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envsekstra.au.dk\Publikationer\"/>
    </mc:Choice>
  </mc:AlternateContent>
  <xr:revisionPtr revIDLastSave="0" documentId="8_{B7A7EFDA-9903-41FD-8270-83450F5B2870}" xr6:coauthVersionLast="45" xr6:coauthVersionMax="45" xr10:uidLastSave="{00000000-0000-0000-0000-000000000000}"/>
  <bookViews>
    <workbookView xWindow="-120" yWindow="-120" windowWidth="29040" windowHeight="15840" tabRatio="867" firstSheet="3" activeTab="12" xr2:uid="{00000000-000D-0000-FFFF-FFFF00000000}"/>
  </bookViews>
  <sheets>
    <sheet name="Scoring" sheetId="10" r:id="rId1"/>
    <sheet name="Sammanfattning" sheetId="8" r:id="rId2"/>
    <sheet name="sin-list 180320_update" sheetId="1" r:id="rId3"/>
    <sheet name="REACH Bilaga XVII_update" sheetId="3" r:id="rId4"/>
    <sheet name=" REACH Bilaga 59_update" sheetId="7" r:id="rId5"/>
    <sheet name="REACH Bilaga XIV_update" sheetId="5" r:id="rId6"/>
    <sheet name="CoRAP_update" sheetId="6" r:id="rId7"/>
    <sheet name="EDC_update" sheetId="12" r:id="rId8"/>
    <sheet name="Exponering" sheetId="9" r:id="rId9"/>
    <sheet name="Total Use SPIN" sheetId="14" r:id="rId10"/>
    <sheet name="Summary Monitoring" sheetId="16" r:id="rId11"/>
    <sheet name="MÖ_alla_data (gammal)" sheetId="13" r:id="rId12"/>
    <sheet name="Samlat" sheetId="15" r:id="rId13"/>
  </sheets>
  <definedNames>
    <definedName name="_xlnm._FilterDatabase" localSheetId="4" hidden="1">' REACH Bilaga 59_update'!$A$4:$L$163</definedName>
    <definedName name="_xlnm._FilterDatabase" localSheetId="6" hidden="1">CoRAP_update!$A$4:$O$339</definedName>
    <definedName name="_xlnm._FilterDatabase" localSheetId="8" hidden="1">Exponering!$A$6:$C$186</definedName>
    <definedName name="_xlnm._FilterDatabase" localSheetId="11" hidden="1">'MÖ_alla_data (gammal)'!$A$1:$J$1422</definedName>
    <definedName name="_xlnm._FilterDatabase" localSheetId="1" hidden="1">Sammanfattning!$A$1:$BB$1530</definedName>
    <definedName name="_xlnm._FilterDatabase" localSheetId="2" hidden="1">'sin-list 180320_update'!$A$1:$R$835</definedName>
    <definedName name="asASa">#REF!</definedName>
    <definedName name="Bränsle_2">#REF!</definedName>
    <definedName name="EI_Bränsle">#REF!</definedName>
    <definedName name="ExponeringsIndexTabell">#REF!</definedName>
    <definedName name="ExponeringsIndexTabell_2">#REF!</definedName>
    <definedName name="qry_Länstyr_ABanläggn_2003">#REF!</definedName>
    <definedName name="qwetwerwerterttewt">#REF!</definedName>
    <definedName name="t_EItab_Senaste">Exponering!$A$6:$C$186</definedName>
    <definedName name="wery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5" i="16" l="1"/>
  <c r="S30" i="16"/>
  <c r="S27" i="16"/>
  <c r="S26" i="16"/>
  <c r="S25" i="16"/>
  <c r="S24" i="16"/>
  <c r="S23" i="16"/>
  <c r="S22" i="16"/>
  <c r="S21" i="16"/>
  <c r="S20" i="16"/>
  <c r="S19" i="16"/>
  <c r="S18" i="16"/>
  <c r="S17" i="16"/>
  <c r="S16" i="16"/>
  <c r="S15" i="16"/>
  <c r="S14" i="16"/>
  <c r="S13" i="16"/>
  <c r="S12" i="16"/>
  <c r="S11" i="16"/>
  <c r="S10" i="16"/>
  <c r="S9" i="16"/>
  <c r="S8" i="16"/>
  <c r="S34" i="16" s="1"/>
  <c r="S7" i="16"/>
  <c r="S6" i="16"/>
  <c r="S5" i="16"/>
  <c r="S36" i="16" s="1"/>
  <c r="J42" i="15"/>
  <c r="J41" i="15"/>
  <c r="J40" i="15"/>
  <c r="J39" i="15"/>
  <c r="J38" i="15"/>
  <c r="J37" i="15"/>
  <c r="J36" i="15"/>
  <c r="J35" i="15"/>
  <c r="J34" i="15"/>
  <c r="J33" i="15"/>
  <c r="J32" i="15"/>
  <c r="J31" i="15"/>
  <c r="J30" i="15"/>
  <c r="J29" i="15"/>
  <c r="J28" i="15"/>
  <c r="AS2" i="8"/>
  <c r="AY2" i="8" s="1"/>
  <c r="S31" i="16" l="1"/>
  <c r="S32" i="16"/>
  <c r="S33" i="16"/>
  <c r="I3" i="15"/>
  <c r="I4" i="15"/>
  <c r="I5" i="15"/>
  <c r="I6" i="15"/>
  <c r="I7" i="15"/>
  <c r="I8" i="15"/>
  <c r="I9" i="15"/>
  <c r="I10" i="15"/>
  <c r="I11" i="15"/>
  <c r="I12" i="15"/>
  <c r="I13" i="15"/>
  <c r="I14" i="15"/>
  <c r="I15" i="15"/>
  <c r="I16" i="15"/>
  <c r="I17" i="15"/>
  <c r="I18" i="15"/>
  <c r="I19" i="15"/>
  <c r="I20" i="15"/>
  <c r="I21" i="15"/>
  <c r="I22" i="15"/>
  <c r="I23" i="15"/>
  <c r="I24" i="15"/>
  <c r="I2" i="15"/>
  <c r="S38" i="16" l="1"/>
  <c r="G176" i="9"/>
  <c r="G166" i="9" l="1"/>
  <c r="G161" i="9"/>
  <c r="G151" i="9"/>
  <c r="G146" i="9"/>
  <c r="G141" i="9"/>
  <c r="G111" i="9"/>
  <c r="G106" i="9"/>
  <c r="G101" i="9"/>
  <c r="G96" i="9"/>
  <c r="G91" i="9"/>
  <c r="G86" i="9"/>
  <c r="G81" i="9"/>
  <c r="G76" i="9"/>
  <c r="G71" i="9"/>
  <c r="G66" i="9"/>
  <c r="G61" i="9"/>
  <c r="G56" i="9"/>
  <c r="G51" i="9"/>
  <c r="G46" i="9"/>
  <c r="G41" i="9"/>
  <c r="G36" i="9"/>
  <c r="G31" i="9"/>
  <c r="G26" i="9"/>
  <c r="G21" i="9"/>
  <c r="G16" i="9"/>
  <c r="G11" i="9"/>
  <c r="G6" i="9"/>
  <c r="O6" i="9"/>
  <c r="O176" i="9" l="1"/>
  <c r="O166" i="9"/>
  <c r="O161" i="9"/>
  <c r="O151" i="9"/>
  <c r="O146" i="9"/>
  <c r="O141" i="9" l="1"/>
  <c r="O111" i="9"/>
  <c r="O106" i="9"/>
  <c r="O101" i="9"/>
  <c r="O96" i="9"/>
  <c r="O91" i="9"/>
  <c r="O86" i="9"/>
  <c r="O81" i="9"/>
  <c r="O76" i="9"/>
  <c r="O71" i="9"/>
  <c r="O66" i="9"/>
  <c r="O61" i="9"/>
  <c r="O56" i="9"/>
  <c r="O51" i="9"/>
  <c r="O46" i="9"/>
  <c r="O41" i="9"/>
  <c r="O11" i="9"/>
  <c r="O16" i="9"/>
  <c r="O21" i="9"/>
  <c r="O26" i="9"/>
  <c r="O31" i="9"/>
  <c r="O36" i="9"/>
  <c r="AI28" i="8" l="1"/>
  <c r="AI74" i="8"/>
  <c r="AI6" i="8"/>
  <c r="AI25" i="8"/>
  <c r="AI2" i="8"/>
  <c r="AI5" i="8"/>
  <c r="AI4" i="8"/>
  <c r="AI17" i="8"/>
  <c r="AI9" i="8"/>
  <c r="AI12" i="8"/>
  <c r="AI16" i="8"/>
  <c r="AI3" i="8"/>
  <c r="AI10" i="8"/>
  <c r="AI15" i="8"/>
  <c r="AI11" i="8"/>
  <c r="AI20" i="8"/>
  <c r="AI21" i="8"/>
  <c r="AI7" i="8"/>
  <c r="AI8" i="8"/>
  <c r="AI22" i="8"/>
  <c r="AI18" i="8"/>
  <c r="AI19" i="8"/>
  <c r="AI36" i="8"/>
  <c r="AI35" i="8"/>
  <c r="AI37" i="8"/>
  <c r="AI38" i="8"/>
  <c r="AI39" i="8"/>
  <c r="AI40" i="8"/>
  <c r="AI24" i="8"/>
  <c r="AI41" i="8"/>
  <c r="AI42" i="8"/>
  <c r="AI72" i="8"/>
  <c r="AI14" i="8"/>
  <c r="AI23" i="8"/>
  <c r="AI78" i="8"/>
  <c r="AI13" i="8"/>
  <c r="AI80" i="8"/>
  <c r="AI81" i="8"/>
  <c r="AI27" i="8"/>
  <c r="AI29" i="8"/>
  <c r="AI30" i="8"/>
  <c r="AI75" i="8"/>
  <c r="AI76" i="8"/>
  <c r="AI77" i="8"/>
  <c r="AI79" i="8"/>
  <c r="AI84" i="8"/>
  <c r="AI31" i="8"/>
  <c r="AI73" i="8"/>
  <c r="AI32" i="8"/>
  <c r="AI33" i="8"/>
  <c r="AI34" i="8"/>
  <c r="AI82" i="8"/>
  <c r="AI83" i="8"/>
  <c r="AI26" i="8"/>
  <c r="AW1" i="8"/>
  <c r="AX1" i="8"/>
  <c r="AJ24" i="8" l="1"/>
  <c r="AX24" i="8" s="1"/>
  <c r="AJ82" i="8"/>
  <c r="AX82" i="8" s="1"/>
  <c r="AJ22" i="8"/>
  <c r="AX22" i="8" s="1"/>
  <c r="AJ74" i="8"/>
  <c r="AX74" i="8" s="1"/>
  <c r="AJ34" i="8"/>
  <c r="AX34" i="8" s="1"/>
  <c r="AJ76" i="8"/>
  <c r="AX76" i="8" s="1"/>
  <c r="AJ78" i="8"/>
  <c r="AX78" i="8" s="1"/>
  <c r="AJ39" i="8"/>
  <c r="AX39" i="8" s="1"/>
  <c r="AJ8" i="8"/>
  <c r="AX8" i="8" s="1"/>
  <c r="AJ16" i="8"/>
  <c r="AX16" i="8" s="1"/>
  <c r="AJ6" i="8"/>
  <c r="AX6" i="8" s="1"/>
  <c r="AJ80" i="8"/>
  <c r="AX80" i="8" s="1"/>
  <c r="AJ2" i="8"/>
  <c r="AX2" i="8" s="1"/>
  <c r="AJ77" i="8"/>
  <c r="AX77" i="8" s="1"/>
  <c r="AJ3" i="8"/>
  <c r="AX3" i="8" s="1"/>
  <c r="AJ73" i="8"/>
  <c r="AX73" i="8" s="1"/>
  <c r="AJ35" i="8"/>
  <c r="AX35" i="8" s="1"/>
  <c r="AJ83" i="8"/>
  <c r="AX83" i="8" s="1"/>
  <c r="AJ18" i="8"/>
  <c r="AX18" i="8" s="1"/>
  <c r="AJ13" i="8"/>
  <c r="AX13" i="8" s="1"/>
  <c r="AJ72" i="8"/>
  <c r="AX72" i="8" s="1"/>
  <c r="AJ17" i="8"/>
  <c r="AX17" i="8" s="1"/>
  <c r="AJ27" i="8"/>
  <c r="AX27" i="8" s="1"/>
  <c r="AJ36" i="8"/>
  <c r="AX36" i="8" s="1"/>
  <c r="AJ4" i="8"/>
  <c r="AX4" i="8" s="1"/>
  <c r="AJ79" i="8"/>
  <c r="AX79" i="8" s="1"/>
  <c r="AJ10" i="8"/>
  <c r="AX10" i="8" s="1"/>
  <c r="AJ40" i="8"/>
  <c r="AX40" i="8" s="1"/>
  <c r="AJ25" i="8"/>
  <c r="AX25" i="8" s="1"/>
  <c r="AJ29" i="8"/>
  <c r="AX29" i="8" s="1"/>
  <c r="AJ20" i="8"/>
  <c r="AX20" i="8" s="1"/>
  <c r="AJ31" i="8"/>
  <c r="AX31" i="8" s="1"/>
  <c r="AJ42" i="8"/>
  <c r="AX42" i="8" s="1"/>
  <c r="AJ11" i="8"/>
  <c r="AX11" i="8" s="1"/>
  <c r="AJ33" i="8"/>
  <c r="AX33" i="8" s="1"/>
  <c r="AJ75" i="8"/>
  <c r="AX75" i="8" s="1"/>
  <c r="AJ23" i="8"/>
  <c r="AX23" i="8" s="1"/>
  <c r="AJ38" i="8"/>
  <c r="AX38" i="8" s="1"/>
  <c r="AJ7" i="8"/>
  <c r="AX7" i="8" s="1"/>
  <c r="AJ12" i="8"/>
  <c r="AX12" i="8" s="1"/>
  <c r="AJ32" i="8"/>
  <c r="AX32" i="8" s="1"/>
  <c r="AJ30" i="8"/>
  <c r="AX30" i="8" s="1"/>
  <c r="AJ14" i="8"/>
  <c r="AX14" i="8" s="1"/>
  <c r="AJ37" i="8"/>
  <c r="AX37" i="8" s="1"/>
  <c r="AJ21" i="8"/>
  <c r="AX21" i="8" s="1"/>
  <c r="AJ9" i="8"/>
  <c r="AX9" i="8" s="1"/>
  <c r="AJ26" i="8"/>
  <c r="AX26" i="8" s="1"/>
  <c r="AJ84" i="8"/>
  <c r="AX84" i="8" s="1"/>
  <c r="AJ81" i="8"/>
  <c r="AX81" i="8" s="1"/>
  <c r="AJ41" i="8"/>
  <c r="AX41" i="8" s="1"/>
  <c r="AJ19" i="8"/>
  <c r="AX19" i="8" s="1"/>
  <c r="AJ15" i="8"/>
  <c r="AX15" i="8" s="1"/>
  <c r="AJ5" i="8"/>
  <c r="AX5" i="8" s="1"/>
  <c r="AJ28" i="8"/>
  <c r="AX28" i="8" s="1"/>
  <c r="E240" i="14" l="1"/>
  <c r="C240" i="14"/>
  <c r="G200" i="14"/>
  <c r="C200" i="14"/>
  <c r="G195" i="14"/>
  <c r="C195" i="14"/>
  <c r="G185" i="14"/>
  <c r="G125" i="14"/>
  <c r="G110" i="14"/>
  <c r="G90" i="14"/>
  <c r="G85" i="14"/>
  <c r="G70" i="14"/>
  <c r="G65" i="14"/>
  <c r="G45" i="14"/>
  <c r="G20" i="14"/>
  <c r="E260" i="14" l="1"/>
  <c r="C260" i="14"/>
  <c r="A260" i="14"/>
  <c r="E255" i="14"/>
  <c r="C255" i="14"/>
  <c r="A255" i="14"/>
  <c r="C250" i="14"/>
  <c r="A250" i="14"/>
  <c r="E245" i="14"/>
  <c r="C245" i="14"/>
  <c r="A245" i="14"/>
  <c r="A240" i="14"/>
  <c r="A235" i="14"/>
  <c r="A230" i="14"/>
  <c r="E225" i="14"/>
  <c r="C225" i="14"/>
  <c r="A225" i="14"/>
  <c r="E220" i="14"/>
  <c r="C220" i="14"/>
  <c r="A220" i="14"/>
  <c r="A215" i="14"/>
  <c r="C210" i="14"/>
  <c r="A210" i="14"/>
  <c r="A205" i="14"/>
  <c r="A200" i="14"/>
  <c r="A195" i="14"/>
  <c r="A190" i="14"/>
  <c r="C185" i="14"/>
  <c r="A185" i="14"/>
  <c r="C180" i="14"/>
  <c r="A180" i="14"/>
  <c r="C175" i="14"/>
  <c r="A175" i="14"/>
  <c r="C170" i="14"/>
  <c r="A170" i="14"/>
  <c r="E165" i="14"/>
  <c r="C165" i="14"/>
  <c r="A165" i="14"/>
  <c r="E160" i="14"/>
  <c r="C160" i="14"/>
  <c r="A160" i="14"/>
  <c r="E155" i="14"/>
  <c r="C155" i="14"/>
  <c r="A155" i="14"/>
  <c r="E150" i="14"/>
  <c r="C150" i="14"/>
  <c r="A150" i="14"/>
  <c r="E145" i="14"/>
  <c r="C145" i="14"/>
  <c r="A145" i="14"/>
  <c r="C140" i="14"/>
  <c r="A140" i="14"/>
  <c r="E135" i="14"/>
  <c r="C135" i="14"/>
  <c r="A135" i="14"/>
  <c r="E130" i="14"/>
  <c r="C130" i="14"/>
  <c r="A130" i="14"/>
  <c r="C125" i="14"/>
  <c r="A125" i="14"/>
  <c r="E120" i="14"/>
  <c r="C120" i="14"/>
  <c r="A120" i="14"/>
  <c r="E115" i="14"/>
  <c r="C115" i="14"/>
  <c r="A115" i="14"/>
  <c r="C110" i="14"/>
  <c r="A110" i="14"/>
  <c r="A105" i="14"/>
  <c r="A100" i="14"/>
  <c r="A95" i="14"/>
  <c r="C90" i="14"/>
  <c r="A90" i="14"/>
  <c r="C85" i="14"/>
  <c r="A85" i="14"/>
  <c r="A80" i="14"/>
  <c r="A75" i="14"/>
  <c r="C70" i="14"/>
  <c r="A70" i="14"/>
  <c r="C65" i="14"/>
  <c r="A65" i="14"/>
  <c r="A60" i="14"/>
  <c r="A55" i="14"/>
  <c r="C50" i="14"/>
  <c r="A50" i="14"/>
  <c r="C45" i="14"/>
  <c r="A45" i="14"/>
  <c r="C40" i="14"/>
  <c r="A40" i="14"/>
  <c r="C35" i="14"/>
  <c r="A35" i="14"/>
  <c r="C30" i="14"/>
  <c r="E30" i="14"/>
  <c r="A30" i="14"/>
  <c r="C25" i="14"/>
  <c r="A25" i="14"/>
  <c r="A20" i="14"/>
  <c r="C20" i="14"/>
  <c r="A15" i="14"/>
  <c r="A10" i="14"/>
  <c r="A5" i="14"/>
  <c r="C15" i="14"/>
  <c r="C10" i="14"/>
  <c r="C5" i="14"/>
  <c r="E15" i="14"/>
  <c r="AK84" i="8" l="1"/>
  <c r="AL84" i="8" s="1"/>
  <c r="AW84" i="8" s="1"/>
  <c r="AK79" i="8"/>
  <c r="AL79" i="8" s="1"/>
  <c r="AW79" i="8" s="1"/>
  <c r="AK76" i="8"/>
  <c r="AL76" i="8" s="1"/>
  <c r="AW76" i="8" s="1"/>
  <c r="AK5" i="8"/>
  <c r="AL5" i="8" s="1"/>
  <c r="AW5" i="8" s="1"/>
  <c r="AK37" i="8"/>
  <c r="AL37" i="8" s="1"/>
  <c r="AW37" i="8" s="1"/>
  <c r="AK30" i="8"/>
  <c r="AL30" i="8" s="1"/>
  <c r="AW30" i="8" s="1"/>
  <c r="AK17" i="8"/>
  <c r="AL17" i="8" s="1"/>
  <c r="AW17" i="8" s="1"/>
  <c r="AK80" i="8"/>
  <c r="AL80" i="8" s="1"/>
  <c r="AW80" i="8" s="1"/>
  <c r="AK75" i="8"/>
  <c r="AL75" i="8" s="1"/>
  <c r="AW75" i="8" s="1"/>
  <c r="AK3" i="8"/>
  <c r="AL3" i="8" s="1"/>
  <c r="AW3" i="8" s="1"/>
  <c r="AK35" i="8"/>
  <c r="AL35" i="8" s="1"/>
  <c r="AW35" i="8" s="1"/>
  <c r="AK29" i="8"/>
  <c r="AL29" i="8" s="1"/>
  <c r="AW29" i="8" s="1"/>
  <c r="AK22" i="8"/>
  <c r="AL22" i="8" s="1"/>
  <c r="AW22" i="8" s="1"/>
  <c r="AK13" i="8"/>
  <c r="AL13" i="8" s="1"/>
  <c r="AW13" i="8" s="1"/>
  <c r="AK20" i="8"/>
  <c r="AL20" i="8" s="1"/>
  <c r="AW20" i="8" s="1"/>
  <c r="AK72" i="8"/>
  <c r="AL72" i="8" s="1"/>
  <c r="AW72" i="8" s="1"/>
  <c r="AK42" i="8"/>
  <c r="AL42" i="8" s="1"/>
  <c r="AW42" i="8" s="1"/>
  <c r="AK36" i="8"/>
  <c r="AL36" i="8" s="1"/>
  <c r="AW36" i="8" s="1"/>
  <c r="AK12" i="8"/>
  <c r="AL12" i="8" s="1"/>
  <c r="AW12" i="8" s="1"/>
  <c r="AK83" i="8"/>
  <c r="AL83" i="8" s="1"/>
  <c r="AW83" i="8" s="1"/>
  <c r="AK23" i="8"/>
  <c r="AL23" i="8" s="1"/>
  <c r="AW23" i="8" s="1"/>
  <c r="AK11" i="8"/>
  <c r="AL11" i="8" s="1"/>
  <c r="AW11" i="8" s="1"/>
  <c r="AK16" i="8"/>
  <c r="AL16" i="8" s="1"/>
  <c r="AW16" i="8" s="1"/>
  <c r="AK40" i="8"/>
  <c r="AL40" i="8" s="1"/>
  <c r="AW40" i="8" s="1"/>
  <c r="AK19" i="8"/>
  <c r="AL19" i="8" s="1"/>
  <c r="AW19" i="8" s="1"/>
  <c r="AK27" i="8"/>
  <c r="AL27" i="8" s="1"/>
  <c r="AW27" i="8" s="1"/>
  <c r="AK82" i="8"/>
  <c r="AL82" i="8" s="1"/>
  <c r="AW82" i="8" s="1"/>
  <c r="AK78" i="8"/>
  <c r="AL78" i="8" s="1"/>
  <c r="AW78" i="8" s="1"/>
  <c r="AK15" i="8"/>
  <c r="AL15" i="8" s="1"/>
  <c r="AW15" i="8" s="1"/>
  <c r="AK2" i="8"/>
  <c r="AL2" i="8" s="1"/>
  <c r="AW2" i="8" s="1"/>
  <c r="AK39" i="8"/>
  <c r="AL39" i="8" s="1"/>
  <c r="AW39" i="8" s="1"/>
  <c r="AK34" i="8"/>
  <c r="AL34" i="8" s="1"/>
  <c r="AW34" i="8" s="1"/>
  <c r="AK18" i="8"/>
  <c r="AL18" i="8" s="1"/>
  <c r="AW18" i="8" s="1"/>
  <c r="AK7" i="8"/>
  <c r="AL7" i="8" s="1"/>
  <c r="AW7" i="8" s="1"/>
  <c r="AK14" i="8"/>
  <c r="AL14" i="8" s="1"/>
  <c r="AW14" i="8" s="1"/>
  <c r="AK4" i="8"/>
  <c r="AL4" i="8" s="1"/>
  <c r="AW4" i="8" s="1"/>
  <c r="AK38" i="8"/>
  <c r="AL38" i="8" s="1"/>
  <c r="AW38" i="8" s="1"/>
  <c r="AK32" i="8"/>
  <c r="AL32" i="8" s="1"/>
  <c r="AW32" i="8" s="1"/>
  <c r="AK28" i="8"/>
  <c r="AL28" i="8" s="1"/>
  <c r="AW28" i="8" s="1"/>
  <c r="AK9" i="8"/>
  <c r="AL9" i="8" s="1"/>
  <c r="AW9" i="8" s="1"/>
  <c r="AK21" i="8"/>
  <c r="AL21" i="8" s="1"/>
  <c r="AW21" i="8" s="1"/>
  <c r="AK74" i="8"/>
  <c r="AL74" i="8" s="1"/>
  <c r="AW74" i="8" s="1"/>
  <c r="AK10" i="8"/>
  <c r="AL10" i="8" s="1"/>
  <c r="AW10" i="8" s="1"/>
  <c r="AK41" i="8"/>
  <c r="AL41" i="8" s="1"/>
  <c r="AW41" i="8" s="1"/>
  <c r="AK31" i="8"/>
  <c r="AL31" i="8" s="1"/>
  <c r="AW31" i="8" s="1"/>
  <c r="AK26" i="8"/>
  <c r="AL26" i="8" s="1"/>
  <c r="AW26" i="8" s="1"/>
  <c r="AK8" i="8"/>
  <c r="AL8" i="8" s="1"/>
  <c r="AW8" i="8" s="1"/>
  <c r="AK81" i="8"/>
  <c r="AL81" i="8" s="1"/>
  <c r="AW81" i="8" s="1"/>
  <c r="AK77" i="8"/>
  <c r="AL77" i="8" s="1"/>
  <c r="AW77" i="8" s="1"/>
  <c r="AK73" i="8"/>
  <c r="AL73" i="8" s="1"/>
  <c r="AW73" i="8" s="1"/>
  <c r="AK24" i="8"/>
  <c r="AL24" i="8" s="1"/>
  <c r="AW24" i="8" s="1"/>
  <c r="AK33" i="8"/>
  <c r="AL33" i="8" s="1"/>
  <c r="AW33" i="8" s="1"/>
  <c r="E10" i="14"/>
  <c r="AK25" i="8" s="1"/>
  <c r="AL25" i="8" s="1"/>
  <c r="AW25" i="8" s="1"/>
  <c r="E5" i="14"/>
  <c r="AK6" i="8" s="1"/>
  <c r="AL6" i="8" s="1"/>
  <c r="AW6" i="8" s="1"/>
  <c r="K28" i="8" l="1"/>
  <c r="F28" i="8"/>
  <c r="E967" i="8" l="1"/>
  <c r="F967" i="8"/>
  <c r="G967" i="8"/>
  <c r="H967" i="8"/>
  <c r="I967" i="8"/>
  <c r="J967" i="8"/>
  <c r="K967" i="8"/>
  <c r="L967" i="8"/>
  <c r="M967" i="8"/>
  <c r="N967" i="8"/>
  <c r="O967" i="8"/>
  <c r="Q967" i="8"/>
  <c r="R967" i="8"/>
  <c r="T967" i="8"/>
  <c r="AD967" i="8" s="1"/>
  <c r="E968" i="8"/>
  <c r="F968" i="8"/>
  <c r="G968" i="8"/>
  <c r="H968" i="8"/>
  <c r="I968" i="8"/>
  <c r="J968" i="8"/>
  <c r="K968" i="8"/>
  <c r="L968" i="8"/>
  <c r="M968" i="8"/>
  <c r="N968" i="8"/>
  <c r="O968" i="8"/>
  <c r="Q968" i="8"/>
  <c r="R968" i="8"/>
  <c r="T968" i="8"/>
  <c r="AD968" i="8" s="1"/>
  <c r="E1255" i="8"/>
  <c r="F1255" i="8"/>
  <c r="G1255" i="8"/>
  <c r="H1255" i="8"/>
  <c r="I1255" i="8"/>
  <c r="J1255" i="8"/>
  <c r="K1255" i="8"/>
  <c r="L1255" i="8"/>
  <c r="M1255" i="8"/>
  <c r="N1255" i="8"/>
  <c r="O1255" i="8"/>
  <c r="Q1255" i="8"/>
  <c r="R1255" i="8"/>
  <c r="T1255" i="8"/>
  <c r="AD1255" i="8" s="1"/>
  <c r="E1256" i="8"/>
  <c r="F1256" i="8"/>
  <c r="G1256" i="8"/>
  <c r="H1256" i="8"/>
  <c r="I1256" i="8"/>
  <c r="J1256" i="8"/>
  <c r="K1256" i="8"/>
  <c r="L1256" i="8"/>
  <c r="M1256" i="8"/>
  <c r="N1256" i="8"/>
  <c r="O1256" i="8"/>
  <c r="Q1256" i="8"/>
  <c r="R1256" i="8"/>
  <c r="T1256" i="8"/>
  <c r="AD1256" i="8" s="1"/>
  <c r="E1387" i="8"/>
  <c r="F1387" i="8"/>
  <c r="G1387" i="8"/>
  <c r="H1387" i="8"/>
  <c r="I1387" i="8"/>
  <c r="J1387" i="8"/>
  <c r="K1387" i="8"/>
  <c r="L1387" i="8"/>
  <c r="M1387" i="8"/>
  <c r="N1387" i="8"/>
  <c r="O1387" i="8"/>
  <c r="Q1387" i="8"/>
  <c r="R1387" i="8"/>
  <c r="T1387" i="8"/>
  <c r="AD1387" i="8" s="1"/>
  <c r="E1388" i="8"/>
  <c r="F1388" i="8"/>
  <c r="G1388" i="8"/>
  <c r="H1388" i="8"/>
  <c r="I1388" i="8"/>
  <c r="J1388" i="8"/>
  <c r="K1388" i="8"/>
  <c r="L1388" i="8"/>
  <c r="M1388" i="8"/>
  <c r="N1388" i="8"/>
  <c r="O1388" i="8"/>
  <c r="Q1388" i="8"/>
  <c r="R1388" i="8"/>
  <c r="T1388" i="8"/>
  <c r="AD1388" i="8" s="1"/>
  <c r="E1389" i="8"/>
  <c r="F1389" i="8"/>
  <c r="G1389" i="8"/>
  <c r="H1389" i="8"/>
  <c r="I1389" i="8"/>
  <c r="J1389" i="8"/>
  <c r="K1389" i="8"/>
  <c r="L1389" i="8"/>
  <c r="M1389" i="8"/>
  <c r="N1389" i="8"/>
  <c r="O1389" i="8"/>
  <c r="Q1389" i="8"/>
  <c r="R1389" i="8"/>
  <c r="T1389" i="8"/>
  <c r="AD1389" i="8" s="1"/>
  <c r="E966" i="8"/>
  <c r="F966" i="8"/>
  <c r="G966" i="8"/>
  <c r="H966" i="8"/>
  <c r="I966" i="8"/>
  <c r="J966" i="8"/>
  <c r="K966" i="8"/>
  <c r="L966" i="8"/>
  <c r="M966" i="8"/>
  <c r="N966" i="8"/>
  <c r="O966" i="8"/>
  <c r="Q966" i="8"/>
  <c r="R966" i="8"/>
  <c r="T966" i="8"/>
  <c r="E969" i="8"/>
  <c r="F969" i="8"/>
  <c r="G969" i="8"/>
  <c r="H969" i="8"/>
  <c r="I969" i="8"/>
  <c r="J969" i="8"/>
  <c r="K969" i="8"/>
  <c r="L969" i="8"/>
  <c r="M969" i="8"/>
  <c r="N969" i="8"/>
  <c r="O969" i="8"/>
  <c r="Q969" i="8"/>
  <c r="R969" i="8"/>
  <c r="T969" i="8"/>
  <c r="AD969" i="8" s="1"/>
  <c r="E970" i="8"/>
  <c r="F970" i="8"/>
  <c r="G970" i="8"/>
  <c r="H970" i="8"/>
  <c r="I970" i="8"/>
  <c r="J970" i="8"/>
  <c r="K970" i="8"/>
  <c r="L970" i="8"/>
  <c r="M970" i="8"/>
  <c r="N970" i="8"/>
  <c r="O970" i="8"/>
  <c r="Q970" i="8"/>
  <c r="R970" i="8"/>
  <c r="T970" i="8"/>
  <c r="E988" i="8"/>
  <c r="F988" i="8"/>
  <c r="G988" i="8"/>
  <c r="H988" i="8"/>
  <c r="I988" i="8"/>
  <c r="J988" i="8"/>
  <c r="K988" i="8"/>
  <c r="L988" i="8"/>
  <c r="M988" i="8"/>
  <c r="N988" i="8"/>
  <c r="O988" i="8"/>
  <c r="Q988" i="8"/>
  <c r="R988" i="8"/>
  <c r="T988" i="8"/>
  <c r="E1485" i="8"/>
  <c r="F1485" i="8"/>
  <c r="G1485" i="8"/>
  <c r="H1485" i="8"/>
  <c r="I1485" i="8"/>
  <c r="J1485" i="8"/>
  <c r="K1485" i="8"/>
  <c r="L1485" i="8"/>
  <c r="M1485" i="8"/>
  <c r="N1485" i="8"/>
  <c r="O1485" i="8"/>
  <c r="Q1485" i="8"/>
  <c r="R1485" i="8"/>
  <c r="T1485" i="8"/>
  <c r="E1486" i="8"/>
  <c r="F1486" i="8"/>
  <c r="G1486" i="8"/>
  <c r="H1486" i="8"/>
  <c r="I1486" i="8"/>
  <c r="J1486" i="8"/>
  <c r="K1486" i="8"/>
  <c r="L1486" i="8"/>
  <c r="M1486" i="8"/>
  <c r="N1486" i="8"/>
  <c r="O1486" i="8"/>
  <c r="Q1486" i="8"/>
  <c r="R1486" i="8"/>
  <c r="T1486" i="8"/>
  <c r="E1487" i="8"/>
  <c r="F1487" i="8"/>
  <c r="G1487" i="8"/>
  <c r="H1487" i="8"/>
  <c r="I1487" i="8"/>
  <c r="J1487" i="8"/>
  <c r="K1487" i="8"/>
  <c r="L1487" i="8"/>
  <c r="M1487" i="8"/>
  <c r="N1487" i="8"/>
  <c r="O1487" i="8"/>
  <c r="Q1487" i="8"/>
  <c r="R1487" i="8"/>
  <c r="T1487" i="8"/>
  <c r="E1488" i="8"/>
  <c r="F1488" i="8"/>
  <c r="G1488" i="8"/>
  <c r="H1488" i="8"/>
  <c r="I1488" i="8"/>
  <c r="J1488" i="8"/>
  <c r="K1488" i="8"/>
  <c r="L1488" i="8"/>
  <c r="M1488" i="8"/>
  <c r="N1488" i="8"/>
  <c r="O1488" i="8"/>
  <c r="Q1488" i="8"/>
  <c r="R1488" i="8"/>
  <c r="T1488" i="8"/>
  <c r="E1489" i="8"/>
  <c r="F1489" i="8"/>
  <c r="G1489" i="8"/>
  <c r="H1489" i="8"/>
  <c r="I1489" i="8"/>
  <c r="J1489" i="8"/>
  <c r="K1489" i="8"/>
  <c r="L1489" i="8"/>
  <c r="M1489" i="8"/>
  <c r="N1489" i="8"/>
  <c r="O1489" i="8"/>
  <c r="Q1489" i="8"/>
  <c r="R1489" i="8"/>
  <c r="T1489" i="8"/>
  <c r="E417" i="8"/>
  <c r="F417" i="8"/>
  <c r="G417" i="8"/>
  <c r="H417" i="8"/>
  <c r="I417" i="8"/>
  <c r="J417" i="8"/>
  <c r="K417" i="8"/>
  <c r="L417" i="8"/>
  <c r="M417" i="8"/>
  <c r="N417" i="8"/>
  <c r="O417" i="8"/>
  <c r="Q417" i="8"/>
  <c r="R417" i="8"/>
  <c r="T417" i="8"/>
  <c r="E1042" i="8"/>
  <c r="F1042" i="8"/>
  <c r="G1042" i="8"/>
  <c r="H1042" i="8"/>
  <c r="I1042" i="8"/>
  <c r="J1042" i="8"/>
  <c r="K1042" i="8"/>
  <c r="L1042" i="8"/>
  <c r="M1042" i="8"/>
  <c r="N1042" i="8"/>
  <c r="O1042" i="8"/>
  <c r="Q1042" i="8"/>
  <c r="R1042" i="8"/>
  <c r="T1042" i="8"/>
  <c r="E1490" i="8"/>
  <c r="F1490" i="8"/>
  <c r="G1490" i="8"/>
  <c r="H1490" i="8"/>
  <c r="I1490" i="8"/>
  <c r="J1490" i="8"/>
  <c r="K1490" i="8"/>
  <c r="L1490" i="8"/>
  <c r="M1490" i="8"/>
  <c r="N1490" i="8"/>
  <c r="O1490" i="8"/>
  <c r="Q1490" i="8"/>
  <c r="R1490" i="8"/>
  <c r="T1490" i="8"/>
  <c r="E1491" i="8"/>
  <c r="F1491" i="8"/>
  <c r="G1491" i="8"/>
  <c r="H1491" i="8"/>
  <c r="I1491" i="8"/>
  <c r="J1491" i="8"/>
  <c r="K1491" i="8"/>
  <c r="L1491" i="8"/>
  <c r="M1491" i="8"/>
  <c r="N1491" i="8"/>
  <c r="O1491" i="8"/>
  <c r="Q1491" i="8"/>
  <c r="R1491" i="8"/>
  <c r="T1491" i="8"/>
  <c r="E1122" i="8"/>
  <c r="F1122" i="8"/>
  <c r="G1122" i="8"/>
  <c r="H1122" i="8"/>
  <c r="I1122" i="8"/>
  <c r="J1122" i="8"/>
  <c r="K1122" i="8"/>
  <c r="L1122" i="8"/>
  <c r="M1122" i="8"/>
  <c r="N1122" i="8"/>
  <c r="O1122" i="8"/>
  <c r="Q1122" i="8"/>
  <c r="R1122" i="8"/>
  <c r="T1122" i="8"/>
  <c r="E982" i="8"/>
  <c r="F982" i="8"/>
  <c r="G982" i="8"/>
  <c r="H982" i="8"/>
  <c r="I982" i="8"/>
  <c r="J982" i="8"/>
  <c r="K982" i="8"/>
  <c r="L982" i="8"/>
  <c r="M982" i="8"/>
  <c r="N982" i="8"/>
  <c r="O982" i="8"/>
  <c r="Q982" i="8"/>
  <c r="R982" i="8"/>
  <c r="T982" i="8"/>
  <c r="AD982" i="8" s="1"/>
  <c r="E1390" i="8"/>
  <c r="F1390" i="8"/>
  <c r="G1390" i="8"/>
  <c r="H1390" i="8"/>
  <c r="I1390" i="8"/>
  <c r="J1390" i="8"/>
  <c r="K1390" i="8"/>
  <c r="L1390" i="8"/>
  <c r="M1390" i="8"/>
  <c r="N1390" i="8"/>
  <c r="O1390" i="8"/>
  <c r="Q1390" i="8"/>
  <c r="R1390" i="8"/>
  <c r="T1390" i="8"/>
  <c r="AD1390" i="8" s="1"/>
  <c r="E983" i="8"/>
  <c r="F983" i="8"/>
  <c r="G983" i="8"/>
  <c r="H983" i="8"/>
  <c r="I983" i="8"/>
  <c r="J983" i="8"/>
  <c r="K983" i="8"/>
  <c r="L983" i="8"/>
  <c r="M983" i="8"/>
  <c r="N983" i="8"/>
  <c r="O983" i="8"/>
  <c r="Q983" i="8"/>
  <c r="R983" i="8"/>
  <c r="T983" i="8"/>
  <c r="AD983" i="8" s="1"/>
  <c r="E984" i="8"/>
  <c r="F984" i="8"/>
  <c r="G984" i="8"/>
  <c r="H984" i="8"/>
  <c r="I984" i="8"/>
  <c r="J984" i="8"/>
  <c r="K984" i="8"/>
  <c r="L984" i="8"/>
  <c r="M984" i="8"/>
  <c r="N984" i="8"/>
  <c r="O984" i="8"/>
  <c r="Q984" i="8"/>
  <c r="R984" i="8"/>
  <c r="T984" i="8"/>
  <c r="AD984" i="8" s="1"/>
  <c r="E1391" i="8"/>
  <c r="F1391" i="8"/>
  <c r="G1391" i="8"/>
  <c r="H1391" i="8"/>
  <c r="I1391" i="8"/>
  <c r="J1391" i="8"/>
  <c r="K1391" i="8"/>
  <c r="L1391" i="8"/>
  <c r="M1391" i="8"/>
  <c r="N1391" i="8"/>
  <c r="O1391" i="8"/>
  <c r="Q1391" i="8"/>
  <c r="R1391" i="8"/>
  <c r="T1391" i="8"/>
  <c r="AD1391" i="8" s="1"/>
  <c r="E1257" i="8"/>
  <c r="F1257" i="8"/>
  <c r="G1257" i="8"/>
  <c r="H1257" i="8"/>
  <c r="I1257" i="8"/>
  <c r="J1257" i="8"/>
  <c r="K1257" i="8"/>
  <c r="L1257" i="8"/>
  <c r="M1257" i="8"/>
  <c r="N1257" i="8"/>
  <c r="O1257" i="8"/>
  <c r="Q1257" i="8"/>
  <c r="R1257" i="8"/>
  <c r="T1257" i="8"/>
  <c r="AD1257" i="8" s="1"/>
  <c r="E1258" i="8"/>
  <c r="F1258" i="8"/>
  <c r="G1258" i="8"/>
  <c r="H1258" i="8"/>
  <c r="I1258" i="8"/>
  <c r="J1258" i="8"/>
  <c r="K1258" i="8"/>
  <c r="L1258" i="8"/>
  <c r="M1258" i="8"/>
  <c r="N1258" i="8"/>
  <c r="O1258" i="8"/>
  <c r="Q1258" i="8"/>
  <c r="R1258" i="8"/>
  <c r="T1258" i="8"/>
  <c r="AD1258" i="8" s="1"/>
  <c r="E1392" i="8"/>
  <c r="F1392" i="8"/>
  <c r="G1392" i="8"/>
  <c r="H1392" i="8"/>
  <c r="I1392" i="8"/>
  <c r="J1392" i="8"/>
  <c r="K1392" i="8"/>
  <c r="L1392" i="8"/>
  <c r="M1392" i="8"/>
  <c r="N1392" i="8"/>
  <c r="O1392" i="8"/>
  <c r="Q1392" i="8"/>
  <c r="R1392" i="8"/>
  <c r="T1392" i="8"/>
  <c r="E1393" i="8"/>
  <c r="F1393" i="8"/>
  <c r="G1393" i="8"/>
  <c r="H1393" i="8"/>
  <c r="I1393" i="8"/>
  <c r="J1393" i="8"/>
  <c r="K1393" i="8"/>
  <c r="L1393" i="8"/>
  <c r="M1393" i="8"/>
  <c r="N1393" i="8"/>
  <c r="O1393" i="8"/>
  <c r="Q1393" i="8"/>
  <c r="R1393" i="8"/>
  <c r="T1393" i="8"/>
  <c r="AD1393" i="8" s="1"/>
  <c r="E987" i="8"/>
  <c r="F987" i="8"/>
  <c r="G987" i="8"/>
  <c r="H987" i="8"/>
  <c r="I987" i="8"/>
  <c r="J987" i="8"/>
  <c r="K987" i="8"/>
  <c r="L987" i="8"/>
  <c r="M987" i="8"/>
  <c r="N987" i="8"/>
  <c r="O987" i="8"/>
  <c r="Q987" i="8"/>
  <c r="R987" i="8"/>
  <c r="T987" i="8"/>
  <c r="AD987" i="8" s="1"/>
  <c r="E1259" i="8"/>
  <c r="F1259" i="8"/>
  <c r="G1259" i="8"/>
  <c r="H1259" i="8"/>
  <c r="I1259" i="8"/>
  <c r="J1259" i="8"/>
  <c r="K1259" i="8"/>
  <c r="L1259" i="8"/>
  <c r="M1259" i="8"/>
  <c r="N1259" i="8"/>
  <c r="O1259" i="8"/>
  <c r="Q1259" i="8"/>
  <c r="R1259" i="8"/>
  <c r="T1259" i="8"/>
  <c r="AD1259" i="8" s="1"/>
  <c r="E1260" i="8"/>
  <c r="F1260" i="8"/>
  <c r="G1260" i="8"/>
  <c r="H1260" i="8"/>
  <c r="I1260" i="8"/>
  <c r="J1260" i="8"/>
  <c r="K1260" i="8"/>
  <c r="L1260" i="8"/>
  <c r="M1260" i="8"/>
  <c r="N1260" i="8"/>
  <c r="O1260" i="8"/>
  <c r="Q1260" i="8"/>
  <c r="R1260" i="8"/>
  <c r="T1260" i="8"/>
  <c r="AD1260" i="8" s="1"/>
  <c r="E1394" i="8"/>
  <c r="F1394" i="8"/>
  <c r="G1394" i="8"/>
  <c r="H1394" i="8"/>
  <c r="I1394" i="8"/>
  <c r="J1394" i="8"/>
  <c r="K1394" i="8"/>
  <c r="L1394" i="8"/>
  <c r="M1394" i="8"/>
  <c r="N1394" i="8"/>
  <c r="O1394" i="8"/>
  <c r="Q1394" i="8"/>
  <c r="R1394" i="8"/>
  <c r="T1394" i="8"/>
  <c r="AD1394" i="8" s="1"/>
  <c r="E1261" i="8"/>
  <c r="F1261" i="8"/>
  <c r="G1261" i="8"/>
  <c r="H1261" i="8"/>
  <c r="I1261" i="8"/>
  <c r="J1261" i="8"/>
  <c r="K1261" i="8"/>
  <c r="L1261" i="8"/>
  <c r="M1261" i="8"/>
  <c r="N1261" i="8"/>
  <c r="O1261" i="8"/>
  <c r="Q1261" i="8"/>
  <c r="R1261" i="8"/>
  <c r="T1261" i="8"/>
  <c r="AD1261" i="8" s="1"/>
  <c r="E1262" i="8"/>
  <c r="F1262" i="8"/>
  <c r="G1262" i="8"/>
  <c r="H1262" i="8"/>
  <c r="I1262" i="8"/>
  <c r="J1262" i="8"/>
  <c r="K1262" i="8"/>
  <c r="L1262" i="8"/>
  <c r="M1262" i="8"/>
  <c r="N1262" i="8"/>
  <c r="O1262" i="8"/>
  <c r="Q1262" i="8"/>
  <c r="R1262" i="8"/>
  <c r="T1262" i="8"/>
  <c r="AD1262" i="8" s="1"/>
  <c r="E1263" i="8"/>
  <c r="F1263" i="8"/>
  <c r="G1263" i="8"/>
  <c r="H1263" i="8"/>
  <c r="I1263" i="8"/>
  <c r="J1263" i="8"/>
  <c r="K1263" i="8"/>
  <c r="L1263" i="8"/>
  <c r="M1263" i="8"/>
  <c r="N1263" i="8"/>
  <c r="O1263" i="8"/>
  <c r="Q1263" i="8"/>
  <c r="R1263" i="8"/>
  <c r="T1263" i="8"/>
  <c r="AD1263" i="8" s="1"/>
  <c r="E1264" i="8"/>
  <c r="F1264" i="8"/>
  <c r="G1264" i="8"/>
  <c r="H1264" i="8"/>
  <c r="I1264" i="8"/>
  <c r="J1264" i="8"/>
  <c r="K1264" i="8"/>
  <c r="L1264" i="8"/>
  <c r="M1264" i="8"/>
  <c r="N1264" i="8"/>
  <c r="O1264" i="8"/>
  <c r="Q1264" i="8"/>
  <c r="R1264" i="8"/>
  <c r="T1264" i="8"/>
  <c r="AD1264" i="8" s="1"/>
  <c r="E989" i="8"/>
  <c r="F989" i="8"/>
  <c r="G989" i="8"/>
  <c r="H989" i="8"/>
  <c r="I989" i="8"/>
  <c r="J989" i="8"/>
  <c r="K989" i="8"/>
  <c r="L989" i="8"/>
  <c r="M989" i="8"/>
  <c r="N989" i="8"/>
  <c r="O989" i="8"/>
  <c r="Q989" i="8"/>
  <c r="R989" i="8"/>
  <c r="T989" i="8"/>
  <c r="AD989" i="8" s="1"/>
  <c r="E990" i="8"/>
  <c r="F990" i="8"/>
  <c r="G990" i="8"/>
  <c r="H990" i="8"/>
  <c r="I990" i="8"/>
  <c r="J990" i="8"/>
  <c r="K990" i="8"/>
  <c r="L990" i="8"/>
  <c r="M990" i="8"/>
  <c r="N990" i="8"/>
  <c r="O990" i="8"/>
  <c r="Q990" i="8"/>
  <c r="R990" i="8"/>
  <c r="T990" i="8"/>
  <c r="AD990" i="8" s="1"/>
  <c r="E991" i="8"/>
  <c r="F991" i="8"/>
  <c r="G991" i="8"/>
  <c r="H991" i="8"/>
  <c r="I991" i="8"/>
  <c r="J991" i="8"/>
  <c r="K991" i="8"/>
  <c r="L991" i="8"/>
  <c r="M991" i="8"/>
  <c r="N991" i="8"/>
  <c r="O991" i="8"/>
  <c r="Q991" i="8"/>
  <c r="R991" i="8"/>
  <c r="T991" i="8"/>
  <c r="AD991" i="8" s="1"/>
  <c r="E992" i="8"/>
  <c r="F992" i="8"/>
  <c r="G992" i="8"/>
  <c r="H992" i="8"/>
  <c r="I992" i="8"/>
  <c r="J992" i="8"/>
  <c r="K992" i="8"/>
  <c r="L992" i="8"/>
  <c r="M992" i="8"/>
  <c r="N992" i="8"/>
  <c r="O992" i="8"/>
  <c r="Q992" i="8"/>
  <c r="R992" i="8"/>
  <c r="T992" i="8"/>
  <c r="AD992" i="8" s="1"/>
  <c r="E1395" i="8"/>
  <c r="F1395" i="8"/>
  <c r="G1395" i="8"/>
  <c r="H1395" i="8"/>
  <c r="I1395" i="8"/>
  <c r="J1395" i="8"/>
  <c r="K1395" i="8"/>
  <c r="L1395" i="8"/>
  <c r="M1395" i="8"/>
  <c r="N1395" i="8"/>
  <c r="O1395" i="8"/>
  <c r="Q1395" i="8"/>
  <c r="R1395" i="8"/>
  <c r="T1395" i="8"/>
  <c r="AD1395" i="8" s="1"/>
  <c r="E1265" i="8"/>
  <c r="F1265" i="8"/>
  <c r="G1265" i="8"/>
  <c r="H1265" i="8"/>
  <c r="I1265" i="8"/>
  <c r="J1265" i="8"/>
  <c r="K1265" i="8"/>
  <c r="L1265" i="8"/>
  <c r="M1265" i="8"/>
  <c r="N1265" i="8"/>
  <c r="O1265" i="8"/>
  <c r="Q1265" i="8"/>
  <c r="R1265" i="8"/>
  <c r="T1265" i="8"/>
  <c r="AD1265" i="8" s="1"/>
  <c r="E1396" i="8"/>
  <c r="F1396" i="8"/>
  <c r="G1396" i="8"/>
  <c r="H1396" i="8"/>
  <c r="I1396" i="8"/>
  <c r="J1396" i="8"/>
  <c r="K1396" i="8"/>
  <c r="L1396" i="8"/>
  <c r="M1396" i="8"/>
  <c r="N1396" i="8"/>
  <c r="O1396" i="8"/>
  <c r="Q1396" i="8"/>
  <c r="R1396" i="8"/>
  <c r="T1396" i="8"/>
  <c r="AD1396" i="8" s="1"/>
  <c r="E993" i="8"/>
  <c r="F993" i="8"/>
  <c r="G993" i="8"/>
  <c r="H993" i="8"/>
  <c r="I993" i="8"/>
  <c r="J993" i="8"/>
  <c r="K993" i="8"/>
  <c r="L993" i="8"/>
  <c r="M993" i="8"/>
  <c r="N993" i="8"/>
  <c r="O993" i="8"/>
  <c r="Q993" i="8"/>
  <c r="R993" i="8"/>
  <c r="T993" i="8"/>
  <c r="AD993" i="8" s="1"/>
  <c r="E994" i="8"/>
  <c r="F994" i="8"/>
  <c r="G994" i="8"/>
  <c r="H994" i="8"/>
  <c r="I994" i="8"/>
  <c r="J994" i="8"/>
  <c r="K994" i="8"/>
  <c r="L994" i="8"/>
  <c r="M994" i="8"/>
  <c r="N994" i="8"/>
  <c r="O994" i="8"/>
  <c r="Q994" i="8"/>
  <c r="R994" i="8"/>
  <c r="T994" i="8"/>
  <c r="E1397" i="8"/>
  <c r="F1397" i="8"/>
  <c r="G1397" i="8"/>
  <c r="H1397" i="8"/>
  <c r="I1397" i="8"/>
  <c r="J1397" i="8"/>
  <c r="K1397" i="8"/>
  <c r="L1397" i="8"/>
  <c r="M1397" i="8"/>
  <c r="N1397" i="8"/>
  <c r="O1397" i="8"/>
  <c r="Q1397" i="8"/>
  <c r="R1397" i="8"/>
  <c r="T1397" i="8"/>
  <c r="AD1397" i="8" s="1"/>
  <c r="E1266" i="8"/>
  <c r="F1266" i="8"/>
  <c r="G1266" i="8"/>
  <c r="H1266" i="8"/>
  <c r="I1266" i="8"/>
  <c r="J1266" i="8"/>
  <c r="K1266" i="8"/>
  <c r="L1266" i="8"/>
  <c r="M1266" i="8"/>
  <c r="N1266" i="8"/>
  <c r="O1266" i="8"/>
  <c r="Q1266" i="8"/>
  <c r="R1266" i="8"/>
  <c r="T1266" i="8"/>
  <c r="AD1266" i="8" s="1"/>
  <c r="E1267" i="8"/>
  <c r="F1267" i="8"/>
  <c r="G1267" i="8"/>
  <c r="H1267" i="8"/>
  <c r="I1267" i="8"/>
  <c r="J1267" i="8"/>
  <c r="K1267" i="8"/>
  <c r="L1267" i="8"/>
  <c r="M1267" i="8"/>
  <c r="N1267" i="8"/>
  <c r="O1267" i="8"/>
  <c r="Q1267" i="8"/>
  <c r="R1267" i="8"/>
  <c r="T1267" i="8"/>
  <c r="AD1267" i="8" s="1"/>
  <c r="E1268" i="8"/>
  <c r="F1268" i="8"/>
  <c r="G1268" i="8"/>
  <c r="H1268" i="8"/>
  <c r="I1268" i="8"/>
  <c r="J1268" i="8"/>
  <c r="K1268" i="8"/>
  <c r="L1268" i="8"/>
  <c r="M1268" i="8"/>
  <c r="N1268" i="8"/>
  <c r="O1268" i="8"/>
  <c r="Q1268" i="8"/>
  <c r="R1268" i="8"/>
  <c r="T1268" i="8"/>
  <c r="AD1268" i="8" s="1"/>
  <c r="E1398" i="8"/>
  <c r="F1398" i="8"/>
  <c r="G1398" i="8"/>
  <c r="H1398" i="8"/>
  <c r="I1398" i="8"/>
  <c r="J1398" i="8"/>
  <c r="K1398" i="8"/>
  <c r="L1398" i="8"/>
  <c r="M1398" i="8"/>
  <c r="N1398" i="8"/>
  <c r="O1398" i="8"/>
  <c r="Q1398" i="8"/>
  <c r="R1398" i="8"/>
  <c r="T1398" i="8"/>
  <c r="AD1398" i="8" s="1"/>
  <c r="E995" i="8"/>
  <c r="F995" i="8"/>
  <c r="G995" i="8"/>
  <c r="H995" i="8"/>
  <c r="I995" i="8"/>
  <c r="J995" i="8"/>
  <c r="K995" i="8"/>
  <c r="L995" i="8"/>
  <c r="M995" i="8"/>
  <c r="N995" i="8"/>
  <c r="O995" i="8"/>
  <c r="Q995" i="8"/>
  <c r="R995" i="8"/>
  <c r="T995" i="8"/>
  <c r="AD995" i="8" s="1"/>
  <c r="E1399" i="8"/>
  <c r="F1399" i="8"/>
  <c r="G1399" i="8"/>
  <c r="H1399" i="8"/>
  <c r="I1399" i="8"/>
  <c r="J1399" i="8"/>
  <c r="K1399" i="8"/>
  <c r="L1399" i="8"/>
  <c r="M1399" i="8"/>
  <c r="N1399" i="8"/>
  <c r="O1399" i="8"/>
  <c r="Q1399" i="8"/>
  <c r="R1399" i="8"/>
  <c r="T1399" i="8"/>
  <c r="AD1399" i="8" s="1"/>
  <c r="E1400" i="8"/>
  <c r="F1400" i="8"/>
  <c r="G1400" i="8"/>
  <c r="H1400" i="8"/>
  <c r="I1400" i="8"/>
  <c r="J1400" i="8"/>
  <c r="K1400" i="8"/>
  <c r="L1400" i="8"/>
  <c r="M1400" i="8"/>
  <c r="N1400" i="8"/>
  <c r="O1400" i="8"/>
  <c r="Q1400" i="8"/>
  <c r="R1400" i="8"/>
  <c r="T1400" i="8"/>
  <c r="AD1400" i="8" s="1"/>
  <c r="E996" i="8"/>
  <c r="F996" i="8"/>
  <c r="G996" i="8"/>
  <c r="H996" i="8"/>
  <c r="I996" i="8"/>
  <c r="J996" i="8"/>
  <c r="K996" i="8"/>
  <c r="L996" i="8"/>
  <c r="M996" i="8"/>
  <c r="N996" i="8"/>
  <c r="O996" i="8"/>
  <c r="Q996" i="8"/>
  <c r="R996" i="8"/>
  <c r="T996" i="8"/>
  <c r="AD996" i="8" s="1"/>
  <c r="E1401" i="8"/>
  <c r="F1401" i="8"/>
  <c r="G1401" i="8"/>
  <c r="H1401" i="8"/>
  <c r="I1401" i="8"/>
  <c r="J1401" i="8"/>
  <c r="K1401" i="8"/>
  <c r="L1401" i="8"/>
  <c r="M1401" i="8"/>
  <c r="N1401" i="8"/>
  <c r="O1401" i="8"/>
  <c r="Q1401" i="8"/>
  <c r="R1401" i="8"/>
  <c r="T1401" i="8"/>
  <c r="AD1401" i="8" s="1"/>
  <c r="E1269" i="8"/>
  <c r="F1269" i="8"/>
  <c r="G1269" i="8"/>
  <c r="H1269" i="8"/>
  <c r="I1269" i="8"/>
  <c r="J1269" i="8"/>
  <c r="K1269" i="8"/>
  <c r="L1269" i="8"/>
  <c r="M1269" i="8"/>
  <c r="N1269" i="8"/>
  <c r="O1269" i="8"/>
  <c r="Q1269" i="8"/>
  <c r="R1269" i="8"/>
  <c r="T1269" i="8"/>
  <c r="AD1269" i="8" s="1"/>
  <c r="E1270" i="8"/>
  <c r="F1270" i="8"/>
  <c r="G1270" i="8"/>
  <c r="H1270" i="8"/>
  <c r="I1270" i="8"/>
  <c r="J1270" i="8"/>
  <c r="K1270" i="8"/>
  <c r="L1270" i="8"/>
  <c r="M1270" i="8"/>
  <c r="N1270" i="8"/>
  <c r="O1270" i="8"/>
  <c r="Q1270" i="8"/>
  <c r="R1270" i="8"/>
  <c r="T1270" i="8"/>
  <c r="AD1270" i="8" s="1"/>
  <c r="E1271" i="8"/>
  <c r="F1271" i="8"/>
  <c r="G1271" i="8"/>
  <c r="H1271" i="8"/>
  <c r="I1271" i="8"/>
  <c r="J1271" i="8"/>
  <c r="K1271" i="8"/>
  <c r="L1271" i="8"/>
  <c r="M1271" i="8"/>
  <c r="N1271" i="8"/>
  <c r="O1271" i="8"/>
  <c r="Q1271" i="8"/>
  <c r="R1271" i="8"/>
  <c r="T1271" i="8"/>
  <c r="AD1271" i="8" s="1"/>
  <c r="E997" i="8"/>
  <c r="F997" i="8"/>
  <c r="G997" i="8"/>
  <c r="H997" i="8"/>
  <c r="I997" i="8"/>
  <c r="J997" i="8"/>
  <c r="K997" i="8"/>
  <c r="L997" i="8"/>
  <c r="M997" i="8"/>
  <c r="N997" i="8"/>
  <c r="O997" i="8"/>
  <c r="Q997" i="8"/>
  <c r="R997" i="8"/>
  <c r="T997" i="8"/>
  <c r="AD997" i="8" s="1"/>
  <c r="E1272" i="8"/>
  <c r="F1272" i="8"/>
  <c r="G1272" i="8"/>
  <c r="H1272" i="8"/>
  <c r="I1272" i="8"/>
  <c r="J1272" i="8"/>
  <c r="K1272" i="8"/>
  <c r="L1272" i="8"/>
  <c r="M1272" i="8"/>
  <c r="N1272" i="8"/>
  <c r="O1272" i="8"/>
  <c r="Q1272" i="8"/>
  <c r="R1272" i="8"/>
  <c r="T1272" i="8"/>
  <c r="AD1272" i="8" s="1"/>
  <c r="E1273" i="8"/>
  <c r="F1273" i="8"/>
  <c r="G1273" i="8"/>
  <c r="H1273" i="8"/>
  <c r="I1273" i="8"/>
  <c r="J1273" i="8"/>
  <c r="K1273" i="8"/>
  <c r="L1273" i="8"/>
  <c r="M1273" i="8"/>
  <c r="N1273" i="8"/>
  <c r="O1273" i="8"/>
  <c r="Q1273" i="8"/>
  <c r="R1273" i="8"/>
  <c r="T1273" i="8"/>
  <c r="AD1273" i="8" s="1"/>
  <c r="E998" i="8"/>
  <c r="F998" i="8"/>
  <c r="G998" i="8"/>
  <c r="H998" i="8"/>
  <c r="I998" i="8"/>
  <c r="J998" i="8"/>
  <c r="K998" i="8"/>
  <c r="L998" i="8"/>
  <c r="M998" i="8"/>
  <c r="N998" i="8"/>
  <c r="O998" i="8"/>
  <c r="Q998" i="8"/>
  <c r="R998" i="8"/>
  <c r="T998" i="8"/>
  <c r="AD998" i="8" s="1"/>
  <c r="E1274" i="8"/>
  <c r="F1274" i="8"/>
  <c r="G1274" i="8"/>
  <c r="H1274" i="8"/>
  <c r="I1274" i="8"/>
  <c r="J1274" i="8"/>
  <c r="K1274" i="8"/>
  <c r="L1274" i="8"/>
  <c r="M1274" i="8"/>
  <c r="N1274" i="8"/>
  <c r="O1274" i="8"/>
  <c r="Q1274" i="8"/>
  <c r="R1274" i="8"/>
  <c r="T1274" i="8"/>
  <c r="AD1274" i="8" s="1"/>
  <c r="E1275" i="8"/>
  <c r="F1275" i="8"/>
  <c r="G1275" i="8"/>
  <c r="H1275" i="8"/>
  <c r="I1275" i="8"/>
  <c r="J1275" i="8"/>
  <c r="K1275" i="8"/>
  <c r="L1275" i="8"/>
  <c r="M1275" i="8"/>
  <c r="N1275" i="8"/>
  <c r="O1275" i="8"/>
  <c r="Q1275" i="8"/>
  <c r="R1275" i="8"/>
  <c r="T1275" i="8"/>
  <c r="AD1275" i="8" s="1"/>
  <c r="E1276" i="8"/>
  <c r="F1276" i="8"/>
  <c r="G1276" i="8"/>
  <c r="H1276" i="8"/>
  <c r="I1276" i="8"/>
  <c r="J1276" i="8"/>
  <c r="K1276" i="8"/>
  <c r="L1276" i="8"/>
  <c r="M1276" i="8"/>
  <c r="N1276" i="8"/>
  <c r="O1276" i="8"/>
  <c r="Q1276" i="8"/>
  <c r="R1276" i="8"/>
  <c r="T1276" i="8"/>
  <c r="AD1276" i="8" s="1"/>
  <c r="E1277" i="8"/>
  <c r="F1277" i="8"/>
  <c r="G1277" i="8"/>
  <c r="H1277" i="8"/>
  <c r="I1277" i="8"/>
  <c r="J1277" i="8"/>
  <c r="K1277" i="8"/>
  <c r="L1277" i="8"/>
  <c r="M1277" i="8"/>
  <c r="N1277" i="8"/>
  <c r="O1277" i="8"/>
  <c r="Q1277" i="8"/>
  <c r="R1277" i="8"/>
  <c r="T1277" i="8"/>
  <c r="AD1277" i="8" s="1"/>
  <c r="E999" i="8"/>
  <c r="F999" i="8"/>
  <c r="G999" i="8"/>
  <c r="H999" i="8"/>
  <c r="I999" i="8"/>
  <c r="J999" i="8"/>
  <c r="K999" i="8"/>
  <c r="L999" i="8"/>
  <c r="M999" i="8"/>
  <c r="N999" i="8"/>
  <c r="O999" i="8"/>
  <c r="Q999" i="8"/>
  <c r="R999" i="8"/>
  <c r="T999" i="8"/>
  <c r="AD999" i="8" s="1"/>
  <c r="E1000" i="8"/>
  <c r="F1000" i="8"/>
  <c r="G1000" i="8"/>
  <c r="H1000" i="8"/>
  <c r="I1000" i="8"/>
  <c r="J1000" i="8"/>
  <c r="K1000" i="8"/>
  <c r="L1000" i="8"/>
  <c r="M1000" i="8"/>
  <c r="N1000" i="8"/>
  <c r="O1000" i="8"/>
  <c r="Q1000" i="8"/>
  <c r="R1000" i="8"/>
  <c r="T1000" i="8"/>
  <c r="AD1000" i="8" s="1"/>
  <c r="E1001" i="8"/>
  <c r="F1001" i="8"/>
  <c r="G1001" i="8"/>
  <c r="H1001" i="8"/>
  <c r="I1001" i="8"/>
  <c r="J1001" i="8"/>
  <c r="K1001" i="8"/>
  <c r="L1001" i="8"/>
  <c r="M1001" i="8"/>
  <c r="N1001" i="8"/>
  <c r="O1001" i="8"/>
  <c r="Q1001" i="8"/>
  <c r="R1001" i="8"/>
  <c r="T1001" i="8"/>
  <c r="AD1001" i="8" s="1"/>
  <c r="E1002" i="8"/>
  <c r="F1002" i="8"/>
  <c r="G1002" i="8"/>
  <c r="H1002" i="8"/>
  <c r="I1002" i="8"/>
  <c r="J1002" i="8"/>
  <c r="K1002" i="8"/>
  <c r="L1002" i="8"/>
  <c r="M1002" i="8"/>
  <c r="N1002" i="8"/>
  <c r="O1002" i="8"/>
  <c r="Q1002" i="8"/>
  <c r="R1002" i="8"/>
  <c r="T1002" i="8"/>
  <c r="AD1002" i="8" s="1"/>
  <c r="E1278" i="8"/>
  <c r="F1278" i="8"/>
  <c r="G1278" i="8"/>
  <c r="H1278" i="8"/>
  <c r="I1278" i="8"/>
  <c r="J1278" i="8"/>
  <c r="K1278" i="8"/>
  <c r="L1278" i="8"/>
  <c r="M1278" i="8"/>
  <c r="N1278" i="8"/>
  <c r="O1278" i="8"/>
  <c r="Q1278" i="8"/>
  <c r="R1278" i="8"/>
  <c r="T1278" i="8"/>
  <c r="AD1278" i="8" s="1"/>
  <c r="E1279" i="8"/>
  <c r="F1279" i="8"/>
  <c r="G1279" i="8"/>
  <c r="H1279" i="8"/>
  <c r="I1279" i="8"/>
  <c r="J1279" i="8"/>
  <c r="K1279" i="8"/>
  <c r="L1279" i="8"/>
  <c r="M1279" i="8"/>
  <c r="N1279" i="8"/>
  <c r="O1279" i="8"/>
  <c r="Q1279" i="8"/>
  <c r="R1279" i="8"/>
  <c r="T1279" i="8"/>
  <c r="AD1279" i="8" s="1"/>
  <c r="E1280" i="8"/>
  <c r="F1280" i="8"/>
  <c r="G1280" i="8"/>
  <c r="H1280" i="8"/>
  <c r="I1280" i="8"/>
  <c r="J1280" i="8"/>
  <c r="K1280" i="8"/>
  <c r="L1280" i="8"/>
  <c r="M1280" i="8"/>
  <c r="N1280" i="8"/>
  <c r="O1280" i="8"/>
  <c r="Q1280" i="8"/>
  <c r="R1280" i="8"/>
  <c r="T1280" i="8"/>
  <c r="AD1280" i="8" s="1"/>
  <c r="E1003" i="8"/>
  <c r="F1003" i="8"/>
  <c r="G1003" i="8"/>
  <c r="H1003" i="8"/>
  <c r="I1003" i="8"/>
  <c r="J1003" i="8"/>
  <c r="K1003" i="8"/>
  <c r="L1003" i="8"/>
  <c r="M1003" i="8"/>
  <c r="N1003" i="8"/>
  <c r="O1003" i="8"/>
  <c r="Q1003" i="8"/>
  <c r="R1003" i="8"/>
  <c r="T1003" i="8"/>
  <c r="AD1003" i="8" s="1"/>
  <c r="E1402" i="8"/>
  <c r="F1402" i="8"/>
  <c r="G1402" i="8"/>
  <c r="H1402" i="8"/>
  <c r="I1402" i="8"/>
  <c r="J1402" i="8"/>
  <c r="K1402" i="8"/>
  <c r="L1402" i="8"/>
  <c r="M1402" i="8"/>
  <c r="N1402" i="8"/>
  <c r="O1402" i="8"/>
  <c r="Q1402" i="8"/>
  <c r="R1402" i="8"/>
  <c r="T1402" i="8"/>
  <c r="AD1402" i="8" s="1"/>
  <c r="E1281" i="8"/>
  <c r="F1281" i="8"/>
  <c r="G1281" i="8"/>
  <c r="H1281" i="8"/>
  <c r="I1281" i="8"/>
  <c r="J1281" i="8"/>
  <c r="K1281" i="8"/>
  <c r="L1281" i="8"/>
  <c r="M1281" i="8"/>
  <c r="N1281" i="8"/>
  <c r="O1281" i="8"/>
  <c r="Q1281" i="8"/>
  <c r="R1281" i="8"/>
  <c r="T1281" i="8"/>
  <c r="AD1281" i="8" s="1"/>
  <c r="E1403" i="8"/>
  <c r="F1403" i="8"/>
  <c r="G1403" i="8"/>
  <c r="H1403" i="8"/>
  <c r="I1403" i="8"/>
  <c r="J1403" i="8"/>
  <c r="K1403" i="8"/>
  <c r="L1403" i="8"/>
  <c r="M1403" i="8"/>
  <c r="N1403" i="8"/>
  <c r="O1403" i="8"/>
  <c r="Q1403" i="8"/>
  <c r="R1403" i="8"/>
  <c r="T1403" i="8"/>
  <c r="AD1403" i="8" s="1"/>
  <c r="E1404" i="8"/>
  <c r="F1404" i="8"/>
  <c r="G1404" i="8"/>
  <c r="H1404" i="8"/>
  <c r="I1404" i="8"/>
  <c r="J1404" i="8"/>
  <c r="K1404" i="8"/>
  <c r="L1404" i="8"/>
  <c r="M1404" i="8"/>
  <c r="N1404" i="8"/>
  <c r="O1404" i="8"/>
  <c r="Q1404" i="8"/>
  <c r="R1404" i="8"/>
  <c r="T1404" i="8"/>
  <c r="AD1404" i="8" s="1"/>
  <c r="E1004" i="8"/>
  <c r="F1004" i="8"/>
  <c r="G1004" i="8"/>
  <c r="H1004" i="8"/>
  <c r="I1004" i="8"/>
  <c r="J1004" i="8"/>
  <c r="K1004" i="8"/>
  <c r="L1004" i="8"/>
  <c r="M1004" i="8"/>
  <c r="N1004" i="8"/>
  <c r="O1004" i="8"/>
  <c r="Q1004" i="8"/>
  <c r="R1004" i="8"/>
  <c r="T1004" i="8"/>
  <c r="AD1004" i="8" s="1"/>
  <c r="E1405" i="8"/>
  <c r="F1405" i="8"/>
  <c r="G1405" i="8"/>
  <c r="H1405" i="8"/>
  <c r="I1405" i="8"/>
  <c r="J1405" i="8"/>
  <c r="K1405" i="8"/>
  <c r="L1405" i="8"/>
  <c r="M1405" i="8"/>
  <c r="N1405" i="8"/>
  <c r="O1405" i="8"/>
  <c r="Q1405" i="8"/>
  <c r="R1405" i="8"/>
  <c r="T1405" i="8"/>
  <c r="AD1405" i="8" s="1"/>
  <c r="E1007" i="8"/>
  <c r="F1007" i="8"/>
  <c r="G1007" i="8"/>
  <c r="H1007" i="8"/>
  <c r="I1007" i="8"/>
  <c r="J1007" i="8"/>
  <c r="K1007" i="8"/>
  <c r="L1007" i="8"/>
  <c r="M1007" i="8"/>
  <c r="N1007" i="8"/>
  <c r="O1007" i="8"/>
  <c r="Q1007" i="8"/>
  <c r="R1007" i="8"/>
  <c r="T1007" i="8"/>
  <c r="AD1007" i="8" s="1"/>
  <c r="E1282" i="8"/>
  <c r="F1282" i="8"/>
  <c r="G1282" i="8"/>
  <c r="H1282" i="8"/>
  <c r="I1282" i="8"/>
  <c r="J1282" i="8"/>
  <c r="K1282" i="8"/>
  <c r="L1282" i="8"/>
  <c r="M1282" i="8"/>
  <c r="N1282" i="8"/>
  <c r="O1282" i="8"/>
  <c r="Q1282" i="8"/>
  <c r="R1282" i="8"/>
  <c r="T1282" i="8"/>
  <c r="E1283" i="8"/>
  <c r="F1283" i="8"/>
  <c r="G1283" i="8"/>
  <c r="H1283" i="8"/>
  <c r="I1283" i="8"/>
  <c r="J1283" i="8"/>
  <c r="K1283" i="8"/>
  <c r="L1283" i="8"/>
  <c r="M1283" i="8"/>
  <c r="N1283" i="8"/>
  <c r="O1283" i="8"/>
  <c r="Q1283" i="8"/>
  <c r="R1283" i="8"/>
  <c r="T1283" i="8"/>
  <c r="AD1283" i="8" s="1"/>
  <c r="E1284" i="8"/>
  <c r="F1284" i="8"/>
  <c r="G1284" i="8"/>
  <c r="H1284" i="8"/>
  <c r="I1284" i="8"/>
  <c r="J1284" i="8"/>
  <c r="K1284" i="8"/>
  <c r="L1284" i="8"/>
  <c r="M1284" i="8"/>
  <c r="N1284" i="8"/>
  <c r="O1284" i="8"/>
  <c r="Q1284" i="8"/>
  <c r="R1284" i="8"/>
  <c r="T1284" i="8"/>
  <c r="AD1284" i="8" s="1"/>
  <c r="E1406" i="8"/>
  <c r="F1406" i="8"/>
  <c r="G1406" i="8"/>
  <c r="H1406" i="8"/>
  <c r="I1406" i="8"/>
  <c r="J1406" i="8"/>
  <c r="K1406" i="8"/>
  <c r="L1406" i="8"/>
  <c r="M1406" i="8"/>
  <c r="N1406" i="8"/>
  <c r="O1406" i="8"/>
  <c r="Q1406" i="8"/>
  <c r="R1406" i="8"/>
  <c r="T1406" i="8"/>
  <c r="AD1406" i="8" s="1"/>
  <c r="E1009" i="8"/>
  <c r="F1009" i="8"/>
  <c r="G1009" i="8"/>
  <c r="H1009" i="8"/>
  <c r="I1009" i="8"/>
  <c r="J1009" i="8"/>
  <c r="K1009" i="8"/>
  <c r="L1009" i="8"/>
  <c r="M1009" i="8"/>
  <c r="N1009" i="8"/>
  <c r="O1009" i="8"/>
  <c r="Q1009" i="8"/>
  <c r="R1009" i="8"/>
  <c r="T1009" i="8"/>
  <c r="AD1009" i="8" s="1"/>
  <c r="E1010" i="8"/>
  <c r="F1010" i="8"/>
  <c r="G1010" i="8"/>
  <c r="H1010" i="8"/>
  <c r="I1010" i="8"/>
  <c r="J1010" i="8"/>
  <c r="K1010" i="8"/>
  <c r="L1010" i="8"/>
  <c r="M1010" i="8"/>
  <c r="N1010" i="8"/>
  <c r="O1010" i="8"/>
  <c r="Q1010" i="8"/>
  <c r="R1010" i="8"/>
  <c r="T1010" i="8"/>
  <c r="AD1010" i="8" s="1"/>
  <c r="E1011" i="8"/>
  <c r="F1011" i="8"/>
  <c r="G1011" i="8"/>
  <c r="H1011" i="8"/>
  <c r="I1011" i="8"/>
  <c r="J1011" i="8"/>
  <c r="K1011" i="8"/>
  <c r="L1011" i="8"/>
  <c r="M1011" i="8"/>
  <c r="N1011" i="8"/>
  <c r="O1011" i="8"/>
  <c r="Q1011" i="8"/>
  <c r="R1011" i="8"/>
  <c r="T1011" i="8"/>
  <c r="AD1011" i="8" s="1"/>
  <c r="E1012" i="8"/>
  <c r="F1012" i="8"/>
  <c r="G1012" i="8"/>
  <c r="H1012" i="8"/>
  <c r="I1012" i="8"/>
  <c r="J1012" i="8"/>
  <c r="K1012" i="8"/>
  <c r="L1012" i="8"/>
  <c r="M1012" i="8"/>
  <c r="N1012" i="8"/>
  <c r="O1012" i="8"/>
  <c r="Q1012" i="8"/>
  <c r="R1012" i="8"/>
  <c r="T1012" i="8"/>
  <c r="AD1012" i="8" s="1"/>
  <c r="E1407" i="8"/>
  <c r="F1407" i="8"/>
  <c r="G1407" i="8"/>
  <c r="H1407" i="8"/>
  <c r="I1407" i="8"/>
  <c r="J1407" i="8"/>
  <c r="K1407" i="8"/>
  <c r="L1407" i="8"/>
  <c r="M1407" i="8"/>
  <c r="N1407" i="8"/>
  <c r="O1407" i="8"/>
  <c r="Q1407" i="8"/>
  <c r="R1407" i="8"/>
  <c r="T1407" i="8"/>
  <c r="AD1407" i="8" s="1"/>
  <c r="E1013" i="8"/>
  <c r="F1013" i="8"/>
  <c r="G1013" i="8"/>
  <c r="H1013" i="8"/>
  <c r="I1013" i="8"/>
  <c r="J1013" i="8"/>
  <c r="K1013" i="8"/>
  <c r="L1013" i="8"/>
  <c r="M1013" i="8"/>
  <c r="N1013" i="8"/>
  <c r="O1013" i="8"/>
  <c r="Q1013" i="8"/>
  <c r="R1013" i="8"/>
  <c r="T1013" i="8"/>
  <c r="AD1013" i="8" s="1"/>
  <c r="E1408" i="8"/>
  <c r="F1408" i="8"/>
  <c r="G1408" i="8"/>
  <c r="H1408" i="8"/>
  <c r="I1408" i="8"/>
  <c r="J1408" i="8"/>
  <c r="K1408" i="8"/>
  <c r="L1408" i="8"/>
  <c r="M1408" i="8"/>
  <c r="N1408" i="8"/>
  <c r="O1408" i="8"/>
  <c r="Q1408" i="8"/>
  <c r="R1408" i="8"/>
  <c r="T1408" i="8"/>
  <c r="AD1408" i="8" s="1"/>
  <c r="E1285" i="8"/>
  <c r="F1285" i="8"/>
  <c r="G1285" i="8"/>
  <c r="H1285" i="8"/>
  <c r="I1285" i="8"/>
  <c r="J1285" i="8"/>
  <c r="K1285" i="8"/>
  <c r="L1285" i="8"/>
  <c r="M1285" i="8"/>
  <c r="N1285" i="8"/>
  <c r="O1285" i="8"/>
  <c r="Q1285" i="8"/>
  <c r="R1285" i="8"/>
  <c r="T1285" i="8"/>
  <c r="AD1285" i="8" s="1"/>
  <c r="E1286" i="8"/>
  <c r="F1286" i="8"/>
  <c r="G1286" i="8"/>
  <c r="H1286" i="8"/>
  <c r="I1286" i="8"/>
  <c r="J1286" i="8"/>
  <c r="K1286" i="8"/>
  <c r="L1286" i="8"/>
  <c r="M1286" i="8"/>
  <c r="N1286" i="8"/>
  <c r="O1286" i="8"/>
  <c r="Q1286" i="8"/>
  <c r="R1286" i="8"/>
  <c r="T1286" i="8"/>
  <c r="AD1286" i="8" s="1"/>
  <c r="E1015" i="8"/>
  <c r="F1015" i="8"/>
  <c r="G1015" i="8"/>
  <c r="H1015" i="8"/>
  <c r="I1015" i="8"/>
  <c r="J1015" i="8"/>
  <c r="K1015" i="8"/>
  <c r="L1015" i="8"/>
  <c r="M1015" i="8"/>
  <c r="N1015" i="8"/>
  <c r="O1015" i="8"/>
  <c r="Q1015" i="8"/>
  <c r="R1015" i="8"/>
  <c r="T1015" i="8"/>
  <c r="AD1015" i="8" s="1"/>
  <c r="E1016" i="8"/>
  <c r="F1016" i="8"/>
  <c r="G1016" i="8"/>
  <c r="H1016" i="8"/>
  <c r="I1016" i="8"/>
  <c r="J1016" i="8"/>
  <c r="K1016" i="8"/>
  <c r="L1016" i="8"/>
  <c r="M1016" i="8"/>
  <c r="N1016" i="8"/>
  <c r="O1016" i="8"/>
  <c r="Q1016" i="8"/>
  <c r="R1016" i="8"/>
  <c r="T1016" i="8"/>
  <c r="AD1016" i="8" s="1"/>
  <c r="E1287" i="8"/>
  <c r="F1287" i="8"/>
  <c r="G1287" i="8"/>
  <c r="H1287" i="8"/>
  <c r="I1287" i="8"/>
  <c r="J1287" i="8"/>
  <c r="K1287" i="8"/>
  <c r="L1287" i="8"/>
  <c r="M1287" i="8"/>
  <c r="N1287" i="8"/>
  <c r="O1287" i="8"/>
  <c r="Q1287" i="8"/>
  <c r="R1287" i="8"/>
  <c r="T1287" i="8"/>
  <c r="AD1287" i="8" s="1"/>
  <c r="E1288" i="8"/>
  <c r="F1288" i="8"/>
  <c r="G1288" i="8"/>
  <c r="H1288" i="8"/>
  <c r="I1288" i="8"/>
  <c r="J1288" i="8"/>
  <c r="K1288" i="8"/>
  <c r="L1288" i="8"/>
  <c r="M1288" i="8"/>
  <c r="N1288" i="8"/>
  <c r="O1288" i="8"/>
  <c r="Q1288" i="8"/>
  <c r="R1288" i="8"/>
  <c r="T1288" i="8"/>
  <c r="AD1288" i="8" s="1"/>
  <c r="E1017" i="8"/>
  <c r="F1017" i="8"/>
  <c r="G1017" i="8"/>
  <c r="H1017" i="8"/>
  <c r="I1017" i="8"/>
  <c r="J1017" i="8"/>
  <c r="K1017" i="8"/>
  <c r="L1017" i="8"/>
  <c r="M1017" i="8"/>
  <c r="N1017" i="8"/>
  <c r="O1017" i="8"/>
  <c r="Q1017" i="8"/>
  <c r="R1017" i="8"/>
  <c r="T1017" i="8"/>
  <c r="AD1017" i="8" s="1"/>
  <c r="E1289" i="8"/>
  <c r="F1289" i="8"/>
  <c r="G1289" i="8"/>
  <c r="H1289" i="8"/>
  <c r="I1289" i="8"/>
  <c r="J1289" i="8"/>
  <c r="K1289" i="8"/>
  <c r="L1289" i="8"/>
  <c r="M1289" i="8"/>
  <c r="N1289" i="8"/>
  <c r="O1289" i="8"/>
  <c r="Q1289" i="8"/>
  <c r="R1289" i="8"/>
  <c r="T1289" i="8"/>
  <c r="AD1289" i="8" s="1"/>
  <c r="E1290" i="8"/>
  <c r="F1290" i="8"/>
  <c r="G1290" i="8"/>
  <c r="H1290" i="8"/>
  <c r="I1290" i="8"/>
  <c r="J1290" i="8"/>
  <c r="K1290" i="8"/>
  <c r="L1290" i="8"/>
  <c r="M1290" i="8"/>
  <c r="N1290" i="8"/>
  <c r="O1290" i="8"/>
  <c r="Q1290" i="8"/>
  <c r="R1290" i="8"/>
  <c r="T1290" i="8"/>
  <c r="AD1290" i="8" s="1"/>
  <c r="E1291" i="8"/>
  <c r="F1291" i="8"/>
  <c r="G1291" i="8"/>
  <c r="H1291" i="8"/>
  <c r="I1291" i="8"/>
  <c r="J1291" i="8"/>
  <c r="K1291" i="8"/>
  <c r="L1291" i="8"/>
  <c r="M1291" i="8"/>
  <c r="N1291" i="8"/>
  <c r="O1291" i="8"/>
  <c r="Q1291" i="8"/>
  <c r="R1291" i="8"/>
  <c r="T1291" i="8"/>
  <c r="AD1291" i="8" s="1"/>
  <c r="E1292" i="8"/>
  <c r="F1292" i="8"/>
  <c r="G1292" i="8"/>
  <c r="H1292" i="8"/>
  <c r="I1292" i="8"/>
  <c r="J1292" i="8"/>
  <c r="K1292" i="8"/>
  <c r="L1292" i="8"/>
  <c r="M1292" i="8"/>
  <c r="N1292" i="8"/>
  <c r="O1292" i="8"/>
  <c r="Q1292" i="8"/>
  <c r="R1292" i="8"/>
  <c r="T1292" i="8"/>
  <c r="AD1292" i="8" s="1"/>
  <c r="E1293" i="8"/>
  <c r="F1293" i="8"/>
  <c r="G1293" i="8"/>
  <c r="H1293" i="8"/>
  <c r="I1293" i="8"/>
  <c r="J1293" i="8"/>
  <c r="K1293" i="8"/>
  <c r="L1293" i="8"/>
  <c r="M1293" i="8"/>
  <c r="N1293" i="8"/>
  <c r="O1293" i="8"/>
  <c r="Q1293" i="8"/>
  <c r="R1293" i="8"/>
  <c r="T1293" i="8"/>
  <c r="AD1293" i="8" s="1"/>
  <c r="E1294" i="8"/>
  <c r="F1294" i="8"/>
  <c r="G1294" i="8"/>
  <c r="H1294" i="8"/>
  <c r="I1294" i="8"/>
  <c r="J1294" i="8"/>
  <c r="K1294" i="8"/>
  <c r="L1294" i="8"/>
  <c r="M1294" i="8"/>
  <c r="N1294" i="8"/>
  <c r="O1294" i="8"/>
  <c r="Q1294" i="8"/>
  <c r="R1294" i="8"/>
  <c r="T1294" i="8"/>
  <c r="AD1294" i="8" s="1"/>
  <c r="E1409" i="8"/>
  <c r="F1409" i="8"/>
  <c r="G1409" i="8"/>
  <c r="H1409" i="8"/>
  <c r="I1409" i="8"/>
  <c r="J1409" i="8"/>
  <c r="K1409" i="8"/>
  <c r="L1409" i="8"/>
  <c r="M1409" i="8"/>
  <c r="N1409" i="8"/>
  <c r="O1409" i="8"/>
  <c r="Q1409" i="8"/>
  <c r="R1409" i="8"/>
  <c r="T1409" i="8"/>
  <c r="AD1409" i="8" s="1"/>
  <c r="E1018" i="8"/>
  <c r="F1018" i="8"/>
  <c r="G1018" i="8"/>
  <c r="H1018" i="8"/>
  <c r="I1018" i="8"/>
  <c r="J1018" i="8"/>
  <c r="K1018" i="8"/>
  <c r="L1018" i="8"/>
  <c r="M1018" i="8"/>
  <c r="N1018" i="8"/>
  <c r="O1018" i="8"/>
  <c r="Q1018" i="8"/>
  <c r="R1018" i="8"/>
  <c r="T1018" i="8"/>
  <c r="AD1018" i="8" s="1"/>
  <c r="E1410" i="8"/>
  <c r="F1410" i="8"/>
  <c r="G1410" i="8"/>
  <c r="H1410" i="8"/>
  <c r="I1410" i="8"/>
  <c r="J1410" i="8"/>
  <c r="K1410" i="8"/>
  <c r="L1410" i="8"/>
  <c r="M1410" i="8"/>
  <c r="N1410" i="8"/>
  <c r="O1410" i="8"/>
  <c r="Q1410" i="8"/>
  <c r="R1410" i="8"/>
  <c r="T1410" i="8"/>
  <c r="AD1410" i="8" s="1"/>
  <c r="E1019" i="8"/>
  <c r="F1019" i="8"/>
  <c r="G1019" i="8"/>
  <c r="H1019" i="8"/>
  <c r="I1019" i="8"/>
  <c r="J1019" i="8"/>
  <c r="K1019" i="8"/>
  <c r="L1019" i="8"/>
  <c r="M1019" i="8"/>
  <c r="N1019" i="8"/>
  <c r="O1019" i="8"/>
  <c r="Q1019" i="8"/>
  <c r="R1019" i="8"/>
  <c r="T1019" i="8"/>
  <c r="AD1019" i="8" s="1"/>
  <c r="E1295" i="8"/>
  <c r="F1295" i="8"/>
  <c r="G1295" i="8"/>
  <c r="H1295" i="8"/>
  <c r="I1295" i="8"/>
  <c r="J1295" i="8"/>
  <c r="K1295" i="8"/>
  <c r="L1295" i="8"/>
  <c r="M1295" i="8"/>
  <c r="N1295" i="8"/>
  <c r="O1295" i="8"/>
  <c r="Q1295" i="8"/>
  <c r="R1295" i="8"/>
  <c r="T1295" i="8"/>
  <c r="AD1295" i="8" s="1"/>
  <c r="E1411" i="8"/>
  <c r="F1411" i="8"/>
  <c r="G1411" i="8"/>
  <c r="H1411" i="8"/>
  <c r="I1411" i="8"/>
  <c r="J1411" i="8"/>
  <c r="K1411" i="8"/>
  <c r="L1411" i="8"/>
  <c r="M1411" i="8"/>
  <c r="N1411" i="8"/>
  <c r="O1411" i="8"/>
  <c r="Q1411" i="8"/>
  <c r="R1411" i="8"/>
  <c r="T1411" i="8"/>
  <c r="AD1411" i="8" s="1"/>
  <c r="E1021" i="8"/>
  <c r="F1021" i="8"/>
  <c r="G1021" i="8"/>
  <c r="H1021" i="8"/>
  <c r="I1021" i="8"/>
  <c r="J1021" i="8"/>
  <c r="K1021" i="8"/>
  <c r="L1021" i="8"/>
  <c r="M1021" i="8"/>
  <c r="N1021" i="8"/>
  <c r="O1021" i="8"/>
  <c r="Q1021" i="8"/>
  <c r="R1021" i="8"/>
  <c r="T1021" i="8"/>
  <c r="AD1021" i="8" s="1"/>
  <c r="E1412" i="8"/>
  <c r="F1412" i="8"/>
  <c r="G1412" i="8"/>
  <c r="H1412" i="8"/>
  <c r="I1412" i="8"/>
  <c r="J1412" i="8"/>
  <c r="K1412" i="8"/>
  <c r="L1412" i="8"/>
  <c r="M1412" i="8"/>
  <c r="N1412" i="8"/>
  <c r="O1412" i="8"/>
  <c r="Q1412" i="8"/>
  <c r="R1412" i="8"/>
  <c r="T1412" i="8"/>
  <c r="AD1412" i="8" s="1"/>
  <c r="E1413" i="8"/>
  <c r="F1413" i="8"/>
  <c r="G1413" i="8"/>
  <c r="H1413" i="8"/>
  <c r="I1413" i="8"/>
  <c r="J1413" i="8"/>
  <c r="K1413" i="8"/>
  <c r="L1413" i="8"/>
  <c r="M1413" i="8"/>
  <c r="N1413" i="8"/>
  <c r="O1413" i="8"/>
  <c r="Q1413" i="8"/>
  <c r="R1413" i="8"/>
  <c r="T1413" i="8"/>
  <c r="AD1413" i="8" s="1"/>
  <c r="E1023" i="8"/>
  <c r="F1023" i="8"/>
  <c r="G1023" i="8"/>
  <c r="H1023" i="8"/>
  <c r="I1023" i="8"/>
  <c r="J1023" i="8"/>
  <c r="K1023" i="8"/>
  <c r="L1023" i="8"/>
  <c r="M1023" i="8"/>
  <c r="N1023" i="8"/>
  <c r="O1023" i="8"/>
  <c r="Q1023" i="8"/>
  <c r="R1023" i="8"/>
  <c r="T1023" i="8"/>
  <c r="AD1023" i="8" s="1"/>
  <c r="E1414" i="8"/>
  <c r="F1414" i="8"/>
  <c r="G1414" i="8"/>
  <c r="H1414" i="8"/>
  <c r="I1414" i="8"/>
  <c r="J1414" i="8"/>
  <c r="K1414" i="8"/>
  <c r="L1414" i="8"/>
  <c r="M1414" i="8"/>
  <c r="N1414" i="8"/>
  <c r="O1414" i="8"/>
  <c r="Q1414" i="8"/>
  <c r="R1414" i="8"/>
  <c r="T1414" i="8"/>
  <c r="AD1414" i="8" s="1"/>
  <c r="E1296" i="8"/>
  <c r="F1296" i="8"/>
  <c r="G1296" i="8"/>
  <c r="H1296" i="8"/>
  <c r="I1296" i="8"/>
  <c r="J1296" i="8"/>
  <c r="K1296" i="8"/>
  <c r="L1296" i="8"/>
  <c r="M1296" i="8"/>
  <c r="N1296" i="8"/>
  <c r="O1296" i="8"/>
  <c r="Q1296" i="8"/>
  <c r="R1296" i="8"/>
  <c r="T1296" i="8"/>
  <c r="AD1296" i="8" s="1"/>
  <c r="E1297" i="8"/>
  <c r="F1297" i="8"/>
  <c r="G1297" i="8"/>
  <c r="H1297" i="8"/>
  <c r="I1297" i="8"/>
  <c r="J1297" i="8"/>
  <c r="K1297" i="8"/>
  <c r="L1297" i="8"/>
  <c r="M1297" i="8"/>
  <c r="N1297" i="8"/>
  <c r="O1297" i="8"/>
  <c r="Q1297" i="8"/>
  <c r="R1297" i="8"/>
  <c r="T1297" i="8"/>
  <c r="AD1297" i="8" s="1"/>
  <c r="E1298" i="8"/>
  <c r="F1298" i="8"/>
  <c r="G1298" i="8"/>
  <c r="H1298" i="8"/>
  <c r="I1298" i="8"/>
  <c r="J1298" i="8"/>
  <c r="K1298" i="8"/>
  <c r="L1298" i="8"/>
  <c r="M1298" i="8"/>
  <c r="N1298" i="8"/>
  <c r="O1298" i="8"/>
  <c r="Q1298" i="8"/>
  <c r="R1298" i="8"/>
  <c r="T1298" i="8"/>
  <c r="AD1298" i="8" s="1"/>
  <c r="E1024" i="8"/>
  <c r="F1024" i="8"/>
  <c r="G1024" i="8"/>
  <c r="H1024" i="8"/>
  <c r="I1024" i="8"/>
  <c r="J1024" i="8"/>
  <c r="K1024" i="8"/>
  <c r="L1024" i="8"/>
  <c r="M1024" i="8"/>
  <c r="N1024" i="8"/>
  <c r="O1024" i="8"/>
  <c r="Q1024" i="8"/>
  <c r="R1024" i="8"/>
  <c r="T1024" i="8"/>
  <c r="AD1024" i="8" s="1"/>
  <c r="E1415" i="8"/>
  <c r="F1415" i="8"/>
  <c r="G1415" i="8"/>
  <c r="H1415" i="8"/>
  <c r="I1415" i="8"/>
  <c r="J1415" i="8"/>
  <c r="K1415" i="8"/>
  <c r="L1415" i="8"/>
  <c r="M1415" i="8"/>
  <c r="N1415" i="8"/>
  <c r="O1415" i="8"/>
  <c r="Q1415" i="8"/>
  <c r="R1415" i="8"/>
  <c r="T1415" i="8"/>
  <c r="AD1415" i="8" s="1"/>
  <c r="E1025" i="8"/>
  <c r="F1025" i="8"/>
  <c r="G1025" i="8"/>
  <c r="H1025" i="8"/>
  <c r="I1025" i="8"/>
  <c r="J1025" i="8"/>
  <c r="K1025" i="8"/>
  <c r="L1025" i="8"/>
  <c r="M1025" i="8"/>
  <c r="N1025" i="8"/>
  <c r="O1025" i="8"/>
  <c r="Q1025" i="8"/>
  <c r="R1025" i="8"/>
  <c r="T1025" i="8"/>
  <c r="AD1025" i="8" s="1"/>
  <c r="E1299" i="8"/>
  <c r="F1299" i="8"/>
  <c r="G1299" i="8"/>
  <c r="H1299" i="8"/>
  <c r="I1299" i="8"/>
  <c r="J1299" i="8"/>
  <c r="K1299" i="8"/>
  <c r="L1299" i="8"/>
  <c r="M1299" i="8"/>
  <c r="N1299" i="8"/>
  <c r="O1299" i="8"/>
  <c r="Q1299" i="8"/>
  <c r="R1299" i="8"/>
  <c r="T1299" i="8"/>
  <c r="AD1299" i="8" s="1"/>
  <c r="E1416" i="8"/>
  <c r="F1416" i="8"/>
  <c r="G1416" i="8"/>
  <c r="H1416" i="8"/>
  <c r="I1416" i="8"/>
  <c r="J1416" i="8"/>
  <c r="K1416" i="8"/>
  <c r="L1416" i="8"/>
  <c r="M1416" i="8"/>
  <c r="N1416" i="8"/>
  <c r="O1416" i="8"/>
  <c r="Q1416" i="8"/>
  <c r="R1416" i="8"/>
  <c r="T1416" i="8"/>
  <c r="AD1416" i="8" s="1"/>
  <c r="E1417" i="8"/>
  <c r="F1417" i="8"/>
  <c r="G1417" i="8"/>
  <c r="H1417" i="8"/>
  <c r="I1417" i="8"/>
  <c r="J1417" i="8"/>
  <c r="K1417" i="8"/>
  <c r="L1417" i="8"/>
  <c r="M1417" i="8"/>
  <c r="N1417" i="8"/>
  <c r="O1417" i="8"/>
  <c r="Q1417" i="8"/>
  <c r="R1417" i="8"/>
  <c r="T1417" i="8"/>
  <c r="AD1417" i="8" s="1"/>
  <c r="E1026" i="8"/>
  <c r="F1026" i="8"/>
  <c r="G1026" i="8"/>
  <c r="H1026" i="8"/>
  <c r="I1026" i="8"/>
  <c r="J1026" i="8"/>
  <c r="K1026" i="8"/>
  <c r="L1026" i="8"/>
  <c r="M1026" i="8"/>
  <c r="N1026" i="8"/>
  <c r="O1026" i="8"/>
  <c r="Q1026" i="8"/>
  <c r="R1026" i="8"/>
  <c r="T1026" i="8"/>
  <c r="AD1026" i="8" s="1"/>
  <c r="E1027" i="8"/>
  <c r="F1027" i="8"/>
  <c r="G1027" i="8"/>
  <c r="H1027" i="8"/>
  <c r="I1027" i="8"/>
  <c r="J1027" i="8"/>
  <c r="K1027" i="8"/>
  <c r="L1027" i="8"/>
  <c r="M1027" i="8"/>
  <c r="N1027" i="8"/>
  <c r="O1027" i="8"/>
  <c r="Q1027" i="8"/>
  <c r="R1027" i="8"/>
  <c r="T1027" i="8"/>
  <c r="AD1027" i="8" s="1"/>
  <c r="E1418" i="8"/>
  <c r="F1418" i="8"/>
  <c r="G1418" i="8"/>
  <c r="H1418" i="8"/>
  <c r="I1418" i="8"/>
  <c r="J1418" i="8"/>
  <c r="K1418" i="8"/>
  <c r="L1418" i="8"/>
  <c r="M1418" i="8"/>
  <c r="N1418" i="8"/>
  <c r="O1418" i="8"/>
  <c r="Q1418" i="8"/>
  <c r="R1418" i="8"/>
  <c r="T1418" i="8"/>
  <c r="AD1418" i="8" s="1"/>
  <c r="E1028" i="8"/>
  <c r="F1028" i="8"/>
  <c r="G1028" i="8"/>
  <c r="H1028" i="8"/>
  <c r="I1028" i="8"/>
  <c r="J1028" i="8"/>
  <c r="K1028" i="8"/>
  <c r="L1028" i="8"/>
  <c r="M1028" i="8"/>
  <c r="N1028" i="8"/>
  <c r="O1028" i="8"/>
  <c r="Q1028" i="8"/>
  <c r="R1028" i="8"/>
  <c r="T1028" i="8"/>
  <c r="AD1028" i="8" s="1"/>
  <c r="E1419" i="8"/>
  <c r="F1419" i="8"/>
  <c r="G1419" i="8"/>
  <c r="H1419" i="8"/>
  <c r="I1419" i="8"/>
  <c r="J1419" i="8"/>
  <c r="K1419" i="8"/>
  <c r="L1419" i="8"/>
  <c r="M1419" i="8"/>
  <c r="N1419" i="8"/>
  <c r="O1419" i="8"/>
  <c r="Q1419" i="8"/>
  <c r="R1419" i="8"/>
  <c r="T1419" i="8"/>
  <c r="AD1419" i="8" s="1"/>
  <c r="E1029" i="8"/>
  <c r="F1029" i="8"/>
  <c r="G1029" i="8"/>
  <c r="H1029" i="8"/>
  <c r="I1029" i="8"/>
  <c r="J1029" i="8"/>
  <c r="K1029" i="8"/>
  <c r="L1029" i="8"/>
  <c r="M1029" i="8"/>
  <c r="N1029" i="8"/>
  <c r="O1029" i="8"/>
  <c r="Q1029" i="8"/>
  <c r="R1029" i="8"/>
  <c r="T1029" i="8"/>
  <c r="AD1029" i="8" s="1"/>
  <c r="E1420" i="8"/>
  <c r="F1420" i="8"/>
  <c r="G1420" i="8"/>
  <c r="H1420" i="8"/>
  <c r="I1420" i="8"/>
  <c r="J1420" i="8"/>
  <c r="K1420" i="8"/>
  <c r="L1420" i="8"/>
  <c r="M1420" i="8"/>
  <c r="N1420" i="8"/>
  <c r="O1420" i="8"/>
  <c r="Q1420" i="8"/>
  <c r="R1420" i="8"/>
  <c r="T1420" i="8"/>
  <c r="AD1420" i="8" s="1"/>
  <c r="E1030" i="8"/>
  <c r="F1030" i="8"/>
  <c r="G1030" i="8"/>
  <c r="H1030" i="8"/>
  <c r="I1030" i="8"/>
  <c r="J1030" i="8"/>
  <c r="K1030" i="8"/>
  <c r="L1030" i="8"/>
  <c r="M1030" i="8"/>
  <c r="N1030" i="8"/>
  <c r="O1030" i="8"/>
  <c r="Q1030" i="8"/>
  <c r="R1030" i="8"/>
  <c r="T1030" i="8"/>
  <c r="AD1030" i="8" s="1"/>
  <c r="E1300" i="8"/>
  <c r="F1300" i="8"/>
  <c r="G1300" i="8"/>
  <c r="H1300" i="8"/>
  <c r="I1300" i="8"/>
  <c r="J1300" i="8"/>
  <c r="K1300" i="8"/>
  <c r="L1300" i="8"/>
  <c r="M1300" i="8"/>
  <c r="N1300" i="8"/>
  <c r="O1300" i="8"/>
  <c r="Q1300" i="8"/>
  <c r="R1300" i="8"/>
  <c r="T1300" i="8"/>
  <c r="AD1300" i="8" s="1"/>
  <c r="E1421" i="8"/>
  <c r="F1421" i="8"/>
  <c r="G1421" i="8"/>
  <c r="H1421" i="8"/>
  <c r="I1421" i="8"/>
  <c r="J1421" i="8"/>
  <c r="K1421" i="8"/>
  <c r="L1421" i="8"/>
  <c r="M1421" i="8"/>
  <c r="N1421" i="8"/>
  <c r="O1421" i="8"/>
  <c r="Q1421" i="8"/>
  <c r="R1421" i="8"/>
  <c r="T1421" i="8"/>
  <c r="AD1421" i="8" s="1"/>
  <c r="E1422" i="8"/>
  <c r="F1422" i="8"/>
  <c r="G1422" i="8"/>
  <c r="H1422" i="8"/>
  <c r="I1422" i="8"/>
  <c r="J1422" i="8"/>
  <c r="K1422" i="8"/>
  <c r="L1422" i="8"/>
  <c r="M1422" i="8"/>
  <c r="N1422" i="8"/>
  <c r="O1422" i="8"/>
  <c r="Q1422" i="8"/>
  <c r="R1422" i="8"/>
  <c r="T1422" i="8"/>
  <c r="AD1422" i="8" s="1"/>
  <c r="E1423" i="8"/>
  <c r="F1423" i="8"/>
  <c r="G1423" i="8"/>
  <c r="H1423" i="8"/>
  <c r="I1423" i="8"/>
  <c r="J1423" i="8"/>
  <c r="K1423" i="8"/>
  <c r="L1423" i="8"/>
  <c r="M1423" i="8"/>
  <c r="N1423" i="8"/>
  <c r="O1423" i="8"/>
  <c r="Q1423" i="8"/>
  <c r="R1423" i="8"/>
  <c r="T1423" i="8"/>
  <c r="AD1423" i="8" s="1"/>
  <c r="E1301" i="8"/>
  <c r="F1301" i="8"/>
  <c r="G1301" i="8"/>
  <c r="H1301" i="8"/>
  <c r="I1301" i="8"/>
  <c r="J1301" i="8"/>
  <c r="K1301" i="8"/>
  <c r="L1301" i="8"/>
  <c r="M1301" i="8"/>
  <c r="N1301" i="8"/>
  <c r="O1301" i="8"/>
  <c r="Q1301" i="8"/>
  <c r="R1301" i="8"/>
  <c r="T1301" i="8"/>
  <c r="AD1301" i="8" s="1"/>
  <c r="E1302" i="8"/>
  <c r="F1302" i="8"/>
  <c r="G1302" i="8"/>
  <c r="H1302" i="8"/>
  <c r="I1302" i="8"/>
  <c r="J1302" i="8"/>
  <c r="K1302" i="8"/>
  <c r="L1302" i="8"/>
  <c r="M1302" i="8"/>
  <c r="N1302" i="8"/>
  <c r="O1302" i="8"/>
  <c r="Q1302" i="8"/>
  <c r="R1302" i="8"/>
  <c r="T1302" i="8"/>
  <c r="AD1302" i="8" s="1"/>
  <c r="E1303" i="8"/>
  <c r="F1303" i="8"/>
  <c r="G1303" i="8"/>
  <c r="H1303" i="8"/>
  <c r="I1303" i="8"/>
  <c r="J1303" i="8"/>
  <c r="K1303" i="8"/>
  <c r="L1303" i="8"/>
  <c r="M1303" i="8"/>
  <c r="N1303" i="8"/>
  <c r="O1303" i="8"/>
  <c r="Q1303" i="8"/>
  <c r="R1303" i="8"/>
  <c r="T1303" i="8"/>
  <c r="AD1303" i="8" s="1"/>
  <c r="E1031" i="8"/>
  <c r="F1031" i="8"/>
  <c r="G1031" i="8"/>
  <c r="H1031" i="8"/>
  <c r="I1031" i="8"/>
  <c r="J1031" i="8"/>
  <c r="K1031" i="8"/>
  <c r="L1031" i="8"/>
  <c r="M1031" i="8"/>
  <c r="N1031" i="8"/>
  <c r="O1031" i="8"/>
  <c r="Q1031" i="8"/>
  <c r="R1031" i="8"/>
  <c r="T1031" i="8"/>
  <c r="AD1031" i="8" s="1"/>
  <c r="E1424" i="8"/>
  <c r="F1424" i="8"/>
  <c r="G1424" i="8"/>
  <c r="H1424" i="8"/>
  <c r="I1424" i="8"/>
  <c r="J1424" i="8"/>
  <c r="K1424" i="8"/>
  <c r="L1424" i="8"/>
  <c r="M1424" i="8"/>
  <c r="N1424" i="8"/>
  <c r="O1424" i="8"/>
  <c r="Q1424" i="8"/>
  <c r="R1424" i="8"/>
  <c r="T1424" i="8"/>
  <c r="AD1424" i="8" s="1"/>
  <c r="E1032" i="8"/>
  <c r="F1032" i="8"/>
  <c r="G1032" i="8"/>
  <c r="H1032" i="8"/>
  <c r="I1032" i="8"/>
  <c r="J1032" i="8"/>
  <c r="K1032" i="8"/>
  <c r="L1032" i="8"/>
  <c r="M1032" i="8"/>
  <c r="N1032" i="8"/>
  <c r="O1032" i="8"/>
  <c r="Q1032" i="8"/>
  <c r="R1032" i="8"/>
  <c r="T1032" i="8"/>
  <c r="AD1032" i="8" s="1"/>
  <c r="E1425" i="8"/>
  <c r="F1425" i="8"/>
  <c r="G1425" i="8"/>
  <c r="H1425" i="8"/>
  <c r="I1425" i="8"/>
  <c r="J1425" i="8"/>
  <c r="K1425" i="8"/>
  <c r="L1425" i="8"/>
  <c r="M1425" i="8"/>
  <c r="N1425" i="8"/>
  <c r="O1425" i="8"/>
  <c r="Q1425" i="8"/>
  <c r="R1425" i="8"/>
  <c r="T1425" i="8"/>
  <c r="AD1425" i="8" s="1"/>
  <c r="E1426" i="8"/>
  <c r="F1426" i="8"/>
  <c r="G1426" i="8"/>
  <c r="H1426" i="8"/>
  <c r="I1426" i="8"/>
  <c r="J1426" i="8"/>
  <c r="K1426" i="8"/>
  <c r="L1426" i="8"/>
  <c r="M1426" i="8"/>
  <c r="N1426" i="8"/>
  <c r="O1426" i="8"/>
  <c r="Q1426" i="8"/>
  <c r="R1426" i="8"/>
  <c r="T1426" i="8"/>
  <c r="AD1426" i="8" s="1"/>
  <c r="E1304" i="8"/>
  <c r="F1304" i="8"/>
  <c r="G1304" i="8"/>
  <c r="H1304" i="8"/>
  <c r="I1304" i="8"/>
  <c r="J1304" i="8"/>
  <c r="K1304" i="8"/>
  <c r="L1304" i="8"/>
  <c r="M1304" i="8"/>
  <c r="N1304" i="8"/>
  <c r="O1304" i="8"/>
  <c r="Q1304" i="8"/>
  <c r="R1304" i="8"/>
  <c r="T1304" i="8"/>
  <c r="AD1304" i="8" s="1"/>
  <c r="E1427" i="8"/>
  <c r="F1427" i="8"/>
  <c r="G1427" i="8"/>
  <c r="H1427" i="8"/>
  <c r="I1427" i="8"/>
  <c r="J1427" i="8"/>
  <c r="K1427" i="8"/>
  <c r="L1427" i="8"/>
  <c r="M1427" i="8"/>
  <c r="N1427" i="8"/>
  <c r="O1427" i="8"/>
  <c r="Q1427" i="8"/>
  <c r="R1427" i="8"/>
  <c r="T1427" i="8"/>
  <c r="AD1427" i="8" s="1"/>
  <c r="E1428" i="8"/>
  <c r="F1428" i="8"/>
  <c r="G1428" i="8"/>
  <c r="H1428" i="8"/>
  <c r="I1428" i="8"/>
  <c r="J1428" i="8"/>
  <c r="K1428" i="8"/>
  <c r="L1428" i="8"/>
  <c r="M1428" i="8"/>
  <c r="N1428" i="8"/>
  <c r="O1428" i="8"/>
  <c r="Q1428" i="8"/>
  <c r="R1428" i="8"/>
  <c r="T1428" i="8"/>
  <c r="AD1428" i="8" s="1"/>
  <c r="E1429" i="8"/>
  <c r="F1429" i="8"/>
  <c r="G1429" i="8"/>
  <c r="H1429" i="8"/>
  <c r="I1429" i="8"/>
  <c r="J1429" i="8"/>
  <c r="K1429" i="8"/>
  <c r="L1429" i="8"/>
  <c r="M1429" i="8"/>
  <c r="N1429" i="8"/>
  <c r="O1429" i="8"/>
  <c r="Q1429" i="8"/>
  <c r="R1429" i="8"/>
  <c r="T1429" i="8"/>
  <c r="AD1429" i="8" s="1"/>
  <c r="E1430" i="8"/>
  <c r="F1430" i="8"/>
  <c r="G1430" i="8"/>
  <c r="H1430" i="8"/>
  <c r="I1430" i="8"/>
  <c r="J1430" i="8"/>
  <c r="K1430" i="8"/>
  <c r="L1430" i="8"/>
  <c r="M1430" i="8"/>
  <c r="N1430" i="8"/>
  <c r="O1430" i="8"/>
  <c r="Q1430" i="8"/>
  <c r="R1430" i="8"/>
  <c r="T1430" i="8"/>
  <c r="AD1430" i="8" s="1"/>
  <c r="E1431" i="8"/>
  <c r="F1431" i="8"/>
  <c r="G1431" i="8"/>
  <c r="H1431" i="8"/>
  <c r="I1431" i="8"/>
  <c r="J1431" i="8"/>
  <c r="K1431" i="8"/>
  <c r="L1431" i="8"/>
  <c r="M1431" i="8"/>
  <c r="N1431" i="8"/>
  <c r="O1431" i="8"/>
  <c r="Q1431" i="8"/>
  <c r="R1431" i="8"/>
  <c r="T1431" i="8"/>
  <c r="AD1431" i="8" s="1"/>
  <c r="E1432" i="8"/>
  <c r="F1432" i="8"/>
  <c r="G1432" i="8"/>
  <c r="H1432" i="8"/>
  <c r="I1432" i="8"/>
  <c r="J1432" i="8"/>
  <c r="K1432" i="8"/>
  <c r="L1432" i="8"/>
  <c r="M1432" i="8"/>
  <c r="N1432" i="8"/>
  <c r="O1432" i="8"/>
  <c r="Q1432" i="8"/>
  <c r="R1432" i="8"/>
  <c r="T1432" i="8"/>
  <c r="AD1432" i="8" s="1"/>
  <c r="E1034" i="8"/>
  <c r="F1034" i="8"/>
  <c r="G1034" i="8"/>
  <c r="H1034" i="8"/>
  <c r="I1034" i="8"/>
  <c r="J1034" i="8"/>
  <c r="K1034" i="8"/>
  <c r="L1034" i="8"/>
  <c r="M1034" i="8"/>
  <c r="N1034" i="8"/>
  <c r="O1034" i="8"/>
  <c r="Q1034" i="8"/>
  <c r="R1034" i="8"/>
  <c r="T1034" i="8"/>
  <c r="AD1034" i="8" s="1"/>
  <c r="E1035" i="8"/>
  <c r="F1035" i="8"/>
  <c r="G1035" i="8"/>
  <c r="H1035" i="8"/>
  <c r="I1035" i="8"/>
  <c r="J1035" i="8"/>
  <c r="K1035" i="8"/>
  <c r="L1035" i="8"/>
  <c r="M1035" i="8"/>
  <c r="N1035" i="8"/>
  <c r="O1035" i="8"/>
  <c r="Q1035" i="8"/>
  <c r="R1035" i="8"/>
  <c r="T1035" i="8"/>
  <c r="AD1035" i="8" s="1"/>
  <c r="E1305" i="8"/>
  <c r="F1305" i="8"/>
  <c r="G1305" i="8"/>
  <c r="H1305" i="8"/>
  <c r="I1305" i="8"/>
  <c r="J1305" i="8"/>
  <c r="K1305" i="8"/>
  <c r="L1305" i="8"/>
  <c r="M1305" i="8"/>
  <c r="N1305" i="8"/>
  <c r="O1305" i="8"/>
  <c r="Q1305" i="8"/>
  <c r="R1305" i="8"/>
  <c r="T1305" i="8"/>
  <c r="AD1305" i="8" s="1"/>
  <c r="E1433" i="8"/>
  <c r="F1433" i="8"/>
  <c r="G1433" i="8"/>
  <c r="H1433" i="8"/>
  <c r="I1433" i="8"/>
  <c r="J1433" i="8"/>
  <c r="K1433" i="8"/>
  <c r="L1433" i="8"/>
  <c r="M1433" i="8"/>
  <c r="N1433" i="8"/>
  <c r="O1433" i="8"/>
  <c r="Q1433" i="8"/>
  <c r="R1433" i="8"/>
  <c r="T1433" i="8"/>
  <c r="AD1433" i="8" s="1"/>
  <c r="E1434" i="8"/>
  <c r="F1434" i="8"/>
  <c r="G1434" i="8"/>
  <c r="H1434" i="8"/>
  <c r="I1434" i="8"/>
  <c r="J1434" i="8"/>
  <c r="K1434" i="8"/>
  <c r="L1434" i="8"/>
  <c r="M1434" i="8"/>
  <c r="N1434" i="8"/>
  <c r="O1434" i="8"/>
  <c r="Q1434" i="8"/>
  <c r="R1434" i="8"/>
  <c r="T1434" i="8"/>
  <c r="AD1434" i="8" s="1"/>
  <c r="E1435" i="8"/>
  <c r="F1435" i="8"/>
  <c r="G1435" i="8"/>
  <c r="H1435" i="8"/>
  <c r="I1435" i="8"/>
  <c r="J1435" i="8"/>
  <c r="K1435" i="8"/>
  <c r="L1435" i="8"/>
  <c r="M1435" i="8"/>
  <c r="N1435" i="8"/>
  <c r="O1435" i="8"/>
  <c r="Q1435" i="8"/>
  <c r="R1435" i="8"/>
  <c r="T1435" i="8"/>
  <c r="AD1435" i="8" s="1"/>
  <c r="E1306" i="8"/>
  <c r="F1306" i="8"/>
  <c r="G1306" i="8"/>
  <c r="H1306" i="8"/>
  <c r="I1306" i="8"/>
  <c r="J1306" i="8"/>
  <c r="K1306" i="8"/>
  <c r="L1306" i="8"/>
  <c r="M1306" i="8"/>
  <c r="N1306" i="8"/>
  <c r="O1306" i="8"/>
  <c r="Q1306" i="8"/>
  <c r="R1306" i="8"/>
  <c r="T1306" i="8"/>
  <c r="AD1306" i="8" s="1"/>
  <c r="E1036" i="8"/>
  <c r="F1036" i="8"/>
  <c r="G1036" i="8"/>
  <c r="H1036" i="8"/>
  <c r="I1036" i="8"/>
  <c r="J1036" i="8"/>
  <c r="K1036" i="8"/>
  <c r="L1036" i="8"/>
  <c r="M1036" i="8"/>
  <c r="N1036" i="8"/>
  <c r="O1036" i="8"/>
  <c r="Q1036" i="8"/>
  <c r="R1036" i="8"/>
  <c r="T1036" i="8"/>
  <c r="E1307" i="8"/>
  <c r="F1307" i="8"/>
  <c r="G1307" i="8"/>
  <c r="H1307" i="8"/>
  <c r="I1307" i="8"/>
  <c r="J1307" i="8"/>
  <c r="K1307" i="8"/>
  <c r="L1307" i="8"/>
  <c r="M1307" i="8"/>
  <c r="N1307" i="8"/>
  <c r="O1307" i="8"/>
  <c r="Q1307" i="8"/>
  <c r="R1307" i="8"/>
  <c r="T1307" i="8"/>
  <c r="AD1307" i="8" s="1"/>
  <c r="E1040" i="8"/>
  <c r="F1040" i="8"/>
  <c r="G1040" i="8"/>
  <c r="H1040" i="8"/>
  <c r="I1040" i="8"/>
  <c r="J1040" i="8"/>
  <c r="K1040" i="8"/>
  <c r="L1040" i="8"/>
  <c r="M1040" i="8"/>
  <c r="N1040" i="8"/>
  <c r="O1040" i="8"/>
  <c r="Q1040" i="8"/>
  <c r="R1040" i="8"/>
  <c r="T1040" i="8"/>
  <c r="AD1040" i="8" s="1"/>
  <c r="E1308" i="8"/>
  <c r="F1308" i="8"/>
  <c r="G1308" i="8"/>
  <c r="H1308" i="8"/>
  <c r="I1308" i="8"/>
  <c r="J1308" i="8"/>
  <c r="K1308" i="8"/>
  <c r="L1308" i="8"/>
  <c r="M1308" i="8"/>
  <c r="N1308" i="8"/>
  <c r="O1308" i="8"/>
  <c r="Q1308" i="8"/>
  <c r="R1308" i="8"/>
  <c r="T1308" i="8"/>
  <c r="AD1308" i="8" s="1"/>
  <c r="E1436" i="8"/>
  <c r="F1436" i="8"/>
  <c r="G1436" i="8"/>
  <c r="H1436" i="8"/>
  <c r="I1436" i="8"/>
  <c r="J1436" i="8"/>
  <c r="K1436" i="8"/>
  <c r="L1436" i="8"/>
  <c r="M1436" i="8"/>
  <c r="N1436" i="8"/>
  <c r="O1436" i="8"/>
  <c r="Q1436" i="8"/>
  <c r="R1436" i="8"/>
  <c r="T1436" i="8"/>
  <c r="AD1436" i="8" s="1"/>
  <c r="E1041" i="8"/>
  <c r="F1041" i="8"/>
  <c r="G1041" i="8"/>
  <c r="H1041" i="8"/>
  <c r="I1041" i="8"/>
  <c r="J1041" i="8"/>
  <c r="K1041" i="8"/>
  <c r="L1041" i="8"/>
  <c r="M1041" i="8"/>
  <c r="N1041" i="8"/>
  <c r="O1041" i="8"/>
  <c r="Q1041" i="8"/>
  <c r="R1041" i="8"/>
  <c r="T1041" i="8"/>
  <c r="AD1041" i="8" s="1"/>
  <c r="E1043" i="8"/>
  <c r="F1043" i="8"/>
  <c r="G1043" i="8"/>
  <c r="H1043" i="8"/>
  <c r="I1043" i="8"/>
  <c r="J1043" i="8"/>
  <c r="K1043" i="8"/>
  <c r="L1043" i="8"/>
  <c r="M1043" i="8"/>
  <c r="N1043" i="8"/>
  <c r="O1043" i="8"/>
  <c r="Q1043" i="8"/>
  <c r="R1043" i="8"/>
  <c r="T1043" i="8"/>
  <c r="AD1043" i="8" s="1"/>
  <c r="E1309" i="8"/>
  <c r="F1309" i="8"/>
  <c r="G1309" i="8"/>
  <c r="H1309" i="8"/>
  <c r="I1309" i="8"/>
  <c r="J1309" i="8"/>
  <c r="K1309" i="8"/>
  <c r="L1309" i="8"/>
  <c r="M1309" i="8"/>
  <c r="N1309" i="8"/>
  <c r="O1309" i="8"/>
  <c r="Q1309" i="8"/>
  <c r="R1309" i="8"/>
  <c r="T1309" i="8"/>
  <c r="AD1309" i="8" s="1"/>
  <c r="E1310" i="8"/>
  <c r="F1310" i="8"/>
  <c r="G1310" i="8"/>
  <c r="H1310" i="8"/>
  <c r="I1310" i="8"/>
  <c r="J1310" i="8"/>
  <c r="K1310" i="8"/>
  <c r="L1310" i="8"/>
  <c r="M1310" i="8"/>
  <c r="N1310" i="8"/>
  <c r="O1310" i="8"/>
  <c r="Q1310" i="8"/>
  <c r="R1310" i="8"/>
  <c r="T1310" i="8"/>
  <c r="AD1310" i="8" s="1"/>
  <c r="E1044" i="8"/>
  <c r="F1044" i="8"/>
  <c r="G1044" i="8"/>
  <c r="H1044" i="8"/>
  <c r="I1044" i="8"/>
  <c r="J1044" i="8"/>
  <c r="K1044" i="8"/>
  <c r="L1044" i="8"/>
  <c r="M1044" i="8"/>
  <c r="N1044" i="8"/>
  <c r="O1044" i="8"/>
  <c r="Q1044" i="8"/>
  <c r="R1044" i="8"/>
  <c r="T1044" i="8"/>
  <c r="AD1044" i="8" s="1"/>
  <c r="E1045" i="8"/>
  <c r="F1045" i="8"/>
  <c r="G1045" i="8"/>
  <c r="H1045" i="8"/>
  <c r="I1045" i="8"/>
  <c r="J1045" i="8"/>
  <c r="K1045" i="8"/>
  <c r="L1045" i="8"/>
  <c r="M1045" i="8"/>
  <c r="N1045" i="8"/>
  <c r="O1045" i="8"/>
  <c r="Q1045" i="8"/>
  <c r="R1045" i="8"/>
  <c r="T1045" i="8"/>
  <c r="AD1045" i="8" s="1"/>
  <c r="E1046" i="8"/>
  <c r="F1046" i="8"/>
  <c r="G1046" i="8"/>
  <c r="H1046" i="8"/>
  <c r="I1046" i="8"/>
  <c r="J1046" i="8"/>
  <c r="K1046" i="8"/>
  <c r="L1046" i="8"/>
  <c r="M1046" i="8"/>
  <c r="N1046" i="8"/>
  <c r="O1046" i="8"/>
  <c r="Q1046" i="8"/>
  <c r="R1046" i="8"/>
  <c r="T1046" i="8"/>
  <c r="AD1046" i="8" s="1"/>
  <c r="E1047" i="8"/>
  <c r="F1047" i="8"/>
  <c r="G1047" i="8"/>
  <c r="H1047" i="8"/>
  <c r="I1047" i="8"/>
  <c r="J1047" i="8"/>
  <c r="K1047" i="8"/>
  <c r="L1047" i="8"/>
  <c r="M1047" i="8"/>
  <c r="N1047" i="8"/>
  <c r="O1047" i="8"/>
  <c r="Q1047" i="8"/>
  <c r="R1047" i="8"/>
  <c r="T1047" i="8"/>
  <c r="AD1047" i="8" s="1"/>
  <c r="E1437" i="8"/>
  <c r="F1437" i="8"/>
  <c r="G1437" i="8"/>
  <c r="H1437" i="8"/>
  <c r="I1437" i="8"/>
  <c r="J1437" i="8"/>
  <c r="K1437" i="8"/>
  <c r="L1437" i="8"/>
  <c r="M1437" i="8"/>
  <c r="N1437" i="8"/>
  <c r="O1437" i="8"/>
  <c r="Q1437" i="8"/>
  <c r="R1437" i="8"/>
  <c r="T1437" i="8"/>
  <c r="AD1437" i="8" s="1"/>
  <c r="E1438" i="8"/>
  <c r="F1438" i="8"/>
  <c r="G1438" i="8"/>
  <c r="H1438" i="8"/>
  <c r="I1438" i="8"/>
  <c r="J1438" i="8"/>
  <c r="K1438" i="8"/>
  <c r="L1438" i="8"/>
  <c r="M1438" i="8"/>
  <c r="N1438" i="8"/>
  <c r="O1438" i="8"/>
  <c r="Q1438" i="8"/>
  <c r="R1438" i="8"/>
  <c r="T1438" i="8"/>
  <c r="AD1438" i="8" s="1"/>
  <c r="E1311" i="8"/>
  <c r="F1311" i="8"/>
  <c r="G1311" i="8"/>
  <c r="H1311" i="8"/>
  <c r="I1311" i="8"/>
  <c r="J1311" i="8"/>
  <c r="K1311" i="8"/>
  <c r="L1311" i="8"/>
  <c r="M1311" i="8"/>
  <c r="N1311" i="8"/>
  <c r="O1311" i="8"/>
  <c r="Q1311" i="8"/>
  <c r="R1311" i="8"/>
  <c r="T1311" i="8"/>
  <c r="AD1311" i="8" s="1"/>
  <c r="E1312" i="8"/>
  <c r="F1312" i="8"/>
  <c r="G1312" i="8"/>
  <c r="H1312" i="8"/>
  <c r="I1312" i="8"/>
  <c r="J1312" i="8"/>
  <c r="K1312" i="8"/>
  <c r="L1312" i="8"/>
  <c r="M1312" i="8"/>
  <c r="N1312" i="8"/>
  <c r="O1312" i="8"/>
  <c r="Q1312" i="8"/>
  <c r="R1312" i="8"/>
  <c r="T1312" i="8"/>
  <c r="AD1312" i="8" s="1"/>
  <c r="E1313" i="8"/>
  <c r="F1313" i="8"/>
  <c r="G1313" i="8"/>
  <c r="H1313" i="8"/>
  <c r="I1313" i="8"/>
  <c r="J1313" i="8"/>
  <c r="K1313" i="8"/>
  <c r="L1313" i="8"/>
  <c r="M1313" i="8"/>
  <c r="N1313" i="8"/>
  <c r="O1313" i="8"/>
  <c r="Q1313" i="8"/>
  <c r="R1313" i="8"/>
  <c r="T1313" i="8"/>
  <c r="AD1313" i="8" s="1"/>
  <c r="E1439" i="8"/>
  <c r="F1439" i="8"/>
  <c r="G1439" i="8"/>
  <c r="H1439" i="8"/>
  <c r="I1439" i="8"/>
  <c r="J1439" i="8"/>
  <c r="K1439" i="8"/>
  <c r="L1439" i="8"/>
  <c r="M1439" i="8"/>
  <c r="N1439" i="8"/>
  <c r="O1439" i="8"/>
  <c r="Q1439" i="8"/>
  <c r="R1439" i="8"/>
  <c r="T1439" i="8"/>
  <c r="AD1439" i="8" s="1"/>
  <c r="E1050" i="8"/>
  <c r="F1050" i="8"/>
  <c r="G1050" i="8"/>
  <c r="H1050" i="8"/>
  <c r="I1050" i="8"/>
  <c r="J1050" i="8"/>
  <c r="K1050" i="8"/>
  <c r="L1050" i="8"/>
  <c r="M1050" i="8"/>
  <c r="N1050" i="8"/>
  <c r="O1050" i="8"/>
  <c r="Q1050" i="8"/>
  <c r="R1050" i="8"/>
  <c r="T1050" i="8"/>
  <c r="AD1050" i="8" s="1"/>
  <c r="E1051" i="8"/>
  <c r="F1051" i="8"/>
  <c r="G1051" i="8"/>
  <c r="H1051" i="8"/>
  <c r="I1051" i="8"/>
  <c r="J1051" i="8"/>
  <c r="K1051" i="8"/>
  <c r="L1051" i="8"/>
  <c r="M1051" i="8"/>
  <c r="N1051" i="8"/>
  <c r="O1051" i="8"/>
  <c r="Q1051" i="8"/>
  <c r="R1051" i="8"/>
  <c r="T1051" i="8"/>
  <c r="AD1051" i="8" s="1"/>
  <c r="E1052" i="8"/>
  <c r="F1052" i="8"/>
  <c r="G1052" i="8"/>
  <c r="H1052" i="8"/>
  <c r="I1052" i="8"/>
  <c r="J1052" i="8"/>
  <c r="K1052" i="8"/>
  <c r="L1052" i="8"/>
  <c r="M1052" i="8"/>
  <c r="N1052" i="8"/>
  <c r="O1052" i="8"/>
  <c r="Q1052" i="8"/>
  <c r="R1052" i="8"/>
  <c r="T1052" i="8"/>
  <c r="AD1052" i="8" s="1"/>
  <c r="E1440" i="8"/>
  <c r="F1440" i="8"/>
  <c r="G1440" i="8"/>
  <c r="H1440" i="8"/>
  <c r="I1440" i="8"/>
  <c r="J1440" i="8"/>
  <c r="K1440" i="8"/>
  <c r="L1440" i="8"/>
  <c r="M1440" i="8"/>
  <c r="N1440" i="8"/>
  <c r="O1440" i="8"/>
  <c r="Q1440" i="8"/>
  <c r="R1440" i="8"/>
  <c r="T1440" i="8"/>
  <c r="AD1440" i="8" s="1"/>
  <c r="E1441" i="8"/>
  <c r="F1441" i="8"/>
  <c r="G1441" i="8"/>
  <c r="H1441" i="8"/>
  <c r="I1441" i="8"/>
  <c r="J1441" i="8"/>
  <c r="K1441" i="8"/>
  <c r="L1441" i="8"/>
  <c r="M1441" i="8"/>
  <c r="N1441" i="8"/>
  <c r="O1441" i="8"/>
  <c r="Q1441" i="8"/>
  <c r="R1441" i="8"/>
  <c r="T1441" i="8"/>
  <c r="AD1441" i="8" s="1"/>
  <c r="E1053" i="8"/>
  <c r="F1053" i="8"/>
  <c r="G1053" i="8"/>
  <c r="H1053" i="8"/>
  <c r="I1053" i="8"/>
  <c r="J1053" i="8"/>
  <c r="K1053" i="8"/>
  <c r="L1053" i="8"/>
  <c r="M1053" i="8"/>
  <c r="N1053" i="8"/>
  <c r="O1053" i="8"/>
  <c r="Q1053" i="8"/>
  <c r="R1053" i="8"/>
  <c r="T1053" i="8"/>
  <c r="AD1053" i="8" s="1"/>
  <c r="E1054" i="8"/>
  <c r="F1054" i="8"/>
  <c r="G1054" i="8"/>
  <c r="H1054" i="8"/>
  <c r="I1054" i="8"/>
  <c r="J1054" i="8"/>
  <c r="K1054" i="8"/>
  <c r="L1054" i="8"/>
  <c r="M1054" i="8"/>
  <c r="N1054" i="8"/>
  <c r="O1054" i="8"/>
  <c r="Q1054" i="8"/>
  <c r="R1054" i="8"/>
  <c r="T1054" i="8"/>
  <c r="AD1054" i="8" s="1"/>
  <c r="E1055" i="8"/>
  <c r="F1055" i="8"/>
  <c r="G1055" i="8"/>
  <c r="H1055" i="8"/>
  <c r="I1055" i="8"/>
  <c r="J1055" i="8"/>
  <c r="K1055" i="8"/>
  <c r="L1055" i="8"/>
  <c r="M1055" i="8"/>
  <c r="N1055" i="8"/>
  <c r="O1055" i="8"/>
  <c r="Q1055" i="8"/>
  <c r="R1055" i="8"/>
  <c r="T1055" i="8"/>
  <c r="AD1055" i="8" s="1"/>
  <c r="E1314" i="8"/>
  <c r="F1314" i="8"/>
  <c r="G1314" i="8"/>
  <c r="H1314" i="8"/>
  <c r="I1314" i="8"/>
  <c r="J1314" i="8"/>
  <c r="K1314" i="8"/>
  <c r="L1314" i="8"/>
  <c r="M1314" i="8"/>
  <c r="N1314" i="8"/>
  <c r="O1314" i="8"/>
  <c r="Q1314" i="8"/>
  <c r="R1314" i="8"/>
  <c r="T1314" i="8"/>
  <c r="AD1314" i="8" s="1"/>
  <c r="E1442" i="8"/>
  <c r="F1442" i="8"/>
  <c r="G1442" i="8"/>
  <c r="H1442" i="8"/>
  <c r="I1442" i="8"/>
  <c r="J1442" i="8"/>
  <c r="K1442" i="8"/>
  <c r="L1442" i="8"/>
  <c r="M1442" i="8"/>
  <c r="N1442" i="8"/>
  <c r="O1442" i="8"/>
  <c r="Q1442" i="8"/>
  <c r="R1442" i="8"/>
  <c r="T1442" i="8"/>
  <c r="AD1442" i="8" s="1"/>
  <c r="E1443" i="8"/>
  <c r="F1443" i="8"/>
  <c r="G1443" i="8"/>
  <c r="H1443" i="8"/>
  <c r="I1443" i="8"/>
  <c r="J1443" i="8"/>
  <c r="K1443" i="8"/>
  <c r="L1443" i="8"/>
  <c r="M1443" i="8"/>
  <c r="N1443" i="8"/>
  <c r="O1443" i="8"/>
  <c r="Q1443" i="8"/>
  <c r="R1443" i="8"/>
  <c r="T1443" i="8"/>
  <c r="AD1443" i="8" s="1"/>
  <c r="E1056" i="8"/>
  <c r="F1056" i="8"/>
  <c r="G1056" i="8"/>
  <c r="H1056" i="8"/>
  <c r="I1056" i="8"/>
  <c r="J1056" i="8"/>
  <c r="K1056" i="8"/>
  <c r="L1056" i="8"/>
  <c r="M1056" i="8"/>
  <c r="N1056" i="8"/>
  <c r="O1056" i="8"/>
  <c r="Q1056" i="8"/>
  <c r="R1056" i="8"/>
  <c r="T1056" i="8"/>
  <c r="AD1056" i="8" s="1"/>
  <c r="E1058" i="8"/>
  <c r="F1058" i="8"/>
  <c r="G1058" i="8"/>
  <c r="H1058" i="8"/>
  <c r="I1058" i="8"/>
  <c r="J1058" i="8"/>
  <c r="K1058" i="8"/>
  <c r="L1058" i="8"/>
  <c r="M1058" i="8"/>
  <c r="N1058" i="8"/>
  <c r="O1058" i="8"/>
  <c r="Q1058" i="8"/>
  <c r="R1058" i="8"/>
  <c r="T1058" i="8"/>
  <c r="AD1058" i="8" s="1"/>
  <c r="E1315" i="8"/>
  <c r="F1315" i="8"/>
  <c r="G1315" i="8"/>
  <c r="H1315" i="8"/>
  <c r="I1315" i="8"/>
  <c r="J1315" i="8"/>
  <c r="K1315" i="8"/>
  <c r="L1315" i="8"/>
  <c r="M1315" i="8"/>
  <c r="N1315" i="8"/>
  <c r="O1315" i="8"/>
  <c r="Q1315" i="8"/>
  <c r="R1315" i="8"/>
  <c r="T1315" i="8"/>
  <c r="AD1315" i="8" s="1"/>
  <c r="E1316" i="8"/>
  <c r="F1316" i="8"/>
  <c r="G1316" i="8"/>
  <c r="H1316" i="8"/>
  <c r="I1316" i="8"/>
  <c r="J1316" i="8"/>
  <c r="K1316" i="8"/>
  <c r="L1316" i="8"/>
  <c r="M1316" i="8"/>
  <c r="N1316" i="8"/>
  <c r="O1316" i="8"/>
  <c r="Q1316" i="8"/>
  <c r="R1316" i="8"/>
  <c r="T1316" i="8"/>
  <c r="AD1316" i="8" s="1"/>
  <c r="E1444" i="8"/>
  <c r="F1444" i="8"/>
  <c r="G1444" i="8"/>
  <c r="H1444" i="8"/>
  <c r="I1444" i="8"/>
  <c r="J1444" i="8"/>
  <c r="K1444" i="8"/>
  <c r="L1444" i="8"/>
  <c r="M1444" i="8"/>
  <c r="N1444" i="8"/>
  <c r="O1444" i="8"/>
  <c r="Q1444" i="8"/>
  <c r="R1444" i="8"/>
  <c r="T1444" i="8"/>
  <c r="AD1444" i="8" s="1"/>
  <c r="E1059" i="8"/>
  <c r="F1059" i="8"/>
  <c r="G1059" i="8"/>
  <c r="H1059" i="8"/>
  <c r="I1059" i="8"/>
  <c r="J1059" i="8"/>
  <c r="K1059" i="8"/>
  <c r="L1059" i="8"/>
  <c r="M1059" i="8"/>
  <c r="N1059" i="8"/>
  <c r="O1059" i="8"/>
  <c r="Q1059" i="8"/>
  <c r="R1059" i="8"/>
  <c r="T1059" i="8"/>
  <c r="E1317" i="8"/>
  <c r="F1317" i="8"/>
  <c r="G1317" i="8"/>
  <c r="H1317" i="8"/>
  <c r="I1317" i="8"/>
  <c r="J1317" i="8"/>
  <c r="K1317" i="8"/>
  <c r="L1317" i="8"/>
  <c r="M1317" i="8"/>
  <c r="N1317" i="8"/>
  <c r="O1317" i="8"/>
  <c r="Q1317" i="8"/>
  <c r="R1317" i="8"/>
  <c r="T1317" i="8"/>
  <c r="E1060" i="8"/>
  <c r="F1060" i="8"/>
  <c r="G1060" i="8"/>
  <c r="H1060" i="8"/>
  <c r="I1060" i="8"/>
  <c r="J1060" i="8"/>
  <c r="K1060" i="8"/>
  <c r="L1060" i="8"/>
  <c r="M1060" i="8"/>
  <c r="N1060" i="8"/>
  <c r="O1060" i="8"/>
  <c r="Q1060" i="8"/>
  <c r="R1060" i="8"/>
  <c r="T1060" i="8"/>
  <c r="AD1060" i="8" s="1"/>
  <c r="E1445" i="8"/>
  <c r="F1445" i="8"/>
  <c r="G1445" i="8"/>
  <c r="H1445" i="8"/>
  <c r="I1445" i="8"/>
  <c r="J1445" i="8"/>
  <c r="K1445" i="8"/>
  <c r="L1445" i="8"/>
  <c r="M1445" i="8"/>
  <c r="N1445" i="8"/>
  <c r="O1445" i="8"/>
  <c r="Q1445" i="8"/>
  <c r="R1445" i="8"/>
  <c r="T1445" i="8"/>
  <c r="AD1445" i="8" s="1"/>
  <c r="E1318" i="8"/>
  <c r="F1318" i="8"/>
  <c r="G1318" i="8"/>
  <c r="H1318" i="8"/>
  <c r="I1318" i="8"/>
  <c r="J1318" i="8"/>
  <c r="K1318" i="8"/>
  <c r="L1318" i="8"/>
  <c r="M1318" i="8"/>
  <c r="N1318" i="8"/>
  <c r="O1318" i="8"/>
  <c r="Q1318" i="8"/>
  <c r="R1318" i="8"/>
  <c r="T1318" i="8"/>
  <c r="AD1318" i="8" s="1"/>
  <c r="E1061" i="8"/>
  <c r="F1061" i="8"/>
  <c r="G1061" i="8"/>
  <c r="H1061" i="8"/>
  <c r="I1061" i="8"/>
  <c r="J1061" i="8"/>
  <c r="K1061" i="8"/>
  <c r="L1061" i="8"/>
  <c r="M1061" i="8"/>
  <c r="N1061" i="8"/>
  <c r="O1061" i="8"/>
  <c r="Q1061" i="8"/>
  <c r="R1061" i="8"/>
  <c r="T1061" i="8"/>
  <c r="AD1061" i="8" s="1"/>
  <c r="E1062" i="8"/>
  <c r="F1062" i="8"/>
  <c r="G1062" i="8"/>
  <c r="H1062" i="8"/>
  <c r="I1062" i="8"/>
  <c r="J1062" i="8"/>
  <c r="K1062" i="8"/>
  <c r="L1062" i="8"/>
  <c r="M1062" i="8"/>
  <c r="N1062" i="8"/>
  <c r="O1062" i="8"/>
  <c r="Q1062" i="8"/>
  <c r="R1062" i="8"/>
  <c r="T1062" i="8"/>
  <c r="E1063" i="8"/>
  <c r="F1063" i="8"/>
  <c r="G1063" i="8"/>
  <c r="H1063" i="8"/>
  <c r="I1063" i="8"/>
  <c r="J1063" i="8"/>
  <c r="K1063" i="8"/>
  <c r="L1063" i="8"/>
  <c r="M1063" i="8"/>
  <c r="N1063" i="8"/>
  <c r="O1063" i="8"/>
  <c r="Q1063" i="8"/>
  <c r="R1063" i="8"/>
  <c r="T1063" i="8"/>
  <c r="AD1063" i="8" s="1"/>
  <c r="E1064" i="8"/>
  <c r="F1064" i="8"/>
  <c r="G1064" i="8"/>
  <c r="H1064" i="8"/>
  <c r="I1064" i="8"/>
  <c r="J1064" i="8"/>
  <c r="K1064" i="8"/>
  <c r="L1064" i="8"/>
  <c r="M1064" i="8"/>
  <c r="N1064" i="8"/>
  <c r="O1064" i="8"/>
  <c r="Q1064" i="8"/>
  <c r="R1064" i="8"/>
  <c r="T1064" i="8"/>
  <c r="AD1064" i="8" s="1"/>
  <c r="E1065" i="8"/>
  <c r="F1065" i="8"/>
  <c r="G1065" i="8"/>
  <c r="H1065" i="8"/>
  <c r="I1065" i="8"/>
  <c r="J1065" i="8"/>
  <c r="K1065" i="8"/>
  <c r="L1065" i="8"/>
  <c r="M1065" i="8"/>
  <c r="N1065" i="8"/>
  <c r="O1065" i="8"/>
  <c r="Q1065" i="8"/>
  <c r="R1065" i="8"/>
  <c r="T1065" i="8"/>
  <c r="AD1065" i="8" s="1"/>
  <c r="E1446" i="8"/>
  <c r="F1446" i="8"/>
  <c r="G1446" i="8"/>
  <c r="H1446" i="8"/>
  <c r="I1446" i="8"/>
  <c r="J1446" i="8"/>
  <c r="K1446" i="8"/>
  <c r="L1446" i="8"/>
  <c r="M1446" i="8"/>
  <c r="N1446" i="8"/>
  <c r="O1446" i="8"/>
  <c r="Q1446" i="8"/>
  <c r="R1446" i="8"/>
  <c r="T1446" i="8"/>
  <c r="AD1446" i="8" s="1"/>
  <c r="E1447" i="8"/>
  <c r="F1447" i="8"/>
  <c r="G1447" i="8"/>
  <c r="H1447" i="8"/>
  <c r="I1447" i="8"/>
  <c r="J1447" i="8"/>
  <c r="K1447" i="8"/>
  <c r="L1447" i="8"/>
  <c r="M1447" i="8"/>
  <c r="N1447" i="8"/>
  <c r="O1447" i="8"/>
  <c r="Q1447" i="8"/>
  <c r="R1447" i="8"/>
  <c r="T1447" i="8"/>
  <c r="AD1447" i="8" s="1"/>
  <c r="E1319" i="8"/>
  <c r="F1319" i="8"/>
  <c r="G1319" i="8"/>
  <c r="H1319" i="8"/>
  <c r="I1319" i="8"/>
  <c r="J1319" i="8"/>
  <c r="K1319" i="8"/>
  <c r="L1319" i="8"/>
  <c r="M1319" i="8"/>
  <c r="N1319" i="8"/>
  <c r="O1319" i="8"/>
  <c r="Q1319" i="8"/>
  <c r="R1319" i="8"/>
  <c r="T1319" i="8"/>
  <c r="AD1319" i="8" s="1"/>
  <c r="E1066" i="8"/>
  <c r="F1066" i="8"/>
  <c r="G1066" i="8"/>
  <c r="H1066" i="8"/>
  <c r="I1066" i="8"/>
  <c r="J1066" i="8"/>
  <c r="K1066" i="8"/>
  <c r="L1066" i="8"/>
  <c r="M1066" i="8"/>
  <c r="N1066" i="8"/>
  <c r="O1066" i="8"/>
  <c r="Q1066" i="8"/>
  <c r="R1066" i="8"/>
  <c r="T1066" i="8"/>
  <c r="AD1066" i="8" s="1"/>
  <c r="E1448" i="8"/>
  <c r="F1448" i="8"/>
  <c r="G1448" i="8"/>
  <c r="H1448" i="8"/>
  <c r="I1448" i="8"/>
  <c r="J1448" i="8"/>
  <c r="K1448" i="8"/>
  <c r="L1448" i="8"/>
  <c r="M1448" i="8"/>
  <c r="N1448" i="8"/>
  <c r="O1448" i="8"/>
  <c r="Q1448" i="8"/>
  <c r="R1448" i="8"/>
  <c r="T1448" i="8"/>
  <c r="AD1448" i="8" s="1"/>
  <c r="E1067" i="8"/>
  <c r="F1067" i="8"/>
  <c r="G1067" i="8"/>
  <c r="H1067" i="8"/>
  <c r="I1067" i="8"/>
  <c r="J1067" i="8"/>
  <c r="K1067" i="8"/>
  <c r="L1067" i="8"/>
  <c r="M1067" i="8"/>
  <c r="N1067" i="8"/>
  <c r="O1067" i="8"/>
  <c r="Q1067" i="8"/>
  <c r="R1067" i="8"/>
  <c r="T1067" i="8"/>
  <c r="AD1067" i="8" s="1"/>
  <c r="E1068" i="8"/>
  <c r="F1068" i="8"/>
  <c r="G1068" i="8"/>
  <c r="H1068" i="8"/>
  <c r="I1068" i="8"/>
  <c r="J1068" i="8"/>
  <c r="K1068" i="8"/>
  <c r="L1068" i="8"/>
  <c r="M1068" i="8"/>
  <c r="N1068" i="8"/>
  <c r="O1068" i="8"/>
  <c r="Q1068" i="8"/>
  <c r="R1068" i="8"/>
  <c r="T1068" i="8"/>
  <c r="AD1068" i="8" s="1"/>
  <c r="E1069" i="8"/>
  <c r="F1069" i="8"/>
  <c r="G1069" i="8"/>
  <c r="H1069" i="8"/>
  <c r="I1069" i="8"/>
  <c r="J1069" i="8"/>
  <c r="K1069" i="8"/>
  <c r="L1069" i="8"/>
  <c r="M1069" i="8"/>
  <c r="N1069" i="8"/>
  <c r="O1069" i="8"/>
  <c r="Q1069" i="8"/>
  <c r="R1069" i="8"/>
  <c r="T1069" i="8"/>
  <c r="E1070" i="8"/>
  <c r="F1070" i="8"/>
  <c r="G1070" i="8"/>
  <c r="H1070" i="8"/>
  <c r="I1070" i="8"/>
  <c r="J1070" i="8"/>
  <c r="K1070" i="8"/>
  <c r="L1070" i="8"/>
  <c r="M1070" i="8"/>
  <c r="N1070" i="8"/>
  <c r="O1070" i="8"/>
  <c r="Q1070" i="8"/>
  <c r="R1070" i="8"/>
  <c r="T1070" i="8"/>
  <c r="AD1070" i="8" s="1"/>
  <c r="E1320" i="8"/>
  <c r="F1320" i="8"/>
  <c r="G1320" i="8"/>
  <c r="H1320" i="8"/>
  <c r="I1320" i="8"/>
  <c r="J1320" i="8"/>
  <c r="K1320" i="8"/>
  <c r="L1320" i="8"/>
  <c r="M1320" i="8"/>
  <c r="N1320" i="8"/>
  <c r="O1320" i="8"/>
  <c r="Q1320" i="8"/>
  <c r="R1320" i="8"/>
  <c r="T1320" i="8"/>
  <c r="AD1320" i="8" s="1"/>
  <c r="E1071" i="8"/>
  <c r="F1071" i="8"/>
  <c r="G1071" i="8"/>
  <c r="H1071" i="8"/>
  <c r="I1071" i="8"/>
  <c r="J1071" i="8"/>
  <c r="K1071" i="8"/>
  <c r="L1071" i="8"/>
  <c r="M1071" i="8"/>
  <c r="N1071" i="8"/>
  <c r="O1071" i="8"/>
  <c r="Q1071" i="8"/>
  <c r="R1071" i="8"/>
  <c r="T1071" i="8"/>
  <c r="AD1071" i="8" s="1"/>
  <c r="E1321" i="8"/>
  <c r="F1321" i="8"/>
  <c r="G1321" i="8"/>
  <c r="H1321" i="8"/>
  <c r="I1321" i="8"/>
  <c r="J1321" i="8"/>
  <c r="K1321" i="8"/>
  <c r="L1321" i="8"/>
  <c r="M1321" i="8"/>
  <c r="N1321" i="8"/>
  <c r="O1321" i="8"/>
  <c r="Q1321" i="8"/>
  <c r="R1321" i="8"/>
  <c r="T1321" i="8"/>
  <c r="AD1321" i="8" s="1"/>
  <c r="E1072" i="8"/>
  <c r="F1072" i="8"/>
  <c r="G1072" i="8"/>
  <c r="H1072" i="8"/>
  <c r="I1072" i="8"/>
  <c r="J1072" i="8"/>
  <c r="K1072" i="8"/>
  <c r="L1072" i="8"/>
  <c r="M1072" i="8"/>
  <c r="N1072" i="8"/>
  <c r="O1072" i="8"/>
  <c r="Q1072" i="8"/>
  <c r="R1072" i="8"/>
  <c r="T1072" i="8"/>
  <c r="AD1072" i="8" s="1"/>
  <c r="E1322" i="8"/>
  <c r="F1322" i="8"/>
  <c r="G1322" i="8"/>
  <c r="H1322" i="8"/>
  <c r="I1322" i="8"/>
  <c r="J1322" i="8"/>
  <c r="K1322" i="8"/>
  <c r="L1322" i="8"/>
  <c r="M1322" i="8"/>
  <c r="N1322" i="8"/>
  <c r="O1322" i="8"/>
  <c r="Q1322" i="8"/>
  <c r="R1322" i="8"/>
  <c r="T1322" i="8"/>
  <c r="AD1322" i="8" s="1"/>
  <c r="E1449" i="8"/>
  <c r="F1449" i="8"/>
  <c r="G1449" i="8"/>
  <c r="H1449" i="8"/>
  <c r="I1449" i="8"/>
  <c r="J1449" i="8"/>
  <c r="K1449" i="8"/>
  <c r="L1449" i="8"/>
  <c r="M1449" i="8"/>
  <c r="N1449" i="8"/>
  <c r="O1449" i="8"/>
  <c r="Q1449" i="8"/>
  <c r="R1449" i="8"/>
  <c r="T1449" i="8"/>
  <c r="AD1449" i="8" s="1"/>
  <c r="E1323" i="8"/>
  <c r="F1323" i="8"/>
  <c r="G1323" i="8"/>
  <c r="H1323" i="8"/>
  <c r="I1323" i="8"/>
  <c r="J1323" i="8"/>
  <c r="K1323" i="8"/>
  <c r="L1323" i="8"/>
  <c r="M1323" i="8"/>
  <c r="N1323" i="8"/>
  <c r="O1323" i="8"/>
  <c r="Q1323" i="8"/>
  <c r="R1323" i="8"/>
  <c r="T1323" i="8"/>
  <c r="AD1323" i="8" s="1"/>
  <c r="E1324" i="8"/>
  <c r="F1324" i="8"/>
  <c r="G1324" i="8"/>
  <c r="H1324" i="8"/>
  <c r="I1324" i="8"/>
  <c r="J1324" i="8"/>
  <c r="K1324" i="8"/>
  <c r="L1324" i="8"/>
  <c r="M1324" i="8"/>
  <c r="N1324" i="8"/>
  <c r="O1324" i="8"/>
  <c r="Q1324" i="8"/>
  <c r="R1324" i="8"/>
  <c r="T1324" i="8"/>
  <c r="AD1324" i="8" s="1"/>
  <c r="E1450" i="8"/>
  <c r="F1450" i="8"/>
  <c r="G1450" i="8"/>
  <c r="H1450" i="8"/>
  <c r="I1450" i="8"/>
  <c r="J1450" i="8"/>
  <c r="K1450" i="8"/>
  <c r="L1450" i="8"/>
  <c r="M1450" i="8"/>
  <c r="N1450" i="8"/>
  <c r="O1450" i="8"/>
  <c r="Q1450" i="8"/>
  <c r="R1450" i="8"/>
  <c r="T1450" i="8"/>
  <c r="AD1450" i="8" s="1"/>
  <c r="E1325" i="8"/>
  <c r="F1325" i="8"/>
  <c r="G1325" i="8"/>
  <c r="H1325" i="8"/>
  <c r="I1325" i="8"/>
  <c r="J1325" i="8"/>
  <c r="K1325" i="8"/>
  <c r="L1325" i="8"/>
  <c r="M1325" i="8"/>
  <c r="N1325" i="8"/>
  <c r="O1325" i="8"/>
  <c r="Q1325" i="8"/>
  <c r="R1325" i="8"/>
  <c r="T1325" i="8"/>
  <c r="AD1325" i="8" s="1"/>
  <c r="E1326" i="8"/>
  <c r="F1326" i="8"/>
  <c r="G1326" i="8"/>
  <c r="H1326" i="8"/>
  <c r="I1326" i="8"/>
  <c r="J1326" i="8"/>
  <c r="K1326" i="8"/>
  <c r="L1326" i="8"/>
  <c r="M1326" i="8"/>
  <c r="N1326" i="8"/>
  <c r="O1326" i="8"/>
  <c r="Q1326" i="8"/>
  <c r="R1326" i="8"/>
  <c r="T1326" i="8"/>
  <c r="AD1326" i="8" s="1"/>
  <c r="E1073" i="8"/>
  <c r="F1073" i="8"/>
  <c r="G1073" i="8"/>
  <c r="H1073" i="8"/>
  <c r="I1073" i="8"/>
  <c r="J1073" i="8"/>
  <c r="K1073" i="8"/>
  <c r="L1073" i="8"/>
  <c r="M1073" i="8"/>
  <c r="N1073" i="8"/>
  <c r="O1073" i="8"/>
  <c r="Q1073" i="8"/>
  <c r="R1073" i="8"/>
  <c r="T1073" i="8"/>
  <c r="AD1073" i="8" s="1"/>
  <c r="E1451" i="8"/>
  <c r="F1451" i="8"/>
  <c r="G1451" i="8"/>
  <c r="H1451" i="8"/>
  <c r="I1451" i="8"/>
  <c r="J1451" i="8"/>
  <c r="K1451" i="8"/>
  <c r="L1451" i="8"/>
  <c r="M1451" i="8"/>
  <c r="N1451" i="8"/>
  <c r="O1451" i="8"/>
  <c r="Q1451" i="8"/>
  <c r="R1451" i="8"/>
  <c r="T1451" i="8"/>
  <c r="AD1451" i="8" s="1"/>
  <c r="E1074" i="8"/>
  <c r="F1074" i="8"/>
  <c r="G1074" i="8"/>
  <c r="H1074" i="8"/>
  <c r="I1074" i="8"/>
  <c r="J1074" i="8"/>
  <c r="K1074" i="8"/>
  <c r="L1074" i="8"/>
  <c r="M1074" i="8"/>
  <c r="N1074" i="8"/>
  <c r="O1074" i="8"/>
  <c r="Q1074" i="8"/>
  <c r="R1074" i="8"/>
  <c r="T1074" i="8"/>
  <c r="AD1074" i="8" s="1"/>
  <c r="E1452" i="8"/>
  <c r="F1452" i="8"/>
  <c r="G1452" i="8"/>
  <c r="H1452" i="8"/>
  <c r="I1452" i="8"/>
  <c r="J1452" i="8"/>
  <c r="K1452" i="8"/>
  <c r="L1452" i="8"/>
  <c r="M1452" i="8"/>
  <c r="N1452" i="8"/>
  <c r="O1452" i="8"/>
  <c r="Q1452" i="8"/>
  <c r="R1452" i="8"/>
  <c r="T1452" i="8"/>
  <c r="AD1452" i="8" s="1"/>
  <c r="E1075" i="8"/>
  <c r="F1075" i="8"/>
  <c r="G1075" i="8"/>
  <c r="H1075" i="8"/>
  <c r="I1075" i="8"/>
  <c r="J1075" i="8"/>
  <c r="K1075" i="8"/>
  <c r="L1075" i="8"/>
  <c r="M1075" i="8"/>
  <c r="N1075" i="8"/>
  <c r="O1075" i="8"/>
  <c r="Q1075" i="8"/>
  <c r="R1075" i="8"/>
  <c r="T1075" i="8"/>
  <c r="AD1075" i="8" s="1"/>
  <c r="E1453" i="8"/>
  <c r="F1453" i="8"/>
  <c r="G1453" i="8"/>
  <c r="H1453" i="8"/>
  <c r="I1453" i="8"/>
  <c r="J1453" i="8"/>
  <c r="K1453" i="8"/>
  <c r="L1453" i="8"/>
  <c r="M1453" i="8"/>
  <c r="N1453" i="8"/>
  <c r="O1453" i="8"/>
  <c r="Q1453" i="8"/>
  <c r="R1453" i="8"/>
  <c r="T1453" i="8"/>
  <c r="AD1453" i="8" s="1"/>
  <c r="E1454" i="8"/>
  <c r="F1454" i="8"/>
  <c r="G1454" i="8"/>
  <c r="H1454" i="8"/>
  <c r="I1454" i="8"/>
  <c r="J1454" i="8"/>
  <c r="K1454" i="8"/>
  <c r="L1454" i="8"/>
  <c r="M1454" i="8"/>
  <c r="N1454" i="8"/>
  <c r="O1454" i="8"/>
  <c r="Q1454" i="8"/>
  <c r="R1454" i="8"/>
  <c r="T1454" i="8"/>
  <c r="AD1454" i="8" s="1"/>
  <c r="E1076" i="8"/>
  <c r="F1076" i="8"/>
  <c r="G1076" i="8"/>
  <c r="H1076" i="8"/>
  <c r="I1076" i="8"/>
  <c r="J1076" i="8"/>
  <c r="K1076" i="8"/>
  <c r="L1076" i="8"/>
  <c r="M1076" i="8"/>
  <c r="N1076" i="8"/>
  <c r="O1076" i="8"/>
  <c r="Q1076" i="8"/>
  <c r="R1076" i="8"/>
  <c r="T1076" i="8"/>
  <c r="AD1076" i="8" s="1"/>
  <c r="E1455" i="8"/>
  <c r="F1455" i="8"/>
  <c r="G1455" i="8"/>
  <c r="H1455" i="8"/>
  <c r="I1455" i="8"/>
  <c r="J1455" i="8"/>
  <c r="K1455" i="8"/>
  <c r="L1455" i="8"/>
  <c r="M1455" i="8"/>
  <c r="N1455" i="8"/>
  <c r="O1455" i="8"/>
  <c r="Q1455" i="8"/>
  <c r="R1455" i="8"/>
  <c r="T1455" i="8"/>
  <c r="AD1455" i="8" s="1"/>
  <c r="E1077" i="8"/>
  <c r="F1077" i="8"/>
  <c r="G1077" i="8"/>
  <c r="H1077" i="8"/>
  <c r="I1077" i="8"/>
  <c r="J1077" i="8"/>
  <c r="K1077" i="8"/>
  <c r="L1077" i="8"/>
  <c r="M1077" i="8"/>
  <c r="N1077" i="8"/>
  <c r="O1077" i="8"/>
  <c r="Q1077" i="8"/>
  <c r="R1077" i="8"/>
  <c r="T1077" i="8"/>
  <c r="AD1077" i="8" s="1"/>
  <c r="E1078" i="8"/>
  <c r="F1078" i="8"/>
  <c r="G1078" i="8"/>
  <c r="H1078" i="8"/>
  <c r="I1078" i="8"/>
  <c r="J1078" i="8"/>
  <c r="K1078" i="8"/>
  <c r="L1078" i="8"/>
  <c r="M1078" i="8"/>
  <c r="N1078" i="8"/>
  <c r="O1078" i="8"/>
  <c r="Q1078" i="8"/>
  <c r="R1078" i="8"/>
  <c r="T1078" i="8"/>
  <c r="AD1078" i="8" s="1"/>
  <c r="E1456" i="8"/>
  <c r="F1456" i="8"/>
  <c r="G1456" i="8"/>
  <c r="H1456" i="8"/>
  <c r="I1456" i="8"/>
  <c r="J1456" i="8"/>
  <c r="K1456" i="8"/>
  <c r="L1456" i="8"/>
  <c r="M1456" i="8"/>
  <c r="N1456" i="8"/>
  <c r="O1456" i="8"/>
  <c r="Q1456" i="8"/>
  <c r="R1456" i="8"/>
  <c r="T1456" i="8"/>
  <c r="AD1456" i="8" s="1"/>
  <c r="E1079" i="8"/>
  <c r="F1079" i="8"/>
  <c r="G1079" i="8"/>
  <c r="H1079" i="8"/>
  <c r="I1079" i="8"/>
  <c r="J1079" i="8"/>
  <c r="K1079" i="8"/>
  <c r="L1079" i="8"/>
  <c r="M1079" i="8"/>
  <c r="N1079" i="8"/>
  <c r="O1079" i="8"/>
  <c r="Q1079" i="8"/>
  <c r="R1079" i="8"/>
  <c r="T1079" i="8"/>
  <c r="AD1079" i="8" s="1"/>
  <c r="E1457" i="8"/>
  <c r="F1457" i="8"/>
  <c r="G1457" i="8"/>
  <c r="H1457" i="8"/>
  <c r="I1457" i="8"/>
  <c r="J1457" i="8"/>
  <c r="K1457" i="8"/>
  <c r="L1457" i="8"/>
  <c r="M1457" i="8"/>
  <c r="N1457" i="8"/>
  <c r="O1457" i="8"/>
  <c r="Q1457" i="8"/>
  <c r="R1457" i="8"/>
  <c r="T1457" i="8"/>
  <c r="AD1457" i="8" s="1"/>
  <c r="E1327" i="8"/>
  <c r="F1327" i="8"/>
  <c r="G1327" i="8"/>
  <c r="H1327" i="8"/>
  <c r="I1327" i="8"/>
  <c r="J1327" i="8"/>
  <c r="K1327" i="8"/>
  <c r="L1327" i="8"/>
  <c r="M1327" i="8"/>
  <c r="N1327" i="8"/>
  <c r="O1327" i="8"/>
  <c r="Q1327" i="8"/>
  <c r="R1327" i="8"/>
  <c r="T1327" i="8"/>
  <c r="AD1327" i="8" s="1"/>
  <c r="E1080" i="8"/>
  <c r="F1080" i="8"/>
  <c r="G1080" i="8"/>
  <c r="H1080" i="8"/>
  <c r="I1080" i="8"/>
  <c r="J1080" i="8"/>
  <c r="K1080" i="8"/>
  <c r="L1080" i="8"/>
  <c r="M1080" i="8"/>
  <c r="N1080" i="8"/>
  <c r="O1080" i="8"/>
  <c r="Q1080" i="8"/>
  <c r="R1080" i="8"/>
  <c r="T1080" i="8"/>
  <c r="AD1080" i="8" s="1"/>
  <c r="E1081" i="8"/>
  <c r="F1081" i="8"/>
  <c r="G1081" i="8"/>
  <c r="H1081" i="8"/>
  <c r="I1081" i="8"/>
  <c r="J1081" i="8"/>
  <c r="K1081" i="8"/>
  <c r="L1081" i="8"/>
  <c r="M1081" i="8"/>
  <c r="N1081" i="8"/>
  <c r="O1081" i="8"/>
  <c r="Q1081" i="8"/>
  <c r="R1081" i="8"/>
  <c r="T1081" i="8"/>
  <c r="AD1081" i="8" s="1"/>
  <c r="E1082" i="8"/>
  <c r="F1082" i="8"/>
  <c r="G1082" i="8"/>
  <c r="H1082" i="8"/>
  <c r="I1082" i="8"/>
  <c r="J1082" i="8"/>
  <c r="K1082" i="8"/>
  <c r="L1082" i="8"/>
  <c r="M1082" i="8"/>
  <c r="N1082" i="8"/>
  <c r="O1082" i="8"/>
  <c r="Q1082" i="8"/>
  <c r="R1082" i="8"/>
  <c r="T1082" i="8"/>
  <c r="AD1082" i="8" s="1"/>
  <c r="E1328" i="8"/>
  <c r="F1328" i="8"/>
  <c r="G1328" i="8"/>
  <c r="H1328" i="8"/>
  <c r="I1328" i="8"/>
  <c r="J1328" i="8"/>
  <c r="K1328" i="8"/>
  <c r="L1328" i="8"/>
  <c r="M1328" i="8"/>
  <c r="N1328" i="8"/>
  <c r="O1328" i="8"/>
  <c r="Q1328" i="8"/>
  <c r="R1328" i="8"/>
  <c r="T1328" i="8"/>
  <c r="AD1328" i="8" s="1"/>
  <c r="E1083" i="8"/>
  <c r="F1083" i="8"/>
  <c r="G1083" i="8"/>
  <c r="H1083" i="8"/>
  <c r="I1083" i="8"/>
  <c r="J1083" i="8"/>
  <c r="K1083" i="8"/>
  <c r="L1083" i="8"/>
  <c r="M1083" i="8"/>
  <c r="N1083" i="8"/>
  <c r="O1083" i="8"/>
  <c r="Q1083" i="8"/>
  <c r="R1083" i="8"/>
  <c r="T1083" i="8"/>
  <c r="AD1083" i="8" s="1"/>
  <c r="E1084" i="8"/>
  <c r="F1084" i="8"/>
  <c r="G1084" i="8"/>
  <c r="H1084" i="8"/>
  <c r="I1084" i="8"/>
  <c r="J1084" i="8"/>
  <c r="K1084" i="8"/>
  <c r="L1084" i="8"/>
  <c r="M1084" i="8"/>
  <c r="N1084" i="8"/>
  <c r="O1084" i="8"/>
  <c r="Q1084" i="8"/>
  <c r="R1084" i="8"/>
  <c r="T1084" i="8"/>
  <c r="AD1084" i="8" s="1"/>
  <c r="E1329" i="8"/>
  <c r="F1329" i="8"/>
  <c r="G1329" i="8"/>
  <c r="H1329" i="8"/>
  <c r="I1329" i="8"/>
  <c r="J1329" i="8"/>
  <c r="K1329" i="8"/>
  <c r="L1329" i="8"/>
  <c r="M1329" i="8"/>
  <c r="N1329" i="8"/>
  <c r="O1329" i="8"/>
  <c r="Q1329" i="8"/>
  <c r="R1329" i="8"/>
  <c r="T1329" i="8"/>
  <c r="AD1329" i="8" s="1"/>
  <c r="E1330" i="8"/>
  <c r="F1330" i="8"/>
  <c r="G1330" i="8"/>
  <c r="H1330" i="8"/>
  <c r="I1330" i="8"/>
  <c r="J1330" i="8"/>
  <c r="K1330" i="8"/>
  <c r="L1330" i="8"/>
  <c r="M1330" i="8"/>
  <c r="N1330" i="8"/>
  <c r="O1330" i="8"/>
  <c r="Q1330" i="8"/>
  <c r="R1330" i="8"/>
  <c r="T1330" i="8"/>
  <c r="AD1330" i="8" s="1"/>
  <c r="E1085" i="8"/>
  <c r="F1085" i="8"/>
  <c r="G1085" i="8"/>
  <c r="H1085" i="8"/>
  <c r="I1085" i="8"/>
  <c r="J1085" i="8"/>
  <c r="K1085" i="8"/>
  <c r="L1085" i="8"/>
  <c r="M1085" i="8"/>
  <c r="N1085" i="8"/>
  <c r="O1085" i="8"/>
  <c r="Q1085" i="8"/>
  <c r="R1085" i="8"/>
  <c r="T1085" i="8"/>
  <c r="AD1085" i="8" s="1"/>
  <c r="E1331" i="8"/>
  <c r="F1331" i="8"/>
  <c r="G1331" i="8"/>
  <c r="H1331" i="8"/>
  <c r="I1331" i="8"/>
  <c r="J1331" i="8"/>
  <c r="K1331" i="8"/>
  <c r="L1331" i="8"/>
  <c r="M1331" i="8"/>
  <c r="N1331" i="8"/>
  <c r="O1331" i="8"/>
  <c r="Q1331" i="8"/>
  <c r="R1331" i="8"/>
  <c r="T1331" i="8"/>
  <c r="AD1331" i="8" s="1"/>
  <c r="E1086" i="8"/>
  <c r="F1086" i="8"/>
  <c r="G1086" i="8"/>
  <c r="H1086" i="8"/>
  <c r="I1086" i="8"/>
  <c r="J1086" i="8"/>
  <c r="K1086" i="8"/>
  <c r="L1086" i="8"/>
  <c r="M1086" i="8"/>
  <c r="N1086" i="8"/>
  <c r="O1086" i="8"/>
  <c r="Q1086" i="8"/>
  <c r="R1086" i="8"/>
  <c r="T1086" i="8"/>
  <c r="AD1086" i="8" s="1"/>
  <c r="E211" i="8"/>
  <c r="F211" i="8"/>
  <c r="G211" i="8"/>
  <c r="H211" i="8"/>
  <c r="I211" i="8"/>
  <c r="J211" i="8"/>
  <c r="K211" i="8"/>
  <c r="L211" i="8"/>
  <c r="M211" i="8"/>
  <c r="N211" i="8"/>
  <c r="O211" i="8"/>
  <c r="Q211" i="8"/>
  <c r="R211" i="8"/>
  <c r="T211" i="8"/>
  <c r="AD211" i="8" s="1"/>
  <c r="E1332" i="8"/>
  <c r="F1332" i="8"/>
  <c r="G1332" i="8"/>
  <c r="H1332" i="8"/>
  <c r="I1332" i="8"/>
  <c r="J1332" i="8"/>
  <c r="K1332" i="8"/>
  <c r="L1332" i="8"/>
  <c r="M1332" i="8"/>
  <c r="N1332" i="8"/>
  <c r="O1332" i="8"/>
  <c r="Q1332" i="8"/>
  <c r="R1332" i="8"/>
  <c r="T1332" i="8"/>
  <c r="AD1332" i="8" s="1"/>
  <c r="E1333" i="8"/>
  <c r="F1333" i="8"/>
  <c r="G1333" i="8"/>
  <c r="H1333" i="8"/>
  <c r="I1333" i="8"/>
  <c r="J1333" i="8"/>
  <c r="K1333" i="8"/>
  <c r="L1333" i="8"/>
  <c r="M1333" i="8"/>
  <c r="N1333" i="8"/>
  <c r="O1333" i="8"/>
  <c r="Q1333" i="8"/>
  <c r="R1333" i="8"/>
  <c r="T1333" i="8"/>
  <c r="AD1333" i="8" s="1"/>
  <c r="E1087" i="8"/>
  <c r="F1087" i="8"/>
  <c r="G1087" i="8"/>
  <c r="H1087" i="8"/>
  <c r="I1087" i="8"/>
  <c r="J1087" i="8"/>
  <c r="K1087" i="8"/>
  <c r="L1087" i="8"/>
  <c r="M1087" i="8"/>
  <c r="N1087" i="8"/>
  <c r="O1087" i="8"/>
  <c r="Q1087" i="8"/>
  <c r="R1087" i="8"/>
  <c r="T1087" i="8"/>
  <c r="AD1087" i="8" s="1"/>
  <c r="E1088" i="8"/>
  <c r="F1088" i="8"/>
  <c r="G1088" i="8"/>
  <c r="H1088" i="8"/>
  <c r="I1088" i="8"/>
  <c r="J1088" i="8"/>
  <c r="K1088" i="8"/>
  <c r="L1088" i="8"/>
  <c r="M1088" i="8"/>
  <c r="N1088" i="8"/>
  <c r="O1088" i="8"/>
  <c r="Q1088" i="8"/>
  <c r="R1088" i="8"/>
  <c r="T1088" i="8"/>
  <c r="AD1088" i="8" s="1"/>
  <c r="E1089" i="8"/>
  <c r="F1089" i="8"/>
  <c r="G1089" i="8"/>
  <c r="H1089" i="8"/>
  <c r="I1089" i="8"/>
  <c r="J1089" i="8"/>
  <c r="K1089" i="8"/>
  <c r="L1089" i="8"/>
  <c r="M1089" i="8"/>
  <c r="N1089" i="8"/>
  <c r="O1089" i="8"/>
  <c r="Q1089" i="8"/>
  <c r="R1089" i="8"/>
  <c r="T1089" i="8"/>
  <c r="AD1089" i="8" s="1"/>
  <c r="E1090" i="8"/>
  <c r="F1090" i="8"/>
  <c r="G1090" i="8"/>
  <c r="H1090" i="8"/>
  <c r="I1090" i="8"/>
  <c r="J1090" i="8"/>
  <c r="K1090" i="8"/>
  <c r="L1090" i="8"/>
  <c r="M1090" i="8"/>
  <c r="N1090" i="8"/>
  <c r="O1090" i="8"/>
  <c r="Q1090" i="8"/>
  <c r="R1090" i="8"/>
  <c r="T1090" i="8"/>
  <c r="AD1090" i="8" s="1"/>
  <c r="E1458" i="8"/>
  <c r="F1458" i="8"/>
  <c r="G1458" i="8"/>
  <c r="H1458" i="8"/>
  <c r="I1458" i="8"/>
  <c r="J1458" i="8"/>
  <c r="K1458" i="8"/>
  <c r="L1458" i="8"/>
  <c r="M1458" i="8"/>
  <c r="N1458" i="8"/>
  <c r="O1458" i="8"/>
  <c r="Q1458" i="8"/>
  <c r="R1458" i="8"/>
  <c r="T1458" i="8"/>
  <c r="AD1458" i="8" s="1"/>
  <c r="E1091" i="8"/>
  <c r="F1091" i="8"/>
  <c r="G1091" i="8"/>
  <c r="H1091" i="8"/>
  <c r="I1091" i="8"/>
  <c r="J1091" i="8"/>
  <c r="K1091" i="8"/>
  <c r="L1091" i="8"/>
  <c r="M1091" i="8"/>
  <c r="N1091" i="8"/>
  <c r="O1091" i="8"/>
  <c r="Q1091" i="8"/>
  <c r="R1091" i="8"/>
  <c r="T1091" i="8"/>
  <c r="AD1091" i="8" s="1"/>
  <c r="E1094" i="8"/>
  <c r="F1094" i="8"/>
  <c r="G1094" i="8"/>
  <c r="H1094" i="8"/>
  <c r="I1094" i="8"/>
  <c r="J1094" i="8"/>
  <c r="K1094" i="8"/>
  <c r="L1094" i="8"/>
  <c r="M1094" i="8"/>
  <c r="N1094" i="8"/>
  <c r="O1094" i="8"/>
  <c r="Q1094" i="8"/>
  <c r="R1094" i="8"/>
  <c r="T1094" i="8"/>
  <c r="AD1094" i="8" s="1"/>
  <c r="E1095" i="8"/>
  <c r="F1095" i="8"/>
  <c r="G1095" i="8"/>
  <c r="H1095" i="8"/>
  <c r="I1095" i="8"/>
  <c r="J1095" i="8"/>
  <c r="K1095" i="8"/>
  <c r="L1095" i="8"/>
  <c r="M1095" i="8"/>
  <c r="N1095" i="8"/>
  <c r="O1095" i="8"/>
  <c r="Q1095" i="8"/>
  <c r="R1095" i="8"/>
  <c r="T1095" i="8"/>
  <c r="AD1095" i="8" s="1"/>
  <c r="E1096" i="8"/>
  <c r="F1096" i="8"/>
  <c r="G1096" i="8"/>
  <c r="H1096" i="8"/>
  <c r="I1096" i="8"/>
  <c r="J1096" i="8"/>
  <c r="K1096" i="8"/>
  <c r="L1096" i="8"/>
  <c r="M1096" i="8"/>
  <c r="N1096" i="8"/>
  <c r="O1096" i="8"/>
  <c r="Q1096" i="8"/>
  <c r="R1096" i="8"/>
  <c r="T1096" i="8"/>
  <c r="AD1096" i="8" s="1"/>
  <c r="E1097" i="8"/>
  <c r="F1097" i="8"/>
  <c r="G1097" i="8"/>
  <c r="H1097" i="8"/>
  <c r="I1097" i="8"/>
  <c r="J1097" i="8"/>
  <c r="K1097" i="8"/>
  <c r="L1097" i="8"/>
  <c r="M1097" i="8"/>
  <c r="N1097" i="8"/>
  <c r="O1097" i="8"/>
  <c r="Q1097" i="8"/>
  <c r="R1097" i="8"/>
  <c r="T1097" i="8"/>
  <c r="AD1097" i="8" s="1"/>
  <c r="E1098" i="8"/>
  <c r="F1098" i="8"/>
  <c r="G1098" i="8"/>
  <c r="H1098" i="8"/>
  <c r="I1098" i="8"/>
  <c r="J1098" i="8"/>
  <c r="K1098" i="8"/>
  <c r="L1098" i="8"/>
  <c r="M1098" i="8"/>
  <c r="N1098" i="8"/>
  <c r="O1098" i="8"/>
  <c r="Q1098" i="8"/>
  <c r="R1098" i="8"/>
  <c r="T1098" i="8"/>
  <c r="AD1098" i="8" s="1"/>
  <c r="E1099" i="8"/>
  <c r="F1099" i="8"/>
  <c r="G1099" i="8"/>
  <c r="H1099" i="8"/>
  <c r="I1099" i="8"/>
  <c r="J1099" i="8"/>
  <c r="K1099" i="8"/>
  <c r="L1099" i="8"/>
  <c r="M1099" i="8"/>
  <c r="N1099" i="8"/>
  <c r="O1099" i="8"/>
  <c r="Q1099" i="8"/>
  <c r="R1099" i="8"/>
  <c r="T1099" i="8"/>
  <c r="AD1099" i="8" s="1"/>
  <c r="E1100" i="8"/>
  <c r="F1100" i="8"/>
  <c r="G1100" i="8"/>
  <c r="H1100" i="8"/>
  <c r="I1100" i="8"/>
  <c r="J1100" i="8"/>
  <c r="K1100" i="8"/>
  <c r="L1100" i="8"/>
  <c r="M1100" i="8"/>
  <c r="N1100" i="8"/>
  <c r="O1100" i="8"/>
  <c r="Q1100" i="8"/>
  <c r="R1100" i="8"/>
  <c r="T1100" i="8"/>
  <c r="AD1100" i="8" s="1"/>
  <c r="E1101" i="8"/>
  <c r="F1101" i="8"/>
  <c r="G1101" i="8"/>
  <c r="H1101" i="8"/>
  <c r="I1101" i="8"/>
  <c r="J1101" i="8"/>
  <c r="K1101" i="8"/>
  <c r="L1101" i="8"/>
  <c r="M1101" i="8"/>
  <c r="N1101" i="8"/>
  <c r="O1101" i="8"/>
  <c r="Q1101" i="8"/>
  <c r="R1101" i="8"/>
  <c r="T1101" i="8"/>
  <c r="AD1101" i="8" s="1"/>
  <c r="E1459" i="8"/>
  <c r="F1459" i="8"/>
  <c r="G1459" i="8"/>
  <c r="H1459" i="8"/>
  <c r="I1459" i="8"/>
  <c r="J1459" i="8"/>
  <c r="K1459" i="8"/>
  <c r="L1459" i="8"/>
  <c r="M1459" i="8"/>
  <c r="N1459" i="8"/>
  <c r="O1459" i="8"/>
  <c r="Q1459" i="8"/>
  <c r="R1459" i="8"/>
  <c r="T1459" i="8"/>
  <c r="AD1459" i="8" s="1"/>
  <c r="E1460" i="8"/>
  <c r="F1460" i="8"/>
  <c r="G1460" i="8"/>
  <c r="H1460" i="8"/>
  <c r="I1460" i="8"/>
  <c r="J1460" i="8"/>
  <c r="K1460" i="8"/>
  <c r="L1460" i="8"/>
  <c r="M1460" i="8"/>
  <c r="N1460" i="8"/>
  <c r="O1460" i="8"/>
  <c r="Q1460" i="8"/>
  <c r="R1460" i="8"/>
  <c r="T1460" i="8"/>
  <c r="AD1460" i="8" s="1"/>
  <c r="E1102" i="8"/>
  <c r="F1102" i="8"/>
  <c r="G1102" i="8"/>
  <c r="H1102" i="8"/>
  <c r="I1102" i="8"/>
  <c r="J1102" i="8"/>
  <c r="K1102" i="8"/>
  <c r="L1102" i="8"/>
  <c r="M1102" i="8"/>
  <c r="N1102" i="8"/>
  <c r="O1102" i="8"/>
  <c r="Q1102" i="8"/>
  <c r="R1102" i="8"/>
  <c r="T1102" i="8"/>
  <c r="AD1102" i="8" s="1"/>
  <c r="E1103" i="8"/>
  <c r="F1103" i="8"/>
  <c r="G1103" i="8"/>
  <c r="H1103" i="8"/>
  <c r="I1103" i="8"/>
  <c r="J1103" i="8"/>
  <c r="K1103" i="8"/>
  <c r="L1103" i="8"/>
  <c r="M1103" i="8"/>
  <c r="N1103" i="8"/>
  <c r="O1103" i="8"/>
  <c r="Q1103" i="8"/>
  <c r="R1103" i="8"/>
  <c r="T1103" i="8"/>
  <c r="AD1103" i="8" s="1"/>
  <c r="E1334" i="8"/>
  <c r="F1334" i="8"/>
  <c r="G1334" i="8"/>
  <c r="H1334" i="8"/>
  <c r="I1334" i="8"/>
  <c r="J1334" i="8"/>
  <c r="K1334" i="8"/>
  <c r="L1334" i="8"/>
  <c r="M1334" i="8"/>
  <c r="N1334" i="8"/>
  <c r="O1334" i="8"/>
  <c r="Q1334" i="8"/>
  <c r="R1334" i="8"/>
  <c r="T1334" i="8"/>
  <c r="AD1334" i="8" s="1"/>
  <c r="E1335" i="8"/>
  <c r="F1335" i="8"/>
  <c r="G1335" i="8"/>
  <c r="H1335" i="8"/>
  <c r="I1335" i="8"/>
  <c r="J1335" i="8"/>
  <c r="K1335" i="8"/>
  <c r="L1335" i="8"/>
  <c r="M1335" i="8"/>
  <c r="N1335" i="8"/>
  <c r="O1335" i="8"/>
  <c r="Q1335" i="8"/>
  <c r="R1335" i="8"/>
  <c r="T1335" i="8"/>
  <c r="AD1335" i="8" s="1"/>
  <c r="E1461" i="8"/>
  <c r="F1461" i="8"/>
  <c r="G1461" i="8"/>
  <c r="H1461" i="8"/>
  <c r="I1461" i="8"/>
  <c r="J1461" i="8"/>
  <c r="K1461" i="8"/>
  <c r="L1461" i="8"/>
  <c r="M1461" i="8"/>
  <c r="N1461" i="8"/>
  <c r="O1461" i="8"/>
  <c r="Q1461" i="8"/>
  <c r="R1461" i="8"/>
  <c r="T1461" i="8"/>
  <c r="AD1461" i="8" s="1"/>
  <c r="E1336" i="8"/>
  <c r="F1336" i="8"/>
  <c r="G1336" i="8"/>
  <c r="H1336" i="8"/>
  <c r="I1336" i="8"/>
  <c r="J1336" i="8"/>
  <c r="K1336" i="8"/>
  <c r="L1336" i="8"/>
  <c r="M1336" i="8"/>
  <c r="N1336" i="8"/>
  <c r="O1336" i="8"/>
  <c r="Q1336" i="8"/>
  <c r="R1336" i="8"/>
  <c r="T1336" i="8"/>
  <c r="AD1336" i="8" s="1"/>
  <c r="E1105" i="8"/>
  <c r="F1105" i="8"/>
  <c r="G1105" i="8"/>
  <c r="H1105" i="8"/>
  <c r="I1105" i="8"/>
  <c r="J1105" i="8"/>
  <c r="K1105" i="8"/>
  <c r="L1105" i="8"/>
  <c r="M1105" i="8"/>
  <c r="N1105" i="8"/>
  <c r="O1105" i="8"/>
  <c r="Q1105" i="8"/>
  <c r="R1105" i="8"/>
  <c r="T1105" i="8"/>
  <c r="AD1105" i="8" s="1"/>
  <c r="E1462" i="8"/>
  <c r="F1462" i="8"/>
  <c r="G1462" i="8"/>
  <c r="H1462" i="8"/>
  <c r="I1462" i="8"/>
  <c r="J1462" i="8"/>
  <c r="K1462" i="8"/>
  <c r="L1462" i="8"/>
  <c r="M1462" i="8"/>
  <c r="N1462" i="8"/>
  <c r="O1462" i="8"/>
  <c r="Q1462" i="8"/>
  <c r="R1462" i="8"/>
  <c r="T1462" i="8"/>
  <c r="AD1462" i="8" s="1"/>
  <c r="E1106" i="8"/>
  <c r="F1106" i="8"/>
  <c r="G1106" i="8"/>
  <c r="H1106" i="8"/>
  <c r="I1106" i="8"/>
  <c r="J1106" i="8"/>
  <c r="K1106" i="8"/>
  <c r="L1106" i="8"/>
  <c r="M1106" i="8"/>
  <c r="N1106" i="8"/>
  <c r="O1106" i="8"/>
  <c r="Q1106" i="8"/>
  <c r="R1106" i="8"/>
  <c r="T1106" i="8"/>
  <c r="AD1106" i="8" s="1"/>
  <c r="E1337" i="8"/>
  <c r="F1337" i="8"/>
  <c r="G1337" i="8"/>
  <c r="H1337" i="8"/>
  <c r="I1337" i="8"/>
  <c r="J1337" i="8"/>
  <c r="K1337" i="8"/>
  <c r="L1337" i="8"/>
  <c r="M1337" i="8"/>
  <c r="N1337" i="8"/>
  <c r="O1337" i="8"/>
  <c r="Q1337" i="8"/>
  <c r="R1337" i="8"/>
  <c r="T1337" i="8"/>
  <c r="AD1337" i="8" s="1"/>
  <c r="E1463" i="8"/>
  <c r="F1463" i="8"/>
  <c r="G1463" i="8"/>
  <c r="H1463" i="8"/>
  <c r="I1463" i="8"/>
  <c r="J1463" i="8"/>
  <c r="K1463" i="8"/>
  <c r="L1463" i="8"/>
  <c r="M1463" i="8"/>
  <c r="N1463" i="8"/>
  <c r="O1463" i="8"/>
  <c r="Q1463" i="8"/>
  <c r="R1463" i="8"/>
  <c r="T1463" i="8"/>
  <c r="AD1463" i="8" s="1"/>
  <c r="E1464" i="8"/>
  <c r="F1464" i="8"/>
  <c r="G1464" i="8"/>
  <c r="H1464" i="8"/>
  <c r="I1464" i="8"/>
  <c r="J1464" i="8"/>
  <c r="K1464" i="8"/>
  <c r="L1464" i="8"/>
  <c r="M1464" i="8"/>
  <c r="N1464" i="8"/>
  <c r="O1464" i="8"/>
  <c r="Q1464" i="8"/>
  <c r="R1464" i="8"/>
  <c r="T1464" i="8"/>
  <c r="AD1464" i="8" s="1"/>
  <c r="E1107" i="8"/>
  <c r="F1107" i="8"/>
  <c r="G1107" i="8"/>
  <c r="H1107" i="8"/>
  <c r="I1107" i="8"/>
  <c r="J1107" i="8"/>
  <c r="K1107" i="8"/>
  <c r="L1107" i="8"/>
  <c r="M1107" i="8"/>
  <c r="N1107" i="8"/>
  <c r="O1107" i="8"/>
  <c r="Q1107" i="8"/>
  <c r="R1107" i="8"/>
  <c r="T1107" i="8"/>
  <c r="E1338" i="8"/>
  <c r="F1338" i="8"/>
  <c r="G1338" i="8"/>
  <c r="H1338" i="8"/>
  <c r="I1338" i="8"/>
  <c r="J1338" i="8"/>
  <c r="K1338" i="8"/>
  <c r="L1338" i="8"/>
  <c r="M1338" i="8"/>
  <c r="N1338" i="8"/>
  <c r="O1338" i="8"/>
  <c r="Q1338" i="8"/>
  <c r="R1338" i="8"/>
  <c r="T1338" i="8"/>
  <c r="AD1338" i="8" s="1"/>
  <c r="E1465" i="8"/>
  <c r="F1465" i="8"/>
  <c r="G1465" i="8"/>
  <c r="H1465" i="8"/>
  <c r="I1465" i="8"/>
  <c r="J1465" i="8"/>
  <c r="K1465" i="8"/>
  <c r="L1465" i="8"/>
  <c r="M1465" i="8"/>
  <c r="N1465" i="8"/>
  <c r="O1465" i="8"/>
  <c r="Q1465" i="8"/>
  <c r="R1465" i="8"/>
  <c r="T1465" i="8"/>
  <c r="AD1465" i="8" s="1"/>
  <c r="E1339" i="8"/>
  <c r="F1339" i="8"/>
  <c r="G1339" i="8"/>
  <c r="H1339" i="8"/>
  <c r="I1339" i="8"/>
  <c r="J1339" i="8"/>
  <c r="K1339" i="8"/>
  <c r="L1339" i="8"/>
  <c r="M1339" i="8"/>
  <c r="N1339" i="8"/>
  <c r="O1339" i="8"/>
  <c r="Q1339" i="8"/>
  <c r="R1339" i="8"/>
  <c r="T1339" i="8"/>
  <c r="AD1339" i="8" s="1"/>
  <c r="E1340" i="8"/>
  <c r="F1340" i="8"/>
  <c r="G1340" i="8"/>
  <c r="H1340" i="8"/>
  <c r="I1340" i="8"/>
  <c r="J1340" i="8"/>
  <c r="K1340" i="8"/>
  <c r="L1340" i="8"/>
  <c r="M1340" i="8"/>
  <c r="N1340" i="8"/>
  <c r="O1340" i="8"/>
  <c r="Q1340" i="8"/>
  <c r="R1340" i="8"/>
  <c r="T1340" i="8"/>
  <c r="AD1340" i="8" s="1"/>
  <c r="E1109" i="8"/>
  <c r="F1109" i="8"/>
  <c r="G1109" i="8"/>
  <c r="H1109" i="8"/>
  <c r="I1109" i="8"/>
  <c r="J1109" i="8"/>
  <c r="K1109" i="8"/>
  <c r="L1109" i="8"/>
  <c r="M1109" i="8"/>
  <c r="N1109" i="8"/>
  <c r="O1109" i="8"/>
  <c r="Q1109" i="8"/>
  <c r="R1109" i="8"/>
  <c r="T1109" i="8"/>
  <c r="AD1109" i="8" s="1"/>
  <c r="E1110" i="8"/>
  <c r="F1110" i="8"/>
  <c r="G1110" i="8"/>
  <c r="H1110" i="8"/>
  <c r="I1110" i="8"/>
  <c r="J1110" i="8"/>
  <c r="K1110" i="8"/>
  <c r="L1110" i="8"/>
  <c r="M1110" i="8"/>
  <c r="N1110" i="8"/>
  <c r="O1110" i="8"/>
  <c r="Q1110" i="8"/>
  <c r="R1110" i="8"/>
  <c r="T1110" i="8"/>
  <c r="AD1110" i="8" s="1"/>
  <c r="E1111" i="8"/>
  <c r="F1111" i="8"/>
  <c r="G1111" i="8"/>
  <c r="H1111" i="8"/>
  <c r="I1111" i="8"/>
  <c r="J1111" i="8"/>
  <c r="K1111" i="8"/>
  <c r="L1111" i="8"/>
  <c r="M1111" i="8"/>
  <c r="N1111" i="8"/>
  <c r="O1111" i="8"/>
  <c r="Q1111" i="8"/>
  <c r="R1111" i="8"/>
  <c r="T1111" i="8"/>
  <c r="AD1111" i="8" s="1"/>
  <c r="E1341" i="8"/>
  <c r="F1341" i="8"/>
  <c r="G1341" i="8"/>
  <c r="H1341" i="8"/>
  <c r="I1341" i="8"/>
  <c r="J1341" i="8"/>
  <c r="K1341" i="8"/>
  <c r="L1341" i="8"/>
  <c r="M1341" i="8"/>
  <c r="N1341" i="8"/>
  <c r="O1341" i="8"/>
  <c r="Q1341" i="8"/>
  <c r="R1341" i="8"/>
  <c r="T1341" i="8"/>
  <c r="AD1341" i="8" s="1"/>
  <c r="E1112" i="8"/>
  <c r="F1112" i="8"/>
  <c r="G1112" i="8"/>
  <c r="H1112" i="8"/>
  <c r="I1112" i="8"/>
  <c r="J1112" i="8"/>
  <c r="K1112" i="8"/>
  <c r="L1112" i="8"/>
  <c r="M1112" i="8"/>
  <c r="N1112" i="8"/>
  <c r="O1112" i="8"/>
  <c r="Q1112" i="8"/>
  <c r="R1112" i="8"/>
  <c r="T1112" i="8"/>
  <c r="AD1112" i="8" s="1"/>
  <c r="E1113" i="8"/>
  <c r="F1113" i="8"/>
  <c r="G1113" i="8"/>
  <c r="H1113" i="8"/>
  <c r="I1113" i="8"/>
  <c r="J1113" i="8"/>
  <c r="K1113" i="8"/>
  <c r="L1113" i="8"/>
  <c r="M1113" i="8"/>
  <c r="N1113" i="8"/>
  <c r="O1113" i="8"/>
  <c r="Q1113" i="8"/>
  <c r="R1113" i="8"/>
  <c r="T1113" i="8"/>
  <c r="AD1113" i="8" s="1"/>
  <c r="E1342" i="8"/>
  <c r="F1342" i="8"/>
  <c r="G1342" i="8"/>
  <c r="H1342" i="8"/>
  <c r="I1342" i="8"/>
  <c r="J1342" i="8"/>
  <c r="K1342" i="8"/>
  <c r="L1342" i="8"/>
  <c r="M1342" i="8"/>
  <c r="N1342" i="8"/>
  <c r="O1342" i="8"/>
  <c r="Q1342" i="8"/>
  <c r="R1342" i="8"/>
  <c r="T1342" i="8"/>
  <c r="AD1342" i="8" s="1"/>
  <c r="E1115" i="8"/>
  <c r="F1115" i="8"/>
  <c r="G1115" i="8"/>
  <c r="H1115" i="8"/>
  <c r="I1115" i="8"/>
  <c r="J1115" i="8"/>
  <c r="K1115" i="8"/>
  <c r="L1115" i="8"/>
  <c r="M1115" i="8"/>
  <c r="N1115" i="8"/>
  <c r="O1115" i="8"/>
  <c r="Q1115" i="8"/>
  <c r="R1115" i="8"/>
  <c r="T1115" i="8"/>
  <c r="AD1115" i="8" s="1"/>
  <c r="E1466" i="8"/>
  <c r="F1466" i="8"/>
  <c r="G1466" i="8"/>
  <c r="H1466" i="8"/>
  <c r="I1466" i="8"/>
  <c r="J1466" i="8"/>
  <c r="K1466" i="8"/>
  <c r="L1466" i="8"/>
  <c r="M1466" i="8"/>
  <c r="N1466" i="8"/>
  <c r="O1466" i="8"/>
  <c r="Q1466" i="8"/>
  <c r="R1466" i="8"/>
  <c r="T1466" i="8"/>
  <c r="AD1466" i="8" s="1"/>
  <c r="E1343" i="8"/>
  <c r="F1343" i="8"/>
  <c r="G1343" i="8"/>
  <c r="H1343" i="8"/>
  <c r="I1343" i="8"/>
  <c r="J1343" i="8"/>
  <c r="K1343" i="8"/>
  <c r="L1343" i="8"/>
  <c r="M1343" i="8"/>
  <c r="N1343" i="8"/>
  <c r="O1343" i="8"/>
  <c r="Q1343" i="8"/>
  <c r="R1343" i="8"/>
  <c r="T1343" i="8"/>
  <c r="AD1343" i="8" s="1"/>
  <c r="E1344" i="8"/>
  <c r="F1344" i="8"/>
  <c r="G1344" i="8"/>
  <c r="H1344" i="8"/>
  <c r="I1344" i="8"/>
  <c r="J1344" i="8"/>
  <c r="K1344" i="8"/>
  <c r="L1344" i="8"/>
  <c r="M1344" i="8"/>
  <c r="N1344" i="8"/>
  <c r="O1344" i="8"/>
  <c r="Q1344" i="8"/>
  <c r="R1344" i="8"/>
  <c r="T1344" i="8"/>
  <c r="AD1344" i="8" s="1"/>
  <c r="E1467" i="8"/>
  <c r="F1467" i="8"/>
  <c r="G1467" i="8"/>
  <c r="H1467" i="8"/>
  <c r="I1467" i="8"/>
  <c r="J1467" i="8"/>
  <c r="K1467" i="8"/>
  <c r="L1467" i="8"/>
  <c r="M1467" i="8"/>
  <c r="N1467" i="8"/>
  <c r="O1467" i="8"/>
  <c r="Q1467" i="8"/>
  <c r="R1467" i="8"/>
  <c r="T1467" i="8"/>
  <c r="AD1467" i="8" s="1"/>
  <c r="E1117" i="8"/>
  <c r="F1117" i="8"/>
  <c r="G1117" i="8"/>
  <c r="H1117" i="8"/>
  <c r="I1117" i="8"/>
  <c r="J1117" i="8"/>
  <c r="K1117" i="8"/>
  <c r="L1117" i="8"/>
  <c r="M1117" i="8"/>
  <c r="N1117" i="8"/>
  <c r="O1117" i="8"/>
  <c r="Q1117" i="8"/>
  <c r="R1117" i="8"/>
  <c r="T1117" i="8"/>
  <c r="AD1117" i="8" s="1"/>
  <c r="E1345" i="8"/>
  <c r="F1345" i="8"/>
  <c r="G1345" i="8"/>
  <c r="H1345" i="8"/>
  <c r="I1345" i="8"/>
  <c r="J1345" i="8"/>
  <c r="K1345" i="8"/>
  <c r="L1345" i="8"/>
  <c r="M1345" i="8"/>
  <c r="N1345" i="8"/>
  <c r="O1345" i="8"/>
  <c r="Q1345" i="8"/>
  <c r="R1345" i="8"/>
  <c r="T1345" i="8"/>
  <c r="AD1345" i="8" s="1"/>
  <c r="E1468" i="8"/>
  <c r="F1468" i="8"/>
  <c r="G1468" i="8"/>
  <c r="H1468" i="8"/>
  <c r="I1468" i="8"/>
  <c r="J1468" i="8"/>
  <c r="K1468" i="8"/>
  <c r="L1468" i="8"/>
  <c r="M1468" i="8"/>
  <c r="N1468" i="8"/>
  <c r="O1468" i="8"/>
  <c r="Q1468" i="8"/>
  <c r="R1468" i="8"/>
  <c r="T1468" i="8"/>
  <c r="E1118" i="8"/>
  <c r="F1118" i="8"/>
  <c r="G1118" i="8"/>
  <c r="H1118" i="8"/>
  <c r="I1118" i="8"/>
  <c r="J1118" i="8"/>
  <c r="K1118" i="8"/>
  <c r="L1118" i="8"/>
  <c r="M1118" i="8"/>
  <c r="N1118" i="8"/>
  <c r="O1118" i="8"/>
  <c r="Q1118" i="8"/>
  <c r="R1118" i="8"/>
  <c r="T1118" i="8"/>
  <c r="AD1118" i="8" s="1"/>
  <c r="E1119" i="8"/>
  <c r="F1119" i="8"/>
  <c r="G1119" i="8"/>
  <c r="H1119" i="8"/>
  <c r="I1119" i="8"/>
  <c r="J1119" i="8"/>
  <c r="K1119" i="8"/>
  <c r="L1119" i="8"/>
  <c r="M1119" i="8"/>
  <c r="N1119" i="8"/>
  <c r="O1119" i="8"/>
  <c r="Q1119" i="8"/>
  <c r="R1119" i="8"/>
  <c r="T1119" i="8"/>
  <c r="AD1119" i="8" s="1"/>
  <c r="E1120" i="8"/>
  <c r="F1120" i="8"/>
  <c r="G1120" i="8"/>
  <c r="H1120" i="8"/>
  <c r="I1120" i="8"/>
  <c r="J1120" i="8"/>
  <c r="K1120" i="8"/>
  <c r="L1120" i="8"/>
  <c r="M1120" i="8"/>
  <c r="N1120" i="8"/>
  <c r="O1120" i="8"/>
  <c r="Q1120" i="8"/>
  <c r="R1120" i="8"/>
  <c r="T1120" i="8"/>
  <c r="AD1120" i="8" s="1"/>
  <c r="E1469" i="8"/>
  <c r="F1469" i="8"/>
  <c r="G1469" i="8"/>
  <c r="H1469" i="8"/>
  <c r="I1469" i="8"/>
  <c r="J1469" i="8"/>
  <c r="K1469" i="8"/>
  <c r="L1469" i="8"/>
  <c r="M1469" i="8"/>
  <c r="N1469" i="8"/>
  <c r="O1469" i="8"/>
  <c r="Q1469" i="8"/>
  <c r="R1469" i="8"/>
  <c r="T1469" i="8"/>
  <c r="AD1469" i="8" s="1"/>
  <c r="E1346" i="8"/>
  <c r="F1346" i="8"/>
  <c r="G1346" i="8"/>
  <c r="H1346" i="8"/>
  <c r="I1346" i="8"/>
  <c r="J1346" i="8"/>
  <c r="K1346" i="8"/>
  <c r="L1346" i="8"/>
  <c r="M1346" i="8"/>
  <c r="N1346" i="8"/>
  <c r="O1346" i="8"/>
  <c r="Q1346" i="8"/>
  <c r="R1346" i="8"/>
  <c r="T1346" i="8"/>
  <c r="AD1346" i="8" s="1"/>
  <c r="E1121" i="8"/>
  <c r="F1121" i="8"/>
  <c r="G1121" i="8"/>
  <c r="H1121" i="8"/>
  <c r="I1121" i="8"/>
  <c r="J1121" i="8"/>
  <c r="K1121" i="8"/>
  <c r="L1121" i="8"/>
  <c r="M1121" i="8"/>
  <c r="N1121" i="8"/>
  <c r="O1121" i="8"/>
  <c r="Q1121" i="8"/>
  <c r="R1121" i="8"/>
  <c r="T1121" i="8"/>
  <c r="AD1121" i="8" s="1"/>
  <c r="E1470" i="8"/>
  <c r="F1470" i="8"/>
  <c r="G1470" i="8"/>
  <c r="H1470" i="8"/>
  <c r="I1470" i="8"/>
  <c r="J1470" i="8"/>
  <c r="K1470" i="8"/>
  <c r="L1470" i="8"/>
  <c r="M1470" i="8"/>
  <c r="N1470" i="8"/>
  <c r="O1470" i="8"/>
  <c r="Q1470" i="8"/>
  <c r="R1470" i="8"/>
  <c r="T1470" i="8"/>
  <c r="AD1470" i="8" s="1"/>
  <c r="E1347" i="8"/>
  <c r="F1347" i="8"/>
  <c r="G1347" i="8"/>
  <c r="H1347" i="8"/>
  <c r="I1347" i="8"/>
  <c r="J1347" i="8"/>
  <c r="K1347" i="8"/>
  <c r="L1347" i="8"/>
  <c r="M1347" i="8"/>
  <c r="N1347" i="8"/>
  <c r="O1347" i="8"/>
  <c r="Q1347" i="8"/>
  <c r="R1347" i="8"/>
  <c r="T1347" i="8"/>
  <c r="AD1347" i="8" s="1"/>
  <c r="E1348" i="8"/>
  <c r="F1348" i="8"/>
  <c r="G1348" i="8"/>
  <c r="H1348" i="8"/>
  <c r="I1348" i="8"/>
  <c r="J1348" i="8"/>
  <c r="K1348" i="8"/>
  <c r="L1348" i="8"/>
  <c r="M1348" i="8"/>
  <c r="N1348" i="8"/>
  <c r="O1348" i="8"/>
  <c r="Q1348" i="8"/>
  <c r="R1348" i="8"/>
  <c r="T1348" i="8"/>
  <c r="AD1348" i="8" s="1"/>
  <c r="E1349" i="8"/>
  <c r="F1349" i="8"/>
  <c r="G1349" i="8"/>
  <c r="H1349" i="8"/>
  <c r="I1349" i="8"/>
  <c r="J1349" i="8"/>
  <c r="K1349" i="8"/>
  <c r="L1349" i="8"/>
  <c r="M1349" i="8"/>
  <c r="N1349" i="8"/>
  <c r="O1349" i="8"/>
  <c r="Q1349" i="8"/>
  <c r="R1349" i="8"/>
  <c r="T1349" i="8"/>
  <c r="AD1349" i="8" s="1"/>
  <c r="E1123" i="8"/>
  <c r="F1123" i="8"/>
  <c r="G1123" i="8"/>
  <c r="H1123" i="8"/>
  <c r="I1123" i="8"/>
  <c r="J1123" i="8"/>
  <c r="K1123" i="8"/>
  <c r="L1123" i="8"/>
  <c r="M1123" i="8"/>
  <c r="N1123" i="8"/>
  <c r="O1123" i="8"/>
  <c r="Q1123" i="8"/>
  <c r="R1123" i="8"/>
  <c r="T1123" i="8"/>
  <c r="AD1123" i="8" s="1"/>
  <c r="E1471" i="8"/>
  <c r="F1471" i="8"/>
  <c r="G1471" i="8"/>
  <c r="H1471" i="8"/>
  <c r="I1471" i="8"/>
  <c r="J1471" i="8"/>
  <c r="K1471" i="8"/>
  <c r="L1471" i="8"/>
  <c r="M1471" i="8"/>
  <c r="N1471" i="8"/>
  <c r="O1471" i="8"/>
  <c r="Q1471" i="8"/>
  <c r="R1471" i="8"/>
  <c r="T1471" i="8"/>
  <c r="AD1471" i="8" s="1"/>
  <c r="E1472" i="8"/>
  <c r="F1472" i="8"/>
  <c r="G1472" i="8"/>
  <c r="H1472" i="8"/>
  <c r="I1472" i="8"/>
  <c r="J1472" i="8"/>
  <c r="K1472" i="8"/>
  <c r="L1472" i="8"/>
  <c r="M1472" i="8"/>
  <c r="N1472" i="8"/>
  <c r="O1472" i="8"/>
  <c r="Q1472" i="8"/>
  <c r="R1472" i="8"/>
  <c r="T1472" i="8"/>
  <c r="AD1472" i="8" s="1"/>
  <c r="E1350" i="8"/>
  <c r="F1350" i="8"/>
  <c r="G1350" i="8"/>
  <c r="H1350" i="8"/>
  <c r="I1350" i="8"/>
  <c r="J1350" i="8"/>
  <c r="K1350" i="8"/>
  <c r="L1350" i="8"/>
  <c r="M1350" i="8"/>
  <c r="N1350" i="8"/>
  <c r="O1350" i="8"/>
  <c r="Q1350" i="8"/>
  <c r="R1350" i="8"/>
  <c r="T1350" i="8"/>
  <c r="AD1350" i="8" s="1"/>
  <c r="E1129" i="8"/>
  <c r="F1129" i="8"/>
  <c r="G1129" i="8"/>
  <c r="H1129" i="8"/>
  <c r="I1129" i="8"/>
  <c r="J1129" i="8"/>
  <c r="K1129" i="8"/>
  <c r="L1129" i="8"/>
  <c r="M1129" i="8"/>
  <c r="N1129" i="8"/>
  <c r="O1129" i="8"/>
  <c r="Q1129" i="8"/>
  <c r="R1129" i="8"/>
  <c r="T1129" i="8"/>
  <c r="AD1129" i="8" s="1"/>
  <c r="E1473" i="8"/>
  <c r="F1473" i="8"/>
  <c r="G1473" i="8"/>
  <c r="H1473" i="8"/>
  <c r="I1473" i="8"/>
  <c r="J1473" i="8"/>
  <c r="K1473" i="8"/>
  <c r="L1473" i="8"/>
  <c r="M1473" i="8"/>
  <c r="N1473" i="8"/>
  <c r="O1473" i="8"/>
  <c r="Q1473" i="8"/>
  <c r="R1473" i="8"/>
  <c r="T1473" i="8"/>
  <c r="AD1473" i="8" s="1"/>
  <c r="E1130" i="8"/>
  <c r="F1130" i="8"/>
  <c r="G1130" i="8"/>
  <c r="H1130" i="8"/>
  <c r="I1130" i="8"/>
  <c r="J1130" i="8"/>
  <c r="K1130" i="8"/>
  <c r="L1130" i="8"/>
  <c r="M1130" i="8"/>
  <c r="N1130" i="8"/>
  <c r="O1130" i="8"/>
  <c r="Q1130" i="8"/>
  <c r="R1130" i="8"/>
  <c r="T1130" i="8"/>
  <c r="AD1130" i="8" s="1"/>
  <c r="E1131" i="8"/>
  <c r="F1131" i="8"/>
  <c r="G1131" i="8"/>
  <c r="H1131" i="8"/>
  <c r="I1131" i="8"/>
  <c r="J1131" i="8"/>
  <c r="K1131" i="8"/>
  <c r="L1131" i="8"/>
  <c r="M1131" i="8"/>
  <c r="N1131" i="8"/>
  <c r="O1131" i="8"/>
  <c r="Q1131" i="8"/>
  <c r="R1131" i="8"/>
  <c r="T1131" i="8"/>
  <c r="AD1131" i="8" s="1"/>
  <c r="E1474" i="8"/>
  <c r="F1474" i="8"/>
  <c r="G1474" i="8"/>
  <c r="H1474" i="8"/>
  <c r="I1474" i="8"/>
  <c r="J1474" i="8"/>
  <c r="K1474" i="8"/>
  <c r="L1474" i="8"/>
  <c r="M1474" i="8"/>
  <c r="N1474" i="8"/>
  <c r="O1474" i="8"/>
  <c r="Q1474" i="8"/>
  <c r="R1474" i="8"/>
  <c r="T1474" i="8"/>
  <c r="AD1474" i="8" s="1"/>
  <c r="E1475" i="8"/>
  <c r="F1475" i="8"/>
  <c r="G1475" i="8"/>
  <c r="H1475" i="8"/>
  <c r="I1475" i="8"/>
  <c r="J1475" i="8"/>
  <c r="K1475" i="8"/>
  <c r="L1475" i="8"/>
  <c r="M1475" i="8"/>
  <c r="N1475" i="8"/>
  <c r="O1475" i="8"/>
  <c r="Q1475" i="8"/>
  <c r="R1475" i="8"/>
  <c r="T1475" i="8"/>
  <c r="AD1475" i="8" s="1"/>
  <c r="E1351" i="8"/>
  <c r="F1351" i="8"/>
  <c r="G1351" i="8"/>
  <c r="H1351" i="8"/>
  <c r="I1351" i="8"/>
  <c r="J1351" i="8"/>
  <c r="K1351" i="8"/>
  <c r="L1351" i="8"/>
  <c r="M1351" i="8"/>
  <c r="N1351" i="8"/>
  <c r="O1351" i="8"/>
  <c r="Q1351" i="8"/>
  <c r="R1351" i="8"/>
  <c r="T1351" i="8"/>
  <c r="AD1351" i="8" s="1"/>
  <c r="E1135" i="8"/>
  <c r="F1135" i="8"/>
  <c r="G1135" i="8"/>
  <c r="H1135" i="8"/>
  <c r="I1135" i="8"/>
  <c r="J1135" i="8"/>
  <c r="K1135" i="8"/>
  <c r="L1135" i="8"/>
  <c r="M1135" i="8"/>
  <c r="N1135" i="8"/>
  <c r="O1135" i="8"/>
  <c r="Q1135" i="8"/>
  <c r="R1135" i="8"/>
  <c r="T1135" i="8"/>
  <c r="AD1135" i="8" s="1"/>
  <c r="E1476" i="8"/>
  <c r="F1476" i="8"/>
  <c r="G1476" i="8"/>
  <c r="H1476" i="8"/>
  <c r="I1476" i="8"/>
  <c r="J1476" i="8"/>
  <c r="K1476" i="8"/>
  <c r="L1476" i="8"/>
  <c r="M1476" i="8"/>
  <c r="N1476" i="8"/>
  <c r="O1476" i="8"/>
  <c r="Q1476" i="8"/>
  <c r="R1476" i="8"/>
  <c r="T1476" i="8"/>
  <c r="AD1476" i="8" s="1"/>
  <c r="E1136" i="8"/>
  <c r="F1136" i="8"/>
  <c r="G1136" i="8"/>
  <c r="H1136" i="8"/>
  <c r="I1136" i="8"/>
  <c r="J1136" i="8"/>
  <c r="K1136" i="8"/>
  <c r="L1136" i="8"/>
  <c r="M1136" i="8"/>
  <c r="N1136" i="8"/>
  <c r="O1136" i="8"/>
  <c r="Q1136" i="8"/>
  <c r="R1136" i="8"/>
  <c r="T1136" i="8"/>
  <c r="AD1136" i="8" s="1"/>
  <c r="E1137" i="8"/>
  <c r="F1137" i="8"/>
  <c r="G1137" i="8"/>
  <c r="H1137" i="8"/>
  <c r="I1137" i="8"/>
  <c r="J1137" i="8"/>
  <c r="K1137" i="8"/>
  <c r="L1137" i="8"/>
  <c r="M1137" i="8"/>
  <c r="N1137" i="8"/>
  <c r="O1137" i="8"/>
  <c r="Q1137" i="8"/>
  <c r="R1137" i="8"/>
  <c r="T1137" i="8"/>
  <c r="AD1137" i="8" s="1"/>
  <c r="E1352" i="8"/>
  <c r="F1352" i="8"/>
  <c r="G1352" i="8"/>
  <c r="H1352" i="8"/>
  <c r="I1352" i="8"/>
  <c r="J1352" i="8"/>
  <c r="K1352" i="8"/>
  <c r="L1352" i="8"/>
  <c r="M1352" i="8"/>
  <c r="N1352" i="8"/>
  <c r="O1352" i="8"/>
  <c r="Q1352" i="8"/>
  <c r="R1352" i="8"/>
  <c r="T1352" i="8"/>
  <c r="AD1352" i="8" s="1"/>
  <c r="E1477" i="8"/>
  <c r="F1477" i="8"/>
  <c r="G1477" i="8"/>
  <c r="H1477" i="8"/>
  <c r="I1477" i="8"/>
  <c r="J1477" i="8"/>
  <c r="K1477" i="8"/>
  <c r="L1477" i="8"/>
  <c r="M1477" i="8"/>
  <c r="N1477" i="8"/>
  <c r="O1477" i="8"/>
  <c r="Q1477" i="8"/>
  <c r="R1477" i="8"/>
  <c r="T1477" i="8"/>
  <c r="AD1477" i="8" s="1"/>
  <c r="E1353" i="8"/>
  <c r="F1353" i="8"/>
  <c r="G1353" i="8"/>
  <c r="H1353" i="8"/>
  <c r="I1353" i="8"/>
  <c r="J1353" i="8"/>
  <c r="K1353" i="8"/>
  <c r="L1353" i="8"/>
  <c r="M1353" i="8"/>
  <c r="N1353" i="8"/>
  <c r="O1353" i="8"/>
  <c r="Q1353" i="8"/>
  <c r="R1353" i="8"/>
  <c r="T1353" i="8"/>
  <c r="AD1353" i="8" s="1"/>
  <c r="E1138" i="8"/>
  <c r="F1138" i="8"/>
  <c r="G1138" i="8"/>
  <c r="H1138" i="8"/>
  <c r="I1138" i="8"/>
  <c r="J1138" i="8"/>
  <c r="K1138" i="8"/>
  <c r="L1138" i="8"/>
  <c r="M1138" i="8"/>
  <c r="N1138" i="8"/>
  <c r="O1138" i="8"/>
  <c r="Q1138" i="8"/>
  <c r="R1138" i="8"/>
  <c r="T1138" i="8"/>
  <c r="AD1138" i="8" s="1"/>
  <c r="E1478" i="8"/>
  <c r="F1478" i="8"/>
  <c r="G1478" i="8"/>
  <c r="H1478" i="8"/>
  <c r="I1478" i="8"/>
  <c r="J1478" i="8"/>
  <c r="K1478" i="8"/>
  <c r="L1478" i="8"/>
  <c r="M1478" i="8"/>
  <c r="N1478" i="8"/>
  <c r="O1478" i="8"/>
  <c r="Q1478" i="8"/>
  <c r="R1478" i="8"/>
  <c r="T1478" i="8"/>
  <c r="AD1478" i="8" s="1"/>
  <c r="E1139" i="8"/>
  <c r="F1139" i="8"/>
  <c r="G1139" i="8"/>
  <c r="H1139" i="8"/>
  <c r="I1139" i="8"/>
  <c r="J1139" i="8"/>
  <c r="K1139" i="8"/>
  <c r="L1139" i="8"/>
  <c r="M1139" i="8"/>
  <c r="N1139" i="8"/>
  <c r="O1139" i="8"/>
  <c r="Q1139" i="8"/>
  <c r="R1139" i="8"/>
  <c r="T1139" i="8"/>
  <c r="AD1139" i="8" s="1"/>
  <c r="E1354" i="8"/>
  <c r="F1354" i="8"/>
  <c r="G1354" i="8"/>
  <c r="H1354" i="8"/>
  <c r="I1354" i="8"/>
  <c r="J1354" i="8"/>
  <c r="K1354" i="8"/>
  <c r="L1354" i="8"/>
  <c r="M1354" i="8"/>
  <c r="N1354" i="8"/>
  <c r="O1354" i="8"/>
  <c r="Q1354" i="8"/>
  <c r="R1354" i="8"/>
  <c r="T1354" i="8"/>
  <c r="AD1354" i="8" s="1"/>
  <c r="E1355" i="8"/>
  <c r="F1355" i="8"/>
  <c r="G1355" i="8"/>
  <c r="H1355" i="8"/>
  <c r="I1355" i="8"/>
  <c r="J1355" i="8"/>
  <c r="K1355" i="8"/>
  <c r="L1355" i="8"/>
  <c r="M1355" i="8"/>
  <c r="N1355" i="8"/>
  <c r="O1355" i="8"/>
  <c r="Q1355" i="8"/>
  <c r="R1355" i="8"/>
  <c r="T1355" i="8"/>
  <c r="AD1355" i="8" s="1"/>
  <c r="E1356" i="8"/>
  <c r="F1356" i="8"/>
  <c r="G1356" i="8"/>
  <c r="H1356" i="8"/>
  <c r="I1356" i="8"/>
  <c r="J1356" i="8"/>
  <c r="K1356" i="8"/>
  <c r="L1356" i="8"/>
  <c r="M1356" i="8"/>
  <c r="N1356" i="8"/>
  <c r="O1356" i="8"/>
  <c r="Q1356" i="8"/>
  <c r="R1356" i="8"/>
  <c r="T1356" i="8"/>
  <c r="AD1356" i="8" s="1"/>
  <c r="E1141" i="8"/>
  <c r="F1141" i="8"/>
  <c r="G1141" i="8"/>
  <c r="H1141" i="8"/>
  <c r="I1141" i="8"/>
  <c r="J1141" i="8"/>
  <c r="K1141" i="8"/>
  <c r="L1141" i="8"/>
  <c r="M1141" i="8"/>
  <c r="N1141" i="8"/>
  <c r="O1141" i="8"/>
  <c r="Q1141" i="8"/>
  <c r="R1141" i="8"/>
  <c r="T1141" i="8"/>
  <c r="AD1141" i="8" s="1"/>
  <c r="E1142" i="8"/>
  <c r="F1142" i="8"/>
  <c r="G1142" i="8"/>
  <c r="H1142" i="8"/>
  <c r="I1142" i="8"/>
  <c r="J1142" i="8"/>
  <c r="K1142" i="8"/>
  <c r="L1142" i="8"/>
  <c r="M1142" i="8"/>
  <c r="N1142" i="8"/>
  <c r="O1142" i="8"/>
  <c r="Q1142" i="8"/>
  <c r="R1142" i="8"/>
  <c r="T1142" i="8"/>
  <c r="AD1142" i="8" s="1"/>
  <c r="E1479" i="8"/>
  <c r="F1479" i="8"/>
  <c r="G1479" i="8"/>
  <c r="H1479" i="8"/>
  <c r="I1479" i="8"/>
  <c r="J1479" i="8"/>
  <c r="K1479" i="8"/>
  <c r="L1479" i="8"/>
  <c r="M1479" i="8"/>
  <c r="N1479" i="8"/>
  <c r="O1479" i="8"/>
  <c r="Q1479" i="8"/>
  <c r="R1479" i="8"/>
  <c r="T1479" i="8"/>
  <c r="AD1479" i="8" s="1"/>
  <c r="E1480" i="8"/>
  <c r="F1480" i="8"/>
  <c r="G1480" i="8"/>
  <c r="H1480" i="8"/>
  <c r="I1480" i="8"/>
  <c r="J1480" i="8"/>
  <c r="K1480" i="8"/>
  <c r="L1480" i="8"/>
  <c r="M1480" i="8"/>
  <c r="N1480" i="8"/>
  <c r="O1480" i="8"/>
  <c r="Q1480" i="8"/>
  <c r="R1480" i="8"/>
  <c r="T1480" i="8"/>
  <c r="AD1480" i="8" s="1"/>
  <c r="E1143" i="8"/>
  <c r="F1143" i="8"/>
  <c r="G1143" i="8"/>
  <c r="H1143" i="8"/>
  <c r="I1143" i="8"/>
  <c r="J1143" i="8"/>
  <c r="K1143" i="8"/>
  <c r="L1143" i="8"/>
  <c r="M1143" i="8"/>
  <c r="N1143" i="8"/>
  <c r="O1143" i="8"/>
  <c r="Q1143" i="8"/>
  <c r="R1143" i="8"/>
  <c r="T1143" i="8"/>
  <c r="AD1143" i="8" s="1"/>
  <c r="E1144" i="8"/>
  <c r="F1144" i="8"/>
  <c r="G1144" i="8"/>
  <c r="H1144" i="8"/>
  <c r="I1144" i="8"/>
  <c r="J1144" i="8"/>
  <c r="K1144" i="8"/>
  <c r="L1144" i="8"/>
  <c r="M1144" i="8"/>
  <c r="N1144" i="8"/>
  <c r="O1144" i="8"/>
  <c r="Q1144" i="8"/>
  <c r="R1144" i="8"/>
  <c r="T1144" i="8"/>
  <c r="AD1144" i="8" s="1"/>
  <c r="E1145" i="8"/>
  <c r="F1145" i="8"/>
  <c r="G1145" i="8"/>
  <c r="H1145" i="8"/>
  <c r="I1145" i="8"/>
  <c r="J1145" i="8"/>
  <c r="K1145" i="8"/>
  <c r="L1145" i="8"/>
  <c r="M1145" i="8"/>
  <c r="N1145" i="8"/>
  <c r="O1145" i="8"/>
  <c r="Q1145" i="8"/>
  <c r="R1145" i="8"/>
  <c r="T1145" i="8"/>
  <c r="AD1145" i="8" s="1"/>
  <c r="E1146" i="8"/>
  <c r="F1146" i="8"/>
  <c r="G1146" i="8"/>
  <c r="H1146" i="8"/>
  <c r="I1146" i="8"/>
  <c r="J1146" i="8"/>
  <c r="K1146" i="8"/>
  <c r="L1146" i="8"/>
  <c r="M1146" i="8"/>
  <c r="N1146" i="8"/>
  <c r="O1146" i="8"/>
  <c r="Q1146" i="8"/>
  <c r="R1146" i="8"/>
  <c r="T1146" i="8"/>
  <c r="AD1146" i="8" s="1"/>
  <c r="E1147" i="8"/>
  <c r="F1147" i="8"/>
  <c r="G1147" i="8"/>
  <c r="H1147" i="8"/>
  <c r="I1147" i="8"/>
  <c r="J1147" i="8"/>
  <c r="K1147" i="8"/>
  <c r="L1147" i="8"/>
  <c r="M1147" i="8"/>
  <c r="N1147" i="8"/>
  <c r="O1147" i="8"/>
  <c r="Q1147" i="8"/>
  <c r="R1147" i="8"/>
  <c r="T1147" i="8"/>
  <c r="AD1147" i="8" s="1"/>
  <c r="E1148" i="8"/>
  <c r="F1148" i="8"/>
  <c r="G1148" i="8"/>
  <c r="H1148" i="8"/>
  <c r="I1148" i="8"/>
  <c r="J1148" i="8"/>
  <c r="K1148" i="8"/>
  <c r="L1148" i="8"/>
  <c r="M1148" i="8"/>
  <c r="N1148" i="8"/>
  <c r="O1148" i="8"/>
  <c r="Q1148" i="8"/>
  <c r="R1148" i="8"/>
  <c r="T1148" i="8"/>
  <c r="AD1148" i="8" s="1"/>
  <c r="E1149" i="8"/>
  <c r="F1149" i="8"/>
  <c r="G1149" i="8"/>
  <c r="H1149" i="8"/>
  <c r="I1149" i="8"/>
  <c r="J1149" i="8"/>
  <c r="K1149" i="8"/>
  <c r="L1149" i="8"/>
  <c r="M1149" i="8"/>
  <c r="N1149" i="8"/>
  <c r="O1149" i="8"/>
  <c r="Q1149" i="8"/>
  <c r="R1149" i="8"/>
  <c r="T1149" i="8"/>
  <c r="AD1149" i="8" s="1"/>
  <c r="E1357" i="8"/>
  <c r="F1357" i="8"/>
  <c r="G1357" i="8"/>
  <c r="H1357" i="8"/>
  <c r="I1357" i="8"/>
  <c r="J1357" i="8"/>
  <c r="K1357" i="8"/>
  <c r="L1357" i="8"/>
  <c r="M1357" i="8"/>
  <c r="N1357" i="8"/>
  <c r="O1357" i="8"/>
  <c r="Q1357" i="8"/>
  <c r="R1357" i="8"/>
  <c r="T1357" i="8"/>
  <c r="AD1357" i="8" s="1"/>
  <c r="E1358" i="8"/>
  <c r="F1358" i="8"/>
  <c r="G1358" i="8"/>
  <c r="H1358" i="8"/>
  <c r="I1358" i="8"/>
  <c r="J1358" i="8"/>
  <c r="K1358" i="8"/>
  <c r="L1358" i="8"/>
  <c r="M1358" i="8"/>
  <c r="N1358" i="8"/>
  <c r="O1358" i="8"/>
  <c r="Q1358" i="8"/>
  <c r="R1358" i="8"/>
  <c r="T1358" i="8"/>
  <c r="AD1358" i="8" s="1"/>
  <c r="E1359" i="8"/>
  <c r="F1359" i="8"/>
  <c r="G1359" i="8"/>
  <c r="H1359" i="8"/>
  <c r="I1359" i="8"/>
  <c r="J1359" i="8"/>
  <c r="K1359" i="8"/>
  <c r="L1359" i="8"/>
  <c r="M1359" i="8"/>
  <c r="N1359" i="8"/>
  <c r="O1359" i="8"/>
  <c r="Q1359" i="8"/>
  <c r="R1359" i="8"/>
  <c r="T1359" i="8"/>
  <c r="AD1359" i="8" s="1"/>
  <c r="E1360" i="8"/>
  <c r="F1360" i="8"/>
  <c r="G1360" i="8"/>
  <c r="H1360" i="8"/>
  <c r="I1360" i="8"/>
  <c r="J1360" i="8"/>
  <c r="K1360" i="8"/>
  <c r="L1360" i="8"/>
  <c r="M1360" i="8"/>
  <c r="N1360" i="8"/>
  <c r="O1360" i="8"/>
  <c r="Q1360" i="8"/>
  <c r="R1360" i="8"/>
  <c r="T1360" i="8"/>
  <c r="AD1360" i="8" s="1"/>
  <c r="E1150" i="8"/>
  <c r="F1150" i="8"/>
  <c r="G1150" i="8"/>
  <c r="H1150" i="8"/>
  <c r="I1150" i="8"/>
  <c r="J1150" i="8"/>
  <c r="K1150" i="8"/>
  <c r="L1150" i="8"/>
  <c r="M1150" i="8"/>
  <c r="N1150" i="8"/>
  <c r="O1150" i="8"/>
  <c r="Q1150" i="8"/>
  <c r="R1150" i="8"/>
  <c r="T1150" i="8"/>
  <c r="AD1150" i="8" s="1"/>
  <c r="E1151" i="8"/>
  <c r="F1151" i="8"/>
  <c r="G1151" i="8"/>
  <c r="H1151" i="8"/>
  <c r="I1151" i="8"/>
  <c r="J1151" i="8"/>
  <c r="K1151" i="8"/>
  <c r="L1151" i="8"/>
  <c r="M1151" i="8"/>
  <c r="N1151" i="8"/>
  <c r="O1151" i="8"/>
  <c r="Q1151" i="8"/>
  <c r="R1151" i="8"/>
  <c r="T1151" i="8"/>
  <c r="AD1151" i="8" s="1"/>
  <c r="E1152" i="8"/>
  <c r="F1152" i="8"/>
  <c r="G1152" i="8"/>
  <c r="H1152" i="8"/>
  <c r="I1152" i="8"/>
  <c r="J1152" i="8"/>
  <c r="K1152" i="8"/>
  <c r="L1152" i="8"/>
  <c r="M1152" i="8"/>
  <c r="N1152" i="8"/>
  <c r="O1152" i="8"/>
  <c r="Q1152" i="8"/>
  <c r="R1152" i="8"/>
  <c r="T1152" i="8"/>
  <c r="AD1152" i="8" s="1"/>
  <c r="E1153" i="8"/>
  <c r="F1153" i="8"/>
  <c r="G1153" i="8"/>
  <c r="H1153" i="8"/>
  <c r="I1153" i="8"/>
  <c r="J1153" i="8"/>
  <c r="K1153" i="8"/>
  <c r="L1153" i="8"/>
  <c r="M1153" i="8"/>
  <c r="N1153" i="8"/>
  <c r="O1153" i="8"/>
  <c r="Q1153" i="8"/>
  <c r="R1153" i="8"/>
  <c r="T1153" i="8"/>
  <c r="AD1153" i="8" s="1"/>
  <c r="E1154" i="8"/>
  <c r="F1154" i="8"/>
  <c r="G1154" i="8"/>
  <c r="H1154" i="8"/>
  <c r="I1154" i="8"/>
  <c r="J1154" i="8"/>
  <c r="K1154" i="8"/>
  <c r="L1154" i="8"/>
  <c r="M1154" i="8"/>
  <c r="N1154" i="8"/>
  <c r="O1154" i="8"/>
  <c r="Q1154" i="8"/>
  <c r="R1154" i="8"/>
  <c r="T1154" i="8"/>
  <c r="AD1154" i="8" s="1"/>
  <c r="E1155" i="8"/>
  <c r="F1155" i="8"/>
  <c r="G1155" i="8"/>
  <c r="H1155" i="8"/>
  <c r="I1155" i="8"/>
  <c r="J1155" i="8"/>
  <c r="K1155" i="8"/>
  <c r="L1155" i="8"/>
  <c r="M1155" i="8"/>
  <c r="N1155" i="8"/>
  <c r="O1155" i="8"/>
  <c r="Q1155" i="8"/>
  <c r="R1155" i="8"/>
  <c r="T1155" i="8"/>
  <c r="AD1155" i="8" s="1"/>
  <c r="E1156" i="8"/>
  <c r="F1156" i="8"/>
  <c r="G1156" i="8"/>
  <c r="H1156" i="8"/>
  <c r="I1156" i="8"/>
  <c r="J1156" i="8"/>
  <c r="K1156" i="8"/>
  <c r="L1156" i="8"/>
  <c r="M1156" i="8"/>
  <c r="N1156" i="8"/>
  <c r="O1156" i="8"/>
  <c r="Q1156" i="8"/>
  <c r="R1156" i="8"/>
  <c r="T1156" i="8"/>
  <c r="AD1156" i="8" s="1"/>
  <c r="E1361" i="8"/>
  <c r="F1361" i="8"/>
  <c r="G1361" i="8"/>
  <c r="H1361" i="8"/>
  <c r="I1361" i="8"/>
  <c r="J1361" i="8"/>
  <c r="K1361" i="8"/>
  <c r="L1361" i="8"/>
  <c r="M1361" i="8"/>
  <c r="N1361" i="8"/>
  <c r="O1361" i="8"/>
  <c r="Q1361" i="8"/>
  <c r="R1361" i="8"/>
  <c r="T1361" i="8"/>
  <c r="AD1361" i="8" s="1"/>
  <c r="E1362" i="8"/>
  <c r="F1362" i="8"/>
  <c r="G1362" i="8"/>
  <c r="H1362" i="8"/>
  <c r="I1362" i="8"/>
  <c r="J1362" i="8"/>
  <c r="K1362" i="8"/>
  <c r="L1362" i="8"/>
  <c r="M1362" i="8"/>
  <c r="N1362" i="8"/>
  <c r="O1362" i="8"/>
  <c r="Q1362" i="8"/>
  <c r="R1362" i="8"/>
  <c r="T1362" i="8"/>
  <c r="AD1362" i="8" s="1"/>
  <c r="E1481" i="8"/>
  <c r="F1481" i="8"/>
  <c r="G1481" i="8"/>
  <c r="H1481" i="8"/>
  <c r="I1481" i="8"/>
  <c r="J1481" i="8"/>
  <c r="K1481" i="8"/>
  <c r="L1481" i="8"/>
  <c r="M1481" i="8"/>
  <c r="N1481" i="8"/>
  <c r="O1481" i="8"/>
  <c r="Q1481" i="8"/>
  <c r="R1481" i="8"/>
  <c r="T1481" i="8"/>
  <c r="AD1481" i="8" s="1"/>
  <c r="E1157" i="8"/>
  <c r="F1157" i="8"/>
  <c r="G1157" i="8"/>
  <c r="H1157" i="8"/>
  <c r="I1157" i="8"/>
  <c r="J1157" i="8"/>
  <c r="K1157" i="8"/>
  <c r="L1157" i="8"/>
  <c r="M1157" i="8"/>
  <c r="N1157" i="8"/>
  <c r="O1157" i="8"/>
  <c r="Q1157" i="8"/>
  <c r="R1157" i="8"/>
  <c r="T1157" i="8"/>
  <c r="AD1157" i="8" s="1"/>
  <c r="E1158" i="8"/>
  <c r="F1158" i="8"/>
  <c r="G1158" i="8"/>
  <c r="H1158" i="8"/>
  <c r="I1158" i="8"/>
  <c r="J1158" i="8"/>
  <c r="K1158" i="8"/>
  <c r="L1158" i="8"/>
  <c r="M1158" i="8"/>
  <c r="N1158" i="8"/>
  <c r="O1158" i="8"/>
  <c r="Q1158" i="8"/>
  <c r="R1158" i="8"/>
  <c r="T1158" i="8"/>
  <c r="AU1157" i="8" l="1"/>
  <c r="AU1156" i="8"/>
  <c r="AU1152" i="8"/>
  <c r="AU1359" i="8"/>
  <c r="AU1148" i="8"/>
  <c r="AU1144" i="8"/>
  <c r="AU1142" i="8"/>
  <c r="AU1354" i="8"/>
  <c r="AU1353" i="8"/>
  <c r="AU1136" i="8"/>
  <c r="AU1475" i="8"/>
  <c r="AU1473" i="8"/>
  <c r="AU1471" i="8"/>
  <c r="AU1347" i="8"/>
  <c r="AU1469" i="8"/>
  <c r="AU1468" i="8"/>
  <c r="AU1344" i="8"/>
  <c r="AU1342" i="8"/>
  <c r="AU1111" i="8"/>
  <c r="AU1339" i="8"/>
  <c r="AU1464" i="8"/>
  <c r="AU1462" i="8"/>
  <c r="AU1335" i="8"/>
  <c r="AU1460" i="8"/>
  <c r="AU1099" i="8"/>
  <c r="AU1095" i="8"/>
  <c r="AU1090" i="8"/>
  <c r="AU1333" i="8"/>
  <c r="AU1331" i="8"/>
  <c r="AU1084" i="8"/>
  <c r="AU1081" i="8"/>
  <c r="AU1079" i="8"/>
  <c r="AU1455" i="8"/>
  <c r="AU1075" i="8"/>
  <c r="AU1073" i="8"/>
  <c r="AU1324" i="8"/>
  <c r="AU1072" i="8"/>
  <c r="AU1070" i="8"/>
  <c r="AU1448" i="8"/>
  <c r="AU1446" i="8"/>
  <c r="AU1062" i="8"/>
  <c r="AU1060" i="8"/>
  <c r="AU1316" i="8"/>
  <c r="AU1443" i="8"/>
  <c r="AU1054" i="8"/>
  <c r="AU1052" i="8"/>
  <c r="AU1313" i="8"/>
  <c r="AU1437" i="8"/>
  <c r="AU1044" i="8"/>
  <c r="AU1041" i="8"/>
  <c r="AU1307" i="8"/>
  <c r="AU1434" i="8"/>
  <c r="AU1034" i="8"/>
  <c r="AU1429" i="8"/>
  <c r="AU1426" i="8"/>
  <c r="AU1031" i="8"/>
  <c r="AU1423" i="8"/>
  <c r="AU1030" i="8"/>
  <c r="AU1028" i="8"/>
  <c r="AU1417" i="8"/>
  <c r="AU1415" i="8"/>
  <c r="AU1296" i="8"/>
  <c r="AU1412" i="8"/>
  <c r="AU1019" i="8"/>
  <c r="AU1294" i="8"/>
  <c r="AU1290" i="8"/>
  <c r="AU1287" i="8"/>
  <c r="AU1285" i="8"/>
  <c r="AU1012" i="8"/>
  <c r="AU1406" i="8"/>
  <c r="AU1007" i="8"/>
  <c r="AU1403" i="8"/>
  <c r="AU1280" i="8"/>
  <c r="AU1001" i="8"/>
  <c r="AU1276" i="8"/>
  <c r="AU1273" i="8"/>
  <c r="AU1270" i="8"/>
  <c r="AU1400" i="8"/>
  <c r="AU1268" i="8"/>
  <c r="AU994" i="8"/>
  <c r="AU1395" i="8"/>
  <c r="AU989" i="8"/>
  <c r="AU1261" i="8"/>
  <c r="AU987" i="8"/>
  <c r="AU1257" i="8"/>
  <c r="AU1390" i="8"/>
  <c r="AU1490" i="8"/>
  <c r="AU1488" i="8"/>
  <c r="AU988" i="8"/>
  <c r="AU1389" i="8"/>
  <c r="AU1255" i="8"/>
  <c r="AU1158" i="8"/>
  <c r="AU1361" i="8"/>
  <c r="AU1153" i="8"/>
  <c r="AU1360" i="8"/>
  <c r="AU1149" i="8"/>
  <c r="AU1145" i="8"/>
  <c r="AU1479" i="8"/>
  <c r="AU1355" i="8"/>
  <c r="AU1138" i="8"/>
  <c r="AU1137" i="8"/>
  <c r="AU1351" i="8"/>
  <c r="AU1130" i="8"/>
  <c r="AU1472" i="8"/>
  <c r="AU1348" i="8"/>
  <c r="AU1346" i="8"/>
  <c r="AU1118" i="8"/>
  <c r="AU1467" i="8"/>
  <c r="AU1115" i="8"/>
  <c r="AU1341" i="8"/>
  <c r="AU1340" i="8"/>
  <c r="AU1107" i="8"/>
  <c r="AU1106" i="8"/>
  <c r="AU1461" i="8"/>
  <c r="AU1102" i="8"/>
  <c r="AU1100" i="8"/>
  <c r="AU1096" i="8"/>
  <c r="AU1458" i="8"/>
  <c r="AU1087" i="8"/>
  <c r="AU1086" i="8"/>
  <c r="AU1329" i="8"/>
  <c r="AU1082" i="8"/>
  <c r="AU1457" i="8"/>
  <c r="AU1077" i="8"/>
  <c r="AU1453" i="8"/>
  <c r="AU1451" i="8"/>
  <c r="AU1450" i="8"/>
  <c r="AU1322" i="8"/>
  <c r="AU1320" i="8"/>
  <c r="AU1067" i="8"/>
  <c r="AU1447" i="8"/>
  <c r="AU1063" i="8"/>
  <c r="AU1445" i="8"/>
  <c r="AU1444" i="8"/>
  <c r="AU1056" i="8"/>
  <c r="AU1055" i="8"/>
  <c r="AU1440" i="8"/>
  <c r="AU1439" i="8"/>
  <c r="AU1438" i="8"/>
  <c r="AU1045" i="8"/>
  <c r="AU1043" i="8"/>
  <c r="AU1040" i="8"/>
  <c r="AU1435" i="8"/>
  <c r="AU1035" i="8"/>
  <c r="AU1430" i="8"/>
  <c r="AU1304" i="8"/>
  <c r="AU1424" i="8"/>
  <c r="AU1301" i="8"/>
  <c r="AU1300" i="8"/>
  <c r="AU1419" i="8"/>
  <c r="AU1026" i="8"/>
  <c r="AU1025" i="8"/>
  <c r="AU1297" i="8"/>
  <c r="AU1413" i="8"/>
  <c r="AU1295" i="8"/>
  <c r="AU1409" i="8"/>
  <c r="AU1291" i="8"/>
  <c r="AU1288" i="8"/>
  <c r="AU1286" i="8"/>
  <c r="AU1407" i="8"/>
  <c r="AU1009" i="8"/>
  <c r="AU1282" i="8"/>
  <c r="AU1404" i="8"/>
  <c r="AU1003" i="8"/>
  <c r="AU1002" i="8"/>
  <c r="AU1277" i="8"/>
  <c r="AU998" i="8"/>
  <c r="AU1271" i="8"/>
  <c r="AU996" i="8"/>
  <c r="AU1398" i="8"/>
  <c r="AU1397" i="8"/>
  <c r="AU1265" i="8"/>
  <c r="AU990" i="8"/>
  <c r="AU1262" i="8"/>
  <c r="AU1259" i="8"/>
  <c r="AU1258" i="8"/>
  <c r="AU983" i="8"/>
  <c r="AU1491" i="8"/>
  <c r="AU1489" i="8"/>
  <c r="AU1485" i="8"/>
  <c r="AU966" i="8"/>
  <c r="AU1256" i="8"/>
  <c r="AU1362" i="8"/>
  <c r="AU1154" i="8"/>
  <c r="AU1150" i="8"/>
  <c r="AU1357" i="8"/>
  <c r="AU1146" i="8"/>
  <c r="AU1480" i="8"/>
  <c r="AU1356" i="8"/>
  <c r="AU1478" i="8"/>
  <c r="AU1352" i="8"/>
  <c r="AU1135" i="8"/>
  <c r="AU1131" i="8"/>
  <c r="AU1350" i="8"/>
  <c r="AU1349" i="8"/>
  <c r="AU1121" i="8"/>
  <c r="AU1119" i="8"/>
  <c r="AU1117" i="8"/>
  <c r="AU1466" i="8"/>
  <c r="AU1112" i="8"/>
  <c r="AU1109" i="8"/>
  <c r="AU1338" i="8"/>
  <c r="AU1337" i="8"/>
  <c r="AU1336" i="8"/>
  <c r="AU1103" i="8"/>
  <c r="AU1101" i="8"/>
  <c r="AU1097" i="8"/>
  <c r="AU1091" i="8"/>
  <c r="AU1088" i="8"/>
  <c r="AU211" i="8"/>
  <c r="AU1330" i="8"/>
  <c r="AU1328" i="8"/>
  <c r="AU1327" i="8"/>
  <c r="AU1078" i="8"/>
  <c r="AU1454" i="8"/>
  <c r="AU1074" i="8"/>
  <c r="AU1325" i="8"/>
  <c r="AU1449" i="8"/>
  <c r="AU1071" i="8"/>
  <c r="AU1068" i="8"/>
  <c r="AU1319" i="8"/>
  <c r="AU1064" i="8"/>
  <c r="AU1318" i="8"/>
  <c r="AU1059" i="8"/>
  <c r="AU1058" i="8"/>
  <c r="AU1314" i="8"/>
  <c r="AU1441" i="8"/>
  <c r="AU1050" i="8"/>
  <c r="AU1311" i="8"/>
  <c r="AU1046" i="8"/>
  <c r="AU1309" i="8"/>
  <c r="AU1308" i="8"/>
  <c r="AU1306" i="8"/>
  <c r="AU1305" i="8"/>
  <c r="AU1431" i="8"/>
  <c r="AU1427" i="8"/>
  <c r="AU1032" i="8"/>
  <c r="AU1302" i="8"/>
  <c r="AU1421" i="8"/>
  <c r="AU1029" i="8"/>
  <c r="AU1027" i="8"/>
  <c r="AU1299" i="8"/>
  <c r="AU1298" i="8"/>
  <c r="AU1023" i="8"/>
  <c r="AU1411" i="8"/>
  <c r="AU1018" i="8"/>
  <c r="AU1292" i="8"/>
  <c r="AU1017" i="8"/>
  <c r="AU1015" i="8"/>
  <c r="AU1013" i="8"/>
  <c r="AU1010" i="8"/>
  <c r="AU1283" i="8"/>
  <c r="AU1004" i="8"/>
  <c r="AU1402" i="8"/>
  <c r="AU1278" i="8"/>
  <c r="AU999" i="8"/>
  <c r="AU1274" i="8"/>
  <c r="AU997" i="8"/>
  <c r="AU1401" i="8"/>
  <c r="AU995" i="8"/>
  <c r="AU1266" i="8"/>
  <c r="AU1396" i="8"/>
  <c r="AU991" i="8"/>
  <c r="AU1263" i="8"/>
  <c r="AU1260" i="8"/>
  <c r="AU1392" i="8"/>
  <c r="AU984" i="8"/>
  <c r="AU1122" i="8"/>
  <c r="AU417" i="8"/>
  <c r="AU1486" i="8"/>
  <c r="AU969" i="8"/>
  <c r="AU1387" i="8"/>
  <c r="AU967" i="8"/>
  <c r="AU1481" i="8"/>
  <c r="AU1155" i="8"/>
  <c r="AU1151" i="8"/>
  <c r="AU1358" i="8"/>
  <c r="AU1147" i="8"/>
  <c r="AU1143" i="8"/>
  <c r="AU1141" i="8"/>
  <c r="AU1139" i="8"/>
  <c r="AU1477" i="8"/>
  <c r="AU1476" i="8"/>
  <c r="AU1474" i="8"/>
  <c r="AU1129" i="8"/>
  <c r="AU1123" i="8"/>
  <c r="AU1470" i="8"/>
  <c r="AU1120" i="8"/>
  <c r="AU1345" i="8"/>
  <c r="AU1343" i="8"/>
  <c r="AU1113" i="8"/>
  <c r="AU1110" i="8"/>
  <c r="AU1465" i="8"/>
  <c r="AU1463" i="8"/>
  <c r="AU1105" i="8"/>
  <c r="AU1334" i="8"/>
  <c r="AU1459" i="8"/>
  <c r="AU1098" i="8"/>
  <c r="AU1094" i="8"/>
  <c r="AU1089" i="8"/>
  <c r="AU1332" i="8"/>
  <c r="AU1085" i="8"/>
  <c r="AU1083" i="8"/>
  <c r="AU1080" i="8"/>
  <c r="AU1456" i="8"/>
  <c r="AU1076" i="8"/>
  <c r="AU1452" i="8"/>
  <c r="AU1326" i="8"/>
  <c r="AU1323" i="8"/>
  <c r="AU1321" i="8"/>
  <c r="AU1069" i="8"/>
  <c r="AU1066" i="8"/>
  <c r="AU1065" i="8"/>
  <c r="AU1061" i="8"/>
  <c r="AU1317" i="8"/>
  <c r="AU1315" i="8"/>
  <c r="AU1442" i="8"/>
  <c r="AU1053" i="8"/>
  <c r="AU1051" i="8"/>
  <c r="AU1312" i="8"/>
  <c r="AU1047" i="8"/>
  <c r="AU1310" i="8"/>
  <c r="AU1436" i="8"/>
  <c r="AU1036" i="8"/>
  <c r="AU1433" i="8"/>
  <c r="AU1432" i="8"/>
  <c r="AU1428" i="8"/>
  <c r="AU1425" i="8"/>
  <c r="AU1303" i="8"/>
  <c r="AU1422" i="8"/>
  <c r="AU1420" i="8"/>
  <c r="AU1418" i="8"/>
  <c r="AU1416" i="8"/>
  <c r="AU1024" i="8"/>
  <c r="AU1414" i="8"/>
  <c r="AU1021" i="8"/>
  <c r="AU1410" i="8"/>
  <c r="AU1293" i="8"/>
  <c r="AU1289" i="8"/>
  <c r="AU1016" i="8"/>
  <c r="AU1408" i="8"/>
  <c r="AU1011" i="8"/>
  <c r="AU1284" i="8"/>
  <c r="AU1405" i="8"/>
  <c r="AU1281" i="8"/>
  <c r="AU1279" i="8"/>
  <c r="AU1000" i="8"/>
  <c r="AU1275" i="8"/>
  <c r="AU1272" i="8"/>
  <c r="AU1269" i="8"/>
  <c r="AU1399" i="8"/>
  <c r="AU1267" i="8"/>
  <c r="AU993" i="8"/>
  <c r="AU992" i="8"/>
  <c r="AU1264" i="8"/>
  <c r="AU1394" i="8"/>
  <c r="AU1393" i="8"/>
  <c r="AU1391" i="8"/>
  <c r="AU982" i="8"/>
  <c r="AU1042" i="8"/>
  <c r="AU1487" i="8"/>
  <c r="AU970" i="8"/>
  <c r="AU1388" i="8"/>
  <c r="AU968" i="8"/>
  <c r="X1111" i="8"/>
  <c r="X1044" i="8"/>
  <c r="X1273" i="8"/>
  <c r="X1283" i="8"/>
  <c r="AF1477" i="8"/>
  <c r="X1135" i="8"/>
  <c r="AF1044" i="8"/>
  <c r="X1314" i="8"/>
  <c r="AF1043" i="8"/>
  <c r="X1257" i="8"/>
  <c r="X1491" i="8"/>
  <c r="X1042" i="8"/>
  <c r="X1489" i="8"/>
  <c r="X1487" i="8"/>
  <c r="X1485" i="8"/>
  <c r="X968" i="8"/>
  <c r="AF1311" i="8"/>
  <c r="X1409" i="8"/>
  <c r="X1288" i="8"/>
  <c r="AC994" i="8"/>
  <c r="AF1079" i="8"/>
  <c r="X1404" i="8"/>
  <c r="X1395" i="8"/>
  <c r="X1335" i="8"/>
  <c r="X1433" i="8"/>
  <c r="AF1064" i="8"/>
  <c r="AF1260" i="8"/>
  <c r="AF1000" i="8"/>
  <c r="AF1264" i="8"/>
  <c r="AF1304" i="8"/>
  <c r="AF1351" i="8"/>
  <c r="AF1474" i="8"/>
  <c r="AF1111" i="8"/>
  <c r="AF1307" i="8"/>
  <c r="AF1321" i="8"/>
  <c r="X1069" i="8"/>
  <c r="AF1103" i="8"/>
  <c r="AF1447" i="8"/>
  <c r="AF1446" i="8"/>
  <c r="X1263" i="8"/>
  <c r="AF1011" i="8"/>
  <c r="X988" i="8"/>
  <c r="X1469" i="8"/>
  <c r="X1122" i="8"/>
  <c r="X1153" i="8"/>
  <c r="X1490" i="8"/>
  <c r="AF1362" i="8"/>
  <c r="AF1361" i="8"/>
  <c r="AF1148" i="8"/>
  <c r="X1356" i="8"/>
  <c r="AF1404" i="8"/>
  <c r="AF1281" i="8"/>
  <c r="AF1322" i="8"/>
  <c r="AF1437" i="8"/>
  <c r="AF1298" i="8"/>
  <c r="AF1297" i="8"/>
  <c r="AF1408" i="8"/>
  <c r="AF1003" i="8"/>
  <c r="X1388" i="8"/>
  <c r="X1060" i="8"/>
  <c r="AF1296" i="8"/>
  <c r="X1023" i="8"/>
  <c r="AF995" i="8"/>
  <c r="AF984" i="8"/>
  <c r="X982" i="8"/>
  <c r="X1466" i="8"/>
  <c r="AF1461" i="8"/>
  <c r="X1154" i="8"/>
  <c r="X1359" i="8"/>
  <c r="X1120" i="8"/>
  <c r="AF1278" i="8"/>
  <c r="AF994" i="8"/>
  <c r="X1028" i="8"/>
  <c r="X417" i="8"/>
  <c r="X1358" i="8"/>
  <c r="X1411" i="8"/>
  <c r="X1292" i="8"/>
  <c r="AF1066" i="8"/>
  <c r="X1488" i="8"/>
  <c r="X1463" i="8"/>
  <c r="X1418" i="8"/>
  <c r="X1392" i="8"/>
  <c r="X1107" i="8"/>
  <c r="AF1464" i="8"/>
  <c r="AF1065" i="8"/>
  <c r="X1436" i="8"/>
  <c r="X1423" i="8"/>
  <c r="X1279" i="8"/>
  <c r="X966" i="8"/>
  <c r="X1062" i="8"/>
  <c r="X1013" i="8"/>
  <c r="X1256" i="8"/>
  <c r="X1144" i="8"/>
  <c r="X1319" i="8"/>
  <c r="X1435" i="8"/>
  <c r="X1024" i="8"/>
  <c r="X1021" i="8"/>
  <c r="X1282" i="8"/>
  <c r="AF1001" i="8"/>
  <c r="AF1266" i="8"/>
  <c r="AF983" i="8"/>
  <c r="AF1488" i="8"/>
  <c r="X1486" i="8"/>
  <c r="X970" i="8"/>
  <c r="X1471" i="8"/>
  <c r="X1115" i="8"/>
  <c r="X1452" i="8"/>
  <c r="AF1431" i="8"/>
  <c r="X1030" i="8"/>
  <c r="X999" i="8"/>
  <c r="X984" i="8"/>
  <c r="AF1490" i="8"/>
  <c r="X1437" i="8"/>
  <c r="X1447" i="8"/>
  <c r="X1481" i="8"/>
  <c r="X1148" i="8"/>
  <c r="X1332" i="8"/>
  <c r="X1456" i="8"/>
  <c r="X1287" i="8"/>
  <c r="X1015" i="8"/>
  <c r="X1400" i="8"/>
  <c r="X994" i="8"/>
  <c r="AF1354" i="8"/>
  <c r="AD1317" i="8"/>
  <c r="AF1317" i="8"/>
  <c r="AF1158" i="8"/>
  <c r="AF1156" i="8"/>
  <c r="AF1152" i="8"/>
  <c r="AF1357" i="8"/>
  <c r="X1478" i="8"/>
  <c r="AF1349" i="8"/>
  <c r="AF1155" i="8"/>
  <c r="AF1147" i="8"/>
  <c r="AF1144" i="8"/>
  <c r="AF1139" i="8"/>
  <c r="X1349" i="8"/>
  <c r="AF1151" i="8"/>
  <c r="AF1359" i="8"/>
  <c r="X1131" i="8"/>
  <c r="AF1348" i="8"/>
  <c r="AF1115" i="8"/>
  <c r="Y211" i="8"/>
  <c r="X1446" i="8"/>
  <c r="AF1143" i="8"/>
  <c r="AF1130" i="8"/>
  <c r="X1470" i="8"/>
  <c r="AD1107" i="8"/>
  <c r="AF1107" i="8"/>
  <c r="AF1336" i="8"/>
  <c r="X1068" i="8"/>
  <c r="X1155" i="8"/>
  <c r="X1158" i="8"/>
  <c r="AF1481" i="8"/>
  <c r="AF1146" i="8"/>
  <c r="X1354" i="8"/>
  <c r="X1346" i="8"/>
  <c r="AF1154" i="8"/>
  <c r="AF1150" i="8"/>
  <c r="AF1358" i="8"/>
  <c r="AF1142" i="8"/>
  <c r="AF1353" i="8"/>
  <c r="X1350" i="8"/>
  <c r="X1344" i="8"/>
  <c r="X1444" i="8"/>
  <c r="AF1058" i="8"/>
  <c r="AF1120" i="8"/>
  <c r="AF1468" i="8"/>
  <c r="X1088" i="8"/>
  <c r="AF1084" i="8"/>
  <c r="AF1456" i="8"/>
  <c r="X1318" i="8"/>
  <c r="AF1059" i="8"/>
  <c r="X1052" i="8"/>
  <c r="AF1101" i="8"/>
  <c r="X1099" i="8"/>
  <c r="AF1333" i="8"/>
  <c r="X211" i="8"/>
  <c r="X1329" i="8"/>
  <c r="AF1083" i="8"/>
  <c r="X1082" i="8"/>
  <c r="X1326" i="8"/>
  <c r="AF1067" i="8"/>
  <c r="AF1448" i="8"/>
  <c r="X1054" i="8"/>
  <c r="AF1054" i="8"/>
  <c r="AF1009" i="8"/>
  <c r="X1284" i="8"/>
  <c r="X1281" i="8"/>
  <c r="X1271" i="8"/>
  <c r="X1117" i="8"/>
  <c r="X1460" i="8"/>
  <c r="X1095" i="8"/>
  <c r="X1087" i="8"/>
  <c r="X1086" i="8"/>
  <c r="AF1078" i="8"/>
  <c r="X1077" i="8"/>
  <c r="X1453" i="8"/>
  <c r="X1323" i="8"/>
  <c r="AF1072" i="8"/>
  <c r="AF1319" i="8"/>
  <c r="X1055" i="8"/>
  <c r="X1441" i="8"/>
  <c r="AF1309" i="8"/>
  <c r="AF1100" i="8"/>
  <c r="X1090" i="8"/>
  <c r="AF1332" i="8"/>
  <c r="X1457" i="8"/>
  <c r="AF1453" i="8"/>
  <c r="AF1323" i="8"/>
  <c r="AF1061" i="8"/>
  <c r="X1007" i="8"/>
  <c r="AF1346" i="8"/>
  <c r="X1118" i="8"/>
  <c r="AF1466" i="8"/>
  <c r="AF1113" i="8"/>
  <c r="AF1341" i="8"/>
  <c r="AF1465" i="8"/>
  <c r="AF1105" i="8"/>
  <c r="X1103" i="8"/>
  <c r="AF1097" i="8"/>
  <c r="X1331" i="8"/>
  <c r="AF1328" i="8"/>
  <c r="X1080" i="8"/>
  <c r="AF1457" i="8"/>
  <c r="X1451" i="8"/>
  <c r="AF1053" i="8"/>
  <c r="AF1441" i="8"/>
  <c r="X1313" i="8"/>
  <c r="AF1034" i="8"/>
  <c r="X1304" i="8"/>
  <c r="X1303" i="8"/>
  <c r="AF1407" i="8"/>
  <c r="AD1282" i="8"/>
  <c r="AF1282" i="8"/>
  <c r="AF1472" i="8"/>
  <c r="AF1470" i="8"/>
  <c r="AF1118" i="8"/>
  <c r="X1468" i="8"/>
  <c r="X1340" i="8"/>
  <c r="AF1102" i="8"/>
  <c r="X1333" i="8"/>
  <c r="AF211" i="8"/>
  <c r="X1085" i="8"/>
  <c r="AF1329" i="8"/>
  <c r="X1083" i="8"/>
  <c r="X1076" i="8"/>
  <c r="AF1451" i="8"/>
  <c r="X1450" i="8"/>
  <c r="X1067" i="8"/>
  <c r="X1065" i="8"/>
  <c r="AF1316" i="8"/>
  <c r="AF1442" i="8"/>
  <c r="X1410" i="8"/>
  <c r="X1475" i="8"/>
  <c r="X1473" i="8"/>
  <c r="AF1121" i="8"/>
  <c r="AF1469" i="8"/>
  <c r="AD1468" i="8"/>
  <c r="AF1467" i="8"/>
  <c r="AF1112" i="8"/>
  <c r="X1110" i="8"/>
  <c r="AF1338" i="8"/>
  <c r="X1106" i="8"/>
  <c r="X1461" i="8"/>
  <c r="AF1460" i="8"/>
  <c r="AF1087" i="8"/>
  <c r="AF1450" i="8"/>
  <c r="X1322" i="8"/>
  <c r="X1059" i="8"/>
  <c r="AF1313" i="8"/>
  <c r="AF1405" i="8"/>
  <c r="X1399" i="8"/>
  <c r="X1296" i="8"/>
  <c r="AF1293" i="8"/>
  <c r="X1280" i="8"/>
  <c r="X1272" i="8"/>
  <c r="X1397" i="8"/>
  <c r="AF1052" i="8"/>
  <c r="X1307" i="8"/>
  <c r="AF1301" i="8"/>
  <c r="X1422" i="8"/>
  <c r="X1419" i="8"/>
  <c r="AF1027" i="8"/>
  <c r="AF1415" i="8"/>
  <c r="X1412" i="8"/>
  <c r="AF1292" i="8"/>
  <c r="AF1016" i="8"/>
  <c r="AF1013" i="8"/>
  <c r="X1010" i="8"/>
  <c r="AF1007" i="8"/>
  <c r="AF1279" i="8"/>
  <c r="X1266" i="8"/>
  <c r="X1316" i="8"/>
  <c r="X1050" i="8"/>
  <c r="X1311" i="8"/>
  <c r="AF1438" i="8"/>
  <c r="X1041" i="8"/>
  <c r="AF1040" i="8"/>
  <c r="X1306" i="8"/>
  <c r="AF1434" i="8"/>
  <c r="X1305" i="8"/>
  <c r="AF1426" i="8"/>
  <c r="AF1030" i="8"/>
  <c r="AF1010" i="8"/>
  <c r="AF1277" i="8"/>
  <c r="AF1274" i="8"/>
  <c r="AF1400" i="8"/>
  <c r="AF1433" i="8"/>
  <c r="X1425" i="8"/>
  <c r="X1424" i="8"/>
  <c r="AF1423" i="8"/>
  <c r="AF1412" i="8"/>
  <c r="X1019" i="8"/>
  <c r="AF1410" i="8"/>
  <c r="X1291" i="8"/>
  <c r="AF1283" i="8"/>
  <c r="X1403" i="8"/>
  <c r="X1402" i="8"/>
  <c r="X1003" i="8"/>
  <c r="AF999" i="8"/>
  <c r="AF1276" i="8"/>
  <c r="X997" i="8"/>
  <c r="AF1312" i="8"/>
  <c r="AF1429" i="8"/>
  <c r="X1298" i="8"/>
  <c r="AF1294" i="8"/>
  <c r="AF1291" i="8"/>
  <c r="X1290" i="8"/>
  <c r="X1285" i="8"/>
  <c r="X1004" i="8"/>
  <c r="AF1403" i="8"/>
  <c r="AF1402" i="8"/>
  <c r="X1001" i="8"/>
  <c r="X1000" i="8"/>
  <c r="AF1271" i="8"/>
  <c r="AF1399" i="8"/>
  <c r="X1300" i="8"/>
  <c r="X1029" i="8"/>
  <c r="X1027" i="8"/>
  <c r="AF1025" i="8"/>
  <c r="AF1018" i="8"/>
  <c r="AF1290" i="8"/>
  <c r="X1017" i="8"/>
  <c r="X1012" i="8"/>
  <c r="X1406" i="8"/>
  <c r="AF1004" i="8"/>
  <c r="X1277" i="8"/>
  <c r="X1401" i="8"/>
  <c r="X1268" i="8"/>
  <c r="X1046" i="8"/>
  <c r="X1045" i="8"/>
  <c r="X1309" i="8"/>
  <c r="X1308" i="8"/>
  <c r="X1434" i="8"/>
  <c r="AF1305" i="8"/>
  <c r="AF1432" i="8"/>
  <c r="AF1421" i="8"/>
  <c r="AF1288" i="8"/>
  <c r="AF1012" i="8"/>
  <c r="AF1406" i="8"/>
  <c r="X1274" i="8"/>
  <c r="AF991" i="8"/>
  <c r="X1261" i="8"/>
  <c r="X991" i="8"/>
  <c r="X987" i="8"/>
  <c r="AF993" i="8"/>
  <c r="X1396" i="8"/>
  <c r="AF987" i="8"/>
  <c r="AF1393" i="8"/>
  <c r="X989" i="8"/>
  <c r="X1260" i="8"/>
  <c r="AF989" i="8"/>
  <c r="X969" i="8"/>
  <c r="X1387" i="8"/>
  <c r="X1389" i="8"/>
  <c r="X1255" i="8"/>
  <c r="AF1389" i="8"/>
  <c r="X967" i="8"/>
  <c r="X1430" i="8"/>
  <c r="AF1153" i="8"/>
  <c r="X1147" i="8"/>
  <c r="X1141" i="8"/>
  <c r="X1342" i="8"/>
  <c r="X1109" i="8"/>
  <c r="AF1109" i="8"/>
  <c r="X1462" i="8"/>
  <c r="AD1158" i="8"/>
  <c r="X1149" i="8"/>
  <c r="X1480" i="8"/>
  <c r="AF1479" i="8"/>
  <c r="AF1356" i="8"/>
  <c r="X1355" i="8"/>
  <c r="AF1137" i="8"/>
  <c r="AF1350" i="8"/>
  <c r="AF1117" i="8"/>
  <c r="AF1463" i="8"/>
  <c r="AF1157" i="8"/>
  <c r="X1361" i="8"/>
  <c r="X1139" i="8"/>
  <c r="X1353" i="8"/>
  <c r="X1129" i="8"/>
  <c r="AF1129" i="8"/>
  <c r="X1345" i="8"/>
  <c r="AF1345" i="8"/>
  <c r="AF1342" i="8"/>
  <c r="AF1462" i="8"/>
  <c r="X1098" i="8"/>
  <c r="AF1069" i="8"/>
  <c r="AD1069" i="8"/>
  <c r="X1362" i="8"/>
  <c r="X1156" i="8"/>
  <c r="X1360" i="8"/>
  <c r="X1146" i="8"/>
  <c r="AF1145" i="8"/>
  <c r="AF1478" i="8"/>
  <c r="X1352" i="8"/>
  <c r="AF1476" i="8"/>
  <c r="X1123" i="8"/>
  <c r="X1343" i="8"/>
  <c r="X1339" i="8"/>
  <c r="AF1070" i="8"/>
  <c r="AF1480" i="8"/>
  <c r="AF1141" i="8"/>
  <c r="AF1110" i="8"/>
  <c r="AF1335" i="8"/>
  <c r="X1091" i="8"/>
  <c r="X1357" i="8"/>
  <c r="AF1149" i="8"/>
  <c r="X1479" i="8"/>
  <c r="AF1355" i="8"/>
  <c r="AF1352" i="8"/>
  <c r="X1136" i="8"/>
  <c r="X1348" i="8"/>
  <c r="X1121" i="8"/>
  <c r="AF1339" i="8"/>
  <c r="X1337" i="8"/>
  <c r="AF1337" i="8"/>
  <c r="X1151" i="8"/>
  <c r="X1143" i="8"/>
  <c r="AF1094" i="8"/>
  <c r="X1157" i="8"/>
  <c r="X1152" i="8"/>
  <c r="X1150" i="8"/>
  <c r="AF1360" i="8"/>
  <c r="X1145" i="8"/>
  <c r="X1142" i="8"/>
  <c r="AF1138" i="8"/>
  <c r="AF1136" i="8"/>
  <c r="AF1123" i="8"/>
  <c r="AF1119" i="8"/>
  <c r="X1119" i="8"/>
  <c r="AF1343" i="8"/>
  <c r="X1459" i="8"/>
  <c r="X1138" i="8"/>
  <c r="X1477" i="8"/>
  <c r="X1137" i="8"/>
  <c r="X1476" i="8"/>
  <c r="X1351" i="8"/>
  <c r="X1474" i="8"/>
  <c r="X1130" i="8"/>
  <c r="AF1471" i="8"/>
  <c r="AF1344" i="8"/>
  <c r="X1102" i="8"/>
  <c r="AF1458" i="8"/>
  <c r="X1347" i="8"/>
  <c r="X1113" i="8"/>
  <c r="AF1340" i="8"/>
  <c r="X1465" i="8"/>
  <c r="AF1106" i="8"/>
  <c r="X1105" i="8"/>
  <c r="X1334" i="8"/>
  <c r="AF1089" i="8"/>
  <c r="AF1330" i="8"/>
  <c r="AF1080" i="8"/>
  <c r="AF1454" i="8"/>
  <c r="AF1452" i="8"/>
  <c r="X1072" i="8"/>
  <c r="AF1347" i="8"/>
  <c r="X1112" i="8"/>
  <c r="X1338" i="8"/>
  <c r="X1336" i="8"/>
  <c r="X1096" i="8"/>
  <c r="AF1095" i="8"/>
  <c r="AF1331" i="8"/>
  <c r="AF1082" i="8"/>
  <c r="AF1455" i="8"/>
  <c r="X1341" i="8"/>
  <c r="AF1459" i="8"/>
  <c r="X1100" i="8"/>
  <c r="AF1098" i="8"/>
  <c r="X1094" i="8"/>
  <c r="AF1091" i="8"/>
  <c r="AF1310" i="8"/>
  <c r="X1310" i="8"/>
  <c r="AF1135" i="8"/>
  <c r="AF1475" i="8"/>
  <c r="AF1131" i="8"/>
  <c r="AF1473" i="8"/>
  <c r="X1472" i="8"/>
  <c r="X1467" i="8"/>
  <c r="X1464" i="8"/>
  <c r="X1458" i="8"/>
  <c r="AF1090" i="8"/>
  <c r="AF1334" i="8"/>
  <c r="X1101" i="8"/>
  <c r="AF1099" i="8"/>
  <c r="X1097" i="8"/>
  <c r="X1089" i="8"/>
  <c r="AF1088" i="8"/>
  <c r="AF1085" i="8"/>
  <c r="AF1327" i="8"/>
  <c r="AF1076" i="8"/>
  <c r="AF1326" i="8"/>
  <c r="AF1071" i="8"/>
  <c r="AF1096" i="8"/>
  <c r="AF1086" i="8"/>
  <c r="AF1081" i="8"/>
  <c r="AF1077" i="8"/>
  <c r="X1320" i="8"/>
  <c r="AF1320" i="8"/>
  <c r="X1066" i="8"/>
  <c r="X1330" i="8"/>
  <c r="X1084" i="8"/>
  <c r="X1328" i="8"/>
  <c r="X1081" i="8"/>
  <c r="X1327" i="8"/>
  <c r="X1079" i="8"/>
  <c r="X1078" i="8"/>
  <c r="X1455" i="8"/>
  <c r="X1454" i="8"/>
  <c r="AF1075" i="8"/>
  <c r="X1075" i="8"/>
  <c r="AF1074" i="8"/>
  <c r="X1074" i="8"/>
  <c r="AF1073" i="8"/>
  <c r="X1073" i="8"/>
  <c r="AF1325" i="8"/>
  <c r="X1325" i="8"/>
  <c r="AF1324" i="8"/>
  <c r="X1324" i="8"/>
  <c r="AF1449" i="8"/>
  <c r="X1449" i="8"/>
  <c r="AF1068" i="8"/>
  <c r="X1443" i="8"/>
  <c r="AF1443" i="8"/>
  <c r="AF1314" i="8"/>
  <c r="AF1050" i="8"/>
  <c r="X1317" i="8"/>
  <c r="AF1315" i="8"/>
  <c r="X1315" i="8"/>
  <c r="X1053" i="8"/>
  <c r="X1312" i="8"/>
  <c r="X1321" i="8"/>
  <c r="X1070" i="8"/>
  <c r="X1064" i="8"/>
  <c r="AF1056" i="8"/>
  <c r="AF1440" i="8"/>
  <c r="X1439" i="8"/>
  <c r="AD1062" i="8"/>
  <c r="AF1062" i="8"/>
  <c r="AF1055" i="8"/>
  <c r="AF1045" i="8"/>
  <c r="AD1036" i="8"/>
  <c r="AF1036" i="8"/>
  <c r="AF1428" i="8"/>
  <c r="AF1427" i="8"/>
  <c r="X1427" i="8"/>
  <c r="AB211" i="8"/>
  <c r="X1448" i="8"/>
  <c r="X1071" i="8"/>
  <c r="X1035" i="8"/>
  <c r="AF1035" i="8"/>
  <c r="AF1063" i="8"/>
  <c r="AF1060" i="8"/>
  <c r="AD1059" i="8"/>
  <c r="AF1444" i="8"/>
  <c r="AF1439" i="8"/>
  <c r="AF1046" i="8"/>
  <c r="X1063" i="8"/>
  <c r="X1061" i="8"/>
  <c r="AF1445" i="8"/>
  <c r="X1445" i="8"/>
  <c r="AF1308" i="8"/>
  <c r="AF1425" i="8"/>
  <c r="AF1031" i="8"/>
  <c r="X1031" i="8"/>
  <c r="AF1302" i="8"/>
  <c r="X1302" i="8"/>
  <c r="X1058" i="8"/>
  <c r="X1442" i="8"/>
  <c r="X1440" i="8"/>
  <c r="X1438" i="8"/>
  <c r="X1043" i="8"/>
  <c r="AF1041" i="8"/>
  <c r="AF1306" i="8"/>
  <c r="X1431" i="8"/>
  <c r="AF1318" i="8"/>
  <c r="X1051" i="8"/>
  <c r="X1047" i="8"/>
  <c r="AF1436" i="8"/>
  <c r="AF1435" i="8"/>
  <c r="X1421" i="8"/>
  <c r="X1056" i="8"/>
  <c r="X1040" i="8"/>
  <c r="AF1051" i="8"/>
  <c r="AF1047" i="8"/>
  <c r="X1036" i="8"/>
  <c r="X1428" i="8"/>
  <c r="X1032" i="8"/>
  <c r="AF1032" i="8"/>
  <c r="AF1300" i="8"/>
  <c r="AF1028" i="8"/>
  <c r="X1416" i="8"/>
  <c r="AF1023" i="8"/>
  <c r="AF1411" i="8"/>
  <c r="X1034" i="8"/>
  <c r="AF1430" i="8"/>
  <c r="AF1424" i="8"/>
  <c r="AF1422" i="8"/>
  <c r="AF1029" i="8"/>
  <c r="X1026" i="8"/>
  <c r="AF1416" i="8"/>
  <c r="X1299" i="8"/>
  <c r="AF1299" i="8"/>
  <c r="X1297" i="8"/>
  <c r="AF1026" i="8"/>
  <c r="X1417" i="8"/>
  <c r="AF1417" i="8"/>
  <c r="X1415" i="8"/>
  <c r="AF1414" i="8"/>
  <c r="AF1413" i="8"/>
  <c r="X1413" i="8"/>
  <c r="X1018" i="8"/>
  <c r="X1432" i="8"/>
  <c r="X1429" i="8"/>
  <c r="AF1303" i="8"/>
  <c r="AF1418" i="8"/>
  <c r="AF1286" i="8"/>
  <c r="X1286" i="8"/>
  <c r="X1426" i="8"/>
  <c r="X1420" i="8"/>
  <c r="X1293" i="8"/>
  <c r="AF1420" i="8"/>
  <c r="AF1419" i="8"/>
  <c r="AF1021" i="8"/>
  <c r="AF1019" i="8"/>
  <c r="AF1289" i="8"/>
  <c r="X1301" i="8"/>
  <c r="X1016" i="8"/>
  <c r="AF1270" i="8"/>
  <c r="X996" i="8"/>
  <c r="AF1024" i="8"/>
  <c r="X1295" i="8"/>
  <c r="AF1017" i="8"/>
  <c r="X1009" i="8"/>
  <c r="AF1280" i="8"/>
  <c r="X1278" i="8"/>
  <c r="AF1273" i="8"/>
  <c r="AF1272" i="8"/>
  <c r="X1414" i="8"/>
  <c r="AF1295" i="8"/>
  <c r="AF1409" i="8"/>
  <c r="AF1287" i="8"/>
  <c r="X1408" i="8"/>
  <c r="AD1392" i="8"/>
  <c r="AF1392" i="8"/>
  <c r="X1025" i="8"/>
  <c r="AF1015" i="8"/>
  <c r="X1011" i="8"/>
  <c r="X1405" i="8"/>
  <c r="X1269" i="8"/>
  <c r="AF1269" i="8"/>
  <c r="X1294" i="8"/>
  <c r="X1289" i="8"/>
  <c r="AF1285" i="8"/>
  <c r="X1407" i="8"/>
  <c r="AF1284" i="8"/>
  <c r="X1276" i="8"/>
  <c r="AF998" i="8"/>
  <c r="AF996" i="8"/>
  <c r="AF1275" i="8"/>
  <c r="X1275" i="8"/>
  <c r="AF997" i="8"/>
  <c r="AF1397" i="8"/>
  <c r="AF1394" i="8"/>
  <c r="X1394" i="8"/>
  <c r="X1002" i="8"/>
  <c r="AF992" i="8"/>
  <c r="X992" i="8"/>
  <c r="AF1258" i="8"/>
  <c r="AF1002" i="8"/>
  <c r="AF1267" i="8"/>
  <c r="X1267" i="8"/>
  <c r="AF990" i="8"/>
  <c r="X990" i="8"/>
  <c r="AF1262" i="8"/>
  <c r="AF1265" i="8"/>
  <c r="X998" i="8"/>
  <c r="AF1401" i="8"/>
  <c r="X995" i="8"/>
  <c r="AF1398" i="8"/>
  <c r="AF1263" i="8"/>
  <c r="X1270" i="8"/>
  <c r="AF1396" i="8"/>
  <c r="AF1259" i="8"/>
  <c r="AF1391" i="8"/>
  <c r="X1391" i="8"/>
  <c r="AF1122" i="8"/>
  <c r="AD970" i="8"/>
  <c r="AF970" i="8"/>
  <c r="AF1268" i="8"/>
  <c r="AF1395" i="8"/>
  <c r="AF1261" i="8"/>
  <c r="AF1257" i="8"/>
  <c r="AF1485" i="8"/>
  <c r="X1259" i="8"/>
  <c r="X983" i="8"/>
  <c r="AF1390" i="8"/>
  <c r="AF1487" i="8"/>
  <c r="AF969" i="8"/>
  <c r="AF1489" i="8"/>
  <c r="AF988" i="8"/>
  <c r="X993" i="8"/>
  <c r="X1264" i="8"/>
  <c r="X1393" i="8"/>
  <c r="AF982" i="8"/>
  <c r="AF1042" i="8"/>
  <c r="AF1486" i="8"/>
  <c r="AF1491" i="8"/>
  <c r="X1398" i="8"/>
  <c r="X1265" i="8"/>
  <c r="X1262" i="8"/>
  <c r="X1258" i="8"/>
  <c r="X1390" i="8"/>
  <c r="AF417" i="8"/>
  <c r="AD966" i="8"/>
  <c r="AF967" i="8"/>
  <c r="AF966" i="8"/>
  <c r="AF1388" i="8"/>
  <c r="AF1256" i="8"/>
  <c r="AF968" i="8"/>
  <c r="AF1387" i="8"/>
  <c r="AF1255" i="8"/>
  <c r="E363" i="8"/>
  <c r="F363" i="8"/>
  <c r="AU363" i="8" s="1"/>
  <c r="G363" i="8"/>
  <c r="H363" i="8"/>
  <c r="I363" i="8"/>
  <c r="J363" i="8"/>
  <c r="K363" i="8"/>
  <c r="L363" i="8"/>
  <c r="M363" i="8"/>
  <c r="N363" i="8"/>
  <c r="O363" i="8"/>
  <c r="Q363" i="8"/>
  <c r="R363" i="8"/>
  <c r="T363" i="8"/>
  <c r="E932" i="8"/>
  <c r="F932" i="8"/>
  <c r="G932" i="8"/>
  <c r="H932" i="8"/>
  <c r="I932" i="8"/>
  <c r="J932" i="8"/>
  <c r="K932" i="8"/>
  <c r="L932" i="8"/>
  <c r="M932" i="8"/>
  <c r="N932" i="8"/>
  <c r="O932" i="8"/>
  <c r="Q932" i="8"/>
  <c r="R932" i="8"/>
  <c r="T932" i="8"/>
  <c r="AD932" i="8" s="1"/>
  <c r="E424" i="8"/>
  <c r="F424" i="8"/>
  <c r="G424" i="8"/>
  <c r="H424" i="8"/>
  <c r="I424" i="8"/>
  <c r="J424" i="8"/>
  <c r="K424" i="8"/>
  <c r="Y424" i="8" s="1"/>
  <c r="L424" i="8"/>
  <c r="M424" i="8"/>
  <c r="AF424" i="8" s="1"/>
  <c r="N424" i="8"/>
  <c r="O424" i="8"/>
  <c r="Q424" i="8"/>
  <c r="R424" i="8"/>
  <c r="T424" i="8"/>
  <c r="E425" i="8"/>
  <c r="F425" i="8"/>
  <c r="G425" i="8"/>
  <c r="H425" i="8"/>
  <c r="I425" i="8"/>
  <c r="J425" i="8"/>
  <c r="K425" i="8"/>
  <c r="Y425" i="8" s="1"/>
  <c r="L425" i="8"/>
  <c r="M425" i="8"/>
  <c r="AF425" i="8" s="1"/>
  <c r="N425" i="8"/>
  <c r="O425" i="8"/>
  <c r="Q425" i="8"/>
  <c r="R425" i="8"/>
  <c r="T425" i="8"/>
  <c r="E426" i="8"/>
  <c r="F426" i="8"/>
  <c r="G426" i="8"/>
  <c r="H426" i="8"/>
  <c r="I426" i="8"/>
  <c r="J426" i="8"/>
  <c r="K426" i="8"/>
  <c r="Y426" i="8" s="1"/>
  <c r="L426" i="8"/>
  <c r="M426" i="8"/>
  <c r="AF426" i="8" s="1"/>
  <c r="N426" i="8"/>
  <c r="O426" i="8"/>
  <c r="Q426" i="8"/>
  <c r="R426" i="8"/>
  <c r="T426" i="8"/>
  <c r="E427" i="8"/>
  <c r="F427" i="8"/>
  <c r="G427" i="8"/>
  <c r="H427" i="8"/>
  <c r="I427" i="8"/>
  <c r="J427" i="8"/>
  <c r="K427" i="8"/>
  <c r="L427" i="8"/>
  <c r="M427" i="8"/>
  <c r="N427" i="8"/>
  <c r="O427" i="8"/>
  <c r="Q427" i="8"/>
  <c r="R427" i="8"/>
  <c r="T427" i="8"/>
  <c r="E6" i="8"/>
  <c r="F6" i="8"/>
  <c r="G6" i="8"/>
  <c r="H6" i="8"/>
  <c r="I6" i="8"/>
  <c r="J6" i="8"/>
  <c r="K6" i="8"/>
  <c r="Y6" i="8" s="1"/>
  <c r="L6" i="8"/>
  <c r="M6" i="8"/>
  <c r="AF6" i="8" s="1"/>
  <c r="N6" i="8"/>
  <c r="O6" i="8"/>
  <c r="Q6" i="8"/>
  <c r="R6" i="8"/>
  <c r="T6" i="8"/>
  <c r="AD6" i="8" s="1"/>
  <c r="E116" i="8"/>
  <c r="F116" i="8"/>
  <c r="G116" i="8"/>
  <c r="H116" i="8"/>
  <c r="I116" i="8"/>
  <c r="J116" i="8"/>
  <c r="K116" i="8"/>
  <c r="L116" i="8"/>
  <c r="M116" i="8"/>
  <c r="N116" i="8"/>
  <c r="O116" i="8"/>
  <c r="Q116" i="8"/>
  <c r="R116" i="8"/>
  <c r="T116" i="8"/>
  <c r="AD116" i="8" s="1"/>
  <c r="E428" i="8"/>
  <c r="F428" i="8"/>
  <c r="G428" i="8"/>
  <c r="H428" i="8"/>
  <c r="I428" i="8"/>
  <c r="J428" i="8"/>
  <c r="K428" i="8"/>
  <c r="Y428" i="8" s="1"/>
  <c r="L428" i="8"/>
  <c r="M428" i="8"/>
  <c r="AF428" i="8" s="1"/>
  <c r="N428" i="8"/>
  <c r="O428" i="8"/>
  <c r="Q428" i="8"/>
  <c r="R428" i="8"/>
  <c r="T428" i="8"/>
  <c r="E224" i="8"/>
  <c r="F224" i="8"/>
  <c r="G224" i="8"/>
  <c r="H224" i="8"/>
  <c r="I224" i="8"/>
  <c r="J224" i="8"/>
  <c r="K224" i="8"/>
  <c r="Y224" i="8" s="1"/>
  <c r="L224" i="8"/>
  <c r="M224" i="8"/>
  <c r="AF224" i="8" s="1"/>
  <c r="N224" i="8"/>
  <c r="O224" i="8"/>
  <c r="Q224" i="8"/>
  <c r="R224" i="8"/>
  <c r="T224" i="8"/>
  <c r="E925" i="8"/>
  <c r="F925" i="8"/>
  <c r="G925" i="8"/>
  <c r="H925" i="8"/>
  <c r="I925" i="8"/>
  <c r="J925" i="8"/>
  <c r="K925" i="8"/>
  <c r="L925" i="8"/>
  <c r="M925" i="8"/>
  <c r="N925" i="8"/>
  <c r="O925" i="8"/>
  <c r="Q925" i="8"/>
  <c r="R925" i="8"/>
  <c r="T925" i="8"/>
  <c r="E225" i="8"/>
  <c r="F225" i="8"/>
  <c r="G225" i="8"/>
  <c r="H225" i="8"/>
  <c r="I225" i="8"/>
  <c r="J225" i="8"/>
  <c r="K225" i="8"/>
  <c r="L225" i="8"/>
  <c r="M225" i="8"/>
  <c r="N225" i="8"/>
  <c r="O225" i="8"/>
  <c r="Q225" i="8"/>
  <c r="R225" i="8"/>
  <c r="T225" i="8"/>
  <c r="E25" i="8"/>
  <c r="F25" i="8"/>
  <c r="G25" i="8"/>
  <c r="H25" i="8"/>
  <c r="I25" i="8"/>
  <c r="J25" i="8"/>
  <c r="K25" i="8"/>
  <c r="Y25" i="8" s="1"/>
  <c r="L25" i="8"/>
  <c r="M25" i="8"/>
  <c r="AF25" i="8" s="1"/>
  <c r="N25" i="8"/>
  <c r="O25" i="8"/>
  <c r="Q25" i="8"/>
  <c r="R25" i="8"/>
  <c r="T25" i="8"/>
  <c r="AD25" i="8" s="1"/>
  <c r="E26" i="8"/>
  <c r="F26" i="8"/>
  <c r="G26" i="8"/>
  <c r="H26" i="8"/>
  <c r="I26" i="8"/>
  <c r="J26" i="8"/>
  <c r="K26" i="8"/>
  <c r="Y26" i="8" s="1"/>
  <c r="L26" i="8"/>
  <c r="M26" i="8"/>
  <c r="AF26" i="8" s="1"/>
  <c r="N26" i="8"/>
  <c r="O26" i="8"/>
  <c r="Q26" i="8"/>
  <c r="R26" i="8"/>
  <c r="T26" i="8"/>
  <c r="E226" i="8"/>
  <c r="F226" i="8"/>
  <c r="G226" i="8"/>
  <c r="H226" i="8"/>
  <c r="I226" i="8"/>
  <c r="J226" i="8"/>
  <c r="K226" i="8"/>
  <c r="Y226" i="8" s="1"/>
  <c r="L226" i="8"/>
  <c r="M226" i="8"/>
  <c r="AF226" i="8" s="1"/>
  <c r="N226" i="8"/>
  <c r="O226" i="8"/>
  <c r="Q226" i="8"/>
  <c r="R226" i="8"/>
  <c r="T226" i="8"/>
  <c r="E429" i="8"/>
  <c r="F429" i="8"/>
  <c r="G429" i="8"/>
  <c r="H429" i="8"/>
  <c r="I429" i="8"/>
  <c r="J429" i="8"/>
  <c r="K429" i="8"/>
  <c r="Y429" i="8" s="1"/>
  <c r="L429" i="8"/>
  <c r="M429" i="8"/>
  <c r="AF429" i="8" s="1"/>
  <c r="N429" i="8"/>
  <c r="O429" i="8"/>
  <c r="Q429" i="8"/>
  <c r="R429" i="8"/>
  <c r="T429" i="8"/>
  <c r="E430" i="8"/>
  <c r="F430" i="8"/>
  <c r="G430" i="8"/>
  <c r="H430" i="8"/>
  <c r="I430" i="8"/>
  <c r="J430" i="8"/>
  <c r="K430" i="8"/>
  <c r="Y430" i="8" s="1"/>
  <c r="L430" i="8"/>
  <c r="M430" i="8"/>
  <c r="AF430" i="8" s="1"/>
  <c r="N430" i="8"/>
  <c r="O430" i="8"/>
  <c r="Q430" i="8"/>
  <c r="R430" i="8"/>
  <c r="T430" i="8"/>
  <c r="E227" i="8"/>
  <c r="F227" i="8"/>
  <c r="G227" i="8"/>
  <c r="H227" i="8"/>
  <c r="I227" i="8"/>
  <c r="J227" i="8"/>
  <c r="K227" i="8"/>
  <c r="Y227" i="8" s="1"/>
  <c r="L227" i="8"/>
  <c r="M227" i="8"/>
  <c r="AF227" i="8" s="1"/>
  <c r="N227" i="8"/>
  <c r="O227" i="8"/>
  <c r="Q227" i="8"/>
  <c r="R227" i="8"/>
  <c r="T227" i="8"/>
  <c r="E826" i="8"/>
  <c r="F826" i="8"/>
  <c r="G826" i="8"/>
  <c r="H826" i="8"/>
  <c r="I826" i="8"/>
  <c r="J826" i="8"/>
  <c r="K826" i="8"/>
  <c r="L826" i="8"/>
  <c r="M826" i="8"/>
  <c r="N826" i="8"/>
  <c r="O826" i="8"/>
  <c r="Q826" i="8"/>
  <c r="R826" i="8"/>
  <c r="T826" i="8"/>
  <c r="E431" i="8"/>
  <c r="F431" i="8"/>
  <c r="G431" i="8"/>
  <c r="H431" i="8"/>
  <c r="I431" i="8"/>
  <c r="J431" i="8"/>
  <c r="K431" i="8"/>
  <c r="Y431" i="8" s="1"/>
  <c r="L431" i="8"/>
  <c r="M431" i="8"/>
  <c r="AF431" i="8" s="1"/>
  <c r="N431" i="8"/>
  <c r="O431" i="8"/>
  <c r="Q431" i="8"/>
  <c r="R431" i="8"/>
  <c r="T431" i="8"/>
  <c r="E859" i="8"/>
  <c r="F859" i="8"/>
  <c r="G859" i="8"/>
  <c r="H859" i="8"/>
  <c r="I859" i="8"/>
  <c r="J859" i="8"/>
  <c r="K859" i="8"/>
  <c r="L859" i="8"/>
  <c r="M859" i="8"/>
  <c r="AF859" i="8" s="1"/>
  <c r="N859" i="8"/>
  <c r="O859" i="8"/>
  <c r="Q859" i="8"/>
  <c r="R859" i="8"/>
  <c r="T859" i="8"/>
  <c r="E228" i="8"/>
  <c r="F228" i="8"/>
  <c r="G228" i="8"/>
  <c r="H228" i="8"/>
  <c r="I228" i="8"/>
  <c r="J228" i="8"/>
  <c r="K228" i="8"/>
  <c r="Y228" i="8" s="1"/>
  <c r="L228" i="8"/>
  <c r="M228" i="8"/>
  <c r="AF228" i="8" s="1"/>
  <c r="N228" i="8"/>
  <c r="O228" i="8"/>
  <c r="Q228" i="8"/>
  <c r="R228" i="8"/>
  <c r="T228" i="8"/>
  <c r="E229" i="8"/>
  <c r="F229" i="8"/>
  <c r="G229" i="8"/>
  <c r="H229" i="8"/>
  <c r="I229" i="8"/>
  <c r="J229" i="8"/>
  <c r="K229" i="8"/>
  <c r="Y229" i="8" s="1"/>
  <c r="L229" i="8"/>
  <c r="M229" i="8"/>
  <c r="AF229" i="8" s="1"/>
  <c r="N229" i="8"/>
  <c r="O229" i="8"/>
  <c r="Q229" i="8"/>
  <c r="R229" i="8"/>
  <c r="T229" i="8"/>
  <c r="E432" i="8"/>
  <c r="F432" i="8"/>
  <c r="G432" i="8"/>
  <c r="H432" i="8"/>
  <c r="I432" i="8"/>
  <c r="J432" i="8"/>
  <c r="K432" i="8"/>
  <c r="Y432" i="8" s="1"/>
  <c r="L432" i="8"/>
  <c r="M432" i="8"/>
  <c r="AF432" i="8" s="1"/>
  <c r="N432" i="8"/>
  <c r="O432" i="8"/>
  <c r="Q432" i="8"/>
  <c r="R432" i="8"/>
  <c r="T432" i="8"/>
  <c r="E433" i="8"/>
  <c r="F433" i="8"/>
  <c r="G433" i="8"/>
  <c r="H433" i="8"/>
  <c r="I433" i="8"/>
  <c r="J433" i="8"/>
  <c r="K433" i="8"/>
  <c r="Y433" i="8" s="1"/>
  <c r="L433" i="8"/>
  <c r="M433" i="8"/>
  <c r="AF433" i="8" s="1"/>
  <c r="N433" i="8"/>
  <c r="O433" i="8"/>
  <c r="Q433" i="8"/>
  <c r="R433" i="8"/>
  <c r="T433" i="8"/>
  <c r="E230" i="8"/>
  <c r="F230" i="8"/>
  <c r="G230" i="8"/>
  <c r="H230" i="8"/>
  <c r="I230" i="8"/>
  <c r="J230" i="8"/>
  <c r="K230" i="8"/>
  <c r="Y230" i="8" s="1"/>
  <c r="L230" i="8"/>
  <c r="M230" i="8"/>
  <c r="AF230" i="8" s="1"/>
  <c r="N230" i="8"/>
  <c r="O230" i="8"/>
  <c r="Q230" i="8"/>
  <c r="R230" i="8"/>
  <c r="T230" i="8"/>
  <c r="E1161" i="8"/>
  <c r="F1161" i="8"/>
  <c r="G1161" i="8"/>
  <c r="H1161" i="8"/>
  <c r="I1161" i="8"/>
  <c r="J1161" i="8"/>
  <c r="K1161" i="8"/>
  <c r="L1161" i="8"/>
  <c r="M1161" i="8"/>
  <c r="N1161" i="8"/>
  <c r="O1161" i="8"/>
  <c r="Q1161" i="8"/>
  <c r="R1161" i="8"/>
  <c r="T1161" i="8"/>
  <c r="E834" i="8"/>
  <c r="F834" i="8"/>
  <c r="G834" i="8"/>
  <c r="H834" i="8"/>
  <c r="I834" i="8"/>
  <c r="J834" i="8"/>
  <c r="K834" i="8"/>
  <c r="L834" i="8"/>
  <c r="M834" i="8"/>
  <c r="N834" i="8"/>
  <c r="O834" i="8"/>
  <c r="Q834" i="8"/>
  <c r="R834" i="8"/>
  <c r="T834" i="8"/>
  <c r="E860" i="8"/>
  <c r="F860" i="8"/>
  <c r="AU860" i="8" s="1"/>
  <c r="G860" i="8"/>
  <c r="H860" i="8"/>
  <c r="I860" i="8"/>
  <c r="J860" i="8"/>
  <c r="K860" i="8"/>
  <c r="L860" i="8"/>
  <c r="M860" i="8"/>
  <c r="AF860" i="8" s="1"/>
  <c r="N860" i="8"/>
  <c r="O860" i="8"/>
  <c r="Q860" i="8"/>
  <c r="R860" i="8"/>
  <c r="T860" i="8"/>
  <c r="E364" i="8"/>
  <c r="F364" i="8"/>
  <c r="AU364" i="8" s="1"/>
  <c r="G364" i="8"/>
  <c r="H364" i="8"/>
  <c r="I364" i="8"/>
  <c r="J364" i="8"/>
  <c r="K364" i="8"/>
  <c r="L364" i="8"/>
  <c r="M364" i="8"/>
  <c r="N364" i="8"/>
  <c r="O364" i="8"/>
  <c r="Q364" i="8"/>
  <c r="R364" i="8"/>
  <c r="T364" i="8"/>
  <c r="E402" i="8"/>
  <c r="F402" i="8"/>
  <c r="G402" i="8"/>
  <c r="H402" i="8"/>
  <c r="I402" i="8"/>
  <c r="J402" i="8"/>
  <c r="K402" i="8"/>
  <c r="Y402" i="8" s="1"/>
  <c r="L402" i="8"/>
  <c r="M402" i="8"/>
  <c r="AF402" i="8" s="1"/>
  <c r="N402" i="8"/>
  <c r="O402" i="8"/>
  <c r="Q402" i="8"/>
  <c r="R402" i="8"/>
  <c r="T402" i="8"/>
  <c r="AD402" i="8" s="1"/>
  <c r="E231" i="8"/>
  <c r="F231" i="8"/>
  <c r="G231" i="8"/>
  <c r="H231" i="8"/>
  <c r="I231" i="8"/>
  <c r="J231" i="8"/>
  <c r="K231" i="8"/>
  <c r="Y231" i="8" s="1"/>
  <c r="L231" i="8"/>
  <c r="M231" i="8"/>
  <c r="AF231" i="8" s="1"/>
  <c r="N231" i="8"/>
  <c r="O231" i="8"/>
  <c r="Q231" i="8"/>
  <c r="R231" i="8"/>
  <c r="T231" i="8"/>
  <c r="E1233" i="8"/>
  <c r="F1233" i="8"/>
  <c r="G1233" i="8"/>
  <c r="H1233" i="8"/>
  <c r="I1233" i="8"/>
  <c r="J1233" i="8"/>
  <c r="K1233" i="8"/>
  <c r="L1233" i="8"/>
  <c r="M1233" i="8"/>
  <c r="N1233" i="8"/>
  <c r="O1233" i="8"/>
  <c r="Q1233" i="8"/>
  <c r="R1233" i="8"/>
  <c r="T1233" i="8"/>
  <c r="E1379" i="8"/>
  <c r="F1379" i="8"/>
  <c r="G1379" i="8"/>
  <c r="H1379" i="8"/>
  <c r="I1379" i="8"/>
  <c r="J1379" i="8"/>
  <c r="K1379" i="8"/>
  <c r="L1379" i="8"/>
  <c r="M1379" i="8"/>
  <c r="N1379" i="8"/>
  <c r="O1379" i="8"/>
  <c r="Q1379" i="8"/>
  <c r="R1379" i="8"/>
  <c r="T1379" i="8"/>
  <c r="E434" i="8"/>
  <c r="F434" i="8"/>
  <c r="AU434" i="8" s="1"/>
  <c r="G434" i="8"/>
  <c r="H434" i="8"/>
  <c r="I434" i="8"/>
  <c r="J434" i="8"/>
  <c r="K434" i="8"/>
  <c r="L434" i="8"/>
  <c r="M434" i="8"/>
  <c r="AF434" i="8" s="1"/>
  <c r="N434" i="8"/>
  <c r="Z434" i="8" s="1"/>
  <c r="O434" i="8"/>
  <c r="Q434" i="8"/>
  <c r="R434" i="8"/>
  <c r="T434" i="8"/>
  <c r="E1492" i="8"/>
  <c r="F1492" i="8"/>
  <c r="G1492" i="8"/>
  <c r="H1492" i="8"/>
  <c r="I1492" i="8"/>
  <c r="J1492" i="8"/>
  <c r="K1492" i="8"/>
  <c r="L1492" i="8"/>
  <c r="M1492" i="8"/>
  <c r="N1492" i="8"/>
  <c r="O1492" i="8"/>
  <c r="Q1492" i="8"/>
  <c r="R1492" i="8"/>
  <c r="T1492" i="8"/>
  <c r="E365" i="8"/>
  <c r="F365" i="8"/>
  <c r="G365" i="8"/>
  <c r="H365" i="8"/>
  <c r="I365" i="8"/>
  <c r="J365" i="8"/>
  <c r="K365" i="8"/>
  <c r="L365" i="8"/>
  <c r="M365" i="8"/>
  <c r="N365" i="8"/>
  <c r="O365" i="8"/>
  <c r="Q365" i="8"/>
  <c r="R365" i="8"/>
  <c r="T365" i="8"/>
  <c r="E435" i="8"/>
  <c r="F435" i="8"/>
  <c r="AU435" i="8" s="1"/>
  <c r="G435" i="8"/>
  <c r="H435" i="8"/>
  <c r="I435" i="8"/>
  <c r="J435" i="8"/>
  <c r="K435" i="8"/>
  <c r="Y435" i="8" s="1"/>
  <c r="L435" i="8"/>
  <c r="M435" i="8"/>
  <c r="AF435" i="8" s="1"/>
  <c r="N435" i="8"/>
  <c r="Z435" i="8" s="1"/>
  <c r="O435" i="8"/>
  <c r="Q435" i="8"/>
  <c r="R435" i="8"/>
  <c r="T435" i="8"/>
  <c r="E436" i="8"/>
  <c r="F436" i="8"/>
  <c r="G436" i="8"/>
  <c r="H436" i="8"/>
  <c r="I436" i="8"/>
  <c r="J436" i="8"/>
  <c r="K436" i="8"/>
  <c r="Y436" i="8" s="1"/>
  <c r="L436" i="8"/>
  <c r="M436" i="8"/>
  <c r="N436" i="8"/>
  <c r="O436" i="8"/>
  <c r="Q436" i="8"/>
  <c r="R436" i="8"/>
  <c r="T436" i="8"/>
  <c r="E403" i="8"/>
  <c r="F403" i="8"/>
  <c r="AU403" i="8" s="1"/>
  <c r="G403" i="8"/>
  <c r="H403" i="8"/>
  <c r="I403" i="8"/>
  <c r="J403" i="8"/>
  <c r="K403" i="8"/>
  <c r="L403" i="8"/>
  <c r="M403" i="8"/>
  <c r="N403" i="8"/>
  <c r="O403" i="8"/>
  <c r="Q403" i="8"/>
  <c r="R403" i="8"/>
  <c r="T403" i="8"/>
  <c r="E437" i="8"/>
  <c r="F437" i="8"/>
  <c r="G437" i="8"/>
  <c r="H437" i="8"/>
  <c r="I437" i="8"/>
  <c r="J437" i="8"/>
  <c r="K437" i="8"/>
  <c r="Y437" i="8" s="1"/>
  <c r="L437" i="8"/>
  <c r="M437" i="8"/>
  <c r="AF437" i="8" s="1"/>
  <c r="N437" i="8"/>
  <c r="O437" i="8"/>
  <c r="Q437" i="8"/>
  <c r="R437" i="8"/>
  <c r="T437" i="8"/>
  <c r="E366" i="8"/>
  <c r="F366" i="8"/>
  <c r="G366" i="8"/>
  <c r="H366" i="8"/>
  <c r="I366" i="8"/>
  <c r="J366" i="8"/>
  <c r="K366" i="8"/>
  <c r="L366" i="8"/>
  <c r="M366" i="8"/>
  <c r="AF366" i="8" s="1"/>
  <c r="N366" i="8"/>
  <c r="O366" i="8"/>
  <c r="Q366" i="8"/>
  <c r="R366" i="8"/>
  <c r="T366" i="8"/>
  <c r="AD366" i="8" s="1"/>
  <c r="E438" i="8"/>
  <c r="F438" i="8"/>
  <c r="G438" i="8"/>
  <c r="H438" i="8"/>
  <c r="I438" i="8"/>
  <c r="J438" i="8"/>
  <c r="K438" i="8"/>
  <c r="L438" i="8"/>
  <c r="M438" i="8"/>
  <c r="AF438" i="8" s="1"/>
  <c r="N438" i="8"/>
  <c r="O438" i="8"/>
  <c r="Q438" i="8"/>
  <c r="R438" i="8"/>
  <c r="T438" i="8"/>
  <c r="E439" i="8"/>
  <c r="F439" i="8"/>
  <c r="G439" i="8"/>
  <c r="H439" i="8"/>
  <c r="I439" i="8"/>
  <c r="J439" i="8"/>
  <c r="K439" i="8"/>
  <c r="Y439" i="8" s="1"/>
  <c r="L439" i="8"/>
  <c r="M439" i="8"/>
  <c r="AF439" i="8" s="1"/>
  <c r="N439" i="8"/>
  <c r="O439" i="8"/>
  <c r="Q439" i="8"/>
  <c r="R439" i="8"/>
  <c r="T439" i="8"/>
  <c r="E1162" i="8"/>
  <c r="F1162" i="8"/>
  <c r="AU1162" i="8" s="1"/>
  <c r="G1162" i="8"/>
  <c r="H1162" i="8"/>
  <c r="I1162" i="8"/>
  <c r="J1162" i="8"/>
  <c r="K1162" i="8"/>
  <c r="L1162" i="8"/>
  <c r="M1162" i="8"/>
  <c r="N1162" i="8"/>
  <c r="O1162" i="8"/>
  <c r="Q1162" i="8"/>
  <c r="R1162" i="8"/>
  <c r="T1162" i="8"/>
  <c r="E232" i="8"/>
  <c r="F232" i="8"/>
  <c r="G232" i="8"/>
  <c r="H232" i="8"/>
  <c r="I232" i="8"/>
  <c r="J232" i="8"/>
  <c r="K232" i="8"/>
  <c r="Y232" i="8" s="1"/>
  <c r="L232" i="8"/>
  <c r="M232" i="8"/>
  <c r="AF232" i="8" s="1"/>
  <c r="N232" i="8"/>
  <c r="O232" i="8"/>
  <c r="Q232" i="8"/>
  <c r="R232" i="8"/>
  <c r="T232" i="8"/>
  <c r="E440" i="8"/>
  <c r="F440" i="8"/>
  <c r="G440" i="8"/>
  <c r="H440" i="8"/>
  <c r="I440" i="8"/>
  <c r="J440" i="8"/>
  <c r="K440" i="8"/>
  <c r="L440" i="8"/>
  <c r="M440" i="8"/>
  <c r="AF440" i="8" s="1"/>
  <c r="N440" i="8"/>
  <c r="O440" i="8"/>
  <c r="Q440" i="8"/>
  <c r="R440" i="8"/>
  <c r="T440" i="8"/>
  <c r="E835" i="8"/>
  <c r="F835" i="8"/>
  <c r="G835" i="8"/>
  <c r="H835" i="8"/>
  <c r="I835" i="8"/>
  <c r="J835" i="8"/>
  <c r="K835" i="8"/>
  <c r="L835" i="8"/>
  <c r="M835" i="8"/>
  <c r="N835" i="8"/>
  <c r="O835" i="8"/>
  <c r="Q835" i="8"/>
  <c r="R835" i="8"/>
  <c r="T835" i="8"/>
  <c r="E126" i="8"/>
  <c r="F126" i="8"/>
  <c r="G126" i="8"/>
  <c r="H126" i="8"/>
  <c r="I126" i="8"/>
  <c r="J126" i="8"/>
  <c r="K126" i="8"/>
  <c r="L126" i="8"/>
  <c r="M126" i="8"/>
  <c r="N126" i="8"/>
  <c r="O126" i="8"/>
  <c r="Q126" i="8"/>
  <c r="R126" i="8"/>
  <c r="T126" i="8"/>
  <c r="E861" i="8"/>
  <c r="F861" i="8"/>
  <c r="AU861" i="8" s="1"/>
  <c r="G861" i="8"/>
  <c r="H861" i="8"/>
  <c r="I861" i="8"/>
  <c r="J861" i="8"/>
  <c r="K861" i="8"/>
  <c r="L861" i="8"/>
  <c r="M861" i="8"/>
  <c r="N861" i="8"/>
  <c r="O861" i="8"/>
  <c r="Q861" i="8"/>
  <c r="R861" i="8"/>
  <c r="T861" i="8"/>
  <c r="E1163" i="8"/>
  <c r="F1163" i="8"/>
  <c r="G1163" i="8"/>
  <c r="H1163" i="8"/>
  <c r="I1163" i="8"/>
  <c r="J1163" i="8"/>
  <c r="K1163" i="8"/>
  <c r="L1163" i="8"/>
  <c r="M1163" i="8"/>
  <c r="AF1163" i="8" s="1"/>
  <c r="N1163" i="8"/>
  <c r="O1163" i="8"/>
  <c r="Q1163" i="8"/>
  <c r="R1163" i="8"/>
  <c r="T1163" i="8"/>
  <c r="E233" i="8"/>
  <c r="F233" i="8"/>
  <c r="G233" i="8"/>
  <c r="H233" i="8"/>
  <c r="I233" i="8"/>
  <c r="J233" i="8"/>
  <c r="K233" i="8"/>
  <c r="Y233" i="8" s="1"/>
  <c r="L233" i="8"/>
  <c r="M233" i="8"/>
  <c r="N233" i="8"/>
  <c r="O233" i="8"/>
  <c r="Q233" i="8"/>
  <c r="R233" i="8"/>
  <c r="T233" i="8"/>
  <c r="AD233" i="8" s="1"/>
  <c r="E917" i="8"/>
  <c r="F917" i="8"/>
  <c r="G917" i="8"/>
  <c r="H917" i="8"/>
  <c r="I917" i="8"/>
  <c r="J917" i="8"/>
  <c r="K917" i="8"/>
  <c r="L917" i="8"/>
  <c r="M917" i="8"/>
  <c r="N917" i="8"/>
  <c r="O917" i="8"/>
  <c r="Q917" i="8"/>
  <c r="R917" i="8"/>
  <c r="T917" i="8"/>
  <c r="E441" i="8"/>
  <c r="F441" i="8"/>
  <c r="G441" i="8"/>
  <c r="H441" i="8"/>
  <c r="I441" i="8"/>
  <c r="J441" i="8"/>
  <c r="K441" i="8"/>
  <c r="Y441" i="8" s="1"/>
  <c r="L441" i="8"/>
  <c r="M441" i="8"/>
  <c r="N441" i="8"/>
  <c r="O441" i="8"/>
  <c r="Q441" i="8"/>
  <c r="R441" i="8"/>
  <c r="T441" i="8"/>
  <c r="E442" i="8"/>
  <c r="F442" i="8"/>
  <c r="G442" i="8"/>
  <c r="H442" i="8"/>
  <c r="I442" i="8"/>
  <c r="J442" i="8"/>
  <c r="K442" i="8"/>
  <c r="L442" i="8"/>
  <c r="M442" i="8"/>
  <c r="N442" i="8"/>
  <c r="O442" i="8"/>
  <c r="Q442" i="8"/>
  <c r="R442" i="8"/>
  <c r="T442" i="8"/>
  <c r="E1164" i="8"/>
  <c r="F1164" i="8"/>
  <c r="G1164" i="8"/>
  <c r="H1164" i="8"/>
  <c r="I1164" i="8"/>
  <c r="J1164" i="8"/>
  <c r="K1164" i="8"/>
  <c r="L1164" i="8"/>
  <c r="M1164" i="8"/>
  <c r="AF1164" i="8" s="1"/>
  <c r="N1164" i="8"/>
  <c r="O1164" i="8"/>
  <c r="Q1164" i="8"/>
  <c r="R1164" i="8"/>
  <c r="T1164" i="8"/>
  <c r="E234" i="8"/>
  <c r="F234" i="8"/>
  <c r="G234" i="8"/>
  <c r="H234" i="8"/>
  <c r="I234" i="8"/>
  <c r="J234" i="8"/>
  <c r="K234" i="8"/>
  <c r="L234" i="8"/>
  <c r="M234" i="8"/>
  <c r="AF234" i="8" s="1"/>
  <c r="N234" i="8"/>
  <c r="O234" i="8"/>
  <c r="Q234" i="8"/>
  <c r="R234" i="8"/>
  <c r="T234" i="8"/>
  <c r="E443" i="8"/>
  <c r="F443" i="8"/>
  <c r="G443" i="8"/>
  <c r="H443" i="8"/>
  <c r="I443" i="8"/>
  <c r="J443" i="8"/>
  <c r="K443" i="8"/>
  <c r="Y443" i="8" s="1"/>
  <c r="L443" i="8"/>
  <c r="M443" i="8"/>
  <c r="AF443" i="8" s="1"/>
  <c r="N443" i="8"/>
  <c r="O443" i="8"/>
  <c r="Q443" i="8"/>
  <c r="R443" i="8"/>
  <c r="T443" i="8"/>
  <c r="E950" i="8"/>
  <c r="F950" i="8"/>
  <c r="G950" i="8"/>
  <c r="H950" i="8"/>
  <c r="I950" i="8"/>
  <c r="J950" i="8"/>
  <c r="K950" i="8"/>
  <c r="L950" i="8"/>
  <c r="M950" i="8"/>
  <c r="N950" i="8"/>
  <c r="O950" i="8"/>
  <c r="Q950" i="8"/>
  <c r="R950" i="8"/>
  <c r="T950" i="8"/>
  <c r="E1165" i="8"/>
  <c r="F1165" i="8"/>
  <c r="AU1165" i="8" s="1"/>
  <c r="G1165" i="8"/>
  <c r="H1165" i="8"/>
  <c r="I1165" i="8"/>
  <c r="J1165" i="8"/>
  <c r="K1165" i="8"/>
  <c r="L1165" i="8"/>
  <c r="M1165" i="8"/>
  <c r="N1165" i="8"/>
  <c r="O1165" i="8"/>
  <c r="Q1165" i="8"/>
  <c r="R1165" i="8"/>
  <c r="T1165" i="8"/>
  <c r="E235" i="8"/>
  <c r="F235" i="8"/>
  <c r="G235" i="8"/>
  <c r="H235" i="8"/>
  <c r="I235" i="8"/>
  <c r="J235" i="8"/>
  <c r="K235" i="8"/>
  <c r="Y235" i="8" s="1"/>
  <c r="L235" i="8"/>
  <c r="M235" i="8"/>
  <c r="AF235" i="8" s="1"/>
  <c r="N235" i="8"/>
  <c r="O235" i="8"/>
  <c r="Q235" i="8"/>
  <c r="R235" i="8"/>
  <c r="T235" i="8"/>
  <c r="E444" i="8"/>
  <c r="F444" i="8"/>
  <c r="AU444" i="8" s="1"/>
  <c r="G444" i="8"/>
  <c r="H444" i="8"/>
  <c r="I444" i="8"/>
  <c r="J444" i="8"/>
  <c r="K444" i="8"/>
  <c r="Y444" i="8" s="1"/>
  <c r="L444" i="8"/>
  <c r="M444" i="8"/>
  <c r="AF444" i="8" s="1"/>
  <c r="N444" i="8"/>
  <c r="AA444" i="8" s="1"/>
  <c r="O444" i="8"/>
  <c r="Q444" i="8"/>
  <c r="R444" i="8"/>
  <c r="T444" i="8"/>
  <c r="E445" i="8"/>
  <c r="F445" i="8"/>
  <c r="G445" i="8"/>
  <c r="H445" i="8"/>
  <c r="I445" i="8"/>
  <c r="J445" i="8"/>
  <c r="K445" i="8"/>
  <c r="Y445" i="8" s="1"/>
  <c r="L445" i="8"/>
  <c r="M445" i="8"/>
  <c r="AF445" i="8" s="1"/>
  <c r="N445" i="8"/>
  <c r="O445" i="8"/>
  <c r="Q445" i="8"/>
  <c r="R445" i="8"/>
  <c r="T445" i="8"/>
  <c r="E1166" i="8"/>
  <c r="F1166" i="8"/>
  <c r="AU1166" i="8" s="1"/>
  <c r="G1166" i="8"/>
  <c r="H1166" i="8"/>
  <c r="I1166" i="8"/>
  <c r="J1166" i="8"/>
  <c r="K1166" i="8"/>
  <c r="L1166" i="8"/>
  <c r="M1166" i="8"/>
  <c r="N1166" i="8"/>
  <c r="O1166" i="8"/>
  <c r="Q1166" i="8"/>
  <c r="R1166" i="8"/>
  <c r="T1166" i="8"/>
  <c r="E1380" i="8"/>
  <c r="F1380" i="8"/>
  <c r="G1380" i="8"/>
  <c r="H1380" i="8"/>
  <c r="I1380" i="8"/>
  <c r="J1380" i="8"/>
  <c r="K1380" i="8"/>
  <c r="L1380" i="8"/>
  <c r="M1380" i="8"/>
  <c r="N1380" i="8"/>
  <c r="O1380" i="8"/>
  <c r="Q1380" i="8"/>
  <c r="R1380" i="8"/>
  <c r="T1380" i="8"/>
  <c r="E404" i="8"/>
  <c r="F404" i="8"/>
  <c r="G404" i="8"/>
  <c r="H404" i="8"/>
  <c r="I404" i="8"/>
  <c r="J404" i="8"/>
  <c r="K404" i="8"/>
  <c r="Y404" i="8" s="1"/>
  <c r="L404" i="8"/>
  <c r="M404" i="8"/>
  <c r="AF404" i="8" s="1"/>
  <c r="N404" i="8"/>
  <c r="O404" i="8"/>
  <c r="Q404" i="8"/>
  <c r="R404" i="8"/>
  <c r="T404" i="8"/>
  <c r="AD404" i="8" s="1"/>
  <c r="E446" i="8"/>
  <c r="F446" i="8"/>
  <c r="G446" i="8"/>
  <c r="H446" i="8"/>
  <c r="I446" i="8"/>
  <c r="J446" i="8"/>
  <c r="K446" i="8"/>
  <c r="L446" i="8"/>
  <c r="M446" i="8"/>
  <c r="AF446" i="8" s="1"/>
  <c r="N446" i="8"/>
  <c r="O446" i="8"/>
  <c r="Q446" i="8"/>
  <c r="R446" i="8"/>
  <c r="T446" i="8"/>
  <c r="E127" i="8"/>
  <c r="F127" i="8"/>
  <c r="G127" i="8"/>
  <c r="H127" i="8"/>
  <c r="I127" i="8"/>
  <c r="J127" i="8"/>
  <c r="K127" i="8"/>
  <c r="L127" i="8"/>
  <c r="M127" i="8"/>
  <c r="N127" i="8"/>
  <c r="O127" i="8"/>
  <c r="Q127" i="8"/>
  <c r="R127" i="8"/>
  <c r="T127" i="8"/>
  <c r="E21" i="8"/>
  <c r="F21" i="8"/>
  <c r="G21" i="8"/>
  <c r="H21" i="8"/>
  <c r="I21" i="8"/>
  <c r="J21" i="8"/>
  <c r="K21" i="8"/>
  <c r="L21" i="8"/>
  <c r="M21" i="8"/>
  <c r="AF21" i="8" s="1"/>
  <c r="N21" i="8"/>
  <c r="O21" i="8"/>
  <c r="Q21" i="8"/>
  <c r="R21" i="8"/>
  <c r="T21" i="8"/>
  <c r="E447" i="8"/>
  <c r="F447" i="8"/>
  <c r="AU447" i="8" s="1"/>
  <c r="G447" i="8"/>
  <c r="H447" i="8"/>
  <c r="I447" i="8"/>
  <c r="J447" i="8"/>
  <c r="K447" i="8"/>
  <c r="L447" i="8"/>
  <c r="M447" i="8"/>
  <c r="AF447" i="8" s="1"/>
  <c r="N447" i="8"/>
  <c r="AB447" i="8" s="1"/>
  <c r="O447" i="8"/>
  <c r="Q447" i="8"/>
  <c r="R447" i="8"/>
  <c r="T447" i="8"/>
  <c r="AD447" i="8" s="1"/>
  <c r="E128" i="8"/>
  <c r="F128" i="8"/>
  <c r="G128" i="8"/>
  <c r="H128" i="8"/>
  <c r="I128" i="8"/>
  <c r="J128" i="8"/>
  <c r="K128" i="8"/>
  <c r="L128" i="8"/>
  <c r="M128" i="8"/>
  <c r="N128" i="8"/>
  <c r="O128" i="8"/>
  <c r="Q128" i="8"/>
  <c r="R128" i="8"/>
  <c r="T128" i="8"/>
  <c r="E1363" i="8"/>
  <c r="F1363" i="8"/>
  <c r="G1363" i="8"/>
  <c r="H1363" i="8"/>
  <c r="I1363" i="8"/>
  <c r="J1363" i="8"/>
  <c r="K1363" i="8"/>
  <c r="L1363" i="8"/>
  <c r="M1363" i="8"/>
  <c r="N1363" i="8"/>
  <c r="O1363" i="8"/>
  <c r="Q1363" i="8"/>
  <c r="R1363" i="8"/>
  <c r="T1363" i="8"/>
  <c r="E406" i="8"/>
  <c r="F406" i="8"/>
  <c r="G406" i="8"/>
  <c r="H406" i="8"/>
  <c r="I406" i="8"/>
  <c r="J406" i="8"/>
  <c r="K406" i="8"/>
  <c r="L406" i="8"/>
  <c r="M406" i="8"/>
  <c r="N406" i="8"/>
  <c r="O406" i="8"/>
  <c r="Q406" i="8"/>
  <c r="R406" i="8"/>
  <c r="T406" i="8"/>
  <c r="E94" i="8"/>
  <c r="F94" i="8"/>
  <c r="G94" i="8"/>
  <c r="H94" i="8"/>
  <c r="I94" i="8"/>
  <c r="J94" i="8"/>
  <c r="K94" i="8"/>
  <c r="L94" i="8"/>
  <c r="M94" i="8"/>
  <c r="N94" i="8"/>
  <c r="O94" i="8"/>
  <c r="Q94" i="8"/>
  <c r="R94" i="8"/>
  <c r="T94" i="8"/>
  <c r="E862" i="8"/>
  <c r="F862" i="8"/>
  <c r="G862" i="8"/>
  <c r="H862" i="8"/>
  <c r="I862" i="8"/>
  <c r="J862" i="8"/>
  <c r="K862" i="8"/>
  <c r="L862" i="8"/>
  <c r="M862" i="8"/>
  <c r="N862" i="8"/>
  <c r="O862" i="8"/>
  <c r="Q862" i="8"/>
  <c r="R862" i="8"/>
  <c r="T862" i="8"/>
  <c r="E448" i="8"/>
  <c r="F448" i="8"/>
  <c r="G448" i="8"/>
  <c r="H448" i="8"/>
  <c r="I448" i="8"/>
  <c r="J448" i="8"/>
  <c r="K448" i="8"/>
  <c r="L448" i="8"/>
  <c r="M448" i="8"/>
  <c r="N448" i="8"/>
  <c r="O448" i="8"/>
  <c r="Q448" i="8"/>
  <c r="R448" i="8"/>
  <c r="T448" i="8"/>
  <c r="E1243" i="8"/>
  <c r="F1243" i="8"/>
  <c r="G1243" i="8"/>
  <c r="H1243" i="8"/>
  <c r="I1243" i="8"/>
  <c r="J1243" i="8"/>
  <c r="K1243" i="8"/>
  <c r="L1243" i="8"/>
  <c r="M1243" i="8"/>
  <c r="N1243" i="8"/>
  <c r="O1243" i="8"/>
  <c r="Q1243" i="8"/>
  <c r="R1243" i="8"/>
  <c r="T1243" i="8"/>
  <c r="E19" i="8"/>
  <c r="F19" i="8"/>
  <c r="G19" i="8"/>
  <c r="H19" i="8"/>
  <c r="I19" i="8"/>
  <c r="J19" i="8"/>
  <c r="K19" i="8"/>
  <c r="L19" i="8"/>
  <c r="M19" i="8"/>
  <c r="AF19" i="8" s="1"/>
  <c r="N19" i="8"/>
  <c r="O19" i="8"/>
  <c r="Q19" i="8"/>
  <c r="R19" i="8"/>
  <c r="T19" i="8"/>
  <c r="E129" i="8"/>
  <c r="F129" i="8"/>
  <c r="G129" i="8"/>
  <c r="H129" i="8"/>
  <c r="I129" i="8"/>
  <c r="J129" i="8"/>
  <c r="K129" i="8"/>
  <c r="L129" i="8"/>
  <c r="M129" i="8"/>
  <c r="N129" i="8"/>
  <c r="O129" i="8"/>
  <c r="Q129" i="8"/>
  <c r="R129" i="8"/>
  <c r="T129" i="8"/>
  <c r="E236" i="8"/>
  <c r="F236" i="8"/>
  <c r="G236" i="8"/>
  <c r="H236" i="8"/>
  <c r="I236" i="8"/>
  <c r="J236" i="8"/>
  <c r="K236" i="8"/>
  <c r="Y236" i="8" s="1"/>
  <c r="L236" i="8"/>
  <c r="M236" i="8"/>
  <c r="AF236" i="8" s="1"/>
  <c r="N236" i="8"/>
  <c r="O236" i="8"/>
  <c r="Q236" i="8"/>
  <c r="R236" i="8"/>
  <c r="T236" i="8"/>
  <c r="E449" i="8"/>
  <c r="F449" i="8"/>
  <c r="G449" i="8"/>
  <c r="H449" i="8"/>
  <c r="I449" i="8"/>
  <c r="J449" i="8"/>
  <c r="K449" i="8"/>
  <c r="L449" i="8"/>
  <c r="AC449" i="8" s="1"/>
  <c r="M449" i="8"/>
  <c r="N449" i="8"/>
  <c r="O449" i="8"/>
  <c r="Q449" i="8"/>
  <c r="R449" i="8"/>
  <c r="T449" i="8"/>
  <c r="AD449" i="8" s="1"/>
  <c r="E450" i="8"/>
  <c r="F450" i="8"/>
  <c r="G450" i="8"/>
  <c r="H450" i="8"/>
  <c r="I450" i="8"/>
  <c r="J450" i="8"/>
  <c r="K450" i="8"/>
  <c r="Y450" i="8" s="1"/>
  <c r="L450" i="8"/>
  <c r="M450" i="8"/>
  <c r="AF450" i="8" s="1"/>
  <c r="N450" i="8"/>
  <c r="O450" i="8"/>
  <c r="Q450" i="8"/>
  <c r="R450" i="8"/>
  <c r="T450" i="8"/>
  <c r="E199" i="8"/>
  <c r="F199" i="8"/>
  <c r="G199" i="8"/>
  <c r="H199" i="8"/>
  <c r="I199" i="8"/>
  <c r="J199" i="8"/>
  <c r="K199" i="8"/>
  <c r="L199" i="8"/>
  <c r="AC199" i="8" s="1"/>
  <c r="M199" i="8"/>
  <c r="N199" i="8"/>
  <c r="O199" i="8"/>
  <c r="Q199" i="8"/>
  <c r="R199" i="8"/>
  <c r="T199" i="8"/>
  <c r="AD199" i="8" s="1"/>
  <c r="E207" i="8"/>
  <c r="F207" i="8"/>
  <c r="G207" i="8"/>
  <c r="H207" i="8"/>
  <c r="I207" i="8"/>
  <c r="J207" i="8"/>
  <c r="K207" i="8"/>
  <c r="Y207" i="8" s="1"/>
  <c r="L207" i="8"/>
  <c r="M207" i="8"/>
  <c r="AF207" i="8" s="1"/>
  <c r="N207" i="8"/>
  <c r="O207" i="8"/>
  <c r="Q207" i="8"/>
  <c r="R207" i="8"/>
  <c r="T207" i="8"/>
  <c r="AD207" i="8" s="1"/>
  <c r="E200" i="8"/>
  <c r="F200" i="8"/>
  <c r="AU200" i="8" s="1"/>
  <c r="G200" i="8"/>
  <c r="H200" i="8"/>
  <c r="I200" i="8"/>
  <c r="J200" i="8"/>
  <c r="K200" i="8"/>
  <c r="Y200" i="8" s="1"/>
  <c r="L200" i="8"/>
  <c r="M200" i="8"/>
  <c r="N200" i="8"/>
  <c r="AB200" i="8" s="1"/>
  <c r="O200" i="8"/>
  <c r="Q200" i="8"/>
  <c r="R200" i="8"/>
  <c r="T200" i="8"/>
  <c r="AD200" i="8" s="1"/>
  <c r="E927" i="8"/>
  <c r="F927" i="8"/>
  <c r="G927" i="8"/>
  <c r="H927" i="8"/>
  <c r="I927" i="8"/>
  <c r="J927" i="8"/>
  <c r="K927" i="8"/>
  <c r="L927" i="8"/>
  <c r="M927" i="8"/>
  <c r="AF927" i="8" s="1"/>
  <c r="N927" i="8"/>
  <c r="O927" i="8"/>
  <c r="Q927" i="8"/>
  <c r="R927" i="8"/>
  <c r="T927" i="8"/>
  <c r="AD927" i="8" s="1"/>
  <c r="E1167" i="8"/>
  <c r="F1167" i="8"/>
  <c r="G1167" i="8"/>
  <c r="H1167" i="8"/>
  <c r="I1167" i="8"/>
  <c r="J1167" i="8"/>
  <c r="K1167" i="8"/>
  <c r="L1167" i="8"/>
  <c r="M1167" i="8"/>
  <c r="N1167" i="8"/>
  <c r="O1167" i="8"/>
  <c r="Q1167" i="8"/>
  <c r="R1167" i="8"/>
  <c r="T1167" i="8"/>
  <c r="E1168" i="8"/>
  <c r="F1168" i="8"/>
  <c r="G1168" i="8"/>
  <c r="H1168" i="8"/>
  <c r="I1168" i="8"/>
  <c r="J1168" i="8"/>
  <c r="K1168" i="8"/>
  <c r="L1168" i="8"/>
  <c r="M1168" i="8"/>
  <c r="AF1168" i="8" s="1"/>
  <c r="N1168" i="8"/>
  <c r="O1168" i="8"/>
  <c r="Q1168" i="8"/>
  <c r="R1168" i="8"/>
  <c r="T1168" i="8"/>
  <c r="E88" i="8"/>
  <c r="F88" i="8"/>
  <c r="G88" i="8"/>
  <c r="H88" i="8"/>
  <c r="I88" i="8"/>
  <c r="J88" i="8"/>
  <c r="K88" i="8"/>
  <c r="L88" i="8"/>
  <c r="M88" i="8"/>
  <c r="N88" i="8"/>
  <c r="O88" i="8"/>
  <c r="Q88" i="8"/>
  <c r="R88" i="8"/>
  <c r="T88" i="8"/>
  <c r="E198" i="8"/>
  <c r="F198" i="8"/>
  <c r="AU198" i="8" s="1"/>
  <c r="G198" i="8"/>
  <c r="H198" i="8"/>
  <c r="I198" i="8"/>
  <c r="J198" i="8"/>
  <c r="K198" i="8"/>
  <c r="Y198" i="8" s="1"/>
  <c r="L198" i="8"/>
  <c r="M198" i="8"/>
  <c r="AF198" i="8" s="1"/>
  <c r="N198" i="8"/>
  <c r="AB198" i="8" s="1"/>
  <c r="O198" i="8"/>
  <c r="Q198" i="8"/>
  <c r="R198" i="8"/>
  <c r="T198" i="8"/>
  <c r="AD198" i="8" s="1"/>
  <c r="E63" i="8"/>
  <c r="F63" i="8"/>
  <c r="G63" i="8"/>
  <c r="H63" i="8"/>
  <c r="I63" i="8"/>
  <c r="J63" i="8"/>
  <c r="K63" i="8"/>
  <c r="L63" i="8"/>
  <c r="M63" i="8"/>
  <c r="AF63" i="8" s="1"/>
  <c r="N63" i="8"/>
  <c r="O63" i="8"/>
  <c r="Q63" i="8"/>
  <c r="R63" i="8"/>
  <c r="T63" i="8"/>
  <c r="E64" i="8"/>
  <c r="F64" i="8"/>
  <c r="G64" i="8"/>
  <c r="H64" i="8"/>
  <c r="I64" i="8"/>
  <c r="J64" i="8"/>
  <c r="K64" i="8"/>
  <c r="L64" i="8"/>
  <c r="M64" i="8"/>
  <c r="AF64" i="8" s="1"/>
  <c r="N64" i="8"/>
  <c r="O64" i="8"/>
  <c r="Q64" i="8"/>
  <c r="R64" i="8"/>
  <c r="T64" i="8"/>
  <c r="E451" i="8"/>
  <c r="F451" i="8"/>
  <c r="AU451" i="8" s="1"/>
  <c r="G451" i="8"/>
  <c r="H451" i="8"/>
  <c r="I451" i="8"/>
  <c r="J451" i="8"/>
  <c r="K451" i="8"/>
  <c r="L451" i="8"/>
  <c r="M451" i="8"/>
  <c r="AF451" i="8" s="1"/>
  <c r="N451" i="8"/>
  <c r="X451" i="8" s="1"/>
  <c r="O451" i="8"/>
  <c r="Q451" i="8"/>
  <c r="R451" i="8"/>
  <c r="T451" i="8"/>
  <c r="AD451" i="8" s="1"/>
  <c r="E237" i="8"/>
  <c r="F237" i="8"/>
  <c r="G237" i="8"/>
  <c r="H237" i="8"/>
  <c r="I237" i="8"/>
  <c r="J237" i="8"/>
  <c r="K237" i="8"/>
  <c r="Y237" i="8" s="1"/>
  <c r="L237" i="8"/>
  <c r="M237" i="8"/>
  <c r="AF237" i="8" s="1"/>
  <c r="N237" i="8"/>
  <c r="O237" i="8"/>
  <c r="Q237" i="8"/>
  <c r="R237" i="8"/>
  <c r="T237" i="8"/>
  <c r="E212" i="8"/>
  <c r="F212" i="8"/>
  <c r="G212" i="8"/>
  <c r="H212" i="8"/>
  <c r="I212" i="8"/>
  <c r="J212" i="8"/>
  <c r="K212" i="8"/>
  <c r="Y212" i="8" s="1"/>
  <c r="L212" i="8"/>
  <c r="M212" i="8"/>
  <c r="N212" i="8"/>
  <c r="O212" i="8"/>
  <c r="Q212" i="8"/>
  <c r="R212" i="8"/>
  <c r="T212" i="8"/>
  <c r="AD212" i="8" s="1"/>
  <c r="E452" i="8"/>
  <c r="F452" i="8"/>
  <c r="G452" i="8"/>
  <c r="H452" i="8"/>
  <c r="I452" i="8"/>
  <c r="J452" i="8"/>
  <c r="K452" i="8"/>
  <c r="Y452" i="8" s="1"/>
  <c r="L452" i="8"/>
  <c r="M452" i="8"/>
  <c r="AF452" i="8" s="1"/>
  <c r="N452" i="8"/>
  <c r="O452" i="8"/>
  <c r="Q452" i="8"/>
  <c r="R452" i="8"/>
  <c r="T452" i="8"/>
  <c r="E130" i="8"/>
  <c r="F130" i="8"/>
  <c r="G130" i="8"/>
  <c r="H130" i="8"/>
  <c r="I130" i="8"/>
  <c r="J130" i="8"/>
  <c r="K130" i="8"/>
  <c r="L130" i="8"/>
  <c r="M130" i="8"/>
  <c r="N130" i="8"/>
  <c r="O130" i="8"/>
  <c r="Q130" i="8"/>
  <c r="R130" i="8"/>
  <c r="T130" i="8"/>
  <c r="E453" i="8"/>
  <c r="F453" i="8"/>
  <c r="G453" i="8"/>
  <c r="H453" i="8"/>
  <c r="I453" i="8"/>
  <c r="J453" i="8"/>
  <c r="K453" i="8"/>
  <c r="L453" i="8"/>
  <c r="M453" i="8"/>
  <c r="AF453" i="8" s="1"/>
  <c r="N453" i="8"/>
  <c r="O453" i="8"/>
  <c r="Q453" i="8"/>
  <c r="R453" i="8"/>
  <c r="T453" i="8"/>
  <c r="E131" i="8"/>
  <c r="F131" i="8"/>
  <c r="G131" i="8"/>
  <c r="H131" i="8"/>
  <c r="I131" i="8"/>
  <c r="J131" i="8"/>
  <c r="K131" i="8"/>
  <c r="L131" i="8"/>
  <c r="M131" i="8"/>
  <c r="N131" i="8"/>
  <c r="O131" i="8"/>
  <c r="Q131" i="8"/>
  <c r="R131" i="8"/>
  <c r="T131" i="8"/>
  <c r="E454" i="8"/>
  <c r="F454" i="8"/>
  <c r="G454" i="8"/>
  <c r="H454" i="8"/>
  <c r="I454" i="8"/>
  <c r="J454" i="8"/>
  <c r="K454" i="8"/>
  <c r="L454" i="8"/>
  <c r="M454" i="8"/>
  <c r="AF454" i="8" s="1"/>
  <c r="N454" i="8"/>
  <c r="O454" i="8"/>
  <c r="Q454" i="8"/>
  <c r="R454" i="8"/>
  <c r="T454" i="8"/>
  <c r="E238" i="8"/>
  <c r="F238" i="8"/>
  <c r="G238" i="8"/>
  <c r="H238" i="8"/>
  <c r="I238" i="8"/>
  <c r="J238" i="8"/>
  <c r="K238" i="8"/>
  <c r="Y238" i="8" s="1"/>
  <c r="L238" i="8"/>
  <c r="M238" i="8"/>
  <c r="AF238" i="8" s="1"/>
  <c r="N238" i="8"/>
  <c r="O238" i="8"/>
  <c r="Q238" i="8"/>
  <c r="R238" i="8"/>
  <c r="T238" i="8"/>
  <c r="E455" i="8"/>
  <c r="F455" i="8"/>
  <c r="G455" i="8"/>
  <c r="H455" i="8"/>
  <c r="I455" i="8"/>
  <c r="J455" i="8"/>
  <c r="K455" i="8"/>
  <c r="Y455" i="8" s="1"/>
  <c r="L455" i="8"/>
  <c r="M455" i="8"/>
  <c r="AF455" i="8" s="1"/>
  <c r="N455" i="8"/>
  <c r="O455" i="8"/>
  <c r="Q455" i="8"/>
  <c r="R455" i="8"/>
  <c r="T455" i="8"/>
  <c r="E239" i="8"/>
  <c r="F239" i="8"/>
  <c r="AU239" i="8" s="1"/>
  <c r="G239" i="8"/>
  <c r="H239" i="8"/>
  <c r="I239" i="8"/>
  <c r="J239" i="8"/>
  <c r="K239" i="8"/>
  <c r="Y239" i="8" s="1"/>
  <c r="L239" i="8"/>
  <c r="M239" i="8"/>
  <c r="AF239" i="8" s="1"/>
  <c r="N239" i="8"/>
  <c r="Z239" i="8" s="1"/>
  <c r="O239" i="8"/>
  <c r="Q239" i="8"/>
  <c r="R239" i="8"/>
  <c r="T239" i="8"/>
  <c r="E240" i="8"/>
  <c r="F240" i="8"/>
  <c r="G240" i="8"/>
  <c r="H240" i="8"/>
  <c r="I240" i="8"/>
  <c r="J240" i="8"/>
  <c r="K240" i="8"/>
  <c r="Y240" i="8" s="1"/>
  <c r="L240" i="8"/>
  <c r="M240" i="8"/>
  <c r="AF240" i="8" s="1"/>
  <c r="N240" i="8"/>
  <c r="O240" i="8"/>
  <c r="Q240" i="8"/>
  <c r="R240" i="8"/>
  <c r="T240" i="8"/>
  <c r="E456" i="8"/>
  <c r="F456" i="8"/>
  <c r="G456" i="8"/>
  <c r="H456" i="8"/>
  <c r="I456" i="8"/>
  <c r="J456" i="8"/>
  <c r="K456" i="8"/>
  <c r="Y456" i="8" s="1"/>
  <c r="L456" i="8"/>
  <c r="M456" i="8"/>
  <c r="AF456" i="8" s="1"/>
  <c r="N456" i="8"/>
  <c r="O456" i="8"/>
  <c r="Q456" i="8"/>
  <c r="R456" i="8"/>
  <c r="T456" i="8"/>
  <c r="E78" i="8"/>
  <c r="F78" i="8"/>
  <c r="G78" i="8"/>
  <c r="H78" i="8"/>
  <c r="I78" i="8"/>
  <c r="J78" i="8"/>
  <c r="K78" i="8"/>
  <c r="L78" i="8"/>
  <c r="M78" i="8"/>
  <c r="N78" i="8"/>
  <c r="O78" i="8"/>
  <c r="Q78" i="8"/>
  <c r="R78" i="8"/>
  <c r="T78" i="8"/>
  <c r="E87" i="8"/>
  <c r="F87" i="8"/>
  <c r="G87" i="8"/>
  <c r="H87" i="8"/>
  <c r="I87" i="8"/>
  <c r="J87" i="8"/>
  <c r="K87" i="8"/>
  <c r="L87" i="8"/>
  <c r="M87" i="8"/>
  <c r="N87" i="8"/>
  <c r="O87" i="8"/>
  <c r="Q87" i="8"/>
  <c r="R87" i="8"/>
  <c r="T87" i="8"/>
  <c r="AD87" i="8" s="1"/>
  <c r="E457" i="8"/>
  <c r="F457" i="8"/>
  <c r="AU457" i="8" s="1"/>
  <c r="G457" i="8"/>
  <c r="H457" i="8"/>
  <c r="I457" i="8"/>
  <c r="J457" i="8"/>
  <c r="K457" i="8"/>
  <c r="L457" i="8"/>
  <c r="M457" i="8"/>
  <c r="AF457" i="8" s="1"/>
  <c r="N457" i="8"/>
  <c r="Z457" i="8" s="1"/>
  <c r="O457" i="8"/>
  <c r="Q457" i="8"/>
  <c r="R457" i="8"/>
  <c r="T457" i="8"/>
  <c r="E241" i="8"/>
  <c r="F241" i="8"/>
  <c r="AU241" i="8" s="1"/>
  <c r="G241" i="8"/>
  <c r="H241" i="8"/>
  <c r="I241" i="8"/>
  <c r="J241" i="8"/>
  <c r="K241" i="8"/>
  <c r="Y241" i="8" s="1"/>
  <c r="L241" i="8"/>
  <c r="M241" i="8"/>
  <c r="AF241" i="8" s="1"/>
  <c r="N241" i="8"/>
  <c r="X241" i="8" s="1"/>
  <c r="O241" i="8"/>
  <c r="Q241" i="8"/>
  <c r="R241" i="8"/>
  <c r="T241" i="8"/>
  <c r="E242" i="8"/>
  <c r="F242" i="8"/>
  <c r="AU242" i="8" s="1"/>
  <c r="G242" i="8"/>
  <c r="H242" i="8"/>
  <c r="I242" i="8"/>
  <c r="J242" i="8"/>
  <c r="K242" i="8"/>
  <c r="Y242" i="8" s="1"/>
  <c r="L242" i="8"/>
  <c r="M242" i="8"/>
  <c r="AF242" i="8" s="1"/>
  <c r="N242" i="8"/>
  <c r="O242" i="8"/>
  <c r="Q242" i="8"/>
  <c r="R242" i="8"/>
  <c r="T242" i="8"/>
  <c r="E863" i="8"/>
  <c r="F863" i="8"/>
  <c r="G863" i="8"/>
  <c r="H863" i="8"/>
  <c r="I863" i="8"/>
  <c r="J863" i="8"/>
  <c r="K863" i="8"/>
  <c r="L863" i="8"/>
  <c r="AC863" i="8" s="1"/>
  <c r="M863" i="8"/>
  <c r="N863" i="8"/>
  <c r="O863" i="8"/>
  <c r="Q863" i="8"/>
  <c r="R863" i="8"/>
  <c r="T863" i="8"/>
  <c r="E864" i="8"/>
  <c r="F864" i="8"/>
  <c r="G864" i="8"/>
  <c r="H864" i="8"/>
  <c r="I864" i="8"/>
  <c r="J864" i="8"/>
  <c r="K864" i="8"/>
  <c r="L864" i="8"/>
  <c r="AC864" i="8" s="1"/>
  <c r="M864" i="8"/>
  <c r="N864" i="8"/>
  <c r="O864" i="8"/>
  <c r="Q864" i="8"/>
  <c r="R864" i="8"/>
  <c r="T864" i="8"/>
  <c r="AD864" i="8" s="1"/>
  <c r="E458" i="8"/>
  <c r="F458" i="8"/>
  <c r="G458" i="8"/>
  <c r="H458" i="8"/>
  <c r="I458" i="8"/>
  <c r="J458" i="8"/>
  <c r="K458" i="8"/>
  <c r="Y458" i="8" s="1"/>
  <c r="L458" i="8"/>
  <c r="M458" i="8"/>
  <c r="AF458" i="8" s="1"/>
  <c r="N458" i="8"/>
  <c r="O458" i="8"/>
  <c r="Q458" i="8"/>
  <c r="R458" i="8"/>
  <c r="T458" i="8"/>
  <c r="E1364" i="8"/>
  <c r="F1364" i="8"/>
  <c r="G1364" i="8"/>
  <c r="H1364" i="8"/>
  <c r="I1364" i="8"/>
  <c r="J1364" i="8"/>
  <c r="K1364" i="8"/>
  <c r="L1364" i="8"/>
  <c r="M1364" i="8"/>
  <c r="N1364" i="8"/>
  <c r="O1364" i="8"/>
  <c r="Q1364" i="8"/>
  <c r="R1364" i="8"/>
  <c r="T1364" i="8"/>
  <c r="E814" i="8"/>
  <c r="F814" i="8"/>
  <c r="G814" i="8"/>
  <c r="H814" i="8"/>
  <c r="I814" i="8"/>
  <c r="J814" i="8"/>
  <c r="K814" i="8"/>
  <c r="L814" i="8"/>
  <c r="M814" i="8"/>
  <c r="N814" i="8"/>
  <c r="O814" i="8"/>
  <c r="Q814" i="8"/>
  <c r="R814" i="8"/>
  <c r="T814" i="8"/>
  <c r="E407" i="8"/>
  <c r="F407" i="8"/>
  <c r="G407" i="8"/>
  <c r="H407" i="8"/>
  <c r="I407" i="8"/>
  <c r="J407" i="8"/>
  <c r="K407" i="8"/>
  <c r="L407" i="8"/>
  <c r="M407" i="8"/>
  <c r="AF407" i="8" s="1"/>
  <c r="N407" i="8"/>
  <c r="O407" i="8"/>
  <c r="Q407" i="8"/>
  <c r="R407" i="8"/>
  <c r="T407" i="8"/>
  <c r="E459" i="8"/>
  <c r="F459" i="8"/>
  <c r="G459" i="8"/>
  <c r="H459" i="8"/>
  <c r="I459" i="8"/>
  <c r="J459" i="8"/>
  <c r="K459" i="8"/>
  <c r="Y459" i="8" s="1"/>
  <c r="L459" i="8"/>
  <c r="M459" i="8"/>
  <c r="AF459" i="8" s="1"/>
  <c r="N459" i="8"/>
  <c r="O459" i="8"/>
  <c r="Q459" i="8"/>
  <c r="R459" i="8"/>
  <c r="T459" i="8"/>
  <c r="E243" i="8"/>
  <c r="F243" i="8"/>
  <c r="G243" i="8"/>
  <c r="H243" i="8"/>
  <c r="I243" i="8"/>
  <c r="J243" i="8"/>
  <c r="K243" i="8"/>
  <c r="Y243" i="8" s="1"/>
  <c r="L243" i="8"/>
  <c r="M243" i="8"/>
  <c r="AF243" i="8" s="1"/>
  <c r="N243" i="8"/>
  <c r="O243" i="8"/>
  <c r="Q243" i="8"/>
  <c r="R243" i="8"/>
  <c r="T243" i="8"/>
  <c r="E244" i="8"/>
  <c r="F244" i="8"/>
  <c r="G244" i="8"/>
  <c r="H244" i="8"/>
  <c r="I244" i="8"/>
  <c r="J244" i="8"/>
  <c r="K244" i="8"/>
  <c r="Y244" i="8" s="1"/>
  <c r="L244" i="8"/>
  <c r="M244" i="8"/>
  <c r="AF244" i="8" s="1"/>
  <c r="N244" i="8"/>
  <c r="O244" i="8"/>
  <c r="Q244" i="8"/>
  <c r="R244" i="8"/>
  <c r="T244" i="8"/>
  <c r="E460" i="8"/>
  <c r="F460" i="8"/>
  <c r="G460" i="8"/>
  <c r="H460" i="8"/>
  <c r="I460" i="8"/>
  <c r="J460" i="8"/>
  <c r="K460" i="8"/>
  <c r="Y460" i="8" s="1"/>
  <c r="L460" i="8"/>
  <c r="M460" i="8"/>
  <c r="AF460" i="8" s="1"/>
  <c r="N460" i="8"/>
  <c r="O460" i="8"/>
  <c r="Q460" i="8"/>
  <c r="R460" i="8"/>
  <c r="T460" i="8"/>
  <c r="E201" i="8"/>
  <c r="F201" i="8"/>
  <c r="G201" i="8"/>
  <c r="H201" i="8"/>
  <c r="I201" i="8"/>
  <c r="J201" i="8"/>
  <c r="K201" i="8"/>
  <c r="Y201" i="8" s="1"/>
  <c r="L201" i="8"/>
  <c r="M201" i="8"/>
  <c r="AF201" i="8" s="1"/>
  <c r="N201" i="8"/>
  <c r="O201" i="8"/>
  <c r="Q201" i="8"/>
  <c r="R201" i="8"/>
  <c r="T201" i="8"/>
  <c r="AD201" i="8" s="1"/>
  <c r="E245" i="8"/>
  <c r="F245" i="8"/>
  <c r="G245" i="8"/>
  <c r="H245" i="8"/>
  <c r="I245" i="8"/>
  <c r="J245" i="8"/>
  <c r="K245" i="8"/>
  <c r="Y245" i="8" s="1"/>
  <c r="L245" i="8"/>
  <c r="M245" i="8"/>
  <c r="AF245" i="8" s="1"/>
  <c r="N245" i="8"/>
  <c r="O245" i="8"/>
  <c r="Q245" i="8"/>
  <c r="R245" i="8"/>
  <c r="T245" i="8"/>
  <c r="E246" i="8"/>
  <c r="F246" i="8"/>
  <c r="G246" i="8"/>
  <c r="H246" i="8"/>
  <c r="I246" i="8"/>
  <c r="J246" i="8"/>
  <c r="K246" i="8"/>
  <c r="L246" i="8"/>
  <c r="M246" i="8"/>
  <c r="AF246" i="8" s="1"/>
  <c r="N246" i="8"/>
  <c r="O246" i="8"/>
  <c r="Q246" i="8"/>
  <c r="R246" i="8"/>
  <c r="T246" i="8"/>
  <c r="E461" i="8"/>
  <c r="F461" i="8"/>
  <c r="G461" i="8"/>
  <c r="H461" i="8"/>
  <c r="I461" i="8"/>
  <c r="J461" i="8"/>
  <c r="K461" i="8"/>
  <c r="L461" i="8"/>
  <c r="M461" i="8"/>
  <c r="N461" i="8"/>
  <c r="O461" i="8"/>
  <c r="Q461" i="8"/>
  <c r="R461" i="8"/>
  <c r="T461" i="8"/>
  <c r="E358" i="8"/>
  <c r="F358" i="8"/>
  <c r="G358" i="8"/>
  <c r="H358" i="8"/>
  <c r="I358" i="8"/>
  <c r="J358" i="8"/>
  <c r="K358" i="8"/>
  <c r="L358" i="8"/>
  <c r="M358" i="8"/>
  <c r="N358" i="8"/>
  <c r="O358" i="8"/>
  <c r="Q358" i="8"/>
  <c r="R358" i="8"/>
  <c r="T358" i="8"/>
  <c r="E367" i="8"/>
  <c r="F367" i="8"/>
  <c r="AU367" i="8" s="1"/>
  <c r="G367" i="8"/>
  <c r="H367" i="8"/>
  <c r="I367" i="8"/>
  <c r="J367" i="8"/>
  <c r="K367" i="8"/>
  <c r="L367" i="8"/>
  <c r="M367" i="8"/>
  <c r="N367" i="8"/>
  <c r="O367" i="8"/>
  <c r="Q367" i="8"/>
  <c r="R367" i="8"/>
  <c r="T367" i="8"/>
  <c r="E247" i="8"/>
  <c r="F247" i="8"/>
  <c r="G247" i="8"/>
  <c r="H247" i="8"/>
  <c r="I247" i="8"/>
  <c r="J247" i="8"/>
  <c r="K247" i="8"/>
  <c r="Y247" i="8" s="1"/>
  <c r="L247" i="8"/>
  <c r="M247" i="8"/>
  <c r="N247" i="8"/>
  <c r="O247" i="8"/>
  <c r="Q247" i="8"/>
  <c r="R247" i="8"/>
  <c r="T247" i="8"/>
  <c r="AD247" i="8" s="1"/>
  <c r="E955" i="8"/>
  <c r="F955" i="8"/>
  <c r="G955" i="8"/>
  <c r="H955" i="8"/>
  <c r="I955" i="8"/>
  <c r="J955" i="8"/>
  <c r="K955" i="8"/>
  <c r="L955" i="8"/>
  <c r="M955" i="8"/>
  <c r="N955" i="8"/>
  <c r="O955" i="8"/>
  <c r="Q955" i="8"/>
  <c r="R955" i="8"/>
  <c r="T955" i="8"/>
  <c r="E4" i="8"/>
  <c r="F4" i="8"/>
  <c r="G4" i="8"/>
  <c r="H4" i="8"/>
  <c r="I4" i="8"/>
  <c r="J4" i="8"/>
  <c r="K4" i="8"/>
  <c r="L4" i="8"/>
  <c r="M4" i="8"/>
  <c r="N4" i="8"/>
  <c r="O4" i="8"/>
  <c r="Q4" i="8"/>
  <c r="R4" i="8"/>
  <c r="T4" i="8"/>
  <c r="E809" i="8"/>
  <c r="F809" i="8"/>
  <c r="G809" i="8"/>
  <c r="H809" i="8"/>
  <c r="I809" i="8"/>
  <c r="J809" i="8"/>
  <c r="K809" i="8"/>
  <c r="L809" i="8"/>
  <c r="M809" i="8"/>
  <c r="N809" i="8"/>
  <c r="O809" i="8"/>
  <c r="Q809" i="8"/>
  <c r="R809" i="8"/>
  <c r="T809" i="8"/>
  <c r="E462" i="8"/>
  <c r="F462" i="8"/>
  <c r="G462" i="8"/>
  <c r="H462" i="8"/>
  <c r="I462" i="8"/>
  <c r="J462" i="8"/>
  <c r="K462" i="8"/>
  <c r="Y462" i="8" s="1"/>
  <c r="L462" i="8"/>
  <c r="M462" i="8"/>
  <c r="AF462" i="8" s="1"/>
  <c r="N462" i="8"/>
  <c r="O462" i="8"/>
  <c r="Q462" i="8"/>
  <c r="R462" i="8"/>
  <c r="T462" i="8"/>
  <c r="E802" i="8"/>
  <c r="F802" i="8"/>
  <c r="G802" i="8"/>
  <c r="H802" i="8"/>
  <c r="I802" i="8"/>
  <c r="J802" i="8"/>
  <c r="K802" i="8"/>
  <c r="L802" i="8"/>
  <c r="M802" i="8"/>
  <c r="N802" i="8"/>
  <c r="O802" i="8"/>
  <c r="Q802" i="8"/>
  <c r="R802" i="8"/>
  <c r="T802" i="8"/>
  <c r="E463" i="8"/>
  <c r="F463" i="8"/>
  <c r="G463" i="8"/>
  <c r="H463" i="8"/>
  <c r="I463" i="8"/>
  <c r="J463" i="8"/>
  <c r="K463" i="8"/>
  <c r="Y463" i="8" s="1"/>
  <c r="L463" i="8"/>
  <c r="M463" i="8"/>
  <c r="AF463" i="8" s="1"/>
  <c r="N463" i="8"/>
  <c r="O463" i="8"/>
  <c r="Q463" i="8"/>
  <c r="R463" i="8"/>
  <c r="T463" i="8"/>
  <c r="E464" i="8"/>
  <c r="F464" i="8"/>
  <c r="G464" i="8"/>
  <c r="H464" i="8"/>
  <c r="I464" i="8"/>
  <c r="J464" i="8"/>
  <c r="K464" i="8"/>
  <c r="L464" i="8"/>
  <c r="M464" i="8"/>
  <c r="N464" i="8"/>
  <c r="O464" i="8"/>
  <c r="Q464" i="8"/>
  <c r="R464" i="8"/>
  <c r="T464" i="8"/>
  <c r="E918" i="8"/>
  <c r="F918" i="8"/>
  <c r="G918" i="8"/>
  <c r="H918" i="8"/>
  <c r="I918" i="8"/>
  <c r="J918" i="8"/>
  <c r="K918" i="8"/>
  <c r="L918" i="8"/>
  <c r="M918" i="8"/>
  <c r="N918" i="8"/>
  <c r="O918" i="8"/>
  <c r="Q918" i="8"/>
  <c r="R918" i="8"/>
  <c r="T918" i="8"/>
  <c r="E465" i="8"/>
  <c r="F465" i="8"/>
  <c r="G465" i="8"/>
  <c r="H465" i="8"/>
  <c r="I465" i="8"/>
  <c r="J465" i="8"/>
  <c r="K465" i="8"/>
  <c r="Y465" i="8" s="1"/>
  <c r="L465" i="8"/>
  <c r="M465" i="8"/>
  <c r="AF465" i="8" s="1"/>
  <c r="N465" i="8"/>
  <c r="O465" i="8"/>
  <c r="Q465" i="8"/>
  <c r="R465" i="8"/>
  <c r="T465" i="8"/>
  <c r="E8" i="8"/>
  <c r="F8" i="8"/>
  <c r="G8" i="8"/>
  <c r="H8" i="8"/>
  <c r="I8" i="8"/>
  <c r="J8" i="8"/>
  <c r="K8" i="8"/>
  <c r="L8" i="8"/>
  <c r="M8" i="8"/>
  <c r="N8" i="8"/>
  <c r="O8" i="8"/>
  <c r="Q8" i="8"/>
  <c r="R8" i="8"/>
  <c r="T8" i="8"/>
  <c r="E815" i="8"/>
  <c r="F815" i="8"/>
  <c r="G815" i="8"/>
  <c r="H815" i="8"/>
  <c r="I815" i="8"/>
  <c r="J815" i="8"/>
  <c r="K815" i="8"/>
  <c r="L815" i="8"/>
  <c r="M815" i="8"/>
  <c r="AF815" i="8" s="1"/>
  <c r="N815" i="8"/>
  <c r="O815" i="8"/>
  <c r="Q815" i="8"/>
  <c r="R815" i="8"/>
  <c r="T815" i="8"/>
  <c r="AD815" i="8" s="1"/>
  <c r="E466" i="8"/>
  <c r="F466" i="8"/>
  <c r="G466" i="8"/>
  <c r="H466" i="8"/>
  <c r="I466" i="8"/>
  <c r="J466" i="8"/>
  <c r="K466" i="8"/>
  <c r="Y466" i="8" s="1"/>
  <c r="L466" i="8"/>
  <c r="M466" i="8"/>
  <c r="AF466" i="8" s="1"/>
  <c r="N466" i="8"/>
  <c r="O466" i="8"/>
  <c r="Q466" i="8"/>
  <c r="R466" i="8"/>
  <c r="T466" i="8"/>
  <c r="E937" i="8"/>
  <c r="F937" i="8"/>
  <c r="G937" i="8"/>
  <c r="H937" i="8"/>
  <c r="I937" i="8"/>
  <c r="J937" i="8"/>
  <c r="K937" i="8"/>
  <c r="L937" i="8"/>
  <c r="M937" i="8"/>
  <c r="N937" i="8"/>
  <c r="O937" i="8"/>
  <c r="Q937" i="8"/>
  <c r="R937" i="8"/>
  <c r="T937" i="8"/>
  <c r="E248" i="8"/>
  <c r="F248" i="8"/>
  <c r="G248" i="8"/>
  <c r="H248" i="8"/>
  <c r="I248" i="8"/>
  <c r="J248" i="8"/>
  <c r="K248" i="8"/>
  <c r="Y248" i="8" s="1"/>
  <c r="L248" i="8"/>
  <c r="M248" i="8"/>
  <c r="N248" i="8"/>
  <c r="O248" i="8"/>
  <c r="Q248" i="8"/>
  <c r="R248" i="8"/>
  <c r="T248" i="8"/>
  <c r="E111" i="8"/>
  <c r="F111" i="8"/>
  <c r="G111" i="8"/>
  <c r="H111" i="8"/>
  <c r="I111" i="8"/>
  <c r="J111" i="8"/>
  <c r="K111" i="8"/>
  <c r="L111" i="8"/>
  <c r="M111" i="8"/>
  <c r="N111" i="8"/>
  <c r="O111" i="8"/>
  <c r="Q111" i="8"/>
  <c r="R111" i="8"/>
  <c r="T111" i="8"/>
  <c r="E249" i="8"/>
  <c r="F249" i="8"/>
  <c r="G249" i="8"/>
  <c r="H249" i="8"/>
  <c r="I249" i="8"/>
  <c r="J249" i="8"/>
  <c r="K249" i="8"/>
  <c r="L249" i="8"/>
  <c r="M249" i="8"/>
  <c r="N249" i="8"/>
  <c r="O249" i="8"/>
  <c r="Q249" i="8"/>
  <c r="R249" i="8"/>
  <c r="T249" i="8"/>
  <c r="AD249" i="8" s="1"/>
  <c r="E408" i="8"/>
  <c r="F408" i="8"/>
  <c r="G408" i="8"/>
  <c r="H408" i="8"/>
  <c r="I408" i="8"/>
  <c r="J408" i="8"/>
  <c r="K408" i="8"/>
  <c r="L408" i="8"/>
  <c r="M408" i="8"/>
  <c r="N408" i="8"/>
  <c r="O408" i="8"/>
  <c r="Q408" i="8"/>
  <c r="R408" i="8"/>
  <c r="T408" i="8"/>
  <c r="AD408" i="8" s="1"/>
  <c r="E1365" i="8"/>
  <c r="F1365" i="8"/>
  <c r="G1365" i="8"/>
  <c r="H1365" i="8"/>
  <c r="I1365" i="8"/>
  <c r="J1365" i="8"/>
  <c r="K1365" i="8"/>
  <c r="L1365" i="8"/>
  <c r="M1365" i="8"/>
  <c r="N1365" i="8"/>
  <c r="O1365" i="8"/>
  <c r="Q1365" i="8"/>
  <c r="R1365" i="8"/>
  <c r="T1365" i="8"/>
  <c r="AD1365" i="8" s="1"/>
  <c r="E112" i="8"/>
  <c r="F112" i="8"/>
  <c r="G112" i="8"/>
  <c r="H112" i="8"/>
  <c r="I112" i="8"/>
  <c r="J112" i="8"/>
  <c r="K112" i="8"/>
  <c r="L112" i="8"/>
  <c r="M112" i="8"/>
  <c r="N112" i="8"/>
  <c r="O112" i="8"/>
  <c r="Q112" i="8"/>
  <c r="R112" i="8"/>
  <c r="T112" i="8"/>
  <c r="E865" i="8"/>
  <c r="F865" i="8"/>
  <c r="G865" i="8"/>
  <c r="H865" i="8"/>
  <c r="I865" i="8"/>
  <c r="J865" i="8"/>
  <c r="K865" i="8"/>
  <c r="L865" i="8"/>
  <c r="M865" i="8"/>
  <c r="AF865" i="8" s="1"/>
  <c r="N865" i="8"/>
  <c r="O865" i="8"/>
  <c r="Q865" i="8"/>
  <c r="R865" i="8"/>
  <c r="T865" i="8"/>
  <c r="AD865" i="8" s="1"/>
  <c r="E467" i="8"/>
  <c r="F467" i="8"/>
  <c r="G467" i="8"/>
  <c r="H467" i="8"/>
  <c r="I467" i="8"/>
  <c r="J467" i="8"/>
  <c r="K467" i="8"/>
  <c r="Y467" i="8" s="1"/>
  <c r="L467" i="8"/>
  <c r="M467" i="8"/>
  <c r="AF467" i="8" s="1"/>
  <c r="N467" i="8"/>
  <c r="O467" i="8"/>
  <c r="Q467" i="8"/>
  <c r="R467" i="8"/>
  <c r="T467" i="8"/>
  <c r="E1381" i="8"/>
  <c r="F1381" i="8"/>
  <c r="G1381" i="8"/>
  <c r="H1381" i="8"/>
  <c r="I1381" i="8"/>
  <c r="J1381" i="8"/>
  <c r="K1381" i="8"/>
  <c r="L1381" i="8"/>
  <c r="M1381" i="8"/>
  <c r="N1381" i="8"/>
  <c r="O1381" i="8"/>
  <c r="Q1381" i="8"/>
  <c r="R1381" i="8"/>
  <c r="T1381" i="8"/>
  <c r="E1234" i="8"/>
  <c r="F1234" i="8"/>
  <c r="G1234" i="8"/>
  <c r="H1234" i="8"/>
  <c r="I1234" i="8"/>
  <c r="J1234" i="8"/>
  <c r="K1234" i="8"/>
  <c r="L1234" i="8"/>
  <c r="M1234" i="8"/>
  <c r="N1234" i="8"/>
  <c r="O1234" i="8"/>
  <c r="Q1234" i="8"/>
  <c r="R1234" i="8"/>
  <c r="T1234" i="8"/>
  <c r="E357" i="8"/>
  <c r="F357" i="8"/>
  <c r="G357" i="8"/>
  <c r="H357" i="8"/>
  <c r="I357" i="8"/>
  <c r="J357" i="8"/>
  <c r="K357" i="8"/>
  <c r="L357" i="8"/>
  <c r="M357" i="8"/>
  <c r="N357" i="8"/>
  <c r="O357" i="8"/>
  <c r="Q357" i="8"/>
  <c r="R357" i="8"/>
  <c r="T357" i="8"/>
  <c r="E468" i="8"/>
  <c r="F468" i="8"/>
  <c r="G468" i="8"/>
  <c r="H468" i="8"/>
  <c r="I468" i="8"/>
  <c r="J468" i="8"/>
  <c r="K468" i="8"/>
  <c r="L468" i="8"/>
  <c r="M468" i="8"/>
  <c r="N468" i="8"/>
  <c r="O468" i="8"/>
  <c r="Q468" i="8"/>
  <c r="R468" i="8"/>
  <c r="T468" i="8"/>
  <c r="E214" i="8"/>
  <c r="F214" i="8"/>
  <c r="G214" i="8"/>
  <c r="H214" i="8"/>
  <c r="I214" i="8"/>
  <c r="J214" i="8"/>
  <c r="K214" i="8"/>
  <c r="L214" i="8"/>
  <c r="M214" i="8"/>
  <c r="N214" i="8"/>
  <c r="O214" i="8"/>
  <c r="Q214" i="8"/>
  <c r="R214" i="8"/>
  <c r="T214" i="8"/>
  <c r="E250" i="8"/>
  <c r="F250" i="8"/>
  <c r="G250" i="8"/>
  <c r="H250" i="8"/>
  <c r="I250" i="8"/>
  <c r="J250" i="8"/>
  <c r="K250" i="8"/>
  <c r="Y250" i="8" s="1"/>
  <c r="L250" i="8"/>
  <c r="M250" i="8"/>
  <c r="AF250" i="8" s="1"/>
  <c r="N250" i="8"/>
  <c r="O250" i="8"/>
  <c r="Q250" i="8"/>
  <c r="R250" i="8"/>
  <c r="T250" i="8"/>
  <c r="E919" i="8"/>
  <c r="F919" i="8"/>
  <c r="G919" i="8"/>
  <c r="H919" i="8"/>
  <c r="I919" i="8"/>
  <c r="J919" i="8"/>
  <c r="K919" i="8"/>
  <c r="L919" i="8"/>
  <c r="M919" i="8"/>
  <c r="N919" i="8"/>
  <c r="O919" i="8"/>
  <c r="Q919" i="8"/>
  <c r="R919" i="8"/>
  <c r="T919" i="8"/>
  <c r="AD919" i="8" s="1"/>
  <c r="E251" i="8"/>
  <c r="F251" i="8"/>
  <c r="G251" i="8"/>
  <c r="H251" i="8"/>
  <c r="I251" i="8"/>
  <c r="J251" i="8"/>
  <c r="K251" i="8"/>
  <c r="Y251" i="8" s="1"/>
  <c r="L251" i="8"/>
  <c r="M251" i="8"/>
  <c r="AF251" i="8" s="1"/>
  <c r="N251" i="8"/>
  <c r="O251" i="8"/>
  <c r="Q251" i="8"/>
  <c r="R251" i="8"/>
  <c r="T251" i="8"/>
  <c r="E5" i="8"/>
  <c r="F5" i="8"/>
  <c r="AU5" i="8" s="1"/>
  <c r="G5" i="8"/>
  <c r="H5" i="8"/>
  <c r="I5" i="8"/>
  <c r="J5" i="8"/>
  <c r="K5" i="8"/>
  <c r="L5" i="8"/>
  <c r="M5" i="8"/>
  <c r="N5" i="8"/>
  <c r="O5" i="8"/>
  <c r="Q5" i="8"/>
  <c r="R5" i="8"/>
  <c r="T5" i="8"/>
  <c r="E252" i="8"/>
  <c r="F252" i="8"/>
  <c r="G252" i="8"/>
  <c r="H252" i="8"/>
  <c r="I252" i="8"/>
  <c r="J252" i="8"/>
  <c r="K252" i="8"/>
  <c r="Y252" i="8" s="1"/>
  <c r="L252" i="8"/>
  <c r="M252" i="8"/>
  <c r="AF252" i="8" s="1"/>
  <c r="N252" i="8"/>
  <c r="O252" i="8"/>
  <c r="Q252" i="8"/>
  <c r="R252" i="8"/>
  <c r="T252" i="8"/>
  <c r="E253" i="8"/>
  <c r="F253" i="8"/>
  <c r="G253" i="8"/>
  <c r="H253" i="8"/>
  <c r="I253" i="8"/>
  <c r="J253" i="8"/>
  <c r="K253" i="8"/>
  <c r="Y253" i="8" s="1"/>
  <c r="L253" i="8"/>
  <c r="M253" i="8"/>
  <c r="N253" i="8"/>
  <c r="O253" i="8"/>
  <c r="Q253" i="8"/>
  <c r="R253" i="8"/>
  <c r="T253" i="8"/>
  <c r="E254" i="8"/>
  <c r="F254" i="8"/>
  <c r="G254" i="8"/>
  <c r="H254" i="8"/>
  <c r="I254" i="8"/>
  <c r="J254" i="8"/>
  <c r="K254" i="8"/>
  <c r="L254" i="8"/>
  <c r="M254" i="8"/>
  <c r="N254" i="8"/>
  <c r="O254" i="8"/>
  <c r="Q254" i="8"/>
  <c r="R254" i="8"/>
  <c r="T254" i="8"/>
  <c r="E816" i="8"/>
  <c r="F816" i="8"/>
  <c r="G816" i="8"/>
  <c r="H816" i="8"/>
  <c r="I816" i="8"/>
  <c r="J816" i="8"/>
  <c r="K816" i="8"/>
  <c r="L816" i="8"/>
  <c r="M816" i="8"/>
  <c r="N816" i="8"/>
  <c r="O816" i="8"/>
  <c r="Q816" i="8"/>
  <c r="R816" i="8"/>
  <c r="T816" i="8"/>
  <c r="E836" i="8"/>
  <c r="F836" i="8"/>
  <c r="G836" i="8"/>
  <c r="H836" i="8"/>
  <c r="I836" i="8"/>
  <c r="J836" i="8"/>
  <c r="K836" i="8"/>
  <c r="L836" i="8"/>
  <c r="M836" i="8"/>
  <c r="N836" i="8"/>
  <c r="O836" i="8"/>
  <c r="Q836" i="8"/>
  <c r="R836" i="8"/>
  <c r="T836" i="8"/>
  <c r="E827" i="8"/>
  <c r="F827" i="8"/>
  <c r="G827" i="8"/>
  <c r="H827" i="8"/>
  <c r="I827" i="8"/>
  <c r="J827" i="8"/>
  <c r="K827" i="8"/>
  <c r="L827" i="8"/>
  <c r="M827" i="8"/>
  <c r="N827" i="8"/>
  <c r="O827" i="8"/>
  <c r="Q827" i="8"/>
  <c r="R827" i="8"/>
  <c r="T827" i="8"/>
  <c r="AD827" i="8" s="1"/>
  <c r="E255" i="8"/>
  <c r="F255" i="8"/>
  <c r="G255" i="8"/>
  <c r="H255" i="8"/>
  <c r="I255" i="8"/>
  <c r="J255" i="8"/>
  <c r="K255" i="8"/>
  <c r="Y255" i="8" s="1"/>
  <c r="L255" i="8"/>
  <c r="M255" i="8"/>
  <c r="AF255" i="8" s="1"/>
  <c r="N255" i="8"/>
  <c r="O255" i="8"/>
  <c r="Q255" i="8"/>
  <c r="R255" i="8"/>
  <c r="T255" i="8"/>
  <c r="E866" i="8"/>
  <c r="F866" i="8"/>
  <c r="G866" i="8"/>
  <c r="H866" i="8"/>
  <c r="I866" i="8"/>
  <c r="J866" i="8"/>
  <c r="K866" i="8"/>
  <c r="L866" i="8"/>
  <c r="AC866" i="8" s="1"/>
  <c r="M866" i="8"/>
  <c r="N866" i="8"/>
  <c r="O866" i="8"/>
  <c r="Q866" i="8"/>
  <c r="R866" i="8"/>
  <c r="T866" i="8"/>
  <c r="E837" i="8"/>
  <c r="F837" i="8"/>
  <c r="G837" i="8"/>
  <c r="H837" i="8"/>
  <c r="I837" i="8"/>
  <c r="J837" i="8"/>
  <c r="K837" i="8"/>
  <c r="L837" i="8"/>
  <c r="M837" i="8"/>
  <c r="N837" i="8"/>
  <c r="O837" i="8"/>
  <c r="Q837" i="8"/>
  <c r="R837" i="8"/>
  <c r="T837" i="8"/>
  <c r="E469" i="8"/>
  <c r="F469" i="8"/>
  <c r="G469" i="8"/>
  <c r="H469" i="8"/>
  <c r="I469" i="8"/>
  <c r="J469" i="8"/>
  <c r="K469" i="8"/>
  <c r="L469" i="8"/>
  <c r="M469" i="8"/>
  <c r="N469" i="8"/>
  <c r="O469" i="8"/>
  <c r="Q469" i="8"/>
  <c r="R469" i="8"/>
  <c r="T469" i="8"/>
  <c r="E1493" i="8"/>
  <c r="F1493" i="8"/>
  <c r="AU1493" i="8" s="1"/>
  <c r="G1493" i="8"/>
  <c r="H1493" i="8"/>
  <c r="I1493" i="8"/>
  <c r="J1493" i="8"/>
  <c r="K1493" i="8"/>
  <c r="L1493" i="8"/>
  <c r="M1493" i="8"/>
  <c r="N1493" i="8"/>
  <c r="O1493" i="8"/>
  <c r="Q1493" i="8"/>
  <c r="R1493" i="8"/>
  <c r="T1493" i="8"/>
  <c r="E832" i="8"/>
  <c r="F832" i="8"/>
  <c r="G832" i="8"/>
  <c r="H832" i="8"/>
  <c r="I832" i="8"/>
  <c r="J832" i="8"/>
  <c r="K832" i="8"/>
  <c r="L832" i="8"/>
  <c r="M832" i="8"/>
  <c r="N832" i="8"/>
  <c r="O832" i="8"/>
  <c r="Q832" i="8"/>
  <c r="R832" i="8"/>
  <c r="T832" i="8"/>
  <c r="E838" i="8"/>
  <c r="F838" i="8"/>
  <c r="G838" i="8"/>
  <c r="H838" i="8"/>
  <c r="I838" i="8"/>
  <c r="J838" i="8"/>
  <c r="K838" i="8"/>
  <c r="L838" i="8"/>
  <c r="M838" i="8"/>
  <c r="N838" i="8"/>
  <c r="O838" i="8"/>
  <c r="Q838" i="8"/>
  <c r="R838" i="8"/>
  <c r="T838" i="8"/>
  <c r="E132" i="8"/>
  <c r="F132" i="8"/>
  <c r="G132" i="8"/>
  <c r="H132" i="8"/>
  <c r="I132" i="8"/>
  <c r="J132" i="8"/>
  <c r="K132" i="8"/>
  <c r="L132" i="8"/>
  <c r="M132" i="8"/>
  <c r="N132" i="8"/>
  <c r="O132" i="8"/>
  <c r="Q132" i="8"/>
  <c r="R132" i="8"/>
  <c r="T132" i="8"/>
  <c r="E1244" i="8"/>
  <c r="F1244" i="8"/>
  <c r="G1244" i="8"/>
  <c r="H1244" i="8"/>
  <c r="I1244" i="8"/>
  <c r="J1244" i="8"/>
  <c r="K1244" i="8"/>
  <c r="L1244" i="8"/>
  <c r="M1244" i="8"/>
  <c r="N1244" i="8"/>
  <c r="O1244" i="8"/>
  <c r="Q1244" i="8"/>
  <c r="R1244" i="8"/>
  <c r="T1244" i="8"/>
  <c r="E817" i="8"/>
  <c r="F817" i="8"/>
  <c r="G817" i="8"/>
  <c r="H817" i="8"/>
  <c r="I817" i="8"/>
  <c r="J817" i="8"/>
  <c r="K817" i="8"/>
  <c r="L817" i="8"/>
  <c r="M817" i="8"/>
  <c r="N817" i="8"/>
  <c r="O817" i="8"/>
  <c r="Q817" i="8"/>
  <c r="R817" i="8"/>
  <c r="T817" i="8"/>
  <c r="E810" i="8"/>
  <c r="F810" i="8"/>
  <c r="G810" i="8"/>
  <c r="H810" i="8"/>
  <c r="I810" i="8"/>
  <c r="J810" i="8"/>
  <c r="K810" i="8"/>
  <c r="L810" i="8"/>
  <c r="M810" i="8"/>
  <c r="N810" i="8"/>
  <c r="O810" i="8"/>
  <c r="Q810" i="8"/>
  <c r="R810" i="8"/>
  <c r="T810" i="8"/>
  <c r="AD810" i="8" s="1"/>
  <c r="E867" i="8"/>
  <c r="F867" i="8"/>
  <c r="AU867" i="8" s="1"/>
  <c r="G867" i="8"/>
  <c r="H867" i="8"/>
  <c r="I867" i="8"/>
  <c r="J867" i="8"/>
  <c r="K867" i="8"/>
  <c r="L867" i="8"/>
  <c r="M867" i="8"/>
  <c r="N867" i="8"/>
  <c r="X867" i="8" s="1"/>
  <c r="O867" i="8"/>
  <c r="Q867" i="8"/>
  <c r="R867" i="8"/>
  <c r="T867" i="8"/>
  <c r="E213" i="8"/>
  <c r="F213" i="8"/>
  <c r="G213" i="8"/>
  <c r="H213" i="8"/>
  <c r="I213" i="8"/>
  <c r="J213" i="8"/>
  <c r="K213" i="8"/>
  <c r="Y213" i="8" s="1"/>
  <c r="L213" i="8"/>
  <c r="M213" i="8"/>
  <c r="AF213" i="8" s="1"/>
  <c r="N213" i="8"/>
  <c r="O213" i="8"/>
  <c r="Q213" i="8"/>
  <c r="R213" i="8"/>
  <c r="T213" i="8"/>
  <c r="AD213" i="8" s="1"/>
  <c r="E256" i="8"/>
  <c r="F256" i="8"/>
  <c r="G256" i="8"/>
  <c r="H256" i="8"/>
  <c r="I256" i="8"/>
  <c r="J256" i="8"/>
  <c r="K256" i="8"/>
  <c r="Y256" i="8" s="1"/>
  <c r="L256" i="8"/>
  <c r="M256" i="8"/>
  <c r="AF256" i="8" s="1"/>
  <c r="N256" i="8"/>
  <c r="O256" i="8"/>
  <c r="Q256" i="8"/>
  <c r="R256" i="8"/>
  <c r="T256" i="8"/>
  <c r="AD256" i="8" s="1"/>
  <c r="E470" i="8"/>
  <c r="F470" i="8"/>
  <c r="G470" i="8"/>
  <c r="H470" i="8"/>
  <c r="I470" i="8"/>
  <c r="J470" i="8"/>
  <c r="K470" i="8"/>
  <c r="Y470" i="8" s="1"/>
  <c r="L470" i="8"/>
  <c r="M470" i="8"/>
  <c r="AF470" i="8" s="1"/>
  <c r="N470" i="8"/>
  <c r="O470" i="8"/>
  <c r="Q470" i="8"/>
  <c r="R470" i="8"/>
  <c r="T470" i="8"/>
  <c r="E202" i="8"/>
  <c r="F202" i="8"/>
  <c r="G202" i="8"/>
  <c r="H202" i="8"/>
  <c r="I202" i="8"/>
  <c r="J202" i="8"/>
  <c r="K202" i="8"/>
  <c r="Y202" i="8" s="1"/>
  <c r="L202" i="8"/>
  <c r="M202" i="8"/>
  <c r="AF202" i="8" s="1"/>
  <c r="N202" i="8"/>
  <c r="O202" i="8"/>
  <c r="Q202" i="8"/>
  <c r="R202" i="8"/>
  <c r="T202" i="8"/>
  <c r="AD202" i="8" s="1"/>
  <c r="E471" i="8"/>
  <c r="F471" i="8"/>
  <c r="G471" i="8"/>
  <c r="H471" i="8"/>
  <c r="I471" i="8"/>
  <c r="J471" i="8"/>
  <c r="K471" i="8"/>
  <c r="Y471" i="8" s="1"/>
  <c r="L471" i="8"/>
  <c r="M471" i="8"/>
  <c r="N471" i="8"/>
  <c r="O471" i="8"/>
  <c r="Q471" i="8"/>
  <c r="R471" i="8"/>
  <c r="T471" i="8"/>
  <c r="E472" i="8"/>
  <c r="F472" i="8"/>
  <c r="G472" i="8"/>
  <c r="H472" i="8"/>
  <c r="I472" i="8"/>
  <c r="J472" i="8"/>
  <c r="K472" i="8"/>
  <c r="Y472" i="8" s="1"/>
  <c r="L472" i="8"/>
  <c r="M472" i="8"/>
  <c r="N472" i="8"/>
  <c r="O472" i="8"/>
  <c r="Q472" i="8"/>
  <c r="R472" i="8"/>
  <c r="T472" i="8"/>
  <c r="E473" i="8"/>
  <c r="F473" i="8"/>
  <c r="G473" i="8"/>
  <c r="H473" i="8"/>
  <c r="I473" i="8"/>
  <c r="J473" i="8"/>
  <c r="K473" i="8"/>
  <c r="L473" i="8"/>
  <c r="M473" i="8"/>
  <c r="AF473" i="8" s="1"/>
  <c r="N473" i="8"/>
  <c r="O473" i="8"/>
  <c r="Q473" i="8"/>
  <c r="R473" i="8"/>
  <c r="T473" i="8"/>
  <c r="E257" i="8"/>
  <c r="F257" i="8"/>
  <c r="G257" i="8"/>
  <c r="H257" i="8"/>
  <c r="I257" i="8"/>
  <c r="J257" i="8"/>
  <c r="K257" i="8"/>
  <c r="L257" i="8"/>
  <c r="M257" i="8"/>
  <c r="AF257" i="8" s="1"/>
  <c r="N257" i="8"/>
  <c r="O257" i="8"/>
  <c r="Q257" i="8"/>
  <c r="R257" i="8"/>
  <c r="T257" i="8"/>
  <c r="E1169" i="8"/>
  <c r="F1169" i="8"/>
  <c r="G1169" i="8"/>
  <c r="H1169" i="8"/>
  <c r="I1169" i="8"/>
  <c r="J1169" i="8"/>
  <c r="K1169" i="8"/>
  <c r="L1169" i="8"/>
  <c r="M1169" i="8"/>
  <c r="AF1169" i="8" s="1"/>
  <c r="N1169" i="8"/>
  <c r="O1169" i="8"/>
  <c r="Q1169" i="8"/>
  <c r="R1169" i="8"/>
  <c r="T1169" i="8"/>
  <c r="E1235" i="8"/>
  <c r="F1235" i="8"/>
  <c r="G1235" i="8"/>
  <c r="H1235" i="8"/>
  <c r="I1235" i="8"/>
  <c r="J1235" i="8"/>
  <c r="K1235" i="8"/>
  <c r="L1235" i="8"/>
  <c r="M1235" i="8"/>
  <c r="N1235" i="8"/>
  <c r="O1235" i="8"/>
  <c r="Q1235" i="8"/>
  <c r="R1235" i="8"/>
  <c r="T1235" i="8"/>
  <c r="E474" i="8"/>
  <c r="F474" i="8"/>
  <c r="G474" i="8"/>
  <c r="H474" i="8"/>
  <c r="I474" i="8"/>
  <c r="J474" i="8"/>
  <c r="K474" i="8"/>
  <c r="L474" i="8"/>
  <c r="M474" i="8"/>
  <c r="AF474" i="8" s="1"/>
  <c r="N474" i="8"/>
  <c r="O474" i="8"/>
  <c r="Q474" i="8"/>
  <c r="R474" i="8"/>
  <c r="T474" i="8"/>
  <c r="E839" i="8"/>
  <c r="F839" i="8"/>
  <c r="G839" i="8"/>
  <c r="H839" i="8"/>
  <c r="I839" i="8"/>
  <c r="J839" i="8"/>
  <c r="K839" i="8"/>
  <c r="L839" i="8"/>
  <c r="M839" i="8"/>
  <c r="N839" i="8"/>
  <c r="O839" i="8"/>
  <c r="Q839" i="8"/>
  <c r="R839" i="8"/>
  <c r="T839" i="8"/>
  <c r="E133" i="8"/>
  <c r="F133" i="8"/>
  <c r="G133" i="8"/>
  <c r="H133" i="8"/>
  <c r="I133" i="8"/>
  <c r="J133" i="8"/>
  <c r="K133" i="8"/>
  <c r="L133" i="8"/>
  <c r="M133" i="8"/>
  <c r="N133" i="8"/>
  <c r="O133" i="8"/>
  <c r="Q133" i="8"/>
  <c r="R133" i="8"/>
  <c r="T133" i="8"/>
  <c r="E828" i="8"/>
  <c r="F828" i="8"/>
  <c r="G828" i="8"/>
  <c r="H828" i="8"/>
  <c r="I828" i="8"/>
  <c r="J828" i="8"/>
  <c r="K828" i="8"/>
  <c r="L828" i="8"/>
  <c r="M828" i="8"/>
  <c r="N828" i="8"/>
  <c r="O828" i="8"/>
  <c r="Q828" i="8"/>
  <c r="R828" i="8"/>
  <c r="T828" i="8"/>
  <c r="AD828" i="8" s="1"/>
  <c r="E803" i="8"/>
  <c r="F803" i="8"/>
  <c r="G803" i="8"/>
  <c r="H803" i="8"/>
  <c r="I803" i="8"/>
  <c r="J803" i="8"/>
  <c r="K803" i="8"/>
  <c r="L803" i="8"/>
  <c r="M803" i="8"/>
  <c r="N803" i="8"/>
  <c r="O803" i="8"/>
  <c r="Q803" i="8"/>
  <c r="R803" i="8"/>
  <c r="T803" i="8"/>
  <c r="E1245" i="8"/>
  <c r="F1245" i="8"/>
  <c r="G1245" i="8"/>
  <c r="H1245" i="8"/>
  <c r="I1245" i="8"/>
  <c r="J1245" i="8"/>
  <c r="K1245" i="8"/>
  <c r="L1245" i="8"/>
  <c r="M1245" i="8"/>
  <c r="N1245" i="8"/>
  <c r="O1245" i="8"/>
  <c r="Q1245" i="8"/>
  <c r="R1245" i="8"/>
  <c r="T1245" i="8"/>
  <c r="E818" i="8"/>
  <c r="F818" i="8"/>
  <c r="G818" i="8"/>
  <c r="H818" i="8"/>
  <c r="I818" i="8"/>
  <c r="J818" i="8"/>
  <c r="K818" i="8"/>
  <c r="L818" i="8"/>
  <c r="M818" i="8"/>
  <c r="N818" i="8"/>
  <c r="O818" i="8"/>
  <c r="Q818" i="8"/>
  <c r="R818" i="8"/>
  <c r="T818" i="8"/>
  <c r="E405" i="8"/>
  <c r="F405" i="8"/>
  <c r="G405" i="8"/>
  <c r="H405" i="8"/>
  <c r="I405" i="8"/>
  <c r="J405" i="8"/>
  <c r="K405" i="8"/>
  <c r="L405" i="8"/>
  <c r="M405" i="8"/>
  <c r="N405" i="8"/>
  <c r="O405" i="8"/>
  <c r="Q405" i="8"/>
  <c r="R405" i="8"/>
  <c r="T405" i="8"/>
  <c r="E1170" i="8"/>
  <c r="F1170" i="8"/>
  <c r="G1170" i="8"/>
  <c r="H1170" i="8"/>
  <c r="I1170" i="8"/>
  <c r="J1170" i="8"/>
  <c r="K1170" i="8"/>
  <c r="L1170" i="8"/>
  <c r="M1170" i="8"/>
  <c r="N1170" i="8"/>
  <c r="O1170" i="8"/>
  <c r="Q1170" i="8"/>
  <c r="R1170" i="8"/>
  <c r="T1170" i="8"/>
  <c r="AD1170" i="8" s="1"/>
  <c r="E113" i="8"/>
  <c r="F113" i="8"/>
  <c r="G113" i="8"/>
  <c r="H113" i="8"/>
  <c r="I113" i="8"/>
  <c r="J113" i="8"/>
  <c r="K113" i="8"/>
  <c r="L113" i="8"/>
  <c r="M113" i="8"/>
  <c r="N113" i="8"/>
  <c r="O113" i="8"/>
  <c r="Q113" i="8"/>
  <c r="R113" i="8"/>
  <c r="T113" i="8"/>
  <c r="E1494" i="8"/>
  <c r="F1494" i="8"/>
  <c r="G1494" i="8"/>
  <c r="H1494" i="8"/>
  <c r="I1494" i="8"/>
  <c r="J1494" i="8"/>
  <c r="K1494" i="8"/>
  <c r="L1494" i="8"/>
  <c r="M1494" i="8"/>
  <c r="N1494" i="8"/>
  <c r="O1494" i="8"/>
  <c r="Q1494" i="8"/>
  <c r="R1494" i="8"/>
  <c r="T1494" i="8"/>
  <c r="E95" i="8"/>
  <c r="F95" i="8"/>
  <c r="G95" i="8"/>
  <c r="H95" i="8"/>
  <c r="I95" i="8"/>
  <c r="J95" i="8"/>
  <c r="K95" i="8"/>
  <c r="L95" i="8"/>
  <c r="M95" i="8"/>
  <c r="N95" i="8"/>
  <c r="O95" i="8"/>
  <c r="Q95" i="8"/>
  <c r="R95" i="8"/>
  <c r="T95" i="8"/>
  <c r="E398" i="8"/>
  <c r="F398" i="8"/>
  <c r="AU398" i="8" s="1"/>
  <c r="G398" i="8"/>
  <c r="H398" i="8"/>
  <c r="I398" i="8"/>
  <c r="J398" i="8"/>
  <c r="K398" i="8"/>
  <c r="L398" i="8"/>
  <c r="M398" i="8"/>
  <c r="N398" i="8"/>
  <c r="O398" i="8"/>
  <c r="Q398" i="8"/>
  <c r="R398" i="8"/>
  <c r="T398" i="8"/>
  <c r="E1171" i="8"/>
  <c r="F1171" i="8"/>
  <c r="G1171" i="8"/>
  <c r="H1171" i="8"/>
  <c r="I1171" i="8"/>
  <c r="J1171" i="8"/>
  <c r="K1171" i="8"/>
  <c r="L1171" i="8"/>
  <c r="M1171" i="8"/>
  <c r="N1171" i="8"/>
  <c r="O1171" i="8"/>
  <c r="Q1171" i="8"/>
  <c r="R1171" i="8"/>
  <c r="T1171" i="8"/>
  <c r="E851" i="8"/>
  <c r="F851" i="8"/>
  <c r="G851" i="8"/>
  <c r="H851" i="8"/>
  <c r="I851" i="8"/>
  <c r="J851" i="8"/>
  <c r="K851" i="8"/>
  <c r="L851" i="8"/>
  <c r="M851" i="8"/>
  <c r="N851" i="8"/>
  <c r="O851" i="8"/>
  <c r="Q851" i="8"/>
  <c r="R851" i="8"/>
  <c r="T851" i="8"/>
  <c r="E938" i="8"/>
  <c r="F938" i="8"/>
  <c r="G938" i="8"/>
  <c r="H938" i="8"/>
  <c r="I938" i="8"/>
  <c r="J938" i="8"/>
  <c r="K938" i="8"/>
  <c r="L938" i="8"/>
  <c r="M938" i="8"/>
  <c r="N938" i="8"/>
  <c r="O938" i="8"/>
  <c r="Q938" i="8"/>
  <c r="R938" i="8"/>
  <c r="T938" i="8"/>
  <c r="E1246" i="8"/>
  <c r="F1246" i="8"/>
  <c r="G1246" i="8"/>
  <c r="H1246" i="8"/>
  <c r="I1246" i="8"/>
  <c r="J1246" i="8"/>
  <c r="K1246" i="8"/>
  <c r="L1246" i="8"/>
  <c r="M1246" i="8"/>
  <c r="N1246" i="8"/>
  <c r="O1246" i="8"/>
  <c r="Q1246" i="8"/>
  <c r="R1246" i="8"/>
  <c r="T1246" i="8"/>
  <c r="E956" i="8"/>
  <c r="F956" i="8"/>
  <c r="G956" i="8"/>
  <c r="H956" i="8"/>
  <c r="I956" i="8"/>
  <c r="J956" i="8"/>
  <c r="K956" i="8"/>
  <c r="L956" i="8"/>
  <c r="M956" i="8"/>
  <c r="N956" i="8"/>
  <c r="O956" i="8"/>
  <c r="Q956" i="8"/>
  <c r="R956" i="8"/>
  <c r="T956" i="8"/>
  <c r="E475" i="8"/>
  <c r="F475" i="8"/>
  <c r="G475" i="8"/>
  <c r="H475" i="8"/>
  <c r="I475" i="8"/>
  <c r="J475" i="8"/>
  <c r="K475" i="8"/>
  <c r="L475" i="8"/>
  <c r="M475" i="8"/>
  <c r="AF475" i="8" s="1"/>
  <c r="N475" i="8"/>
  <c r="O475" i="8"/>
  <c r="Q475" i="8"/>
  <c r="R475" i="8"/>
  <c r="T475" i="8"/>
  <c r="E476" i="8"/>
  <c r="F476" i="8"/>
  <c r="G476" i="8"/>
  <c r="H476" i="8"/>
  <c r="I476" i="8"/>
  <c r="J476" i="8"/>
  <c r="K476" i="8"/>
  <c r="L476" i="8"/>
  <c r="M476" i="8"/>
  <c r="N476" i="8"/>
  <c r="O476" i="8"/>
  <c r="Q476" i="8"/>
  <c r="R476" i="8"/>
  <c r="T476" i="8"/>
  <c r="E258" i="8"/>
  <c r="F258" i="8"/>
  <c r="G258" i="8"/>
  <c r="H258" i="8"/>
  <c r="I258" i="8"/>
  <c r="J258" i="8"/>
  <c r="K258" i="8"/>
  <c r="Y258" i="8" s="1"/>
  <c r="L258" i="8"/>
  <c r="M258" i="8"/>
  <c r="AF258" i="8" s="1"/>
  <c r="N258" i="8"/>
  <c r="O258" i="8"/>
  <c r="Q258" i="8"/>
  <c r="R258" i="8"/>
  <c r="T258" i="8"/>
  <c r="E477" i="8"/>
  <c r="F477" i="8"/>
  <c r="G477" i="8"/>
  <c r="H477" i="8"/>
  <c r="I477" i="8"/>
  <c r="J477" i="8"/>
  <c r="K477" i="8"/>
  <c r="L477" i="8"/>
  <c r="M477" i="8"/>
  <c r="N477" i="8"/>
  <c r="O477" i="8"/>
  <c r="Q477" i="8"/>
  <c r="R477" i="8"/>
  <c r="T477" i="8"/>
  <c r="E478" i="8"/>
  <c r="F478" i="8"/>
  <c r="G478" i="8"/>
  <c r="H478" i="8"/>
  <c r="I478" i="8"/>
  <c r="J478" i="8"/>
  <c r="K478" i="8"/>
  <c r="Y478" i="8" s="1"/>
  <c r="L478" i="8"/>
  <c r="M478" i="8"/>
  <c r="AF478" i="8" s="1"/>
  <c r="N478" i="8"/>
  <c r="O478" i="8"/>
  <c r="Q478" i="8"/>
  <c r="R478" i="8"/>
  <c r="T478" i="8"/>
  <c r="E210" i="8"/>
  <c r="F210" i="8"/>
  <c r="G210" i="8"/>
  <c r="H210" i="8"/>
  <c r="I210" i="8"/>
  <c r="J210" i="8"/>
  <c r="K210" i="8"/>
  <c r="L210" i="8"/>
  <c r="M210" i="8"/>
  <c r="AF210" i="8" s="1"/>
  <c r="N210" i="8"/>
  <c r="O210" i="8"/>
  <c r="Q210" i="8"/>
  <c r="R210" i="8"/>
  <c r="T210" i="8"/>
  <c r="E479" i="8"/>
  <c r="F479" i="8"/>
  <c r="G479" i="8"/>
  <c r="H479" i="8"/>
  <c r="I479" i="8"/>
  <c r="J479" i="8"/>
  <c r="K479" i="8"/>
  <c r="Y479" i="8" s="1"/>
  <c r="L479" i="8"/>
  <c r="M479" i="8"/>
  <c r="AF479" i="8" s="1"/>
  <c r="N479" i="8"/>
  <c r="O479" i="8"/>
  <c r="Q479" i="8"/>
  <c r="R479" i="8"/>
  <c r="T479" i="8"/>
  <c r="E480" i="8"/>
  <c r="F480" i="8"/>
  <c r="G480" i="8"/>
  <c r="H480" i="8"/>
  <c r="I480" i="8"/>
  <c r="J480" i="8"/>
  <c r="K480" i="8"/>
  <c r="Y480" i="8" s="1"/>
  <c r="L480" i="8"/>
  <c r="M480" i="8"/>
  <c r="AF480" i="8" s="1"/>
  <c r="N480" i="8"/>
  <c r="O480" i="8"/>
  <c r="Q480" i="8"/>
  <c r="R480" i="8"/>
  <c r="T480" i="8"/>
  <c r="E1172" i="8"/>
  <c r="F1172" i="8"/>
  <c r="AU1172" i="8" s="1"/>
  <c r="G1172" i="8"/>
  <c r="H1172" i="8"/>
  <c r="I1172" i="8"/>
  <c r="J1172" i="8"/>
  <c r="K1172" i="8"/>
  <c r="L1172" i="8"/>
  <c r="M1172" i="8"/>
  <c r="N1172" i="8"/>
  <c r="X1172" i="8" s="1"/>
  <c r="O1172" i="8"/>
  <c r="Q1172" i="8"/>
  <c r="R1172" i="8"/>
  <c r="T1172" i="8"/>
  <c r="E13" i="8"/>
  <c r="F13" i="8"/>
  <c r="G13" i="8"/>
  <c r="H13" i="8"/>
  <c r="I13" i="8"/>
  <c r="J13" i="8"/>
  <c r="K13" i="8"/>
  <c r="L13" i="8"/>
  <c r="M13" i="8"/>
  <c r="N13" i="8"/>
  <c r="O13" i="8"/>
  <c r="Q13" i="8"/>
  <c r="R13" i="8"/>
  <c r="T13" i="8"/>
  <c r="E819" i="8"/>
  <c r="F819" i="8"/>
  <c r="G819" i="8"/>
  <c r="H819" i="8"/>
  <c r="I819" i="8"/>
  <c r="J819" i="8"/>
  <c r="K819" i="8"/>
  <c r="L819" i="8"/>
  <c r="M819" i="8"/>
  <c r="N819" i="8"/>
  <c r="O819" i="8"/>
  <c r="Q819" i="8"/>
  <c r="R819" i="8"/>
  <c r="T819" i="8"/>
  <c r="E481" i="8"/>
  <c r="F481" i="8"/>
  <c r="G481" i="8"/>
  <c r="H481" i="8"/>
  <c r="I481" i="8"/>
  <c r="J481" i="8"/>
  <c r="K481" i="8"/>
  <c r="Y481" i="8" s="1"/>
  <c r="L481" i="8"/>
  <c r="M481" i="8"/>
  <c r="AF481" i="8" s="1"/>
  <c r="N481" i="8"/>
  <c r="O481" i="8"/>
  <c r="Q481" i="8"/>
  <c r="R481" i="8"/>
  <c r="T481" i="8"/>
  <c r="E482" i="8"/>
  <c r="F482" i="8"/>
  <c r="G482" i="8"/>
  <c r="H482" i="8"/>
  <c r="I482" i="8"/>
  <c r="J482" i="8"/>
  <c r="K482" i="8"/>
  <c r="Y482" i="8" s="1"/>
  <c r="L482" i="8"/>
  <c r="M482" i="8"/>
  <c r="AF482" i="8" s="1"/>
  <c r="N482" i="8"/>
  <c r="O482" i="8"/>
  <c r="Q482" i="8"/>
  <c r="R482" i="8"/>
  <c r="T482" i="8"/>
  <c r="E840" i="8"/>
  <c r="F840" i="8"/>
  <c r="G840" i="8"/>
  <c r="H840" i="8"/>
  <c r="I840" i="8"/>
  <c r="J840" i="8"/>
  <c r="K840" i="8"/>
  <c r="L840" i="8"/>
  <c r="M840" i="8"/>
  <c r="N840" i="8"/>
  <c r="O840" i="8"/>
  <c r="Q840" i="8"/>
  <c r="R840" i="8"/>
  <c r="T840" i="8"/>
  <c r="E820" i="8"/>
  <c r="F820" i="8"/>
  <c r="G820" i="8"/>
  <c r="H820" i="8"/>
  <c r="I820" i="8"/>
  <c r="J820" i="8"/>
  <c r="K820" i="8"/>
  <c r="L820" i="8"/>
  <c r="M820" i="8"/>
  <c r="N820" i="8"/>
  <c r="O820" i="8"/>
  <c r="Q820" i="8"/>
  <c r="R820" i="8"/>
  <c r="T820" i="8"/>
  <c r="E1173" i="8"/>
  <c r="F1173" i="8"/>
  <c r="AU1173" i="8" s="1"/>
  <c r="G1173" i="8"/>
  <c r="H1173" i="8"/>
  <c r="I1173" i="8"/>
  <c r="J1173" i="8"/>
  <c r="K1173" i="8"/>
  <c r="L1173" i="8"/>
  <c r="M1173" i="8"/>
  <c r="N1173" i="8"/>
  <c r="O1173" i="8"/>
  <c r="Q1173" i="8"/>
  <c r="R1173" i="8"/>
  <c r="T1173" i="8"/>
  <c r="E483" i="8"/>
  <c r="F483" i="8"/>
  <c r="G483" i="8"/>
  <c r="H483" i="8"/>
  <c r="I483" i="8"/>
  <c r="J483" i="8"/>
  <c r="K483" i="8"/>
  <c r="L483" i="8"/>
  <c r="M483" i="8"/>
  <c r="AF483" i="8" s="1"/>
  <c r="N483" i="8"/>
  <c r="O483" i="8"/>
  <c r="Q483" i="8"/>
  <c r="R483" i="8"/>
  <c r="T483" i="8"/>
  <c r="E134" i="8"/>
  <c r="F134" i="8"/>
  <c r="G134" i="8"/>
  <c r="H134" i="8"/>
  <c r="I134" i="8"/>
  <c r="J134" i="8"/>
  <c r="K134" i="8"/>
  <c r="L134" i="8"/>
  <c r="M134" i="8"/>
  <c r="N134" i="8"/>
  <c r="O134" i="8"/>
  <c r="Q134" i="8"/>
  <c r="R134" i="8"/>
  <c r="T134" i="8"/>
  <c r="E1382" i="8"/>
  <c r="F1382" i="8"/>
  <c r="G1382" i="8"/>
  <c r="H1382" i="8"/>
  <c r="I1382" i="8"/>
  <c r="J1382" i="8"/>
  <c r="K1382" i="8"/>
  <c r="L1382" i="8"/>
  <c r="M1382" i="8"/>
  <c r="N1382" i="8"/>
  <c r="O1382" i="8"/>
  <c r="Q1382" i="8"/>
  <c r="R1382" i="8"/>
  <c r="T1382" i="8"/>
  <c r="E1495" i="8"/>
  <c r="F1495" i="8"/>
  <c r="AU1495" i="8" s="1"/>
  <c r="G1495" i="8"/>
  <c r="H1495" i="8"/>
  <c r="I1495" i="8"/>
  <c r="J1495" i="8"/>
  <c r="K1495" i="8"/>
  <c r="L1495" i="8"/>
  <c r="M1495" i="8"/>
  <c r="N1495" i="8"/>
  <c r="O1495" i="8"/>
  <c r="Q1495" i="8"/>
  <c r="R1495" i="8"/>
  <c r="T1495" i="8"/>
  <c r="E484" i="8"/>
  <c r="F484" i="8"/>
  <c r="G484" i="8"/>
  <c r="H484" i="8"/>
  <c r="I484" i="8"/>
  <c r="J484" i="8"/>
  <c r="K484" i="8"/>
  <c r="Y484" i="8" s="1"/>
  <c r="L484" i="8"/>
  <c r="M484" i="8"/>
  <c r="AF484" i="8" s="1"/>
  <c r="N484" i="8"/>
  <c r="O484" i="8"/>
  <c r="Q484" i="8"/>
  <c r="R484" i="8"/>
  <c r="T484" i="8"/>
  <c r="E10" i="8"/>
  <c r="F10" i="8"/>
  <c r="G10" i="8"/>
  <c r="H10" i="8"/>
  <c r="I10" i="8"/>
  <c r="J10" i="8"/>
  <c r="K10" i="8"/>
  <c r="L10" i="8"/>
  <c r="M10" i="8"/>
  <c r="AF10" i="8" s="1"/>
  <c r="N10" i="8"/>
  <c r="O10" i="8"/>
  <c r="Q10" i="8"/>
  <c r="R10" i="8"/>
  <c r="T10" i="8"/>
  <c r="E1366" i="8"/>
  <c r="F1366" i="8"/>
  <c r="G1366" i="8"/>
  <c r="H1366" i="8"/>
  <c r="I1366" i="8"/>
  <c r="J1366" i="8"/>
  <c r="K1366" i="8"/>
  <c r="L1366" i="8"/>
  <c r="M1366" i="8"/>
  <c r="N1366" i="8"/>
  <c r="O1366" i="8"/>
  <c r="Q1366" i="8"/>
  <c r="R1366" i="8"/>
  <c r="T1366" i="8"/>
  <c r="E259" i="8"/>
  <c r="F259" i="8"/>
  <c r="G259" i="8"/>
  <c r="H259" i="8"/>
  <c r="I259" i="8"/>
  <c r="J259" i="8"/>
  <c r="K259" i="8"/>
  <c r="Y259" i="8" s="1"/>
  <c r="L259" i="8"/>
  <c r="M259" i="8"/>
  <c r="AF259" i="8" s="1"/>
  <c r="N259" i="8"/>
  <c r="O259" i="8"/>
  <c r="Q259" i="8"/>
  <c r="R259" i="8"/>
  <c r="T259" i="8"/>
  <c r="E841" i="8"/>
  <c r="F841" i="8"/>
  <c r="G841" i="8"/>
  <c r="H841" i="8"/>
  <c r="I841" i="8"/>
  <c r="J841" i="8"/>
  <c r="K841" i="8"/>
  <c r="L841" i="8"/>
  <c r="M841" i="8"/>
  <c r="N841" i="8"/>
  <c r="O841" i="8"/>
  <c r="Q841" i="8"/>
  <c r="R841" i="8"/>
  <c r="T841" i="8"/>
  <c r="E203" i="8"/>
  <c r="F203" i="8"/>
  <c r="AU203" i="8" s="1"/>
  <c r="G203" i="8"/>
  <c r="H203" i="8"/>
  <c r="I203" i="8"/>
  <c r="J203" i="8"/>
  <c r="K203" i="8"/>
  <c r="Y203" i="8" s="1"/>
  <c r="L203" i="8"/>
  <c r="M203" i="8"/>
  <c r="AF203" i="8" s="1"/>
  <c r="N203" i="8"/>
  <c r="O203" i="8"/>
  <c r="Q203" i="8"/>
  <c r="R203" i="8"/>
  <c r="T203" i="8"/>
  <c r="AD203" i="8" s="1"/>
  <c r="E485" i="8"/>
  <c r="F485" i="8"/>
  <c r="G485" i="8"/>
  <c r="H485" i="8"/>
  <c r="I485" i="8"/>
  <c r="J485" i="8"/>
  <c r="K485" i="8"/>
  <c r="Y485" i="8" s="1"/>
  <c r="L485" i="8"/>
  <c r="M485" i="8"/>
  <c r="AF485" i="8" s="1"/>
  <c r="N485" i="8"/>
  <c r="O485" i="8"/>
  <c r="Q485" i="8"/>
  <c r="R485" i="8"/>
  <c r="T485" i="8"/>
  <c r="E1482" i="8"/>
  <c r="F1482" i="8"/>
  <c r="AU1482" i="8" s="1"/>
  <c r="G1482" i="8"/>
  <c r="H1482" i="8"/>
  <c r="I1482" i="8"/>
  <c r="J1482" i="8"/>
  <c r="K1482" i="8"/>
  <c r="L1482" i="8"/>
  <c r="M1482" i="8"/>
  <c r="N1482" i="8"/>
  <c r="O1482" i="8"/>
  <c r="Q1482" i="8"/>
  <c r="R1482" i="8"/>
  <c r="T1482" i="8"/>
  <c r="AD1482" i="8" s="1"/>
  <c r="E1367" i="8"/>
  <c r="F1367" i="8"/>
  <c r="G1367" i="8"/>
  <c r="H1367" i="8"/>
  <c r="I1367" i="8"/>
  <c r="J1367" i="8"/>
  <c r="K1367" i="8"/>
  <c r="L1367" i="8"/>
  <c r="M1367" i="8"/>
  <c r="N1367" i="8"/>
  <c r="O1367" i="8"/>
  <c r="Q1367" i="8"/>
  <c r="R1367" i="8"/>
  <c r="T1367" i="8"/>
  <c r="E1368" i="8"/>
  <c r="F1368" i="8"/>
  <c r="G1368" i="8"/>
  <c r="H1368" i="8"/>
  <c r="I1368" i="8"/>
  <c r="J1368" i="8"/>
  <c r="K1368" i="8"/>
  <c r="L1368" i="8"/>
  <c r="M1368" i="8"/>
  <c r="N1368" i="8"/>
  <c r="O1368" i="8"/>
  <c r="Q1368" i="8"/>
  <c r="R1368" i="8"/>
  <c r="T1368" i="8"/>
  <c r="E1369" i="8"/>
  <c r="F1369" i="8"/>
  <c r="G1369" i="8"/>
  <c r="H1369" i="8"/>
  <c r="I1369" i="8"/>
  <c r="J1369" i="8"/>
  <c r="K1369" i="8"/>
  <c r="L1369" i="8"/>
  <c r="M1369" i="8"/>
  <c r="N1369" i="8"/>
  <c r="O1369" i="8"/>
  <c r="Q1369" i="8"/>
  <c r="R1369" i="8"/>
  <c r="T1369" i="8"/>
  <c r="E204" i="8"/>
  <c r="F204" i="8"/>
  <c r="G204" i="8"/>
  <c r="H204" i="8"/>
  <c r="I204" i="8"/>
  <c r="J204" i="8"/>
  <c r="K204" i="8"/>
  <c r="Y204" i="8" s="1"/>
  <c r="L204" i="8"/>
  <c r="M204" i="8"/>
  <c r="AF204" i="8" s="1"/>
  <c r="N204" i="8"/>
  <c r="O204" i="8"/>
  <c r="Q204" i="8"/>
  <c r="R204" i="8"/>
  <c r="T204" i="8"/>
  <c r="AD204" i="8" s="1"/>
  <c r="E72" i="8"/>
  <c r="F72" i="8"/>
  <c r="G72" i="8"/>
  <c r="H72" i="8"/>
  <c r="I72" i="8"/>
  <c r="J72" i="8"/>
  <c r="K72" i="8"/>
  <c r="L72" i="8"/>
  <c r="M72" i="8"/>
  <c r="N72" i="8"/>
  <c r="O72" i="8"/>
  <c r="Q72" i="8"/>
  <c r="R72" i="8"/>
  <c r="T72" i="8"/>
  <c r="E20" i="8"/>
  <c r="F20" i="8"/>
  <c r="G20" i="8"/>
  <c r="H20" i="8"/>
  <c r="I20" i="8"/>
  <c r="J20" i="8"/>
  <c r="K20" i="8"/>
  <c r="L20" i="8"/>
  <c r="M20" i="8"/>
  <c r="N20" i="8"/>
  <c r="O20" i="8"/>
  <c r="Q20" i="8"/>
  <c r="R20" i="8"/>
  <c r="T20" i="8"/>
  <c r="E842" i="8"/>
  <c r="F842" i="8"/>
  <c r="G842" i="8"/>
  <c r="H842" i="8"/>
  <c r="I842" i="8"/>
  <c r="J842" i="8"/>
  <c r="K842" i="8"/>
  <c r="L842" i="8"/>
  <c r="M842" i="8"/>
  <c r="N842" i="8"/>
  <c r="O842" i="8"/>
  <c r="Q842" i="8"/>
  <c r="R842" i="8"/>
  <c r="T842" i="8"/>
  <c r="E951" i="8"/>
  <c r="F951" i="8"/>
  <c r="G951" i="8"/>
  <c r="H951" i="8"/>
  <c r="I951" i="8"/>
  <c r="J951" i="8"/>
  <c r="K951" i="8"/>
  <c r="L951" i="8"/>
  <c r="M951" i="8"/>
  <c r="N951" i="8"/>
  <c r="O951" i="8"/>
  <c r="Q951" i="8"/>
  <c r="R951" i="8"/>
  <c r="T951" i="8"/>
  <c r="E399" i="8"/>
  <c r="F399" i="8"/>
  <c r="G399" i="8"/>
  <c r="H399" i="8"/>
  <c r="I399" i="8"/>
  <c r="J399" i="8"/>
  <c r="K399" i="8"/>
  <c r="L399" i="8"/>
  <c r="AC399" i="8" s="1"/>
  <c r="M399" i="8"/>
  <c r="N399" i="8"/>
  <c r="O399" i="8"/>
  <c r="Q399" i="8"/>
  <c r="R399" i="8"/>
  <c r="T399" i="8"/>
  <c r="AD399" i="8" s="1"/>
  <c r="E486" i="8"/>
  <c r="F486" i="8"/>
  <c r="G486" i="8"/>
  <c r="H486" i="8"/>
  <c r="I486" i="8"/>
  <c r="J486" i="8"/>
  <c r="K486" i="8"/>
  <c r="Y486" i="8" s="1"/>
  <c r="L486" i="8"/>
  <c r="M486" i="8"/>
  <c r="AF486" i="8" s="1"/>
  <c r="N486" i="8"/>
  <c r="O486" i="8"/>
  <c r="Q486" i="8"/>
  <c r="R486" i="8"/>
  <c r="T486" i="8"/>
  <c r="E260" i="8"/>
  <c r="F260" i="8"/>
  <c r="G260" i="8"/>
  <c r="H260" i="8"/>
  <c r="I260" i="8"/>
  <c r="J260" i="8"/>
  <c r="K260" i="8"/>
  <c r="Y260" i="8" s="1"/>
  <c r="L260" i="8"/>
  <c r="M260" i="8"/>
  <c r="AF260" i="8" s="1"/>
  <c r="N260" i="8"/>
  <c r="O260" i="8"/>
  <c r="Q260" i="8"/>
  <c r="R260" i="8"/>
  <c r="T260" i="8"/>
  <c r="E65" i="8"/>
  <c r="F65" i="8"/>
  <c r="G65" i="8"/>
  <c r="H65" i="8"/>
  <c r="I65" i="8"/>
  <c r="J65" i="8"/>
  <c r="K65" i="8"/>
  <c r="L65" i="8"/>
  <c r="M65" i="8"/>
  <c r="AF65" i="8" s="1"/>
  <c r="N65" i="8"/>
  <c r="O65" i="8"/>
  <c r="Q65" i="8"/>
  <c r="R65" i="8"/>
  <c r="T65" i="8"/>
  <c r="E1174" i="8"/>
  <c r="F1174" i="8"/>
  <c r="G1174" i="8"/>
  <c r="H1174" i="8"/>
  <c r="I1174" i="8"/>
  <c r="J1174" i="8"/>
  <c r="K1174" i="8"/>
  <c r="L1174" i="8"/>
  <c r="M1174" i="8"/>
  <c r="N1174" i="8"/>
  <c r="O1174" i="8"/>
  <c r="Q1174" i="8"/>
  <c r="R1174" i="8"/>
  <c r="T1174" i="8"/>
  <c r="AD1174" i="8" s="1"/>
  <c r="E1236" i="8"/>
  <c r="F1236" i="8"/>
  <c r="G1236" i="8"/>
  <c r="H1236" i="8"/>
  <c r="I1236" i="8"/>
  <c r="J1236" i="8"/>
  <c r="K1236" i="8"/>
  <c r="L1236" i="8"/>
  <c r="M1236" i="8"/>
  <c r="N1236" i="8"/>
  <c r="O1236" i="8"/>
  <c r="Q1236" i="8"/>
  <c r="R1236" i="8"/>
  <c r="T1236" i="8"/>
  <c r="E487" i="8"/>
  <c r="F487" i="8"/>
  <c r="G487" i="8"/>
  <c r="H487" i="8"/>
  <c r="I487" i="8"/>
  <c r="J487" i="8"/>
  <c r="K487" i="8"/>
  <c r="Y487" i="8" s="1"/>
  <c r="L487" i="8"/>
  <c r="M487" i="8"/>
  <c r="AF487" i="8" s="1"/>
  <c r="N487" i="8"/>
  <c r="O487" i="8"/>
  <c r="Q487" i="8"/>
  <c r="R487" i="8"/>
  <c r="T487" i="8"/>
  <c r="E488" i="8"/>
  <c r="F488" i="8"/>
  <c r="G488" i="8"/>
  <c r="H488" i="8"/>
  <c r="I488" i="8"/>
  <c r="J488" i="8"/>
  <c r="K488" i="8"/>
  <c r="L488" i="8"/>
  <c r="M488" i="8"/>
  <c r="AF488" i="8" s="1"/>
  <c r="N488" i="8"/>
  <c r="O488" i="8"/>
  <c r="Q488" i="8"/>
  <c r="R488" i="8"/>
  <c r="T488" i="8"/>
  <c r="E50" i="8"/>
  <c r="F50" i="8"/>
  <c r="AU50" i="8" s="1"/>
  <c r="G50" i="8"/>
  <c r="H50" i="8"/>
  <c r="I50" i="8"/>
  <c r="J50" i="8"/>
  <c r="K50" i="8"/>
  <c r="L50" i="8"/>
  <c r="M50" i="8"/>
  <c r="N50" i="8"/>
  <c r="X50" i="8" s="1"/>
  <c r="O50" i="8"/>
  <c r="Q50" i="8"/>
  <c r="R50" i="8"/>
  <c r="T50" i="8"/>
  <c r="E261" i="8"/>
  <c r="F261" i="8"/>
  <c r="G261" i="8"/>
  <c r="H261" i="8"/>
  <c r="I261" i="8"/>
  <c r="J261" i="8"/>
  <c r="K261" i="8"/>
  <c r="Y261" i="8" s="1"/>
  <c r="L261" i="8"/>
  <c r="M261" i="8"/>
  <c r="AF261" i="8" s="1"/>
  <c r="N261" i="8"/>
  <c r="O261" i="8"/>
  <c r="Q261" i="8"/>
  <c r="R261" i="8"/>
  <c r="T261" i="8"/>
  <c r="E368" i="8"/>
  <c r="F368" i="8"/>
  <c r="AU368" i="8" s="1"/>
  <c r="G368" i="8"/>
  <c r="H368" i="8"/>
  <c r="I368" i="8"/>
  <c r="J368" i="8"/>
  <c r="K368" i="8"/>
  <c r="L368" i="8"/>
  <c r="M368" i="8"/>
  <c r="N368" i="8"/>
  <c r="O368" i="8"/>
  <c r="Q368" i="8"/>
  <c r="R368" i="8"/>
  <c r="T368" i="8"/>
  <c r="E831" i="8"/>
  <c r="F831" i="8"/>
  <c r="G831" i="8"/>
  <c r="H831" i="8"/>
  <c r="I831" i="8"/>
  <c r="J831" i="8"/>
  <c r="K831" i="8"/>
  <c r="L831" i="8"/>
  <c r="M831" i="8"/>
  <c r="N831" i="8"/>
  <c r="O831" i="8"/>
  <c r="Q831" i="8"/>
  <c r="R831" i="8"/>
  <c r="T831" i="8"/>
  <c r="E262" i="8"/>
  <c r="F262" i="8"/>
  <c r="G262" i="8"/>
  <c r="H262" i="8"/>
  <c r="I262" i="8"/>
  <c r="J262" i="8"/>
  <c r="K262" i="8"/>
  <c r="Y262" i="8" s="1"/>
  <c r="L262" i="8"/>
  <c r="M262" i="8"/>
  <c r="AF262" i="8" s="1"/>
  <c r="N262" i="8"/>
  <c r="O262" i="8"/>
  <c r="Q262" i="8"/>
  <c r="R262" i="8"/>
  <c r="T262" i="8"/>
  <c r="E263" i="8"/>
  <c r="F263" i="8"/>
  <c r="G263" i="8"/>
  <c r="H263" i="8"/>
  <c r="I263" i="8"/>
  <c r="J263" i="8"/>
  <c r="K263" i="8"/>
  <c r="Y263" i="8" s="1"/>
  <c r="L263" i="8"/>
  <c r="M263" i="8"/>
  <c r="AF263" i="8" s="1"/>
  <c r="N263" i="8"/>
  <c r="O263" i="8"/>
  <c r="Q263" i="8"/>
  <c r="R263" i="8"/>
  <c r="T263" i="8"/>
  <c r="E812" i="8"/>
  <c r="F812" i="8"/>
  <c r="G812" i="8"/>
  <c r="H812" i="8"/>
  <c r="I812" i="8"/>
  <c r="J812" i="8"/>
  <c r="K812" i="8"/>
  <c r="L812" i="8"/>
  <c r="M812" i="8"/>
  <c r="N812" i="8"/>
  <c r="O812" i="8"/>
  <c r="Q812" i="8"/>
  <c r="R812" i="8"/>
  <c r="T812" i="8"/>
  <c r="E489" i="8"/>
  <c r="F489" i="8"/>
  <c r="G489" i="8"/>
  <c r="H489" i="8"/>
  <c r="I489" i="8"/>
  <c r="J489" i="8"/>
  <c r="K489" i="8"/>
  <c r="L489" i="8"/>
  <c r="M489" i="8"/>
  <c r="N489" i="8"/>
  <c r="O489" i="8"/>
  <c r="Q489" i="8"/>
  <c r="R489" i="8"/>
  <c r="T489" i="8"/>
  <c r="E490" i="8"/>
  <c r="F490" i="8"/>
  <c r="G490" i="8"/>
  <c r="H490" i="8"/>
  <c r="I490" i="8"/>
  <c r="J490" i="8"/>
  <c r="K490" i="8"/>
  <c r="L490" i="8"/>
  <c r="M490" i="8"/>
  <c r="AF490" i="8" s="1"/>
  <c r="N490" i="8"/>
  <c r="O490" i="8"/>
  <c r="Q490" i="8"/>
  <c r="R490" i="8"/>
  <c r="T490" i="8"/>
  <c r="E913" i="8"/>
  <c r="F913" i="8"/>
  <c r="G913" i="8"/>
  <c r="H913" i="8"/>
  <c r="I913" i="8"/>
  <c r="J913" i="8"/>
  <c r="K913" i="8"/>
  <c r="L913" i="8"/>
  <c r="M913" i="8"/>
  <c r="N913" i="8"/>
  <c r="O913" i="8"/>
  <c r="Q913" i="8"/>
  <c r="R913" i="8"/>
  <c r="T913" i="8"/>
  <c r="E1175" i="8"/>
  <c r="F1175" i="8"/>
  <c r="G1175" i="8"/>
  <c r="H1175" i="8"/>
  <c r="I1175" i="8"/>
  <c r="J1175" i="8"/>
  <c r="K1175" i="8"/>
  <c r="L1175" i="8"/>
  <c r="M1175" i="8"/>
  <c r="AF1175" i="8" s="1"/>
  <c r="N1175" i="8"/>
  <c r="O1175" i="8"/>
  <c r="Q1175" i="8"/>
  <c r="R1175" i="8"/>
  <c r="T1175" i="8"/>
  <c r="E1176" i="8"/>
  <c r="F1176" i="8"/>
  <c r="G1176" i="8"/>
  <c r="H1176" i="8"/>
  <c r="I1176" i="8"/>
  <c r="J1176" i="8"/>
  <c r="K1176" i="8"/>
  <c r="L1176" i="8"/>
  <c r="M1176" i="8"/>
  <c r="AF1176" i="8" s="1"/>
  <c r="N1176" i="8"/>
  <c r="O1176" i="8"/>
  <c r="Q1176" i="8"/>
  <c r="R1176" i="8"/>
  <c r="T1176" i="8"/>
  <c r="E400" i="8"/>
  <c r="F400" i="8"/>
  <c r="G400" i="8"/>
  <c r="H400" i="8"/>
  <c r="I400" i="8"/>
  <c r="J400" i="8"/>
  <c r="K400" i="8"/>
  <c r="L400" i="8"/>
  <c r="M400" i="8"/>
  <c r="N400" i="8"/>
  <c r="O400" i="8"/>
  <c r="Q400" i="8"/>
  <c r="R400" i="8"/>
  <c r="T400" i="8"/>
  <c r="E491" i="8"/>
  <c r="F491" i="8"/>
  <c r="G491" i="8"/>
  <c r="H491" i="8"/>
  <c r="I491" i="8"/>
  <c r="J491" i="8"/>
  <c r="K491" i="8"/>
  <c r="Y491" i="8" s="1"/>
  <c r="L491" i="8"/>
  <c r="M491" i="8"/>
  <c r="AF491" i="8" s="1"/>
  <c r="N491" i="8"/>
  <c r="O491" i="8"/>
  <c r="Q491" i="8"/>
  <c r="R491" i="8"/>
  <c r="T491" i="8"/>
  <c r="E914" i="8"/>
  <c r="F914" i="8"/>
  <c r="G914" i="8"/>
  <c r="H914" i="8"/>
  <c r="I914" i="8"/>
  <c r="J914" i="8"/>
  <c r="K914" i="8"/>
  <c r="L914" i="8"/>
  <c r="M914" i="8"/>
  <c r="N914" i="8"/>
  <c r="O914" i="8"/>
  <c r="Q914" i="8"/>
  <c r="R914" i="8"/>
  <c r="T914" i="8"/>
  <c r="E16" i="8"/>
  <c r="F16" i="8"/>
  <c r="G16" i="8"/>
  <c r="H16" i="8"/>
  <c r="I16" i="8"/>
  <c r="J16" i="8"/>
  <c r="K16" i="8"/>
  <c r="L16" i="8"/>
  <c r="M16" i="8"/>
  <c r="AF16" i="8" s="1"/>
  <c r="N16" i="8"/>
  <c r="O16" i="8"/>
  <c r="Q16" i="8"/>
  <c r="R16" i="8"/>
  <c r="T16" i="8"/>
  <c r="AD16" i="8" s="1"/>
  <c r="E492" i="8"/>
  <c r="F492" i="8"/>
  <c r="G492" i="8"/>
  <c r="H492" i="8"/>
  <c r="I492" i="8"/>
  <c r="J492" i="8"/>
  <c r="K492" i="8"/>
  <c r="Y492" i="8" s="1"/>
  <c r="L492" i="8"/>
  <c r="M492" i="8"/>
  <c r="AF492" i="8" s="1"/>
  <c r="N492" i="8"/>
  <c r="O492" i="8"/>
  <c r="Q492" i="8"/>
  <c r="R492" i="8"/>
  <c r="T492" i="8"/>
  <c r="E957" i="8"/>
  <c r="F957" i="8"/>
  <c r="G957" i="8"/>
  <c r="H957" i="8"/>
  <c r="I957" i="8"/>
  <c r="J957" i="8"/>
  <c r="K957" i="8"/>
  <c r="L957" i="8"/>
  <c r="M957" i="8"/>
  <c r="N957" i="8"/>
  <c r="O957" i="8"/>
  <c r="Q957" i="8"/>
  <c r="R957" i="8"/>
  <c r="T957" i="8"/>
  <c r="E1177" i="8"/>
  <c r="F1177" i="8"/>
  <c r="G1177" i="8"/>
  <c r="H1177" i="8"/>
  <c r="I1177" i="8"/>
  <c r="J1177" i="8"/>
  <c r="K1177" i="8"/>
  <c r="L1177" i="8"/>
  <c r="M1177" i="8"/>
  <c r="N1177" i="8"/>
  <c r="O1177" i="8"/>
  <c r="Q1177" i="8"/>
  <c r="R1177" i="8"/>
  <c r="T1177" i="8"/>
  <c r="E51" i="8"/>
  <c r="F51" i="8"/>
  <c r="G51" i="8"/>
  <c r="H51" i="8"/>
  <c r="I51" i="8"/>
  <c r="J51" i="8"/>
  <c r="K51" i="8"/>
  <c r="L51" i="8"/>
  <c r="M51" i="8"/>
  <c r="N51" i="8"/>
  <c r="O51" i="8"/>
  <c r="Q51" i="8"/>
  <c r="R51" i="8"/>
  <c r="T51" i="8"/>
  <c r="E264" i="8"/>
  <c r="F264" i="8"/>
  <c r="G264" i="8"/>
  <c r="H264" i="8"/>
  <c r="I264" i="8"/>
  <c r="J264" i="8"/>
  <c r="K264" i="8"/>
  <c r="L264" i="8"/>
  <c r="M264" i="8"/>
  <c r="N264" i="8"/>
  <c r="O264" i="8"/>
  <c r="Q264" i="8"/>
  <c r="R264" i="8"/>
  <c r="T264" i="8"/>
  <c r="E265" i="8"/>
  <c r="F265" i="8"/>
  <c r="G265" i="8"/>
  <c r="H265" i="8"/>
  <c r="I265" i="8"/>
  <c r="J265" i="8"/>
  <c r="K265" i="8"/>
  <c r="Y265" i="8" s="1"/>
  <c r="L265" i="8"/>
  <c r="M265" i="8"/>
  <c r="AF265" i="8" s="1"/>
  <c r="N265" i="8"/>
  <c r="O265" i="8"/>
  <c r="Q265" i="8"/>
  <c r="R265" i="8"/>
  <c r="T265" i="8"/>
  <c r="AD265" i="8" s="1"/>
  <c r="E868" i="8"/>
  <c r="F868" i="8"/>
  <c r="AU868" i="8" s="1"/>
  <c r="G868" i="8"/>
  <c r="H868" i="8"/>
  <c r="I868" i="8"/>
  <c r="J868" i="8"/>
  <c r="K868" i="8"/>
  <c r="L868" i="8"/>
  <c r="M868" i="8"/>
  <c r="N868" i="8"/>
  <c r="X868" i="8" s="1"/>
  <c r="O868" i="8"/>
  <c r="Q868" i="8"/>
  <c r="R868" i="8"/>
  <c r="T868" i="8"/>
  <c r="E869" i="8"/>
  <c r="F869" i="8"/>
  <c r="G869" i="8"/>
  <c r="H869" i="8"/>
  <c r="I869" i="8"/>
  <c r="J869" i="8"/>
  <c r="K869" i="8"/>
  <c r="L869" i="8"/>
  <c r="AC869" i="8" s="1"/>
  <c r="M869" i="8"/>
  <c r="N869" i="8"/>
  <c r="O869" i="8"/>
  <c r="Q869" i="8"/>
  <c r="R869" i="8"/>
  <c r="T869" i="8"/>
  <c r="AD869" i="8" s="1"/>
  <c r="E870" i="8"/>
  <c r="F870" i="8"/>
  <c r="G870" i="8"/>
  <c r="H870" i="8"/>
  <c r="I870" i="8"/>
  <c r="J870" i="8"/>
  <c r="K870" i="8"/>
  <c r="L870" i="8"/>
  <c r="AC870" i="8" s="1"/>
  <c r="M870" i="8"/>
  <c r="N870" i="8"/>
  <c r="O870" i="8"/>
  <c r="Q870" i="8"/>
  <c r="R870" i="8"/>
  <c r="T870" i="8"/>
  <c r="AD870" i="8" s="1"/>
  <c r="E928" i="8"/>
  <c r="F928" i="8"/>
  <c r="G928" i="8"/>
  <c r="H928" i="8"/>
  <c r="I928" i="8"/>
  <c r="J928" i="8"/>
  <c r="K928" i="8"/>
  <c r="L928" i="8"/>
  <c r="AC928" i="8" s="1"/>
  <c r="M928" i="8"/>
  <c r="N928" i="8"/>
  <c r="O928" i="8"/>
  <c r="Q928" i="8"/>
  <c r="R928" i="8"/>
  <c r="T928" i="8"/>
  <c r="AD928" i="8" s="1"/>
  <c r="E493" i="8"/>
  <c r="F493" i="8"/>
  <c r="G493" i="8"/>
  <c r="H493" i="8"/>
  <c r="I493" i="8"/>
  <c r="J493" i="8"/>
  <c r="K493" i="8"/>
  <c r="Y493" i="8" s="1"/>
  <c r="L493" i="8"/>
  <c r="M493" i="8"/>
  <c r="AF493" i="8" s="1"/>
  <c r="N493" i="8"/>
  <c r="O493" i="8"/>
  <c r="Q493" i="8"/>
  <c r="R493" i="8"/>
  <c r="T493" i="8"/>
  <c r="E66" i="8"/>
  <c r="F66" i="8"/>
  <c r="G66" i="8"/>
  <c r="H66" i="8"/>
  <c r="I66" i="8"/>
  <c r="J66" i="8"/>
  <c r="K66" i="8"/>
  <c r="L66" i="8"/>
  <c r="M66" i="8"/>
  <c r="AF66" i="8" s="1"/>
  <c r="N66" i="8"/>
  <c r="O66" i="8"/>
  <c r="Q66" i="8"/>
  <c r="R66" i="8"/>
  <c r="T66" i="8"/>
  <c r="E135" i="8"/>
  <c r="F135" i="8"/>
  <c r="G135" i="8"/>
  <c r="H135" i="8"/>
  <c r="I135" i="8"/>
  <c r="J135" i="8"/>
  <c r="K135" i="8"/>
  <c r="L135" i="8"/>
  <c r="M135" i="8"/>
  <c r="N135" i="8"/>
  <c r="O135" i="8"/>
  <c r="Q135" i="8"/>
  <c r="R135" i="8"/>
  <c r="T135" i="8"/>
  <c r="E136" i="8"/>
  <c r="F136" i="8"/>
  <c r="G136" i="8"/>
  <c r="H136" i="8"/>
  <c r="I136" i="8"/>
  <c r="J136" i="8"/>
  <c r="K136" i="8"/>
  <c r="L136" i="8"/>
  <c r="M136" i="8"/>
  <c r="N136" i="8"/>
  <c r="O136" i="8"/>
  <c r="Q136" i="8"/>
  <c r="R136" i="8"/>
  <c r="T136" i="8"/>
  <c r="E266" i="8"/>
  <c r="F266" i="8"/>
  <c r="G266" i="8"/>
  <c r="H266" i="8"/>
  <c r="I266" i="8"/>
  <c r="J266" i="8"/>
  <c r="K266" i="8"/>
  <c r="L266" i="8"/>
  <c r="M266" i="8"/>
  <c r="AF266" i="8" s="1"/>
  <c r="N266" i="8"/>
  <c r="O266" i="8"/>
  <c r="Q266" i="8"/>
  <c r="R266" i="8"/>
  <c r="T266" i="8"/>
  <c r="E871" i="8"/>
  <c r="F871" i="8"/>
  <c r="G871" i="8"/>
  <c r="H871" i="8"/>
  <c r="I871" i="8"/>
  <c r="J871" i="8"/>
  <c r="K871" i="8"/>
  <c r="L871" i="8"/>
  <c r="M871" i="8"/>
  <c r="N871" i="8"/>
  <c r="O871" i="8"/>
  <c r="Q871" i="8"/>
  <c r="R871" i="8"/>
  <c r="T871" i="8"/>
  <c r="AD871" i="8" s="1"/>
  <c r="E929" i="8"/>
  <c r="F929" i="8"/>
  <c r="G929" i="8"/>
  <c r="H929" i="8"/>
  <c r="I929" i="8"/>
  <c r="J929" i="8"/>
  <c r="K929" i="8"/>
  <c r="L929" i="8"/>
  <c r="M929" i="8"/>
  <c r="N929" i="8"/>
  <c r="O929" i="8"/>
  <c r="Q929" i="8"/>
  <c r="R929" i="8"/>
  <c r="T929" i="8"/>
  <c r="AD929" i="8" s="1"/>
  <c r="E872" i="8"/>
  <c r="F872" i="8"/>
  <c r="G872" i="8"/>
  <c r="H872" i="8"/>
  <c r="I872" i="8"/>
  <c r="J872" i="8"/>
  <c r="K872" i="8"/>
  <c r="L872" i="8"/>
  <c r="M872" i="8"/>
  <c r="AF872" i="8" s="1"/>
  <c r="N872" i="8"/>
  <c r="O872" i="8"/>
  <c r="Q872" i="8"/>
  <c r="R872" i="8"/>
  <c r="T872" i="8"/>
  <c r="AD872" i="8" s="1"/>
  <c r="E267" i="8"/>
  <c r="F267" i="8"/>
  <c r="G267" i="8"/>
  <c r="H267" i="8"/>
  <c r="I267" i="8"/>
  <c r="J267" i="8"/>
  <c r="K267" i="8"/>
  <c r="L267" i="8"/>
  <c r="M267" i="8"/>
  <c r="AF267" i="8" s="1"/>
  <c r="N267" i="8"/>
  <c r="O267" i="8"/>
  <c r="Q267" i="8"/>
  <c r="R267" i="8"/>
  <c r="T267" i="8"/>
  <c r="E494" i="8"/>
  <c r="F494" i="8"/>
  <c r="G494" i="8"/>
  <c r="H494" i="8"/>
  <c r="I494" i="8"/>
  <c r="J494" i="8"/>
  <c r="K494" i="8"/>
  <c r="L494" i="8"/>
  <c r="M494" i="8"/>
  <c r="AF494" i="8" s="1"/>
  <c r="N494" i="8"/>
  <c r="O494" i="8"/>
  <c r="Q494" i="8"/>
  <c r="R494" i="8"/>
  <c r="T494" i="8"/>
  <c r="AD494" i="8" s="1"/>
  <c r="E843" i="8"/>
  <c r="F843" i="8"/>
  <c r="G843" i="8"/>
  <c r="H843" i="8"/>
  <c r="I843" i="8"/>
  <c r="J843" i="8"/>
  <c r="K843" i="8"/>
  <c r="L843" i="8"/>
  <c r="M843" i="8"/>
  <c r="N843" i="8"/>
  <c r="O843" i="8"/>
  <c r="Q843" i="8"/>
  <c r="R843" i="8"/>
  <c r="T843" i="8"/>
  <c r="E1383" i="8"/>
  <c r="F1383" i="8"/>
  <c r="G1383" i="8"/>
  <c r="H1383" i="8"/>
  <c r="I1383" i="8"/>
  <c r="J1383" i="8"/>
  <c r="K1383" i="8"/>
  <c r="L1383" i="8"/>
  <c r="M1383" i="8"/>
  <c r="N1383" i="8"/>
  <c r="O1383" i="8"/>
  <c r="Q1383" i="8"/>
  <c r="R1383" i="8"/>
  <c r="T1383" i="8"/>
  <c r="E137" i="8"/>
  <c r="F137" i="8"/>
  <c r="G137" i="8"/>
  <c r="H137" i="8"/>
  <c r="I137" i="8"/>
  <c r="J137" i="8"/>
  <c r="K137" i="8"/>
  <c r="L137" i="8"/>
  <c r="M137" i="8"/>
  <c r="N137" i="8"/>
  <c r="O137" i="8"/>
  <c r="Q137" i="8"/>
  <c r="R137" i="8"/>
  <c r="T137" i="8"/>
  <c r="E138" i="8"/>
  <c r="F138" i="8"/>
  <c r="G138" i="8"/>
  <c r="H138" i="8"/>
  <c r="I138" i="8"/>
  <c r="J138" i="8"/>
  <c r="K138" i="8"/>
  <c r="L138" i="8"/>
  <c r="M138" i="8"/>
  <c r="N138" i="8"/>
  <c r="O138" i="8"/>
  <c r="Q138" i="8"/>
  <c r="R138" i="8"/>
  <c r="T138" i="8"/>
  <c r="E268" i="8"/>
  <c r="F268" i="8"/>
  <c r="G268" i="8"/>
  <c r="H268" i="8"/>
  <c r="I268" i="8"/>
  <c r="J268" i="8"/>
  <c r="K268" i="8"/>
  <c r="Y268" i="8" s="1"/>
  <c r="L268" i="8"/>
  <c r="M268" i="8"/>
  <c r="AF268" i="8" s="1"/>
  <c r="N268" i="8"/>
  <c r="O268" i="8"/>
  <c r="Q268" i="8"/>
  <c r="R268" i="8"/>
  <c r="T268" i="8"/>
  <c r="E206" i="8"/>
  <c r="F206" i="8"/>
  <c r="G206" i="8"/>
  <c r="H206" i="8"/>
  <c r="I206" i="8"/>
  <c r="J206" i="8"/>
  <c r="K206" i="8"/>
  <c r="L206" i="8"/>
  <c r="M206" i="8"/>
  <c r="N206" i="8"/>
  <c r="O206" i="8"/>
  <c r="Q206" i="8"/>
  <c r="R206" i="8"/>
  <c r="T206" i="8"/>
  <c r="E852" i="8"/>
  <c r="F852" i="8"/>
  <c r="G852" i="8"/>
  <c r="H852" i="8"/>
  <c r="I852" i="8"/>
  <c r="J852" i="8"/>
  <c r="K852" i="8"/>
  <c r="L852" i="8"/>
  <c r="M852" i="8"/>
  <c r="N852" i="8"/>
  <c r="O852" i="8"/>
  <c r="Q852" i="8"/>
  <c r="R852" i="8"/>
  <c r="T852" i="8"/>
  <c r="E495" i="8"/>
  <c r="F495" i="8"/>
  <c r="G495" i="8"/>
  <c r="H495" i="8"/>
  <c r="I495" i="8"/>
  <c r="J495" i="8"/>
  <c r="K495" i="8"/>
  <c r="L495" i="8"/>
  <c r="M495" i="8"/>
  <c r="N495" i="8"/>
  <c r="O495" i="8"/>
  <c r="Q495" i="8"/>
  <c r="R495" i="8"/>
  <c r="T495" i="8"/>
  <c r="E269" i="8"/>
  <c r="F269" i="8"/>
  <c r="G269" i="8"/>
  <c r="H269" i="8"/>
  <c r="I269" i="8"/>
  <c r="J269" i="8"/>
  <c r="K269" i="8"/>
  <c r="Y269" i="8" s="1"/>
  <c r="L269" i="8"/>
  <c r="M269" i="8"/>
  <c r="AF269" i="8" s="1"/>
  <c r="N269" i="8"/>
  <c r="O269" i="8"/>
  <c r="Q269" i="8"/>
  <c r="R269" i="8"/>
  <c r="T269" i="8"/>
  <c r="E24" i="8"/>
  <c r="F24" i="8"/>
  <c r="G24" i="8"/>
  <c r="H24" i="8"/>
  <c r="I24" i="8"/>
  <c r="J24" i="8"/>
  <c r="K24" i="8"/>
  <c r="L24" i="8"/>
  <c r="M24" i="8"/>
  <c r="N24" i="8"/>
  <c r="O24" i="8"/>
  <c r="Q24" i="8"/>
  <c r="R24" i="8"/>
  <c r="T24" i="8"/>
  <c r="E270" i="8"/>
  <c r="F270" i="8"/>
  <c r="G270" i="8"/>
  <c r="H270" i="8"/>
  <c r="I270" i="8"/>
  <c r="J270" i="8"/>
  <c r="K270" i="8"/>
  <c r="Y270" i="8" s="1"/>
  <c r="L270" i="8"/>
  <c r="M270" i="8"/>
  <c r="AF270" i="8" s="1"/>
  <c r="N270" i="8"/>
  <c r="O270" i="8"/>
  <c r="Q270" i="8"/>
  <c r="R270" i="8"/>
  <c r="T270" i="8"/>
  <c r="E271" i="8"/>
  <c r="F271" i="8"/>
  <c r="G271" i="8"/>
  <c r="H271" i="8"/>
  <c r="I271" i="8"/>
  <c r="J271" i="8"/>
  <c r="K271" i="8"/>
  <c r="Y271" i="8" s="1"/>
  <c r="L271" i="8"/>
  <c r="M271" i="8"/>
  <c r="AF271" i="8" s="1"/>
  <c r="N271" i="8"/>
  <c r="O271" i="8"/>
  <c r="Q271" i="8"/>
  <c r="R271" i="8"/>
  <c r="T271" i="8"/>
  <c r="E272" i="8"/>
  <c r="F272" i="8"/>
  <c r="G272" i="8"/>
  <c r="H272" i="8"/>
  <c r="I272" i="8"/>
  <c r="J272" i="8"/>
  <c r="K272" i="8"/>
  <c r="Y272" i="8" s="1"/>
  <c r="L272" i="8"/>
  <c r="M272" i="8"/>
  <c r="AF272" i="8" s="1"/>
  <c r="N272" i="8"/>
  <c r="O272" i="8"/>
  <c r="Q272" i="8"/>
  <c r="R272" i="8"/>
  <c r="T272" i="8"/>
  <c r="E52" i="8"/>
  <c r="F52" i="8"/>
  <c r="G52" i="8"/>
  <c r="H52" i="8"/>
  <c r="I52" i="8"/>
  <c r="J52" i="8"/>
  <c r="K52" i="8"/>
  <c r="L52" i="8"/>
  <c r="M52" i="8"/>
  <c r="N52" i="8"/>
  <c r="O52" i="8"/>
  <c r="Q52" i="8"/>
  <c r="R52" i="8"/>
  <c r="T52" i="8"/>
  <c r="E28" i="8"/>
  <c r="G28" i="8"/>
  <c r="AU28" i="8" s="1"/>
  <c r="H28" i="8"/>
  <c r="I28" i="8"/>
  <c r="J28" i="8"/>
  <c r="Y28" i="8"/>
  <c r="L28" i="8"/>
  <c r="M28" i="8"/>
  <c r="AF28" i="8" s="1"/>
  <c r="N28" i="8"/>
  <c r="O28" i="8"/>
  <c r="Q28" i="8"/>
  <c r="R28" i="8"/>
  <c r="T28" i="8"/>
  <c r="E18" i="8"/>
  <c r="F18" i="8"/>
  <c r="AU18" i="8" s="1"/>
  <c r="G18" i="8"/>
  <c r="H18" i="8"/>
  <c r="I18" i="8"/>
  <c r="J18" i="8"/>
  <c r="K18" i="8"/>
  <c r="Y18" i="8" s="1"/>
  <c r="L18" i="8"/>
  <c r="M18" i="8"/>
  <c r="AF18" i="8" s="1"/>
  <c r="N18" i="8"/>
  <c r="O18" i="8"/>
  <c r="Q18" i="8"/>
  <c r="R18" i="8"/>
  <c r="T18" i="8"/>
  <c r="E496" i="8"/>
  <c r="F496" i="8"/>
  <c r="G496" i="8"/>
  <c r="H496" i="8"/>
  <c r="I496" i="8"/>
  <c r="J496" i="8"/>
  <c r="K496" i="8"/>
  <c r="Y496" i="8" s="1"/>
  <c r="L496" i="8"/>
  <c r="M496" i="8"/>
  <c r="AF496" i="8" s="1"/>
  <c r="N496" i="8"/>
  <c r="O496" i="8"/>
  <c r="Q496" i="8"/>
  <c r="R496" i="8"/>
  <c r="T496" i="8"/>
  <c r="E821" i="8"/>
  <c r="F821" i="8"/>
  <c r="G821" i="8"/>
  <c r="H821" i="8"/>
  <c r="I821" i="8"/>
  <c r="J821" i="8"/>
  <c r="K821" i="8"/>
  <c r="L821" i="8"/>
  <c r="M821" i="8"/>
  <c r="AF821" i="8" s="1"/>
  <c r="N821" i="8"/>
  <c r="O821" i="8"/>
  <c r="Q821" i="8"/>
  <c r="R821" i="8"/>
  <c r="T821" i="8"/>
  <c r="E53" i="8"/>
  <c r="F53" i="8"/>
  <c r="G53" i="8"/>
  <c r="H53" i="8"/>
  <c r="I53" i="8"/>
  <c r="J53" i="8"/>
  <c r="K53" i="8"/>
  <c r="L53" i="8"/>
  <c r="M53" i="8"/>
  <c r="AF53" i="8" s="1"/>
  <c r="N53" i="8"/>
  <c r="O53" i="8"/>
  <c r="Q53" i="8"/>
  <c r="R53" i="8"/>
  <c r="T53" i="8"/>
  <c r="E273" i="8"/>
  <c r="F273" i="8"/>
  <c r="AU273" i="8" s="1"/>
  <c r="G273" i="8"/>
  <c r="H273" i="8"/>
  <c r="I273" i="8"/>
  <c r="J273" i="8"/>
  <c r="K273" i="8"/>
  <c r="Y273" i="8" s="1"/>
  <c r="L273" i="8"/>
  <c r="M273" i="8"/>
  <c r="AF273" i="8" s="1"/>
  <c r="N273" i="8"/>
  <c r="O273" i="8"/>
  <c r="Q273" i="8"/>
  <c r="R273" i="8"/>
  <c r="T273" i="8"/>
  <c r="E1496" i="8"/>
  <c r="F1496" i="8"/>
  <c r="G1496" i="8"/>
  <c r="H1496" i="8"/>
  <c r="I1496" i="8"/>
  <c r="J1496" i="8"/>
  <c r="K1496" i="8"/>
  <c r="L1496" i="8"/>
  <c r="M1496" i="8"/>
  <c r="N1496" i="8"/>
  <c r="O1496" i="8"/>
  <c r="Q1496" i="8"/>
  <c r="R1496" i="8"/>
  <c r="T1496" i="8"/>
  <c r="E1178" i="8"/>
  <c r="F1178" i="8"/>
  <c r="AU1178" i="8" s="1"/>
  <c r="G1178" i="8"/>
  <c r="H1178" i="8"/>
  <c r="I1178" i="8"/>
  <c r="J1178" i="8"/>
  <c r="K1178" i="8"/>
  <c r="L1178" i="8"/>
  <c r="M1178" i="8"/>
  <c r="AF1178" i="8" s="1"/>
  <c r="N1178" i="8"/>
  <c r="O1178" i="8"/>
  <c r="Q1178" i="8"/>
  <c r="R1178" i="8"/>
  <c r="T1178" i="8"/>
  <c r="E822" i="8"/>
  <c r="F822" i="8"/>
  <c r="G822" i="8"/>
  <c r="H822" i="8"/>
  <c r="I822" i="8"/>
  <c r="J822" i="8"/>
  <c r="K822" i="8"/>
  <c r="L822" i="8"/>
  <c r="M822" i="8"/>
  <c r="N822" i="8"/>
  <c r="O822" i="8"/>
  <c r="Q822" i="8"/>
  <c r="R822" i="8"/>
  <c r="T822" i="8"/>
  <c r="AD822" i="8" s="1"/>
  <c r="E497" i="8"/>
  <c r="F497" i="8"/>
  <c r="G497" i="8"/>
  <c r="H497" i="8"/>
  <c r="I497" i="8"/>
  <c r="J497" i="8"/>
  <c r="K497" i="8"/>
  <c r="Y497" i="8" s="1"/>
  <c r="L497" i="8"/>
  <c r="M497" i="8"/>
  <c r="AF497" i="8" s="1"/>
  <c r="N497" i="8"/>
  <c r="O497" i="8"/>
  <c r="Q497" i="8"/>
  <c r="R497" i="8"/>
  <c r="T497" i="8"/>
  <c r="E41" i="8"/>
  <c r="F41" i="8"/>
  <c r="AU41" i="8" s="1"/>
  <c r="G41" i="8"/>
  <c r="H41" i="8"/>
  <c r="I41" i="8"/>
  <c r="J41" i="8"/>
  <c r="K41" i="8"/>
  <c r="L41" i="8"/>
  <c r="M41" i="8"/>
  <c r="AF41" i="8" s="1"/>
  <c r="N41" i="8"/>
  <c r="O41" i="8"/>
  <c r="Q41" i="8"/>
  <c r="R41" i="8"/>
  <c r="T41" i="8"/>
  <c r="E38" i="8"/>
  <c r="F38" i="8"/>
  <c r="AU38" i="8" s="1"/>
  <c r="G38" i="8"/>
  <c r="H38" i="8"/>
  <c r="I38" i="8"/>
  <c r="J38" i="8"/>
  <c r="K38" i="8"/>
  <c r="L38" i="8"/>
  <c r="M38" i="8"/>
  <c r="N38" i="8"/>
  <c r="O38" i="8"/>
  <c r="Q38" i="8"/>
  <c r="R38" i="8"/>
  <c r="T38" i="8"/>
  <c r="E67" i="8"/>
  <c r="F67" i="8"/>
  <c r="G67" i="8"/>
  <c r="H67" i="8"/>
  <c r="I67" i="8"/>
  <c r="J67" i="8"/>
  <c r="K67" i="8"/>
  <c r="L67" i="8"/>
  <c r="M67" i="8"/>
  <c r="N67" i="8"/>
  <c r="O67" i="8"/>
  <c r="Q67" i="8"/>
  <c r="R67" i="8"/>
  <c r="T67" i="8"/>
  <c r="E139" i="8"/>
  <c r="F139" i="8"/>
  <c r="G139" i="8"/>
  <c r="H139" i="8"/>
  <c r="I139" i="8"/>
  <c r="J139" i="8"/>
  <c r="K139" i="8"/>
  <c r="L139" i="8"/>
  <c r="M139" i="8"/>
  <c r="N139" i="8"/>
  <c r="O139" i="8"/>
  <c r="Q139" i="8"/>
  <c r="R139" i="8"/>
  <c r="T139" i="8"/>
  <c r="E68" i="8"/>
  <c r="F68" i="8"/>
  <c r="G68" i="8"/>
  <c r="H68" i="8"/>
  <c r="I68" i="8"/>
  <c r="J68" i="8"/>
  <c r="K68" i="8"/>
  <c r="L68" i="8"/>
  <c r="M68" i="8"/>
  <c r="N68" i="8"/>
  <c r="O68" i="8"/>
  <c r="Q68" i="8"/>
  <c r="R68" i="8"/>
  <c r="T68" i="8"/>
  <c r="E1497" i="8"/>
  <c r="F1497" i="8"/>
  <c r="G1497" i="8"/>
  <c r="H1497" i="8"/>
  <c r="I1497" i="8"/>
  <c r="J1497" i="8"/>
  <c r="K1497" i="8"/>
  <c r="L1497" i="8"/>
  <c r="M1497" i="8"/>
  <c r="N1497" i="8"/>
  <c r="O1497" i="8"/>
  <c r="Q1497" i="8"/>
  <c r="R1497" i="8"/>
  <c r="T1497" i="8"/>
  <c r="E39" i="8"/>
  <c r="F39" i="8"/>
  <c r="AU39" i="8" s="1"/>
  <c r="G39" i="8"/>
  <c r="H39" i="8"/>
  <c r="I39" i="8"/>
  <c r="J39" i="8"/>
  <c r="K39" i="8"/>
  <c r="L39" i="8"/>
  <c r="M39" i="8"/>
  <c r="N39" i="8"/>
  <c r="O39" i="8"/>
  <c r="Q39" i="8"/>
  <c r="R39" i="8"/>
  <c r="T39" i="8"/>
  <c r="E1179" i="8"/>
  <c r="F1179" i="8"/>
  <c r="AU1179" i="8" s="1"/>
  <c r="G1179" i="8"/>
  <c r="H1179" i="8"/>
  <c r="I1179" i="8"/>
  <c r="J1179" i="8"/>
  <c r="K1179" i="8"/>
  <c r="L1179" i="8"/>
  <c r="M1179" i="8"/>
  <c r="AF1179" i="8" s="1"/>
  <c r="N1179" i="8"/>
  <c r="O1179" i="8"/>
  <c r="Q1179" i="8"/>
  <c r="R1179" i="8"/>
  <c r="T1179" i="8"/>
  <c r="E1498" i="8"/>
  <c r="F1498" i="8"/>
  <c r="G1498" i="8"/>
  <c r="H1498" i="8"/>
  <c r="I1498" i="8"/>
  <c r="J1498" i="8"/>
  <c r="K1498" i="8"/>
  <c r="L1498" i="8"/>
  <c r="M1498" i="8"/>
  <c r="N1498" i="8"/>
  <c r="O1498" i="8"/>
  <c r="Q1498" i="8"/>
  <c r="R1498" i="8"/>
  <c r="T1498" i="8"/>
  <c r="E274" i="8"/>
  <c r="F274" i="8"/>
  <c r="G274" i="8"/>
  <c r="H274" i="8"/>
  <c r="I274" i="8"/>
  <c r="J274" i="8"/>
  <c r="K274" i="8"/>
  <c r="Y274" i="8" s="1"/>
  <c r="L274" i="8"/>
  <c r="M274" i="8"/>
  <c r="N274" i="8"/>
  <c r="O274" i="8"/>
  <c r="Q274" i="8"/>
  <c r="R274" i="8"/>
  <c r="T274" i="8"/>
  <c r="E275" i="8"/>
  <c r="F275" i="8"/>
  <c r="G275" i="8"/>
  <c r="H275" i="8"/>
  <c r="I275" i="8"/>
  <c r="J275" i="8"/>
  <c r="K275" i="8"/>
  <c r="L275" i="8"/>
  <c r="M275" i="8"/>
  <c r="AF275" i="8" s="1"/>
  <c r="N275" i="8"/>
  <c r="O275" i="8"/>
  <c r="Q275" i="8"/>
  <c r="R275" i="8"/>
  <c r="T275" i="8"/>
  <c r="E54" i="8"/>
  <c r="F54" i="8"/>
  <c r="AU54" i="8" s="1"/>
  <c r="G54" i="8"/>
  <c r="H54" i="8"/>
  <c r="I54" i="8"/>
  <c r="J54" i="8"/>
  <c r="K54" i="8"/>
  <c r="L54" i="8"/>
  <c r="M54" i="8"/>
  <c r="N54" i="8"/>
  <c r="O54" i="8"/>
  <c r="Q54" i="8"/>
  <c r="R54" i="8"/>
  <c r="T54" i="8"/>
  <c r="E55" i="8"/>
  <c r="F55" i="8"/>
  <c r="AU55" i="8" s="1"/>
  <c r="G55" i="8"/>
  <c r="H55" i="8"/>
  <c r="I55" i="8"/>
  <c r="J55" i="8"/>
  <c r="K55" i="8"/>
  <c r="L55" i="8"/>
  <c r="M55" i="8"/>
  <c r="N55" i="8"/>
  <c r="O55" i="8"/>
  <c r="Q55" i="8"/>
  <c r="R55" i="8"/>
  <c r="T55" i="8"/>
  <c r="E498" i="8"/>
  <c r="F498" i="8"/>
  <c r="G498" i="8"/>
  <c r="H498" i="8"/>
  <c r="I498" i="8"/>
  <c r="J498" i="8"/>
  <c r="K498" i="8"/>
  <c r="Y498" i="8" s="1"/>
  <c r="L498" i="8"/>
  <c r="M498" i="8"/>
  <c r="N498" i="8"/>
  <c r="O498" i="8"/>
  <c r="Q498" i="8"/>
  <c r="R498" i="8"/>
  <c r="T498" i="8"/>
  <c r="E499" i="8"/>
  <c r="F499" i="8"/>
  <c r="G499" i="8"/>
  <c r="H499" i="8"/>
  <c r="I499" i="8"/>
  <c r="J499" i="8"/>
  <c r="K499" i="8"/>
  <c r="Y499" i="8" s="1"/>
  <c r="L499" i="8"/>
  <c r="M499" i="8"/>
  <c r="AF499" i="8" s="1"/>
  <c r="N499" i="8"/>
  <c r="O499" i="8"/>
  <c r="Q499" i="8"/>
  <c r="R499" i="8"/>
  <c r="T499" i="8"/>
  <c r="E1483" i="8"/>
  <c r="F1483" i="8"/>
  <c r="AU1483" i="8" s="1"/>
  <c r="G1483" i="8"/>
  <c r="H1483" i="8"/>
  <c r="I1483" i="8"/>
  <c r="J1483" i="8"/>
  <c r="K1483" i="8"/>
  <c r="L1483" i="8"/>
  <c r="M1483" i="8"/>
  <c r="N1483" i="8"/>
  <c r="O1483" i="8"/>
  <c r="Q1483" i="8"/>
  <c r="R1483" i="8"/>
  <c r="T1483" i="8"/>
  <c r="AD1483" i="8" s="1"/>
  <c r="E276" i="8"/>
  <c r="F276" i="8"/>
  <c r="AU276" i="8" s="1"/>
  <c r="G276" i="8"/>
  <c r="H276" i="8"/>
  <c r="I276" i="8"/>
  <c r="J276" i="8"/>
  <c r="K276" i="8"/>
  <c r="Y276" i="8" s="1"/>
  <c r="L276" i="8"/>
  <c r="M276" i="8"/>
  <c r="AF276" i="8" s="1"/>
  <c r="N276" i="8"/>
  <c r="O276" i="8"/>
  <c r="Q276" i="8"/>
  <c r="R276" i="8"/>
  <c r="T276" i="8"/>
  <c r="E1180" i="8"/>
  <c r="F1180" i="8"/>
  <c r="AU1180" i="8" s="1"/>
  <c r="G1180" i="8"/>
  <c r="H1180" i="8"/>
  <c r="I1180" i="8"/>
  <c r="J1180" i="8"/>
  <c r="K1180" i="8"/>
  <c r="L1180" i="8"/>
  <c r="M1180" i="8"/>
  <c r="AF1180" i="8" s="1"/>
  <c r="N1180" i="8"/>
  <c r="O1180" i="8"/>
  <c r="Q1180" i="8"/>
  <c r="R1180" i="8"/>
  <c r="T1180" i="8"/>
  <c r="E369" i="8"/>
  <c r="F369" i="8"/>
  <c r="AU369" i="8" s="1"/>
  <c r="G369" i="8"/>
  <c r="H369" i="8"/>
  <c r="I369" i="8"/>
  <c r="J369" i="8"/>
  <c r="K369" i="8"/>
  <c r="L369" i="8"/>
  <c r="M369" i="8"/>
  <c r="N369" i="8"/>
  <c r="O369" i="8"/>
  <c r="Q369" i="8"/>
  <c r="R369" i="8"/>
  <c r="T369" i="8"/>
  <c r="E277" i="8"/>
  <c r="F277" i="8"/>
  <c r="AU277" i="8" s="1"/>
  <c r="G277" i="8"/>
  <c r="H277" i="8"/>
  <c r="I277" i="8"/>
  <c r="J277" i="8"/>
  <c r="K277" i="8"/>
  <c r="Y277" i="8" s="1"/>
  <c r="L277" i="8"/>
  <c r="M277" i="8"/>
  <c r="AF277" i="8" s="1"/>
  <c r="N277" i="8"/>
  <c r="Z277" i="8" s="1"/>
  <c r="O277" i="8"/>
  <c r="Q277" i="8"/>
  <c r="R277" i="8"/>
  <c r="T277" i="8"/>
  <c r="E500" i="8"/>
  <c r="F500" i="8"/>
  <c r="G500" i="8"/>
  <c r="H500" i="8"/>
  <c r="I500" i="8"/>
  <c r="J500" i="8"/>
  <c r="K500" i="8"/>
  <c r="L500" i="8"/>
  <c r="M500" i="8"/>
  <c r="AF500" i="8" s="1"/>
  <c r="N500" i="8"/>
  <c r="O500" i="8"/>
  <c r="Q500" i="8"/>
  <c r="R500" i="8"/>
  <c r="T500" i="8"/>
  <c r="E12" i="8"/>
  <c r="F12" i="8"/>
  <c r="AU12" i="8" s="1"/>
  <c r="G12" i="8"/>
  <c r="H12" i="8"/>
  <c r="I12" i="8"/>
  <c r="J12" i="8"/>
  <c r="K12" i="8"/>
  <c r="L12" i="8"/>
  <c r="M12" i="8"/>
  <c r="AF12" i="8" s="1"/>
  <c r="N12" i="8"/>
  <c r="O12" i="8"/>
  <c r="Q12" i="8"/>
  <c r="R12" i="8"/>
  <c r="T12" i="8"/>
  <c r="AD12" i="8" s="1"/>
  <c r="E370" i="8"/>
  <c r="F370" i="8"/>
  <c r="AU370" i="8" s="1"/>
  <c r="G370" i="8"/>
  <c r="H370" i="8"/>
  <c r="I370" i="8"/>
  <c r="J370" i="8"/>
  <c r="K370" i="8"/>
  <c r="L370" i="8"/>
  <c r="M370" i="8"/>
  <c r="N370" i="8"/>
  <c r="O370" i="8"/>
  <c r="Q370" i="8"/>
  <c r="R370" i="8"/>
  <c r="T370" i="8"/>
  <c r="E278" i="8"/>
  <c r="F278" i="8"/>
  <c r="AU278" i="8" s="1"/>
  <c r="G278" i="8"/>
  <c r="H278" i="8"/>
  <c r="I278" i="8"/>
  <c r="J278" i="8"/>
  <c r="K278" i="8"/>
  <c r="Y278" i="8" s="1"/>
  <c r="L278" i="8"/>
  <c r="M278" i="8"/>
  <c r="AF278" i="8" s="1"/>
  <c r="N278" i="8"/>
  <c r="O278" i="8"/>
  <c r="Q278" i="8"/>
  <c r="R278" i="8"/>
  <c r="T278" i="8"/>
  <c r="E501" i="8"/>
  <c r="F501" i="8"/>
  <c r="G501" i="8"/>
  <c r="H501" i="8"/>
  <c r="I501" i="8"/>
  <c r="J501" i="8"/>
  <c r="K501" i="8"/>
  <c r="Y501" i="8" s="1"/>
  <c r="L501" i="8"/>
  <c r="M501" i="8"/>
  <c r="AF501" i="8" s="1"/>
  <c r="N501" i="8"/>
  <c r="O501" i="8"/>
  <c r="Q501" i="8"/>
  <c r="R501" i="8"/>
  <c r="T501" i="8"/>
  <c r="E502" i="8"/>
  <c r="F502" i="8"/>
  <c r="AU502" i="8" s="1"/>
  <c r="G502" i="8"/>
  <c r="H502" i="8"/>
  <c r="I502" i="8"/>
  <c r="J502" i="8"/>
  <c r="K502" i="8"/>
  <c r="Y502" i="8" s="1"/>
  <c r="L502" i="8"/>
  <c r="M502" i="8"/>
  <c r="AF502" i="8" s="1"/>
  <c r="N502" i="8"/>
  <c r="O502" i="8"/>
  <c r="Q502" i="8"/>
  <c r="R502" i="8"/>
  <c r="T502" i="8"/>
  <c r="E279" i="8"/>
  <c r="F279" i="8"/>
  <c r="G279" i="8"/>
  <c r="H279" i="8"/>
  <c r="I279" i="8"/>
  <c r="J279" i="8"/>
  <c r="K279" i="8"/>
  <c r="Y279" i="8" s="1"/>
  <c r="L279" i="8"/>
  <c r="M279" i="8"/>
  <c r="AF279" i="8" s="1"/>
  <c r="N279" i="8"/>
  <c r="O279" i="8"/>
  <c r="Q279" i="8"/>
  <c r="R279" i="8"/>
  <c r="T279" i="8"/>
  <c r="E926" i="8"/>
  <c r="F926" i="8"/>
  <c r="G926" i="8"/>
  <c r="H926" i="8"/>
  <c r="I926" i="8"/>
  <c r="J926" i="8"/>
  <c r="K926" i="8"/>
  <c r="L926" i="8"/>
  <c r="M926" i="8"/>
  <c r="N926" i="8"/>
  <c r="O926" i="8"/>
  <c r="Q926" i="8"/>
  <c r="R926" i="8"/>
  <c r="T926" i="8"/>
  <c r="E503" i="8"/>
  <c r="F503" i="8"/>
  <c r="G503" i="8"/>
  <c r="H503" i="8"/>
  <c r="I503" i="8"/>
  <c r="J503" i="8"/>
  <c r="K503" i="8"/>
  <c r="Y503" i="8" s="1"/>
  <c r="L503" i="8"/>
  <c r="M503" i="8"/>
  <c r="N503" i="8"/>
  <c r="O503" i="8"/>
  <c r="Q503" i="8"/>
  <c r="R503" i="8"/>
  <c r="T503" i="8"/>
  <c r="E504" i="8"/>
  <c r="F504" i="8"/>
  <c r="G504" i="8"/>
  <c r="H504" i="8"/>
  <c r="I504" i="8"/>
  <c r="J504" i="8"/>
  <c r="K504" i="8"/>
  <c r="Y504" i="8" s="1"/>
  <c r="L504" i="8"/>
  <c r="M504" i="8"/>
  <c r="AF504" i="8" s="1"/>
  <c r="N504" i="8"/>
  <c r="O504" i="8"/>
  <c r="Q504" i="8"/>
  <c r="R504" i="8"/>
  <c r="T504" i="8"/>
  <c r="E140" i="8"/>
  <c r="F140" i="8"/>
  <c r="G140" i="8"/>
  <c r="H140" i="8"/>
  <c r="I140" i="8"/>
  <c r="J140" i="8"/>
  <c r="K140" i="8"/>
  <c r="L140" i="8"/>
  <c r="M140" i="8"/>
  <c r="N140" i="8"/>
  <c r="O140" i="8"/>
  <c r="Q140" i="8"/>
  <c r="R140" i="8"/>
  <c r="T140" i="8"/>
  <c r="E280" i="8"/>
  <c r="F280" i="8"/>
  <c r="G280" i="8"/>
  <c r="H280" i="8"/>
  <c r="I280" i="8"/>
  <c r="J280" i="8"/>
  <c r="K280" i="8"/>
  <c r="Y280" i="8" s="1"/>
  <c r="L280" i="8"/>
  <c r="M280" i="8"/>
  <c r="AF280" i="8" s="1"/>
  <c r="N280" i="8"/>
  <c r="O280" i="8"/>
  <c r="Q280" i="8"/>
  <c r="R280" i="8"/>
  <c r="T280" i="8"/>
  <c r="E505" i="8"/>
  <c r="F505" i="8"/>
  <c r="G505" i="8"/>
  <c r="H505" i="8"/>
  <c r="I505" i="8"/>
  <c r="J505" i="8"/>
  <c r="K505" i="8"/>
  <c r="L505" i="8"/>
  <c r="M505" i="8"/>
  <c r="AF505" i="8" s="1"/>
  <c r="N505" i="8"/>
  <c r="O505" i="8"/>
  <c r="Q505" i="8"/>
  <c r="R505" i="8"/>
  <c r="T505" i="8"/>
  <c r="E506" i="8"/>
  <c r="F506" i="8"/>
  <c r="AU506" i="8" s="1"/>
  <c r="G506" i="8"/>
  <c r="H506" i="8"/>
  <c r="I506" i="8"/>
  <c r="J506" i="8"/>
  <c r="K506" i="8"/>
  <c r="Y506" i="8" s="1"/>
  <c r="L506" i="8"/>
  <c r="M506" i="8"/>
  <c r="AF506" i="8" s="1"/>
  <c r="N506" i="8"/>
  <c r="O506" i="8"/>
  <c r="Q506" i="8"/>
  <c r="R506" i="8"/>
  <c r="T506" i="8"/>
  <c r="E281" i="8"/>
  <c r="F281" i="8"/>
  <c r="G281" i="8"/>
  <c r="H281" i="8"/>
  <c r="I281" i="8"/>
  <c r="J281" i="8"/>
  <c r="K281" i="8"/>
  <c r="Y281" i="8" s="1"/>
  <c r="L281" i="8"/>
  <c r="M281" i="8"/>
  <c r="AF281" i="8" s="1"/>
  <c r="N281" i="8"/>
  <c r="O281" i="8"/>
  <c r="Q281" i="8"/>
  <c r="R281" i="8"/>
  <c r="T281" i="8"/>
  <c r="E282" i="8"/>
  <c r="F282" i="8"/>
  <c r="G282" i="8"/>
  <c r="H282" i="8"/>
  <c r="I282" i="8"/>
  <c r="J282" i="8"/>
  <c r="K282" i="8"/>
  <c r="L282" i="8"/>
  <c r="M282" i="8"/>
  <c r="AF282" i="8" s="1"/>
  <c r="N282" i="8"/>
  <c r="O282" i="8"/>
  <c r="Q282" i="8"/>
  <c r="R282" i="8"/>
  <c r="T282" i="8"/>
  <c r="E873" i="8"/>
  <c r="F873" i="8"/>
  <c r="G873" i="8"/>
  <c r="H873" i="8"/>
  <c r="I873" i="8"/>
  <c r="J873" i="8"/>
  <c r="K873" i="8"/>
  <c r="L873" i="8"/>
  <c r="AC873" i="8" s="1"/>
  <c r="M873" i="8"/>
  <c r="N873" i="8"/>
  <c r="O873" i="8"/>
  <c r="Q873" i="8"/>
  <c r="R873" i="8"/>
  <c r="T873" i="8"/>
  <c r="AD873" i="8" s="1"/>
  <c r="E283" i="8"/>
  <c r="F283" i="8"/>
  <c r="AU283" i="8" s="1"/>
  <c r="G283" i="8"/>
  <c r="H283" i="8"/>
  <c r="I283" i="8"/>
  <c r="J283" i="8"/>
  <c r="K283" i="8"/>
  <c r="Y283" i="8" s="1"/>
  <c r="L283" i="8"/>
  <c r="M283" i="8"/>
  <c r="AF283" i="8" s="1"/>
  <c r="N283" i="8"/>
  <c r="Z283" i="8" s="1"/>
  <c r="O283" i="8"/>
  <c r="Q283" i="8"/>
  <c r="R283" i="8"/>
  <c r="T283" i="8"/>
  <c r="E284" i="8"/>
  <c r="F284" i="8"/>
  <c r="G284" i="8"/>
  <c r="H284" i="8"/>
  <c r="I284" i="8"/>
  <c r="J284" i="8"/>
  <c r="K284" i="8"/>
  <c r="Y284" i="8" s="1"/>
  <c r="L284" i="8"/>
  <c r="M284" i="8"/>
  <c r="AF284" i="8" s="1"/>
  <c r="N284" i="8"/>
  <c r="O284" i="8"/>
  <c r="Q284" i="8"/>
  <c r="R284" i="8"/>
  <c r="T284" i="8"/>
  <c r="E285" i="8"/>
  <c r="F285" i="8"/>
  <c r="G285" i="8"/>
  <c r="H285" i="8"/>
  <c r="I285" i="8"/>
  <c r="J285" i="8"/>
  <c r="K285" i="8"/>
  <c r="Y285" i="8" s="1"/>
  <c r="L285" i="8"/>
  <c r="M285" i="8"/>
  <c r="AF285" i="8" s="1"/>
  <c r="N285" i="8"/>
  <c r="O285" i="8"/>
  <c r="Q285" i="8"/>
  <c r="R285" i="8"/>
  <c r="T285" i="8"/>
  <c r="E507" i="8"/>
  <c r="F507" i="8"/>
  <c r="G507" i="8"/>
  <c r="H507" i="8"/>
  <c r="I507" i="8"/>
  <c r="J507" i="8"/>
  <c r="K507" i="8"/>
  <c r="Y507" i="8" s="1"/>
  <c r="L507" i="8"/>
  <c r="M507" i="8"/>
  <c r="AF507" i="8" s="1"/>
  <c r="N507" i="8"/>
  <c r="O507" i="8"/>
  <c r="Q507" i="8"/>
  <c r="R507" i="8"/>
  <c r="T507" i="8"/>
  <c r="E1247" i="8"/>
  <c r="F1247" i="8"/>
  <c r="G1247" i="8"/>
  <c r="H1247" i="8"/>
  <c r="I1247" i="8"/>
  <c r="J1247" i="8"/>
  <c r="K1247" i="8"/>
  <c r="L1247" i="8"/>
  <c r="M1247" i="8"/>
  <c r="N1247" i="8"/>
  <c r="O1247" i="8"/>
  <c r="Q1247" i="8"/>
  <c r="R1247" i="8"/>
  <c r="T1247" i="8"/>
  <c r="E286" i="8"/>
  <c r="F286" i="8"/>
  <c r="G286" i="8"/>
  <c r="H286" i="8"/>
  <c r="I286" i="8"/>
  <c r="J286" i="8"/>
  <c r="K286" i="8"/>
  <c r="Y286" i="8" s="1"/>
  <c r="L286" i="8"/>
  <c r="M286" i="8"/>
  <c r="AF286" i="8" s="1"/>
  <c r="N286" i="8"/>
  <c r="O286" i="8"/>
  <c r="Q286" i="8"/>
  <c r="R286" i="8"/>
  <c r="T286" i="8"/>
  <c r="E287" i="8"/>
  <c r="F287" i="8"/>
  <c r="G287" i="8"/>
  <c r="H287" i="8"/>
  <c r="I287" i="8"/>
  <c r="J287" i="8"/>
  <c r="K287" i="8"/>
  <c r="Y287" i="8" s="1"/>
  <c r="L287" i="8"/>
  <c r="M287" i="8"/>
  <c r="AF287" i="8" s="1"/>
  <c r="N287" i="8"/>
  <c r="O287" i="8"/>
  <c r="Q287" i="8"/>
  <c r="R287" i="8"/>
  <c r="T287" i="8"/>
  <c r="E288" i="8"/>
  <c r="F288" i="8"/>
  <c r="G288" i="8"/>
  <c r="H288" i="8"/>
  <c r="I288" i="8"/>
  <c r="J288" i="8"/>
  <c r="K288" i="8"/>
  <c r="Y288" i="8" s="1"/>
  <c r="L288" i="8"/>
  <c r="M288" i="8"/>
  <c r="N288" i="8"/>
  <c r="O288" i="8"/>
  <c r="Q288" i="8"/>
  <c r="R288" i="8"/>
  <c r="T288" i="8"/>
  <c r="E1484" i="8"/>
  <c r="F1484" i="8"/>
  <c r="G1484" i="8"/>
  <c r="H1484" i="8"/>
  <c r="I1484" i="8"/>
  <c r="J1484" i="8"/>
  <c r="K1484" i="8"/>
  <c r="L1484" i="8"/>
  <c r="M1484" i="8"/>
  <c r="N1484" i="8"/>
  <c r="O1484" i="8"/>
  <c r="Q1484" i="8"/>
  <c r="R1484" i="8"/>
  <c r="T1484" i="8"/>
  <c r="E289" i="8"/>
  <c r="F289" i="8"/>
  <c r="G289" i="8"/>
  <c r="H289" i="8"/>
  <c r="I289" i="8"/>
  <c r="J289" i="8"/>
  <c r="K289" i="8"/>
  <c r="Y289" i="8" s="1"/>
  <c r="L289" i="8"/>
  <c r="M289" i="8"/>
  <c r="AF289" i="8" s="1"/>
  <c r="N289" i="8"/>
  <c r="O289" i="8"/>
  <c r="Q289" i="8"/>
  <c r="R289" i="8"/>
  <c r="T289" i="8"/>
  <c r="E371" i="8"/>
  <c r="F371" i="8"/>
  <c r="AU371" i="8" s="1"/>
  <c r="G371" i="8"/>
  <c r="H371" i="8"/>
  <c r="I371" i="8"/>
  <c r="J371" i="8"/>
  <c r="K371" i="8"/>
  <c r="L371" i="8"/>
  <c r="M371" i="8"/>
  <c r="N371" i="8"/>
  <c r="O371" i="8"/>
  <c r="Q371" i="8"/>
  <c r="R371" i="8"/>
  <c r="T371" i="8"/>
  <c r="E1499" i="8"/>
  <c r="F1499" i="8"/>
  <c r="G1499" i="8"/>
  <c r="H1499" i="8"/>
  <c r="I1499" i="8"/>
  <c r="J1499" i="8"/>
  <c r="K1499" i="8"/>
  <c r="L1499" i="8"/>
  <c r="M1499" i="8"/>
  <c r="N1499" i="8"/>
  <c r="O1499" i="8"/>
  <c r="Q1499" i="8"/>
  <c r="R1499" i="8"/>
  <c r="T1499" i="8"/>
  <c r="E508" i="8"/>
  <c r="F508" i="8"/>
  <c r="AU508" i="8" s="1"/>
  <c r="G508" i="8"/>
  <c r="H508" i="8"/>
  <c r="I508" i="8"/>
  <c r="J508" i="8"/>
  <c r="K508" i="8"/>
  <c r="Y508" i="8" s="1"/>
  <c r="L508" i="8"/>
  <c r="M508" i="8"/>
  <c r="AF508" i="8" s="1"/>
  <c r="N508" i="8"/>
  <c r="O508" i="8"/>
  <c r="Q508" i="8"/>
  <c r="R508" i="8"/>
  <c r="T508" i="8"/>
  <c r="E9" i="8"/>
  <c r="F9" i="8"/>
  <c r="G9" i="8"/>
  <c r="H9" i="8"/>
  <c r="I9" i="8"/>
  <c r="J9" i="8"/>
  <c r="K9" i="8"/>
  <c r="L9" i="8"/>
  <c r="M9" i="8"/>
  <c r="N9" i="8"/>
  <c r="O9" i="8"/>
  <c r="Q9" i="8"/>
  <c r="R9" i="8"/>
  <c r="T9" i="8"/>
  <c r="E509" i="8"/>
  <c r="F509" i="8"/>
  <c r="AU509" i="8" s="1"/>
  <c r="G509" i="8"/>
  <c r="H509" i="8"/>
  <c r="I509" i="8"/>
  <c r="J509" i="8"/>
  <c r="K509" i="8"/>
  <c r="L509" i="8"/>
  <c r="M509" i="8"/>
  <c r="AF509" i="8" s="1"/>
  <c r="N509" i="8"/>
  <c r="O509" i="8"/>
  <c r="Q509" i="8"/>
  <c r="R509" i="8"/>
  <c r="T509" i="8"/>
  <c r="E510" i="8"/>
  <c r="F510" i="8"/>
  <c r="G510" i="8"/>
  <c r="H510" i="8"/>
  <c r="I510" i="8"/>
  <c r="J510" i="8"/>
  <c r="K510" i="8"/>
  <c r="Y510" i="8" s="1"/>
  <c r="L510" i="8"/>
  <c r="M510" i="8"/>
  <c r="AF510" i="8" s="1"/>
  <c r="N510" i="8"/>
  <c r="O510" i="8"/>
  <c r="Q510" i="8"/>
  <c r="R510" i="8"/>
  <c r="T510" i="8"/>
  <c r="E372" i="8"/>
  <c r="F372" i="8"/>
  <c r="G372" i="8"/>
  <c r="H372" i="8"/>
  <c r="I372" i="8"/>
  <c r="J372" i="8"/>
  <c r="K372" i="8"/>
  <c r="L372" i="8"/>
  <c r="M372" i="8"/>
  <c r="N372" i="8"/>
  <c r="O372" i="8"/>
  <c r="Q372" i="8"/>
  <c r="R372" i="8"/>
  <c r="T372" i="8"/>
  <c r="E939" i="8"/>
  <c r="F939" i="8"/>
  <c r="G939" i="8"/>
  <c r="H939" i="8"/>
  <c r="I939" i="8"/>
  <c r="J939" i="8"/>
  <c r="K939" i="8"/>
  <c r="L939" i="8"/>
  <c r="M939" i="8"/>
  <c r="N939" i="8"/>
  <c r="O939" i="8"/>
  <c r="Q939" i="8"/>
  <c r="R939" i="8"/>
  <c r="T939" i="8"/>
  <c r="E69" i="8"/>
  <c r="F69" i="8"/>
  <c r="G69" i="8"/>
  <c r="H69" i="8"/>
  <c r="I69" i="8"/>
  <c r="J69" i="8"/>
  <c r="K69" i="8"/>
  <c r="L69" i="8"/>
  <c r="M69" i="8"/>
  <c r="N69" i="8"/>
  <c r="O69" i="8"/>
  <c r="Q69" i="8"/>
  <c r="R69" i="8"/>
  <c r="T69" i="8"/>
  <c r="E511" i="8"/>
  <c r="F511" i="8"/>
  <c r="G511" i="8"/>
  <c r="H511" i="8"/>
  <c r="I511" i="8"/>
  <c r="J511" i="8"/>
  <c r="K511" i="8"/>
  <c r="Y511" i="8" s="1"/>
  <c r="L511" i="8"/>
  <c r="M511" i="8"/>
  <c r="AF511" i="8" s="1"/>
  <c r="N511" i="8"/>
  <c r="O511" i="8"/>
  <c r="Q511" i="8"/>
  <c r="R511" i="8"/>
  <c r="T511" i="8"/>
  <c r="E512" i="8"/>
  <c r="F512" i="8"/>
  <c r="AU512" i="8" s="1"/>
  <c r="G512" i="8"/>
  <c r="H512" i="8"/>
  <c r="I512" i="8"/>
  <c r="J512" i="8"/>
  <c r="K512" i="8"/>
  <c r="L512" i="8"/>
  <c r="M512" i="8"/>
  <c r="N512" i="8"/>
  <c r="O512" i="8"/>
  <c r="Q512" i="8"/>
  <c r="R512" i="8"/>
  <c r="T512" i="8"/>
  <c r="E14" i="8"/>
  <c r="F14" i="8"/>
  <c r="G14" i="8"/>
  <c r="H14" i="8"/>
  <c r="I14" i="8"/>
  <c r="J14" i="8"/>
  <c r="K14" i="8"/>
  <c r="L14" i="8"/>
  <c r="M14" i="8"/>
  <c r="N14" i="8"/>
  <c r="O14" i="8"/>
  <c r="Q14" i="8"/>
  <c r="R14" i="8"/>
  <c r="T14" i="8"/>
  <c r="E513" i="8"/>
  <c r="F513" i="8"/>
  <c r="AU513" i="8" s="1"/>
  <c r="G513" i="8"/>
  <c r="H513" i="8"/>
  <c r="I513" i="8"/>
  <c r="J513" i="8"/>
  <c r="K513" i="8"/>
  <c r="Y513" i="8" s="1"/>
  <c r="L513" i="8"/>
  <c r="M513" i="8"/>
  <c r="AF513" i="8" s="1"/>
  <c r="N513" i="8"/>
  <c r="O513" i="8"/>
  <c r="Q513" i="8"/>
  <c r="R513" i="8"/>
  <c r="T513" i="8"/>
  <c r="E141" i="8"/>
  <c r="F141" i="8"/>
  <c r="G141" i="8"/>
  <c r="H141" i="8"/>
  <c r="I141" i="8"/>
  <c r="J141" i="8"/>
  <c r="K141" i="8"/>
  <c r="L141" i="8"/>
  <c r="M141" i="8"/>
  <c r="N141" i="8"/>
  <c r="O141" i="8"/>
  <c r="Q141" i="8"/>
  <c r="R141" i="8"/>
  <c r="T141" i="8"/>
  <c r="E290" i="8"/>
  <c r="F290" i="8"/>
  <c r="G290" i="8"/>
  <c r="H290" i="8"/>
  <c r="I290" i="8"/>
  <c r="J290" i="8"/>
  <c r="K290" i="8"/>
  <c r="Y290" i="8" s="1"/>
  <c r="L290" i="8"/>
  <c r="M290" i="8"/>
  <c r="N290" i="8"/>
  <c r="O290" i="8"/>
  <c r="Q290" i="8"/>
  <c r="R290" i="8"/>
  <c r="T290" i="8"/>
  <c r="E291" i="8"/>
  <c r="F291" i="8"/>
  <c r="AU291" i="8" s="1"/>
  <c r="G291" i="8"/>
  <c r="H291" i="8"/>
  <c r="I291" i="8"/>
  <c r="J291" i="8"/>
  <c r="K291" i="8"/>
  <c r="Y291" i="8" s="1"/>
  <c r="L291" i="8"/>
  <c r="M291" i="8"/>
  <c r="AF291" i="8" s="1"/>
  <c r="N291" i="8"/>
  <c r="O291" i="8"/>
  <c r="Q291" i="8"/>
  <c r="R291" i="8"/>
  <c r="T291" i="8"/>
  <c r="E804" i="8"/>
  <c r="F804" i="8"/>
  <c r="G804" i="8"/>
  <c r="H804" i="8"/>
  <c r="I804" i="8"/>
  <c r="J804" i="8"/>
  <c r="K804" i="8"/>
  <c r="L804" i="8"/>
  <c r="M804" i="8"/>
  <c r="N804" i="8"/>
  <c r="O804" i="8"/>
  <c r="Q804" i="8"/>
  <c r="R804" i="8"/>
  <c r="T804" i="8"/>
  <c r="E514" i="8"/>
  <c r="F514" i="8"/>
  <c r="G514" i="8"/>
  <c r="H514" i="8"/>
  <c r="I514" i="8"/>
  <c r="J514" i="8"/>
  <c r="K514" i="8"/>
  <c r="L514" i="8"/>
  <c r="M514" i="8"/>
  <c r="N514" i="8"/>
  <c r="O514" i="8"/>
  <c r="Q514" i="8"/>
  <c r="R514" i="8"/>
  <c r="T514" i="8"/>
  <c r="E89" i="8"/>
  <c r="F89" i="8"/>
  <c r="G89" i="8"/>
  <c r="H89" i="8"/>
  <c r="I89" i="8"/>
  <c r="J89" i="8"/>
  <c r="K89" i="8"/>
  <c r="L89" i="8"/>
  <c r="M89" i="8"/>
  <c r="N89" i="8"/>
  <c r="O89" i="8"/>
  <c r="Q89" i="8"/>
  <c r="R89" i="8"/>
  <c r="T89" i="8"/>
  <c r="E515" i="8"/>
  <c r="F515" i="8"/>
  <c r="AU515" i="8" s="1"/>
  <c r="G515" i="8"/>
  <c r="H515" i="8"/>
  <c r="I515" i="8"/>
  <c r="J515" i="8"/>
  <c r="K515" i="8"/>
  <c r="Y515" i="8" s="1"/>
  <c r="L515" i="8"/>
  <c r="M515" i="8"/>
  <c r="AF515" i="8" s="1"/>
  <c r="N515" i="8"/>
  <c r="O515" i="8"/>
  <c r="Q515" i="8"/>
  <c r="R515" i="8"/>
  <c r="T515" i="8"/>
  <c r="E1500" i="8"/>
  <c r="F1500" i="8"/>
  <c r="G1500" i="8"/>
  <c r="H1500" i="8"/>
  <c r="I1500" i="8"/>
  <c r="J1500" i="8"/>
  <c r="K1500" i="8"/>
  <c r="L1500" i="8"/>
  <c r="M1500" i="8"/>
  <c r="N1500" i="8"/>
  <c r="O1500" i="8"/>
  <c r="Q1500" i="8"/>
  <c r="R1500" i="8"/>
  <c r="T1500" i="8"/>
  <c r="E516" i="8"/>
  <c r="F516" i="8"/>
  <c r="AU516" i="8" s="1"/>
  <c r="G516" i="8"/>
  <c r="H516" i="8"/>
  <c r="I516" i="8"/>
  <c r="J516" i="8"/>
  <c r="K516" i="8"/>
  <c r="Y516" i="8" s="1"/>
  <c r="L516" i="8"/>
  <c r="M516" i="8"/>
  <c r="AF516" i="8" s="1"/>
  <c r="N516" i="8"/>
  <c r="O516" i="8"/>
  <c r="Q516" i="8"/>
  <c r="R516" i="8"/>
  <c r="T516" i="8"/>
  <c r="E940" i="8"/>
  <c r="F940" i="8"/>
  <c r="G940" i="8"/>
  <c r="H940" i="8"/>
  <c r="I940" i="8"/>
  <c r="J940" i="8"/>
  <c r="K940" i="8"/>
  <c r="L940" i="8"/>
  <c r="M940" i="8"/>
  <c r="N940" i="8"/>
  <c r="O940" i="8"/>
  <c r="Q940" i="8"/>
  <c r="R940" i="8"/>
  <c r="T940" i="8"/>
  <c r="E517" i="8"/>
  <c r="F517" i="8"/>
  <c r="G517" i="8"/>
  <c r="H517" i="8"/>
  <c r="I517" i="8"/>
  <c r="J517" i="8"/>
  <c r="K517" i="8"/>
  <c r="Y517" i="8" s="1"/>
  <c r="L517" i="8"/>
  <c r="M517" i="8"/>
  <c r="AF517" i="8" s="1"/>
  <c r="N517" i="8"/>
  <c r="O517" i="8"/>
  <c r="Q517" i="8"/>
  <c r="R517" i="8"/>
  <c r="T517" i="8"/>
  <c r="E85" i="8"/>
  <c r="F85" i="8"/>
  <c r="G85" i="8"/>
  <c r="H85" i="8"/>
  <c r="I85" i="8"/>
  <c r="J85" i="8"/>
  <c r="K85" i="8"/>
  <c r="L85" i="8"/>
  <c r="M85" i="8"/>
  <c r="N85" i="8"/>
  <c r="O85" i="8"/>
  <c r="Q85" i="8"/>
  <c r="R85" i="8"/>
  <c r="T85" i="8"/>
  <c r="E1370" i="8"/>
  <c r="F1370" i="8"/>
  <c r="G1370" i="8"/>
  <c r="H1370" i="8"/>
  <c r="I1370" i="8"/>
  <c r="J1370" i="8"/>
  <c r="K1370" i="8"/>
  <c r="L1370" i="8"/>
  <c r="M1370" i="8"/>
  <c r="N1370" i="8"/>
  <c r="O1370" i="8"/>
  <c r="Q1370" i="8"/>
  <c r="R1370" i="8"/>
  <c r="T1370" i="8"/>
  <c r="E518" i="8"/>
  <c r="F518" i="8"/>
  <c r="AU518" i="8" s="1"/>
  <c r="G518" i="8"/>
  <c r="H518" i="8"/>
  <c r="I518" i="8"/>
  <c r="J518" i="8"/>
  <c r="K518" i="8"/>
  <c r="Y518" i="8" s="1"/>
  <c r="L518" i="8"/>
  <c r="M518" i="8"/>
  <c r="AF518" i="8" s="1"/>
  <c r="N518" i="8"/>
  <c r="O518" i="8"/>
  <c r="Q518" i="8"/>
  <c r="R518" i="8"/>
  <c r="T518" i="8"/>
  <c r="E56" i="8"/>
  <c r="F56" i="8"/>
  <c r="AU56" i="8" s="1"/>
  <c r="G56" i="8"/>
  <c r="H56" i="8"/>
  <c r="I56" i="8"/>
  <c r="J56" i="8"/>
  <c r="K56" i="8"/>
  <c r="L56" i="8"/>
  <c r="M56" i="8"/>
  <c r="AF56" i="8" s="1"/>
  <c r="N56" i="8"/>
  <c r="O56" i="8"/>
  <c r="Q56" i="8"/>
  <c r="R56" i="8"/>
  <c r="T56" i="8"/>
  <c r="E1248" i="8"/>
  <c r="F1248" i="8"/>
  <c r="G1248" i="8"/>
  <c r="H1248" i="8"/>
  <c r="I1248" i="8"/>
  <c r="J1248" i="8"/>
  <c r="K1248" i="8"/>
  <c r="L1248" i="8"/>
  <c r="M1248" i="8"/>
  <c r="N1248" i="8"/>
  <c r="O1248" i="8"/>
  <c r="Q1248" i="8"/>
  <c r="R1248" i="8"/>
  <c r="T1248" i="8"/>
  <c r="E948" i="8"/>
  <c r="F948" i="8"/>
  <c r="G948" i="8"/>
  <c r="H948" i="8"/>
  <c r="I948" i="8"/>
  <c r="J948" i="8"/>
  <c r="K948" i="8"/>
  <c r="L948" i="8"/>
  <c r="M948" i="8"/>
  <c r="AF948" i="8" s="1"/>
  <c r="N948" i="8"/>
  <c r="O948" i="8"/>
  <c r="Q948" i="8"/>
  <c r="R948" i="8"/>
  <c r="T948" i="8"/>
  <c r="AD948" i="8" s="1"/>
  <c r="E519" i="8"/>
  <c r="F519" i="8"/>
  <c r="AU519" i="8" s="1"/>
  <c r="G519" i="8"/>
  <c r="H519" i="8"/>
  <c r="I519" i="8"/>
  <c r="J519" i="8"/>
  <c r="K519" i="8"/>
  <c r="Y519" i="8" s="1"/>
  <c r="L519" i="8"/>
  <c r="M519" i="8"/>
  <c r="AF519" i="8" s="1"/>
  <c r="N519" i="8"/>
  <c r="O519" i="8"/>
  <c r="Q519" i="8"/>
  <c r="R519" i="8"/>
  <c r="T519" i="8"/>
  <c r="E388" i="8"/>
  <c r="F388" i="8"/>
  <c r="G388" i="8"/>
  <c r="H388" i="8"/>
  <c r="I388" i="8"/>
  <c r="J388" i="8"/>
  <c r="K388" i="8"/>
  <c r="L388" i="8"/>
  <c r="M388" i="8"/>
  <c r="N388" i="8"/>
  <c r="O388" i="8"/>
  <c r="Q388" i="8"/>
  <c r="R388" i="8"/>
  <c r="T388" i="8"/>
  <c r="E391" i="8"/>
  <c r="F391" i="8"/>
  <c r="G391" i="8"/>
  <c r="H391" i="8"/>
  <c r="I391" i="8"/>
  <c r="J391" i="8"/>
  <c r="K391" i="8"/>
  <c r="L391" i="8"/>
  <c r="M391" i="8"/>
  <c r="N391" i="8"/>
  <c r="O391" i="8"/>
  <c r="Q391" i="8"/>
  <c r="R391" i="8"/>
  <c r="T391" i="8"/>
  <c r="E397" i="8"/>
  <c r="F397" i="8"/>
  <c r="G397" i="8"/>
  <c r="H397" i="8"/>
  <c r="I397" i="8"/>
  <c r="J397" i="8"/>
  <c r="K397" i="8"/>
  <c r="L397" i="8"/>
  <c r="M397" i="8"/>
  <c r="N397" i="8"/>
  <c r="O397" i="8"/>
  <c r="Q397" i="8"/>
  <c r="R397" i="8"/>
  <c r="T397" i="8"/>
  <c r="E292" i="8"/>
  <c r="F292" i="8"/>
  <c r="G292" i="8"/>
  <c r="H292" i="8"/>
  <c r="I292" i="8"/>
  <c r="J292" i="8"/>
  <c r="K292" i="8"/>
  <c r="L292" i="8"/>
  <c r="M292" i="8"/>
  <c r="AF292" i="8" s="1"/>
  <c r="N292" i="8"/>
  <c r="O292" i="8"/>
  <c r="Q292" i="8"/>
  <c r="R292" i="8"/>
  <c r="T292" i="8"/>
  <c r="E823" i="8"/>
  <c r="F823" i="8"/>
  <c r="G823" i="8"/>
  <c r="H823" i="8"/>
  <c r="I823" i="8"/>
  <c r="J823" i="8"/>
  <c r="K823" i="8"/>
  <c r="L823" i="8"/>
  <c r="M823" i="8"/>
  <c r="N823" i="8"/>
  <c r="O823" i="8"/>
  <c r="Q823" i="8"/>
  <c r="R823" i="8"/>
  <c r="T823" i="8"/>
  <c r="E520" i="8"/>
  <c r="F520" i="8"/>
  <c r="AU520" i="8" s="1"/>
  <c r="G520" i="8"/>
  <c r="H520" i="8"/>
  <c r="I520" i="8"/>
  <c r="J520" i="8"/>
  <c r="K520" i="8"/>
  <c r="Y520" i="8" s="1"/>
  <c r="L520" i="8"/>
  <c r="M520" i="8"/>
  <c r="AF520" i="8" s="1"/>
  <c r="N520" i="8"/>
  <c r="O520" i="8"/>
  <c r="Q520" i="8"/>
  <c r="R520" i="8"/>
  <c r="T520" i="8"/>
  <c r="E521" i="8"/>
  <c r="F521" i="8"/>
  <c r="AU521" i="8" s="1"/>
  <c r="G521" i="8"/>
  <c r="H521" i="8"/>
  <c r="I521" i="8"/>
  <c r="J521" i="8"/>
  <c r="K521" i="8"/>
  <c r="Y521" i="8" s="1"/>
  <c r="L521" i="8"/>
  <c r="M521" i="8"/>
  <c r="AF521" i="8" s="1"/>
  <c r="N521" i="8"/>
  <c r="O521" i="8"/>
  <c r="Q521" i="8"/>
  <c r="R521" i="8"/>
  <c r="T521" i="8"/>
  <c r="E522" i="8"/>
  <c r="F522" i="8"/>
  <c r="AU522" i="8" s="1"/>
  <c r="G522" i="8"/>
  <c r="H522" i="8"/>
  <c r="I522" i="8"/>
  <c r="J522" i="8"/>
  <c r="K522" i="8"/>
  <c r="Y522" i="8" s="1"/>
  <c r="L522" i="8"/>
  <c r="M522" i="8"/>
  <c r="AF522" i="8" s="1"/>
  <c r="N522" i="8"/>
  <c r="O522" i="8"/>
  <c r="Q522" i="8"/>
  <c r="R522" i="8"/>
  <c r="T522" i="8"/>
  <c r="E523" i="8"/>
  <c r="F523" i="8"/>
  <c r="AU523" i="8" s="1"/>
  <c r="G523" i="8"/>
  <c r="H523" i="8"/>
  <c r="I523" i="8"/>
  <c r="J523" i="8"/>
  <c r="K523" i="8"/>
  <c r="Y523" i="8" s="1"/>
  <c r="L523" i="8"/>
  <c r="M523" i="8"/>
  <c r="AF523" i="8" s="1"/>
  <c r="N523" i="8"/>
  <c r="O523" i="8"/>
  <c r="Q523" i="8"/>
  <c r="R523" i="8"/>
  <c r="T523" i="8"/>
  <c r="E1181" i="8"/>
  <c r="F1181" i="8"/>
  <c r="G1181" i="8"/>
  <c r="H1181" i="8"/>
  <c r="I1181" i="8"/>
  <c r="J1181" i="8"/>
  <c r="K1181" i="8"/>
  <c r="L1181" i="8"/>
  <c r="M1181" i="8"/>
  <c r="N1181" i="8"/>
  <c r="O1181" i="8"/>
  <c r="Q1181" i="8"/>
  <c r="R1181" i="8"/>
  <c r="T1181" i="8"/>
  <c r="E1237" i="8"/>
  <c r="F1237" i="8"/>
  <c r="G1237" i="8"/>
  <c r="H1237" i="8"/>
  <c r="I1237" i="8"/>
  <c r="J1237" i="8"/>
  <c r="K1237" i="8"/>
  <c r="L1237" i="8"/>
  <c r="M1237" i="8"/>
  <c r="N1237" i="8"/>
  <c r="O1237" i="8"/>
  <c r="Q1237" i="8"/>
  <c r="R1237" i="8"/>
  <c r="T1237" i="8"/>
  <c r="E393" i="8"/>
  <c r="F393" i="8"/>
  <c r="G393" i="8"/>
  <c r="H393" i="8"/>
  <c r="I393" i="8"/>
  <c r="J393" i="8"/>
  <c r="K393" i="8"/>
  <c r="L393" i="8"/>
  <c r="M393" i="8"/>
  <c r="N393" i="8"/>
  <c r="O393" i="8"/>
  <c r="Q393" i="8"/>
  <c r="R393" i="8"/>
  <c r="T393" i="8"/>
  <c r="E952" i="8"/>
  <c r="F952" i="8"/>
  <c r="G952" i="8"/>
  <c r="H952" i="8"/>
  <c r="I952" i="8"/>
  <c r="J952" i="8"/>
  <c r="K952" i="8"/>
  <c r="L952" i="8"/>
  <c r="M952" i="8"/>
  <c r="N952" i="8"/>
  <c r="O952" i="8"/>
  <c r="Q952" i="8"/>
  <c r="R952" i="8"/>
  <c r="T952" i="8"/>
  <c r="E524" i="8"/>
  <c r="F524" i="8"/>
  <c r="G524" i="8"/>
  <c r="H524" i="8"/>
  <c r="I524" i="8"/>
  <c r="J524" i="8"/>
  <c r="K524" i="8"/>
  <c r="Y524" i="8" s="1"/>
  <c r="L524" i="8"/>
  <c r="M524" i="8"/>
  <c r="AF524" i="8" s="1"/>
  <c r="N524" i="8"/>
  <c r="O524" i="8"/>
  <c r="Q524" i="8"/>
  <c r="R524" i="8"/>
  <c r="T524" i="8"/>
  <c r="E1371" i="8"/>
  <c r="F1371" i="8"/>
  <c r="G1371" i="8"/>
  <c r="H1371" i="8"/>
  <c r="I1371" i="8"/>
  <c r="J1371" i="8"/>
  <c r="K1371" i="8"/>
  <c r="L1371" i="8"/>
  <c r="M1371" i="8"/>
  <c r="N1371" i="8"/>
  <c r="O1371" i="8"/>
  <c r="Q1371" i="8"/>
  <c r="R1371" i="8"/>
  <c r="T1371" i="8"/>
  <c r="E103" i="8"/>
  <c r="F103" i="8"/>
  <c r="G103" i="8"/>
  <c r="H103" i="8"/>
  <c r="I103" i="8"/>
  <c r="J103" i="8"/>
  <c r="K103" i="8"/>
  <c r="L103" i="8"/>
  <c r="M103" i="8"/>
  <c r="N103" i="8"/>
  <c r="O103" i="8"/>
  <c r="Q103" i="8"/>
  <c r="R103" i="8"/>
  <c r="T103" i="8"/>
  <c r="E1182" i="8"/>
  <c r="F1182" i="8"/>
  <c r="G1182" i="8"/>
  <c r="H1182" i="8"/>
  <c r="I1182" i="8"/>
  <c r="J1182" i="8"/>
  <c r="K1182" i="8"/>
  <c r="L1182" i="8"/>
  <c r="M1182" i="8"/>
  <c r="AF1182" i="8" s="1"/>
  <c r="N1182" i="8"/>
  <c r="O1182" i="8"/>
  <c r="Q1182" i="8"/>
  <c r="R1182" i="8"/>
  <c r="T1182" i="8"/>
  <c r="AD1182" i="8" s="1"/>
  <c r="E811" i="8"/>
  <c r="F811" i="8"/>
  <c r="G811" i="8"/>
  <c r="H811" i="8"/>
  <c r="I811" i="8"/>
  <c r="J811" i="8"/>
  <c r="K811" i="8"/>
  <c r="L811" i="8"/>
  <c r="M811" i="8"/>
  <c r="N811" i="8"/>
  <c r="O811" i="8"/>
  <c r="Q811" i="8"/>
  <c r="R811" i="8"/>
  <c r="T811" i="8"/>
  <c r="E293" i="8"/>
  <c r="F293" i="8"/>
  <c r="G293" i="8"/>
  <c r="H293" i="8"/>
  <c r="I293" i="8"/>
  <c r="J293" i="8"/>
  <c r="K293" i="8"/>
  <c r="Y293" i="8" s="1"/>
  <c r="L293" i="8"/>
  <c r="M293" i="8"/>
  <c r="AF293" i="8" s="1"/>
  <c r="N293" i="8"/>
  <c r="O293" i="8"/>
  <c r="Q293" i="8"/>
  <c r="R293" i="8"/>
  <c r="T293" i="8"/>
  <c r="E958" i="8"/>
  <c r="F958" i="8"/>
  <c r="G958" i="8"/>
  <c r="H958" i="8"/>
  <c r="I958" i="8"/>
  <c r="J958" i="8"/>
  <c r="K958" i="8"/>
  <c r="L958" i="8"/>
  <c r="M958" i="8"/>
  <c r="N958" i="8"/>
  <c r="O958" i="8"/>
  <c r="Q958" i="8"/>
  <c r="R958" i="8"/>
  <c r="T958" i="8"/>
  <c r="E142" i="8"/>
  <c r="F142" i="8"/>
  <c r="G142" i="8"/>
  <c r="H142" i="8"/>
  <c r="I142" i="8"/>
  <c r="J142" i="8"/>
  <c r="K142" i="8"/>
  <c r="L142" i="8"/>
  <c r="M142" i="8"/>
  <c r="N142" i="8"/>
  <c r="O142" i="8"/>
  <c r="Q142" i="8"/>
  <c r="R142" i="8"/>
  <c r="T142" i="8"/>
  <c r="E525" i="8"/>
  <c r="F525" i="8"/>
  <c r="AU525" i="8" s="1"/>
  <c r="G525" i="8"/>
  <c r="H525" i="8"/>
  <c r="I525" i="8"/>
  <c r="J525" i="8"/>
  <c r="K525" i="8"/>
  <c r="Y525" i="8" s="1"/>
  <c r="L525" i="8"/>
  <c r="M525" i="8"/>
  <c r="AF525" i="8" s="1"/>
  <c r="N525" i="8"/>
  <c r="O525" i="8"/>
  <c r="Q525" i="8"/>
  <c r="R525" i="8"/>
  <c r="T525" i="8"/>
  <c r="E1183" i="8"/>
  <c r="F1183" i="8"/>
  <c r="G1183" i="8"/>
  <c r="H1183" i="8"/>
  <c r="I1183" i="8"/>
  <c r="J1183" i="8"/>
  <c r="K1183" i="8"/>
  <c r="L1183" i="8"/>
  <c r="AC1183" i="8" s="1"/>
  <c r="M1183" i="8"/>
  <c r="N1183" i="8"/>
  <c r="O1183" i="8"/>
  <c r="Q1183" i="8"/>
  <c r="R1183" i="8"/>
  <c r="T1183" i="8"/>
  <c r="E1184" i="8"/>
  <c r="F1184" i="8"/>
  <c r="AU1184" i="8" s="1"/>
  <c r="G1184" i="8"/>
  <c r="H1184" i="8"/>
  <c r="I1184" i="8"/>
  <c r="J1184" i="8"/>
  <c r="K1184" i="8"/>
  <c r="L1184" i="8"/>
  <c r="M1184" i="8"/>
  <c r="AF1184" i="8" s="1"/>
  <c r="N1184" i="8"/>
  <c r="O1184" i="8"/>
  <c r="Q1184" i="8"/>
  <c r="R1184" i="8"/>
  <c r="T1184" i="8"/>
  <c r="E1185" i="8"/>
  <c r="F1185" i="8"/>
  <c r="AU1185" i="8" s="1"/>
  <c r="G1185" i="8"/>
  <c r="H1185" i="8"/>
  <c r="I1185" i="8"/>
  <c r="J1185" i="8"/>
  <c r="K1185" i="8"/>
  <c r="L1185" i="8"/>
  <c r="M1185" i="8"/>
  <c r="N1185" i="8"/>
  <c r="O1185" i="8"/>
  <c r="Q1185" i="8"/>
  <c r="R1185" i="8"/>
  <c r="T1185" i="8"/>
  <c r="E108" i="8"/>
  <c r="F108" i="8"/>
  <c r="G108" i="8"/>
  <c r="H108" i="8"/>
  <c r="I108" i="8"/>
  <c r="J108" i="8"/>
  <c r="K108" i="8"/>
  <c r="L108" i="8"/>
  <c r="M108" i="8"/>
  <c r="N108" i="8"/>
  <c r="O108" i="8"/>
  <c r="Q108" i="8"/>
  <c r="R108" i="8"/>
  <c r="T108" i="8"/>
  <c r="E143" i="8"/>
  <c r="F143" i="8"/>
  <c r="G143" i="8"/>
  <c r="H143" i="8"/>
  <c r="I143" i="8"/>
  <c r="J143" i="8"/>
  <c r="K143" i="8"/>
  <c r="L143" i="8"/>
  <c r="M143" i="8"/>
  <c r="N143" i="8"/>
  <c r="O143" i="8"/>
  <c r="Q143" i="8"/>
  <c r="R143" i="8"/>
  <c r="T143" i="8"/>
  <c r="E874" i="8"/>
  <c r="F874" i="8"/>
  <c r="G874" i="8"/>
  <c r="H874" i="8"/>
  <c r="I874" i="8"/>
  <c r="J874" i="8"/>
  <c r="K874" i="8"/>
  <c r="L874" i="8"/>
  <c r="M874" i="8"/>
  <c r="N874" i="8"/>
  <c r="O874" i="8"/>
  <c r="Q874" i="8"/>
  <c r="R874" i="8"/>
  <c r="T874" i="8"/>
  <c r="E144" i="8"/>
  <c r="F144" i="8"/>
  <c r="G144" i="8"/>
  <c r="H144" i="8"/>
  <c r="I144" i="8"/>
  <c r="J144" i="8"/>
  <c r="K144" i="8"/>
  <c r="L144" i="8"/>
  <c r="M144" i="8"/>
  <c r="N144" i="8"/>
  <c r="O144" i="8"/>
  <c r="Q144" i="8"/>
  <c r="R144" i="8"/>
  <c r="T144" i="8"/>
  <c r="E80" i="8"/>
  <c r="F80" i="8"/>
  <c r="G80" i="8"/>
  <c r="H80" i="8"/>
  <c r="I80" i="8"/>
  <c r="J80" i="8"/>
  <c r="K80" i="8"/>
  <c r="L80" i="8"/>
  <c r="M80" i="8"/>
  <c r="N80" i="8"/>
  <c r="O80" i="8"/>
  <c r="Q80" i="8"/>
  <c r="R80" i="8"/>
  <c r="T80" i="8"/>
  <c r="E805" i="8"/>
  <c r="F805" i="8"/>
  <c r="G805" i="8"/>
  <c r="H805" i="8"/>
  <c r="I805" i="8"/>
  <c r="J805" i="8"/>
  <c r="K805" i="8"/>
  <c r="L805" i="8"/>
  <c r="M805" i="8"/>
  <c r="N805" i="8"/>
  <c r="O805" i="8"/>
  <c r="Q805" i="8"/>
  <c r="R805" i="8"/>
  <c r="T805" i="8"/>
  <c r="E15" i="8"/>
  <c r="F15" i="8"/>
  <c r="G15" i="8"/>
  <c r="H15" i="8"/>
  <c r="I15" i="8"/>
  <c r="J15" i="8"/>
  <c r="K15" i="8"/>
  <c r="L15" i="8"/>
  <c r="M15" i="8"/>
  <c r="N15" i="8"/>
  <c r="O15" i="8"/>
  <c r="Q15" i="8"/>
  <c r="R15" i="8"/>
  <c r="T15" i="8"/>
  <c r="E1249" i="8"/>
  <c r="F1249" i="8"/>
  <c r="G1249" i="8"/>
  <c r="H1249" i="8"/>
  <c r="I1249" i="8"/>
  <c r="J1249" i="8"/>
  <c r="K1249" i="8"/>
  <c r="L1249" i="8"/>
  <c r="M1249" i="8"/>
  <c r="N1249" i="8"/>
  <c r="O1249" i="8"/>
  <c r="Q1249" i="8"/>
  <c r="R1249" i="8"/>
  <c r="T1249" i="8"/>
  <c r="E3" i="8"/>
  <c r="F3" i="8"/>
  <c r="G3" i="8"/>
  <c r="H3" i="8"/>
  <c r="I3" i="8"/>
  <c r="J3" i="8"/>
  <c r="K3" i="8"/>
  <c r="Y3" i="8" s="1"/>
  <c r="L3" i="8"/>
  <c r="M3" i="8"/>
  <c r="AF3" i="8" s="1"/>
  <c r="N3" i="8"/>
  <c r="O3" i="8"/>
  <c r="Q3" i="8"/>
  <c r="R3" i="8"/>
  <c r="T3" i="8"/>
  <c r="E526" i="8"/>
  <c r="F526" i="8"/>
  <c r="G526" i="8"/>
  <c r="H526" i="8"/>
  <c r="I526" i="8"/>
  <c r="J526" i="8"/>
  <c r="K526" i="8"/>
  <c r="L526" i="8"/>
  <c r="M526" i="8"/>
  <c r="AF526" i="8" s="1"/>
  <c r="N526" i="8"/>
  <c r="O526" i="8"/>
  <c r="Q526" i="8"/>
  <c r="R526" i="8"/>
  <c r="T526" i="8"/>
  <c r="E875" i="8"/>
  <c r="F875" i="8"/>
  <c r="G875" i="8"/>
  <c r="H875" i="8"/>
  <c r="I875" i="8"/>
  <c r="J875" i="8"/>
  <c r="K875" i="8"/>
  <c r="L875" i="8"/>
  <c r="M875" i="8"/>
  <c r="N875" i="8"/>
  <c r="O875" i="8"/>
  <c r="Q875" i="8"/>
  <c r="R875" i="8"/>
  <c r="T875" i="8"/>
  <c r="E1384" i="8"/>
  <c r="F1384" i="8"/>
  <c r="G1384" i="8"/>
  <c r="H1384" i="8"/>
  <c r="I1384" i="8"/>
  <c r="J1384" i="8"/>
  <c r="K1384" i="8"/>
  <c r="L1384" i="8"/>
  <c r="M1384" i="8"/>
  <c r="N1384" i="8"/>
  <c r="O1384" i="8"/>
  <c r="Q1384" i="8"/>
  <c r="R1384" i="8"/>
  <c r="T1384" i="8"/>
  <c r="E1186" i="8"/>
  <c r="F1186" i="8"/>
  <c r="AU1186" i="8" s="1"/>
  <c r="G1186" i="8"/>
  <c r="H1186" i="8"/>
  <c r="I1186" i="8"/>
  <c r="J1186" i="8"/>
  <c r="K1186" i="8"/>
  <c r="L1186" i="8"/>
  <c r="M1186" i="8"/>
  <c r="N1186" i="8"/>
  <c r="O1186" i="8"/>
  <c r="Q1186" i="8"/>
  <c r="R1186" i="8"/>
  <c r="T1186" i="8"/>
  <c r="E294" i="8"/>
  <c r="F294" i="8"/>
  <c r="AU294" i="8" s="1"/>
  <c r="G294" i="8"/>
  <c r="H294" i="8"/>
  <c r="I294" i="8"/>
  <c r="J294" i="8"/>
  <c r="K294" i="8"/>
  <c r="L294" i="8"/>
  <c r="M294" i="8"/>
  <c r="AF294" i="8" s="1"/>
  <c r="N294" i="8"/>
  <c r="O294" i="8"/>
  <c r="Q294" i="8"/>
  <c r="R294" i="8"/>
  <c r="T294" i="8"/>
  <c r="E527" i="8"/>
  <c r="F527" i="8"/>
  <c r="G527" i="8"/>
  <c r="H527" i="8"/>
  <c r="I527" i="8"/>
  <c r="J527" i="8"/>
  <c r="K527" i="8"/>
  <c r="Y527" i="8" s="1"/>
  <c r="L527" i="8"/>
  <c r="M527" i="8"/>
  <c r="AF527" i="8" s="1"/>
  <c r="N527" i="8"/>
  <c r="O527" i="8"/>
  <c r="Q527" i="8"/>
  <c r="R527" i="8"/>
  <c r="T527" i="8"/>
  <c r="E528" i="8"/>
  <c r="F528" i="8"/>
  <c r="G528" i="8"/>
  <c r="H528" i="8"/>
  <c r="I528" i="8"/>
  <c r="J528" i="8"/>
  <c r="K528" i="8"/>
  <c r="L528" i="8"/>
  <c r="M528" i="8"/>
  <c r="AF528" i="8" s="1"/>
  <c r="N528" i="8"/>
  <c r="O528" i="8"/>
  <c r="Q528" i="8"/>
  <c r="R528" i="8"/>
  <c r="T528" i="8"/>
  <c r="E808" i="8"/>
  <c r="F808" i="8"/>
  <c r="G808" i="8"/>
  <c r="H808" i="8"/>
  <c r="I808" i="8"/>
  <c r="J808" i="8"/>
  <c r="K808" i="8"/>
  <c r="L808" i="8"/>
  <c r="M808" i="8"/>
  <c r="N808" i="8"/>
  <c r="O808" i="8"/>
  <c r="Q808" i="8"/>
  <c r="R808" i="8"/>
  <c r="T808" i="8"/>
  <c r="E1385" i="8"/>
  <c r="F1385" i="8"/>
  <c r="G1385" i="8"/>
  <c r="H1385" i="8"/>
  <c r="I1385" i="8"/>
  <c r="J1385" i="8"/>
  <c r="K1385" i="8"/>
  <c r="L1385" i="8"/>
  <c r="M1385" i="8"/>
  <c r="N1385" i="8"/>
  <c r="O1385" i="8"/>
  <c r="Q1385" i="8"/>
  <c r="R1385" i="8"/>
  <c r="T1385" i="8"/>
  <c r="E295" i="8"/>
  <c r="F295" i="8"/>
  <c r="G295" i="8"/>
  <c r="H295" i="8"/>
  <c r="I295" i="8"/>
  <c r="J295" i="8"/>
  <c r="K295" i="8"/>
  <c r="Y295" i="8" s="1"/>
  <c r="L295" i="8"/>
  <c r="M295" i="8"/>
  <c r="AF295" i="8" s="1"/>
  <c r="N295" i="8"/>
  <c r="O295" i="8"/>
  <c r="Q295" i="8"/>
  <c r="R295" i="8"/>
  <c r="T295" i="8"/>
  <c r="E11" i="8"/>
  <c r="F11" i="8"/>
  <c r="G11" i="8"/>
  <c r="H11" i="8"/>
  <c r="I11" i="8"/>
  <c r="J11" i="8"/>
  <c r="K11" i="8"/>
  <c r="L11" i="8"/>
  <c r="M11" i="8"/>
  <c r="N11" i="8"/>
  <c r="O11" i="8"/>
  <c r="Q11" i="8"/>
  <c r="R11" i="8"/>
  <c r="T11" i="8"/>
  <c r="E813" i="8"/>
  <c r="F813" i="8"/>
  <c r="G813" i="8"/>
  <c r="H813" i="8"/>
  <c r="I813" i="8"/>
  <c r="J813" i="8"/>
  <c r="K813" i="8"/>
  <c r="L813" i="8"/>
  <c r="M813" i="8"/>
  <c r="N813" i="8"/>
  <c r="O813" i="8"/>
  <c r="Q813" i="8"/>
  <c r="R813" i="8"/>
  <c r="T813" i="8"/>
  <c r="E373" i="8"/>
  <c r="F373" i="8"/>
  <c r="AU373" i="8" s="1"/>
  <c r="G373" i="8"/>
  <c r="H373" i="8"/>
  <c r="I373" i="8"/>
  <c r="J373" i="8"/>
  <c r="K373" i="8"/>
  <c r="L373" i="8"/>
  <c r="M373" i="8"/>
  <c r="N373" i="8"/>
  <c r="O373" i="8"/>
  <c r="Q373" i="8"/>
  <c r="R373" i="8"/>
  <c r="T373" i="8"/>
  <c r="E1501" i="8"/>
  <c r="F1501" i="8"/>
  <c r="G1501" i="8"/>
  <c r="H1501" i="8"/>
  <c r="I1501" i="8"/>
  <c r="J1501" i="8"/>
  <c r="K1501" i="8"/>
  <c r="L1501" i="8"/>
  <c r="M1501" i="8"/>
  <c r="N1501" i="8"/>
  <c r="O1501" i="8"/>
  <c r="Q1501" i="8"/>
  <c r="R1501" i="8"/>
  <c r="T1501" i="8"/>
  <c r="E1502" i="8"/>
  <c r="F1502" i="8"/>
  <c r="G1502" i="8"/>
  <c r="H1502" i="8"/>
  <c r="I1502" i="8"/>
  <c r="J1502" i="8"/>
  <c r="K1502" i="8"/>
  <c r="L1502" i="8"/>
  <c r="M1502" i="8"/>
  <c r="N1502" i="8"/>
  <c r="O1502" i="8"/>
  <c r="Q1502" i="8"/>
  <c r="R1502" i="8"/>
  <c r="T1502" i="8"/>
  <c r="E70" i="8"/>
  <c r="F70" i="8"/>
  <c r="G70" i="8"/>
  <c r="H70" i="8"/>
  <c r="I70" i="8"/>
  <c r="J70" i="8"/>
  <c r="K70" i="8"/>
  <c r="L70" i="8"/>
  <c r="M70" i="8"/>
  <c r="N70" i="8"/>
  <c r="O70" i="8"/>
  <c r="Q70" i="8"/>
  <c r="R70" i="8"/>
  <c r="T70" i="8"/>
  <c r="E296" i="8"/>
  <c r="F296" i="8"/>
  <c r="G296" i="8"/>
  <c r="H296" i="8"/>
  <c r="I296" i="8"/>
  <c r="J296" i="8"/>
  <c r="K296" i="8"/>
  <c r="Y296" i="8" s="1"/>
  <c r="L296" i="8"/>
  <c r="M296" i="8"/>
  <c r="AF296" i="8" s="1"/>
  <c r="N296" i="8"/>
  <c r="O296" i="8"/>
  <c r="Q296" i="8"/>
  <c r="R296" i="8"/>
  <c r="T296" i="8"/>
  <c r="E145" i="8"/>
  <c r="F145" i="8"/>
  <c r="G145" i="8"/>
  <c r="H145" i="8"/>
  <c r="I145" i="8"/>
  <c r="J145" i="8"/>
  <c r="K145" i="8"/>
  <c r="L145" i="8"/>
  <c r="M145" i="8"/>
  <c r="N145" i="8"/>
  <c r="O145" i="8"/>
  <c r="Q145" i="8"/>
  <c r="R145" i="8"/>
  <c r="T145" i="8"/>
  <c r="E146" i="8"/>
  <c r="F146" i="8"/>
  <c r="G146" i="8"/>
  <c r="H146" i="8"/>
  <c r="I146" i="8"/>
  <c r="J146" i="8"/>
  <c r="K146" i="8"/>
  <c r="L146" i="8"/>
  <c r="M146" i="8"/>
  <c r="N146" i="8"/>
  <c r="O146" i="8"/>
  <c r="Q146" i="8"/>
  <c r="R146" i="8"/>
  <c r="T146" i="8"/>
  <c r="E40" i="8"/>
  <c r="F40" i="8"/>
  <c r="AU40" i="8" s="1"/>
  <c r="G40" i="8"/>
  <c r="H40" i="8"/>
  <c r="I40" i="8"/>
  <c r="J40" i="8"/>
  <c r="K40" i="8"/>
  <c r="L40" i="8"/>
  <c r="M40" i="8"/>
  <c r="N40" i="8"/>
  <c r="O40" i="8"/>
  <c r="Q40" i="8"/>
  <c r="R40" i="8"/>
  <c r="T40" i="8"/>
  <c r="E1503" i="8"/>
  <c r="F1503" i="8"/>
  <c r="G1503" i="8"/>
  <c r="H1503" i="8"/>
  <c r="I1503" i="8"/>
  <c r="J1503" i="8"/>
  <c r="K1503" i="8"/>
  <c r="L1503" i="8"/>
  <c r="M1503" i="8"/>
  <c r="N1503" i="8"/>
  <c r="O1503" i="8"/>
  <c r="Q1503" i="8"/>
  <c r="R1503" i="8"/>
  <c r="T1503" i="8"/>
  <c r="E297" i="8"/>
  <c r="F297" i="8"/>
  <c r="G297" i="8"/>
  <c r="H297" i="8"/>
  <c r="I297" i="8"/>
  <c r="J297" i="8"/>
  <c r="K297" i="8"/>
  <c r="Y297" i="8" s="1"/>
  <c r="L297" i="8"/>
  <c r="M297" i="8"/>
  <c r="AF297" i="8" s="1"/>
  <c r="N297" i="8"/>
  <c r="O297" i="8"/>
  <c r="Q297" i="8"/>
  <c r="R297" i="8"/>
  <c r="T297" i="8"/>
  <c r="E57" i="8"/>
  <c r="F57" i="8"/>
  <c r="AU57" i="8" s="1"/>
  <c r="G57" i="8"/>
  <c r="H57" i="8"/>
  <c r="I57" i="8"/>
  <c r="J57" i="8"/>
  <c r="K57" i="8"/>
  <c r="L57" i="8"/>
  <c r="M57" i="8"/>
  <c r="AF57" i="8" s="1"/>
  <c r="N57" i="8"/>
  <c r="O57" i="8"/>
  <c r="Q57" i="8"/>
  <c r="R57" i="8"/>
  <c r="T57" i="8"/>
  <c r="E1238" i="8"/>
  <c r="F1238" i="8"/>
  <c r="G1238" i="8"/>
  <c r="H1238" i="8"/>
  <c r="I1238" i="8"/>
  <c r="J1238" i="8"/>
  <c r="K1238" i="8"/>
  <c r="L1238" i="8"/>
  <c r="M1238" i="8"/>
  <c r="N1238" i="8"/>
  <c r="O1238" i="8"/>
  <c r="Q1238" i="8"/>
  <c r="R1238" i="8"/>
  <c r="T1238" i="8"/>
  <c r="E147" i="8"/>
  <c r="F147" i="8"/>
  <c r="G147" i="8"/>
  <c r="H147" i="8"/>
  <c r="I147" i="8"/>
  <c r="J147" i="8"/>
  <c r="K147" i="8"/>
  <c r="L147" i="8"/>
  <c r="M147" i="8"/>
  <c r="N147" i="8"/>
  <c r="O147" i="8"/>
  <c r="Q147" i="8"/>
  <c r="R147" i="8"/>
  <c r="T147" i="8"/>
  <c r="E22" i="8"/>
  <c r="F22" i="8"/>
  <c r="G22" i="8"/>
  <c r="H22" i="8"/>
  <c r="I22" i="8"/>
  <c r="J22" i="8"/>
  <c r="K22" i="8"/>
  <c r="L22" i="8"/>
  <c r="M22" i="8"/>
  <c r="N22" i="8"/>
  <c r="O22" i="8"/>
  <c r="Q22" i="8"/>
  <c r="R22" i="8"/>
  <c r="T22" i="8"/>
  <c r="E941" i="8"/>
  <c r="F941" i="8"/>
  <c r="G941" i="8"/>
  <c r="H941" i="8"/>
  <c r="I941" i="8"/>
  <c r="J941" i="8"/>
  <c r="K941" i="8"/>
  <c r="L941" i="8"/>
  <c r="M941" i="8"/>
  <c r="N941" i="8"/>
  <c r="O941" i="8"/>
  <c r="Q941" i="8"/>
  <c r="R941" i="8"/>
  <c r="T941" i="8"/>
  <c r="E1504" i="8"/>
  <c r="F1504" i="8"/>
  <c r="G1504" i="8"/>
  <c r="H1504" i="8"/>
  <c r="I1504" i="8"/>
  <c r="J1504" i="8"/>
  <c r="K1504" i="8"/>
  <c r="L1504" i="8"/>
  <c r="M1504" i="8"/>
  <c r="N1504" i="8"/>
  <c r="O1504" i="8"/>
  <c r="Q1504" i="8"/>
  <c r="R1504" i="8"/>
  <c r="T1504" i="8"/>
  <c r="E876" i="8"/>
  <c r="F876" i="8"/>
  <c r="G876" i="8"/>
  <c r="H876" i="8"/>
  <c r="I876" i="8"/>
  <c r="J876" i="8"/>
  <c r="K876" i="8"/>
  <c r="L876" i="8"/>
  <c r="AC876" i="8" s="1"/>
  <c r="M876" i="8"/>
  <c r="N876" i="8"/>
  <c r="O876" i="8"/>
  <c r="Q876" i="8"/>
  <c r="R876" i="8"/>
  <c r="T876" i="8"/>
  <c r="E942" i="8"/>
  <c r="F942" i="8"/>
  <c r="G942" i="8"/>
  <c r="H942" i="8"/>
  <c r="I942" i="8"/>
  <c r="J942" i="8"/>
  <c r="K942" i="8"/>
  <c r="L942" i="8"/>
  <c r="M942" i="8"/>
  <c r="N942" i="8"/>
  <c r="O942" i="8"/>
  <c r="Q942" i="8"/>
  <c r="R942" i="8"/>
  <c r="T942" i="8"/>
  <c r="E374" i="8"/>
  <c r="F374" i="8"/>
  <c r="AU374" i="8" s="1"/>
  <c r="G374" i="8"/>
  <c r="H374" i="8"/>
  <c r="I374" i="8"/>
  <c r="J374" i="8"/>
  <c r="K374" i="8"/>
  <c r="L374" i="8"/>
  <c r="M374" i="8"/>
  <c r="N374" i="8"/>
  <c r="O374" i="8"/>
  <c r="Q374" i="8"/>
  <c r="R374" i="8"/>
  <c r="T374" i="8"/>
  <c r="E36" i="8"/>
  <c r="F36" i="8"/>
  <c r="AU36" i="8" s="1"/>
  <c r="G36" i="8"/>
  <c r="H36" i="8"/>
  <c r="I36" i="8"/>
  <c r="J36" i="8"/>
  <c r="K36" i="8"/>
  <c r="Y36" i="8" s="1"/>
  <c r="L36" i="8"/>
  <c r="M36" i="8"/>
  <c r="AF36" i="8" s="1"/>
  <c r="N36" i="8"/>
  <c r="O36" i="8"/>
  <c r="Q36" i="8"/>
  <c r="R36" i="8"/>
  <c r="T36" i="8"/>
  <c r="E58" i="8"/>
  <c r="F58" i="8"/>
  <c r="AU58" i="8" s="1"/>
  <c r="G58" i="8"/>
  <c r="H58" i="8"/>
  <c r="I58" i="8"/>
  <c r="J58" i="8"/>
  <c r="K58" i="8"/>
  <c r="L58" i="8"/>
  <c r="M58" i="8"/>
  <c r="N58" i="8"/>
  <c r="O58" i="8"/>
  <c r="Q58" i="8"/>
  <c r="R58" i="8"/>
  <c r="T58" i="8"/>
  <c r="E1187" i="8"/>
  <c r="F1187" i="8"/>
  <c r="AU1187" i="8" s="1"/>
  <c r="G1187" i="8"/>
  <c r="H1187" i="8"/>
  <c r="I1187" i="8"/>
  <c r="J1187" i="8"/>
  <c r="K1187" i="8"/>
  <c r="L1187" i="8"/>
  <c r="M1187" i="8"/>
  <c r="N1187" i="8"/>
  <c r="O1187" i="8"/>
  <c r="Q1187" i="8"/>
  <c r="R1187" i="8"/>
  <c r="T1187" i="8"/>
  <c r="E920" i="8"/>
  <c r="F920" i="8"/>
  <c r="G920" i="8"/>
  <c r="H920" i="8"/>
  <c r="I920" i="8"/>
  <c r="J920" i="8"/>
  <c r="K920" i="8"/>
  <c r="L920" i="8"/>
  <c r="M920" i="8"/>
  <c r="N920" i="8"/>
  <c r="O920" i="8"/>
  <c r="Q920" i="8"/>
  <c r="R920" i="8"/>
  <c r="T920" i="8"/>
  <c r="E877" i="8"/>
  <c r="F877" i="8"/>
  <c r="G877" i="8"/>
  <c r="H877" i="8"/>
  <c r="I877" i="8"/>
  <c r="J877" i="8"/>
  <c r="K877" i="8"/>
  <c r="L877" i="8"/>
  <c r="M877" i="8"/>
  <c r="N877" i="8"/>
  <c r="O877" i="8"/>
  <c r="Q877" i="8"/>
  <c r="R877" i="8"/>
  <c r="T877" i="8"/>
  <c r="E23" i="8"/>
  <c r="F23" i="8"/>
  <c r="G23" i="8"/>
  <c r="H23" i="8"/>
  <c r="I23" i="8"/>
  <c r="J23" i="8"/>
  <c r="K23" i="8"/>
  <c r="L23" i="8"/>
  <c r="M23" i="8"/>
  <c r="N23" i="8"/>
  <c r="O23" i="8"/>
  <c r="Q23" i="8"/>
  <c r="R23" i="8"/>
  <c r="T23" i="8"/>
  <c r="E959" i="8"/>
  <c r="F959" i="8"/>
  <c r="G959" i="8"/>
  <c r="H959" i="8"/>
  <c r="I959" i="8"/>
  <c r="J959" i="8"/>
  <c r="K959" i="8"/>
  <c r="L959" i="8"/>
  <c r="M959" i="8"/>
  <c r="N959" i="8"/>
  <c r="O959" i="8"/>
  <c r="Q959" i="8"/>
  <c r="R959" i="8"/>
  <c r="T959" i="8"/>
  <c r="E529" i="8"/>
  <c r="F529" i="8"/>
  <c r="G529" i="8"/>
  <c r="H529" i="8"/>
  <c r="I529" i="8"/>
  <c r="J529" i="8"/>
  <c r="K529" i="8"/>
  <c r="Y529" i="8" s="1"/>
  <c r="L529" i="8"/>
  <c r="M529" i="8"/>
  <c r="AF529" i="8" s="1"/>
  <c r="N529" i="8"/>
  <c r="O529" i="8"/>
  <c r="Q529" i="8"/>
  <c r="R529" i="8"/>
  <c r="T529" i="8"/>
  <c r="E1239" i="8"/>
  <c r="F1239" i="8"/>
  <c r="G1239" i="8"/>
  <c r="H1239" i="8"/>
  <c r="I1239" i="8"/>
  <c r="J1239" i="8"/>
  <c r="K1239" i="8"/>
  <c r="L1239" i="8"/>
  <c r="M1239" i="8"/>
  <c r="N1239" i="8"/>
  <c r="O1239" i="8"/>
  <c r="Q1239" i="8"/>
  <c r="R1239" i="8"/>
  <c r="T1239" i="8"/>
  <c r="E530" i="8"/>
  <c r="F530" i="8"/>
  <c r="G530" i="8"/>
  <c r="H530" i="8"/>
  <c r="I530" i="8"/>
  <c r="J530" i="8"/>
  <c r="K530" i="8"/>
  <c r="Y530" i="8" s="1"/>
  <c r="L530" i="8"/>
  <c r="M530" i="8"/>
  <c r="AF530" i="8" s="1"/>
  <c r="N530" i="8"/>
  <c r="O530" i="8"/>
  <c r="Q530" i="8"/>
  <c r="R530" i="8"/>
  <c r="T530" i="8"/>
  <c r="E1250" i="8"/>
  <c r="F1250" i="8"/>
  <c r="G1250" i="8"/>
  <c r="H1250" i="8"/>
  <c r="I1250" i="8"/>
  <c r="J1250" i="8"/>
  <c r="K1250" i="8"/>
  <c r="L1250" i="8"/>
  <c r="M1250" i="8"/>
  <c r="N1250" i="8"/>
  <c r="O1250" i="8"/>
  <c r="Q1250" i="8"/>
  <c r="R1250" i="8"/>
  <c r="T1250" i="8"/>
  <c r="E1188" i="8"/>
  <c r="F1188" i="8"/>
  <c r="G1188" i="8"/>
  <c r="H1188" i="8"/>
  <c r="I1188" i="8"/>
  <c r="J1188" i="8"/>
  <c r="K1188" i="8"/>
  <c r="L1188" i="8"/>
  <c r="AC1188" i="8" s="1"/>
  <c r="M1188" i="8"/>
  <c r="N1188" i="8"/>
  <c r="O1188" i="8"/>
  <c r="Q1188" i="8"/>
  <c r="R1188" i="8"/>
  <c r="T1188" i="8"/>
  <c r="E148" i="8"/>
  <c r="F148" i="8"/>
  <c r="G148" i="8"/>
  <c r="H148" i="8"/>
  <c r="I148" i="8"/>
  <c r="J148" i="8"/>
  <c r="K148" i="8"/>
  <c r="L148" i="8"/>
  <c r="M148" i="8"/>
  <c r="N148" i="8"/>
  <c r="O148" i="8"/>
  <c r="Q148" i="8"/>
  <c r="R148" i="8"/>
  <c r="T148" i="8"/>
  <c r="E298" i="8"/>
  <c r="F298" i="8"/>
  <c r="G298" i="8"/>
  <c r="H298" i="8"/>
  <c r="I298" i="8"/>
  <c r="J298" i="8"/>
  <c r="K298" i="8"/>
  <c r="Y298" i="8" s="1"/>
  <c r="L298" i="8"/>
  <c r="M298" i="8"/>
  <c r="AF298" i="8" s="1"/>
  <c r="N298" i="8"/>
  <c r="O298" i="8"/>
  <c r="Q298" i="8"/>
  <c r="R298" i="8"/>
  <c r="T298" i="8"/>
  <c r="E299" i="8"/>
  <c r="F299" i="8"/>
  <c r="G299" i="8"/>
  <c r="H299" i="8"/>
  <c r="I299" i="8"/>
  <c r="J299" i="8"/>
  <c r="K299" i="8"/>
  <c r="Y299" i="8" s="1"/>
  <c r="L299" i="8"/>
  <c r="M299" i="8"/>
  <c r="AF299" i="8" s="1"/>
  <c r="N299" i="8"/>
  <c r="O299" i="8"/>
  <c r="Q299" i="8"/>
  <c r="R299" i="8"/>
  <c r="T299" i="8"/>
  <c r="E1505" i="8"/>
  <c r="F1505" i="8"/>
  <c r="G1505" i="8"/>
  <c r="H1505" i="8"/>
  <c r="I1505" i="8"/>
  <c r="J1505" i="8"/>
  <c r="K1505" i="8"/>
  <c r="L1505" i="8"/>
  <c r="M1505" i="8"/>
  <c r="N1505" i="8"/>
  <c r="O1505" i="8"/>
  <c r="Q1505" i="8"/>
  <c r="R1505" i="8"/>
  <c r="T1505" i="8"/>
  <c r="E531" i="8"/>
  <c r="F531" i="8"/>
  <c r="G531" i="8"/>
  <c r="H531" i="8"/>
  <c r="I531" i="8"/>
  <c r="J531" i="8"/>
  <c r="K531" i="8"/>
  <c r="Y531" i="8" s="1"/>
  <c r="L531" i="8"/>
  <c r="M531" i="8"/>
  <c r="AF531" i="8" s="1"/>
  <c r="N531" i="8"/>
  <c r="O531" i="8"/>
  <c r="Q531" i="8"/>
  <c r="R531" i="8"/>
  <c r="T531" i="8"/>
  <c r="E1189" i="8"/>
  <c r="F1189" i="8"/>
  <c r="AU1189" i="8" s="1"/>
  <c r="G1189" i="8"/>
  <c r="H1189" i="8"/>
  <c r="I1189" i="8"/>
  <c r="J1189" i="8"/>
  <c r="K1189" i="8"/>
  <c r="L1189" i="8"/>
  <c r="M1189" i="8"/>
  <c r="N1189" i="8"/>
  <c r="O1189" i="8"/>
  <c r="Q1189" i="8"/>
  <c r="R1189" i="8"/>
  <c r="T1189" i="8"/>
  <c r="E149" i="8"/>
  <c r="F149" i="8"/>
  <c r="G149" i="8"/>
  <c r="H149" i="8"/>
  <c r="I149" i="8"/>
  <c r="J149" i="8"/>
  <c r="K149" i="8"/>
  <c r="L149" i="8"/>
  <c r="M149" i="8"/>
  <c r="N149" i="8"/>
  <c r="O149" i="8"/>
  <c r="Q149" i="8"/>
  <c r="R149" i="8"/>
  <c r="T149" i="8"/>
  <c r="E844" i="8"/>
  <c r="F844" i="8"/>
  <c r="G844" i="8"/>
  <c r="H844" i="8"/>
  <c r="I844" i="8"/>
  <c r="J844" i="8"/>
  <c r="K844" i="8"/>
  <c r="L844" i="8"/>
  <c r="M844" i="8"/>
  <c r="N844" i="8"/>
  <c r="O844" i="8"/>
  <c r="Q844" i="8"/>
  <c r="R844" i="8"/>
  <c r="T844" i="8"/>
  <c r="E104" i="8"/>
  <c r="F104" i="8"/>
  <c r="G104" i="8"/>
  <c r="H104" i="8"/>
  <c r="I104" i="8"/>
  <c r="J104" i="8"/>
  <c r="K104" i="8"/>
  <c r="L104" i="8"/>
  <c r="M104" i="8"/>
  <c r="N104" i="8"/>
  <c r="O104" i="8"/>
  <c r="Q104" i="8"/>
  <c r="R104" i="8"/>
  <c r="T104" i="8"/>
  <c r="E375" i="8"/>
  <c r="F375" i="8"/>
  <c r="AU375" i="8" s="1"/>
  <c r="G375" i="8"/>
  <c r="H375" i="8"/>
  <c r="I375" i="8"/>
  <c r="J375" i="8"/>
  <c r="K375" i="8"/>
  <c r="L375" i="8"/>
  <c r="M375" i="8"/>
  <c r="N375" i="8"/>
  <c r="O375" i="8"/>
  <c r="Q375" i="8"/>
  <c r="R375" i="8"/>
  <c r="T375" i="8"/>
  <c r="E150" i="8"/>
  <c r="F150" i="8"/>
  <c r="G150" i="8"/>
  <c r="H150" i="8"/>
  <c r="I150" i="8"/>
  <c r="J150" i="8"/>
  <c r="K150" i="8"/>
  <c r="L150" i="8"/>
  <c r="M150" i="8"/>
  <c r="N150" i="8"/>
  <c r="O150" i="8"/>
  <c r="Q150" i="8"/>
  <c r="R150" i="8"/>
  <c r="T150" i="8"/>
  <c r="E151" i="8"/>
  <c r="F151" i="8"/>
  <c r="G151" i="8"/>
  <c r="H151" i="8"/>
  <c r="I151" i="8"/>
  <c r="J151" i="8"/>
  <c r="K151" i="8"/>
  <c r="L151" i="8"/>
  <c r="M151" i="8"/>
  <c r="N151" i="8"/>
  <c r="O151" i="8"/>
  <c r="Q151" i="8"/>
  <c r="R151" i="8"/>
  <c r="T151" i="8"/>
  <c r="E152" i="8"/>
  <c r="F152" i="8"/>
  <c r="G152" i="8"/>
  <c r="H152" i="8"/>
  <c r="I152" i="8"/>
  <c r="J152" i="8"/>
  <c r="K152" i="8"/>
  <c r="L152" i="8"/>
  <c r="M152" i="8"/>
  <c r="N152" i="8"/>
  <c r="O152" i="8"/>
  <c r="Q152" i="8"/>
  <c r="R152" i="8"/>
  <c r="T152" i="8"/>
  <c r="E300" i="8"/>
  <c r="F300" i="8"/>
  <c r="G300" i="8"/>
  <c r="H300" i="8"/>
  <c r="I300" i="8"/>
  <c r="J300" i="8"/>
  <c r="K300" i="8"/>
  <c r="Y300" i="8" s="1"/>
  <c r="L300" i="8"/>
  <c r="M300" i="8"/>
  <c r="AF300" i="8" s="1"/>
  <c r="N300" i="8"/>
  <c r="O300" i="8"/>
  <c r="Q300" i="8"/>
  <c r="R300" i="8"/>
  <c r="T300" i="8"/>
  <c r="E532" i="8"/>
  <c r="F532" i="8"/>
  <c r="G532" i="8"/>
  <c r="H532" i="8"/>
  <c r="I532" i="8"/>
  <c r="J532" i="8"/>
  <c r="K532" i="8"/>
  <c r="Y532" i="8" s="1"/>
  <c r="L532" i="8"/>
  <c r="M532" i="8"/>
  <c r="AF532" i="8" s="1"/>
  <c r="N532" i="8"/>
  <c r="O532" i="8"/>
  <c r="Q532" i="8"/>
  <c r="R532" i="8"/>
  <c r="T532" i="8"/>
  <c r="E1240" i="8"/>
  <c r="F1240" i="8"/>
  <c r="G1240" i="8"/>
  <c r="H1240" i="8"/>
  <c r="I1240" i="8"/>
  <c r="J1240" i="8"/>
  <c r="K1240" i="8"/>
  <c r="L1240" i="8"/>
  <c r="M1240" i="8"/>
  <c r="N1240" i="8"/>
  <c r="O1240" i="8"/>
  <c r="Q1240" i="8"/>
  <c r="R1240" i="8"/>
  <c r="T1240" i="8"/>
  <c r="E930" i="8"/>
  <c r="F930" i="8"/>
  <c r="G930" i="8"/>
  <c r="H930" i="8"/>
  <c r="I930" i="8"/>
  <c r="J930" i="8"/>
  <c r="K930" i="8"/>
  <c r="L930" i="8"/>
  <c r="M930" i="8"/>
  <c r="N930" i="8"/>
  <c r="O930" i="8"/>
  <c r="Q930" i="8"/>
  <c r="R930" i="8"/>
  <c r="T930" i="8"/>
  <c r="E1506" i="8"/>
  <c r="F1506" i="8"/>
  <c r="G1506" i="8"/>
  <c r="H1506" i="8"/>
  <c r="I1506" i="8"/>
  <c r="J1506" i="8"/>
  <c r="K1506" i="8"/>
  <c r="L1506" i="8"/>
  <c r="M1506" i="8"/>
  <c r="N1506" i="8"/>
  <c r="O1506" i="8"/>
  <c r="Q1506" i="8"/>
  <c r="R1506" i="8"/>
  <c r="T1506" i="8"/>
  <c r="E878" i="8"/>
  <c r="F878" i="8"/>
  <c r="G878" i="8"/>
  <c r="H878" i="8"/>
  <c r="I878" i="8"/>
  <c r="J878" i="8"/>
  <c r="K878" i="8"/>
  <c r="L878" i="8"/>
  <c r="AC878" i="8" s="1"/>
  <c r="M878" i="8"/>
  <c r="N878" i="8"/>
  <c r="O878" i="8"/>
  <c r="Q878" i="8"/>
  <c r="R878" i="8"/>
  <c r="T878" i="8"/>
  <c r="E394" i="8"/>
  <c r="F394" i="8"/>
  <c r="G394" i="8"/>
  <c r="H394" i="8"/>
  <c r="I394" i="8"/>
  <c r="J394" i="8"/>
  <c r="K394" i="8"/>
  <c r="L394" i="8"/>
  <c r="M394" i="8"/>
  <c r="N394" i="8"/>
  <c r="O394" i="8"/>
  <c r="Q394" i="8"/>
  <c r="R394" i="8"/>
  <c r="T394" i="8"/>
  <c r="E533" i="8"/>
  <c r="F533" i="8"/>
  <c r="AU533" i="8" s="1"/>
  <c r="G533" i="8"/>
  <c r="H533" i="8"/>
  <c r="I533" i="8"/>
  <c r="J533" i="8"/>
  <c r="K533" i="8"/>
  <c r="Y533" i="8" s="1"/>
  <c r="L533" i="8"/>
  <c r="M533" i="8"/>
  <c r="N533" i="8"/>
  <c r="O533" i="8"/>
  <c r="Q533" i="8"/>
  <c r="R533" i="8"/>
  <c r="T533" i="8"/>
  <c r="E534" i="8"/>
  <c r="F534" i="8"/>
  <c r="G534" i="8"/>
  <c r="H534" i="8"/>
  <c r="I534" i="8"/>
  <c r="J534" i="8"/>
  <c r="K534" i="8"/>
  <c r="Y534" i="8" s="1"/>
  <c r="L534" i="8"/>
  <c r="M534" i="8"/>
  <c r="AF534" i="8" s="1"/>
  <c r="N534" i="8"/>
  <c r="O534" i="8"/>
  <c r="Q534" i="8"/>
  <c r="R534" i="8"/>
  <c r="T534" i="8"/>
  <c r="E535" i="8"/>
  <c r="F535" i="8"/>
  <c r="G535" i="8"/>
  <c r="H535" i="8"/>
  <c r="I535" i="8"/>
  <c r="J535" i="8"/>
  <c r="K535" i="8"/>
  <c r="Y535" i="8" s="1"/>
  <c r="L535" i="8"/>
  <c r="M535" i="8"/>
  <c r="AF535" i="8" s="1"/>
  <c r="N535" i="8"/>
  <c r="O535" i="8"/>
  <c r="Q535" i="8"/>
  <c r="R535" i="8"/>
  <c r="T535" i="8"/>
  <c r="E401" i="8"/>
  <c r="F401" i="8"/>
  <c r="G401" i="8"/>
  <c r="H401" i="8"/>
  <c r="I401" i="8"/>
  <c r="J401" i="8"/>
  <c r="K401" i="8"/>
  <c r="L401" i="8"/>
  <c r="M401" i="8"/>
  <c r="N401" i="8"/>
  <c r="O401" i="8"/>
  <c r="Q401" i="8"/>
  <c r="R401" i="8"/>
  <c r="T401" i="8"/>
  <c r="E1190" i="8"/>
  <c r="F1190" i="8"/>
  <c r="AU1190" i="8" s="1"/>
  <c r="G1190" i="8"/>
  <c r="H1190" i="8"/>
  <c r="I1190" i="8"/>
  <c r="J1190" i="8"/>
  <c r="K1190" i="8"/>
  <c r="L1190" i="8"/>
  <c r="M1190" i="8"/>
  <c r="N1190" i="8"/>
  <c r="O1190" i="8"/>
  <c r="Q1190" i="8"/>
  <c r="R1190" i="8"/>
  <c r="T1190" i="8"/>
  <c r="E301" i="8"/>
  <c r="F301" i="8"/>
  <c r="G301" i="8"/>
  <c r="H301" i="8"/>
  <c r="I301" i="8"/>
  <c r="J301" i="8"/>
  <c r="K301" i="8"/>
  <c r="L301" i="8"/>
  <c r="M301" i="8"/>
  <c r="N301" i="8"/>
  <c r="O301" i="8"/>
  <c r="Q301" i="8"/>
  <c r="R301" i="8"/>
  <c r="T301" i="8"/>
  <c r="E879" i="8"/>
  <c r="F879" i="8"/>
  <c r="AU879" i="8" s="1"/>
  <c r="G879" i="8"/>
  <c r="H879" i="8"/>
  <c r="I879" i="8"/>
  <c r="J879" i="8"/>
  <c r="K879" i="8"/>
  <c r="L879" i="8"/>
  <c r="M879" i="8"/>
  <c r="N879" i="8"/>
  <c r="O879" i="8"/>
  <c r="Q879" i="8"/>
  <c r="R879" i="8"/>
  <c r="T879" i="8"/>
  <c r="E1191" i="8"/>
  <c r="F1191" i="8"/>
  <c r="G1191" i="8"/>
  <c r="H1191" i="8"/>
  <c r="I1191" i="8"/>
  <c r="J1191" i="8"/>
  <c r="K1191" i="8"/>
  <c r="L1191" i="8"/>
  <c r="M1191" i="8"/>
  <c r="N1191" i="8"/>
  <c r="O1191" i="8"/>
  <c r="Q1191" i="8"/>
  <c r="R1191" i="8"/>
  <c r="T1191" i="8"/>
  <c r="E536" i="8"/>
  <c r="F536" i="8"/>
  <c r="G536" i="8"/>
  <c r="H536" i="8"/>
  <c r="I536" i="8"/>
  <c r="J536" i="8"/>
  <c r="K536" i="8"/>
  <c r="L536" i="8"/>
  <c r="M536" i="8"/>
  <c r="N536" i="8"/>
  <c r="O536" i="8"/>
  <c r="Q536" i="8"/>
  <c r="R536" i="8"/>
  <c r="T536" i="8"/>
  <c r="E921" i="8"/>
  <c r="F921" i="8"/>
  <c r="G921" i="8"/>
  <c r="H921" i="8"/>
  <c r="I921" i="8"/>
  <c r="J921" i="8"/>
  <c r="K921" i="8"/>
  <c r="L921" i="8"/>
  <c r="M921" i="8"/>
  <c r="N921" i="8"/>
  <c r="O921" i="8"/>
  <c r="Q921" i="8"/>
  <c r="R921" i="8"/>
  <c r="T921" i="8"/>
  <c r="E1192" i="8"/>
  <c r="F1192" i="8"/>
  <c r="AU1192" i="8" s="1"/>
  <c r="G1192" i="8"/>
  <c r="H1192" i="8"/>
  <c r="I1192" i="8"/>
  <c r="J1192" i="8"/>
  <c r="K1192" i="8"/>
  <c r="L1192" i="8"/>
  <c r="M1192" i="8"/>
  <c r="N1192" i="8"/>
  <c r="O1192" i="8"/>
  <c r="Q1192" i="8"/>
  <c r="R1192" i="8"/>
  <c r="T1192" i="8"/>
  <c r="E537" i="8"/>
  <c r="F537" i="8"/>
  <c r="G537" i="8"/>
  <c r="H537" i="8"/>
  <c r="I537" i="8"/>
  <c r="J537" i="8"/>
  <c r="K537" i="8"/>
  <c r="L537" i="8"/>
  <c r="M537" i="8"/>
  <c r="AF537" i="8" s="1"/>
  <c r="N537" i="8"/>
  <c r="O537" i="8"/>
  <c r="Q537" i="8"/>
  <c r="R537" i="8"/>
  <c r="T537" i="8"/>
  <c r="E538" i="8"/>
  <c r="F538" i="8"/>
  <c r="G538" i="8"/>
  <c r="H538" i="8"/>
  <c r="I538" i="8"/>
  <c r="J538" i="8"/>
  <c r="K538" i="8"/>
  <c r="Y538" i="8" s="1"/>
  <c r="L538" i="8"/>
  <c r="M538" i="8"/>
  <c r="AF538" i="8" s="1"/>
  <c r="N538" i="8"/>
  <c r="O538" i="8"/>
  <c r="Q538" i="8"/>
  <c r="R538" i="8"/>
  <c r="T538" i="8"/>
  <c r="E376" i="8"/>
  <c r="F376" i="8"/>
  <c r="AU376" i="8" s="1"/>
  <c r="G376" i="8"/>
  <c r="H376" i="8"/>
  <c r="I376" i="8"/>
  <c r="J376" i="8"/>
  <c r="K376" i="8"/>
  <c r="L376" i="8"/>
  <c r="M376" i="8"/>
  <c r="N376" i="8"/>
  <c r="O376" i="8"/>
  <c r="Q376" i="8"/>
  <c r="R376" i="8"/>
  <c r="T376" i="8"/>
  <c r="E539" i="8"/>
  <c r="F539" i="8"/>
  <c r="G539" i="8"/>
  <c r="H539" i="8"/>
  <c r="I539" i="8"/>
  <c r="J539" i="8"/>
  <c r="K539" i="8"/>
  <c r="Y539" i="8" s="1"/>
  <c r="L539" i="8"/>
  <c r="M539" i="8"/>
  <c r="AF539" i="8" s="1"/>
  <c r="N539" i="8"/>
  <c r="O539" i="8"/>
  <c r="Q539" i="8"/>
  <c r="R539" i="8"/>
  <c r="T539" i="8"/>
  <c r="E540" i="8"/>
  <c r="F540" i="8"/>
  <c r="G540" i="8"/>
  <c r="H540" i="8"/>
  <c r="I540" i="8"/>
  <c r="J540" i="8"/>
  <c r="K540" i="8"/>
  <c r="Y540" i="8" s="1"/>
  <c r="L540" i="8"/>
  <c r="M540" i="8"/>
  <c r="AF540" i="8" s="1"/>
  <c r="N540" i="8"/>
  <c r="O540" i="8"/>
  <c r="Q540" i="8"/>
  <c r="R540" i="8"/>
  <c r="T540" i="8"/>
  <c r="E1507" i="8"/>
  <c r="F1507" i="8"/>
  <c r="AU1507" i="8" s="1"/>
  <c r="G1507" i="8"/>
  <c r="H1507" i="8"/>
  <c r="I1507" i="8"/>
  <c r="J1507" i="8"/>
  <c r="K1507" i="8"/>
  <c r="L1507" i="8"/>
  <c r="M1507" i="8"/>
  <c r="N1507" i="8"/>
  <c r="O1507" i="8"/>
  <c r="Q1507" i="8"/>
  <c r="R1507" i="8"/>
  <c r="T1507" i="8"/>
  <c r="E389" i="8"/>
  <c r="F389" i="8"/>
  <c r="G389" i="8"/>
  <c r="H389" i="8"/>
  <c r="I389" i="8"/>
  <c r="J389" i="8"/>
  <c r="K389" i="8"/>
  <c r="L389" i="8"/>
  <c r="M389" i="8"/>
  <c r="N389" i="8"/>
  <c r="O389" i="8"/>
  <c r="Q389" i="8"/>
  <c r="R389" i="8"/>
  <c r="T389" i="8"/>
  <c r="E302" i="8"/>
  <c r="F302" i="8"/>
  <c r="AU302" i="8" s="1"/>
  <c r="G302" i="8"/>
  <c r="H302" i="8"/>
  <c r="I302" i="8"/>
  <c r="J302" i="8"/>
  <c r="K302" i="8"/>
  <c r="Y302" i="8" s="1"/>
  <c r="L302" i="8"/>
  <c r="M302" i="8"/>
  <c r="AF302" i="8" s="1"/>
  <c r="N302" i="8"/>
  <c r="O302" i="8"/>
  <c r="Q302" i="8"/>
  <c r="R302" i="8"/>
  <c r="T302" i="8"/>
  <c r="AD302" i="8" s="1"/>
  <c r="E1508" i="8"/>
  <c r="F1508" i="8"/>
  <c r="G1508" i="8"/>
  <c r="H1508" i="8"/>
  <c r="I1508" i="8"/>
  <c r="J1508" i="8"/>
  <c r="K1508" i="8"/>
  <c r="L1508" i="8"/>
  <c r="M1508" i="8"/>
  <c r="N1508" i="8"/>
  <c r="O1508" i="8"/>
  <c r="Q1508" i="8"/>
  <c r="R1508" i="8"/>
  <c r="T1508" i="8"/>
  <c r="E153" i="8"/>
  <c r="F153" i="8"/>
  <c r="G153" i="8"/>
  <c r="H153" i="8"/>
  <c r="I153" i="8"/>
  <c r="J153" i="8"/>
  <c r="K153" i="8"/>
  <c r="L153" i="8"/>
  <c r="M153" i="8"/>
  <c r="N153" i="8"/>
  <c r="O153" i="8"/>
  <c r="Q153" i="8"/>
  <c r="R153" i="8"/>
  <c r="T153" i="8"/>
  <c r="E943" i="8"/>
  <c r="F943" i="8"/>
  <c r="G943" i="8"/>
  <c r="H943" i="8"/>
  <c r="I943" i="8"/>
  <c r="J943" i="8"/>
  <c r="K943" i="8"/>
  <c r="L943" i="8"/>
  <c r="M943" i="8"/>
  <c r="N943" i="8"/>
  <c r="O943" i="8"/>
  <c r="Q943" i="8"/>
  <c r="R943" i="8"/>
  <c r="T943" i="8"/>
  <c r="E944" i="8"/>
  <c r="F944" i="8"/>
  <c r="G944" i="8"/>
  <c r="H944" i="8"/>
  <c r="I944" i="8"/>
  <c r="J944" i="8"/>
  <c r="K944" i="8"/>
  <c r="L944" i="8"/>
  <c r="M944" i="8"/>
  <c r="N944" i="8"/>
  <c r="O944" i="8"/>
  <c r="Q944" i="8"/>
  <c r="R944" i="8"/>
  <c r="T944" i="8"/>
  <c r="E541" i="8"/>
  <c r="F541" i="8"/>
  <c r="G541" i="8"/>
  <c r="H541" i="8"/>
  <c r="I541" i="8"/>
  <c r="J541" i="8"/>
  <c r="K541" i="8"/>
  <c r="Y541" i="8" s="1"/>
  <c r="L541" i="8"/>
  <c r="M541" i="8"/>
  <c r="AF541" i="8" s="1"/>
  <c r="N541" i="8"/>
  <c r="O541" i="8"/>
  <c r="Q541" i="8"/>
  <c r="R541" i="8"/>
  <c r="T541" i="8"/>
  <c r="E542" i="8"/>
  <c r="F542" i="8"/>
  <c r="AU542" i="8" s="1"/>
  <c r="G542" i="8"/>
  <c r="H542" i="8"/>
  <c r="I542" i="8"/>
  <c r="J542" i="8"/>
  <c r="K542" i="8"/>
  <c r="Y542" i="8" s="1"/>
  <c r="L542" i="8"/>
  <c r="M542" i="8"/>
  <c r="AF542" i="8" s="1"/>
  <c r="N542" i="8"/>
  <c r="O542" i="8"/>
  <c r="Q542" i="8"/>
  <c r="R542" i="8"/>
  <c r="T542" i="8"/>
  <c r="E1193" i="8"/>
  <c r="F1193" i="8"/>
  <c r="G1193" i="8"/>
  <c r="H1193" i="8"/>
  <c r="I1193" i="8"/>
  <c r="J1193" i="8"/>
  <c r="K1193" i="8"/>
  <c r="L1193" i="8"/>
  <c r="M1193" i="8"/>
  <c r="N1193" i="8"/>
  <c r="O1193" i="8"/>
  <c r="Q1193" i="8"/>
  <c r="R1193" i="8"/>
  <c r="T1193" i="8"/>
  <c r="E543" i="8"/>
  <c r="F543" i="8"/>
  <c r="G543" i="8"/>
  <c r="H543" i="8"/>
  <c r="I543" i="8"/>
  <c r="J543" i="8"/>
  <c r="K543" i="8"/>
  <c r="Y543" i="8" s="1"/>
  <c r="L543" i="8"/>
  <c r="M543" i="8"/>
  <c r="AF543" i="8" s="1"/>
  <c r="N543" i="8"/>
  <c r="O543" i="8"/>
  <c r="Q543" i="8"/>
  <c r="R543" i="8"/>
  <c r="T543" i="8"/>
  <c r="E544" i="8"/>
  <c r="F544" i="8"/>
  <c r="G544" i="8"/>
  <c r="H544" i="8"/>
  <c r="I544" i="8"/>
  <c r="J544" i="8"/>
  <c r="K544" i="8"/>
  <c r="Y544" i="8" s="1"/>
  <c r="L544" i="8"/>
  <c r="M544" i="8"/>
  <c r="AF544" i="8" s="1"/>
  <c r="N544" i="8"/>
  <c r="O544" i="8"/>
  <c r="Q544" i="8"/>
  <c r="R544" i="8"/>
  <c r="T544" i="8"/>
  <c r="E1194" i="8"/>
  <c r="F1194" i="8"/>
  <c r="G1194" i="8"/>
  <c r="H1194" i="8"/>
  <c r="I1194" i="8"/>
  <c r="J1194" i="8"/>
  <c r="K1194" i="8"/>
  <c r="L1194" i="8"/>
  <c r="M1194" i="8"/>
  <c r="N1194" i="8"/>
  <c r="O1194" i="8"/>
  <c r="Q1194" i="8"/>
  <c r="R1194" i="8"/>
  <c r="T1194" i="8"/>
  <c r="AD1194" i="8" s="1"/>
  <c r="E377" i="8"/>
  <c r="F377" i="8"/>
  <c r="AU377" i="8" s="1"/>
  <c r="G377" i="8"/>
  <c r="H377" i="8"/>
  <c r="I377" i="8"/>
  <c r="J377" i="8"/>
  <c r="K377" i="8"/>
  <c r="L377" i="8"/>
  <c r="M377" i="8"/>
  <c r="N377" i="8"/>
  <c r="O377" i="8"/>
  <c r="Q377" i="8"/>
  <c r="R377" i="8"/>
  <c r="T377" i="8"/>
  <c r="E378" i="8"/>
  <c r="F378" i="8"/>
  <c r="AU378" i="8" s="1"/>
  <c r="G378" i="8"/>
  <c r="H378" i="8"/>
  <c r="I378" i="8"/>
  <c r="J378" i="8"/>
  <c r="K378" i="8"/>
  <c r="L378" i="8"/>
  <c r="M378" i="8"/>
  <c r="N378" i="8"/>
  <c r="O378" i="8"/>
  <c r="Q378" i="8"/>
  <c r="R378" i="8"/>
  <c r="T378" i="8"/>
  <c r="E545" i="8"/>
  <c r="F545" i="8"/>
  <c r="G545" i="8"/>
  <c r="H545" i="8"/>
  <c r="I545" i="8"/>
  <c r="J545" i="8"/>
  <c r="K545" i="8"/>
  <c r="Y545" i="8" s="1"/>
  <c r="L545" i="8"/>
  <c r="M545" i="8"/>
  <c r="AF545" i="8" s="1"/>
  <c r="N545" i="8"/>
  <c r="O545" i="8"/>
  <c r="Q545" i="8"/>
  <c r="R545" i="8"/>
  <c r="T545" i="8"/>
  <c r="E1195" i="8"/>
  <c r="F1195" i="8"/>
  <c r="AU1195" i="8" s="1"/>
  <c r="G1195" i="8"/>
  <c r="H1195" i="8"/>
  <c r="I1195" i="8"/>
  <c r="J1195" i="8"/>
  <c r="K1195" i="8"/>
  <c r="L1195" i="8"/>
  <c r="M1195" i="8"/>
  <c r="N1195" i="8"/>
  <c r="O1195" i="8"/>
  <c r="Q1195" i="8"/>
  <c r="R1195" i="8"/>
  <c r="T1195" i="8"/>
  <c r="E1196" i="8"/>
  <c r="F1196" i="8"/>
  <c r="G1196" i="8"/>
  <c r="H1196" i="8"/>
  <c r="I1196" i="8"/>
  <c r="J1196" i="8"/>
  <c r="K1196" i="8"/>
  <c r="L1196" i="8"/>
  <c r="M1196" i="8"/>
  <c r="AF1196" i="8" s="1"/>
  <c r="N1196" i="8"/>
  <c r="O1196" i="8"/>
  <c r="Q1196" i="8"/>
  <c r="R1196" i="8"/>
  <c r="T1196" i="8"/>
  <c r="E1198" i="8"/>
  <c r="F1198" i="8"/>
  <c r="AU1198" i="8" s="1"/>
  <c r="G1198" i="8"/>
  <c r="H1198" i="8"/>
  <c r="I1198" i="8"/>
  <c r="J1198" i="8"/>
  <c r="K1198" i="8"/>
  <c r="L1198" i="8"/>
  <c r="M1198" i="8"/>
  <c r="N1198" i="8"/>
  <c r="O1198" i="8"/>
  <c r="Q1198" i="8"/>
  <c r="R1198" i="8"/>
  <c r="T1198" i="8"/>
  <c r="E1197" i="8"/>
  <c r="F1197" i="8"/>
  <c r="G1197" i="8"/>
  <c r="H1197" i="8"/>
  <c r="I1197" i="8"/>
  <c r="J1197" i="8"/>
  <c r="K1197" i="8"/>
  <c r="L1197" i="8"/>
  <c r="M1197" i="8"/>
  <c r="N1197" i="8"/>
  <c r="O1197" i="8"/>
  <c r="Q1197" i="8"/>
  <c r="R1197" i="8"/>
  <c r="T1197" i="8"/>
  <c r="E546" i="8"/>
  <c r="F546" i="8"/>
  <c r="G546" i="8"/>
  <c r="H546" i="8"/>
  <c r="I546" i="8"/>
  <c r="J546" i="8"/>
  <c r="K546" i="8"/>
  <c r="Y546" i="8" s="1"/>
  <c r="L546" i="8"/>
  <c r="M546" i="8"/>
  <c r="AF546" i="8" s="1"/>
  <c r="N546" i="8"/>
  <c r="O546" i="8"/>
  <c r="Q546" i="8"/>
  <c r="R546" i="8"/>
  <c r="T546" i="8"/>
  <c r="E392" i="8"/>
  <c r="F392" i="8"/>
  <c r="G392" i="8"/>
  <c r="H392" i="8"/>
  <c r="I392" i="8"/>
  <c r="J392" i="8"/>
  <c r="K392" i="8"/>
  <c r="L392" i="8"/>
  <c r="M392" i="8"/>
  <c r="N392" i="8"/>
  <c r="O392" i="8"/>
  <c r="Q392" i="8"/>
  <c r="R392" i="8"/>
  <c r="T392" i="8"/>
  <c r="E303" i="8"/>
  <c r="F303" i="8"/>
  <c r="G303" i="8"/>
  <c r="H303" i="8"/>
  <c r="I303" i="8"/>
  <c r="J303" i="8"/>
  <c r="K303" i="8"/>
  <c r="Y303" i="8" s="1"/>
  <c r="L303" i="8"/>
  <c r="M303" i="8"/>
  <c r="AF303" i="8" s="1"/>
  <c r="N303" i="8"/>
  <c r="O303" i="8"/>
  <c r="Q303" i="8"/>
  <c r="R303" i="8"/>
  <c r="T303" i="8"/>
  <c r="E1509" i="8"/>
  <c r="F1509" i="8"/>
  <c r="G1509" i="8"/>
  <c r="H1509" i="8"/>
  <c r="I1509" i="8"/>
  <c r="J1509" i="8"/>
  <c r="K1509" i="8"/>
  <c r="L1509" i="8"/>
  <c r="M1509" i="8"/>
  <c r="N1509" i="8"/>
  <c r="O1509" i="8"/>
  <c r="Q1509" i="8"/>
  <c r="R1509" i="8"/>
  <c r="T1509" i="8"/>
  <c r="E59" i="8"/>
  <c r="F59" i="8"/>
  <c r="AU59" i="8" s="1"/>
  <c r="G59" i="8"/>
  <c r="H59" i="8"/>
  <c r="I59" i="8"/>
  <c r="J59" i="8"/>
  <c r="K59" i="8"/>
  <c r="L59" i="8"/>
  <c r="M59" i="8"/>
  <c r="N59" i="8"/>
  <c r="O59" i="8"/>
  <c r="Q59" i="8"/>
  <c r="R59" i="8"/>
  <c r="T59" i="8"/>
  <c r="E60" i="8"/>
  <c r="F60" i="8"/>
  <c r="G60" i="8"/>
  <c r="H60" i="8"/>
  <c r="I60" i="8"/>
  <c r="J60" i="8"/>
  <c r="K60" i="8"/>
  <c r="L60" i="8"/>
  <c r="M60" i="8"/>
  <c r="N60" i="8"/>
  <c r="O60" i="8"/>
  <c r="Q60" i="8"/>
  <c r="R60" i="8"/>
  <c r="T60" i="8"/>
  <c r="E379" i="8"/>
  <c r="F379" i="8"/>
  <c r="AU379" i="8" s="1"/>
  <c r="G379" i="8"/>
  <c r="H379" i="8"/>
  <c r="I379" i="8"/>
  <c r="J379" i="8"/>
  <c r="K379" i="8"/>
  <c r="L379" i="8"/>
  <c r="M379" i="8"/>
  <c r="N379" i="8"/>
  <c r="O379" i="8"/>
  <c r="Q379" i="8"/>
  <c r="R379" i="8"/>
  <c r="T379" i="8"/>
  <c r="E380" i="8"/>
  <c r="F380" i="8"/>
  <c r="AU380" i="8" s="1"/>
  <c r="G380" i="8"/>
  <c r="H380" i="8"/>
  <c r="I380" i="8"/>
  <c r="J380" i="8"/>
  <c r="K380" i="8"/>
  <c r="L380" i="8"/>
  <c r="M380" i="8"/>
  <c r="N380" i="8"/>
  <c r="O380" i="8"/>
  <c r="Q380" i="8"/>
  <c r="R380" i="8"/>
  <c r="T380" i="8"/>
  <c r="E381" i="8"/>
  <c r="F381" i="8"/>
  <c r="AU381" i="8" s="1"/>
  <c r="G381" i="8"/>
  <c r="H381" i="8"/>
  <c r="I381" i="8"/>
  <c r="J381" i="8"/>
  <c r="K381" i="8"/>
  <c r="L381" i="8"/>
  <c r="M381" i="8"/>
  <c r="N381" i="8"/>
  <c r="O381" i="8"/>
  <c r="Q381" i="8"/>
  <c r="R381" i="8"/>
  <c r="T381" i="8"/>
  <c r="E1510" i="8"/>
  <c r="F1510" i="8"/>
  <c r="G1510" i="8"/>
  <c r="H1510" i="8"/>
  <c r="I1510" i="8"/>
  <c r="J1510" i="8"/>
  <c r="K1510" i="8"/>
  <c r="L1510" i="8"/>
  <c r="M1510" i="8"/>
  <c r="N1510" i="8"/>
  <c r="O1510" i="8"/>
  <c r="Q1510" i="8"/>
  <c r="R1510" i="8"/>
  <c r="T1510" i="8"/>
  <c r="E931" i="8"/>
  <c r="F931" i="8"/>
  <c r="G931" i="8"/>
  <c r="H931" i="8"/>
  <c r="I931" i="8"/>
  <c r="J931" i="8"/>
  <c r="K931" i="8"/>
  <c r="L931" i="8"/>
  <c r="M931" i="8"/>
  <c r="AF931" i="8" s="1"/>
  <c r="N931" i="8"/>
  <c r="O931" i="8"/>
  <c r="Q931" i="8"/>
  <c r="R931" i="8"/>
  <c r="T931" i="8"/>
  <c r="E547" i="8"/>
  <c r="F547" i="8"/>
  <c r="G547" i="8"/>
  <c r="H547" i="8"/>
  <c r="I547" i="8"/>
  <c r="J547" i="8"/>
  <c r="K547" i="8"/>
  <c r="Y547" i="8" s="1"/>
  <c r="L547" i="8"/>
  <c r="M547" i="8"/>
  <c r="AF547" i="8" s="1"/>
  <c r="N547" i="8"/>
  <c r="O547" i="8"/>
  <c r="Q547" i="8"/>
  <c r="R547" i="8"/>
  <c r="T547" i="8"/>
  <c r="E90" i="8"/>
  <c r="F90" i="8"/>
  <c r="G90" i="8"/>
  <c r="H90" i="8"/>
  <c r="I90" i="8"/>
  <c r="J90" i="8"/>
  <c r="K90" i="8"/>
  <c r="L90" i="8"/>
  <c r="M90" i="8"/>
  <c r="N90" i="8"/>
  <c r="O90" i="8"/>
  <c r="Q90" i="8"/>
  <c r="R90" i="8"/>
  <c r="T90" i="8"/>
  <c r="E1199" i="8"/>
  <c r="F1199" i="8"/>
  <c r="G1199" i="8"/>
  <c r="H1199" i="8"/>
  <c r="I1199" i="8"/>
  <c r="J1199" i="8"/>
  <c r="K1199" i="8"/>
  <c r="L1199" i="8"/>
  <c r="M1199" i="8"/>
  <c r="AF1199" i="8" s="1"/>
  <c r="N1199" i="8"/>
  <c r="O1199" i="8"/>
  <c r="Q1199" i="8"/>
  <c r="R1199" i="8"/>
  <c r="T1199" i="8"/>
  <c r="E880" i="8"/>
  <c r="F880" i="8"/>
  <c r="AU880" i="8" s="1"/>
  <c r="G880" i="8"/>
  <c r="H880" i="8"/>
  <c r="I880" i="8"/>
  <c r="J880" i="8"/>
  <c r="K880" i="8"/>
  <c r="L880" i="8"/>
  <c r="AC880" i="8" s="1"/>
  <c r="M880" i="8"/>
  <c r="N880" i="8"/>
  <c r="O880" i="8"/>
  <c r="Q880" i="8"/>
  <c r="R880" i="8"/>
  <c r="T880" i="8"/>
  <c r="AD880" i="8" s="1"/>
  <c r="E548" i="8"/>
  <c r="F548" i="8"/>
  <c r="G548" i="8"/>
  <c r="H548" i="8"/>
  <c r="I548" i="8"/>
  <c r="J548" i="8"/>
  <c r="K548" i="8"/>
  <c r="Y548" i="8" s="1"/>
  <c r="L548" i="8"/>
  <c r="M548" i="8"/>
  <c r="AF548" i="8" s="1"/>
  <c r="N548" i="8"/>
  <c r="O548" i="8"/>
  <c r="Q548" i="8"/>
  <c r="R548" i="8"/>
  <c r="T548" i="8"/>
  <c r="E1200" i="8"/>
  <c r="F1200" i="8"/>
  <c r="AU1200" i="8" s="1"/>
  <c r="G1200" i="8"/>
  <c r="H1200" i="8"/>
  <c r="I1200" i="8"/>
  <c r="J1200" i="8"/>
  <c r="K1200" i="8"/>
  <c r="L1200" i="8"/>
  <c r="M1200" i="8"/>
  <c r="N1200" i="8"/>
  <c r="O1200" i="8"/>
  <c r="Q1200" i="8"/>
  <c r="R1200" i="8"/>
  <c r="T1200" i="8"/>
  <c r="E1251" i="8"/>
  <c r="F1251" i="8"/>
  <c r="G1251" i="8"/>
  <c r="H1251" i="8"/>
  <c r="I1251" i="8"/>
  <c r="J1251" i="8"/>
  <c r="K1251" i="8"/>
  <c r="L1251" i="8"/>
  <c r="M1251" i="8"/>
  <c r="N1251" i="8"/>
  <c r="O1251" i="8"/>
  <c r="Q1251" i="8"/>
  <c r="R1251" i="8"/>
  <c r="T1251" i="8"/>
  <c r="E549" i="8"/>
  <c r="F549" i="8"/>
  <c r="G549" i="8"/>
  <c r="H549" i="8"/>
  <c r="I549" i="8"/>
  <c r="J549" i="8"/>
  <c r="K549" i="8"/>
  <c r="Y549" i="8" s="1"/>
  <c r="L549" i="8"/>
  <c r="M549" i="8"/>
  <c r="AF549" i="8" s="1"/>
  <c r="N549" i="8"/>
  <c r="O549" i="8"/>
  <c r="Q549" i="8"/>
  <c r="R549" i="8"/>
  <c r="T549" i="8"/>
  <c r="E1201" i="8"/>
  <c r="F1201" i="8"/>
  <c r="G1201" i="8"/>
  <c r="H1201" i="8"/>
  <c r="I1201" i="8"/>
  <c r="J1201" i="8"/>
  <c r="K1201" i="8"/>
  <c r="L1201" i="8"/>
  <c r="AC1201" i="8" s="1"/>
  <c r="M1201" i="8"/>
  <c r="N1201" i="8"/>
  <c r="O1201" i="8"/>
  <c r="Q1201" i="8"/>
  <c r="R1201" i="8"/>
  <c r="T1201" i="8"/>
  <c r="E109" i="8"/>
  <c r="F109" i="8"/>
  <c r="G109" i="8"/>
  <c r="H109" i="8"/>
  <c r="I109" i="8"/>
  <c r="J109" i="8"/>
  <c r="K109" i="8"/>
  <c r="L109" i="8"/>
  <c r="M109" i="8"/>
  <c r="N109" i="8"/>
  <c r="O109" i="8"/>
  <c r="Q109" i="8"/>
  <c r="R109" i="8"/>
  <c r="T109" i="8"/>
  <c r="E154" i="8"/>
  <c r="F154" i="8"/>
  <c r="G154" i="8"/>
  <c r="H154" i="8"/>
  <c r="I154" i="8"/>
  <c r="J154" i="8"/>
  <c r="K154" i="8"/>
  <c r="L154" i="8"/>
  <c r="M154" i="8"/>
  <c r="N154" i="8"/>
  <c r="O154" i="8"/>
  <c r="Q154" i="8"/>
  <c r="R154" i="8"/>
  <c r="T154" i="8"/>
  <c r="E1241" i="8"/>
  <c r="F1241" i="8"/>
  <c r="G1241" i="8"/>
  <c r="H1241" i="8"/>
  <c r="I1241" i="8"/>
  <c r="J1241" i="8"/>
  <c r="K1241" i="8"/>
  <c r="L1241" i="8"/>
  <c r="M1241" i="8"/>
  <c r="N1241" i="8"/>
  <c r="O1241" i="8"/>
  <c r="Q1241" i="8"/>
  <c r="R1241" i="8"/>
  <c r="T1241" i="8"/>
  <c r="E1252" i="8"/>
  <c r="F1252" i="8"/>
  <c r="G1252" i="8"/>
  <c r="H1252" i="8"/>
  <c r="I1252" i="8"/>
  <c r="J1252" i="8"/>
  <c r="K1252" i="8"/>
  <c r="L1252" i="8"/>
  <c r="M1252" i="8"/>
  <c r="N1252" i="8"/>
  <c r="O1252" i="8"/>
  <c r="Q1252" i="8"/>
  <c r="R1252" i="8"/>
  <c r="T1252" i="8"/>
  <c r="E382" i="8"/>
  <c r="F382" i="8"/>
  <c r="AU382" i="8" s="1"/>
  <c r="G382" i="8"/>
  <c r="H382" i="8"/>
  <c r="I382" i="8"/>
  <c r="J382" i="8"/>
  <c r="K382" i="8"/>
  <c r="L382" i="8"/>
  <c r="M382" i="8"/>
  <c r="N382" i="8"/>
  <c r="O382" i="8"/>
  <c r="Q382" i="8"/>
  <c r="R382" i="8"/>
  <c r="T382" i="8"/>
  <c r="E1253" i="8"/>
  <c r="F1253" i="8"/>
  <c r="G1253" i="8"/>
  <c r="H1253" i="8"/>
  <c r="I1253" i="8"/>
  <c r="J1253" i="8"/>
  <c r="K1253" i="8"/>
  <c r="L1253" i="8"/>
  <c r="M1253" i="8"/>
  <c r="N1253" i="8"/>
  <c r="O1253" i="8"/>
  <c r="Q1253" i="8"/>
  <c r="R1253" i="8"/>
  <c r="T1253" i="8"/>
  <c r="E1202" i="8"/>
  <c r="F1202" i="8"/>
  <c r="AU1202" i="8" s="1"/>
  <c r="G1202" i="8"/>
  <c r="H1202" i="8"/>
  <c r="I1202" i="8"/>
  <c r="J1202" i="8"/>
  <c r="K1202" i="8"/>
  <c r="L1202" i="8"/>
  <c r="M1202" i="8"/>
  <c r="N1202" i="8"/>
  <c r="O1202" i="8"/>
  <c r="Q1202" i="8"/>
  <c r="R1202" i="8"/>
  <c r="T1202" i="8"/>
  <c r="E304" i="8"/>
  <c r="F304" i="8"/>
  <c r="G304" i="8"/>
  <c r="H304" i="8"/>
  <c r="I304" i="8"/>
  <c r="J304" i="8"/>
  <c r="K304" i="8"/>
  <c r="Y304" i="8" s="1"/>
  <c r="L304" i="8"/>
  <c r="M304" i="8"/>
  <c r="N304" i="8"/>
  <c r="O304" i="8"/>
  <c r="Q304" i="8"/>
  <c r="R304" i="8"/>
  <c r="T304" i="8"/>
  <c r="E305" i="8"/>
  <c r="F305" i="8"/>
  <c r="G305" i="8"/>
  <c r="H305" i="8"/>
  <c r="I305" i="8"/>
  <c r="J305" i="8"/>
  <c r="K305" i="8"/>
  <c r="L305" i="8"/>
  <c r="M305" i="8"/>
  <c r="AF305" i="8" s="1"/>
  <c r="N305" i="8"/>
  <c r="O305" i="8"/>
  <c r="Q305" i="8"/>
  <c r="R305" i="8"/>
  <c r="T305" i="8"/>
  <c r="E933" i="8"/>
  <c r="F933" i="8"/>
  <c r="G933" i="8"/>
  <c r="H933" i="8"/>
  <c r="I933" i="8"/>
  <c r="J933" i="8"/>
  <c r="K933" i="8"/>
  <c r="L933" i="8"/>
  <c r="AC933" i="8" s="1"/>
  <c r="M933" i="8"/>
  <c r="N933" i="8"/>
  <c r="O933" i="8"/>
  <c r="Q933" i="8"/>
  <c r="R933" i="8"/>
  <c r="T933" i="8"/>
  <c r="E934" i="8"/>
  <c r="F934" i="8"/>
  <c r="G934" i="8"/>
  <c r="H934" i="8"/>
  <c r="I934" i="8"/>
  <c r="J934" i="8"/>
  <c r="K934" i="8"/>
  <c r="L934" i="8"/>
  <c r="AC934" i="8" s="1"/>
  <c r="M934" i="8"/>
  <c r="N934" i="8"/>
  <c r="O934" i="8"/>
  <c r="Q934" i="8"/>
  <c r="R934" i="8"/>
  <c r="T934" i="8"/>
  <c r="E117" i="8"/>
  <c r="F117" i="8"/>
  <c r="G117" i="8"/>
  <c r="H117" i="8"/>
  <c r="I117" i="8"/>
  <c r="J117" i="8"/>
  <c r="K117" i="8"/>
  <c r="L117" i="8"/>
  <c r="M117" i="8"/>
  <c r="N117" i="8"/>
  <c r="O117" i="8"/>
  <c r="Q117" i="8"/>
  <c r="R117" i="8"/>
  <c r="T117" i="8"/>
  <c r="E1511" i="8"/>
  <c r="F1511" i="8"/>
  <c r="G1511" i="8"/>
  <c r="H1511" i="8"/>
  <c r="I1511" i="8"/>
  <c r="J1511" i="8"/>
  <c r="K1511" i="8"/>
  <c r="L1511" i="8"/>
  <c r="M1511" i="8"/>
  <c r="N1511" i="8"/>
  <c r="O1511" i="8"/>
  <c r="Q1511" i="8"/>
  <c r="R1511" i="8"/>
  <c r="T1511" i="8"/>
  <c r="E155" i="8"/>
  <c r="F155" i="8"/>
  <c r="G155" i="8"/>
  <c r="H155" i="8"/>
  <c r="I155" i="8"/>
  <c r="J155" i="8"/>
  <c r="K155" i="8"/>
  <c r="L155" i="8"/>
  <c r="M155" i="8"/>
  <c r="N155" i="8"/>
  <c r="O155" i="8"/>
  <c r="Q155" i="8"/>
  <c r="R155" i="8"/>
  <c r="T155" i="8"/>
  <c r="E383" i="8"/>
  <c r="F383" i="8"/>
  <c r="AU383" i="8" s="1"/>
  <c r="G383" i="8"/>
  <c r="H383" i="8"/>
  <c r="I383" i="8"/>
  <c r="J383" i="8"/>
  <c r="K383" i="8"/>
  <c r="L383" i="8"/>
  <c r="M383" i="8"/>
  <c r="N383" i="8"/>
  <c r="O383" i="8"/>
  <c r="Q383" i="8"/>
  <c r="R383" i="8"/>
  <c r="T383" i="8"/>
  <c r="E806" i="8"/>
  <c r="F806" i="8"/>
  <c r="G806" i="8"/>
  <c r="H806" i="8"/>
  <c r="I806" i="8"/>
  <c r="J806" i="8"/>
  <c r="K806" i="8"/>
  <c r="L806" i="8"/>
  <c r="AC806" i="8" s="1"/>
  <c r="M806" i="8"/>
  <c r="N806" i="8"/>
  <c r="O806" i="8"/>
  <c r="Q806" i="8"/>
  <c r="R806" i="8"/>
  <c r="T806" i="8"/>
  <c r="AD806" i="8" s="1"/>
  <c r="E550" i="8"/>
  <c r="F550" i="8"/>
  <c r="AU550" i="8" s="1"/>
  <c r="G550" i="8"/>
  <c r="H550" i="8"/>
  <c r="I550" i="8"/>
  <c r="J550" i="8"/>
  <c r="K550" i="8"/>
  <c r="L550" i="8"/>
  <c r="M550" i="8"/>
  <c r="AF550" i="8" s="1"/>
  <c r="N550" i="8"/>
  <c r="X550" i="8" s="1"/>
  <c r="O550" i="8"/>
  <c r="Q550" i="8"/>
  <c r="R550" i="8"/>
  <c r="T550" i="8"/>
  <c r="AD550" i="8" s="1"/>
  <c r="E75" i="8"/>
  <c r="F75" i="8"/>
  <c r="G75" i="8"/>
  <c r="H75" i="8"/>
  <c r="I75" i="8"/>
  <c r="J75" i="8"/>
  <c r="K75" i="8"/>
  <c r="Y75" i="8" s="1"/>
  <c r="L75" i="8"/>
  <c r="M75" i="8"/>
  <c r="AF75" i="8" s="1"/>
  <c r="N75" i="8"/>
  <c r="O75" i="8"/>
  <c r="Q75" i="8"/>
  <c r="R75" i="8"/>
  <c r="T75" i="8"/>
  <c r="E156" i="8"/>
  <c r="F156" i="8"/>
  <c r="G156" i="8"/>
  <c r="H156" i="8"/>
  <c r="I156" i="8"/>
  <c r="J156" i="8"/>
  <c r="K156" i="8"/>
  <c r="L156" i="8"/>
  <c r="M156" i="8"/>
  <c r="N156" i="8"/>
  <c r="O156" i="8"/>
  <c r="Q156" i="8"/>
  <c r="R156" i="8"/>
  <c r="T156" i="8"/>
  <c r="E114" i="8"/>
  <c r="F114" i="8"/>
  <c r="G114" i="8"/>
  <c r="H114" i="8"/>
  <c r="I114" i="8"/>
  <c r="J114" i="8"/>
  <c r="K114" i="8"/>
  <c r="L114" i="8"/>
  <c r="M114" i="8"/>
  <c r="N114" i="8"/>
  <c r="O114" i="8"/>
  <c r="Q114" i="8"/>
  <c r="R114" i="8"/>
  <c r="T114" i="8"/>
  <c r="E306" i="8"/>
  <c r="F306" i="8"/>
  <c r="G306" i="8"/>
  <c r="H306" i="8"/>
  <c r="I306" i="8"/>
  <c r="J306" i="8"/>
  <c r="K306" i="8"/>
  <c r="Y306" i="8" s="1"/>
  <c r="L306" i="8"/>
  <c r="M306" i="8"/>
  <c r="AF306" i="8" s="1"/>
  <c r="N306" i="8"/>
  <c r="O306" i="8"/>
  <c r="Q306" i="8"/>
  <c r="R306" i="8"/>
  <c r="T306" i="8"/>
  <c r="E307" i="8"/>
  <c r="F307" i="8"/>
  <c r="G307" i="8"/>
  <c r="H307" i="8"/>
  <c r="I307" i="8"/>
  <c r="J307" i="8"/>
  <c r="K307" i="8"/>
  <c r="Y307" i="8" s="1"/>
  <c r="L307" i="8"/>
  <c r="M307" i="8"/>
  <c r="AF307" i="8" s="1"/>
  <c r="N307" i="8"/>
  <c r="O307" i="8"/>
  <c r="Q307" i="8"/>
  <c r="R307" i="8"/>
  <c r="T307" i="8"/>
  <c r="E1203" i="8"/>
  <c r="F1203" i="8"/>
  <c r="AU1203" i="8" s="1"/>
  <c r="G1203" i="8"/>
  <c r="H1203" i="8"/>
  <c r="I1203" i="8"/>
  <c r="J1203" i="8"/>
  <c r="K1203" i="8"/>
  <c r="L1203" i="8"/>
  <c r="M1203" i="8"/>
  <c r="AF1203" i="8" s="1"/>
  <c r="N1203" i="8"/>
  <c r="O1203" i="8"/>
  <c r="Q1203" i="8"/>
  <c r="R1203" i="8"/>
  <c r="T1203" i="8"/>
  <c r="E915" i="8"/>
  <c r="F915" i="8"/>
  <c r="G915" i="8"/>
  <c r="H915" i="8"/>
  <c r="I915" i="8"/>
  <c r="J915" i="8"/>
  <c r="K915" i="8"/>
  <c r="L915" i="8"/>
  <c r="M915" i="8"/>
  <c r="N915" i="8"/>
  <c r="O915" i="8"/>
  <c r="Q915" i="8"/>
  <c r="R915" i="8"/>
  <c r="T915" i="8"/>
  <c r="E61" i="8"/>
  <c r="F61" i="8"/>
  <c r="AU61" i="8" s="1"/>
  <c r="G61" i="8"/>
  <c r="H61" i="8"/>
  <c r="I61" i="8"/>
  <c r="J61" i="8"/>
  <c r="K61" i="8"/>
  <c r="L61" i="8"/>
  <c r="M61" i="8"/>
  <c r="AF61" i="8" s="1"/>
  <c r="N61" i="8"/>
  <c r="O61" i="8"/>
  <c r="Q61" i="8"/>
  <c r="R61" i="8"/>
  <c r="T61" i="8"/>
  <c r="E157" i="8"/>
  <c r="F157" i="8"/>
  <c r="G157" i="8"/>
  <c r="H157" i="8"/>
  <c r="I157" i="8"/>
  <c r="J157" i="8"/>
  <c r="K157" i="8"/>
  <c r="L157" i="8"/>
  <c r="M157" i="8"/>
  <c r="N157" i="8"/>
  <c r="O157" i="8"/>
  <c r="Q157" i="8"/>
  <c r="R157" i="8"/>
  <c r="T157" i="8"/>
  <c r="E62" i="8"/>
  <c r="F62" i="8"/>
  <c r="AU62" i="8" s="1"/>
  <c r="G62" i="8"/>
  <c r="H62" i="8"/>
  <c r="I62" i="8"/>
  <c r="J62" i="8"/>
  <c r="K62" i="8"/>
  <c r="L62" i="8"/>
  <c r="M62" i="8"/>
  <c r="N62" i="8"/>
  <c r="O62" i="8"/>
  <c r="Q62" i="8"/>
  <c r="R62" i="8"/>
  <c r="T62" i="8"/>
  <c r="E110" i="8"/>
  <c r="F110" i="8"/>
  <c r="G110" i="8"/>
  <c r="H110" i="8"/>
  <c r="I110" i="8"/>
  <c r="J110" i="8"/>
  <c r="K110" i="8"/>
  <c r="L110" i="8"/>
  <c r="M110" i="8"/>
  <c r="N110" i="8"/>
  <c r="O110" i="8"/>
  <c r="Q110" i="8"/>
  <c r="R110" i="8"/>
  <c r="T110" i="8"/>
  <c r="E158" i="8"/>
  <c r="F158" i="8"/>
  <c r="G158" i="8"/>
  <c r="H158" i="8"/>
  <c r="I158" i="8"/>
  <c r="J158" i="8"/>
  <c r="K158" i="8"/>
  <c r="L158" i="8"/>
  <c r="M158" i="8"/>
  <c r="N158" i="8"/>
  <c r="O158" i="8"/>
  <c r="Q158" i="8"/>
  <c r="R158" i="8"/>
  <c r="T158" i="8"/>
  <c r="E1204" i="8"/>
  <c r="F1204" i="8"/>
  <c r="AU1204" i="8" s="1"/>
  <c r="G1204" i="8"/>
  <c r="H1204" i="8"/>
  <c r="I1204" i="8"/>
  <c r="J1204" i="8"/>
  <c r="K1204" i="8"/>
  <c r="L1204" i="8"/>
  <c r="M1204" i="8"/>
  <c r="N1204" i="8"/>
  <c r="O1204" i="8"/>
  <c r="Q1204" i="8"/>
  <c r="R1204" i="8"/>
  <c r="T1204" i="8"/>
  <c r="E2" i="8"/>
  <c r="F2" i="8"/>
  <c r="G2" i="8"/>
  <c r="H2" i="8"/>
  <c r="I2" i="8"/>
  <c r="J2" i="8"/>
  <c r="K2" i="8"/>
  <c r="L2" i="8"/>
  <c r="M2" i="8"/>
  <c r="N2" i="8"/>
  <c r="O2" i="8"/>
  <c r="Q2" i="8"/>
  <c r="R2" i="8"/>
  <c r="T2" i="8"/>
  <c r="E76" i="8"/>
  <c r="F76" i="8"/>
  <c r="G76" i="8"/>
  <c r="H76" i="8"/>
  <c r="I76" i="8"/>
  <c r="J76" i="8"/>
  <c r="K76" i="8"/>
  <c r="L76" i="8"/>
  <c r="M76" i="8"/>
  <c r="N76" i="8"/>
  <c r="O76" i="8"/>
  <c r="Q76" i="8"/>
  <c r="R76" i="8"/>
  <c r="T76" i="8"/>
  <c r="E1205" i="8"/>
  <c r="F1205" i="8"/>
  <c r="G1205" i="8"/>
  <c r="H1205" i="8"/>
  <c r="I1205" i="8"/>
  <c r="J1205" i="8"/>
  <c r="K1205" i="8"/>
  <c r="L1205" i="8"/>
  <c r="M1205" i="8"/>
  <c r="N1205" i="8"/>
  <c r="O1205" i="8"/>
  <c r="Q1205" i="8"/>
  <c r="R1205" i="8"/>
  <c r="T1205" i="8"/>
  <c r="E881" i="8"/>
  <c r="F881" i="8"/>
  <c r="G881" i="8"/>
  <c r="H881" i="8"/>
  <c r="I881" i="8"/>
  <c r="J881" i="8"/>
  <c r="K881" i="8"/>
  <c r="L881" i="8"/>
  <c r="M881" i="8"/>
  <c r="N881" i="8"/>
  <c r="O881" i="8"/>
  <c r="Q881" i="8"/>
  <c r="R881" i="8"/>
  <c r="T881" i="8"/>
  <c r="E1372" i="8"/>
  <c r="F1372" i="8"/>
  <c r="AU1372" i="8" s="1"/>
  <c r="G1372" i="8"/>
  <c r="H1372" i="8"/>
  <c r="I1372" i="8"/>
  <c r="J1372" i="8"/>
  <c r="K1372" i="8"/>
  <c r="L1372" i="8"/>
  <c r="M1372" i="8"/>
  <c r="N1372" i="8"/>
  <c r="O1372" i="8"/>
  <c r="Q1372" i="8"/>
  <c r="R1372" i="8"/>
  <c r="T1372" i="8"/>
  <c r="AD1372" i="8" s="1"/>
  <c r="E824" i="8"/>
  <c r="F824" i="8"/>
  <c r="G824" i="8"/>
  <c r="H824" i="8"/>
  <c r="I824" i="8"/>
  <c r="J824" i="8"/>
  <c r="K824" i="8"/>
  <c r="L824" i="8"/>
  <c r="M824" i="8"/>
  <c r="N824" i="8"/>
  <c r="O824" i="8"/>
  <c r="Q824" i="8"/>
  <c r="R824" i="8"/>
  <c r="T824" i="8"/>
  <c r="E1373" i="8"/>
  <c r="F1373" i="8"/>
  <c r="G1373" i="8"/>
  <c r="H1373" i="8"/>
  <c r="I1373" i="8"/>
  <c r="J1373" i="8"/>
  <c r="K1373" i="8"/>
  <c r="L1373" i="8"/>
  <c r="M1373" i="8"/>
  <c r="N1373" i="8"/>
  <c r="O1373" i="8"/>
  <c r="Q1373" i="8"/>
  <c r="R1373" i="8"/>
  <c r="T1373" i="8"/>
  <c r="E1242" i="8"/>
  <c r="F1242" i="8"/>
  <c r="G1242" i="8"/>
  <c r="H1242" i="8"/>
  <c r="I1242" i="8"/>
  <c r="J1242" i="8"/>
  <c r="K1242" i="8"/>
  <c r="L1242" i="8"/>
  <c r="M1242" i="8"/>
  <c r="N1242" i="8"/>
  <c r="O1242" i="8"/>
  <c r="Q1242" i="8"/>
  <c r="R1242" i="8"/>
  <c r="T1242" i="8"/>
  <c r="E551" i="8"/>
  <c r="F551" i="8"/>
  <c r="G551" i="8"/>
  <c r="H551" i="8"/>
  <c r="I551" i="8"/>
  <c r="J551" i="8"/>
  <c r="K551" i="8"/>
  <c r="Y551" i="8" s="1"/>
  <c r="L551" i="8"/>
  <c r="M551" i="8"/>
  <c r="AF551" i="8" s="1"/>
  <c r="N551" i="8"/>
  <c r="O551" i="8"/>
  <c r="Q551" i="8"/>
  <c r="R551" i="8"/>
  <c r="T551" i="8"/>
  <c r="E882" i="8"/>
  <c r="F882" i="8"/>
  <c r="G882" i="8"/>
  <c r="H882" i="8"/>
  <c r="I882" i="8"/>
  <c r="J882" i="8"/>
  <c r="K882" i="8"/>
  <c r="L882" i="8"/>
  <c r="AC882" i="8" s="1"/>
  <c r="M882" i="8"/>
  <c r="N882" i="8"/>
  <c r="O882" i="8"/>
  <c r="Q882" i="8"/>
  <c r="R882" i="8"/>
  <c r="T882" i="8"/>
  <c r="AD882" i="8" s="1"/>
  <c r="E807" i="8"/>
  <c r="F807" i="8"/>
  <c r="G807" i="8"/>
  <c r="H807" i="8"/>
  <c r="I807" i="8"/>
  <c r="J807" i="8"/>
  <c r="K807" i="8"/>
  <c r="L807" i="8"/>
  <c r="M807" i="8"/>
  <c r="N807" i="8"/>
  <c r="O807" i="8"/>
  <c r="Q807" i="8"/>
  <c r="R807" i="8"/>
  <c r="T807" i="8"/>
  <c r="E883" i="8"/>
  <c r="F883" i="8"/>
  <c r="G883" i="8"/>
  <c r="H883" i="8"/>
  <c r="I883" i="8"/>
  <c r="J883" i="8"/>
  <c r="K883" i="8"/>
  <c r="L883" i="8"/>
  <c r="AC883" i="8" s="1"/>
  <c r="M883" i="8"/>
  <c r="N883" i="8"/>
  <c r="O883" i="8"/>
  <c r="Q883" i="8"/>
  <c r="R883" i="8"/>
  <c r="T883" i="8"/>
  <c r="E159" i="8"/>
  <c r="F159" i="8"/>
  <c r="G159" i="8"/>
  <c r="H159" i="8"/>
  <c r="I159" i="8"/>
  <c r="J159" i="8"/>
  <c r="K159" i="8"/>
  <c r="L159" i="8"/>
  <c r="M159" i="8"/>
  <c r="N159" i="8"/>
  <c r="O159" i="8"/>
  <c r="Q159" i="8"/>
  <c r="R159" i="8"/>
  <c r="T159" i="8"/>
  <c r="E160" i="8"/>
  <c r="F160" i="8"/>
  <c r="G160" i="8"/>
  <c r="H160" i="8"/>
  <c r="I160" i="8"/>
  <c r="J160" i="8"/>
  <c r="K160" i="8"/>
  <c r="L160" i="8"/>
  <c r="M160" i="8"/>
  <c r="N160" i="8"/>
  <c r="O160" i="8"/>
  <c r="Q160" i="8"/>
  <c r="R160" i="8"/>
  <c r="T160" i="8"/>
  <c r="E825" i="8"/>
  <c r="F825" i="8"/>
  <c r="AU825" i="8" s="1"/>
  <c r="G825" i="8"/>
  <c r="H825" i="8"/>
  <c r="I825" i="8"/>
  <c r="J825" i="8"/>
  <c r="K825" i="8"/>
  <c r="L825" i="8"/>
  <c r="AC825" i="8" s="1"/>
  <c r="M825" i="8"/>
  <c r="N825" i="8"/>
  <c r="O825" i="8"/>
  <c r="Q825" i="8"/>
  <c r="R825" i="8"/>
  <c r="T825" i="8"/>
  <c r="AD825" i="8" s="1"/>
  <c r="E552" i="8"/>
  <c r="F552" i="8"/>
  <c r="G552" i="8"/>
  <c r="H552" i="8"/>
  <c r="I552" i="8"/>
  <c r="J552" i="8"/>
  <c r="K552" i="8"/>
  <c r="L552" i="8"/>
  <c r="M552" i="8"/>
  <c r="N552" i="8"/>
  <c r="O552" i="8"/>
  <c r="Q552" i="8"/>
  <c r="R552" i="8"/>
  <c r="T552" i="8"/>
  <c r="E384" i="8"/>
  <c r="F384" i="8"/>
  <c r="AU384" i="8" s="1"/>
  <c r="G384" i="8"/>
  <c r="H384" i="8"/>
  <c r="I384" i="8"/>
  <c r="J384" i="8"/>
  <c r="K384" i="8"/>
  <c r="L384" i="8"/>
  <c r="M384" i="8"/>
  <c r="N384" i="8"/>
  <c r="O384" i="8"/>
  <c r="Q384" i="8"/>
  <c r="R384" i="8"/>
  <c r="T384" i="8"/>
  <c r="E308" i="8"/>
  <c r="F308" i="8"/>
  <c r="G308" i="8"/>
  <c r="H308" i="8"/>
  <c r="I308" i="8"/>
  <c r="J308" i="8"/>
  <c r="K308" i="8"/>
  <c r="Y308" i="8" s="1"/>
  <c r="L308" i="8"/>
  <c r="M308" i="8"/>
  <c r="AF308" i="8" s="1"/>
  <c r="N308" i="8"/>
  <c r="O308" i="8"/>
  <c r="Q308" i="8"/>
  <c r="R308" i="8"/>
  <c r="T308" i="8"/>
  <c r="E161" i="8"/>
  <c r="F161" i="8"/>
  <c r="G161" i="8"/>
  <c r="H161" i="8"/>
  <c r="I161" i="8"/>
  <c r="J161" i="8"/>
  <c r="K161" i="8"/>
  <c r="L161" i="8"/>
  <c r="M161" i="8"/>
  <c r="N161" i="8"/>
  <c r="O161" i="8"/>
  <c r="Q161" i="8"/>
  <c r="R161" i="8"/>
  <c r="T161" i="8"/>
  <c r="E1512" i="8"/>
  <c r="F1512" i="8"/>
  <c r="G1512" i="8"/>
  <c r="H1512" i="8"/>
  <c r="I1512" i="8"/>
  <c r="J1512" i="8"/>
  <c r="K1512" i="8"/>
  <c r="L1512" i="8"/>
  <c r="M1512" i="8"/>
  <c r="N1512" i="8"/>
  <c r="O1512" i="8"/>
  <c r="Q1512" i="8"/>
  <c r="R1512" i="8"/>
  <c r="T1512" i="8"/>
  <c r="E309" i="8"/>
  <c r="F309" i="8"/>
  <c r="G309" i="8"/>
  <c r="H309" i="8"/>
  <c r="I309" i="8"/>
  <c r="J309" i="8"/>
  <c r="K309" i="8"/>
  <c r="Y309" i="8" s="1"/>
  <c r="L309" i="8"/>
  <c r="M309" i="8"/>
  <c r="N309" i="8"/>
  <c r="O309" i="8"/>
  <c r="Q309" i="8"/>
  <c r="R309" i="8"/>
  <c r="T309" i="8"/>
  <c r="E916" i="8"/>
  <c r="F916" i="8"/>
  <c r="G916" i="8"/>
  <c r="H916" i="8"/>
  <c r="I916" i="8"/>
  <c r="J916" i="8"/>
  <c r="K916" i="8"/>
  <c r="L916" i="8"/>
  <c r="M916" i="8"/>
  <c r="N916" i="8"/>
  <c r="O916" i="8"/>
  <c r="Q916" i="8"/>
  <c r="R916" i="8"/>
  <c r="T916" i="8"/>
  <c r="E1206" i="8"/>
  <c r="F1206" i="8"/>
  <c r="G1206" i="8"/>
  <c r="H1206" i="8"/>
  <c r="I1206" i="8"/>
  <c r="J1206" i="8"/>
  <c r="K1206" i="8"/>
  <c r="L1206" i="8"/>
  <c r="AC1206" i="8" s="1"/>
  <c r="M1206" i="8"/>
  <c r="N1206" i="8"/>
  <c r="O1206" i="8"/>
  <c r="Q1206" i="8"/>
  <c r="R1206" i="8"/>
  <c r="T1206" i="8"/>
  <c r="E96" i="8"/>
  <c r="F96" i="8"/>
  <c r="G96" i="8"/>
  <c r="H96" i="8"/>
  <c r="I96" i="8"/>
  <c r="J96" i="8"/>
  <c r="K96" i="8"/>
  <c r="L96" i="8"/>
  <c r="M96" i="8"/>
  <c r="N96" i="8"/>
  <c r="O96" i="8"/>
  <c r="Q96" i="8"/>
  <c r="R96" i="8"/>
  <c r="T96" i="8"/>
  <c r="E118" i="8"/>
  <c r="F118" i="8"/>
  <c r="G118" i="8"/>
  <c r="H118" i="8"/>
  <c r="I118" i="8"/>
  <c r="J118" i="8"/>
  <c r="K118" i="8"/>
  <c r="L118" i="8"/>
  <c r="M118" i="8"/>
  <c r="N118" i="8"/>
  <c r="O118" i="8"/>
  <c r="Q118" i="8"/>
  <c r="R118" i="8"/>
  <c r="T118" i="8"/>
  <c r="E35" i="8"/>
  <c r="F35" i="8"/>
  <c r="G35" i="8"/>
  <c r="H35" i="8"/>
  <c r="I35" i="8"/>
  <c r="J35" i="8"/>
  <c r="K35" i="8"/>
  <c r="Y35" i="8" s="1"/>
  <c r="L35" i="8"/>
  <c r="M35" i="8"/>
  <c r="AF35" i="8" s="1"/>
  <c r="N35" i="8"/>
  <c r="O35" i="8"/>
  <c r="Q35" i="8"/>
  <c r="R35" i="8"/>
  <c r="T35" i="8"/>
  <c r="E122" i="8"/>
  <c r="F122" i="8"/>
  <c r="G122" i="8"/>
  <c r="H122" i="8"/>
  <c r="I122" i="8"/>
  <c r="J122" i="8"/>
  <c r="K122" i="8"/>
  <c r="L122" i="8"/>
  <c r="M122" i="8"/>
  <c r="N122" i="8"/>
  <c r="O122" i="8"/>
  <c r="Q122" i="8"/>
  <c r="R122" i="8"/>
  <c r="T122" i="8"/>
  <c r="E884" i="8"/>
  <c r="F884" i="8"/>
  <c r="G884" i="8"/>
  <c r="H884" i="8"/>
  <c r="I884" i="8"/>
  <c r="J884" i="8"/>
  <c r="K884" i="8"/>
  <c r="L884" i="8"/>
  <c r="AC884" i="8" s="1"/>
  <c r="M884" i="8"/>
  <c r="N884" i="8"/>
  <c r="O884" i="8"/>
  <c r="Q884" i="8"/>
  <c r="R884" i="8"/>
  <c r="T884" i="8"/>
  <c r="AD884" i="8" s="1"/>
  <c r="E310" i="8"/>
  <c r="F310" i="8"/>
  <c r="G310" i="8"/>
  <c r="H310" i="8"/>
  <c r="I310" i="8"/>
  <c r="J310" i="8"/>
  <c r="K310" i="8"/>
  <c r="Y310" i="8" s="1"/>
  <c r="L310" i="8"/>
  <c r="M310" i="8"/>
  <c r="N310" i="8"/>
  <c r="O310" i="8"/>
  <c r="Q310" i="8"/>
  <c r="R310" i="8"/>
  <c r="T310" i="8"/>
  <c r="E1207" i="8"/>
  <c r="F1207" i="8"/>
  <c r="G1207" i="8"/>
  <c r="H1207" i="8"/>
  <c r="I1207" i="8"/>
  <c r="J1207" i="8"/>
  <c r="K1207" i="8"/>
  <c r="L1207" i="8"/>
  <c r="M1207" i="8"/>
  <c r="N1207" i="8"/>
  <c r="O1207" i="8"/>
  <c r="Q1207" i="8"/>
  <c r="R1207" i="8"/>
  <c r="T1207" i="8"/>
  <c r="E945" i="8"/>
  <c r="F945" i="8"/>
  <c r="G945" i="8"/>
  <c r="H945" i="8"/>
  <c r="I945" i="8"/>
  <c r="J945" i="8"/>
  <c r="K945" i="8"/>
  <c r="L945" i="8"/>
  <c r="M945" i="8"/>
  <c r="N945" i="8"/>
  <c r="O945" i="8"/>
  <c r="Q945" i="8"/>
  <c r="R945" i="8"/>
  <c r="T945" i="8"/>
  <c r="E356" i="8"/>
  <c r="F356" i="8"/>
  <c r="G356" i="8"/>
  <c r="H356" i="8"/>
  <c r="I356" i="8"/>
  <c r="J356" i="8"/>
  <c r="K356" i="8"/>
  <c r="L356" i="8"/>
  <c r="AC356" i="8" s="1"/>
  <c r="M356" i="8"/>
  <c r="N356" i="8"/>
  <c r="O356" i="8"/>
  <c r="Q356" i="8"/>
  <c r="R356" i="8"/>
  <c r="T356" i="8"/>
  <c r="AD356" i="8" s="1"/>
  <c r="E115" i="8"/>
  <c r="F115" i="8"/>
  <c r="G115" i="8"/>
  <c r="H115" i="8"/>
  <c r="I115" i="8"/>
  <c r="J115" i="8"/>
  <c r="K115" i="8"/>
  <c r="L115" i="8"/>
  <c r="M115" i="8"/>
  <c r="N115" i="8"/>
  <c r="O115" i="8"/>
  <c r="Q115" i="8"/>
  <c r="R115" i="8"/>
  <c r="T115" i="8"/>
  <c r="E71" i="8"/>
  <c r="F71" i="8"/>
  <c r="G71" i="8"/>
  <c r="H71" i="8"/>
  <c r="I71" i="8"/>
  <c r="J71" i="8"/>
  <c r="K71" i="8"/>
  <c r="L71" i="8"/>
  <c r="M71" i="8"/>
  <c r="N71" i="8"/>
  <c r="O71" i="8"/>
  <c r="Q71" i="8"/>
  <c r="R71" i="8"/>
  <c r="T71" i="8"/>
  <c r="E553" i="8"/>
  <c r="F553" i="8"/>
  <c r="G553" i="8"/>
  <c r="H553" i="8"/>
  <c r="I553" i="8"/>
  <c r="J553" i="8"/>
  <c r="K553" i="8"/>
  <c r="Y553" i="8" s="1"/>
  <c r="L553" i="8"/>
  <c r="M553" i="8"/>
  <c r="N553" i="8"/>
  <c r="O553" i="8"/>
  <c r="Q553" i="8"/>
  <c r="R553" i="8"/>
  <c r="T553" i="8"/>
  <c r="E845" i="8"/>
  <c r="F845" i="8"/>
  <c r="G845" i="8"/>
  <c r="H845" i="8"/>
  <c r="I845" i="8"/>
  <c r="J845" i="8"/>
  <c r="K845" i="8"/>
  <c r="L845" i="8"/>
  <c r="M845" i="8"/>
  <c r="N845" i="8"/>
  <c r="O845" i="8"/>
  <c r="Q845" i="8"/>
  <c r="R845" i="8"/>
  <c r="T845" i="8"/>
  <c r="E162" i="8"/>
  <c r="F162" i="8"/>
  <c r="G162" i="8"/>
  <c r="H162" i="8"/>
  <c r="I162" i="8"/>
  <c r="J162" i="8"/>
  <c r="K162" i="8"/>
  <c r="L162" i="8"/>
  <c r="M162" i="8"/>
  <c r="N162" i="8"/>
  <c r="O162" i="8"/>
  <c r="Q162" i="8"/>
  <c r="R162" i="8"/>
  <c r="T162" i="8"/>
  <c r="E163" i="8"/>
  <c r="F163" i="8"/>
  <c r="G163" i="8"/>
  <c r="H163" i="8"/>
  <c r="I163" i="8"/>
  <c r="J163" i="8"/>
  <c r="K163" i="8"/>
  <c r="L163" i="8"/>
  <c r="M163" i="8"/>
  <c r="N163" i="8"/>
  <c r="O163" i="8"/>
  <c r="Q163" i="8"/>
  <c r="R163" i="8"/>
  <c r="T163" i="8"/>
  <c r="E311" i="8"/>
  <c r="F311" i="8"/>
  <c r="G311" i="8"/>
  <c r="H311" i="8"/>
  <c r="I311" i="8"/>
  <c r="J311" i="8"/>
  <c r="K311" i="8"/>
  <c r="L311" i="8"/>
  <c r="M311" i="8"/>
  <c r="AF311" i="8" s="1"/>
  <c r="N311" i="8"/>
  <c r="O311" i="8"/>
  <c r="Q311" i="8"/>
  <c r="R311" i="8"/>
  <c r="T311" i="8"/>
  <c r="E1208" i="8"/>
  <c r="F1208" i="8"/>
  <c r="G1208" i="8"/>
  <c r="H1208" i="8"/>
  <c r="I1208" i="8"/>
  <c r="J1208" i="8"/>
  <c r="K1208" i="8"/>
  <c r="L1208" i="8"/>
  <c r="M1208" i="8"/>
  <c r="AF1208" i="8" s="1"/>
  <c r="N1208" i="8"/>
  <c r="O1208" i="8"/>
  <c r="Q1208" i="8"/>
  <c r="R1208" i="8"/>
  <c r="T1208" i="8"/>
  <c r="E1209" i="8"/>
  <c r="F1209" i="8"/>
  <c r="G1209" i="8"/>
  <c r="H1209" i="8"/>
  <c r="I1209" i="8"/>
  <c r="J1209" i="8"/>
  <c r="K1209" i="8"/>
  <c r="L1209" i="8"/>
  <c r="M1209" i="8"/>
  <c r="N1209" i="8"/>
  <c r="O1209" i="8"/>
  <c r="Q1209" i="8"/>
  <c r="R1209" i="8"/>
  <c r="T1209" i="8"/>
  <c r="E1210" i="8"/>
  <c r="F1210" i="8"/>
  <c r="G1210" i="8"/>
  <c r="H1210" i="8"/>
  <c r="I1210" i="8"/>
  <c r="J1210" i="8"/>
  <c r="K1210" i="8"/>
  <c r="L1210" i="8"/>
  <c r="M1210" i="8"/>
  <c r="N1210" i="8"/>
  <c r="O1210" i="8"/>
  <c r="Q1210" i="8"/>
  <c r="R1210" i="8"/>
  <c r="T1210" i="8"/>
  <c r="E554" i="8"/>
  <c r="F554" i="8"/>
  <c r="G554" i="8"/>
  <c r="H554" i="8"/>
  <c r="I554" i="8"/>
  <c r="J554" i="8"/>
  <c r="K554" i="8"/>
  <c r="Y554" i="8" s="1"/>
  <c r="L554" i="8"/>
  <c r="M554" i="8"/>
  <c r="AF554" i="8" s="1"/>
  <c r="N554" i="8"/>
  <c r="O554" i="8"/>
  <c r="Q554" i="8"/>
  <c r="R554" i="8"/>
  <c r="T554" i="8"/>
  <c r="E1211" i="8"/>
  <c r="F1211" i="8"/>
  <c r="G1211" i="8"/>
  <c r="H1211" i="8"/>
  <c r="I1211" i="8"/>
  <c r="J1211" i="8"/>
  <c r="K1211" i="8"/>
  <c r="L1211" i="8"/>
  <c r="AC1211" i="8" s="1"/>
  <c r="M1211" i="8"/>
  <c r="N1211" i="8"/>
  <c r="O1211" i="8"/>
  <c r="Q1211" i="8"/>
  <c r="R1211" i="8"/>
  <c r="T1211" i="8"/>
  <c r="E1513" i="8"/>
  <c r="F1513" i="8"/>
  <c r="G1513" i="8"/>
  <c r="H1513" i="8"/>
  <c r="I1513" i="8"/>
  <c r="J1513" i="8"/>
  <c r="K1513" i="8"/>
  <c r="L1513" i="8"/>
  <c r="M1513" i="8"/>
  <c r="N1513" i="8"/>
  <c r="O1513" i="8"/>
  <c r="Q1513" i="8"/>
  <c r="R1513" i="8"/>
  <c r="T1513" i="8"/>
  <c r="E1374" i="8"/>
  <c r="F1374" i="8"/>
  <c r="G1374" i="8"/>
  <c r="H1374" i="8"/>
  <c r="I1374" i="8"/>
  <c r="J1374" i="8"/>
  <c r="K1374" i="8"/>
  <c r="L1374" i="8"/>
  <c r="M1374" i="8"/>
  <c r="N1374" i="8"/>
  <c r="O1374" i="8"/>
  <c r="Q1374" i="8"/>
  <c r="R1374" i="8"/>
  <c r="T1374" i="8"/>
  <c r="E1375" i="8"/>
  <c r="F1375" i="8"/>
  <c r="G1375" i="8"/>
  <c r="H1375" i="8"/>
  <c r="I1375" i="8"/>
  <c r="J1375" i="8"/>
  <c r="K1375" i="8"/>
  <c r="L1375" i="8"/>
  <c r="M1375" i="8"/>
  <c r="N1375" i="8"/>
  <c r="O1375" i="8"/>
  <c r="Q1375" i="8"/>
  <c r="R1375" i="8"/>
  <c r="T1375" i="8"/>
  <c r="E1514" i="8"/>
  <c r="F1514" i="8"/>
  <c r="G1514" i="8"/>
  <c r="H1514" i="8"/>
  <c r="I1514" i="8"/>
  <c r="J1514" i="8"/>
  <c r="K1514" i="8"/>
  <c r="L1514" i="8"/>
  <c r="M1514" i="8"/>
  <c r="N1514" i="8"/>
  <c r="O1514" i="8"/>
  <c r="Q1514" i="8"/>
  <c r="R1514" i="8"/>
  <c r="T1514" i="8"/>
  <c r="E1212" i="8"/>
  <c r="F1212" i="8"/>
  <c r="G1212" i="8"/>
  <c r="H1212" i="8"/>
  <c r="I1212" i="8"/>
  <c r="J1212" i="8"/>
  <c r="K1212" i="8"/>
  <c r="L1212" i="8"/>
  <c r="M1212" i="8"/>
  <c r="AF1212" i="8" s="1"/>
  <c r="N1212" i="8"/>
  <c r="O1212" i="8"/>
  <c r="Q1212" i="8"/>
  <c r="R1212" i="8"/>
  <c r="T1212" i="8"/>
  <c r="E555" i="8"/>
  <c r="F555" i="8"/>
  <c r="G555" i="8"/>
  <c r="H555" i="8"/>
  <c r="I555" i="8"/>
  <c r="J555" i="8"/>
  <c r="K555" i="8"/>
  <c r="L555" i="8"/>
  <c r="M555" i="8"/>
  <c r="N555" i="8"/>
  <c r="O555" i="8"/>
  <c r="Q555" i="8"/>
  <c r="R555" i="8"/>
  <c r="T555" i="8"/>
  <c r="E91" i="8"/>
  <c r="F91" i="8"/>
  <c r="G91" i="8"/>
  <c r="H91" i="8"/>
  <c r="I91" i="8"/>
  <c r="J91" i="8"/>
  <c r="K91" i="8"/>
  <c r="L91" i="8"/>
  <c r="M91" i="8"/>
  <c r="N91" i="8"/>
  <c r="O91" i="8"/>
  <c r="Q91" i="8"/>
  <c r="R91" i="8"/>
  <c r="T91" i="8"/>
  <c r="E1376" i="8"/>
  <c r="F1376" i="8"/>
  <c r="G1376" i="8"/>
  <c r="H1376" i="8"/>
  <c r="I1376" i="8"/>
  <c r="J1376" i="8"/>
  <c r="K1376" i="8"/>
  <c r="L1376" i="8"/>
  <c r="M1376" i="8"/>
  <c r="N1376" i="8"/>
  <c r="O1376" i="8"/>
  <c r="Q1376" i="8"/>
  <c r="R1376" i="8"/>
  <c r="T1376" i="8"/>
  <c r="E1213" i="8"/>
  <c r="F1213" i="8"/>
  <c r="G1213" i="8"/>
  <c r="H1213" i="8"/>
  <c r="I1213" i="8"/>
  <c r="J1213" i="8"/>
  <c r="K1213" i="8"/>
  <c r="L1213" i="8"/>
  <c r="M1213" i="8"/>
  <c r="N1213" i="8"/>
  <c r="O1213" i="8"/>
  <c r="Q1213" i="8"/>
  <c r="R1213" i="8"/>
  <c r="T1213" i="8"/>
  <c r="E119" i="8"/>
  <c r="F119" i="8"/>
  <c r="G119" i="8"/>
  <c r="H119" i="8"/>
  <c r="I119" i="8"/>
  <c r="J119" i="8"/>
  <c r="K119" i="8"/>
  <c r="L119" i="8"/>
  <c r="M119" i="8"/>
  <c r="N119" i="8"/>
  <c r="O119" i="8"/>
  <c r="Q119" i="8"/>
  <c r="R119" i="8"/>
  <c r="T119" i="8"/>
  <c r="E1214" i="8"/>
  <c r="F1214" i="8"/>
  <c r="AU1214" i="8" s="1"/>
  <c r="G1214" i="8"/>
  <c r="H1214" i="8"/>
  <c r="I1214" i="8"/>
  <c r="J1214" i="8"/>
  <c r="K1214" i="8"/>
  <c r="L1214" i="8"/>
  <c r="M1214" i="8"/>
  <c r="N1214" i="8"/>
  <c r="O1214" i="8"/>
  <c r="Q1214" i="8"/>
  <c r="R1214" i="8"/>
  <c r="T1214" i="8"/>
  <c r="E1515" i="8"/>
  <c r="F1515" i="8"/>
  <c r="G1515" i="8"/>
  <c r="H1515" i="8"/>
  <c r="I1515" i="8"/>
  <c r="J1515" i="8"/>
  <c r="K1515" i="8"/>
  <c r="L1515" i="8"/>
  <c r="M1515" i="8"/>
  <c r="N1515" i="8"/>
  <c r="O1515" i="8"/>
  <c r="Q1515" i="8"/>
  <c r="R1515" i="8"/>
  <c r="T1515" i="8"/>
  <c r="E164" i="8"/>
  <c r="F164" i="8"/>
  <c r="G164" i="8"/>
  <c r="H164" i="8"/>
  <c r="I164" i="8"/>
  <c r="J164" i="8"/>
  <c r="K164" i="8"/>
  <c r="L164" i="8"/>
  <c r="M164" i="8"/>
  <c r="N164" i="8"/>
  <c r="O164" i="8"/>
  <c r="Q164" i="8"/>
  <c r="R164" i="8"/>
  <c r="T164" i="8"/>
  <c r="E1215" i="8"/>
  <c r="F1215" i="8"/>
  <c r="G1215" i="8"/>
  <c r="H1215" i="8"/>
  <c r="I1215" i="8"/>
  <c r="J1215" i="8"/>
  <c r="K1215" i="8"/>
  <c r="L1215" i="8"/>
  <c r="AC1215" i="8" s="1"/>
  <c r="M1215" i="8"/>
  <c r="N1215" i="8"/>
  <c r="O1215" i="8"/>
  <c r="Q1215" i="8"/>
  <c r="R1215" i="8"/>
  <c r="T1215" i="8"/>
  <c r="E1516" i="8"/>
  <c r="F1516" i="8"/>
  <c r="G1516" i="8"/>
  <c r="H1516" i="8"/>
  <c r="I1516" i="8"/>
  <c r="J1516" i="8"/>
  <c r="K1516" i="8"/>
  <c r="L1516" i="8"/>
  <c r="M1516" i="8"/>
  <c r="N1516" i="8"/>
  <c r="O1516" i="8"/>
  <c r="Q1516" i="8"/>
  <c r="R1516" i="8"/>
  <c r="T1516" i="8"/>
  <c r="E165" i="8"/>
  <c r="F165" i="8"/>
  <c r="G165" i="8"/>
  <c r="H165" i="8"/>
  <c r="I165" i="8"/>
  <c r="J165" i="8"/>
  <c r="K165" i="8"/>
  <c r="L165" i="8"/>
  <c r="M165" i="8"/>
  <c r="N165" i="8"/>
  <c r="O165" i="8"/>
  <c r="Q165" i="8"/>
  <c r="R165" i="8"/>
  <c r="T165" i="8"/>
  <c r="E556" i="8"/>
  <c r="F556" i="8"/>
  <c r="G556" i="8"/>
  <c r="H556" i="8"/>
  <c r="I556" i="8"/>
  <c r="J556" i="8"/>
  <c r="K556" i="8"/>
  <c r="Y556" i="8" s="1"/>
  <c r="L556" i="8"/>
  <c r="M556" i="8"/>
  <c r="AF556" i="8" s="1"/>
  <c r="N556" i="8"/>
  <c r="O556" i="8"/>
  <c r="Q556" i="8"/>
  <c r="R556" i="8"/>
  <c r="T556" i="8"/>
  <c r="E557" i="8"/>
  <c r="F557" i="8"/>
  <c r="G557" i="8"/>
  <c r="H557" i="8"/>
  <c r="I557" i="8"/>
  <c r="J557" i="8"/>
  <c r="K557" i="8"/>
  <c r="Y557" i="8" s="1"/>
  <c r="L557" i="8"/>
  <c r="M557" i="8"/>
  <c r="AF557" i="8" s="1"/>
  <c r="N557" i="8"/>
  <c r="O557" i="8"/>
  <c r="Q557" i="8"/>
  <c r="R557" i="8"/>
  <c r="T557" i="8"/>
  <c r="E558" i="8"/>
  <c r="F558" i="8"/>
  <c r="G558" i="8"/>
  <c r="H558" i="8"/>
  <c r="I558" i="8"/>
  <c r="J558" i="8"/>
  <c r="K558" i="8"/>
  <c r="Y558" i="8" s="1"/>
  <c r="L558" i="8"/>
  <c r="M558" i="8"/>
  <c r="AF558" i="8" s="1"/>
  <c r="N558" i="8"/>
  <c r="O558" i="8"/>
  <c r="Q558" i="8"/>
  <c r="R558" i="8"/>
  <c r="T558" i="8"/>
  <c r="E559" i="8"/>
  <c r="F559" i="8"/>
  <c r="G559" i="8"/>
  <c r="H559" i="8"/>
  <c r="I559" i="8"/>
  <c r="J559" i="8"/>
  <c r="K559" i="8"/>
  <c r="Y559" i="8" s="1"/>
  <c r="L559" i="8"/>
  <c r="M559" i="8"/>
  <c r="AF559" i="8" s="1"/>
  <c r="N559" i="8"/>
  <c r="O559" i="8"/>
  <c r="Q559" i="8"/>
  <c r="R559" i="8"/>
  <c r="T559" i="8"/>
  <c r="E560" i="8"/>
  <c r="F560" i="8"/>
  <c r="G560" i="8"/>
  <c r="H560" i="8"/>
  <c r="I560" i="8"/>
  <c r="J560" i="8"/>
  <c r="K560" i="8"/>
  <c r="Y560" i="8" s="1"/>
  <c r="L560" i="8"/>
  <c r="M560" i="8"/>
  <c r="AF560" i="8" s="1"/>
  <c r="N560" i="8"/>
  <c r="O560" i="8"/>
  <c r="Q560" i="8"/>
  <c r="R560" i="8"/>
  <c r="T560" i="8"/>
  <c r="E561" i="8"/>
  <c r="F561" i="8"/>
  <c r="G561" i="8"/>
  <c r="H561" i="8"/>
  <c r="I561" i="8"/>
  <c r="J561" i="8"/>
  <c r="K561" i="8"/>
  <c r="Y561" i="8" s="1"/>
  <c r="L561" i="8"/>
  <c r="M561" i="8"/>
  <c r="AF561" i="8" s="1"/>
  <c r="N561" i="8"/>
  <c r="O561" i="8"/>
  <c r="Q561" i="8"/>
  <c r="R561" i="8"/>
  <c r="T561" i="8"/>
  <c r="E562" i="8"/>
  <c r="F562" i="8"/>
  <c r="G562" i="8"/>
  <c r="H562" i="8"/>
  <c r="I562" i="8"/>
  <c r="J562" i="8"/>
  <c r="K562" i="8"/>
  <c r="Y562" i="8" s="1"/>
  <c r="L562" i="8"/>
  <c r="M562" i="8"/>
  <c r="AF562" i="8" s="1"/>
  <c r="N562" i="8"/>
  <c r="O562" i="8"/>
  <c r="Q562" i="8"/>
  <c r="R562" i="8"/>
  <c r="T562" i="8"/>
  <c r="E563" i="8"/>
  <c r="F563" i="8"/>
  <c r="G563" i="8"/>
  <c r="H563" i="8"/>
  <c r="I563" i="8"/>
  <c r="J563" i="8"/>
  <c r="K563" i="8"/>
  <c r="Y563" i="8" s="1"/>
  <c r="L563" i="8"/>
  <c r="M563" i="8"/>
  <c r="N563" i="8"/>
  <c r="O563" i="8"/>
  <c r="Q563" i="8"/>
  <c r="R563" i="8"/>
  <c r="T563" i="8"/>
  <c r="E564" i="8"/>
  <c r="F564" i="8"/>
  <c r="G564" i="8"/>
  <c r="H564" i="8"/>
  <c r="I564" i="8"/>
  <c r="J564" i="8"/>
  <c r="K564" i="8"/>
  <c r="Y564" i="8" s="1"/>
  <c r="L564" i="8"/>
  <c r="M564" i="8"/>
  <c r="AF564" i="8" s="1"/>
  <c r="N564" i="8"/>
  <c r="O564" i="8"/>
  <c r="Q564" i="8"/>
  <c r="R564" i="8"/>
  <c r="T564" i="8"/>
  <c r="E565" i="8"/>
  <c r="F565" i="8"/>
  <c r="G565" i="8"/>
  <c r="H565" i="8"/>
  <c r="I565" i="8"/>
  <c r="J565" i="8"/>
  <c r="K565" i="8"/>
  <c r="Y565" i="8" s="1"/>
  <c r="L565" i="8"/>
  <c r="M565" i="8"/>
  <c r="AF565" i="8" s="1"/>
  <c r="N565" i="8"/>
  <c r="O565" i="8"/>
  <c r="Q565" i="8"/>
  <c r="R565" i="8"/>
  <c r="T565" i="8"/>
  <c r="E566" i="8"/>
  <c r="F566" i="8"/>
  <c r="G566" i="8"/>
  <c r="H566" i="8"/>
  <c r="I566" i="8"/>
  <c r="J566" i="8"/>
  <c r="K566" i="8"/>
  <c r="Y566" i="8" s="1"/>
  <c r="L566" i="8"/>
  <c r="M566" i="8"/>
  <c r="AF566" i="8" s="1"/>
  <c r="N566" i="8"/>
  <c r="O566" i="8"/>
  <c r="Q566" i="8"/>
  <c r="R566" i="8"/>
  <c r="T566" i="8"/>
  <c r="E567" i="8"/>
  <c r="F567" i="8"/>
  <c r="G567" i="8"/>
  <c r="H567" i="8"/>
  <c r="I567" i="8"/>
  <c r="J567" i="8"/>
  <c r="K567" i="8"/>
  <c r="L567" i="8"/>
  <c r="M567" i="8"/>
  <c r="AF567" i="8" s="1"/>
  <c r="N567" i="8"/>
  <c r="O567" i="8"/>
  <c r="Q567" i="8"/>
  <c r="R567" i="8"/>
  <c r="T567" i="8"/>
  <c r="E568" i="8"/>
  <c r="F568" i="8"/>
  <c r="G568" i="8"/>
  <c r="H568" i="8"/>
  <c r="I568" i="8"/>
  <c r="J568" i="8"/>
  <c r="K568" i="8"/>
  <c r="Y568" i="8" s="1"/>
  <c r="L568" i="8"/>
  <c r="M568" i="8"/>
  <c r="AF568" i="8" s="1"/>
  <c r="N568" i="8"/>
  <c r="O568" i="8"/>
  <c r="Q568" i="8"/>
  <c r="R568" i="8"/>
  <c r="T568" i="8"/>
  <c r="E569" i="8"/>
  <c r="F569" i="8"/>
  <c r="G569" i="8"/>
  <c r="H569" i="8"/>
  <c r="I569" i="8"/>
  <c r="J569" i="8"/>
  <c r="K569" i="8"/>
  <c r="Y569" i="8" s="1"/>
  <c r="L569" i="8"/>
  <c r="M569" i="8"/>
  <c r="AF569" i="8" s="1"/>
  <c r="N569" i="8"/>
  <c r="O569" i="8"/>
  <c r="Q569" i="8"/>
  <c r="R569" i="8"/>
  <c r="T569" i="8"/>
  <c r="E570" i="8"/>
  <c r="F570" i="8"/>
  <c r="G570" i="8"/>
  <c r="H570" i="8"/>
  <c r="I570" i="8"/>
  <c r="J570" i="8"/>
  <c r="K570" i="8"/>
  <c r="Y570" i="8" s="1"/>
  <c r="L570" i="8"/>
  <c r="M570" i="8"/>
  <c r="AF570" i="8" s="1"/>
  <c r="N570" i="8"/>
  <c r="O570" i="8"/>
  <c r="Q570" i="8"/>
  <c r="R570" i="8"/>
  <c r="T570" i="8"/>
  <c r="E571" i="8"/>
  <c r="F571" i="8"/>
  <c r="G571" i="8"/>
  <c r="H571" i="8"/>
  <c r="I571" i="8"/>
  <c r="J571" i="8"/>
  <c r="K571" i="8"/>
  <c r="L571" i="8"/>
  <c r="M571" i="8"/>
  <c r="AF571" i="8" s="1"/>
  <c r="N571" i="8"/>
  <c r="O571" i="8"/>
  <c r="Q571" i="8"/>
  <c r="R571" i="8"/>
  <c r="T571" i="8"/>
  <c r="E572" i="8"/>
  <c r="F572" i="8"/>
  <c r="G572" i="8"/>
  <c r="H572" i="8"/>
  <c r="I572" i="8"/>
  <c r="J572" i="8"/>
  <c r="K572" i="8"/>
  <c r="Y572" i="8" s="1"/>
  <c r="L572" i="8"/>
  <c r="M572" i="8"/>
  <c r="AF572" i="8" s="1"/>
  <c r="N572" i="8"/>
  <c r="O572" i="8"/>
  <c r="Q572" i="8"/>
  <c r="R572" i="8"/>
  <c r="T572" i="8"/>
  <c r="E573" i="8"/>
  <c r="F573" i="8"/>
  <c r="G573" i="8"/>
  <c r="H573" i="8"/>
  <c r="I573" i="8"/>
  <c r="J573" i="8"/>
  <c r="K573" i="8"/>
  <c r="Y573" i="8" s="1"/>
  <c r="L573" i="8"/>
  <c r="M573" i="8"/>
  <c r="AF573" i="8" s="1"/>
  <c r="N573" i="8"/>
  <c r="O573" i="8"/>
  <c r="Q573" i="8"/>
  <c r="R573" i="8"/>
  <c r="T573" i="8"/>
  <c r="E574" i="8"/>
  <c r="F574" i="8"/>
  <c r="G574" i="8"/>
  <c r="H574" i="8"/>
  <c r="I574" i="8"/>
  <c r="J574" i="8"/>
  <c r="K574" i="8"/>
  <c r="Y574" i="8" s="1"/>
  <c r="L574" i="8"/>
  <c r="M574" i="8"/>
  <c r="AF574" i="8" s="1"/>
  <c r="N574" i="8"/>
  <c r="O574" i="8"/>
  <c r="Q574" i="8"/>
  <c r="R574" i="8"/>
  <c r="T574" i="8"/>
  <c r="E575" i="8"/>
  <c r="F575" i="8"/>
  <c r="G575" i="8"/>
  <c r="H575" i="8"/>
  <c r="I575" i="8"/>
  <c r="J575" i="8"/>
  <c r="K575" i="8"/>
  <c r="Y575" i="8" s="1"/>
  <c r="L575" i="8"/>
  <c r="M575" i="8"/>
  <c r="AF575" i="8" s="1"/>
  <c r="N575" i="8"/>
  <c r="O575" i="8"/>
  <c r="Q575" i="8"/>
  <c r="R575" i="8"/>
  <c r="T575" i="8"/>
  <c r="E576" i="8"/>
  <c r="F576" i="8"/>
  <c r="G576" i="8"/>
  <c r="H576" i="8"/>
  <c r="I576" i="8"/>
  <c r="J576" i="8"/>
  <c r="K576" i="8"/>
  <c r="Y576" i="8" s="1"/>
  <c r="L576" i="8"/>
  <c r="M576" i="8"/>
  <c r="AF576" i="8" s="1"/>
  <c r="N576" i="8"/>
  <c r="O576" i="8"/>
  <c r="Q576" i="8"/>
  <c r="R576" i="8"/>
  <c r="T576" i="8"/>
  <c r="E577" i="8"/>
  <c r="F577" i="8"/>
  <c r="G577" i="8"/>
  <c r="H577" i="8"/>
  <c r="I577" i="8"/>
  <c r="J577" i="8"/>
  <c r="K577" i="8"/>
  <c r="Y577" i="8" s="1"/>
  <c r="L577" i="8"/>
  <c r="M577" i="8"/>
  <c r="N577" i="8"/>
  <c r="O577" i="8"/>
  <c r="Q577" i="8"/>
  <c r="R577" i="8"/>
  <c r="T577" i="8"/>
  <c r="E578" i="8"/>
  <c r="F578" i="8"/>
  <c r="G578" i="8"/>
  <c r="H578" i="8"/>
  <c r="I578" i="8"/>
  <c r="J578" i="8"/>
  <c r="K578" i="8"/>
  <c r="Y578" i="8" s="1"/>
  <c r="L578" i="8"/>
  <c r="M578" i="8"/>
  <c r="AF578" i="8" s="1"/>
  <c r="N578" i="8"/>
  <c r="O578" i="8"/>
  <c r="Q578" i="8"/>
  <c r="R578" i="8"/>
  <c r="T578" i="8"/>
  <c r="E579" i="8"/>
  <c r="F579" i="8"/>
  <c r="G579" i="8"/>
  <c r="H579" i="8"/>
  <c r="I579" i="8"/>
  <c r="J579" i="8"/>
  <c r="K579" i="8"/>
  <c r="L579" i="8"/>
  <c r="M579" i="8"/>
  <c r="N579" i="8"/>
  <c r="O579" i="8"/>
  <c r="Q579" i="8"/>
  <c r="R579" i="8"/>
  <c r="T579" i="8"/>
  <c r="E580" i="8"/>
  <c r="F580" i="8"/>
  <c r="G580" i="8"/>
  <c r="H580" i="8"/>
  <c r="I580" i="8"/>
  <c r="J580" i="8"/>
  <c r="K580" i="8"/>
  <c r="Y580" i="8" s="1"/>
  <c r="L580" i="8"/>
  <c r="M580" i="8"/>
  <c r="AF580" i="8" s="1"/>
  <c r="N580" i="8"/>
  <c r="O580" i="8"/>
  <c r="Q580" i="8"/>
  <c r="R580" i="8"/>
  <c r="T580" i="8"/>
  <c r="E581" i="8"/>
  <c r="F581" i="8"/>
  <c r="G581" i="8"/>
  <c r="H581" i="8"/>
  <c r="I581" i="8"/>
  <c r="J581" i="8"/>
  <c r="K581" i="8"/>
  <c r="Y581" i="8" s="1"/>
  <c r="L581" i="8"/>
  <c r="M581" i="8"/>
  <c r="AF581" i="8" s="1"/>
  <c r="N581" i="8"/>
  <c r="O581" i="8"/>
  <c r="Q581" i="8"/>
  <c r="R581" i="8"/>
  <c r="T581" i="8"/>
  <c r="E582" i="8"/>
  <c r="F582" i="8"/>
  <c r="G582" i="8"/>
  <c r="H582" i="8"/>
  <c r="I582" i="8"/>
  <c r="J582" i="8"/>
  <c r="K582" i="8"/>
  <c r="Y582" i="8" s="1"/>
  <c r="L582" i="8"/>
  <c r="M582" i="8"/>
  <c r="AF582" i="8" s="1"/>
  <c r="N582" i="8"/>
  <c r="O582" i="8"/>
  <c r="Q582" i="8"/>
  <c r="R582" i="8"/>
  <c r="T582" i="8"/>
  <c r="E583" i="8"/>
  <c r="F583" i="8"/>
  <c r="G583" i="8"/>
  <c r="H583" i="8"/>
  <c r="I583" i="8"/>
  <c r="J583" i="8"/>
  <c r="K583" i="8"/>
  <c r="L583" i="8"/>
  <c r="M583" i="8"/>
  <c r="AF583" i="8" s="1"/>
  <c r="N583" i="8"/>
  <c r="O583" i="8"/>
  <c r="Q583" i="8"/>
  <c r="R583" i="8"/>
  <c r="T583" i="8"/>
  <c r="E584" i="8"/>
  <c r="F584" i="8"/>
  <c r="G584" i="8"/>
  <c r="H584" i="8"/>
  <c r="I584" i="8"/>
  <c r="J584" i="8"/>
  <c r="K584" i="8"/>
  <c r="Y584" i="8" s="1"/>
  <c r="L584" i="8"/>
  <c r="M584" i="8"/>
  <c r="AF584" i="8" s="1"/>
  <c r="N584" i="8"/>
  <c r="O584" i="8"/>
  <c r="Q584" i="8"/>
  <c r="R584" i="8"/>
  <c r="T584" i="8"/>
  <c r="E585" i="8"/>
  <c r="F585" i="8"/>
  <c r="G585" i="8"/>
  <c r="H585" i="8"/>
  <c r="I585" i="8"/>
  <c r="J585" i="8"/>
  <c r="K585" i="8"/>
  <c r="Y585" i="8" s="1"/>
  <c r="L585" i="8"/>
  <c r="M585" i="8"/>
  <c r="AF585" i="8" s="1"/>
  <c r="N585" i="8"/>
  <c r="O585" i="8"/>
  <c r="Q585" i="8"/>
  <c r="R585" i="8"/>
  <c r="T585" i="8"/>
  <c r="E586" i="8"/>
  <c r="F586" i="8"/>
  <c r="G586" i="8"/>
  <c r="H586" i="8"/>
  <c r="I586" i="8"/>
  <c r="J586" i="8"/>
  <c r="K586" i="8"/>
  <c r="Y586" i="8" s="1"/>
  <c r="L586" i="8"/>
  <c r="M586" i="8"/>
  <c r="AF586" i="8" s="1"/>
  <c r="N586" i="8"/>
  <c r="O586" i="8"/>
  <c r="Q586" i="8"/>
  <c r="R586" i="8"/>
  <c r="T586" i="8"/>
  <c r="E587" i="8"/>
  <c r="F587" i="8"/>
  <c r="G587" i="8"/>
  <c r="H587" i="8"/>
  <c r="I587" i="8"/>
  <c r="J587" i="8"/>
  <c r="K587" i="8"/>
  <c r="L587" i="8"/>
  <c r="M587" i="8"/>
  <c r="AF587" i="8" s="1"/>
  <c r="N587" i="8"/>
  <c r="O587" i="8"/>
  <c r="Q587" i="8"/>
  <c r="R587" i="8"/>
  <c r="T587" i="8"/>
  <c r="E588" i="8"/>
  <c r="F588" i="8"/>
  <c r="G588" i="8"/>
  <c r="H588" i="8"/>
  <c r="I588" i="8"/>
  <c r="J588" i="8"/>
  <c r="K588" i="8"/>
  <c r="Y588" i="8" s="1"/>
  <c r="L588" i="8"/>
  <c r="M588" i="8"/>
  <c r="AF588" i="8" s="1"/>
  <c r="N588" i="8"/>
  <c r="O588" i="8"/>
  <c r="Q588" i="8"/>
  <c r="R588" i="8"/>
  <c r="T588" i="8"/>
  <c r="E589" i="8"/>
  <c r="F589" i="8"/>
  <c r="G589" i="8"/>
  <c r="H589" i="8"/>
  <c r="I589" i="8"/>
  <c r="J589" i="8"/>
  <c r="K589" i="8"/>
  <c r="Y589" i="8" s="1"/>
  <c r="L589" i="8"/>
  <c r="M589" i="8"/>
  <c r="AF589" i="8" s="1"/>
  <c r="N589" i="8"/>
  <c r="O589" i="8"/>
  <c r="Q589" i="8"/>
  <c r="R589" i="8"/>
  <c r="T589" i="8"/>
  <c r="E590" i="8"/>
  <c r="F590" i="8"/>
  <c r="G590" i="8"/>
  <c r="H590" i="8"/>
  <c r="I590" i="8"/>
  <c r="J590" i="8"/>
  <c r="K590" i="8"/>
  <c r="Y590" i="8" s="1"/>
  <c r="L590" i="8"/>
  <c r="M590" i="8"/>
  <c r="AF590" i="8" s="1"/>
  <c r="N590" i="8"/>
  <c r="O590" i="8"/>
  <c r="Q590" i="8"/>
  <c r="R590" i="8"/>
  <c r="T590" i="8"/>
  <c r="E591" i="8"/>
  <c r="F591" i="8"/>
  <c r="G591" i="8"/>
  <c r="H591" i="8"/>
  <c r="I591" i="8"/>
  <c r="J591" i="8"/>
  <c r="K591" i="8"/>
  <c r="Y591" i="8" s="1"/>
  <c r="L591" i="8"/>
  <c r="M591" i="8"/>
  <c r="AF591" i="8" s="1"/>
  <c r="N591" i="8"/>
  <c r="O591" i="8"/>
  <c r="Q591" i="8"/>
  <c r="R591" i="8"/>
  <c r="T591" i="8"/>
  <c r="E592" i="8"/>
  <c r="F592" i="8"/>
  <c r="G592" i="8"/>
  <c r="H592" i="8"/>
  <c r="I592" i="8"/>
  <c r="J592" i="8"/>
  <c r="K592" i="8"/>
  <c r="Y592" i="8" s="1"/>
  <c r="L592" i="8"/>
  <c r="M592" i="8"/>
  <c r="AF592" i="8" s="1"/>
  <c r="N592" i="8"/>
  <c r="O592" i="8"/>
  <c r="Q592" i="8"/>
  <c r="R592" i="8"/>
  <c r="T592" i="8"/>
  <c r="E593" i="8"/>
  <c r="F593" i="8"/>
  <c r="G593" i="8"/>
  <c r="H593" i="8"/>
  <c r="I593" i="8"/>
  <c r="J593" i="8"/>
  <c r="K593" i="8"/>
  <c r="Y593" i="8" s="1"/>
  <c r="L593" i="8"/>
  <c r="M593" i="8"/>
  <c r="AF593" i="8" s="1"/>
  <c r="N593" i="8"/>
  <c r="O593" i="8"/>
  <c r="Q593" i="8"/>
  <c r="R593" i="8"/>
  <c r="T593" i="8"/>
  <c r="E594" i="8"/>
  <c r="F594" i="8"/>
  <c r="G594" i="8"/>
  <c r="H594" i="8"/>
  <c r="I594" i="8"/>
  <c r="J594" i="8"/>
  <c r="K594" i="8"/>
  <c r="Y594" i="8" s="1"/>
  <c r="L594" i="8"/>
  <c r="M594" i="8"/>
  <c r="AF594" i="8" s="1"/>
  <c r="N594" i="8"/>
  <c r="O594" i="8"/>
  <c r="Q594" i="8"/>
  <c r="R594" i="8"/>
  <c r="T594" i="8"/>
  <c r="E595" i="8"/>
  <c r="F595" i="8"/>
  <c r="G595" i="8"/>
  <c r="H595" i="8"/>
  <c r="I595" i="8"/>
  <c r="J595" i="8"/>
  <c r="K595" i="8"/>
  <c r="L595" i="8"/>
  <c r="M595" i="8"/>
  <c r="N595" i="8"/>
  <c r="O595" i="8"/>
  <c r="Q595" i="8"/>
  <c r="R595" i="8"/>
  <c r="T595" i="8"/>
  <c r="E596" i="8"/>
  <c r="F596" i="8"/>
  <c r="G596" i="8"/>
  <c r="H596" i="8"/>
  <c r="I596" i="8"/>
  <c r="J596" i="8"/>
  <c r="K596" i="8"/>
  <c r="Y596" i="8" s="1"/>
  <c r="L596" i="8"/>
  <c r="M596" i="8"/>
  <c r="AF596" i="8" s="1"/>
  <c r="N596" i="8"/>
  <c r="O596" i="8"/>
  <c r="Q596" i="8"/>
  <c r="R596" i="8"/>
  <c r="T596" i="8"/>
  <c r="E597" i="8"/>
  <c r="F597" i="8"/>
  <c r="G597" i="8"/>
  <c r="H597" i="8"/>
  <c r="I597" i="8"/>
  <c r="J597" i="8"/>
  <c r="K597" i="8"/>
  <c r="Y597" i="8" s="1"/>
  <c r="L597" i="8"/>
  <c r="M597" i="8"/>
  <c r="AF597" i="8" s="1"/>
  <c r="N597" i="8"/>
  <c r="O597" i="8"/>
  <c r="Q597" i="8"/>
  <c r="R597" i="8"/>
  <c r="T597" i="8"/>
  <c r="E598" i="8"/>
  <c r="F598" i="8"/>
  <c r="G598" i="8"/>
  <c r="H598" i="8"/>
  <c r="I598" i="8"/>
  <c r="J598" i="8"/>
  <c r="K598" i="8"/>
  <c r="Y598" i="8" s="1"/>
  <c r="L598" i="8"/>
  <c r="M598" i="8"/>
  <c r="AF598" i="8" s="1"/>
  <c r="N598" i="8"/>
  <c r="O598" i="8"/>
  <c r="Q598" i="8"/>
  <c r="R598" i="8"/>
  <c r="T598" i="8"/>
  <c r="E599" i="8"/>
  <c r="F599" i="8"/>
  <c r="G599" i="8"/>
  <c r="H599" i="8"/>
  <c r="I599" i="8"/>
  <c r="J599" i="8"/>
  <c r="K599" i="8"/>
  <c r="L599" i="8"/>
  <c r="M599" i="8"/>
  <c r="N599" i="8"/>
  <c r="O599" i="8"/>
  <c r="Q599" i="8"/>
  <c r="R599" i="8"/>
  <c r="T599" i="8"/>
  <c r="E600" i="8"/>
  <c r="F600" i="8"/>
  <c r="G600" i="8"/>
  <c r="H600" i="8"/>
  <c r="I600" i="8"/>
  <c r="J600" i="8"/>
  <c r="K600" i="8"/>
  <c r="Y600" i="8" s="1"/>
  <c r="L600" i="8"/>
  <c r="M600" i="8"/>
  <c r="AF600" i="8" s="1"/>
  <c r="N600" i="8"/>
  <c r="O600" i="8"/>
  <c r="Q600" i="8"/>
  <c r="R600" i="8"/>
  <c r="T600" i="8"/>
  <c r="E601" i="8"/>
  <c r="F601" i="8"/>
  <c r="G601" i="8"/>
  <c r="H601" i="8"/>
  <c r="I601" i="8"/>
  <c r="J601" i="8"/>
  <c r="K601" i="8"/>
  <c r="Y601" i="8" s="1"/>
  <c r="L601" i="8"/>
  <c r="M601" i="8"/>
  <c r="AF601" i="8" s="1"/>
  <c r="N601" i="8"/>
  <c r="O601" i="8"/>
  <c r="Q601" i="8"/>
  <c r="R601" i="8"/>
  <c r="T601" i="8"/>
  <c r="E602" i="8"/>
  <c r="F602" i="8"/>
  <c r="G602" i="8"/>
  <c r="H602" i="8"/>
  <c r="I602" i="8"/>
  <c r="J602" i="8"/>
  <c r="K602" i="8"/>
  <c r="Y602" i="8" s="1"/>
  <c r="L602" i="8"/>
  <c r="M602" i="8"/>
  <c r="AF602" i="8" s="1"/>
  <c r="N602" i="8"/>
  <c r="O602" i="8"/>
  <c r="Q602" i="8"/>
  <c r="R602" i="8"/>
  <c r="T602" i="8"/>
  <c r="E603" i="8"/>
  <c r="F603" i="8"/>
  <c r="G603" i="8"/>
  <c r="H603" i="8"/>
  <c r="I603" i="8"/>
  <c r="J603" i="8"/>
  <c r="K603" i="8"/>
  <c r="L603" i="8"/>
  <c r="M603" i="8"/>
  <c r="AF603" i="8" s="1"/>
  <c r="N603" i="8"/>
  <c r="O603" i="8"/>
  <c r="Q603" i="8"/>
  <c r="R603" i="8"/>
  <c r="T603" i="8"/>
  <c r="E604" i="8"/>
  <c r="F604" i="8"/>
  <c r="G604" i="8"/>
  <c r="H604" i="8"/>
  <c r="I604" i="8"/>
  <c r="J604" i="8"/>
  <c r="K604" i="8"/>
  <c r="Y604" i="8" s="1"/>
  <c r="L604" i="8"/>
  <c r="M604" i="8"/>
  <c r="N604" i="8"/>
  <c r="O604" i="8"/>
  <c r="Q604" i="8"/>
  <c r="R604" i="8"/>
  <c r="T604" i="8"/>
  <c r="E605" i="8"/>
  <c r="F605" i="8"/>
  <c r="G605" i="8"/>
  <c r="H605" i="8"/>
  <c r="I605" i="8"/>
  <c r="J605" i="8"/>
  <c r="K605" i="8"/>
  <c r="L605" i="8"/>
  <c r="M605" i="8"/>
  <c r="AF605" i="8" s="1"/>
  <c r="N605" i="8"/>
  <c r="O605" i="8"/>
  <c r="Q605" i="8"/>
  <c r="R605" i="8"/>
  <c r="T605" i="8"/>
  <c r="E606" i="8"/>
  <c r="F606" i="8"/>
  <c r="G606" i="8"/>
  <c r="H606" i="8"/>
  <c r="I606" i="8"/>
  <c r="J606" i="8"/>
  <c r="K606" i="8"/>
  <c r="Y606" i="8" s="1"/>
  <c r="L606" i="8"/>
  <c r="M606" i="8"/>
  <c r="N606" i="8"/>
  <c r="O606" i="8"/>
  <c r="Q606" i="8"/>
  <c r="R606" i="8"/>
  <c r="T606" i="8"/>
  <c r="E607" i="8"/>
  <c r="F607" i="8"/>
  <c r="G607" i="8"/>
  <c r="H607" i="8"/>
  <c r="I607" i="8"/>
  <c r="J607" i="8"/>
  <c r="K607" i="8"/>
  <c r="Y607" i="8" s="1"/>
  <c r="L607" i="8"/>
  <c r="M607" i="8"/>
  <c r="AF607" i="8" s="1"/>
  <c r="N607" i="8"/>
  <c r="O607" i="8"/>
  <c r="Q607" i="8"/>
  <c r="R607" i="8"/>
  <c r="T607" i="8"/>
  <c r="E608" i="8"/>
  <c r="F608" i="8"/>
  <c r="G608" i="8"/>
  <c r="H608" i="8"/>
  <c r="I608" i="8"/>
  <c r="J608" i="8"/>
  <c r="K608" i="8"/>
  <c r="Y608" i="8" s="1"/>
  <c r="L608" i="8"/>
  <c r="M608" i="8"/>
  <c r="AF608" i="8" s="1"/>
  <c r="N608" i="8"/>
  <c r="O608" i="8"/>
  <c r="Q608" i="8"/>
  <c r="R608" i="8"/>
  <c r="T608" i="8"/>
  <c r="E609" i="8"/>
  <c r="F609" i="8"/>
  <c r="G609" i="8"/>
  <c r="H609" i="8"/>
  <c r="I609" i="8"/>
  <c r="J609" i="8"/>
  <c r="K609" i="8"/>
  <c r="Y609" i="8" s="1"/>
  <c r="L609" i="8"/>
  <c r="M609" i="8"/>
  <c r="AF609" i="8" s="1"/>
  <c r="N609" i="8"/>
  <c r="O609" i="8"/>
  <c r="Q609" i="8"/>
  <c r="R609" i="8"/>
  <c r="T609" i="8"/>
  <c r="E610" i="8"/>
  <c r="F610" i="8"/>
  <c r="G610" i="8"/>
  <c r="H610" i="8"/>
  <c r="I610" i="8"/>
  <c r="J610" i="8"/>
  <c r="K610" i="8"/>
  <c r="Y610" i="8" s="1"/>
  <c r="L610" i="8"/>
  <c r="M610" i="8"/>
  <c r="AF610" i="8" s="1"/>
  <c r="N610" i="8"/>
  <c r="O610" i="8"/>
  <c r="Q610" i="8"/>
  <c r="R610" i="8"/>
  <c r="T610" i="8"/>
  <c r="E611" i="8"/>
  <c r="F611" i="8"/>
  <c r="G611" i="8"/>
  <c r="H611" i="8"/>
  <c r="I611" i="8"/>
  <c r="J611" i="8"/>
  <c r="K611" i="8"/>
  <c r="Y611" i="8" s="1"/>
  <c r="L611" i="8"/>
  <c r="M611" i="8"/>
  <c r="AF611" i="8" s="1"/>
  <c r="N611" i="8"/>
  <c r="O611" i="8"/>
  <c r="Q611" i="8"/>
  <c r="R611" i="8"/>
  <c r="T611" i="8"/>
  <c r="E612" i="8"/>
  <c r="F612" i="8"/>
  <c r="G612" i="8"/>
  <c r="H612" i="8"/>
  <c r="I612" i="8"/>
  <c r="J612" i="8"/>
  <c r="K612" i="8"/>
  <c r="Y612" i="8" s="1"/>
  <c r="L612" i="8"/>
  <c r="M612" i="8"/>
  <c r="N612" i="8"/>
  <c r="O612" i="8"/>
  <c r="Q612" i="8"/>
  <c r="R612" i="8"/>
  <c r="T612" i="8"/>
  <c r="E613" i="8"/>
  <c r="F613" i="8"/>
  <c r="G613" i="8"/>
  <c r="H613" i="8"/>
  <c r="I613" i="8"/>
  <c r="J613" i="8"/>
  <c r="K613" i="8"/>
  <c r="Y613" i="8" s="1"/>
  <c r="L613" i="8"/>
  <c r="M613" i="8"/>
  <c r="AF613" i="8" s="1"/>
  <c r="N613" i="8"/>
  <c r="O613" i="8"/>
  <c r="Q613" i="8"/>
  <c r="R613" i="8"/>
  <c r="T613" i="8"/>
  <c r="E614" i="8"/>
  <c r="F614" i="8"/>
  <c r="G614" i="8"/>
  <c r="H614" i="8"/>
  <c r="I614" i="8"/>
  <c r="J614" i="8"/>
  <c r="K614" i="8"/>
  <c r="Y614" i="8" s="1"/>
  <c r="L614" i="8"/>
  <c r="M614" i="8"/>
  <c r="AF614" i="8" s="1"/>
  <c r="N614" i="8"/>
  <c r="O614" i="8"/>
  <c r="Q614" i="8"/>
  <c r="R614" i="8"/>
  <c r="T614" i="8"/>
  <c r="E615" i="8"/>
  <c r="F615" i="8"/>
  <c r="G615" i="8"/>
  <c r="H615" i="8"/>
  <c r="I615" i="8"/>
  <c r="J615" i="8"/>
  <c r="K615" i="8"/>
  <c r="Y615" i="8" s="1"/>
  <c r="L615" i="8"/>
  <c r="M615" i="8"/>
  <c r="AF615" i="8" s="1"/>
  <c r="N615" i="8"/>
  <c r="O615" i="8"/>
  <c r="Q615" i="8"/>
  <c r="R615" i="8"/>
  <c r="T615" i="8"/>
  <c r="E616" i="8"/>
  <c r="F616" i="8"/>
  <c r="G616" i="8"/>
  <c r="H616" i="8"/>
  <c r="I616" i="8"/>
  <c r="J616" i="8"/>
  <c r="K616" i="8"/>
  <c r="Y616" i="8" s="1"/>
  <c r="L616" i="8"/>
  <c r="M616" i="8"/>
  <c r="N616" i="8"/>
  <c r="O616" i="8"/>
  <c r="Q616" i="8"/>
  <c r="R616" i="8"/>
  <c r="T616" i="8"/>
  <c r="E617" i="8"/>
  <c r="F617" i="8"/>
  <c r="G617" i="8"/>
  <c r="H617" i="8"/>
  <c r="I617" i="8"/>
  <c r="J617" i="8"/>
  <c r="K617" i="8"/>
  <c r="Y617" i="8" s="1"/>
  <c r="L617" i="8"/>
  <c r="M617" i="8"/>
  <c r="N617" i="8"/>
  <c r="O617" i="8"/>
  <c r="Q617" i="8"/>
  <c r="R617" i="8"/>
  <c r="T617" i="8"/>
  <c r="E618" i="8"/>
  <c r="F618" i="8"/>
  <c r="G618" i="8"/>
  <c r="H618" i="8"/>
  <c r="I618" i="8"/>
  <c r="J618" i="8"/>
  <c r="K618" i="8"/>
  <c r="Y618" i="8" s="1"/>
  <c r="L618" i="8"/>
  <c r="M618" i="8"/>
  <c r="AF618" i="8" s="1"/>
  <c r="N618" i="8"/>
  <c r="O618" i="8"/>
  <c r="Q618" i="8"/>
  <c r="R618" i="8"/>
  <c r="T618" i="8"/>
  <c r="E619" i="8"/>
  <c r="F619" i="8"/>
  <c r="G619" i="8"/>
  <c r="H619" i="8"/>
  <c r="I619" i="8"/>
  <c r="J619" i="8"/>
  <c r="K619" i="8"/>
  <c r="Y619" i="8" s="1"/>
  <c r="L619" i="8"/>
  <c r="M619" i="8"/>
  <c r="AF619" i="8" s="1"/>
  <c r="N619" i="8"/>
  <c r="O619" i="8"/>
  <c r="Q619" i="8"/>
  <c r="R619" i="8"/>
  <c r="T619" i="8"/>
  <c r="E620" i="8"/>
  <c r="F620" i="8"/>
  <c r="G620" i="8"/>
  <c r="H620" i="8"/>
  <c r="I620" i="8"/>
  <c r="J620" i="8"/>
  <c r="K620" i="8"/>
  <c r="Y620" i="8" s="1"/>
  <c r="L620" i="8"/>
  <c r="M620" i="8"/>
  <c r="AF620" i="8" s="1"/>
  <c r="N620" i="8"/>
  <c r="O620" i="8"/>
  <c r="Q620" i="8"/>
  <c r="R620" i="8"/>
  <c r="T620" i="8"/>
  <c r="E621" i="8"/>
  <c r="F621" i="8"/>
  <c r="G621" i="8"/>
  <c r="H621" i="8"/>
  <c r="I621" i="8"/>
  <c r="J621" i="8"/>
  <c r="K621" i="8"/>
  <c r="Y621" i="8" s="1"/>
  <c r="L621" i="8"/>
  <c r="M621" i="8"/>
  <c r="N621" i="8"/>
  <c r="O621" i="8"/>
  <c r="Q621" i="8"/>
  <c r="R621" i="8"/>
  <c r="T621" i="8"/>
  <c r="E622" i="8"/>
  <c r="F622" i="8"/>
  <c r="G622" i="8"/>
  <c r="H622" i="8"/>
  <c r="I622" i="8"/>
  <c r="J622" i="8"/>
  <c r="K622" i="8"/>
  <c r="Y622" i="8" s="1"/>
  <c r="L622" i="8"/>
  <c r="M622" i="8"/>
  <c r="AF622" i="8" s="1"/>
  <c r="N622" i="8"/>
  <c r="O622" i="8"/>
  <c r="Q622" i="8"/>
  <c r="R622" i="8"/>
  <c r="T622" i="8"/>
  <c r="E623" i="8"/>
  <c r="F623" i="8"/>
  <c r="G623" i="8"/>
  <c r="H623" i="8"/>
  <c r="I623" i="8"/>
  <c r="J623" i="8"/>
  <c r="K623" i="8"/>
  <c r="Y623" i="8" s="1"/>
  <c r="L623" i="8"/>
  <c r="M623" i="8"/>
  <c r="AF623" i="8" s="1"/>
  <c r="N623" i="8"/>
  <c r="O623" i="8"/>
  <c r="Q623" i="8"/>
  <c r="R623" i="8"/>
  <c r="T623" i="8"/>
  <c r="E624" i="8"/>
  <c r="F624" i="8"/>
  <c r="G624" i="8"/>
  <c r="H624" i="8"/>
  <c r="I624" i="8"/>
  <c r="J624" i="8"/>
  <c r="K624" i="8"/>
  <c r="Y624" i="8" s="1"/>
  <c r="L624" i="8"/>
  <c r="M624" i="8"/>
  <c r="AF624" i="8" s="1"/>
  <c r="N624" i="8"/>
  <c r="O624" i="8"/>
  <c r="Q624" i="8"/>
  <c r="R624" i="8"/>
  <c r="T624" i="8"/>
  <c r="E625" i="8"/>
  <c r="F625" i="8"/>
  <c r="G625" i="8"/>
  <c r="H625" i="8"/>
  <c r="I625" i="8"/>
  <c r="J625" i="8"/>
  <c r="K625" i="8"/>
  <c r="Y625" i="8" s="1"/>
  <c r="L625" i="8"/>
  <c r="M625" i="8"/>
  <c r="AF625" i="8" s="1"/>
  <c r="N625" i="8"/>
  <c r="O625" i="8"/>
  <c r="Q625" i="8"/>
  <c r="R625" i="8"/>
  <c r="T625" i="8"/>
  <c r="E626" i="8"/>
  <c r="F626" i="8"/>
  <c r="G626" i="8"/>
  <c r="H626" i="8"/>
  <c r="I626" i="8"/>
  <c r="J626" i="8"/>
  <c r="K626" i="8"/>
  <c r="L626" i="8"/>
  <c r="M626" i="8"/>
  <c r="AF626" i="8" s="1"/>
  <c r="N626" i="8"/>
  <c r="O626" i="8"/>
  <c r="Q626" i="8"/>
  <c r="R626" i="8"/>
  <c r="T626" i="8"/>
  <c r="E627" i="8"/>
  <c r="F627" i="8"/>
  <c r="G627" i="8"/>
  <c r="H627" i="8"/>
  <c r="I627" i="8"/>
  <c r="J627" i="8"/>
  <c r="K627" i="8"/>
  <c r="Y627" i="8" s="1"/>
  <c r="L627" i="8"/>
  <c r="M627" i="8"/>
  <c r="N627" i="8"/>
  <c r="O627" i="8"/>
  <c r="Q627" i="8"/>
  <c r="R627" i="8"/>
  <c r="T627" i="8"/>
  <c r="E628" i="8"/>
  <c r="F628" i="8"/>
  <c r="G628" i="8"/>
  <c r="H628" i="8"/>
  <c r="I628" i="8"/>
  <c r="J628" i="8"/>
  <c r="K628" i="8"/>
  <c r="L628" i="8"/>
  <c r="M628" i="8"/>
  <c r="AF628" i="8" s="1"/>
  <c r="N628" i="8"/>
  <c r="O628" i="8"/>
  <c r="Q628" i="8"/>
  <c r="R628" i="8"/>
  <c r="T628" i="8"/>
  <c r="E312" i="8"/>
  <c r="F312" i="8"/>
  <c r="G312" i="8"/>
  <c r="H312" i="8"/>
  <c r="I312" i="8"/>
  <c r="J312" i="8"/>
  <c r="K312" i="8"/>
  <c r="Y312" i="8" s="1"/>
  <c r="L312" i="8"/>
  <c r="M312" i="8"/>
  <c r="AF312" i="8" s="1"/>
  <c r="N312" i="8"/>
  <c r="O312" i="8"/>
  <c r="Q312" i="8"/>
  <c r="R312" i="8"/>
  <c r="T312" i="8"/>
  <c r="E313" i="8"/>
  <c r="F313" i="8"/>
  <c r="G313" i="8"/>
  <c r="H313" i="8"/>
  <c r="I313" i="8"/>
  <c r="J313" i="8"/>
  <c r="K313" i="8"/>
  <c r="Y313" i="8" s="1"/>
  <c r="L313" i="8"/>
  <c r="M313" i="8"/>
  <c r="AF313" i="8" s="1"/>
  <c r="N313" i="8"/>
  <c r="O313" i="8"/>
  <c r="Q313" i="8"/>
  <c r="R313" i="8"/>
  <c r="T313" i="8"/>
  <c r="E205" i="8"/>
  <c r="F205" i="8"/>
  <c r="G205" i="8"/>
  <c r="H205" i="8"/>
  <c r="I205" i="8"/>
  <c r="J205" i="8"/>
  <c r="K205" i="8"/>
  <c r="Y205" i="8" s="1"/>
  <c r="L205" i="8"/>
  <c r="M205" i="8"/>
  <c r="AF205" i="8" s="1"/>
  <c r="N205" i="8"/>
  <c r="O205" i="8"/>
  <c r="Q205" i="8"/>
  <c r="R205" i="8"/>
  <c r="T205" i="8"/>
  <c r="AD205" i="8" s="1"/>
  <c r="E314" i="8"/>
  <c r="F314" i="8"/>
  <c r="G314" i="8"/>
  <c r="H314" i="8"/>
  <c r="I314" i="8"/>
  <c r="J314" i="8"/>
  <c r="K314" i="8"/>
  <c r="Y314" i="8" s="1"/>
  <c r="L314" i="8"/>
  <c r="M314" i="8"/>
  <c r="AF314" i="8" s="1"/>
  <c r="N314" i="8"/>
  <c r="O314" i="8"/>
  <c r="Q314" i="8"/>
  <c r="R314" i="8"/>
  <c r="T314" i="8"/>
  <c r="E629" i="8"/>
  <c r="F629" i="8"/>
  <c r="G629" i="8"/>
  <c r="H629" i="8"/>
  <c r="I629" i="8"/>
  <c r="J629" i="8"/>
  <c r="K629" i="8"/>
  <c r="Y629" i="8" s="1"/>
  <c r="L629" i="8"/>
  <c r="M629" i="8"/>
  <c r="N629" i="8"/>
  <c r="O629" i="8"/>
  <c r="Q629" i="8"/>
  <c r="R629" i="8"/>
  <c r="T629" i="8"/>
  <c r="E885" i="8"/>
  <c r="F885" i="8"/>
  <c r="AU885" i="8" s="1"/>
  <c r="G885" i="8"/>
  <c r="H885" i="8"/>
  <c r="I885" i="8"/>
  <c r="J885" i="8"/>
  <c r="K885" i="8"/>
  <c r="L885" i="8"/>
  <c r="M885" i="8"/>
  <c r="N885" i="8"/>
  <c r="AA885" i="8" s="1"/>
  <c r="O885" i="8"/>
  <c r="Q885" i="8"/>
  <c r="R885" i="8"/>
  <c r="T885" i="8"/>
  <c r="E1216" i="8"/>
  <c r="F1216" i="8"/>
  <c r="AU1216" i="8" s="1"/>
  <c r="G1216" i="8"/>
  <c r="H1216" i="8"/>
  <c r="I1216" i="8"/>
  <c r="J1216" i="8"/>
  <c r="K1216" i="8"/>
  <c r="L1216" i="8"/>
  <c r="M1216" i="8"/>
  <c r="N1216" i="8"/>
  <c r="Z1216" i="8" s="1"/>
  <c r="O1216" i="8"/>
  <c r="Q1216" i="8"/>
  <c r="R1216" i="8"/>
  <c r="T1216" i="8"/>
  <c r="E27" i="8"/>
  <c r="F27" i="8"/>
  <c r="G27" i="8"/>
  <c r="H27" i="8"/>
  <c r="I27" i="8"/>
  <c r="J27" i="8"/>
  <c r="K27" i="8"/>
  <c r="Y27" i="8" s="1"/>
  <c r="L27" i="8"/>
  <c r="M27" i="8"/>
  <c r="AF27" i="8" s="1"/>
  <c r="N27" i="8"/>
  <c r="O27" i="8"/>
  <c r="Q27" i="8"/>
  <c r="R27" i="8"/>
  <c r="T27" i="8"/>
  <c r="E166" i="8"/>
  <c r="F166" i="8"/>
  <c r="G166" i="8"/>
  <c r="H166" i="8"/>
  <c r="I166" i="8"/>
  <c r="J166" i="8"/>
  <c r="K166" i="8"/>
  <c r="L166" i="8"/>
  <c r="M166" i="8"/>
  <c r="N166" i="8"/>
  <c r="O166" i="8"/>
  <c r="Q166" i="8"/>
  <c r="R166" i="8"/>
  <c r="T166" i="8"/>
  <c r="E1217" i="8"/>
  <c r="F1217" i="8"/>
  <c r="G1217" i="8"/>
  <c r="H1217" i="8"/>
  <c r="I1217" i="8"/>
  <c r="J1217" i="8"/>
  <c r="K1217" i="8"/>
  <c r="L1217" i="8"/>
  <c r="M1217" i="8"/>
  <c r="N1217" i="8"/>
  <c r="O1217" i="8"/>
  <c r="Q1217" i="8"/>
  <c r="R1217" i="8"/>
  <c r="T1217" i="8"/>
  <c r="E123" i="8"/>
  <c r="F123" i="8"/>
  <c r="G123" i="8"/>
  <c r="H123" i="8"/>
  <c r="I123" i="8"/>
  <c r="J123" i="8"/>
  <c r="K123" i="8"/>
  <c r="L123" i="8"/>
  <c r="M123" i="8"/>
  <c r="N123" i="8"/>
  <c r="O123" i="8"/>
  <c r="Q123" i="8"/>
  <c r="R123" i="8"/>
  <c r="T123" i="8"/>
  <c r="E167" i="8"/>
  <c r="F167" i="8"/>
  <c r="G167" i="8"/>
  <c r="H167" i="8"/>
  <c r="I167" i="8"/>
  <c r="J167" i="8"/>
  <c r="K167" i="8"/>
  <c r="L167" i="8"/>
  <c r="M167" i="8"/>
  <c r="N167" i="8"/>
  <c r="O167" i="8"/>
  <c r="Q167" i="8"/>
  <c r="R167" i="8"/>
  <c r="T167" i="8"/>
  <c r="E630" i="8"/>
  <c r="F630" i="8"/>
  <c r="G630" i="8"/>
  <c r="H630" i="8"/>
  <c r="I630" i="8"/>
  <c r="J630" i="8"/>
  <c r="K630" i="8"/>
  <c r="Y630" i="8" s="1"/>
  <c r="L630" i="8"/>
  <c r="M630" i="8"/>
  <c r="AF630" i="8" s="1"/>
  <c r="N630" i="8"/>
  <c r="O630" i="8"/>
  <c r="Q630" i="8"/>
  <c r="R630" i="8"/>
  <c r="T630" i="8"/>
  <c r="E1517" i="8"/>
  <c r="F1517" i="8"/>
  <c r="G1517" i="8"/>
  <c r="H1517" i="8"/>
  <c r="I1517" i="8"/>
  <c r="J1517" i="8"/>
  <c r="K1517" i="8"/>
  <c r="L1517" i="8"/>
  <c r="M1517" i="8"/>
  <c r="N1517" i="8"/>
  <c r="O1517" i="8"/>
  <c r="Q1517" i="8"/>
  <c r="R1517" i="8"/>
  <c r="T1517" i="8"/>
  <c r="E631" i="8"/>
  <c r="F631" i="8"/>
  <c r="G631" i="8"/>
  <c r="H631" i="8"/>
  <c r="I631" i="8"/>
  <c r="J631" i="8"/>
  <c r="K631" i="8"/>
  <c r="Y631" i="8" s="1"/>
  <c r="L631" i="8"/>
  <c r="M631" i="8"/>
  <c r="AF631" i="8" s="1"/>
  <c r="N631" i="8"/>
  <c r="O631" i="8"/>
  <c r="Q631" i="8"/>
  <c r="R631" i="8"/>
  <c r="T631" i="8"/>
  <c r="E632" i="8"/>
  <c r="F632" i="8"/>
  <c r="G632" i="8"/>
  <c r="H632" i="8"/>
  <c r="I632" i="8"/>
  <c r="J632" i="8"/>
  <c r="K632" i="8"/>
  <c r="Y632" i="8" s="1"/>
  <c r="L632" i="8"/>
  <c r="M632" i="8"/>
  <c r="AF632" i="8" s="1"/>
  <c r="N632" i="8"/>
  <c r="O632" i="8"/>
  <c r="Q632" i="8"/>
  <c r="R632" i="8"/>
  <c r="T632" i="8"/>
  <c r="E633" i="8"/>
  <c r="F633" i="8"/>
  <c r="G633" i="8"/>
  <c r="H633" i="8"/>
  <c r="I633" i="8"/>
  <c r="J633" i="8"/>
  <c r="K633" i="8"/>
  <c r="Y633" i="8" s="1"/>
  <c r="L633" i="8"/>
  <c r="M633" i="8"/>
  <c r="N633" i="8"/>
  <c r="O633" i="8"/>
  <c r="Q633" i="8"/>
  <c r="R633" i="8"/>
  <c r="T633" i="8"/>
  <c r="E634" i="8"/>
  <c r="F634" i="8"/>
  <c r="G634" i="8"/>
  <c r="H634" i="8"/>
  <c r="I634" i="8"/>
  <c r="J634" i="8"/>
  <c r="K634" i="8"/>
  <c r="Y634" i="8" s="1"/>
  <c r="L634" i="8"/>
  <c r="M634" i="8"/>
  <c r="AF634" i="8" s="1"/>
  <c r="N634" i="8"/>
  <c r="O634" i="8"/>
  <c r="Q634" i="8"/>
  <c r="R634" i="8"/>
  <c r="T634" i="8"/>
  <c r="E635" i="8"/>
  <c r="F635" i="8"/>
  <c r="G635" i="8"/>
  <c r="H635" i="8"/>
  <c r="I635" i="8"/>
  <c r="J635" i="8"/>
  <c r="K635" i="8"/>
  <c r="Y635" i="8" s="1"/>
  <c r="L635" i="8"/>
  <c r="M635" i="8"/>
  <c r="AF635" i="8" s="1"/>
  <c r="N635" i="8"/>
  <c r="O635" i="8"/>
  <c r="Q635" i="8"/>
  <c r="R635" i="8"/>
  <c r="T635" i="8"/>
  <c r="E636" i="8"/>
  <c r="F636" i="8"/>
  <c r="G636" i="8"/>
  <c r="H636" i="8"/>
  <c r="I636" i="8"/>
  <c r="J636" i="8"/>
  <c r="K636" i="8"/>
  <c r="Y636" i="8" s="1"/>
  <c r="L636" i="8"/>
  <c r="M636" i="8"/>
  <c r="AF636" i="8" s="1"/>
  <c r="N636" i="8"/>
  <c r="O636" i="8"/>
  <c r="Q636" i="8"/>
  <c r="R636" i="8"/>
  <c r="T636" i="8"/>
  <c r="E637" i="8"/>
  <c r="F637" i="8"/>
  <c r="G637" i="8"/>
  <c r="H637" i="8"/>
  <c r="I637" i="8"/>
  <c r="J637" i="8"/>
  <c r="K637" i="8"/>
  <c r="Y637" i="8" s="1"/>
  <c r="L637" i="8"/>
  <c r="M637" i="8"/>
  <c r="AF637" i="8" s="1"/>
  <c r="N637" i="8"/>
  <c r="O637" i="8"/>
  <c r="Q637" i="8"/>
  <c r="R637" i="8"/>
  <c r="T637" i="8"/>
  <c r="E638" i="8"/>
  <c r="F638" i="8"/>
  <c r="G638" i="8"/>
  <c r="H638" i="8"/>
  <c r="I638" i="8"/>
  <c r="J638" i="8"/>
  <c r="K638" i="8"/>
  <c r="Y638" i="8" s="1"/>
  <c r="L638" i="8"/>
  <c r="M638" i="8"/>
  <c r="AF638" i="8" s="1"/>
  <c r="N638" i="8"/>
  <c r="O638" i="8"/>
  <c r="Q638" i="8"/>
  <c r="R638" i="8"/>
  <c r="T638" i="8"/>
  <c r="E168" i="8"/>
  <c r="F168" i="8"/>
  <c r="G168" i="8"/>
  <c r="H168" i="8"/>
  <c r="I168" i="8"/>
  <c r="J168" i="8"/>
  <c r="K168" i="8"/>
  <c r="L168" i="8"/>
  <c r="M168" i="8"/>
  <c r="N168" i="8"/>
  <c r="O168" i="8"/>
  <c r="Q168" i="8"/>
  <c r="R168" i="8"/>
  <c r="T168" i="8"/>
  <c r="E639" i="8"/>
  <c r="F639" i="8"/>
  <c r="G639" i="8"/>
  <c r="H639" i="8"/>
  <c r="I639" i="8"/>
  <c r="J639" i="8"/>
  <c r="K639" i="8"/>
  <c r="Y639" i="8" s="1"/>
  <c r="L639" i="8"/>
  <c r="M639" i="8"/>
  <c r="AF639" i="8" s="1"/>
  <c r="N639" i="8"/>
  <c r="O639" i="8"/>
  <c r="Q639" i="8"/>
  <c r="R639" i="8"/>
  <c r="T639" i="8"/>
  <c r="E640" i="8"/>
  <c r="F640" i="8"/>
  <c r="G640" i="8"/>
  <c r="H640" i="8"/>
  <c r="I640" i="8"/>
  <c r="J640" i="8"/>
  <c r="K640" i="8"/>
  <c r="Y640" i="8" s="1"/>
  <c r="L640" i="8"/>
  <c r="M640" i="8"/>
  <c r="AF640" i="8" s="1"/>
  <c r="N640" i="8"/>
  <c r="O640" i="8"/>
  <c r="Q640" i="8"/>
  <c r="R640" i="8"/>
  <c r="T640" i="8"/>
  <c r="E641" i="8"/>
  <c r="F641" i="8"/>
  <c r="G641" i="8"/>
  <c r="H641" i="8"/>
  <c r="I641" i="8"/>
  <c r="J641" i="8"/>
  <c r="K641" i="8"/>
  <c r="Y641" i="8" s="1"/>
  <c r="L641" i="8"/>
  <c r="M641" i="8"/>
  <c r="AF641" i="8" s="1"/>
  <c r="N641" i="8"/>
  <c r="O641" i="8"/>
  <c r="Q641" i="8"/>
  <c r="R641" i="8"/>
  <c r="T641" i="8"/>
  <c r="E642" i="8"/>
  <c r="F642" i="8"/>
  <c r="G642" i="8"/>
  <c r="H642" i="8"/>
  <c r="I642" i="8"/>
  <c r="J642" i="8"/>
  <c r="K642" i="8"/>
  <c r="Y642" i="8" s="1"/>
  <c r="L642" i="8"/>
  <c r="M642" i="8"/>
  <c r="AF642" i="8" s="1"/>
  <c r="N642" i="8"/>
  <c r="O642" i="8"/>
  <c r="Q642" i="8"/>
  <c r="R642" i="8"/>
  <c r="T642" i="8"/>
  <c r="E643" i="8"/>
  <c r="F643" i="8"/>
  <c r="G643" i="8"/>
  <c r="H643" i="8"/>
  <c r="I643" i="8"/>
  <c r="J643" i="8"/>
  <c r="K643" i="8"/>
  <c r="Y643" i="8" s="1"/>
  <c r="L643" i="8"/>
  <c r="M643" i="8"/>
  <c r="AF643" i="8" s="1"/>
  <c r="N643" i="8"/>
  <c r="O643" i="8"/>
  <c r="Q643" i="8"/>
  <c r="R643" i="8"/>
  <c r="T643" i="8"/>
  <c r="E644" i="8"/>
  <c r="F644" i="8"/>
  <c r="G644" i="8"/>
  <c r="H644" i="8"/>
  <c r="I644" i="8"/>
  <c r="J644" i="8"/>
  <c r="K644" i="8"/>
  <c r="Y644" i="8" s="1"/>
  <c r="L644" i="8"/>
  <c r="M644" i="8"/>
  <c r="AF644" i="8" s="1"/>
  <c r="N644" i="8"/>
  <c r="O644" i="8"/>
  <c r="Q644" i="8"/>
  <c r="R644" i="8"/>
  <c r="T644" i="8"/>
  <c r="E645" i="8"/>
  <c r="F645" i="8"/>
  <c r="G645" i="8"/>
  <c r="H645" i="8"/>
  <c r="I645" i="8"/>
  <c r="J645" i="8"/>
  <c r="K645" i="8"/>
  <c r="Y645" i="8" s="1"/>
  <c r="L645" i="8"/>
  <c r="M645" i="8"/>
  <c r="AF645" i="8" s="1"/>
  <c r="N645" i="8"/>
  <c r="O645" i="8"/>
  <c r="Q645" i="8"/>
  <c r="R645" i="8"/>
  <c r="T645" i="8"/>
  <c r="E646" i="8"/>
  <c r="F646" i="8"/>
  <c r="G646" i="8"/>
  <c r="H646" i="8"/>
  <c r="I646" i="8"/>
  <c r="J646" i="8"/>
  <c r="K646" i="8"/>
  <c r="Y646" i="8" s="1"/>
  <c r="L646" i="8"/>
  <c r="M646" i="8"/>
  <c r="AF646" i="8" s="1"/>
  <c r="N646" i="8"/>
  <c r="O646" i="8"/>
  <c r="Q646" i="8"/>
  <c r="R646" i="8"/>
  <c r="T646" i="8"/>
  <c r="E647" i="8"/>
  <c r="F647" i="8"/>
  <c r="G647" i="8"/>
  <c r="H647" i="8"/>
  <c r="I647" i="8"/>
  <c r="J647" i="8"/>
  <c r="K647" i="8"/>
  <c r="Y647" i="8" s="1"/>
  <c r="L647" i="8"/>
  <c r="M647" i="8"/>
  <c r="AF647" i="8" s="1"/>
  <c r="N647" i="8"/>
  <c r="O647" i="8"/>
  <c r="Q647" i="8"/>
  <c r="R647" i="8"/>
  <c r="T647" i="8"/>
  <c r="E648" i="8"/>
  <c r="F648" i="8"/>
  <c r="G648" i="8"/>
  <c r="H648" i="8"/>
  <c r="I648" i="8"/>
  <c r="J648" i="8"/>
  <c r="K648" i="8"/>
  <c r="Y648" i="8" s="1"/>
  <c r="L648" i="8"/>
  <c r="M648" i="8"/>
  <c r="AF648" i="8" s="1"/>
  <c r="N648" i="8"/>
  <c r="O648" i="8"/>
  <c r="Q648" i="8"/>
  <c r="R648" i="8"/>
  <c r="T648" i="8"/>
  <c r="E649" i="8"/>
  <c r="F649" i="8"/>
  <c r="G649" i="8"/>
  <c r="H649" i="8"/>
  <c r="I649" i="8"/>
  <c r="J649" i="8"/>
  <c r="K649" i="8"/>
  <c r="Y649" i="8" s="1"/>
  <c r="L649" i="8"/>
  <c r="M649" i="8"/>
  <c r="AF649" i="8" s="1"/>
  <c r="N649" i="8"/>
  <c r="O649" i="8"/>
  <c r="Q649" i="8"/>
  <c r="R649" i="8"/>
  <c r="T649" i="8"/>
  <c r="E650" i="8"/>
  <c r="F650" i="8"/>
  <c r="G650" i="8"/>
  <c r="H650" i="8"/>
  <c r="I650" i="8"/>
  <c r="J650" i="8"/>
  <c r="K650" i="8"/>
  <c r="Y650" i="8" s="1"/>
  <c r="L650" i="8"/>
  <c r="M650" i="8"/>
  <c r="AF650" i="8" s="1"/>
  <c r="N650" i="8"/>
  <c r="O650" i="8"/>
  <c r="Q650" i="8"/>
  <c r="R650" i="8"/>
  <c r="T650" i="8"/>
  <c r="E651" i="8"/>
  <c r="F651" i="8"/>
  <c r="G651" i="8"/>
  <c r="H651" i="8"/>
  <c r="I651" i="8"/>
  <c r="J651" i="8"/>
  <c r="K651" i="8"/>
  <c r="Y651" i="8" s="1"/>
  <c r="L651" i="8"/>
  <c r="M651" i="8"/>
  <c r="AF651" i="8" s="1"/>
  <c r="N651" i="8"/>
  <c r="O651" i="8"/>
  <c r="Q651" i="8"/>
  <c r="R651" i="8"/>
  <c r="T651" i="8"/>
  <c r="E652" i="8"/>
  <c r="F652" i="8"/>
  <c r="G652" i="8"/>
  <c r="H652" i="8"/>
  <c r="I652" i="8"/>
  <c r="J652" i="8"/>
  <c r="K652" i="8"/>
  <c r="L652" i="8"/>
  <c r="M652" i="8"/>
  <c r="AF652" i="8" s="1"/>
  <c r="N652" i="8"/>
  <c r="O652" i="8"/>
  <c r="Q652" i="8"/>
  <c r="R652" i="8"/>
  <c r="T652" i="8"/>
  <c r="E653" i="8"/>
  <c r="F653" i="8"/>
  <c r="G653" i="8"/>
  <c r="H653" i="8"/>
  <c r="I653" i="8"/>
  <c r="J653" i="8"/>
  <c r="K653" i="8"/>
  <c r="L653" i="8"/>
  <c r="M653" i="8"/>
  <c r="AF653" i="8" s="1"/>
  <c r="N653" i="8"/>
  <c r="O653" i="8"/>
  <c r="Q653" i="8"/>
  <c r="R653" i="8"/>
  <c r="T653" i="8"/>
  <c r="E654" i="8"/>
  <c r="F654" i="8"/>
  <c r="G654" i="8"/>
  <c r="H654" i="8"/>
  <c r="I654" i="8"/>
  <c r="J654" i="8"/>
  <c r="K654" i="8"/>
  <c r="Y654" i="8" s="1"/>
  <c r="L654" i="8"/>
  <c r="M654" i="8"/>
  <c r="AF654" i="8" s="1"/>
  <c r="N654" i="8"/>
  <c r="O654" i="8"/>
  <c r="Q654" i="8"/>
  <c r="R654" i="8"/>
  <c r="T654" i="8"/>
  <c r="E655" i="8"/>
  <c r="F655" i="8"/>
  <c r="G655" i="8"/>
  <c r="H655" i="8"/>
  <c r="I655" i="8"/>
  <c r="J655" i="8"/>
  <c r="K655" i="8"/>
  <c r="Y655" i="8" s="1"/>
  <c r="L655" i="8"/>
  <c r="M655" i="8"/>
  <c r="AF655" i="8" s="1"/>
  <c r="N655" i="8"/>
  <c r="O655" i="8"/>
  <c r="Q655" i="8"/>
  <c r="R655" i="8"/>
  <c r="T655" i="8"/>
  <c r="E656" i="8"/>
  <c r="F656" i="8"/>
  <c r="G656" i="8"/>
  <c r="H656" i="8"/>
  <c r="I656" i="8"/>
  <c r="J656" i="8"/>
  <c r="K656" i="8"/>
  <c r="Y656" i="8" s="1"/>
  <c r="L656" i="8"/>
  <c r="M656" i="8"/>
  <c r="AF656" i="8" s="1"/>
  <c r="N656" i="8"/>
  <c r="O656" i="8"/>
  <c r="Q656" i="8"/>
  <c r="R656" i="8"/>
  <c r="T656" i="8"/>
  <c r="E657" i="8"/>
  <c r="F657" i="8"/>
  <c r="G657" i="8"/>
  <c r="H657" i="8"/>
  <c r="I657" i="8"/>
  <c r="J657" i="8"/>
  <c r="K657" i="8"/>
  <c r="Y657" i="8" s="1"/>
  <c r="L657" i="8"/>
  <c r="M657" i="8"/>
  <c r="AF657" i="8" s="1"/>
  <c r="N657" i="8"/>
  <c r="O657" i="8"/>
  <c r="Q657" i="8"/>
  <c r="R657" i="8"/>
  <c r="T657" i="8"/>
  <c r="E658" i="8"/>
  <c r="F658" i="8"/>
  <c r="G658" i="8"/>
  <c r="H658" i="8"/>
  <c r="I658" i="8"/>
  <c r="J658" i="8"/>
  <c r="K658" i="8"/>
  <c r="Y658" i="8" s="1"/>
  <c r="L658" i="8"/>
  <c r="M658" i="8"/>
  <c r="AF658" i="8" s="1"/>
  <c r="N658" i="8"/>
  <c r="O658" i="8"/>
  <c r="Q658" i="8"/>
  <c r="R658" i="8"/>
  <c r="T658" i="8"/>
  <c r="E659" i="8"/>
  <c r="F659" i="8"/>
  <c r="G659" i="8"/>
  <c r="H659" i="8"/>
  <c r="I659" i="8"/>
  <c r="J659" i="8"/>
  <c r="K659" i="8"/>
  <c r="Y659" i="8" s="1"/>
  <c r="L659" i="8"/>
  <c r="M659" i="8"/>
  <c r="N659" i="8"/>
  <c r="O659" i="8"/>
  <c r="Q659" i="8"/>
  <c r="R659" i="8"/>
  <c r="T659" i="8"/>
  <c r="E660" i="8"/>
  <c r="F660" i="8"/>
  <c r="G660" i="8"/>
  <c r="H660" i="8"/>
  <c r="I660" i="8"/>
  <c r="J660" i="8"/>
  <c r="K660" i="8"/>
  <c r="Y660" i="8" s="1"/>
  <c r="L660" i="8"/>
  <c r="M660" i="8"/>
  <c r="AF660" i="8" s="1"/>
  <c r="N660" i="8"/>
  <c r="O660" i="8"/>
  <c r="Q660" i="8"/>
  <c r="R660" i="8"/>
  <c r="T660" i="8"/>
  <c r="E661" i="8"/>
  <c r="F661" i="8"/>
  <c r="G661" i="8"/>
  <c r="H661" i="8"/>
  <c r="I661" i="8"/>
  <c r="J661" i="8"/>
  <c r="K661" i="8"/>
  <c r="Y661" i="8" s="1"/>
  <c r="L661" i="8"/>
  <c r="M661" i="8"/>
  <c r="AF661" i="8" s="1"/>
  <c r="N661" i="8"/>
  <c r="O661" i="8"/>
  <c r="Q661" i="8"/>
  <c r="R661" i="8"/>
  <c r="T661" i="8"/>
  <c r="E662" i="8"/>
  <c r="F662" i="8"/>
  <c r="G662" i="8"/>
  <c r="H662" i="8"/>
  <c r="I662" i="8"/>
  <c r="J662" i="8"/>
  <c r="K662" i="8"/>
  <c r="Y662" i="8" s="1"/>
  <c r="L662" i="8"/>
  <c r="M662" i="8"/>
  <c r="N662" i="8"/>
  <c r="O662" i="8"/>
  <c r="Q662" i="8"/>
  <c r="R662" i="8"/>
  <c r="T662" i="8"/>
  <c r="E663" i="8"/>
  <c r="F663" i="8"/>
  <c r="G663" i="8"/>
  <c r="H663" i="8"/>
  <c r="I663" i="8"/>
  <c r="J663" i="8"/>
  <c r="K663" i="8"/>
  <c r="L663" i="8"/>
  <c r="M663" i="8"/>
  <c r="AF663" i="8" s="1"/>
  <c r="N663" i="8"/>
  <c r="O663" i="8"/>
  <c r="Q663" i="8"/>
  <c r="R663" i="8"/>
  <c r="T663" i="8"/>
  <c r="E664" i="8"/>
  <c r="F664" i="8"/>
  <c r="G664" i="8"/>
  <c r="H664" i="8"/>
  <c r="I664" i="8"/>
  <c r="J664" i="8"/>
  <c r="K664" i="8"/>
  <c r="Y664" i="8" s="1"/>
  <c r="L664" i="8"/>
  <c r="M664" i="8"/>
  <c r="AF664" i="8" s="1"/>
  <c r="N664" i="8"/>
  <c r="O664" i="8"/>
  <c r="Q664" i="8"/>
  <c r="R664" i="8"/>
  <c r="T664" i="8"/>
  <c r="E665" i="8"/>
  <c r="F665" i="8"/>
  <c r="G665" i="8"/>
  <c r="H665" i="8"/>
  <c r="I665" i="8"/>
  <c r="J665" i="8"/>
  <c r="K665" i="8"/>
  <c r="Y665" i="8" s="1"/>
  <c r="L665" i="8"/>
  <c r="M665" i="8"/>
  <c r="AF665" i="8" s="1"/>
  <c r="N665" i="8"/>
  <c r="O665" i="8"/>
  <c r="Q665" i="8"/>
  <c r="R665" i="8"/>
  <c r="T665" i="8"/>
  <c r="E829" i="8"/>
  <c r="F829" i="8"/>
  <c r="G829" i="8"/>
  <c r="H829" i="8"/>
  <c r="I829" i="8"/>
  <c r="J829" i="8"/>
  <c r="K829" i="8"/>
  <c r="L829" i="8"/>
  <c r="M829" i="8"/>
  <c r="N829" i="8"/>
  <c r="O829" i="8"/>
  <c r="Q829" i="8"/>
  <c r="R829" i="8"/>
  <c r="T829" i="8"/>
  <c r="E666" i="8"/>
  <c r="F666" i="8"/>
  <c r="G666" i="8"/>
  <c r="H666" i="8"/>
  <c r="I666" i="8"/>
  <c r="J666" i="8"/>
  <c r="K666" i="8"/>
  <c r="Y666" i="8" s="1"/>
  <c r="L666" i="8"/>
  <c r="M666" i="8"/>
  <c r="AF666" i="8" s="1"/>
  <c r="N666" i="8"/>
  <c r="O666" i="8"/>
  <c r="Q666" i="8"/>
  <c r="R666" i="8"/>
  <c r="T666" i="8"/>
  <c r="E667" i="8"/>
  <c r="F667" i="8"/>
  <c r="G667" i="8"/>
  <c r="H667" i="8"/>
  <c r="I667" i="8"/>
  <c r="J667" i="8"/>
  <c r="K667" i="8"/>
  <c r="Y667" i="8" s="1"/>
  <c r="L667" i="8"/>
  <c r="M667" i="8"/>
  <c r="AF667" i="8" s="1"/>
  <c r="N667" i="8"/>
  <c r="O667" i="8"/>
  <c r="Q667" i="8"/>
  <c r="R667" i="8"/>
  <c r="T667" i="8"/>
  <c r="E668" i="8"/>
  <c r="F668" i="8"/>
  <c r="G668" i="8"/>
  <c r="H668" i="8"/>
  <c r="I668" i="8"/>
  <c r="J668" i="8"/>
  <c r="K668" i="8"/>
  <c r="Y668" i="8" s="1"/>
  <c r="L668" i="8"/>
  <c r="M668" i="8"/>
  <c r="AF668" i="8" s="1"/>
  <c r="N668" i="8"/>
  <c r="O668" i="8"/>
  <c r="Q668" i="8"/>
  <c r="R668" i="8"/>
  <c r="T668" i="8"/>
  <c r="E669" i="8"/>
  <c r="F669" i="8"/>
  <c r="G669" i="8"/>
  <c r="H669" i="8"/>
  <c r="I669" i="8"/>
  <c r="J669" i="8"/>
  <c r="K669" i="8"/>
  <c r="Y669" i="8" s="1"/>
  <c r="L669" i="8"/>
  <c r="M669" i="8"/>
  <c r="AF669" i="8" s="1"/>
  <c r="N669" i="8"/>
  <c r="O669" i="8"/>
  <c r="Q669" i="8"/>
  <c r="R669" i="8"/>
  <c r="T669" i="8"/>
  <c r="E670" i="8"/>
  <c r="F670" i="8"/>
  <c r="G670" i="8"/>
  <c r="H670" i="8"/>
  <c r="I670" i="8"/>
  <c r="J670" i="8"/>
  <c r="K670" i="8"/>
  <c r="Y670" i="8" s="1"/>
  <c r="L670" i="8"/>
  <c r="M670" i="8"/>
  <c r="AF670" i="8" s="1"/>
  <c r="N670" i="8"/>
  <c r="O670" i="8"/>
  <c r="Q670" i="8"/>
  <c r="R670" i="8"/>
  <c r="T670" i="8"/>
  <c r="E671" i="8"/>
  <c r="F671" i="8"/>
  <c r="G671" i="8"/>
  <c r="H671" i="8"/>
  <c r="I671" i="8"/>
  <c r="J671" i="8"/>
  <c r="K671" i="8"/>
  <c r="Y671" i="8" s="1"/>
  <c r="L671" i="8"/>
  <c r="M671" i="8"/>
  <c r="AF671" i="8" s="1"/>
  <c r="N671" i="8"/>
  <c r="O671" i="8"/>
  <c r="Q671" i="8"/>
  <c r="R671" i="8"/>
  <c r="T671" i="8"/>
  <c r="E672" i="8"/>
  <c r="F672" i="8"/>
  <c r="G672" i="8"/>
  <c r="H672" i="8"/>
  <c r="I672" i="8"/>
  <c r="J672" i="8"/>
  <c r="K672" i="8"/>
  <c r="Y672" i="8" s="1"/>
  <c r="L672" i="8"/>
  <c r="M672" i="8"/>
  <c r="AF672" i="8" s="1"/>
  <c r="N672" i="8"/>
  <c r="O672" i="8"/>
  <c r="Q672" i="8"/>
  <c r="R672" i="8"/>
  <c r="T672" i="8"/>
  <c r="E846" i="8"/>
  <c r="F846" i="8"/>
  <c r="G846" i="8"/>
  <c r="H846" i="8"/>
  <c r="I846" i="8"/>
  <c r="J846" i="8"/>
  <c r="K846" i="8"/>
  <c r="L846" i="8"/>
  <c r="M846" i="8"/>
  <c r="N846" i="8"/>
  <c r="O846" i="8"/>
  <c r="Q846" i="8"/>
  <c r="R846" i="8"/>
  <c r="T846" i="8"/>
  <c r="E673" i="8"/>
  <c r="F673" i="8"/>
  <c r="G673" i="8"/>
  <c r="H673" i="8"/>
  <c r="I673" i="8"/>
  <c r="J673" i="8"/>
  <c r="K673" i="8"/>
  <c r="Y673" i="8" s="1"/>
  <c r="L673" i="8"/>
  <c r="M673" i="8"/>
  <c r="N673" i="8"/>
  <c r="O673" i="8"/>
  <c r="Q673" i="8"/>
  <c r="R673" i="8"/>
  <c r="T673" i="8"/>
  <c r="E847" i="8"/>
  <c r="F847" i="8"/>
  <c r="G847" i="8"/>
  <c r="H847" i="8"/>
  <c r="I847" i="8"/>
  <c r="J847" i="8"/>
  <c r="K847" i="8"/>
  <c r="L847" i="8"/>
  <c r="M847" i="8"/>
  <c r="N847" i="8"/>
  <c r="O847" i="8"/>
  <c r="Q847" i="8"/>
  <c r="R847" i="8"/>
  <c r="T847" i="8"/>
  <c r="E848" i="8"/>
  <c r="F848" i="8"/>
  <c r="G848" i="8"/>
  <c r="H848" i="8"/>
  <c r="I848" i="8"/>
  <c r="J848" i="8"/>
  <c r="K848" i="8"/>
  <c r="L848" i="8"/>
  <c r="M848" i="8"/>
  <c r="N848" i="8"/>
  <c r="O848" i="8"/>
  <c r="Q848" i="8"/>
  <c r="R848" i="8"/>
  <c r="T848" i="8"/>
  <c r="E886" i="8"/>
  <c r="F886" i="8"/>
  <c r="AU886" i="8" s="1"/>
  <c r="G886" i="8"/>
  <c r="H886" i="8"/>
  <c r="I886" i="8"/>
  <c r="J886" i="8"/>
  <c r="K886" i="8"/>
  <c r="L886" i="8"/>
  <c r="AC886" i="8" s="1"/>
  <c r="M886" i="8"/>
  <c r="N886" i="8"/>
  <c r="O886" i="8"/>
  <c r="Q886" i="8"/>
  <c r="R886" i="8"/>
  <c r="T886" i="8"/>
  <c r="E1218" i="8"/>
  <c r="F1218" i="8"/>
  <c r="AU1218" i="8" s="1"/>
  <c r="G1218" i="8"/>
  <c r="H1218" i="8"/>
  <c r="I1218" i="8"/>
  <c r="J1218" i="8"/>
  <c r="K1218" i="8"/>
  <c r="L1218" i="8"/>
  <c r="M1218" i="8"/>
  <c r="N1218" i="8"/>
  <c r="O1218" i="8"/>
  <c r="Q1218" i="8"/>
  <c r="R1218" i="8"/>
  <c r="T1218" i="8"/>
  <c r="E1219" i="8"/>
  <c r="F1219" i="8"/>
  <c r="AU1219" i="8" s="1"/>
  <c r="G1219" i="8"/>
  <c r="H1219" i="8"/>
  <c r="I1219" i="8"/>
  <c r="J1219" i="8"/>
  <c r="K1219" i="8"/>
  <c r="L1219" i="8"/>
  <c r="M1219" i="8"/>
  <c r="N1219" i="8"/>
  <c r="O1219" i="8"/>
  <c r="Q1219" i="8"/>
  <c r="R1219" i="8"/>
  <c r="T1219" i="8"/>
  <c r="E1220" i="8"/>
  <c r="F1220" i="8"/>
  <c r="G1220" i="8"/>
  <c r="H1220" i="8"/>
  <c r="I1220" i="8"/>
  <c r="J1220" i="8"/>
  <c r="K1220" i="8"/>
  <c r="L1220" i="8"/>
  <c r="M1220" i="8"/>
  <c r="N1220" i="8"/>
  <c r="O1220" i="8"/>
  <c r="Q1220" i="8"/>
  <c r="R1220" i="8"/>
  <c r="T1220" i="8"/>
  <c r="E1221" i="8"/>
  <c r="F1221" i="8"/>
  <c r="G1221" i="8"/>
  <c r="H1221" i="8"/>
  <c r="I1221" i="8"/>
  <c r="J1221" i="8"/>
  <c r="K1221" i="8"/>
  <c r="L1221" i="8"/>
  <c r="M1221" i="8"/>
  <c r="N1221" i="8"/>
  <c r="O1221" i="8"/>
  <c r="Q1221" i="8"/>
  <c r="R1221" i="8"/>
  <c r="T1221" i="8"/>
  <c r="E674" i="8"/>
  <c r="F674" i="8"/>
  <c r="G674" i="8"/>
  <c r="H674" i="8"/>
  <c r="I674" i="8"/>
  <c r="J674" i="8"/>
  <c r="K674" i="8"/>
  <c r="Y674" i="8" s="1"/>
  <c r="L674" i="8"/>
  <c r="M674" i="8"/>
  <c r="AF674" i="8" s="1"/>
  <c r="N674" i="8"/>
  <c r="O674" i="8"/>
  <c r="Q674" i="8"/>
  <c r="R674" i="8"/>
  <c r="T674" i="8"/>
  <c r="E946" i="8"/>
  <c r="F946" i="8"/>
  <c r="G946" i="8"/>
  <c r="H946" i="8"/>
  <c r="I946" i="8"/>
  <c r="J946" i="8"/>
  <c r="K946" i="8"/>
  <c r="L946" i="8"/>
  <c r="M946" i="8"/>
  <c r="N946" i="8"/>
  <c r="O946" i="8"/>
  <c r="Q946" i="8"/>
  <c r="R946" i="8"/>
  <c r="T946" i="8"/>
  <c r="E675" i="8"/>
  <c r="F675" i="8"/>
  <c r="G675" i="8"/>
  <c r="H675" i="8"/>
  <c r="I675" i="8"/>
  <c r="J675" i="8"/>
  <c r="K675" i="8"/>
  <c r="L675" i="8"/>
  <c r="M675" i="8"/>
  <c r="AF675" i="8" s="1"/>
  <c r="N675" i="8"/>
  <c r="O675" i="8"/>
  <c r="Q675" i="8"/>
  <c r="R675" i="8"/>
  <c r="T675" i="8"/>
  <c r="E676" i="8"/>
  <c r="F676" i="8"/>
  <c r="G676" i="8"/>
  <c r="H676" i="8"/>
  <c r="I676" i="8"/>
  <c r="J676" i="8"/>
  <c r="K676" i="8"/>
  <c r="Y676" i="8" s="1"/>
  <c r="L676" i="8"/>
  <c r="M676" i="8"/>
  <c r="AF676" i="8" s="1"/>
  <c r="N676" i="8"/>
  <c r="O676" i="8"/>
  <c r="Q676" i="8"/>
  <c r="R676" i="8"/>
  <c r="T676" i="8"/>
  <c r="E677" i="8"/>
  <c r="F677" i="8"/>
  <c r="G677" i="8"/>
  <c r="H677" i="8"/>
  <c r="I677" i="8"/>
  <c r="J677" i="8"/>
  <c r="K677" i="8"/>
  <c r="Y677" i="8" s="1"/>
  <c r="L677" i="8"/>
  <c r="M677" i="8"/>
  <c r="AF677" i="8" s="1"/>
  <c r="N677" i="8"/>
  <c r="O677" i="8"/>
  <c r="Q677" i="8"/>
  <c r="R677" i="8"/>
  <c r="T677" i="8"/>
  <c r="E678" i="8"/>
  <c r="F678" i="8"/>
  <c r="G678" i="8"/>
  <c r="H678" i="8"/>
  <c r="I678" i="8"/>
  <c r="J678" i="8"/>
  <c r="K678" i="8"/>
  <c r="Y678" i="8" s="1"/>
  <c r="L678" i="8"/>
  <c r="M678" i="8"/>
  <c r="AF678" i="8" s="1"/>
  <c r="N678" i="8"/>
  <c r="O678" i="8"/>
  <c r="Q678" i="8"/>
  <c r="R678" i="8"/>
  <c r="T678" i="8"/>
  <c r="E679" i="8"/>
  <c r="F679" i="8"/>
  <c r="G679" i="8"/>
  <c r="H679" i="8"/>
  <c r="I679" i="8"/>
  <c r="J679" i="8"/>
  <c r="K679" i="8"/>
  <c r="Y679" i="8" s="1"/>
  <c r="L679" i="8"/>
  <c r="M679" i="8"/>
  <c r="AF679" i="8" s="1"/>
  <c r="N679" i="8"/>
  <c r="O679" i="8"/>
  <c r="Q679" i="8"/>
  <c r="R679" i="8"/>
  <c r="T679" i="8"/>
  <c r="E680" i="8"/>
  <c r="F680" i="8"/>
  <c r="G680" i="8"/>
  <c r="H680" i="8"/>
  <c r="I680" i="8"/>
  <c r="J680" i="8"/>
  <c r="K680" i="8"/>
  <c r="Y680" i="8" s="1"/>
  <c r="L680" i="8"/>
  <c r="M680" i="8"/>
  <c r="AF680" i="8" s="1"/>
  <c r="N680" i="8"/>
  <c r="O680" i="8"/>
  <c r="Q680" i="8"/>
  <c r="R680" i="8"/>
  <c r="T680" i="8"/>
  <c r="E681" i="8"/>
  <c r="F681" i="8"/>
  <c r="G681" i="8"/>
  <c r="H681" i="8"/>
  <c r="I681" i="8"/>
  <c r="J681" i="8"/>
  <c r="K681" i="8"/>
  <c r="Y681" i="8" s="1"/>
  <c r="L681" i="8"/>
  <c r="M681" i="8"/>
  <c r="N681" i="8"/>
  <c r="O681" i="8"/>
  <c r="Q681" i="8"/>
  <c r="R681" i="8"/>
  <c r="T681" i="8"/>
  <c r="E682" i="8"/>
  <c r="F682" i="8"/>
  <c r="G682" i="8"/>
  <c r="H682" i="8"/>
  <c r="I682" i="8"/>
  <c r="J682" i="8"/>
  <c r="K682" i="8"/>
  <c r="Y682" i="8" s="1"/>
  <c r="L682" i="8"/>
  <c r="M682" i="8"/>
  <c r="AF682" i="8" s="1"/>
  <c r="N682" i="8"/>
  <c r="O682" i="8"/>
  <c r="Q682" i="8"/>
  <c r="R682" i="8"/>
  <c r="T682" i="8"/>
  <c r="E683" i="8"/>
  <c r="F683" i="8"/>
  <c r="G683" i="8"/>
  <c r="H683" i="8"/>
  <c r="I683" i="8"/>
  <c r="J683" i="8"/>
  <c r="K683" i="8"/>
  <c r="Y683" i="8" s="1"/>
  <c r="L683" i="8"/>
  <c r="M683" i="8"/>
  <c r="AF683" i="8" s="1"/>
  <c r="N683" i="8"/>
  <c r="O683" i="8"/>
  <c r="Q683" i="8"/>
  <c r="R683" i="8"/>
  <c r="T683" i="8"/>
  <c r="E684" i="8"/>
  <c r="F684" i="8"/>
  <c r="G684" i="8"/>
  <c r="H684" i="8"/>
  <c r="I684" i="8"/>
  <c r="J684" i="8"/>
  <c r="K684" i="8"/>
  <c r="Y684" i="8" s="1"/>
  <c r="L684" i="8"/>
  <c r="M684" i="8"/>
  <c r="N684" i="8"/>
  <c r="O684" i="8"/>
  <c r="Q684" i="8"/>
  <c r="R684" i="8"/>
  <c r="T684" i="8"/>
  <c r="E685" i="8"/>
  <c r="F685" i="8"/>
  <c r="G685" i="8"/>
  <c r="H685" i="8"/>
  <c r="I685" i="8"/>
  <c r="J685" i="8"/>
  <c r="K685" i="8"/>
  <c r="L685" i="8"/>
  <c r="M685" i="8"/>
  <c r="AF685" i="8" s="1"/>
  <c r="N685" i="8"/>
  <c r="O685" i="8"/>
  <c r="Q685" i="8"/>
  <c r="R685" i="8"/>
  <c r="T685" i="8"/>
  <c r="E949" i="8"/>
  <c r="F949" i="8"/>
  <c r="G949" i="8"/>
  <c r="H949" i="8"/>
  <c r="I949" i="8"/>
  <c r="J949" i="8"/>
  <c r="K949" i="8"/>
  <c r="L949" i="8"/>
  <c r="M949" i="8"/>
  <c r="N949" i="8"/>
  <c r="O949" i="8"/>
  <c r="Q949" i="8"/>
  <c r="R949" i="8"/>
  <c r="T949" i="8"/>
  <c r="E169" i="8"/>
  <c r="F169" i="8"/>
  <c r="G169" i="8"/>
  <c r="H169" i="8"/>
  <c r="I169" i="8"/>
  <c r="J169" i="8"/>
  <c r="K169" i="8"/>
  <c r="L169" i="8"/>
  <c r="M169" i="8"/>
  <c r="N169" i="8"/>
  <c r="O169" i="8"/>
  <c r="Q169" i="8"/>
  <c r="R169" i="8"/>
  <c r="T169" i="8"/>
  <c r="E1222" i="8"/>
  <c r="F1222" i="8"/>
  <c r="G1222" i="8"/>
  <c r="H1222" i="8"/>
  <c r="I1222" i="8"/>
  <c r="J1222" i="8"/>
  <c r="K1222" i="8"/>
  <c r="L1222" i="8"/>
  <c r="M1222" i="8"/>
  <c r="N1222" i="8"/>
  <c r="O1222" i="8"/>
  <c r="Q1222" i="8"/>
  <c r="R1222" i="8"/>
  <c r="T1222" i="8"/>
  <c r="E686" i="8"/>
  <c r="F686" i="8"/>
  <c r="G686" i="8"/>
  <c r="H686" i="8"/>
  <c r="I686" i="8"/>
  <c r="J686" i="8"/>
  <c r="K686" i="8"/>
  <c r="Y686" i="8" s="1"/>
  <c r="L686" i="8"/>
  <c r="M686" i="8"/>
  <c r="AF686" i="8" s="1"/>
  <c r="N686" i="8"/>
  <c r="O686" i="8"/>
  <c r="Q686" i="8"/>
  <c r="R686" i="8"/>
  <c r="T686" i="8"/>
  <c r="E687" i="8"/>
  <c r="F687" i="8"/>
  <c r="G687" i="8"/>
  <c r="H687" i="8"/>
  <c r="I687" i="8"/>
  <c r="J687" i="8"/>
  <c r="K687" i="8"/>
  <c r="Y687" i="8" s="1"/>
  <c r="L687" i="8"/>
  <c r="M687" i="8"/>
  <c r="AF687" i="8" s="1"/>
  <c r="N687" i="8"/>
  <c r="O687" i="8"/>
  <c r="Q687" i="8"/>
  <c r="R687" i="8"/>
  <c r="T687" i="8"/>
  <c r="E688" i="8"/>
  <c r="F688" i="8"/>
  <c r="G688" i="8"/>
  <c r="H688" i="8"/>
  <c r="I688" i="8"/>
  <c r="J688" i="8"/>
  <c r="K688" i="8"/>
  <c r="Y688" i="8" s="1"/>
  <c r="L688" i="8"/>
  <c r="M688" i="8"/>
  <c r="AF688" i="8" s="1"/>
  <c r="N688" i="8"/>
  <c r="O688" i="8"/>
  <c r="Q688" i="8"/>
  <c r="R688" i="8"/>
  <c r="T688" i="8"/>
  <c r="E689" i="8"/>
  <c r="F689" i="8"/>
  <c r="G689" i="8"/>
  <c r="H689" i="8"/>
  <c r="I689" i="8"/>
  <c r="J689" i="8"/>
  <c r="K689" i="8"/>
  <c r="Y689" i="8" s="1"/>
  <c r="L689" i="8"/>
  <c r="M689" i="8"/>
  <c r="AF689" i="8" s="1"/>
  <c r="N689" i="8"/>
  <c r="O689" i="8"/>
  <c r="Q689" i="8"/>
  <c r="R689" i="8"/>
  <c r="T689" i="8"/>
  <c r="E690" i="8"/>
  <c r="F690" i="8"/>
  <c r="G690" i="8"/>
  <c r="H690" i="8"/>
  <c r="I690" i="8"/>
  <c r="J690" i="8"/>
  <c r="K690" i="8"/>
  <c r="Y690" i="8" s="1"/>
  <c r="L690" i="8"/>
  <c r="M690" i="8"/>
  <c r="AF690" i="8" s="1"/>
  <c r="N690" i="8"/>
  <c r="O690" i="8"/>
  <c r="Q690" i="8"/>
  <c r="R690" i="8"/>
  <c r="T690" i="8"/>
  <c r="E691" i="8"/>
  <c r="F691" i="8"/>
  <c r="G691" i="8"/>
  <c r="H691" i="8"/>
  <c r="I691" i="8"/>
  <c r="J691" i="8"/>
  <c r="K691" i="8"/>
  <c r="Y691" i="8" s="1"/>
  <c r="L691" i="8"/>
  <c r="M691" i="8"/>
  <c r="AF691" i="8" s="1"/>
  <c r="N691" i="8"/>
  <c r="O691" i="8"/>
  <c r="Q691" i="8"/>
  <c r="R691" i="8"/>
  <c r="T691" i="8"/>
  <c r="E692" i="8"/>
  <c r="F692" i="8"/>
  <c r="G692" i="8"/>
  <c r="H692" i="8"/>
  <c r="I692" i="8"/>
  <c r="J692" i="8"/>
  <c r="K692" i="8"/>
  <c r="L692" i="8"/>
  <c r="M692" i="8"/>
  <c r="N692" i="8"/>
  <c r="O692" i="8"/>
  <c r="Q692" i="8"/>
  <c r="R692" i="8"/>
  <c r="T692" i="8"/>
  <c r="E693" i="8"/>
  <c r="F693" i="8"/>
  <c r="G693" i="8"/>
  <c r="H693" i="8"/>
  <c r="I693" i="8"/>
  <c r="J693" i="8"/>
  <c r="K693" i="8"/>
  <c r="Y693" i="8" s="1"/>
  <c r="L693" i="8"/>
  <c r="M693" i="8"/>
  <c r="AF693" i="8" s="1"/>
  <c r="N693" i="8"/>
  <c r="O693" i="8"/>
  <c r="Q693" i="8"/>
  <c r="R693" i="8"/>
  <c r="T693" i="8"/>
  <c r="E694" i="8"/>
  <c r="F694" i="8"/>
  <c r="G694" i="8"/>
  <c r="H694" i="8"/>
  <c r="I694" i="8"/>
  <c r="J694" i="8"/>
  <c r="K694" i="8"/>
  <c r="Y694" i="8" s="1"/>
  <c r="L694" i="8"/>
  <c r="M694" i="8"/>
  <c r="N694" i="8"/>
  <c r="O694" i="8"/>
  <c r="Q694" i="8"/>
  <c r="R694" i="8"/>
  <c r="T694" i="8"/>
  <c r="E77" i="8"/>
  <c r="F77" i="8"/>
  <c r="G77" i="8"/>
  <c r="H77" i="8"/>
  <c r="I77" i="8"/>
  <c r="J77" i="8"/>
  <c r="K77" i="8"/>
  <c r="L77" i="8"/>
  <c r="M77" i="8"/>
  <c r="N77" i="8"/>
  <c r="O77" i="8"/>
  <c r="Q77" i="8"/>
  <c r="R77" i="8"/>
  <c r="T77" i="8"/>
  <c r="E695" i="8"/>
  <c r="F695" i="8"/>
  <c r="G695" i="8"/>
  <c r="H695" i="8"/>
  <c r="I695" i="8"/>
  <c r="J695" i="8"/>
  <c r="K695" i="8"/>
  <c r="Y695" i="8" s="1"/>
  <c r="L695" i="8"/>
  <c r="M695" i="8"/>
  <c r="AF695" i="8" s="1"/>
  <c r="N695" i="8"/>
  <c r="O695" i="8"/>
  <c r="Q695" i="8"/>
  <c r="R695" i="8"/>
  <c r="T695" i="8"/>
  <c r="E696" i="8"/>
  <c r="F696" i="8"/>
  <c r="G696" i="8"/>
  <c r="H696" i="8"/>
  <c r="I696" i="8"/>
  <c r="J696" i="8"/>
  <c r="K696" i="8"/>
  <c r="Y696" i="8" s="1"/>
  <c r="L696" i="8"/>
  <c r="M696" i="8"/>
  <c r="N696" i="8"/>
  <c r="O696" i="8"/>
  <c r="Q696" i="8"/>
  <c r="R696" i="8"/>
  <c r="T696" i="8"/>
  <c r="E170" i="8"/>
  <c r="F170" i="8"/>
  <c r="G170" i="8"/>
  <c r="H170" i="8"/>
  <c r="I170" i="8"/>
  <c r="J170" i="8"/>
  <c r="K170" i="8"/>
  <c r="L170" i="8"/>
  <c r="M170" i="8"/>
  <c r="N170" i="8"/>
  <c r="O170" i="8"/>
  <c r="Q170" i="8"/>
  <c r="R170" i="8"/>
  <c r="T170" i="8"/>
  <c r="E697" i="8"/>
  <c r="F697" i="8"/>
  <c r="G697" i="8"/>
  <c r="H697" i="8"/>
  <c r="I697" i="8"/>
  <c r="J697" i="8"/>
  <c r="K697" i="8"/>
  <c r="Y697" i="8" s="1"/>
  <c r="L697" i="8"/>
  <c r="M697" i="8"/>
  <c r="AF697" i="8" s="1"/>
  <c r="N697" i="8"/>
  <c r="O697" i="8"/>
  <c r="Q697" i="8"/>
  <c r="R697" i="8"/>
  <c r="T697" i="8"/>
  <c r="E79" i="8"/>
  <c r="F79" i="8"/>
  <c r="G79" i="8"/>
  <c r="H79" i="8"/>
  <c r="I79" i="8"/>
  <c r="J79" i="8"/>
  <c r="K79" i="8"/>
  <c r="L79" i="8"/>
  <c r="M79" i="8"/>
  <c r="N79" i="8"/>
  <c r="O79" i="8"/>
  <c r="Q79" i="8"/>
  <c r="R79" i="8"/>
  <c r="T79" i="8"/>
  <c r="E171" i="8"/>
  <c r="F171" i="8"/>
  <c r="G171" i="8"/>
  <c r="H171" i="8"/>
  <c r="I171" i="8"/>
  <c r="J171" i="8"/>
  <c r="K171" i="8"/>
  <c r="L171" i="8"/>
  <c r="M171" i="8"/>
  <c r="N171" i="8"/>
  <c r="O171" i="8"/>
  <c r="Q171" i="8"/>
  <c r="R171" i="8"/>
  <c r="T171" i="8"/>
  <c r="E172" i="8"/>
  <c r="F172" i="8"/>
  <c r="G172" i="8"/>
  <c r="H172" i="8"/>
  <c r="I172" i="8"/>
  <c r="J172" i="8"/>
  <c r="K172" i="8"/>
  <c r="L172" i="8"/>
  <c r="M172" i="8"/>
  <c r="N172" i="8"/>
  <c r="O172" i="8"/>
  <c r="Q172" i="8"/>
  <c r="R172" i="8"/>
  <c r="T172" i="8"/>
  <c r="E698" i="8"/>
  <c r="F698" i="8"/>
  <c r="G698" i="8"/>
  <c r="H698" i="8"/>
  <c r="I698" i="8"/>
  <c r="J698" i="8"/>
  <c r="K698" i="8"/>
  <c r="Y698" i="8" s="1"/>
  <c r="L698" i="8"/>
  <c r="M698" i="8"/>
  <c r="AF698" i="8" s="1"/>
  <c r="N698" i="8"/>
  <c r="O698" i="8"/>
  <c r="Q698" i="8"/>
  <c r="R698" i="8"/>
  <c r="T698" i="8"/>
  <c r="E699" i="8"/>
  <c r="F699" i="8"/>
  <c r="G699" i="8"/>
  <c r="H699" i="8"/>
  <c r="I699" i="8"/>
  <c r="J699" i="8"/>
  <c r="K699" i="8"/>
  <c r="Y699" i="8" s="1"/>
  <c r="L699" i="8"/>
  <c r="M699" i="8"/>
  <c r="AF699" i="8" s="1"/>
  <c r="N699" i="8"/>
  <c r="O699" i="8"/>
  <c r="Q699" i="8"/>
  <c r="R699" i="8"/>
  <c r="T699" i="8"/>
  <c r="E700" i="8"/>
  <c r="F700" i="8"/>
  <c r="G700" i="8"/>
  <c r="H700" i="8"/>
  <c r="I700" i="8"/>
  <c r="J700" i="8"/>
  <c r="K700" i="8"/>
  <c r="Y700" i="8" s="1"/>
  <c r="L700" i="8"/>
  <c r="M700" i="8"/>
  <c r="AF700" i="8" s="1"/>
  <c r="N700" i="8"/>
  <c r="O700" i="8"/>
  <c r="Q700" i="8"/>
  <c r="R700" i="8"/>
  <c r="T700" i="8"/>
  <c r="E701" i="8"/>
  <c r="F701" i="8"/>
  <c r="G701" i="8"/>
  <c r="H701" i="8"/>
  <c r="I701" i="8"/>
  <c r="J701" i="8"/>
  <c r="K701" i="8"/>
  <c r="Y701" i="8" s="1"/>
  <c r="L701" i="8"/>
  <c r="M701" i="8"/>
  <c r="AF701" i="8" s="1"/>
  <c r="N701" i="8"/>
  <c r="O701" i="8"/>
  <c r="Q701" i="8"/>
  <c r="R701" i="8"/>
  <c r="T701" i="8"/>
  <c r="E702" i="8"/>
  <c r="F702" i="8"/>
  <c r="G702" i="8"/>
  <c r="H702" i="8"/>
  <c r="I702" i="8"/>
  <c r="J702" i="8"/>
  <c r="K702" i="8"/>
  <c r="Y702" i="8" s="1"/>
  <c r="L702" i="8"/>
  <c r="M702" i="8"/>
  <c r="AF702" i="8" s="1"/>
  <c r="N702" i="8"/>
  <c r="O702" i="8"/>
  <c r="Q702" i="8"/>
  <c r="R702" i="8"/>
  <c r="T702" i="8"/>
  <c r="E385" i="8"/>
  <c r="F385" i="8"/>
  <c r="AU385" i="8" s="1"/>
  <c r="G385" i="8"/>
  <c r="H385" i="8"/>
  <c r="I385" i="8"/>
  <c r="J385" i="8"/>
  <c r="K385" i="8"/>
  <c r="L385" i="8"/>
  <c r="M385" i="8"/>
  <c r="N385" i="8"/>
  <c r="O385" i="8"/>
  <c r="Q385" i="8"/>
  <c r="R385" i="8"/>
  <c r="T385" i="8"/>
  <c r="E315" i="8"/>
  <c r="F315" i="8"/>
  <c r="G315" i="8"/>
  <c r="H315" i="8"/>
  <c r="I315" i="8"/>
  <c r="J315" i="8"/>
  <c r="K315" i="8"/>
  <c r="Y315" i="8" s="1"/>
  <c r="L315" i="8"/>
  <c r="M315" i="8"/>
  <c r="AF315" i="8" s="1"/>
  <c r="N315" i="8"/>
  <c r="O315" i="8"/>
  <c r="Q315" i="8"/>
  <c r="R315" i="8"/>
  <c r="T315" i="8"/>
  <c r="E316" i="8"/>
  <c r="F316" i="8"/>
  <c r="G316" i="8"/>
  <c r="H316" i="8"/>
  <c r="I316" i="8"/>
  <c r="J316" i="8"/>
  <c r="K316" i="8"/>
  <c r="Y316" i="8" s="1"/>
  <c r="L316" i="8"/>
  <c r="M316" i="8"/>
  <c r="N316" i="8"/>
  <c r="O316" i="8"/>
  <c r="Q316" i="8"/>
  <c r="R316" i="8"/>
  <c r="T316" i="8"/>
  <c r="E1518" i="8"/>
  <c r="F1518" i="8"/>
  <c r="G1518" i="8"/>
  <c r="H1518" i="8"/>
  <c r="I1518" i="8"/>
  <c r="J1518" i="8"/>
  <c r="K1518" i="8"/>
  <c r="L1518" i="8"/>
  <c r="M1518" i="8"/>
  <c r="N1518" i="8"/>
  <c r="O1518" i="8"/>
  <c r="Q1518" i="8"/>
  <c r="R1518" i="8"/>
  <c r="T1518" i="8"/>
  <c r="E173" i="8"/>
  <c r="F173" i="8"/>
  <c r="G173" i="8"/>
  <c r="H173" i="8"/>
  <c r="I173" i="8"/>
  <c r="J173" i="8"/>
  <c r="K173" i="8"/>
  <c r="L173" i="8"/>
  <c r="M173" i="8"/>
  <c r="N173" i="8"/>
  <c r="O173" i="8"/>
  <c r="Q173" i="8"/>
  <c r="R173" i="8"/>
  <c r="T173" i="8"/>
  <c r="E703" i="8"/>
  <c r="F703" i="8"/>
  <c r="G703" i="8"/>
  <c r="H703" i="8"/>
  <c r="I703" i="8"/>
  <c r="J703" i="8"/>
  <c r="K703" i="8"/>
  <c r="Y703" i="8" s="1"/>
  <c r="L703" i="8"/>
  <c r="M703" i="8"/>
  <c r="N703" i="8"/>
  <c r="O703" i="8"/>
  <c r="Q703" i="8"/>
  <c r="R703" i="8"/>
  <c r="T703" i="8"/>
  <c r="E704" i="8"/>
  <c r="F704" i="8"/>
  <c r="G704" i="8"/>
  <c r="H704" i="8"/>
  <c r="I704" i="8"/>
  <c r="J704" i="8"/>
  <c r="K704" i="8"/>
  <c r="L704" i="8"/>
  <c r="M704" i="8"/>
  <c r="AF704" i="8" s="1"/>
  <c r="N704" i="8"/>
  <c r="O704" i="8"/>
  <c r="Q704" i="8"/>
  <c r="R704" i="8"/>
  <c r="T704" i="8"/>
  <c r="E705" i="8"/>
  <c r="F705" i="8"/>
  <c r="G705" i="8"/>
  <c r="H705" i="8"/>
  <c r="I705" i="8"/>
  <c r="J705" i="8"/>
  <c r="K705" i="8"/>
  <c r="Y705" i="8" s="1"/>
  <c r="L705" i="8"/>
  <c r="M705" i="8"/>
  <c r="AF705" i="8" s="1"/>
  <c r="N705" i="8"/>
  <c r="O705" i="8"/>
  <c r="Q705" i="8"/>
  <c r="R705" i="8"/>
  <c r="T705" i="8"/>
  <c r="E706" i="8"/>
  <c r="F706" i="8"/>
  <c r="G706" i="8"/>
  <c r="H706" i="8"/>
  <c r="I706" i="8"/>
  <c r="J706" i="8"/>
  <c r="K706" i="8"/>
  <c r="Y706" i="8" s="1"/>
  <c r="L706" i="8"/>
  <c r="M706" i="8"/>
  <c r="AF706" i="8" s="1"/>
  <c r="N706" i="8"/>
  <c r="O706" i="8"/>
  <c r="Q706" i="8"/>
  <c r="R706" i="8"/>
  <c r="T706" i="8"/>
  <c r="E1377" i="8"/>
  <c r="F1377" i="8"/>
  <c r="G1377" i="8"/>
  <c r="H1377" i="8"/>
  <c r="I1377" i="8"/>
  <c r="J1377" i="8"/>
  <c r="K1377" i="8"/>
  <c r="L1377" i="8"/>
  <c r="M1377" i="8"/>
  <c r="N1377" i="8"/>
  <c r="O1377" i="8"/>
  <c r="Q1377" i="8"/>
  <c r="R1377" i="8"/>
  <c r="T1377" i="8"/>
  <c r="E1223" i="8"/>
  <c r="F1223" i="8"/>
  <c r="G1223" i="8"/>
  <c r="H1223" i="8"/>
  <c r="I1223" i="8"/>
  <c r="J1223" i="8"/>
  <c r="K1223" i="8"/>
  <c r="L1223" i="8"/>
  <c r="M1223" i="8"/>
  <c r="N1223" i="8"/>
  <c r="O1223" i="8"/>
  <c r="Q1223" i="8"/>
  <c r="R1223" i="8"/>
  <c r="T1223" i="8"/>
  <c r="E707" i="8"/>
  <c r="F707" i="8"/>
  <c r="G707" i="8"/>
  <c r="H707" i="8"/>
  <c r="I707" i="8"/>
  <c r="J707" i="8"/>
  <c r="K707" i="8"/>
  <c r="Y707" i="8" s="1"/>
  <c r="L707" i="8"/>
  <c r="M707" i="8"/>
  <c r="AF707" i="8" s="1"/>
  <c r="N707" i="8"/>
  <c r="O707" i="8"/>
  <c r="Q707" i="8"/>
  <c r="R707" i="8"/>
  <c r="T707" i="8"/>
  <c r="E708" i="8"/>
  <c r="F708" i="8"/>
  <c r="G708" i="8"/>
  <c r="H708" i="8"/>
  <c r="I708" i="8"/>
  <c r="J708" i="8"/>
  <c r="K708" i="8"/>
  <c r="Y708" i="8" s="1"/>
  <c r="L708" i="8"/>
  <c r="M708" i="8"/>
  <c r="AF708" i="8" s="1"/>
  <c r="N708" i="8"/>
  <c r="O708" i="8"/>
  <c r="Q708" i="8"/>
  <c r="R708" i="8"/>
  <c r="T708" i="8"/>
  <c r="E709" i="8"/>
  <c r="F709" i="8"/>
  <c r="G709" i="8"/>
  <c r="H709" i="8"/>
  <c r="I709" i="8"/>
  <c r="J709" i="8"/>
  <c r="K709" i="8"/>
  <c r="Y709" i="8" s="1"/>
  <c r="L709" i="8"/>
  <c r="M709" i="8"/>
  <c r="AF709" i="8" s="1"/>
  <c r="N709" i="8"/>
  <c r="O709" i="8"/>
  <c r="Q709" i="8"/>
  <c r="R709" i="8"/>
  <c r="T709" i="8"/>
  <c r="E710" i="8"/>
  <c r="F710" i="8"/>
  <c r="G710" i="8"/>
  <c r="H710" i="8"/>
  <c r="I710" i="8"/>
  <c r="J710" i="8"/>
  <c r="K710" i="8"/>
  <c r="Y710" i="8" s="1"/>
  <c r="L710" i="8"/>
  <c r="M710" i="8"/>
  <c r="AF710" i="8" s="1"/>
  <c r="N710" i="8"/>
  <c r="O710" i="8"/>
  <c r="Q710" i="8"/>
  <c r="R710" i="8"/>
  <c r="T710" i="8"/>
  <c r="E1224" i="8"/>
  <c r="F1224" i="8"/>
  <c r="G1224" i="8"/>
  <c r="H1224" i="8"/>
  <c r="I1224" i="8"/>
  <c r="J1224" i="8"/>
  <c r="K1224" i="8"/>
  <c r="L1224" i="8"/>
  <c r="M1224" i="8"/>
  <c r="N1224" i="8"/>
  <c r="O1224" i="8"/>
  <c r="Q1224" i="8"/>
  <c r="R1224" i="8"/>
  <c r="T1224" i="8"/>
  <c r="E1225" i="8"/>
  <c r="F1225" i="8"/>
  <c r="G1225" i="8"/>
  <c r="H1225" i="8"/>
  <c r="I1225" i="8"/>
  <c r="J1225" i="8"/>
  <c r="K1225" i="8"/>
  <c r="L1225" i="8"/>
  <c r="M1225" i="8"/>
  <c r="AF1225" i="8" s="1"/>
  <c r="N1225" i="8"/>
  <c r="O1225" i="8"/>
  <c r="Q1225" i="8"/>
  <c r="R1225" i="8"/>
  <c r="T1225" i="8"/>
  <c r="E317" i="8"/>
  <c r="F317" i="8"/>
  <c r="G317" i="8"/>
  <c r="H317" i="8"/>
  <c r="I317" i="8"/>
  <c r="J317" i="8"/>
  <c r="K317" i="8"/>
  <c r="Y317" i="8" s="1"/>
  <c r="L317" i="8"/>
  <c r="M317" i="8"/>
  <c r="AF317" i="8" s="1"/>
  <c r="N317" i="8"/>
  <c r="O317" i="8"/>
  <c r="Q317" i="8"/>
  <c r="R317" i="8"/>
  <c r="T317" i="8"/>
  <c r="E318" i="8"/>
  <c r="F318" i="8"/>
  <c r="G318" i="8"/>
  <c r="H318" i="8"/>
  <c r="I318" i="8"/>
  <c r="J318" i="8"/>
  <c r="K318" i="8"/>
  <c r="Y318" i="8" s="1"/>
  <c r="L318" i="8"/>
  <c r="M318" i="8"/>
  <c r="N318" i="8"/>
  <c r="O318" i="8"/>
  <c r="Q318" i="8"/>
  <c r="R318" i="8"/>
  <c r="T318" i="8"/>
  <c r="E711" i="8"/>
  <c r="F711" i="8"/>
  <c r="G711" i="8"/>
  <c r="H711" i="8"/>
  <c r="I711" i="8"/>
  <c r="J711" i="8"/>
  <c r="K711" i="8"/>
  <c r="Y711" i="8" s="1"/>
  <c r="L711" i="8"/>
  <c r="M711" i="8"/>
  <c r="AF711" i="8" s="1"/>
  <c r="N711" i="8"/>
  <c r="O711" i="8"/>
  <c r="Q711" i="8"/>
  <c r="R711" i="8"/>
  <c r="T711" i="8"/>
  <c r="E7" i="8"/>
  <c r="F7" i="8"/>
  <c r="G7" i="8"/>
  <c r="H7" i="8"/>
  <c r="I7" i="8"/>
  <c r="J7" i="8"/>
  <c r="K7" i="8"/>
  <c r="L7" i="8"/>
  <c r="M7" i="8"/>
  <c r="N7" i="8"/>
  <c r="O7" i="8"/>
  <c r="Q7" i="8"/>
  <c r="R7" i="8"/>
  <c r="T7" i="8"/>
  <c r="E319" i="8"/>
  <c r="F319" i="8"/>
  <c r="G319" i="8"/>
  <c r="H319" i="8"/>
  <c r="I319" i="8"/>
  <c r="J319" i="8"/>
  <c r="K319" i="8"/>
  <c r="Y319" i="8" s="1"/>
  <c r="L319" i="8"/>
  <c r="M319" i="8"/>
  <c r="N319" i="8"/>
  <c r="O319" i="8"/>
  <c r="Q319" i="8"/>
  <c r="R319" i="8"/>
  <c r="T319" i="8"/>
  <c r="E1519" i="8"/>
  <c r="F1519" i="8"/>
  <c r="G1519" i="8"/>
  <c r="H1519" i="8"/>
  <c r="I1519" i="8"/>
  <c r="J1519" i="8"/>
  <c r="K1519" i="8"/>
  <c r="L1519" i="8"/>
  <c r="M1519" i="8"/>
  <c r="N1519" i="8"/>
  <c r="O1519" i="8"/>
  <c r="Q1519" i="8"/>
  <c r="R1519" i="8"/>
  <c r="T1519" i="8"/>
  <c r="E922" i="8"/>
  <c r="F922" i="8"/>
  <c r="G922" i="8"/>
  <c r="H922" i="8"/>
  <c r="I922" i="8"/>
  <c r="J922" i="8"/>
  <c r="K922" i="8"/>
  <c r="L922" i="8"/>
  <c r="M922" i="8"/>
  <c r="N922" i="8"/>
  <c r="O922" i="8"/>
  <c r="Q922" i="8"/>
  <c r="R922" i="8"/>
  <c r="T922" i="8"/>
  <c r="E887" i="8"/>
  <c r="F887" i="8"/>
  <c r="AU887" i="8" s="1"/>
  <c r="G887" i="8"/>
  <c r="H887" i="8"/>
  <c r="I887" i="8"/>
  <c r="J887" i="8"/>
  <c r="K887" i="8"/>
  <c r="L887" i="8"/>
  <c r="M887" i="8"/>
  <c r="N887" i="8"/>
  <c r="O887" i="8"/>
  <c r="Q887" i="8"/>
  <c r="R887" i="8"/>
  <c r="T887" i="8"/>
  <c r="E712" i="8"/>
  <c r="F712" i="8"/>
  <c r="G712" i="8"/>
  <c r="H712" i="8"/>
  <c r="I712" i="8"/>
  <c r="J712" i="8"/>
  <c r="K712" i="8"/>
  <c r="L712" i="8"/>
  <c r="M712" i="8"/>
  <c r="AF712" i="8" s="1"/>
  <c r="N712" i="8"/>
  <c r="O712" i="8"/>
  <c r="Q712" i="8"/>
  <c r="R712" i="8"/>
  <c r="T712" i="8"/>
  <c r="E17" i="8"/>
  <c r="F17" i="8"/>
  <c r="G17" i="8"/>
  <c r="H17" i="8"/>
  <c r="I17" i="8"/>
  <c r="J17" i="8"/>
  <c r="K17" i="8"/>
  <c r="L17" i="8"/>
  <c r="M17" i="8"/>
  <c r="N17" i="8"/>
  <c r="O17" i="8"/>
  <c r="Q17" i="8"/>
  <c r="R17" i="8"/>
  <c r="T17" i="8"/>
  <c r="E174" i="8"/>
  <c r="F174" i="8"/>
  <c r="G174" i="8"/>
  <c r="H174" i="8"/>
  <c r="I174" i="8"/>
  <c r="J174" i="8"/>
  <c r="K174" i="8"/>
  <c r="L174" i="8"/>
  <c r="M174" i="8"/>
  <c r="N174" i="8"/>
  <c r="O174" i="8"/>
  <c r="Q174" i="8"/>
  <c r="R174" i="8"/>
  <c r="T174" i="8"/>
  <c r="E175" i="8"/>
  <c r="F175" i="8"/>
  <c r="G175" i="8"/>
  <c r="H175" i="8"/>
  <c r="I175" i="8"/>
  <c r="J175" i="8"/>
  <c r="K175" i="8"/>
  <c r="L175" i="8"/>
  <c r="M175" i="8"/>
  <c r="N175" i="8"/>
  <c r="O175" i="8"/>
  <c r="Q175" i="8"/>
  <c r="R175" i="8"/>
  <c r="T175" i="8"/>
  <c r="E713" i="8"/>
  <c r="F713" i="8"/>
  <c r="G713" i="8"/>
  <c r="H713" i="8"/>
  <c r="I713" i="8"/>
  <c r="J713" i="8"/>
  <c r="K713" i="8"/>
  <c r="Y713" i="8" s="1"/>
  <c r="L713" i="8"/>
  <c r="M713" i="8"/>
  <c r="N713" i="8"/>
  <c r="O713" i="8"/>
  <c r="Q713" i="8"/>
  <c r="R713" i="8"/>
  <c r="T713" i="8"/>
  <c r="E714" i="8"/>
  <c r="F714" i="8"/>
  <c r="G714" i="8"/>
  <c r="H714" i="8"/>
  <c r="I714" i="8"/>
  <c r="J714" i="8"/>
  <c r="K714" i="8"/>
  <c r="Y714" i="8" s="1"/>
  <c r="L714" i="8"/>
  <c r="M714" i="8"/>
  <c r="AF714" i="8" s="1"/>
  <c r="N714" i="8"/>
  <c r="O714" i="8"/>
  <c r="Q714" i="8"/>
  <c r="R714" i="8"/>
  <c r="T714" i="8"/>
  <c r="E715" i="8"/>
  <c r="F715" i="8"/>
  <c r="G715" i="8"/>
  <c r="H715" i="8"/>
  <c r="I715" i="8"/>
  <c r="J715" i="8"/>
  <c r="K715" i="8"/>
  <c r="Y715" i="8" s="1"/>
  <c r="L715" i="8"/>
  <c r="M715" i="8"/>
  <c r="N715" i="8"/>
  <c r="O715" i="8"/>
  <c r="Q715" i="8"/>
  <c r="R715" i="8"/>
  <c r="T715" i="8"/>
  <c r="E716" i="8"/>
  <c r="F716" i="8"/>
  <c r="G716" i="8"/>
  <c r="H716" i="8"/>
  <c r="I716" i="8"/>
  <c r="J716" i="8"/>
  <c r="K716" i="8"/>
  <c r="Y716" i="8" s="1"/>
  <c r="L716" i="8"/>
  <c r="M716" i="8"/>
  <c r="AF716" i="8" s="1"/>
  <c r="N716" i="8"/>
  <c r="O716" i="8"/>
  <c r="Q716" i="8"/>
  <c r="R716" i="8"/>
  <c r="T716" i="8"/>
  <c r="E717" i="8"/>
  <c r="F717" i="8"/>
  <c r="G717" i="8"/>
  <c r="H717" i="8"/>
  <c r="I717" i="8"/>
  <c r="J717" i="8"/>
  <c r="K717" i="8"/>
  <c r="Y717" i="8" s="1"/>
  <c r="L717" i="8"/>
  <c r="M717" i="8"/>
  <c r="N717" i="8"/>
  <c r="O717" i="8"/>
  <c r="Q717" i="8"/>
  <c r="R717" i="8"/>
  <c r="T717" i="8"/>
  <c r="E718" i="8"/>
  <c r="F718" i="8"/>
  <c r="G718" i="8"/>
  <c r="H718" i="8"/>
  <c r="I718" i="8"/>
  <c r="J718" i="8"/>
  <c r="K718" i="8"/>
  <c r="Y718" i="8" s="1"/>
  <c r="L718" i="8"/>
  <c r="M718" i="8"/>
  <c r="AF718" i="8" s="1"/>
  <c r="N718" i="8"/>
  <c r="O718" i="8"/>
  <c r="Q718" i="8"/>
  <c r="R718" i="8"/>
  <c r="T718" i="8"/>
  <c r="E849" i="8"/>
  <c r="F849" i="8"/>
  <c r="G849" i="8"/>
  <c r="H849" i="8"/>
  <c r="I849" i="8"/>
  <c r="J849" i="8"/>
  <c r="K849" i="8"/>
  <c r="L849" i="8"/>
  <c r="M849" i="8"/>
  <c r="N849" i="8"/>
  <c r="O849" i="8"/>
  <c r="Q849" i="8"/>
  <c r="R849" i="8"/>
  <c r="T849" i="8"/>
  <c r="E29" i="8"/>
  <c r="F29" i="8"/>
  <c r="G29" i="8"/>
  <c r="H29" i="8"/>
  <c r="I29" i="8"/>
  <c r="J29" i="8"/>
  <c r="K29" i="8"/>
  <c r="L29" i="8"/>
  <c r="M29" i="8"/>
  <c r="AF29" i="8" s="1"/>
  <c r="N29" i="8"/>
  <c r="O29" i="8"/>
  <c r="Q29" i="8"/>
  <c r="R29" i="8"/>
  <c r="T29" i="8"/>
  <c r="AD29" i="8" s="1"/>
  <c r="E84" i="8"/>
  <c r="F84" i="8"/>
  <c r="G84" i="8"/>
  <c r="H84" i="8"/>
  <c r="I84" i="8"/>
  <c r="J84" i="8"/>
  <c r="K84" i="8"/>
  <c r="L84" i="8"/>
  <c r="M84" i="8"/>
  <c r="N84" i="8"/>
  <c r="O84" i="8"/>
  <c r="Q84" i="8"/>
  <c r="R84" i="8"/>
  <c r="T84" i="8"/>
  <c r="AD84" i="8" s="1"/>
  <c r="E719" i="8"/>
  <c r="F719" i="8"/>
  <c r="G719" i="8"/>
  <c r="H719" i="8"/>
  <c r="I719" i="8"/>
  <c r="J719" i="8"/>
  <c r="K719" i="8"/>
  <c r="Y719" i="8" s="1"/>
  <c r="L719" i="8"/>
  <c r="M719" i="8"/>
  <c r="AF719" i="8" s="1"/>
  <c r="N719" i="8"/>
  <c r="O719" i="8"/>
  <c r="Q719" i="8"/>
  <c r="R719" i="8"/>
  <c r="T719" i="8"/>
  <c r="E1520" i="8"/>
  <c r="F1520" i="8"/>
  <c r="G1520" i="8"/>
  <c r="H1520" i="8"/>
  <c r="I1520" i="8"/>
  <c r="J1520" i="8"/>
  <c r="K1520" i="8"/>
  <c r="L1520" i="8"/>
  <c r="M1520" i="8"/>
  <c r="N1520" i="8"/>
  <c r="O1520" i="8"/>
  <c r="Q1520" i="8"/>
  <c r="R1520" i="8"/>
  <c r="T1520" i="8"/>
  <c r="E720" i="8"/>
  <c r="F720" i="8"/>
  <c r="G720" i="8"/>
  <c r="H720" i="8"/>
  <c r="I720" i="8"/>
  <c r="J720" i="8"/>
  <c r="K720" i="8"/>
  <c r="Y720" i="8" s="1"/>
  <c r="L720" i="8"/>
  <c r="M720" i="8"/>
  <c r="AF720" i="8" s="1"/>
  <c r="N720" i="8"/>
  <c r="O720" i="8"/>
  <c r="Q720" i="8"/>
  <c r="R720" i="8"/>
  <c r="T720" i="8"/>
  <c r="E721" i="8"/>
  <c r="F721" i="8"/>
  <c r="G721" i="8"/>
  <c r="H721" i="8"/>
  <c r="I721" i="8"/>
  <c r="J721" i="8"/>
  <c r="K721" i="8"/>
  <c r="Y721" i="8" s="1"/>
  <c r="L721" i="8"/>
  <c r="M721" i="8"/>
  <c r="N721" i="8"/>
  <c r="O721" i="8"/>
  <c r="Q721" i="8"/>
  <c r="R721" i="8"/>
  <c r="T721" i="8"/>
  <c r="E1226" i="8"/>
  <c r="F1226" i="8"/>
  <c r="G1226" i="8"/>
  <c r="H1226" i="8"/>
  <c r="I1226" i="8"/>
  <c r="J1226" i="8"/>
  <c r="K1226" i="8"/>
  <c r="L1226" i="8"/>
  <c r="AC1226" i="8" s="1"/>
  <c r="M1226" i="8"/>
  <c r="N1226" i="8"/>
  <c r="O1226" i="8"/>
  <c r="Q1226" i="8"/>
  <c r="R1226" i="8"/>
  <c r="T1226" i="8"/>
  <c r="E722" i="8"/>
  <c r="F722" i="8"/>
  <c r="G722" i="8"/>
  <c r="H722" i="8"/>
  <c r="I722" i="8"/>
  <c r="J722" i="8"/>
  <c r="K722" i="8"/>
  <c r="Y722" i="8" s="1"/>
  <c r="L722" i="8"/>
  <c r="M722" i="8"/>
  <c r="AF722" i="8" s="1"/>
  <c r="N722" i="8"/>
  <c r="O722" i="8"/>
  <c r="Q722" i="8"/>
  <c r="R722" i="8"/>
  <c r="T722" i="8"/>
  <c r="E30" i="8"/>
  <c r="F30" i="8"/>
  <c r="AU30" i="8" s="1"/>
  <c r="G30" i="8"/>
  <c r="H30" i="8"/>
  <c r="I30" i="8"/>
  <c r="J30" i="8"/>
  <c r="K30" i="8"/>
  <c r="Y30" i="8" s="1"/>
  <c r="L30" i="8"/>
  <c r="M30" i="8"/>
  <c r="AF30" i="8" s="1"/>
  <c r="N30" i="8"/>
  <c r="Z30" i="8" s="1"/>
  <c r="O30" i="8"/>
  <c r="Q30" i="8"/>
  <c r="R30" i="8"/>
  <c r="T30" i="8"/>
  <c r="E33" i="8"/>
  <c r="F33" i="8"/>
  <c r="G33" i="8"/>
  <c r="H33" i="8"/>
  <c r="I33" i="8"/>
  <c r="J33" i="8"/>
  <c r="K33" i="8"/>
  <c r="Y33" i="8" s="1"/>
  <c r="L33" i="8"/>
  <c r="M33" i="8"/>
  <c r="N33" i="8"/>
  <c r="O33" i="8"/>
  <c r="Q33" i="8"/>
  <c r="R33" i="8"/>
  <c r="T33" i="8"/>
  <c r="E31" i="8"/>
  <c r="F31" i="8"/>
  <c r="G31" i="8"/>
  <c r="H31" i="8"/>
  <c r="I31" i="8"/>
  <c r="J31" i="8"/>
  <c r="K31" i="8"/>
  <c r="Y31" i="8" s="1"/>
  <c r="L31" i="8"/>
  <c r="M31" i="8"/>
  <c r="AF31" i="8" s="1"/>
  <c r="N31" i="8"/>
  <c r="O31" i="8"/>
  <c r="Q31" i="8"/>
  <c r="R31" i="8"/>
  <c r="T31" i="8"/>
  <c r="E723" i="8"/>
  <c r="F723" i="8"/>
  <c r="AU723" i="8" s="1"/>
  <c r="G723" i="8"/>
  <c r="H723" i="8"/>
  <c r="I723" i="8"/>
  <c r="J723" i="8"/>
  <c r="K723" i="8"/>
  <c r="Y723" i="8" s="1"/>
  <c r="L723" i="8"/>
  <c r="M723" i="8"/>
  <c r="AF723" i="8" s="1"/>
  <c r="N723" i="8"/>
  <c r="Z723" i="8" s="1"/>
  <c r="O723" i="8"/>
  <c r="Q723" i="8"/>
  <c r="R723" i="8"/>
  <c r="T723" i="8"/>
  <c r="E724" i="8"/>
  <c r="F724" i="8"/>
  <c r="G724" i="8"/>
  <c r="H724" i="8"/>
  <c r="I724" i="8"/>
  <c r="J724" i="8"/>
  <c r="K724" i="8"/>
  <c r="Y724" i="8" s="1"/>
  <c r="L724" i="8"/>
  <c r="M724" i="8"/>
  <c r="AF724" i="8" s="1"/>
  <c r="N724" i="8"/>
  <c r="O724" i="8"/>
  <c r="Q724" i="8"/>
  <c r="R724" i="8"/>
  <c r="T724" i="8"/>
  <c r="E725" i="8"/>
  <c r="F725" i="8"/>
  <c r="G725" i="8"/>
  <c r="H725" i="8"/>
  <c r="I725" i="8"/>
  <c r="J725" i="8"/>
  <c r="K725" i="8"/>
  <c r="Y725" i="8" s="1"/>
  <c r="L725" i="8"/>
  <c r="M725" i="8"/>
  <c r="AF725" i="8" s="1"/>
  <c r="N725" i="8"/>
  <c r="O725" i="8"/>
  <c r="Q725" i="8"/>
  <c r="R725" i="8"/>
  <c r="T725" i="8"/>
  <c r="E726" i="8"/>
  <c r="F726" i="8"/>
  <c r="G726" i="8"/>
  <c r="H726" i="8"/>
  <c r="I726" i="8"/>
  <c r="J726" i="8"/>
  <c r="K726" i="8"/>
  <c r="Y726" i="8" s="1"/>
  <c r="L726" i="8"/>
  <c r="M726" i="8"/>
  <c r="AF726" i="8" s="1"/>
  <c r="N726" i="8"/>
  <c r="O726" i="8"/>
  <c r="Q726" i="8"/>
  <c r="R726" i="8"/>
  <c r="T726" i="8"/>
  <c r="E727" i="8"/>
  <c r="F727" i="8"/>
  <c r="G727" i="8"/>
  <c r="H727" i="8"/>
  <c r="I727" i="8"/>
  <c r="J727" i="8"/>
  <c r="K727" i="8"/>
  <c r="Y727" i="8" s="1"/>
  <c r="L727" i="8"/>
  <c r="M727" i="8"/>
  <c r="AF727" i="8" s="1"/>
  <c r="N727" i="8"/>
  <c r="O727" i="8"/>
  <c r="Q727" i="8"/>
  <c r="R727" i="8"/>
  <c r="T727" i="8"/>
  <c r="E728" i="8"/>
  <c r="F728" i="8"/>
  <c r="G728" i="8"/>
  <c r="H728" i="8"/>
  <c r="I728" i="8"/>
  <c r="J728" i="8"/>
  <c r="K728" i="8"/>
  <c r="Y728" i="8" s="1"/>
  <c r="L728" i="8"/>
  <c r="M728" i="8"/>
  <c r="AF728" i="8" s="1"/>
  <c r="N728" i="8"/>
  <c r="O728" i="8"/>
  <c r="Q728" i="8"/>
  <c r="R728" i="8"/>
  <c r="T728" i="8"/>
  <c r="E729" i="8"/>
  <c r="F729" i="8"/>
  <c r="G729" i="8"/>
  <c r="H729" i="8"/>
  <c r="I729" i="8"/>
  <c r="J729" i="8"/>
  <c r="K729" i="8"/>
  <c r="Y729" i="8" s="1"/>
  <c r="L729" i="8"/>
  <c r="M729" i="8"/>
  <c r="AF729" i="8" s="1"/>
  <c r="N729" i="8"/>
  <c r="O729" i="8"/>
  <c r="Q729" i="8"/>
  <c r="R729" i="8"/>
  <c r="T729" i="8"/>
  <c r="E730" i="8"/>
  <c r="F730" i="8"/>
  <c r="G730" i="8"/>
  <c r="H730" i="8"/>
  <c r="I730" i="8"/>
  <c r="J730" i="8"/>
  <c r="K730" i="8"/>
  <c r="Y730" i="8" s="1"/>
  <c r="L730" i="8"/>
  <c r="M730" i="8"/>
  <c r="AF730" i="8" s="1"/>
  <c r="N730" i="8"/>
  <c r="O730" i="8"/>
  <c r="Q730" i="8"/>
  <c r="R730" i="8"/>
  <c r="T730" i="8"/>
  <c r="E32" i="8"/>
  <c r="F32" i="8"/>
  <c r="G32" i="8"/>
  <c r="H32" i="8"/>
  <c r="I32" i="8"/>
  <c r="J32" i="8"/>
  <c r="K32" i="8"/>
  <c r="Y32" i="8" s="1"/>
  <c r="L32" i="8"/>
  <c r="M32" i="8"/>
  <c r="AF32" i="8" s="1"/>
  <c r="N32" i="8"/>
  <c r="O32" i="8"/>
  <c r="Q32" i="8"/>
  <c r="R32" i="8"/>
  <c r="T32" i="8"/>
  <c r="E34" i="8"/>
  <c r="F34" i="8"/>
  <c r="G34" i="8"/>
  <c r="H34" i="8"/>
  <c r="I34" i="8"/>
  <c r="J34" i="8"/>
  <c r="K34" i="8"/>
  <c r="Y34" i="8" s="1"/>
  <c r="L34" i="8"/>
  <c r="M34" i="8"/>
  <c r="AF34" i="8" s="1"/>
  <c r="N34" i="8"/>
  <c r="O34" i="8"/>
  <c r="Q34" i="8"/>
  <c r="R34" i="8"/>
  <c r="T34" i="8"/>
  <c r="E731" i="8"/>
  <c r="F731" i="8"/>
  <c r="G731" i="8"/>
  <c r="H731" i="8"/>
  <c r="I731" i="8"/>
  <c r="J731" i="8"/>
  <c r="K731" i="8"/>
  <c r="Y731" i="8" s="1"/>
  <c r="L731" i="8"/>
  <c r="M731" i="8"/>
  <c r="AF731" i="8" s="1"/>
  <c r="N731" i="8"/>
  <c r="O731" i="8"/>
  <c r="Q731" i="8"/>
  <c r="R731" i="8"/>
  <c r="T731" i="8"/>
  <c r="E732" i="8"/>
  <c r="F732" i="8"/>
  <c r="G732" i="8"/>
  <c r="H732" i="8"/>
  <c r="I732" i="8"/>
  <c r="J732" i="8"/>
  <c r="K732" i="8"/>
  <c r="Y732" i="8" s="1"/>
  <c r="L732" i="8"/>
  <c r="M732" i="8"/>
  <c r="AF732" i="8" s="1"/>
  <c r="N732" i="8"/>
  <c r="O732" i="8"/>
  <c r="Q732" i="8"/>
  <c r="R732" i="8"/>
  <c r="T732" i="8"/>
  <c r="E733" i="8"/>
  <c r="F733" i="8"/>
  <c r="G733" i="8"/>
  <c r="H733" i="8"/>
  <c r="I733" i="8"/>
  <c r="J733" i="8"/>
  <c r="K733" i="8"/>
  <c r="Y733" i="8" s="1"/>
  <c r="L733" i="8"/>
  <c r="M733" i="8"/>
  <c r="AF733" i="8" s="1"/>
  <c r="N733" i="8"/>
  <c r="O733" i="8"/>
  <c r="Q733" i="8"/>
  <c r="R733" i="8"/>
  <c r="T733" i="8"/>
  <c r="E734" i="8"/>
  <c r="F734" i="8"/>
  <c r="G734" i="8"/>
  <c r="H734" i="8"/>
  <c r="I734" i="8"/>
  <c r="J734" i="8"/>
  <c r="K734" i="8"/>
  <c r="Y734" i="8" s="1"/>
  <c r="L734" i="8"/>
  <c r="M734" i="8"/>
  <c r="AF734" i="8" s="1"/>
  <c r="N734" i="8"/>
  <c r="O734" i="8"/>
  <c r="Q734" i="8"/>
  <c r="R734" i="8"/>
  <c r="T734" i="8"/>
  <c r="E735" i="8"/>
  <c r="F735" i="8"/>
  <c r="G735" i="8"/>
  <c r="H735" i="8"/>
  <c r="I735" i="8"/>
  <c r="J735" i="8"/>
  <c r="K735" i="8"/>
  <c r="Y735" i="8" s="1"/>
  <c r="L735" i="8"/>
  <c r="M735" i="8"/>
  <c r="AF735" i="8" s="1"/>
  <c r="N735" i="8"/>
  <c r="O735" i="8"/>
  <c r="Q735" i="8"/>
  <c r="R735" i="8"/>
  <c r="T735" i="8"/>
  <c r="E736" i="8"/>
  <c r="F736" i="8"/>
  <c r="G736" i="8"/>
  <c r="H736" i="8"/>
  <c r="I736" i="8"/>
  <c r="J736" i="8"/>
  <c r="K736" i="8"/>
  <c r="Y736" i="8" s="1"/>
  <c r="L736" i="8"/>
  <c r="M736" i="8"/>
  <c r="AF736" i="8" s="1"/>
  <c r="N736" i="8"/>
  <c r="O736" i="8"/>
  <c r="Q736" i="8"/>
  <c r="R736" i="8"/>
  <c r="T736" i="8"/>
  <c r="E737" i="8"/>
  <c r="F737" i="8"/>
  <c r="G737" i="8"/>
  <c r="H737" i="8"/>
  <c r="I737" i="8"/>
  <c r="J737" i="8"/>
  <c r="K737" i="8"/>
  <c r="Y737" i="8" s="1"/>
  <c r="L737" i="8"/>
  <c r="M737" i="8"/>
  <c r="AF737" i="8" s="1"/>
  <c r="N737" i="8"/>
  <c r="O737" i="8"/>
  <c r="Q737" i="8"/>
  <c r="R737" i="8"/>
  <c r="T737" i="8"/>
  <c r="E738" i="8"/>
  <c r="F738" i="8"/>
  <c r="G738" i="8"/>
  <c r="H738" i="8"/>
  <c r="I738" i="8"/>
  <c r="J738" i="8"/>
  <c r="K738" i="8"/>
  <c r="Y738" i="8" s="1"/>
  <c r="L738" i="8"/>
  <c r="M738" i="8"/>
  <c r="N738" i="8"/>
  <c r="O738" i="8"/>
  <c r="Q738" i="8"/>
  <c r="R738" i="8"/>
  <c r="T738" i="8"/>
  <c r="E739" i="8"/>
  <c r="F739" i="8"/>
  <c r="G739" i="8"/>
  <c r="H739" i="8"/>
  <c r="I739" i="8"/>
  <c r="J739" i="8"/>
  <c r="K739" i="8"/>
  <c r="L739" i="8"/>
  <c r="M739" i="8"/>
  <c r="AF739" i="8" s="1"/>
  <c r="N739" i="8"/>
  <c r="O739" i="8"/>
  <c r="Q739" i="8"/>
  <c r="R739" i="8"/>
  <c r="T739" i="8"/>
  <c r="E740" i="8"/>
  <c r="F740" i="8"/>
  <c r="G740" i="8"/>
  <c r="H740" i="8"/>
  <c r="I740" i="8"/>
  <c r="J740" i="8"/>
  <c r="K740" i="8"/>
  <c r="Y740" i="8" s="1"/>
  <c r="L740" i="8"/>
  <c r="M740" i="8"/>
  <c r="AF740" i="8" s="1"/>
  <c r="N740" i="8"/>
  <c r="O740" i="8"/>
  <c r="Q740" i="8"/>
  <c r="R740" i="8"/>
  <c r="T740" i="8"/>
  <c r="E741" i="8"/>
  <c r="F741" i="8"/>
  <c r="G741" i="8"/>
  <c r="H741" i="8"/>
  <c r="I741" i="8"/>
  <c r="J741" i="8"/>
  <c r="K741" i="8"/>
  <c r="Y741" i="8" s="1"/>
  <c r="L741" i="8"/>
  <c r="M741" i="8"/>
  <c r="AF741" i="8" s="1"/>
  <c r="N741" i="8"/>
  <c r="O741" i="8"/>
  <c r="Q741" i="8"/>
  <c r="R741" i="8"/>
  <c r="T741" i="8"/>
  <c r="E742" i="8"/>
  <c r="F742" i="8"/>
  <c r="G742" i="8"/>
  <c r="H742" i="8"/>
  <c r="I742" i="8"/>
  <c r="J742" i="8"/>
  <c r="K742" i="8"/>
  <c r="Y742" i="8" s="1"/>
  <c r="L742" i="8"/>
  <c r="M742" i="8"/>
  <c r="AF742" i="8" s="1"/>
  <c r="N742" i="8"/>
  <c r="O742" i="8"/>
  <c r="Q742" i="8"/>
  <c r="R742" i="8"/>
  <c r="T742" i="8"/>
  <c r="E743" i="8"/>
  <c r="F743" i="8"/>
  <c r="G743" i="8"/>
  <c r="H743" i="8"/>
  <c r="I743" i="8"/>
  <c r="J743" i="8"/>
  <c r="K743" i="8"/>
  <c r="Y743" i="8" s="1"/>
  <c r="L743" i="8"/>
  <c r="M743" i="8"/>
  <c r="AF743" i="8" s="1"/>
  <c r="N743" i="8"/>
  <c r="O743" i="8"/>
  <c r="Q743" i="8"/>
  <c r="R743" i="8"/>
  <c r="T743" i="8"/>
  <c r="E744" i="8"/>
  <c r="F744" i="8"/>
  <c r="G744" i="8"/>
  <c r="H744" i="8"/>
  <c r="I744" i="8"/>
  <c r="J744" i="8"/>
  <c r="K744" i="8"/>
  <c r="Y744" i="8" s="1"/>
  <c r="L744" i="8"/>
  <c r="M744" i="8"/>
  <c r="AF744" i="8" s="1"/>
  <c r="N744" i="8"/>
  <c r="O744" i="8"/>
  <c r="Q744" i="8"/>
  <c r="R744" i="8"/>
  <c r="T744" i="8"/>
  <c r="E745" i="8"/>
  <c r="F745" i="8"/>
  <c r="G745" i="8"/>
  <c r="H745" i="8"/>
  <c r="I745" i="8"/>
  <c r="J745" i="8"/>
  <c r="K745" i="8"/>
  <c r="Y745" i="8" s="1"/>
  <c r="L745" i="8"/>
  <c r="M745" i="8"/>
  <c r="AF745" i="8" s="1"/>
  <c r="N745" i="8"/>
  <c r="O745" i="8"/>
  <c r="Q745" i="8"/>
  <c r="R745" i="8"/>
  <c r="T745" i="8"/>
  <c r="E746" i="8"/>
  <c r="F746" i="8"/>
  <c r="G746" i="8"/>
  <c r="H746" i="8"/>
  <c r="I746" i="8"/>
  <c r="J746" i="8"/>
  <c r="K746" i="8"/>
  <c r="Y746" i="8" s="1"/>
  <c r="L746" i="8"/>
  <c r="M746" i="8"/>
  <c r="AF746" i="8" s="1"/>
  <c r="N746" i="8"/>
  <c r="O746" i="8"/>
  <c r="Q746" i="8"/>
  <c r="R746" i="8"/>
  <c r="T746" i="8"/>
  <c r="E747" i="8"/>
  <c r="F747" i="8"/>
  <c r="G747" i="8"/>
  <c r="H747" i="8"/>
  <c r="I747" i="8"/>
  <c r="J747" i="8"/>
  <c r="K747" i="8"/>
  <c r="Y747" i="8" s="1"/>
  <c r="L747" i="8"/>
  <c r="M747" i="8"/>
  <c r="AF747" i="8" s="1"/>
  <c r="N747" i="8"/>
  <c r="O747" i="8"/>
  <c r="Q747" i="8"/>
  <c r="R747" i="8"/>
  <c r="T747" i="8"/>
  <c r="E748" i="8"/>
  <c r="F748" i="8"/>
  <c r="G748" i="8"/>
  <c r="H748" i="8"/>
  <c r="I748" i="8"/>
  <c r="J748" i="8"/>
  <c r="K748" i="8"/>
  <c r="Y748" i="8" s="1"/>
  <c r="L748" i="8"/>
  <c r="M748" i="8"/>
  <c r="AF748" i="8" s="1"/>
  <c r="N748" i="8"/>
  <c r="O748" i="8"/>
  <c r="Q748" i="8"/>
  <c r="R748" i="8"/>
  <c r="T748" i="8"/>
  <c r="E749" i="8"/>
  <c r="F749" i="8"/>
  <c r="G749" i="8"/>
  <c r="H749" i="8"/>
  <c r="I749" i="8"/>
  <c r="J749" i="8"/>
  <c r="K749" i="8"/>
  <c r="Y749" i="8" s="1"/>
  <c r="L749" i="8"/>
  <c r="M749" i="8"/>
  <c r="AF749" i="8" s="1"/>
  <c r="N749" i="8"/>
  <c r="O749" i="8"/>
  <c r="Q749" i="8"/>
  <c r="R749" i="8"/>
  <c r="T749" i="8"/>
  <c r="E750" i="8"/>
  <c r="F750" i="8"/>
  <c r="G750" i="8"/>
  <c r="H750" i="8"/>
  <c r="I750" i="8"/>
  <c r="J750" i="8"/>
  <c r="K750" i="8"/>
  <c r="Y750" i="8" s="1"/>
  <c r="L750" i="8"/>
  <c r="M750" i="8"/>
  <c r="AF750" i="8" s="1"/>
  <c r="N750" i="8"/>
  <c r="O750" i="8"/>
  <c r="Q750" i="8"/>
  <c r="R750" i="8"/>
  <c r="T750" i="8"/>
  <c r="E751" i="8"/>
  <c r="F751" i="8"/>
  <c r="G751" i="8"/>
  <c r="H751" i="8"/>
  <c r="I751" i="8"/>
  <c r="J751" i="8"/>
  <c r="K751" i="8"/>
  <c r="Y751" i="8" s="1"/>
  <c r="L751" i="8"/>
  <c r="M751" i="8"/>
  <c r="AF751" i="8" s="1"/>
  <c r="N751" i="8"/>
  <c r="O751" i="8"/>
  <c r="Q751" i="8"/>
  <c r="R751" i="8"/>
  <c r="T751" i="8"/>
  <c r="E752" i="8"/>
  <c r="F752" i="8"/>
  <c r="G752" i="8"/>
  <c r="H752" i="8"/>
  <c r="I752" i="8"/>
  <c r="J752" i="8"/>
  <c r="K752" i="8"/>
  <c r="Y752" i="8" s="1"/>
  <c r="L752" i="8"/>
  <c r="M752" i="8"/>
  <c r="AF752" i="8" s="1"/>
  <c r="N752" i="8"/>
  <c r="O752" i="8"/>
  <c r="Q752" i="8"/>
  <c r="R752" i="8"/>
  <c r="T752" i="8"/>
  <c r="E753" i="8"/>
  <c r="F753" i="8"/>
  <c r="G753" i="8"/>
  <c r="H753" i="8"/>
  <c r="I753" i="8"/>
  <c r="J753" i="8"/>
  <c r="K753" i="8"/>
  <c r="Y753" i="8" s="1"/>
  <c r="L753" i="8"/>
  <c r="M753" i="8"/>
  <c r="AF753" i="8" s="1"/>
  <c r="N753" i="8"/>
  <c r="O753" i="8"/>
  <c r="Q753" i="8"/>
  <c r="R753" i="8"/>
  <c r="T753" i="8"/>
  <c r="E754" i="8"/>
  <c r="F754" i="8"/>
  <c r="G754" i="8"/>
  <c r="H754" i="8"/>
  <c r="I754" i="8"/>
  <c r="J754" i="8"/>
  <c r="K754" i="8"/>
  <c r="Y754" i="8" s="1"/>
  <c r="L754" i="8"/>
  <c r="M754" i="8"/>
  <c r="N754" i="8"/>
  <c r="O754" i="8"/>
  <c r="Q754" i="8"/>
  <c r="R754" i="8"/>
  <c r="T754" i="8"/>
  <c r="E755" i="8"/>
  <c r="F755" i="8"/>
  <c r="G755" i="8"/>
  <c r="H755" i="8"/>
  <c r="I755" i="8"/>
  <c r="J755" i="8"/>
  <c r="K755" i="8"/>
  <c r="L755" i="8"/>
  <c r="M755" i="8"/>
  <c r="AF755" i="8" s="1"/>
  <c r="N755" i="8"/>
  <c r="O755" i="8"/>
  <c r="Q755" i="8"/>
  <c r="R755" i="8"/>
  <c r="T755" i="8"/>
  <c r="E1521" i="8"/>
  <c r="F1521" i="8"/>
  <c r="G1521" i="8"/>
  <c r="H1521" i="8"/>
  <c r="I1521" i="8"/>
  <c r="J1521" i="8"/>
  <c r="K1521" i="8"/>
  <c r="L1521" i="8"/>
  <c r="M1521" i="8"/>
  <c r="N1521" i="8"/>
  <c r="O1521" i="8"/>
  <c r="Q1521" i="8"/>
  <c r="R1521" i="8"/>
  <c r="T1521" i="8"/>
  <c r="E320" i="8"/>
  <c r="F320" i="8"/>
  <c r="G320" i="8"/>
  <c r="H320" i="8"/>
  <c r="I320" i="8"/>
  <c r="J320" i="8"/>
  <c r="K320" i="8"/>
  <c r="Y320" i="8" s="1"/>
  <c r="L320" i="8"/>
  <c r="M320" i="8"/>
  <c r="AF320" i="8" s="1"/>
  <c r="N320" i="8"/>
  <c r="O320" i="8"/>
  <c r="Q320" i="8"/>
  <c r="R320" i="8"/>
  <c r="T320" i="8"/>
  <c r="E756" i="8"/>
  <c r="F756" i="8"/>
  <c r="G756" i="8"/>
  <c r="H756" i="8"/>
  <c r="I756" i="8"/>
  <c r="J756" i="8"/>
  <c r="K756" i="8"/>
  <c r="Y756" i="8" s="1"/>
  <c r="L756" i="8"/>
  <c r="M756" i="8"/>
  <c r="AF756" i="8" s="1"/>
  <c r="N756" i="8"/>
  <c r="O756" i="8"/>
  <c r="Q756" i="8"/>
  <c r="R756" i="8"/>
  <c r="T756" i="8"/>
  <c r="E757" i="8"/>
  <c r="F757" i="8"/>
  <c r="G757" i="8"/>
  <c r="H757" i="8"/>
  <c r="I757" i="8"/>
  <c r="J757" i="8"/>
  <c r="K757" i="8"/>
  <c r="Y757" i="8" s="1"/>
  <c r="L757" i="8"/>
  <c r="M757" i="8"/>
  <c r="N757" i="8"/>
  <c r="O757" i="8"/>
  <c r="Q757" i="8"/>
  <c r="R757" i="8"/>
  <c r="T757" i="8"/>
  <c r="E758" i="8"/>
  <c r="F758" i="8"/>
  <c r="G758" i="8"/>
  <c r="H758" i="8"/>
  <c r="I758" i="8"/>
  <c r="J758" i="8"/>
  <c r="K758" i="8"/>
  <c r="Y758" i="8" s="1"/>
  <c r="L758" i="8"/>
  <c r="M758" i="8"/>
  <c r="AF758" i="8" s="1"/>
  <c r="N758" i="8"/>
  <c r="O758" i="8"/>
  <c r="Q758" i="8"/>
  <c r="R758" i="8"/>
  <c r="T758" i="8"/>
  <c r="E759" i="8"/>
  <c r="F759" i="8"/>
  <c r="G759" i="8"/>
  <c r="H759" i="8"/>
  <c r="I759" i="8"/>
  <c r="J759" i="8"/>
  <c r="K759" i="8"/>
  <c r="Y759" i="8" s="1"/>
  <c r="L759" i="8"/>
  <c r="M759" i="8"/>
  <c r="AF759" i="8" s="1"/>
  <c r="N759" i="8"/>
  <c r="O759" i="8"/>
  <c r="Q759" i="8"/>
  <c r="R759" i="8"/>
  <c r="T759" i="8"/>
  <c r="E760" i="8"/>
  <c r="F760" i="8"/>
  <c r="G760" i="8"/>
  <c r="H760" i="8"/>
  <c r="I760" i="8"/>
  <c r="J760" i="8"/>
  <c r="K760" i="8"/>
  <c r="Y760" i="8" s="1"/>
  <c r="L760" i="8"/>
  <c r="M760" i="8"/>
  <c r="AF760" i="8" s="1"/>
  <c r="N760" i="8"/>
  <c r="O760" i="8"/>
  <c r="Q760" i="8"/>
  <c r="R760" i="8"/>
  <c r="T760" i="8"/>
  <c r="E761" i="8"/>
  <c r="F761" i="8"/>
  <c r="G761" i="8"/>
  <c r="H761" i="8"/>
  <c r="I761" i="8"/>
  <c r="J761" i="8"/>
  <c r="K761" i="8"/>
  <c r="Y761" i="8" s="1"/>
  <c r="L761" i="8"/>
  <c r="M761" i="8"/>
  <c r="AF761" i="8" s="1"/>
  <c r="N761" i="8"/>
  <c r="O761" i="8"/>
  <c r="Q761" i="8"/>
  <c r="R761" i="8"/>
  <c r="T761" i="8"/>
  <c r="E762" i="8"/>
  <c r="F762" i="8"/>
  <c r="G762" i="8"/>
  <c r="H762" i="8"/>
  <c r="I762" i="8"/>
  <c r="J762" i="8"/>
  <c r="K762" i="8"/>
  <c r="Y762" i="8" s="1"/>
  <c r="L762" i="8"/>
  <c r="M762" i="8"/>
  <c r="AF762" i="8" s="1"/>
  <c r="N762" i="8"/>
  <c r="O762" i="8"/>
  <c r="Q762" i="8"/>
  <c r="R762" i="8"/>
  <c r="T762" i="8"/>
  <c r="E763" i="8"/>
  <c r="F763" i="8"/>
  <c r="G763" i="8"/>
  <c r="H763" i="8"/>
  <c r="I763" i="8"/>
  <c r="J763" i="8"/>
  <c r="K763" i="8"/>
  <c r="L763" i="8"/>
  <c r="M763" i="8"/>
  <c r="AF763" i="8" s="1"/>
  <c r="N763" i="8"/>
  <c r="O763" i="8"/>
  <c r="Q763" i="8"/>
  <c r="R763" i="8"/>
  <c r="T763" i="8"/>
  <c r="E764" i="8"/>
  <c r="F764" i="8"/>
  <c r="G764" i="8"/>
  <c r="H764" i="8"/>
  <c r="I764" i="8"/>
  <c r="J764" i="8"/>
  <c r="K764" i="8"/>
  <c r="Y764" i="8" s="1"/>
  <c r="L764" i="8"/>
  <c r="M764" i="8"/>
  <c r="AF764" i="8" s="1"/>
  <c r="N764" i="8"/>
  <c r="O764" i="8"/>
  <c r="Q764" i="8"/>
  <c r="R764" i="8"/>
  <c r="T764" i="8"/>
  <c r="E765" i="8"/>
  <c r="F765" i="8"/>
  <c r="G765" i="8"/>
  <c r="H765" i="8"/>
  <c r="I765" i="8"/>
  <c r="J765" i="8"/>
  <c r="K765" i="8"/>
  <c r="L765" i="8"/>
  <c r="M765" i="8"/>
  <c r="AF765" i="8" s="1"/>
  <c r="N765" i="8"/>
  <c r="O765" i="8"/>
  <c r="Q765" i="8"/>
  <c r="R765" i="8"/>
  <c r="T765" i="8"/>
  <c r="E888" i="8"/>
  <c r="F888" i="8"/>
  <c r="G888" i="8"/>
  <c r="H888" i="8"/>
  <c r="I888" i="8"/>
  <c r="J888" i="8"/>
  <c r="K888" i="8"/>
  <c r="L888" i="8"/>
  <c r="AC888" i="8" s="1"/>
  <c r="M888" i="8"/>
  <c r="N888" i="8"/>
  <c r="O888" i="8"/>
  <c r="Q888" i="8"/>
  <c r="R888" i="8"/>
  <c r="T888" i="8"/>
  <c r="E321" i="8"/>
  <c r="F321" i="8"/>
  <c r="G321" i="8"/>
  <c r="H321" i="8"/>
  <c r="I321" i="8"/>
  <c r="J321" i="8"/>
  <c r="K321" i="8"/>
  <c r="Y321" i="8" s="1"/>
  <c r="L321" i="8"/>
  <c r="M321" i="8"/>
  <c r="AF321" i="8" s="1"/>
  <c r="N321" i="8"/>
  <c r="O321" i="8"/>
  <c r="Q321" i="8"/>
  <c r="R321" i="8"/>
  <c r="T321" i="8"/>
  <c r="E766" i="8"/>
  <c r="F766" i="8"/>
  <c r="G766" i="8"/>
  <c r="H766" i="8"/>
  <c r="I766" i="8"/>
  <c r="J766" i="8"/>
  <c r="K766" i="8"/>
  <c r="Y766" i="8" s="1"/>
  <c r="L766" i="8"/>
  <c r="M766" i="8"/>
  <c r="AF766" i="8" s="1"/>
  <c r="N766" i="8"/>
  <c r="O766" i="8"/>
  <c r="Q766" i="8"/>
  <c r="R766" i="8"/>
  <c r="T766" i="8"/>
  <c r="E322" i="8"/>
  <c r="F322" i="8"/>
  <c r="G322" i="8"/>
  <c r="H322" i="8"/>
  <c r="I322" i="8"/>
  <c r="J322" i="8"/>
  <c r="K322" i="8"/>
  <c r="Y322" i="8" s="1"/>
  <c r="L322" i="8"/>
  <c r="M322" i="8"/>
  <c r="AF322" i="8" s="1"/>
  <c r="N322" i="8"/>
  <c r="O322" i="8"/>
  <c r="Q322" i="8"/>
  <c r="R322" i="8"/>
  <c r="T322" i="8"/>
  <c r="E767" i="8"/>
  <c r="F767" i="8"/>
  <c r="G767" i="8"/>
  <c r="H767" i="8"/>
  <c r="I767" i="8"/>
  <c r="J767" i="8"/>
  <c r="K767" i="8"/>
  <c r="Y767" i="8" s="1"/>
  <c r="L767" i="8"/>
  <c r="M767" i="8"/>
  <c r="AF767" i="8" s="1"/>
  <c r="N767" i="8"/>
  <c r="O767" i="8"/>
  <c r="Q767" i="8"/>
  <c r="R767" i="8"/>
  <c r="T767" i="8"/>
  <c r="E768" i="8"/>
  <c r="F768" i="8"/>
  <c r="G768" i="8"/>
  <c r="H768" i="8"/>
  <c r="I768" i="8"/>
  <c r="J768" i="8"/>
  <c r="K768" i="8"/>
  <c r="Y768" i="8" s="1"/>
  <c r="L768" i="8"/>
  <c r="M768" i="8"/>
  <c r="AF768" i="8" s="1"/>
  <c r="N768" i="8"/>
  <c r="O768" i="8"/>
  <c r="Q768" i="8"/>
  <c r="R768" i="8"/>
  <c r="T768" i="8"/>
  <c r="E769" i="8"/>
  <c r="F769" i="8"/>
  <c r="G769" i="8"/>
  <c r="H769" i="8"/>
  <c r="I769" i="8"/>
  <c r="J769" i="8"/>
  <c r="K769" i="8"/>
  <c r="Y769" i="8" s="1"/>
  <c r="L769" i="8"/>
  <c r="M769" i="8"/>
  <c r="AF769" i="8" s="1"/>
  <c r="N769" i="8"/>
  <c r="O769" i="8"/>
  <c r="Q769" i="8"/>
  <c r="R769" i="8"/>
  <c r="T769" i="8"/>
  <c r="E120" i="8"/>
  <c r="F120" i="8"/>
  <c r="G120" i="8"/>
  <c r="H120" i="8"/>
  <c r="I120" i="8"/>
  <c r="J120" i="8"/>
  <c r="K120" i="8"/>
  <c r="L120" i="8"/>
  <c r="M120" i="8"/>
  <c r="N120" i="8"/>
  <c r="O120" i="8"/>
  <c r="Q120" i="8"/>
  <c r="R120" i="8"/>
  <c r="T120" i="8"/>
  <c r="E770" i="8"/>
  <c r="F770" i="8"/>
  <c r="G770" i="8"/>
  <c r="H770" i="8"/>
  <c r="I770" i="8"/>
  <c r="J770" i="8"/>
  <c r="K770" i="8"/>
  <c r="Y770" i="8" s="1"/>
  <c r="L770" i="8"/>
  <c r="M770" i="8"/>
  <c r="AF770" i="8" s="1"/>
  <c r="N770" i="8"/>
  <c r="O770" i="8"/>
  <c r="Q770" i="8"/>
  <c r="R770" i="8"/>
  <c r="T770" i="8"/>
  <c r="E771" i="8"/>
  <c r="F771" i="8"/>
  <c r="G771" i="8"/>
  <c r="H771" i="8"/>
  <c r="I771" i="8"/>
  <c r="J771" i="8"/>
  <c r="K771" i="8"/>
  <c r="Y771" i="8" s="1"/>
  <c r="L771" i="8"/>
  <c r="M771" i="8"/>
  <c r="AF771" i="8" s="1"/>
  <c r="N771" i="8"/>
  <c r="O771" i="8"/>
  <c r="Q771" i="8"/>
  <c r="R771" i="8"/>
  <c r="T771" i="8"/>
  <c r="E772" i="8"/>
  <c r="F772" i="8"/>
  <c r="G772" i="8"/>
  <c r="H772" i="8"/>
  <c r="I772" i="8"/>
  <c r="J772" i="8"/>
  <c r="K772" i="8"/>
  <c r="Y772" i="8" s="1"/>
  <c r="L772" i="8"/>
  <c r="M772" i="8"/>
  <c r="AF772" i="8" s="1"/>
  <c r="N772" i="8"/>
  <c r="O772" i="8"/>
  <c r="Q772" i="8"/>
  <c r="R772" i="8"/>
  <c r="T772" i="8"/>
  <c r="E773" i="8"/>
  <c r="F773" i="8"/>
  <c r="G773" i="8"/>
  <c r="H773" i="8"/>
  <c r="I773" i="8"/>
  <c r="J773" i="8"/>
  <c r="K773" i="8"/>
  <c r="L773" i="8"/>
  <c r="M773" i="8"/>
  <c r="AF773" i="8" s="1"/>
  <c r="N773" i="8"/>
  <c r="O773" i="8"/>
  <c r="Q773" i="8"/>
  <c r="R773" i="8"/>
  <c r="T773" i="8"/>
  <c r="E774" i="8"/>
  <c r="F774" i="8"/>
  <c r="G774" i="8"/>
  <c r="H774" i="8"/>
  <c r="I774" i="8"/>
  <c r="J774" i="8"/>
  <c r="K774" i="8"/>
  <c r="Y774" i="8" s="1"/>
  <c r="L774" i="8"/>
  <c r="M774" i="8"/>
  <c r="AF774" i="8" s="1"/>
  <c r="N774" i="8"/>
  <c r="O774" i="8"/>
  <c r="Q774" i="8"/>
  <c r="R774" i="8"/>
  <c r="T774" i="8"/>
  <c r="E775" i="8"/>
  <c r="F775" i="8"/>
  <c r="G775" i="8"/>
  <c r="H775" i="8"/>
  <c r="I775" i="8"/>
  <c r="J775" i="8"/>
  <c r="K775" i="8"/>
  <c r="Y775" i="8" s="1"/>
  <c r="L775" i="8"/>
  <c r="M775" i="8"/>
  <c r="AF775" i="8" s="1"/>
  <c r="N775" i="8"/>
  <c r="O775" i="8"/>
  <c r="Q775" i="8"/>
  <c r="R775" i="8"/>
  <c r="T775" i="8"/>
  <c r="E776" i="8"/>
  <c r="F776" i="8"/>
  <c r="G776" i="8"/>
  <c r="H776" i="8"/>
  <c r="I776" i="8"/>
  <c r="J776" i="8"/>
  <c r="K776" i="8"/>
  <c r="Y776" i="8" s="1"/>
  <c r="L776" i="8"/>
  <c r="M776" i="8"/>
  <c r="AF776" i="8" s="1"/>
  <c r="N776" i="8"/>
  <c r="O776" i="8"/>
  <c r="Q776" i="8"/>
  <c r="R776" i="8"/>
  <c r="T776" i="8"/>
  <c r="E777" i="8"/>
  <c r="F777" i="8"/>
  <c r="G777" i="8"/>
  <c r="H777" i="8"/>
  <c r="I777" i="8"/>
  <c r="J777" i="8"/>
  <c r="K777" i="8"/>
  <c r="Y777" i="8" s="1"/>
  <c r="L777" i="8"/>
  <c r="M777" i="8"/>
  <c r="AF777" i="8" s="1"/>
  <c r="N777" i="8"/>
  <c r="O777" i="8"/>
  <c r="Q777" i="8"/>
  <c r="R777" i="8"/>
  <c r="T777" i="8"/>
  <c r="E778" i="8"/>
  <c r="F778" i="8"/>
  <c r="G778" i="8"/>
  <c r="H778" i="8"/>
  <c r="I778" i="8"/>
  <c r="J778" i="8"/>
  <c r="K778" i="8"/>
  <c r="Y778" i="8" s="1"/>
  <c r="L778" i="8"/>
  <c r="M778" i="8"/>
  <c r="AF778" i="8" s="1"/>
  <c r="N778" i="8"/>
  <c r="O778" i="8"/>
  <c r="Q778" i="8"/>
  <c r="R778" i="8"/>
  <c r="T778" i="8"/>
  <c r="E779" i="8"/>
  <c r="F779" i="8"/>
  <c r="G779" i="8"/>
  <c r="H779" i="8"/>
  <c r="I779" i="8"/>
  <c r="J779" i="8"/>
  <c r="K779" i="8"/>
  <c r="Y779" i="8" s="1"/>
  <c r="L779" i="8"/>
  <c r="M779" i="8"/>
  <c r="AF779" i="8" s="1"/>
  <c r="N779" i="8"/>
  <c r="O779" i="8"/>
  <c r="Q779" i="8"/>
  <c r="R779" i="8"/>
  <c r="T779" i="8"/>
  <c r="E780" i="8"/>
  <c r="F780" i="8"/>
  <c r="G780" i="8"/>
  <c r="H780" i="8"/>
  <c r="I780" i="8"/>
  <c r="J780" i="8"/>
  <c r="K780" i="8"/>
  <c r="Y780" i="8" s="1"/>
  <c r="L780" i="8"/>
  <c r="M780" i="8"/>
  <c r="AF780" i="8" s="1"/>
  <c r="N780" i="8"/>
  <c r="O780" i="8"/>
  <c r="Q780" i="8"/>
  <c r="R780" i="8"/>
  <c r="T780" i="8"/>
  <c r="E781" i="8"/>
  <c r="F781" i="8"/>
  <c r="G781" i="8"/>
  <c r="H781" i="8"/>
  <c r="I781" i="8"/>
  <c r="J781" i="8"/>
  <c r="K781" i="8"/>
  <c r="Y781" i="8" s="1"/>
  <c r="L781" i="8"/>
  <c r="M781" i="8"/>
  <c r="AF781" i="8" s="1"/>
  <c r="N781" i="8"/>
  <c r="O781" i="8"/>
  <c r="Q781" i="8"/>
  <c r="R781" i="8"/>
  <c r="T781" i="8"/>
  <c r="E782" i="8"/>
  <c r="F782" i="8"/>
  <c r="G782" i="8"/>
  <c r="H782" i="8"/>
  <c r="I782" i="8"/>
  <c r="J782" i="8"/>
  <c r="K782" i="8"/>
  <c r="Y782" i="8" s="1"/>
  <c r="L782" i="8"/>
  <c r="M782" i="8"/>
  <c r="AF782" i="8" s="1"/>
  <c r="N782" i="8"/>
  <c r="O782" i="8"/>
  <c r="Q782" i="8"/>
  <c r="R782" i="8"/>
  <c r="T782" i="8"/>
  <c r="E176" i="8"/>
  <c r="F176" i="8"/>
  <c r="G176" i="8"/>
  <c r="H176" i="8"/>
  <c r="I176" i="8"/>
  <c r="J176" i="8"/>
  <c r="K176" i="8"/>
  <c r="L176" i="8"/>
  <c r="M176" i="8"/>
  <c r="N176" i="8"/>
  <c r="O176" i="8"/>
  <c r="Q176" i="8"/>
  <c r="R176" i="8"/>
  <c r="T176" i="8"/>
  <c r="E783" i="8"/>
  <c r="F783" i="8"/>
  <c r="G783" i="8"/>
  <c r="H783" i="8"/>
  <c r="I783" i="8"/>
  <c r="J783" i="8"/>
  <c r="K783" i="8"/>
  <c r="Y783" i="8" s="1"/>
  <c r="L783" i="8"/>
  <c r="M783" i="8"/>
  <c r="AF783" i="8" s="1"/>
  <c r="N783" i="8"/>
  <c r="O783" i="8"/>
  <c r="Q783" i="8"/>
  <c r="R783" i="8"/>
  <c r="T783" i="8"/>
  <c r="E784" i="8"/>
  <c r="F784" i="8"/>
  <c r="G784" i="8"/>
  <c r="H784" i="8"/>
  <c r="I784" i="8"/>
  <c r="J784" i="8"/>
  <c r="K784" i="8"/>
  <c r="Y784" i="8" s="1"/>
  <c r="L784" i="8"/>
  <c r="M784" i="8"/>
  <c r="AF784" i="8" s="1"/>
  <c r="N784" i="8"/>
  <c r="O784" i="8"/>
  <c r="Q784" i="8"/>
  <c r="R784" i="8"/>
  <c r="T784" i="8"/>
  <c r="E785" i="8"/>
  <c r="F785" i="8"/>
  <c r="G785" i="8"/>
  <c r="H785" i="8"/>
  <c r="I785" i="8"/>
  <c r="J785" i="8"/>
  <c r="K785" i="8"/>
  <c r="Y785" i="8" s="1"/>
  <c r="L785" i="8"/>
  <c r="M785" i="8"/>
  <c r="AF785" i="8" s="1"/>
  <c r="N785" i="8"/>
  <c r="O785" i="8"/>
  <c r="Q785" i="8"/>
  <c r="R785" i="8"/>
  <c r="T785" i="8"/>
  <c r="E786" i="8"/>
  <c r="F786" i="8"/>
  <c r="G786" i="8"/>
  <c r="H786" i="8"/>
  <c r="I786" i="8"/>
  <c r="J786" i="8"/>
  <c r="K786" i="8"/>
  <c r="Y786" i="8" s="1"/>
  <c r="L786" i="8"/>
  <c r="M786" i="8"/>
  <c r="AF786" i="8" s="1"/>
  <c r="N786" i="8"/>
  <c r="O786" i="8"/>
  <c r="Q786" i="8"/>
  <c r="R786" i="8"/>
  <c r="T786" i="8"/>
  <c r="E787" i="8"/>
  <c r="F787" i="8"/>
  <c r="G787" i="8"/>
  <c r="H787" i="8"/>
  <c r="I787" i="8"/>
  <c r="J787" i="8"/>
  <c r="K787" i="8"/>
  <c r="Y787" i="8" s="1"/>
  <c r="L787" i="8"/>
  <c r="M787" i="8"/>
  <c r="AF787" i="8" s="1"/>
  <c r="N787" i="8"/>
  <c r="O787" i="8"/>
  <c r="Q787" i="8"/>
  <c r="R787" i="8"/>
  <c r="T787" i="8"/>
  <c r="E208" i="8"/>
  <c r="F208" i="8"/>
  <c r="G208" i="8"/>
  <c r="H208" i="8"/>
  <c r="I208" i="8"/>
  <c r="J208" i="8"/>
  <c r="K208" i="8"/>
  <c r="Y208" i="8" s="1"/>
  <c r="L208" i="8"/>
  <c r="M208" i="8"/>
  <c r="AF208" i="8" s="1"/>
  <c r="N208" i="8"/>
  <c r="O208" i="8"/>
  <c r="Q208" i="8"/>
  <c r="R208" i="8"/>
  <c r="T208" i="8"/>
  <c r="E788" i="8"/>
  <c r="F788" i="8"/>
  <c r="G788" i="8"/>
  <c r="H788" i="8"/>
  <c r="I788" i="8"/>
  <c r="J788" i="8"/>
  <c r="K788" i="8"/>
  <c r="Y788" i="8" s="1"/>
  <c r="L788" i="8"/>
  <c r="M788" i="8"/>
  <c r="AF788" i="8" s="1"/>
  <c r="N788" i="8"/>
  <c r="O788" i="8"/>
  <c r="Q788" i="8"/>
  <c r="R788" i="8"/>
  <c r="T788" i="8"/>
  <c r="E889" i="8"/>
  <c r="F889" i="8"/>
  <c r="AU889" i="8" s="1"/>
  <c r="G889" i="8"/>
  <c r="H889" i="8"/>
  <c r="I889" i="8"/>
  <c r="J889" i="8"/>
  <c r="K889" i="8"/>
  <c r="L889" i="8"/>
  <c r="M889" i="8"/>
  <c r="N889" i="8"/>
  <c r="AA889" i="8" s="1"/>
  <c r="O889" i="8"/>
  <c r="Q889" i="8"/>
  <c r="R889" i="8"/>
  <c r="T889" i="8"/>
  <c r="E323" i="8"/>
  <c r="F323" i="8"/>
  <c r="G323" i="8"/>
  <c r="H323" i="8"/>
  <c r="I323" i="8"/>
  <c r="J323" i="8"/>
  <c r="K323" i="8"/>
  <c r="Y323" i="8" s="1"/>
  <c r="L323" i="8"/>
  <c r="M323" i="8"/>
  <c r="AF323" i="8" s="1"/>
  <c r="N323" i="8"/>
  <c r="O323" i="8"/>
  <c r="Q323" i="8"/>
  <c r="R323" i="8"/>
  <c r="T323" i="8"/>
  <c r="E105" i="8"/>
  <c r="F105" i="8"/>
  <c r="G105" i="8"/>
  <c r="H105" i="8"/>
  <c r="I105" i="8"/>
  <c r="J105" i="8"/>
  <c r="K105" i="8"/>
  <c r="L105" i="8"/>
  <c r="M105" i="8"/>
  <c r="N105" i="8"/>
  <c r="O105" i="8"/>
  <c r="Q105" i="8"/>
  <c r="R105" i="8"/>
  <c r="T105" i="8"/>
  <c r="E324" i="8"/>
  <c r="F324" i="8"/>
  <c r="G324" i="8"/>
  <c r="H324" i="8"/>
  <c r="I324" i="8"/>
  <c r="J324" i="8"/>
  <c r="K324" i="8"/>
  <c r="Y324" i="8" s="1"/>
  <c r="L324" i="8"/>
  <c r="M324" i="8"/>
  <c r="AF324" i="8" s="1"/>
  <c r="N324" i="8"/>
  <c r="O324" i="8"/>
  <c r="Q324" i="8"/>
  <c r="R324" i="8"/>
  <c r="T324" i="8"/>
  <c r="E325" i="8"/>
  <c r="F325" i="8"/>
  <c r="G325" i="8"/>
  <c r="H325" i="8"/>
  <c r="I325" i="8"/>
  <c r="J325" i="8"/>
  <c r="K325" i="8"/>
  <c r="Y325" i="8" s="1"/>
  <c r="L325" i="8"/>
  <c r="M325" i="8"/>
  <c r="AF325" i="8" s="1"/>
  <c r="N325" i="8"/>
  <c r="O325" i="8"/>
  <c r="Q325" i="8"/>
  <c r="R325" i="8"/>
  <c r="T325" i="8"/>
  <c r="E326" i="8"/>
  <c r="F326" i="8"/>
  <c r="G326" i="8"/>
  <c r="H326" i="8"/>
  <c r="I326" i="8"/>
  <c r="J326" i="8"/>
  <c r="K326" i="8"/>
  <c r="Y326" i="8" s="1"/>
  <c r="L326" i="8"/>
  <c r="M326" i="8"/>
  <c r="AF326" i="8" s="1"/>
  <c r="N326" i="8"/>
  <c r="O326" i="8"/>
  <c r="Q326" i="8"/>
  <c r="R326" i="8"/>
  <c r="T326" i="8"/>
  <c r="E209" i="8"/>
  <c r="F209" i="8"/>
  <c r="G209" i="8"/>
  <c r="H209" i="8"/>
  <c r="I209" i="8"/>
  <c r="J209" i="8"/>
  <c r="K209" i="8"/>
  <c r="Y209" i="8" s="1"/>
  <c r="L209" i="8"/>
  <c r="M209" i="8"/>
  <c r="N209" i="8"/>
  <c r="O209" i="8"/>
  <c r="Q209" i="8"/>
  <c r="R209" i="8"/>
  <c r="T209" i="8"/>
  <c r="AD209" i="8" s="1"/>
  <c r="E177" i="8"/>
  <c r="F177" i="8"/>
  <c r="G177" i="8"/>
  <c r="H177" i="8"/>
  <c r="I177" i="8"/>
  <c r="J177" i="8"/>
  <c r="K177" i="8"/>
  <c r="L177" i="8"/>
  <c r="M177" i="8"/>
  <c r="N177" i="8"/>
  <c r="O177" i="8"/>
  <c r="Q177" i="8"/>
  <c r="R177" i="8"/>
  <c r="T177" i="8"/>
  <c r="E327" i="8"/>
  <c r="F327" i="8"/>
  <c r="G327" i="8"/>
  <c r="H327" i="8"/>
  <c r="I327" i="8"/>
  <c r="J327" i="8"/>
  <c r="K327" i="8"/>
  <c r="Y327" i="8" s="1"/>
  <c r="L327" i="8"/>
  <c r="M327" i="8"/>
  <c r="AF327" i="8" s="1"/>
  <c r="N327" i="8"/>
  <c r="O327" i="8"/>
  <c r="Q327" i="8"/>
  <c r="R327" i="8"/>
  <c r="T327" i="8"/>
  <c r="E328" i="8"/>
  <c r="F328" i="8"/>
  <c r="G328" i="8"/>
  <c r="H328" i="8"/>
  <c r="I328" i="8"/>
  <c r="J328" i="8"/>
  <c r="K328" i="8"/>
  <c r="Y328" i="8" s="1"/>
  <c r="L328" i="8"/>
  <c r="M328" i="8"/>
  <c r="AF328" i="8" s="1"/>
  <c r="N328" i="8"/>
  <c r="O328" i="8"/>
  <c r="Q328" i="8"/>
  <c r="R328" i="8"/>
  <c r="T328" i="8"/>
  <c r="E329" i="8"/>
  <c r="F329" i="8"/>
  <c r="G329" i="8"/>
  <c r="H329" i="8"/>
  <c r="I329" i="8"/>
  <c r="J329" i="8"/>
  <c r="K329" i="8"/>
  <c r="Y329" i="8" s="1"/>
  <c r="L329" i="8"/>
  <c r="M329" i="8"/>
  <c r="AF329" i="8" s="1"/>
  <c r="N329" i="8"/>
  <c r="O329" i="8"/>
  <c r="Q329" i="8"/>
  <c r="R329" i="8"/>
  <c r="T329" i="8"/>
  <c r="E178" i="8"/>
  <c r="F178" i="8"/>
  <c r="G178" i="8"/>
  <c r="H178" i="8"/>
  <c r="I178" i="8"/>
  <c r="J178" i="8"/>
  <c r="K178" i="8"/>
  <c r="L178" i="8"/>
  <c r="M178" i="8"/>
  <c r="N178" i="8"/>
  <c r="O178" i="8"/>
  <c r="Q178" i="8"/>
  <c r="R178" i="8"/>
  <c r="T178" i="8"/>
  <c r="E330" i="8"/>
  <c r="F330" i="8"/>
  <c r="G330" i="8"/>
  <c r="H330" i="8"/>
  <c r="I330" i="8"/>
  <c r="J330" i="8"/>
  <c r="K330" i="8"/>
  <c r="Y330" i="8" s="1"/>
  <c r="L330" i="8"/>
  <c r="M330" i="8"/>
  <c r="AF330" i="8" s="1"/>
  <c r="N330" i="8"/>
  <c r="O330" i="8"/>
  <c r="Q330" i="8"/>
  <c r="R330" i="8"/>
  <c r="T330" i="8"/>
  <c r="E1522" i="8"/>
  <c r="F1522" i="8"/>
  <c r="G1522" i="8"/>
  <c r="H1522" i="8"/>
  <c r="I1522" i="8"/>
  <c r="J1522" i="8"/>
  <c r="K1522" i="8"/>
  <c r="L1522" i="8"/>
  <c r="M1522" i="8"/>
  <c r="N1522" i="8"/>
  <c r="O1522" i="8"/>
  <c r="Q1522" i="8"/>
  <c r="R1522" i="8"/>
  <c r="T1522" i="8"/>
  <c r="E331" i="8"/>
  <c r="F331" i="8"/>
  <c r="G331" i="8"/>
  <c r="H331" i="8"/>
  <c r="I331" i="8"/>
  <c r="J331" i="8"/>
  <c r="K331" i="8"/>
  <c r="Y331" i="8" s="1"/>
  <c r="L331" i="8"/>
  <c r="M331" i="8"/>
  <c r="AF331" i="8" s="1"/>
  <c r="N331" i="8"/>
  <c r="O331" i="8"/>
  <c r="Q331" i="8"/>
  <c r="R331" i="8"/>
  <c r="T331" i="8"/>
  <c r="E789" i="8"/>
  <c r="F789" i="8"/>
  <c r="G789" i="8"/>
  <c r="H789" i="8"/>
  <c r="I789" i="8"/>
  <c r="J789" i="8"/>
  <c r="K789" i="8"/>
  <c r="Y789" i="8" s="1"/>
  <c r="L789" i="8"/>
  <c r="M789" i="8"/>
  <c r="AF789" i="8" s="1"/>
  <c r="N789" i="8"/>
  <c r="O789" i="8"/>
  <c r="Q789" i="8"/>
  <c r="R789" i="8"/>
  <c r="T789" i="8"/>
  <c r="E179" i="8"/>
  <c r="F179" i="8"/>
  <c r="G179" i="8"/>
  <c r="H179" i="8"/>
  <c r="I179" i="8"/>
  <c r="J179" i="8"/>
  <c r="K179" i="8"/>
  <c r="L179" i="8"/>
  <c r="M179" i="8"/>
  <c r="N179" i="8"/>
  <c r="O179" i="8"/>
  <c r="Q179" i="8"/>
  <c r="R179" i="8"/>
  <c r="T179" i="8"/>
  <c r="E97" i="8"/>
  <c r="F97" i="8"/>
  <c r="G97" i="8"/>
  <c r="H97" i="8"/>
  <c r="I97" i="8"/>
  <c r="J97" i="8"/>
  <c r="K97" i="8"/>
  <c r="L97" i="8"/>
  <c r="M97" i="8"/>
  <c r="N97" i="8"/>
  <c r="O97" i="8"/>
  <c r="Q97" i="8"/>
  <c r="R97" i="8"/>
  <c r="T97" i="8"/>
  <c r="E332" i="8"/>
  <c r="F332" i="8"/>
  <c r="G332" i="8"/>
  <c r="H332" i="8"/>
  <c r="I332" i="8"/>
  <c r="J332" i="8"/>
  <c r="K332" i="8"/>
  <c r="L332" i="8"/>
  <c r="M332" i="8"/>
  <c r="N332" i="8"/>
  <c r="O332" i="8"/>
  <c r="Q332" i="8"/>
  <c r="R332" i="8"/>
  <c r="T332" i="8"/>
  <c r="E333" i="8"/>
  <c r="F333" i="8"/>
  <c r="G333" i="8"/>
  <c r="H333" i="8"/>
  <c r="I333" i="8"/>
  <c r="J333" i="8"/>
  <c r="K333" i="8"/>
  <c r="Y333" i="8" s="1"/>
  <c r="L333" i="8"/>
  <c r="M333" i="8"/>
  <c r="AF333" i="8" s="1"/>
  <c r="N333" i="8"/>
  <c r="O333" i="8"/>
  <c r="Q333" i="8"/>
  <c r="R333" i="8"/>
  <c r="T333" i="8"/>
  <c r="E1523" i="8"/>
  <c r="F1523" i="8"/>
  <c r="G1523" i="8"/>
  <c r="H1523" i="8"/>
  <c r="I1523" i="8"/>
  <c r="J1523" i="8"/>
  <c r="K1523" i="8"/>
  <c r="L1523" i="8"/>
  <c r="M1523" i="8"/>
  <c r="N1523" i="8"/>
  <c r="O1523" i="8"/>
  <c r="Q1523" i="8"/>
  <c r="R1523" i="8"/>
  <c r="T1523" i="8"/>
  <c r="E923" i="8"/>
  <c r="F923" i="8"/>
  <c r="G923" i="8"/>
  <c r="H923" i="8"/>
  <c r="I923" i="8"/>
  <c r="J923" i="8"/>
  <c r="K923" i="8"/>
  <c r="L923" i="8"/>
  <c r="M923" i="8"/>
  <c r="N923" i="8"/>
  <c r="O923" i="8"/>
  <c r="Q923" i="8"/>
  <c r="R923" i="8"/>
  <c r="T923" i="8"/>
  <c r="E947" i="8"/>
  <c r="F947" i="8"/>
  <c r="G947" i="8"/>
  <c r="H947" i="8"/>
  <c r="I947" i="8"/>
  <c r="J947" i="8"/>
  <c r="K947" i="8"/>
  <c r="L947" i="8"/>
  <c r="M947" i="8"/>
  <c r="N947" i="8"/>
  <c r="O947" i="8"/>
  <c r="Q947" i="8"/>
  <c r="R947" i="8"/>
  <c r="T947" i="8"/>
  <c r="E936" i="8"/>
  <c r="F936" i="8"/>
  <c r="G936" i="8"/>
  <c r="H936" i="8"/>
  <c r="I936" i="8"/>
  <c r="J936" i="8"/>
  <c r="K936" i="8"/>
  <c r="L936" i="8"/>
  <c r="M936" i="8"/>
  <c r="N936" i="8"/>
  <c r="O936" i="8"/>
  <c r="Q936" i="8"/>
  <c r="R936" i="8"/>
  <c r="T936" i="8"/>
  <c r="E334" i="8"/>
  <c r="F334" i="8"/>
  <c r="G334" i="8"/>
  <c r="H334" i="8"/>
  <c r="I334" i="8"/>
  <c r="J334" i="8"/>
  <c r="K334" i="8"/>
  <c r="Y334" i="8" s="1"/>
  <c r="L334" i="8"/>
  <c r="M334" i="8"/>
  <c r="AF334" i="8" s="1"/>
  <c r="N334" i="8"/>
  <c r="O334" i="8"/>
  <c r="Q334" i="8"/>
  <c r="R334" i="8"/>
  <c r="T334" i="8"/>
  <c r="E790" i="8"/>
  <c r="F790" i="8"/>
  <c r="G790" i="8"/>
  <c r="H790" i="8"/>
  <c r="I790" i="8"/>
  <c r="J790" i="8"/>
  <c r="K790" i="8"/>
  <c r="Y790" i="8" s="1"/>
  <c r="L790" i="8"/>
  <c r="M790" i="8"/>
  <c r="N790" i="8"/>
  <c r="O790" i="8"/>
  <c r="Q790" i="8"/>
  <c r="R790" i="8"/>
  <c r="T790" i="8"/>
  <c r="E791" i="8"/>
  <c r="F791" i="8"/>
  <c r="G791" i="8"/>
  <c r="H791" i="8"/>
  <c r="I791" i="8"/>
  <c r="J791" i="8"/>
  <c r="K791" i="8"/>
  <c r="Y791" i="8" s="1"/>
  <c r="L791" i="8"/>
  <c r="M791" i="8"/>
  <c r="AF791" i="8" s="1"/>
  <c r="N791" i="8"/>
  <c r="O791" i="8"/>
  <c r="Q791" i="8"/>
  <c r="R791" i="8"/>
  <c r="T791" i="8"/>
  <c r="E1227" i="8"/>
  <c r="F1227" i="8"/>
  <c r="G1227" i="8"/>
  <c r="H1227" i="8"/>
  <c r="I1227" i="8"/>
  <c r="J1227" i="8"/>
  <c r="K1227" i="8"/>
  <c r="L1227" i="8"/>
  <c r="M1227" i="8"/>
  <c r="N1227" i="8"/>
  <c r="O1227" i="8"/>
  <c r="Q1227" i="8"/>
  <c r="R1227" i="8"/>
  <c r="T1227" i="8"/>
  <c r="E335" i="8"/>
  <c r="F335" i="8"/>
  <c r="G335" i="8"/>
  <c r="H335" i="8"/>
  <c r="I335" i="8"/>
  <c r="J335" i="8"/>
  <c r="K335" i="8"/>
  <c r="Y335" i="8" s="1"/>
  <c r="L335" i="8"/>
  <c r="M335" i="8"/>
  <c r="AF335" i="8" s="1"/>
  <c r="N335" i="8"/>
  <c r="O335" i="8"/>
  <c r="Q335" i="8"/>
  <c r="R335" i="8"/>
  <c r="T335" i="8"/>
  <c r="E792" i="8"/>
  <c r="F792" i="8"/>
  <c r="G792" i="8"/>
  <c r="H792" i="8"/>
  <c r="I792" i="8"/>
  <c r="J792" i="8"/>
  <c r="K792" i="8"/>
  <c r="Y792" i="8" s="1"/>
  <c r="L792" i="8"/>
  <c r="M792" i="8"/>
  <c r="AF792" i="8" s="1"/>
  <c r="N792" i="8"/>
  <c r="O792" i="8"/>
  <c r="Q792" i="8"/>
  <c r="R792" i="8"/>
  <c r="T792" i="8"/>
  <c r="E336" i="8"/>
  <c r="F336" i="8"/>
  <c r="G336" i="8"/>
  <c r="H336" i="8"/>
  <c r="I336" i="8"/>
  <c r="J336" i="8"/>
  <c r="K336" i="8"/>
  <c r="Y336" i="8" s="1"/>
  <c r="L336" i="8"/>
  <c r="M336" i="8"/>
  <c r="AF336" i="8" s="1"/>
  <c r="N336" i="8"/>
  <c r="O336" i="8"/>
  <c r="Q336" i="8"/>
  <c r="R336" i="8"/>
  <c r="T336" i="8"/>
  <c r="E337" i="8"/>
  <c r="F337" i="8"/>
  <c r="G337" i="8"/>
  <c r="H337" i="8"/>
  <c r="I337" i="8"/>
  <c r="J337" i="8"/>
  <c r="K337" i="8"/>
  <c r="Y337" i="8" s="1"/>
  <c r="L337" i="8"/>
  <c r="M337" i="8"/>
  <c r="AF337" i="8" s="1"/>
  <c r="N337" i="8"/>
  <c r="O337" i="8"/>
  <c r="Q337" i="8"/>
  <c r="R337" i="8"/>
  <c r="T337" i="8"/>
  <c r="E793" i="8"/>
  <c r="F793" i="8"/>
  <c r="G793" i="8"/>
  <c r="H793" i="8"/>
  <c r="I793" i="8"/>
  <c r="J793" i="8"/>
  <c r="K793" i="8"/>
  <c r="Y793" i="8" s="1"/>
  <c r="L793" i="8"/>
  <c r="M793" i="8"/>
  <c r="AF793" i="8" s="1"/>
  <c r="N793" i="8"/>
  <c r="O793" i="8"/>
  <c r="Q793" i="8"/>
  <c r="R793" i="8"/>
  <c r="T793" i="8"/>
  <c r="E338" i="8"/>
  <c r="F338" i="8"/>
  <c r="G338" i="8"/>
  <c r="H338" i="8"/>
  <c r="I338" i="8"/>
  <c r="J338" i="8"/>
  <c r="K338" i="8"/>
  <c r="Y338" i="8" s="1"/>
  <c r="L338" i="8"/>
  <c r="M338" i="8"/>
  <c r="AF338" i="8" s="1"/>
  <c r="N338" i="8"/>
  <c r="O338" i="8"/>
  <c r="Q338" i="8"/>
  <c r="R338" i="8"/>
  <c r="T338" i="8"/>
  <c r="E339" i="8"/>
  <c r="F339" i="8"/>
  <c r="G339" i="8"/>
  <c r="H339" i="8"/>
  <c r="I339" i="8"/>
  <c r="J339" i="8"/>
  <c r="K339" i="8"/>
  <c r="L339" i="8"/>
  <c r="M339" i="8"/>
  <c r="AF339" i="8" s="1"/>
  <c r="N339" i="8"/>
  <c r="O339" i="8"/>
  <c r="Q339" i="8"/>
  <c r="R339" i="8"/>
  <c r="T339" i="8"/>
  <c r="E180" i="8"/>
  <c r="F180" i="8"/>
  <c r="G180" i="8"/>
  <c r="H180" i="8"/>
  <c r="I180" i="8"/>
  <c r="J180" i="8"/>
  <c r="K180" i="8"/>
  <c r="L180" i="8"/>
  <c r="M180" i="8"/>
  <c r="N180" i="8"/>
  <c r="O180" i="8"/>
  <c r="Q180" i="8"/>
  <c r="R180" i="8"/>
  <c r="T180" i="8"/>
  <c r="E340" i="8"/>
  <c r="F340" i="8"/>
  <c r="G340" i="8"/>
  <c r="H340" i="8"/>
  <c r="I340" i="8"/>
  <c r="J340" i="8"/>
  <c r="K340" i="8"/>
  <c r="Y340" i="8" s="1"/>
  <c r="L340" i="8"/>
  <c r="M340" i="8"/>
  <c r="AF340" i="8" s="1"/>
  <c r="N340" i="8"/>
  <c r="O340" i="8"/>
  <c r="Q340" i="8"/>
  <c r="R340" i="8"/>
  <c r="T340" i="8"/>
  <c r="E98" i="8"/>
  <c r="F98" i="8"/>
  <c r="G98" i="8"/>
  <c r="H98" i="8"/>
  <c r="I98" i="8"/>
  <c r="J98" i="8"/>
  <c r="K98" i="8"/>
  <c r="L98" i="8"/>
  <c r="M98" i="8"/>
  <c r="N98" i="8"/>
  <c r="O98" i="8"/>
  <c r="Q98" i="8"/>
  <c r="R98" i="8"/>
  <c r="T98" i="8"/>
  <c r="E890" i="8"/>
  <c r="F890" i="8"/>
  <c r="G890" i="8"/>
  <c r="H890" i="8"/>
  <c r="I890" i="8"/>
  <c r="J890" i="8"/>
  <c r="K890" i="8"/>
  <c r="L890" i="8"/>
  <c r="M890" i="8"/>
  <c r="N890" i="8"/>
  <c r="O890" i="8"/>
  <c r="Q890" i="8"/>
  <c r="R890" i="8"/>
  <c r="T890" i="8"/>
  <c r="E181" i="8"/>
  <c r="F181" i="8"/>
  <c r="G181" i="8"/>
  <c r="H181" i="8"/>
  <c r="I181" i="8"/>
  <c r="J181" i="8"/>
  <c r="K181" i="8"/>
  <c r="L181" i="8"/>
  <c r="M181" i="8"/>
  <c r="N181" i="8"/>
  <c r="O181" i="8"/>
  <c r="Q181" i="8"/>
  <c r="R181" i="8"/>
  <c r="T181" i="8"/>
  <c r="E106" i="8"/>
  <c r="F106" i="8"/>
  <c r="G106" i="8"/>
  <c r="H106" i="8"/>
  <c r="I106" i="8"/>
  <c r="J106" i="8"/>
  <c r="K106" i="8"/>
  <c r="L106" i="8"/>
  <c r="M106" i="8"/>
  <c r="N106" i="8"/>
  <c r="O106" i="8"/>
  <c r="Q106" i="8"/>
  <c r="R106" i="8"/>
  <c r="T106" i="8"/>
  <c r="E1524" i="8"/>
  <c r="F1524" i="8"/>
  <c r="G1524" i="8"/>
  <c r="H1524" i="8"/>
  <c r="I1524" i="8"/>
  <c r="J1524" i="8"/>
  <c r="K1524" i="8"/>
  <c r="L1524" i="8"/>
  <c r="M1524" i="8"/>
  <c r="N1524" i="8"/>
  <c r="O1524" i="8"/>
  <c r="Q1524" i="8"/>
  <c r="R1524" i="8"/>
  <c r="T1524" i="8"/>
  <c r="E794" i="8"/>
  <c r="F794" i="8"/>
  <c r="G794" i="8"/>
  <c r="H794" i="8"/>
  <c r="I794" i="8"/>
  <c r="J794" i="8"/>
  <c r="K794" i="8"/>
  <c r="Y794" i="8" s="1"/>
  <c r="L794" i="8"/>
  <c r="M794" i="8"/>
  <c r="AF794" i="8" s="1"/>
  <c r="N794" i="8"/>
  <c r="O794" i="8"/>
  <c r="Q794" i="8"/>
  <c r="R794" i="8"/>
  <c r="T794" i="8"/>
  <c r="E795" i="8"/>
  <c r="F795" i="8"/>
  <c r="G795" i="8"/>
  <c r="H795" i="8"/>
  <c r="I795" i="8"/>
  <c r="J795" i="8"/>
  <c r="K795" i="8"/>
  <c r="Y795" i="8" s="1"/>
  <c r="L795" i="8"/>
  <c r="M795" i="8"/>
  <c r="AF795" i="8" s="1"/>
  <c r="N795" i="8"/>
  <c r="O795" i="8"/>
  <c r="Q795" i="8"/>
  <c r="R795" i="8"/>
  <c r="T795" i="8"/>
  <c r="E796" i="8"/>
  <c r="F796" i="8"/>
  <c r="G796" i="8"/>
  <c r="H796" i="8"/>
  <c r="I796" i="8"/>
  <c r="J796" i="8"/>
  <c r="K796" i="8"/>
  <c r="Y796" i="8" s="1"/>
  <c r="L796" i="8"/>
  <c r="M796" i="8"/>
  <c r="AF796" i="8" s="1"/>
  <c r="N796" i="8"/>
  <c r="O796" i="8"/>
  <c r="Q796" i="8"/>
  <c r="R796" i="8"/>
  <c r="T796" i="8"/>
  <c r="E341" i="8"/>
  <c r="F341" i="8"/>
  <c r="G341" i="8"/>
  <c r="H341" i="8"/>
  <c r="I341" i="8"/>
  <c r="J341" i="8"/>
  <c r="K341" i="8"/>
  <c r="Y341" i="8" s="1"/>
  <c r="L341" i="8"/>
  <c r="M341" i="8"/>
  <c r="AF341" i="8" s="1"/>
  <c r="N341" i="8"/>
  <c r="O341" i="8"/>
  <c r="Q341" i="8"/>
  <c r="R341" i="8"/>
  <c r="T341" i="8"/>
  <c r="E797" i="8"/>
  <c r="F797" i="8"/>
  <c r="G797" i="8"/>
  <c r="H797" i="8"/>
  <c r="I797" i="8"/>
  <c r="J797" i="8"/>
  <c r="K797" i="8"/>
  <c r="Y797" i="8" s="1"/>
  <c r="L797" i="8"/>
  <c r="M797" i="8"/>
  <c r="AF797" i="8" s="1"/>
  <c r="N797" i="8"/>
  <c r="O797" i="8"/>
  <c r="Q797" i="8"/>
  <c r="R797" i="8"/>
  <c r="T797" i="8"/>
  <c r="E342" i="8"/>
  <c r="F342" i="8"/>
  <c r="G342" i="8"/>
  <c r="H342" i="8"/>
  <c r="I342" i="8"/>
  <c r="J342" i="8"/>
  <c r="K342" i="8"/>
  <c r="Y342" i="8" s="1"/>
  <c r="L342" i="8"/>
  <c r="M342" i="8"/>
  <c r="AF342" i="8" s="1"/>
  <c r="N342" i="8"/>
  <c r="O342" i="8"/>
  <c r="Q342" i="8"/>
  <c r="R342" i="8"/>
  <c r="T342" i="8"/>
  <c r="E343" i="8"/>
  <c r="F343" i="8"/>
  <c r="G343" i="8"/>
  <c r="H343" i="8"/>
  <c r="I343" i="8"/>
  <c r="J343" i="8"/>
  <c r="K343" i="8"/>
  <c r="Y343" i="8" s="1"/>
  <c r="L343" i="8"/>
  <c r="M343" i="8"/>
  <c r="AF343" i="8" s="1"/>
  <c r="N343" i="8"/>
  <c r="O343" i="8"/>
  <c r="Q343" i="8"/>
  <c r="R343" i="8"/>
  <c r="T343" i="8"/>
  <c r="E344" i="8"/>
  <c r="F344" i="8"/>
  <c r="G344" i="8"/>
  <c r="H344" i="8"/>
  <c r="I344" i="8"/>
  <c r="J344" i="8"/>
  <c r="K344" i="8"/>
  <c r="Y344" i="8" s="1"/>
  <c r="L344" i="8"/>
  <c r="M344" i="8"/>
  <c r="AF344" i="8" s="1"/>
  <c r="N344" i="8"/>
  <c r="O344" i="8"/>
  <c r="Q344" i="8"/>
  <c r="R344" i="8"/>
  <c r="T344" i="8"/>
  <c r="E81" i="8"/>
  <c r="F81" i="8"/>
  <c r="G81" i="8"/>
  <c r="H81" i="8"/>
  <c r="I81" i="8"/>
  <c r="J81" i="8"/>
  <c r="K81" i="8"/>
  <c r="L81" i="8"/>
  <c r="M81" i="8"/>
  <c r="N81" i="8"/>
  <c r="O81" i="8"/>
  <c r="Q81" i="8"/>
  <c r="R81" i="8"/>
  <c r="T81" i="8"/>
  <c r="E42" i="8"/>
  <c r="F42" i="8"/>
  <c r="G42" i="8"/>
  <c r="H42" i="8"/>
  <c r="I42" i="8"/>
  <c r="J42" i="8"/>
  <c r="K42" i="8"/>
  <c r="L42" i="8"/>
  <c r="M42" i="8"/>
  <c r="N42" i="8"/>
  <c r="O42" i="8"/>
  <c r="Q42" i="8"/>
  <c r="R42" i="8"/>
  <c r="T42" i="8"/>
  <c r="E345" i="8"/>
  <c r="F345" i="8"/>
  <c r="G345" i="8"/>
  <c r="H345" i="8"/>
  <c r="I345" i="8"/>
  <c r="J345" i="8"/>
  <c r="K345" i="8"/>
  <c r="Y345" i="8" s="1"/>
  <c r="L345" i="8"/>
  <c r="M345" i="8"/>
  <c r="AF345" i="8" s="1"/>
  <c r="N345" i="8"/>
  <c r="O345" i="8"/>
  <c r="Q345" i="8"/>
  <c r="R345" i="8"/>
  <c r="T345" i="8"/>
  <c r="E346" i="8"/>
  <c r="F346" i="8"/>
  <c r="G346" i="8"/>
  <c r="H346" i="8"/>
  <c r="I346" i="8"/>
  <c r="J346" i="8"/>
  <c r="K346" i="8"/>
  <c r="Y346" i="8" s="1"/>
  <c r="L346" i="8"/>
  <c r="M346" i="8"/>
  <c r="AF346" i="8" s="1"/>
  <c r="N346" i="8"/>
  <c r="O346" i="8"/>
  <c r="Q346" i="8"/>
  <c r="R346" i="8"/>
  <c r="T346" i="8"/>
  <c r="E99" i="8"/>
  <c r="F99" i="8"/>
  <c r="G99" i="8"/>
  <c r="H99" i="8"/>
  <c r="I99" i="8"/>
  <c r="J99" i="8"/>
  <c r="K99" i="8"/>
  <c r="L99" i="8"/>
  <c r="M99" i="8"/>
  <c r="N99" i="8"/>
  <c r="O99" i="8"/>
  <c r="Q99" i="8"/>
  <c r="R99" i="8"/>
  <c r="T99" i="8"/>
  <c r="E833" i="8"/>
  <c r="F833" i="8"/>
  <c r="G833" i="8"/>
  <c r="H833" i="8"/>
  <c r="I833" i="8"/>
  <c r="J833" i="8"/>
  <c r="K833" i="8"/>
  <c r="L833" i="8"/>
  <c r="M833" i="8"/>
  <c r="N833" i="8"/>
  <c r="O833" i="8"/>
  <c r="Q833" i="8"/>
  <c r="R833" i="8"/>
  <c r="T833" i="8"/>
  <c r="E1525" i="8"/>
  <c r="F1525" i="8"/>
  <c r="G1525" i="8"/>
  <c r="H1525" i="8"/>
  <c r="I1525" i="8"/>
  <c r="J1525" i="8"/>
  <c r="K1525" i="8"/>
  <c r="L1525" i="8"/>
  <c r="M1525" i="8"/>
  <c r="N1525" i="8"/>
  <c r="O1525" i="8"/>
  <c r="Q1525" i="8"/>
  <c r="R1525" i="8"/>
  <c r="T1525" i="8"/>
  <c r="E347" i="8"/>
  <c r="F347" i="8"/>
  <c r="G347" i="8"/>
  <c r="H347" i="8"/>
  <c r="I347" i="8"/>
  <c r="J347" i="8"/>
  <c r="K347" i="8"/>
  <c r="Y347" i="8" s="1"/>
  <c r="L347" i="8"/>
  <c r="M347" i="8"/>
  <c r="N347" i="8"/>
  <c r="O347" i="8"/>
  <c r="Q347" i="8"/>
  <c r="R347" i="8"/>
  <c r="T347" i="8"/>
  <c r="E348" i="8"/>
  <c r="F348" i="8"/>
  <c r="G348" i="8"/>
  <c r="H348" i="8"/>
  <c r="I348" i="8"/>
  <c r="J348" i="8"/>
  <c r="K348" i="8"/>
  <c r="Y348" i="8" s="1"/>
  <c r="L348" i="8"/>
  <c r="M348" i="8"/>
  <c r="AF348" i="8" s="1"/>
  <c r="N348" i="8"/>
  <c r="O348" i="8"/>
  <c r="Q348" i="8"/>
  <c r="R348" i="8"/>
  <c r="T348" i="8"/>
  <c r="E349" i="8"/>
  <c r="F349" i="8"/>
  <c r="G349" i="8"/>
  <c r="H349" i="8"/>
  <c r="I349" i="8"/>
  <c r="J349" i="8"/>
  <c r="K349" i="8"/>
  <c r="Y349" i="8" s="1"/>
  <c r="L349" i="8"/>
  <c r="M349" i="8"/>
  <c r="AF349" i="8" s="1"/>
  <c r="N349" i="8"/>
  <c r="O349" i="8"/>
  <c r="Q349" i="8"/>
  <c r="R349" i="8"/>
  <c r="T349" i="8"/>
  <c r="E350" i="8"/>
  <c r="F350" i="8"/>
  <c r="G350" i="8"/>
  <c r="H350" i="8"/>
  <c r="I350" i="8"/>
  <c r="J350" i="8"/>
  <c r="K350" i="8"/>
  <c r="Y350" i="8" s="1"/>
  <c r="L350" i="8"/>
  <c r="M350" i="8"/>
  <c r="AF350" i="8" s="1"/>
  <c r="N350" i="8"/>
  <c r="O350" i="8"/>
  <c r="Q350" i="8"/>
  <c r="R350" i="8"/>
  <c r="T350" i="8"/>
  <c r="E351" i="8"/>
  <c r="F351" i="8"/>
  <c r="G351" i="8"/>
  <c r="H351" i="8"/>
  <c r="I351" i="8"/>
  <c r="J351" i="8"/>
  <c r="K351" i="8"/>
  <c r="Y351" i="8" s="1"/>
  <c r="L351" i="8"/>
  <c r="M351" i="8"/>
  <c r="AF351" i="8" s="1"/>
  <c r="N351" i="8"/>
  <c r="O351" i="8"/>
  <c r="Q351" i="8"/>
  <c r="R351" i="8"/>
  <c r="T351" i="8"/>
  <c r="E100" i="8"/>
  <c r="F100" i="8"/>
  <c r="G100" i="8"/>
  <c r="H100" i="8"/>
  <c r="I100" i="8"/>
  <c r="J100" i="8"/>
  <c r="K100" i="8"/>
  <c r="L100" i="8"/>
  <c r="M100" i="8"/>
  <c r="N100" i="8"/>
  <c r="O100" i="8"/>
  <c r="Q100" i="8"/>
  <c r="R100" i="8"/>
  <c r="T100" i="8"/>
  <c r="E798" i="8"/>
  <c r="F798" i="8"/>
  <c r="G798" i="8"/>
  <c r="H798" i="8"/>
  <c r="I798" i="8"/>
  <c r="J798" i="8"/>
  <c r="K798" i="8"/>
  <c r="Y798" i="8" s="1"/>
  <c r="L798" i="8"/>
  <c r="M798" i="8"/>
  <c r="AF798" i="8" s="1"/>
  <c r="N798" i="8"/>
  <c r="O798" i="8"/>
  <c r="Q798" i="8"/>
  <c r="R798" i="8"/>
  <c r="T798" i="8"/>
  <c r="E1228" i="8"/>
  <c r="F1228" i="8"/>
  <c r="G1228" i="8"/>
  <c r="H1228" i="8"/>
  <c r="I1228" i="8"/>
  <c r="J1228" i="8"/>
  <c r="K1228" i="8"/>
  <c r="L1228" i="8"/>
  <c r="M1228" i="8"/>
  <c r="AF1228" i="8" s="1"/>
  <c r="N1228" i="8"/>
  <c r="O1228" i="8"/>
  <c r="Q1228" i="8"/>
  <c r="R1228" i="8"/>
  <c r="T1228" i="8"/>
  <c r="E82" i="8"/>
  <c r="F82" i="8"/>
  <c r="G82" i="8"/>
  <c r="H82" i="8"/>
  <c r="I82" i="8"/>
  <c r="J82" i="8"/>
  <c r="K82" i="8"/>
  <c r="L82" i="8"/>
  <c r="M82" i="8"/>
  <c r="N82" i="8"/>
  <c r="O82" i="8"/>
  <c r="Q82" i="8"/>
  <c r="R82" i="8"/>
  <c r="T82" i="8"/>
  <c r="E74" i="8"/>
  <c r="F74" i="8"/>
  <c r="G74" i="8"/>
  <c r="H74" i="8"/>
  <c r="I74" i="8"/>
  <c r="J74" i="8"/>
  <c r="K74" i="8"/>
  <c r="L74" i="8"/>
  <c r="M74" i="8"/>
  <c r="N74" i="8"/>
  <c r="O74" i="8"/>
  <c r="Q74" i="8"/>
  <c r="R74" i="8"/>
  <c r="T74" i="8"/>
  <c r="E1526" i="8"/>
  <c r="F1526" i="8"/>
  <c r="G1526" i="8"/>
  <c r="H1526" i="8"/>
  <c r="I1526" i="8"/>
  <c r="J1526" i="8"/>
  <c r="K1526" i="8"/>
  <c r="L1526" i="8"/>
  <c r="M1526" i="8"/>
  <c r="N1526" i="8"/>
  <c r="O1526" i="8"/>
  <c r="Q1526" i="8"/>
  <c r="R1526" i="8"/>
  <c r="T1526" i="8"/>
  <c r="E182" i="8"/>
  <c r="F182" i="8"/>
  <c r="G182" i="8"/>
  <c r="H182" i="8"/>
  <c r="I182" i="8"/>
  <c r="J182" i="8"/>
  <c r="K182" i="8"/>
  <c r="L182" i="8"/>
  <c r="M182" i="8"/>
  <c r="N182" i="8"/>
  <c r="O182" i="8"/>
  <c r="Q182" i="8"/>
  <c r="R182" i="8"/>
  <c r="T182" i="8"/>
  <c r="E1386" i="8"/>
  <c r="F1386" i="8"/>
  <c r="G1386" i="8"/>
  <c r="H1386" i="8"/>
  <c r="I1386" i="8"/>
  <c r="J1386" i="8"/>
  <c r="K1386" i="8"/>
  <c r="L1386" i="8"/>
  <c r="M1386" i="8"/>
  <c r="N1386" i="8"/>
  <c r="O1386" i="8"/>
  <c r="Q1386" i="8"/>
  <c r="R1386" i="8"/>
  <c r="T1386" i="8"/>
  <c r="E1527" i="8"/>
  <c r="F1527" i="8"/>
  <c r="G1527" i="8"/>
  <c r="H1527" i="8"/>
  <c r="I1527" i="8"/>
  <c r="J1527" i="8"/>
  <c r="K1527" i="8"/>
  <c r="L1527" i="8"/>
  <c r="M1527" i="8"/>
  <c r="N1527" i="8"/>
  <c r="O1527" i="8"/>
  <c r="Q1527" i="8"/>
  <c r="R1527" i="8"/>
  <c r="T1527" i="8"/>
  <c r="E1528" i="8"/>
  <c r="F1528" i="8"/>
  <c r="G1528" i="8"/>
  <c r="H1528" i="8"/>
  <c r="I1528" i="8"/>
  <c r="J1528" i="8"/>
  <c r="K1528" i="8"/>
  <c r="L1528" i="8"/>
  <c r="M1528" i="8"/>
  <c r="N1528" i="8"/>
  <c r="O1528" i="8"/>
  <c r="Q1528" i="8"/>
  <c r="R1528" i="8"/>
  <c r="T1528" i="8"/>
  <c r="E183" i="8"/>
  <c r="F183" i="8"/>
  <c r="G183" i="8"/>
  <c r="H183" i="8"/>
  <c r="I183" i="8"/>
  <c r="J183" i="8"/>
  <c r="K183" i="8"/>
  <c r="L183" i="8"/>
  <c r="M183" i="8"/>
  <c r="N183" i="8"/>
  <c r="O183" i="8"/>
  <c r="Q183" i="8"/>
  <c r="R183" i="8"/>
  <c r="T183" i="8"/>
  <c r="E107" i="8"/>
  <c r="F107" i="8"/>
  <c r="G107" i="8"/>
  <c r="H107" i="8"/>
  <c r="I107" i="8"/>
  <c r="J107" i="8"/>
  <c r="K107" i="8"/>
  <c r="L107" i="8"/>
  <c r="M107" i="8"/>
  <c r="N107" i="8"/>
  <c r="O107" i="8"/>
  <c r="Q107" i="8"/>
  <c r="R107" i="8"/>
  <c r="T107" i="8"/>
  <c r="E184" i="8"/>
  <c r="F184" i="8"/>
  <c r="G184" i="8"/>
  <c r="H184" i="8"/>
  <c r="I184" i="8"/>
  <c r="J184" i="8"/>
  <c r="K184" i="8"/>
  <c r="L184" i="8"/>
  <c r="M184" i="8"/>
  <c r="N184" i="8"/>
  <c r="O184" i="8"/>
  <c r="Q184" i="8"/>
  <c r="R184" i="8"/>
  <c r="T184" i="8"/>
  <c r="E1378" i="8"/>
  <c r="F1378" i="8"/>
  <c r="G1378" i="8"/>
  <c r="H1378" i="8"/>
  <c r="I1378" i="8"/>
  <c r="J1378" i="8"/>
  <c r="K1378" i="8"/>
  <c r="L1378" i="8"/>
  <c r="M1378" i="8"/>
  <c r="N1378" i="8"/>
  <c r="O1378" i="8"/>
  <c r="Q1378" i="8"/>
  <c r="R1378" i="8"/>
  <c r="T1378" i="8"/>
  <c r="E891" i="8"/>
  <c r="F891" i="8"/>
  <c r="AU891" i="8" s="1"/>
  <c r="G891" i="8"/>
  <c r="H891" i="8"/>
  <c r="I891" i="8"/>
  <c r="J891" i="8"/>
  <c r="K891" i="8"/>
  <c r="L891" i="8"/>
  <c r="AC891" i="8" s="1"/>
  <c r="M891" i="8"/>
  <c r="N891" i="8"/>
  <c r="O891" i="8"/>
  <c r="Q891" i="8"/>
  <c r="R891" i="8"/>
  <c r="T891" i="8"/>
  <c r="AD891" i="8" s="1"/>
  <c r="E892" i="8"/>
  <c r="F892" i="8"/>
  <c r="AU892" i="8" s="1"/>
  <c r="G892" i="8"/>
  <c r="H892" i="8"/>
  <c r="I892" i="8"/>
  <c r="J892" i="8"/>
  <c r="K892" i="8"/>
  <c r="L892" i="8"/>
  <c r="AC892" i="8" s="1"/>
  <c r="M892" i="8"/>
  <c r="N892" i="8"/>
  <c r="O892" i="8"/>
  <c r="Q892" i="8"/>
  <c r="R892" i="8"/>
  <c r="T892" i="8"/>
  <c r="E953" i="8"/>
  <c r="F953" i="8"/>
  <c r="G953" i="8"/>
  <c r="H953" i="8"/>
  <c r="I953" i="8"/>
  <c r="J953" i="8"/>
  <c r="K953" i="8"/>
  <c r="L953" i="8"/>
  <c r="M953" i="8"/>
  <c r="N953" i="8"/>
  <c r="O953" i="8"/>
  <c r="Q953" i="8"/>
  <c r="R953" i="8"/>
  <c r="T953" i="8"/>
  <c r="E830" i="8"/>
  <c r="F830" i="8"/>
  <c r="AU830" i="8" s="1"/>
  <c r="G830" i="8"/>
  <c r="H830" i="8"/>
  <c r="I830" i="8"/>
  <c r="J830" i="8"/>
  <c r="K830" i="8"/>
  <c r="L830" i="8"/>
  <c r="AC830" i="8" s="1"/>
  <c r="M830" i="8"/>
  <c r="N830" i="8"/>
  <c r="O830" i="8"/>
  <c r="Q830" i="8"/>
  <c r="R830" i="8"/>
  <c r="T830" i="8"/>
  <c r="E893" i="8"/>
  <c r="F893" i="8"/>
  <c r="AU893" i="8" s="1"/>
  <c r="G893" i="8"/>
  <c r="H893" i="8"/>
  <c r="I893" i="8"/>
  <c r="J893" i="8"/>
  <c r="K893" i="8"/>
  <c r="L893" i="8"/>
  <c r="AC893" i="8" s="1"/>
  <c r="M893" i="8"/>
  <c r="N893" i="8"/>
  <c r="O893" i="8"/>
  <c r="Q893" i="8"/>
  <c r="R893" i="8"/>
  <c r="T893" i="8"/>
  <c r="E73" i="8"/>
  <c r="F73" i="8"/>
  <c r="G73" i="8"/>
  <c r="H73" i="8"/>
  <c r="I73" i="8"/>
  <c r="J73" i="8"/>
  <c r="K73" i="8"/>
  <c r="L73" i="8"/>
  <c r="M73" i="8"/>
  <c r="N73" i="8"/>
  <c r="O73" i="8"/>
  <c r="Q73" i="8"/>
  <c r="R73" i="8"/>
  <c r="T73" i="8"/>
  <c r="E352" i="8"/>
  <c r="F352" i="8"/>
  <c r="G352" i="8"/>
  <c r="H352" i="8"/>
  <c r="I352" i="8"/>
  <c r="J352" i="8"/>
  <c r="K352" i="8"/>
  <c r="L352" i="8"/>
  <c r="M352" i="8"/>
  <c r="N352" i="8"/>
  <c r="O352" i="8"/>
  <c r="Q352" i="8"/>
  <c r="R352" i="8"/>
  <c r="T352" i="8"/>
  <c r="E1229" i="8"/>
  <c r="F1229" i="8"/>
  <c r="G1229" i="8"/>
  <c r="H1229" i="8"/>
  <c r="I1229" i="8"/>
  <c r="J1229" i="8"/>
  <c r="K1229" i="8"/>
  <c r="L1229" i="8"/>
  <c r="M1229" i="8"/>
  <c r="N1229" i="8"/>
  <c r="O1229" i="8"/>
  <c r="Q1229" i="8"/>
  <c r="R1229" i="8"/>
  <c r="T1229" i="8"/>
  <c r="E1230" i="8"/>
  <c r="F1230" i="8"/>
  <c r="AU1230" i="8" s="1"/>
  <c r="G1230" i="8"/>
  <c r="H1230" i="8"/>
  <c r="I1230" i="8"/>
  <c r="J1230" i="8"/>
  <c r="K1230" i="8"/>
  <c r="L1230" i="8"/>
  <c r="M1230" i="8"/>
  <c r="N1230" i="8"/>
  <c r="O1230" i="8"/>
  <c r="Q1230" i="8"/>
  <c r="R1230" i="8"/>
  <c r="T1230" i="8"/>
  <c r="E799" i="8"/>
  <c r="F799" i="8"/>
  <c r="G799" i="8"/>
  <c r="H799" i="8"/>
  <c r="I799" i="8"/>
  <c r="J799" i="8"/>
  <c r="K799" i="8"/>
  <c r="Y799" i="8" s="1"/>
  <c r="L799" i="8"/>
  <c r="M799" i="8"/>
  <c r="N799" i="8"/>
  <c r="O799" i="8"/>
  <c r="Q799" i="8"/>
  <c r="R799" i="8"/>
  <c r="T799" i="8"/>
  <c r="E800" i="8"/>
  <c r="F800" i="8"/>
  <c r="G800" i="8"/>
  <c r="H800" i="8"/>
  <c r="I800" i="8"/>
  <c r="J800" i="8"/>
  <c r="K800" i="8"/>
  <c r="Y800" i="8" s="1"/>
  <c r="L800" i="8"/>
  <c r="M800" i="8"/>
  <c r="AF800" i="8" s="1"/>
  <c r="N800" i="8"/>
  <c r="O800" i="8"/>
  <c r="Q800" i="8"/>
  <c r="R800" i="8"/>
  <c r="T800" i="8"/>
  <c r="E935" i="8"/>
  <c r="F935" i="8"/>
  <c r="G935" i="8"/>
  <c r="H935" i="8"/>
  <c r="I935" i="8"/>
  <c r="J935" i="8"/>
  <c r="K935" i="8"/>
  <c r="L935" i="8"/>
  <c r="AC935" i="8" s="1"/>
  <c r="M935" i="8"/>
  <c r="N935" i="8"/>
  <c r="O935" i="8"/>
  <c r="Q935" i="8"/>
  <c r="R935" i="8"/>
  <c r="T935" i="8"/>
  <c r="AD935" i="8" s="1"/>
  <c r="E1529" i="8"/>
  <c r="F1529" i="8"/>
  <c r="G1529" i="8"/>
  <c r="H1529" i="8"/>
  <c r="I1529" i="8"/>
  <c r="J1529" i="8"/>
  <c r="K1529" i="8"/>
  <c r="L1529" i="8"/>
  <c r="M1529" i="8"/>
  <c r="N1529" i="8"/>
  <c r="O1529" i="8"/>
  <c r="Q1529" i="8"/>
  <c r="R1529" i="8"/>
  <c r="T1529" i="8"/>
  <c r="E894" i="8"/>
  <c r="F894" i="8"/>
  <c r="G894" i="8"/>
  <c r="H894" i="8"/>
  <c r="I894" i="8"/>
  <c r="J894" i="8"/>
  <c r="K894" i="8"/>
  <c r="L894" i="8"/>
  <c r="M894" i="8"/>
  <c r="N894" i="8"/>
  <c r="O894" i="8"/>
  <c r="Q894" i="8"/>
  <c r="R894" i="8"/>
  <c r="T894" i="8"/>
  <c r="E1530" i="8"/>
  <c r="F1530" i="8"/>
  <c r="G1530" i="8"/>
  <c r="H1530" i="8"/>
  <c r="I1530" i="8"/>
  <c r="J1530" i="8"/>
  <c r="K1530" i="8"/>
  <c r="L1530" i="8"/>
  <c r="M1530" i="8"/>
  <c r="N1530" i="8"/>
  <c r="O1530" i="8"/>
  <c r="Q1530" i="8"/>
  <c r="R1530" i="8"/>
  <c r="T1530" i="8"/>
  <c r="E895" i="8"/>
  <c r="F895" i="8"/>
  <c r="AU895" i="8" s="1"/>
  <c r="G895" i="8"/>
  <c r="H895" i="8"/>
  <c r="I895" i="8"/>
  <c r="J895" i="8"/>
  <c r="K895" i="8"/>
  <c r="L895" i="8"/>
  <c r="M895" i="8"/>
  <c r="N895" i="8"/>
  <c r="O895" i="8"/>
  <c r="Q895" i="8"/>
  <c r="R895" i="8"/>
  <c r="T895" i="8"/>
  <c r="E185" i="8"/>
  <c r="F185" i="8"/>
  <c r="G185" i="8"/>
  <c r="H185" i="8"/>
  <c r="I185" i="8"/>
  <c r="J185" i="8"/>
  <c r="K185" i="8"/>
  <c r="L185" i="8"/>
  <c r="M185" i="8"/>
  <c r="N185" i="8"/>
  <c r="O185" i="8"/>
  <c r="Q185" i="8"/>
  <c r="R185" i="8"/>
  <c r="T185" i="8"/>
  <c r="E386" i="8"/>
  <c r="F386" i="8"/>
  <c r="AU386" i="8" s="1"/>
  <c r="G386" i="8"/>
  <c r="H386" i="8"/>
  <c r="I386" i="8"/>
  <c r="J386" i="8"/>
  <c r="K386" i="8"/>
  <c r="L386" i="8"/>
  <c r="M386" i="8"/>
  <c r="N386" i="8"/>
  <c r="O386" i="8"/>
  <c r="Q386" i="8"/>
  <c r="R386" i="8"/>
  <c r="T386" i="8"/>
  <c r="E896" i="8"/>
  <c r="F896" i="8"/>
  <c r="G896" i="8"/>
  <c r="H896" i="8"/>
  <c r="I896" i="8"/>
  <c r="J896" i="8"/>
  <c r="K896" i="8"/>
  <c r="L896" i="8"/>
  <c r="M896" i="8"/>
  <c r="N896" i="8"/>
  <c r="O896" i="8"/>
  <c r="Q896" i="8"/>
  <c r="R896" i="8"/>
  <c r="T896" i="8"/>
  <c r="E897" i="8"/>
  <c r="F897" i="8"/>
  <c r="G897" i="8"/>
  <c r="H897" i="8"/>
  <c r="I897" i="8"/>
  <c r="J897" i="8"/>
  <c r="K897" i="8"/>
  <c r="L897" i="8"/>
  <c r="M897" i="8"/>
  <c r="N897" i="8"/>
  <c r="O897" i="8"/>
  <c r="Q897" i="8"/>
  <c r="R897" i="8"/>
  <c r="T897" i="8"/>
  <c r="E898" i="8"/>
  <c r="F898" i="8"/>
  <c r="G898" i="8"/>
  <c r="H898" i="8"/>
  <c r="I898" i="8"/>
  <c r="J898" i="8"/>
  <c r="K898" i="8"/>
  <c r="L898" i="8"/>
  <c r="M898" i="8"/>
  <c r="N898" i="8"/>
  <c r="O898" i="8"/>
  <c r="Q898" i="8"/>
  <c r="R898" i="8"/>
  <c r="T898" i="8"/>
  <c r="E899" i="8"/>
  <c r="F899" i="8"/>
  <c r="G899" i="8"/>
  <c r="H899" i="8"/>
  <c r="I899" i="8"/>
  <c r="J899" i="8"/>
  <c r="K899" i="8"/>
  <c r="L899" i="8"/>
  <c r="M899" i="8"/>
  <c r="N899" i="8"/>
  <c r="O899" i="8"/>
  <c r="Q899" i="8"/>
  <c r="R899" i="8"/>
  <c r="T899" i="8"/>
  <c r="E93" i="8"/>
  <c r="F93" i="8"/>
  <c r="G93" i="8"/>
  <c r="H93" i="8"/>
  <c r="I93" i="8"/>
  <c r="J93" i="8"/>
  <c r="K93" i="8"/>
  <c r="L93" i="8"/>
  <c r="M93" i="8"/>
  <c r="N93" i="8"/>
  <c r="O93" i="8"/>
  <c r="Q93" i="8"/>
  <c r="R93" i="8"/>
  <c r="T93" i="8"/>
  <c r="E186" i="8"/>
  <c r="F186" i="8"/>
  <c r="G186" i="8"/>
  <c r="H186" i="8"/>
  <c r="I186" i="8"/>
  <c r="J186" i="8"/>
  <c r="K186" i="8"/>
  <c r="L186" i="8"/>
  <c r="M186" i="8"/>
  <c r="N186" i="8"/>
  <c r="O186" i="8"/>
  <c r="Q186" i="8"/>
  <c r="R186" i="8"/>
  <c r="T186" i="8"/>
  <c r="E954" i="8"/>
  <c r="F954" i="8"/>
  <c r="G954" i="8"/>
  <c r="H954" i="8"/>
  <c r="I954" i="8"/>
  <c r="J954" i="8"/>
  <c r="K954" i="8"/>
  <c r="L954" i="8"/>
  <c r="M954" i="8"/>
  <c r="N954" i="8"/>
  <c r="O954" i="8"/>
  <c r="Q954" i="8"/>
  <c r="R954" i="8"/>
  <c r="T954" i="8"/>
  <c r="E121" i="8"/>
  <c r="F121" i="8"/>
  <c r="G121" i="8"/>
  <c r="H121" i="8"/>
  <c r="I121" i="8"/>
  <c r="J121" i="8"/>
  <c r="K121" i="8"/>
  <c r="L121" i="8"/>
  <c r="M121" i="8"/>
  <c r="N121" i="8"/>
  <c r="O121" i="8"/>
  <c r="Q121" i="8"/>
  <c r="R121" i="8"/>
  <c r="T121" i="8"/>
  <c r="E1254" i="8"/>
  <c r="F1254" i="8"/>
  <c r="G1254" i="8"/>
  <c r="H1254" i="8"/>
  <c r="I1254" i="8"/>
  <c r="J1254" i="8"/>
  <c r="K1254" i="8"/>
  <c r="L1254" i="8"/>
  <c r="M1254" i="8"/>
  <c r="N1254" i="8"/>
  <c r="O1254" i="8"/>
  <c r="Q1254" i="8"/>
  <c r="R1254" i="8"/>
  <c r="T1254" i="8"/>
  <c r="E187" i="8"/>
  <c r="F187" i="8"/>
  <c r="G187" i="8"/>
  <c r="H187" i="8"/>
  <c r="I187" i="8"/>
  <c r="J187" i="8"/>
  <c r="K187" i="8"/>
  <c r="L187" i="8"/>
  <c r="M187" i="8"/>
  <c r="N187" i="8"/>
  <c r="O187" i="8"/>
  <c r="Q187" i="8"/>
  <c r="R187" i="8"/>
  <c r="T187" i="8"/>
  <c r="E900" i="8"/>
  <c r="F900" i="8"/>
  <c r="G900" i="8"/>
  <c r="H900" i="8"/>
  <c r="I900" i="8"/>
  <c r="J900" i="8"/>
  <c r="K900" i="8"/>
  <c r="L900" i="8"/>
  <c r="M900" i="8"/>
  <c r="N900" i="8"/>
  <c r="O900" i="8"/>
  <c r="Q900" i="8"/>
  <c r="R900" i="8"/>
  <c r="T900" i="8"/>
  <c r="E901" i="8"/>
  <c r="F901" i="8"/>
  <c r="G901" i="8"/>
  <c r="H901" i="8"/>
  <c r="I901" i="8"/>
  <c r="J901" i="8"/>
  <c r="K901" i="8"/>
  <c r="L901" i="8"/>
  <c r="M901" i="8"/>
  <c r="N901" i="8"/>
  <c r="O901" i="8"/>
  <c r="Q901" i="8"/>
  <c r="R901" i="8"/>
  <c r="T901" i="8"/>
  <c r="E188" i="8"/>
  <c r="F188" i="8"/>
  <c r="G188" i="8"/>
  <c r="H188" i="8"/>
  <c r="I188" i="8"/>
  <c r="J188" i="8"/>
  <c r="K188" i="8"/>
  <c r="L188" i="8"/>
  <c r="M188" i="8"/>
  <c r="N188" i="8"/>
  <c r="O188" i="8"/>
  <c r="Q188" i="8"/>
  <c r="R188" i="8"/>
  <c r="T188" i="8"/>
  <c r="E124" i="8"/>
  <c r="F124" i="8"/>
  <c r="G124" i="8"/>
  <c r="H124" i="8"/>
  <c r="I124" i="8"/>
  <c r="J124" i="8"/>
  <c r="K124" i="8"/>
  <c r="L124" i="8"/>
  <c r="M124" i="8"/>
  <c r="N124" i="8"/>
  <c r="O124" i="8"/>
  <c r="Q124" i="8"/>
  <c r="R124" i="8"/>
  <c r="T124" i="8"/>
  <c r="E101" i="8"/>
  <c r="F101" i="8"/>
  <c r="G101" i="8"/>
  <c r="H101" i="8"/>
  <c r="I101" i="8"/>
  <c r="J101" i="8"/>
  <c r="K101" i="8"/>
  <c r="L101" i="8"/>
  <c r="M101" i="8"/>
  <c r="N101" i="8"/>
  <c r="O101" i="8"/>
  <c r="Q101" i="8"/>
  <c r="R101" i="8"/>
  <c r="T101" i="8"/>
  <c r="E102" i="8"/>
  <c r="F102" i="8"/>
  <c r="G102" i="8"/>
  <c r="H102" i="8"/>
  <c r="I102" i="8"/>
  <c r="J102" i="8"/>
  <c r="K102" i="8"/>
  <c r="L102" i="8"/>
  <c r="M102" i="8"/>
  <c r="N102" i="8"/>
  <c r="O102" i="8"/>
  <c r="Q102" i="8"/>
  <c r="R102" i="8"/>
  <c r="T102" i="8"/>
  <c r="E189" i="8"/>
  <c r="F189" i="8"/>
  <c r="G189" i="8"/>
  <c r="H189" i="8"/>
  <c r="I189" i="8"/>
  <c r="J189" i="8"/>
  <c r="K189" i="8"/>
  <c r="L189" i="8"/>
  <c r="M189" i="8"/>
  <c r="N189" i="8"/>
  <c r="O189" i="8"/>
  <c r="Q189" i="8"/>
  <c r="R189" i="8"/>
  <c r="T189" i="8"/>
  <c r="E190" i="8"/>
  <c r="F190" i="8"/>
  <c r="G190" i="8"/>
  <c r="H190" i="8"/>
  <c r="I190" i="8"/>
  <c r="J190" i="8"/>
  <c r="K190" i="8"/>
  <c r="L190" i="8"/>
  <c r="M190" i="8"/>
  <c r="N190" i="8"/>
  <c r="O190" i="8"/>
  <c r="Q190" i="8"/>
  <c r="R190" i="8"/>
  <c r="T190" i="8"/>
  <c r="E191" i="8"/>
  <c r="F191" i="8"/>
  <c r="G191" i="8"/>
  <c r="H191" i="8"/>
  <c r="I191" i="8"/>
  <c r="J191" i="8"/>
  <c r="K191" i="8"/>
  <c r="L191" i="8"/>
  <c r="M191" i="8"/>
  <c r="N191" i="8"/>
  <c r="O191" i="8"/>
  <c r="Q191" i="8"/>
  <c r="R191" i="8"/>
  <c r="T191" i="8"/>
  <c r="E192" i="8"/>
  <c r="F192" i="8"/>
  <c r="G192" i="8"/>
  <c r="H192" i="8"/>
  <c r="I192" i="8"/>
  <c r="J192" i="8"/>
  <c r="K192" i="8"/>
  <c r="L192" i="8"/>
  <c r="M192" i="8"/>
  <c r="N192" i="8"/>
  <c r="O192" i="8"/>
  <c r="Q192" i="8"/>
  <c r="R192" i="8"/>
  <c r="T192" i="8"/>
  <c r="E193" i="8"/>
  <c r="F193" i="8"/>
  <c r="G193" i="8"/>
  <c r="H193" i="8"/>
  <c r="I193" i="8"/>
  <c r="J193" i="8"/>
  <c r="K193" i="8"/>
  <c r="L193" i="8"/>
  <c r="M193" i="8"/>
  <c r="N193" i="8"/>
  <c r="O193" i="8"/>
  <c r="Q193" i="8"/>
  <c r="R193" i="8"/>
  <c r="T193" i="8"/>
  <c r="E353" i="8"/>
  <c r="F353" i="8"/>
  <c r="G353" i="8"/>
  <c r="H353" i="8"/>
  <c r="I353" i="8"/>
  <c r="J353" i="8"/>
  <c r="K353" i="8"/>
  <c r="Y353" i="8" s="1"/>
  <c r="L353" i="8"/>
  <c r="M353" i="8"/>
  <c r="AF353" i="8" s="1"/>
  <c r="N353" i="8"/>
  <c r="O353" i="8"/>
  <c r="Q353" i="8"/>
  <c r="R353" i="8"/>
  <c r="T353" i="8"/>
  <c r="E354" i="8"/>
  <c r="F354" i="8"/>
  <c r="G354" i="8"/>
  <c r="H354" i="8"/>
  <c r="I354" i="8"/>
  <c r="J354" i="8"/>
  <c r="K354" i="8"/>
  <c r="L354" i="8"/>
  <c r="M354" i="8"/>
  <c r="AF354" i="8" s="1"/>
  <c r="N354" i="8"/>
  <c r="O354" i="8"/>
  <c r="Q354" i="8"/>
  <c r="R354" i="8"/>
  <c r="T354" i="8"/>
  <c r="E355" i="8"/>
  <c r="F355" i="8"/>
  <c r="G355" i="8"/>
  <c r="H355" i="8"/>
  <c r="I355" i="8"/>
  <c r="J355" i="8"/>
  <c r="K355" i="8"/>
  <c r="L355" i="8"/>
  <c r="M355" i="8"/>
  <c r="N355" i="8"/>
  <c r="O355" i="8"/>
  <c r="Q355" i="8"/>
  <c r="R355" i="8"/>
  <c r="T355" i="8"/>
  <c r="E1231" i="8"/>
  <c r="F1231" i="8"/>
  <c r="G1231" i="8"/>
  <c r="H1231" i="8"/>
  <c r="I1231" i="8"/>
  <c r="J1231" i="8"/>
  <c r="K1231" i="8"/>
  <c r="L1231" i="8"/>
  <c r="M1231" i="8"/>
  <c r="N1231" i="8"/>
  <c r="O1231" i="8"/>
  <c r="Q1231" i="8"/>
  <c r="R1231" i="8"/>
  <c r="T1231" i="8"/>
  <c r="E850" i="8"/>
  <c r="F850" i="8"/>
  <c r="G850" i="8"/>
  <c r="H850" i="8"/>
  <c r="I850" i="8"/>
  <c r="J850" i="8"/>
  <c r="K850" i="8"/>
  <c r="L850" i="8"/>
  <c r="M850" i="8"/>
  <c r="N850" i="8"/>
  <c r="O850" i="8"/>
  <c r="Q850" i="8"/>
  <c r="R850" i="8"/>
  <c r="T850" i="8"/>
  <c r="E194" i="8"/>
  <c r="F194" i="8"/>
  <c r="G194" i="8"/>
  <c r="H194" i="8"/>
  <c r="I194" i="8"/>
  <c r="J194" i="8"/>
  <c r="K194" i="8"/>
  <c r="L194" i="8"/>
  <c r="M194" i="8"/>
  <c r="N194" i="8"/>
  <c r="O194" i="8"/>
  <c r="Q194" i="8"/>
  <c r="R194" i="8"/>
  <c r="T194" i="8"/>
  <c r="E801" i="8"/>
  <c r="F801" i="8"/>
  <c r="G801" i="8"/>
  <c r="H801" i="8"/>
  <c r="I801" i="8"/>
  <c r="J801" i="8"/>
  <c r="K801" i="8"/>
  <c r="L801" i="8"/>
  <c r="M801" i="8"/>
  <c r="N801" i="8"/>
  <c r="O801" i="8"/>
  <c r="Q801" i="8"/>
  <c r="R801" i="8"/>
  <c r="T801" i="8"/>
  <c r="E195" i="8"/>
  <c r="F195" i="8"/>
  <c r="G195" i="8"/>
  <c r="H195" i="8"/>
  <c r="I195" i="8"/>
  <c r="J195" i="8"/>
  <c r="K195" i="8"/>
  <c r="L195" i="8"/>
  <c r="M195" i="8"/>
  <c r="N195" i="8"/>
  <c r="O195" i="8"/>
  <c r="Q195" i="8"/>
  <c r="R195" i="8"/>
  <c r="T195" i="8"/>
  <c r="E960" i="8"/>
  <c r="F960" i="8"/>
  <c r="G960" i="8"/>
  <c r="H960" i="8"/>
  <c r="I960" i="8"/>
  <c r="J960" i="8"/>
  <c r="K960" i="8"/>
  <c r="L960" i="8"/>
  <c r="M960" i="8"/>
  <c r="N960" i="8"/>
  <c r="O960" i="8"/>
  <c r="Q960" i="8"/>
  <c r="R960" i="8"/>
  <c r="T960" i="8"/>
  <c r="E390" i="8"/>
  <c r="F390" i="8"/>
  <c r="G390" i="8"/>
  <c r="H390" i="8"/>
  <c r="I390" i="8"/>
  <c r="J390" i="8"/>
  <c r="K390" i="8"/>
  <c r="L390" i="8"/>
  <c r="M390" i="8"/>
  <c r="N390" i="8"/>
  <c r="O390" i="8"/>
  <c r="Q390" i="8"/>
  <c r="R390" i="8"/>
  <c r="T390" i="8"/>
  <c r="E396" i="8"/>
  <c r="F396" i="8"/>
  <c r="G396" i="8"/>
  <c r="H396" i="8"/>
  <c r="I396" i="8"/>
  <c r="J396" i="8"/>
  <c r="K396" i="8"/>
  <c r="L396" i="8"/>
  <c r="M396" i="8"/>
  <c r="N396" i="8"/>
  <c r="O396" i="8"/>
  <c r="Q396" i="8"/>
  <c r="R396" i="8"/>
  <c r="T396" i="8"/>
  <c r="E395" i="8"/>
  <c r="F395" i="8"/>
  <c r="G395" i="8"/>
  <c r="H395" i="8"/>
  <c r="I395" i="8"/>
  <c r="J395" i="8"/>
  <c r="K395" i="8"/>
  <c r="L395" i="8"/>
  <c r="M395" i="8"/>
  <c r="N395" i="8"/>
  <c r="O395" i="8"/>
  <c r="Q395" i="8"/>
  <c r="R395" i="8"/>
  <c r="T395" i="8"/>
  <c r="E125" i="8"/>
  <c r="F125" i="8"/>
  <c r="G125" i="8"/>
  <c r="H125" i="8"/>
  <c r="I125" i="8"/>
  <c r="J125" i="8"/>
  <c r="K125" i="8"/>
  <c r="L125" i="8"/>
  <c r="M125" i="8"/>
  <c r="N125" i="8"/>
  <c r="O125" i="8"/>
  <c r="Q125" i="8"/>
  <c r="R125" i="8"/>
  <c r="T125" i="8"/>
  <c r="E387" i="8"/>
  <c r="F387" i="8"/>
  <c r="G387" i="8"/>
  <c r="H387" i="8"/>
  <c r="I387" i="8"/>
  <c r="J387" i="8"/>
  <c r="K387" i="8"/>
  <c r="L387" i="8"/>
  <c r="M387" i="8"/>
  <c r="N387" i="8"/>
  <c r="O387" i="8"/>
  <c r="Q387" i="8"/>
  <c r="R387" i="8"/>
  <c r="T387" i="8"/>
  <c r="E86" i="8"/>
  <c r="F86" i="8"/>
  <c r="G86" i="8"/>
  <c r="H86" i="8"/>
  <c r="I86" i="8"/>
  <c r="J86" i="8"/>
  <c r="K86" i="8"/>
  <c r="L86" i="8"/>
  <c r="M86" i="8"/>
  <c r="N86" i="8"/>
  <c r="O86" i="8"/>
  <c r="Q86" i="8"/>
  <c r="R86" i="8"/>
  <c r="T86" i="8"/>
  <c r="AD86" i="8" s="1"/>
  <c r="E83" i="8"/>
  <c r="F83" i="8"/>
  <c r="G83" i="8"/>
  <c r="H83" i="8"/>
  <c r="I83" i="8"/>
  <c r="J83" i="8"/>
  <c r="K83" i="8"/>
  <c r="L83" i="8"/>
  <c r="M83" i="8"/>
  <c r="N83" i="8"/>
  <c r="O83" i="8"/>
  <c r="Q83" i="8"/>
  <c r="R83" i="8"/>
  <c r="T83" i="8"/>
  <c r="E961" i="8"/>
  <c r="F961" i="8"/>
  <c r="G961" i="8"/>
  <c r="H961" i="8"/>
  <c r="I961" i="8"/>
  <c r="J961" i="8"/>
  <c r="K961" i="8"/>
  <c r="L961" i="8"/>
  <c r="M961" i="8"/>
  <c r="N961" i="8"/>
  <c r="O961" i="8"/>
  <c r="Q961" i="8"/>
  <c r="R961" i="8"/>
  <c r="T961" i="8"/>
  <c r="E962" i="8"/>
  <c r="F962" i="8"/>
  <c r="G962" i="8"/>
  <c r="H962" i="8"/>
  <c r="I962" i="8"/>
  <c r="J962" i="8"/>
  <c r="K962" i="8"/>
  <c r="L962" i="8"/>
  <c r="M962" i="8"/>
  <c r="N962" i="8"/>
  <c r="O962" i="8"/>
  <c r="Q962" i="8"/>
  <c r="R962" i="8"/>
  <c r="T962" i="8"/>
  <c r="E196" i="8"/>
  <c r="F196" i="8"/>
  <c r="G196" i="8"/>
  <c r="H196" i="8"/>
  <c r="I196" i="8"/>
  <c r="J196" i="8"/>
  <c r="K196" i="8"/>
  <c r="L196" i="8"/>
  <c r="M196" i="8"/>
  <c r="N196" i="8"/>
  <c r="O196" i="8"/>
  <c r="Q196" i="8"/>
  <c r="R196" i="8"/>
  <c r="T196" i="8"/>
  <c r="E963" i="8"/>
  <c r="F963" i="8"/>
  <c r="G963" i="8"/>
  <c r="H963" i="8"/>
  <c r="I963" i="8"/>
  <c r="J963" i="8"/>
  <c r="K963" i="8"/>
  <c r="L963" i="8"/>
  <c r="M963" i="8"/>
  <c r="N963" i="8"/>
  <c r="O963" i="8"/>
  <c r="Q963" i="8"/>
  <c r="R963" i="8"/>
  <c r="T963" i="8"/>
  <c r="E902" i="8"/>
  <c r="F902" i="8"/>
  <c r="G902" i="8"/>
  <c r="H902" i="8"/>
  <c r="I902" i="8"/>
  <c r="J902" i="8"/>
  <c r="K902" i="8"/>
  <c r="L902" i="8"/>
  <c r="M902" i="8"/>
  <c r="N902" i="8"/>
  <c r="O902" i="8"/>
  <c r="Q902" i="8"/>
  <c r="R902" i="8"/>
  <c r="T902" i="8"/>
  <c r="AD902" i="8" s="1"/>
  <c r="E964" i="8"/>
  <c r="F964" i="8"/>
  <c r="G964" i="8"/>
  <c r="H964" i="8"/>
  <c r="I964" i="8"/>
  <c r="J964" i="8"/>
  <c r="K964" i="8"/>
  <c r="L964" i="8"/>
  <c r="M964" i="8"/>
  <c r="N964" i="8"/>
  <c r="O964" i="8"/>
  <c r="Q964" i="8"/>
  <c r="R964" i="8"/>
  <c r="T964" i="8"/>
  <c r="E197" i="8"/>
  <c r="F197" i="8"/>
  <c r="G197" i="8"/>
  <c r="H197" i="8"/>
  <c r="I197" i="8"/>
  <c r="J197" i="8"/>
  <c r="K197" i="8"/>
  <c r="L197" i="8"/>
  <c r="M197" i="8"/>
  <c r="N197" i="8"/>
  <c r="O197" i="8"/>
  <c r="Q197" i="8"/>
  <c r="R197" i="8"/>
  <c r="T197" i="8"/>
  <c r="E903" i="8"/>
  <c r="F903" i="8"/>
  <c r="G903" i="8"/>
  <c r="H903" i="8"/>
  <c r="I903" i="8"/>
  <c r="J903" i="8"/>
  <c r="K903" i="8"/>
  <c r="L903" i="8"/>
  <c r="M903" i="8"/>
  <c r="N903" i="8"/>
  <c r="O903" i="8"/>
  <c r="Q903" i="8"/>
  <c r="R903" i="8"/>
  <c r="T903" i="8"/>
  <c r="E904" i="8"/>
  <c r="F904" i="8"/>
  <c r="G904" i="8"/>
  <c r="H904" i="8"/>
  <c r="I904" i="8"/>
  <c r="J904" i="8"/>
  <c r="K904" i="8"/>
  <c r="L904" i="8"/>
  <c r="M904" i="8"/>
  <c r="N904" i="8"/>
  <c r="O904" i="8"/>
  <c r="Q904" i="8"/>
  <c r="R904" i="8"/>
  <c r="T904" i="8"/>
  <c r="E905" i="8"/>
  <c r="F905" i="8"/>
  <c r="G905" i="8"/>
  <c r="H905" i="8"/>
  <c r="I905" i="8"/>
  <c r="J905" i="8"/>
  <c r="K905" i="8"/>
  <c r="L905" i="8"/>
  <c r="M905" i="8"/>
  <c r="N905" i="8"/>
  <c r="O905" i="8"/>
  <c r="Q905" i="8"/>
  <c r="R905" i="8"/>
  <c r="T905" i="8"/>
  <c r="E906" i="8"/>
  <c r="F906" i="8"/>
  <c r="G906" i="8"/>
  <c r="H906" i="8"/>
  <c r="I906" i="8"/>
  <c r="J906" i="8"/>
  <c r="K906" i="8"/>
  <c r="L906" i="8"/>
  <c r="M906" i="8"/>
  <c r="N906" i="8"/>
  <c r="O906" i="8"/>
  <c r="Q906" i="8"/>
  <c r="R906" i="8"/>
  <c r="T906" i="8"/>
  <c r="E907" i="8"/>
  <c r="F907" i="8"/>
  <c r="G907" i="8"/>
  <c r="H907" i="8"/>
  <c r="I907" i="8"/>
  <c r="J907" i="8"/>
  <c r="K907" i="8"/>
  <c r="L907" i="8"/>
  <c r="M907" i="8"/>
  <c r="N907" i="8"/>
  <c r="O907" i="8"/>
  <c r="Q907" i="8"/>
  <c r="R907" i="8"/>
  <c r="T907" i="8"/>
  <c r="E908" i="8"/>
  <c r="F908" i="8"/>
  <c r="G908" i="8"/>
  <c r="H908" i="8"/>
  <c r="I908" i="8"/>
  <c r="J908" i="8"/>
  <c r="K908" i="8"/>
  <c r="L908" i="8"/>
  <c r="M908" i="8"/>
  <c r="N908" i="8"/>
  <c r="O908" i="8"/>
  <c r="Q908" i="8"/>
  <c r="R908" i="8"/>
  <c r="T908" i="8"/>
  <c r="E1232" i="8"/>
  <c r="F1232" i="8"/>
  <c r="G1232" i="8"/>
  <c r="H1232" i="8"/>
  <c r="I1232" i="8"/>
  <c r="J1232" i="8"/>
  <c r="K1232" i="8"/>
  <c r="L1232" i="8"/>
  <c r="M1232" i="8"/>
  <c r="N1232" i="8"/>
  <c r="O1232" i="8"/>
  <c r="Q1232" i="8"/>
  <c r="R1232" i="8"/>
  <c r="T1232" i="8"/>
  <c r="E965" i="8"/>
  <c r="F965" i="8"/>
  <c r="G965" i="8"/>
  <c r="H965" i="8"/>
  <c r="I965" i="8"/>
  <c r="J965" i="8"/>
  <c r="K965" i="8"/>
  <c r="L965" i="8"/>
  <c r="M965" i="8"/>
  <c r="N965" i="8"/>
  <c r="O965" i="8"/>
  <c r="Q965" i="8"/>
  <c r="R965" i="8"/>
  <c r="T965" i="8"/>
  <c r="E909" i="8"/>
  <c r="F909" i="8"/>
  <c r="G909" i="8"/>
  <c r="H909" i="8"/>
  <c r="I909" i="8"/>
  <c r="J909" i="8"/>
  <c r="K909" i="8"/>
  <c r="L909" i="8"/>
  <c r="M909" i="8"/>
  <c r="N909" i="8"/>
  <c r="O909" i="8"/>
  <c r="Q909" i="8"/>
  <c r="R909" i="8"/>
  <c r="T909" i="8"/>
  <c r="E924" i="8"/>
  <c r="F924" i="8"/>
  <c r="G924" i="8"/>
  <c r="H924" i="8"/>
  <c r="I924" i="8"/>
  <c r="J924" i="8"/>
  <c r="K924" i="8"/>
  <c r="L924" i="8"/>
  <c r="M924" i="8"/>
  <c r="N924" i="8"/>
  <c r="O924" i="8"/>
  <c r="Q924" i="8"/>
  <c r="R924" i="8"/>
  <c r="T924" i="8"/>
  <c r="E910" i="8"/>
  <c r="F910" i="8"/>
  <c r="G910" i="8"/>
  <c r="H910" i="8"/>
  <c r="I910" i="8"/>
  <c r="J910" i="8"/>
  <c r="K910" i="8"/>
  <c r="L910" i="8"/>
  <c r="M910" i="8"/>
  <c r="N910" i="8"/>
  <c r="O910" i="8"/>
  <c r="Q910" i="8"/>
  <c r="R910" i="8"/>
  <c r="T910" i="8"/>
  <c r="E911" i="8"/>
  <c r="F911" i="8"/>
  <c r="G911" i="8"/>
  <c r="H911" i="8"/>
  <c r="I911" i="8"/>
  <c r="J911" i="8"/>
  <c r="K911" i="8"/>
  <c r="L911" i="8"/>
  <c r="M911" i="8"/>
  <c r="N911" i="8"/>
  <c r="O911" i="8"/>
  <c r="Q911" i="8"/>
  <c r="R911" i="8"/>
  <c r="T911" i="8"/>
  <c r="E912" i="8"/>
  <c r="F912" i="8"/>
  <c r="G912" i="8"/>
  <c r="H912" i="8"/>
  <c r="I912" i="8"/>
  <c r="J912" i="8"/>
  <c r="K912" i="8"/>
  <c r="L912" i="8"/>
  <c r="M912" i="8"/>
  <c r="N912" i="8"/>
  <c r="O912" i="8"/>
  <c r="Q912" i="8"/>
  <c r="R912" i="8"/>
  <c r="T912" i="8"/>
  <c r="E92" i="8"/>
  <c r="F92" i="8"/>
  <c r="G92" i="8"/>
  <c r="H92" i="8"/>
  <c r="I92" i="8"/>
  <c r="J92" i="8"/>
  <c r="K92" i="8"/>
  <c r="L92" i="8"/>
  <c r="M92" i="8"/>
  <c r="N92" i="8"/>
  <c r="O92" i="8"/>
  <c r="Q92" i="8"/>
  <c r="R92" i="8"/>
  <c r="T92" i="8"/>
  <c r="E971" i="8"/>
  <c r="F971" i="8"/>
  <c r="G971" i="8"/>
  <c r="H971" i="8"/>
  <c r="I971" i="8"/>
  <c r="J971" i="8"/>
  <c r="K971" i="8"/>
  <c r="L971" i="8"/>
  <c r="M971" i="8"/>
  <c r="N971" i="8"/>
  <c r="O971" i="8"/>
  <c r="Q971" i="8"/>
  <c r="R971" i="8"/>
  <c r="T971" i="8"/>
  <c r="E853" i="8"/>
  <c r="F853" i="8"/>
  <c r="G853" i="8"/>
  <c r="H853" i="8"/>
  <c r="I853" i="8"/>
  <c r="J853" i="8"/>
  <c r="K853" i="8"/>
  <c r="L853" i="8"/>
  <c r="M853" i="8"/>
  <c r="N853" i="8"/>
  <c r="O853" i="8"/>
  <c r="Q853" i="8"/>
  <c r="R853" i="8"/>
  <c r="T853" i="8"/>
  <c r="E972" i="8"/>
  <c r="F972" i="8"/>
  <c r="G972" i="8"/>
  <c r="H972" i="8"/>
  <c r="I972" i="8"/>
  <c r="J972" i="8"/>
  <c r="K972" i="8"/>
  <c r="L972" i="8"/>
  <c r="M972" i="8"/>
  <c r="N972" i="8"/>
  <c r="O972" i="8"/>
  <c r="Q972" i="8"/>
  <c r="R972" i="8"/>
  <c r="T972" i="8"/>
  <c r="E973" i="8"/>
  <c r="F973" i="8"/>
  <c r="G973" i="8"/>
  <c r="H973" i="8"/>
  <c r="I973" i="8"/>
  <c r="J973" i="8"/>
  <c r="K973" i="8"/>
  <c r="L973" i="8"/>
  <c r="M973" i="8"/>
  <c r="N973" i="8"/>
  <c r="O973" i="8"/>
  <c r="Q973" i="8"/>
  <c r="R973" i="8"/>
  <c r="T973" i="8"/>
  <c r="E974" i="8"/>
  <c r="F974" i="8"/>
  <c r="G974" i="8"/>
  <c r="H974" i="8"/>
  <c r="I974" i="8"/>
  <c r="J974" i="8"/>
  <c r="K974" i="8"/>
  <c r="L974" i="8"/>
  <c r="M974" i="8"/>
  <c r="N974" i="8"/>
  <c r="O974" i="8"/>
  <c r="Q974" i="8"/>
  <c r="R974" i="8"/>
  <c r="T974" i="8"/>
  <c r="E975" i="8"/>
  <c r="F975" i="8"/>
  <c r="G975" i="8"/>
  <c r="H975" i="8"/>
  <c r="I975" i="8"/>
  <c r="J975" i="8"/>
  <c r="K975" i="8"/>
  <c r="L975" i="8"/>
  <c r="M975" i="8"/>
  <c r="N975" i="8"/>
  <c r="O975" i="8"/>
  <c r="Q975" i="8"/>
  <c r="R975" i="8"/>
  <c r="T975" i="8"/>
  <c r="E854" i="8"/>
  <c r="F854" i="8"/>
  <c r="G854" i="8"/>
  <c r="H854" i="8"/>
  <c r="I854" i="8"/>
  <c r="J854" i="8"/>
  <c r="K854" i="8"/>
  <c r="L854" i="8"/>
  <c r="M854" i="8"/>
  <c r="N854" i="8"/>
  <c r="O854" i="8"/>
  <c r="Q854" i="8"/>
  <c r="R854" i="8"/>
  <c r="T854" i="8"/>
  <c r="E855" i="8"/>
  <c r="F855" i="8"/>
  <c r="G855" i="8"/>
  <c r="H855" i="8"/>
  <c r="I855" i="8"/>
  <c r="J855" i="8"/>
  <c r="K855" i="8"/>
  <c r="L855" i="8"/>
  <c r="M855" i="8"/>
  <c r="N855" i="8"/>
  <c r="O855" i="8"/>
  <c r="Q855" i="8"/>
  <c r="R855" i="8"/>
  <c r="T855" i="8"/>
  <c r="E976" i="8"/>
  <c r="F976" i="8"/>
  <c r="G976" i="8"/>
  <c r="H976" i="8"/>
  <c r="I976" i="8"/>
  <c r="J976" i="8"/>
  <c r="K976" i="8"/>
  <c r="L976" i="8"/>
  <c r="M976" i="8"/>
  <c r="N976" i="8"/>
  <c r="O976" i="8"/>
  <c r="Q976" i="8"/>
  <c r="R976" i="8"/>
  <c r="T976" i="8"/>
  <c r="E977" i="8"/>
  <c r="F977" i="8"/>
  <c r="G977" i="8"/>
  <c r="H977" i="8"/>
  <c r="I977" i="8"/>
  <c r="J977" i="8"/>
  <c r="K977" i="8"/>
  <c r="L977" i="8"/>
  <c r="M977" i="8"/>
  <c r="N977" i="8"/>
  <c r="O977" i="8"/>
  <c r="Q977" i="8"/>
  <c r="R977" i="8"/>
  <c r="T977" i="8"/>
  <c r="E978" i="8"/>
  <c r="F978" i="8"/>
  <c r="G978" i="8"/>
  <c r="H978" i="8"/>
  <c r="I978" i="8"/>
  <c r="J978" i="8"/>
  <c r="K978" i="8"/>
  <c r="L978" i="8"/>
  <c r="M978" i="8"/>
  <c r="N978" i="8"/>
  <c r="O978" i="8"/>
  <c r="Q978" i="8"/>
  <c r="R978" i="8"/>
  <c r="T978" i="8"/>
  <c r="E979" i="8"/>
  <c r="F979" i="8"/>
  <c r="G979" i="8"/>
  <c r="H979" i="8"/>
  <c r="I979" i="8"/>
  <c r="J979" i="8"/>
  <c r="K979" i="8"/>
  <c r="L979" i="8"/>
  <c r="M979" i="8"/>
  <c r="N979" i="8"/>
  <c r="O979" i="8"/>
  <c r="Q979" i="8"/>
  <c r="R979" i="8"/>
  <c r="T979" i="8"/>
  <c r="E980" i="8"/>
  <c r="F980" i="8"/>
  <c r="G980" i="8"/>
  <c r="H980" i="8"/>
  <c r="I980" i="8"/>
  <c r="J980" i="8"/>
  <c r="K980" i="8"/>
  <c r="L980" i="8"/>
  <c r="M980" i="8"/>
  <c r="N980" i="8"/>
  <c r="O980" i="8"/>
  <c r="Q980" i="8"/>
  <c r="R980" i="8"/>
  <c r="T980" i="8"/>
  <c r="E215" i="8"/>
  <c r="F215" i="8"/>
  <c r="G215" i="8"/>
  <c r="H215" i="8"/>
  <c r="I215" i="8"/>
  <c r="J215" i="8"/>
  <c r="K215" i="8"/>
  <c r="Y215" i="8" s="1"/>
  <c r="L215" i="8"/>
  <c r="M215" i="8"/>
  <c r="N215" i="8"/>
  <c r="O215" i="8"/>
  <c r="Q215" i="8"/>
  <c r="R215" i="8"/>
  <c r="T215" i="8"/>
  <c r="E360" i="8"/>
  <c r="F360" i="8"/>
  <c r="G360" i="8"/>
  <c r="H360" i="8"/>
  <c r="I360" i="8"/>
  <c r="J360" i="8"/>
  <c r="K360" i="8"/>
  <c r="L360" i="8"/>
  <c r="M360" i="8"/>
  <c r="N360" i="8"/>
  <c r="O360" i="8"/>
  <c r="Q360" i="8"/>
  <c r="R360" i="8"/>
  <c r="T360" i="8"/>
  <c r="E981" i="8"/>
  <c r="F981" i="8"/>
  <c r="G981" i="8"/>
  <c r="H981" i="8"/>
  <c r="I981" i="8"/>
  <c r="J981" i="8"/>
  <c r="K981" i="8"/>
  <c r="L981" i="8"/>
  <c r="AC981" i="8" s="1"/>
  <c r="M981" i="8"/>
  <c r="N981" i="8"/>
  <c r="O981" i="8"/>
  <c r="Q981" i="8"/>
  <c r="R981" i="8"/>
  <c r="T981" i="8"/>
  <c r="E985" i="8"/>
  <c r="F985" i="8"/>
  <c r="G985" i="8"/>
  <c r="H985" i="8"/>
  <c r="I985" i="8"/>
  <c r="J985" i="8"/>
  <c r="K985" i="8"/>
  <c r="L985" i="8"/>
  <c r="AC985" i="8" s="1"/>
  <c r="M985" i="8"/>
  <c r="N985" i="8"/>
  <c r="O985" i="8"/>
  <c r="Q985" i="8"/>
  <c r="R985" i="8"/>
  <c r="T985" i="8"/>
  <c r="E409" i="8"/>
  <c r="F409" i="8"/>
  <c r="G409" i="8"/>
  <c r="H409" i="8"/>
  <c r="I409" i="8"/>
  <c r="J409" i="8"/>
  <c r="K409" i="8"/>
  <c r="Y409" i="8" s="1"/>
  <c r="L409" i="8"/>
  <c r="M409" i="8"/>
  <c r="AF409" i="8" s="1"/>
  <c r="N409" i="8"/>
  <c r="O409" i="8"/>
  <c r="Q409" i="8"/>
  <c r="R409" i="8"/>
  <c r="T409" i="8"/>
  <c r="E986" i="8"/>
  <c r="F986" i="8"/>
  <c r="G986" i="8"/>
  <c r="H986" i="8"/>
  <c r="I986" i="8"/>
  <c r="J986" i="8"/>
  <c r="K986" i="8"/>
  <c r="L986" i="8"/>
  <c r="AC986" i="8" s="1"/>
  <c r="M986" i="8"/>
  <c r="N986" i="8"/>
  <c r="O986" i="8"/>
  <c r="Q986" i="8"/>
  <c r="R986" i="8"/>
  <c r="T986" i="8"/>
  <c r="E410" i="8"/>
  <c r="F410" i="8"/>
  <c r="G410" i="8"/>
  <c r="H410" i="8"/>
  <c r="I410" i="8"/>
  <c r="J410" i="8"/>
  <c r="K410" i="8"/>
  <c r="Y410" i="8" s="1"/>
  <c r="L410" i="8"/>
  <c r="M410" i="8"/>
  <c r="AF410" i="8" s="1"/>
  <c r="N410" i="8"/>
  <c r="O410" i="8"/>
  <c r="Q410" i="8"/>
  <c r="R410" i="8"/>
  <c r="T410" i="8"/>
  <c r="E411" i="8"/>
  <c r="F411" i="8"/>
  <c r="AU411" i="8" s="1"/>
  <c r="G411" i="8"/>
  <c r="H411" i="8"/>
  <c r="I411" i="8"/>
  <c r="J411" i="8"/>
  <c r="K411" i="8"/>
  <c r="Y411" i="8" s="1"/>
  <c r="L411" i="8"/>
  <c r="M411" i="8"/>
  <c r="AF411" i="8" s="1"/>
  <c r="N411" i="8"/>
  <c r="Z411" i="8" s="1"/>
  <c r="O411" i="8"/>
  <c r="Q411" i="8"/>
  <c r="R411" i="8"/>
  <c r="T411" i="8"/>
  <c r="E412" i="8"/>
  <c r="F412" i="8"/>
  <c r="G412" i="8"/>
  <c r="H412" i="8"/>
  <c r="I412" i="8"/>
  <c r="J412" i="8"/>
  <c r="K412" i="8"/>
  <c r="Y412" i="8" s="1"/>
  <c r="L412" i="8"/>
  <c r="M412" i="8"/>
  <c r="AF412" i="8" s="1"/>
  <c r="N412" i="8"/>
  <c r="O412" i="8"/>
  <c r="Q412" i="8"/>
  <c r="R412" i="8"/>
  <c r="T412" i="8"/>
  <c r="E413" i="8"/>
  <c r="F413" i="8"/>
  <c r="AU413" i="8" s="1"/>
  <c r="G413" i="8"/>
  <c r="H413" i="8"/>
  <c r="I413" i="8"/>
  <c r="J413" i="8"/>
  <c r="K413" i="8"/>
  <c r="Y413" i="8" s="1"/>
  <c r="L413" i="8"/>
  <c r="M413" i="8"/>
  <c r="AF413" i="8" s="1"/>
  <c r="N413" i="8"/>
  <c r="Z413" i="8" s="1"/>
  <c r="O413" i="8"/>
  <c r="Q413" i="8"/>
  <c r="R413" i="8"/>
  <c r="T413" i="8"/>
  <c r="E414" i="8"/>
  <c r="F414" i="8"/>
  <c r="G414" i="8"/>
  <c r="H414" i="8"/>
  <c r="I414" i="8"/>
  <c r="J414" i="8"/>
  <c r="K414" i="8"/>
  <c r="Y414" i="8" s="1"/>
  <c r="L414" i="8"/>
  <c r="M414" i="8"/>
  <c r="AF414" i="8" s="1"/>
  <c r="N414" i="8"/>
  <c r="O414" i="8"/>
  <c r="Q414" i="8"/>
  <c r="R414" i="8"/>
  <c r="T414" i="8"/>
  <c r="E359" i="8"/>
  <c r="F359" i="8"/>
  <c r="AU359" i="8" s="1"/>
  <c r="G359" i="8"/>
  <c r="H359" i="8"/>
  <c r="I359" i="8"/>
  <c r="J359" i="8"/>
  <c r="K359" i="8"/>
  <c r="L359" i="8"/>
  <c r="M359" i="8"/>
  <c r="N359" i="8"/>
  <c r="O359" i="8"/>
  <c r="Q359" i="8"/>
  <c r="R359" i="8"/>
  <c r="T359" i="8"/>
  <c r="E415" i="8"/>
  <c r="F415" i="8"/>
  <c r="G415" i="8"/>
  <c r="H415" i="8"/>
  <c r="I415" i="8"/>
  <c r="J415" i="8"/>
  <c r="K415" i="8"/>
  <c r="Y415" i="8" s="1"/>
  <c r="L415" i="8"/>
  <c r="M415" i="8"/>
  <c r="AF415" i="8" s="1"/>
  <c r="N415" i="8"/>
  <c r="O415" i="8"/>
  <c r="Q415" i="8"/>
  <c r="R415" i="8"/>
  <c r="T415" i="8"/>
  <c r="E43" i="8"/>
  <c r="F43" i="8"/>
  <c r="G43" i="8"/>
  <c r="H43" i="8"/>
  <c r="I43" i="8"/>
  <c r="J43" i="8"/>
  <c r="K43" i="8"/>
  <c r="L43" i="8"/>
  <c r="M43" i="8"/>
  <c r="AF43" i="8" s="1"/>
  <c r="N43" i="8"/>
  <c r="O43" i="8"/>
  <c r="Q43" i="8"/>
  <c r="R43" i="8"/>
  <c r="T43" i="8"/>
  <c r="E44" i="8"/>
  <c r="F44" i="8"/>
  <c r="G44" i="8"/>
  <c r="H44" i="8"/>
  <c r="I44" i="8"/>
  <c r="J44" i="8"/>
  <c r="K44" i="8"/>
  <c r="L44" i="8"/>
  <c r="M44" i="8"/>
  <c r="AF44" i="8" s="1"/>
  <c r="N44" i="8"/>
  <c r="O44" i="8"/>
  <c r="Q44" i="8"/>
  <c r="R44" i="8"/>
  <c r="T44" i="8"/>
  <c r="E45" i="8"/>
  <c r="F45" i="8"/>
  <c r="G45" i="8"/>
  <c r="H45" i="8"/>
  <c r="I45" i="8"/>
  <c r="J45" i="8"/>
  <c r="K45" i="8"/>
  <c r="L45" i="8"/>
  <c r="M45" i="8"/>
  <c r="AF45" i="8" s="1"/>
  <c r="N45" i="8"/>
  <c r="O45" i="8"/>
  <c r="Q45" i="8"/>
  <c r="R45" i="8"/>
  <c r="T45" i="8"/>
  <c r="E416" i="8"/>
  <c r="F416" i="8"/>
  <c r="G416" i="8"/>
  <c r="H416" i="8"/>
  <c r="I416" i="8"/>
  <c r="J416" i="8"/>
  <c r="K416" i="8"/>
  <c r="Y416" i="8" s="1"/>
  <c r="L416" i="8"/>
  <c r="M416" i="8"/>
  <c r="N416" i="8"/>
  <c r="O416" i="8"/>
  <c r="Q416" i="8"/>
  <c r="R416" i="8"/>
  <c r="T416" i="8"/>
  <c r="E1005" i="8"/>
  <c r="F1005" i="8"/>
  <c r="G1005" i="8"/>
  <c r="H1005" i="8"/>
  <c r="I1005" i="8"/>
  <c r="J1005" i="8"/>
  <c r="K1005" i="8"/>
  <c r="L1005" i="8"/>
  <c r="M1005" i="8"/>
  <c r="N1005" i="8"/>
  <c r="O1005" i="8"/>
  <c r="Q1005" i="8"/>
  <c r="R1005" i="8"/>
  <c r="T1005" i="8"/>
  <c r="E1006" i="8"/>
  <c r="F1006" i="8"/>
  <c r="G1006" i="8"/>
  <c r="H1006" i="8"/>
  <c r="I1006" i="8"/>
  <c r="J1006" i="8"/>
  <c r="K1006" i="8"/>
  <c r="L1006" i="8"/>
  <c r="M1006" i="8"/>
  <c r="N1006" i="8"/>
  <c r="O1006" i="8"/>
  <c r="Q1006" i="8"/>
  <c r="R1006" i="8"/>
  <c r="T1006" i="8"/>
  <c r="E1008" i="8"/>
  <c r="F1008" i="8"/>
  <c r="G1008" i="8"/>
  <c r="H1008" i="8"/>
  <c r="I1008" i="8"/>
  <c r="J1008" i="8"/>
  <c r="K1008" i="8"/>
  <c r="L1008" i="8"/>
  <c r="AC1008" i="8" s="1"/>
  <c r="M1008" i="8"/>
  <c r="N1008" i="8"/>
  <c r="O1008" i="8"/>
  <c r="Q1008" i="8"/>
  <c r="R1008" i="8"/>
  <c r="T1008" i="8"/>
  <c r="E1014" i="8"/>
  <c r="F1014" i="8"/>
  <c r="G1014" i="8"/>
  <c r="H1014" i="8"/>
  <c r="I1014" i="8"/>
  <c r="J1014" i="8"/>
  <c r="K1014" i="8"/>
  <c r="L1014" i="8"/>
  <c r="AC1014" i="8" s="1"/>
  <c r="M1014" i="8"/>
  <c r="N1014" i="8"/>
  <c r="O1014" i="8"/>
  <c r="Q1014" i="8"/>
  <c r="R1014" i="8"/>
  <c r="T1014" i="8"/>
  <c r="E1020" i="8"/>
  <c r="F1020" i="8"/>
  <c r="G1020" i="8"/>
  <c r="H1020" i="8"/>
  <c r="I1020" i="8"/>
  <c r="J1020" i="8"/>
  <c r="K1020" i="8"/>
  <c r="L1020" i="8"/>
  <c r="AC1020" i="8" s="1"/>
  <c r="M1020" i="8"/>
  <c r="N1020" i="8"/>
  <c r="O1020" i="8"/>
  <c r="Q1020" i="8"/>
  <c r="R1020" i="8"/>
  <c r="T1020" i="8"/>
  <c r="E1022" i="8"/>
  <c r="F1022" i="8"/>
  <c r="G1022" i="8"/>
  <c r="H1022" i="8"/>
  <c r="I1022" i="8"/>
  <c r="J1022" i="8"/>
  <c r="K1022" i="8"/>
  <c r="L1022" i="8"/>
  <c r="AC1022" i="8" s="1"/>
  <c r="M1022" i="8"/>
  <c r="N1022" i="8"/>
  <c r="O1022" i="8"/>
  <c r="Q1022" i="8"/>
  <c r="R1022" i="8"/>
  <c r="T1022" i="8"/>
  <c r="E46" i="8"/>
  <c r="F46" i="8"/>
  <c r="G46" i="8"/>
  <c r="H46" i="8"/>
  <c r="I46" i="8"/>
  <c r="J46" i="8"/>
  <c r="K46" i="8"/>
  <c r="L46" i="8"/>
  <c r="M46" i="8"/>
  <c r="N46" i="8"/>
  <c r="O46" i="8"/>
  <c r="Q46" i="8"/>
  <c r="R46" i="8"/>
  <c r="T46" i="8"/>
  <c r="E47" i="8"/>
  <c r="F47" i="8"/>
  <c r="G47" i="8"/>
  <c r="H47" i="8"/>
  <c r="I47" i="8"/>
  <c r="J47" i="8"/>
  <c r="K47" i="8"/>
  <c r="L47" i="8"/>
  <c r="M47" i="8"/>
  <c r="N47" i="8"/>
  <c r="O47" i="8"/>
  <c r="Q47" i="8"/>
  <c r="R47" i="8"/>
  <c r="T47" i="8"/>
  <c r="E216" i="8"/>
  <c r="F216" i="8"/>
  <c r="G216" i="8"/>
  <c r="H216" i="8"/>
  <c r="I216" i="8"/>
  <c r="J216" i="8"/>
  <c r="K216" i="8"/>
  <c r="Y216" i="8" s="1"/>
  <c r="L216" i="8"/>
  <c r="M216" i="8"/>
  <c r="AF216" i="8" s="1"/>
  <c r="N216" i="8"/>
  <c r="O216" i="8"/>
  <c r="Q216" i="8"/>
  <c r="R216" i="8"/>
  <c r="T216" i="8"/>
  <c r="E217" i="8"/>
  <c r="F217" i="8"/>
  <c r="G217" i="8"/>
  <c r="H217" i="8"/>
  <c r="I217" i="8"/>
  <c r="J217" i="8"/>
  <c r="K217" i="8"/>
  <c r="Y217" i="8" s="1"/>
  <c r="L217" i="8"/>
  <c r="M217" i="8"/>
  <c r="AF217" i="8" s="1"/>
  <c r="N217" i="8"/>
  <c r="O217" i="8"/>
  <c r="Q217" i="8"/>
  <c r="R217" i="8"/>
  <c r="T217" i="8"/>
  <c r="E856" i="8"/>
  <c r="F856" i="8"/>
  <c r="G856" i="8"/>
  <c r="H856" i="8"/>
  <c r="I856" i="8"/>
  <c r="J856" i="8"/>
  <c r="K856" i="8"/>
  <c r="L856" i="8"/>
  <c r="AC856" i="8" s="1"/>
  <c r="M856" i="8"/>
  <c r="N856" i="8"/>
  <c r="O856" i="8"/>
  <c r="Q856" i="8"/>
  <c r="R856" i="8"/>
  <c r="T856" i="8"/>
  <c r="E857" i="8"/>
  <c r="F857" i="8"/>
  <c r="G857" i="8"/>
  <c r="H857" i="8"/>
  <c r="I857" i="8"/>
  <c r="J857" i="8"/>
  <c r="K857" i="8"/>
  <c r="L857" i="8"/>
  <c r="AC857" i="8" s="1"/>
  <c r="M857" i="8"/>
  <c r="N857" i="8"/>
  <c r="O857" i="8"/>
  <c r="Q857" i="8"/>
  <c r="R857" i="8"/>
  <c r="T857" i="8"/>
  <c r="E1033" i="8"/>
  <c r="F1033" i="8"/>
  <c r="G1033" i="8"/>
  <c r="H1033" i="8"/>
  <c r="I1033" i="8"/>
  <c r="J1033" i="8"/>
  <c r="K1033" i="8"/>
  <c r="L1033" i="8"/>
  <c r="AC1033" i="8" s="1"/>
  <c r="M1033" i="8"/>
  <c r="N1033" i="8"/>
  <c r="O1033" i="8"/>
  <c r="Q1033" i="8"/>
  <c r="R1033" i="8"/>
  <c r="T1033" i="8"/>
  <c r="E1037" i="8"/>
  <c r="F1037" i="8"/>
  <c r="G1037" i="8"/>
  <c r="H1037" i="8"/>
  <c r="I1037" i="8"/>
  <c r="J1037" i="8"/>
  <c r="K1037" i="8"/>
  <c r="L1037" i="8"/>
  <c r="AC1037" i="8" s="1"/>
  <c r="M1037" i="8"/>
  <c r="N1037" i="8"/>
  <c r="O1037" i="8"/>
  <c r="Q1037" i="8"/>
  <c r="R1037" i="8"/>
  <c r="T1037" i="8"/>
  <c r="E1038" i="8"/>
  <c r="F1038" i="8"/>
  <c r="G1038" i="8"/>
  <c r="H1038" i="8"/>
  <c r="I1038" i="8"/>
  <c r="J1038" i="8"/>
  <c r="K1038" i="8"/>
  <c r="L1038" i="8"/>
  <c r="AC1038" i="8" s="1"/>
  <c r="M1038" i="8"/>
  <c r="N1038" i="8"/>
  <c r="O1038" i="8"/>
  <c r="Q1038" i="8"/>
  <c r="R1038" i="8"/>
  <c r="T1038" i="8"/>
  <c r="E1039" i="8"/>
  <c r="F1039" i="8"/>
  <c r="G1039" i="8"/>
  <c r="H1039" i="8"/>
  <c r="I1039" i="8"/>
  <c r="J1039" i="8"/>
  <c r="K1039" i="8"/>
  <c r="L1039" i="8"/>
  <c r="AC1039" i="8" s="1"/>
  <c r="M1039" i="8"/>
  <c r="N1039" i="8"/>
  <c r="O1039" i="8"/>
  <c r="Q1039" i="8"/>
  <c r="R1039" i="8"/>
  <c r="T1039" i="8"/>
  <c r="E1048" i="8"/>
  <c r="F1048" i="8"/>
  <c r="G1048" i="8"/>
  <c r="H1048" i="8"/>
  <c r="I1048" i="8"/>
  <c r="J1048" i="8"/>
  <c r="K1048" i="8"/>
  <c r="L1048" i="8"/>
  <c r="AC1048" i="8" s="1"/>
  <c r="M1048" i="8"/>
  <c r="N1048" i="8"/>
  <c r="O1048" i="8"/>
  <c r="Q1048" i="8"/>
  <c r="R1048" i="8"/>
  <c r="T1048" i="8"/>
  <c r="E1049" i="8"/>
  <c r="F1049" i="8"/>
  <c r="G1049" i="8"/>
  <c r="H1049" i="8"/>
  <c r="I1049" i="8"/>
  <c r="J1049" i="8"/>
  <c r="K1049" i="8"/>
  <c r="L1049" i="8"/>
  <c r="AC1049" i="8" s="1"/>
  <c r="M1049" i="8"/>
  <c r="N1049" i="8"/>
  <c r="O1049" i="8"/>
  <c r="Q1049" i="8"/>
  <c r="R1049" i="8"/>
  <c r="T1049" i="8"/>
  <c r="E361" i="8"/>
  <c r="F361" i="8"/>
  <c r="AU361" i="8" s="1"/>
  <c r="G361" i="8"/>
  <c r="H361" i="8"/>
  <c r="I361" i="8"/>
  <c r="J361" i="8"/>
  <c r="K361" i="8"/>
  <c r="L361" i="8"/>
  <c r="M361" i="8"/>
  <c r="N361" i="8"/>
  <c r="O361" i="8"/>
  <c r="Q361" i="8"/>
  <c r="R361" i="8"/>
  <c r="T361" i="8"/>
  <c r="E418" i="8"/>
  <c r="F418" i="8"/>
  <c r="G418" i="8"/>
  <c r="H418" i="8"/>
  <c r="I418" i="8"/>
  <c r="J418" i="8"/>
  <c r="K418" i="8"/>
  <c r="Y418" i="8" s="1"/>
  <c r="L418" i="8"/>
  <c r="M418" i="8"/>
  <c r="AF418" i="8" s="1"/>
  <c r="N418" i="8"/>
  <c r="O418" i="8"/>
  <c r="Q418" i="8"/>
  <c r="R418" i="8"/>
  <c r="T418" i="8"/>
  <c r="E1057" i="8"/>
  <c r="F1057" i="8"/>
  <c r="G1057" i="8"/>
  <c r="H1057" i="8"/>
  <c r="I1057" i="8"/>
  <c r="J1057" i="8"/>
  <c r="K1057" i="8"/>
  <c r="L1057" i="8"/>
  <c r="AC1057" i="8" s="1"/>
  <c r="M1057" i="8"/>
  <c r="N1057" i="8"/>
  <c r="O1057" i="8"/>
  <c r="Q1057" i="8"/>
  <c r="R1057" i="8"/>
  <c r="T1057" i="8"/>
  <c r="E37" i="8"/>
  <c r="F37" i="8"/>
  <c r="G37" i="8"/>
  <c r="H37" i="8"/>
  <c r="I37" i="8"/>
  <c r="J37" i="8"/>
  <c r="K37" i="8"/>
  <c r="L37" i="8"/>
  <c r="M37" i="8"/>
  <c r="N37" i="8"/>
  <c r="O37" i="8"/>
  <c r="Q37" i="8"/>
  <c r="R37" i="8"/>
  <c r="T37" i="8"/>
  <c r="E48" i="8"/>
  <c r="F48" i="8"/>
  <c r="G48" i="8"/>
  <c r="H48" i="8"/>
  <c r="I48" i="8"/>
  <c r="J48" i="8"/>
  <c r="K48" i="8"/>
  <c r="L48" i="8"/>
  <c r="M48" i="8"/>
  <c r="N48" i="8"/>
  <c r="O48" i="8"/>
  <c r="Q48" i="8"/>
  <c r="R48" i="8"/>
  <c r="T48" i="8"/>
  <c r="E49" i="8"/>
  <c r="F49" i="8"/>
  <c r="G49" i="8"/>
  <c r="H49" i="8"/>
  <c r="I49" i="8"/>
  <c r="J49" i="8"/>
  <c r="K49" i="8"/>
  <c r="L49" i="8"/>
  <c r="M49" i="8"/>
  <c r="N49" i="8"/>
  <c r="O49" i="8"/>
  <c r="Q49" i="8"/>
  <c r="R49" i="8"/>
  <c r="T49" i="8"/>
  <c r="E218" i="8"/>
  <c r="F218" i="8"/>
  <c r="G218" i="8"/>
  <c r="H218" i="8"/>
  <c r="I218" i="8"/>
  <c r="J218" i="8"/>
  <c r="K218" i="8"/>
  <c r="Y218" i="8" s="1"/>
  <c r="L218" i="8"/>
  <c r="M218" i="8"/>
  <c r="N218" i="8"/>
  <c r="O218" i="8"/>
  <c r="Q218" i="8"/>
  <c r="R218" i="8"/>
  <c r="T218" i="8"/>
  <c r="E362" i="8"/>
  <c r="F362" i="8"/>
  <c r="AU362" i="8" s="1"/>
  <c r="G362" i="8"/>
  <c r="H362" i="8"/>
  <c r="I362" i="8"/>
  <c r="J362" i="8"/>
  <c r="K362" i="8"/>
  <c r="L362" i="8"/>
  <c r="M362" i="8"/>
  <c r="N362" i="8"/>
  <c r="O362" i="8"/>
  <c r="Q362" i="8"/>
  <c r="R362" i="8"/>
  <c r="T362" i="8"/>
  <c r="E1092" i="8"/>
  <c r="F1092" i="8"/>
  <c r="G1092" i="8"/>
  <c r="H1092" i="8"/>
  <c r="I1092" i="8"/>
  <c r="J1092" i="8"/>
  <c r="K1092" i="8"/>
  <c r="L1092" i="8"/>
  <c r="AC1092" i="8" s="1"/>
  <c r="M1092" i="8"/>
  <c r="N1092" i="8"/>
  <c r="O1092" i="8"/>
  <c r="Q1092" i="8"/>
  <c r="R1092" i="8"/>
  <c r="T1092" i="8"/>
  <c r="E1093" i="8"/>
  <c r="F1093" i="8"/>
  <c r="G1093" i="8"/>
  <c r="H1093" i="8"/>
  <c r="I1093" i="8"/>
  <c r="J1093" i="8"/>
  <c r="K1093" i="8"/>
  <c r="L1093" i="8"/>
  <c r="AC1093" i="8" s="1"/>
  <c r="M1093" i="8"/>
  <c r="N1093" i="8"/>
  <c r="O1093" i="8"/>
  <c r="Q1093" i="8"/>
  <c r="R1093" i="8"/>
  <c r="T1093" i="8"/>
  <c r="E219" i="8"/>
  <c r="F219" i="8"/>
  <c r="G219" i="8"/>
  <c r="H219" i="8"/>
  <c r="I219" i="8"/>
  <c r="J219" i="8"/>
  <c r="K219" i="8"/>
  <c r="Y219" i="8" s="1"/>
  <c r="L219" i="8"/>
  <c r="M219" i="8"/>
  <c r="AF219" i="8" s="1"/>
  <c r="N219" i="8"/>
  <c r="O219" i="8"/>
  <c r="Q219" i="8"/>
  <c r="R219" i="8"/>
  <c r="T219" i="8"/>
  <c r="E1104" i="8"/>
  <c r="F1104" i="8"/>
  <c r="G1104" i="8"/>
  <c r="H1104" i="8"/>
  <c r="I1104" i="8"/>
  <c r="J1104" i="8"/>
  <c r="K1104" i="8"/>
  <c r="L1104" i="8"/>
  <c r="AC1104" i="8" s="1"/>
  <c r="M1104" i="8"/>
  <c r="N1104" i="8"/>
  <c r="O1104" i="8"/>
  <c r="Q1104" i="8"/>
  <c r="R1104" i="8"/>
  <c r="T1104" i="8"/>
  <c r="E858" i="8"/>
  <c r="F858" i="8"/>
  <c r="G858" i="8"/>
  <c r="H858" i="8"/>
  <c r="I858" i="8"/>
  <c r="J858" i="8"/>
  <c r="K858" i="8"/>
  <c r="L858" i="8"/>
  <c r="AC858" i="8" s="1"/>
  <c r="M858" i="8"/>
  <c r="N858" i="8"/>
  <c r="O858" i="8"/>
  <c r="Q858" i="8"/>
  <c r="R858" i="8"/>
  <c r="T858" i="8"/>
  <c r="E1108" i="8"/>
  <c r="F1108" i="8"/>
  <c r="G1108" i="8"/>
  <c r="H1108" i="8"/>
  <c r="I1108" i="8"/>
  <c r="J1108" i="8"/>
  <c r="K1108" i="8"/>
  <c r="L1108" i="8"/>
  <c r="AC1108" i="8" s="1"/>
  <c r="M1108" i="8"/>
  <c r="N1108" i="8"/>
  <c r="O1108" i="8"/>
  <c r="Q1108" i="8"/>
  <c r="R1108" i="8"/>
  <c r="T1108" i="8"/>
  <c r="E1114" i="8"/>
  <c r="F1114" i="8"/>
  <c r="G1114" i="8"/>
  <c r="H1114" i="8"/>
  <c r="I1114" i="8"/>
  <c r="J1114" i="8"/>
  <c r="K1114" i="8"/>
  <c r="L1114" i="8"/>
  <c r="AC1114" i="8" s="1"/>
  <c r="M1114" i="8"/>
  <c r="N1114" i="8"/>
  <c r="O1114" i="8"/>
  <c r="Q1114" i="8"/>
  <c r="R1114" i="8"/>
  <c r="T1114" i="8"/>
  <c r="E220" i="8"/>
  <c r="F220" i="8"/>
  <c r="G220" i="8"/>
  <c r="H220" i="8"/>
  <c r="I220" i="8"/>
  <c r="J220" i="8"/>
  <c r="K220" i="8"/>
  <c r="Y220" i="8" s="1"/>
  <c r="L220" i="8"/>
  <c r="M220" i="8"/>
  <c r="AF220" i="8" s="1"/>
  <c r="N220" i="8"/>
  <c r="O220" i="8"/>
  <c r="Q220" i="8"/>
  <c r="R220" i="8"/>
  <c r="T220" i="8"/>
  <c r="E1116" i="8"/>
  <c r="F1116" i="8"/>
  <c r="AU1116" i="8" s="1"/>
  <c r="G1116" i="8"/>
  <c r="H1116" i="8"/>
  <c r="I1116" i="8"/>
  <c r="J1116" i="8"/>
  <c r="K1116" i="8"/>
  <c r="L1116" i="8"/>
  <c r="M1116" i="8"/>
  <c r="N1116" i="8"/>
  <c r="X1116" i="8" s="1"/>
  <c r="O1116" i="8"/>
  <c r="Q1116" i="8"/>
  <c r="R1116" i="8"/>
  <c r="T1116" i="8"/>
  <c r="E419" i="8"/>
  <c r="F419" i="8"/>
  <c r="AU419" i="8" s="1"/>
  <c r="G419" i="8"/>
  <c r="H419" i="8"/>
  <c r="I419" i="8"/>
  <c r="J419" i="8"/>
  <c r="K419" i="8"/>
  <c r="Y419" i="8" s="1"/>
  <c r="L419" i="8"/>
  <c r="M419" i="8"/>
  <c r="AF419" i="8" s="1"/>
  <c r="N419" i="8"/>
  <c r="O419" i="8"/>
  <c r="Q419" i="8"/>
  <c r="R419" i="8"/>
  <c r="T419" i="8"/>
  <c r="E420" i="8"/>
  <c r="F420" i="8"/>
  <c r="AU420" i="8" s="1"/>
  <c r="G420" i="8"/>
  <c r="H420" i="8"/>
  <c r="I420" i="8"/>
  <c r="J420" i="8"/>
  <c r="K420" i="8"/>
  <c r="Y420" i="8" s="1"/>
  <c r="L420" i="8"/>
  <c r="M420" i="8"/>
  <c r="AF420" i="8" s="1"/>
  <c r="N420" i="8"/>
  <c r="Z420" i="8" s="1"/>
  <c r="O420" i="8"/>
  <c r="Q420" i="8"/>
  <c r="R420" i="8"/>
  <c r="T420" i="8"/>
  <c r="E421" i="8"/>
  <c r="F421" i="8"/>
  <c r="AU421" i="8" s="1"/>
  <c r="G421" i="8"/>
  <c r="H421" i="8"/>
  <c r="I421" i="8"/>
  <c r="J421" i="8"/>
  <c r="K421" i="8"/>
  <c r="Y421" i="8" s="1"/>
  <c r="L421" i="8"/>
  <c r="M421" i="8"/>
  <c r="AF421" i="8" s="1"/>
  <c r="N421" i="8"/>
  <c r="O421" i="8"/>
  <c r="Q421" i="8"/>
  <c r="R421" i="8"/>
  <c r="T421" i="8"/>
  <c r="E221" i="8"/>
  <c r="F221" i="8"/>
  <c r="G221" i="8"/>
  <c r="H221" i="8"/>
  <c r="I221" i="8"/>
  <c r="J221" i="8"/>
  <c r="K221" i="8"/>
  <c r="Y221" i="8" s="1"/>
  <c r="L221" i="8"/>
  <c r="M221" i="8"/>
  <c r="AF221" i="8" s="1"/>
  <c r="N221" i="8"/>
  <c r="O221" i="8"/>
  <c r="Q221" i="8"/>
  <c r="R221" i="8"/>
  <c r="T221" i="8"/>
  <c r="E1124" i="8"/>
  <c r="F1124" i="8"/>
  <c r="G1124" i="8"/>
  <c r="H1124" i="8"/>
  <c r="I1124" i="8"/>
  <c r="J1124" i="8"/>
  <c r="K1124" i="8"/>
  <c r="L1124" i="8"/>
  <c r="AC1124" i="8" s="1"/>
  <c r="M1124" i="8"/>
  <c r="N1124" i="8"/>
  <c r="O1124" i="8"/>
  <c r="Q1124" i="8"/>
  <c r="R1124" i="8"/>
  <c r="T1124" i="8"/>
  <c r="E1125" i="8"/>
  <c r="F1125" i="8"/>
  <c r="G1125" i="8"/>
  <c r="H1125" i="8"/>
  <c r="I1125" i="8"/>
  <c r="J1125" i="8"/>
  <c r="K1125" i="8"/>
  <c r="L1125" i="8"/>
  <c r="AC1125" i="8" s="1"/>
  <c r="M1125" i="8"/>
  <c r="N1125" i="8"/>
  <c r="O1125" i="8"/>
  <c r="Q1125" i="8"/>
  <c r="R1125" i="8"/>
  <c r="T1125" i="8"/>
  <c r="E1126" i="8"/>
  <c r="F1126" i="8"/>
  <c r="G1126" i="8"/>
  <c r="H1126" i="8"/>
  <c r="I1126" i="8"/>
  <c r="J1126" i="8"/>
  <c r="K1126" i="8"/>
  <c r="L1126" i="8"/>
  <c r="AC1126" i="8" s="1"/>
  <c r="M1126" i="8"/>
  <c r="N1126" i="8"/>
  <c r="O1126" i="8"/>
  <c r="Q1126" i="8"/>
  <c r="R1126" i="8"/>
  <c r="T1126" i="8"/>
  <c r="E1127" i="8"/>
  <c r="F1127" i="8"/>
  <c r="G1127" i="8"/>
  <c r="H1127" i="8"/>
  <c r="I1127" i="8"/>
  <c r="J1127" i="8"/>
  <c r="K1127" i="8"/>
  <c r="L1127" i="8"/>
  <c r="AC1127" i="8" s="1"/>
  <c r="M1127" i="8"/>
  <c r="N1127" i="8"/>
  <c r="O1127" i="8"/>
  <c r="Q1127" i="8"/>
  <c r="R1127" i="8"/>
  <c r="T1127" i="8"/>
  <c r="E1128" i="8"/>
  <c r="F1128" i="8"/>
  <c r="G1128" i="8"/>
  <c r="H1128" i="8"/>
  <c r="I1128" i="8"/>
  <c r="J1128" i="8"/>
  <c r="K1128" i="8"/>
  <c r="L1128" i="8"/>
  <c r="AC1128" i="8" s="1"/>
  <c r="M1128" i="8"/>
  <c r="N1128" i="8"/>
  <c r="O1128" i="8"/>
  <c r="Q1128" i="8"/>
  <c r="R1128" i="8"/>
  <c r="T1128" i="8"/>
  <c r="E1132" i="8"/>
  <c r="F1132" i="8"/>
  <c r="G1132" i="8"/>
  <c r="H1132" i="8"/>
  <c r="I1132" i="8"/>
  <c r="J1132" i="8"/>
  <c r="K1132" i="8"/>
  <c r="L1132" i="8"/>
  <c r="AC1132" i="8" s="1"/>
  <c r="M1132" i="8"/>
  <c r="N1132" i="8"/>
  <c r="O1132" i="8"/>
  <c r="Q1132" i="8"/>
  <c r="R1132" i="8"/>
  <c r="T1132" i="8"/>
  <c r="E1133" i="8"/>
  <c r="F1133" i="8"/>
  <c r="G1133" i="8"/>
  <c r="H1133" i="8"/>
  <c r="I1133" i="8"/>
  <c r="J1133" i="8"/>
  <c r="K1133" i="8"/>
  <c r="L1133" i="8"/>
  <c r="AC1133" i="8" s="1"/>
  <c r="M1133" i="8"/>
  <c r="N1133" i="8"/>
  <c r="O1133" i="8"/>
  <c r="Q1133" i="8"/>
  <c r="R1133" i="8"/>
  <c r="T1133" i="8"/>
  <c r="E1134" i="8"/>
  <c r="F1134" i="8"/>
  <c r="G1134" i="8"/>
  <c r="H1134" i="8"/>
  <c r="I1134" i="8"/>
  <c r="J1134" i="8"/>
  <c r="K1134" i="8"/>
  <c r="L1134" i="8"/>
  <c r="AC1134" i="8" s="1"/>
  <c r="M1134" i="8"/>
  <c r="N1134" i="8"/>
  <c r="O1134" i="8"/>
  <c r="Q1134" i="8"/>
  <c r="R1134" i="8"/>
  <c r="T1134" i="8"/>
  <c r="E1140" i="8"/>
  <c r="F1140" i="8"/>
  <c r="AU1140" i="8" s="1"/>
  <c r="G1140" i="8"/>
  <c r="H1140" i="8"/>
  <c r="I1140" i="8"/>
  <c r="J1140" i="8"/>
  <c r="K1140" i="8"/>
  <c r="L1140" i="8"/>
  <c r="M1140" i="8"/>
  <c r="N1140" i="8"/>
  <c r="O1140" i="8"/>
  <c r="Q1140" i="8"/>
  <c r="R1140" i="8"/>
  <c r="T1140" i="8"/>
  <c r="E222" i="8"/>
  <c r="F222" i="8"/>
  <c r="G222" i="8"/>
  <c r="H222" i="8"/>
  <c r="I222" i="8"/>
  <c r="J222" i="8"/>
  <c r="K222" i="8"/>
  <c r="Y222" i="8" s="1"/>
  <c r="L222" i="8"/>
  <c r="M222" i="8"/>
  <c r="AF222" i="8" s="1"/>
  <c r="N222" i="8"/>
  <c r="O222" i="8"/>
  <c r="Q222" i="8"/>
  <c r="R222" i="8"/>
  <c r="T222" i="8"/>
  <c r="E223" i="8"/>
  <c r="F223" i="8"/>
  <c r="G223" i="8"/>
  <c r="H223" i="8"/>
  <c r="I223" i="8"/>
  <c r="J223" i="8"/>
  <c r="K223" i="8"/>
  <c r="Y223" i="8" s="1"/>
  <c r="L223" i="8"/>
  <c r="M223" i="8"/>
  <c r="AF223" i="8" s="1"/>
  <c r="N223" i="8"/>
  <c r="O223" i="8"/>
  <c r="Q223" i="8"/>
  <c r="R223" i="8"/>
  <c r="T223" i="8"/>
  <c r="E422" i="8"/>
  <c r="F422" i="8"/>
  <c r="G422" i="8"/>
  <c r="H422" i="8"/>
  <c r="I422" i="8"/>
  <c r="J422" i="8"/>
  <c r="K422" i="8"/>
  <c r="Y422" i="8" s="1"/>
  <c r="L422" i="8"/>
  <c r="M422" i="8"/>
  <c r="AF422" i="8" s="1"/>
  <c r="N422" i="8"/>
  <c r="O422" i="8"/>
  <c r="Q422" i="8"/>
  <c r="R422" i="8"/>
  <c r="T422" i="8"/>
  <c r="E1159" i="8"/>
  <c r="F1159" i="8"/>
  <c r="G1159" i="8"/>
  <c r="H1159" i="8"/>
  <c r="I1159" i="8"/>
  <c r="J1159" i="8"/>
  <c r="K1159" i="8"/>
  <c r="L1159" i="8"/>
  <c r="M1159" i="8"/>
  <c r="N1159" i="8"/>
  <c r="O1159" i="8"/>
  <c r="Q1159" i="8"/>
  <c r="R1159" i="8"/>
  <c r="T1159" i="8"/>
  <c r="E1160" i="8"/>
  <c r="F1160" i="8"/>
  <c r="G1160" i="8"/>
  <c r="H1160" i="8"/>
  <c r="I1160" i="8"/>
  <c r="J1160" i="8"/>
  <c r="K1160" i="8"/>
  <c r="L1160" i="8"/>
  <c r="M1160" i="8"/>
  <c r="N1160" i="8"/>
  <c r="O1160" i="8"/>
  <c r="Q1160" i="8"/>
  <c r="R1160" i="8"/>
  <c r="T1160" i="8"/>
  <c r="E423" i="8"/>
  <c r="F423" i="8"/>
  <c r="G423" i="8"/>
  <c r="H423" i="8"/>
  <c r="I423" i="8"/>
  <c r="J423" i="8"/>
  <c r="K423" i="8"/>
  <c r="Y423" i="8" s="1"/>
  <c r="L423" i="8"/>
  <c r="M423" i="8"/>
  <c r="AF423" i="8" s="1"/>
  <c r="N423" i="8"/>
  <c r="O423" i="8"/>
  <c r="Q423" i="8"/>
  <c r="R423" i="8"/>
  <c r="T423" i="8"/>
  <c r="AU76" i="8" l="1"/>
  <c r="AU75" i="8"/>
  <c r="AU548" i="8"/>
  <c r="AU1199" i="8"/>
  <c r="AU60" i="8"/>
  <c r="AU1197" i="8"/>
  <c r="AU1196" i="8"/>
  <c r="AU545" i="8"/>
  <c r="AU1193" i="8"/>
  <c r="AU541" i="8"/>
  <c r="AU534" i="8"/>
  <c r="AU300" i="8"/>
  <c r="AU883" i="8"/>
  <c r="AU884" i="8"/>
  <c r="AU96" i="8"/>
  <c r="AU1512" i="8"/>
  <c r="AU552" i="8"/>
  <c r="AU1242" i="8"/>
  <c r="AU881" i="8"/>
  <c r="AU157" i="8"/>
  <c r="AU307" i="8"/>
  <c r="AU155" i="8"/>
  <c r="AU933" i="8"/>
  <c r="AU1253" i="8"/>
  <c r="AU154" i="8"/>
  <c r="AU1251" i="8"/>
  <c r="AU1510" i="8"/>
  <c r="AU943" i="8"/>
  <c r="AU921" i="8"/>
  <c r="AU301" i="8"/>
  <c r="AU1506" i="8"/>
  <c r="AU298" i="8"/>
  <c r="AU530" i="8"/>
  <c r="AU876" i="8"/>
  <c r="AU147" i="8"/>
  <c r="AU1503" i="8"/>
  <c r="AU296" i="8"/>
  <c r="AU1385" i="8"/>
  <c r="AU526" i="8"/>
  <c r="AU805" i="8"/>
  <c r="AU143" i="8"/>
  <c r="AU1183" i="8"/>
  <c r="AU293" i="8"/>
  <c r="AU1371" i="8"/>
  <c r="AU1237" i="8"/>
  <c r="AU948" i="8"/>
  <c r="AU1370" i="8"/>
  <c r="AU514" i="8"/>
  <c r="AU510" i="8"/>
  <c r="AU1499" i="8"/>
  <c r="AU505" i="8"/>
  <c r="AU503" i="8"/>
  <c r="AU501" i="8"/>
  <c r="AU1212" i="8"/>
  <c r="AU1209" i="8"/>
  <c r="AU162" i="8"/>
  <c r="AU115" i="8"/>
  <c r="AU310" i="8"/>
  <c r="AU118" i="8"/>
  <c r="AU309" i="8"/>
  <c r="AU159" i="8"/>
  <c r="AU551" i="8"/>
  <c r="AU156" i="8"/>
  <c r="AU934" i="8"/>
  <c r="AU1241" i="8"/>
  <c r="AU549" i="8"/>
  <c r="AU931" i="8"/>
  <c r="AU303" i="8"/>
  <c r="AU543" i="8"/>
  <c r="AU944" i="8"/>
  <c r="AU539" i="8"/>
  <c r="AU535" i="8"/>
  <c r="AU878" i="8"/>
  <c r="AU532" i="8"/>
  <c r="AU150" i="8"/>
  <c r="AU149" i="8"/>
  <c r="AU299" i="8"/>
  <c r="AU1250" i="8"/>
  <c r="AU959" i="8"/>
  <c r="AU942" i="8"/>
  <c r="AU297" i="8"/>
  <c r="AU145" i="8"/>
  <c r="AU1501" i="8"/>
  <c r="AU295" i="8"/>
  <c r="AU527" i="8"/>
  <c r="AU875" i="8"/>
  <c r="AU874" i="8"/>
  <c r="AU958" i="8"/>
  <c r="AU103" i="8"/>
  <c r="AU393" i="8"/>
  <c r="AU292" i="8"/>
  <c r="AU940" i="8"/>
  <c r="AU89" i="8"/>
  <c r="AU290" i="8"/>
  <c r="AU372" i="8"/>
  <c r="AU1484" i="8"/>
  <c r="AU1247" i="8"/>
  <c r="AU504" i="8"/>
  <c r="AU498" i="8"/>
  <c r="AU274" i="8"/>
  <c r="AU1497" i="8"/>
  <c r="AU821" i="8"/>
  <c r="AU15" i="8"/>
  <c r="AU2" i="8"/>
  <c r="AU22" i="8"/>
  <c r="AU3" i="8"/>
  <c r="AU23" i="8"/>
  <c r="AU1159" i="8"/>
  <c r="AU1128" i="8"/>
  <c r="AU1124" i="8"/>
  <c r="AU1108" i="8"/>
  <c r="AU1093" i="8"/>
  <c r="AU49" i="8"/>
  <c r="AU418" i="8"/>
  <c r="AU1039" i="8"/>
  <c r="AU857" i="8"/>
  <c r="AU47" i="8"/>
  <c r="AU1014" i="8"/>
  <c r="AU416" i="8"/>
  <c r="AU415" i="8"/>
  <c r="AU412" i="8"/>
  <c r="AU409" i="8"/>
  <c r="AU215" i="8"/>
  <c r="AU977" i="8"/>
  <c r="AU975" i="8"/>
  <c r="AU853" i="8"/>
  <c r="AU911" i="8"/>
  <c r="AU965" i="8"/>
  <c r="AU906" i="8"/>
  <c r="AU197" i="8"/>
  <c r="AU196" i="8"/>
  <c r="AU86" i="8"/>
  <c r="AU396" i="8"/>
  <c r="AU801" i="8"/>
  <c r="AU355" i="8"/>
  <c r="AU192" i="8"/>
  <c r="AU102" i="8"/>
  <c r="AU901" i="8"/>
  <c r="AU121" i="8"/>
  <c r="AU899" i="8"/>
  <c r="AU894" i="8"/>
  <c r="AU799" i="8"/>
  <c r="AU73" i="8"/>
  <c r="AU107" i="8"/>
  <c r="AU1386" i="8"/>
  <c r="AU82" i="8"/>
  <c r="AU351" i="8"/>
  <c r="AU347" i="8"/>
  <c r="AU346" i="8"/>
  <c r="AU344" i="8"/>
  <c r="AU341" i="8"/>
  <c r="AU1524" i="8"/>
  <c r="AU98" i="8"/>
  <c r="AU338" i="8"/>
  <c r="AU792" i="8"/>
  <c r="AU790" i="8"/>
  <c r="AU923" i="8"/>
  <c r="AU97" i="8"/>
  <c r="AU1522" i="8"/>
  <c r="AU328" i="8"/>
  <c r="AU326" i="8"/>
  <c r="AU323" i="8"/>
  <c r="AU787" i="8"/>
  <c r="AU783" i="8"/>
  <c r="AU780" i="8"/>
  <c r="AU776" i="8"/>
  <c r="AU772" i="8"/>
  <c r="AU769" i="8"/>
  <c r="AU766" i="8"/>
  <c r="AU764" i="8"/>
  <c r="AU760" i="8"/>
  <c r="AU756" i="8"/>
  <c r="AU754" i="8"/>
  <c r="AU750" i="8"/>
  <c r="AU746" i="8"/>
  <c r="AU742" i="8"/>
  <c r="AU738" i="8"/>
  <c r="AU734" i="8"/>
  <c r="AU34" i="8"/>
  <c r="AU728" i="8"/>
  <c r="AU724" i="8"/>
  <c r="AU720" i="8"/>
  <c r="AU29" i="8"/>
  <c r="AU716" i="8"/>
  <c r="AU175" i="8"/>
  <c r="AU7" i="8"/>
  <c r="AU1225" i="8"/>
  <c r="AU708" i="8"/>
  <c r="AU706" i="8"/>
  <c r="AU173" i="8"/>
  <c r="AU699" i="8"/>
  <c r="AU79" i="8"/>
  <c r="AU695" i="8"/>
  <c r="AU692" i="8"/>
  <c r="AU688" i="8"/>
  <c r="AU169" i="8"/>
  <c r="AU683" i="8"/>
  <c r="AU679" i="8"/>
  <c r="AU675" i="8"/>
  <c r="AU1220" i="8"/>
  <c r="AU848" i="8"/>
  <c r="AU672" i="8"/>
  <c r="AU668" i="8"/>
  <c r="AU665" i="8"/>
  <c r="AU661" i="8"/>
  <c r="AU657" i="8"/>
  <c r="AU653" i="8"/>
  <c r="AU649" i="8"/>
  <c r="AU645" i="8"/>
  <c r="AU641" i="8"/>
  <c r="AU638" i="8"/>
  <c r="AU634" i="8"/>
  <c r="AU1517" i="8"/>
  <c r="AU1217" i="8"/>
  <c r="AU313" i="8"/>
  <c r="AU626" i="8"/>
  <c r="AU622" i="8"/>
  <c r="AU618" i="8"/>
  <c r="AU614" i="8"/>
  <c r="AU610" i="8"/>
  <c r="AU606" i="8"/>
  <c r="AU602" i="8"/>
  <c r="AU598" i="8"/>
  <c r="AU594" i="8"/>
  <c r="AU590" i="8"/>
  <c r="AU586" i="8"/>
  <c r="AU582" i="8"/>
  <c r="AU578" i="8"/>
  <c r="AU574" i="8"/>
  <c r="AU570" i="8"/>
  <c r="AU566" i="8"/>
  <c r="AU562" i="8"/>
  <c r="AU558" i="8"/>
  <c r="AU1516" i="8"/>
  <c r="AU91" i="8"/>
  <c r="AU1375" i="8"/>
  <c r="AU554" i="8"/>
  <c r="AU311" i="8"/>
  <c r="AU553" i="8"/>
  <c r="AU945" i="8"/>
  <c r="AU122" i="8"/>
  <c r="AU1206" i="8"/>
  <c r="AU161" i="8"/>
  <c r="AU807" i="8"/>
  <c r="AU1373" i="8"/>
  <c r="AU1205" i="8"/>
  <c r="AU158" i="8"/>
  <c r="AU306" i="8"/>
  <c r="AU1511" i="8"/>
  <c r="AU305" i="8"/>
  <c r="AU109" i="8"/>
  <c r="AU90" i="8"/>
  <c r="AU546" i="8"/>
  <c r="AU1194" i="8"/>
  <c r="AU153" i="8"/>
  <c r="AU538" i="8"/>
  <c r="AU536" i="8"/>
  <c r="AU930" i="8"/>
  <c r="AU152" i="8"/>
  <c r="AU104" i="8"/>
  <c r="AU531" i="8"/>
  <c r="AU148" i="8"/>
  <c r="AU1239" i="8"/>
  <c r="AU877" i="8"/>
  <c r="AU1504" i="8"/>
  <c r="AU1238" i="8"/>
  <c r="AU70" i="8"/>
  <c r="AU813" i="8"/>
  <c r="AU808" i="8"/>
  <c r="AU80" i="8"/>
  <c r="AU108" i="8"/>
  <c r="AU811" i="8"/>
  <c r="AU524" i="8"/>
  <c r="AU1181" i="8"/>
  <c r="AU391" i="8"/>
  <c r="AU1248" i="8"/>
  <c r="AU85" i="8"/>
  <c r="AU1500" i="8"/>
  <c r="AU804" i="8"/>
  <c r="AU69" i="8"/>
  <c r="AU287" i="8"/>
  <c r="AU285" i="8"/>
  <c r="AU282" i="8"/>
  <c r="AU280" i="8"/>
  <c r="AU926" i="8"/>
  <c r="AU139" i="8"/>
  <c r="AU497" i="8"/>
  <c r="AU272" i="8"/>
  <c r="AU269" i="8"/>
  <c r="AU268" i="8"/>
  <c r="AU843" i="8"/>
  <c r="AU929" i="8"/>
  <c r="AU135" i="8"/>
  <c r="AU870" i="8"/>
  <c r="AU264" i="8"/>
  <c r="AU492" i="8"/>
  <c r="AU400" i="8"/>
  <c r="AU490" i="8"/>
  <c r="AU262" i="8"/>
  <c r="AU1174" i="8"/>
  <c r="AU399" i="8"/>
  <c r="AU72" i="8"/>
  <c r="AU1367" i="8"/>
  <c r="AU841" i="8"/>
  <c r="AU484" i="8"/>
  <c r="AU483" i="8"/>
  <c r="AU482" i="8"/>
  <c r="AU478" i="8"/>
  <c r="AU475" i="8"/>
  <c r="AU851" i="8"/>
  <c r="AU1494" i="8"/>
  <c r="AU818" i="8"/>
  <c r="AU133" i="8"/>
  <c r="AU1169" i="8"/>
  <c r="AU471" i="8"/>
  <c r="AU213" i="8"/>
  <c r="AU1244" i="8"/>
  <c r="AU255" i="8"/>
  <c r="AU254" i="8"/>
  <c r="AU251" i="8"/>
  <c r="AU468" i="8"/>
  <c r="AU467" i="8"/>
  <c r="AU408" i="8"/>
  <c r="AU937" i="8"/>
  <c r="AU465" i="8"/>
  <c r="AU802" i="8"/>
  <c r="AU955" i="8"/>
  <c r="AU461" i="8"/>
  <c r="AU460" i="8"/>
  <c r="AU407" i="8"/>
  <c r="AU864" i="8"/>
  <c r="AU240" i="8"/>
  <c r="AU454" i="8"/>
  <c r="AU452" i="8"/>
  <c r="AU64" i="8"/>
  <c r="AU1168" i="8"/>
  <c r="AU207" i="8"/>
  <c r="AU236" i="8"/>
  <c r="AU448" i="8"/>
  <c r="AU1363" i="8"/>
  <c r="AU127" i="8"/>
  <c r="AU1164" i="8"/>
  <c r="AU233" i="8"/>
  <c r="AU835" i="8"/>
  <c r="AU439" i="8"/>
  <c r="AU1492" i="8"/>
  <c r="AU231" i="8"/>
  <c r="AU834" i="8"/>
  <c r="AU432" i="8"/>
  <c r="AU431" i="8"/>
  <c r="AU429" i="8"/>
  <c r="AU225" i="8"/>
  <c r="AU116" i="8"/>
  <c r="AU425" i="8"/>
  <c r="AU1160" i="8"/>
  <c r="AU222" i="8"/>
  <c r="AU1132" i="8"/>
  <c r="AU1125" i="8"/>
  <c r="AU1114" i="8"/>
  <c r="AU219" i="8"/>
  <c r="AU218" i="8"/>
  <c r="AU1057" i="8"/>
  <c r="AU1048" i="8"/>
  <c r="AU1033" i="8"/>
  <c r="AU216" i="8"/>
  <c r="AU1020" i="8"/>
  <c r="AU1005" i="8"/>
  <c r="AU43" i="8"/>
  <c r="AU986" i="8"/>
  <c r="AU360" i="8"/>
  <c r="AU978" i="8"/>
  <c r="AU854" i="8"/>
  <c r="AU972" i="8"/>
  <c r="AU912" i="8"/>
  <c r="AU909" i="8"/>
  <c r="AU907" i="8"/>
  <c r="AU903" i="8"/>
  <c r="AU963" i="8"/>
  <c r="AU83" i="8"/>
  <c r="AU395" i="8"/>
  <c r="AU195" i="8"/>
  <c r="AU1231" i="8"/>
  <c r="AU193" i="8"/>
  <c r="AU189" i="8"/>
  <c r="AU188" i="8"/>
  <c r="AU1254" i="8"/>
  <c r="AU93" i="8"/>
  <c r="AU896" i="8"/>
  <c r="AU1530" i="8"/>
  <c r="AU800" i="8"/>
  <c r="AU352" i="8"/>
  <c r="AU953" i="8"/>
  <c r="AU184" i="8"/>
  <c r="AU1527" i="8"/>
  <c r="AU74" i="8"/>
  <c r="AU100" i="8"/>
  <c r="AU348" i="8"/>
  <c r="AU99" i="8"/>
  <c r="AU81" i="8"/>
  <c r="AU797" i="8"/>
  <c r="AU794" i="8"/>
  <c r="AU890" i="8"/>
  <c r="AU339" i="8"/>
  <c r="AU336" i="8"/>
  <c r="AU791" i="8"/>
  <c r="AU947" i="8"/>
  <c r="AU332" i="8"/>
  <c r="AU331" i="8"/>
  <c r="AU329" i="8"/>
  <c r="AU209" i="8"/>
  <c r="AU105" i="8"/>
  <c r="AU208" i="8"/>
  <c r="AU784" i="8"/>
  <c r="AU781" i="8"/>
  <c r="AU777" i="8"/>
  <c r="AU773" i="8"/>
  <c r="AU120" i="8"/>
  <c r="AU322" i="8"/>
  <c r="AU765" i="8"/>
  <c r="AU761" i="8"/>
  <c r="AU757" i="8"/>
  <c r="AU755" i="8"/>
  <c r="AU751" i="8"/>
  <c r="AU747" i="8"/>
  <c r="AU743" i="8"/>
  <c r="AU739" i="8"/>
  <c r="AU735" i="8"/>
  <c r="AU731" i="8"/>
  <c r="AU729" i="8"/>
  <c r="AU725" i="8"/>
  <c r="AU33" i="8"/>
  <c r="AU721" i="8"/>
  <c r="AU84" i="8"/>
  <c r="AU717" i="8"/>
  <c r="AU713" i="8"/>
  <c r="AU712" i="8"/>
  <c r="AU319" i="8"/>
  <c r="AU317" i="8"/>
  <c r="AU709" i="8"/>
  <c r="AU1377" i="8"/>
  <c r="AU703" i="8"/>
  <c r="AU315" i="8"/>
  <c r="AU700" i="8"/>
  <c r="AU171" i="8"/>
  <c r="AU696" i="8"/>
  <c r="AU693" i="8"/>
  <c r="AU689" i="8"/>
  <c r="AU1222" i="8"/>
  <c r="AU684" i="8"/>
  <c r="AU680" i="8"/>
  <c r="AU676" i="8"/>
  <c r="AU1221" i="8"/>
  <c r="AU846" i="8"/>
  <c r="AU669" i="8"/>
  <c r="AU829" i="8"/>
  <c r="AU662" i="8"/>
  <c r="AU658" i="8"/>
  <c r="AU654" i="8"/>
  <c r="AU650" i="8"/>
  <c r="AU646" i="8"/>
  <c r="AU642" i="8"/>
  <c r="AU168" i="8"/>
  <c r="AU635" i="8"/>
  <c r="AU631" i="8"/>
  <c r="AU123" i="8"/>
  <c r="AU205" i="8"/>
  <c r="AU627" i="8"/>
  <c r="AU623" i="8"/>
  <c r="AU619" i="8"/>
  <c r="AU615" i="8"/>
  <c r="AU611" i="8"/>
  <c r="AU607" i="8"/>
  <c r="AU603" i="8"/>
  <c r="AU599" i="8"/>
  <c r="AU595" i="8"/>
  <c r="AU591" i="8"/>
  <c r="AU587" i="8"/>
  <c r="AU583" i="8"/>
  <c r="AU579" i="8"/>
  <c r="AU575" i="8"/>
  <c r="AU571" i="8"/>
  <c r="AU567" i="8"/>
  <c r="AU563" i="8"/>
  <c r="AU559" i="8"/>
  <c r="AU165" i="8"/>
  <c r="AU1515" i="8"/>
  <c r="AU1376" i="8"/>
  <c r="AU1514" i="8"/>
  <c r="AU1211" i="8"/>
  <c r="AU1208" i="8"/>
  <c r="AU845" i="8"/>
  <c r="AU356" i="8"/>
  <c r="AU392" i="8"/>
  <c r="AU389" i="8"/>
  <c r="AU397" i="8"/>
  <c r="AU141" i="8"/>
  <c r="AU511" i="8"/>
  <c r="AU288" i="8"/>
  <c r="AU507" i="8"/>
  <c r="AU873" i="8"/>
  <c r="AU500" i="8"/>
  <c r="AU1498" i="8"/>
  <c r="AU68" i="8"/>
  <c r="AU1496" i="8"/>
  <c r="AU496" i="8"/>
  <c r="AU52" i="8"/>
  <c r="AU24" i="8"/>
  <c r="AU206" i="8"/>
  <c r="AU1383" i="8"/>
  <c r="AU872" i="8"/>
  <c r="AU136" i="8"/>
  <c r="AU928" i="8"/>
  <c r="AU265" i="8"/>
  <c r="AU957" i="8"/>
  <c r="AU491" i="8"/>
  <c r="AU913" i="8"/>
  <c r="AU263" i="8"/>
  <c r="AU261" i="8"/>
  <c r="AU1236" i="8"/>
  <c r="AU486" i="8"/>
  <c r="AU20" i="8"/>
  <c r="AU1368" i="8"/>
  <c r="AU10" i="8"/>
  <c r="AU134" i="8"/>
  <c r="AU840" i="8"/>
  <c r="AU13" i="8"/>
  <c r="AU210" i="8"/>
  <c r="AU476" i="8"/>
  <c r="AU938" i="8"/>
  <c r="AU95" i="8"/>
  <c r="AU405" i="8"/>
  <c r="AU828" i="8"/>
  <c r="AU1235" i="8"/>
  <c r="AU472" i="8"/>
  <c r="AU256" i="8"/>
  <c r="AU817" i="8"/>
  <c r="AU832" i="8"/>
  <c r="AU866" i="8"/>
  <c r="AU816" i="8"/>
  <c r="AU214" i="8"/>
  <c r="AU1381" i="8"/>
  <c r="AU1365" i="8"/>
  <c r="AU248" i="8"/>
  <c r="AU8" i="8"/>
  <c r="AU463" i="8"/>
  <c r="AU4" i="8"/>
  <c r="AU358" i="8"/>
  <c r="AU201" i="8"/>
  <c r="AU459" i="8"/>
  <c r="AU458" i="8"/>
  <c r="AU456" i="8"/>
  <c r="AU238" i="8"/>
  <c r="AU130" i="8"/>
  <c r="AU88" i="8"/>
  <c r="AU449" i="8"/>
  <c r="AU1243" i="8"/>
  <c r="AU406" i="8"/>
  <c r="AU21" i="8"/>
  <c r="AU1380" i="8"/>
  <c r="AU235" i="8"/>
  <c r="AU234" i="8"/>
  <c r="AU917" i="8"/>
  <c r="AU126" i="8"/>
  <c r="AU437" i="8"/>
  <c r="AU365" i="8"/>
  <c r="AU1233" i="8"/>
  <c r="AU433" i="8"/>
  <c r="AU859" i="8"/>
  <c r="AU430" i="8"/>
  <c r="AU25" i="8"/>
  <c r="AU428" i="8"/>
  <c r="AU426" i="8"/>
  <c r="AU423" i="8"/>
  <c r="AU223" i="8"/>
  <c r="AU1133" i="8"/>
  <c r="AU1126" i="8"/>
  <c r="AU220" i="8"/>
  <c r="AU1104" i="8"/>
  <c r="AU37" i="8"/>
  <c r="AU1049" i="8"/>
  <c r="AU1037" i="8"/>
  <c r="AU217" i="8"/>
  <c r="AU1022" i="8"/>
  <c r="AU1006" i="8"/>
  <c r="AU44" i="8"/>
  <c r="AU414" i="8"/>
  <c r="AU410" i="8"/>
  <c r="AU981" i="8"/>
  <c r="AU979" i="8"/>
  <c r="AU855" i="8"/>
  <c r="AU973" i="8"/>
  <c r="AU92" i="8"/>
  <c r="AU924" i="8"/>
  <c r="AU908" i="8"/>
  <c r="AU904" i="8"/>
  <c r="AU902" i="8"/>
  <c r="AU961" i="8"/>
  <c r="AU125" i="8"/>
  <c r="AU960" i="8"/>
  <c r="AU850" i="8"/>
  <c r="AU353" i="8"/>
  <c r="AU190" i="8"/>
  <c r="AU124" i="8"/>
  <c r="AU187" i="8"/>
  <c r="AU186" i="8"/>
  <c r="AU897" i="8"/>
  <c r="AU935" i="8"/>
  <c r="AU1229" i="8"/>
  <c r="AU1378" i="8"/>
  <c r="AU1528" i="8"/>
  <c r="AU1526" i="8"/>
  <c r="AU798" i="8"/>
  <c r="AU349" i="8"/>
  <c r="AU833" i="8"/>
  <c r="AU42" i="8"/>
  <c r="AU342" i="8"/>
  <c r="AU795" i="8"/>
  <c r="AU181" i="8"/>
  <c r="AU180" i="8"/>
  <c r="AU337" i="8"/>
  <c r="AU1227" i="8"/>
  <c r="AU936" i="8"/>
  <c r="AU333" i="8"/>
  <c r="AU789" i="8"/>
  <c r="AU178" i="8"/>
  <c r="AU177" i="8"/>
  <c r="AU324" i="8"/>
  <c r="AU788" i="8"/>
  <c r="AU785" i="8"/>
  <c r="AU782" i="8"/>
  <c r="AU778" i="8"/>
  <c r="AU774" i="8"/>
  <c r="AU770" i="8"/>
  <c r="AU767" i="8"/>
  <c r="AU888" i="8"/>
  <c r="AU762" i="8"/>
  <c r="AU758" i="8"/>
  <c r="AU1521" i="8"/>
  <c r="AU752" i="8"/>
  <c r="AU748" i="8"/>
  <c r="AU744" i="8"/>
  <c r="AU740" i="8"/>
  <c r="AU736" i="8"/>
  <c r="AU732" i="8"/>
  <c r="AU730" i="8"/>
  <c r="AU726" i="8"/>
  <c r="AU31" i="8"/>
  <c r="AU1226" i="8"/>
  <c r="AU719" i="8"/>
  <c r="AU718" i="8"/>
  <c r="AU714" i="8"/>
  <c r="AU17" i="8"/>
  <c r="AU1519" i="8"/>
  <c r="AU318" i="8"/>
  <c r="AU710" i="8"/>
  <c r="AU1223" i="8"/>
  <c r="AU704" i="8"/>
  <c r="AU316" i="8"/>
  <c r="AU701" i="8"/>
  <c r="AU172" i="8"/>
  <c r="AU170" i="8"/>
  <c r="AU694" i="8"/>
  <c r="AU690" i="8"/>
  <c r="AU686" i="8"/>
  <c r="AU685" i="8"/>
  <c r="AU681" i="8"/>
  <c r="AU677" i="8"/>
  <c r="AU674" i="8"/>
  <c r="AU673" i="8"/>
  <c r="AU670" i="8"/>
  <c r="AU666" i="8"/>
  <c r="AU663" i="8"/>
  <c r="AU659" i="8"/>
  <c r="AU655" i="8"/>
  <c r="AU651" i="8"/>
  <c r="AU647" i="8"/>
  <c r="AU643" i="8"/>
  <c r="AU639" i="8"/>
  <c r="AU636" i="8"/>
  <c r="AU632" i="8"/>
  <c r="AU167" i="8"/>
  <c r="AU27" i="8"/>
  <c r="AU314" i="8"/>
  <c r="AU628" i="8"/>
  <c r="AU624" i="8"/>
  <c r="AU620" i="8"/>
  <c r="AU616" i="8"/>
  <c r="AU612" i="8"/>
  <c r="AU608" i="8"/>
  <c r="AU604" i="8"/>
  <c r="AU600" i="8"/>
  <c r="AU596" i="8"/>
  <c r="AU592" i="8"/>
  <c r="AU588" i="8"/>
  <c r="AU584" i="8"/>
  <c r="AU580" i="8"/>
  <c r="AU576" i="8"/>
  <c r="AU572" i="8"/>
  <c r="AU568" i="8"/>
  <c r="AU564" i="8"/>
  <c r="AU560" i="8"/>
  <c r="AU556" i="8"/>
  <c r="AU164" i="8"/>
  <c r="AU1213" i="8"/>
  <c r="AU1513" i="8"/>
  <c r="AU270" i="8"/>
  <c r="AU852" i="8"/>
  <c r="AU137" i="8"/>
  <c r="AU267" i="8"/>
  <c r="AU266" i="8"/>
  <c r="AU493" i="8"/>
  <c r="AU1177" i="8"/>
  <c r="AU914" i="8"/>
  <c r="AU1175" i="8"/>
  <c r="AU812" i="8"/>
  <c r="AU487" i="8"/>
  <c r="AU260" i="8"/>
  <c r="AU842" i="8"/>
  <c r="AU1369" i="8"/>
  <c r="AU485" i="8"/>
  <c r="AU1366" i="8"/>
  <c r="AU1382" i="8"/>
  <c r="AU820" i="8"/>
  <c r="AU819" i="8"/>
  <c r="AU479" i="8"/>
  <c r="AU258" i="8"/>
  <c r="AU1246" i="8"/>
  <c r="AU1170" i="8"/>
  <c r="AU803" i="8"/>
  <c r="AU474" i="8"/>
  <c r="AU473" i="8"/>
  <c r="AU470" i="8"/>
  <c r="AU810" i="8"/>
  <c r="AU838" i="8"/>
  <c r="AU837" i="8"/>
  <c r="AU836" i="8"/>
  <c r="AU252" i="8"/>
  <c r="AU250" i="8"/>
  <c r="AU1234" i="8"/>
  <c r="AU112" i="8"/>
  <c r="AU111" i="8"/>
  <c r="AU815" i="8"/>
  <c r="AU464" i="8"/>
  <c r="AU809" i="8"/>
  <c r="AU245" i="8"/>
  <c r="AU243" i="8"/>
  <c r="AU1364" i="8"/>
  <c r="AU78" i="8"/>
  <c r="AU455" i="8"/>
  <c r="AU453" i="8"/>
  <c r="AU237" i="8"/>
  <c r="AU927" i="8"/>
  <c r="AU450" i="8"/>
  <c r="AU19" i="8"/>
  <c r="AU94" i="8"/>
  <c r="AU404" i="8"/>
  <c r="AU443" i="8"/>
  <c r="AU441" i="8"/>
  <c r="AU232" i="8"/>
  <c r="AU366" i="8"/>
  <c r="AU1379" i="8"/>
  <c r="AU230" i="8"/>
  <c r="AU228" i="8"/>
  <c r="AU227" i="8"/>
  <c r="AU26" i="8"/>
  <c r="AU224" i="8"/>
  <c r="AU427" i="8"/>
  <c r="AU932" i="8"/>
  <c r="AU422" i="8"/>
  <c r="AU1134" i="8"/>
  <c r="AU1127" i="8"/>
  <c r="AU221" i="8"/>
  <c r="AU858" i="8"/>
  <c r="AU1092" i="8"/>
  <c r="AU48" i="8"/>
  <c r="AU1038" i="8"/>
  <c r="AU856" i="8"/>
  <c r="AU46" i="8"/>
  <c r="AU1008" i="8"/>
  <c r="AU45" i="8"/>
  <c r="AU985" i="8"/>
  <c r="AU980" i="8"/>
  <c r="AU976" i="8"/>
  <c r="AU974" i="8"/>
  <c r="AU971" i="8"/>
  <c r="AU910" i="8"/>
  <c r="AU1232" i="8"/>
  <c r="AU905" i="8"/>
  <c r="AU964" i="8"/>
  <c r="AU962" i="8"/>
  <c r="AU387" i="8"/>
  <c r="AU390" i="8"/>
  <c r="AU194" i="8"/>
  <c r="AU354" i="8"/>
  <c r="AU191" i="8"/>
  <c r="AU101" i="8"/>
  <c r="AU900" i="8"/>
  <c r="AU954" i="8"/>
  <c r="AU898" i="8"/>
  <c r="AU185" i="8"/>
  <c r="AU1529" i="8"/>
  <c r="AU183" i="8"/>
  <c r="AU182" i="8"/>
  <c r="AU1228" i="8"/>
  <c r="AU350" i="8"/>
  <c r="AU1525" i="8"/>
  <c r="AU345" i="8"/>
  <c r="AU343" i="8"/>
  <c r="AU796" i="8"/>
  <c r="AU106" i="8"/>
  <c r="AU340" i="8"/>
  <c r="AU793" i="8"/>
  <c r="AU335" i="8"/>
  <c r="AU334" i="8"/>
  <c r="AU1523" i="8"/>
  <c r="AU179" i="8"/>
  <c r="AU330" i="8"/>
  <c r="AU327" i="8"/>
  <c r="AU325" i="8"/>
  <c r="AU786" i="8"/>
  <c r="AU176" i="8"/>
  <c r="AU779" i="8"/>
  <c r="AU775" i="8"/>
  <c r="AU771" i="8"/>
  <c r="AU768" i="8"/>
  <c r="AU321" i="8"/>
  <c r="AU763" i="8"/>
  <c r="AU759" i="8"/>
  <c r="AU320" i="8"/>
  <c r="AU753" i="8"/>
  <c r="AU749" i="8"/>
  <c r="AU745" i="8"/>
  <c r="AU741" i="8"/>
  <c r="AU737" i="8"/>
  <c r="AU733" i="8"/>
  <c r="AU32" i="8"/>
  <c r="AU727" i="8"/>
  <c r="AU722" i="8"/>
  <c r="AU1520" i="8"/>
  <c r="AU849" i="8"/>
  <c r="AU715" i="8"/>
  <c r="AU174" i="8"/>
  <c r="AU922" i="8"/>
  <c r="AU711" i="8"/>
  <c r="AU1224" i="8"/>
  <c r="AU707" i="8"/>
  <c r="AU705" i="8"/>
  <c r="AU1518" i="8"/>
  <c r="AU702" i="8"/>
  <c r="AU698" i="8"/>
  <c r="AU697" i="8"/>
  <c r="AU77" i="8"/>
  <c r="AU691" i="8"/>
  <c r="AU687" i="8"/>
  <c r="AU949" i="8"/>
  <c r="AU682" i="8"/>
  <c r="AU678" i="8"/>
  <c r="AU946" i="8"/>
  <c r="AU847" i="8"/>
  <c r="AU671" i="8"/>
  <c r="AU667" i="8"/>
  <c r="AU664" i="8"/>
  <c r="AU660" i="8"/>
  <c r="AU656" i="8"/>
  <c r="AU652" i="8"/>
  <c r="AU648" i="8"/>
  <c r="AU644" i="8"/>
  <c r="AU640" i="8"/>
  <c r="AU637" i="8"/>
  <c r="AU633" i="8"/>
  <c r="AU630" i="8"/>
  <c r="AU166" i="8"/>
  <c r="AU629" i="8"/>
  <c r="AU312" i="8"/>
  <c r="AU625" i="8"/>
  <c r="AU621" i="8"/>
  <c r="AU617" i="8"/>
  <c r="AU613" i="8"/>
  <c r="AU609" i="8"/>
  <c r="AU605" i="8"/>
  <c r="AU601" i="8"/>
  <c r="AU597" i="8"/>
  <c r="AU593" i="8"/>
  <c r="AU589" i="8"/>
  <c r="AU585" i="8"/>
  <c r="AU581" i="8"/>
  <c r="AU577" i="8"/>
  <c r="AU573" i="8"/>
  <c r="AU569" i="8"/>
  <c r="AU565" i="8"/>
  <c r="AU561" i="8"/>
  <c r="AU557" i="8"/>
  <c r="AU1215" i="8"/>
  <c r="AU119" i="8"/>
  <c r="AU555" i="8"/>
  <c r="AU1374" i="8"/>
  <c r="AU1210" i="8"/>
  <c r="AU163" i="8"/>
  <c r="AU71" i="8"/>
  <c r="AU1207" i="8"/>
  <c r="AU35" i="8"/>
  <c r="AU916" i="8"/>
  <c r="AU308" i="8"/>
  <c r="AU160" i="8"/>
  <c r="AU882" i="8"/>
  <c r="AU824" i="8"/>
  <c r="AU110" i="8"/>
  <c r="AU915" i="8"/>
  <c r="AU114" i="8"/>
  <c r="AU806" i="8"/>
  <c r="AU117" i="8"/>
  <c r="AU304" i="8"/>
  <c r="AU1252" i="8"/>
  <c r="AU1201" i="8"/>
  <c r="AU547" i="8"/>
  <c r="AU1509" i="8"/>
  <c r="AU544" i="8"/>
  <c r="AU1508" i="8"/>
  <c r="AU540" i="8"/>
  <c r="AU537" i="8"/>
  <c r="AU1191" i="8"/>
  <c r="AU401" i="8"/>
  <c r="AU394" i="8"/>
  <c r="AU1240" i="8"/>
  <c r="AU151" i="8"/>
  <c r="AU844" i="8"/>
  <c r="AU1505" i="8"/>
  <c r="AU1188" i="8"/>
  <c r="AU529" i="8"/>
  <c r="AU920" i="8"/>
  <c r="AU941" i="8"/>
  <c r="AU146" i="8"/>
  <c r="AU1502" i="8"/>
  <c r="AU11" i="8"/>
  <c r="AU528" i="8"/>
  <c r="AU1384" i="8"/>
  <c r="AU1249" i="8"/>
  <c r="AU144" i="8"/>
  <c r="AU142" i="8"/>
  <c r="AU1182" i="8"/>
  <c r="AU952" i="8"/>
  <c r="AU823" i="8"/>
  <c r="AU388" i="8"/>
  <c r="AU517" i="8"/>
  <c r="AU14" i="8"/>
  <c r="AU939" i="8"/>
  <c r="AU9" i="8"/>
  <c r="AU289" i="8"/>
  <c r="AU286" i="8"/>
  <c r="AU284" i="8"/>
  <c r="AU281" i="8"/>
  <c r="AU140" i="8"/>
  <c r="AU279" i="8"/>
  <c r="AU499" i="8"/>
  <c r="AU275" i="8"/>
  <c r="AU67" i="8"/>
  <c r="AU822" i="8"/>
  <c r="AU53" i="8"/>
  <c r="AU271" i="8"/>
  <c r="AU495" i="8"/>
  <c r="AU138" i="8"/>
  <c r="AU494" i="8"/>
  <c r="AU871" i="8"/>
  <c r="AU66" i="8"/>
  <c r="AU869" i="8"/>
  <c r="AU51" i="8"/>
  <c r="AU16" i="8"/>
  <c r="AU1176" i="8"/>
  <c r="AU489" i="8"/>
  <c r="AU831" i="8"/>
  <c r="AU488" i="8"/>
  <c r="AU65" i="8"/>
  <c r="AU951" i="8"/>
  <c r="AU204" i="8"/>
  <c r="AU259" i="8"/>
  <c r="AU481" i="8"/>
  <c r="AU480" i="8"/>
  <c r="AU477" i="8"/>
  <c r="AU956" i="8"/>
  <c r="AU1171" i="8"/>
  <c r="AU113" i="8"/>
  <c r="AU1245" i="8"/>
  <c r="AU839" i="8"/>
  <c r="AU257" i="8"/>
  <c r="AU202" i="8"/>
  <c r="AU132" i="8"/>
  <c r="AU469" i="8"/>
  <c r="AU827" i="8"/>
  <c r="AU253" i="8"/>
  <c r="AU919" i="8"/>
  <c r="AU357" i="8"/>
  <c r="AU865" i="8"/>
  <c r="AU249" i="8"/>
  <c r="AU466" i="8"/>
  <c r="AU918" i="8"/>
  <c r="AU462" i="8"/>
  <c r="AU247" i="8"/>
  <c r="AU246" i="8"/>
  <c r="AU244" i="8"/>
  <c r="AU814" i="8"/>
  <c r="AU863" i="8"/>
  <c r="AU87" i="8"/>
  <c r="AU131" i="8"/>
  <c r="AU212" i="8"/>
  <c r="AU63" i="8"/>
  <c r="AU1167" i="8"/>
  <c r="AU199" i="8"/>
  <c r="AU129" i="8"/>
  <c r="AU862" i="8"/>
  <c r="AU128" i="8"/>
  <c r="AU446" i="8"/>
  <c r="AU445" i="8"/>
  <c r="AU950" i="8"/>
  <c r="AU442" i="8"/>
  <c r="AU1163" i="8"/>
  <c r="AU440" i="8"/>
  <c r="AU438" i="8"/>
  <c r="AU436" i="8"/>
  <c r="AU402" i="8"/>
  <c r="AU1161" i="8"/>
  <c r="AU229" i="8"/>
  <c r="AU826" i="8"/>
  <c r="AU226" i="8"/>
  <c r="AU925" i="8"/>
  <c r="AU6" i="8"/>
  <c r="AU424" i="8"/>
  <c r="AF225" i="8"/>
  <c r="X225" i="8"/>
  <c r="X26" i="8"/>
  <c r="AF398" i="8"/>
  <c r="AF1507" i="8"/>
  <c r="AF1493" i="8"/>
  <c r="AF1186" i="8"/>
  <c r="X29" i="8"/>
  <c r="AB248" i="8"/>
  <c r="X835" i="8"/>
  <c r="X40" i="8"/>
  <c r="AA529" i="8"/>
  <c r="Z241" i="8"/>
  <c r="AF861" i="8"/>
  <c r="AF1140" i="8"/>
  <c r="AB1193" i="8"/>
  <c r="Z756" i="8"/>
  <c r="X832" i="8"/>
  <c r="Z763" i="8"/>
  <c r="Z749" i="8"/>
  <c r="X866" i="8"/>
  <c r="Z255" i="8"/>
  <c r="Z444" i="8"/>
  <c r="AF1165" i="8"/>
  <c r="AB352" i="8"/>
  <c r="AB437" i="8"/>
  <c r="AA432" i="8"/>
  <c r="AF110" i="8"/>
  <c r="X494" i="8"/>
  <c r="AB471" i="8"/>
  <c r="Z353" i="8"/>
  <c r="X930" i="8"/>
  <c r="Z525" i="8"/>
  <c r="Z231" i="8"/>
  <c r="X145" i="8"/>
  <c r="Z724" i="8"/>
  <c r="Z705" i="8"/>
  <c r="X646" i="8"/>
  <c r="X621" i="8"/>
  <c r="AF1189" i="8"/>
  <c r="X508" i="8"/>
  <c r="Z885" i="8"/>
  <c r="Z301" i="8"/>
  <c r="AF15" i="8"/>
  <c r="X130" i="8"/>
  <c r="X396" i="8"/>
  <c r="Z733" i="8"/>
  <c r="X315" i="8"/>
  <c r="X691" i="8"/>
  <c r="X603" i="8"/>
  <c r="AA602" i="8"/>
  <c r="X141" i="8"/>
  <c r="X470" i="8"/>
  <c r="AA201" i="8"/>
  <c r="X88" i="8"/>
  <c r="X1057" i="8"/>
  <c r="AF106" i="8"/>
  <c r="X779" i="8"/>
  <c r="X671" i="8"/>
  <c r="X48" i="8"/>
  <c r="Z742" i="8"/>
  <c r="X1200" i="8"/>
  <c r="X805" i="8"/>
  <c r="AF867" i="8"/>
  <c r="Z459" i="8"/>
  <c r="AB207" i="8"/>
  <c r="X450" i="8"/>
  <c r="Z414" i="8"/>
  <c r="Z348" i="8"/>
  <c r="X339" i="8"/>
  <c r="X336" i="8"/>
  <c r="X764" i="8"/>
  <c r="Z758" i="8"/>
  <c r="X730" i="8"/>
  <c r="Y652" i="8"/>
  <c r="X216" i="8"/>
  <c r="X125" i="8"/>
  <c r="Z800" i="8"/>
  <c r="AB793" i="8"/>
  <c r="Z31" i="8"/>
  <c r="X217" i="8"/>
  <c r="X911" i="8"/>
  <c r="X1134" i="8"/>
  <c r="X44" i="8"/>
  <c r="X411" i="8"/>
  <c r="AF1525" i="8"/>
  <c r="X1521" i="8"/>
  <c r="X734" i="8"/>
  <c r="X655" i="8"/>
  <c r="X977" i="8"/>
  <c r="X1159" i="8"/>
  <c r="Z422" i="8"/>
  <c r="AF1022" i="8"/>
  <c r="X986" i="8"/>
  <c r="AF887" i="8"/>
  <c r="AA695" i="8"/>
  <c r="Z782" i="8"/>
  <c r="X750" i="8"/>
  <c r="X768" i="8"/>
  <c r="Y675" i="8"/>
  <c r="X673" i="8"/>
  <c r="Z651" i="8"/>
  <c r="X618" i="8"/>
  <c r="X570" i="8"/>
  <c r="X306" i="8"/>
  <c r="AF103" i="8"/>
  <c r="AB1171" i="8"/>
  <c r="X5" i="8"/>
  <c r="X407" i="8"/>
  <c r="Z442" i="8"/>
  <c r="X629" i="8"/>
  <c r="Z314" i="8"/>
  <c r="AA567" i="8"/>
  <c r="X292" i="8"/>
  <c r="AB519" i="8"/>
  <c r="X516" i="8"/>
  <c r="AB509" i="8"/>
  <c r="X1162" i="8"/>
  <c r="AB673" i="8"/>
  <c r="X640" i="8"/>
  <c r="AF1216" i="8"/>
  <c r="X303" i="8"/>
  <c r="X500" i="8"/>
  <c r="Z828" i="8"/>
  <c r="Z404" i="8"/>
  <c r="Z26" i="8"/>
  <c r="Z605" i="8"/>
  <c r="X1513" i="8"/>
  <c r="AF1211" i="8"/>
  <c r="X554" i="8"/>
  <c r="X1210" i="8"/>
  <c r="X1238" i="8"/>
  <c r="X85" i="8"/>
  <c r="X507" i="8"/>
  <c r="Z505" i="8"/>
  <c r="AF1363" i="8"/>
  <c r="AA672" i="8"/>
  <c r="Z622" i="8"/>
  <c r="AF69" i="8"/>
  <c r="AB39" i="8"/>
  <c r="X264" i="8"/>
  <c r="AF1235" i="8"/>
  <c r="AB247" i="8"/>
  <c r="X403" i="8"/>
  <c r="X129" i="8"/>
  <c r="AA669" i="8"/>
  <c r="X648" i="8"/>
  <c r="Z647" i="8"/>
  <c r="Z600" i="8"/>
  <c r="X587" i="8"/>
  <c r="AA583" i="8"/>
  <c r="AF555" i="8"/>
  <c r="AB483" i="8"/>
  <c r="AB475" i="8"/>
  <c r="AF1166" i="8"/>
  <c r="Z440" i="8"/>
  <c r="X588" i="8"/>
  <c r="Z537" i="8"/>
  <c r="AF365" i="8"/>
  <c r="X413" i="8"/>
  <c r="X218" i="8"/>
  <c r="X49" i="8"/>
  <c r="X412" i="8"/>
  <c r="X975" i="8"/>
  <c r="X908" i="8"/>
  <c r="X188" i="8"/>
  <c r="X345" i="8"/>
  <c r="AB209" i="8"/>
  <c r="Z222" i="8"/>
  <c r="X907" i="8"/>
  <c r="Z333" i="8"/>
  <c r="Z221" i="8"/>
  <c r="AF1116" i="8"/>
  <c r="AF985" i="8"/>
  <c r="X855" i="8"/>
  <c r="X101" i="8"/>
  <c r="X1230" i="8"/>
  <c r="X82" i="8"/>
  <c r="X325" i="8"/>
  <c r="AB416" i="8"/>
  <c r="X415" i="8"/>
  <c r="X976" i="8"/>
  <c r="X853" i="8"/>
  <c r="X195" i="8"/>
  <c r="AA347" i="8"/>
  <c r="AA796" i="8"/>
  <c r="Z792" i="8"/>
  <c r="X323" i="8"/>
  <c r="AF1008" i="8"/>
  <c r="X46" i="8"/>
  <c r="X92" i="8"/>
  <c r="AF86" i="8"/>
  <c r="X1530" i="8"/>
  <c r="X331" i="8"/>
  <c r="X1522" i="8"/>
  <c r="X1005" i="8"/>
  <c r="X422" i="8"/>
  <c r="AF1037" i="8"/>
  <c r="X857" i="8"/>
  <c r="X971" i="8"/>
  <c r="AF954" i="8"/>
  <c r="Z791" i="8"/>
  <c r="AB789" i="8"/>
  <c r="AA423" i="8"/>
  <c r="X362" i="8"/>
  <c r="X978" i="8"/>
  <c r="X902" i="8"/>
  <c r="X102" i="8"/>
  <c r="AF100" i="8"/>
  <c r="AB342" i="8"/>
  <c r="AA335" i="8"/>
  <c r="X774" i="8"/>
  <c r="X773" i="8"/>
  <c r="X727" i="8"/>
  <c r="X33" i="8"/>
  <c r="X699" i="8"/>
  <c r="X689" i="8"/>
  <c r="Z645" i="8"/>
  <c r="X638" i="8"/>
  <c r="X167" i="8"/>
  <c r="Z580" i="8"/>
  <c r="AF1523" i="8"/>
  <c r="X329" i="8"/>
  <c r="Z780" i="8"/>
  <c r="AA759" i="8"/>
  <c r="AA749" i="8"/>
  <c r="Z744" i="8"/>
  <c r="X729" i="8"/>
  <c r="X316" i="8"/>
  <c r="X696" i="8"/>
  <c r="Z686" i="8"/>
  <c r="AA683" i="8"/>
  <c r="X647" i="8"/>
  <c r="X639" i="8"/>
  <c r="Z632" i="8"/>
  <c r="X208" i="8"/>
  <c r="AB321" i="8"/>
  <c r="X888" i="8"/>
  <c r="X1224" i="8"/>
  <c r="X690" i="8"/>
  <c r="X846" i="8"/>
  <c r="X1216" i="8"/>
  <c r="AF274" i="8"/>
  <c r="X338" i="8"/>
  <c r="X97" i="8"/>
  <c r="Z786" i="8"/>
  <c r="Z785" i="8"/>
  <c r="X780" i="8"/>
  <c r="Z755" i="8"/>
  <c r="X746" i="8"/>
  <c r="X745" i="8"/>
  <c r="X710" i="8"/>
  <c r="X1518" i="8"/>
  <c r="Z697" i="8"/>
  <c r="AA691" i="8"/>
  <c r="X652" i="8"/>
  <c r="X168" i="8"/>
  <c r="Z638" i="8"/>
  <c r="X591" i="8"/>
  <c r="X556" i="8"/>
  <c r="X1516" i="8"/>
  <c r="X1215" i="8"/>
  <c r="X1374" i="8"/>
  <c r="X22" i="8"/>
  <c r="AF22" i="8"/>
  <c r="X886" i="8"/>
  <c r="X633" i="8"/>
  <c r="Z611" i="8"/>
  <c r="AA574" i="8"/>
  <c r="X177" i="8"/>
  <c r="Z787" i="8"/>
  <c r="X777" i="8"/>
  <c r="Z767" i="8"/>
  <c r="X753" i="8"/>
  <c r="X34" i="8"/>
  <c r="AB7" i="8"/>
  <c r="Z708" i="8"/>
  <c r="X680" i="8"/>
  <c r="X677" i="8"/>
  <c r="AF885" i="8"/>
  <c r="X616" i="8"/>
  <c r="X605" i="8"/>
  <c r="Z584" i="8"/>
  <c r="X560" i="8"/>
  <c r="X733" i="8"/>
  <c r="Z33" i="8"/>
  <c r="X702" i="8"/>
  <c r="AF829" i="8"/>
  <c r="Z661" i="8"/>
  <c r="AA661" i="8"/>
  <c r="Z630" i="8"/>
  <c r="Z625" i="8"/>
  <c r="Z617" i="8"/>
  <c r="X614" i="8"/>
  <c r="X590" i="8"/>
  <c r="X582" i="8"/>
  <c r="X1214" i="8"/>
  <c r="X69" i="8"/>
  <c r="X739" i="8"/>
  <c r="AF79" i="8"/>
  <c r="Z695" i="8"/>
  <c r="Z688" i="8"/>
  <c r="AA657" i="8"/>
  <c r="X632" i="8"/>
  <c r="X606" i="8"/>
  <c r="Z596" i="8"/>
  <c r="X572" i="8"/>
  <c r="X2" i="8"/>
  <c r="AF915" i="8"/>
  <c r="AF150" i="8"/>
  <c r="AA294" i="8"/>
  <c r="X1183" i="8"/>
  <c r="X142" i="8"/>
  <c r="Z282" i="8"/>
  <c r="X1213" i="8"/>
  <c r="X91" i="8"/>
  <c r="AF80" i="8"/>
  <c r="X283" i="8"/>
  <c r="X555" i="8"/>
  <c r="AB550" i="8"/>
  <c r="X157" i="8"/>
  <c r="X806" i="8"/>
  <c r="AF1510" i="8"/>
  <c r="X1198" i="8"/>
  <c r="X1501" i="8"/>
  <c r="AB528" i="8"/>
  <c r="AF1245" i="8"/>
  <c r="X393" i="8"/>
  <c r="AB292" i="8"/>
  <c r="X138" i="8"/>
  <c r="X543" i="8"/>
  <c r="AA537" i="8"/>
  <c r="X1250" i="8"/>
  <c r="X813" i="8"/>
  <c r="X804" i="8"/>
  <c r="X291" i="8"/>
  <c r="Z291" i="8"/>
  <c r="Z305" i="8"/>
  <c r="X1195" i="8"/>
  <c r="X874" i="8"/>
  <c r="Z524" i="8"/>
  <c r="X822" i="8"/>
  <c r="Z266" i="8"/>
  <c r="Z487" i="8"/>
  <c r="X1167" i="8"/>
  <c r="AF827" i="8"/>
  <c r="X408" i="8"/>
  <c r="X127" i="8"/>
  <c r="AB502" i="8"/>
  <c r="AF1495" i="8"/>
  <c r="X475" i="8"/>
  <c r="X1246" i="8"/>
  <c r="AF87" i="8"/>
  <c r="X279" i="8"/>
  <c r="X1498" i="8"/>
  <c r="AF68" i="8"/>
  <c r="AA269" i="8"/>
  <c r="X843" i="8"/>
  <c r="X133" i="8"/>
  <c r="X1163" i="8"/>
  <c r="X869" i="8"/>
  <c r="X913" i="8"/>
  <c r="AF72" i="8"/>
  <c r="AF477" i="8"/>
  <c r="X465" i="8"/>
  <c r="X442" i="8"/>
  <c r="AF917" i="8"/>
  <c r="Z227" i="8"/>
  <c r="X227" i="8"/>
  <c r="Z285" i="8"/>
  <c r="X140" i="8"/>
  <c r="X203" i="8"/>
  <c r="X468" i="8"/>
  <c r="X284" i="8"/>
  <c r="X1171" i="8"/>
  <c r="X1494" i="8"/>
  <c r="AF5" i="8"/>
  <c r="X1363" i="8"/>
  <c r="X1380" i="8"/>
  <c r="AB402" i="8"/>
  <c r="X432" i="8"/>
  <c r="X206" i="8"/>
  <c r="X871" i="8"/>
  <c r="X399" i="8"/>
  <c r="X1170" i="8"/>
  <c r="Z473" i="8"/>
  <c r="AB463" i="8"/>
  <c r="Z450" i="8"/>
  <c r="X234" i="8"/>
  <c r="AA441" i="8"/>
  <c r="X492" i="8"/>
  <c r="X253" i="8"/>
  <c r="Z511" i="8"/>
  <c r="X54" i="8"/>
  <c r="X269" i="8"/>
  <c r="X495" i="8"/>
  <c r="X489" i="8"/>
  <c r="AF1173" i="8"/>
  <c r="Z476" i="8"/>
  <c r="X838" i="8"/>
  <c r="Z238" i="8"/>
  <c r="AB927" i="8"/>
  <c r="X207" i="8"/>
  <c r="Z432" i="8"/>
  <c r="X1093" i="8"/>
  <c r="Z423" i="8"/>
  <c r="X221" i="8"/>
  <c r="AB220" i="8"/>
  <c r="AF218" i="8"/>
  <c r="AF1128" i="8"/>
  <c r="X423" i="8"/>
  <c r="X1133" i="8"/>
  <c r="AF37" i="8"/>
  <c r="X1020" i="8"/>
  <c r="AA222" i="8"/>
  <c r="AF856" i="8"/>
  <c r="X409" i="8"/>
  <c r="X360" i="8"/>
  <c r="X980" i="8"/>
  <c r="X196" i="8"/>
  <c r="X395" i="8"/>
  <c r="X191" i="8"/>
  <c r="X190" i="8"/>
  <c r="X954" i="8"/>
  <c r="X894" i="8"/>
  <c r="AF1230" i="8"/>
  <c r="X352" i="8"/>
  <c r="X953" i="8"/>
  <c r="X183" i="8"/>
  <c r="X1525" i="8"/>
  <c r="AF1133" i="8"/>
  <c r="X1126" i="8"/>
  <c r="X1125" i="8"/>
  <c r="X419" i="8"/>
  <c r="AF1093" i="8"/>
  <c r="AF1092" i="8"/>
  <c r="AF49" i="8"/>
  <c r="AF1048" i="8"/>
  <c r="Z217" i="8"/>
  <c r="X910" i="8"/>
  <c r="AF801" i="8"/>
  <c r="AF1528" i="8"/>
  <c r="AA350" i="8"/>
  <c r="X797" i="8"/>
  <c r="X420" i="8"/>
  <c r="X858" i="8"/>
  <c r="X1049" i="8"/>
  <c r="X1014" i="8"/>
  <c r="AB44" i="8"/>
  <c r="X414" i="8"/>
  <c r="AB412" i="8"/>
  <c r="AF902" i="8"/>
  <c r="X387" i="8"/>
  <c r="X390" i="8"/>
  <c r="X353" i="8"/>
  <c r="X187" i="8"/>
  <c r="X897" i="8"/>
  <c r="X935" i="8"/>
  <c r="X1228" i="8"/>
  <c r="X349" i="8"/>
  <c r="X1127" i="8"/>
  <c r="X223" i="8"/>
  <c r="AB216" i="8"/>
  <c r="Z415" i="8"/>
  <c r="Z215" i="8"/>
  <c r="X905" i="8"/>
  <c r="X1254" i="8"/>
  <c r="X898" i="8"/>
  <c r="X386" i="8"/>
  <c r="X185" i="8"/>
  <c r="X1378" i="8"/>
  <c r="X182" i="8"/>
  <c r="AF81" i="8"/>
  <c r="X1140" i="8"/>
  <c r="X1132" i="8"/>
  <c r="X1108" i="8"/>
  <c r="X1048" i="8"/>
  <c r="X1037" i="8"/>
  <c r="AF986" i="8"/>
  <c r="X981" i="8"/>
  <c r="X974" i="8"/>
  <c r="X912" i="8"/>
  <c r="X1232" i="8"/>
  <c r="X197" i="8"/>
  <c r="X83" i="8"/>
  <c r="Y354" i="8"/>
  <c r="X901" i="8"/>
  <c r="X800" i="8"/>
  <c r="X893" i="8"/>
  <c r="X184" i="8"/>
  <c r="X100" i="8"/>
  <c r="X348" i="8"/>
  <c r="X833" i="8"/>
  <c r="X1114" i="8"/>
  <c r="X47" i="8"/>
  <c r="AB215" i="8"/>
  <c r="X909" i="8"/>
  <c r="X186" i="8"/>
  <c r="X799" i="8"/>
  <c r="X892" i="8"/>
  <c r="X1528" i="8"/>
  <c r="AF833" i="8"/>
  <c r="Z344" i="8"/>
  <c r="X344" i="8"/>
  <c r="X1128" i="8"/>
  <c r="X418" i="8"/>
  <c r="AF857" i="8"/>
  <c r="X1006" i="8"/>
  <c r="AB45" i="8"/>
  <c r="X972" i="8"/>
  <c r="AF1530" i="8"/>
  <c r="X1229" i="8"/>
  <c r="X351" i="8"/>
  <c r="X341" i="8"/>
  <c r="X794" i="8"/>
  <c r="X340" i="8"/>
  <c r="X936" i="8"/>
  <c r="AF97" i="8"/>
  <c r="X327" i="8"/>
  <c r="X781" i="8"/>
  <c r="X771" i="8"/>
  <c r="Z759" i="8"/>
  <c r="Z753" i="8"/>
  <c r="Z752" i="8"/>
  <c r="X741" i="8"/>
  <c r="Z732" i="8"/>
  <c r="Z745" i="8"/>
  <c r="Z740" i="8"/>
  <c r="Z736" i="8"/>
  <c r="X32" i="8"/>
  <c r="AF33" i="8"/>
  <c r="Z714" i="8"/>
  <c r="X343" i="8"/>
  <c r="X181" i="8"/>
  <c r="AA790" i="8"/>
  <c r="AB331" i="8"/>
  <c r="X178" i="8"/>
  <c r="AF889" i="8"/>
  <c r="Z321" i="8"/>
  <c r="Z737" i="8"/>
  <c r="X731" i="8"/>
  <c r="Z730" i="8"/>
  <c r="AA721" i="8"/>
  <c r="AF1522" i="8"/>
  <c r="AA776" i="8"/>
  <c r="Z346" i="8"/>
  <c r="X106" i="8"/>
  <c r="AB890" i="8"/>
  <c r="X334" i="8"/>
  <c r="AB332" i="8"/>
  <c r="X889" i="8"/>
  <c r="X176" i="8"/>
  <c r="Z779" i="8"/>
  <c r="Z773" i="8"/>
  <c r="Z772" i="8"/>
  <c r="X763" i="8"/>
  <c r="X759" i="8"/>
  <c r="AA755" i="8"/>
  <c r="X749" i="8"/>
  <c r="AA745" i="8"/>
  <c r="AF42" i="8"/>
  <c r="AB81" i="8"/>
  <c r="AB797" i="8"/>
  <c r="X791" i="8"/>
  <c r="X1523" i="8"/>
  <c r="AB324" i="8"/>
  <c r="X105" i="8"/>
  <c r="Z323" i="8"/>
  <c r="X788" i="8"/>
  <c r="Z783" i="8"/>
  <c r="Z776" i="8"/>
  <c r="X775" i="8"/>
  <c r="Z770" i="8"/>
  <c r="AF888" i="8"/>
  <c r="Z764" i="8"/>
  <c r="X755" i="8"/>
  <c r="Z750" i="8"/>
  <c r="X740" i="8"/>
  <c r="Z739" i="8"/>
  <c r="Z729" i="8"/>
  <c r="Z29" i="8"/>
  <c r="Z718" i="8"/>
  <c r="AB343" i="8"/>
  <c r="X795" i="8"/>
  <c r="AB339" i="8"/>
  <c r="AB336" i="8"/>
  <c r="X792" i="8"/>
  <c r="X1227" i="8"/>
  <c r="Z326" i="8"/>
  <c r="X787" i="8"/>
  <c r="Z784" i="8"/>
  <c r="Z774" i="8"/>
  <c r="X120" i="8"/>
  <c r="X322" i="8"/>
  <c r="Y765" i="8"/>
  <c r="AA756" i="8"/>
  <c r="Z746" i="8"/>
  <c r="X743" i="8"/>
  <c r="AA739" i="8"/>
  <c r="Z735" i="8"/>
  <c r="AA34" i="8"/>
  <c r="Z725" i="8"/>
  <c r="AA31" i="8"/>
  <c r="AF98" i="8"/>
  <c r="Z322" i="8"/>
  <c r="X320" i="8"/>
  <c r="AA742" i="8"/>
  <c r="Z734" i="8"/>
  <c r="AA732" i="8"/>
  <c r="Z722" i="8"/>
  <c r="AA729" i="8"/>
  <c r="X724" i="8"/>
  <c r="X721" i="8"/>
  <c r="AA702" i="8"/>
  <c r="X1222" i="8"/>
  <c r="Z668" i="8"/>
  <c r="X658" i="8"/>
  <c r="X654" i="8"/>
  <c r="Y653" i="8"/>
  <c r="X649" i="8"/>
  <c r="Z644" i="8"/>
  <c r="Z639" i="8"/>
  <c r="AA638" i="8"/>
  <c r="X123" i="8"/>
  <c r="AB205" i="8"/>
  <c r="AF1226" i="8"/>
  <c r="X1519" i="8"/>
  <c r="Z709" i="8"/>
  <c r="Z691" i="8"/>
  <c r="AF949" i="8"/>
  <c r="X682" i="8"/>
  <c r="X681" i="8"/>
  <c r="Z671" i="8"/>
  <c r="X669" i="8"/>
  <c r="X668" i="8"/>
  <c r="X656" i="8"/>
  <c r="AA643" i="8"/>
  <c r="Z640" i="8"/>
  <c r="AF633" i="8"/>
  <c r="X314" i="8"/>
  <c r="Z313" i="8"/>
  <c r="X312" i="8"/>
  <c r="Z621" i="8"/>
  <c r="AF621" i="8"/>
  <c r="AF7" i="8"/>
  <c r="X607" i="8"/>
  <c r="X849" i="8"/>
  <c r="X1377" i="8"/>
  <c r="X704" i="8"/>
  <c r="AA697" i="8"/>
  <c r="X688" i="8"/>
  <c r="AA664" i="8"/>
  <c r="Z664" i="8"/>
  <c r="Z646" i="8"/>
  <c r="X642" i="8"/>
  <c r="AA639" i="8"/>
  <c r="AA636" i="8"/>
  <c r="X885" i="8"/>
  <c r="Z627" i="8"/>
  <c r="Z573" i="8"/>
  <c r="X712" i="8"/>
  <c r="AB316" i="8"/>
  <c r="X170" i="8"/>
  <c r="Z683" i="8"/>
  <c r="AA681" i="8"/>
  <c r="X166" i="8"/>
  <c r="AA27" i="8"/>
  <c r="Z628" i="8"/>
  <c r="Z689" i="8"/>
  <c r="AA651" i="8"/>
  <c r="AA635" i="8"/>
  <c r="AA630" i="8"/>
  <c r="Y311" i="8"/>
  <c r="AA33" i="8"/>
  <c r="X709" i="8"/>
  <c r="X708" i="8"/>
  <c r="X171" i="8"/>
  <c r="AA689" i="8"/>
  <c r="X685" i="8"/>
  <c r="Z678" i="8"/>
  <c r="Z675" i="8"/>
  <c r="X1218" i="8"/>
  <c r="X847" i="8"/>
  <c r="X829" i="8"/>
  <c r="Z648" i="8"/>
  <c r="X634" i="8"/>
  <c r="Z631" i="8"/>
  <c r="X630" i="8"/>
  <c r="AF167" i="8"/>
  <c r="AA629" i="8"/>
  <c r="X626" i="8"/>
  <c r="Z626" i="8"/>
  <c r="AA623" i="8"/>
  <c r="X623" i="8"/>
  <c r="Z619" i="8"/>
  <c r="X619" i="8"/>
  <c r="Z613" i="8"/>
  <c r="AA714" i="8"/>
  <c r="X713" i="8"/>
  <c r="Z702" i="8"/>
  <c r="X700" i="8"/>
  <c r="Z699" i="8"/>
  <c r="X678" i="8"/>
  <c r="AA678" i="8"/>
  <c r="X676" i="8"/>
  <c r="X675" i="8"/>
  <c r="Z656" i="8"/>
  <c r="Z653" i="8"/>
  <c r="X653" i="8"/>
  <c r="AA647" i="8"/>
  <c r="X637" i="8"/>
  <c r="X631" i="8"/>
  <c r="Z629" i="8"/>
  <c r="AF629" i="8"/>
  <c r="X627" i="8"/>
  <c r="AF627" i="8"/>
  <c r="Z561" i="8"/>
  <c r="X1221" i="8"/>
  <c r="X663" i="8"/>
  <c r="X650" i="8"/>
  <c r="X644" i="8"/>
  <c r="X641" i="8"/>
  <c r="Z637" i="8"/>
  <c r="X628" i="8"/>
  <c r="Z623" i="8"/>
  <c r="X617" i="8"/>
  <c r="X610" i="8"/>
  <c r="X609" i="8"/>
  <c r="Z603" i="8"/>
  <c r="AA587" i="8"/>
  <c r="X584" i="8"/>
  <c r="AF577" i="8"/>
  <c r="X564" i="8"/>
  <c r="Z557" i="8"/>
  <c r="X1211" i="8"/>
  <c r="AB309" i="8"/>
  <c r="AC1205" i="8"/>
  <c r="AA307" i="8"/>
  <c r="X548" i="8"/>
  <c r="X596" i="8"/>
  <c r="X576" i="8"/>
  <c r="Z565" i="8"/>
  <c r="AA551" i="8"/>
  <c r="X156" i="8"/>
  <c r="Z592" i="8"/>
  <c r="AA580" i="8"/>
  <c r="Z577" i="8"/>
  <c r="X571" i="8"/>
  <c r="Z568" i="8"/>
  <c r="Z560" i="8"/>
  <c r="X1376" i="8"/>
  <c r="X384" i="8"/>
  <c r="X546" i="8"/>
  <c r="Z616" i="8"/>
  <c r="AA301" i="8"/>
  <c r="AB301" i="8"/>
  <c r="Z518" i="8"/>
  <c r="Z618" i="8"/>
  <c r="Z614" i="8"/>
  <c r="Z612" i="8"/>
  <c r="Z608" i="8"/>
  <c r="Z607" i="8"/>
  <c r="Z602" i="8"/>
  <c r="Z589" i="8"/>
  <c r="Z564" i="8"/>
  <c r="X558" i="8"/>
  <c r="X164" i="8"/>
  <c r="X161" i="8"/>
  <c r="AF1372" i="8"/>
  <c r="X114" i="8"/>
  <c r="Z401" i="8"/>
  <c r="AA622" i="8"/>
  <c r="X598" i="8"/>
  <c r="Z576" i="8"/>
  <c r="X1212" i="8"/>
  <c r="Z306" i="8"/>
  <c r="AA306" i="8"/>
  <c r="X90" i="8"/>
  <c r="X877" i="8"/>
  <c r="Z620" i="8"/>
  <c r="Z609" i="8"/>
  <c r="Z593" i="8"/>
  <c r="X592" i="8"/>
  <c r="X580" i="8"/>
  <c r="X568" i="8"/>
  <c r="X566" i="8"/>
  <c r="X158" i="8"/>
  <c r="X611" i="8"/>
  <c r="AA603" i="8"/>
  <c r="AF1515" i="8"/>
  <c r="AF1213" i="8"/>
  <c r="X76" i="8"/>
  <c r="AF1204" i="8"/>
  <c r="X61" i="8"/>
  <c r="X880" i="8"/>
  <c r="X59" i="8"/>
  <c r="X542" i="8"/>
  <c r="AF301" i="8"/>
  <c r="Z300" i="8"/>
  <c r="X959" i="8"/>
  <c r="AF11" i="8"/>
  <c r="AF1185" i="8"/>
  <c r="X506" i="8"/>
  <c r="AF59" i="8"/>
  <c r="X153" i="8"/>
  <c r="X1239" i="8"/>
  <c r="X527" i="8"/>
  <c r="X382" i="8"/>
  <c r="X1241" i="8"/>
  <c r="X1508" i="8"/>
  <c r="AF1191" i="8"/>
  <c r="X534" i="8"/>
  <c r="AF104" i="8"/>
  <c r="AB298" i="8"/>
  <c r="AF148" i="8"/>
  <c r="AA297" i="8"/>
  <c r="X70" i="8"/>
  <c r="X295" i="8"/>
  <c r="X958" i="8"/>
  <c r="X521" i="8"/>
  <c r="AF1200" i="8"/>
  <c r="AF878" i="8"/>
  <c r="AB520" i="8"/>
  <c r="X520" i="8"/>
  <c r="X939" i="8"/>
  <c r="X1197" i="8"/>
  <c r="AF401" i="8"/>
  <c r="Z1189" i="8"/>
  <c r="AC875" i="8"/>
  <c r="X1248" i="8"/>
  <c r="X509" i="8"/>
  <c r="X510" i="8"/>
  <c r="AB510" i="8"/>
  <c r="X302" i="8"/>
  <c r="X1507" i="8"/>
  <c r="AF921" i="8"/>
  <c r="X1185" i="8"/>
  <c r="X514" i="8"/>
  <c r="X282" i="8"/>
  <c r="X496" i="8"/>
  <c r="Z252" i="8"/>
  <c r="X379" i="8"/>
  <c r="X533" i="8"/>
  <c r="X878" i="8"/>
  <c r="AF808" i="8"/>
  <c r="AF804" i="8"/>
  <c r="AF141" i="8"/>
  <c r="X1484" i="8"/>
  <c r="AF926" i="8"/>
  <c r="X277" i="8"/>
  <c r="AF843" i="8"/>
  <c r="AB265" i="8"/>
  <c r="AB261" i="8"/>
  <c r="AB485" i="8"/>
  <c r="X80" i="8"/>
  <c r="X522" i="8"/>
  <c r="Z288" i="8"/>
  <c r="AF873" i="8"/>
  <c r="X68" i="8"/>
  <c r="X272" i="8"/>
  <c r="X842" i="8"/>
  <c r="AB201" i="8"/>
  <c r="Z201" i="8"/>
  <c r="X928" i="8"/>
  <c r="AF9" i="8"/>
  <c r="X274" i="8"/>
  <c r="AF495" i="8"/>
  <c r="AF871" i="8"/>
  <c r="Y490" i="8"/>
  <c r="AF427" i="8"/>
  <c r="Z427" i="8"/>
  <c r="X502" i="8"/>
  <c r="X276" i="8"/>
  <c r="AF24" i="8"/>
  <c r="X831" i="8"/>
  <c r="X1369" i="8"/>
  <c r="X1368" i="8"/>
  <c r="X1184" i="8"/>
  <c r="X1500" i="8"/>
  <c r="AA511" i="8"/>
  <c r="X289" i="8"/>
  <c r="AB287" i="8"/>
  <c r="X1483" i="8"/>
  <c r="X72" i="8"/>
  <c r="AF468" i="8"/>
  <c r="AA468" i="8"/>
  <c r="AA282" i="8"/>
  <c r="AF206" i="8"/>
  <c r="AF472" i="8"/>
  <c r="AF1494" i="8"/>
  <c r="AF113" i="8"/>
  <c r="X405" i="8"/>
  <c r="AA470" i="8"/>
  <c r="AF817" i="8"/>
  <c r="AF863" i="8"/>
  <c r="AD863" i="8"/>
  <c r="Z429" i="8"/>
  <c r="AF819" i="8"/>
  <c r="AF1172" i="8"/>
  <c r="AA938" i="8"/>
  <c r="AF838" i="8"/>
  <c r="X237" i="8"/>
  <c r="X447" i="8"/>
  <c r="AA230" i="8"/>
  <c r="AF938" i="8"/>
  <c r="X1493" i="8"/>
  <c r="X1381" i="8"/>
  <c r="X235" i="8"/>
  <c r="Z235" i="8"/>
  <c r="X233" i="8"/>
  <c r="Z233" i="8"/>
  <c r="AF868" i="8"/>
  <c r="AF264" i="8"/>
  <c r="X951" i="8"/>
  <c r="AF956" i="8"/>
  <c r="AF818" i="8"/>
  <c r="AB466" i="8"/>
  <c r="X19" i="8"/>
  <c r="Z504" i="8"/>
  <c r="X370" i="8"/>
  <c r="X28" i="8"/>
  <c r="X259" i="8"/>
  <c r="X479" i="8"/>
  <c r="X95" i="8"/>
  <c r="Z256" i="8"/>
  <c r="X810" i="8"/>
  <c r="AF247" i="8"/>
  <c r="Z358" i="8"/>
  <c r="Y446" i="8"/>
  <c r="Z262" i="8"/>
  <c r="X261" i="8"/>
  <c r="Z261" i="8"/>
  <c r="X484" i="8"/>
  <c r="X938" i="8"/>
  <c r="AF803" i="8"/>
  <c r="X1169" i="8"/>
  <c r="Z470" i="8"/>
  <c r="AB470" i="8"/>
  <c r="AF810" i="8"/>
  <c r="AB212" i="8"/>
  <c r="X212" i="8"/>
  <c r="X1482" i="8"/>
  <c r="X818" i="8"/>
  <c r="AA255" i="8"/>
  <c r="AB253" i="8"/>
  <c r="X252" i="8"/>
  <c r="X1234" i="8"/>
  <c r="X802" i="8"/>
  <c r="X201" i="8"/>
  <c r="X238" i="8"/>
  <c r="AB237" i="8"/>
  <c r="X128" i="8"/>
  <c r="X404" i="8"/>
  <c r="AF1233" i="8"/>
  <c r="X819" i="8"/>
  <c r="Z474" i="8"/>
  <c r="X1235" i="8"/>
  <c r="AF832" i="8"/>
  <c r="X816" i="8"/>
  <c r="X467" i="8"/>
  <c r="AA458" i="8"/>
  <c r="Z458" i="8"/>
  <c r="AF441" i="8"/>
  <c r="AF403" i="8"/>
  <c r="AA434" i="8"/>
  <c r="X434" i="8"/>
  <c r="AB480" i="8"/>
  <c r="Z467" i="8"/>
  <c r="AF126" i="8"/>
  <c r="AF932" i="8"/>
  <c r="X474" i="8"/>
  <c r="X473" i="8"/>
  <c r="AB254" i="8"/>
  <c r="X458" i="8"/>
  <c r="X864" i="8"/>
  <c r="X437" i="8"/>
  <c r="X427" i="8"/>
  <c r="X469" i="8"/>
  <c r="X1365" i="8"/>
  <c r="AA238" i="8"/>
  <c r="AA233" i="8"/>
  <c r="Z403" i="8"/>
  <c r="X255" i="8"/>
  <c r="X815" i="8"/>
  <c r="AF449" i="8"/>
  <c r="AA440" i="8"/>
  <c r="AB439" i="8"/>
  <c r="X464" i="8"/>
  <c r="X245" i="8"/>
  <c r="X78" i="8"/>
  <c r="X64" i="8"/>
  <c r="X224" i="8"/>
  <c r="X837" i="8"/>
  <c r="X836" i="8"/>
  <c r="Z464" i="8"/>
  <c r="AB245" i="8"/>
  <c r="X927" i="8"/>
  <c r="X439" i="8"/>
  <c r="AF1516" i="8"/>
  <c r="AF1014" i="8"/>
  <c r="AD866" i="8"/>
  <c r="AF866" i="8"/>
  <c r="AD1484" i="8"/>
  <c r="AF1484" i="8"/>
  <c r="AF1529" i="8"/>
  <c r="AF935" i="8"/>
  <c r="AF892" i="8"/>
  <c r="AF1526" i="8"/>
  <c r="AF47" i="8"/>
  <c r="AF1020" i="8"/>
  <c r="AF1174" i="8"/>
  <c r="AF1057" i="8"/>
  <c r="AF1219" i="8"/>
  <c r="AF1513" i="8"/>
  <c r="AF399" i="8"/>
  <c r="AF936" i="8"/>
  <c r="AF1224" i="8"/>
  <c r="AF1160" i="8"/>
  <c r="X1160" i="8"/>
  <c r="X222" i="8"/>
  <c r="AF1134" i="8"/>
  <c r="AF1127" i="8"/>
  <c r="AF1125" i="8"/>
  <c r="AF1114" i="8"/>
  <c r="X219" i="8"/>
  <c r="AA223" i="8"/>
  <c r="Z218" i="8"/>
  <c r="AF48" i="8"/>
  <c r="X1039" i="8"/>
  <c r="X1033" i="8"/>
  <c r="AF46" i="8"/>
  <c r="X416" i="8"/>
  <c r="X43" i="8"/>
  <c r="X215" i="8"/>
  <c r="X801" i="8"/>
  <c r="X1231" i="8"/>
  <c r="AF101" i="8"/>
  <c r="Z223" i="8"/>
  <c r="Z421" i="8"/>
  <c r="Z419" i="8"/>
  <c r="X37" i="8"/>
  <c r="X361" i="8"/>
  <c r="AF1039" i="8"/>
  <c r="AF1033" i="8"/>
  <c r="X1022" i="8"/>
  <c r="X1008" i="8"/>
  <c r="AF416" i="8"/>
  <c r="X410" i="8"/>
  <c r="X985" i="8"/>
  <c r="AF215" i="8"/>
  <c r="X854" i="8"/>
  <c r="X973" i="8"/>
  <c r="X906" i="8"/>
  <c r="X961" i="8"/>
  <c r="X86" i="8"/>
  <c r="AF1126" i="8"/>
  <c r="AF1124" i="8"/>
  <c r="X1124" i="8"/>
  <c r="X421" i="8"/>
  <c r="X220" i="8"/>
  <c r="AF1108" i="8"/>
  <c r="AF1104" i="8"/>
  <c r="X1104" i="8"/>
  <c r="AB219" i="8"/>
  <c r="AB418" i="8"/>
  <c r="X1038" i="8"/>
  <c r="X45" i="8"/>
  <c r="AB409" i="8"/>
  <c r="X903" i="8"/>
  <c r="AF1159" i="8"/>
  <c r="AF1049" i="8"/>
  <c r="AF1038" i="8"/>
  <c r="AB43" i="8"/>
  <c r="AF981" i="8"/>
  <c r="Y355" i="8"/>
  <c r="X354" i="8"/>
  <c r="Z354" i="8"/>
  <c r="AF102" i="8"/>
  <c r="X1092" i="8"/>
  <c r="X856" i="8"/>
  <c r="X359" i="8"/>
  <c r="X979" i="8"/>
  <c r="X965" i="8"/>
  <c r="X964" i="8"/>
  <c r="X962" i="8"/>
  <c r="AB37" i="8"/>
  <c r="AB410" i="8"/>
  <c r="X924" i="8"/>
  <c r="X904" i="8"/>
  <c r="X963" i="8"/>
  <c r="X850" i="8"/>
  <c r="AF1132" i="8"/>
  <c r="AF858" i="8"/>
  <c r="Z37" i="8"/>
  <c r="X192" i="8"/>
  <c r="X189" i="8"/>
  <c r="Z355" i="8"/>
  <c r="Z799" i="8"/>
  <c r="Y352" i="8"/>
  <c r="X1526" i="8"/>
  <c r="AA798" i="8"/>
  <c r="Z350" i="8"/>
  <c r="Z347" i="8"/>
  <c r="X42" i="8"/>
  <c r="Z796" i="8"/>
  <c r="X180" i="8"/>
  <c r="X793" i="8"/>
  <c r="AA337" i="8"/>
  <c r="Z790" i="8"/>
  <c r="AB334" i="8"/>
  <c r="X333" i="8"/>
  <c r="X179" i="8"/>
  <c r="AA789" i="8"/>
  <c r="Z330" i="8"/>
  <c r="Z328" i="8"/>
  <c r="X324" i="8"/>
  <c r="AA786" i="8"/>
  <c r="X785" i="8"/>
  <c r="X784" i="8"/>
  <c r="AA784" i="8"/>
  <c r="AA772" i="8"/>
  <c r="Z765" i="8"/>
  <c r="X765" i="8"/>
  <c r="Z760" i="8"/>
  <c r="Y755" i="8"/>
  <c r="AA748" i="8"/>
  <c r="X748" i="8"/>
  <c r="X355" i="8"/>
  <c r="X193" i="8"/>
  <c r="X121" i="8"/>
  <c r="X93" i="8"/>
  <c r="X830" i="8"/>
  <c r="X107" i="8"/>
  <c r="X1527" i="8"/>
  <c r="Z798" i="8"/>
  <c r="AB349" i="8"/>
  <c r="X347" i="8"/>
  <c r="X99" i="8"/>
  <c r="AA346" i="8"/>
  <c r="X1524" i="8"/>
  <c r="X890" i="8"/>
  <c r="Z337" i="8"/>
  <c r="X790" i="8"/>
  <c r="X947" i="8"/>
  <c r="Z789" i="8"/>
  <c r="X328" i="8"/>
  <c r="X209" i="8"/>
  <c r="Z889" i="8"/>
  <c r="Z775" i="8"/>
  <c r="Y773" i="8"/>
  <c r="X772" i="8"/>
  <c r="Z768" i="8"/>
  <c r="X767" i="8"/>
  <c r="X321" i="8"/>
  <c r="AA321" i="8"/>
  <c r="Z748" i="8"/>
  <c r="X960" i="8"/>
  <c r="X194" i="8"/>
  <c r="AF355" i="8"/>
  <c r="X124" i="8"/>
  <c r="X900" i="8"/>
  <c r="X895" i="8"/>
  <c r="X1529" i="8"/>
  <c r="AF799" i="8"/>
  <c r="Z1230" i="8"/>
  <c r="AF352" i="8"/>
  <c r="AF830" i="8"/>
  <c r="AF891" i="8"/>
  <c r="X891" i="8"/>
  <c r="AF107" i="8"/>
  <c r="AF1527" i="8"/>
  <c r="X798" i="8"/>
  <c r="X350" i="8"/>
  <c r="AA349" i="8"/>
  <c r="AF347" i="8"/>
  <c r="AF99" i="8"/>
  <c r="AB345" i="8"/>
  <c r="AB344" i="8"/>
  <c r="X342" i="8"/>
  <c r="X796" i="8"/>
  <c r="AF1524" i="8"/>
  <c r="AF890" i="8"/>
  <c r="AB340" i="8"/>
  <c r="Y339" i="8"/>
  <c r="AB338" i="8"/>
  <c r="X337" i="8"/>
  <c r="X335" i="8"/>
  <c r="AF790" i="8"/>
  <c r="AF947" i="8"/>
  <c r="Y332" i="8"/>
  <c r="X789" i="8"/>
  <c r="X330" i="8"/>
  <c r="Z327" i="8"/>
  <c r="AF209" i="8"/>
  <c r="AB208" i="8"/>
  <c r="Z777" i="8"/>
  <c r="X899" i="8"/>
  <c r="X896" i="8"/>
  <c r="X73" i="8"/>
  <c r="X1386" i="8"/>
  <c r="X74" i="8"/>
  <c r="X346" i="8"/>
  <c r="X81" i="8"/>
  <c r="Z795" i="8"/>
  <c r="X98" i="8"/>
  <c r="X923" i="8"/>
  <c r="X332" i="8"/>
  <c r="AB329" i="8"/>
  <c r="X326" i="8"/>
  <c r="AF105" i="8"/>
  <c r="Z788" i="8"/>
  <c r="Z778" i="8"/>
  <c r="AA778" i="8"/>
  <c r="X776" i="8"/>
  <c r="Z769" i="8"/>
  <c r="AA769" i="8"/>
  <c r="Z766" i="8"/>
  <c r="AA766" i="8"/>
  <c r="Y763" i="8"/>
  <c r="AA762" i="8"/>
  <c r="X762" i="8"/>
  <c r="X757" i="8"/>
  <c r="X747" i="8"/>
  <c r="Z747" i="8"/>
  <c r="AB351" i="8"/>
  <c r="AB341" i="8"/>
  <c r="AA794" i="8"/>
  <c r="Z340" i="8"/>
  <c r="AF332" i="8"/>
  <c r="Z325" i="8"/>
  <c r="AA787" i="8"/>
  <c r="Z781" i="8"/>
  <c r="X778" i="8"/>
  <c r="AA777" i="8"/>
  <c r="X769" i="8"/>
  <c r="AB322" i="8"/>
  <c r="X766" i="8"/>
  <c r="Z762" i="8"/>
  <c r="X760" i="8"/>
  <c r="AF757" i="8"/>
  <c r="Z757" i="8"/>
  <c r="AB796" i="8"/>
  <c r="AB335" i="8"/>
  <c r="AB330" i="8"/>
  <c r="AA785" i="8"/>
  <c r="X782" i="8"/>
  <c r="AA781" i="8"/>
  <c r="AB771" i="8"/>
  <c r="AF893" i="8"/>
  <c r="X786" i="8"/>
  <c r="X783" i="8"/>
  <c r="X770" i="8"/>
  <c r="AA322" i="8"/>
  <c r="X761" i="8"/>
  <c r="Z761" i="8"/>
  <c r="Z751" i="8"/>
  <c r="AB320" i="8"/>
  <c r="Z754" i="8"/>
  <c r="X752" i="8"/>
  <c r="X751" i="8"/>
  <c r="Z738" i="8"/>
  <c r="X736" i="8"/>
  <c r="X735" i="8"/>
  <c r="AA735" i="8"/>
  <c r="X725" i="8"/>
  <c r="X722" i="8"/>
  <c r="X719" i="8"/>
  <c r="AF84" i="8"/>
  <c r="AA718" i="8"/>
  <c r="X714" i="8"/>
  <c r="AF17" i="8"/>
  <c r="Z700" i="8"/>
  <c r="X698" i="8"/>
  <c r="Z698" i="8"/>
  <c r="X79" i="8"/>
  <c r="AB79" i="8"/>
  <c r="AF696" i="8"/>
  <c r="Z696" i="8"/>
  <c r="AA696" i="8"/>
  <c r="Z690" i="8"/>
  <c r="AA690" i="8"/>
  <c r="X684" i="8"/>
  <c r="Z676" i="8"/>
  <c r="X946" i="8"/>
  <c r="X1220" i="8"/>
  <c r="AB1220" i="8"/>
  <c r="AF673" i="8"/>
  <c r="AA654" i="8"/>
  <c r="Z320" i="8"/>
  <c r="X754" i="8"/>
  <c r="Z741" i="8"/>
  <c r="Y739" i="8"/>
  <c r="X738" i="8"/>
  <c r="X737" i="8"/>
  <c r="Z726" i="8"/>
  <c r="X717" i="8"/>
  <c r="AA715" i="8"/>
  <c r="X174" i="8"/>
  <c r="X711" i="8"/>
  <c r="X318" i="8"/>
  <c r="Z710" i="8"/>
  <c r="AA700" i="8"/>
  <c r="X172" i="8"/>
  <c r="AA676" i="8"/>
  <c r="X674" i="8"/>
  <c r="Z669" i="8"/>
  <c r="X667" i="8"/>
  <c r="Z667" i="8"/>
  <c r="AA667" i="8"/>
  <c r="Z743" i="8"/>
  <c r="Z727" i="8"/>
  <c r="X720" i="8"/>
  <c r="AF1520" i="8"/>
  <c r="AA719" i="8"/>
  <c r="AF715" i="8"/>
  <c r="Z715" i="8"/>
  <c r="AF1519" i="8"/>
  <c r="AB319" i="8"/>
  <c r="AC1224" i="8"/>
  <c r="AF1223" i="8"/>
  <c r="X703" i="8"/>
  <c r="X666" i="8"/>
  <c r="X665" i="8"/>
  <c r="Z665" i="8"/>
  <c r="Y663" i="8"/>
  <c r="X660" i="8"/>
  <c r="X659" i="8"/>
  <c r="AA758" i="8"/>
  <c r="X756" i="8"/>
  <c r="AA320" i="8"/>
  <c r="AA744" i="8"/>
  <c r="X742" i="8"/>
  <c r="AA741" i="8"/>
  <c r="Z728" i="8"/>
  <c r="AA728" i="8"/>
  <c r="X30" i="8"/>
  <c r="X716" i="8"/>
  <c r="AF319" i="8"/>
  <c r="AF694" i="8"/>
  <c r="Z694" i="8"/>
  <c r="Z693" i="8"/>
  <c r="AA693" i="8"/>
  <c r="Y685" i="8"/>
  <c r="AA674" i="8"/>
  <c r="AF662" i="8"/>
  <c r="Z662" i="8"/>
  <c r="AA662" i="8"/>
  <c r="Z655" i="8"/>
  <c r="AA655" i="8"/>
  <c r="AA760" i="8"/>
  <c r="X758" i="8"/>
  <c r="AA757" i="8"/>
  <c r="AF754" i="8"/>
  <c r="AA746" i="8"/>
  <c r="X744" i="8"/>
  <c r="AA743" i="8"/>
  <c r="AF738" i="8"/>
  <c r="Z731" i="8"/>
  <c r="Z34" i="8"/>
  <c r="Z32" i="8"/>
  <c r="X728" i="8"/>
  <c r="X723" i="8"/>
  <c r="X1226" i="8"/>
  <c r="AF721" i="8"/>
  <c r="Z721" i="8"/>
  <c r="AA720" i="8"/>
  <c r="Z719" i="8"/>
  <c r="X84" i="8"/>
  <c r="AA717" i="8"/>
  <c r="AB17" i="8"/>
  <c r="X17" i="8"/>
  <c r="Y712" i="8"/>
  <c r="X887" i="8"/>
  <c r="Z887" i="8"/>
  <c r="AA887" i="8"/>
  <c r="AF1518" i="8"/>
  <c r="Z701" i="8"/>
  <c r="AA701" i="8"/>
  <c r="X687" i="8"/>
  <c r="Z687" i="8"/>
  <c r="AA687" i="8"/>
  <c r="X169" i="8"/>
  <c r="AF684" i="8"/>
  <c r="Z684" i="8"/>
  <c r="AA684" i="8"/>
  <c r="Z677" i="8"/>
  <c r="AA677" i="8"/>
  <c r="Z674" i="8"/>
  <c r="AF717" i="8"/>
  <c r="Z717" i="8"/>
  <c r="AF174" i="8"/>
  <c r="AF318" i="8"/>
  <c r="Z318" i="8"/>
  <c r="Z317" i="8"/>
  <c r="X707" i="8"/>
  <c r="AB707" i="8"/>
  <c r="X706" i="8"/>
  <c r="AB706" i="8"/>
  <c r="Y704" i="8"/>
  <c r="X693" i="8"/>
  <c r="X686" i="8"/>
  <c r="Z670" i="8"/>
  <c r="AA670" i="8"/>
  <c r="Z666" i="8"/>
  <c r="AA659" i="8"/>
  <c r="AA750" i="8"/>
  <c r="AA747" i="8"/>
  <c r="AA734" i="8"/>
  <c r="X732" i="8"/>
  <c r="AA731" i="8"/>
  <c r="AA32" i="8"/>
  <c r="X726" i="8"/>
  <c r="Z720" i="8"/>
  <c r="X1520" i="8"/>
  <c r="X718" i="8"/>
  <c r="X715" i="8"/>
  <c r="AA713" i="8"/>
  <c r="X175" i="8"/>
  <c r="AB1223" i="8"/>
  <c r="X1223" i="8"/>
  <c r="AF703" i="8"/>
  <c r="Z703" i="8"/>
  <c r="X701" i="8"/>
  <c r="AF1218" i="8"/>
  <c r="AF659" i="8"/>
  <c r="Z659" i="8"/>
  <c r="Z658" i="8"/>
  <c r="AA658" i="8"/>
  <c r="AA752" i="8"/>
  <c r="AA736" i="8"/>
  <c r="X31" i="8"/>
  <c r="Z716" i="8"/>
  <c r="AF713" i="8"/>
  <c r="Z713" i="8"/>
  <c r="X319" i="8"/>
  <c r="X317" i="8"/>
  <c r="AF316" i="8"/>
  <c r="Z316" i="8"/>
  <c r="AB315" i="8"/>
  <c r="X77" i="8"/>
  <c r="X694" i="8"/>
  <c r="AF681" i="8"/>
  <c r="Z681" i="8"/>
  <c r="Z680" i="8"/>
  <c r="AA680" i="8"/>
  <c r="AF1220" i="8"/>
  <c r="AF886" i="8"/>
  <c r="X670" i="8"/>
  <c r="X662" i="8"/>
  <c r="Z654" i="8"/>
  <c r="Y583" i="8"/>
  <c r="Z562" i="8"/>
  <c r="X562" i="8"/>
  <c r="AB712" i="8"/>
  <c r="X922" i="8"/>
  <c r="X7" i="8"/>
  <c r="X705" i="8"/>
  <c r="X173" i="8"/>
  <c r="X697" i="8"/>
  <c r="X695" i="8"/>
  <c r="X949" i="8"/>
  <c r="X683" i="8"/>
  <c r="AA682" i="8"/>
  <c r="Z679" i="8"/>
  <c r="X1219" i="8"/>
  <c r="X848" i="8"/>
  <c r="Z672" i="8"/>
  <c r="X664" i="8"/>
  <c r="AA663" i="8"/>
  <c r="X661" i="8"/>
  <c r="AA660" i="8"/>
  <c r="Z657" i="8"/>
  <c r="X1517" i="8"/>
  <c r="Y626" i="8"/>
  <c r="X625" i="8"/>
  <c r="AA625" i="8"/>
  <c r="X624" i="8"/>
  <c r="AF616" i="8"/>
  <c r="AA614" i="8"/>
  <c r="X613" i="8"/>
  <c r="X608" i="8"/>
  <c r="Y599" i="8"/>
  <c r="AA590" i="8"/>
  <c r="X586" i="8"/>
  <c r="Z570" i="8"/>
  <c r="X1515" i="8"/>
  <c r="X1208" i="8"/>
  <c r="Z711" i="8"/>
  <c r="Z704" i="8"/>
  <c r="AA699" i="8"/>
  <c r="Z685" i="8"/>
  <c r="Z682" i="8"/>
  <c r="AA668" i="8"/>
  <c r="Z663" i="8"/>
  <c r="Z660" i="8"/>
  <c r="AA653" i="8"/>
  <c r="X651" i="8"/>
  <c r="AA650" i="8"/>
  <c r="X645" i="8"/>
  <c r="Z643" i="8"/>
  <c r="AF168" i="8"/>
  <c r="Z636" i="8"/>
  <c r="AF1217" i="8"/>
  <c r="Z312" i="8"/>
  <c r="Y628" i="8"/>
  <c r="AA627" i="8"/>
  <c r="AF617" i="8"/>
  <c r="AF606" i="8"/>
  <c r="Z586" i="8"/>
  <c r="AA579" i="8"/>
  <c r="Z572" i="8"/>
  <c r="Z556" i="8"/>
  <c r="AA556" i="8"/>
  <c r="AA311" i="8"/>
  <c r="X311" i="8"/>
  <c r="X1225" i="8"/>
  <c r="X385" i="8"/>
  <c r="X692" i="8"/>
  <c r="X679" i="8"/>
  <c r="X672" i="8"/>
  <c r="X657" i="8"/>
  <c r="Z650" i="8"/>
  <c r="AA649" i="8"/>
  <c r="AA644" i="8"/>
  <c r="Z642" i="8"/>
  <c r="AA641" i="8"/>
  <c r="AA637" i="8"/>
  <c r="Z635" i="8"/>
  <c r="AA634" i="8"/>
  <c r="AB27" i="8"/>
  <c r="X620" i="8"/>
  <c r="Z615" i="8"/>
  <c r="AF612" i="8"/>
  <c r="Z610" i="8"/>
  <c r="X600" i="8"/>
  <c r="Z588" i="8"/>
  <c r="AA588" i="8"/>
  <c r="Z581" i="8"/>
  <c r="X581" i="8"/>
  <c r="AA575" i="8"/>
  <c r="AF1215" i="8"/>
  <c r="X1209" i="8"/>
  <c r="Z649" i="8"/>
  <c r="X643" i="8"/>
  <c r="Z641" i="8"/>
  <c r="X636" i="8"/>
  <c r="X635" i="8"/>
  <c r="Z634" i="8"/>
  <c r="AF1517" i="8"/>
  <c r="Z27" i="8"/>
  <c r="X205" i="8"/>
  <c r="X313" i="8"/>
  <c r="X615" i="8"/>
  <c r="Z606" i="8"/>
  <c r="AF604" i="8"/>
  <c r="Z601" i="8"/>
  <c r="X601" i="8"/>
  <c r="Z597" i="8"/>
  <c r="X597" i="8"/>
  <c r="AF579" i="8"/>
  <c r="X579" i="8"/>
  <c r="X575" i="8"/>
  <c r="Y567" i="8"/>
  <c r="Z1214" i="8"/>
  <c r="AF1214" i="8"/>
  <c r="AA652" i="8"/>
  <c r="Z633" i="8"/>
  <c r="Y605" i="8"/>
  <c r="AF595" i="8"/>
  <c r="X595" i="8"/>
  <c r="Z569" i="8"/>
  <c r="X569" i="8"/>
  <c r="AA559" i="8"/>
  <c r="AF1514" i="8"/>
  <c r="Z652" i="8"/>
  <c r="X27" i="8"/>
  <c r="X622" i="8"/>
  <c r="Z604" i="8"/>
  <c r="Z585" i="8"/>
  <c r="X585" i="8"/>
  <c r="Y579" i="8"/>
  <c r="Z578" i="8"/>
  <c r="AA578" i="8"/>
  <c r="X578" i="8"/>
  <c r="X119" i="8"/>
  <c r="X1514" i="8"/>
  <c r="X163" i="8"/>
  <c r="AA648" i="8"/>
  <c r="AA640" i="8"/>
  <c r="AA633" i="8"/>
  <c r="X1217" i="8"/>
  <c r="Z624" i="8"/>
  <c r="AA618" i="8"/>
  <c r="X612" i="8"/>
  <c r="X604" i="8"/>
  <c r="Y603" i="8"/>
  <c r="X602" i="8"/>
  <c r="AF599" i="8"/>
  <c r="X599" i="8"/>
  <c r="Y595" i="8"/>
  <c r="Z594" i="8"/>
  <c r="X594" i="8"/>
  <c r="X574" i="8"/>
  <c r="AF563" i="8"/>
  <c r="X563" i="8"/>
  <c r="X559" i="8"/>
  <c r="X1375" i="8"/>
  <c r="X310" i="8"/>
  <c r="AF310" i="8"/>
  <c r="X1206" i="8"/>
  <c r="AF1206" i="8"/>
  <c r="X75" i="8"/>
  <c r="AB75" i="8"/>
  <c r="X117" i="8"/>
  <c r="X933" i="8"/>
  <c r="AF933" i="8"/>
  <c r="X304" i="8"/>
  <c r="AF304" i="8"/>
  <c r="X1202" i="8"/>
  <c r="AF1202" i="8"/>
  <c r="Z536" i="8"/>
  <c r="X536" i="8"/>
  <c r="AA536" i="8"/>
  <c r="AF536" i="8"/>
  <c r="Z591" i="8"/>
  <c r="Z590" i="8"/>
  <c r="Y587" i="8"/>
  <c r="AA577" i="8"/>
  <c r="Z575" i="8"/>
  <c r="Z574" i="8"/>
  <c r="Y571" i="8"/>
  <c r="X565" i="8"/>
  <c r="AA561" i="8"/>
  <c r="Z559" i="8"/>
  <c r="Z558" i="8"/>
  <c r="Z311" i="8"/>
  <c r="X162" i="8"/>
  <c r="X115" i="8"/>
  <c r="X96" i="8"/>
  <c r="AF96" i="8"/>
  <c r="AF825" i="8"/>
  <c r="X1205" i="8"/>
  <c r="AF76" i="8"/>
  <c r="X155" i="8"/>
  <c r="Z539" i="8"/>
  <c r="X539" i="8"/>
  <c r="AA539" i="8"/>
  <c r="AF930" i="8"/>
  <c r="X523" i="8"/>
  <c r="AB523" i="8"/>
  <c r="X165" i="8"/>
  <c r="X71" i="8"/>
  <c r="AF71" i="8"/>
  <c r="X1207" i="8"/>
  <c r="AF1207" i="8"/>
  <c r="X122" i="8"/>
  <c r="X552" i="8"/>
  <c r="AF1205" i="8"/>
  <c r="X1204" i="8"/>
  <c r="AF62" i="8"/>
  <c r="X593" i="8"/>
  <c r="Z587" i="8"/>
  <c r="X577" i="8"/>
  <c r="AA573" i="8"/>
  <c r="Z571" i="8"/>
  <c r="X561" i="8"/>
  <c r="AA560" i="8"/>
  <c r="AA557" i="8"/>
  <c r="AB555" i="8"/>
  <c r="AA554" i="8"/>
  <c r="X1512" i="8"/>
  <c r="AF1512" i="8"/>
  <c r="X308" i="8"/>
  <c r="Z308" i="8"/>
  <c r="AB308" i="8"/>
  <c r="X881" i="8"/>
  <c r="X62" i="8"/>
  <c r="X1190" i="8"/>
  <c r="Z535" i="8"/>
  <c r="X535" i="8"/>
  <c r="X583" i="8"/>
  <c r="X567" i="8"/>
  <c r="AA566" i="8"/>
  <c r="X884" i="8"/>
  <c r="AF884" i="8"/>
  <c r="X916" i="8"/>
  <c r="X160" i="8"/>
  <c r="X883" i="8"/>
  <c r="AF883" i="8"/>
  <c r="X882" i="8"/>
  <c r="AF882" i="8"/>
  <c r="X1242" i="8"/>
  <c r="X824" i="8"/>
  <c r="X307" i="8"/>
  <c r="X547" i="8"/>
  <c r="AB547" i="8"/>
  <c r="Z1192" i="8"/>
  <c r="X1192" i="8"/>
  <c r="AF1192" i="8"/>
  <c r="Z879" i="8"/>
  <c r="X879" i="8"/>
  <c r="AF879" i="8"/>
  <c r="AF1501" i="8"/>
  <c r="AF875" i="8"/>
  <c r="Z599" i="8"/>
  <c r="Z598" i="8"/>
  <c r="X589" i="8"/>
  <c r="Z583" i="8"/>
  <c r="Z582" i="8"/>
  <c r="X573" i="8"/>
  <c r="Z567" i="8"/>
  <c r="Z566" i="8"/>
  <c r="X557" i="8"/>
  <c r="Z554" i="8"/>
  <c r="AB553" i="8"/>
  <c r="X553" i="8"/>
  <c r="AF553" i="8"/>
  <c r="X945" i="8"/>
  <c r="X118" i="8"/>
  <c r="Z2" i="8"/>
  <c r="AF2" i="8"/>
  <c r="AF806" i="8"/>
  <c r="X545" i="8"/>
  <c r="AB545" i="8"/>
  <c r="X1504" i="8"/>
  <c r="AF1504" i="8"/>
  <c r="X845" i="8"/>
  <c r="X356" i="8"/>
  <c r="AF356" i="8"/>
  <c r="AB356" i="8"/>
  <c r="X383" i="8"/>
  <c r="X549" i="8"/>
  <c r="X381" i="8"/>
  <c r="X1194" i="8"/>
  <c r="AF1194" i="8"/>
  <c r="X944" i="8"/>
  <c r="X540" i="8"/>
  <c r="Z540" i="8"/>
  <c r="AA540" i="8"/>
  <c r="Z538" i="8"/>
  <c r="X538" i="8"/>
  <c r="Z595" i="8"/>
  <c r="Z579" i="8"/>
  <c r="Z563" i="8"/>
  <c r="Z310" i="8"/>
  <c r="X35" i="8"/>
  <c r="AB35" i="8"/>
  <c r="Z309" i="8"/>
  <c r="X110" i="8"/>
  <c r="X109" i="8"/>
  <c r="Z931" i="8"/>
  <c r="X931" i="8"/>
  <c r="X378" i="8"/>
  <c r="AF944" i="8"/>
  <c r="AF533" i="8"/>
  <c r="X876" i="8"/>
  <c r="Z551" i="8"/>
  <c r="X915" i="8"/>
  <c r="AB307" i="8"/>
  <c r="AB306" i="8"/>
  <c r="X1199" i="8"/>
  <c r="X1196" i="8"/>
  <c r="AB541" i="8"/>
  <c r="X389" i="8"/>
  <c r="X1506" i="8"/>
  <c r="X152" i="8"/>
  <c r="AB104" i="8"/>
  <c r="X104" i="8"/>
  <c r="Z531" i="8"/>
  <c r="X531" i="8"/>
  <c r="AA531" i="8"/>
  <c r="X148" i="8"/>
  <c r="X530" i="8"/>
  <c r="Z530" i="8"/>
  <c r="AB530" i="8"/>
  <c r="X1503" i="8"/>
  <c r="AF70" i="8"/>
  <c r="AB293" i="8"/>
  <c r="X293" i="8"/>
  <c r="Z293" i="8"/>
  <c r="X823" i="8"/>
  <c r="AB302" i="8"/>
  <c r="AF1506" i="8"/>
  <c r="AA300" i="8"/>
  <c r="X920" i="8"/>
  <c r="AB36" i="8"/>
  <c r="Z36" i="8"/>
  <c r="X36" i="8"/>
  <c r="X941" i="8"/>
  <c r="X147" i="8"/>
  <c r="X57" i="8"/>
  <c r="AB57" i="8"/>
  <c r="X373" i="8"/>
  <c r="AF309" i="8"/>
  <c r="X309" i="8"/>
  <c r="X825" i="8"/>
  <c r="X159" i="8"/>
  <c r="X807" i="8"/>
  <c r="X551" i="8"/>
  <c r="X1373" i="8"/>
  <c r="X1372" i="8"/>
  <c r="Z1204" i="8"/>
  <c r="AB61" i="8"/>
  <c r="X1203" i="8"/>
  <c r="X1251" i="8"/>
  <c r="AF1251" i="8"/>
  <c r="AB1200" i="8"/>
  <c r="X392" i="8"/>
  <c r="Z546" i="8"/>
  <c r="AF1197" i="8"/>
  <c r="AB544" i="8"/>
  <c r="X943" i="8"/>
  <c r="AF1508" i="8"/>
  <c r="AB534" i="8"/>
  <c r="AF920" i="8"/>
  <c r="X942" i="8"/>
  <c r="X1502" i="8"/>
  <c r="X875" i="8"/>
  <c r="Z307" i="8"/>
  <c r="X154" i="8"/>
  <c r="X1201" i="8"/>
  <c r="AF1201" i="8"/>
  <c r="Z549" i="8"/>
  <c r="AF880" i="8"/>
  <c r="X1509" i="8"/>
  <c r="Z303" i="8"/>
  <c r="AF1198" i="8"/>
  <c r="X541" i="8"/>
  <c r="X394" i="8"/>
  <c r="AF1250" i="8"/>
  <c r="X529" i="8"/>
  <c r="AF58" i="8"/>
  <c r="X3" i="8"/>
  <c r="AA3" i="8"/>
  <c r="X391" i="8"/>
  <c r="X1252" i="8"/>
  <c r="X60" i="8"/>
  <c r="AF1509" i="8"/>
  <c r="X1193" i="8"/>
  <c r="AB542" i="8"/>
  <c r="Z532" i="8"/>
  <c r="X532" i="8"/>
  <c r="X150" i="8"/>
  <c r="X149" i="8"/>
  <c r="AB299" i="8"/>
  <c r="X299" i="8"/>
  <c r="AF877" i="8"/>
  <c r="AF40" i="8"/>
  <c r="X296" i="8"/>
  <c r="Z296" i="8"/>
  <c r="AA296" i="8"/>
  <c r="AB296" i="8"/>
  <c r="X525" i="8"/>
  <c r="X1253" i="8"/>
  <c r="X380" i="8"/>
  <c r="AF60" i="8"/>
  <c r="X544" i="8"/>
  <c r="AB543" i="8"/>
  <c r="AF1193" i="8"/>
  <c r="X1188" i="8"/>
  <c r="X526" i="8"/>
  <c r="Z526" i="8"/>
  <c r="X1182" i="8"/>
  <c r="X1511" i="8"/>
  <c r="AF1511" i="8"/>
  <c r="X934" i="8"/>
  <c r="AF934" i="8"/>
  <c r="Y305" i="8"/>
  <c r="X305" i="8"/>
  <c r="Z304" i="8"/>
  <c r="AB548" i="8"/>
  <c r="X1510" i="8"/>
  <c r="X377" i="8"/>
  <c r="X376" i="8"/>
  <c r="Y537" i="8"/>
  <c r="X537" i="8"/>
  <c r="X921" i="8"/>
  <c r="X1191" i="8"/>
  <c r="X301" i="8"/>
  <c r="X401" i="8"/>
  <c r="AB533" i="8"/>
  <c r="AF1240" i="8"/>
  <c r="AF1505" i="8"/>
  <c r="AF1188" i="8"/>
  <c r="X23" i="8"/>
  <c r="AC877" i="8"/>
  <c r="X1187" i="8"/>
  <c r="AF1187" i="8"/>
  <c r="X297" i="8"/>
  <c r="X146" i="8"/>
  <c r="AA813" i="8"/>
  <c r="AF813" i="8"/>
  <c r="X1186" i="8"/>
  <c r="AF876" i="8"/>
  <c r="Z297" i="8"/>
  <c r="AF1503" i="8"/>
  <c r="AB40" i="8"/>
  <c r="Z40" i="8"/>
  <c r="AF1502" i="8"/>
  <c r="Z1186" i="8"/>
  <c r="AF874" i="8"/>
  <c r="AA874" i="8"/>
  <c r="X108" i="8"/>
  <c r="X1371" i="8"/>
  <c r="X1237" i="8"/>
  <c r="AB521" i="8"/>
  <c r="Y528" i="8"/>
  <c r="X294" i="8"/>
  <c r="Z294" i="8"/>
  <c r="AB525" i="8"/>
  <c r="X811" i="8"/>
  <c r="X952" i="8"/>
  <c r="AF823" i="8"/>
  <c r="X515" i="8"/>
  <c r="AB515" i="8"/>
  <c r="X808" i="8"/>
  <c r="AB808" i="8"/>
  <c r="Y526" i="8"/>
  <c r="AF1183" i="8"/>
  <c r="Y292" i="8"/>
  <c r="Z517" i="8"/>
  <c r="X517" i="8"/>
  <c r="AB516" i="8"/>
  <c r="AF14" i="8"/>
  <c r="X14" i="8"/>
  <c r="X1385" i="8"/>
  <c r="X1249" i="8"/>
  <c r="X143" i="8"/>
  <c r="AA524" i="8"/>
  <c r="X524" i="8"/>
  <c r="X56" i="8"/>
  <c r="X89" i="8"/>
  <c r="Y294" i="8"/>
  <c r="X1384" i="8"/>
  <c r="X388" i="8"/>
  <c r="X1370" i="8"/>
  <c r="AA512" i="8"/>
  <c r="AB512" i="8"/>
  <c r="X512" i="8"/>
  <c r="X1240" i="8"/>
  <c r="X300" i="8"/>
  <c r="X151" i="8"/>
  <c r="X375" i="8"/>
  <c r="X844" i="8"/>
  <c r="X1189" i="8"/>
  <c r="X1505" i="8"/>
  <c r="X298" i="8"/>
  <c r="AB295" i="8"/>
  <c r="Z295" i="8"/>
  <c r="AB527" i="8"/>
  <c r="Z527" i="8"/>
  <c r="X144" i="8"/>
  <c r="X1181" i="8"/>
  <c r="X397" i="8"/>
  <c r="X948" i="8"/>
  <c r="AF512" i="8"/>
  <c r="X58" i="8"/>
  <c r="X374" i="8"/>
  <c r="X11" i="8"/>
  <c r="X528" i="8"/>
  <c r="AF290" i="8"/>
  <c r="X290" i="8"/>
  <c r="Y509" i="8"/>
  <c r="Z281" i="8"/>
  <c r="Y505" i="8"/>
  <c r="X67" i="8"/>
  <c r="Z267" i="8"/>
  <c r="X872" i="8"/>
  <c r="AF841" i="8"/>
  <c r="AB357" i="8"/>
  <c r="X357" i="8"/>
  <c r="Z357" i="8"/>
  <c r="AF357" i="8"/>
  <c r="Z456" i="8"/>
  <c r="AA456" i="8"/>
  <c r="Z229" i="8"/>
  <c r="X229" i="8"/>
  <c r="X511" i="8"/>
  <c r="AB508" i="8"/>
  <c r="Z286" i="8"/>
  <c r="AA280" i="8"/>
  <c r="X1180" i="8"/>
  <c r="Z499" i="8"/>
  <c r="X275" i="8"/>
  <c r="Z275" i="8"/>
  <c r="AB41" i="8"/>
  <c r="Z41" i="8"/>
  <c r="X41" i="8"/>
  <c r="AB495" i="8"/>
  <c r="AF1383" i="8"/>
  <c r="X820" i="8"/>
  <c r="AF820" i="8"/>
  <c r="X480" i="8"/>
  <c r="X15" i="8"/>
  <c r="X103" i="8"/>
  <c r="AB522" i="8"/>
  <c r="X519" i="8"/>
  <c r="X940" i="8"/>
  <c r="Z290" i="8"/>
  <c r="X513" i="8"/>
  <c r="Z289" i="8"/>
  <c r="X285" i="8"/>
  <c r="AB282" i="8"/>
  <c r="AA281" i="8"/>
  <c r="AB281" i="8"/>
  <c r="X281" i="8"/>
  <c r="Z280" i="8"/>
  <c r="Z503" i="8"/>
  <c r="X926" i="8"/>
  <c r="Z501" i="8"/>
  <c r="X501" i="8"/>
  <c r="X369" i="8"/>
  <c r="AA498" i="8"/>
  <c r="AF498" i="8"/>
  <c r="X1496" i="8"/>
  <c r="AA18" i="8"/>
  <c r="X135" i="8"/>
  <c r="AF400" i="8"/>
  <c r="X400" i="8"/>
  <c r="Z400" i="8"/>
  <c r="Z1176" i="8"/>
  <c r="Y488" i="8"/>
  <c r="X204" i="8"/>
  <c r="AF939" i="8"/>
  <c r="Z278" i="8"/>
  <c r="AA278" i="8"/>
  <c r="X278" i="8"/>
  <c r="AF822" i="8"/>
  <c r="Z822" i="8"/>
  <c r="AF929" i="8"/>
  <c r="X929" i="8"/>
  <c r="X16" i="8"/>
  <c r="Z16" i="8"/>
  <c r="X914" i="8"/>
  <c r="X262" i="8"/>
  <c r="X134" i="8"/>
  <c r="X367" i="8"/>
  <c r="AB444" i="8"/>
  <c r="X444" i="8"/>
  <c r="Z1165" i="8"/>
  <c r="X9" i="8"/>
  <c r="Z287" i="8"/>
  <c r="AA287" i="8"/>
  <c r="AF503" i="8"/>
  <c r="X503" i="8"/>
  <c r="Y266" i="8"/>
  <c r="X51" i="8"/>
  <c r="AF812" i="8"/>
  <c r="AA812" i="8"/>
  <c r="X1236" i="8"/>
  <c r="X65" i="8"/>
  <c r="X20" i="8"/>
  <c r="X213" i="8"/>
  <c r="Z213" i="8"/>
  <c r="Z867" i="8"/>
  <c r="X919" i="8"/>
  <c r="AF919" i="8"/>
  <c r="X248" i="8"/>
  <c r="Z248" i="8"/>
  <c r="AF248" i="8"/>
  <c r="Z454" i="8"/>
  <c r="X454" i="8"/>
  <c r="Z443" i="8"/>
  <c r="X443" i="8"/>
  <c r="Z860" i="8"/>
  <c r="X860" i="8"/>
  <c r="AB860" i="8"/>
  <c r="Z80" i="8"/>
  <c r="X287" i="8"/>
  <c r="X1247" i="8"/>
  <c r="X505" i="8"/>
  <c r="X504" i="8"/>
  <c r="Z502" i="8"/>
  <c r="AB12" i="8"/>
  <c r="X12" i="8"/>
  <c r="Y500" i="8"/>
  <c r="AF55" i="8"/>
  <c r="AF870" i="8"/>
  <c r="X870" i="8"/>
  <c r="X251" i="8"/>
  <c r="Z251" i="8"/>
  <c r="X518" i="8"/>
  <c r="AA507" i="8"/>
  <c r="Z507" i="8"/>
  <c r="X873" i="8"/>
  <c r="Y282" i="8"/>
  <c r="Z276" i="8"/>
  <c r="X55" i="8"/>
  <c r="X38" i="8"/>
  <c r="Z38" i="8"/>
  <c r="AB38" i="8"/>
  <c r="AF50" i="8"/>
  <c r="X372" i="8"/>
  <c r="X1499" i="8"/>
  <c r="AF288" i="8"/>
  <c r="X288" i="8"/>
  <c r="X286" i="8"/>
  <c r="AB506" i="8"/>
  <c r="AF67" i="8"/>
  <c r="X268" i="8"/>
  <c r="AB268" i="8"/>
  <c r="Z868" i="8"/>
  <c r="X957" i="8"/>
  <c r="AF957" i="8"/>
  <c r="AA488" i="8"/>
  <c r="X488" i="8"/>
  <c r="Z488" i="8"/>
  <c r="Z500" i="8"/>
  <c r="AF1483" i="8"/>
  <c r="AF54" i="8"/>
  <c r="Y275" i="8"/>
  <c r="X39" i="8"/>
  <c r="X273" i="8"/>
  <c r="Z273" i="8"/>
  <c r="X137" i="8"/>
  <c r="X490" i="8"/>
  <c r="AB490" i="8"/>
  <c r="X260" i="8"/>
  <c r="Z260" i="8"/>
  <c r="AB484" i="8"/>
  <c r="AF13" i="8"/>
  <c r="X13" i="8"/>
  <c r="AB13" i="8"/>
  <c r="X371" i="8"/>
  <c r="AA288" i="8"/>
  <c r="X280" i="8"/>
  <c r="AF1498" i="8"/>
  <c r="X821" i="8"/>
  <c r="AB821" i="8"/>
  <c r="Z28" i="8"/>
  <c r="X812" i="8"/>
  <c r="Z263" i="8"/>
  <c r="AB210" i="8"/>
  <c r="X478" i="8"/>
  <c r="AB478" i="8"/>
  <c r="AB288" i="8"/>
  <c r="Z284" i="8"/>
  <c r="AB280" i="8"/>
  <c r="AB503" i="8"/>
  <c r="Z279" i="8"/>
  <c r="AB500" i="8"/>
  <c r="X497" i="8"/>
  <c r="Z497" i="8"/>
  <c r="Z270" i="8"/>
  <c r="Y267" i="8"/>
  <c r="Z493" i="8"/>
  <c r="X493" i="8"/>
  <c r="Y483" i="8"/>
  <c r="AA286" i="8"/>
  <c r="AA500" i="8"/>
  <c r="X499" i="8"/>
  <c r="Z498" i="8"/>
  <c r="X498" i="8"/>
  <c r="X53" i="8"/>
  <c r="AB496" i="8"/>
  <c r="X270" i="8"/>
  <c r="X1383" i="8"/>
  <c r="X136" i="8"/>
  <c r="Z491" i="8"/>
  <c r="X491" i="8"/>
  <c r="AA831" i="8"/>
  <c r="AF831" i="8"/>
  <c r="X486" i="8"/>
  <c r="Z486" i="8"/>
  <c r="X1367" i="8"/>
  <c r="X851" i="8"/>
  <c r="AF39" i="8"/>
  <c r="X1178" i="8"/>
  <c r="X271" i="8"/>
  <c r="Z271" i="8"/>
  <c r="X266" i="8"/>
  <c r="X1175" i="8"/>
  <c r="X487" i="8"/>
  <c r="X1174" i="8"/>
  <c r="AF1482" i="8"/>
  <c r="X258" i="8"/>
  <c r="X956" i="8"/>
  <c r="X431" i="8"/>
  <c r="Z431" i="8"/>
  <c r="Z39" i="8"/>
  <c r="X139" i="8"/>
  <c r="AF38" i="8"/>
  <c r="AF1496" i="8"/>
  <c r="Z272" i="8"/>
  <c r="X267" i="8"/>
  <c r="X66" i="8"/>
  <c r="AF928" i="8"/>
  <c r="AF869" i="8"/>
  <c r="AF489" i="8"/>
  <c r="AB203" i="8"/>
  <c r="X1366" i="8"/>
  <c r="Y475" i="8"/>
  <c r="Y474" i="8"/>
  <c r="X1497" i="8"/>
  <c r="AF139" i="8"/>
  <c r="X52" i="8"/>
  <c r="Z269" i="8"/>
  <c r="X265" i="8"/>
  <c r="AF1177" i="8"/>
  <c r="X1177" i="8"/>
  <c r="X1176" i="8"/>
  <c r="X263" i="8"/>
  <c r="AB481" i="8"/>
  <c r="X481" i="8"/>
  <c r="X476" i="8"/>
  <c r="Z274" i="8"/>
  <c r="X1179" i="8"/>
  <c r="AF1497" i="8"/>
  <c r="X18" i="8"/>
  <c r="Z18" i="8"/>
  <c r="X24" i="8"/>
  <c r="X852" i="8"/>
  <c r="X368" i="8"/>
  <c r="X10" i="8"/>
  <c r="AB1173" i="8"/>
  <c r="X1173" i="8"/>
  <c r="Y473" i="8"/>
  <c r="AA489" i="8"/>
  <c r="X485" i="8"/>
  <c r="AB259" i="8"/>
  <c r="AF405" i="8"/>
  <c r="AF471" i="8"/>
  <c r="X471" i="8"/>
  <c r="Y468" i="8"/>
  <c r="Y457" i="8"/>
  <c r="Y453" i="8"/>
  <c r="AA262" i="8"/>
  <c r="X1495" i="8"/>
  <c r="X483" i="8"/>
  <c r="X840" i="8"/>
  <c r="X210" i="8"/>
  <c r="Z258" i="8"/>
  <c r="AF476" i="8"/>
  <c r="AF1170" i="8"/>
  <c r="X839" i="8"/>
  <c r="X257" i="8"/>
  <c r="Z257" i="8"/>
  <c r="X827" i="8"/>
  <c r="AF254" i="8"/>
  <c r="X254" i="8"/>
  <c r="AB492" i="8"/>
  <c r="Z489" i="8"/>
  <c r="AA261" i="8"/>
  <c r="X841" i="8"/>
  <c r="X1382" i="8"/>
  <c r="X482" i="8"/>
  <c r="AF828" i="8"/>
  <c r="X828" i="8"/>
  <c r="Z204" i="8"/>
  <c r="Z259" i="8"/>
  <c r="AF1366" i="8"/>
  <c r="AF840" i="8"/>
  <c r="AA477" i="8"/>
  <c r="X477" i="8"/>
  <c r="AA258" i="8"/>
  <c r="AA405" i="8"/>
  <c r="Y257" i="8"/>
  <c r="AB244" i="8"/>
  <c r="Z244" i="8"/>
  <c r="AA244" i="8"/>
  <c r="X244" i="8"/>
  <c r="X243" i="8"/>
  <c r="Z243" i="8"/>
  <c r="AF1171" i="8"/>
  <c r="X398" i="8"/>
  <c r="X113" i="8"/>
  <c r="X817" i="8"/>
  <c r="X918" i="8"/>
  <c r="AF918" i="8"/>
  <c r="AF212" i="8"/>
  <c r="AB482" i="8"/>
  <c r="AF851" i="8"/>
  <c r="X1244" i="8"/>
  <c r="AF253" i="8"/>
  <c r="X8" i="8"/>
  <c r="X239" i="8"/>
  <c r="AB479" i="8"/>
  <c r="AF95" i="8"/>
  <c r="X803" i="8"/>
  <c r="Z202" i="8"/>
  <c r="AF214" i="8"/>
  <c r="X214" i="8"/>
  <c r="AF249" i="8"/>
  <c r="AF461" i="8"/>
  <c r="Z461" i="8"/>
  <c r="X456" i="8"/>
  <c r="AF199" i="8"/>
  <c r="X199" i="8"/>
  <c r="AF1246" i="8"/>
  <c r="AB398" i="8"/>
  <c r="X1245" i="8"/>
  <c r="X472" i="8"/>
  <c r="Z472" i="8"/>
  <c r="X202" i="8"/>
  <c r="X256" i="8"/>
  <c r="X111" i="8"/>
  <c r="X463" i="8"/>
  <c r="AB445" i="8"/>
  <c r="X445" i="8"/>
  <c r="Z832" i="8"/>
  <c r="Z5" i="8"/>
  <c r="X112" i="8"/>
  <c r="AF408" i="8"/>
  <c r="AB815" i="8"/>
  <c r="AF358" i="8"/>
  <c r="X358" i="8"/>
  <c r="AF814" i="8"/>
  <c r="X814" i="8"/>
  <c r="X94" i="8"/>
  <c r="AB230" i="8"/>
  <c r="X230" i="8"/>
  <c r="X363" i="8"/>
  <c r="Z250" i="8"/>
  <c r="X250" i="8"/>
  <c r="AF1381" i="8"/>
  <c r="X466" i="8"/>
  <c r="X462" i="8"/>
  <c r="X4" i="8"/>
  <c r="Y246" i="8"/>
  <c r="X459" i="8"/>
  <c r="X455" i="8"/>
  <c r="Z455" i="8"/>
  <c r="AF200" i="8"/>
  <c r="X200" i="8"/>
  <c r="X406" i="8"/>
  <c r="AF406" i="8"/>
  <c r="Y438" i="8"/>
  <c r="AA472" i="8"/>
  <c r="X132" i="8"/>
  <c r="AA252" i="8"/>
  <c r="AB865" i="8"/>
  <c r="X865" i="8"/>
  <c r="Z462" i="8"/>
  <c r="X955" i="8"/>
  <c r="X460" i="8"/>
  <c r="X240" i="8"/>
  <c r="Z451" i="8"/>
  <c r="AF1243" i="8"/>
  <c r="X448" i="8"/>
  <c r="Z1162" i="8"/>
  <c r="AF1162" i="8"/>
  <c r="Z253" i="8"/>
  <c r="AA253" i="8"/>
  <c r="AF1365" i="8"/>
  <c r="X461" i="8"/>
  <c r="AA237" i="8"/>
  <c r="Z237" i="8"/>
  <c r="X1168" i="8"/>
  <c r="X1165" i="8"/>
  <c r="X809" i="8"/>
  <c r="AF864" i="8"/>
  <c r="X457" i="8"/>
  <c r="AB449" i="8"/>
  <c r="X449" i="8"/>
  <c r="Z446" i="8"/>
  <c r="X826" i="8"/>
  <c r="Z468" i="8"/>
  <c r="AF1234" i="8"/>
  <c r="X937" i="8"/>
  <c r="Y461" i="8"/>
  <c r="X863" i="8"/>
  <c r="X87" i="8"/>
  <c r="AA453" i="8"/>
  <c r="X453" i="8"/>
  <c r="Z453" i="8"/>
  <c r="AB236" i="8"/>
  <c r="X236" i="8"/>
  <c r="Z19" i="8"/>
  <c r="AF94" i="8"/>
  <c r="X21" i="8"/>
  <c r="X364" i="8"/>
  <c r="X249" i="8"/>
  <c r="Z918" i="8"/>
  <c r="AF464" i="8"/>
  <c r="Z246" i="8"/>
  <c r="AB246" i="8"/>
  <c r="X246" i="8"/>
  <c r="Z245" i="8"/>
  <c r="X1364" i="8"/>
  <c r="Z242" i="8"/>
  <c r="X242" i="8"/>
  <c r="X198" i="8"/>
  <c r="X1164" i="8"/>
  <c r="X365" i="8"/>
  <c r="Z365" i="8"/>
  <c r="AF802" i="8"/>
  <c r="X247" i="8"/>
  <c r="X131" i="8"/>
  <c r="AA452" i="8"/>
  <c r="Z452" i="8"/>
  <c r="X452" i="8"/>
  <c r="X63" i="8"/>
  <c r="AF436" i="8"/>
  <c r="X436" i="8"/>
  <c r="Y434" i="8"/>
  <c r="Z234" i="8"/>
  <c r="X441" i="8"/>
  <c r="Z441" i="8"/>
  <c r="X1233" i="8"/>
  <c r="X1166" i="8"/>
  <c r="AF1492" i="8"/>
  <c r="X1492" i="8"/>
  <c r="AF1379" i="8"/>
  <c r="AF826" i="8"/>
  <c r="Z465" i="8"/>
  <c r="Z460" i="8"/>
  <c r="AA243" i="8"/>
  <c r="Z240" i="8"/>
  <c r="X862" i="8"/>
  <c r="X446" i="8"/>
  <c r="AF950" i="8"/>
  <c r="X861" i="8"/>
  <c r="Z861" i="8"/>
  <c r="Y440" i="8"/>
  <c r="Z232" i="8"/>
  <c r="X232" i="8"/>
  <c r="AA433" i="8"/>
  <c r="X433" i="8"/>
  <c r="X1243" i="8"/>
  <c r="AA235" i="8"/>
  <c r="X950" i="8"/>
  <c r="Y234" i="8"/>
  <c r="AF442" i="8"/>
  <c r="X228" i="8"/>
  <c r="Z228" i="8"/>
  <c r="AF233" i="8"/>
  <c r="AB233" i="8"/>
  <c r="AF835" i="8"/>
  <c r="AA436" i="8"/>
  <c r="X1379" i="8"/>
  <c r="X231" i="8"/>
  <c r="Z428" i="8"/>
  <c r="X428" i="8"/>
  <c r="Z6" i="8"/>
  <c r="AA6" i="8"/>
  <c r="AB6" i="8"/>
  <c r="X6" i="8"/>
  <c r="X425" i="8"/>
  <c r="AB425" i="8"/>
  <c r="X126" i="8"/>
  <c r="AB366" i="8"/>
  <c r="X435" i="8"/>
  <c r="X1161" i="8"/>
  <c r="X116" i="8"/>
  <c r="X917" i="8"/>
  <c r="Z438" i="8"/>
  <c r="X366" i="8"/>
  <c r="X402" i="8"/>
  <c r="AF834" i="8"/>
  <c r="Z226" i="8"/>
  <c r="X226" i="8"/>
  <c r="Z25" i="8"/>
  <c r="X25" i="8"/>
  <c r="X925" i="8"/>
  <c r="AA234" i="8"/>
  <c r="X438" i="8"/>
  <c r="Z436" i="8"/>
  <c r="Z225" i="8"/>
  <c r="AA438" i="8"/>
  <c r="X429" i="8"/>
  <c r="Z224" i="8"/>
  <c r="AA427" i="8"/>
  <c r="AB426" i="8"/>
  <c r="X426" i="8"/>
  <c r="AF925" i="8"/>
  <c r="AB424" i="8"/>
  <c r="X424" i="8"/>
  <c r="X440" i="8"/>
  <c r="X834" i="8"/>
  <c r="Z859" i="8"/>
  <c r="AA859" i="8"/>
  <c r="X859" i="8"/>
  <c r="AF116" i="8"/>
  <c r="Z430" i="8"/>
  <c r="AA430" i="8"/>
  <c r="X430" i="8"/>
  <c r="X932" i="8"/>
  <c r="E32" i="10"/>
  <c r="AV1" i="8"/>
  <c r="O2" i="10"/>
  <c r="J1067" i="13"/>
  <c r="J1054" i="13"/>
  <c r="J128" i="13"/>
  <c r="J1147" i="13"/>
  <c r="J1090" i="13"/>
  <c r="J1030" i="13"/>
  <c r="J993" i="13"/>
  <c r="J992" i="13"/>
  <c r="J837" i="13"/>
  <c r="J821" i="13"/>
  <c r="J815" i="13"/>
  <c r="J776" i="13"/>
  <c r="J741" i="13"/>
  <c r="J740" i="13"/>
  <c r="J657" i="13"/>
  <c r="J503" i="13"/>
  <c r="J475" i="13"/>
  <c r="J464" i="13"/>
  <c r="J439" i="13"/>
  <c r="J300" i="13"/>
  <c r="J217" i="13"/>
  <c r="J180" i="13"/>
  <c r="G396" i="13"/>
  <c r="G300" i="13"/>
  <c r="G217" i="13"/>
  <c r="G180" i="13"/>
  <c r="G175" i="13"/>
  <c r="G168" i="13"/>
  <c r="G150" i="13"/>
  <c r="G63" i="13"/>
  <c r="G28" i="13"/>
  <c r="G5" i="13"/>
  <c r="J175" i="13"/>
  <c r="J168" i="13"/>
  <c r="J150" i="13"/>
  <c r="J63" i="13"/>
  <c r="J28" i="13"/>
  <c r="J5" i="13"/>
  <c r="J492" i="13"/>
  <c r="J493" i="13"/>
  <c r="J557" i="13"/>
  <c r="J593" i="13"/>
  <c r="J591" i="13"/>
  <c r="J592"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3" i="13"/>
  <c r="J4" i="13"/>
  <c r="J6" i="13"/>
  <c r="J7" i="13"/>
  <c r="J8" i="13"/>
  <c r="J9" i="13"/>
  <c r="J10" i="13"/>
  <c r="J11" i="13"/>
  <c r="J12" i="13"/>
  <c r="J13" i="13"/>
  <c r="J14" i="13"/>
  <c r="J15" i="13"/>
  <c r="J16" i="13"/>
  <c r="J17" i="13"/>
  <c r="J18" i="13"/>
  <c r="J19" i="13"/>
  <c r="J20" i="13"/>
  <c r="J21" i="13"/>
  <c r="J22" i="13"/>
  <c r="J23" i="13"/>
  <c r="J24" i="13"/>
  <c r="J25" i="13"/>
  <c r="J26" i="13"/>
  <c r="J27"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9" i="13"/>
  <c r="J130" i="13"/>
  <c r="J131" i="13"/>
  <c r="J132" i="13"/>
  <c r="J133" i="13"/>
  <c r="J134" i="13"/>
  <c r="J135" i="13"/>
  <c r="J136" i="13"/>
  <c r="J137" i="13"/>
  <c r="J138" i="13"/>
  <c r="J139" i="13"/>
  <c r="J140" i="13"/>
  <c r="J141" i="13"/>
  <c r="J142" i="13"/>
  <c r="J143" i="13"/>
  <c r="J144" i="13"/>
  <c r="J145" i="13"/>
  <c r="J146" i="13"/>
  <c r="J147" i="13"/>
  <c r="J148" i="13"/>
  <c r="J149" i="13"/>
  <c r="J151" i="13"/>
  <c r="J152" i="13"/>
  <c r="J153" i="13"/>
  <c r="J154" i="13"/>
  <c r="J155" i="13"/>
  <c r="J156" i="13"/>
  <c r="J157" i="13"/>
  <c r="J158" i="13"/>
  <c r="J159" i="13"/>
  <c r="J160" i="13"/>
  <c r="J161" i="13"/>
  <c r="J162" i="13"/>
  <c r="J163" i="13"/>
  <c r="J164" i="13"/>
  <c r="J165" i="13"/>
  <c r="J166" i="13"/>
  <c r="J167" i="13"/>
  <c r="J169" i="13"/>
  <c r="J170" i="13"/>
  <c r="J171" i="13"/>
  <c r="J172" i="13"/>
  <c r="J173" i="13"/>
  <c r="J174" i="13"/>
  <c r="J176" i="13"/>
  <c r="J177" i="13"/>
  <c r="J178" i="13"/>
  <c r="J179"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6" i="13"/>
  <c r="J437" i="13"/>
  <c r="J438"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5" i="13"/>
  <c r="J466" i="13"/>
  <c r="J467" i="13"/>
  <c r="J468" i="13"/>
  <c r="J469" i="13"/>
  <c r="J470" i="13"/>
  <c r="J471" i="13"/>
  <c r="J472" i="13"/>
  <c r="J473" i="13"/>
  <c r="J474" i="13"/>
  <c r="J476" i="13"/>
  <c r="J477" i="13"/>
  <c r="J478" i="13"/>
  <c r="J479" i="13"/>
  <c r="J480" i="13"/>
  <c r="J481" i="13"/>
  <c r="J482" i="13"/>
  <c r="J483" i="13"/>
  <c r="J484" i="13"/>
  <c r="J485" i="13"/>
  <c r="J486" i="13"/>
  <c r="J487" i="13"/>
  <c r="J488" i="13"/>
  <c r="J489" i="13"/>
  <c r="J490" i="13"/>
  <c r="J491" i="13"/>
  <c r="J494" i="13"/>
  <c r="J495" i="13"/>
  <c r="J497" i="13"/>
  <c r="J498" i="13"/>
  <c r="J499" i="13"/>
  <c r="J500" i="13"/>
  <c r="J501" i="13"/>
  <c r="J502" i="13"/>
  <c r="J504" i="13"/>
  <c r="J505" i="13"/>
  <c r="J506" i="13"/>
  <c r="J507" i="13"/>
  <c r="J508" i="13"/>
  <c r="J509" i="13"/>
  <c r="J510" i="13"/>
  <c r="J511" i="13"/>
  <c r="J512" i="13"/>
  <c r="J513" i="13"/>
  <c r="J514" i="13"/>
  <c r="J515"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6" i="13"/>
  <c r="J817" i="13"/>
  <c r="J818" i="13"/>
  <c r="J819" i="13"/>
  <c r="J820" i="13"/>
  <c r="J822" i="13"/>
  <c r="J823" i="13"/>
  <c r="J824" i="13"/>
  <c r="J825" i="13"/>
  <c r="J826" i="13"/>
  <c r="J827" i="13"/>
  <c r="J828" i="13"/>
  <c r="J829" i="13"/>
  <c r="J830" i="13"/>
  <c r="J831" i="13"/>
  <c r="J832" i="13"/>
  <c r="J833" i="13"/>
  <c r="J834" i="13"/>
  <c r="J835" i="13"/>
  <c r="J836"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6" i="13"/>
  <c r="J977" i="13"/>
  <c r="J978" i="13"/>
  <c r="J979" i="13"/>
  <c r="J980" i="13"/>
  <c r="J981" i="13"/>
  <c r="J982" i="13"/>
  <c r="J983" i="13"/>
  <c r="J984" i="13"/>
  <c r="J985" i="13"/>
  <c r="J986" i="13"/>
  <c r="J987" i="13"/>
  <c r="J988" i="13"/>
  <c r="J989" i="13"/>
  <c r="J990" i="13"/>
  <c r="J991"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5" i="13"/>
  <c r="J1056" i="13"/>
  <c r="J1057" i="13"/>
  <c r="J1058" i="13"/>
  <c r="J1059" i="13"/>
  <c r="J1060" i="13"/>
  <c r="J1061" i="13"/>
  <c r="J1062" i="13"/>
  <c r="J1063" i="13"/>
  <c r="J1064" i="13"/>
  <c r="J1065" i="13"/>
  <c r="J1066"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2" i="13"/>
  <c r="G3" i="13"/>
  <c r="G4" i="13"/>
  <c r="G6" i="13"/>
  <c r="G7" i="13"/>
  <c r="G8" i="13"/>
  <c r="G9" i="13"/>
  <c r="G10" i="13"/>
  <c r="G11" i="13"/>
  <c r="G12" i="13"/>
  <c r="G13" i="13"/>
  <c r="G14" i="13"/>
  <c r="G15" i="13"/>
  <c r="G16" i="13"/>
  <c r="G17" i="13"/>
  <c r="G18" i="13"/>
  <c r="G19" i="13"/>
  <c r="G20" i="13"/>
  <c r="G21" i="13"/>
  <c r="G22" i="13"/>
  <c r="G23" i="13"/>
  <c r="G24" i="13"/>
  <c r="G25" i="13"/>
  <c r="G26" i="13"/>
  <c r="G27" i="13"/>
  <c r="AS5" i="8" s="1"/>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AS20" i="8" s="1"/>
  <c r="G138" i="13"/>
  <c r="G139" i="13"/>
  <c r="G140" i="13"/>
  <c r="G141" i="13"/>
  <c r="G142" i="13"/>
  <c r="G143" i="13"/>
  <c r="G144" i="13"/>
  <c r="G145" i="13"/>
  <c r="G146" i="13"/>
  <c r="G147" i="13"/>
  <c r="G148" i="13"/>
  <c r="G149" i="13"/>
  <c r="G151" i="13"/>
  <c r="G152" i="13"/>
  <c r="G153" i="13"/>
  <c r="G154" i="13"/>
  <c r="G155" i="13"/>
  <c r="G156" i="13"/>
  <c r="G157" i="13"/>
  <c r="G158" i="13"/>
  <c r="G159" i="13"/>
  <c r="G160" i="13"/>
  <c r="G161" i="13"/>
  <c r="G162" i="13"/>
  <c r="G163" i="13"/>
  <c r="G164" i="13"/>
  <c r="G165" i="13"/>
  <c r="G166" i="13"/>
  <c r="G167" i="13"/>
  <c r="G169" i="13"/>
  <c r="G170" i="13"/>
  <c r="G171" i="13"/>
  <c r="G172" i="13"/>
  <c r="G173" i="13"/>
  <c r="G174" i="13"/>
  <c r="G176" i="13"/>
  <c r="G177" i="13"/>
  <c r="G178" i="13"/>
  <c r="G179" i="13"/>
  <c r="G181" i="13"/>
  <c r="AS16" i="8" s="1"/>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AS24" i="8" s="1"/>
  <c r="G374" i="13"/>
  <c r="G375" i="13"/>
  <c r="G376" i="13"/>
  <c r="G377" i="13"/>
  <c r="G378" i="13"/>
  <c r="G379" i="13"/>
  <c r="G380" i="13"/>
  <c r="G381" i="13"/>
  <c r="G382" i="13"/>
  <c r="G383" i="13"/>
  <c r="G384" i="13"/>
  <c r="G385" i="13"/>
  <c r="G386" i="13"/>
  <c r="G387" i="13"/>
  <c r="G388" i="13"/>
  <c r="G389" i="13"/>
  <c r="G390" i="13"/>
  <c r="G391" i="13"/>
  <c r="G392" i="13"/>
  <c r="G393" i="13"/>
  <c r="G394" i="13"/>
  <c r="G395"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7" i="13"/>
  <c r="G498" i="13"/>
  <c r="G499" i="13"/>
  <c r="G500" i="13"/>
  <c r="G501" i="13"/>
  <c r="G502" i="13"/>
  <c r="G503" i="13"/>
  <c r="G504" i="13"/>
  <c r="G505" i="13"/>
  <c r="G506" i="13"/>
  <c r="G507" i="13"/>
  <c r="G508" i="13"/>
  <c r="G509" i="13"/>
  <c r="G510" i="13"/>
  <c r="G511" i="13"/>
  <c r="G512" i="13"/>
  <c r="G513" i="13"/>
  <c r="G514" i="13"/>
  <c r="G515"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AS22" i="8" s="1"/>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AS23" i="8" s="1"/>
  <c r="G657" i="13"/>
  <c r="G658" i="13"/>
  <c r="G659" i="13"/>
  <c r="G660" i="13"/>
  <c r="G661" i="13"/>
  <c r="AS6" i="8" s="1"/>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AS12" i="8" s="1"/>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AS21" i="8" s="1"/>
  <c r="AY21" i="8" s="1"/>
  <c r="G1010" i="13"/>
  <c r="G1011" i="13"/>
  <c r="G1012" i="13"/>
  <c r="G1013" i="13"/>
  <c r="G1014" i="13"/>
  <c r="G1015" i="13"/>
  <c r="G1016" i="13"/>
  <c r="G1017" i="13"/>
  <c r="G1018" i="13"/>
  <c r="G1019" i="13"/>
  <c r="G1020" i="13"/>
  <c r="G1021" i="13"/>
  <c r="G1022" i="13"/>
  <c r="G1023" i="13"/>
  <c r="AS19" i="8" s="1"/>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AS17" i="8" s="1"/>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2" i="13"/>
  <c r="B1385" i="8"/>
  <c r="B145" i="8"/>
  <c r="B1238" i="8"/>
  <c r="B1239" i="8"/>
  <c r="B532" i="8"/>
  <c r="B533" i="8"/>
  <c r="B535" i="8"/>
  <c r="B538" i="8"/>
  <c r="B960" i="8"/>
  <c r="B965" i="8"/>
  <c r="B923" i="8"/>
  <c r="B99" i="8"/>
  <c r="B82" i="8"/>
  <c r="B74" i="8"/>
  <c r="B183" i="8"/>
  <c r="B188" i="8"/>
  <c r="B190" i="8"/>
  <c r="B191" i="8"/>
  <c r="B192" i="8"/>
  <c r="B850" i="8"/>
  <c r="B194" i="8"/>
  <c r="B195" i="8"/>
  <c r="B83" i="8"/>
  <c r="B196" i="8"/>
  <c r="B964" i="8"/>
  <c r="B197" i="8"/>
  <c r="B92" i="8"/>
  <c r="B360" i="8"/>
  <c r="B534" i="8"/>
  <c r="B46" i="8"/>
  <c r="B48" i="8"/>
  <c r="B1365" i="8"/>
  <c r="B112" i="8"/>
  <c r="B865" i="8"/>
  <c r="B302" i="8"/>
  <c r="B467" i="8"/>
  <c r="B1381" i="8"/>
  <c r="B1234" i="8"/>
  <c r="B981" i="8"/>
  <c r="B468" i="8"/>
  <c r="B774" i="8"/>
  <c r="B214" i="8"/>
  <c r="B250" i="8"/>
  <c r="B919" i="8"/>
  <c r="B775" i="8"/>
  <c r="B776" i="8"/>
  <c r="B777" i="8"/>
  <c r="B778" i="8"/>
  <c r="B779" i="8"/>
  <c r="B780" i="8"/>
  <c r="B781" i="8"/>
  <c r="B782" i="8"/>
  <c r="B176" i="8"/>
  <c r="B251" i="8"/>
  <c r="B783" i="8"/>
  <c r="B5" i="8"/>
  <c r="B252" i="8"/>
  <c r="B784" i="8"/>
  <c r="B253" i="8"/>
  <c r="B254" i="8"/>
  <c r="B785" i="8"/>
  <c r="B786" i="8"/>
  <c r="B787" i="8"/>
  <c r="B153" i="8"/>
  <c r="B985" i="8"/>
  <c r="B816" i="8"/>
  <c r="B836" i="8"/>
  <c r="B325" i="8"/>
  <c r="B350" i="8"/>
  <c r="B827" i="8"/>
  <c r="B409" i="8"/>
  <c r="B255" i="8"/>
  <c r="B986" i="8"/>
  <c r="B866" i="8"/>
  <c r="B837" i="8"/>
  <c r="B410" i="8"/>
  <c r="B469" i="8"/>
  <c r="B332" i="8"/>
  <c r="B943" i="8"/>
  <c r="B1493" i="8"/>
  <c r="B944" i="8"/>
  <c r="B838" i="8"/>
  <c r="B1244" i="8"/>
  <c r="B817" i="8"/>
  <c r="B810" i="8"/>
  <c r="B867" i="8"/>
  <c r="B213" i="8"/>
  <c r="B256" i="8"/>
  <c r="B470" i="8"/>
  <c r="B202" i="8"/>
  <c r="B471" i="8"/>
  <c r="B472" i="8"/>
  <c r="B473" i="8"/>
  <c r="B257" i="8"/>
  <c r="B1169" i="8"/>
  <c r="B1235" i="8"/>
  <c r="B474" i="8"/>
  <c r="B839" i="8"/>
  <c r="B133" i="8"/>
  <c r="B828" i="8"/>
  <c r="B327" i="8"/>
  <c r="B803" i="8"/>
  <c r="B1245" i="8"/>
  <c r="B818" i="8"/>
  <c r="B405" i="8"/>
  <c r="B1170" i="8"/>
  <c r="B113" i="8"/>
  <c r="B95" i="8"/>
  <c r="B398" i="8"/>
  <c r="B1171" i="8"/>
  <c r="B851" i="8"/>
  <c r="B938" i="8"/>
  <c r="B1246" i="8"/>
  <c r="B956" i="8"/>
  <c r="B475" i="8"/>
  <c r="B476" i="8"/>
  <c r="B258" i="8"/>
  <c r="B477" i="8"/>
  <c r="B478" i="8"/>
  <c r="B210" i="8"/>
  <c r="B479" i="8"/>
  <c r="B480" i="8"/>
  <c r="B1172" i="8"/>
  <c r="B13" i="8"/>
  <c r="B819" i="8"/>
  <c r="B541" i="8"/>
  <c r="B481" i="8"/>
  <c r="B940" i="8"/>
  <c r="B542" i="8"/>
  <c r="B482" i="8"/>
  <c r="B840" i="8"/>
  <c r="B820" i="8"/>
  <c r="B517" i="8"/>
  <c r="B1173" i="8"/>
  <c r="B85" i="8"/>
  <c r="B1370" i="8"/>
  <c r="B483" i="8"/>
  <c r="B134" i="8"/>
  <c r="B518" i="8"/>
  <c r="B1382" i="8"/>
  <c r="B1495" i="8"/>
  <c r="B484" i="8"/>
  <c r="B994" i="8"/>
  <c r="B10" i="8"/>
  <c r="B1366" i="8"/>
  <c r="B179" i="8"/>
  <c r="B259" i="8"/>
  <c r="B841" i="8"/>
  <c r="B56" i="8"/>
  <c r="B203" i="8"/>
  <c r="B485" i="8"/>
  <c r="B1482" i="8"/>
  <c r="B1248" i="8"/>
  <c r="B1367" i="8"/>
  <c r="B204" i="8"/>
  <c r="B72" i="8"/>
  <c r="B20" i="8"/>
  <c r="B97" i="8"/>
  <c r="B842" i="8"/>
  <c r="B951" i="8"/>
  <c r="B399" i="8"/>
  <c r="B335" i="8"/>
  <c r="B486" i="8"/>
  <c r="B260" i="8"/>
  <c r="B411" i="8"/>
  <c r="B1193" i="8"/>
  <c r="B543" i="8"/>
  <c r="B65" i="8"/>
  <c r="B412" i="8"/>
  <c r="B1174" i="8"/>
  <c r="B1236" i="8"/>
  <c r="B487" i="8"/>
  <c r="B50" i="8"/>
  <c r="B261" i="8"/>
  <c r="B208" i="8"/>
  <c r="B368" i="8"/>
  <c r="B1194" i="8"/>
  <c r="B377" i="8"/>
  <c r="B378" i="8"/>
  <c r="B788" i="8"/>
  <c r="B413" i="8"/>
  <c r="B520" i="8"/>
  <c r="B521" i="8"/>
  <c r="B948" i="8"/>
  <c r="B889" i="8"/>
  <c r="B1254" i="8"/>
  <c r="B262" i="8"/>
  <c r="B263" i="8"/>
  <c r="B545" i="8"/>
  <c r="B544" i="8"/>
  <c r="B187" i="8"/>
  <c r="B489" i="8"/>
  <c r="B490" i="8"/>
  <c r="B913" i="8"/>
  <c r="B1175" i="8"/>
  <c r="B414" i="8"/>
  <c r="B1195" i="8"/>
  <c r="B359" i="8"/>
  <c r="B400" i="8"/>
  <c r="B491" i="8"/>
  <c r="B914" i="8"/>
  <c r="B893" i="8"/>
  <c r="B16" i="8"/>
  <c r="B492" i="8"/>
  <c r="B957" i="8"/>
  <c r="B1252" i="8"/>
  <c r="B1177" i="8"/>
  <c r="B519" i="8"/>
  <c r="B522" i="8"/>
  <c r="B264" i="8"/>
  <c r="B265" i="8"/>
  <c r="B1196" i="8"/>
  <c r="B868" i="8"/>
  <c r="B869" i="8"/>
  <c r="B870" i="8"/>
  <c r="B928" i="8"/>
  <c r="B292" i="8"/>
  <c r="B493" i="8"/>
  <c r="B823" i="8"/>
  <c r="B523" i="8"/>
  <c r="B86" i="8"/>
  <c r="B415" i="8"/>
  <c r="B1181" i="8"/>
  <c r="B1237" i="8"/>
  <c r="B66" i="8"/>
  <c r="B546" i="8"/>
  <c r="B135" i="8"/>
  <c r="B43" i="8"/>
  <c r="B44" i="8"/>
  <c r="B45" i="8"/>
  <c r="B303" i="8"/>
  <c r="B416" i="8"/>
  <c r="B136" i="8"/>
  <c r="B60" i="8"/>
  <c r="B81" i="8"/>
  <c r="B379" i="8"/>
  <c r="B380" i="8"/>
  <c r="B381" i="8"/>
  <c r="B931" i="8"/>
  <c r="B266" i="8"/>
  <c r="B871" i="8"/>
  <c r="B929" i="8"/>
  <c r="B178" i="8"/>
  <c r="B872" i="8"/>
  <c r="B125" i="8"/>
  <c r="B547" i="8"/>
  <c r="B90" i="8"/>
  <c r="B267" i="8"/>
  <c r="B494" i="8"/>
  <c r="B843" i="8"/>
  <c r="B1383" i="8"/>
  <c r="B137" i="8"/>
  <c r="B138" i="8"/>
  <c r="B1199" i="8"/>
  <c r="B1008" i="8"/>
  <c r="B799" i="8"/>
  <c r="B800" i="8"/>
  <c r="B339" i="8"/>
  <c r="B935" i="8"/>
  <c r="B952" i="8"/>
  <c r="B524" i="8"/>
  <c r="B268" i="8"/>
  <c r="B206" i="8"/>
  <c r="B852" i="8"/>
  <c r="B495" i="8"/>
  <c r="B1371" i="8"/>
  <c r="B880" i="8"/>
  <c r="B548" i="8"/>
  <c r="B269" i="8"/>
  <c r="B180" i="8"/>
  <c r="B1200" i="8"/>
  <c r="B1251" i="8"/>
  <c r="B1014" i="8"/>
  <c r="B73" i="8"/>
  <c r="B549" i="8"/>
  <c r="B1182" i="8"/>
  <c r="B791" i="8"/>
  <c r="B1201" i="8"/>
  <c r="B109" i="8"/>
  <c r="B811" i="8"/>
  <c r="B293" i="8"/>
  <c r="B154" i="8"/>
  <c r="B1241" i="8"/>
  <c r="B1020" i="8"/>
  <c r="B793" i="8"/>
  <c r="B958" i="8"/>
  <c r="B1022" i="8"/>
  <c r="B142" i="8"/>
  <c r="B382" i="8"/>
  <c r="B24" i="8"/>
  <c r="B98" i="8"/>
  <c r="B270" i="8"/>
  <c r="B1253" i="8"/>
  <c r="B525" i="8"/>
  <c r="B1202" i="8"/>
  <c r="B1183" i="8"/>
  <c r="B345" i="8"/>
  <c r="B349" i="8"/>
  <c r="B932" i="8"/>
  <c r="B304" i="8"/>
  <c r="B271" i="8"/>
  <c r="B1184" i="8"/>
  <c r="B272" i="8"/>
  <c r="B28" i="8"/>
  <c r="B47" i="8"/>
  <c r="B216" i="8"/>
  <c r="B305" i="8"/>
  <c r="B934" i="8"/>
  <c r="B348" i="8"/>
  <c r="B217" i="8"/>
  <c r="B108" i="8"/>
  <c r="B143" i="8"/>
  <c r="B18" i="8"/>
  <c r="B117" i="8"/>
  <c r="B874" i="8"/>
  <c r="B144" i="8"/>
  <c r="B155" i="8"/>
  <c r="B80" i="8"/>
  <c r="B856" i="8"/>
  <c r="B857" i="8"/>
  <c r="B383" i="8"/>
  <c r="B805" i="8"/>
  <c r="B1249" i="8"/>
  <c r="B186" i="8"/>
  <c r="B3" i="8"/>
  <c r="B526" i="8"/>
  <c r="B875" i="8"/>
  <c r="B806" i="8"/>
  <c r="B550" i="8"/>
  <c r="B75" i="8"/>
  <c r="B156" i="8"/>
  <c r="B1384" i="8"/>
  <c r="B114" i="8"/>
  <c r="B306" i="8"/>
  <c r="B307" i="8"/>
  <c r="B1203" i="8"/>
  <c r="B915" i="8"/>
  <c r="B177" i="8"/>
  <c r="B61" i="8"/>
  <c r="B157" i="8"/>
  <c r="B294" i="8"/>
  <c r="B62" i="8"/>
  <c r="B527" i="8"/>
  <c r="B892" i="8"/>
  <c r="B110" i="8"/>
  <c r="B158" i="8"/>
  <c r="B1204" i="8"/>
  <c r="B2" i="8"/>
  <c r="B76" i="8"/>
  <c r="B1205" i="8"/>
  <c r="B1372" i="8"/>
  <c r="B824" i="8"/>
  <c r="B528" i="8"/>
  <c r="B1373" i="8"/>
  <c r="B1242" i="8"/>
  <c r="B551" i="8"/>
  <c r="B882" i="8"/>
  <c r="B351" i="8"/>
  <c r="B807" i="8"/>
  <c r="B883" i="8"/>
  <c r="B295" i="8"/>
  <c r="B159" i="8"/>
  <c r="B160" i="8"/>
  <c r="B825" i="8"/>
  <c r="B552" i="8"/>
  <c r="B496" i="8"/>
  <c r="B1033" i="8"/>
  <c r="B821" i="8"/>
  <c r="B384" i="8"/>
  <c r="B308" i="8"/>
  <c r="B373" i="8"/>
  <c r="B161" i="8"/>
  <c r="B309" i="8"/>
  <c r="B53" i="8"/>
  <c r="B70" i="8"/>
  <c r="B916" i="8"/>
  <c r="B100" i="8"/>
  <c r="B273" i="8"/>
  <c r="B336" i="8"/>
  <c r="B296" i="8"/>
  <c r="B1178" i="8"/>
  <c r="B1037" i="8"/>
  <c r="B1206" i="8"/>
  <c r="B1038" i="8"/>
  <c r="B1039" i="8"/>
  <c r="B963" i="8"/>
  <c r="B146" i="8"/>
  <c r="B40" i="8"/>
  <c r="B96" i="8"/>
  <c r="B297" i="8"/>
  <c r="B57" i="8"/>
  <c r="B118" i="8"/>
  <c r="B953" i="8"/>
  <c r="B35" i="8"/>
  <c r="B122" i="8"/>
  <c r="B822" i="8"/>
  <c r="B1048" i="8"/>
  <c r="B147" i="8"/>
  <c r="B884" i="8"/>
  <c r="B497" i="8"/>
  <c r="B41" i="8"/>
  <c r="B38" i="8"/>
  <c r="B22" i="8"/>
  <c r="B139" i="8"/>
  <c r="B1049" i="8"/>
  <c r="B941" i="8"/>
  <c r="B361" i="8"/>
  <c r="B68" i="8"/>
  <c r="B310" i="8"/>
  <c r="B1207" i="8"/>
  <c r="B876" i="8"/>
  <c r="B945" i="8"/>
  <c r="B356" i="8"/>
  <c r="B115" i="8"/>
  <c r="B942" i="8"/>
  <c r="B895" i="8"/>
  <c r="B797" i="8"/>
  <c r="B418" i="8"/>
  <c r="B39" i="8"/>
  <c r="B1179" i="8"/>
  <c r="B374" i="8"/>
  <c r="B71" i="8"/>
  <c r="B1057" i="8"/>
  <c r="B553" i="8"/>
  <c r="B845" i="8"/>
  <c r="B162" i="8"/>
  <c r="B36" i="8"/>
  <c r="B37" i="8"/>
  <c r="B58" i="8"/>
  <c r="B163" i="8"/>
  <c r="B1187" i="8"/>
  <c r="B93" i="8"/>
  <c r="B311" i="8"/>
  <c r="B328" i="8"/>
  <c r="B920" i="8"/>
  <c r="B346" i="8"/>
  <c r="B49" i="8"/>
  <c r="B877" i="8"/>
  <c r="B185" i="8"/>
  <c r="B181" i="8"/>
  <c r="B1208" i="8"/>
  <c r="B1209" i="8"/>
  <c r="B23" i="8"/>
  <c r="B427" i="8"/>
  <c r="B959" i="8"/>
  <c r="B6" i="8"/>
  <c r="B116" i="8"/>
  <c r="B1210" i="8"/>
  <c r="B529" i="8"/>
  <c r="B795" i="8"/>
  <c r="B428" i="8"/>
  <c r="B554" i="8"/>
  <c r="B530" i="8"/>
  <c r="B124" i="8"/>
  <c r="B1211" i="8"/>
  <c r="B274" i="8"/>
  <c r="B275" i="8"/>
  <c r="B1374" i="8"/>
  <c r="B224" i="8"/>
  <c r="B1250" i="8"/>
  <c r="B1375" i="8"/>
  <c r="B218" i="8"/>
  <c r="B54" i="8"/>
  <c r="B55" i="8"/>
  <c r="B363" i="8"/>
  <c r="B498" i="8"/>
  <c r="B499" i="8"/>
  <c r="B1483" i="8"/>
  <c r="B1188" i="8"/>
  <c r="B276" i="8"/>
  <c r="B1180" i="8"/>
  <c r="B369" i="8"/>
  <c r="B277" i="8"/>
  <c r="B298" i="8"/>
  <c r="B299" i="8"/>
  <c r="B500" i="8"/>
  <c r="B12" i="8"/>
  <c r="B370" i="8"/>
  <c r="B343" i="8"/>
  <c r="B278" i="8"/>
  <c r="B225" i="8"/>
  <c r="B531" i="8"/>
  <c r="B25" i="8"/>
  <c r="B26" i="8"/>
  <c r="B501" i="8"/>
  <c r="B789" i="8"/>
  <c r="B1212" i="8"/>
  <c r="B226" i="8"/>
  <c r="B502" i="8"/>
  <c r="B429" i="8"/>
  <c r="B555" i="8"/>
  <c r="B91" i="8"/>
  <c r="B279" i="8"/>
  <c r="B1189" i="8"/>
  <c r="B503" i="8"/>
  <c r="B504" i="8"/>
  <c r="B362" i="8"/>
  <c r="B794" i="8"/>
  <c r="B140" i="8"/>
  <c r="B430" i="8"/>
  <c r="B227" i="8"/>
  <c r="B280" i="8"/>
  <c r="B505" i="8"/>
  <c r="B826" i="8"/>
  <c r="B431" i="8"/>
  <c r="B506" i="8"/>
  <c r="B281" i="8"/>
  <c r="B282" i="8"/>
  <c r="B873" i="8"/>
  <c r="B283" i="8"/>
  <c r="B284" i="8"/>
  <c r="B285" i="8"/>
  <c r="B507" i="8"/>
  <c r="B947" i="8"/>
  <c r="B1247" i="8"/>
  <c r="B286" i="8"/>
  <c r="B334" i="8"/>
  <c r="B1376" i="8"/>
  <c r="B1213" i="8"/>
  <c r="B119" i="8"/>
  <c r="B1214" i="8"/>
  <c r="B287" i="8"/>
  <c r="B288" i="8"/>
  <c r="B149" i="8"/>
  <c r="B102" i="8"/>
  <c r="B1484" i="8"/>
  <c r="B289" i="8"/>
  <c r="B371" i="8"/>
  <c r="B1499" i="8"/>
  <c r="B859" i="8"/>
  <c r="B508" i="8"/>
  <c r="B228" i="8"/>
  <c r="B844" i="8"/>
  <c r="B229" i="8"/>
  <c r="B9" i="8"/>
  <c r="B509" i="8"/>
  <c r="B510" i="8"/>
  <c r="B372" i="8"/>
  <c r="B164" i="8"/>
  <c r="B1215" i="8"/>
  <c r="B1523" i="8"/>
  <c r="B165" i="8"/>
  <c r="B939" i="8"/>
  <c r="B1092" i="8"/>
  <c r="B1093" i="8"/>
  <c r="B432"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375" i="8"/>
  <c r="B433" i="8"/>
  <c r="B312" i="8"/>
  <c r="B313" i="8"/>
  <c r="B205" i="8"/>
  <c r="B314" i="8"/>
  <c r="B629" i="8"/>
  <c r="B885" i="8"/>
  <c r="B1216" i="8"/>
  <c r="B27" i="8"/>
  <c r="B166" i="8"/>
  <c r="B230" i="8"/>
  <c r="B152" i="8"/>
  <c r="B1161" i="8"/>
  <c r="B834" i="8"/>
  <c r="B123" i="8"/>
  <c r="B860" i="8"/>
  <c r="B364" i="8"/>
  <c r="B69" i="8"/>
  <c r="B300" i="8"/>
  <c r="B511" i="8"/>
  <c r="B219" i="8"/>
  <c r="B209" i="8"/>
  <c r="B402" i="8"/>
  <c r="B630" i="8"/>
  <c r="B512" i="8"/>
  <c r="B631" i="8"/>
  <c r="B632" i="8"/>
  <c r="B1240" i="8"/>
  <c r="B633" i="8"/>
  <c r="B634" i="8"/>
  <c r="B635" i="8"/>
  <c r="B636" i="8"/>
  <c r="B637" i="8"/>
  <c r="B638" i="8"/>
  <c r="B168" i="8"/>
  <c r="B386" i="8"/>
  <c r="B830"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829" i="8"/>
  <c r="B666" i="8"/>
  <c r="B667" i="8"/>
  <c r="B668" i="8"/>
  <c r="B669" i="8"/>
  <c r="B670" i="8"/>
  <c r="B671" i="8"/>
  <c r="B672" i="8"/>
  <c r="B846" i="8"/>
  <c r="B673" i="8"/>
  <c r="B847" i="8"/>
  <c r="B848" i="8"/>
  <c r="B886" i="8"/>
  <c r="B1218" i="8"/>
  <c r="B1220" i="8"/>
  <c r="B1221" i="8"/>
  <c r="B674" i="8"/>
  <c r="B946" i="8"/>
  <c r="B675" i="8"/>
  <c r="B676" i="8"/>
  <c r="B677" i="8"/>
  <c r="B678" i="8"/>
  <c r="B679" i="8"/>
  <c r="B680" i="8"/>
  <c r="B681" i="8"/>
  <c r="B682" i="8"/>
  <c r="B683" i="8"/>
  <c r="B684" i="8"/>
  <c r="B685" i="8"/>
  <c r="B949" i="8"/>
  <c r="B169" i="8"/>
  <c r="B1104" i="8"/>
  <c r="B930" i="8"/>
  <c r="B1222" i="8"/>
  <c r="B686" i="8"/>
  <c r="B687" i="8"/>
  <c r="B688" i="8"/>
  <c r="B689" i="8"/>
  <c r="B690" i="8"/>
  <c r="B691" i="8"/>
  <c r="B692" i="8"/>
  <c r="B693" i="8"/>
  <c r="B694" i="8"/>
  <c r="B77" i="8"/>
  <c r="B695" i="8"/>
  <c r="B696" i="8"/>
  <c r="B170" i="8"/>
  <c r="B697" i="8"/>
  <c r="B171" i="8"/>
  <c r="B172" i="8"/>
  <c r="B698" i="8"/>
  <c r="B699" i="8"/>
  <c r="B700" i="8"/>
  <c r="B701" i="8"/>
  <c r="B858" i="8"/>
  <c r="B702" i="8"/>
  <c r="B385" i="8"/>
  <c r="B315" i="8"/>
  <c r="B14" i="8"/>
  <c r="B316" i="8"/>
  <c r="B231" i="8"/>
  <c r="B173" i="8"/>
  <c r="B703" i="8"/>
  <c r="B704" i="8"/>
  <c r="B705" i="8"/>
  <c r="B706" i="8"/>
  <c r="B337" i="8"/>
  <c r="B1233" i="8"/>
  <c r="B1379" i="8"/>
  <c r="B434" i="8"/>
  <c r="B1377" i="8"/>
  <c r="B324" i="8"/>
  <c r="B707" i="8"/>
  <c r="B1108" i="8"/>
  <c r="B708" i="8"/>
  <c r="B709" i="8"/>
  <c r="B710" i="8"/>
  <c r="B1224" i="8"/>
  <c r="B1225" i="8"/>
  <c r="B1114" i="8"/>
  <c r="B878" i="8"/>
  <c r="B141" i="8"/>
  <c r="B317" i="8"/>
  <c r="B220" i="8"/>
  <c r="B318" i="8"/>
  <c r="B711" i="8"/>
  <c r="B365" i="8"/>
  <c r="B435" i="8"/>
  <c r="B403" i="8"/>
  <c r="B437" i="8"/>
  <c r="B366" i="8"/>
  <c r="B438" i="8"/>
  <c r="B439" i="8"/>
  <c r="B1162" i="8"/>
  <c r="B1386" i="8"/>
  <c r="B232" i="8"/>
  <c r="B440" i="8"/>
  <c r="B835" i="8"/>
  <c r="B126" i="8"/>
  <c r="B7" i="8"/>
  <c r="B861" i="8"/>
  <c r="B1116" i="8"/>
  <c r="B290" i="8"/>
  <c r="B233" i="8"/>
  <c r="B419" i="8"/>
  <c r="B420" i="8"/>
  <c r="B421" i="8"/>
  <c r="B426" i="8"/>
  <c r="B917" i="8"/>
  <c r="B441" i="8"/>
  <c r="B1190" i="8"/>
  <c r="B301" i="8"/>
  <c r="B879" i="8"/>
  <c r="B1191" i="8"/>
  <c r="B536" i="8"/>
  <c r="B921" i="8"/>
  <c r="B221" i="8"/>
  <c r="B442" i="8"/>
  <c r="B234" i="8"/>
  <c r="B443" i="8"/>
  <c r="B950" i="8"/>
  <c r="B1165" i="8"/>
  <c r="B235" i="8"/>
  <c r="B444" i="8"/>
  <c r="B445" i="8"/>
  <c r="B1166" i="8"/>
  <c r="B1380" i="8"/>
  <c r="B404" i="8"/>
  <c r="B446" i="8"/>
  <c r="B127" i="8"/>
  <c r="B182" i="8"/>
  <c r="B21" i="8"/>
  <c r="B1192" i="8"/>
  <c r="B447" i="8"/>
  <c r="B537" i="8"/>
  <c r="B128" i="8"/>
  <c r="B1363" i="8"/>
  <c r="B406" i="8"/>
  <c r="B376" i="8"/>
  <c r="B539" i="8"/>
  <c r="B540" i="8"/>
  <c r="B319" i="8"/>
  <c r="B94" i="8"/>
  <c r="B862" i="8"/>
  <c r="B448" i="8"/>
  <c r="B1243" i="8"/>
  <c r="B19" i="8"/>
  <c r="B236" i="8"/>
  <c r="B344" i="8"/>
  <c r="B121" i="8"/>
  <c r="B291" i="8"/>
  <c r="B796" i="8"/>
  <c r="B449" i="8"/>
  <c r="B887" i="8"/>
  <c r="B450" i="8"/>
  <c r="B199" i="8"/>
  <c r="B207" i="8"/>
  <c r="B200" i="8"/>
  <c r="B927" i="8"/>
  <c r="B712" i="8"/>
  <c r="B17" i="8"/>
  <c r="B174" i="8"/>
  <c r="B175" i="8"/>
  <c r="B713" i="8"/>
  <c r="B714" i="8"/>
  <c r="B715" i="8"/>
  <c r="B716" i="8"/>
  <c r="B717" i="8"/>
  <c r="B718" i="8"/>
  <c r="B323" i="8"/>
  <c r="B1168" i="8"/>
  <c r="B1124" i="8"/>
  <c r="B1125" i="8"/>
  <c r="B849" i="8"/>
  <c r="B330" i="8"/>
  <c r="B29" i="8"/>
  <c r="B84" i="8"/>
  <c r="B719" i="8"/>
  <c r="B88" i="8"/>
  <c r="B198" i="8"/>
  <c r="B1126" i="8"/>
  <c r="B1127" i="8"/>
  <c r="B1128" i="8"/>
  <c r="B720" i="8"/>
  <c r="B804" i="8"/>
  <c r="B514" i="8"/>
  <c r="B89" i="8"/>
  <c r="B515" i="8"/>
  <c r="B63" i="8"/>
  <c r="B64" i="8"/>
  <c r="B721" i="8"/>
  <c r="B451" i="8"/>
  <c r="B237" i="8"/>
  <c r="B212" i="8"/>
  <c r="B896" i="8"/>
  <c r="B1378" i="8"/>
  <c r="B890" i="8"/>
  <c r="B452" i="8"/>
  <c r="B891" i="8"/>
  <c r="B130" i="8"/>
  <c r="B897" i="8"/>
  <c r="B1226" i="8"/>
  <c r="B722" i="8"/>
  <c r="B30" i="8"/>
  <c r="B33" i="8"/>
  <c r="B31" i="8"/>
  <c r="B723" i="8"/>
  <c r="B724" i="8"/>
  <c r="B725" i="8"/>
  <c r="B726" i="8"/>
  <c r="B727" i="8"/>
  <c r="B1507" i="8"/>
  <c r="B189" i="8"/>
  <c r="B453" i="8"/>
  <c r="B728" i="8"/>
  <c r="B729" i="8"/>
  <c r="B1132" i="8"/>
  <c r="B1133" i="8"/>
  <c r="B1134" i="8"/>
  <c r="B131" i="8"/>
  <c r="B454" i="8"/>
  <c r="B238" i="8"/>
  <c r="B455" i="8"/>
  <c r="B239" i="8"/>
  <c r="B730" i="8"/>
  <c r="B240" i="8"/>
  <c r="B456" i="8"/>
  <c r="B78" i="8"/>
  <c r="B32" i="8"/>
  <c r="B34"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1521" i="8"/>
  <c r="B320" i="8"/>
  <c r="B87" i="8"/>
  <c r="B457" i="8"/>
  <c r="B241" i="8"/>
  <c r="B242" i="8"/>
  <c r="B756" i="8"/>
  <c r="B757" i="8"/>
  <c r="B758" i="8"/>
  <c r="B759" i="8"/>
  <c r="B760" i="8"/>
  <c r="B761" i="8"/>
  <c r="B762" i="8"/>
  <c r="B763" i="8"/>
  <c r="B764" i="8"/>
  <c r="B765" i="8"/>
  <c r="B888" i="8"/>
  <c r="B321" i="8"/>
  <c r="B766" i="8"/>
  <c r="B863" i="8"/>
  <c r="B864" i="8"/>
  <c r="B322" i="8"/>
  <c r="B458" i="8"/>
  <c r="B341" i="8"/>
  <c r="B767" i="8"/>
  <c r="B768" i="8"/>
  <c r="B193" i="8"/>
  <c r="B1364" i="8"/>
  <c r="B769" i="8"/>
  <c r="B814" i="8"/>
  <c r="B407" i="8"/>
  <c r="B459" i="8"/>
  <c r="B243" i="8"/>
  <c r="B244" i="8"/>
  <c r="B460" i="8"/>
  <c r="B201" i="8"/>
  <c r="B245" i="8"/>
  <c r="B246" i="8"/>
  <c r="B461" i="8"/>
  <c r="B358" i="8"/>
  <c r="B367" i="8"/>
  <c r="B247" i="8"/>
  <c r="B955" i="8"/>
  <c r="B4" i="8"/>
  <c r="B809" i="8"/>
  <c r="B120" i="8"/>
  <c r="B462" i="8"/>
  <c r="B802" i="8"/>
  <c r="B770" i="8"/>
  <c r="B463" i="8"/>
  <c r="B464" i="8"/>
  <c r="B918" i="8"/>
  <c r="B465" i="8"/>
  <c r="B772" i="8"/>
  <c r="B773" i="8"/>
  <c r="B8" i="8"/>
  <c r="B815" i="8"/>
  <c r="B1369" i="8"/>
  <c r="B466" i="8"/>
  <c r="B937" i="8"/>
  <c r="B248" i="8"/>
  <c r="B111" i="8"/>
  <c r="B1140" i="8"/>
  <c r="B249" i="8"/>
  <c r="B408" i="8"/>
  <c r="B1500" i="8"/>
  <c r="B326" i="8"/>
  <c r="B329" i="8"/>
  <c r="B333" i="8"/>
  <c r="B790" i="8"/>
  <c r="B792" i="8"/>
  <c r="B338" i="8"/>
  <c r="B340" i="8"/>
  <c r="B342" i="8"/>
  <c r="B347" i="8"/>
  <c r="B798" i="8"/>
  <c r="B353" i="8"/>
  <c r="B354" i="8"/>
  <c r="B355" i="8"/>
  <c r="B222" i="8"/>
  <c r="B223" i="8"/>
  <c r="B422" i="8"/>
  <c r="B1159" i="8"/>
  <c r="B1160" i="8"/>
  <c r="B1186" i="8"/>
  <c r="W560" i="1"/>
  <c r="X560" i="1" s="1"/>
  <c r="W296" i="1"/>
  <c r="X296" i="1"/>
  <c r="W121" i="1"/>
  <c r="X121" i="1" s="1"/>
  <c r="W81" i="1"/>
  <c r="X81" i="1" s="1"/>
  <c r="W4" i="1"/>
  <c r="X4" i="1" s="1"/>
  <c r="AY1" i="8"/>
  <c r="Q9" i="10"/>
  <c r="X632" i="1"/>
  <c r="X3" i="1"/>
  <c r="X12" i="1"/>
  <c r="X36" i="1"/>
  <c r="X39" i="1"/>
  <c r="X138" i="1"/>
  <c r="X310" i="1"/>
  <c r="X335" i="1"/>
  <c r="X336" i="1"/>
  <c r="X337" i="1"/>
  <c r="X338" i="1"/>
  <c r="X353" i="1"/>
  <c r="X402" i="1"/>
  <c r="X416" i="1"/>
  <c r="X419" i="1"/>
  <c r="X422" i="1"/>
  <c r="X423" i="1"/>
  <c r="X431" i="1"/>
  <c r="X436" i="1"/>
  <c r="X447" i="1"/>
  <c r="X497" i="1"/>
  <c r="X516" i="1"/>
  <c r="X536" i="1"/>
  <c r="X564" i="1"/>
  <c r="W5" i="1"/>
  <c r="X5" i="1" s="1"/>
  <c r="W7" i="1"/>
  <c r="X7" i="1" s="1"/>
  <c r="W8" i="1"/>
  <c r="X8" i="1" s="1"/>
  <c r="W9" i="1"/>
  <c r="X9" i="1" s="1"/>
  <c r="W10" i="1"/>
  <c r="X10" i="1" s="1"/>
  <c r="W11" i="1"/>
  <c r="X11" i="1" s="1"/>
  <c r="W13" i="1"/>
  <c r="X13" i="1"/>
  <c r="W14" i="1"/>
  <c r="X14" i="1"/>
  <c r="W15" i="1"/>
  <c r="X15" i="1" s="1"/>
  <c r="W16" i="1"/>
  <c r="X16" i="1" s="1"/>
  <c r="W17" i="1"/>
  <c r="X17" i="1" s="1"/>
  <c r="W19" i="1"/>
  <c r="X19" i="1" s="1"/>
  <c r="W20" i="1"/>
  <c r="X20" i="1" s="1"/>
  <c r="W21" i="1"/>
  <c r="X21" i="1" s="1"/>
  <c r="W22" i="1"/>
  <c r="X22" i="1" s="1"/>
  <c r="W23" i="1"/>
  <c r="X23" i="1" s="1"/>
  <c r="W24" i="1"/>
  <c r="X24" i="1" s="1"/>
  <c r="W25" i="1"/>
  <c r="X25" i="1" s="1"/>
  <c r="W28" i="1"/>
  <c r="W34" i="1"/>
  <c r="W35" i="1"/>
  <c r="X35" i="1" s="1"/>
  <c r="W37" i="1"/>
  <c r="X37" i="1" s="1"/>
  <c r="W38" i="1"/>
  <c r="X38" i="1" s="1"/>
  <c r="W40" i="1"/>
  <c r="X40" i="1" s="1"/>
  <c r="W41" i="1"/>
  <c r="X41" i="1" s="1"/>
  <c r="W42" i="1"/>
  <c r="X42" i="1" s="1"/>
  <c r="W44" i="1"/>
  <c r="X44" i="1" s="1"/>
  <c r="W45" i="1"/>
  <c r="X45" i="1" s="1"/>
  <c r="W46" i="1"/>
  <c r="X46" i="1"/>
  <c r="W47" i="1"/>
  <c r="X47" i="1" s="1"/>
  <c r="W49" i="1"/>
  <c r="X49" i="1" s="1"/>
  <c r="W50" i="1"/>
  <c r="X50" i="1" s="1"/>
  <c r="W51" i="1"/>
  <c r="X51" i="1" s="1"/>
  <c r="W54" i="1"/>
  <c r="X54" i="1" s="1"/>
  <c r="W55" i="1"/>
  <c r="X55" i="1" s="1"/>
  <c r="W57" i="1"/>
  <c r="X57" i="1" s="1"/>
  <c r="W58" i="1"/>
  <c r="X58" i="1" s="1"/>
  <c r="W59" i="1"/>
  <c r="X59" i="1" s="1"/>
  <c r="W61" i="1"/>
  <c r="X61" i="1" s="1"/>
  <c r="W62" i="1"/>
  <c r="X62" i="1" s="1"/>
  <c r="W63" i="1"/>
  <c r="X63" i="1" s="1"/>
  <c r="W64" i="1"/>
  <c r="X64" i="1" s="1"/>
  <c r="W68" i="1"/>
  <c r="X68" i="1" s="1"/>
  <c r="W69" i="1"/>
  <c r="X69" i="1"/>
  <c r="W70" i="1"/>
  <c r="X70" i="1" s="1"/>
  <c r="W75" i="1"/>
  <c r="X75" i="1" s="1"/>
  <c r="W76" i="1"/>
  <c r="X76" i="1" s="1"/>
  <c r="W78" i="1"/>
  <c r="X78" i="1" s="1"/>
  <c r="W79" i="1"/>
  <c r="X79" i="1" s="1"/>
  <c r="W83" i="1"/>
  <c r="X83" i="1" s="1"/>
  <c r="W86" i="1"/>
  <c r="X86" i="1" s="1"/>
  <c r="W87" i="1"/>
  <c r="X87" i="1" s="1"/>
  <c r="W90" i="1"/>
  <c r="X90" i="1" s="1"/>
  <c r="W91" i="1"/>
  <c r="X91" i="1" s="1"/>
  <c r="W92" i="1"/>
  <c r="X92" i="1" s="1"/>
  <c r="W94" i="1"/>
  <c r="X94" i="1" s="1"/>
  <c r="W96" i="1"/>
  <c r="X96" i="1" s="1"/>
  <c r="W97" i="1"/>
  <c r="X97" i="1" s="1"/>
  <c r="W98" i="1"/>
  <c r="X98" i="1" s="1"/>
  <c r="W99" i="1"/>
  <c r="X99" i="1" s="1"/>
  <c r="W104" i="1"/>
  <c r="X104" i="1" s="1"/>
  <c r="W105" i="1"/>
  <c r="X105" i="1" s="1"/>
  <c r="W106" i="1"/>
  <c r="X106" i="1" s="1"/>
  <c r="W107" i="1"/>
  <c r="X107" i="1" s="1"/>
  <c r="W109" i="1"/>
  <c r="X109" i="1" s="1"/>
  <c r="W112" i="1"/>
  <c r="X112" i="1" s="1"/>
  <c r="W116" i="1"/>
  <c r="X116" i="1" s="1"/>
  <c r="W118" i="1"/>
  <c r="X118" i="1" s="1"/>
  <c r="W119" i="1"/>
  <c r="X119" i="1" s="1"/>
  <c r="W122" i="1"/>
  <c r="X122" i="1" s="1"/>
  <c r="W126" i="1"/>
  <c r="X126" i="1" s="1"/>
  <c r="W129" i="1"/>
  <c r="X129" i="1" s="1"/>
  <c r="W131" i="1"/>
  <c r="X131" i="1" s="1"/>
  <c r="W135" i="1"/>
  <c r="X135" i="1" s="1"/>
  <c r="W141" i="1"/>
  <c r="X141" i="1" s="1"/>
  <c r="W142" i="1"/>
  <c r="X142" i="1"/>
  <c r="W146" i="1"/>
  <c r="X146" i="1"/>
  <c r="W150" i="1"/>
  <c r="X150" i="1" s="1"/>
  <c r="W152" i="1"/>
  <c r="X152" i="1" s="1"/>
  <c r="W153" i="1"/>
  <c r="X153" i="1" s="1"/>
  <c r="W163" i="1"/>
  <c r="X163" i="1" s="1"/>
  <c r="W169" i="1"/>
  <c r="X169" i="1" s="1"/>
  <c r="W172" i="1"/>
  <c r="X172" i="1" s="1"/>
  <c r="W174" i="1"/>
  <c r="X174" i="1"/>
  <c r="W175" i="1"/>
  <c r="X175" i="1" s="1"/>
  <c r="W176" i="1"/>
  <c r="X176" i="1" s="1"/>
  <c r="W177" i="1"/>
  <c r="X177" i="1" s="1"/>
  <c r="W178" i="1"/>
  <c r="X178" i="1" s="1"/>
  <c r="W179" i="1"/>
  <c r="X179" i="1" s="1"/>
  <c r="W181" i="1"/>
  <c r="X181" i="1" s="1"/>
  <c r="W184" i="1"/>
  <c r="X184" i="1" s="1"/>
  <c r="W186" i="1"/>
  <c r="X186" i="1" s="1"/>
  <c r="W189" i="1"/>
  <c r="X189" i="1" s="1"/>
  <c r="W192" i="1"/>
  <c r="X192" i="1" s="1"/>
  <c r="W193" i="1"/>
  <c r="X193" i="1" s="1"/>
  <c r="W197" i="1"/>
  <c r="X197" i="1" s="1"/>
  <c r="W199" i="1"/>
  <c r="X199" i="1" s="1"/>
  <c r="W200" i="1"/>
  <c r="X200" i="1" s="1"/>
  <c r="W201" i="1"/>
  <c r="X201" i="1" s="1"/>
  <c r="W217" i="1"/>
  <c r="X217" i="1" s="1"/>
  <c r="W225" i="1"/>
  <c r="X225" i="1" s="1"/>
  <c r="W237" i="1"/>
  <c r="X237" i="1" s="1"/>
  <c r="W238" i="1"/>
  <c r="X238" i="1" s="1"/>
  <c r="W242" i="1"/>
  <c r="X242" i="1" s="1"/>
  <c r="W244" i="1"/>
  <c r="X244" i="1"/>
  <c r="W245" i="1"/>
  <c r="X245" i="1" s="1"/>
  <c r="W248" i="1"/>
  <c r="X248" i="1" s="1"/>
  <c r="W256" i="1"/>
  <c r="X256" i="1" s="1"/>
  <c r="W257" i="1"/>
  <c r="X257" i="1" s="1"/>
  <c r="W261" i="1"/>
  <c r="X261" i="1" s="1"/>
  <c r="W262" i="1"/>
  <c r="X262" i="1" s="1"/>
  <c r="W263" i="1"/>
  <c r="X263" i="1" s="1"/>
  <c r="W264" i="1"/>
  <c r="X264" i="1" s="1"/>
  <c r="W268" i="1"/>
  <c r="X268" i="1" s="1"/>
  <c r="W270" i="1"/>
  <c r="X270" i="1" s="1"/>
  <c r="W272" i="1"/>
  <c r="X272" i="1" s="1"/>
  <c r="W275" i="1"/>
  <c r="X275" i="1" s="1"/>
  <c r="W276" i="1"/>
  <c r="X276" i="1" s="1"/>
  <c r="W278" i="1"/>
  <c r="X278" i="1" s="1"/>
  <c r="W281" i="1"/>
  <c r="X281" i="1" s="1"/>
  <c r="W282" i="1"/>
  <c r="X282" i="1" s="1"/>
  <c r="W288" i="1"/>
  <c r="X288" i="1" s="1"/>
  <c r="W291" i="1"/>
  <c r="X291" i="1" s="1"/>
  <c r="W297" i="1"/>
  <c r="X297" i="1" s="1"/>
  <c r="W298" i="1"/>
  <c r="X298" i="1"/>
  <c r="W301" i="1"/>
  <c r="X301" i="1" s="1"/>
  <c r="W302" i="1"/>
  <c r="X302" i="1" s="1"/>
  <c r="W305" i="1"/>
  <c r="X305" i="1" s="1"/>
  <c r="W306" i="1"/>
  <c r="X306" i="1" s="1"/>
  <c r="W307" i="1"/>
  <c r="X307" i="1" s="1"/>
  <c r="W308" i="1"/>
  <c r="X308" i="1" s="1"/>
  <c r="W309" i="1"/>
  <c r="X309" i="1" s="1"/>
  <c r="W311" i="1"/>
  <c r="X311" i="1" s="1"/>
  <c r="W312" i="1"/>
  <c r="X312" i="1" s="1"/>
  <c r="W313" i="1"/>
  <c r="X313" i="1" s="1"/>
  <c r="W314" i="1"/>
  <c r="X314" i="1"/>
  <c r="W315" i="1"/>
  <c r="X315" i="1" s="1"/>
  <c r="W316" i="1"/>
  <c r="X316" i="1" s="1"/>
  <c r="W317" i="1"/>
  <c r="X317" i="1" s="1"/>
  <c r="W318" i="1"/>
  <c r="X318" i="1" s="1"/>
  <c r="W319" i="1"/>
  <c r="X319" i="1"/>
  <c r="W320" i="1"/>
  <c r="X320" i="1" s="1"/>
  <c r="W321" i="1"/>
  <c r="X321" i="1" s="1"/>
  <c r="W322" i="1"/>
  <c r="X322" i="1" s="1"/>
  <c r="W323" i="1"/>
  <c r="X323" i="1" s="1"/>
  <c r="W324" i="1"/>
  <c r="X324" i="1" s="1"/>
  <c r="W325" i="1"/>
  <c r="X325" i="1" s="1"/>
  <c r="W326" i="1"/>
  <c r="X326" i="1"/>
  <c r="W327" i="1"/>
  <c r="X327" i="1" s="1"/>
  <c r="W328" i="1"/>
  <c r="X328" i="1" s="1"/>
  <c r="W329" i="1"/>
  <c r="X329" i="1" s="1"/>
  <c r="W330" i="1"/>
  <c r="X330" i="1" s="1"/>
  <c r="W331" i="1"/>
  <c r="X331" i="1" s="1"/>
  <c r="W332" i="1"/>
  <c r="X332" i="1" s="1"/>
  <c r="W333" i="1"/>
  <c r="X333" i="1" s="1"/>
  <c r="W334" i="1"/>
  <c r="X334" i="1" s="1"/>
  <c r="W339" i="1"/>
  <c r="X339" i="1" s="1"/>
  <c r="W340" i="1"/>
  <c r="X340" i="1" s="1"/>
  <c r="W341" i="1"/>
  <c r="X341" i="1" s="1"/>
  <c r="W342" i="1"/>
  <c r="X342" i="1" s="1"/>
  <c r="W343" i="1"/>
  <c r="X343" i="1" s="1"/>
  <c r="W344" i="1"/>
  <c r="X344" i="1" s="1"/>
  <c r="W345" i="1"/>
  <c r="X345" i="1" s="1"/>
  <c r="W346" i="1"/>
  <c r="X346" i="1" s="1"/>
  <c r="W347" i="1"/>
  <c r="X347" i="1" s="1"/>
  <c r="W348" i="1"/>
  <c r="X348" i="1" s="1"/>
  <c r="W349" i="1"/>
  <c r="X349" i="1" s="1"/>
  <c r="W350" i="1"/>
  <c r="X350" i="1" s="1"/>
  <c r="W351" i="1"/>
  <c r="X351" i="1" s="1"/>
  <c r="W352" i="1"/>
  <c r="X352" i="1" s="1"/>
  <c r="W354" i="1"/>
  <c r="X354" i="1" s="1"/>
  <c r="W355" i="1"/>
  <c r="X355" i="1" s="1"/>
  <c r="W356" i="1"/>
  <c r="X356" i="1"/>
  <c r="W357" i="1"/>
  <c r="X357" i="1" s="1"/>
  <c r="W358" i="1"/>
  <c r="X358" i="1" s="1"/>
  <c r="W359" i="1"/>
  <c r="X359" i="1" s="1"/>
  <c r="W360" i="1"/>
  <c r="X360" i="1" s="1"/>
  <c r="W361" i="1"/>
  <c r="X361" i="1" s="1"/>
  <c r="W362" i="1"/>
  <c r="X362" i="1" s="1"/>
  <c r="W363" i="1"/>
  <c r="X363" i="1" s="1"/>
  <c r="W364" i="1"/>
  <c r="X364" i="1" s="1"/>
  <c r="W365" i="1"/>
  <c r="X365" i="1" s="1"/>
  <c r="W366" i="1"/>
  <c r="X366" i="1" s="1"/>
  <c r="W367" i="1"/>
  <c r="X367" i="1" s="1"/>
  <c r="W368" i="1"/>
  <c r="X368" i="1" s="1"/>
  <c r="W369" i="1"/>
  <c r="X369" i="1" s="1"/>
  <c r="W370" i="1"/>
  <c r="X370" i="1" s="1"/>
  <c r="W371" i="1"/>
  <c r="X371" i="1" s="1"/>
  <c r="W372" i="1"/>
  <c r="X372" i="1" s="1"/>
  <c r="W373" i="1"/>
  <c r="X373" i="1" s="1"/>
  <c r="W374" i="1"/>
  <c r="X374" i="1" s="1"/>
  <c r="W375" i="1"/>
  <c r="X375" i="1" s="1"/>
  <c r="W376" i="1"/>
  <c r="X376" i="1" s="1"/>
  <c r="W377" i="1"/>
  <c r="X377" i="1" s="1"/>
  <c r="W378" i="1"/>
  <c r="X378" i="1" s="1"/>
  <c r="W379" i="1"/>
  <c r="X379" i="1" s="1"/>
  <c r="W384" i="1"/>
  <c r="X384" i="1" s="1"/>
  <c r="W385" i="1"/>
  <c r="X385" i="1" s="1"/>
  <c r="W388" i="1"/>
  <c r="X388" i="1" s="1"/>
  <c r="W392" i="1"/>
  <c r="X392" i="1" s="1"/>
  <c r="W393" i="1"/>
  <c r="X393" i="1" s="1"/>
  <c r="W394" i="1"/>
  <c r="X394" i="1" s="1"/>
  <c r="W395" i="1"/>
  <c r="X395" i="1" s="1"/>
  <c r="W396" i="1"/>
  <c r="X396" i="1" s="1"/>
  <c r="W397" i="1"/>
  <c r="X397" i="1" s="1"/>
  <c r="W398" i="1"/>
  <c r="X398" i="1" s="1"/>
  <c r="W399" i="1"/>
  <c r="X399" i="1" s="1"/>
  <c r="W400" i="1"/>
  <c r="X400" i="1" s="1"/>
  <c r="W401" i="1"/>
  <c r="X401" i="1" s="1"/>
  <c r="W403" i="1"/>
  <c r="X403" i="1" s="1"/>
  <c r="W404" i="1"/>
  <c r="X404" i="1" s="1"/>
  <c r="W405" i="1"/>
  <c r="X405" i="1" s="1"/>
  <c r="W406" i="1"/>
  <c r="X406" i="1" s="1"/>
  <c r="W407" i="1"/>
  <c r="X407" i="1" s="1"/>
  <c r="W408" i="1"/>
  <c r="X408" i="1" s="1"/>
  <c r="W409" i="1"/>
  <c r="X409" i="1" s="1"/>
  <c r="W410" i="1"/>
  <c r="X410" i="1"/>
  <c r="W411" i="1"/>
  <c r="X411" i="1" s="1"/>
  <c r="W412" i="1"/>
  <c r="X412" i="1" s="1"/>
  <c r="W413" i="1"/>
  <c r="X413" i="1" s="1"/>
  <c r="W414" i="1"/>
  <c r="X414" i="1" s="1"/>
  <c r="W415" i="1"/>
  <c r="X415" i="1" s="1"/>
  <c r="W417" i="1"/>
  <c r="X417" i="1" s="1"/>
  <c r="W418" i="1"/>
  <c r="X418" i="1" s="1"/>
  <c r="W420" i="1"/>
  <c r="X420" i="1" s="1"/>
  <c r="W421" i="1"/>
  <c r="X421" i="1" s="1"/>
  <c r="W424" i="1"/>
  <c r="X424" i="1" s="1"/>
  <c r="W425" i="1"/>
  <c r="X425" i="1" s="1"/>
  <c r="W426" i="1"/>
  <c r="X426" i="1" s="1"/>
  <c r="W427" i="1"/>
  <c r="X427" i="1" s="1"/>
  <c r="W428" i="1"/>
  <c r="X428" i="1" s="1"/>
  <c r="W429" i="1"/>
  <c r="X429" i="1"/>
  <c r="W430" i="1"/>
  <c r="X430" i="1" s="1"/>
  <c r="W432" i="1"/>
  <c r="X432" i="1" s="1"/>
  <c r="W433" i="1"/>
  <c r="X433" i="1" s="1"/>
  <c r="W434" i="1"/>
  <c r="X434" i="1" s="1"/>
  <c r="W435" i="1"/>
  <c r="X435" i="1"/>
  <c r="W437" i="1"/>
  <c r="X437" i="1" s="1"/>
  <c r="W439" i="1"/>
  <c r="X439" i="1" s="1"/>
  <c r="W440" i="1"/>
  <c r="X440" i="1" s="1"/>
  <c r="W442" i="1"/>
  <c r="X442" i="1" s="1"/>
  <c r="W443" i="1"/>
  <c r="X443" i="1" s="1"/>
  <c r="W444" i="1"/>
  <c r="X444" i="1" s="1"/>
  <c r="W445" i="1"/>
  <c r="X445" i="1" s="1"/>
  <c r="W446" i="1"/>
  <c r="X446" i="1" s="1"/>
  <c r="W448" i="1"/>
  <c r="X448" i="1" s="1"/>
  <c r="W449" i="1"/>
  <c r="X449" i="1" s="1"/>
  <c r="W450" i="1"/>
  <c r="X450" i="1" s="1"/>
  <c r="W451" i="1"/>
  <c r="X451" i="1" s="1"/>
  <c r="W452" i="1"/>
  <c r="X452" i="1" s="1"/>
  <c r="W453" i="1"/>
  <c r="X453" i="1" s="1"/>
  <c r="W454" i="1"/>
  <c r="X454" i="1" s="1"/>
  <c r="W456" i="1"/>
  <c r="X456" i="1" s="1"/>
  <c r="W457" i="1"/>
  <c r="X457" i="1" s="1"/>
  <c r="W458" i="1"/>
  <c r="X458" i="1" s="1"/>
  <c r="W459" i="1"/>
  <c r="X459" i="1" s="1"/>
  <c r="W460" i="1"/>
  <c r="X460" i="1" s="1"/>
  <c r="W461" i="1"/>
  <c r="X461" i="1" s="1"/>
  <c r="W462" i="1"/>
  <c r="X462" i="1" s="1"/>
  <c r="W463" i="1"/>
  <c r="X463" i="1" s="1"/>
  <c r="W464" i="1"/>
  <c r="X464" i="1" s="1"/>
  <c r="W465" i="1"/>
  <c r="X465" i="1" s="1"/>
  <c r="W466" i="1"/>
  <c r="X466" i="1" s="1"/>
  <c r="W467" i="1"/>
  <c r="X467" i="1" s="1"/>
  <c r="W468" i="1"/>
  <c r="X468" i="1" s="1"/>
  <c r="W469" i="1"/>
  <c r="X469" i="1" s="1"/>
  <c r="W470" i="1"/>
  <c r="X470" i="1" s="1"/>
  <c r="W472" i="1"/>
  <c r="X472" i="1" s="1"/>
  <c r="W473" i="1"/>
  <c r="X473" i="1" s="1"/>
  <c r="W476" i="1"/>
  <c r="X476" i="1" s="1"/>
  <c r="W477" i="1"/>
  <c r="X477" i="1" s="1"/>
  <c r="W478" i="1"/>
  <c r="X478" i="1" s="1"/>
  <c r="W480" i="1"/>
  <c r="X480" i="1" s="1"/>
  <c r="W481" i="1"/>
  <c r="X481" i="1" s="1"/>
  <c r="W485" i="1"/>
  <c r="X485" i="1" s="1"/>
  <c r="W486" i="1"/>
  <c r="X486" i="1" s="1"/>
  <c r="W487" i="1"/>
  <c r="X487" i="1" s="1"/>
  <c r="W488" i="1"/>
  <c r="X488" i="1" s="1"/>
  <c r="W492" i="1"/>
  <c r="X492" i="1" s="1"/>
  <c r="W496" i="1"/>
  <c r="X496" i="1" s="1"/>
  <c r="W498" i="1"/>
  <c r="X498" i="1"/>
  <c r="W499" i="1"/>
  <c r="X499" i="1" s="1"/>
  <c r="W500" i="1"/>
  <c r="X500" i="1" s="1"/>
  <c r="W501" i="1"/>
  <c r="X501" i="1" s="1"/>
  <c r="W502" i="1"/>
  <c r="X502" i="1" s="1"/>
  <c r="W503" i="1"/>
  <c r="X503" i="1" s="1"/>
  <c r="W506" i="1"/>
  <c r="X506" i="1" s="1"/>
  <c r="W510" i="1"/>
  <c r="X510" i="1" s="1"/>
  <c r="W512" i="1"/>
  <c r="X512" i="1" s="1"/>
  <c r="W514" i="1"/>
  <c r="X514" i="1" s="1"/>
  <c r="W515" i="1"/>
  <c r="X515" i="1" s="1"/>
  <c r="W517" i="1"/>
  <c r="X517" i="1"/>
  <c r="W518" i="1"/>
  <c r="X518" i="1" s="1"/>
  <c r="W519" i="1"/>
  <c r="X519" i="1" s="1"/>
  <c r="W520" i="1"/>
  <c r="X520" i="1" s="1"/>
  <c r="W521" i="1"/>
  <c r="X521" i="1" s="1"/>
  <c r="W522" i="1"/>
  <c r="X522" i="1" s="1"/>
  <c r="W523" i="1"/>
  <c r="X523" i="1" s="1"/>
  <c r="W524" i="1"/>
  <c r="X524" i="1" s="1"/>
  <c r="W525" i="1"/>
  <c r="X525" i="1" s="1"/>
  <c r="W526" i="1"/>
  <c r="X526" i="1" s="1"/>
  <c r="W527" i="1"/>
  <c r="X527" i="1" s="1"/>
  <c r="W530" i="1"/>
  <c r="X530" i="1" s="1"/>
  <c r="W531" i="1"/>
  <c r="X531" i="1" s="1"/>
  <c r="W532" i="1"/>
  <c r="X532" i="1" s="1"/>
  <c r="W533" i="1"/>
  <c r="X533" i="1" s="1"/>
  <c r="W534" i="1"/>
  <c r="X534" i="1" s="1"/>
  <c r="W535" i="1"/>
  <c r="X535" i="1" s="1"/>
  <c r="W537" i="1"/>
  <c r="X537" i="1" s="1"/>
  <c r="W538" i="1"/>
  <c r="X538" i="1" s="1"/>
  <c r="W541" i="1"/>
  <c r="X541" i="1" s="1"/>
  <c r="W542" i="1"/>
  <c r="X542" i="1" s="1"/>
  <c r="W543" i="1"/>
  <c r="X543" i="1" s="1"/>
  <c r="W544" i="1"/>
  <c r="X544" i="1" s="1"/>
  <c r="W545" i="1"/>
  <c r="X545" i="1" s="1"/>
  <c r="W546" i="1"/>
  <c r="X546" i="1" s="1"/>
  <c r="W547" i="1"/>
  <c r="X547" i="1" s="1"/>
  <c r="W548" i="1"/>
  <c r="X548" i="1" s="1"/>
  <c r="W549" i="1"/>
  <c r="X549" i="1" s="1"/>
  <c r="W550" i="1"/>
  <c r="X550" i="1" s="1"/>
  <c r="W554" i="1"/>
  <c r="X554" i="1" s="1"/>
  <c r="W555" i="1"/>
  <c r="X555" i="1" s="1"/>
  <c r="W556" i="1"/>
  <c r="X556" i="1" s="1"/>
  <c r="W561" i="1"/>
  <c r="X561" i="1" s="1"/>
  <c r="W562" i="1"/>
  <c r="X562" i="1" s="1"/>
  <c r="W566" i="1"/>
  <c r="X566" i="1"/>
  <c r="W567" i="1"/>
  <c r="X567" i="1" s="1"/>
  <c r="W570" i="1"/>
  <c r="X570" i="1" s="1"/>
  <c r="W571" i="1"/>
  <c r="X571" i="1" s="1"/>
  <c r="W574" i="1"/>
  <c r="X574" i="1" s="1"/>
  <c r="W575" i="1"/>
  <c r="X575" i="1" s="1"/>
  <c r="W576" i="1"/>
  <c r="X576" i="1" s="1"/>
  <c r="W577" i="1"/>
  <c r="X577" i="1" s="1"/>
  <c r="W578" i="1"/>
  <c r="X578" i="1" s="1"/>
  <c r="W579" i="1"/>
  <c r="X579" i="1" s="1"/>
  <c r="W580" i="1"/>
  <c r="X580" i="1" s="1"/>
  <c r="W581" i="1"/>
  <c r="X581" i="1" s="1"/>
  <c r="W582" i="1"/>
  <c r="X582" i="1" s="1"/>
  <c r="W584" i="1"/>
  <c r="X584" i="1" s="1"/>
  <c r="W585" i="1"/>
  <c r="X585" i="1" s="1"/>
  <c r="W589" i="1"/>
  <c r="X589" i="1" s="1"/>
  <c r="W590" i="1"/>
  <c r="X590" i="1" s="1"/>
  <c r="W593" i="1"/>
  <c r="X593" i="1" s="1"/>
  <c r="W597" i="1"/>
  <c r="X597" i="1" s="1"/>
  <c r="W598" i="1"/>
  <c r="X598" i="1" s="1"/>
  <c r="W599" i="1"/>
  <c r="X599" i="1" s="1"/>
  <c r="W600" i="1"/>
  <c r="X600" i="1" s="1"/>
  <c r="W601" i="1"/>
  <c r="X601" i="1" s="1"/>
  <c r="W602" i="1"/>
  <c r="X602" i="1"/>
  <c r="W603" i="1"/>
  <c r="X603" i="1" s="1"/>
  <c r="W604" i="1"/>
  <c r="X604" i="1" s="1"/>
  <c r="W605" i="1"/>
  <c r="X605" i="1" s="1"/>
  <c r="X606" i="1"/>
  <c r="W607" i="1"/>
  <c r="X607" i="1" s="1"/>
  <c r="W608" i="1"/>
  <c r="X608" i="1" s="1"/>
  <c r="W609" i="1"/>
  <c r="X609" i="1" s="1"/>
  <c r="W610" i="1"/>
  <c r="X610" i="1" s="1"/>
  <c r="W611" i="1"/>
  <c r="X611" i="1" s="1"/>
  <c r="W612" i="1"/>
  <c r="X612" i="1" s="1"/>
  <c r="W613" i="1"/>
  <c r="X613" i="1" s="1"/>
  <c r="W614" i="1"/>
  <c r="X614" i="1" s="1"/>
  <c r="W615" i="1"/>
  <c r="X615" i="1" s="1"/>
  <c r="W616" i="1"/>
  <c r="X616" i="1" s="1"/>
  <c r="W617" i="1"/>
  <c r="X617" i="1" s="1"/>
  <c r="W618" i="1"/>
  <c r="X618" i="1" s="1"/>
  <c r="W619" i="1"/>
  <c r="X619" i="1" s="1"/>
  <c r="W620" i="1"/>
  <c r="X620" i="1" s="1"/>
  <c r="W621" i="1"/>
  <c r="X621" i="1" s="1"/>
  <c r="W622" i="1"/>
  <c r="X622" i="1" s="1"/>
  <c r="W627" i="1"/>
  <c r="X627" i="1" s="1"/>
  <c r="W628" i="1"/>
  <c r="X628" i="1" s="1"/>
  <c r="W629" i="1"/>
  <c r="X629" i="1" s="1"/>
  <c r="W630" i="1"/>
  <c r="X630" i="1" s="1"/>
  <c r="W631" i="1"/>
  <c r="X631" i="1" s="1"/>
  <c r="W633" i="1"/>
  <c r="X633" i="1" s="1"/>
  <c r="W634" i="1"/>
  <c r="X634" i="1"/>
  <c r="W635" i="1"/>
  <c r="X635" i="1" s="1"/>
  <c r="W636" i="1"/>
  <c r="X636" i="1" s="1"/>
  <c r="W639" i="1"/>
  <c r="X639" i="1" s="1"/>
  <c r="W640" i="1"/>
  <c r="X640" i="1" s="1"/>
  <c r="W644" i="1"/>
  <c r="X644" i="1" s="1"/>
  <c r="W645" i="1"/>
  <c r="X645" i="1" s="1"/>
  <c r="W646" i="1"/>
  <c r="X646" i="1" s="1"/>
  <c r="W647" i="1"/>
  <c r="X647" i="1" s="1"/>
  <c r="W648" i="1"/>
  <c r="X648" i="1" s="1"/>
  <c r="W649" i="1"/>
  <c r="X649" i="1" s="1"/>
  <c r="W651" i="1"/>
  <c r="X651" i="1" s="1"/>
  <c r="W652" i="1"/>
  <c r="X652" i="1" s="1"/>
  <c r="W653" i="1"/>
  <c r="X653" i="1" s="1"/>
  <c r="W655" i="1"/>
  <c r="X655" i="1" s="1"/>
  <c r="W656" i="1"/>
  <c r="X656" i="1" s="1"/>
  <c r="W657" i="1"/>
  <c r="X657" i="1" s="1"/>
  <c r="W659" i="1"/>
  <c r="X659" i="1" s="1"/>
  <c r="W660" i="1"/>
  <c r="X660" i="1" s="1"/>
  <c r="W661" i="1"/>
  <c r="X661" i="1" s="1"/>
  <c r="W662" i="1"/>
  <c r="X662" i="1" s="1"/>
  <c r="W663" i="1"/>
  <c r="X663" i="1" s="1"/>
  <c r="W664" i="1"/>
  <c r="X664" i="1" s="1"/>
  <c r="W665" i="1"/>
  <c r="X665" i="1" s="1"/>
  <c r="W666" i="1"/>
  <c r="X666" i="1"/>
  <c r="W667" i="1"/>
  <c r="X667" i="1"/>
  <c r="W668" i="1"/>
  <c r="X668" i="1" s="1"/>
  <c r="W671" i="1"/>
  <c r="X671" i="1" s="1"/>
  <c r="W672" i="1"/>
  <c r="X672" i="1" s="1"/>
  <c r="W674" i="1"/>
  <c r="X674" i="1" s="1"/>
  <c r="W675" i="1"/>
  <c r="X675" i="1" s="1"/>
  <c r="W676" i="1"/>
  <c r="X676" i="1" s="1"/>
  <c r="W677" i="1"/>
  <c r="X677" i="1" s="1"/>
  <c r="W678" i="1"/>
  <c r="X678" i="1" s="1"/>
  <c r="W679" i="1"/>
  <c r="X679" i="1" s="1"/>
  <c r="W2" i="1"/>
  <c r="X2" i="1" s="1"/>
  <c r="AS18" i="8" l="1"/>
  <c r="AS11" i="8"/>
  <c r="AY11" i="8" s="1"/>
  <c r="AS9" i="8"/>
  <c r="AS13" i="8"/>
  <c r="AY17" i="8"/>
  <c r="AY19" i="8"/>
  <c r="AY22" i="8"/>
  <c r="AY24" i="8"/>
  <c r="AY23" i="8"/>
  <c r="AY12" i="8"/>
  <c r="AY18" i="8"/>
  <c r="AY5" i="8"/>
  <c r="AY6" i="8"/>
  <c r="AS8" i="8" l="1"/>
  <c r="AY8" i="8" s="1"/>
  <c r="AS3" i="8"/>
  <c r="AY3" i="8" s="1"/>
  <c r="AS15" i="8"/>
  <c r="AY15" i="8" s="1"/>
  <c r="AS14" i="8"/>
  <c r="AY14" i="8" s="1"/>
  <c r="AS4" i="8"/>
  <c r="AY4" i="8" s="1"/>
  <c r="AS10" i="8"/>
  <c r="AY10" i="8" s="1"/>
  <c r="AS7" i="8"/>
  <c r="AY7" i="8" s="1"/>
  <c r="AY9" i="8"/>
  <c r="AY13" i="8"/>
  <c r="AY16" i="8"/>
  <c r="AY20" i="8"/>
  <c r="S710" i="8"/>
  <c r="AE710" i="8" s="1"/>
  <c r="S481" i="8"/>
  <c r="AE481" i="8" s="1"/>
  <c r="S281" i="8"/>
  <c r="AE281" i="8" s="1"/>
  <c r="S683" i="8"/>
  <c r="AE683" i="8" s="1"/>
  <c r="S298" i="8"/>
  <c r="AE298" i="8" s="1"/>
  <c r="S705" i="8"/>
  <c r="AE705" i="8" s="1"/>
  <c r="S653" i="8"/>
  <c r="AE653" i="8" s="1"/>
  <c r="S484" i="8"/>
  <c r="AE484" i="8" s="1"/>
  <c r="S280" i="8"/>
  <c r="AE280" i="8" s="1"/>
  <c r="S542" i="8"/>
  <c r="AE542" i="8" s="1"/>
  <c r="S404" i="8"/>
  <c r="AE404" i="8" s="1"/>
  <c r="S563" i="8"/>
  <c r="AE563" i="8" s="1"/>
  <c r="S534" i="8"/>
  <c r="AE534" i="8" s="1"/>
  <c r="S773" i="8"/>
  <c r="AE773" i="8" s="1"/>
  <c r="S227" i="8"/>
  <c r="AE227" i="8" s="1"/>
  <c r="S224" i="8"/>
  <c r="AE224" i="8" s="1"/>
  <c r="S330" i="8"/>
  <c r="AE330" i="8" s="1"/>
  <c r="S241" i="8"/>
  <c r="AE241" i="8" s="1"/>
  <c r="S230" i="8"/>
  <c r="AE230" i="8" s="1"/>
  <c r="S574" i="8"/>
  <c r="AE574" i="8" s="1"/>
  <c r="S355" i="8"/>
  <c r="AE355" i="8" s="1"/>
  <c r="S656" i="8"/>
  <c r="AE656" i="8" s="1"/>
  <c r="S250" i="8"/>
  <c r="AE250" i="8" s="1"/>
  <c r="S208" i="8"/>
  <c r="AE208" i="8" s="1"/>
  <c r="S528" i="8"/>
  <c r="AE528" i="8" s="1"/>
  <c r="S578" i="8"/>
  <c r="AE578" i="8" s="1"/>
  <c r="S622" i="8"/>
  <c r="AE622" i="8" s="1"/>
  <c r="S579" i="8"/>
  <c r="AE579" i="8" s="1"/>
  <c r="S422" i="8"/>
  <c r="AE422" i="8" s="1"/>
  <c r="S411" i="8"/>
  <c r="AE411" i="8" s="1"/>
  <c r="S606" i="8"/>
  <c r="AE606" i="8" s="1"/>
  <c r="S642" i="8"/>
  <c r="AE642" i="8" s="1"/>
  <c r="S504" i="8"/>
  <c r="AE504" i="8" s="1"/>
  <c r="S538" i="8"/>
  <c r="AE538" i="8" s="1"/>
  <c r="S772" i="8"/>
  <c r="AE772" i="8" s="1"/>
  <c r="S785" i="8"/>
  <c r="AE785" i="8" s="1"/>
  <c r="S256" i="8"/>
  <c r="AE256" i="8" s="1"/>
  <c r="S335" i="8"/>
  <c r="AE335" i="8" s="1"/>
  <c r="S513" i="8"/>
  <c r="AE513" i="8" s="1"/>
  <c r="S455" i="8"/>
  <c r="AE455" i="8" s="1"/>
  <c r="S703" i="8"/>
  <c r="AE703" i="8" s="1"/>
  <c r="S260" i="8"/>
  <c r="AE260" i="8" s="1"/>
  <c r="S493" i="8"/>
  <c r="AE493" i="8" s="1"/>
  <c r="S657" i="8"/>
  <c r="AE657" i="8" s="1"/>
  <c r="S342" i="8"/>
  <c r="AE342" i="8" s="1"/>
  <c r="S294" i="8"/>
  <c r="AE294" i="8" s="1"/>
  <c r="S435" i="8"/>
  <c r="AE435" i="8" s="1"/>
  <c r="S237" i="8"/>
  <c r="AE237" i="8" s="1"/>
  <c r="S743" i="8"/>
  <c r="AE743" i="8" s="1"/>
  <c r="S616" i="8"/>
  <c r="AE616" i="8" s="1"/>
  <c r="S506" i="8"/>
  <c r="AE506" i="8" s="1"/>
  <c r="S499" i="8"/>
  <c r="AE499" i="8" s="1"/>
  <c r="S353" i="8"/>
  <c r="AE353" i="8" s="1"/>
  <c r="S345" i="8"/>
  <c r="AE345" i="8" s="1"/>
  <c r="S738" i="8"/>
  <c r="AE738" i="8" s="1"/>
  <c r="S240" i="8"/>
  <c r="AE240" i="8" s="1"/>
  <c r="S201" i="8"/>
  <c r="AE201" i="8" s="1"/>
  <c r="S304" i="8"/>
  <c r="AE304" i="8" s="1"/>
  <c r="S275" i="8"/>
  <c r="AE275" i="8" s="1"/>
  <c r="S415" i="8"/>
  <c r="AE415" i="8" s="1"/>
  <c r="S745" i="8"/>
  <c r="AE745" i="8" s="1"/>
  <c r="S776" i="8"/>
  <c r="AE776" i="8" s="1"/>
  <c r="S351" i="8"/>
  <c r="AE351" i="8" s="1"/>
  <c r="S654" i="8"/>
  <c r="AE654" i="8" s="1"/>
  <c r="S794" i="8"/>
  <c r="AE794" i="8" s="1"/>
  <c r="S520" i="8"/>
  <c r="AE520" i="8" s="1"/>
  <c r="S634" i="8"/>
  <c r="AE634" i="8" s="1"/>
  <c r="S531" i="8"/>
  <c r="AE531" i="8" s="1"/>
  <c r="S564" i="8"/>
  <c r="AE564" i="8" s="1"/>
  <c r="S588" i="8"/>
  <c r="AE588" i="8" s="1"/>
  <c r="S222" i="8"/>
  <c r="AE222" i="8" s="1"/>
  <c r="S764" i="8"/>
  <c r="AE764" i="8" s="1"/>
  <c r="S288" i="8"/>
  <c r="AE288" i="8" s="1"/>
  <c r="S507" i="8"/>
  <c r="AE507" i="8" s="1"/>
  <c r="S615" i="8"/>
  <c r="AE615" i="8" s="1"/>
  <c r="S232" i="8"/>
  <c r="AE232" i="8" s="1"/>
  <c r="S35" i="8"/>
  <c r="AE35" i="8" s="1"/>
  <c r="S587" i="8"/>
  <c r="AE587" i="8" s="1"/>
  <c r="S549" i="8"/>
  <c r="AE549" i="8" s="1"/>
  <c r="S526" i="8"/>
  <c r="AE526" i="8" s="1"/>
  <c r="S410" i="8"/>
  <c r="AE410" i="8" s="1"/>
  <c r="S651" i="8"/>
  <c r="AE651" i="8" s="1"/>
  <c r="S600" i="8"/>
  <c r="AE600" i="8" s="1"/>
  <c r="S245" i="8"/>
  <c r="AE245" i="8" s="1"/>
  <c r="S445" i="8"/>
  <c r="AE445" i="8" s="1"/>
  <c r="S580" i="8"/>
  <c r="AE580" i="8" s="1"/>
  <c r="S554" i="8"/>
  <c r="AE554" i="8" s="1"/>
  <c r="S733" i="8"/>
  <c r="AE733" i="8" s="1"/>
  <c r="S327" i="8"/>
  <c r="AE327" i="8" s="1"/>
  <c r="S670" i="8"/>
  <c r="AE670" i="8" s="1"/>
  <c r="S680" i="8"/>
  <c r="AE680" i="8" s="1"/>
  <c r="S236" i="8"/>
  <c r="AE236" i="8" s="1"/>
  <c r="S686" i="8"/>
  <c r="AE686" i="8" s="1"/>
  <c r="S472" i="8"/>
  <c r="AE472" i="8" s="1"/>
  <c r="S784" i="8"/>
  <c r="AE784" i="8" s="1"/>
  <c r="S684" i="8"/>
  <c r="AE684" i="8" s="1"/>
  <c r="S774" i="8"/>
  <c r="AE774" i="8" s="1"/>
  <c r="S709" i="8"/>
  <c r="AE709" i="8" s="1"/>
  <c r="S700" i="8"/>
  <c r="AE700" i="8" s="1"/>
  <c r="S660" i="8"/>
  <c r="AE660" i="8" s="1"/>
  <c r="S770" i="8"/>
  <c r="AE770" i="8" s="1"/>
  <c r="S352" i="8"/>
  <c r="AE352" i="8" s="1"/>
  <c r="S595" i="8"/>
  <c r="AE595" i="8" s="1"/>
  <c r="S488" i="8"/>
  <c r="AE488" i="8" s="1"/>
  <c r="S503" i="8"/>
  <c r="AE503" i="8" s="1"/>
  <c r="S575" i="8"/>
  <c r="AE575" i="8" s="1"/>
  <c r="S751" i="8"/>
  <c r="AE751" i="8" s="1"/>
  <c r="S714" i="8"/>
  <c r="AE714" i="8" s="1"/>
  <c r="S648" i="8"/>
  <c r="AE648" i="8" s="1"/>
  <c r="S675" i="8"/>
  <c r="AE675" i="8" s="1"/>
  <c r="S215" i="8"/>
  <c r="AE215" i="8" s="1"/>
  <c r="S708" i="8"/>
  <c r="AE708" i="8" s="1"/>
  <c r="S235" i="8"/>
  <c r="AE235" i="8" s="1"/>
  <c r="S25" i="8"/>
  <c r="AE25" i="8" s="1"/>
  <c r="S293" i="8"/>
  <c r="AE293" i="8" s="1"/>
  <c r="S732" i="8"/>
  <c r="AE732" i="8" s="1"/>
  <c r="S267" i="8"/>
  <c r="AE267" i="8" s="1"/>
  <c r="S302" i="8"/>
  <c r="AE302" i="8" s="1"/>
  <c r="S602" i="8"/>
  <c r="AE602" i="8" s="1"/>
  <c r="S592" i="8"/>
  <c r="AE592" i="8" s="1"/>
  <c r="S761" i="8"/>
  <c r="AE761" i="8" s="1"/>
  <c r="S261" i="8"/>
  <c r="AE261" i="8" s="1"/>
  <c r="S786" i="8"/>
  <c r="AE786" i="8" s="1"/>
  <c r="S561" i="8"/>
  <c r="AE561" i="8" s="1"/>
  <c r="S466" i="8"/>
  <c r="AE466" i="8" s="1"/>
  <c r="S343" i="8"/>
  <c r="AE343" i="8" s="1"/>
  <c r="S585" i="8"/>
  <c r="AE585" i="8" s="1"/>
  <c r="S765" i="8"/>
  <c r="AE765" i="8" s="1"/>
  <c r="S314" i="8"/>
  <c r="AE314" i="8" s="1"/>
  <c r="S284" i="8"/>
  <c r="AE284" i="8" s="1"/>
  <c r="S470" i="8"/>
  <c r="AE470" i="8" s="1"/>
  <c r="S290" i="8"/>
  <c r="AE290" i="8" s="1"/>
  <c r="S584" i="8"/>
  <c r="AE584" i="8" s="1"/>
  <c r="S711" i="8"/>
  <c r="AE711" i="8" s="1"/>
  <c r="S296" i="8"/>
  <c r="AE296" i="8" s="1"/>
  <c r="S626" i="8"/>
  <c r="AE626" i="8" s="1"/>
  <c r="S621" i="8"/>
  <c r="AE621" i="8" s="1"/>
  <c r="S453" i="8"/>
  <c r="AE453" i="8" s="1"/>
  <c r="S778" i="8"/>
  <c r="AE778" i="8" s="1"/>
  <c r="S325" i="8"/>
  <c r="AE325" i="8" s="1"/>
  <c r="S788" i="8"/>
  <c r="AE788" i="8" s="1"/>
  <c r="S725" i="8"/>
  <c r="AE725" i="8" s="1"/>
  <c r="S229" i="8"/>
  <c r="AE229" i="8" s="1"/>
  <c r="S645" i="8"/>
  <c r="AE645" i="8" s="1"/>
  <c r="S573" i="8"/>
  <c r="AE573" i="8" s="1"/>
  <c r="S545" i="8"/>
  <c r="AE545" i="8" s="1"/>
  <c r="S482" i="8"/>
  <c r="AE482" i="8" s="1"/>
  <c r="S679" i="8"/>
  <c r="AE679" i="8" s="1"/>
  <c r="S601" i="8"/>
  <c r="AE601" i="8" s="1"/>
  <c r="S265" i="8"/>
  <c r="AE265" i="8" s="1"/>
  <c r="S800" i="8"/>
  <c r="AE800" i="8" s="1"/>
  <c r="S695" i="8"/>
  <c r="AE695" i="8" s="1"/>
  <c r="S783" i="8"/>
  <c r="AE783" i="8" s="1"/>
  <c r="S669" i="8"/>
  <c r="AE669" i="8" s="1"/>
  <c r="S655" i="8"/>
  <c r="AE655" i="8" s="1"/>
  <c r="S599" i="8"/>
  <c r="AE599" i="8" s="1"/>
  <c r="S627" i="8"/>
  <c r="AE627" i="8" s="1"/>
  <c r="S517" i="8"/>
  <c r="AE517" i="8" s="1"/>
  <c r="S279" i="8"/>
  <c r="AE279" i="8" s="1"/>
  <c r="S707" i="8"/>
  <c r="AE707" i="8" s="1"/>
  <c r="S262" i="8"/>
  <c r="AE262" i="8" s="1"/>
  <c r="S734" i="8"/>
  <c r="AE734" i="8" s="1"/>
  <c r="S596" i="8"/>
  <c r="AE596" i="8" s="1"/>
  <c r="S798" i="8"/>
  <c r="AE798" i="8" s="1"/>
  <c r="S238" i="8"/>
  <c r="AE238" i="8" s="1"/>
  <c r="S681" i="8"/>
  <c r="AE681" i="8" s="1"/>
  <c r="S242" i="8"/>
  <c r="AE242" i="8" s="1"/>
  <c r="S414" i="8"/>
  <c r="AE414" i="8" s="1"/>
  <c r="S597" i="8"/>
  <c r="AE597" i="8" s="1"/>
  <c r="S557" i="8"/>
  <c r="AE557" i="8" s="1"/>
  <c r="S668" i="8"/>
  <c r="AE668" i="8" s="1"/>
  <c r="S467" i="8"/>
  <c r="AE467" i="8" s="1"/>
  <c r="S637" i="8"/>
  <c r="AE637" i="8" s="1"/>
  <c r="S760" i="8"/>
  <c r="AE760" i="8" s="1"/>
  <c r="S312" i="8"/>
  <c r="AE312" i="8" s="1"/>
  <c r="S459" i="8"/>
  <c r="AE459" i="8" s="1"/>
  <c r="S730" i="8"/>
  <c r="AE730" i="8" s="1"/>
  <c r="S418" i="8"/>
  <c r="AE418" i="8" s="1"/>
  <c r="S749" i="8"/>
  <c r="AE749" i="8" s="1"/>
  <c r="S308" i="8"/>
  <c r="AE308" i="8" s="1"/>
  <c r="S423" i="8"/>
  <c r="AE423" i="8" s="1"/>
  <c r="S527" i="8"/>
  <c r="AE527" i="8" s="1"/>
  <c r="S702" i="8"/>
  <c r="AE702" i="8" s="1"/>
  <c r="S737" i="8"/>
  <c r="AE737" i="8" s="1"/>
  <c r="S530" i="8"/>
  <c r="AE530" i="8" s="1"/>
  <c r="S431" i="8"/>
  <c r="AE431" i="8" s="1"/>
  <c r="S717" i="8"/>
  <c r="AE717" i="8" s="1"/>
  <c r="S793" i="8"/>
  <c r="AE793" i="8" s="1"/>
  <c r="S673" i="8"/>
  <c r="AE673" i="8" s="1"/>
  <c r="S416" i="8"/>
  <c r="AE416" i="8" s="1"/>
  <c r="S690" i="8"/>
  <c r="AE690" i="8" s="1"/>
  <c r="S739" i="8"/>
  <c r="AE739" i="8" s="1"/>
  <c r="S295" i="8"/>
  <c r="AE295" i="8" s="1"/>
  <c r="S646" i="8"/>
  <c r="AE646" i="8" s="1"/>
  <c r="S429" i="8"/>
  <c r="AE429" i="8" s="1"/>
  <c r="S289" i="8"/>
  <c r="AE289" i="8" s="1"/>
  <c r="S619" i="8"/>
  <c r="AE619" i="8" s="1"/>
  <c r="S475" i="8"/>
  <c r="AE475" i="8" s="1"/>
  <c r="S461" i="8"/>
  <c r="AE461" i="8" s="1"/>
  <c r="S789" i="8"/>
  <c r="AE789" i="8" s="1"/>
  <c r="S721" i="8"/>
  <c r="AE721" i="8" s="1"/>
  <c r="S205" i="8"/>
  <c r="AE205" i="8" s="1"/>
  <c r="S333" i="8"/>
  <c r="AE333" i="8" s="1"/>
  <c r="S755" i="8"/>
  <c r="AE755" i="8" s="1"/>
  <c r="S211" i="8"/>
  <c r="AE211" i="8" s="1"/>
  <c r="S740" i="8"/>
  <c r="AE740" i="8" s="1"/>
  <c r="S769" i="8"/>
  <c r="AE769" i="8" s="1"/>
  <c r="S33" i="8"/>
  <c r="AE33" i="8" s="1"/>
  <c r="S603" i="8"/>
  <c r="AE603" i="8" s="1"/>
  <c r="S283" i="8"/>
  <c r="AE283" i="8" s="1"/>
  <c r="S248" i="8"/>
  <c r="AE248" i="8" s="1"/>
  <c r="S787" i="8"/>
  <c r="AE787" i="8" s="1"/>
  <c r="S685" i="8"/>
  <c r="AE685" i="8" s="1"/>
  <c r="S457" i="8"/>
  <c r="AE457" i="8" s="1"/>
  <c r="S310" i="8"/>
  <c r="AE310" i="8" s="1"/>
  <c r="S511" i="8"/>
  <c r="AE511" i="8" s="1"/>
  <c r="S443" i="8"/>
  <c r="AE443" i="8" s="1"/>
  <c r="S462" i="8"/>
  <c r="AE462" i="8" s="1"/>
  <c r="S508" i="8"/>
  <c r="AE508" i="8" s="1"/>
  <c r="S558" i="8"/>
  <c r="AE558" i="8" s="1"/>
  <c r="S323" i="8"/>
  <c r="AE323" i="8" s="1"/>
  <c r="S420" i="8"/>
  <c r="AE420" i="8" s="1"/>
  <c r="S318" i="8"/>
  <c r="AE318" i="8" s="1"/>
  <c r="S228" i="8"/>
  <c r="AE228" i="8" s="1"/>
  <c r="S487" i="8"/>
  <c r="AE487" i="8" s="1"/>
  <c r="S716" i="8"/>
  <c r="AE716" i="8" s="1"/>
  <c r="S428" i="8"/>
  <c r="AE428" i="8" s="1"/>
  <c r="S354" i="8"/>
  <c r="AE354" i="8" s="1"/>
  <c r="S473" i="8"/>
  <c r="AE473" i="8" s="1"/>
  <c r="S753" i="8"/>
  <c r="AE753" i="8" s="1"/>
  <c r="S582" i="8"/>
  <c r="AE582" i="8" s="1"/>
  <c r="S315" i="8"/>
  <c r="AE315" i="8" s="1"/>
  <c r="S432" i="8"/>
  <c r="AE432" i="8" s="1"/>
  <c r="S593" i="8"/>
  <c r="AE593" i="8" s="1"/>
  <c r="S31" i="8"/>
  <c r="AE31" i="8" s="1"/>
  <c r="S625" i="8"/>
  <c r="AE625" i="8" s="1"/>
  <c r="S568" i="8"/>
  <c r="AE568" i="8" s="1"/>
  <c r="S438" i="8"/>
  <c r="AE438" i="8" s="1"/>
  <c r="S566" i="8"/>
  <c r="AE566" i="8" s="1"/>
  <c r="S306" i="8"/>
  <c r="AE306" i="8" s="1"/>
  <c r="S437" i="8"/>
  <c r="AE437" i="8" s="1"/>
  <c r="S313" i="8"/>
  <c r="AE313" i="8" s="1"/>
  <c r="S694" i="8"/>
  <c r="AE694" i="8" s="1"/>
  <c r="S243" i="8"/>
  <c r="AE243" i="8" s="1"/>
  <c r="S446" i="8"/>
  <c r="AE446" i="8" s="1"/>
  <c r="S316" i="8"/>
  <c r="AE316" i="8" s="1"/>
  <c r="S664" i="8"/>
  <c r="AE664" i="8" s="1"/>
  <c r="S747" i="8"/>
  <c r="AE747" i="8" s="1"/>
  <c r="S759" i="8"/>
  <c r="AE759" i="8" s="1"/>
  <c r="S319" i="8"/>
  <c r="AE319" i="8" s="1"/>
  <c r="S693" i="8"/>
  <c r="AE693" i="8" s="1"/>
  <c r="S577" i="8"/>
  <c r="AE577" i="8" s="1"/>
  <c r="S671" i="8"/>
  <c r="AE671" i="8" s="1"/>
  <c r="S349" i="8"/>
  <c r="AE349" i="8" s="1"/>
  <c r="S728" i="8"/>
  <c r="AE728" i="8" s="1"/>
  <c r="S300" i="8"/>
  <c r="AE300" i="8" s="1"/>
  <c r="S321" i="8"/>
  <c r="AE321" i="8" s="1"/>
  <c r="S444" i="8"/>
  <c r="AE444" i="8" s="1"/>
  <c r="S479" i="8"/>
  <c r="AE479" i="8" s="1"/>
  <c r="S677" i="8"/>
  <c r="AE677" i="8" s="1"/>
  <c r="S635" i="8"/>
  <c r="AE635" i="8" s="1"/>
  <c r="S207" i="8"/>
  <c r="AE207" i="8" s="1"/>
  <c r="S412" i="8"/>
  <c r="AE412" i="8" s="1"/>
  <c r="S492" i="8"/>
  <c r="AE492" i="8" s="1"/>
  <c r="S212" i="8"/>
  <c r="AE212" i="8" s="1"/>
  <c r="S478" i="8"/>
  <c r="AE478" i="8" s="1"/>
  <c r="S326" i="8"/>
  <c r="AE326" i="8" s="1"/>
  <c r="S736" i="8"/>
  <c r="AE736" i="8" s="1"/>
  <c r="S620" i="8"/>
  <c r="AE620" i="8" s="1"/>
  <c r="S456" i="8"/>
  <c r="AE456" i="8" s="1"/>
  <c r="S594" i="8"/>
  <c r="AE594" i="8" s="1"/>
  <c r="S672" i="8"/>
  <c r="AE672" i="8" s="1"/>
  <c r="S565" i="8"/>
  <c r="AE565" i="8" s="1"/>
  <c r="S303" i="8"/>
  <c r="AE303" i="8" s="1"/>
  <c r="S757" i="8"/>
  <c r="AE757" i="8" s="1"/>
  <c r="S609" i="8"/>
  <c r="AE609" i="8" s="1"/>
  <c r="S608" i="8"/>
  <c r="AE608" i="8" s="1"/>
  <c r="S3" i="8"/>
  <c r="AE3" i="8" s="1"/>
  <c r="S562" i="8"/>
  <c r="AE562" i="8" s="1"/>
  <c r="S75" i="8"/>
  <c r="AE75" i="8" s="1"/>
  <c r="S246" i="8"/>
  <c r="AE246" i="8" s="1"/>
  <c r="S510" i="8"/>
  <c r="AE510" i="8" s="1"/>
  <c r="S548" i="8"/>
  <c r="AE548" i="8" s="1"/>
  <c r="S474" i="8"/>
  <c r="AE474" i="8" s="1"/>
  <c r="S200" i="8"/>
  <c r="AE200" i="8" s="1"/>
  <c r="S518" i="8"/>
  <c r="AE518" i="8" s="1"/>
  <c r="S652" i="8"/>
  <c r="AE652" i="8" s="1"/>
  <c r="S337" i="8"/>
  <c r="AE337" i="8" s="1"/>
  <c r="S328" i="8"/>
  <c r="AE328" i="8" s="1"/>
  <c r="S742" i="8"/>
  <c r="AE742" i="8" s="1"/>
  <c r="S425" i="8"/>
  <c r="AE425" i="8" s="1"/>
  <c r="S667" i="8"/>
  <c r="AE667" i="8" s="1"/>
  <c r="S458" i="8"/>
  <c r="AE458" i="8" s="1"/>
  <c r="S735" i="8"/>
  <c r="AE735" i="8" s="1"/>
  <c r="S537" i="8"/>
  <c r="AE537" i="8" s="1"/>
  <c r="S273" i="8"/>
  <c r="AE273" i="8" s="1"/>
  <c r="S572" i="8"/>
  <c r="AE572" i="8" s="1"/>
  <c r="S644" i="8"/>
  <c r="AE644" i="8" s="1"/>
  <c r="S676" i="8"/>
  <c r="AE676" i="8" s="1"/>
  <c r="S204" i="8"/>
  <c r="AE204" i="8" s="1"/>
  <c r="S305" i="8"/>
  <c r="AE305" i="8" s="1"/>
  <c r="S338" i="8"/>
  <c r="AE338" i="8" s="1"/>
  <c r="S521" i="8"/>
  <c r="AE521" i="8" s="1"/>
  <c r="S348" i="8"/>
  <c r="AE348" i="8" s="1"/>
  <c r="S483" i="8"/>
  <c r="AE483" i="8" s="1"/>
  <c r="S270" i="8"/>
  <c r="AE270" i="8" s="1"/>
  <c r="S617" i="8"/>
  <c r="AE617" i="8" s="1"/>
  <c r="S715" i="8"/>
  <c r="AE715" i="8" s="1"/>
  <c r="S629" i="8"/>
  <c r="AE629" i="8" s="1"/>
  <c r="S258" i="8"/>
  <c r="AE258" i="8" s="1"/>
  <c r="S571" i="8"/>
  <c r="AE571" i="8" s="1"/>
  <c r="S329" i="8"/>
  <c r="AE329" i="8" s="1"/>
  <c r="S18" i="8"/>
  <c r="AE18" i="8" s="1"/>
  <c r="S433" i="8"/>
  <c r="AE433" i="8" s="1"/>
  <c r="S614" i="8"/>
  <c r="AE614" i="8" s="1"/>
  <c r="S276" i="8"/>
  <c r="AE276" i="8" s="1"/>
  <c r="S434" i="8"/>
  <c r="AE434" i="8" s="1"/>
  <c r="S741" i="8"/>
  <c r="AE741" i="8" s="1"/>
  <c r="S213" i="8"/>
  <c r="AE213" i="8" s="1"/>
  <c r="S699" i="8"/>
  <c r="AE699" i="8" s="1"/>
  <c r="S662" i="8"/>
  <c r="AE662" i="8" s="1"/>
  <c r="S223" i="8"/>
  <c r="AE223" i="8" s="1"/>
  <c r="S1252" i="8"/>
  <c r="S191" i="8"/>
  <c r="S1515" i="8"/>
  <c r="AE1515" i="8" s="1"/>
  <c r="S1050" i="8"/>
  <c r="Y1050" i="8" s="1"/>
  <c r="S1126" i="8"/>
  <c r="S1256" i="8"/>
  <c r="S29" i="8"/>
  <c r="Y29" i="8" s="1"/>
  <c r="S1431" i="8"/>
  <c r="S1290" i="8"/>
  <c r="Y1290" i="8" s="1"/>
  <c r="S1034" i="8"/>
  <c r="S406" i="8"/>
  <c r="AE406" i="8" s="1"/>
  <c r="S189" i="8"/>
  <c r="S9" i="8"/>
  <c r="AE9" i="8" s="1"/>
  <c r="S1479" i="8"/>
  <c r="Y1479" i="8" s="1"/>
  <c r="S1085" i="8"/>
  <c r="AE1085" i="8" s="1"/>
  <c r="S11" i="8"/>
  <c r="Y11" i="8" s="1"/>
  <c r="S84" i="8"/>
  <c r="Y84" i="8" s="1"/>
  <c r="S1301" i="8"/>
  <c r="Y1301" i="8" s="1"/>
  <c r="S1374" i="8"/>
  <c r="AE1374" i="8" s="1"/>
  <c r="S403" i="8"/>
  <c r="AE403" i="8" s="1"/>
  <c r="S1181" i="8"/>
  <c r="AE1181" i="8" s="1"/>
  <c r="S1349" i="8"/>
  <c r="Y1349" i="8" s="1"/>
  <c r="S448" i="8"/>
  <c r="S1055" i="8"/>
  <c r="AE1055" i="8" s="1"/>
  <c r="S825" i="8"/>
  <c r="Y825" i="8" s="1"/>
  <c r="S547" i="8"/>
  <c r="AE547" i="8" s="1"/>
  <c r="S217" i="8"/>
  <c r="AE217" i="8" s="1"/>
  <c r="S678" i="8"/>
  <c r="AE678" i="8" s="1"/>
  <c r="S539" i="8"/>
  <c r="AE539" i="8" s="1"/>
  <c r="S591" i="8"/>
  <c r="AE591" i="8" s="1"/>
  <c r="S780" i="8"/>
  <c r="AE780" i="8" s="1"/>
  <c r="S731" i="8"/>
  <c r="AE731" i="8" s="1"/>
  <c r="S32" i="8"/>
  <c r="AE32" i="8" s="1"/>
  <c r="S272" i="8"/>
  <c r="AE272" i="8" s="1"/>
  <c r="S696" i="8"/>
  <c r="AE696" i="8" s="1"/>
  <c r="S34" i="8"/>
  <c r="AE34" i="8" s="1"/>
  <c r="S347" i="8"/>
  <c r="AE347" i="8" s="1"/>
  <c r="S719" i="8"/>
  <c r="AE719" i="8" s="1"/>
  <c r="S524" i="8"/>
  <c r="AE524" i="8" s="1"/>
  <c r="S581" i="8"/>
  <c r="AE581" i="8" s="1"/>
  <c r="S605" i="8"/>
  <c r="AE605" i="8" s="1"/>
  <c r="S285" i="8"/>
  <c r="AE285" i="8" s="1"/>
  <c r="S790" i="8"/>
  <c r="AE790" i="8" s="1"/>
  <c r="S509" i="8"/>
  <c r="AE509" i="8" s="1"/>
  <c r="S618" i="8"/>
  <c r="AE618" i="8" s="1"/>
  <c r="S650" i="8"/>
  <c r="AE650" i="8" s="1"/>
  <c r="S297" i="8"/>
  <c r="AE297" i="8" s="1"/>
  <c r="S532" i="8"/>
  <c r="AE532" i="8" s="1"/>
  <c r="S216" i="8"/>
  <c r="AE216" i="8" s="1"/>
  <c r="S331" i="8"/>
  <c r="AE331" i="8" s="1"/>
  <c r="P205" i="8"/>
  <c r="V205" i="8" s="1"/>
  <c r="S1362" i="8"/>
  <c r="Y1362" i="8" s="1"/>
  <c r="S95" i="8"/>
  <c r="Y95" i="8" s="1"/>
  <c r="S902" i="8"/>
  <c r="AE902" i="8" s="1"/>
  <c r="S1465" i="8"/>
  <c r="Y1465" i="8" s="1"/>
  <c r="S1229" i="8"/>
  <c r="Y1229" i="8" s="1"/>
  <c r="S1355" i="8"/>
  <c r="AE1355" i="8" s="1"/>
  <c r="S1070" i="8"/>
  <c r="AE1070" i="8" s="1"/>
  <c r="S1292" i="8"/>
  <c r="AE1292" i="8" s="1"/>
  <c r="S1428" i="8"/>
  <c r="AE1428" i="8" s="1"/>
  <c r="S116" i="8"/>
  <c r="AE116" i="8" s="1"/>
  <c r="S1312" i="8"/>
  <c r="Y1312" i="8" s="1"/>
  <c r="S505" i="8"/>
  <c r="AE505" i="8" s="1"/>
  <c r="S491" i="8"/>
  <c r="AE491" i="8" s="1"/>
  <c r="S221" i="8"/>
  <c r="AE221" i="8" s="1"/>
  <c r="S590" i="8"/>
  <c r="AE590" i="8" s="1"/>
  <c r="S463" i="8"/>
  <c r="AE463" i="8" s="1"/>
  <c r="S226" i="8"/>
  <c r="AE226" i="8" s="1"/>
  <c r="S630" i="8"/>
  <c r="AE630" i="8" s="1"/>
  <c r="S496" i="8"/>
  <c r="AE496" i="8" s="1"/>
  <c r="S426" i="8"/>
  <c r="AE426" i="8" s="1"/>
  <c r="S515" i="8"/>
  <c r="AE515" i="8" s="1"/>
  <c r="S643" i="8"/>
  <c r="AE643" i="8" s="1"/>
  <c r="S723" i="8"/>
  <c r="AE723" i="8" s="1"/>
  <c r="S346" i="8"/>
  <c r="AE346" i="8" s="1"/>
  <c r="S424" i="8"/>
  <c r="AE424" i="8" s="1"/>
  <c r="S535" i="8"/>
  <c r="AE535" i="8" s="1"/>
  <c r="S659" i="8"/>
  <c r="AE659" i="8" s="1"/>
  <c r="S247" i="8"/>
  <c r="AE247" i="8" s="1"/>
  <c r="S465" i="8"/>
  <c r="AE465" i="8" s="1"/>
  <c r="S756" i="8"/>
  <c r="AE756" i="8" s="1"/>
  <c r="S704" i="8"/>
  <c r="AE704" i="8" s="1"/>
  <c r="S291" i="8"/>
  <c r="AE291" i="8" s="1"/>
  <c r="S586" i="8"/>
  <c r="AE586" i="8" s="1"/>
  <c r="S665" i="8"/>
  <c r="AE665" i="8" s="1"/>
  <c r="S636" i="8"/>
  <c r="AE636" i="8" s="1"/>
  <c r="S746" i="8"/>
  <c r="AE746" i="8" s="1"/>
  <c r="S266" i="8"/>
  <c r="AE266" i="8" s="1"/>
  <c r="S28" i="8"/>
  <c r="AE28" i="8" s="1"/>
  <c r="S287" i="8"/>
  <c r="AE287" i="8" s="1"/>
  <c r="S658" i="8"/>
  <c r="AE658" i="8" s="1"/>
  <c r="S219" i="8"/>
  <c r="AE219" i="8" s="1"/>
  <c r="S758" i="8"/>
  <c r="AE758" i="8" s="1"/>
  <c r="S544" i="8"/>
  <c r="AE544" i="8" s="1"/>
  <c r="S522" i="8"/>
  <c r="AE522" i="8" s="1"/>
  <c r="S720" i="8"/>
  <c r="AE720" i="8" s="1"/>
  <c r="S307" i="8"/>
  <c r="AE307" i="8" s="1"/>
  <c r="S712" i="8"/>
  <c r="AE712" i="8" s="1"/>
  <c r="S6" i="8"/>
  <c r="AE6" i="8" s="1"/>
  <c r="S251" i="8"/>
  <c r="AE251" i="8" s="1"/>
  <c r="S589" i="8"/>
  <c r="AE589" i="8" s="1"/>
  <c r="S666" i="8"/>
  <c r="AE666" i="8" s="1"/>
  <c r="S171" i="8"/>
  <c r="AE171" i="8" s="1"/>
  <c r="S274" i="8"/>
  <c r="AE274" i="8" s="1"/>
  <c r="S1014" i="8"/>
  <c r="Y1014" i="8" s="1"/>
  <c r="S1327" i="8"/>
  <c r="AE1327" i="8" s="1"/>
  <c r="S1042" i="8"/>
  <c r="Y1042" i="8" s="1"/>
  <c r="S497" i="8"/>
  <c r="AE497" i="8" s="1"/>
  <c r="S576" i="8"/>
  <c r="AE576" i="8" s="1"/>
  <c r="S647" i="8"/>
  <c r="AE647" i="8" s="1"/>
  <c r="S706" i="8"/>
  <c r="AE706" i="8" s="1"/>
  <c r="S750" i="8"/>
  <c r="AE750" i="8" s="1"/>
  <c r="S546" i="8"/>
  <c r="AE546" i="8" s="1"/>
  <c r="S533" i="8"/>
  <c r="AE533" i="8" s="1"/>
  <c r="S612" i="8"/>
  <c r="AE612" i="8" s="1"/>
  <c r="S543" i="8"/>
  <c r="AE543" i="8" s="1"/>
  <c r="S583" i="8"/>
  <c r="AE583" i="8" s="1"/>
  <c r="S799" i="8"/>
  <c r="AE799" i="8" s="1"/>
  <c r="S639" i="8"/>
  <c r="AE639" i="8" s="1"/>
  <c r="S768" i="8"/>
  <c r="AE768" i="8" s="1"/>
  <c r="S1421" i="8"/>
  <c r="AE1421" i="8" s="1"/>
  <c r="S1276" i="8"/>
  <c r="AE1276" i="8" s="1"/>
  <c r="S396" i="8"/>
  <c r="Y396" i="8" s="1"/>
  <c r="S1210" i="8"/>
  <c r="Y1210" i="8" s="1"/>
  <c r="S1323" i="8"/>
  <c r="Y1323" i="8" s="1"/>
  <c r="P314" i="8"/>
  <c r="AB314" i="8" s="1"/>
  <c r="S1337" i="8"/>
  <c r="AE1337" i="8" s="1"/>
  <c r="S1377" i="8"/>
  <c r="Y1377" i="8" s="1"/>
  <c r="S1216" i="8"/>
  <c r="Y1216" i="8" s="1"/>
  <c r="S1237" i="8"/>
  <c r="Y1237" i="8" s="1"/>
  <c r="S1328" i="8"/>
  <c r="Y1328" i="8" s="1"/>
  <c r="P1348" i="8"/>
  <c r="S136" i="8"/>
  <c r="AE136" i="8" s="1"/>
  <c r="S12" i="8"/>
  <c r="AE12" i="8" s="1"/>
  <c r="S1319" i="8"/>
  <c r="Y1319" i="8" s="1"/>
  <c r="S334" i="8"/>
  <c r="AE334" i="8" s="1"/>
  <c r="S269" i="8"/>
  <c r="AE269" i="8" s="1"/>
  <c r="S30" i="8"/>
  <c r="AE30" i="8" s="1"/>
  <c r="S278" i="8"/>
  <c r="AE278" i="8" s="1"/>
  <c r="S322" i="8"/>
  <c r="AE322" i="8" s="1"/>
  <c r="S203" i="8"/>
  <c r="AE203" i="8" s="1"/>
  <c r="S610" i="8"/>
  <c r="AE610" i="8" s="1"/>
  <c r="S766" i="8"/>
  <c r="AE766" i="8" s="1"/>
  <c r="S698" i="8"/>
  <c r="AE698" i="8" s="1"/>
  <c r="S687" i="8"/>
  <c r="AE687" i="8" s="1"/>
  <c r="S311" i="8"/>
  <c r="AE311" i="8" s="1"/>
  <c r="S259" i="8"/>
  <c r="AE259" i="8" s="1"/>
  <c r="S277" i="8"/>
  <c r="AE277" i="8" s="1"/>
  <c r="S777" i="8"/>
  <c r="AE777" i="8" s="1"/>
  <c r="S182" i="8"/>
  <c r="Y182" i="8" s="1"/>
  <c r="S1423" i="8"/>
  <c r="AE1423" i="8" s="1"/>
  <c r="S336" i="8"/>
  <c r="AE336" i="8" s="1"/>
  <c r="S928" i="8"/>
  <c r="AE928" i="8" s="1"/>
  <c r="S887" i="8"/>
  <c r="AE887" i="8" s="1"/>
  <c r="S69" i="8"/>
  <c r="AE69" i="8" s="1"/>
  <c r="S1456" i="8"/>
  <c r="Y1456" i="8" s="1"/>
  <c r="S86" i="8"/>
  <c r="AE86" i="8" s="1"/>
  <c r="S363" i="8"/>
  <c r="Y363" i="8" s="1"/>
  <c r="S1509" i="8"/>
  <c r="AE1509" i="8" s="1"/>
  <c r="S624" i="8"/>
  <c r="AE624" i="8" s="1"/>
  <c r="S691" i="8"/>
  <c r="AE691" i="8" s="1"/>
  <c r="S268" i="8"/>
  <c r="AE268" i="8" s="1"/>
  <c r="S795" i="8"/>
  <c r="AE795" i="8" s="1"/>
  <c r="S754" i="8"/>
  <c r="AE754" i="8" s="1"/>
  <c r="S324" i="8"/>
  <c r="AE324" i="8" s="1"/>
  <c r="S726" i="8"/>
  <c r="AE726" i="8" s="1"/>
  <c r="S767" i="8"/>
  <c r="AE767" i="8" s="1"/>
  <c r="S253" i="8"/>
  <c r="AE253" i="8" s="1"/>
  <c r="S752" i="8"/>
  <c r="AE752" i="8" s="1"/>
  <c r="S271" i="8"/>
  <c r="AE271" i="8" s="1"/>
  <c r="S729" i="8"/>
  <c r="AE729" i="8" s="1"/>
  <c r="S775" i="8"/>
  <c r="AE775" i="8" s="1"/>
  <c r="S339" i="8"/>
  <c r="AE339" i="8" s="1"/>
  <c r="S771" i="8"/>
  <c r="AE771" i="8" s="1"/>
  <c r="S419" i="8"/>
  <c r="AE419" i="8" s="1"/>
  <c r="S718" i="8"/>
  <c r="AE718" i="8" s="1"/>
  <c r="S190" i="8"/>
  <c r="Y190" i="8" s="1"/>
  <c r="S1119" i="8"/>
  <c r="AE1119" i="8" s="1"/>
  <c r="S495" i="8"/>
  <c r="Y495" i="8" s="1"/>
  <c r="S1112" i="8"/>
  <c r="S1446" i="8"/>
  <c r="Y1446" i="8" s="1"/>
  <c r="S1027" i="8"/>
  <c r="AE1027" i="8" s="1"/>
  <c r="S837" i="8"/>
  <c r="S792" i="8"/>
  <c r="AE792" i="8" s="1"/>
  <c r="S744" i="8"/>
  <c r="AE744" i="8" s="1"/>
  <c r="S209" i="8"/>
  <c r="AE209" i="8" s="1"/>
  <c r="S797" i="8"/>
  <c r="AE797" i="8" s="1"/>
  <c r="S480" i="8"/>
  <c r="AE480" i="8" s="1"/>
  <c r="S663" i="8"/>
  <c r="AE663" i="8" s="1"/>
  <c r="S523" i="8"/>
  <c r="AE523" i="8" s="1"/>
  <c r="S529" i="8"/>
  <c r="AE529" i="8" s="1"/>
  <c r="S661" i="8"/>
  <c r="AE661" i="8" s="1"/>
  <c r="S682" i="8"/>
  <c r="AE682" i="8" s="1"/>
  <c r="S632" i="8"/>
  <c r="AE632" i="8" s="1"/>
  <c r="S633" i="8"/>
  <c r="AE633" i="8" s="1"/>
  <c r="S598" i="8"/>
  <c r="AE598" i="8" s="1"/>
  <c r="S701" i="8"/>
  <c r="AE701" i="8" s="1"/>
  <c r="S604" i="8"/>
  <c r="AE604" i="8" s="1"/>
  <c r="S1387" i="8"/>
  <c r="S922" i="8"/>
  <c r="Y922" i="8" s="1"/>
  <c r="S856" i="8"/>
  <c r="AE856" i="8" s="1"/>
  <c r="S442" i="8"/>
  <c r="Y442" i="8" s="1"/>
  <c r="P1372" i="8"/>
  <c r="S895" i="8"/>
  <c r="AE895" i="8" s="1"/>
  <c r="S1380" i="8"/>
  <c r="Y1380" i="8" s="1"/>
  <c r="S1002" i="8"/>
  <c r="Y1002" i="8" s="1"/>
  <c r="S512" i="8"/>
  <c r="AE512" i="8" s="1"/>
  <c r="S1174" i="8"/>
  <c r="AE1174" i="8" s="1"/>
  <c r="S1386" i="8"/>
  <c r="Y1386" i="8" s="1"/>
  <c r="P1398" i="8"/>
  <c r="P853" i="8"/>
  <c r="AC853" i="8" s="1"/>
  <c r="P1228" i="8"/>
  <c r="P842" i="8"/>
  <c r="AC842" i="8" s="1"/>
  <c r="P755" i="8"/>
  <c r="V755" i="8" s="1"/>
  <c r="P779" i="8"/>
  <c r="P1158" i="8"/>
  <c r="S341" i="8"/>
  <c r="AE341" i="8" s="1"/>
  <c r="S317" i="8"/>
  <c r="AE317" i="8" s="1"/>
  <c r="S501" i="8"/>
  <c r="AE501" i="8" s="1"/>
  <c r="S460" i="8"/>
  <c r="AE460" i="8" s="1"/>
  <c r="S286" i="8"/>
  <c r="AE286" i="8" s="1"/>
  <c r="S202" i="8"/>
  <c r="AE202" i="8" s="1"/>
  <c r="S413" i="8"/>
  <c r="AE413" i="8" s="1"/>
  <c r="S233" i="8"/>
  <c r="AE233" i="8" s="1"/>
  <c r="S613" i="8"/>
  <c r="AE613" i="8" s="1"/>
  <c r="S553" i="8"/>
  <c r="AE553" i="8" s="1"/>
  <c r="S332" i="8"/>
  <c r="AE332" i="8" s="1"/>
  <c r="S623" i="8"/>
  <c r="AE623" i="8" s="1"/>
  <c r="P493" i="8"/>
  <c r="V493" i="8" s="1"/>
  <c r="P1142" i="8"/>
  <c r="S176" i="8"/>
  <c r="AE176" i="8" s="1"/>
  <c r="S1080" i="8"/>
  <c r="Y1080" i="8" s="1"/>
  <c r="S1363" i="8"/>
  <c r="AE1363" i="8" s="1"/>
  <c r="S920" i="8"/>
  <c r="AE920" i="8" s="1"/>
  <c r="S1511" i="8"/>
  <c r="Y1511" i="8" s="1"/>
  <c r="S911" i="8"/>
  <c r="Y911" i="8" s="1"/>
  <c r="P893" i="8"/>
  <c r="AD893" i="8" s="1"/>
  <c r="P344" i="8"/>
  <c r="P254" i="8"/>
  <c r="AC254" i="8" s="1"/>
  <c r="P1267" i="8"/>
  <c r="P915" i="8"/>
  <c r="AC915" i="8" s="1"/>
  <c r="P1204" i="8"/>
  <c r="P326" i="8"/>
  <c r="AD326" i="8" s="1"/>
  <c r="P976" i="8"/>
  <c r="S1471" i="8"/>
  <c r="AE1471" i="8" s="1"/>
  <c r="P919" i="8"/>
  <c r="AC919" i="8" s="1"/>
  <c r="S959" i="8"/>
  <c r="Y959" i="8" s="1"/>
  <c r="S569" i="8"/>
  <c r="AE569" i="8" s="1"/>
  <c r="S796" i="8"/>
  <c r="AE796" i="8" s="1"/>
  <c r="S452" i="8"/>
  <c r="AE452" i="8" s="1"/>
  <c r="S292" i="8"/>
  <c r="AE292" i="8" s="1"/>
  <c r="S320" i="8"/>
  <c r="AE320" i="8" s="1"/>
  <c r="S255" i="8"/>
  <c r="AE255" i="8" s="1"/>
  <c r="S252" i="8"/>
  <c r="AE252" i="8" s="1"/>
  <c r="S485" i="8"/>
  <c r="AE485" i="8" s="1"/>
  <c r="S430" i="8"/>
  <c r="AE430" i="8" s="1"/>
  <c r="S244" i="8"/>
  <c r="AE244" i="8" s="1"/>
  <c r="S779" i="8"/>
  <c r="S282" i="8"/>
  <c r="AE282" i="8" s="1"/>
  <c r="S540" i="8"/>
  <c r="AE540" i="8" s="1"/>
  <c r="P424" i="8"/>
  <c r="P1051" i="8"/>
  <c r="S1300" i="8"/>
  <c r="Y1300" i="8" s="1"/>
  <c r="S934" i="8"/>
  <c r="Y934" i="8" s="1"/>
  <c r="S1013" i="8"/>
  <c r="AE1013" i="8" s="1"/>
  <c r="S490" i="8"/>
  <c r="AE490" i="8" s="1"/>
  <c r="S36" i="8"/>
  <c r="AE36" i="8" s="1"/>
  <c r="S689" i="8"/>
  <c r="AE689" i="8" s="1"/>
  <c r="S257" i="8"/>
  <c r="AE257" i="8" s="1"/>
  <c r="S560" i="8"/>
  <c r="AE560" i="8" s="1"/>
  <c r="S263" i="8"/>
  <c r="AE263" i="8" s="1"/>
  <c r="S611" i="8"/>
  <c r="AE611" i="8" s="1"/>
  <c r="S724" i="8"/>
  <c r="AE724" i="8" s="1"/>
  <c r="S27" i="8"/>
  <c r="AE27" i="8" s="1"/>
  <c r="S440" i="8"/>
  <c r="AE440" i="8" s="1"/>
  <c r="S674" i="8"/>
  <c r="AE674" i="8" s="1"/>
  <c r="S239" i="8"/>
  <c r="AE239" i="8" s="1"/>
  <c r="S309" i="8"/>
  <c r="AE309" i="8" s="1"/>
  <c r="S697" i="8"/>
  <c r="AE697" i="8" s="1"/>
  <c r="S519" i="8"/>
  <c r="AE519" i="8" s="1"/>
  <c r="S1157" i="8"/>
  <c r="S90" i="8"/>
  <c r="AE90" i="8" s="1"/>
  <c r="S1081" i="8"/>
  <c r="Y1081" i="8" s="1"/>
  <c r="P633" i="8"/>
  <c r="P699" i="8"/>
  <c r="W699" i="8" s="1"/>
  <c r="P124" i="8"/>
  <c r="P799" i="8"/>
  <c r="W799" i="8" s="1"/>
  <c r="P53" i="8"/>
  <c r="P975" i="8"/>
  <c r="P725" i="8"/>
  <c r="P1024" i="8"/>
  <c r="P719" i="8"/>
  <c r="AB719" i="8" s="1"/>
  <c r="P395" i="8"/>
  <c r="S421" i="8"/>
  <c r="AE421" i="8" s="1"/>
  <c r="S641" i="8"/>
  <c r="AE641" i="8" s="1"/>
  <c r="S628" i="8"/>
  <c r="AE628" i="8" s="1"/>
  <c r="S198" i="8"/>
  <c r="AE198" i="8" s="1"/>
  <c r="S502" i="8"/>
  <c r="AE502" i="8" s="1"/>
  <c r="S688" i="8"/>
  <c r="AE688" i="8" s="1"/>
  <c r="S1376" i="8"/>
  <c r="Y1376" i="8" s="1"/>
  <c r="S1494" i="8"/>
  <c r="Y1494" i="8" s="1"/>
  <c r="S62" i="8"/>
  <c r="AE62" i="8" s="1"/>
  <c r="S117" i="8"/>
  <c r="AE117" i="8" s="1"/>
  <c r="P778" i="8"/>
  <c r="V778" i="8" s="1"/>
  <c r="P610" i="8"/>
  <c r="V610" i="8" s="1"/>
  <c r="S1201" i="8"/>
  <c r="AE1201" i="8" s="1"/>
  <c r="S55" i="8"/>
  <c r="AE55" i="8" s="1"/>
  <c r="S1260" i="8"/>
  <c r="Y1260" i="8" s="1"/>
  <c r="S876" i="8"/>
  <c r="AE876" i="8" s="1"/>
  <c r="S1138" i="8"/>
  <c r="AE1138" i="8" s="1"/>
  <c r="S477" i="8"/>
  <c r="AE477" i="8" s="1"/>
  <c r="S1108" i="8"/>
  <c r="Y1108" i="8" s="1"/>
  <c r="S96" i="8"/>
  <c r="AE96" i="8" s="1"/>
  <c r="S1400" i="8"/>
  <c r="Y1400" i="8" s="1"/>
  <c r="S1338" i="8"/>
  <c r="AE1338" i="8" s="1"/>
  <c r="S1061" i="8"/>
  <c r="AE1061" i="8" s="1"/>
  <c r="S1001" i="8"/>
  <c r="Y1001" i="8" s="1"/>
  <c r="S962" i="8"/>
  <c r="AE962" i="8" s="1"/>
  <c r="S942" i="8"/>
  <c r="AE942" i="8" s="1"/>
  <c r="S1010" i="8"/>
  <c r="Y1010" i="8" s="1"/>
  <c r="S161" i="8"/>
  <c r="AE161" i="8" s="1"/>
  <c r="S79" i="8"/>
  <c r="AE79" i="8" s="1"/>
  <c r="S1441" i="8"/>
  <c r="Y1441" i="8" s="1"/>
  <c r="S1184" i="8"/>
  <c r="Y1184" i="8" s="1"/>
  <c r="S1217" i="8"/>
  <c r="Y1217" i="8" s="1"/>
  <c r="S883" i="8"/>
  <c r="Y883" i="8" s="1"/>
  <c r="S147" i="8"/>
  <c r="AE147" i="8" s="1"/>
  <c r="S199" i="8"/>
  <c r="AE199" i="8" s="1"/>
  <c r="S1520" i="8"/>
  <c r="AE1520" i="8" s="1"/>
  <c r="S1072" i="8"/>
  <c r="Y1072" i="8" s="1"/>
  <c r="S1215" i="8"/>
  <c r="Y1215" i="8" s="1"/>
  <c r="S1015" i="8"/>
  <c r="Y1015" i="8" s="1"/>
  <c r="S941" i="8"/>
  <c r="AE941" i="8" s="1"/>
  <c r="S165" i="8"/>
  <c r="AE165" i="8" s="1"/>
  <c r="S359" i="8"/>
  <c r="AE359" i="8" s="1"/>
  <c r="S1107" i="8"/>
  <c r="Y1107" i="8" s="1"/>
  <c r="S127" i="8"/>
  <c r="AE127" i="8" s="1"/>
  <c r="S1067" i="8"/>
  <c r="Y1067" i="8" s="1"/>
  <c r="S395" i="8"/>
  <c r="AE395" i="8" s="1"/>
  <c r="S1381" i="8"/>
  <c r="AE1381" i="8" s="1"/>
  <c r="S853" i="8"/>
  <c r="AE853" i="8" s="1"/>
  <c r="S61" i="8"/>
  <c r="AE61" i="8" s="1"/>
  <c r="S1243" i="8"/>
  <c r="Y1243" i="8" s="1"/>
  <c r="S536" i="8"/>
  <c r="Y536" i="8" s="1"/>
  <c r="S1076" i="8"/>
  <c r="Y1076" i="8" s="1"/>
  <c r="S834" i="8"/>
  <c r="Y834" i="8" s="1"/>
  <c r="S1240" i="8"/>
  <c r="Y1240" i="8" s="1"/>
  <c r="S154" i="8"/>
  <c r="Y154" i="8" s="1"/>
  <c r="S184" i="8"/>
  <c r="Y184" i="8" s="1"/>
  <c r="S383" i="8"/>
  <c r="Y383" i="8" s="1"/>
  <c r="S874" i="8"/>
  <c r="Y874" i="8" s="1"/>
  <c r="S810" i="8"/>
  <c r="AE810" i="8" s="1"/>
  <c r="S13" i="8"/>
  <c r="AE13" i="8" s="1"/>
  <c r="S1008" i="8"/>
  <c r="Y1008" i="8" s="1"/>
  <c r="S1280" i="8"/>
  <c r="AE1280" i="8" s="1"/>
  <c r="S366" i="8"/>
  <c r="Y366" i="8" s="1"/>
  <c r="S860" i="8"/>
  <c r="Y860" i="8" s="1"/>
  <c r="S1295" i="8"/>
  <c r="Y1295" i="8" s="1"/>
  <c r="S1007" i="8"/>
  <c r="Y1007" i="8" s="1"/>
  <c r="S1470" i="8"/>
  <c r="Y1470" i="8" s="1"/>
  <c r="S1310" i="8"/>
  <c r="AE1310" i="8" s="1"/>
  <c r="S812" i="8"/>
  <c r="Y812" i="8" s="1"/>
  <c r="S925" i="8"/>
  <c r="Y925" i="8" s="1"/>
  <c r="S855" i="8"/>
  <c r="AE855" i="8" s="1"/>
  <c r="S146" i="8"/>
  <c r="AE146" i="8" s="1"/>
  <c r="S1415" i="8"/>
  <c r="Y1415" i="8" s="1"/>
  <c r="S888" i="8"/>
  <c r="AE888" i="8" s="1"/>
  <c r="S1375" i="8"/>
  <c r="AE1375" i="8" s="1"/>
  <c r="S1009" i="8"/>
  <c r="Y1009" i="8" s="1"/>
  <c r="S1234" i="8"/>
  <c r="AE1234" i="8" s="1"/>
  <c r="S1189" i="8"/>
  <c r="AE1189" i="8" s="1"/>
  <c r="S1451" i="8"/>
  <c r="Y1451" i="8" s="1"/>
  <c r="S139" i="8"/>
  <c r="AE139" i="8" s="1"/>
  <c r="S816" i="8"/>
  <c r="Y816" i="8" s="1"/>
  <c r="S1074" i="8"/>
  <c r="Y1074" i="8" s="1"/>
  <c r="S1075" i="8"/>
  <c r="Y1075" i="8" s="1"/>
  <c r="S871" i="8"/>
  <c r="AE871" i="8" s="1"/>
  <c r="S157" i="8"/>
  <c r="Y157" i="8" s="1"/>
  <c r="S1317" i="8"/>
  <c r="Y1317" i="8" s="1"/>
  <c r="S1356" i="8"/>
  <c r="Y1356" i="8" s="1"/>
  <c r="S872" i="8"/>
  <c r="AE872" i="8" s="1"/>
  <c r="S234" i="8"/>
  <c r="AE234" i="8" s="1"/>
  <c r="S450" i="8"/>
  <c r="AE450" i="8" s="1"/>
  <c r="S218" i="8"/>
  <c r="AE218" i="8" s="1"/>
  <c r="S556" i="8"/>
  <c r="AE556" i="8" s="1"/>
  <c r="S436" i="8"/>
  <c r="AE436" i="8" s="1"/>
  <c r="S990" i="8"/>
  <c r="Y990" i="8" s="1"/>
  <c r="P1207" i="8"/>
  <c r="P249" i="8"/>
  <c r="S1211" i="8"/>
  <c r="Y1211" i="8" s="1"/>
  <c r="S53" i="8"/>
  <c r="V53" i="8" s="1"/>
  <c r="S1212" i="8"/>
  <c r="AE1212" i="8" s="1"/>
  <c r="S988" i="8"/>
  <c r="AE988" i="8" s="1"/>
  <c r="S1005" i="8"/>
  <c r="AE1005" i="8" s="1"/>
  <c r="S367" i="8"/>
  <c r="AE367" i="8" s="1"/>
  <c r="S1499" i="8"/>
  <c r="AE1499" i="8" s="1"/>
  <c r="S1094" i="8"/>
  <c r="Y1094" i="8" s="1"/>
  <c r="S1353" i="8"/>
  <c r="AE1353" i="8" s="1"/>
  <c r="S964" i="8"/>
  <c r="S1077" i="8"/>
  <c r="AE1077" i="8" s="1"/>
  <c r="S1169" i="8"/>
  <c r="AE1169" i="8" s="1"/>
  <c r="S1279" i="8"/>
  <c r="Y1279" i="8" s="1"/>
  <c r="S1086" i="8"/>
  <c r="AE1086" i="8" s="1"/>
  <c r="S869" i="8"/>
  <c r="AE869" i="8" s="1"/>
  <c r="S185" i="8"/>
  <c r="AE185" i="8" s="1"/>
  <c r="S854" i="8"/>
  <c r="AE854" i="8" s="1"/>
  <c r="S1254" i="8"/>
  <c r="AE1254" i="8" s="1"/>
  <c r="S1304" i="8"/>
  <c r="AE1304" i="8" s="1"/>
  <c r="S249" i="8"/>
  <c r="Y249" i="8" s="1"/>
  <c r="S841" i="8"/>
  <c r="Y841" i="8" s="1"/>
  <c r="S181" i="8"/>
  <c r="AE181" i="8" s="1"/>
  <c r="S401" i="8"/>
  <c r="Y401" i="8" s="1"/>
  <c r="S1486" i="8"/>
  <c r="AE1486" i="8" s="1"/>
  <c r="S231" i="8"/>
  <c r="AE231" i="8" s="1"/>
  <c r="S607" i="8"/>
  <c r="AE607" i="8" s="1"/>
  <c r="S409" i="8"/>
  <c r="AE409" i="8" s="1"/>
  <c r="S638" i="8"/>
  <c r="AE638" i="8" s="1"/>
  <c r="S299" i="8"/>
  <c r="AE299" i="8" s="1"/>
  <c r="S486" i="8"/>
  <c r="AE486" i="8" s="1"/>
  <c r="S567" i="8"/>
  <c r="AE567" i="8" s="1"/>
  <c r="S145" i="8"/>
  <c r="Y145" i="8" s="1"/>
  <c r="S1273" i="8"/>
  <c r="Y1273" i="8" s="1"/>
  <c r="S1475" i="8"/>
  <c r="Y1475" i="8" s="1"/>
  <c r="S1218" i="8"/>
  <c r="Y1218" i="8" s="1"/>
  <c r="P1334" i="8"/>
  <c r="P1299" i="8"/>
  <c r="S1434" i="8"/>
  <c r="AE1434" i="8" s="1"/>
  <c r="S1430" i="8"/>
  <c r="Y1430" i="8" s="1"/>
  <c r="S373" i="8"/>
  <c r="Y373" i="8" s="1"/>
  <c r="S1341" i="8"/>
  <c r="AE1341" i="8" s="1"/>
  <c r="S938" i="8"/>
  <c r="AE938" i="8" s="1"/>
  <c r="S1052" i="8"/>
  <c r="AE1052" i="8" s="1"/>
  <c r="P1068" i="8"/>
  <c r="AC1068" i="8" s="1"/>
  <c r="S1311" i="8"/>
  <c r="AE1311" i="8" s="1"/>
  <c r="S1135" i="8"/>
  <c r="AE1135" i="8" s="1"/>
  <c r="S1393" i="8"/>
  <c r="Y1393" i="8" s="1"/>
  <c r="S14" i="8"/>
  <c r="AE14" i="8" s="1"/>
  <c r="S978" i="8"/>
  <c r="AE978" i="8" s="1"/>
  <c r="S1324" i="8"/>
  <c r="Y1324" i="8" s="1"/>
  <c r="S22" i="8"/>
  <c r="AE22" i="8" s="1"/>
  <c r="S1206" i="8"/>
  <c r="Y1206" i="8" s="1"/>
  <c r="S824" i="8"/>
  <c r="Y824" i="8" s="1"/>
  <c r="S846" i="8"/>
  <c r="Y846" i="8" s="1"/>
  <c r="S1339" i="8"/>
  <c r="AE1339" i="8" s="1"/>
  <c r="S827" i="8"/>
  <c r="AE827" i="8" s="1"/>
  <c r="S1452" i="8"/>
  <c r="Y1452" i="8" s="1"/>
  <c r="S713" i="8"/>
  <c r="AE713" i="8" s="1"/>
  <c r="S340" i="8"/>
  <c r="AE340" i="8" s="1"/>
  <c r="S439" i="8"/>
  <c r="AE439" i="8" s="1"/>
  <c r="S791" i="8"/>
  <c r="AE791" i="8" s="1"/>
  <c r="S498" i="8"/>
  <c r="AE498" i="8" s="1"/>
  <c r="S402" i="8"/>
  <c r="AE402" i="8" s="1"/>
  <c r="P729" i="8"/>
  <c r="V729" i="8" s="1"/>
  <c r="P739" i="8"/>
  <c r="V739" i="8" s="1"/>
  <c r="P873" i="8"/>
  <c r="S1103" i="8"/>
  <c r="Y1103" i="8" s="1"/>
  <c r="S910" i="8"/>
  <c r="AE910" i="8" s="1"/>
  <c r="S822" i="8"/>
  <c r="AE822" i="8" s="1"/>
  <c r="S206" i="8"/>
  <c r="AE206" i="8" s="1"/>
  <c r="S913" i="8"/>
  <c r="AE913" i="8" s="1"/>
  <c r="S947" i="8"/>
  <c r="Y947" i="8" s="1"/>
  <c r="S1162" i="8"/>
  <c r="AE1162" i="8" s="1"/>
  <c r="S101" i="8"/>
  <c r="AE101" i="8" s="1"/>
  <c r="S982" i="8"/>
  <c r="Y982" i="8" s="1"/>
  <c r="S1019" i="8"/>
  <c r="Y1019" i="8" s="1"/>
  <c r="P410" i="8"/>
  <c r="V410" i="8" s="1"/>
  <c r="S94" i="8"/>
  <c r="AE94" i="8" s="1"/>
  <c r="P1338" i="8"/>
  <c r="V1338" i="8" s="1"/>
  <c r="S525" i="8"/>
  <c r="AE525" i="8" s="1"/>
  <c r="S782" i="8"/>
  <c r="AE782" i="8" s="1"/>
  <c r="S551" i="8"/>
  <c r="AE551" i="8" s="1"/>
  <c r="S649" i="8"/>
  <c r="AE649" i="8" s="1"/>
  <c r="S727" i="8"/>
  <c r="AE727" i="8" s="1"/>
  <c r="S471" i="8"/>
  <c r="AE471" i="8" s="1"/>
  <c r="S640" i="8"/>
  <c r="AE640" i="8" s="1"/>
  <c r="P580" i="8"/>
  <c r="V580" i="8" s="1"/>
  <c r="S813" i="8"/>
  <c r="AE813" i="8" s="1"/>
  <c r="S1348" i="8"/>
  <c r="Y1348" i="8" s="1"/>
  <c r="S1051" i="8"/>
  <c r="S1146" i="8"/>
  <c r="Y1146" i="8" s="1"/>
  <c r="S1115" i="8"/>
  <c r="AE1115" i="8" s="1"/>
  <c r="S447" i="8"/>
  <c r="AE447" i="8" s="1"/>
  <c r="S1433" i="8"/>
  <c r="Y1433" i="8" s="1"/>
  <c r="S1454" i="8"/>
  <c r="AE1454" i="8" s="1"/>
  <c r="S1073" i="8"/>
  <c r="AE1073" i="8" s="1"/>
  <c r="S918" i="8"/>
  <c r="Y918" i="8" s="1"/>
  <c r="S979" i="8"/>
  <c r="Y979" i="8" s="1"/>
  <c r="S163" i="8"/>
  <c r="AE163" i="8" s="1"/>
  <c r="S1298" i="8"/>
  <c r="AE1298" i="8" s="1"/>
  <c r="P445" i="8"/>
  <c r="V445" i="8" s="1"/>
  <c r="P666" i="8"/>
  <c r="V666" i="8" s="1"/>
  <c r="S1255" i="8"/>
  <c r="Y1255" i="8" s="1"/>
  <c r="S971" i="8"/>
  <c r="AE971" i="8" s="1"/>
  <c r="S1343" i="8"/>
  <c r="AE1343" i="8" s="1"/>
  <c r="S1464" i="8"/>
  <c r="AE1464" i="8" s="1"/>
  <c r="P1065" i="8"/>
  <c r="S1233" i="8"/>
  <c r="Y1233" i="8" s="1"/>
  <c r="S166" i="8"/>
  <c r="Y166" i="8" s="1"/>
  <c r="S1414" i="8"/>
  <c r="Y1414" i="8" s="1"/>
  <c r="S1481" i="8"/>
  <c r="Y1481" i="8" s="1"/>
  <c r="S1194" i="8"/>
  <c r="AE1194" i="8" s="1"/>
  <c r="S1102" i="8"/>
  <c r="AE1102" i="8" s="1"/>
  <c r="S1482" i="8"/>
  <c r="Y1482" i="8" s="1"/>
  <c r="S1164" i="8"/>
  <c r="Y1164" i="8" s="1"/>
  <c r="S8" i="8"/>
  <c r="Y8" i="8" s="1"/>
  <c r="S866" i="8"/>
  <c r="Y866" i="8" s="1"/>
  <c r="S158" i="8"/>
  <c r="AE158" i="8" s="1"/>
  <c r="S1155" i="8"/>
  <c r="AE1155" i="8" s="1"/>
  <c r="S885" i="8"/>
  <c r="AE885" i="8" s="1"/>
  <c r="S1132" i="8"/>
  <c r="AE1132" i="8" s="1"/>
  <c r="S847" i="8"/>
  <c r="Y847" i="8" s="1"/>
  <c r="P431" i="8"/>
  <c r="AC431" i="8" s="1"/>
  <c r="S264" i="8"/>
  <c r="Y264" i="8" s="1"/>
  <c r="S1422" i="8"/>
  <c r="AE1422" i="8" s="1"/>
  <c r="Y1180" i="8"/>
  <c r="S1180" i="8"/>
  <c r="AE1180" i="8" s="1"/>
  <c r="S1186" i="8"/>
  <c r="AE1186" i="8" s="1"/>
  <c r="S1340" i="8"/>
  <c r="AE1340" i="8" s="1"/>
  <c r="S976" i="8"/>
  <c r="AE976" i="8" s="1"/>
  <c r="S1147" i="8"/>
  <c r="Y1147" i="8" s="1"/>
  <c r="S1309" i="8"/>
  <c r="Y1309" i="8" s="1"/>
  <c r="S1228" i="8"/>
  <c r="AE1228" i="8" s="1"/>
  <c r="S64" i="8"/>
  <c r="AE64" i="8" s="1"/>
  <c r="S1504" i="8"/>
  <c r="AE1504" i="8" s="1"/>
  <c r="S1459" i="8"/>
  <c r="AE1459" i="8" s="1"/>
  <c r="S102" i="8"/>
  <c r="Y102" i="8" s="1"/>
  <c r="S815" i="8"/>
  <c r="AE815" i="8" s="1"/>
  <c r="S66" i="8"/>
  <c r="AE66" i="8" s="1"/>
  <c r="S1491" i="8"/>
  <c r="Y1491" i="8" s="1"/>
  <c r="S1526" i="8"/>
  <c r="Y1526" i="8" s="1"/>
  <c r="S380" i="8"/>
  <c r="Y380" i="8" s="1"/>
  <c r="S1403" i="8"/>
  <c r="Y1403" i="8" s="1"/>
  <c r="S427" i="8"/>
  <c r="AE427" i="8" s="1"/>
  <c r="S93" i="8"/>
  <c r="AE93" i="8" s="1"/>
  <c r="S1176" i="8"/>
  <c r="AE1176" i="8" s="1"/>
  <c r="S863" i="8"/>
  <c r="Y863" i="8" s="1"/>
  <c r="S1463" i="8"/>
  <c r="Y1463" i="8" s="1"/>
  <c r="S1382" i="8"/>
  <c r="AE1382" i="8" s="1"/>
  <c r="S852" i="8"/>
  <c r="Y852" i="8" s="1"/>
  <c r="S915" i="8"/>
  <c r="AE915" i="8" s="1"/>
  <c r="S1389" i="8"/>
  <c r="Y1389" i="8" s="1"/>
  <c r="S188" i="8"/>
  <c r="AE188" i="8" s="1"/>
  <c r="S56" i="8"/>
  <c r="Y56" i="8" s="1"/>
  <c r="S832" i="8"/>
  <c r="AE832" i="8" s="1"/>
  <c r="S124" i="8"/>
  <c r="Y124" i="8" s="1"/>
  <c r="S1197" i="8"/>
  <c r="AE1197" i="8" s="1"/>
  <c r="S986" i="8"/>
  <c r="AE986" i="8" s="1"/>
  <c r="S966" i="8"/>
  <c r="Y966" i="8" s="1"/>
  <c r="S1424" i="8"/>
  <c r="AE1424" i="8" s="1"/>
  <c r="S819" i="8"/>
  <c r="AE819" i="8" s="1"/>
  <c r="S74" i="8"/>
  <c r="AE74" i="8" s="1"/>
  <c r="S1214" i="8"/>
  <c r="Y1214" i="8" s="1"/>
  <c r="S1365" i="8"/>
  <c r="Y1365" i="8" s="1"/>
  <c r="S1283" i="8"/>
  <c r="AE1283" i="8" s="1"/>
  <c r="P243" i="8"/>
  <c r="AB243" i="8" s="1"/>
  <c r="S873" i="8"/>
  <c r="Y873" i="8" s="1"/>
  <c r="S1436" i="8"/>
  <c r="Y1436" i="8" s="1"/>
  <c r="S1320" i="8"/>
  <c r="AE1320" i="8" s="1"/>
  <c r="S1066" i="8"/>
  <c r="Y1066" i="8" s="1"/>
  <c r="S980" i="8"/>
  <c r="AE980" i="8" s="1"/>
  <c r="S1044" i="8"/>
  <c r="Y1044" i="8" s="1"/>
  <c r="S1225" i="8"/>
  <c r="AE1225" i="8" s="1"/>
  <c r="S382" i="8"/>
  <c r="Y382" i="8" s="1"/>
  <c r="S836" i="8"/>
  <c r="Y836" i="8" s="1"/>
  <c r="S1141" i="8"/>
  <c r="AE1141" i="8" s="1"/>
  <c r="S360" i="8"/>
  <c r="Y360" i="8" s="1"/>
  <c r="S1149" i="8"/>
  <c r="Y1149" i="8" s="1"/>
  <c r="S1518" i="8"/>
  <c r="AE1518" i="8" s="1"/>
  <c r="S921" i="8"/>
  <c r="AE921" i="8" s="1"/>
  <c r="S179" i="8"/>
  <c r="AE179" i="8" s="1"/>
  <c r="S817" i="8"/>
  <c r="Y817" i="8" s="1"/>
  <c r="S168" i="8"/>
  <c r="AE168" i="8" s="1"/>
  <c r="S965" i="8"/>
  <c r="AE965" i="8" s="1"/>
  <c r="S350" i="8"/>
  <c r="AE350" i="8" s="1"/>
  <c r="S830" i="8"/>
  <c r="AE830" i="8" s="1"/>
  <c r="S906" i="8"/>
  <c r="Y906" i="8" s="1"/>
  <c r="S384" i="8"/>
  <c r="Y384" i="8" s="1"/>
  <c r="S83" i="8"/>
  <c r="AE83" i="8" s="1"/>
  <c r="S1357" i="8"/>
  <c r="AE1357" i="8" s="1"/>
  <c r="S451" i="8"/>
  <c r="AE451" i="8" s="1"/>
  <c r="S1257" i="8"/>
  <c r="AE1257" i="8" s="1"/>
  <c r="P1074" i="8"/>
  <c r="V1074" i="8" s="1"/>
  <c r="S417" i="8"/>
  <c r="Y417" i="8" s="1"/>
  <c r="S804" i="8"/>
  <c r="AE804" i="8" s="1"/>
  <c r="S1253" i="8"/>
  <c r="AE1253" i="8" s="1"/>
  <c r="S1308" i="8"/>
  <c r="AE1308" i="8" s="1"/>
  <c r="S47" i="8"/>
  <c r="Y47" i="8" s="1"/>
  <c r="S1416" i="8"/>
  <c r="AE1416" i="8" s="1"/>
  <c r="S858" i="8"/>
  <c r="Y858" i="8" s="1"/>
  <c r="S1449" i="8"/>
  <c r="AE1449" i="8" s="1"/>
  <c r="S1514" i="8"/>
  <c r="Y1514" i="8" s="1"/>
  <c r="P495" i="8"/>
  <c r="AD495" i="8" s="1"/>
  <c r="S893" i="8"/>
  <c r="AE893" i="8" s="1"/>
  <c r="S1109" i="8"/>
  <c r="Y1109" i="8" s="1"/>
  <c r="S1171" i="8"/>
  <c r="Y1171" i="8" s="1"/>
  <c r="S133" i="8"/>
  <c r="Y133" i="8" s="1"/>
  <c r="S162" i="8"/>
  <c r="AE162" i="8" s="1"/>
  <c r="S387" i="8"/>
  <c r="Y387" i="8" s="1"/>
  <c r="S1078" i="8"/>
  <c r="Y1078" i="8" s="1"/>
  <c r="S408" i="8"/>
  <c r="Y408" i="8" s="1"/>
  <c r="S974" i="8"/>
  <c r="AE974" i="8" s="1"/>
  <c r="S936" i="8"/>
  <c r="AE936" i="8" s="1"/>
  <c r="S1091" i="8"/>
  <c r="Y1091" i="8" s="1"/>
  <c r="S371" i="8"/>
  <c r="Y371" i="8" s="1"/>
  <c r="S997" i="8"/>
  <c r="Y997" i="8" s="1"/>
  <c r="S994" i="8"/>
  <c r="Y994" i="8" s="1"/>
  <c r="S1230" i="8"/>
  <c r="AE1230" i="8" s="1"/>
  <c r="S1262" i="8"/>
  <c r="Y1262" i="8" s="1"/>
  <c r="S865" i="8"/>
  <c r="Y865" i="8" s="1"/>
  <c r="S104" i="8"/>
  <c r="Y104" i="8" s="1"/>
  <c r="P663" i="8"/>
  <c r="W663" i="8" s="1"/>
  <c r="S1259" i="8"/>
  <c r="Y1259" i="8" s="1"/>
  <c r="P1156" i="8"/>
  <c r="S72" i="8"/>
  <c r="Y72" i="8" s="1"/>
  <c r="S1205" i="8"/>
  <c r="Y1205" i="8" s="1"/>
  <c r="S1258" i="8"/>
  <c r="Y1258" i="8" s="1"/>
  <c r="S174" i="8"/>
  <c r="Y174" i="8" s="1"/>
  <c r="S1043" i="8"/>
  <c r="AE1043" i="8" s="1"/>
  <c r="S996" i="8"/>
  <c r="AE996" i="8" s="1"/>
  <c r="S1517" i="8"/>
  <c r="Y1517" i="8" s="1"/>
  <c r="S1193" i="8"/>
  <c r="AE1193" i="8" s="1"/>
  <c r="S1129" i="8"/>
  <c r="Y1129" i="8" s="1"/>
  <c r="S5" i="8"/>
  <c r="AE5" i="8" s="1"/>
  <c r="S1332" i="8"/>
  <c r="AE1332" i="8" s="1"/>
  <c r="S1118" i="8"/>
  <c r="AE1118" i="8" s="1"/>
  <c r="S1136" i="8"/>
  <c r="AE1136" i="8" s="1"/>
  <c r="S1395" i="8"/>
  <c r="Y1395" i="8" s="1"/>
  <c r="S1168" i="8"/>
  <c r="AE1168" i="8" s="1"/>
  <c r="S23" i="8"/>
  <c r="AE23" i="8" s="1"/>
  <c r="S1480" i="8"/>
  <c r="Y1480" i="8" s="1"/>
  <c r="S160" i="8"/>
  <c r="AE160" i="8" s="1"/>
  <c r="S159" i="8"/>
  <c r="AE159" i="8" s="1"/>
  <c r="S1246" i="8"/>
  <c r="Y1246" i="8" s="1"/>
  <c r="S1158" i="8"/>
  <c r="V1158" i="8" s="1"/>
  <c r="S868" i="8"/>
  <c r="Y868" i="8" s="1"/>
  <c r="S926" i="8"/>
  <c r="AE926" i="8" s="1"/>
  <c r="S1182" i="8"/>
  <c r="Y1182" i="8" s="1"/>
  <c r="S1396" i="8"/>
  <c r="AE1396" i="8" s="1"/>
  <c r="S91" i="8"/>
  <c r="Y91" i="8" s="1"/>
  <c r="S254" i="8"/>
  <c r="AE254" i="8" s="1"/>
  <c r="S559" i="8"/>
  <c r="AE559" i="8" s="1"/>
  <c r="S541" i="8"/>
  <c r="AE541" i="8" s="1"/>
  <c r="S570" i="8"/>
  <c r="AE570" i="8" s="1"/>
  <c r="P713" i="8"/>
  <c r="W713" i="8" s="1"/>
  <c r="S1143" i="8"/>
  <c r="Y1143" i="8" s="1"/>
  <c r="S1457" i="8"/>
  <c r="Y1457" i="8" s="1"/>
  <c r="S131" i="8"/>
  <c r="S1367" i="8"/>
  <c r="AE1367" i="8" s="1"/>
  <c r="P658" i="8"/>
  <c r="S995" i="8"/>
  <c r="Y995" i="8" s="1"/>
  <c r="S952" i="8"/>
  <c r="AE952" i="8" s="1"/>
  <c r="S1525" i="8"/>
  <c r="Y1525" i="8" s="1"/>
  <c r="S1020" i="8"/>
  <c r="AE1020" i="8" s="1"/>
  <c r="S1242" i="8"/>
  <c r="S967" i="8"/>
  <c r="S129" i="8"/>
  <c r="Y129" i="8" s="1"/>
  <c r="S1087" i="8"/>
  <c r="Y1087" i="8" s="1"/>
  <c r="S115" i="8"/>
  <c r="AE115" i="8" s="1"/>
  <c r="S975" i="8"/>
  <c r="V975" i="8" s="1"/>
  <c r="S1346" i="8"/>
  <c r="Y1346" i="8" s="1"/>
  <c r="S896" i="8"/>
  <c r="Y896" i="8" s="1"/>
  <c r="S1236" i="8"/>
  <c r="Y1236" i="8" s="1"/>
  <c r="S153" i="8"/>
  <c r="Y153" i="8" s="1"/>
  <c r="S1241" i="8"/>
  <c r="AE1241" i="8" s="1"/>
  <c r="S823" i="8"/>
  <c r="S864" i="8"/>
  <c r="S907" i="8"/>
  <c r="AE907" i="8" s="1"/>
  <c r="S1485" i="8"/>
  <c r="Y1485" i="8" s="1"/>
  <c r="S826" i="8"/>
  <c r="AE826" i="8" s="1"/>
  <c r="S1429" i="8"/>
  <c r="AE1429" i="8" s="1"/>
  <c r="S1088" i="8"/>
  <c r="Y1088" i="8" s="1"/>
  <c r="S1137" i="8"/>
  <c r="Y1137" i="8" s="1"/>
  <c r="S1293" i="8"/>
  <c r="AE1293" i="8" s="1"/>
  <c r="S58" i="8"/>
  <c r="S1321" i="8"/>
  <c r="S156" i="8"/>
  <c r="Y156" i="8" s="1"/>
  <c r="S1313" i="8"/>
  <c r="Y1313" i="8" s="1"/>
  <c r="S886" i="8"/>
  <c r="Y886" i="8" s="1"/>
  <c r="S781" i="8"/>
  <c r="AE781" i="8" s="1"/>
  <c r="S468" i="8"/>
  <c r="AE468" i="8" s="1"/>
  <c r="S441" i="8"/>
  <c r="AE441" i="8" s="1"/>
  <c r="P49" i="8"/>
  <c r="S1503" i="8"/>
  <c r="Y1503" i="8" s="1"/>
  <c r="S1394" i="8"/>
  <c r="AE1394" i="8" s="1"/>
  <c r="S41" i="8"/>
  <c r="S1278" i="8"/>
  <c r="S1445" i="8"/>
  <c r="Y1445" i="8" s="1"/>
  <c r="S24" i="8"/>
  <c r="AE24" i="8" s="1"/>
  <c r="S1207" i="8"/>
  <c r="AE1207" i="8" s="1"/>
  <c r="S1116" i="8"/>
  <c r="AE1116" i="8" s="1"/>
  <c r="S1127" i="8"/>
  <c r="Y1127" i="8" s="1"/>
  <c r="S1426" i="8"/>
  <c r="AE1426" i="8" s="1"/>
  <c r="S1450" i="8"/>
  <c r="S405" i="8"/>
  <c r="S946" i="8"/>
  <c r="AE946" i="8" s="1"/>
  <c r="S1096" i="8"/>
  <c r="AE1096" i="8" s="1"/>
  <c r="S1368" i="8"/>
  <c r="Y1368" i="8" s="1"/>
  <c r="S838" i="8"/>
  <c r="AE838" i="8" s="1"/>
  <c r="S111" i="8"/>
  <c r="AE111" i="8" s="1"/>
  <c r="S1282" i="8"/>
  <c r="Y1282" i="8" s="1"/>
  <c r="S1202" i="8"/>
  <c r="S186" i="8"/>
  <c r="S42" i="8"/>
  <c r="AE42" i="8" s="1"/>
  <c r="S929" i="8"/>
  <c r="Y929" i="8" s="1"/>
  <c r="S89" i="8"/>
  <c r="Y89" i="8" s="1"/>
  <c r="S1455" i="8"/>
  <c r="AE1455" i="8" s="1"/>
  <c r="P1258" i="8"/>
  <c r="S821" i="8"/>
  <c r="S1142" i="8"/>
  <c r="S1016" i="8"/>
  <c r="AE1016" i="8" s="1"/>
  <c r="S1098" i="8"/>
  <c r="AE1098" i="8" s="1"/>
  <c r="P614" i="8"/>
  <c r="AD614" i="8" s="1"/>
  <c r="S909" i="8"/>
  <c r="AE909" i="8" s="1"/>
  <c r="S806" i="8"/>
  <c r="Y806" i="8" s="1"/>
  <c r="P982" i="8"/>
  <c r="AC982" i="8" s="1"/>
  <c r="S1090" i="8"/>
  <c r="Y1090" i="8" s="1"/>
  <c r="S344" i="8"/>
  <c r="S923" i="8"/>
  <c r="Y923" i="8" s="1"/>
  <c r="P1002" i="8"/>
  <c r="V1002" i="8" s="1"/>
  <c r="S1163" i="8"/>
  <c r="AE1163" i="8" s="1"/>
  <c r="S1267" i="8"/>
  <c r="AE1267" i="8" s="1"/>
  <c r="S1370" i="8"/>
  <c r="AE1370" i="8" s="1"/>
  <c r="S97" i="8"/>
  <c r="AE97" i="8" s="1"/>
  <c r="S21" i="8"/>
  <c r="Y21" i="8" s="1"/>
  <c r="S1412" i="8"/>
  <c r="Y1412" i="8" s="1"/>
  <c r="S1219" i="8"/>
  <c r="AE1219" i="8" s="1"/>
  <c r="S1460" i="8"/>
  <c r="AE1460" i="8" s="1"/>
  <c r="S1047" i="8"/>
  <c r="AE1047" i="8" s="1"/>
  <c r="S881" i="8"/>
  <c r="AE881" i="8" s="1"/>
  <c r="S119" i="8"/>
  <c r="AE119" i="8" s="1"/>
  <c r="S991" i="8"/>
  <c r="Y991" i="8" s="1"/>
  <c r="S762" i="8"/>
  <c r="AE762" i="8" s="1"/>
  <c r="S631" i="8"/>
  <c r="AE631" i="8" s="1"/>
  <c r="P569" i="8"/>
  <c r="V569" i="8" s="1"/>
  <c r="S68" i="8"/>
  <c r="AE68" i="8" s="1"/>
  <c r="P273" i="8"/>
  <c r="V273" i="8" s="1"/>
  <c r="S1160" i="8"/>
  <c r="AE1160" i="8" s="1"/>
  <c r="S398" i="8"/>
  <c r="Y398" i="8" s="1"/>
  <c r="S1307" i="8"/>
  <c r="AE1307" i="8" s="1"/>
  <c r="S1068" i="8"/>
  <c r="Y1068" i="8" s="1"/>
  <c r="S151" i="8"/>
  <c r="Y151" i="8" s="1"/>
  <c r="S192" i="8"/>
  <c r="Y192" i="8" s="1"/>
  <c r="S851" i="8"/>
  <c r="AE851" i="8" s="1"/>
  <c r="S950" i="8"/>
  <c r="Y950" i="8" s="1"/>
  <c r="S1378" i="8"/>
  <c r="Y1378" i="8" s="1"/>
  <c r="S1335" i="8"/>
  <c r="AE1335" i="8" s="1"/>
  <c r="S1199" i="8"/>
  <c r="AE1199" i="8" s="1"/>
  <c r="S977" i="8"/>
  <c r="Y977" i="8" s="1"/>
  <c r="S1399" i="8"/>
  <c r="AE1399" i="8" s="1"/>
  <c r="S1224" i="8"/>
  <c r="AE1224" i="8" s="1"/>
  <c r="S1294" i="8"/>
  <c r="Y1294" i="8" s="1"/>
  <c r="S120" i="8"/>
  <c r="AE120" i="8" s="1"/>
  <c r="S818" i="8"/>
  <c r="AE818" i="8" s="1"/>
  <c r="S1487" i="8"/>
  <c r="AE1487" i="8" s="1"/>
  <c r="S820" i="8"/>
  <c r="AE820" i="8" s="1"/>
  <c r="S1095" i="8"/>
  <c r="Y1095" i="8" s="1"/>
  <c r="S1038" i="8"/>
  <c r="AE1038" i="8" s="1"/>
  <c r="S1492" i="8"/>
  <c r="Y1492" i="8" s="1"/>
  <c r="S1350" i="8"/>
  <c r="AE1350" i="8" s="1"/>
  <c r="S1296" i="8"/>
  <c r="AE1296" i="8" s="1"/>
  <c r="S494" i="8"/>
  <c r="AE494" i="8" s="1"/>
  <c r="S1344" i="8"/>
  <c r="AE1344" i="8" s="1"/>
  <c r="S1516" i="8"/>
  <c r="AE1516" i="8" s="1"/>
  <c r="S374" i="8"/>
  <c r="AE374" i="8" s="1"/>
  <c r="S38" i="8"/>
  <c r="Y38" i="8" s="1"/>
  <c r="P918" i="8"/>
  <c r="S1402" i="8"/>
  <c r="Y1402" i="8" s="1"/>
  <c r="S1507" i="8"/>
  <c r="Y1507" i="8" s="1"/>
  <c r="S1223" i="8"/>
  <c r="AE1223" i="8" s="1"/>
  <c r="S1100" i="8"/>
  <c r="AE1100" i="8" s="1"/>
  <c r="S957" i="8"/>
  <c r="Y957" i="8" s="1"/>
  <c r="S1204" i="8"/>
  <c r="Y1204" i="8" s="1"/>
  <c r="S1410" i="8"/>
  <c r="Y1410" i="8" s="1"/>
  <c r="P812" i="8"/>
  <c r="V812" i="8" s="1"/>
  <c r="S389" i="8"/>
  <c r="AE389" i="8" s="1"/>
  <c r="S1299" i="8"/>
  <c r="AE1299" i="8" s="1"/>
  <c r="S1289" i="8"/>
  <c r="Y1289" i="8" s="1"/>
  <c r="P1096" i="8"/>
  <c r="S845" i="8"/>
  <c r="AE845" i="8" s="1"/>
  <c r="S1144" i="8"/>
  <c r="AE1144" i="8" s="1"/>
  <c r="S844" i="8"/>
  <c r="Y844" i="8" s="1"/>
  <c r="P439" i="8"/>
  <c r="AC439" i="8" s="1"/>
  <c r="S914" i="8"/>
  <c r="AE914" i="8" s="1"/>
  <c r="S985" i="8"/>
  <c r="Y985" i="8" s="1"/>
  <c r="P310" i="8"/>
  <c r="P426" i="8"/>
  <c r="S1476" i="8"/>
  <c r="Y1476" i="8" s="1"/>
  <c r="S1369" i="8"/>
  <c r="Y1369" i="8" s="1"/>
  <c r="S1383" i="8"/>
  <c r="Y1383" i="8" s="1"/>
  <c r="S10" i="8"/>
  <c r="S848" i="8"/>
  <c r="AE848" i="8" s="1"/>
  <c r="S748" i="8"/>
  <c r="AE748" i="8" s="1"/>
  <c r="P353" i="8"/>
  <c r="V353" i="8" s="1"/>
  <c r="P705" i="8"/>
  <c r="V705" i="8" s="1"/>
  <c r="S1130" i="8"/>
  <c r="AE1130" i="8" s="1"/>
  <c r="S1315" i="8"/>
  <c r="Y1315" i="8" s="1"/>
  <c r="S1029" i="8"/>
  <c r="Y1029" i="8" s="1"/>
  <c r="S1497" i="8"/>
  <c r="Y1497" i="8" s="1"/>
  <c r="S1420" i="8"/>
  <c r="AE1420" i="8" s="1"/>
  <c r="S835" i="8"/>
  <c r="AE835" i="8" s="1"/>
  <c r="S828" i="8"/>
  <c r="Y828" i="8" s="1"/>
  <c r="S1488" i="8"/>
  <c r="Y1488" i="8" s="1"/>
  <c r="S1291" i="8"/>
  <c r="Y1291" i="8" s="1"/>
  <c r="S894" i="8"/>
  <c r="AE894" i="8" s="1"/>
  <c r="S1203" i="8"/>
  <c r="AE1203" i="8" s="1"/>
  <c r="S1406" i="8"/>
  <c r="Y1406" i="8" s="1"/>
  <c r="P647" i="8"/>
  <c r="V647" i="8" s="1"/>
  <c r="S1177" i="8"/>
  <c r="AE1177" i="8" s="1"/>
  <c r="S1058" i="8"/>
  <c r="Y1058" i="8" s="1"/>
  <c r="S1364" i="8"/>
  <c r="Y1364" i="8" s="1"/>
  <c r="S169" i="8"/>
  <c r="AE169" i="8" s="1"/>
  <c r="S692" i="8"/>
  <c r="S1438" i="8"/>
  <c r="AE1438" i="8" s="1"/>
  <c r="S149" i="8"/>
  <c r="AE149" i="8" s="1"/>
  <c r="S193" i="8"/>
  <c r="S141" i="8"/>
  <c r="Y141" i="8" s="1"/>
  <c r="S1401" i="8"/>
  <c r="AE1401" i="8" s="1"/>
  <c r="S1427" i="8"/>
  <c r="S1270" i="8"/>
  <c r="AE1270" i="8" s="1"/>
  <c r="S1045" i="8"/>
  <c r="AE1045" i="8" s="1"/>
  <c r="S375" i="8"/>
  <c r="AE375" i="8" s="1"/>
  <c r="S1208" i="8"/>
  <c r="Y1208" i="8" s="1"/>
  <c r="S1120" i="8"/>
  <c r="S1249" i="8"/>
  <c r="Y1249" i="8" s="1"/>
  <c r="S85" i="8"/>
  <c r="Y85" i="8" s="1"/>
  <c r="S1498" i="8"/>
  <c r="AE1498" i="8" s="1"/>
  <c r="S177" i="8"/>
  <c r="Y177" i="8" s="1"/>
  <c r="S763" i="8"/>
  <c r="AE763" i="8" s="1"/>
  <c r="S1048" i="8"/>
  <c r="Y1048" i="8" s="1"/>
  <c r="P84" i="8"/>
  <c r="V84" i="8" s="1"/>
  <c r="S1272" i="8"/>
  <c r="Y1272" i="8" s="1"/>
  <c r="S1528" i="8"/>
  <c r="Y1528" i="8" s="1"/>
  <c r="S1505" i="8"/>
  <c r="Y1505" i="8" s="1"/>
  <c r="S1226" i="8"/>
  <c r="Y1226" i="8" s="1"/>
  <c r="S372" i="8"/>
  <c r="AE372" i="8" s="1"/>
  <c r="Y1468" i="8"/>
  <c r="S1468" i="8"/>
  <c r="AE1468" i="8" s="1"/>
  <c r="S152" i="8"/>
  <c r="Y152" i="8" s="1"/>
  <c r="S1358" i="8"/>
  <c r="AE1358" i="8" s="1"/>
  <c r="S969" i="8"/>
  <c r="AE969" i="8" s="1"/>
  <c r="S1318" i="8"/>
  <c r="Y1318" i="8" s="1"/>
  <c r="S984" i="8"/>
  <c r="AE984" i="8" s="1"/>
  <c r="P256" i="8"/>
  <c r="V256" i="8" s="1"/>
  <c r="S71" i="8"/>
  <c r="Y71" i="8" s="1"/>
  <c r="P97" i="8"/>
  <c r="V97" i="8" s="1"/>
  <c r="S1248" i="8"/>
  <c r="AE1248" i="8" s="1"/>
  <c r="S70" i="8"/>
  <c r="Y70" i="8" s="1"/>
  <c r="S1284" i="8"/>
  <c r="AE1284" i="8" s="1"/>
  <c r="S369" i="8"/>
  <c r="AE369" i="8" s="1"/>
  <c r="S196" i="8"/>
  <c r="Y196" i="8" s="1"/>
  <c r="S1026" i="8"/>
  <c r="Y1026" i="8" s="1"/>
  <c r="S939" i="8"/>
  <c r="Y939" i="8" s="1"/>
  <c r="S1133" i="8"/>
  <c r="AE1133" i="8" s="1"/>
  <c r="S125" i="8"/>
  <c r="Y125" i="8" s="1"/>
  <c r="S919" i="8"/>
  <c r="Y919" i="8" s="1"/>
  <c r="P611" i="8"/>
  <c r="P298" i="8"/>
  <c r="V298" i="8" s="1"/>
  <c r="S814" i="8"/>
  <c r="AE814" i="8" s="1"/>
  <c r="S1501" i="8"/>
  <c r="AE1501" i="8" s="1"/>
  <c r="P1424" i="8"/>
  <c r="V1424" i="8" s="1"/>
  <c r="S879" i="8"/>
  <c r="AE879" i="8" s="1"/>
  <c r="S1093" i="8"/>
  <c r="AE1093" i="8" s="1"/>
  <c r="S1268" i="8"/>
  <c r="Y1268" i="8" s="1"/>
  <c r="S1024" i="8"/>
  <c r="Y1024" i="8" s="1"/>
  <c r="S122" i="8"/>
  <c r="AE122" i="8" s="1"/>
  <c r="S1122" i="8"/>
  <c r="AE1122" i="8" s="1"/>
  <c r="S1489" i="8"/>
  <c r="AE1489" i="8" s="1"/>
  <c r="S49" i="8"/>
  <c r="AE49" i="8" s="1"/>
  <c r="P590" i="8"/>
  <c r="V590" i="8" s="1"/>
  <c r="P1138" i="8"/>
  <c r="S937" i="8"/>
  <c r="AE937" i="8" s="1"/>
  <c r="S381" i="8"/>
  <c r="Y381" i="8" s="1"/>
  <c r="S1231" i="8"/>
  <c r="Y1231" i="8" s="1"/>
  <c r="S1510" i="8"/>
  <c r="S1331" i="8"/>
  <c r="Y1331" i="8" s="1"/>
  <c r="P272" i="8"/>
  <c r="AA272" i="8" s="1"/>
  <c r="S516" i="8"/>
  <c r="AE516" i="8" s="1"/>
  <c r="S1004" i="8"/>
  <c r="AE1004" i="8" s="1"/>
  <c r="S103" i="8"/>
  <c r="AE103" i="8" s="1"/>
  <c r="S1238" i="8"/>
  <c r="Y1238" i="8" s="1"/>
  <c r="S1057" i="8"/>
  <c r="AE1057" i="8" s="1"/>
  <c r="S1305" i="8"/>
  <c r="Y1305" i="8" s="1"/>
  <c r="S931" i="8"/>
  <c r="AE931" i="8" s="1"/>
  <c r="P746" i="8"/>
  <c r="P1294" i="8"/>
  <c r="V1294" i="8" s="1"/>
  <c r="P726" i="8"/>
  <c r="V726" i="8" s="1"/>
  <c r="P1093" i="8"/>
  <c r="S1128" i="8"/>
  <c r="AE1128" i="8" s="1"/>
  <c r="S1473" i="8"/>
  <c r="AE1473" i="8" s="1"/>
  <c r="S983" i="8"/>
  <c r="Y983" i="8" s="1"/>
  <c r="S811" i="8"/>
  <c r="Y811" i="8" s="1"/>
  <c r="S1046" i="8"/>
  <c r="AE1046" i="8" s="1"/>
  <c r="S803" i="8"/>
  <c r="Y803" i="8" s="1"/>
  <c r="S54" i="8"/>
  <c r="AE54" i="8" s="1"/>
  <c r="S1325" i="8"/>
  <c r="AE1325" i="8" s="1"/>
  <c r="P211" i="8"/>
  <c r="V211" i="8" s="1"/>
  <c r="S1472" i="8"/>
  <c r="Y1472" i="8" s="1"/>
  <c r="S1012" i="8"/>
  <c r="Y1012" i="8" s="1"/>
  <c r="S877" i="8"/>
  <c r="AE877" i="8" s="1"/>
  <c r="P1225" i="8"/>
  <c r="AB1225" i="8" s="1"/>
  <c r="S108" i="8"/>
  <c r="Y108" i="8" s="1"/>
  <c r="S1477" i="8"/>
  <c r="Y1477" i="8" s="1"/>
  <c r="S105" i="8"/>
  <c r="AE105" i="8" s="1"/>
  <c r="S842" i="8"/>
  <c r="AE842" i="8" s="1"/>
  <c r="S59" i="8"/>
  <c r="AE59" i="8" s="1"/>
  <c r="S901" i="8"/>
  <c r="Y901" i="8" s="1"/>
  <c r="S385" i="8"/>
  <c r="AE385" i="8" s="1"/>
  <c r="S377" i="8"/>
  <c r="AE377" i="8" s="1"/>
  <c r="S1235" i="8"/>
  <c r="Y1235" i="8" s="1"/>
  <c r="S940" i="8"/>
  <c r="Y940" i="8" s="1"/>
  <c r="S1439" i="8"/>
  <c r="Y1439" i="8" s="1"/>
  <c r="S1059" i="8"/>
  <c r="AE1059" i="8" s="1"/>
  <c r="S1106" i="8"/>
  <c r="AE1106" i="8" s="1"/>
  <c r="P413" i="8"/>
  <c r="P1315" i="8"/>
  <c r="AC1315" i="8" s="1"/>
  <c r="P402" i="8"/>
  <c r="V402" i="8" s="1"/>
  <c r="S1408" i="8"/>
  <c r="AE1408" i="8" s="1"/>
  <c r="S948" i="8"/>
  <c r="AE948" i="8" s="1"/>
  <c r="S140" i="8"/>
  <c r="AE140" i="8" s="1"/>
  <c r="S1407" i="8"/>
  <c r="Y1407" i="8" s="1"/>
  <c r="S1265" i="8"/>
  <c r="Y1265" i="8" s="1"/>
  <c r="S1413" i="8"/>
  <c r="AE1413" i="8" s="1"/>
  <c r="S1025" i="8"/>
  <c r="Y1025" i="8" s="1"/>
  <c r="S1006" i="8"/>
  <c r="Y1006" i="8" s="1"/>
  <c r="S1347" i="8"/>
  <c r="Y1347" i="8" s="1"/>
  <c r="P427" i="8"/>
  <c r="V427" i="8" s="1"/>
  <c r="S1099" i="8"/>
  <c r="Y1099" i="8" s="1"/>
  <c r="S20" i="8"/>
  <c r="Y20" i="8" s="1"/>
  <c r="S1145" i="8"/>
  <c r="AE1145" i="8" s="1"/>
  <c r="S993" i="8"/>
  <c r="Y993" i="8" s="1"/>
  <c r="S805" i="8"/>
  <c r="AE805" i="8" s="1"/>
  <c r="P1433" i="8"/>
  <c r="W1433" i="8" s="1"/>
  <c r="P581" i="8"/>
  <c r="AD581" i="8" s="1"/>
  <c r="P302" i="8"/>
  <c r="AC302" i="8" s="1"/>
  <c r="S1379" i="8"/>
  <c r="AE1379" i="8" s="1"/>
  <c r="P968" i="8"/>
  <c r="S555" i="8"/>
  <c r="AE555" i="8" s="1"/>
  <c r="S52" i="8"/>
  <c r="AE52" i="8" s="1"/>
  <c r="S1372" i="8"/>
  <c r="AE1372" i="8" s="1"/>
  <c r="S1030" i="8"/>
  <c r="Y1030" i="8" s="1"/>
  <c r="S19" i="8"/>
  <c r="Y19" i="8" s="1"/>
  <c r="S859" i="8"/>
  <c r="Y859" i="8" s="1"/>
  <c r="S1277" i="8"/>
  <c r="Y1277" i="8" s="1"/>
  <c r="S958" i="8"/>
  <c r="AE958" i="8" s="1"/>
  <c r="S378" i="8"/>
  <c r="Y378" i="8" s="1"/>
  <c r="S370" i="8"/>
  <c r="AE370" i="8" s="1"/>
  <c r="S1175" i="8"/>
  <c r="AE1175" i="8" s="1"/>
  <c r="S943" i="8"/>
  <c r="AE943" i="8" s="1"/>
  <c r="S45" i="8"/>
  <c r="AE45" i="8" s="1"/>
  <c r="S1529" i="8"/>
  <c r="Y1529" i="8" s="1"/>
  <c r="S1502" i="8"/>
  <c r="AE1502" i="8" s="1"/>
  <c r="S1148" i="8"/>
  <c r="AE1148" i="8" s="1"/>
  <c r="S945" i="8"/>
  <c r="AE945" i="8" s="1"/>
  <c r="S998" i="8"/>
  <c r="AE998" i="8" s="1"/>
  <c r="S1123" i="8"/>
  <c r="S808" i="8"/>
  <c r="Y808" i="8" s="1"/>
  <c r="S916" i="8"/>
  <c r="Y916" i="8" s="1"/>
  <c r="S1354" i="8"/>
  <c r="AE1354" i="8" s="1"/>
  <c r="S121" i="8"/>
  <c r="Y121" i="8" s="1"/>
  <c r="S1466" i="8"/>
  <c r="Y1466" i="8" s="1"/>
  <c r="S933" i="8"/>
  <c r="Y933" i="8" s="1"/>
  <c r="P826" i="8"/>
  <c r="V826" i="8" s="1"/>
  <c r="P1236" i="8"/>
  <c r="P991" i="8"/>
  <c r="V991" i="8" s="1"/>
  <c r="S880" i="8"/>
  <c r="AE880" i="8" s="1"/>
  <c r="P265" i="8"/>
  <c r="V265" i="8" s="1"/>
  <c r="S1425" i="8"/>
  <c r="Y1425" i="8" s="1"/>
  <c r="P901" i="8"/>
  <c r="V901" i="8" s="1"/>
  <c r="P747" i="8"/>
  <c r="AC747" i="8" s="1"/>
  <c r="P572" i="8"/>
  <c r="S392" i="8"/>
  <c r="Y392" i="8" s="1"/>
  <c r="S1220" i="8"/>
  <c r="AE1220" i="8" s="1"/>
  <c r="S180" i="8"/>
  <c r="Y180" i="8" s="1"/>
  <c r="P58" i="8"/>
  <c r="AD58" i="8" s="1"/>
  <c r="S1065" i="8"/>
  <c r="V1065" i="8" s="1"/>
  <c r="S1490" i="8"/>
  <c r="AE1490" i="8" s="1"/>
  <c r="S1495" i="8"/>
  <c r="Y1495" i="8" s="1"/>
  <c r="S1183" i="8"/>
  <c r="Y1183" i="8" s="1"/>
  <c r="S16" i="8"/>
  <c r="AE16" i="8" s="1"/>
  <c r="S857" i="8"/>
  <c r="AE857" i="8" s="1"/>
  <c r="S167" i="8"/>
  <c r="AE167" i="8" s="1"/>
  <c r="S960" i="8"/>
  <c r="Y960" i="8" s="1"/>
  <c r="S172" i="8"/>
  <c r="AE172" i="8" s="1"/>
  <c r="S1440" i="8"/>
  <c r="AE1440" i="8" s="1"/>
  <c r="P299" i="8"/>
  <c r="W299" i="8" s="1"/>
  <c r="S1178" i="8"/>
  <c r="Y1178" i="8" s="1"/>
  <c r="S1352" i="8"/>
  <c r="AE1352" i="8" s="1"/>
  <c r="S1082" i="8"/>
  <c r="AE1082" i="8" s="1"/>
  <c r="S1469" i="8"/>
  <c r="Y1469" i="8" s="1"/>
  <c r="P1234" i="8"/>
  <c r="AA1234" i="8" s="1"/>
  <c r="S1251" i="8"/>
  <c r="AE1251" i="8" s="1"/>
  <c r="S905" i="8"/>
  <c r="AE905" i="8" s="1"/>
  <c r="S1084" i="8"/>
  <c r="AE1084" i="8" s="1"/>
  <c r="S1179" i="8"/>
  <c r="AE1179" i="8" s="1"/>
  <c r="S500" i="8"/>
  <c r="AE500" i="8" s="1"/>
  <c r="S1167" i="8"/>
  <c r="Y1167" i="8" s="1"/>
  <c r="P931" i="8"/>
  <c r="S1373" i="8"/>
  <c r="Y1373" i="8" s="1"/>
  <c r="S899" i="8"/>
  <c r="AE899" i="8" s="1"/>
  <c r="S1150" i="8"/>
  <c r="Y1150" i="8" s="1"/>
  <c r="S1411" i="8"/>
  <c r="AE1411" i="8" s="1"/>
  <c r="S1351" i="8"/>
  <c r="AE1351" i="8" s="1"/>
  <c r="S987" i="8"/>
  <c r="Y987" i="8" s="1"/>
  <c r="S393" i="8"/>
  <c r="AE393" i="8" s="1"/>
  <c r="S809" i="8"/>
  <c r="AE809" i="8" s="1"/>
  <c r="S961" i="8"/>
  <c r="Y961" i="8" s="1"/>
  <c r="S1524" i="8"/>
  <c r="Y1524" i="8" s="1"/>
  <c r="P283" i="8"/>
  <c r="AD283" i="8" s="1"/>
  <c r="S900" i="8"/>
  <c r="Y900" i="8" s="1"/>
  <c r="P794" i="8"/>
  <c r="V794" i="8" s="1"/>
  <c r="S1113" i="8"/>
  <c r="AE1113" i="8" s="1"/>
  <c r="P1438" i="8"/>
  <c r="V1438" i="8" s="1"/>
  <c r="S1453" i="8"/>
  <c r="Y1453" i="8" s="1"/>
  <c r="P246" i="8"/>
  <c r="V246" i="8" s="1"/>
  <c r="S37" i="8"/>
  <c r="Y37" i="8" s="1"/>
  <c r="S1306" i="8"/>
  <c r="AE1306" i="8" s="1"/>
  <c r="S722" i="8"/>
  <c r="AE722" i="8" s="1"/>
  <c r="P660" i="8"/>
  <c r="P1115" i="8"/>
  <c r="V1115" i="8" s="1"/>
  <c r="S210" i="8"/>
  <c r="AE210" i="8" s="1"/>
  <c r="S118" i="8"/>
  <c r="AE118" i="8" s="1"/>
  <c r="S1461" i="8"/>
  <c r="Y1461" i="8" s="1"/>
  <c r="S892" i="8"/>
  <c r="S1329" i="8"/>
  <c r="P911" i="8"/>
  <c r="V911" i="8" s="1"/>
  <c r="P105" i="8"/>
  <c r="P28" i="8"/>
  <c r="V28" i="8" s="1"/>
  <c r="S1345" i="8"/>
  <c r="Y1345" i="8" s="1"/>
  <c r="S195" i="8"/>
  <c r="Y195" i="8" s="1"/>
  <c r="P1328" i="8"/>
  <c r="V1328" i="8" s="1"/>
  <c r="P316" i="8"/>
  <c r="V316" i="8" s="1"/>
  <c r="S1483" i="8"/>
  <c r="AE1483" i="8" s="1"/>
  <c r="S1185" i="8"/>
  <c r="AE1185" i="8" s="1"/>
  <c r="S1131" i="8"/>
  <c r="AE1131" i="8" s="1"/>
  <c r="S76" i="8"/>
  <c r="S1512" i="8"/>
  <c r="S1286" i="8"/>
  <c r="AE1286" i="8" s="1"/>
  <c r="S1140" i="8"/>
  <c r="Y1140" i="8" s="1"/>
  <c r="S1011" i="8"/>
  <c r="AE1011" i="8" s="1"/>
  <c r="S1366" i="8"/>
  <c r="AE1366" i="8" s="1"/>
  <c r="P288" i="8"/>
  <c r="V288" i="8" s="1"/>
  <c r="S1288" i="8"/>
  <c r="S1033" i="8"/>
  <c r="AE1033" i="8" s="1"/>
  <c r="S123" i="8"/>
  <c r="AE123" i="8" s="1"/>
  <c r="S362" i="8"/>
  <c r="Y362" i="8" s="1"/>
  <c r="S1063" i="8"/>
  <c r="Y1063" i="8" s="1"/>
  <c r="P596" i="8"/>
  <c r="V596" i="8" s="1"/>
  <c r="S356" i="8"/>
  <c r="AE356" i="8" s="1"/>
  <c r="S361" i="8"/>
  <c r="Y361" i="8" s="1"/>
  <c r="S183" i="8"/>
  <c r="Y183" i="8" s="1"/>
  <c r="S1442" i="8"/>
  <c r="P259" i="8"/>
  <c r="V259" i="8" s="1"/>
  <c r="S365" i="8"/>
  <c r="AE365" i="8" s="1"/>
  <c r="S1334" i="8"/>
  <c r="V1334" i="8" s="1"/>
  <c r="S464" i="8"/>
  <c r="AE464" i="8" s="1"/>
  <c r="P591" i="8"/>
  <c r="V591" i="8" s="1"/>
  <c r="P810" i="8"/>
  <c r="AA810" i="8" s="1"/>
  <c r="P240" i="8"/>
  <c r="W240" i="8" s="1"/>
  <c r="P363" i="8"/>
  <c r="AA363" i="8" s="1"/>
  <c r="P784" i="8"/>
  <c r="V784" i="8" s="1"/>
  <c r="P795" i="8"/>
  <c r="W795" i="8" s="1"/>
  <c r="S220" i="8"/>
  <c r="AE220" i="8" s="1"/>
  <c r="P1373" i="8"/>
  <c r="V1373" i="8" s="1"/>
  <c r="S106" i="8"/>
  <c r="AE106" i="8" s="1"/>
  <c r="S7" i="8"/>
  <c r="P262" i="8"/>
  <c r="S944" i="8"/>
  <c r="Y944" i="8" s="1"/>
  <c r="S386" i="8"/>
  <c r="AE386" i="8" s="1"/>
  <c r="S368" i="8"/>
  <c r="Y368" i="8" s="1"/>
  <c r="P457" i="8"/>
  <c r="P1203" i="8"/>
  <c r="V1203" i="8" s="1"/>
  <c r="P467" i="8"/>
  <c r="W467" i="8" s="1"/>
  <c r="P323" i="8"/>
  <c r="AD323" i="8" s="1"/>
  <c r="S1172" i="8"/>
  <c r="Y1172" i="8" s="1"/>
  <c r="P604" i="8"/>
  <c r="S1398" i="8"/>
  <c r="V1398" i="8" s="1"/>
  <c r="S884" i="8"/>
  <c r="Y884" i="8" s="1"/>
  <c r="S963" i="8"/>
  <c r="Y963" i="8" s="1"/>
  <c r="S1079" i="8"/>
  <c r="S1060" i="8"/>
  <c r="S400" i="8"/>
  <c r="AE400" i="8" s="1"/>
  <c r="S849" i="8"/>
  <c r="Y849" i="8" s="1"/>
  <c r="S1170" i="8"/>
  <c r="AE1170" i="8" s="1"/>
  <c r="P783" i="8"/>
  <c r="S1263" i="8"/>
  <c r="Y1263" i="8" s="1"/>
  <c r="S78" i="8"/>
  <c r="Y78" i="8" s="1"/>
  <c r="P429" i="8"/>
  <c r="V429" i="8" s="1"/>
  <c r="P607" i="8"/>
  <c r="V607" i="8" s="1"/>
  <c r="P543" i="8"/>
  <c r="V543" i="8" s="1"/>
  <c r="P617" i="8"/>
  <c r="V617" i="8" s="1"/>
  <c r="P217" i="8"/>
  <c r="AD217" i="8" s="1"/>
  <c r="P721" i="8"/>
  <c r="V721" i="8" s="1"/>
  <c r="S1161" i="8"/>
  <c r="S1041" i="8"/>
  <c r="P428" i="8"/>
  <c r="V428" i="8" s="1"/>
  <c r="P199" i="8"/>
  <c r="P979" i="8"/>
  <c r="V979" i="8" s="1"/>
  <c r="P1431" i="8"/>
  <c r="S1000" i="8"/>
  <c r="AE1000" i="8" s="1"/>
  <c r="P1301" i="8"/>
  <c r="P1367" i="8"/>
  <c r="V1367" i="8" s="1"/>
  <c r="S1418" i="8"/>
  <c r="Y1418" i="8" s="1"/>
  <c r="P204" i="8"/>
  <c r="V204" i="8" s="1"/>
  <c r="S1297" i="8"/>
  <c r="AE1297" i="8" s="1"/>
  <c r="P438" i="8"/>
  <c r="V438" i="8" s="1"/>
  <c r="S968" i="8"/>
  <c r="P616" i="8"/>
  <c r="V616" i="8" s="1"/>
  <c r="P887" i="8"/>
  <c r="V887" i="8" s="1"/>
  <c r="P244" i="8"/>
  <c r="P733" i="8"/>
  <c r="V733" i="8" s="1"/>
  <c r="S1484" i="8"/>
  <c r="Y1484" i="8" s="1"/>
  <c r="P540" i="8"/>
  <c r="V540" i="8" s="1"/>
  <c r="P212" i="8"/>
  <c r="P551" i="8"/>
  <c r="V551" i="8" s="1"/>
  <c r="S1039" i="8"/>
  <c r="AE1039" i="8" s="1"/>
  <c r="P539" i="8"/>
  <c r="V539" i="8" s="1"/>
  <c r="S1062" i="8"/>
  <c r="Y1062" i="8" s="1"/>
  <c r="P786" i="8"/>
  <c r="P502" i="8"/>
  <c r="S1269" i="8"/>
  <c r="AE1269" i="8" s="1"/>
  <c r="P760" i="8"/>
  <c r="V760" i="8" s="1"/>
  <c r="P1352" i="8"/>
  <c r="S1188" i="8"/>
  <c r="Y1188" i="8" s="1"/>
  <c r="P1126" i="8"/>
  <c r="V1126" i="8" s="1"/>
  <c r="S1064" i="8"/>
  <c r="Y1064" i="8" s="1"/>
  <c r="P544" i="8"/>
  <c r="V544" i="8" s="1"/>
  <c r="P712" i="8"/>
  <c r="P354" i="8"/>
  <c r="V354" i="8" s="1"/>
  <c r="P787" i="8"/>
  <c r="AB787" i="8" s="1"/>
  <c r="S1159" i="8"/>
  <c r="Y1159" i="8" s="1"/>
  <c r="P761" i="8"/>
  <c r="V761" i="8" s="1"/>
  <c r="P662" i="8"/>
  <c r="V662" i="8" s="1"/>
  <c r="P181" i="8"/>
  <c r="V181" i="8" s="1"/>
  <c r="P526" i="8"/>
  <c r="P1471" i="8"/>
  <c r="V1471" i="8" s="1"/>
  <c r="S1101" i="8"/>
  <c r="Y1101" i="8" s="1"/>
  <c r="P524" i="8"/>
  <c r="V524" i="8" s="1"/>
  <c r="P1256" i="8"/>
  <c r="V1256" i="8" s="1"/>
  <c r="P477" i="8"/>
  <c r="V477" i="8" s="1"/>
  <c r="P202" i="8"/>
  <c r="V202" i="8" s="1"/>
  <c r="P436" i="8"/>
  <c r="V436" i="8" s="1"/>
  <c r="P349" i="8"/>
  <c r="V349" i="8" s="1"/>
  <c r="S143" i="8"/>
  <c r="AE143" i="8" s="1"/>
  <c r="S1287" i="8"/>
  <c r="Y1287" i="8" s="1"/>
  <c r="S1139" i="8"/>
  <c r="AE1139" i="8" s="1"/>
  <c r="S1462" i="8"/>
  <c r="AE1462" i="8" s="1"/>
  <c r="S1152" i="8"/>
  <c r="S1513" i="8"/>
  <c r="Y1513" i="8" s="1"/>
  <c r="S1467" i="8"/>
  <c r="AE1467" i="8" s="1"/>
  <c r="S92" i="8"/>
  <c r="Y92" i="8" s="1"/>
  <c r="S155" i="8"/>
  <c r="S1049" i="8"/>
  <c r="AE1049" i="8" s="1"/>
  <c r="S43" i="8"/>
  <c r="AE43" i="8" s="1"/>
  <c r="S831" i="8"/>
  <c r="S999" i="8"/>
  <c r="Y999" i="8" s="1"/>
  <c r="S82" i="8"/>
  <c r="Y82" i="8" s="1"/>
  <c r="S87" i="8"/>
  <c r="AE87" i="8" s="1"/>
  <c r="S972" i="8"/>
  <c r="AE972" i="8" s="1"/>
  <c r="S1432" i="8"/>
  <c r="S187" i="8"/>
  <c r="Y187" i="8" s="1"/>
  <c r="S1154" i="8"/>
  <c r="AE1154" i="8" s="1"/>
  <c r="S126" i="8"/>
  <c r="AE126" i="8" s="1"/>
  <c r="S449" i="8"/>
  <c r="AE449" i="8" s="1"/>
  <c r="S100" i="8"/>
  <c r="AE100" i="8" s="1"/>
  <c r="P1166" i="8"/>
  <c r="S1245" i="8"/>
  <c r="Y1245" i="8" s="1"/>
  <c r="S1022" i="8"/>
  <c r="S1247" i="8"/>
  <c r="AE1247" i="8" s="1"/>
  <c r="S1437" i="8"/>
  <c r="Y1437" i="8" s="1"/>
  <c r="S552" i="8"/>
  <c r="AE552" i="8" s="1"/>
  <c r="S489" i="8"/>
  <c r="AE489" i="8" s="1"/>
  <c r="S142" i="8"/>
  <c r="AE142" i="8" s="1"/>
  <c r="S1110" i="8"/>
  <c r="Y1110" i="8" s="1"/>
  <c r="S1333" i="8"/>
  <c r="AE1333" i="8" s="1"/>
  <c r="S1114" i="8"/>
  <c r="AE1114" i="8" s="1"/>
  <c r="S889" i="8"/>
  <c r="AE889" i="8" s="1"/>
  <c r="S861" i="8"/>
  <c r="AE861" i="8" s="1"/>
  <c r="S1447" i="8"/>
  <c r="Y1447" i="8" s="1"/>
  <c r="S908" i="8"/>
  <c r="AE908" i="8" s="1"/>
  <c r="S60" i="8"/>
  <c r="AE60" i="8" s="1"/>
  <c r="S1054" i="8"/>
  <c r="Y1054" i="8" s="1"/>
  <c r="S1326" i="8"/>
  <c r="Y1326" i="8" s="1"/>
  <c r="S1037" i="8"/>
  <c r="AE1037" i="8" s="1"/>
  <c r="S164" i="8"/>
  <c r="AE164" i="8" s="1"/>
  <c r="S1222" i="8"/>
  <c r="Y1222" i="8" s="1"/>
  <c r="S1264" i="8"/>
  <c r="AE1264" i="8" s="1"/>
  <c r="S1388" i="8"/>
  <c r="AE1388" i="8" s="1"/>
  <c r="S1496" i="8"/>
  <c r="AE1496" i="8" s="1"/>
  <c r="S1500" i="8"/>
  <c r="Y1500" i="8" s="1"/>
  <c r="Y1417" i="8"/>
  <c r="S1417" i="8"/>
  <c r="AE1417" i="8" s="1"/>
  <c r="S110" i="8"/>
  <c r="Y110" i="8" s="1"/>
  <c r="S1390" i="8"/>
  <c r="Y1390" i="8" s="1"/>
  <c r="S1385" i="8"/>
  <c r="AE1385" i="8" s="1"/>
  <c r="S1097" i="8"/>
  <c r="AE1097" i="8" s="1"/>
  <c r="S956" i="8"/>
  <c r="Y956" i="8" s="1"/>
  <c r="S973" i="8"/>
  <c r="AE973" i="8" s="1"/>
  <c r="S1530" i="8"/>
  <c r="Y1530" i="8" s="1"/>
  <c r="S1275" i="8"/>
  <c r="Y1275" i="8" s="1"/>
  <c r="S194" i="8"/>
  <c r="AE194" i="8" s="1"/>
  <c r="S1111" i="8"/>
  <c r="AE1111" i="8" s="1"/>
  <c r="S40" i="8"/>
  <c r="Y40" i="8" s="1"/>
  <c r="S1527" i="8"/>
  <c r="AE1527" i="8" s="1"/>
  <c r="S1266" i="8"/>
  <c r="AE1266" i="8" s="1"/>
  <c r="S912" i="8"/>
  <c r="Y912" i="8" s="1"/>
  <c r="P655" i="8"/>
  <c r="V655" i="8" s="1"/>
  <c r="P1188" i="8"/>
  <c r="P804" i="8"/>
  <c r="V804" i="8" s="1"/>
  <c r="P683" i="8"/>
  <c r="V683" i="8" s="1"/>
  <c r="P639" i="8"/>
  <c r="V639" i="8" s="1"/>
  <c r="P152" i="8"/>
  <c r="V152" i="8" s="1"/>
  <c r="P1493" i="8"/>
  <c r="P1218" i="8"/>
  <c r="P565" i="8"/>
  <c r="V565" i="8" s="1"/>
  <c r="P498" i="8"/>
  <c r="V498" i="8" s="1"/>
  <c r="P88" i="8"/>
  <c r="P952" i="8"/>
  <c r="V952" i="8" s="1"/>
  <c r="P1183" i="8"/>
  <c r="P818" i="8"/>
  <c r="V818" i="8" s="1"/>
  <c r="P1003" i="8"/>
  <c r="P1046" i="8"/>
  <c r="P966" i="8"/>
  <c r="V966" i="8" s="1"/>
  <c r="P1450" i="8"/>
  <c r="V1450" i="8" s="1"/>
  <c r="P1059" i="8"/>
  <c r="V1059" i="8" s="1"/>
  <c r="P1293" i="8"/>
  <c r="V1293" i="8" s="1"/>
  <c r="P933" i="8"/>
  <c r="P1343" i="8"/>
  <c r="V1343" i="8" s="1"/>
  <c r="P914" i="8"/>
  <c r="V914" i="8" s="1"/>
  <c r="P481" i="8"/>
  <c r="V481" i="8" s="1"/>
  <c r="P198" i="8"/>
  <c r="V198" i="8" s="1"/>
  <c r="P707" i="8"/>
  <c r="V707" i="8" s="1"/>
  <c r="P1132" i="8"/>
  <c r="V1132" i="8" s="1"/>
  <c r="P255" i="8"/>
  <c r="V255" i="8" s="1"/>
  <c r="P430" i="8"/>
  <c r="V430" i="8" s="1"/>
  <c r="P1323" i="8"/>
  <c r="V1323" i="8" s="1"/>
  <c r="P980" i="8"/>
  <c r="V980" i="8" s="1"/>
  <c r="P675" i="8"/>
  <c r="V675" i="8" s="1"/>
  <c r="P944" i="8"/>
  <c r="V944" i="8" s="1"/>
  <c r="P1483" i="8"/>
  <c r="V1483" i="8" s="1"/>
  <c r="P582" i="8"/>
  <c r="V582" i="8" s="1"/>
  <c r="P861" i="8"/>
  <c r="P147" i="8"/>
  <c r="V147" i="8" s="1"/>
  <c r="P562" i="8"/>
  <c r="V562" i="8" s="1"/>
  <c r="P194" i="8"/>
  <c r="P1502" i="8"/>
  <c r="P959" i="8"/>
  <c r="V959" i="8" s="1"/>
  <c r="P46" i="8"/>
  <c r="P552" i="8"/>
  <c r="P1284" i="8"/>
  <c r="V1284" i="8" s="1"/>
  <c r="P1254" i="8"/>
  <c r="V1254" i="8" s="1"/>
  <c r="P1417" i="8"/>
  <c r="P1527" i="8"/>
  <c r="P1086" i="8"/>
  <c r="V1086" i="8" s="1"/>
  <c r="P1262" i="8"/>
  <c r="V1262" i="8" s="1"/>
  <c r="P1153" i="8"/>
  <c r="P677" i="8"/>
  <c r="V677" i="8" s="1"/>
  <c r="P1377" i="8"/>
  <c r="V1377" i="8" s="1"/>
  <c r="P1309" i="8"/>
  <c r="V1309" i="8" s="1"/>
  <c r="P1063" i="8"/>
  <c r="P1085" i="8"/>
  <c r="V1085" i="8" s="1"/>
  <c r="P776" i="8"/>
  <c r="V776" i="8" s="1"/>
  <c r="P501" i="8"/>
  <c r="V501" i="8" s="1"/>
  <c r="P55" i="8"/>
  <c r="V55" i="8" s="1"/>
  <c r="P1297" i="8"/>
  <c r="P932" i="8"/>
  <c r="P134" i="8"/>
  <c r="P953" i="8"/>
  <c r="P162" i="8"/>
  <c r="V162" i="8" s="1"/>
  <c r="P1099" i="8"/>
  <c r="V1099" i="8" s="1"/>
  <c r="P585" i="8"/>
  <c r="V585" i="8" s="1"/>
  <c r="P1239" i="8"/>
  <c r="P150" i="8"/>
  <c r="P897" i="8"/>
  <c r="P1125" i="8"/>
  <c r="P593" i="8"/>
  <c r="V593" i="8" s="1"/>
  <c r="P673" i="8"/>
  <c r="V673" i="8" s="1"/>
  <c r="P340" i="8"/>
  <c r="V340" i="8" s="1"/>
  <c r="P11" i="8"/>
  <c r="V11" i="8" s="1"/>
  <c r="P1260" i="8"/>
  <c r="AA1260" i="8" s="1"/>
  <c r="P522" i="8"/>
  <c r="V522" i="8" s="1"/>
  <c r="P621" i="8"/>
  <c r="V621" i="8" s="1"/>
  <c r="P790" i="8"/>
  <c r="V790" i="8" s="1"/>
  <c r="P1477" i="8"/>
  <c r="P631" i="8"/>
  <c r="V631" i="8" s="1"/>
  <c r="P1217" i="8"/>
  <c r="V1217" i="8" s="1"/>
  <c r="P670" i="8"/>
  <c r="V670" i="8" s="1"/>
  <c r="P949" i="8"/>
  <c r="P1140" i="8"/>
  <c r="V1140" i="8" s="1"/>
  <c r="P1510" i="8"/>
  <c r="V1510" i="8" s="1"/>
  <c r="P1353" i="8"/>
  <c r="V1353" i="8" s="1"/>
  <c r="P446" i="8"/>
  <c r="V446" i="8" s="1"/>
  <c r="P383" i="8"/>
  <c r="V383" i="8" s="1"/>
  <c r="P1205" i="8"/>
  <c r="V1205" i="8" s="1"/>
  <c r="P269" i="8"/>
  <c r="V269" i="8" s="1"/>
  <c r="P18" i="8"/>
  <c r="V18" i="8" s="1"/>
  <c r="P822" i="8"/>
  <c r="V822" i="8" s="1"/>
  <c r="P695" i="8"/>
  <c r="V695" i="8" s="1"/>
  <c r="P1233" i="8"/>
  <c r="V1233" i="8" s="1"/>
  <c r="P801" i="8"/>
  <c r="P872" i="8"/>
  <c r="V872" i="8" s="1"/>
  <c r="P1523" i="8"/>
  <c r="P499" i="8"/>
  <c r="V499" i="8" s="1"/>
  <c r="P406" i="8"/>
  <c r="V406" i="8" s="1"/>
  <c r="P1206" i="8"/>
  <c r="V1206" i="8" s="1"/>
  <c r="P210" i="8"/>
  <c r="V210" i="8" s="1"/>
  <c r="P1155" i="8"/>
  <c r="V1155" i="8" s="1"/>
  <c r="P1482" i="8"/>
  <c r="V1482" i="8" s="1"/>
  <c r="P750" i="8"/>
  <c r="V750" i="8" s="1"/>
  <c r="P865" i="8"/>
  <c r="V865" i="8" s="1"/>
  <c r="P510" i="8"/>
  <c r="V510" i="8" s="1"/>
  <c r="P990" i="8"/>
  <c r="V990" i="8" s="1"/>
  <c r="P641" i="8"/>
  <c r="V641" i="8" s="1"/>
  <c r="P357" i="8"/>
  <c r="P986" i="8"/>
  <c r="V986" i="8" s="1"/>
  <c r="P435" i="8"/>
  <c r="V435" i="8" s="1"/>
  <c r="P573" i="8"/>
  <c r="V573" i="8" s="1"/>
  <c r="P1107" i="8"/>
  <c r="P45" i="8"/>
  <c r="AC45" i="8" s="1"/>
  <c r="S970" i="8"/>
  <c r="Y970" i="8" s="1"/>
  <c r="P507" i="8"/>
  <c r="AD507" i="8" s="1"/>
  <c r="P405" i="8"/>
  <c r="V405" i="8" s="1"/>
  <c r="S1195" i="8"/>
  <c r="AE1195" i="8" s="1"/>
  <c r="S1506" i="8"/>
  <c r="Y1506" i="8" s="1"/>
  <c r="S1017" i="8"/>
  <c r="S130" i="8"/>
  <c r="AE130" i="8" s="1"/>
  <c r="S862" i="8"/>
  <c r="AE862" i="8" s="1"/>
  <c r="S50" i="8"/>
  <c r="Y50" i="8" s="1"/>
  <c r="S114" i="8"/>
  <c r="AE114" i="8" s="1"/>
  <c r="S39" i="8"/>
  <c r="AE39" i="8" s="1"/>
  <c r="S867" i="8"/>
  <c r="Y867" i="8" s="1"/>
  <c r="S1166" i="8"/>
  <c r="V1166" i="8" s="1"/>
  <c r="S955" i="8"/>
  <c r="AE955" i="8" s="1"/>
  <c r="S949" i="8"/>
  <c r="Y949" i="8" s="1"/>
  <c r="S932" i="8"/>
  <c r="Y932" i="8" s="1"/>
  <c r="S1165" i="8"/>
  <c r="AE1165" i="8" s="1"/>
  <c r="S150" i="8"/>
  <c r="AE150" i="8" s="1"/>
  <c r="S15" i="8"/>
  <c r="Y15" i="8" s="1"/>
  <c r="S17" i="8"/>
  <c r="AE17" i="8" s="1"/>
  <c r="S175" i="8"/>
  <c r="Y175" i="8" s="1"/>
  <c r="S1227" i="8"/>
  <c r="Y1227" i="8" s="1"/>
  <c r="S407" i="8"/>
  <c r="Y407" i="8" s="1"/>
  <c r="S4" i="8"/>
  <c r="Y4" i="8" s="1"/>
  <c r="S917" i="8"/>
  <c r="Y917" i="8" s="1"/>
  <c r="S1200" i="8"/>
  <c r="AE1200" i="8" s="1"/>
  <c r="S1322" i="8"/>
  <c r="AE1322" i="8" s="1"/>
  <c r="S132" i="8"/>
  <c r="S1405" i="8"/>
  <c r="Y1405" i="8" s="1"/>
  <c r="S388" i="8"/>
  <c r="Y388" i="8" s="1"/>
  <c r="S981" i="8"/>
  <c r="AE981" i="8" s="1"/>
  <c r="S1316" i="8"/>
  <c r="AE1316" i="8" s="1"/>
  <c r="P492" i="8"/>
  <c r="V492" i="8" s="1"/>
  <c r="P487" i="8"/>
  <c r="V487" i="8" s="1"/>
  <c r="P329" i="8"/>
  <c r="V329" i="8" s="1"/>
  <c r="P364" i="8"/>
  <c r="P9" i="8"/>
  <c r="V9" i="8" s="1"/>
  <c r="P161" i="8"/>
  <c r="V161" i="8" s="1"/>
  <c r="P735" i="8"/>
  <c r="V735" i="8" s="1"/>
  <c r="P35" i="8"/>
  <c r="V35" i="8" s="1"/>
  <c r="P369" i="8"/>
  <c r="V369" i="8" s="1"/>
  <c r="P723" i="8"/>
  <c r="V723" i="8" s="1"/>
  <c r="P114" i="8"/>
  <c r="P592" i="8"/>
  <c r="V592" i="8" s="1"/>
  <c r="P73" i="8"/>
  <c r="P906" i="8"/>
  <c r="V906" i="8" s="1"/>
  <c r="P1290" i="8"/>
  <c r="V1290" i="8" s="1"/>
  <c r="P888" i="8"/>
  <c r="V888" i="8" s="1"/>
  <c r="P1324" i="8"/>
  <c r="V1324" i="8" s="1"/>
  <c r="P44" i="8"/>
  <c r="V44" i="8" s="1"/>
  <c r="P758" i="8"/>
  <c r="V758" i="8" s="1"/>
  <c r="P282" i="8"/>
  <c r="V282" i="8" s="1"/>
  <c r="P839" i="8"/>
  <c r="P3" i="8"/>
  <c r="V3" i="8" s="1"/>
  <c r="P775" i="8"/>
  <c r="V775" i="8" s="1"/>
  <c r="P1175" i="8"/>
  <c r="V1175" i="8" s="1"/>
  <c r="P1362" i="8"/>
  <c r="V1362" i="8" s="1"/>
  <c r="P605" i="8"/>
  <c r="V605" i="8" s="1"/>
  <c r="P1061" i="8"/>
  <c r="V1061" i="8" s="1"/>
  <c r="P6" i="8"/>
  <c r="V6" i="8" s="1"/>
  <c r="P1288" i="8"/>
  <c r="Z1288" i="8" s="1"/>
  <c r="P4" i="8"/>
  <c r="P1242" i="8"/>
  <c r="V1242" i="8" s="1"/>
  <c r="P685" i="8"/>
  <c r="V685" i="8" s="1"/>
  <c r="P1412" i="8"/>
  <c r="V1412" i="8" s="1"/>
  <c r="P75" i="8"/>
  <c r="V75" i="8" s="1"/>
  <c r="S898" i="8"/>
  <c r="AE898" i="8" s="1"/>
  <c r="P263" i="8"/>
  <c r="AA263" i="8" s="1"/>
  <c r="P777" i="8"/>
  <c r="V777" i="8" s="1"/>
  <c r="P813" i="8"/>
  <c r="W813" i="8" s="1"/>
  <c r="S134" i="8"/>
  <c r="S1124" i="8"/>
  <c r="Y1124" i="8" s="1"/>
  <c r="S1153" i="8"/>
  <c r="P533" i="8"/>
  <c r="P511" i="8"/>
  <c r="V511" i="8" s="1"/>
  <c r="P483" i="8"/>
  <c r="V483" i="8" s="1"/>
  <c r="S882" i="8"/>
  <c r="AE882" i="8" s="1"/>
  <c r="S358" i="8"/>
  <c r="Y358" i="8" s="1"/>
  <c r="S1173" i="8"/>
  <c r="Y1173" i="8" s="1"/>
  <c r="S81" i="8"/>
  <c r="Y81" i="8" s="1"/>
  <c r="S214" i="8"/>
  <c r="Y214" i="8" s="1"/>
  <c r="S992" i="8"/>
  <c r="Y992" i="8" s="1"/>
  <c r="S173" i="8"/>
  <c r="Y173" i="8" s="1"/>
  <c r="S1117" i="8"/>
  <c r="S801" i="8"/>
  <c r="Y801" i="8" s="1"/>
  <c r="S1023" i="8"/>
  <c r="Y1023" i="8" s="1"/>
  <c r="S1089" i="8"/>
  <c r="Y1089" i="8" s="1"/>
  <c r="S67" i="8"/>
  <c r="Y67" i="8" s="1"/>
  <c r="S1314" i="8"/>
  <c r="AE1314" i="8" s="1"/>
  <c r="S1274" i="8"/>
  <c r="S1392" i="8"/>
  <c r="AE1392" i="8" s="1"/>
  <c r="S1361" i="8"/>
  <c r="Y1361" i="8" s="1"/>
  <c r="S138" i="8"/>
  <c r="AE138" i="8" s="1"/>
  <c r="S77" i="8"/>
  <c r="Y77" i="8" s="1"/>
  <c r="S1302" i="8"/>
  <c r="Y1302" i="8" s="1"/>
  <c r="S1443" i="8"/>
  <c r="AE1443" i="8" s="1"/>
  <c r="S1359" i="8"/>
  <c r="AE1359" i="8" s="1"/>
  <c r="S137" i="8"/>
  <c r="Y137" i="8" s="1"/>
  <c r="S897" i="8"/>
  <c r="AE897" i="8" s="1"/>
  <c r="S1031" i="8"/>
  <c r="S1250" i="8"/>
  <c r="Y1250" i="8" s="1"/>
  <c r="S1285" i="8"/>
  <c r="AE1285" i="8" s="1"/>
  <c r="S44" i="8"/>
  <c r="Y44" i="8" s="1"/>
  <c r="S903" i="8"/>
  <c r="AE903" i="8" s="1"/>
  <c r="S1071" i="8"/>
  <c r="Y1071" i="8" s="1"/>
  <c r="S1521" i="8"/>
  <c r="S1232" i="8"/>
  <c r="AE1232" i="8" s="1"/>
  <c r="S376" i="8"/>
  <c r="AE376" i="8" s="1"/>
  <c r="S1523" i="8"/>
  <c r="AE1523" i="8" s="1"/>
  <c r="S80" i="8"/>
  <c r="Y80" i="8" s="1"/>
  <c r="S1187" i="8"/>
  <c r="Y1187" i="8" s="1"/>
  <c r="S989" i="8"/>
  <c r="AE989" i="8" s="1"/>
  <c r="S1244" i="8"/>
  <c r="Y1244" i="8" s="1"/>
  <c r="S1221" i="8"/>
  <c r="AE1221" i="8" s="1"/>
  <c r="S112" i="8"/>
  <c r="AE112" i="8" s="1"/>
  <c r="S1342" i="8"/>
  <c r="S390" i="8"/>
  <c r="Y390" i="8" s="1"/>
  <c r="S1360" i="8"/>
  <c r="Y1360" i="8" s="1"/>
  <c r="S1239" i="8"/>
  <c r="V1239" i="8" s="1"/>
  <c r="S1036" i="8"/>
  <c r="AE1036" i="8" s="1"/>
  <c r="S891" i="8"/>
  <c r="AE891" i="8" s="1"/>
  <c r="S829" i="8"/>
  <c r="S1397" i="8"/>
  <c r="Y1397" i="8" s="1"/>
  <c r="S476" i="8"/>
  <c r="AE476" i="8" s="1"/>
  <c r="S99" i="8"/>
  <c r="Y99" i="8" s="1"/>
  <c r="S65" i="8"/>
  <c r="AE65" i="8" s="1"/>
  <c r="S391" i="8"/>
  <c r="Y391" i="8" s="1"/>
  <c r="S1409" i="8"/>
  <c r="AE1409" i="8" s="1"/>
  <c r="S1190" i="8"/>
  <c r="AE1190" i="8" s="1"/>
  <c r="S2" i="8"/>
  <c r="AE2" i="8" s="1"/>
  <c r="P597" i="8"/>
  <c r="V597" i="8" s="1"/>
  <c r="P165" i="8"/>
  <c r="V165" i="8" s="1"/>
  <c r="P295" i="8"/>
  <c r="V295" i="8" s="1"/>
  <c r="P2" i="8"/>
  <c r="P1495" i="8"/>
  <c r="V1495" i="8" s="1"/>
  <c r="P769" i="8"/>
  <c r="V769" i="8" s="1"/>
  <c r="P890" i="8"/>
  <c r="P192" i="8"/>
  <c r="V192" i="8" s="1"/>
  <c r="P184" i="8"/>
  <c r="V184" i="8" s="1"/>
  <c r="P817" i="8"/>
  <c r="V817" i="8" s="1"/>
  <c r="P1369" i="8"/>
  <c r="V1369" i="8" s="1"/>
  <c r="P1402" i="8"/>
  <c r="V1402" i="8" s="1"/>
  <c r="P186" i="8"/>
  <c r="V186" i="8" s="1"/>
  <c r="P370" i="8"/>
  <c r="V370" i="8" s="1"/>
  <c r="P1259" i="8"/>
  <c r="V1259" i="8" s="1"/>
  <c r="P1017" i="8"/>
  <c r="P270" i="8"/>
  <c r="W270" i="8" s="1"/>
  <c r="P219" i="8"/>
  <c r="V219" i="8" s="1"/>
  <c r="P669" i="8"/>
  <c r="V669" i="8" s="1"/>
  <c r="P206" i="8"/>
  <c r="V206" i="8" s="1"/>
  <c r="P1143" i="8"/>
  <c r="V1143" i="8" s="1"/>
  <c r="P672" i="8"/>
  <c r="P1201" i="8"/>
  <c r="V1201" i="8" s="1"/>
  <c r="P984" i="8"/>
  <c r="V984" i="8" s="1"/>
  <c r="P571" i="8"/>
  <c r="V571" i="8" s="1"/>
  <c r="P1456" i="8"/>
  <c r="V1456" i="8" s="1"/>
  <c r="P1410" i="8"/>
  <c r="P643" i="8"/>
  <c r="V643" i="8" s="1"/>
  <c r="P835" i="8"/>
  <c r="V835" i="8" s="1"/>
  <c r="P674" i="8"/>
  <c r="AC674" i="8" s="1"/>
  <c r="P113" i="8"/>
  <c r="P230" i="8"/>
  <c r="V230" i="8" s="1"/>
  <c r="P159" i="8"/>
  <c r="V159" i="8" s="1"/>
  <c r="P773" i="8"/>
  <c r="V773" i="8" s="1"/>
  <c r="P1307" i="8"/>
  <c r="V1307" i="8" s="1"/>
  <c r="P1181" i="8"/>
  <c r="V1181" i="8" s="1"/>
  <c r="P374" i="8"/>
  <c r="V374" i="8" s="1"/>
  <c r="P568" i="8"/>
  <c r="V568" i="8" s="1"/>
  <c r="P828" i="8"/>
  <c r="V828" i="8" s="1"/>
  <c r="P227" i="8"/>
  <c r="V227" i="8" s="1"/>
  <c r="P79" i="8"/>
  <c r="V79" i="8" s="1"/>
  <c r="P802" i="8"/>
  <c r="P490" i="8"/>
  <c r="V490" i="8" s="1"/>
  <c r="P789" i="8"/>
  <c r="V789" i="8" s="1"/>
  <c r="P220" i="8"/>
  <c r="V220" i="8" s="1"/>
  <c r="P528" i="8"/>
  <c r="V528" i="8" s="1"/>
  <c r="P1295" i="8"/>
  <c r="V1295" i="8" s="1"/>
  <c r="P1330" i="8"/>
  <c r="P489" i="8"/>
  <c r="V489" i="8" s="1"/>
  <c r="P415" i="8"/>
  <c r="V415" i="8" s="1"/>
  <c r="P78" i="8"/>
  <c r="V78" i="8" s="1"/>
  <c r="P339" i="8"/>
  <c r="V339" i="8" s="1"/>
  <c r="P1481" i="8"/>
  <c r="V1481" i="8" s="1"/>
  <c r="P1092" i="8"/>
  <c r="P1462" i="8"/>
  <c r="P42" i="8"/>
  <c r="V42" i="8" s="1"/>
  <c r="P1014" i="8"/>
  <c r="V1014" i="8" s="1"/>
  <c r="P1141" i="8"/>
  <c r="V1141" i="8" s="1"/>
  <c r="P536" i="8"/>
  <c r="V536" i="8" s="1"/>
  <c r="P51" i="8"/>
  <c r="V51" i="8" s="1"/>
  <c r="P722" i="8"/>
  <c r="V722" i="8" s="1"/>
  <c r="P32" i="8"/>
  <c r="V32" i="8" s="1"/>
  <c r="P864" i="8"/>
  <c r="V864" i="8" s="1"/>
  <c r="P95" i="8"/>
  <c r="V95" i="8" s="1"/>
  <c r="P608" i="8"/>
  <c r="V608" i="8" s="1"/>
  <c r="P1444" i="8"/>
  <c r="P391" i="8"/>
  <c r="P829" i="8"/>
  <c r="P753" i="8"/>
  <c r="V753" i="8" s="1"/>
  <c r="P1000" i="8"/>
  <c r="V1000" i="8" s="1"/>
  <c r="P1356" i="8"/>
  <c r="V1356" i="8" s="1"/>
  <c r="P671" i="8"/>
  <c r="V671" i="8" s="1"/>
  <c r="P61" i="8"/>
  <c r="V61" i="8" s="1"/>
  <c r="P1370" i="8"/>
  <c r="V1370" i="8" s="1"/>
  <c r="P1310" i="8"/>
  <c r="V1310" i="8" s="1"/>
  <c r="P1157" i="8"/>
  <c r="V1157" i="8" s="1"/>
  <c r="P488" i="8"/>
  <c r="V488" i="8" s="1"/>
  <c r="P765" i="8"/>
  <c r="V765" i="8" s="1"/>
  <c r="P1108" i="8"/>
  <c r="V1108" i="8" s="1"/>
  <c r="P1027" i="8"/>
  <c r="V1027" i="8" s="1"/>
  <c r="P879" i="8"/>
  <c r="V879" i="8" s="1"/>
  <c r="P1374" i="8"/>
  <c r="V1374" i="8" s="1"/>
  <c r="P60" i="8"/>
  <c r="V60" i="8" s="1"/>
  <c r="P855" i="8"/>
  <c r="V855" i="8" s="1"/>
  <c r="P646" i="8"/>
  <c r="V646" i="8" s="1"/>
  <c r="P174" i="8"/>
  <c r="V174" i="8" s="1"/>
  <c r="P346" i="8"/>
  <c r="V346" i="8" s="1"/>
  <c r="P1469" i="8"/>
  <c r="V1469" i="8" s="1"/>
  <c r="P1103" i="8"/>
  <c r="V1103" i="8" s="1"/>
  <c r="P1333" i="8"/>
  <c r="V1333" i="8" s="1"/>
  <c r="P751" i="8"/>
  <c r="V751" i="8" s="1"/>
  <c r="P542" i="8"/>
  <c r="V542" i="8" s="1"/>
  <c r="P1028" i="8"/>
  <c r="P805" i="8"/>
  <c r="V805" i="8" s="1"/>
  <c r="P939" i="8"/>
  <c r="V939" i="8" s="1"/>
  <c r="P87" i="8"/>
  <c r="V87" i="8" s="1"/>
  <c r="P548" i="8"/>
  <c r="V548" i="8" s="1"/>
  <c r="P559" i="8"/>
  <c r="V559" i="8" s="1"/>
  <c r="P37" i="8"/>
  <c r="V37" i="8" s="1"/>
  <c r="P166" i="8"/>
  <c r="V166" i="8" s="1"/>
  <c r="P497" i="8"/>
  <c r="V497" i="8" s="1"/>
  <c r="P682" i="8"/>
  <c r="V682" i="8" s="1"/>
  <c r="P1270" i="8"/>
  <c r="V1270" i="8" s="1"/>
  <c r="P1105" i="8"/>
  <c r="P381" i="8"/>
  <c r="W381" i="8" s="1"/>
  <c r="P806" i="8"/>
  <c r="V806" i="8" s="1"/>
  <c r="P52" i="8"/>
  <c r="V52" i="8" s="1"/>
  <c r="P1128" i="8"/>
  <c r="V1128" i="8" s="1"/>
  <c r="P1022" i="8"/>
  <c r="V1022" i="8" s="1"/>
  <c r="P1386" i="8"/>
  <c r="V1386" i="8" s="1"/>
  <c r="P701" i="8"/>
  <c r="V701" i="8" s="1"/>
  <c r="P284" i="8"/>
  <c r="V284" i="8" s="1"/>
  <c r="P98" i="8"/>
  <c r="P144" i="8"/>
  <c r="P1514" i="8"/>
  <c r="V1514" i="8" s="1"/>
  <c r="P1397" i="8"/>
  <c r="V1397" i="8" s="1"/>
  <c r="S1191" i="8"/>
  <c r="AE1191" i="8" s="1"/>
  <c r="S1018" i="8"/>
  <c r="AE1018" i="8" s="1"/>
  <c r="S57" i="8"/>
  <c r="Y57" i="8" s="1"/>
  <c r="S225" i="8"/>
  <c r="AE225" i="8" s="1"/>
  <c r="S107" i="8"/>
  <c r="Y107" i="8" s="1"/>
  <c r="S1105" i="8"/>
  <c r="AE1105" i="8" s="1"/>
  <c r="S1404" i="8"/>
  <c r="Y1404" i="8" s="1"/>
  <c r="S1056" i="8"/>
  <c r="Y1056" i="8" s="1"/>
  <c r="S1522" i="8"/>
  <c r="Y1522" i="8" s="1"/>
  <c r="S148" i="8"/>
  <c r="AE148" i="8" s="1"/>
  <c r="S1493" i="8"/>
  <c r="V1493" i="8" s="1"/>
  <c r="S833" i="8"/>
  <c r="Y833" i="8" s="1"/>
  <c r="S930" i="8"/>
  <c r="Y930" i="8" s="1"/>
  <c r="S113" i="8"/>
  <c r="Y113" i="8" s="1"/>
  <c r="S802" i="8"/>
  <c r="Y802" i="8" s="1"/>
  <c r="S1032" i="8"/>
  <c r="AE1032" i="8" s="1"/>
  <c r="S875" i="8"/>
  <c r="AE875" i="8" s="1"/>
  <c r="S840" i="8"/>
  <c r="Y840" i="8" s="1"/>
  <c r="S1125" i="8"/>
  <c r="Y1125" i="8" s="1"/>
  <c r="S1508" i="8"/>
  <c r="AE1508" i="8" s="1"/>
  <c r="S1003" i="8"/>
  <c r="V1003" i="8" s="1"/>
  <c r="S98" i="8"/>
  <c r="AE98" i="8" s="1"/>
  <c r="S1121" i="8"/>
  <c r="AE1121" i="8" s="1"/>
  <c r="S1336" i="8"/>
  <c r="AE1336" i="8" s="1"/>
  <c r="P1405" i="8"/>
  <c r="S197" i="8"/>
  <c r="AE197" i="8" s="1"/>
  <c r="S1040" i="8"/>
  <c r="AE1040" i="8" s="1"/>
  <c r="S935" i="8"/>
  <c r="Y935" i="8" s="1"/>
  <c r="P414" i="8"/>
  <c r="V414" i="8" s="1"/>
  <c r="P1137" i="8"/>
  <c r="V1137" i="8" s="1"/>
  <c r="P1461" i="8"/>
  <c r="V1461" i="8" s="1"/>
  <c r="P1468" i="8"/>
  <c r="V1468" i="8" s="1"/>
  <c r="P587" i="8"/>
  <c r="V587" i="8" s="1"/>
  <c r="P1337" i="8"/>
  <c r="V1337" i="8" s="1"/>
  <c r="P172" i="8"/>
  <c r="V172" i="8" s="1"/>
  <c r="P447" i="8"/>
  <c r="V447" i="8" s="1"/>
  <c r="P1467" i="8"/>
  <c r="V1467" i="8" s="1"/>
  <c r="P808" i="8"/>
  <c r="Z808" i="8" s="1"/>
  <c r="P460" i="8"/>
  <c r="V460" i="8" s="1"/>
  <c r="P1037" i="8"/>
  <c r="V1037" i="8" s="1"/>
  <c r="P811" i="8"/>
  <c r="V811" i="8" s="1"/>
  <c r="P1170" i="8"/>
  <c r="V1170" i="8" s="1"/>
  <c r="P924" i="8"/>
  <c r="P99" i="8"/>
  <c r="V99" i="8" s="1"/>
  <c r="P331" i="8"/>
  <c r="AA331" i="8" s="1"/>
  <c r="P38" i="8"/>
  <c r="V38" i="8" s="1"/>
  <c r="P41" i="8"/>
  <c r="V41" i="8" s="1"/>
  <c r="P471" i="8"/>
  <c r="V471" i="8" s="1"/>
  <c r="P293" i="8"/>
  <c r="V293" i="8" s="1"/>
  <c r="P469" i="8"/>
  <c r="P325" i="8"/>
  <c r="V325" i="8" s="1"/>
  <c r="P1005" i="8"/>
  <c r="V1005" i="8" s="1"/>
  <c r="P637" i="8"/>
  <c r="V637" i="8" s="1"/>
  <c r="P1257" i="8"/>
  <c r="V1257" i="8" s="1"/>
  <c r="P1423" i="8"/>
  <c r="V1423" i="8" s="1"/>
  <c r="P388" i="8"/>
  <c r="V388" i="8" s="1"/>
  <c r="P231" i="8"/>
  <c r="V231" i="8" s="1"/>
  <c r="P628" i="8"/>
  <c r="V628" i="8" s="1"/>
  <c r="P137" i="8"/>
  <c r="V137" i="8" s="1"/>
  <c r="P1227" i="8"/>
  <c r="V1227" i="8" s="1"/>
  <c r="P609" i="8"/>
  <c r="V609" i="8" s="1"/>
  <c r="P1484" i="8"/>
  <c r="V1484" i="8" s="1"/>
  <c r="P824" i="8"/>
  <c r="V824" i="8" s="1"/>
  <c r="P732" i="8"/>
  <c r="V732" i="8" s="1"/>
  <c r="P122" i="8"/>
  <c r="V122" i="8" s="1"/>
  <c r="P718" i="8"/>
  <c r="V718" i="8" s="1"/>
  <c r="P21" i="8"/>
  <c r="V21" i="8" s="1"/>
  <c r="P22" i="8"/>
  <c r="V22" i="8" s="1"/>
  <c r="P470" i="8"/>
  <c r="V470" i="8" s="1"/>
  <c r="P627" i="8"/>
  <c r="V627" i="8" s="1"/>
  <c r="P496" i="8"/>
  <c r="V496" i="8" s="1"/>
  <c r="P437" i="8"/>
  <c r="V437" i="8" s="1"/>
  <c r="P1117" i="8"/>
  <c r="P728" i="8"/>
  <c r="AC728" i="8" s="1"/>
  <c r="P1306" i="8"/>
  <c r="V1306" i="8" s="1"/>
  <c r="P1067" i="8"/>
  <c r="V1067" i="8" s="1"/>
  <c r="P1152" i="8"/>
  <c r="V1152" i="8" s="1"/>
  <c r="P1491" i="8"/>
  <c r="V1491" i="8" s="1"/>
  <c r="P1139" i="8"/>
  <c r="V1139" i="8" s="1"/>
  <c r="P1031" i="8"/>
  <c r="V1031" i="8" s="1"/>
  <c r="P1439" i="8"/>
  <c r="P1529" i="8"/>
  <c r="V1529" i="8" s="1"/>
  <c r="P519" i="8"/>
  <c r="V519" i="8" s="1"/>
  <c r="P418" i="8"/>
  <c r="V418" i="8" s="1"/>
  <c r="P1304" i="8"/>
  <c r="Z1304" i="8" s="1"/>
  <c r="P1211" i="8"/>
  <c r="V1211" i="8" s="1"/>
  <c r="P110" i="8"/>
  <c r="V110" i="8" s="1"/>
  <c r="P869" i="8"/>
  <c r="V869" i="8" s="1"/>
  <c r="P727" i="8"/>
  <c r="P1163" i="8"/>
  <c r="V1163" i="8" s="1"/>
  <c r="P938" i="8"/>
  <c r="V938" i="8" s="1"/>
  <c r="P123" i="8"/>
  <c r="V123" i="8" s="1"/>
  <c r="P555" i="8"/>
  <c r="V555" i="8" s="1"/>
  <c r="P136" i="8"/>
  <c r="V136" i="8" s="1"/>
  <c r="P1100" i="8"/>
  <c r="V1100" i="8" s="1"/>
  <c r="P29" i="8"/>
  <c r="V29" i="8" s="1"/>
  <c r="P1114" i="8"/>
  <c r="P365" i="8"/>
  <c r="V365" i="8" s="1"/>
  <c r="P1151" i="8"/>
  <c r="P96" i="8"/>
  <c r="V96" i="8" s="1"/>
  <c r="P500" i="8"/>
  <c r="V500" i="8" s="1"/>
  <c r="P1044" i="8"/>
  <c r="V1044" i="8" s="1"/>
  <c r="P39" i="8"/>
  <c r="V39" i="8" s="1"/>
  <c r="P1349" i="8"/>
  <c r="Z1349" i="8" s="1"/>
  <c r="P375" i="8"/>
  <c r="P1474" i="8"/>
  <c r="P67" i="8"/>
  <c r="P553" i="8"/>
  <c r="V553" i="8" s="1"/>
  <c r="P690" i="8"/>
  <c r="V690" i="8" s="1"/>
  <c r="P257" i="8"/>
  <c r="V257" i="8" s="1"/>
  <c r="P319" i="8"/>
  <c r="V319" i="8" s="1"/>
  <c r="P757" i="8"/>
  <c r="V757" i="8" s="1"/>
  <c r="P1521" i="8"/>
  <c r="P1407" i="8"/>
  <c r="W1407" i="8" s="1"/>
  <c r="P1480" i="8"/>
  <c r="V1480" i="8" s="1"/>
  <c r="P900" i="8"/>
  <c r="V900" i="8" s="1"/>
  <c r="P396" i="8"/>
  <c r="V396" i="8" s="1"/>
  <c r="P512" i="8"/>
  <c r="V512" i="8" s="1"/>
  <c r="P1135" i="8"/>
  <c r="V1135" i="8" s="1"/>
  <c r="P234" i="8"/>
  <c r="V234" i="8" s="1"/>
  <c r="P506" i="8"/>
  <c r="P781" i="8"/>
  <c r="V781" i="8" s="1"/>
  <c r="P1281" i="8"/>
  <c r="P13" i="8"/>
  <c r="AC13" i="8" s="1"/>
  <c r="P1434" i="8"/>
  <c r="V1434" i="8" s="1"/>
  <c r="P1193" i="8"/>
  <c r="V1193" i="8" s="1"/>
  <c r="P1329" i="8"/>
  <c r="V1329" i="8" s="1"/>
  <c r="P1413" i="8"/>
  <c r="V1413" i="8" s="1"/>
  <c r="P1006" i="8"/>
  <c r="P30" i="8"/>
  <c r="V30" i="8" s="1"/>
  <c r="P843" i="8"/>
  <c r="P849" i="8"/>
  <c r="V849" i="8" s="1"/>
  <c r="P83" i="8"/>
  <c r="V83" i="8" s="1"/>
  <c r="P1395" i="8"/>
  <c r="Z1395" i="8" s="1"/>
  <c r="P996" i="8"/>
  <c r="V996" i="8" s="1"/>
  <c r="P742" i="8"/>
  <c r="V742" i="8" s="1"/>
  <c r="P717" i="8"/>
  <c r="P1279" i="8"/>
  <c r="V1279" i="8" s="1"/>
  <c r="P1492" i="8"/>
  <c r="V1492" i="8" s="1"/>
  <c r="P1287" i="8"/>
  <c r="V1287" i="8" s="1"/>
  <c r="P1385" i="8"/>
  <c r="V1385" i="8" s="1"/>
  <c r="P1443" i="8"/>
  <c r="V1443" i="8" s="1"/>
  <c r="P1050" i="8"/>
  <c r="V1050" i="8"/>
  <c r="P291" i="8"/>
  <c r="V291" i="8" s="1"/>
  <c r="P657" i="8"/>
  <c r="P1230" i="8"/>
  <c r="V1230" i="8" s="1"/>
  <c r="P491" i="8"/>
  <c r="V491" i="8" s="1"/>
  <c r="P454" i="8"/>
  <c r="P1045" i="8"/>
  <c r="V1045" i="8" s="1"/>
  <c r="P1250" i="8"/>
  <c r="V1250" i="8" s="1"/>
  <c r="P1448" i="8"/>
  <c r="P720" i="8"/>
  <c r="V720" i="8" s="1"/>
  <c r="P139" i="8"/>
  <c r="P1346" i="8"/>
  <c r="V1346" i="8" s="1"/>
  <c r="P1109" i="8"/>
  <c r="V1109" i="8" s="1"/>
  <c r="P193" i="8"/>
  <c r="V193" i="8" s="1"/>
  <c r="P652" i="8"/>
  <c r="V652" i="8" s="1"/>
  <c r="P619" i="8"/>
  <c r="V619" i="8" s="1"/>
  <c r="P525" i="8"/>
  <c r="V525" i="8" s="1"/>
  <c r="P1453" i="8"/>
  <c r="V1453" i="8" s="1"/>
  <c r="P43" i="8"/>
  <c r="S890" i="8"/>
  <c r="V890" i="8" s="1"/>
  <c r="S379" i="8"/>
  <c r="S357" i="8"/>
  <c r="AE357" i="8" s="1"/>
  <c r="S1474" i="8"/>
  <c r="S1196" i="8"/>
  <c r="AE1196" i="8" s="1"/>
  <c r="P1458" i="8"/>
  <c r="S394" i="8"/>
  <c r="Y394" i="8" s="1"/>
  <c r="S1209" i="8"/>
  <c r="AE1209" i="8" s="1"/>
  <c r="S1092" i="8"/>
  <c r="Y1092" i="8" s="1"/>
  <c r="S954" i="8"/>
  <c r="S1419" i="8"/>
  <c r="AE1419" i="8" s="1"/>
  <c r="S870" i="8"/>
  <c r="P556" i="8"/>
  <c r="P1131" i="8"/>
  <c r="AC1131" i="8" s="1"/>
  <c r="P848" i="8"/>
  <c r="P1076" i="8"/>
  <c r="V1076" i="8" s="1"/>
  <c r="P857" i="8"/>
  <c r="V857" i="8" s="1"/>
  <c r="P834" i="8"/>
  <c r="V834" i="8" s="1"/>
  <c r="P168" i="8"/>
  <c r="V168" i="8" s="1"/>
  <c r="P560" i="8"/>
  <c r="V560" i="8" s="1"/>
  <c r="P328" i="8"/>
  <c r="P659" i="8"/>
  <c r="V659" i="8" s="1"/>
  <c r="P1381" i="8"/>
  <c r="P352" i="8"/>
  <c r="V352" i="8" s="1"/>
  <c r="P912" i="8"/>
  <c r="V912" i="8" s="1"/>
  <c r="P182" i="8"/>
  <c r="V182" i="8" s="1"/>
  <c r="P1264" i="8"/>
  <c r="V1264" i="8" s="1"/>
  <c r="P534" i="8"/>
  <c r="V534" i="8" s="1"/>
  <c r="P253" i="8"/>
  <c r="P730" i="8"/>
  <c r="V730" i="8" s="1"/>
  <c r="P527" i="8"/>
  <c r="P632" i="8"/>
  <c r="V632" i="8" s="1"/>
  <c r="S178" i="8"/>
  <c r="AE178" i="8" s="1"/>
  <c r="S1281" i="8"/>
  <c r="S88" i="8"/>
  <c r="V88" i="8" s="1"/>
  <c r="S878" i="8"/>
  <c r="S399" i="8"/>
  <c r="Y399" i="8" s="1"/>
  <c r="S128" i="8"/>
  <c r="AE128" i="8" s="1"/>
  <c r="P714" i="8"/>
  <c r="S144" i="8"/>
  <c r="S1192" i="8"/>
  <c r="Y1192" i="8" s="1"/>
  <c r="S1083" i="8"/>
  <c r="S927" i="8"/>
  <c r="Y927" i="8" s="1"/>
  <c r="S1448" i="8"/>
  <c r="S1444" i="8"/>
  <c r="AE1444" i="8" s="1"/>
  <c r="S1271" i="8"/>
  <c r="AE1271" i="8" s="1"/>
  <c r="S454" i="8"/>
  <c r="AE454" i="8" s="1"/>
  <c r="S397" i="8"/>
  <c r="Y397" i="8" s="1"/>
  <c r="P863" i="8"/>
  <c r="V863" i="8" s="1"/>
  <c r="P664" i="8"/>
  <c r="V664" i="8" s="1"/>
  <c r="P425" i="8"/>
  <c r="V425" i="8" s="1"/>
  <c r="P1052" i="8"/>
  <c r="Z1052" i="8" s="1"/>
  <c r="P821" i="8"/>
  <c r="P823" i="8"/>
  <c r="V823" i="8" s="1"/>
  <c r="P119" i="8"/>
  <c r="P1118" i="8"/>
  <c r="V1118" i="8" s="1"/>
  <c r="P709" i="8"/>
  <c r="P232" i="8"/>
  <c r="V232" i="8" s="1"/>
  <c r="P1525" i="8"/>
  <c r="V1525" i="8" s="1"/>
  <c r="P148" i="8"/>
  <c r="P1095" i="8"/>
  <c r="P57" i="8"/>
  <c r="V57" i="8" s="1"/>
  <c r="P1018" i="8"/>
  <c r="P169" i="8"/>
  <c r="V169" i="8" s="1"/>
  <c r="P1340" i="8"/>
  <c r="P908" i="8"/>
  <c r="V908" i="8" s="1"/>
  <c r="P792" i="8"/>
  <c r="V792" i="8" s="1"/>
  <c r="P1351" i="8"/>
  <c r="V1351" i="8" s="1"/>
  <c r="P1213" i="8"/>
  <c r="P422" i="8"/>
  <c r="V422" i="8" s="1"/>
  <c r="P858" i="8"/>
  <c r="P508" i="8"/>
  <c r="V508" i="8" s="1"/>
  <c r="P513" i="8"/>
  <c r="P208" i="8"/>
  <c r="V208" i="8" s="1"/>
  <c r="P1261" i="8"/>
  <c r="P373" i="8"/>
  <c r="V373" i="8" s="1"/>
  <c r="P880" i="8"/>
  <c r="P479" i="8"/>
  <c r="V479" i="8" s="1"/>
  <c r="P1276" i="8"/>
  <c r="P859" i="8"/>
  <c r="V859" i="8" s="1"/>
  <c r="P1390" i="8"/>
  <c r="P1391" i="8"/>
  <c r="P1001" i="8"/>
  <c r="V1001" i="8" s="1"/>
  <c r="P694" i="8"/>
  <c r="V694" i="8" s="1"/>
  <c r="P529" i="8"/>
  <c r="P595" i="8"/>
  <c r="V595" i="8" s="1"/>
  <c r="P557" i="8"/>
  <c r="P809" i="8"/>
  <c r="V809" i="8" s="1"/>
  <c r="P697" i="8"/>
  <c r="P71" i="8"/>
  <c r="V71" i="8" s="1"/>
  <c r="P308" i="8"/>
  <c r="V308" i="8" s="1"/>
  <c r="P1463" i="8"/>
  <c r="V1463" i="8" s="1"/>
  <c r="P131" i="8"/>
  <c r="P1216" i="8"/>
  <c r="V1216" i="8" s="1"/>
  <c r="P1470" i="8"/>
  <c r="P318" i="8"/>
  <c r="V318" i="8" s="1"/>
  <c r="P594" i="8"/>
  <c r="P33" i="8"/>
  <c r="V33" i="8" s="1"/>
  <c r="P1513" i="8"/>
  <c r="V1513" i="8" s="1"/>
  <c r="P1145" i="8"/>
  <c r="W1145" i="8" s="1"/>
  <c r="P774" i="8"/>
  <c r="P1505" i="8"/>
  <c r="AD1505" i="8" s="1"/>
  <c r="P1041" i="8"/>
  <c r="P36" i="8"/>
  <c r="V36" i="8" s="1"/>
  <c r="P649" i="8"/>
  <c r="P974" i="8"/>
  <c r="AD974" i="8" s="1"/>
  <c r="P896" i="8"/>
  <c r="V896" i="8" s="1"/>
  <c r="P903" i="8"/>
  <c r="V903" i="8" s="1"/>
  <c r="P910" i="8"/>
  <c r="P767" i="8"/>
  <c r="V767" i="8" s="1"/>
  <c r="P1094" i="8"/>
  <c r="P292" i="8"/>
  <c r="V292" i="8" s="1"/>
  <c r="P505" i="8"/>
  <c r="P1055" i="8"/>
  <c r="V1055" i="8" s="1"/>
  <c r="P378" i="8"/>
  <c r="V378" i="8" s="1"/>
  <c r="P558" i="8"/>
  <c r="V558" i="8" s="1"/>
  <c r="P89" i="8"/>
  <c r="P1318" i="8"/>
  <c r="V1318" i="8" s="1"/>
  <c r="P1150" i="8"/>
  <c r="P341" i="8"/>
  <c r="V341" i="8" s="1"/>
  <c r="P629" i="8"/>
  <c r="P973" i="8"/>
  <c r="V973" i="8" s="1"/>
  <c r="P930" i="8"/>
  <c r="V930" i="8" s="1"/>
  <c r="P1460" i="8"/>
  <c r="V1460" i="8" s="1"/>
  <c r="P304" i="8"/>
  <c r="P409" i="8"/>
  <c r="V409" i="8" s="1"/>
  <c r="P1121" i="8"/>
  <c r="P961" i="8"/>
  <c r="V961" i="8" s="1"/>
  <c r="P981" i="8"/>
  <c r="P48" i="8"/>
  <c r="P680" i="8"/>
  <c r="V680" i="8" s="1"/>
  <c r="P1030" i="8"/>
  <c r="V1030" i="8" s="1"/>
  <c r="P956" i="8"/>
  <c r="P62" i="8"/>
  <c r="V62" i="8" s="1"/>
  <c r="P1451" i="8"/>
  <c r="P837" i="8"/>
  <c r="AF837" i="8" s="1"/>
  <c r="P59" i="8"/>
  <c r="P106" i="8"/>
  <c r="V106" i="8" s="1"/>
  <c r="P1247" i="8"/>
  <c r="V1247" i="8" s="1"/>
  <c r="P130" i="8"/>
  <c r="V130" i="8" s="1"/>
  <c r="P163" i="8"/>
  <c r="P964" i="8"/>
  <c r="V964" i="8" s="1"/>
  <c r="P372" i="8"/>
  <c r="P1043" i="8"/>
  <c r="V1043" i="8" s="1"/>
  <c r="P1040" i="8"/>
  <c r="P650" i="8"/>
  <c r="V650" i="8" s="1"/>
  <c r="P1327" i="8"/>
  <c r="V1327" i="8" s="1"/>
  <c r="P1506" i="8"/>
  <c r="V1506" i="8" s="1"/>
  <c r="P1430" i="8"/>
  <c r="P320" i="8"/>
  <c r="AD320" i="8" s="1"/>
  <c r="P476" i="8"/>
  <c r="P1090" i="8"/>
  <c r="V1090" i="8" s="1"/>
  <c r="P678" i="8"/>
  <c r="P1034" i="8"/>
  <c r="V1034" i="8" s="1"/>
  <c r="P738" i="8"/>
  <c r="V738" i="8" s="1"/>
  <c r="P31" i="8"/>
  <c r="V31" i="8" s="1"/>
  <c r="P1363" i="8"/>
  <c r="P242" i="8"/>
  <c r="V242" i="8" s="1"/>
  <c r="P1110" i="8"/>
  <c r="P1224" i="8"/>
  <c r="V1224" i="8" s="1"/>
  <c r="P877" i="8"/>
  <c r="P343" i="8"/>
  <c r="V343" i="8" s="1"/>
  <c r="P478" i="8"/>
  <c r="V478" i="8" s="1"/>
  <c r="P770" i="8"/>
  <c r="W770" i="8" s="1"/>
  <c r="P1197" i="8"/>
  <c r="P874" i="8"/>
  <c r="V874" i="8" s="1"/>
  <c r="P34" i="8"/>
  <c r="P538" i="8"/>
  <c r="V538" i="8" s="1"/>
  <c r="P15" i="8"/>
  <c r="P120" i="8"/>
  <c r="V120" i="8" s="1"/>
  <c r="P1235" i="8"/>
  <c r="V1235" i="8" s="1"/>
  <c r="P1499" i="8"/>
  <c r="V1499" i="8" s="1"/>
  <c r="P820" i="8"/>
  <c r="P127" i="8"/>
  <c r="P1269" i="8"/>
  <c r="P1465" i="8"/>
  <c r="V1465" i="8" s="1"/>
  <c r="P899" i="8"/>
  <c r="P963" i="8"/>
  <c r="V963" i="8" s="1"/>
  <c r="P737" i="8"/>
  <c r="V737" i="8" s="1"/>
  <c r="P504" i="8"/>
  <c r="V504" i="8" s="1"/>
  <c r="P91" i="8"/>
  <c r="P1004" i="8"/>
  <c r="P380" i="8"/>
  <c r="P618" i="8"/>
  <c r="V618" i="8" s="1"/>
  <c r="P1507" i="8"/>
  <c r="P221" i="8"/>
  <c r="V221" i="8" s="1"/>
  <c r="S514" i="8"/>
  <c r="Y514" i="8" s="1"/>
  <c r="S850" i="8"/>
  <c r="S1198" i="8"/>
  <c r="Y1198" i="8" s="1"/>
  <c r="S924" i="8"/>
  <c r="Y924" i="8" s="1"/>
  <c r="S170" i="8"/>
  <c r="Y170" i="8" s="1"/>
  <c r="S904" i="8"/>
  <c r="AE904" i="8" s="1"/>
  <c r="S953" i="8"/>
  <c r="AE953" i="8" s="1"/>
  <c r="S807" i="8"/>
  <c r="S951" i="8"/>
  <c r="AE951" i="8" s="1"/>
  <c r="S63" i="8"/>
  <c r="S1458" i="8"/>
  <c r="Y1458" i="8" s="1"/>
  <c r="S1303" i="8"/>
  <c r="AE1303" i="8" s="1"/>
  <c r="S1104" i="8"/>
  <c r="AE1104" i="8" s="1"/>
  <c r="S469" i="8"/>
  <c r="V469" i="8" s="1"/>
  <c r="S1519" i="8"/>
  <c r="Y1519" i="8" s="1"/>
  <c r="P444" i="8"/>
  <c r="V444" i="8" s="1"/>
  <c r="P239" i="8"/>
  <c r="V239" i="8" s="1"/>
  <c r="P1104" i="8"/>
  <c r="P1302" i="8"/>
  <c r="P309" i="8"/>
  <c r="V309" i="8" s="1"/>
  <c r="P946" i="8"/>
  <c r="P1522" i="8"/>
  <c r="V1522" i="8" s="1"/>
  <c r="P711" i="8"/>
  <c r="P1487" i="8"/>
  <c r="V1487" i="8" s="1"/>
  <c r="P1498" i="8"/>
  <c r="V1498" i="8" s="1"/>
  <c r="P315" i="8"/>
  <c r="V315" i="8" s="1"/>
  <c r="P103" i="8"/>
  <c r="P550" i="8"/>
  <c r="P115" i="8"/>
  <c r="P788" i="8"/>
  <c r="V788" i="8" s="1"/>
  <c r="P1452" i="8"/>
  <c r="P567" i="8"/>
  <c r="V567" i="8" s="1"/>
  <c r="P85" i="8"/>
  <c r="V85" i="8" s="1"/>
  <c r="P1223" i="8"/>
  <c r="V1223" i="8" s="1"/>
  <c r="P1171" i="8"/>
  <c r="P358" i="8"/>
  <c r="V358" i="8" s="1"/>
  <c r="P759" i="8"/>
  <c r="P917" i="8"/>
  <c r="V917" i="8" s="1"/>
  <c r="P547" i="8"/>
  <c r="P412" i="8"/>
  <c r="V412" i="8" s="1"/>
  <c r="P772" i="8"/>
  <c r="V772" i="8" s="1"/>
  <c r="P1403" i="8"/>
  <c r="V1403" i="8" s="1"/>
  <c r="P173" i="8"/>
  <c r="P1496" i="8"/>
  <c r="V1496" i="8" s="1"/>
  <c r="P1202" i="8"/>
  <c r="P988" i="8"/>
  <c r="V988" i="8" s="1"/>
  <c r="P1029" i="8"/>
  <c r="P24" i="8"/>
  <c r="V24" i="8" s="1"/>
  <c r="P1489" i="8"/>
  <c r="V1489" i="8" s="1"/>
  <c r="P47" i="8"/>
  <c r="V47" i="8" s="1"/>
  <c r="P676" i="8"/>
  <c r="P158" i="8"/>
  <c r="V158" i="8" s="1"/>
  <c r="P800" i="8"/>
  <c r="P1312" i="8"/>
  <c r="V1312" i="8" s="1"/>
  <c r="P178" i="8"/>
  <c r="P1196" i="8"/>
  <c r="V1196" i="8" s="1"/>
  <c r="P1084" i="8"/>
  <c r="V1084" i="8" s="1"/>
  <c r="P1518" i="8"/>
  <c r="V1518" i="8" s="1"/>
  <c r="P1226" i="8"/>
  <c r="P1009" i="8"/>
  <c r="V1009" i="8" s="1"/>
  <c r="P989" i="8"/>
  <c r="P1088" i="8"/>
  <c r="V1088" i="8" s="1"/>
  <c r="P154" i="8"/>
  <c r="P366" i="8"/>
  <c r="V366" i="8" s="1"/>
  <c r="P277" i="8"/>
  <c r="V277" i="8" s="1"/>
  <c r="P744" i="8"/>
  <c r="AD744" i="8" s="1"/>
  <c r="P1341" i="8"/>
  <c r="P8" i="8"/>
  <c r="V8" i="8" s="1"/>
  <c r="P1149" i="8"/>
  <c r="P962" i="8"/>
  <c r="V962" i="8" s="1"/>
  <c r="P1280" i="8"/>
  <c r="P1244" i="8"/>
  <c r="V1244" i="8" s="1"/>
  <c r="P17" i="8"/>
  <c r="P950" i="8"/>
  <c r="V950" i="8" s="1"/>
  <c r="P126" i="8"/>
  <c r="P1179" i="8"/>
  <c r="V1179" i="8" s="1"/>
  <c r="P1127" i="8"/>
  <c r="P1382" i="8"/>
  <c r="V1382" i="8" s="1"/>
  <c r="P1080" i="8"/>
  <c r="P1388" i="8"/>
  <c r="V1388" i="8" s="1"/>
  <c r="P1173" i="8"/>
  <c r="V1173" i="8" s="1"/>
  <c r="P756" i="8"/>
  <c r="V756" i="8" s="1"/>
  <c r="P716" i="8"/>
  <c r="P1387" i="8"/>
  <c r="V1387" i="8" s="1"/>
  <c r="P615" i="8"/>
  <c r="P200" i="8"/>
  <c r="V200" i="8" s="1"/>
  <c r="P367" i="8"/>
  <c r="P589" i="8"/>
  <c r="V589" i="8" s="1"/>
  <c r="P1056" i="8"/>
  <c r="V1056" i="8" s="1"/>
  <c r="P520" i="8"/>
  <c r="V520" i="8" s="1"/>
  <c r="P111" i="8"/>
  <c r="P92" i="8"/>
  <c r="V92" i="8" s="1"/>
  <c r="P261" i="8"/>
  <c r="P416" i="8"/>
  <c r="V416" i="8" s="1"/>
  <c r="P453" i="8"/>
  <c r="P280" i="8"/>
  <c r="V280" i="8" s="1"/>
  <c r="P684" i="8"/>
  <c r="V684" i="8" s="1"/>
  <c r="P640" i="8"/>
  <c r="V640" i="8" s="1"/>
  <c r="P70" i="8"/>
  <c r="P1176" i="8"/>
  <c r="V1176" i="8" s="1"/>
  <c r="P1241" i="8"/>
  <c r="P995" i="8"/>
  <c r="V995" i="8" s="1"/>
  <c r="P121" i="8"/>
  <c r="P867" i="8"/>
  <c r="V867" i="8" s="1"/>
  <c r="P1134" i="8"/>
  <c r="P1524" i="8"/>
  <c r="V1524" i="8" s="1"/>
  <c r="P368" i="8"/>
  <c r="P145" i="8"/>
  <c r="V145" i="8" s="1"/>
  <c r="P463" i="8"/>
  <c r="P503" i="8"/>
  <c r="V503" i="8" s="1"/>
  <c r="P223" i="8"/>
  <c r="P336" i="8"/>
  <c r="V336" i="8" s="1"/>
  <c r="P1325" i="8"/>
  <c r="AB1325" i="8" s="1"/>
  <c r="P1365" i="8"/>
  <c r="V1365" i="8" s="1"/>
  <c r="P40" i="8"/>
  <c r="P94" i="8"/>
  <c r="V94" i="8" s="1"/>
  <c r="P856" i="8"/>
  <c r="P852" i="8"/>
  <c r="V852" i="8" s="1"/>
  <c r="P803" i="8"/>
  <c r="P945" i="8"/>
  <c r="V945" i="8" s="1"/>
  <c r="P920" i="8"/>
  <c r="V920" i="8" s="1"/>
  <c r="P276" i="8"/>
  <c r="V276" i="8" s="1"/>
  <c r="P248" i="8"/>
  <c r="P1512" i="8"/>
  <c r="V1512" i="8" s="1"/>
  <c r="P967" i="8"/>
  <c r="P630" i="8"/>
  <c r="V630" i="8" s="1"/>
  <c r="P876" i="8"/>
  <c r="P1120" i="8"/>
  <c r="V1120" i="8" s="1"/>
  <c r="P693" i="8"/>
  <c r="V693" i="8" s="1"/>
  <c r="P530" i="8"/>
  <c r="AD530" i="8" s="1"/>
  <c r="P1214" i="8"/>
  <c r="P399" i="8"/>
  <c r="V399" i="8" s="1"/>
  <c r="P68" i="8"/>
  <c r="P1195" i="8"/>
  <c r="V1195" i="8" s="1"/>
  <c r="P335" i="8"/>
  <c r="P386" i="8"/>
  <c r="V386" i="8" s="1"/>
  <c r="P1291" i="8"/>
  <c r="V1291" i="8" s="1"/>
  <c r="P576" i="8"/>
  <c r="V576" i="8" s="1"/>
  <c r="P689" i="8"/>
  <c r="P1314" i="8"/>
  <c r="V1314" i="8" s="1"/>
  <c r="P1331" i="8"/>
  <c r="P307" i="8"/>
  <c r="W307" i="8" s="1"/>
  <c r="P482" i="8"/>
  <c r="P66" i="8"/>
  <c r="V66" i="8" s="1"/>
  <c r="P278" i="8"/>
  <c r="W278" i="8" s="1"/>
  <c r="P668" i="8"/>
  <c r="V668" i="8" s="1"/>
  <c r="P766" i="8"/>
  <c r="P1457" i="8"/>
  <c r="V1457" i="8" s="1"/>
  <c r="P1432" i="8"/>
  <c r="P1189" i="8"/>
  <c r="V1189" i="8" s="1"/>
  <c r="S1478" i="8"/>
  <c r="S135" i="8"/>
  <c r="AE135" i="8" s="1"/>
  <c r="P390" i="8"/>
  <c r="V390" i="8" s="1"/>
  <c r="P704" i="8"/>
  <c r="P620" i="8"/>
  <c r="V620" i="8" s="1"/>
  <c r="P190" i="8"/>
  <c r="P1476" i="8"/>
  <c r="V1476" i="8" s="1"/>
  <c r="P1101" i="8"/>
  <c r="V1101" i="8" s="1"/>
  <c r="P449" i="8"/>
  <c r="AA449" i="8" s="1"/>
  <c r="P1146" i="8"/>
  <c r="P1415" i="8"/>
  <c r="V1415" i="8" s="1"/>
  <c r="P389" i="8"/>
  <c r="P830" i="8"/>
  <c r="V830" i="8" s="1"/>
  <c r="P1394" i="8"/>
  <c r="P992" i="8"/>
  <c r="V992" i="8" s="1"/>
  <c r="P486" i="8"/>
  <c r="V486" i="8" s="1"/>
  <c r="P350" i="8"/>
  <c r="V350" i="8" s="1"/>
  <c r="P807" i="8"/>
  <c r="P926" i="8"/>
  <c r="V926" i="8" s="1"/>
  <c r="P1082" i="8"/>
  <c r="P1316" i="8"/>
  <c r="V1316" i="8" s="1"/>
  <c r="P1075" i="8"/>
  <c r="P1154" i="8"/>
  <c r="V1154" i="8" s="1"/>
  <c r="P516" i="8"/>
  <c r="V516" i="8" s="1"/>
  <c r="S843" i="8"/>
  <c r="S1391" i="8"/>
  <c r="AE1391" i="8" s="1"/>
  <c r="S839" i="8"/>
  <c r="S1035" i="8"/>
  <c r="AE1035" i="8" s="1"/>
  <c r="S1213" i="8"/>
  <c r="AE1213" i="8" s="1"/>
  <c r="P1282" i="8"/>
  <c r="P815" i="8"/>
  <c r="V815" i="8" s="1"/>
  <c r="P459" i="8"/>
  <c r="V459" i="8" s="1"/>
  <c r="P998" i="8"/>
  <c r="V998" i="8" s="1"/>
  <c r="P464" i="8"/>
  <c r="V464" i="8" s="1"/>
  <c r="P700" i="8"/>
  <c r="V700" i="8" s="1"/>
  <c r="P171" i="8"/>
  <c r="P5" i="8"/>
  <c r="P537" i="8"/>
  <c r="P355" i="8"/>
  <c r="V355" i="8" s="1"/>
  <c r="P1245" i="8"/>
  <c r="V1245" i="8" s="1"/>
  <c r="P954" i="8"/>
  <c r="V954" i="8" s="1"/>
  <c r="P1473" i="8"/>
  <c r="V1473" i="8" s="1"/>
  <c r="P845" i="8"/>
  <c r="V845" i="8" s="1"/>
  <c r="P645" i="8"/>
  <c r="P1375" i="8"/>
  <c r="P86" i="8"/>
  <c r="P332" i="8"/>
  <c r="V332" i="8" s="1"/>
  <c r="P1265" i="8"/>
  <c r="V1265" i="8" s="1"/>
  <c r="P72" i="8"/>
  <c r="V72" i="8" s="1"/>
  <c r="P138" i="8"/>
  <c r="V138" i="8" s="1"/>
  <c r="P686" i="8"/>
  <c r="V686" i="8" s="1"/>
  <c r="P661" i="8"/>
  <c r="P1332" i="8"/>
  <c r="P1486" i="8"/>
  <c r="P74" i="8"/>
  <c r="V74" i="8" s="1"/>
  <c r="P782" i="8"/>
  <c r="V782" i="8" s="1"/>
  <c r="P117" i="8"/>
  <c r="P1320" i="8"/>
  <c r="P905" i="8"/>
  <c r="P885" i="8"/>
  <c r="V885" i="8" s="1"/>
  <c r="P362" i="8"/>
  <c r="V362" i="8" s="1"/>
  <c r="P290" i="8"/>
  <c r="V290" i="8" s="1"/>
  <c r="P1011" i="8"/>
  <c r="V1011" i="8" s="1"/>
  <c r="P514" i="8"/>
  <c r="P442" i="8"/>
  <c r="P252" i="8"/>
  <c r="P1347" i="8"/>
  <c r="P1286" i="8"/>
  <c r="V1286" i="8" s="1"/>
  <c r="P622" i="8"/>
  <c r="W622" i="8" s="1"/>
  <c r="P623" i="8"/>
  <c r="V623" i="8" s="1"/>
  <c r="P841" i="8"/>
  <c r="V841" i="8" s="1"/>
  <c r="P780" i="8"/>
  <c r="V780" i="8" s="1"/>
  <c r="P1345" i="8"/>
  <c r="P1494" i="8"/>
  <c r="P1026" i="8"/>
  <c r="P189" i="8"/>
  <c r="V189" i="8" s="1"/>
  <c r="P411" i="8"/>
  <c r="V411" i="8" s="1"/>
  <c r="P300" i="8"/>
  <c r="W300" i="8" s="1"/>
  <c r="P215" i="8"/>
  <c r="V215" i="8" s="1"/>
  <c r="P474" i="8"/>
  <c r="V474" i="8" s="1"/>
  <c r="P1500" i="8"/>
  <c r="P76" i="8"/>
  <c r="P691" i="8"/>
  <c r="P734" i="8"/>
  <c r="V734" i="8" s="1"/>
  <c r="P832" i="8"/>
  <c r="V832" i="8" s="1"/>
  <c r="P886" i="8"/>
  <c r="V886" i="8" s="1"/>
  <c r="P868" i="8"/>
  <c r="V868" i="8" s="1"/>
  <c r="P80" i="8"/>
  <c r="V80" i="8" s="1"/>
  <c r="P141" i="8"/>
  <c r="V141" i="8" s="1"/>
  <c r="P1070" i="8"/>
  <c r="P327" i="8"/>
  <c r="P884" i="8"/>
  <c r="V884" i="8" s="1"/>
  <c r="P994" i="8"/>
  <c r="V994" i="8" s="1"/>
  <c r="P936" i="8"/>
  <c r="V936" i="8" s="1"/>
  <c r="P407" i="8"/>
  <c r="V407" i="8" s="1"/>
  <c r="P1066" i="8"/>
  <c r="V1066" i="8" s="1"/>
  <c r="P394" i="8"/>
  <c r="V394" i="8" s="1"/>
  <c r="P578" i="8"/>
  <c r="P1344" i="8"/>
  <c r="P754" i="8"/>
  <c r="V754" i="8" s="1"/>
  <c r="P554" i="8"/>
  <c r="V554" i="8"/>
  <c r="P983" i="8"/>
  <c r="V983" i="8" s="1"/>
  <c r="S46" i="8"/>
  <c r="AE46" i="8" s="1"/>
  <c r="S73" i="8"/>
  <c r="AE73" i="8" s="1"/>
  <c r="S1261" i="8"/>
  <c r="S364" i="8"/>
  <c r="S1053" i="8"/>
  <c r="P177" i="8"/>
  <c r="P797" i="8"/>
  <c r="P468" i="8"/>
  <c r="V468" i="8" s="1"/>
  <c r="P466" i="8"/>
  <c r="V466" i="8" s="1"/>
  <c r="P1072" i="8"/>
  <c r="V1072" i="8" s="1"/>
  <c r="P1308" i="8"/>
  <c r="V1308" i="8" s="1"/>
  <c r="P940" i="8"/>
  <c r="V940" i="8" s="1"/>
  <c r="P287" i="8"/>
  <c r="V287" i="8" s="1"/>
  <c r="P455" i="8"/>
  <c r="P1187" i="8"/>
  <c r="V1187" i="8" s="1"/>
  <c r="P891" i="8"/>
  <c r="V891" i="8" s="1"/>
  <c r="P925" i="8"/>
  <c r="V925" i="8" s="1"/>
  <c r="P1237" i="8"/>
  <c r="V1237" i="8" s="1"/>
  <c r="P191" i="8"/>
  <c r="V191" i="8" s="1"/>
  <c r="P1466" i="8"/>
  <c r="V1466" i="8" s="1"/>
  <c r="P1113" i="8"/>
  <c r="V1113" i="8" s="1"/>
  <c r="P1440" i="8"/>
  <c r="P1530" i="8"/>
  <c r="V1530" i="8" s="1"/>
  <c r="P180" i="8"/>
  <c r="V180" i="8" s="1"/>
  <c r="P472" i="8"/>
  <c r="W472" i="8" s="1"/>
  <c r="P235" i="8"/>
  <c r="V235" i="8" s="1"/>
  <c r="P653" i="8"/>
  <c r="V653" i="8" s="1"/>
  <c r="P1015" i="8"/>
  <c r="V1015" i="8" s="1"/>
  <c r="P1272" i="8"/>
  <c r="V1272" i="8" s="1"/>
  <c r="P183" i="8"/>
  <c r="V183" i="8" s="1"/>
  <c r="P1289" i="8"/>
  <c r="V1289" i="8" s="1"/>
  <c r="P224" i="8"/>
  <c r="V224" i="8" s="1"/>
  <c r="P583" i="8"/>
  <c r="V583" i="8" s="1"/>
  <c r="P450" i="8"/>
  <c r="V450" i="8" s="1"/>
  <c r="P698" i="8"/>
  <c r="V698" i="8" s="1"/>
  <c r="P1078" i="8"/>
  <c r="V1078" i="8" s="1"/>
  <c r="P1360" i="8"/>
  <c r="V1360" i="8" s="1"/>
  <c r="P941" i="8"/>
  <c r="V941" i="8" s="1"/>
  <c r="P196" i="8"/>
  <c r="V196" i="8" s="1"/>
  <c r="P54" i="8"/>
  <c r="V54" i="8" s="1"/>
  <c r="P348" i="8"/>
  <c r="V348" i="8" s="1"/>
  <c r="P1271" i="8"/>
  <c r="V1271" i="8" s="1"/>
  <c r="P1449" i="8"/>
  <c r="V1449" i="8" s="1"/>
  <c r="P266" i="8"/>
  <c r="V266" i="8" s="1"/>
  <c r="P1255" i="8"/>
  <c r="V1255" i="8" s="1"/>
  <c r="P443" i="8"/>
  <c r="V443" i="8" s="1"/>
  <c r="P236" i="8"/>
  <c r="V236" i="8" s="1"/>
  <c r="P195" i="8"/>
  <c r="V195" i="8" s="1"/>
  <c r="P894" i="8"/>
  <c r="V894" i="8" s="1"/>
  <c r="P1436" i="8"/>
  <c r="V1436" i="8" s="1"/>
  <c r="P1252" i="8"/>
  <c r="V1252" i="8" s="1"/>
  <c r="P796" i="8"/>
  <c r="V796" i="8" s="1"/>
  <c r="P825" i="8"/>
  <c r="V825" i="8" s="1"/>
  <c r="P1025" i="8"/>
  <c r="V1025" i="8" s="1"/>
  <c r="P1209" i="8"/>
  <c r="P764" i="8"/>
  <c r="V764" i="8" s="1"/>
  <c r="P636" i="8"/>
  <c r="V636" i="8" s="1"/>
  <c r="P1047" i="8"/>
  <c r="V1047" i="8" s="1"/>
  <c r="P1479" i="8"/>
  <c r="V1479" i="8" s="1"/>
  <c r="P311" i="8"/>
  <c r="V311" i="8" s="1"/>
  <c r="P577" i="8"/>
  <c r="V577" i="8" s="1"/>
  <c r="P50" i="8"/>
  <c r="V50" i="8" s="1"/>
  <c r="P977" i="8"/>
  <c r="V977" i="8" s="1"/>
  <c r="P1411" i="8"/>
  <c r="V1411" i="8" s="1"/>
  <c r="P398" i="8"/>
  <c r="V398" i="8" s="1"/>
  <c r="P417" i="8"/>
  <c r="V417" i="8" s="1"/>
  <c r="P305" i="8"/>
  <c r="V305" i="8" s="1"/>
  <c r="P1442" i="8"/>
  <c r="V1442" i="8" s="1"/>
  <c r="P484" i="8"/>
  <c r="V484" i="8" s="1"/>
  <c r="P133" i="8"/>
  <c r="V133" i="8" s="1"/>
  <c r="P574" i="8"/>
  <c r="V574" i="8" s="1"/>
  <c r="P889" i="8"/>
  <c r="V889" i="8" s="1"/>
  <c r="P862" i="8"/>
  <c r="V862" i="8" s="1"/>
  <c r="P1520" i="8"/>
  <c r="V1520" i="8" s="1"/>
  <c r="P532" i="8"/>
  <c r="V532" i="8" s="1"/>
  <c r="P870" i="8"/>
  <c r="P1427" i="8"/>
  <c r="V1427" i="8" s="1"/>
  <c r="P203" i="8"/>
  <c r="V203" i="8" s="1"/>
  <c r="P356" i="8"/>
  <c r="V356" i="8" s="1"/>
  <c r="S51" i="8"/>
  <c r="Y51" i="8" s="1"/>
  <c r="S1069" i="8"/>
  <c r="AE1069" i="8" s="1"/>
  <c r="S1435" i="8"/>
  <c r="AE1435" i="8" s="1"/>
  <c r="S301" i="8"/>
  <c r="Y301" i="8" s="1"/>
  <c r="S109" i="8"/>
  <c r="Y109" i="8" s="1"/>
  <c r="P1169" i="8"/>
  <c r="V1169" i="8" s="1"/>
  <c r="P301" i="8"/>
  <c r="P1459" i="8"/>
  <c r="V1459" i="8" s="1"/>
  <c r="P1273" i="8"/>
  <c r="V1273" i="8" s="1"/>
  <c r="P598" i="8"/>
  <c r="V598" i="8" s="1"/>
  <c r="P600" i="8"/>
  <c r="V600" i="8" s="1"/>
  <c r="P866" i="8"/>
  <c r="V866" i="8" s="1"/>
  <c r="P1010" i="8"/>
  <c r="V1010" i="8" s="1"/>
  <c r="P942" i="8"/>
  <c r="V942" i="8" s="1"/>
  <c r="P306" i="8"/>
  <c r="V306" i="8" s="1"/>
  <c r="P475" i="8"/>
  <c r="V475" i="8" s="1"/>
  <c r="P948" i="8"/>
  <c r="V948" i="8" s="1"/>
  <c r="P1419" i="8"/>
  <c r="V1419" i="8" s="1"/>
  <c r="P125" i="8"/>
  <c r="V125" i="8" s="1"/>
  <c r="P545" i="8"/>
  <c r="V545" i="8" s="1"/>
  <c r="P77" i="8"/>
  <c r="V77" i="8" s="1"/>
  <c r="P118" i="8"/>
  <c r="V118" i="8" s="1"/>
  <c r="P102" i="8"/>
  <c r="V102" i="8" s="1"/>
  <c r="P104" i="8"/>
  <c r="V104" i="8" s="1"/>
  <c r="P881" i="8"/>
  <c r="V881" i="8" s="1"/>
  <c r="P1079" i="8"/>
  <c r="V1079" i="8" s="1"/>
  <c r="P934" i="8"/>
  <c r="V934" i="8" s="1"/>
  <c r="P749" i="8"/>
  <c r="V749" i="8" s="1"/>
  <c r="P833" i="8"/>
  <c r="P14" i="8"/>
  <c r="V14" i="8" s="1"/>
  <c r="P625" i="8"/>
  <c r="V625" i="8" s="1"/>
  <c r="P1418" i="8"/>
  <c r="V1418" i="8" s="1"/>
  <c r="P541" i="8"/>
  <c r="V541" i="8" s="1"/>
  <c r="P895" i="8"/>
  <c r="V895" i="8" s="1"/>
  <c r="S1151" i="8"/>
  <c r="AE1151" i="8" s="1"/>
  <c r="P1275" i="8"/>
  <c r="V1275" i="8" s="1"/>
  <c r="P838" i="8"/>
  <c r="V838" i="8" s="1"/>
  <c r="P1178" i="8"/>
  <c r="V1178" i="8" s="1"/>
  <c r="P1013" i="8"/>
  <c r="V1013" i="8" s="1"/>
  <c r="P1200" i="8"/>
  <c r="V1200" i="8" s="1"/>
  <c r="P225" i="8"/>
  <c r="V225" i="8" s="1"/>
  <c r="P188" i="8"/>
  <c r="V188" i="8" s="1"/>
  <c r="P1231" i="8"/>
  <c r="V1231" i="8" s="1"/>
  <c r="P1404" i="8"/>
  <c r="V1404" i="8" s="1"/>
  <c r="P846" i="8"/>
  <c r="V846" i="8" s="1"/>
  <c r="P1350" i="8"/>
  <c r="V1350" i="8" s="1"/>
  <c r="P710" i="8"/>
  <c r="V710" i="8" s="1"/>
  <c r="S1021" i="8"/>
  <c r="AE1021" i="8" s="1"/>
  <c r="S1371" i="8"/>
  <c r="Y1371" i="8" s="1"/>
  <c r="P296" i="8"/>
  <c r="V296" i="8" s="1"/>
  <c r="P480" i="8"/>
  <c r="V480" i="8" s="1"/>
  <c r="P762" i="8"/>
  <c r="V762" i="8" s="1"/>
  <c r="P1437" i="8"/>
  <c r="V1437" i="8" s="1"/>
  <c r="P827" i="8"/>
  <c r="V827" i="8" s="1"/>
  <c r="P1420" i="8"/>
  <c r="V1420" i="8" s="1"/>
  <c r="P1229" i="8"/>
  <c r="V1229" i="8" s="1"/>
  <c r="P251" i="8"/>
  <c r="V251" i="8" s="1"/>
  <c r="P379" i="8"/>
  <c r="V379" i="8" s="1"/>
  <c r="P440" i="8"/>
  <c r="V440" i="8" s="1"/>
  <c r="P1073" i="8"/>
  <c r="V1073" i="8" s="1"/>
  <c r="P1133" i="8"/>
  <c r="V1133" i="8" s="1"/>
  <c r="P1062" i="8"/>
  <c r="V1062" i="8" s="1"/>
  <c r="P850" i="8"/>
  <c r="V850" i="8" s="1"/>
  <c r="P473" i="8"/>
  <c r="V473" i="8" s="1"/>
  <c r="P743" i="8"/>
  <c r="V743" i="8" s="1"/>
  <c r="P1221" i="8"/>
  <c r="V1221" i="8" s="1"/>
  <c r="P1408" i="8"/>
  <c r="V1408" i="8" s="1"/>
  <c r="P361" i="8"/>
  <c r="V361" i="8" s="1"/>
  <c r="P1182" i="8"/>
  <c r="V1182" i="8" s="1"/>
  <c r="P157" i="8"/>
  <c r="V157" i="8" s="1"/>
  <c r="P281" i="8"/>
  <c r="V281" i="8" s="1"/>
  <c r="P1485" i="8"/>
  <c r="V1485" i="8" s="1"/>
  <c r="P791" i="8"/>
  <c r="V791" i="8" s="1"/>
  <c r="P599" i="8"/>
  <c r="V599" i="8" s="1"/>
  <c r="P971" i="8"/>
  <c r="V971" i="8" s="1"/>
  <c r="P1102" i="8"/>
  <c r="V1102" i="8" s="1"/>
  <c r="P140" i="8"/>
  <c r="V140" i="8" s="1"/>
  <c r="P1401" i="8"/>
  <c r="V1401" i="8" s="1"/>
  <c r="P419" i="8"/>
  <c r="V419" i="8" s="1"/>
  <c r="P1311" i="8"/>
  <c r="V1311" i="8" s="1"/>
  <c r="P1190" i="8"/>
  <c r="V1190" i="8" s="1"/>
  <c r="P882" i="8"/>
  <c r="V882" i="8" s="1"/>
  <c r="P56" i="8"/>
  <c r="V56" i="8" s="1"/>
  <c r="P923" i="8"/>
  <c r="P1509" i="8"/>
  <c r="V1509" i="8" s="1"/>
  <c r="P260" i="8"/>
  <c r="V260" i="8" s="1"/>
  <c r="P1180" i="8"/>
  <c r="V1180" i="8" s="1"/>
  <c r="P1285" i="8"/>
  <c r="V1285" i="8" s="1"/>
  <c r="P1292" i="8"/>
  <c r="V1292" i="8" s="1"/>
  <c r="P1021" i="8"/>
  <c r="P229" i="8"/>
  <c r="V229" i="8" s="1"/>
  <c r="P681" i="8"/>
  <c r="V681" i="8" s="1"/>
  <c r="P679" i="8"/>
  <c r="V679" i="8" s="1"/>
  <c r="P935" i="8"/>
  <c r="V935" i="8" s="1"/>
  <c r="P101" i="8"/>
  <c r="V101" i="8" s="1"/>
  <c r="P297" i="8"/>
  <c r="V297" i="8" s="1"/>
  <c r="P836" i="8"/>
  <c r="V836" i="8" s="1"/>
  <c r="P1060" i="8"/>
  <c r="V1060" i="8" s="1"/>
  <c r="P129" i="8"/>
  <c r="V129" i="8" s="1"/>
  <c r="P715" i="8"/>
  <c r="V715" i="8" s="1"/>
  <c r="P207" i="8"/>
  <c r="V207" i="8" s="1"/>
  <c r="P400" i="8"/>
  <c r="V400" i="8" s="1"/>
  <c r="P602" i="8"/>
  <c r="V602" i="8" s="1"/>
  <c r="P65" i="8"/>
  <c r="V65" i="8" s="1"/>
  <c r="P237" i="8"/>
  <c r="V237" i="8" s="1"/>
  <c r="P1049" i="8"/>
  <c r="V1049" i="8" s="1"/>
  <c r="P1366" i="8"/>
  <c r="V1366" i="8" s="1"/>
  <c r="P347" i="8"/>
  <c r="V347" i="8" s="1"/>
  <c r="P1515" i="8"/>
  <c r="V1515" i="8" s="1"/>
  <c r="P665" i="8"/>
  <c r="V665" i="8" s="1"/>
  <c r="P216" i="8"/>
  <c r="V216" i="8" s="1"/>
  <c r="P345" i="8"/>
  <c r="V345" i="8" s="1"/>
  <c r="P209" i="8"/>
  <c r="V209" i="8" s="1"/>
  <c r="P452" i="8"/>
  <c r="V452" i="8" s="1"/>
  <c r="P1199" i="8"/>
  <c r="V1199" i="8" s="1"/>
  <c r="P1488" i="8"/>
  <c r="V1488" i="8" s="1"/>
  <c r="P1098" i="8"/>
  <c r="V1098" i="8" s="1"/>
  <c r="P1243" i="8"/>
  <c r="V1243" i="8" s="1"/>
  <c r="P1167" i="8"/>
  <c r="V1167" i="8" s="1"/>
  <c r="P1174" i="8"/>
  <c r="V1174" i="8" s="1"/>
  <c r="P1399" i="8"/>
  <c r="V1399" i="8" s="1"/>
  <c r="P1184" i="8"/>
  <c r="V1184" i="8" s="1"/>
  <c r="P456" i="8"/>
  <c r="V456" i="8" s="1"/>
  <c r="P854" i="8"/>
  <c r="V854" i="8" s="1"/>
  <c r="P566" i="8"/>
  <c r="V566" i="8" s="1"/>
  <c r="P1319" i="8"/>
  <c r="V1319" i="8" s="1"/>
  <c r="P1379" i="8"/>
  <c r="V1379" i="8" s="1"/>
  <c r="P907" i="8"/>
  <c r="V907" i="8" s="1"/>
  <c r="P226" i="8"/>
  <c r="V226" i="8" s="1"/>
  <c r="P1446" i="8"/>
  <c r="V1446" i="8" s="1"/>
  <c r="P626" i="8"/>
  <c r="V626" i="8" s="1"/>
  <c r="P1124" i="8"/>
  <c r="V1124" i="8" s="1"/>
  <c r="P1414" i="8"/>
  <c r="V1414" i="8" s="1"/>
  <c r="P1222" i="8"/>
  <c r="V1222" i="8" s="1"/>
  <c r="P509" i="8"/>
  <c r="V509" i="8" s="1"/>
  <c r="P201" i="8"/>
  <c r="V201" i="8" s="1"/>
  <c r="P433" i="8"/>
  <c r="V433" i="8" s="1"/>
  <c r="P1266" i="8"/>
  <c r="V1266" i="8" s="1"/>
  <c r="P1057" i="8"/>
  <c r="V1057" i="8" s="1"/>
  <c r="P1144" i="8"/>
  <c r="V1144" i="8" s="1"/>
  <c r="P1342" i="8"/>
  <c r="V1342" i="8" s="1"/>
  <c r="P1038" i="8"/>
  <c r="P151" i="8"/>
  <c r="V151" i="8" s="1"/>
  <c r="P1036" i="8"/>
  <c r="V1036" i="8" s="1"/>
  <c r="P1508" i="8"/>
  <c r="V1508" i="8" s="1"/>
  <c r="P535" i="8"/>
  <c r="V535" i="8" s="1"/>
  <c r="P241" i="8"/>
  <c r="V241" i="8" s="1"/>
  <c r="P222" i="8"/>
  <c r="V222" i="8" s="1"/>
  <c r="P107" i="8"/>
  <c r="V107" i="8" s="1"/>
  <c r="P860" i="8"/>
  <c r="V860" i="8" s="1"/>
  <c r="P421" i="8"/>
  <c r="V421" i="8" s="1"/>
  <c r="P613" i="8"/>
  <c r="V613" i="8" s="1"/>
  <c r="P1475" i="8"/>
  <c r="V1475" i="8" s="1"/>
  <c r="P929" i="8"/>
  <c r="V929" i="8" s="1"/>
  <c r="P317" i="8"/>
  <c r="V317" i="8" s="1"/>
  <c r="P1296" i="8"/>
  <c r="V1296" i="8" s="1"/>
  <c r="P286" i="8"/>
  <c r="V286" i="8" s="1"/>
  <c r="P1087" i="8"/>
  <c r="V1087" i="8" s="1"/>
  <c r="P1251" i="8"/>
  <c r="V1251" i="8" s="1"/>
  <c r="P238" i="8"/>
  <c r="V238" i="8" s="1"/>
  <c r="P579" i="8"/>
  <c r="V579" i="8" s="1"/>
  <c r="P883" i="8"/>
  <c r="V883" i="8" s="1"/>
  <c r="P109" i="8"/>
  <c r="V109" i="8" s="1"/>
  <c r="P687" i="8"/>
  <c r="V687" i="8" s="1"/>
  <c r="P1355" i="8"/>
  <c r="V1355" i="8" s="1"/>
  <c r="P1389" i="8"/>
  <c r="V1389" i="8" s="1"/>
  <c r="P1238" i="8"/>
  <c r="V1238" i="8" s="1"/>
  <c r="P116" i="8"/>
  <c r="V116" i="8" s="1"/>
  <c r="P546" i="8"/>
  <c r="V546" i="8" s="1"/>
  <c r="P448" i="8"/>
  <c r="V448" i="8" s="1"/>
  <c r="P1303" i="8"/>
  <c r="V1303" i="8" s="1"/>
  <c r="P785" i="8"/>
  <c r="V785" i="8" s="1"/>
  <c r="P63" i="8"/>
  <c r="V63" i="8" s="1"/>
  <c r="P844" i="8"/>
  <c r="P337" i="8"/>
  <c r="V337" i="8" s="1"/>
  <c r="P1454" i="8"/>
  <c r="V1454" i="8" s="1"/>
  <c r="P1416" i="8"/>
  <c r="V1416" i="8" s="1"/>
  <c r="P1317" i="8"/>
  <c r="V1317" i="8" s="1"/>
  <c r="P233" i="8"/>
  <c r="V233" i="8" s="1"/>
  <c r="P289" i="8"/>
  <c r="V289" i="8" s="1"/>
  <c r="P1198" i="8"/>
  <c r="V1198" i="8" s="1"/>
  <c r="P1106" i="8"/>
  <c r="P1071" i="8"/>
  <c r="V1071" i="8" s="1"/>
  <c r="P1042" i="8"/>
  <c r="V1042" i="8" s="1"/>
  <c r="P1278" i="8"/>
  <c r="V1278" i="8" s="1"/>
  <c r="P338" i="8"/>
  <c r="V338" i="8" s="1"/>
  <c r="P937" i="8"/>
  <c r="V937" i="8" s="1"/>
  <c r="P1091" i="8"/>
  <c r="V1091" i="8" s="1"/>
  <c r="P1130" i="8"/>
  <c r="V1130" i="8" s="1"/>
  <c r="P164" i="8"/>
  <c r="P1219" i="8"/>
  <c r="V1219" i="8" s="1"/>
  <c r="P1148" i="8"/>
  <c r="V1148" i="8" s="1"/>
  <c r="P1232" i="8"/>
  <c r="V1232" i="8"/>
  <c r="P393" i="8"/>
  <c r="V393" i="8" s="1"/>
  <c r="S1384" i="8"/>
  <c r="S1134" i="8"/>
  <c r="V1134" i="8" s="1"/>
  <c r="S48" i="8"/>
  <c r="P1422" i="8"/>
  <c r="V1422" i="8" s="1"/>
  <c r="P1168" i="8"/>
  <c r="V1168" i="8" s="1"/>
  <c r="P1274" i="8"/>
  <c r="V1274" i="8" s="1"/>
  <c r="P1210" i="8"/>
  <c r="V1210" i="8" s="1"/>
  <c r="S1156" i="8"/>
  <c r="AE1156" i="8" s="1"/>
  <c r="S1330" i="8"/>
  <c r="S1028" i="8"/>
  <c r="Y1028" i="8" s="1"/>
  <c r="P1111" i="8"/>
  <c r="V1111" i="8" s="1"/>
  <c r="S26" i="8"/>
  <c r="AE26" i="8" s="1"/>
  <c r="S550" i="8"/>
  <c r="AE550" i="8" s="1"/>
  <c r="P1358" i="8"/>
  <c r="V1358" i="8" s="1"/>
  <c r="P1368" i="8"/>
  <c r="V1368" i="8" s="1"/>
  <c r="P214" i="8"/>
  <c r="V214" i="8" s="1"/>
  <c r="P840" i="8"/>
  <c r="V840" i="8" s="1"/>
  <c r="P575" i="8"/>
  <c r="V575" i="8" s="1"/>
  <c r="P160" i="8"/>
  <c r="V160" i="8" s="1"/>
  <c r="P1428" i="8"/>
  <c r="V1428" i="8" s="1"/>
  <c r="P1147" i="8"/>
  <c r="V1147" i="8" s="1"/>
  <c r="P1313" i="8"/>
  <c r="V1313" i="8" s="1"/>
  <c r="P957" i="8"/>
  <c r="P793" i="8"/>
  <c r="V793" i="8" s="1"/>
  <c r="P1048" i="8"/>
  <c r="V1048" i="8" s="1"/>
  <c r="P167" i="8"/>
  <c r="V167" i="8" s="1"/>
  <c r="P851" i="8"/>
  <c r="V851" i="8" s="1"/>
  <c r="P561" i="8"/>
  <c r="V561" i="8" s="1"/>
  <c r="P1172" i="8"/>
  <c r="V1172" i="8" s="1"/>
  <c r="P420" i="8"/>
  <c r="V420" i="8" s="1"/>
  <c r="P1326" i="8"/>
  <c r="P69" i="8"/>
  <c r="V69" i="8" s="1"/>
  <c r="P90" i="8"/>
  <c r="V90" i="8" s="1"/>
  <c r="P1054" i="8"/>
  <c r="V1054" i="8" s="1"/>
  <c r="P142" i="8"/>
  <c r="V142" i="8" s="1"/>
  <c r="P1023" i="8"/>
  <c r="V1023" i="8" s="1"/>
  <c r="P1112" i="8"/>
  <c r="V1112" i="8" s="1"/>
  <c r="P321" i="8"/>
  <c r="V321" i="8" s="1"/>
  <c r="P634" i="8"/>
  <c r="P740" i="8"/>
  <c r="V740" i="8" s="1"/>
  <c r="P303" i="8"/>
  <c r="V303" i="8" s="1"/>
  <c r="P1305" i="8"/>
  <c r="V1305" i="8" s="1"/>
  <c r="P586" i="8"/>
  <c r="V586" i="8" s="1"/>
  <c r="P250" i="8"/>
  <c r="V250" i="8" s="1"/>
  <c r="P978" i="8"/>
  <c r="V978" i="8" s="1"/>
  <c r="P902" i="8"/>
  <c r="V902" i="8" s="1"/>
  <c r="P20" i="8"/>
  <c r="P179" i="8"/>
  <c r="V179" i="8" s="1"/>
  <c r="P312" i="8"/>
  <c r="V312" i="8" s="1"/>
  <c r="P958" i="8"/>
  <c r="V958" i="8" s="1"/>
  <c r="P1511" i="8"/>
  <c r="V1511" i="8" s="1"/>
  <c r="P1504" i="8"/>
  <c r="V1504" i="8" s="1"/>
  <c r="P1478" i="8"/>
  <c r="V1478" i="8" s="1"/>
  <c r="P1400" i="8"/>
  <c r="V1400" i="8" s="1"/>
  <c r="P909" i="8"/>
  <c r="P333" i="8"/>
  <c r="V333" i="8" s="1"/>
  <c r="P351" i="8"/>
  <c r="V351" i="8" s="1"/>
  <c r="P916" i="8"/>
  <c r="V916" i="8" s="1"/>
  <c r="P1053" i="8"/>
  <c r="V1053" i="8" s="1"/>
  <c r="P1357" i="8"/>
  <c r="V1357" i="8" s="1"/>
  <c r="P285" i="8"/>
  <c r="V285" i="8" s="1"/>
  <c r="P156" i="8"/>
  <c r="V156" i="8" s="1"/>
  <c r="P741" i="8"/>
  <c r="V741" i="8" s="1"/>
  <c r="P521" i="8"/>
  <c r="V521" i="8" s="1"/>
  <c r="P149" i="8"/>
  <c r="V149" i="8" s="1"/>
  <c r="P731" i="8"/>
  <c r="V731" i="8" s="1"/>
  <c r="P1277" i="8"/>
  <c r="V1277" i="8" s="1"/>
  <c r="P708" i="8"/>
  <c r="V708" i="8" s="1"/>
  <c r="P518" i="8"/>
  <c r="V518" i="8" s="1"/>
  <c r="P1123" i="8"/>
  <c r="V1123" i="8"/>
  <c r="P517" i="8"/>
  <c r="V517" i="8" s="1"/>
  <c r="P294" i="8"/>
  <c r="V294" i="8" s="1"/>
  <c r="P928" i="8"/>
  <c r="V928" i="8" s="1"/>
  <c r="P624" i="8"/>
  <c r="V624" i="8" s="1"/>
  <c r="P1089" i="8"/>
  <c r="V1089" i="8" s="1"/>
  <c r="P1283" i="8"/>
  <c r="V1283" i="8" s="1"/>
  <c r="P218" i="8"/>
  <c r="V218" i="8" s="1"/>
  <c r="P170" i="8"/>
  <c r="V170" i="8" s="1"/>
  <c r="P1376" i="8"/>
  <c r="P387" i="8"/>
  <c r="V387" i="8" s="1"/>
  <c r="P1253" i="8"/>
  <c r="V1253" i="8" s="1"/>
  <c r="P1215" i="8"/>
  <c r="V1215" i="8" s="1"/>
  <c r="P1191" i="8"/>
  <c r="V1191" i="8" s="1"/>
  <c r="P1455" i="8"/>
  <c r="V1455" i="8" s="1"/>
  <c r="P403" i="8"/>
  <c r="V403" i="8"/>
  <c r="P1249" i="8"/>
  <c r="V1249" i="8" s="1"/>
  <c r="P268" i="8"/>
  <c r="V268" i="8" s="1"/>
  <c r="P359" i="8"/>
  <c r="V359" i="8" s="1"/>
  <c r="P385" i="8"/>
  <c r="V385" i="8" s="1"/>
  <c r="P322" i="8"/>
  <c r="V322" i="8" s="1"/>
  <c r="P185" i="8"/>
  <c r="V185" i="8" s="1"/>
  <c r="P330" i="8"/>
  <c r="V330" i="8" s="1"/>
  <c r="P1354" i="8"/>
  <c r="V1354" i="8" s="1"/>
  <c r="P7" i="8"/>
  <c r="P1012" i="8"/>
  <c r="V1012" i="8" s="1"/>
  <c r="P706" i="8"/>
  <c r="V706" i="8" s="1"/>
  <c r="P736" i="8"/>
  <c r="V736" i="8" s="1"/>
  <c r="P549" i="8"/>
  <c r="V549" i="8" s="1"/>
  <c r="P1371" i="8"/>
  <c r="V1371" i="8" s="1"/>
  <c r="P831" i="8"/>
  <c r="V831" i="8" s="1"/>
  <c r="P1501" i="8"/>
  <c r="V1501" i="8" s="1"/>
  <c r="P16" i="8"/>
  <c r="P724" i="8"/>
  <c r="V724" i="8" s="1"/>
  <c r="P898" i="8"/>
  <c r="V898" i="8" s="1"/>
  <c r="P847" i="8"/>
  <c r="V847" i="8" s="1"/>
  <c r="P1248" i="8"/>
  <c r="V1248" i="8" s="1"/>
  <c r="P465" i="8"/>
  <c r="V465" i="8" s="1"/>
  <c r="P324" i="8"/>
  <c r="V324" i="8" s="1"/>
  <c r="P175" i="8"/>
  <c r="V175" i="8" s="1"/>
  <c r="P408" i="8"/>
  <c r="V408" i="8" s="1"/>
  <c r="P23" i="8"/>
  <c r="P392" i="8"/>
  <c r="V392" i="8" s="1"/>
  <c r="P745" i="8"/>
  <c r="V745" i="8" s="1"/>
  <c r="P1186" i="8"/>
  <c r="V1186" i="8" s="1"/>
  <c r="P1160" i="8"/>
  <c r="V1160" i="8" s="1"/>
  <c r="P960" i="8"/>
  <c r="V960" i="8" s="1"/>
  <c r="P644" i="8"/>
  <c r="V644" i="8" s="1"/>
  <c r="P247" i="8"/>
  <c r="V247" i="8" s="1"/>
  <c r="P462" i="8"/>
  <c r="V462" i="8" s="1"/>
  <c r="P987" i="8"/>
  <c r="V987" i="8" s="1"/>
  <c r="P1298" i="8"/>
  <c r="V1298" i="8" s="1"/>
  <c r="P696" i="8"/>
  <c r="V696" i="8" s="1"/>
  <c r="P1497" i="8"/>
  <c r="V1497" i="8" s="1"/>
  <c r="P146" i="8"/>
  <c r="V146" i="8" s="1"/>
  <c r="P267" i="8"/>
  <c r="V267" i="8" s="1"/>
  <c r="P1192" i="8"/>
  <c r="V1192" i="8" s="1"/>
  <c r="P1097" i="8"/>
  <c r="V1097" i="8" s="1"/>
  <c r="P951" i="8"/>
  <c r="V951" i="8" s="1"/>
  <c r="P654" i="8"/>
  <c r="V654" i="8" s="1"/>
  <c r="P264" i="8"/>
  <c r="V264" i="8" s="1"/>
  <c r="P176" i="8"/>
  <c r="V176" i="8" s="1"/>
  <c r="P143" i="8"/>
  <c r="V143" i="8" s="1"/>
  <c r="P197" i="8"/>
  <c r="V197" i="8" s="1"/>
  <c r="P892" i="8"/>
  <c r="V892" i="8" s="1"/>
  <c r="P434" i="8"/>
  <c r="V434" i="8" s="1"/>
  <c r="P275" i="8"/>
  <c r="V275" i="8" s="1"/>
  <c r="P1393" i="8"/>
  <c r="V1393" i="8" s="1"/>
  <c r="P1208" i="8"/>
  <c r="V1208" i="8" s="1"/>
  <c r="P748" i="8"/>
  <c r="V748" i="8" s="1"/>
  <c r="P1083" i="8"/>
  <c r="V1083" i="8" s="1"/>
  <c r="P1246" i="8"/>
  <c r="V1246" i="8" s="1"/>
  <c r="P702" i="8"/>
  <c r="V702" i="8" s="1"/>
  <c r="P1361" i="8"/>
  <c r="V1361" i="8" s="1"/>
  <c r="P404" i="8"/>
  <c r="V404" i="8" s="1"/>
  <c r="P603" i="8"/>
  <c r="V603" i="8" s="1"/>
  <c r="P81" i="8"/>
  <c r="V81" i="8" s="1"/>
  <c r="P922" i="8"/>
  <c r="V922" i="8" s="1"/>
  <c r="P1429" i="8"/>
  <c r="V1429" i="8" s="1"/>
  <c r="P999" i="8"/>
  <c r="V999" i="8" s="1"/>
  <c r="P1212" i="8"/>
  <c r="V1212" i="8" s="1"/>
  <c r="P635" i="8"/>
  <c r="V635" i="8" s="1"/>
  <c r="P612" i="8"/>
  <c r="V612" i="8" s="1"/>
  <c r="P656" i="8"/>
  <c r="P108" i="8"/>
  <c r="V108" i="8" s="1"/>
  <c r="P1519" i="8"/>
  <c r="V1519" i="8" s="1"/>
  <c r="P1136" i="8"/>
  <c r="V1136" i="8" s="1"/>
  <c r="P128" i="8"/>
  <c r="V128" i="8" s="1"/>
  <c r="P401" i="8"/>
  <c r="V401" i="8" s="1"/>
  <c r="P1421" i="8"/>
  <c r="V1421" i="8" s="1"/>
  <c r="P432" i="8"/>
  <c r="V432" i="8" s="1"/>
  <c r="P313" i="8"/>
  <c r="V313" i="8" s="1"/>
  <c r="P1194" i="8"/>
  <c r="V1194" i="8" s="1"/>
  <c r="P360" i="8"/>
  <c r="V360" i="8" s="1"/>
  <c r="P1019" i="8"/>
  <c r="V1019" i="8" s="1"/>
  <c r="P703" i="8"/>
  <c r="V703" i="8" s="1"/>
  <c r="P688" i="8"/>
  <c r="V688" i="8" s="1"/>
  <c r="P875" i="8"/>
  <c r="V875" i="8" s="1"/>
  <c r="P1426" i="8"/>
  <c r="V1426" i="8" s="1"/>
  <c r="P1058" i="8"/>
  <c r="P1185" i="8"/>
  <c r="P1490" i="8"/>
  <c r="V1490" i="8" s="1"/>
  <c r="P531" i="8"/>
  <c r="V531" i="8" s="1"/>
  <c r="P1020" i="8"/>
  <c r="V1020" i="8" s="1"/>
  <c r="P943" i="8"/>
  <c r="V943" i="8" s="1"/>
  <c r="P1339" i="8"/>
  <c r="V1339" i="8" s="1"/>
  <c r="P947" i="8"/>
  <c r="V947" i="8" s="1"/>
  <c r="P1321" i="8"/>
  <c r="P1383" i="8"/>
  <c r="P1122" i="8"/>
  <c r="V1122" i="8" s="1"/>
  <c r="P1464" i="8"/>
  <c r="V1464" i="8" s="1"/>
  <c r="P1425" i="8"/>
  <c r="V1425" i="8" s="1"/>
  <c r="P970" i="8"/>
  <c r="V970" i="8" s="1"/>
  <c r="P913" i="8"/>
  <c r="V913" i="8" s="1"/>
  <c r="P384" i="8"/>
  <c r="V384" i="8" s="1"/>
  <c r="P245" i="8"/>
  <c r="V245" i="8" s="1"/>
  <c r="P1447" i="8"/>
  <c r="V1447" i="8" s="1"/>
  <c r="P570" i="8"/>
  <c r="V570" i="8" s="1"/>
  <c r="P1516" i="8"/>
  <c r="V1516" i="8" s="1"/>
  <c r="P601" i="8"/>
  <c r="V601" i="8" s="1"/>
  <c r="P371" i="8"/>
  <c r="V371" i="8" s="1"/>
  <c r="P651" i="8"/>
  <c r="V651" i="8" s="1"/>
  <c r="P1335" i="8"/>
  <c r="V1335" i="8" s="1"/>
  <c r="P1396" i="8"/>
  <c r="P1472" i="8"/>
  <c r="P12" i="8"/>
  <c r="V12" i="8" s="1"/>
  <c r="P927" i="8"/>
  <c r="V927" i="8" s="1"/>
  <c r="P993" i="8"/>
  <c r="V993" i="8" s="1"/>
  <c r="P27" i="8"/>
  <c r="V27" i="8" s="1"/>
  <c r="P1162" i="8"/>
  <c r="V1162" i="8" s="1"/>
  <c r="P155" i="8"/>
  <c r="V155" i="8" s="1"/>
  <c r="P458" i="8"/>
  <c r="P1033" i="8"/>
  <c r="V1033" i="8" s="1"/>
  <c r="P564" i="8"/>
  <c r="V564" i="8" s="1"/>
  <c r="P798" i="8"/>
  <c r="V798" i="8" s="1"/>
  <c r="P768" i="8"/>
  <c r="V768" i="8" s="1"/>
  <c r="P271" i="8"/>
  <c r="V271" i="8" s="1"/>
  <c r="P1406" i="8"/>
  <c r="V1406" i="8" s="1"/>
  <c r="P376" i="8"/>
  <c r="V376" i="8" s="1"/>
  <c r="P1384" i="8"/>
  <c r="P871" i="8"/>
  <c r="V871" i="8" s="1"/>
  <c r="P1129" i="8"/>
  <c r="V1129" i="8" s="1"/>
  <c r="P648" i="8"/>
  <c r="V648" i="8" s="1"/>
  <c r="P997" i="8"/>
  <c r="V997" i="8" s="1"/>
  <c r="P1322" i="8"/>
  <c r="V1322" i="8" s="1"/>
  <c r="P1392" i="8"/>
  <c r="V1392" i="8" s="1"/>
  <c r="P1116" i="8"/>
  <c r="V1116" i="8" s="1"/>
  <c r="P93" i="8"/>
  <c r="V93" i="8" s="1"/>
  <c r="P1220" i="8"/>
  <c r="V1220" i="8" s="1"/>
  <c r="P1435" i="8"/>
  <c r="V1435" i="8" s="1"/>
  <c r="P1016" i="8"/>
  <c r="V1016" i="8" s="1"/>
  <c r="P494" i="8"/>
  <c r="V494" i="8" s="1"/>
  <c r="P1503" i="8"/>
  <c r="P1007" i="8"/>
  <c r="V1007" i="8" s="1"/>
  <c r="P515" i="8"/>
  <c r="V515" i="8" s="1"/>
  <c r="P1364" i="8"/>
  <c r="V1364" i="8" s="1"/>
  <c r="P523" i="8"/>
  <c r="V523" i="8" s="1"/>
  <c r="P64" i="8"/>
  <c r="V64" i="8" s="1"/>
  <c r="P972" i="8"/>
  <c r="V972" i="8" s="1"/>
  <c r="P397" i="8"/>
  <c r="V397" i="8" s="1"/>
  <c r="P1159" i="8"/>
  <c r="V1159" i="8" s="1"/>
  <c r="P771" i="8"/>
  <c r="P153" i="8"/>
  <c r="V153" i="8" s="1"/>
  <c r="P965" i="8"/>
  <c r="V965" i="8" s="1"/>
  <c r="P279" i="8"/>
  <c r="V279" i="8" s="1"/>
  <c r="P692" i="8"/>
  <c r="V692" i="8" s="1"/>
  <c r="P1069" i="8"/>
  <c r="V1069" i="8" s="1"/>
  <c r="P451" i="8"/>
  <c r="V451" i="8" s="1"/>
  <c r="P584" i="8"/>
  <c r="P1380" i="8"/>
  <c r="V1380" i="8" s="1"/>
  <c r="P441" i="8"/>
  <c r="V441" i="8" s="1"/>
  <c r="P377" i="8"/>
  <c r="V377" i="8" s="1"/>
  <c r="P274" i="8"/>
  <c r="V274" i="8" s="1"/>
  <c r="P1039" i="8"/>
  <c r="V1039" i="8" s="1"/>
  <c r="P638" i="8"/>
  <c r="V638" i="8" s="1"/>
  <c r="P485" i="8"/>
  <c r="V485" i="8" s="1"/>
  <c r="P423" i="8"/>
  <c r="P955" i="8"/>
  <c r="P1517" i="8"/>
  <c r="V1517" i="8" s="1"/>
  <c r="P112" i="8"/>
  <c r="V112" i="8" s="1"/>
  <c r="P667" i="8"/>
  <c r="V667" i="8" s="1"/>
  <c r="P1445" i="8"/>
  <c r="V1445" i="8" s="1"/>
  <c r="P1035" i="8"/>
  <c r="V1035" i="8" s="1"/>
  <c r="P1528" i="8"/>
  <c r="V1528" i="8" s="1"/>
  <c r="P1064" i="8"/>
  <c r="P1164" i="8"/>
  <c r="V1164" i="8" s="1"/>
  <c r="P1359" i="8"/>
  <c r="V1359" i="8" s="1"/>
  <c r="P904" i="8"/>
  <c r="V904" i="8" s="1"/>
  <c r="P100" i="8"/>
  <c r="V100" i="8" s="1"/>
  <c r="P763" i="8"/>
  <c r="V763" i="8" s="1"/>
  <c r="P1161" i="8"/>
  <c r="V1161" i="8" s="1"/>
  <c r="P563" i="8"/>
  <c r="V563" i="8" s="1"/>
  <c r="P461" i="8"/>
  <c r="V461" i="8" s="1"/>
  <c r="P10" i="8"/>
  <c r="P1165" i="8"/>
  <c r="V1165" i="8" s="1"/>
  <c r="P642" i="8"/>
  <c r="V642" i="8" s="1"/>
  <c r="P1263" i="8"/>
  <c r="V1263" i="8" s="1"/>
  <c r="P1409" i="8"/>
  <c r="V1409" i="8" s="1"/>
  <c r="P82" i="8"/>
  <c r="V82" i="8" s="1"/>
  <c r="P135" i="8"/>
  <c r="V135" i="8" s="1"/>
  <c r="P969" i="8"/>
  <c r="P1268" i="8"/>
  <c r="P1300" i="8"/>
  <c r="V1300" i="8" s="1"/>
  <c r="P187" i="8"/>
  <c r="V187" i="8" s="1"/>
  <c r="P1240" i="8"/>
  <c r="V1240" i="8" s="1"/>
  <c r="P1526" i="8"/>
  <c r="V1526" i="8" s="1"/>
  <c r="P1077" i="8"/>
  <c r="V1077" i="8" s="1"/>
  <c r="P382" i="8"/>
  <c r="V382" i="8" s="1"/>
  <c r="P819" i="8"/>
  <c r="P1378" i="8"/>
  <c r="V1378" i="8" s="1"/>
  <c r="P1177" i="8"/>
  <c r="V1177" i="8" s="1"/>
  <c r="P814" i="8"/>
  <c r="V814" i="8" s="1"/>
  <c r="P342" i="8"/>
  <c r="V342" i="8" s="1"/>
  <c r="P816" i="8"/>
  <c r="V816" i="8" s="1"/>
  <c r="P752" i="8"/>
  <c r="V752" i="8" s="1"/>
  <c r="P1081" i="8"/>
  <c r="V1081" i="8" s="1"/>
  <c r="P921" i="8"/>
  <c r="P213" i="8"/>
  <c r="P878" i="8"/>
  <c r="V878" i="8" s="1"/>
  <c r="P1441" i="8"/>
  <c r="V1441" i="8" s="1"/>
  <c r="P1119" i="8"/>
  <c r="V1119" i="8" s="1"/>
  <c r="P588" i="8"/>
  <c r="V588" i="8" s="1"/>
  <c r="P132" i="8"/>
  <c r="V132" i="8" s="1"/>
  <c r="P334" i="8"/>
  <c r="V334" i="8" s="1"/>
  <c r="P606" i="8"/>
  <c r="V606" i="8" s="1"/>
  <c r="P985" i="8"/>
  <c r="P1032" i="8"/>
  <c r="V1032" i="8" s="1"/>
  <c r="P19" i="8"/>
  <c r="V19" i="8" s="1"/>
  <c r="P25" i="8"/>
  <c r="V25" i="8" s="1"/>
  <c r="P228" i="8"/>
  <c r="V228" i="8" s="1"/>
  <c r="P258" i="8"/>
  <c r="V258" i="8" s="1"/>
  <c r="P1336" i="8"/>
  <c r="V1336" i="8" s="1"/>
  <c r="P26" i="8"/>
  <c r="V26" i="8" s="1"/>
  <c r="P1008" i="8"/>
  <c r="V1008" i="8" s="1"/>
  <c r="V67" i="8" l="1"/>
  <c r="Y1493" i="8"/>
  <c r="Y1467" i="8"/>
  <c r="AA302" i="8"/>
  <c r="V1096" i="8"/>
  <c r="AA918" i="8"/>
  <c r="Y976" i="8"/>
  <c r="Y1471" i="8"/>
  <c r="AE1301" i="8"/>
  <c r="V148" i="8"/>
  <c r="V144" i="8"/>
  <c r="Y936" i="8"/>
  <c r="V1051" i="8"/>
  <c r="V301" i="8"/>
  <c r="V134" i="8"/>
  <c r="AB1258" i="8"/>
  <c r="Y1221" i="8"/>
  <c r="AB581" i="8"/>
  <c r="AE70" i="8"/>
  <c r="AE812" i="8"/>
  <c r="Y1375" i="8"/>
  <c r="AE1380" i="8"/>
  <c r="AE182" i="8"/>
  <c r="Y1286" i="8"/>
  <c r="Y105" i="8"/>
  <c r="Y942" i="8"/>
  <c r="Y1316" i="8"/>
  <c r="V299" i="8"/>
  <c r="Y1370" i="8"/>
  <c r="AE994" i="8"/>
  <c r="Y376" i="8"/>
  <c r="V1188" i="8"/>
  <c r="AD747" i="8"/>
  <c r="Y1455" i="8"/>
  <c r="Y838" i="8"/>
  <c r="Y815" i="8"/>
  <c r="V114" i="8"/>
  <c r="AE1227" i="8"/>
  <c r="AE1245" i="8"/>
  <c r="Y1033" i="8"/>
  <c r="AE1453" i="8"/>
  <c r="W918" i="8"/>
  <c r="AE1475" i="8"/>
  <c r="AE1134" i="8"/>
  <c r="V514" i="8"/>
  <c r="AE1198" i="8"/>
  <c r="Y454" i="8"/>
  <c r="AE992" i="8"/>
  <c r="AC810" i="8"/>
  <c r="Y1100" i="8"/>
  <c r="AE1403" i="8"/>
  <c r="AE1075" i="8"/>
  <c r="AE886" i="8"/>
  <c r="AE1008" i="8"/>
  <c r="AE394" i="8"/>
  <c r="Y1270" i="8"/>
  <c r="Y1487" i="8"/>
  <c r="Y135" i="8"/>
  <c r="AE170" i="8"/>
  <c r="AE57" i="8"/>
  <c r="V98" i="8"/>
  <c r="V829" i="8"/>
  <c r="V1417" i="8"/>
  <c r="Y973" i="8"/>
  <c r="Y1082" i="8"/>
  <c r="AC581" i="8"/>
  <c r="AE1246" i="8"/>
  <c r="AE858" i="8"/>
  <c r="Y1504" i="8"/>
  <c r="AE979" i="8"/>
  <c r="Y1013" i="8"/>
  <c r="AD467" i="8"/>
  <c r="V1093" i="8"/>
  <c r="AE1476" i="8"/>
  <c r="Y427" i="8"/>
  <c r="Y66" i="8"/>
  <c r="AE1028" i="8"/>
  <c r="Y1213" i="8"/>
  <c r="Z543" i="8"/>
  <c r="Y1169" i="8"/>
  <c r="AE1479" i="8"/>
  <c r="AE924" i="8"/>
  <c r="AE1092" i="8"/>
  <c r="Y1379" i="8"/>
  <c r="V1315" i="8"/>
  <c r="Y1357" i="8"/>
  <c r="Y1189" i="8"/>
  <c r="AE1007" i="8"/>
  <c r="Y1327" i="8"/>
  <c r="Y1134" i="8"/>
  <c r="AE1371" i="8"/>
  <c r="Y981" i="8"/>
  <c r="Y1264" i="8"/>
  <c r="W543" i="8"/>
  <c r="AB283" i="8"/>
  <c r="AE392" i="8"/>
  <c r="AE1030" i="8"/>
  <c r="Y1046" i="8"/>
  <c r="AE1497" i="8"/>
  <c r="AE192" i="8"/>
  <c r="AA543" i="8"/>
  <c r="V622" i="8"/>
  <c r="Y1293" i="8"/>
  <c r="AE1019" i="8"/>
  <c r="AE1211" i="8"/>
  <c r="Y853" i="8"/>
  <c r="Y147" i="8"/>
  <c r="Y96" i="8"/>
  <c r="AE1125" i="8"/>
  <c r="AE930" i="8"/>
  <c r="V1153" i="8"/>
  <c r="V194" i="8"/>
  <c r="AE110" i="8"/>
  <c r="Y87" i="8"/>
  <c r="AE92" i="8"/>
  <c r="Y1139" i="8"/>
  <c r="AE1484" i="8"/>
  <c r="Y1411" i="8"/>
  <c r="Y1473" i="8"/>
  <c r="Y931" i="8"/>
  <c r="AD590" i="8"/>
  <c r="Y1163" i="8"/>
  <c r="Y826" i="8"/>
  <c r="AE153" i="8"/>
  <c r="Y115" i="8"/>
  <c r="Y952" i="8"/>
  <c r="AE1214" i="8"/>
  <c r="Y1341" i="8"/>
  <c r="Y1304" i="8"/>
  <c r="AE366" i="8"/>
  <c r="AE383" i="8"/>
  <c r="AE1107" i="8"/>
  <c r="Y176" i="8"/>
  <c r="Y171" i="8"/>
  <c r="AE825" i="8"/>
  <c r="Y1374" i="8"/>
  <c r="AE109" i="8"/>
  <c r="Y1196" i="8"/>
  <c r="AE107" i="8"/>
  <c r="Z829" i="8"/>
  <c r="V1017" i="8"/>
  <c r="Y476" i="8"/>
  <c r="AE137" i="8"/>
  <c r="AE1361" i="8"/>
  <c r="Y449" i="8"/>
  <c r="AE1159" i="8"/>
  <c r="V1352" i="8"/>
  <c r="AD543" i="8"/>
  <c r="AE1263" i="8"/>
  <c r="AE884" i="8"/>
  <c r="Y880" i="8"/>
  <c r="Z302" i="8"/>
  <c r="W590" i="8"/>
  <c r="Y969" i="8"/>
  <c r="Y97" i="8"/>
  <c r="Y1116" i="8"/>
  <c r="AE1137" i="8"/>
  <c r="Y1168" i="8"/>
  <c r="AE1109" i="8"/>
  <c r="Y1194" i="8"/>
  <c r="Y116" i="8"/>
  <c r="AE1050" i="8"/>
  <c r="Y953" i="8"/>
  <c r="AE1192" i="8"/>
  <c r="Y1003" i="8"/>
  <c r="Y134" i="8"/>
  <c r="V933" i="8"/>
  <c r="AC543" i="8"/>
  <c r="AE183" i="8"/>
  <c r="AE1277" i="8"/>
  <c r="AE85" i="8"/>
  <c r="AE1364" i="8"/>
  <c r="Y914" i="8"/>
  <c r="Y820" i="8"/>
  <c r="Y1160" i="8"/>
  <c r="AE1313" i="8"/>
  <c r="Y1176" i="8"/>
  <c r="AE866" i="8"/>
  <c r="Y1269" i="8"/>
  <c r="Y386" i="8"/>
  <c r="V931" i="8"/>
  <c r="Y45" i="8"/>
  <c r="Y1106" i="8"/>
  <c r="AE1026" i="8"/>
  <c r="Y1199" i="8"/>
  <c r="Y975" i="8"/>
  <c r="AE371" i="8"/>
  <c r="Y1340" i="8"/>
  <c r="Y90" i="8"/>
  <c r="Y1181" i="8"/>
  <c r="V1021" i="8"/>
  <c r="V1145" i="8"/>
  <c r="V1052" i="8"/>
  <c r="Y178" i="8"/>
  <c r="Y1021" i="8"/>
  <c r="V974" i="8"/>
  <c r="Y1200" i="8"/>
  <c r="Y142" i="8"/>
  <c r="Y1351" i="8"/>
  <c r="AC58" i="8"/>
  <c r="Y998" i="8"/>
  <c r="AE1347" i="8"/>
  <c r="Y1408" i="8"/>
  <c r="Y122" i="8"/>
  <c r="AE151" i="8"/>
  <c r="Y1429" i="8"/>
  <c r="AE975" i="8"/>
  <c r="Y1396" i="8"/>
  <c r="Y1132" i="8"/>
  <c r="AE166" i="8"/>
  <c r="Y1162" i="8"/>
  <c r="V249" i="8"/>
  <c r="Y872" i="8"/>
  <c r="Y127" i="8"/>
  <c r="AE1184" i="8"/>
  <c r="AE1323" i="8"/>
  <c r="V1444" i="8"/>
  <c r="AC533" i="8"/>
  <c r="AA533" i="8"/>
  <c r="V533" i="8"/>
  <c r="V449" i="8"/>
  <c r="Y469" i="8"/>
  <c r="Y357" i="8"/>
  <c r="AE1521" i="8"/>
  <c r="Y1521" i="8"/>
  <c r="V1104" i="8"/>
  <c r="AE935" i="8"/>
  <c r="W672" i="8"/>
  <c r="V672" i="8"/>
  <c r="Y1342" i="8"/>
  <c r="AE1342" i="8"/>
  <c r="Y1117" i="8"/>
  <c r="AE1117" i="8"/>
  <c r="AE51" i="8"/>
  <c r="V744" i="8"/>
  <c r="Y882" i="8"/>
  <c r="V1301" i="8"/>
  <c r="AB1301" i="8"/>
  <c r="V1458" i="8"/>
  <c r="AC1410" i="8"/>
  <c r="V1410" i="8"/>
  <c r="AE829" i="8"/>
  <c r="Y829" i="8"/>
  <c r="AE1274" i="8"/>
  <c r="Y1274" i="8"/>
  <c r="Y132" i="8"/>
  <c r="AE132" i="8"/>
  <c r="Z1107" i="8"/>
  <c r="AA1107" i="8"/>
  <c r="Y1152" i="8"/>
  <c r="AE1152" i="8"/>
  <c r="Y1329" i="8"/>
  <c r="AE1329" i="8"/>
  <c r="Y1391" i="8"/>
  <c r="V320" i="8"/>
  <c r="V1281" i="8"/>
  <c r="AE1003" i="8"/>
  <c r="AE1493" i="8"/>
  <c r="AE1017" i="8"/>
  <c r="Y1017" i="8"/>
  <c r="V300" i="8"/>
  <c r="AE469" i="8"/>
  <c r="V1395" i="8"/>
  <c r="AE1031" i="8"/>
  <c r="Y1031" i="8"/>
  <c r="Y155" i="8"/>
  <c r="AE155" i="8"/>
  <c r="AE134" i="8"/>
  <c r="V1523" i="8"/>
  <c r="V1125" i="8"/>
  <c r="V1527" i="8"/>
  <c r="Y1366" i="8"/>
  <c r="AE1345" i="8"/>
  <c r="AB58" i="8"/>
  <c r="AE933" i="8"/>
  <c r="AE1472" i="8"/>
  <c r="AE983" i="8"/>
  <c r="AE1238" i="8"/>
  <c r="AE1331" i="8"/>
  <c r="AC590" i="8"/>
  <c r="Y1501" i="8"/>
  <c r="Y1133" i="8"/>
  <c r="Y1284" i="8"/>
  <c r="AE1318" i="8"/>
  <c r="AE152" i="8"/>
  <c r="Y1438" i="8"/>
  <c r="AE1058" i="8"/>
  <c r="AE1369" i="8"/>
  <c r="AE985" i="8"/>
  <c r="AE977" i="8"/>
  <c r="AE896" i="8"/>
  <c r="AE1091" i="8"/>
  <c r="AE387" i="8"/>
  <c r="V495" i="8"/>
  <c r="AE382" i="8"/>
  <c r="AE102" i="8"/>
  <c r="AE1147" i="8"/>
  <c r="Y1051" i="8"/>
  <c r="Y1434" i="8"/>
  <c r="Y359" i="8"/>
  <c r="AE1300" i="8"/>
  <c r="AC326" i="8"/>
  <c r="Y955" i="8"/>
  <c r="V1063" i="8"/>
  <c r="AE1275" i="8"/>
  <c r="Y552" i="8"/>
  <c r="AE999" i="8"/>
  <c r="Y1000" i="8"/>
  <c r="V467" i="8"/>
  <c r="Y1306" i="8"/>
  <c r="Y1352" i="8"/>
  <c r="Y172" i="8"/>
  <c r="AE180" i="8"/>
  <c r="W747" i="8"/>
  <c r="AE1268" i="8"/>
  <c r="Y119" i="8"/>
  <c r="AE806" i="8"/>
  <c r="AE929" i="8"/>
  <c r="AE174" i="8"/>
  <c r="Y168" i="8"/>
  <c r="AE873" i="8"/>
  <c r="Y74" i="8"/>
  <c r="AC495" i="8"/>
  <c r="Y885" i="8"/>
  <c r="AE1481" i="8"/>
  <c r="AE982" i="8"/>
  <c r="Y827" i="8"/>
  <c r="AE401" i="8"/>
  <c r="Y1254" i="8"/>
  <c r="Y1005" i="8"/>
  <c r="W326" i="8"/>
  <c r="Y1027" i="8"/>
  <c r="AE1237" i="8"/>
  <c r="V357" i="8"/>
  <c r="V801" i="8"/>
  <c r="Y103" i="8"/>
  <c r="AE860" i="8"/>
  <c r="V326" i="8"/>
  <c r="V113" i="8"/>
  <c r="Y1527" i="8"/>
  <c r="AE1530" i="8"/>
  <c r="AE1390" i="8"/>
  <c r="Y1037" i="8"/>
  <c r="Y100" i="8"/>
  <c r="AE1418" i="8"/>
  <c r="AE944" i="8"/>
  <c r="AB467" i="8"/>
  <c r="W810" i="8"/>
  <c r="AE900" i="8"/>
  <c r="AE1178" i="8"/>
  <c r="Y1490" i="8"/>
  <c r="Y1220" i="8"/>
  <c r="V747" i="8"/>
  <c r="AE1099" i="8"/>
  <c r="AE1265" i="8"/>
  <c r="Y59" i="8"/>
  <c r="AE108" i="8"/>
  <c r="AE1048" i="8"/>
  <c r="AE1406" i="8"/>
  <c r="Y1344" i="8"/>
  <c r="AE1095" i="8"/>
  <c r="Y909" i="8"/>
  <c r="V1258" i="8"/>
  <c r="Y1367" i="8"/>
  <c r="Y1158" i="8"/>
  <c r="AE817" i="8"/>
  <c r="Y980" i="8"/>
  <c r="AE56" i="8"/>
  <c r="Y1155" i="8"/>
  <c r="Y1343" i="8"/>
  <c r="Y101" i="8"/>
  <c r="Y181" i="8"/>
  <c r="AE816" i="8"/>
  <c r="AE1009" i="8"/>
  <c r="Y855" i="8"/>
  <c r="AE1470" i="8"/>
  <c r="AE883" i="8"/>
  <c r="AC663" i="8"/>
  <c r="Y1201" i="8"/>
  <c r="AE396" i="8"/>
  <c r="V552" i="8"/>
  <c r="Y1247" i="8"/>
  <c r="AB217" i="8"/>
  <c r="AE368" i="8"/>
  <c r="AE960" i="8"/>
  <c r="AB747" i="8"/>
  <c r="Y1148" i="8"/>
  <c r="AE859" i="8"/>
  <c r="Z1315" i="8"/>
  <c r="AE923" i="8"/>
  <c r="Y42" i="8"/>
  <c r="AE1258" i="8"/>
  <c r="AE1365" i="8"/>
  <c r="Y1102" i="8"/>
  <c r="Y1212" i="8"/>
  <c r="AA779" i="8"/>
  <c r="AE1528" i="8"/>
  <c r="Y1399" i="8"/>
  <c r="Y1230" i="8"/>
  <c r="AE1051" i="8"/>
  <c r="V699" i="8"/>
  <c r="AB326" i="8"/>
  <c r="AE1080" i="8"/>
  <c r="Y1174" i="8"/>
  <c r="V2" i="8"/>
  <c r="V17" i="8"/>
  <c r="V16" i="8"/>
  <c r="V7" i="8"/>
  <c r="AC2" i="8"/>
  <c r="Y12" i="8"/>
  <c r="V23" i="8"/>
  <c r="AE20" i="8"/>
  <c r="Y14" i="8"/>
  <c r="Y2" i="8"/>
  <c r="AE1384" i="8"/>
  <c r="Y1384" i="8"/>
  <c r="AG543" i="8"/>
  <c r="AV543" i="8" s="1"/>
  <c r="AE1053" i="8"/>
  <c r="Y1053" i="8"/>
  <c r="V48" i="8"/>
  <c r="Y48" i="8"/>
  <c r="AE48" i="8"/>
  <c r="AE364" i="8"/>
  <c r="Y364" i="8"/>
  <c r="Y1330" i="8"/>
  <c r="AE1330" i="8"/>
  <c r="AE1519" i="8"/>
  <c r="Y1303" i="8"/>
  <c r="V1505" i="8"/>
  <c r="AE397" i="8"/>
  <c r="Y1444" i="8"/>
  <c r="AE144" i="8"/>
  <c r="Y88" i="8"/>
  <c r="V1131" i="8"/>
  <c r="V1092" i="8"/>
  <c r="Y890" i="8"/>
  <c r="V1407" i="8"/>
  <c r="V808" i="8"/>
  <c r="Y1121" i="8"/>
  <c r="Y1508" i="8"/>
  <c r="AE802" i="8"/>
  <c r="AE833" i="8"/>
  <c r="AE1404" i="8"/>
  <c r="Y225" i="8"/>
  <c r="Y1409" i="8"/>
  <c r="AE1397" i="8"/>
  <c r="Y1036" i="8"/>
  <c r="Y112" i="8"/>
  <c r="Y989" i="8"/>
  <c r="Y1232" i="8"/>
  <c r="Y903" i="8"/>
  <c r="Y897" i="8"/>
  <c r="Y1443" i="8"/>
  <c r="Y1392" i="8"/>
  <c r="AE67" i="8"/>
  <c r="AE173" i="8"/>
  <c r="AE81" i="8"/>
  <c r="AD483" i="8"/>
  <c r="AE1124" i="8"/>
  <c r="AD813" i="8"/>
  <c r="AE4" i="8"/>
  <c r="Y17" i="8"/>
  <c r="AE932" i="8"/>
  <c r="AE867" i="8"/>
  <c r="Y862" i="8"/>
  <c r="V949" i="8"/>
  <c r="V1502" i="8"/>
  <c r="Y1111" i="8"/>
  <c r="Y1385" i="8"/>
  <c r="AE1500" i="8"/>
  <c r="Y60" i="8"/>
  <c r="Y889" i="8"/>
  <c r="AE1513" i="8"/>
  <c r="AE1064" i="8"/>
  <c r="Y1398" i="8"/>
  <c r="Y356" i="8"/>
  <c r="Y123" i="8"/>
  <c r="Y210" i="8"/>
  <c r="V283" i="8"/>
  <c r="AE987" i="8"/>
  <c r="AD1234" i="8"/>
  <c r="Y1440" i="8"/>
  <c r="Y370" i="8"/>
  <c r="V581" i="8"/>
  <c r="AE1006" i="8"/>
  <c r="Y140" i="8"/>
  <c r="Y1059" i="8"/>
  <c r="AE901" i="8"/>
  <c r="AE803" i="8"/>
  <c r="AE1305" i="8"/>
  <c r="Y937" i="8"/>
  <c r="Y49" i="8"/>
  <c r="Y1358" i="8"/>
  <c r="AE1249" i="8"/>
  <c r="Y1045" i="8"/>
  <c r="Y835" i="8"/>
  <c r="Y1299" i="8"/>
  <c r="AE1507" i="8"/>
  <c r="Y374" i="8"/>
  <c r="Y120" i="8"/>
  <c r="AE1378" i="8"/>
  <c r="AE398" i="8"/>
  <c r="Y881" i="8"/>
  <c r="Y1267" i="8"/>
  <c r="W614" i="8"/>
  <c r="Y1098" i="8"/>
  <c r="Y111" i="8"/>
  <c r="Y1096" i="8"/>
  <c r="AE1127" i="8"/>
  <c r="Y24" i="8"/>
  <c r="AE1503" i="8"/>
  <c r="AE1525" i="8"/>
  <c r="AE995" i="8"/>
  <c r="AE91" i="8"/>
  <c r="Y159" i="8"/>
  <c r="AE1395" i="8"/>
  <c r="AE1129" i="8"/>
  <c r="Y1043" i="8"/>
  <c r="AE997" i="8"/>
  <c r="AE47" i="8"/>
  <c r="Y1257" i="8"/>
  <c r="Y83" i="8"/>
  <c r="Y179" i="8"/>
  <c r="AD663" i="8"/>
  <c r="Y1225" i="8"/>
  <c r="Y819" i="8"/>
  <c r="Y832" i="8"/>
  <c r="Y188" i="8"/>
  <c r="AE863" i="8"/>
  <c r="Y93" i="8"/>
  <c r="Y163" i="8"/>
  <c r="AE918" i="8"/>
  <c r="AE1146" i="8"/>
  <c r="AE1348" i="8"/>
  <c r="AE1324" i="8"/>
  <c r="AE1393" i="8"/>
  <c r="Y938" i="8"/>
  <c r="AE373" i="8"/>
  <c r="Y1086" i="8"/>
  <c r="Y1077" i="8"/>
  <c r="AE990" i="8"/>
  <c r="AE1074" i="8"/>
  <c r="AE1451" i="8"/>
  <c r="Y146" i="8"/>
  <c r="AE1295" i="8"/>
  <c r="AE184" i="8"/>
  <c r="AE1067" i="8"/>
  <c r="AE1400" i="8"/>
  <c r="Y62" i="8"/>
  <c r="V719" i="8"/>
  <c r="V779" i="8"/>
  <c r="AA326" i="8"/>
  <c r="Y1363" i="8"/>
  <c r="Y895" i="8"/>
  <c r="AE922" i="8"/>
  <c r="AE1446" i="8"/>
  <c r="AE190" i="8"/>
  <c r="Y86" i="8"/>
  <c r="Y928" i="8"/>
  <c r="AE1229" i="8"/>
  <c r="AE1362" i="8"/>
  <c r="Y406" i="8"/>
  <c r="AE29" i="8"/>
  <c r="Y1515" i="8"/>
  <c r="AC483" i="8"/>
  <c r="AB813" i="8"/>
  <c r="AC283" i="8"/>
  <c r="V1234" i="8"/>
  <c r="AG326" i="8"/>
  <c r="V1384" i="8"/>
  <c r="V530" i="8"/>
  <c r="AE1458" i="8"/>
  <c r="Y904" i="8"/>
  <c r="AE927" i="8"/>
  <c r="Y144" i="8"/>
  <c r="Y1209" i="8"/>
  <c r="AE890" i="8"/>
  <c r="V728" i="8"/>
  <c r="Y1040" i="8"/>
  <c r="V1105" i="8"/>
  <c r="V1462" i="8"/>
  <c r="Y65" i="8"/>
  <c r="AE1360" i="8"/>
  <c r="AE80" i="8"/>
  <c r="Y1285" i="8"/>
  <c r="AE77" i="8"/>
  <c r="AE1023" i="8"/>
  <c r="AE407" i="8"/>
  <c r="Y150" i="8"/>
  <c r="AE949" i="8"/>
  <c r="Y114" i="8"/>
  <c r="Y130" i="8"/>
  <c r="Y194" i="8"/>
  <c r="AE956" i="8"/>
  <c r="Y1496" i="8"/>
  <c r="Y126" i="8"/>
  <c r="Y972" i="8"/>
  <c r="Y43" i="8"/>
  <c r="AE1188" i="8"/>
  <c r="AD787" i="8"/>
  <c r="W217" i="8"/>
  <c r="AE963" i="8"/>
  <c r="AE1398" i="8"/>
  <c r="AA467" i="8"/>
  <c r="Y1131" i="8"/>
  <c r="W283" i="8"/>
  <c r="Y905" i="8"/>
  <c r="AD299" i="8"/>
  <c r="V58" i="8"/>
  <c r="Y945" i="8"/>
  <c r="W302" i="8"/>
  <c r="AA581" i="8"/>
  <c r="AE1024" i="8"/>
  <c r="Y879" i="8"/>
  <c r="AE919" i="8"/>
  <c r="AE177" i="8"/>
  <c r="Y149" i="8"/>
  <c r="Y845" i="8"/>
  <c r="AE1402" i="8"/>
  <c r="AE1294" i="8"/>
  <c r="AE991" i="8"/>
  <c r="AB614" i="8"/>
  <c r="Y1016" i="8"/>
  <c r="AE89" i="8"/>
  <c r="AE1346" i="8"/>
  <c r="Z1258" i="8"/>
  <c r="Y1193" i="8"/>
  <c r="Y1308" i="8"/>
  <c r="Y451" i="8"/>
  <c r="Y921" i="8"/>
  <c r="AE836" i="8"/>
  <c r="Y1424" i="8"/>
  <c r="AE1389" i="8"/>
  <c r="W495" i="8"/>
  <c r="AG495" i="8" s="1"/>
  <c r="AV495" i="8" s="1"/>
  <c r="Y1459" i="8"/>
  <c r="Y1186" i="8"/>
  <c r="V431" i="8"/>
  <c r="Y910" i="8"/>
  <c r="AE1452" i="8"/>
  <c r="AE824" i="8"/>
  <c r="Y978" i="8"/>
  <c r="AE1273" i="8"/>
  <c r="AE1279" i="8"/>
  <c r="AE1317" i="8"/>
  <c r="Y13" i="8"/>
  <c r="Y61" i="8"/>
  <c r="Y941" i="8"/>
  <c r="AE1441" i="8"/>
  <c r="Y962" i="8"/>
  <c r="AE1260" i="8"/>
  <c r="AE1376" i="8"/>
  <c r="AE495" i="8"/>
  <c r="Y1509" i="8"/>
  <c r="Y69" i="8"/>
  <c r="Y136" i="8"/>
  <c r="AE1216" i="8"/>
  <c r="AE1210" i="8"/>
  <c r="AE1312" i="8"/>
  <c r="Y1070" i="8"/>
  <c r="Y902" i="8"/>
  <c r="Y9" i="8"/>
  <c r="AE1290" i="8"/>
  <c r="V953" i="8"/>
  <c r="AC614" i="8"/>
  <c r="V870" i="8"/>
  <c r="V472" i="8"/>
  <c r="Y1035" i="8"/>
  <c r="V278" i="8"/>
  <c r="V1325" i="8"/>
  <c r="Y1104" i="8"/>
  <c r="Y951" i="8"/>
  <c r="V770" i="8"/>
  <c r="Y1419" i="8"/>
  <c r="AE388" i="8"/>
  <c r="V45" i="8"/>
  <c r="V897" i="8"/>
  <c r="V1183" i="8"/>
  <c r="AE40" i="8"/>
  <c r="Y1097" i="8"/>
  <c r="AE1447" i="8"/>
  <c r="Y1114" i="8"/>
  <c r="Y1049" i="8"/>
  <c r="Y1462" i="8"/>
  <c r="Y1039" i="8"/>
  <c r="Y1297" i="8"/>
  <c r="V217" i="8"/>
  <c r="AE78" i="8"/>
  <c r="Y1170" i="8"/>
  <c r="V795" i="8"/>
  <c r="V810" i="8"/>
  <c r="AE1063" i="8"/>
  <c r="Y1185" i="8"/>
  <c r="AA283" i="8"/>
  <c r="AE961" i="8"/>
  <c r="Y1251" i="8"/>
  <c r="Z299" i="8"/>
  <c r="W58" i="8"/>
  <c r="AE808" i="8"/>
  <c r="Y943" i="8"/>
  <c r="Y958" i="8"/>
  <c r="AE19" i="8"/>
  <c r="W581" i="8"/>
  <c r="Y842" i="8"/>
  <c r="V1225" i="8"/>
  <c r="Y1325" i="8"/>
  <c r="AE811" i="8"/>
  <c r="AG590" i="8"/>
  <c r="AV590" i="8" s="1"/>
  <c r="Y1489" i="8"/>
  <c r="Y369" i="8"/>
  <c r="AE1272" i="8"/>
  <c r="Y375" i="8"/>
  <c r="AE1488" i="8"/>
  <c r="Y1420" i="8"/>
  <c r="Y389" i="8"/>
  <c r="Y1223" i="8"/>
  <c r="AD918" i="8"/>
  <c r="Y1516" i="8"/>
  <c r="Y1038" i="8"/>
  <c r="AE950" i="8"/>
  <c r="Y1307" i="8"/>
  <c r="Y1460" i="8"/>
  <c r="V614" i="8"/>
  <c r="AE1282" i="8"/>
  <c r="AE1368" i="8"/>
  <c r="Y1426" i="8"/>
  <c r="Y1207" i="8"/>
  <c r="Y1394" i="8"/>
  <c r="AE1088" i="8"/>
  <c r="AE1236" i="8"/>
  <c r="AE129" i="8"/>
  <c r="AE1182" i="8"/>
  <c r="Y1136" i="8"/>
  <c r="V663" i="8"/>
  <c r="AG663" i="8" s="1"/>
  <c r="Y1416" i="8"/>
  <c r="Y1253" i="8"/>
  <c r="AE384" i="8"/>
  <c r="AE1044" i="8"/>
  <c r="Y158" i="8"/>
  <c r="AE1414" i="8"/>
  <c r="Y447" i="8"/>
  <c r="AE947" i="8"/>
  <c r="AE1103" i="8"/>
  <c r="AE1206" i="8"/>
  <c r="Y185" i="8"/>
  <c r="AE1094" i="8"/>
  <c r="Y988" i="8"/>
  <c r="Y1234" i="8"/>
  <c r="Y888" i="8"/>
  <c r="AE925" i="8"/>
  <c r="AE834" i="8"/>
  <c r="AE1015" i="8"/>
  <c r="Y79" i="8"/>
  <c r="AE1081" i="8"/>
  <c r="AE959" i="8"/>
  <c r="AE442" i="8"/>
  <c r="AE1328" i="8"/>
  <c r="Y1085" i="8"/>
  <c r="V802" i="8"/>
  <c r="V150" i="8"/>
  <c r="V932" i="8"/>
  <c r="AA217" i="8"/>
  <c r="AA299" i="8"/>
  <c r="V833" i="8"/>
  <c r="V1209" i="8"/>
  <c r="AE399" i="8"/>
  <c r="V454" i="8"/>
  <c r="V1349" i="8"/>
  <c r="V1405" i="8"/>
  <c r="Y875" i="8"/>
  <c r="AE1522" i="8"/>
  <c r="Y1191" i="8"/>
  <c r="V674" i="8"/>
  <c r="W2" i="8"/>
  <c r="AA483" i="8"/>
  <c r="Z533" i="8"/>
  <c r="AC813" i="8"/>
  <c r="Y898" i="8"/>
  <c r="V4" i="8"/>
  <c r="V1477" i="8"/>
  <c r="V1297" i="8"/>
  <c r="V861" i="8"/>
  <c r="Y1388" i="8"/>
  <c r="AE1110" i="8"/>
  <c r="Y1154" i="8"/>
  <c r="AE1062" i="8"/>
  <c r="AC1301" i="8"/>
  <c r="AC217" i="8"/>
  <c r="AE849" i="8"/>
  <c r="AA323" i="8"/>
  <c r="AE1461" i="8"/>
  <c r="AC299" i="8"/>
  <c r="Y1175" i="8"/>
  <c r="AE1407" i="8"/>
  <c r="AE381" i="8"/>
  <c r="Y1122" i="8"/>
  <c r="Y1401" i="8"/>
  <c r="V439" i="8"/>
  <c r="AE1289" i="8"/>
  <c r="AE38" i="8"/>
  <c r="Y818" i="8"/>
  <c r="Y1224" i="8"/>
  <c r="Y1335" i="8"/>
  <c r="AE1517" i="8"/>
  <c r="Y1141" i="8"/>
  <c r="AE124" i="8"/>
  <c r="AE1463" i="8"/>
  <c r="Y1298" i="8"/>
  <c r="Y1115" i="8"/>
  <c r="V873" i="8"/>
  <c r="Y22" i="8"/>
  <c r="Y1052" i="8"/>
  <c r="Y869" i="8"/>
  <c r="Y1499" i="8"/>
  <c r="Y139" i="8"/>
  <c r="Y1280" i="8"/>
  <c r="AE1215" i="8"/>
  <c r="Y55" i="8"/>
  <c r="V799" i="8"/>
  <c r="AE1319" i="8"/>
  <c r="W213" i="8"/>
  <c r="AA213" i="8"/>
  <c r="AC213" i="8"/>
  <c r="AB213" i="8"/>
  <c r="W1185" i="8"/>
  <c r="AD1185" i="8"/>
  <c r="AA1185" i="8"/>
  <c r="AC1185" i="8"/>
  <c r="Z1185" i="8"/>
  <c r="AB1185" i="8"/>
  <c r="AD921" i="8"/>
  <c r="AA921" i="8"/>
  <c r="Z921" i="8"/>
  <c r="AC921" i="8"/>
  <c r="AB921" i="8"/>
  <c r="W921" i="8"/>
  <c r="W1064" i="8"/>
  <c r="AA1064" i="8"/>
  <c r="AB1064" i="8"/>
  <c r="Z1064" i="8"/>
  <c r="AC1064" i="8"/>
  <c r="AA1503" i="8"/>
  <c r="AB1503" i="8"/>
  <c r="Z1503" i="8"/>
  <c r="W1503" i="8"/>
  <c r="AC1503" i="8"/>
  <c r="AD1503" i="8"/>
  <c r="AC458" i="8"/>
  <c r="W458" i="8"/>
  <c r="AB458" i="8"/>
  <c r="AD458" i="8"/>
  <c r="AB1396" i="8"/>
  <c r="Z1396" i="8"/>
  <c r="W1396" i="8"/>
  <c r="AA1396" i="8"/>
  <c r="AC1396" i="8"/>
  <c r="Z1321" i="8"/>
  <c r="AB1321" i="8"/>
  <c r="W1321" i="8"/>
  <c r="AC1321" i="8"/>
  <c r="AA1321" i="8"/>
  <c r="AB1058" i="8"/>
  <c r="AA1058" i="8"/>
  <c r="AC1058" i="8"/>
  <c r="Z1058" i="8"/>
  <c r="W1058" i="8"/>
  <c r="AC656" i="8"/>
  <c r="AB656" i="8"/>
  <c r="AD656" i="8"/>
  <c r="AA656" i="8"/>
  <c r="W656" i="8"/>
  <c r="AB1376" i="8"/>
  <c r="AD1376" i="8"/>
  <c r="AC1376" i="8"/>
  <c r="AA1376" i="8"/>
  <c r="W1376" i="8"/>
  <c r="Z1376" i="8"/>
  <c r="AF1376" i="8"/>
  <c r="AF909" i="8"/>
  <c r="W909" i="8"/>
  <c r="Z909" i="8"/>
  <c r="AD909" i="8"/>
  <c r="AB909" i="8"/>
  <c r="AC909" i="8"/>
  <c r="AA909" i="8"/>
  <c r="W20" i="8"/>
  <c r="AD20" i="8"/>
  <c r="AC20" i="8"/>
  <c r="AA20" i="8"/>
  <c r="AF20" i="8"/>
  <c r="AB20" i="8"/>
  <c r="Z20" i="8"/>
  <c r="AD634" i="8"/>
  <c r="AC634" i="8"/>
  <c r="W634" i="8"/>
  <c r="AB634" i="8"/>
  <c r="AB1326" i="8"/>
  <c r="Z1326" i="8"/>
  <c r="W1326" i="8"/>
  <c r="AC1326" i="8"/>
  <c r="AA1326" i="8"/>
  <c r="AD957" i="8"/>
  <c r="W957" i="8"/>
  <c r="Z957" i="8"/>
  <c r="AA957" i="8"/>
  <c r="AB957" i="8"/>
  <c r="AC957" i="8"/>
  <c r="AD164" i="8"/>
  <c r="AF164" i="8"/>
  <c r="AC164" i="8"/>
  <c r="AA164" i="8"/>
  <c r="W164" i="8"/>
  <c r="AB164" i="8"/>
  <c r="Z164" i="8"/>
  <c r="Z1106" i="8"/>
  <c r="AA1106" i="8"/>
  <c r="AC1106" i="8"/>
  <c r="AB1106" i="8"/>
  <c r="W1106" i="8"/>
  <c r="AB844" i="8"/>
  <c r="AF844" i="8"/>
  <c r="AD844" i="8"/>
  <c r="W844" i="8"/>
  <c r="AC844" i="8"/>
  <c r="AA844" i="8"/>
  <c r="Z844" i="8"/>
  <c r="W1038" i="8"/>
  <c r="AA1038" i="8"/>
  <c r="AB1038" i="8"/>
  <c r="AD1038" i="8"/>
  <c r="Z1038" i="8"/>
  <c r="AC923" i="8"/>
  <c r="W923" i="8"/>
  <c r="AF923" i="8"/>
  <c r="AA923" i="8"/>
  <c r="AB923" i="8"/>
  <c r="Z923" i="8"/>
  <c r="AD923" i="8"/>
  <c r="AB228" i="8"/>
  <c r="AC228" i="8"/>
  <c r="AA228" i="8"/>
  <c r="AD228" i="8"/>
  <c r="W228" i="8"/>
  <c r="AB588" i="8"/>
  <c r="W588" i="8"/>
  <c r="AD588" i="8"/>
  <c r="AC588" i="8"/>
  <c r="AF816" i="8"/>
  <c r="AA816" i="8"/>
  <c r="W816" i="8"/>
  <c r="AD816" i="8"/>
  <c r="AC816" i="8"/>
  <c r="AB816" i="8"/>
  <c r="Z816" i="8"/>
  <c r="AA1526" i="8"/>
  <c r="AC1526" i="8"/>
  <c r="Z1526" i="8"/>
  <c r="AD1526" i="8"/>
  <c r="W1526" i="8"/>
  <c r="AB1526" i="8"/>
  <c r="W1409" i="8"/>
  <c r="AA1409" i="8"/>
  <c r="Z1409" i="8"/>
  <c r="AB1409" i="8"/>
  <c r="AC1409" i="8"/>
  <c r="AD763" i="8"/>
  <c r="W763" i="8"/>
  <c r="AB763" i="8"/>
  <c r="AA763" i="8"/>
  <c r="AC763" i="8"/>
  <c r="AB1445" i="8"/>
  <c r="Z1445" i="8"/>
  <c r="AA1445" i="8"/>
  <c r="W1445" i="8"/>
  <c r="AC1445" i="8"/>
  <c r="AA1039" i="8"/>
  <c r="Z1039" i="8"/>
  <c r="AD1039" i="8"/>
  <c r="AB1039" i="8"/>
  <c r="W1039" i="8"/>
  <c r="AB692" i="8"/>
  <c r="W692" i="8"/>
  <c r="AA692" i="8"/>
  <c r="AF692" i="8"/>
  <c r="AD692" i="8"/>
  <c r="AC692" i="8"/>
  <c r="Z692" i="8"/>
  <c r="AD64" i="8"/>
  <c r="AA64" i="8"/>
  <c r="W64" i="8"/>
  <c r="AC64" i="8"/>
  <c r="Z64" i="8"/>
  <c r="AB64" i="8"/>
  <c r="AB1435" i="8"/>
  <c r="Z1435" i="8"/>
  <c r="W1435" i="8"/>
  <c r="AC1435" i="8"/>
  <c r="AA1435" i="8"/>
  <c r="AB1322" i="8"/>
  <c r="Z1322" i="8"/>
  <c r="AC1322" i="8"/>
  <c r="AA1322" i="8"/>
  <c r="W1322" i="8"/>
  <c r="AC271" i="8"/>
  <c r="AB271" i="8"/>
  <c r="AA271" i="8"/>
  <c r="AD271" i="8"/>
  <c r="W271" i="8"/>
  <c r="AC27" i="8"/>
  <c r="W27" i="8"/>
  <c r="AD27" i="8"/>
  <c r="AC371" i="8"/>
  <c r="AA371" i="8"/>
  <c r="AD371" i="8"/>
  <c r="AF371" i="8"/>
  <c r="Z371" i="8"/>
  <c r="AB371" i="8"/>
  <c r="W371" i="8"/>
  <c r="W970" i="8"/>
  <c r="Z970" i="8"/>
  <c r="AA970" i="8"/>
  <c r="AB970" i="8"/>
  <c r="AC970" i="8"/>
  <c r="AD943" i="8"/>
  <c r="AB943" i="8"/>
  <c r="AC943" i="8"/>
  <c r="AF943" i="8"/>
  <c r="AA943" i="8"/>
  <c r="Z943" i="8"/>
  <c r="W943" i="8"/>
  <c r="AC688" i="8"/>
  <c r="AD688" i="8"/>
  <c r="AB688" i="8"/>
  <c r="AA688" i="8"/>
  <c r="W688" i="8"/>
  <c r="W401" i="8"/>
  <c r="AD401" i="8"/>
  <c r="AA401" i="8"/>
  <c r="AC401" i="8"/>
  <c r="AB401" i="8"/>
  <c r="AB1212" i="8"/>
  <c r="AA1212" i="8"/>
  <c r="Z1212" i="8"/>
  <c r="AD1212" i="8"/>
  <c r="W1212" i="8"/>
  <c r="AC1212" i="8"/>
  <c r="W702" i="8"/>
  <c r="AB702" i="8"/>
  <c r="AC702" i="8"/>
  <c r="AD702" i="8"/>
  <c r="Z1393" i="8"/>
  <c r="AA1393" i="8"/>
  <c r="AC1393" i="8"/>
  <c r="W1393" i="8"/>
  <c r="AB1393" i="8"/>
  <c r="AD654" i="8"/>
  <c r="AB654" i="8"/>
  <c r="AC654" i="8"/>
  <c r="W654" i="8"/>
  <c r="AC1298" i="8"/>
  <c r="AA1298" i="8"/>
  <c r="W1298" i="8"/>
  <c r="Z1298" i="8"/>
  <c r="AB1298" i="8"/>
  <c r="AD745" i="8"/>
  <c r="AB745" i="8"/>
  <c r="W745" i="8"/>
  <c r="AC745" i="8"/>
  <c r="W847" i="8"/>
  <c r="AD847" i="8"/>
  <c r="Z847" i="8"/>
  <c r="AF847" i="8"/>
  <c r="AB847" i="8"/>
  <c r="AC847" i="8"/>
  <c r="AA847" i="8"/>
  <c r="AD736" i="8"/>
  <c r="AC736" i="8"/>
  <c r="AB736" i="8"/>
  <c r="W736" i="8"/>
  <c r="Z385" i="8"/>
  <c r="AB385" i="8"/>
  <c r="W385" i="8"/>
  <c r="AD385" i="8"/>
  <c r="AA385" i="8"/>
  <c r="AF385" i="8"/>
  <c r="AC385" i="8"/>
  <c r="AA1455" i="8"/>
  <c r="Z1455" i="8"/>
  <c r="AC1455" i="8"/>
  <c r="W1455" i="8"/>
  <c r="AB1455" i="8"/>
  <c r="AB1283" i="8"/>
  <c r="AA1283" i="8"/>
  <c r="Z1283" i="8"/>
  <c r="W1283" i="8"/>
  <c r="AC1283" i="8"/>
  <c r="AA708" i="8"/>
  <c r="AB708" i="8"/>
  <c r="W708" i="8"/>
  <c r="AC708" i="8"/>
  <c r="AD708" i="8"/>
  <c r="AA1357" i="8"/>
  <c r="Z1357" i="8"/>
  <c r="AB1357" i="8"/>
  <c r="AC1357" i="8"/>
  <c r="W1357" i="8"/>
  <c r="AC1504" i="8"/>
  <c r="AB1504" i="8"/>
  <c r="AA1504" i="8"/>
  <c r="W1504" i="8"/>
  <c r="Z1504" i="8"/>
  <c r="AD1504" i="8"/>
  <c r="AB250" i="8"/>
  <c r="W250" i="8"/>
  <c r="AA250" i="8"/>
  <c r="AD250" i="8"/>
  <c r="AC250" i="8"/>
  <c r="AC1023" i="8"/>
  <c r="W1023" i="8"/>
  <c r="Z1023" i="8"/>
  <c r="AB1023" i="8"/>
  <c r="AA1023" i="8"/>
  <c r="AD561" i="8"/>
  <c r="AB561" i="8"/>
  <c r="AC561" i="8"/>
  <c r="W561" i="8"/>
  <c r="Z1428" i="8"/>
  <c r="W1428" i="8"/>
  <c r="AB1428" i="8"/>
  <c r="AC1428" i="8"/>
  <c r="AA1428" i="8"/>
  <c r="W1274" i="8"/>
  <c r="Z1274" i="8"/>
  <c r="AB1274" i="8"/>
  <c r="AC1274" i="8"/>
  <c r="AA1274" i="8"/>
  <c r="AD937" i="8"/>
  <c r="AF937" i="8"/>
  <c r="AA937" i="8"/>
  <c r="Z937" i="8"/>
  <c r="AC937" i="8"/>
  <c r="W937" i="8"/>
  <c r="AB937" i="8"/>
  <c r="AC233" i="8"/>
  <c r="W233" i="8"/>
  <c r="W1303" i="8"/>
  <c r="AC1303" i="8"/>
  <c r="AB1303" i="8"/>
  <c r="Z1303" i="8"/>
  <c r="AA1303" i="8"/>
  <c r="AD109" i="8"/>
  <c r="AC109" i="8"/>
  <c r="AA109" i="8"/>
  <c r="AF109" i="8"/>
  <c r="AB109" i="8"/>
  <c r="Z109" i="8"/>
  <c r="W109" i="8"/>
  <c r="AA317" i="8"/>
  <c r="AC317" i="8"/>
  <c r="AD317" i="8"/>
  <c r="W317" i="8"/>
  <c r="AB317" i="8"/>
  <c r="AD241" i="8"/>
  <c r="AC241" i="8"/>
  <c r="AA241" i="8"/>
  <c r="AB241" i="8"/>
  <c r="W241" i="8"/>
  <c r="AA1057" i="8"/>
  <c r="AD1057" i="8"/>
  <c r="W1057" i="8"/>
  <c r="AB1057" i="8"/>
  <c r="Z1057" i="8"/>
  <c r="AA226" i="8"/>
  <c r="AB226" i="8"/>
  <c r="AC226" i="8"/>
  <c r="W226" i="8"/>
  <c r="AD226" i="8"/>
  <c r="W1399" i="8"/>
  <c r="AC1399" i="8"/>
  <c r="AB1399" i="8"/>
  <c r="Z1399" i="8"/>
  <c r="AA1399" i="8"/>
  <c r="Z209" i="8"/>
  <c r="AA209" i="8"/>
  <c r="W209" i="8"/>
  <c r="AC209" i="8"/>
  <c r="AD237" i="8"/>
  <c r="AC237" i="8"/>
  <c r="W237" i="8"/>
  <c r="AC836" i="8"/>
  <c r="AA836" i="8"/>
  <c r="AD836" i="8"/>
  <c r="AB836" i="8"/>
  <c r="Z836" i="8"/>
  <c r="W836" i="8"/>
  <c r="AF836" i="8"/>
  <c r="Z1292" i="8"/>
  <c r="AA1292" i="8"/>
  <c r="AB1292" i="8"/>
  <c r="W1292" i="8"/>
  <c r="AC1292" i="8"/>
  <c r="AF1190" i="8"/>
  <c r="Z1190" i="8"/>
  <c r="AB1190" i="8"/>
  <c r="AA1190" i="8"/>
  <c r="AC1190" i="8"/>
  <c r="AD1190" i="8"/>
  <c r="W1190" i="8"/>
  <c r="AA599" i="8"/>
  <c r="AC599" i="8"/>
  <c r="AB599" i="8"/>
  <c r="AD599" i="8"/>
  <c r="W599" i="8"/>
  <c r="AF1221" i="8"/>
  <c r="Z1221" i="8"/>
  <c r="AD1221" i="8"/>
  <c r="AA1221" i="8"/>
  <c r="AC1221" i="8"/>
  <c r="W1221" i="8"/>
  <c r="AB1221" i="8"/>
  <c r="AA379" i="8"/>
  <c r="Z379" i="8"/>
  <c r="AB379" i="8"/>
  <c r="AF379" i="8"/>
  <c r="AD379" i="8"/>
  <c r="AC379" i="8"/>
  <c r="W379" i="8"/>
  <c r="AC296" i="8"/>
  <c r="AD296" i="8"/>
  <c r="W296" i="8"/>
  <c r="AB188" i="8"/>
  <c r="Z188" i="8"/>
  <c r="AF188" i="8"/>
  <c r="AA188" i="8"/>
  <c r="AD188" i="8"/>
  <c r="AC188" i="8"/>
  <c r="W188" i="8"/>
  <c r="AD895" i="8"/>
  <c r="AA895" i="8"/>
  <c r="W895" i="8"/>
  <c r="AC895" i="8"/>
  <c r="AF895" i="8"/>
  <c r="Z895" i="8"/>
  <c r="AB895" i="8"/>
  <c r="W1079" i="8"/>
  <c r="AB1079" i="8"/>
  <c r="AA1079" i="8"/>
  <c r="AC1079" i="8"/>
  <c r="Z1079" i="8"/>
  <c r="Z1419" i="8"/>
  <c r="AB1419" i="8"/>
  <c r="W1419" i="8"/>
  <c r="AC1419" i="8"/>
  <c r="AA1419" i="8"/>
  <c r="AC598" i="8"/>
  <c r="AA598" i="8"/>
  <c r="W598" i="8"/>
  <c r="AB598" i="8"/>
  <c r="AD598" i="8"/>
  <c r="AE301" i="8"/>
  <c r="Y1069" i="8"/>
  <c r="AC862" i="8"/>
  <c r="AD862" i="8"/>
  <c r="W862" i="8"/>
  <c r="AB862" i="8"/>
  <c r="AA862" i="8"/>
  <c r="AF862" i="8"/>
  <c r="Z862" i="8"/>
  <c r="W398" i="8"/>
  <c r="Z398" i="8"/>
  <c r="AC398" i="8"/>
  <c r="AD398" i="8"/>
  <c r="AA398" i="8"/>
  <c r="AB636" i="8"/>
  <c r="AC636" i="8"/>
  <c r="W636" i="8"/>
  <c r="AD636" i="8"/>
  <c r="W894" i="8"/>
  <c r="AC894" i="8"/>
  <c r="AD894" i="8"/>
  <c r="AA894" i="8"/>
  <c r="Z894" i="8"/>
  <c r="AB894" i="8"/>
  <c r="AF894" i="8"/>
  <c r="AD348" i="8"/>
  <c r="AB348" i="8"/>
  <c r="AC348" i="8"/>
  <c r="AA348" i="8"/>
  <c r="W348" i="8"/>
  <c r="AB583" i="8"/>
  <c r="W583" i="8"/>
  <c r="AD583" i="8"/>
  <c r="AC583" i="8"/>
  <c r="AA1015" i="8"/>
  <c r="W1015" i="8"/>
  <c r="AC1015" i="8"/>
  <c r="AB1015" i="8"/>
  <c r="Z1015" i="8"/>
  <c r="AC468" i="8"/>
  <c r="AD468" i="8"/>
  <c r="AB468" i="8"/>
  <c r="W468" i="8"/>
  <c r="AC327" i="8"/>
  <c r="AD327" i="8"/>
  <c r="AB327" i="8"/>
  <c r="W327" i="8"/>
  <c r="AA327" i="8"/>
  <c r="V327" i="8"/>
  <c r="AF1500" i="8"/>
  <c r="W1500" i="8"/>
  <c r="AB1500" i="8"/>
  <c r="AC1500" i="8"/>
  <c r="Z1500" i="8"/>
  <c r="AD1500" i="8"/>
  <c r="AA1500" i="8"/>
  <c r="V1500" i="8"/>
  <c r="Z1494" i="8"/>
  <c r="AB1494" i="8"/>
  <c r="AA1494" i="8"/>
  <c r="AC1494" i="8"/>
  <c r="W1494" i="8"/>
  <c r="AD1494" i="8"/>
  <c r="V1494" i="8"/>
  <c r="W1347" i="8"/>
  <c r="Z1347" i="8"/>
  <c r="AA1347" i="8"/>
  <c r="AC1347" i="8"/>
  <c r="AB1347" i="8"/>
  <c r="V1347" i="8"/>
  <c r="W1011" i="8"/>
  <c r="AC1011" i="8"/>
  <c r="AA1011" i="8"/>
  <c r="AB1011" i="8"/>
  <c r="Z1011" i="8"/>
  <c r="W782" i="8"/>
  <c r="AA782" i="8"/>
  <c r="AC782" i="8"/>
  <c r="AB782" i="8"/>
  <c r="AD782" i="8"/>
  <c r="AB661" i="8"/>
  <c r="AC661" i="8"/>
  <c r="AD661" i="8"/>
  <c r="W661" i="8"/>
  <c r="V661" i="8"/>
  <c r="W1375" i="8"/>
  <c r="AC1375" i="8"/>
  <c r="Z1375" i="8"/>
  <c r="AF1375" i="8"/>
  <c r="AD1375" i="8"/>
  <c r="AA1375" i="8"/>
  <c r="AB1375" i="8"/>
  <c r="V1375" i="8"/>
  <c r="W537" i="8"/>
  <c r="AD537" i="8"/>
  <c r="AC537" i="8"/>
  <c r="AB537" i="8"/>
  <c r="V537" i="8"/>
  <c r="AA464" i="8"/>
  <c r="AD464" i="8"/>
  <c r="AB464" i="8"/>
  <c r="W464" i="8"/>
  <c r="AC464" i="8"/>
  <c r="AA1004" i="8"/>
  <c r="W1004" i="8"/>
  <c r="AB1004" i="8"/>
  <c r="Z1004" i="8"/>
  <c r="AC1004" i="8"/>
  <c r="AD127" i="8"/>
  <c r="AB127" i="8"/>
  <c r="AF127" i="8"/>
  <c r="W127" i="8"/>
  <c r="AC127" i="8"/>
  <c r="Z127" i="8"/>
  <c r="AA127" i="8"/>
  <c r="AD1197" i="8"/>
  <c r="Z1197" i="8"/>
  <c r="AA1197" i="8"/>
  <c r="AB1197" i="8"/>
  <c r="W1197" i="8"/>
  <c r="AC1197" i="8"/>
  <c r="V1197" i="8"/>
  <c r="AB678" i="8"/>
  <c r="AC678" i="8"/>
  <c r="AD678" i="8"/>
  <c r="W678" i="8"/>
  <c r="V678" i="8"/>
  <c r="Z1121" i="8"/>
  <c r="AA1121" i="8"/>
  <c r="AB1121" i="8"/>
  <c r="W1121" i="8"/>
  <c r="AC1121" i="8"/>
  <c r="V1121" i="8"/>
  <c r="AA774" i="8"/>
  <c r="AC774" i="8"/>
  <c r="AB774" i="8"/>
  <c r="W774" i="8"/>
  <c r="AD774" i="8"/>
  <c r="V774" i="8"/>
  <c r="AB697" i="8"/>
  <c r="W697" i="8"/>
  <c r="AD697" i="8"/>
  <c r="AC697" i="8"/>
  <c r="V697" i="8"/>
  <c r="W858" i="8"/>
  <c r="AD858" i="8"/>
  <c r="Z858" i="8"/>
  <c r="AB858" i="8"/>
  <c r="AA858" i="8"/>
  <c r="V858" i="8"/>
  <c r="V1028" i="8"/>
  <c r="Z1268" i="8"/>
  <c r="AA1268" i="8"/>
  <c r="W1268" i="8"/>
  <c r="AC1268" i="8"/>
  <c r="AB1268" i="8"/>
  <c r="AB969" i="8"/>
  <c r="W969" i="8"/>
  <c r="Z969" i="8"/>
  <c r="AC969" i="8"/>
  <c r="AA969" i="8"/>
  <c r="W584" i="8"/>
  <c r="AA584" i="8"/>
  <c r="AD584" i="8"/>
  <c r="AC584" i="8"/>
  <c r="AB584" i="8"/>
  <c r="W1177" i="8"/>
  <c r="Z1177" i="8"/>
  <c r="AC1177" i="8"/>
  <c r="AA1177" i="8"/>
  <c r="AD1177" i="8"/>
  <c r="AB1177" i="8"/>
  <c r="AC515" i="8"/>
  <c r="AD515" i="8"/>
  <c r="W515" i="8"/>
  <c r="AA515" i="8"/>
  <c r="Z515" i="8"/>
  <c r="AC1129" i="8"/>
  <c r="AB1129" i="8"/>
  <c r="AA1129" i="8"/>
  <c r="Z1129" i="8"/>
  <c r="W1129" i="8"/>
  <c r="Z1122" i="8"/>
  <c r="AD1122" i="8"/>
  <c r="W1122" i="8"/>
  <c r="AC1122" i="8"/>
  <c r="AA1122" i="8"/>
  <c r="AB1122" i="8"/>
  <c r="W1490" i="8"/>
  <c r="AB1490" i="8"/>
  <c r="AD1490" i="8"/>
  <c r="AA1490" i="8"/>
  <c r="Z1490" i="8"/>
  <c r="AC1490" i="8"/>
  <c r="AC360" i="8"/>
  <c r="AB360" i="8"/>
  <c r="AF360" i="8"/>
  <c r="AA360" i="8"/>
  <c r="AD360" i="8"/>
  <c r="W360" i="8"/>
  <c r="Z360" i="8"/>
  <c r="AA1519" i="8"/>
  <c r="Z1519" i="8"/>
  <c r="AD1519" i="8"/>
  <c r="AC1519" i="8"/>
  <c r="AB1519" i="8"/>
  <c r="W1519" i="8"/>
  <c r="AD1192" i="8"/>
  <c r="W1192" i="8"/>
  <c r="AB1192" i="8"/>
  <c r="AC1192" i="8"/>
  <c r="AA1192" i="8"/>
  <c r="Z408" i="8"/>
  <c r="AC408" i="8"/>
  <c r="W408" i="8"/>
  <c r="AA408" i="8"/>
  <c r="AB408" i="8"/>
  <c r="W7" i="8"/>
  <c r="AD7" i="8"/>
  <c r="AC7" i="8"/>
  <c r="Z7" i="8"/>
  <c r="AA7" i="8"/>
  <c r="Z149" i="8"/>
  <c r="AB149" i="8"/>
  <c r="AC149" i="8"/>
  <c r="AA149" i="8"/>
  <c r="AF149" i="8"/>
  <c r="AD149" i="8"/>
  <c r="W149" i="8"/>
  <c r="AD840" i="8"/>
  <c r="AC840" i="8"/>
  <c r="AB840" i="8"/>
  <c r="AA840" i="8"/>
  <c r="W840" i="8"/>
  <c r="Z840" i="8"/>
  <c r="AA1148" i="8"/>
  <c r="AB1148" i="8"/>
  <c r="AC1148" i="8"/>
  <c r="W1148" i="8"/>
  <c r="Z1148" i="8"/>
  <c r="AB1454" i="8"/>
  <c r="AA1454" i="8"/>
  <c r="W1454" i="8"/>
  <c r="Z1454" i="8"/>
  <c r="AC1454" i="8"/>
  <c r="Z116" i="8"/>
  <c r="W116" i="8"/>
  <c r="AA116" i="8"/>
  <c r="AB116" i="8"/>
  <c r="AC116" i="8"/>
  <c r="AD238" i="8"/>
  <c r="AC238" i="8"/>
  <c r="AB238" i="8"/>
  <c r="W238" i="8"/>
  <c r="W613" i="8"/>
  <c r="AA613" i="8"/>
  <c r="AD613" i="8"/>
  <c r="AB613" i="8"/>
  <c r="AC613" i="8"/>
  <c r="W1036" i="8"/>
  <c r="Z1036" i="8"/>
  <c r="AC1036" i="8"/>
  <c r="AB1036" i="8"/>
  <c r="AA1036" i="8"/>
  <c r="W201" i="8"/>
  <c r="AC201" i="8"/>
  <c r="Z1319" i="8"/>
  <c r="W1319" i="8"/>
  <c r="AC1319" i="8"/>
  <c r="AA1319" i="8"/>
  <c r="AB1319" i="8"/>
  <c r="AD1243" i="8"/>
  <c r="W1243" i="8"/>
  <c r="AC1243" i="8"/>
  <c r="AA1243" i="8"/>
  <c r="AB1243" i="8"/>
  <c r="Z1243" i="8"/>
  <c r="AD665" i="8"/>
  <c r="W665" i="8"/>
  <c r="AB665" i="8"/>
  <c r="AA665" i="8"/>
  <c r="AC665" i="8"/>
  <c r="AD400" i="8"/>
  <c r="W400" i="8"/>
  <c r="AA400" i="8"/>
  <c r="AB400" i="8"/>
  <c r="AC400" i="8"/>
  <c r="AB935" i="8"/>
  <c r="Z935" i="8"/>
  <c r="W935" i="8"/>
  <c r="AA935" i="8"/>
  <c r="AD260" i="8"/>
  <c r="W260" i="8"/>
  <c r="AA260" i="8"/>
  <c r="AC260" i="8"/>
  <c r="AB260" i="8"/>
  <c r="W1401" i="8"/>
  <c r="AB1401" i="8"/>
  <c r="AC1401" i="8"/>
  <c r="Z1401" i="8"/>
  <c r="AA1401" i="8"/>
  <c r="W281" i="8"/>
  <c r="AC281" i="8"/>
  <c r="AD281" i="8"/>
  <c r="AA850" i="8"/>
  <c r="Z850" i="8"/>
  <c r="AD850" i="8"/>
  <c r="AF850" i="8"/>
  <c r="AC850" i="8"/>
  <c r="AB850" i="8"/>
  <c r="W850" i="8"/>
  <c r="Z1420" i="8"/>
  <c r="AC1420" i="8"/>
  <c r="AA1420" i="8"/>
  <c r="W1420" i="8"/>
  <c r="AB1420" i="8"/>
  <c r="AA710" i="8"/>
  <c r="AC710" i="8"/>
  <c r="AB710" i="8"/>
  <c r="AD710" i="8"/>
  <c r="W710" i="8"/>
  <c r="Z1013" i="8"/>
  <c r="AA1013" i="8"/>
  <c r="W1013" i="8"/>
  <c r="AB1013" i="8"/>
  <c r="AC1013" i="8"/>
  <c r="AD625" i="8"/>
  <c r="AB625" i="8"/>
  <c r="AC625" i="8"/>
  <c r="W625" i="8"/>
  <c r="AB102" i="8"/>
  <c r="Z102" i="8"/>
  <c r="AA102" i="8"/>
  <c r="AD102" i="8"/>
  <c r="AC102" i="8"/>
  <c r="W102" i="8"/>
  <c r="AD306" i="8"/>
  <c r="AC306" i="8"/>
  <c r="W306" i="8"/>
  <c r="W301" i="8"/>
  <c r="AD301" i="8"/>
  <c r="AC301" i="8"/>
  <c r="AC203" i="8"/>
  <c r="Z203" i="8"/>
  <c r="AA203" i="8"/>
  <c r="W203" i="8"/>
  <c r="AC133" i="8"/>
  <c r="Z133" i="8"/>
  <c r="W133" i="8"/>
  <c r="AF133" i="8"/>
  <c r="AB133" i="8"/>
  <c r="AD133" i="8"/>
  <c r="AA133" i="8"/>
  <c r="Z50" i="8"/>
  <c r="AA50" i="8"/>
  <c r="AD50" i="8"/>
  <c r="AC50" i="8"/>
  <c r="AB50" i="8"/>
  <c r="W50" i="8"/>
  <c r="Z1025" i="8"/>
  <c r="W1025" i="8"/>
  <c r="AC1025" i="8"/>
  <c r="AA1025" i="8"/>
  <c r="AB1025" i="8"/>
  <c r="AC443" i="8"/>
  <c r="AA443" i="8"/>
  <c r="AB443" i="8"/>
  <c r="W443" i="8"/>
  <c r="AD443" i="8"/>
  <c r="W941" i="8"/>
  <c r="AD941" i="8"/>
  <c r="AC941" i="8"/>
  <c r="Z941" i="8"/>
  <c r="AB941" i="8"/>
  <c r="AF941" i="8"/>
  <c r="AA941" i="8"/>
  <c r="Z1440" i="8"/>
  <c r="AA1440" i="8"/>
  <c r="AC1440" i="8"/>
  <c r="W1440" i="8"/>
  <c r="AB1440" i="8"/>
  <c r="V1440" i="8"/>
  <c r="AB191" i="8"/>
  <c r="AD191" i="8"/>
  <c r="AA191" i="8"/>
  <c r="Z191" i="8"/>
  <c r="AF191" i="8"/>
  <c r="AC191" i="8"/>
  <c r="W191" i="8"/>
  <c r="AB394" i="8"/>
  <c r="AF394" i="8"/>
  <c r="W394" i="8"/>
  <c r="AC394" i="8"/>
  <c r="AA394" i="8"/>
  <c r="Z394" i="8"/>
  <c r="AD394" i="8"/>
  <c r="AD868" i="8"/>
  <c r="AB868" i="8"/>
  <c r="W868" i="8"/>
  <c r="AC868" i="8"/>
  <c r="AA868" i="8"/>
  <c r="V839" i="8"/>
  <c r="AE839" i="8"/>
  <c r="AC1082" i="8"/>
  <c r="W1082" i="8"/>
  <c r="AA1082" i="8"/>
  <c r="Z1082" i="8"/>
  <c r="AB1082" i="8"/>
  <c r="V1082" i="8"/>
  <c r="AD389" i="8"/>
  <c r="AA389" i="8"/>
  <c r="Z389" i="8"/>
  <c r="AC389" i="8"/>
  <c r="AF389" i="8"/>
  <c r="W389" i="8"/>
  <c r="AB389" i="8"/>
  <c r="V389" i="8"/>
  <c r="AC704" i="8"/>
  <c r="AA704" i="8"/>
  <c r="W704" i="8"/>
  <c r="AD704" i="8"/>
  <c r="AB704" i="8"/>
  <c r="V704" i="8"/>
  <c r="AC91" i="8"/>
  <c r="AF91" i="8"/>
  <c r="AD91" i="8"/>
  <c r="W91" i="8"/>
  <c r="AA91" i="8"/>
  <c r="AB91" i="8"/>
  <c r="Z91" i="8"/>
  <c r="V91" i="8"/>
  <c r="AB820" i="8"/>
  <c r="AD820" i="8"/>
  <c r="AA820" i="8"/>
  <c r="AC820" i="8"/>
  <c r="W820" i="8"/>
  <c r="Z820" i="8"/>
  <c r="V820" i="8"/>
  <c r="Z877" i="8"/>
  <c r="AD877" i="8"/>
  <c r="AB877" i="8"/>
  <c r="AA877" i="8"/>
  <c r="W877" i="8"/>
  <c r="V877" i="8"/>
  <c r="AC1451" i="8"/>
  <c r="Z1451" i="8"/>
  <c r="AA1451" i="8"/>
  <c r="W1451" i="8"/>
  <c r="AB1451" i="8"/>
  <c r="V1451" i="8"/>
  <c r="W910" i="8"/>
  <c r="AC910" i="8"/>
  <c r="AD910" i="8"/>
  <c r="Z910" i="8"/>
  <c r="AF910" i="8"/>
  <c r="AA910" i="8"/>
  <c r="AB910" i="8"/>
  <c r="V910" i="8"/>
  <c r="AB594" i="8"/>
  <c r="AA594" i="8"/>
  <c r="W594" i="8"/>
  <c r="AD594" i="8"/>
  <c r="AC594" i="8"/>
  <c r="V594" i="8"/>
  <c r="AA821" i="8"/>
  <c r="Z821" i="8"/>
  <c r="AD821" i="8"/>
  <c r="W821" i="8"/>
  <c r="AC821" i="8"/>
  <c r="V821" i="8"/>
  <c r="AB1381" i="8"/>
  <c r="AD1381" i="8"/>
  <c r="W1381" i="8"/>
  <c r="AA1381" i="8"/>
  <c r="Z1381" i="8"/>
  <c r="AC1381" i="8"/>
  <c r="V1381" i="8"/>
  <c r="AD139" i="8"/>
  <c r="AC139" i="8"/>
  <c r="Z139" i="8"/>
  <c r="AB139" i="8"/>
  <c r="AA139" i="8"/>
  <c r="W139" i="8"/>
  <c r="V139" i="8"/>
  <c r="AB1521" i="8"/>
  <c r="Z1521" i="8"/>
  <c r="W1521" i="8"/>
  <c r="AD1521" i="8"/>
  <c r="AA1521" i="8"/>
  <c r="AF1521" i="8"/>
  <c r="AC1521" i="8"/>
  <c r="V1521" i="8"/>
  <c r="AC1117" i="8"/>
  <c r="W1117" i="8"/>
  <c r="AB1117" i="8"/>
  <c r="Z1117" i="8"/>
  <c r="AA1117" i="8"/>
  <c r="V1117" i="8"/>
  <c r="AB985" i="8"/>
  <c r="AA985" i="8"/>
  <c r="W985" i="8"/>
  <c r="Z985" i="8"/>
  <c r="AD985" i="8"/>
  <c r="AC955" i="8"/>
  <c r="AF955" i="8"/>
  <c r="AA955" i="8"/>
  <c r="AD955" i="8"/>
  <c r="Z955" i="8"/>
  <c r="AB955" i="8"/>
  <c r="W955" i="8"/>
  <c r="W1472" i="8"/>
  <c r="Z1472" i="8"/>
  <c r="AB1472" i="8"/>
  <c r="AC1472" i="8"/>
  <c r="AA1472" i="8"/>
  <c r="AB819" i="8"/>
  <c r="AC819" i="8"/>
  <c r="AD819" i="8"/>
  <c r="Z819" i="8"/>
  <c r="AA819" i="8"/>
  <c r="W819" i="8"/>
  <c r="AD423" i="8"/>
  <c r="W423" i="8"/>
  <c r="AC423" i="8"/>
  <c r="AB423" i="8"/>
  <c r="W1032" i="8"/>
  <c r="AB1032" i="8"/>
  <c r="Z1032" i="8"/>
  <c r="AA1032" i="8"/>
  <c r="AC1032" i="8"/>
  <c r="AA878" i="8"/>
  <c r="Z878" i="8"/>
  <c r="AB878" i="8"/>
  <c r="W878" i="8"/>
  <c r="AD878" i="8"/>
  <c r="AA1300" i="8"/>
  <c r="W1300" i="8"/>
  <c r="AC1300" i="8"/>
  <c r="AB1300" i="8"/>
  <c r="Z1300" i="8"/>
  <c r="AC1517" i="8"/>
  <c r="AD1517" i="8"/>
  <c r="AB1517" i="8"/>
  <c r="Z1517" i="8"/>
  <c r="W1517" i="8"/>
  <c r="AA1517" i="8"/>
  <c r="W441" i="8"/>
  <c r="AC441" i="8"/>
  <c r="AB441" i="8"/>
  <c r="AD441" i="8"/>
  <c r="AD153" i="8"/>
  <c r="AC153" i="8"/>
  <c r="AA153" i="8"/>
  <c r="AB153" i="8"/>
  <c r="W153" i="8"/>
  <c r="AF153" i="8"/>
  <c r="Z153" i="8"/>
  <c r="W564" i="8"/>
  <c r="AB564" i="8"/>
  <c r="AC564" i="8"/>
  <c r="AD564" i="8"/>
  <c r="AA564" i="8"/>
  <c r="W12" i="8"/>
  <c r="Z12" i="8"/>
  <c r="AC12" i="8"/>
  <c r="AA12" i="8"/>
  <c r="W247" i="8"/>
  <c r="AC247" i="8"/>
  <c r="AA247" i="8"/>
  <c r="Z247" i="8"/>
  <c r="Z928" i="8"/>
  <c r="W928" i="8"/>
  <c r="AB928" i="8"/>
  <c r="AA928" i="8"/>
  <c r="AB312" i="8"/>
  <c r="AD312" i="8"/>
  <c r="AA312" i="8"/>
  <c r="W312" i="8"/>
  <c r="AC312" i="8"/>
  <c r="W90" i="8"/>
  <c r="AF90" i="8"/>
  <c r="Z90" i="8"/>
  <c r="AD90" i="8"/>
  <c r="AA90" i="8"/>
  <c r="AB90" i="8"/>
  <c r="AC90" i="8"/>
  <c r="AB1048" i="8"/>
  <c r="W1048" i="8"/>
  <c r="AD1048" i="8"/>
  <c r="Z1048" i="8"/>
  <c r="AA1048" i="8"/>
  <c r="AB1156" i="8"/>
  <c r="Z1156" i="8"/>
  <c r="AB1042" i="8"/>
  <c r="AA1042" i="8"/>
  <c r="W1042" i="8"/>
  <c r="AD1042" i="8"/>
  <c r="Z1042" i="8"/>
  <c r="AC1042" i="8"/>
  <c r="Z1336" i="8"/>
  <c r="AA1336" i="8"/>
  <c r="W1336" i="8"/>
  <c r="AC1336" i="8"/>
  <c r="AB1336" i="8"/>
  <c r="Z135" i="8"/>
  <c r="AF135" i="8"/>
  <c r="W135" i="8"/>
  <c r="AD135" i="8"/>
  <c r="AA135" i="8"/>
  <c r="AB135" i="8"/>
  <c r="AC135" i="8"/>
  <c r="AA563" i="8"/>
  <c r="AB563" i="8"/>
  <c r="AD563" i="8"/>
  <c r="W563" i="8"/>
  <c r="AC563" i="8"/>
  <c r="AD1528" i="8"/>
  <c r="AB1528" i="8"/>
  <c r="AA1528" i="8"/>
  <c r="Z1528" i="8"/>
  <c r="AC1528" i="8"/>
  <c r="W1528" i="8"/>
  <c r="W485" i="8"/>
  <c r="AG485" i="8" s="1"/>
  <c r="Z485" i="8"/>
  <c r="AC485" i="8"/>
  <c r="AD485" i="8"/>
  <c r="AA485" i="8"/>
  <c r="AB451" i="8"/>
  <c r="W451" i="8"/>
  <c r="AA451" i="8"/>
  <c r="AC451" i="8"/>
  <c r="AC397" i="8"/>
  <c r="AD397" i="8"/>
  <c r="AB397" i="8"/>
  <c r="W397" i="8"/>
  <c r="Z397" i="8"/>
  <c r="AF397" i="8"/>
  <c r="AA397" i="8"/>
  <c r="AC494" i="8"/>
  <c r="AB494" i="8"/>
  <c r="Z494" i="8"/>
  <c r="W494" i="8"/>
  <c r="AA494" i="8"/>
  <c r="AA1116" i="8"/>
  <c r="W1116" i="8"/>
  <c r="AB1116" i="8"/>
  <c r="AC1116" i="8"/>
  <c r="AD1116" i="8"/>
  <c r="Z1116" i="8"/>
  <c r="AA376" i="8"/>
  <c r="W376" i="8"/>
  <c r="AB376" i="8"/>
  <c r="AC376" i="8"/>
  <c r="AD376" i="8"/>
  <c r="Z376" i="8"/>
  <c r="AF376" i="8"/>
  <c r="AD155" i="8"/>
  <c r="W155" i="8"/>
  <c r="AC155" i="8"/>
  <c r="AF155" i="8"/>
  <c r="AA155" i="8"/>
  <c r="Z155" i="8"/>
  <c r="AB155" i="8"/>
  <c r="AB1335" i="8"/>
  <c r="AC1335" i="8"/>
  <c r="Z1335" i="8"/>
  <c r="W1335" i="8"/>
  <c r="AA1335" i="8"/>
  <c r="AD384" i="8"/>
  <c r="AA384" i="8"/>
  <c r="AF384" i="8"/>
  <c r="W384" i="8"/>
  <c r="Z384" i="8"/>
  <c r="AB384" i="8"/>
  <c r="AC384" i="8"/>
  <c r="W947" i="8"/>
  <c r="AD947" i="8"/>
  <c r="Z947" i="8"/>
  <c r="AC947" i="8"/>
  <c r="AA947" i="8"/>
  <c r="AB947" i="8"/>
  <c r="AB1426" i="8"/>
  <c r="W1426" i="8"/>
  <c r="AC1426" i="8"/>
  <c r="AA1426" i="8"/>
  <c r="Z1426" i="8"/>
  <c r="AC432" i="8"/>
  <c r="AD432" i="8"/>
  <c r="W432" i="8"/>
  <c r="AB432" i="8"/>
  <c r="W404" i="8"/>
  <c r="AB404" i="8"/>
  <c r="AC404" i="8"/>
  <c r="AA404" i="8"/>
  <c r="AA1497" i="8"/>
  <c r="Z1497" i="8"/>
  <c r="AD1497" i="8"/>
  <c r="AB1497" i="8"/>
  <c r="AC1497" i="8"/>
  <c r="W1497" i="8"/>
  <c r="AC465" i="8"/>
  <c r="AD465" i="8"/>
  <c r="W465" i="8"/>
  <c r="AA465" i="8"/>
  <c r="AB465" i="8"/>
  <c r="Z1249" i="8"/>
  <c r="AD1249" i="8"/>
  <c r="W1249" i="8"/>
  <c r="AB1249" i="8"/>
  <c r="AC1249" i="8"/>
  <c r="AF1249" i="8"/>
  <c r="AA1249" i="8"/>
  <c r="AC156" i="8"/>
  <c r="W156" i="8"/>
  <c r="AF156" i="8"/>
  <c r="Z156" i="8"/>
  <c r="AD156" i="8"/>
  <c r="AB156" i="8"/>
  <c r="AA156" i="8"/>
  <c r="W902" i="8"/>
  <c r="AC902" i="8"/>
  <c r="Z902" i="8"/>
  <c r="AA902" i="8"/>
  <c r="AB902" i="8"/>
  <c r="AD420" i="8"/>
  <c r="AA420" i="8"/>
  <c r="AC420" i="8"/>
  <c r="W420" i="8"/>
  <c r="AB420" i="8"/>
  <c r="AB1313" i="8"/>
  <c r="AA1313" i="8"/>
  <c r="AC1313" i="8"/>
  <c r="Z1313" i="8"/>
  <c r="W1313" i="8"/>
  <c r="Z1358" i="8"/>
  <c r="AA1358" i="8"/>
  <c r="AC1358" i="8"/>
  <c r="AB1358" i="8"/>
  <c r="W1358" i="8"/>
  <c r="Y1156" i="8"/>
  <c r="AB1130" i="8"/>
  <c r="W1130" i="8"/>
  <c r="AC1130" i="8"/>
  <c r="Z1130" i="8"/>
  <c r="AA1130" i="8"/>
  <c r="W63" i="8"/>
  <c r="Z63" i="8"/>
  <c r="AB63" i="8"/>
  <c r="AA63" i="8"/>
  <c r="AC63" i="8"/>
  <c r="AD63" i="8"/>
  <c r="AB1355" i="8"/>
  <c r="AA1355" i="8"/>
  <c r="W1355" i="8"/>
  <c r="Z1355" i="8"/>
  <c r="AC1355" i="8"/>
  <c r="AB286" i="8"/>
  <c r="AD286" i="8"/>
  <c r="AC286" i="8"/>
  <c r="W286" i="8"/>
  <c r="AC107" i="8"/>
  <c r="AD107" i="8"/>
  <c r="AA107" i="8"/>
  <c r="W107" i="8"/>
  <c r="AB107" i="8"/>
  <c r="Z107" i="8"/>
  <c r="AB1342" i="8"/>
  <c r="W1342" i="8"/>
  <c r="AA1342" i="8"/>
  <c r="AC1342" i="8"/>
  <c r="Z1342" i="8"/>
  <c r="AB1414" i="8"/>
  <c r="W1414" i="8"/>
  <c r="AA1414" i="8"/>
  <c r="AC1414" i="8"/>
  <c r="Z1414" i="8"/>
  <c r="AD626" i="8"/>
  <c r="AA626" i="8"/>
  <c r="AB626" i="8"/>
  <c r="AC626" i="8"/>
  <c r="W626" i="8"/>
  <c r="W456" i="8"/>
  <c r="AB456" i="8"/>
  <c r="AC456" i="8"/>
  <c r="AD456" i="8"/>
  <c r="Z1199" i="8"/>
  <c r="W1199" i="8"/>
  <c r="AB1199" i="8"/>
  <c r="AD1199" i="8"/>
  <c r="AC1199" i="8"/>
  <c r="AA1199" i="8"/>
  <c r="AD1366" i="8"/>
  <c r="AB1366" i="8"/>
  <c r="Z1366" i="8"/>
  <c r="AA1366" i="8"/>
  <c r="W1366" i="8"/>
  <c r="AC1366" i="8"/>
  <c r="AF129" i="8"/>
  <c r="W129" i="8"/>
  <c r="AC129" i="8"/>
  <c r="AA129" i="8"/>
  <c r="Z129" i="8"/>
  <c r="AB129" i="8"/>
  <c r="AD129" i="8"/>
  <c r="W229" i="8"/>
  <c r="AD229" i="8"/>
  <c r="AC229" i="8"/>
  <c r="AA229" i="8"/>
  <c r="AB229" i="8"/>
  <c r="AA56" i="8"/>
  <c r="AB56" i="8"/>
  <c r="AC56" i="8"/>
  <c r="W56" i="8"/>
  <c r="AD56" i="8"/>
  <c r="Z56" i="8"/>
  <c r="W1102" i="8"/>
  <c r="AB1102" i="8"/>
  <c r="AC1102" i="8"/>
  <c r="AA1102" i="8"/>
  <c r="Z1102" i="8"/>
  <c r="AB361" i="8"/>
  <c r="Z361" i="8"/>
  <c r="AC361" i="8"/>
  <c r="W361" i="8"/>
  <c r="AA361" i="8"/>
  <c r="AF361" i="8"/>
  <c r="AD361" i="8"/>
  <c r="Z1073" i="8"/>
  <c r="AB1073" i="8"/>
  <c r="AC1073" i="8"/>
  <c r="W1073" i="8"/>
  <c r="AA1073" i="8"/>
  <c r="AB762" i="8"/>
  <c r="W762" i="8"/>
  <c r="AC762" i="8"/>
  <c r="AD762" i="8"/>
  <c r="Z1404" i="8"/>
  <c r="AA1404" i="8"/>
  <c r="W1404" i="8"/>
  <c r="AB1404" i="8"/>
  <c r="AC1404" i="8"/>
  <c r="AB1275" i="8"/>
  <c r="Z1275" i="8"/>
  <c r="AA1275" i="8"/>
  <c r="AC1275" i="8"/>
  <c r="W1275" i="8"/>
  <c r="AD749" i="8"/>
  <c r="AB749" i="8"/>
  <c r="W749" i="8"/>
  <c r="AC749" i="8"/>
  <c r="W545" i="8"/>
  <c r="AA545" i="8"/>
  <c r="Z545" i="8"/>
  <c r="AD545" i="8"/>
  <c r="AC545" i="8"/>
  <c r="AB866" i="8"/>
  <c r="W866" i="8"/>
  <c r="AA866" i="8"/>
  <c r="Z866" i="8"/>
  <c r="W532" i="8"/>
  <c r="AA532" i="8"/>
  <c r="AC532" i="8"/>
  <c r="AD532" i="8"/>
  <c r="AB532" i="8"/>
  <c r="AD305" i="8"/>
  <c r="AB305" i="8"/>
  <c r="AA305" i="8"/>
  <c r="AC305" i="8"/>
  <c r="W305" i="8"/>
  <c r="AC1479" i="8"/>
  <c r="W1479" i="8"/>
  <c r="AA1479" i="8"/>
  <c r="AB1479" i="8"/>
  <c r="Z1479" i="8"/>
  <c r="AF1252" i="8"/>
  <c r="AA1252" i="8"/>
  <c r="AC1252" i="8"/>
  <c r="W1252" i="8"/>
  <c r="AB1252" i="8"/>
  <c r="AD1252" i="8"/>
  <c r="Z1252" i="8"/>
  <c r="AB1449" i="8"/>
  <c r="Z1449" i="8"/>
  <c r="AA1449" i="8"/>
  <c r="AC1449" i="8"/>
  <c r="W1449" i="8"/>
  <c r="AB698" i="8"/>
  <c r="W698" i="8"/>
  <c r="AC698" i="8"/>
  <c r="AD698" i="8"/>
  <c r="AA698" i="8"/>
  <c r="Z183" i="8"/>
  <c r="AF183" i="8"/>
  <c r="AC183" i="8"/>
  <c r="AB183" i="8"/>
  <c r="AD183" i="8"/>
  <c r="W183" i="8"/>
  <c r="AA183" i="8"/>
  <c r="W891" i="8"/>
  <c r="AA891" i="8"/>
  <c r="AB891" i="8"/>
  <c r="Z891" i="8"/>
  <c r="AC287" i="8"/>
  <c r="W287" i="8"/>
  <c r="AD287" i="8"/>
  <c r="W1072" i="8"/>
  <c r="AC1072" i="8"/>
  <c r="Z1072" i="8"/>
  <c r="AB1072" i="8"/>
  <c r="AA1072" i="8"/>
  <c r="AD797" i="8"/>
  <c r="Z797" i="8"/>
  <c r="AA797" i="8"/>
  <c r="AC797" i="8"/>
  <c r="W797" i="8"/>
  <c r="V797" i="8"/>
  <c r="AE1261" i="8"/>
  <c r="V1261" i="8"/>
  <c r="AD754" i="8"/>
  <c r="AC754" i="8"/>
  <c r="W754" i="8"/>
  <c r="AA754" i="8"/>
  <c r="AB754" i="8"/>
  <c r="AC1070" i="8"/>
  <c r="Z1070" i="8"/>
  <c r="AA1070" i="8"/>
  <c r="W1070" i="8"/>
  <c r="V1070" i="8"/>
  <c r="AB1070" i="8"/>
  <c r="W474" i="8"/>
  <c r="AD474" i="8"/>
  <c r="AC474" i="8"/>
  <c r="AB474" i="8"/>
  <c r="AA474" i="8"/>
  <c r="W1345" i="8"/>
  <c r="AB1345" i="8"/>
  <c r="Z1345" i="8"/>
  <c r="AA1345" i="8"/>
  <c r="AC1345" i="8"/>
  <c r="V1345" i="8"/>
  <c r="AC252" i="8"/>
  <c r="W252" i="8"/>
  <c r="AB252" i="8"/>
  <c r="AD252" i="8"/>
  <c r="V252" i="8"/>
  <c r="AD905" i="8"/>
  <c r="AF905" i="8"/>
  <c r="AA905" i="8"/>
  <c r="AB905" i="8"/>
  <c r="W905" i="8"/>
  <c r="AC905" i="8"/>
  <c r="Z905" i="8"/>
  <c r="V905" i="8"/>
  <c r="AF74" i="8"/>
  <c r="Z74" i="8"/>
  <c r="AC74" i="8"/>
  <c r="AD74" i="8"/>
  <c r="AB74" i="8"/>
  <c r="AA74" i="8"/>
  <c r="W74" i="8"/>
  <c r="AC686" i="8"/>
  <c r="AB686" i="8"/>
  <c r="W686" i="8"/>
  <c r="AD686" i="8"/>
  <c r="AA686" i="8"/>
  <c r="AB645" i="8"/>
  <c r="AD645" i="8"/>
  <c r="W645" i="8"/>
  <c r="AC645" i="8"/>
  <c r="AA645" i="8"/>
  <c r="V645" i="8"/>
  <c r="AA5" i="8"/>
  <c r="W5" i="8"/>
  <c r="AD5" i="8"/>
  <c r="AC5" i="8"/>
  <c r="AB5" i="8"/>
  <c r="V5" i="8"/>
  <c r="W1282" i="8"/>
  <c r="AA1282" i="8"/>
  <c r="AB1282" i="8"/>
  <c r="AC1282" i="8"/>
  <c r="Z1282" i="8"/>
  <c r="V1282" i="8"/>
  <c r="Y839" i="8"/>
  <c r="AA1507" i="8"/>
  <c r="AC1507" i="8"/>
  <c r="AB1507" i="8"/>
  <c r="W1507" i="8"/>
  <c r="Z1507" i="8"/>
  <c r="AD1507" i="8"/>
  <c r="V1507" i="8"/>
  <c r="AD899" i="8"/>
  <c r="AC899" i="8"/>
  <c r="AF899" i="8"/>
  <c r="W899" i="8"/>
  <c r="Z899" i="8"/>
  <c r="AB899" i="8"/>
  <c r="AA899" i="8"/>
  <c r="V899" i="8"/>
  <c r="AD15" i="8"/>
  <c r="AA15" i="8"/>
  <c r="W15" i="8"/>
  <c r="AC15" i="8"/>
  <c r="Z15" i="8"/>
  <c r="AB15" i="8"/>
  <c r="V15" i="8"/>
  <c r="W372" i="8"/>
  <c r="AD372" i="8"/>
  <c r="AA372" i="8"/>
  <c r="Z372" i="8"/>
  <c r="AC372" i="8"/>
  <c r="AF372" i="8"/>
  <c r="AB372" i="8"/>
  <c r="V372" i="8"/>
  <c r="W89" i="8"/>
  <c r="AA89" i="8"/>
  <c r="Z89" i="8"/>
  <c r="AC89" i="8"/>
  <c r="AD89" i="8"/>
  <c r="AF89" i="8"/>
  <c r="AB89" i="8"/>
  <c r="V89" i="8"/>
  <c r="AB649" i="8"/>
  <c r="AC649" i="8"/>
  <c r="W649" i="8"/>
  <c r="AD649" i="8"/>
  <c r="V649" i="8"/>
  <c r="W1276" i="8"/>
  <c r="AC1276" i="8"/>
  <c r="AA1276" i="8"/>
  <c r="Z1276" i="8"/>
  <c r="AB1276" i="8"/>
  <c r="V1276" i="8"/>
  <c r="Z1095" i="8"/>
  <c r="AB1095" i="8"/>
  <c r="W1095" i="8"/>
  <c r="AC1095" i="8"/>
  <c r="AA1095" i="8"/>
  <c r="V1095" i="8"/>
  <c r="AE878" i="8"/>
  <c r="Y878" i="8"/>
  <c r="AD556" i="8"/>
  <c r="AB556" i="8"/>
  <c r="W556" i="8"/>
  <c r="AC556" i="8"/>
  <c r="V556" i="8"/>
  <c r="W717" i="8"/>
  <c r="AD717" i="8"/>
  <c r="AC717" i="8"/>
  <c r="AB717" i="8"/>
  <c r="V717" i="8"/>
  <c r="Z1114" i="8"/>
  <c r="AB1114" i="8"/>
  <c r="AD1114" i="8"/>
  <c r="AA1114" i="8"/>
  <c r="W1114" i="8"/>
  <c r="V1114" i="8"/>
  <c r="V1330" i="8"/>
  <c r="AA10" i="8"/>
  <c r="AC10" i="8"/>
  <c r="AB10" i="8"/>
  <c r="Z10" i="8"/>
  <c r="W10" i="8"/>
  <c r="AD10" i="8"/>
  <c r="AD771" i="8"/>
  <c r="Z771" i="8"/>
  <c r="AA771" i="8"/>
  <c r="AC771" i="8"/>
  <c r="W771" i="8"/>
  <c r="AB1383" i="8"/>
  <c r="W1383" i="8"/>
  <c r="AC1383" i="8"/>
  <c r="Z1383" i="8"/>
  <c r="AD1383" i="8"/>
  <c r="AA1383" i="8"/>
  <c r="W26" i="8"/>
  <c r="AD26" i="8"/>
  <c r="AB26" i="8"/>
  <c r="AC26" i="8"/>
  <c r="AA26" i="8"/>
  <c r="AB1165" i="8"/>
  <c r="AC1165" i="8"/>
  <c r="W1165" i="8"/>
  <c r="AA1165" i="8"/>
  <c r="AD1165" i="8"/>
  <c r="AA1359" i="8"/>
  <c r="AB1359" i="8"/>
  <c r="AC1359" i="8"/>
  <c r="Z1359" i="8"/>
  <c r="W1359" i="8"/>
  <c r="AC570" i="8"/>
  <c r="AA570" i="8"/>
  <c r="AB570" i="8"/>
  <c r="AD570" i="8"/>
  <c r="W570" i="8"/>
  <c r="Z922" i="8"/>
  <c r="AD922" i="8"/>
  <c r="AF922" i="8"/>
  <c r="AB922" i="8"/>
  <c r="W922" i="8"/>
  <c r="AA922" i="8"/>
  <c r="AC922" i="8"/>
  <c r="AD892" i="8"/>
  <c r="Z892" i="8"/>
  <c r="AA892" i="8"/>
  <c r="AB892" i="8"/>
  <c r="W892" i="8"/>
  <c r="W16" i="8"/>
  <c r="AA16" i="8"/>
  <c r="AB16" i="8"/>
  <c r="AC16" i="8"/>
  <c r="AD1253" i="8"/>
  <c r="AA1253" i="8"/>
  <c r="AC1253" i="8"/>
  <c r="AF1253" i="8"/>
  <c r="Z1253" i="8"/>
  <c r="AB1253" i="8"/>
  <c r="W1253" i="8"/>
  <c r="AC351" i="8"/>
  <c r="AA351" i="8"/>
  <c r="AD351" i="8"/>
  <c r="W351" i="8"/>
  <c r="Z351" i="8"/>
  <c r="AB303" i="8"/>
  <c r="AA303" i="8"/>
  <c r="AC303" i="8"/>
  <c r="W303" i="8"/>
  <c r="AD303" i="8"/>
  <c r="AB1111" i="8"/>
  <c r="W1111" i="8"/>
  <c r="AC1111" i="8"/>
  <c r="AA1111" i="8"/>
  <c r="Z1111" i="8"/>
  <c r="AC334" i="8"/>
  <c r="W334" i="8"/>
  <c r="Z334" i="8"/>
  <c r="AA334" i="8"/>
  <c r="AD334" i="8"/>
  <c r="AB1081" i="8"/>
  <c r="AC1081" i="8"/>
  <c r="AA1081" i="8"/>
  <c r="W1081" i="8"/>
  <c r="Z1081" i="8"/>
  <c r="W382" i="8"/>
  <c r="AF382" i="8"/>
  <c r="AD382" i="8"/>
  <c r="AC382" i="8"/>
  <c r="AA382" i="8"/>
  <c r="Z382" i="8"/>
  <c r="AB382" i="8"/>
  <c r="AC612" i="8"/>
  <c r="W612" i="8"/>
  <c r="AB612" i="8"/>
  <c r="AD612" i="8"/>
  <c r="AA612" i="8"/>
  <c r="AC748" i="8"/>
  <c r="AD748" i="8"/>
  <c r="W748" i="8"/>
  <c r="AB748" i="8"/>
  <c r="AD176" i="8"/>
  <c r="AB176" i="8"/>
  <c r="AA176" i="8"/>
  <c r="Z176" i="8"/>
  <c r="AC176" i="8"/>
  <c r="W176" i="8"/>
  <c r="AF176" i="8"/>
  <c r="AB1160" i="8"/>
  <c r="Z1160" i="8"/>
  <c r="AA1160" i="8"/>
  <c r="AC1160" i="8"/>
  <c r="W1160" i="8"/>
  <c r="AD1160" i="8"/>
  <c r="AD1371" i="8"/>
  <c r="AF1371" i="8"/>
  <c r="AB1371" i="8"/>
  <c r="W1371" i="8"/>
  <c r="Z1371" i="8"/>
  <c r="AC1371" i="8"/>
  <c r="AA1371" i="8"/>
  <c r="W185" i="8"/>
  <c r="AA185" i="8"/>
  <c r="Z185" i="8"/>
  <c r="AD185" i="8"/>
  <c r="AB185" i="8"/>
  <c r="AF185" i="8"/>
  <c r="AC185" i="8"/>
  <c r="AB170" i="8"/>
  <c r="Z170" i="8"/>
  <c r="AD170" i="8"/>
  <c r="AC170" i="8"/>
  <c r="AA170" i="8"/>
  <c r="AF170" i="8"/>
  <c r="W170" i="8"/>
  <c r="AA1123" i="8"/>
  <c r="Z1123" i="8"/>
  <c r="W1123" i="8"/>
  <c r="AB1123" i="8"/>
  <c r="AC1123" i="8"/>
  <c r="AB1400" i="8"/>
  <c r="AC1400" i="8"/>
  <c r="Z1400" i="8"/>
  <c r="AA1400" i="8"/>
  <c r="W1400" i="8"/>
  <c r="W321" i="8"/>
  <c r="AC321" i="8"/>
  <c r="AD321" i="8"/>
  <c r="W1198" i="8"/>
  <c r="AB1198" i="8"/>
  <c r="Z1198" i="8"/>
  <c r="AD1198" i="8"/>
  <c r="AA1198" i="8"/>
  <c r="AC1198" i="8"/>
  <c r="AB25" i="8"/>
  <c r="W25" i="8"/>
  <c r="AA25" i="8"/>
  <c r="AC25" i="8"/>
  <c r="V985" i="8"/>
  <c r="AB1119" i="8"/>
  <c r="AA1119" i="8"/>
  <c r="Z1119" i="8"/>
  <c r="AC1119" i="8"/>
  <c r="W1119" i="8"/>
  <c r="V213" i="8"/>
  <c r="AD342" i="8"/>
  <c r="AA342" i="8"/>
  <c r="AC342" i="8"/>
  <c r="W342" i="8"/>
  <c r="Z342" i="8"/>
  <c r="AA1240" i="8"/>
  <c r="AD1240" i="8"/>
  <c r="AC1240" i="8"/>
  <c r="W1240" i="8"/>
  <c r="AB1240" i="8"/>
  <c r="Z1240" i="8"/>
  <c r="V1268" i="8"/>
  <c r="AA1263" i="8"/>
  <c r="AC1263" i="8"/>
  <c r="W1263" i="8"/>
  <c r="AB1263" i="8"/>
  <c r="Z1263" i="8"/>
  <c r="V10" i="8"/>
  <c r="W100" i="8"/>
  <c r="AB100" i="8"/>
  <c r="AD100" i="8"/>
  <c r="AA100" i="8"/>
  <c r="AC100" i="8"/>
  <c r="Z100" i="8"/>
  <c r="AB667" i="8"/>
  <c r="W667" i="8"/>
  <c r="AC667" i="8"/>
  <c r="AD667" i="8"/>
  <c r="V955" i="8"/>
  <c r="AB274" i="8"/>
  <c r="W274" i="8"/>
  <c r="AD274" i="8"/>
  <c r="AC274" i="8"/>
  <c r="AA274" i="8"/>
  <c r="AD279" i="8"/>
  <c r="W279" i="8"/>
  <c r="AC279" i="8"/>
  <c r="AB279" i="8"/>
  <c r="AA279" i="8"/>
  <c r="V771" i="8"/>
  <c r="Z523" i="8"/>
  <c r="AC523" i="8"/>
  <c r="AD523" i="8"/>
  <c r="AA523" i="8"/>
  <c r="W523" i="8"/>
  <c r="AG523" i="8" s="1"/>
  <c r="Z1220" i="8"/>
  <c r="AC1220" i="8"/>
  <c r="W1220" i="8"/>
  <c r="AA1220" i="8"/>
  <c r="AD1220" i="8"/>
  <c r="Z997" i="8"/>
  <c r="AA997" i="8"/>
  <c r="W997" i="8"/>
  <c r="AC997" i="8"/>
  <c r="AB997" i="8"/>
  <c r="W768" i="8"/>
  <c r="AB768" i="8"/>
  <c r="AD768" i="8"/>
  <c r="AA768" i="8"/>
  <c r="AC768" i="8"/>
  <c r="Z993" i="8"/>
  <c r="AB993" i="8"/>
  <c r="AC993" i="8"/>
  <c r="AA993" i="8"/>
  <c r="W993" i="8"/>
  <c r="V1472" i="8"/>
  <c r="AC601" i="8"/>
  <c r="AD601" i="8"/>
  <c r="AB601" i="8"/>
  <c r="AA601" i="8"/>
  <c r="W601" i="8"/>
  <c r="AC1425" i="8"/>
  <c r="AB1425" i="8"/>
  <c r="Z1425" i="8"/>
  <c r="AA1425" i="8"/>
  <c r="W1425" i="8"/>
  <c r="V1383" i="8"/>
  <c r="AD1020" i="8"/>
  <c r="Z1020" i="8"/>
  <c r="AA1020" i="8"/>
  <c r="AB1020" i="8"/>
  <c r="W1020" i="8"/>
  <c r="V1185" i="8"/>
  <c r="AD703" i="8"/>
  <c r="AB703" i="8"/>
  <c r="AC703" i="8"/>
  <c r="AA703" i="8"/>
  <c r="W703" i="8"/>
  <c r="AD128" i="8"/>
  <c r="Z128" i="8"/>
  <c r="AA128" i="8"/>
  <c r="AF128" i="8"/>
  <c r="W128" i="8"/>
  <c r="AC128" i="8"/>
  <c r="AB128" i="8"/>
  <c r="AC999" i="8"/>
  <c r="W999" i="8"/>
  <c r="AB999" i="8"/>
  <c r="AA999" i="8"/>
  <c r="Z999" i="8"/>
  <c r="W275" i="8"/>
  <c r="AD275" i="8"/>
  <c r="AB275" i="8"/>
  <c r="AA275" i="8"/>
  <c r="AC275" i="8"/>
  <c r="AF951" i="8"/>
  <c r="AD951" i="8"/>
  <c r="AA951" i="8"/>
  <c r="AB951" i="8"/>
  <c r="Z951" i="8"/>
  <c r="AC951" i="8"/>
  <c r="W951" i="8"/>
  <c r="AB987" i="8"/>
  <c r="AC987" i="8"/>
  <c r="W987" i="8"/>
  <c r="Z987" i="8"/>
  <c r="AA987" i="8"/>
  <c r="AD392" i="8"/>
  <c r="AA392" i="8"/>
  <c r="AB392" i="8"/>
  <c r="Z392" i="8"/>
  <c r="AC392" i="8"/>
  <c r="AF392" i="8"/>
  <c r="W392" i="8"/>
  <c r="AD898" i="8"/>
  <c r="AF898" i="8"/>
  <c r="Z898" i="8"/>
  <c r="AC898" i="8"/>
  <c r="AB898" i="8"/>
  <c r="W898" i="8"/>
  <c r="AA898" i="8"/>
  <c r="Z706" i="8"/>
  <c r="AC706" i="8"/>
  <c r="AA706" i="8"/>
  <c r="AD706" i="8"/>
  <c r="W706" i="8"/>
  <c r="AF359" i="8"/>
  <c r="W359" i="8"/>
  <c r="AC359" i="8"/>
  <c r="AD359" i="8"/>
  <c r="Z359" i="8"/>
  <c r="AB359" i="8"/>
  <c r="AA359" i="8"/>
  <c r="AB1191" i="8"/>
  <c r="AD1191" i="8"/>
  <c r="Z1191" i="8"/>
  <c r="AA1191" i="8"/>
  <c r="AC1191" i="8"/>
  <c r="W1191" i="8"/>
  <c r="AC1089" i="8"/>
  <c r="W1089" i="8"/>
  <c r="AA1089" i="8"/>
  <c r="Z1089" i="8"/>
  <c r="AB1089" i="8"/>
  <c r="AC1277" i="8"/>
  <c r="AA1277" i="8"/>
  <c r="AB1277" i="8"/>
  <c r="Z1277" i="8"/>
  <c r="W1277" i="8"/>
  <c r="AC1053" i="8"/>
  <c r="Z1053" i="8"/>
  <c r="W1053" i="8"/>
  <c r="AB1053" i="8"/>
  <c r="AA1053" i="8"/>
  <c r="AA1511" i="8"/>
  <c r="Z1511" i="8"/>
  <c r="W1511" i="8"/>
  <c r="AB1511" i="8"/>
  <c r="AD1511" i="8"/>
  <c r="AC1511" i="8"/>
  <c r="AD586" i="8"/>
  <c r="AB586" i="8"/>
  <c r="W586" i="8"/>
  <c r="AC586" i="8"/>
  <c r="AA586" i="8"/>
  <c r="AF142" i="8"/>
  <c r="AD142" i="8"/>
  <c r="Z142" i="8"/>
  <c r="AA142" i="8"/>
  <c r="AC142" i="8"/>
  <c r="W142" i="8"/>
  <c r="AB142" i="8"/>
  <c r="AD851" i="8"/>
  <c r="AC851" i="8"/>
  <c r="AB851" i="8"/>
  <c r="AA851" i="8"/>
  <c r="W851" i="8"/>
  <c r="Z851" i="8"/>
  <c r="AF160" i="8"/>
  <c r="W160" i="8"/>
  <c r="AC160" i="8"/>
  <c r="AA160" i="8"/>
  <c r="Z160" i="8"/>
  <c r="AB160" i="8"/>
  <c r="AD160" i="8"/>
  <c r="Y550" i="8"/>
  <c r="AB1168" i="8"/>
  <c r="AC1168" i="8"/>
  <c r="AA1168" i="8"/>
  <c r="Z1168" i="8"/>
  <c r="W1168" i="8"/>
  <c r="AD1168" i="8"/>
  <c r="AF393" i="8"/>
  <c r="Z393" i="8"/>
  <c r="AA393" i="8"/>
  <c r="AD393" i="8"/>
  <c r="AC393" i="8"/>
  <c r="AB393" i="8"/>
  <c r="W393" i="8"/>
  <c r="AD338" i="8"/>
  <c r="AC338" i="8"/>
  <c r="AA338" i="8"/>
  <c r="W338" i="8"/>
  <c r="Z338" i="8"/>
  <c r="AA1317" i="8"/>
  <c r="Z1317" i="8"/>
  <c r="AB1317" i="8"/>
  <c r="AC1317" i="8"/>
  <c r="W1317" i="8"/>
  <c r="AB448" i="8"/>
  <c r="W448" i="8"/>
  <c r="AC448" i="8"/>
  <c r="AF448" i="8"/>
  <c r="AD448" i="8"/>
  <c r="Z448" i="8"/>
  <c r="AA448" i="8"/>
  <c r="AB883" i="8"/>
  <c r="AD883" i="8"/>
  <c r="W883" i="8"/>
  <c r="Z883" i="8"/>
  <c r="AA883" i="8"/>
  <c r="Z929" i="8"/>
  <c r="W929" i="8"/>
  <c r="AC929" i="8"/>
  <c r="AA929" i="8"/>
  <c r="AB929" i="8"/>
  <c r="AC535" i="8"/>
  <c r="AB535" i="8"/>
  <c r="AD535" i="8"/>
  <c r="W535" i="8"/>
  <c r="AA535" i="8"/>
  <c r="AB1266" i="8"/>
  <c r="Z1266" i="8"/>
  <c r="AA1266" i="8"/>
  <c r="AC1266" i="8"/>
  <c r="W1266" i="8"/>
  <c r="Z907" i="8"/>
  <c r="AA907" i="8"/>
  <c r="AC907" i="8"/>
  <c r="AB907" i="8"/>
  <c r="W907" i="8"/>
  <c r="AF907" i="8"/>
  <c r="AD907" i="8"/>
  <c r="W1174" i="8"/>
  <c r="Z1174" i="8"/>
  <c r="AA1174" i="8"/>
  <c r="AC1174" i="8"/>
  <c r="AB1174" i="8"/>
  <c r="AA345" i="8"/>
  <c r="AD345" i="8"/>
  <c r="AC345" i="8"/>
  <c r="Z345" i="8"/>
  <c r="W345" i="8"/>
  <c r="AC65" i="8"/>
  <c r="Z65" i="8"/>
  <c r="AB65" i="8"/>
  <c r="AD65" i="8"/>
  <c r="AA65" i="8"/>
  <c r="W65" i="8"/>
  <c r="AC297" i="8"/>
  <c r="W297" i="8"/>
  <c r="AB297" i="8"/>
  <c r="AD297" i="8"/>
  <c r="AA1285" i="8"/>
  <c r="W1285" i="8"/>
  <c r="AB1285" i="8"/>
  <c r="AC1285" i="8"/>
  <c r="Z1285" i="8"/>
  <c r="W1311" i="8"/>
  <c r="AB1311" i="8"/>
  <c r="AA1311" i="8"/>
  <c r="AC1311" i="8"/>
  <c r="Z1311" i="8"/>
  <c r="W791" i="8"/>
  <c r="AC791" i="8"/>
  <c r="AA791" i="8"/>
  <c r="AD791" i="8"/>
  <c r="AB791" i="8"/>
  <c r="AD743" i="8"/>
  <c r="AB743" i="8"/>
  <c r="W743" i="8"/>
  <c r="AC743" i="8"/>
  <c r="AC251" i="8"/>
  <c r="W251" i="8"/>
  <c r="AD251" i="8"/>
  <c r="AB251" i="8"/>
  <c r="AA251" i="8"/>
  <c r="AC225" i="8"/>
  <c r="AA225" i="8"/>
  <c r="AB225" i="8"/>
  <c r="W225" i="8"/>
  <c r="AG225" i="8" s="1"/>
  <c r="AD225" i="8"/>
  <c r="Y1151" i="8"/>
  <c r="AC541" i="8"/>
  <c r="Z541" i="8"/>
  <c r="W541" i="8"/>
  <c r="AD541" i="8"/>
  <c r="AA541" i="8"/>
  <c r="AA881" i="8"/>
  <c r="Z881" i="8"/>
  <c r="AF881" i="8"/>
  <c r="AC881" i="8"/>
  <c r="AB881" i="8"/>
  <c r="W881" i="8"/>
  <c r="AD881" i="8"/>
  <c r="AB948" i="8"/>
  <c r="AA948" i="8"/>
  <c r="Z948" i="8"/>
  <c r="AC948" i="8"/>
  <c r="W948" i="8"/>
  <c r="AA1273" i="8"/>
  <c r="W1273" i="8"/>
  <c r="AB1273" i="8"/>
  <c r="Z1273" i="8"/>
  <c r="AC1273" i="8"/>
  <c r="Y1435" i="8"/>
  <c r="W889" i="8"/>
  <c r="AB889" i="8"/>
  <c r="AC889" i="8"/>
  <c r="AD889" i="8"/>
  <c r="Z1411" i="8"/>
  <c r="AC1411" i="8"/>
  <c r="AA1411" i="8"/>
  <c r="AB1411" i="8"/>
  <c r="W1411" i="8"/>
  <c r="W764" i="8"/>
  <c r="AC764" i="8"/>
  <c r="AD764" i="8"/>
  <c r="AB764" i="8"/>
  <c r="AA764" i="8"/>
  <c r="AD195" i="8"/>
  <c r="Z195" i="8"/>
  <c r="AB195" i="8"/>
  <c r="AF195" i="8"/>
  <c r="AC195" i="8"/>
  <c r="AA195" i="8"/>
  <c r="W195" i="8"/>
  <c r="AC54" i="8"/>
  <c r="W54" i="8"/>
  <c r="AB54" i="8"/>
  <c r="Z54" i="8"/>
  <c r="AA54" i="8"/>
  <c r="AD54" i="8"/>
  <c r="AD224" i="8"/>
  <c r="AB224" i="8"/>
  <c r="AC224" i="8"/>
  <c r="W224" i="8"/>
  <c r="AA224" i="8"/>
  <c r="W653" i="8"/>
  <c r="AB653" i="8"/>
  <c r="AD653" i="8"/>
  <c r="AC653" i="8"/>
  <c r="Y1261" i="8"/>
  <c r="AB1066" i="8"/>
  <c r="AC1066" i="8"/>
  <c r="AA1066" i="8"/>
  <c r="W1066" i="8"/>
  <c r="Z1066" i="8"/>
  <c r="W926" i="8"/>
  <c r="AC926" i="8"/>
  <c r="AD926" i="8"/>
  <c r="AA926" i="8"/>
  <c r="AB926" i="8"/>
  <c r="Z926" i="8"/>
  <c r="AB1415" i="8"/>
  <c r="AC1415" i="8"/>
  <c r="W1415" i="8"/>
  <c r="AA1415" i="8"/>
  <c r="Z1415" i="8"/>
  <c r="W390" i="8"/>
  <c r="AA390" i="8"/>
  <c r="AB390" i="8"/>
  <c r="AC390" i="8"/>
  <c r="AD390" i="8"/>
  <c r="AF390" i="8"/>
  <c r="Z390" i="8"/>
  <c r="W1432" i="8"/>
  <c r="Z1432" i="8"/>
  <c r="AC1432" i="8"/>
  <c r="AA1432" i="8"/>
  <c r="AB1432" i="8"/>
  <c r="V1432" i="8"/>
  <c r="AB1331" i="8"/>
  <c r="AC1331" i="8"/>
  <c r="Z1331" i="8"/>
  <c r="AA1331" i="8"/>
  <c r="W1331" i="8"/>
  <c r="V1331" i="8"/>
  <c r="W68" i="8"/>
  <c r="AD68" i="8"/>
  <c r="AC68" i="8"/>
  <c r="AA68" i="8"/>
  <c r="AB68" i="8"/>
  <c r="Z68" i="8"/>
  <c r="V68" i="8"/>
  <c r="Z967" i="8"/>
  <c r="AB967" i="8"/>
  <c r="W967" i="8"/>
  <c r="V967" i="8"/>
  <c r="AC967" i="8"/>
  <c r="AA967" i="8"/>
  <c r="AD856" i="8"/>
  <c r="Z856" i="8"/>
  <c r="W856" i="8"/>
  <c r="AB856" i="8"/>
  <c r="AA856" i="8"/>
  <c r="V856" i="8"/>
  <c r="AC463" i="8"/>
  <c r="AA463" i="8"/>
  <c r="AD463" i="8"/>
  <c r="W463" i="8"/>
  <c r="Z463" i="8"/>
  <c r="V463" i="8"/>
  <c r="W1241" i="8"/>
  <c r="AD1241" i="8"/>
  <c r="AF1241" i="8"/>
  <c r="AB1241" i="8"/>
  <c r="AC1241" i="8"/>
  <c r="Z1241" i="8"/>
  <c r="AA1241" i="8"/>
  <c r="V1241" i="8"/>
  <c r="W261" i="8"/>
  <c r="AC261" i="8"/>
  <c r="AD261" i="8"/>
  <c r="V261" i="8"/>
  <c r="AC615" i="8"/>
  <c r="AA615" i="8"/>
  <c r="AB615" i="8"/>
  <c r="W615" i="8"/>
  <c r="AD615" i="8"/>
  <c r="V615" i="8"/>
  <c r="AD1127" i="8"/>
  <c r="AB1127" i="8"/>
  <c r="AA1127" i="8"/>
  <c r="W1127" i="8"/>
  <c r="Z1127" i="8"/>
  <c r="V1127" i="8"/>
  <c r="AC1149" i="8"/>
  <c r="AA1149" i="8"/>
  <c r="V1149" i="8"/>
  <c r="W1149" i="8"/>
  <c r="Z1149" i="8"/>
  <c r="AB1149" i="8"/>
  <c r="AA989" i="8"/>
  <c r="AC989" i="8"/>
  <c r="Z989" i="8"/>
  <c r="AB989" i="8"/>
  <c r="V989" i="8"/>
  <c r="W989" i="8"/>
  <c r="AB800" i="8"/>
  <c r="AD800" i="8"/>
  <c r="AA800" i="8"/>
  <c r="AC800" i="8"/>
  <c r="W800" i="8"/>
  <c r="V800" i="8"/>
  <c r="AB1202" i="8"/>
  <c r="AD1202" i="8"/>
  <c r="W1202" i="8"/>
  <c r="AA1202" i="8"/>
  <c r="AC1202" i="8"/>
  <c r="Z1202" i="8"/>
  <c r="V1202" i="8"/>
  <c r="W759" i="8"/>
  <c r="AC759" i="8"/>
  <c r="AB759" i="8"/>
  <c r="AD759" i="8"/>
  <c r="V759" i="8"/>
  <c r="Z115" i="8"/>
  <c r="W115" i="8"/>
  <c r="AD115" i="8"/>
  <c r="AA115" i="8"/>
  <c r="AF115" i="8"/>
  <c r="AC115" i="8"/>
  <c r="AB115" i="8"/>
  <c r="V115" i="8"/>
  <c r="AC946" i="8"/>
  <c r="Z946" i="8"/>
  <c r="AB946" i="8"/>
  <c r="AA946" i="8"/>
  <c r="AD946" i="8"/>
  <c r="W946" i="8"/>
  <c r="AF946" i="8"/>
  <c r="V946" i="8"/>
  <c r="Y63" i="8"/>
  <c r="AE63" i="8"/>
  <c r="AD476" i="8"/>
  <c r="W476" i="8"/>
  <c r="AC476" i="8"/>
  <c r="AB476" i="8"/>
  <c r="AA476" i="8"/>
  <c r="V476" i="8"/>
  <c r="AC304" i="8"/>
  <c r="AD304" i="8"/>
  <c r="AB304" i="8"/>
  <c r="W304" i="8"/>
  <c r="AA304" i="8"/>
  <c r="V304" i="8"/>
  <c r="AA505" i="8"/>
  <c r="W505" i="8"/>
  <c r="AB505" i="8"/>
  <c r="AD505" i="8"/>
  <c r="AC505" i="8"/>
  <c r="V505" i="8"/>
  <c r="W557" i="8"/>
  <c r="AD557" i="8"/>
  <c r="AB557" i="8"/>
  <c r="AC557" i="8"/>
  <c r="V557" i="8"/>
  <c r="W1213" i="8"/>
  <c r="AB1213" i="8"/>
  <c r="AA1213" i="8"/>
  <c r="AC1213" i="8"/>
  <c r="Z1213" i="8"/>
  <c r="AD1213" i="8"/>
  <c r="V1213" i="8"/>
  <c r="AD709" i="8"/>
  <c r="AC709" i="8"/>
  <c r="AB709" i="8"/>
  <c r="AA709" i="8"/>
  <c r="W709" i="8"/>
  <c r="V709" i="8"/>
  <c r="Y1448" i="8"/>
  <c r="AE1448" i="8"/>
  <c r="V1448" i="8"/>
  <c r="W527" i="8"/>
  <c r="AC527" i="8"/>
  <c r="AD527" i="8"/>
  <c r="V527" i="8"/>
  <c r="AA527" i="8"/>
  <c r="AE870" i="8"/>
  <c r="Y870" i="8"/>
  <c r="AC43" i="8"/>
  <c r="Z43" i="8"/>
  <c r="W43" i="8"/>
  <c r="AD43" i="8"/>
  <c r="AA43" i="8"/>
  <c r="V43" i="8"/>
  <c r="AC1164" i="8"/>
  <c r="AA1164" i="8"/>
  <c r="AD1164" i="8"/>
  <c r="W1164" i="8"/>
  <c r="AB1164" i="8"/>
  <c r="Z1164" i="8"/>
  <c r="AB1007" i="8"/>
  <c r="W1007" i="8"/>
  <c r="Z1007" i="8"/>
  <c r="AC1007" i="8"/>
  <c r="AA1007" i="8"/>
  <c r="AC1194" i="8"/>
  <c r="W1194" i="8"/>
  <c r="AB1194" i="8"/>
  <c r="Z1194" i="8"/>
  <c r="AA1194" i="8"/>
  <c r="W1246" i="8"/>
  <c r="AD1246" i="8"/>
  <c r="AA1246" i="8"/>
  <c r="AC1246" i="8"/>
  <c r="AB1246" i="8"/>
  <c r="Z1246" i="8"/>
  <c r="AB1501" i="8"/>
  <c r="AD1501" i="8"/>
  <c r="W1501" i="8"/>
  <c r="AC1501" i="8"/>
  <c r="AA1501" i="8"/>
  <c r="Z1501" i="8"/>
  <c r="AC1354" i="8"/>
  <c r="AB1354" i="8"/>
  <c r="AA1354" i="8"/>
  <c r="W1354" i="8"/>
  <c r="Z1354" i="8"/>
  <c r="AA521" i="8"/>
  <c r="Z521" i="8"/>
  <c r="AC521" i="8"/>
  <c r="AD521" i="8"/>
  <c r="W521" i="8"/>
  <c r="AB333" i="8"/>
  <c r="AC333" i="8"/>
  <c r="W333" i="8"/>
  <c r="AA333" i="8"/>
  <c r="AD333" i="8"/>
  <c r="Z179" i="8"/>
  <c r="W179" i="8"/>
  <c r="AC179" i="8"/>
  <c r="AD179" i="8"/>
  <c r="AA179" i="8"/>
  <c r="AF179" i="8"/>
  <c r="AB179" i="8"/>
  <c r="AD740" i="8"/>
  <c r="W740" i="8"/>
  <c r="AC740" i="8"/>
  <c r="AB740" i="8"/>
  <c r="AA740" i="8"/>
  <c r="AB69" i="8"/>
  <c r="AD69" i="8"/>
  <c r="Z69" i="8"/>
  <c r="AA69" i="8"/>
  <c r="AC69" i="8"/>
  <c r="W69" i="8"/>
  <c r="AC793" i="8"/>
  <c r="AD793" i="8"/>
  <c r="Z793" i="8"/>
  <c r="W793" i="8"/>
  <c r="AA793" i="8"/>
  <c r="AB214" i="8"/>
  <c r="AC214" i="8"/>
  <c r="AD214" i="8"/>
  <c r="AA214" i="8"/>
  <c r="W214" i="8"/>
  <c r="Z214" i="8"/>
  <c r="Z1219" i="8"/>
  <c r="AC1219" i="8"/>
  <c r="AB1219" i="8"/>
  <c r="AD1219" i="8"/>
  <c r="AA1219" i="8"/>
  <c r="W1219" i="8"/>
  <c r="AC1071" i="8"/>
  <c r="Z1071" i="8"/>
  <c r="W1071" i="8"/>
  <c r="AA1071" i="8"/>
  <c r="AB1071" i="8"/>
  <c r="AD337" i="8"/>
  <c r="AB337" i="8"/>
  <c r="W337" i="8"/>
  <c r="AC337" i="8"/>
  <c r="Z1238" i="8"/>
  <c r="AC1238" i="8"/>
  <c r="AF1238" i="8"/>
  <c r="W1238" i="8"/>
  <c r="AA1238" i="8"/>
  <c r="AD1238" i="8"/>
  <c r="AB1238" i="8"/>
  <c r="AA1251" i="8"/>
  <c r="Z1251" i="8"/>
  <c r="AD1251" i="8"/>
  <c r="AB1251" i="8"/>
  <c r="AC1251" i="8"/>
  <c r="W1251" i="8"/>
  <c r="AB421" i="8"/>
  <c r="W421" i="8"/>
  <c r="AA421" i="8"/>
  <c r="AC421" i="8"/>
  <c r="AD421" i="8"/>
  <c r="Z151" i="8"/>
  <c r="AA151" i="8"/>
  <c r="AD151" i="8"/>
  <c r="AF151" i="8"/>
  <c r="W151" i="8"/>
  <c r="AB151" i="8"/>
  <c r="AC151" i="8"/>
  <c r="W509" i="8"/>
  <c r="AC509" i="8"/>
  <c r="Z509" i="8"/>
  <c r="AA509" i="8"/>
  <c r="AD509" i="8"/>
  <c r="AD566" i="8"/>
  <c r="AB566" i="8"/>
  <c r="AC566" i="8"/>
  <c r="W566" i="8"/>
  <c r="Z1098" i="8"/>
  <c r="AA1098" i="8"/>
  <c r="AB1098" i="8"/>
  <c r="W1098" i="8"/>
  <c r="AC1098" i="8"/>
  <c r="AB1515" i="8"/>
  <c r="AA1515" i="8"/>
  <c r="W1515" i="8"/>
  <c r="Z1515" i="8"/>
  <c r="AD1515" i="8"/>
  <c r="AC1515" i="8"/>
  <c r="AC207" i="8"/>
  <c r="W207" i="8"/>
  <c r="Z207" i="8"/>
  <c r="AA207" i="8"/>
  <c r="W679" i="8"/>
  <c r="AD679" i="8"/>
  <c r="AC679" i="8"/>
  <c r="AB679" i="8"/>
  <c r="AA679" i="8"/>
  <c r="AA1509" i="8"/>
  <c r="AC1509" i="8"/>
  <c r="W1509" i="8"/>
  <c r="AD1509" i="8"/>
  <c r="AB1509" i="8"/>
  <c r="Z1509" i="8"/>
  <c r="AD140" i="8"/>
  <c r="AB140" i="8"/>
  <c r="Z140" i="8"/>
  <c r="AF140" i="8"/>
  <c r="AA140" i="8"/>
  <c r="AC140" i="8"/>
  <c r="W140" i="8"/>
  <c r="Z157" i="8"/>
  <c r="AC157" i="8"/>
  <c r="AB157" i="8"/>
  <c r="AF157" i="8"/>
  <c r="AD157" i="8"/>
  <c r="AA157" i="8"/>
  <c r="W157" i="8"/>
  <c r="AA1062" i="8"/>
  <c r="AB1062" i="8"/>
  <c r="AC1062" i="8"/>
  <c r="Z1062" i="8"/>
  <c r="W1062" i="8"/>
  <c r="AB827" i="8"/>
  <c r="W827" i="8"/>
  <c r="AA827" i="8"/>
  <c r="Z827" i="8"/>
  <c r="AC827" i="8"/>
  <c r="AC1350" i="8"/>
  <c r="Z1350" i="8"/>
  <c r="W1350" i="8"/>
  <c r="AA1350" i="8"/>
  <c r="AB1350" i="8"/>
  <c r="AD1178" i="8"/>
  <c r="Z1178" i="8"/>
  <c r="AC1178" i="8"/>
  <c r="AB1178" i="8"/>
  <c r="W1178" i="8"/>
  <c r="AA1178" i="8"/>
  <c r="AB14" i="8"/>
  <c r="W14" i="8"/>
  <c r="Z14" i="8"/>
  <c r="AD14" i="8"/>
  <c r="AA14" i="8"/>
  <c r="AC14" i="8"/>
  <c r="AF118" i="8"/>
  <c r="AA118" i="8"/>
  <c r="AD118" i="8"/>
  <c r="Z118" i="8"/>
  <c r="W118" i="8"/>
  <c r="AB118" i="8"/>
  <c r="AC118" i="8"/>
  <c r="AB942" i="8"/>
  <c r="W942" i="8"/>
  <c r="AD942" i="8"/>
  <c r="AF942" i="8"/>
  <c r="AC942" i="8"/>
  <c r="Z942" i="8"/>
  <c r="AA942" i="8"/>
  <c r="AB1169" i="8"/>
  <c r="Z1169" i="8"/>
  <c r="W1169" i="8"/>
  <c r="AA1169" i="8"/>
  <c r="AC1169" i="8"/>
  <c r="AD1169" i="8"/>
  <c r="AA1427" i="8"/>
  <c r="AB1427" i="8"/>
  <c r="Z1427" i="8"/>
  <c r="W1427" i="8"/>
  <c r="AC1427" i="8"/>
  <c r="W484" i="8"/>
  <c r="AA484" i="8"/>
  <c r="Z484" i="8"/>
  <c r="AD484" i="8"/>
  <c r="AC484" i="8"/>
  <c r="AC577" i="8"/>
  <c r="AB577" i="8"/>
  <c r="W577" i="8"/>
  <c r="AD577" i="8"/>
  <c r="AB825" i="8"/>
  <c r="Z825" i="8"/>
  <c r="W825" i="8"/>
  <c r="AA825" i="8"/>
  <c r="W1255" i="8"/>
  <c r="AC1255" i="8"/>
  <c r="AB1255" i="8"/>
  <c r="AA1255" i="8"/>
  <c r="Z1255" i="8"/>
  <c r="AB1360" i="8"/>
  <c r="AC1360" i="8"/>
  <c r="AA1360" i="8"/>
  <c r="Z1360" i="8"/>
  <c r="W1360" i="8"/>
  <c r="Z180" i="8"/>
  <c r="AC180" i="8"/>
  <c r="AB180" i="8"/>
  <c r="AF180" i="8"/>
  <c r="W180" i="8"/>
  <c r="AA180" i="8"/>
  <c r="AD180" i="8"/>
  <c r="Z1113" i="8"/>
  <c r="AA1113" i="8"/>
  <c r="AB1113" i="8"/>
  <c r="W1113" i="8"/>
  <c r="AC1113" i="8"/>
  <c r="AD1237" i="8"/>
  <c r="AB1237" i="8"/>
  <c r="AC1237" i="8"/>
  <c r="AF1237" i="8"/>
  <c r="AA1237" i="8"/>
  <c r="W1237" i="8"/>
  <c r="Z1237" i="8"/>
  <c r="AF177" i="8"/>
  <c r="AC177" i="8"/>
  <c r="AB177" i="8"/>
  <c r="Z177" i="8"/>
  <c r="AD177" i="8"/>
  <c r="AA177" i="8"/>
  <c r="W177" i="8"/>
  <c r="V177" i="8"/>
  <c r="AC1344" i="8"/>
  <c r="AB1344" i="8"/>
  <c r="AA1344" i="8"/>
  <c r="Z1344" i="8"/>
  <c r="W1344" i="8"/>
  <c r="V1344" i="8"/>
  <c r="AC691" i="8"/>
  <c r="W691" i="8"/>
  <c r="AD691" i="8"/>
  <c r="AB691" i="8"/>
  <c r="V691" i="8"/>
  <c r="W215" i="8"/>
  <c r="AC215" i="8"/>
  <c r="AD215" i="8"/>
  <c r="AA215" i="8"/>
  <c r="AC780" i="8"/>
  <c r="W780" i="8"/>
  <c r="AD780" i="8"/>
  <c r="AA780" i="8"/>
  <c r="AB780" i="8"/>
  <c r="AD442" i="8"/>
  <c r="AB442" i="8"/>
  <c r="W442" i="8"/>
  <c r="AA442" i="8"/>
  <c r="AC442" i="8"/>
  <c r="V442" i="8"/>
  <c r="AB1320" i="8"/>
  <c r="Z1320" i="8"/>
  <c r="W1320" i="8"/>
  <c r="AA1320" i="8"/>
  <c r="AC1320" i="8"/>
  <c r="V1320" i="8"/>
  <c r="Z1486" i="8"/>
  <c r="AD1486" i="8"/>
  <c r="AA1486" i="8"/>
  <c r="W1486" i="8"/>
  <c r="AB1486" i="8"/>
  <c r="AC1486" i="8"/>
  <c r="V1486" i="8"/>
  <c r="AB138" i="8"/>
  <c r="AA138" i="8"/>
  <c r="AD138" i="8"/>
  <c r="AF138" i="8"/>
  <c r="W138" i="8"/>
  <c r="Z138" i="8"/>
  <c r="AC138" i="8"/>
  <c r="AF845" i="8"/>
  <c r="AB845" i="8"/>
  <c r="Z845" i="8"/>
  <c r="W845" i="8"/>
  <c r="AC845" i="8"/>
  <c r="AD845" i="8"/>
  <c r="AA845" i="8"/>
  <c r="AF171" i="8"/>
  <c r="Z171" i="8"/>
  <c r="AA171" i="8"/>
  <c r="AD171" i="8"/>
  <c r="AB171" i="8"/>
  <c r="W171" i="8"/>
  <c r="AC171" i="8"/>
  <c r="V171" i="8"/>
  <c r="AC807" i="8"/>
  <c r="Z807" i="8"/>
  <c r="AB807" i="8"/>
  <c r="W807" i="8"/>
  <c r="AA807" i="8"/>
  <c r="AF807" i="8"/>
  <c r="AD807" i="8"/>
  <c r="V807" i="8"/>
  <c r="W1146" i="8"/>
  <c r="Z1146" i="8"/>
  <c r="AA1146" i="8"/>
  <c r="AC1146" i="8"/>
  <c r="AB1146" i="8"/>
  <c r="V1146" i="8"/>
  <c r="V550" i="8"/>
  <c r="AE850" i="8"/>
  <c r="Y850" i="8"/>
  <c r="W1110" i="8"/>
  <c r="AA1110" i="8"/>
  <c r="AC1110" i="8"/>
  <c r="Z1110" i="8"/>
  <c r="AB1110" i="8"/>
  <c r="V1110" i="8"/>
  <c r="AC956" i="8"/>
  <c r="Z956" i="8"/>
  <c r="W956" i="8"/>
  <c r="AA956" i="8"/>
  <c r="AD956" i="8"/>
  <c r="AB956" i="8"/>
  <c r="V956" i="8"/>
  <c r="AC629" i="8"/>
  <c r="AB629" i="8"/>
  <c r="W629" i="8"/>
  <c r="AD629" i="8"/>
  <c r="V629" i="8"/>
  <c r="AC1470" i="8"/>
  <c r="Z1470" i="8"/>
  <c r="AB1470" i="8"/>
  <c r="AA1470" i="8"/>
  <c r="W1470" i="8"/>
  <c r="V1470" i="8"/>
  <c r="V1391" i="8"/>
  <c r="AC1340" i="8"/>
  <c r="W1340" i="8"/>
  <c r="AA1340" i="8"/>
  <c r="Z1340" i="8"/>
  <c r="AB1340" i="8"/>
  <c r="V1340" i="8"/>
  <c r="AB328" i="8"/>
  <c r="W328" i="8"/>
  <c r="AC328" i="8"/>
  <c r="AD328" i="8"/>
  <c r="AA328" i="8"/>
  <c r="V328" i="8"/>
  <c r="V1474" i="8"/>
  <c r="Y1474" i="8"/>
  <c r="AE1474" i="8"/>
  <c r="V843" i="8"/>
  <c r="AC506" i="8"/>
  <c r="AA506" i="8"/>
  <c r="W506" i="8"/>
  <c r="AD506" i="8"/>
  <c r="Z506" i="8"/>
  <c r="V506" i="8"/>
  <c r="W1439" i="8"/>
  <c r="AC1439" i="8"/>
  <c r="Z1439" i="8"/>
  <c r="AA1439" i="8"/>
  <c r="V1439" i="8"/>
  <c r="AB1439" i="8"/>
  <c r="V46" i="8"/>
  <c r="AD1033" i="8"/>
  <c r="AB1033" i="8"/>
  <c r="AA1033" i="8"/>
  <c r="Z1033" i="8"/>
  <c r="W1033" i="8"/>
  <c r="AB1447" i="8"/>
  <c r="W1447" i="8"/>
  <c r="Z1447" i="8"/>
  <c r="AC1447" i="8"/>
  <c r="AA1447" i="8"/>
  <c r="Z108" i="8"/>
  <c r="W108" i="8"/>
  <c r="AC108" i="8"/>
  <c r="AA108" i="8"/>
  <c r="AB108" i="8"/>
  <c r="AF108" i="8"/>
  <c r="AD108" i="8"/>
  <c r="Z81" i="8"/>
  <c r="AD81" i="8"/>
  <c r="AC81" i="8"/>
  <c r="AA81" i="8"/>
  <c r="W81" i="8"/>
  <c r="AF197" i="8"/>
  <c r="AA197" i="8"/>
  <c r="W197" i="8"/>
  <c r="AC197" i="8"/>
  <c r="Z197" i="8"/>
  <c r="AB197" i="8"/>
  <c r="AD197" i="8"/>
  <c r="AB644" i="8"/>
  <c r="W644" i="8"/>
  <c r="AD644" i="8"/>
  <c r="AC644" i="8"/>
  <c r="AA387" i="8"/>
  <c r="AC387" i="8"/>
  <c r="AD387" i="8"/>
  <c r="Z387" i="8"/>
  <c r="AF387" i="8"/>
  <c r="AB387" i="8"/>
  <c r="W387" i="8"/>
  <c r="AC294" i="8"/>
  <c r="AD294" i="8"/>
  <c r="W294" i="8"/>
  <c r="AB294" i="8"/>
  <c r="AB132" i="8"/>
  <c r="AA132" i="8"/>
  <c r="Z132" i="8"/>
  <c r="AC132" i="8"/>
  <c r="AF132" i="8"/>
  <c r="W132" i="8"/>
  <c r="AD132" i="8"/>
  <c r="AC82" i="8"/>
  <c r="AF82" i="8"/>
  <c r="AD82" i="8"/>
  <c r="Z82" i="8"/>
  <c r="W82" i="8"/>
  <c r="AB82" i="8"/>
  <c r="AA82" i="8"/>
  <c r="AA1035" i="8"/>
  <c r="Z1035" i="8"/>
  <c r="AC1035" i="8"/>
  <c r="AB1035" i="8"/>
  <c r="W1035" i="8"/>
  <c r="AC1069" i="8"/>
  <c r="AB1069" i="8"/>
  <c r="W1069" i="8"/>
  <c r="Z1069" i="8"/>
  <c r="AA1069" i="8"/>
  <c r="AF972" i="8"/>
  <c r="AD972" i="8"/>
  <c r="W972" i="8"/>
  <c r="AB972" i="8"/>
  <c r="AC972" i="8"/>
  <c r="Z972" i="8"/>
  <c r="AA972" i="8"/>
  <c r="AA1016" i="8"/>
  <c r="AB1016" i="8"/>
  <c r="W1016" i="8"/>
  <c r="Z1016" i="8"/>
  <c r="AC1016" i="8"/>
  <c r="W1392" i="8"/>
  <c r="AC1392" i="8"/>
  <c r="AA1392" i="8"/>
  <c r="Z1392" i="8"/>
  <c r="AB1392" i="8"/>
  <c r="W1406" i="8"/>
  <c r="AB1406" i="8"/>
  <c r="AC1406" i="8"/>
  <c r="Z1406" i="8"/>
  <c r="AA1406" i="8"/>
  <c r="AD1162" i="8"/>
  <c r="AB1162" i="8"/>
  <c r="AA1162" i="8"/>
  <c r="W1162" i="8"/>
  <c r="AC1162" i="8"/>
  <c r="AC651" i="8"/>
  <c r="W651" i="8"/>
  <c r="AD651" i="8"/>
  <c r="AB651" i="8"/>
  <c r="AD913" i="8"/>
  <c r="W913" i="8"/>
  <c r="AF913" i="8"/>
  <c r="AC913" i="8"/>
  <c r="Z913" i="8"/>
  <c r="AB913" i="8"/>
  <c r="AA913" i="8"/>
  <c r="AC1339" i="8"/>
  <c r="AA1339" i="8"/>
  <c r="W1339" i="8"/>
  <c r="AB1339" i="8"/>
  <c r="Z1339" i="8"/>
  <c r="W875" i="8"/>
  <c r="Z875" i="8"/>
  <c r="AA875" i="8"/>
  <c r="AD875" i="8"/>
  <c r="AB875" i="8"/>
  <c r="W1421" i="8"/>
  <c r="AA1421" i="8"/>
  <c r="Z1421" i="8"/>
  <c r="AB1421" i="8"/>
  <c r="AC1421" i="8"/>
  <c r="W1361" i="8"/>
  <c r="AB1361" i="8"/>
  <c r="AC1361" i="8"/>
  <c r="AA1361" i="8"/>
  <c r="Z1361" i="8"/>
  <c r="AD1208" i="8"/>
  <c r="AC1208" i="8"/>
  <c r="W1208" i="8"/>
  <c r="AB1208" i="8"/>
  <c r="AA1208" i="8"/>
  <c r="Z1208" i="8"/>
  <c r="W264" i="8"/>
  <c r="AB264" i="8"/>
  <c r="AA264" i="8"/>
  <c r="AD264" i="8"/>
  <c r="AC264" i="8"/>
  <c r="Z264" i="8"/>
  <c r="Z1248" i="8"/>
  <c r="AB1248" i="8"/>
  <c r="AD1248" i="8"/>
  <c r="AC1248" i="8"/>
  <c r="AA1248" i="8"/>
  <c r="AF1248" i="8"/>
  <c r="W1248" i="8"/>
  <c r="W218" i="8"/>
  <c r="AG218" i="8" s="1"/>
  <c r="AB218" i="8"/>
  <c r="AD218" i="8"/>
  <c r="AC218" i="8"/>
  <c r="AA218" i="8"/>
  <c r="W518" i="8"/>
  <c r="AC518" i="8"/>
  <c r="AB518" i="8"/>
  <c r="AA518" i="8"/>
  <c r="AD518" i="8"/>
  <c r="AC285" i="8"/>
  <c r="AD285" i="8"/>
  <c r="AA285" i="8"/>
  <c r="W285" i="8"/>
  <c r="AB285" i="8"/>
  <c r="Z1478" i="8"/>
  <c r="AB1478" i="8"/>
  <c r="AA1478" i="8"/>
  <c r="W1478" i="8"/>
  <c r="AC1478" i="8"/>
  <c r="AB978" i="8"/>
  <c r="AA978" i="8"/>
  <c r="AD978" i="8"/>
  <c r="AF978" i="8"/>
  <c r="W978" i="8"/>
  <c r="AC978" i="8"/>
  <c r="Z978" i="8"/>
  <c r="AC1112" i="8"/>
  <c r="Z1112" i="8"/>
  <c r="AA1112" i="8"/>
  <c r="AB1112" i="8"/>
  <c r="W1112" i="8"/>
  <c r="W1172" i="8"/>
  <c r="Z1172" i="8"/>
  <c r="AA1172" i="8"/>
  <c r="AB1172" i="8"/>
  <c r="AC1172" i="8"/>
  <c r="AD1172" i="8"/>
  <c r="W1147" i="8"/>
  <c r="AC1147" i="8"/>
  <c r="Z1147" i="8"/>
  <c r="AA1147" i="8"/>
  <c r="AB1147" i="8"/>
  <c r="AB1210" i="8"/>
  <c r="AA1210" i="8"/>
  <c r="W1210" i="8"/>
  <c r="AC1210" i="8"/>
  <c r="AF1210" i="8"/>
  <c r="Z1210" i="8"/>
  <c r="AD1210" i="8"/>
  <c r="AA1091" i="8"/>
  <c r="Z1091" i="8"/>
  <c r="AB1091" i="8"/>
  <c r="W1091" i="8"/>
  <c r="AC1091" i="8"/>
  <c r="AD289" i="8"/>
  <c r="AC289" i="8"/>
  <c r="AA289" i="8"/>
  <c r="W289" i="8"/>
  <c r="AB289" i="8"/>
  <c r="AB785" i="8"/>
  <c r="AD785" i="8"/>
  <c r="W785" i="8"/>
  <c r="AC785" i="8"/>
  <c r="AD687" i="8"/>
  <c r="AC687" i="8"/>
  <c r="AB687" i="8"/>
  <c r="W687" i="8"/>
  <c r="Z1296" i="8"/>
  <c r="AB1296" i="8"/>
  <c r="AA1296" i="8"/>
  <c r="W1296" i="8"/>
  <c r="AC1296" i="8"/>
  <c r="W222" i="8"/>
  <c r="AC222" i="8"/>
  <c r="AD222" i="8"/>
  <c r="AB222" i="8"/>
  <c r="W1144" i="8"/>
  <c r="Z1144" i="8"/>
  <c r="AA1144" i="8"/>
  <c r="AB1144" i="8"/>
  <c r="AC1144" i="8"/>
  <c r="AC1446" i="8"/>
  <c r="AA1446" i="8"/>
  <c r="AB1446" i="8"/>
  <c r="Z1446" i="8"/>
  <c r="W1446" i="8"/>
  <c r="AC1184" i="8"/>
  <c r="AA1184" i="8"/>
  <c r="W1184" i="8"/>
  <c r="AB1184" i="8"/>
  <c r="Z1184" i="8"/>
  <c r="AD1184" i="8"/>
  <c r="AC452" i="8"/>
  <c r="AB452" i="8"/>
  <c r="W452" i="8"/>
  <c r="AD452" i="8"/>
  <c r="AA1049" i="8"/>
  <c r="AB1049" i="8"/>
  <c r="W1049" i="8"/>
  <c r="Z1049" i="8"/>
  <c r="AD1049" i="8"/>
  <c r="AA1060" i="8"/>
  <c r="AC1060" i="8"/>
  <c r="W1060" i="8"/>
  <c r="AB1060" i="8"/>
  <c r="Z1060" i="8"/>
  <c r="AC1021" i="8"/>
  <c r="AA1021" i="8"/>
  <c r="W1021" i="8"/>
  <c r="AB1021" i="8"/>
  <c r="Z1021" i="8"/>
  <c r="W882" i="8"/>
  <c r="AA882" i="8"/>
  <c r="Z882" i="8"/>
  <c r="AB882" i="8"/>
  <c r="AD971" i="8"/>
  <c r="AB971" i="8"/>
  <c r="AF971" i="8"/>
  <c r="AC971" i="8"/>
  <c r="Z971" i="8"/>
  <c r="W971" i="8"/>
  <c r="AA971" i="8"/>
  <c r="Z1408" i="8"/>
  <c r="AA1408" i="8"/>
  <c r="AB1408" i="8"/>
  <c r="W1408" i="8"/>
  <c r="AC1408" i="8"/>
  <c r="W440" i="8"/>
  <c r="AD440" i="8"/>
  <c r="AC440" i="8"/>
  <c r="AB440" i="8"/>
  <c r="Z480" i="8"/>
  <c r="W480" i="8"/>
  <c r="AD480" i="8"/>
  <c r="AC480" i="8"/>
  <c r="AA480" i="8"/>
  <c r="AD1231" i="8"/>
  <c r="W1231" i="8"/>
  <c r="AC1231" i="8"/>
  <c r="Z1231" i="8"/>
  <c r="AB1231" i="8"/>
  <c r="AA1231" i="8"/>
  <c r="AF1231" i="8"/>
  <c r="Z934" i="8"/>
  <c r="AB934" i="8"/>
  <c r="W934" i="8"/>
  <c r="AA934" i="8"/>
  <c r="AD934" i="8"/>
  <c r="Z125" i="8"/>
  <c r="AD125" i="8"/>
  <c r="AC125" i="8"/>
  <c r="AF125" i="8"/>
  <c r="AA125" i="8"/>
  <c r="AB125" i="8"/>
  <c r="W125" i="8"/>
  <c r="AD600" i="8"/>
  <c r="AB600" i="8"/>
  <c r="W600" i="8"/>
  <c r="AC600" i="8"/>
  <c r="AA600" i="8"/>
  <c r="W1520" i="8"/>
  <c r="AC1520" i="8"/>
  <c r="AB1520" i="8"/>
  <c r="AA1520" i="8"/>
  <c r="AD1520" i="8"/>
  <c r="Z1520" i="8"/>
  <c r="W417" i="8"/>
  <c r="AD417" i="8"/>
  <c r="Z417" i="8"/>
  <c r="AA417" i="8"/>
  <c r="AC417" i="8"/>
  <c r="AB417" i="8"/>
  <c r="AB1047" i="8"/>
  <c r="AC1047" i="8"/>
  <c r="AA1047" i="8"/>
  <c r="W1047" i="8"/>
  <c r="Z1047" i="8"/>
  <c r="AA1436" i="8"/>
  <c r="W1436" i="8"/>
  <c r="AB1436" i="8"/>
  <c r="AC1436" i="8"/>
  <c r="Z1436" i="8"/>
  <c r="AC1271" i="8"/>
  <c r="AB1271" i="8"/>
  <c r="Z1271" i="8"/>
  <c r="AA1271" i="8"/>
  <c r="W1271" i="8"/>
  <c r="AB450" i="8"/>
  <c r="AD450" i="8"/>
  <c r="AA450" i="8"/>
  <c r="AC450" i="8"/>
  <c r="W450" i="8"/>
  <c r="Z1272" i="8"/>
  <c r="W1272" i="8"/>
  <c r="AC1272" i="8"/>
  <c r="AB1272" i="8"/>
  <c r="AA1272" i="8"/>
  <c r="W1187" i="8"/>
  <c r="AD1187" i="8"/>
  <c r="AC1187" i="8"/>
  <c r="AA1187" i="8"/>
  <c r="AB1187" i="8"/>
  <c r="Z1187" i="8"/>
  <c r="AD940" i="8"/>
  <c r="AC940" i="8"/>
  <c r="AB940" i="8"/>
  <c r="Z940" i="8"/>
  <c r="W940" i="8"/>
  <c r="AA940" i="8"/>
  <c r="AF940" i="8"/>
  <c r="V73" i="8"/>
  <c r="Y73" i="8"/>
  <c r="AB407" i="8"/>
  <c r="AA407" i="8"/>
  <c r="W407" i="8"/>
  <c r="AC407" i="8"/>
  <c r="Z407" i="8"/>
  <c r="AD407" i="8"/>
  <c r="AC141" i="8"/>
  <c r="AB141" i="8"/>
  <c r="Z141" i="8"/>
  <c r="AD141" i="8"/>
  <c r="W141" i="8"/>
  <c r="AA141" i="8"/>
  <c r="AE843" i="8"/>
  <c r="Y843" i="8"/>
  <c r="Z1075" i="8"/>
  <c r="AB1075" i="8"/>
  <c r="AA1075" i="8"/>
  <c r="W1075" i="8"/>
  <c r="V1075" i="8"/>
  <c r="AC1075" i="8"/>
  <c r="Z1394" i="8"/>
  <c r="AA1394" i="8"/>
  <c r="W1394" i="8"/>
  <c r="AB1394" i="8"/>
  <c r="AC1394" i="8"/>
  <c r="V1394" i="8"/>
  <c r="AD190" i="8"/>
  <c r="AC190" i="8"/>
  <c r="W190" i="8"/>
  <c r="AB190" i="8"/>
  <c r="Z190" i="8"/>
  <c r="AF190" i="8"/>
  <c r="AA190" i="8"/>
  <c r="V190" i="8"/>
  <c r="AB1457" i="8"/>
  <c r="Z1457" i="8"/>
  <c r="AC1457" i="8"/>
  <c r="AA1457" i="8"/>
  <c r="W1457" i="8"/>
  <c r="W1314" i="8"/>
  <c r="AC1314" i="8"/>
  <c r="Z1314" i="8"/>
  <c r="AB1314" i="8"/>
  <c r="AA1314" i="8"/>
  <c r="AA399" i="8"/>
  <c r="W399" i="8"/>
  <c r="AB399" i="8"/>
  <c r="Z399" i="8"/>
  <c r="W1512" i="8"/>
  <c r="AC1512" i="8"/>
  <c r="Z1512" i="8"/>
  <c r="AA1512" i="8"/>
  <c r="AD1512" i="8"/>
  <c r="AB1512" i="8"/>
  <c r="AB94" i="8"/>
  <c r="W94" i="8"/>
  <c r="AA94" i="8"/>
  <c r="Z94" i="8"/>
  <c r="AD94" i="8"/>
  <c r="AC94" i="8"/>
  <c r="AA145" i="8"/>
  <c r="AF145" i="8"/>
  <c r="AC145" i="8"/>
  <c r="AD145" i="8"/>
  <c r="Z145" i="8"/>
  <c r="W145" i="8"/>
  <c r="AB145" i="8"/>
  <c r="AC1176" i="8"/>
  <c r="AD1176" i="8"/>
  <c r="AB1176" i="8"/>
  <c r="AA1176" i="8"/>
  <c r="W1176" i="8"/>
  <c r="AD92" i="8"/>
  <c r="Z92" i="8"/>
  <c r="AC92" i="8"/>
  <c r="W92" i="8"/>
  <c r="AF92" i="8"/>
  <c r="AB92" i="8"/>
  <c r="AA92" i="8"/>
  <c r="AC1387" i="8"/>
  <c r="AA1387" i="8"/>
  <c r="Z1387" i="8"/>
  <c r="AB1387" i="8"/>
  <c r="W1387" i="8"/>
  <c r="AA1179" i="8"/>
  <c r="W1179" i="8"/>
  <c r="AD1179" i="8"/>
  <c r="AC1179" i="8"/>
  <c r="Z1179" i="8"/>
  <c r="AB1179" i="8"/>
  <c r="AD8" i="8"/>
  <c r="AF8" i="8"/>
  <c r="AC8" i="8"/>
  <c r="W8" i="8"/>
  <c r="AB8" i="8"/>
  <c r="Z8" i="8"/>
  <c r="AA8" i="8"/>
  <c r="AB1009" i="8"/>
  <c r="W1009" i="8"/>
  <c r="AC1009" i="8"/>
  <c r="AA1009" i="8"/>
  <c r="Z1009" i="8"/>
  <c r="AC158" i="8"/>
  <c r="W158" i="8"/>
  <c r="AD158" i="8"/>
  <c r="Z158" i="8"/>
  <c r="AF158" i="8"/>
  <c r="AA158" i="8"/>
  <c r="AB158" i="8"/>
  <c r="AD1496" i="8"/>
  <c r="AB1496" i="8"/>
  <c r="AA1496" i="8"/>
  <c r="Z1496" i="8"/>
  <c r="AC1496" i="8"/>
  <c r="W1496" i="8"/>
  <c r="AD358" i="8"/>
  <c r="AC358" i="8"/>
  <c r="AA358" i="8"/>
  <c r="AB358" i="8"/>
  <c r="W358" i="8"/>
  <c r="Z550" i="8"/>
  <c r="AC550" i="8"/>
  <c r="W550" i="8"/>
  <c r="AA550" i="8"/>
  <c r="AC309" i="8"/>
  <c r="AA309" i="8"/>
  <c r="W309" i="8"/>
  <c r="AD309" i="8"/>
  <c r="AE514" i="8"/>
  <c r="AC34" i="8"/>
  <c r="AB34" i="8"/>
  <c r="W34" i="8"/>
  <c r="AD34" i="8"/>
  <c r="V34" i="8"/>
  <c r="Z163" i="8"/>
  <c r="W163" i="8"/>
  <c r="AA163" i="8"/>
  <c r="AF163" i="8"/>
  <c r="AB163" i="8"/>
  <c r="AC163" i="8"/>
  <c r="AD163" i="8"/>
  <c r="V163" i="8"/>
  <c r="AB981" i="8"/>
  <c r="AA981" i="8"/>
  <c r="Z981" i="8"/>
  <c r="AD981" i="8"/>
  <c r="W981" i="8"/>
  <c r="V981" i="8"/>
  <c r="Z1041" i="8"/>
  <c r="AB1041" i="8"/>
  <c r="AC1041" i="8"/>
  <c r="W1041" i="8"/>
  <c r="AA1041" i="8"/>
  <c r="V1041" i="8"/>
  <c r="W880" i="8"/>
  <c r="AB880" i="8"/>
  <c r="AA880" i="8"/>
  <c r="Z880" i="8"/>
  <c r="V880" i="8"/>
  <c r="AA513" i="8"/>
  <c r="Z513" i="8"/>
  <c r="AD513" i="8"/>
  <c r="AB513" i="8"/>
  <c r="W513" i="8"/>
  <c r="AC513" i="8"/>
  <c r="V513" i="8"/>
  <c r="AE1281" i="8"/>
  <c r="Y1281" i="8"/>
  <c r="AD657" i="8"/>
  <c r="AC657" i="8"/>
  <c r="AB657" i="8"/>
  <c r="W657" i="8"/>
  <c r="V657" i="8"/>
  <c r="AA375" i="8"/>
  <c r="AB375" i="8"/>
  <c r="AD375" i="8"/>
  <c r="AF375" i="8"/>
  <c r="Z375" i="8"/>
  <c r="AC375" i="8"/>
  <c r="W375" i="8"/>
  <c r="V375" i="8"/>
  <c r="Z1380" i="8"/>
  <c r="AA1380" i="8"/>
  <c r="AC1380" i="8"/>
  <c r="AB1380" i="8"/>
  <c r="AD1380" i="8"/>
  <c r="W1380" i="8"/>
  <c r="AF1380" i="8"/>
  <c r="W267" i="8"/>
  <c r="AA267" i="8"/>
  <c r="AD267" i="8"/>
  <c r="AB267" i="8"/>
  <c r="AC267" i="8"/>
  <c r="Z175" i="8"/>
  <c r="AF175" i="8"/>
  <c r="AA175" i="8"/>
  <c r="AD175" i="8"/>
  <c r="AB175" i="8"/>
  <c r="W175" i="8"/>
  <c r="AC175" i="8"/>
  <c r="AB258" i="8"/>
  <c r="AD258" i="8"/>
  <c r="W258" i="8"/>
  <c r="AC258" i="8"/>
  <c r="W752" i="8"/>
  <c r="AB752" i="8"/>
  <c r="AC752" i="8"/>
  <c r="AD752" i="8"/>
  <c r="Z1077" i="8"/>
  <c r="W1077" i="8"/>
  <c r="AC1077" i="8"/>
  <c r="AB1077" i="8"/>
  <c r="AA1077" i="8"/>
  <c r="AA1161" i="8"/>
  <c r="W1161" i="8"/>
  <c r="AC1161" i="8"/>
  <c r="Z1161" i="8"/>
  <c r="AF1161" i="8"/>
  <c r="AD1161" i="8"/>
  <c r="AB1161" i="8"/>
  <c r="AB638" i="8"/>
  <c r="W638" i="8"/>
  <c r="AD638" i="8"/>
  <c r="AC638" i="8"/>
  <c r="AC635" i="8"/>
  <c r="AD635" i="8"/>
  <c r="AB635" i="8"/>
  <c r="W635" i="8"/>
  <c r="AB696" i="8"/>
  <c r="W696" i="8"/>
  <c r="AC696" i="8"/>
  <c r="AD696" i="8"/>
  <c r="AB1186" i="8"/>
  <c r="AA1186" i="8"/>
  <c r="AC1186" i="8"/>
  <c r="W1186" i="8"/>
  <c r="AD1186" i="8"/>
  <c r="W549" i="8"/>
  <c r="AB549" i="8"/>
  <c r="AD549" i="8"/>
  <c r="AA549" i="8"/>
  <c r="AC549" i="8"/>
  <c r="AD322" i="8"/>
  <c r="W322" i="8"/>
  <c r="AC322" i="8"/>
  <c r="AB403" i="8"/>
  <c r="AA403" i="8"/>
  <c r="AC403" i="8"/>
  <c r="W403" i="8"/>
  <c r="AD403" i="8"/>
  <c r="AA1008" i="8"/>
  <c r="AD1008" i="8"/>
  <c r="AB1008" i="8"/>
  <c r="W1008" i="8"/>
  <c r="Z1008" i="8"/>
  <c r="AB19" i="8"/>
  <c r="AC19" i="8"/>
  <c r="AA19" i="8"/>
  <c r="W19" i="8"/>
  <c r="AD19" i="8"/>
  <c r="AA1441" i="8"/>
  <c r="AB1441" i="8"/>
  <c r="AC1441" i="8"/>
  <c r="Z1441" i="8"/>
  <c r="W1441" i="8"/>
  <c r="V921" i="8"/>
  <c r="Z814" i="8"/>
  <c r="AC814" i="8"/>
  <c r="AD814" i="8"/>
  <c r="AA814" i="8"/>
  <c r="W814" i="8"/>
  <c r="AB814" i="8"/>
  <c r="V819" i="8"/>
  <c r="AA187" i="8"/>
  <c r="AF187" i="8"/>
  <c r="AD187" i="8"/>
  <c r="AB187" i="8"/>
  <c r="W187" i="8"/>
  <c r="AC187" i="8"/>
  <c r="Z187" i="8"/>
  <c r="V969" i="8"/>
  <c r="AA642" i="8"/>
  <c r="AC642" i="8"/>
  <c r="AB642" i="8"/>
  <c r="W642" i="8"/>
  <c r="AD642" i="8"/>
  <c r="W904" i="8"/>
  <c r="AA904" i="8"/>
  <c r="AB904" i="8"/>
  <c r="AF904" i="8"/>
  <c r="AD904" i="8"/>
  <c r="Z904" i="8"/>
  <c r="AC904" i="8"/>
  <c r="V1064" i="8"/>
  <c r="Z112" i="8"/>
  <c r="AD112" i="8"/>
  <c r="AB112" i="8"/>
  <c r="W112" i="8"/>
  <c r="AC112" i="8"/>
  <c r="AA112" i="8"/>
  <c r="AF112" i="8"/>
  <c r="V423" i="8"/>
  <c r="Z377" i="8"/>
  <c r="AA377" i="8"/>
  <c r="AD377" i="8"/>
  <c r="W377" i="8"/>
  <c r="AC377" i="8"/>
  <c r="AF377" i="8"/>
  <c r="AB377" i="8"/>
  <c r="V584" i="8"/>
  <c r="AA965" i="8"/>
  <c r="W965" i="8"/>
  <c r="AB965" i="8"/>
  <c r="AD965" i="8"/>
  <c r="AC965" i="8"/>
  <c r="Z965" i="8"/>
  <c r="AF965" i="8"/>
  <c r="AF1364" i="8"/>
  <c r="AD1364" i="8"/>
  <c r="W1364" i="8"/>
  <c r="AC1364" i="8"/>
  <c r="Z1364" i="8"/>
  <c r="AA1364" i="8"/>
  <c r="AB1364" i="8"/>
  <c r="V1503" i="8"/>
  <c r="Z93" i="8"/>
  <c r="AF93" i="8"/>
  <c r="AD93" i="8"/>
  <c r="W93" i="8"/>
  <c r="AA93" i="8"/>
  <c r="AC93" i="8"/>
  <c r="AB93" i="8"/>
  <c r="AB648" i="8"/>
  <c r="AC648" i="8"/>
  <c r="AD648" i="8"/>
  <c r="W648" i="8"/>
  <c r="AC798" i="8"/>
  <c r="W798" i="8"/>
  <c r="AD798" i="8"/>
  <c r="AB798" i="8"/>
  <c r="V458" i="8"/>
  <c r="AC927" i="8"/>
  <c r="AA927" i="8"/>
  <c r="Z927" i="8"/>
  <c r="W927" i="8"/>
  <c r="V1396" i="8"/>
  <c r="AC1516" i="8"/>
  <c r="W1516" i="8"/>
  <c r="Z1516" i="8"/>
  <c r="AB1516" i="8"/>
  <c r="AD1516" i="8"/>
  <c r="AA1516" i="8"/>
  <c r="W1464" i="8"/>
  <c r="Z1464" i="8"/>
  <c r="AC1464" i="8"/>
  <c r="AB1464" i="8"/>
  <c r="AA1464" i="8"/>
  <c r="V1321" i="8"/>
  <c r="W531" i="8"/>
  <c r="AB531" i="8"/>
  <c r="AD531" i="8"/>
  <c r="AC531" i="8"/>
  <c r="V1058" i="8"/>
  <c r="Z1019" i="8"/>
  <c r="AC1019" i="8"/>
  <c r="W1019" i="8"/>
  <c r="AB1019" i="8"/>
  <c r="AA1019" i="8"/>
  <c r="Z1136" i="8"/>
  <c r="AC1136" i="8"/>
  <c r="AA1136" i="8"/>
  <c r="AB1136" i="8"/>
  <c r="W1136" i="8"/>
  <c r="V656" i="8"/>
  <c r="AC1429" i="8"/>
  <c r="AA1429" i="8"/>
  <c r="W1429" i="8"/>
  <c r="AB1429" i="8"/>
  <c r="Z1429" i="8"/>
  <c r="AD434" i="8"/>
  <c r="W434" i="8"/>
  <c r="AC434" i="8"/>
  <c r="AB434" i="8"/>
  <c r="AA1097" i="8"/>
  <c r="AC1097" i="8"/>
  <c r="Z1097" i="8"/>
  <c r="AB1097" i="8"/>
  <c r="W1097" i="8"/>
  <c r="AA462" i="8"/>
  <c r="W462" i="8"/>
  <c r="AC462" i="8"/>
  <c r="AB462" i="8"/>
  <c r="AD462" i="8"/>
  <c r="AC23" i="8"/>
  <c r="AB23" i="8"/>
  <c r="Z23" i="8"/>
  <c r="AA23" i="8"/>
  <c r="W23" i="8"/>
  <c r="AD23" i="8"/>
  <c r="AF23" i="8"/>
  <c r="AB724" i="8"/>
  <c r="AC724" i="8"/>
  <c r="AD724" i="8"/>
  <c r="W724" i="8"/>
  <c r="AA724" i="8"/>
  <c r="AA1012" i="8"/>
  <c r="Z1012" i="8"/>
  <c r="AC1012" i="8"/>
  <c r="AB1012" i="8"/>
  <c r="W1012" i="8"/>
  <c r="AD268" i="8"/>
  <c r="AA268" i="8"/>
  <c r="AC268" i="8"/>
  <c r="Z268" i="8"/>
  <c r="W268" i="8"/>
  <c r="AD1215" i="8"/>
  <c r="AB1215" i="8"/>
  <c r="W1215" i="8"/>
  <c r="Z1215" i="8"/>
  <c r="AA1215" i="8"/>
  <c r="V1376" i="8"/>
  <c r="AD624" i="8"/>
  <c r="AB624" i="8"/>
  <c r="AC624" i="8"/>
  <c r="AA624" i="8"/>
  <c r="W624" i="8"/>
  <c r="AD731" i="8"/>
  <c r="W731" i="8"/>
  <c r="AB731" i="8"/>
  <c r="AC731" i="8"/>
  <c r="AD916" i="8"/>
  <c r="W916" i="8"/>
  <c r="AA916" i="8"/>
  <c r="AC916" i="8"/>
  <c r="AB916" i="8"/>
  <c r="AF916" i="8"/>
  <c r="Z916" i="8"/>
  <c r="V909" i="8"/>
  <c r="AC958" i="8"/>
  <c r="AA958" i="8"/>
  <c r="W958" i="8"/>
  <c r="AB958" i="8"/>
  <c r="AF958" i="8"/>
  <c r="Z958" i="8"/>
  <c r="AD958" i="8"/>
  <c r="V20" i="8"/>
  <c r="W1305" i="8"/>
  <c r="AC1305" i="8"/>
  <c r="AA1305" i="8"/>
  <c r="Z1305" i="8"/>
  <c r="AB1305" i="8"/>
  <c r="V634" i="8"/>
  <c r="AB1054" i="8"/>
  <c r="Z1054" i="8"/>
  <c r="AA1054" i="8"/>
  <c r="W1054" i="8"/>
  <c r="AC1054" i="8"/>
  <c r="V1326" i="8"/>
  <c r="Z167" i="8"/>
  <c r="AC167" i="8"/>
  <c r="AA167" i="8"/>
  <c r="AD167" i="8"/>
  <c r="AB167" i="8"/>
  <c r="W167" i="8"/>
  <c r="V957" i="8"/>
  <c r="AB575" i="8"/>
  <c r="AD575" i="8"/>
  <c r="W575" i="8"/>
  <c r="AC575" i="8"/>
  <c r="AA1422" i="8"/>
  <c r="AB1422" i="8"/>
  <c r="AC1422" i="8"/>
  <c r="W1422" i="8"/>
  <c r="Z1422" i="8"/>
  <c r="AD1232" i="8"/>
  <c r="AF1232" i="8"/>
  <c r="Z1232" i="8"/>
  <c r="AC1232" i="8"/>
  <c r="AB1232" i="8"/>
  <c r="W1232" i="8"/>
  <c r="AA1232" i="8"/>
  <c r="V164" i="8"/>
  <c r="AA1278" i="8"/>
  <c r="AC1278" i="8"/>
  <c r="AB1278" i="8"/>
  <c r="Z1278" i="8"/>
  <c r="W1278" i="8"/>
  <c r="V1106" i="8"/>
  <c r="AB1416" i="8"/>
  <c r="AC1416" i="8"/>
  <c r="Z1416" i="8"/>
  <c r="AA1416" i="8"/>
  <c r="W1416" i="8"/>
  <c r="V844" i="8"/>
  <c r="W546" i="8"/>
  <c r="AD546" i="8"/>
  <c r="AA546" i="8"/>
  <c r="AC546" i="8"/>
  <c r="AB546" i="8"/>
  <c r="AC579" i="8"/>
  <c r="AB579" i="8"/>
  <c r="W579" i="8"/>
  <c r="AD579" i="8"/>
  <c r="Z1475" i="8"/>
  <c r="AA1475" i="8"/>
  <c r="AC1475" i="8"/>
  <c r="AB1475" i="8"/>
  <c r="W1475" i="8"/>
  <c r="AA1508" i="8"/>
  <c r="W1508" i="8"/>
  <c r="AC1508" i="8"/>
  <c r="Z1508" i="8"/>
  <c r="AD1508" i="8"/>
  <c r="AB1508" i="8"/>
  <c r="V1038" i="8"/>
  <c r="AD433" i="8"/>
  <c r="AB433" i="8"/>
  <c r="Z433" i="8"/>
  <c r="W433" i="8"/>
  <c r="AC433" i="8"/>
  <c r="W1379" i="8"/>
  <c r="AB1379" i="8"/>
  <c r="AD1379" i="8"/>
  <c r="AA1379" i="8"/>
  <c r="AC1379" i="8"/>
  <c r="Z1379" i="8"/>
  <c r="AC1167" i="8"/>
  <c r="AB1167" i="8"/>
  <c r="AA1167" i="8"/>
  <c r="AF1167" i="8"/>
  <c r="AD1167" i="8"/>
  <c r="W1167" i="8"/>
  <c r="Z1167" i="8"/>
  <c r="W216" i="8"/>
  <c r="AA216" i="8"/>
  <c r="AD216" i="8"/>
  <c r="Z216" i="8"/>
  <c r="AC216" i="8"/>
  <c r="W602" i="8"/>
  <c r="AB602" i="8"/>
  <c r="AD602" i="8"/>
  <c r="AC602" i="8"/>
  <c r="AD101" i="8"/>
  <c r="AC101" i="8"/>
  <c r="Z101" i="8"/>
  <c r="AB101" i="8"/>
  <c r="AA101" i="8"/>
  <c r="W101" i="8"/>
  <c r="AA1180" i="8"/>
  <c r="AD1180" i="8"/>
  <c r="Z1180" i="8"/>
  <c r="W1180" i="8"/>
  <c r="AC1180" i="8"/>
  <c r="AB1180" i="8"/>
  <c r="V923" i="8"/>
  <c r="AA419" i="8"/>
  <c r="AC419" i="8"/>
  <c r="W419" i="8"/>
  <c r="AD419" i="8"/>
  <c r="AB419" i="8"/>
  <c r="AB1485" i="8"/>
  <c r="Z1485" i="8"/>
  <c r="AC1485" i="8"/>
  <c r="W1485" i="8"/>
  <c r="AD1485" i="8"/>
  <c r="AA1485" i="8"/>
  <c r="AD473" i="8"/>
  <c r="AB473" i="8"/>
  <c r="AA473" i="8"/>
  <c r="W473" i="8"/>
  <c r="AC473" i="8"/>
  <c r="AA1229" i="8"/>
  <c r="AF1229" i="8"/>
  <c r="AC1229" i="8"/>
  <c r="Z1229" i="8"/>
  <c r="AB1229" i="8"/>
  <c r="AD1229" i="8"/>
  <c r="W1229" i="8"/>
  <c r="AC1200" i="8"/>
  <c r="W1200" i="8"/>
  <c r="Z1200" i="8"/>
  <c r="AA1200" i="8"/>
  <c r="AD1200" i="8"/>
  <c r="AB1418" i="8"/>
  <c r="W1418" i="8"/>
  <c r="AC1418" i="8"/>
  <c r="AA1418" i="8"/>
  <c r="Z1418" i="8"/>
  <c r="AC104" i="8"/>
  <c r="Z104" i="8"/>
  <c r="AA104" i="8"/>
  <c r="AD104" i="8"/>
  <c r="W104" i="8"/>
  <c r="AA475" i="8"/>
  <c r="AC475" i="8"/>
  <c r="Z475" i="8"/>
  <c r="W475" i="8"/>
  <c r="AD475" i="8"/>
  <c r="AC1459" i="8"/>
  <c r="W1459" i="8"/>
  <c r="AA1459" i="8"/>
  <c r="Z1459" i="8"/>
  <c r="AB1459" i="8"/>
  <c r="W356" i="8"/>
  <c r="AA356" i="8"/>
  <c r="Z356" i="8"/>
  <c r="AB574" i="8"/>
  <c r="W574" i="8"/>
  <c r="AC574" i="8"/>
  <c r="AD574" i="8"/>
  <c r="AD977" i="8"/>
  <c r="AC977" i="8"/>
  <c r="Z977" i="8"/>
  <c r="W977" i="8"/>
  <c r="AA977" i="8"/>
  <c r="AF977" i="8"/>
  <c r="AB977" i="8"/>
  <c r="AD1209" i="8"/>
  <c r="AF1209" i="8"/>
  <c r="AB1209" i="8"/>
  <c r="AC1209" i="8"/>
  <c r="Z1209" i="8"/>
  <c r="AA1209" i="8"/>
  <c r="W1209" i="8"/>
  <c r="AA236" i="8"/>
  <c r="Z236" i="8"/>
  <c r="AD236" i="8"/>
  <c r="AC236" i="8"/>
  <c r="W236" i="8"/>
  <c r="W196" i="8"/>
  <c r="Z196" i="8"/>
  <c r="AB196" i="8"/>
  <c r="AF196" i="8"/>
  <c r="AD196" i="8"/>
  <c r="AC196" i="8"/>
  <c r="AA196" i="8"/>
  <c r="W235" i="8"/>
  <c r="AD235" i="8"/>
  <c r="AB235" i="8"/>
  <c r="AC235" i="8"/>
  <c r="Y46" i="8"/>
  <c r="AC578" i="8"/>
  <c r="AB578" i="8"/>
  <c r="AD578" i="8"/>
  <c r="W578" i="8"/>
  <c r="V578" i="8"/>
  <c r="Z884" i="8"/>
  <c r="W884" i="8"/>
  <c r="AA884" i="8"/>
  <c r="AB884" i="8"/>
  <c r="AB76" i="8"/>
  <c r="Z76" i="8"/>
  <c r="AD76" i="8"/>
  <c r="AA76" i="8"/>
  <c r="AC76" i="8"/>
  <c r="W76" i="8"/>
  <c r="V76" i="8"/>
  <c r="AA1026" i="8"/>
  <c r="AB1026" i="8"/>
  <c r="AC1026" i="8"/>
  <c r="W1026" i="8"/>
  <c r="Z1026" i="8"/>
  <c r="V1026" i="8"/>
  <c r="AA841" i="8"/>
  <c r="AD841" i="8"/>
  <c r="Z841" i="8"/>
  <c r="AC841" i="8"/>
  <c r="W841" i="8"/>
  <c r="AB841" i="8"/>
  <c r="AB514" i="8"/>
  <c r="AA514" i="8"/>
  <c r="Z514" i="8"/>
  <c r="AD514" i="8"/>
  <c r="W514" i="8"/>
  <c r="AC514" i="8"/>
  <c r="AF514" i="8"/>
  <c r="AF117" i="8"/>
  <c r="AC117" i="8"/>
  <c r="AB117" i="8"/>
  <c r="W117" i="8"/>
  <c r="AA117" i="8"/>
  <c r="Z117" i="8"/>
  <c r="AD117" i="8"/>
  <c r="V117" i="8"/>
  <c r="W1332" i="8"/>
  <c r="AA1332" i="8"/>
  <c r="AC1332" i="8"/>
  <c r="Z1332" i="8"/>
  <c r="AB1332" i="8"/>
  <c r="V1332" i="8"/>
  <c r="Z86" i="8"/>
  <c r="AA86" i="8"/>
  <c r="AB86" i="8"/>
  <c r="AC86" i="8"/>
  <c r="W86" i="8"/>
  <c r="V86" i="8"/>
  <c r="AB1473" i="8"/>
  <c r="AA1473" i="8"/>
  <c r="AC1473" i="8"/>
  <c r="Z1473" i="8"/>
  <c r="W1473" i="8"/>
  <c r="AC700" i="8"/>
  <c r="AB700" i="8"/>
  <c r="W700" i="8"/>
  <c r="AD700" i="8"/>
  <c r="Y1478" i="8"/>
  <c r="AE1478" i="8"/>
  <c r="AB766" i="8"/>
  <c r="AC766" i="8"/>
  <c r="W766" i="8"/>
  <c r="AD766" i="8"/>
  <c r="V766" i="8"/>
  <c r="AC689" i="8"/>
  <c r="AB689" i="8"/>
  <c r="AD689" i="8"/>
  <c r="W689" i="8"/>
  <c r="V689" i="8"/>
  <c r="AC1214" i="8"/>
  <c r="AD1214" i="8"/>
  <c r="AA1214" i="8"/>
  <c r="W1214" i="8"/>
  <c r="AB1214" i="8"/>
  <c r="V1214" i="8"/>
  <c r="AC248" i="8"/>
  <c r="AA248" i="8"/>
  <c r="AD248" i="8"/>
  <c r="W248" i="8"/>
  <c r="V248" i="8"/>
  <c r="W40" i="8"/>
  <c r="AD40" i="8"/>
  <c r="AA40" i="8"/>
  <c r="AC40" i="8"/>
  <c r="V40" i="8"/>
  <c r="AC368" i="8"/>
  <c r="AD368" i="8"/>
  <c r="W368" i="8"/>
  <c r="Z368" i="8"/>
  <c r="AB368" i="8"/>
  <c r="AF368" i="8"/>
  <c r="AA368" i="8"/>
  <c r="V368" i="8"/>
  <c r="AA70" i="8"/>
  <c r="AC70" i="8"/>
  <c r="AB70" i="8"/>
  <c r="AD70" i="8"/>
  <c r="Z70" i="8"/>
  <c r="W70" i="8"/>
  <c r="V70" i="8"/>
  <c r="AF111" i="8"/>
  <c r="W111" i="8"/>
  <c r="AA111" i="8"/>
  <c r="Z111" i="8"/>
  <c r="AC111" i="8"/>
  <c r="AB111" i="8"/>
  <c r="AD111" i="8"/>
  <c r="V111" i="8"/>
  <c r="AA716" i="8"/>
  <c r="AD716" i="8"/>
  <c r="AC716" i="8"/>
  <c r="AB716" i="8"/>
  <c r="W716" i="8"/>
  <c r="V716" i="8"/>
  <c r="AB126" i="8"/>
  <c r="W126" i="8"/>
  <c r="Z126" i="8"/>
  <c r="AC126" i="8"/>
  <c r="AD126" i="8"/>
  <c r="AA126" i="8"/>
  <c r="V126" i="8"/>
  <c r="AA1341" i="8"/>
  <c r="W1341" i="8"/>
  <c r="AB1341" i="8"/>
  <c r="Z1341" i="8"/>
  <c r="AC1341" i="8"/>
  <c r="V1341" i="8"/>
  <c r="AA1226" i="8"/>
  <c r="Z1226" i="8"/>
  <c r="W1226" i="8"/>
  <c r="AD1226" i="8"/>
  <c r="AB1226" i="8"/>
  <c r="V1226" i="8"/>
  <c r="AD676" i="8"/>
  <c r="AB676" i="8"/>
  <c r="W676" i="8"/>
  <c r="AC676" i="8"/>
  <c r="V676" i="8"/>
  <c r="AC173" i="8"/>
  <c r="AF173" i="8"/>
  <c r="AB173" i="8"/>
  <c r="W173" i="8"/>
  <c r="AA173" i="8"/>
  <c r="Z173" i="8"/>
  <c r="AD173" i="8"/>
  <c r="V173" i="8"/>
  <c r="W1171" i="8"/>
  <c r="AA1171" i="8"/>
  <c r="AC1171" i="8"/>
  <c r="AD1171" i="8"/>
  <c r="Z1171" i="8"/>
  <c r="V1171" i="8"/>
  <c r="W103" i="8"/>
  <c r="AB103" i="8"/>
  <c r="AA103" i="8"/>
  <c r="AD103" i="8"/>
  <c r="AC103" i="8"/>
  <c r="Z103" i="8"/>
  <c r="V103" i="8"/>
  <c r="Z1302" i="8"/>
  <c r="AB1302" i="8"/>
  <c r="W1302" i="8"/>
  <c r="AC1302" i="8"/>
  <c r="AA1302" i="8"/>
  <c r="V1302" i="8"/>
  <c r="Y807" i="8"/>
  <c r="AE807" i="8"/>
  <c r="AD380" i="8"/>
  <c r="AA380" i="8"/>
  <c r="AB380" i="8"/>
  <c r="AC380" i="8"/>
  <c r="W380" i="8"/>
  <c r="Z380" i="8"/>
  <c r="AF380" i="8"/>
  <c r="V380" i="8"/>
  <c r="Z1269" i="8"/>
  <c r="AB1269" i="8"/>
  <c r="AC1269" i="8"/>
  <c r="W1269" i="8"/>
  <c r="AA1269" i="8"/>
  <c r="V1269" i="8"/>
  <c r="AC1430" i="8"/>
  <c r="AA1430" i="8"/>
  <c r="Z1430" i="8"/>
  <c r="W1430" i="8"/>
  <c r="AB1430" i="8"/>
  <c r="V1430" i="8"/>
  <c r="W59" i="8"/>
  <c r="AC59" i="8"/>
  <c r="Z59" i="8"/>
  <c r="AA59" i="8"/>
  <c r="AD59" i="8"/>
  <c r="AB59" i="8"/>
  <c r="V59" i="8"/>
  <c r="AC1094" i="8"/>
  <c r="Z1094" i="8"/>
  <c r="AB1094" i="8"/>
  <c r="W1094" i="8"/>
  <c r="AA1094" i="8"/>
  <c r="V1094" i="8"/>
  <c r="Z529" i="8"/>
  <c r="W529" i="8"/>
  <c r="AB529" i="8"/>
  <c r="V529" i="8"/>
  <c r="AC529" i="8"/>
  <c r="AD529" i="8"/>
  <c r="AA119" i="8"/>
  <c r="W119" i="8"/>
  <c r="AB119" i="8"/>
  <c r="AF119" i="8"/>
  <c r="AD119" i="8"/>
  <c r="Z119" i="8"/>
  <c r="AC119" i="8"/>
  <c r="V119" i="8"/>
  <c r="Y1083" i="8"/>
  <c r="AE1083" i="8"/>
  <c r="AB714" i="8"/>
  <c r="W714" i="8"/>
  <c r="AC714" i="8"/>
  <c r="AD714" i="8"/>
  <c r="V714" i="8"/>
  <c r="AC253" i="8"/>
  <c r="AD253" i="8"/>
  <c r="W253" i="8"/>
  <c r="V253" i="8"/>
  <c r="AE954" i="8"/>
  <c r="Y954" i="8"/>
  <c r="V924" i="8"/>
  <c r="W1378" i="8"/>
  <c r="AB1378" i="8"/>
  <c r="AC1378" i="8"/>
  <c r="AA1378" i="8"/>
  <c r="AD1378" i="8"/>
  <c r="AF1378" i="8"/>
  <c r="Z1378" i="8"/>
  <c r="AA871" i="8"/>
  <c r="Z871" i="8"/>
  <c r="W871" i="8"/>
  <c r="AC871" i="8"/>
  <c r="AB871" i="8"/>
  <c r="AA606" i="8"/>
  <c r="W606" i="8"/>
  <c r="AC606" i="8"/>
  <c r="AD606" i="8"/>
  <c r="AB606" i="8"/>
  <c r="AD461" i="8"/>
  <c r="AC461" i="8"/>
  <c r="AB461" i="8"/>
  <c r="AA461" i="8"/>
  <c r="W461" i="8"/>
  <c r="AC1159" i="8"/>
  <c r="AB1159" i="8"/>
  <c r="W1159" i="8"/>
  <c r="AD1159" i="8"/>
  <c r="AA1159" i="8"/>
  <c r="Z1159" i="8"/>
  <c r="AC1384" i="8"/>
  <c r="AD1384" i="8"/>
  <c r="AF1384" i="8"/>
  <c r="Z1384" i="8"/>
  <c r="W1384" i="8"/>
  <c r="AA1384" i="8"/>
  <c r="AB1384" i="8"/>
  <c r="W245" i="8"/>
  <c r="AD245" i="8"/>
  <c r="AA245" i="8"/>
  <c r="AC245" i="8"/>
  <c r="AB313" i="8"/>
  <c r="W313" i="8"/>
  <c r="AG313" i="8" s="1"/>
  <c r="AC313" i="8"/>
  <c r="AD313" i="8"/>
  <c r="AA313" i="8"/>
  <c r="AC603" i="8"/>
  <c r="W603" i="8"/>
  <c r="AB603" i="8"/>
  <c r="AD603" i="8"/>
  <c r="W1083" i="8"/>
  <c r="AA1083" i="8"/>
  <c r="Z1083" i="8"/>
  <c r="AC1083" i="8"/>
  <c r="AB1083" i="8"/>
  <c r="AC143" i="8"/>
  <c r="AF143" i="8"/>
  <c r="Z143" i="8"/>
  <c r="AA143" i="8"/>
  <c r="AB143" i="8"/>
  <c r="AD143" i="8"/>
  <c r="W143" i="8"/>
  <c r="Z146" i="8"/>
  <c r="W146" i="8"/>
  <c r="AA146" i="8"/>
  <c r="AB146" i="8"/>
  <c r="AF146" i="8"/>
  <c r="AD146" i="8"/>
  <c r="AC146" i="8"/>
  <c r="Z960" i="8"/>
  <c r="AD960" i="8"/>
  <c r="W960" i="8"/>
  <c r="AB960" i="8"/>
  <c r="AC960" i="8"/>
  <c r="AA960" i="8"/>
  <c r="AF960" i="8"/>
  <c r="W324" i="8"/>
  <c r="AD324" i="8"/>
  <c r="AA324" i="8"/>
  <c r="Z324" i="8"/>
  <c r="AC324" i="8"/>
  <c r="AC831" i="8"/>
  <c r="Z831" i="8"/>
  <c r="W831" i="8"/>
  <c r="AD831" i="8"/>
  <c r="AB831" i="8"/>
  <c r="AA330" i="8"/>
  <c r="W330" i="8"/>
  <c r="AC330" i="8"/>
  <c r="AD330" i="8"/>
  <c r="AC517" i="8"/>
  <c r="AA517" i="8"/>
  <c r="W517" i="8"/>
  <c r="AB517" i="8"/>
  <c r="AD517" i="8"/>
  <c r="AD741" i="8"/>
  <c r="AB741" i="8"/>
  <c r="AC741" i="8"/>
  <c r="W741" i="8"/>
  <c r="AA1368" i="8"/>
  <c r="Z1368" i="8"/>
  <c r="AB1368" i="8"/>
  <c r="AF1368" i="8"/>
  <c r="AD1368" i="8"/>
  <c r="AC1368" i="8"/>
  <c r="W1368" i="8"/>
  <c r="Z1389" i="8"/>
  <c r="AA1389" i="8"/>
  <c r="AC1389" i="8"/>
  <c r="AB1389" i="8"/>
  <c r="W1389" i="8"/>
  <c r="AB1087" i="8"/>
  <c r="Z1087" i="8"/>
  <c r="AA1087" i="8"/>
  <c r="AC1087" i="8"/>
  <c r="W1087" i="8"/>
  <c r="W860" i="8"/>
  <c r="AA860" i="8"/>
  <c r="AD860" i="8"/>
  <c r="AC860" i="8"/>
  <c r="Z1222" i="8"/>
  <c r="AF1222" i="8"/>
  <c r="AB1222" i="8"/>
  <c r="AD1222" i="8"/>
  <c r="W1222" i="8"/>
  <c r="AC1222" i="8"/>
  <c r="AA1222" i="8"/>
  <c r="AB1124" i="8"/>
  <c r="AD1124" i="8"/>
  <c r="Z1124" i="8"/>
  <c r="AA1124" i="8"/>
  <c r="W1124" i="8"/>
  <c r="AF854" i="8"/>
  <c r="AD854" i="8"/>
  <c r="W854" i="8"/>
  <c r="AA854" i="8"/>
  <c r="AB854" i="8"/>
  <c r="Z854" i="8"/>
  <c r="AC854" i="8"/>
  <c r="AC1488" i="8"/>
  <c r="AA1488" i="8"/>
  <c r="AD1488" i="8"/>
  <c r="W1488" i="8"/>
  <c r="Z1488" i="8"/>
  <c r="AB1488" i="8"/>
  <c r="AD347" i="8"/>
  <c r="AC347" i="8"/>
  <c r="AB347" i="8"/>
  <c r="W347" i="8"/>
  <c r="W715" i="8"/>
  <c r="AB715" i="8"/>
  <c r="AC715" i="8"/>
  <c r="AD715" i="8"/>
  <c r="AD681" i="8"/>
  <c r="AB681" i="8"/>
  <c r="W681" i="8"/>
  <c r="AC681" i="8"/>
  <c r="Z1182" i="8"/>
  <c r="AC1182" i="8"/>
  <c r="AA1182" i="8"/>
  <c r="W1182" i="8"/>
  <c r="AB1182" i="8"/>
  <c r="AA1133" i="8"/>
  <c r="W1133" i="8"/>
  <c r="Z1133" i="8"/>
  <c r="AB1133" i="8"/>
  <c r="AD1133" i="8"/>
  <c r="AC1437" i="8"/>
  <c r="W1437" i="8"/>
  <c r="AB1437" i="8"/>
  <c r="Z1437" i="8"/>
  <c r="AA1437" i="8"/>
  <c r="AF846" i="8"/>
  <c r="AD846" i="8"/>
  <c r="AA846" i="8"/>
  <c r="W846" i="8"/>
  <c r="AC846" i="8"/>
  <c r="Z846" i="8"/>
  <c r="AB846" i="8"/>
  <c r="W838" i="8"/>
  <c r="AC838" i="8"/>
  <c r="AD838" i="8"/>
  <c r="AA838" i="8"/>
  <c r="AB838" i="8"/>
  <c r="Z838" i="8"/>
  <c r="Z833" i="8"/>
  <c r="AD833" i="8"/>
  <c r="AC833" i="8"/>
  <c r="AA833" i="8"/>
  <c r="AB833" i="8"/>
  <c r="W833" i="8"/>
  <c r="AF77" i="8"/>
  <c r="W77" i="8"/>
  <c r="AA77" i="8"/>
  <c r="AC77" i="8"/>
  <c r="Z77" i="8"/>
  <c r="AD77" i="8"/>
  <c r="AB77" i="8"/>
  <c r="W1010" i="8"/>
  <c r="AB1010" i="8"/>
  <c r="AA1010" i="8"/>
  <c r="AC1010" i="8"/>
  <c r="Z1010" i="8"/>
  <c r="W870" i="8"/>
  <c r="AB870" i="8"/>
  <c r="AA870" i="8"/>
  <c r="Z870" i="8"/>
  <c r="AC1442" i="8"/>
  <c r="Z1442" i="8"/>
  <c r="AB1442" i="8"/>
  <c r="AA1442" i="8"/>
  <c r="W1442" i="8"/>
  <c r="AB311" i="8"/>
  <c r="AC311" i="8"/>
  <c r="W311" i="8"/>
  <c r="AD311" i="8"/>
  <c r="W796" i="8"/>
  <c r="AC796" i="8"/>
  <c r="AD796" i="8"/>
  <c r="W266" i="8"/>
  <c r="AC266" i="8"/>
  <c r="AB266" i="8"/>
  <c r="AD266" i="8"/>
  <c r="AA266" i="8"/>
  <c r="AC1078" i="8"/>
  <c r="Z1078" i="8"/>
  <c r="W1078" i="8"/>
  <c r="AB1078" i="8"/>
  <c r="AA1078" i="8"/>
  <c r="AA1289" i="8"/>
  <c r="AC1289" i="8"/>
  <c r="AB1289" i="8"/>
  <c r="W1289" i="8"/>
  <c r="Z1289" i="8"/>
  <c r="AC1530" i="8"/>
  <c r="W1530" i="8"/>
  <c r="Z1530" i="8"/>
  <c r="AB1530" i="8"/>
  <c r="AA1530" i="8"/>
  <c r="AD1530" i="8"/>
  <c r="AA1466" i="8"/>
  <c r="AB1466" i="8"/>
  <c r="Z1466" i="8"/>
  <c r="W1466" i="8"/>
  <c r="AC1466" i="8"/>
  <c r="AD455" i="8"/>
  <c r="AC455" i="8"/>
  <c r="W455" i="8"/>
  <c r="AB455" i="8"/>
  <c r="AA455" i="8"/>
  <c r="V455" i="8"/>
  <c r="W1308" i="8"/>
  <c r="AA1308" i="8"/>
  <c r="AB1308" i="8"/>
  <c r="AC1308" i="8"/>
  <c r="Z1308" i="8"/>
  <c r="AD80" i="8"/>
  <c r="W80" i="8"/>
  <c r="AB80" i="8"/>
  <c r="AA80" i="8"/>
  <c r="AC80" i="8"/>
  <c r="W482" i="8"/>
  <c r="AC482" i="8"/>
  <c r="Z482" i="8"/>
  <c r="AA482" i="8"/>
  <c r="AD482" i="8"/>
  <c r="V482" i="8"/>
  <c r="AD335" i="8"/>
  <c r="W335" i="8"/>
  <c r="AC335" i="8"/>
  <c r="Z335" i="8"/>
  <c r="V335" i="8"/>
  <c r="W876" i="8"/>
  <c r="AD876" i="8"/>
  <c r="Z876" i="8"/>
  <c r="AB876" i="8"/>
  <c r="AA876" i="8"/>
  <c r="V876" i="8"/>
  <c r="AD803" i="8"/>
  <c r="AB803" i="8"/>
  <c r="AC803" i="8"/>
  <c r="Z803" i="8"/>
  <c r="AA803" i="8"/>
  <c r="W803" i="8"/>
  <c r="V803" i="8"/>
  <c r="W223" i="8"/>
  <c r="AB223" i="8"/>
  <c r="AD223" i="8"/>
  <c r="AC223" i="8"/>
  <c r="V223" i="8"/>
  <c r="AA121" i="8"/>
  <c r="W121" i="8"/>
  <c r="AC121" i="8"/>
  <c r="AD121" i="8"/>
  <c r="Z121" i="8"/>
  <c r="AB121" i="8"/>
  <c r="AF121" i="8"/>
  <c r="V121" i="8"/>
  <c r="AD453" i="8"/>
  <c r="W453" i="8"/>
  <c r="AB453" i="8"/>
  <c r="AC453" i="8"/>
  <c r="V453" i="8"/>
  <c r="AA367" i="8"/>
  <c r="AD367" i="8"/>
  <c r="AC367" i="8"/>
  <c r="AB367" i="8"/>
  <c r="AF367" i="8"/>
  <c r="W367" i="8"/>
  <c r="Z367" i="8"/>
  <c r="V367" i="8"/>
  <c r="AA1080" i="8"/>
  <c r="Z1080" i="8"/>
  <c r="W1080" i="8"/>
  <c r="AB1080" i="8"/>
  <c r="AC1080" i="8"/>
  <c r="V1080" i="8"/>
  <c r="AA1280" i="8"/>
  <c r="AB1280" i="8"/>
  <c r="AC1280" i="8"/>
  <c r="W1280" i="8"/>
  <c r="Z1280" i="8"/>
  <c r="V1280" i="8"/>
  <c r="AA154" i="8"/>
  <c r="AD154" i="8"/>
  <c r="Z154" i="8"/>
  <c r="AB154" i="8"/>
  <c r="W154" i="8"/>
  <c r="AF154" i="8"/>
  <c r="AC154" i="8"/>
  <c r="V154" i="8"/>
  <c r="W178" i="8"/>
  <c r="Z178" i="8"/>
  <c r="AF178" i="8"/>
  <c r="AC178" i="8"/>
  <c r="AA178" i="8"/>
  <c r="AB178" i="8"/>
  <c r="AD178" i="8"/>
  <c r="V178" i="8"/>
  <c r="AA1029" i="8"/>
  <c r="Z1029" i="8"/>
  <c r="AC1029" i="8"/>
  <c r="AB1029" i="8"/>
  <c r="W1029" i="8"/>
  <c r="V1029" i="8"/>
  <c r="AC547" i="8"/>
  <c r="W547" i="8"/>
  <c r="AA547" i="8"/>
  <c r="Z547" i="8"/>
  <c r="AD547" i="8"/>
  <c r="V547" i="8"/>
  <c r="AC1452" i="8"/>
  <c r="AB1452" i="8"/>
  <c r="Z1452" i="8"/>
  <c r="AA1452" i="8"/>
  <c r="W1452" i="8"/>
  <c r="V1452" i="8"/>
  <c r="AA711" i="8"/>
  <c r="AB711" i="8"/>
  <c r="W711" i="8"/>
  <c r="AC711" i="8"/>
  <c r="AD711" i="8"/>
  <c r="V711" i="8"/>
  <c r="V1004" i="8"/>
  <c r="V127" i="8"/>
  <c r="AD1363" i="8"/>
  <c r="W1363" i="8"/>
  <c r="AC1363" i="8"/>
  <c r="AA1363" i="8"/>
  <c r="Z1363" i="8"/>
  <c r="AB1363" i="8"/>
  <c r="V1363" i="8"/>
  <c r="Z1040" i="8"/>
  <c r="AB1040" i="8"/>
  <c r="AC1040" i="8"/>
  <c r="W1040" i="8"/>
  <c r="AA1040" i="8"/>
  <c r="V1040" i="8"/>
  <c r="AA1150" i="8"/>
  <c r="Z1150" i="8"/>
  <c r="AC1150" i="8"/>
  <c r="W1150" i="8"/>
  <c r="AB1150" i="8"/>
  <c r="V1150" i="8"/>
  <c r="Z131" i="8"/>
  <c r="AB131" i="8"/>
  <c r="W131" i="8"/>
  <c r="AF131" i="8"/>
  <c r="AA131" i="8"/>
  <c r="AC131" i="8"/>
  <c r="AD131" i="8"/>
  <c r="V131" i="8"/>
  <c r="AA1390" i="8"/>
  <c r="AC1390" i="8"/>
  <c r="Z1390" i="8"/>
  <c r="AB1390" i="8"/>
  <c r="W1390" i="8"/>
  <c r="V1390" i="8"/>
  <c r="W1018" i="8"/>
  <c r="AA1018" i="8"/>
  <c r="Z1018" i="8"/>
  <c r="AB1018" i="8"/>
  <c r="AC1018" i="8"/>
  <c r="V1018" i="8"/>
  <c r="Z848" i="8"/>
  <c r="AB848" i="8"/>
  <c r="W848" i="8"/>
  <c r="AD848" i="8"/>
  <c r="AF848" i="8"/>
  <c r="AC848" i="8"/>
  <c r="AA848" i="8"/>
  <c r="V848" i="8"/>
  <c r="AE379" i="8"/>
  <c r="Y379" i="8"/>
  <c r="AF1006" i="8"/>
  <c r="AA1006" i="8"/>
  <c r="W1006" i="8"/>
  <c r="AC1006" i="8"/>
  <c r="Z1006" i="8"/>
  <c r="AD1006" i="8"/>
  <c r="AB1006" i="8"/>
  <c r="V1006" i="8"/>
  <c r="V1151" i="8"/>
  <c r="AB727" i="8"/>
  <c r="AC727" i="8"/>
  <c r="AD727" i="8"/>
  <c r="AA727" i="8"/>
  <c r="W727" i="8"/>
  <c r="V727" i="8"/>
  <c r="V364" i="8"/>
  <c r="AC874" i="8"/>
  <c r="Z874" i="8"/>
  <c r="AD874" i="8"/>
  <c r="W874" i="8"/>
  <c r="AB874" i="8"/>
  <c r="AD242" i="8"/>
  <c r="AC242" i="8"/>
  <c r="AA242" i="8"/>
  <c r="AB242" i="8"/>
  <c r="W242" i="8"/>
  <c r="W964" i="8"/>
  <c r="AF964" i="8"/>
  <c r="AC964" i="8"/>
  <c r="AA964" i="8"/>
  <c r="AD964" i="8"/>
  <c r="AB964" i="8"/>
  <c r="Z964" i="8"/>
  <c r="AC62" i="8"/>
  <c r="AB62" i="8"/>
  <c r="W62" i="8"/>
  <c r="AA62" i="8"/>
  <c r="AD62" i="8"/>
  <c r="Z62" i="8"/>
  <c r="W409" i="8"/>
  <c r="AG409" i="8" s="1"/>
  <c r="AC409" i="8"/>
  <c r="AD409" i="8"/>
  <c r="Z409" i="8"/>
  <c r="AA409" i="8"/>
  <c r="Z1318" i="8"/>
  <c r="AB1318" i="8"/>
  <c r="W1318" i="8"/>
  <c r="AC1318" i="8"/>
  <c r="AA1318" i="8"/>
  <c r="W767" i="8"/>
  <c r="AA767" i="8"/>
  <c r="AB767" i="8"/>
  <c r="AD767" i="8"/>
  <c r="AC767" i="8"/>
  <c r="AB1216" i="8"/>
  <c r="AC1216" i="8"/>
  <c r="AA1216" i="8"/>
  <c r="AD1216" i="8"/>
  <c r="W1216" i="8"/>
  <c r="AC595" i="8"/>
  <c r="AB595" i="8"/>
  <c r="AD595" i="8"/>
  <c r="W595" i="8"/>
  <c r="AA595" i="8"/>
  <c r="AC479" i="8"/>
  <c r="Z479" i="8"/>
  <c r="AD479" i="8"/>
  <c r="W479" i="8"/>
  <c r="AA479" i="8"/>
  <c r="AD422" i="8"/>
  <c r="AC422" i="8"/>
  <c r="AA422" i="8"/>
  <c r="AB422" i="8"/>
  <c r="W422" i="8"/>
  <c r="AA57" i="8"/>
  <c r="AD57" i="8"/>
  <c r="W57" i="8"/>
  <c r="Z57" i="8"/>
  <c r="AC57" i="8"/>
  <c r="AB823" i="8"/>
  <c r="AD823" i="8"/>
  <c r="W823" i="8"/>
  <c r="AA823" i="8"/>
  <c r="AC823" i="8"/>
  <c r="Z823" i="8"/>
  <c r="Y1271" i="8"/>
  <c r="Y128" i="8"/>
  <c r="AB730" i="8"/>
  <c r="AA730" i="8"/>
  <c r="AD730" i="8"/>
  <c r="W730" i="8"/>
  <c r="AC730" i="8"/>
  <c r="AD659" i="8"/>
  <c r="AB659" i="8"/>
  <c r="AC659" i="8"/>
  <c r="W659" i="8"/>
  <c r="Z1458" i="8"/>
  <c r="W1458" i="8"/>
  <c r="AA1458" i="8"/>
  <c r="AB1458" i="8"/>
  <c r="AC1458" i="8"/>
  <c r="AC1346" i="8"/>
  <c r="W1346" i="8"/>
  <c r="Z1346" i="8"/>
  <c r="AB1346" i="8"/>
  <c r="AA1346" i="8"/>
  <c r="AA1230" i="8"/>
  <c r="AB1230" i="8"/>
  <c r="AD1230" i="8"/>
  <c r="W1230" i="8"/>
  <c r="AC1230" i="8"/>
  <c r="AC1279" i="8"/>
  <c r="Z1279" i="8"/>
  <c r="AA1279" i="8"/>
  <c r="W1279" i="8"/>
  <c r="AB1279" i="8"/>
  <c r="AB30" i="8"/>
  <c r="AA30" i="8"/>
  <c r="AC30" i="8"/>
  <c r="AD30" i="8"/>
  <c r="W30" i="8"/>
  <c r="AC781" i="8"/>
  <c r="AD781" i="8"/>
  <c r="AB781" i="8"/>
  <c r="W781" i="8"/>
  <c r="AC1474" i="8"/>
  <c r="AB1474" i="8"/>
  <c r="AA1474" i="8"/>
  <c r="Z1474" i="8"/>
  <c r="W1474" i="8"/>
  <c r="AC365" i="8"/>
  <c r="AD365" i="8"/>
  <c r="AB365" i="8"/>
  <c r="W365" i="8"/>
  <c r="AA365" i="8"/>
  <c r="AD1163" i="8"/>
  <c r="AA1163" i="8"/>
  <c r="W1163" i="8"/>
  <c r="Z1163" i="8"/>
  <c r="AB1163" i="8"/>
  <c r="AC1163" i="8"/>
  <c r="AD1529" i="8"/>
  <c r="AA1529" i="8"/>
  <c r="Z1529" i="8"/>
  <c r="AC1529" i="8"/>
  <c r="W1529" i="8"/>
  <c r="AB1529" i="8"/>
  <c r="W718" i="8"/>
  <c r="AC718" i="8"/>
  <c r="AD718" i="8"/>
  <c r="AC628" i="8"/>
  <c r="AD628" i="8"/>
  <c r="W628" i="8"/>
  <c r="AA628" i="8"/>
  <c r="AB628" i="8"/>
  <c r="W469" i="8"/>
  <c r="AF469" i="8"/>
  <c r="AD469" i="8"/>
  <c r="Z469" i="8"/>
  <c r="AB469" i="8"/>
  <c r="AA469" i="8"/>
  <c r="AC469" i="8"/>
  <c r="AB1170" i="8"/>
  <c r="AA1170" i="8"/>
  <c r="Z1170" i="8"/>
  <c r="AC1170" i="8"/>
  <c r="W1170" i="8"/>
  <c r="AC1337" i="8"/>
  <c r="AA1337" i="8"/>
  <c r="AB1337" i="8"/>
  <c r="W1337" i="8"/>
  <c r="Z1337" i="8"/>
  <c r="Y197" i="8"/>
  <c r="AE840" i="8"/>
  <c r="Y148" i="8"/>
  <c r="Y1018" i="8"/>
  <c r="AC1386" i="8"/>
  <c r="AB1386" i="8"/>
  <c r="AD1386" i="8"/>
  <c r="AF1386" i="8"/>
  <c r="AA1386" i="8"/>
  <c r="W1386" i="8"/>
  <c r="Z1386" i="8"/>
  <c r="AB682" i="8"/>
  <c r="AD682" i="8"/>
  <c r="AC682" i="8"/>
  <c r="W682" i="8"/>
  <c r="AA805" i="8"/>
  <c r="AF805" i="8"/>
  <c r="AD805" i="8"/>
  <c r="Z805" i="8"/>
  <c r="AB805" i="8"/>
  <c r="W805" i="8"/>
  <c r="AC805" i="8"/>
  <c r="AD174" i="8"/>
  <c r="AC174" i="8"/>
  <c r="AA174" i="8"/>
  <c r="W174" i="8"/>
  <c r="AB174" i="8"/>
  <c r="Z174" i="8"/>
  <c r="W765" i="8"/>
  <c r="AA765" i="8"/>
  <c r="AD765" i="8"/>
  <c r="AB765" i="8"/>
  <c r="AC765" i="8"/>
  <c r="AC1000" i="8"/>
  <c r="Z1000" i="8"/>
  <c r="AB1000" i="8"/>
  <c r="W1000" i="8"/>
  <c r="AA1000" i="8"/>
  <c r="V391" i="8"/>
  <c r="W32" i="8"/>
  <c r="AD32" i="8"/>
  <c r="AB32" i="8"/>
  <c r="AC32" i="8"/>
  <c r="AD1092" i="8"/>
  <c r="AB1092" i="8"/>
  <c r="AA1092" i="8"/>
  <c r="W1092" i="8"/>
  <c r="Z1092" i="8"/>
  <c r="AA528" i="8"/>
  <c r="Z528" i="8"/>
  <c r="AC528" i="8"/>
  <c r="W528" i="8"/>
  <c r="AG528" i="8" s="1"/>
  <c r="AD528" i="8"/>
  <c r="W568" i="8"/>
  <c r="AA568" i="8"/>
  <c r="AC568" i="8"/>
  <c r="AB568" i="8"/>
  <c r="AD568" i="8"/>
  <c r="AB672" i="8"/>
  <c r="AC1259" i="8"/>
  <c r="AA1259" i="8"/>
  <c r="AB1259" i="8"/>
  <c r="Z1259" i="8"/>
  <c r="W1259" i="8"/>
  <c r="AC890" i="8"/>
  <c r="Z890" i="8"/>
  <c r="AA890" i="8"/>
  <c r="AD890" i="8"/>
  <c r="W890" i="8"/>
  <c r="Y1190" i="8"/>
  <c r="Y891" i="8"/>
  <c r="AE1244" i="8"/>
  <c r="AE1071" i="8"/>
  <c r="Y1359" i="8"/>
  <c r="Y1314" i="8"/>
  <c r="AE214" i="8"/>
  <c r="W483" i="8"/>
  <c r="AG483" i="8" s="1"/>
  <c r="W13" i="8"/>
  <c r="AD533" i="8"/>
  <c r="V813" i="8"/>
  <c r="AB263" i="8"/>
  <c r="W6" i="8"/>
  <c r="AC6" i="8"/>
  <c r="AA839" i="8"/>
  <c r="W839" i="8"/>
  <c r="AC839" i="8"/>
  <c r="Z839" i="8"/>
  <c r="AB839" i="8"/>
  <c r="AD839" i="8"/>
  <c r="AF839" i="8"/>
  <c r="AA73" i="8"/>
  <c r="AF73" i="8"/>
  <c r="AD73" i="8"/>
  <c r="AB73" i="8"/>
  <c r="AC73" i="8"/>
  <c r="W73" i="8"/>
  <c r="Z73" i="8"/>
  <c r="AC9" i="8"/>
  <c r="Z9" i="8"/>
  <c r="W9" i="8"/>
  <c r="AB9" i="8"/>
  <c r="AA9" i="8"/>
  <c r="AD9" i="8"/>
  <c r="AE1405" i="8"/>
  <c r="AE175" i="8"/>
  <c r="Y1166" i="8"/>
  <c r="AE1506" i="8"/>
  <c r="AB674" i="8"/>
  <c r="AA1131" i="8"/>
  <c r="AA1325" i="8"/>
  <c r="AA1410" i="8"/>
  <c r="AC1304" i="8"/>
  <c r="W320" i="8"/>
  <c r="Z381" i="8"/>
  <c r="AA270" i="8"/>
  <c r="AD278" i="8"/>
  <c r="AE970" i="8"/>
  <c r="W331" i="8"/>
  <c r="AA45" i="8"/>
  <c r="AC1288" i="8"/>
  <c r="AB2" i="8"/>
  <c r="AD472" i="8"/>
  <c r="AC1107" i="8"/>
  <c r="Z837" i="8"/>
  <c r="W986" i="8"/>
  <c r="AD986" i="8"/>
  <c r="AA986" i="8"/>
  <c r="AB986" i="8"/>
  <c r="Z986" i="8"/>
  <c r="AA1155" i="8"/>
  <c r="AB1155" i="8"/>
  <c r="AC1155" i="8"/>
  <c r="Z1155" i="8"/>
  <c r="W1155" i="8"/>
  <c r="AC822" i="8"/>
  <c r="W822" i="8"/>
  <c r="AA822" i="8"/>
  <c r="AB822" i="8"/>
  <c r="AC1140" i="8"/>
  <c r="AD1140" i="8"/>
  <c r="Z1140" i="8"/>
  <c r="AA1140" i="8"/>
  <c r="W1140" i="8"/>
  <c r="AB1140" i="8"/>
  <c r="Z522" i="8"/>
  <c r="AD522" i="8"/>
  <c r="W522" i="8"/>
  <c r="AC522" i="8"/>
  <c r="AA522" i="8"/>
  <c r="W1239" i="8"/>
  <c r="AC1239" i="8"/>
  <c r="AD1239" i="8"/>
  <c r="AB1239" i="8"/>
  <c r="AF1239" i="8"/>
  <c r="AA1239" i="8"/>
  <c r="Z1239" i="8"/>
  <c r="AC501" i="8"/>
  <c r="AD501" i="8"/>
  <c r="AB501" i="8"/>
  <c r="W501" i="8"/>
  <c r="AA501" i="8"/>
  <c r="AD1527" i="8"/>
  <c r="Z1527" i="8"/>
  <c r="W1527" i="8"/>
  <c r="AA1527" i="8"/>
  <c r="AC1527" i="8"/>
  <c r="AB1527" i="8"/>
  <c r="W194" i="8"/>
  <c r="AF194" i="8"/>
  <c r="AD194" i="8"/>
  <c r="AB194" i="8"/>
  <c r="AA194" i="8"/>
  <c r="AC194" i="8"/>
  <c r="Z194" i="8"/>
  <c r="AD980" i="8"/>
  <c r="W980" i="8"/>
  <c r="Z980" i="8"/>
  <c r="AA980" i="8"/>
  <c r="AF980" i="8"/>
  <c r="AB980" i="8"/>
  <c r="AC980" i="8"/>
  <c r="AA198" i="8"/>
  <c r="W198" i="8"/>
  <c r="AC198" i="8"/>
  <c r="Z198" i="8"/>
  <c r="W449" i="8"/>
  <c r="AA1003" i="8"/>
  <c r="Z1003" i="8"/>
  <c r="W1003" i="8"/>
  <c r="AB1003" i="8"/>
  <c r="AC1003" i="8"/>
  <c r="Z952" i="8"/>
  <c r="W952" i="8"/>
  <c r="AC952" i="8"/>
  <c r="AA952" i="8"/>
  <c r="AF952" i="8"/>
  <c r="AD952" i="8"/>
  <c r="AB952" i="8"/>
  <c r="AB655" i="8"/>
  <c r="AD655" i="8"/>
  <c r="W655" i="8"/>
  <c r="AC655" i="8"/>
  <c r="AE1222" i="8"/>
  <c r="AE1326" i="8"/>
  <c r="Y908" i="8"/>
  <c r="AE187" i="8"/>
  <c r="AE82" i="8"/>
  <c r="AA974" i="8"/>
  <c r="AA1052" i="8"/>
  <c r="W1492" i="8"/>
  <c r="AC555" i="8"/>
  <c r="AD418" i="8"/>
  <c r="W925" i="8"/>
  <c r="AD925" i="8"/>
  <c r="AB925" i="8"/>
  <c r="AC925" i="8"/>
  <c r="AA925" i="8"/>
  <c r="Z925" i="8"/>
  <c r="Z466" i="8"/>
  <c r="W466" i="8"/>
  <c r="AA466" i="8"/>
  <c r="AD466" i="8"/>
  <c r="AC466" i="8"/>
  <c r="AC554" i="8"/>
  <c r="AD554" i="8"/>
  <c r="W554" i="8"/>
  <c r="AB554" i="8"/>
  <c r="AD994" i="8"/>
  <c r="W994" i="8"/>
  <c r="AB994" i="8"/>
  <c r="AA994" i="8"/>
  <c r="Z994" i="8"/>
  <c r="W832" i="8"/>
  <c r="AA832" i="8"/>
  <c r="AC832" i="8"/>
  <c r="AB832" i="8"/>
  <c r="AD832" i="8"/>
  <c r="AB411" i="8"/>
  <c r="W411" i="8"/>
  <c r="AD411" i="8"/>
  <c r="AA411" i="8"/>
  <c r="AC411" i="8"/>
  <c r="AF362" i="8"/>
  <c r="AA362" i="8"/>
  <c r="W362" i="8"/>
  <c r="AC362" i="8"/>
  <c r="AB362" i="8"/>
  <c r="Z362" i="8"/>
  <c r="AD362" i="8"/>
  <c r="AB1265" i="8"/>
  <c r="AA1265" i="8"/>
  <c r="AC1265" i="8"/>
  <c r="W1265" i="8"/>
  <c r="Z1265" i="8"/>
  <c r="AB1245" i="8"/>
  <c r="AC1245" i="8"/>
  <c r="AA1245" i="8"/>
  <c r="W1245" i="8"/>
  <c r="Z1245" i="8"/>
  <c r="AD1245" i="8"/>
  <c r="AB459" i="8"/>
  <c r="AA459" i="8"/>
  <c r="W459" i="8"/>
  <c r="AC459" i="8"/>
  <c r="AD459" i="8"/>
  <c r="W516" i="8"/>
  <c r="Z516" i="8"/>
  <c r="AA516" i="8"/>
  <c r="AD516" i="8"/>
  <c r="AC516" i="8"/>
  <c r="AC486" i="8"/>
  <c r="AA486" i="8"/>
  <c r="W486" i="8"/>
  <c r="AD486" i="8"/>
  <c r="AB486" i="8"/>
  <c r="AB1101" i="8"/>
  <c r="AC1101" i="8"/>
  <c r="W1101" i="8"/>
  <c r="AA1101" i="8"/>
  <c r="Z1101" i="8"/>
  <c r="V307" i="8"/>
  <c r="AB1291" i="8"/>
  <c r="W1291" i="8"/>
  <c r="Z1291" i="8"/>
  <c r="AA1291" i="8"/>
  <c r="AC1291" i="8"/>
  <c r="AD693" i="8"/>
  <c r="AB693" i="8"/>
  <c r="AC693" i="8"/>
  <c r="AB920" i="8"/>
  <c r="W920" i="8"/>
  <c r="Z920" i="8"/>
  <c r="AC920" i="8"/>
  <c r="AA920" i="8"/>
  <c r="AD920" i="8"/>
  <c r="W1134" i="8"/>
  <c r="AB1134" i="8"/>
  <c r="AD1134" i="8"/>
  <c r="Z1134" i="8"/>
  <c r="AA1134" i="8"/>
  <c r="AB684" i="8"/>
  <c r="W684" i="8"/>
  <c r="AD684" i="8"/>
  <c r="W1056" i="8"/>
  <c r="Z1056" i="8"/>
  <c r="AA1056" i="8"/>
  <c r="AC1056" i="8"/>
  <c r="AB1056" i="8"/>
  <c r="AC1173" i="8"/>
  <c r="AD1173" i="8"/>
  <c r="W1173" i="8"/>
  <c r="Z1173" i="8"/>
  <c r="AA1173" i="8"/>
  <c r="AA17" i="8"/>
  <c r="Z17" i="8"/>
  <c r="W17" i="8"/>
  <c r="AC17" i="8"/>
  <c r="AD17" i="8"/>
  <c r="AC277" i="8"/>
  <c r="W277" i="8"/>
  <c r="AB277" i="8"/>
  <c r="AD277" i="8"/>
  <c r="AA277" i="8"/>
  <c r="AA1084" i="8"/>
  <c r="AB1084" i="8"/>
  <c r="W1084" i="8"/>
  <c r="AC1084" i="8"/>
  <c r="Z1084" i="8"/>
  <c r="AD1489" i="8"/>
  <c r="AC1489" i="8"/>
  <c r="Z1489" i="8"/>
  <c r="AB1489" i="8"/>
  <c r="W1489" i="8"/>
  <c r="AA1489" i="8"/>
  <c r="AD772" i="8"/>
  <c r="AB772" i="8"/>
  <c r="AC772" i="8"/>
  <c r="W772" i="8"/>
  <c r="AA85" i="8"/>
  <c r="Z85" i="8"/>
  <c r="AB85" i="8"/>
  <c r="AC85" i="8"/>
  <c r="W85" i="8"/>
  <c r="AF85" i="8"/>
  <c r="AD85" i="8"/>
  <c r="AD1498" i="8"/>
  <c r="W1498" i="8"/>
  <c r="AB1498" i="8"/>
  <c r="AA1498" i="8"/>
  <c r="AC1498" i="8"/>
  <c r="Z1498" i="8"/>
  <c r="AB239" i="8"/>
  <c r="AD239" i="8"/>
  <c r="W239" i="8"/>
  <c r="AC239" i="8"/>
  <c r="AA239" i="8"/>
  <c r="AD737" i="8"/>
  <c r="AA737" i="8"/>
  <c r="W737" i="8"/>
  <c r="AB737" i="8"/>
  <c r="AC737" i="8"/>
  <c r="AC1235" i="8"/>
  <c r="W1235" i="8"/>
  <c r="AA1235" i="8"/>
  <c r="AB1235" i="8"/>
  <c r="Z1235" i="8"/>
  <c r="AD1235" i="8"/>
  <c r="AC478" i="8"/>
  <c r="Z478" i="8"/>
  <c r="AD478" i="8"/>
  <c r="AA478" i="8"/>
  <c r="W478" i="8"/>
  <c r="W738" i="8"/>
  <c r="AC738" i="8"/>
  <c r="AA738" i="8"/>
  <c r="AB738" i="8"/>
  <c r="AD738" i="8"/>
  <c r="W1327" i="8"/>
  <c r="AA1327" i="8"/>
  <c r="AB1327" i="8"/>
  <c r="Z1327" i="8"/>
  <c r="AC1327" i="8"/>
  <c r="AF1247" i="8"/>
  <c r="AD1247" i="8"/>
  <c r="AB1247" i="8"/>
  <c r="Z1247" i="8"/>
  <c r="AA1247" i="8"/>
  <c r="W1247" i="8"/>
  <c r="AC1247" i="8"/>
  <c r="V837" i="8"/>
  <c r="W680" i="8"/>
  <c r="AC680" i="8"/>
  <c r="AB680" i="8"/>
  <c r="AD680" i="8"/>
  <c r="AB930" i="8"/>
  <c r="AA930" i="8"/>
  <c r="Z930" i="8"/>
  <c r="W930" i="8"/>
  <c r="AD930" i="8"/>
  <c r="AC930" i="8"/>
  <c r="W378" i="8"/>
  <c r="Z378" i="8"/>
  <c r="AA378" i="8"/>
  <c r="AF378" i="8"/>
  <c r="AB378" i="8"/>
  <c r="AD378" i="8"/>
  <c r="AC378" i="8"/>
  <c r="AC896" i="8"/>
  <c r="W896" i="8"/>
  <c r="AB896" i="8"/>
  <c r="AF896" i="8"/>
  <c r="AD896" i="8"/>
  <c r="AA896" i="8"/>
  <c r="Z896" i="8"/>
  <c r="AB1513" i="8"/>
  <c r="W1513" i="8"/>
  <c r="AD1513" i="8"/>
  <c r="Z1513" i="8"/>
  <c r="AC1513" i="8"/>
  <c r="AA1513" i="8"/>
  <c r="AC308" i="8"/>
  <c r="AA308" i="8"/>
  <c r="W308" i="8"/>
  <c r="AD308" i="8"/>
  <c r="AA1001" i="8"/>
  <c r="AC1001" i="8"/>
  <c r="AB1001" i="8"/>
  <c r="W1001" i="8"/>
  <c r="Z1001" i="8"/>
  <c r="W1261" i="8"/>
  <c r="AA1261" i="8"/>
  <c r="AB1261" i="8"/>
  <c r="AC1261" i="8"/>
  <c r="Z1261" i="8"/>
  <c r="AD792" i="8"/>
  <c r="AB792" i="8"/>
  <c r="AC792" i="8"/>
  <c r="AA792" i="8"/>
  <c r="W792" i="8"/>
  <c r="AA1525" i="8"/>
  <c r="AC1525" i="8"/>
  <c r="AD1525" i="8"/>
  <c r="Z1525" i="8"/>
  <c r="W1525" i="8"/>
  <c r="AB1525" i="8"/>
  <c r="AD425" i="8"/>
  <c r="AC425" i="8"/>
  <c r="W425" i="8"/>
  <c r="AA425" i="8"/>
  <c r="Z425" i="8"/>
  <c r="AE88" i="8"/>
  <c r="W1264" i="8"/>
  <c r="AC1264" i="8"/>
  <c r="Z1264" i="8"/>
  <c r="AA1264" i="8"/>
  <c r="AB1264" i="8"/>
  <c r="Z168" i="8"/>
  <c r="W168" i="8"/>
  <c r="AB168" i="8"/>
  <c r="AC168" i="8"/>
  <c r="AD168" i="8"/>
  <c r="AA168" i="8"/>
  <c r="AA525" i="8"/>
  <c r="AC525" i="8"/>
  <c r="AD525" i="8"/>
  <c r="W525" i="8"/>
  <c r="Z1448" i="8"/>
  <c r="AB1448" i="8"/>
  <c r="AC1448" i="8"/>
  <c r="W1448" i="8"/>
  <c r="AA1448" i="8"/>
  <c r="AC1050" i="8"/>
  <c r="Z1050" i="8"/>
  <c r="W1050" i="8"/>
  <c r="AB1050" i="8"/>
  <c r="AA1050" i="8"/>
  <c r="W996" i="8"/>
  <c r="AB996" i="8"/>
  <c r="Z996" i="8"/>
  <c r="AA996" i="8"/>
  <c r="AC996" i="8"/>
  <c r="AA1329" i="8"/>
  <c r="AC1329" i="8"/>
  <c r="W1329" i="8"/>
  <c r="Z1329" i="8"/>
  <c r="AB1329" i="8"/>
  <c r="V13" i="8"/>
  <c r="AA1135" i="8"/>
  <c r="AB1135" i="8"/>
  <c r="AC1135" i="8"/>
  <c r="Z1135" i="8"/>
  <c r="W1135" i="8"/>
  <c r="AA319" i="8"/>
  <c r="Z319" i="8"/>
  <c r="AD319" i="8"/>
  <c r="AC319" i="8"/>
  <c r="W319" i="8"/>
  <c r="AC39" i="8"/>
  <c r="AA39" i="8"/>
  <c r="W39" i="8"/>
  <c r="AD39" i="8"/>
  <c r="Z1100" i="8"/>
  <c r="AA1100" i="8"/>
  <c r="AC1100" i="8"/>
  <c r="AB1100" i="8"/>
  <c r="W1100" i="8"/>
  <c r="AD110" i="8"/>
  <c r="AB110" i="8"/>
  <c r="AC110" i="8"/>
  <c r="Z110" i="8"/>
  <c r="W110" i="8"/>
  <c r="AA110" i="8"/>
  <c r="AB1139" i="8"/>
  <c r="Z1139" i="8"/>
  <c r="W1139" i="8"/>
  <c r="AA1139" i="8"/>
  <c r="AC496" i="8"/>
  <c r="AA496" i="8"/>
  <c r="W496" i="8"/>
  <c r="Z496" i="8"/>
  <c r="AD496" i="8"/>
  <c r="AD824" i="8"/>
  <c r="AF824" i="8"/>
  <c r="AC824" i="8"/>
  <c r="AA824" i="8"/>
  <c r="AB824" i="8"/>
  <c r="W824" i="8"/>
  <c r="Z824" i="8"/>
  <c r="AA1423" i="8"/>
  <c r="AC1423" i="8"/>
  <c r="W1423" i="8"/>
  <c r="AB1423" i="8"/>
  <c r="Z1423" i="8"/>
  <c r="AC41" i="8"/>
  <c r="AA41" i="8"/>
  <c r="W41" i="8"/>
  <c r="AD41" i="8"/>
  <c r="AC460" i="8"/>
  <c r="AD460" i="8"/>
  <c r="AA460" i="8"/>
  <c r="W460" i="8"/>
  <c r="AB460" i="8"/>
  <c r="AB1461" i="8"/>
  <c r="Z1461" i="8"/>
  <c r="AC1461" i="8"/>
  <c r="AA1461" i="8"/>
  <c r="W1461" i="8"/>
  <c r="Z1514" i="8"/>
  <c r="W1514" i="8"/>
  <c r="AA1514" i="8"/>
  <c r="AC1514" i="8"/>
  <c r="AD1514" i="8"/>
  <c r="AB1514" i="8"/>
  <c r="AF52" i="8"/>
  <c r="AA52" i="8"/>
  <c r="Z52" i="8"/>
  <c r="W52" i="8"/>
  <c r="AC52" i="8"/>
  <c r="AB52" i="8"/>
  <c r="AD52" i="8"/>
  <c r="AA37" i="8"/>
  <c r="W37" i="8"/>
  <c r="AD37" i="8"/>
  <c r="AC37" i="8"/>
  <c r="W751" i="8"/>
  <c r="AB751" i="8"/>
  <c r="AA751" i="8"/>
  <c r="AC751" i="8"/>
  <c r="AD751" i="8"/>
  <c r="AC60" i="8"/>
  <c r="AA60" i="8"/>
  <c r="AD60" i="8"/>
  <c r="AB60" i="8"/>
  <c r="W60" i="8"/>
  <c r="Z60" i="8"/>
  <c r="AB1310" i="8"/>
  <c r="W1310" i="8"/>
  <c r="AC1310" i="8"/>
  <c r="Z1310" i="8"/>
  <c r="AA1310" i="8"/>
  <c r="AF391" i="8"/>
  <c r="AA391" i="8"/>
  <c r="Z391" i="8"/>
  <c r="AC391" i="8"/>
  <c r="W391" i="8"/>
  <c r="AB391" i="8"/>
  <c r="AD391" i="8"/>
  <c r="AB536" i="8"/>
  <c r="W536" i="8"/>
  <c r="AC536" i="8"/>
  <c r="AD536" i="8"/>
  <c r="AD78" i="8"/>
  <c r="AC78" i="8"/>
  <c r="W78" i="8"/>
  <c r="AB78" i="8"/>
  <c r="Z78" i="8"/>
  <c r="AF78" i="8"/>
  <c r="AA78" i="8"/>
  <c r="AC490" i="8"/>
  <c r="AD490" i="8"/>
  <c r="Z490" i="8"/>
  <c r="W490" i="8"/>
  <c r="AA490" i="8"/>
  <c r="AB1307" i="8"/>
  <c r="AA1307" i="8"/>
  <c r="Z1307" i="8"/>
  <c r="AC1307" i="8"/>
  <c r="W1307" i="8"/>
  <c r="AC672" i="8"/>
  <c r="AB206" i="8"/>
  <c r="AD206" i="8"/>
  <c r="AC206" i="8"/>
  <c r="AA206" i="8"/>
  <c r="W206" i="8"/>
  <c r="Z206" i="8"/>
  <c r="V270" i="8"/>
  <c r="AB1402" i="8"/>
  <c r="W1402" i="8"/>
  <c r="AC1402" i="8"/>
  <c r="AA1402" i="8"/>
  <c r="Z1402" i="8"/>
  <c r="Z483" i="8"/>
  <c r="W879" i="8"/>
  <c r="W533" i="8"/>
  <c r="AG533" i="8" s="1"/>
  <c r="AV533" i="8" s="1"/>
  <c r="Z813" i="8"/>
  <c r="AC777" i="8"/>
  <c r="W777" i="8"/>
  <c r="AD777" i="8"/>
  <c r="AB777" i="8"/>
  <c r="Z1412" i="8"/>
  <c r="AC1412" i="8"/>
  <c r="W1412" i="8"/>
  <c r="AB1412" i="8"/>
  <c r="AA1412" i="8"/>
  <c r="AC605" i="8"/>
  <c r="AA605" i="8"/>
  <c r="AB605" i="8"/>
  <c r="AD605" i="8"/>
  <c r="W605" i="8"/>
  <c r="AG605" i="8" s="1"/>
  <c r="AA44" i="8"/>
  <c r="Z44" i="8"/>
  <c r="AC44" i="8"/>
  <c r="AD44" i="8"/>
  <c r="W44" i="8"/>
  <c r="AB723" i="8"/>
  <c r="W723" i="8"/>
  <c r="AD723" i="8"/>
  <c r="AA723" i="8"/>
  <c r="AC723" i="8"/>
  <c r="AD487" i="8"/>
  <c r="AA487" i="8"/>
  <c r="AC487" i="8"/>
  <c r="AB487" i="8"/>
  <c r="AC744" i="8"/>
  <c r="AC622" i="8"/>
  <c r="Z1131" i="8"/>
  <c r="W1325" i="8"/>
  <c r="W1410" i="8"/>
  <c r="AC405" i="8"/>
  <c r="AB405" i="8"/>
  <c r="Z405" i="8"/>
  <c r="W1304" i="8"/>
  <c r="AD381" i="8"/>
  <c r="AC270" i="8"/>
  <c r="AC278" i="8"/>
  <c r="W1505" i="8"/>
  <c r="Z45" i="8"/>
  <c r="AB1288" i="8"/>
  <c r="AA2" i="8"/>
  <c r="W1107" i="8"/>
  <c r="W837" i="8"/>
  <c r="AC990" i="8"/>
  <c r="W990" i="8"/>
  <c r="AA990" i="8"/>
  <c r="AB990" i="8"/>
  <c r="Z990" i="8"/>
  <c r="AA1523" i="8"/>
  <c r="AB1523" i="8"/>
  <c r="AD1523" i="8"/>
  <c r="Z1523" i="8"/>
  <c r="AC1523" i="8"/>
  <c r="W1523" i="8"/>
  <c r="AD1205" i="8"/>
  <c r="AB1205" i="8"/>
  <c r="Z1205" i="8"/>
  <c r="AA1205" i="8"/>
  <c r="W1205" i="8"/>
  <c r="AB1217" i="8"/>
  <c r="AC1217" i="8"/>
  <c r="AD1217" i="8"/>
  <c r="W1217" i="8"/>
  <c r="AA1217" i="8"/>
  <c r="Z1217" i="8"/>
  <c r="Z673" i="8"/>
  <c r="W673" i="8"/>
  <c r="AD673" i="8"/>
  <c r="AA673" i="8"/>
  <c r="AC673" i="8"/>
  <c r="W953" i="8"/>
  <c r="AB953" i="8"/>
  <c r="AF953" i="8"/>
  <c r="AC953" i="8"/>
  <c r="AD953" i="8"/>
  <c r="AA953" i="8"/>
  <c r="Z953" i="8"/>
  <c r="AB1063" i="8"/>
  <c r="W1063" i="8"/>
  <c r="Z1063" i="8"/>
  <c r="AA1063" i="8"/>
  <c r="AC1063" i="8"/>
  <c r="AB1262" i="8"/>
  <c r="AA1262" i="8"/>
  <c r="AC1262" i="8"/>
  <c r="Z1262" i="8"/>
  <c r="W1262" i="8"/>
  <c r="Z1284" i="8"/>
  <c r="AB1284" i="8"/>
  <c r="AC1284" i="8"/>
  <c r="W1284" i="8"/>
  <c r="AA1284" i="8"/>
  <c r="AD861" i="8"/>
  <c r="AC861" i="8"/>
  <c r="W861" i="8"/>
  <c r="AB861" i="8"/>
  <c r="AA861" i="8"/>
  <c r="W255" i="8"/>
  <c r="AC255" i="8"/>
  <c r="AB255" i="8"/>
  <c r="AD255" i="8"/>
  <c r="Z1343" i="8"/>
  <c r="AC1343" i="8"/>
  <c r="AA1343" i="8"/>
  <c r="W1343" i="8"/>
  <c r="AB565" i="8"/>
  <c r="AC565" i="8"/>
  <c r="W565" i="8"/>
  <c r="AA565" i="8"/>
  <c r="AD565" i="8"/>
  <c r="AD152" i="8"/>
  <c r="W152" i="8"/>
  <c r="AF152" i="8"/>
  <c r="AB152" i="8"/>
  <c r="AC152" i="8"/>
  <c r="Z152" i="8"/>
  <c r="AA152" i="8"/>
  <c r="AE912" i="8"/>
  <c r="Y164" i="8"/>
  <c r="AE1054" i="8"/>
  <c r="AB718" i="8"/>
  <c r="AC974" i="8"/>
  <c r="AC1052" i="8"/>
  <c r="AD1492" i="8"/>
  <c r="AD555" i="8"/>
  <c r="W1270" i="8"/>
  <c r="W1316" i="8"/>
  <c r="AA1316" i="8"/>
  <c r="AC1316" i="8"/>
  <c r="AB1316" i="8"/>
  <c r="Z1316" i="8"/>
  <c r="Z830" i="8"/>
  <c r="W830" i="8"/>
  <c r="AA830" i="8"/>
  <c r="AD830" i="8"/>
  <c r="AB830" i="8"/>
  <c r="W620" i="8"/>
  <c r="AD620" i="8"/>
  <c r="AC620" i="8"/>
  <c r="AB620" i="8"/>
  <c r="AA620" i="8"/>
  <c r="AA1189" i="8"/>
  <c r="AC1189" i="8"/>
  <c r="AB1189" i="8"/>
  <c r="AD1189" i="8"/>
  <c r="W1189" i="8"/>
  <c r="AC1195" i="8"/>
  <c r="Z1195" i="8"/>
  <c r="AD1195" i="8"/>
  <c r="W1195" i="8"/>
  <c r="AB1195" i="8"/>
  <c r="AF1195" i="8"/>
  <c r="AA1195" i="8"/>
  <c r="AC630" i="8"/>
  <c r="W630" i="8"/>
  <c r="AD630" i="8"/>
  <c r="AB630" i="8"/>
  <c r="AB852" i="8"/>
  <c r="AC852" i="8"/>
  <c r="AF852" i="8"/>
  <c r="Z852" i="8"/>
  <c r="W852" i="8"/>
  <c r="AD852" i="8"/>
  <c r="AA852" i="8"/>
  <c r="W503" i="8"/>
  <c r="AA503" i="8"/>
  <c r="AD503" i="8"/>
  <c r="AC503" i="8"/>
  <c r="W995" i="8"/>
  <c r="AB995" i="8"/>
  <c r="AA995" i="8"/>
  <c r="Z995" i="8"/>
  <c r="AC995" i="8"/>
  <c r="AA416" i="8"/>
  <c r="W416" i="8"/>
  <c r="Z416" i="8"/>
  <c r="AD416" i="8"/>
  <c r="AC416" i="8"/>
  <c r="Z200" i="8"/>
  <c r="AA200" i="8"/>
  <c r="W200" i="8"/>
  <c r="AC200" i="8"/>
  <c r="AA1382" i="8"/>
  <c r="W1382" i="8"/>
  <c r="AD1382" i="8"/>
  <c r="AB1382" i="8"/>
  <c r="AF1382" i="8"/>
  <c r="Z1382" i="8"/>
  <c r="AC1382" i="8"/>
  <c r="AF962" i="8"/>
  <c r="AD962" i="8"/>
  <c r="AA962" i="8"/>
  <c r="Z962" i="8"/>
  <c r="AB962" i="8"/>
  <c r="W962" i="8"/>
  <c r="AC962" i="8"/>
  <c r="Z1088" i="8"/>
  <c r="W1088" i="8"/>
  <c r="AA1088" i="8"/>
  <c r="AB1088" i="8"/>
  <c r="AC1088" i="8"/>
  <c r="AC1312" i="8"/>
  <c r="AB1312" i="8"/>
  <c r="Z1312" i="8"/>
  <c r="W1312" i="8"/>
  <c r="AA1312" i="8"/>
  <c r="W988" i="8"/>
  <c r="AC988" i="8"/>
  <c r="AA988" i="8"/>
  <c r="Z988" i="8"/>
  <c r="AD988" i="8"/>
  <c r="AB988" i="8"/>
  <c r="AA917" i="8"/>
  <c r="AB917" i="8"/>
  <c r="AD917" i="8"/>
  <c r="W917" i="8"/>
  <c r="AC917" i="8"/>
  <c r="Z917" i="8"/>
  <c r="AA788" i="8"/>
  <c r="AD788" i="8"/>
  <c r="W788" i="8"/>
  <c r="AB788" i="8"/>
  <c r="AC788" i="8"/>
  <c r="AB1522" i="8"/>
  <c r="AC1522" i="8"/>
  <c r="Z1522" i="8"/>
  <c r="AD1522" i="8"/>
  <c r="W1522" i="8"/>
  <c r="AA1522" i="8"/>
  <c r="AD618" i="8"/>
  <c r="AC618" i="8"/>
  <c r="AB618" i="8"/>
  <c r="W618" i="8"/>
  <c r="AC1465" i="8"/>
  <c r="AB1465" i="8"/>
  <c r="Z1465" i="8"/>
  <c r="AA1465" i="8"/>
  <c r="W1465" i="8"/>
  <c r="AB538" i="8"/>
  <c r="W538" i="8"/>
  <c r="AA538" i="8"/>
  <c r="AD538" i="8"/>
  <c r="AC538" i="8"/>
  <c r="AD1224" i="8"/>
  <c r="W1224" i="8"/>
  <c r="Z1224" i="8"/>
  <c r="AB1224" i="8"/>
  <c r="AA1224" i="8"/>
  <c r="AB1090" i="8"/>
  <c r="AA1090" i="8"/>
  <c r="Z1090" i="8"/>
  <c r="AC1090" i="8"/>
  <c r="W1090" i="8"/>
  <c r="Z1043" i="8"/>
  <c r="AA1043" i="8"/>
  <c r="AB1043" i="8"/>
  <c r="AC1043" i="8"/>
  <c r="W1043" i="8"/>
  <c r="AF961" i="8"/>
  <c r="Z961" i="8"/>
  <c r="AD961" i="8"/>
  <c r="W961" i="8"/>
  <c r="AC961" i="8"/>
  <c r="AA961" i="8"/>
  <c r="AB961" i="8"/>
  <c r="AC341" i="8"/>
  <c r="Z341" i="8"/>
  <c r="W341" i="8"/>
  <c r="AD341" i="8"/>
  <c r="AA341" i="8"/>
  <c r="AC292" i="8"/>
  <c r="Z292" i="8"/>
  <c r="AA292" i="8"/>
  <c r="AD292" i="8"/>
  <c r="W292" i="8"/>
  <c r="AG292" i="8" s="1"/>
  <c r="AA36" i="8"/>
  <c r="W36" i="8"/>
  <c r="AC36" i="8"/>
  <c r="AD36" i="8"/>
  <c r="AB318" i="8"/>
  <c r="AD318" i="8"/>
  <c r="AC318" i="8"/>
  <c r="W318" i="8"/>
  <c r="AA318" i="8"/>
  <c r="W809" i="8"/>
  <c r="AF809" i="8"/>
  <c r="AB809" i="8"/>
  <c r="Z809" i="8"/>
  <c r="AA809" i="8"/>
  <c r="AD809" i="8"/>
  <c r="AD859" i="8"/>
  <c r="AC859" i="8"/>
  <c r="W859" i="8"/>
  <c r="AB859" i="8"/>
  <c r="Z508" i="8"/>
  <c r="AA508" i="8"/>
  <c r="W508" i="8"/>
  <c r="AC508" i="8"/>
  <c r="AD508" i="8"/>
  <c r="AB169" i="8"/>
  <c r="Z169" i="8"/>
  <c r="AA169" i="8"/>
  <c r="AD169" i="8"/>
  <c r="AC169" i="8"/>
  <c r="W169" i="8"/>
  <c r="AF169" i="8"/>
  <c r="W1118" i="8"/>
  <c r="AA1118" i="8"/>
  <c r="Z1118" i="8"/>
  <c r="AB1118" i="8"/>
  <c r="AC1118" i="8"/>
  <c r="W632" i="8"/>
  <c r="AB632" i="8"/>
  <c r="AD632" i="8"/>
  <c r="AA632" i="8"/>
  <c r="AC632" i="8"/>
  <c r="AD352" i="8"/>
  <c r="Z352" i="8"/>
  <c r="AA352" i="8"/>
  <c r="W352" i="8"/>
  <c r="AC352" i="8"/>
  <c r="AA1076" i="8"/>
  <c r="AB1076" i="8"/>
  <c r="Z1076" i="8"/>
  <c r="W1076" i="8"/>
  <c r="AC1076" i="8"/>
  <c r="AC193" i="8"/>
  <c r="AF193" i="8"/>
  <c r="Z193" i="8"/>
  <c r="AA193" i="8"/>
  <c r="AB193" i="8"/>
  <c r="AD193" i="8"/>
  <c r="W193" i="8"/>
  <c r="AD454" i="8"/>
  <c r="AC454" i="8"/>
  <c r="AA454" i="8"/>
  <c r="AB454" i="8"/>
  <c r="W454" i="8"/>
  <c r="Z1287" i="8"/>
  <c r="AC1287" i="8"/>
  <c r="AB1287" i="8"/>
  <c r="W1287" i="8"/>
  <c r="AA1287" i="8"/>
  <c r="AF849" i="8"/>
  <c r="W849" i="8"/>
  <c r="AB849" i="8"/>
  <c r="Z849" i="8"/>
  <c r="AC849" i="8"/>
  <c r="AA849" i="8"/>
  <c r="AD849" i="8"/>
  <c r="AD900" i="8"/>
  <c r="AB900" i="8"/>
  <c r="AF900" i="8"/>
  <c r="W900" i="8"/>
  <c r="Z900" i="8"/>
  <c r="AA900" i="8"/>
  <c r="AC900" i="8"/>
  <c r="Z553" i="8"/>
  <c r="AC553" i="8"/>
  <c r="AA553" i="8"/>
  <c r="W553" i="8"/>
  <c r="AD553" i="8"/>
  <c r="AC96" i="8"/>
  <c r="AD96" i="8"/>
  <c r="AA96" i="8"/>
  <c r="Z96" i="8"/>
  <c r="W96" i="8"/>
  <c r="AB96" i="8"/>
  <c r="AB123" i="8"/>
  <c r="AF123" i="8"/>
  <c r="AD123" i="8"/>
  <c r="AC123" i="8"/>
  <c r="AA123" i="8"/>
  <c r="W123" i="8"/>
  <c r="Z123" i="8"/>
  <c r="AC418" i="8"/>
  <c r="W418" i="8"/>
  <c r="AA418" i="8"/>
  <c r="Z418" i="8"/>
  <c r="AB1067" i="8"/>
  <c r="Z1067" i="8"/>
  <c r="AA1067" i="8"/>
  <c r="W1067" i="8"/>
  <c r="AC1067" i="8"/>
  <c r="AC22" i="8"/>
  <c r="Z22" i="8"/>
  <c r="AB22" i="8"/>
  <c r="W22" i="8"/>
  <c r="AA22" i="8"/>
  <c r="AD22" i="8"/>
  <c r="AD1227" i="8"/>
  <c r="AF1227" i="8"/>
  <c r="Z1227" i="8"/>
  <c r="AB1227" i="8"/>
  <c r="AC1227" i="8"/>
  <c r="AA1227" i="8"/>
  <c r="AF1005" i="8"/>
  <c r="W1005" i="8"/>
  <c r="AB1005" i="8"/>
  <c r="AC1005" i="8"/>
  <c r="AA1005" i="8"/>
  <c r="Z1005" i="8"/>
  <c r="AD1005" i="8"/>
  <c r="AA99" i="8"/>
  <c r="W99" i="8"/>
  <c r="AD99" i="8"/>
  <c r="Z99" i="8"/>
  <c r="AC99" i="8"/>
  <c r="AB99" i="8"/>
  <c r="Z447" i="8"/>
  <c r="AC447" i="8"/>
  <c r="AA447" i="8"/>
  <c r="W447" i="8"/>
  <c r="Y98" i="8"/>
  <c r="AE113" i="8"/>
  <c r="Y1105" i="8"/>
  <c r="AD284" i="8"/>
  <c r="AB284" i="8"/>
  <c r="AA284" i="8"/>
  <c r="AC284" i="8"/>
  <c r="W284" i="8"/>
  <c r="AA1105" i="8"/>
  <c r="AC1105" i="8"/>
  <c r="W1105" i="8"/>
  <c r="AB1105" i="8"/>
  <c r="Z1105" i="8"/>
  <c r="Z87" i="8"/>
  <c r="W87" i="8"/>
  <c r="AA87" i="8"/>
  <c r="AB87" i="8"/>
  <c r="AA1469" i="8"/>
  <c r="W1469" i="8"/>
  <c r="AB1469" i="8"/>
  <c r="AC1469" i="8"/>
  <c r="Z1469" i="8"/>
  <c r="Z1027" i="8"/>
  <c r="AA1027" i="8"/>
  <c r="W1027" i="8"/>
  <c r="AB1027" i="8"/>
  <c r="AB671" i="8"/>
  <c r="AD671" i="8"/>
  <c r="AA671" i="8"/>
  <c r="W671" i="8"/>
  <c r="AC671" i="8"/>
  <c r="AB95" i="8"/>
  <c r="Z95" i="8"/>
  <c r="AD95" i="8"/>
  <c r="W95" i="8"/>
  <c r="AC95" i="8"/>
  <c r="AA95" i="8"/>
  <c r="AB42" i="8"/>
  <c r="AC42" i="8"/>
  <c r="Z42" i="8"/>
  <c r="W42" i="8"/>
  <c r="AD42" i="8"/>
  <c r="W1330" i="8"/>
  <c r="AA1330" i="8"/>
  <c r="AB1330" i="8"/>
  <c r="AC1330" i="8"/>
  <c r="Z1330" i="8"/>
  <c r="AA227" i="8"/>
  <c r="AD227" i="8"/>
  <c r="AC227" i="8"/>
  <c r="W227" i="8"/>
  <c r="AB227" i="8"/>
  <c r="Z230" i="8"/>
  <c r="AC230" i="8"/>
  <c r="AD230" i="8"/>
  <c r="W230" i="8"/>
  <c r="AA984" i="8"/>
  <c r="AC984" i="8"/>
  <c r="W984" i="8"/>
  <c r="Z984" i="8"/>
  <c r="AB984" i="8"/>
  <c r="AD672" i="8"/>
  <c r="AA184" i="8"/>
  <c r="AC184" i="8"/>
  <c r="W184" i="8"/>
  <c r="AB184" i="8"/>
  <c r="Z184" i="8"/>
  <c r="AF184" i="8"/>
  <c r="AD184" i="8"/>
  <c r="W597" i="8"/>
  <c r="AA597" i="8"/>
  <c r="AC597" i="8"/>
  <c r="AD597" i="8"/>
  <c r="AB597" i="8"/>
  <c r="AE99" i="8"/>
  <c r="AE390" i="8"/>
  <c r="Y1523" i="8"/>
  <c r="AE1250" i="8"/>
  <c r="Y138" i="8"/>
  <c r="AE801" i="8"/>
  <c r="AE358" i="8"/>
  <c r="AB879" i="8"/>
  <c r="Y1153" i="8"/>
  <c r="W1349" i="8"/>
  <c r="AC263" i="8"/>
  <c r="W4" i="8"/>
  <c r="AF4" i="8"/>
  <c r="AD4" i="8"/>
  <c r="AB4" i="8"/>
  <c r="AC4" i="8"/>
  <c r="Z4" i="8"/>
  <c r="AA4" i="8"/>
  <c r="W775" i="8"/>
  <c r="AA775" i="8"/>
  <c r="AD775" i="8"/>
  <c r="AB775" i="8"/>
  <c r="AC775" i="8"/>
  <c r="AC1290" i="8"/>
  <c r="AB1290" i="8"/>
  <c r="AA1290" i="8"/>
  <c r="W1290" i="8"/>
  <c r="Z1290" i="8"/>
  <c r="AD735" i="8"/>
  <c r="AC735" i="8"/>
  <c r="AB735" i="8"/>
  <c r="W735" i="8"/>
  <c r="AE917" i="8"/>
  <c r="Y1165" i="8"/>
  <c r="AE50" i="8"/>
  <c r="W744" i="8"/>
  <c r="AG744" i="8" s="1"/>
  <c r="AB622" i="8"/>
  <c r="Y1195" i="8"/>
  <c r="AB1145" i="8"/>
  <c r="Z1410" i="8"/>
  <c r="W507" i="8"/>
  <c r="AA1304" i="8"/>
  <c r="AC307" i="8"/>
  <c r="AB728" i="8"/>
  <c r="Z1505" i="8"/>
  <c r="W45" i="8"/>
  <c r="AD2" i="8"/>
  <c r="V1107" i="8"/>
  <c r="AD837" i="8"/>
  <c r="AA1407" i="8"/>
  <c r="W750" i="8"/>
  <c r="AC750" i="8"/>
  <c r="AD750" i="8"/>
  <c r="AB750" i="8"/>
  <c r="Z1233" i="8"/>
  <c r="W1233" i="8"/>
  <c r="AC1233" i="8"/>
  <c r="AD1233" i="8"/>
  <c r="AB1233" i="8"/>
  <c r="AA1233" i="8"/>
  <c r="AC1353" i="8"/>
  <c r="AA1353" i="8"/>
  <c r="Z1353" i="8"/>
  <c r="AB1353" i="8"/>
  <c r="W1353" i="8"/>
  <c r="W790" i="8"/>
  <c r="AC790" i="8"/>
  <c r="AD790" i="8"/>
  <c r="AB790" i="8"/>
  <c r="V1260" i="8"/>
  <c r="AB897" i="8"/>
  <c r="AD897" i="8"/>
  <c r="AA897" i="8"/>
  <c r="W897" i="8"/>
  <c r="AF897" i="8"/>
  <c r="Z897" i="8"/>
  <c r="AC897" i="8"/>
  <c r="AA1297" i="8"/>
  <c r="AB1297" i="8"/>
  <c r="W1297" i="8"/>
  <c r="Z1297" i="8"/>
  <c r="AC1297" i="8"/>
  <c r="AB959" i="8"/>
  <c r="AD959" i="8"/>
  <c r="AA959" i="8"/>
  <c r="AC959" i="8"/>
  <c r="AF959" i="8"/>
  <c r="W959" i="8"/>
  <c r="Z959" i="8"/>
  <c r="Z944" i="8"/>
  <c r="AC944" i="8"/>
  <c r="AD944" i="8"/>
  <c r="AB944" i="8"/>
  <c r="AA944" i="8"/>
  <c r="W944" i="8"/>
  <c r="AB1132" i="8"/>
  <c r="AD1132" i="8"/>
  <c r="Z1132" i="8"/>
  <c r="AA1132" i="8"/>
  <c r="W1132" i="8"/>
  <c r="AC1059" i="8"/>
  <c r="Z1059" i="8"/>
  <c r="AA1059" i="8"/>
  <c r="W1059" i="8"/>
  <c r="AB1059" i="8"/>
  <c r="AE1437" i="8"/>
  <c r="AE1432" i="8"/>
  <c r="Y1432" i="8"/>
  <c r="AC1492" i="8"/>
  <c r="W487" i="8"/>
  <c r="AF122" i="8"/>
  <c r="W122" i="8"/>
  <c r="AC122" i="8"/>
  <c r="AA122" i="8"/>
  <c r="Z122" i="8"/>
  <c r="AB122" i="8"/>
  <c r="AD122" i="8"/>
  <c r="AA231" i="8"/>
  <c r="W231" i="8"/>
  <c r="AC231" i="8"/>
  <c r="AB231" i="8"/>
  <c r="AD231" i="8"/>
  <c r="AC293" i="8"/>
  <c r="AA293" i="8"/>
  <c r="AD293" i="8"/>
  <c r="W293" i="8"/>
  <c r="AC811" i="8"/>
  <c r="AA811" i="8"/>
  <c r="AB811" i="8"/>
  <c r="AD811" i="8"/>
  <c r="AF811" i="8"/>
  <c r="Z811" i="8"/>
  <c r="W811" i="8"/>
  <c r="AD587" i="8"/>
  <c r="AB587" i="8"/>
  <c r="W587" i="8"/>
  <c r="AC587" i="8"/>
  <c r="AC1405" i="8"/>
  <c r="AA1405" i="8"/>
  <c r="W1405" i="8"/>
  <c r="AB1405" i="8"/>
  <c r="Z1405" i="8"/>
  <c r="AB1022" i="8"/>
  <c r="W1022" i="8"/>
  <c r="Z1022" i="8"/>
  <c r="AD1022" i="8"/>
  <c r="AA1022" i="8"/>
  <c r="AC497" i="8"/>
  <c r="AB497" i="8"/>
  <c r="AA497" i="8"/>
  <c r="W497" i="8"/>
  <c r="AD497" i="8"/>
  <c r="AB1028" i="8"/>
  <c r="AC1028" i="8"/>
  <c r="AA1028" i="8"/>
  <c r="W1028" i="8"/>
  <c r="AA646" i="8"/>
  <c r="AD646" i="8"/>
  <c r="W646" i="8"/>
  <c r="AB646" i="8"/>
  <c r="AC646" i="8"/>
  <c r="W488" i="8"/>
  <c r="AD488" i="8"/>
  <c r="AB488" i="8"/>
  <c r="AC488" i="8"/>
  <c r="AB753" i="8"/>
  <c r="AC753" i="8"/>
  <c r="W753" i="8"/>
  <c r="AA753" i="8"/>
  <c r="AD753" i="8"/>
  <c r="AA722" i="8"/>
  <c r="AC722" i="8"/>
  <c r="AD722" i="8"/>
  <c r="AB722" i="8"/>
  <c r="W722" i="8"/>
  <c r="AC1481" i="8"/>
  <c r="W1481" i="8"/>
  <c r="AB1481" i="8"/>
  <c r="AA1481" i="8"/>
  <c r="Z1481" i="8"/>
  <c r="W220" i="8"/>
  <c r="AC220" i="8"/>
  <c r="AA220" i="8"/>
  <c r="Z220" i="8"/>
  <c r="AD220" i="8"/>
  <c r="Z374" i="8"/>
  <c r="AA374" i="8"/>
  <c r="W374" i="8"/>
  <c r="AF374" i="8"/>
  <c r="AB374" i="8"/>
  <c r="AC374" i="8"/>
  <c r="AD374" i="8"/>
  <c r="Z835" i="8"/>
  <c r="AB835" i="8"/>
  <c r="AD835" i="8"/>
  <c r="AA835" i="8"/>
  <c r="AC835" i="8"/>
  <c r="W835" i="8"/>
  <c r="AC370" i="8"/>
  <c r="AA370" i="8"/>
  <c r="Z370" i="8"/>
  <c r="AB370" i="8"/>
  <c r="AF370" i="8"/>
  <c r="AD370" i="8"/>
  <c r="W370" i="8"/>
  <c r="AC769" i="8"/>
  <c r="W769" i="8"/>
  <c r="AD769" i="8"/>
  <c r="AB769" i="8"/>
  <c r="AC511" i="8"/>
  <c r="W511" i="8"/>
  <c r="AB511" i="8"/>
  <c r="AC879" i="8"/>
  <c r="AA1349" i="8"/>
  <c r="AA1061" i="8"/>
  <c r="Z1061" i="8"/>
  <c r="AB1061" i="8"/>
  <c r="AC1061" i="8"/>
  <c r="W1061" i="8"/>
  <c r="AD282" i="8"/>
  <c r="W282" i="8"/>
  <c r="AC282" i="8"/>
  <c r="AB592" i="8"/>
  <c r="AA592" i="8"/>
  <c r="AC592" i="8"/>
  <c r="AD592" i="8"/>
  <c r="W592" i="8"/>
  <c r="Z364" i="8"/>
  <c r="W364" i="8"/>
  <c r="AA364" i="8"/>
  <c r="AD364" i="8"/>
  <c r="AB364" i="8"/>
  <c r="AF364" i="8"/>
  <c r="AC364" i="8"/>
  <c r="AB744" i="8"/>
  <c r="AD622" i="8"/>
  <c r="AC1145" i="8"/>
  <c r="AB1304" i="8"/>
  <c r="AC381" i="8"/>
  <c r="AD307" i="8"/>
  <c r="AD728" i="8"/>
  <c r="AA1505" i="8"/>
  <c r="AB837" i="8"/>
  <c r="AB1407" i="8"/>
  <c r="AD357" i="8"/>
  <c r="AC357" i="8"/>
  <c r="W357" i="8"/>
  <c r="AA357" i="8"/>
  <c r="AD210" i="8"/>
  <c r="Z210" i="8"/>
  <c r="AA210" i="8"/>
  <c r="AC210" i="8"/>
  <c r="W210" i="8"/>
  <c r="AA1206" i="8"/>
  <c r="AB1206" i="8"/>
  <c r="Z1206" i="8"/>
  <c r="W1206" i="8"/>
  <c r="AD1206" i="8"/>
  <c r="AB406" i="8"/>
  <c r="AC406" i="8"/>
  <c r="AD406" i="8"/>
  <c r="Z406" i="8"/>
  <c r="AA406" i="8"/>
  <c r="W406" i="8"/>
  <c r="AB18" i="8"/>
  <c r="AC18" i="8"/>
  <c r="AD18" i="8"/>
  <c r="W18" i="8"/>
  <c r="AA949" i="8"/>
  <c r="AC949" i="8"/>
  <c r="Z949" i="8"/>
  <c r="AB949" i="8"/>
  <c r="W949" i="8"/>
  <c r="AD949" i="8"/>
  <c r="AC1260" i="8"/>
  <c r="AB1260" i="8"/>
  <c r="Z1260" i="8"/>
  <c r="AA585" i="8"/>
  <c r="AD585" i="8"/>
  <c r="AC585" i="8"/>
  <c r="AB585" i="8"/>
  <c r="W585" i="8"/>
  <c r="AB1099" i="8"/>
  <c r="AA1099" i="8"/>
  <c r="AC1099" i="8"/>
  <c r="W1099" i="8"/>
  <c r="Z1099" i="8"/>
  <c r="AB776" i="8"/>
  <c r="AD776" i="8"/>
  <c r="W776" i="8"/>
  <c r="AC776" i="8"/>
  <c r="AD677" i="8"/>
  <c r="AB677" i="8"/>
  <c r="W677" i="8"/>
  <c r="AC677" i="8"/>
  <c r="AC1417" i="8"/>
  <c r="Z1417" i="8"/>
  <c r="W1417" i="8"/>
  <c r="AB1417" i="8"/>
  <c r="AA1417" i="8"/>
  <c r="AB562" i="8"/>
  <c r="AC562" i="8"/>
  <c r="AA562" i="8"/>
  <c r="AD562" i="8"/>
  <c r="W562" i="8"/>
  <c r="AA1323" i="8"/>
  <c r="W1323" i="8"/>
  <c r="AC1323" i="8"/>
  <c r="Z1323" i="8"/>
  <c r="AB1323" i="8"/>
  <c r="W481" i="8"/>
  <c r="Z481" i="8"/>
  <c r="AC481" i="8"/>
  <c r="AA481" i="8"/>
  <c r="AD481" i="8"/>
  <c r="AC966" i="8"/>
  <c r="AB966" i="8"/>
  <c r="W966" i="8"/>
  <c r="Z966" i="8"/>
  <c r="AA966" i="8"/>
  <c r="Z818" i="8"/>
  <c r="W818" i="8"/>
  <c r="AA818" i="8"/>
  <c r="AC818" i="8"/>
  <c r="AD818" i="8"/>
  <c r="AB818" i="8"/>
  <c r="W1218" i="8"/>
  <c r="AC1218" i="8"/>
  <c r="AD1218" i="8"/>
  <c r="AB1218" i="8"/>
  <c r="AA1218" i="8"/>
  <c r="Z1218" i="8"/>
  <c r="V1218" i="8"/>
  <c r="W639" i="8"/>
  <c r="AC639" i="8"/>
  <c r="AB639" i="8"/>
  <c r="AD639" i="8"/>
  <c r="AE831" i="8"/>
  <c r="Y831" i="8"/>
  <c r="Z1028" i="8"/>
  <c r="W1260" i="8"/>
  <c r="AD511" i="8"/>
  <c r="AB734" i="8"/>
  <c r="AC734" i="8"/>
  <c r="AD734" i="8"/>
  <c r="W734" i="8"/>
  <c r="AB189" i="8"/>
  <c r="AC189" i="8"/>
  <c r="AA189" i="8"/>
  <c r="AD189" i="8"/>
  <c r="Z189" i="8"/>
  <c r="W189" i="8"/>
  <c r="AF189" i="8"/>
  <c r="W1286" i="8"/>
  <c r="AC1286" i="8"/>
  <c r="Z1286" i="8"/>
  <c r="AD885" i="8"/>
  <c r="W885" i="8"/>
  <c r="AB885" i="8"/>
  <c r="AC885" i="8"/>
  <c r="AC332" i="8"/>
  <c r="AA332" i="8"/>
  <c r="AD332" i="8"/>
  <c r="Z332" i="8"/>
  <c r="W332" i="8"/>
  <c r="AB355" i="8"/>
  <c r="W355" i="8"/>
  <c r="AA355" i="8"/>
  <c r="AC355" i="8"/>
  <c r="AD355" i="8"/>
  <c r="AC815" i="8"/>
  <c r="AA815" i="8"/>
  <c r="W815" i="8"/>
  <c r="Z815" i="8"/>
  <c r="W1154" i="8"/>
  <c r="AC1154" i="8"/>
  <c r="Z1154" i="8"/>
  <c r="AB1154" i="8"/>
  <c r="AA1154" i="8"/>
  <c r="W992" i="8"/>
  <c r="AB992" i="8"/>
  <c r="Z992" i="8"/>
  <c r="AC992" i="8"/>
  <c r="AA992" i="8"/>
  <c r="AC1476" i="8"/>
  <c r="AB1476" i="8"/>
  <c r="W1476" i="8"/>
  <c r="AA1476" i="8"/>
  <c r="Z1476" i="8"/>
  <c r="Z66" i="8"/>
  <c r="AB66" i="8"/>
  <c r="W66" i="8"/>
  <c r="AA66" i="8"/>
  <c r="AD66" i="8"/>
  <c r="AC66" i="8"/>
  <c r="AC386" i="8"/>
  <c r="AA386" i="8"/>
  <c r="AF386" i="8"/>
  <c r="W386" i="8"/>
  <c r="AB386" i="8"/>
  <c r="AD386" i="8"/>
  <c r="Z386" i="8"/>
  <c r="AA1120" i="8"/>
  <c r="Z1120" i="8"/>
  <c r="W1120" i="8"/>
  <c r="AB1120" i="8"/>
  <c r="AC1120" i="8"/>
  <c r="Z945" i="8"/>
  <c r="AD945" i="8"/>
  <c r="AB945" i="8"/>
  <c r="W945" i="8"/>
  <c r="AF945" i="8"/>
  <c r="AC945" i="8"/>
  <c r="AA945" i="8"/>
  <c r="AD336" i="8"/>
  <c r="AC336" i="8"/>
  <c r="Z336" i="8"/>
  <c r="AA336" i="8"/>
  <c r="W336" i="8"/>
  <c r="AA867" i="8"/>
  <c r="AC867" i="8"/>
  <c r="AB867" i="8"/>
  <c r="W867" i="8"/>
  <c r="AD867" i="8"/>
  <c r="W280" i="8"/>
  <c r="AC280" i="8"/>
  <c r="AD280" i="8"/>
  <c r="AB589" i="8"/>
  <c r="AC589" i="8"/>
  <c r="W589" i="8"/>
  <c r="AA589" i="8"/>
  <c r="AD589" i="8"/>
  <c r="AC1388" i="8"/>
  <c r="Z1388" i="8"/>
  <c r="AB1388" i="8"/>
  <c r="AA1388" i="8"/>
  <c r="W1388" i="8"/>
  <c r="AA1244" i="8"/>
  <c r="AC1244" i="8"/>
  <c r="Z1244" i="8"/>
  <c r="AF1244" i="8"/>
  <c r="AD1244" i="8"/>
  <c r="AB1244" i="8"/>
  <c r="W1244" i="8"/>
  <c r="AA366" i="8"/>
  <c r="Z366" i="8"/>
  <c r="W366" i="8"/>
  <c r="AC366" i="8"/>
  <c r="AD1196" i="8"/>
  <c r="AC1196" i="8"/>
  <c r="AA1196" i="8"/>
  <c r="Z1196" i="8"/>
  <c r="AB1196" i="8"/>
  <c r="W1196" i="8"/>
  <c r="AB24" i="8"/>
  <c r="AC24" i="8"/>
  <c r="Z24" i="8"/>
  <c r="W24" i="8"/>
  <c r="AD24" i="8"/>
  <c r="AA24" i="8"/>
  <c r="AC412" i="8"/>
  <c r="AA412" i="8"/>
  <c r="AD412" i="8"/>
  <c r="Z412" i="8"/>
  <c r="W412" i="8"/>
  <c r="W567" i="8"/>
  <c r="AB567" i="8"/>
  <c r="AD567" i="8"/>
  <c r="AC567" i="8"/>
  <c r="AB1487" i="8"/>
  <c r="AC1487" i="8"/>
  <c r="AD1487" i="8"/>
  <c r="Z1487" i="8"/>
  <c r="AA1487" i="8"/>
  <c r="W1487" i="8"/>
  <c r="AD444" i="8"/>
  <c r="AC444" i="8"/>
  <c r="W444" i="8"/>
  <c r="AA221" i="8"/>
  <c r="AC221" i="8"/>
  <c r="AD221" i="8"/>
  <c r="W221" i="8"/>
  <c r="AB221" i="8"/>
  <c r="AB963" i="8"/>
  <c r="W963" i="8"/>
  <c r="AD963" i="8"/>
  <c r="AA963" i="8"/>
  <c r="AF963" i="8"/>
  <c r="AC963" i="8"/>
  <c r="Z963" i="8"/>
  <c r="AF120" i="8"/>
  <c r="AA120" i="8"/>
  <c r="Z120" i="8"/>
  <c r="AB120" i="8"/>
  <c r="AC120" i="8"/>
  <c r="AD120" i="8"/>
  <c r="W120" i="8"/>
  <c r="AC343" i="8"/>
  <c r="Z343" i="8"/>
  <c r="W343" i="8"/>
  <c r="AA343" i="8"/>
  <c r="W1034" i="8"/>
  <c r="AB1034" i="8"/>
  <c r="Z1034" i="8"/>
  <c r="AA1034" i="8"/>
  <c r="AC1034" i="8"/>
  <c r="W650" i="8"/>
  <c r="AD650" i="8"/>
  <c r="AB650" i="8"/>
  <c r="AC650" i="8"/>
  <c r="AB106" i="8"/>
  <c r="Z106" i="8"/>
  <c r="AA106" i="8"/>
  <c r="AC106" i="8"/>
  <c r="AD106" i="8"/>
  <c r="W106" i="8"/>
  <c r="AC48" i="8"/>
  <c r="AD48" i="8"/>
  <c r="W48" i="8"/>
  <c r="Z48" i="8"/>
  <c r="AB48" i="8"/>
  <c r="AA48" i="8"/>
  <c r="AD973" i="8"/>
  <c r="AF973" i="8"/>
  <c r="AA973" i="8"/>
  <c r="Z973" i="8"/>
  <c r="AB973" i="8"/>
  <c r="W973" i="8"/>
  <c r="AC973" i="8"/>
  <c r="W1055" i="8"/>
  <c r="AA1055" i="8"/>
  <c r="Z1055" i="8"/>
  <c r="AB1055" i="8"/>
  <c r="AC1055" i="8"/>
  <c r="W974" i="8"/>
  <c r="Z974" i="8"/>
  <c r="AF974" i="8"/>
  <c r="AD33" i="8"/>
  <c r="AB33" i="8"/>
  <c r="AC33" i="8"/>
  <c r="W33" i="8"/>
  <c r="AC71" i="8"/>
  <c r="W71" i="8"/>
  <c r="AB71" i="8"/>
  <c r="AD71" i="8"/>
  <c r="Z71" i="8"/>
  <c r="AA71" i="8"/>
  <c r="AB1391" i="8"/>
  <c r="W1391" i="8"/>
  <c r="Z1391" i="8"/>
  <c r="AC1391" i="8"/>
  <c r="AA1391" i="8"/>
  <c r="AD208" i="8"/>
  <c r="Z208" i="8"/>
  <c r="W208" i="8"/>
  <c r="AA208" i="8"/>
  <c r="AC208" i="8"/>
  <c r="Z908" i="8"/>
  <c r="AA908" i="8"/>
  <c r="AC908" i="8"/>
  <c r="AB908" i="8"/>
  <c r="W908" i="8"/>
  <c r="AF908" i="8"/>
  <c r="AD908" i="8"/>
  <c r="AB232" i="8"/>
  <c r="AA232" i="8"/>
  <c r="W232" i="8"/>
  <c r="AD232" i="8"/>
  <c r="AC232" i="8"/>
  <c r="W664" i="8"/>
  <c r="AD664" i="8"/>
  <c r="AC664" i="8"/>
  <c r="AB664" i="8"/>
  <c r="AC182" i="8"/>
  <c r="AA182" i="8"/>
  <c r="AF182" i="8"/>
  <c r="W182" i="8"/>
  <c r="AD182" i="8"/>
  <c r="Z182" i="8"/>
  <c r="AB182" i="8"/>
  <c r="AB834" i="8"/>
  <c r="Z834" i="8"/>
  <c r="AC834" i="8"/>
  <c r="AA834" i="8"/>
  <c r="AD834" i="8"/>
  <c r="W834" i="8"/>
  <c r="AA619" i="8"/>
  <c r="AB619" i="8"/>
  <c r="AC619" i="8"/>
  <c r="W619" i="8"/>
  <c r="AD619" i="8"/>
  <c r="AB1250" i="8"/>
  <c r="Z1250" i="8"/>
  <c r="AA1250" i="8"/>
  <c r="AD1250" i="8"/>
  <c r="W1250" i="8"/>
  <c r="Z1443" i="8"/>
  <c r="AC1443" i="8"/>
  <c r="AA1443" i="8"/>
  <c r="AB1443" i="8"/>
  <c r="W1443" i="8"/>
  <c r="AC1395" i="8"/>
  <c r="AA1395" i="8"/>
  <c r="AC1193" i="8"/>
  <c r="Z1193" i="8"/>
  <c r="AA1193" i="8"/>
  <c r="AD1193" i="8"/>
  <c r="W1193" i="8"/>
  <c r="AC512" i="8"/>
  <c r="Z512" i="8"/>
  <c r="W512" i="8"/>
  <c r="AD512" i="8"/>
  <c r="AB257" i="8"/>
  <c r="AD257" i="8"/>
  <c r="AA257" i="8"/>
  <c r="AC257" i="8"/>
  <c r="W257" i="8"/>
  <c r="W1044" i="8"/>
  <c r="AB1044" i="8"/>
  <c r="AA1044" i="8"/>
  <c r="AC1044" i="8"/>
  <c r="Z1044" i="8"/>
  <c r="AF136" i="8"/>
  <c r="AC136" i="8"/>
  <c r="AB136" i="8"/>
  <c r="AA136" i="8"/>
  <c r="AD136" i="8"/>
  <c r="W136" i="8"/>
  <c r="Z136" i="8"/>
  <c r="Z1211" i="8"/>
  <c r="AB1211" i="8"/>
  <c r="W1211" i="8"/>
  <c r="AD1211" i="8"/>
  <c r="AA1211" i="8"/>
  <c r="Z1491" i="8"/>
  <c r="W1491" i="8"/>
  <c r="AC1491" i="8"/>
  <c r="AD1491" i="8"/>
  <c r="AA1491" i="8"/>
  <c r="AB1491" i="8"/>
  <c r="AB627" i="8"/>
  <c r="W627" i="8"/>
  <c r="AD627" i="8"/>
  <c r="AC627" i="8"/>
  <c r="AC1484" i="8"/>
  <c r="Z1484" i="8"/>
  <c r="AB1484" i="8"/>
  <c r="W1484" i="8"/>
  <c r="AA1484" i="8"/>
  <c r="AB1257" i="8"/>
  <c r="AC1257" i="8"/>
  <c r="AA1257" i="8"/>
  <c r="Z1257" i="8"/>
  <c r="W1257" i="8"/>
  <c r="AA38" i="8"/>
  <c r="AC38" i="8"/>
  <c r="W38" i="8"/>
  <c r="AD38" i="8"/>
  <c r="AD808" i="8"/>
  <c r="AC808" i="8"/>
  <c r="AB1137" i="8"/>
  <c r="W1137" i="8"/>
  <c r="Z1137" i="8"/>
  <c r="AC1137" i="8"/>
  <c r="AA1137" i="8"/>
  <c r="Y1336" i="8"/>
  <c r="Y1032" i="8"/>
  <c r="AE1056" i="8"/>
  <c r="Z144" i="8"/>
  <c r="W144" i="8"/>
  <c r="AD144" i="8"/>
  <c r="AC144" i="8"/>
  <c r="AA144" i="8"/>
  <c r="AF144" i="8"/>
  <c r="AB144" i="8"/>
  <c r="AA806" i="8"/>
  <c r="W806" i="8"/>
  <c r="AB806" i="8"/>
  <c r="Z806" i="8"/>
  <c r="W559" i="8"/>
  <c r="AC559" i="8"/>
  <c r="AD559" i="8"/>
  <c r="AB559" i="8"/>
  <c r="AA1333" i="8"/>
  <c r="W1333" i="8"/>
  <c r="AC1333" i="8"/>
  <c r="AB1333" i="8"/>
  <c r="Z1333" i="8"/>
  <c r="Z1374" i="8"/>
  <c r="AD1374" i="8"/>
  <c r="W1374" i="8"/>
  <c r="AB1374" i="8"/>
  <c r="AC1374" i="8"/>
  <c r="AF1374" i="8"/>
  <c r="AA1374" i="8"/>
  <c r="AA1370" i="8"/>
  <c r="AF1370" i="8"/>
  <c r="W1370" i="8"/>
  <c r="Z1370" i="8"/>
  <c r="AC1370" i="8"/>
  <c r="AD1370" i="8"/>
  <c r="AB1370" i="8"/>
  <c r="Z1444" i="8"/>
  <c r="AA1444" i="8"/>
  <c r="AB1444" i="8"/>
  <c r="W1444" i="8"/>
  <c r="AC1444" i="8"/>
  <c r="AB1141" i="8"/>
  <c r="AC1141" i="8"/>
  <c r="W1141" i="8"/>
  <c r="Z1141" i="8"/>
  <c r="AA1141" i="8"/>
  <c r="W415" i="8"/>
  <c r="AD415" i="8"/>
  <c r="AA415" i="8"/>
  <c r="AB415" i="8"/>
  <c r="AC415" i="8"/>
  <c r="Z802" i="8"/>
  <c r="AA802" i="8"/>
  <c r="AC802" i="8"/>
  <c r="AB802" i="8"/>
  <c r="W802" i="8"/>
  <c r="AD802" i="8"/>
  <c r="W773" i="8"/>
  <c r="AB773" i="8"/>
  <c r="AC773" i="8"/>
  <c r="AD773" i="8"/>
  <c r="AA773" i="8"/>
  <c r="Z1456" i="8"/>
  <c r="AA1456" i="8"/>
  <c r="AB1456" i="8"/>
  <c r="AC1456" i="8"/>
  <c r="W1456" i="8"/>
  <c r="AC669" i="8"/>
  <c r="AD669" i="8"/>
  <c r="W669" i="8"/>
  <c r="AB669" i="8"/>
  <c r="Z1369" i="8"/>
  <c r="AA1369" i="8"/>
  <c r="AD1369" i="8"/>
  <c r="W1369" i="8"/>
  <c r="AC1369" i="8"/>
  <c r="AB1369" i="8"/>
  <c r="AF1369" i="8"/>
  <c r="AD295" i="8"/>
  <c r="AC295" i="8"/>
  <c r="AA295" i="8"/>
  <c r="W295" i="8"/>
  <c r="AE391" i="8"/>
  <c r="Y1239" i="8"/>
  <c r="AE1187" i="8"/>
  <c r="AE44" i="8"/>
  <c r="AE1302" i="8"/>
  <c r="AE1089" i="8"/>
  <c r="AE1173" i="8"/>
  <c r="AA13" i="8"/>
  <c r="AA879" i="8"/>
  <c r="AE1153" i="8"/>
  <c r="AB1349" i="8"/>
  <c r="AD263" i="8"/>
  <c r="AB300" i="8"/>
  <c r="AC685" i="8"/>
  <c r="AD685" i="8"/>
  <c r="AA685" i="8"/>
  <c r="AB685" i="8"/>
  <c r="W685" i="8"/>
  <c r="V1288" i="8"/>
  <c r="Z1362" i="8"/>
  <c r="AB1362" i="8"/>
  <c r="AA1362" i="8"/>
  <c r="AC1362" i="8"/>
  <c r="W1362" i="8"/>
  <c r="AB1324" i="8"/>
  <c r="Z1324" i="8"/>
  <c r="W1324" i="8"/>
  <c r="AA1324" i="8"/>
  <c r="AC1324" i="8"/>
  <c r="AB369" i="8"/>
  <c r="Z369" i="8"/>
  <c r="AF369" i="8"/>
  <c r="AD369" i="8"/>
  <c r="AA369" i="8"/>
  <c r="AC369" i="8"/>
  <c r="W369" i="8"/>
  <c r="AA492" i="8"/>
  <c r="Z492" i="8"/>
  <c r="AC492" i="8"/>
  <c r="W492" i="8"/>
  <c r="AD492" i="8"/>
  <c r="Y1322" i="8"/>
  <c r="AE15" i="8"/>
  <c r="Y39" i="8"/>
  <c r="AA1145" i="8"/>
  <c r="AC507" i="8"/>
  <c r="AA381" i="8"/>
  <c r="W728" i="8"/>
  <c r="AB1505" i="8"/>
  <c r="AD331" i="8"/>
  <c r="AD45" i="8"/>
  <c r="AB1107" i="8"/>
  <c r="AB573" i="8"/>
  <c r="AD573" i="8"/>
  <c r="W573" i="8"/>
  <c r="AC573" i="8"/>
  <c r="AC1407" i="8"/>
  <c r="Z510" i="8"/>
  <c r="AA510" i="8"/>
  <c r="W510" i="8"/>
  <c r="AC510" i="8"/>
  <c r="AD510" i="8"/>
  <c r="AC872" i="8"/>
  <c r="AB872" i="8"/>
  <c r="Z872" i="8"/>
  <c r="AA872" i="8"/>
  <c r="W872" i="8"/>
  <c r="AC383" i="8"/>
  <c r="AA383" i="8"/>
  <c r="AF383" i="8"/>
  <c r="W383" i="8"/>
  <c r="Z383" i="8"/>
  <c r="AD383" i="8"/>
  <c r="AB383" i="8"/>
  <c r="W631" i="8"/>
  <c r="AB631" i="8"/>
  <c r="AA631" i="8"/>
  <c r="AC631" i="8"/>
  <c r="AD631" i="8"/>
  <c r="W593" i="8"/>
  <c r="AB593" i="8"/>
  <c r="AD593" i="8"/>
  <c r="AC593" i="8"/>
  <c r="AA593" i="8"/>
  <c r="AB134" i="8"/>
  <c r="AF134" i="8"/>
  <c r="AD134" i="8"/>
  <c r="W134" i="8"/>
  <c r="Z134" i="8"/>
  <c r="AA134" i="8"/>
  <c r="AC134" i="8"/>
  <c r="W1309" i="8"/>
  <c r="Z1309" i="8"/>
  <c r="AA1309" i="8"/>
  <c r="AC1309" i="8"/>
  <c r="AB1309" i="8"/>
  <c r="Z1086" i="8"/>
  <c r="W1086" i="8"/>
  <c r="AA1086" i="8"/>
  <c r="AC1086" i="8"/>
  <c r="AB1086" i="8"/>
  <c r="AB552" i="8"/>
  <c r="AD552" i="8"/>
  <c r="Z552" i="8"/>
  <c r="AA552" i="8"/>
  <c r="AC552" i="8"/>
  <c r="W552" i="8"/>
  <c r="AF552" i="8"/>
  <c r="AB582" i="8"/>
  <c r="AA582" i="8"/>
  <c r="W582" i="8"/>
  <c r="AD582" i="8"/>
  <c r="AC582" i="8"/>
  <c r="AB933" i="8"/>
  <c r="AD933" i="8"/>
  <c r="AA933" i="8"/>
  <c r="W933" i="8"/>
  <c r="Z933" i="8"/>
  <c r="Z1188" i="8"/>
  <c r="W1188" i="8"/>
  <c r="AD1188" i="8"/>
  <c r="AB1188" i="8"/>
  <c r="AA1188" i="8"/>
  <c r="Y1266" i="8"/>
  <c r="Y861" i="8"/>
  <c r="Y1333" i="8"/>
  <c r="Y489" i="8"/>
  <c r="AA808" i="8"/>
  <c r="AB1395" i="8"/>
  <c r="AA1286" i="8"/>
  <c r="W405" i="8"/>
  <c r="AC809" i="8"/>
  <c r="AC1109" i="8"/>
  <c r="AB1109" i="8"/>
  <c r="AA1109" i="8"/>
  <c r="Z1109" i="8"/>
  <c r="W1109" i="8"/>
  <c r="AA491" i="8"/>
  <c r="W491" i="8"/>
  <c r="AC491" i="8"/>
  <c r="AD491" i="8"/>
  <c r="AB491" i="8"/>
  <c r="Z1492" i="8"/>
  <c r="AA1492" i="8"/>
  <c r="AC843" i="8"/>
  <c r="AA843" i="8"/>
  <c r="Z843" i="8"/>
  <c r="AD843" i="8"/>
  <c r="AB843" i="8"/>
  <c r="W843" i="8"/>
  <c r="W1281" i="8"/>
  <c r="AB1281" i="8"/>
  <c r="AA1281" i="8"/>
  <c r="AC1281" i="8"/>
  <c r="Z1281" i="8"/>
  <c r="AC1480" i="8"/>
  <c r="AB1480" i="8"/>
  <c r="AA1480" i="8"/>
  <c r="W1480" i="8"/>
  <c r="Z1480" i="8"/>
  <c r="AD67" i="8"/>
  <c r="AB67" i="8"/>
  <c r="AA67" i="8"/>
  <c r="Z67" i="8"/>
  <c r="W67" i="8"/>
  <c r="AC67" i="8"/>
  <c r="AC1151" i="8"/>
  <c r="W1151" i="8"/>
  <c r="AB1151" i="8"/>
  <c r="AA1151" i="8"/>
  <c r="Z1151" i="8"/>
  <c r="AC938" i="8"/>
  <c r="AD938" i="8"/>
  <c r="Z938" i="8"/>
  <c r="W938" i="8"/>
  <c r="AB938" i="8"/>
  <c r="AC519" i="8"/>
  <c r="AA519" i="8"/>
  <c r="AD519" i="8"/>
  <c r="W519" i="8"/>
  <c r="Z519" i="8"/>
  <c r="W1306" i="8"/>
  <c r="AB1306" i="8"/>
  <c r="AC1306" i="8"/>
  <c r="AA1306" i="8"/>
  <c r="Z1306" i="8"/>
  <c r="AA21" i="8"/>
  <c r="Z21" i="8"/>
  <c r="W21" i="8"/>
  <c r="AC21" i="8"/>
  <c r="AD21" i="8"/>
  <c r="AB21" i="8"/>
  <c r="AC137" i="8"/>
  <c r="AA137" i="8"/>
  <c r="AD137" i="8"/>
  <c r="AF137" i="8"/>
  <c r="AB137" i="8"/>
  <c r="Z137" i="8"/>
  <c r="W137" i="8"/>
  <c r="W325" i="8"/>
  <c r="AB325" i="8"/>
  <c r="AD325" i="8"/>
  <c r="AA325" i="8"/>
  <c r="AC325" i="8"/>
  <c r="AD924" i="8"/>
  <c r="AC924" i="8"/>
  <c r="Z924" i="8"/>
  <c r="AF924" i="8"/>
  <c r="AB924" i="8"/>
  <c r="AA924" i="8"/>
  <c r="W924" i="8"/>
  <c r="AB172" i="8"/>
  <c r="W172" i="8"/>
  <c r="AC172" i="8"/>
  <c r="AD172" i="8"/>
  <c r="AA172" i="8"/>
  <c r="AF172" i="8"/>
  <c r="Z172" i="8"/>
  <c r="AD701" i="8"/>
  <c r="W701" i="8"/>
  <c r="AB701" i="8"/>
  <c r="AC701" i="8"/>
  <c r="Z1270" i="8"/>
  <c r="AC1270" i="8"/>
  <c r="AB1270" i="8"/>
  <c r="AA1270" i="8"/>
  <c r="AD939" i="8"/>
  <c r="W939" i="8"/>
  <c r="AB939" i="8"/>
  <c r="Z939" i="8"/>
  <c r="AC939" i="8"/>
  <c r="AA939" i="8"/>
  <c r="AB346" i="8"/>
  <c r="W346" i="8"/>
  <c r="AD346" i="8"/>
  <c r="AC346" i="8"/>
  <c r="W1108" i="8"/>
  <c r="AA1108" i="8"/>
  <c r="Z1108" i="8"/>
  <c r="AB1108" i="8"/>
  <c r="AD1108" i="8"/>
  <c r="W1356" i="8"/>
  <c r="Z1356" i="8"/>
  <c r="AA1356" i="8"/>
  <c r="AB1356" i="8"/>
  <c r="AC1356" i="8"/>
  <c r="AB864" i="8"/>
  <c r="Z864" i="8"/>
  <c r="AA864" i="8"/>
  <c r="W864" i="8"/>
  <c r="AB1462" i="8"/>
  <c r="Z1462" i="8"/>
  <c r="AC1462" i="8"/>
  <c r="AA1462" i="8"/>
  <c r="W1462" i="8"/>
  <c r="AC1295" i="8"/>
  <c r="Z1295" i="8"/>
  <c r="AA1295" i="8"/>
  <c r="W1295" i="8"/>
  <c r="AB1295" i="8"/>
  <c r="AB828" i="8"/>
  <c r="AA828" i="8"/>
  <c r="W828" i="8"/>
  <c r="AC828" i="8"/>
  <c r="W113" i="8"/>
  <c r="AD113" i="8"/>
  <c r="AC113" i="8"/>
  <c r="Z113" i="8"/>
  <c r="AB113" i="8"/>
  <c r="AA113" i="8"/>
  <c r="AD1201" i="8"/>
  <c r="W1201" i="8"/>
  <c r="AA1201" i="8"/>
  <c r="AB1201" i="8"/>
  <c r="Z1201" i="8"/>
  <c r="AB1017" i="8"/>
  <c r="AA1017" i="8"/>
  <c r="W1017" i="8"/>
  <c r="AC1017" i="8"/>
  <c r="Z1017" i="8"/>
  <c r="AF192" i="8"/>
  <c r="Z192" i="8"/>
  <c r="AB192" i="8"/>
  <c r="AA192" i="8"/>
  <c r="W192" i="8"/>
  <c r="AD192" i="8"/>
  <c r="AC192" i="8"/>
  <c r="AD13" i="8"/>
  <c r="AD879" i="8"/>
  <c r="AC1349" i="8"/>
  <c r="W263" i="8"/>
  <c r="AC300" i="8"/>
  <c r="W3" i="8"/>
  <c r="AC3" i="8"/>
  <c r="AB3" i="8"/>
  <c r="Z3" i="8"/>
  <c r="AD3" i="8"/>
  <c r="AF906" i="8"/>
  <c r="Z906" i="8"/>
  <c r="AC906" i="8"/>
  <c r="W906" i="8"/>
  <c r="AB906" i="8"/>
  <c r="AD906" i="8"/>
  <c r="AA906" i="8"/>
  <c r="AF161" i="8"/>
  <c r="AD161" i="8"/>
  <c r="AC161" i="8"/>
  <c r="W161" i="8"/>
  <c r="AB161" i="8"/>
  <c r="AA161" i="8"/>
  <c r="Z161" i="8"/>
  <c r="W674" i="8"/>
  <c r="W1131" i="8"/>
  <c r="Z1325" i="8"/>
  <c r="Z1145" i="8"/>
  <c r="AB507" i="8"/>
  <c r="AF381" i="8"/>
  <c r="AB270" i="8"/>
  <c r="AC1505" i="8"/>
  <c r="AC331" i="8"/>
  <c r="AA1288" i="8"/>
  <c r="AB472" i="8"/>
  <c r="AC837" i="8"/>
  <c r="Z1407" i="8"/>
  <c r="AC435" i="8"/>
  <c r="AA435" i="8"/>
  <c r="AD435" i="8"/>
  <c r="AB435" i="8"/>
  <c r="W435" i="8"/>
  <c r="AC1482" i="8"/>
  <c r="AB1482" i="8"/>
  <c r="AA1482" i="8"/>
  <c r="Z1482" i="8"/>
  <c r="W1482" i="8"/>
  <c r="AB695" i="8"/>
  <c r="AC695" i="8"/>
  <c r="W695" i="8"/>
  <c r="AD695" i="8"/>
  <c r="AD1510" i="8"/>
  <c r="AC1510" i="8"/>
  <c r="W1510" i="8"/>
  <c r="AA1510" i="8"/>
  <c r="Z1510" i="8"/>
  <c r="AB1510" i="8"/>
  <c r="AB621" i="8"/>
  <c r="AD621" i="8"/>
  <c r="W621" i="8"/>
  <c r="AC621" i="8"/>
  <c r="AA621" i="8"/>
  <c r="AA150" i="8"/>
  <c r="W150" i="8"/>
  <c r="Z150" i="8"/>
  <c r="AB150" i="8"/>
  <c r="AC150" i="8"/>
  <c r="AD150" i="8"/>
  <c r="AC55" i="8"/>
  <c r="AA55" i="8"/>
  <c r="AD55" i="8"/>
  <c r="Z55" i="8"/>
  <c r="AB55" i="8"/>
  <c r="W55" i="8"/>
  <c r="AB1502" i="8"/>
  <c r="AC1502" i="8"/>
  <c r="AD1502" i="8"/>
  <c r="W1502" i="8"/>
  <c r="AA1502" i="8"/>
  <c r="Z1502" i="8"/>
  <c r="W675" i="8"/>
  <c r="AA675" i="8"/>
  <c r="AC675" i="8"/>
  <c r="AB675" i="8"/>
  <c r="AD675" i="8"/>
  <c r="W707" i="8"/>
  <c r="AD707" i="8"/>
  <c r="AC707" i="8"/>
  <c r="AA707" i="8"/>
  <c r="Z707" i="8"/>
  <c r="W1046" i="8"/>
  <c r="AB1046" i="8"/>
  <c r="AA1046" i="8"/>
  <c r="AC1046" i="8"/>
  <c r="Z1046" i="8"/>
  <c r="V1046" i="8"/>
  <c r="AA1183" i="8"/>
  <c r="Z1183" i="8"/>
  <c r="AB1183" i="8"/>
  <c r="W1183" i="8"/>
  <c r="AD1183" i="8"/>
  <c r="W808" i="8"/>
  <c r="W1395" i="8"/>
  <c r="AB1286" i="8"/>
  <c r="AD405" i="8"/>
  <c r="AA983" i="8"/>
  <c r="Z983" i="8"/>
  <c r="AB983" i="8"/>
  <c r="AC983" i="8"/>
  <c r="W983" i="8"/>
  <c r="AA936" i="8"/>
  <c r="AB936" i="8"/>
  <c r="AD936" i="8"/>
  <c r="W936" i="8"/>
  <c r="Z936" i="8"/>
  <c r="AC936" i="8"/>
  <c r="AB886" i="8"/>
  <c r="AA886" i="8"/>
  <c r="W886" i="8"/>
  <c r="Z886" i="8"/>
  <c r="AD886" i="8"/>
  <c r="AC623" i="8"/>
  <c r="AB623" i="8"/>
  <c r="AD623" i="8"/>
  <c r="W623" i="8"/>
  <c r="AA290" i="8"/>
  <c r="AB290" i="8"/>
  <c r="AD290" i="8"/>
  <c r="W290" i="8"/>
  <c r="AC290" i="8"/>
  <c r="AA72" i="8"/>
  <c r="AB72" i="8"/>
  <c r="W72" i="8"/>
  <c r="AC72" i="8"/>
  <c r="AD72" i="8"/>
  <c r="Z72" i="8"/>
  <c r="W954" i="8"/>
  <c r="AA954" i="8"/>
  <c r="AB954" i="8"/>
  <c r="Z954" i="8"/>
  <c r="AD954" i="8"/>
  <c r="AC954" i="8"/>
  <c r="W998" i="8"/>
  <c r="AC998" i="8"/>
  <c r="AA998" i="8"/>
  <c r="Z998" i="8"/>
  <c r="AB998" i="8"/>
  <c r="AC350" i="8"/>
  <c r="AD350" i="8"/>
  <c r="W350" i="8"/>
  <c r="AB350" i="8"/>
  <c r="AB668" i="8"/>
  <c r="AC668" i="8"/>
  <c r="AD668" i="8"/>
  <c r="W668" i="8"/>
  <c r="AC576" i="8"/>
  <c r="AA576" i="8"/>
  <c r="AD576" i="8"/>
  <c r="AB576" i="8"/>
  <c r="W576" i="8"/>
  <c r="W530" i="8"/>
  <c r="AC530" i="8"/>
  <c r="AA530" i="8"/>
  <c r="AC276" i="8"/>
  <c r="W276" i="8"/>
  <c r="AD276" i="8"/>
  <c r="AB276" i="8"/>
  <c r="AA276" i="8"/>
  <c r="AC1365" i="8"/>
  <c r="AB1365" i="8"/>
  <c r="AA1365" i="8"/>
  <c r="W1365" i="8"/>
  <c r="Z1365" i="8"/>
  <c r="AC1524" i="8"/>
  <c r="Z1524" i="8"/>
  <c r="AB1524" i="8"/>
  <c r="AA1524" i="8"/>
  <c r="AD1524" i="8"/>
  <c r="W1524" i="8"/>
  <c r="W640" i="8"/>
  <c r="AC640" i="8"/>
  <c r="AD640" i="8"/>
  <c r="AB640" i="8"/>
  <c r="AC520" i="8"/>
  <c r="Z520" i="8"/>
  <c r="AA520" i="8"/>
  <c r="W520" i="8"/>
  <c r="AD520" i="8"/>
  <c r="AC756" i="8"/>
  <c r="W756" i="8"/>
  <c r="AG756" i="8" s="1"/>
  <c r="AB756" i="8"/>
  <c r="AD756" i="8"/>
  <c r="AC950" i="8"/>
  <c r="W950" i="8"/>
  <c r="AB950" i="8"/>
  <c r="Z950" i="8"/>
  <c r="AA950" i="8"/>
  <c r="AD950" i="8"/>
  <c r="AA1518" i="8"/>
  <c r="AD1518" i="8"/>
  <c r="Z1518" i="8"/>
  <c r="W1518" i="8"/>
  <c r="AB1518" i="8"/>
  <c r="AC1518" i="8"/>
  <c r="AC47" i="8"/>
  <c r="AB47" i="8"/>
  <c r="AD47" i="8"/>
  <c r="W47" i="8"/>
  <c r="AA47" i="8"/>
  <c r="Z47" i="8"/>
  <c r="AB1403" i="8"/>
  <c r="W1403" i="8"/>
  <c r="AA1403" i="8"/>
  <c r="Z1403" i="8"/>
  <c r="AC1403" i="8"/>
  <c r="AD1223" i="8"/>
  <c r="Z1223" i="8"/>
  <c r="W1223" i="8"/>
  <c r="AA1223" i="8"/>
  <c r="AC1223" i="8"/>
  <c r="AD315" i="8"/>
  <c r="AA315" i="8"/>
  <c r="Z315" i="8"/>
  <c r="W315" i="8"/>
  <c r="AC315" i="8"/>
  <c r="AD1104" i="8"/>
  <c r="AA1104" i="8"/>
  <c r="AB1104" i="8"/>
  <c r="W1104" i="8"/>
  <c r="Z1104" i="8"/>
  <c r="AA504" i="8"/>
  <c r="AC504" i="8"/>
  <c r="W504" i="8"/>
  <c r="AB504" i="8"/>
  <c r="AD504" i="8"/>
  <c r="AF1499" i="8"/>
  <c r="AA1499" i="8"/>
  <c r="W1499" i="8"/>
  <c r="AD1499" i="8"/>
  <c r="AC1499" i="8"/>
  <c r="Z1499" i="8"/>
  <c r="AB1499" i="8"/>
  <c r="AC770" i="8"/>
  <c r="AB770" i="8"/>
  <c r="AD770" i="8"/>
  <c r="AA770" i="8"/>
  <c r="AB31" i="8"/>
  <c r="AD31" i="8"/>
  <c r="AC31" i="8"/>
  <c r="W31" i="8"/>
  <c r="AC1506" i="8"/>
  <c r="Z1506" i="8"/>
  <c r="W1506" i="8"/>
  <c r="AB1506" i="8"/>
  <c r="AA1506" i="8"/>
  <c r="AD1506" i="8"/>
  <c r="AF130" i="8"/>
  <c r="AA130" i="8"/>
  <c r="AC130" i="8"/>
  <c r="Z130" i="8"/>
  <c r="AD130" i="8"/>
  <c r="AB130" i="8"/>
  <c r="W130" i="8"/>
  <c r="W1030" i="8"/>
  <c r="AC1030" i="8"/>
  <c r="Z1030" i="8"/>
  <c r="AA1030" i="8"/>
  <c r="AB1030" i="8"/>
  <c r="Z1460" i="8"/>
  <c r="AB1460" i="8"/>
  <c r="AC1460" i="8"/>
  <c r="AA1460" i="8"/>
  <c r="AB558" i="8"/>
  <c r="AC558" i="8"/>
  <c r="AD558" i="8"/>
  <c r="AA558" i="8"/>
  <c r="W558" i="8"/>
  <c r="AC903" i="8"/>
  <c r="AB903" i="8"/>
  <c r="AA903" i="8"/>
  <c r="AD903" i="8"/>
  <c r="W903" i="8"/>
  <c r="Z903" i="8"/>
  <c r="AF903" i="8"/>
  <c r="AC1463" i="8"/>
  <c r="AA1463" i="8"/>
  <c r="Z1463" i="8"/>
  <c r="AB1463" i="8"/>
  <c r="W1463" i="8"/>
  <c r="W694" i="8"/>
  <c r="AD694" i="8"/>
  <c r="AB694" i="8"/>
  <c r="AA694" i="8"/>
  <c r="AC694" i="8"/>
  <c r="AD373" i="8"/>
  <c r="W373" i="8"/>
  <c r="AF373" i="8"/>
  <c r="AA373" i="8"/>
  <c r="AB373" i="8"/>
  <c r="AC373" i="8"/>
  <c r="Z373" i="8"/>
  <c r="AB1351" i="8"/>
  <c r="AA1351" i="8"/>
  <c r="AC1351" i="8"/>
  <c r="W1351" i="8"/>
  <c r="Z1351" i="8"/>
  <c r="Z148" i="8"/>
  <c r="AC148" i="8"/>
  <c r="AB148" i="8"/>
  <c r="W148" i="8"/>
  <c r="W1052" i="8"/>
  <c r="AB1052" i="8"/>
  <c r="AD534" i="8"/>
  <c r="Z534" i="8"/>
  <c r="AC534" i="8"/>
  <c r="AA534" i="8"/>
  <c r="W534" i="8"/>
  <c r="AB560" i="8"/>
  <c r="AD560" i="8"/>
  <c r="AC560" i="8"/>
  <c r="W560" i="8"/>
  <c r="AA1453" i="8"/>
  <c r="W1453" i="8"/>
  <c r="AB1453" i="8"/>
  <c r="Z1453" i="8"/>
  <c r="AC1453" i="8"/>
  <c r="AB720" i="8"/>
  <c r="AD720" i="8"/>
  <c r="W720" i="8"/>
  <c r="AC720" i="8"/>
  <c r="AD291" i="8"/>
  <c r="AB291" i="8"/>
  <c r="AC291" i="8"/>
  <c r="AA291" i="8"/>
  <c r="W291" i="8"/>
  <c r="AD742" i="8"/>
  <c r="AC742" i="8"/>
  <c r="W742" i="8"/>
  <c r="AB742" i="8"/>
  <c r="AC1413" i="8"/>
  <c r="W1413" i="8"/>
  <c r="Z1413" i="8"/>
  <c r="AB1413" i="8"/>
  <c r="AA1413" i="8"/>
  <c r="AC234" i="8"/>
  <c r="W234" i="8"/>
  <c r="AB234" i="8"/>
  <c r="AD234" i="8"/>
  <c r="AB757" i="8"/>
  <c r="W757" i="8"/>
  <c r="AD757" i="8"/>
  <c r="AC757" i="8"/>
  <c r="AC29" i="8"/>
  <c r="AA29" i="8"/>
  <c r="AB29" i="8"/>
  <c r="W29" i="8"/>
  <c r="AB869" i="8"/>
  <c r="Z869" i="8"/>
  <c r="W869" i="8"/>
  <c r="AA869" i="8"/>
  <c r="V1304" i="8"/>
  <c r="Z1031" i="8"/>
  <c r="W1031" i="8"/>
  <c r="AB1031" i="8"/>
  <c r="AC1031" i="8"/>
  <c r="AA1031" i="8"/>
  <c r="AA437" i="8"/>
  <c r="AD437" i="8"/>
  <c r="Z437" i="8"/>
  <c r="AC437" i="8"/>
  <c r="W437" i="8"/>
  <c r="AD732" i="8"/>
  <c r="W732" i="8"/>
  <c r="AB732" i="8"/>
  <c r="AC732" i="8"/>
  <c r="AA388" i="8"/>
  <c r="W388" i="8"/>
  <c r="AB388" i="8"/>
  <c r="AC388" i="8"/>
  <c r="Z388" i="8"/>
  <c r="AF388" i="8"/>
  <c r="AD388" i="8"/>
  <c r="AD471" i="8"/>
  <c r="W471" i="8"/>
  <c r="Z471" i="8"/>
  <c r="AA471" i="8"/>
  <c r="AC471" i="8"/>
  <c r="V331" i="8"/>
  <c r="AB1037" i="8"/>
  <c r="W1037" i="8"/>
  <c r="Z1037" i="8"/>
  <c r="AA1037" i="8"/>
  <c r="AD1037" i="8"/>
  <c r="AB1468" i="8"/>
  <c r="Z1468" i="8"/>
  <c r="W1468" i="8"/>
  <c r="AC1468" i="8"/>
  <c r="AA1468" i="8"/>
  <c r="AB1397" i="8"/>
  <c r="Z1397" i="8"/>
  <c r="AA1397" i="8"/>
  <c r="W1397" i="8"/>
  <c r="AC1397" i="8"/>
  <c r="AA1128" i="8"/>
  <c r="Z1128" i="8"/>
  <c r="AD1128" i="8"/>
  <c r="AB1128" i="8"/>
  <c r="W1128" i="8"/>
  <c r="V381" i="8"/>
  <c r="W166" i="8"/>
  <c r="AA166" i="8"/>
  <c r="Z166" i="8"/>
  <c r="AD166" i="8"/>
  <c r="AC166" i="8"/>
  <c r="AB166" i="8"/>
  <c r="AF166" i="8"/>
  <c r="Z542" i="8"/>
  <c r="AD542" i="8"/>
  <c r="AA542" i="8"/>
  <c r="W542" i="8"/>
  <c r="AC542" i="8"/>
  <c r="AA855" i="8"/>
  <c r="AF855" i="8"/>
  <c r="W855" i="8"/>
  <c r="Z855" i="8"/>
  <c r="AB855" i="8"/>
  <c r="AC855" i="8"/>
  <c r="AD855" i="8"/>
  <c r="AA1157" i="8"/>
  <c r="AC1157" i="8"/>
  <c r="Z1157" i="8"/>
  <c r="W1157" i="8"/>
  <c r="AB1157" i="8"/>
  <c r="AA829" i="8"/>
  <c r="W829" i="8"/>
  <c r="AB829" i="8"/>
  <c r="AC829" i="8"/>
  <c r="AD829" i="8"/>
  <c r="AD51" i="8"/>
  <c r="W51" i="8"/>
  <c r="AB51" i="8"/>
  <c r="AC51" i="8"/>
  <c r="AA51" i="8"/>
  <c r="AF51" i="8"/>
  <c r="Z51" i="8"/>
  <c r="AA339" i="8"/>
  <c r="AC339" i="8"/>
  <c r="Z339" i="8"/>
  <c r="W339" i="8"/>
  <c r="AD339" i="8"/>
  <c r="AD789" i="8"/>
  <c r="AC789" i="8"/>
  <c r="W789" i="8"/>
  <c r="W1181" i="8"/>
  <c r="AC1181" i="8"/>
  <c r="AB1181" i="8"/>
  <c r="AD1181" i="8"/>
  <c r="AF1181" i="8"/>
  <c r="Z1181" i="8"/>
  <c r="AA1181" i="8"/>
  <c r="AB643" i="8"/>
  <c r="W643" i="8"/>
  <c r="AC643" i="8"/>
  <c r="AD643" i="8"/>
  <c r="AA1143" i="8"/>
  <c r="AB1143" i="8"/>
  <c r="Z1143" i="8"/>
  <c r="W1143" i="8"/>
  <c r="AC1143" i="8"/>
  <c r="Z186" i="8"/>
  <c r="AF186" i="8"/>
  <c r="AA186" i="8"/>
  <c r="AB186" i="8"/>
  <c r="W186" i="8"/>
  <c r="AD186" i="8"/>
  <c r="AC186" i="8"/>
  <c r="Z1495" i="8"/>
  <c r="AB1495" i="8"/>
  <c r="AA1495" i="8"/>
  <c r="W1495" i="8"/>
  <c r="AC1495" i="8"/>
  <c r="AD1495" i="8"/>
  <c r="AE1239" i="8"/>
  <c r="Z13" i="8"/>
  <c r="V263" i="8"/>
  <c r="AD300" i="8"/>
  <c r="AG300" i="8" s="1"/>
  <c r="Z75" i="8"/>
  <c r="W75" i="8"/>
  <c r="AA75" i="8"/>
  <c r="AD75" i="8"/>
  <c r="AC75" i="8"/>
  <c r="AB758" i="8"/>
  <c r="AD758" i="8"/>
  <c r="W758" i="8"/>
  <c r="AC758" i="8"/>
  <c r="AF114" i="8"/>
  <c r="Z114" i="8"/>
  <c r="AB114" i="8"/>
  <c r="AD114" i="8"/>
  <c r="W114" i="8"/>
  <c r="AA114" i="8"/>
  <c r="AC114" i="8"/>
  <c r="Z329" i="8"/>
  <c r="AC329" i="8"/>
  <c r="AA329" i="8"/>
  <c r="W329" i="8"/>
  <c r="AD329" i="8"/>
  <c r="AE1166" i="8"/>
  <c r="AD674" i="8"/>
  <c r="AB1131" i="8"/>
  <c r="AC1325" i="8"/>
  <c r="AB1410" i="8"/>
  <c r="V507" i="8"/>
  <c r="AC320" i="8"/>
  <c r="AB381" i="8"/>
  <c r="AD270" i="8"/>
  <c r="AB278" i="8"/>
  <c r="Z331" i="8"/>
  <c r="W1288" i="8"/>
  <c r="AC472" i="8"/>
  <c r="AA837" i="8"/>
  <c r="AC641" i="8"/>
  <c r="AD641" i="8"/>
  <c r="W641" i="8"/>
  <c r="AB641" i="8"/>
  <c r="AC499" i="8"/>
  <c r="AA499" i="8"/>
  <c r="AB499" i="8"/>
  <c r="AD499" i="8"/>
  <c r="W499" i="8"/>
  <c r="AB269" i="8"/>
  <c r="AC269" i="8"/>
  <c r="AD269" i="8"/>
  <c r="W269" i="8"/>
  <c r="AB670" i="8"/>
  <c r="AC670" i="8"/>
  <c r="AD670" i="8"/>
  <c r="W670" i="8"/>
  <c r="AD11" i="8"/>
  <c r="AC11" i="8"/>
  <c r="AB11" i="8"/>
  <c r="AA11" i="8"/>
  <c r="W11" i="8"/>
  <c r="Z11" i="8"/>
  <c r="AD340" i="8"/>
  <c r="AC340" i="8"/>
  <c r="W340" i="8"/>
  <c r="AA340" i="8"/>
  <c r="AD162" i="8"/>
  <c r="W162" i="8"/>
  <c r="AA162" i="8"/>
  <c r="AC162" i="8"/>
  <c r="Z162" i="8"/>
  <c r="AB162" i="8"/>
  <c r="AF162" i="8"/>
  <c r="AC1085" i="8"/>
  <c r="Z1085" i="8"/>
  <c r="AA1085" i="8"/>
  <c r="AB1085" i="8"/>
  <c r="W1085" i="8"/>
  <c r="AB1153" i="8"/>
  <c r="Z1153" i="8"/>
  <c r="AC1153" i="8"/>
  <c r="W1254" i="8"/>
  <c r="AF1254" i="8"/>
  <c r="AC1254" i="8"/>
  <c r="AB1254" i="8"/>
  <c r="Z1254" i="8"/>
  <c r="AD1254" i="8"/>
  <c r="AA1254" i="8"/>
  <c r="AC147" i="8"/>
  <c r="AD147" i="8"/>
  <c r="AA147" i="8"/>
  <c r="W147" i="8"/>
  <c r="AB147" i="8"/>
  <c r="AF147" i="8"/>
  <c r="Z147" i="8"/>
  <c r="AC430" i="8"/>
  <c r="AB430" i="8"/>
  <c r="AD430" i="8"/>
  <c r="W430" i="8"/>
  <c r="AD914" i="8"/>
  <c r="AA914" i="8"/>
  <c r="Z914" i="8"/>
  <c r="AB914" i="8"/>
  <c r="AF914" i="8"/>
  <c r="W914" i="8"/>
  <c r="AC914" i="8"/>
  <c r="Z449" i="8"/>
  <c r="AB498" i="8"/>
  <c r="W498" i="8"/>
  <c r="AD498" i="8"/>
  <c r="AC498" i="8"/>
  <c r="AB1493" i="8"/>
  <c r="AC1493" i="8"/>
  <c r="AD1493" i="8"/>
  <c r="W1493" i="8"/>
  <c r="AA1493" i="8"/>
  <c r="Z1493" i="8"/>
  <c r="AB683" i="8"/>
  <c r="AC683" i="8"/>
  <c r="AD683" i="8"/>
  <c r="W683" i="8"/>
  <c r="AA148" i="8"/>
  <c r="W1153" i="8"/>
  <c r="AC684" i="8"/>
  <c r="AC1139" i="8"/>
  <c r="W693" i="8"/>
  <c r="W1227" i="8"/>
  <c r="AC87" i="8"/>
  <c r="AC1027" i="8"/>
  <c r="Z863" i="8"/>
  <c r="AB863" i="8"/>
  <c r="AA863" i="8"/>
  <c r="W863" i="8"/>
  <c r="Z912" i="8"/>
  <c r="AC912" i="8"/>
  <c r="AB912" i="8"/>
  <c r="AF912" i="8"/>
  <c r="AD912" i="8"/>
  <c r="W912" i="8"/>
  <c r="AA912" i="8"/>
  <c r="AA857" i="8"/>
  <c r="AB857" i="8"/>
  <c r="W857" i="8"/>
  <c r="AD857" i="8"/>
  <c r="Z857" i="8"/>
  <c r="AC652" i="8"/>
  <c r="AB652" i="8"/>
  <c r="AD652" i="8"/>
  <c r="W652" i="8"/>
  <c r="AC1045" i="8"/>
  <c r="AB1045" i="8"/>
  <c r="Z1045" i="8"/>
  <c r="W1045" i="8"/>
  <c r="AA1045" i="8"/>
  <c r="AF1385" i="8"/>
  <c r="W1385" i="8"/>
  <c r="AB1385" i="8"/>
  <c r="AD1385" i="8"/>
  <c r="Z1385" i="8"/>
  <c r="AA1385" i="8"/>
  <c r="AC1385" i="8"/>
  <c r="AF83" i="8"/>
  <c r="Z83" i="8"/>
  <c r="AC83" i="8"/>
  <c r="AD83" i="8"/>
  <c r="AA83" i="8"/>
  <c r="W83" i="8"/>
  <c r="AB83" i="8"/>
  <c r="AA1434" i="8"/>
  <c r="Z1434" i="8"/>
  <c r="AC1434" i="8"/>
  <c r="AB1434" i="8"/>
  <c r="W1434" i="8"/>
  <c r="W396" i="8"/>
  <c r="AA396" i="8"/>
  <c r="AF396" i="8"/>
  <c r="AC396" i="8"/>
  <c r="AB396" i="8"/>
  <c r="Z396" i="8"/>
  <c r="AD396" i="8"/>
  <c r="AB690" i="8"/>
  <c r="W690" i="8"/>
  <c r="AC690" i="8"/>
  <c r="AD690" i="8"/>
  <c r="AD500" i="8"/>
  <c r="W500" i="8"/>
  <c r="AC500" i="8"/>
  <c r="W555" i="8"/>
  <c r="AA555" i="8"/>
  <c r="Z555" i="8"/>
  <c r="AB1152" i="8"/>
  <c r="AC1152" i="8"/>
  <c r="W1152" i="8"/>
  <c r="AA1152" i="8"/>
  <c r="Z1152" i="8"/>
  <c r="AC470" i="8"/>
  <c r="AD470" i="8"/>
  <c r="W470" i="8"/>
  <c r="AB609" i="8"/>
  <c r="W609" i="8"/>
  <c r="AA609" i="8"/>
  <c r="AD609" i="8"/>
  <c r="AC609" i="8"/>
  <c r="AC637" i="8"/>
  <c r="W637" i="8"/>
  <c r="AD637" i="8"/>
  <c r="AB637" i="8"/>
  <c r="AB1467" i="8"/>
  <c r="W1467" i="8"/>
  <c r="AC1467" i="8"/>
  <c r="AA1467" i="8"/>
  <c r="Z1467" i="8"/>
  <c r="AC414" i="8"/>
  <c r="W414" i="8"/>
  <c r="AA414" i="8"/>
  <c r="AB414" i="8"/>
  <c r="AD414" i="8"/>
  <c r="AA98" i="8"/>
  <c r="AD98" i="8"/>
  <c r="Z98" i="8"/>
  <c r="W98" i="8"/>
  <c r="AB98" i="8"/>
  <c r="AC98" i="8"/>
  <c r="Z548" i="8"/>
  <c r="W548" i="8"/>
  <c r="AD548" i="8"/>
  <c r="AC548" i="8"/>
  <c r="AA548" i="8"/>
  <c r="AB1103" i="8"/>
  <c r="W1103" i="8"/>
  <c r="Z1103" i="8"/>
  <c r="AA1103" i="8"/>
  <c r="AC1103" i="8"/>
  <c r="W61" i="8"/>
  <c r="AD61" i="8"/>
  <c r="AA61" i="8"/>
  <c r="AC61" i="8"/>
  <c r="Z61" i="8"/>
  <c r="AB608" i="8"/>
  <c r="AC608" i="8"/>
  <c r="AD608" i="8"/>
  <c r="W608" i="8"/>
  <c r="AA608" i="8"/>
  <c r="Z1014" i="8"/>
  <c r="AB1014" i="8"/>
  <c r="AA1014" i="8"/>
  <c r="W1014" i="8"/>
  <c r="AD1014" i="8"/>
  <c r="W489" i="8"/>
  <c r="AD489" i="8"/>
  <c r="AC489" i="8"/>
  <c r="AB489" i="8"/>
  <c r="AC79" i="8"/>
  <c r="AA79" i="8"/>
  <c r="W79" i="8"/>
  <c r="Z79" i="8"/>
  <c r="AD79" i="8"/>
  <c r="AD159" i="8"/>
  <c r="Z159" i="8"/>
  <c r="W159" i="8"/>
  <c r="AF159" i="8"/>
  <c r="AA159" i="8"/>
  <c r="AB159" i="8"/>
  <c r="AC159" i="8"/>
  <c r="AA571" i="8"/>
  <c r="AC571" i="8"/>
  <c r="AD571" i="8"/>
  <c r="W571" i="8"/>
  <c r="AB571" i="8"/>
  <c r="W219" i="8"/>
  <c r="AC219" i="8"/>
  <c r="AD219" i="8"/>
  <c r="AA219" i="8"/>
  <c r="Z219" i="8"/>
  <c r="Z817" i="8"/>
  <c r="AB817" i="8"/>
  <c r="AC817" i="8"/>
  <c r="AD817" i="8"/>
  <c r="W817" i="8"/>
  <c r="AA817" i="8"/>
  <c r="W165" i="8"/>
  <c r="AD165" i="8"/>
  <c r="AB165" i="8"/>
  <c r="AA165" i="8"/>
  <c r="AC165" i="8"/>
  <c r="Z165" i="8"/>
  <c r="AF165" i="8"/>
  <c r="AD1242" i="8"/>
  <c r="AB1242" i="8"/>
  <c r="AF1242" i="8"/>
  <c r="W1242" i="8"/>
  <c r="Z1242" i="8"/>
  <c r="AA1242" i="8"/>
  <c r="AC1242" i="8"/>
  <c r="Z1175" i="8"/>
  <c r="W1175" i="8"/>
  <c r="AA1175" i="8"/>
  <c r="AC1175" i="8"/>
  <c r="AD1175" i="8"/>
  <c r="AB1175" i="8"/>
  <c r="AA888" i="8"/>
  <c r="AD888" i="8"/>
  <c r="AB888" i="8"/>
  <c r="W888" i="8"/>
  <c r="Z888" i="8"/>
  <c r="AD35" i="8"/>
  <c r="W35" i="8"/>
  <c r="Z35" i="8"/>
  <c r="AC35" i="8"/>
  <c r="AA35" i="8"/>
  <c r="Z865" i="8"/>
  <c r="W865" i="8"/>
  <c r="AC865" i="8"/>
  <c r="AA865" i="8"/>
  <c r="W801" i="8"/>
  <c r="AC801" i="8"/>
  <c r="AA801" i="8"/>
  <c r="AD801" i="8"/>
  <c r="AB801" i="8"/>
  <c r="Z801" i="8"/>
  <c r="AC446" i="8"/>
  <c r="W446" i="8"/>
  <c r="AB446" i="8"/>
  <c r="AA446" i="8"/>
  <c r="AD446" i="8"/>
  <c r="AB1477" i="8"/>
  <c r="AC1477" i="8"/>
  <c r="AA1477" i="8"/>
  <c r="W1477" i="8"/>
  <c r="Z1477" i="8"/>
  <c r="Z1125" i="8"/>
  <c r="W1125" i="8"/>
  <c r="AD1125" i="8"/>
  <c r="AB1125" i="8"/>
  <c r="AA1125" i="8"/>
  <c r="AA932" i="8"/>
  <c r="AC932" i="8"/>
  <c r="AB932" i="8"/>
  <c r="Z932" i="8"/>
  <c r="W932" i="8"/>
  <c r="W1377" i="8"/>
  <c r="AD1377" i="8"/>
  <c r="AC1377" i="8"/>
  <c r="AB1377" i="8"/>
  <c r="Z1377" i="8"/>
  <c r="AF1377" i="8"/>
  <c r="AA1377" i="8"/>
  <c r="Z46" i="8"/>
  <c r="AB46" i="8"/>
  <c r="W46" i="8"/>
  <c r="AD46" i="8"/>
  <c r="AA46" i="8"/>
  <c r="AC46" i="8"/>
  <c r="AA1483" i="8"/>
  <c r="AC1483" i="8"/>
  <c r="AB1483" i="8"/>
  <c r="Z1483" i="8"/>
  <c r="W1483" i="8"/>
  <c r="AC1293" i="8"/>
  <c r="W1293" i="8"/>
  <c r="Z1293" i="8"/>
  <c r="AA1293" i="8"/>
  <c r="AB1293" i="8"/>
  <c r="Y1022" i="8"/>
  <c r="AE1022" i="8"/>
  <c r="AB974" i="8"/>
  <c r="AD148" i="8"/>
  <c r="AB1492" i="8"/>
  <c r="AA1153" i="8"/>
  <c r="AD343" i="8"/>
  <c r="AB1343" i="8"/>
  <c r="AC1250" i="8"/>
  <c r="AA42" i="8"/>
  <c r="W1460" i="8"/>
  <c r="Y143" i="8"/>
  <c r="AE1101" i="8"/>
  <c r="AB526" i="8"/>
  <c r="AC526" i="8"/>
  <c r="AD526" i="8"/>
  <c r="AA526" i="8"/>
  <c r="W526" i="8"/>
  <c r="AC712" i="8"/>
  <c r="Z712" i="8"/>
  <c r="W712" i="8"/>
  <c r="AD712" i="8"/>
  <c r="AA712" i="8"/>
  <c r="W786" i="8"/>
  <c r="AD786" i="8"/>
  <c r="AC786" i="8"/>
  <c r="AB786" i="8"/>
  <c r="Y1161" i="8"/>
  <c r="AE1161" i="8"/>
  <c r="W349" i="8"/>
  <c r="Z349" i="8"/>
  <c r="AC349" i="8"/>
  <c r="AD349" i="8"/>
  <c r="W1126" i="8"/>
  <c r="AD1126" i="8"/>
  <c r="AB1126" i="8"/>
  <c r="Z1126" i="8"/>
  <c r="AA1126" i="8"/>
  <c r="AC733" i="8"/>
  <c r="AA733" i="8"/>
  <c r="W733" i="8"/>
  <c r="AD733" i="8"/>
  <c r="AB733" i="8"/>
  <c r="AA616" i="8"/>
  <c r="AB616" i="8"/>
  <c r="AC616" i="8"/>
  <c r="W616" i="8"/>
  <c r="AD616" i="8"/>
  <c r="Z477" i="8"/>
  <c r="AB477" i="8"/>
  <c r="AC477" i="8"/>
  <c r="W477" i="8"/>
  <c r="AD477" i="8"/>
  <c r="AD760" i="8"/>
  <c r="AC760" i="8"/>
  <c r="AB760" i="8"/>
  <c r="W760" i="8"/>
  <c r="W539" i="8"/>
  <c r="AD539" i="8"/>
  <c r="AC539" i="8"/>
  <c r="AB539" i="8"/>
  <c r="V968" i="8"/>
  <c r="W968" i="8"/>
  <c r="AE968" i="8"/>
  <c r="W438" i="8"/>
  <c r="AD438" i="8"/>
  <c r="AB438" i="8"/>
  <c r="AC438" i="8"/>
  <c r="AE1060" i="8"/>
  <c r="Y1060" i="8"/>
  <c r="Z1450" i="8"/>
  <c r="AA1450" i="8"/>
  <c r="W1450" i="8"/>
  <c r="AC1450" i="8"/>
  <c r="AB1450" i="8"/>
  <c r="AC88" i="8"/>
  <c r="W88" i="8"/>
  <c r="Z88" i="8"/>
  <c r="AF88" i="8"/>
  <c r="AD88" i="8"/>
  <c r="AB88" i="8"/>
  <c r="AA88" i="8"/>
  <c r="AD804" i="8"/>
  <c r="Z804" i="8"/>
  <c r="AA804" i="8"/>
  <c r="AA1166" i="8"/>
  <c r="Z1166" i="8"/>
  <c r="AC1166" i="8"/>
  <c r="AB1166" i="8"/>
  <c r="W1166" i="8"/>
  <c r="AD1166" i="8"/>
  <c r="Z181" i="8"/>
  <c r="AB181" i="8"/>
  <c r="AF181" i="8"/>
  <c r="AD181" i="8"/>
  <c r="AA181" i="8"/>
  <c r="AC181" i="8"/>
  <c r="W181" i="8"/>
  <c r="W544" i="8"/>
  <c r="AD544" i="8"/>
  <c r="AA544" i="8"/>
  <c r="Z544" i="8"/>
  <c r="AC544" i="8"/>
  <c r="W787" i="8"/>
  <c r="AC244" i="8"/>
  <c r="AD244" i="8"/>
  <c r="W244" i="8"/>
  <c r="V244" i="8"/>
  <c r="Y968" i="8"/>
  <c r="AE1079" i="8"/>
  <c r="Y1079" i="8"/>
  <c r="AC436" i="8"/>
  <c r="AB436" i="8"/>
  <c r="AD436" i="8"/>
  <c r="W436" i="8"/>
  <c r="W1256" i="8"/>
  <c r="AA1256" i="8"/>
  <c r="Z1256" i="8"/>
  <c r="AB1256" i="8"/>
  <c r="AC1256" i="8"/>
  <c r="W551" i="8"/>
  <c r="AC551" i="8"/>
  <c r="AB551" i="8"/>
  <c r="AD551" i="8"/>
  <c r="AC204" i="8"/>
  <c r="AA204" i="8"/>
  <c r="AB204" i="8"/>
  <c r="W204" i="8"/>
  <c r="Z199" i="8"/>
  <c r="AA199" i="8"/>
  <c r="W199" i="8"/>
  <c r="AB199" i="8"/>
  <c r="V199" i="8"/>
  <c r="AE1287" i="8"/>
  <c r="AC1471" i="8"/>
  <c r="AB1471" i="8"/>
  <c r="AA1471" i="8"/>
  <c r="Z1471" i="8"/>
  <c r="W1471" i="8"/>
  <c r="AB662" i="8"/>
  <c r="AD662" i="8"/>
  <c r="AC662" i="8"/>
  <c r="W662" i="8"/>
  <c r="V787" i="8"/>
  <c r="AA354" i="8"/>
  <c r="AB354" i="8"/>
  <c r="W354" i="8"/>
  <c r="AC354" i="8"/>
  <c r="AD354" i="8"/>
  <c r="AD502" i="8"/>
  <c r="AC502" i="8"/>
  <c r="V502" i="8"/>
  <c r="AA502" i="8"/>
  <c r="W502" i="8"/>
  <c r="AC787" i="8"/>
  <c r="AA1301" i="8"/>
  <c r="W1301" i="8"/>
  <c r="Z1301" i="8"/>
  <c r="Z1431" i="8"/>
  <c r="W1431" i="8"/>
  <c r="AC1431" i="8"/>
  <c r="AA1431" i="8"/>
  <c r="AB1431" i="8"/>
  <c r="V1431" i="8"/>
  <c r="AB804" i="8"/>
  <c r="W604" i="8"/>
  <c r="AC604" i="8"/>
  <c r="AD604" i="8"/>
  <c r="AA604" i="8"/>
  <c r="AB604" i="8"/>
  <c r="V604" i="8"/>
  <c r="AA761" i="8"/>
  <c r="W761" i="8"/>
  <c r="AD761" i="8"/>
  <c r="AC761" i="8"/>
  <c r="AB761" i="8"/>
  <c r="W212" i="8"/>
  <c r="Z212" i="8"/>
  <c r="AC212" i="8"/>
  <c r="AA212" i="8"/>
  <c r="V212" i="8"/>
  <c r="AC887" i="8"/>
  <c r="W887" i="8"/>
  <c r="AD887" i="8"/>
  <c r="AB887" i="8"/>
  <c r="W804" i="8"/>
  <c r="AC202" i="8"/>
  <c r="AA202" i="8"/>
  <c r="AB202" i="8"/>
  <c r="W202" i="8"/>
  <c r="AC524" i="8"/>
  <c r="AD524" i="8"/>
  <c r="AB524" i="8"/>
  <c r="W524" i="8"/>
  <c r="V526" i="8"/>
  <c r="V712" i="8"/>
  <c r="W1352" i="8"/>
  <c r="AB1352" i="8"/>
  <c r="Z1352" i="8"/>
  <c r="AA1352" i="8"/>
  <c r="AC1352" i="8"/>
  <c r="V786" i="8"/>
  <c r="AE1041" i="8"/>
  <c r="Y1041" i="8"/>
  <c r="AC804" i="8"/>
  <c r="AC783" i="8"/>
  <c r="AB783" i="8"/>
  <c r="W783" i="8"/>
  <c r="AA783" i="8"/>
  <c r="AD783" i="8"/>
  <c r="AE7" i="8"/>
  <c r="Y7" i="8"/>
  <c r="Z363" i="8"/>
  <c r="V240" i="8"/>
  <c r="AE892" i="8"/>
  <c r="Y892" i="8"/>
  <c r="AB660" i="8"/>
  <c r="W660" i="8"/>
  <c r="AD660" i="8"/>
  <c r="AC660" i="8"/>
  <c r="V660" i="8"/>
  <c r="AC428" i="8"/>
  <c r="AB428" i="8"/>
  <c r="W428" i="8"/>
  <c r="AA428" i="8"/>
  <c r="AD428" i="8"/>
  <c r="Y400" i="8"/>
  <c r="AE1172" i="8"/>
  <c r="Y106" i="8"/>
  <c r="V363" i="8"/>
  <c r="Y76" i="8"/>
  <c r="AE76" i="8"/>
  <c r="AD721" i="8"/>
  <c r="AB721" i="8"/>
  <c r="W721" i="8"/>
  <c r="AC721" i="8"/>
  <c r="AC617" i="8"/>
  <c r="AD617" i="8"/>
  <c r="AB617" i="8"/>
  <c r="W617" i="8"/>
  <c r="AA617" i="8"/>
  <c r="AC323" i="8"/>
  <c r="V323" i="8"/>
  <c r="AE1442" i="8"/>
  <c r="Y1442" i="8"/>
  <c r="AA1203" i="8"/>
  <c r="AC1203" i="8"/>
  <c r="Z1203" i="8"/>
  <c r="W1203" i="8"/>
  <c r="AD1203" i="8"/>
  <c r="AB1203" i="8"/>
  <c r="Z105" i="8"/>
  <c r="AC105" i="8"/>
  <c r="W105" i="8"/>
  <c r="AB105" i="8"/>
  <c r="AA105" i="8"/>
  <c r="AD105" i="8"/>
  <c r="V105" i="8"/>
  <c r="W540" i="8"/>
  <c r="AD540" i="8"/>
  <c r="AC540" i="8"/>
  <c r="AB540" i="8"/>
  <c r="AC1367" i="8"/>
  <c r="W1367" i="8"/>
  <c r="AA1367" i="8"/>
  <c r="Z1367" i="8"/>
  <c r="AB1367" i="8"/>
  <c r="AF1367" i="8"/>
  <c r="AD1367" i="8"/>
  <c r="AB323" i="8"/>
  <c r="AB979" i="8"/>
  <c r="W979" i="8"/>
  <c r="AC979" i="8"/>
  <c r="AF979" i="8"/>
  <c r="AD979" i="8"/>
  <c r="AA979" i="8"/>
  <c r="Z979" i="8"/>
  <c r="W323" i="8"/>
  <c r="Y464" i="8"/>
  <c r="Y365" i="8"/>
  <c r="AD363" i="8"/>
  <c r="AF363" i="8"/>
  <c r="W363" i="8"/>
  <c r="AC363" i="8"/>
  <c r="AA240" i="8"/>
  <c r="AD240" i="8"/>
  <c r="AC240" i="8"/>
  <c r="AD607" i="8"/>
  <c r="W607" i="8"/>
  <c r="AB607" i="8"/>
  <c r="AC607" i="8"/>
  <c r="AA607" i="8"/>
  <c r="AD429" i="8"/>
  <c r="AA429" i="8"/>
  <c r="AC429" i="8"/>
  <c r="W429" i="8"/>
  <c r="AB429" i="8"/>
  <c r="V783" i="8"/>
  <c r="AD457" i="8"/>
  <c r="W457" i="8"/>
  <c r="AB457" i="8"/>
  <c r="AC457" i="8"/>
  <c r="AA457" i="8"/>
  <c r="V457" i="8"/>
  <c r="W262" i="8"/>
  <c r="AD262" i="8"/>
  <c r="AC262" i="8"/>
  <c r="AB262" i="8"/>
  <c r="V262" i="8"/>
  <c r="AB363" i="8"/>
  <c r="AB240" i="8"/>
  <c r="Y1288" i="8"/>
  <c r="AE1288" i="8"/>
  <c r="AE1512" i="8"/>
  <c r="Y1512" i="8"/>
  <c r="Z1373" i="8"/>
  <c r="AF1373" i="8"/>
  <c r="AA1373" i="8"/>
  <c r="AC1373" i="8"/>
  <c r="AB1373" i="8"/>
  <c r="AD1373" i="8"/>
  <c r="W1373" i="8"/>
  <c r="AB810" i="8"/>
  <c r="AE1334" i="8"/>
  <c r="AE361" i="8"/>
  <c r="AE362" i="8"/>
  <c r="Y1011" i="8"/>
  <c r="AE1140" i="8"/>
  <c r="Y1483" i="8"/>
  <c r="AE195" i="8"/>
  <c r="W28" i="8"/>
  <c r="AD28" i="8"/>
  <c r="AB28" i="8"/>
  <c r="AA28" i="8"/>
  <c r="AC28" i="8"/>
  <c r="Y118" i="8"/>
  <c r="AB1115" i="8"/>
  <c r="AC1115" i="8"/>
  <c r="Z1115" i="8"/>
  <c r="AA1115" i="8"/>
  <c r="W1115" i="8"/>
  <c r="AE37" i="8"/>
  <c r="AE1524" i="8"/>
  <c r="Y809" i="8"/>
  <c r="Y393" i="8"/>
  <c r="AE1373" i="8"/>
  <c r="AE1167" i="8"/>
  <c r="Y1084" i="8"/>
  <c r="AC1234" i="8"/>
  <c r="AE1469" i="8"/>
  <c r="AE1183" i="8"/>
  <c r="AE1495" i="8"/>
  <c r="W572" i="8"/>
  <c r="AA572" i="8"/>
  <c r="AB572" i="8"/>
  <c r="AD572" i="8"/>
  <c r="AC572" i="8"/>
  <c r="AB1236" i="8"/>
  <c r="AF1236" i="8"/>
  <c r="Z1236" i="8"/>
  <c r="W1236" i="8"/>
  <c r="AD1236" i="8"/>
  <c r="AC1236" i="8"/>
  <c r="AA1236" i="8"/>
  <c r="AE916" i="8"/>
  <c r="AC1438" i="8"/>
  <c r="W1438" i="8"/>
  <c r="AA1438" i="8"/>
  <c r="AB1438" i="8"/>
  <c r="Z1438" i="8"/>
  <c r="Z901" i="8"/>
  <c r="AA901" i="8"/>
  <c r="AF901" i="8"/>
  <c r="W901" i="8"/>
  <c r="AD901" i="8"/>
  <c r="AC901" i="8"/>
  <c r="AB901" i="8"/>
  <c r="AE1466" i="8"/>
  <c r="AC467" i="8"/>
  <c r="AC784" i="8"/>
  <c r="AB784" i="8"/>
  <c r="AD784" i="8"/>
  <c r="W784" i="8"/>
  <c r="Z810" i="8"/>
  <c r="W591" i="8"/>
  <c r="AD591" i="8"/>
  <c r="AA591" i="8"/>
  <c r="AC591" i="8"/>
  <c r="AD288" i="8"/>
  <c r="AC288" i="8"/>
  <c r="W288" i="8"/>
  <c r="Y1113" i="8"/>
  <c r="AE1150" i="8"/>
  <c r="Y1179" i="8"/>
  <c r="AB1234" i="8"/>
  <c r="Y167" i="8"/>
  <c r="Y857" i="8"/>
  <c r="Y1065" i="8"/>
  <c r="Z58" i="8"/>
  <c r="AE1425" i="8"/>
  <c r="AE121" i="8"/>
  <c r="AB795" i="8"/>
  <c r="AB591" i="8"/>
  <c r="Z826" i="8"/>
  <c r="AB826" i="8"/>
  <c r="W826" i="8"/>
  <c r="AC826" i="8"/>
  <c r="AD826" i="8"/>
  <c r="AA826" i="8"/>
  <c r="AD795" i="8"/>
  <c r="AB968" i="8"/>
  <c r="W316" i="8"/>
  <c r="AD316" i="8"/>
  <c r="AC316" i="8"/>
  <c r="AA316" i="8"/>
  <c r="W1234" i="8"/>
  <c r="AE1065" i="8"/>
  <c r="AC795" i="8"/>
  <c r="Y899" i="8"/>
  <c r="AC931" i="8"/>
  <c r="AA931" i="8"/>
  <c r="AB931" i="8"/>
  <c r="AD931" i="8"/>
  <c r="W931" i="8"/>
  <c r="Z1234" i="8"/>
  <c r="Y16" i="8"/>
  <c r="AA58" i="8"/>
  <c r="Z991" i="8"/>
  <c r="W991" i="8"/>
  <c r="AB991" i="8"/>
  <c r="AC991" i="8"/>
  <c r="AA991" i="8"/>
  <c r="Y1354" i="8"/>
  <c r="AA795" i="8"/>
  <c r="Y1334" i="8"/>
  <c r="W596" i="8"/>
  <c r="AB596" i="8"/>
  <c r="AA596" i="8"/>
  <c r="AD596" i="8"/>
  <c r="AC596" i="8"/>
  <c r="AB911" i="8"/>
  <c r="AC911" i="8"/>
  <c r="AD911" i="8"/>
  <c r="Z911" i="8"/>
  <c r="AF911" i="8"/>
  <c r="AA911" i="8"/>
  <c r="W911" i="8"/>
  <c r="Y1123" i="8"/>
  <c r="AE1123" i="8"/>
  <c r="AC259" i="8"/>
  <c r="W259" i="8"/>
  <c r="AD259" i="8"/>
  <c r="AA259" i="8"/>
  <c r="Z1328" i="8"/>
  <c r="AA1328" i="8"/>
  <c r="W1328" i="8"/>
  <c r="AB1328" i="8"/>
  <c r="AC1328" i="8"/>
  <c r="AD246" i="8"/>
  <c r="AA246" i="8"/>
  <c r="W246" i="8"/>
  <c r="AC246" i="8"/>
  <c r="AD794" i="8"/>
  <c r="AC794" i="8"/>
  <c r="W794" i="8"/>
  <c r="Z794" i="8"/>
  <c r="AB794" i="8"/>
  <c r="V572" i="8"/>
  <c r="W265" i="8"/>
  <c r="AC265" i="8"/>
  <c r="Z265" i="8"/>
  <c r="AA265" i="8"/>
  <c r="V1236" i="8"/>
  <c r="Y1502" i="8"/>
  <c r="Y52" i="8"/>
  <c r="AA968" i="8"/>
  <c r="AE993" i="8"/>
  <c r="Y1413" i="8"/>
  <c r="Y948" i="8"/>
  <c r="AB1315" i="8"/>
  <c r="W1315" i="8"/>
  <c r="Y54" i="8"/>
  <c r="Y1004" i="8"/>
  <c r="AE1529" i="8"/>
  <c r="Y1372" i="8"/>
  <c r="V302" i="8"/>
  <c r="V1433" i="8"/>
  <c r="Y1145" i="8"/>
  <c r="AG1145" i="8" s="1"/>
  <c r="AA1315" i="8"/>
  <c r="AE1439" i="8"/>
  <c r="Y877" i="8"/>
  <c r="AE378" i="8"/>
  <c r="Y555" i="8"/>
  <c r="Y805" i="8"/>
  <c r="AE1025" i="8"/>
  <c r="AB1433" i="8"/>
  <c r="AE1235" i="8"/>
  <c r="AE1477" i="8"/>
  <c r="Y1128" i="8"/>
  <c r="W746" i="8"/>
  <c r="AD746" i="8"/>
  <c r="AB746" i="8"/>
  <c r="AC746" i="8"/>
  <c r="V746" i="8"/>
  <c r="Y1057" i="8"/>
  <c r="AB427" i="8"/>
  <c r="AD427" i="8"/>
  <c r="AC427" i="8"/>
  <c r="W427" i="8"/>
  <c r="AA1433" i="8"/>
  <c r="AE1012" i="8"/>
  <c r="AC968" i="8"/>
  <c r="Z1433" i="8"/>
  <c r="AE940" i="8"/>
  <c r="Y377" i="8"/>
  <c r="Z968" i="8"/>
  <c r="AC1433" i="8"/>
  <c r="AD413" i="8"/>
  <c r="AC413" i="8"/>
  <c r="V413" i="8"/>
  <c r="W413" i="8"/>
  <c r="AB413" i="8"/>
  <c r="AA413" i="8"/>
  <c r="Y385" i="8"/>
  <c r="Z402" i="8"/>
  <c r="AA402" i="8"/>
  <c r="W402" i="8"/>
  <c r="AC402" i="8"/>
  <c r="Y1510" i="8"/>
  <c r="AE1510" i="8"/>
  <c r="AB1138" i="8"/>
  <c r="Z1138" i="8"/>
  <c r="W1138" i="8"/>
  <c r="AB590" i="8"/>
  <c r="Y814" i="8"/>
  <c r="AA611" i="8"/>
  <c r="AB611" i="8"/>
  <c r="AD611" i="8"/>
  <c r="AC611" i="8"/>
  <c r="W611" i="8"/>
  <c r="AE196" i="8"/>
  <c r="Y1120" i="8"/>
  <c r="AE1120" i="8"/>
  <c r="AE1427" i="8"/>
  <c r="Y1427" i="8"/>
  <c r="AC1138" i="8"/>
  <c r="AE828" i="8"/>
  <c r="W1093" i="8"/>
  <c r="AD1093" i="8"/>
  <c r="AA1093" i="8"/>
  <c r="AB1093" i="8"/>
  <c r="Z1093" i="8"/>
  <c r="AA256" i="8"/>
  <c r="AC256" i="8"/>
  <c r="W256" i="8"/>
  <c r="AB256" i="8"/>
  <c r="AE1226" i="8"/>
  <c r="AE1208" i="8"/>
  <c r="AE692" i="8"/>
  <c r="Y692" i="8"/>
  <c r="AE1231" i="8"/>
  <c r="V919" i="8"/>
  <c r="AA919" i="8"/>
  <c r="AE939" i="8"/>
  <c r="Y984" i="8"/>
  <c r="AE1505" i="8"/>
  <c r="Y1498" i="8"/>
  <c r="Z97" i="8"/>
  <c r="AA97" i="8"/>
  <c r="AD97" i="8"/>
  <c r="AB97" i="8"/>
  <c r="AC97" i="8"/>
  <c r="W97" i="8"/>
  <c r="W272" i="8"/>
  <c r="Y169" i="8"/>
  <c r="Y894" i="8"/>
  <c r="W1225" i="8"/>
  <c r="AA1225" i="8"/>
  <c r="AC1225" i="8"/>
  <c r="AD1225" i="8"/>
  <c r="AA211" i="8"/>
  <c r="AC211" i="8"/>
  <c r="W211" i="8"/>
  <c r="Z211" i="8"/>
  <c r="AC726" i="8"/>
  <c r="W726" i="8"/>
  <c r="AA726" i="8"/>
  <c r="AD726" i="8"/>
  <c r="AB726" i="8"/>
  <c r="Y1093" i="8"/>
  <c r="AA1424" i="8"/>
  <c r="W1424" i="8"/>
  <c r="AB1424" i="8"/>
  <c r="Z1424" i="8"/>
  <c r="AC1424" i="8"/>
  <c r="AE125" i="8"/>
  <c r="Y1248" i="8"/>
  <c r="AE71" i="8"/>
  <c r="Y372" i="8"/>
  <c r="AA84" i="8"/>
  <c r="AB84" i="8"/>
  <c r="Z84" i="8"/>
  <c r="AC84" i="8"/>
  <c r="W84" i="8"/>
  <c r="AB272" i="8"/>
  <c r="AE193" i="8"/>
  <c r="Y193" i="8"/>
  <c r="AB647" i="8"/>
  <c r="AD647" i="8"/>
  <c r="AC647" i="8"/>
  <c r="W647" i="8"/>
  <c r="AE1315" i="8"/>
  <c r="Z426" i="8"/>
  <c r="AD426" i="8"/>
  <c r="AC426" i="8"/>
  <c r="AA426" i="8"/>
  <c r="W426" i="8"/>
  <c r="V426" i="8"/>
  <c r="AC298" i="8"/>
  <c r="Z298" i="8"/>
  <c r="AD298" i="8"/>
  <c r="AA298" i="8"/>
  <c r="W298" i="8"/>
  <c r="AC272" i="8"/>
  <c r="W310" i="8"/>
  <c r="AD310" i="8"/>
  <c r="AC310" i="8"/>
  <c r="AA310" i="8"/>
  <c r="AB310" i="8"/>
  <c r="V310" i="8"/>
  <c r="AD272" i="8"/>
  <c r="AE141" i="8"/>
  <c r="Y10" i="8"/>
  <c r="AE10" i="8"/>
  <c r="AF842" i="8"/>
  <c r="Z842" i="8"/>
  <c r="AA1294" i="8"/>
  <c r="AB1294" i="8"/>
  <c r="W1294" i="8"/>
  <c r="AC1294" i="8"/>
  <c r="Z1294" i="8"/>
  <c r="V272" i="8"/>
  <c r="V1138" i="8"/>
  <c r="V611" i="8"/>
  <c r="AA1138" i="8"/>
  <c r="Z1225" i="8"/>
  <c r="Y1177" i="8"/>
  <c r="Y1203" i="8"/>
  <c r="AE1291" i="8"/>
  <c r="AE1029" i="8"/>
  <c r="Y1130" i="8"/>
  <c r="Y848" i="8"/>
  <c r="AE1383" i="8"/>
  <c r="Y1144" i="8"/>
  <c r="AE1410" i="8"/>
  <c r="AE957" i="8"/>
  <c r="AC918" i="8"/>
  <c r="Y494" i="8"/>
  <c r="AE1492" i="8"/>
  <c r="Y1047" i="8"/>
  <c r="Y1219" i="8"/>
  <c r="AE821" i="8"/>
  <c r="Y821" i="8"/>
  <c r="Y1242" i="8"/>
  <c r="AE1242" i="8"/>
  <c r="AA1156" i="8"/>
  <c r="AE1321" i="8"/>
  <c r="Y1321" i="8"/>
  <c r="AB918" i="8"/>
  <c r="AC273" i="8"/>
  <c r="AA273" i="8"/>
  <c r="AB273" i="8"/>
  <c r="W273" i="8"/>
  <c r="AD273" i="8"/>
  <c r="AE1412" i="8"/>
  <c r="Z1002" i="8"/>
  <c r="AB1002" i="8"/>
  <c r="AA1002" i="8"/>
  <c r="W1002" i="8"/>
  <c r="AC1002" i="8"/>
  <c r="Y58" i="8"/>
  <c r="AE58" i="8"/>
  <c r="AV663" i="8"/>
  <c r="AB705" i="8"/>
  <c r="AC705" i="8"/>
  <c r="AD705" i="8"/>
  <c r="W705" i="8"/>
  <c r="AA705" i="8"/>
  <c r="AE844" i="8"/>
  <c r="W1096" i="8"/>
  <c r="AB1096" i="8"/>
  <c r="Z1096" i="8"/>
  <c r="AA1096" i="8"/>
  <c r="AC1096" i="8"/>
  <c r="AE1204" i="8"/>
  <c r="V918" i="8"/>
  <c r="Y1296" i="8"/>
  <c r="Y1350" i="8"/>
  <c r="Y68" i="8"/>
  <c r="AE21" i="8"/>
  <c r="AE1090" i="8"/>
  <c r="Z439" i="8"/>
  <c r="AB658" i="8"/>
  <c r="W658" i="8"/>
  <c r="AC658" i="8"/>
  <c r="AD658" i="8"/>
  <c r="V658" i="8"/>
  <c r="AE864" i="8"/>
  <c r="Y864" i="8"/>
  <c r="Y851" i="8"/>
  <c r="AA344" i="8"/>
  <c r="AE344" i="8"/>
  <c r="Y186" i="8"/>
  <c r="AE186" i="8"/>
  <c r="Y405" i="8"/>
  <c r="AE405" i="8"/>
  <c r="AE1278" i="8"/>
  <c r="Y1278" i="8"/>
  <c r="V49" i="8"/>
  <c r="Y823" i="8"/>
  <c r="AE823" i="8"/>
  <c r="AA353" i="8"/>
  <c r="W353" i="8"/>
  <c r="AD353" i="8"/>
  <c r="AB353" i="8"/>
  <c r="AC353" i="8"/>
  <c r="W439" i="8"/>
  <c r="AA439" i="8"/>
  <c r="AD439" i="8"/>
  <c r="AE1068" i="8"/>
  <c r="V1068" i="8"/>
  <c r="Y1202" i="8"/>
  <c r="AE1202" i="8"/>
  <c r="AE1450" i="8"/>
  <c r="Y1450" i="8"/>
  <c r="Y41" i="8"/>
  <c r="AE41" i="8"/>
  <c r="Y131" i="8"/>
  <c r="AE131" i="8"/>
  <c r="AB812" i="8"/>
  <c r="AD812" i="8"/>
  <c r="Z812" i="8"/>
  <c r="AC812" i="8"/>
  <c r="W812" i="8"/>
  <c r="W569" i="8"/>
  <c r="AA569" i="8"/>
  <c r="AB569" i="8"/>
  <c r="AD569" i="8"/>
  <c r="AC569" i="8"/>
  <c r="Y1142" i="8"/>
  <c r="AE1142" i="8"/>
  <c r="AE967" i="8"/>
  <c r="Y967" i="8"/>
  <c r="Y946" i="8"/>
  <c r="AE1445" i="8"/>
  <c r="AE156" i="8"/>
  <c r="AE1485" i="8"/>
  <c r="Y907" i="8"/>
  <c r="AE1087" i="8"/>
  <c r="AA982" i="8"/>
  <c r="AA1258" i="8"/>
  <c r="W1338" i="8"/>
  <c r="AC1338" i="8"/>
  <c r="Z1338" i="8"/>
  <c r="AB1338" i="8"/>
  <c r="AA1338" i="8"/>
  <c r="Y913" i="8"/>
  <c r="AA431" i="8"/>
  <c r="AA1299" i="8"/>
  <c r="W1299" i="8"/>
  <c r="Z1299" i="8"/>
  <c r="AC1299" i="8"/>
  <c r="AB1299" i="8"/>
  <c r="Y1241" i="8"/>
  <c r="Y1020" i="8"/>
  <c r="AE1143" i="8"/>
  <c r="Z982" i="8"/>
  <c r="AE868" i="8"/>
  <c r="Y160" i="8"/>
  <c r="AE1480" i="8"/>
  <c r="Y1118" i="8"/>
  <c r="Y5" i="8"/>
  <c r="Y996" i="8"/>
  <c r="AE1205" i="8"/>
  <c r="AC1156" i="8"/>
  <c r="AE1259" i="8"/>
  <c r="AE104" i="8"/>
  <c r="AE1262" i="8"/>
  <c r="Y974" i="8"/>
  <c r="AE1078" i="8"/>
  <c r="Y162" i="8"/>
  <c r="AE1171" i="8"/>
  <c r="Y1449" i="8"/>
  <c r="Y804" i="8"/>
  <c r="AE906" i="8"/>
  <c r="Y1518" i="8"/>
  <c r="AE360" i="8"/>
  <c r="AE1066" i="8"/>
  <c r="AE1436" i="8"/>
  <c r="W243" i="8"/>
  <c r="Y1283" i="8"/>
  <c r="AE966" i="8"/>
  <c r="Y1197" i="8"/>
  <c r="Y1382" i="8"/>
  <c r="AA495" i="8"/>
  <c r="AE380" i="8"/>
  <c r="AE1491" i="8"/>
  <c r="Y64" i="8"/>
  <c r="AE1309" i="8"/>
  <c r="Y1422" i="8"/>
  <c r="AE847" i="8"/>
  <c r="AE8" i="8"/>
  <c r="AE1482" i="8"/>
  <c r="AE1233" i="8"/>
  <c r="Y1464" i="8"/>
  <c r="Y971" i="8"/>
  <c r="AA666" i="8"/>
  <c r="W666" i="8"/>
  <c r="Y1073" i="8"/>
  <c r="AE1433" i="8"/>
  <c r="Y813" i="8"/>
  <c r="Y94" i="8"/>
  <c r="Y206" i="8"/>
  <c r="AB431" i="8"/>
  <c r="Y1339" i="8"/>
  <c r="Y1135" i="8"/>
  <c r="AE1430" i="8"/>
  <c r="AC713" i="8"/>
  <c r="AE249" i="8"/>
  <c r="AB666" i="8"/>
  <c r="Z873" i="8"/>
  <c r="AB915" i="8"/>
  <c r="W915" i="8"/>
  <c r="AA915" i="8"/>
  <c r="V915" i="8"/>
  <c r="Z915" i="8"/>
  <c r="AD915" i="8"/>
  <c r="AB739" i="8"/>
  <c r="AC739" i="8"/>
  <c r="W739" i="8"/>
  <c r="AD739" i="8"/>
  <c r="AD431" i="8"/>
  <c r="AB713" i="8"/>
  <c r="AD666" i="8"/>
  <c r="V982" i="8"/>
  <c r="V713" i="8"/>
  <c r="W254" i="8"/>
  <c r="AA254" i="8"/>
  <c r="V1156" i="8"/>
  <c r="V893" i="8"/>
  <c r="W893" i="8"/>
  <c r="AA893" i="8"/>
  <c r="Z893" i="8"/>
  <c r="AB663" i="8"/>
  <c r="AD243" i="8"/>
  <c r="Y915" i="8"/>
  <c r="W1334" i="8"/>
  <c r="AD713" i="8"/>
  <c r="AC666" i="8"/>
  <c r="AE1457" i="8"/>
  <c r="Y254" i="8"/>
  <c r="Y926" i="8"/>
  <c r="AE1158" i="8"/>
  <c r="AC1258" i="8"/>
  <c r="Y23" i="8"/>
  <c r="Y1332" i="8"/>
  <c r="AE72" i="8"/>
  <c r="W1156" i="8"/>
  <c r="AE865" i="8"/>
  <c r="AE408" i="8"/>
  <c r="AE133" i="8"/>
  <c r="Y893" i="8"/>
  <c r="AE1514" i="8"/>
  <c r="AE417" i="8"/>
  <c r="AB1074" i="8"/>
  <c r="AA1074" i="8"/>
  <c r="Z1074" i="8"/>
  <c r="W1074" i="8"/>
  <c r="AC1074" i="8"/>
  <c r="Y830" i="8"/>
  <c r="Y965" i="8"/>
  <c r="AE1149" i="8"/>
  <c r="Y1320" i="8"/>
  <c r="V243" i="8"/>
  <c r="Y986" i="8"/>
  <c r="AE852" i="8"/>
  <c r="AE1526" i="8"/>
  <c r="Y1228" i="8"/>
  <c r="AE264" i="8"/>
  <c r="AE1164" i="8"/>
  <c r="AE1255" i="8"/>
  <c r="W445" i="8"/>
  <c r="AD445" i="8"/>
  <c r="AC445" i="8"/>
  <c r="Z445" i="8"/>
  <c r="Y1454" i="8"/>
  <c r="Y822" i="8"/>
  <c r="AE846" i="8"/>
  <c r="Y1311" i="8"/>
  <c r="AE1218" i="8"/>
  <c r="AE145" i="8"/>
  <c r="AE841" i="8"/>
  <c r="AA445" i="8"/>
  <c r="Y367" i="8"/>
  <c r="W982" i="8"/>
  <c r="AC243" i="8"/>
  <c r="AB729" i="8"/>
  <c r="W729" i="8"/>
  <c r="AC729" i="8"/>
  <c r="AD729" i="8"/>
  <c r="AE964" i="8"/>
  <c r="Y964" i="8"/>
  <c r="AB982" i="8"/>
  <c r="W1258" i="8"/>
  <c r="Z495" i="8"/>
  <c r="AB1065" i="8"/>
  <c r="AC1065" i="8"/>
  <c r="Z1065" i="8"/>
  <c r="W1065" i="8"/>
  <c r="AA1065" i="8"/>
  <c r="W580" i="8"/>
  <c r="AD580" i="8"/>
  <c r="AC580" i="8"/>
  <c r="AB580" i="8"/>
  <c r="AC410" i="8"/>
  <c r="W410" i="8"/>
  <c r="Z410" i="8"/>
  <c r="AA410" i="8"/>
  <c r="AD410" i="8"/>
  <c r="W431" i="8"/>
  <c r="Y854" i="8"/>
  <c r="AB49" i="8"/>
  <c r="AD49" i="8"/>
  <c r="W49" i="8"/>
  <c r="AC49" i="8"/>
  <c r="Z49" i="8"/>
  <c r="AA49" i="8"/>
  <c r="AA873" i="8"/>
  <c r="AB873" i="8"/>
  <c r="W873" i="8"/>
  <c r="V1299" i="8"/>
  <c r="Y1486" i="8"/>
  <c r="Y1353" i="8"/>
  <c r="AA1207" i="8"/>
  <c r="Z1207" i="8"/>
  <c r="AB1207" i="8"/>
  <c r="AD1207" i="8"/>
  <c r="AC1207" i="8"/>
  <c r="W1207" i="8"/>
  <c r="Y1310" i="8"/>
  <c r="AE874" i="8"/>
  <c r="AE1240" i="8"/>
  <c r="W1068" i="8"/>
  <c r="Y161" i="8"/>
  <c r="AE1001" i="8"/>
  <c r="Y1338" i="8"/>
  <c r="AC1334" i="8"/>
  <c r="Y477" i="8"/>
  <c r="Z53" i="8"/>
  <c r="AD53" i="8"/>
  <c r="AB53" i="8"/>
  <c r="AA53" i="8"/>
  <c r="W53" i="8"/>
  <c r="AC53" i="8"/>
  <c r="AE1157" i="8"/>
  <c r="Y1157" i="8"/>
  <c r="AB893" i="8"/>
  <c r="AE1356" i="8"/>
  <c r="AE1072" i="8"/>
  <c r="Y1520" i="8"/>
  <c r="AE1217" i="8"/>
  <c r="AA1068" i="8"/>
  <c r="Z1334" i="8"/>
  <c r="AB778" i="8"/>
  <c r="W778" i="8"/>
  <c r="AD778" i="8"/>
  <c r="AC778" i="8"/>
  <c r="AB633" i="8"/>
  <c r="AC633" i="8"/>
  <c r="AD633" i="8"/>
  <c r="V633" i="8"/>
  <c r="W633" i="8"/>
  <c r="V1372" i="8"/>
  <c r="AB1068" i="8"/>
  <c r="AC1024" i="8"/>
  <c r="AB1024" i="8"/>
  <c r="Z1024" i="8"/>
  <c r="W1024" i="8"/>
  <c r="V1024" i="8"/>
  <c r="AA1024" i="8"/>
  <c r="W842" i="8"/>
  <c r="Y199" i="8"/>
  <c r="AE1010" i="8"/>
  <c r="Y1061" i="8"/>
  <c r="Y1138" i="8"/>
  <c r="Y117" i="8"/>
  <c r="V1267" i="8"/>
  <c r="AE53" i="8"/>
  <c r="Y165" i="8"/>
  <c r="AC725" i="8"/>
  <c r="AD725" i="8"/>
  <c r="AA725" i="8"/>
  <c r="V725" i="8"/>
  <c r="AB725" i="8"/>
  <c r="W725" i="8"/>
  <c r="V124" i="8"/>
  <c r="AD976" i="8"/>
  <c r="W976" i="8"/>
  <c r="Z976" i="8"/>
  <c r="AF976" i="8"/>
  <c r="AB976" i="8"/>
  <c r="AA976" i="8"/>
  <c r="V976" i="8"/>
  <c r="AC976" i="8"/>
  <c r="V1142" i="8"/>
  <c r="AB249" i="8"/>
  <c r="AC249" i="8"/>
  <c r="AA249" i="8"/>
  <c r="W249" i="8"/>
  <c r="Z249" i="8"/>
  <c r="AE157" i="8"/>
  <c r="Y871" i="8"/>
  <c r="AE1415" i="8"/>
  <c r="Y810" i="8"/>
  <c r="AE154" i="8"/>
  <c r="AE1076" i="8"/>
  <c r="AE536" i="8"/>
  <c r="AE1243" i="8"/>
  <c r="Y1381" i="8"/>
  <c r="Y395" i="8"/>
  <c r="AA1334" i="8"/>
  <c r="AE1108" i="8"/>
  <c r="Y876" i="8"/>
  <c r="AB919" i="8"/>
  <c r="AV326" i="8"/>
  <c r="AD254" i="8"/>
  <c r="Y53" i="8"/>
  <c r="Z1068" i="8"/>
  <c r="AB1334" i="8"/>
  <c r="V395" i="8"/>
  <c r="V344" i="8"/>
  <c r="V1207" i="8"/>
  <c r="AE1494" i="8"/>
  <c r="AF395" i="8"/>
  <c r="Z424" i="8"/>
  <c r="AC424" i="8"/>
  <c r="W424" i="8"/>
  <c r="AD424" i="8"/>
  <c r="AA424" i="8"/>
  <c r="V424" i="8"/>
  <c r="AB1204" i="8"/>
  <c r="AA1204" i="8"/>
  <c r="AD1204" i="8"/>
  <c r="V1204" i="8"/>
  <c r="AC1204" i="8"/>
  <c r="W1204" i="8"/>
  <c r="AA975" i="8"/>
  <c r="W975" i="8"/>
  <c r="AC975" i="8"/>
  <c r="Z975" i="8"/>
  <c r="AD975" i="8"/>
  <c r="AB975" i="8"/>
  <c r="Z919" i="8"/>
  <c r="V254" i="8"/>
  <c r="AE911" i="8"/>
  <c r="AD779" i="8"/>
  <c r="Z1228" i="8"/>
  <c r="AA1228" i="8"/>
  <c r="W1228" i="8"/>
  <c r="AD1228" i="8"/>
  <c r="AB1228" i="8"/>
  <c r="AC799" i="8"/>
  <c r="AC699" i="8"/>
  <c r="W395" i="8"/>
  <c r="AD719" i="8"/>
  <c r="AF975" i="8"/>
  <c r="W610" i="8"/>
  <c r="AB610" i="8"/>
  <c r="AA610" i="8"/>
  <c r="AC124" i="8"/>
  <c r="AA124" i="8"/>
  <c r="Z124" i="8"/>
  <c r="AD124" i="8"/>
  <c r="AF124" i="8"/>
  <c r="AC344" i="8"/>
  <c r="AE1511" i="8"/>
  <c r="Z1158" i="8"/>
  <c r="AB1158" i="8"/>
  <c r="AB779" i="8"/>
  <c r="AA842" i="8"/>
  <c r="AB799" i="8"/>
  <c r="AD699" i="8"/>
  <c r="Y512" i="8"/>
  <c r="AA1158" i="8"/>
  <c r="Z395" i="8"/>
  <c r="W124" i="8"/>
  <c r="AA1348" i="8"/>
  <c r="AE934" i="8"/>
  <c r="W1051" i="8"/>
  <c r="Z1051" i="8"/>
  <c r="AA1051" i="8"/>
  <c r="AB1051" i="8"/>
  <c r="AC1051" i="8"/>
  <c r="AE779" i="8"/>
  <c r="AA1142" i="8"/>
  <c r="W1142" i="8"/>
  <c r="AC1142" i="8"/>
  <c r="AB1142" i="8"/>
  <c r="Z1142" i="8"/>
  <c r="AB699" i="8"/>
  <c r="AA1372" i="8"/>
  <c r="AB1372" i="8"/>
  <c r="W1372" i="8"/>
  <c r="Z1372" i="8"/>
  <c r="AC1372" i="8"/>
  <c r="AC1158" i="8"/>
  <c r="AC395" i="8"/>
  <c r="AB124" i="8"/>
  <c r="AD344" i="8"/>
  <c r="AC779" i="8"/>
  <c r="AD842" i="8"/>
  <c r="Z1398" i="8"/>
  <c r="W1398" i="8"/>
  <c r="AB1398" i="8"/>
  <c r="AC1398" i="8"/>
  <c r="AA1398" i="8"/>
  <c r="Y1387" i="8"/>
  <c r="AE1387" i="8"/>
  <c r="W1158" i="8"/>
  <c r="W919" i="8"/>
  <c r="Z254" i="8"/>
  <c r="W344" i="8"/>
  <c r="Y920" i="8"/>
  <c r="V842" i="8"/>
  <c r="V853" i="8"/>
  <c r="AE1386" i="8"/>
  <c r="AE1002" i="8"/>
  <c r="AB1267" i="8"/>
  <c r="W1267" i="8"/>
  <c r="AA1267" i="8"/>
  <c r="Z1267" i="8"/>
  <c r="AB493" i="8"/>
  <c r="AD493" i="8"/>
  <c r="W493" i="8"/>
  <c r="AA493" i="8"/>
  <c r="AC493" i="8"/>
  <c r="AD799" i="8"/>
  <c r="AA853" i="8"/>
  <c r="Z853" i="8"/>
  <c r="AB853" i="8"/>
  <c r="AF853" i="8"/>
  <c r="AD853" i="8"/>
  <c r="W853" i="8"/>
  <c r="AD395" i="8"/>
  <c r="AB395" i="8"/>
  <c r="AA395" i="8"/>
  <c r="W719" i="8"/>
  <c r="AC719" i="8"/>
  <c r="AD755" i="8"/>
  <c r="AC755" i="8"/>
  <c r="AA799" i="8"/>
  <c r="AC610" i="8"/>
  <c r="AB755" i="8"/>
  <c r="AC1228" i="8"/>
  <c r="Y837" i="8"/>
  <c r="AE837" i="8"/>
  <c r="W779" i="8"/>
  <c r="AB842" i="8"/>
  <c r="V1228" i="8"/>
  <c r="Y856" i="8"/>
  <c r="AD610" i="8"/>
  <c r="W755" i="8"/>
  <c r="AC1267" i="8"/>
  <c r="Y1112" i="8"/>
  <c r="AE1112" i="8"/>
  <c r="W1348" i="8"/>
  <c r="Y1421" i="8"/>
  <c r="AE1014" i="8"/>
  <c r="AE363" i="8"/>
  <c r="V1348" i="8"/>
  <c r="AE95" i="8"/>
  <c r="Y1055" i="8"/>
  <c r="Y403" i="8"/>
  <c r="AE84" i="8"/>
  <c r="Y1126" i="8"/>
  <c r="AE1126" i="8"/>
  <c r="AC1348" i="8"/>
  <c r="AE1377" i="8"/>
  <c r="AE1042" i="8"/>
  <c r="AE189" i="8"/>
  <c r="Y189" i="8"/>
  <c r="Y1252" i="8"/>
  <c r="AE1252" i="8"/>
  <c r="Y1119" i="8"/>
  <c r="Y887" i="8"/>
  <c r="Y1423" i="8"/>
  <c r="AB1348" i="8"/>
  <c r="Y1428" i="8"/>
  <c r="Y1355" i="8"/>
  <c r="AE1465" i="8"/>
  <c r="AC205" i="8"/>
  <c r="W205" i="8"/>
  <c r="Y448" i="8"/>
  <c r="AE448" i="8"/>
  <c r="AC314" i="8"/>
  <c r="AA205" i="8"/>
  <c r="AE1456" i="8"/>
  <c r="Z1348" i="8"/>
  <c r="Y1337" i="8"/>
  <c r="V314" i="8"/>
  <c r="Y1276" i="8"/>
  <c r="Y1292" i="8"/>
  <c r="AE1349" i="8"/>
  <c r="Y1431" i="8"/>
  <c r="AE1431" i="8"/>
  <c r="Z205" i="8"/>
  <c r="W314" i="8"/>
  <c r="AA314" i="8"/>
  <c r="AD314" i="8"/>
  <c r="Y1034" i="8"/>
  <c r="AE1034" i="8"/>
  <c r="Y1256" i="8"/>
  <c r="AE1256" i="8"/>
  <c r="AE191" i="8"/>
  <c r="Y191" i="8"/>
  <c r="AE11" i="8"/>
  <c r="AG675" i="8" l="1"/>
  <c r="AG25" i="8"/>
  <c r="AG456" i="8"/>
  <c r="AG290" i="8"/>
  <c r="AG783" i="8"/>
  <c r="AG455" i="8"/>
  <c r="AG484" i="8"/>
  <c r="AG332" i="8"/>
  <c r="AG811" i="8"/>
  <c r="AG501" i="8"/>
  <c r="AG1040" i="8"/>
  <c r="AG223" i="8"/>
  <c r="AG1368" i="8"/>
  <c r="AG703" i="8"/>
  <c r="AG611" i="8"/>
  <c r="AG817" i="8"/>
  <c r="AG83" i="8"/>
  <c r="AG597" i="8"/>
  <c r="AG318" i="8"/>
  <c r="AG1284" i="8"/>
  <c r="AG496" i="8"/>
  <c r="AG792" i="8"/>
  <c r="AG682" i="8"/>
  <c r="AG1496" i="8"/>
  <c r="AG506" i="8"/>
  <c r="AG1340" i="8"/>
  <c r="AG345" i="8"/>
  <c r="AG1277" i="8"/>
  <c r="AG601" i="8"/>
  <c r="AG1253" i="8"/>
  <c r="AG1313" i="8"/>
  <c r="AG1528" i="8"/>
  <c r="AG820" i="8"/>
  <c r="AG238" i="8"/>
  <c r="AG786" i="8"/>
  <c r="AG224" i="8"/>
  <c r="AG797" i="8"/>
  <c r="AG1366" i="8"/>
  <c r="AG228" i="8"/>
  <c r="AG491" i="8"/>
  <c r="AG1154" i="8"/>
  <c r="AG516" i="8"/>
  <c r="AG637" i="8"/>
  <c r="AG869" i="8"/>
  <c r="AG275" i="8"/>
  <c r="AG241" i="8"/>
  <c r="AG546" i="8"/>
  <c r="AG168" i="8"/>
  <c r="AG1327" i="8"/>
  <c r="AG239" i="8"/>
  <c r="AG216" i="8"/>
  <c r="AG410" i="8"/>
  <c r="AG699" i="8"/>
  <c r="AG596" i="8"/>
  <c r="AG79" i="8"/>
  <c r="AG381" i="8"/>
  <c r="AG720" i="8"/>
  <c r="AG1351" i="8"/>
  <c r="AG954" i="8"/>
  <c r="AG1201" i="8"/>
  <c r="AG492" i="8"/>
  <c r="AG1244" i="8"/>
  <c r="AG374" i="8"/>
  <c r="AG630" i="8"/>
  <c r="AG673" i="8"/>
  <c r="AG110" i="8"/>
  <c r="AG308" i="8"/>
  <c r="AG680" i="8"/>
  <c r="AG737" i="8"/>
  <c r="AG85" i="8"/>
  <c r="AG459" i="8"/>
  <c r="AG411" i="8"/>
  <c r="AG198" i="8"/>
  <c r="AG1216" i="8"/>
  <c r="AG1289" i="8"/>
  <c r="AG1214" i="8"/>
  <c r="AG258" i="8"/>
  <c r="AG1380" i="8"/>
  <c r="AG407" i="8"/>
  <c r="AG452" i="8"/>
  <c r="AG653" i="8"/>
  <c r="AG1411" i="8"/>
  <c r="AG889" i="8"/>
  <c r="AG297" i="8"/>
  <c r="AG274" i="8"/>
  <c r="AG1263" i="8"/>
  <c r="AG556" i="8"/>
  <c r="AG89" i="8"/>
  <c r="AG1440" i="8"/>
  <c r="AG281" i="8"/>
  <c r="AG1129" i="8"/>
  <c r="AG858" i="8"/>
  <c r="AG348" i="8"/>
  <c r="AG755" i="8"/>
  <c r="AV755" i="8" s="1"/>
  <c r="AG249" i="8"/>
  <c r="AG1402" i="8"/>
  <c r="AG1050" i="8"/>
  <c r="AG525" i="8"/>
  <c r="AG541" i="8"/>
  <c r="AG1053" i="8"/>
  <c r="AG667" i="8"/>
  <c r="AG885" i="8"/>
  <c r="AG293" i="8"/>
  <c r="AG284" i="8"/>
  <c r="AG368" i="8"/>
  <c r="AG40" i="8"/>
  <c r="AG689" i="8"/>
  <c r="AG1473" i="8"/>
  <c r="AG434" i="8"/>
  <c r="AG1136" i="8"/>
  <c r="AG642" i="8"/>
  <c r="AG267" i="8"/>
  <c r="AG657" i="8"/>
  <c r="AG1184" i="8"/>
  <c r="AG612" i="8"/>
  <c r="AG698" i="8"/>
  <c r="AG583" i="8"/>
  <c r="AG836" i="8"/>
  <c r="AG654" i="8"/>
  <c r="AG1093" i="8"/>
  <c r="AG1258" i="8"/>
  <c r="AG658" i="8"/>
  <c r="AG256" i="8"/>
  <c r="AG259" i="8"/>
  <c r="AG221" i="8"/>
  <c r="AG734" i="8"/>
  <c r="AG776" i="8"/>
  <c r="AG418" i="8"/>
  <c r="AG553" i="8"/>
  <c r="AG927" i="8"/>
  <c r="AG1091" i="8"/>
  <c r="AG285" i="8"/>
  <c r="AG65" i="8"/>
  <c r="AG338" i="8"/>
  <c r="AG142" i="8"/>
  <c r="AG586" i="8"/>
  <c r="AG1191" i="8"/>
  <c r="AG26" i="8"/>
  <c r="AV26" i="8" s="1"/>
  <c r="AG1497" i="8"/>
  <c r="AG1023" i="8"/>
  <c r="AG736" i="8"/>
  <c r="AG702" i="8"/>
  <c r="AG763" i="8"/>
  <c r="AG273" i="8"/>
  <c r="AG794" i="8"/>
  <c r="AG778" i="8"/>
  <c r="AG1158" i="8"/>
  <c r="AG569" i="8"/>
  <c r="AG493" i="8"/>
  <c r="AG254" i="8"/>
  <c r="AG395" i="8"/>
  <c r="AG739" i="8"/>
  <c r="AV739" i="8" s="1"/>
  <c r="AG1096" i="8"/>
  <c r="AG323" i="8"/>
  <c r="AG604" i="8"/>
  <c r="AG354" i="8"/>
  <c r="AG1471" i="8"/>
  <c r="AG544" i="8"/>
  <c r="AG1315" i="8"/>
  <c r="AG804" i="8"/>
  <c r="AG181" i="8"/>
  <c r="AG1126" i="8"/>
  <c r="AG1377" i="8"/>
  <c r="AG98" i="8"/>
  <c r="AG1434" i="8"/>
  <c r="AG652" i="8"/>
  <c r="AG863" i="8"/>
  <c r="AG498" i="8"/>
  <c r="AG1074" i="8"/>
  <c r="AG931" i="8"/>
  <c r="AG1203" i="8"/>
  <c r="AG551" i="8"/>
  <c r="AG1450" i="8"/>
  <c r="AG438" i="8"/>
  <c r="AG733" i="8"/>
  <c r="AG571" i="8"/>
  <c r="AG555" i="8"/>
  <c r="AG1385" i="8"/>
  <c r="AG162" i="8"/>
  <c r="AG269" i="8"/>
  <c r="AG758" i="8"/>
  <c r="AG643" i="8"/>
  <c r="AG1181" i="8"/>
  <c r="AG757" i="8"/>
  <c r="AG148" i="8"/>
  <c r="AG1499" i="8"/>
  <c r="AG610" i="8"/>
  <c r="AG633" i="8"/>
  <c r="AG298" i="8"/>
  <c r="AG211" i="8"/>
  <c r="AG911" i="8"/>
  <c r="AG429" i="8"/>
  <c r="AG979" i="8"/>
  <c r="AG1367" i="8"/>
  <c r="AG617" i="8"/>
  <c r="AG428" i="8"/>
  <c r="AG204" i="8"/>
  <c r="AG35" i="8"/>
  <c r="AG1242" i="8"/>
  <c r="AG912" i="8"/>
  <c r="AG1153" i="8"/>
  <c r="AG1493" i="8"/>
  <c r="AG430" i="8"/>
  <c r="AG310" i="8"/>
  <c r="AG826" i="8"/>
  <c r="AG288" i="8"/>
  <c r="AG784" i="8"/>
  <c r="AG1438" i="8"/>
  <c r="AG1051" i="8"/>
  <c r="AG97" i="8"/>
  <c r="AG265" i="8"/>
  <c r="AG246" i="8"/>
  <c r="AG991" i="8"/>
  <c r="AG165" i="8"/>
  <c r="AG489" i="8"/>
  <c r="AG914" i="8"/>
  <c r="AG340" i="8"/>
  <c r="AG520" i="8"/>
  <c r="AG975" i="8"/>
  <c r="AG1115" i="8"/>
  <c r="AG888" i="8"/>
  <c r="AG1175" i="8"/>
  <c r="AG329" i="8"/>
  <c r="AG31" i="8"/>
  <c r="AG1338" i="8"/>
  <c r="AG1228" i="8"/>
  <c r="AG1334" i="8"/>
  <c r="AG1156" i="8"/>
  <c r="AG647" i="8"/>
  <c r="AG477" i="8"/>
  <c r="AG998" i="8"/>
  <c r="AG886" i="8"/>
  <c r="AG1482" i="8"/>
  <c r="AG1306" i="8"/>
  <c r="AG627" i="8"/>
  <c r="AG1044" i="8"/>
  <c r="AG834" i="8"/>
  <c r="AG908" i="8"/>
  <c r="AG567" i="8"/>
  <c r="AG1286" i="8"/>
  <c r="AG1417" i="8"/>
  <c r="AG849" i="8"/>
  <c r="AG169" i="8"/>
  <c r="AG508" i="8"/>
  <c r="AG618" i="8"/>
  <c r="AG620" i="8"/>
  <c r="AG1343" i="8"/>
  <c r="AG536" i="8"/>
  <c r="AG751" i="8"/>
  <c r="AG52" i="8"/>
  <c r="AG1514" i="8"/>
  <c r="AG460" i="8"/>
  <c r="AG996" i="8"/>
  <c r="AG738" i="8"/>
  <c r="AG1489" i="8"/>
  <c r="AG1265" i="8"/>
  <c r="AG362" i="8"/>
  <c r="AG994" i="8"/>
  <c r="AG1003" i="8"/>
  <c r="AG986" i="8"/>
  <c r="AG890" i="8"/>
  <c r="AG1000" i="8"/>
  <c r="AG765" i="8"/>
  <c r="AG805" i="8"/>
  <c r="AG628" i="8"/>
  <c r="AG30" i="8"/>
  <c r="AG1488" i="8"/>
  <c r="AG854" i="8"/>
  <c r="AG1389" i="8"/>
  <c r="AG104" i="8"/>
  <c r="AG1418" i="8"/>
  <c r="AG1379" i="8"/>
  <c r="AG1422" i="8"/>
  <c r="AG958" i="8"/>
  <c r="AG1429" i="8"/>
  <c r="AG1464" i="8"/>
  <c r="AG93" i="8"/>
  <c r="AG1441" i="8"/>
  <c r="AG403" i="8"/>
  <c r="AG1512" i="8"/>
  <c r="AG480" i="8"/>
  <c r="AG1144" i="8"/>
  <c r="AG1210" i="8"/>
  <c r="AG518" i="8"/>
  <c r="AG972" i="8"/>
  <c r="AG1035" i="8"/>
  <c r="AG1447" i="8"/>
  <c r="AG140" i="8"/>
  <c r="AG54" i="8"/>
  <c r="AG883" i="8"/>
  <c r="AG448" i="8"/>
  <c r="AG128" i="8"/>
  <c r="AG997" i="8"/>
  <c r="AG321" i="8"/>
  <c r="AG1123" i="8"/>
  <c r="AG185" i="8"/>
  <c r="AG922" i="8"/>
  <c r="AG532" i="8"/>
  <c r="AG107" i="8"/>
  <c r="AG1249" i="8"/>
  <c r="AG947" i="8"/>
  <c r="AG1042" i="8"/>
  <c r="AG1048" i="8"/>
  <c r="AG90" i="8"/>
  <c r="AG928" i="8"/>
  <c r="AG301" i="8"/>
  <c r="AG1013" i="8"/>
  <c r="AG400" i="8"/>
  <c r="AG1319" i="8"/>
  <c r="AG1036" i="8"/>
  <c r="AG782" i="8"/>
  <c r="AV782" i="8" s="1"/>
  <c r="AG1015" i="8"/>
  <c r="AG1283" i="8"/>
  <c r="AG1526" i="8"/>
  <c r="AG299" i="8"/>
  <c r="AV299" i="8" s="1"/>
  <c r="AG350" i="8"/>
  <c r="AG983" i="8"/>
  <c r="AG707" i="8"/>
  <c r="AG1510" i="8"/>
  <c r="AG906" i="8"/>
  <c r="AG192" i="8"/>
  <c r="AG172" i="8"/>
  <c r="AG67" i="8"/>
  <c r="AG933" i="8"/>
  <c r="AG257" i="8"/>
  <c r="AG1443" i="8"/>
  <c r="AG182" i="8"/>
  <c r="AG120" i="8"/>
  <c r="AG412" i="8"/>
  <c r="AG280" i="8"/>
  <c r="AG562" i="8"/>
  <c r="AG1206" i="8"/>
  <c r="AG1481" i="8"/>
  <c r="AG984" i="8"/>
  <c r="AG227" i="8"/>
  <c r="AG95" i="8"/>
  <c r="AG1469" i="8"/>
  <c r="AG352" i="8"/>
  <c r="AG632" i="8"/>
  <c r="AG538" i="8"/>
  <c r="AG917" i="8"/>
  <c r="AG1382" i="8"/>
  <c r="AG44" i="8"/>
  <c r="AG39" i="8"/>
  <c r="AG1135" i="8"/>
  <c r="AG1329" i="8"/>
  <c r="AG1264" i="8"/>
  <c r="AG1525" i="8"/>
  <c r="AG1001" i="8"/>
  <c r="AG1247" i="8"/>
  <c r="AG478" i="8"/>
  <c r="AG466" i="8"/>
  <c r="AG1527" i="8"/>
  <c r="AG659" i="8"/>
  <c r="AG1180" i="8"/>
  <c r="AG1232" i="8"/>
  <c r="AG167" i="8"/>
  <c r="AG1054" i="8"/>
  <c r="AG916" i="8"/>
  <c r="AG648" i="8"/>
  <c r="AG1364" i="8"/>
  <c r="AG965" i="8"/>
  <c r="AG791" i="8"/>
  <c r="AG392" i="8"/>
  <c r="AG1425" i="8"/>
  <c r="AG789" i="8"/>
  <c r="AG732" i="8"/>
  <c r="AG1413" i="8"/>
  <c r="AG534" i="8"/>
  <c r="AG558" i="8"/>
  <c r="AG1104" i="8"/>
  <c r="AG276" i="8"/>
  <c r="AG72" i="8"/>
  <c r="AG623" i="8"/>
  <c r="AG161" i="8"/>
  <c r="AG939" i="8"/>
  <c r="AG701" i="8"/>
  <c r="AG519" i="8"/>
  <c r="AG1309" i="8"/>
  <c r="AG510" i="8"/>
  <c r="AG369" i="8"/>
  <c r="AG669" i="8"/>
  <c r="AG559" i="8"/>
  <c r="AG1484" i="8"/>
  <c r="AG1211" i="8"/>
  <c r="AG1193" i="8"/>
  <c r="AG973" i="8"/>
  <c r="AG189" i="8"/>
  <c r="AG406" i="8"/>
  <c r="AG1461" i="8"/>
  <c r="AG1423" i="8"/>
  <c r="AG1139" i="8"/>
  <c r="AG1235" i="8"/>
  <c r="AG1498" i="8"/>
  <c r="AG920" i="8"/>
  <c r="AG1291" i="8"/>
  <c r="AG1346" i="8"/>
  <c r="AG347" i="8"/>
  <c r="AG1278" i="8"/>
  <c r="AG1305" i="8"/>
  <c r="AG531" i="8"/>
  <c r="AG904" i="8"/>
  <c r="AG814" i="8"/>
  <c r="AG309" i="8"/>
  <c r="AG1421" i="8"/>
  <c r="AG1033" i="8"/>
  <c r="AG195" i="8"/>
  <c r="AG743" i="8"/>
  <c r="AG1285" i="8"/>
  <c r="AG907" i="8"/>
  <c r="AG1317" i="8"/>
  <c r="AG851" i="8"/>
  <c r="AG987" i="8"/>
  <c r="AG100" i="8"/>
  <c r="AG1111" i="8"/>
  <c r="AG1355" i="8"/>
  <c r="AG398" i="8"/>
  <c r="AG1079" i="8"/>
  <c r="AG722" i="8"/>
  <c r="AG1088" i="8"/>
  <c r="AG1410" i="8"/>
  <c r="AG490" i="8"/>
  <c r="AG78" i="8"/>
  <c r="AG37" i="8"/>
  <c r="AG1100" i="8"/>
  <c r="AG772" i="8"/>
  <c r="AG1245" i="8"/>
  <c r="AG1230" i="8"/>
  <c r="AG1530" i="8"/>
  <c r="AG1442" i="8"/>
  <c r="AG1124" i="8"/>
  <c r="AG977" i="8"/>
  <c r="AG419" i="8"/>
  <c r="AG1508" i="8"/>
  <c r="AG579" i="8"/>
  <c r="AG462" i="8"/>
  <c r="AG1019" i="8"/>
  <c r="AG187" i="8"/>
  <c r="AG1008" i="8"/>
  <c r="AG934" i="8"/>
  <c r="AG1113" i="8"/>
  <c r="AG214" i="8"/>
  <c r="AG1273" i="8"/>
  <c r="AG881" i="8"/>
  <c r="AG359" i="8"/>
  <c r="AG898" i="8"/>
  <c r="AG1020" i="8"/>
  <c r="AG1517" i="8"/>
  <c r="AG1025" i="8"/>
  <c r="AG1401" i="8"/>
  <c r="AG1243" i="8"/>
  <c r="AG401" i="8"/>
  <c r="AG1435" i="8"/>
  <c r="AG1034" i="8"/>
  <c r="AG230" i="8"/>
  <c r="AG447" i="8"/>
  <c r="AG99" i="8"/>
  <c r="AG193" i="8"/>
  <c r="AG1090" i="8"/>
  <c r="AG990" i="8"/>
  <c r="AG1310" i="8"/>
  <c r="AG896" i="8"/>
  <c r="AG378" i="8"/>
  <c r="AG952" i="8"/>
  <c r="AG320" i="8"/>
  <c r="AG1159" i="8"/>
  <c r="AG714" i="8"/>
  <c r="AG1269" i="8"/>
  <c r="AG1416" i="8"/>
  <c r="AG375" i="8"/>
  <c r="AG1520" i="8"/>
  <c r="AG1350" i="8"/>
  <c r="AG1062" i="8"/>
  <c r="AG151" i="8"/>
  <c r="AG505" i="8"/>
  <c r="AG800" i="8"/>
  <c r="AG615" i="8"/>
  <c r="AG929" i="8"/>
  <c r="AG393" i="8"/>
  <c r="AG1168" i="8"/>
  <c r="AG999" i="8"/>
  <c r="AG993" i="8"/>
  <c r="AG1240" i="8"/>
  <c r="AG74" i="8"/>
  <c r="AG594" i="8"/>
  <c r="AG394" i="8"/>
  <c r="AG688" i="8"/>
  <c r="AG1322" i="8"/>
  <c r="AG695" i="8"/>
  <c r="AG113" i="8"/>
  <c r="AG1456" i="8"/>
  <c r="AG1333" i="8"/>
  <c r="AG815" i="8"/>
  <c r="AG210" i="8"/>
  <c r="AG341" i="8"/>
  <c r="AG1522" i="8"/>
  <c r="AG1412" i="8"/>
  <c r="AG1307" i="8"/>
  <c r="AG41" i="8"/>
  <c r="AG425" i="8"/>
  <c r="AG1513" i="8"/>
  <c r="AG277" i="8"/>
  <c r="AG1056" i="8"/>
  <c r="AG822" i="8"/>
  <c r="AG874" i="8"/>
  <c r="AG80" i="8"/>
  <c r="AG70" i="8"/>
  <c r="AG841" i="8"/>
  <c r="AG1485" i="8"/>
  <c r="AG101" i="8"/>
  <c r="AG1167" i="8"/>
  <c r="AG1475" i="8"/>
  <c r="AG575" i="8"/>
  <c r="AG731" i="8"/>
  <c r="AG724" i="8"/>
  <c r="AG1097" i="8"/>
  <c r="AG1516" i="8"/>
  <c r="AG440" i="8"/>
  <c r="AG882" i="8"/>
  <c r="AG1060" i="8"/>
  <c r="AG1069" i="8"/>
  <c r="AG1470" i="8"/>
  <c r="AG1344" i="8"/>
  <c r="AG942" i="8"/>
  <c r="AG1098" i="8"/>
  <c r="AG69" i="8"/>
  <c r="AG764" i="8"/>
  <c r="AG948" i="8"/>
  <c r="AG768" i="8"/>
  <c r="AG1220" i="8"/>
  <c r="AG1198" i="8"/>
  <c r="AG334" i="8"/>
  <c r="AG303" i="8"/>
  <c r="AG129" i="8"/>
  <c r="AG465" i="8"/>
  <c r="AG704" i="8"/>
  <c r="AG50" i="8"/>
  <c r="AG850" i="8"/>
  <c r="AG116" i="8"/>
  <c r="AG1148" i="8"/>
  <c r="AG515" i="8"/>
  <c r="AG1177" i="8"/>
  <c r="AG1011" i="8"/>
  <c r="AG1399" i="8"/>
  <c r="AG1057" i="8"/>
  <c r="AG250" i="8"/>
  <c r="AG1455" i="8"/>
  <c r="AG371" i="8"/>
  <c r="AG27" i="8"/>
  <c r="AG614" i="8"/>
  <c r="AV614" i="8" s="1"/>
  <c r="AG1250" i="8"/>
  <c r="AG106" i="8"/>
  <c r="AG343" i="8"/>
  <c r="AG879" i="8"/>
  <c r="AG1173" i="8"/>
  <c r="AG1140" i="8"/>
  <c r="AG1437" i="8"/>
  <c r="AG1009" i="8"/>
  <c r="AG417" i="8"/>
  <c r="AG1112" i="8"/>
  <c r="AG1208" i="8"/>
  <c r="AG1427" i="8"/>
  <c r="AG1164" i="8"/>
  <c r="AG1311" i="8"/>
  <c r="AG1511" i="8"/>
  <c r="AG1089" i="8"/>
  <c r="AG1119" i="8"/>
  <c r="AG1449" i="8"/>
  <c r="AG1252" i="8"/>
  <c r="AG1130" i="8"/>
  <c r="AG1032" i="8"/>
  <c r="AG464" i="8"/>
  <c r="AG1103" i="8"/>
  <c r="AG75" i="8"/>
  <c r="AG1495" i="8"/>
  <c r="AG51" i="8"/>
  <c r="AG1157" i="8"/>
  <c r="AG855" i="8"/>
  <c r="AG1128" i="8"/>
  <c r="AG1030" i="8"/>
  <c r="AG315" i="8"/>
  <c r="AG576" i="8"/>
  <c r="AG1046" i="8"/>
  <c r="AG137" i="8"/>
  <c r="AG1480" i="8"/>
  <c r="AG1281" i="8"/>
  <c r="AG582" i="8"/>
  <c r="AG1374" i="8"/>
  <c r="AG512" i="8"/>
  <c r="AG208" i="8"/>
  <c r="AG650" i="8"/>
  <c r="AG1487" i="8"/>
  <c r="AG1476" i="8"/>
  <c r="AG1323" i="8"/>
  <c r="AG592" i="8"/>
  <c r="AG1061" i="8"/>
  <c r="AG511" i="8"/>
  <c r="AG750" i="8"/>
  <c r="AG775" i="8"/>
  <c r="AG900" i="8"/>
  <c r="AG1189" i="8"/>
  <c r="AG723" i="8"/>
  <c r="AG206" i="8"/>
  <c r="AG60" i="8"/>
  <c r="AG930" i="8"/>
  <c r="AG1084" i="8"/>
  <c r="AG684" i="8"/>
  <c r="AG1101" i="8"/>
  <c r="AG1155" i="8"/>
  <c r="AG568" i="8"/>
  <c r="AG767" i="8"/>
  <c r="AG846" i="8"/>
  <c r="AG146" i="8"/>
  <c r="AG603" i="8"/>
  <c r="AG461" i="8"/>
  <c r="AG606" i="8"/>
  <c r="AG1229" i="8"/>
  <c r="AG473" i="8"/>
  <c r="AG624" i="8"/>
  <c r="AG1215" i="8"/>
  <c r="AG1012" i="8"/>
  <c r="AG377" i="8"/>
  <c r="AG112" i="8"/>
  <c r="AG1077" i="8"/>
  <c r="AG145" i="8"/>
  <c r="AG1408" i="8"/>
  <c r="AG1446" i="8"/>
  <c r="AG1147" i="8"/>
  <c r="AG875" i="8"/>
  <c r="AG82" i="8"/>
  <c r="AV82" i="8" s="1"/>
  <c r="AG387" i="8"/>
  <c r="AG138" i="8"/>
  <c r="AG215" i="8"/>
  <c r="AG1255" i="8"/>
  <c r="AG1238" i="8"/>
  <c r="AG251" i="8"/>
  <c r="AG1174" i="8"/>
  <c r="AG1266" i="8"/>
  <c r="AG160" i="8"/>
  <c r="AG305" i="8"/>
  <c r="AG56" i="8"/>
  <c r="AG626" i="8"/>
  <c r="AG1414" i="8"/>
  <c r="AG1116" i="8"/>
  <c r="AG451" i="8"/>
  <c r="AG191" i="8"/>
  <c r="AG1490" i="8"/>
  <c r="AG862" i="8"/>
  <c r="AG895" i="8"/>
  <c r="AG1190" i="8"/>
  <c r="AG226" i="8"/>
  <c r="AG1428" i="8"/>
  <c r="AG271" i="8"/>
  <c r="AG747" i="8"/>
  <c r="AV747" i="8" s="1"/>
  <c r="AG19" i="8"/>
  <c r="AV19" i="8" s="1"/>
  <c r="AG22" i="8"/>
  <c r="AV22" i="8" s="1"/>
  <c r="AZ22" i="8" s="1"/>
  <c r="BB22" i="8" s="1"/>
  <c r="AG16" i="8"/>
  <c r="AV16" i="8" s="1"/>
  <c r="AG24" i="8"/>
  <c r="AG3" i="8"/>
  <c r="AG21" i="8"/>
  <c r="AV21" i="8" s="1"/>
  <c r="AZ21" i="8" s="1"/>
  <c r="BB21" i="8" s="1"/>
  <c r="AG17" i="8"/>
  <c r="AV17" i="8" s="1"/>
  <c r="AZ17" i="8" s="1"/>
  <c r="BB17" i="8" s="1"/>
  <c r="AG6" i="8"/>
  <c r="AV6" i="8" s="1"/>
  <c r="AZ6" i="8" s="1"/>
  <c r="BB6" i="8" s="1"/>
  <c r="AG23" i="8"/>
  <c r="AV23" i="8" s="1"/>
  <c r="AZ23" i="8" s="1"/>
  <c r="BB23" i="8" s="1"/>
  <c r="AV1096" i="8"/>
  <c r="AG1142" i="8"/>
  <c r="AV1315" i="8"/>
  <c r="AG1267" i="8"/>
  <c r="AG1024" i="8"/>
  <c r="AG1348" i="8"/>
  <c r="AG1299" i="8"/>
  <c r="AV1299" i="8" s="1"/>
  <c r="AG982" i="8"/>
  <c r="AV249" i="8"/>
  <c r="AG918" i="8"/>
  <c r="AV784" i="8"/>
  <c r="AG331" i="8"/>
  <c r="AV331" i="8" s="1"/>
  <c r="AG1288" i="8"/>
  <c r="AG1107" i="8"/>
  <c r="AG727" i="8"/>
  <c r="AG127" i="8"/>
  <c r="AV127" i="8" s="1"/>
  <c r="AG1452" i="8"/>
  <c r="AG1080" i="8"/>
  <c r="AG803" i="8"/>
  <c r="AG1094" i="8"/>
  <c r="AG1171" i="8"/>
  <c r="AG248" i="8"/>
  <c r="AG766" i="8"/>
  <c r="AG86" i="8"/>
  <c r="AG1106" i="8"/>
  <c r="AV1106" i="8" s="1"/>
  <c r="AG1439" i="8"/>
  <c r="AG442" i="8"/>
  <c r="AG1268" i="8"/>
  <c r="AV1268" i="8" s="1"/>
  <c r="AG717" i="8"/>
  <c r="AG649" i="8"/>
  <c r="AG645" i="8"/>
  <c r="AG774" i="8"/>
  <c r="AG114" i="8"/>
  <c r="AV114" i="8" s="1"/>
  <c r="AG833" i="8"/>
  <c r="AG84" i="8"/>
  <c r="AV84" i="8" s="1"/>
  <c r="AG278" i="8"/>
  <c r="AG306" i="8"/>
  <c r="AV306" i="8" s="1"/>
  <c r="AG153" i="8"/>
  <c r="AV153" i="8" s="1"/>
  <c r="AG1217" i="8"/>
  <c r="AV1217" i="8" s="1"/>
  <c r="AG71" i="8"/>
  <c r="AV71" i="8" s="1"/>
  <c r="AG845" i="8"/>
  <c r="AV845" i="8" s="1"/>
  <c r="AG1254" i="8"/>
  <c r="AV1254" i="8" s="1"/>
  <c r="AG232" i="8"/>
  <c r="AV232" i="8" s="1"/>
  <c r="AG1067" i="8"/>
  <c r="AV1067" i="8" s="1"/>
  <c r="AG825" i="8"/>
  <c r="AV825" i="8" s="1"/>
  <c r="AG552" i="8"/>
  <c r="AV552" i="8" s="1"/>
  <c r="AG118" i="8"/>
  <c r="AV118" i="8" s="1"/>
  <c r="AG1071" i="8"/>
  <c r="AV1071" i="8" s="1"/>
  <c r="AG333" i="8"/>
  <c r="AV333" i="8" s="1"/>
  <c r="AG404" i="8"/>
  <c r="AV404" i="8" s="1"/>
  <c r="AG64" i="8"/>
  <c r="AV64" i="8" s="1"/>
  <c r="AG686" i="8"/>
  <c r="AV686" i="8" s="1"/>
  <c r="AG1246" i="8"/>
  <c r="AV1246" i="8" s="1"/>
  <c r="AG595" i="8"/>
  <c r="AV595" i="8" s="1"/>
  <c r="AG700" i="8"/>
  <c r="AV700" i="8" s="1"/>
  <c r="AG937" i="8"/>
  <c r="AV937" i="8" s="1"/>
  <c r="AG143" i="8"/>
  <c r="AV143" i="8" s="1"/>
  <c r="AG376" i="8"/>
  <c r="AV376" i="8" s="1"/>
  <c r="AG1162" i="8"/>
  <c r="AV1162" i="8" s="1"/>
  <c r="AG302" i="8"/>
  <c r="AV302" i="8" s="1"/>
  <c r="AG853" i="8"/>
  <c r="AV1051" i="8"/>
  <c r="AG725" i="8"/>
  <c r="AV1338" i="8"/>
  <c r="AG243" i="8"/>
  <c r="AV243" i="8" s="1"/>
  <c r="AV569" i="8"/>
  <c r="AG413" i="8"/>
  <c r="AG1236" i="8"/>
  <c r="AV794" i="8"/>
  <c r="AV288" i="8"/>
  <c r="AG262" i="8"/>
  <c r="AG363" i="8"/>
  <c r="AV428" i="8"/>
  <c r="AG240" i="8"/>
  <c r="AG968" i="8"/>
  <c r="AV165" i="8"/>
  <c r="AV489" i="8"/>
  <c r="AV914" i="8"/>
  <c r="AV340" i="8"/>
  <c r="AV520" i="8"/>
  <c r="AV1034" i="8"/>
  <c r="AV885" i="8"/>
  <c r="AV722" i="8"/>
  <c r="AV1088" i="8"/>
  <c r="AV516" i="8"/>
  <c r="AV1230" i="8"/>
  <c r="AG848" i="8"/>
  <c r="AG1018" i="8"/>
  <c r="AG1363" i="8"/>
  <c r="AG1004" i="8"/>
  <c r="AV347" i="8"/>
  <c r="AG380" i="8"/>
  <c r="AG103" i="8"/>
  <c r="AG1341" i="8"/>
  <c r="AG1026" i="8"/>
  <c r="AG880" i="8"/>
  <c r="AV309" i="8"/>
  <c r="AG73" i="8"/>
  <c r="AV1421" i="8"/>
  <c r="AV1033" i="8"/>
  <c r="AG43" i="8"/>
  <c r="AG709" i="8"/>
  <c r="AG304" i="8"/>
  <c r="AV304" i="8" s="1"/>
  <c r="AG261" i="8"/>
  <c r="AG1185" i="8"/>
  <c r="AV1185" i="8" s="1"/>
  <c r="AV1111" i="8"/>
  <c r="AG1330" i="8"/>
  <c r="AV1355" i="8"/>
  <c r="AG1117" i="8"/>
  <c r="AV1117" i="8" s="1"/>
  <c r="AG910" i="8"/>
  <c r="AG1451" i="8"/>
  <c r="AG839" i="8"/>
  <c r="AG1197" i="8"/>
  <c r="AG537" i="8"/>
  <c r="AV398" i="8"/>
  <c r="AV1079" i="8"/>
  <c r="AG316" i="8"/>
  <c r="AV316" i="8" s="1"/>
  <c r="AG799" i="8"/>
  <c r="AV799" i="8" s="1"/>
  <c r="AG639" i="8"/>
  <c r="AV639" i="8" s="1"/>
  <c r="AG674" i="8"/>
  <c r="AG1059" i="8"/>
  <c r="AV1059" i="8" s="1"/>
  <c r="AG357" i="8"/>
  <c r="AV357" i="8" s="1"/>
  <c r="AG1195" i="8"/>
  <c r="AV1195" i="8" s="1"/>
  <c r="AG574" i="8"/>
  <c r="AV574" i="8" s="1"/>
  <c r="AG217" i="8"/>
  <c r="AV217" i="8" s="1"/>
  <c r="AG45" i="8"/>
  <c r="AG500" i="8"/>
  <c r="AV500" i="8" s="1"/>
  <c r="AG625" i="8"/>
  <c r="AV625" i="8" s="1"/>
  <c r="AG446" i="8"/>
  <c r="AV446" i="8" s="1"/>
  <c r="AG685" i="8"/>
  <c r="AV685" i="8" s="1"/>
  <c r="AG1356" i="8"/>
  <c r="AV1356" i="8" s="1"/>
  <c r="AG1105" i="8"/>
  <c r="AG1287" i="8"/>
  <c r="AV1287" i="8" s="1"/>
  <c r="AG884" i="8"/>
  <c r="AV884" i="8" s="1"/>
  <c r="AG1501" i="8"/>
  <c r="AV1501" i="8" s="1"/>
  <c r="AG1234" i="8"/>
  <c r="AG677" i="8"/>
  <c r="AV677" i="8" s="1"/>
  <c r="AG61" i="8"/>
  <c r="AV61" i="8" s="1"/>
  <c r="AG1335" i="8"/>
  <c r="AV1335" i="8" s="1"/>
  <c r="AG580" i="8"/>
  <c r="AV580" i="8" s="1"/>
  <c r="AG631" i="8"/>
  <c r="AV631" i="8" s="1"/>
  <c r="AG355" i="8"/>
  <c r="AV355" i="8" s="1"/>
  <c r="AG63" i="8"/>
  <c r="AV63" i="8" s="1"/>
  <c r="AG1324" i="8"/>
  <c r="AV1324" i="8" s="1"/>
  <c r="AG188" i="8"/>
  <c r="AV188" i="8" s="1"/>
  <c r="AG1137" i="8"/>
  <c r="AV1137" i="8" s="1"/>
  <c r="AG715" i="8"/>
  <c r="AV715" i="8" s="1"/>
  <c r="AG81" i="8"/>
  <c r="AV81" i="8" s="1"/>
  <c r="AG449" i="8"/>
  <c r="AV449" i="8" s="1"/>
  <c r="AG296" i="8"/>
  <c r="AV296" i="8" s="1"/>
  <c r="AG1393" i="8"/>
  <c r="AV1393" i="8" s="1"/>
  <c r="AG1161" i="8"/>
  <c r="AV1161" i="8" s="1"/>
  <c r="AG1453" i="8"/>
  <c r="AV1453" i="8" s="1"/>
  <c r="AG1400" i="8"/>
  <c r="AV1400" i="8" s="1"/>
  <c r="AG342" i="8"/>
  <c r="AV342" i="8" s="1"/>
  <c r="AG1199" i="8"/>
  <c r="AV1199" i="8" s="1"/>
  <c r="AG1160" i="8"/>
  <c r="AV1160" i="8" s="1"/>
  <c r="AG314" i="8"/>
  <c r="AV314" i="8" s="1"/>
  <c r="AV1126" i="8"/>
  <c r="AV975" i="8"/>
  <c r="AG424" i="8"/>
  <c r="AG1207" i="8"/>
  <c r="AG915" i="8"/>
  <c r="AG1068" i="8"/>
  <c r="AG746" i="8"/>
  <c r="AV1145" i="8"/>
  <c r="AV1115" i="8"/>
  <c r="AG660" i="8"/>
  <c r="AV660" i="8" s="1"/>
  <c r="AG212" i="8"/>
  <c r="AG199" i="8"/>
  <c r="AV888" i="8"/>
  <c r="AV1175" i="8"/>
  <c r="AV329" i="8"/>
  <c r="AV31" i="8"/>
  <c r="AV695" i="8"/>
  <c r="AV113" i="8"/>
  <c r="AV1456" i="8"/>
  <c r="AV1333" i="8"/>
  <c r="AV815" i="8"/>
  <c r="AV332" i="8"/>
  <c r="AG1218" i="8"/>
  <c r="AV210" i="8"/>
  <c r="AV293" i="8"/>
  <c r="AG1260" i="8"/>
  <c r="AV1260" i="8" s="1"/>
  <c r="AV45" i="8"/>
  <c r="AV230" i="8"/>
  <c r="AV284" i="8"/>
  <c r="AV447" i="8"/>
  <c r="AV99" i="8"/>
  <c r="AV193" i="8"/>
  <c r="AV1090" i="8"/>
  <c r="AV990" i="8"/>
  <c r="AG307" i="8"/>
  <c r="AV952" i="8"/>
  <c r="AV320" i="8"/>
  <c r="AG711" i="8"/>
  <c r="AG178" i="8"/>
  <c r="AG154" i="8"/>
  <c r="AG1280" i="8"/>
  <c r="AG482" i="8"/>
  <c r="AV1530" i="8"/>
  <c r="AV1442" i="8"/>
  <c r="AV1124" i="8"/>
  <c r="AG119" i="8"/>
  <c r="AG578" i="8"/>
  <c r="AG844" i="8"/>
  <c r="AG20" i="8"/>
  <c r="AV20" i="8" s="1"/>
  <c r="AZ20" i="8" s="1"/>
  <c r="BB20" i="8" s="1"/>
  <c r="AG909" i="8"/>
  <c r="AV909" i="8" s="1"/>
  <c r="AG656" i="8"/>
  <c r="AV656" i="8" s="1"/>
  <c r="AG1321" i="8"/>
  <c r="AG584" i="8"/>
  <c r="AV584" i="8" s="1"/>
  <c r="AG423" i="8"/>
  <c r="AV423" i="8" s="1"/>
  <c r="AG1064" i="8"/>
  <c r="AV1064" i="8" s="1"/>
  <c r="AG513" i="8"/>
  <c r="AV513" i="8" s="1"/>
  <c r="AG163" i="8"/>
  <c r="AG34" i="8"/>
  <c r="AV934" i="8"/>
  <c r="AG629" i="8"/>
  <c r="AG1320" i="8"/>
  <c r="AG177" i="8"/>
  <c r="AV1113" i="8"/>
  <c r="AV214" i="8"/>
  <c r="AG527" i="8"/>
  <c r="AG989" i="8"/>
  <c r="AG1149" i="8"/>
  <c r="AG1472" i="8"/>
  <c r="AV1472" i="8" s="1"/>
  <c r="AG10" i="8"/>
  <c r="AG985" i="8"/>
  <c r="AV985" i="8" s="1"/>
  <c r="AG1114" i="8"/>
  <c r="AG1276" i="8"/>
  <c r="AG5" i="8"/>
  <c r="AV5" i="8" s="1"/>
  <c r="AZ5" i="8" s="1"/>
  <c r="BB5" i="8" s="1"/>
  <c r="AG905" i="8"/>
  <c r="AG252" i="8"/>
  <c r="AV1517" i="8"/>
  <c r="AG389" i="8"/>
  <c r="AG1082" i="8"/>
  <c r="AV1025" i="8"/>
  <c r="AV1401" i="8"/>
  <c r="AV1243" i="8"/>
  <c r="AG1500" i="8"/>
  <c r="AG327" i="8"/>
  <c r="AV401" i="8"/>
  <c r="AV1435" i="8"/>
  <c r="AG234" i="8"/>
  <c r="AV234" i="8" s="1"/>
  <c r="AG873" i="8"/>
  <c r="AV873" i="8" s="1"/>
  <c r="AG481" i="8"/>
  <c r="AV481" i="8" s="1"/>
  <c r="AG4" i="8"/>
  <c r="AV4" i="8" s="1"/>
  <c r="AZ4" i="8" s="1"/>
  <c r="BB4" i="8" s="1"/>
  <c r="AG864" i="8"/>
  <c r="AV864" i="8" s="1"/>
  <c r="AG454" i="8"/>
  <c r="AG780" i="8"/>
  <c r="AV780" i="8" s="1"/>
  <c r="AG1063" i="8"/>
  <c r="AV1063" i="8" s="1"/>
  <c r="AG548" i="8"/>
  <c r="AV548" i="8" s="1"/>
  <c r="AG437" i="8"/>
  <c r="AV437" i="8" s="1"/>
  <c r="AG1403" i="8"/>
  <c r="AV1403" i="8" s="1"/>
  <c r="AG125" i="8"/>
  <c r="AV125" i="8" s="1"/>
  <c r="AG1301" i="8"/>
  <c r="AV1301" i="8" s="1"/>
  <c r="AG1109" i="8"/>
  <c r="AV1109" i="8" s="1"/>
  <c r="AG351" i="8"/>
  <c r="AV351" i="8" s="1"/>
  <c r="AG974" i="8"/>
  <c r="AV974" i="8" s="1"/>
  <c r="AG58" i="8"/>
  <c r="AG1022" i="8"/>
  <c r="AV1022" i="8" s="1"/>
  <c r="AG961" i="8"/>
  <c r="AV961" i="8" s="1"/>
  <c r="AG1466" i="8"/>
  <c r="AV1466" i="8" s="1"/>
  <c r="AG681" i="8"/>
  <c r="AV681" i="8" s="1"/>
  <c r="AG1192" i="8"/>
  <c r="AV1192" i="8" s="1"/>
  <c r="AG205" i="8"/>
  <c r="AV205" i="8" s="1"/>
  <c r="AG963" i="8"/>
  <c r="AV963" i="8" s="1"/>
  <c r="AG581" i="8"/>
  <c r="AV581" i="8" s="1"/>
  <c r="AG1099" i="8"/>
  <c r="AV1099" i="8" s="1"/>
  <c r="AG405" i="8"/>
  <c r="AV405" i="8" s="1"/>
  <c r="AG1407" i="8"/>
  <c r="AG416" i="8"/>
  <c r="AV416" i="8" s="1"/>
  <c r="AG186" i="8"/>
  <c r="AV186" i="8" s="1"/>
  <c r="AG155" i="8"/>
  <c r="AV155" i="8" s="1"/>
  <c r="AG1002" i="8"/>
  <c r="AV1002" i="8" s="1"/>
  <c r="AG549" i="8"/>
  <c r="AV549" i="8" s="1"/>
  <c r="AG1141" i="8"/>
  <c r="AV1141" i="8" s="1"/>
  <c r="AG1133" i="8"/>
  <c r="AV1133" i="8" s="1"/>
  <c r="AG8" i="8"/>
  <c r="AV8" i="8" s="1"/>
  <c r="AZ8" i="8" s="1"/>
  <c r="BB8" i="8" s="1"/>
  <c r="AG237" i="8"/>
  <c r="AV237" i="8" s="1"/>
  <c r="AG170" i="8"/>
  <c r="AV170" i="8" s="1"/>
  <c r="AG599" i="8"/>
  <c r="AV599" i="8" s="1"/>
  <c r="AG1354" i="8"/>
  <c r="AV1354" i="8" s="1"/>
  <c r="AG245" i="8"/>
  <c r="AV245" i="8" s="1"/>
  <c r="AG1300" i="8"/>
  <c r="AV1300" i="8" s="1"/>
  <c r="AG144" i="8"/>
  <c r="AV144" i="8" s="1"/>
  <c r="AG1087" i="8"/>
  <c r="AV1087" i="8" s="1"/>
  <c r="AG1086" i="8"/>
  <c r="AV1086" i="8" s="1"/>
  <c r="AG566" i="8"/>
  <c r="AV566" i="8" s="1"/>
  <c r="AG156" i="8"/>
  <c r="AV156" i="8" s="1"/>
  <c r="AG397" i="8"/>
  <c r="AV397" i="8" s="1"/>
  <c r="AG901" i="8"/>
  <c r="AV901" i="8" s="1"/>
  <c r="AG444" i="8"/>
  <c r="AV444" i="8" s="1"/>
  <c r="AG892" i="8"/>
  <c r="AV892" i="8" s="1"/>
  <c r="AG871" i="8"/>
  <c r="AV871" i="8" s="1"/>
  <c r="AG1433" i="8"/>
  <c r="AG712" i="8"/>
  <c r="AV712" i="8" s="1"/>
  <c r="AG1431" i="8"/>
  <c r="AG244" i="8"/>
  <c r="AV244" i="8" s="1"/>
  <c r="AV817" i="8"/>
  <c r="AV79" i="8"/>
  <c r="AV83" i="8"/>
  <c r="AG507" i="8"/>
  <c r="AV507" i="8" s="1"/>
  <c r="AG1304" i="8"/>
  <c r="AV1304" i="8" s="1"/>
  <c r="AV720" i="8"/>
  <c r="AV1351" i="8"/>
  <c r="AV954" i="8"/>
  <c r="AV290" i="8"/>
  <c r="AV675" i="8"/>
  <c r="AV674" i="8"/>
  <c r="AV1201" i="8"/>
  <c r="AV492" i="8"/>
  <c r="AV1250" i="8"/>
  <c r="AV106" i="8"/>
  <c r="AV343" i="8"/>
  <c r="AV1244" i="8"/>
  <c r="AV811" i="8"/>
  <c r="AV341" i="8"/>
  <c r="AV1522" i="8"/>
  <c r="AG270" i="8"/>
  <c r="AV501" i="8"/>
  <c r="AV822" i="8"/>
  <c r="AG813" i="8"/>
  <c r="AV874" i="8"/>
  <c r="AG121" i="8"/>
  <c r="AV313" i="8"/>
  <c r="AV1159" i="8"/>
  <c r="AG1302" i="8"/>
  <c r="AG1226" i="8"/>
  <c r="AV1473" i="8"/>
  <c r="AG1376" i="8"/>
  <c r="AV1376" i="8" s="1"/>
  <c r="AG458" i="8"/>
  <c r="AV458" i="8" s="1"/>
  <c r="AG1503" i="8"/>
  <c r="AV1503" i="8" s="1"/>
  <c r="AV267" i="8"/>
  <c r="AV1520" i="8"/>
  <c r="AV1184" i="8"/>
  <c r="AG843" i="8"/>
  <c r="AG1391" i="8"/>
  <c r="AG1486" i="8"/>
  <c r="AV484" i="8"/>
  <c r="AV1350" i="8"/>
  <c r="AV1062" i="8"/>
  <c r="AV151" i="8"/>
  <c r="AG856" i="8"/>
  <c r="AG967" i="8"/>
  <c r="AV612" i="8"/>
  <c r="AV74" i="8"/>
  <c r="AG1070" i="8"/>
  <c r="AV698" i="8"/>
  <c r="AV394" i="8"/>
  <c r="AG697" i="8"/>
  <c r="AG1494" i="8"/>
  <c r="AV583" i="8"/>
  <c r="AV836" i="8"/>
  <c r="AV654" i="8"/>
  <c r="AV688" i="8"/>
  <c r="AV1322" i="8"/>
  <c r="AG467" i="8"/>
  <c r="AV467" i="8" s="1"/>
  <c r="AG959" i="8"/>
  <c r="AV959" i="8" s="1"/>
  <c r="AG166" i="8"/>
  <c r="AV166" i="8" s="1"/>
  <c r="AG609" i="8"/>
  <c r="AV609" i="8" s="1"/>
  <c r="AG1463" i="8"/>
  <c r="AV1463" i="8" s="1"/>
  <c r="AG753" i="8"/>
  <c r="AV753" i="8" s="1"/>
  <c r="AG1076" i="8"/>
  <c r="AV1076" i="8" s="1"/>
  <c r="AG180" i="8"/>
  <c r="AV180" i="8" s="1"/>
  <c r="AG1509" i="8"/>
  <c r="AV1509" i="8" s="1"/>
  <c r="AG402" i="8"/>
  <c r="AV402" i="8" s="1"/>
  <c r="AG1352" i="8"/>
  <c r="AV1352" i="8" s="1"/>
  <c r="AG932" i="8"/>
  <c r="AG735" i="8"/>
  <c r="AV735" i="8" s="1"/>
  <c r="AG802" i="8"/>
  <c r="AG1491" i="8"/>
  <c r="AV1491" i="8" s="1"/>
  <c r="AG1045" i="8"/>
  <c r="AV1045" i="8" s="1"/>
  <c r="AG1415" i="8"/>
  <c r="AV1415" i="8" s="1"/>
  <c r="AG487" i="8"/>
  <c r="AV487" i="8" s="1"/>
  <c r="AG608" i="8"/>
  <c r="AV608" i="8" s="1"/>
  <c r="AG1312" i="8"/>
  <c r="AV1312" i="8" s="1"/>
  <c r="AG1237" i="8"/>
  <c r="AV1237" i="8" s="1"/>
  <c r="AG207" i="8"/>
  <c r="AV207" i="8" s="1"/>
  <c r="AG517" i="8"/>
  <c r="AV517" i="8" s="1"/>
  <c r="AG499" i="8"/>
  <c r="AV499" i="8" s="1"/>
  <c r="AG830" i="8"/>
  <c r="AV830" i="8" s="1"/>
  <c r="AG435" i="8"/>
  <c r="AV435" i="8" s="1"/>
  <c r="AG769" i="8"/>
  <c r="AV769" i="8" s="1"/>
  <c r="AG1083" i="8"/>
  <c r="AV1083" i="8" s="1"/>
  <c r="AG1328" i="8"/>
  <c r="AV1328" i="8" s="1"/>
  <c r="AG593" i="8"/>
  <c r="AV593" i="8" s="1"/>
  <c r="AG773" i="8"/>
  <c r="AV773" i="8" s="1"/>
  <c r="AG859" i="8"/>
  <c r="AV859" i="8" s="1"/>
  <c r="AG589" i="8"/>
  <c r="AV589" i="8" s="1"/>
  <c r="AG835" i="8"/>
  <c r="AV835" i="8" s="1"/>
  <c r="AG1505" i="8"/>
  <c r="AV1505" i="8" s="1"/>
  <c r="AG1316" i="8"/>
  <c r="AV1316" i="8" s="1"/>
  <c r="AG102" i="8"/>
  <c r="AV102" i="8" s="1"/>
  <c r="AG1134" i="8"/>
  <c r="AV1134" i="8" s="1"/>
  <c r="AG832" i="8"/>
  <c r="AV832" i="8" s="1"/>
  <c r="AG1039" i="8"/>
  <c r="AV1039" i="8" s="1"/>
  <c r="AG1143" i="8"/>
  <c r="AV1143" i="8" s="1"/>
  <c r="AG894" i="8"/>
  <c r="AV894" i="8" s="1"/>
  <c r="AG1515" i="8"/>
  <c r="AV1515" i="8" s="1"/>
  <c r="AG1339" i="8"/>
  <c r="AV1339" i="8" s="1"/>
  <c r="AG1459" i="8"/>
  <c r="AV1459" i="8" s="1"/>
  <c r="AG1221" i="8"/>
  <c r="AV1221" i="8" s="1"/>
  <c r="AG48" i="8"/>
  <c r="AV48" i="8" s="1"/>
  <c r="AG268" i="8"/>
  <c r="AV268" i="8" s="1"/>
  <c r="AG913" i="8"/>
  <c r="AV913" i="8" s="1"/>
  <c r="AG445" i="8"/>
  <c r="AV445" i="8" s="1"/>
  <c r="AG668" i="8"/>
  <c r="AV668" i="8" s="1"/>
  <c r="AG936" i="8"/>
  <c r="AV936" i="8" s="1"/>
  <c r="AG831" i="8"/>
  <c r="AV831" i="8" s="1"/>
  <c r="AG554" i="8"/>
  <c r="AV554" i="8" s="1"/>
  <c r="AG57" i="8"/>
  <c r="AV57" i="8" s="1"/>
  <c r="AG971" i="8"/>
  <c r="AV971" i="8" s="1"/>
  <c r="AG109" i="8"/>
  <c r="AV109" i="8" s="1"/>
  <c r="AG1298" i="8"/>
  <c r="AV1298" i="8" s="1"/>
  <c r="AG287" i="8"/>
  <c r="AV287" i="8" s="1"/>
  <c r="AG1386" i="8"/>
  <c r="AV1386" i="8" s="1"/>
  <c r="AG358" i="8"/>
  <c r="AV358" i="8" s="1"/>
  <c r="AG710" i="8"/>
  <c r="AV710" i="8" s="1"/>
  <c r="AG1342" i="8"/>
  <c r="AV1342" i="8" s="1"/>
  <c r="AG741" i="8"/>
  <c r="AV741" i="8" s="1"/>
  <c r="AV911" i="8"/>
  <c r="AV1234" i="8"/>
  <c r="AV354" i="8"/>
  <c r="AV1471" i="8"/>
  <c r="AV1103" i="8"/>
  <c r="AV75" i="8"/>
  <c r="AV1495" i="8"/>
  <c r="AV51" i="8"/>
  <c r="AV1157" i="8"/>
  <c r="AV855" i="8"/>
  <c r="AV1128" i="8"/>
  <c r="AV1030" i="8"/>
  <c r="AV315" i="8"/>
  <c r="AV576" i="8"/>
  <c r="AV137" i="8"/>
  <c r="AV1480" i="8"/>
  <c r="AV582" i="8"/>
  <c r="AV1374" i="8"/>
  <c r="AV512" i="8"/>
  <c r="AV208" i="8"/>
  <c r="AV650" i="8"/>
  <c r="AV1487" i="8"/>
  <c r="AV1476" i="8"/>
  <c r="AV1323" i="8"/>
  <c r="AV592" i="8"/>
  <c r="AV1061" i="8"/>
  <c r="AV374" i="8"/>
  <c r="AV744" i="8"/>
  <c r="AV597" i="8"/>
  <c r="AV318" i="8"/>
  <c r="AV292" i="8"/>
  <c r="AV630" i="8"/>
  <c r="AV1284" i="8"/>
  <c r="AV673" i="8"/>
  <c r="AV879" i="8"/>
  <c r="AG13" i="8"/>
  <c r="AV737" i="8"/>
  <c r="AV459" i="8"/>
  <c r="AV198" i="8"/>
  <c r="AV1140" i="8"/>
  <c r="AG391" i="8"/>
  <c r="AV682" i="8"/>
  <c r="AV1216" i="8"/>
  <c r="AG1029" i="8"/>
  <c r="AV80" i="8"/>
  <c r="AV1368" i="8"/>
  <c r="AG924" i="8"/>
  <c r="AG529" i="8"/>
  <c r="AV529" i="8" s="1"/>
  <c r="AG111" i="8"/>
  <c r="AG117" i="8"/>
  <c r="AV841" i="8"/>
  <c r="AG634" i="8"/>
  <c r="AV634" i="8" s="1"/>
  <c r="AG981" i="8"/>
  <c r="AV440" i="8"/>
  <c r="AV882" i="8"/>
  <c r="AV1060" i="8"/>
  <c r="AV218" i="8"/>
  <c r="AV1069" i="8"/>
  <c r="AV942" i="8"/>
  <c r="AV1098" i="8"/>
  <c r="AV69" i="8"/>
  <c r="AG1202" i="8"/>
  <c r="AG1432" i="8"/>
  <c r="AV764" i="8"/>
  <c r="AV703" i="8"/>
  <c r="AV768" i="8"/>
  <c r="AV1220" i="8"/>
  <c r="AG771" i="8"/>
  <c r="AV771" i="8" s="1"/>
  <c r="AG213" i="8"/>
  <c r="AV213" i="8" s="1"/>
  <c r="AV1198" i="8"/>
  <c r="AV334" i="8"/>
  <c r="AV303" i="8"/>
  <c r="AG1095" i="8"/>
  <c r="AG899" i="8"/>
  <c r="AG1507" i="8"/>
  <c r="AG1282" i="8"/>
  <c r="AV129" i="8"/>
  <c r="AV465" i="8"/>
  <c r="AV485" i="8"/>
  <c r="AG91" i="8"/>
  <c r="AV50" i="8"/>
  <c r="AV850" i="8"/>
  <c r="AV116" i="8"/>
  <c r="AV1148" i="8"/>
  <c r="AV515" i="8"/>
  <c r="AV1177" i="8"/>
  <c r="AG1028" i="8"/>
  <c r="AG678" i="8"/>
  <c r="AV1399" i="8"/>
  <c r="AV1057" i="8"/>
  <c r="AV250" i="8"/>
  <c r="AV1455" i="8"/>
  <c r="AV371" i="8"/>
  <c r="AV27" i="8"/>
  <c r="AG887" i="8"/>
  <c r="AV887" i="8" s="1"/>
  <c r="AG55" i="8"/>
  <c r="AV55" i="8" s="1"/>
  <c r="AG32" i="8"/>
  <c r="AV32" i="8" s="1"/>
  <c r="AG806" i="8"/>
  <c r="AV806" i="8" s="1"/>
  <c r="AG742" i="8"/>
  <c r="AV742" i="8" s="1"/>
  <c r="AG33" i="8"/>
  <c r="AV33" i="8" s="1"/>
  <c r="AG861" i="8"/>
  <c r="AV861" i="8" s="1"/>
  <c r="AG1027" i="8"/>
  <c r="AV1027" i="8" s="1"/>
  <c r="AG1405" i="8"/>
  <c r="AV1405" i="8" s="1"/>
  <c r="AG196" i="8"/>
  <c r="AV196" i="8" s="1"/>
  <c r="AG665" i="8"/>
  <c r="AV665" i="8" s="1"/>
  <c r="AG7" i="8"/>
  <c r="AV7" i="8" s="1"/>
  <c r="AG754" i="8"/>
  <c r="AV754" i="8" s="1"/>
  <c r="AG761" i="8"/>
  <c r="AV761" i="8" s="1"/>
  <c r="AG150" i="8"/>
  <c r="AV150" i="8" s="1"/>
  <c r="AG1362" i="8"/>
  <c r="AV1362" i="8" s="1"/>
  <c r="AG1295" i="8"/>
  <c r="AV1295" i="8" s="1"/>
  <c r="AG1518" i="8"/>
  <c r="AV1518" i="8" s="1"/>
  <c r="AG14" i="8"/>
  <c r="AG1183" i="8"/>
  <c r="AV1183" i="8" s="1"/>
  <c r="AG1118" i="8"/>
  <c r="AV1118" i="8" s="1"/>
  <c r="AG962" i="8"/>
  <c r="AV962" i="8" s="1"/>
  <c r="AG472" i="8"/>
  <c r="AG408" i="8"/>
  <c r="AV408" i="8" s="1"/>
  <c r="AG705" i="8"/>
  <c r="AV705" i="8" s="1"/>
  <c r="AG662" i="8"/>
  <c r="AV662" i="8" s="1"/>
  <c r="AG1262" i="8"/>
  <c r="AV1262" i="8" s="1"/>
  <c r="AG865" i="8"/>
  <c r="AV865" i="8" s="1"/>
  <c r="AG672" i="8"/>
  <c r="AV672" i="8" s="1"/>
  <c r="AG346" i="8"/>
  <c r="AV346" i="8" s="1"/>
  <c r="AG824" i="8"/>
  <c r="AV824" i="8" s="1"/>
  <c r="AG219" i="8"/>
  <c r="AV219" i="8" s="1"/>
  <c r="AG236" i="8"/>
  <c r="AV236" i="8" s="1"/>
  <c r="AG613" i="8"/>
  <c r="AV613" i="8" s="1"/>
  <c r="AG522" i="8"/>
  <c r="AV522" i="8" s="1"/>
  <c r="AG828" i="8"/>
  <c r="AV828" i="8" s="1"/>
  <c r="AG1031" i="8"/>
  <c r="AV1031" i="8" s="1"/>
  <c r="AG1223" i="8"/>
  <c r="AV1223" i="8" s="1"/>
  <c r="AG640" i="8"/>
  <c r="AV640" i="8" s="1"/>
  <c r="AG621" i="8"/>
  <c r="AV621" i="8" s="1"/>
  <c r="AG1092" i="8"/>
  <c r="AV1092" i="8" s="1"/>
  <c r="AG1200" i="8"/>
  <c r="AV1200" i="8" s="1"/>
  <c r="AG356" i="8"/>
  <c r="AV356" i="8" s="1"/>
  <c r="AG322" i="8"/>
  <c r="AV322" i="8" s="1"/>
  <c r="AG353" i="8"/>
  <c r="AV353" i="8" s="1"/>
  <c r="AG622" i="8"/>
  <c r="AV622" i="8" s="1"/>
  <c r="AG636" i="8"/>
  <c r="AV636" i="8" s="1"/>
  <c r="AG175" i="8"/>
  <c r="AV175" i="8" s="1"/>
  <c r="AG970" i="8"/>
  <c r="AV970" i="8" s="1"/>
  <c r="AG136" i="8"/>
  <c r="AV136" i="8" s="1"/>
  <c r="AG450" i="8"/>
  <c r="AV450" i="8" s="1"/>
  <c r="AG866" i="8"/>
  <c r="AV866" i="8" s="1"/>
  <c r="AG840" i="8"/>
  <c r="AV840" i="8" s="1"/>
  <c r="AG777" i="8"/>
  <c r="AV777" i="8" s="1"/>
  <c r="AG1479" i="8"/>
  <c r="AV1479" i="8" s="1"/>
  <c r="AG1172" i="8"/>
  <c r="AV1172" i="8" s="1"/>
  <c r="AG847" i="8"/>
  <c r="AV847" i="8" s="1"/>
  <c r="AG666" i="8"/>
  <c r="AV666" i="8" s="1"/>
  <c r="AG92" i="8"/>
  <c r="AV92" i="8" s="1"/>
  <c r="AG1078" i="8"/>
  <c r="AV1078" i="8" s="1"/>
  <c r="AG420" i="8"/>
  <c r="AV420" i="8" s="1"/>
  <c r="AG816" i="8"/>
  <c r="AV816" i="8" s="1"/>
  <c r="AG1468" i="8"/>
  <c r="AV1468" i="8" s="1"/>
  <c r="AG294" i="8"/>
  <c r="AV294" i="8" s="1"/>
  <c r="AG692" i="8"/>
  <c r="AV692" i="8" s="1"/>
  <c r="AG1369" i="8"/>
  <c r="AV1369" i="8" s="1"/>
  <c r="AG1179" i="8"/>
  <c r="AV1179" i="8" s="1"/>
  <c r="AG235" i="8"/>
  <c r="AV235" i="8" s="1"/>
  <c r="AG361" i="8"/>
  <c r="AV361" i="8" s="1"/>
  <c r="AG535" i="8"/>
  <c r="AV535" i="8" s="1"/>
  <c r="AG432" i="8"/>
  <c r="AV432" i="8" s="1"/>
  <c r="AG471" i="8"/>
  <c r="AV471" i="8" s="1"/>
  <c r="AG1176" i="8"/>
  <c r="AV1176" i="8" s="1"/>
  <c r="AG379" i="8"/>
  <c r="AV379" i="8" s="1"/>
  <c r="AG708" i="8"/>
  <c r="AV708" i="8" s="1"/>
  <c r="AG1361" i="8"/>
  <c r="AV1361" i="8" s="1"/>
  <c r="AG1359" i="8"/>
  <c r="AV1359" i="8" s="1"/>
  <c r="AG1016" i="8"/>
  <c r="AV1016" i="8" s="1"/>
  <c r="AV1158" i="8"/>
  <c r="AG893" i="8"/>
  <c r="AV893" i="8" s="1"/>
  <c r="AG526" i="8"/>
  <c r="AV526" i="8" s="1"/>
  <c r="AV778" i="8"/>
  <c r="AV265" i="8"/>
  <c r="AG105" i="8"/>
  <c r="AV1377" i="8"/>
  <c r="AV98" i="8"/>
  <c r="AV637" i="8"/>
  <c r="AV1434" i="8"/>
  <c r="AV652" i="8"/>
  <c r="AV863" i="8"/>
  <c r="AV498" i="8"/>
  <c r="AV869" i="8"/>
  <c r="AV998" i="8"/>
  <c r="AV1482" i="8"/>
  <c r="AV1306" i="8"/>
  <c r="AV802" i="8"/>
  <c r="AV627" i="8"/>
  <c r="AV1044" i="8"/>
  <c r="AV834" i="8"/>
  <c r="AV908" i="8"/>
  <c r="AV221" i="8"/>
  <c r="AV567" i="8"/>
  <c r="AV24" i="8"/>
  <c r="AZ24" i="8" s="1"/>
  <c r="BB24" i="8" s="1"/>
  <c r="AV734" i="8"/>
  <c r="AV1417" i="8"/>
  <c r="AV776" i="8"/>
  <c r="AV511" i="8"/>
  <c r="AV750" i="8"/>
  <c r="AV775" i="8"/>
  <c r="AV900" i="8"/>
  <c r="AV454" i="8"/>
  <c r="AV1189" i="8"/>
  <c r="AV723" i="8"/>
  <c r="AG837" i="8"/>
  <c r="AV1155" i="8"/>
  <c r="AV568" i="8"/>
  <c r="AV1346" i="8"/>
  <c r="AV767" i="8"/>
  <c r="AG131" i="8"/>
  <c r="AG1150" i="8"/>
  <c r="AG335" i="8"/>
  <c r="AV335" i="8" s="1"/>
  <c r="AV1289" i="8"/>
  <c r="AV1437" i="8"/>
  <c r="AG1430" i="8"/>
  <c r="AG923" i="8"/>
  <c r="AV923" i="8" s="1"/>
  <c r="AG1038" i="8"/>
  <c r="AV1038" i="8" s="1"/>
  <c r="AG1058" i="8"/>
  <c r="AV1058" i="8" s="1"/>
  <c r="AV258" i="8"/>
  <c r="AV1380" i="8"/>
  <c r="AV1496" i="8"/>
  <c r="AV1009" i="8"/>
  <c r="AG1075" i="8"/>
  <c r="AV407" i="8"/>
  <c r="AV417" i="8"/>
  <c r="AV452" i="8"/>
  <c r="AV1112" i="8"/>
  <c r="AV1208" i="8"/>
  <c r="AG807" i="8"/>
  <c r="AG171" i="8"/>
  <c r="AV1427" i="8"/>
  <c r="AV1164" i="8"/>
  <c r="AG1127" i="8"/>
  <c r="AV1127" i="8" s="1"/>
  <c r="AG1241" i="8"/>
  <c r="AG463" i="8"/>
  <c r="AV463" i="8" s="1"/>
  <c r="AV653" i="8"/>
  <c r="AV601" i="8"/>
  <c r="AV25" i="8"/>
  <c r="AV1253" i="8"/>
  <c r="AG372" i="8"/>
  <c r="AG15" i="8"/>
  <c r="AV15" i="8" s="1"/>
  <c r="AZ15" i="8" s="1"/>
  <c r="BB15" i="8" s="1"/>
  <c r="AG1261" i="8"/>
  <c r="AV1449" i="8"/>
  <c r="AV1252" i="8"/>
  <c r="AV456" i="8"/>
  <c r="AV1130" i="8"/>
  <c r="AV1313" i="8"/>
  <c r="AV1528" i="8"/>
  <c r="AV1032" i="8"/>
  <c r="AG821" i="8"/>
  <c r="AV281" i="8"/>
  <c r="AV238" i="8"/>
  <c r="AV1129" i="8"/>
  <c r="AG1347" i="8"/>
  <c r="AV1347" i="8" s="1"/>
  <c r="AV348" i="8"/>
  <c r="AG540" i="8"/>
  <c r="AV540" i="8" s="1"/>
  <c r="AG585" i="8"/>
  <c r="AV585" i="8" s="1"/>
  <c r="AG295" i="8"/>
  <c r="AV295" i="8" s="1"/>
  <c r="AG829" i="8"/>
  <c r="AV829" i="8" s="1"/>
  <c r="AG1152" i="8"/>
  <c r="AV1152" i="8" s="1"/>
  <c r="AG903" i="8"/>
  <c r="AV903" i="8" s="1"/>
  <c r="AG1297" i="8"/>
  <c r="AV1297" i="8" s="1"/>
  <c r="AG646" i="8"/>
  <c r="AV646" i="8" s="1"/>
  <c r="AG414" i="8"/>
  <c r="AV414" i="8" s="1"/>
  <c r="AG1209" i="8"/>
  <c r="AV1209" i="8" s="1"/>
  <c r="AG324" i="8"/>
  <c r="AV324" i="8" s="1"/>
  <c r="AG1272" i="8"/>
  <c r="AV1272" i="8" s="1"/>
  <c r="AG436" i="8"/>
  <c r="AV436" i="8" s="1"/>
  <c r="AG339" i="8"/>
  <c r="AV339" i="8" s="1"/>
  <c r="AG1337" i="8"/>
  <c r="AV1337" i="8" s="1"/>
  <c r="AG96" i="8"/>
  <c r="AV96" i="8" s="1"/>
  <c r="AG857" i="8"/>
  <c r="AV857" i="8" s="1"/>
  <c r="AG964" i="8"/>
  <c r="AV964" i="8" s="1"/>
  <c r="AG366" i="8"/>
  <c r="AV366" i="8" s="1"/>
  <c r="AG141" i="8"/>
  <c r="AV141" i="8" s="1"/>
  <c r="AG810" i="8"/>
  <c r="AG349" i="8"/>
  <c r="AV349" i="8" s="1"/>
  <c r="AG1293" i="8"/>
  <c r="AV1293" i="8" s="1"/>
  <c r="AG200" i="8"/>
  <c r="AV200" i="8" s="1"/>
  <c r="AG201" i="8"/>
  <c r="AV201" i="8" s="1"/>
  <c r="AG1424" i="8"/>
  <c r="AV1424" i="8" s="1"/>
  <c r="AG524" i="8"/>
  <c r="AV524" i="8" s="1"/>
  <c r="AG1085" i="8"/>
  <c r="AV1085" i="8" s="1"/>
  <c r="AG542" i="8"/>
  <c r="AV542" i="8" s="1"/>
  <c r="AG470" i="8"/>
  <c r="AV470" i="8" s="1"/>
  <c r="AG1395" i="8"/>
  <c r="AV1395" i="8" s="1"/>
  <c r="AG1043" i="8"/>
  <c r="AV1043" i="8" s="1"/>
  <c r="AG431" i="8"/>
  <c r="AV431" i="8" s="1"/>
  <c r="AG565" i="8"/>
  <c r="AV565" i="8" s="1"/>
  <c r="AG1462" i="8"/>
  <c r="AV1462" i="8" s="1"/>
  <c r="AG1467" i="8"/>
  <c r="AV1467" i="8" s="1"/>
  <c r="AG469" i="8"/>
  <c r="AV469" i="8" s="1"/>
  <c r="AG203" i="8"/>
  <c r="AV203" i="8" s="1"/>
  <c r="AG12" i="8"/>
  <c r="AV12" i="8" s="1"/>
  <c r="AZ12" i="8" s="1"/>
  <c r="BB12" i="8" s="1"/>
  <c r="AG53" i="8"/>
  <c r="AV53" i="8" s="1"/>
  <c r="AG255" i="8"/>
  <c r="AV255" i="8" s="1"/>
  <c r="AG670" i="8"/>
  <c r="AV670" i="8" s="1"/>
  <c r="AG123" i="8"/>
  <c r="AV123" i="8" s="1"/>
  <c r="AG867" i="8"/>
  <c r="AV867" i="8" s="1"/>
  <c r="AG779" i="8"/>
  <c r="AV779" i="8" s="1"/>
  <c r="AG949" i="8"/>
  <c r="AG220" i="8"/>
  <c r="AV220" i="8" s="1"/>
  <c r="AG808" i="8"/>
  <c r="AG1131" i="8"/>
  <c r="AV1131" i="8" s="1"/>
  <c r="AG868" i="8"/>
  <c r="AV868" i="8" s="1"/>
  <c r="AG1420" i="8"/>
  <c r="AV1420" i="8" s="1"/>
  <c r="AG521" i="8"/>
  <c r="AV521" i="8" s="1"/>
  <c r="AG1165" i="8"/>
  <c r="AV1165" i="8" s="1"/>
  <c r="AG1169" i="8"/>
  <c r="AV1169" i="8" s="1"/>
  <c r="AG157" i="8"/>
  <c r="AV157" i="8" s="1"/>
  <c r="AG591" i="8"/>
  <c r="AV591" i="8" s="1"/>
  <c r="AG1387" i="8"/>
  <c r="AV1387" i="8" s="1"/>
  <c r="AG474" i="8"/>
  <c r="AV474" i="8" s="1"/>
  <c r="AG509" i="8"/>
  <c r="AV509" i="8" s="1"/>
  <c r="AG951" i="8"/>
  <c r="AV951" i="8" s="1"/>
  <c r="AG980" i="8"/>
  <c r="AV980" i="8" s="1"/>
  <c r="AG823" i="8"/>
  <c r="AV823" i="8" s="1"/>
  <c r="AG1271" i="8"/>
  <c r="AV1271" i="8" s="1"/>
  <c r="AG1419" i="8"/>
  <c r="AV1419" i="8" s="1"/>
  <c r="AG222" i="8"/>
  <c r="AV222" i="8" s="1"/>
  <c r="AG1371" i="8"/>
  <c r="AV1371" i="8" s="1"/>
  <c r="AG539" i="8"/>
  <c r="AV539" i="8" s="1"/>
  <c r="AG1279" i="8"/>
  <c r="AV1279" i="8" s="1"/>
  <c r="AG992" i="8"/>
  <c r="AV992" i="8" s="1"/>
  <c r="AG1231" i="8"/>
  <c r="AV1231" i="8" s="1"/>
  <c r="AG433" i="8"/>
  <c r="AV433" i="8" s="1"/>
  <c r="AG384" i="8"/>
  <c r="AV384" i="8" s="1"/>
  <c r="AG1294" i="8"/>
  <c r="AV1294" i="8" s="1"/>
  <c r="AG29" i="8"/>
  <c r="AV29" i="8" s="1"/>
  <c r="AG399" i="8"/>
  <c r="AV399" i="8" s="1"/>
  <c r="AG796" i="8"/>
  <c r="AV796" i="8" s="1"/>
  <c r="AG679" i="8"/>
  <c r="AV679" i="8" s="1"/>
  <c r="AG286" i="8"/>
  <c r="AV286" i="8" s="1"/>
  <c r="AG312" i="8"/>
  <c r="AV312" i="8" s="1"/>
  <c r="AG1392" i="8"/>
  <c r="AV1392" i="8" s="1"/>
  <c r="AG132" i="8"/>
  <c r="AV132" i="8" s="1"/>
  <c r="AG1066" i="8"/>
  <c r="AV1066" i="8" s="1"/>
  <c r="AG635" i="8"/>
  <c r="AV635" i="8" s="1"/>
  <c r="AG174" i="8"/>
  <c r="AV174" i="8" s="1"/>
  <c r="AG1524" i="8"/>
  <c r="AV1524" i="8" s="1"/>
  <c r="AG183" i="8"/>
  <c r="AV183" i="8" s="1"/>
  <c r="AG598" i="8"/>
  <c r="AV598" i="8" s="1"/>
  <c r="AG1102" i="8"/>
  <c r="AV1102" i="8" s="1"/>
  <c r="AG421" i="8"/>
  <c r="AV421" i="8" s="1"/>
  <c r="AG385" i="8"/>
  <c r="AV385" i="8" s="1"/>
  <c r="AG1426" i="8"/>
  <c r="AV1426" i="8" s="1"/>
  <c r="AG718" i="8"/>
  <c r="AV718" i="8" s="1"/>
  <c r="AG1365" i="8"/>
  <c r="AV1365" i="8" s="1"/>
  <c r="AG687" i="8"/>
  <c r="AV687" i="8" s="1"/>
  <c r="AG1212" i="8"/>
  <c r="AV1212" i="8" s="1"/>
  <c r="AG1409" i="8"/>
  <c r="AV1409" i="8" s="1"/>
  <c r="AG344" i="8"/>
  <c r="AV344" i="8" s="1"/>
  <c r="AV810" i="8"/>
  <c r="AV1093" i="8"/>
  <c r="AG842" i="8"/>
  <c r="AG1204" i="8"/>
  <c r="AG124" i="8"/>
  <c r="AG1138" i="8"/>
  <c r="AV298" i="8"/>
  <c r="AV647" i="8"/>
  <c r="AG572" i="8"/>
  <c r="AV572" i="8" s="1"/>
  <c r="AV596" i="8"/>
  <c r="AV826" i="8"/>
  <c r="AG457" i="8"/>
  <c r="AV429" i="8"/>
  <c r="AV1203" i="8"/>
  <c r="AV551" i="8"/>
  <c r="AV438" i="8"/>
  <c r="AV733" i="8"/>
  <c r="AV932" i="8"/>
  <c r="AV571" i="8"/>
  <c r="AV555" i="8"/>
  <c r="AV1385" i="8"/>
  <c r="AV162" i="8"/>
  <c r="AV269" i="8"/>
  <c r="AV758" i="8"/>
  <c r="AV300" i="8"/>
  <c r="AV643" i="8"/>
  <c r="AV1181" i="8"/>
  <c r="AV757" i="8"/>
  <c r="AV148" i="8"/>
  <c r="AV1499" i="8"/>
  <c r="AV756" i="8"/>
  <c r="AV350" i="8"/>
  <c r="AV808" i="8"/>
  <c r="AV707" i="8"/>
  <c r="AV1510" i="8"/>
  <c r="AV906" i="8"/>
  <c r="AV3" i="8"/>
  <c r="AV192" i="8"/>
  <c r="AV172" i="8"/>
  <c r="AV67" i="8"/>
  <c r="AV933" i="8"/>
  <c r="AV257" i="8"/>
  <c r="AV1443" i="8"/>
  <c r="AV182" i="8"/>
  <c r="AV120" i="8"/>
  <c r="AV412" i="8"/>
  <c r="AV280" i="8"/>
  <c r="AV562" i="8"/>
  <c r="AV949" i="8"/>
  <c r="AV1206" i="8"/>
  <c r="AV418" i="8"/>
  <c r="AV553" i="8"/>
  <c r="AV849" i="8"/>
  <c r="AV169" i="8"/>
  <c r="AV508" i="8"/>
  <c r="AV618" i="8"/>
  <c r="AV620" i="8"/>
  <c r="AV1343" i="8"/>
  <c r="AV751" i="8"/>
  <c r="AV460" i="8"/>
  <c r="AV738" i="8"/>
  <c r="AV1489" i="8"/>
  <c r="AV1265" i="8"/>
  <c r="AV362" i="8"/>
  <c r="AV994" i="8"/>
  <c r="AV1003" i="8"/>
  <c r="AV986" i="8"/>
  <c r="AV483" i="8"/>
  <c r="AV890" i="8"/>
  <c r="AV1000" i="8"/>
  <c r="AV765" i="8"/>
  <c r="AV805" i="8"/>
  <c r="AV628" i="8"/>
  <c r="AV30" i="8"/>
  <c r="AG1151" i="8"/>
  <c r="AG547" i="8"/>
  <c r="AG367" i="8"/>
  <c r="AG453" i="8"/>
  <c r="AV846" i="8"/>
  <c r="AV146" i="8"/>
  <c r="AV603" i="8"/>
  <c r="AV461" i="8"/>
  <c r="AV606" i="8"/>
  <c r="AG59" i="8"/>
  <c r="AG173" i="8"/>
  <c r="AV173" i="8" s="1"/>
  <c r="AG676" i="8"/>
  <c r="AV676" i="8" s="1"/>
  <c r="AG716" i="8"/>
  <c r="AV716" i="8" s="1"/>
  <c r="AG1332" i="8"/>
  <c r="AV1229" i="8"/>
  <c r="AV473" i="8"/>
  <c r="AG164" i="8"/>
  <c r="AG1326" i="8"/>
  <c r="AV624" i="8"/>
  <c r="AV1215" i="8"/>
  <c r="AG1396" i="8"/>
  <c r="AV1396" i="8" s="1"/>
  <c r="AV112" i="8"/>
  <c r="AG921" i="8"/>
  <c r="AV921" i="8" s="1"/>
  <c r="AV1077" i="8"/>
  <c r="AG1041" i="8"/>
  <c r="AV145" i="8"/>
  <c r="AG190" i="8"/>
  <c r="AG1394" i="8"/>
  <c r="AV1408" i="8"/>
  <c r="AV1446" i="8"/>
  <c r="AV1147" i="8"/>
  <c r="AV875" i="8"/>
  <c r="AV387" i="8"/>
  <c r="AG46" i="8"/>
  <c r="AG1474" i="8"/>
  <c r="AG1110" i="8"/>
  <c r="AG550" i="8"/>
  <c r="AV138" i="8"/>
  <c r="AV215" i="8"/>
  <c r="AV1255" i="8"/>
  <c r="AV1238" i="8"/>
  <c r="AG1448" i="8"/>
  <c r="AG557" i="8"/>
  <c r="AG1331" i="8"/>
  <c r="AV1331" i="8" s="1"/>
  <c r="AV251" i="8"/>
  <c r="AV305" i="8"/>
  <c r="AV56" i="8"/>
  <c r="AV626" i="8"/>
  <c r="AV1414" i="8"/>
  <c r="AV1116" i="8"/>
  <c r="AV451" i="8"/>
  <c r="AG1381" i="8"/>
  <c r="AV191" i="8"/>
  <c r="AV1490" i="8"/>
  <c r="AG1121" i="8"/>
  <c r="AG1375" i="8"/>
  <c r="AG661" i="8"/>
  <c r="AV862" i="8"/>
  <c r="AV895" i="8"/>
  <c r="AV1190" i="8"/>
  <c r="AV226" i="8"/>
  <c r="AV1428" i="8"/>
  <c r="AV271" i="8"/>
  <c r="AG760" i="8"/>
  <c r="AV760" i="8" s="1"/>
  <c r="AG790" i="8"/>
  <c r="AV790" i="8" s="1"/>
  <c r="AG184" i="8"/>
  <c r="AV184" i="8" s="1"/>
  <c r="AG1370" i="8"/>
  <c r="AV1370" i="8" s="1"/>
  <c r="AG1397" i="8"/>
  <c r="AV1397" i="8" s="1"/>
  <c r="AG1529" i="8"/>
  <c r="AV1529" i="8" s="1"/>
  <c r="AG1055" i="8"/>
  <c r="AV1055" i="8" s="1"/>
  <c r="AG1477" i="8"/>
  <c r="AV1477" i="8" s="1"/>
  <c r="AG87" i="8"/>
  <c r="AV87" i="8" s="1"/>
  <c r="AG809" i="8"/>
  <c r="AV809" i="8" s="1"/>
  <c r="AG133" i="8"/>
  <c r="AV133" i="8" s="1"/>
  <c r="AG1222" i="8"/>
  <c r="AV1222" i="8" s="1"/>
  <c r="AG197" i="8"/>
  <c r="AV197" i="8" s="1"/>
  <c r="AG852" i="8"/>
  <c r="AV852" i="8" s="1"/>
  <c r="AG266" i="8"/>
  <c r="AV266" i="8" s="1"/>
  <c r="AG812" i="8"/>
  <c r="AV812" i="8" s="1"/>
  <c r="AG28" i="8"/>
  <c r="AV28" i="8" s="1"/>
  <c r="AG655" i="8"/>
  <c r="AV655" i="8" s="1"/>
  <c r="AG18" i="8"/>
  <c r="AV18" i="8" s="1"/>
  <c r="AZ18" i="8" s="1"/>
  <c r="BB18" i="8" s="1"/>
  <c r="AG2" i="8"/>
  <c r="AG325" i="8"/>
  <c r="AV325" i="8" s="1"/>
  <c r="AG319" i="8"/>
  <c r="AV319" i="8" s="1"/>
  <c r="AG242" i="8"/>
  <c r="AV242" i="8" s="1"/>
  <c r="AG950" i="8"/>
  <c r="AV950" i="8" s="1"/>
  <c r="AG468" i="8"/>
  <c r="AV468" i="8" s="1"/>
  <c r="AG1225" i="8"/>
  <c r="AV1225" i="8" s="1"/>
  <c r="AG795" i="8"/>
  <c r="AV795" i="8" s="1"/>
  <c r="AG897" i="8"/>
  <c r="AV897" i="8" s="1"/>
  <c r="AG134" i="8"/>
  <c r="AV134" i="8" s="1"/>
  <c r="AG1005" i="8"/>
  <c r="AV1005" i="8" s="1"/>
  <c r="AG770" i="8"/>
  <c r="AG995" i="8"/>
  <c r="AV995" i="8" s="1"/>
  <c r="AG577" i="8"/>
  <c r="AV577" i="8" s="1"/>
  <c r="AG860" i="8"/>
  <c r="AV860" i="8" s="1"/>
  <c r="AG108" i="8"/>
  <c r="AV108" i="8" s="1"/>
  <c r="AG427" i="8"/>
  <c r="AV427" i="8" s="1"/>
  <c r="AG1188" i="8"/>
  <c r="AV1188" i="8" s="1"/>
  <c r="AG953" i="8"/>
  <c r="AV953" i="8" s="1"/>
  <c r="AG1290" i="8"/>
  <c r="AV1290" i="8" s="1"/>
  <c r="AG159" i="8"/>
  <c r="AV159" i="8" s="1"/>
  <c r="AG1492" i="8"/>
  <c r="AV1492" i="8" s="1"/>
  <c r="AG479" i="8"/>
  <c r="AV479" i="8" s="1"/>
  <c r="AG1224" i="8"/>
  <c r="AV1224" i="8" s="1"/>
  <c r="AG1256" i="8"/>
  <c r="AV1256" i="8" s="1"/>
  <c r="AG1132" i="8"/>
  <c r="AV1132" i="8" s="1"/>
  <c r="AG671" i="8"/>
  <c r="AV671" i="8" s="1"/>
  <c r="AG728" i="8"/>
  <c r="AV728" i="8" s="1"/>
  <c r="AG530" i="8"/>
  <c r="AV530" i="8" s="1"/>
  <c r="AG77" i="8"/>
  <c r="AV77" i="8" s="1"/>
  <c r="AG1219" i="8"/>
  <c r="AV1219" i="8" s="1"/>
  <c r="AG1384" i="8"/>
  <c r="AV1384" i="8" s="1"/>
  <c r="AG1398" i="8"/>
  <c r="AV1398" i="8" s="1"/>
  <c r="AG1483" i="8"/>
  <c r="AV1483" i="8" s="1"/>
  <c r="AG383" i="8"/>
  <c r="AV383" i="8" s="1"/>
  <c r="AG415" i="8"/>
  <c r="AV415" i="8" s="1"/>
  <c r="AG1170" i="8"/>
  <c r="AV1170" i="8" s="1"/>
  <c r="AG690" i="8"/>
  <c r="AV690" i="8" s="1"/>
  <c r="AG88" i="8"/>
  <c r="AV88" i="8" s="1"/>
  <c r="AG47" i="8"/>
  <c r="AV47" i="8" s="1"/>
  <c r="AG503" i="8"/>
  <c r="AV503" i="8" s="1"/>
  <c r="AG719" i="8"/>
  <c r="AV719" i="8" s="1"/>
  <c r="AG729" i="8"/>
  <c r="AV729" i="8" s="1"/>
  <c r="AG966" i="8"/>
  <c r="AV966" i="8" s="1"/>
  <c r="AG1205" i="8"/>
  <c r="AV1205" i="8" s="1"/>
  <c r="AG1014" i="8"/>
  <c r="AV1014" i="8" s="1"/>
  <c r="AG1227" i="8"/>
  <c r="AV1227" i="8" s="1"/>
  <c r="AG788" i="8"/>
  <c r="AV788" i="8" s="1"/>
  <c r="AG1308" i="8"/>
  <c r="AV1308" i="8" s="1"/>
  <c r="AG1182" i="8"/>
  <c r="AV1182" i="8" s="1"/>
  <c r="AG330" i="8"/>
  <c r="AV330" i="8" s="1"/>
  <c r="AG422" i="8"/>
  <c r="AV422" i="8" s="1"/>
  <c r="AG693" i="8"/>
  <c r="AV693" i="8" s="1"/>
  <c r="AG600" i="8"/>
  <c r="AV600" i="8" s="1"/>
  <c r="AG260" i="8"/>
  <c r="AV260" i="8" s="1"/>
  <c r="AG785" i="8"/>
  <c r="AV785" i="8" s="1"/>
  <c r="AG978" i="8"/>
  <c r="AV978" i="8" s="1"/>
  <c r="AG960" i="8"/>
  <c r="AV960" i="8" s="1"/>
  <c r="AG762" i="8"/>
  <c r="AV762" i="8" s="1"/>
  <c r="AG902" i="8"/>
  <c r="AV902" i="8" s="1"/>
  <c r="AG11" i="8"/>
  <c r="AV11" i="8" s="1"/>
  <c r="AZ11" i="8" s="1"/>
  <c r="BB11" i="8" s="1"/>
  <c r="AG130" i="8"/>
  <c r="AV130" i="8" s="1"/>
  <c r="AG514" i="8"/>
  <c r="AV514" i="8" s="1"/>
  <c r="AG1436" i="8"/>
  <c r="AV1436" i="8" s="1"/>
  <c r="AG317" i="8"/>
  <c r="AV317" i="8" s="1"/>
  <c r="AG561" i="8"/>
  <c r="AV561" i="8" s="1"/>
  <c r="AG247" i="8"/>
  <c r="AV247" i="8" s="1"/>
  <c r="AG494" i="8"/>
  <c r="AV494" i="8" s="1"/>
  <c r="AG1072" i="8"/>
  <c r="AV1072" i="8" s="1"/>
  <c r="AG827" i="8"/>
  <c r="AV827" i="8" s="1"/>
  <c r="AG1296" i="8"/>
  <c r="AV1296" i="8" s="1"/>
  <c r="AG740" i="8"/>
  <c r="AV740" i="8" s="1"/>
  <c r="AG264" i="8"/>
  <c r="AV264" i="8" s="1"/>
  <c r="AG564" i="8"/>
  <c r="AV564" i="8" s="1"/>
  <c r="AG202" i="8"/>
  <c r="AV202" i="8" s="1"/>
  <c r="AG390" i="8"/>
  <c r="AV390" i="8" s="1"/>
  <c r="AG1275" i="8"/>
  <c r="AV1275" i="8" s="1"/>
  <c r="AG1454" i="8"/>
  <c r="AV1454" i="8" s="1"/>
  <c r="AG1478" i="8"/>
  <c r="AV1478" i="8" s="1"/>
  <c r="AG176" i="8"/>
  <c r="AV176" i="8" s="1"/>
  <c r="AG279" i="8"/>
  <c r="AV279" i="8" s="1"/>
  <c r="AG38" i="8"/>
  <c r="AV38" i="8" s="1"/>
  <c r="AG158" i="8"/>
  <c r="AV158" i="8" s="1"/>
  <c r="AG940" i="8"/>
  <c r="AV940" i="8" s="1"/>
  <c r="AG1049" i="8"/>
  <c r="AV1049" i="8" s="1"/>
  <c r="AG1248" i="8"/>
  <c r="AV1248" i="8" s="1"/>
  <c r="AG1378" i="8"/>
  <c r="AV1378" i="8" s="1"/>
  <c r="AG1037" i="8"/>
  <c r="AV1037" i="8" s="1"/>
  <c r="AG945" i="8"/>
  <c r="AV945" i="8" s="1"/>
  <c r="AG941" i="8"/>
  <c r="AV941" i="8" s="1"/>
  <c r="AG475" i="8"/>
  <c r="AV475" i="8" s="1"/>
  <c r="AG1292" i="8"/>
  <c r="AV1292" i="8" s="1"/>
  <c r="AG793" i="8"/>
  <c r="AV793" i="8" s="1"/>
  <c r="AG570" i="8"/>
  <c r="AV570" i="8" s="1"/>
  <c r="AG382" i="8"/>
  <c r="AV382" i="8" s="1"/>
  <c r="AG563" i="8"/>
  <c r="AV563" i="8" s="1"/>
  <c r="AG616" i="8"/>
  <c r="AV616" i="8" s="1"/>
  <c r="AG1458" i="8"/>
  <c r="AV1458" i="8" s="1"/>
  <c r="AG1303" i="8"/>
  <c r="AV1303" i="8" s="1"/>
  <c r="AG706" i="8"/>
  <c r="AV706" i="8" s="1"/>
  <c r="AG943" i="8"/>
  <c r="AV943" i="8" s="1"/>
  <c r="AG588" i="8"/>
  <c r="AV588" i="8" s="1"/>
  <c r="AG135" i="8"/>
  <c r="AV135" i="8" s="1"/>
  <c r="AV1258" i="8"/>
  <c r="AV493" i="8"/>
  <c r="AV1334" i="8"/>
  <c r="AV97" i="8"/>
  <c r="AG1372" i="8"/>
  <c r="AV610" i="8"/>
  <c r="AG976" i="8"/>
  <c r="AV477" i="8"/>
  <c r="AV410" i="8"/>
  <c r="AV1074" i="8"/>
  <c r="AG713" i="8"/>
  <c r="AG49" i="8"/>
  <c r="AV58" i="8"/>
  <c r="AV273" i="8"/>
  <c r="AG272" i="8"/>
  <c r="AG426" i="8"/>
  <c r="AG919" i="8"/>
  <c r="AV256" i="8"/>
  <c r="AV246" i="8"/>
  <c r="AV259" i="8"/>
  <c r="AV1438" i="8"/>
  <c r="AV1011" i="8"/>
  <c r="AV464" i="8"/>
  <c r="AV979" i="8"/>
  <c r="AV617" i="8"/>
  <c r="AG502" i="8"/>
  <c r="AG787" i="8"/>
  <c r="AV204" i="8"/>
  <c r="AV35" i="8"/>
  <c r="AV1242" i="8"/>
  <c r="AV912" i="8"/>
  <c r="AV1153" i="8"/>
  <c r="AV1493" i="8"/>
  <c r="AV430" i="8"/>
  <c r="AG263" i="8"/>
  <c r="AV263" i="8" s="1"/>
  <c r="AV789" i="8"/>
  <c r="AV732" i="8"/>
  <c r="AV1413" i="8"/>
  <c r="AV534" i="8"/>
  <c r="AV558" i="8"/>
  <c r="AV770" i="8"/>
  <c r="AV1104" i="8"/>
  <c r="AV276" i="8"/>
  <c r="AV72" i="8"/>
  <c r="AV623" i="8"/>
  <c r="AV1407" i="8"/>
  <c r="AV161" i="8"/>
  <c r="AV939" i="8"/>
  <c r="AV701" i="8"/>
  <c r="AV519" i="8"/>
  <c r="AV1309" i="8"/>
  <c r="AV510" i="8"/>
  <c r="AV369" i="8"/>
  <c r="AV669" i="8"/>
  <c r="AV559" i="8"/>
  <c r="AV1484" i="8"/>
  <c r="AV1211" i="8"/>
  <c r="AV1193" i="8"/>
  <c r="AV973" i="8"/>
  <c r="AV406" i="8"/>
  <c r="AV1481" i="8"/>
  <c r="AV984" i="8"/>
  <c r="AV227" i="8"/>
  <c r="AV95" i="8"/>
  <c r="AV1469" i="8"/>
  <c r="AV1105" i="8"/>
  <c r="AV352" i="8"/>
  <c r="AV632" i="8"/>
  <c r="AV538" i="8"/>
  <c r="AV917" i="8"/>
  <c r="AV1382" i="8"/>
  <c r="AV466" i="8"/>
  <c r="AV1527" i="8"/>
  <c r="AV528" i="8"/>
  <c r="AV659" i="8"/>
  <c r="AV409" i="8"/>
  <c r="AG364" i="8"/>
  <c r="AG1006" i="8"/>
  <c r="AG1390" i="8"/>
  <c r="AG876" i="8"/>
  <c r="AV833" i="8"/>
  <c r="AV1488" i="8"/>
  <c r="AV854" i="8"/>
  <c r="AV1389" i="8"/>
  <c r="AG253" i="8"/>
  <c r="AV253" i="8" s="1"/>
  <c r="AG126" i="8"/>
  <c r="AG76" i="8"/>
  <c r="AV104" i="8"/>
  <c r="AV1418" i="8"/>
  <c r="AG957" i="8"/>
  <c r="AV927" i="8"/>
  <c r="AG969" i="8"/>
  <c r="AV969" i="8" s="1"/>
  <c r="AG819" i="8"/>
  <c r="AV819" i="8" s="1"/>
  <c r="AV1441" i="8"/>
  <c r="AV403" i="8"/>
  <c r="AV1512" i="8"/>
  <c r="AV480" i="8"/>
  <c r="AV1144" i="8"/>
  <c r="AV1091" i="8"/>
  <c r="AV1210" i="8"/>
  <c r="AV285" i="8"/>
  <c r="AV518" i="8"/>
  <c r="AV972" i="8"/>
  <c r="AV1035" i="8"/>
  <c r="AV1447" i="8"/>
  <c r="AG328" i="8"/>
  <c r="AG956" i="8"/>
  <c r="AG1146" i="8"/>
  <c r="AG691" i="8"/>
  <c r="AV140" i="8"/>
  <c r="AG1213" i="8"/>
  <c r="AG476" i="8"/>
  <c r="AV476" i="8" s="1"/>
  <c r="AG946" i="8"/>
  <c r="AG115" i="8"/>
  <c r="AG759" i="8"/>
  <c r="AG68" i="8"/>
  <c r="AG1383" i="8"/>
  <c r="AV523" i="8"/>
  <c r="AG955" i="8"/>
  <c r="AV955" i="8" s="1"/>
  <c r="AV321" i="8"/>
  <c r="AV1123" i="8"/>
  <c r="AV185" i="8"/>
  <c r="AZ16" i="8"/>
  <c r="BB16" i="8" s="1"/>
  <c r="AV922" i="8"/>
  <c r="AG1345" i="8"/>
  <c r="AV532" i="8"/>
  <c r="AV1366" i="8"/>
  <c r="AV107" i="8"/>
  <c r="AV1249" i="8"/>
  <c r="AV1497" i="8"/>
  <c r="AV947" i="8"/>
  <c r="AV1042" i="8"/>
  <c r="AV1048" i="8"/>
  <c r="AV90" i="8"/>
  <c r="AV928" i="8"/>
  <c r="AG1521" i="8"/>
  <c r="AG139" i="8"/>
  <c r="AG877" i="8"/>
  <c r="AV301" i="8"/>
  <c r="AV1013" i="8"/>
  <c r="AV400" i="8"/>
  <c r="AV1319" i="8"/>
  <c r="AV1036" i="8"/>
  <c r="AV1015" i="8"/>
  <c r="AV241" i="8"/>
  <c r="AV1023" i="8"/>
  <c r="AV1283" i="8"/>
  <c r="AV736" i="8"/>
  <c r="AV702" i="8"/>
  <c r="AV763" i="8"/>
  <c r="AV1526" i="8"/>
  <c r="AV228" i="8"/>
  <c r="AG1065" i="8"/>
  <c r="AV1065" i="8" s="1"/>
  <c r="AG683" i="8"/>
  <c r="AV683" i="8" s="1"/>
  <c r="AG9" i="8"/>
  <c r="AV9" i="8" s="1"/>
  <c r="AZ9" i="8" s="1"/>
  <c r="BB9" i="8" s="1"/>
  <c r="AG370" i="8"/>
  <c r="AV370" i="8" s="1"/>
  <c r="AG1108" i="8"/>
  <c r="AV1108" i="8" s="1"/>
  <c r="AG587" i="8"/>
  <c r="AV587" i="8" s="1"/>
  <c r="AG365" i="8"/>
  <c r="AV365" i="8" s="1"/>
  <c r="AG560" i="8"/>
  <c r="AV560" i="8" s="1"/>
  <c r="AG1460" i="8"/>
  <c r="AV1460" i="8" s="1"/>
  <c r="AG94" i="8"/>
  <c r="AV94" i="8" s="1"/>
  <c r="AG439" i="8"/>
  <c r="AV439" i="8" s="1"/>
  <c r="AG1166" i="8"/>
  <c r="AV1166" i="8" s="1"/>
  <c r="AG497" i="8"/>
  <c r="AV497" i="8" s="1"/>
  <c r="AG1349" i="8"/>
  <c r="AV1349" i="8" s="1"/>
  <c r="AG36" i="8"/>
  <c r="AV36" i="8" s="1"/>
  <c r="AG1010" i="8"/>
  <c r="AV1010" i="8" s="1"/>
  <c r="AG1251" i="8"/>
  <c r="AV1251" i="8" s="1"/>
  <c r="AG360" i="8"/>
  <c r="AV360" i="8" s="1"/>
  <c r="AG311" i="8"/>
  <c r="AV311" i="8" s="1"/>
  <c r="AG1373" i="8"/>
  <c r="AV1373" i="8" s="1"/>
  <c r="AG152" i="8"/>
  <c r="AV152" i="8" s="1"/>
  <c r="AG1523" i="8"/>
  <c r="AV1523" i="8" s="1"/>
  <c r="AG1259" i="8"/>
  <c r="AV1259" i="8" s="1"/>
  <c r="AG388" i="8"/>
  <c r="AV388" i="8" s="1"/>
  <c r="AG396" i="8"/>
  <c r="AV396" i="8" s="1"/>
  <c r="AG664" i="8"/>
  <c r="AV664" i="8" s="1"/>
  <c r="AG504" i="8"/>
  <c r="AV504" i="8" s="1"/>
  <c r="AG1388" i="8"/>
  <c r="AV1388" i="8" s="1"/>
  <c r="AG925" i="8"/>
  <c r="AV925" i="8" s="1"/>
  <c r="AG1353" i="8"/>
  <c r="AV1353" i="8" s="1"/>
  <c r="AG1017" i="8"/>
  <c r="AV1017" i="8" s="1"/>
  <c r="AG231" i="8"/>
  <c r="AV231" i="8" s="1"/>
  <c r="AG1465" i="8"/>
  <c r="AV1465" i="8" s="1"/>
  <c r="AG1325" i="8"/>
  <c r="AG870" i="8"/>
  <c r="AV870" i="8" s="1"/>
  <c r="AG337" i="8"/>
  <c r="AV337" i="8" s="1"/>
  <c r="AG1122" i="8"/>
  <c r="AV1122" i="8" s="1"/>
  <c r="AG1314" i="8"/>
  <c r="AV1314" i="8" s="1"/>
  <c r="AG818" i="8"/>
  <c r="AV818" i="8" s="1"/>
  <c r="AG1125" i="8"/>
  <c r="AV1125" i="8" s="1"/>
  <c r="AG282" i="8"/>
  <c r="AV282" i="8" s="1"/>
  <c r="AG1270" i="8"/>
  <c r="AV1270" i="8" s="1"/>
  <c r="AG1163" i="8"/>
  <c r="AV1163" i="8" s="1"/>
  <c r="AG291" i="8"/>
  <c r="AV291" i="8" s="1"/>
  <c r="AG694" i="8"/>
  <c r="AV694" i="8" s="1"/>
  <c r="AG944" i="8"/>
  <c r="AV944" i="8" s="1"/>
  <c r="AG488" i="8"/>
  <c r="AV488" i="8" s="1"/>
  <c r="AG938" i="8"/>
  <c r="AV938" i="8" s="1"/>
  <c r="AG926" i="8"/>
  <c r="AV926" i="8" s="1"/>
  <c r="AG1178" i="8"/>
  <c r="AV1178" i="8" s="1"/>
  <c r="AG179" i="8"/>
  <c r="AV179" i="8" s="1"/>
  <c r="AG1007" i="8"/>
  <c r="AV1007" i="8" s="1"/>
  <c r="AG721" i="8"/>
  <c r="AV721" i="8" s="1"/>
  <c r="AG194" i="8"/>
  <c r="AV194" i="8" s="1"/>
  <c r="AG1233" i="8"/>
  <c r="AV1233" i="8" s="1"/>
  <c r="AG1239" i="8"/>
  <c r="AV1239" i="8" s="1"/>
  <c r="AG42" i="8"/>
  <c r="AV42" i="8" s="1"/>
  <c r="AG1257" i="8"/>
  <c r="AV1257" i="8" s="1"/>
  <c r="AG1052" i="8"/>
  <c r="AV1052" i="8" s="1"/>
  <c r="AG62" i="8"/>
  <c r="AV62" i="8" s="1"/>
  <c r="AG1196" i="8"/>
  <c r="AV1196" i="8" s="1"/>
  <c r="AG283" i="8"/>
  <c r="AV283" i="8" s="1"/>
  <c r="AG1502" i="8"/>
  <c r="AV1502" i="8" s="1"/>
  <c r="AG801" i="8"/>
  <c r="AV801" i="8" s="1"/>
  <c r="AG122" i="8"/>
  <c r="AV122" i="8" s="1"/>
  <c r="AG988" i="8"/>
  <c r="AV988" i="8" s="1"/>
  <c r="AG1360" i="8"/>
  <c r="AV1360" i="8" s="1"/>
  <c r="AG935" i="8"/>
  <c r="AV935" i="8" s="1"/>
  <c r="AG644" i="8"/>
  <c r="AV644" i="8" s="1"/>
  <c r="AG607" i="8"/>
  <c r="AV607" i="8" s="1"/>
  <c r="AG1318" i="8"/>
  <c r="AV1318" i="8" s="1"/>
  <c r="AG386" i="8"/>
  <c r="AV386" i="8" s="1"/>
  <c r="AG1021" i="8"/>
  <c r="AV1021" i="8" s="1"/>
  <c r="AG1336" i="8"/>
  <c r="AV1336" i="8" s="1"/>
  <c r="AG147" i="8"/>
  <c r="AV147" i="8" s="1"/>
  <c r="AG730" i="8"/>
  <c r="AV730" i="8" s="1"/>
  <c r="AG66" i="8"/>
  <c r="AV66" i="8" s="1"/>
  <c r="AG1187" i="8"/>
  <c r="AV1187" i="8" s="1"/>
  <c r="AG1073" i="8"/>
  <c r="AV1073" i="8" s="1"/>
  <c r="AG149" i="8"/>
  <c r="AV149" i="8" s="1"/>
  <c r="AG748" i="8"/>
  <c r="AV748" i="8" s="1"/>
  <c r="AG1445" i="8"/>
  <c r="AV1445" i="8" s="1"/>
  <c r="AG641" i="8"/>
  <c r="AV641" i="8" s="1"/>
  <c r="AG1047" i="8"/>
  <c r="AV1047" i="8" s="1"/>
  <c r="AG749" i="8"/>
  <c r="AV749" i="8" s="1"/>
  <c r="AG229" i="8"/>
  <c r="AV229" i="8" s="1"/>
  <c r="AG233" i="8"/>
  <c r="AV233" i="8" s="1"/>
  <c r="AG1504" i="8"/>
  <c r="AV1504" i="8" s="1"/>
  <c r="AG696" i="8"/>
  <c r="AV696" i="8" s="1"/>
  <c r="AG441" i="8"/>
  <c r="AV441" i="8" s="1"/>
  <c r="AG1444" i="8"/>
  <c r="AV1444" i="8" s="1"/>
  <c r="AG1506" i="8"/>
  <c r="AV1506" i="8" s="1"/>
  <c r="AG891" i="8"/>
  <c r="AV891" i="8" s="1"/>
  <c r="AG1406" i="8"/>
  <c r="AV1406" i="8" s="1"/>
  <c r="AG872" i="8"/>
  <c r="AV872" i="8" s="1"/>
  <c r="AG619" i="8"/>
  <c r="AV619" i="8" s="1"/>
  <c r="AG486" i="8"/>
  <c r="AV486" i="8" s="1"/>
  <c r="AG1404" i="8"/>
  <c r="AV1404" i="8" s="1"/>
  <c r="AG289" i="8"/>
  <c r="AV289" i="8" s="1"/>
  <c r="AG1357" i="8"/>
  <c r="AV1357" i="8" s="1"/>
  <c r="AG1519" i="8"/>
  <c r="AV1519" i="8" s="1"/>
  <c r="AG726" i="8"/>
  <c r="AV726" i="8" s="1"/>
  <c r="AG781" i="8"/>
  <c r="AV781" i="8" s="1"/>
  <c r="AG336" i="8"/>
  <c r="AV336" i="8" s="1"/>
  <c r="AG838" i="8"/>
  <c r="AV838" i="8" s="1"/>
  <c r="AG209" i="8"/>
  <c r="AV209" i="8" s="1"/>
  <c r="AG1274" i="8"/>
  <c r="AV1274" i="8" s="1"/>
  <c r="AG745" i="8"/>
  <c r="AV745" i="8" s="1"/>
  <c r="AG798" i="8"/>
  <c r="AV798" i="8" s="1"/>
  <c r="AG752" i="8"/>
  <c r="AV752" i="8" s="1"/>
  <c r="AG878" i="8"/>
  <c r="AV878" i="8" s="1"/>
  <c r="AG1457" i="8"/>
  <c r="AV1457" i="8" s="1"/>
  <c r="AG443" i="8"/>
  <c r="AV443" i="8" s="1"/>
  <c r="AG545" i="8"/>
  <c r="AV545" i="8" s="1"/>
  <c r="AG1186" i="8"/>
  <c r="AV1186" i="8" s="1"/>
  <c r="AG651" i="8"/>
  <c r="AV651" i="8" s="1"/>
  <c r="AG1081" i="8"/>
  <c r="AV1081" i="8" s="1"/>
  <c r="AG638" i="8"/>
  <c r="AV638" i="8" s="1"/>
  <c r="AG573" i="8"/>
  <c r="AV573" i="8" s="1"/>
  <c r="AG373" i="8"/>
  <c r="AV373" i="8" s="1"/>
  <c r="AG1120" i="8"/>
  <c r="AV1120" i="8" s="1"/>
  <c r="AG602" i="8"/>
  <c r="AV602" i="8" s="1"/>
  <c r="AG1358" i="8"/>
  <c r="AV1358" i="8" s="1"/>
  <c r="AG1194" i="8"/>
  <c r="AV1194" i="8" s="1"/>
  <c r="AV424" i="8"/>
  <c r="AV1207" i="8"/>
  <c r="AV725" i="8"/>
  <c r="AV1024" i="8"/>
  <c r="AV633" i="8"/>
  <c r="AV1156" i="8"/>
  <c r="AV272" i="8"/>
  <c r="AV746" i="8"/>
  <c r="AV1236" i="8"/>
  <c r="AV323" i="8"/>
  <c r="AV786" i="8"/>
  <c r="AV604" i="8"/>
  <c r="AV1431" i="8"/>
  <c r="AV44" i="8"/>
  <c r="AV39" i="8"/>
  <c r="AV1135" i="8"/>
  <c r="AV1329" i="8"/>
  <c r="AV1264" i="8"/>
  <c r="AV1525" i="8"/>
  <c r="AV1001" i="8"/>
  <c r="AV1247" i="8"/>
  <c r="AV478" i="8"/>
  <c r="AV803" i="8"/>
  <c r="AV876" i="8"/>
  <c r="AV126" i="8"/>
  <c r="AV76" i="8"/>
  <c r="AV1379" i="8"/>
  <c r="AV1422" i="8"/>
  <c r="AV957" i="8"/>
  <c r="AV958" i="8"/>
  <c r="AV1429" i="8"/>
  <c r="AV1464" i="8"/>
  <c r="AV93" i="8"/>
  <c r="AV1320" i="8"/>
  <c r="AV1241" i="8"/>
  <c r="AV1411" i="8"/>
  <c r="AV889" i="8"/>
  <c r="AV1311" i="8"/>
  <c r="AV297" i="8"/>
  <c r="AV345" i="8"/>
  <c r="AV1511" i="8"/>
  <c r="AV1277" i="8"/>
  <c r="AV1089" i="8"/>
  <c r="AV274" i="8"/>
  <c r="AV1263" i="8"/>
  <c r="AV1119" i="8"/>
  <c r="AV89" i="8"/>
  <c r="AV1028" i="8"/>
  <c r="AV774" i="8"/>
  <c r="AV1121" i="8"/>
  <c r="AV915" i="8"/>
  <c r="AV262" i="8"/>
  <c r="AV804" i="8"/>
  <c r="AV1461" i="8"/>
  <c r="AV1423" i="8"/>
  <c r="AV1139" i="8"/>
  <c r="AV1235" i="8"/>
  <c r="AV1498" i="8"/>
  <c r="AV920" i="8"/>
  <c r="AV1291" i="8"/>
  <c r="AV278" i="8"/>
  <c r="AV1363" i="8"/>
  <c r="AV121" i="8"/>
  <c r="AV1171" i="8"/>
  <c r="AV248" i="8"/>
  <c r="AV766" i="8"/>
  <c r="AV86" i="8"/>
  <c r="AV1180" i="8"/>
  <c r="AV1232" i="8"/>
  <c r="AV167" i="8"/>
  <c r="AV1054" i="8"/>
  <c r="AV916" i="8"/>
  <c r="AV648" i="8"/>
  <c r="AV1364" i="8"/>
  <c r="AV965" i="8"/>
  <c r="AV375" i="8"/>
  <c r="AV190" i="8"/>
  <c r="AV1486" i="8"/>
  <c r="AV177" i="8"/>
  <c r="AV1174" i="8"/>
  <c r="AV1266" i="8"/>
  <c r="AV160" i="8"/>
  <c r="AV372" i="8"/>
  <c r="AV1261" i="8"/>
  <c r="AV839" i="8"/>
  <c r="AV1228" i="8"/>
  <c r="AV395" i="8"/>
  <c r="AV658" i="8"/>
  <c r="AV413" i="8"/>
  <c r="AV1433" i="8"/>
  <c r="AV544" i="8"/>
  <c r="AV381" i="8"/>
  <c r="AV491" i="8"/>
  <c r="AV1286" i="8"/>
  <c r="AV1410" i="8"/>
  <c r="AV1402" i="8"/>
  <c r="AV490" i="8"/>
  <c r="AV78" i="8"/>
  <c r="AV37" i="8"/>
  <c r="AV1100" i="8"/>
  <c r="AV1050" i="8"/>
  <c r="AV525" i="8"/>
  <c r="AV168" i="8"/>
  <c r="AV1327" i="8"/>
  <c r="AV239" i="8"/>
  <c r="AV772" i="8"/>
  <c r="AV1245" i="8"/>
  <c r="AV848" i="8"/>
  <c r="AV131" i="8"/>
  <c r="AV1040" i="8"/>
  <c r="AV178" i="8"/>
  <c r="AV367" i="8"/>
  <c r="AV223" i="8"/>
  <c r="AV380" i="8"/>
  <c r="AV103" i="8"/>
  <c r="AV1341" i="8"/>
  <c r="AV1026" i="8"/>
  <c r="AV546" i="8"/>
  <c r="AV1278" i="8"/>
  <c r="AV1305" i="8"/>
  <c r="AV531" i="8"/>
  <c r="AV904" i="8"/>
  <c r="AV814" i="8"/>
  <c r="AV1394" i="8"/>
  <c r="AV1075" i="8"/>
  <c r="AV1474" i="8"/>
  <c r="AV956" i="8"/>
  <c r="AV1448" i="8"/>
  <c r="AV505" i="8"/>
  <c r="AV946" i="8"/>
  <c r="AV115" i="8"/>
  <c r="AV759" i="8"/>
  <c r="AV68" i="8"/>
  <c r="AV224" i="8"/>
  <c r="AV54" i="8"/>
  <c r="AV225" i="8"/>
  <c r="AV65" i="8"/>
  <c r="AV883" i="8"/>
  <c r="AV448" i="8"/>
  <c r="AV338" i="8"/>
  <c r="AV142" i="8"/>
  <c r="AV586" i="8"/>
  <c r="AV1191" i="8"/>
  <c r="AV275" i="8"/>
  <c r="AV128" i="8"/>
  <c r="AV1383" i="8"/>
  <c r="AV997" i="8"/>
  <c r="AV1330" i="8"/>
  <c r="AV1114" i="8"/>
  <c r="AV649" i="8"/>
  <c r="AV899" i="8"/>
  <c r="AV1345" i="8"/>
  <c r="AV1521" i="8"/>
  <c r="AV389" i="8"/>
  <c r="AV1082" i="8"/>
  <c r="AV1440" i="8"/>
  <c r="AV697" i="8"/>
  <c r="AV1375" i="8"/>
  <c r="AV661" i="8"/>
  <c r="AV49" i="8"/>
  <c r="AV426" i="8"/>
  <c r="AV931" i="8"/>
  <c r="AV240" i="8"/>
  <c r="AV181" i="8"/>
  <c r="AV1218" i="8"/>
  <c r="AV1325" i="8"/>
  <c r="AV1310" i="8"/>
  <c r="AV896" i="8"/>
  <c r="AV378" i="8"/>
  <c r="AV307" i="8"/>
  <c r="AV472" i="8"/>
  <c r="AV1151" i="8"/>
  <c r="AV1390" i="8"/>
  <c r="AV1004" i="8"/>
  <c r="AV1029" i="8"/>
  <c r="AV154" i="8"/>
  <c r="AV1080" i="8"/>
  <c r="AV453" i="8"/>
  <c r="AV455" i="8"/>
  <c r="AV714" i="8"/>
  <c r="AV119" i="8"/>
  <c r="AV578" i="8"/>
  <c r="AV977" i="8"/>
  <c r="AV419" i="8"/>
  <c r="AV216" i="8"/>
  <c r="AV1508" i="8"/>
  <c r="AV579" i="8"/>
  <c r="AV844" i="8"/>
  <c r="AV462" i="8"/>
  <c r="AV1019" i="8"/>
  <c r="AV1321" i="8"/>
  <c r="AV187" i="8"/>
  <c r="AV1008" i="8"/>
  <c r="AV163" i="8"/>
  <c r="AV328" i="8"/>
  <c r="AV1391" i="8"/>
  <c r="AV1110" i="8"/>
  <c r="AV807" i="8"/>
  <c r="AV171" i="8"/>
  <c r="AV1344" i="8"/>
  <c r="AV791" i="8"/>
  <c r="AV392" i="8"/>
  <c r="AV1425" i="8"/>
  <c r="AV556" i="8"/>
  <c r="AV1276" i="8"/>
  <c r="AV1507" i="8"/>
  <c r="AV645" i="8"/>
  <c r="AV797" i="8"/>
  <c r="AV858" i="8"/>
  <c r="AV254" i="8"/>
  <c r="AV853" i="8"/>
  <c r="AV842" i="8"/>
  <c r="AV1204" i="8"/>
  <c r="AV1142" i="8"/>
  <c r="AV713" i="8"/>
  <c r="AV502" i="8"/>
  <c r="AV787" i="8"/>
  <c r="AV1450" i="8"/>
  <c r="AV886" i="8"/>
  <c r="AV189" i="8"/>
  <c r="AV1412" i="8"/>
  <c r="AV270" i="8"/>
  <c r="AV1307" i="8"/>
  <c r="AV41" i="8"/>
  <c r="AV425" i="8"/>
  <c r="AV1513" i="8"/>
  <c r="AV277" i="8"/>
  <c r="AV1056" i="8"/>
  <c r="AV727" i="8"/>
  <c r="AV1150" i="8"/>
  <c r="AV547" i="8"/>
  <c r="AV1280" i="8"/>
  <c r="AV924" i="8"/>
  <c r="AV59" i="8"/>
  <c r="AV1430" i="8"/>
  <c r="AV1269" i="8"/>
  <c r="AV1302" i="8"/>
  <c r="AV1226" i="8"/>
  <c r="AV368" i="8"/>
  <c r="AV40" i="8"/>
  <c r="AV689" i="8"/>
  <c r="AV1416" i="8"/>
  <c r="AV434" i="8"/>
  <c r="AV1136" i="8"/>
  <c r="AV642" i="8"/>
  <c r="AV657" i="8"/>
  <c r="AV981" i="8"/>
  <c r="AV73" i="8"/>
  <c r="AV843" i="8"/>
  <c r="AV1340" i="8"/>
  <c r="AV629" i="8"/>
  <c r="AV43" i="8"/>
  <c r="AV1213" i="8"/>
  <c r="AV557" i="8"/>
  <c r="AV261" i="8"/>
  <c r="AV195" i="8"/>
  <c r="AV743" i="8"/>
  <c r="AV1285" i="8"/>
  <c r="AV907" i="8"/>
  <c r="AV1317" i="8"/>
  <c r="AV851" i="8"/>
  <c r="AV987" i="8"/>
  <c r="AV100" i="8"/>
  <c r="AV717" i="8"/>
  <c r="AV1095" i="8"/>
  <c r="AV139" i="8"/>
  <c r="AV91" i="8"/>
  <c r="AV704" i="8"/>
  <c r="AV124" i="8"/>
  <c r="AV982" i="8"/>
  <c r="AV1068" i="8"/>
  <c r="AV783" i="8"/>
  <c r="AV105" i="8"/>
  <c r="AV983" i="8"/>
  <c r="AV1288" i="8"/>
  <c r="AV1154" i="8"/>
  <c r="AV1107" i="8"/>
  <c r="AV605" i="8"/>
  <c r="AV496" i="8"/>
  <c r="AV110" i="8"/>
  <c r="AV13" i="8"/>
  <c r="AZ13" i="8" s="1"/>
  <c r="BB13" i="8" s="1"/>
  <c r="AV792" i="8"/>
  <c r="AV308" i="8"/>
  <c r="AV680" i="8"/>
  <c r="AV85" i="8"/>
  <c r="AV1173" i="8"/>
  <c r="AV411" i="8"/>
  <c r="AV813" i="8"/>
  <c r="AV1006" i="8"/>
  <c r="AV1018" i="8"/>
  <c r="AV1452" i="8"/>
  <c r="AV482" i="8"/>
  <c r="AV1094" i="8"/>
  <c r="AV111" i="8"/>
  <c r="AV70" i="8"/>
  <c r="AV117" i="8"/>
  <c r="AV1485" i="8"/>
  <c r="AV101" i="8"/>
  <c r="AV1167" i="8"/>
  <c r="AV1475" i="8"/>
  <c r="AV575" i="8"/>
  <c r="AV731" i="8"/>
  <c r="AV724" i="8"/>
  <c r="AV1097" i="8"/>
  <c r="AV1516" i="8"/>
  <c r="AV1041" i="8"/>
  <c r="AV34" i="8"/>
  <c r="AV46" i="8"/>
  <c r="AV1439" i="8"/>
  <c r="AV506" i="8"/>
  <c r="AV1470" i="8"/>
  <c r="AV1146" i="8"/>
  <c r="AV691" i="8"/>
  <c r="AV709" i="8"/>
  <c r="AV989" i="8"/>
  <c r="AV1149" i="8"/>
  <c r="AV1273" i="8"/>
  <c r="AV881" i="8"/>
  <c r="AV541" i="8"/>
  <c r="AV1053" i="8"/>
  <c r="AV359" i="8"/>
  <c r="AV898" i="8"/>
  <c r="AV1020" i="8"/>
  <c r="AV667" i="8"/>
  <c r="AV10" i="8"/>
  <c r="AZ10" i="8" s="1"/>
  <c r="BB10" i="8" s="1"/>
  <c r="AV905" i="8"/>
  <c r="AV252" i="8"/>
  <c r="AV1381" i="8"/>
  <c r="AV821" i="8"/>
  <c r="AV910" i="8"/>
  <c r="AV820" i="8"/>
  <c r="AV1197" i="8"/>
  <c r="AV537" i="8"/>
  <c r="AV1348" i="8"/>
  <c r="AV699" i="8"/>
  <c r="AV976" i="8"/>
  <c r="AV1267" i="8"/>
  <c r="AV1372" i="8"/>
  <c r="AV918" i="8"/>
  <c r="AV611" i="8"/>
  <c r="AV310" i="8"/>
  <c r="AV211" i="8"/>
  <c r="AV991" i="8"/>
  <c r="AV457" i="8"/>
  <c r="AV1367" i="8"/>
  <c r="AV212" i="8"/>
  <c r="AV1046" i="8"/>
  <c r="AV1281" i="8"/>
  <c r="AV206" i="8"/>
  <c r="AV60" i="8"/>
  <c r="AV930" i="8"/>
  <c r="AV837" i="8"/>
  <c r="AV1084" i="8"/>
  <c r="AV684" i="8"/>
  <c r="AV1101" i="8"/>
  <c r="AV391" i="8"/>
  <c r="AV711" i="8"/>
  <c r="AV1214" i="8"/>
  <c r="AZ19" i="8"/>
  <c r="BB19" i="8" s="1"/>
  <c r="AV880" i="8"/>
  <c r="AV550" i="8"/>
  <c r="AV442" i="8"/>
  <c r="AV527" i="8"/>
  <c r="AV800" i="8"/>
  <c r="AV615" i="8"/>
  <c r="AV856" i="8"/>
  <c r="AV967" i="8"/>
  <c r="AV929" i="8"/>
  <c r="AV393" i="8"/>
  <c r="AV1168" i="8"/>
  <c r="AV999" i="8"/>
  <c r="AV993" i="8"/>
  <c r="AV1240" i="8"/>
  <c r="AV1070" i="8"/>
  <c r="AV594" i="8"/>
  <c r="AV877" i="8"/>
  <c r="AV1500" i="8"/>
  <c r="AV327" i="8"/>
  <c r="AV1138" i="8"/>
  <c r="AV919" i="8"/>
  <c r="AV363" i="8"/>
  <c r="AV199" i="8"/>
  <c r="AV968" i="8"/>
  <c r="AV536" i="8"/>
  <c r="AV52" i="8"/>
  <c r="AV1514" i="8"/>
  <c r="AV996" i="8"/>
  <c r="AV364" i="8"/>
  <c r="AV1332" i="8"/>
  <c r="AV164" i="8"/>
  <c r="AV1326" i="8"/>
  <c r="AV1012" i="8"/>
  <c r="AV377" i="8"/>
  <c r="AV1202" i="8"/>
  <c r="AV1432" i="8"/>
  <c r="AV948" i="8"/>
  <c r="AV1282" i="8"/>
  <c r="AV1451" i="8"/>
  <c r="AV678" i="8"/>
  <c r="AV1494" i="8"/>
  <c r="AZ3" i="8" l="1"/>
  <c r="BB3" i="8" s="1"/>
  <c r="AZ7" i="8"/>
  <c r="BB7" i="8" s="1"/>
  <c r="AV14" i="8"/>
  <c r="AZ14" i="8" s="1"/>
  <c r="BB14" i="8" s="1"/>
  <c r="AV2" i="8"/>
  <c r="AZ2" i="8" s="1"/>
  <c r="BB2" i="8" s="1"/>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Woldegiorgis</author>
    <author>Woldegiorgis, Andreas</author>
  </authors>
  <commentList>
    <comment ref="D43" authorId="0" shapeId="0" xr:uid="{00000000-0006-0000-0100-000001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44" authorId="0" shapeId="0" xr:uid="{00000000-0006-0000-0100-000002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45" authorId="0" shapeId="0" xr:uid="{00000000-0006-0000-0100-000003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223" authorId="0" shapeId="0" xr:uid="{00000000-0006-0000-0100-000004000000}">
      <text>
        <r>
          <rPr>
            <b/>
            <sz val="9"/>
            <color indexed="81"/>
            <rFont val="Tahoma"/>
            <family val="2"/>
          </rPr>
          <t>Andreas Woldegiorgis:</t>
        </r>
        <r>
          <rPr>
            <sz val="9"/>
            <color indexed="81"/>
            <rFont val="Tahoma"/>
            <family val="2"/>
          </rPr>
          <t xml:space="preserve">
Saknar både CAS och EC-nr.</t>
        </r>
      </text>
    </comment>
    <comment ref="D360" authorId="0" shapeId="0" xr:uid="{00000000-0006-0000-0100-000005000000}">
      <text>
        <r>
          <rPr>
            <b/>
            <sz val="9"/>
            <color indexed="81"/>
            <rFont val="Tahoma"/>
            <family val="2"/>
          </rPr>
          <t>Andreas Woldegiorgis:</t>
        </r>
        <r>
          <rPr>
            <sz val="9"/>
            <color indexed="81"/>
            <rFont val="Tahoma"/>
            <family val="2"/>
          </rPr>
          <t xml:space="preserve">
MÖ-poäng manuellt justerade (-6 p).</t>
        </r>
      </text>
    </comment>
    <comment ref="D362" authorId="0" shapeId="0" xr:uid="{00000000-0006-0000-0100-000006000000}">
      <text>
        <r>
          <rPr>
            <b/>
            <sz val="9"/>
            <color indexed="81"/>
            <rFont val="Tahoma"/>
            <family val="2"/>
          </rPr>
          <t>Andreas Woldegiorgis:</t>
        </r>
        <r>
          <rPr>
            <sz val="9"/>
            <color indexed="81"/>
            <rFont val="Tahoma"/>
            <family val="2"/>
          </rPr>
          <t xml:space="preserve">
Manuellt justerad till -40, grupp EC-nr för alla bromerade bifenyler.</t>
        </r>
      </text>
    </comment>
    <comment ref="D372" authorId="0" shapeId="0" xr:uid="{00000000-0006-0000-0100-000007000000}">
      <text>
        <r>
          <rPr>
            <b/>
            <sz val="9"/>
            <color indexed="81"/>
            <rFont val="Tahoma"/>
            <family val="2"/>
          </rPr>
          <t>Andreas Woldegiorgis:</t>
        </r>
        <r>
          <rPr>
            <sz val="9"/>
            <color indexed="81"/>
            <rFont val="Tahoma"/>
            <family val="2"/>
          </rPr>
          <t xml:space="preserve">
Ämnet förekommer på REACH Bil. XVII, men saknar teststräng samt Harm. Klassf. Egenklassificering i CLP Inv ger H351, således manuell justering miljö-hälsa (-2,8 p).</t>
        </r>
      </text>
    </comment>
    <comment ref="D422" authorId="0" shapeId="0" xr:uid="{00000000-0006-0000-0100-000008000000}">
      <text>
        <r>
          <rPr>
            <b/>
            <sz val="9"/>
            <color indexed="81"/>
            <rFont val="Tahoma"/>
            <family val="2"/>
          </rPr>
          <t>Andreas Woldegiorgis:</t>
        </r>
        <r>
          <rPr>
            <sz val="9"/>
            <color indexed="81"/>
            <rFont val="Tahoma"/>
            <family val="2"/>
          </rPr>
          <t xml:space="preserve">
Saknar både CAS och EC-nr.</t>
        </r>
      </text>
    </comment>
    <comment ref="D543" authorId="1" shapeId="0" xr:uid="{00000000-0006-0000-0100-000009000000}">
      <text>
        <r>
          <rPr>
            <b/>
            <sz val="9"/>
            <color indexed="81"/>
            <rFont val="Tahoma"/>
            <family val="2"/>
          </rPr>
          <t>Woldegiorgis, Andreas:</t>
        </r>
        <r>
          <rPr>
            <sz val="9"/>
            <color indexed="81"/>
            <rFont val="Tahoma"/>
            <family val="2"/>
          </rPr>
          <t xml:space="preserve">
Borde heta "Boron sodium oxide tetrahydrate" enl. CAS nr 12280-03-4</t>
        </r>
      </text>
    </comment>
    <comment ref="D896" authorId="0" shapeId="0" xr:uid="{00000000-0006-0000-0100-00000A000000}">
      <text>
        <r>
          <rPr>
            <b/>
            <sz val="9"/>
            <color indexed="81"/>
            <rFont val="Tahoma"/>
            <family val="2"/>
          </rPr>
          <t>Andreas Woldegiorgis:</t>
        </r>
        <r>
          <rPr>
            <sz val="9"/>
            <color indexed="81"/>
            <rFont val="Tahoma"/>
            <family val="2"/>
          </rPr>
          <t xml:space="preserve">
Måste hanteras, förmodligen 0,3 SIN-list poäng, förmodligen förekommande i MÖ-data som oktylfenoletoxilat</t>
        </r>
      </text>
    </comment>
    <comment ref="D897" authorId="0" shapeId="0" xr:uid="{00000000-0006-0000-0100-00000B000000}">
      <text>
        <r>
          <rPr>
            <b/>
            <sz val="9"/>
            <color indexed="81"/>
            <rFont val="Tahoma"/>
            <family val="2"/>
          </rPr>
          <t>Andreas Woldegiorgis:</t>
        </r>
        <r>
          <rPr>
            <sz val="9"/>
            <color indexed="81"/>
            <rFont val="Tahoma"/>
            <family val="2"/>
          </rPr>
          <t xml:space="preserve">
Måste hanteras, förmodligen 0,3 SIN-list poäng, förmodligen förekommande i MÖ-data som oktylfenoletoxilat</t>
        </r>
      </text>
    </comment>
    <comment ref="C933" authorId="1" shapeId="0" xr:uid="{00000000-0006-0000-0100-00000C000000}">
      <text>
        <r>
          <rPr>
            <b/>
            <sz val="9"/>
            <color indexed="81"/>
            <rFont val="Tahoma"/>
            <family val="2"/>
          </rPr>
          <t>Woldegiorgis, Andreas:</t>
        </r>
        <r>
          <rPr>
            <sz val="9"/>
            <color indexed="81"/>
            <rFont val="Tahoma"/>
            <family val="2"/>
          </rPr>
          <t xml:space="preserve">
CAS 21145-77-7  hör ihop med  EC nr 244-240-6. CAS nr 1506-02-1 hör ihop med  EC nr 216-133-4. Bägge ämnena är identiska</t>
        </r>
      </text>
    </comment>
    <comment ref="D985" authorId="0" shapeId="0" xr:uid="{00000000-0006-0000-0100-00000D000000}">
      <text>
        <r>
          <rPr>
            <b/>
            <sz val="9"/>
            <color indexed="81"/>
            <rFont val="Tahoma"/>
            <family val="2"/>
          </rPr>
          <t>Andreas Woldegiorgis:</t>
        </r>
        <r>
          <rPr>
            <sz val="9"/>
            <color indexed="81"/>
            <rFont val="Tahoma"/>
            <family val="2"/>
          </rPr>
          <t xml:space="preserve">
isomer av 4-heptylfenol.</t>
        </r>
      </text>
    </comment>
    <comment ref="C994" authorId="1" shapeId="0" xr:uid="{00000000-0006-0000-0100-00000E000000}">
      <text>
        <r>
          <rPr>
            <b/>
            <sz val="9"/>
            <color indexed="81"/>
            <rFont val="Tahoma"/>
            <family val="2"/>
          </rPr>
          <t>Woldegiorgis, Andreas:</t>
        </r>
        <r>
          <rPr>
            <sz val="9"/>
            <color indexed="81"/>
            <rFont val="Tahoma"/>
            <family val="2"/>
          </rPr>
          <t xml:space="preserve">
CAS nr avser någon strukturisomer av linjär eller grenad 4-Heptylphenol (tot. 24 olika varianter)</t>
        </r>
      </text>
    </comment>
    <comment ref="D994" authorId="0" shapeId="0" xr:uid="{00000000-0006-0000-0100-00000F000000}">
      <text>
        <r>
          <rPr>
            <b/>
            <sz val="9"/>
            <color indexed="81"/>
            <rFont val="Tahoma"/>
            <family val="2"/>
          </rPr>
          <t>Andreas Woldegiorgis:</t>
        </r>
        <r>
          <rPr>
            <sz val="9"/>
            <color indexed="81"/>
            <rFont val="Tahoma"/>
            <family val="2"/>
          </rPr>
          <t xml:space="preserve">
Även benämnt " 4-Heptylphenol branched and linear", har hanterats i ett grupp EC-nr avseende alla isomerer, därför nollad här.</t>
        </r>
      </text>
    </comment>
    <comment ref="D1020" authorId="0" shapeId="0" xr:uid="{00000000-0006-0000-0100-000010000000}">
      <text>
        <r>
          <rPr>
            <b/>
            <sz val="9"/>
            <color indexed="81"/>
            <rFont val="Tahoma"/>
            <family val="2"/>
          </rPr>
          <t>Andreas Woldegiorgis:</t>
        </r>
        <r>
          <rPr>
            <sz val="9"/>
            <color indexed="81"/>
            <rFont val="Tahoma"/>
            <family val="2"/>
          </rPr>
          <t xml:space="preserve">
hanteras av grupp EC-nr, har därför nollats.</t>
        </r>
      </text>
    </comment>
    <comment ref="D1022" authorId="0" shapeId="0" xr:uid="{00000000-0006-0000-0100-000011000000}">
      <text>
        <r>
          <rPr>
            <b/>
            <sz val="9"/>
            <color indexed="81"/>
            <rFont val="Tahoma"/>
            <family val="2"/>
          </rPr>
          <t>Andreas Woldegiorgis:</t>
        </r>
        <r>
          <rPr>
            <sz val="9"/>
            <color indexed="81"/>
            <rFont val="Tahoma"/>
            <family val="2"/>
          </rPr>
          <t xml:space="preserve">
hanteras av grupp EC-nr, har därför nollats.
</t>
        </r>
      </text>
    </comment>
    <comment ref="D1092" authorId="0" shapeId="0" xr:uid="{00000000-0006-0000-0100-000012000000}">
      <text>
        <r>
          <rPr>
            <b/>
            <sz val="9"/>
            <color indexed="81"/>
            <rFont val="Tahoma"/>
            <family val="2"/>
          </rPr>
          <t>Andreas Woldegiorgis:</t>
        </r>
        <r>
          <rPr>
            <sz val="9"/>
            <color indexed="81"/>
            <rFont val="Tahoma"/>
            <family val="2"/>
          </rPr>
          <t xml:space="preserve">
Tillhör gruppen 4-heptylfenoler, hanterats i ett grupp EC-nr.</t>
        </r>
      </text>
    </comment>
    <comment ref="D1093" authorId="0" shapeId="0" xr:uid="{00000000-0006-0000-0100-000013000000}">
      <text>
        <r>
          <rPr>
            <b/>
            <sz val="9"/>
            <color indexed="81"/>
            <rFont val="Tahoma"/>
            <family val="2"/>
          </rPr>
          <t>Andreas Woldegiorgis:</t>
        </r>
        <r>
          <rPr>
            <sz val="9"/>
            <color indexed="81"/>
            <rFont val="Tahoma"/>
            <family val="2"/>
          </rPr>
          <t xml:space="preserve">
Tillhör gruppen 4-heptylfenoler, hanterats i ett grupp EC-nr.</t>
        </r>
      </text>
    </comment>
    <comment ref="D1124" authorId="0" shapeId="0" xr:uid="{00000000-0006-0000-0100-000014000000}">
      <text>
        <r>
          <rPr>
            <b/>
            <sz val="9"/>
            <color indexed="81"/>
            <rFont val="Tahoma"/>
            <family val="2"/>
          </rPr>
          <t>Andreas Woldegiorgis:</t>
        </r>
        <r>
          <rPr>
            <sz val="9"/>
            <color indexed="81"/>
            <rFont val="Tahoma"/>
            <family val="2"/>
          </rPr>
          <t xml:space="preserve">
Ämnet finns redan under grupp EC-nr 278-743-1, därför "nollad" här.</t>
        </r>
      </text>
    </comment>
    <comment ref="D1125" authorId="0" shapeId="0" xr:uid="{00000000-0006-0000-0100-000015000000}">
      <text>
        <r>
          <rPr>
            <b/>
            <sz val="9"/>
            <color indexed="81"/>
            <rFont val="Tahoma"/>
            <family val="2"/>
          </rPr>
          <t>Andreas Woldegiorgis:</t>
        </r>
        <r>
          <rPr>
            <sz val="9"/>
            <color indexed="81"/>
            <rFont val="Tahoma"/>
            <family val="2"/>
          </rPr>
          <t xml:space="preserve">
Ämnet finns redan under grupp EC-nr 278-743-1, därför "nollad" här.</t>
        </r>
      </text>
    </comment>
    <comment ref="D1126" authorId="0" shapeId="0" xr:uid="{00000000-0006-0000-0100-000016000000}">
      <text>
        <r>
          <rPr>
            <b/>
            <sz val="9"/>
            <color indexed="81"/>
            <rFont val="Tahoma"/>
            <family val="2"/>
          </rPr>
          <t>Andreas Woldegiorgis:</t>
        </r>
        <r>
          <rPr>
            <sz val="9"/>
            <color indexed="81"/>
            <rFont val="Tahoma"/>
            <family val="2"/>
          </rPr>
          <t xml:space="preserve">
Ämnet finns redan under grupp EC-nr 278-743-1, därför "nollad" här.</t>
        </r>
      </text>
    </comment>
    <comment ref="D1127" authorId="0" shapeId="0" xr:uid="{00000000-0006-0000-0100-000017000000}">
      <text>
        <r>
          <rPr>
            <b/>
            <sz val="9"/>
            <color indexed="81"/>
            <rFont val="Tahoma"/>
            <family val="2"/>
          </rPr>
          <t>Andreas Woldegiorgis:</t>
        </r>
        <r>
          <rPr>
            <sz val="9"/>
            <color indexed="81"/>
            <rFont val="Tahoma"/>
            <family val="2"/>
          </rPr>
          <t xml:space="preserve">
Ämnet finns redan under grupp EC-nr 278-743-1, därför "nollad" här.</t>
        </r>
      </text>
    </comment>
    <comment ref="D1128" authorId="0" shapeId="0" xr:uid="{00000000-0006-0000-0100-000018000000}">
      <text>
        <r>
          <rPr>
            <b/>
            <sz val="9"/>
            <color indexed="81"/>
            <rFont val="Tahoma"/>
            <family val="2"/>
          </rPr>
          <t>Andreas Woldegiorgis:</t>
        </r>
        <r>
          <rPr>
            <sz val="9"/>
            <color indexed="81"/>
            <rFont val="Tahoma"/>
            <family val="2"/>
          </rPr>
          <t xml:space="preserve">
Ämnet finns redan under grupp EC-nr 278-743-1, därför "nollad" här.</t>
        </r>
      </text>
    </comment>
    <comment ref="D1132" authorId="0" shapeId="0" xr:uid="{00000000-0006-0000-0100-000019000000}">
      <text>
        <r>
          <rPr>
            <b/>
            <sz val="9"/>
            <color indexed="81"/>
            <rFont val="Tahoma"/>
            <family val="2"/>
          </rPr>
          <t>Andreas Woldegiorgis:</t>
        </r>
        <r>
          <rPr>
            <sz val="9"/>
            <color indexed="81"/>
            <rFont val="Tahoma"/>
            <family val="2"/>
          </rPr>
          <t xml:space="preserve">
Ämnet finns redan under grupp EC-nr 278-743-1, därför "nollad" här.</t>
        </r>
      </text>
    </comment>
    <comment ref="D1133" authorId="0" shapeId="0" xr:uid="{00000000-0006-0000-0100-00001A000000}">
      <text>
        <r>
          <rPr>
            <b/>
            <sz val="9"/>
            <color indexed="81"/>
            <rFont val="Tahoma"/>
            <family val="2"/>
          </rPr>
          <t>Andreas Woldegiorgis:</t>
        </r>
        <r>
          <rPr>
            <sz val="9"/>
            <color indexed="81"/>
            <rFont val="Tahoma"/>
            <family val="2"/>
          </rPr>
          <t xml:space="preserve">
Ämnet finns redan under grupp EC-nr 278-743-1, därför "nollad" här.</t>
        </r>
      </text>
    </comment>
    <comment ref="D1134" authorId="0" shapeId="0" xr:uid="{00000000-0006-0000-0100-00001B000000}">
      <text>
        <r>
          <rPr>
            <b/>
            <sz val="9"/>
            <color indexed="81"/>
            <rFont val="Tahoma"/>
            <family val="2"/>
          </rPr>
          <t>Andreas Woldegiorgis:</t>
        </r>
        <r>
          <rPr>
            <sz val="9"/>
            <color indexed="81"/>
            <rFont val="Tahoma"/>
            <family val="2"/>
          </rPr>
          <t xml:space="preserve">
Ämnet finns redan under grupp EC-nr 278-743-1, därför "nollad" här.</t>
        </r>
      </text>
    </comment>
    <comment ref="D1159" authorId="0" shapeId="0" xr:uid="{00000000-0006-0000-0100-00001C000000}">
      <text>
        <r>
          <rPr>
            <b/>
            <sz val="9"/>
            <color indexed="81"/>
            <rFont val="Tahoma"/>
            <family val="2"/>
          </rPr>
          <t>Andreas Woldegiorgis:</t>
        </r>
        <r>
          <rPr>
            <sz val="9"/>
            <color indexed="81"/>
            <rFont val="Tahoma"/>
            <family val="2"/>
          </rPr>
          <t xml:space="preserve">
Saknar både CAS och EC-nr.</t>
        </r>
      </text>
    </comment>
    <comment ref="D1160" authorId="0" shapeId="0" xr:uid="{00000000-0006-0000-0100-00001D000000}">
      <text>
        <r>
          <rPr>
            <b/>
            <sz val="9"/>
            <color indexed="81"/>
            <rFont val="Tahoma"/>
            <family val="2"/>
          </rPr>
          <t>Andreas Woldegiorgis:</t>
        </r>
        <r>
          <rPr>
            <sz val="9"/>
            <color indexed="81"/>
            <rFont val="Tahoma"/>
            <family val="2"/>
          </rPr>
          <t xml:space="preserve">
Saknar både CAS och EC-nr.</t>
        </r>
      </text>
    </comment>
    <comment ref="C1193" authorId="1" shapeId="0" xr:uid="{00000000-0006-0000-0100-00001E000000}">
      <text>
        <r>
          <rPr>
            <b/>
            <sz val="9"/>
            <color indexed="81"/>
            <rFont val="Tahoma"/>
            <family val="2"/>
          </rPr>
          <t>Woldegiorgis, Andreas:</t>
        </r>
        <r>
          <rPr>
            <sz val="9"/>
            <color indexed="81"/>
            <rFont val="Tahoma"/>
            <family val="2"/>
          </rPr>
          <t xml:space="preserve">
Molekylvikt 412.5142 för CAS 12280-03-4 (innehåller 4 kristallvatten), medan CAS nr 12008-41-2  har en molekylvikt om 340,555 och innehåller inga kristallvatten</t>
        </r>
      </text>
    </comment>
    <comment ref="C1219" authorId="1" shapeId="0" xr:uid="{00000000-0006-0000-0100-00001F000000}">
      <text>
        <r>
          <rPr>
            <b/>
            <sz val="9"/>
            <color indexed="81"/>
            <rFont val="Tahoma"/>
            <family val="2"/>
          </rPr>
          <t>Woldegiorgis, Andreas:</t>
        </r>
        <r>
          <rPr>
            <sz val="9"/>
            <color indexed="81"/>
            <rFont val="Tahoma"/>
            <family val="2"/>
          </rPr>
          <t xml:space="preserve">
CAS nr 68515-49-1 (EC nr 271-091-4), avser ämnet "1,2-Benzenedicarboxylic acid, di-C9-11-branched alkyl esters, C10-rich", medan CAS 26761-40-0 omfattar endast Diisodecyl phthalate (C28-H46-O4). Vi har plockat bort det senare CAS/EC-nummret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Katrin Vorkamp</author>
  </authors>
  <commentList>
    <comment ref="I15" authorId="0" shapeId="0" xr:uid="{00000000-0006-0000-0A00-000001000000}">
      <text>
        <r>
          <rPr>
            <b/>
            <sz val="9"/>
            <color indexed="81"/>
            <rFont val="Tahoma"/>
            <family val="2"/>
          </rPr>
          <t>Katrin Vorkamp:</t>
        </r>
        <r>
          <rPr>
            <sz val="9"/>
            <color indexed="81"/>
            <rFont val="Tahoma"/>
            <family val="2"/>
          </rPr>
          <t xml:space="preserve">
Samples from 1 July 2015 to 1 September 2015</t>
        </r>
      </text>
    </comment>
    <comment ref="O16" authorId="0" shapeId="0" xr:uid="{00000000-0006-0000-0A00-000002000000}">
      <text>
        <r>
          <rPr>
            <b/>
            <sz val="9"/>
            <color indexed="81"/>
            <rFont val="Tahoma"/>
            <family val="2"/>
          </rPr>
          <t>Katrin Vorkamp:</t>
        </r>
        <r>
          <rPr>
            <sz val="9"/>
            <color indexed="81"/>
            <rFont val="Tahoma"/>
            <family val="2"/>
          </rPr>
          <t xml:space="preserve">
Svenske data: Kun luft</t>
        </r>
      </text>
    </comment>
    <comment ref="I17" authorId="0" shapeId="0" xr:uid="{00000000-0006-0000-0A00-000003000000}">
      <text>
        <r>
          <rPr>
            <b/>
            <sz val="9"/>
            <color indexed="81"/>
            <rFont val="Tahoma"/>
            <family val="2"/>
          </rPr>
          <t>Katrin Vorkamp:</t>
        </r>
        <r>
          <rPr>
            <sz val="9"/>
            <color indexed="81"/>
            <rFont val="Tahoma"/>
            <family val="2"/>
          </rPr>
          <t xml:space="preserve">
Ændret pga. svenske data</t>
        </r>
      </text>
    </comment>
    <comment ref="I19" authorId="0" shapeId="0" xr:uid="{00000000-0006-0000-0A00-000004000000}">
      <text>
        <r>
          <rPr>
            <b/>
            <sz val="9"/>
            <color indexed="81"/>
            <rFont val="Tahoma"/>
            <family val="2"/>
          </rPr>
          <t>Katrin Vorkamp:</t>
        </r>
        <r>
          <rPr>
            <sz val="9"/>
            <color indexed="81"/>
            <rFont val="Tahoma"/>
            <family val="2"/>
          </rPr>
          <t xml:space="preserve">
Samples from 1 June 2017 to 28 September 2017</t>
        </r>
      </text>
    </comment>
    <comment ref="E20" authorId="0" shapeId="0" xr:uid="{00000000-0006-0000-0A00-000005000000}">
      <text>
        <r>
          <rPr>
            <b/>
            <sz val="9"/>
            <color indexed="81"/>
            <rFont val="Tahoma"/>
            <family val="2"/>
          </rPr>
          <t>Katrin Vorkamp:</t>
        </r>
        <r>
          <rPr>
            <sz val="9"/>
            <color indexed="81"/>
            <rFont val="Tahoma"/>
            <family val="2"/>
          </rPr>
          <t xml:space="preserve">
Ændret pga. de svenske data (2010)
</t>
        </r>
      </text>
    </comment>
    <comment ref="G20" authorId="0" shapeId="0" xr:uid="{00000000-0006-0000-0A00-000006000000}">
      <text>
        <r>
          <rPr>
            <b/>
            <sz val="9"/>
            <color indexed="81"/>
            <rFont val="Tahoma"/>
            <family val="2"/>
          </rPr>
          <t>Katrin Vorkamp:</t>
        </r>
        <r>
          <rPr>
            <sz val="9"/>
            <color indexed="81"/>
            <rFont val="Tahoma"/>
            <family val="2"/>
          </rPr>
          <t xml:space="preserve">
Ændret pga. svenske data</t>
        </r>
      </text>
    </comment>
    <comment ref="I20" authorId="0" shapeId="0" xr:uid="{00000000-0006-0000-0A00-000007000000}">
      <text>
        <r>
          <rPr>
            <b/>
            <sz val="9"/>
            <color indexed="81"/>
            <rFont val="Tahoma"/>
            <family val="2"/>
          </rPr>
          <t>Katrin Vorkamp:</t>
        </r>
        <r>
          <rPr>
            <sz val="9"/>
            <color indexed="81"/>
            <rFont val="Tahoma"/>
            <family val="2"/>
          </rPr>
          <t xml:space="preserve">
Ændret pga. svenske data</t>
        </r>
      </text>
    </comment>
    <comment ref="K20" authorId="0" shapeId="0" xr:uid="{00000000-0006-0000-0A00-000008000000}">
      <text>
        <r>
          <rPr>
            <b/>
            <sz val="9"/>
            <color indexed="81"/>
            <rFont val="Tahoma"/>
            <family val="2"/>
          </rPr>
          <t>Katrin Vorkamp:</t>
        </r>
        <r>
          <rPr>
            <sz val="9"/>
            <color indexed="81"/>
            <rFont val="Tahoma"/>
            <family val="2"/>
          </rPr>
          <t xml:space="preserve">
Ændret pga. svenske data</t>
        </r>
      </text>
    </comment>
    <comment ref="E22" authorId="0" shapeId="0" xr:uid="{00000000-0006-0000-0A00-000009000000}">
      <text>
        <r>
          <rPr>
            <b/>
            <sz val="9"/>
            <color indexed="81"/>
            <rFont val="Tahoma"/>
            <family val="2"/>
          </rPr>
          <t>Katrin Vorkamp:</t>
        </r>
        <r>
          <rPr>
            <sz val="9"/>
            <color indexed="81"/>
            <rFont val="Tahoma"/>
            <family val="2"/>
          </rPr>
          <t xml:space="preserve">
Ændret pga. de svenske data (2010)
</t>
        </r>
      </text>
    </comment>
    <comment ref="G22" authorId="0" shapeId="0" xr:uid="{00000000-0006-0000-0A00-00000A000000}">
      <text>
        <r>
          <rPr>
            <b/>
            <sz val="9"/>
            <color indexed="81"/>
            <rFont val="Tahoma"/>
            <family val="2"/>
          </rPr>
          <t>Katrin Vorkamp:</t>
        </r>
        <r>
          <rPr>
            <sz val="9"/>
            <color indexed="81"/>
            <rFont val="Tahoma"/>
            <family val="2"/>
          </rPr>
          <t xml:space="preserve">
Ændret pga. svenske data</t>
        </r>
      </text>
    </comment>
    <comment ref="I22" authorId="0" shapeId="0" xr:uid="{00000000-0006-0000-0A00-00000B000000}">
      <text>
        <r>
          <rPr>
            <b/>
            <sz val="9"/>
            <color indexed="81"/>
            <rFont val="Tahoma"/>
            <family val="2"/>
          </rPr>
          <t>Katrin Vorkamp:</t>
        </r>
        <r>
          <rPr>
            <sz val="9"/>
            <color indexed="81"/>
            <rFont val="Tahoma"/>
            <family val="2"/>
          </rPr>
          <t xml:space="preserve">
Ændret pga. svenske data</t>
        </r>
      </text>
    </comment>
    <comment ref="K22" authorId="0" shapeId="0" xr:uid="{00000000-0006-0000-0A00-00000C000000}">
      <text>
        <r>
          <rPr>
            <b/>
            <sz val="9"/>
            <color indexed="81"/>
            <rFont val="Tahoma"/>
            <family val="2"/>
          </rPr>
          <t>Katrin Vorkamp:</t>
        </r>
        <r>
          <rPr>
            <sz val="9"/>
            <color indexed="81"/>
            <rFont val="Tahoma"/>
            <family val="2"/>
          </rPr>
          <t xml:space="preserve">
Ændret pga. svenske data</t>
        </r>
      </text>
    </comment>
    <comment ref="M22" authorId="0" shapeId="0" xr:uid="{00000000-0006-0000-0A00-00000D000000}">
      <text>
        <r>
          <rPr>
            <b/>
            <sz val="9"/>
            <color indexed="81"/>
            <rFont val="Tahoma"/>
            <family val="2"/>
          </rPr>
          <t>Katrin Vorkamp:</t>
        </r>
        <r>
          <rPr>
            <sz val="9"/>
            <color indexed="81"/>
            <rFont val="Tahoma"/>
            <family val="2"/>
          </rPr>
          <t xml:space="preserve">
Danish data: Mixed nonylphenols
</t>
        </r>
      </text>
    </comment>
    <comment ref="I24" authorId="0" shapeId="0" xr:uid="{00000000-0006-0000-0A00-00000E000000}">
      <text>
        <r>
          <rPr>
            <b/>
            <sz val="9"/>
            <color indexed="81"/>
            <rFont val="Tahoma"/>
            <family val="2"/>
          </rPr>
          <t>Katrin Vorkamp:</t>
        </r>
        <r>
          <rPr>
            <sz val="9"/>
            <color indexed="81"/>
            <rFont val="Tahoma"/>
            <family val="2"/>
          </rPr>
          <t xml:space="preserve">
Ændret pga. svenske data</t>
        </r>
      </text>
    </comment>
  </commentList>
</comments>
</file>

<file path=xl/sharedStrings.xml><?xml version="1.0" encoding="utf-8"?>
<sst xmlns="http://schemas.openxmlformats.org/spreadsheetml/2006/main" count="34091" uniqueCount="11948">
  <si>
    <t>EC Number</t>
  </si>
  <si>
    <t>Name</t>
  </si>
  <si>
    <t>SIN Groups</t>
  </si>
  <si>
    <t>Reasons for inclusion on the SIN List</t>
  </si>
  <si>
    <t>REACH status, appears on</t>
  </si>
  <si>
    <t>Registration information</t>
  </si>
  <si>
    <t>Hazard class and category code(s)</t>
  </si>
  <si>
    <t>Synonyms</t>
  </si>
  <si>
    <t>Hazard statement code(s)</t>
  </si>
  <si>
    <t>Registered production volume</t>
  </si>
  <si>
    <t>(Bio)monitoring data</t>
  </si>
  <si>
    <t>Possible uses</t>
  </si>
  <si>
    <t>Technical function of substance</t>
  </si>
  <si>
    <t>Registered use(s) - Sector of End Use (SU)</t>
  </si>
  <si>
    <t>Registered use(s) - Chemical Product Category (PC)</t>
  </si>
  <si>
    <t>Registered use(s) - Article Category (AC)</t>
  </si>
  <si>
    <t>Substitution Options</t>
  </si>
  <si>
    <t>202-811-7</t>
  </si>
  <si>
    <t>4-nitrophenol</t>
  </si>
  <si>
    <t>Nitro compounds</t>
  </si>
  <si>
    <t>4-nitrophenol is an endocrine disruptor with estrogenic and antiandrogen activity, affecting reproduction and also cardiovascular function. It is categorized as an endocrine disruptor in the EU Commission EDC database.</t>
  </si>
  <si>
    <t>Intermediate registration</t>
  </si>
  <si>
    <t>Acute Tox. 4 *
Acute Tox. 4 *
Acute Tox. 4 *
STOT RE 2 *</t>
  </si>
  <si>
    <t xml:space="preserve"> p-nitrophenol; paranitrophenol</t>
  </si>
  <si>
    <t>H332
H312
H302
H373 **</t>
  </si>
  <si>
    <t>Intermediate Use Only</t>
  </si>
  <si>
    <t>Leather, cork</t>
  </si>
  <si>
    <t>Leather treatment agent; fungicide</t>
  </si>
  <si>
    <t>SU 8: Manufacture of  bulk, large scale chemicals (including petroleum products)_x000D_
SU 9: Manufacture of fine chemicals</t>
  </si>
  <si>
    <t>PC 19: Intermediate</t>
  </si>
  <si>
    <t>-</t>
  </si>
  <si>
    <t>Tin compounds</t>
  </si>
  <si>
    <t>Restriction list (annex XVII)</t>
  </si>
  <si>
    <t>Nickel compounds</t>
  </si>
  <si>
    <t>Classified CMR according to Annex VI of Regulation 1272/2008</t>
  </si>
  <si>
    <t>Full registration</t>
  </si>
  <si>
    <t>Carc. 1A
Muta. 2
Repr. 1B
STOT RE 1
Resp. Sens. 1
Skin Sens. 1
Aquatic Acute 1
Aquatic Chronic 1</t>
  </si>
  <si>
    <t xml:space="preserve"> </t>
  </si>
  <si>
    <t>H350i
H341
H360D***
H372**
H334
H317
H400
H410</t>
  </si>
  <si>
    <t>100 - 1000 tonnes per annum</t>
  </si>
  <si>
    <t>PC 14: Metal surface treatment products, including galvanic and electroplating products</t>
  </si>
  <si>
    <t>202-851-5</t>
  </si>
  <si>
    <t>Styrene</t>
  </si>
  <si>
    <t>Styrene is an endocrine disruptor (cat 1). Reprotoxic as well as carcinogenic and mutagenic effects have been reported. It is highly toxic to aquatic species.</t>
  </si>
  <si>
    <t>Flam. Liq. 3
Repr. 2
Acute Tox. 4 *
STOT RE 1
Skin Irrit. 2
Eye Irrit. 2</t>
  </si>
  <si>
    <t xml:space="preserve"> Styrol; Estireno; Styrène; Cinnamene; ethenyl benzene; phenylethene; phenylethylene; vinylbenzene</t>
  </si>
  <si>
    <t>H226
H361d
H332
H372 (hearing organs)
H315
H319</t>
  </si>
  <si>
    <t>0 - 10 tonnes per annum; 1000000 - 10000000 tonnes per annum</t>
  </si>
  <si>
    <t>Yes, in air, drinking water, exhaust fumes (from incineration, industries, cars etc), in soil, sediment. In human breast milk.  Styrene trimers migrate into food from polystyrene containers.</t>
  </si>
  <si>
    <t>Manufacture of plastics (polystyrene, expandable polystyrene, ABS, resins, rubbers (polyester resins) and latexes). Produced products include packaging, electrical and thermal insulation, putty, paints, adhesives, fiberglass, pipes, automobile parts, carpet backing, drinking cups and other food-use items (1), automobile tires, plastics, waxes, paints and varnishes, adhesives, metal cleaners (2). CD cases, drinks cups, food containers and refrigerator door liners (polystyrene), home insulation, packaging material, padding inside motorcycle helmets, in car interiors (expandable polystyrene foam) (3); construction materials &amp; boats (glass fiber-reinforced, unsaturated polyester resins) (4)</t>
  </si>
  <si>
    <t>Monomer, reactive solvent, intermediate, stabilizer, diluent, flavouring substance</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</si>
  <si>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7: Printing and reproduction of recorded media_x000D_
SU 8: Manufacture of  bulk, large scale chemicals (including petroleum products)_x000D_
SU 9: Manufacture of fine chemicals</t>
  </si>
  <si>
    <t>PC 18: Ink and toners_x000D_
PC 19: Intermediate_x000D_
PC 21: Laboratory chemicals_x000D_
PC 32: Polymer preparations and compounds_x000D_
PC 37: Water treatment chemicals_x000D_
PC 9a: Coatings and paints, thinners, paint removes_x000D_
PC 9b: Fillers, putties, plasters, modelling clay</t>
  </si>
  <si>
    <t>http://www.subsport.eu/case-stories?search=100-42-5</t>
  </si>
  <si>
    <t>233-139-2</t>
  </si>
  <si>
    <t>Boric acid</t>
  </si>
  <si>
    <t>Boron compounds</t>
  </si>
  <si>
    <t>Candidate list</t>
  </si>
  <si>
    <t>Repr. 1B</t>
  </si>
  <si>
    <t>H360FD</t>
  </si>
  <si>
    <t>100000 - 1000000 tonnes per annum</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</si>
  <si>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20: Health services_x000D_
SU 23: Electricity, steam, gas water supply and sewage treatment_x000D_
SU 24: Scientific research and development_x000D_
SU 2a: Mining (without offshore industries)_x000D_
SU 2b: Offshore industries_x000D_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</si>
  <si>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12: Fertilisers_x000D_
PC 14: Metal surface treatment products, including galvanic and electroplating products_x000D_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29: Pharmaceuticals_x000D_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38: Welding and soldering products (with flux coatings or flux cores.), flux products_x000D_
PC 39: Cosmetics, personal care products_x000D_
PC 3: Air care products_x000D_
PC 4: Anti-freeze and de-icing products_x000D_
PC 7: Base metals and alloys_x000D_
PC 8: Biocidal products (e.g. disinfectants, pest control)_x000D_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</si>
  <si>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articles_x000D_
AC 7: Metal articles_x000D_
AC 8: Paper articles</t>
  </si>
  <si>
    <t>http://www.subsport.eu/case-stories?search=10043-35-3</t>
  </si>
  <si>
    <t>202-853-6</t>
  </si>
  <si>
    <t>a-chlorotoluene</t>
  </si>
  <si>
    <t>Electrophiles</t>
  </si>
  <si>
    <t>Carc. 1B
Acute Tox. 3 *
Acute Tox. 4 *
STOT RE 2 *
STOT SE 3
Skin Irrit. 2
Eye Dam. 1</t>
  </si>
  <si>
    <t xml:space="preserve"> benzyl chloride; a-Chlortoluol; a-clorotolueno; a-chlorotoluène</t>
  </si>
  <si>
    <t>H350
H331
H302
H373 **
H335
H315
H318</t>
  </si>
  <si>
    <t>10 - 100 tonnes per annum</t>
  </si>
  <si>
    <t>Gasoline, pesticide, pharmaceuticals, cosmetics, photocopoers, organic liquids,</t>
  </si>
  <si>
    <t>Solvent, gum inhibitor, intermediate</t>
  </si>
  <si>
    <t>SU 24: Scientific research and development_x000D_
SU 8: Manufacture of  bulk, large scale chemicals (including petroleum products)_x000D_
SU 9: Manufacture of fine chemicals</t>
  </si>
  <si>
    <t>PC 19: Intermediate_x000D_
PC 21: Laboratory chemicals</t>
  </si>
  <si>
    <t>Phenol, 4-(5- methylhexyl)-</t>
  </si>
  <si>
    <t>Alkylphenols</t>
  </si>
  <si>
    <t>Substance is concluded to be an endocrine disruptor SVHC by ECHA Member State Committee.</t>
  </si>
  <si>
    <t>Official classification missing - 57f substance</t>
  </si>
  <si>
    <t xml:space="preserve"> 4-Heptylphenol branched and linear</t>
  </si>
  <si>
    <t>202-873-5</t>
  </si>
  <si>
    <t>Phenylhydrazine</t>
  </si>
  <si>
    <t>Hydrazines</t>
  </si>
  <si>
    <t>Carc. 1B
Muta. 2
Acute Tox. 3 *
Acute Tox. 3 *
Acute Tox. 3 *
STOT RE 1
Eye Irrit. 2
Skin Irrit. 2
Skin Sens. 1
Aquatic Acute 1</t>
  </si>
  <si>
    <t xml:space="preserve"> Phenylhydrazin; Fenilhidrazina; Phénylhydrazine</t>
  </si>
  <si>
    <t>H350
H341
H331
H311
H301
H372 **
H319
H315
H317
H400</t>
  </si>
  <si>
    <t>dyestuffs, pharmaceuticals, pesticides</t>
  </si>
  <si>
    <t>Reducing agent, reagent, intermediate for the manufacture of dyes</t>
  </si>
  <si>
    <t>SU 9: Manufacture of fine chemicals</t>
  </si>
  <si>
    <t>309-706-6</t>
  </si>
  <si>
    <t xml:space="preserve">Petrolatum (petroleum), clay-treated
</t>
  </si>
  <si>
    <t>Petroleum</t>
  </si>
  <si>
    <t>Classified CMR according to Annex VI of Regulation 1272/2008. (Might not apply when contaminants are below below legal thresholds and/or full refining history is known)</t>
  </si>
  <si>
    <t>Carc. 1B</t>
  </si>
  <si>
    <t>H350</t>
  </si>
  <si>
    <t>1000 - 10000 tonnes per annum</t>
  </si>
  <si>
    <t>SU 10: Formulation [mixing] of preparations and/or re-packaging (excluding alloys)_x000D_
SU 11: Manufacture of rubber products_x000D_
SU 8: Manufacture of  bulk, large scale chemicals (including petroleum products)_x000D_
SU 9: Manufacture of fine chemicals</t>
  </si>
  <si>
    <t>PC 12: Fertilisers_x000D_
PC 13: Fuels_x000D_
PC 15: Non-metal-surface treatment products_x000D_
PC 18: Ink and toners_x000D_
PC 1: Adhesives, sealants_x000D_
PC 23: Leather tanning, dye, finishing, impregnation and care products_x000D_
PC 24: Lubricants, greases, release products_x000D_
PC 27: Plant protection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9a: Coatings and paints, thinners, paint removes_x000D_
PC 9b: Fillers, putties, plasters, modelling clay_x000D_
PC 9c: Finger paints</t>
  </si>
  <si>
    <t>Lead compounds</t>
  </si>
  <si>
    <t>Repr. 1A
Acute Tox. 4 *
Acute Tox. 4 *
STOT RE 2 *
Aquatic Acute 1
Aquatic Chronic 1</t>
  </si>
  <si>
    <t>H360Df
H332
H302
H373 **
H400
H410</t>
  </si>
  <si>
    <t>Candidate list, Restriction list (annex XVII)</t>
  </si>
  <si>
    <t>0 - 10 tonnes per annum</t>
  </si>
  <si>
    <t>202-918-9</t>
  </si>
  <si>
    <t>4,4'-methylenebis[2-chloroaniline]</t>
  </si>
  <si>
    <t>Aromatic amines</t>
  </si>
  <si>
    <t>Candidate list, Authorisation list (annex XIV)</t>
  </si>
  <si>
    <t>Carc. 1B
Acute Tox. 4 *
Aquatic Acute 1
Aquatic Chronic 1</t>
  </si>
  <si>
    <t xml:space="preserve"> 4,4'-Methylenbis[2-chloranilin]; 4,4'-metilenbis[2-cloroanilina]; 4,4'-méthylènebis[2-chloroaniline]</t>
  </si>
  <si>
    <t>H350
H302
H400
H410</t>
  </si>
  <si>
    <t>epoxy resins, urethane foam, gaskets, sport, boots, roller skate wheels, shoe soles, rolls and belt drives in cameras, computers and copy machines, wheels and pulleys, for escalators and elevators, home appliances, glues, plastics, and adhesives, Rubbers, roofing and wood sealing, liquid polyurethane elastomers, shoe soles; rolls for postage stamp,</t>
  </si>
  <si>
    <t>curing agent, coating</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</si>
  <si>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17: General manufacturing, e.g. machinery, equipment, vehicles, other transport equipment_x000D_
SU 18: Manufacture of furniture_x000D_
SU 8: Manufacture of  bulk, large scale chemicals (including petroleum products)</t>
  </si>
  <si>
    <t>PC 14: Metal surface treatment products, including galvanic and electroplating products_x000D_
PC 19: Intermediate_x000D_
PC 32: Polymer preparations and compounds</t>
  </si>
  <si>
    <t>AC 10: Rubber articles_x000D_
AC 13: Plastic articles_x000D_
AC 1: Vehicles_x000D_
AC 2: Machinery, mechanical appliances, electrical/electronic articles</t>
  </si>
  <si>
    <t>Classified CMR (Class I &amp; II) according to Annex 1 of Directive 67/548/EEC</t>
  </si>
  <si>
    <t>SU 10: Formulation [mixing] of preparations and/or re-packaging (excluding alloys)_x000D_
SU 24: Scientific research and development_x000D_
SU 8: Manufacture of  bulk, large scale chemicals (including petroleum products)_x000D_
SU 9: Manufacture of fine chemicals</t>
  </si>
  <si>
    <t>Full registration, Intermediate registration</t>
  </si>
  <si>
    <t>10000 - 100000 tonnes per annum</t>
  </si>
  <si>
    <t>309-865-1</t>
  </si>
  <si>
    <t xml:space="preserve">Distillates (petroleum), hydrodesulfurized middle coker
</t>
  </si>
  <si>
    <t>309-867-2</t>
  </si>
  <si>
    <t xml:space="preserve">Extract residues (coal), light oil alk., acid ext., indene fraction
</t>
  </si>
  <si>
    <t>Carc. 1B
Muta. 1B</t>
  </si>
  <si>
    <t>H350
H340</t>
  </si>
  <si>
    <t>SU 10: Formulation [mixing] of preparations and/or re-packaging (excluding alloys)_x000D_
SU 8: Manufacture of  bulk, large scale chemicals (including petroleum products)_x000D_
SU 9: Manufacture of fine chemicals</t>
  </si>
  <si>
    <t>PC 13: Fuels</t>
  </si>
  <si>
    <t>309-870-9</t>
  </si>
  <si>
    <t xml:space="preserve">Hydrocarbons, C6-8, hydrogenated sorption-dearomatized, toluene raffination
</t>
  </si>
  <si>
    <t>Carc. 1B
Muta. 1B
Asp. Tox. 1</t>
  </si>
  <si>
    <t>H350
H340
H304</t>
  </si>
  <si>
    <t>10000 - 100000 tonnes per annum; 0 - 10 tonnes per annum</t>
  </si>
  <si>
    <t>PC 13: Fuels_x000D_
PC 19: Intermediate_x000D_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</si>
  <si>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309-871-4</t>
  </si>
  <si>
    <t xml:space="preserve">Hydrocarbons, C6-rich, hydrotreated light naphtha distillates, solvent-refined
</t>
  </si>
  <si>
    <t>309-874-0</t>
  </si>
  <si>
    <t xml:space="preserve">Lubricating oils (petroleum), C&gt;25, solvent-extd., deasphalted, dewaxed, hydrogenated
</t>
  </si>
  <si>
    <t>PC 12: Fertilisers_x000D_
PC 13: Fuels_x000D_
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</si>
  <si>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309-877-7</t>
  </si>
  <si>
    <t xml:space="preserve">Lubricating oils (petroleum), C24-50, solvent-extd., dewaxed, hydrogenated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</si>
  <si>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</si>
  <si>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309-879-8</t>
  </si>
  <si>
    <t xml:space="preserve">Naphtha (petroleum), hydrodesulfurized full-range coker
</t>
  </si>
  <si>
    <t>PC 13: Fuels_x000D_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</si>
  <si>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309-886-6</t>
  </si>
  <si>
    <t xml:space="preserve">Tar, brown-coal, low-temp.
</t>
  </si>
  <si>
    <t>Carc. 1A</t>
  </si>
  <si>
    <t>SU 13: Manufacture of other non-metallic mineral products, e.g. plasters, cement_x000D_
SU 14: Manufacture of basic metals, including alloys_x000D_
SU 23: Electricity, steam, gas water supply and sewage treatment</t>
  </si>
  <si>
    <t>PC 13: Fuels_x000D_
PC 15: Non-metal-surface treatment products_x000D_
PC 19: Intermediate</t>
  </si>
  <si>
    <t>202-959-2</t>
  </si>
  <si>
    <t>N,N,N',N'-tetramethyl-4,4'-methylenedianiline</t>
  </si>
  <si>
    <t>Carc. 1B
Aquatic Acute 1
Aquatic Chronic 1</t>
  </si>
  <si>
    <t xml:space="preserve"> N,N,N',N'-Tetramethyl-4,4'-methylendianilin; N,N,N',N'-tetrametil-4,4'-metilendianilina; N,N,N',N'-tétraméthyl-4,4'-méthylenedianiline</t>
  </si>
  <si>
    <t>H350
H400
H410</t>
  </si>
  <si>
    <t>309-939-3</t>
  </si>
  <si>
    <t xml:space="preserve">Distillates (petroleum), heavy steam-cracked
</t>
  </si>
  <si>
    <t>202-974-4</t>
  </si>
  <si>
    <t>4,4'-methylenedianiline, MDA</t>
  </si>
  <si>
    <t>Carc. 1B
Muta. 2
STOT SE 1
STOT RE 2 *
Skin Sens. 1
Aquatic Chronic 2</t>
  </si>
  <si>
    <t xml:space="preserve"> 4,4'-Methylendianilin; 4,4'-metilendianilina; 4,4'-methylenedianiline; Diaminodiphenyl methane; DDM</t>
  </si>
  <si>
    <t>H350
H341
H370 **
H373 **
H317
H411</t>
  </si>
  <si>
    <t>PC 19: Intermediate_x000D_
PC 24: Lubricants, greases, release products_x000D_
PC 32: Polymer preparations and compounds</t>
  </si>
  <si>
    <t>309-976-5</t>
  </si>
  <si>
    <t xml:space="preserve">Naphtha (petroleum), sweetened light
</t>
  </si>
  <si>
    <t>1000000 - 10000000 tonnes per annum</t>
  </si>
  <si>
    <t>202-977-0</t>
  </si>
  <si>
    <t>4,4'-oxydianiline</t>
  </si>
  <si>
    <t>Carc. 1B
Muta. 1B
Repr. 2
Acute Tox. 3 *
Acute Tox. 3 *
Acute Tox. 3 *
Aquatic Chronic 2</t>
  </si>
  <si>
    <t xml:space="preserve"> 4,4'-Oxydianilin; 4,4'-oxidianilina; 4,4'-oxydianiline</t>
  </si>
  <si>
    <t>H350
H340
H361f ***
H331
H311
H301
H411</t>
  </si>
  <si>
    <t>SU 12: Manufacture of plastics products, including compounding and conversion_x000D_
SU 8: Manufacture of  bulk, large scale chemicals (including petroleum products)</t>
  </si>
  <si>
    <t>PC 19: Intermediate_x000D_
PC 32: Polymer preparations and compounds</t>
  </si>
  <si>
    <t>310-012-0</t>
  </si>
  <si>
    <t xml:space="preserve">Hydrocarbons, C3-6, C5-rich, steam-cracked naphtha
</t>
  </si>
  <si>
    <t>310-013-6</t>
  </si>
  <si>
    <t xml:space="preserve">Hydrocarbons, C5-rich, dicyclopentadiene-contg.
</t>
  </si>
  <si>
    <t>310-057-6</t>
  </si>
  <si>
    <t xml:space="preserve">Residues (petroleum), steam-cracked light, arom.
</t>
  </si>
  <si>
    <t>Phenol, 4-(3- methylhexyl)-</t>
  </si>
  <si>
    <t>401-290-5</t>
  </si>
  <si>
    <t>ethyl 1-(2,4-dichlorophenyl)-5-trichloromethyl-1,2,4-(1H)-triazol-3-carboxylate</t>
  </si>
  <si>
    <t>434-350-4</t>
  </si>
  <si>
    <t>O-isobutyl-N-ethoxy carbonylthiocarbamate</t>
  </si>
  <si>
    <t>Thioaminocarbonyl compounds, Aminocarbonyl compounds</t>
  </si>
  <si>
    <t>NONS registration</t>
  </si>
  <si>
    <t>Flam. Liq. 3
Carc. 1B
Muta. 1B
Acute Tox. 4 *
STOT RE 2 *
Skin Sens. 1
Aquatic Chronic 2</t>
  </si>
  <si>
    <t xml:space="preserve"> AERO 5415 PROMOTER</t>
  </si>
  <si>
    <t>H226
H350
H340
H302
H373**
H317
H411</t>
  </si>
  <si>
    <t>Tonnage Data Confidential</t>
  </si>
  <si>
    <t>perboric acid (HBO(O2)), sodium salt, monohydrate</t>
  </si>
  <si>
    <t>Oxid. Sol. 3
Repr. 1B
Acute Tox. 4 *
STOT SE 3
Eye Dam. 1</t>
  </si>
  <si>
    <t>H272
H360Df
H302
H335
H318</t>
  </si>
  <si>
    <t>203-102-5</t>
  </si>
  <si>
    <t>Azobenzene</t>
  </si>
  <si>
    <t>Aromatic amines, Azo compounds</t>
  </si>
  <si>
    <t>Carc. 1B
Muta. 2
Acute Tox. 4 *
Acute Tox. 4 *
STOT RE 2 *
Aquatic Acute 1
Aquatic Chronic 1</t>
  </si>
  <si>
    <t xml:space="preserve"> Azobenzol; Azobenceno; Azobenzène</t>
  </si>
  <si>
    <t>H350
H341
H332
H302
H373 **
H400
H410</t>
  </si>
  <si>
    <t>4-Nonyl Phenol Monoethoxylate</t>
  </si>
  <si>
    <t>Nonylphenol etoxilates are categorized as endocrine disruptors (cat 1), they are the precursors of Nonyl phenol which is a persistent and bio-accumulative substance. It has been found in the environment.</t>
  </si>
  <si>
    <t>Authorisation list (annex XIV), Candidate list</t>
  </si>
  <si>
    <t xml:space="preserve"> Nonylphenolmonoethoxylate; Nonylphenolethoxylate</t>
  </si>
  <si>
    <t>Yes, Alkylphenol ethoxylates (APEs), including nonylphenolethoxylate, have been detected in air, water (incl. drinking water, rivers, coastal seawaters), marshlands, marine and estuarine sediments, soil and biota (eg. benthic invertebrates), sewage sludges.</t>
  </si>
  <si>
    <t xml:space="preserve">Textile, paper and pulp processing, paints, resins, protective coatings, detergents, veterinary medicines, pesticides, steel manufacturing, consumer products like cosmetics, cleaners, paints.; Glue, textile, paper, cosmetics, detergents, paints. </t>
  </si>
  <si>
    <t>Emulsifier, surfactant, dispersing and wetting agent</t>
  </si>
  <si>
    <t>203-199-4</t>
  </si>
  <si>
    <t>p-nonylphenol</t>
  </si>
  <si>
    <t>Nonylphenol is an endocrine disruptor (cat 1) and is classified as possibly toxic for reproduction (R3), It is also persistent and bio-accumulative and it has been found in humans and the environment.</t>
  </si>
  <si>
    <t xml:space="preserve"> NP, p-nonylphenol, 4-nonylphenol - branched, p-nonylphenol, Data from any of the isomers are generally assumed to be representative for nonylphenol (NP), which is used as the generic name for the isomeres.</t>
  </si>
  <si>
    <t>Yes, in rivers, lakes, coastal-, ground-, effluent and drinking water, sediments, sewage sludge, algae, fish and seafood, wild mallard ducks and raw beef.; In human urine, &gt;0.1 ug/l in 51% of samples (4-nonylphenol, which constitutes a fraction of the nonylphenol isomers in commercial mixtures).</t>
  </si>
  <si>
    <t>Bactericides and fungicides, dyes, drugs, adhesives, resins, plasticizers, surface active agents; lubricating oils; petroleum processing; surfactants (esp. nonylphenolethoxylate)</t>
  </si>
  <si>
    <t>Stabilizer, surfactant, antioxidant, monomer and additive in polymer production and processing, catalyst</t>
  </si>
  <si>
    <t>perboric acid (HBO(O2)), sodium salt, tetrahydrate</t>
  </si>
  <si>
    <t>Repr. 1B
STOT SE 3
Eye Dam. 1</t>
  </si>
  <si>
    <t>H360Df
H335
H318</t>
  </si>
  <si>
    <t>405-020-7</t>
  </si>
  <si>
    <t>(4-ethoxyphenyl)(3-(4-fluoro-3-phenoxyphenyl)propyl)dimethylsilane</t>
  </si>
  <si>
    <t>Repr. 1B
Aquatic Acute 1
Aquatic Chronic 1</t>
  </si>
  <si>
    <t>H360F***
H400
H410</t>
  </si>
  <si>
    <t>234-190-3</t>
  </si>
  <si>
    <t>Sodium dichromate</t>
  </si>
  <si>
    <t>203-401-0</t>
  </si>
  <si>
    <t>4-chloroaniline</t>
  </si>
  <si>
    <t>Carc. 1B
Acute Tox. 3 *
Acute Tox. 3 *
Acute Tox. 3 *
Skin Sens. 1
Aquatic Acute 1
Aquatic Chronic 1</t>
  </si>
  <si>
    <t xml:space="preserve"> 4-Chloranilin; 4-cloroanilina</t>
  </si>
  <si>
    <t>H350
H331
H311
H301
H317
H400
H410</t>
  </si>
  <si>
    <t>SU 1: Agriculture, forestry and fishing_x000D_
SU 8: Manufacture of  bulk, large scale chemicals (including petroleum products)_x000D_
SU 9: Manufacture of fine chemicals</t>
  </si>
  <si>
    <t>203-439-8</t>
  </si>
  <si>
    <t>1-chloro-2,3-epoxypropane</t>
  </si>
  <si>
    <t>Flam. Liq. 3
Carc. 1B
Acute Tox. 3 *
Acute Tox. 3 *
Acute Tox. 3 *
Skin Corr. 1B
Skin Sens. 1</t>
  </si>
  <si>
    <t xml:space="preserve"> 1-Chlor-2,3-epoxypropan; epichlorhydrin;1-cloro-2,3-epoxipropano; 1-chloro-2,3-époxypropane</t>
  </si>
  <si>
    <t>H226
H350
H331
H311
H301
H314
H317</t>
  </si>
  <si>
    <t>100000 - 1000000 tonnes per annum; 10 - 100 tonnes per annum</t>
  </si>
  <si>
    <t>explosives, fuels, epoxy resins used in coatings, adhesives, and plastics, synthetic glycerine, textiles, paper, inks and dyes, solvents, surfactants, and pharmaceuticals</t>
  </si>
  <si>
    <t>binder, stabilizer</t>
  </si>
  <si>
    <t>SU 10: Formulation [mixing] of preparations and/or re-packaging (excluding alloys)_x000D_
SU 11: Manufacture of rubber products_x000D_
SU 12: Manufacture of plastics products, including compounding and conversion_x000D_
SU 20: Health services_x000D_
SU 24: Scientific research and development_x000D_
SU 8: Manufacture of  bulk, large scale chemicals (including petroleum products)_x000D_
SU 9: Manufacture of fine chemicals</t>
  </si>
  <si>
    <t>PC 19: Intermediate_x000D_
PC 21: Laboratory chemicals_x000D_
PC 35: Washing and cleaning products (including solvent based products)_x000D_
PC 39: Cosmetics, personal care products</t>
  </si>
  <si>
    <t>203-441-9</t>
  </si>
  <si>
    <t>2,3-epoxypropyl methacrylate; glycidyl methacrylate</t>
  </si>
  <si>
    <t>Substance is agreed by RAC to be a classified CMR according to Annex VI of Regulation 1272/2008, however it is not yet formally included.</t>
  </si>
  <si>
    <t>Carc. 1B Muta. 2 Repr. 1B Acute Tox. 3Acute Tox. 4STOT SE 3STOT RE 1 Eye Dam. 1 Skin Corr. 1C Skin Sens. 1</t>
  </si>
  <si>
    <t xml:space="preserve"> oxiran-2-ylmethyl 2-methylprop-2-enoate; 
oxiran-2-ylmethyl methacrylate; 2-Oxiranylmethyl 2-methylacrylate, Glycidyl methacrylate</t>
  </si>
  <si>
    <t>H350 H341 H360F H311 H302 H335 H372(respiratory tract) (inhalation) H318H314 H317</t>
  </si>
  <si>
    <t>203-444-5</t>
  </si>
  <si>
    <t>1,2-dibromoethane</t>
  </si>
  <si>
    <t>Carc. 1B
Acute Tox. 3 *
Acute Tox. 3 *
Acute Tox. 3 *
Eye Irrit. 2
STOT SE 3
Skin Irrit. 2
Aquatic Chronic 2</t>
  </si>
  <si>
    <t xml:space="preserve"> 1,2-Dibromethan; 1,2-dibromoetano; 1,2-dibromoéthane</t>
  </si>
  <si>
    <t>H350
H331
H311
H301
H319
H335
H315
H411</t>
  </si>
  <si>
    <t>resins, gums, waxes, logs</t>
  </si>
  <si>
    <t>Solvent, pesticide</t>
  </si>
  <si>
    <t>PC 13: Fuels_x000D_
PC 19: Intermediate_x000D_
PC 20: Products such as ph-regulators, flocculants, precipitants, neutralisation agents_x000D_
PC 21: Laboratory chemicals_x000D_
PC 29: Pharmaceuticals_x000D_
PC 30: Photo-chemicals_x000D_
PC 32: Polymer preparations and compounds</t>
  </si>
  <si>
    <t>203-445-0</t>
  </si>
  <si>
    <t>1-bromopropane</t>
  </si>
  <si>
    <t>Flam. Liq. 2
Repr. 1B
STOT RE 2 *
Eye Irrit. 2
STOT SE 3
Skin Irrit. 2
STOT SE 3</t>
  </si>
  <si>
    <t xml:space="preserve"> 1-Brompropan; 1-bromopropano; 1-bromopropane</t>
  </si>
  <si>
    <t>H225
H360FD
H373 **
H319
H335
H315
H336</t>
  </si>
  <si>
    <t>100 - 1000 tonnes per annum; 1000 - 10000 tonnes per annum</t>
  </si>
  <si>
    <t>aerosols, textiles, adhesives , inks</t>
  </si>
  <si>
    <t>used as solvent for industrial cleaning (degreasing, metal processing and finishing, electronics, aerospace and aviation), aerosols, textiles, adhesives , inks and coatings.</t>
  </si>
  <si>
    <t>SU 10: Formulation [mixing] of preparations and/or re-packaging (excluding alloys)_x000D_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8: Manufacture of  bulk, large scale chemicals (including petroleum products)_x000D_
SU 9: Manufacture of fine chemicals</t>
  </si>
  <si>
    <t>PC 14: Metal surface treatment products, including galvanic and electroplating products_x000D_
PC 19: Intermediate_x000D_
PC 29: Pharmaceuticals_x000D_
PC 35: Washing and cleaning products (including solvent based products)_x000D_
PC 40: Extraction agents</t>
  </si>
  <si>
    <t>http://www.subsport.eu/case-stories?search=106-94-5</t>
  </si>
  <si>
    <t>203-450-8</t>
  </si>
  <si>
    <t>Buta-1,3-diene</t>
  </si>
  <si>
    <t>CoRAP list</t>
  </si>
  <si>
    <t>Flam. Gas 1
Press. Gas
Carc. 1A
Muta. 1B</t>
  </si>
  <si>
    <t xml:space="preserve"> Buta-1,3-dien; Buta-1,3-dieno; Buta-1,3-diène</t>
  </si>
  <si>
    <t>H220
H350
H340</t>
  </si>
  <si>
    <t>Tires, latex adhesives, seals, hoses, gaskets, various rubber products, nylon carpet backings, paper coatings, paints, pipes, conduits, appliance and electrical equipment components, automotive parts, and luggage.</t>
  </si>
  <si>
    <t>monomer for production of rubbers and plastics</t>
  </si>
  <si>
    <t>SU 10: Formulation [mixing] of preparations and/or re-packaging (excluding alloys)_x000D_
SU 11: Manufacture of rubber products_x000D_
SU 12: Manufacture of plastics products, including compounding and conversion_x000D_
SU 1: Agriculture, forestry and fishing_x000D_
SU 23: Electricity, steam, gas water supply and sewage treatment_x000D_
SU 24: Scientific research and development_x000D_
SU 8: Manufacture of  bulk, large scale chemicals (including petroleum products)_x000D_
SU 9: Manufacture of fine chemicals</t>
  </si>
  <si>
    <t>PC 13: Fuels_x000D_
PC 19: Intermediate_x000D_
PC 1: Adhesives, sealants_x000D_
PC 32: Polymer preparations and compounds_x000D_
PC 40: Extraction agents</t>
  </si>
  <si>
    <t>AC 10: Rubber articles_x000D_
AC 13: Plastic articles_x000D_
AC 1: Vehicles</t>
  </si>
  <si>
    <t>203-458-1</t>
  </si>
  <si>
    <t>1,2-dichloroethane</t>
  </si>
  <si>
    <t>Flam. Liq. 2
Carc. 1B
Acute Tox. 4 *
Eye Irrit. 2
STOT SE 3
Skin Irrit. 2</t>
  </si>
  <si>
    <t xml:space="preserve"> 1,2-Dichlorethan; 1,2-dicloroetano; 1,2-dichloroéthane</t>
  </si>
  <si>
    <t>H225
H350
H302
H319
H335
H315</t>
  </si>
  <si>
    <t>Used in paints, coatings, adhesives, varnishes, finish removers, soaps, and scouring agents</t>
  </si>
  <si>
    <t>metal degreasing agent; a solvent; and a fumigant for grain, upholstery, and carpets.</t>
  </si>
  <si>
    <t>SU 10: Formulation [mixing] of preparations and/or re-packaging (excluding alloys)_x000D_
SU 12: Manufacture of plastics products, including compounding and conversion_x000D_
SU 24: Scientific research and development_x000D_
SU 5: Manufacture of textiles, leather, fur_x000D_
SU 8: Manufacture of  bulk, large scale chemicals (including petroleum products)_x000D_
SU 9: Manufacture of fine chemicals</t>
  </si>
  <si>
    <t>PC 13: Fuels_x000D_
PC 19: Intermediate_x000D_
PC 20: Products such as ph-regulators, flocculants, precipitants, neutralisation agents_x000D_
PC 21: Laboratory chemicals_x000D_
PC 27: Plant protection products_x000D_
PC 29: Pharmaceuticals_x000D_
PC 32: Polymer preparations and compounds_x000D_
PC 40: Extraction agents</t>
  </si>
  <si>
    <t>203-466-5</t>
  </si>
  <si>
    <t>Acrylonitrile</t>
  </si>
  <si>
    <t>Flam. Liq. 2
Carc. 1B
Acute Tox. 3 *
Acute Tox. 3 *
Acute Tox. 3 *
STOT SE 3
Skin Irrit. 2
Eye Dam. 1
Skin Sens. 1
Aquatic Chronic 2</t>
  </si>
  <si>
    <t xml:space="preserve"> Acrylonitril; Acrilonitrilo</t>
  </si>
  <si>
    <t>H225
H350
H331
H311
H301
H335
H315
H318
H317
H411</t>
  </si>
  <si>
    <t>cotton, textile, appareal, arylic and modacrylic fibers, rubber, ABS plastic, paints, adhesives,</t>
  </si>
  <si>
    <t>surface coatings, adhesives , monomer, pesticide, monomer for rubber and plastics, Surface coatings, Surface coatings, Barrier resins, binder in paint and adhesives</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</si>
  <si>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19: Building and construction work_x000D_
SU 20: Health services_x000D_
SU 24: Scientific research and development_x000D_
SU 5: Manufacture of textiles, leather, fur_x000D_
SU 8: Manufacture of  bulk, large scale chemicals (including petroleum products)_x000D_
SU 9: Manufacture of fine chemicals</t>
  </si>
  <si>
    <t>PC 19: Intermediate_x000D_
PC 21: Laboratory chemicals_x000D_
PC 29: Pharmaceuticals_x000D_
PC 30: Photo-chemicals_x000D_
PC 32: Polymer preparations and compounds_x000D_
PC 40: Extraction agents</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</si>
  <si>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7: Metal articles_x000D_
AC 8: Paper articles</t>
  </si>
  <si>
    <t>203-480-1</t>
  </si>
  <si>
    <t>Chloromethyl methyl ether</t>
  </si>
  <si>
    <t>Flam. Liq. 2
Carc. 1A
Acute Tox. 4 *
Acute Tox. 4 *
Acute Tox. 4 *</t>
  </si>
  <si>
    <t xml:space="preserve"> CMME; Chlormethylmethylether; Clorometil metil éter; Oxyde de chlorométhyle et de méthyle</t>
  </si>
  <si>
    <t>H225
H350
H332
H312
H302</t>
  </si>
  <si>
    <t>Water repellants</t>
  </si>
  <si>
    <t>solvent used in the manufacture of water repellants, ion-exchange resins and polymers</t>
  </si>
  <si>
    <t>402-060-7</t>
  </si>
  <si>
    <t>(6-(4-hydroxy-3-(2-methoxyphenylazo)-2-sulfonato -7-naphthylamino)- 1,3,5-triazin-2,4-diyl)bis[(amino-1-methylethyl)ammonium] formate</t>
  </si>
  <si>
    <t>Carc. 1B
Eye Dam. 1
Aquatic Chronic 2</t>
  </si>
  <si>
    <t xml:space="preserve"> CARTASOL BRILLANT SCHARLACH K-2GL KONZ.; CARTASOL BRILLANTSCHARLACH K-2GL FLSSIG (ZUBEREITUNG); CARTASOL BRILLANTSCHARLACH K-2GL GRANULAT (ZUBEREITUNG); CARTASOL BRILLIANT SCARLET K-2GL; CARTASOL BRILLIANT SCARLET K-2GL CONC.</t>
  </si>
  <si>
    <t>H350
H318
H411</t>
  </si>
  <si>
    <t>glass, textile (cotton), paper</t>
  </si>
  <si>
    <t>colourant</t>
  </si>
  <si>
    <t xml:space="preserve">203-585-2
</t>
  </si>
  <si>
    <t>Resorcinol</t>
  </si>
  <si>
    <t>Resorcinol is an endocrine disruptor affecting thyroid function as well as estrogen and glucose metabolism. It is categorized as an endocrine disruptor in the EU Commission EDC database.</t>
  </si>
  <si>
    <t>Acute Tox. 4 *
Eye Irrit. 2
Skin Irrit. 2
Aquatic Acute 1</t>
  </si>
  <si>
    <t xml:space="preserve"> 1,3-benzenediol
</t>
  </si>
  <si>
    <t>H302
H319
H315
H400</t>
  </si>
  <si>
    <t>Resorcinol has been found in the aquatic environment</t>
  </si>
  <si>
    <t>Tanning, resins, resin adhesives, explosives, dyes, tires &amp; reinforced rubber products, conveyer belts, driving belts,  wood adhesvies, dyes, pharmaceuticals, neoprene, cosmetics, photography, oxidation hair dyes, food contact surfaces.</t>
  </si>
  <si>
    <t>Tanning, cross-linking agent, rubber tackifier, reactive adjuvant substance.</t>
  </si>
  <si>
    <t>SU 10: Formulation [mixing] of preparations and/or re-packaging (excluding alloys)_x000D_
SU 11: Manufacture of rubber products_x000D_
SU 12: Manufacture of plastics products, including compounding and conversion_x000D_
SU 15: Manufacture of fabricated metal products, except machinery and equipment_x000D_
SU 17: General manufacturing, e.g. machinery, equipment, vehicles, other transport equipment_x000D_
SU 6a: Manufacture of wood and wood products_x000D_
SU 8: Manufacture of  bulk, large scale chemicals (including petroleum products)_x000D_
SU 9: Manufacture of fine chemicals</t>
  </si>
  <si>
    <t>PC 39: Cosmetics, personal care products</t>
  </si>
  <si>
    <t>http://www.subsport.eu/case-stories?search=108-46-3</t>
  </si>
  <si>
    <t>203-713-7</t>
  </si>
  <si>
    <t>2-methoxyethanol</t>
  </si>
  <si>
    <t>Glycol ethers</t>
  </si>
  <si>
    <t>Flam. Liq. 3
Repr. 1B
Acute Tox. 4 *
Acute Tox. 4 *
Acute Tox. 4 *</t>
  </si>
  <si>
    <t xml:space="preserve"> 2-Methoxyethanol; 2-metoxietanol; 2-méthoxyéthanol</t>
  </si>
  <si>
    <t>H226
H360FD
H332
H312
H302</t>
  </si>
  <si>
    <t>perfume, painting plasters, cleaning compounds, liquid soaps, cosmetics, varnishes, enamels, nail polishes, wood stains, resins, dyes; in dyeing leather, Automotive windshield washer fluid, Floor polish, Household hard surface cleaners (aerosol+liquids), Paint and varnish removers Pharmaceutical preparations nail polish remover, hydraulic fluids, jet fuel additive (pesticide+ anti freeze), Whiteboard cleaning liquids; Hydraulic Brake Fluids, Cellulose Acetate Solvents, Nitrocellulose Solvents, Wood Stain Solvents</t>
  </si>
  <si>
    <t>Solvent, detergent, anti freeze, pesticide, medicine.</t>
  </si>
  <si>
    <t>PC 19: Intermediate_x000D_
PC 21: Laboratory chemicals_x000D_
PC 29: Pharmaceuticals_x000D_
PC 30: Photo-chemicals_x000D_
PC 35: Washing and cleaning products (including solvent based products)</t>
  </si>
  <si>
    <t>http://www.subsport.eu/case-stories?search=109-86-4</t>
  </si>
  <si>
    <t>203-727-3</t>
  </si>
  <si>
    <t>Furan</t>
  </si>
  <si>
    <t>Flam. Liq. 1
Carc. 1B
Muta. 2
Acute Tox. 4 *
Acute Tox. 4 *
STOT RE 2 *
Skin Irrit. 2
Aquatic Chronic 3</t>
  </si>
  <si>
    <t xml:space="preserve"> Furano; Furanne</t>
  </si>
  <si>
    <t>H224
H350
H341
H332
H302
H373 **
H315
H412</t>
  </si>
  <si>
    <t>203-772-9</t>
  </si>
  <si>
    <t>2-methoxyethyl acetate</t>
  </si>
  <si>
    <t>Repr. 1B
Acute Tox. 4 *
Acute Tox. 4 *
Acute Tox. 4 *</t>
  </si>
  <si>
    <t xml:space="preserve"> Methoxyethylacetat; Acetato de 2-metoxietilo; Acétate de 2-méthoxyéthyle</t>
  </si>
  <si>
    <t>H360FD
H332
H312
H302</t>
  </si>
  <si>
    <t>Paints, lacquers, stains, inks, surface coatings, silk-screen printing, photographic and photo lithographic processes, semiconductors, textile, leather, food-contact plastics, hydraulic fluids, jet fuel, varnishes, paper, acetate adhesives, nitrocellulose, cellulose acetate, gums, resins, waxes, and oils, textile printing, nail polish, dry-cleaning, cosmetics</t>
  </si>
  <si>
    <t>Solvent, drying retarder, and anti-icing additive,  viscosity decreasing agent</t>
  </si>
  <si>
    <t>203-777-6</t>
  </si>
  <si>
    <t>Hexane</t>
  </si>
  <si>
    <t>Hexane is classified as possible reprotoxic chemical (R 3) and has been reported to have endocrine and neurological effects.</t>
  </si>
  <si>
    <t>Flam. Liq. 2
Repr. 2
Asp. Tox. 1
STOT RE 2 *
Skin Irrit. 2
STOT SE 3
Aquatic Chronic 2</t>
  </si>
  <si>
    <t xml:space="preserve"> N-hexane; hexyl hydride; dipropyl;</t>
  </si>
  <si>
    <t>H225
H361f ***
H304
H373 **
H315
H336
H411</t>
  </si>
  <si>
    <t>Yes, in air (urban and rural, outdoor and indoor), in combustion emissions, in soil or soil gases, in human urine, blood and exhalation air. Comment: Naturally occurring in biogas and crude oil. Also produced eg. by some fungi.</t>
  </si>
  <si>
    <t>Extraction of food oils and fats, laboratory use; gasoline, quick-drying glues, roofing, textile and leather adhesives, rubber cement, type-over correction fluids, non-mercury thermometers, alcohol preparations, and aerosols in perfumes, cosmetics, thermometers, inks, paint thinners, general-purpose solvents, degreasing agents and cleaners, books, leather work (as a carrier for oil and beeswax), shaping pills and tablets, canning, manufacturing tires, sport balls (e.g. baseballs) (2)</t>
  </si>
  <si>
    <t>Solvent, diluent, cleaning or degreasing agent, carrier, denaturing agent in some alcohol preparations, a carrier/propellant agent in some perfumes.</t>
  </si>
  <si>
    <t>PC 15: Non-metal-surface treatment products_x000D_
PC 18: Ink and toners_x000D_
PC 1: Adhesives, sealants_x000D_
PC 23: Leather tanning, dye, finishing, impregnation and care products_x000D_
PC 24: Lubricants, greases, release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8: Biocidal products (e.g. disinfectants, pest control)_x000D_
PC 9a: Coatings and paints, thinners, paint removes_x000D_
PC 9b: Fillers, putties, plasters, modelling clay_x000D_
PC 9c: Finger paints</t>
  </si>
  <si>
    <t>http://www.subsport.eu/case-stories?search=110-54-3</t>
  </si>
  <si>
    <t>203-794-9</t>
  </si>
  <si>
    <t>1,2-dimethoxyethane</t>
  </si>
  <si>
    <t>Flam. Liq. 2
Repr. 1B
Acute Tox. 4 *</t>
  </si>
  <si>
    <t xml:space="preserve"> 1,2-Dimethoxyethan; 1,2-dimetoxietano; 1,2-diméthoxyéthane; ethylene glycol dimethyl ether</t>
  </si>
  <si>
    <t>H225
H360FD
H332</t>
  </si>
  <si>
    <t>electrolyte in lithium batteries,  electronics, paint remover, cleaning agent, solvent for oligo- and polysaccharides, polysilicones</t>
  </si>
  <si>
    <t>Viscosity decreasing agent, Solvent, solubilizer, paint remover, cleaning agent, stablizer, anti-oxidant, electrolyte in batteries</t>
  </si>
  <si>
    <t>SU 16: Manufacture of computer, electronic and optical products, electrical equipment_x000D_
SU 20: Health services_x000D_
SU 24: Scientific research and development_x000D_
SU 8: Manufacture of  bulk, large scale chemicals (including petroleum products)_x000D_
SU 9: Manufacture of fine chemicals</t>
  </si>
  <si>
    <t>PC 21: Laboratory chemicals_x000D_
PC 29: Pharmaceuticals</t>
  </si>
  <si>
    <t>203-804-1</t>
  </si>
  <si>
    <t>2-ethoxyethanol</t>
  </si>
  <si>
    <t xml:space="preserve"> 2-Ethoxyethanol; 2-etoxietanol; 2-éthoxyéthanol; ethylene glycol monoethyl ether; EGMEE; EGME</t>
  </si>
  <si>
    <t>nitrocellulose, lacquers and dopes; cleaning agents, epoxy coatings, in varnish removers, cleansing solutions, dye baths; finishing leather with water pigments and dye solutions, printing inks and duplicating fluids, hydraulic fluid, Airplane fuel</t>
  </si>
  <si>
    <t>Solvent, emulsion stabilizer, anti-icing additive</t>
  </si>
  <si>
    <t>SU 24: Scientific research and development_x000D_
SU 9: Manufacture of fine chemicals</t>
  </si>
  <si>
    <t>Carc. 1B
Skin Sens. 1
Aquatic Acute 1
Aquatic Chronic 1</t>
  </si>
  <si>
    <t>H350i
H317
H400
H410</t>
  </si>
  <si>
    <t>PC 1: Adhesives, sealants_x000D_
PC 9a: Coatings and paints, thinners, paint removes</t>
  </si>
  <si>
    <t>AC 1: Vehicles</t>
  </si>
  <si>
    <t>234-343-4</t>
  </si>
  <si>
    <t>boric acid, crude natural</t>
  </si>
  <si>
    <t>203-839-2</t>
  </si>
  <si>
    <t>2-ethoxyethyl acetate</t>
  </si>
  <si>
    <t xml:space="preserve"> 2-Ethoxyethylacetat; Acetato de 2-etoxietilo; Acétate de 2-éthoxyéthyle</t>
  </si>
  <si>
    <t>Paints, adhesives, glues, cosmetics, leather, wood stains, semi-conductors, photographic and photolithographic</t>
  </si>
  <si>
    <t>solvent, detergent and viscosity decreasing agent, evaporation retarder</t>
  </si>
  <si>
    <t>234-390-0</t>
  </si>
  <si>
    <t>perboric acid, sodium salt</t>
  </si>
  <si>
    <t>SU 1: Agriculture, forestry and fishing_x000D_
SU 20: Health services_x000D_
SU 4: Manufacture of food products</t>
  </si>
  <si>
    <t>PC 35: Washing and cleaning products (including solvent based products)</t>
  </si>
  <si>
    <t>203-867-5</t>
  </si>
  <si>
    <t>2-(2-aminoethylamino)ethanol</t>
  </si>
  <si>
    <t>Repr. 1B
Skin Corr. 1B
Skin Sens. 1</t>
  </si>
  <si>
    <t xml:space="preserve"> AEEA</t>
  </si>
  <si>
    <t>H360Fd
H361
H314
H317</t>
  </si>
  <si>
    <t>214-237-4</t>
  </si>
  <si>
    <t>2,2'-(nitrosoimino)bisethanol</t>
  </si>
  <si>
    <t>Nitrosamines</t>
  </si>
  <si>
    <t xml:space="preserve"> 2,2'-(Nitrosoimino)bisethanol; 2,2'-(nitrosoimino)bisetanol; 2,2'-(nitrosoimino)biséthanol</t>
  </si>
  <si>
    <t>cosmetics, personal care products, tobacco, cooling media and cutting fluids</t>
  </si>
  <si>
    <t>Occur as contamination in products</t>
  </si>
  <si>
    <t>203-924-4</t>
  </si>
  <si>
    <t>Bis(2-methoxyethyl) ether</t>
  </si>
  <si>
    <t>Flam. Liq. 3
Repr. 1B</t>
  </si>
  <si>
    <t xml:space="preserve"> Bis(2-metoxietil) éter; Oxyde de bis(2-méthoxyéthyle)</t>
  </si>
  <si>
    <t>H226
H360FD</t>
  </si>
  <si>
    <t>Textile, electronics, cosmetics, waterbased dyes, varnish</t>
  </si>
  <si>
    <t>solvent</t>
  </si>
  <si>
    <t>SU 10: Formulation [mixing] of preparations and/or re-packaging (excluding alloys)_x000D_
SU 12: Manufacture of plastics products, including compounding and conversion_x000D_
SU 16: Manufacture of computer, electronic and optical products, electrical equipment_x000D_
SU 8: Manufacture of  bulk, large scale chemicals (including petroleum products)_x000D_
SU 9: Manufacture of fine chemicals</t>
  </si>
  <si>
    <t>PC 21: Laboratory chemicals_x000D_
PC 29: Pharmaceuticals_x000D_
PC 32: Polymer preparations and compounds</t>
  </si>
  <si>
    <t>AC 13: Plastic articles_x000D_
AC 1: Vehicles</t>
  </si>
  <si>
    <t>214-317-9</t>
  </si>
  <si>
    <t>1,3-propanesultone</t>
  </si>
  <si>
    <t>Carc. 1B
Acute Tox. 4 *
Acute Tox. 4 *</t>
  </si>
  <si>
    <t xml:space="preserve"> 1,3-Propansulton; 1,3-propanosultona; 1,3-propanesultone</t>
  </si>
  <si>
    <t>H350
H312
H302</t>
  </si>
  <si>
    <t>SU 16: Manufacture of computer, electronic and optical products, electrical equipment_x000D_
SU 24: Scientific research and development_x000D_
SU 9: Manufacture of fine chemicals</t>
  </si>
  <si>
    <t>PC 19: Intermediate_x000D_
PC 30: Photo-chemicals_x000D_
PC 42: Electrolytes for batteries</t>
  </si>
  <si>
    <t>AC 3: Electrical batteries and accumulators</t>
  </si>
  <si>
    <t>203-977-3</t>
  </si>
  <si>
    <t>1,2-bis(2-methoxyethoxy)ethane</t>
  </si>
  <si>
    <t xml:space="preserve"> TEGDME, Triglyme; Triethylene glycol dimethyl ether; 1,2-Bis(2-methoxyethoxy)ethan; 1,2-bis(2-metoxietoxi)etano; 1,2-bis(2-méthoxyéthoxy)éthane</t>
  </si>
  <si>
    <t>H360Df</t>
  </si>
  <si>
    <t>Component of brake fluids and hydraulic fluids, Solvent for adhesives, Component of paint / graffiti remover formulations and delacquers, Solvent for adhesives, printing inks</t>
  </si>
  <si>
    <t>solvent and paint remover, and adhesive remover,</t>
  </si>
  <si>
    <t>Phenol, 4-(4- methylhexyl)-</t>
  </si>
  <si>
    <t>204-112-2</t>
  </si>
  <si>
    <t>Triphenyl phosphate</t>
  </si>
  <si>
    <t>This substance has endocrine disruting properties. Exposure through dust in humans has been associated with decreased sperm concentrations. Studies in fish show altered levels of estradiol and testosterone, increased levels of vitellogenin and impaired re</t>
  </si>
  <si>
    <t>Official classification missing</t>
  </si>
  <si>
    <t xml:space="preserve"> Phosphoric acid, triphenyl ester</t>
  </si>
  <si>
    <t>High levels of TPhP were found in children’s toys in Belgium. It has also been detected in dust in urban Canadian homes, and in tap water and bottled water in several large Chinese cities. (Fan et al., 2014; Ionas et al., 2014; Li et al., 2014)</t>
  </si>
  <si>
    <t>This substance has endocrine disruting properties. Exposure through dust in humans has been associated with decreased sperm concentrations. Studies in fish show altered levels of estradiol and testosterone, increased levels of vitellogenin and impaired reproduction.</t>
  </si>
  <si>
    <t>Noncombustible substitute for camphor in celluloid. Rendering acetylcellulose, nitrocellulose, airplane dope", etc., stable and fireproof. Impregnating roofing paper. Plasticizer. Fire-retarding agent. Source: HSDB"</t>
  </si>
  <si>
    <t>SU 11: Manufacture of rubber products_x000D_
SU 12: Manufacture of plastics products, including compounding and conversion_x000D_
SU 19: Building and construction work_x000D_
SU 5: Manufacture of textiles, leather, fur</t>
  </si>
  <si>
    <t>PC 1: Adhesives, sealants_x000D_
PC 21: Laboratory chemicals_x000D_
PC 28: Perfumes, fragrances_x000D_
PC 32: Polymer preparations and compounds_x000D_
PC 39: Cosmetics, personal care products</t>
  </si>
  <si>
    <t>AC 10: Rubber articles_x000D_
AC 13: Plastic articles_x000D_
AC 1: Vehicles_x000D_
AC 2: Machinery, mechanical appliances, electrical/electronic articles_x000D_
AC 5: Fabrics, textiles and apparel_x000D_
AC 8: Paper articles</t>
  </si>
  <si>
    <t>204-118-5</t>
  </si>
  <si>
    <t>tris(2-chloroethyl)phosphate</t>
  </si>
  <si>
    <t>Carc. 2
Repr. 1B
Acute Tox. 4 *
Aquatic Chronic 2</t>
  </si>
  <si>
    <t>H351
H360F***
H302
H411</t>
  </si>
  <si>
    <t>plastics, cushions, mattresses, carpet backing, adhesives, automobiles, furniture, and wood-resin composites, building insulation, rigid polyurethane and polyisocyanurate foams, flame-laminated and rebonded flexible foam, flame-retardant coatings, thermosets, cast acrylic sheet</t>
  </si>
  <si>
    <t>Flame-retardant, plasticizer</t>
  </si>
  <si>
    <t>SU 19: Building and construction work_x000D_
SU 2b: Offshore industries</t>
  </si>
  <si>
    <t>PC 9a: Coatings and paints, thinners, paint removes</t>
  </si>
  <si>
    <t>AC 4: Stone, plaster, cement, glass and ceramic articles_x000D_
AC 7: Metal articles</t>
  </si>
  <si>
    <t>214-604-9</t>
  </si>
  <si>
    <t>Deca-BDE</t>
  </si>
  <si>
    <t>Polyhalogenated aromatics</t>
  </si>
  <si>
    <t>DecaBDE  has been reported to have developmentally toxic and endocrine disruptive effects. It is persistent but has been shown to have the potential to degrade to compounds with  PBT/vPvB properties. Deca BDE is commonly found in humans and the environmen</t>
  </si>
  <si>
    <t>PBT cand list.</t>
  </si>
  <si>
    <t xml:space="preserve"> Bis(pentabromophenyl) ether; decabromodiphenyl ether; DecaBDE</t>
  </si>
  <si>
    <t>Applications: in all classes of polymer plastics (mostly in high impact polystyrene) used in binders, paints, varnishes, floor covering materials, manufacture of printed circuit boards, home electronics coatings (e.g. television cabinets), office electronics, including mobile telephone equipment, within textile applications, upholstery, cables and insulation materials.</t>
  </si>
  <si>
    <t>Flame retardant</t>
  </si>
  <si>
    <t>SU 10: Formulation [mixing] of preparations and/or re-packaging (excluding alloys)_x000D_
SU 11: Manufacture of rubber products_x000D_
SU 12: Manufacture of plastics products, including compounding and conversion_x000D_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5: Manufacture of textiles, leather, fur_x000D_
SU 6b: Manufacture of pulp, paper and paper products_x000D_
SU 8: Manufacture of  bulk, large scale chemicals (including petroleum products)</t>
  </si>
  <si>
    <t>PC 18: Ink and toners_x000D_
PC 1: Adhesives, sealants_x000D_
PC 20: Products such as ph-regulators, flocculants, precipitants, neutralisation agents_x000D_
PC 23: Leather tanning, dye, finishing, impregnation and care products_x000D_
PC 24: Lubricants, greases, release products_x000D_
PC 26: Paper and board dye, finishing and impregnation products: including bleaches and other processing aids_x000D_
PC 28: Perfumes, fragrances_x000D_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39: Cosmetics, personal care products_x000D_
PC 8: Biocidal products (e.g. disinfectants, pest control)_x000D_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</si>
  <si>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5: Fabrics, textiles and apparel_x000D_
AC 6: Leather articles_x000D_
AC 7: Metal articles_x000D_
AC 8: Paper articles</t>
  </si>
  <si>
    <t>http://www.subsport.eu/case-stories?search=1163-19-5</t>
  </si>
  <si>
    <t>204-211-0</t>
  </si>
  <si>
    <t>DEHP; Bis(2-ethylhexyl) phthalate</t>
  </si>
  <si>
    <t>Phthalates</t>
  </si>
  <si>
    <t>Candidate list, Authorisation list (annex XIV), Restriction list (annex XVII)</t>
  </si>
  <si>
    <t xml:space="preserve"> di(2-ethylhexyl) phthalate; Bis(2-ethylhexyl)phthalate; Ftlalato de bis(2-etilhexilo); Phtalate de bis(2-éthylhexyle)</t>
  </si>
  <si>
    <t>Plastics manufacture &amp; recycling (non-reactive epoxy resin diluent, plasticizer in variety of polymeric materials: natural rubber, synthetic rubber, PVC resins, adhesives, polystyrene,)Used widely in cosmetics, rubbing alcohol, liquid soap, detergents, decorative inks, PVA emulsion paints, lacquers, industrial and lubricating oils, defoaming agents during paper and paperboard manufactures /phthalic esters/, photographic film, wire and cable, adhesives.Erasable inks (a solvent), in pressure-sensitive printing (an insulating fluid)</t>
  </si>
  <si>
    <t>epoxy resin diluent, plasticizer, solvent, insulating fluid</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</si>
  <si>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20: Health services_x000D_
SU 24: Scientific research and development_x000D_
SU 8: Manufacture of  bulk, large scale chemicals (including petroleum products)_x000D_
SU 9: Manufacture of fine chemicals</t>
  </si>
  <si>
    <t>PC 19: Intermediate_x000D_
PC 21: Laboratory chemicals_x000D_
PC 32: Polymer preparations and compounds</t>
  </si>
  <si>
    <t>AC 10: Rubber articles_x000D_
AC 13: Plastic articles_x000D_
AC 5: Fabrics, textiles and apparel</t>
  </si>
  <si>
    <t>http://www.subsport.eu/case-stories?search=117-81-7</t>
  </si>
  <si>
    <t>204-212-6</t>
  </si>
  <si>
    <t>Bis(2-methoxyethyl) phthalate</t>
  </si>
  <si>
    <t>Phthalates, Glycol ethers</t>
  </si>
  <si>
    <t xml:space="preserve"> Bis(2-methoxyethyl)phthalate; Ftalato de bis(2-metoxietilo); Phtalate de bis(2-mÃ©thoxyÃ©thyle)</t>
  </si>
  <si>
    <t>Molding compositions, adhesives, laminating cements, and flash bulb lacquers</t>
  </si>
  <si>
    <t>Plasticizer, solvent</t>
  </si>
  <si>
    <t>204-214-7</t>
  </si>
  <si>
    <t>Dioctyl phthalate</t>
  </si>
  <si>
    <t>This substance has endocrine disrupting properties. In vitro studies show interference with thyroid function. In vivo reproductive and developmental effects have been seen in daphnia, fish and rodents. In humans the substance has been linked to endometrio</t>
  </si>
  <si>
    <t xml:space="preserve"> dioctyl phthalate</t>
  </si>
  <si>
    <t>DnOP was detected in Japanese mineral water with similar concentrations in plastic and glass bottles. Low concentrations of DnOP were detected in some but not all wastewater samples in a Spanish study. DnOP also occurs naturally in algae. (Higuchi et al., 2004; Cho et al., 2005; Zafra-Gómez et al., 2008)</t>
  </si>
  <si>
    <t>This substance has endocrine disrupting properties. In vitro studies show interference with thyroid function. In vivo reproductive and developmental effects have been seen in daphnia, fish and rodents. In humans the substance has been linked to endometriosis.</t>
  </si>
  <si>
    <t>Plasticizer, dye carrier. Source: HSDB</t>
  </si>
  <si>
    <t>http://www.subsport.eu/case-stories?search=117-84-0</t>
  </si>
  <si>
    <t>204-273-9</t>
  </si>
  <si>
    <t>Hexachlorobenzene</t>
  </si>
  <si>
    <t>Carc. 1B
STOT RE 1
Aquatic Acute 1
Aquatic Chronic 1</t>
  </si>
  <si>
    <t xml:space="preserve"> Hexachlorbenzol; Hexaclorobenceno; Hexachlorobenzène</t>
  </si>
  <si>
    <t>H350
H372 **
H400
H410</t>
  </si>
  <si>
    <t>Wood, PVC, nitroso and styrene rubber, electrodes, pyrotechnics</t>
  </si>
  <si>
    <t>Peptizing agent, plasticizer, porosity controller, impregnate paper, preservative, pesticide</t>
  </si>
  <si>
    <t>204-278-6</t>
  </si>
  <si>
    <t>2,4,6-tribromophenol</t>
  </si>
  <si>
    <t>This substance has endocrine disrupting properties. In vitro studies have shown binding to a thyroid hormone transport protein. Animal studies have shown the substance to alter the rate of development and increase abnormalities. In addition it interferes</t>
  </si>
  <si>
    <t xml:space="preserve"> tribromophenol</t>
  </si>
  <si>
    <t>TriBP was detected in human serum and breast milk in a general population from Okinawa in Japan. TriBP was also detected in high concentrations in serum from cats diagnosed with feline hyperthyroidism. (Norrgran et al., 2012; Fujii et al., 2014a; Fujii et al., 2014b)</t>
  </si>
  <si>
    <t>This substance has endocrine disrupting properties. In vitro studies have shown binding to a thyroid hormone transport protein. Animal studies have shown the substance to alter the rate of development and increase abnormalities. In addition it interferes with the synthesis of estrogen and thyroid hormones.</t>
  </si>
  <si>
    <t>Antiseptic, wood preservative, flame retardant intermediate. Source: HSDB</t>
  </si>
  <si>
    <t>SU 12: Manufacture of plastics products, including compounding and conversion</t>
  </si>
  <si>
    <t>PC 32: Polymer preparations and compounds</t>
  </si>
  <si>
    <t>204-337-6</t>
  </si>
  <si>
    <t>Benzophenone</t>
  </si>
  <si>
    <t>For Benzophenone carcinogenic effects have been reported. It is potentially persistent and has been found in the environment. Its derivates are potential endocrine disruptors.</t>
  </si>
  <si>
    <t xml:space="preserve"> BP; diphenylmethanone; alpha-oxodiphenylmethane; alpha-oxoditane; benzoylbenzenephenyl; benzoylbenzene; diphenyl ketone; diphenylmethanone; phenyl ketone; Benzofenona; Benzophenon; Benzophénone</t>
  </si>
  <si>
    <t>Yes, in water (including drinking, waste and ground-), snow, sediment, in mussels</t>
  </si>
  <si>
    <t>Paints, synthetic perfumes, cosmetics, lacquers, varnishes, transparent plastics; Perfumes, soap, manufacturing of antihistamines, hypnotics, insecticides, pharmaceuticals, paints, laquers, varnishes, plastics, coatings, adhesives; packaging; Inks, sunglasses, sunscreen; hair mousse, soaps, structure gels, skin lotions, contac lensis,</t>
  </si>
  <si>
    <t>Fixative, intermediate, photoinitiator, fragrance enhancer; UV curing agent</t>
  </si>
  <si>
    <t>SU 10: Formulation [mixing] of preparations and/or re-packaging (excluding alloys)_x000D_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20: Health services_x000D_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</si>
  <si>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18: Ink and toners_x000D_
PC 19: Intermediate_x000D_
PC 1: Adhesives, sealants_x000D_
PC 21: Laboratory chemicals_x000D_
PC 26: Paper and board dye, finishing and impregnation products: including bleaches and other processing aids_x000D_
PC 28: Perfumes, fragrances_x000D_
PC 29: Pharmaceuticals_x000D_
PC 31: Polishes and wax blends_x000D_
PC 32: Polymer preparations and compounds_x000D_
PC 35: Washing and cleaning products (including solvent based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</si>
  <si>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AC 11: Wood articles_x000D_
AC 13: Plastic articles_x000D_
AC 1: Vehicles_x000D_
AC 2: Machinery, mechanical appliances, electrical/electronic articles_x000D_
AC 35: Scented paper articles_x000D_
AC 3: Electrical batteries and accumulators_x000D_
AC 7: Metal articles_x000D_
AC 8: Paper articles</t>
  </si>
  <si>
    <t>414-200-4</t>
  </si>
  <si>
    <t>(+-)-tetrahydrofurfuryl-(R)-2-[4-(6-klorkinoxalin-2-yloxi)fenyloxi]propanoat</t>
  </si>
  <si>
    <t>Muta. 2
Repr. 1B
Acute Tox. 4 *
STOT RE 2 *
Aquatic Acute 1
Aquatic Chronic 1</t>
  </si>
  <si>
    <t xml:space="preserve"> PANTERA; QUIZALOFOP-P-TEFURYL</t>
  </si>
  <si>
    <t>H341
H360Df
H302
H373 **
H400
H410</t>
  </si>
  <si>
    <t>204-355-4</t>
  </si>
  <si>
    <t>3,3'-dimethoxybenzidine</t>
  </si>
  <si>
    <t>Carc. 1B
Acute Tox. 4 *</t>
  </si>
  <si>
    <t xml:space="preserve"> 3,3'-Dimethoxybenzidin; 3,3'-dimetoxibencidina; 3,3'-diméthoxybenzidine</t>
  </si>
  <si>
    <t>H350
H302</t>
  </si>
  <si>
    <t>Sneezing powders, jokes and hoaxes articles, tear gas, paper, plastics, rubber, and textiles</t>
  </si>
  <si>
    <t>irritant,</t>
  </si>
  <si>
    <t>204-358-0</t>
  </si>
  <si>
    <t>4,4'-bi-o-toluidine</t>
  </si>
  <si>
    <t>Carc. 1B
Acute Tox. 4 *
Aquatic Chronic 2</t>
  </si>
  <si>
    <t xml:space="preserve"> 4,4'-Bi-o-toluidin; 4,4'-bi-o-toluidina; 4,4'-bi-o-toluidine</t>
  </si>
  <si>
    <t>H350
H302
H411</t>
  </si>
  <si>
    <t>Textile and apparel</t>
  </si>
  <si>
    <t>dye</t>
  </si>
  <si>
    <t>Crocidolite</t>
  </si>
  <si>
    <t>Mineral fibres</t>
  </si>
  <si>
    <t>Carc. 1A
STOT RE 1</t>
  </si>
  <si>
    <t>H350
H372 **</t>
  </si>
  <si>
    <t>http://www.subsport.eu/case-stories?search=12001-28-4</t>
  </si>
  <si>
    <t>Chrysotile</t>
  </si>
  <si>
    <t>http://www.subsport.eu/case-stories?search=12001-29-5 / 132207-32-0</t>
  </si>
  <si>
    <t>Carc. 1A
STOT RE 1
Skin Sens. 1
Aquatic Acute 1
Aquatic Chronic 1</t>
  </si>
  <si>
    <t>H350i
H372**
H317
H400
H410</t>
  </si>
  <si>
    <t xml:space="preserve">234-541-0
</t>
  </si>
  <si>
    <t xml:space="preserve">disodium octaborate anhydrous
</t>
  </si>
  <si>
    <t xml:space="preserve">Repr. 1B
</t>
  </si>
  <si>
    <t>204-371-1</t>
  </si>
  <si>
    <t>Anthracene</t>
  </si>
  <si>
    <t>Polyaromatics</t>
  </si>
  <si>
    <t>Substance is concluded to be PBT by European Chemicals Bureau PBT Working Group.</t>
  </si>
  <si>
    <t>PBT</t>
  </si>
  <si>
    <t xml:space="preserve"> Anthracen; Antraceno; Anthracène</t>
  </si>
  <si>
    <t>wood, paint, dyes, smoke screens, plastics, polymers and resins</t>
  </si>
  <si>
    <t>Wood protector, stabiliser, corrosion inhibitor, dye, intermediate</t>
  </si>
  <si>
    <t>SU 8: Manufacture of  bulk, large scale chemicals (including petroleum products)</t>
  </si>
  <si>
    <t>perboric acid, sodium salt, monohydrate</t>
  </si>
  <si>
    <t>204-419-1</t>
  </si>
  <si>
    <t>6-methoxy-m-toluidine</t>
  </si>
  <si>
    <t xml:space="preserve"> p-Cresidine; 6-Methoxy-m-toluidin; 6-metoxi-m-toluidina; 6-méthoxy-m-toluidine</t>
  </si>
  <si>
    <t>Textile, cosmetics, Dyes, pigments</t>
  </si>
  <si>
    <t>Component in azo dyes</t>
  </si>
  <si>
    <t>204-428-0</t>
  </si>
  <si>
    <t>1,2,4-trichlorobenzene</t>
  </si>
  <si>
    <t>Acute Tox. 4 *
Skin Irrit. 2
Aquatic Acute 1
Aquatic Chronic 1</t>
  </si>
  <si>
    <t xml:space="preserve"> 1,2,4-Trichlorbenzol; 1,2,4-triclorobenceno; 1,2,4-trichlorobenzène</t>
  </si>
  <si>
    <t>H302
H315
H400
H410</t>
  </si>
  <si>
    <t>Textile, electronics, electric cables nad wires, paints, polishes, anti corrosion fluids, metals, dye carrier, degreasing agents, septic tank and drain cleaners, wood preservatives, and abrasive formulations, dielectric fluid, solvent, heat-transfer medium, synthetic transformer oils, lubricants, pesticide</t>
  </si>
  <si>
    <t>dye carrier, heat-transfer medium, dielectric fluid in transformers, degreaser, anti corrosion, lubricant, in synthetic transformer oils, solvent, intermediate, pesticide</t>
  </si>
  <si>
    <t>204-450-0</t>
  </si>
  <si>
    <t>2,4-dinitrotoluene</t>
  </si>
  <si>
    <t>Carc. 1B
Muta. 2
Repr. 2
Acute Tox. 3 *
Acute Tox. 3 *
Acute Tox. 3 *
STOT RE 2 *
Aquatic Acute 1
Aquatic Chronic 1</t>
  </si>
  <si>
    <t xml:space="preserve"> 2,4-Dinitrotoluol; 2,4-dinitrotolueno</t>
  </si>
  <si>
    <t>H350
H341
H361f***
H331
H311
H301
H373**
H400
H410</t>
  </si>
  <si>
    <t>Munition, explosives, photographic chemical, dyes, rubbers, plastics</t>
  </si>
  <si>
    <t>Explosive, dye processes, Plasticizer,</t>
  </si>
  <si>
    <t>310-154-3</t>
  </si>
  <si>
    <t>phenol, dodecyl-, branched</t>
  </si>
  <si>
    <t xml:space="preserve">Repr. 1B
Skin Corr. 1C
Eye Dam. 1
Aquatic Acute 1
Aquatic Chronic 1
</t>
  </si>
  <si>
    <t xml:space="preserve">H360F
H314
H318
H400
H410
</t>
  </si>
  <si>
    <t xml:space="preserve">235-180-1
</t>
  </si>
  <si>
    <t>Zineb</t>
  </si>
  <si>
    <t>Thioaminocarbonyl compounds</t>
  </si>
  <si>
    <t>STOT SE 3
Skin Sens. 1</t>
  </si>
  <si>
    <t xml:space="preserve"> Zinc ethylenebis(dithiocarbamate)</t>
  </si>
  <si>
    <t>H335
H317</t>
  </si>
  <si>
    <t xml:space="preserve">Yes, found in urine of agricultural workers
</t>
  </si>
  <si>
    <t>Paints and fabrics, leather, linen, paints, paper, plastics, rubber and wood</t>
  </si>
  <si>
    <t>vulcanizing accelerator, antioxidant, anti fungal agent</t>
  </si>
  <si>
    <t>PC 1: Adhesives, sealants_x000D_
PC 32: Polymer preparations and compounds_x000D_
PC 9a: Coatings and paints, thinners, paint removes</t>
  </si>
  <si>
    <t>310-162-7</t>
  </si>
  <si>
    <t xml:space="preserve">Pitch, coal tar, high-temp., heat-treated
</t>
  </si>
  <si>
    <t>Amosite (Grunerite)</t>
  </si>
  <si>
    <t xml:space="preserve"> Grunerite</t>
  </si>
  <si>
    <t>http://www.subsport.eu/case-stories?search=12172-73-5</t>
  </si>
  <si>
    <t>215-540-4</t>
  </si>
  <si>
    <t>borax pentahydrate, disodium tetraborate pentahydrate</t>
  </si>
  <si>
    <t>PC 19: Intermediate_x000D_
PC 32: Polymer preparations and compounds_x000D_
PC 9a: Coatings and paints, thinners, paint removes</t>
  </si>
  <si>
    <t>214-946-9</t>
  </si>
  <si>
    <t>Galaxolide</t>
  </si>
  <si>
    <t>For Galaxolide (HHCB) endocrine effects have been reported. It is potentially persistent and bioaccumulative. It has been frequently found in humans and the environment.</t>
  </si>
  <si>
    <t>Aquatic Acute 1
Aquatic Chronic 1</t>
  </si>
  <si>
    <t xml:space="preserve"> HHCB; Abbalide; Chromanolide; Pearlide; 1,3,4,6,7,8-Hexahydro-4,6,6,7,8,8-hexamethylindeno(5,6-c)pyran; 1,3,4,6,7,8-hexahydro-4,6,6,7,8,8-hexa-methylcyclopenta-gamma-2-benzopyran; 6-oxa-1,1,2,3,3,8-hexamethyl-2,3,4,5,6,7,8-hexahydro-1H-benz[F]-indene; hexahydrohexamethyl cyclopentabenzopyran</t>
  </si>
  <si>
    <t>H400
H410</t>
  </si>
  <si>
    <t>Yes, in human serum, milk, adipose tissue; In rainwater, ocean and fresh water, in suspended matter and sediment, sewage sludge, in fish, molluscs; In marine mammals and sharks.</t>
  </si>
  <si>
    <t>Cosmetics, perfume industry, detergents, cleaning agents, air fresheners, fabric softeners.</t>
  </si>
  <si>
    <t>Fragrance</t>
  </si>
  <si>
    <t>SU 11: Manufacture of rubber products_x000D_
SU 12: Manufacture of plastics products, including compounding and conversion_x000D_
SU 1: Agriculture, forestry and fishing_x000D_
SU 20: Health services_x000D_
SU 4: Manufacture of food products_x000D_
SU 6b: Manufacture of pulp, paper and paper products_x000D_
SU 7: Printing and reproduction of recorded media</t>
  </si>
  <si>
    <t>PC 12: Fertilisers_x000D_
PC 13: Fuels_x000D_
PC 18: Ink and toners_x000D_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27: Plant protection products_x000D_
PC 28: Perfumes, fragrances_x000D_
PC 29: Pharmaceuticals_x000D_
PC 2: Adsorbents_x000D_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36: Water softeners_x000D_
PC 37: Water treatment chemicals_x000D_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t>
  </si>
  <si>
    <t>AC 31: Scented clothes_x000D_
AC 35: Scented paper articles_x000D_
AC 36: Scented CD</t>
  </si>
  <si>
    <t>204-557-2</t>
  </si>
  <si>
    <t>2,3-epoxypropyl phenyl ether</t>
  </si>
  <si>
    <t>Carc. 1B
Muta. 2
Acute Tox. 4 *
STOT SE 3
Skin Irrit. 2
Skin Sens. 1
Aquatic Chronic 3</t>
  </si>
  <si>
    <t xml:space="preserve"> Phenyl glycidyl ether; 2,3-Epoxypropylphenylether; 2,3-epoxipropil fenil éter; Oxyde de 2,3-époxypropyle et de phényle</t>
  </si>
  <si>
    <t>H350
H341
H332
H335
H315
H317
H412</t>
  </si>
  <si>
    <t>Epoxy resins, halogeneted substances</t>
  </si>
  <si>
    <t>stabilizer, Plasticizer, viscosity reducer, diluent, , reactive diluent</t>
  </si>
  <si>
    <t>SU 12: Manufacture of plastics products, including compounding and conversion_x000D_
SU 8: Manufacture of  bulk, large scale chemicals (including petroleum products)_x000D_
SU 9: Manufacture of fine chemicals</t>
  </si>
  <si>
    <t>204-563-5</t>
  </si>
  <si>
    <t>Hydrazobenzene</t>
  </si>
  <si>
    <t>Hydrazines, Aromatic amines</t>
  </si>
  <si>
    <t xml:space="preserve"> 1,2-diphenylhydrazine; Diphenylhydrazine; Hydrazobenzol; Hidrazobenceno; Hydrazobenzène</t>
  </si>
  <si>
    <t>Motor oils, tobacco plants, dyes, reclaimed rubber,  pharmaceuticals</t>
  </si>
  <si>
    <t>Antisludging additive, reductant, intermediate, desuckering agent</t>
  </si>
  <si>
    <t>235-541-3</t>
  </si>
  <si>
    <t>tetraboron disodium heptaoxide, hydrate</t>
  </si>
  <si>
    <t>disodium octaborate tetrahydrate</t>
  </si>
  <si>
    <t>204-624-6</t>
  </si>
  <si>
    <t>N-methylformamide</t>
  </si>
  <si>
    <t>Aminocarbonyl compounds</t>
  </si>
  <si>
    <t>Repr. 1B
Acute Tox. 4 *</t>
  </si>
  <si>
    <t xml:space="preserve"> N-Methylformamid; N-metilformamida; N-méthylformamide</t>
  </si>
  <si>
    <t>H360D ***
H312</t>
  </si>
  <si>
    <t>dyes, flavours, solvent with a wide application on the drugs, dyestuff, spices</t>
  </si>
  <si>
    <t>solvent, intermediate</t>
  </si>
  <si>
    <t>204-650-8</t>
  </si>
  <si>
    <t xml:space="preserve">Diazene-1,2-dicarboxamide (C,C'-azodi(formamide))
</t>
  </si>
  <si>
    <t>Azo compounds</t>
  </si>
  <si>
    <t>Classified respiratory sensitizer concluded to be a SVHC by ECHA Member State Committee.</t>
  </si>
  <si>
    <t>Resp. Sens. 1</t>
  </si>
  <si>
    <t>H334</t>
  </si>
  <si>
    <t>SU 10: Formulation [mixing] of preparations and/or re-packaging (excluding alloys)_x000D_
SU 11: Manufacture of rubber products_x000D_
SU 12: Manufacture of plastics products, including compounding and conversion</t>
  </si>
  <si>
    <t>PC 21: Laboratory chemicals_x000D_
PC 32: Polymer preparations and compounds</t>
  </si>
  <si>
    <t>Erionite</t>
  </si>
  <si>
    <t>building blocks, insulation</t>
  </si>
  <si>
    <t>Construction material, insulation</t>
  </si>
  <si>
    <t>235-702-8</t>
  </si>
  <si>
    <t>SU 10: Formulation [mixing] of preparations and/or re-packaging (excluding alloys)_x000D_
SU 12: Manufacture of plastics products, including compounding and conversion</t>
  </si>
  <si>
    <t>AC 13: Plastic articles_x000D_
AC 7: Metal articles</t>
  </si>
  <si>
    <t>Carc. 1A
Muta. 2
Repr. 1B
STOT RE 1
Acute Tox. 4 *
Acute Tox. 4 *
Skin Irrit. 2
Resp. Sens. 1
Skin Sens. 1
Aquatic Acute 1
Aquatic Chronic 1</t>
  </si>
  <si>
    <t>H350i
H341
H360D***
H372**
H332
H302
H315
H334
H317
H400
H410</t>
  </si>
  <si>
    <t>204-818-0</t>
  </si>
  <si>
    <t>2-chlorobuta-1,3-diene</t>
  </si>
  <si>
    <t>Flam. Liq. 2
Carc. 1B
Acute Tox. 4 *
Acute Tox. 4 *
STOT RE 2 *
Eye Irrit. 2
STOT SE 3
Skin Irrit. 2</t>
  </si>
  <si>
    <t xml:space="preserve"> Chloroprene; 2-Chlorbuta-1,3-dien; 2-clorobuta-1,3-dieno; 2-chlorobuta-1,3-diène</t>
  </si>
  <si>
    <t>H225
H350
H332
H302
H373 **
H319
H335
H315</t>
  </si>
  <si>
    <t>rubbers, neopren rubber, wire and cable covers, gaskets, automotive parts, adhesives, caulks, flame-resistant cushioning, rubber gloves, latex, moulded foam and bitumen</t>
  </si>
  <si>
    <t>constituent and monomer in rubber, plastics, epoxi; bitumen improver</t>
  </si>
  <si>
    <t>SU 11: Manufacture of rubber products_x000D_
SU 8: Manufacture of  bulk, large scale chemicals (including petroleum products)</t>
  </si>
  <si>
    <t>500-315-8</t>
  </si>
  <si>
    <t>4-Nonylphenol, branched, ethoxylated</t>
  </si>
  <si>
    <t xml:space="preserve"> NPE; Poly(oxy1,2-ethanediyl), alpha-(nonylphenyl)-omega-hydroxy-; Poly(oxy1,2-ethanediyl), alpha-(4-nonylphenyl)-omega-hydroxy-; Poly(oxy1,2-ethanediyl), alpha-(isononylphenyl)-omega-hydroxy-; Poly(oxy1,2-ethanediyl), alpha-(nonylphenyl)-omega-hydroxy-, branched; Poly(oxy1,2-ethanediyl), alpha-(4-nonylphenyl)-omega-hydroxy-, branched; nonylphenol polyethylene glycol ether; nonoxynol (CAS 26027-38-3); ethononylphenol; polyoxyethylene nonylphenol ether; nonylphenoxypoly (ethyleneoxy) ethanol; Nonylphenolethoxylate</t>
  </si>
  <si>
    <t>Textile, paper and pulp processing, paints, resins, protective coatings, detergents, veterinary medicines, pesticides, steel manufacturing, consumer products like cosmetics, cleaners, paints.; Glue, textile, paper, cosmetics, detergents, paints.</t>
  </si>
  <si>
    <t>204-825-9</t>
  </si>
  <si>
    <t>Perchloroethylene; tetrachloroethylene</t>
  </si>
  <si>
    <t>Polyhalogenated alkenes</t>
  </si>
  <si>
    <t>Perchloroethylene is an endocrine disruptor affecting several body functions including reproduction, development, neurological function and kidneys. It is categorized as an endocrine disruptor in the EU Commission EDC database.</t>
  </si>
  <si>
    <t>Carc. 2
Aquatic Chronic 2</t>
  </si>
  <si>
    <t xml:space="preserve"> Perc; tetrachloroethylene</t>
  </si>
  <si>
    <t>H351
H411</t>
  </si>
  <si>
    <t xml:space="preserve">Elevated blood levels in neighbours to dry-cleaners 
</t>
  </si>
  <si>
    <t>Textiles: dry-cleaning &amp; for processing &amp; finishing used in both cold cleaning &amp; vapor degreasing of metals in heat-exchange fluids, Aerosol component, silicones, electric transformers , In typewriter correction fluids, rubber coatings, solvent soaps, printing inks, adhesives, sealants, polishes, lubricants, and shoe polishes.</t>
  </si>
  <si>
    <t>Dry cleaning solvent, carrier, intermediate, heat-exchange fluid, scouring agen, dezsizing agent, insulating fluid, cooling gas</t>
  </si>
  <si>
    <t>http://www.subsport.eu/case-stories?search=127-18-4</t>
  </si>
  <si>
    <t>204-826-4</t>
  </si>
  <si>
    <t>N,N-dimethylacetamide</t>
  </si>
  <si>
    <t>Repr. 1B
Acute Tox. 4 *
Acute Tox. 4 *</t>
  </si>
  <si>
    <t xml:space="preserve"> N,N-Dimethylacetamid; N,N-dimetilacetamida; N,N-dimethylacétamide</t>
  </si>
  <si>
    <t>H360D ***
H332
H312</t>
  </si>
  <si>
    <t>synthetic fibres (textile), plastics, rubber, paint remover, polyurethane yarns, acrylic fibre</t>
  </si>
  <si>
    <t>Solvent for plastics, resins, gums, coatings, adhesives, electrolytes and salts; catalyst</t>
  </si>
  <si>
    <t>SU 17: General manufacturing, e.g. machinery, equipment, vehicles, other transport equipment_x000D_
SU 24: Scientific research and development_x000D_
SU 5: Manufacture of textiles, leather, fur_x000D_
SU 9: Manufacture of fine chemicals</t>
  </si>
  <si>
    <t>http://www.subsport.eu/case-stories?search=127-19-5</t>
  </si>
  <si>
    <t>204-881-4</t>
  </si>
  <si>
    <t>Butylated Hydroxytoluene</t>
  </si>
  <si>
    <t>This substance has endocrine disrupting properties. In vivo studies of Butylated Hydroxytoluene has shown that the substance disrupts thyroid gland function and morphology. Reduced fertility, altered growth and development, impaired learning and motor beh</t>
  </si>
  <si>
    <t xml:space="preserve"> 2,6-di-tert-butyl-4-methylphenol; 2,6-di-tert-butyl-p-cresol</t>
  </si>
  <si>
    <t>BHT was detected in agricultural irrigation water in Spain.  In an Italian study BHT was detected in all samples of conventional milk and in 10 % of organic milk samples. It was also detected in Japanese mineral water in glass bottles, but not in plastic bottles. It was suggested that the compound derived from the bottle cap. (Higuchi et al., 2004; Pattono et al., 2009; Calderón-Preciado et al., 2011)</t>
  </si>
  <si>
    <t>This substance has endocrine disrupting properties. In vivo studies of Butylated Hydroxytoluene has shown that the substance disrupts thyroid gland function and morphology. Reduced fertility, altered growth and development, impaired learning and motor behaviours have also been observed in vivo. In vitro studies further indicate interference with testis enzymes, steroid production, growth hormones and antiandrogenic acitivity.</t>
  </si>
  <si>
    <t>Antioxidant for petroleum products, jet fuels, food products, food packaging and animal feeds. Stabilizer in motor and aviation gasoline. Source: HSDB</t>
  </si>
  <si>
    <t>SU 10: Formulation [mixing] of preparations and/or re-packaging (excluding alloys)_x000D_
SU 11: Manufacture of rubber products_x000D_
SU 12: Manufacture of plastics products, including compounding and conversion_x000D_
SU 17: General manufacturing, e.g. machinery, equipment, vehicles, other transport equipment_x000D_
SU 18: Manufacture of furniture_x000D_
SU 19: Building and construction work_x000D_
SU 24: Scientific research and development_x000D_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t>
  </si>
  <si>
    <t>PC 12: Fertilisers_x000D_
PC 13: Fuels_x000D_
PC 14: Metal surface treatment products, including galvanic and electroplating products_x000D_
PC 15: Non-metal-surface treatment products_x000D_
PC 16: Heat transfer fluids_x000D_
PC 17: Hydraulic fluids_x000D_
PC 18: Ink and toners_x000D_
PC 1: Adhesives, sealants_x000D_
PC 21: Laboratory chemicals_x000D_
PC 23: Leather tanning, dye, finishing, impregnation and care products_x000D_
PC 24: Lubricants, greases, release products_x000D_
PC 25: Metal working fluids_x000D_
PC 27: Plant protection products_x000D_
PC 28: Perfumes, fragrances_x000D_
PC 29: Pharmaceuticals_x000D_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</si>
  <si>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AC 10: Rubber articles_x000D_
AC 11: Wood articles_x000D_
AC 13: Plastic articles_x000D_
AC 1: Vehicles_x000D_
AC 2: Machinery, mechanical appliances, electrical/electronic articles_x000D_
AC 4: Stone, plaster, cement, glass and ceramic articles_x000D_
AC 5: Fabrics, textiles and apparel_x000D_
AC 6: Leather articles_x000D_
AC 7: Metal articles_x000D_
AC 8: Paper articles</t>
  </si>
  <si>
    <t>215-125-8</t>
  </si>
  <si>
    <t>boric oxide</t>
  </si>
  <si>
    <t xml:space="preserve"> diboron trioxide</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</si>
  <si>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17: General manufacturing, e.g. machinery, equipment, vehicles, other transport equipment_x000D_
SU 18: Manufacture of furniture_x000D_
SU 19: Building and construction work_x000D_
SU 1: Agriculture, forestry and fishing_x000D_
SU 20: Health services_x000D_
SU 23: Electricity, steam, gas water supply and sewage treatment_x000D_
SU 24: Scientific research and development_x000D_
SU 2a: Mining (without offshore industries)_x000D_
SU 2b: Offshore industries_x000D_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</si>
  <si>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borax decahydrate, disodium tetraborate decahydrate</t>
  </si>
  <si>
    <t>http://www.subsport.eu/case-stories?search=1303-96-4</t>
  </si>
  <si>
    <t>215-175-0</t>
  </si>
  <si>
    <t>Carc. 2</t>
  </si>
  <si>
    <t>H351</t>
  </si>
  <si>
    <t>205-017-9</t>
  </si>
  <si>
    <t>Dipentyl phthalate</t>
  </si>
  <si>
    <t>Repr. 1B
Aquatic Acute 1</t>
  </si>
  <si>
    <t xml:space="preserve"> di-n-pentyl phthalate; Dipentylphthalat; Ftalato de dipentilo; Phtalate de dipentyle</t>
  </si>
  <si>
    <t>H360FD
H400</t>
  </si>
  <si>
    <t>Plastics (PVC)</t>
  </si>
  <si>
    <t>plastisizer</t>
  </si>
  <si>
    <t>H350i</t>
  </si>
  <si>
    <t>236-086-3</t>
  </si>
  <si>
    <t xml:space="preserve">Cyclohexane-1,2-dicarboxylic anhydride [1],  cis-cyclohexane-1,2-dicarboxylic anhydride [2],  trans-cyclohexane-1,2-dicarboxylic anhydride [3] &lt;i&gt;[The individual cis- [2] and trans- [3] isomer substances and all possible combinations of the cis- and trans-isomers [1] are covered by this entry]&lt;/i&gt;
</t>
  </si>
  <si>
    <t xml:space="preserve">Skin Sens. 1; Eye Dam. 1; Resp. Sens. 1 </t>
  </si>
  <si>
    <t>H317; H318; H334</t>
  </si>
  <si>
    <t>205-028-9</t>
  </si>
  <si>
    <t>Benzophenone-2 (Bp-2); 2,2',4,4'-tetrahydroxybenzophenone</t>
  </si>
  <si>
    <t>Bisphenols</t>
  </si>
  <si>
    <t>Benzophenone-2 (BP-2 is an endocrine disruptor with estrogenic, thyroid and antiandrogen activity, affecting several body functions and target organs including development of reproductive organs. It is categorized as an endocrine disruptor in the EU Commi</t>
  </si>
  <si>
    <t xml:space="preserve"> Benzophenone-2; BP-2; 2,2´,4,4´-tetrahydroxybenzoephenone
</t>
  </si>
  <si>
    <t>205-029-4</t>
  </si>
  <si>
    <t>2,4-Dihydroxybenzophenon; Resbenzophenone</t>
  </si>
  <si>
    <t>Benzophenone-1 (BP-1) is an endocrine disruptor with antiandrogen and estrogenic activity affecting reproductive organs. The substance has been found in biomonitoring studies and in indoor dust. It is categorized as an endocrine disruptor in the EU Commis</t>
  </si>
  <si>
    <t xml:space="preserve"> Benzophenone-1; 2,4-dihydroxybenzophenone;
Resbenzophenone
</t>
  </si>
  <si>
    <t>It has been detected in indoor dust, and in sewage treatment plants effluent water</t>
  </si>
  <si>
    <t>Polymers, sun screens</t>
  </si>
  <si>
    <t>UV-absorber and UV-stabilizer</t>
  </si>
  <si>
    <t>PC 32: Polymer preparations and compounds_x000D_
PC 39: Cosmetics, personal care products</t>
  </si>
  <si>
    <t>205-031-5</t>
  </si>
  <si>
    <t>Benzophenone-3; Oxybenzone</t>
  </si>
  <si>
    <t>Benzophenone-3 (BP-3) is an endocrine disruptor with estrogenic, antiandrogen and thyroid activity, affecting several body functions including development and immune function. The substance has been found in biomonitoring studies and in human milk and uri</t>
  </si>
  <si>
    <t xml:space="preserve"> 2-hydroxy-4methoxy-benzophenone; 
Oxybenzone; 
Phenoxymethanone;
BP-3
</t>
  </si>
  <si>
    <t xml:space="preserve">It has been found in surface waters, fish as well as wastewater 
</t>
  </si>
  <si>
    <t xml:space="preserve">Used in plastics, suntan lotions and hair sprays, cosmetic dyes, creams, and lotions, nail polishes, synthetic resins 
</t>
  </si>
  <si>
    <t>An ultraviolet light absorber and stabilizer, photostabilizer.</t>
  </si>
  <si>
    <t>PC 32: Polymer preparations and compounds_x000D_
PC 39: Cosmetics, personal care products_x000D_
PC 9a: Coatings and paints, thinners, paint removes_x000D_
PC 9b: Fillers, putties, plasters, modelling clay_x000D_
PC 9c: Finger paints</t>
  </si>
  <si>
    <t>215-267-0</t>
  </si>
  <si>
    <t xml:space="preserve">Lead monoxide
</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</si>
  <si>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16: Manufacture of computer, electronic and optical products, electrical equipment_x000D_
SU 17: General manufacturing, e.g. machinery, equipment, vehicles, other transport equipment_x000D_
SU 8: Manufacture of  bulk, large scale chemicals (including petroleum products)_x000D_
SU 9: Manufacture of fine chemicals</t>
  </si>
  <si>
    <t>PC 11: Explosives_x000D_
PC 19: Intermediate_x000D_
PC 20: Products such as ph-regulators, flocculants, precipitants, neutralisation agents_x000D_
PC 21: Laboratory chemicals_x000D_
PC 2: Adsorbents_x000D_
PC 32: Polymer preparations and compounds_x000D_
PC 38: Welding and soldering products (with flux coatings or flux cores.), flux products_x000D_
PC 9a: Coatings and paints, thinners, paint removes</t>
  </si>
  <si>
    <t>AC 10: Rubber articles_x000D_
AC 2: Machinery, mechanical appliances, electrical/electronic articles_x000D_
AC 3: Electrical batteries and accumulators_x000D_
AC 4: Stone, plaster, cement, glass and ceramic articles_x000D_
AC 7: Metal articles</t>
  </si>
  <si>
    <t>215-290-6</t>
  </si>
  <si>
    <t xml:space="preserve">Trilead bis(carbonate) dihydroxide
</t>
  </si>
  <si>
    <t>SU 10: Formulation [mixing] of preparations and/or re-packaging (excluding alloys)_x000D_
SU 13: Manufacture of other non-metallic mineral products, e.g. plasters, cement</t>
  </si>
  <si>
    <t>PC 19: Intermediate_x000D_
PC 33: Semiconductors</t>
  </si>
  <si>
    <t>205-057-7</t>
  </si>
  <si>
    <t>3-amino-9-ethyl carbazole</t>
  </si>
  <si>
    <t xml:space="preserve"> 9-ethylcarbazol-3-ylamine</t>
  </si>
  <si>
    <t>boric acid, disodium salt, disodium tetraborate, anhydrous</t>
  </si>
  <si>
    <t>http://www.subsport.eu/case-stories?search=1330-43-4</t>
  </si>
  <si>
    <t>Asbestos</t>
  </si>
  <si>
    <t>http://www.subsport.eu/case-stories?search=1332-21-4</t>
  </si>
  <si>
    <t>205-107-8</t>
  </si>
  <si>
    <t>Pentachlorobenzenethiol</t>
  </si>
  <si>
    <t>Substance is concluded to be PBT &amp; vPvB by European Chemicals Bureau PBT Working Group.</t>
  </si>
  <si>
    <t xml:space="preserve"> Pentachlorbenzolthiol; Pentaclorobencenotiol; Pentachlorobenzenethiol</t>
  </si>
  <si>
    <t>Rubbers (natural+synthetic)</t>
  </si>
  <si>
    <t>catalyst, intermediate</t>
  </si>
  <si>
    <t>236-412-4</t>
  </si>
  <si>
    <t>Dimethylsulphamoyl chloride</t>
  </si>
  <si>
    <t>Carc. 1B
Acute Tox. 2 *
Acute Tox. 4 *
Acute Tox. 4 *
Skin Corr. 1B</t>
  </si>
  <si>
    <t xml:space="preserve"> Dimethylsulfamoylchlorid; Cloruro de dimetilsulfamoí­lo; Chlorure de diméthylsulfamoyle</t>
  </si>
  <si>
    <t>H350
H330
H312
H302
H314</t>
  </si>
  <si>
    <t>alfa-Hexabromocyclododecane</t>
  </si>
  <si>
    <t>Polyhalogenated alkanes</t>
  </si>
  <si>
    <t>PBT Cand list</t>
  </si>
  <si>
    <t xml:space="preserve"> HBCDD; Hexabromcyclododecane; Hexabromociclododecano; alfa-Hexabromocyclododecane</t>
  </si>
  <si>
    <t>Textiles, construction, furniture; insulation foam; plastics; packaging</t>
  </si>
  <si>
    <t>beta-Hexabromocyclododecane</t>
  </si>
  <si>
    <t xml:space="preserve"> HBCDD; Hexabromcyclododecane; Hexabromociclododecano; beta-Hexabromocyclododecane</t>
  </si>
  <si>
    <t>gamma-Hexabromocyclododecane</t>
  </si>
  <si>
    <t xml:space="preserve"> HBCDD; Hexabromcyclododecane; Hexabromociclododecano; gamma-Hexabromocyclododecane</t>
  </si>
  <si>
    <t>236-690-7</t>
  </si>
  <si>
    <t xml:space="preserve">Hydrazinium nitrate
</t>
  </si>
  <si>
    <t>perboric acid (H3BO2(O2)), monosodium salt trihydrate</t>
  </si>
  <si>
    <t>236-948-9</t>
  </si>
  <si>
    <t>Dechlorane plus</t>
  </si>
  <si>
    <t>Polyhalogenated alkanes, Polyhalogenated alkenes</t>
  </si>
  <si>
    <t xml:space="preserve"> DDC-CODechlorane A; bis(hexachlorocyclopentadieno)cyclooctane; 1,2,3,4,7,8,9,-10,13,13,14,14-Dodecachloro-1,4,4a,5,6,6a,7,10,10a,11,12,12a-dodechydro-1,4:7,10-dimethanodibenzo[a,e]cyclooctene; Dodecachlorododecahydrodimethanodibenzocyclooctene</t>
  </si>
  <si>
    <t>This substance has persistent, bioackumulative and toxic properties.It has been detected in environmental and human samples and estimated and experimental data show P, B and T properties.</t>
  </si>
  <si>
    <t>Used as a fire retardant for plastics. Source: HSDB</t>
  </si>
  <si>
    <t>SU 10: Formulation [mixing] of preparations and/or re-packaging (excluding alloys)
SU 12: Manufacture of plastics products, including compounding and conversion
SU 16: Manufacture of computer, electronic and optical products, electrical equipment</t>
  </si>
  <si>
    <t>PC 1: Adhesives, sealants
PC 32: Polymer preparations and compounds
PC 33: Semiconductors</t>
  </si>
  <si>
    <t>AC 13: Plastic articles
AC 1: Vehicles
AC 2: Machinery, mechanical appliances, electrical/electronic articles
AC 3: Electrical batteries and accumulators
AC 5: Fabrics, textiles and apparel</t>
  </si>
  <si>
    <t>237-159-2</t>
  </si>
  <si>
    <t>TDCIPP</t>
  </si>
  <si>
    <t>This substance has been detected in children who are exposed to the chemical through house dust. It is a suspected carcinogen. The substance shows experimental and estimated P and T properties. It is considered to be of equivalent level of concern.</t>
  </si>
  <si>
    <t xml:space="preserve"> TRIS; TDCIPP; 2-?Propanol, 1,?3-?dichloro-?, phosphate (3:1); Tris(1,?3-?dichloro-?2-?propyl) phosphate; Tris(1,?3-?dichloroisopropyl) phosphate; Tris(1-?chloromethyl-?2-?chloroethyl)?phosphate; Tris[2-?chloro-?1-?(chloromethyl)?ethyl] phosphate; TDCPP</t>
  </si>
  <si>
    <t>Found in terrestrial plants. Source: Aston et al. 1996</t>
  </si>
  <si>
    <t>Flame retardent</t>
  </si>
  <si>
    <t>SU 17: General manufacturing, e.g. machinery, equipment, vehicles, other transport equipment_x000D_
SU 18: Manufacture of furniture</t>
  </si>
  <si>
    <t>AC 13: Plastic articles_x000D_
AC 1: Vehicles_x000D_
AC 5: Fabrics, textiles and apparel</t>
  </si>
  <si>
    <t>205-282-0</t>
  </si>
  <si>
    <t>2,4,5-trimethylaniline</t>
  </si>
  <si>
    <t>Carc. 1B
Acute Tox. 3 *
Acute Tox. 3 *
Acute Tox. 3 *
Aquatic Chronic 2</t>
  </si>
  <si>
    <t xml:space="preserve"> 2,4,5-Trimethylanilin; 2,4,5-trimetilanilina</t>
  </si>
  <si>
    <t>H350
H331
H311
H301
H411</t>
  </si>
  <si>
    <t xml:space="preserve">205-286-2
</t>
  </si>
  <si>
    <t xml:space="preserve">Thiram
</t>
  </si>
  <si>
    <t>Thiram is an endocrine disruptor affecting several body functions and target organs including reproduction and development as well as metabolism and the central nervous system. The substance has been found in biomonitoring studies. It is categorized as an</t>
  </si>
  <si>
    <t>Acute Tox. 4 *
Acute Tox. 4 *
STOT RE 2 *
Eye Irrit. 2
Skin Irrit. 2
Skin Sens. 1
Aquatic Acute 1
Aquatic Chronic 1</t>
  </si>
  <si>
    <t xml:space="preserve"> Tetramethylthiuram disulphide</t>
  </si>
  <si>
    <t>H332
H302
H373 **
H319
H315
H317
H400
H410</t>
  </si>
  <si>
    <t xml:space="preserve">rubber, plastics, anti-bacterial paint
</t>
  </si>
  <si>
    <t xml:space="preserve">vulcanizer, accelarator, anti-bacterial agent, pesticide
</t>
  </si>
  <si>
    <t>SU 11: Manufacture of rubber products</t>
  </si>
  <si>
    <t>PC 20: Products such as ph-regulators, flocculants, precipitants, neutralisation agents_x000D_
PC 27: Plant protection products_x000D_
PC 8: Biocidal products (e.g. disinfectants, pest control)</t>
  </si>
  <si>
    <t>AC 10: Rubber articles</t>
  </si>
  <si>
    <t>205-288-3</t>
  </si>
  <si>
    <t>Ziram</t>
  </si>
  <si>
    <t>This substance has endocrine disrupting properties.In vivo exposure to the substance has resulted in decreased fertility, sperm abnormalities and skeletal, muscular and nervous abnormalities in rodent offspring. In vivo and in vitro studies show negative</t>
  </si>
  <si>
    <t>Acute Tox. 4 *
Skin Sens. 1v
Eye Dam. 1
Acute Tox. 2 *
STOT SE 3
STOT RE 2 *
Aquatic Acute 1
Aquatic Chronic 1</t>
  </si>
  <si>
    <t xml:space="preserve"> zinc bis(dimethyldithiocarbamate)</t>
  </si>
  <si>
    <t>H302
H317
H318
H330
H335
H373 **
H400
H410</t>
  </si>
  <si>
    <t>High concentrations of ziram were found in air borne particles in New Orleans right after the hurricane Katrina in 2005. It was also detected in air samples from California during a time of the year when pesticide consumption was high.  Ziram was detected in fresh and dry apricots from Italy. (Baker et al., 1996; Cabras et al., 1997; Ravikrishna et al., 2010)</t>
  </si>
  <si>
    <t>This substance has endocrine disrupting properties.In vivo exposure to the substance has resulted in decreased fertility, sperm abnormalities and skeletal, muscular and nervous abnormalities in rodent offspring. In vivo and in vitro studies show negative thyroid effects. In addition a number of in vitro studies show negative effects on immune cells.</t>
  </si>
  <si>
    <t>Fungicide and rubber agent. Source: HSDB</t>
  </si>
  <si>
    <t>PC 20: Products such as ph-regulators, flocculants, precipitants, neutralisation agents</t>
  </si>
  <si>
    <t>205-293-0</t>
  </si>
  <si>
    <t>Metam-sodium</t>
  </si>
  <si>
    <t>Metam Sodium is an endocrine disruptor affecting several body functions and target organs including reproduction and development as well as immune function and the peripheral nervous system. The substance has been found in biomonitoring studies. It is cat</t>
  </si>
  <si>
    <t>Acute Tox. 4 *
Skin Corr. 1B
Skin Sens. 1
Aquatic Acute 1
Aquatic Chronic 1</t>
  </si>
  <si>
    <t xml:space="preserve"> Metam Natrium; Vapam; Sodium methyldithiocarbamate</t>
  </si>
  <si>
    <t>H302
H314
H317
H400
H410</t>
  </si>
  <si>
    <t xml:space="preserve">tanning drum leather, pulp, paper, paint, cutting fluids
</t>
  </si>
  <si>
    <t>Preservative, microticide, soil fumigant, biocide, pesticide</t>
  </si>
  <si>
    <t>237-560-2</t>
  </si>
  <si>
    <t>orthoboric acid, sodium salt</t>
  </si>
  <si>
    <t>205-370-9</t>
  </si>
  <si>
    <t>4,4'-thiodianiline</t>
  </si>
  <si>
    <t xml:space="preserve"> 4,4'-Thiodianilin; 4,4'-tiodianilina</t>
  </si>
  <si>
    <t>205-426-2</t>
  </si>
  <si>
    <t>4-(1,1,3,3-tetramethylbutyl)phenol</t>
  </si>
  <si>
    <t>4-tert-octylphenol is an endocrine disruptor (cat 1) and adverse effects on reproductive systems has been reported. It is also persistent and it has been widely found in humans and the environment.</t>
  </si>
  <si>
    <t>Skin Irrit. 2
Eye Dam. 1
Aquatic Acute 1
Aquatic Chronic 1</t>
  </si>
  <si>
    <t xml:space="preserve"> 4-tert-octylphenol ; 4-(1,1,3,3-tetramethylbutyl)phenol; 4-tert-octylphenol; p-(1,1,3,3-tetramethylbutyl)phenol; para-tert-octylphenol; 4-octyl-phenol; 4-tertiaryoctylphenol; p-tert-octylphenol; Octylphenol</t>
  </si>
  <si>
    <t>H315
H318
H400
H410</t>
  </si>
  <si>
    <t>Yes, in human urine.; In human breast milk.; In river water, sediment, macroinvertebrates, and in fish bile.; In reclaimed water. ;In bile of Mediterranean fish.; In marine snails and oysters.; In groundwater and drinking water..; In river, estuarine and coastal waters, tissue of estuary-dwelling flounder (Platichthys flesus).; In plants and vegetables (due to the use of sewage sludge as fertilizer).</t>
  </si>
  <si>
    <t>Laboratory products, production industry, textiles, tyres; agriculture; electrical insulating varnishes; printing inks; water-based paints; textile auxiliaries, manufacture of nonionic surfactants</t>
  </si>
  <si>
    <t>Surfactants, detergents; intermediate in manufacturing of formaldehyde resins, octylphenol ethoxylates, polycarbonate plastics, epoxy resins, surfactants, emulsion polymerisation, pesticide dispersant, rubber compounding; plasticiser, antioxidant, fuel oil stabiliser (1); lubricant additive (2)</t>
  </si>
  <si>
    <t>238-009-9</t>
  </si>
  <si>
    <t>Cyclohexane-1,2-dicarboxylic anhydride [1],  cis-cyclohexane-1,2-dicarboxylic anhydride [2],  trans-cyclohexane-1,2-dicarboxylic anhydride [3] &lt;i&gt;[The individual cis- [2] and trans- [3] isomer substances and all possible combinations of the cis- and trans-isomers [1] are covered by this entry]&lt;/i&gt;</t>
  </si>
  <si>
    <t xml:space="preserve">4-(3,6-Dimethyl-3-heptyl)phenol </t>
  </si>
  <si>
    <t xml:space="preserve">604-314-4
</t>
  </si>
  <si>
    <t>Aluminosilicate Refractory Ceramic Fibres</t>
  </si>
  <si>
    <t>AC 2: Machinery, mechanical appliances, electrical/electronic articles_x000D_
AC 4: Stone, plaster, cement, glass and ceramic articles</t>
  </si>
  <si>
    <t>http://www.subsport.eu/case-stories?search=142844-00-6</t>
  </si>
  <si>
    <t>Zirconia Aluminosilicate Refractory Ceramic Fibres</t>
  </si>
  <si>
    <t>http://www.subsport.eu/case-stories?search=142844-00-6_2</t>
  </si>
  <si>
    <t>421-150-7</t>
  </si>
  <si>
    <t>Zoldine MS-PLUS</t>
  </si>
  <si>
    <t>Repr. 1B
Skin Corr. 1B
Aquatic Acute 1
Aquatic Chronic 1</t>
  </si>
  <si>
    <t xml:space="preserve"> 3-ethyl-2-methyl-2-(3-methylbutyl)-1,3-oxazolidine</t>
  </si>
  <si>
    <t>H360F ***
H314
H400
H410</t>
  </si>
  <si>
    <t>paints for poly urethane, polyurethane finishings and sealants</t>
  </si>
  <si>
    <t>water scavenger, reactive diluent</t>
  </si>
  <si>
    <t>604-395-6</t>
  </si>
  <si>
    <t>Nonaethylene glycol p-nonylphenyl ether</t>
  </si>
  <si>
    <t xml:space="preserve"> NONOXYNOL 9; Nonaethylene glycol mono(p-nonylphenyl) ether; Nonylphenolethoxylate</t>
  </si>
  <si>
    <t>215-979-1</t>
  </si>
  <si>
    <t>2,2'-bioxirane</t>
  </si>
  <si>
    <t>Carc. 1B
Muta. 1B
Acute Tox. 2 *
Acute Tox. 3 *
Acute Tox. 3 *
Skin Corr. 1B</t>
  </si>
  <si>
    <t xml:space="preserve"> 2,2'-Bioxiran 2,2'-bioxirano; 2,2'-bioxiranne</t>
  </si>
  <si>
    <t>H350
H340
H330
H311
H301
H314</t>
  </si>
  <si>
    <t>synthetic fibres (textile), plastics</t>
  </si>
  <si>
    <t>polymer Curing and crosslinking agent</t>
  </si>
  <si>
    <t>205-711-1</t>
  </si>
  <si>
    <t>quinolin-8-ol;8-hydroxyquinoline</t>
  </si>
  <si>
    <t>Repr. 1B Acute Tox. 3Eye Dam. 1Skin Sens. 1Aquatic Acute 1Aquatic Chronic 1</t>
  </si>
  <si>
    <t>H360D H301 H318 H317 H400 H410</t>
  </si>
  <si>
    <t>Tonalide</t>
  </si>
  <si>
    <t>For Tonalide (AHTN) endocrine effects have been reported. It is potentially persistent and bioaccumulative. It has been frequently found in humans and the environment.</t>
  </si>
  <si>
    <t xml:space="preserve"> Fixolide; Tentarome; Tetralide; Tonalid; AHMT; AHTN; 1-(5,6,7,8-Tetrahydro-3,5,5,6,8,8-hexamethyl-2-napthyl)ethan-1-one; 2â?? â??Acetonaphtone, 5â??,6â??,7â??,8â??-tetrahydro-3â??,5â??,5â??,6â??,8â??,8â??-hexamethyl; 6-Acetyl-1,1,2,4,4,7-hexamethyl-1,2,3,4-tetrahydronaphtalene; 6-Acetyl-1,1,2,4,4,7-hexamethyltetraline; 7-Aceto-1,1,3,4,4,6-hexamethyltetraline; 7-Aceto-1,2,3,4-tetrahydro-1,1,3,4,4,6-hexamethylnaphtalene; 7-Acetyl-1,1,3,4,4,6-hexamethyl-1,2,3,4-tetrahydronaphtalene; Ethanone, 1-(5,6,7,8-tetrahydro-3,5,5,6,8,8-hexamethyl-2-naphtalenyl)-</t>
  </si>
  <si>
    <t>Yes, in rainwater, ocean and fresh water, in suspended matter and sediment, sewage sludge, in fish, molluscs; In human blood, milk, adipose tissue.</t>
  </si>
  <si>
    <t>Cosmetics, detergents, cleaning agents, air fresheners, fabric softeners.</t>
  </si>
  <si>
    <t>PC 35: Washing and cleaning products (including solvent based products)_x000D_
PC 39: Cosmetics, personal care products_x000D_
PC 3: Air care products_x000D_
PC 8: Biocidal products (e.g. disinfectants, pest control)</t>
  </si>
  <si>
    <t>AC 31: Scented clothes_x000D_
AC 32: Scented eraser_x000D_
AC 35: Scented paper articles_x000D_
AC 36: Scented CD_x000D_
AC 5: Fabrics, textiles and apparel_x000D_
AC 6: Leather articles</t>
  </si>
  <si>
    <t>239-139-9</t>
  </si>
  <si>
    <t>3-Benzylidene camphor (3-BC); 1,7,7-trimethyl-3-(phenylmethylene)bicyclo[2.2.1]heptan-2-one</t>
  </si>
  <si>
    <t>3-benzylidene camphor (3-BC) is an endocrine disruptor with estrogenic, antiandrogen and progesterone activity, affecting several body functions and target organs including reproduction, development, immune function and behaviour. It is categorized as an</t>
  </si>
  <si>
    <t xml:space="preserve"> 3-BC; 1,7,7-trimethyl-3-(phenylmethylene)bicyclo[2.2.1]heptan-2-one</t>
  </si>
  <si>
    <t>Sun screens</t>
  </si>
  <si>
    <t>UV-absorber</t>
  </si>
  <si>
    <t>239-172-9</t>
  </si>
  <si>
    <t>sodium perborate</t>
  </si>
  <si>
    <t>http://www.subsport.eu/case-stories?search=15120-21-5</t>
  </si>
  <si>
    <t>205-793-9</t>
  </si>
  <si>
    <t>Aziridine</t>
  </si>
  <si>
    <t>Flam. Liq. 2
Carc. 1B
Muta. 1B
Acute Tox. 2 *
Acute Tox. 1
Acute Tox. 2 *
Skin Corr. 1B
Aquatic Chronic 2</t>
  </si>
  <si>
    <t xml:space="preserve"> Aziridin; Aziridina; Ethyleneimine</t>
  </si>
  <si>
    <t>H225
H350
H340
H330
H310
H300
H314
H411</t>
  </si>
  <si>
    <t>0 - 10 tonnes per annum; 100+ tonnes per annum</t>
  </si>
  <si>
    <t>paper and textile chemicals, adhesive binders, fuels &amp; lubricants, coating resins, varnishes, lacquers, agricultural chemicals, cosmetics, photographic chemicals, surfactants, ion exchange resins, colloid flocculants</t>
  </si>
  <si>
    <t>stabilizer, monomer, increasing wet strength, flameproofing, shrinkproofing, stiffening, and waterproofing in textile</t>
  </si>
  <si>
    <t>PC 19: Intermediate_x000D_
PC 21: Laboratory chemicals_x000D_
PC 29: Pharmaceuticals</t>
  </si>
  <si>
    <t>239-622-4</t>
  </si>
  <si>
    <t>H360D</t>
  </si>
  <si>
    <t>This substance is officially classified as being toxic to reproduction (Repr.1B) according to CLP.</t>
  </si>
  <si>
    <t>AC 13: Plastic articles</t>
  </si>
  <si>
    <t>4-TERT-NONYLPHENOLDIETHOXYLATE</t>
  </si>
  <si>
    <t xml:space="preserve"> NONYLPHENOL-ETHYLENEOXIDECONDENSATES; Nonylphenolethoxylate</t>
  </si>
  <si>
    <t>240-221-1</t>
  </si>
  <si>
    <t>Disodium [5-[[4'-[[2,6-dihydroxy-3-[(2-hydroxy-5-sulphophenyl)azo]phenyl]azo][1,1'-biphenyl]-4-yl]azo]salicylato(4-)]cuprate(2-)</t>
  </si>
  <si>
    <t xml:space="preserve"> Dinatrium-[5-[[4'-[[2,6-dihydroxy-3-[(2-hydroxy-5-sulfophenyl)azo]phenyl]azo][1,1'-biphenyl]-4-yl]azo]salicylato(4-)]cuprat(2-); [5-[[4'-[[2,6-dihidroxi-3-[(2-hidroxi-5-sulfofenil)azo]fenil]azo][1,1'-bifenil]-4-il]azo]salicilato(4-)]cuprato(2-) de disodio; [5-[[4'-[[2,6-dihydroxy-3-[(2-hydroxy-5-sulfophényl)azo]phényl]azo][1,1'-biphényl]-4-yl]azo]salicylato(4-)]cuprate(2-) de disodium; CI Direct Brown 95</t>
  </si>
  <si>
    <t>Dye for colouring and printing cellulose and silk, dye for cotton, wool, nylon, acetate, leather, paper and certain plastics.</t>
  </si>
  <si>
    <t>216-653-1</t>
  </si>
  <si>
    <t>tert-butyl methyl ether;  MTBE; 2-methoxy-2-methylpropane</t>
  </si>
  <si>
    <t>MTBE is an endocrine disruptor with androgen and thyroid activity, affecting several body functions including reproduction and immune function. The substance has been found in biomonitoring studies. It is categorized as an endocrine disruptor in the EU Co</t>
  </si>
  <si>
    <t>Flam. Liq. 2
Skin Irrit. 2</t>
  </si>
  <si>
    <t xml:space="preserve"> Methyl tertiary butyl ether; 2-methoxy-2-methylpropane
</t>
  </si>
  <si>
    <t>H225
H315</t>
  </si>
  <si>
    <t>Methyl tertiary butyl ether has been found in rivers, lakes, sea water and drinking water.</t>
  </si>
  <si>
    <t xml:space="preserve">Gasoline </t>
  </si>
  <si>
    <t>oxygenate and octane improver, extraction solvent</t>
  </si>
  <si>
    <t>PC 13: Fuels_x000D_
PC 19: Intermediate_x000D_
PC 21: Laboratory chemicals_x000D_
PC 24: Lubricants, greases, release products_x000D_
PC 28: Perfumes, fragrances_x000D_
PC 29: Pharmaceuticals_x000D_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</si>
  <si>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http://www.subsport.eu/case-stories?search=1634-04-4</t>
  </si>
  <si>
    <t>413-590-3</t>
  </si>
  <si>
    <t>Trisodium [4'-(8-acetylamino-3,6-disulfonato-2-naphthylazo) -4''-(6-benzoylamino-3-sulfonato-2-naphthylazo)-biphenyl- 1,3',3'',1'''-tetraolato-O,O',O'',O''']copper(II)</t>
  </si>
  <si>
    <t xml:space="preserve"> SOLAMINLICHTBLAU VGRL 133</t>
  </si>
  <si>
    <t>10000+ tonnes per annum</t>
  </si>
  <si>
    <t>241-427-4</t>
  </si>
  <si>
    <t xml:space="preserve">p-(1-methyloctyl)phenol </t>
  </si>
  <si>
    <t xml:space="preserve"> 4-(1-methyloctyl)phenol; nonylphenol</t>
  </si>
  <si>
    <t>217-179-8</t>
  </si>
  <si>
    <t>PFOS, heptadecafluorooctane-1-sulfonic acid, perfluorooctane sulfonic acid</t>
  </si>
  <si>
    <t>Perfluorinated compounds</t>
  </si>
  <si>
    <t>Initial assessment: PFOS is reported to be both carcinogenic and toxic for reproduction. It is also very bioaccumulative, very persistent and is widely found in both humans and the environment.; ;Current Assessment: Classified CMR according to Annex VI of</t>
  </si>
  <si>
    <t>Carc. 2
Repr. 1B
STOT RE 1
Acute Tox. 4 *
Acute Tox. 4 *
Lact.
Aquatic Chronic 2</t>
  </si>
  <si>
    <t xml:space="preserve"> PFOS (anion); Perfluorooctane sulfonic acid; perflourooctane sulfonate (anion of the acid); C8 sulfonate; heptadecafluorooctane-1-sulphonic acid; 1-octanesulfonic acid, 1,1,2,2,3,3,4,4,5,5,6,6,7,7,8,8,8-heptadecafluoro; 1,1,2,2,3,3,4,4,5,5,6,6,7,7,8,8,8-heptadecafluoro-1-octanesulfonic acid; 1-octanesulfonic acid, heptadecafluoro-; heptadecafluoro-1-octanesulfonic acid; perfluoro-n-octanesulfonic acid; perfluorooctylisulfonic acid</t>
  </si>
  <si>
    <t>H351
H360D***
H372**
H332
H302
H362
H411</t>
  </si>
  <si>
    <t>Yes, in Arctic lakes and sediments, in air (particulate), in ocean and coastal water; In remote marine ecosystems and biota ( including invertebrates, fish, mammals and birds), in surface and freshwaters; in human serum, plasma and breast milk; In various foods</t>
  </si>
  <si>
    <t>PFOS-related substances (perfluorooctylsulfonyl compounds, degrades to PFOS) are used in: textile, carpet and leather protection (dirt repellents); photographic films, papers (surfactants; electrostatic charge, friction control agents; dirt repellents, adhesion control agents, anti-static); in flame retardants; paper and packaging (dirt repellents); fire fighting foams (surfactants) (It is suggested that PFOS is no longer used in these foams, but may be maintained and emergency used as fire fighting stock); in industrial and household cleaning products (wetting improvers); coatings: in the paint, floor waxes, pigment and finishing industries (emulsifier, levelling, gloss and anti-static improvers; pigment grinding agents, foam generator); as surfactant for etching acids for circuit boards /K, Li, DEA, NH4 Salts/</t>
  </si>
  <si>
    <t>Surfactant</t>
  </si>
  <si>
    <t>http://www.subsport.eu/case-stories?search=1763-23-1</t>
  </si>
  <si>
    <t>Phenol, 4-[2methyl-1-(1- methylethyl)prop yl]-</t>
  </si>
  <si>
    <t>418-260-2</t>
  </si>
  <si>
    <t>potassium 1-methyl-3-morpholinocarbonyl-4-[3-(1-methyl-3-morpholinocarbonyl-5-oxo-2-pyrazolin-4-ylidene)-1-propenyl]pyrazole-5-olate</t>
  </si>
  <si>
    <t>Repr. 1B
Skin Sens. 1</t>
  </si>
  <si>
    <t>H360D***
H317</t>
  </si>
  <si>
    <t xml:space="preserve">4-(3,5-Dimethyl-3-heptyl)phenol </t>
  </si>
  <si>
    <t>SU 10: Formulation [mixing] of preparations and/or re-packaging (excluding alloys)_x000D_
SU 9: Manufacture of fine chemicals</t>
  </si>
  <si>
    <t>205-892-7</t>
  </si>
  <si>
    <t>Benzo[e]pyrene</t>
  </si>
  <si>
    <t xml:space="preserve"> Benzo[e]pyren; Benzo[e]pireno; Benzo[e]pyrène</t>
  </si>
  <si>
    <t>http://www.subsport.eu/case-stories?search=192-97-2</t>
  </si>
  <si>
    <t>217-710-3</t>
  </si>
  <si>
    <t>Disodium 4-amino-3-[[4'-[(2,4-diaminophenyl)azo][1,1'-biphenyl]-4-yl]azo] -5-hydroxy-6-(phenylazo)naphthalene-2,7-disulphonate</t>
  </si>
  <si>
    <t>Carc. 1B
Repr. 2</t>
  </si>
  <si>
    <t xml:space="preserve"> Dinatrium-4-amino-3-[[4'-[(2,4-diaminophenyl)azo][1,1'-biphenyl]-4-yl]azo] -5-hydroxy-6-(phenylazo)naphthalin-2,7-disulfonat; 4-amino-3-[[4'-[(2,4-diaminofenil)azo][1,1'-bifenil]-4-il]azo] -6-(fenilazo)-5-hidroxinaftaleno-2,7-disulfonato de disodio; 4-amino-3-[[4'-[(2,4-diaminophényl)azo][1,1'-biphényl]-4-yl]azo] -5-hydroxy-6-(phénylazo)naphtalène-2,7-disulfonate de disodium; C.I. Direct Black 38;</t>
  </si>
  <si>
    <t>H350
H361d ***</t>
  </si>
  <si>
    <t>Dye for colouring cellulose, wool, silk, bast, print cellulose, wool and silk; dye leather, plastics, wood flour used as a resin filler; stain wool, silk, acetate, nylon, wood; production of aqueous inks. It has reportedly been used in hair dyes.</t>
  </si>
  <si>
    <t>243-072-0</t>
  </si>
  <si>
    <t xml:space="preserve">Hexahydromethylphthalic anhydride [1],  Hexahydro-4-methylphthalic anhydride [2],  Hexahydro-1-methylphthalic anhydride [3], Hexahydro-3-methylphthalic anhydride  [4] &lt;i&gt;[The individual isomers [2], [3] and [4] (including their cis- and trans- stereo isomeric forms) and all possible combinations of the isomers [1] are covered by this entry]&lt;/i&gt;
</t>
  </si>
  <si>
    <t>Respiratory sensitizer Candidate list</t>
  </si>
  <si>
    <t>217-862-0</t>
  </si>
  <si>
    <t>p-n-heptylphenol 4-heptylphenol phenol, 4-heptyl- phenol, p-heptyl-</t>
  </si>
  <si>
    <t>429-400-7</t>
  </si>
  <si>
    <t>7-methoxy-6-(3-morpholin-4-yl-propoxy)-3H-quinazolin-4-one</t>
  </si>
  <si>
    <t>Repr. 1B
Aquatic Chronic 3</t>
  </si>
  <si>
    <t>H360D***
H412</t>
  </si>
  <si>
    <t>PC 21: Laboratory chemicals</t>
  </si>
  <si>
    <t>433-890-8</t>
  </si>
  <si>
    <t>2-chloro-6-fluoro-phenol</t>
  </si>
  <si>
    <t>Muta. 1B
Repr. 2
Acute Tox. 4 *
Skin Corr. 1B
Skin Sens. 1
Aquatic Chronic 2</t>
  </si>
  <si>
    <t>H340
H361f***
H302
H314
H317
H411</t>
  </si>
  <si>
    <t xml:space="preserve"> 243-816-4</t>
  </si>
  <si>
    <t>2-[2-(4-nonylphenoxy)ethoxy]ethanol</t>
  </si>
  <si>
    <t xml:space="preserve"> 4-Nonyl phenol diethoxylate; 2-[2-(4-nonylphenoxy)ethoxy]ethanol; 2-[2-(p-Nonylphenoxy)ethoxy]ethanol; 4-n-Nonylphenol diethoxylate; Nonylphenolethoxylate</t>
  </si>
  <si>
    <t>243-867-2</t>
  </si>
  <si>
    <t>oxalic acid, nickel salt</t>
  </si>
  <si>
    <t>205-910-3</t>
  </si>
  <si>
    <t>Benzo[j]fluoranthene</t>
  </si>
  <si>
    <t xml:space="preserve"> Benzo[j]fluoranthen; Benzo[j]fluoranteno; Benzo[j]fluoranthène</t>
  </si>
  <si>
    <t>218-165-4</t>
  </si>
  <si>
    <t xml:space="preserve">Henicosafluoroundecanoic acid
</t>
  </si>
  <si>
    <t>Substance is concluded to be a vPvB SVHC 
by ECHA Member State Committee.</t>
  </si>
  <si>
    <t>vPvB</t>
  </si>
  <si>
    <t>205-911-9</t>
  </si>
  <si>
    <t>Benzo(e)acephenanthrylene</t>
  </si>
  <si>
    <t xml:space="preserve"> Benz[e]acephenanthrylen; Benzo[e]acefenantrileno; Benzo(e)acéphénanthrylène</t>
  </si>
  <si>
    <t>205-916-6</t>
  </si>
  <si>
    <t>Benzo(k)fluoranthene</t>
  </si>
  <si>
    <t xml:space="preserve"> Benzo[k]fluoranthen; Benzo[k]fluoranteno; Benzo[k]fluoranthène</t>
  </si>
  <si>
    <t>Sodium salts of perfluorononan-1-oic-acid Sodium salts of perfluorononan-1-oic-acid Sodium salts of perfluorononan-1-oic-acid</t>
  </si>
  <si>
    <t>PBT and Reprotoxic substance, Candidate List.</t>
  </si>
  <si>
    <t xml:space="preserve"> Perfluorononan-1-oic-acid and its sodium and ammonium salts</t>
  </si>
  <si>
    <t>phenol, 4-dodecyl-, branched</t>
  </si>
  <si>
    <t>H360F
H314
H318
H400
H410</t>
  </si>
  <si>
    <t>244-236-4</t>
  </si>
  <si>
    <t>Benzidine sulphate</t>
  </si>
  <si>
    <t>Carc. 1A
Acute Tox. 4 *
Aquatic Acute 1
Aquatic Chronic 1</t>
  </si>
  <si>
    <t>433-580-2</t>
  </si>
  <si>
    <t>1-(2-amino-5-chlorophenyl)-2,2,2-trifluoro-1,1-ethanediol, hydrochloride</t>
  </si>
  <si>
    <t>NONS registration, Intermediate registration</t>
  </si>
  <si>
    <t>Carc. 1B
Acute Tox. 4 *
Skin Corr. 1B
Aquatic Chronic 2</t>
  </si>
  <si>
    <t>H350
H302
H314
H411</t>
  </si>
  <si>
    <t>2,4,5-trimethylaniline hydrochloride</t>
  </si>
  <si>
    <t>foods and cosmetics, wool, textile</t>
  </si>
  <si>
    <t>Dye, intermediate</t>
  </si>
  <si>
    <t>205-923-4</t>
  </si>
  <si>
    <t>Chrysene</t>
  </si>
  <si>
    <t>Classified CMR according to Annex VI of Regulation 1272/2008, identified as PBT for the REACH Candidate List</t>
  </si>
  <si>
    <t>Carc. 1B
Muta. 2
Aquatic Acute 1
Aquatic Chronic 1</t>
  </si>
  <si>
    <t xml:space="preserve"> Chrysen; Criseno; Chrysène</t>
  </si>
  <si>
    <t>H350
H341
H400
H410</t>
  </si>
  <si>
    <t>http://www.subsport.eu/case-stories?search=218-01-9</t>
  </si>
  <si>
    <t>indium phosphide</t>
  </si>
  <si>
    <t>Carc. 1B
Repr. 2
STOT RE 1</t>
  </si>
  <si>
    <t xml:space="preserve">H350
H361f 
H372
</t>
  </si>
  <si>
    <t>Ethanol, 2-[2- [4-(1,1,3,3-tetramethylbutyl)phenoxy]et hoxy]-</t>
  </si>
  <si>
    <t xml:space="preserve"> Oktylphenol etoxilates</t>
  </si>
  <si>
    <t>Ethanol, 2-[4- (1,1,3,3-tetramethylbutyl)phenoxy]-</t>
  </si>
  <si>
    <t>219-514-3</t>
  </si>
  <si>
    <t>1,3,5-tris(oxiranylmethyl)-1,3,5-triazine-2,4,6(1H,3H,5H)-trione</t>
  </si>
  <si>
    <t>Candidate list, CoRAP list</t>
  </si>
  <si>
    <t>Muta. 1B
Acute Tox. 3 *
Acute Tox. 3 *
STOT RE 2 *
Eye Dam. 1
Skin Sens. 1
Aquatic Chronic 3</t>
  </si>
  <si>
    <t xml:space="preserve"> 1,3,5-Tris(oxiranylmethyl)-1,3,5-triazin-2,4,6(1H,3H,5H)-trion; 1,3,5-tris(oxiranilmetil)-1,3,5-triazina-2,4,6(1H,3H,5H)-triona; 1,3,5-tris(oxirannylmÃ©thyl)-1,3,5-triazine-2,4,6(1H,3H,5H)-trione</t>
  </si>
  <si>
    <t>H340
H331
H301
H373 **
H318
H317
H412</t>
  </si>
  <si>
    <t>Hardener, stabiliser, solder</t>
  </si>
  <si>
    <t>SU 16: Manufacture of computer, electronic and optical products, electrical equipment_x000D_
SU 17: General manufacturing, e.g. machinery, equipment, vehicles, other transport equipment</t>
  </si>
  <si>
    <t>http://www.subsport.eu/case-stories?search=2451-62-9</t>
  </si>
  <si>
    <t>219-603-7</t>
  </si>
  <si>
    <t>1,4,5,8-tetraaminoanthraquinone</t>
  </si>
  <si>
    <t>Carc. 1B
Skin Irrit. 2
Eye Dam. 1
Skin Sens. 1</t>
  </si>
  <si>
    <t xml:space="preserve"> 1,4,5,8-Tetraaminoanthrachinon; 1,4,5,8-tetraaminoantraquinona; 1,4,5,8-tétraaminoanthraquinone; C.I. Disperse Blue 1</t>
  </si>
  <si>
    <t>H350
H315
H318
H317</t>
  </si>
  <si>
    <t>hair dye, skins, furs, nylon, cellulose acetate and triacetate, polyester, and acrylate fibers, textiles, cellulose acetate plastics, resins,</t>
  </si>
  <si>
    <t>Dye</t>
  </si>
  <si>
    <t>219-682-8</t>
  </si>
  <si>
    <t>20-[4-(1,1,3,3-tetramethylbutyl)phenoxy]-3,6,9,12,15,18-hexaoxaicosan-1-ol</t>
  </si>
  <si>
    <t>246-563-8</t>
  </si>
  <si>
    <t>tert.-Butylhydroxyanisole (BHA); tert-butyl-4-methoxyphenol</t>
  </si>
  <si>
    <t>BHA is associated with reproductive dysfunction, increased cancer risk, including breast and prostate, and a range of other chronic or irreversible health problems, often from very low levels of exposure. BHA is commonly detected in humans.</t>
  </si>
  <si>
    <t xml:space="preserve"> tert-butyl-4-methoxyphenol; Tert-bytylhydroxyanisole;
Butylated hydroxyanisole; 
BHA; E 320
</t>
  </si>
  <si>
    <t>Yes, BHA has been found in industrial wastewater.</t>
  </si>
  <si>
    <t xml:space="preserve">food, food packaging, animal feed, cosmetics, rubber and petroleum products
</t>
  </si>
  <si>
    <t>stabilizers, antioxidants, preservative, scavenger of free radicals</t>
  </si>
  <si>
    <t>SU 11: Manufacture of rubber products
SU 8: Manufacture of  bulk, large scale chemicals (including petroleum products)</t>
  </si>
  <si>
    <t>PC 27: Plant protection products
PC 29: Pharmaceuticals
PC 32: Polymer preparations and compounds
PC 39: Cosmetics, personal care products</t>
  </si>
  <si>
    <t>246-672-0</t>
  </si>
  <si>
    <t>Nonylphenol</t>
  </si>
  <si>
    <t>Acute Tox. 4 *; Skin Corr. 1B; Repr. 2; Aquatic Acute 1; Aquatic Chronic 1</t>
  </si>
  <si>
    <t>H302; H314; H361fd; H400; H410</t>
  </si>
  <si>
    <t>246-677-8</t>
  </si>
  <si>
    <t>trixylyl phosphate</t>
  </si>
  <si>
    <t>H360F</t>
  </si>
  <si>
    <t>SU 12: Manufacture of plastics products, including compounding and conversion_x000D_
SU 17: General manufacturing, e.g. machinery, equipment, vehicles, other transport equipment</t>
  </si>
  <si>
    <t>PC 17: Hydraulic fluids_x000D_
PC 24: Lubricants, greases, release products_x000D_
PC 25: Metal working fluids_x000D_
PC 32: Polymer preparations and compounds</t>
  </si>
  <si>
    <t>AC 1: Vehicles_x000D_
AC 2: Machinery, mechanical appliances, electrical/electronic articles</t>
  </si>
  <si>
    <t>500-036-1</t>
  </si>
  <si>
    <t xml:space="preserve">Formaldehyde, oligomeric reaction products with aniline
</t>
  </si>
  <si>
    <t>PC 19: Intermediate_x000D_
PC 9a: Coatings and paints, thinners, paint removes</t>
  </si>
  <si>
    <t>246-836-1</t>
  </si>
  <si>
    <t>Dinitrotoluene</t>
  </si>
  <si>
    <t xml:space="preserve"> Dinitrotoluol; Dinitrotolueno; Dinitrotoluène</t>
  </si>
  <si>
    <t>dyes; explosives</t>
  </si>
  <si>
    <t>plastisizer, waterproofer, intermediate,</t>
  </si>
  <si>
    <t>246-910-3</t>
  </si>
  <si>
    <t>Diaminotoluene</t>
  </si>
  <si>
    <t>Carc. 1B
Muta. 2
Repr. 2
Acute Tox. 3 *
Acute Tox. 4 *
STOT RE 2 *
Eye Irrit. 2
Skin Sens. 1
Aquatic Chronic 2</t>
  </si>
  <si>
    <t xml:space="preserve"> Diaminotoluol; Diaminotolueno; Diaminotoluène</t>
  </si>
  <si>
    <t>H350
H341
H361f***
H301
H312
H373**
H319
H317
H411</t>
  </si>
  <si>
    <t>hair dye, cosmetics, epoxies, fotographic developer</t>
  </si>
  <si>
    <t>hardener, curing agent, dye, intermediate,</t>
  </si>
  <si>
    <t>247-094-1</t>
  </si>
  <si>
    <t>Skin Sens. 1; Eye Dam. 1; Resp. Sens. 1</t>
  </si>
  <si>
    <t>247-148-4</t>
  </si>
  <si>
    <t>Hexabromocyclododecane</t>
  </si>
  <si>
    <t xml:space="preserve"> HBCDD; Hexabromcyclododecan; Hexabromociclododecano; Hexabromocyclododecane</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</si>
  <si>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18: Manufacture of furniture_x000D_
SU 19: Building and construction work_x000D_
SU 23: Electricity, steam, gas water supply and sewage treatment_x000D_
SU 5: Manufacture of textiles, leather, fur</t>
  </si>
  <si>
    <t>PC 19: Intermediate_x000D_
PC 32: Polymer preparations and compounds_x000D_
PC 34: Textile dyes, finishing and impregnating products_x000D_
including bleaches and other processing aids</t>
  </si>
  <si>
    <t>AC 10: Rubber articles_x000D_
AC 13: Plastic articles_x000D_
AC 3: Electrical batteries and accumulators_x000D_
AC 5: Fabrics, textiles and apparel</t>
  </si>
  <si>
    <t>219-943-6</t>
  </si>
  <si>
    <t>[4-[[4-anilino-1-naphthyl][4-(dimethylamino)phenyl]methylene]cyclohexa-2,5-dien-1-ylidene] dimethylammonium chloride (C.I. Basic Blue 26) [with 0.1% of Michler's ketone (EC No. 202-027-5) or Michler's base (EC No. 202-959-2)]</t>
  </si>
  <si>
    <t>Aromatic amines, Electrophiles</t>
  </si>
  <si>
    <t>Carc. 1B
Aquatic Acute 1
Aquatic Chronic 1
Muta. 2
Eye Dam. 1</t>
  </si>
  <si>
    <t>H350
H400
H410
H341
H318</t>
  </si>
  <si>
    <t>247-384-8</t>
  </si>
  <si>
    <t>UV-328</t>
  </si>
  <si>
    <t>This substance has persistent, bioackumulative and toxic properties. It has been found in a variety of environmental samples and in different marine organisms. Estimated and experimental data show PBT properties.</t>
  </si>
  <si>
    <t xml:space="preserve"> Chisorb 328; Cyasorb UV 2337; Eversorb 74; Kemisorb 74; Lowilite 28; Seesorb 704; Sumisorb 350; Tin 328; Tinuvin 328; UV 2337; UV-328; UV 74; Viosorb 591; Phenol, 2-(2H-benzotriazol-2-yl)-4,6-di-tert-pentyl- (7CI,8CI); 2-(2-Hydroxy-3,5-di-tert-amylphenyl)-2H-benzotriazole; 2-(2-Hydroxy-3,5-di-tert-amylphenyl)benzotriazole; 2-(2-Hydroxy-3,5-di-tert-pentylphenyl)benzotriazole; 2-(2H-Benzotriazol-2-yl)-4,6-bis(1,1-dimethylpropyl)phenol; 2-(2H-Benzotriazol-2-yl)-4,6-bis(2-methyl-2-butanyl)phenol; 2-(2H-Benzotriazol-2-yl)-4,6-di-tert-pentylphenol; 2-(2'-Hydroxy-3',5'-di-tert-amylphenyl)benzotriazole; 2-(3,5-Di-tert-amyl-2-hydroxyphenyl)-2H-benzotriazole; 2-(3,5-Di-tert-amyl-2-hydroxyphenyl)benzotriazole; 2-(3,5-Di-tert-pentyl-2-hydroxyphenyl)-2H-benzotriazole; 2-(3,5-Di-tert-pentyl-2-hydroxyphenyl)benzotriazole; 2-(3',5'-Di-tert-amyl-2'-hydroxyphenyl)benzotriazole</t>
  </si>
  <si>
    <t>Found in fish, different marine organism, algae, and crustaceans. Source: Nakata, Shinohara et al. 2010; Nakata, Murata et al. 2009; Nakata, Shinohara et al. 2012; Kim, Isobe et al. 2011; Kim, Ramaswamy et al. 2011</t>
  </si>
  <si>
    <t>This substance has persistent, bioackumulative and toxic properties.It has been found in a variety of environmental samples and in different marine organisms. Estimated and experimental data show PBT properties.</t>
  </si>
  <si>
    <t>Tinuvin 328 is an ultraviolet (UV) absorber. It is a highly effective light stabilizer (LS) for a variety of plastics and other organic substrates. UV-LS are used in many plastics (e.g. PET bottles), rubbers, coatings, fibers, paints, and in cosmetic products like sunscreens. Source: ECHA 2013</t>
  </si>
  <si>
    <t>220-012-1</t>
  </si>
  <si>
    <t>Tetrasodium 3,3'-[[1,1'-biphenyl]-4,4'-diylbis(azo)]bis[5-amino-4-hydroxynaphthalene-2,7-disulphonate]</t>
  </si>
  <si>
    <t xml:space="preserve"> Tetranatrium-3,3'-[[1,1'-biphenyl]-4,4'-diylbis(azo)]bis[5-amino-4-hydroxynaphthalin-2,7-disulfonat]; 3,3'-[[1,1'-bifenil]-4,4'-diilbis(azo)]bis[5-amino-4-hidroxinaftaleno-2,7-disulfonato] de tetrasodio; 3,3'-[[1,1'-biphényl]-4,4'-diylbis(azo)]bis[5-amino-4-hydroxynaphtalène-2,7-disulfonate] de tétrasodium; C.I. Direct Blue 6</t>
  </si>
  <si>
    <t>hair dyes , silk, wool, cotton, nylon, leather, paper, biologic stains, and writing inks</t>
  </si>
  <si>
    <t>500-045-0</t>
  </si>
  <si>
    <t>4-Nonylphenol, ethoxylated</t>
  </si>
  <si>
    <t>http://www.subsport.eu/case-stories?search=26027-38-3</t>
  </si>
  <si>
    <t>247-426-5</t>
  </si>
  <si>
    <t>BEH-TEBP</t>
  </si>
  <si>
    <t>Phthalates, Polyhalogenated aromatics</t>
  </si>
  <si>
    <t>This substance has persistent, bioackumulative and toxic properties.It has been found in mammals, fish, bivalves and crustaceans. Both empirical and modelled data show PBT properties of this substance.</t>
  </si>
  <si>
    <t xml:space="preserve"> 3,?4,?5,?6-Tetrabromo-1,?2-?benzenedicarboxylic acid 1,?2-?bis(2-?ethylhexyl) ester; BEH-TEBP; TBPH; Tetrabromophthalic acid bis(2-ethylhexyl) ester; Bis(2-ethylhexyl) tetrabromophthalate (BEHTBP); Bis(2-ethylhexyl) 3,4,5,6-tetrabromophthalate; Di(2-ethylhexyl) tetrabromophthalate</t>
  </si>
  <si>
    <t>Found in humans, mammals and birds in many regions of the world. Source: Chen et al 2013; Lam et al 2009; Sühring et al 2013; Guerra et al 2012; Ali et al 2013; He et al 2013; Herzke et al 2013</t>
  </si>
  <si>
    <t>This substance has persistent, bioackumulative and toxic properties.It has been detected in environmental samples from various regions and in human and wildlife samples. Both experimental and estimated data show PBT properties.</t>
  </si>
  <si>
    <t>BEH-TEBP is used as a plasticizer in PVC plastic, neoprene rubber, wire and cable insulation, film and sheeting, carpet backing, coated fabrics, wall coverings and adhesives. BEH-TEBP is also used, together with 2-ethylhexyltetrabromobenzoate (TBB), in the additive flame retardant product Firemaster 550, produced as a replacement for pentabromodiphenyl ether (pentaBDE) in polyurethane foam applications. Its presence in the products BZ-54 and DP-45 have also been reported. Source: de Wit et al 2011; Davis and Stapleton 2009</t>
  </si>
  <si>
    <t>SU 11: Manufacture of rubber products_x000D_
SU 12: Manufacture of plastics products, including compounding and conversion_x000D_
SU 19: Building and construction work</t>
  </si>
  <si>
    <t>AC 10: Rubber articles_x000D_
AC 13: Plastic articles_x000D_
AC 2: Machinery, mechanical appliances, electrical/electronic articles</t>
  </si>
  <si>
    <t>247-770-6</t>
  </si>
  <si>
    <t xml:space="preserve">p-isononylphenol </t>
  </si>
  <si>
    <t>220-250-6</t>
  </si>
  <si>
    <t>N-Ethyl-2-pyrrolidone</t>
  </si>
  <si>
    <t xml:space="preserve"> NEP; 1-ethylpyrrolidin-2-one</t>
  </si>
  <si>
    <t>PC 15: Non-metal-surface treatment products_x000D_
PC 18: Ink and toners_x000D_
PC 1: Adhesives, sealants_x000D_
PC 21: Laboratory chemicals_x000D_
PC 23: Leather tanning, dye, finishing, impregnation and care products_x000D_
PC 24: Lubricants, greases, release products_x000D_
PC 31: Polishes and wax blends_x000D_
PC 32: Polymer preparations and compounds_x000D_
PC 35: Washing and cleaning products (including solvent based products)_x000D_
PC 37: Water treatment chemicals_x000D_
PC 3: Air care products_x000D_
PC 4: Anti-freeze and de-icing products_x000D_
PC 9a: Coatings and paints, thinners, paint removes</t>
  </si>
  <si>
    <t>248-259-0</t>
  </si>
  <si>
    <t>Phenylhydrazine hydrochloride</t>
  </si>
  <si>
    <t xml:space="preserve"> Phenylhydrazinhydrochlorid; Fenilhidrazina, clorhidrato; Phénylhydrazine, chlorhydrate</t>
  </si>
  <si>
    <t>248-310-7</t>
  </si>
  <si>
    <t>(1,1,3,3-tetramethylbutyl)phenol</t>
  </si>
  <si>
    <t xml:space="preserve"> 4-tert-octylphenol ; 4-(1,1,3,3-tetramethylbutyl)phenol; 4-tert-octylphenol; p-(1,1,3,3-tetramethylbutyl)phenol; para-tert-octylphenol; 4-octyl-phenol; 4-tertiaryoctylphenol; p-tert-octylphenol; [CAS# 27193-28-8, (1,1,3,3-tetramethylbutyl)phenol]</t>
  </si>
  <si>
    <t>435-470-1</t>
  </si>
  <si>
    <t>N,N-(dimethylamino)thioacetamide hydrochloride</t>
  </si>
  <si>
    <t>H360D***
H400
H410</t>
  </si>
  <si>
    <t>248-743-1</t>
  </si>
  <si>
    <t>20-(4-nonylphenoxy)-3,6,9,12,15,18-hexaoxaicosan-1-ol</t>
  </si>
  <si>
    <t xml:space="preserve"> Nonylphenolethoxylate</t>
  </si>
  <si>
    <t>220-527-1</t>
  </si>
  <si>
    <t>potassium heptadecafluorooctane-1-sulfonate,  potassium perfluorooctanesulfonate</t>
  </si>
  <si>
    <t>249-079-5</t>
  </si>
  <si>
    <t xml:space="preserve">Diisononyl phthalate
</t>
  </si>
  <si>
    <t>For DINP reprotoxic effects and effects on development have been reported and it is a suspected endocrine disruptor. It has been detected in the environment and humans.</t>
  </si>
  <si>
    <t xml:space="preserve"> DINP; 1,2-benzenedicarboxylic acid, diisononyl ester; phthalic acid, diisononyl ester; dinonylphthalate; phthalic acid diisononyl ester; Di-'isononyl' phthalate</t>
  </si>
  <si>
    <t>Yes, in human urine and breast milk.; Compared to urine, human breast milk contains relatively more of the hydrophobic phthalates, including di-iso-nonyl phthalate (DiNP) and their monoester metabolites.  In general, children have higher exposures compared to adults and seem to have a more effective oxidative metabolism of phthalates.;  In waste effluents, surface water, lake and river sediment.; In household dust.</t>
  </si>
  <si>
    <t>Rubbers, inks, pigments, adhesives, paints, laquers, lubricants, floorings; nonplasticizer products, such as perfumes and cosmetics, and PVC/vinyl products such as vinyl swimming pools, plasticized vinyl seats (on furniture and in cars), and clothing (jackets, raincoats, boots, etc). /Phthalate esters/ Broad range of applications used in flexible PVC: film and sheet (stationary and wood veneer); flooring; artificial leather; coated fabrics; dip coating/slush molded (gloves, toys, traffic cones); tubings and profiles (profiles, garden hoses); wire and cables; shoes soles; sealants (carpet backing); limited use in food packaging.</t>
  </si>
  <si>
    <t>Plasticizer</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</si>
  <si>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17: General manufacturing, e.g. machinery, equipment, vehicles, other transport equipment_x000D_
SU 18: Manufacture of furniture_x000D_
SU 19: Building and construction work_x000D_
SU 23: Electricity, steam, gas water supply and sewage treatment_x000D_
SU 7: Printing and reproduction of recorded media</t>
  </si>
  <si>
    <t>PC 14: Metal surface treatment products, including galvanic and electroplating products_x000D_
PC 18: Ink and toners_x000D_
PC 1: Adhesives, sealants_x000D_
PC 24: Lubricants, greases, release products_x000D_
PC 32: Polymer preparations and compounds_x000D_
PC 9a: Coatings and paints, thinners, paint removes</t>
  </si>
  <si>
    <t>AC 10: Rubber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t>
  </si>
  <si>
    <t>http://www.subsport.eu/case-stories?search=28553-12-0</t>
  </si>
  <si>
    <t>206-019-2</t>
  </si>
  <si>
    <t>Imidazole</t>
  </si>
  <si>
    <t>H360</t>
  </si>
  <si>
    <t>1+ tonnes per annum</t>
  </si>
  <si>
    <t>PC 14: Metal surface treatment products, including galvanic and electroplating products_x000D_
PC 19: Intermediate_x000D_
PC 1: Adhesives, sealants_x000D_
PC 20: Products such as ph-regulators, flocculants, precipitants, neutralisation agents_x000D_
PC 21: Laboratory chemicals_x000D_
PC 32: Polymer preparations and compounds_x000D_
PC 9a: Coatings and paints, thinners, paint removes_x000D_
PC 9b: Fillers, putties, plasters, modelling clay</t>
  </si>
  <si>
    <t>Phenol, 4-tert- heptyl-</t>
  </si>
  <si>
    <t>249-415-0</t>
  </si>
  <si>
    <t>ammonium heptadecafluorooctanesulfonate,  ammonium perfluorooctane sulfonate</t>
  </si>
  <si>
    <t>249-644-6</t>
  </si>
  <si>
    <t>lithium heptadecafluorooctanesulfonate,  lithium perfluorooctane sulfonate</t>
  </si>
  <si>
    <t>206-033-9</t>
  </si>
  <si>
    <t>Cyclododecane</t>
  </si>
  <si>
    <t>Substance is concluded to be both PBT and vPvB by European Chemicals Bureau PBT Working Group.</t>
  </si>
  <si>
    <t xml:space="preserve"> Cyclododecan; Ciclododecano; Cyclododécane</t>
  </si>
  <si>
    <t>construction, sealant liquids, moth proofing products</t>
  </si>
  <si>
    <t>Solvent, mothproofing agent, binder,</t>
  </si>
  <si>
    <t>SU 8: Manufacture of  bulk, large scale chemicals (including petroleum products)
SU 9: Manufacture of fine chemicals</t>
  </si>
  <si>
    <t>http://www.subsport.eu/case-stories?search=294-62-2</t>
  </si>
  <si>
    <t>221-003-5</t>
  </si>
  <si>
    <t>C8 SAmPAP</t>
  </si>
  <si>
    <t xml:space="preserve"> bis[2-[N-ethyl(heptadecafluorooctanesulphonyl)amino]ethyl] hydrogen phosphate</t>
  </si>
  <si>
    <t>This substance has persistent bioackumulative and toxic properties.It is known to degrade into the recognised POP PFOS. It has been detected in marine sediments and human blood</t>
  </si>
  <si>
    <t>H360Df
H373 **
H400
H410</t>
  </si>
  <si>
    <t>206-114-9</t>
  </si>
  <si>
    <t>Hydrazine</t>
  </si>
  <si>
    <t>Flam. Liq. 3
Carc. 1B
Acute Tox. 3 *
Acute Tox. 3 *
Acute Tox. 3 *
Skin Corr. 1B
Skin Sens. 1
Aquatic Acute 1
Aquatic Chronic 1</t>
  </si>
  <si>
    <t xml:space="preserve"> Hydrazin; Hidrazina</t>
  </si>
  <si>
    <t>H226
H350
H331
H311
H301
H314
H317
H400
H410</t>
  </si>
  <si>
    <t>boiler feedwater, metal coatings on glass &amp; plastics, pesticides, water treatment, polymers and polymer additives, antioxidants,  photography, xerography, and dyes</t>
  </si>
  <si>
    <t>blowing agents, pesticide, solvent, oxygen scavanger,corrosion inhbitor, catalyst, short stopping agent propellant, chain extender,</t>
  </si>
  <si>
    <t>SU 10: Formulation [mixing] of preparations and/or re-packaging (excluding alloys)_x000D_
SU 12: Manufacture of plastics products, including compounding and conversion_x000D_
SU 14: Manufacture of basic metals, including alloys_x000D_
SU 17: General manufacturing, e.g. machinery, equipment, vehicles, other transport equipment_x000D_
SU 23: Electricity, steam, gas water supply and sewage treatment_x000D_
SU 24: Scientific research and development_x000D_
SU 8: Manufacture of  bulk, large scale chemicals (including petroleum products)_x000D_
SU 9: Manufacture of fine chemicals</t>
  </si>
  <si>
    <t>PC 13: Fuels_x000D_
PC 19: Intermediate_x000D_
PC 20: Products such as ph-regulators, flocculants, precipitants, neutralisation agents_x000D_
PC 21: Laboratory chemicals_x000D_
PC 32: Polymer preparations and compounds_x000D_
PC 37: Water treatment chemicals</t>
  </si>
  <si>
    <t>http://www.subsport.eu/case-stories?search=302-01-2</t>
  </si>
  <si>
    <t xml:space="preserve">414-990-0
</t>
  </si>
  <si>
    <t>3-oxoandrost-4-ene-17-?-carboxylic acid</t>
  </si>
  <si>
    <t>Repr. 1A
Aquatic Chronic 4</t>
  </si>
  <si>
    <t>H361f
H413</t>
  </si>
  <si>
    <t>221-221-0</t>
  </si>
  <si>
    <t>2,3-epoxypropyltrimethylammonium chloride</t>
  </si>
  <si>
    <t>Carc. 1B
Muta. 2
Repr. 2
Acute Tox. 4 *
Acute Tox. 4 *
STOT RE 2 *
Eye Dam. 1
Skin Sens. 1
Aquatic Chronic 3</t>
  </si>
  <si>
    <t xml:space="preserve"> EPTAC; Oxiranemethanaminium, N,N,N-trimethyl chloride;  Glycydyltrimethylammonium chloride</t>
  </si>
  <si>
    <t>H350
H341
H361f***
H312
H302
H373**
H318
H317
H412</t>
  </si>
  <si>
    <t>206-203-2</t>
  </si>
  <si>
    <t xml:space="preserve">Tricosafluorododecanoic acid
</t>
  </si>
  <si>
    <t>Substance is concluded to be a vPvB SVHC by ECHA Member State Committee.</t>
  </si>
  <si>
    <t>Phenol, 4-(1- ethyl-1,2- dimethylpropyl)-</t>
  </si>
  <si>
    <t>250-339-5</t>
  </si>
  <si>
    <t xml:space="preserve">p-(1,1-dimethylheptyl)phenol </t>
  </si>
  <si>
    <t xml:space="preserve"> 4-(1,1-dimethylheptyl)phenol </t>
  </si>
  <si>
    <t>Phenol, 4-(1,1- dimethylpentyl)-</t>
  </si>
  <si>
    <t>Phenol, 4-(1- ethyl-1- methylbutyl)-</t>
  </si>
  <si>
    <t>221-470-5</t>
  </si>
  <si>
    <t>Nonadecafluorodecanoic acid (PFDA) and its ammonium salts</t>
  </si>
  <si>
    <t>Substance is concluded to be a Reprotoxic substance and PBT SVHC by ECHA Member State Committee.</t>
  </si>
  <si>
    <t>Official classification missing - Candidate list Toxic for Reproduction and PBT substance by ECHA Member State Committee.</t>
  </si>
  <si>
    <t>221-627-8</t>
  </si>
  <si>
    <t>4-chloro-o-toluidinium chloride</t>
  </si>
  <si>
    <t>Carc. 1B
Muta. 2
Acute Tox. 3 *
Acute Tox. 3 *
Acute Tox. 3 *
Aquatic Acute 1
Aquatic Chronic 1</t>
  </si>
  <si>
    <t xml:space="preserve"> 4-Chlor-o-toluidiniumchlorid; Cloruro de 4-cloro-o-toluidinio; Chlorure de 4-chloro-o-toluidinium</t>
  </si>
  <si>
    <t>H350
H341
H331
H311
H301
H400
H410</t>
  </si>
  <si>
    <t>manufacture of azo dyes, in textile, cotton, silk, acetete, nylon, pesticide</t>
  </si>
  <si>
    <t>in-situ Intermediate</t>
  </si>
  <si>
    <t>221-695-9</t>
  </si>
  <si>
    <t xml:space="preserve"> HBCDD; Hexabromcyclododecan; Hexabromociclododecano; Hexabromocyclododecane, 1,2,5,6,9,10-hexabromocyclododecane</t>
  </si>
  <si>
    <t>251-087-9</t>
  </si>
  <si>
    <t>Diphenyl ether, octabromo derivative</t>
  </si>
  <si>
    <t>Substance is concluded to be PBT by European Chemicals Bureau PBT Working Group; Classified CMR according to Annex VI of Regulation 1272/2008</t>
  </si>
  <si>
    <t xml:space="preserve"> Diphenylether, Octabromderivat; Difenil éter, derivado octabromado; Oxyde de diphényle, dérivé octabromé; Octabromodiphenyl ether</t>
  </si>
  <si>
    <t>Phenol, 4-(1,1,3- trimethylbutyl)-</t>
  </si>
  <si>
    <t xml:space="preserve">251-406-1
</t>
  </si>
  <si>
    <t>Quadrosilan; 2,6-cis-Diphenylhexamethylcyclotetrasiloxane</t>
  </si>
  <si>
    <t>Quadrosilan is an endocrine disruptor with estrogenic and antiandrogen activity, affecting reproductive organs and reproduction. It is categorized as an endocrine disruptor in the EU Commission EDC database.</t>
  </si>
  <si>
    <t xml:space="preserve"> 2,6-cis-diphenylhexamethylcyclotetrasiloxane</t>
  </si>
  <si>
    <t>bearing greases and breast implants</t>
  </si>
  <si>
    <t>206-382-7</t>
  </si>
  <si>
    <t>Diazomethane</t>
  </si>
  <si>
    <t xml:space="preserve"> Diazomethan; Diazometano; Diazométhane</t>
  </si>
  <si>
    <t>http://www.subsport.eu/case-stories?search=334-88-3</t>
  </si>
  <si>
    <t>206-397-9</t>
  </si>
  <si>
    <t>Perfluorooctanoic acid (PFOA)</t>
  </si>
  <si>
    <t>For PFOA carcinogenic and reprotoxic effects have been reported. It is persistent and is ubiquitously found in the environment and in humans.</t>
  </si>
  <si>
    <t>Carc. 2_x000D_
Repr. 1B_x000D_
Lact._x000D_
Acute Tox. 4_x000D_
Acute Tox. 4_x000D_
STOT RE 1_x000D_
Eye Dam. 1</t>
  </si>
  <si>
    <t xml:space="preserve"> PFOA; octanoic acid,  pentadecafluoro-; pentadecanfluorooctanoic acid; C8 carboxylic acid; perfluorooctanoate; Pentadecafluoroctansäure; Ácido pentadecafluorooctanoico; Acide pentadécafluorooctanoïque</t>
  </si>
  <si>
    <t>H351_x000D_
H360D_x000D_
H362_x000D_
H332_x000D_
H302_x000D_
H372 (liver)_x000D_
H318</t>
  </si>
  <si>
    <t>Teflon products, non-stick coatings, food packaging, treatments for carpets, furniture and clothing, paper coatings, pesticide formulations, fire-fighting foams, cleaning products, floor polishes, shampoo and food packaging materials</t>
  </si>
  <si>
    <t>Water and oil repellent, surfactant, reactive intermediate</t>
  </si>
  <si>
    <t>http://www.subsport.eu/case-stories?search=335-67-1</t>
  </si>
  <si>
    <t>206-400-3</t>
  </si>
  <si>
    <t>Nonadecafluorodecanoic acid (PFDA)</t>
  </si>
  <si>
    <t>Substance is concluded to be a Reprotoxic substance SVHC by ECHA Member State Committee.</t>
  </si>
  <si>
    <t xml:space="preserve"> 2,2,3,3,4,4,5,5,6,6,7,7,8,8,9,9,10,10,10-Nonadecafluorodecanoic acid; Perfluorodecanoic acid (PFDA); Nonadecafluorodecanoic acid</t>
  </si>
  <si>
    <t>Found in terrestrial mammals, fish, bivalves, and crustaceans. Source: Liu, Gin et al. 2011; Naile, Khim et al. 2013; Martin, Solomon et al. 2003; Furdui, Stock et al. 2007</t>
  </si>
  <si>
    <t>This substance has persistent bioackumulative and toxic properties.It has been found in mammals, fish, bivalves and crustaceans. Both empirical and modelled data show PBT properties of this substance.</t>
  </si>
  <si>
    <t>PFDA is a straight-chain fatty acid analog representative of the perfluorocarboxylates (PFCAs) used industrially as lubricants, wetting agents, plasticizers and corrosion inhibitors. PFCs are widely used as surfactants, refrigerants and as components of pharmaceuticals, lubricants, paints, firefighting foams, cosmetics, and food packaging Source: Davis, Heuvel et al. 1991; Houde, Martin et al. 2006</t>
  </si>
  <si>
    <t>206-401-9 / 267-709-7</t>
  </si>
  <si>
    <t>PFDS</t>
  </si>
  <si>
    <t xml:space="preserve"> 1,?1,?2,?2,?3,?3,?4,?4,?5,?5,?6,?6,?7,?7,?8,?8,?9,?9,?10,?10,10-Heneicosafluoro-1-?decanesulfonic acid; Heneicosafluoro-1-decanesulfonic acid; Perfluorodecanesulfonic acid; PFDS; ammonium henicosafluorodecanesulphonate</t>
  </si>
  <si>
    <t>Found in human plasma, fish and birds. Source: Yeung et al. 2013; Domingo et al. 2012; Naile et al. 2013; Lambert et al. 2011; Holmström et al. 2010; Yang et al. 2012; Higgins et al. 2007; Leung and Mabury 2013</t>
  </si>
  <si>
    <t>This substance has persistent, bioackumulative and toxic properties.This substance is structurally similar to the chemical PFOS, which is a recognised POP under the Stockholm convention. PFDS has been found in human plasma, in birds and fish. It is highly persistent and has the potential for long-range transport. It is expected to be at least as toxic and bioackumulative as PFOS.</t>
  </si>
  <si>
    <t>There is not much known about the use of PFDS or its precursors, although it is thought to be an ingredient in PFOS-based firefighting foams. Source: Gewurtz et al. 2012</t>
  </si>
  <si>
    <t>222-182-2</t>
  </si>
  <si>
    <t>Triclosan</t>
  </si>
  <si>
    <t>Triclosan is very toxic to aquatic life and endocrine disrupting effects have been reported. It is potentially bioaccumulative and has been widely found in both humans and the environment.</t>
  </si>
  <si>
    <t>Eye Irrit. 2
Skin Irrit. 2
Aquatic Acute 1
Aquatic Chronic 1</t>
  </si>
  <si>
    <t>H319
H315
H400
H410</t>
  </si>
  <si>
    <t>Yes, in human plasma and breast milk, in wastewater, sewage, water, fish and aquatic mammals, household dust, rivers, lakes, sediment.</t>
  </si>
  <si>
    <t>Toothpaste; deodorants; soap; cosmetics; textiles (sportswear); plastics; Hygiene products; detergents; plastics; textiles, cosmetics, indoor utensils, kitchen wares. Toys. Computer equipments. Hospital, surgical and dental equipments.  ;Personal care, Plastic Household chemicals, Office supplies; electronics; Toothpaste; deodorants; soap; cosmetics; textiles (sportswear); plastics; Hygiene products; detergents; plastics; textiles, cosmetics, indoor utensils, kitchen wares. toys, computers, surgical and dental equipments.</t>
  </si>
  <si>
    <t>Bactericide; preservative; anticeptic; disinfectant; antimicrobial; sanitizing</t>
  </si>
  <si>
    <t>http://www.subsport.eu/case-stories?search=3380-34-5</t>
  </si>
  <si>
    <t>2-[2-[2-[2-[2-[2-(4-nonylphenoxy)ethoxy]ethoxy]ethoxy]ethoxy]ethoxy]ethanol</t>
  </si>
  <si>
    <t>206-587-1</t>
  </si>
  <si>
    <t>PFHxS</t>
  </si>
  <si>
    <t>This substance has persistent, bioackumulative and toxic properties. PFHxS is among the most commonly detected PFCs in the environment and in biota, and an increasing trend over time has been observed. It has also been detected in humans. The substance ma</t>
  </si>
  <si>
    <t xml:space="preserve"> 1,1,2,2,3,3,4,4,5,5,6,6,6-Tridecafluoro-1-hexanesulfonic acid; Perfluorohexanesulfonic acid (PFHxS); Perfluorohexane-1-sulfonic acid</t>
  </si>
  <si>
    <t>Found in terrestrial mammals, fish, bivalves, and crustaceans. Source: Martin, Solomon et al. 2003; Haukås, Berger et al. 2007; Naile, Khim et al. 2013; Goeritz, Falk et al. 2013; Kärrman, van Bavel et al. 2006; Olsen, Burris et al. 2007; Sundström, Chang et al. 2012; So, Yamashita et al. 2006; Kärrman, Domingo et al. 2010; Tao, Ma et al. 2008; Kubwabo, Stewart et al. 2005; Calafat, Needham et al. 2006</t>
  </si>
  <si>
    <t>This substance has persistent, bioackumulative and toxic properties.PFHxS is among the most commonly detected PFCs in the environment and in biota, and an increasing trend over time has been observed. It has also been detected in humans. The substance magnifies through the food chain bound to proteins, and also causes toxic effects through this. It is highly persistent.</t>
  </si>
  <si>
    <t>PFHxS is used as a water- and stain-repellent coating for carpets, paper, and textiles, as well as a surfactant to make fluoropolymers. Source: NTP 2012</t>
  </si>
  <si>
    <t>http://www.subsport.eu/case-stories?search=355-46-4</t>
  </si>
  <si>
    <t>252-984-8</t>
  </si>
  <si>
    <t>Benzidine acetate</t>
  </si>
  <si>
    <t>253-037-1</t>
  </si>
  <si>
    <t>UV-350</t>
  </si>
  <si>
    <t>vPvB Candidate List.</t>
  </si>
  <si>
    <t xml:space="preserve"> 2-(2H-benzotriazol-2-yl)-4-(tert-butyl)-6-(sec-butyl)phenol</t>
  </si>
  <si>
    <t>222-884-9</t>
  </si>
  <si>
    <t>Diundecyl phtalate, DuDP, branched and linear</t>
  </si>
  <si>
    <t>This substance has endocrine disrupting properties. In vivo studies in rodents have shown disruption of male sex organs, decreased sperm quality and decreased ano-genital distance, which is a marker of anti-androgenicity during development.</t>
  </si>
  <si>
    <t>Used in perfumes and cosmetics, vinyl swimming pools, plasticized vinyl seats (on furniture and in cars), clothing, and in insulation on electrical wiring. Source: HSDB</t>
  </si>
  <si>
    <t>253-242-6</t>
  </si>
  <si>
    <t>3-(4-Methylbenzylidene)camphor; 1,7,7-trimethyl-3-[(4-methylphenyl)methylene]bicyclo[2.2.1]heptan-2-one</t>
  </si>
  <si>
    <t>3-(4-methylbenzylidene) camphor (4-MBC) is an endocrine disruptor with estrogen, antiandrogen, thyroid and progesterone activity, affecting several body functions and target organs including development of reproductive organs and behaviour. The substance</t>
  </si>
  <si>
    <t xml:space="preserve"> 4-Methylbenzylidene camphor; 
4-MBC; 
Eusolex 6300; Parsol 5000
</t>
  </si>
  <si>
    <t xml:space="preserve">Yes, it has been found in human milk, water and in wild fish in rivers and lakes in Switzerland.
</t>
  </si>
  <si>
    <t xml:space="preserve">Cosmetics
</t>
  </si>
  <si>
    <t>UV-filter</t>
  </si>
  <si>
    <t>Isononylphenol-ethoxylate</t>
  </si>
  <si>
    <t>Candidate list, CoRAP list, Restriction list (annex XVII)</t>
  </si>
  <si>
    <t>http://www.subsport.eu/case-stories?search=37205-87-1</t>
  </si>
  <si>
    <t>425-970-6</t>
  </si>
  <si>
    <t>chloro-N,N-dimethylformiminium chloride</t>
  </si>
  <si>
    <t>Repr. 1B
Acute Tox. 4 *
Skin Corr. 1A</t>
  </si>
  <si>
    <t>H360D***
H302
H314</t>
  </si>
  <si>
    <t>perboric acid, sodium salt, tetrahydrate</t>
  </si>
  <si>
    <t>206-801-3</t>
  </si>
  <si>
    <t>PFNA</t>
  </si>
  <si>
    <t xml:space="preserve"> perfluorononan-1-oic acid</t>
  </si>
  <si>
    <t>Found in human serum. Source: Calafat AM et al. 2007</t>
  </si>
  <si>
    <t>This substance has persistent, bioackumulative and toxic properties.has been detected in human blood, in dolphins, seals and polar bears.</t>
  </si>
  <si>
    <t>Used as wetting, dispersing, emulsifying, and foaming agents. Source: HSDB</t>
  </si>
  <si>
    <t>206-803-4</t>
  </si>
  <si>
    <t xml:space="preserve">Heptacosafluorotetradecanoic acid
</t>
  </si>
  <si>
    <t>253-692-3</t>
  </si>
  <si>
    <t>BTBPE</t>
  </si>
  <si>
    <t>This substance has persistent, bioackumulative and toxic properties. It has been detected in environmental samples from various regions including in dolphins, arctic gulls as well as domestic cats and dogs. It has also been detected in humans.</t>
  </si>
  <si>
    <t xml:space="preserve"> 1,?1’-?[1,?2-?ethanediylbis(oxy)?]?bis(2,?4,?6-?tribromobenzene); 1,2-Bis(2,4,6-tribromophenoxy)ethane (BTBPE)</t>
  </si>
  <si>
    <t>Found in humans, mammals, birds and fish, also in tree bark. Source: Hoh et al 2005; Shi et al 2009; Arinaitwe et al 2014; Xiao et al. 2012; Zhu and Hites 2006; Zhu et al 2014; Verreault et al 2007; Strid et al 2013; Ali et al 2013a; Gauthier et al 2008; Mo et al 2012; Ali et al. 2013b; Cequier et al 2013</t>
  </si>
  <si>
    <t>This substance has persistent, bioackumulative and toxic properties.It has been detected in environmental samples from various regions including in dolphins, arctic gulls as well as domestic cats and dogs. It has also been detected in humans.</t>
  </si>
  <si>
    <t>Used in various types of polymers and textiles. Source: Wu et al 2011, Guerra et al 2011</t>
  </si>
  <si>
    <t>Phenol, 4-(1,1- diethylpropyl)-</t>
  </si>
  <si>
    <t>253-704-7</t>
  </si>
  <si>
    <t>6-(2-chloroethyl)-6-(2-methoxyethoxy)-2,5,7,10-tetraoxa-6-silaundecane</t>
  </si>
  <si>
    <t>Repr. 1B
Acute Tox. 4 *
STOT RE 2 *</t>
  </si>
  <si>
    <t xml:space="preserve"> 6-(2-Chlorethyl)-6-(2-methoxyethoxy)-2,5,7,10-tetraoxa-6-silaundecan; 6-(2-cloroetil)-6-(2-metoxietoxi)-2,5,7,10-tetraoxa-6-silaundecano; 6-(2-chloroéthyl)-6-(2-méthoxyethoxy)-2,5,7,10-tétraoxa-6-silaundécane</t>
  </si>
  <si>
    <t>H360D ***
H302
H373 **</t>
  </si>
  <si>
    <t>223-320-4</t>
  </si>
  <si>
    <t>Perfluorooctanoic acid (PFOA)ammonium salt</t>
  </si>
  <si>
    <t>Carc. 2
Repr. 1B
Lact.
Acute Tox. 4
Acute Tox. 4
STOT RE 1
Eye Dam.1</t>
  </si>
  <si>
    <t xml:space="preserve"> APFO; Octanoic acid, pentadecafluoro-, ammonium salt; Ammonium pentadecafluorooctanoate; Ammonium CXR 1002; C8; DS 101; FC 1015; FC 143; FX 1006; Fluorad FC 143; Perfluorooctanoic acid ammonium salt; Unidyne DS 101</t>
  </si>
  <si>
    <t>H351
H360D
H362
H332
H302
H372 (liver)
H318</t>
  </si>
  <si>
    <t>Used as a processing aid in the manufacture of fluoropolymers to produce items such as non-stick surfaces on cookware (Teflon), protective finishes on carpets, and clothing. Source: http://fluoridealert.org/wp-content/pesticides/pfoa.pfos.intro.html</t>
  </si>
  <si>
    <t>Nonadecafluorodecanoic acid (PFDA) and its sodium salts</t>
  </si>
  <si>
    <t>Official classification missing - Candidate list Reprotoxic and PBT substance by ECHA Member State Committee.</t>
  </si>
  <si>
    <t>223-346-6</t>
  </si>
  <si>
    <t>UV-320</t>
  </si>
  <si>
    <t>PBT and vPvB cand list.</t>
  </si>
  <si>
    <t xml:space="preserve"> 2-benzotriazol-2-yl-4,6-di-tert-butylphenol </t>
  </si>
  <si>
    <t>223-383-8</t>
  </si>
  <si>
    <t>UV-327</t>
  </si>
  <si>
    <t>vPvB cand list.</t>
  </si>
  <si>
    <t xml:space="preserve"> ,4-di-tert-butyl-6-(5-chlorobenzotriazol-2-yl)pheno; TINUVIN 327 </t>
  </si>
  <si>
    <t>254-323-9</t>
  </si>
  <si>
    <t>4-methoxy-m-phenylenediammonium sulphate</t>
  </si>
  <si>
    <t>Carc. 1B
Muta. 2
Acute Tox. 4 *
Aquatic Chronic 2</t>
  </si>
  <si>
    <t xml:space="preserve"> 4-Methoxy-m-phenylendiammoniumsulfat; Sulfato de 4-metoxi-m-fenilendiamonio; Sulfate de 4-méthoxy-m-phénylenediammonium</t>
  </si>
  <si>
    <t>H350
H341
H302
H411</t>
  </si>
  <si>
    <t>Hair dyes, shoe shine, cosmetics,</t>
  </si>
  <si>
    <t>oxidizer, intermediate</t>
  </si>
  <si>
    <t>402-230-0</t>
  </si>
  <si>
    <t>4-amino-3-fluorophenol</t>
  </si>
  <si>
    <t>Carc. 1B
Acute Tox. 4 *
Skin Sens. 1
Aquatic Chronic 2</t>
  </si>
  <si>
    <t xml:space="preserve"> FAP</t>
  </si>
  <si>
    <t>H350
H302
H317
H411</t>
  </si>
  <si>
    <t>429-740-6</t>
  </si>
  <si>
    <t>(2-chloroethyl)(3-hydroxypropyl)ammonium chloride</t>
  </si>
  <si>
    <t>Carc. 1B
Muta. 1B
STOT RE 2 *
Skin Sens. 1
Aquatic Chronic 3</t>
  </si>
  <si>
    <t>H350
H340
H373**
H317
H412</t>
  </si>
  <si>
    <t>Ammonium salts of perfluorononan-1-oic-acid</t>
  </si>
  <si>
    <t>223-980-3</t>
  </si>
  <si>
    <t>Sulfluramid (PFOSA)</t>
  </si>
  <si>
    <t>For PFOSA reprotoxic effects have been reported. It is a precursor of the vPvBT chemical PFOS and has been found in biomonitoring studies.</t>
  </si>
  <si>
    <t xml:space="preserve"> PFOSA; perfluorooctane sulfonamide; N-ethyl perfluorooctanesulfonamide; N-ethylheptadecafluorooctanesulphonamide; N-ethylperfluorooctylsulfonamide; FOSA</t>
  </si>
  <si>
    <t>Yes, in human blood and milk, air (especially indoor); In various foods (highest levels in fatty foods), air, water, biota; In Arctic aquatic biota (incl. beluga, narwhal).</t>
  </si>
  <si>
    <t>Pesticide (household use, esp. for eusocial and parasocial insects); coatings on paper and textiles (eg. food packaging)</t>
  </si>
  <si>
    <t>256-356-4</t>
  </si>
  <si>
    <t>256-418-0</t>
  </si>
  <si>
    <t>200-001-8</t>
  </si>
  <si>
    <t>Formaldehyde</t>
  </si>
  <si>
    <t>Formaldehyde is classified as a possible carcinogen (C3), also reported to be mutagenic and toxic for reproduction. It is has been detected in both humans and the environment.</t>
  </si>
  <si>
    <t>Carc. 1B
Muta. 2
Acute Tox. 3*
Acute Tox. 3*
Acute Tox. 3*
Skin Corr. 1B
Skin Sens. 1</t>
  </si>
  <si>
    <t xml:space="preserve"> Formalin; formic aldehyde; methaldehyde; methanal; methyl aldehyde; paraformaldehyde; paraform; superlysoform; methylene oxide; lysoform</t>
  </si>
  <si>
    <t>H350
H341
H301
H311
H331
H314
H317</t>
  </si>
  <si>
    <t>1000000+ tonnes per annum</t>
  </si>
  <si>
    <t>Yes, in indoor and outdoor air, rainwater, rivers, cigarette smoke; fish and shellfish, beverages.</t>
  </si>
  <si>
    <t>Synthetic resins, lubricants, fertilizers, pharmaceuticals, various foods; photographic film. Manufacture of adhesives for particle board (used as sub-flooring and shelving, in cabinetry, furniture), fiber board (drawer fronts, cabinets, and furniture tops), plywood (decorative wall covering, in cabinets and furniture); manufacture of molding compounds for dinnerware, electric controls, telephones, and wiring services; foundry resins; binders for thermal and sound insulating materials; in decorative and industrial laminates, thermoset surface coatings. (1,4) Cosmetics (hair preparations, lotions, makeup and mouthwashes and is also present in hand cream, bath products, mascara and eye makeup, cuticle softeners, nail creams, deodorants and shaving cream (antimicrobial agent, drying agent) (2,3); in household cleaning agents, dishwashing liquids, fabric softeners, shoe-care agents, car shampoos and waxes, carpet cleaning agents (2); dyes, water-based paints (1) (as a preservative) (2); in leather tanning, in gasoline (stabiliser), in textile fabrics (crease-proof treatment agent)</t>
  </si>
  <si>
    <t>Disinfectant, preservative; Food additive, fumigant, stabilizer, a starch modifier, a reagent in analysis, drying agent, photographic film hardener</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</si>
  <si>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17: General manufacturing, e.g. machinery, equipment, vehicles, other transport equipment_x000D_
SU 18: Manufacture of furniture_x000D_
SU 19: Building and construction work_x000D_
SU 24: Scientific research and development_x000D_
SU 2a: Mining (without offshore industries)_x000D_
SU 2b: Offshore industries_x000D_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</si>
  <si>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12: Fertilisers_x000D_
PC 13: Fuels_x000D_
PC 15: Non-metal-surface treatment products_x000D_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26: Paper and board dye, finishing and impregnation products: including bleaches and other processing aids_x000D_
PC 29: Pharmaceuticals_x000D_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39: Cosmetics, personal care products_x000D_
PC 3: Air care products_x000D_
PC 8: Biocidal products (e.g. disinfectants, pest control)_x000D_
PC 9a: Coatings and paints, thinners, paint removes_x000D_
PC 9b: Fillers, putties, plasters, modelling clay_x000D_
PC 9c: Finger paints</t>
  </si>
  <si>
    <t>AC 11: Wood articles_x000D_
AC 13: Plastic articles_x000D_
AC2b: Other machinery, mechanical appliances, electrical/electronic articles (e.g. large-scale stationary industrial tools)</t>
  </si>
  <si>
    <t>http://www.subsport.eu/case-stories?search=50-00-0</t>
  </si>
  <si>
    <t>200-028-5</t>
  </si>
  <si>
    <t>Benzo[def]chrysene</t>
  </si>
  <si>
    <t>Carc. 1B
Muta. 1B
Repr. 1B
Skin Sens. 1
Aquatic Acute 1
Aquatic Chronic 1</t>
  </si>
  <si>
    <t xml:space="preserve"> Benzo[def]chrysene; Benzo[def]criseno; Benzo[def]chrysène</t>
  </si>
  <si>
    <t>H350
H340
H360FD
H317
H400
H410</t>
  </si>
  <si>
    <t>257-175-3</t>
  </si>
  <si>
    <t>225-918-0</t>
  </si>
  <si>
    <t>3,7-dimethylocta-2,6-dienenitrile</t>
  </si>
  <si>
    <t xml:space="preserve">Muta. 1B
</t>
  </si>
  <si>
    <t>H340</t>
  </si>
  <si>
    <t>424-280-2</t>
  </si>
  <si>
    <t>(R)-1-chloro-2,3-epoxypropane</t>
  </si>
  <si>
    <t xml:space="preserve"> (R)-EPICHLOROHYDRIN</t>
  </si>
  <si>
    <t>modied starch, plastics</t>
  </si>
  <si>
    <t>cross-linking agent; monomer, pesticide, intermediate</t>
  </si>
  <si>
    <t>200-123-1</t>
  </si>
  <si>
    <t>Urethane</t>
  </si>
  <si>
    <t xml:space="preserve"> Urethan; Uretano; Uréthane</t>
  </si>
  <si>
    <t>257-622-2</t>
  </si>
  <si>
    <t>Phenylhydrazinium sulphate (2:1)</t>
  </si>
  <si>
    <t xml:space="preserve"> Phenylhydraziniumsulfat (2:1); Sulfato de fenilhidrazinio (1:2); Sulfate de phénylhydrazinium (1:2)</t>
  </si>
  <si>
    <t>226-009-1</t>
  </si>
  <si>
    <t>a,a,a,4-tetrachlorotoluene</t>
  </si>
  <si>
    <t>Carc. 1B
Repr. 2
STOT RE 1
Acute Tox. 4 *
Acute Tox. 4 *
STOT SE 3
Skin Irrit. 2</t>
  </si>
  <si>
    <t xml:space="preserve"> a,a,a,4-Tetrachlortoluol; a,a,a-4-tetraclorotolueno; a,a,a,4-tétrachlorotoluène</t>
  </si>
  <si>
    <t>H350
H361f ***
H372 **
H312
H302
H335
H315</t>
  </si>
  <si>
    <t>257-907-1</t>
  </si>
  <si>
    <t>4-(1-ethyl-1-methylhexyl)phenol</t>
  </si>
  <si>
    <t>208-519-6</t>
  </si>
  <si>
    <t>Benzidine dihydrochloride</t>
  </si>
  <si>
    <t>208-520-1</t>
  </si>
  <si>
    <t>[[1,1'-biphenyl]-4,4'-diyl]diammonium sulphate</t>
  </si>
  <si>
    <t>200-181-8</t>
  </si>
  <si>
    <t>Dibenz[a,h]anthracene</t>
  </si>
  <si>
    <t xml:space="preserve"> Dibenz[a,h]anthracen; Dibenzo[a,h]antraceno; Dibenzo[a,h]anthracène</t>
  </si>
  <si>
    <t>1,2-dimethylhydrazine</t>
  </si>
  <si>
    <t>208-819-7</t>
  </si>
  <si>
    <t>Isobutyl nitrite</t>
  </si>
  <si>
    <t>Flam. Liq. 2
Carc. 1B
Muta. 2
Acute Tox. 4 *
Acute Tox. 4 *</t>
  </si>
  <si>
    <t>H225
H350
H341
H332
H302</t>
  </si>
  <si>
    <t>208-832-8</t>
  </si>
  <si>
    <t>Oxybis[chloromethane]</t>
  </si>
  <si>
    <t>Flam. Liq. 2
Carc. 1A
Acute Tox. 2 *
Acute Tox. 3 *
Acute Tox. 4 *</t>
  </si>
  <si>
    <t xml:space="preserve"> Oxybis[chlormethan]; Oxibis[clorometano]; Oxybis[chlorométhane]</t>
  </si>
  <si>
    <t>H225
H350
H330
H311
H302</t>
  </si>
  <si>
    <t>226-775-7</t>
  </si>
  <si>
    <t>2-ethylhexyl 4-methoxycinnamate</t>
  </si>
  <si>
    <t>Substance is an endocrine disruptor with estrogenic and thyroid activity, affecting several body functions including development, brain and metabolism. The substance has been found in biomonitoring studies and in human milk. It is categorized as an endocrine disruptor in the EU Commission EDC database.</t>
  </si>
  <si>
    <t xml:space="preserve"> 2-ethyl-hexyl-4-methoxycinnamate;
Octyl methoxycinnamate;
Octinoxate;
Eusolex 2292;
Tinosorb OMC;
EHMC
</t>
  </si>
  <si>
    <t>Not registered</t>
  </si>
  <si>
    <t xml:space="preserve">Yes, it has been found in natural waters, and in biota.
EHMC has also been detected in human milk samples.
</t>
  </si>
  <si>
    <t>UV-filters and sunscreen lotions</t>
  </si>
  <si>
    <t>UV filter</t>
  </si>
  <si>
    <t>208-953-6</t>
  </si>
  <si>
    <t>[4-[4,4'-bis(dimethylamino) benzhydrylidene]cyclohexa-2,5-dien-1-ylidene]dimethylammonium chloride  (C.I. Basic Violet 3) [with 0.1% of Michler's ketone (EC No. 202-027-5) or Michler's base (EC No. 202-959-2)]</t>
  </si>
  <si>
    <t>Carc. 1B
Acute Tox. 4 *
Eye Dam. 1
Aquatic Acute 1
Aquatic Chronic 1</t>
  </si>
  <si>
    <t>H350
H302
H318
H400
H410</t>
  </si>
  <si>
    <t>PC 18: Ink and toners</t>
  </si>
  <si>
    <t>209-030-0</t>
  </si>
  <si>
    <t>2-naphthylammonium acetate</t>
  </si>
  <si>
    <t>Aromatic amines, Polyaromatics</t>
  </si>
  <si>
    <t>Carc. 1A
Acute Tox. 4 *
Aquatic Chronic 2</t>
  </si>
  <si>
    <t>226-907-3</t>
  </si>
  <si>
    <t>(S)-4-hydroxy-3-(3-oxo-1-phenylbutyl)-2-benzopyrone</t>
  </si>
  <si>
    <t>Repr. 1A
STOT RE 1
Aquatic Chronic 3</t>
  </si>
  <si>
    <t xml:space="preserve"> (S)-4-Hydroxy-3-(3-oxo-1-phenylbutyl)-2-benzopyron; (S)-3-(1-fenil-3-oxobutil)-4-hidroxi-2-benzopirona; (S)-4-hydroxy-3-(3-oxo-1-phénylbutyl)-2-benzopyrone</t>
  </si>
  <si>
    <t>H360D ***
H372 **
H412</t>
  </si>
  <si>
    <t>226-908-9</t>
  </si>
  <si>
    <t>(R)-4-hydroxy-3-(3-oxo-1-phenylbutyl)-2-benzopyrone</t>
  </si>
  <si>
    <t xml:space="preserve"> (R)-4-Hydroxy-3-(3-oxo-1-phenylbutyl)-2-benzopyron; (R)-3-(1-fenil-3-oxobutil)-4-hidroxi-2-benzopirona; (R)-4-hydroxy-3-(3-oxo-1-phénylbutyl)-2-benzopyrone</t>
  </si>
  <si>
    <t>209-128-3</t>
  </si>
  <si>
    <t>2,3-epoxypropan-1-ol</t>
  </si>
  <si>
    <t>Carc. 1B
Muta. 2
Repr. 1B
Acute Tox. 3 *
Acute Tox. 4 *
Acute Tox. 4 *
Eye Irrit. 2
STOT SE 3
Skin Irrit. 2</t>
  </si>
  <si>
    <t xml:space="preserve"> 2,3-Epoxypropan-1-ol; 2,3-epoxipropan-1-ol; 2,3-époxypropane-1-ol</t>
  </si>
  <si>
    <t>H350
H341
H360F ***
H331
H312
H302
H319
H335
H315</t>
  </si>
  <si>
    <t>Synthetic hydraulic fluids, oils, epoxy resins, pharmaceuticals</t>
  </si>
  <si>
    <t>stabilizer, alkylating agent, demulsifier, dye-leveling agent, additive, diluent, intermediate</t>
  </si>
  <si>
    <t>209-136-7</t>
  </si>
  <si>
    <t>Octamethylcyclotetrasiloxane</t>
  </si>
  <si>
    <t>Octamethylcyclotetrasiloxane is classified as a possible reprotoxic chemical (R3) and is categorized as an endocrine disruptor (cat 1). It is a potential PBT/ vPvB substance and has been detected in various environmental samples including biota and humans</t>
  </si>
  <si>
    <t>Repr. 2
Aquatic Chronic 4</t>
  </si>
  <si>
    <t xml:space="preserve"> Cyclomethicone; OMCTS; D4</t>
  </si>
  <si>
    <t>H361f ***
H413</t>
  </si>
  <si>
    <t>Yes, in human adipose tissue and exhalation air. In indoor and outdoor air, biogas, sediment and sludge, marine and fresh water fish, marine mammals.</t>
  </si>
  <si>
    <t>Methyl silicon oils and fluids, fermentation processes, production of instant coffee, adhesives, reprographic agents; paint, lacquers, varnishes; tanning of leather (luggage, handbags, saddlery, harness and footwear); surface treatment and polishing agents for plastic materials; impregnation materials in paints, textile; anti-set-off and anti-adhesive agents; softeners, surfactants, detergents; fillers / sealing compounds; pharmaceuticals; printing inks; lubricants and fuel additives (1); paper coatings and sizing; diet soft drinks; food washing solutions (2); cosmetic products (antiperspirants, deodorants, hair sprays, skin creams, lotions, stick products, bath oils, suntan and shaving products, make-up, nail polishes) (2,3)</t>
  </si>
  <si>
    <t>Intermediate, softener, emolliant, anti-foaming agent, process regulators; excellent spreading easy rubout lubricant, high purity silicone fluid</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</si>
  <si>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16: Manufacture of computer, electronic and optical products, electrical equipment_x000D_
SU 24: Scientific research and development_x000D_
SU 5: Manufacture of textiles, leather, fur_x000D_
SU 8: Manufacture of  bulk, large scale chemicals (including petroleum products)_x000D_
SU 9: Manufacture of fine chemicals</t>
  </si>
  <si>
    <t>PC 15: Non-metal-surface treatment products_x000D_
PC 19: Intermediate_x000D_
PC 1: Adhesives, sealants_x000D_
PC 21: Laboratory chemicals_x000D_
PC 23: Leather tanning, dye, finishing, impregnation and care products_x000D_
PC 24: Lubricants, greases, release products_x000D_
PC 31: Polishes and wax blends_x000D_
PC 33: Semiconductors_x000D_
PC 34: Textile dyes, finishing and impregnating products_x000D_
including bleaches and other processing aids_x000D_
PC 35: Washing and cleaning products (including solvent based products)_x000D_
PC 39: Cosmetics, personal care products_x000D_
PC 9a: Coatings and paints, thinners, paint removes</t>
  </si>
  <si>
    <t>http://www.subsport.eu/case-stories?search=556-67-2</t>
  </si>
  <si>
    <t>427-230-8</t>
  </si>
  <si>
    <t>cyclic 3-(1,2-ethanediylacetale)-estra-5(10),9(11)-diene-3,17-dione</t>
  </si>
  <si>
    <t>Repr. 1B
STOT RE 2 *
Aquatic Chronic 2</t>
  </si>
  <si>
    <t>H360F***
H373**
H411</t>
  </si>
  <si>
    <t>209-218-2</t>
  </si>
  <si>
    <t>4,4'-bis(dimethylamino)-4''-(methylamino)trityl alcohol [with 0.1% of Michler's ketone (EC No. 202-027-5) or Michler's base (EC No. 202-959-2)]</t>
  </si>
  <si>
    <t>227-062-3</t>
  </si>
  <si>
    <t>N,N'-methylenedimorpholine; N,N'-methylenebismorpholine;[formaldehyde released from N,N'-methylenebismorpholine];[MBM]</t>
  </si>
  <si>
    <t>Carc. 1B Muta. 2Acute Tox. 4Acute Tox. 4Acute Tox. 4STOT RE 2Skin Corr. 1B Skin Sens. 1</t>
  </si>
  <si>
    <t xml:space="preserve"> 4,4'-methylenedimorpholine </t>
  </si>
  <si>
    <t>H350 H341 H332 H312 H302 H373(gastrointestin al tract, respiratory tract) H314H317</t>
  </si>
  <si>
    <t>200-280-6</t>
  </si>
  <si>
    <t>Benz[a]anthracene</t>
  </si>
  <si>
    <t>Classified CMR according to Annex VI of Regulation 1272/2008, identified as SVHC also due to vPvB properties</t>
  </si>
  <si>
    <t xml:space="preserve"> Benz[a]anthracen; Benzo[a]antraceno; Benzo[a]anthracène</t>
  </si>
  <si>
    <t>209-321-2</t>
  </si>
  <si>
    <t>4,4'-(4-iminocyclohexa-2,5-dienylidenemethylene)dianiline hydrochloride</t>
  </si>
  <si>
    <t xml:space="preserve"> 4,4'-(4-Iminocyclohexa-2,5-dienylidenmethylen)dianilinhydrochlorid; 4,4'-(4-iminociclohexa-2,5-dienilidenometilen)dianilina, clorhidrato; 4,4'-(4-iminocyclohexa-2,5-diénylidènemethylene)dianiline, chlorhydrate; C.I. Basic Red 9</t>
  </si>
  <si>
    <t>Textile, silk, acrylics, cotton, wool, leather, printing inks, china clay, high-speed photoduplicating, photoimaging systems; automobile antifreeze solutions; toilet sanitary preparations, carbon paper, ink and typewriter ribbons, jet printing for high-speed computer printers</t>
  </si>
  <si>
    <t>pigment, dye</t>
  </si>
  <si>
    <t>404-660-4</t>
  </si>
  <si>
    <t>R-2,3-epoxy-1-propanol</t>
  </si>
  <si>
    <t>Carc. 1B
Muta. 2
Repr. 1B
Acute Tox. 3 *
Acute Tox. 4 *
Acute Tox. 4 *
Skin Corr. 1B</t>
  </si>
  <si>
    <t xml:space="preserve"> R-GLYCIDOL</t>
  </si>
  <si>
    <t>H242
H350
H341
H360F ***
H331
H312
H302
H314</t>
  </si>
  <si>
    <t>260-566-1</t>
  </si>
  <si>
    <t>200-316-0</t>
  </si>
  <si>
    <t>N,N-dimethylhydrazine</t>
  </si>
  <si>
    <t>Flam. Liq. 2
Carc. 1B
Acute Tox. 3 *
Acute Tox. 3 *
Skin Corr. 1B
Aquatic Chronic 2</t>
  </si>
  <si>
    <t xml:space="preserve"> N,N-Dimethylhydrazin; N,N-dimetilhidrazina</t>
  </si>
  <si>
    <t>H225
H350
H331
H301
H314
H411</t>
  </si>
  <si>
    <t>jet fuel, rocket fuel, photography, pesticides</t>
  </si>
  <si>
    <t>stabilizer, absorbent, intermediate</t>
  </si>
  <si>
    <t>PC 13: Fuels_x000D_
PC 19: Intermediate_x000D_
PC 21: Laboratory chemicals</t>
  </si>
  <si>
    <t>209-358-4</t>
  </si>
  <si>
    <t>Disodium 3,3'-[[1,1'-biphenyl]-4,4'-diylbis(azo)]bis(4-aminonaphthalene-1-sulphonate)</t>
  </si>
  <si>
    <t xml:space="preserve"> Dinatrium-3,3'-[[1,1'-biphenyl]-4,4'-diylbis(azo)]bis(4-aminonaphthalin-1-sulfonat); 3,3'-[[1,1'-bifenil]-4,4'-diilbis(azo)]bis(4-aminonaftaleno-1-sulfonato) de disodio; 3,3'-[[1,1'-biphényl]-4,4'-diylbis(azo)]bis(4-aminonaphtalène-1-sulfonate) de disodium; C.I. Direct Red 28</t>
  </si>
  <si>
    <t>Wool, cotton, calico printing and dyeing paper, poly vinyl alcohol, plastic films</t>
  </si>
  <si>
    <t>Dye, pigment, indicator, gelling agent, medicine</t>
  </si>
  <si>
    <t>200-340-1</t>
  </si>
  <si>
    <t>Propiolactone</t>
  </si>
  <si>
    <t>Carc. 1B
Acute Tox. 2 *
Eye Irrit. 2
Skin Irrit. 2</t>
  </si>
  <si>
    <t xml:space="preserve"> Propiolacton; Propiolactona</t>
  </si>
  <si>
    <t>H350
H330
H319
H315</t>
  </si>
  <si>
    <t>water, milk, nutrient broths,vaccines, tissue grafts, surgical instruments</t>
  </si>
  <si>
    <t>disinfectant, sporicide, intermediate,</t>
  </si>
  <si>
    <t>SU 20: Health services_x000D_
SU 24: Scientific research and development_x000D_
SU 9: Manufacture of fine chemicals</t>
  </si>
  <si>
    <t>209-474-5</t>
  </si>
  <si>
    <t>2-nitronaphthalene</t>
  </si>
  <si>
    <t>Polyaromatics, Nitro compounds</t>
  </si>
  <si>
    <t>Carc. 1B
Aquatic Chronic 2</t>
  </si>
  <si>
    <t xml:space="preserve"> 2-Nitronaphthalin; 2-nitronaftaleno; 2-nitronaphtalÃ¨ne</t>
  </si>
  <si>
    <t>H350
H411</t>
  </si>
  <si>
    <t>209-765-7</t>
  </si>
  <si>
    <t>(methyl-ONN-azoxy)methyl acetate</t>
  </si>
  <si>
    <t>Carc. 1B
Repr. 1B</t>
  </si>
  <si>
    <t xml:space="preserve"> (Methyl-ONN-azoxy)methylacetat; Acetato de (metil-ONN-azoxi)metilo; Acétate de (méthyl-ONN-azoxy)méthyle</t>
  </si>
  <si>
    <t>H350
H360D ***</t>
  </si>
  <si>
    <t>209-800-6</t>
  </si>
  <si>
    <t>Bromoethylene</t>
  </si>
  <si>
    <t>Press. Gas
Flam. Gas 1
Carc. 1B</t>
  </si>
  <si>
    <t xml:space="preserve"> Bromethylen; Bromoetileno; Bromoéthylène</t>
  </si>
  <si>
    <t>H220
H350</t>
  </si>
  <si>
    <t>plastics, leather &amp; fabricated metal products, acrylic fibres, fabrics, furniture</t>
  </si>
  <si>
    <t>Monomer, Flame-retardant</t>
  </si>
  <si>
    <t>423-400-0</t>
  </si>
  <si>
    <t>1,3,5-tris[(2S and 2R)-2,3-epoxypropyl]-1,3,5-triazine-2,4,6-(1H,3H,5H)-trione</t>
  </si>
  <si>
    <t>Muta. 1B
Acute Tox. 3 *
Acute Tox. 4 *
STOT RE 2 *
Eye Dam. 1
Skin Sens. 1</t>
  </si>
  <si>
    <t xml:space="preserve"> TEPIC-H</t>
  </si>
  <si>
    <t>H340
H331
H302
H373 **
H318
H317</t>
  </si>
  <si>
    <t>200-444-7</t>
  </si>
  <si>
    <t>Phenylhydrazinium chloride</t>
  </si>
  <si>
    <t xml:space="preserve"> Phenylhydrazine; Phenylhydraziniumchlorid; Cloruro de fenilhidrazinio; Chlorure de phénylhydrazinium</t>
  </si>
  <si>
    <t>200-453-6</t>
  </si>
  <si>
    <t>4-aminoazobenzene</t>
  </si>
  <si>
    <t xml:space="preserve">Carc. 1B
Aquatic Acute 1
Aquatic Chronic 1
</t>
  </si>
  <si>
    <t xml:space="preserve"> 4-Aminoazobenzol; 4-aminoazobenceno; 4-aminoazobenzène</t>
  </si>
  <si>
    <t xml:space="preserve">H350
H400
H410
</t>
  </si>
  <si>
    <t>lacquers, varnishes, wax products, oil stains &amp; styrene resins</t>
  </si>
  <si>
    <t>Dye, pigment</t>
  </si>
  <si>
    <t>210-013-5</t>
  </si>
  <si>
    <t>2,3-dinitrotoluene</t>
  </si>
  <si>
    <t xml:space="preserve"> 2,3-Dinitrotoluol; 2,3-dinitrotolueno; 2,3-dinitrotoluène</t>
  </si>
  <si>
    <t>H350
H341
H361f ***
H331
H311
H301
H373 **
H400
H410</t>
  </si>
  <si>
    <t>210-025-0</t>
  </si>
  <si>
    <t>1,2-dihydro-5-nitroacenaphthylene</t>
  </si>
  <si>
    <t xml:space="preserve"> 1,2-Dihydro-5-nitroacenaphthylen; 1,2-dihidro-5-nitroacenaftileno; 1,2-dihydro-5-nitroacénaphtylène</t>
  </si>
  <si>
    <t>200-471-4</t>
  </si>
  <si>
    <t>methylhydrazine</t>
  </si>
  <si>
    <t xml:space="preserve"> MMH; 
MonoMethylHydrazine</t>
  </si>
  <si>
    <t>210-088-4</t>
  </si>
  <si>
    <t>Diisopentyl phthalate</t>
  </si>
  <si>
    <t xml:space="preserve"> Diisopentylphthalat; Ftalato de diisopentilo; Phtalate de diisopentyle</t>
  </si>
  <si>
    <t>210-106-0</t>
  </si>
  <si>
    <t>2,6-dinitrotoluene</t>
  </si>
  <si>
    <t>Carc. 1B
Muta. 2
Repr. 2
Acute Tox. 3 *
Acute Tox. 3 *
Acute Tox. 3 *
STOT RE 2 *
Aquatic Chronic 3</t>
  </si>
  <si>
    <t xml:space="preserve"> 2,6-Dinitrotoluol; 2,6-dinitrotolueno; 2-6-dinitrotoluène</t>
  </si>
  <si>
    <t>H350
H341
H361f ***
H331
H311
H301
H373 **
H412</t>
  </si>
  <si>
    <t>210-222-1</t>
  </si>
  <si>
    <t>3,4-dinitrotoluene</t>
  </si>
  <si>
    <t>Carc. 1B
Muta. 2
Repr. 2
Acute Tox. 3 *
Acute Tox. 3 *
Acute Tox. 3 *
STOT RE 2 *
Aquatic Chronic 2</t>
  </si>
  <si>
    <t xml:space="preserve"> 3,4-Dinitrotoluol; 3,4-dinitrotolueno</t>
  </si>
  <si>
    <t>H350
H341
H361f ***
H331
H311
H301
H373 **
H411</t>
  </si>
  <si>
    <t>210-288-1</t>
  </si>
  <si>
    <t>4,4'-dihydroxybenzophenone</t>
  </si>
  <si>
    <t>4,4´-dihydroxybenzophenone is an endocrine disrupter with estrogenic and antiandrogen activity, affecting reproduction and reproductive organs. It is categorized as an endocrine disruptor in the EU Commission EDC database.</t>
  </si>
  <si>
    <t>Plastics, cosmetics, and films</t>
  </si>
  <si>
    <t>210-313-6</t>
  </si>
  <si>
    <t>2-naphthylammonium chloride</t>
  </si>
  <si>
    <t>210-322-5</t>
  </si>
  <si>
    <t>4,4'-bi-o-toluidine dihydrochloride</t>
  </si>
  <si>
    <t xml:space="preserve"> 4,4'-Bi-o-toluidindihydrochlorid; 4,4'-bi-o-toluidina, diclorhidrato; 4,4'-bi-o-toluidine, dichlorhydrate</t>
  </si>
  <si>
    <t>210-323-0</t>
  </si>
  <si>
    <t>3,3'-dichlorobenzidine dihydrochloride</t>
  </si>
  <si>
    <t>Carc. 1B
Acute Tox. 4 *
Skin Sens. 1
Aquatic Acute 1
Aquatic Chronic 1</t>
  </si>
  <si>
    <t>H350
H312
H317
H400
H410</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</si>
  <si>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24: Scientific research and development_x000D_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t>
  </si>
  <si>
    <t>210-338-2</t>
  </si>
  <si>
    <t>N,N-[1,1-biphenyl]-4,4-diylbisacetamide</t>
  </si>
  <si>
    <t>Carc. 1B
Muta. 2
Acute Tox. 4 *
Acute Tox. 4 *
Acute Tox. 4 *</t>
  </si>
  <si>
    <t xml:space="preserve"> diaminobenzidine; N,N-diacetylbenzidine </t>
  </si>
  <si>
    <t>H350
H341
H332
H312
H302</t>
  </si>
  <si>
    <t>210-406-1</t>
  </si>
  <si>
    <t>4-methoxy-m-phenylenediamine</t>
  </si>
  <si>
    <t xml:space="preserve"> 4-Methoxy-m-phenylendiamin; 4-metoxi-m-fenilendiamina; 4-méthoxy-m-phénylenediamine</t>
  </si>
  <si>
    <t>407-330-8</t>
  </si>
  <si>
    <t>Tetrahydrothiopyran-3-carboxaldehyde</t>
  </si>
  <si>
    <t>Repr. 1B
Eye Dam. 1
Aquatic Chronic 3</t>
  </si>
  <si>
    <t xml:space="preserve"> THTPA</t>
  </si>
  <si>
    <t>H360D ***
H318
H412</t>
  </si>
  <si>
    <t>210-566-2</t>
  </si>
  <si>
    <t>3,5-dinitrotoluene</t>
  </si>
  <si>
    <t xml:space="preserve"> 3,5-Dinitrotoluol; 3,5-dinitrotolueno; 3,5-dinitrotoluène</t>
  </si>
  <si>
    <t>210-581-4</t>
  </si>
  <si>
    <t>2,5-dinitrotoluene</t>
  </si>
  <si>
    <t xml:space="preserve"> 2,5-Dinitrotoluol; 2,5-dinitrotolueno; 2,5-dinitrotoluene</t>
  </si>
  <si>
    <t>210-658-2</t>
  </si>
  <si>
    <t>Bisphenol F</t>
  </si>
  <si>
    <t>This substance has endocrine disrupting properties. Exposure to diisodecyl phthalate in vivo has lead to disturbed reproduction and development in rodents, daphnia and fish. There is in vitro evidence of thyroidogenic activity and in vivo and in vitro evi</t>
  </si>
  <si>
    <t xml:space="preserve"> 4,4'-methylenediphenol</t>
  </si>
  <si>
    <t>BPS has been detected in indoor dust in the US and several Asian countries. In studies from China BPF has also been found in numerous categories of food items and also in human urine. (Liao et al., 2012; Liao &amp; Kannan, 2014; Yang et al., 2014)</t>
  </si>
  <si>
    <t>This substance has endocrine disrupting properties. Bisphenol F has shown to be estrogenic in in vitro studies and there is also some evidence of antiandrogenicity.  In vivo studies have shown uterine growth in rodents and altered weight of testes and cowper´s gland.</t>
  </si>
  <si>
    <t>Used to make epoxy resins and coatings for various applications.  Source: HSDB</t>
  </si>
  <si>
    <t>210-698-0</t>
  </si>
  <si>
    <t>Nitrosodipropylamine</t>
  </si>
  <si>
    <t xml:space="preserve"> Nitrosodipropylamin; Nitrosodipropilamina</t>
  </si>
  <si>
    <t>Rubber, pesticides</t>
  </si>
  <si>
    <t>Solvent, contaminant, intermediate</t>
  </si>
  <si>
    <t>200-539-3</t>
  </si>
  <si>
    <t>Aniline</t>
  </si>
  <si>
    <t>Aniline  is classified as a possible carcinogen (C3) and as a possible mutagenic substance (M3). Aniline is very toxic and has been found in both humans and environmental samples.</t>
  </si>
  <si>
    <t>Carc. 2
Muta. 2
Acute Tox. 3 *
Acute Tox. 3 *
Acute Tox. 3 *
STOT RE 1
Eye Dam. 1
Skin Sens. 1
Aquatic Acute 1</t>
  </si>
  <si>
    <t xml:space="preserve"> benzeneamine; phenylamine; kyanol; cyanol; krystallin; benzidam; aminophen; aminobenzene; 1-aminobenzol; benzolamin</t>
  </si>
  <si>
    <t>H351
H341
H331
H311
H301
H372 **
H318
H317
H400</t>
  </si>
  <si>
    <t>Yes, in ground, surface, waste-, river and drinking water, in air, soil, fruit and vegetables.; In human blood and urine (occupational exposure).</t>
  </si>
  <si>
    <t>In resin, varnish and perfume production, in printing inks, cloth marking inks; paint removers, explosives, herbicides, fungicide, manufacture of rigid polyurethanes, resins, shoe blacks (as solvent) (1), in petrol (2), sulpha drugs and sweetening agents (3)</t>
  </si>
  <si>
    <t>Solvent, intermediate, catalyst, stabilizer, precursor; antiknock compound for leaded gasolines, rubber accelerators and anti-oxidants compound (2)</t>
  </si>
  <si>
    <t>PC 19: Intermediate_x000D_
PC 20: Products such as ph-regulators, flocculants, precipitants, neutralisation agents</t>
  </si>
  <si>
    <t>210-894-6</t>
  </si>
  <si>
    <t>Methoxyacetic acid</t>
  </si>
  <si>
    <t>Repr. 1B
Acute Tox. 4 *
Skin Corr. 1B</t>
  </si>
  <si>
    <t xml:space="preserve"> Methoxyessigsäure; Ácido metoxiacético; Acide méthoxyacétique</t>
  </si>
  <si>
    <t>H360FD
H302
H314</t>
  </si>
  <si>
    <t>200-541-4</t>
  </si>
  <si>
    <t>Thioacetamide</t>
  </si>
  <si>
    <t>Carc. 1B
Acute Tox. 4 *
Eye Irrit. 2
Skin Irrit. 2
Aquatic Chronic 3</t>
  </si>
  <si>
    <t xml:space="preserve"> Thioacetamid; Tioacetamida; Thioacétamide</t>
  </si>
  <si>
    <t>H350
H302
H319
H315
H412</t>
  </si>
  <si>
    <t>leaded gasoline, seed grain</t>
  </si>
  <si>
    <t>Stabilizer, mordant</t>
  </si>
  <si>
    <t>200-549-8</t>
  </si>
  <si>
    <t>Dimethylnitrosoamine</t>
  </si>
  <si>
    <t>Carc. 1B
Acute Tox. 2 *
Acute Tox. 3 *
STOT RE 1
Aquatic Chronic 2</t>
  </si>
  <si>
    <t xml:space="preserve"> Dimethylnitrosoamin; Dimetilnitrosoamina; Diméthylnitrosoamine</t>
  </si>
  <si>
    <t>H350
H330
H301
H372 **
H411</t>
  </si>
  <si>
    <t>plastics, rubber, lubricants, batteries, electronics</t>
  </si>
  <si>
    <t>Solvent, antioxidant, softener, accelerator, plasticizer</t>
  </si>
  <si>
    <t>211-076-1</t>
  </si>
  <si>
    <t>1,2-diethoxyethane</t>
  </si>
  <si>
    <t>Flam. Liq. 2
Repr. 1A
Eye Irrit. 2</t>
  </si>
  <si>
    <t>H225
H360Df
H319</t>
  </si>
  <si>
    <t>211-128-3</t>
  </si>
  <si>
    <t>Carbon monoxide</t>
  </si>
  <si>
    <t>Flam. Gas 1
Press. Gas
Repr. 1A
Acute Tox. 3 *
STOT RE 1</t>
  </si>
  <si>
    <t xml:space="preserve"> Kohlenstoffmonoxid; Monóxido de carbono; Monoxyde de carbone</t>
  </si>
  <si>
    <t>H220
H360D ***
H331
H372 **</t>
  </si>
  <si>
    <t>synthesis gas, metal manufacture</t>
  </si>
  <si>
    <t>intermediate, reducing agent</t>
  </si>
  <si>
    <t>SU 10: Formulation [mixing] of preparations and/or re-packaging (excluding alloys)_x000D_
SU 12: Manufacture of plastics products, including compounding and conversion_x000D_
SU 14: Manufacture of basic metals, including alloys_x000D_
SU 15: Manufacture of fabricated metal products, except machinery and equipment_x000D_
SU 16: Manufacture of computer, electronic and optical products, electrical equipment_x000D_
SU 23: Electricity, steam, gas water supply and sewage treatment_x000D_
SU 24: Scientific research and development_x000D_
SU 4: Manufacture of food products_x000D_
SU 8: Manufacture of  bulk, large scale chemicals (including petroleum products)_x000D_
SU 9: Manufacture of fine chemicals</t>
  </si>
  <si>
    <t>PC 13: Fuels_x000D_
PC 14: Metal surface treatment products, including galvanic and electroplating products_x000D_
PC 19: Intermediate_x000D_
PC 21: Laboratory chemicals_x000D_
PC 32: Polymer preparations and compounds_x000D_
PC 33: Semiconductors</t>
  </si>
  <si>
    <t>264-150-0</t>
  </si>
  <si>
    <t>Chlorinated paraffins (CPs)</t>
  </si>
  <si>
    <t>For chlorinated paraffins (CPs) carcinogenic effects have been reported and several congeners are identified PBT and endocrine disruptors (SCCPs) or likely PBT/vPvBs. They are ubiquitously found in biomonitoring studies, including in human breast milk and</t>
  </si>
  <si>
    <t>Yes, in marine and freshwater sediments, waste water plant emissions, water, soil, air, aquatic and terrestrial biota. In food (highest levels in fats and oils, followed by fish and seafood), in human breast milk.; In Arctic and North Sea fish and seabirds; In sewage sludge, household waste.; In human liver, kidneys and adipose tissue.</t>
  </si>
  <si>
    <t>Lubricants, metal working fluids, fillers, coating materials; in PVC plastics (primarily used in wallpapers, floor coverings, cables, leisure time and travel articles), paints (road marking paints, marine paints), rubber, sealants, caulks and adhesives (plasticizer and flame retardant, water repellent) (1). In textiles (flame retardant), leather (as components of fat liquors for leather treatment); in carbonless copying paper (as solvents) (3)</t>
  </si>
  <si>
    <t>Plasticizer (PVC, chlorinated rubber, bituminous coatings, paints and sealant formulations) (2); flame retardant (paints, plastics, textiles), solvent (3). C10-13 Ã¯Â¿Â½ plasticizer for PVC plastics; sealants; (appr 70%) flame retardants for rubber and soft plastics); C14-17 Ã¯Â¿Â½ extreme pressure additives, a plasticizer for plastics; in sealants;C18-30 Ã¯Â¿Â½ (appr. 70%) flame retardants for rigid plastics such as polyesters and polystyrene; C&gt; 20 Ã¯Â¿Â½ plasticizer for PVC plastics (4)</t>
  </si>
  <si>
    <t>SU 11: Manufacture of rubber products_x000D_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5: Manufacture of textiles, leather, fur</t>
  </si>
  <si>
    <t>PC 18: Ink and toners_x000D_
PC 1: Adhesives, sealants_x000D_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32: Polymer preparations and compounds_x000D_
PC 34: Textile dyes, finishing and impregnating products_x000D_
including bleaches and other processing aids_x000D_
PC 9a: Coatings and paints, thinners, paint removes_x000D_
PC 9b: Fillers, putties, plasters, modelling clay</t>
  </si>
  <si>
    <t>AC 10: Rubber articles_x000D_
AC 2: Machinery, mechanical appliances, electrical/electronic articles_x000D_
AC 6: Leather articles_x000D_
AC 8: Paper articles</t>
  </si>
  <si>
    <t>http://www.subsport.eu/case-stories?search=63449-39-8</t>
  </si>
  <si>
    <t>phenol, 4-(1- propylbutyl)-</t>
  </si>
  <si>
    <t>phenol, 4-(1- ethylpentyl)-</t>
  </si>
  <si>
    <t>200-589-6</t>
  </si>
  <si>
    <t>Diethyl sulphate</t>
  </si>
  <si>
    <t>Carc. 1B
Muta. 1B
Acute Tox. 4 *
Acute Tox. 4 *
Acute Tox. 4 *
Skin Corr. 1B</t>
  </si>
  <si>
    <t xml:space="preserve"> Diethylsulfat; Sulfato de dietilo; Sulfate de diéthyle</t>
  </si>
  <si>
    <t>H350
H340
H332
H312
H302
H314</t>
  </si>
  <si>
    <t>265-041-0</t>
  </si>
  <si>
    <t xml:space="preserve">Naphtha (petroleum), heavy straight-run
</t>
  </si>
  <si>
    <t>10000000 - 100000000 tonnes per annum</t>
  </si>
  <si>
    <t>265-042-6</t>
  </si>
  <si>
    <t xml:space="preserve">Naphtha (petroleum), full-range straight-run
</t>
  </si>
  <si>
    <t>265-045-2</t>
  </si>
  <si>
    <t xml:space="preserve">Residues (petroleum), atm. tower
</t>
  </si>
  <si>
    <t>PC 13: Fuels_x000D_
PC 19: Intermediate</t>
  </si>
  <si>
    <t>265-046-8</t>
  </si>
  <si>
    <t xml:space="preserve">Naphtha (petroleum), light straight-run
</t>
  </si>
  <si>
    <t>265-047-3</t>
  </si>
  <si>
    <t xml:space="preserve">Natural gas condensates (petroleum)
</t>
  </si>
  <si>
    <t xml:space="preserve">Carc. 1B
Muta. 1B
Asp. Tox. 1
</t>
  </si>
  <si>
    <t>100000 - 1000000 tonnes per annum; 0 - 10 tonnes per annum</t>
  </si>
  <si>
    <t>265-048-9</t>
  </si>
  <si>
    <t xml:space="preserve">Natural gas (petroleum), raw liq. Mix
</t>
  </si>
  <si>
    <t>265-051-5</t>
  </si>
  <si>
    <t xml:space="preserve">Distillates (petroleum), light paraffinic
</t>
  </si>
  <si>
    <t>265-052-0</t>
  </si>
  <si>
    <t xml:space="preserve">Distillates (petroleum), heavy paraffinic
</t>
  </si>
  <si>
    <t>265-053-6</t>
  </si>
  <si>
    <t xml:space="preserve">Distillates (petroleum), light naphthenic
</t>
  </si>
  <si>
    <t>265-054-1</t>
  </si>
  <si>
    <t xml:space="preserve">Distillates (petroleum), heavy naphthenic
</t>
  </si>
  <si>
    <t>265-055-7</t>
  </si>
  <si>
    <t xml:space="preserve">Naphtha (petroleum), heavy catalytic cracked
</t>
  </si>
  <si>
    <t>265-056-2</t>
  </si>
  <si>
    <t xml:space="preserve">Naphtha (petroleum), light catalytic cracked
</t>
  </si>
  <si>
    <t>265-058-3</t>
  </si>
  <si>
    <t xml:space="preserve">Gas oils (petroleum), heavy vacuum
</t>
  </si>
  <si>
    <t>10000000+ tonnes per annum</t>
  </si>
  <si>
    <t>265-060-4</t>
  </si>
  <si>
    <t xml:space="preserve">Distillates (petroleum), light catalytic cracked
</t>
  </si>
  <si>
    <t>265-062-5</t>
  </si>
  <si>
    <t xml:space="preserve">Distillates (petroleum), intermediate catalytic cracked
</t>
  </si>
  <si>
    <t>265-063-0</t>
  </si>
  <si>
    <t xml:space="preserve">Distillates (petroleum), heavy catalytic cracked
</t>
  </si>
  <si>
    <t>265-064-6</t>
  </si>
  <si>
    <t xml:space="preserve">Clarified oils (petroleum), catalytic cracked
</t>
  </si>
  <si>
    <t>265-065-1</t>
  </si>
  <si>
    <t xml:space="preserve">Naphtha (petroleum), light catalytic reformed
</t>
  </si>
  <si>
    <t>265-066-7</t>
  </si>
  <si>
    <t xml:space="preserve">Naphtha (petroleum), full-range alkylate
</t>
  </si>
  <si>
    <t>265-068-8</t>
  </si>
  <si>
    <t xml:space="preserve">Naphtha (petroleum), light alkylate
</t>
  </si>
  <si>
    <t>SU 10: Formulation [mixing] of preparations and/or re-packaging (excluding alloys)</t>
  </si>
  <si>
    <t>265-069-3</t>
  </si>
  <si>
    <t xml:space="preserve">Residues (petroleum), catalytic reformer fractionator
</t>
  </si>
  <si>
    <t>265-070-9</t>
  </si>
  <si>
    <t xml:space="preserve">Naphtha (petroleum), heavy catalytic reformed
</t>
  </si>
  <si>
    <t>265-071-4</t>
  </si>
  <si>
    <t xml:space="preserve">Naphtha (petroleum), light hydrocracked
</t>
  </si>
  <si>
    <t>265-073-5</t>
  </si>
  <si>
    <t xml:space="preserve">Naphtha (petroleum), isomerization
</t>
  </si>
  <si>
    <t>265-075-6</t>
  </si>
  <si>
    <t xml:space="preserve">Naphtha (petroleum), light thermal cracked
</t>
  </si>
  <si>
    <t>265-076-1</t>
  </si>
  <si>
    <t xml:space="preserve">Residues (petroleum), hydrocracked
</t>
  </si>
  <si>
    <t>265-077-7</t>
  </si>
  <si>
    <t xml:space="preserve">Distillates (petroleum), heavy hydrocracked
</t>
  </si>
  <si>
    <t>265-079-8</t>
  </si>
  <si>
    <t xml:space="preserve">Naphtha (petroleum), heavy hydrocracked
</t>
  </si>
  <si>
    <t>265-081-9</t>
  </si>
  <si>
    <t xml:space="preserve">Residues (petroleum), thermal cracked
</t>
  </si>
  <si>
    <t>SU 10: Formulation [mixing] of preparations and/or re-packaging (excluding alloys)_x000D_
SU 23: Electricity, steam, gas water supply and sewage treatment_x000D_
SU 24: Scientific research and development_x000D_
SU 8: Manufacture of  bulk, large scale chemicals (including petroleum products)_x000D_
SU 9: Manufacture of fine chemicals</t>
  </si>
  <si>
    <t>265-082-4</t>
  </si>
  <si>
    <t xml:space="preserve">Distillates (petroleum), heavy thermal cracked
</t>
  </si>
  <si>
    <t>265-084-5</t>
  </si>
  <si>
    <t xml:space="preserve">Distillates (petroleum), light thermal cracked
</t>
  </si>
  <si>
    <t>265-085-0</t>
  </si>
  <si>
    <t xml:space="preserve">Naphtha (petroleum), heavy thermal cracked
</t>
  </si>
  <si>
    <t>0 - 10 tonnes per annum; 100000 - 1000000 tonnes per annum</t>
  </si>
  <si>
    <t>265-086-6</t>
  </si>
  <si>
    <t xml:space="preserve">Naphtha (petroleum), solvent-refined light
</t>
  </si>
  <si>
    <t>100000 - 1000000 tonnes per annum; 1000000 - 10000000 tonnes per annum</t>
  </si>
  <si>
    <t>265-088-7</t>
  </si>
  <si>
    <t xml:space="preserve">Distillates (petroleum), sweetened middle
</t>
  </si>
  <si>
    <t>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</si>
  <si>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265-089-2</t>
  </si>
  <si>
    <t xml:space="preserve">Naphtha (petroleum), sweetened
</t>
  </si>
  <si>
    <t>265-090-8</t>
  </si>
  <si>
    <t xml:space="preserve">Distillates (petroleum), solvent-refined heavy paraffinic
</t>
  </si>
  <si>
    <t>SU 10: Formulation [mixing] of preparations and/or re-packaging (excluding alloys)_x000D_
SU 11: Manufacture of rubber products_x000D_
SU 17: General manufacturing, e.g. machinery, equipment, vehicles, other transport equipment_x000D_
SU 8: Manufacture of  bulk, large scale chemicals (including petroleum products)_x000D_
SU 9: Manufacture of fine chemicals</t>
  </si>
  <si>
    <t>265-091-3</t>
  </si>
  <si>
    <t xml:space="preserve">Distillates (petroleum), solvent-refined light paraffinic
</t>
  </si>
  <si>
    <t>265-096-0</t>
  </si>
  <si>
    <t xml:space="preserve">Residual oils (petroleum), solvent deasphalted
</t>
  </si>
  <si>
    <t>265-097-6</t>
  </si>
  <si>
    <t xml:space="preserve">Distillates (petroleum), solvent-refined heavy naphthenic
</t>
  </si>
  <si>
    <t>265-098-1</t>
  </si>
  <si>
    <t xml:space="preserve">Distillates (petroleum), solvent-refined light naphthenic
</t>
  </si>
  <si>
    <t>265-101-6</t>
  </si>
  <si>
    <t xml:space="preserve">Residual oils (petroleum), solvent-refined
</t>
  </si>
  <si>
    <t>265-103-7</t>
  </si>
  <si>
    <t xml:space="preserve">Extracts (petroleum), heavy paraffinic distillate solvent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</si>
  <si>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</si>
  <si>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265-104-2</t>
  </si>
  <si>
    <t xml:space="preserve">Extracts (petroleum), light paraffinic distillate solvent
</t>
  </si>
  <si>
    <t>265-111-0</t>
  </si>
  <si>
    <t>Extracts (petroleum), heavy naphthenic distillate solvent</t>
  </si>
  <si>
    <t xml:space="preserve">Carc. 1B </t>
  </si>
  <si>
    <t>265-146-1</t>
  </si>
  <si>
    <t>Distillates (petroleum), clay-treated heavy naphthenic</t>
  </si>
  <si>
    <t>265-148-2</t>
  </si>
  <si>
    <t xml:space="preserve">Distillates (petroleum), hydrotreated middle
</t>
  </si>
  <si>
    <t>SU 10: Formulation [mixing] of preparations and/or re-packaging (excluding alloys)_x000D_
SU 11: Manufacture of rubber products_x000D_
SU 12: Manufacture of plastics products, including compounding and conversion_x000D_
SU 14: Manufacture of basic metals, including alloys_x000D_
SU 15: Manufacture of fabricated metal products, except machinery and equipment_x000D_
SU 17: General manufacturing, e.g. machinery, equipment, vehicles, other transport equipment_x000D_
SU 1: Agriculture, forestry and fishing_x000D_
SU 24: Scientific research and development_x000D_
SU 2b: Offshore industries_x000D_
SU 5: Manufacture of textiles, leather, fur_x000D_
SU 6b: Manufacture of pulp, paper and paper products_x000D_
SU 8: Manufacture of  bulk, large scale chemicals (including petroleum products)_x000D_
SU 9: Manufacture of fine chemicals</t>
  </si>
  <si>
    <t>PC 12: Fertilisers_x000D_
PC 15: Non-metal-surface treatment products_x000D_
PC 16: Heat transfer fluids_x000D_
PC 17: Hydraulic fluids_x000D_
PC 18: Ink and toners_x000D_
PC 19: Intermediate_x000D_
PC 1: Adhesives, sealants_x000D_
PC 21: Laboratory chemicals_x000D_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36: Water softeners_x000D_
PC 37: Water treatment chemicals_x000D_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</si>
  <si>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AC 10: Rubber articles_x000D_
AC 13: Plastic articles_x000D_
AC 1: Vehicles_x000D_
AC 6: Leather articles_x000D_
AC 7: Metal articles</t>
  </si>
  <si>
    <t>http://www.subsport.eu/case-stories?search=64742-46-7</t>
  </si>
  <si>
    <t>265-150-3</t>
  </si>
  <si>
    <t xml:space="preserve">Naphtha (petroleum), hydrotreated heavy
</t>
  </si>
  <si>
    <t>http://www.subsport.eu/case-stories?search=64742-48-9</t>
  </si>
  <si>
    <t>265-151-9</t>
  </si>
  <si>
    <t xml:space="preserve">Naphtha (petroleum), hydrotreated light
</t>
  </si>
  <si>
    <t>1000 - 10000 tonnes per annum; 10000 - 100000 tonnes per annum; 1000000 - 10000000 tonnes per annum</t>
  </si>
  <si>
    <t>http://www.subsport.eu/case-stories?search=64742-49-0</t>
  </si>
  <si>
    <t>265-155-0</t>
  </si>
  <si>
    <t xml:space="preserve">Distillates (petroleum), hydrotreated heavy naphthenic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</si>
  <si>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</si>
  <si>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265-156-6</t>
  </si>
  <si>
    <t xml:space="preserve">Distillates (petroleum), hydrotreated light naphthenic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</si>
  <si>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36: Water softeners_x000D_
PC 37: Water treatment chemicals_x000D_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</si>
  <si>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265-157-1</t>
  </si>
  <si>
    <t xml:space="preserve">Distillates (petroleum), hydrotreated heavy paraffinic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</si>
  <si>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</si>
  <si>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AC 10: Rubber articles_x000D_
AC 2: Machinery, mechanical appliances, electrical/electronic articles</t>
  </si>
  <si>
    <t>265-158-7</t>
  </si>
  <si>
    <t xml:space="preserve">Distillates (petroleum), hydrotreated light paraffinic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</si>
  <si>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29: Pharmaceuticals_x000D_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</si>
  <si>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265-159-2</t>
  </si>
  <si>
    <t xml:space="preserve">Distillates (petroleum), solvent-dewaxed light paraffinic
</t>
  </si>
  <si>
    <t>265-160-8</t>
  </si>
  <si>
    <t xml:space="preserve">Residual oils (petroleum), hydrotreated
</t>
  </si>
  <si>
    <t>265-162-9</t>
  </si>
  <si>
    <t xml:space="preserve">Gas oils (petroleum), hydrotreated vacuum
</t>
  </si>
  <si>
    <t>265-165-5</t>
  </si>
  <si>
    <t xml:space="preserve">Slack wax (petroleum)
</t>
  </si>
  <si>
    <t>PC 12: Fertilisers_x000D_
PC 13: Fuels_x000D_
PC 15: Non-metal-surface treatment products_x000D_
PC 18: Ink and toners_x000D_
PC 19: Intermediate_x000D_
PC 1: Adhesives, sealants_x000D_
PC 23: Leather tanning, dye, finishing, impregnation and care products_x000D_
PC 24: Lubricants, greases, release products_x000D_
PC 27: Plant protection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9a: Coatings and paints, thinners, paint removes_x000D_
PC 9b: Fillers, putties, plasters, modelling clay_x000D_
PC 9c: Finger paints</t>
  </si>
  <si>
    <t>265-166-0</t>
  </si>
  <si>
    <t xml:space="preserve">Residual oils (petroleum), solvent-dewaxed
</t>
  </si>
  <si>
    <t>265-169-7</t>
  </si>
  <si>
    <t xml:space="preserve">Distillates (petroleum), solvent-dewaxed heavy paraffinic
</t>
  </si>
  <si>
    <t>SU 10: Formulation [mixing] of preparations and/or re-packaging (excluding alloys)_x000D_
SU 11: Manufacture of rubber products_x000D_
SU 1: Agriculture, forestry and fishing_x000D_
SU 2a: Mining (without offshore industries)_x000D_
SU 8: Manufacture of  bulk, large scale chemicals (including petroleum products)_x000D_
SU 9: Manufacture of fine chemicals</t>
  </si>
  <si>
    <t>265-170-2</t>
  </si>
  <si>
    <t xml:space="preserve">Naphtha (petroleum), catalytic dewaxed
</t>
  </si>
  <si>
    <t>265-171-8</t>
  </si>
  <si>
    <t xml:space="preserve">Foots oil (petroleum)
</t>
  </si>
  <si>
    <t>PC 12: Fertilisers_x000D_
PC 13: Fuels_x000D_
PC 15: Non-metal-surface treatment products_x000D_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4: Anti-freeze and de-icing products_x000D_
PC 9a: Coatings and paints, thinners, paint removes_x000D_
PC 9b: Fillers, putties, plasters, modelling clay_x000D_
PC 9c: Finger paints</t>
  </si>
  <si>
    <t>265-174-4</t>
  </si>
  <si>
    <t xml:space="preserve">Paraffin oils (petroleum), catalytic dewaxed heavy
</t>
  </si>
  <si>
    <t>265-176-5</t>
  </si>
  <si>
    <t xml:space="preserve">Paraffin oils (petroleum), catalytic dewaxed light
</t>
  </si>
  <si>
    <t>265-178-6</t>
  </si>
  <si>
    <t xml:space="preserve">Naphtha (petroleum), hydrodesulfurized light
</t>
  </si>
  <si>
    <t>265-181-2</t>
  </si>
  <si>
    <t xml:space="preserve">Residues (petroleum), hydrodesulfurized atmospheric tower
</t>
  </si>
  <si>
    <t>265-182-8</t>
  </si>
  <si>
    <t xml:space="preserve">Gas oils (petroleum), hydrodesulfurized
</t>
  </si>
  <si>
    <t>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</si>
  <si>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265-183-3</t>
  </si>
  <si>
    <t xml:space="preserve">Distillates (petroleum), hydrodesulfurized middle
</t>
  </si>
  <si>
    <t>PC 14: Metal surface treatment products, including galvanic and electroplating products_x000D_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</si>
  <si>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265-185-4</t>
  </si>
  <si>
    <t xml:space="preserve">Stoddard Solvent; Naphtha (petroleum), hydrodesulfurized heavy
</t>
  </si>
  <si>
    <t>Carc. 1B
Muta. 1B
STOT RE 1
Asp. Tox. 1</t>
  </si>
  <si>
    <t>H350
H340
H372 (central nervous system)
H304</t>
  </si>
  <si>
    <t>http://www.subsport.eu/case-stories?search=64742-82-1 / 8052-41-3</t>
  </si>
  <si>
    <t>265-187-5</t>
  </si>
  <si>
    <t xml:space="preserve">Naphtha (petroleum), light steam-cracked
</t>
  </si>
  <si>
    <t>265-189-6</t>
  </si>
  <si>
    <t xml:space="preserve">Gas oils (petroleum), hydrodesulfurized heavy vacuum
</t>
  </si>
  <si>
    <t>265-192-2</t>
  </si>
  <si>
    <t xml:space="preserve">Solvent naphtha (petroleum), light aliph.
</t>
  </si>
  <si>
    <t>265-193-8</t>
  </si>
  <si>
    <t xml:space="preserve">Residues (petroleum), steam-cracked
</t>
  </si>
  <si>
    <t>265-199-0</t>
  </si>
  <si>
    <t xml:space="preserve">Solvent naphtha (petroleum), light arom.
</t>
  </si>
  <si>
    <t>SU 10: Formulation [mixing] of preparations and/or re-packaging (excluding alloys)_x000D_
SU 11: Manufacture of rubber products_x000D_
SU 15: Manufacture of fabricated metal products, except machinery and equipment_x000D_
SU 17: General manufacturing, e.g. machinery, equipment, vehicles, other transport equipment_x000D_
SU 8: Manufacture of  bulk, large scale chemicals (including petroleum products)_x000D_
SU 9: Manufacture of fine chemicals</t>
  </si>
  <si>
    <t>PC 13: Fuels_x000D_
PC 19: Intermediate_x000D_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t>
  </si>
  <si>
    <t>http://www.subsport.eu/case-stories?search=64742-95-6</t>
  </si>
  <si>
    <t>265-206-7</t>
  </si>
  <si>
    <t xml:space="preserve">Petrolatum (petroleum), oxidized
</t>
  </si>
  <si>
    <t>200-598-5</t>
  </si>
  <si>
    <t>colchicine</t>
  </si>
  <si>
    <t>Muta. 1B
Acute Tox. 2 *</t>
  </si>
  <si>
    <t>H340
H300</t>
  </si>
  <si>
    <t>265-293-1</t>
  </si>
  <si>
    <t>3,3'-dichlorobenzidine dihydrogen bis(sulphate)</t>
  </si>
  <si>
    <t>265-294-7</t>
  </si>
  <si>
    <t>[3,3'-dimethyl[1,1'-biphenyl]-4,4'-diyl]diammonium bis(hydrogen sulphate)</t>
  </si>
  <si>
    <t xml:space="preserve"> [3,3'-Dimethyl[1,1'-biphenyl]-4,4'-diyl]diammoniumbis(hydrogensulfat); Bis(hidrogenosulfato) de [3,3'-dimetil[1,1'-bifenil]-4,4'-diil]diamonio; Bis(hydrogénosulfate) de [3,3'-diméthyl[1,1'-biphényl]-4,4'-diyl]diammonium</t>
  </si>
  <si>
    <t>265-667-4</t>
  </si>
  <si>
    <t>1-[4-[4-[[(2SR,4RS)-2-(2,4-dichlorophenyl)-2-(imidazol-1-ylmethyl)-1,3-dioxolan-4-yl]methoxy]phenyl]piperazin-1-yl]ethanoneketoconazole</t>
  </si>
  <si>
    <t>Repr. 1B
Acute Tox. 3 *
STOT RE 2 *
Aquatic Acute 1
Aquatic Chronic 1</t>
  </si>
  <si>
    <t>H360F***
H301
H373**
H400
H410</t>
  </si>
  <si>
    <t>265-697-8</t>
  </si>
  <si>
    <t>Toluene-2,4-diammonium sulphate</t>
  </si>
  <si>
    <t>Carc. 1B
Acute Tox. 3 *
Acute Tox. 4 *
Eye Irrit. 2
Skin Sens. 1
Aquatic Chronic 2</t>
  </si>
  <si>
    <t xml:space="preserve"> Toluol-2,4-diammoniumsulfat; Sulfato de tolueno-2,4-diamonio; Sulfate de toluène-2,4-diammonium</t>
  </si>
  <si>
    <t>H350
H301
H312
H319
H317
H411</t>
  </si>
  <si>
    <t>266-013-0</t>
  </si>
  <si>
    <t xml:space="preserve">Solvent naphtha (coal)
</t>
  </si>
  <si>
    <t>266-028-2</t>
  </si>
  <si>
    <t xml:space="preserve">Pitch, coal tar, high-temp.
</t>
  </si>
  <si>
    <t>Carc. 1A
Muta. 1B
Repr. 1B
Aquatic Acute 1
Aquatic Chronic 1</t>
  </si>
  <si>
    <t>H350
H340
H360FD
H400
H410</t>
  </si>
  <si>
    <t>SU 10: Formulation [mixing] of preparations and/or re-packaging (excluding alloys)_x000D_
SU 13: Manufacture of other non-metallic mineral products, e.g. plasters, cement_x000D_
SU 14: Manufacture of basic metals, including alloys_x000D_
SU 8: Manufacture of  bulk, large scale chemicals (including petroleum products)</t>
  </si>
  <si>
    <t>PC 19: Intermediate_x000D_
PC 7: Base metals and alloys_x000D_
PC 9b: Fillers, putties, plasters, modelling clay</t>
  </si>
  <si>
    <t>200-636-0</t>
  </si>
  <si>
    <t>Cicloheximide</t>
  </si>
  <si>
    <t>Muta. 2
Repr. 1B
Acute Tox. 2 *
Aquatic Chronic 2</t>
  </si>
  <si>
    <t xml:space="preserve"> Cicloheximid; Cicloheximida; Cicloheximide</t>
  </si>
  <si>
    <t>H341
H360D ***
H300
H411</t>
  </si>
  <si>
    <t>211-649-6</t>
  </si>
  <si>
    <t>8:2-diPAP</t>
  </si>
  <si>
    <t>This substance has persistent, bioackumulative and toxic properties. It has been detected in human blood samples and it is known to degrade into PFOA, which in turn is a PBT under REACH.</t>
  </si>
  <si>
    <t xml:space="preserve"> 1,1’-(Hydrogen phosphate) 3,3,4,4,5,5,6,6,7,7,8,8,9,9,10,10,10-heptadecafluoro-1-decanol; 8:2 diPAP; Bis[2-(perfluorooctyl)ethyl] phosphate; Bis(3,3,4,4,5,5,6,6,7,7,8,8,9,9,10,10,10-heptadecafluorodecyl) hydrogen phosphate</t>
  </si>
  <si>
    <t>Frequently detected in human plasma and in foods due to migration from food packaging. Source: Loi et al 2013; Guo et al 2012; D'eon et al 2009</t>
  </si>
  <si>
    <t>This substance has persistent, bioackumulative and toxic properties.It has been detected in human blood samples and it is known to degrade into PFOA, which in turn is a PBT under REACH.</t>
  </si>
  <si>
    <t>Used as a surfactant, surface treating agent, and leveling agent. Source: http://www.scbt.com/datasheet-394295-casnumber-678-41-1.html</t>
  </si>
  <si>
    <t>229-851-8</t>
  </si>
  <si>
    <t>alpha,alpha-bis[4-(dimethylamino)phenyl]-4 (phenylamino)naphthalene-1-methanol  (C.I. Solvent Blue 4)[with 0.1% of Michler's ketone (EC No. 202-027-5) or Michler's base (EC No. 202-959-2)]</t>
  </si>
  <si>
    <t>PC 18: Ink and toners_x000D_
PC 9a: Coatings and paints, thinners, paint removes</t>
  </si>
  <si>
    <t>211-653-8</t>
  </si>
  <si>
    <t>Hexamethylphosphoric triamide</t>
  </si>
  <si>
    <t xml:space="preserve"> Hexamethylphosphorsaeuretriamid; Hexametiltriamida fosforica; Triamide hexaméthylphosphorique</t>
  </si>
  <si>
    <t>polymers, polystyrene, PVC, polyamide fibres, jet fuel,</t>
  </si>
  <si>
    <t>Solvent, de-icing additive, catalyst, stabilizer, UV light degradation protection</t>
  </si>
  <si>
    <t>229-879-0</t>
  </si>
  <si>
    <t>Carbadox</t>
  </si>
  <si>
    <t>Flam. Sol. 1
Carc. 1B
Acute Tox. 4 *</t>
  </si>
  <si>
    <t>H228
H350
H302</t>
  </si>
  <si>
    <t>Azafenidin</t>
  </si>
  <si>
    <t>Repr. 1B
STOT RE 2 *
Aquatic Acute 1
Aquatic Chronic 1</t>
  </si>
  <si>
    <t>401-720-1</t>
  </si>
  <si>
    <t>4,4-isobutylethylidenediphenol</t>
  </si>
  <si>
    <t>Repr. 1B
Eye Irrit. 2
Aquatic Acute 1
Aquatic Chronic 1</t>
  </si>
  <si>
    <t>H360F ***
H319
H400
H410</t>
  </si>
  <si>
    <t>Thermal printing paper</t>
  </si>
  <si>
    <t>developer, intermediate</t>
  </si>
  <si>
    <t>200-679-5</t>
  </si>
  <si>
    <t>N,N-dimethylformamide</t>
  </si>
  <si>
    <t>Repr. 1B
Acute Tox. 4 *
Acute Tox. 4 *
Eye Irrit. 2</t>
  </si>
  <si>
    <t xml:space="preserve"> N,N-Dimethylformamid; N,N-dimetilformamida; N,N-dimethylformamide; DMF</t>
  </si>
  <si>
    <t xml:space="preserve">H360D ***
H332
H312
H319
</t>
  </si>
  <si>
    <t>Polyacrylic fibers, Orlon, PVC, polyurethane coatings, leather &amp; artificial leather fabrics, high voltage capacitors, industrial paint stripping applications, Solvents</t>
  </si>
  <si>
    <t>Solvent, quencher &amp; cleaner, catalyst</t>
  </si>
  <si>
    <t>SU 10: Formulation [mixing] of preparations and/or re-packaging (excluding alloys)_x000D_
SU 12: Manufacture of plastics products, including compounding and conversion_x000D_
SU 13: Manufacture of other non-metallic mineral products, e.g. plasters, cement_x000D_
SU 17: General manufacturing, e.g. machinery, equipment, vehicles, other transport equipment_x000D_
SU 18: Manufacture of furniture_x000D_
SU 20: Health services_x000D_
SU 24: Scientific research and development_x000D_
SU 5: Manufacture of textiles, leather, fur_x000D_
SU 8: Manufacture of  bulk, large scale chemicals (including petroleum products)_x000D_
SU 9: Manufacture of fine chemicals</t>
  </si>
  <si>
    <t>PC 19: Intermediate_x000D_
PC 1: Adhesives, sealants_x000D_
PC 20: Products such as ph-regulators, flocculants, precipitants, neutralisation agents_x000D_
PC 21: Laboratory chemicals_x000D_
PC 23: Leather tanning, dye, finishing, impregnation and care products_x000D_
PC 27: Plant protection products_x000D_
PC 28: Perfumes, fragrances_x000D_
PC 29: Pharmaceuticals_x000D_
PC 32: Polymer preparations and compounds_x000D_
PC 34: Textile dyes, finishing and impregnating products_x000D_
including bleaches and other processing aids_x000D_
PC 9a: Coatings and paints, thinners, paint removes</t>
  </si>
  <si>
    <t>http://www.subsport.eu/case-stories?search=68-12-2</t>
  </si>
  <si>
    <t>268-629-5</t>
  </si>
  <si>
    <t xml:space="preserve">Gases (petroleum), C3-4
</t>
  </si>
  <si>
    <t>Press. Gas
Flam. Gas 1
Carc. 1B
Muta. 1B</t>
  </si>
  <si>
    <t>211-670-0</t>
  </si>
  <si>
    <t>269-777-3</t>
  </si>
  <si>
    <t xml:space="preserve">Residues (petroleum), atmospheric
</t>
  </si>
  <si>
    <t>269-781-5</t>
  </si>
  <si>
    <t xml:space="preserve">Distillates (petroleum), hydrodesulfurized light catalytic cracked
</t>
  </si>
  <si>
    <t>269-929-9</t>
  </si>
  <si>
    <t>Pyridine, alkyl derivs.</t>
  </si>
  <si>
    <t>Muta. 1B 
Carc. 1B</t>
  </si>
  <si>
    <t>H340
H350</t>
  </si>
  <si>
    <t>270-071-2</t>
  </si>
  <si>
    <t xml:space="preserve">Gases (petroleum), catalytic cracked overheads
</t>
  </si>
  <si>
    <t>270-077-5</t>
  </si>
  <si>
    <t xml:space="preserve">Distillates (petroleum), straight-run light
</t>
  </si>
  <si>
    <t>270-088-5</t>
  </si>
  <si>
    <t xml:space="preserve">Raffinates (petroleum), catalytic reformer ethylene glycol-water countercurrent exts.
</t>
  </si>
  <si>
    <t>270-092-7</t>
  </si>
  <si>
    <t xml:space="preserve">Distillates (petroleum), hydrotreated middle, intermediate boiling
</t>
  </si>
  <si>
    <t>270-093-2</t>
  </si>
  <si>
    <t xml:space="preserve">Distillates (petroleum), light distillate hydrotreating process, low-boiling
</t>
  </si>
  <si>
    <t>100 - 1000 tonnes per annum; 0 - 10 tonnes per annum</t>
  </si>
  <si>
    <t>500-209-1</t>
  </si>
  <si>
    <t>Nonylphenol, branched, ethoxylated</t>
  </si>
  <si>
    <t xml:space="preserve"> NPE; Poly(oxy1,2-ethanediyl), alpha-(nonylphenyl)-omega-hydroxy-; Poly(oxy1,2-ethanediyl), alpha-(4-nonylphenyl)-omega-hydroxy-; Poly(oxy1,2-ethanediyl), alpha-(isononylphenyl)-omega-hydroxy-; Poly(oxy1,2-ethanediyl), alpha-(nonylphenyl)-omega-hydroxy-, branched; Poly(oxy1,2-ethanediyl), alpha-(4-nonylphenyl)-omega-hydroxy-, branched; nonylphenol polyethylene glycol ether; nonoxynol (CAS 26027-38-3); ethononylphenol; polyoxyethylene nonylphenol ether; nonylphenoxypoly (ethyleneoxy) ethanol</t>
  </si>
  <si>
    <t>SU 2a: Mining (without offshore industries)</t>
  </si>
  <si>
    <t>http://www.subsport.eu/case-stories?search=68412-54-4</t>
  </si>
  <si>
    <t>270-654-1</t>
  </si>
  <si>
    <t xml:space="preserve">Alkanes, C4-5
</t>
  </si>
  <si>
    <t>PC 13: Fuels_x000D_
PC 19: Intermediate_x000D_
PC 1: Adhesives, sealants_x000D_
PC 2: Adsorbents_x000D_
PC 31: Polishes and wax blends_x000D_
PC 35: Washing and cleaning products (including solvent based products)_x000D_
PC 39: Cosmetics, personal care products_x000D_
PC 3: Air care products_x000D_
PC 4: Anti-freeze and de-icing products</t>
  </si>
  <si>
    <t>270-658-3</t>
  </si>
  <si>
    <t xml:space="preserve">Aromatic hydrocarbons, C6-8, naphtha-raffinate pyrolyzate-derived
</t>
  </si>
  <si>
    <t>270-660-4</t>
  </si>
  <si>
    <t xml:space="preserve">Distillates (petroleum), catalytic reformed depentanizer
</t>
  </si>
  <si>
    <t>270-662-5</t>
  </si>
  <si>
    <t xml:space="preserve">Distillates (petroleum), light steam-cracked naphtha
</t>
  </si>
  <si>
    <t>270-667-2</t>
  </si>
  <si>
    <t xml:space="preserve">Fuel gases
</t>
  </si>
  <si>
    <t>270-670-9</t>
  </si>
  <si>
    <t xml:space="preserve">Fuel gases, crude oil distillates
</t>
  </si>
  <si>
    <t>270-674-0</t>
  </si>
  <si>
    <t xml:space="preserve">Fuel oil, residues-straight-run gas oils, high-sulfur
</t>
  </si>
  <si>
    <t>270-675-6</t>
  </si>
  <si>
    <t xml:space="preserve">Fuel oil, residual
</t>
  </si>
  <si>
    <t>100000000 - 1000000000 tonnes per annum</t>
  </si>
  <si>
    <t>SU 10: Formulation [mixing] of preparations and/or re-packaging (excluding alloys)_x000D_
SU 11: Manufacture of rubber products_x000D_
SU 23: Electricity, steam, gas water supply and sewage treatment_x000D_
SU 24: Scientific research and development_x000D_
SU 8: Manufacture of  bulk, large scale chemicals (including petroleum products)_x000D_
SU 9: Manufacture of fine chemicals</t>
  </si>
  <si>
    <t>270-681-9</t>
  </si>
  <si>
    <t xml:space="preserve">Hydrocarbons, C3-4
</t>
  </si>
  <si>
    <t>270-686-6</t>
  </si>
  <si>
    <t xml:space="preserve">Hydrocarbons, C3-11, catalytic cracker distillates
</t>
  </si>
  <si>
    <t>SU 10: Formulation [mixing] of preparations and/or re-packaging (excluding alloys)_x000D_
SU 11: Manufacture of rubber products_x000D_
SU 23: Electricity, steam, gas water supply and sewage treatment_x000D_
SU 8: Manufacture of  bulk, large scale chemicals (including petroleum products)_x000D_
SU 9: Manufacture of fine chemicals</t>
  </si>
  <si>
    <t>270-689-2</t>
  </si>
  <si>
    <t xml:space="preserve">Hydrocarbons, C2-4, C3-rich
</t>
  </si>
  <si>
    <t>270-690-8</t>
  </si>
  <si>
    <t xml:space="preserve">Hydrocarbons, C"e5, C5-6-rich
</t>
  </si>
  <si>
    <t>270-695-5</t>
  </si>
  <si>
    <t xml:space="preserve">Hydrocarbons, C5-rich
</t>
  </si>
  <si>
    <t>270-704-2</t>
  </si>
  <si>
    <t xml:space="preserve">Petroleum gases, liquefied
</t>
  </si>
  <si>
    <t>270-705-8</t>
  </si>
  <si>
    <t xml:space="preserve">Petroleum gases, liquefied, sweetened
</t>
  </si>
  <si>
    <t>http://www.subsport.eu/case-stories?search=68476-86-8</t>
  </si>
  <si>
    <t>270-724-1</t>
  </si>
  <si>
    <t>Gases (petroleum), C3-4, isobutane-rich</t>
  </si>
  <si>
    <t>1000 - 10000 tonnes per annum; 100000 - 1000000 tonnes per annum</t>
  </si>
  <si>
    <t>270-726-2</t>
  </si>
  <si>
    <t xml:space="preserve">Distillates (petroleum), C3-6, piperylene-rich
</t>
  </si>
  <si>
    <t>PC 1: Adhesives, sealants</t>
  </si>
  <si>
    <t>270-727-8</t>
  </si>
  <si>
    <t xml:space="preserve">Distillates (petroleum), cracked steam-cracked petroleum distillates
</t>
  </si>
  <si>
    <t>270-735-1</t>
  </si>
  <si>
    <t xml:space="preserve">Distillates (petroleum), polymd. steam-cracked petroleum distillates, C5-12 fraction
</t>
  </si>
  <si>
    <t>0 - 10 tonnes per annum; 1000 - 10000 tonnes per annum</t>
  </si>
  <si>
    <t>270-736-7</t>
  </si>
  <si>
    <t xml:space="preserve">Distillates (petroleum), steam-cracked, C5-12 fraction
</t>
  </si>
  <si>
    <t>10000 - 100000 tonnes per annum; 1000000 - 10000000 tonnes per annum</t>
  </si>
  <si>
    <t>270-750-3</t>
  </si>
  <si>
    <t xml:space="preserve">Gases (petroleum), butane splitter overheads
</t>
  </si>
  <si>
    <t>270-752-4</t>
  </si>
  <si>
    <t xml:space="preserve">Gases (petroleum), catalytic-cracked gas oil depropanizer bottoms, C4-rich acid-free
</t>
  </si>
  <si>
    <t>270-759-2</t>
  </si>
  <si>
    <t xml:space="preserve">Gases (petroleum), catalytic reformed naphtha stripper overheads
</t>
  </si>
  <si>
    <t>270-765-5</t>
  </si>
  <si>
    <t xml:space="preserve">Gases (petroleum), C3-5 olefinic-paraffinic alkylation feed
</t>
  </si>
  <si>
    <t>270-769-7</t>
  </si>
  <si>
    <t xml:space="preserve">Gases (petroleum), deisobutanizer tower overheads
</t>
  </si>
  <si>
    <t>270-772-3</t>
  </si>
  <si>
    <t xml:space="preserve">Gases (petroleum), depropanizer dry, propene-rich
</t>
  </si>
  <si>
    <t>PC 13: Fuels_x000D_
PC 19: Intermediate_x000D_
PC 1: Adhesives, sealants_x000D_
PC 24: Lubricants, greases, release products_x000D_
PC 2: Adsorbents_x000D_
PC 31: Polishes and wax blends_x000D_
PC 35: Washing and cleaning products (including solvent based products)_x000D_
PC 39: Cosmetics, personal care products_x000D_
PC 3: Air care products_x000D_
PC 4: Anti-freeze and de-icing products_x000D_
PC 9a: Coatings and paints, thinners, paint removes</t>
  </si>
  <si>
    <t>270-796-4</t>
  </si>
  <si>
    <t xml:space="preserve">Residues (petroleum), heavy coker gas oil and vacuum gas oil
</t>
  </si>
  <si>
    <t>270-984-6</t>
  </si>
  <si>
    <t xml:space="preserve">Residues (petroleum), light vacuum
</t>
  </si>
  <si>
    <t>270-990-9</t>
  </si>
  <si>
    <t xml:space="preserve">Hydrocarbons, C3-4-rich, petroleum distillate
</t>
  </si>
  <si>
    <t>http://www.subsport.eu/case-stories?search=68512-91-4</t>
  </si>
  <si>
    <t>270-991-4</t>
  </si>
  <si>
    <t xml:space="preserve">Naphtha (petroleum), full-range coker
</t>
  </si>
  <si>
    <t>270-993-5</t>
  </si>
  <si>
    <t xml:space="preserve">Naphtha (petroleum), light catalytic reformed, arom.-free
</t>
  </si>
  <si>
    <t>271-010-2</t>
  </si>
  <si>
    <t xml:space="preserve">Residues (petroleum), alkylation splitter, C4-rich
</t>
  </si>
  <si>
    <t>271-013-9</t>
  </si>
  <si>
    <t xml:space="preserve">Residues (petroleum), steam-cracked light
</t>
  </si>
  <si>
    <t>10000 - 100000 tonnes per annum; 100000 - 1000000 tonnes per annum</t>
  </si>
  <si>
    <t>271-058-4</t>
  </si>
  <si>
    <t xml:space="preserve">Petroleum products, hydrofiner-powerformer reformates
</t>
  </si>
  <si>
    <t>271-084-6</t>
  </si>
  <si>
    <t>1,2-Benzenedicarboxylic acid, di-C7-11-branched and linear alkyl esters (DHNUP)</t>
  </si>
  <si>
    <t xml:space="preserve"> 1,2-Benzoldicarbonsäure, Di-C7-11-verzweigte und lineare Alkylester; Ácido 1,2-bencenodicarboxí­lico, di-C7-11-alquil ésteres ramificados y lineales; Acide benzènedicarboxylique-1,2, esters de dialkyles en C7-11, ramifiés et droits, Dialkyl phthalate (C7-11) branched and linear phthalate ester; 711P; D711P; Di-711-phthalate; Dialkyl(C7-11-branched and linear) phthalate; Di(heptyl, nonyl, undecyl) phthalate (DHNUP); Di(heptyl, nonyl, undecyl) phthalate (mixed isomers); Phthalic acid, dialkyl (C7-C11) ester; Santicizer 711</t>
  </si>
  <si>
    <t>271-090-9</t>
  </si>
  <si>
    <t>1,2-benzenedicarboxylic acid, di-C8-10-
branched alkyl esters, C9-rich</t>
  </si>
  <si>
    <t>AC 10: Rubber articles_x000D_
AC 1: Vehicles</t>
  </si>
  <si>
    <t>Diisodecyl phthalate, DiDP</t>
  </si>
  <si>
    <t>This substance has endocrine disrupting properties. Exposure to diisodecyl phthalate in vivo has lead to disturbed reproduction and development in rodents, daphnia and fish. There is in vitro evidence of thyroidogenic activity and in vivo and in vitro evidence of estrogenic action.</t>
  </si>
  <si>
    <t xml:space="preserve"> DiDP; 1,2-Benzenedicarboxylic acid, di-C9-11-branched alkyl esters, C10-rich</t>
  </si>
  <si>
    <t>DiDP was found in elevated concentrations in urine of plastisol workers compared to a general German population. Metabolites of DiDP were detected in urine from mothers and their school-aged children, with higher  concentrations in the children. DiDP was detected in house dust in a Canadian study.(Kasper-Sonnenberg et al., 2012; Koch et al., 2012; Kubwabo et al., 2013)</t>
  </si>
  <si>
    <t>Used as plasticizer for polyvinyl chloride, and in non-PVC applications in other vinyl resins than PVC, e.g. acrylic plastic resins. DIDP is also applied in non-polymer applications, such as anti-corrosion and anti-fouling paints, sealing compounds, textile inks, etc. Source: HSDB</t>
  </si>
  <si>
    <t>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t>
  </si>
  <si>
    <t>PC 13: Fuels
PC 16: Heat transfer fluids
PC 17: Hydraulic fluids
PC 18: Ink and toners
PC 19: Intermediate
PC 1: Adhesives, sealants
PC 21: Laboratory chemicals
PC 24: Lubricants, greases, release products
PC 25: Metal working fluids
PC 31: Polishes and wax blends
PC 32: Polymer preparations and compounds
PC 39: Cosmetics, personal care products</t>
  </si>
  <si>
    <t>AC 10: Rubber articles
AC 13: Plastic articles
AC 1: Vehicles
AC 2: Machinery, mechanical appliances, electrical/electronic articles</t>
  </si>
  <si>
    <t>271-093-5</t>
  </si>
  <si>
    <t>1,2-Benzenedicarboxylic acid, dihexyl ester, branched and linear</t>
  </si>
  <si>
    <t>This substance was included on the candidate list in June 2014 for being toxic to reproduction. In parallel it is in the process of being officially classifies as toxic to reproduction (Repr. 1B).</t>
  </si>
  <si>
    <t xml:space="preserve"> DIHP</t>
  </si>
  <si>
    <t>DIHP is used as lubricant in steering fluid and as plasticizers. In Australia, DIHP is imported for use in auto transmission lubricants. Non-confidential commercial and consumer uses include rubber and plastics products and others. Source: Swedish Chemicals Agency 2012</t>
  </si>
  <si>
    <t>271-094-0 / 272-013-1</t>
  </si>
  <si>
    <t>1,2-benzenedicarboxylic acid, di-C6-10-alkyl esters</t>
  </si>
  <si>
    <t>This substance was included on the candidate list in June 2015 for being Toxic for reproduction (Article 57 c)</t>
  </si>
  <si>
    <t>Toxic for Reproduction Candidate list</t>
  </si>
  <si>
    <t xml:space="preserve">  1,2-benzenedicarboxylic acid, mixed decyl and hexyl and octyl diesters with = 0.3% of dihexyl phthalate (EC No. 201-559-5)</t>
  </si>
  <si>
    <t>271-138-9</t>
  </si>
  <si>
    <t xml:space="preserve">Naphtha (petroleum), steam-cracked middle arom.
</t>
  </si>
  <si>
    <t>271-260-2</t>
  </si>
  <si>
    <t xml:space="preserve">Gas oils (petroleum), steam-cracked
</t>
  </si>
  <si>
    <t>271-264-4</t>
  </si>
  <si>
    <t xml:space="preserve">Naphtha (petroleum), light steam-cracked arom.
</t>
  </si>
  <si>
    <t>271-266-5</t>
  </si>
  <si>
    <t xml:space="preserve">Naphtha (petroleum), light steam-cracked, debenzenized
</t>
  </si>
  <si>
    <t>271-267-0</t>
  </si>
  <si>
    <t xml:space="preserve">Naphtha (petroleum), full-range alkylate, butane-contg.
</t>
  </si>
  <si>
    <t>1000000 - 10000000 tonnes per annum; 0 - 10 tonnes per annum</t>
  </si>
  <si>
    <t>271-384-7</t>
  </si>
  <si>
    <t xml:space="preserve">Fuel oil, no. 6
</t>
  </si>
  <si>
    <t>271-624-0</t>
  </si>
  <si>
    <t xml:space="preserve">Gases (petroleum), C1-5, wet
</t>
  </si>
  <si>
    <t>271-635-0</t>
  </si>
  <si>
    <t xml:space="preserve">Naphtha (petroleum), arom
</t>
  </si>
  <si>
    <t>271-726-5</t>
  </si>
  <si>
    <t xml:space="preserve">Gasoline, pyrolysis, debutanizer bottoms
</t>
  </si>
  <si>
    <t>271-727-0</t>
  </si>
  <si>
    <t xml:space="preserve">Gasoline, straight-run, topping-plant
</t>
  </si>
  <si>
    <t>271-735-4</t>
  </si>
  <si>
    <t xml:space="preserve">Hydrocarbons, C3
</t>
  </si>
  <si>
    <t>271-763-7</t>
  </si>
  <si>
    <t xml:space="preserve">Residues (petroleum), topping plant, low-sulfur
</t>
  </si>
  <si>
    <t>phenol, 4-(1- methylhexyl)-</t>
  </si>
  <si>
    <t>272-180-0</t>
  </si>
  <si>
    <t xml:space="preserve">Extracts (petroleum), solvent-refined heavy paraffinic distillate solvent
</t>
  </si>
  <si>
    <t>272-183-7</t>
  </si>
  <si>
    <t xml:space="preserve">Gases (petroleum), refinery blend
</t>
  </si>
  <si>
    <t>272-184-2</t>
  </si>
  <si>
    <t xml:space="preserve">Gas oils (petroleum), heavy atmospheric
</t>
  </si>
  <si>
    <t>272-186-3</t>
  </si>
  <si>
    <t xml:space="preserve">Naphtha (petroleum), unsweetened
</t>
  </si>
  <si>
    <t>272-205-5</t>
  </si>
  <si>
    <t xml:space="preserve">Gases (petroleum), C2-4, sweetened
</t>
  </si>
  <si>
    <t>272-206-0</t>
  </si>
  <si>
    <t xml:space="preserve">Naphtha (petroleum), light, sweetened
</t>
  </si>
  <si>
    <t>272-338-9</t>
  </si>
  <si>
    <t>Gases (petroleum), refinery</t>
  </si>
  <si>
    <t xml:space="preserve">Flam. Gas 1
Muta. 1B
Carc. 1A </t>
  </si>
  <si>
    <t xml:space="preserve">H220
H340
H350 </t>
  </si>
  <si>
    <t>272-342-0</t>
  </si>
  <si>
    <t xml:space="preserve">Extracts (petroleum), heavy paraffinic distillates, solvent-deasphalted
</t>
  </si>
  <si>
    <t>272-883-2</t>
  </si>
  <si>
    <t xml:space="preserve">Gases (petroleum), straight-run stabilizer off
</t>
  </si>
  <si>
    <t>272-895-8</t>
  </si>
  <si>
    <t xml:space="preserve">Naphtha (petroleum), full-range reformed
</t>
  </si>
  <si>
    <t>272-931-2</t>
  </si>
  <si>
    <t xml:space="preserve">Distillates (petroleum), light straight-run gasoline fractionation stabilizer overheads
</t>
  </si>
  <si>
    <t>273-263-4</t>
  </si>
  <si>
    <t xml:space="preserve">Distillates (petroleum), petroleum residues vacuum
</t>
  </si>
  <si>
    <t>273-265-5</t>
  </si>
  <si>
    <t xml:space="preserve">Gases (petroleum), light steam-cracked, butadiene conc.
</t>
  </si>
  <si>
    <t>273-266-0</t>
  </si>
  <si>
    <t xml:space="preserve">Distillates (petroleum), light thermal cracked, debutanized arom.
</t>
  </si>
  <si>
    <t>273-271-8</t>
  </si>
  <si>
    <t xml:space="preserve">Naphtha (petroleum), catalytic reformed
</t>
  </si>
  <si>
    <t>Poly(oxy-1,2-ethanediyl), alpha-(octylphenyl)-omega-hydroxy-branched</t>
  </si>
  <si>
    <t>Octylphenolethoxylates are reported to have endocrine disrupting properties. They are the precursors of  Octylphenol which is a persistent substance. It has been found in the environment.</t>
  </si>
  <si>
    <t xml:space="preserve"> Octylphenol etoxilate; Octylphenoletoxilate; OPEs; Polyethylene glycol octylphenol ether; Ethoxylated octylphenol; Poly(oxy-1,2-ethanediyl),alpha-(octylphenyl)omega-hydroxy-, branched</t>
  </si>
  <si>
    <t>Yes, In drinking water, air, sediment and sludge</t>
  </si>
  <si>
    <t>Triton X surfactants. Uses for octylethoxylates are similar to those of nonylphenol ethoxylates.</t>
  </si>
  <si>
    <t>wetting agent, emulsifier, detergent</t>
  </si>
  <si>
    <t>273-563-5</t>
  </si>
  <si>
    <t xml:space="preserve">Gases (petroleum), crude distn. and catalytic cracking
</t>
  </si>
  <si>
    <t>273-688-5</t>
  </si>
  <si>
    <t xml:space="preserve">[Phthalato(2-)]dioxotrilead
</t>
  </si>
  <si>
    <t>274-460-8</t>
  </si>
  <si>
    <t>diethanolamine perfluorooctane sulfonate</t>
  </si>
  <si>
    <t>200-730-1</t>
  </si>
  <si>
    <t>1-methyl-3-nitro-1-nitrosoguanidine</t>
  </si>
  <si>
    <t>Carc. 1B
Acute Tox. 4 *
Eye Irrit. 2
Skin Irrit. 2
Aquatic Chronic 2</t>
  </si>
  <si>
    <t xml:space="preserve"> 1-Methyl-3-nitro-1-nitrosoguanidin; 1-metil-3-nitro-1-nitrosoguanidina; 1-méthyl-3-nitro-1-nitrosoguanidine</t>
  </si>
  <si>
    <t>H350
H332
H319
H315
H411</t>
  </si>
  <si>
    <t>274-683-0</t>
  </si>
  <si>
    <t xml:space="preserve">Distillates (petroleum), intermediate vacuum
</t>
  </si>
  <si>
    <t>274-684-6</t>
  </si>
  <si>
    <t xml:space="preserve">Distillates (petroleum), light vacuum
</t>
  </si>
  <si>
    <t>274-685-1</t>
  </si>
  <si>
    <t xml:space="preserve">Distillates (petroleum), vacuum
</t>
  </si>
  <si>
    <t>274-724-2</t>
  </si>
  <si>
    <t>2-methoxypropyl acetate</t>
  </si>
  <si>
    <t>Flam. Liq. 3
Repr. 1B
STOT SE 3</t>
  </si>
  <si>
    <t xml:space="preserve"> 2-Methoxypropylacetat; Acetato de 2-metoxipropilo; Acétate de 2-méthoxypropyle</t>
  </si>
  <si>
    <t>H226
H360D ***
H335</t>
  </si>
  <si>
    <t>PGMA is mainly used as solvents in Paints and coating, Printing inks, Detergents, cleaners, Electronic industry, Agriculture, Adhesive, Metal cleaning.</t>
  </si>
  <si>
    <t>Impurity (up to 0,5%) in PGMA</t>
  </si>
  <si>
    <t>417-210-7</t>
  </si>
  <si>
    <t>Oxiranemethanol, 4-methylbenzene-sulfonate, (S)-</t>
  </si>
  <si>
    <t>Carc. 1B
Muta. 2
Eye Dam. 1
Skin Sens. 1
Aquatic Chronic 2</t>
  </si>
  <si>
    <t xml:space="preserve"> (S)-oxiranmetyl-4-metylbenzensulfonat; DAISO CCS-1S-E; S-GLYTO</t>
  </si>
  <si>
    <t>H350
H341
H318
H317
H411</t>
  </si>
  <si>
    <t>200-753-7</t>
  </si>
  <si>
    <t>Benzene</t>
  </si>
  <si>
    <t>Flam. Liq. 2
Carc. 1A
Muta. 1B
STOT RE 1
Asp. Tox. 1
Eye Irrit. 2
Skin Irrit. 2</t>
  </si>
  <si>
    <t xml:space="preserve"> Benzol; Benceno; Benzène</t>
  </si>
  <si>
    <t>H225
H350
H340
H372 **
H304
H319
H315</t>
  </si>
  <si>
    <t>waxes, resins, oils, natural rubber, printing and lithography, paint, rubber, dry cleaning, adhesives and coatings, detergents, tires, shoes, garments, tanning, gasoline, sealants, Laundry starch preparations, Lubricating oils, rugs, mats</t>
  </si>
  <si>
    <t>Solvent, thinner, degreasing agent, disinfectant</t>
  </si>
  <si>
    <t>SU 10: Formulation [mixing] of preparations and/or re-packaging (excluding alloys)_x000D_
SU 11: Manufacture of rubber products_x000D_
SU 20: Health services_x000D_
SU 24: Scientific research and development_x000D_
SU 8: Manufacture of  bulk, large scale chemicals (including petroleum products)_x000D_
SU 9: Manufacture of fine chemicals</t>
  </si>
  <si>
    <t>PC 15: Non-metal-surface treatment products_x000D_
PC 19: Intermediate_x000D_
PC 20: Products such as ph-regulators, flocculants, precipitants, neutralisation agents_x000D_
PC 21: Laboratory chemicals_x000D_
PC 32: Polymer preparations and compounds_x000D_
PC 9a: Coatings and paints, thinners, paint removes_x000D_
PC 9b: Fillers, putties, plasters, modelling clay</t>
  </si>
  <si>
    <t>http://www.subsport.eu/case-stories?search=71-43-2</t>
  </si>
  <si>
    <t>400-600-6</t>
  </si>
  <si>
    <t>2-methyl-1-(4- methylthiophenyl)-2- morpholinopropan-1-one</t>
  </si>
  <si>
    <t>Repr. 1B Acute Tox. 4 *Aquatic Chronic 2</t>
  </si>
  <si>
    <t xml:space="preserve"> 1-Propanone, 2-methyl-1-[4-(methylthio)phenyl]-2-(4-morpholinyl)-; 2-Methyl-1-[4-(methylthio)phenyl]-2-(4-morpholinyl)-1-propanone; 
2-Methyl-1-[4-(methylthio)phenyl]-2-morpholinopropanone-1</t>
  </si>
  <si>
    <t>H360FD H302 H411</t>
  </si>
  <si>
    <t>276-158-1</t>
  </si>
  <si>
    <t>1,2-benzenedicarboxylic acid,  di-C6-8-branched alkylesters, C7-rich (DIHP)</t>
  </si>
  <si>
    <t xml:space="preserve"> C6-8-(branched)-Alkyl phthalate, Diisoheptyl phthalate</t>
  </si>
  <si>
    <t>H360D***</t>
  </si>
  <si>
    <t>Phenol, 4-(1,3- dimethylpentyl)-</t>
  </si>
  <si>
    <t>276-736-3</t>
  </si>
  <si>
    <t xml:space="preserve">Lubricating oils (petroleum), C20-50, hydrotreated neutral oil-based, high-viscosity
</t>
  </si>
  <si>
    <t>276-737-9</t>
  </si>
  <si>
    <t xml:space="preserve">Lubricating oils (petroleum), C15-30, hydrotreated neutral oil-based
</t>
  </si>
  <si>
    <t>276-738-4</t>
  </si>
  <si>
    <t xml:space="preserve">Lubricating oils (petroleum), C20-50, hydrotreated neutral oil-based
</t>
  </si>
  <si>
    <t>276-743-1</t>
  </si>
  <si>
    <t>Phenol, heptyl derivs.</t>
  </si>
  <si>
    <t>276-745-2</t>
  </si>
  <si>
    <t xml:space="preserve">Pentacosafluorotridecanoic acid
</t>
  </si>
  <si>
    <t>Phenol, 4(1,1,2,2tetramethylpropy l)-</t>
  </si>
  <si>
    <t>230-770-5</t>
  </si>
  <si>
    <t xml:space="preserve">2-[2-[2-[2-(4-nonylphenoxy)ethoxy]ethoxy]ethoxy]ethanol </t>
  </si>
  <si>
    <t>211-989-5</t>
  </si>
  <si>
    <t>2,4,6-Tri-tert-butylphenol</t>
  </si>
  <si>
    <t>This substance has persistent, bioackumulative and toxic properties. The substance shows both experimental and estimated P, B and T properties. It has been found in environmental samples including fish.</t>
  </si>
  <si>
    <t xml:space="preserve"> Alkofen B; P23; Phenol, 2,4,6-tris(1,1-dimethylethyl)-; Phenol, 2,4,6-tri-tert-butyl-(6CI,7CI,8CI); TM02; 2,4,6-Tris(2-methyl-2-propanyl)phenol; 2,4,6-Tri-tert-butylphenol</t>
  </si>
  <si>
    <t>Found in fish. Source: Adolfsson-Erici, Åkerman et al. 2012; MITI 1992; NITE 2009</t>
  </si>
  <si>
    <t>This substance has persistent, bioackumulative and toxic properties.The substance shows both experimental and estimated P, B and T properties. It has been found in environmental samples including fish.</t>
  </si>
  <si>
    <t>Starting material for the synthesis of 2,6-di-tert-butyl-4-methoxyphenol which is a powerful antioxidant. Permissible antioxidant for aviation gasolines (when mixed with other butylphenols). As an additive in fuel, oil, gasoline or lubricants. Source: HSDB</t>
  </si>
  <si>
    <t>277-822-3</t>
  </si>
  <si>
    <t>3,3'-dichlorobenzidine sulphate</t>
  </si>
  <si>
    <t>phenol, (tetrapropenyl) derivatives</t>
  </si>
  <si>
    <t xml:space="preserve"> 2,3,5,6-tetrakis(ethenyl)phenol</t>
  </si>
  <si>
    <t>277-985-0</t>
  </si>
  <si>
    <t xml:space="preserve">4,4'-bi-o-toluidine sulphate </t>
  </si>
  <si>
    <t xml:space="preserve"> 4,4'-Bi-o-toluidinsulfat; Sulfato de 4,4'-bi-o-toluidina; Sulfate de 4,4'-bi-o-toluidine  </t>
  </si>
  <si>
    <t>278-012-2</t>
  </si>
  <si>
    <t xml:space="preserve">Lubricating oils
</t>
  </si>
  <si>
    <t>PC 12: Fertilisers_x000D_
PC 13: Fuels_x000D_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23: Leather tanning, dye, finishing, impregnation and care products_x000D_
PC 24: Lubricants, greases, release products_x000D_
PC 27: Plant protection products_x000D_
PC 28: Perfumes, fragrances_x000D_
PC 2: Adsorbents_x000D_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39: Cosmetics, personal care products_x000D_
PC 3: Air care products_x000D_
PC 4: Anti-freeze and de-icing products_x000D_
PC 9a: Coatings and paints, thinners, paint removes_x000D_
PC 9b: Fillers, putties, plasters, modelling clay_x000D_
PC 9c: Finger paints</t>
  </si>
  <si>
    <t>200-831-0</t>
  </si>
  <si>
    <t>Chloroethylene</t>
  </si>
  <si>
    <t>Press. Gas
Flam. Gas 1
Carc. 1A</t>
  </si>
  <si>
    <t xml:space="preserve"> Vinyl chloride; Chlorethylen; Cloroetileno; Chloroéthylène</t>
  </si>
  <si>
    <t>SU 10: Formulation [mixing] of preparations and/or re-packaging (excluding alloys)_x000D_
SU 11: Manufacture of rubber products_x000D_
SU 12: Manufacture of plastics products, including compounding and conversion_x000D_
SU 8: Manufacture of  bulk, large scale chemicals (including petroleum products)_x000D_
SU 9: Manufacture of fine chemicals</t>
  </si>
  <si>
    <t>PC 19: Intermediate_x000D_
PC 1: Adhesives, sealants_x000D_
PC 32: Polymer preparations and compounds</t>
  </si>
  <si>
    <t>http://www.subsport.eu/case-stories?search=75-01-4</t>
  </si>
  <si>
    <t>200-842-0</t>
  </si>
  <si>
    <t>Formamide</t>
  </si>
  <si>
    <t xml:space="preserve"> Formamid; Formamida</t>
  </si>
  <si>
    <t>H360D ***</t>
  </si>
  <si>
    <t>http://www.subsport.eu/case-stories?search=75-12-7</t>
  </si>
  <si>
    <t>200-843-6</t>
  </si>
  <si>
    <t>Carbon disulphide</t>
  </si>
  <si>
    <t>This substance has endocrine disrupting properties. Human workers exposed to the chemical have shown dysfunctional sex behaviour, lowered sperm quality and alterations in testosterone levels. Animal studies show similar results including increased malform</t>
  </si>
  <si>
    <t>Flam. Liq. 2
Skin Irrit. 2
Eye Irrit. 2
Repr. 2
STOT RE 1
Official classification missing</t>
  </si>
  <si>
    <t xml:space="preserve"> Methanedithione</t>
  </si>
  <si>
    <t>H225
H315
H319
H361fd
H372 **</t>
  </si>
  <si>
    <t>Carbon disulfide was detected in odorous emissions from waste water pump stations in Tianjin, China, and from sewer networks in Sidney and Melbourne in Australia. It was also found in cow milk. (Vazquez-Landaverde et al., 2006; Niu et al., 2014; Wang et al., 2014)</t>
  </si>
  <si>
    <t>This substance has endocrine disrupting properties. Human workers exposed to the chemical have shown dysfunctional sex behaviour, lowered sperm quality and alterations in testosterone levels. Animal studies show similar results including increased malformations in offspring and alterations in levels of dopamine and noradrenaline in the adrenal gland.</t>
  </si>
  <si>
    <t>Used for the cold vulcanization of rubber, as a flame lubricant in cutting glass, and for generating petroleum catalysts. Source: HSDB</t>
  </si>
  <si>
    <t>PC 19: Intermediate_x000D_
PC 20: Products such as ph-regulators, flocculants, precipitants, neutralisation agents_x000D_
PC 21: Laboratory chemicals_x000D_
PC 27: Plant protection products_x000D_
PC 32: Polymer preparations and compounds</t>
  </si>
  <si>
    <t>200-849-9</t>
  </si>
  <si>
    <t>Ethylene oxide</t>
  </si>
  <si>
    <t>Press. Gas
Flam. Gas 1
Carc. 1B
Muta. 1B
Acute Tox. 3 *
Eye Irrit. 2
STOT SE 3
Skin Irrit. 2</t>
  </si>
  <si>
    <t>H220
H350
H340
H331
H319
H335
H315</t>
  </si>
  <si>
    <t>SU 10: Formulation [mixing] of preparations and/or re-packaging (excluding alloys)_x000D_
SU 12: Manufacture of plastics products, including compounding and conversion_x000D_
SU 14: Manufacture of basic metals, including alloys_x000D_
SU 15: Manufacture of fabricated metal products, except machinery and equipment_x000D_
SU 19: Building and construction work_x000D_
SU 1: Agriculture, forestry and fishing_x000D_
SU 24: Scientific research and development_x000D_
SU 8: Manufacture of  bulk, large scale chemicals (including petroleum products)_x000D_
SU 9: Manufacture of fine chemicals</t>
  </si>
  <si>
    <t>PC 13: Fuels_x000D_
PC 19: Intermediate_x000D_
PC 1: Adhesives, sealants_x000D_
PC 21: Laboratory chemicals_x000D_
PC 27: Plant protection products_x000D_
PC 32: Polymer preparations and compounds_x000D_
PC 35: Washing and cleaning products (including solvent based products)</t>
  </si>
  <si>
    <t>http://www.subsport.eu/case-stories?search=75-21-8</t>
  </si>
  <si>
    <t>200-855-1</t>
  </si>
  <si>
    <t>2-bromopropane</t>
  </si>
  <si>
    <t>Flam. Liq. 2
Repr. 1A
STOT RE 2 *</t>
  </si>
  <si>
    <t xml:space="preserve"> 2-Brompropan; 2-bromopropano</t>
  </si>
  <si>
    <t>H225
H360F ***
H373 **</t>
  </si>
  <si>
    <t>200-878-7</t>
  </si>
  <si>
    <t>2-methylaziridine</t>
  </si>
  <si>
    <t>Flam. Liq. 2
Carc. 1B
Acute Tox. 2 *
Acute Tox. 1
Acute Tox. 2 *
Eye Dam. 1
Aquatic Chronic 2</t>
  </si>
  <si>
    <t xml:space="preserve"> 2-Methylaziridin; 2-metilaziridina; 2-methylaziridine</t>
  </si>
  <si>
    <t>H225
H350
H330
H310
H300
H318
H411</t>
  </si>
  <si>
    <t>200-879-2</t>
  </si>
  <si>
    <t>Methyloxirane</t>
  </si>
  <si>
    <t>Flam. Liq. 1
Carc. 1B
Muta. 1B
Acute Tox. 4 *
Acute Tox. 4 *
Acute Tox. 4 *
Eye Irrit. 2
STOT SE 3
Skin Irrit. 2</t>
  </si>
  <si>
    <t xml:space="preserve"> Methyloxiran; Metiloxirano; Méthyloxiranne</t>
  </si>
  <si>
    <t>H224
H350
H340
H332
H312
H302
H319
H335
H315</t>
  </si>
  <si>
    <t>SU 12: Manufacture of plastics products, including compounding and conversion_x000D_
SU 24: Scientific research and development_x000D_
SU 8: Manufacture of  bulk, large scale chemicals (including petroleum products)_x000D_
SU 9: Manufacture of fine chemicals</t>
  </si>
  <si>
    <t>PC 12: Fertilisers_x000D_
PC 13: Fuels_x000D_
PC 16: Heat transfer fluids_x000D_
PC 17: Hydraulic fluids_x000D_
PC 19: Intermediate_x000D_
PC 1: Adhesives, sealants_x000D_
PC 21: Laboratory chemicals_x000D_
PC 24: Lubricants, greases, release products_x000D_
PC 27: Plant protection products_x000D_
PC 28: Perfumes, fragrances_x000D_
PC 29: Pharmaceuticals_x000D_
PC 31: Polishes and wax blends_x000D_
PC 32: Polymer preparations and compounds_x000D_
PC 35: Washing and cleaning products (including solvent based products)_x000D_
PC 36: Water softeners_x000D_
PC 37: Water treatment chemicals_x000D_
PC 39: Cosmetics, personal care products_x000D_
PC 3: Air care products_x000D_
PC 4: Anti-freeze and de-icing products_x000D_
PC 9a: Coatings and paints, thinners, paint removes_x000D_
PC 9b: Fillers, putties, plasters, modelling clay_x000D_
PC 9c: Finger paints</t>
  </si>
  <si>
    <t>231-556-4</t>
  </si>
  <si>
    <t>sodium peroxometaborate</t>
  </si>
  <si>
    <t>212-121-8</t>
  </si>
  <si>
    <t>1,4-dichlorobut-2-ene</t>
  </si>
  <si>
    <t>Carc. 1B
Acute Tox. 2 *
Acute Tox. 3 *
Acute Tox. 3 *
Skin Corr. 1B
Aquatic Acute 1
Aquatic Chronic 1</t>
  </si>
  <si>
    <t xml:space="preserve"> 1,4-Dichlorbut-2-en; 1,4-diclorobut-2-eno; 1,4-dichlorobut-2-ène</t>
  </si>
  <si>
    <t>H350
H330
H311
H301
H314
H400
H410</t>
  </si>
  <si>
    <t>201-004-7</t>
  </si>
  <si>
    <t>phenolphthalein</t>
  </si>
  <si>
    <t>Carc. 1B
Muta. 2
Repr. 2</t>
  </si>
  <si>
    <t>H350
H341
H361f***</t>
  </si>
  <si>
    <t>SU 10: Formulation [mixing] of preparations and/or re-packaging (excluding alloys)_x000D_
SU 5: Manufacture of textiles, leather, fur_x000D_
SU 6a: Manufacture of wood and wood products_x000D_
SU 6b: Manufacture of pulp, paper and paper products_x000D_
SU 8: Manufacture of  bulk, large scale chemicals (including petroleum products)_x000D_
SU 9: Manufacture of fine chemicals</t>
  </si>
  <si>
    <t>PC 19: Intermediate_x000D_
PC 20: Products such as ph-regulators, flocculants, precipitants, neutralisation agents_x000D_
PC 21: Laboratory chemicals_x000D_
PC 29: Pharmaceuticals_x000D_
PC 34: Textile dyes, finishing and impregnating products_x000D_
including bleaches and other processing aids_x000D_
PC 35: Washing and cleaning products (including solvent based products)</t>
  </si>
  <si>
    <t>http://www.subsport.eu/case-stories?search=77-09-8</t>
  </si>
  <si>
    <t>Actinolite</t>
  </si>
  <si>
    <t>http://www.subsport.eu/case-stories?search=77536-66-4</t>
  </si>
  <si>
    <t>Anthophyllite</t>
  </si>
  <si>
    <t>http://www.subsport.eu/case-stories?search=77536-67-5</t>
  </si>
  <si>
    <t>Tremolite</t>
  </si>
  <si>
    <t>http://www.subsport.eu/case-stories?search=77536-68-6</t>
  </si>
  <si>
    <t>231-829-8</t>
  </si>
  <si>
    <t>Potassium bromate</t>
  </si>
  <si>
    <t>Ox. Sol. 1
Carc. 1B
Acute Tox. 3 *</t>
  </si>
  <si>
    <t xml:space="preserve"> Kaliumbromat; Bromato de potasio; Bromate de potassium</t>
  </si>
  <si>
    <t>H271
H350
H301</t>
  </si>
  <si>
    <t xml:space="preserve">-
</t>
  </si>
  <si>
    <t>N-pentyl-isopentylphthalate</t>
  </si>
  <si>
    <t>231-889-5</t>
  </si>
  <si>
    <t>Sodium chromate</t>
  </si>
  <si>
    <t>201-058-1</t>
  </si>
  <si>
    <t>Dimethyl sulphate</t>
  </si>
  <si>
    <t>Carc. 1B
Muta. 2
Acute Tox. 2 *
Acute Tox. 3 *
Skin Corr. 1B
Skin Sens. 1</t>
  </si>
  <si>
    <t xml:space="preserve"> Dimethylsulfat; Sulfato de dimetilo; Sulfate de diméthyle</t>
  </si>
  <si>
    <t>H350
H341
H330
H301
H314
H317</t>
  </si>
  <si>
    <t>http://www.subsport.eu/case-stories?search=77-78-1</t>
  </si>
  <si>
    <t>231-901-9</t>
  </si>
  <si>
    <t>Arsenic acid</t>
  </si>
  <si>
    <t>231-906-6</t>
  </si>
  <si>
    <t>Potassium dichromate</t>
  </si>
  <si>
    <t>232-140-5</t>
  </si>
  <si>
    <t>Potassium chromate</t>
  </si>
  <si>
    <t>232-143-1</t>
  </si>
  <si>
    <t>Ammonium dichromate</t>
  </si>
  <si>
    <t>Hydrazine hydrate(s)</t>
  </si>
  <si>
    <t>201-143-3</t>
  </si>
  <si>
    <t>Isoprene</t>
  </si>
  <si>
    <t>Flam. Liq. 1
Carc. 1B
Muta. 2
Aquatic Chronic 3</t>
  </si>
  <si>
    <t xml:space="preserve"> Isopren; Isopreno; Isoprène</t>
  </si>
  <si>
    <t>H224
H350
H341
H412</t>
  </si>
  <si>
    <t>SU 10: Formulation [mixing] of preparations and/or re-packaging (excluding alloys)_x000D_
SU 11: Manufacture of rubber products_x000D_
SU 12: Manufacture of plastics products, including compounding and conversion_x000D_
SU 1: Agriculture, forestry and fishing_x000D_
SU 24: Scientific research and development_x000D_
SU 8: Manufacture of  bulk, large scale chemicals (including petroleum products)_x000D_
SU 9: Manufacture of fine chemicals</t>
  </si>
  <si>
    <t>201-152-2</t>
  </si>
  <si>
    <t>1,2-dichloropropane; propylene dichloride</t>
  </si>
  <si>
    <t xml:space="preserve">Flam. Liq. 2
Carc. 1B
Acute Tox. 4 *
Acute Tox. 4 *
</t>
  </si>
  <si>
    <t>H225
H350
H332
H302</t>
  </si>
  <si>
    <t>201-167-4</t>
  </si>
  <si>
    <t>Trichloroethylene</t>
  </si>
  <si>
    <t>Carc. 1B
Muta. 2
Eye Irrit. 2
Skin Irrit. 2
STOT SE 3
Aquatic Chronic 3</t>
  </si>
  <si>
    <t xml:space="preserve"> Trichlorethylen; Tricloroetileno ; Trichloroéthylène</t>
  </si>
  <si>
    <t>H350
H341
H319
H315
H336
H412</t>
  </si>
  <si>
    <t>0 - 10 tonnes per annum; 10000 - 100000 tonnes per annum</t>
  </si>
  <si>
    <t>http://www.subsport.eu/case-stories?search=79-01-6</t>
  </si>
  <si>
    <t>201-173-7</t>
  </si>
  <si>
    <t>Acrylamide</t>
  </si>
  <si>
    <t>Electrophiles, Aminocarbonyl compounds</t>
  </si>
  <si>
    <t>Carc. 1B
Muta. 1B
Repr. 2
Acute Tox. 3 *
STOT RE 1
Acute Tox. 4 *
Acute Tox. 4 *
Eye Irrit. 2
Skin Irrit. 2
Skin Sens. 1</t>
  </si>
  <si>
    <t xml:space="preserve"> Acrylamid; Acrilamida; Acrylamide</t>
  </si>
  <si>
    <t>H350
H340
H361f ***
H301
H372 **
H332
H312
H319
H315
H317</t>
  </si>
  <si>
    <t>adhesives, fibers, paper sizing, molded plastics parts, water coagulant aids, textiles, flocculants, sewage and waste treatment, ore processing, permanent-press fabrics , vinyl polymers, construction of dam foundations, tunnels, and sewers</t>
  </si>
  <si>
    <t>flocculant, monomer, cross-linking agent, soil stabilizer, dye acceptor, solvent resistor</t>
  </si>
  <si>
    <t>SU 19: Building and construction work_x000D_
SU 20: Health services_x000D_
SU 24: Scientific research and development_x000D_
SU 8: Manufacture of  bulk, large scale chemicals (including petroleum products)_x000D_
SU 9: Manufacture of fine chemicals</t>
  </si>
  <si>
    <t>201-182-6</t>
  </si>
  <si>
    <t>N-methylacetamide</t>
  </si>
  <si>
    <t xml:space="preserve"> N-Methylacetamid; N-metilacetamida; N-methylacétamide</t>
  </si>
  <si>
    <t>201-208-6</t>
  </si>
  <si>
    <t>Dimethylcarbamoyl chloride</t>
  </si>
  <si>
    <t>Carc. 1B
Acute Tox. 3 *
Acute Tox. 4 *
Eye Irrit. 2
STOT SE 3
Skin Irrit. 2</t>
  </si>
  <si>
    <t xml:space="preserve"> Dimethylcarbamoylchlorid; Cloruro de dimetilcarbamoC-lo; Chlorure de dimC)thylcarbamoyle</t>
  </si>
  <si>
    <t>H350
H331
H302
H319
H335
H315</t>
  </si>
  <si>
    <t>201-209-1</t>
  </si>
  <si>
    <t>2-nitropropane</t>
  </si>
  <si>
    <t>Flam. Liq. 3
Carc. 1B
Acute Tox. 4 *
Acute Tox. 4 *</t>
  </si>
  <si>
    <t xml:space="preserve"> 2-Nitropropan; 2-nitropropano</t>
  </si>
  <si>
    <t>H226
H350
H332
H302</t>
  </si>
  <si>
    <t>201-236-9</t>
  </si>
  <si>
    <t>Tetrabromobisphenol A (TBBPA)</t>
  </si>
  <si>
    <t>Bisphenols, Polyhalogenated aromatics</t>
  </si>
  <si>
    <t>Polystyrenes, resins, adhesives, plastics; cicuit boards, household appliances; papers; TV; video; stereo; computers; laptops; mobile phones; remote controles; electric components, ABS plastic in covers for TV and other electronic equipment, household appliances, plastic piping, cars;</t>
  </si>
  <si>
    <t>Flame retardent, additive</t>
  </si>
  <si>
    <t>SU 10: Formulation [mixing] of preparations and/or re-packaging (excluding alloys)_x000D_
SU 12: Manufacture of plastics products, including compounding and conversion_x000D_
SU 16: Manufacture of computer, electronic and optical products, electrical equipment_x000D_
SU 17: General manufacturing, e.g. machinery, equipment, vehicles, other transport equipment_x000D_
SU 19: Building and construction work_x000D_
SU 8: Manufacture of  bulk, large scale chemicals (including petroleum products)</t>
  </si>
  <si>
    <t>AC 13: Plastic articles_x000D_
AC 2: Machinery, mechanical appliances, electrical/electronic articles</t>
  </si>
  <si>
    <t>http://www.subsport.eu/case-stories?search=79-94-7</t>
  </si>
  <si>
    <t>201-245-8</t>
  </si>
  <si>
    <t>Bisphenol A</t>
  </si>
  <si>
    <t>Bisphenol A is classified as being toxic to reproduction and has been identified as an SVHC due to its endocrine disrupting properties for human health and the environment.</t>
  </si>
  <si>
    <t>Repr. 2
STOT SE 3
Eye Dam. 1
Skin Sens. 1</t>
  </si>
  <si>
    <t xml:space="preserve"> BPA</t>
  </si>
  <si>
    <t>H361f***
H335
H318
H317</t>
  </si>
  <si>
    <t>Yes, in rivers, estuaries, lakes, sediments and aquatic biota. In human urine, tissue, serum and blood, including maternal, foetal and umbilical cord blood.; In &gt;90% of urine samples, levels: children &gt; teens &gt; women &gt; men.; In reclaimed water (removal efficiency 82%).; In air, dust, food.</t>
  </si>
  <si>
    <t>Polycarbonate plastics, polysulfonic resins, phenoxy resins, epoxy resins, polyarylate resins, reprographics, protective coatings, dental sealants. Office supplies, Electronics, Food and drink containers, Plastic Products, Building material; Drink cans, baby bottles, water bottles, microwaveable food and drink containers, coffee makers, tableware, toys, computers, cell phones, CDs and DVDs, contact lensis, coated metal cans, enamels, epoxy glue, medical equipment, car parts, pesticide, floorings, adhesives, paint, composites, PVC.</t>
  </si>
  <si>
    <t>Component in polycarbonate and other plastics and epoxy resins, inert ingredient or stabilizer.Antioxidants, stabilizers, hardeners, photopolymers, binders, polymerisation inhibitors, prevent corrosion and contaminations.</t>
  </si>
  <si>
    <t>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
SU 19: Building and construction work
SU 24: Scientific research and development
SU 6b: Manufacture of pulp, paper and paper products
SU 8: Manufacture of  bulk, large scale chemicals (including petroleum products)</t>
  </si>
  <si>
    <t>PC 19: Intermediate
PC 32: Polymer preparations and compounds</t>
  </si>
  <si>
    <t>AC 13: Plastic articles
AC 1: Vehicles
AC 2: Machinery, mechanical appliances, electrical/electronic articles
AC 8: Paper articles</t>
  </si>
  <si>
    <t>http://www.subsport.eu/case-stories?search=80-05-7</t>
  </si>
  <si>
    <t>232-349-1</t>
  </si>
  <si>
    <t xml:space="preserve">Gasoline, natural
</t>
  </si>
  <si>
    <t>232-373-2</t>
  </si>
  <si>
    <t xml:space="preserve">Petrolatum
</t>
  </si>
  <si>
    <t>201-250-5</t>
  </si>
  <si>
    <t>Bisphenol S</t>
  </si>
  <si>
    <t>This substance has endocrine disrupting properties. Bisphenol S has shown to be estrogenic in in vitro studies. In vivo studies have shown impaired reproduction in zebrafish and uterine growth in rat.</t>
  </si>
  <si>
    <t xml:space="preserve"> BPS; 4,4'-sulfonyldiphenol; Phenol, 4,4'-sulfonylbis-</t>
  </si>
  <si>
    <t>Found in human urine. Source: Liao C et al. 2012</t>
  </si>
  <si>
    <t>Used as Intermediate, product modification. Bisphenol S has been patented for a variety of applications, eg, as an electroplating solvent, a washfastening agent, and a component in a phenolic resin. It is used as a developer in thermal paper, including in products marketed as BPA-free paper". Source: HSDB"</t>
  </si>
  <si>
    <t>SU 6b: Manufacture of pulp, paper and paper products_x000D_
SU 9: Manufacture of fine chemicals</t>
  </si>
  <si>
    <t>PC 20: Products such as ph-regulators, flocculants, precipitants, neutralisation agents_x000D_
PC 23: Leather tanning, dye, finishing, impregnation and care products_x000D_
PC 26: Paper and board dye, finishing and impregnation products: including bleaches and other processing aids_x000D_
PC 32: Polymer preparations and compounds_x000D_
PC 34: Textile dyes, finishing and impregnating products_x000D_
including bleaches and other processing aids_x000D_
PC 9a: Coatings and paints, thinners, paint removes</t>
  </si>
  <si>
    <t>AC 8: Paper articles</t>
  </si>
  <si>
    <t>232-443-2</t>
  </si>
  <si>
    <t xml:space="preserve">Naphtha
</t>
  </si>
  <si>
    <t>232-453-7</t>
  </si>
  <si>
    <t xml:space="preserve">Ligroine
</t>
  </si>
  <si>
    <t>279-452-8</t>
  </si>
  <si>
    <t>2-ethylhexyl [[[3,5-bis(1,1-dimethylethyl)-4-hydroxyphenyl]methyl]thio]acetate</t>
  </si>
  <si>
    <t>Repr. 1B
Skin Sens. 1
Aquatic Chronic 3</t>
  </si>
  <si>
    <t xml:space="preserve"> 2-Ethylhexyl-[[[3,5-bis(1,1-dimethylethyl)-4-hydroxyphenyl]methyl]thio]acetat; [[[3,5-bis(1,1-dimetiletil)-4-hidroxifenil]metil]tio]acetato de 2-etilhexilo; [[[3,5-bis(1,1-diméthyléthyl)-4-hydroxyphényl]méthyl]thio]acétate de 2-éthylhexyle</t>
  </si>
  <si>
    <t>H360D ***
H317
H412</t>
  </si>
  <si>
    <t>201-329-4</t>
  </si>
  <si>
    <t>Musk Xylene</t>
  </si>
  <si>
    <t>Expl. 1.1
Carc. 2
Aquatic Acute 1
Aquatic Chronic 1</t>
  </si>
  <si>
    <t xml:space="preserve"> 5-tert-butyl-2,4,6-trinitro-m-xylene;</t>
  </si>
  <si>
    <t>H201
H351
H400
H410</t>
  </si>
  <si>
    <t>http://www.subsport.eu/case-stories?search=81-15-2</t>
  </si>
  <si>
    <t>201-377-6</t>
  </si>
  <si>
    <t>Warfarin</t>
  </si>
  <si>
    <t xml:space="preserve"> Warfarine</t>
  </si>
  <si>
    <t>428-010-4</t>
  </si>
  <si>
    <t>(E)-3-[1-[4-[2-(dimethylamino)ethoxy]phenyl]-2-phenylbut-1-enyl]phenol</t>
  </si>
  <si>
    <t>Carc. 2
Repr. 1B
Skin Sens. 1
Aquatic Acute 1
Aquatic Chronic 1</t>
  </si>
  <si>
    <t>H351
H360F***
H317
H400
H410</t>
  </si>
  <si>
    <t>212-658-8</t>
  </si>
  <si>
    <t>4,4'-methylenedi-o-toluidine</t>
  </si>
  <si>
    <t xml:space="preserve"> 4,4'-Methylendi-o-toluidin; 4,4'-metilendi-o-toluidina; 4,4'-méthylènedi-o-toluidine</t>
  </si>
  <si>
    <t>H350
H302
H317
H400
H410</t>
  </si>
  <si>
    <t>424-550-1</t>
  </si>
  <si>
    <t>N-[6,9-dihydro-9-[[2-hydroxy-1-(hydroxymethyl)ethoxy]methyl]-6-oxo-1H-purin-2-yl]acetamide</t>
  </si>
  <si>
    <t>Carc. 1B
Muta. 1B
Repr. 1B</t>
  </si>
  <si>
    <t>H350
H340
H360FD</t>
  </si>
  <si>
    <t>201-545-9</t>
  </si>
  <si>
    <t>dicyclohexyl phthalate (DCHP)</t>
  </si>
  <si>
    <t>Dicyclohexyl phthalate (DCHP) is an endocrine disruptor with estrogenic, thyroid and antiandrogen activity, affecting several body functions including reproduction, behaviour, nervous system and metabolism. The substance has been found in indoor dust and</t>
  </si>
  <si>
    <t xml:space="preserve"> DCHP</t>
  </si>
  <si>
    <t xml:space="preserve">Yes, it has been found in dust, food and also in urine samples
</t>
  </si>
  <si>
    <t xml:space="preserve">PVC plastic, nitrocellulose, rubber, polyvinyl acetate, polyvinyl, polymers, alkyd resins, paper finishes and printers ink, paint, lacquers and varnishes
</t>
  </si>
  <si>
    <t xml:space="preserve">Plasticizer, heat sealer, increase stability to light and weathering, creep preventer, water-resistance in inks
</t>
  </si>
  <si>
    <t>PC 15: Non-metal-surface treatment products
PC 18: Ink and toners
PC 1: Adhesives, sealants
PC 31: Polishes and wax blends
PC 32: Polymer preparations and compounds
PC 34: Textile dyes, finishing and impregnating products
including bleaches and other processing aids
PC 9a: Coatings and paints, thinners, paint removes
PC 9b: Fillers, putties, plasters, modelling clay
PC 9c: Finger paints</t>
  </si>
  <si>
    <t>201-549-0</t>
  </si>
  <si>
    <t>anthraquinone</t>
  </si>
  <si>
    <t>1000 - 10000 tonnes per annum; 0 - 10 tonnes per annum</t>
  </si>
  <si>
    <t>201-550-6</t>
  </si>
  <si>
    <t>diethyl phthalate (DEP)</t>
  </si>
  <si>
    <t>Diethyl phthalate (DEP) is an endocrine disruptor with thyroid and estrogenic activity, affecting several body functions and target organs including reproduction, liver and metabolism. The substance has been found in biomonitoring studies and in human uri</t>
  </si>
  <si>
    <t xml:space="preserve"> DEP</t>
  </si>
  <si>
    <t>Yes, DEP has been found in urban lake water, in sewage treatment plant effluent water and in road run-off.</t>
  </si>
  <si>
    <t>Used in celluloid; cellulose acetate, varnishes and dopes, denaturated alcohol, fragrances and cosmetics, plastics, solid rocket propellants, polystyrene</t>
  </si>
  <si>
    <t xml:space="preserve">solvent, denaturing alcohol. Vehicle for fragrance and cosmetic ingredients, plasticizer, wetting agent, fixative, dispersing medium, dye carrier. </t>
  </si>
  <si>
    <t>SU 10: Formulation [mixing] of preparations and/or re-packaging (excluding alloys)_x000D_
SU 12: Manufacture of plastics products, including compounding and conversion_x000D_
SU 13: Manufacture of other non-metallic mineral products, e.g. plasters, cement_x000D_
SU 14: Manufacture of basic metals, including alloys_x000D_
SU 16: Manufacture of computer, electronic and optical products, electrical equipment_x000D_
SU 17: General manufacturing, e.g. machinery, equipment, vehicles, other transport equipment_x000D_
SU 1: Agriculture, forestry and fishing_x000D_
SU 20: Health services_x000D_
SU 23: Electricity, steam, gas water supply and sewage treatment_x000D_
SU 2a: Mining (without offshore industries)_x000D_
SU 2b: Offshore industries_x000D_
SU 4: Manufacture of food products_x000D_
SU 6a: Manufacture of wood and wood products_x000D_
SU 6b: Manufacture of pulp, paper and paper products_x000D_
SU 8: Manufacture of  bulk, large scale chemicals (including petroleum products)_x000D_
SU 9: Manufacture of fine chemicals</t>
  </si>
  <si>
    <t>PC 13: Fuels_x000D_
PC 14: Metal surface treatment products, including galvanic and electroplating products_x000D_
PC 19: Intermediate_x000D_
PC 1: Adhesives, sealants_x000D_
PC 20: Products such as ph-regulators, flocculants, precipitants, neutralisation agents_x000D_
PC 21: Laboratory chemicals_x000D_
PC 25: Metal working fluids_x000D_
PC 27: Plant protection products_x000D_
PC 28: Perfumes, fragrances_x000D_
PC 29: Pharmaceuticals_x000D_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36: Water softeners_x000D_
PC 37: Water treatment chemicals_x000D_
PC 39: Cosmetics, personal care products_x000D_
PC 3: Air care products_x000D_
PC 40: Extraction agents_x000D_
PC 4: Anti-freeze and de-icing products_x000D_
PC 7: Base metals and alloys_x000D_
PC 8: Biocidal products (e.g. disinfectants, pest control)_x000D_
PC 9a: Coatings and paints, thinners, paint removes_x000D_
PC 9b: Fillers, putties, plasters, modelling clay</t>
  </si>
  <si>
    <t>AC 10: Rubber articles_x000D_
AC 13: Plastic articles_x000D_
AC 1: Vehicles_x000D_
AC 2: Machinery, mechanical appliances, electrical/electronic articles_x000D_
AC 31: Scented clothes_x000D_
AC 32: Scented eraser_x000D_
AC 34: Scented toys_x000D_
AC 35: Scented paper articles_x000D_
AC 36: Scented CD_x000D_
AC 3: Electrical batteries and accumulators</t>
  </si>
  <si>
    <t>http://www.subsport.eu/case-stories?search=84-66-2</t>
  </si>
  <si>
    <t>201-553-2</t>
  </si>
  <si>
    <t>diisobutyl phthalate</t>
  </si>
  <si>
    <t xml:space="preserve"> DIBP; Bisoflex DIBA</t>
  </si>
  <si>
    <t>plastics, Paints, lacquers,varnishes, paper, pulp and boards, adhesive, binding agents, softeners and viscosity adjusters</t>
  </si>
  <si>
    <t>SU 10: Formulation [mixing] of preparations and/or re-packaging (excluding alloys)_x000D_
SU 12: Manufacture of plastics products, including compounding and conversion_x000D_
SU 13: Manufacture of other non-metallic mineral products, e.g. plasters, cement_x000D_
SU 15: Manufacture of fabricated metal products, except machinery and equipment_x000D_
SU 17: General manufacturing, e.g. machinery, equipment, vehicles, other transport equipment_x000D_
SU 8: Manufacture of  bulk, large scale chemicals (including petroleum products)_x000D_
SU 9: Manufacture of fine chemicals</t>
  </si>
  <si>
    <t>PC 19: Intermediate_x000D_
PC 1: Adhesives, sealants_x000D_
PC 32: Polymer preparations and compounds_x000D_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</si>
  <si>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3: Electrical batteries and accumulators_x000D_
AC 5: Fabrics, textiles and apparel_x000D_
AC 6: Leather articles_x000D_
AC 7: Metal articles</t>
  </si>
  <si>
    <t>http://www.subsport.eu/case-stories?search=84-69-5</t>
  </si>
  <si>
    <t>201-557-4</t>
  </si>
  <si>
    <t>Dibutyl phthalate, DBP</t>
  </si>
  <si>
    <t xml:space="preserve"> DBP; Dibutylphthalat; Ftalato de dibutilo; Phtalate de dibutyle</t>
  </si>
  <si>
    <t>H360Df
H400</t>
  </si>
  <si>
    <t>SU 10: Formulation [mixing] of preparations and/or re-packaging (excluding alloys)_x000D_
SU 11: Manufacture of rubber products_x000D_
SU 12: Manufacture of plastics products, including compounding and conversion_x000D_
SU 15: Manufacture of fabricated metal products, except machinery and equipment_x000D_
SU 17: General manufacturing, e.g. machinery, equipment, vehicles, other transport equipment_x000D_
SU 24: Scientific research and development_x000D_
SU 2a: Mining (without offshore industries)_x000D_
SU 2b: Offshore industries_x000D_
SU 8: Manufacture of  bulk, large scale chemicals (including petroleum products)_x000D_
SU 9: Manufacture of fine chemicals</t>
  </si>
  <si>
    <t>PC 11: Explosives_x000D_
PC 19: Intermediate_x000D_
PC 21: Laboratory chemicals_x000D_
PC 25: Metal working fluids_x000D_
PC 2: Adsorbents_x000D_
PC 32: Polymer preparations and compounds_x000D_
PC 35: Washing and cleaning products (including solvent based products)</t>
  </si>
  <si>
    <t>AC 13: Plastic articles_x000D_
AC 1: Vehicles_x000D_
AC 2: Machinery, mechanical appliances, electrical/electronic articles_x000D_
AC 3: Electrical batteries and accumulators_x000D_
AC 5: Fabrics, textiles and apparel_x000D_
AC 6: Leather articles_x000D_
AC 7: Metal articles</t>
  </si>
  <si>
    <t>http://www.subsport.eu/case-stories?search=84-74-2</t>
  </si>
  <si>
    <t>201-559-5</t>
  </si>
  <si>
    <t>dihexyl phthalate (DHP)</t>
  </si>
  <si>
    <t>Dihexyl phthalate (DnHP) is an endocrine disruptor with thyroid and antiandrogen activity, affecting several body functions including reproduction, development and metabolism. It is categorized as an endocrine disruptor in the EU Commission EDC database.</t>
  </si>
  <si>
    <t xml:space="preserve"> DnHP</t>
  </si>
  <si>
    <t>DnHP has been detected in food.</t>
  </si>
  <si>
    <t xml:space="preserve">Cellulose ester and vinyl plastics, plastisols, manufacture of automobile parts (air filters, battery covers) and dip-molded products (tool handles, dishwasher baskets). In PVC utilized in the manufacture of flooring, canvas tarps, and notebook covers. Substances containing DnHP may also be used in traffic cones, toys, vinyl gloves, weather stripping, flea collars, shoes, and conveyor belts used in food packaging operations. </t>
  </si>
  <si>
    <t>284-032-2</t>
  </si>
  <si>
    <t>1,2-Benzenedicarboxylic acid, dipentyl ester, branched and linear</t>
  </si>
  <si>
    <t xml:space="preserve"> 1,2-Benzoldicarbonsäure, Dipentylester, verzweigt und linear; Ácido 1,2-bencenodicarboxá­lico, dipentil éster, ramificado y lineal; Acide benzÃ¨nedicarboxylique-1,2, ester de dipentyle, ramifié et droit</t>
  </si>
  <si>
    <t>284-325-5</t>
  </si>
  <si>
    <t>4-nonylphenol, branched</t>
  </si>
  <si>
    <t xml:space="preserve">Skin Corr. 1B 	H314 	
Aquatic Acute 1 	H400 	
Acute Tox. 4 	H302 
Repr. 2 	                H361fd 		
Aquatic Chronic 1 	H410 </t>
  </si>
  <si>
    <t xml:space="preserve"> 4-(7-methyloctyl)phenol; Phenol, 4-nonyl-, branched</t>
  </si>
  <si>
    <t>284-366-9</t>
  </si>
  <si>
    <t>DBDPE</t>
  </si>
  <si>
    <t>This substance has persistent, bioackumulative and toxic properties. The substance has been detected in environmental samples from various parts of the world and in wildlife including birds, dolphins and pandas. It has also been detected in hair from huma</t>
  </si>
  <si>
    <t xml:space="preserve"> 1,?1’-?(1,?2-?ethanediyl)?bis[2,?3,?4,?5,?6-?pentabromobenzene]; Decabromodiphenyl ethane (DBDPE); Bis(pentabromophenyl)ethane (EBP)</t>
  </si>
  <si>
    <t>Found in humans, mammals and birds worldwide. Source: Venier and Hites 2008; Zhao et al. 2013; Egebäck et al. 2012; Zhu and Hites 2006; Salamova and Hites 2013; Hermansson et al. 2010; Ricklund et al. 2010; Rattfelt Nyholm et al. 2013; Baron et al. 2014; Shi et al. 2009; Alonso et al. 2012; Law et al. 2006; Hu et al. 2008; Gauthier et al. 2008; Zheng et al. 2011; Ali et al. 2013</t>
  </si>
  <si>
    <t>This substance has persistent, bioackumulative and toxic properties.The substance has been detected in environmental samples from various parts of the world and in wildlife including birds, dolphins and pandas. It has also been detected in hair from humans, dogs and cats. Both experimental and estimated data show PBT properties.</t>
  </si>
  <si>
    <t>DBDPE is used an as additive flame retardant in a variety of polymers including ABS, HIPS, PP, PE, PC, PBT, PET and PVC Source: Fisk et al 2003; Dungey and Akintoye 2007</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</si>
  <si>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5: Manufacture of textiles, leather, fur_x000D_
SU 6b: Manufacture of pulp, paper and paper products_x000D_
SU 8: Manufacture of  bulk, large scale chemicals (including petroleum products)</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</si>
  <si>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articles_x000D_
AC 8: Paper articles</t>
  </si>
  <si>
    <t>284-892-9</t>
  </si>
  <si>
    <t xml:space="preserve">Tar acids, methylphenol fraction
</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</si>
  <si>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20: Health services_x000D_
SU 24: Scientific research and development_x000D_
SU 2a: Mining (without offshore industries)_x000D_
SU 2b: Offshore industries_x000D_
SU 4: Manufacture of food products_x000D_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</si>
  <si>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13: Fuels_x000D_
PC 19: Intermediate_x000D_
PC 21: Laboratory chemicals_x000D_
PC 24: Lubricants, greases, release products_x000D_
PC 2: Adsorbents_x000D_
PC 32: Polymer preparations and compounds_x000D_
PC 35: Washing and cleaning products (including solvent based products)_x000D_
PC 40: Extraction agents_x000D_
PC 4: Anti-freeze and de-icing products_x000D_
PC 9a: Coatings and paints, thinners, paint removes</t>
  </si>
  <si>
    <t>284-895-5</t>
  </si>
  <si>
    <t xml:space="preserve">Tar acids, xylenol fraction
</t>
  </si>
  <si>
    <t>SU 10: Formulation [mixing] of preparations and/or re-packaging (excluding alloys)_x000D_
SU 12: Manufacture of plastics products, including compounding and conversion_x000D_
SU 23: Electricity, steam, gas water supply and sewage treatment_x000D_
SU 8: Manufacture of  bulk, large scale chemicals (including petroleum products)_x000D_
SU 9: Manufacture of fine chemicals</t>
  </si>
  <si>
    <t>PC 19: Intermediate_x000D_
PC 32: Polymer preparations and compounds_x000D_
PC 40: Extraction agents_x000D_
PC 9a: Coatings and paints, thinners, paint removes</t>
  </si>
  <si>
    <t>284-896-0</t>
  </si>
  <si>
    <t>Tar acids, 3,5-xylenol fraction</t>
  </si>
  <si>
    <t>Muta. 1B
Carc. 1B</t>
  </si>
  <si>
    <t>285-505-6</t>
  </si>
  <si>
    <t xml:space="preserve">Distillates (petroleum), hydrodesulfurized thermal cracked middle
</t>
  </si>
  <si>
    <t>285-509-8</t>
  </si>
  <si>
    <t xml:space="preserve">Distillates (petroleum), catalytic reformed hydrotreated light, C8-12 arom. fraction
</t>
  </si>
  <si>
    <t>285-510-3</t>
  </si>
  <si>
    <t xml:space="preserve">Naphtha (petroleum), catalytic reformed light, arom.-free fraction
</t>
  </si>
  <si>
    <t>400-340-3</t>
  </si>
  <si>
    <t>6-hydroxy-1-(3-isopropoxypropyl)-4-methyl-2-oxo-5-[4-(phenylazo)phenylazo]-1,2-dihydro-3-pyridinecarbonitrile</t>
  </si>
  <si>
    <t>Carc. 1B
Aquatic Chronic 4</t>
  </si>
  <si>
    <t>H350
H413</t>
  </si>
  <si>
    <t>201-604-9</t>
  </si>
  <si>
    <t>Phenol, 4-(1- ethyl-3- methylbutyl)-</t>
  </si>
  <si>
    <t>Phenol, 4-(1,2- dimethylpentyl)-</t>
  </si>
  <si>
    <t>403-250-2</t>
  </si>
  <si>
    <t>A mixture of: 4-[[bis-(4-fluorophenyl)methylsilyl]methyl]-4H-1,2,4-triazole; 1-[[bis-(4-fluorophenyl)methylsilyl]methyl]-1H-1,2,4-triazole</t>
  </si>
  <si>
    <t>H351
H360D ***
H302
H411</t>
  </si>
  <si>
    <t>287-476-5</t>
  </si>
  <si>
    <t>Alkanes, C10-13, chloro, SCCP</t>
  </si>
  <si>
    <t>Carc. 2
Aquatic Acute 1
Aquatic Chronic 1</t>
  </si>
  <si>
    <t xml:space="preserve"> Alkane, C10-13-, Chlor-; Alcanos, C10-13, cloro; Alcanes en C10-13, chloro-</t>
  </si>
  <si>
    <t>H351
H400
H410</t>
  </si>
  <si>
    <t>287-502-5</t>
  </si>
  <si>
    <t xml:space="preserve">Solvent naphtha (coal), xylene-styrene cut
</t>
  </si>
  <si>
    <t>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8: Biocidal products (e.g. disinfectants, pest control)</t>
  </si>
  <si>
    <t>201-622-7</t>
  </si>
  <si>
    <t>Benzyl butyl phthalate, BBP</t>
  </si>
  <si>
    <t xml:space="preserve"> BBP; Benzylbutylphthalat; Ftalato de bencilo y butilo; Phtalate de benzyle et de butyle</t>
  </si>
  <si>
    <t>H360Df
H400
H410</t>
  </si>
  <si>
    <t>AC 10: Rubber articles_x000D_
AC 13: Plastic articles_x000D_
AC 1: Vehicles_x000D_
AC 3: Electrical batteries and accumulators_x000D_
AC 5: Fabrics, textiles and apparel</t>
  </si>
  <si>
    <t>http://www.subsport.eu/case-stories?search=85-68-7</t>
  </si>
  <si>
    <t>Phenol, 4-(1,4- dimethylpentyl)-</t>
  </si>
  <si>
    <t>Phenol, 4-(1- ethyl-2,2- dimethylpropyl)-</t>
  </si>
  <si>
    <t>Phenol, 4-(1,1,2- trimethylbutyl)-</t>
  </si>
  <si>
    <t>289-220-8</t>
  </si>
  <si>
    <t xml:space="preserve">Gasoline
</t>
  </si>
  <si>
    <t>http://www.subsport.eu/case-stories?search=86290-81-5</t>
  </si>
  <si>
    <t>212-828-1</t>
  </si>
  <si>
    <t>N-methyl-2-pyrrolidone</t>
  </si>
  <si>
    <t>Repr. 1B
Eye Irrit. 2
STOT SE 3
Skin Irrit. 2</t>
  </si>
  <si>
    <t xml:space="preserve"> 1-methyl-2-pyrrolidone</t>
  </si>
  <si>
    <t>H360D***
H319
H335
H315</t>
  </si>
  <si>
    <t>SU 10: Formulation [mixing] of preparations and/or re-packaging (excluding alloys)_x000D_
SU 1: Agriculture, forestry and fishing_x000D_
SU 24: Scientific research and development_x000D_
SU 8: Manufacture of  bulk, large scale chemicals (including petroleum products)_x000D_
SU 9: Manufacture of fine chemicals</t>
  </si>
  <si>
    <t>PC 18: Ink and toners_x000D_
PC 20: Products such as ph-regulators, flocculants, precipitants, neutralisation agents_x000D_
PC 21: Laboratory chemicals_x000D_
PC 24: Lubricants, greases, release products_x000D_
PC 32: Polymer preparations and compounds_x000D_
PC 35: Washing and cleaning products (including solvent based products)</t>
  </si>
  <si>
    <t>http://www.subsport.eu/case-stories?search=872-50-4</t>
  </si>
  <si>
    <t>201-757-1</t>
  </si>
  <si>
    <t>1,2,3-trichlorobenzene</t>
  </si>
  <si>
    <t>Substance is concluded to be PBT  by European Chemicals Bureau PBT Working Group.</t>
  </si>
  <si>
    <t xml:space="preserve"> 1,2,3-Trichlorbenzol; 1,2,3-triclorobenceno; 1,2,3-trichlorobenzène</t>
  </si>
  <si>
    <t>Textile, electronics, electric cables nad wires, paints, polishes, anti corrosion fluids, metals</t>
  </si>
  <si>
    <t>201-765-5</t>
  </si>
  <si>
    <t>Hexachlorobuta-1,3-diene</t>
  </si>
  <si>
    <t xml:space="preserve"> Hexachlorbuta-1,3-dien; Hexaclorobuta-1,3-dieno; Hexachlorobuta-1,3-diène</t>
  </si>
  <si>
    <t>Transformers, hydraulic applications, gyroscopes, pesticides</t>
  </si>
  <si>
    <t>fluid in gyroscopes, as a heat transfer, transformer-insulating, and, hydraulic fluid, as a solvent for elastomers, an intermediate, and as, a fumigant</t>
  </si>
  <si>
    <t>289-339-5</t>
  </si>
  <si>
    <t xml:space="preserve">Hydrocarbons, C4
</t>
  </si>
  <si>
    <t>201-778-6</t>
  </si>
  <si>
    <t>pentachlorophenol (PCP)</t>
  </si>
  <si>
    <t>Pentachlorophenol is an endocrine disruptor with antiestrogen and thyroid activity, affecting several body functions including reproduction, brain development and metabolism. The substance has been found in biomonitoring studies and in human blood. It is</t>
  </si>
  <si>
    <t>Carc. 2
Acute Tox. 2 *
Acute Tox. 3 *
Acute Tox. 3 *
Eye Irrit. 2
STOT SE 3
Skin Irrit. 2
Aquatic Acute 1
Aquatic Chronic 1</t>
  </si>
  <si>
    <t xml:space="preserve"> PCP</t>
  </si>
  <si>
    <t>H351
H330
H311
H301
H319
H335
H315
H400
H410</t>
  </si>
  <si>
    <t xml:space="preserve">PCP is widespread in the environment and has repeatedly been measured in childrens blood.
</t>
  </si>
  <si>
    <t xml:space="preserve">Wood, wood products, starches, dextrins, glues
</t>
  </si>
  <si>
    <t xml:space="preserve">Fermentation inhibitor, preservative
</t>
  </si>
  <si>
    <t>http://www.subsport.eu/case-stories?search=87-86-5</t>
  </si>
  <si>
    <t>201-853-3</t>
  </si>
  <si>
    <t>2-nitrotoluene</t>
  </si>
  <si>
    <t>Carc. 1B
Muta. 1B
Repr. 2
Acute Tox. 4 *
Aquatic Chronic 2</t>
  </si>
  <si>
    <t xml:space="preserve"> 2-Nitrotoluol; 2-nitrotolueno; 2-nitrotoluène</t>
  </si>
  <si>
    <t>H350
H340
H361f ***
H302
H411</t>
  </si>
  <si>
    <t>201-861-7</t>
  </si>
  <si>
    <t>Dinoseb</t>
  </si>
  <si>
    <t>Nitro compounds, Alkylphenols</t>
  </si>
  <si>
    <t>Repr. 1B
Acute Tox. 3 *
Acute Tox. 3 *
Eye Irrit. 2
Aquatic Acute 1
Aquatic Chronic 1</t>
  </si>
  <si>
    <t xml:space="preserve"> Dinosebe</t>
  </si>
  <si>
    <t>H360Df
H311
H301
H319
H400
H410</t>
  </si>
  <si>
    <t>Glycols, polyethylene, mono(p-(1,1,3,3-t = Octoxynol = Poly(oxy-1,2-ethanediyl), alpha-(4-(1.1.3.3.-tetramethyl-butyl)phenyl)-omega-hydroxy-</t>
  </si>
  <si>
    <t>421-960-0</t>
  </si>
  <si>
    <t>flocoumafen (ISO)</t>
  </si>
  <si>
    <t>Substance is an endocrine disruptor with estrogenic and thyroid activity, affecting several body functions including development, brain and metabolism. The substance has been found in biomonitoring studies and in human milk. It is categorized as an endocr</t>
  </si>
  <si>
    <t xml:space="preserve">Repr. 1B
Acute Tox. 1
Acute Tox. 1
Acute Tox. 1
STOT RE 1
Aquatic Acute 1
Aquatic Chronic 1
</t>
  </si>
  <si>
    <t xml:space="preserve"> Reaction mass of: cis-4-hydroxy-3-(1,2,3,4-tetrahydro-3-(4-(4-trifluoromethylbenzyloxy)phenyl)-1-naphthyl)coumarin and trans-4-hydroxy-3-(1,2,3,4-tetrahydro-3-(4-(4-trifluoromethylbenzyloxy)phenyl)-1-naphthyl)coumarin</t>
  </si>
  <si>
    <t>H360D
H330
H310
H300
H372 (blood)
H400
H410</t>
  </si>
  <si>
    <t>201-963-1</t>
  </si>
  <si>
    <t>O-anisidine</t>
  </si>
  <si>
    <t>Carc. 1B
Muta. 2
Acute Tox. 3 *
Acute Tox. 3 *
Acute Tox. 3 *</t>
  </si>
  <si>
    <t xml:space="preserve"> O-Anisidin; O-anísidina; O-anisidine</t>
  </si>
  <si>
    <t>H350
H341
H331
H311
H301</t>
  </si>
  <si>
    <t>500-024-6</t>
  </si>
  <si>
    <t>Nonylphenol, ethoxylated</t>
  </si>
  <si>
    <t>http://www.subsport.eu/case-stories?search=9016-45-9</t>
  </si>
  <si>
    <t>Glycols, polyethylene, mono((1,1,3,3-tet = Poly(oxy-1,2-ethanediyl), .alpha.-[(1,1,3,3-tetramethylbutyl) phenyl]-.omega.-hydroxy-</t>
  </si>
  <si>
    <t>291-844-0</t>
  </si>
  <si>
    <t>Phenol, nonyl-, branched</t>
  </si>
  <si>
    <t>292-454-3</t>
  </si>
  <si>
    <t xml:space="preserve">Alkanes, C12-26-branched and linear
</t>
  </si>
  <si>
    <t>292-602-7</t>
  </si>
  <si>
    <t>Anthracene oil</t>
  </si>
  <si>
    <t>Substance is concluded to be PBT by European Chemicals Bureau PBT Working Group.; Classified CMR (Class I &amp; II) according to Annex 1 of Directive 67/548/EEC</t>
  </si>
  <si>
    <t xml:space="preserve"> Anthracenoel; Aceite de antraceno; Huile anthracénique;</t>
  </si>
  <si>
    <t>Wood, paint, laquers, varnishes, machinery, construction material (stone, cement)</t>
  </si>
  <si>
    <t>corrosion inhibitor, solvent, wood protector, water barrier</t>
  </si>
  <si>
    <t>SU 10: Formulation [mixing] of preparations and/or re-packaging (excluding alloys)_x000D_
SU 13: Manufacture of other non-metallic mineral products, e.g. plasters, cement_x000D_
SU 14: Manufacture of basic metals, including alloys_x000D_
SU 8: Manufacture of  bulk, large scale chemicals (including petroleum products)_x000D_
SU 9: Manufacture of fine chemicals</t>
  </si>
  <si>
    <t>292-603-2</t>
  </si>
  <si>
    <t>Anthracene oil, anthracene paste</t>
  </si>
  <si>
    <t xml:space="preserve"> Anthracenoel, Anthracenpaste;  	Aceite de antraceno, pasta de antraceno; Huile anthracénique, pâte anthracénique</t>
  </si>
  <si>
    <t>Wood, Tarmac</t>
  </si>
  <si>
    <t>corrosion inhibitor, solvent, filler, wood protector</t>
  </si>
  <si>
    <t>292-604-8</t>
  </si>
  <si>
    <t>Anthracene oil, anthracenelow</t>
  </si>
  <si>
    <t xml:space="preserve"> Anthracenöl, Anthracenarm; Aceite de antraceno, bajo contenido de antraceno; Huile anthracénique à faible teneur en anthracéne</t>
  </si>
  <si>
    <t>paint, laquers, varnishes, fillers, rubbers, plastics</t>
  </si>
  <si>
    <t>Solvent</t>
  </si>
  <si>
    <t>292-605-3</t>
  </si>
  <si>
    <t xml:space="preserve">Creosote oil, acenaphthene fraction
</t>
  </si>
  <si>
    <t>SU 10: Formulation [mixing] of preparations and/or re-packaging (excluding alloys)_x000D_
SU 13: Manufacture of other non-metallic mineral products, e.g. plasters, cement_x000D_
SU 14: Manufacture of basic metals, including alloys_x000D_
SU 17: General manufacturing, e.g. machinery, equipment, vehicles, other transport equipment_x000D_
SU 23: Electricity, steam, gas water supply and sewage treatment_x000D_
SU 8: Manufacture of  bulk, large scale chemicals (including petroleum products)_x000D_
SU 9: Manufacture of fine chemicals</t>
  </si>
  <si>
    <t>PC 13: Fuels_x000D_
PC 19: Intermediate_x000D_
PC 1: Adhesives, sealants_x000D_
PC 2: Adsorbents_x000D_
PC 35: Washing and cleaning products (including solvent based products)_x000D_
PC 40: Extraction agents_x000D_
PC 9a: Coatings and paints, thinners, paint removes</t>
  </si>
  <si>
    <t>http://www.subsport.eu/case-stories?search=90640-84-9</t>
  </si>
  <si>
    <t>292-607-4</t>
  </si>
  <si>
    <t xml:space="preserve">Distillates (coal tar), heavy oils
</t>
  </si>
  <si>
    <t>SU 10: Formulation [mixing] of preparations and/or re-packaging (excluding alloys)_x000D_
SU 13: Manufacture of other non-metallic mineral products, e.g. plasters, cement_x000D_
SU 14: Manufacture of basic metals, including alloys_x000D_
SU 17: General manufacturing, e.g. machinery, equipment, vehicles, other transport equipment_x000D_
SU 19: Building and construction work_x000D_
SU 23: Electricity, steam, gas water supply and sewage treatment_x000D_
SU 8: Manufacture of  bulk, large scale chemicals (including petroleum products)_x000D_
SU 9: Manufacture of fine chemicals</t>
  </si>
  <si>
    <t>PC 13: Fuels_x000D_
PC 19: Intermediate_x000D_
PC 1: Adhesives, sealants_x000D_
PC 2: Adsorbents_x000D_
PC 40: Extraction agents_x000D_
PC 9a: Coatings and paints, thinners, paint removes</t>
  </si>
  <si>
    <t>292-656-1</t>
  </si>
  <si>
    <t>Residual oils (petroleum), hydrotreated solvent dewaxed</t>
  </si>
  <si>
    <t>292-658-2</t>
  </si>
  <si>
    <t xml:space="preserve">Residues (petroleum), vacuum, light
</t>
  </si>
  <si>
    <t>292-660-3</t>
  </si>
  <si>
    <t xml:space="preserve">Slack wax (petroleum), clay-treated
</t>
  </si>
  <si>
    <t>202-027-5</t>
  </si>
  <si>
    <t>4,4'-bis(dimethylamino)benzophenone</t>
  </si>
  <si>
    <t>Carc. 1B
Muta. 2
Eye Dam. 1</t>
  </si>
  <si>
    <t xml:space="preserve"> 4,4'-Bis(dimethylamino)benzophenon; 4,4'-bis(dimetilamino)benzofenona; 4,4'-bis(dimethylamino)benzophénone</t>
  </si>
  <si>
    <t>H350
H341
H318</t>
  </si>
  <si>
    <t>292-694-9</t>
  </si>
  <si>
    <t xml:space="preserve">Aromatic hydrocarbons, C8
</t>
  </si>
  <si>
    <t>PC 12: Fertilisers_x000D_
PC 13: Fuels_x000D_
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8: Biocidal products (e.g. disinfectants, pest control)</t>
  </si>
  <si>
    <t>292-697-5</t>
  </si>
  <si>
    <t xml:space="preserve">Aromatic hydrocarbons, C6-10, C8-rich
</t>
  </si>
  <si>
    <t>Phenol, 4-(3- ethylpentyl)-</t>
  </si>
  <si>
    <t>Phenol, 4-(1,2,2- trimethylbutyl)-</t>
  </si>
  <si>
    <t>Phenol, 4-(1,3,3- trimethylbutyl)-</t>
  </si>
  <si>
    <t>202-049-5</t>
  </si>
  <si>
    <t>Naphthalene</t>
  </si>
  <si>
    <t>Naphtalene is classified as possible carcinogen (C3) and very toxic to aquatic organisms. It has been reported to have endocrine disrupting effects and it has been detected in the environment and humans.</t>
  </si>
  <si>
    <t>Carc. 2
Acute Tox. 4 *
Aquatic Acute 1
Aquatic Chronic 1</t>
  </si>
  <si>
    <t xml:space="preserve"> Naphthalene; Naftalen; Antimite; naphthalin; naphthene; tar camphor</t>
  </si>
  <si>
    <t>H351
H302
H400
H410</t>
  </si>
  <si>
    <t>Yes, in drinking water, surface waters, snow, soil, sediment, air, som foods, fish and shellfish, in seals, in human breast milk and adipose tissue. Comment: the most abundant polycyclic aromatic hydrocarbon component(s) of crude oil, released from combustion of wood and fossil fuels.</t>
  </si>
  <si>
    <t>motor oil, fireworks, glue for fluorinated plastics, tires, inpregnated wood Insecticide, chemical industry, moth balls, toilet deodorants, air fresheners, pyrotechnics; in wood preservatives, driveway sealants; fuel additives</t>
  </si>
  <si>
    <t>smokegenerator, degradation preventer, solvent in glues, wood preservative, pesticide, Intermediate, starting material; binder, antiseptic, deodorizer/ flavouring agent, solvent/carrier, fuel additive, disinfectant/ repellent</t>
  </si>
  <si>
    <t>SU 10: Formulation [mixing] of preparations and/or re-packaging (excluding alloys)_x000D_
SU 13: Manufacture of other non-metallic mineral products, e.g. plasters, cement_x000D_
SU 5: Manufacture of textiles, leather, fur_x000D_
SU 8: Manufacture of  bulk, large scale chemicals (including petroleum products)_x000D_
SU 9: Manufacture of fine chemicals</t>
  </si>
  <si>
    <t>PC 11: Explosives_x000D_
PC 19: Intermediate_x000D_
PC 21: Laboratory chemicals</t>
  </si>
  <si>
    <t>http://www.subsport.eu/case-stories?search=91-20-3</t>
  </si>
  <si>
    <t>202-051-6</t>
  </si>
  <si>
    <t>quinoline</t>
  </si>
  <si>
    <t>Carc. 1B
Muta. 2
Acute Tox. 4 *
Acute Tox. 4 *
Eye Irrit. 2
Skin Irrit. 2
Aquatic Chronic 2</t>
  </si>
  <si>
    <t>H350
H341
H312
H302
H319
H315
H411</t>
  </si>
  <si>
    <t>PC 19: Intermediate_x000D_
PC 20: Products such as ph-regulators, flocculants, precipitants, neutralisation agents_x000D_
PC 21: Laboratory chemicals_x000D_
PC 40: Extraction agents</t>
  </si>
  <si>
    <t>202-052-1</t>
  </si>
  <si>
    <t>2-nitroanisole</t>
  </si>
  <si>
    <t xml:space="preserve"> 2-Nitroanisol; 2-nitroaní­sol</t>
  </si>
  <si>
    <t>202-080-4</t>
  </si>
  <si>
    <t>2-naphthylamine</t>
  </si>
  <si>
    <t xml:space="preserve"> 2-Naphthylamin; 2-naftilamina; 2-naphtylamine</t>
  </si>
  <si>
    <t>294-843-3</t>
  </si>
  <si>
    <t xml:space="preserve">Residual oils (petroleum), catalytic dewaxed
</t>
  </si>
  <si>
    <t>202-109-0</t>
  </si>
  <si>
    <t>3,3'-dichlorobenzidine</t>
  </si>
  <si>
    <t xml:space="preserve"> 3,3'-Dichlorbenzidin; 3,3'-diclorobencidina; 3,3'-dichlorobenzidine</t>
  </si>
  <si>
    <t>202-110-6</t>
  </si>
  <si>
    <t>biphenyl-3,3',4,4'-tetrayltetraamine</t>
  </si>
  <si>
    <t>Carc. 1B
Muta. 2</t>
  </si>
  <si>
    <t xml:space="preserve"> diaminobenzidine</t>
  </si>
  <si>
    <t>H350
H341</t>
  </si>
  <si>
    <t>http://www.subsport.eu/case-stories?search=91-95-2</t>
  </si>
  <si>
    <t>295-275-9</t>
  </si>
  <si>
    <t>Anthracene oil, anthracene paste, anthracene fraction</t>
  </si>
  <si>
    <t xml:space="preserve"> Anthracenöl, Anthracenpaste, Anthracen-Fraktion; Aceite de antraceno, pasta de antraceno, fracción de antraceno; Huile anthracénique, pâte anthracénique, fraction anthracène</t>
  </si>
  <si>
    <t>wood</t>
  </si>
  <si>
    <t>Preservative, Wood protector, base chemical</t>
  </si>
  <si>
    <t>295-278-5</t>
  </si>
  <si>
    <t>Anthracene oil, anthracene paste, distn. Lights</t>
  </si>
  <si>
    <t xml:space="preserve"> Anthracenöl, Anthracenpaste, leichte Destillate; Aceite de antraceno, pasta de antraceno, fracción ligera de destilación; Huile anthracénique, pÃ¢te anthracénique, fractions légères de distillation</t>
  </si>
  <si>
    <t>295-279-0</t>
  </si>
  <si>
    <t xml:space="preserve">Aromatic hydrocarbons, C8, catalytic reforming-derived
</t>
  </si>
  <si>
    <t>295-298-4</t>
  </si>
  <si>
    <t xml:space="preserve">Hydrocarbons, C4-6, depentanizer lights, arom. Hydrotreater
</t>
  </si>
  <si>
    <t>295-301-9</t>
  </si>
  <si>
    <t xml:space="preserve">Distillates (petroleum), dewaxed light paraffinic, hydrotreated
</t>
  </si>
  <si>
    <t>295-302-4</t>
  </si>
  <si>
    <t xml:space="preserve">Distillates (petroleum), heat-soaked steam-cracked naphtha, C5-rich
</t>
  </si>
  <si>
    <t>295-311-3</t>
  </si>
  <si>
    <t xml:space="preserve">Distillates (petroleum), naphtha steam cracking-derived, hydrotreated light arom.
</t>
  </si>
  <si>
    <t>295-331-2</t>
  </si>
  <si>
    <t xml:space="preserve">Extracts (petroleum), catalytic reformed light naphtha solvent
</t>
  </si>
  <si>
    <t>295-394-6</t>
  </si>
  <si>
    <t xml:space="preserve">Foots oil (petroleum), hydrotreated
</t>
  </si>
  <si>
    <t>PC 12: Fertilisers_x000D_
PC 13: Fuels_x000D_
PC 15: Non-metal-surface treatment products_x000D_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4: Anti-freeze and de-icing products_x000D_
PC 9a: Coatings and paints, thinners, paint removes_x000D_
PC 9b: Fillers, putties, plasters, modelling clay_x000D_
PC 9c: Finger paints</t>
  </si>
  <si>
    <t>295-396-7</t>
  </si>
  <si>
    <t xml:space="preserve">Fuel oil, heavy, high-sulfur
</t>
  </si>
  <si>
    <t>295-405-4</t>
  </si>
  <si>
    <t xml:space="preserve">Hydrocarbons, C4, steam-cracker distillate
</t>
  </si>
  <si>
    <t>295-411-7</t>
  </si>
  <si>
    <t xml:space="preserve">Gas oils (petroleum), thermal-cracked, hydrodesulfurized
</t>
  </si>
  <si>
    <t>295-431-6</t>
  </si>
  <si>
    <t xml:space="preserve">Naphtha (petroleum), heavy catalytic cracked, sweetened
</t>
  </si>
  <si>
    <t>295-433-7</t>
  </si>
  <si>
    <t xml:space="preserve">Naphtha (petroleum), hydrodesulfurized full-range
</t>
  </si>
  <si>
    <t>295-434-2</t>
  </si>
  <si>
    <t xml:space="preserve">Naphtha (petroleum), hydrodesulfurized light, dearomatized
</t>
  </si>
  <si>
    <t>http://www.subsport.eu/case-stories?search=92045-53-9</t>
  </si>
  <si>
    <t>295-438-4</t>
  </si>
  <si>
    <t xml:space="preserve">Naphtha (petroleum), hydrotreated light steam-cracked
</t>
  </si>
  <si>
    <t>295-440-5</t>
  </si>
  <si>
    <t xml:space="preserve">Naphtha (petroleum), isomerization, C6-fraction
</t>
  </si>
  <si>
    <t>295-441-0</t>
  </si>
  <si>
    <t xml:space="preserve">Naphtha (petroleum), light catalytic cracked sweetened
</t>
  </si>
  <si>
    <t>295-442-6</t>
  </si>
  <si>
    <t xml:space="preserve">Naphtha (petroleum), light, C5-rich, sweetened
</t>
  </si>
  <si>
    <t>295-443-1</t>
  </si>
  <si>
    <t xml:space="preserve">Hydrocarbons, C4-12, naphtha-cracking, hydrotreated
</t>
  </si>
  <si>
    <t>295-445-2</t>
  </si>
  <si>
    <t xml:space="preserve">Hydrocarbons, C4-11, naphtha-cracking, arom.-free
</t>
  </si>
  <si>
    <t>295-446-8</t>
  </si>
  <si>
    <t xml:space="preserve">Hydrocarbons, C6-7, naphtha-cracking, solvent-refined
</t>
  </si>
  <si>
    <t>295-459-9</t>
  </si>
  <si>
    <t xml:space="preserve">Petrolatum (petroleum), hydrotreated
</t>
  </si>
  <si>
    <t>295-463-0</t>
  </si>
  <si>
    <t xml:space="preserve">Petroleum gases, liquefied, sweetened, C4 fraction
</t>
  </si>
  <si>
    <t>295-511-0</t>
  </si>
  <si>
    <t xml:space="preserve">Residues (petroleum), catalytic cracking
</t>
  </si>
  <si>
    <t>295-523-6</t>
  </si>
  <si>
    <t xml:space="preserve">Slack wax (petroleum), hydrotreated
</t>
  </si>
  <si>
    <t>295-551-9</t>
  </si>
  <si>
    <t xml:space="preserve">Aromatic hydrocarbons, C9-12, benzene distn.
</t>
  </si>
  <si>
    <t>PC 12: Fertilisers_x000D_
PC 13: Fuels_x000D_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25: Metal working fluids_x000D_
PC 27: Plant protection products_x000D_
PC 2: Adsorbents_x000D_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38: Welding and soldering products (with flux coatings or flux cores.), flux products_x000D_
PC 3: Air care products_x000D_
PC 40: Extraction agents_x000D_
PC 4: Anti-freeze and de-icing products_x000D_
PC 8: Biocidal products (e.g. disinfectants, pest control)_x000D_
PC 9a: Coatings and paints, thinners, paint removes_x000D_
PC 9b: Fillers, putties, plasters, modelling clay_x000D_
PC 9c: Finger paints</t>
  </si>
  <si>
    <t>295-859-3</t>
  </si>
  <si>
    <t>slimes and sludges, copper electrolytic refining, decopperised, nickel sulfate</t>
  </si>
  <si>
    <t>202-177-1</t>
  </si>
  <si>
    <t>Biphenyl-4-ylamine</t>
  </si>
  <si>
    <t>Carc. 1A
Acute Tox. 4 *</t>
  </si>
  <si>
    <t xml:space="preserve"> Biphenyl-4-ylamin; Bifenil-4-ilamina; Biphényle-4-ylamine</t>
  </si>
  <si>
    <t>202-199-1</t>
  </si>
  <si>
    <t>Benzidine and its salts</t>
  </si>
  <si>
    <t xml:space="preserve"> Benzidin; Bencidina</t>
  </si>
  <si>
    <t>textiles, leather, and paper; dyes, for leather, textile, and paper; in security printing; manufacture of plastic films</t>
  </si>
  <si>
    <t>dye, stiffening agent, compounder in rubber, intermediate,</t>
  </si>
  <si>
    <t>202-204-7</t>
  </si>
  <si>
    <t>4-nitrobiphenyl</t>
  </si>
  <si>
    <t xml:space="preserve"> 4-Nitrobiphenyl; 4-nitrobifenilo; 4-nitrobiphényle</t>
  </si>
  <si>
    <t>296-903-4</t>
  </si>
  <si>
    <t xml:space="preserve">Distillates (petroleum), C6-rich
</t>
  </si>
  <si>
    <t>297-401-8</t>
  </si>
  <si>
    <t xml:space="preserve">Aromatic hydrocarbons, C7-12, C8-rich
</t>
  </si>
  <si>
    <t>297-458-9</t>
  </si>
  <si>
    <t xml:space="preserve">Gasoline, C5-11, high-octane stabilized reformed
</t>
  </si>
  <si>
    <t>297-465-7</t>
  </si>
  <si>
    <t xml:space="preserve">Hydrocarbons, C7-12, C&gt;9-arom.-rich, reforming heavy fraction
</t>
  </si>
  <si>
    <t>297-466-2</t>
  </si>
  <si>
    <t xml:space="preserve">Hydrocarbons, C5-11, nonaroms.-rich, reforming light fraction
</t>
  </si>
  <si>
    <t>297-474-6</t>
  </si>
  <si>
    <t xml:space="preserve">Lubricating oils (petroleum), base oils, paraffinic
</t>
  </si>
  <si>
    <t>0 - 10 tonnes per annum; 100 - 1000 tonnes per annum</t>
  </si>
  <si>
    <t>297-852-0</t>
  </si>
  <si>
    <t xml:space="preserve">Hydrocarbons, C6-11, hydrotreated, dearomatized
</t>
  </si>
  <si>
    <t>298-754-0</t>
  </si>
  <si>
    <t xml:space="preserve">Residual oils (petroleum)
</t>
  </si>
  <si>
    <t>300-226-2</t>
  </si>
  <si>
    <t>Foots oil (petroleum), clay-treated</t>
  </si>
  <si>
    <t xml:space="preserve">Carc. 1B 
Flam. Gas 1 
Press.Gas </t>
  </si>
  <si>
    <t>H350 
H220
H280</t>
  </si>
  <si>
    <t>300-227-8</t>
  </si>
  <si>
    <t xml:space="preserve">Gas oils, paraffinic
</t>
  </si>
  <si>
    <t>300-298-5</t>
  </si>
  <si>
    <t>Reaction products of 1,3,4-thiadiazolidine-2,5-dithione, formaldehyde and 4-heptylphenol, branched and linear (RP-HP)</t>
  </si>
  <si>
    <t xml:space="preserve">Substance is concluded to be an endocrine disruptor SVHC by ECHA Member State Committee. </t>
  </si>
  <si>
    <t>Official classifiaction missing - 57f substance</t>
  </si>
  <si>
    <t>301-323-2</t>
  </si>
  <si>
    <t>dimethylhexanoic acid nickel salt</t>
  </si>
  <si>
    <t>302-639-3</t>
  </si>
  <si>
    <t xml:space="preserve">Gasoline, pyrolysis, hydrogenated
</t>
  </si>
  <si>
    <t xml:space="preserve">202-307-7
</t>
  </si>
  <si>
    <t>Propylparaben; propyl 4-hydroxybenzoate</t>
  </si>
  <si>
    <t>Parabens</t>
  </si>
  <si>
    <t>Propylparaben is an endocrine disruptor with estrogenic and antiandrogen activity, affecting sperm function and prenatal development among others. The substance has been detected in biomonitoring studies and human urine and milk. It is categorized as an e</t>
  </si>
  <si>
    <t xml:space="preserve">Official classification missing - 57f substance
</t>
  </si>
  <si>
    <t xml:space="preserve"> Propylparaben; n-propyl-p-hydroxybenzoate; Propyl-4-hydroxybenzoate; E216
</t>
  </si>
  <si>
    <t xml:space="preserve">Yes, it has been found in rivers, and in effluents from sewage treatment plants.
</t>
  </si>
  <si>
    <t>Cosmetics, food, rubber, pharmaceuticals, plastics</t>
  </si>
  <si>
    <t xml:space="preserve">Preservative, polymerization activators and retardants, anti-microbial, anti-fermentation additives and tabletting lubricant for pharmaceuticals. Corrosion inhibitor, additive in antifreeze coolants in waterborne systems, as a nucleating agents for polyolefin, as a dye intermediate, as a stabilizer in photographic processing, catalyst. </t>
  </si>
  <si>
    <t>PC 28: Perfumes, fragrances_x000D_
PC 29: Pharmaceuticals_x000D_
PC 39: Cosmetics, personal care products</t>
  </si>
  <si>
    <t>http://www.subsport.eu/case-stories?search=94-13-3</t>
  </si>
  <si>
    <t>202-318-7</t>
  </si>
  <si>
    <t>Butylparaben; butyl 4-hydroxybenzoate</t>
  </si>
  <si>
    <t>Butylparaben is an endocrine disruptor with estrogenic and antiandrogen activity, affecting sperm function and reproductive organs among others. The substance has been detected in human urine and indoor air. It is categorized as an endocrine disruptor in</t>
  </si>
  <si>
    <t xml:space="preserve"> butyl 4-hydroxybenzoate; n-butyl p-hydroxybenzoate</t>
  </si>
  <si>
    <t>Yes, Butylparaben has been found in indoor air and house dust.</t>
  </si>
  <si>
    <t>Antiseptic creams, foods, pharmaceutical, cosmetic formulations, household products, fragrance powders, dusting and talcum, sunscreens, artificial tanning products, hair spray, lotion, skin toner, resurfacing peel system, body wash, body moisturizer, and lice repellent, fragrance/perfume , lipsticks, mascara, make-up, bath oils, tablets, and salts.</t>
  </si>
  <si>
    <t>Antifungal agent, preservative, antibacterial.</t>
  </si>
  <si>
    <t>http://www.subsport.eu/case-stories?search=94-26-8</t>
  </si>
  <si>
    <t>305-433-1</t>
  </si>
  <si>
    <t>slimes and sludges, copper electrolyte refining, decopperised</t>
  </si>
  <si>
    <t>Carc. 1A
Muta. 2
Repr. 1A
STOT RE 1
Resp. Sens. 1
Skin Sens. 1
Aquatic Acute 1
Aquatic Chronic 1</t>
  </si>
  <si>
    <t>202-345-4</t>
  </si>
  <si>
    <t>5-allyl-1,3-benzodioxole</t>
  </si>
  <si>
    <t>Carc. 1B
Muta. 2
Acute Tox. 4 *</t>
  </si>
  <si>
    <t xml:space="preserve"> 5-Allyl-1,3-benzodioxol; 5-alil-1,3-benzodioxol; 5-allyl-1,3-benzodioxole; Safrole</t>
  </si>
  <si>
    <t>H350
H341
H302</t>
  </si>
  <si>
    <t>425-150-8</t>
  </si>
  <si>
    <t>2-butyryl-3-hydroxy-5-thiocyclohexan-3-yl-cyclohex-2-en-1-one</t>
  </si>
  <si>
    <t>Repr. 1B
Acute Tox. 4 *
Skin Sens. 1
Aquatic Chronic 3</t>
  </si>
  <si>
    <t>H360F***
H302
H317
H412</t>
  </si>
  <si>
    <t>305-588-5</t>
  </si>
  <si>
    <t xml:space="preserve">Distillates (petroleum), solvent-refined hydrotreated heavy, hydrogenated
</t>
  </si>
  <si>
    <t>305-594-8</t>
  </si>
  <si>
    <t xml:space="preserve">Lubricating oils (petroleum), C18-40, solvent-dewaxed hydrocracked distillate-based
</t>
  </si>
  <si>
    <t>306-004-1</t>
  </si>
  <si>
    <t xml:space="preserve">Hydrocarbons, C4, 1,3-butadiene- and isobutene-free
</t>
  </si>
  <si>
    <t>202-425-9</t>
  </si>
  <si>
    <t>1,2-dichlorobenzene</t>
  </si>
  <si>
    <t>1,2-dichlorobenzene is very toxic to aquatic species, it is potentially very persistant and very bioaccumulative and has been detected in environmental and human samples.</t>
  </si>
  <si>
    <t>Acute Tox. 4 *
Eye Irrit. 2
STOT SE 3
Skin Irrit. 2
Aquatic Acute 1
Aquatic Chronic 1</t>
  </si>
  <si>
    <t xml:space="preserve"> o-Dichlorobenzene; Benzene, o-dichloro-; ortho-dichlorobenzene</t>
  </si>
  <si>
    <t>H302
H319
H335
H315
H400
H410</t>
  </si>
  <si>
    <t>Yes, in drinking water.; In soil, sediment, sewage sludge, aquatic biota.; In rivers, estuaries, marine waters.; In ground water, in various foods, fish and seafood. In human adipose tissue and breast milk.; In rain water.</t>
  </si>
  <si>
    <t>Paint strippings, solvents, degreasers, deodorizers, building materials, pesticides; Metal cleaner/polishers, car polish/cleaners, in building/constructions, plastic foam insulations, block insulations, deodorants/air fresheners, indoor cleaning/sanitation</t>
  </si>
  <si>
    <t>Solvent, deodorant, degreasing agentSolvent for waxes, gums, resins, tars, rubbers, oils, asphalts. Degreasing metals, lether, wool. Solvent for paints. Removing paints. Odor control</t>
  </si>
  <si>
    <t>PC 16: Heat transfer fluids_x000D_
PC 19: Intermediate_x000D_
PC 20: Products such as ph-regulators, flocculants, precipitants, neutralisation agents_x000D_
PC 21: Laboratory chemicals</t>
  </si>
  <si>
    <t>202-429-0</t>
  </si>
  <si>
    <t>O-toluidine</t>
  </si>
  <si>
    <t>Carc. 1B
Acute Tox. 3 *
Acute Tox. 3 *
Eye Irrit. 2
Aquatic Acute 1</t>
  </si>
  <si>
    <t xml:space="preserve"> O-Toluidin; O-toluidina; O-toluidine</t>
  </si>
  <si>
    <t>H350
H331
H301
H319
H400</t>
  </si>
  <si>
    <t>202-441-6</t>
  </si>
  <si>
    <t>4-chloro-o-toluidine</t>
  </si>
  <si>
    <t xml:space="preserve"> 4-Chlor-o-toluidin; 4-cloro-o-toluidina; 4-chloro-o-toluidine</t>
  </si>
  <si>
    <t>202-453-1</t>
  </si>
  <si>
    <t>4-methyl-m-phenylenediamine</t>
  </si>
  <si>
    <t xml:space="preserve">Carc. 1B
Muta. 2
Repr. 2
Acute Tox. 3 *
Acute Tox. 4 *
STOT RE 2 *
Skin Sens. 1
Aquatic Chronic 2
</t>
  </si>
  <si>
    <t xml:space="preserve"> 4-Methyl-m-phenylendiamin; 4-metil-m-fenilendiamina; 4-méthyl-m-phÃ©nylenediamine</t>
  </si>
  <si>
    <t xml:space="preserve">H350
H341
H361f***
H301
H312
H373**
H317
H411
</t>
  </si>
  <si>
    <t>202-476-7</t>
  </si>
  <si>
    <t>(epoxyethyl)benzene</t>
  </si>
  <si>
    <t>Carc. 1B
Acute Tox. 4 *
Eye Irrit. 2</t>
  </si>
  <si>
    <t xml:space="preserve"> (Epoxyethyl)benzol; (epoxietil)benceno; (époxyéthyl)benzène</t>
  </si>
  <si>
    <t>H350
H312
H319</t>
  </si>
  <si>
    <t>PC 19: Intermediate_x000D_
PC 28: Perfumes, fragrances_x000D_
PC 29: Pharmaceuticals_x000D_
PC 32: Polymer preparations and compounds</t>
  </si>
  <si>
    <t>202-479-3</t>
  </si>
  <si>
    <t>1,2-dibromo-3-chloropropane</t>
  </si>
  <si>
    <t>Electrophiles, Polyhalogenated alkanes</t>
  </si>
  <si>
    <t>Carc. 1B
Muta. 1B
Repr. 1A
Acute Tox. 3 *
STOT RE 2 *
Aquatic Chronic 3</t>
  </si>
  <si>
    <t xml:space="preserve"> 1,2-Dibrom-3-chlorpropan; 1,2-dibromo-3-cloropropano</t>
  </si>
  <si>
    <t>H350
H340
H360F ***
H301
H373 **
H412</t>
  </si>
  <si>
    <t>202-480-9</t>
  </si>
  <si>
    <t>2,3-dibromopropan-1-ol</t>
  </si>
  <si>
    <t>Carc. 1B
Repr. 2
Acute Tox. 3 *
Acute Tox. 4 *
Acute Tox. 4 *
Aquatic Chronic 3</t>
  </si>
  <si>
    <t xml:space="preserve"> 2,3-Dibrompropan-1-ol; 2,3-dibromopropane-1-ol</t>
  </si>
  <si>
    <t>H350
H361f ***
H311
H332
H302
H412</t>
  </si>
  <si>
    <t>202-486-1</t>
  </si>
  <si>
    <t>1,2,3-trichloropropane</t>
  </si>
  <si>
    <t>Carc. 1B
Repr. 1B
Acute Tox. 4 *
Acute Tox. 4 *
Acute Tox. 4 *</t>
  </si>
  <si>
    <t xml:space="preserve"> 1,2,3-Trichlorpropan; 1,2,3-tricloropropano; 1,2,3-trichloropropane</t>
  </si>
  <si>
    <t>H350
H360F ***
H332
H312
H302</t>
  </si>
  <si>
    <t>SU 11: Manufacture of rubber products_x000D_
SU 12: Manufacture of plastics products, including compounding and conversion_x000D_
SU 8: Manufacture of  bulk, large scale chemicals (including petroleum products)_x000D_
SU 9: Manufacture of fine chemicals</t>
  </si>
  <si>
    <t>202-491-9</t>
  </si>
  <si>
    <t>1,3-dichloropropan-2-ol</t>
  </si>
  <si>
    <t>Carc. 1B
Acute Tox. 3 *
Acute Tox. 4 *</t>
  </si>
  <si>
    <t xml:space="preserve"> 1,3-Dichlorpropan-2-ol; 1,3-dicloropropan-2-ol; 1,3-dichloropropane-2-ol</t>
  </si>
  <si>
    <t>H350
H301
H312</t>
  </si>
  <si>
    <t>202-506-9</t>
  </si>
  <si>
    <t>Ethylene thiourea</t>
  </si>
  <si>
    <t xml:space="preserve"> Imidazolidine-2-thione; Imidazolidin-2-thion; Imidazolidina-2-tiona; Imidazolidine-2-thione</t>
  </si>
  <si>
    <t>H360D ***
H302</t>
  </si>
  <si>
    <t>SU 11: Manufacture of rubber products_x000D_
SU 14: Manufacture of basic metals, including alloys</t>
  </si>
  <si>
    <t>202-591-2</t>
  </si>
  <si>
    <t>4-o-tolylazo-o-toluidine</t>
  </si>
  <si>
    <t>Carc. 1B
Skin Sens. 1</t>
  </si>
  <si>
    <t xml:space="preserve"> 4-o-Tolylazo-o-toluidin; 4-o-tolilazo-o-toluidina; 4-o-tolylazo-o-toluidine</t>
  </si>
  <si>
    <t>H350
H317</t>
  </si>
  <si>
    <t>308-132-3</t>
  </si>
  <si>
    <t xml:space="preserve">Hydrocarbons, C17-30, hydrotreated distillates, distn. lights
</t>
  </si>
  <si>
    <t>202-625-6</t>
  </si>
  <si>
    <t>Tetrahydrofurfuryl alcohol</t>
  </si>
  <si>
    <t>Eye Irrit. 2
Repr. 1B</t>
  </si>
  <si>
    <t xml:space="preserve"> THFA</t>
  </si>
  <si>
    <t>H319
H360Df</t>
  </si>
  <si>
    <t>Used as a solvent in lacquers, dyes, resins, pesticides, industrial cleaners, and stripping formulations. Source: HSDB</t>
  </si>
  <si>
    <t>SU 11: Manufacture of rubber products_x000D_
SU 12: Manufacture of plastics products, including compounding and conversion_x000D_
SU 17: General manufacturing, e.g. machinery, equipment, vehicles, other transport equipment_x000D_
SU 18: Manufacture of furniture_x000D_
SU 1: Agriculture, forestry and fishing_x000D_
SU 24: Scientific research and development_x000D_
SU 6a: Manufacture of wood and wood products_x000D_
SU 6b: Manufacture of pulp, paper and paper products_x000D_
SU 8: Manufacture of  bulk, large scale chemicals (including petroleum products)_x000D_
SU 9: Manufacture of fine chemicals</t>
  </si>
  <si>
    <t>PC 12: Fertilisers_x000D_
PC 13: Fuels_x000D_
PC 19: Intermediate_x000D_
PC 1: Adhesives, sealants_x000D_
PC 21: Laboratory chemicals_x000D_
PC 27: Plant protection products_x000D_
PC 35: Washing and cleaning products (including solvent based products)</t>
  </si>
  <si>
    <t>202-634-5</t>
  </si>
  <si>
    <t>a,a,a-trichlorotoluene</t>
  </si>
  <si>
    <t>Carc. 1B
Acute Tox. 3 *
Acute Tox. 4 *
STOT SE 3
Skin Irrit. 2
Eye Dam. 1</t>
  </si>
  <si>
    <t xml:space="preserve"> a,a,a-trichlortoluol; a,a,a-triclorotolueno; a,a,a-trichlorotoluene</t>
  </si>
  <si>
    <t>H350
H331
H302
H335
H315
H318</t>
  </si>
  <si>
    <t>308-714-7</t>
  </si>
  <si>
    <t xml:space="preserve">Naphtha (petroleum), light steam-cracked, thermally treated
</t>
  </si>
  <si>
    <t>308-733-0</t>
  </si>
  <si>
    <t xml:space="preserve">Residues, steam cracked, thermally treated
</t>
  </si>
  <si>
    <t>202-679-0</t>
  </si>
  <si>
    <t>4-Tert-Butylphenol</t>
  </si>
  <si>
    <t>4-tert-butylphenol acts as an endocrine disruptor and has been reported as toxic to reproduction.  It has been widely found in the environment.</t>
  </si>
  <si>
    <t>Repr. 2
Skin Irrit. 2
Eye Dam. 1</t>
  </si>
  <si>
    <t xml:space="preserve"> 1-hydroxy-4-tert-butylbenzene; 2-(p-hydroxyphenyl)-2-methylpropane; 4-(1,1-dimethylethyl)phenol; 4-t-butylphenol; p-tert-butylphenol; 4-t-C4</t>
  </si>
  <si>
    <t>H361f
H315
H318</t>
  </si>
  <si>
    <t>Yes, in industrial effluents; In seawater and produced water (by-product of offshore oil processing), coastal waters, sediment.; In cereal; In indoor air and dust</t>
  </si>
  <si>
    <t>Surface coating resins, oils, rubber, soap, nitrocellulose, varnishes, Plastics, lubricating oil, glues;Motor oils, synthetic oils, lubricating oils, rubber, soaps, glues, rust preventives, paints.</t>
  </si>
  <si>
    <t>Monomer, antioxidant, intermediate, additive, adhesive, photostabilizers, vulcanizers, hardeners, anti-chaps.</t>
  </si>
  <si>
    <t>PC 19: Intermediate_x000D_
PC 1: Adhesives, sealants_x000D_
PC 32: Polymer preparations and compounds_x000D_
PC 9a: Coatings and paints, thinners, paint removes</t>
  </si>
  <si>
    <t xml:space="preserve">202-696-3
</t>
  </si>
  <si>
    <t>4-tert-butylbenzoic acid</t>
  </si>
  <si>
    <t>Repr. 1B
STOT RE 1
Acute Tox. 4</t>
  </si>
  <si>
    <t>H360F
H372
H302</t>
  </si>
  <si>
    <t>202-716-0</t>
  </si>
  <si>
    <t>nitrobenzene</t>
  </si>
  <si>
    <t>Acute Tox. 3  
Carc. 2  
STOT RE 1  
Repr. 1B  
Aquatic Chronic 3</t>
  </si>
  <si>
    <t xml:space="preserve"> Mononitrobenzene; MNB; Mirbane oil; Mono nitrobenzene</t>
  </si>
  <si>
    <t xml:space="preserve">H301  
H311  
H331  
H351  
H372  
H360F  
H412 </t>
  </si>
  <si>
    <t>401-500-5</t>
  </si>
  <si>
    <t>(methylenebis(4,1-phenylenazo(1-(3-(dimethylamino)propyl) -1,2-dihydro-6-hydroxy-4-methyl-2-oxopyridine-5,3-diyl))) -1,1'-dipyridinium dichloride dihydrochloride</t>
  </si>
  <si>
    <t xml:space="preserve"> CARTASOL GEEL M-GL CONC.; CARTASOL GELB M-GL FLSSIG (ZUBEREITUNG); CARTASOL GELB M-GL KONZ.; CARTASOL YELLOW M-GL CONC.; HM 2580</t>
  </si>
  <si>
    <t>402-660-9</t>
  </si>
  <si>
    <t>Dye K</t>
  </si>
  <si>
    <t xml:space="preserve"> Mixture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</si>
  <si>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</si>
  <si>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405-030-1</t>
  </si>
  <si>
    <t>Hydrazine bis(3-carboxy-4-hydroxybenzensulfonate)</t>
  </si>
  <si>
    <t xml:space="preserve">Acute Tox. 4 	
Skin Corr. 1B	
Skin Sens. 1	
Carc. 1B	
Aquatic Chronic 3	
</t>
  </si>
  <si>
    <t xml:space="preserve"> Hydrazinium-bis(3-carboxy-4-hydroxybenzenesulfonate); STABO-FIX</t>
  </si>
  <si>
    <t xml:space="preserve">H302	
H314	
H317	
H350	
H412	
</t>
  </si>
  <si>
    <t>412-790-8</t>
  </si>
  <si>
    <t>Vernetzer Tmag</t>
  </si>
  <si>
    <t>Carc. 1B
Muta. 2
STOT RE 2 *</t>
  </si>
  <si>
    <t xml:space="preserve"> Mixture of: ; N-[3-hydroxy-2-(2-methylacryloylaminomethoxy)propoxymethyl]-2-methylacrylamide; N-[2,3-bis-(2-methylacryloylaminomethoxy)propoxymethyl]-2-methylacrylamide; methacrylamide; 2-methyl-N-(2-methylacryloylaminomethoxymethyl)acrylamide; N-(2,3-dihydroxypropoxymethyl)-2-methylacrylamide</t>
  </si>
  <si>
    <t>H350
H341
H373 **</t>
  </si>
  <si>
    <t>414-850-9</t>
  </si>
  <si>
    <t>Hydrazine-tri-nitromethane</t>
  </si>
  <si>
    <t>Expl. 1.1 ****
Self-react. A
Carc. 1B
Acute Tox. 3 *
Acute Tox. 3 *
Skin Sens. 1</t>
  </si>
  <si>
    <t xml:space="preserve"> HNF; HYDRAZINIUM NITROFORMATE</t>
  </si>
  <si>
    <t>H201
H240
H350
H331
H301
H317</t>
  </si>
  <si>
    <t>420-580-2</t>
  </si>
  <si>
    <t>2-[2-hydroxy-3-(2-chlorophenyl)carbamoyl-1-naphthylazo]-7-[2-hydroxy-3-(3-methylphenyl)carbamoyl-1-naphthylazo]fluoren-9-one</t>
  </si>
  <si>
    <t>Repr. 1B
Aquatic Chronic 4</t>
  </si>
  <si>
    <t xml:space="preserve"> P-964</t>
  </si>
  <si>
    <t>H360D ***
H413</t>
  </si>
  <si>
    <t>421-550-1</t>
  </si>
  <si>
    <t>A mixture of: 1,3,5-tris(3-aminomethylphenyl)-1,3,5-(1H,3H,5H)-triazine-2,4,6-trione; a mixture of oligomers of 3,5-bis(3-aminomethylphenyl)-1-poly[3,5-bis(3-aminomethylphenyl)-2,4,6-trioxo-1,3,5-(1H,3H,5H)-triazin-1-yl]-1,3,5-(1H,3H,5H))-triazine-2,4,6-t</t>
  </si>
  <si>
    <t>Carc. 1B
Repr. 1B
Skin Sens. 1
Aquatic Chronic 3</t>
  </si>
  <si>
    <t>H350
H360D ***
H317
H412</t>
  </si>
  <si>
    <t>427-050-1</t>
  </si>
  <si>
    <t xml:space="preserve">reaction mass of: 4,7-bis(mercaptomethyl)-3,6,9-trithia-1,11-undecanedithiol; 
4,8-bis(mercaptomethyl)-3,6,9-trithia-1,11-undecanedithiol; 
5,7-bis(mercaptomethyl)-3,6,9-trithia-1,11-undecanedithiol
</t>
  </si>
  <si>
    <t>Repr. 1A
Skin Irrit. 2
Skin Sens. 1
Aquatic Acute 1
Aquatic Chronic 1</t>
  </si>
  <si>
    <t>H361f
H315
H317
H400
H410</t>
  </si>
  <si>
    <t>432-750-3</t>
  </si>
  <si>
    <t>O-hexyl-N-ethoxy carbonylthiocarbamate</t>
  </si>
  <si>
    <t>Carc. 1B
Muta. 1B
Acute Tox. 4 *
STOT RE 2 *
Skin Sens. 1
Aquatic Chronic 2</t>
  </si>
  <si>
    <t xml:space="preserve"> AERO 5460 PROMOTER</t>
  </si>
  <si>
    <t>H350
H340
H302
H373**
H317
H411</t>
  </si>
  <si>
    <t>435-960-3</t>
  </si>
  <si>
    <t>diethyl (2-(hydroxymethylcarbamoyl)ethyl)phosphonate</t>
  </si>
  <si>
    <t>Carc. 1B
Muta. 1B
Skin Sens. 1</t>
  </si>
  <si>
    <t xml:space="preserve"> methyl ethyl (2-(hydroxymethylcarbamoyl)ethyl)phosphonate; dimethyl (2-(hydroxymethylcarbamoyl)ethyl)phosphonate</t>
  </si>
  <si>
    <t>H350
H340
H317</t>
  </si>
  <si>
    <t>700-660-6</t>
  </si>
  <si>
    <t>Saponification and oxidation product of carnauba wax with acidic sodium dichromate solution</t>
  </si>
  <si>
    <t>700-720-1</t>
  </si>
  <si>
    <t xml:space="preserve">Saponification and oxidation product of carnauba wax with acidic sodium dichromate solution esterified with ethylene glycol
</t>
  </si>
  <si>
    <t>700-725-9</t>
  </si>
  <si>
    <t xml:space="preserve">Saponification and oxidation product of carnauba wax with acidic sodium dichromate solution esterified with 1-methyl-1,3-propanediol and subsequent saponification with calcium dihydroxide
</t>
  </si>
  <si>
    <t>reaction products of paraformaldehyde and 2- hydroxypropylamine (ratio 3:2);[formaldehyde released from 3,3'-methylenebis[5- methyloxazolidine] formaldehyde released from oxazolidin];[MBO]</t>
  </si>
  <si>
    <t>Carc. 1B Muta. 2Acute Tox. 4Acute Tox. 4STOT RE 2Skin Corr. 1C Eye Dam. 1 Skin Sens. 1AAquatic Chronic 2</t>
  </si>
  <si>
    <t>H350 H341 H332 H311 H302 H373(gastrointestin al tract, respiratory tract)H314 H318 H317 H411</t>
  </si>
  <si>
    <t>reaction products of paraformaldehyde with 2- hydroxypropylamine (ratio 1:1);[formaldehyde released from a,a,a-trimethyl-1,3,5-triazine- 1,3,5(2H,4H,6H)-triethanol];[HPT]</t>
  </si>
  <si>
    <t>H350 H341 H332 H302 H373(gastrointestin al tract, respiratory tract) H314  H318 H317 H411</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</si>
  <si>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</si>
  <si>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Carc 1B</t>
  </si>
  <si>
    <t>reaction mass of 2-ethylhexyl 10-ethyl-4,4-dioctyl-7-oxo-8-oxa-3,5-dithia-4-stannatetradecanoate and 2-ethylhexyl 10-ethyl-4-[[2-[(2-ethylhexyl)oxy]-2-oxoethyl]thio]-4-octyl-7-oxo-8-oxa-3,5-dithia-4-stannatetradecanoate (reaction mass of DOTE and MOTE). [Mixture of CAS# 15571-58-1 &amp; 27107-89-7 // EC# 239-622-4 &amp; 248-227-6]</t>
  </si>
  <si>
    <t xml:space="preserve">Substance is concluded to be a Reprotoxic substance SVHC by ECHA Member State Committee. </t>
  </si>
  <si>
    <t>Reprotoxic substance Candidate list</t>
  </si>
  <si>
    <t>5-sec-butyl-2-(2,4-dimethylcyclohex-3-en-1-yl)-5-methyl-1,3-dioxane [1], 5-sec-butyl-2-(4,6-dimethylcyclohex-3-en-1-yl)-5-methyl-1,3-dioxane [2] [covering any of the individual stereoisomers of [1] and [2] or any combination thereof, including CAS#: 117933-89-8, 186309-28-4, 343934-04-3, 343934-05-4, 676367-02-5, 676367-03-6, 676367-04-7, 676367-05-8,  676367-06-9, 676367-07-0, 676367-08-1, 676367-09-2]</t>
  </si>
  <si>
    <t xml:space="preserve">Substance is concluded to be a vPvB SVHC by ECHA Member State Committee. </t>
  </si>
  <si>
    <t>vPvB candidate list</t>
  </si>
  <si>
    <t>Carcinogenic</t>
  </si>
  <si>
    <t>Mutagenic</t>
  </si>
  <si>
    <t>Reprotoxic</t>
  </si>
  <si>
    <t>Entry no.</t>
  </si>
  <si>
    <t>Sunset Date</t>
  </si>
  <si>
    <t>1,6,7,8,9,14,15,16,17,17,18,18-Dodecachloropentacyclo[12.2.1.16,9.02,13.05,10]octadeca-7,15-diene (“Dechlorane Plus”™)</t>
  </si>
  <si>
    <t>Perfluorohexane-1-sulphonic acid and its salts</t>
  </si>
  <si>
    <t>4,4'-isopropylidenediphenol</t>
  </si>
  <si>
    <t>4-heptylphenol, branched and linear</t>
  </si>
  <si>
    <t>Nonadecafluorodecanoic acid (PFDA) and its sodium and ammonium salts</t>
  </si>
  <si>
    <t>Ammonium nonadecafluorodecanoate</t>
  </si>
  <si>
    <t>Nonadecafluorodecanoic acid</t>
  </si>
  <si>
    <t>Decanoic acid, nonadecafluoro-, sodium salt</t>
  </si>
  <si>
    <t>p-(1,1-dimethylpropyl)phenol</t>
  </si>
  <si>
    <t>Benzo[def]chrysene (Benzo[a]pyrene)</t>
  </si>
  <si>
    <t>2,4-di-tert-butyl-6-(5-chlorobenzotriazol-2-yl)phenol (UV-327)</t>
  </si>
  <si>
    <t>2-(2H-benzotriazol-2-yl)-4-(tert-butyl)-6-(sec-butyl)phenol (UV-350)</t>
  </si>
  <si>
    <t>Nitrobenzene</t>
  </si>
  <si>
    <t>Perfluorononan-1-oic-acid and its sodium and ammonium salts</t>
  </si>
  <si>
    <t>Perfluorononan-1-oic-acid</t>
  </si>
  <si>
    <t>Sodium salts of perfluorononan-1-oic-acid</t>
  </si>
  <si>
    <t>1,2-benzenedicarboxylic acid, di-C6-10-alkyl esters or mixed decyl and hexyl and octyl diesters</t>
  </si>
  <si>
    <t>1,2-Benzenedicarboxylic acid, mixed decyl and hexyl and octyl diesters</t>
  </si>
  <si>
    <t>1,2-Benzenedicarboxylic acid, di-C6-10-alkyl esters</t>
  </si>
  <si>
    <t>5-sec-butyl-2-(2,4-dimethylcyclohex-3-en-1-yl)-5-methyl-1,3-dioxane [1], 5-sec-butyl-2-(4,6-dimethylcyclohex-3-en-1-yl)-5-methyl-1,3-dioxane [2]</t>
  </si>
  <si>
    <t>5-sec-butyl-2-(4,6-dimethylcyclohex-3-en-1-yl)-5-methyl-1,3-dioxane</t>
  </si>
  <si>
    <t>5-sec-butyl-2-(2,4-dimethylcyclohex-3-en-1-yl)-5-methyl-1,3-dioxane</t>
  </si>
  <si>
    <t>2-(2H-benzotriazol-2-yl)-4,6-ditertpentylphenol (UV-328)</t>
  </si>
  <si>
    <t>2-benzotriazol-2-yl-4,6-di-tert-butylphenol (UV-320)</t>
  </si>
  <si>
    <t>2-ethylhexyl 10-ethyl-4,4-dioctyl-7-oxo-8-oxa-3,5-dithia-4-stannatetradecanoate (DOTE)</t>
  </si>
  <si>
    <t>Reaction mass of 2-ethylhexyl 10-ethyl-4,4-dioctyl-7-oxo-8-oxa-3,5-dithia-4-stannatetradecanoate and 2-ethylhexyl 10-ethyl-4-[[2-[(2-ethylhexyl)oxy]-2-oxoethyl]thio]-4-octyl-7-oxo-8-oxa-3,5-dithia-4-stannatetradecanoate (reaction mass of DOTE and MOTE)</t>
  </si>
  <si>
    <t>Sodium perborate, perboric acid, sodium salt</t>
  </si>
  <si>
    <t>Sodium perborate</t>
  </si>
  <si>
    <t>Perboric acid, sodium salt</t>
  </si>
  <si>
    <t>Sodium peroxometaborate</t>
  </si>
  <si>
    <t>Dihexyl phthalate</t>
  </si>
  <si>
    <t>Disodium 3,3'-[[1,1'-biphenyl]-4,4'-diylbis(azo)]bis(4-aminonaphthalene-1-sulphonate) (C.I. Direct Red 28)</t>
  </si>
  <si>
    <t>Disodium 4-amino-3-[[4'-[(2,4-diaminophenyl)azo][1,1'-biphenyl]-4-yl]azo] -5-hydroxy-6-(phenylazo)naphthalene-2,7-disulphonate (C.I. Direct Black 38)</t>
  </si>
  <si>
    <t>Imidazolidine-2-thione (2-imidazoline-2-thiol)</t>
  </si>
  <si>
    <t>Trixylyl phosphate</t>
  </si>
  <si>
    <t>4-Nonylphenol, branched and linear, ethoxylated</t>
  </si>
  <si>
    <t>Ammonium pentadecafluorooctanoate (APFO)</t>
  </si>
  <si>
    <t>Dipentyl phthalate (DPP)</t>
  </si>
  <si>
    <t>Pentadecafluorooctanoic acid (PFOA)</t>
  </si>
  <si>
    <t>1-bromopropane (n-propyl bromide)</t>
  </si>
  <si>
    <t>3-ethyl-2-methyl-2-(3-methylbutyl)-1,3-oxazolidine</t>
  </si>
  <si>
    <t>4,4'-oxydianiline and its salts</t>
  </si>
  <si>
    <t>4-(1,1,3,3-tetramethylbutyl)phenol, ethoxylated</t>
  </si>
  <si>
    <t>4-methyl-m-phenylenediamine (toluene-2,4-diamine)</t>
  </si>
  <si>
    <t>4-Nonylphenol, branched and linear</t>
  </si>
  <si>
    <t>6-methoxy-m-toluidine (p-cresidine)</t>
  </si>
  <si>
    <t>[Phthalato(2-)]dioxotrilead</t>
  </si>
  <si>
    <t>Acetic acid, lead salt, basic</t>
  </si>
  <si>
    <t>Bis(pentabromophenyl) ether (decabromodiphenyl ether) (DecaBDE)</t>
  </si>
  <si>
    <t>Cyclohexane-1,2-dicarboxylic anhydride</t>
  </si>
  <si>
    <t>cis-cyclohexane-1,2-dicarboxylic anhydride</t>
  </si>
  <si>
    <t>trans-cyclohexane-1,2-dicarboxylic anhydride</t>
  </si>
  <si>
    <t>Diazene-1,2-dicarboxamide (C,C'-azodi(formamide)) (ADCA)</t>
  </si>
  <si>
    <t>Dibutyltin dichloride (DBTC)</t>
  </si>
  <si>
    <t>Dinoseb (6-sec-butyl-2,4-dinitrophenol)</t>
  </si>
  <si>
    <t>Dioxobis(stearato)trilead</t>
  </si>
  <si>
    <t>Henicosafluoroundecanoic acid</t>
  </si>
  <si>
    <t>Heptacosafluorotetradecanoic acid</t>
  </si>
  <si>
    <t>Hexahydromethylphthalic anhydride</t>
  </si>
  <si>
    <t>Hexahydro-1-methylphthalic anhydride</t>
  </si>
  <si>
    <t>Hexahydro-4-methylphthalic anhydride</t>
  </si>
  <si>
    <t>Hexahydro-3-methylphthalic anhydride</t>
  </si>
  <si>
    <t>Methyloxirane (Propylene oxide)</t>
  </si>
  <si>
    <t>o-aminoazotoluene</t>
  </si>
  <si>
    <t>o-toluidine</t>
  </si>
  <si>
    <t>Pentacosafluorotridecanoic acid</t>
  </si>
  <si>
    <t>Tricosafluorododecanoic acid</t>
  </si>
  <si>
    <t>1,2-bis(2-methoxyethoxy)ethane (TEGDME,triglyme)</t>
  </si>
  <si>
    <t>1,2-dimethoxyethane,ethylene glycol dimethyl ether (EGDME)</t>
  </si>
  <si>
    <t>1,3,5-Tris(oxiran-2-ylmethyl)-1,3,5-triazinane-2,4,6-trione (TGIC)</t>
  </si>
  <si>
    <t>1,3,5-tris[(2S and 2R)-2,3-epoxypropyl]-1,3,5-triazine-2,4,6-(1H,3H,5H)-trione (β-TGIC)</t>
  </si>
  <si>
    <t>4,4'-bis(dimethylamino)-4''-(methylamino)trityl alcohol</t>
  </si>
  <si>
    <t>4,4'-bis(dimethylamino)benzophenone (Michler’s ketone)</t>
  </si>
  <si>
    <t>[4-[4,4'-bis(dimethylamino) benzhydrylidene]cyclohexa-2,5-dien-1-ylidene]dimethylammonium chloride (C.I. Basic Violet 3)</t>
  </si>
  <si>
    <t>[4-[[4-anilino-1-naphthyl][4-(dimethylamino)phenyl]methylene]cyclohexa-2,5-dien-1-ylidene] dimethylammonium chloride (C.I. Basic Blue 26)</t>
  </si>
  <si>
    <t>Diboron trioxide</t>
  </si>
  <si>
    <t>N,N,N',N'-tetramethyl-4,4'-methylenedianiline (Michler’s base)</t>
  </si>
  <si>
    <t>α,α-Bis[4-(dimethylamino)phenyl]-4 (phenylamino)naphthalene-1-methanol (C.I. Solvent Blue 4)</t>
  </si>
  <si>
    <t>2,2'-dichloro-4,4'-methylenedianiline</t>
  </si>
  <si>
    <t>2-Methoxyaniline, o-Anisidine</t>
  </si>
  <si>
    <t>Formaldehyde, oligomeric reaction products with aniline</t>
  </si>
  <si>
    <t>Pentazinc chromate octahydroxide</t>
  </si>
  <si>
    <t>Phenolphthalein</t>
  </si>
  <si>
    <t>1,2-Benzenedicarboxylic acid, di-C6-8-branched alkyl esters, C7-rich</t>
  </si>
  <si>
    <t>1,2-Benzenedicarboxylic acid, di-C7-11-branched and linear alkyl esters</t>
  </si>
  <si>
    <t>1-Methyl-2-pyrrolidone (NMP)</t>
  </si>
  <si>
    <t>Boric acid, crude natural</t>
  </si>
  <si>
    <t>Disodium tetraborate, anhydrous</t>
  </si>
  <si>
    <t>Tetraboron disodium heptaoxide, hydrate</t>
  </si>
  <si>
    <t>Anthracene oil, anthracene paste, distn. lights</t>
  </si>
  <si>
    <t>Anthracene oil, anthracene-low</t>
  </si>
  <si>
    <t>Diisobutyl phthalate</t>
  </si>
  <si>
    <t>Pitch, coal tar, high-temp.</t>
  </si>
  <si>
    <t>Tris(2-chloroethyl) phosphate</t>
  </si>
  <si>
    <t>4,4'- Diaminodiphenylmethane (MDA)</t>
  </si>
  <si>
    <t>5-tert-butyl-2,4,6-trinitro-m-xylene (Musk xylene)</t>
  </si>
  <si>
    <t>Alkanes, C10-13, chloro (Short Chain Chlorinated Paraffins)</t>
  </si>
  <si>
    <t>Benzyl butyl phthalate (BBP)</t>
  </si>
  <si>
    <t>Bis (2-ethylhexyl)phthalate (DEHP)</t>
  </si>
  <si>
    <t>Dibutyl phthalate (DBP)</t>
  </si>
  <si>
    <t>Hexabromocyclododecane (HBCDD)</t>
  </si>
  <si>
    <t>1,2,5,6,9,10-hexabromocyclodecane</t>
  </si>
  <si>
    <t>gamma-hexabromocyclododecane</t>
  </si>
  <si>
    <t>alpha-hexabromocyclododecane</t>
  </si>
  <si>
    <t>beta-hexabromocyclododecane</t>
  </si>
  <si>
    <t>56-55-3, 1718-53-2</t>
  </si>
  <si>
    <t>218-01-9, 1719-03-5</t>
  </si>
  <si>
    <t>80-05-7</t>
  </si>
  <si>
    <t>3108-42-7</t>
  </si>
  <si>
    <t>335-76-2</t>
  </si>
  <si>
    <t>3830-45-3</t>
  </si>
  <si>
    <t>201-280-9</t>
  </si>
  <si>
    <t>80-46-6</t>
  </si>
  <si>
    <t>50-32-8</t>
  </si>
  <si>
    <t>1120-71-4</t>
  </si>
  <si>
    <t>3864-99-1</t>
  </si>
  <si>
    <t>36437-37-3</t>
  </si>
  <si>
    <t>98-95-3</t>
  </si>
  <si>
    <t>-, 4149-60-4</t>
  </si>
  <si>
    <t>375-95-1</t>
  </si>
  <si>
    <t>-, 21049-39-8</t>
  </si>
  <si>
    <t>272-013-1</t>
  </si>
  <si>
    <t>68648-93-1</t>
  </si>
  <si>
    <t>271-094-0</t>
  </si>
  <si>
    <t>68515-51-5</t>
  </si>
  <si>
    <t>25973-55-1</t>
  </si>
  <si>
    <t>3846-71-7</t>
  </si>
  <si>
    <t>15571-58-1</t>
  </si>
  <si>
    <t>68515-50-4</t>
  </si>
  <si>
    <t>15120-21-5</t>
  </si>
  <si>
    <t>11138-47-9</t>
  </si>
  <si>
    <t>7632-04-4</t>
  </si>
  <si>
    <t>84-75-3</t>
  </si>
  <si>
    <t>573-58-0</t>
  </si>
  <si>
    <t>1937-37-7</t>
  </si>
  <si>
    <t>96-45-7</t>
  </si>
  <si>
    <t>25155-23-1</t>
  </si>
  <si>
    <t>3825-26-1</t>
  </si>
  <si>
    <t>7440-43-9</t>
  </si>
  <si>
    <t>131-18-0</t>
  </si>
  <si>
    <t>335-67-1</t>
  </si>
  <si>
    <t>84777-06-0</t>
  </si>
  <si>
    <t>629-14-1</t>
  </si>
  <si>
    <t>106-94-5</t>
  </si>
  <si>
    <t>143860-04-2</t>
  </si>
  <si>
    <t>838-88-0</t>
  </si>
  <si>
    <t>101-80-4</t>
  </si>
  <si>
    <t>60-09-3</t>
  </si>
  <si>
    <t>95-80-7</t>
  </si>
  <si>
    <t>120-71-8</t>
  </si>
  <si>
    <t>69011-06-9</t>
  </si>
  <si>
    <t>51404-69-4</t>
  </si>
  <si>
    <t>92-67-1</t>
  </si>
  <si>
    <t>1163-19-5</t>
  </si>
  <si>
    <t>13149-00-3</t>
  </si>
  <si>
    <t>85-42-7</t>
  </si>
  <si>
    <t>14166-21-3</t>
  </si>
  <si>
    <t>123-77-3</t>
  </si>
  <si>
    <t>683-18-1</t>
  </si>
  <si>
    <t>64-67-5</t>
  </si>
  <si>
    <t>605-50-5</t>
  </si>
  <si>
    <t>77-78-1</t>
  </si>
  <si>
    <t>88-85-7</t>
  </si>
  <si>
    <t>12578-12-0</t>
  </si>
  <si>
    <t>110-00-9</t>
  </si>
  <si>
    <t>2058-94-8</t>
  </si>
  <si>
    <t>376-06-7</t>
  </si>
  <si>
    <t>48122-14-1</t>
  </si>
  <si>
    <t>25550-51-0</t>
  </si>
  <si>
    <t>19438-60-9</t>
  </si>
  <si>
    <t>57110-29-9</t>
  </si>
  <si>
    <t>1317-36-8</t>
  </si>
  <si>
    <t>625-45-6</t>
  </si>
  <si>
    <t>75-56-9</t>
  </si>
  <si>
    <t>68-12-2</t>
  </si>
  <si>
    <t>79-16-3</t>
  </si>
  <si>
    <t>776297-69-9</t>
  </si>
  <si>
    <t>97-56-3</t>
  </si>
  <si>
    <t>95-53-4</t>
  </si>
  <si>
    <t>72629-94-8</t>
  </si>
  <si>
    <t>307-55-1</t>
  </si>
  <si>
    <t>1319-46-6</t>
  </si>
  <si>
    <t>112-49-2</t>
  </si>
  <si>
    <t>110-71-4</t>
  </si>
  <si>
    <t>2451-62-9</t>
  </si>
  <si>
    <t>59653-74-6</t>
  </si>
  <si>
    <t>561-41-1</t>
  </si>
  <si>
    <t>90-94-8</t>
  </si>
  <si>
    <t>548-62-9</t>
  </si>
  <si>
    <t>2580-56-5</t>
  </si>
  <si>
    <t>1303-86-2</t>
  </si>
  <si>
    <t>75-12-7</t>
  </si>
  <si>
    <t>101-61-1</t>
  </si>
  <si>
    <t>6786-83-0</t>
  </si>
  <si>
    <t>107-06-2</t>
  </si>
  <si>
    <t>101-14-4</t>
  </si>
  <si>
    <t>90-04-0</t>
  </si>
  <si>
    <t>140-66-9</t>
  </si>
  <si>
    <t>7778-39-4</t>
  </si>
  <si>
    <t>111-96-6</t>
  </si>
  <si>
    <t>117-82-8</t>
  </si>
  <si>
    <t>25214-70-4</t>
  </si>
  <si>
    <t>127-19-5</t>
  </si>
  <si>
    <t>49663-84-5</t>
  </si>
  <si>
    <t>77-09-8</t>
  </si>
  <si>
    <t>96-18-4</t>
  </si>
  <si>
    <t>71888-89-6</t>
  </si>
  <si>
    <t>68515-42-4</t>
  </si>
  <si>
    <t>872-50-4</t>
  </si>
  <si>
    <t>111-15-9</t>
  </si>
  <si>
    <t>302-01-2, 7803-57-8</t>
  </si>
  <si>
    <t>110-80-5</t>
  </si>
  <si>
    <t>109-86-4</t>
  </si>
  <si>
    <t>7789-09-5</t>
  </si>
  <si>
    <t>11113-50-1</t>
  </si>
  <si>
    <t>10043-35-3</t>
  </si>
  <si>
    <t>12179-04-3, 1303-96-4, 1330-43-4</t>
  </si>
  <si>
    <t>7789-00-6</t>
  </si>
  <si>
    <t>7778-50-9</t>
  </si>
  <si>
    <t>7775-11-3</t>
  </si>
  <si>
    <t>12267-73-1</t>
  </si>
  <si>
    <t>79-01-6</t>
  </si>
  <si>
    <t>79-06-1</t>
  </si>
  <si>
    <t>121-14-2</t>
  </si>
  <si>
    <t>90640-80-5</t>
  </si>
  <si>
    <t>90640-81-6</t>
  </si>
  <si>
    <t>91995-15-2</t>
  </si>
  <si>
    <t>91995-17-4</t>
  </si>
  <si>
    <t>90640-82-7</t>
  </si>
  <si>
    <t>84-69-5</t>
  </si>
  <si>
    <t>65996-93-2</t>
  </si>
  <si>
    <t>115-96-8</t>
  </si>
  <si>
    <t>101-77-9</t>
  </si>
  <si>
    <t>81-15-2</t>
  </si>
  <si>
    <t>85535-84-8</t>
  </si>
  <si>
    <t>120-12-7</t>
  </si>
  <si>
    <t>85-68-7</t>
  </si>
  <si>
    <t>117-81-7</t>
  </si>
  <si>
    <t>84-74-2</t>
  </si>
  <si>
    <t>3194-55-6</t>
  </si>
  <si>
    <t>134237-52-8</t>
  </si>
  <si>
    <t>25637-99-4</t>
  </si>
  <si>
    <t>134237-50-6</t>
  </si>
  <si>
    <t>134237-51-7</t>
  </si>
  <si>
    <t>10588-01-9, 7789-12-0</t>
  </si>
  <si>
    <t>vPvB (Article 57e)</t>
  </si>
  <si>
    <t>Carcinogenic (Article 57a)#PBT (Article 57d)#vPvB (Article 57e)</t>
  </si>
  <si>
    <t>Endocrine disrupting properties (Article 57(f) - environment)</t>
  </si>
  <si>
    <t>Toxic for reproduction (Article 57c)#Endocrine disrupting properties (Article 57(f) - environment)#Endocrine disrupting properties (Article 57(f) - human health)</t>
  </si>
  <si>
    <t>Toxic for reproduction (Article 57c)#PBT (Article 57d)</t>
  </si>
  <si>
    <t>Carcinogenic (Article 57a)#Mutagenic (Article 57b)#Toxic for reproduction (Article 57c)#PBT (Article 57d)#vPvB (Article 57e)</t>
  </si>
  <si>
    <t>Carcinogenic (Article 57a)</t>
  </si>
  <si>
    <t>Toxic for reproduction (Article 57c)</t>
  </si>
  <si>
    <t>PBT (Article 57d)#vPvB (Article 57e)</t>
  </si>
  <si>
    <t>Carcinogenic (Article 57a)#Mutagenic (Article 57b)</t>
  </si>
  <si>
    <t>Respiratory sensitising properties (Article 57(f) - human health)</t>
  </si>
  <si>
    <t>Mutagenic (Article 57b)</t>
  </si>
  <si>
    <t>Carcinogenic (Article 57a)#Toxic for reproduction (Article 57c)</t>
  </si>
  <si>
    <t>Carcinogenic (Article 57a)#Mutagenic (Article 57b)#Toxic for reproduction (Article 57c)</t>
  </si>
  <si>
    <t>Carcinogenic (Article 57a)#Mutagenic (Article 57b)#PBT (Article 57d)#vPvB (Article 57e)</t>
  </si>
  <si>
    <t>Toxic for reproduction (Article 57c)#Endocrine disrupting properties (Article 57(f) - human health)</t>
  </si>
  <si>
    <t>PBT (Article 57d)</t>
  </si>
  <si>
    <t>4,4’- Diaminodiphenylmethane (MDA)</t>
  </si>
  <si>
    <t>Bis(2-ethylhexyl) phthalate (DEHP)</t>
  </si>
  <si>
    <t>Diisobutyl phthalate (DIBP)</t>
  </si>
  <si>
    <t>2,4-dinitrotoluene (2,4-DNT)</t>
  </si>
  <si>
    <t>1,2-dichloroethane (EDC)</t>
  </si>
  <si>
    <t>2,2'-dichloro-4,4'-methylenedianiline (MOCA)</t>
  </si>
  <si>
    <t>21/08/2014</t>
  </si>
  <si>
    <t>21/08/2015</t>
  </si>
  <si>
    <t>21/02/2015</t>
  </si>
  <si>
    <t>21/04/2016</t>
  </si>
  <si>
    <t>21/09/2017</t>
  </si>
  <si>
    <t>22/08/2017</t>
  </si>
  <si>
    <t>22/11/2017</t>
  </si>
  <si>
    <t>04/07/2020</t>
  </si>
  <si>
    <t>04/10/2020</t>
  </si>
  <si>
    <t>04/01/2021</t>
  </si>
  <si>
    <t>Polychlorinated terphenyls (PCTs)</t>
  </si>
  <si>
    <t>Chloroethene, Chloroethylene (Vinyl chloride)</t>
  </si>
  <si>
    <t>Liquid substances or mixtures which are regarded as dangerous in accordance with Directive 1999/45/EC or are fulfilling the criteria for any of the following hazard classes or categories set out in Annex I to Regulation (EC) No 1272/2008 (See group members):</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</si>
  <si>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</si>
  <si>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</si>
  <si>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</si>
  <si>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</si>
  <si>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</si>
  <si>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Amosite</t>
  </si>
  <si>
    <t>Tris(aziridinyl)phosphinoxide</t>
  </si>
  <si>
    <t>Polybromobiphenyls, Polybrominatedbiphenyls (PBB)</t>
  </si>
  <si>
    <t>o-Nitrobenzaldehyde</t>
  </si>
  <si>
    <t>Benzidine and / or its derivatives</t>
  </si>
  <si>
    <t>Soap bark powder (Quillaja saponaria) and its derivatives containing saponines</t>
  </si>
  <si>
    <t>Powder of the roots of Veratrum album and Veratrum nigrum</t>
  </si>
  <si>
    <t>Wood powder</t>
  </si>
  <si>
    <t>Powder of the roots of Helleborus viridis and Helleborus niger</t>
  </si>
  <si>
    <t>Ammonium polysulphide</t>
  </si>
  <si>
    <t>Ammonium sulphide</t>
  </si>
  <si>
    <t>Ammonium hydrogen sulphide</t>
  </si>
  <si>
    <t>Volatile esters of bromoacetic acids</t>
  </si>
  <si>
    <t>Butyl bromoacetate</t>
  </si>
  <si>
    <t>Propyl bromoacetate</t>
  </si>
  <si>
    <t>Ethyl bromoacetate</t>
  </si>
  <si>
    <t>Methyl bromoacetate</t>
  </si>
  <si>
    <t>2-naphthylamine and its salts</t>
  </si>
  <si>
    <t>Salts of 2-naphthylamine</t>
  </si>
  <si>
    <t>Salts of benzidine</t>
  </si>
  <si>
    <t>Benzidine</t>
  </si>
  <si>
    <t>4-Nitrobiphenyl</t>
  </si>
  <si>
    <t>4-Aminobiphenyl xenylamine and its salts</t>
  </si>
  <si>
    <t>4-Aminobiphenyl xenylamine</t>
  </si>
  <si>
    <t>Roxarsone</t>
  </si>
  <si>
    <t>Pentachlorophenol and its salts and esters</t>
  </si>
  <si>
    <t>Pentachlorophenyl N-[[(4-methoxyphenyl)methoxy]carbonyl]-L-serinate</t>
  </si>
  <si>
    <t>Pentachlorophenol</t>
  </si>
  <si>
    <t>Sodium pentachlorophenolate</t>
  </si>
  <si>
    <t>Zinc bis(pentachlorophenolate)</t>
  </si>
  <si>
    <t>Pentachlorophenol esters</t>
  </si>
  <si>
    <t>Perchlorophenyl S-benzyl-N-(benzyloxycarbonyl)-L-cysteinate</t>
  </si>
  <si>
    <t>Perchlorophenyl 5-oxo-L-prolinate</t>
  </si>
  <si>
    <t>Pentachlorophenyl laurate</t>
  </si>
  <si>
    <t>Potassium pentachlorophenolate</t>
  </si>
  <si>
    <t>N2-benzyl pentachlorophenyl N2-carboxy-L-(2-aminoglutaramate)</t>
  </si>
  <si>
    <t>Perchlorophenyl N-(benzyloxycarbonyl)-L-isoleucinate</t>
  </si>
  <si>
    <t>Pentachlorophenol salts</t>
  </si>
  <si>
    <t>Monomethyl — tetrachlorodiphenyl methane Trade name: Ugilec 141</t>
  </si>
  <si>
    <t>Monomethyl-dichloro-diphenyl methane Trade name: Ugilec 121, Ugilec 21</t>
  </si>
  <si>
    <t>Monomethyl-dibromo-diphenyl methane bromobenzylbromotoluene, mixture of isomers Trade name: DBBT</t>
  </si>
  <si>
    <t>Low temperature tar oil, alkaline; extract residues (coal), low temperature coal tar alkaline</t>
  </si>
  <si>
    <t>Tar acids, coal, crude; crude phenols</t>
  </si>
  <si>
    <t>Distillates (coal tar), upper; heavy anthracene oil</t>
  </si>
  <si>
    <t>Creosote oil; wash oil</t>
  </si>
  <si>
    <t>Creosote; wash oil</t>
  </si>
  <si>
    <t>Creosote oil, acenaphthene fraction; wash oil</t>
  </si>
  <si>
    <t>Creosote, wood</t>
  </si>
  <si>
    <t>Distillates (coal tar), naphthalene oils; naphthalene oil</t>
  </si>
  <si>
    <t>Chloroform</t>
  </si>
  <si>
    <t>1,1,2-Trichloroethane</t>
  </si>
  <si>
    <t>1,1,2,2-Tetrachloroethane</t>
  </si>
  <si>
    <t>1,1,1,2-Tetrachloroethane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</si>
  <si>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</si>
  <si>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</si>
  <si>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Regulation (EC) No 1272/2008 or not</t>
  </si>
  <si>
    <t>Hexachloroethane</t>
  </si>
  <si>
    <t>Azocolourants and Azodyes</t>
  </si>
  <si>
    <t>Diphenylether, octabromo derivative C12H2Br8O</t>
  </si>
  <si>
    <t>Nonylphenol ethoxylates (C2H4O)nC15H24O</t>
  </si>
  <si>
    <t>Nonylphenol C6H4(OH)C9H19</t>
  </si>
  <si>
    <t>Nonylphenol, branched, ethoxylated, phosphated</t>
  </si>
  <si>
    <t>Isononylphenol, ethoxylated</t>
  </si>
  <si>
    <t>Toluene</t>
  </si>
  <si>
    <t>Trichlorobenzene</t>
  </si>
  <si>
    <t>Polycyclic-aromatic hydrocarbons (PAH)</t>
  </si>
  <si>
    <t>Benzo[a]pyrene (BaP)</t>
  </si>
  <si>
    <t>Dibenzo[a,h]anthracene (DBAhA)</t>
  </si>
  <si>
    <t>Benzo[a]anthracene (BaA)</t>
  </si>
  <si>
    <t>Chrysen (CHR)</t>
  </si>
  <si>
    <t>Benzo[j]fluoranthene (BjFA)</t>
  </si>
  <si>
    <t>Benzo[b]fluoranthene (BbFA)</t>
  </si>
  <si>
    <t>Benzo[k]fluoranthene (BkFA)</t>
  </si>
  <si>
    <t>Benzo[e]pyrene (BeP)</t>
  </si>
  <si>
    <t>The following phthalates (or other CAS and EC numbers covering the substance) (See group members) [Entry 51]</t>
  </si>
  <si>
    <t>Bis (2-ethylhexyl) phthalate (DEHP)</t>
  </si>
  <si>
    <t>The following phthalates (or other CAS and EC numbers covering the substance) (See group members) [Entry 52]</t>
  </si>
  <si>
    <t>1,2-Benzenedicarboxylic acid, di-C8-10-branched alkyl esters, C9-rich</t>
  </si>
  <si>
    <t>1,2-Benzenedicarboxylic acid, di-C9-11-branched alkyl esters, C10-rich</t>
  </si>
  <si>
    <t>Di-“isononyl” phthalate (DINP)</t>
  </si>
  <si>
    <t>Di-“isodecyl” phthalate (DIDP)</t>
  </si>
  <si>
    <t>Di-n-octyl phthalate (DNOP)</t>
  </si>
  <si>
    <t>2-(2-methoxyethoxy)ethanol (DEGME)</t>
  </si>
  <si>
    <t>2-(2-butoxyethoxy)ethanol (DEGBE)</t>
  </si>
  <si>
    <t>Methylenediphenyl diisocyanate (MDI) including the following specific isomers (See group members):</t>
  </si>
  <si>
    <t>2,2’-Methylenediphenyl diisocyanate</t>
  </si>
  <si>
    <t>Methylenediphenyl diisocyanate (MDI)</t>
  </si>
  <si>
    <t>4,4’-Methylenediphenyl diisocyanate</t>
  </si>
  <si>
    <t>2,4’-Methylenediphenyl diisocyanate</t>
  </si>
  <si>
    <t>Cyclohexane</t>
  </si>
  <si>
    <t>Ammonium nitrate (AN)</t>
  </si>
  <si>
    <t>Dichloromethane</t>
  </si>
  <si>
    <t>Dimethylfumarate (DMF)</t>
  </si>
  <si>
    <t>1,4-Dichlorobenzene</t>
  </si>
  <si>
    <t>Bis(pentabromophenyl)ether (decaBDE)</t>
  </si>
  <si>
    <t>Perfluorooctanoic acid (PFOA) and its salts</t>
  </si>
  <si>
    <t xml:space="preserve">Octamethylcyclotetrasiloxane (D4) </t>
    <phoneticPr fontId="2" type="noConversion"/>
  </si>
  <si>
    <t>Decamethylcyclopentasiloxane (D5)</t>
    <phoneticPr fontId="2" type="noConversion"/>
  </si>
  <si>
    <t>75-01-4</t>
  </si>
  <si>
    <t>126-72-7</t>
  </si>
  <si>
    <t>71-43-2</t>
  </si>
  <si>
    <t>77536-66-4</t>
  </si>
  <si>
    <t>77536-68-6</t>
  </si>
  <si>
    <t>12001-28-4</t>
  </si>
  <si>
    <t>12001-29-5, 132207-32-0</t>
  </si>
  <si>
    <t>12172-73-5</t>
  </si>
  <si>
    <t>77536-67-5</t>
  </si>
  <si>
    <t>545-55-1</t>
  </si>
  <si>
    <t>59536-65-1</t>
  </si>
  <si>
    <t>552-89-6</t>
  </si>
  <si>
    <t>68990-67-0</t>
  </si>
  <si>
    <t>9080-17-5</t>
  </si>
  <si>
    <t>12135-76-1</t>
  </si>
  <si>
    <t>12124-99-1</t>
  </si>
  <si>
    <t>18991-98-5</t>
  </si>
  <si>
    <t>35223-80-4</t>
  </si>
  <si>
    <t>105-36-2</t>
  </si>
  <si>
    <t>96-32-2</t>
  </si>
  <si>
    <t>91-59-8</t>
  </si>
  <si>
    <t>612-52-2</t>
  </si>
  <si>
    <t>553-00-4</t>
  </si>
  <si>
    <t>92-87-5</t>
  </si>
  <si>
    <t>92-93-3</t>
  </si>
  <si>
    <t>7439-97-6</t>
  </si>
  <si>
    <t>121-19-7</t>
  </si>
  <si>
    <t>7440-38-2</t>
  </si>
  <si>
    <t>23234-97-1</t>
  </si>
  <si>
    <t>87-86-5</t>
  </si>
  <si>
    <t>131-52-2</t>
  </si>
  <si>
    <t>2917-32-0</t>
  </si>
  <si>
    <t>13673-54-6</t>
  </si>
  <si>
    <t>28990-85-4</t>
  </si>
  <si>
    <t>3772-94-9</t>
  </si>
  <si>
    <t>7778-73-6</t>
  </si>
  <si>
    <t>13673-51-3</t>
  </si>
  <si>
    <t>13673-53-5</t>
  </si>
  <si>
    <t>76253-60-6</t>
  </si>
  <si>
    <t>99688-47-8</t>
  </si>
  <si>
    <t>7440-02-0</t>
  </si>
  <si>
    <t>122384-78-5</t>
  </si>
  <si>
    <t>65996-85-2</t>
  </si>
  <si>
    <t>65996-91-0</t>
  </si>
  <si>
    <t>61789-28-4</t>
  </si>
  <si>
    <t>8001-58-9</t>
  </si>
  <si>
    <t>90640-84-9</t>
  </si>
  <si>
    <t>8021-39-4</t>
  </si>
  <si>
    <t>84650-04-4</t>
  </si>
  <si>
    <t>67-66-3</t>
  </si>
  <si>
    <t>79-00-5</t>
  </si>
  <si>
    <t>79-34-5</t>
  </si>
  <si>
    <t>630-20-6</t>
  </si>
  <si>
    <t>76-01-7</t>
  </si>
  <si>
    <t>75-35-4</t>
  </si>
  <si>
    <t>67-72-1</t>
  </si>
  <si>
    <t>25154-52-3</t>
  </si>
  <si>
    <t>9016-45-9</t>
  </si>
  <si>
    <t>26027-38-3</t>
  </si>
  <si>
    <t>68412-53-3</t>
  </si>
  <si>
    <t>127087-87-0</t>
  </si>
  <si>
    <t>37205-87-1</t>
  </si>
  <si>
    <t>68412-54-4</t>
  </si>
  <si>
    <t>108-88-3</t>
  </si>
  <si>
    <t>120-82-1</t>
  </si>
  <si>
    <t>53-70-3</t>
  </si>
  <si>
    <t>56-55-3</t>
  </si>
  <si>
    <t>218-01-9</t>
  </si>
  <si>
    <t>205-82-3</t>
  </si>
  <si>
    <t>205-99-2</t>
  </si>
  <si>
    <t>207-08-9</t>
  </si>
  <si>
    <t>192-97-2</t>
  </si>
  <si>
    <t>68515-48-0</t>
  </si>
  <si>
    <t>68515-49-1</t>
  </si>
  <si>
    <t>28553-12-0</t>
  </si>
  <si>
    <t>26761-40-0</t>
  </si>
  <si>
    <t>117-84-0</t>
  </si>
  <si>
    <t>111-77-3</t>
  </si>
  <si>
    <t>112-34-5</t>
  </si>
  <si>
    <t>2536-05-2</t>
  </si>
  <si>
    <t>26447-40-5</t>
  </si>
  <si>
    <t>101-68-8</t>
  </si>
  <si>
    <t>5873-54-1</t>
  </si>
  <si>
    <t>110-82-7</t>
  </si>
  <si>
    <t>6484-52-2</t>
  </si>
  <si>
    <t>75-09-2</t>
  </si>
  <si>
    <t>624-49-7</t>
  </si>
  <si>
    <t>7439-92-1</t>
  </si>
  <si>
    <t>106-46-7</t>
  </si>
  <si>
    <t xml:space="preserve">556-67-2 </t>
    <phoneticPr fontId="2" type="noConversion"/>
  </si>
  <si>
    <t xml:space="preserve">541-02-6 </t>
    <phoneticPr fontId="2" type="noConversion"/>
  </si>
  <si>
    <t>208-892-5</t>
  </si>
  <si>
    <t>209-025-3</t>
  </si>
  <si>
    <t>273-620-4</t>
  </si>
  <si>
    <t>232-989-1</t>
  </si>
  <si>
    <t>235-223-4</t>
  </si>
  <si>
    <t>235-184-3</t>
  </si>
  <si>
    <t>242-729-9</t>
  </si>
  <si>
    <t>203-290-9</t>
  </si>
  <si>
    <t>202-499-2</t>
  </si>
  <si>
    <t>204-453-7</t>
  </si>
  <si>
    <t>245-508-5</t>
  </si>
  <si>
    <t>205-025-2</t>
  </si>
  <si>
    <t>220-847-1</t>
  </si>
  <si>
    <t>237-157-1</t>
  </si>
  <si>
    <t>249-360-2</t>
  </si>
  <si>
    <t>223-220-0</t>
  </si>
  <si>
    <t>231-911-3</t>
  </si>
  <si>
    <t>237-155-0</t>
  </si>
  <si>
    <t>237-156-6</t>
  </si>
  <si>
    <t>310-191-5</t>
  </si>
  <si>
    <t>266-019-3</t>
  </si>
  <si>
    <t>266-026-1</t>
  </si>
  <si>
    <t>263-047-8</t>
  </si>
  <si>
    <t>232-287-5</t>
  </si>
  <si>
    <t>232-419-1</t>
  </si>
  <si>
    <t>283-484-8</t>
  </si>
  <si>
    <t>200-663-8</t>
  </si>
  <si>
    <t>201-166-9</t>
  </si>
  <si>
    <t>201-197-8</t>
  </si>
  <si>
    <t>200-925-1</t>
  </si>
  <si>
    <t>200-864-0</t>
  </si>
  <si>
    <t>200-666-4</t>
  </si>
  <si>
    <t>614-460-0</t>
  </si>
  <si>
    <t>609-346-2</t>
  </si>
  <si>
    <t>203-625-9</t>
  </si>
  <si>
    <t>271-091-4</t>
  </si>
  <si>
    <t>247-977-1</t>
  </si>
  <si>
    <t>203-906-6</t>
  </si>
  <si>
    <t>203-961-6</t>
  </si>
  <si>
    <t>219-799-4</t>
  </si>
  <si>
    <t>247-714-0</t>
  </si>
  <si>
    <t>202-966-0</t>
  </si>
  <si>
    <t>227-534-9</t>
  </si>
  <si>
    <t>203-806-2</t>
  </si>
  <si>
    <t>229-347-8</t>
  </si>
  <si>
    <t>200-838-9</t>
  </si>
  <si>
    <t>210-849-0</t>
  </si>
  <si>
    <t>203-400-5</t>
  </si>
  <si>
    <t xml:space="preserve">209-136-7 </t>
    <phoneticPr fontId="2" type="noConversion"/>
  </si>
  <si>
    <t xml:space="preserve"> 208-764-9 </t>
    <phoneticPr fontId="2" type="noConversion"/>
  </si>
  <si>
    <t>01</t>
  </si>
  <si>
    <t>02</t>
  </si>
  <si>
    <t>03</t>
  </si>
  <si>
    <t>04</t>
  </si>
  <si>
    <t>05</t>
  </si>
  <si>
    <t>06</t>
  </si>
  <si>
    <t>07</t>
  </si>
  <si>
    <t>08</t>
  </si>
  <si>
    <t>09</t>
  </si>
  <si>
    <t>10</t>
  </si>
  <si>
    <t>11</t>
  </si>
  <si>
    <t>12</t>
  </si>
  <si>
    <t>13</t>
  </si>
  <si>
    <t>14</t>
  </si>
  <si>
    <t>15</t>
  </si>
  <si>
    <t>18</t>
  </si>
  <si>
    <t>19</t>
  </si>
  <si>
    <t>20</t>
  </si>
  <si>
    <t>21</t>
  </si>
  <si>
    <t>22</t>
  </si>
  <si>
    <t>23</t>
  </si>
  <si>
    <t>24</t>
  </si>
  <si>
    <t>25</t>
  </si>
  <si>
    <t>26</t>
  </si>
  <si>
    <t>27</t>
  </si>
  <si>
    <t>31</t>
  </si>
  <si>
    <t>32</t>
  </si>
  <si>
    <t>34</t>
  </si>
  <si>
    <t>35</t>
  </si>
  <si>
    <t>36</t>
  </si>
  <si>
    <t>37</t>
  </si>
  <si>
    <t>38</t>
  </si>
  <si>
    <t>40</t>
  </si>
  <si>
    <t>41</t>
  </si>
  <si>
    <t>43</t>
  </si>
  <si>
    <t>45</t>
  </si>
  <si>
    <t>46</t>
  </si>
  <si>
    <t>46a</t>
  </si>
  <si>
    <t>48</t>
  </si>
  <si>
    <t>49</t>
  </si>
  <si>
    <t>50</t>
  </si>
  <si>
    <t>51</t>
  </si>
  <si>
    <t>52</t>
  </si>
  <si>
    <t>54</t>
  </si>
  <si>
    <t>55</t>
  </si>
  <si>
    <t>56</t>
  </si>
  <si>
    <t>57</t>
  </si>
  <si>
    <t>58</t>
  </si>
  <si>
    <t>59</t>
  </si>
  <si>
    <t>60</t>
  </si>
  <si>
    <t>61</t>
  </si>
  <si>
    <t>64</t>
  </si>
  <si>
    <t>REACH Restricted Substances List in Excel Table (REACH Annex XVII)</t>
    <phoneticPr fontId="2" type="noConversion"/>
  </si>
  <si>
    <r>
      <t xml:space="preserve">Database contains </t>
    </r>
    <r>
      <rPr>
        <b/>
        <sz val="10"/>
        <rFont val="Arial"/>
        <family val="2"/>
      </rPr>
      <t>66</t>
    </r>
    <r>
      <rPr>
        <sz val="11"/>
        <color theme="1"/>
        <rFont val="Calibri"/>
        <family val="2"/>
        <scheme val="minor"/>
      </rPr>
      <t xml:space="preserve"> valid substances/entries (Last updated by Mr Little Pro on </t>
    </r>
    <r>
      <rPr>
        <b/>
        <sz val="10"/>
        <rFont val="Arial"/>
        <family val="2"/>
      </rPr>
      <t>17 Jan 2018</t>
    </r>
    <r>
      <rPr>
        <sz val="11"/>
        <color theme="1"/>
        <rFont val="Calibri"/>
        <family val="2"/>
        <scheme val="minor"/>
      </rPr>
      <t>). Entry 33, 39 and 42 have been deleted due to REACH updates.</t>
    </r>
  </si>
  <si>
    <t>https://www.chemsafetypro.com</t>
  </si>
  <si>
    <t>EC no.</t>
  </si>
  <si>
    <t>CAS no.</t>
  </si>
  <si>
    <t>Restriction Conditions</t>
    <phoneticPr fontId="2" type="noConversion"/>
  </si>
  <si>
    <t>https://echa.europa.eu/documents/10162/3fd87368-345a-4b56-b545-53b2b8d4aa8c</t>
  </si>
  <si>
    <t>https://echa.europa.eu/documents/10162/a7ed88f5-3b13-46ef-8fb7-dbb08087cfeb</t>
  </si>
  <si>
    <t>https://echa.europa.eu/documents/10162/fcde7e63-fd67-4bce-91f6-9e810dfb0f76</t>
  </si>
  <si>
    <t>https://echa.europa.eu/documents/10162/c05269fe-1ecd-4186-9534-aaec4e15e0f1</t>
  </si>
  <si>
    <t>https://echa.europa.eu/documents/10162/59f436ca-8afa-4adf-b108-27d7bc8a7751</t>
  </si>
  <si>
    <t>https://echa.europa.eu/documents/10162/f1e9fa54-53f9-4896-a4dd-4bc260b5c319</t>
  </si>
  <si>
    <t>https://echa.europa.eu/documents/10162/48077533-21cf-40dc-a8a8-d32408b8cda4</t>
  </si>
  <si>
    <t>https://echa.europa.eu/documents/10162/bdd717aa-7466-40ce-8a46-08c83ecc3aeb</t>
  </si>
  <si>
    <t>https://echa.europa.eu/documents/10162/bc246292-b01b-4203-90b7-a4ba81a6780b</t>
  </si>
  <si>
    <t>https://echa.europa.eu/documents/10162/1c454ceb-4a7e-4d11-bde6-59bb4bfe7bb5</t>
  </si>
  <si>
    <t>https://echa.europa.eu/documents/10162/b515d01c-ab18-44a6-9ada-72529f1573ed</t>
  </si>
  <si>
    <t>https://echa.europa.eu/documents/10162/1435a321-63c2-4baf-b325-1fb4bf29d950</t>
  </si>
  <si>
    <t>https://echa.europa.eu/documents/10162/c3f76361-78fe-4e74-89f2-bdbbb34083d4</t>
  </si>
  <si>
    <t>https://echa.europa.eu/documents/10162/4abe7020-a86a-409c-87ac-22ae2c89b500</t>
  </si>
  <si>
    <t>https://echa.europa.eu/documents/10162/0e1cbf82-fe57-4c3b-97a4-0917ad8f212c</t>
  </si>
  <si>
    <t>https://echa.europa.eu/documents/10162/a798c758-371f-41e5-a38d-5f8dc9ba739d</t>
  </si>
  <si>
    <t>https://echa.europa.eu/documents/10162/f92b0bfe-82ca-4a4d-b618-c674065c9d9e</t>
  </si>
  <si>
    <t>https://echa.europa.eu/documents/10162/1d81010a-17e1-4026-b01c-70f647c7356b</t>
  </si>
  <si>
    <t>https://echa.europa.eu/documents/10162/08960286-ad89-47b1-a538-7f4c8d7d9074</t>
  </si>
  <si>
    <t>https://echa.europa.eu/documents/10162/47ff2539-e5fc-48e4-9136-1ded27dda4fc</t>
  </si>
  <si>
    <t>https://echa.europa.eu/documents/10162/3bbeb1d6-82f7-42b0-9e4c-d8ea9db7ddd3</t>
  </si>
  <si>
    <t>https://echa.europa.eu/documents/10162/3a704004-7613-4635-8f97-d5e06a3dd860</t>
  </si>
  <si>
    <t>https://echa.europa.eu/documents/10162/b6152d9d-052a-4f8c-849f-661fa4b39e99</t>
  </si>
  <si>
    <t>https://echa.europa.eu/documents/10162/efce8a7e-d8cb-4ab3-a266-80e92c515780</t>
  </si>
  <si>
    <t>https://echa.europa.eu/documents/10162/0eaea875-9f18-4164-98af-a46ee96b6493</t>
  </si>
  <si>
    <t>https://echa.europa.eu/documents/10162/29afaaf7-80f9-41a5-bf70-6bea78773e65</t>
  </si>
  <si>
    <t>https://echa.europa.eu/documents/10162/47239303-dea1-4d12-8a2f-b95bc7c5f1b8</t>
  </si>
  <si>
    <t>https://echa.europa.eu/documents/10162/1334f4e4-caf0-4473-b5f9-f8a8d17c5c57</t>
  </si>
  <si>
    <t>https://echa.europa.eu/documents/10162/81999653-d3c7-4f71-88a3-2c9373b12d52</t>
  </si>
  <si>
    <t>https://echa.europa.eu/documents/10162/6f65910f-f80b-41c3-9c15-026731e4c03d</t>
  </si>
  <si>
    <t>https://echa.europa.eu/documents/10162/ce525a61-dbc8-4847-965f-db4f6136d5b5</t>
  </si>
  <si>
    <t>https://echa.europa.eu/documents/10162/b91a8a69-f38e-4a35-ab7d-e475e5926988</t>
  </si>
  <si>
    <t>https://echa.europa.eu/documents/10162/7dcd73a4-e80d-47c5-ba0a-a5f4361bf4b1</t>
  </si>
  <si>
    <t>https://echa.europa.eu/documents/10162/f28ce048-676d-4d17-b939-0c08e9a0db9f</t>
  </si>
  <si>
    <t>https://echa.europa.eu/documents/10162/fa5ae031-f3bb-41c5-87d2-dde74ccc4d56</t>
  </si>
  <si>
    <t>https://echa.europa.eu/documents/10162/176064a8-0896-4124-87e1-75cdf2008d59</t>
  </si>
  <si>
    <t>https://echa.europa.eu/documents/10162/0e5f0f56-f1c1-4c13-86d2-6ede98a1f85f</t>
  </si>
  <si>
    <t>https://echa.europa.eu/documents/10162/57096439-2ddd-4f14-b832-85181a09f595</t>
  </si>
  <si>
    <t>https://echa.europa.eu/documents/10162/c0b7baea-d2d6-4fa5-86b8-c322ab573d8f</t>
  </si>
  <si>
    <t>https://echa.europa.eu/documents/10162/9e666f9e-efe4-4fc5-ac35-66c557bcc0dc</t>
  </si>
  <si>
    <t>https://echa.europa.eu/documents/10162/46cb2ae0-ee6b-4319-8604-b5b1d4a41d53</t>
  </si>
  <si>
    <t>https://echa.europa.eu/documents/10162/ca2ec609-0177-402a-911f-6ac524275d6e</t>
  </si>
  <si>
    <t>https://echa.europa.eu/documents/10162/0dab7a72-084b-4460-a8ea-74b9f40b1e35</t>
  </si>
  <si>
    <t>https://echa.europa.eu/documents/10162/0ea58491-bb76-4a47-b1d2-36faa1e0f290</t>
  </si>
  <si>
    <t>https://echa.europa.eu/documents/10162/701f6c15-98ec-4611-ac63-35fcca2e4047</t>
  </si>
  <si>
    <t>https://echa.europa.eu/documents/10162/f9d87b89-5870-483f-bd8a-a5cfe18095cd</t>
  </si>
  <si>
    <t>https://echa.europa.eu/documents/10162/f4a325ee-70ff-4324-ab82-b9cf29c54018</t>
  </si>
  <si>
    <t>https://echa.europa.eu/documents/10162/370b5de7-9507-f1b4-edc6-80ef2e5cd781</t>
  </si>
  <si>
    <t>https://echa.europa.eu/documents/10162/ac3aefaa-3cf1-1af4-3315-764f1ce4c7ba</t>
  </si>
  <si>
    <t>https://echa.europa.eu/documents/10162/7a04b630-e00a-a9c5-bc85-0de793f6643c</t>
  </si>
  <si>
    <t>http://eur-lex.europa.eu/legal-content/EN/TXT/PDF/?uri=CELEX:32018R0035&amp;from=EN</t>
    <phoneticPr fontId="2" type="noConversion"/>
  </si>
  <si>
    <t>Note: Group entries are split in different rows.</t>
  </si>
  <si>
    <t/>
  </si>
  <si>
    <t>Description</t>
  </si>
  <si>
    <t>Intrinsic property(ies) referred to in Article 57</t>
  </si>
  <si>
    <t>Date of inclusion</t>
  </si>
  <si>
    <t>Decision</t>
  </si>
  <si>
    <t>IUCLID dataset</t>
  </si>
  <si>
    <t>Support document</t>
  </si>
  <si>
    <t>Response to comments</t>
  </si>
  <si>
    <t>Remarks</t>
  </si>
  <si>
    <t>covering any of its individual anti- and syn-isomers or any combination thereof</t>
  </si>
  <si>
    <t>15/01/2018</t>
  </si>
  <si>
    <t>https://echa.europa.eu/documents/10162/50ad6004-912d-483f-533a-e5bd294cee22</t>
  </si>
  <si>
    <t>https://echa.europa.eu/documents/10162/78fb98fd-a8e7-31a3-f910-f2bad587d8a6</t>
  </si>
  <si>
    <t>https://echa.europa.eu/documents/10162/9aa77dde-f0fc-4422-2c00-55b620e57552#https://echa.europa.eu/documents/10162/97b3c3bf-f38a-f3e2-6b53-45654bcc02dc</t>
  </si>
  <si>
    <t>https://echa.europa.eu/documents/10162/abca40a2-428f-603d-59f7-140218822afd</t>
  </si>
  <si>
    <t>https://echa.europa.eu/documents/10162/86653a20-935f-cba7-3e03-199c1d34046a</t>
  </si>
  <si>
    <t>https://echa.europa.eu/documents/10162/7d8ac604-d716-4a97-8682-d3d5e5c4158f</t>
  </si>
  <si>
    <t>https://echa.europa.eu/documents/10162/75ad552f-1e59-2599-e379-55ecec998d3f</t>
  </si>
  <si>
    <t>https://echa.europa.eu/documents/10162/691e9c3a-6cc7-c90f-f4a2-e3e8dbe5282c</t>
  </si>
  <si>
    <t>https://echa.europa.eu/documents/10162/d7e81a43-abba-8da6-2ac4-78b5c2f7a188</t>
  </si>
  <si>
    <t>https://echa.europa.eu/documents/10162/2b898da9-812d-8a07-e059-e81d2c2883cb</t>
  </si>
  <si>
    <t>https://echa.europa.eu/documents/10162/92791ee1-40a6-f4dd-a2fe-927f6f1cb478</t>
  </si>
  <si>
    <t>https://echa.europa.eu/documents/10162/86c65434-fcf1-b935-4559-eb9e17cf996d</t>
  </si>
  <si>
    <t>with ≥0.1% w/w 4-heptylphenol, branched and linear (4-HPbl)</t>
  </si>
  <si>
    <t>https://echa.europa.eu/documents/10162/16403c3b-9c97-6942-425b-6557dea0355d</t>
  </si>
  <si>
    <t>https://echa.europa.eu/documents/10162/c8ea7b6a-06bc-eeaf-ae4d-3d980a6078bc</t>
  </si>
  <si>
    <t>https://echa.europa.eu/documents/10162/2064f792-8443-873c-27de-eae18f593b59#https://echa.europa.eu/documents/10162/b33d78f4-946c-1d4d-e923-1ade7869c464</t>
  </si>
  <si>
    <t>https://echa.europa.eu/documents/10162/896de311-33b2-0ea3-8750-71fcf5d3572e</t>
  </si>
  <si>
    <t>07/07/2017</t>
  </si>
  <si>
    <t>https://echa.europa.eu/documents/10162/20a23653-34b1-bb48-4887-7ea77bedc637</t>
  </si>
  <si>
    <t>https://echa.europa.eu/documents/10162/a118329d-6a4f-f820-bbc0-94c640c0a9fa</t>
  </si>
  <si>
    <t>https://echa.europa.eu/documents/10162/149c1af7-6375-9ad5-a141-ec53d76b4707#https://echa.europa.eu/documents/10162/1f48372e-97dd-db9f-4335-8cec7ae55eee</t>
  </si>
  <si>
    <t>https://echa.europa.eu/documents/10162/d8329daf-93ea-4358-a70a-80b2960ad1a2</t>
  </si>
  <si>
    <t>Bisphenol A; BPA</t>
  </si>
  <si>
    <t>12/01/2017</t>
  </si>
  <si>
    <t>https://echa.europa.eu/documents/10162/36834f25-582c-0855-37fb-bd20b409382c#https://echa.europa.eu/documents/10162/eeed2c09-2263-25ad-49cd-a0926736c877#https://echa.europa.eu/documents/10162/ede153a4-db00-daf6-120f-6b6ccce0c539</t>
  </si>
  <si>
    <t>https://echa.europa.eu/documents/10162/a6dc6937-ccec-1024-8282-8304a76549fa</t>
  </si>
  <si>
    <t>https://echa.europa.eu/documents/10162/b10d6a00-8e47-9b14-4f61-c779a8dc8450#https://echa.europa.eu/documents/10162/908badc9-e65d-3bae-933a-3512a9262e59#https://echa.europa.eu/documents/10162/769b2777-19cd-9fff-33c4-54fe6d8290d5</t>
  </si>
  <si>
    <t>substances with a linear and/or branched alkyl chain with a carbon number of 7 covalently bound predominantly in position 4 to phenol, covering also UVCB- and well-defined substances which include any of the individual isomers or a combination thereof</t>
  </si>
  <si>
    <t>https://echa.europa.eu/documents/10162/0f8c5cf3-ccb7-3df6-c351-1c2df00cbc91</t>
  </si>
  <si>
    <t>https://echa.europa.eu/documents/10162/32f515fd-4785-d96a-5394-ace770b72b97</t>
  </si>
  <si>
    <t>https://echa.europa.eu/documents/10162/f3dba6ab-8dd8-2457-4213-2f390b0539f1#https://echa.europa.eu/documents/10162/9ec084eb-b304-e40b-acd4-23761f9bb6cd</t>
  </si>
  <si>
    <t>https://echa.europa.eu/documents/10162/104c486b-3d42-2442-3038-439fbc6e0fde</t>
  </si>
  <si>
    <t>https://echa.europa.eu/documents/10162/df3daa02-0c97-2c3a-2c7b-90c267642086</t>
  </si>
  <si>
    <t>https://echa.europa.eu/documents/10162/a1000164-695a-311d-3eb0-71c09e92dc84</t>
  </si>
  <si>
    <t>https://echa.europa.eu/documents/10162/d580f392-aadd-459c-5bfa-7a2e4dd86032</t>
  </si>
  <si>
    <t>https://echa.europa.eu/documents/10162/4b9da160-19c8-3bff-f8c8-080d98d7dade</t>
  </si>
  <si>
    <t>https://echa.europa.eu/documents/10162/c11b5b68-67f4-8044-53a6-26759a106c80</t>
  </si>
  <si>
    <t>https://echa.europa.eu/documents/10162/c6fa630c-af6f-0df1-8f5d-ec0b890e58a3</t>
  </si>
  <si>
    <t>https://echa.europa.eu/documents/10162/3cbffe6e-fc78-0884-e5cd-a519eccf6a02</t>
  </si>
  <si>
    <t>https://echa.europa.eu/documents/10162/3802446e-2467-58c2-33bf-002d4f780032</t>
  </si>
  <si>
    <t>20/06/2016</t>
  </si>
  <si>
    <t>https://echa.europa.eu/documents/10162/4b054c5b-8511-4a30-8ef8-35ab143b4fd0</t>
  </si>
  <si>
    <t>https://echa.europa.eu/documents/10162/75ad6d26-78d9-4903-b06a-cf69953713dc</t>
  </si>
  <si>
    <t>https://echa.europa.eu/documents/10162/985e117f-38e2-4d45-9d0c-94413dd0462e</t>
  </si>
  <si>
    <t>https://echa.europa.eu/documents/10162/2f947c2c-3bce-4613-ad40-27996e8a06fa</t>
  </si>
  <si>
    <t>17/12/2015</t>
  </si>
  <si>
    <t>https://echa.europa.eu/documents/10162/e685b7a5-9825-4719-a746-ea358385f903</t>
  </si>
  <si>
    <t>https://echa.europa.eu/documents/10162/ab2bd960-50e9-44b4-a02d-4a3c9a622bdc</t>
  </si>
  <si>
    <t>https://echa.europa.eu/documents/10162/08f7169e-1697-4323-b13a-b037046eff96</t>
  </si>
  <si>
    <t>https://echa.europa.eu/documents/10162/5441ed97-c6bf-4157-b34b-5d2043ea9bce</t>
  </si>
  <si>
    <t>https://echa.europa.eu/documents/10162/86a55090-a222-4389-83d6-4859f9efb875</t>
  </si>
  <si>
    <t>https://echa.europa.eu/documents/10162/b9c11f35-3120-4aa0-abec-d80c9aeb3786</t>
  </si>
  <si>
    <t>https://echa.europa.eu/documents/10162/5d71b975-bba0-482d-9a5e-a102c7a0fc0d</t>
  </si>
  <si>
    <t>https://echa.europa.eu/documents/10162/97707461-6a49-4b79-ad36-83333004bc1b</t>
  </si>
  <si>
    <t>https://echa.europa.eu/documents/10162/aca017f7-ce9f-4bce-a991-7c9e911a3ddd</t>
  </si>
  <si>
    <t>https://echa.europa.eu/documents/10162/2721734c-c482-493b-82e8-3b4d131a6507</t>
  </si>
  <si>
    <t>https://echa.europa.eu/documents/10162/13121440-8260-4e04-bc10-5dcad34c7ac0</t>
  </si>
  <si>
    <t>https://echa.europa.eu/documents/10162/83d0d2e1-bfbf-4209-9305-1145ecab65b7</t>
  </si>
  <si>
    <t>https://echa.europa.eu/documents/10162/bcde2926-a00e-4389-8e48-67122bceba67</t>
  </si>
  <si>
    <t>https://echa.europa.eu/documents/10162/d51c9722-aed2-47a0-8356-831db2066b0a</t>
  </si>
  <si>
    <t>https://echa.europa.eu/documents/10162/d71ba080-df7e-42e6-a76f-4eec3880ebe5</t>
  </si>
  <si>
    <t>https://echa.europa.eu/documents/10162/25b4427f-1c53-4497-8ca2-29d24a55f4b5</t>
  </si>
  <si>
    <t>https://echa.europa.eu/documents/10162/725df6cb-070c-48c9-89a5-500ee2dabe16</t>
  </si>
  <si>
    <t>https://echa.europa.eu/documents/10162/2aa67f6e-621e-4337-84aa-076f0de11f4e</t>
  </si>
  <si>
    <t>https://echa.europa.eu/documents/10162/48ae5fe3-9436-4a10-a533-ed642b92ce47</t>
  </si>
  <si>
    <t>https://echa.europa.eu/documents/10162/20e45dd9-b52f-4a35-aaaf-46e644ba5362</t>
  </si>
  <si>
    <t>with ≥ 0.3% of dihexyl phthalate (EC No. 201-559-5)</t>
  </si>
  <si>
    <t>15/06/2015</t>
  </si>
  <si>
    <t>https://echa.europa.eu/documents/10162/aa4096ae-2a92-47b6-96c4-8e903234b2ae</t>
  </si>
  <si>
    <t>https://echa.europa.eu/documents/10162/2f94f5c2-0a8c-45dc-b49d-cceab69b9791</t>
  </si>
  <si>
    <t>https://echa.europa.eu/documents/10162/ac10af03-d3ba-4022-88fc-074de0f5a0df</t>
  </si>
  <si>
    <t>https://echa.europa.eu/documents/10162/b4ee6a0c-35fe-49f6-9315-d29d4c13a458</t>
  </si>
  <si>
    <t>covering any of the individual stereoisomers of [1] and [2] or any combination thereof</t>
  </si>
  <si>
    <t>https://echa.europa.eu/documents/10162/f7c78fc1-bc3e-4913-9a8f-1f57e03326e4</t>
  </si>
  <si>
    <t>https://echa.europa.eu/documents/10162/a4fac134-09e6-43c1-a65f-dfaee5f85731</t>
  </si>
  <si>
    <t>https://echa.europa.eu/documents/10162/474ba309-ed3f-4b3a-a293-714fa6aafdd0</t>
  </si>
  <si>
    <t>17/12/2014</t>
  </si>
  <si>
    <t>https://echa.europa.eu/documents/10162/c6a0c43b-adba-4351-a093-66b36d470de3</t>
  </si>
  <si>
    <t>https://echa.europa.eu/documents/10162/0ca781ed-adf7-4d40-95b7-a7ea17543f5c</t>
  </si>
  <si>
    <t>https://echa.europa.eu/documents/10162/31f2c070-ad6f-4de9-b17d-402eedb05eac</t>
  </si>
  <si>
    <t>https://echa.europa.eu/documents/10162/52e0db13-91a3-4781-9546-e0fba42a7965</t>
  </si>
  <si>
    <t>https://echa.europa.eu/documents/10162/27d9317d-3aeb-41d5-9116-1e07696d90cd</t>
  </si>
  <si>
    <t>https://echa.europa.eu/documents/10162/96387d49-cb01-423c-bd6e-927a7b6c434f</t>
  </si>
  <si>
    <t>https://echa.europa.eu/documents/10162/33c375a1-c4de-4f14-a143-cff986175d76</t>
  </si>
  <si>
    <t>https://echa.europa.eu/documents/10162/a97d26a1-9543-4a7b-b28c-4895895cfd52</t>
  </si>
  <si>
    <t>https://echa.europa.eu/documents/10162/8f7e275c-c02c-4357-90d9-59a37b14337a</t>
  </si>
  <si>
    <t>https://echa.europa.eu/documents/10162/0a3e8564-b077-46a7-a90e-2f59f458932f</t>
  </si>
  <si>
    <t>https://echa.europa.eu/documents/10162/04d23d27-3484-48c9-862c-0637e30642a1</t>
  </si>
  <si>
    <t>https://echa.europa.eu/documents/10162/5121356e-a648-43b5-84d7-a61d8a5817a5</t>
  </si>
  <si>
    <t>https://echa.europa.eu/documents/10162/917a0639-8b9d-43ce-802c-b4e82a7f20e3</t>
  </si>
  <si>
    <t>https://echa.europa.eu/documents/10162/371b4814-2cbd-429d-88b9-905c19d0d299</t>
  </si>
  <si>
    <t>https://echa.europa.eu/documents/10162/a410b50c-11f9-49ca-9e8f-54f2a674b032</t>
  </si>
  <si>
    <t>https://echa.europa.eu/documents/10162/e7346212-3697-46cd-abb4-6a77c386e2e6</t>
  </si>
  <si>
    <t>16/06/2014</t>
  </si>
  <si>
    <t>https://echa.europa.eu/documents/10162/34533e6e-84d2-4a40-815d-7a02dac17041</t>
  </si>
  <si>
    <t>https://echa.europa.eu/documents/10162/4ffa71cf-34d5-4968-9b46-58d2398a211a</t>
  </si>
  <si>
    <t>https://echa.europa.eu/documents/10162/f2fc61d4-7e23-4a9a-a52d-10ae36e9987e</t>
  </si>
  <si>
    <t>https://echa.europa.eu/documents/10162/44b5afac-f7be-45af-853b-6c05cc445908</t>
  </si>
  <si>
    <t>https://echa.europa.eu/documents/10162/02bff80c-33f6-4995-a1ef-4a7c33825069</t>
  </si>
  <si>
    <t>https://echa.europa.eu/documents/10162/a613b801-a38f-4924-a821-20422b5dc34c</t>
  </si>
  <si>
    <t>https://echa.europa.eu/documents/10162/c0c32de2-a83b-4486-ad07-26303bb8bb0d</t>
  </si>
  <si>
    <t>https://echa.europa.eu/documents/10162/f6784d7d-f1c9-47a3-b401-f7f363c6c4cb</t>
  </si>
  <si>
    <t>https://echa.europa.eu/documents/10162/55e1c126-a528-440f-8c10-49a31b82eda3</t>
  </si>
  <si>
    <t>https://echa.europa.eu/documents/10162/59b315b3-efb1-4ffa-b4bb-3c2c1259da45</t>
  </si>
  <si>
    <t>https://echa.europa.eu/documents/10162/46e192c7-457f-43fc-b93f-14d2ce0347f9</t>
  </si>
  <si>
    <t>https://echa.europa.eu/documents/10162/7e77bc4b-2d4a-4810-808e-6b77135a1e51</t>
  </si>
  <si>
    <t>16/12/2013</t>
  </si>
  <si>
    <t>https://echa.europa.eu/documents/10162/d90bb47a-7e33-43c3-82ad-18a55d39d502</t>
  </si>
  <si>
    <t>https://echa.europa.eu/documents/10162/eecf78d5-f23d-44b0-a3db-0357c698ae4b</t>
  </si>
  <si>
    <t>https://echa.europa.eu/documents/10162/65336c46-c178-4b71-a927-15437e8b303a</t>
  </si>
  <si>
    <t>https://echa.europa.eu/documents/10162/6fe33a79-79d9-41cb-bf52-4f7b8f7f2f4d</t>
  </si>
  <si>
    <t>https://echa.europa.eu/documents/10162/f9d799e8-5a32-44d1-b383-4c9695085cbf</t>
  </si>
  <si>
    <t>https://echa.europa.eu/documents/10162/fd83a2e5-21ca-4ec4-a4d2-2465637f90c0</t>
  </si>
  <si>
    <t>https://echa.europa.eu/documents/10162/cf3a4398-3305-424e-ab1e-a02fbc548431</t>
  </si>
  <si>
    <t>https://echa.europa.eu/documents/10162/110c524e-6b26-4a2c-8241-a16921df7927</t>
  </si>
  <si>
    <t>https://echa.europa.eu/documents/10162/6ab9d8cb-2d82-4dba-a68b-8752a00c4c76</t>
  </si>
  <si>
    <t>https://echa.europa.eu/documents/10162/d04de1ae-26e0-45ac-969c-259a0cdd5338</t>
  </si>
  <si>
    <t>https://echa.europa.eu/documents/10162/ef1f3daa-fc8b-4bf5-8bd1-71e80a2adf62</t>
  </si>
  <si>
    <t>https://echa.europa.eu/documents/10162/0e04be91-d3fe-4bcd-9d4d-a13600188e99</t>
  </si>
  <si>
    <t>https://echa.europa.eu/documents/10162/e01d8301-5596-4905-98ad-f17eb9455241</t>
  </si>
  <si>
    <t>https://echa.europa.eu/documents/10162/85a2311e-2252-4f8a-b987-451846cee286</t>
  </si>
  <si>
    <t>https://echa.europa.eu/documents/10162/24751f9c-5206-4190-bcc9-3ca9418e0e31</t>
  </si>
  <si>
    <t>https://echa.europa.eu/documents/10162/32a66ff7-87cd-4434-9958-840fbc44853d</t>
  </si>
  <si>
    <t>https://echa.europa.eu/documents/10162/464f639f-6e07-4966-b63a-081ac8040e63</t>
  </si>
  <si>
    <t>https://echa.europa.eu/documents/10162/e764d667-57dc-4956-8628-6245f36d5552</t>
  </si>
  <si>
    <t>https://echa.europa.eu/documents/10162/aa428e86-ed97-4450-8e78-cdbb06e46c8f</t>
  </si>
  <si>
    <t>https://echa.europa.eu/documents/10162/ffb00bd9-6e1c-4cfc-b4b1-39682e205ab9</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</si>
  <si>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</si>
  <si>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</si>
  <si>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https://echa.europa.eu/documents/10162/fd80f890-fb73-4201-8e2f-06dc04eaf5a9</t>
  </si>
  <si>
    <t>https://echa.europa.eu/documents/10162/90d219f2-cd83-4e2b-bb9e-3ed6d5ff91bf</t>
  </si>
  <si>
    <t>https://echa.europa.eu/documents/10162/9af34d5f-cd2f-4e63-859c-529bb39da7ae#https://echa.europa.eu/documents/10162/38d2e3f0-2449-4767-97a4-6b5f5db56aef</t>
  </si>
  <si>
    <t>https://echa.europa.eu/documents/10162/3b9a5671-cf03-4542-adbb-cf15e0b0696b</t>
  </si>
  <si>
    <t>https://echa.europa.eu/documents/10162/b06436fd-6367-4a2f-b6a2-2b8ffa183ae9</t>
  </si>
  <si>
    <t>https://echa.europa.eu/documents/10162/df602a5b-2df3-490f-ad1c-e2e782ad7dc9</t>
  </si>
  <si>
    <t>https://echa.europa.eu/documents/10162/5e2c1e53-be98-4104-8b96-9cd88655a92a</t>
  </si>
  <si>
    <t>https://echa.europa.eu/documents/10162/f9c062a6-fd64-475d-98c3-58017cf579ce</t>
  </si>
  <si>
    <t>https://echa.europa.eu/documents/10162/365998db-beb8-47b6-b080-ca5549397cd9</t>
  </si>
  <si>
    <t>https://echa.europa.eu/documents/10162/8a80cf7b-cce9-4152-89f4-e8ad58ce6fde</t>
  </si>
  <si>
    <t>https://echa.europa.eu/documents/10162/11bbf18f-02ac-4b12-a715-056df904057c</t>
  </si>
  <si>
    <t>https://echa.europa.eu/documents/10162/42b8e525-017e-49b0-b50b-00ed05e4bd00</t>
  </si>
  <si>
    <t>https://echa.europa.eu/documents/10162/092663e6-b14a-4a06-aadf-fc0e56bc0a23</t>
  </si>
  <si>
    <t>https://echa.europa.eu/documents/10162/facda3f9-a050-4f29-91f1-358175b67a39</t>
  </si>
  <si>
    <t>https://echa.europa.eu/documents/10162/8059e342-1092-410f-bd85-80118a5526f5</t>
  </si>
  <si>
    <t>https://echa.europa.eu/documents/10162/72da5f74-b997-4bb0-82c1-d5c4b9d907e8</t>
  </si>
  <si>
    <t>19/12/2012</t>
  </si>
  <si>
    <t>https://echa.europa.eu/documents/10162/cdf66098-5920-44ea-9d26-aaa390c5d5ef</t>
  </si>
  <si>
    <t>https://echa.europa.eu/documents/10162/6f9bf9c8-8442-48fe-b38e-4dca50adea4c</t>
  </si>
  <si>
    <t>https://echa.europa.eu/documents/10162/329c8367-0ec9-426b-bcfe-27ddf27fb777</t>
  </si>
  <si>
    <t>https://echa.europa.eu/documents/10162/dd93a052-4733-4115-84de-34f9c0dda535</t>
  </si>
  <si>
    <t>https://echa.europa.eu/documents/10162/c5d3b97f-9168-4c49-aa69-9197cd899a8d</t>
  </si>
  <si>
    <t>https://echa.europa.eu/documents/10162/8393ce5a-9456-4abb-b6ba-008e68941823</t>
  </si>
  <si>
    <t>https://echa.europa.eu/documents/10162/8c04401d-d0bb-409c-9250-c6e574f47305</t>
  </si>
  <si>
    <t>https://echa.europa.eu/documents/10162/d8f69d16-1114-4322-976c-1c3779cf9344</t>
  </si>
  <si>
    <t>https://echa.europa.eu/documents/10162/322977d5-5c50-467b-a5aa-14dd621301af</t>
  </si>
  <si>
    <t>https://echa.europa.eu/documents/10162/0fde3877-5c84-4343-ad20-a3327752a13a</t>
  </si>
  <si>
    <t>https://echa.europa.eu/documents/10162/d28691f1-5df6-47a4-97ae-4383e7aa637e</t>
  </si>
  <si>
    <t>https://echa.europa.eu/documents/10162/59737f9b-00db-4ca7-acb5-2b8e4733a073</t>
  </si>
  <si>
    <t>https://echa.europa.eu/documents/10162/2e6fa094-c665-4367-b4d6-d61b841e82c3</t>
  </si>
  <si>
    <t>https://echa.europa.eu/documents/10162/c2ba8775-69b2-4dbe-b725-54e8219f10ae</t>
  </si>
  <si>
    <t>https://echa.europa.eu/documents/10162/782e61c7-07e8-42be-bfb7-99c2bdab913a</t>
  </si>
  <si>
    <t>https://echa.europa.eu/documents/10162/da9c0934-4356-4188-9ae1-6d4da2c5d4a0</t>
  </si>
  <si>
    <t>https://echa.europa.eu/documents/10162/aa8680a2-aecb-4b86-b4e9-e6d6ba41ed42</t>
  </si>
  <si>
    <t>https://echa.europa.eu/documents/10162/7fabc585-9a8c-4105-99ad-4083a41b2310</t>
  </si>
  <si>
    <t>https://echa.europa.eu/documents/10162/42094854-61af-4a51-abc4-0f85ef9bd51e</t>
  </si>
  <si>
    <t>https://echa.europa.eu/documents/10162/b9f50e05-2707-4623-83a4-18c2284d301b</t>
  </si>
  <si>
    <t>https://echa.europa.eu/documents/10162/7e13f20e-aa4c-4ab9-9b57-f0bd3cf750c9</t>
  </si>
  <si>
    <t>https://echa.europa.eu/documents/10162/390a50ab-4461-49fb-87da-b366f77c105b</t>
  </si>
  <si>
    <t>https://echa.europa.eu/documents/10162/80464fce-e4ae-4e28-b6a0-8e332daaeb95</t>
  </si>
  <si>
    <t>https://echa.europa.eu/documents/10162/3c74593b-4df5-4f63-a90b-ce49a92c03f3</t>
  </si>
  <si>
    <t>covering well-defined substances and UVCB substances, polymers and homologues</t>
  </si>
  <si>
    <t>https://echa.europa.eu/documents/10162/b823f588-7c35-4bad-9e3c-b639b627df8f</t>
  </si>
  <si>
    <t>https://echa.europa.eu/documents/10162/f6ae4ec7-0a73-45eb-bafb-43e37bd3b42e</t>
  </si>
  <si>
    <t>https://echa.europa.eu/documents/10162/c4634d14-bd48-42da-add8-dc02568bb27c</t>
  </si>
  <si>
    <t>https://echa.europa.eu/documents/10162/52ddc195-5dad-443b-a5e5-161b202a6a27</t>
  </si>
  <si>
    <t>https://echa.europa.eu/documents/10162/9cf3cd45-97d2-455a-a58b-86d721fb4f54</t>
  </si>
  <si>
    <t>https://echa.europa.eu/documents/10162/4740aca7-2e63-4f48-adf0-8c98bb12244c</t>
  </si>
  <si>
    <t>https://echa.europa.eu/documents/10162/bd560d2d-2ea1-4e93-950f-cca356500dbb</t>
  </si>
  <si>
    <t>https://echa.europa.eu/documents/10162/0062beb5-e9b8-412f-8ab3-38463705587d</t>
  </si>
  <si>
    <t>https://echa.europa.eu/documents/10162/e7bb9247-f300-4887-9565-574dad453b71</t>
  </si>
  <si>
    <t>https://echa.europa.eu/documents/10162/0ffceb1b-180c-4965-a526-0b2d4b73c675</t>
  </si>
  <si>
    <t>https://echa.europa.eu/documents/10162/98b66e79-3f52-4792-aa74-1e9a1c674db4</t>
  </si>
  <si>
    <t>https://echa.europa.eu/documents/10162/49cb5b89-169e-471d-a0b8-97dceb7ed0ee</t>
  </si>
  <si>
    <t>substances with a linear and/or branched alkyl chain with a carbon number of 9 covalently bound in position 4 to phenol, covering also UVCB- and well-defined substances which include any of the individual isomers or a combination thereof</t>
  </si>
  <si>
    <t>https://echa.europa.eu/documents/10162/dea74d46-dc8e-4b10-947b-51a19d890153</t>
  </si>
  <si>
    <t>https://echa.europa.eu/documents/10162/80751a04-fdb3-4bef-aabe-cc49da2a1148</t>
  </si>
  <si>
    <t>https://echa.europa.eu/documents/10162/3024c102-20c9-4973-8f4e-7fc1dd361e7d#https://echa.europa.eu/documents/10162/19c11ec2-7e7e-4a82-935e-36c1fa13ce8d</t>
  </si>
  <si>
    <t>https://echa.europa.eu/documents/10162/cd32082a-e7dc-44f7-adac-18cbcf00985e</t>
  </si>
  <si>
    <t>https://echa.europa.eu/documents/10162/251a17a0-cc98-4151-9b3f-3526c667a90e</t>
  </si>
  <si>
    <t>https://echa.europa.eu/documents/10162/5c6a3acb-99f9-4561-a0a5-47b33f13c1f0</t>
  </si>
  <si>
    <t>https://echa.europa.eu/documents/10162/9ee4bdb4-62a8-4ff5-a4f0-f0ced371f88f</t>
  </si>
  <si>
    <t>https://echa.europa.eu/documents/10162/57b50ce2-230a-4c02-8386-ab865ae627e0</t>
  </si>
  <si>
    <t>https://echa.europa.eu/documents/10162/490c7cfa-ae94-48a0-83c9-99bc3c0a5e13</t>
  </si>
  <si>
    <t>https://echa.europa.eu/documents/10162/430ee50c-c98e-4e96-a689-d556fdd06665</t>
  </si>
  <si>
    <t>https://echa.europa.eu/documents/10162/e91058f4-7ab4-4648-91e3-3220f7ee6e8c</t>
  </si>
  <si>
    <t>https://echa.europa.eu/documents/10162/dc726a9a-5263-4e74-a79c-be280065cb49</t>
  </si>
  <si>
    <t>https://echa.europa.eu/documents/10162/a68aa6d7-bc05-4f79-9445-4dd0ecabc1bb</t>
  </si>
  <si>
    <t>https://echa.europa.eu/documents/10162/5848ac0e-7286-4ec4-9185-49042cf54408</t>
  </si>
  <si>
    <t>https://echa.europa.eu/documents/10162/e27fbdcb-b252-4912-8965-a5bb89711203</t>
  </si>
  <si>
    <t>https://echa.europa.eu/documents/10162/32d7d1ed-432d-4b2d-805d-c4abf57f1fed</t>
  </si>
  <si>
    <t>https://echa.europa.eu/documents/10162/cefb8a85-ed61-4751-a722-2b3510d5f7a0</t>
  </si>
  <si>
    <t>https://echa.europa.eu/documents/10162/22458f36-2a5f-4c1c-83b8-b8a9c45bda95</t>
  </si>
  <si>
    <t>https://echa.europa.eu/documents/10162/9d518786-9c9a-4d61-b841-45ff84ed54cc</t>
  </si>
  <si>
    <t>https://echa.europa.eu/documents/10162/25eb6f67-afd3-4c8a-9a53-089e0811e05f</t>
  </si>
  <si>
    <t>https://echa.europa.eu/documents/10162/7de8998e-c87a-4fa6-82fa-927fffb0fe79</t>
  </si>
  <si>
    <t>https://echa.europa.eu/documents/10162/64b5b9c4-c549-4254-a917-0ff1b7c9fa1b</t>
  </si>
  <si>
    <t>https://echa.europa.eu/documents/10162/b41b5e85-68c6-4522-980f-75f3e0f7f21d</t>
  </si>
  <si>
    <t>https://echa.europa.eu/documents/10162/c27bc8b6-ec65-47d2-b4c5-86c5b33529e9</t>
  </si>
  <si>
    <t>all possible combinations of the cis- and trans-isomers</t>
  </si>
  <si>
    <t>https://echa.europa.eu/documents/10162/b7a93309-0b81-4dbf-90e0-859bc0f41ce4</t>
  </si>
  <si>
    <t>https://echa.europa.eu/documents/10162/542f4e26-c203-4587-a498-fbf33c9edeba#https://echa.europa.eu/documents/10162/d0d33d3f-8361-48a5-b5a9-5db91928b4c5#https://echa.europa.eu/documents/10162/dca0c593-37d7-4257-9ad9-14059e525771</t>
  </si>
  <si>
    <t>https://echa.europa.eu/documents/10162/fafcabed-53a7-4847-b0d6-c5243c7a6ceb</t>
  </si>
  <si>
    <t>https://echa.europa.eu/documents/10162/e1af509e-7b16-43bd-b0f3-d066120d55ad</t>
  </si>
  <si>
    <t>https://echa.europa.eu/documents/10162/4739d799-2888-4031-b3eb-73a9d475347b</t>
  </si>
  <si>
    <t>https://echa.europa.eu/documents/10162/055d66a6-9924-4386-900c-62c52c42bc62</t>
  </si>
  <si>
    <t>https://echa.europa.eu/documents/10162/084829ac-52db-478f-8c2c-8ec86527730a</t>
  </si>
  <si>
    <t>https://echa.europa.eu/documents/10162/3d0a4c25-4b8a-46e8-9d54-db365469c40d</t>
  </si>
  <si>
    <t>https://echa.europa.eu/documents/10162/046189d5-908b-447f-b91b-b3f97c9de5b5</t>
  </si>
  <si>
    <t>https://echa.europa.eu/documents/10162/f06ebc42-a92c-43a4-828a-a7c95ea2c961</t>
  </si>
  <si>
    <t>https://echa.europa.eu/documents/10162/475485b0-e008-4c46-9941-ec1e303f1875</t>
  </si>
  <si>
    <t>https://echa.europa.eu/documents/10162/838359e4-d249-44f7-a6cc-c2079fdf4521</t>
  </si>
  <si>
    <t>https://echa.europa.eu/documents/10162/3f6a4989-b155-4827-abfc-51e3fa7e352d</t>
  </si>
  <si>
    <t>https://echa.europa.eu/documents/10162/296efee3-75ed-4ead-a79c-28a3f48d2d90</t>
  </si>
  <si>
    <t>https://echa.europa.eu/documents/10162/470b7f44-e538-40b0-9110-4575a5726d14</t>
  </si>
  <si>
    <t>https://echa.europa.eu/documents/10162/8b9f4aa0-1af0-4770-994c-6a82fdfa51c4</t>
  </si>
  <si>
    <t>https://echa.europa.eu/documents/10162/917ec7f1-d611-4dad-8cf7-36c1ca07a400</t>
  </si>
  <si>
    <t>https://echa.europa.eu/documents/10162/cf490b69-0c28-453b-a531-e8c2ad32d22c</t>
  </si>
  <si>
    <t>https://echa.europa.eu/documents/10162/34d906a5-2558-4faa-ba85-65a765aef016</t>
  </si>
  <si>
    <t>https://echa.europa.eu/documents/10162/b4b41ba8-517f-473e-89de-c29366270ea4</t>
  </si>
  <si>
    <t>https://echa.europa.eu/documents/10162/40a80d81-ac48-4ce6-891c-53b7a3779646</t>
  </si>
  <si>
    <t>https://echa.europa.eu/documents/10162/5182ed44-1e76-4374-898d-0e8cef94f7cb</t>
  </si>
  <si>
    <t>https://echa.europa.eu/documents/10162/8fcaf1f0-ea6d-4ec8-a129-f0405def7c33</t>
  </si>
  <si>
    <t>https://echa.europa.eu/documents/10162/8dcaa4e9-0029-4544-956b-2167c66a4a16</t>
  </si>
  <si>
    <t>https://echa.europa.eu/documents/10162/b23de2c1-7142-43ec-9fba-ee150ed98bb1</t>
  </si>
  <si>
    <t>https://echa.europa.eu/documents/10162/876747a8-aa98-42f4-bf6c-7ca2be3fed59</t>
  </si>
  <si>
    <t>https://echa.europa.eu/documents/10162/34ec55f2-27d2-47d6-94f1-d39acaf3634f</t>
  </si>
  <si>
    <t>https://echa.europa.eu/documents/10162/791ab610-ceeb-4caf-b355-aad194a809ac</t>
  </si>
  <si>
    <t>https://echa.europa.eu/documents/10162/b3332ac2-958d-4b79-86be-12a13f9cd8c8</t>
  </si>
  <si>
    <t>https://echa.europa.eu/documents/10162/2b533763-b36b-481c-a7b2-ff28b898d343</t>
  </si>
  <si>
    <t>https://echa.europa.eu/documents/10162/01088b8d-0195-44cf-8760-f1797c18e789</t>
  </si>
  <si>
    <t>https://echa.europa.eu/documents/10162/61748739-b9eb-4f51-81c8-721c8f24602d</t>
  </si>
  <si>
    <t>https://echa.europa.eu/documents/10162/1986ed9a-a382-4409-8faf-abd0f9af440a</t>
  </si>
  <si>
    <t>https://echa.europa.eu/documents/10162/f2a41a5f-68db-44e9-a925-2446de4ec9b1</t>
  </si>
  <si>
    <t>https://echa.europa.eu/documents/10162/8ab8b38b-26e8-49b7-9f04-b83c457023ec</t>
  </si>
  <si>
    <t>https://echa.europa.eu/documents/10162/f34c251e-40c4-4120-ba3b-13f091aab6db</t>
  </si>
  <si>
    <t>https://echa.europa.eu/documents/10162/02881bec-75ad-4e83-a9bb-c9f6dc81042e</t>
  </si>
  <si>
    <t>https://echa.europa.eu/documents/10162/60adb1fb-d001-4a2a-b8bf-a0e05e29d156</t>
  </si>
  <si>
    <t>https://echa.europa.eu/documents/10162/01986fb8-ede8-4458-b54e-12ff8a534b98</t>
  </si>
  <si>
    <t>https://echa.europa.eu/documents/10162/1debbb8c-fd4f-456f-b700-a48bb014e293</t>
  </si>
  <si>
    <t>https://echa.europa.eu/documents/10162/bb2caa51-1bcc-407b-b587-91d4ac23b564</t>
  </si>
  <si>
    <t>https://echa.europa.eu/documents/10162/de2ad408-ea06-484e-9015-ac6af581863c</t>
  </si>
  <si>
    <t>https://echa.europa.eu/documents/10162/997efe1b-0564-4ca1-a012-bab93e518f25</t>
  </si>
  <si>
    <t>https://echa.europa.eu/documents/10162/67c973ff-d4cd-406e-97ee-eb89fd779d06</t>
  </si>
  <si>
    <t>including cis- and trans- stereo isomeric forms and all possible combinations of the isomers</t>
  </si>
  <si>
    <t>https://echa.europa.eu/documents/10162/81052549-dd49-40b5-9388-b5a72a1a3fb3</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</si>
  <si>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</si>
  <si>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https://echa.europa.eu/documents/10162/3ee8978c-40be-4dc4-a12d-798caf6424f0</t>
  </si>
  <si>
    <t>https://echa.europa.eu/documents/10162/529bafce-9751-409d-84c5-607943a71bc0</t>
  </si>
  <si>
    <t>https://echa.europa.eu/documents/10162/afb7a0e1-9222-4385-88cf-71c0b06191d0</t>
  </si>
  <si>
    <t>https://echa.europa.eu/documents/10162/2a9e3fcd-2243-4357-b837-9532235a307f</t>
  </si>
  <si>
    <t>https://echa.europa.eu/documents/10162/e2dffe7e-49be-4dc6-b155-ecf3b91f42b7</t>
  </si>
  <si>
    <t>https://echa.europa.eu/documents/10162/f4b39663-36ed-4754-9de3-35db3eaa94d5</t>
  </si>
  <si>
    <t>https://echa.europa.eu/documents/10162/005a9afb-2a53-41df-8711-5c28765c6e6b</t>
  </si>
  <si>
    <t>https://echa.europa.eu/documents/10162/38636e85-49ef-4b37-890c-65ba488e7521</t>
  </si>
  <si>
    <t>https://echa.europa.eu/documents/10162/b7acbd05-555e-4133-9dd6-130206c4088b</t>
  </si>
  <si>
    <t>https://echa.europa.eu/documents/10162/145764d1-cca8-40f6-81a7-a89de5a5c54b</t>
  </si>
  <si>
    <t>https://echa.europa.eu/documents/10162/52c73750-c192-457c-9c48-2bd9776cec88</t>
  </si>
  <si>
    <t>https://echa.europa.eu/documents/10162/e3a1814f-6a8c-4c02-858e-74f98d525824</t>
  </si>
  <si>
    <t>https://echa.europa.eu/documents/10162/3f575bea-5a96-4f18-a110-d294d37422c7</t>
  </si>
  <si>
    <t>https://echa.europa.eu/documents/10162/cdf0e5c6-ad40-48b8-bb8b-414278327567</t>
  </si>
  <si>
    <t>https://echa.europa.eu/documents/10162/2d6d4c98-5c55-41ff-89e0-6557aed1c003</t>
  </si>
  <si>
    <t>https://echa.europa.eu/documents/10162/cd5a3079-1069-4f2f-815c-a628714f76a7</t>
  </si>
  <si>
    <t>https://echa.europa.eu/documents/10162/df25f106-5e4c-4f4b-baed-fc2251e9d233</t>
  </si>
  <si>
    <t>https://echa.europa.eu/documents/10162/8e13f7b0-ae4d-4362-8ae1-cb9b22d9433c</t>
  </si>
  <si>
    <t>https://echa.europa.eu/documents/10162/d54fc5db-a2c6-4b1c-9000-e398645ad294</t>
  </si>
  <si>
    <t>https://echa.europa.eu/documents/10162/c33869fc-43f1-44c2-812f-0c6ad82104c6</t>
  </si>
  <si>
    <t>https://echa.europa.eu/documents/10162/73ef6184-8578-44dc-ac23-8034f1db5471</t>
  </si>
  <si>
    <t>https://echa.europa.eu/documents/10162/1a5100be-06a0-45cf-b5f1-18e0bc4b3b42</t>
  </si>
  <si>
    <t>https://echa.europa.eu/documents/10162/d7aaf254-b61a-48a2-9f03-9c49bd0164c1</t>
  </si>
  <si>
    <t>https://echa.europa.eu/documents/10162/d1a365c6-34d1-4fda-81c7-09c7f4b07a77</t>
  </si>
  <si>
    <t>https://echa.europa.eu/documents/10162/b94dedbc-8af4-4223-b68e-fcddccee3119</t>
  </si>
  <si>
    <t>https://echa.europa.eu/documents/10162/54d7da21-c643-4f2f-bd49-160930e71491</t>
  </si>
  <si>
    <t>https://echa.europa.eu/documents/10162/953517bb-4055-4a5b-9ed7-4bb69c3b96e7</t>
  </si>
  <si>
    <t>https://echa.europa.eu/documents/10162/c4e9db39-8285-48d9-87b3-29c15c861802</t>
  </si>
  <si>
    <t>https://echa.europa.eu/documents/10162/2963ade6-f093-4c8c-b9b2-604f538a3131</t>
  </si>
  <si>
    <t>https://echa.europa.eu/documents/10162/433aca4f-bd72-4a1e-92c4-ecbb2b8e4dbb</t>
  </si>
  <si>
    <t>https://echa.europa.eu/documents/10162/0df4a67b-03ac-4468-b6b5-6526237f92ba</t>
  </si>
  <si>
    <t>https://echa.europa.eu/documents/10162/111dde32-185d-4e50-9112-5c1c019b920a</t>
  </si>
  <si>
    <t>https://echa.europa.eu/documents/10162/3fd11ee9-6925-475f-b328-d224d45219a4</t>
  </si>
  <si>
    <t>https://echa.europa.eu/documents/10162/401632cf-1ca1-41c0-bc62-c2a5290cec21</t>
  </si>
  <si>
    <t>https://echa.europa.eu/documents/10162/dd827b99-e744-4d49-84c3-00b82732059b</t>
  </si>
  <si>
    <t>https://echa.europa.eu/documents/10162/10982bb6-eb4f-4b49-8ae2-934e051c4227</t>
  </si>
  <si>
    <t>https://echa.europa.eu/documents/10162/0d5abffa-6bbf-40c7-b6b1-1ca3736cf570</t>
  </si>
  <si>
    <t>https://echa.europa.eu/documents/10162/27794cc1-9628-4c99-95b6-eb9acf456c6c</t>
  </si>
  <si>
    <t>18/06/2012</t>
  </si>
  <si>
    <t>https://echa.europa.eu/documents/10162/1797f7da-12f2-4db5-95ee-d8b2f119255b</t>
  </si>
  <si>
    <t>https://echa.europa.eu/documents/10162/077454da-571b-43dd-98c6-ce04427310e9</t>
  </si>
  <si>
    <t>https://echa.europa.eu/documents/10162/04a4b3ea-09d6-439a-bf05-079784355127</t>
  </si>
  <si>
    <t>https://echa.europa.eu/documents/10162/1a3f3c1d-61e0-42e7-ae85-f2f4a1a0ec59</t>
  </si>
  <si>
    <t>https://echa.europa.eu/documents/10162/8baf4265-833f-467d-bb3d-cf3dfe92be88</t>
  </si>
  <si>
    <t>https://echa.europa.eu/documents/10162/964d2219-db3d-4fd4-8fb4-5264b7cea5ab</t>
  </si>
  <si>
    <t>https://echa.europa.eu/documents/10162/466dce51-6adf-4936-874b-2c1fe8c9de5e</t>
  </si>
  <si>
    <t>https://echa.europa.eu/documents/10162/2a690d97-dd42-4a70-9f48-478eff22cfb2</t>
  </si>
  <si>
    <t>https://echa.europa.eu/documents/10162/f4f2cac7-9277-4dd0-bcfc-a0b3134331a3</t>
  </si>
  <si>
    <t>https://echa.europa.eu/documents/10162/5e64cc7a-5599-48af-86ea-4cd5d853cb9a</t>
  </si>
  <si>
    <t>https://echa.europa.eu/documents/10162/b0f7fcea-3dd5-4281-ab06-fd46c48d2ec2</t>
  </si>
  <si>
    <t>https://echa.europa.eu/documents/10162/a9f8bf58-a02b-4f0b-8685-3bef8b09e73a</t>
  </si>
  <si>
    <t>https://echa.europa.eu/documents/10162/b396da4a-879d-4d97-88c0-f2a97c3160e2</t>
  </si>
  <si>
    <t>https://echa.europa.eu/documents/10162/1b1db3da-9d3c-4dd9-aec6-82e5f2bb9681</t>
  </si>
  <si>
    <t>https://echa.europa.eu/documents/10162/9c7289c0-b92d-46cb-9007-6a919f003935</t>
  </si>
  <si>
    <t>https://echa.europa.eu/documents/10162/2ae516e0-2d83-437d-b195-4accb6ac3dc3</t>
  </si>
  <si>
    <t>with ≥ 0.1% of Michler's ketone (EC No. 202-027-5) or Michler's base (EC No. 202-959-2)</t>
  </si>
  <si>
    <t>https://echa.europa.eu/documents/10162/bcf29e5e-c152-4f88-8df9-1f9515582e3e</t>
  </si>
  <si>
    <t>https://echa.europa.eu/documents/10162/0bc3c72f-1e50-45e7-98c4-595639fe3010</t>
  </si>
  <si>
    <t>https://echa.europa.eu/documents/10162/4300b1a0-79ae-4d90-bcac-07a34691c435</t>
  </si>
  <si>
    <t>https://echa.europa.eu/documents/10162/cff120ad-ba8c-4324-a00a-0447570b6032</t>
  </si>
  <si>
    <t>https://echa.europa.eu/documents/10162/fb031b0c-5e13-438a-a0ad-334a822c2e04</t>
  </si>
  <si>
    <t>https://echa.europa.eu/documents/10162/a32d3dd2-1045-457b-9a6b-988bc641e662</t>
  </si>
  <si>
    <t>https://echa.europa.eu/documents/10162/3cbcf0fc-f6bc-4d08-8dcf-b2837657e1c5</t>
  </si>
  <si>
    <t>https://echa.europa.eu/documents/10162/407ab3cf-561a-48b9-a8e8-109670a31021</t>
  </si>
  <si>
    <t>https://echa.europa.eu/documents/10162/9c2106dd-ab9a-415d-8b47-039c5b5b223a</t>
  </si>
  <si>
    <t>https://echa.europa.eu/documents/10162/2b47d136-adc9-46de-88c8-4ac990880005</t>
  </si>
  <si>
    <t>https://echa.europa.eu/documents/10162/a3290dc9-a3e1-4a9d-8e58-102dca785d19</t>
  </si>
  <si>
    <t>https://echa.europa.eu/documents/10162/526a2f25-b203-479b-ade6-270a2fa47f8a</t>
  </si>
  <si>
    <t>https://echa.europa.eu/documents/10162/4575515a-f67b-447e-afb0-9de9bdf2d8b4</t>
  </si>
  <si>
    <t>https://echa.europa.eu/documents/10162/e788094b-c091-40fc-af06-0cb993da22ef</t>
  </si>
  <si>
    <t>https://echa.europa.eu/documents/10162/4005564c-2ff2-4ea5-941d-04525939d70b</t>
  </si>
  <si>
    <t>https://echa.europa.eu/documents/10162/04a4c5fd-4f23-42c0-9ac5-5a246d2fe196</t>
  </si>
  <si>
    <t>https://echa.europa.eu/documents/10162/c42c7cd8-b8d9-4a53-987e-55f8b377ea03</t>
  </si>
  <si>
    <t>https://echa.europa.eu/documents/10162/de509422-112a-4234-8e67-3260d2051364</t>
  </si>
  <si>
    <t>https://echa.europa.eu/documents/10162/6b35228c-45c4-4ed8-88b0-823fafb0d795</t>
  </si>
  <si>
    <t>https://echa.europa.eu/documents/10162/f6c7ef7e-c40f-4ecc-b898-5af124b6156d</t>
  </si>
  <si>
    <t>https://echa.europa.eu/documents/10162/64c72b55-a1da-47ef-b47d-edad9c9f124e</t>
  </si>
  <si>
    <t>https://echa.europa.eu/documents/10162/a330365d-7a44-43a1-a896-0fec7f34c4e6</t>
  </si>
  <si>
    <t>https://echa.europa.eu/documents/10162/4ff18575-7bcc-4e02-96db-1090a1bdd3a1</t>
  </si>
  <si>
    <t>https://echa.europa.eu/documents/10162/05287d61-9686-4368-bb18-39e6b62755bb</t>
  </si>
  <si>
    <t>https://echa.europa.eu/documents/10162/55c7a0fd-13f8-41bd-b1b2-123cdeef4434</t>
  </si>
  <si>
    <t>https://echa.europa.eu/documents/10162/bb71dff3-cbb8-42e4-8d18-529e5876b710</t>
  </si>
  <si>
    <t>https://echa.europa.eu/documents/10162/14f93f87-28aa-4295-a2a6-6b18e53abbf2</t>
  </si>
  <si>
    <t>https://echa.europa.eu/documents/10162/62ef285f-3e65-44e1-b898-a8ae3401839b</t>
  </si>
  <si>
    <t>https://echa.europa.eu/documents/10162/6ea9ffc1-a165-4afc-b504-af2bc3694c64</t>
  </si>
  <si>
    <t>https://echa.europa.eu/documents/10162/09c5c1e5-3d1f-4c79-8d8a-f142e7dc42ab</t>
  </si>
  <si>
    <t>https://echa.europa.eu/documents/10162/d3bc3564-1f27-4b6b-b076-695ee0a3ad10</t>
  </si>
  <si>
    <t>https://echa.europa.eu/documents/10162/46b2438a-b97d-4faa-90f7-3395c3d64530</t>
  </si>
  <si>
    <t>19/12/2011</t>
  </si>
  <si>
    <t>https://echa.europa.eu/documents/10162/55390ac1-1267-4141-af33-67c787b50a0d</t>
  </si>
  <si>
    <t>https://echa.europa.eu/documents/10162/9e0c9155-9ec9-489a-976d-4312ab5838cf</t>
  </si>
  <si>
    <t>https://echa.europa.eu/documents/10162/a40ec08f-918f-4f60-b1f4-43a9517f6433</t>
  </si>
  <si>
    <t>https://echa.europa.eu/documents/10162/84c20016-56a8-422b-b4b8-cd664b1ad191</t>
  </si>
  <si>
    <t>https://echa.europa.eu/documents/10162/0a89c9f0-1da4-406b-8285-9db907cdb66a</t>
  </si>
  <si>
    <t>https://echa.europa.eu/documents/10162/40909414-f320-4c4d-8519-3b9895c794e1</t>
  </si>
  <si>
    <t>https://echa.europa.eu/documents/10162/6f0cee92-fe4f-492d-b8e1-78ac46ee1a85</t>
  </si>
  <si>
    <t>https://echa.europa.eu/documents/10162/f32433f8-4c7b-4fe4-8601-a6ae79de51d9</t>
  </si>
  <si>
    <t>https://echa.europa.eu/documents/10162/30d99b89-85a5-45d1-8701-1ad0680afb1e</t>
  </si>
  <si>
    <t>https://echa.europa.eu/documents/10162/80f2ea14-b438-4ae6-bbcd-b6b214c7ae04</t>
  </si>
  <si>
    <t>https://echa.europa.eu/documents/10162/faf9ec9a-af59-4c1d-b944-cc831b3b52b3</t>
  </si>
  <si>
    <t>https://echa.europa.eu/documents/10162/8172e9b4-659b-4027-8ae0-0ec8dd5d5f7e</t>
  </si>
  <si>
    <t>https://echa.europa.eu/documents/10162/189c55b4-d54b-4271-9e50-ce798faf9f4c</t>
  </si>
  <si>
    <t>https://echa.europa.eu/documents/10162/4c196bd6-2a91-4cb1-82ae-c65cb8a637ac</t>
  </si>
  <si>
    <t>https://echa.europa.eu/documents/10162/4c6cccfd-d366-4a00-87e5-65aa77181fb6</t>
  </si>
  <si>
    <t>https://echa.europa.eu/documents/10162/269c74a0-d34d-4493-8caa-f6ecec868f90</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</si>
  <si>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</si>
  <si>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https://echa.europa.eu/documents/10162/df7f314c-bda4-496c-8d86-04fe2421e157#https://echa.europa.eu/documents/10162/9c0854f5-3f46-4dc5-9776-72ac20f908e2</t>
  </si>
  <si>
    <t>https://echa.europa.eu/documents/10162/71a6c340-4c9c-41d9-8c26-6e8d3236e456</t>
  </si>
  <si>
    <t>https://echa.europa.eu/documents/10162/611cb779-7564-4a89-b381-c5a126b5a04b</t>
  </si>
  <si>
    <t>https://echa.europa.eu/documents/10162/62c80aaa-af09-448d-8f23-4bd43742db6b</t>
  </si>
  <si>
    <t>https://echa.europa.eu/documents/10162/3646fac6-947b-41ea-b3bf-e231511be65c</t>
  </si>
  <si>
    <t>https://echa.europa.eu/documents/10162/c61d2694-b4f4-41c0-93da-68e959341b9c</t>
  </si>
  <si>
    <t>https://echa.europa.eu/documents/10162/bc77d03b-2f02-4084-8fab-2b8d586f342a</t>
  </si>
  <si>
    <t>https://echa.europa.eu/documents/10162/bfa38ed0-d163-488a-a5d0-27c420eb04be</t>
  </si>
  <si>
    <t>https://echa.europa.eu/documents/10162/ee023359-daa8-43a2-8c82-242f0a7588f7</t>
  </si>
  <si>
    <t>https://echa.europa.eu/documents/10162/169db6b2-a42d-46f3-8daf-a7d8385e84b4</t>
  </si>
  <si>
    <t>https://echa.europa.eu/documents/10162/2e6c10fa-03d5-47b2-9337-e047743554b9</t>
  </si>
  <si>
    <t>https://echa.europa.eu/documents/10162/8e589331-519c-4502-a246-19c150dc9bca</t>
  </si>
  <si>
    <t>https://echa.europa.eu/documents/10162/18fc6f65-fb18-4151-b737-45ba0aefb181</t>
  </si>
  <si>
    <t>https://echa.europa.eu/documents/10162/5d0a79ed-4557-4a6c-8017-fda04a4eb326</t>
  </si>
  <si>
    <t>https://echa.europa.eu/documents/10162/bee2930b-03bb-4293-bda1-89381f8da2a6</t>
  </si>
  <si>
    <t>https://echa.europa.eu/documents/10162/aae6e8e0-190c-42b9-aab9-55975c427bab</t>
  </si>
  <si>
    <t>https://echa.europa.eu/documents/10162/f5ad72aa-57b0-456b-acca-080ea744a5d1</t>
  </si>
  <si>
    <t>https://echa.europa.eu/documents/10162/3ccc2258-f2d9-4330-b218-b781178c00a2</t>
  </si>
  <si>
    <t>https://echa.europa.eu/documents/10162/9cd084c9-8c83-4cf4-81c9-f43d5c1f1fe8</t>
  </si>
  <si>
    <t>https://echa.europa.eu/documents/10162/feb90681-3d07-4b5b-b85d-749dd458d145</t>
  </si>
  <si>
    <t>https://echa.europa.eu/documents/10162/65231f68-fe7a-4712-9f3a-99a9fdfb7dea</t>
  </si>
  <si>
    <t>https://echa.europa.eu/documents/10162/f3d28fdc-113a-454a-9de2-e5fa2bb7786d</t>
  </si>
  <si>
    <t>https://echa.europa.eu/documents/10162/42751bc8-cad5-4035-82ea-a91c0efe5768</t>
  </si>
  <si>
    <t>https://echa.europa.eu/documents/10162/45e71828-20d1-498a-9872-aec6010fdba2</t>
  </si>
  <si>
    <t>https://echa.europa.eu/documents/10162/756bf74c-275b-4779-8d92-83fc3ac27318</t>
  </si>
  <si>
    <t>https://echa.europa.eu/documents/10162/3acce581-104b-4f80-8b0b-94728b9d501c</t>
  </si>
  <si>
    <t>https://echa.europa.eu/documents/10162/ce28c0be-379f-461e-9197-3af36d5c7f53</t>
  </si>
  <si>
    <t>https://echa.europa.eu/documents/10162/e7b5e2f6-8c30-4909-8945-0626f4bdc247</t>
  </si>
  <si>
    <t>https://echa.europa.eu/documents/10162/37893eb4-a79b-4982-a3f0-34438dc72904</t>
  </si>
  <si>
    <t>https://echa.europa.eu/documents/10162/2cc034c5-ecbf-4c6c-8de4-9085c3e4f2a0</t>
  </si>
  <si>
    <t>https://echa.europa.eu/documents/10162/1f29b212-4a70-40c0-94de-8dfce7791aa9</t>
  </si>
  <si>
    <t>https://echa.europa.eu/documents/10162/7a85a321-9cbe-4abc-951a-ef0c8ba6bc9c</t>
  </si>
  <si>
    <t>20/06/2011</t>
  </si>
  <si>
    <t>https://echa.europa.eu/documents/10162/6b5d8cc7-e37e-46e1-9d91-0f8d529ca833</t>
  </si>
  <si>
    <t>https://echa.europa.eu/documents/10162/5c763e23-3df9-4568-990f-df7d38977711</t>
  </si>
  <si>
    <t>https://echa.europa.eu/documents/10162/e8d4bcbd-81c1-4a59-a97d-d1cb30c29ec8</t>
  </si>
  <si>
    <t>https://echa.europa.eu/documents/10162/05d2da5c-e325-40f8-a2b2-22869c630070</t>
  </si>
  <si>
    <t>https://echa.europa.eu/documents/10162/1d278ff8-5bc6-4fa4-8b6a-6847121fcc9d</t>
  </si>
  <si>
    <t>https://echa.europa.eu/documents/10162/23661523-674a-4366-bf5d-8597e97f09a5</t>
  </si>
  <si>
    <t>https://echa.europa.eu/documents/10162/4ecec0c5-de0a-403e-8bad-bb2439aed1cd</t>
  </si>
  <si>
    <t>https://echa.europa.eu/documents/10162/0afc08b5-d558-4525-847a-3a1d9b156ac6</t>
  </si>
  <si>
    <t>https://echa.europa.eu/documents/10162/e0602e69-f758-4eef-88c6-6e9c7a0359e6</t>
  </si>
  <si>
    <t>https://echa.europa.eu/documents/10162/607fe319-a2a5-412f-9411-7fe86a8dd261</t>
  </si>
  <si>
    <t>https://echa.europa.eu/documents/10162/9064c470-918c-4459-b1de-f6112da0a8ec</t>
  </si>
  <si>
    <t>https://echa.europa.eu/documents/10162/faa636cc-eb12-4f43-a470-ee9eeb4bcf81</t>
  </si>
  <si>
    <t>https://echa.europa.eu/documents/10162/2d6cdfd7-e924-45fa-85d4-4450a7b4bf5a</t>
  </si>
  <si>
    <t>https://echa.europa.eu/documents/10162/2a739583-e50d-458f-860b-2170d391621d</t>
  </si>
  <si>
    <t>https://echa.europa.eu/documents/10162/1c4e3474-34ee-4c15-aaef-dafd1cb47779</t>
  </si>
  <si>
    <t>https://echa.europa.eu/documents/10162/43a7d148-39d0-40d9-8fec-87c33877890e</t>
  </si>
  <si>
    <t>https://echa.europa.eu/documents/10162/4b69d66f-b3f9-4b3d-a1fb-a90c4825f7d5</t>
  </si>
  <si>
    <t>https://echa.europa.eu/documents/10162/a4d1618e-1de0-45ee-95d4-7c0b97f8f4bb</t>
  </si>
  <si>
    <t>https://echa.europa.eu/documents/10162/e3566164-121d-4007-9f6c-eeb1bbe67c14</t>
  </si>
  <si>
    <t>https://echa.europa.eu/documents/10162/d7830695-b04b-413a-93ed-c4e2ccb9320b</t>
  </si>
  <si>
    <t>https://echa.europa.eu/documents/10162/c5b972a9-f57f-4fd5-8177-04b4e46c5e93</t>
  </si>
  <si>
    <t>https://echa.europa.eu/documents/10162/8c489ab1-cc43-4655-9fdf-9ba8faffec98</t>
  </si>
  <si>
    <t>https://echa.europa.eu/documents/10162/dcbad586-92e2-496c-bf17-f2d4fd7a7e5e</t>
  </si>
  <si>
    <t>https://echa.europa.eu/documents/10162/bd2d041f-e43c-4952-a9d0-00c3e0c32817</t>
  </si>
  <si>
    <t>15/12/2010</t>
  </si>
  <si>
    <t>https://echa.europa.eu/documents/10162/f25b7ab7-c339-4b4a-900b-7a2d38c32c1f</t>
  </si>
  <si>
    <t>https://echa.europa.eu/documents/10162/16b140dd-f4a7-4b4c-a7c4-696ff16785ea</t>
  </si>
  <si>
    <t>https://echa.europa.eu/documents/10162/b8b0b5ed-43be-4c24-8d81-96b799916955</t>
  </si>
  <si>
    <t>https://echa.europa.eu/documents/10162/442eecec-84a6-49eb-b758-1e6eaedfae06</t>
  </si>
  <si>
    <t>https://echa.europa.eu/documents/10162/d0434782-81cb-43af-ba42-88c301aeb105</t>
  </si>
  <si>
    <t>https://echa.europa.eu/documents/10162/2c32ce81-9fe4-4bec-ab99-cefb0db64f70</t>
  </si>
  <si>
    <t>https://echa.europa.eu/documents/10162/de7fb120-e51b-408c-9753-5c605be53de9</t>
  </si>
  <si>
    <t>https://echa.europa.eu/documents/10162/8d11abdf-9416-4f6f-9bd2-19292333cb3c</t>
  </si>
  <si>
    <t>18/06/2010</t>
  </si>
  <si>
    <t>EC No. 233-139-2 and EC No. 234-343-4</t>
  </si>
  <si>
    <t>https://echa.europa.eu/documents/10162/6877f24b-c82b-4021-b05b-a25af94185c0</t>
  </si>
  <si>
    <t>https://echa.europa.eu/documents/10162/cad21145-7d6a-4c1f-b640-80cfe475b45c#https://echa.europa.eu/documents/10162/910d71c0-785a-4b54-997a-6b4396389739</t>
  </si>
  <si>
    <t>https://echa.europa.eu/documents/10162/d51fd473-40ec-4831-bc2d-6f53bdf9cbbe</t>
  </si>
  <si>
    <t>https://echa.europa.eu/documents/10162/324a7df5-597a-42e5-8f9f-c10f978a94fa</t>
  </si>
  <si>
    <t>https://echa.europa.eu/documents/10162/4912ba63-c1c1-4698-b1a0-3b58f6024cd5</t>
  </si>
  <si>
    <t>https://echa.europa.eu/documents/10162/423223b2-23c6-4203-a1c5-c1e4cf47e854</t>
  </si>
  <si>
    <t>https://echa.europa.eu/documents/10162/04e29ef1-f56d-4926-96f6-c2865c5e10a7</t>
  </si>
  <si>
    <t>https://echa.europa.eu/documents/10162/9004f5d0-c545-42ce-8839-e07b8f938e7a</t>
  </si>
  <si>
    <t>https://echa.europa.eu/documents/10162/4ed94bb5-533a-4a8a-823f-6348859263d1</t>
  </si>
  <si>
    <t>https://echa.europa.eu/documents/10162/b743c746-3dd3-4ddb-83f9-8446d5615222</t>
  </si>
  <si>
    <t>https://echa.europa.eu/documents/10162/a049f842-ad66-4b06-b1ec-39fd6c6f47ba</t>
  </si>
  <si>
    <t>https://echa.europa.eu/documents/10162/6d2ff32f-1fb8-4936-81ed-83b690e8128f</t>
  </si>
  <si>
    <t>https://echa.europa.eu/documents/10162/d54e4381-eebe-41dd-9eb5-5794d383f043</t>
  </si>
  <si>
    <t>https://echa.europa.eu/documents/10162/bf5436ce-44ed-49c8-b7e6-51804d3cb0a5</t>
  </si>
  <si>
    <t>https://echa.europa.eu/documents/10162/8bbf5e70-f0a4-46c0-84db-f2340c74d64e</t>
  </si>
  <si>
    <t>https://echa.europa.eu/documents/10162/b7a78996-abe6-42bf-87f8-9d233aa19da6</t>
  </si>
  <si>
    <t>30/03/2010</t>
  </si>
  <si>
    <t>https://echa.europa.eu/documents/10162/b280c0f2-f957-44d9-9584-097444464b22</t>
  </si>
  <si>
    <t>https://echa.europa.eu/documents/10162/13141b6e-f285-44bf-9868-d5e089875101</t>
  </si>
  <si>
    <t>https://echa.europa.eu/documents/10162/7f1a698d-9910-4e8a-a6a7-0806427abd26</t>
  </si>
  <si>
    <t>https://echa.europa.eu/documents/10162/98bfa10b-2c8c-4bb4-914b-88f68b9bc955</t>
  </si>
  <si>
    <t>13/01/2010</t>
  </si>
  <si>
    <t>https://echa.europa.eu/documents/10162/7700e235-3ba5-44d4-9ab9-5ace916ca7b3</t>
  </si>
  <si>
    <t>https://echa.europa.eu/documents/10162/a8b8d40f-1cea-4daf-9f49-af3a2b2d50d9</t>
  </si>
  <si>
    <t>https://echa.europa.eu/documents/10162/b5db559d-a89d-4fc4-a273-dba250fb4201</t>
  </si>
  <si>
    <t>https://echa.europa.eu/documents/10162/5e8d799f-0aba-4048-9e9f-7f9752930c04</t>
  </si>
  <si>
    <t>https://echa.europa.eu/documents/10162/f7cfbd7b-2a5a-49aa-9d16-61689ad3a8e3</t>
  </si>
  <si>
    <t>https://echa.europa.eu/documents/10162/91cfe38e-ed0d-4c28-b970-bded2289de26</t>
  </si>
  <si>
    <t>https://echa.europa.eu/documents/10162/ef47ccc5-0786-4bf5-b16c-2f13c6c49385</t>
  </si>
  <si>
    <t>https://echa.europa.eu/documents/10162/eebd5cc3-810e-4150-b6a4-8be5017f631a</t>
  </si>
  <si>
    <t>Does not meet the criteria for identification as a carcinogen if it contains &amp;lt; 0.005 % (w/w) benzo[a]pyrene (EINECS No 200-028-5)</t>
  </si>
  <si>
    <t>https://echa.europa.eu/documents/10162/df5aecc8-d928-4a70-9bf0-90ca5953bc44</t>
  </si>
  <si>
    <t>https://echa.europa.eu/documents/10162/ad049eea-4aeb-4741-9574-ae6c4bd02b66</t>
  </si>
  <si>
    <t>https://echa.europa.eu/documents/10162/1995aafa-663a-43a0-ae2a-285c842d7f53</t>
  </si>
  <si>
    <t>https://echa.europa.eu/documents/10162/056aa1f3-4265-4c3a-8fad-ceb73c40acc8</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</si>
  <si>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</si>
  <si>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https://echa.europa.eu/documents/10162/b5013ad5-8980-478b-aa32-4859860f9aef</t>
  </si>
  <si>
    <t>https://echa.europa.eu/documents/10162/4efcaa35-8b9f-4b19-9f81-9f1fb98533b2</t>
  </si>
  <si>
    <t>https://echa.europa.eu/documents/10162/8de3cd61-aae1-4864-b694-8928dcdea7fd</t>
  </si>
  <si>
    <t>https://echa.europa.eu/documents/10162/d6bbb10d-461d-4181-86a0-fab36ddf1ea8</t>
  </si>
  <si>
    <t>https://echa.europa.eu/documents/10162/960a181f-7094-4be7-b02f-c49513a0442e</t>
  </si>
  <si>
    <t>https://echa.europa.eu/documents/10162/2a5afd0a-9ce1-4b37-acc9-942143c01c7a</t>
  </si>
  <si>
    <t>https://echa.europa.eu/documents/10162/f0ff9790-013c-49b3-ae93-ac11d2177bf9</t>
  </si>
  <si>
    <t>https://echa.europa.eu/documents/10162/595f0cbb-fedb-4bfe-986c-e7c9d2951364</t>
  </si>
  <si>
    <t>https://echa.europa.eu/documents/10162/709cf01f-1445-4606-a0f2-1940a468dab6</t>
  </si>
  <si>
    <t>https://echa.europa.eu/documents/10162/ce2619c5-654b-4934-a835-a3e2b00d4e13</t>
  </si>
  <si>
    <t>https://echa.europa.eu/documents/10162/3e5e6a56-dd4f-4951-b26e-985b7f692624</t>
  </si>
  <si>
    <t>https://echa.europa.eu/documents/10162/c30d5553-5eec-4a50-b3c9-888d402ccdf0</t>
  </si>
  <si>
    <t>https://echa.europa.eu/documents/10162/5f086082-c721-442d-8b7b-a6eb49ffb3ab</t>
  </si>
  <si>
    <t>https://echa.europa.eu/documents/10162/96caf4ad-1095-4929-a1b9-84aeea1aff00#https://echa.europa.eu/documents/10162/872ff9cf-52a5-49f4-1e0a-da6ce3e9e074</t>
  </si>
  <si>
    <t>https://echa.europa.eu/documents/10162/6a39c904-61a6-46e8-a93e-c03083c92d80</t>
  </si>
  <si>
    <t>https://echa.europa.eu/documents/10162/30488018-7d14-42b1-90eb-8235974bf023</t>
  </si>
  <si>
    <t>https://echa.europa.eu/documents/10162/d3d19672-64d5-47f4-aa47-66729f6990ec</t>
  </si>
  <si>
    <t>https://echa.europa.eu/documents/10162/73d246d4-8c2a-4150-b656-c15948bf0e77</t>
  </si>
  <si>
    <t>https://echa.europa.eu/documents/10162/b8ebce3f-ac89-4efa-b257-e62158a3f961</t>
  </si>
  <si>
    <t>https://echa.europa.eu/documents/10162/78d8ecfd-5e83-4299-9f16-15681ee11bbb</t>
  </si>
  <si>
    <t>https://echa.europa.eu/documents/10162/d36f5718-6e5c-4fca-9e31-efed9c50d0d0</t>
  </si>
  <si>
    <t>https://echa.europa.eu/documents/10162/6d09755f-7fcb-4a00-b7ce-91ab45a2e5af</t>
  </si>
  <si>
    <t>https://echa.europa.eu/documents/10162/8d912dea-4ebb-44f7-8fa7-eac5caf764c9</t>
  </si>
  <si>
    <t>28/10/2008</t>
  </si>
  <si>
    <t>https://echa.europa.eu/documents/10162/68f50f10-f55f-40be-9d1b-4fbbfdec7f96</t>
  </si>
  <si>
    <t>https://echa.europa.eu/documents/10162/1c864bd5-399d-49a2-880b-a8ad54d458b5</t>
  </si>
  <si>
    <t>https://echa.europa.eu/documents/10162/d36424e7-b12d-4dd8-832e-6d7e3e283fc3</t>
  </si>
  <si>
    <t>https://echa.europa.eu/documents/10162/9742c151-381b-4078-9d97-42f0d41a3110</t>
  </si>
  <si>
    <t>https://echa.europa.eu/documents/10162/e3747ed6-99b4-43d1-92ae-9c837ded241d</t>
  </si>
  <si>
    <t>https://echa.europa.eu/documents/10162/e8716cf9-db7f-4073-88fa-18dd4480c61f</t>
  </si>
  <si>
    <t>https://echa.europa.eu/documents/10162/909dd42e-2554-4f59-911a-729a2da1d529</t>
  </si>
  <si>
    <t>https://echa.europa.eu/documents/10162/8e23992a-a835-44a8-96c4-049c6b2e7b7a</t>
  </si>
  <si>
    <t>https://echa.europa.eu/documents/10162/e9713dc8-1855-4dab-9635-72ca8be244ae</t>
  </si>
  <si>
    <t>https://echa.europa.eu/documents/10162/c0c51b06-7e2e-4934-b46f-0ba82015047c</t>
  </si>
  <si>
    <t>https://echa.europa.eu/documents/10162/2edcfedb-ec53-4754-8598-e787a8ff7a58</t>
  </si>
  <si>
    <t>https://echa.europa.eu/documents/10162/f8ae5f41-42d3-4d13-83c9-3524a5609988</t>
  </si>
  <si>
    <t>https://echa.europa.eu/documents/10162/143cd93d-ee58-40c1-b0f1-3713cbb11535</t>
  </si>
  <si>
    <t>https://echa.europa.eu/documents/10162/c5f3267f-609d-4ccb-8645-5b7e02d3946c</t>
  </si>
  <si>
    <t>https://echa.europa.eu/documents/10162/f7c1321a-6709-40d6-b683-1fb870fb0ac4</t>
  </si>
  <si>
    <t>https://echa.europa.eu/documents/10162/87622091-3722-4de3-b2e9-6a4882d3df5e</t>
  </si>
  <si>
    <t>https://echa.europa.eu/documents/10162/20b09a46-f289-4e35-92d2-9cd039e71ba5</t>
  </si>
  <si>
    <t>https://echa.europa.eu/documents/10162/b4024445-00ce-4849-9ab0-69aed88c51f2#https://echa.europa.eu/documents/10162/076491e2-fd0e-50be-61b4-908c663d0245</t>
  </si>
  <si>
    <t>https://echa.europa.eu/documents/10162/798dad0a-7821-4599-b87a-18235b85c448</t>
  </si>
  <si>
    <t>https://echa.europa.eu/documents/10162/331e209a-627f-4533-8690-fd33b74f305d</t>
  </si>
  <si>
    <t>https://echa.europa.eu/documents/10162/9e33725c-05fc-41af-b06d-bb969c91b0ab#https://echa.europa.eu/documents/10162/fa429d23-21e7-4764-b223-6c8c98f8a01c#https://echa.europa.eu/documents/10162/3f5d91bc-0a63-04f8-8f62-ccc9c8265e7d</t>
  </si>
  <si>
    <t>https://echa.europa.eu/documents/10162/074bcc74-7e38-4244-8ab1-ed7d67cf18eb</t>
  </si>
  <si>
    <t>https://echa.europa.eu/documents/10162/431cf3aa-7e2f-43d5-ad4c-6b80ad7fbc91</t>
  </si>
  <si>
    <t>https://echa.europa.eu/documents/10162/f36205a8-df0a-4e94-8763-2a6a02f0228c#https://echa.europa.eu/documents/10162/6b0b59e9-8ba8-03de-e8e9-735414f0611d</t>
  </si>
  <si>
    <t>https://echa.europa.eu/documents/10162/a9ce452c-0c10-48f6-aa7f-48fec798197f</t>
  </si>
  <si>
    <t>and all major diastereoisomers identified</t>
  </si>
  <si>
    <t>https://echa.europa.eu/documents/10162/471aceac-4e5e-4c53-a4b2-23159a290893</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</si>
  <si>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</si>
  <si>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https://echa.europa.eu/documents/10162/1fc837ef-f922-476e-8e00-825ab60213c0</t>
  </si>
  <si>
    <t>https://echa.europa.eu/documents/10162/278fc167-b889-4193-9b62-9008cd51a493</t>
  </si>
  <si>
    <t>Authorisation list (annex XIV)</t>
  </si>
  <si>
    <t>Latest application date</t>
  </si>
  <si>
    <t>Exempted (categories of) uses</t>
  </si>
  <si>
    <t>Review Periods</t>
  </si>
  <si>
    <t>21/02/2013</t>
  </si>
  <si>
    <t>vPvB (Article 57 e)</t>
  </si>
  <si>
    <t>21/02/2014</t>
  </si>
  <si>
    <t>PBT (Article 57 d)</t>
  </si>
  <si>
    <t>21/08/2013</t>
  </si>
  <si>
    <t>Uses in the immediate packaging of medicinal products covered under Regulation (EC) No 726/2004, Directive 2001/82/EC, and/or Directive 2001/83/EC.</t>
  </si>
  <si>
    <t>Uses in the immediate packaging of medicinal products covered under Regulation (EC) No 726/2004, Directive 2001/82/EC, and/or Directive 2001/83/EC.</t>
  </si>
  <si>
    <t>Uses in the immediate packaging of medicinal products covered under Regulation (EC) No 726/2004, Directive 2001/82/EC, and/or Directive 2001/83/EC.</t>
  </si>
  <si>
    <t>21/10/2014</t>
  </si>
  <si>
    <t>21/03/2016</t>
  </si>
  <si>
    <t>22/02/2016</t>
  </si>
  <si>
    <t>22/05/2016</t>
  </si>
  <si>
    <t>04/01/2019</t>
  </si>
  <si>
    <t>33</t>
  </si>
  <si>
    <t>39</t>
  </si>
  <si>
    <t>A complex combination of polycyclic aromatic hydrocarbons obtained from coal tar having an approximate distillation range of 300°C to 400°C (572°F to 752°F). Composed primarily of phenanthrene, anthracene and carbazole.</t>
  </si>
  <si>
    <t>04/04/2019</t>
  </si>
  <si>
    <t>Carcinogenic (Article 57a)#PBT (Article 57 d)#vPvB (Article 57 e)</t>
  </si>
  <si>
    <t>The residue from the distillation of high temperature coal tar. A black solid with an approximate softening point from 30°C to 180°C (86°F to 356°F). Composed primarily of a complex mixture of three or more membered condensed ring aromatic hydrocarbons.</t>
  </si>
  <si>
    <t>42</t>
  </si>
  <si>
    <t>04/07/2019</t>
  </si>
  <si>
    <t>Equivalent level of concern having probable serious effects to environment (Article 57 f)</t>
  </si>
  <si>
    <t>Substance Evaluation - CoRAP</t>
  </si>
  <si>
    <t>EC / List no.</t>
  </si>
  <si>
    <t>Year</t>
  </si>
  <si>
    <t>Member State</t>
  </si>
  <si>
    <t>CoRAP publication date</t>
  </si>
  <si>
    <t>Member State (MS) contact details</t>
  </si>
  <si>
    <t>Co-Evaluating Member State</t>
  </si>
  <si>
    <t>Initial grounds for concern</t>
  </si>
  <si>
    <t>Status</t>
  </si>
  <si>
    <t>Justification documents</t>
  </si>
  <si>
    <t>Decisions</t>
  </si>
  <si>
    <t>Conclusion documents</t>
  </si>
  <si>
    <t>1-(5,6,7,8-tetrahydro-3,5,5,6,8,8-hexamethyl-2-naphthyl)ethan-1-one</t>
  </si>
  <si>
    <t>EC No. 216-133-4 and EC No. 244-240-6</t>
  </si>
  <si>
    <t>2020</t>
  </si>
  <si>
    <t>Germany</t>
  </si>
  <si>
    <t>22/03/2016</t>
  </si>
  <si>
    <t>Federal Institute for Occupational Safety and Health; Division 5  &amp;#034;Federal Office for Chemicals, Authorisation of Biocides&amp;#034;</t>
  </si>
  <si>
    <t>Potential endocrine disruptor#High (aggregated) tonnage</t>
  </si>
  <si>
    <t>Not started</t>
  </si>
  <si>
    <t>https://echa.europa.eu/documents/10162/b824d731-d3e2-4976-bb5b-e18824474faa</t>
  </si>
  <si>
    <t>244-240-6</t>
  </si>
  <si>
    <t>21145-77-7</t>
  </si>
  <si>
    <t>216-133-4</t>
  </si>
  <si>
    <t>1506-02-1</t>
  </si>
  <si>
    <t>Amphoteric Fluorinated Surfactant</t>
  </si>
  <si>
    <t>2018</t>
  </si>
  <si>
    <t>Belgium</t>
  </si>
  <si>
    <t>20/03/2018</t>
  </si>
  <si>
    <t>Federal Public Service Health, Food Chain Safety and Environment</t>
  </si>
  <si>
    <t>Suspected PBT/vPvB#Exposure of environment#Wide dispersive use</t>
  </si>
  <si>
    <t>Ongoing</t>
  </si>
  <si>
    <t>https://echa.europa.eu/documents/10162/91c114ac-8cca-4c39-4826-735b2e684ca6</t>
  </si>
  <si>
    <t>Graphite, and Multi-Wall Carbon Nanotubes (MWCNT), synthetic graphite in tubular shape, Multi-Wall Carbon Nanotubes (MWCNT), synthetic graphite in tubular shape</t>
  </si>
  <si>
    <t>2019</t>
  </si>
  <si>
    <t>17/03/2015</t>
  </si>
  <si>
    <t>Federal Institute for Occupational Safety and Health; Division 5 &amp;#034;Federal Office for Chemicals, Authorisation and Biocides&amp;#034;</t>
  </si>
  <si>
    <t>Suspected Carcinogenic#Other hazard based concern#Consumer use#Cumulative exposure#Exposure of environment#Wide dispersive use</t>
  </si>
  <si>
    <t>https://echa.europa.eu/documents/10162/dd1871fd-5cbf-4dd8-98dc-90ac4bd62017#https://echa.europa.eu/documents/10162/11833dbf-0d9e-f2f5-52ee-5e5a80088db4#https://echa.europa.eu/documents/10162/a5f08bc9-38e9-611a-0354-fe81feeac84d</t>
  </si>
  <si>
    <t>This entry covers the following EC numbers: 701-160-0 and 936-414-1</t>
  </si>
  <si>
    <t>Tangled Multi-Walled Carbon Nanotubes</t>
  </si>
  <si>
    <t>701-160-0</t>
  </si>
  <si>
    <t>Multi-Walled Carbon Nanotubes (MWCNT), synthetic graphite in tubular shape</t>
  </si>
  <si>
    <t>936-414-1</t>
  </si>
  <si>
    <t>Polyfluoro-5,8,11,14-tetrakis(polyfluoralkyl)-polyoxaalkane</t>
  </si>
  <si>
    <t>2017</t>
  </si>
  <si>
    <t>Federal Institute for Occupational Safety and Health</t>
  </si>
  <si>
    <t>Suspected PBT/vPvB#Exposure of environment</t>
  </si>
  <si>
    <t>https://echa.europa.eu/documents/10162/aa97d013-e77d-d16d-9b66-3bb0b8f846d4</t>
  </si>
  <si>
    <t>Reaction mass of (1S,1'R)-2-[1-(3',3'-dimethyl-1'-cyclohexyl)ethoxy]-2-methylpropyl propanoate, (1R,1'R)-2-[1-(3',3'-dimethyl-1'-cyclohexyl)ethoxy]-2-methylpropyl propanoate and 2-methyl-2-{[(1R*,2R*)-2,6,6-trimethylcycloheptyl]oxy}propyl propanoate, and 2-(1-(3',3'-dimethyl-1'-cyclohexyl)ethoxy)-2-methyl propyl propanoate</t>
  </si>
  <si>
    <t>EC No. 415-490-5 and 604-250-7</t>
  </si>
  <si>
    <t>2016</t>
  </si>
  <si>
    <t>Concluded</t>
  </si>
  <si>
    <t>https://echa.europa.eu/documents/10162/2d4e5127-ae2a-41f2-b47e-2ad4334ac8eb</t>
  </si>
  <si>
    <t>https://echa.europa.eu/documents/10162/9290e5b1-123c-caa3-5772-a53b071de8af</t>
  </si>
  <si>
    <t>reaction mass of (1S,1'R)-2-[1-(3',3'-dimethyl-1'-cyclohexyl)ethoxy]-2-methylpropyl propanoate, (1R,1'R)-2-[1-(3',3'-dimethyl-1'-cyclohexyl)ethoxy]-2-methylpropyl propanoate and 2-methyl-2-{[(1R,2R)-2,6,6-trimethylcycloheptyl]oxy}propyl propanoate</t>
  </si>
  <si>
    <t>604-250-7</t>
  </si>
  <si>
    <t>141773-73-1</t>
  </si>
  <si>
    <t>2-(1-(3',3'-dimethyl-1'-cyclohexyl)ethoxy)-2-methyl propyl propanoate</t>
  </si>
  <si>
    <t>415-490-5</t>
  </si>
  <si>
    <t>50-00-0</t>
  </si>
  <si>
    <t>2013</t>
  </si>
  <si>
    <t>France</t>
  </si>
  <si>
    <t>29/02/2012</t>
  </si>
  <si>
    <t>French Agency for Food, Environmental and Occupational Health &amp;amp; Safety (Anses)</t>
  </si>
  <si>
    <t>Netherlands</t>
  </si>
  <si>
    <t>CMR#Exposure of workers#High (aggregated) tonnage#Wide dispersive use</t>
  </si>
  <si>
    <t>Follow-up</t>
  </si>
  <si>
    <t>https://echa.europa.eu/documents/10162/3a16a9ef-b5df-4c94-b12d-f419502b01c7</t>
  </si>
  <si>
    <t>https://echa.europa.eu/documents/10162/1cc58141-07a2-49ed-9ef9-c6c4fcf9d74b</t>
  </si>
  <si>
    <t>2-(2-butoxyethoxy)ethyl 6-propylpiperonyl ether</t>
  </si>
  <si>
    <t>200-076-7</t>
  </si>
  <si>
    <t>51-03-6</t>
  </si>
  <si>
    <t>Sweden</t>
  </si>
  <si>
    <t>Swedish Chemicals Agency</t>
  </si>
  <si>
    <t>Potential endocrine disruptor#Suspected PBT/vPvB#Consumer use#Wide dispersive use</t>
  </si>
  <si>
    <t>https://echa.europa.eu/documents/10162/3ea81042-f877-4caa-859d-955697c711cf</t>
  </si>
  <si>
    <t>Carbon tetrachloride</t>
  </si>
  <si>
    <t>200-262-8</t>
  </si>
  <si>
    <t>56-23-5</t>
  </si>
  <si>
    <t>2012</t>
  </si>
  <si>
    <t>CMR#Exposure of workers#High (aggregated) tonnage</t>
  </si>
  <si>
    <t>Information requested</t>
  </si>
  <si>
    <t>&lt;a href="http://echa.europa.eu/about-us/who-we-are/board-of-appeal/announcements"&gt;The decision to all registrants has been annulled in its entirety by the Board of Appeal in its decision in Case No A-005-2014&lt;/a&gt;</t>
  </si>
  <si>
    <t>https://echa.europa.eu/documents/10162/24a96f73-7453-44fa-a6a3-3f058bc0fcaa#https://echa.europa.eu/documents/10162/cf3744e2-4b8d-45cd-bf1f-c5ba74988ffb#https://echa.europa.eu/documents/10162/8fd066a8-a7a5-4a03-b21c-136ade078d13</t>
  </si>
  <si>
    <t>Diethyl ether</t>
  </si>
  <si>
    <t>200-467-2</t>
  </si>
  <si>
    <t>60-29-7, 100-41-4</t>
  </si>
  <si>
    <t>21/03/2017</t>
  </si>
  <si>
    <t>French Agency for Food, Environmental and Occupational Health &amp;amp; Safety (Anses), Chemicals Assessment Unit</t>
  </si>
  <si>
    <t>Suspected Carcinogenic#Suspected Mutagenic#Suspected Reprotoxic#Other hazard based concern#Consumer use#Exposure of environment#High (aggregated) tonnage#Wide dispersive use</t>
  </si>
  <si>
    <t>https://echa.europa.eu/documents/10162/f8c4b97b-be89-f21c-aa06-355f35220678</t>
  </si>
  <si>
    <t>3,5-dimethylpyrazole</t>
  </si>
  <si>
    <t>200-657-5</t>
  </si>
  <si>
    <t>67-51-6</t>
  </si>
  <si>
    <t>Spain</t>
  </si>
  <si>
    <t>Ministry of Health, Social Services and Equality</t>
  </si>
  <si>
    <t>Reprotoxic#High RCR</t>
  </si>
  <si>
    <t>https://echa.europa.eu/documents/10162/fc57f15f-8329-4bbd-be6c-7c91a4db102c</t>
  </si>
  <si>
    <t>Methanol</t>
  </si>
  <si>
    <t>200-659-6</t>
  </si>
  <si>
    <t>67-56-1</t>
  </si>
  <si>
    <t>Poland</t>
  </si>
  <si>
    <t>Bureau for Chemical Substances</t>
  </si>
  <si>
    <t>Suspected CMR#Consumer use#Exposure of environment#Exposure of workers#Wide dispersive use</t>
  </si>
  <si>
    <t>https://echa.europa.eu/documents/10162/4baf9237-2469-40c2-bdd7-8501a9f2f77b#https://echa.europa.eu/documents/10162/379124fd-2b24-4bb4-8a5a-ffd87d975661</t>
  </si>
  <si>
    <t>Butan-1-ol</t>
  </si>
  <si>
    <t>200-751-6</t>
  </si>
  <si>
    <t>71-36-3</t>
  </si>
  <si>
    <t>Hungary</t>
  </si>
  <si>
    <t>National Public Health Center</t>
  </si>
  <si>
    <t>Suspected Reprotoxic#Consumer use#Exposure of workers#High (aggregated) tonnage#Wide dispersive use</t>
  </si>
  <si>
    <t>Conclusion under preparation</t>
  </si>
  <si>
    <t>https://echa.europa.eu/documents/10162/b6079b55-d17a-dcc2-8580-a56da7b54b82</t>
  </si>
  <si>
    <t>pentan-1-ol</t>
  </si>
  <si>
    <t>200-752-1</t>
  </si>
  <si>
    <t>71-41-0</t>
  </si>
  <si>
    <t>Lithuania</t>
  </si>
  <si>
    <t>Environmental Protection Agency</t>
  </si>
  <si>
    <t>Suspected Sensitiser#Consumer use#Exposure of workers#High RCR#Wide dispersive use</t>
  </si>
  <si>
    <t>https://echa.europa.eu/documents/10162/f7062793-750e-4025-8123-a7c2d547e46d</t>
  </si>
  <si>
    <t>https://echa.europa.eu/documents/10162/deba9ec3-ee1c-5f33-3a00-cfd55f7035df</t>
  </si>
  <si>
    <t>Chloromethane</t>
  </si>
  <si>
    <t>200-817-4</t>
  </si>
  <si>
    <t>74-87-3</t>
  </si>
  <si>
    <t>Italy</t>
  </si>
  <si>
    <t>Institute of Health</t>
  </si>
  <si>
    <t>CMR#Potential endocrine disruptor#High RCR</t>
  </si>
  <si>
    <t>https://echa.europa.eu/documents/10162/12151cea-d4b1-40a2-b74e-83422a60ee14</t>
  </si>
  <si>
    <t>https://echa.europa.eu/documents/10162/7efbb02a-3204-7194-f9dc-5e855dea2b25</t>
  </si>
  <si>
    <t>Carcinogenic#Suspected Mutagenic#Suspected Reprotoxic#Potential endocrine disruptor#Suspected Sensitiser#High (aggregated) tonnage</t>
  </si>
  <si>
    <t>https://echa.europa.eu/documents/10162/c5e734ff-191e-45a7-bea9-8d6f1a91b4da</t>
  </si>
  <si>
    <t>75-15-0</t>
  </si>
  <si>
    <t>CMR#Potential endocrine disruptor#Exposure of environment#Exposure of workers#High (aggregated) tonnage</t>
  </si>
  <si>
    <t>https://echa.europa.eu/documents/10162/38874276-461b-4664-811f-0a71c95aa3a3</t>
  </si>
  <si>
    <t>https://echa.europa.eu/documents/10162/ccf7c6e6-5983-4420-8142-66e66c4cf8be</t>
  </si>
  <si>
    <t>75-21-8</t>
  </si>
  <si>
    <t>Austria</t>
  </si>
  <si>
    <t xml:space="preserve">Umweltbundesamt GmbH </t>
  </si>
  <si>
    <t>CMR#High (aggregated) tonnage</t>
  </si>
  <si>
    <t>https://echa.europa.eu/documents/10162/8f19561c-827e-41c7-a5e3-578bafd6ee83#https://echa.europa.eu/documents/10162/52b90f61-7360-4d13-8524-c98c24a33537</t>
  </si>
  <si>
    <t>2-methylpropan-2-ol</t>
  </si>
  <si>
    <t>200-889-7</t>
  </si>
  <si>
    <t>75-65-0</t>
  </si>
  <si>
    <t>United Kingdom</t>
  </si>
  <si>
    <t>20/03/2013</t>
  </si>
  <si>
    <t>UK REACH CA Health and Safety Executive</t>
  </si>
  <si>
    <t>Suspected CMR#Consumer use#High (aggregated) tonnage#High RCR#Wide dispersive use</t>
  </si>
  <si>
    <t>https://echa.europa.eu/documents/10162/6e8a3b54-a9b2-467d-8c37-9ae35f3e7e33</t>
  </si>
  <si>
    <t>https://echa.europa.eu/documents/10162/04caa045-cdd9-4740-8891-89e1aa51717f</t>
  </si>
  <si>
    <t>Dichloro(dimethyl)silane</t>
  </si>
  <si>
    <t>200-901-0</t>
  </si>
  <si>
    <t>75-78-5</t>
  </si>
  <si>
    <t>2014</t>
  </si>
  <si>
    <t>Czech Republic</t>
  </si>
  <si>
    <t>Ministry of Environment of the Czech Republic</t>
  </si>
  <si>
    <t>Suspected PBT/vPvB#High (aggregated) tonnage</t>
  </si>
  <si>
    <t>https://echa.europa.eu/documents/10162/55567f16-8bbc-41f2-a735-fc6c4ae4c56a</t>
  </si>
  <si>
    <t>https://echa.europa.eu/documents/10162/d24a42b7-c3e0-4c5b-b34a-533e2132cd50#https://echa.europa.eu/documents/10162/bb12e5b6-bf5c-467c-bed5-af751bd6b81b</t>
  </si>
  <si>
    <t>3a,4,7,7a-tetrahydro-4,7-methanoindene</t>
  </si>
  <si>
    <t>201-052-9</t>
  </si>
  <si>
    <t>77-73-6</t>
  </si>
  <si>
    <t>Suspected Reprotoxic#Exposure of workers#High (aggregated) tonnage#High RCR</t>
  </si>
  <si>
    <t>https://echa.europa.eu/documents/10162/4dc5cfc3-b787-4660-b542-1750d6150963</t>
  </si>
  <si>
    <t>3,5,5-trimethylcyclohex-2-enone</t>
  </si>
  <si>
    <t>201-126-0</t>
  </si>
  <si>
    <t>78-59-1</t>
  </si>
  <si>
    <t>https://echa.europa.eu/documents/10162/1fcb7831-a407-48a6-b92c-f1a104790682</t>
  </si>
  <si>
    <t>https://echa.europa.eu/documents/10162/df98b783-adf0-4cb2-9dae-25aec1c588f5</t>
  </si>
  <si>
    <t>Butanone</t>
  </si>
  <si>
    <t>201-159-0</t>
  </si>
  <si>
    <t>78-93-3</t>
  </si>
  <si>
    <t>Suspected Reprotoxic#Wide dispersive use#Consumer use#Exposure of environment#Exposure of workers#High RCR#High (aggregated) tonnage#Potential endocrine disruptor</t>
  </si>
  <si>
    <t>https://echa.europa.eu/documents/10162/8dba5ea5-148a-162b-906f-3060a16726f2</t>
  </si>
  <si>
    <t>methacrylamide</t>
  </si>
  <si>
    <t>201-202-3</t>
  </si>
  <si>
    <t>79-39-0</t>
  </si>
  <si>
    <t>Other hazard based concern#Exposure of workers</t>
  </si>
  <si>
    <t>https://echa.europa.eu/documents/10162/c151f5e9-1a10-404d-acd6-a3f0b3f69c6a</t>
  </si>
  <si>
    <t>2,5-di-tert-pentylhydroquinone</t>
  </si>
  <si>
    <t>201-222-2</t>
  </si>
  <si>
    <t>79-74-3</t>
  </si>
  <si>
    <t>Suspected PBT/vPvB#High RCR</t>
  </si>
  <si>
    <t>https://echa.europa.eu/documents/10162/f1d1c34b-8856-4d72-a618-046169b26aca</t>
  </si>
  <si>
    <t>https://echa.europa.eu/documents/10162/912d9bb4-73e2-459d-8e5d-81891580441c</t>
  </si>
  <si>
    <t>2,2,6,6-tetrabromo-4,4-isopropylidenediphenol</t>
  </si>
  <si>
    <t>79-94-7</t>
  </si>
  <si>
    <t>2015</t>
  </si>
  <si>
    <t>Denmark</t>
  </si>
  <si>
    <t>Danish EPA, Chemicals Division</t>
  </si>
  <si>
    <t>Suspected Reprotoxic#Potential endocrine disruptor#Suspected PBT/vPvB#Consumer use#Exposure of environment#Exposure of workers#High (aggregated) tonnage#Wide dispersive use</t>
  </si>
  <si>
    <t>https://echa.europa.eu/documents/10162/743bdcb8-bd85-486c-84a4-e685e9245a9c</t>
  </si>
  <si>
    <t>https://echa.europa.eu/documents/10162/84afb981-a86f-b3fe-dab8-df0c8d86fa08</t>
  </si>
  <si>
    <t>Potential endocrine disruptor#Consumer use#High (aggregated) tonnage#Wide dispersive use</t>
  </si>
  <si>
    <t>https://echa.europa.eu/documents/10162/84dbe057-2950-487a-8c72-aee0aacaf215</t>
  </si>
  <si>
    <t>https://echa.europa.eu/documents/10162/7971ab80-03c9-4d87-e117-e4dbc9cc54d2</t>
  </si>
  <si>
    <t>bis(4-chlorophenyl) sulphone</t>
  </si>
  <si>
    <t>201-247-9</t>
  </si>
  <si>
    <t>80-07-9</t>
  </si>
  <si>
    <t>Umweltbundesamt GmbH, Abteilung Chemikalien/Department Chemicals</t>
  </si>
  <si>
    <t>Suspected PBT/vPvB#High (aggregated) tonnage#Wide dispersive use</t>
  </si>
  <si>
    <t>https://echa.europa.eu/documents/10162/2c263379-a8c1-46d2-a80b-21a0a2cac49b</t>
  </si>
  <si>
    <t>Dapsone</t>
  </si>
  <si>
    <t>201-248-4</t>
  </si>
  <si>
    <t>80-08-0</t>
  </si>
  <si>
    <t>26/03/2014</t>
  </si>
  <si>
    <t>Potential endocrine disruptor</t>
  </si>
  <si>
    <t>https://echa.europa.eu/documents/10162/a4ff0b08-7c17-4640-9a22-8227e2cbbb76</t>
  </si>
  <si>
    <t>https://echa.europa.eu/documents/10162/cf9f0137-7324-625c-1196-d2e77a2dfd9d</t>
  </si>
  <si>
    <t>4,4'-sulfonyldiphenol</t>
  </si>
  <si>
    <t>80-09-1</t>
  </si>
  <si>
    <t>Suspected CMR#Potential endocrine disruptor#High (aggregated) tonnage</t>
  </si>
  <si>
    <t>https://echa.europa.eu/documents/10162/abaa8ce6-a379-4ac5-8853-638de54fccca</t>
  </si>
  <si>
    <t>https://echa.europa.eu/documents/10162/776a7a2e-1526-430a-8630-70163473dfc0</t>
  </si>
  <si>
    <t>bis(α,α-dimethylbenzyl) peroxide</t>
  </si>
  <si>
    <t>201-279-3</t>
  </si>
  <si>
    <t>80-43-3</t>
  </si>
  <si>
    <t>Norway</t>
  </si>
  <si>
    <t>Norwegian Environment Agency</t>
  </si>
  <si>
    <t>Suspected PBT/vPvB#Consumer use#Exposure of environment#Exposure of workers#High (aggregated) tonnage#High RCR#Wide dispersive use</t>
  </si>
  <si>
    <t>https://echa.europa.eu/documents/10162/30173b4f-af79-4055-8c02-c5b06ca90584</t>
  </si>
  <si>
    <t>https://echa.europa.eu/documents/10162/bec1b6f6-426a-eed9-fdd8-f81ffa5f0818</t>
  </si>
  <si>
    <t>Federal Institute for Occupational Safety and Health; Division 5 &amp;#034;Federal Office for Chemicals, Authorisation of Biocides&amp;#034;</t>
  </si>
  <si>
    <t>Potential endocrine disruptor#Consumer use#Wide dispersive use</t>
  </si>
  <si>
    <t>https://echa.europa.eu/documents/10162/937c3e23-61d3-40bb-9297-76e1eb4228ea</t>
  </si>
  <si>
    <t>https://echa.europa.eu/documents/10162/5b6333b8-769e-4153-ba99-c2187391f7d3</t>
  </si>
  <si>
    <t>2-(4-tert-butylbenzyl)propionaldehyde</t>
  </si>
  <si>
    <t>201-289-8</t>
  </si>
  <si>
    <t>80-54-6</t>
  </si>
  <si>
    <t>CMR#Consumer use#Wide dispersive use</t>
  </si>
  <si>
    <t>https://echa.europa.eu/documents/10162/701df9dc-8676-4613-b7a5-7542a39977c2#https://echa.europa.eu/documents/10162/466f6afb-329e-45af-82e2-80220c8322ab#https://echa.europa.eu/documents/10162/8bd77fbe-8fb7-4766-899f-062f7d6d1d9a</t>
  </si>
  <si>
    <t>Methyl methacrylate</t>
  </si>
  <si>
    <t>201-297-1</t>
  </si>
  <si>
    <t>80-62-6</t>
  </si>
  <si>
    <t>Sensitiser#Consumer use#Exposure of sensitive populations#High (aggregated) tonnage#High RCR#Wide dispersive use</t>
  </si>
  <si>
    <t>https://echa.europa.eu/documents/10162/a59c7215-ad61-4299-be20-0af866367b1e</t>
  </si>
  <si>
    <t>Dicyclohexyl phthalate</t>
  </si>
  <si>
    <t>84-61-7</t>
  </si>
  <si>
    <t>Potential endocrine disruptor#Exposure of environment#Wide dispersive use</t>
  </si>
  <si>
    <t>https://echa.europa.eu/documents/10162/b3f0c538-324b-7cd2-2f8c-2e4766f2ba8b</t>
  </si>
  <si>
    <t>diethyl phthalate</t>
  </si>
  <si>
    <t>84-66-2</t>
  </si>
  <si>
    <t>Portugal</t>
  </si>
  <si>
    <t>CMR#Potential endocrine disruptor#Consumer use#High (aggregated) tonnage#Wide dispersive use</t>
  </si>
  <si>
    <t>https://echa.europa.eu/documents/10162/c463b48a-9b85-476e-9662-85446a5c6a00</t>
  </si>
  <si>
    <t>https://echa.europa.eu/documents/10162/5eb40dbe-31f3-4dc7-a3a5-b8b18b629c67#https://echa.europa.eu/documents/10162/a5c64025-d83a-4952-8476-ac396ee9acc9</t>
  </si>
  <si>
    <t>6,6'-di-tert-butyl-4,4'-butylidenedi-m-cresol</t>
  </si>
  <si>
    <t>201-618-5</t>
  </si>
  <si>
    <t>85-60-9</t>
  </si>
  <si>
    <t>Suspected Reprotoxic#Potential endocrine disruptor#Suspected PBT/vPvB#Consumer use#Exposure of environment#Exposure of workers#Wide dispersive use</t>
  </si>
  <si>
    <t>https://echa.europa.eu/documents/10162/67d31ccc-55ee-4b70-8ff8-3d87dfef80cb</t>
  </si>
  <si>
    <t>N-1-naphthylaniline</t>
  </si>
  <si>
    <t>201-983-0</t>
  </si>
  <si>
    <t>90-30-2</t>
  </si>
  <si>
    <t>Suspected PBT/vPvB#Wide dispersive use</t>
  </si>
  <si>
    <t>https://echa.europa.eu/documents/10162/20c7df64-d64f-4e21-8916-9dc084848dcc</t>
  </si>
  <si>
    <t>decahydronaphthalene</t>
  </si>
  <si>
    <t>202-046-9</t>
  </si>
  <si>
    <t>91-17-8</t>
  </si>
  <si>
    <t>Finland</t>
  </si>
  <si>
    <t>Turvallisuus- ja kemikaalivirasto (Tukes) / Finnish Safety and Chemicals Agency (Tukes)</t>
  </si>
  <si>
    <t>https://echa.europa.eu/documents/10162/cee22959-a075-45a3-90a3-034457a60f08</t>
  </si>
  <si>
    <t>91-20-3</t>
  </si>
  <si>
    <t>Exposure of workers#High (aggregated) tonnage#High RCR#Other exposure/risk based concern</t>
  </si>
  <si>
    <t>https://echa.europa.eu/documents/10162/d601b0fe-07b0-4b95-bb97-9a9d763123c5</t>
  </si>
  <si>
    <t>3,3'-dimethylbiphenyl-4,4'-diyl diisocyanate</t>
  </si>
  <si>
    <t>202-112-7</t>
  </si>
  <si>
    <t>91-97-4</t>
  </si>
  <si>
    <t>Suspected CMR#Suspected PBT/vPvB#Sensitiser#Consumer use</t>
  </si>
  <si>
    <t>https://echa.europa.eu/documents/10162/66772c48-3e69-4351-965b-e528e25c66bd</t>
  </si>
  <si>
    <t>https://echa.europa.eu/documents/10162/4a990848-70a1-433c-b37b-d4d24d1fff2c</t>
  </si>
  <si>
    <t>Biphenyl</t>
  </si>
  <si>
    <t>202-163-5</t>
  </si>
  <si>
    <t>92-52-4</t>
  </si>
  <si>
    <t xml:space="preserve">Portuguese Environment Agency </t>
  </si>
  <si>
    <t>https://echa.europa.eu/documents/10162/d149b3a6-d1c9-46a4-a188-d5bc74c718ba</t>
  </si>
  <si>
    <t>https://echa.europa.eu/documents/10162/a24ebfd3-9287-4a00-9db1-21cd21b50c48</t>
  </si>
  <si>
    <t>propyl 4-hydroxybenzoate</t>
  </si>
  <si>
    <t>202-307-7</t>
  </si>
  <si>
    <t>94-13-3</t>
  </si>
  <si>
    <t>Suspected Reprotoxic#Potential endocrine disruptor#Consumer use#Exposure of environment#Exposure of sensitive populations#Wide dispersive use</t>
  </si>
  <si>
    <t>https://echa.europa.eu/documents/10162/07a6fcb1-877a-4ec9-8b23-d1095af0fa23</t>
  </si>
  <si>
    <t>https://echa.europa.eu/documents/10162/d7f1a077-1d21-ea36-cfb2-c304990c4944</t>
  </si>
  <si>
    <t>Benzotriazole</t>
  </si>
  <si>
    <t>202-394-1</t>
  </si>
  <si>
    <t>95-14-7</t>
  </si>
  <si>
    <t>Potential endocrine disruptor#Exposure of environment</t>
  </si>
  <si>
    <t>https://echa.europa.eu/documents/10162/98271670-9878-42d8-bfb1-e5c255816dc4#https://echa.europa.eu/documents/10162/759b413a-0a4c-4c04-a0ad-6b9c8cc5dbfb</t>
  </si>
  <si>
    <t>https://echa.europa.eu/documents/10162/9f9769f5-fc62-5e71-3050-85fdc57cdae8</t>
  </si>
  <si>
    <t>o-xylene</t>
  </si>
  <si>
    <t>202-422-2</t>
  </si>
  <si>
    <t>95-47-6</t>
  </si>
  <si>
    <t>Suspected CMR#Suspected Sensitiser#Consumer use#Cumulative exposure#High (aggregated) tonnage#High RCR#Wide dispersive use</t>
  </si>
  <si>
    <t>https://echa.europa.eu/documents/10162/c204d36e-f16f-4a27-affd-e5779035790d</t>
  </si>
  <si>
    <t>https://echa.europa.eu/documents/10162/af586a59-eb77-fb3c-4f8f-35781cf507cd</t>
  </si>
  <si>
    <t>Due to the indication of structural similarity between EC: 202-422-2, 203-396-5, 203-576-3, there may be a (potential) joined evaluation of these substances.</t>
  </si>
  <si>
    <t>95-50-1</t>
  </si>
  <si>
    <t>National Institute of Chemical Safety</t>
  </si>
  <si>
    <t>Suspected CMR#High (aggregated) tonnage#Wide dispersive use</t>
  </si>
  <si>
    <t>https://echa.europa.eu/documents/10162/ef3684d4-91c5-47f0-a716-8afe1030ab24</t>
  </si>
  <si>
    <t>https://echa.europa.eu/documents/10162/283602c7-d894-44a1-a3e1-d53b476bc386</t>
  </si>
  <si>
    <t>Butanone oxime</t>
  </si>
  <si>
    <t>202-496-6</t>
  </si>
  <si>
    <t>96-29-7</t>
  </si>
  <si>
    <t>CMR#Sensitiser#Consumer use#Cumulative exposure#High RCR#Wide dispersive use</t>
  </si>
  <si>
    <t>https://echa.europa.eu/documents/10162/00a213ff-17e7-489d-844a-e703413ccc6e</t>
  </si>
  <si>
    <t>https://echa.europa.eu/documents/10162/f6670512-1c38-470a-94f4-17d32f3f86b9#https://echa.europa.eu/documents/10162/0b170f39-650e-4da8-8230-d2d8c6bd2df0</t>
  </si>
  <si>
    <t>ethylene carbonate</t>
  </si>
  <si>
    <t>202-510-0</t>
  </si>
  <si>
    <t>96-49-1</t>
  </si>
  <si>
    <t>Latvia</t>
  </si>
  <si>
    <t>Latvian Environment, Geology and Meteorology Centre</t>
  </si>
  <si>
    <t>Suspected Reprotoxic#Other hazard based concern#Consumer use#Exposure of workers#High (aggregated) tonnage#Wide dispersive use</t>
  </si>
  <si>
    <t>https://echa.europa.eu/documents/10162/f31deb6e-4426-4f46-8445-15265a089700</t>
  </si>
  <si>
    <t>6,6'-di-tert-butyl-4,4'-thiodi-m-cresol</t>
  </si>
  <si>
    <t>202-525-2</t>
  </si>
  <si>
    <t>96-69-5</t>
  </si>
  <si>
    <t>Suspected CMR#Potential endocrine disruptor#Suspected PBT/vPvB#Sensitiser#Consumer use#Wide dispersive use</t>
  </si>
  <si>
    <t>https://echa.europa.eu/documents/10162/074c1b5b-d751-4e27-9e39-ae78743de03b</t>
  </si>
  <si>
    <t>2,4-di-tert-butylphenol</t>
  </si>
  <si>
    <t>202-532-0</t>
  </si>
  <si>
    <t>96-76-4</t>
  </si>
  <si>
    <t>Suspected CMR#Potential endocrine disruptor#Consumer use#Wide dispersive use</t>
  </si>
  <si>
    <t>https://echa.europa.eu/documents/10162/c8129410-8b18-4313-8834-9483997cdb32</t>
  </si>
  <si>
    <t>Ethyl methacrylate</t>
  </si>
  <si>
    <t>202-597-5</t>
  </si>
  <si>
    <t>97-63-2</t>
  </si>
  <si>
    <t>Suspected CMR#Sensitiser#Consumer use#High (aggregated) tonnage#Wide dispersive use</t>
  </si>
  <si>
    <t>https://echa.europa.eu/documents/10162/d06940fb-bb16-4915-b26d-22a318b8f36d</t>
  </si>
  <si>
    <t>https://echa.europa.eu/documents/10162/5faf3a71-3c7e-47e6-82fa-bf0e1b13564c</t>
  </si>
  <si>
    <t>Furfuryl alcohol</t>
  </si>
  <si>
    <t>202-626-1</t>
  </si>
  <si>
    <t>98-00-0</t>
  </si>
  <si>
    <t>CMR#Consumer use#Exposure of environment#Exposure of workers#High (aggregated) tonnage#Wide dispersive use</t>
  </si>
  <si>
    <t>https://echa.europa.eu/documents/10162/82e52163-7416-4f1a-ab47-20ec1cdd8fd3</t>
  </si>
  <si>
    <t>https://echa.europa.eu/documents/10162/1e81f5aa-90da-4c07-9b5a-780ebb10f9cd</t>
  </si>
  <si>
    <t>2-furaldehyde</t>
  </si>
  <si>
    <t>202-627-7</t>
  </si>
  <si>
    <t>98-01-1</t>
  </si>
  <si>
    <t>Suspected Carcinogenic#Suspected Mutagenic#Exposure of workers#High (aggregated) tonnage#Wide dispersive use</t>
  </si>
  <si>
    <t>https://echa.europa.eu/documents/10162/4d6029b8-e8fa-336b-e9da-51950754c395</t>
  </si>
  <si>
    <t>4-tert-butylpyrocatechol</t>
  </si>
  <si>
    <t>202-653-9</t>
  </si>
  <si>
    <t>98-29-3</t>
  </si>
  <si>
    <t>Suspected Mutagenic#Potential endocrine disruptor#Suspected PBT/vPvB#Sensitiser#Exposure of environment#Exposure of workers</t>
  </si>
  <si>
    <t>https://echa.europa.eu/documents/10162/a8fb4bc2-0073-48bc-a3e4-e8431449d8d3</t>
  </si>
  <si>
    <t>4-tert-butylphenol</t>
  </si>
  <si>
    <t>98-54-4</t>
  </si>
  <si>
    <t>https://echa.europa.eu/documents/10162/acdde97a-2616-4362-af0c-395e7d630714</t>
  </si>
  <si>
    <t>https://echa.europa.eu/documents/10162/cb0eb400-5007-43b8-8d64-476059a56c4d</t>
  </si>
  <si>
    <t>1-phenylethanol</t>
  </si>
  <si>
    <t>202-707-1</t>
  </si>
  <si>
    <t>98-85-1</t>
  </si>
  <si>
    <t>Suspected Carcinogenic#Suspected Mutagenic#Consumer use#Exposure of workers#Wide dispersive use</t>
  </si>
  <si>
    <t>https://echa.europa.eu/documents/10162/31397115-c269-01a2-2fde-89dd3fd23541</t>
  </si>
  <si>
    <t>1,3-diisopropylbenzene</t>
  </si>
  <si>
    <t>202-773-1</t>
  </si>
  <si>
    <t>99-62-7</t>
  </si>
  <si>
    <t>Bulgaria</t>
  </si>
  <si>
    <t>Ministry of Environment and Water</t>
  </si>
  <si>
    <t>Suspected Reprotoxic#Suspected PBT/vPvB#Exposure of workers</t>
  </si>
  <si>
    <t>https://echa.europa.eu/documents/10162/4fb6d97f-b9cf-4fdf-81bf-eba534cc7c6a</t>
  </si>
  <si>
    <t>(EC: 202-773-1; 202-826-9; 246-835-6) due to the indication of structural similarity, these substances may potentially be addressed in joint evaluation.</t>
  </si>
  <si>
    <t>Methyl 4-hydroxybenzoate</t>
  </si>
  <si>
    <t>202-785-7</t>
  </si>
  <si>
    <t>99-76-3</t>
  </si>
  <si>
    <t>CMR#Potential endocrine disruptor#Consumer use#Exposure of sensitive populations#High (aggregated) tonnage#Wide dispersive use</t>
  </si>
  <si>
    <t>https://echa.europa.eu/documents/10162/dc9e22cf-b0a9-4ecd-b47e-c537b0bdee88</t>
  </si>
  <si>
    <t>https://echa.europa.eu/documents/10162/8fc435b8-73ab-6340-441f-dedb23dfdf2f</t>
  </si>
  <si>
    <t>4-hydroxybenzoic acid</t>
  </si>
  <si>
    <t>202-804-9</t>
  </si>
  <si>
    <t>99-96-7</t>
  </si>
  <si>
    <t>Suspected CMR#Potential endocrine disruptor#Consumer use#High (aggregated) tonnage</t>
  </si>
  <si>
    <t>https://echa.europa.eu/documents/10162/fab0038a-bad9-4695-ae29-8c2d160ecf0a</t>
  </si>
  <si>
    <t>https://echa.europa.eu/documents/10162/5211b6b5-af89-6a83-f387-a591602316f5#https://echa.europa.eu/documents/10162/fe999735-52e6-7b53-5c31-bad06f7a21c1</t>
  </si>
  <si>
    <t>1,4-diisopropylbenzene</t>
  </si>
  <si>
    <t>202-826-9</t>
  </si>
  <si>
    <t>100-18-5</t>
  </si>
  <si>
    <t>https://echa.europa.eu/documents/10162/86721bf1-b972-43a0-a616-31dca5811b13</t>
  </si>
  <si>
    <t>benzyl alcohol</t>
  </si>
  <si>
    <t>202-859-9</t>
  </si>
  <si>
    <t>100-51-6</t>
  </si>
  <si>
    <t>Suspected Sensitiser#Exposure of workers#High RCR#Wide dispersive use</t>
  </si>
  <si>
    <t>https://echa.europa.eu/documents/10162/8eacab30-0b95-4ab7-8626-fd3af23d1bb5</t>
  </si>
  <si>
    <t>Benzaldehyde</t>
  </si>
  <si>
    <t>202-860-4</t>
  </si>
  <si>
    <t>100-52-7</t>
  </si>
  <si>
    <t>Suspected Mutagenic#Consumer use#Exposure of workers#Wide dispersive use</t>
  </si>
  <si>
    <t>https://echa.europa.eu/documents/10162/bd0c1aaa-027d-4b2e-af47-a96e55d41718</t>
  </si>
  <si>
    <t>Triphenyl phosphite</t>
  </si>
  <si>
    <t>202-908-4</t>
  </si>
  <si>
    <t>101-02-0</t>
  </si>
  <si>
    <t>Suspected CMR#Potential endocrine disruptor#Sensitiser#Consumer use#High (aggregated) tonnage#Wide dispersive use</t>
  </si>
  <si>
    <t>https://echa.europa.eu/documents/10162/4c213ca5-82e3-4b28-b615-0ada3493e9fe</t>
  </si>
  <si>
    <t>https://echa.europa.eu/documents/10162/69d5fe89-7de9-4241-8639-a1a45eae7729</t>
  </si>
  <si>
    <t>Triclocarban</t>
  </si>
  <si>
    <t>202-924-1</t>
  </si>
  <si>
    <t>101-20-2</t>
  </si>
  <si>
    <t>Suspected Reprotoxic#Potential endocrine disruptor#Wide dispersive use</t>
  </si>
  <si>
    <t>https://echa.europa.eu/documents/10162/eebe95f6-1f84-3a2d-b758-b362e19dbb94</t>
  </si>
  <si>
    <t>4,4’-methylenediphenyl diisocyanate</t>
  </si>
  <si>
    <t>Estonia</t>
  </si>
  <si>
    <t>Health Board</t>
  </si>
  <si>
    <t>CMR#Suspected PBT/vPvB#Sensitiser#Consumer use#Wide dispersive use</t>
  </si>
  <si>
    <t>https://echa.europa.eu/documents/10162/0e5a1a86-ff9a-4349-9180-7f2dbf8a135e</t>
  </si>
  <si>
    <t>https://echa.europa.eu/documents/10162/0332eec1-7d27-4d56-ab8b-300ff39a0d77</t>
  </si>
  <si>
    <t>1,3-diphenylguanidine</t>
  </si>
  <si>
    <t>203-002-1</t>
  </si>
  <si>
    <t>102-06-7</t>
  </si>
  <si>
    <t>CMR#High (aggregated) tonnage#High RCR</t>
  </si>
  <si>
    <t>https://echa.europa.eu/documents/10162/861ffb27-274e-4a8e-abc6-f39add1a864b#https://echa.europa.eu/documents/10162/8fa50d1d-8539-4e4b-83df-4a281fab6b1a</t>
  </si>
  <si>
    <t>2,2',2''-nitrilotriethanol</t>
  </si>
  <si>
    <t>203-049-8</t>
  </si>
  <si>
    <t>102-71-6</t>
  </si>
  <si>
    <t>Suspected CMR#Suspected Sensitiser#Other hazard based concern#Consumer use#Exposure of workers#High (aggregated) tonnage#Wide dispersive use</t>
  </si>
  <si>
    <t>https://echa.europa.eu/documents/10162/e80824a7-0aa6-4fd7-900f-84b53ad01506</t>
  </si>
  <si>
    <t>https://echa.europa.eu/documents/10162/d6e62ec9-9cab-40d8-953b-3055b98c5a7a#https://echa.europa.eu/documents/10162/63d1a4e9-f3e3-45f7-8546-3042f2293dd2</t>
  </si>
  <si>
    <t>2-ethylhexyl acetate</t>
  </si>
  <si>
    <t>203-079-1</t>
  </si>
  <si>
    <t>103-09-3</t>
  </si>
  <si>
    <t>Suspected CMR#Consumer use#Wide dispersive use</t>
  </si>
  <si>
    <t>https://echa.europa.eu/documents/10162/f68286ae-e67c-4e17-966d-eca1ceb9b348</t>
  </si>
  <si>
    <t>https://echa.europa.eu/documents/10162/adc69e44-f49e-41e6-83ac-e4b2b31934f2</t>
  </si>
  <si>
    <t>Bis(2-ethylhexyl) adipate</t>
  </si>
  <si>
    <t>203-090-1</t>
  </si>
  <si>
    <t>103-23-1</t>
  </si>
  <si>
    <t>Suspected CMR#Consumer use#High (aggregated) tonnage#Wide dispersive use</t>
  </si>
  <si>
    <t>https://echa.europa.eu/documents/10162/ce16ad6d-513c-4aba-95c3-94276cecc2d2</t>
  </si>
  <si>
    <t>2-ethylhexan-1-ol</t>
  </si>
  <si>
    <t>203-234-3</t>
  </si>
  <si>
    <t>104-76-7</t>
  </si>
  <si>
    <t>https://echa.europa.eu/documents/10162/96c27b98-472d-4cf3-9fd5-8c85d95544a7</t>
  </si>
  <si>
    <t>https://echa.europa.eu/documents/10162/97e52f8f-c6e9-4e28-a2b0-05e938fa11e1</t>
  </si>
  <si>
    <t>4-methylanisole</t>
  </si>
  <si>
    <t>203-253-7</t>
  </si>
  <si>
    <t>104-93-8</t>
  </si>
  <si>
    <t>Ireland</t>
  </si>
  <si>
    <t>Health and Safety Authority</t>
  </si>
  <si>
    <t>CMR#Consumer use#High RCR#Wide dispersive use</t>
  </si>
  <si>
    <t>https://echa.europa.eu/documents/10162/29267ea4-25dd-4603-af41-4c19d87210b0</t>
  </si>
  <si>
    <t>2,2'-methyliminodiethanol</t>
  </si>
  <si>
    <t>203-312-7</t>
  </si>
  <si>
    <t>105-59-9</t>
  </si>
  <si>
    <t>Suspected CMR#High (aggregated) tonnage#High RCR#Wide dispersive use</t>
  </si>
  <si>
    <t>https://echa.europa.eu/documents/10162/a5d64a51-4749-49c6-96fd-1b28ebe471e7</t>
  </si>
  <si>
    <t>Citronellal</t>
  </si>
  <si>
    <t>203-376-6</t>
  </si>
  <si>
    <t>106-23-0</t>
  </si>
  <si>
    <t>Sensitiser#Consumer use#Exposure of workers#High (aggregated) tonnage#Wide dispersive use</t>
  </si>
  <si>
    <t>https://echa.europa.eu/documents/10162/b4186097-52f9-4088-b810-717c8a39bb52</t>
  </si>
  <si>
    <t>https://echa.europa.eu/documents/10162/94be0f2e-014d-4d4d-8d08-c52101c84d2f</t>
  </si>
  <si>
    <t>p-xylene</t>
  </si>
  <si>
    <t>203-396-5</t>
  </si>
  <si>
    <t>106-42-3</t>
  </si>
  <si>
    <t>https://echa.europa.eu/documents/10162/48a2b63d-e1de-4775-81b9-ed8901feab10</t>
  </si>
  <si>
    <t>https://echa.europa.eu/documents/10162/cb44ae93-1dcc-4191-2e26-b76d94444e94</t>
  </si>
  <si>
    <t>p-cresol</t>
  </si>
  <si>
    <t>203-398-6</t>
  </si>
  <si>
    <t>106-44-5</t>
  </si>
  <si>
    <t>Suspected CMR#Potential endocrine disruptor#Consumer use#High (aggregated) tonnage#Wide dispersive use</t>
  </si>
  <si>
    <t>https://echa.europa.eu/documents/10162/7505ce07-d1cc-467e-bf7a-b9c0f324b9fd</t>
  </si>
  <si>
    <t>https://echa.europa.eu/documents/10162/7e42eb23-2a94-4ccd-9ada-d4d909c0e387</t>
  </si>
  <si>
    <t>106-99-0</t>
  </si>
  <si>
    <t>CMR#Other exposure/risk based concern</t>
  </si>
  <si>
    <t>https://echa.europa.eu/documents/10162/8cdab986-5a45-4aa1-be8a-856d011ea2e5</t>
  </si>
  <si>
    <t>https://echa.europa.eu/documents/10162/97858259-1853-42e7-b804-59273a74a4ab#https://echa.europa.eu/documents/10162/5c289a12-809f-4bfa-a25f-b0b973e4f6c8</t>
  </si>
  <si>
    <t>methyl vinyl ether</t>
  </si>
  <si>
    <t>203-475-4</t>
  </si>
  <si>
    <t>107-25-5</t>
  </si>
  <si>
    <t>Suspected Reprotoxic#Consumer use#Exposure of sensitive populations#Exposure of workers#Other exposure/risk based concern</t>
  </si>
  <si>
    <t>https://echa.europa.eu/documents/10162/1e87b834-9a4e-41fb-8383-a474891711af</t>
  </si>
  <si>
    <t>Hexamethyldisiloxane</t>
  </si>
  <si>
    <t>203-492-7</t>
  </si>
  <si>
    <t>107-46-0</t>
  </si>
  <si>
    <t>Consumer use#High (aggregated) tonnage#Suspected CMR</t>
  </si>
  <si>
    <t>https://echa.europa.eu/documents/10162/c738267c-427f-4020-89d3-e0406c00c0bd</t>
  </si>
  <si>
    <t>https://echa.europa.eu/documents/10162/c35520cf-e2d8-4f22-80de-4814cbe1571e</t>
  </si>
  <si>
    <t>Octamethyltrisiloxane</t>
  </si>
  <si>
    <t>203-497-4</t>
  </si>
  <si>
    <t>107-51-7</t>
  </si>
  <si>
    <t>Suspected PBT/vPvB#Consumer use#Wide dispersive use</t>
  </si>
  <si>
    <t>https://echa.europa.eu/documents/10162/91e207dc-4f1d-4838-9644-e705de04346e</t>
  </si>
  <si>
    <t>https://echa.europa.eu/documents/10162/ba74ee45-9c32-f2ee-4bea-7b0b6e6a52f9</t>
  </si>
  <si>
    <t>Vinyl acetate</t>
  </si>
  <si>
    <t>203-545-4</t>
  </si>
  <si>
    <t>108-05-4</t>
  </si>
  <si>
    <t>Suspected Reprotoxic#Potential endocrine disruptor#Suspected Sensitiser#Consumer use#High (aggregated) tonnage#Wide dispersive use</t>
  </si>
  <si>
    <t>https://echa.europa.eu/documents/10162/13c9f848-4b85-49d0-80e1-1f07f37507c9</t>
  </si>
  <si>
    <t>Succinic anhydride</t>
  </si>
  <si>
    <t>203-570-0</t>
  </si>
  <si>
    <t>108-30-5</t>
  </si>
  <si>
    <t>Umweltbundesamt GmbH  Abteilung Chemikalien/Department Chemicals</t>
  </si>
  <si>
    <t>Suspected CMR#Sensitiser#High (aggregated) tonnage#High RCR</t>
  </si>
  <si>
    <t>https://echa.europa.eu/documents/10162/7398357d-021b-45d3-88cf-4b6660d2e9e7</t>
  </si>
  <si>
    <t>https://echa.europa.eu/documents/10162/1596043c-9812-44b6-8d53-3e561e23f749#https://echa.europa.eu/documents/10162/d7eb397b-b5f1-4d4e-babe-2052f4831e14</t>
  </si>
  <si>
    <t>Maleic anhydride</t>
  </si>
  <si>
    <t>203-571-6</t>
  </si>
  <si>
    <t>108-31-6</t>
  </si>
  <si>
    <t>Sensitiser#High (aggregated) tonnage#High RCR</t>
  </si>
  <si>
    <t>https://echa.europa.eu/documents/10162/a06e269e-9ff3-4351-a027-623f4601e0da</t>
  </si>
  <si>
    <t>https://echa.europa.eu/documents/10162/63cfc665-0263-48ef-bd91-4776eadd8cc3#https://echa.europa.eu/documents/10162/b41a5c9a-0c8e-4f6d-b9a4-94bede8affaa</t>
  </si>
  <si>
    <t>m-xylene</t>
  </si>
  <si>
    <t>203-576-3</t>
  </si>
  <si>
    <t>108-38-3</t>
  </si>
  <si>
    <t>https://echa.europa.eu/documents/10162/0c71ed68-b814-4249-a09b-56bc9a214dd5</t>
  </si>
  <si>
    <t>https://echa.europa.eu/documents/10162/6124be44-e7d4-7db0-eab7-7262ad81d5d8</t>
  </si>
  <si>
    <t>m-phenylenediamine</t>
  </si>
  <si>
    <t>203-584-7</t>
  </si>
  <si>
    <t>108-45-2</t>
  </si>
  <si>
    <t>Suspected Reprotoxic#Sensitiser#Exposure of workers#High (aggregated) tonnage</t>
  </si>
  <si>
    <t>https://echa.europa.eu/documents/10162/e21dd5ef-e26a-4dc8-a322-eec1f637c45c</t>
  </si>
  <si>
    <t>203-585-2</t>
  </si>
  <si>
    <t>108-46-3</t>
  </si>
  <si>
    <t>https://echa.europa.eu/documents/10162/8e97c635-6ee1-472b-9bd1-94aef9eb24d7</t>
  </si>
  <si>
    <t>https://echa.europa.eu/documents/10162/fedfa3b0-f8a2-66b4-2a08-7f686df46994</t>
  </si>
  <si>
    <t>2,4,6-trichloro-1,3,5-triazine</t>
  </si>
  <si>
    <t>203-614-9</t>
  </si>
  <si>
    <t>108-77-0</t>
  </si>
  <si>
    <t>Suspected Reprotoxic#Suspected PBT/vPvB#Exposure of environment#High (aggregated) tonnage</t>
  </si>
  <si>
    <t>https://echa.europa.eu/documents/10162/d6c25df6-4be7-4b9f-bbc5-eb59645927b7</t>
  </si>
  <si>
    <t>Methylcyclohexane</t>
  </si>
  <si>
    <t>203-624-3</t>
  </si>
  <si>
    <t>108-87-2</t>
  </si>
  <si>
    <t>Suspected PBT/vPvB#Consumer use#High (aggregated) tonnage#Wide dispersive use</t>
  </si>
  <si>
    <t>https://echa.europa.eu/documents/10162/e7306686-b9e3-4836-bc65-0ade39183ebf</t>
  </si>
  <si>
    <t>https://echa.europa.eu/documents/10162/8c1a6848-b962-4928-83ad-8d63a967fbeb</t>
  </si>
  <si>
    <t>https://echa.europa.eu/documents/10162/8746a7eb-aa55-e66d-e1f1-4ee4393f0bc9</t>
  </si>
  <si>
    <t>CMR#Other hazard based concern#Consumer use#High (aggregated) tonnage#Wide dispersive use</t>
  </si>
  <si>
    <t>https://echa.europa.eu/documents/10162/03167071-aa36-4bc3-9a08-00475f9a16d1#https://echa.europa.eu/documents/10162/ea4c2657-8442-4e6d-aad8-22884fab5778</t>
  </si>
  <si>
    <t>Cyclohexylamine</t>
  </si>
  <si>
    <t>203-629-0</t>
  </si>
  <si>
    <t>108-91-8</t>
  </si>
  <si>
    <t>Reprotoxic#Exposure of environment#High (aggregated) tonnage</t>
  </si>
  <si>
    <t>https://echa.europa.eu/documents/10162/65d1261a-00e9-409e-b666-210b3f5994db</t>
  </si>
  <si>
    <t>https://echa.europa.eu/documents/10162/3baf4dd8-ae8a-eca0-8e2a-d617a12fc29e</t>
  </si>
  <si>
    <t>Cyclohexanone</t>
  </si>
  <si>
    <t>203-631-1</t>
  </si>
  <si>
    <t>108-94-1</t>
  </si>
  <si>
    <t>Suspected Carcinogenic#Suspected Mutagenic#Suspected Reprotoxic#Exposure of workers#High (aggregated) tonnage#Wide dispersive use</t>
  </si>
  <si>
    <t>https://echa.europa.eu/documents/10162/aab5c0b3-f7dc-4089-8601-972939addd79</t>
  </si>
  <si>
    <t>https://echa.europa.eu/documents/10162/498f85b3-8457-f41a-ab02-d8db0d6fc8ae</t>
  </si>
  <si>
    <t>Phenol</t>
  </si>
  <si>
    <t>203-632-7</t>
  </si>
  <si>
    <t>108-95-2</t>
  </si>
  <si>
    <t>Suspected Mutagenic#Other hazard based concern#Consumer use#Exposure of workers#High (aggregated) tonnage#High RCR</t>
  </si>
  <si>
    <t>https://echa.europa.eu/documents/10162/de05ceca-aa32-44ba-953a-34534e4167f5</t>
  </si>
  <si>
    <t>3-aminopropyldimethylamine</t>
  </si>
  <si>
    <t>203-680-9</t>
  </si>
  <si>
    <t>109-55-7</t>
  </si>
  <si>
    <t>Umweltbundesamt GmbH, Abteilung Chemikalien/ Department Chemicals</t>
  </si>
  <si>
    <t>Sensitiser#Exposure of workers#High (aggregated) tonnage#Wide dispersive use</t>
  </si>
  <si>
    <t>https://echa.europa.eu/documents/10162/84881d56-7f62-4c38-be73-760749ca2b20</t>
  </si>
  <si>
    <t>propyl acetate</t>
  </si>
  <si>
    <t>203-686-1</t>
  </si>
  <si>
    <t>109-60-4</t>
  </si>
  <si>
    <t>https://echa.europa.eu/documents/10162/774085bf-479b-4a2e-89f9-e33767d77bc7</t>
  </si>
  <si>
    <t>Tetrahydrofuran</t>
  </si>
  <si>
    <t>203-726-8</t>
  </si>
  <si>
    <t>109-99-9</t>
  </si>
  <si>
    <t>CMR#Consumer use#Exposure of workers#High (aggregated) tonnage#Wide dispersive use</t>
  </si>
  <si>
    <t>https://echa.europa.eu/documents/10162/4379273e-0a3d-4630-96ec-ec1694538141</t>
  </si>
  <si>
    <t>https://echa.europa.eu/documents/10162/98aeec89-5322-48ef-9b9d-5d0ffda274ac</t>
  </si>
  <si>
    <t>https://echa.europa.eu/documents/10162/c7303b88-7282-4162-4b48-dd7cb0bad531</t>
  </si>
  <si>
    <t>Di-tert-butyl peroxide</t>
  </si>
  <si>
    <t>203-733-6</t>
  </si>
  <si>
    <t>110-05-4</t>
  </si>
  <si>
    <t>Ministry of Infrastructure and the Environment</t>
  </si>
  <si>
    <t>CMR#Consumer use#High (aggregated) tonnage#Wide dispersive use</t>
  </si>
  <si>
    <t>https://echa.europa.eu/documents/10162/e5cdfe22-7753-41f6-9ff3-f55bca417ed7</t>
  </si>
  <si>
    <t>n-hexane</t>
  </si>
  <si>
    <t>110-54-3</t>
  </si>
  <si>
    <t>CMR#Other hazard based concern#High (aggregated) tonnage#Wide dispersive use</t>
  </si>
  <si>
    <t>https://echa.europa.eu/documents/10162/774df00d-2a20-45a2-8fe0-b71a0bcc5680</t>
  </si>
  <si>
    <t>https://echa.europa.eu/documents/10162/167cb34b-2110-c1e4-b50d-45f676bc5280</t>
  </si>
  <si>
    <t>1,3,5-trioxane</t>
  </si>
  <si>
    <t>203-812-5</t>
  </si>
  <si>
    <t>110-88-3</t>
  </si>
  <si>
    <t>Suspected CMR#Suspected PBT/vPvB#Suspected Sensitiser#Exposure of environment#High (aggregated) tonnage#Wide dispersive use</t>
  </si>
  <si>
    <t>https://echa.europa.eu/documents/10162/d084ab8f-3232-4ec3-9df8-82154bbd45c7</t>
  </si>
  <si>
    <t>https://echa.europa.eu/documents/10162/a9ecf262-bbb3-47e8-8946-dc23f243a082#https://echa.europa.eu/documents/10162/6fb46c06-db9b-4273-82a1-a8e19d7c184d</t>
  </si>
  <si>
    <t>1,1'-iminodipropan-2-ol</t>
  </si>
  <si>
    <t>203-820-9</t>
  </si>
  <si>
    <t>110-97-4</t>
  </si>
  <si>
    <t>Suspected CMR#Suspected Sensitiser#Consumer use#Exposure of workers#High RCR#Wide dispersive use</t>
  </si>
  <si>
    <t>https://echa.europa.eu/documents/10162/73c20ebc-9781-4473-9cc6-27558a89f60a</t>
  </si>
  <si>
    <t>https://echa.europa.eu/documents/10162/880a087c-8051-42b8-8a02-b51185e556fe#https://echa.europa.eu/documents/10162/0974a538-e928-4f63-bf1d-3ee84297b99c</t>
  </si>
  <si>
    <t>2,2'-Iminodiethanol</t>
  </si>
  <si>
    <t>203-868-0</t>
  </si>
  <si>
    <t>111-42-2</t>
  </si>
  <si>
    <t>https://echa.europa.eu/documents/10162/8db2d5d8-6383-44cb-96cf-ff6009361b01</t>
  </si>
  <si>
    <t>2,2'-oxydiethanol</t>
  </si>
  <si>
    <t>203-872-2</t>
  </si>
  <si>
    <t>111-46-6</t>
  </si>
  <si>
    <t>Suspected CMR#Other hazard based concern#Consumer use#High (aggregated) tonnage#Wide dispersive use</t>
  </si>
  <si>
    <t>https://echa.europa.eu/documents/10162/c2ea358e-fce7-4714-9eb1-23ff7346bd95</t>
  </si>
  <si>
    <t>https://echa.europa.eu/documents/10162/cfd01fdf-135b-467d-815b-7f0bc10576cc</t>
  </si>
  <si>
    <t>Trimethyloctadecylammonium chloride</t>
  </si>
  <si>
    <t>203-929-1</t>
  </si>
  <si>
    <t>112-03-8</t>
  </si>
  <si>
    <t>https://echa.europa.eu/documents/10162/be88ebed-d712-b7d6-fc43-0b3b5e7b28ba</t>
  </si>
  <si>
    <t>Decan-1-ol</t>
  </si>
  <si>
    <t>203-956-9</t>
  </si>
  <si>
    <t>112-30-1</t>
  </si>
  <si>
    <t>Other hazard based concern#High (aggregated) tonnage#Other exposure/risk based concern#Wide dispersive use</t>
  </si>
  <si>
    <t>https://echa.europa.eu/documents/10162/3dee0398-3b40-4722-89e6-24638d9f0e0c</t>
  </si>
  <si>
    <t>https://echa.europa.eu/documents/10162/62654b18-2d53-d977-3ceb-a23976a82f4f</t>
  </si>
  <si>
    <t>1,4,5,6,7,7-hexachloro-8,9,10-trinorborn-5-ene-2,3-dicarboxylic anhydride</t>
  </si>
  <si>
    <t>204-077-3</t>
  </si>
  <si>
    <t>115-27-5</t>
  </si>
  <si>
    <t>CMR#Suspected PBT/vPvB#Suspected Sensitiser#Exposure of environment#Exposure of workers</t>
  </si>
  <si>
    <t>https://echa.europa.eu/documents/10162/3276168f-3336-4c5e-841a-f67d675d5ff8</t>
  </si>
  <si>
    <t>https://echa.europa.eu/documents/10162/bdb699b6-99db-4304-aa1c-54eab1ca3a52</t>
  </si>
  <si>
    <t>115-86-6</t>
  </si>
  <si>
    <t>UK REACH CA HSE</t>
  </si>
  <si>
    <t>https://echa.europa.eu/documents/10162/47fa7ee3-8323-4532-bb52-f1d8fe3b5ea4</t>
  </si>
  <si>
    <t>Hexafluoropropene</t>
  </si>
  <si>
    <t>204-127-4</t>
  </si>
  <si>
    <t>116-15-4</t>
  </si>
  <si>
    <t>Suspected CMR#High (aggregated) tonnage</t>
  </si>
  <si>
    <t>https://echa.europa.eu/documents/10162/95a3c928-e1a2-4930-96f9-9319cd27b753</t>
  </si>
  <si>
    <t>https://echa.europa.eu/documents/10162/a8165a46-4fcf-840f-9939-2efbe8a53ae0</t>
  </si>
  <si>
    <t>Benzyl salicylate</t>
  </si>
  <si>
    <t>204-262-9</t>
  </si>
  <si>
    <t>118-58-1</t>
  </si>
  <si>
    <t>Federal Institute for Occupational Safety and Health; Division 5 &amp;#034;Federal Office for Chemicals, Authorisation of Biocides</t>
  </si>
  <si>
    <t>https://echa.europa.eu/documents/10162/1a20cdb7-4e37-0d5a-8d75-cf4e0f855be9</t>
  </si>
  <si>
    <t>2-ethylhexyl salicylate</t>
  </si>
  <si>
    <t>204-263-4</t>
  </si>
  <si>
    <t>98-55-5, 118-60-5</t>
  </si>
  <si>
    <t>https://echa.europa.eu/documents/10162/dab099f1-6139-4669-00b9-ab282754905d</t>
  </si>
  <si>
    <t>118-79-6</t>
  </si>
  <si>
    <t>Climate and Pollution Agency (Klif)</t>
  </si>
  <si>
    <t>CMR#Suspected PBT/vPvB#High (aggregated) tonnage#High RCR#Wide dispersive use</t>
  </si>
  <si>
    <t>https://echa.europa.eu/documents/10162/6e2fea36-f7d1-4e90-874f-c02ff853f6c6</t>
  </si>
  <si>
    <t>2,2′,6,6′-Tetra-tert-butyl-4,4′- methylenediphenol</t>
  </si>
  <si>
    <t>204-279-1</t>
  </si>
  <si>
    <t>118-82-1</t>
  </si>
  <si>
    <t>Suspected CMR#Potential endocrine disruptor#Suspected PBT/vPvB#Suspected Sensitiser#Consumer use#Exposure of environment#Exposure of workers#Wide dispersive use</t>
  </si>
  <si>
    <t>https://echa.europa.eu/documents/10162/28e2983c-b63d-4283-883d-9ef41ec9b287</t>
  </si>
  <si>
    <t>https://echa.europa.eu/documents/10162/7e08c8d2-0b20-639b-9fb0-5058996bae01</t>
  </si>
  <si>
    <t>Methyl salicylate</t>
  </si>
  <si>
    <t>204-317-7</t>
  </si>
  <si>
    <t>119-36-8</t>
  </si>
  <si>
    <t>Suspected CMR#Consumer use#High (aggregated) tonnage</t>
  </si>
  <si>
    <t>https://echa.europa.eu/documents/10162/1e4f8a34-0c9b-4e7e-9d81-45d8b46b7583</t>
  </si>
  <si>
    <t>6,6'-di-tert-butyl-2,2'-methylenedi-p-cresol</t>
  </si>
  <si>
    <t>204-327-1</t>
  </si>
  <si>
    <t>119-47-1</t>
  </si>
  <si>
    <t>Suspected Reprotoxic#Potential endocrine disruptor</t>
  </si>
  <si>
    <t>https://echa.europa.eu/documents/10162/da0cb0a3-c7f3-455e-b2f0-9b8898ef7eca</t>
  </si>
  <si>
    <t>https://echa.europa.eu/documents/10162/ba2ac1cc-e779-9baa-146d-191ab125c250</t>
  </si>
  <si>
    <t>119-61-9</t>
  </si>
  <si>
    <t>Suspected CMR#Consumer use#High RCR#Wide dispersive use</t>
  </si>
  <si>
    <t>https://echa.europa.eu/documents/10162/8f5c4dce-67ad-45a8-a4b1-05b3f6e263e0</t>
  </si>
  <si>
    <t>https://echa.europa.eu/documents/10162/91bde36a-b42e-4c15-bc1e-19fb1dfc9bfd</t>
  </si>
  <si>
    <t>https://echa.europa.eu/documents/10162/1c9aaec7-d95b-7aaf-4726-94889c0f532c</t>
  </si>
  <si>
    <t>Ethyl 4-hydroxybenzoate</t>
  </si>
  <si>
    <t>204-399-4</t>
  </si>
  <si>
    <t>120-47-8</t>
  </si>
  <si>
    <t>https://echa.europa.eu/documents/10162/3254d5ea-22af-55a8-1ee2-8ca8f9a617e0</t>
  </si>
  <si>
    <t>Oxydiethylene dibenzoate</t>
  </si>
  <si>
    <t>204-407-6</t>
  </si>
  <si>
    <t>120-55-8</t>
  </si>
  <si>
    <t>Suspected Reprotoxic#Consumer use#Exposure of environment#Exposure of workers#High (aggregated) tonnage#Wide dispersive use</t>
  </si>
  <si>
    <t>https://echa.europa.eu/documents/10162/3439cb9a-495a-47ef-ba43-2998912c1e4f</t>
  </si>
  <si>
    <t>(204-407-6; 248-258-5) due to the indication of structural similarity, these substances may potentially be addressed in joint evaluation.</t>
  </si>
  <si>
    <t>Hydroquinone</t>
  </si>
  <si>
    <t>204-617-8</t>
  </si>
  <si>
    <t>123-31-9</t>
  </si>
  <si>
    <t>CMR#Consumer use#High (aggregated) tonnage#High RCR#Wide dispersive use</t>
  </si>
  <si>
    <t>https://echa.europa.eu/documents/10162/377ef2f8-7913-4c05-a0f0-6e039ca3ac18</t>
  </si>
  <si>
    <t>https://echa.europa.eu/documents/10162/4c2c9903-4258-f0a3-b059-dab0050ac9c0</t>
  </si>
  <si>
    <t>3-methylbutan-1-ol</t>
  </si>
  <si>
    <t>204-633-5</t>
  </si>
  <si>
    <t>123-51-3</t>
  </si>
  <si>
    <t>Suspected Carcinogenic#Suspected Reprotoxic#Suspected Sensitiser#Consumer use#Exposure of workers</t>
  </si>
  <si>
    <t>https://echa.europa.eu/documents/10162/135b34fe-63a2-4ed7-bd03-8dee0f6f93cb</t>
  </si>
  <si>
    <t>Tributyl phosphate</t>
  </si>
  <si>
    <t>204-800-2</t>
  </si>
  <si>
    <t>126-73-8</t>
  </si>
  <si>
    <t>https://echa.europa.eu/documents/10162/7a1aca5c-989e-4c04-b337-c1c8b2f3b425#https://echa.europa.eu/documents/10162/bcfd20c4-eac0-426a-98e0-54512910a885</t>
  </si>
  <si>
    <t>acetone oxime</t>
  </si>
  <si>
    <t>204-820-1</t>
  </si>
  <si>
    <t>127-06-0</t>
  </si>
  <si>
    <t>Umweltbundesamt GmbH</t>
  </si>
  <si>
    <t>Suspected Carcinogenic#Suspected Mutagenic#Suspected Sensitiser#Exposure of environment#Exposure of workers#High RCR#Wide dispersive use</t>
  </si>
  <si>
    <t>https://echa.europa.eu/documents/10162/6bf7da2f-155e-4789-b8cb-8a65b04fa73b</t>
  </si>
  <si>
    <t>https://echa.europa.eu/documents/10162/4804e6c7-a615-1355-815d-4ace4b640f22</t>
  </si>
  <si>
    <t>Tetrachloroethylene</t>
  </si>
  <si>
    <t>127-18-4</t>
  </si>
  <si>
    <t>CMR#Suspected PBT/vPvB#High (aggregated) tonnage#Wide dispersive use</t>
  </si>
  <si>
    <t>https://echa.europa.eu/documents/10162/55702b59-56d1-40ad-b81d-72cac3a2b0a5</t>
  </si>
  <si>
    <t>https://echa.europa.eu/documents/10162/08ebe33b-736e-49b2-9537-f425b05c2a82#https://echa.europa.eu/documents/10162/4b963c47-906a-4456-a8ea-8d9c352abe26</t>
  </si>
  <si>
    <t>Sodium 3-nitrobenzene sulphonate</t>
  </si>
  <si>
    <t>204-857-3</t>
  </si>
  <si>
    <t>127-68-4</t>
  </si>
  <si>
    <t>Suspected Reprotoxic#Other hazard based concern#Exposure of workers#High (aggregated) tonnage</t>
  </si>
  <si>
    <t>https://echa.europa.eu/documents/10162/5cb37cf9-e576-4c2b-b6bc-23fd2a42269b</t>
  </si>
  <si>
    <t>2,6-di-tert-butyl-p-cresol</t>
  </si>
  <si>
    <t>128-37-0</t>
  </si>
  <si>
    <t>Potential endocrine disruptor#Exposure of sensitive populations#Exposure of workers#High (aggregated) tonnage#Wide dispersive use</t>
  </si>
  <si>
    <t>https://echa.europa.eu/documents/10162/7ddda8e5-d66c-4fad-b502-86cfdf2298bc</t>
  </si>
  <si>
    <t>Diallyl phthalate</t>
  </si>
  <si>
    <t>205-016-3</t>
  </si>
  <si>
    <t>131-17-9</t>
  </si>
  <si>
    <t>Spanish Ministry of Agriculture, Food and Environment</t>
  </si>
  <si>
    <t>https://echa.europa.eu/documents/10162/7e300c15-5af4-4462-896a-38864d7a2e18</t>
  </si>
  <si>
    <t>https://echa.europa.eu/documents/10162/7f7cdb96-5fb6-4665-ba6e-a17d30965478</t>
  </si>
  <si>
    <t>Oxybenzone</t>
  </si>
  <si>
    <t>131-57-7</t>
  </si>
  <si>
    <t>Potential endocrine disruptor#Cumulative exposure#Exposure of environment#Exposure of sensitive populations#Exposure of workers#Wide dispersive use</t>
  </si>
  <si>
    <t>https://echa.europa.eu/documents/10162/2463d88e-7333-46a1-8d26-7e9c01c663f3</t>
  </si>
  <si>
    <t>Disodium 4,4'-bis[(4,6-dianilino-1,3,5-triazin-2-yl)amino]stilbene-2,2'-disulphonate</t>
  </si>
  <si>
    <t>205-117-2</t>
  </si>
  <si>
    <t>133-66-4</t>
  </si>
  <si>
    <t>https://echa.europa.eu/documents/10162/3a0b97cb-1c71-1c47-b36e-a9f4c7855211#https://echa.europa.eu/documents/10162/6af12216-3cf2-0629-7ced-9510903b89da</t>
  </si>
  <si>
    <t>N,N'-dithiodi-o-phenylenedibenzamide</t>
  </si>
  <si>
    <t>205-201-9</t>
  </si>
  <si>
    <t>135-57-9</t>
  </si>
  <si>
    <t>https://echa.europa.eu/documents/10162/15f5d458-1c09-40d5-9564-f76d540c3325</t>
  </si>
  <si>
    <t>https://echa.europa.eu/documents/10162/c93acc00-07c3-49ad-a983-27c4e3e7cbbd</t>
  </si>
  <si>
    <t>Thiram</t>
  </si>
  <si>
    <t>205-286-2</t>
  </si>
  <si>
    <t>137-26-8</t>
  </si>
  <si>
    <t>Potential endocrine disruptor#High (aggregated) tonnage#Wide dispersive use</t>
  </si>
  <si>
    <t>https://echa.europa.eu/documents/10162/669c54ca-0030-49a8-995b-a56f1a436ad1</t>
  </si>
  <si>
    <t>https://echa.europa.eu/documents/10162/dcf5140c-789b-4111-991f-ec363b4c2dd0</t>
  </si>
  <si>
    <t>137-30-4</t>
  </si>
  <si>
    <t>Potential endocrine disruptor#High RCR</t>
  </si>
  <si>
    <t>https://echa.europa.eu/documents/10162/1d12a33a-9c6e-e64a-ba40-901b24bdbd0c</t>
  </si>
  <si>
    <t>Butyl acrylate</t>
  </si>
  <si>
    <t>205-480-7</t>
  </si>
  <si>
    <t>141-32-2</t>
  </si>
  <si>
    <t>Suspected CMR#High (aggregated) tonnage#Other exposure/risk based concern</t>
  </si>
  <si>
    <t>https://echa.europa.eu/documents/10162/6f89fbd8-8b44-46a6-b315-02c6cf8689df</t>
  </si>
  <si>
    <t>https://echa.europa.eu/documents/10162/8a6f0d7e-4679-4641-a1b0-9ad3967de361</t>
  </si>
  <si>
    <t>2-aminoethanol</t>
  </si>
  <si>
    <t>205-483-3</t>
  </si>
  <si>
    <t>141-43-5</t>
  </si>
  <si>
    <t>Suspected Sensitiser#High (aggregated) tonnage#Wide dispersive use</t>
  </si>
  <si>
    <t>https://echa.europa.eu/documents/10162/9bd324f5-d290-4609-8498-0e2ea298526e</t>
  </si>
  <si>
    <t>https://echa.europa.eu/documents/10162/5ec826b2-37b2-1a35-4f85-4ec844645813#https://echa.europa.eu/documents/10162/19767d4b-853a-9d07-77f0-4b86eaaeca97</t>
  </si>
  <si>
    <t>decamethyltetrasiloxane</t>
  </si>
  <si>
    <t>205-491-7</t>
  </si>
  <si>
    <t>141-62-8</t>
  </si>
  <si>
    <t>https://echa.europa.eu/documents/10162/708596b0-7d12-40b1-800d-8912c33aa16c</t>
  </si>
  <si>
    <t>https://echa.europa.eu/documents/10162/3124e6b9-af84-def0-67fb-baa7f302354b</t>
  </si>
  <si>
    <t>dodecamethylpenta-siloxane</t>
  </si>
  <si>
    <t>205-492-2</t>
  </si>
  <si>
    <t>141-63-9</t>
  </si>
  <si>
    <t>https://echa.europa.eu/documents/10162/91183276-9bfe-4581-afcb-f56dfa770c7b</t>
  </si>
  <si>
    <t>https://echa.europa.eu/documents/10162/9d2bdfc5-3d5b-2c5a-d1b0-3c9325a0872b</t>
  </si>
  <si>
    <t>Benzothiazole-2-thiol</t>
  </si>
  <si>
    <t>205-736-8</t>
  </si>
  <si>
    <t>149-30-4</t>
  </si>
  <si>
    <t>CMR#Sensitiser#Consumer use#Exposure of sensitive populations#High (aggregated) tonnage#Wide dispersive use</t>
  </si>
  <si>
    <t>https://echa.europa.eu/documents/10162/f5a207c6-8553-4c14-83b9-e5f10bccddc0</t>
  </si>
  <si>
    <t>https://echa.europa.eu/documents/10162/e32feb8d-4d80-4959-a75b-5d4efd0f5791#https://echa.europa.eu/documents/10162/48f88efa-e2b9-4f4a-b1d0-85bd13ab12fc</t>
  </si>
  <si>
    <t>Sodium hydroxymethanesulphinate</t>
  </si>
  <si>
    <t>205-739-4</t>
  </si>
  <si>
    <t>149-44-0</t>
  </si>
  <si>
    <t>https://echa.europa.eu/documents/10162/5fdc9056-8666-47d7-aaec-e935f77da41f</t>
  </si>
  <si>
    <t>2-ethylhexanoic acid</t>
  </si>
  <si>
    <t>205-743-6</t>
  </si>
  <si>
    <t>149-57-5</t>
  </si>
  <si>
    <t>https://echa.europa.eu/documents/10162/598f7b4e-ad01-4541-a7b4-cde1be062942</t>
  </si>
  <si>
    <t>https://echa.europa.eu/documents/10162/2e474208-618e-b9c9-67f5-0784779998d7#https://echa.europa.eu/documents/10162/ebaf3955-838a-6d94-592b-a68d28d51df3</t>
  </si>
  <si>
    <t>288-32-4</t>
  </si>
  <si>
    <t>CMR#High (aggregated) tonnage#Wide dispersive use</t>
  </si>
  <si>
    <t>https://echa.europa.eu/documents/10162/8d2c434b-7a8d-48ca-9062-606e92682d39</t>
  </si>
  <si>
    <t>1,2,4-triazole</t>
  </si>
  <si>
    <t>206-022-9</t>
  </si>
  <si>
    <t>288-88-0</t>
  </si>
  <si>
    <t>Suspected CMR#Other hazard based concern#Exposure of environment#High (aggregated) tonnage#Other exposure/risk based concern#Wide dispersive use</t>
  </si>
  <si>
    <t>https://echa.europa.eu/documents/10162/c1f8ed36-da80-4145-8f8f-c965430fda17</t>
  </si>
  <si>
    <t>https://echa.europa.eu/documents/10162/f370b497-4fca-25c6-241e-bfd0bab5899d</t>
  </si>
  <si>
    <t>Diuron</t>
  </si>
  <si>
    <t>206-354-4</t>
  </si>
  <si>
    <t>330-54-1</t>
  </si>
  <si>
    <t>Potential endocrine disruptor#Other exposure/risk based concern#Wide dispersive use</t>
  </si>
  <si>
    <t>https://echa.europa.eu/documents/10162/a6d631ef-2c26-438f-a3bb-7cf8ea225542</t>
  </si>
  <si>
    <t>https://echa.europa.eu/documents/10162/f7e6daa0-f868-42c8-b076-172376c367fe</t>
  </si>
  <si>
    <t>Perfluamine</t>
  </si>
  <si>
    <t>206-420-2</t>
  </si>
  <si>
    <t>338-83-0</t>
  </si>
  <si>
    <t>https://echa.europa.eu/documents/10162/ee4085b7-1a0d-464b-a913-6951a17909c6</t>
  </si>
  <si>
    <t>O,O,O-triphenyl phosphorothioate</t>
  </si>
  <si>
    <t>209-909-9</t>
  </si>
  <si>
    <t>597-82-0</t>
  </si>
  <si>
    <t>Suspected PBT/vPvB</t>
  </si>
  <si>
    <t>https://echa.europa.eu/documents/10162/df3eb877-8488-43e2-b1c2-8dcd3645c310</t>
  </si>
  <si>
    <t>tert-butyl perbenzoate</t>
  </si>
  <si>
    <t>210-382-2</t>
  </si>
  <si>
    <t>614-45-9</t>
  </si>
  <si>
    <t>Sensitiser#Consumer use#Wide dispersive use</t>
  </si>
  <si>
    <t>https://echa.europa.eu/documents/10162/024145a9-85ea-4c9c-9905-16581f4e0304</t>
  </si>
  <si>
    <t>https://echa.europa.eu/documents/10162/98ae155f-8695-4c41-ae1d-ecd101fe15bf</t>
  </si>
  <si>
    <t>Dimethyl disulphide</t>
  </si>
  <si>
    <t>210-871-0</t>
  </si>
  <si>
    <t>624-92-0</t>
  </si>
  <si>
    <t>Exposure of environment#High (aggregated) tonnage#Other exposure/risk based concern</t>
  </si>
  <si>
    <t>https://echa.europa.eu/documents/10162/d801a0c7-e0f3-4f32-a5a9-28d99b0b032b</t>
  </si>
  <si>
    <t>https://echa.europa.eu/documents/10162/21cc6790-7582-497d-9707-6c528cb10dcd</t>
  </si>
  <si>
    <t>https://echa.europa.eu/documents/10162/1ab8e189-91d3-d3a5-40f7-09807b87f75f</t>
  </si>
  <si>
    <t>Ethylene dinitrate</t>
  </si>
  <si>
    <t>211-063-0</t>
  </si>
  <si>
    <t>628-96-6</t>
  </si>
  <si>
    <t>Suspected Reprotoxic#Potential endocrine disruptor#Suspected PBT/vPvB#Suspected Sensitiser#High (aggregated) tonnage#Wide dispersive use</t>
  </si>
  <si>
    <t>https://echa.europa.eu/documents/10162/f5bd8bbf-f763-4ac7-bb07-cd72595bdcd2</t>
  </si>
  <si>
    <t>(EC: 211-063-0 and 211-745-8) due to the indication of structural similarity of these substances, there may be a (potential) joined evaluation of these substances.</t>
  </si>
  <si>
    <t>1,3-dioxolane</t>
  </si>
  <si>
    <t>211-463-5</t>
  </si>
  <si>
    <t>646-06-0</t>
  </si>
  <si>
    <t>Suspected Mutagenic#Suspected Reprotoxic#Consumer use#Exposure of sensitive populations#High (aggregated) tonnage#Wide dispersive use</t>
  </si>
  <si>
    <t>https://echa.europa.eu/documents/10162/d89f21ac-cf40-445f-840a-bd12e5109079</t>
  </si>
  <si>
    <t>Oxydiethylene dinitrate</t>
  </si>
  <si>
    <t>211-745-8</t>
  </si>
  <si>
    <t>693-21-0</t>
  </si>
  <si>
    <t>Suspected Carcinogenic#Suspected Reprotoxic#Potential endocrine disruptor#Suspected PBT/vPvB#High RCR</t>
  </si>
  <si>
    <t>https://echa.europa.eu/documents/10162/f5b1c8f3-3399-4338-a710-bb72f43ff67f</t>
  </si>
  <si>
    <t>2,4,6-tri-tert-butylphenol</t>
  </si>
  <si>
    <t>732-26-3</t>
  </si>
  <si>
    <t>https://echa.europa.eu/documents/10162/96d81ebe-531d-6191-8c37-5b8ae5ece6d6</t>
  </si>
  <si>
    <t>2-hydroxyethyl methacrylate</t>
  </si>
  <si>
    <t>212-782-2</t>
  </si>
  <si>
    <t>868-77-9</t>
  </si>
  <si>
    <t>Suspected CMR#Sensitiser#Consumer use#High (aggregated) tonnage#High RCR#Wide dispersive use</t>
  </si>
  <si>
    <t>https://echa.europa.eu/documents/10162/be015348-9f1f-4c56-9b02-90363c368e49</t>
  </si>
  <si>
    <t>Dimethyl phosphonate</t>
  </si>
  <si>
    <t>212-783-8</t>
  </si>
  <si>
    <t>868-85-9</t>
  </si>
  <si>
    <t>https://echa.europa.eu/documents/10162/98393735-2f1d-0309-a288-6ba9c7d731cb</t>
  </si>
  <si>
    <t>dioctyltin oxide</t>
  </si>
  <si>
    <t>212-791-1</t>
  </si>
  <si>
    <t>870-08-6</t>
  </si>
  <si>
    <t xml:space="preserve">Umweltbundesamt GmbH, Abteilung Chemikalien/ Department Chemicals </t>
  </si>
  <si>
    <t>Suspected Reprotoxic#Potential endocrine disruptor#Suspected PBT/vPvB#Consumer use#Exposure of environment#Exposure of workers#High (aggregated) tonnage#High RCR#Wide dispersive use</t>
  </si>
  <si>
    <t>https://echa.europa.eu/documents/10162/0e54874d-2718-424f-8779-d151273368b7</t>
  </si>
  <si>
    <t>1,1,1,3,3,3-hexamethyldisilazane</t>
  </si>
  <si>
    <t>213-668-5</t>
  </si>
  <si>
    <t>999-97-3</t>
  </si>
  <si>
    <t>Ministry of Agriculture, Food and Environment</t>
  </si>
  <si>
    <t>High (aggregated) tonnage#High RCR</t>
  </si>
  <si>
    <t>https://echa.europa.eu/documents/10162/633f5775-d88b-482b-a668-641df0d65a8f</t>
  </si>
  <si>
    <t>https://echa.europa.eu/documents/10162/c919e2ce-e42f-4ebc-b967-fb8491d77955#https://echa.europa.eu/documents/10162/abc8220b-2619-4d5b-a3bb-e70e2c400362</t>
  </si>
  <si>
    <t>Dimethoxydimethylsilane</t>
  </si>
  <si>
    <t>214-189-4</t>
  </si>
  <si>
    <t>1112-39-6</t>
  </si>
  <si>
    <t>Reprotoxic#Other hazard based concern#Exposure of workers</t>
  </si>
  <si>
    <t>https://echa.europa.eu/documents/10162/476e961b-2ae6-43ba-92b5-4add089917d2</t>
  </si>
  <si>
    <t>n-butyltin trichloride</t>
  </si>
  <si>
    <t>214-263-6</t>
  </si>
  <si>
    <t>1118-46-3</t>
  </si>
  <si>
    <t>Suspected Mutagenic#Suspected Reprotoxic#Suspected PBT/vPvB#Consumer use#Exposure of environment#Exposure of workers#High (aggregated) tonnage#Wide dispersive use</t>
  </si>
  <si>
    <t>https://echa.europa.eu/documents/10162/a6f598c0-72f2-463d-9688-826c5590b0bd</t>
  </si>
  <si>
    <t>Dimethyl glutarate</t>
  </si>
  <si>
    <t>214-277-2</t>
  </si>
  <si>
    <t>1119-40-0</t>
  </si>
  <si>
    <t>https://echa.europa.eu/documents/10162/9c786762-805d-4784-ab90-1b814cf81811</t>
  </si>
  <si>
    <t>https://echa.europa.eu/documents/10162/13eda1a8-4f68-4b6e-8559-9bb66c1018bc</t>
  </si>
  <si>
    <t>Trimethoxy(methyl)silane</t>
  </si>
  <si>
    <t>214-685-0</t>
  </si>
  <si>
    <t>1185-55-3</t>
  </si>
  <si>
    <t>Sensitiser#Consumer use#High (aggregated) tonnage#Wide dispersive use</t>
  </si>
  <si>
    <t>https://echa.europa.eu/documents/10162/d76b22bf-fbd7-44ae-80f6-52921641e766</t>
  </si>
  <si>
    <t>https://echa.europa.eu/documents/10162/0fe51b2f-137b-46e6-91fc-c36f2814fbf6</t>
  </si>
  <si>
    <t>215-150-4</t>
  </si>
  <si>
    <t>1306-38-3</t>
  </si>
  <si>
    <t>215-160-9</t>
  </si>
  <si>
    <t>1308-38-9</t>
  </si>
  <si>
    <t>1309-64-4</t>
  </si>
  <si>
    <t>(EC: 215-175-0; 215-713-4; 231-146-5; 233-047-2; 249-820-2) due to the indication of structural similarity, these substances may potentially be addressed in joint evaluation.</t>
  </si>
  <si>
    <t>Xylene</t>
  </si>
  <si>
    <t>215-535-7</t>
  </si>
  <si>
    <t>1330-20-7</t>
  </si>
  <si>
    <t>Federal Institute for Occupational Safety and Health, Division 5 &amp;#034;Federal Office for Chemicals, Authorisation of Biocides&amp;#034;</t>
  </si>
  <si>
    <t>https://echa.europa.eu/documents/10162/64cb5c4b-9987-4f36-b864-8a3fde6a0c70</t>
  </si>
  <si>
    <t>(EC: 215-535-7; 905-562-9; 905-588-0) due to the indication of structural similarity, these substances may potentially be addressed in joint evaluation.</t>
  </si>
  <si>
    <t>dipotassium tetraborate</t>
  </si>
  <si>
    <t>215-575-5</t>
  </si>
  <si>
    <t>1332-77-0</t>
  </si>
  <si>
    <t>Reprotoxic#Consumer use#Exposure of workers#High RCR#Wide dispersive use</t>
  </si>
  <si>
    <t>https://echa.europa.eu/documents/10162/36ef1650-17b5-479b-b638-01ad4a260c9b</t>
  </si>
  <si>
    <t>Carbon black</t>
  </si>
  <si>
    <t>215-609-9</t>
  </si>
  <si>
    <t>1333-86-4</t>
  </si>
  <si>
    <t>Carcinogenic#Suspected Reprotoxic#Consumer use#Cumulative exposure#Exposure of sensitive populations#Exposure of workers#High (aggregated) tonnage#Wide dispersive use</t>
  </si>
  <si>
    <t>https://echa.europa.eu/documents/10162/6d692fdb-df2a-48f2-8d74-539bddd49c53</t>
  </si>
  <si>
    <t>215-713-4</t>
  </si>
  <si>
    <t>1345-04-6</t>
  </si>
  <si>
    <t>3-methylpyrazole</t>
  </si>
  <si>
    <t>215-925-7</t>
  </si>
  <si>
    <t>1453-58-3</t>
  </si>
  <si>
    <t>Suspected Reprotoxic#Potential endocrine disruptor#Exposure of environment#Wide dispersive use</t>
  </si>
  <si>
    <t>https://echa.europa.eu/documents/10162/79563ca3-086e-4efa-a2f6-07757a82e6fc#https://echa.europa.eu/documents/10162/8fc611af-29a6-54d1-6c28-8817e6bc1819</t>
  </si>
  <si>
    <t>Tert-butyl methyl ether</t>
  </si>
  <si>
    <t>1634-04-4</t>
  </si>
  <si>
    <t>https://echa.europa.eu/documents/10162/1a09b707-0952-4b87-b49a-c960c2c3f411</t>
  </si>
  <si>
    <t>https://echa.europa.eu/documents/10162/75e34e2d-0232-9736-2522-aa8369e40604</t>
  </si>
  <si>
    <t>Ammonium thiocyanate</t>
  </si>
  <si>
    <t>217-175-6</t>
  </si>
  <si>
    <t>1762-95-4</t>
  </si>
  <si>
    <t>Suspected CMR#Potential endocrine disruptor#High (aggregated) tonnage#High RCR#Wide dispersive use</t>
  </si>
  <si>
    <t>https://echa.europa.eu/documents/10162/f6359afc-fee4-43d3-ac44-dd4706b043e8</t>
  </si>
  <si>
    <t>https://echa.europa.eu/documents/10162/58ca02ce-e82b-4ea2-8e18-73ee35858391</t>
  </si>
  <si>
    <t>Octabenzone</t>
  </si>
  <si>
    <t>217-421-2</t>
  </si>
  <si>
    <t>1843-05-6</t>
  </si>
  <si>
    <t>Potential endocrine disruptor#Sensitiser#Consumer use#High (aggregated) tonnage#Wide dispersive use</t>
  </si>
  <si>
    <t>https://echa.europa.eu/documents/10162/6f1f1f6f-69bd-4f32-9dd3-baf19984a190</t>
  </si>
  <si>
    <t>https://echa.europa.eu/documents/10162/72fb1a8e-6c15-4693-8eea-84f9dd770180</t>
  </si>
  <si>
    <t>1,1,1,3,5,5,5-heptamethyltrisiloxane</t>
  </si>
  <si>
    <t>217-496-1</t>
  </si>
  <si>
    <t>1873-88-7</t>
  </si>
  <si>
    <t>Norway: Norwegian Environment Agency and Poland: Bureau for Chemical Substances</t>
  </si>
  <si>
    <t>https://echa.europa.eu/documents/10162/035447dc-3474-428f-931e-7be9bb14f407#https://echa.europa.eu/documents/10162/4ff92185-d310-fd6e-6ae5-8d1574b99f04</t>
  </si>
  <si>
    <t>(EC: 241-867-7 and 217-496-1) due to the indication of structural similarity, these substances may potentially be addressed in a joint evaluation.</t>
  </si>
  <si>
    <t>3,3,4,4,5,5,6,6,7,7,8,8,8-tridecafluorooctyl methacrylate</t>
  </si>
  <si>
    <t>218-407-9</t>
  </si>
  <si>
    <t>2144-53-8</t>
  </si>
  <si>
    <t>Potential endocrine disruptor#Suspected PBT/vPvB#Other hazard based concern#Exposure of environment#Wide dispersive use</t>
  </si>
  <si>
    <t>https://echa.europa.eu/documents/10162/a5519a02-1bdd-40a2-8c08-b8479a69a08d#https://echa.europa.eu/documents/10162/d585c772-a017-4d9f-bb36-1f7a3f7c2b49</t>
  </si>
  <si>
    <t>Due to the indication of structural similarity between EC: 218-407-9 and 241-527-8, there may be a (potential) joined evaluation of these substances.</t>
  </si>
  <si>
    <t>Bis(2,6-diisopropylphenyl)carbodiimide</t>
  </si>
  <si>
    <t>218-487-5</t>
  </si>
  <si>
    <t>2162-74-5</t>
  </si>
  <si>
    <t>https://echa.europa.eu/documents/10162/3e43bf3a-ca60-b384-e7fe-71419e32c718#https://echa.europa.eu/documents/10162/f95a5ae3-7ee6-0bd8-612e-107794e2016e</t>
  </si>
  <si>
    <t>2,3-epoxypropyl o-tolyl ether</t>
  </si>
  <si>
    <t>218-645-3</t>
  </si>
  <si>
    <t>2210-79-9</t>
  </si>
  <si>
    <t>https://echa.europa.eu/documents/10162/19bccb87-a07c-44d0-bb23-861349ef12c6</t>
  </si>
  <si>
    <t>https://echa.europa.eu/documents/10162/fcccf165-86c4-5960-506b-b884609ebba3</t>
  </si>
  <si>
    <t>Butan-2-one O,O',O''-(vinylsilylidyne)trioxime</t>
  </si>
  <si>
    <t>218-747-8</t>
  </si>
  <si>
    <t>2224-33-1</t>
  </si>
  <si>
    <t>https://echa.europa.eu/documents/10162/6f48ca69-e541-f690-d3be-52b64d4bc136</t>
  </si>
  <si>
    <t>(EC: 218-747-8; 245-366-4) due to the indication of structural similarity, these substances may potentially be addressed in joint evaluation.</t>
  </si>
  <si>
    <t>Propargite</t>
  </si>
  <si>
    <t>219-006-1</t>
  </si>
  <si>
    <t>2312-35-8</t>
  </si>
  <si>
    <t>Potential endocrine disruptor#Suspected PBT/vPvB</t>
  </si>
  <si>
    <t>https://echa.europa.eu/documents/10162/e9f988a9-80f0-44ba-987d-4010249b6194</t>
  </si>
  <si>
    <t>7-oxabicyclo[4.1.0]hept-3-ylmethyl 7-oxabicyclo [4.1.0]heptane-3-carboxylate</t>
  </si>
  <si>
    <t>219-207-4</t>
  </si>
  <si>
    <t>2386-87-0</t>
  </si>
  <si>
    <t>Suspected CMR#Sensitiser#Exposure of workers#High RCR</t>
  </si>
  <si>
    <t>https://echa.europa.eu/documents/10162/f97a7913-0706-4be2-baba-d44e99db8092</t>
  </si>
  <si>
    <t>https://echa.europa.eu/documents/10162/7cb14322-fc5c-4efa-8302-00f7b14edffe</t>
  </si>
  <si>
    <t>https://echa.europa.eu/documents/10162/b71bf493-fdf5-d368-0e99-8222729e4a02</t>
  </si>
  <si>
    <t>2-(2H-benzotriazol-2-yl)-p-cresol</t>
  </si>
  <si>
    <t>219-470-5</t>
  </si>
  <si>
    <t>2440-22-4</t>
  </si>
  <si>
    <t>Sensitiser#Consumer use#Exposure of workers#High RCR#Wide dispersive use</t>
  </si>
  <si>
    <t>https://echa.europa.eu/documents/10162/619ff8f7-fa9c-49f4-bd74-f662d58179ee</t>
  </si>
  <si>
    <t>https://echa.europa.eu/documents/10162/375f4e41-93f0-be91-91de-60e805e53fd3</t>
  </si>
  <si>
    <t>CMR#Suspected PBT/vPvB#Consumer use#Exposure of environment#Exposure of workers#Wide dispersive use</t>
  </si>
  <si>
    <t>https://echa.europa.eu/documents/10162/7bfdd628-2356-459b-99a2-eab0e55d5a3a</t>
  </si>
  <si>
    <t>https://echa.europa.eu/documents/10162/de22315a-195d-4813-a344-f20d9c5e09b8</t>
  </si>
  <si>
    <t>3-trimethoxysilylpropyl methacrylate</t>
  </si>
  <si>
    <t>219-785-8</t>
  </si>
  <si>
    <t>2530-85-0</t>
  </si>
  <si>
    <t>Suspected Sensitiser#Consumer use#Exposure of workers#High (aggregated) tonnage#Wide dispersive use</t>
  </si>
  <si>
    <t>https://echa.europa.eu/documents/10162/66f30541-a454-4eca-9cfe-9f9cc084aa59</t>
  </si>
  <si>
    <t>https://echa.europa.eu/documents/10162/e099d129-a67a-5c48-2eda-7e4a56a45095</t>
  </si>
  <si>
    <t>Trimethoxyvinylsilane</t>
  </si>
  <si>
    <t>220-449-8</t>
  </si>
  <si>
    <t>2768-02-7</t>
  </si>
  <si>
    <t>Suspected Sensitiser#Exposure of sensitive populations#Exposure of workers#High (aggregated) tonnage#High RCR#Wide dispersive use</t>
  </si>
  <si>
    <t>https://echa.europa.eu/documents/10162/59260a5c-c5df-4587-b822-9e3928452ad9</t>
  </si>
  <si>
    <t>https://echa.europa.eu/documents/10162/8c5b3eb0-8fec-43c4-9c0d-98f96b38cbf6</t>
  </si>
  <si>
    <t>N-(1,4-dimethylpentyl)-N'-phenylbenzene-1,4-diamine</t>
  </si>
  <si>
    <t>221-374-3</t>
  </si>
  <si>
    <t>3081-01-4</t>
  </si>
  <si>
    <t>https://echa.europa.eu/documents/10162/5965656d-cab9-4b64-8175-5c11cc2a189b</t>
  </si>
  <si>
    <t>N,N'-bis(1,4-dimethylpentyl)-phenylenediamine</t>
  </si>
  <si>
    <t>221-375-9</t>
  </si>
  <si>
    <t>3081-14-9</t>
  </si>
  <si>
    <t>https://echa.europa.eu/documents/10162/afc7f1bf-f0bb-4564-9ee4-925cf521b785</t>
  </si>
  <si>
    <t>3,5,5-trimethylhexanoic acid</t>
  </si>
  <si>
    <t>221-975-0</t>
  </si>
  <si>
    <t>3302-10-1</t>
  </si>
  <si>
    <t>Ministry of Health, Social Services and Equality, Subdirección General de Sanidad Ambiental y Salud Laboral</t>
  </si>
  <si>
    <t>Suspected Reprotoxic#Exposure of workers</t>
  </si>
  <si>
    <t>https://echa.europa.eu/documents/10162/e9d880ec-3d78-4a8a-9985-be3efceca9a0#https://echa.europa.eu/documents/10162/9c21c82c-0598-cf24-6728-da6926bb0dfb</t>
  </si>
  <si>
    <t>tris(2-ethylhexyl)-benzene-1,2,4-tricarboxylate</t>
  </si>
  <si>
    <t>222-020-0</t>
  </si>
  <si>
    <t>3319-31-1</t>
  </si>
  <si>
    <t>https://echa.europa.eu/documents/10162/dd5bbefe-e5a8-4fd5-8ea6-fbfceedad040</t>
  </si>
  <si>
    <t>3380-34-5</t>
  </si>
  <si>
    <t>Potential endocrine disruptor#Suspected PBT/vPvB#High (aggregated) tonnage</t>
  </si>
  <si>
    <t>https://echa.europa.eu/documents/10162/c58c17a8-d00f-4327-853e-2b3d66ffad9e</t>
  </si>
  <si>
    <t>1-[(2,4-dinitrophenyl)azo]-2-naphthol</t>
  </si>
  <si>
    <t>222-429-4</t>
  </si>
  <si>
    <t>3468-63-1</t>
  </si>
  <si>
    <t>Suspected Carcinogenic#Suspected Reprotoxic#Exposure of workers#Wide dispersive use</t>
  </si>
  <si>
    <t>https://echa.europa.eu/documents/10162/51799ea4-0948-4676-bbc5-af74cdd17397</t>
  </si>
  <si>
    <t>N,N-diethylhydroxylamine</t>
  </si>
  <si>
    <t>223-055-4</t>
  </si>
  <si>
    <t>3710-84-7</t>
  </si>
  <si>
    <t>Suspected Carcinogenic#Suspected Mutagenic</t>
  </si>
  <si>
    <t>https://echa.europa.eu/documents/10162/6dd43077-f450-c22f-fe6e-c2bc2612ca3c</t>
  </si>
  <si>
    <t>3,6,9,12-tetraazatetradecamethylenediamine</t>
  </si>
  <si>
    <t>223-775-9</t>
  </si>
  <si>
    <t>4067-16-7</t>
  </si>
  <si>
    <t>Sensitiser#Consumer use#High (aggregated) tonnage#High RCR#Wide dispersive use</t>
  </si>
  <si>
    <t>https://echa.europa.eu/documents/10162/8ee43403-8657-4872-bc37-e99738106d97</t>
  </si>
  <si>
    <t>The substance identifiers may change as a consequence of the clarification of the registered substance identity by ECHA. This may lead to changes in the name or/and identifiers of the substance.</t>
  </si>
  <si>
    <t>N,N-dicyclohexylbenzothiazole-2-sulphenamide</t>
  </si>
  <si>
    <t>225-625-8</t>
  </si>
  <si>
    <t>4979-32-2</t>
  </si>
  <si>
    <t>Suspected CMR#Suspected PBT/vPvB#Sensitiser#Consumer use#Exposure of workers#Wide dispersive use</t>
  </si>
  <si>
    <t>https://echa.europa.eu/documents/10162/f3d4f6d5-ca3b-4769-ad9d-fdc427f61bab</t>
  </si>
  <si>
    <t>https://echa.europa.eu/documents/10162/0094bd03-28c3-441a-b85e-a655532ad946</t>
  </si>
  <si>
    <t>p-(2,3-epoxypropoxy)-N,N-bis(2,3-epoxypropyl)aniline</t>
  </si>
  <si>
    <t>225-716-2</t>
  </si>
  <si>
    <t>5026-74-4</t>
  </si>
  <si>
    <t>Suspected Mutagenic#Suspected Sensitiser#Consumer use#Exposure of workers</t>
  </si>
  <si>
    <t>https://echa.europa.eu/documents/10162/49f1ccd5-606a-434e-9f79-5a7c6e17f6e6</t>
  </si>
  <si>
    <t>Barium bis[2-chloro-5-[(2-hydroxy-1-naphthyl)azo]toluene-4-sulphonate]</t>
  </si>
  <si>
    <t>225-935-3</t>
  </si>
  <si>
    <t>5160-02-1</t>
  </si>
  <si>
    <t>Suspected Carcinogenic#Exposure of workers#Wide dispersive use</t>
  </si>
  <si>
    <t>https://echa.europa.eu/documents/10162/9e39f104-ebf6-426c-bbc9-51bbc45a9104</t>
  </si>
  <si>
    <t>Citral</t>
  </si>
  <si>
    <t>226-394-6</t>
  </si>
  <si>
    <t>5392-40-5</t>
  </si>
  <si>
    <t>https://echa.europa.eu/documents/10162/01e39c71-6b9b-4f14-a740-4d67a7c580db</t>
  </si>
  <si>
    <t>https://echa.europa.eu/documents/10162/b8cdde5e-cff5-48e3-ba27-b7993f49f929</t>
  </si>
  <si>
    <t>Octocrilene</t>
  </si>
  <si>
    <t>228-250-8</t>
  </si>
  <si>
    <t>6197-30-4</t>
  </si>
  <si>
    <t>https://echa.europa.eu/documents/10162/eb4c9d66-9639-4fa8-8441-207d5047332b</t>
  </si>
  <si>
    <t>Hexyl salicylate</t>
  </si>
  <si>
    <t>228-408-6</t>
  </si>
  <si>
    <t>6259-76-3</t>
  </si>
  <si>
    <t>https://echa.europa.eu/documents/10162/6b91f5f0-8448-4bb4-91e2-6d2ac2553192</t>
  </si>
  <si>
    <t>Di-tert-butyl 3,3,5-trimethylcyclohexylidene diperoxide</t>
  </si>
  <si>
    <t>229-782-3</t>
  </si>
  <si>
    <t>6731-36-8</t>
  </si>
  <si>
    <t>Federal Institute for Occupational Safety and Health; Division 5 &amp;#034;&amp;#034;Federal Office for Chemicals, Authorisation of Biocides&amp;#034;&amp;#034;</t>
  </si>
  <si>
    <t>https://echa.europa.eu/documents/10162/15a062d9-f48f-414e-82b1-00a2963e81ae</t>
  </si>
  <si>
    <t>https://echa.europa.eu/documents/10162/96623d2e-c8a3-40a6-8fe3-c4ee9b7b1240</t>
  </si>
  <si>
    <t>disodium metasilicate</t>
  </si>
  <si>
    <t>229-912-9</t>
  </si>
  <si>
    <t>6834-92-0</t>
  </si>
  <si>
    <t>Suspected Reprotoxic#Consumer use#High (aggregated) tonnage#High RCR</t>
  </si>
  <si>
    <t>https://echa.europa.eu/documents/10162/3e9b70da-d6b5-4c7d-8d70-9c85523e6605</t>
  </si>
  <si>
    <t>https://echa.europa.eu/documents/10162/0d65ab6a-2182-445f-8a9e-59c199907311</t>
  </si>
  <si>
    <t>2,2'-dimethyl-4,4'-methylenebis(cyclohexylamine)</t>
  </si>
  <si>
    <t>229-962-1</t>
  </si>
  <si>
    <t>6864-37-5</t>
  </si>
  <si>
    <t>https://echa.europa.eu/documents/10162/21d5c4db-1023-4a3c-b041-5be4eed97a77</t>
  </si>
  <si>
    <t>7440-22-4</t>
  </si>
  <si>
    <t>231-146-5</t>
  </si>
  <si>
    <t>7440-36-0</t>
  </si>
  <si>
    <t>Due to the indication of structural similarity between EC:  231-511-9 and 232-235-1, there may be a (potential) joined evaluation of these substances.</t>
  </si>
  <si>
    <t>Trizinc bis(orthophosphate)</t>
  </si>
  <si>
    <t>231-944-3</t>
  </si>
  <si>
    <t>7779-90-0</t>
  </si>
  <si>
    <t>Romania</t>
  </si>
  <si>
    <t>1) National Institute for Research &amp;amp; Development in Environmental Protection (NIRDEP) Laboratories Department   2) National Environmental Protection Agency (NEPA)</t>
  </si>
  <si>
    <t>High (aggregated) tonnage#Wide dispersive use</t>
  </si>
  <si>
    <t>https://echa.europa.eu/documents/10162/eea9416c-90d9-4d4b-9347-ba2f14149daa</t>
  </si>
  <si>
    <t>https://echa.europa.eu/documents/10162/90b536db-fbc0-4661-b1e0-f62eeca75fb0#https://echa.europa.eu/documents/10162/81f04f0c-8b94-4954-957c-f5db29376a55</t>
  </si>
  <si>
    <t>ammonium perchlorate</t>
  </si>
  <si>
    <t>232-235-1</t>
  </si>
  <si>
    <t>7790-98-9</t>
  </si>
  <si>
    <t>Suspected Carcinogenic#Potential endocrine disruptor#Other hazard based concern#Exposure of workers#High RCR#Wide dispersive use</t>
  </si>
  <si>
    <t>https://echa.europa.eu/documents/10162/63aae2e2-3a13-481b-8fbc-9e53c9cfcbd2</t>
  </si>
  <si>
    <t>https://echa.europa.eu/documents/10162/5a24f238-6d61-4d67-948d-eba568e9d9ea</t>
  </si>
  <si>
    <t>Amylase, α-</t>
  </si>
  <si>
    <t>232-565-6</t>
  </si>
  <si>
    <t>9000-90-2</t>
  </si>
  <si>
    <t>Sensitiser#Consumer use#Exposure of workers</t>
  </si>
  <si>
    <t>https://echa.europa.eu/documents/10162/a37a179f-85c4-4f7b-a345-4a179906ba30</t>
  </si>
  <si>
    <t>https://echa.europa.eu/documents/10162/a7e7c131-ab90-40e3-a754-577a60da5680</t>
  </si>
  <si>
    <t>233-047-2</t>
  </si>
  <si>
    <t>10025-91-9</t>
  </si>
  <si>
    <t>4,4'-methylene bis(dibutyldithiocarbamate)</t>
  </si>
  <si>
    <t>233-593-1</t>
  </si>
  <si>
    <t>10254-57-6</t>
  </si>
  <si>
    <t>https://echa.europa.eu/documents/10162/a95b68ef-af82-86f7-eecb-76f4b4e7bb1b</t>
  </si>
  <si>
    <t>di-tert-pentyl peroxide</t>
  </si>
  <si>
    <t>234-042-8</t>
  </si>
  <si>
    <t>10508-09-5</t>
  </si>
  <si>
    <t>Suspected Carcinogenic#Suspected Mutagenic#Exposure of workers#Wide dispersive use</t>
  </si>
  <si>
    <t>https://echa.europa.eu/documents/10162/7e009efa-6bb1-4b25-a43d-3bb338a74a4c</t>
  </si>
  <si>
    <t>https://echa.europa.eu/documents/10162/76ebb619-006e-e3c3-8228-f08c8440ef37</t>
  </si>
  <si>
    <t>dinitrogen tetraoxide</t>
  </si>
  <si>
    <t>234-126-4</t>
  </si>
  <si>
    <t>10544-72-6</t>
  </si>
  <si>
    <t>Suspected Mutagenic#Suspected Reprotoxic#Exposure of workers#High RCR</t>
  </si>
  <si>
    <t>https://echa.europa.eu/documents/10162/f7765107-f2a5-40d2-9f2b-b5af80441823</t>
  </si>
  <si>
    <t>236-675-5</t>
  </si>
  <si>
    <t>13463-67-7</t>
  </si>
  <si>
    <t>Tris[2-chloro-1-(chloromethyl)ethyl] phosphate</t>
  </si>
  <si>
    <t>13674-87-8</t>
  </si>
  <si>
    <t>https://echa.europa.eu/documents/10162/dbad6352-9228-409d-a044-6adbbfface39</t>
  </si>
  <si>
    <t>Bis(dibutyldithiocarbamato-S,S')copper</t>
  </si>
  <si>
    <t>237-695-7</t>
  </si>
  <si>
    <t>13927-71-4</t>
  </si>
  <si>
    <t>Suspected Reprotoxic#Potential endocrine disruptor#Suspected PBT/vPvB#Exposure of workers</t>
  </si>
  <si>
    <t>https://echa.europa.eu/documents/10162/678e7f0b-3939-4b25-ab4e-965b518cdc6e</t>
  </si>
  <si>
    <t>2-ethyl-2-[[(1-oxoallyl)oxy]methyl]-1,3-propanediyl diacrylate</t>
  </si>
  <si>
    <t>239-701-3</t>
  </si>
  <si>
    <t>15625-89-5</t>
  </si>
  <si>
    <t>Sensitiser#Exposure of workers#High RCR#Wide dispersive use</t>
  </si>
  <si>
    <t>https://echa.europa.eu/documents/10162/22b32348-4996-4c49-9e7b-6f11a689c5b9</t>
  </si>
  <si>
    <t>https://echa.europa.eu/documents/10162/c826151d-81bb-4339-a377-c23a53007c11</t>
  </si>
  <si>
    <t>3,3,4,4,5,5,6,6,7,7,8,8,8-tridecafluorooctyl acrylate</t>
  </si>
  <si>
    <t>241-527-8</t>
  </si>
  <si>
    <t>17527-29-6</t>
  </si>
  <si>
    <t>https://echa.europa.eu/documents/10162/f376f71c-16b6-49db-97c1-b41213e97eb3#https://echa.europa.eu/documents/10162/6054446a-6fd7-4a2b-adf7-380faf86f269</t>
  </si>
  <si>
    <t>1,1,1,3,5,5,5-heptamethyl-3-[(trimethylsilyl)oxy]trisiloxane</t>
  </si>
  <si>
    <t>241-867-7</t>
  </si>
  <si>
    <t>17928-28-8</t>
  </si>
  <si>
    <t>https://echa.europa.eu/documents/10162/253b3a1e-653d-480a-8700-032fd0a69953#https://echa.europa.eu/documents/10162/e31d125d-a182-9fbe-b325-35f511c0e167</t>
  </si>
  <si>
    <t>3-(4-tert-butylphenyl)propion aldehyde</t>
  </si>
  <si>
    <t>242-016-2</t>
  </si>
  <si>
    <t>18127-01-0</t>
  </si>
  <si>
    <t>Suspected Reprotoxic</t>
  </si>
  <si>
    <t>https://echa.europa.eu/documents/10162/419a0062-7f63-4ec0-90b5-9b416b9f554a</t>
  </si>
  <si>
    <t>(-)-pin-2(10)-ene</t>
  </si>
  <si>
    <t>242-060-2</t>
  </si>
  <si>
    <t>127-91-3, 18172-67-3</t>
  </si>
  <si>
    <t>Greece</t>
  </si>
  <si>
    <t>Directorate of Enviroment, General Chemical State Laboratory, Ministry of Finance</t>
  </si>
  <si>
    <t>https://echa.europa.eu/documents/10162/f681aaec-bde2-4801-846a-25f67a2cf3a5</t>
  </si>
  <si>
    <t>https://echa.europa.eu/documents/10162/8510ee0f-33b9-403f-a59e-0b1e139ab225</t>
  </si>
  <si>
    <t>Previously registered as pin-2(10)-ene, EC 204-872-5, CAS 127-91-3</t>
  </si>
  <si>
    <t>bis(pentane-2,4-dionato)calcium</t>
  </si>
  <si>
    <t>243-001-3</t>
  </si>
  <si>
    <t>19372-44-2</t>
  </si>
  <si>
    <t>Sensitiser#Other hazard based concern#Exposure of workers#High (aggregated) tonnage</t>
  </si>
  <si>
    <t>https://echa.europa.eu/documents/10162/9625eb55-4682-441a-a9a5-e05757614fd3</t>
  </si>
  <si>
    <t>1,1'-(isopropylidene)bis[3,5-dibromo-4-(2,3-dibromopropoxy)benzene]</t>
  </si>
  <si>
    <t>244-617-5</t>
  </si>
  <si>
    <t>21850-44-2</t>
  </si>
  <si>
    <t>https://echa.europa.eu/documents/10162/d53f74fb-561b-4a6f-9bd1-4b6a8d2a02c7</t>
  </si>
  <si>
    <t>(EC: 244-617-5 and 306-832-3) due to the indication of structural similarity of these substances, there may be a (potential) joined evaluation of these substances.</t>
  </si>
  <si>
    <t>Butan-2-one O,O',O''-(methylsilylidyne)trioxime</t>
  </si>
  <si>
    <t>245-366-4</t>
  </si>
  <si>
    <t>22984-54-9</t>
  </si>
  <si>
    <t>https://echa.europa.eu/documents/10162/083b6a1e-1476-16d2-3622-5920b4c93467</t>
  </si>
  <si>
    <t>(EC: 218-747-8; 245-366-4) due to the indication of structural similarity, these substances may potentially be addressed in a joint evaluation.</t>
  </si>
  <si>
    <t>tert-butyl-4-methoxyphenol</t>
  </si>
  <si>
    <t>25013-16-5</t>
  </si>
  <si>
    <t>Suspected Reprotoxic#Potential endocrine disruptor#Consumer use#Exposure of sensitive populations#Wide dispersive use</t>
  </si>
  <si>
    <t>Suspended</t>
  </si>
  <si>
    <t>https://echa.europa.eu/documents/10162/790923db-fdee-478c-ba20-7d2fa8e60962</t>
  </si>
  <si>
    <t>Exposure of environment#Exposure of workers#High (aggregated) tonnage#High RCR#Suspected PBT/vPvB#Wide dispersive use</t>
  </si>
  <si>
    <t>https://echa.europa.eu/documents/10162/b149e9d5-08a1-475a-a670-507f54a8d1c1</t>
  </si>
  <si>
    <t>https://echa.europa.eu/documents/10162/94e8d9c9-be37-6349-92ba-dddfac4122b5</t>
  </si>
  <si>
    <t>[1,3(or 1,4)-phenylenebis(1-methylethylidene)]bis[tert-butyl] peroxide</t>
  </si>
  <si>
    <t>246-678-3</t>
  </si>
  <si>
    <t>25155-25-3</t>
  </si>
  <si>
    <t>https://echa.europa.eu/documents/10162/d42f1e38-0208-49cb-95ec-f886c8e78d94</t>
  </si>
  <si>
    <t>https://echa.europa.eu/documents/10162/e65315b3-5576-dfb3-ae48-c23e1ad0b09d</t>
  </si>
  <si>
    <t>diisopropylbenzene</t>
  </si>
  <si>
    <t>246-835-6</t>
  </si>
  <si>
    <t>25321-09-9</t>
  </si>
  <si>
    <t>https://echa.europa.eu/documents/10162/aaf3d042-3c9c-473e-a364-341f9951e791#https://echa.europa.eu/documents/10162/2cd3b1b3-0099-a0e5-98b1-f0264c4e360b</t>
  </si>
  <si>
    <t>Acrylic acid, monoester with propane-1,2-diol</t>
  </si>
  <si>
    <t>247-118-0</t>
  </si>
  <si>
    <t>25584-83-2</t>
  </si>
  <si>
    <t>Suspected Carcinogenic#Suspected Mutagenic#Suspected Sensitiser#Exposure of workers#High (aggregated) tonnage#High RCR#Other exposure/risk based concern#Wide dispersive use</t>
  </si>
  <si>
    <t>https://echa.europa.eu/documents/10162/e2f27db6-aaed-4f02-b360-d5ec1fb5058a</t>
  </si>
  <si>
    <t>(1-methylethyl)-1,1'-biphenyl</t>
  </si>
  <si>
    <t>247-156-8</t>
  </si>
  <si>
    <t>25640-78-2</t>
  </si>
  <si>
    <t>https://echa.europa.eu/documents/10162/ce482a3d-7ca5-46ac-9e3e-148265183162#https://echa.europa.eu/documents/10162/79fd008e-a385-4690-ad85-934d8f32d1a7#https://echa.europa.eu/documents/10162/95493d80-b422-59ba-90b7-eeced6cd2230</t>
  </si>
  <si>
    <t>Bis(2-ethylhexyl) tetrabromophthalate</t>
  </si>
  <si>
    <t>26040-51-7</t>
  </si>
  <si>
    <t>https://echa.europa.eu/documents/10162/e0e0f0b2-76af-4441-aaeb-fc392945fd1e</t>
  </si>
  <si>
    <t>Diisotridecyl adipate</t>
  </si>
  <si>
    <t>247-660-8</t>
  </si>
  <si>
    <t>26401-35-4</t>
  </si>
  <si>
    <t>Suspected PBT/vPvB#High (aggregated) tonnage#Other exposure/risk based concern#Wide dispersive use</t>
  </si>
  <si>
    <t>https://echa.europa.eu/documents/10162/281dcd7c-21c4-401a-a5f2-ff2fdd10da1a</t>
  </si>
  <si>
    <t>https://echa.europa.eu/documents/10162/1632b235-dc59-4fe8-800e-8a1e9aeda811</t>
  </si>
  <si>
    <t>m-tolylidene diisocyanate</t>
  </si>
  <si>
    <t>247-722-4</t>
  </si>
  <si>
    <t>26471-62-5</t>
  </si>
  <si>
    <t>CMR#Suspected PBT/vPvB#Sensitiser#High (aggregated) tonnage#Wide dispersive use</t>
  </si>
  <si>
    <t>https://echa.europa.eu/documents/10162/043ec453-0d20-4554-a834-1dad960ef5c0#https://echa.europa.eu/documents/10162/24893bdb-4827-4977-bd83-c5430827f6f8</t>
  </si>
  <si>
    <t>Tris(nonylphenyl)phosphite</t>
  </si>
  <si>
    <t>247-759-6</t>
  </si>
  <si>
    <t>26523-78-4</t>
  </si>
  <si>
    <t>Suspected PBT/vPvB#Consumer use#Exposure of sensitive populations#High (aggregated) tonnage#High RCR#Wide dispersive use</t>
  </si>
  <si>
    <t>https://echa.europa.eu/documents/10162/8a5887e1-fd8b-4f72-9c66-b337f347c67c</t>
  </si>
  <si>
    <t>2,3-epoxypropyl neodecanoate</t>
  </si>
  <si>
    <t>247-979-2</t>
  </si>
  <si>
    <t>26761-45-5</t>
  </si>
  <si>
    <t>Suspected CMR#Suspected Sensitiser#Consumer use#Exposure of workers#High (aggregated) tonnage#Wide dispersive use</t>
  </si>
  <si>
    <t>https://echa.europa.eu/documents/10162/682f9e3e-d06d-4b46-941a-dee297e57193</t>
  </si>
  <si>
    <t>https://echa.europa.eu/documents/10162/58e1c79f-1880-fc83-cace-2d8e084ee890</t>
  </si>
  <si>
    <t>2-ethylhexyl 10-ethyl-4-[[2-[(2-ethylhexyl)oxy]-2-oxoethyl]thio]-4-octyl-7-oxo-8-oxa-3,5-dithia-4-stannatetradecanoate</t>
  </si>
  <si>
    <t>248-227-6</t>
  </si>
  <si>
    <t>27107-89-7</t>
  </si>
  <si>
    <t>https://echa.europa.eu/documents/10162/65ccf475-86ae-45a1-807c-b6cfd261eb63</t>
  </si>
  <si>
    <t>oxydipropyl dibenzoate</t>
  </si>
  <si>
    <t>248-258-5</t>
  </si>
  <si>
    <t>27138-31-4</t>
  </si>
  <si>
    <t>Suspected Reprotoxic#Consumer use#Exposure of environment#Exposure of workers#High (aggregated) tonnage#High RCR#Wide dispersive use</t>
  </si>
  <si>
    <t>https://echa.europa.eu/documents/10162/d38def76-5f4e-4e4d-a0b0-eb07e6acbf9f</t>
  </si>
  <si>
    <t>Methacrylic acid, monoester with propane-1,2-diol</t>
  </si>
  <si>
    <t>248-666-3</t>
  </si>
  <si>
    <t>27813-02-1</t>
  </si>
  <si>
    <t>https://echa.europa.eu/documents/10162/bbd11f3a-c7d4-48a2-854a-f8cdbfc99a4f</t>
  </si>
  <si>
    <t>Ditolyl ether</t>
  </si>
  <si>
    <t>248-948-6</t>
  </si>
  <si>
    <t>28299-41-4</t>
  </si>
  <si>
    <t>https://echa.europa.eu/documents/10162/2e45c90d-dafe-48e8-b1de-0847007549b0</t>
  </si>
  <si>
    <t>https://echa.europa.eu/documents/10162/9c4e493c-25fa-491f-a973-298c5104f0b8</t>
  </si>
  <si>
    <t>Diisodecyl azelate</t>
  </si>
  <si>
    <t>249-044-4</t>
  </si>
  <si>
    <t>28472-97-1</t>
  </si>
  <si>
    <t>Consumer use#High (aggregated) tonnage#Suspected PBT/vPvB#Wide dispersive use</t>
  </si>
  <si>
    <t>https://echa.europa.eu/documents/10162/8e310fae-e0f8-465d-9929-475b9cd246cf</t>
  </si>
  <si>
    <t>https://echa.europa.eu/documents/10162/ae877a39-5c6e-4efc-8412-f002ec898626</t>
  </si>
  <si>
    <t>4,4'-methylenebis[N,N-bis(2,3-epoxypropyl)aniline]</t>
  </si>
  <si>
    <t>249-204-3</t>
  </si>
  <si>
    <t>28768-32-3</t>
  </si>
  <si>
    <t>CMR#Wide dispersive use</t>
  </si>
  <si>
    <t>https://echa.europa.eu/documents/10162/31970760-fa53-468a-83dc-20c245e49bf0</t>
  </si>
  <si>
    <t>https://echa.europa.eu/documents/10162/d066f182-7b7d-42d0-ae3a-50a4c62f14ac#https://echa.europa.eu/documents/10162/c6b60ecb-b17a-e237-f5b5-4d2630814acf</t>
  </si>
  <si>
    <t>isopropylnaphthalene</t>
  </si>
  <si>
    <t>249-535-3</t>
  </si>
  <si>
    <t>29253-36-9</t>
  </si>
  <si>
    <t>https://echa.europa.eu/documents/10162/f2e39365-3a9b-49d8-91e3-e79500a5bd0c#https://echa.europa.eu/documents/10162/19d1d99f-86c6-eacb-fcef-5515fe5e2a7e</t>
  </si>
  <si>
    <t>2,5,7,10,11,14-hexaoxa-1,6-distibabicyclo[4.4.4]tetradecane</t>
  </si>
  <si>
    <t>249-820-2</t>
  </si>
  <si>
    <t>29736-75-2</t>
  </si>
  <si>
    <t>Suspected Carcinogenic#Suspected Reprotoxic#Other hazard based concern#Exposure of workers</t>
  </si>
  <si>
    <t>https://echa.europa.eu/documents/10162/c404a591-9994-9577-c692-da253c6fbbf8</t>
  </si>
  <si>
    <t>Isoheptane</t>
  </si>
  <si>
    <t>250-610-8</t>
  </si>
  <si>
    <t>31394-54-4</t>
  </si>
  <si>
    <t>https://echa.europa.eu/documents/10162/504bbdab-15ff-4ea2-98a1-63b520b49dbb</t>
  </si>
  <si>
    <t>https://echa.europa.eu/documents/10162/e79ae6cb-8084-4dd6-b1b6-6ced555fd83a</t>
  </si>
  <si>
    <t>[3R-(3α,3aβ,7β,8aα)]-1-(2,3,4,7,8,8a-hexahydro-3,6,8,8-tetramethyl-1H-3a,7-methanoazulen-5-yl)ethan-1-one</t>
  </si>
  <si>
    <t>251-020-3</t>
  </si>
  <si>
    <t>32388-55-9</t>
  </si>
  <si>
    <t>https://echa.europa.eu/documents/10162/8db73c15-135d-4371-961a-87de80dca1f6</t>
  </si>
  <si>
    <t>N,N'-ethylenebis(3,4,5,6-tetrabromophthalimide</t>
  </si>
  <si>
    <t>251-118-6</t>
  </si>
  <si>
    <t>32588-76-4</t>
  </si>
  <si>
    <t>Suspected PBT/vPvB#Other hazard based concern#Consumer use#Exposure of environment#Exposure of workers#Wide dispersive use</t>
  </si>
  <si>
    <t>https://echa.europa.eu/documents/10162/812fcbe6-8c6f-409c-aa95-a0f8b952c87d</t>
  </si>
  <si>
    <t>2,2-dimethylpropan-1-ol, tribromo derivative</t>
  </si>
  <si>
    <t>253-057-0</t>
  </si>
  <si>
    <t>36483-57-5</t>
  </si>
  <si>
    <t>https://echa.europa.eu/documents/10162/28230c9a-a215-de13-c568-c7fa02198b66</t>
  </si>
  <si>
    <t>Bis(nonylphenyl)amine</t>
  </si>
  <si>
    <t>253-249-4</t>
  </si>
  <si>
    <t>36878-20-3</t>
  </si>
  <si>
    <t>Suspected Mutagenic#Suspected PBT/vPvB#High (aggregated) tonnage</t>
  </si>
  <si>
    <t>https://echa.europa.eu/documents/10162/5cd44f9f-74b9-442a-b016-b21c40693896</t>
  </si>
  <si>
    <t>Climbazole</t>
  </si>
  <si>
    <t>253-775-4</t>
  </si>
  <si>
    <t>38083-17-9</t>
  </si>
  <si>
    <t>https://echa.europa.eu/documents/10162/64ebedbf-cd7a-4d7b-80ad-357d1445e032</t>
  </si>
  <si>
    <t>https://echa.europa.eu/documents/10162/5640e75e-2bcc-45ad-8468-3decf06b9ea8</t>
  </si>
  <si>
    <t>4,4'-[(isopropylidene)bis (p-phenyleneoxy)]diphthalic dianhydride</t>
  </si>
  <si>
    <t>253-781-7</t>
  </si>
  <si>
    <t>38103-06-9</t>
  </si>
  <si>
    <t>https://echa.europa.eu/documents/10162/273daae4-080b-46fc-a5c5-1024da2e4d8d</t>
  </si>
  <si>
    <t>https://echa.europa.eu/documents/10162/bc143d3e-d476-4270-8a1c-ed459754e136#https://echa.europa.eu/documents/10162/29772b52-298c-4144-89c1-84a821865eb1</t>
  </si>
  <si>
    <t>Bis(isopropyl)naphthalene</t>
  </si>
  <si>
    <t>254-052-6</t>
  </si>
  <si>
    <t>38640-62-9</t>
  </si>
  <si>
    <t>https://echa.europa.eu/documents/10162/174c7c44-3ced-4a3e-be19-1d61851bea7f</t>
  </si>
  <si>
    <t>https://echa.europa.eu/documents/10162/0e69396e-5cf4-472b-ab9f-97cd829a62d6</t>
  </si>
  <si>
    <t>Bis(2-propylheptyl) phthalate</t>
  </si>
  <si>
    <t>258-469-4</t>
  </si>
  <si>
    <t>53306-54-0</t>
  </si>
  <si>
    <t>Potential endocrine disruptor#Exposure of sensitive populations#High (aggregated) tonnage#Wide dispersive use</t>
  </si>
  <si>
    <t>https://echa.europa.eu/documents/10162/040751ac-e267-4d4a-a5d5-417d30f1a873</t>
  </si>
  <si>
    <t>1,3-dihydro-4(or 5)-methyl-2H-benzimidazole-2-thione</t>
  </si>
  <si>
    <t>258-904-8</t>
  </si>
  <si>
    <t>53988-10-6</t>
  </si>
  <si>
    <t>https://echa.europa.eu/documents/10162/262ab06f-7cdf-4445-9c76-6e5e4c3e4d24</t>
  </si>
  <si>
    <t>(258-904-8; 262-872-0) due to the indication of structural similarity, these substances may potentially be addressed in joint evaluation.</t>
  </si>
  <si>
    <t>2-ethylhexyl 10-ethyl-4-[[2-[(2-ethylhexyl)oxy]-2-xoethyl]thio]-4-methyl-7-oxo-8-oxa-3,5-dithia-4-stannatetradecanoate</t>
  </si>
  <si>
    <t>260-828-5</t>
  </si>
  <si>
    <t>57583-34-3</t>
  </si>
  <si>
    <t>https://echa.europa.eu/documents/10162/fe2cbdaf-7426-46a7-ae82-f3c3dcba929f</t>
  </si>
  <si>
    <t>Tetraphenyl m-phenylene bis(phosphate)</t>
  </si>
  <si>
    <t>260-830-6</t>
  </si>
  <si>
    <t>57583-54-7</t>
  </si>
  <si>
    <t>https://echa.europa.eu/documents/10162/aaeb56a4-dfb0-ede4-0055-7791f4adea98</t>
  </si>
  <si>
    <t>1,3-dihydro-4(or 5)-methyl-2H-benzimidazole-2-thione, zinc salt</t>
  </si>
  <si>
    <t>262-872-0</t>
  </si>
  <si>
    <t>61617-00-3</t>
  </si>
  <si>
    <t>https://echa.europa.eu/documents/10162/8db0fa02-6795-4eef-a31d-886432fb6ac9</t>
  </si>
  <si>
    <t>phenol, styrenated,reaction mass of 2,4,6-tris(1-phenyl-ethyl)phenol and Bis(1-phenylethyl) phenol</t>
  </si>
  <si>
    <t>262-975-0</t>
  </si>
  <si>
    <t>61788-44-1</t>
  </si>
  <si>
    <t>Cumulative exposure#Potential endocrine disruptor#Suspected PBT/vPvB</t>
  </si>
  <si>
    <t>https://echa.europa.eu/documents/10162/8e04990e-5230-4698-b4eb-79eec2810844</t>
  </si>
  <si>
    <t>https://echa.europa.eu/documents/10162/20c402aa-31f4-444f-8b80-c4a5a5593759</t>
  </si>
  <si>
    <t>The name and/or identifier of the substance(s) may be subject to change following clarification of the identity of the substance(s). This entry covers EC 262-975-0; CAS 61788-44-1; phenol, styrenated and EC 915-333-5; CAS n/a; reaction mass of 2,4,6-tris(1-phenylethyl)phenol and Bis(1-phenylethyl) phenol</t>
  </si>
  <si>
    <t>quaternary ammonium compounds, tri-C8-10-alkylmethyl, chlorides</t>
  </si>
  <si>
    <t>264-120-7</t>
  </si>
  <si>
    <t>63393-96-4</t>
  </si>
  <si>
    <t>Suspected PBT/vPvB#Exposure of environment#High RCR#Wide dispersive use</t>
  </si>
  <si>
    <t>https://echa.europa.eu/documents/10162/16456115-690c-40ee-87af-909e1573b53f</t>
  </si>
  <si>
    <t>Resin acids and Rosin acids, hydrogenated, esters with pentaerythritol</t>
  </si>
  <si>
    <t>264-848-5</t>
  </si>
  <si>
    <t>64365-17-9</t>
  </si>
  <si>
    <t>Suspected PBT/vPvB#Consumer use#Exposure of environment#High (aggregated) tonnage#Wide dispersive use</t>
  </si>
  <si>
    <t>https://echa.europa.eu/documents/10162/08a3602d-d1ed-4c4e-a99a-da4db3d5637e</t>
  </si>
  <si>
    <t>https://echa.europa.eu/documents/10162/1f837df2-b252-36ec-1609-6dce8540cae0</t>
  </si>
  <si>
    <t>HRPE; Due to the indication of structural similarity between EC: 264-848-5 and 266-042-9, there may be a (potential) joined evaluation of these substances.</t>
  </si>
  <si>
    <t>Resin acids and Rosin acids, hydrogenated, esters with glycerol</t>
  </si>
  <si>
    <t>266-042-9</t>
  </si>
  <si>
    <t>65997-13-9</t>
  </si>
  <si>
    <t>https://echa.europa.eu/documents/10162/01418161-c137-4809-b5d4-2f8b92b97074</t>
  </si>
  <si>
    <t>https://echa.europa.eu/documents/10162/5166ffd9-ba10-843d-c05b-f87ed20f67bf</t>
  </si>
  <si>
    <t>HRGE; Due to the indication of structural similarity between EC: 264-848-5 and 266-042-9, there may be a (potential) joined evaluation of these substances.</t>
  </si>
  <si>
    <t>2-[methyl[(nonafluorobutyl) sulpho-nyl]amino]ethyl acrylate</t>
  </si>
  <si>
    <t>266-733-5</t>
  </si>
  <si>
    <t>67584-55-8</t>
  </si>
  <si>
    <t>Suspected PBT/vPvB#Other hazard based concern#Exposure of environment#Wide dispersive use</t>
  </si>
  <si>
    <t>https://echa.europa.eu/documents/10162/01808e98-b677-438c-b50f-b07d29338e6e</t>
  </si>
  <si>
    <t>Benzenamine, N-phenyl-, reaction products with 2,4,4-trimethylpentene</t>
  </si>
  <si>
    <t>270-128-1</t>
  </si>
  <si>
    <t>68411-46-1</t>
  </si>
  <si>
    <t>Suspected PBT/vPvB#Exposure of environment#High (aggregated) tonnage#Wide dispersive use</t>
  </si>
  <si>
    <t>https://echa.europa.eu/documents/10162/fd866815-afd7-46d8-b089-2f71a74355e3</t>
  </si>
  <si>
    <t>Diethylmethylbenzenediamine</t>
  </si>
  <si>
    <t>270-877-4</t>
  </si>
  <si>
    <t>68479-98-1</t>
  </si>
  <si>
    <t>Suspected Mutagenic#Suspected Reprotoxic</t>
  </si>
  <si>
    <t>https://echa.europa.eu/documents/10162/c3962860-1e1a-4d49-a5f7-3ad2f18086e5</t>
  </si>
  <si>
    <t>1,2-Benzenedicarboxylic acid, benzyl C7-9-branched and linear alkyl esters</t>
  </si>
  <si>
    <t>271-082-5</t>
  </si>
  <si>
    <t>68515-40-2</t>
  </si>
  <si>
    <t>https://echa.europa.eu/documents/10162/957bc1a8-a908-4b5b-bf23-198a2ff062f3</t>
  </si>
  <si>
    <t>https://echa.europa.eu/documents/10162/678b260a-0763-1809-4663-3d54d0252eb8</t>
  </si>
  <si>
    <t>1,2-benzenedicarboxylic acid, di-C9-11-branched and linear alkyl esters</t>
  </si>
  <si>
    <t>271-085-1</t>
  </si>
  <si>
    <t>68515-43-5</t>
  </si>
  <si>
    <t>https://echa.europa.eu/documents/10162/1ed5a5ef-0321-4cb3-93ca-78084d69a3d4</t>
  </si>
  <si>
    <t>1,2-benzenedicarboxylic acid, di-C11-14-branched alkyl es-ters, C13-rich</t>
  </si>
  <si>
    <t>271-089-3</t>
  </si>
  <si>
    <t>68515-47-9</t>
  </si>
  <si>
    <t>High (aggregated) tonnage#Other exposure/risk based concern#Suspected CMR</t>
  </si>
  <si>
    <t>https://echa.europa.eu/documents/10162/9ba16155-3ac2-4239-b7a7-74df69b78dc5</t>
  </si>
  <si>
    <t>alcohols, C7-9-iso-, C8-rich</t>
  </si>
  <si>
    <t>271-231-4</t>
  </si>
  <si>
    <t>68526-83-0</t>
  </si>
  <si>
    <t>https://echa.europa.eu/documents/10162/c8f5c6ec-c325-470b-975b-2ac909b220b4</t>
  </si>
  <si>
    <t>https://echa.europa.eu/documents/10162/9b4b3362-0e85-55e1-bbe6-9795ab5b4d40</t>
  </si>
  <si>
    <t>Oxirane, mono[(C12-14-alkyloxy)methyl] derivs.</t>
  </si>
  <si>
    <t>271-846-8</t>
  </si>
  <si>
    <t>68609-97-2</t>
  </si>
  <si>
    <t>Suspected Mutagenic#Sensitiser#Other hazard based concern#Consumer use#Exposure of workers#High (aggregated) tonnage</t>
  </si>
  <si>
    <t>https://echa.europa.eu/documents/10162/9a78e76c-6833-4f60-9c40-d02c2b038868</t>
  </si>
  <si>
    <t>Phenol, 4-methyl-, reaction products with dicyclopentadiene and isobutylene</t>
  </si>
  <si>
    <t>271-867-2</t>
  </si>
  <si>
    <t>68610-51-5</t>
  </si>
  <si>
    <t>https://echa.europa.eu/documents/10162/8500c9bd-0be8-44c4-b030-60bc285122de</t>
  </si>
  <si>
    <t>https://echa.europa.eu/documents/10162/1b8145fe-3b4d-3b16-692e-526cead2e576</t>
  </si>
  <si>
    <t>Phenol, dodecyl-, sulfurized, carbonates, calcium salts, overbased</t>
  </si>
  <si>
    <t>272-234-3</t>
  </si>
  <si>
    <t>68784-26-9</t>
  </si>
  <si>
    <t>https://echa.europa.eu/documents/10162/f8030f1a-d83a-4c36-a0fa-9037a5e8670b</t>
  </si>
  <si>
    <t>https://echa.europa.eu/documents/10162/ddf9f332-1d34-4762-a90a-00a15deef2de</t>
  </si>
  <si>
    <t>The substance identifiers may change as a consequence of the clarification of the substance identity by ECHA. This may lead to changes in the name or/and identifiers of the substance.</t>
  </si>
  <si>
    <t>Phenol, dodecyl-, sulfurized, calcium salts</t>
  </si>
  <si>
    <t>272-486-4</t>
  </si>
  <si>
    <t>68855-45-8</t>
  </si>
  <si>
    <t>CMR#Suspected PBT/vPvB#Consumer use#High (aggregated) tonnage#Wide dispersive use</t>
  </si>
  <si>
    <t>https://echa.europa.eu/documents/10162/8536c820-18b7-48e6-b4bf-57e9cf831575</t>
  </si>
  <si>
    <t>https://echa.europa.eu/documents/10162/73d7f52e-fe6a-321f-8901-28ff636414e1</t>
  </si>
  <si>
    <t>Fatty acids, tall-oil, reaction products with 2-[(2-aminoethyl)amino]ethanol</t>
  </si>
  <si>
    <t>272-902-4</t>
  </si>
  <si>
    <t>68919-76-6</t>
  </si>
  <si>
    <t>https://echa.europa.eu/documents/10162/e721adf5-d3c7-4da3-9cac-41fa687561b9</t>
  </si>
  <si>
    <t>Octene, hydroformylation products, low-boiling</t>
  </si>
  <si>
    <t>The complex combination of hydrocarbons produced by the distillation of products from the hydrogenation of isononanal. It consists predominantly of C6 olefins and paraffins and C9 alcohols and aldehydes and boiling in the range of approximately 110°C to 202°C (230°F to 396°F).</t>
  </si>
  <si>
    <t>273-110-1</t>
  </si>
  <si>
    <t>68938-03-4</t>
  </si>
  <si>
    <t>Slovenia</t>
  </si>
  <si>
    <t>Ministry of Health, Chemicals Office of RS</t>
  </si>
  <si>
    <t>Suspected PBT/vPvB#Consumer use#High (aggregated) tonnage</t>
  </si>
  <si>
    <t>https://echa.europa.eu/documents/10162/a5696abd-072d-4028-b396-0922a8e02098</t>
  </si>
  <si>
    <t>1,4-Benzenediamine, N,N'-mixed phenyl and tolyl derivatives (BENPAT)</t>
  </si>
  <si>
    <t>273-227-8</t>
  </si>
  <si>
    <t>68953-84-4</t>
  </si>
  <si>
    <t>https://echa.europa.eu/documents/10162/eecaf1e7-43ad-43b8-b7b7-8255542d58dd</t>
  </si>
  <si>
    <t>https://echa.europa.eu/documents/10162/bf07e0e9-7839-4e93-85b0-976e0c2962a2</t>
  </si>
  <si>
    <t>1-[4-(1,1-dimethylethyl)phenyl]-3-(4-methoxyphenyl)propane-1,3-dione</t>
  </si>
  <si>
    <t>274-581-6</t>
  </si>
  <si>
    <t>70356-09-1</t>
  </si>
  <si>
    <t>https://echa.europa.eu/documents/10162/2985b9cc-582d-4ac3-b318-00df90ba6e5a</t>
  </si>
  <si>
    <t>https://echa.europa.eu/documents/10162/dfdb22a0-8c94-c8cf-79c5-d9ad8d856792</t>
  </si>
  <si>
    <t>Isopentyl p-methoxycinnamate</t>
  </si>
  <si>
    <t>275-702-5</t>
  </si>
  <si>
    <t>71617-10-2</t>
  </si>
  <si>
    <t>https://echa.europa.eu/documents/10162/0a10beb5-ef0e-4ab3-b441-798f9f5d63c8</t>
  </si>
  <si>
    <t>https://echa.europa.eu/documents/10162/2604344f-d177-7928-d777-e826425f09ca</t>
  </si>
  <si>
    <t>(EC: 275-702-5 and 629-661-9) due to the indication of structural similarity of these substances, there may be a (potential) joined evaluation of these substances.</t>
  </si>
  <si>
    <t>Diphenyl(2,4,6-trimethylbenzoyl)phosphine oxide</t>
  </si>
  <si>
    <t>278-355-8</t>
  </si>
  <si>
    <t>75980-60-8</t>
  </si>
  <si>
    <t>Reprotoxic#Potential endocrine disruptor#Suspected PBT/vPvB#Sensitiser#Exposure of workers#Wide dispersive use</t>
  </si>
  <si>
    <t>https://echa.europa.eu/documents/10162/2e3e22bc-0d69-403e-9b21-ae871fdd0587</t>
  </si>
  <si>
    <t>Acetic acid, oxo-, sodium salt, reaction products with ethylenediamine and phenol, iron sodium salts</t>
  </si>
  <si>
    <t>283-044-5</t>
  </si>
  <si>
    <t>84539-55-9</t>
  </si>
  <si>
    <t>Suspected Reprotoxic#Potential endocrine disruptor#Suspected Sensitiser#Consumer use#Exposure of environment#Exposure of workers#Wide dispersive use</t>
  </si>
  <si>
    <t>https://echa.europa.eu/documents/10162/a8f02087-aa54-1748-b41c-900bb04df025</t>
  </si>
  <si>
    <t>(EC: 283-044-5; 405-420-1; 938-828-8) due to the indication of structural similarity, these substances may potentially be addressed in joint evaluation. Furthermore the evaluation may also refer to other structurally similar substances: EC 214-625-3 (intermediate) and substance EC 283-041-9 (with no active registration at this moment).</t>
  </si>
  <si>
    <t>Phenol, 4-nonyl-, branched</t>
  </si>
  <si>
    <t>84852-15-3</t>
  </si>
  <si>
    <t>https://echa.europa.eu/documents/10162/9454a2f4-3fca-4457-99e0-73e16957b3ea</t>
  </si>
  <si>
    <t>https://echa.europa.eu/documents/10162/aba7fed1-299a-4ec8-9638-94c8a10005f4</t>
  </si>
  <si>
    <t>1,1'-(ethane-1,2-diyl)bis[pentabromobenzene]</t>
  </si>
  <si>
    <t>84852-53-9</t>
  </si>
  <si>
    <t>https://echa.europa.eu/documents/10162/ca2b34ed-5330-4bd0-84f0-47a026ec83ed</t>
  </si>
  <si>
    <t>Benzene, mono-C10-13-alkyl derivs., distn. residues</t>
  </si>
  <si>
    <t>284-660-7</t>
  </si>
  <si>
    <t>84961-70-6</t>
  </si>
  <si>
    <t>https://echa.europa.eu/documents/10162/8e16d03f-24d0-4688-a23e-7c2ab5707e23</t>
  </si>
  <si>
    <t>https://echa.europa.eu/documents/10162/9d495225-65c9-401f-adb8-79cd163dfaee</t>
  </si>
  <si>
    <t>Diundecyl phthalate, branched and linear</t>
  </si>
  <si>
    <t>287-401-6</t>
  </si>
  <si>
    <t>85507-79-5</t>
  </si>
  <si>
    <t>https://echa.europa.eu/documents/10162/1da8d6c4-d6b4-4b67-b2eb-65da7a93fd69</t>
  </si>
  <si>
    <t>Previously registered as diundecyl phthalate, EC 222-884-9, CAS 3648-20-2</t>
  </si>
  <si>
    <t>Alkanes, C14-17, chloro (MCCP, Medium chained chlorinated paraffins)</t>
  </si>
  <si>
    <t>287-477-0</t>
  </si>
  <si>
    <t>85535-85-9</t>
  </si>
  <si>
    <t>https://echa.europa.eu/documents/10162/d489cc70-7b49-46d8-b208-56e5b738a35e</t>
  </si>
  <si>
    <t>Quaternary ammonium compounds, di-C16-18-alkyldimethyl, chlorides</t>
  </si>
  <si>
    <t>295-835-2</t>
  </si>
  <si>
    <t>92129-33-4</t>
  </si>
  <si>
    <t>Exposure of environment#High (aggregated) tonnage#Other exposure/risk based concern#Wide dispersive use</t>
  </si>
  <si>
    <t>https://echa.europa.eu/documents/10162/035f1865-b5f8-4695-9157-219ba08f2883</t>
  </si>
  <si>
    <t>https://echa.europa.eu/documents/10162/a229d8c4-1f47-4464-510c-3d5a0db59a8f</t>
  </si>
  <si>
    <t>1,1'-(isopropylidene)bis[3,5-dibromo-4-(2,3-dibromo-2-methylpropoxy)benzene]</t>
  </si>
  <si>
    <t>306-832-3</t>
  </si>
  <si>
    <t>97416-84-7</t>
  </si>
  <si>
    <t>Potential endocrine disruptor#Suspected PBT/vPvB#Exposure of environment</t>
  </si>
  <si>
    <t>https://echa.europa.eu/documents/10162/a6e863f8-5291-562b-6476-9a48a10b4331</t>
  </si>
  <si>
    <t>Benzenamine, reaction products with aniline hydrochloride and nitrobenzene</t>
  </si>
  <si>
    <t>309-912-6</t>
  </si>
  <si>
    <t>101357-15-7</t>
  </si>
  <si>
    <t>https://echa.europa.eu/documents/10162/1f130e02-4098-4ab7-81af-2bbdc407a77c</t>
  </si>
  <si>
    <t>Phenol, dodecyl-, branched</t>
  </si>
  <si>
    <t>121158-58-5</t>
  </si>
  <si>
    <t>https://echa.europa.eu/documents/10162/af93486c-a7f7-58ec-2c35-57eeb3e372f1</t>
  </si>
  <si>
    <t>S-(tricyclo[5.2.1.0 2,6]deca-3-en-8(or 9)-yl) O-(isopropyl or isobutyl or 2-ethylhexyl) O-(isopropyl or isobutyl or 2-ethylhexyl)phosphorodithioate</t>
  </si>
  <si>
    <t>401-850-9</t>
  </si>
  <si>
    <t>255881-94-8</t>
  </si>
  <si>
    <t>Exposure of environment#Suspected PBT/vPvB#Wide dispersive use</t>
  </si>
  <si>
    <t>https://echa.europa.eu/documents/10162/30d44727-c9fb-45c3-9123-b0cc91191684</t>
  </si>
  <si>
    <t>https://echa.europa.eu/documents/10162/582989d6-cb72-8d84-9c79-01781590168c</t>
  </si>
  <si>
    <t>Reaction mass of O,O'-diisopropyl (pentathio)dithioformate and O,O'-diisopropyl (trithio)dithioformate and O,O'-diisopropyl (tetrathio)dithioformate</t>
  </si>
  <si>
    <t>403-030-6</t>
  </si>
  <si>
    <t>137398-54-0</t>
  </si>
  <si>
    <t>25/08/2017</t>
  </si>
  <si>
    <t>https://echa.europa.eu/documents/10162/e6f281ed-8c1c-2ff8-110a-02d2a1f26f93</t>
  </si>
  <si>
    <t>Transition former notified substance Dir. 67/548/EEC to REACH Art. 135.</t>
  </si>
  <si>
    <t>Ethyl 3,5-dichloro-4-hexadecyloxycarbonyloxybenzoate</t>
  </si>
  <si>
    <t>404-740-9</t>
  </si>
  <si>
    <t>115895-09-5</t>
  </si>
  <si>
    <t>Chemicals Office of RS</t>
  </si>
  <si>
    <t>https://echa.europa.eu/documents/10162/1f6c5ca4-bdeb-4c34-bac6-88eb4d926793</t>
  </si>
  <si>
    <t>https://echa.europa.eu/documents/10162/0342e386-4aec-9d09-06a8-d7da4d88aeb4</t>
  </si>
  <si>
    <t>Iso(C10-C14)alkyl (3,5-di-tert-butyl-4-hydroxyphenyl)methylthioacetate</t>
  </si>
  <si>
    <t>404-800-4</t>
  </si>
  <si>
    <t>118832-72-7</t>
  </si>
  <si>
    <t>https://echa.europa.eu/documents/10162/97c2f364-44d7-4832-8cb2-baf847ba9e41</t>
  </si>
  <si>
    <t>https://echa.europa.eu/documents/10162/6b345886-b2af-44b2-aec7-9a63a16a0171</t>
  </si>
  <si>
    <t>a mixture of: cistetrahydro-2-isobutyl-4-methylpyran-4-ol,transtetrahydro-2-isobutyl-4-methylpyran-4-ol</t>
  </si>
  <si>
    <t>405-040-6</t>
  </si>
  <si>
    <t>63500-71-0</t>
  </si>
  <si>
    <t>High RCR#Wide dispersive use</t>
  </si>
  <si>
    <t>https://echa.europa.eu/documents/10162/f649e12c-e050-4a2c-a4f2-ab73bff1b90a</t>
  </si>
  <si>
    <t>https://echa.europa.eu/documents/10162/c3df5f5f-97f6-1354-b5b6-88d713116a50</t>
  </si>
  <si>
    <t>EDDHMAFEK</t>
  </si>
  <si>
    <t>405-420-1</t>
  </si>
  <si>
    <t>https://echa.europa.eu/documents/10162/fd11c75e-9193-bda5-8a8c-f061338d678e</t>
  </si>
  <si>
    <t>2-(phenylmethoxy)naphthalene</t>
  </si>
  <si>
    <t>405-490-3</t>
  </si>
  <si>
    <t>613-62-7</t>
  </si>
  <si>
    <t>Ministry of Environment of the  Czech Republic</t>
  </si>
  <si>
    <t>Other hazard based concern#High (aggregated) tonnage</t>
  </si>
  <si>
    <t>https://echa.europa.eu/documents/10162/b8f92e27-4d4c-45da-9079-2036c274f207#https://echa.europa.eu/documents/10162/1592959f-c69c-4906-b7ae-60c19befb0b6</t>
  </si>
  <si>
    <t>bis(2-ethylhexyl) 4,4’-{6-[4-tert-butylcarbamoyl)anilino]-1,3,5-triazine-2,4-diyldiimino}dibenzoate</t>
  </si>
  <si>
    <t>421-450-8</t>
  </si>
  <si>
    <t>154702-15-5</t>
  </si>
  <si>
    <t>https://echa.europa.eu/documents/10162/85ba90d5-dbd7-431e-b348-34b08f1766c2</t>
  </si>
  <si>
    <t>https://echa.europa.eu/documents/10162/27991804-402f-597b-8ffc-c7d0f1b5dce4</t>
  </si>
  <si>
    <t>a mixture of: triphenylthiophosphate and tertiary butylated phenyl derivatives</t>
  </si>
  <si>
    <t>421-820-9</t>
  </si>
  <si>
    <t>192268-65-8</t>
  </si>
  <si>
    <t>https://echa.europa.eu/documents/10162/5be952de-8512-4de6-91de-0580b0b09bf9#https://echa.europa.eu/documents/10162/5851eb8f-0420-417e-8ede-cb2e75b91950</t>
  </si>
  <si>
    <t>a mixture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</si>
  <si>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</si>
  <si>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426218-78-2</t>
  </si>
  <si>
    <t>Suspected PBT/vPvB#Exposure of environment#High RCR</t>
  </si>
  <si>
    <t>https://echa.europa.eu/documents/10162/b00ffb76-6341-4aa7-a17a-75626586d44e</t>
  </si>
  <si>
    <t>4,4'-(1,3-phenylene-bis(1-methylethylidene))bisphenol</t>
  </si>
  <si>
    <t>428-970-4</t>
  </si>
  <si>
    <t>13595-25-0</t>
  </si>
  <si>
    <t>Suspected PBT/vPvB#Other hazard based concern#Consumer use#Exposure of environment</t>
  </si>
  <si>
    <t>https://echa.europa.eu/documents/10162/0a85f0d3-8bb6-4448-916b-1fff9ee6b067</t>
  </si>
  <si>
    <t>https://echa.europa.eu/documents/10162/0b73efaa-0b3a-1ed9-cfac-7efecddd015c</t>
  </si>
  <si>
    <t>A mixture of: N,N'-ethane-1,2-diylbis(decanamide); 12-hydroxy-N-[2-[1-oxydecyl)amino]ethyl]octadecanamide; N,N'-ethane-1,2-diylbis(12-hydroxyoctadecanamide)</t>
  </si>
  <si>
    <t>430-050-2</t>
  </si>
  <si>
    <t>Ministry of Agriculture, Fisheries, Food and Environment; Óscar González Sánchez</t>
  </si>
  <si>
    <t>https://echa.europa.eu/documents/10162/ffdde6d5-09ea-4d6c-c008-bb0ca4482d66</t>
  </si>
  <si>
    <t>3-ethoxy-1,1,1,2,3,4,4,5,5,6,6,6-dodecafluoro-2-(trifluoromethyl)-hexane</t>
  </si>
  <si>
    <t>435-790-1</t>
  </si>
  <si>
    <t>297730-93-9</t>
  </si>
  <si>
    <t>Ministry of Agriculture, Fisheries, Food and Environment</t>
  </si>
  <si>
    <t>https://echa.europa.eu/documents/10162/0931da51-50df-2228-bd2f-0aa301483495</t>
  </si>
  <si>
    <t>Shale Oil Bitumen</t>
  </si>
  <si>
    <t>447-780-2</t>
  </si>
  <si>
    <t>Health Board, Department of Chemical Safety</t>
  </si>
  <si>
    <t>Suspected CMR#Suspected PBT/vPvB#Exposure of environment#Exposure of workers</t>
  </si>
  <si>
    <t>https://echa.europa.eu/documents/10162/db1377d2-ec0c-4d81-8076-ca810f539c3a</t>
  </si>
  <si>
    <t>https://echa.europa.eu/documents/10162/bc0fd9f4-1719-4191-b1eb-f4569694c610</t>
  </si>
  <si>
    <t>mixture of two components: 1. N-(1,3- dimethylbutyl)-N´- phenyl-p-phenylenediamine 2. N1-(1,3-dimethylbutyl)- N4-(4-(1-methyl-1- phenylethyl)phenyl)ben zene-1,4-diamine</t>
  </si>
  <si>
    <t>448-020-2</t>
  </si>
  <si>
    <t>Slovakia</t>
  </si>
  <si>
    <t>Centre for Chemical Substances and Preparations</t>
  </si>
  <si>
    <t>CMR#Suspected PBT/vPvB#High RCR</t>
  </si>
  <si>
    <t>https://echa.europa.eu/documents/10162/6cc2abbb-9ca3-4e9e-8ec5-fcef3c83128c</t>
  </si>
  <si>
    <t>https://echa.europa.eu/documents/10162/62f6fba3-041f-417b-a6b5-49b8d1501ee8</t>
  </si>
  <si>
    <t>https://echa.europa.eu/documents/10162/bdc732e5-cfb9-04bd-575f-4aa8445ecc9f</t>
  </si>
  <si>
    <t>A mixture of: propan-2-one-O,O'(methoxyvinylsilandiyl)dioxime; propan-2-one-O-(dimethoxyvinylsilyl)oxime; propan-2-one-O,O',O''-(vinylsilantriyl)trioxime</t>
  </si>
  <si>
    <t>458-680-3</t>
  </si>
  <si>
    <t>797751-44-1</t>
  </si>
  <si>
    <t>https://echa.europa.eu/documents/10162/3433d999-8dfd-42ae-a9a2-37cddac924cf</t>
  </si>
  <si>
    <t>Polyhaloalkene</t>
  </si>
  <si>
    <t>468-710-7</t>
  </si>
  <si>
    <t>754-12-1</t>
  </si>
  <si>
    <t>Other hazard based concern#Exposure of environment#High (aggregated) tonnage#Wide dispersive use</t>
  </si>
  <si>
    <t>https://echa.europa.eu/documents/10162/e23a2e0e-d456-48f0-9d24-2fb4bbf49dca#https://echa.europa.eu/documents/10162/94fc6349-07e7-4072-9ba1-5164b3646393</t>
  </si>
  <si>
    <t>reaction mass of 2,2,3,3,5,5,6,6-octafluoro-4-(1,1,1,2,3,3,3-heptafluoropropan-2-yl)morpholine and 2,2,3,3,5,5,6,6-octafluoro-4-(heptafluoropropyl)morpholine</t>
  </si>
  <si>
    <t>473-390-7</t>
  </si>
  <si>
    <t>https://echa.europa.eu/documents/10162/28cad240-aeaa-4788-a7f6-f8bc79776b04</t>
  </si>
  <si>
    <t>ammonium 2,2,3 trifluor-3-(1,1,2,2,3,3-hexafluoro-3-trifluormethoxypropoxy), propionate</t>
  </si>
  <si>
    <t>480-310-4</t>
  </si>
  <si>
    <t>https://echa.europa.eu/documents/10162/e33aeff8-0210-488c-98ac-d8993af21e8a</t>
  </si>
  <si>
    <t>Formaldehyde, oligomeric reaction products with 1-chloro-2,3-epoxypropane and phenol</t>
  </si>
  <si>
    <t>500-006-8</t>
  </si>
  <si>
    <t>9003-36-5</t>
  </si>
  <si>
    <t>https://echa.europa.eu/documents/10162/0fe02be0-e9e0-4dc8-8a50-06a61940eb5e</t>
  </si>
  <si>
    <t>Reaction product: bisphenol-A-(epichlorhydrin),epoxy resin (number average molecular weight ≤ 700)</t>
  </si>
  <si>
    <t>500-033-5</t>
  </si>
  <si>
    <t>25068-38-6</t>
  </si>
  <si>
    <t>https://echa.europa.eu/documents/10162/5b82cba4-a8ce-4215-947e-5c60b3b8af08</t>
  </si>
  <si>
    <t>https://echa.europa.eu/documents/10162/173e7abd-4787-b5b2-c10a-9d5c882ce31b</t>
  </si>
  <si>
    <t>2-[4-[2-[4-(2-hydroxyethoxy)phenyl]propan-2-yl]phenoxy]ethanol</t>
  </si>
  <si>
    <t>1 - 4.5 moles ethoxylated</t>
  </si>
  <si>
    <t>500-082-2</t>
  </si>
  <si>
    <t>32492-61-8</t>
  </si>
  <si>
    <t>Suspected Mutagenic#Potential endocrine disruptor#Exposure of environment#High (aggregated) tonnage#Wide dispersive use</t>
  </si>
  <si>
    <t>https://echa.europa.eu/documents/10162/185bf982-8c0c-40ac-ae66-6a9ce1c390e2</t>
  </si>
  <si>
    <t>4,4'-propane-2,2-diyldiphenol, polymer with 2-methyloxirane</t>
  </si>
  <si>
    <t>1 - 4.5 moles propoxylated</t>
  </si>
  <si>
    <t>500-097-4</t>
  </si>
  <si>
    <t>37353-75-6</t>
  </si>
  <si>
    <t>High (aggregated) tonnage#Suspected CMR#Wide dispersive use</t>
  </si>
  <si>
    <t>https://echa.europa.eu/documents/10162/dac38b44-0544-4e49-8b79-20c1bc19a5ae</t>
  </si>
  <si>
    <t>https://echa.europa.eu/documents/10162/25db2e0f-2e1d-40d9-aef5-2feec0de77fb</t>
  </si>
  <si>
    <t>1 - 2.5 moles ethoxylated</t>
  </si>
  <si>
    <t>Potential endocrine disruptor#Other hazard based concern#High (aggregated) tonnage</t>
  </si>
  <si>
    <t>https://echa.europa.eu/documents/10162/407052e7-af86-48ff-96dc-82e8152d034e</t>
  </si>
  <si>
    <t>4,4'-methylenediphenyl diisocyanate, oligomeric reaction products with butane-1,3-diol, 2,4'-diisocyanato-diphenyl methane, 2,2'-oxydiethanol and propane-1,2-diol</t>
  </si>
  <si>
    <t>500-415-1</t>
  </si>
  <si>
    <t>158885-29-1</t>
  </si>
  <si>
    <t>CMR#Suspected PBT/vPvB#Sensitiser#Consumer use#High (aggregated) tonnage#Wide dispersive use</t>
  </si>
  <si>
    <t>https://echa.europa.eu/documents/10162/a9433470-7ff7-40cd-92f4-75eabcc5db94</t>
  </si>
  <si>
    <t>Esterification products of 4,4'-isopropylidenediphenol, ethoxylated and 2-methylprop-2-enoic acid</t>
  </si>
  <si>
    <t>609-946-4</t>
  </si>
  <si>
    <t>41637-38-1</t>
  </si>
  <si>
    <t>https://echa.europa.eu/documents/10162/836ea4f2-41a4-9376-8dd9-100c8e2c479f</t>
  </si>
  <si>
    <t>2,6,10-Trimethyldodecane (Farnesane)</t>
  </si>
  <si>
    <t>622-542-2</t>
  </si>
  <si>
    <t>3891-98-3</t>
  </si>
  <si>
    <t>Suspected Mutagenic#Suspected PBT/vPvB#Suspected Sensitiser#Consumer use#Exposure of environment#Exposure of workers</t>
  </si>
  <si>
    <t>https://echa.europa.eu/documents/10162/949bd456-8075-4059-8184-5645f3cbc302</t>
  </si>
  <si>
    <t>1-(2-hydroxy-5-nonyl(branched)-phenyl)ethanone oxime</t>
  </si>
  <si>
    <t>627-083-1</t>
  </si>
  <si>
    <t>244235-47-0</t>
  </si>
  <si>
    <t>https://echa.europa.eu/documents/10162/36f69f8f-a128-4a22-87b4-86cbfc39d2fe</t>
  </si>
  <si>
    <t>https://echa.europa.eu/documents/10162/c283acb7-6ec4-5b69-48ce-66bcf89eb871</t>
  </si>
  <si>
    <t>2-Ethylhexyl trans-4-methoxycinnamate</t>
  </si>
  <si>
    <t>629-661-9</t>
  </si>
  <si>
    <t>83834-59-7</t>
  </si>
  <si>
    <t>Potential endocrine disruptor#Suspected PBT/vPvB#Consumer use#Exposure of environment#High (aggregated) tonnage#Other exposure/risk based concern#Wide dispersive use</t>
  </si>
  <si>
    <t>https://echa.europa.eu/documents/10162/7dadbc37-1744-429b-8092-2db2ccddd35b</t>
  </si>
  <si>
    <t>https://echa.europa.eu/documents/10162/44e10a9f-28bc-4c64-45e9-36eef7079d7d</t>
  </si>
  <si>
    <t>Previously registered as 2-ethylhexyl 4- methoxycinnamate, EC 226-775-7, CAS 5466-77-3
(EC: 275-702-5 and 629-661-9) due to the indication of structural similarity of these substances, there may be a (potential) joined evaluation of these substances.</t>
  </si>
  <si>
    <t>Fatty acids C18 unsat, reaction products with Pentaethylenehexamine</t>
  </si>
  <si>
    <t>629-732-4</t>
  </si>
  <si>
    <t>1224966-13-5</t>
  </si>
  <si>
    <t>Sensitiser#Exposure of sensitive populations#Exposure of workers</t>
  </si>
  <si>
    <t>https://echa.europa.eu/documents/10162/e9b4dceb-b210-49af-83ce-c89a6806a8d4</t>
  </si>
  <si>
    <t>https://echa.europa.eu/documents/10162/17fddec2-fa72-6f93-1c6f-6b5ce28b527f</t>
  </si>
  <si>
    <t>N-[2-(piperazin-1-yl)ethyl]C18-insaturated-alkylamide</t>
  </si>
  <si>
    <t>629-767-5</t>
  </si>
  <si>
    <t>1228186-18-2</t>
  </si>
  <si>
    <t>https://echa.europa.eu/documents/10162/c2d1a539-62f8-734c-be59-e08939fed49c</t>
  </si>
  <si>
    <t>reaction mass of mixed (3,3,4,4,5,5,6,6,7,7,8,8,8-tridecafluorooctyl) phosphates, ammonium salt</t>
  </si>
  <si>
    <t>700-161-3</t>
  </si>
  <si>
    <t>https://echa.europa.eu/documents/10162/a794ecde-197c-4cef-bab2-9032514e4401</t>
  </si>
  <si>
    <t>https://echa.europa.eu/documents/10162/58786c6a-d440-46d7-9438-022fdc37191c</t>
  </si>
  <si>
    <t>bis(nonafluorobutyl)phosphinic acid</t>
  </si>
  <si>
    <t>700-183-3</t>
  </si>
  <si>
    <t>52299-25-9</t>
  </si>
  <si>
    <t>Suspected PBT/vPvB#Other hazard based concern#Exposure of environment</t>
  </si>
  <si>
    <t>https://echa.europa.eu/documents/10162/f282c367-a3fc-4330-99cb-b8d67a76f9a1</t>
  </si>
  <si>
    <t>ammonium 2,3,3,3-tetrafluoro-2-(heptafluoropropoxy)propanoate</t>
  </si>
  <si>
    <t>700-242-3</t>
  </si>
  <si>
    <t>62037-80-3</t>
  </si>
  <si>
    <t>Federal Institute for Occupational Safety and Health and Ministry of Infrastructure and the Environment</t>
  </si>
  <si>
    <t>https://echa.europa.eu/documents/10162/d1ac7478-db8c-41c4-9c96-fc3df90f32da#https://echa.europa.eu/documents/10162/b2a648a7-e2f9-ca6e-fba4-d5f5bcdcff9c</t>
  </si>
  <si>
    <t>ammonium difluoro[1,1,2,2-tetrafluoro-2-(pentafluoroethoxy)ethoxy]acetate</t>
  </si>
  <si>
    <t>700-323-3</t>
  </si>
  <si>
    <t>908020-52-0</t>
  </si>
  <si>
    <t>https://echa.europa.eu/documents/10162/c02d54df-dc17-482d-af8d-011fe51abffc</t>
  </si>
  <si>
    <t>Ammonium salts of mono- and bis[3,3,4,4,5,5,6,6,7,7,8,8,8-tridecafluorooctyl and/or poly (substituted alkene)] phosphate</t>
  </si>
  <si>
    <t>700-403-8</t>
  </si>
  <si>
    <t>https://echa.europa.eu/documents/10162/d5730006-54a0-4529-ba59-8e19117b790b</t>
  </si>
  <si>
    <t>https://echa.europa.eu/documents/10162/bc49f901-ce44-4668-b90c-d80760c621a6</t>
  </si>
  <si>
    <t>Mono- and/or di- and/or tri(1-phenylethyl)-m-cresol and p-cresol</t>
  </si>
  <si>
    <t>700-427-9</t>
  </si>
  <si>
    <t>https://echa.europa.eu/documents/10162/4280eaa8-3e7f-4c93-9c6f-9bbee238abd4</t>
  </si>
  <si>
    <t>https://echa.europa.eu/documents/10162/9ff62535-ea77-4ed5-b4ab-aa4b9ffd84a6</t>
  </si>
  <si>
    <t>Sepisol Fast Blue 85219</t>
  </si>
  <si>
    <t>700-579-6</t>
  </si>
  <si>
    <t>https://echa.europa.eu/documents/10162/1cba9256-a828-4d96-986e-5f7f44ebf6d0</t>
  </si>
  <si>
    <t>10-undecenyl 2-cyano-3,3-diphenylpropenoate</t>
  </si>
  <si>
    <t>700-604-0</t>
  </si>
  <si>
    <t>947701-81-7</t>
  </si>
  <si>
    <t>Suspected PBT/vPvB#Consumer use</t>
  </si>
  <si>
    <t>https://echa.europa.eu/documents/10162/8e5e0c89-0151-49be-b9b4-541b7ac6e934</t>
  </si>
  <si>
    <t>Oligomerisation and alkylation reaction products of 2-phenylpropene and phenol [Previously registered as Phenol, methylstyrenated - EC N. 270-966-8 and CAS N. 68512-30-1]</t>
  </si>
  <si>
    <t>700-960-7</t>
  </si>
  <si>
    <t>Potential endocrine disruptor#Suspected PBT/vPvB#High (aggregated) tonnage#Wide dispersive use</t>
  </si>
  <si>
    <t>https://echa.europa.eu/documents/10162/a653e4da-14bb-43f2-abf1-01df769f47fe</t>
  </si>
  <si>
    <t>Previously registered as Phenol, methylstyrenated - EC 270-966-8 and CAS 68512-30-1</t>
  </si>
  <si>
    <t>1,2-benzenedicarboxylic acid, di-C10-12-branched alkyl esters</t>
  </si>
  <si>
    <t>700-989-5</t>
  </si>
  <si>
    <t>https://echa.europa.eu/documents/10162/f1a2f47d-e492-4631-8ef3-024b502ff34f</t>
  </si>
  <si>
    <t>Previously registered as diundecyl phthalate, branched and linear, EC 287-401-6, CAS 85507-79-5</t>
  </si>
  <si>
    <t>C16-(branched), C20-(branched) and C24-(branched)-alkanes</t>
  </si>
  <si>
    <t>700-992-1</t>
  </si>
  <si>
    <t>https://echa.europa.eu/documents/10162/5eb985d6-9c9d-4043-8ad1-ef323d4bc0f6</t>
  </si>
  <si>
    <t>https://echa.europa.eu/documents/10162/fc17b0e7-d1a6-4ff2-8afc-09be66d0fb88</t>
  </si>
  <si>
    <t>Previously registered as Alkanes, C16-20-iso-, EC 292-461-1, CAS 90622-59-6</t>
  </si>
  <si>
    <t>Reaction products of 1,1'-methylenebis(4-isocyanatobenzene) in excess and 1-isocyanato-2-(4-isocyanatobenzyl)benzene in excess with 2,2'-[(methylethylene)bis(oxy)]di(methylethanol), butane-1,3-diol and propane-1,2-diol</t>
  </si>
  <si>
    <t>701-029-8</t>
  </si>
  <si>
    <t>CMR#Sensitiser#Consumer use#Wide dispersive use</t>
  </si>
  <si>
    <t>https://echa.europa.eu/documents/10162/080cb2ee-4a0e-4e39-b2b1-fa2bef966c23#https://echa.europa.eu/documents/10162/c2e34ae7-a3b1-6a43-ed71-4f11dbfc7607</t>
  </si>
  <si>
    <t>Previously registered as EC 500-312-1, CAS 123714-19-2, 4,4&amp;#039;-methylenediphenyl diisocyanate, oligomeric reaction products with butane-1,3-diol, 2,4&amp;#039;-diisocyanatodiphenyl methane, [(methylethylene)bis(oxy)]dipropanol and propane-1,2-diol</t>
  </si>
  <si>
    <t>Hydrogenated rosin alcohols</t>
  </si>
  <si>
    <t>701-057-0</t>
  </si>
  <si>
    <t>https://echa.europa.eu/documents/10162/7d231f62-65bc-4b53-a338-717da45c362e#https://echa.europa.eu/documents/10162/db4d4774-fcd3-99ea-f02d-1f5e0db63f98#https://echa.europa.eu/documents/10162/59ff6058-a3ea-6183-d282-f725b8ae0a56</t>
  </si>
  <si>
    <t>Previously registered as Tetradecahydro-7-isopropyl-1,4a-dimethylphenanthren-1-methanol, EC 236-476-3, CAS 13393-93-6</t>
  </si>
  <si>
    <t>amides, C18-unsatd., N-[3-(dimethylamine)propyl]</t>
  </si>
  <si>
    <t>800-353-8</t>
  </si>
  <si>
    <t>1379524-06-7</t>
  </si>
  <si>
    <t>Suspected PBT/vPvB#Other hazard based concern#Exposure of environment#High RCR#Wide dispersive use</t>
  </si>
  <si>
    <t>https://echa.europa.eu/documents/10162/a22ed0ed-fe56-4e29-b141-1121ee68bb58</t>
  </si>
  <si>
    <t>https://echa.europa.eu/documents/10162/efb1ec96-28a2-b5f1-9dc6-32633364e666</t>
  </si>
  <si>
    <t>Tris(methylphenyl) phosphate</t>
  </si>
  <si>
    <t>809-930-9</t>
  </si>
  <si>
    <t>1330-78-5</t>
  </si>
  <si>
    <t>Suspected PBT/vPvB#Other hazard based concern#High (aggregated) tonnage#Wide dispersive use</t>
  </si>
  <si>
    <t>https://echa.europa.eu/documents/10162/2eee808e-98ca-4a03-80e7-4c05859fb18f</t>
  </si>
  <si>
    <t>https://echa.europa.eu/documents/10162/cf3977f7-61ff-4466-80c7-f0ba9fb2abcb#https://echa.europa.eu/documents/10162/35ecc82e-e995-4db4-a30a-80062deeeb43#https://echa.europa.eu/documents/10162/8e790605-bce0-4c4f-9931-b0d1d8d0b23d</t>
  </si>
  <si>
    <t>Previously registered as Tris(methylphenyl) phosphate, EC 215-548-8, CAS 1330-78-5</t>
  </si>
  <si>
    <t>Benzene, mono-C11-C13-branched alkyl derivatives</t>
  </si>
  <si>
    <t>810-801-4</t>
  </si>
  <si>
    <t>Suspected CMR#Suspected PBT/vPvB#High (aggregated) tonnage</t>
  </si>
  <si>
    <t>https://echa.europa.eu/documents/10162/0b839cf5-4473-4f0f-b4ca-20f2a007c0b2</t>
  </si>
  <si>
    <t>Previously registered as Tetrapropylenebenzene, EC 246-772-4, CAS 25265-78-5</t>
  </si>
  <si>
    <t>reaction mass of ethylbenzene and m-xylene and p-xylene</t>
  </si>
  <si>
    <t>905-562-9</t>
  </si>
  <si>
    <t>Suspected Reprotoxic#Suspected Sensitiser#Other hazard based concern#Consumer use#Exposure of sensitive populations#High (aggregated) tonnage#High RCR#Wide dispersive use</t>
  </si>
  <si>
    <t>https://echa.europa.eu/documents/10162/9e7c2e08-f38e-4e7e-9480-aecc306f45a5</t>
  </si>
  <si>
    <t>reaction mass of ethylbenzene and xylene</t>
  </si>
  <si>
    <t>905-588-0</t>
  </si>
  <si>
    <t>https://echa.europa.eu/documents/10162/3d82afb1-97fa-44f3-b2b8-7330eb4a9fe7</t>
  </si>
  <si>
    <t>Reaction mass of 4,4'-methylenediphenyl diisocyanate and o-(p-isocyanatobenzyl)phenyl isocyanate / methylene diphenyl diisocyanate</t>
  </si>
  <si>
    <t>905-806-4</t>
  </si>
  <si>
    <t>https://echa.europa.eu/documents/10162/ed1df496-7f05-49c5-8097-93fe27bf2509</t>
  </si>
  <si>
    <t>https://echa.europa.eu/documents/10162/c0256b4a-65aa-c300-0459-ced4e2dcf620</t>
  </si>
  <si>
    <t>Reaction mass of 2-methylpentane and Hexanol, branched and linear and diisopropyl ether</t>
  </si>
  <si>
    <t>906-390-7</t>
  </si>
  <si>
    <t>https://echa.europa.eu/documents/10162/87c1f9e9-714c-447e-8946-2b3841adeafa#https://echa.europa.eu/documents/10162/2b220295-dec5-29b1-156b-93ee433beb26</t>
  </si>
  <si>
    <t>Reaction mass of 2-methylpent-2-ene and diisopropyl ether</t>
  </si>
  <si>
    <t>906-484-8</t>
  </si>
  <si>
    <t>https://echa.europa.eu/documents/10162/9e756b39-09a7-4b4b-8529-c516f05dff48</t>
  </si>
  <si>
    <t>https://echa.europa.eu/documents/10162/013cdfc5-bce2-48c1-a2f1-9549e38d1815</t>
  </si>
  <si>
    <t>Reaction mass of 2,6-di-tert-butylphenol and 2,4,6-tri-tert-butylphenol</t>
  </si>
  <si>
    <t>907-745-9</t>
  </si>
  <si>
    <t>https://echa.europa.eu/documents/10162/7728b8a7-6dc4-448b-910c-5d3be867acaf</t>
  </si>
  <si>
    <t>Reaction mass of tris(2-chloropropyl) phosphate and tris(2-chloro-1-methylethyl) phosphate and Phosphoric acid, bis(2-chloro-1-methylethyl) 2-chloropropyl ester and Phosphoric acid, 2-chloro-1-methylethyl bis(2-chloropropyl) ester</t>
  </si>
  <si>
    <t>911-815-4</t>
  </si>
  <si>
    <t>Suspected Carcinogenic#Suspected Reprotoxic#Potential endocrine disruptor#Suspected PBT/vPvB#Consumer use#Cumulative exposure#Exposure of environment#High (aggregated) tonnage#Wide dispersive use</t>
  </si>
  <si>
    <t>https://echa.europa.eu/documents/10162/dfe9be19-59db-40c2-8b84-ed7d1952af00#https://echa.europa.eu/documents/10162/6677d969-ec53-9c5d-f100-a2efde46a058</t>
  </si>
  <si>
    <t>Previously registered as tris(2-chloro-1-methylethyl) phosphate (TCPP), EC 237-158-7, CAS 13674-84-5</t>
  </si>
  <si>
    <t>reaction mass of 1-(1,2,3,4,5,6,7,8-octahydro-2,3,8,8-tetramethyl-2-naphthyl)ethan-1-one and 1-(1,2,3,4,6,7,8,8a-octahydro-2,3,8,8-tetramethyl-2-naphthyl)ethan-1-one and 1-(1,2,3,5,6,7,8,8a-octahydro-2,3,8,8-tetramethyl-2-naphthyl)ethan-1-one</t>
  </si>
  <si>
    <t>915-730-3</t>
  </si>
  <si>
    <t>Suspected Reprotoxic#Potential endocrine disruptor#Suspected PBT/vPvB#Exposure of environment#High RCR#Wide dispersive use</t>
  </si>
  <si>
    <t>https://echa.europa.eu/documents/10162/b460ac94-c0ca-4de8-b59c-3ad52a7b3314</t>
  </si>
  <si>
    <t>2,2',6,6'-Tetrabromo-4,4'-isopropylidenediphenol, oligomeric reaction products with Propylene oxide and n-butyl glycidyl ether</t>
  </si>
  <si>
    <t>926-564-6</t>
  </si>
  <si>
    <t>https://echa.europa.eu/documents/10162/29b59119-9489-49df-8b6e-5466e7c52194</t>
  </si>
  <si>
    <t>HDI oligomers, isocyanurate</t>
  </si>
  <si>
    <t>931-274-8</t>
  </si>
  <si>
    <t>https://echa.europa.eu/documents/10162/b1f5f529-33dc-433f-8441-01763ce13266</t>
  </si>
  <si>
    <t>https://echa.europa.eu/documents/10162/ca1bd0c9-0450-4406-977b-94c94d06dc1c#https://echa.europa.eu/documents/10162/79168e1e-3c60-4cf1-a821-9571fc63019f</t>
  </si>
  <si>
    <t>Amines, C12-14 (even numbered)-alkyldimethyl, N-oxides</t>
  </si>
  <si>
    <t>931-292-6</t>
  </si>
  <si>
    <t>308062-28-4</t>
  </si>
  <si>
    <t>Suspected Reprotoxic#Other hazard based concern</t>
  </si>
  <si>
    <t>https://echa.europa.eu/documents/10162/397cc136-5775-236a-a6cc-9d8f86c57a4e#https://echa.europa.eu/documents/10162/498724e5-0d6c-8fc8-535a-28f20ddea10c</t>
  </si>
  <si>
    <t>Reaction products of bis(4-methylpentan-2-yl)dithiophosphoric acid with phosphorus oxide, propylene oxide and amines, C12-14-alkyl (branched)</t>
  </si>
  <si>
    <t>931-384-6</t>
  </si>
  <si>
    <t>https://echa.europa.eu/documents/10162/c85858f4-e606-4807-b003-034baf51e579</t>
  </si>
  <si>
    <t>https://echa.europa.eu/documents/10162/2770bb1d-700c-489a-88d8-d0886b97fc41#https://echa.europa.eu/documents/10162/a2cd9c64-4d0d-4dfa-ab22-d9af439d7078</t>
  </si>
  <si>
    <t>Betaines, C12-14 (even numbered)-alkyldimethyl</t>
  </si>
  <si>
    <t>931-700-2</t>
  </si>
  <si>
    <t>Suspected Reprotoxic#Other hazard based concern#Consumer use#Exposure of environment#Exposure of workers#High (aggregated) tonnage#High RCR#Wide dispersive use</t>
  </si>
  <si>
    <t>https://echa.europa.eu/documents/10162/cf0f3fc6-0623-2a82-fa5d-0b51d93a3d99</t>
  </si>
  <si>
    <t>Imidazolium compounds, 2-C17-unsatd.-alkyl-1-(2-C18-unsatd. amidoethyl)-4,5-dihydro-N-methyl, Me sulfates</t>
  </si>
  <si>
    <t>931-745-8</t>
  </si>
  <si>
    <t>https://echa.europa.eu/documents/10162/c652f7c2-f373-4e71-8961-3a8b13bb2447</t>
  </si>
  <si>
    <t>https://echa.europa.eu/documents/10162/2c7c645a-a8fd-56be-779f-2243ee965455</t>
  </si>
  <si>
    <t>Reaction product of phenol, formaldehyde, ethylenediamine diacetic acid, iron chloride and potassium hydroxide</t>
  </si>
  <si>
    <t>938-828-8</t>
  </si>
  <si>
    <t>https://echa.europa.eu/documents/10162/8fa839e0-ff42-a852-9d2d-a5be9fba99c7</t>
  </si>
  <si>
    <t>Esterification products of 1,3-dioxo-2-benzofuran-5-carboxylic acid with nonan-1-ol</t>
  </si>
  <si>
    <t>941-303-6</t>
  </si>
  <si>
    <t>Suspected Reprotoxic#Potential endocrine disruptor#Suspected PBT/vPvB#Consumer use#Exposure of environment</t>
  </si>
  <si>
    <t>https://echa.europa.eu/documents/10162/673163b7-1224-4142-66ae-f8c86f65d4b6</t>
  </si>
  <si>
    <t>Benzene-1,2,4-tricarboxylic acid 1,2 anhydride</t>
  </si>
  <si>
    <t>trimellitic anhydride; TMA</t>
  </si>
  <si>
    <t>209-008-0</t>
  </si>
  <si>
    <t>552-30-7</t>
  </si>
  <si>
    <t>27/06/2018</t>
  </si>
  <si>
    <t>https://echa.europa.eu/documents/10162/996c1b49-d6f7-5899-c94a-43a04d98ef94#https://echa.europa.eu/documents/10162/a6547852-e697-84ec-512c-5ba264ecf09e</t>
  </si>
  <si>
    <t>https://echa.europa.eu/documents/10162/741da3e0-cbe4-cc48-e303-706819c08fbb</t>
  </si>
  <si>
    <t>https://echa.europa.eu/documents/10162/c2b11ef6-5ca8-ba78-da4b-38baa59ac416#https://echa.europa.eu/documents/10162/e3f5cdaa-1633-1c3e-a50f-9fae7da39104#https://echa.europa.eu/documents/10162/2dc71f1b-fc2d-9e8c-40f0-0d3dcb5085eb</t>
  </si>
  <si>
    <t>https://echa.europa.eu/documents/10162/ad25cca6-7296-a41a-431f-0cc9ecd734d5</t>
  </si>
  <si>
    <t>Benzo[ghi]perylene</t>
  </si>
  <si>
    <t>205-883-8</t>
  </si>
  <si>
    <t>191-24-2</t>
  </si>
  <si>
    <t>https://echa.europa.eu/documents/10162/83f4e476-7242-c120-b2cf-bdbbe9cdd50d</t>
  </si>
  <si>
    <t>https://echa.europa.eu/documents/10162/1eb2652f-0be5-35cb-518c-d7a7202613b3</t>
  </si>
  <si>
    <t>https://echa.europa.eu/documents/10162/b45e78cd-5d70-0dd9-e895-e9fa89ab43d0</t>
  </si>
  <si>
    <t>https://echa.europa.eu/documents/10162/7b2c6d46-a79a-993d-f460-dc36161a3733</t>
  </si>
  <si>
    <t>Decamethylcyclopentasiloxane</t>
  </si>
  <si>
    <t>D5</t>
  </si>
  <si>
    <t>208-764-9</t>
  </si>
  <si>
    <t>541-02-6</t>
  </si>
  <si>
    <t>https://echa.europa.eu/documents/10162/966094a9-a5d6-65aa-959e-a218313e9c32</t>
  </si>
  <si>
    <t>https://echa.europa.eu/documents/10162/38d74eba-f3fb-5d60-35b7-10049248efa5</t>
  </si>
  <si>
    <t>https://echa.europa.eu/documents/10162/ddd97c9a-fe79-6f50-ff1a-c1d4bf305aab</t>
  </si>
  <si>
    <t>https://echa.europa.eu/documents/10162/6cd63239-fdf6-bb3b-1bfb-fdfd39a23fad</t>
  </si>
  <si>
    <t>Decamethylcyclopentasiloxane (D5) meets the criteria of Article 57 (d) of Regulation (EC) 1907/2006 (REACH) as a substance which is persistent, bioaccumulative and toxic when it contains ≥ 0.1 % w/w octamethylcyclotetrasiloxane (D4) (EC No: 209-136-7).</t>
  </si>
  <si>
    <t>DCHP</t>
  </si>
  <si>
    <t>https://echa.europa.eu/documents/10162/8c434af5-cfbe-c87e-aa51-65893e385d1f#https://echa.europa.eu/documents/10162/2fe151f3-d425-cff3-fe31-d13c11afcc7a</t>
  </si>
  <si>
    <t>https://echa.europa.eu/documents/10162/0eb77214-2ee6-0aa9-3fca-328d963bbb0d</t>
  </si>
  <si>
    <t>https://echa.europa.eu/documents/10162/919d3291-e835-609a-0800-03f64cda86b5#https://echa.europa.eu/documents/10162/14f99ef1-0f31-f9e7-7880-8404fda062fc#https://echa.europa.eu/documents/10162/b2995010-92b6-183f-2a3c-e5b823b537c9</t>
  </si>
  <si>
    <t>https://echa.europa.eu/documents/10162/588b62dc-c945-db3a-3440-489f40d5b158</t>
  </si>
  <si>
    <t>Disodium octaborate</t>
  </si>
  <si>
    <t>234-541-0</t>
  </si>
  <si>
    <t>12008-41-2</t>
  </si>
  <si>
    <t>https://echa.europa.eu/documents/10162/575ec050-efe7-3006-4bbe-32e03525cf98</t>
  </si>
  <si>
    <t>https://echa.europa.eu/documents/10162/3483ee40-8376-6e90-74dd-ba49b250377f</t>
  </si>
  <si>
    <t>https://echa.europa.eu/documents/10162/24e48bb3-3a68-1dfa-ef39-6e9f4ef92720</t>
  </si>
  <si>
    <t>https://echa.europa.eu/documents/10162/0e851607-1e21-7fa1-5bec-ad942fa3263f</t>
  </si>
  <si>
    <t>Dodecamethylcyclohexasiloxane</t>
  </si>
  <si>
    <t>D6</t>
  </si>
  <si>
    <t>208-762-8</t>
  </si>
  <si>
    <t>540-97-6</t>
  </si>
  <si>
    <t>https://echa.europa.eu/documents/10162/af9e8deb-6228-65e9-5d3b-ba3724c56fc1</t>
  </si>
  <si>
    <t>https://echa.europa.eu/documents/10162/d6c2af87-4f75-39de-0d27-2df4b2d431e7</t>
  </si>
  <si>
    <t>https://echa.europa.eu/documents/10162/a9682f4b-fc3e-cd99-3db9-b0f9f383c3c5</t>
  </si>
  <si>
    <t>https://echa.europa.eu/documents/10162/50402243-546c-5d76-3961-f7836b9427c8</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</si>
  <si>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</si>
  <si>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Ethylenediamine</t>
  </si>
  <si>
    <t>EDA</t>
  </si>
  <si>
    <t>203-468-6</t>
  </si>
  <si>
    <t>107-15-3</t>
  </si>
  <si>
    <t>https://echa.europa.eu/documents/10162/8fa70254-e705-5953-b523-c7e632e05355</t>
  </si>
  <si>
    <t>https://echa.europa.eu/documents/10162/96360ca0-4a59-d445-0cf6-99fd085c6371</t>
  </si>
  <si>
    <t>https://echa.europa.eu/documents/10162/f0a61fa4-64d1-2d19-35ed-d98134aec10d</t>
  </si>
  <si>
    <t>https://echa.europa.eu/documents/10162/70e34c23-adfe-cef0-b71f-69f70b0009dd</t>
  </si>
  <si>
    <t>D4</t>
  </si>
  <si>
    <t>556-67-2</t>
  </si>
  <si>
    <t>https://echa.europa.eu/documents/10162/b977e3bc-e428-6bc5-c4b6-2ff217859da3</t>
  </si>
  <si>
    <t>https://echa.europa.eu/documents/10162/3f3bad70-e992-95bd-dcae-38ea1e24096d</t>
  </si>
  <si>
    <t>https://echa.europa.eu/documents/10162/115f70a9-a387-1525-d49f-b715e84996e4</t>
  </si>
  <si>
    <t>https://echa.europa.eu/documents/10162/47ac46b8-b4ee-dcff-4c55-d21b0b83772d</t>
  </si>
  <si>
    <t>Terphenyl, hydrogenated</t>
  </si>
  <si>
    <t>262-967-7</t>
  </si>
  <si>
    <t>61788-32-7</t>
  </si>
  <si>
    <t>https://echa.europa.eu/documents/10162/1ee3c6fc-e8f2-dd03-cbbe-e7e6156c5c6e</t>
  </si>
  <si>
    <t>https://echa.europa.eu/documents/10162/d856aa1a-a243-2879-a7e1-fc7140988788</t>
  </si>
  <si>
    <t>https://echa.europa.eu/documents/10162/fb7a9167-7d65-dd4c-2aa2-b8182d4a8e37</t>
  </si>
  <si>
    <t>https://echa.europa.eu/documents/10162/5cfb341a-f539-5736-1eb7-08996c0866ef</t>
  </si>
  <si>
    <t>https://echa.europa.eu/documents/10162/2cf952cc-a366-fe92-d87c-306f71dfc19b#https://echa.europa.eu/documents/10162/ffc0a157-d90e-05f9-aa7b-d300d81bb6e7#https://echa.europa.eu/documents/10162/38030450-aa82-74aa-f5cb-c7b4e2829e65</t>
  </si>
  <si>
    <t>https://echa.europa.eu/documents/10162/8f861ec5-40ca-43d6-be8a-7bc22b96f84f#https://echa.europa.eu/documents/10162/a956b752-1a1b-1316-6ed7-a01d09cd52cd#https://echa.europa.eu/documents/10162/22021d20-ffe6-5b92-8961-4420d5788c06</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</si>
  <si>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</si>
  <si>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</si>
  <si>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https://echa.europa.eu/documents/10162/d33fd29e-5170-440f-8c16-10ecd87cf472#https://echa.europa.eu/documents/10162/2f10864f-e748-0e86-9bc4-2b3964fbdace#https://echa.europa.eu/documents/10162/326a8103-bc47-fb36-0871-22b46ec9d66f</t>
  </si>
  <si>
    <t>Candidate List (exported 2018-06-29)</t>
  </si>
  <si>
    <t>Total miljö/hälsa</t>
  </si>
  <si>
    <t>Chemical identity</t>
  </si>
  <si>
    <t>CASno</t>
  </si>
  <si>
    <t>ECno</t>
  </si>
  <si>
    <t>Benzo[a]pyrene</t>
  </si>
  <si>
    <t>50-78-2</t>
  </si>
  <si>
    <t>51-79-6</t>
  </si>
  <si>
    <t>52-51-7</t>
  </si>
  <si>
    <t>52-68-6</t>
  </si>
  <si>
    <t>55-38-9</t>
  </si>
  <si>
    <t>55-55-0</t>
  </si>
  <si>
    <t>200-237-1</t>
  </si>
  <si>
    <t>55-56-1</t>
  </si>
  <si>
    <t>56-75-7</t>
  </si>
  <si>
    <t>57-10-3</t>
  </si>
  <si>
    <t>57-83-0</t>
  </si>
  <si>
    <t>58-08-2</t>
  </si>
  <si>
    <t>58-89-9</t>
  </si>
  <si>
    <t>59-50-7</t>
  </si>
  <si>
    <t>60-00-4</t>
  </si>
  <si>
    <t>60-27-5</t>
  </si>
  <si>
    <t>60-51-5</t>
  </si>
  <si>
    <t>60-87-7</t>
  </si>
  <si>
    <t>62-53-3</t>
  </si>
  <si>
    <t>63-74-1</t>
  </si>
  <si>
    <t>67-43-6</t>
  </si>
  <si>
    <t>67-64-1</t>
  </si>
  <si>
    <t>68-35-9</t>
  </si>
  <si>
    <t>69-72-7</t>
  </si>
  <si>
    <t>200-712-3</t>
  </si>
  <si>
    <t>71-55-6</t>
  </si>
  <si>
    <t>200-756-3</t>
  </si>
  <si>
    <t>72-43-5</t>
  </si>
  <si>
    <t>74-83-9</t>
  </si>
  <si>
    <t>75-07-0</t>
  </si>
  <si>
    <t>200-836-8</t>
  </si>
  <si>
    <t>Acetaldehyde</t>
  </si>
  <si>
    <t>75-18-3</t>
  </si>
  <si>
    <t>75-25-2</t>
  </si>
  <si>
    <t>75-26-3</t>
  </si>
  <si>
    <t>75-34-3</t>
  </si>
  <si>
    <t>75-55-8</t>
  </si>
  <si>
    <t>76-05-1</t>
  </si>
  <si>
    <t>200-929-3</t>
  </si>
  <si>
    <t>78-30-8</t>
  </si>
  <si>
    <t>78-42-2</t>
  </si>
  <si>
    <t>78-51-3</t>
  </si>
  <si>
    <t>78-67-1</t>
  </si>
  <si>
    <t>201-132-3</t>
  </si>
  <si>
    <t>78-79-5</t>
  </si>
  <si>
    <t>78-87-5</t>
  </si>
  <si>
    <t>79-46-9</t>
  </si>
  <si>
    <t>80-56-8</t>
  </si>
  <si>
    <t>81-14-1</t>
  </si>
  <si>
    <t>81-33-4</t>
  </si>
  <si>
    <t>201-344-6</t>
  </si>
  <si>
    <t>81-81-2</t>
  </si>
  <si>
    <t>83-32-9</t>
  </si>
  <si>
    <t>84-65-1</t>
  </si>
  <si>
    <t>85-01-8</t>
  </si>
  <si>
    <t>201-581-5</t>
  </si>
  <si>
    <t>Phenanthrene</t>
  </si>
  <si>
    <t>85-41-6</t>
  </si>
  <si>
    <t>86-50-0</t>
  </si>
  <si>
    <t>86-73-7</t>
  </si>
  <si>
    <t>86-74-8</t>
  </si>
  <si>
    <t>87-59-2</t>
  </si>
  <si>
    <t>87-61-6</t>
  </si>
  <si>
    <t>87-62-7</t>
  </si>
  <si>
    <t>87-68-3</t>
  </si>
  <si>
    <t>88-06-2</t>
  </si>
  <si>
    <t>88-18-6</t>
  </si>
  <si>
    <t>88-72-2</t>
  </si>
  <si>
    <t>90-05-1</t>
  </si>
  <si>
    <t>90-12-0</t>
  </si>
  <si>
    <t>90-15-3</t>
  </si>
  <si>
    <t>90-43-7</t>
  </si>
  <si>
    <t>91-22-5</t>
  </si>
  <si>
    <t>Quinoline</t>
  </si>
  <si>
    <t>91-57-6</t>
  </si>
  <si>
    <t>91-94-1</t>
  </si>
  <si>
    <t>92-69-3</t>
  </si>
  <si>
    <t>93-65-2</t>
  </si>
  <si>
    <t>94-26-8</t>
  </si>
  <si>
    <t>94-59-7</t>
  </si>
  <si>
    <t>95-33-0</t>
  </si>
  <si>
    <t>95-48-7</t>
  </si>
  <si>
    <t>95-65-8</t>
  </si>
  <si>
    <t>95-68-1</t>
  </si>
  <si>
    <t>95-76-1</t>
  </si>
  <si>
    <t>95-94-3</t>
  </si>
  <si>
    <t>96-09-3</t>
  </si>
  <si>
    <t>96-14-0</t>
  </si>
  <si>
    <t>96-23-1</t>
  </si>
  <si>
    <t>97-54-1</t>
  </si>
  <si>
    <t>97-99-4</t>
  </si>
  <si>
    <t>98-07-7</t>
  </si>
  <si>
    <t>98-51-1</t>
  </si>
  <si>
    <t>98-73-7</t>
  </si>
  <si>
    <t>99-99-0</t>
  </si>
  <si>
    <t>100-02-7</t>
  </si>
  <si>
    <t>100-41-4</t>
  </si>
  <si>
    <t>100-42-5</t>
  </si>
  <si>
    <t>100-44-7</t>
  </si>
  <si>
    <t>100-61-8</t>
  </si>
  <si>
    <t>202-870-9</t>
  </si>
  <si>
    <t>101-21-3</t>
  </si>
  <si>
    <t>101-42-8</t>
  </si>
  <si>
    <t>101-72-4</t>
  </si>
  <si>
    <t>101-83-7</t>
  </si>
  <si>
    <t>101-84-8</t>
  </si>
  <si>
    <t>103-24-2</t>
  </si>
  <si>
    <t>103-33-3</t>
  </si>
  <si>
    <t>103-90-2</t>
  </si>
  <si>
    <t>104-40-5</t>
  </si>
  <si>
    <t>105-55-5</t>
  </si>
  <si>
    <t>203-308-5</t>
  </si>
  <si>
    <t>105-67-9</t>
  </si>
  <si>
    <t>105-97-5</t>
  </si>
  <si>
    <t>105-99-7</t>
  </si>
  <si>
    <t>106-20-7</t>
  </si>
  <si>
    <t>203-372-4</t>
  </si>
  <si>
    <t>106-48-9</t>
  </si>
  <si>
    <t>106-89-8</t>
  </si>
  <si>
    <t>106-91-2</t>
  </si>
  <si>
    <t>106-93-4</t>
  </si>
  <si>
    <t>107-13-1</t>
  </si>
  <si>
    <t>107-64-2</t>
  </si>
  <si>
    <t>108-39-4</t>
  </si>
  <si>
    <t>108-67-8</t>
  </si>
  <si>
    <t>108-68-9</t>
  </si>
  <si>
    <t>108-78-1</t>
  </si>
  <si>
    <t>203-615-4</t>
  </si>
  <si>
    <t>108-90-7</t>
  </si>
  <si>
    <t>110-49-6</t>
  </si>
  <si>
    <t>111-30-8</t>
  </si>
  <si>
    <t>111-41-1</t>
  </si>
  <si>
    <t>111-65-9</t>
  </si>
  <si>
    <t>111-84-2</t>
  </si>
  <si>
    <t>112-02-7</t>
  </si>
  <si>
    <t>115-29-7</t>
  </si>
  <si>
    <t>116-29-0</t>
  </si>
  <si>
    <t>118-56-9</t>
  </si>
  <si>
    <t>118-60-5</t>
  </si>
  <si>
    <t>118-74-1</t>
  </si>
  <si>
    <t>118-75-2</t>
  </si>
  <si>
    <t>2,5-Cyclohexadiene-1,4-dione, 2,3,5,6-tetrachloro-</t>
  </si>
  <si>
    <t>120-72-9</t>
  </si>
  <si>
    <t>120-78-5</t>
  </si>
  <si>
    <t>120-80-9</t>
  </si>
  <si>
    <t>204-427-5</t>
  </si>
  <si>
    <t>120-83-2</t>
  </si>
  <si>
    <t>121-29-9</t>
  </si>
  <si>
    <t>121-75-5</t>
  </si>
  <si>
    <t>121-82-4</t>
  </si>
  <si>
    <t>204-500-1</t>
  </si>
  <si>
    <t>122-14-5</t>
  </si>
  <si>
    <t>122-34-9</t>
  </si>
  <si>
    <t>122-39-4</t>
  </si>
  <si>
    <t>122-60-1</t>
  </si>
  <si>
    <t>123-30-8</t>
  </si>
  <si>
    <t>204-616-2</t>
  </si>
  <si>
    <t>123-79-5</t>
  </si>
  <si>
    <t>123-86-4</t>
  </si>
  <si>
    <t>123-91-1</t>
  </si>
  <si>
    <t>204-661-8</t>
  </si>
  <si>
    <t>124-07-2</t>
  </si>
  <si>
    <t>124-19-6</t>
  </si>
  <si>
    <t>Nonanal</t>
  </si>
  <si>
    <t>126-54-5</t>
  </si>
  <si>
    <t>2,4,8,10-Tetraoxaspiro[5.5]undecane</t>
  </si>
  <si>
    <t>126-71-6</t>
  </si>
  <si>
    <t>126-86-3</t>
  </si>
  <si>
    <t>126-99-8</t>
  </si>
  <si>
    <t>128-39-2</t>
  </si>
  <si>
    <t>129-00-0</t>
  </si>
  <si>
    <t>204-927-3</t>
  </si>
  <si>
    <t>Pyrene</t>
  </si>
  <si>
    <t>131-11-3</t>
  </si>
  <si>
    <t>131-16-8</t>
  </si>
  <si>
    <t>131-55-5</t>
  </si>
  <si>
    <t>131-56-6</t>
  </si>
  <si>
    <t>132-64-9</t>
  </si>
  <si>
    <t>Dibenzofuran</t>
  </si>
  <si>
    <t>133-49-3</t>
  </si>
  <si>
    <t>134-62-3</t>
  </si>
  <si>
    <t>135-19-3</t>
  </si>
  <si>
    <t>137-42-8</t>
  </si>
  <si>
    <t>139-13-9</t>
  </si>
  <si>
    <t>140-08-9</t>
  </si>
  <si>
    <t>141-04-8</t>
  </si>
  <si>
    <t>141-17-3</t>
  </si>
  <si>
    <t>141-28-6</t>
  </si>
  <si>
    <t>142-59-6</t>
  </si>
  <si>
    <t>142-82-5</t>
  </si>
  <si>
    <t>144-83-2</t>
  </si>
  <si>
    <t>148-24-3</t>
  </si>
  <si>
    <t>148-79-8</t>
  </si>
  <si>
    <t>150-68-5</t>
  </si>
  <si>
    <t>151-56-4</t>
  </si>
  <si>
    <t>156-60-5</t>
  </si>
  <si>
    <t>193-39-5</t>
  </si>
  <si>
    <t>198-55-0</t>
  </si>
  <si>
    <t>206-44-0</t>
  </si>
  <si>
    <t>205-912-4</t>
  </si>
  <si>
    <t>Fluoranthene</t>
  </si>
  <si>
    <t>Benzo[k]fluoranthene</t>
  </si>
  <si>
    <t>208-96-8</t>
  </si>
  <si>
    <t>301-12-2</t>
  </si>
  <si>
    <t>302-01-2</t>
  </si>
  <si>
    <t>303-38-8</t>
  </si>
  <si>
    <t>307-24-4</t>
  </si>
  <si>
    <t>307-34-6</t>
  </si>
  <si>
    <t>206-199-2</t>
  </si>
  <si>
    <t>330-55-2</t>
  </si>
  <si>
    <t>333-41-5</t>
  </si>
  <si>
    <t>334-48-5</t>
  </si>
  <si>
    <t>375-22-4</t>
  </si>
  <si>
    <t>375-85-9</t>
  </si>
  <si>
    <t>382-28-5</t>
  </si>
  <si>
    <t>206-841-1</t>
  </si>
  <si>
    <t>404-86-4</t>
  </si>
  <si>
    <t>439-14-5</t>
  </si>
  <si>
    <t>470-90-6</t>
  </si>
  <si>
    <t>512-56-1</t>
  </si>
  <si>
    <t>514-10-3</t>
  </si>
  <si>
    <t>540-72-7</t>
  </si>
  <si>
    <t>540-84-1</t>
  </si>
  <si>
    <t>541-05-9</t>
  </si>
  <si>
    <t>541-73-1</t>
  </si>
  <si>
    <t>544-63-8</t>
  </si>
  <si>
    <t>556-52-5</t>
  </si>
  <si>
    <t>569-61-9</t>
  </si>
  <si>
    <t>584-79-2</t>
  </si>
  <si>
    <t>584-84-9</t>
  </si>
  <si>
    <t>591-27-5</t>
  </si>
  <si>
    <t>209-711-2</t>
  </si>
  <si>
    <t>602-01-7</t>
  </si>
  <si>
    <t>604-75-1</t>
  </si>
  <si>
    <t>606-20-2</t>
  </si>
  <si>
    <t>608-93-5</t>
  </si>
  <si>
    <t>610-39-9</t>
  </si>
  <si>
    <t>619-15-8</t>
  </si>
  <si>
    <t>630-08-0</t>
  </si>
  <si>
    <t>211-135-1</t>
  </si>
  <si>
    <t>634-66-2</t>
  </si>
  <si>
    <t>634-90-2</t>
  </si>
  <si>
    <t>637-92-3</t>
  </si>
  <si>
    <t>657-24-9</t>
  </si>
  <si>
    <t>693-98-1</t>
  </si>
  <si>
    <t>211-765-7</t>
  </si>
  <si>
    <t>709-98-8</t>
  </si>
  <si>
    <t>723-46-6</t>
  </si>
  <si>
    <t>731-27-1</t>
  </si>
  <si>
    <t>738-70-5</t>
  </si>
  <si>
    <t>759-94-4</t>
  </si>
  <si>
    <t>791-28-6</t>
  </si>
  <si>
    <t>793-24-8</t>
  </si>
  <si>
    <t>813-78-5</t>
  </si>
  <si>
    <t>822-06-0</t>
  </si>
  <si>
    <t>886-50-0</t>
  </si>
  <si>
    <t>919-86-8</t>
  </si>
  <si>
    <t>934-34-9</t>
  </si>
  <si>
    <t>2(3H)-Benzothiazolone</t>
  </si>
  <si>
    <t>1071-83-6</t>
  </si>
  <si>
    <t>1072-63-5</t>
  </si>
  <si>
    <t>214-012-0</t>
  </si>
  <si>
    <t>1085-98-9</t>
  </si>
  <si>
    <t>1116-54-7</t>
  </si>
  <si>
    <t>1131-60-8</t>
  </si>
  <si>
    <t>1222-05-5</t>
  </si>
  <si>
    <t>1241-94-7</t>
  </si>
  <si>
    <t>1300-71-6</t>
  </si>
  <si>
    <t>1303-96-4</t>
  </si>
  <si>
    <t>1319-77-3</t>
  </si>
  <si>
    <t>1321-64-8</t>
  </si>
  <si>
    <t>1330-43-4</t>
  </si>
  <si>
    <t>215-548-8</t>
  </si>
  <si>
    <t>1330-86-5</t>
  </si>
  <si>
    <t>1332-21-4</t>
  </si>
  <si>
    <t>1336-36-3</t>
  </si>
  <si>
    <t>1461-22-9</t>
  </si>
  <si>
    <t>1461-25-2</t>
  </si>
  <si>
    <t>1478-61-1</t>
  </si>
  <si>
    <t>216-036-7</t>
  </si>
  <si>
    <t>1563-66-2</t>
  </si>
  <si>
    <t>1570-64-5</t>
  </si>
  <si>
    <t>1594-08-7</t>
  </si>
  <si>
    <t>216-475-4</t>
  </si>
  <si>
    <t>1675-54-3</t>
  </si>
  <si>
    <t>1691-99-2</t>
  </si>
  <si>
    <t>1698-60-8</t>
  </si>
  <si>
    <t>1702-17-6</t>
  </si>
  <si>
    <t>1740-19-8</t>
  </si>
  <si>
    <t>1746-01-6</t>
  </si>
  <si>
    <t>1763-23-1</t>
  </si>
  <si>
    <t>1806-26-4</t>
  </si>
  <si>
    <t>Phenol, 4-octyl-</t>
  </si>
  <si>
    <t>1879-09-0</t>
  </si>
  <si>
    <t>1897-45-6</t>
  </si>
  <si>
    <t>1918-02-1</t>
  </si>
  <si>
    <t>1918-16-7</t>
  </si>
  <si>
    <t>1948-33-0</t>
  </si>
  <si>
    <t>1987-50-4</t>
  </si>
  <si>
    <t>2032-65-7</t>
  </si>
  <si>
    <t>2078-54-8</t>
  </si>
  <si>
    <t>2082-79-3</t>
  </si>
  <si>
    <t>2303-17-5</t>
  </si>
  <si>
    <t>2425-85-6</t>
  </si>
  <si>
    <t>219-372-2</t>
  </si>
  <si>
    <t>2439-99-8</t>
  </si>
  <si>
    <t>2512-29-0</t>
  </si>
  <si>
    <t>2528-36-1</t>
  </si>
  <si>
    <t>2682-20-4</t>
  </si>
  <si>
    <t>2687-91-4</t>
  </si>
  <si>
    <t>2691-41-0</t>
  </si>
  <si>
    <t>220-260-0</t>
  </si>
  <si>
    <t>2706-90-3</t>
  </si>
  <si>
    <t>2752-95-6</t>
  </si>
  <si>
    <t>2786-76-7</t>
  </si>
  <si>
    <t>2795-39-3</t>
  </si>
  <si>
    <t>2814-77-9</t>
  </si>
  <si>
    <t>220-562-2</t>
  </si>
  <si>
    <t>2835-95-2</t>
  </si>
  <si>
    <t>220-618-6</t>
  </si>
  <si>
    <t>2921-88-2</t>
  </si>
  <si>
    <t>3033-77-0</t>
  </si>
  <si>
    <t>3090-35-5</t>
  </si>
  <si>
    <t>3115-49-9</t>
  </si>
  <si>
    <t>3147-75-9</t>
  </si>
  <si>
    <t>221-573-5</t>
  </si>
  <si>
    <t>3333-52-6</t>
  </si>
  <si>
    <t>3622-84-2</t>
  </si>
  <si>
    <t>222-823-6</t>
  </si>
  <si>
    <t>3648-20-2</t>
  </si>
  <si>
    <t>3653-48-3</t>
  </si>
  <si>
    <t>3689-24-5</t>
  </si>
  <si>
    <t>3691-35-8</t>
  </si>
  <si>
    <t>3861-47-0</t>
  </si>
  <si>
    <t>3878-19-1</t>
  </si>
  <si>
    <t>3884-95-5</t>
  </si>
  <si>
    <t>Phenol, 2-(1,1,3,3-tetramethylbutyl)-</t>
  </si>
  <si>
    <t>3910-35-8</t>
  </si>
  <si>
    <t>4098-71-9</t>
  </si>
  <si>
    <t>4130-42-1</t>
  </si>
  <si>
    <t>4151-50-2</t>
  </si>
  <si>
    <t>4193-55-9</t>
  </si>
  <si>
    <t>4247-02-3</t>
  </si>
  <si>
    <t>224-208-8</t>
  </si>
  <si>
    <t>4342-36-3</t>
  </si>
  <si>
    <t>4782-29-0</t>
  </si>
  <si>
    <t>5146-66-7</t>
  </si>
  <si>
    <t>5234-68-4</t>
  </si>
  <si>
    <t>5466-77-3</t>
  </si>
  <si>
    <t>5521-31-3</t>
  </si>
  <si>
    <t>226-866-1</t>
  </si>
  <si>
    <t>5590-18-1</t>
  </si>
  <si>
    <t>226-999-5</t>
  </si>
  <si>
    <t>5625-90-1</t>
  </si>
  <si>
    <t>5836-29-3</t>
  </si>
  <si>
    <t>5915-41-3</t>
  </si>
  <si>
    <t>5989-27-5</t>
  </si>
  <si>
    <t>5989-54-8</t>
  </si>
  <si>
    <t>6190-65-4</t>
  </si>
  <si>
    <t>6245-75-6</t>
  </si>
  <si>
    <t>6358-31-2</t>
  </si>
  <si>
    <t>228-768-4</t>
  </si>
  <si>
    <t>6486-23-3</t>
  </si>
  <si>
    <t>229-355-1</t>
  </si>
  <si>
    <t>6528-34-3</t>
  </si>
  <si>
    <t>229-419-9</t>
  </si>
  <si>
    <t>6683-19-8</t>
  </si>
  <si>
    <t>7128-64-5</t>
  </si>
  <si>
    <t>230-426-4</t>
  </si>
  <si>
    <t>7173-51-5</t>
  </si>
  <si>
    <t>7287-19-6</t>
  </si>
  <si>
    <t>7311-27-5</t>
  </si>
  <si>
    <t>7429-90-5</t>
  </si>
  <si>
    <t>7439-89-6</t>
  </si>
  <si>
    <t>7439-91-0</t>
  </si>
  <si>
    <t>7439-93-2</t>
  </si>
  <si>
    <t>7439-95-4</t>
  </si>
  <si>
    <t>7439-96-5</t>
  </si>
  <si>
    <t>7439-98-7</t>
  </si>
  <si>
    <t>7440-00-8</t>
  </si>
  <si>
    <t>7440-10-0</t>
  </si>
  <si>
    <t>7440-21-3</t>
  </si>
  <si>
    <t>7440-23-5</t>
  </si>
  <si>
    <t>7440-24-6</t>
  </si>
  <si>
    <t>7440-28-0</t>
  </si>
  <si>
    <t>7440-31-5</t>
  </si>
  <si>
    <t>7440-32-6</t>
  </si>
  <si>
    <t>7440-33-7</t>
  </si>
  <si>
    <t>7440-39-3</t>
  </si>
  <si>
    <t>7440-42-8</t>
  </si>
  <si>
    <t>7440-45-1</t>
  </si>
  <si>
    <t>7440-47-3</t>
  </si>
  <si>
    <t>7440-48-4</t>
  </si>
  <si>
    <t>Cobalt</t>
  </si>
  <si>
    <t>7440-50-8</t>
  </si>
  <si>
    <t>7440-53-1</t>
  </si>
  <si>
    <t>7440-62-2</t>
  </si>
  <si>
    <t>7440-64-4</t>
  </si>
  <si>
    <t>7440-66-6</t>
  </si>
  <si>
    <t>7440-69-9</t>
  </si>
  <si>
    <t>Bismuth</t>
  </si>
  <si>
    <t>7440-70-2</t>
  </si>
  <si>
    <t>7704-34-9</t>
  </si>
  <si>
    <t>7723-14-0</t>
  </si>
  <si>
    <t>7758-19-2</t>
  </si>
  <si>
    <t>231-836-6</t>
  </si>
  <si>
    <t>7782-41-4</t>
  </si>
  <si>
    <t>7782-49-2</t>
  </si>
  <si>
    <t>7786-34-7</t>
  </si>
  <si>
    <t>7786-61-0</t>
  </si>
  <si>
    <t>7803-57-8</t>
  </si>
  <si>
    <t>8001-54-5</t>
  </si>
  <si>
    <t>8006-61-9</t>
  </si>
  <si>
    <t>8018-01-7</t>
  </si>
  <si>
    <t>8030-30-6</t>
  </si>
  <si>
    <t>8032-32-4</t>
  </si>
  <si>
    <t>9002-93-1</t>
  </si>
  <si>
    <t>618-344-0</t>
  </si>
  <si>
    <t>9014-90-8</t>
  </si>
  <si>
    <t>9036-19-5</t>
  </si>
  <si>
    <t>618-541-1</t>
  </si>
  <si>
    <t>9063-89-2</t>
  </si>
  <si>
    <t>10081-67-1</t>
  </si>
  <si>
    <t>233-215-5</t>
  </si>
  <si>
    <t>10222-01-2</t>
  </si>
  <si>
    <t>10238-21-8</t>
  </si>
  <si>
    <t>10332-33-9</t>
  </si>
  <si>
    <t>10448-09-6</t>
  </si>
  <si>
    <t>10486-00-7</t>
  </si>
  <si>
    <t>10605-21-7</t>
  </si>
  <si>
    <t>11141-17-6</t>
  </si>
  <si>
    <t>12001-29-5</t>
  </si>
  <si>
    <t>601-650-3</t>
  </si>
  <si>
    <t>12002-48-1</t>
  </si>
  <si>
    <t>12122-67-7</t>
  </si>
  <si>
    <t>12179-04-3</t>
  </si>
  <si>
    <t>12427-38-2</t>
  </si>
  <si>
    <t>12645-31-7</t>
  </si>
  <si>
    <t>13171-00-1</t>
  </si>
  <si>
    <t>13171-21-6</t>
  </si>
  <si>
    <t>13463-41-7</t>
  </si>
  <si>
    <t>13472-08-7</t>
  </si>
  <si>
    <t>236-740-8</t>
  </si>
  <si>
    <t>13517-20-9</t>
  </si>
  <si>
    <t>13560-89-9</t>
  </si>
  <si>
    <t>13654-09-6</t>
  </si>
  <si>
    <t>13674-84-5</t>
  </si>
  <si>
    <t>237-158-7</t>
  </si>
  <si>
    <t>13684-63-4</t>
  </si>
  <si>
    <t>13840-56-7</t>
  </si>
  <si>
    <t>15087-24-8</t>
  </si>
  <si>
    <t>15545-48-9</t>
  </si>
  <si>
    <t>15687-27-1</t>
  </si>
  <si>
    <t>16090-02-1</t>
  </si>
  <si>
    <t>16470-24-9</t>
  </si>
  <si>
    <t>16752-77-5</t>
  </si>
  <si>
    <t>17804-35-2</t>
  </si>
  <si>
    <t>18691-97-9</t>
  </si>
  <si>
    <t>20170-32-5</t>
  </si>
  <si>
    <t>21087-64-9</t>
  </si>
  <si>
    <t>21245-02-3</t>
  </si>
  <si>
    <t>21564-17-0</t>
  </si>
  <si>
    <t>21725-46-2</t>
  </si>
  <si>
    <t>22042-96-2</t>
  </si>
  <si>
    <t>244-751-4</t>
  </si>
  <si>
    <t>22071-15-4</t>
  </si>
  <si>
    <t>22204-53-1</t>
  </si>
  <si>
    <t>22673-19-4</t>
  </si>
  <si>
    <t>22839-47-0</t>
  </si>
  <si>
    <t>23103-98-2</t>
  </si>
  <si>
    <t>23564-05-8</t>
  </si>
  <si>
    <t>23950-58-5</t>
  </si>
  <si>
    <t>24448-09-7</t>
  </si>
  <si>
    <t>25036-25-3</t>
  </si>
  <si>
    <t>25057-89-0</t>
  </si>
  <si>
    <t>25085-99-8</t>
  </si>
  <si>
    <t>Phenol, nonyl-</t>
  </si>
  <si>
    <t>25321-14-6</t>
  </si>
  <si>
    <t>25376-45-8</t>
  </si>
  <si>
    <t>26172-55-4</t>
  </si>
  <si>
    <t>26225-79-6</t>
  </si>
  <si>
    <t>26354-18-7</t>
  </si>
  <si>
    <t>26444-49-5</t>
  </si>
  <si>
    <t>26571-11-9</t>
  </si>
  <si>
    <t>247-816-5</t>
  </si>
  <si>
    <t>27178-16-1</t>
  </si>
  <si>
    <t>27193-28-8</t>
  </si>
  <si>
    <t>27193-86-8</t>
  </si>
  <si>
    <t>27344-41-8</t>
  </si>
  <si>
    <t>27619-97-2</t>
  </si>
  <si>
    <t>28159-98-0</t>
  </si>
  <si>
    <t>28772-56-7</t>
  </si>
  <si>
    <t>29420-49-3</t>
  </si>
  <si>
    <t>249-616-3</t>
  </si>
  <si>
    <t>29457-72-5</t>
  </si>
  <si>
    <t>29761-21-5</t>
  </si>
  <si>
    <t>31506-32-8</t>
  </si>
  <si>
    <t>31570-04-4</t>
  </si>
  <si>
    <t>32536-52-0</t>
  </si>
  <si>
    <t>33204-76-1</t>
  </si>
  <si>
    <t>33703-08-1</t>
  </si>
  <si>
    <t>33704-61-9</t>
  </si>
  <si>
    <t>34123-59-6</t>
  </si>
  <si>
    <t>35367-38-5</t>
  </si>
  <si>
    <t>35554-44-0</t>
  </si>
  <si>
    <t>36734-19-7</t>
  </si>
  <si>
    <t>36861-47-9</t>
  </si>
  <si>
    <t>37853-59-1</t>
  </si>
  <si>
    <t>38102-62-4</t>
  </si>
  <si>
    <t>38260-54-7</t>
  </si>
  <si>
    <t>38613-77-3</t>
  </si>
  <si>
    <t>40487-42-1</t>
  </si>
  <si>
    <t>41394-05-2</t>
  </si>
  <si>
    <t>43121-43-3</t>
  </si>
  <si>
    <t>50471-44-8</t>
  </si>
  <si>
    <t>51235-04-2</t>
  </si>
  <si>
    <t>51333-22-3</t>
  </si>
  <si>
    <t>52315-07-8</t>
  </si>
  <si>
    <t>52434-90-9</t>
  </si>
  <si>
    <t>257-913-4</t>
  </si>
  <si>
    <t>52645-53-1</t>
  </si>
  <si>
    <t>52918-63-5</t>
  </si>
  <si>
    <t>53112-28-0</t>
  </si>
  <si>
    <t>54079-53-7</t>
  </si>
  <si>
    <t>258-964-5</t>
  </si>
  <si>
    <t>54464-57-2</t>
  </si>
  <si>
    <t>55179-31-2</t>
  </si>
  <si>
    <t>55406-53-6</t>
  </si>
  <si>
    <t>55637-24-6</t>
  </si>
  <si>
    <t>56038-13-2</t>
  </si>
  <si>
    <t>56073-07-5</t>
  </si>
  <si>
    <t>56073-10-0</t>
  </si>
  <si>
    <t>56803-37-3</t>
  </si>
  <si>
    <t>57018-04-9</t>
  </si>
  <si>
    <t>57837-19-1</t>
  </si>
  <si>
    <t>60207-90-1</t>
  </si>
  <si>
    <t>262-104-4</t>
  </si>
  <si>
    <t>60568-05-0</t>
  </si>
  <si>
    <t>61792-09-4</t>
  </si>
  <si>
    <t>263-212-4</t>
  </si>
  <si>
    <t>63449-39-8</t>
  </si>
  <si>
    <t>64338-16-5</t>
  </si>
  <si>
    <t>264-780-6</t>
  </si>
  <si>
    <t>64359-81-5</t>
  </si>
  <si>
    <t>64741-41-9</t>
  </si>
  <si>
    <t>64741-42-0</t>
  </si>
  <si>
    <t>64741-45-3</t>
  </si>
  <si>
    <t>64741-50-0</t>
  </si>
  <si>
    <t>64741-51-1</t>
  </si>
  <si>
    <t>64741-52-2</t>
  </si>
  <si>
    <t>64741-53-3</t>
  </si>
  <si>
    <t>64741-54-4</t>
  </si>
  <si>
    <t>64741-59-9</t>
  </si>
  <si>
    <t>64741-61-3</t>
  </si>
  <si>
    <t>64741-63-5</t>
  </si>
  <si>
    <t>64741-64-6</t>
  </si>
  <si>
    <t>64741-66-8</t>
  </si>
  <si>
    <t>64741-67-9</t>
  </si>
  <si>
    <t>64741-68-0</t>
  </si>
  <si>
    <t>64741-69-1</t>
  </si>
  <si>
    <t>64741-70-4</t>
  </si>
  <si>
    <t>64741-74-8</t>
  </si>
  <si>
    <t>64741-75-9</t>
  </si>
  <si>
    <t>64741-76-0</t>
  </si>
  <si>
    <t>64741-78-2</t>
  </si>
  <si>
    <t>64741-80-6</t>
  </si>
  <si>
    <t>64741-82-8</t>
  </si>
  <si>
    <t>64741-84-0</t>
  </si>
  <si>
    <t>64741-86-2</t>
  </si>
  <si>
    <t>64741-88-4</t>
  </si>
  <si>
    <t>64741-89-5</t>
  </si>
  <si>
    <t>64741-95-3</t>
  </si>
  <si>
    <t>64741-96-4</t>
  </si>
  <si>
    <t>64741-97-5</t>
  </si>
  <si>
    <t>64742-01-4</t>
  </si>
  <si>
    <t>64742-04-7</t>
  </si>
  <si>
    <t>64742-05-8</t>
  </si>
  <si>
    <t>64742-11-6</t>
  </si>
  <si>
    <t>64742-44-5</t>
  </si>
  <si>
    <t>64742-46-7</t>
  </si>
  <si>
    <t>64742-48-9</t>
  </si>
  <si>
    <t>64742-49-0</t>
  </si>
  <si>
    <t>64742-52-5</t>
  </si>
  <si>
    <t>64742-53-6</t>
  </si>
  <si>
    <t>64742-54-7</t>
  </si>
  <si>
    <t>64742-55-8</t>
  </si>
  <si>
    <t>64742-56-9</t>
  </si>
  <si>
    <t>64742-57-0</t>
  </si>
  <si>
    <t>64742-61-6</t>
  </si>
  <si>
    <t>64742-62-7</t>
  </si>
  <si>
    <t>64742-65-0</t>
  </si>
  <si>
    <t>64742-66-1</t>
  </si>
  <si>
    <t>64742-67-2</t>
  </si>
  <si>
    <t>64742-70-7</t>
  </si>
  <si>
    <t>64742-71-8</t>
  </si>
  <si>
    <t>64742-73-0</t>
  </si>
  <si>
    <t>64742-79-6</t>
  </si>
  <si>
    <t>64742-80-9</t>
  </si>
  <si>
    <t>64742-83-2</t>
  </si>
  <si>
    <t>64742-86-5</t>
  </si>
  <si>
    <t>64742-89-8</t>
  </si>
  <si>
    <t>64742-90-1</t>
  </si>
  <si>
    <t>64742-95-6</t>
  </si>
  <si>
    <t>64743-01-7</t>
  </si>
  <si>
    <t>64902-72-3</t>
  </si>
  <si>
    <t>65996-79-4</t>
  </si>
  <si>
    <t>66063-05-6</t>
  </si>
  <si>
    <t>66215-27-8</t>
  </si>
  <si>
    <t>66230-04-4</t>
  </si>
  <si>
    <t>66246-88-6</t>
  </si>
  <si>
    <t>66441-23-4</t>
  </si>
  <si>
    <t>67129-08-2</t>
  </si>
  <si>
    <t>67306-00-7</t>
  </si>
  <si>
    <t>67375-30-8</t>
  </si>
  <si>
    <t>67564-91-4</t>
  </si>
  <si>
    <t>67747-09-5</t>
  </si>
  <si>
    <t>266-994-5</t>
  </si>
  <si>
    <t>267-709-7</t>
  </si>
  <si>
    <t>68333-25-5</t>
  </si>
  <si>
    <t>68359-37-5</t>
  </si>
  <si>
    <t>68391-11-7</t>
  </si>
  <si>
    <t>68409-99-4</t>
  </si>
  <si>
    <t>68410-97-9</t>
  </si>
  <si>
    <t>68475-70-7</t>
  </si>
  <si>
    <t>68476-26-6</t>
  </si>
  <si>
    <t>68476-32-4</t>
  </si>
  <si>
    <t>68476-33-5</t>
  </si>
  <si>
    <t>68476-40-4</t>
  </si>
  <si>
    <t>68476-49-3</t>
  </si>
  <si>
    <t>68476-50-6</t>
  </si>
  <si>
    <t>68476-85-7</t>
  </si>
  <si>
    <t>68476-86-8</t>
  </si>
  <si>
    <t>68477-33-8</t>
  </si>
  <si>
    <t>68477-35-0</t>
  </si>
  <si>
    <t>68477-50-9</t>
  </si>
  <si>
    <t>68477-53-2</t>
  </si>
  <si>
    <t>68512-91-4</t>
  </si>
  <si>
    <t>68513-03-1</t>
  </si>
  <si>
    <t>68513-69-9</t>
  </si>
  <si>
    <t>68515-41-3</t>
  </si>
  <si>
    <t>68516-20-1</t>
  </si>
  <si>
    <t>68527-18-4</t>
  </si>
  <si>
    <t>68527-27-5</t>
  </si>
  <si>
    <t>68553-00-4</t>
  </si>
  <si>
    <t>68603-08-7</t>
  </si>
  <si>
    <t>68606-11-1</t>
  </si>
  <si>
    <t>68606-26-8</t>
  </si>
  <si>
    <t>68783-04-0</t>
  </si>
  <si>
    <t>68783-66-4</t>
  </si>
  <si>
    <t>68919-37-9</t>
  </si>
  <si>
    <t>68937-41-7</t>
  </si>
  <si>
    <t>273-066-3</t>
  </si>
  <si>
    <t>Phenol, isopropylated, phosphate (3:1)</t>
  </si>
  <si>
    <t>68955-28-2</t>
  </si>
  <si>
    <t>68955-35-1</t>
  </si>
  <si>
    <t>68987-90-6</t>
  </si>
  <si>
    <t>70225-14-8</t>
  </si>
  <si>
    <t>70321-86-7</t>
  </si>
  <si>
    <t>274-570-6</t>
  </si>
  <si>
    <t>70458-96-7</t>
  </si>
  <si>
    <t>70592-76-6</t>
  </si>
  <si>
    <t>70592-77-7</t>
  </si>
  <si>
    <t>70592-78-8</t>
  </si>
  <si>
    <t>70657-70-4</t>
  </si>
  <si>
    <t>71751-41-2</t>
  </si>
  <si>
    <t>71868-10-5</t>
  </si>
  <si>
    <t>72509-76-3</t>
  </si>
  <si>
    <t>72623-85-9</t>
  </si>
  <si>
    <t>72623-86-0</t>
  </si>
  <si>
    <t>72623-87-1</t>
  </si>
  <si>
    <t>72624-02-3</t>
  </si>
  <si>
    <t>73513-42-5</t>
  </si>
  <si>
    <t>74051-80-2</t>
  </si>
  <si>
    <t>74070-46-5</t>
  </si>
  <si>
    <t>74115-24-5</t>
  </si>
  <si>
    <t>74223-64-6</t>
  </si>
  <si>
    <t>74499-35-7</t>
  </si>
  <si>
    <t>74869-22-0</t>
  </si>
  <si>
    <t>77182-82-2</t>
  </si>
  <si>
    <t>78587-05-0</t>
  </si>
  <si>
    <t>79277-27-3</t>
  </si>
  <si>
    <t>79622-59-6</t>
  </si>
  <si>
    <t>80387-97-9</t>
  </si>
  <si>
    <t>81510-83-0</t>
  </si>
  <si>
    <t>81777-89-1</t>
  </si>
  <si>
    <t>83164-33-4</t>
  </si>
  <si>
    <t>83792-61-4</t>
  </si>
  <si>
    <t>83803-79-6</t>
  </si>
  <si>
    <t>280-898-0</t>
  </si>
  <si>
    <t>85117-50-6</t>
  </si>
  <si>
    <t>85409-17-2</t>
  </si>
  <si>
    <t>85422-92-0</t>
  </si>
  <si>
    <t>85535-86-0</t>
  </si>
  <si>
    <t>85631-54-5</t>
  </si>
  <si>
    <t>288-003-5</t>
  </si>
  <si>
    <t>85721-33-1</t>
  </si>
  <si>
    <t>86290-81-5</t>
  </si>
  <si>
    <t>87741-01-3</t>
  </si>
  <si>
    <t>90481-04-2</t>
  </si>
  <si>
    <t>90622-53-0</t>
  </si>
  <si>
    <t>90640-86-1</t>
  </si>
  <si>
    <t>90669-78-6</t>
  </si>
  <si>
    <t>90717-03-6</t>
  </si>
  <si>
    <t>90989-38-1</t>
  </si>
  <si>
    <t>90989-41-6</t>
  </si>
  <si>
    <t>91995-38-9</t>
  </si>
  <si>
    <t>92045-12-0</t>
  </si>
  <si>
    <t>92045-23-3</t>
  </si>
  <si>
    <t>92045-50-6</t>
  </si>
  <si>
    <t>92045-53-9</t>
  </si>
  <si>
    <t>92045-59-5</t>
  </si>
  <si>
    <t>92045-61-9</t>
  </si>
  <si>
    <t>92045-77-7</t>
  </si>
  <si>
    <t>92061-97-7</t>
  </si>
  <si>
    <t>92062-09-4</t>
  </si>
  <si>
    <t>92062-36-7</t>
  </si>
  <si>
    <t>93572-29-3</t>
  </si>
  <si>
    <t>93572-35-1</t>
  </si>
  <si>
    <t>93572-43-1</t>
  </si>
  <si>
    <t>93763-33-8</t>
  </si>
  <si>
    <t>93925-00-9</t>
  </si>
  <si>
    <t>Formaldehyde, reaction products with branched and linear heptylphenol, carbon disulfide and hydrazine</t>
  </si>
  <si>
    <t>94361-06-5</t>
  </si>
  <si>
    <t>94733-08-1</t>
  </si>
  <si>
    <t>94733-15-0</t>
  </si>
  <si>
    <t>95266-40-3</t>
  </si>
  <si>
    <t>95465-89-7</t>
  </si>
  <si>
    <t>96525-23-4</t>
  </si>
  <si>
    <t>97925-95-6</t>
  </si>
  <si>
    <t>308-208-6</t>
  </si>
  <si>
    <t>98219-64-8</t>
  </si>
  <si>
    <t>99607-70-2</t>
  </si>
  <si>
    <t>100684-33-1</t>
  </si>
  <si>
    <t>101316-69-2</t>
  </si>
  <si>
    <t>101316-72-7</t>
  </si>
  <si>
    <t>102851-06-9</t>
  </si>
  <si>
    <t>104206-82-8</t>
  </si>
  <si>
    <t>107534-96-3</t>
  </si>
  <si>
    <t>110488-70-5</t>
  </si>
  <si>
    <t>111988-49-9</t>
  </si>
  <si>
    <t>117428-22-5</t>
  </si>
  <si>
    <t>117933-89-8</t>
  </si>
  <si>
    <t>601-499-3</t>
  </si>
  <si>
    <t>1,3-Dioxane, 2-(2,4-dimethyl-3-cyclohexene-1-yl)-5-methyl-5-(1-methylpropyl)-</t>
  </si>
  <si>
    <t>118134-30-8</t>
  </si>
  <si>
    <t>119446-68-3</t>
  </si>
  <si>
    <t>120116-88-3</t>
  </si>
  <si>
    <t>120923-37-7</t>
  </si>
  <si>
    <t>121552-61-2</t>
  </si>
  <si>
    <t>121575-60-8</t>
  </si>
  <si>
    <t>122931-48-0</t>
  </si>
  <si>
    <t>123312-89-0</t>
  </si>
  <si>
    <t>126535-15-7</t>
  </si>
  <si>
    <t>126833-17-8</t>
  </si>
  <si>
    <t>128639-02-1</t>
  </si>
  <si>
    <t>131341-86-1</t>
  </si>
  <si>
    <t>131860-33-8</t>
  </si>
  <si>
    <t>131929-60-7</t>
  </si>
  <si>
    <t>131929-63-0</t>
  </si>
  <si>
    <t>131983-72-7</t>
  </si>
  <si>
    <t>Air</t>
  </si>
  <si>
    <t>135062-02-1</t>
  </si>
  <si>
    <t>135410-20-7</t>
  </si>
  <si>
    <t>141517-21-7</t>
  </si>
  <si>
    <t>141776-32-1</t>
  </si>
  <si>
    <t>142844-00-6</t>
  </si>
  <si>
    <t>142891-20-1</t>
  </si>
  <si>
    <t>143390-89-0</t>
  </si>
  <si>
    <t>144550-36-7</t>
  </si>
  <si>
    <t>145701-23-1</t>
  </si>
  <si>
    <t>156052-68-5</t>
  </si>
  <si>
    <t>158062-67-0</t>
  </si>
  <si>
    <t>173159-57-4</t>
  </si>
  <si>
    <t>173584-44-6</t>
  </si>
  <si>
    <t>175013-18-0</t>
  </si>
  <si>
    <t>175217-20-6</t>
  </si>
  <si>
    <t>180409-60-3</t>
  </si>
  <si>
    <t>181274-15-7</t>
  </si>
  <si>
    <t>188425-85-6</t>
  </si>
  <si>
    <t>210555-94-5</t>
  </si>
  <si>
    <t>220899-03-6</t>
  </si>
  <si>
    <t>239110-15-7</t>
  </si>
  <si>
    <t>374726-62-2</t>
  </si>
  <si>
    <t>422556-08-9</t>
  </si>
  <si>
    <t>1244733-77-4</t>
  </si>
  <si>
    <t>Miljö/hälsa</t>
  </si>
  <si>
    <t>Quantities</t>
  </si>
  <si>
    <t>0 - 0.000002</t>
  </si>
  <si>
    <t>0.000002 - 0.0002</t>
  </si>
  <si>
    <t>0.0002 - 0.02</t>
  </si>
  <si>
    <t>0.02 - 2</t>
  </si>
  <si>
    <t>2 - 200</t>
  </si>
  <si>
    <t>200 - 20 000</t>
  </si>
  <si>
    <t>20 000 - +∞</t>
  </si>
  <si>
    <t>Exponering</t>
  </si>
  <si>
    <t>Viktning</t>
  </si>
  <si>
    <t>Maxpoäng</t>
  </si>
  <si>
    <t>TOTAL</t>
  </si>
  <si>
    <t>NoRecShown</t>
  </si>
  <si>
    <t>CASNR</t>
  </si>
  <si>
    <t>NAME</t>
  </si>
  <si>
    <t>Tekst8</t>
  </si>
  <si>
    <t>CATWL</t>
  </si>
  <si>
    <t>CATEGORY_COMB</t>
  </si>
  <si>
    <t>Reference decision</t>
  </si>
  <si>
    <t>CHEMNO</t>
  </si>
  <si>
    <t>Tekst28</t>
  </si>
  <si>
    <t>Sel Ref dec</t>
  </si>
  <si>
    <t>Sel_HH_or_WL</t>
  </si>
  <si>
    <t>433</t>
  </si>
  <si>
    <t>3563-45-9</t>
  </si>
  <si>
    <t>1,1,1,2-Tetrachloro-2,2-bis(4-chlorophenyl)ethane (tetrachloro DDT)</t>
  </si>
  <si>
    <t>CAT2</t>
  </si>
  <si>
    <t>CAT1</t>
  </si>
  <si>
    <t>EM 1999</t>
  </si>
  <si>
    <t>1</t>
  </si>
  <si>
    <t>2971-22-4</t>
  </si>
  <si>
    <t>1,1,1-Trichloro-2,2-bis(4-chlorophenyl)ethane</t>
  </si>
  <si>
    <t>BKH 2002</t>
  </si>
  <si>
    <t>3373-03-3</t>
  </si>
  <si>
    <t>1,1-Bis(4-hydroxyphenyl)-n-heptane</t>
  </si>
  <si>
    <t>CAT3b</t>
  </si>
  <si>
    <t>DHI 2006</t>
  </si>
  <si>
    <t>24362-98-9</t>
  </si>
  <si>
    <t>1,1-Bis(4-hydroxyphenyl)-n-hexane</t>
  </si>
  <si>
    <t>NoCAS 096</t>
  </si>
  <si>
    <t>1,1-trichloro-2,2-bis(4-hydroxyphenyl)ethane (HPTE)</t>
  </si>
  <si>
    <t>109333-34-8</t>
  </si>
  <si>
    <t>1,2,3,7,8-PeBDD</t>
  </si>
  <si>
    <t>107555-93-1</t>
  </si>
  <si>
    <t>1,2,3,7,8-Pentabromodibenzofuran</t>
  </si>
  <si>
    <t>40321-76-4</t>
  </si>
  <si>
    <t>1,2,3,7,8-Pentachlorodibenzodioxin</t>
  </si>
  <si>
    <t>57117-41-6</t>
  </si>
  <si>
    <t>1,2,3,7,8-Pentachlorodibenzofuran</t>
  </si>
  <si>
    <t>83704-53-4</t>
  </si>
  <si>
    <t>1,2,3,7,9-Pentachlorodibenzofuran</t>
  </si>
  <si>
    <t>NoCAS 112</t>
  </si>
  <si>
    <t>1,2,4,7,8-PeCDD</t>
  </si>
  <si>
    <t>58802-20-3</t>
  </si>
  <si>
    <t>1,2,7,8-Tetrachlorodibenzofuran</t>
  </si>
  <si>
    <t>1,2-Benzenedicarboxylic acid, dioctyl ester</t>
  </si>
  <si>
    <t>1,3,4,6,7,8-Hexahydro-4,6,6,7,8,8-hexamethylcyclopenta(g)-2-benzopyrane</t>
  </si>
  <si>
    <t>71998-72-6</t>
  </si>
  <si>
    <t>1,3,6,8-Tetrachlorodibenzofuran</t>
  </si>
  <si>
    <t>NoCAS 115</t>
  </si>
  <si>
    <t>1,3,7,8-TeBCDD</t>
  </si>
  <si>
    <t>50585-46-1</t>
  </si>
  <si>
    <t>1,3,7,8-Tetrachlorodibenzodioxin</t>
  </si>
  <si>
    <t>30668-06-5</t>
  </si>
  <si>
    <t>1,3-Dichloro-2,2-bis(4-methoxy-3-methylphenyl)propane</t>
  </si>
  <si>
    <t>2597-11-7</t>
  </si>
  <si>
    <t>1-Hydroxychlordene</t>
  </si>
  <si>
    <t>1-Naphthol</t>
  </si>
  <si>
    <t>NoCAS 046</t>
  </si>
  <si>
    <t>2,2',4,4'-Tetrabrominated diphenyl ether (2,2',4,4'-tetraBDE)</t>
  </si>
  <si>
    <t>NoCAS 027</t>
  </si>
  <si>
    <t>2,2,6,6-Tetramethyl-4,4-bis(4-hydroxyphenyl)-n-heptan</t>
  </si>
  <si>
    <t>2,2'-bis(2-(2,3-epoxypropoxy)phenyl)-propane</t>
  </si>
  <si>
    <t>2,2'-bis(4-(2,3-epoxypropoxy)phenyl)propane = 2,2'-[(1-methylethylidene)bis(4,1-phenyleneoxymethylene)]bisoxirane</t>
  </si>
  <si>
    <t>CAT3</t>
  </si>
  <si>
    <t>6807-17-6</t>
  </si>
  <si>
    <t>2,2-Bis(4-hydroxyphenyl)-4-methyl-n-pentane</t>
  </si>
  <si>
    <t>77-40-7</t>
  </si>
  <si>
    <t>2,2-Bis(4-hydroxyphenyl)-n-butan = Bisphenol B</t>
  </si>
  <si>
    <t>14007-30-8</t>
  </si>
  <si>
    <t>2,2-Bis(4-hydroxyphenyl)-n-hexane</t>
  </si>
  <si>
    <t>2,2-Bis(4-hydroxyphenyl)propan = 4,4'-isopropylidenediphenol = Bisphenol A</t>
  </si>
  <si>
    <t>131-54-4</t>
  </si>
  <si>
    <t>2,2'-Dihydroxy-4,4'-dimethoxybenzophenon</t>
  </si>
  <si>
    <t>1806-29-7</t>
  </si>
  <si>
    <t>2,2'-Dihydroxybiphenyl = 2,2'-Biphenol</t>
  </si>
  <si>
    <t>52479-85-3</t>
  </si>
  <si>
    <t>2,3,4,3',4',5'-Hexahydroxybenzophenon</t>
  </si>
  <si>
    <t>57117-31-4</t>
  </si>
  <si>
    <t>2,3,4,7,8-Pentachlorodibenzofuran (2,3,4,7,8-PeCDF)</t>
  </si>
  <si>
    <t>50585-41-6</t>
  </si>
  <si>
    <t>2,3,7,8-TeBDD</t>
  </si>
  <si>
    <t>67733-57-7</t>
  </si>
  <si>
    <t>2,3,7,8-Tetrabromodibenzofuran</t>
  </si>
  <si>
    <t>51207-31-9</t>
  </si>
  <si>
    <t>2,3,7,8-Tetrachlorodibenzofuran</t>
  </si>
  <si>
    <t>2,3,7,8-Tetrachlorodibenzo-p-dioxin (2,3,7,8-TCDD)</t>
  </si>
  <si>
    <t>50585-40-5</t>
  </si>
  <si>
    <t>2,3-Dibromo-7,8-dichlorodibenzodioxin</t>
  </si>
  <si>
    <t>2,3-dihydroxybenzoicacid (2,3-DHBA)</t>
  </si>
  <si>
    <t>2,4 Dichlorophenol</t>
  </si>
  <si>
    <t>93-76-5</t>
  </si>
  <si>
    <t>2,4,5-T = 2,4,5-Trichlorophenoxyaceticacid</t>
  </si>
  <si>
    <t>NoCAS 127</t>
  </si>
  <si>
    <t>2,4-6-trichlorobiphenyl</t>
  </si>
  <si>
    <t>94-75-7</t>
  </si>
  <si>
    <t>2,4-Dichlorophenoxy acetic acid (2,4-D)</t>
  </si>
  <si>
    <t>94-82-6</t>
  </si>
  <si>
    <t>2,4-dichlorophenoxybutyric acid = 2,4-DB</t>
  </si>
  <si>
    <t>2,4-Dihydroxybenzophenon = Resbenzophenone</t>
  </si>
  <si>
    <t>490-79-9</t>
  </si>
  <si>
    <t>2,5-dihydroxybenzoicacid (2,5-DHBA)</t>
  </si>
  <si>
    <t>2,6-cis-Diphenylhexamethylcyclotetrasiloxane  -  2,6-cis-[(PhMeSiO)2(Me2SiO)2][</t>
  </si>
  <si>
    <t>109333-32-6</t>
  </si>
  <si>
    <t>2,8-Dibromo-3,7-dichlorodibenzodioxin</t>
  </si>
  <si>
    <t>81-92-5</t>
  </si>
  <si>
    <t>2-[Bis(4-hydroxyphenyl)methyl]benzylalkohol = Phenolphthalol</t>
  </si>
  <si>
    <t>131167-13-0</t>
  </si>
  <si>
    <t>2-Bromo-1,3,7,8-tetrachlorodibenzodioxin</t>
  </si>
  <si>
    <t>109333-33-7</t>
  </si>
  <si>
    <t>2-Bromo-3,7,8-trichlorodibenzodioxin</t>
  </si>
  <si>
    <t>2-ethyl-hexyl-4-dimethyl-aminobenzoate</t>
  </si>
  <si>
    <t>2-ethyl-hexyl-4-methoxycinnamate</t>
  </si>
  <si>
    <t>2-hydroxy-4-methoxy-benzophenone</t>
  </si>
  <si>
    <t>2-Naphthol</t>
  </si>
  <si>
    <t>2-propenoic acid, 2-methyl-, methyl ester = Stannane, tributylmeacrylate</t>
  </si>
  <si>
    <t>87-26-3</t>
  </si>
  <si>
    <t>2-sec-Pentylphenol =  2-(1-Methylbutyl)phenol</t>
  </si>
  <si>
    <t>3-(4-Methylbenzylidene)camphor</t>
  </si>
  <si>
    <t>CAT3a</t>
  </si>
  <si>
    <t>3,3,5-trimethyl-cyclohexyl salicilate</t>
  </si>
  <si>
    <t>3,3'-Bis(4-hydroxyphenyl)phthalid = Phenolphthaleine</t>
  </si>
  <si>
    <t>NoCAS 128</t>
  </si>
  <si>
    <t>3,4',5-trichlorobiphenyl</t>
  </si>
  <si>
    <t>3,4-Dichloroaniline</t>
  </si>
  <si>
    <t>88378-55-6</t>
  </si>
  <si>
    <t>3,5-Dichlorophenylcarbaminacid-(1-carboxy-1-methyl)-allyl</t>
  </si>
  <si>
    <t>56614-97-2</t>
  </si>
  <si>
    <t>3,9-Dihydroxybenz(a)anthracene</t>
  </si>
  <si>
    <t>3-Benzylidene camphor (3-BC)</t>
  </si>
  <si>
    <t>67651-37-0</t>
  </si>
  <si>
    <t>3-Hydroxy-2',3',4',5'-tetrachlorobiphenyl</t>
  </si>
  <si>
    <t>65148-80-3</t>
  </si>
  <si>
    <t>3-MeO-o,p'-DDE</t>
  </si>
  <si>
    <t>2581-34-2</t>
  </si>
  <si>
    <t>3-methyl-4-nitrophenol</t>
  </si>
  <si>
    <t>56-49-5</t>
  </si>
  <si>
    <t>3-Methylcholanthrene</t>
  </si>
  <si>
    <t>43216-70-2</t>
  </si>
  <si>
    <t>3-OH-o,p'-DDT</t>
  </si>
  <si>
    <t>53792-11-3</t>
  </si>
  <si>
    <t>4-(4-Hydroxyphenyl)-2,2,6,6-tetramethylcyclohexanecarbonacid</t>
  </si>
  <si>
    <t>100702-98-5</t>
  </si>
  <si>
    <t>4,4'-Dihydroxy-2,3,5,6-tetrachlorobiphenyl</t>
  </si>
  <si>
    <t>13049-13-3</t>
  </si>
  <si>
    <t>4,4'-Dihydroxy-3,3',5,5'-tetrachlorobiphenyl</t>
  </si>
  <si>
    <t>611-99-4</t>
  </si>
  <si>
    <t>4,4'-Dihydroxybenzophenon</t>
  </si>
  <si>
    <t>92-88-6</t>
  </si>
  <si>
    <t>4,4'-Dihydroxybiphenyl = 4,4'-Biphenol</t>
  </si>
  <si>
    <t>4-Acetyl-1,1-dimethyl-6-tert.-butylindane</t>
  </si>
  <si>
    <t>4-chloro-2-methylphenol</t>
  </si>
  <si>
    <t>4-chloro-3-methylphenol</t>
  </si>
  <si>
    <t>106-47-8</t>
  </si>
  <si>
    <t>4-Cyclohexylphenol</t>
  </si>
  <si>
    <t>53905-33-2</t>
  </si>
  <si>
    <t>4-Hydroxy-2,2',5'-trichlorobiphenyl</t>
  </si>
  <si>
    <t>67651-34-7</t>
  </si>
  <si>
    <t>4-Hydroxy-2',3',4',5'-tetrachlorobiphenyl</t>
  </si>
  <si>
    <t>14962-28-8</t>
  </si>
  <si>
    <t>4-Hydroxy-2',4',6'-trichlorobiphenyl</t>
  </si>
  <si>
    <t>NoCAS 040</t>
  </si>
  <si>
    <t>4-Hydroxy-3,3',4',5'-tetrachlorobiphenyl</t>
  </si>
  <si>
    <t>4400-06-0</t>
  </si>
  <si>
    <t>4-Hydroxy-3,4',5-trichlorobiphenyl</t>
  </si>
  <si>
    <t>4-Hydroxybiphenyl = 4-Phenylphenol</t>
  </si>
  <si>
    <t>1009-11-6</t>
  </si>
  <si>
    <t>4-Hydroxy-n-butyrophenone</t>
  </si>
  <si>
    <t>70-70-2</t>
  </si>
  <si>
    <t>4-Hydroxypropiophenone</t>
  </si>
  <si>
    <t>65148-81-4</t>
  </si>
  <si>
    <t>4-MeO-o,p'-DDE</t>
  </si>
  <si>
    <t>65148-72-3</t>
  </si>
  <si>
    <t>4-MeO-o,p'-DDT</t>
  </si>
  <si>
    <t>4-Nitrotoluene</t>
  </si>
  <si>
    <t>4-Nonylphenol (4-NP)</t>
  </si>
  <si>
    <t>20427-84-3</t>
  </si>
  <si>
    <t>4-Nonylphenoldiethoxylate (NP2EO)</t>
  </si>
  <si>
    <t>14409-72-4</t>
  </si>
  <si>
    <t>4-Nonylphenolnonaethoxylat (Tergitol NP 9)</t>
  </si>
  <si>
    <t>4-nonylphenoxy acetic acid</t>
  </si>
  <si>
    <t>NoCAS 097</t>
  </si>
  <si>
    <t>4-OH-2,2',4',5,5'-pentachlorobiphenyl</t>
  </si>
  <si>
    <t>99-71-8</t>
  </si>
  <si>
    <t>4-sec-Butylphenol =  4-(1-Methylpropyl)phenol</t>
  </si>
  <si>
    <t>4-tert-Butylphenol</t>
  </si>
  <si>
    <t>4-tert-Octylphenol=1,1,3,3-Tetramethyl-4-butylphenol</t>
  </si>
  <si>
    <t>4-vinylguaiacol (4-VG)</t>
  </si>
  <si>
    <t>2628-17-3</t>
  </si>
  <si>
    <t>4-vinylphenol (4-VP)</t>
  </si>
  <si>
    <t>1125-78-6</t>
  </si>
  <si>
    <t>5,6,7,8-Tetrahydro-2-naphthol = 6-Hydroxytetralin</t>
  </si>
  <si>
    <t>7099-43-6</t>
  </si>
  <si>
    <t>5,6-Cyclopento-1,2-benzanthracene</t>
  </si>
  <si>
    <t>65148-75-6</t>
  </si>
  <si>
    <t>5-MeO-o,p'-DDD</t>
  </si>
  <si>
    <t>65148-82-5</t>
  </si>
  <si>
    <t>5-MeO-o,p'-DDE</t>
  </si>
  <si>
    <t>65148-74-5</t>
  </si>
  <si>
    <t>5-MeO-o,p'-DDT</t>
  </si>
  <si>
    <t>65148-73-4</t>
  </si>
  <si>
    <t>5-OH-o,p'-DDT</t>
  </si>
  <si>
    <t>6,7-dihydro-1,1,2,3,3-pentamethyl-4(5H)indanone</t>
  </si>
  <si>
    <t>15231-91-1</t>
  </si>
  <si>
    <t>6-Bromo-2-naphthol</t>
  </si>
  <si>
    <t>125652-16-6</t>
  </si>
  <si>
    <t>6-Ethyl-1,3,8-trichlorodibenzofuran</t>
  </si>
  <si>
    <t>125652-13-3</t>
  </si>
  <si>
    <t>6-i-Propyl-1,3,8-trichlorodibenzofuran</t>
  </si>
  <si>
    <t>118174-38-2</t>
  </si>
  <si>
    <t>6-Methyl-1,3,8-trichlorodibenzofuran</t>
  </si>
  <si>
    <t>139883-51-5</t>
  </si>
  <si>
    <t>6-Methyl-2,3,4,8-tetrachlorodibenzofuran</t>
  </si>
  <si>
    <t>172485-97-1</t>
  </si>
  <si>
    <t>6-Methyl-2,3,8-trichlorodibenzofuran</t>
  </si>
  <si>
    <t>125652-14-4</t>
  </si>
  <si>
    <t>6-n-Propyl-1,3,8-trichlorodibenzofuran</t>
  </si>
  <si>
    <t>125652-12-2</t>
  </si>
  <si>
    <t>6-t-Butyl-1,3,8-trichlorodibenzofuran</t>
  </si>
  <si>
    <t>57-97-6</t>
  </si>
  <si>
    <t>7,12-Dimethyl-1,2-benz(a)anthracene</t>
  </si>
  <si>
    <t>97741-74-7</t>
  </si>
  <si>
    <t>7-Bromo-2,3-dichlorodibenzodioxin</t>
  </si>
  <si>
    <t>103124-72-7</t>
  </si>
  <si>
    <t>8-Bromo-2,3,4-trichlorodibenzofuran</t>
  </si>
  <si>
    <t>139883-50-4</t>
  </si>
  <si>
    <t>8-Methyl-1,2,4,7-tetrachlorodibenzofuran</t>
  </si>
  <si>
    <t>172485-96-0</t>
  </si>
  <si>
    <t>8-Methyl-1,3,6-trichlorodibenzofuran</t>
  </si>
  <si>
    <t>172485-98-2</t>
  </si>
  <si>
    <t>8-Methyl-1,3,7-trichlorodibenzofuran</t>
  </si>
  <si>
    <t>172486-00-9</t>
  </si>
  <si>
    <t>8-Methyl-2,3,4,7-tetrachlorodibenzofuran</t>
  </si>
  <si>
    <t>112344-57-7</t>
  </si>
  <si>
    <t>8-Methyl-2,3,7-trichlorodibenzodioxin</t>
  </si>
  <si>
    <t>172485-99-3</t>
  </si>
  <si>
    <t>8-Methyl-2,3,7-trichlorodibenzofuran</t>
  </si>
  <si>
    <t>Abamectin</t>
  </si>
  <si>
    <t>30560-19-1</t>
  </si>
  <si>
    <t>Acephate</t>
  </si>
  <si>
    <t>34256-82-1</t>
  </si>
  <si>
    <t>Acetochlor</t>
  </si>
  <si>
    <t>15972-60-8</t>
  </si>
  <si>
    <t>Alachlor</t>
  </si>
  <si>
    <t>116-06-3</t>
  </si>
  <si>
    <t>Aldicarb</t>
  </si>
  <si>
    <t>309-00-2</t>
  </si>
  <si>
    <t>Aldrin</t>
  </si>
  <si>
    <t>33089-61-1</t>
  </si>
  <si>
    <t>Amitraz</t>
  </si>
  <si>
    <t>61-82-5</t>
  </si>
  <si>
    <t>Amitrol = Aminotriazol</t>
  </si>
  <si>
    <t>1912-24-9</t>
  </si>
  <si>
    <t>Atrazine</t>
  </si>
  <si>
    <t>Azadirachtin</t>
  </si>
  <si>
    <t>Benomyl</t>
  </si>
  <si>
    <t>Benz(a)anthracene</t>
  </si>
  <si>
    <t>Benzophenone-2 (Bp-2), 2,2',4,4'-tetrahydroxybenzophenone</t>
  </si>
  <si>
    <t>319-85-7</t>
  </si>
  <si>
    <t>Beta-HCH</t>
  </si>
  <si>
    <t>82657-04-3</t>
  </si>
  <si>
    <t>Bifenthrin (@Talstar)</t>
  </si>
  <si>
    <t>Bioallethrin = d- trans allethrin</t>
  </si>
  <si>
    <t>Bis(2-ethylhexyl)adipate</t>
  </si>
  <si>
    <t>620-92-8</t>
  </si>
  <si>
    <t>Bis(4-hydroxyphenyl)methane</t>
  </si>
  <si>
    <t>14868-03-2</t>
  </si>
  <si>
    <t>Bis-OH-MDDE</t>
  </si>
  <si>
    <t>2971-36-0</t>
  </si>
  <si>
    <t>Bis-OH-Methoxychlor = 1,1,1-trichloro-2,2-bis(4-hydroxyphenyl)ethane (HTPE)</t>
  </si>
  <si>
    <t>Bisphenol A-diglycidylether polymer (mw&lt;700)</t>
  </si>
  <si>
    <t>Bitertanol</t>
  </si>
  <si>
    <t>314-40-9</t>
  </si>
  <si>
    <t>Bromacil</t>
  </si>
  <si>
    <t>1689-84-5</t>
  </si>
  <si>
    <t>Bromoxynil</t>
  </si>
  <si>
    <t>Butylbenzylphthalate (BBP)</t>
  </si>
  <si>
    <t>63-25-2</t>
  </si>
  <si>
    <t>Carbaryl</t>
  </si>
  <si>
    <t>Carbendazim</t>
  </si>
  <si>
    <t>Carbofuran</t>
  </si>
  <si>
    <t>12789-03-6</t>
  </si>
  <si>
    <t>Chlordane</t>
  </si>
  <si>
    <t>57-74-9</t>
  </si>
  <si>
    <t>Chlordane (cis- and trans-)</t>
  </si>
  <si>
    <t>3734-48-3</t>
  </si>
  <si>
    <t>Chlordene</t>
  </si>
  <si>
    <t>6164-98-3</t>
  </si>
  <si>
    <t>Chlordimeform</t>
  </si>
  <si>
    <t>Chlorfenvinphos</t>
  </si>
  <si>
    <t>Chlorpyrifos</t>
  </si>
  <si>
    <t>5103-73-1</t>
  </si>
  <si>
    <t>Cis-Nonachlor</t>
  </si>
  <si>
    <t>Clofentezine = chlorfentezine</t>
  </si>
  <si>
    <t>54991-93-4</t>
  </si>
  <si>
    <t>Clophen A30</t>
  </si>
  <si>
    <t>8068-44-8</t>
  </si>
  <si>
    <t>Clophen A50</t>
  </si>
  <si>
    <t>Cyanazine</t>
  </si>
  <si>
    <t>50-18-0</t>
  </si>
  <si>
    <t>Cyclophosphamide</t>
  </si>
  <si>
    <t>Cyclotetrasiloxane</t>
  </si>
  <si>
    <t>91465-08-6</t>
  </si>
  <si>
    <t>Cyhalothrin (@Karate)</t>
  </si>
  <si>
    <t>Cypermethrin</t>
  </si>
  <si>
    <t>94361-07-6</t>
  </si>
  <si>
    <t>Cyproconazole</t>
  </si>
  <si>
    <t>50-29-3</t>
  </si>
  <si>
    <t>DDT (technical) = clofenotane</t>
  </si>
  <si>
    <t>NoCAS 044</t>
  </si>
  <si>
    <t>Decabrominated diphenyl ether (decaBDE)</t>
  </si>
  <si>
    <t>319-86-8</t>
  </si>
  <si>
    <t>Delta-HCH</t>
  </si>
  <si>
    <t>Deltamethrin</t>
  </si>
  <si>
    <t>682-80-4</t>
  </si>
  <si>
    <t>Demefion</t>
  </si>
  <si>
    <t>Demeton-s-methyl</t>
  </si>
  <si>
    <t>Di-(2-ethylhexyl)phthalate (DEHP)</t>
  </si>
  <si>
    <t>Diazinon</t>
  </si>
  <si>
    <t>96-12-8</t>
  </si>
  <si>
    <t>Dibromochloropropane (DBCP)</t>
  </si>
  <si>
    <t>Dibromoethane (EDB)</t>
  </si>
  <si>
    <t>25167-81-1</t>
  </si>
  <si>
    <t>Dichlorophenol</t>
  </si>
  <si>
    <t>62-73-7</t>
  </si>
  <si>
    <t>Dichlorvos</t>
  </si>
  <si>
    <t>115-32-2</t>
  </si>
  <si>
    <t>Dicofol = Kelthane</t>
  </si>
  <si>
    <t>Dicyclohexyl phthalate (DCHP)</t>
  </si>
  <si>
    <t>60-57-1</t>
  </si>
  <si>
    <t>Dieldrin</t>
  </si>
  <si>
    <t>Diethyl phthalate (DEP)</t>
  </si>
  <si>
    <t>Difenoconazole</t>
  </si>
  <si>
    <t>Diflubenzuron</t>
  </si>
  <si>
    <t>Diisobutylphthalate</t>
  </si>
  <si>
    <t>Diisodecyl phthalate</t>
  </si>
  <si>
    <t>diisononyl phthalate = 1,2-Benzenedicarboxylic acid, diisononyl ester (DINP)</t>
  </si>
  <si>
    <t>Dimethoate</t>
  </si>
  <si>
    <t>79-44-7</t>
  </si>
  <si>
    <t>Dimethyl carbamyl chloride</t>
  </si>
  <si>
    <t>Dimethylformamide (DMFA)</t>
  </si>
  <si>
    <t>Di-n-butylphthalate (DBP)</t>
  </si>
  <si>
    <t>Di-n-hexyl phthalate  (DnHP) = Dihexylphthalate (DHP)</t>
  </si>
  <si>
    <t>25550-58-7</t>
  </si>
  <si>
    <t>Dinitrophenol</t>
  </si>
  <si>
    <t>Di-n-octylphthalate (DnOP)</t>
  </si>
  <si>
    <t>Di-n-pentylphthalate (DPP) = Dipentylphthalate</t>
  </si>
  <si>
    <t>Di-n-propylphthalate (DprP) = Dipropylphthalate</t>
  </si>
  <si>
    <t>Diphenyl</t>
  </si>
  <si>
    <t>56-33-7</t>
  </si>
  <si>
    <t>Diphenyltetramethyldisiloxane PhMe2-SiOSiMe2Ph</t>
  </si>
  <si>
    <t>2597-03-7</t>
  </si>
  <si>
    <t>Elsan = Dimephenthoate</t>
  </si>
  <si>
    <t>Endosulfan</t>
  </si>
  <si>
    <t>959-98-8</t>
  </si>
  <si>
    <t>Endosulfan (alpha)</t>
  </si>
  <si>
    <t>33213-65-9</t>
  </si>
  <si>
    <t>Endosulfan (beta)</t>
  </si>
  <si>
    <t>72-20-8</t>
  </si>
  <si>
    <t>Endrin</t>
  </si>
  <si>
    <t>Epichlorohydrin (1-chloro-2,3-epoxypropane)</t>
  </si>
  <si>
    <t>NoCAS 121</t>
  </si>
  <si>
    <t>Epiconazol</t>
  </si>
  <si>
    <t>NoCAS 008</t>
  </si>
  <si>
    <t>Epoxiconazole</t>
  </si>
  <si>
    <t>Esfenvalerate</t>
  </si>
  <si>
    <t>27986-36-3</t>
  </si>
  <si>
    <t>Ethanol, 2-(nonylphenoxy)-</t>
  </si>
  <si>
    <t>1322-97-0</t>
  </si>
  <si>
    <t>Ethanol, 2-(octylphenoxy)- = Octylphenolethoxylate</t>
  </si>
  <si>
    <t>80844-07-1</t>
  </si>
  <si>
    <t>Ethofenprox</t>
  </si>
  <si>
    <t>ethyl 4-hydroxybenzoate</t>
  </si>
  <si>
    <t>Ethylene Thiourea (ETU)</t>
  </si>
  <si>
    <t>2593-15-9</t>
  </si>
  <si>
    <t>Etridiazole</t>
  </si>
  <si>
    <t>60168-88-9</t>
  </si>
  <si>
    <t>Fenarimol</t>
  </si>
  <si>
    <t>114369-43-6</t>
  </si>
  <si>
    <t>Fenbuconazole</t>
  </si>
  <si>
    <t>Fenitrothion</t>
  </si>
  <si>
    <t>26002-80-2</t>
  </si>
  <si>
    <t>Fenothrin = sumithrin</t>
  </si>
  <si>
    <t>72490-01-8</t>
  </si>
  <si>
    <t>Fenoxycarb</t>
  </si>
  <si>
    <t>900-95-8</t>
  </si>
  <si>
    <t>Fentin acetate = triphenyltin acetate</t>
  </si>
  <si>
    <t>51630-58-1</t>
  </si>
  <si>
    <t>Fenvalerate</t>
  </si>
  <si>
    <t>537-98-4</t>
  </si>
  <si>
    <t>Ferulic acid (FA)</t>
  </si>
  <si>
    <t>120068-37-3</t>
  </si>
  <si>
    <t>Fipronil</t>
  </si>
  <si>
    <t>69806-50-4</t>
  </si>
  <si>
    <t>Fluazifop-butyl</t>
  </si>
  <si>
    <t>76674-21-0</t>
  </si>
  <si>
    <t>Flutriafol</t>
  </si>
  <si>
    <t>69409-94-5</t>
  </si>
  <si>
    <t>Fluvalinate</t>
  </si>
  <si>
    <t>2540-82-1</t>
  </si>
  <si>
    <t>Formothion</t>
  </si>
  <si>
    <t>Gamma-HCH (Lindane)</t>
  </si>
  <si>
    <t>51276-47-2</t>
  </si>
  <si>
    <t>Glufosinate</t>
  </si>
  <si>
    <t>70393-85-0</t>
  </si>
  <si>
    <t>Glufosinate-ammonium</t>
  </si>
  <si>
    <t>Glyphosate</t>
  </si>
  <si>
    <t>1335-87-1</t>
  </si>
  <si>
    <t>Halowax 1014</t>
  </si>
  <si>
    <t>76-44-8</t>
  </si>
  <si>
    <t>Heptachlor</t>
  </si>
  <si>
    <t>1024-57-3</t>
  </si>
  <si>
    <t>Heptachlor-epoxide</t>
  </si>
  <si>
    <t>2717-05-5</t>
  </si>
  <si>
    <t>Heptaoctatrikosan-1-ol, 23-(nonylphenoxy)3,6,9,12,15,18,21-nonylphenolmonoethoxylate</t>
  </si>
  <si>
    <t>Hexachlorobenzene (HCB)</t>
  </si>
  <si>
    <t>608-73-1</t>
  </si>
  <si>
    <t>Hexachlorocyclohexane = HCH mixed</t>
  </si>
  <si>
    <t>533-73-3</t>
  </si>
  <si>
    <t>Hydroxyhydroquinone</t>
  </si>
  <si>
    <t>3554-44-0</t>
  </si>
  <si>
    <t>Imazalil</t>
  </si>
  <si>
    <t>Intermediate chain chlorinated paraffins</t>
  </si>
  <si>
    <t>1689-83-4</t>
  </si>
  <si>
    <t>Ioxynil</t>
  </si>
  <si>
    <t>Iprodione</t>
  </si>
  <si>
    <t>143-50-0</t>
  </si>
  <si>
    <t>Kepone (Chlordecone)</t>
  </si>
  <si>
    <t>65277-42-1</t>
  </si>
  <si>
    <t>Ketoconazol</t>
  </si>
  <si>
    <t>Linuron (Lorox)</t>
  </si>
  <si>
    <t>Long chain chlorinated paraffins</t>
  </si>
  <si>
    <t>4329-12-8</t>
  </si>
  <si>
    <t>m,p'-DDD</t>
  </si>
  <si>
    <t>Malathion</t>
  </si>
  <si>
    <t>Mancozeb</t>
  </si>
  <si>
    <t>Maneb</t>
  </si>
  <si>
    <t>72-33-3</t>
  </si>
  <si>
    <t>Mestranol</t>
  </si>
  <si>
    <t>Metam Natrium</t>
  </si>
  <si>
    <t>Methomyl</t>
  </si>
  <si>
    <t>Methoxychlor</t>
  </si>
  <si>
    <t>NoCAS 100</t>
  </si>
  <si>
    <t>Methoxyetylacrylate tinbutyltin, copolymer</t>
  </si>
  <si>
    <t>Methyl p-Hydroxybenzoate</t>
  </si>
  <si>
    <t>methyl tertiary butyl ether (MTBE)</t>
  </si>
  <si>
    <t>Methylbromide (bromomethane)</t>
  </si>
  <si>
    <t>298-00-0</t>
  </si>
  <si>
    <t>Methylparathion</t>
  </si>
  <si>
    <t>9006-42-2</t>
  </si>
  <si>
    <t>Metiram (Metiram-complex)</t>
  </si>
  <si>
    <t>Metribuzin</t>
  </si>
  <si>
    <t>Mevinphos = Phosdrin</t>
  </si>
  <si>
    <t>2385-85-5</t>
  </si>
  <si>
    <t>Mirex</t>
  </si>
  <si>
    <t>NoCAS 038</t>
  </si>
  <si>
    <t>Mixture of 2,3,4,5-tetrachlorobiphenyl (PCB 61), 2,2',4,5,5'-octachlorobiphenyl (PCB 101) and 2,2',3,3',4,4',5,5'-octachlorobiphenyl (PCB 194)</t>
  </si>
  <si>
    <t>2212-67-1</t>
  </si>
  <si>
    <t>Molinate</t>
  </si>
  <si>
    <t>4376-20-9</t>
  </si>
  <si>
    <t>Mono 2 ethyl hexylphthalate (MEHP)</t>
  </si>
  <si>
    <t>131-70-4</t>
  </si>
  <si>
    <t>Mono-n-butylphthalate</t>
  </si>
  <si>
    <t>88671-89-0</t>
  </si>
  <si>
    <t>Myclobutanil</t>
  </si>
  <si>
    <t>N-(3,5-Dichlorophenyl)-2-hydroxy-2-methyl-3-butenacidamid</t>
  </si>
  <si>
    <t>53-96-3</t>
  </si>
  <si>
    <t>n-2-fluorenylacetamide</t>
  </si>
  <si>
    <t>Nabam</t>
  </si>
  <si>
    <t>n-Butyl p-Hydroxybenzoate</t>
  </si>
  <si>
    <t>104-51-8</t>
  </si>
  <si>
    <t>n-Butylbenzene</t>
  </si>
  <si>
    <t>1836-75-5</t>
  </si>
  <si>
    <t>Nitrofen</t>
  </si>
  <si>
    <t>Nonylphenolethoxylate</t>
  </si>
  <si>
    <t>n-propyl p-hydroxybenzoate</t>
  </si>
  <si>
    <t>65148-83-6</t>
  </si>
  <si>
    <t>o,p'-DDA-glycinat = N-[(2-chlorophenyl)(4-chlorophenyl)acettyl]glycin</t>
  </si>
  <si>
    <t>53-19-0</t>
  </si>
  <si>
    <t>o,p'-DDD</t>
  </si>
  <si>
    <t>3424-82-6</t>
  </si>
  <si>
    <t>o,p'-DDE</t>
  </si>
  <si>
    <t>14835-94-0</t>
  </si>
  <si>
    <t>o,p'-DDMU</t>
  </si>
  <si>
    <t>789-02-6</t>
  </si>
  <si>
    <t>o,p'-DDT</t>
  </si>
  <si>
    <t>NoCAS 043</t>
  </si>
  <si>
    <t>Octabrominated diphenyl ether (octaBDE)</t>
  </si>
  <si>
    <t>29082-74-4</t>
  </si>
  <si>
    <t>Octachlorostyrene</t>
  </si>
  <si>
    <t>1113-02-6</t>
  </si>
  <si>
    <t>Omethoate</t>
  </si>
  <si>
    <t>o-phenylphenol</t>
  </si>
  <si>
    <t>19044-88-3</t>
  </si>
  <si>
    <t>Oryzalin</t>
  </si>
  <si>
    <t>27304-13-8</t>
  </si>
  <si>
    <t>Oxychlordane</t>
  </si>
  <si>
    <t>Oxydemeton-methyl</t>
  </si>
  <si>
    <t>83-05-6</t>
  </si>
  <si>
    <t>p,p'-DDA</t>
  </si>
  <si>
    <t>72-54-8</t>
  </si>
  <si>
    <t>p,p'-DDD</t>
  </si>
  <si>
    <t>72-55-9</t>
  </si>
  <si>
    <t>p,p'-DDE</t>
  </si>
  <si>
    <t>1022-22-6</t>
  </si>
  <si>
    <t>p,p'-DDMU</t>
  </si>
  <si>
    <t>p,p'-DDT = clofenotane</t>
  </si>
  <si>
    <t>p,p'-Methoxychlor</t>
  </si>
  <si>
    <t>4685-14-7</t>
  </si>
  <si>
    <t>Paraquat = 1,1'-dimethyl-4,4'-bipyridinium</t>
  </si>
  <si>
    <t>56-38-2</t>
  </si>
  <si>
    <t>Parathion = Parathion(-ethyl)</t>
  </si>
  <si>
    <t>NoCAS 004</t>
  </si>
  <si>
    <t>PBBs = Brominated Flame retardants = PBB (mixed group of 209 Congeners)</t>
  </si>
  <si>
    <t>PCB</t>
  </si>
  <si>
    <t>2051-60-7</t>
  </si>
  <si>
    <t>PCB 1 (2-Chlorobiphenyl)</t>
  </si>
  <si>
    <t>NoCAS 039</t>
  </si>
  <si>
    <t>PCB 104 (2,2',4,6,6'-Pentachlorobiphenyl)</t>
  </si>
  <si>
    <t>NoCAS 041</t>
  </si>
  <si>
    <t>PCB 105 (2,3,3',4,4' -Pentachlorobiphenyl)</t>
  </si>
  <si>
    <t>NoCAS 092</t>
  </si>
  <si>
    <t>PCB 114 (2,3,4,4',5-pentachlorobiphenyl)</t>
  </si>
  <si>
    <t>31508-00-6</t>
  </si>
  <si>
    <t>PCB 118 (2,3',4,4',5-pentachlorobiphenyl)</t>
  </si>
  <si>
    <t>NoCAS 042</t>
  </si>
  <si>
    <t>PCB 122 (2,3,3',4,5 -Pentachlorobiphenyl)</t>
  </si>
  <si>
    <t>NoCAS 037</t>
  </si>
  <si>
    <t>PCB 126 (3,3',4,4',5-Pentachlorobiphenyl)</t>
  </si>
  <si>
    <t>38380-07-3</t>
  </si>
  <si>
    <t>PCB 128 (2,2',3,3',4,4'-Hexachlorobiphenyl)</t>
  </si>
  <si>
    <t>38411-22-2</t>
  </si>
  <si>
    <t>PCB 136 (2,2',3,3',6,6'-Hexachlorobiphenyl)</t>
  </si>
  <si>
    <t>2050-68-2</t>
  </si>
  <si>
    <t>PCB 15 (4,4'-Dichlorobiphenyl)</t>
  </si>
  <si>
    <t>35065-27-1</t>
  </si>
  <si>
    <t>PCB 153 (2,2',4,4',5,5'-Hexachlorobiphenyl)</t>
  </si>
  <si>
    <t>38380-08-4</t>
  </si>
  <si>
    <t>PCB 156 (2,3,3',4,4',5-Hexachlorobiphenyl)</t>
  </si>
  <si>
    <t>32774-16-6</t>
  </si>
  <si>
    <t>PCB 169 (3,3',4,4',5,5'-Hexachlorobiphenyl)</t>
  </si>
  <si>
    <t>37680-65-2</t>
  </si>
  <si>
    <t>PCB 18 (2,2',5-Trichlorobiphenyl)</t>
  </si>
  <si>
    <t>2051-61-8</t>
  </si>
  <si>
    <t>PCB 2 (3-Chlorobiphenyl)</t>
  </si>
  <si>
    <t>55702-46-0</t>
  </si>
  <si>
    <t>PCB 21 (2,3,4-Trichlorobiphenyl)</t>
  </si>
  <si>
    <t>7012-37-5</t>
  </si>
  <si>
    <t>PCB 28 (2,4,4'-trichlorobiphenyl)</t>
  </si>
  <si>
    <t>2051-62-9</t>
  </si>
  <si>
    <t>PCB 3 (4-Chlorobiphenyl)</t>
  </si>
  <si>
    <t>2437-79-8</t>
  </si>
  <si>
    <t>PCB 47 (2,2',4,4'-Tetrachlorobiphenyl)</t>
  </si>
  <si>
    <t>70362-47-9</t>
  </si>
  <si>
    <t>PCB 48 (2,2',4,5-Tetrachlorobiphenyl)</t>
  </si>
  <si>
    <t>35693-99-3</t>
  </si>
  <si>
    <t>PCB 52 (2,2';5,5'-Tetrachlorobiphenyl)</t>
  </si>
  <si>
    <t>33284-53-6</t>
  </si>
  <si>
    <t>PCB 61 (2,3,4,5-Tetrachlorobiphenyl)</t>
  </si>
  <si>
    <t>32598-12-2</t>
  </si>
  <si>
    <t>PCB 75 (2,4,4',6-Tetrachlorobiphenyl)</t>
  </si>
  <si>
    <t>32598-13-3</t>
  </si>
  <si>
    <t>PCB 77 (3,3',4,4'-Tetrachlorobiphenyl)</t>
  </si>
  <si>
    <t>NoCAS 036</t>
  </si>
  <si>
    <t>PCB Aroclor 1016</t>
  </si>
  <si>
    <t>53469-21-9</t>
  </si>
  <si>
    <t>PCB Aroclor 1242</t>
  </si>
  <si>
    <t>12672-29-6</t>
  </si>
  <si>
    <t>PCB Aroclor 1248</t>
  </si>
  <si>
    <t>11097-69-1</t>
  </si>
  <si>
    <t>PCB Aroclor 1254</t>
  </si>
  <si>
    <t>11096-82-5</t>
  </si>
  <si>
    <t>PCB Aroclor 1260 (Clophen A60)</t>
  </si>
  <si>
    <t>NoCAS 087</t>
  </si>
  <si>
    <t>PCB138 2,2',3,4,4',5'-hexachlorobiphenyl</t>
  </si>
  <si>
    <t>NoCAS 088</t>
  </si>
  <si>
    <t>PCB180 2,2',3,4,4',5,5'-heptachlorobiphenyl</t>
  </si>
  <si>
    <t>7400-08-0</t>
  </si>
  <si>
    <t>p-Coumaric acid (PCA)</t>
  </si>
  <si>
    <t>12642-23-8</t>
  </si>
  <si>
    <t>PCT Aroclor 5442</t>
  </si>
  <si>
    <t>Penconazole</t>
  </si>
  <si>
    <t>Pendimethalin</t>
  </si>
  <si>
    <t>NoCAS 045</t>
  </si>
  <si>
    <t>Pentabrominated diphenyl ether (pentaBDE)</t>
  </si>
  <si>
    <t>Pentachlorobenzene</t>
  </si>
  <si>
    <t>82-68-8</t>
  </si>
  <si>
    <t>Pentachloronitrobenzene (PCNB)</t>
  </si>
  <si>
    <t>Pentachlorophenol (PCP)</t>
  </si>
  <si>
    <t>Perchloroethylene</t>
  </si>
  <si>
    <t>Permethrin</t>
  </si>
  <si>
    <t>Phenol, (1,1,3,3-tetramethylbutyl)- = Octylphenol</t>
  </si>
  <si>
    <t>27985-70-2</t>
  </si>
  <si>
    <t>Phenol, (1-methylheptyl)-</t>
  </si>
  <si>
    <t>17404-44-3</t>
  </si>
  <si>
    <t>Phenol, 2-(1-ethylhexyl)-</t>
  </si>
  <si>
    <t>18626-98-7</t>
  </si>
  <si>
    <t>Phenol, 2-(1-methylheptyl)-</t>
  </si>
  <si>
    <t>37631-10-0</t>
  </si>
  <si>
    <t>Phenol, 2-(1-propylpentyl)-</t>
  </si>
  <si>
    <t>4342-30-7</t>
  </si>
  <si>
    <t>Phenol, 2-[[(tributylstannyl)oxy]carbony</t>
  </si>
  <si>
    <t>949-13-3</t>
  </si>
  <si>
    <t>Phenol, 2-octyl-</t>
  </si>
  <si>
    <t>26401-75-2</t>
  </si>
  <si>
    <t>Phenol, 2-sec-octyl-</t>
  </si>
  <si>
    <t>3307-00-4</t>
  </si>
  <si>
    <t>Phenol, 4-(1-ethylhexyl)-</t>
  </si>
  <si>
    <t>1818-08-2</t>
  </si>
  <si>
    <t>Phenol, 4-(1-methylheptyl)-</t>
  </si>
  <si>
    <t>3307-01-5</t>
  </si>
  <si>
    <t>Phenol, 4-(1-propylpentyl)-</t>
  </si>
  <si>
    <t>27214-47-7</t>
  </si>
  <si>
    <t>Phenol, 4-sec-octyl-</t>
  </si>
  <si>
    <t>11081-15-5</t>
  </si>
  <si>
    <t>Phenol, isooctyl-</t>
  </si>
  <si>
    <t>28994-41-4</t>
  </si>
  <si>
    <t>Phenyl-2-hydroxyphenylmethane = 2-Benzylphenol = o-Benzylphenol</t>
  </si>
  <si>
    <t>101-53-1</t>
  </si>
  <si>
    <t>Phenyl-4-hydroxyphenylmethane = 4-Benzylphenol = p-Benzylphenol</t>
  </si>
  <si>
    <t>Phenylheptamethylcyclotetrasiloxane [(PhMeSiO)(Me2SiO)3]</t>
  </si>
  <si>
    <t>Phosophamidon</t>
  </si>
  <si>
    <t>39801-14-4</t>
  </si>
  <si>
    <t>Photomirex</t>
  </si>
  <si>
    <t>p-Hydroxybenzoic acid</t>
  </si>
  <si>
    <t>Picloram</t>
  </si>
  <si>
    <t>Piperonyl butoxide</t>
  </si>
  <si>
    <t>Poly(oxy-1,2-ethanediyl), alpha-sulfo-omega-nonylphenoxy</t>
  </si>
  <si>
    <t>Prochloraz</t>
  </si>
  <si>
    <t>32809-16-8</t>
  </si>
  <si>
    <t>Procymidon</t>
  </si>
  <si>
    <t>29091-21-2</t>
  </si>
  <si>
    <t>Prodiamine</t>
  </si>
  <si>
    <t>Prometryn</t>
  </si>
  <si>
    <t>Pronamide</t>
  </si>
  <si>
    <t>Propanil</t>
  </si>
  <si>
    <t>Propiconazole</t>
  </si>
  <si>
    <t>Pyrethrin</t>
  </si>
  <si>
    <t>13593-03-8</t>
  </si>
  <si>
    <t>Quinalphos = Chinalphos</t>
  </si>
  <si>
    <t>10453-86-8</t>
  </si>
  <si>
    <t>Resmethrin</t>
  </si>
  <si>
    <t>299-84-3</t>
  </si>
  <si>
    <t>Ronnel = fenchlorfos</t>
  </si>
  <si>
    <t>Short chain chlorinated paraffins</t>
  </si>
  <si>
    <t>Simazine</t>
  </si>
  <si>
    <t>Stannane, (benzoyloxy)tributyl-</t>
  </si>
  <si>
    <t>Stannane, [1,2-phenylenebis(carbonyloxy)</t>
  </si>
  <si>
    <t>36631-23-9</t>
  </si>
  <si>
    <t>Stannane, tributyl = Tributyltin naphtalate</t>
  </si>
  <si>
    <t>Stannane, tributyl-, mono(naphthenoyloxy</t>
  </si>
  <si>
    <t>24124-25-2</t>
  </si>
  <si>
    <t>Stannane, tributyl[(1-oxo-9,12-octadecad</t>
  </si>
  <si>
    <t>Stannane, tributyl[(1-oxo-9-octadecenyl)</t>
  </si>
  <si>
    <t>26239-64-5</t>
  </si>
  <si>
    <t>Stannane, tributyl[[[1,2,3,4,4a,4b,5,6,1</t>
  </si>
  <si>
    <t>1983-10-4</t>
  </si>
  <si>
    <t>Stannane, tributylfluoro-</t>
  </si>
  <si>
    <t>103456-39-9</t>
  </si>
  <si>
    <t>TeBDD</t>
  </si>
  <si>
    <t>Tebuconazole</t>
  </si>
  <si>
    <t>TEPA</t>
  </si>
  <si>
    <t>Terbutryn</t>
  </si>
  <si>
    <t>tert.-Butylhydroxyanisole (BHA)</t>
  </si>
  <si>
    <t>106340-44-7</t>
  </si>
  <si>
    <t>Tetrabromodibenzofuran (TeBDF)</t>
  </si>
  <si>
    <t>Tetrabutyltin (TTBT)</t>
  </si>
  <si>
    <t>22248-79-9</t>
  </si>
  <si>
    <t>Tetrachlorvinphos = Gardona</t>
  </si>
  <si>
    <t>530-91-6</t>
  </si>
  <si>
    <t>Tetrahydronaphthol-2</t>
  </si>
  <si>
    <t>117718-60-2</t>
  </si>
  <si>
    <t>Thiazopyr</t>
  </si>
  <si>
    <t>463-56-9</t>
  </si>
  <si>
    <t>Thiocyanate</t>
  </si>
  <si>
    <t>8001-35-2</t>
  </si>
  <si>
    <t>Toxaphene = Camphechlor</t>
  </si>
  <si>
    <t>39765-80-5</t>
  </si>
  <si>
    <t>Trans-Nonachlor</t>
  </si>
  <si>
    <t>Triadimefon</t>
  </si>
  <si>
    <t>123-88-6</t>
  </si>
  <si>
    <t>Triadimenol</t>
  </si>
  <si>
    <t>2155-70-6</t>
  </si>
  <si>
    <t>Tributyl[(2-methyl-1-oxo-2-propenyl)oxy]stannane</t>
  </si>
  <si>
    <t>Trichlorfon = Dipterex</t>
  </si>
  <si>
    <t>1582-09-8</t>
  </si>
  <si>
    <t>Trifluralin</t>
  </si>
  <si>
    <t>2279-76-7</t>
  </si>
  <si>
    <t>Tri-n-propyltin (TPrT)</t>
  </si>
  <si>
    <t>NoCAS 051</t>
  </si>
  <si>
    <t>Triphenyltin</t>
  </si>
  <si>
    <t>Vinclozolin</t>
  </si>
  <si>
    <t>Bestraffning</t>
  </si>
  <si>
    <t xml:space="preserve">100 - 1000 </t>
  </si>
  <si>
    <t xml:space="preserve">0 - 10 ; 1000000 - 10000000 </t>
  </si>
  <si>
    <t xml:space="preserve">100000 - 1000000 </t>
  </si>
  <si>
    <t xml:space="preserve">10 - 100 </t>
  </si>
  <si>
    <t xml:space="preserve">1000 - 10000 </t>
  </si>
  <si>
    <t xml:space="preserve">0 - 10 </t>
  </si>
  <si>
    <t xml:space="preserve">10000 - 100000 </t>
  </si>
  <si>
    <t xml:space="preserve">10000 - 100000 ; 0 - 10 </t>
  </si>
  <si>
    <t xml:space="preserve">1000000 - 10000000 </t>
  </si>
  <si>
    <t xml:space="preserve">100000 - 1000000 ; 10 - 100 </t>
  </si>
  <si>
    <t xml:space="preserve">100 - 1000 ; 1000 - 10000 </t>
  </si>
  <si>
    <t xml:space="preserve">0 - 10 ; 100+ </t>
  </si>
  <si>
    <t xml:space="preserve">10000+ </t>
  </si>
  <si>
    <t xml:space="preserve">1+ </t>
  </si>
  <si>
    <t xml:space="preserve">1000000+ </t>
  </si>
  <si>
    <t xml:space="preserve">10000000 - 100000000 </t>
  </si>
  <si>
    <t xml:space="preserve">100000 - 1000000 ; 0 - 10 </t>
  </si>
  <si>
    <t xml:space="preserve">10000000+ </t>
  </si>
  <si>
    <t xml:space="preserve">0 - 10 ; 100000 - 1000000 </t>
  </si>
  <si>
    <t xml:space="preserve">100000 - 1000000 ; 1000000 - 10000000 </t>
  </si>
  <si>
    <t xml:space="preserve">1000 - 10000 ; 10000 - 100000 ; 1000000 - 10000000 </t>
  </si>
  <si>
    <t xml:space="preserve">100 - 1000 ; 0 - 10 </t>
  </si>
  <si>
    <t xml:space="preserve">100000000 - 1000000000 </t>
  </si>
  <si>
    <t xml:space="preserve">1000 - 10000 ; 100000 - 1000000 </t>
  </si>
  <si>
    <t xml:space="preserve">0 - 10 ; 1000 - 10000 </t>
  </si>
  <si>
    <t xml:space="preserve">10000 - 100000 ; 1000000 - 10000000 </t>
  </si>
  <si>
    <t xml:space="preserve">10000 - 100000 ; 100000 - 1000000 </t>
  </si>
  <si>
    <t xml:space="preserve">1000000 - 10000000 ; 0 - 10 </t>
  </si>
  <si>
    <t xml:space="preserve">0 - 10 ; 10000 - 100000 </t>
  </si>
  <si>
    <t xml:space="preserve">1000 - 10000 ; 0 - 10 </t>
  </si>
  <si>
    <t xml:space="preserve">0 - 10 ; 100 - 1000 </t>
  </si>
  <si>
    <t>Beräknad volym för Sverige (2%)</t>
  </si>
  <si>
    <t>&gt;20000</t>
  </si>
  <si>
    <t>Jämföresvärden</t>
  </si>
  <si>
    <t>100532-36-3</t>
  </si>
  <si>
    <t>100-63-0</t>
  </si>
  <si>
    <t>101316-59-0</t>
  </si>
  <si>
    <t>101316-62-5</t>
  </si>
  <si>
    <t>101316-66-9</t>
  </si>
  <si>
    <t>101316-67-0</t>
  </si>
  <si>
    <t>101316-76-1</t>
  </si>
  <si>
    <t>101316-84-1</t>
  </si>
  <si>
    <t>101631-14-5</t>
  </si>
  <si>
    <t>101795-01-1</t>
  </si>
  <si>
    <t>102110-14-5</t>
  </si>
  <si>
    <t>102110-15-6</t>
  </si>
  <si>
    <t>102110-55-4</t>
  </si>
  <si>
    <t>102570-52-5</t>
  </si>
  <si>
    <t>103112-35-2</t>
  </si>
  <si>
    <t>103122-66-3</t>
  </si>
  <si>
    <t>104-35-8</t>
  </si>
  <si>
    <t>105024-66-6</t>
  </si>
  <si>
    <t>107-30-2</t>
  </si>
  <si>
    <t>108225-03-2</t>
  </si>
  <si>
    <t>1139800-98-8</t>
  </si>
  <si>
    <t>119738-06-6</t>
  </si>
  <si>
    <t>119-90-4</t>
  </si>
  <si>
    <t>119-93-7</t>
  </si>
  <si>
    <t>12008-41-2/12280-03-4</t>
  </si>
  <si>
    <t>12040-72-1</t>
  </si>
  <si>
    <t>122-66-7</t>
  </si>
  <si>
    <t>12280-03-4/12008-41-2</t>
  </si>
  <si>
    <t>123-39-7</t>
  </si>
  <si>
    <t>12510-42-8</t>
  </si>
  <si>
    <t>132-32-1</t>
  </si>
  <si>
    <t>13360-57-1</t>
  </si>
  <si>
    <t>13464-97-6</t>
  </si>
  <si>
    <t>13560-89-9/135821-74-8;135821-03-3</t>
  </si>
  <si>
    <t>137-17-7</t>
  </si>
  <si>
    <t>139-65-1</t>
  </si>
  <si>
    <t>142731-63-3</t>
  </si>
  <si>
    <t>142844-00-6_2</t>
  </si>
  <si>
    <t>1464-53-5</t>
  </si>
  <si>
    <t>156609-10-8</t>
  </si>
  <si>
    <t>16071-86-6</t>
  </si>
  <si>
    <t>164058-22-4</t>
  </si>
  <si>
    <t>17404-66-9</t>
  </si>
  <si>
    <t>1824346-00-0</t>
  </si>
  <si>
    <t>183196-57-8</t>
  </si>
  <si>
    <t>186825-36-5</t>
  </si>
  <si>
    <t>199327-61-2</t>
  </si>
  <si>
    <t>2040-90-6</t>
  </si>
  <si>
    <t>20543-06-0</t>
  </si>
  <si>
    <t>21049-39-8</t>
  </si>
  <si>
    <t>21136-70-9</t>
  </si>
  <si>
    <t>214353-17-0</t>
  </si>
  <si>
    <t>21436-97-5</t>
  </si>
  <si>
    <t>22398-80-7</t>
  </si>
  <si>
    <t>2315-61-9</t>
  </si>
  <si>
    <t>2315-67-5</t>
  </si>
  <si>
    <t>2475-45-8</t>
  </si>
  <si>
    <t>2497-59-8</t>
  </si>
  <si>
    <t>2602-46-2</t>
  </si>
  <si>
    <t>26543-97-5</t>
  </si>
  <si>
    <t>27140-08-5</t>
  </si>
  <si>
    <t>27366-72-9</t>
  </si>
  <si>
    <t>27942-27-4</t>
  </si>
  <si>
    <t>288864-02-8</t>
  </si>
  <si>
    <t>29081-56-9</t>
  </si>
  <si>
    <t>294-62-2</t>
  </si>
  <si>
    <t>2965-52-8</t>
  </si>
  <si>
    <t>302-97-6</t>
  </si>
  <si>
    <t>30784-27-1</t>
  </si>
  <si>
    <t>30784-30-6</t>
  </si>
  <si>
    <t>30784-31-7</t>
  </si>
  <si>
    <t>30784-32-8</t>
  </si>
  <si>
    <t>3165-93-3</t>
  </si>
  <si>
    <t>33104-11-9</t>
  </si>
  <si>
    <t>334-88-3</t>
  </si>
  <si>
    <t>335-77-3/67906-42-7</t>
  </si>
  <si>
    <t>34166-38-6</t>
  </si>
  <si>
    <t>355-46-4</t>
  </si>
  <si>
    <t>36341-27-2</t>
  </si>
  <si>
    <t>3724-43-4</t>
  </si>
  <si>
    <t>37244-98-7</t>
  </si>
  <si>
    <t>37872-24-5</t>
  </si>
  <si>
    <t>37894-46-5</t>
  </si>
  <si>
    <t>39156-41-7</t>
  </si>
  <si>
    <t>399-95-1</t>
  </si>
  <si>
    <t>40722-80-3</t>
  </si>
  <si>
    <t>4149-60-4</t>
  </si>
  <si>
    <t>51594-55-9</t>
  </si>
  <si>
    <t>52033-74-6</t>
  </si>
  <si>
    <t>5216-25-1</t>
  </si>
  <si>
    <t>52427-13-1</t>
  </si>
  <si>
    <t>531-85-1</t>
  </si>
  <si>
    <t>531-86-2</t>
  </si>
  <si>
    <t>540-73-8</t>
  </si>
  <si>
    <t>542-56-3</t>
  </si>
  <si>
    <t>542-88-1</t>
  </si>
  <si>
    <t>5466-77-3/83834-59-7</t>
  </si>
  <si>
    <t>5543-57-7</t>
  </si>
  <si>
    <t>5543-58-8</t>
  </si>
  <si>
    <t>5571-36-8</t>
  </si>
  <si>
    <t>57044-25-4</t>
  </si>
  <si>
    <t>57-14-7</t>
  </si>
  <si>
    <t>57-57-8</t>
  </si>
  <si>
    <t>581-89-5</t>
  </si>
  <si>
    <t>592-62-1</t>
  </si>
  <si>
    <t>593-60-2</t>
  </si>
  <si>
    <t>59-88-1</t>
  </si>
  <si>
    <t>602-87-9</t>
  </si>
  <si>
    <t>60-34-4</t>
  </si>
  <si>
    <t>612-82-8</t>
  </si>
  <si>
    <t>612-83-9</t>
  </si>
  <si>
    <t>613-35-4</t>
  </si>
  <si>
    <t>615-05-4</t>
  </si>
  <si>
    <t>61571-06-0</t>
  </si>
  <si>
    <t>618-85-9</t>
  </si>
  <si>
    <t>621-64-7</t>
  </si>
  <si>
    <t>62-55-5</t>
  </si>
  <si>
    <t>62-75-9</t>
  </si>
  <si>
    <t>6465-71-0</t>
  </si>
  <si>
    <t>6465-74-3</t>
  </si>
  <si>
    <t>64741-46-4</t>
  </si>
  <si>
    <t>64741-47-5</t>
  </si>
  <si>
    <t>64741-48-6</t>
  </si>
  <si>
    <t>64741-55-5</t>
  </si>
  <si>
    <t>64741-57-7</t>
  </si>
  <si>
    <t>64741-60-2</t>
  </si>
  <si>
    <t>64741-62-4</t>
  </si>
  <si>
    <t>64741-81-7</t>
  </si>
  <si>
    <t>64741-83-9</t>
  </si>
  <si>
    <t>64741-87-3</t>
  </si>
  <si>
    <t>64742-59-2</t>
  </si>
  <si>
    <t>64742-78-5</t>
  </si>
  <si>
    <t>64742-82-1/8052-41-3</t>
  </si>
  <si>
    <t>64-86-8</t>
  </si>
  <si>
    <t>64969-34-2</t>
  </si>
  <si>
    <t>64969-36-4</t>
  </si>
  <si>
    <t>65321-67-7</t>
  </si>
  <si>
    <t>66-81-9</t>
  </si>
  <si>
    <t>678-41-1</t>
  </si>
  <si>
    <t>680-31-9</t>
  </si>
  <si>
    <t>68049-83-2</t>
  </si>
  <si>
    <t>68131-75-9</t>
  </si>
  <si>
    <t>68333-22-2</t>
  </si>
  <si>
    <t>68410-05-9</t>
  </si>
  <si>
    <t>68410-71-9</t>
  </si>
  <si>
    <t>68410-96-8</t>
  </si>
  <si>
    <t>68475-60-5</t>
  </si>
  <si>
    <t>68475-79-6</t>
  </si>
  <si>
    <t>68475-80-9</t>
  </si>
  <si>
    <t>68476-29-9</t>
  </si>
  <si>
    <t>68476-46-0</t>
  </si>
  <si>
    <t>68476-55-1</t>
  </si>
  <si>
    <t>68477-38-3</t>
  </si>
  <si>
    <t>68477-69-0</t>
  </si>
  <si>
    <t>68477-71-4</t>
  </si>
  <si>
    <t>68477-77-0</t>
  </si>
  <si>
    <t>68477-83-8</t>
  </si>
  <si>
    <t>68477-87-2</t>
  </si>
  <si>
    <t>68477-90-7</t>
  </si>
  <si>
    <t>68478-17-1</t>
  </si>
  <si>
    <t>68512-62-9</t>
  </si>
  <si>
    <t>68513-02-0</t>
  </si>
  <si>
    <t>68513-66-6</t>
  </si>
  <si>
    <t>68514-79-4</t>
  </si>
  <si>
    <t>68515-51-5/68648-93-1</t>
  </si>
  <si>
    <t>68527-23-1</t>
  </si>
  <si>
    <t>68527-26-4</t>
  </si>
  <si>
    <t>68602-83-5</t>
  </si>
  <si>
    <t>68606-10-0</t>
  </si>
  <si>
    <t>68607-30-7</t>
  </si>
  <si>
    <t>6863-24-7</t>
  </si>
  <si>
    <t>68783-07-3</t>
  </si>
  <si>
    <t>68783-08-4</t>
  </si>
  <si>
    <t>68783-12-0</t>
  </si>
  <si>
    <t>68783-65-3</t>
  </si>
  <si>
    <t>68814-67-5</t>
  </si>
  <si>
    <t>68814-89-1</t>
  </si>
  <si>
    <t>68919-10-8</t>
  </si>
  <si>
    <t>68921-08-4</t>
  </si>
  <si>
    <t>68955-27-1</t>
  </si>
  <si>
    <t>68955-29-3</t>
  </si>
  <si>
    <t>68989-88-8</t>
  </si>
  <si>
    <t>70-25-7</t>
  </si>
  <si>
    <t>70987-78-9</t>
  </si>
  <si>
    <t>71945-81-8</t>
  </si>
  <si>
    <t>72861-06-4</t>
  </si>
  <si>
    <t>74332-73-3</t>
  </si>
  <si>
    <t>74753-18-7</t>
  </si>
  <si>
    <t>764-41-0</t>
  </si>
  <si>
    <t>82413-20-5</t>
  </si>
  <si>
    <t>84245-12-5</t>
  </si>
  <si>
    <t>84989-04-8</t>
  </si>
  <si>
    <t>84989-06-0</t>
  </si>
  <si>
    <t>84989-07-1</t>
  </si>
  <si>
    <t>85116-53-6</t>
  </si>
  <si>
    <t>85116-58-1</t>
  </si>
  <si>
    <t>85116-59-2</t>
  </si>
  <si>
    <t>85136-74-9</t>
  </si>
  <si>
    <t>854904-92-0</t>
  </si>
  <si>
    <t>854904-93-1</t>
  </si>
  <si>
    <t>85509-19-9</t>
  </si>
  <si>
    <t>85536-20-5</t>
  </si>
  <si>
    <t>857629-71-1</t>
  </si>
  <si>
    <t>861010-65-3</t>
  </si>
  <si>
    <t>861011-60-1</t>
  </si>
  <si>
    <t>90035-08-8</t>
  </si>
  <si>
    <t>90669-74-2</t>
  </si>
  <si>
    <t>90669-76-4</t>
  </si>
  <si>
    <t>911370-98-4</t>
  </si>
  <si>
    <t>911371-06-7</t>
  </si>
  <si>
    <t>911371-07-8</t>
  </si>
  <si>
    <t>91-23-6</t>
  </si>
  <si>
    <t>91770-57-9</t>
  </si>
  <si>
    <t>91-95-2</t>
  </si>
  <si>
    <t>91995-18-5</t>
  </si>
  <si>
    <t>91995-40-3</t>
  </si>
  <si>
    <t>91995-41-4</t>
  </si>
  <si>
    <t>91995-50-5</t>
  </si>
  <si>
    <t>91995-68-5</t>
  </si>
  <si>
    <t>92045-14-2</t>
  </si>
  <si>
    <t>92045-29-9</t>
  </si>
  <si>
    <t>92045-52-8</t>
  </si>
  <si>
    <t>92045-57-3</t>
  </si>
  <si>
    <t>92045-58-4</t>
  </si>
  <si>
    <t>92045-60-8</t>
  </si>
  <si>
    <t>92045-63-1</t>
  </si>
  <si>
    <t>92045-64-2</t>
  </si>
  <si>
    <t>92045-80-2</t>
  </si>
  <si>
    <t>92129-57-2</t>
  </si>
  <si>
    <t>93165-19-6</t>
  </si>
  <si>
    <t>93571-75-6</t>
  </si>
  <si>
    <t>93572-36-2</t>
  </si>
  <si>
    <t>93821-66-0</t>
  </si>
  <si>
    <t>93924-32-4</t>
  </si>
  <si>
    <t>93924-33-5</t>
  </si>
  <si>
    <t>93983-68-7</t>
  </si>
  <si>
    <t>94114-03-1</t>
  </si>
  <si>
    <t>94551-87-8</t>
  </si>
  <si>
    <t>94723-86-1</t>
  </si>
  <si>
    <t>95-69-2</t>
  </si>
  <si>
    <t>96-13-9</t>
  </si>
  <si>
    <t>97862-82-3</t>
  </si>
  <si>
    <t>98219-47-7</t>
  </si>
  <si>
    <t>EC-401-500-5</t>
  </si>
  <si>
    <t>EC-402-660-9</t>
  </si>
  <si>
    <t>EC-405-030-1</t>
  </si>
  <si>
    <t>EC-412-790-8</t>
  </si>
  <si>
    <t>EC-414-850-9</t>
  </si>
  <si>
    <t>EC-420-580-2</t>
  </si>
  <si>
    <t>EC-421-550-1</t>
  </si>
  <si>
    <t>EC-427-050-1</t>
  </si>
  <si>
    <t>EC-432-750-3</t>
  </si>
  <si>
    <t>EC-435-960-3</t>
  </si>
  <si>
    <t>EC-700-660-6</t>
  </si>
  <si>
    <t>EC-700-720-1</t>
  </si>
  <si>
    <t>EC-700-725-9</t>
  </si>
  <si>
    <t>NoCas1</t>
  </si>
  <si>
    <t>NoCas2</t>
  </si>
  <si>
    <t>NoCas3</t>
  </si>
  <si>
    <t>Various1</t>
  </si>
  <si>
    <t>Various2</t>
  </si>
  <si>
    <t>CASNumber</t>
  </si>
  <si>
    <t>Ämne finns i Sinlist</t>
  </si>
  <si>
    <t>Ämne finns i REACH Bilaga XVII</t>
  </si>
  <si>
    <t>Ämne finns i REACH Artikel 59</t>
  </si>
  <si>
    <t>Ämne finns i REACH Bilaga XIV</t>
  </si>
  <si>
    <t>Ämne finns i CoRAP</t>
  </si>
  <si>
    <t>ACNE</t>
  </si>
  <si>
    <t>L-CYHALO</t>
  </si>
  <si>
    <t>ALPRAZOL</t>
  </si>
  <si>
    <t>28981-97-7</t>
  </si>
  <si>
    <t>NA</t>
  </si>
  <si>
    <t>PFDA</t>
  </si>
  <si>
    <t>DDAC-C1618</t>
  </si>
  <si>
    <t>ORPHENAD</t>
  </si>
  <si>
    <t>83-98-7</t>
  </si>
  <si>
    <t>DCP34</t>
  </si>
  <si>
    <t>95-77-2</t>
  </si>
  <si>
    <t>OCS</t>
  </si>
  <si>
    <t>TRCP6</t>
  </si>
  <si>
    <t>933-75-5</t>
  </si>
  <si>
    <t>ALDCAS</t>
  </si>
  <si>
    <t>1646-88-4</t>
  </si>
  <si>
    <t>QUIZALP</t>
  </si>
  <si>
    <t>94051-08-8</t>
  </si>
  <si>
    <t>HCHD</t>
  </si>
  <si>
    <t>PR53:1</t>
  </si>
  <si>
    <t>DCP25</t>
  </si>
  <si>
    <t>583-78-8</t>
  </si>
  <si>
    <t>ALLTH</t>
  </si>
  <si>
    <t>OXACILLI</t>
  </si>
  <si>
    <t>66-79-5</t>
  </si>
  <si>
    <t>CIPROF</t>
  </si>
  <si>
    <t>BENAHME</t>
  </si>
  <si>
    <t>1421-49-4</t>
  </si>
  <si>
    <t>4TBT</t>
  </si>
  <si>
    <t>FLUROXI</t>
  </si>
  <si>
    <t>154486-27-8</t>
  </si>
  <si>
    <t>NBYTAC</t>
  </si>
  <si>
    <t>DIOA</t>
  </si>
  <si>
    <t>OCN-75</t>
  </si>
  <si>
    <t>2234-13-1</t>
  </si>
  <si>
    <t>COUFOS</t>
  </si>
  <si>
    <t>56-72-4</t>
  </si>
  <si>
    <t>HCE</t>
  </si>
  <si>
    <t>SIMZ</t>
  </si>
  <si>
    <t>MINP</t>
  </si>
  <si>
    <t>BRFRM</t>
  </si>
  <si>
    <t>BAP3OH</t>
  </si>
  <si>
    <t>13345-21-6</t>
  </si>
  <si>
    <t>THBENDAZ</t>
  </si>
  <si>
    <t>TRICHLOF</t>
  </si>
  <si>
    <t>AZACZ</t>
  </si>
  <si>
    <t>60207-31-0</t>
  </si>
  <si>
    <t>FUBERIDAZO</t>
  </si>
  <si>
    <t>PIRIMFME</t>
  </si>
  <si>
    <t>29232-93-7</t>
  </si>
  <si>
    <t>PFHA</t>
  </si>
  <si>
    <t>DAS2</t>
  </si>
  <si>
    <t>4MP</t>
  </si>
  <si>
    <t>SPINOSD</t>
  </si>
  <si>
    <t>MTBE</t>
  </si>
  <si>
    <t>TRIADIM</t>
  </si>
  <si>
    <t>HPCDBT</t>
  </si>
  <si>
    <t>134734-82-0</t>
  </si>
  <si>
    <t>DEHZ</t>
  </si>
  <si>
    <t>CHLBM</t>
  </si>
  <si>
    <t>13360-45-7</t>
  </si>
  <si>
    <t>CYPCONZO</t>
  </si>
  <si>
    <t>MK</t>
  </si>
  <si>
    <t>ICDP</t>
  </si>
  <si>
    <t>TOCP</t>
  </si>
  <si>
    <t>CDFX1</t>
  </si>
  <si>
    <t>70648-26-9</t>
  </si>
  <si>
    <t>HBB</t>
  </si>
  <si>
    <t>87-82-1</t>
  </si>
  <si>
    <t>DBEEA</t>
  </si>
  <si>
    <t>DIFENCOZ</t>
  </si>
  <si>
    <t>CLOF</t>
  </si>
  <si>
    <t>882-09-7</t>
  </si>
  <si>
    <t>ETHPROF</t>
  </si>
  <si>
    <t>13194-48-4</t>
  </si>
  <si>
    <t>ESFENVALER</t>
  </si>
  <si>
    <t>VAMIDOT</t>
  </si>
  <si>
    <t>2275-23-2</t>
  </si>
  <si>
    <t>HXCN-67</t>
  </si>
  <si>
    <t>103426-97-7</t>
  </si>
  <si>
    <t>WHO-TEQ</t>
  </si>
  <si>
    <t>CB28+31</t>
  </si>
  <si>
    <t>FORMAL</t>
  </si>
  <si>
    <t>1-NITROPY</t>
  </si>
  <si>
    <t>5522-43-0</t>
  </si>
  <si>
    <t>TRIFLUSM</t>
  </si>
  <si>
    <t>MORANTEL</t>
  </si>
  <si>
    <t>20574-50-9</t>
  </si>
  <si>
    <t>EOCL</t>
  </si>
  <si>
    <t>THMETXAM</t>
  </si>
  <si>
    <t>153719-23-4</t>
  </si>
  <si>
    <t>CHDZON</t>
  </si>
  <si>
    <t>TCDDEA</t>
  </si>
  <si>
    <t>PYR</t>
  </si>
  <si>
    <t>FURMECY</t>
  </si>
  <si>
    <t>CR6+</t>
  </si>
  <si>
    <t>TRCDBT</t>
  </si>
  <si>
    <t>IBUPRCOOH</t>
  </si>
  <si>
    <t>BEMOTRIZ</t>
  </si>
  <si>
    <t>187393-00-6</t>
  </si>
  <si>
    <t>PROGES</t>
  </si>
  <si>
    <t>BAA</t>
  </si>
  <si>
    <t>AZADIRA</t>
  </si>
  <si>
    <t>MX</t>
  </si>
  <si>
    <t>ERYTHROM</t>
  </si>
  <si>
    <t>114-07-8</t>
  </si>
  <si>
    <t>SCCP</t>
  </si>
  <si>
    <t>CFTRAZET</t>
  </si>
  <si>
    <t>2-H9FLU</t>
  </si>
  <si>
    <t>6949-73-1</t>
  </si>
  <si>
    <t>PCLANL</t>
  </si>
  <si>
    <t>ANT</t>
  </si>
  <si>
    <t>BEHTBP</t>
  </si>
  <si>
    <t>DESLORAT</t>
  </si>
  <si>
    <t>100643-71-8</t>
  </si>
  <si>
    <t>ETHFENC</t>
  </si>
  <si>
    <t>29973-13-5</t>
  </si>
  <si>
    <t>GLUTAR</t>
  </si>
  <si>
    <t>IDFTRQL</t>
  </si>
  <si>
    <t>PYRIDAB</t>
  </si>
  <si>
    <t>96489-71-3</t>
  </si>
  <si>
    <t>IDFTRQU</t>
  </si>
  <si>
    <t>FLUNITRA</t>
  </si>
  <si>
    <t>1622-62-4</t>
  </si>
  <si>
    <t>TAUFLUV</t>
  </si>
  <si>
    <t>METOC</t>
  </si>
  <si>
    <t>PROSULF</t>
  </si>
  <si>
    <t>94125-34-5</t>
  </si>
  <si>
    <t>TB4HA</t>
  </si>
  <si>
    <t>DHI</t>
  </si>
  <si>
    <t>17092-92-1</t>
  </si>
  <si>
    <t>IMC</t>
  </si>
  <si>
    <t>CB170</t>
  </si>
  <si>
    <t>35065-30-6</t>
  </si>
  <si>
    <t>CB118</t>
  </si>
  <si>
    <t>ARIHC10-16</t>
  </si>
  <si>
    <t>DMDTP</t>
  </si>
  <si>
    <t>756-80-9</t>
  </si>
  <si>
    <t>4NPEO2</t>
  </si>
  <si>
    <t>DIFLUFENIK</t>
  </si>
  <si>
    <t>ARIHC8-10</t>
  </si>
  <si>
    <t>MEHHP</t>
  </si>
  <si>
    <t>PENCYCUR</t>
  </si>
  <si>
    <t>PROKLORAZ</t>
  </si>
  <si>
    <t>T2CEP</t>
  </si>
  <si>
    <t>TCDF1278</t>
  </si>
  <si>
    <t>DCM</t>
  </si>
  <si>
    <t>CDF9P-ES</t>
  </si>
  <si>
    <t>HEXYZON</t>
  </si>
  <si>
    <t>PFBA</t>
  </si>
  <si>
    <t>MESOTRI</t>
  </si>
  <si>
    <t>DCP23</t>
  </si>
  <si>
    <t>576-24-9</t>
  </si>
  <si>
    <t>INDAN</t>
  </si>
  <si>
    <t>496-11-7</t>
  </si>
  <si>
    <t>TECDBT</t>
  </si>
  <si>
    <t>134705-57-0</t>
  </si>
  <si>
    <t>SULFAMON</t>
  </si>
  <si>
    <t>1220-83-3</t>
  </si>
  <si>
    <t>T-I-BP</t>
  </si>
  <si>
    <t>BFLB</t>
  </si>
  <si>
    <t>243-17-4</t>
  </si>
  <si>
    <t>CYHEXOL</t>
  </si>
  <si>
    <t>822-67-3</t>
  </si>
  <si>
    <t>HEPC</t>
  </si>
  <si>
    <t>PY1</t>
  </si>
  <si>
    <t>NAPROX</t>
  </si>
  <si>
    <t>PYRIFEN</t>
  </si>
  <si>
    <t>88283-41-4</t>
  </si>
  <si>
    <t>HCEPT</t>
  </si>
  <si>
    <t>28044-83-9</t>
  </si>
  <si>
    <t>UVP</t>
  </si>
  <si>
    <t>HHCB</t>
  </si>
  <si>
    <t>HXBDD7</t>
  </si>
  <si>
    <t>110999-46-7</t>
  </si>
  <si>
    <t>DCB1314</t>
  </si>
  <si>
    <t>FENPROPAT</t>
  </si>
  <si>
    <t>39515-41-8</t>
  </si>
  <si>
    <t>PCC32</t>
  </si>
  <si>
    <t>51775-36-1</t>
  </si>
  <si>
    <t>IRGAN1076</t>
  </si>
  <si>
    <t>EOBR</t>
  </si>
  <si>
    <t>TRCP5</t>
  </si>
  <si>
    <t>933-78-8</t>
  </si>
  <si>
    <t>PIRIMDES</t>
  </si>
  <si>
    <t>30614-22-3</t>
  </si>
  <si>
    <t>ISTRADIP</t>
  </si>
  <si>
    <t>75695-93-1</t>
  </si>
  <si>
    <t>FULVESTR</t>
  </si>
  <si>
    <t>129453-61-8</t>
  </si>
  <si>
    <t>CB74</t>
  </si>
  <si>
    <t>32690-93-0</t>
  </si>
  <si>
    <t>ADA</t>
  </si>
  <si>
    <t>DAS1</t>
  </si>
  <si>
    <t>DBNPA</t>
  </si>
  <si>
    <t>FINASTER</t>
  </si>
  <si>
    <t>98319-26-7</t>
  </si>
  <si>
    <t>DMP24</t>
  </si>
  <si>
    <t>METCONAZ</t>
  </si>
  <si>
    <t>125116-23-6</t>
  </si>
  <si>
    <t>UV234</t>
  </si>
  <si>
    <t>SULFAKLOZ</t>
  </si>
  <si>
    <t>102-65-8</t>
  </si>
  <si>
    <t>PYRAZOF</t>
  </si>
  <si>
    <t>13457-18-6</t>
  </si>
  <si>
    <t>PYRETRI</t>
  </si>
  <si>
    <t>FENOXYC</t>
  </si>
  <si>
    <t>CHLORPRX</t>
  </si>
  <si>
    <t>113-59-7</t>
  </si>
  <si>
    <t>NORFENTA</t>
  </si>
  <si>
    <t>1609-66-1</t>
  </si>
  <si>
    <t>ITEQ</t>
  </si>
  <si>
    <t>ATII</t>
  </si>
  <si>
    <t>OBDD</t>
  </si>
  <si>
    <t>OBDF</t>
  </si>
  <si>
    <t>EHS</t>
  </si>
  <si>
    <t>OCDBT</t>
  </si>
  <si>
    <t>ESTRONE</t>
  </si>
  <si>
    <t>53-16-7</t>
  </si>
  <si>
    <t>AZM</t>
  </si>
  <si>
    <t>VENLAFAX</t>
  </si>
  <si>
    <t>93413-69-5</t>
  </si>
  <si>
    <t>VINKLOZOLI</t>
  </si>
  <si>
    <t>4-NP</t>
  </si>
  <si>
    <t>4-NIF</t>
  </si>
  <si>
    <t>C10LAS</t>
  </si>
  <si>
    <t>DICLOXCIL</t>
  </si>
  <si>
    <t>3116-76-5</t>
  </si>
  <si>
    <t>CB153+168</t>
  </si>
  <si>
    <t>PA</t>
  </si>
  <si>
    <t>PYRIPROX</t>
  </si>
  <si>
    <t>95737-68-1</t>
  </si>
  <si>
    <t>LEVOMEPR</t>
  </si>
  <si>
    <t>60-99-1</t>
  </si>
  <si>
    <t>DEHP</t>
  </si>
  <si>
    <t>34DMP</t>
  </si>
  <si>
    <t>DETP</t>
  </si>
  <si>
    <t>5871-17-0</t>
  </si>
  <si>
    <t>PCC50</t>
  </si>
  <si>
    <t>66860-80-8</t>
  </si>
  <si>
    <t>MAL</t>
  </si>
  <si>
    <t>CDDO</t>
  </si>
  <si>
    <t>3268-87-9</t>
  </si>
  <si>
    <t>DICYCLOV</t>
  </si>
  <si>
    <t>77-19-0</t>
  </si>
  <si>
    <t>PATM</t>
  </si>
  <si>
    <t>DDTPP</t>
  </si>
  <si>
    <t>TELMISAR</t>
  </si>
  <si>
    <t>144701-48-4</t>
  </si>
  <si>
    <t>OXAMYL</t>
  </si>
  <si>
    <t>23135-22-0</t>
  </si>
  <si>
    <t>CB110</t>
  </si>
  <si>
    <t>38380-03-9</t>
  </si>
  <si>
    <t>PEHA</t>
  </si>
  <si>
    <t>L79P</t>
  </si>
  <si>
    <t>BDE28</t>
  </si>
  <si>
    <t>41318-75-6</t>
  </si>
  <si>
    <t>GR-PFOS</t>
  </si>
  <si>
    <t>CDFP2</t>
  </si>
  <si>
    <t>DBAHA</t>
  </si>
  <si>
    <t>KRESMET</t>
  </si>
  <si>
    <t>DEA2OH</t>
  </si>
  <si>
    <t>DCP24</t>
  </si>
  <si>
    <t>T2BEP</t>
  </si>
  <si>
    <t>SULFAMOX</t>
  </si>
  <si>
    <t>729-99-7</t>
  </si>
  <si>
    <t>DEMT</t>
  </si>
  <si>
    <t>8065-48-3</t>
  </si>
  <si>
    <t>CRE</t>
  </si>
  <si>
    <t>4-MBC</t>
  </si>
  <si>
    <t>DCHA</t>
  </si>
  <si>
    <t>1,3DINIPYR</t>
  </si>
  <si>
    <t>75321-20-9</t>
  </si>
  <si>
    <t>HEPTANE</t>
  </si>
  <si>
    <t>2-M910ATHQ</t>
  </si>
  <si>
    <t>84-54-8</t>
  </si>
  <si>
    <t>DIKOFOL</t>
  </si>
  <si>
    <t>TBP</t>
  </si>
  <si>
    <t>PROPARAB</t>
  </si>
  <si>
    <t>DMT</t>
  </si>
  <si>
    <t>DEPHO</t>
  </si>
  <si>
    <t>598-02-7</t>
  </si>
  <si>
    <t>FLUCONAZ</t>
  </si>
  <si>
    <t>86386-73-4</t>
  </si>
  <si>
    <t>DCB12</t>
  </si>
  <si>
    <t>CHMPHCOL</t>
  </si>
  <si>
    <t>SPIRODF</t>
  </si>
  <si>
    <t>148477-71-8</t>
  </si>
  <si>
    <t>DNPP</t>
  </si>
  <si>
    <t>CDF9X</t>
  </si>
  <si>
    <t>72918-21-9</t>
  </si>
  <si>
    <t>FENAMIFO</t>
  </si>
  <si>
    <t>22224-92-6</t>
  </si>
  <si>
    <t>MP3</t>
  </si>
  <si>
    <t>GLUFOSI</t>
  </si>
  <si>
    <t>DCB14</t>
  </si>
  <si>
    <t>IPPD</t>
  </si>
  <si>
    <t>TEAMIN</t>
  </si>
  <si>
    <t>NORETH</t>
  </si>
  <si>
    <t>68-22-4</t>
  </si>
  <si>
    <t>FENTANYL</t>
  </si>
  <si>
    <t>437-38-7</t>
  </si>
  <si>
    <t>SULFAMETXS</t>
  </si>
  <si>
    <t>NEFAZODO</t>
  </si>
  <si>
    <t>83366-66-9</t>
  </si>
  <si>
    <t>GALAXLA</t>
  </si>
  <si>
    <t>CLOMZON</t>
  </si>
  <si>
    <t>DDMAC</t>
  </si>
  <si>
    <t>AC</t>
  </si>
  <si>
    <t>FLUASTRO</t>
  </si>
  <si>
    <t>361377-29-9</t>
  </si>
  <si>
    <t>DCP</t>
  </si>
  <si>
    <t>MEKOPRO</t>
  </si>
  <si>
    <t>PHE</t>
  </si>
  <si>
    <t>DBT</t>
  </si>
  <si>
    <t>132-65-0</t>
  </si>
  <si>
    <t>NORPROPO</t>
  </si>
  <si>
    <t>3376-94-1</t>
  </si>
  <si>
    <t>CBS</t>
  </si>
  <si>
    <t>PCP</t>
  </si>
  <si>
    <t>TRAMADOL</t>
  </si>
  <si>
    <t>27203-92-5</t>
  </si>
  <si>
    <t>CB180</t>
  </si>
  <si>
    <t>35065-29-3</t>
  </si>
  <si>
    <t>THSULFUR</t>
  </si>
  <si>
    <t>82097-50-5</t>
  </si>
  <si>
    <t>CYPERM</t>
  </si>
  <si>
    <t>OFLOX</t>
  </si>
  <si>
    <t>82419-36-1</t>
  </si>
  <si>
    <t>BANTDIONE</t>
  </si>
  <si>
    <t>2498-66-0</t>
  </si>
  <si>
    <t>NONANE</t>
  </si>
  <si>
    <t>DIA2OH</t>
  </si>
  <si>
    <t>TRIMETOP</t>
  </si>
  <si>
    <t>CB149</t>
  </si>
  <si>
    <t>38380-04-0</t>
  </si>
  <si>
    <t>LIML</t>
  </si>
  <si>
    <t>ALIHC10-12</t>
  </si>
  <si>
    <t>BIFX</t>
  </si>
  <si>
    <t>42576-02-3</t>
  </si>
  <si>
    <t>DIAZN</t>
  </si>
  <si>
    <t>DKEGULAC</t>
  </si>
  <si>
    <t>52508-35-7</t>
  </si>
  <si>
    <t>MONURON</t>
  </si>
  <si>
    <t>TBUFPYR</t>
  </si>
  <si>
    <t>119168-77-3</t>
  </si>
  <si>
    <t>24DTBP</t>
  </si>
  <si>
    <t>THIORIDA</t>
  </si>
  <si>
    <t>50-52-2</t>
  </si>
  <si>
    <t>T3CPP</t>
  </si>
  <si>
    <t>26248-87-3</t>
  </si>
  <si>
    <t>26DIPN</t>
  </si>
  <si>
    <t>24157-81-1</t>
  </si>
  <si>
    <t>C14LAS</t>
  </si>
  <si>
    <t>ETFOSA</t>
  </si>
  <si>
    <t>ATRZDEDP</t>
  </si>
  <si>
    <t>TOLKLOFOSM</t>
  </si>
  <si>
    <t>DEMECL</t>
  </si>
  <si>
    <t>127-33-3</t>
  </si>
  <si>
    <t>CCL4</t>
  </si>
  <si>
    <t>BDPHP</t>
  </si>
  <si>
    <t>CDD6X-ES</t>
  </si>
  <si>
    <t>PFPEDA</t>
  </si>
  <si>
    <t>DCPROP24</t>
  </si>
  <si>
    <t>113963-87-4</t>
  </si>
  <si>
    <t>CLOTRIMA</t>
  </si>
  <si>
    <t>23593-75-1</t>
  </si>
  <si>
    <t>DBA</t>
  </si>
  <si>
    <t>MEMANTIN</t>
  </si>
  <si>
    <t>19982-08-2</t>
  </si>
  <si>
    <t>12BETH</t>
  </si>
  <si>
    <t>54914-85-1</t>
  </si>
  <si>
    <t>C13LAS</t>
  </si>
  <si>
    <t>CHR3OH</t>
  </si>
  <si>
    <t>63019-39-6</t>
  </si>
  <si>
    <t>FLUAZIN</t>
  </si>
  <si>
    <t>GLIBENCL</t>
  </si>
  <si>
    <t>7-AMINOF</t>
  </si>
  <si>
    <t>34084-50-9</t>
  </si>
  <si>
    <t>TRICLOCA</t>
  </si>
  <si>
    <t>2METPEN</t>
  </si>
  <si>
    <t>CLINDAMY</t>
  </si>
  <si>
    <t>18323-44-9</t>
  </si>
  <si>
    <t>CYPRODINIL</t>
  </si>
  <si>
    <t>CDF2T</t>
  </si>
  <si>
    <t>SPIRAMYC</t>
  </si>
  <si>
    <t>8025-81-8</t>
  </si>
  <si>
    <t>IBUPRO</t>
  </si>
  <si>
    <t>ASPART</t>
  </si>
  <si>
    <t>CHR</t>
  </si>
  <si>
    <t>AHDI</t>
  </si>
  <si>
    <t>DEP</t>
  </si>
  <si>
    <t>ACETALB</t>
  </si>
  <si>
    <t>35DMP</t>
  </si>
  <si>
    <t>ESTRAD</t>
  </si>
  <si>
    <t>50-28-2</t>
  </si>
  <si>
    <t>RIMSULF</t>
  </si>
  <si>
    <t>MBUZD</t>
  </si>
  <si>
    <t>TECN</t>
  </si>
  <si>
    <t>1335-88-2</t>
  </si>
  <si>
    <t>METFENZID</t>
  </si>
  <si>
    <t>161050-58-4</t>
  </si>
  <si>
    <t>TOSUD</t>
  </si>
  <si>
    <t>HXCN-70</t>
  </si>
  <si>
    <t>17062-87-2</t>
  </si>
  <si>
    <t>FLU2OH</t>
  </si>
  <si>
    <t>2443-58-5</t>
  </si>
  <si>
    <t>PECDBT</t>
  </si>
  <si>
    <t>134705-58-1</t>
  </si>
  <si>
    <t>XYL</t>
  </si>
  <si>
    <t>FENPROPID</t>
  </si>
  <si>
    <t>DEXTROPR</t>
  </si>
  <si>
    <t>469-62-5</t>
  </si>
  <si>
    <t>DIBP</t>
  </si>
  <si>
    <t>END</t>
  </si>
  <si>
    <t>NONANAL</t>
  </si>
  <si>
    <t>DTBPA</t>
  </si>
  <si>
    <t>TECB1</t>
  </si>
  <si>
    <t>TRCB</t>
  </si>
  <si>
    <t>CHLFENS</t>
  </si>
  <si>
    <t>80-33-1</t>
  </si>
  <si>
    <t>BP3</t>
  </si>
  <si>
    <t>PA9OH</t>
  </si>
  <si>
    <t>484-17-3</t>
  </si>
  <si>
    <t>SULFADOX</t>
  </si>
  <si>
    <t>2447-57-6</t>
  </si>
  <si>
    <t>DANOFLOX</t>
  </si>
  <si>
    <t>112398-08-0</t>
  </si>
  <si>
    <t>BD138</t>
  </si>
  <si>
    <t>182677-30-1</t>
  </si>
  <si>
    <t>BIFTHR</t>
  </si>
  <si>
    <t>HPCN-74</t>
  </si>
  <si>
    <t>58863-15-3</t>
  </si>
  <si>
    <t>1,6DINIPYR</t>
  </si>
  <si>
    <t>42397-64-8</t>
  </si>
  <si>
    <t>DIHYDROE</t>
  </si>
  <si>
    <t>511-12-6</t>
  </si>
  <si>
    <t>BAP</t>
  </si>
  <si>
    <t>METOXUR</t>
  </si>
  <si>
    <t>19937-59-8</t>
  </si>
  <si>
    <t>OCDD-ES</t>
  </si>
  <si>
    <t>FB85</t>
  </si>
  <si>
    <t>12224-06-5</t>
  </si>
  <si>
    <t>SULFOSULFU</t>
  </si>
  <si>
    <t>CDFO-ES</t>
  </si>
  <si>
    <t>PICOLINA</t>
  </si>
  <si>
    <t>137641-05-5</t>
  </si>
  <si>
    <t>PCN-61</t>
  </si>
  <si>
    <t>150224-22-9</t>
  </si>
  <si>
    <t>EPABA</t>
  </si>
  <si>
    <t>MMP</t>
  </si>
  <si>
    <t>4376-18-5</t>
  </si>
  <si>
    <t>PR170</t>
  </si>
  <si>
    <t>ACNLE</t>
  </si>
  <si>
    <t>BENTAZ</t>
  </si>
  <si>
    <t>TRIALLAT</t>
  </si>
  <si>
    <t>TMP</t>
  </si>
  <si>
    <t>PBEB</t>
  </si>
  <si>
    <t>85-22-3</t>
  </si>
  <si>
    <t>SULFACET</t>
  </si>
  <si>
    <t>144-80-9</t>
  </si>
  <si>
    <t>OXYTETRA</t>
  </si>
  <si>
    <t>79-57-2</t>
  </si>
  <si>
    <t>DDEPP</t>
  </si>
  <si>
    <t>MLCL</t>
  </si>
  <si>
    <t>51218-45-2</t>
  </si>
  <si>
    <t>DIDP</t>
  </si>
  <si>
    <t>SIMAZIN</t>
  </si>
  <si>
    <t>PROSULK</t>
  </si>
  <si>
    <t>52888-80-9</t>
  </si>
  <si>
    <t>CARBAMAZ</t>
  </si>
  <si>
    <t>298-46-4</t>
  </si>
  <si>
    <t>AHTN</t>
  </si>
  <si>
    <t>TRF</t>
  </si>
  <si>
    <t>DIHYDROS</t>
  </si>
  <si>
    <t>5490-27-7</t>
  </si>
  <si>
    <t>ATAC-C16BR</t>
  </si>
  <si>
    <t>ALDCASO</t>
  </si>
  <si>
    <t>1646-87-3</t>
  </si>
  <si>
    <t>6TB24X</t>
  </si>
  <si>
    <t>TTCKC</t>
  </si>
  <si>
    <t>CHR4OH</t>
  </si>
  <si>
    <t>63019-40-9</t>
  </si>
  <si>
    <t>TCE</t>
  </si>
  <si>
    <t>DOXYCY</t>
  </si>
  <si>
    <t>564-25-0</t>
  </si>
  <si>
    <t>DE</t>
  </si>
  <si>
    <t>26DTB4EP</t>
  </si>
  <si>
    <t>DCE12T</t>
  </si>
  <si>
    <t>BD206</t>
  </si>
  <si>
    <t>BD207</t>
  </si>
  <si>
    <t>DIAZEPAM</t>
  </si>
  <si>
    <t>DINOSEB</t>
  </si>
  <si>
    <t>APINE</t>
  </si>
  <si>
    <t>BRONOPOL</t>
  </si>
  <si>
    <t>PERPHENA</t>
  </si>
  <si>
    <t>58-39-9</t>
  </si>
  <si>
    <t>SULFANIL</t>
  </si>
  <si>
    <t>NAP2M</t>
  </si>
  <si>
    <t>TECB</t>
  </si>
  <si>
    <t>MESULFM</t>
  </si>
  <si>
    <t>208465-21-8</t>
  </si>
  <si>
    <t>DNOC</t>
  </si>
  <si>
    <t>534-52-1</t>
  </si>
  <si>
    <t>BDE99</t>
  </si>
  <si>
    <t>60348-60-9</t>
  </si>
  <si>
    <t>GEMFIBROZ</t>
  </si>
  <si>
    <t>25812-30-0</t>
  </si>
  <si>
    <t>ETRIMFOS</t>
  </si>
  <si>
    <t>5H-BCARBZ</t>
  </si>
  <si>
    <t>243-28-7</t>
  </si>
  <si>
    <t>CB66</t>
  </si>
  <si>
    <t>32598-10-0</t>
  </si>
  <si>
    <t>BEPARAB</t>
  </si>
  <si>
    <t>94-18-8</t>
  </si>
  <si>
    <t>ABAMC</t>
  </si>
  <si>
    <t>DCBS</t>
  </si>
  <si>
    <t>INDOLE</t>
  </si>
  <si>
    <t>SULFATIA</t>
  </si>
  <si>
    <t>72-14-0</t>
  </si>
  <si>
    <t>FLUVEN</t>
  </si>
  <si>
    <t>142459-58-3</t>
  </si>
  <si>
    <t>PCN-60</t>
  </si>
  <si>
    <t>150224-17-2</t>
  </si>
  <si>
    <t>SULFAMETER</t>
  </si>
  <si>
    <t>651-06-9</t>
  </si>
  <si>
    <t>CDF6P</t>
  </si>
  <si>
    <t>67562-39-4</t>
  </si>
  <si>
    <t>D3</t>
  </si>
  <si>
    <t>RESORCINOL</t>
  </si>
  <si>
    <t>TCHVINP</t>
  </si>
  <si>
    <t>BHT</t>
  </si>
  <si>
    <t>HBCD</t>
  </si>
  <si>
    <t>CDF2N-ES</t>
  </si>
  <si>
    <t>CDD1N-ES</t>
  </si>
  <si>
    <t>BB209</t>
  </si>
  <si>
    <t>CYFOSM</t>
  </si>
  <si>
    <t>5598-13-0</t>
  </si>
  <si>
    <t>CARBOXIN</t>
  </si>
  <si>
    <t>DSBP</t>
  </si>
  <si>
    <t>KLORTAL</t>
  </si>
  <si>
    <t>TRCP4</t>
  </si>
  <si>
    <t>15950-66-0</t>
  </si>
  <si>
    <t>4-T-OP-E03</t>
  </si>
  <si>
    <t>BPA</t>
  </si>
  <si>
    <t>DICN</t>
  </si>
  <si>
    <t>28699-88-9</t>
  </si>
  <si>
    <t>TECB5</t>
  </si>
  <si>
    <t>DIELD</t>
  </si>
  <si>
    <t>CUMYLPHE</t>
  </si>
  <si>
    <t>599-64-5</t>
  </si>
  <si>
    <t>KVINMER</t>
  </si>
  <si>
    <t>MLINU</t>
  </si>
  <si>
    <t>1746-81-2</t>
  </si>
  <si>
    <t>TERBAZD</t>
  </si>
  <si>
    <t>TCE2</t>
  </si>
  <si>
    <t>MPCC</t>
  </si>
  <si>
    <t>ZUCLOPENT</t>
  </si>
  <si>
    <t>53772-83-1</t>
  </si>
  <si>
    <t>MCHP</t>
  </si>
  <si>
    <t>7517-36-4</t>
  </si>
  <si>
    <t>CDD6P-ES</t>
  </si>
  <si>
    <t>HPBDF</t>
  </si>
  <si>
    <t>107555-95-3</t>
  </si>
  <si>
    <t>DBF</t>
  </si>
  <si>
    <t>PFXS</t>
  </si>
  <si>
    <t>3871-99-6</t>
  </si>
  <si>
    <t>GLIMEPIR</t>
  </si>
  <si>
    <t>93479-97-1</t>
  </si>
  <si>
    <t>TBPH</t>
  </si>
  <si>
    <t>SULFADIMET</t>
  </si>
  <si>
    <t>122-11-2</t>
  </si>
  <si>
    <t>FOSFAMID</t>
  </si>
  <si>
    <t>PCN-42</t>
  </si>
  <si>
    <t>53555-64-9</t>
  </si>
  <si>
    <t>CB28</t>
  </si>
  <si>
    <t>TFESULFM</t>
  </si>
  <si>
    <t>CDD1N</t>
  </si>
  <si>
    <t>QUINOXY</t>
  </si>
  <si>
    <t>124495-18-7</t>
  </si>
  <si>
    <t>N-DEMETH</t>
  </si>
  <si>
    <t>2648-00-2</t>
  </si>
  <si>
    <t>DIPHENHY</t>
  </si>
  <si>
    <t>58-73-1</t>
  </si>
  <si>
    <t>PFTDA</t>
  </si>
  <si>
    <t>ZPT</t>
  </si>
  <si>
    <t>ATRZDD2OH</t>
  </si>
  <si>
    <t>CDF9P</t>
  </si>
  <si>
    <t>55673-89-7</t>
  </si>
  <si>
    <t>TBBPA</t>
  </si>
  <si>
    <t>PROCIMID</t>
  </si>
  <si>
    <t>CB126</t>
  </si>
  <si>
    <t>57465-28-8</t>
  </si>
  <si>
    <t>CYZOFAM</t>
  </si>
  <si>
    <t>ATAC-C16</t>
  </si>
  <si>
    <t>CHTLURON</t>
  </si>
  <si>
    <t>RANITIDI</t>
  </si>
  <si>
    <t>66357-35-5</t>
  </si>
  <si>
    <t>ISOD</t>
  </si>
  <si>
    <t>465-73-6</t>
  </si>
  <si>
    <t>HXCN-65</t>
  </si>
  <si>
    <t>103426-93-3</t>
  </si>
  <si>
    <t>CLARITHR</t>
  </si>
  <si>
    <t>81103-11-9</t>
  </si>
  <si>
    <t>BUTCBOX</t>
  </si>
  <si>
    <t>34681-10-2</t>
  </si>
  <si>
    <t>CDF4X-ES</t>
  </si>
  <si>
    <t>FONOFOS</t>
  </si>
  <si>
    <t>944-22-9</t>
  </si>
  <si>
    <t>CASHM</t>
  </si>
  <si>
    <t>TBHQ</t>
  </si>
  <si>
    <t>PCN-62</t>
  </si>
  <si>
    <t>150224-21-8</t>
  </si>
  <si>
    <t>ALD</t>
  </si>
  <si>
    <t>BDE85</t>
  </si>
  <si>
    <t>182346-21-0</t>
  </si>
  <si>
    <t>BENZACRID</t>
  </si>
  <si>
    <t>225-11-6</t>
  </si>
  <si>
    <t>IRBESART</t>
  </si>
  <si>
    <t>138402-11-6</t>
  </si>
  <si>
    <t>DCV</t>
  </si>
  <si>
    <t>FENPROF</t>
  </si>
  <si>
    <t>31879-5-7</t>
  </si>
  <si>
    <t>DIBENSO</t>
  </si>
  <si>
    <t>DCFU1</t>
  </si>
  <si>
    <t>DIMETAMID</t>
  </si>
  <si>
    <t>87674-68-8</t>
  </si>
  <si>
    <t>TRICLOSME</t>
  </si>
  <si>
    <t>TCDD</t>
  </si>
  <si>
    <t>MUSKAM</t>
  </si>
  <si>
    <t>83-66-9</t>
  </si>
  <si>
    <t>ISOXAB</t>
  </si>
  <si>
    <t>82558-50-7</t>
  </si>
  <si>
    <t>HXCN-64</t>
  </si>
  <si>
    <t>67922-27-4</t>
  </si>
  <si>
    <t>PER</t>
  </si>
  <si>
    <t>FLUPICO</t>
  </si>
  <si>
    <t>FENMEDIFAM</t>
  </si>
  <si>
    <t>ETFOSE</t>
  </si>
  <si>
    <t>NAP1M</t>
  </si>
  <si>
    <t>DCOIT</t>
  </si>
  <si>
    <t>PHOSAL</t>
  </si>
  <si>
    <t>2310-17-0</t>
  </si>
  <si>
    <t>TECP</t>
  </si>
  <si>
    <t>58-90-2</t>
  </si>
  <si>
    <t>S</t>
  </si>
  <si>
    <t>BD154</t>
  </si>
  <si>
    <t>207122-15-4</t>
  </si>
  <si>
    <t>AMIODARO</t>
  </si>
  <si>
    <t>1951-25-3</t>
  </si>
  <si>
    <t>DCE12C</t>
  </si>
  <si>
    <t>156-59-2</t>
  </si>
  <si>
    <t>LI-PFDS</t>
  </si>
  <si>
    <t>NURIMOL</t>
  </si>
  <si>
    <t>63284-71-9</t>
  </si>
  <si>
    <t>XYLO</t>
  </si>
  <si>
    <t>MUSKTI</t>
  </si>
  <si>
    <t>145-39-1</t>
  </si>
  <si>
    <t>TCDD-ES</t>
  </si>
  <si>
    <t>DBPH</t>
  </si>
  <si>
    <t>615-58-7</t>
  </si>
  <si>
    <t>4TOPEO1</t>
  </si>
  <si>
    <t>DCAL34</t>
  </si>
  <si>
    <t>LI-PFOSAM</t>
  </si>
  <si>
    <t>FLUPENTI</t>
  </si>
  <si>
    <t>2709-56-0</t>
  </si>
  <si>
    <t>SPIROMF</t>
  </si>
  <si>
    <t>283594-90-1</t>
  </si>
  <si>
    <t>4-N-NP</t>
  </si>
  <si>
    <t>PCN-36</t>
  </si>
  <si>
    <t>67922-22-9</t>
  </si>
  <si>
    <t>AMISULF</t>
  </si>
  <si>
    <t>SULFAKVI</t>
  </si>
  <si>
    <t>59-40-5</t>
  </si>
  <si>
    <t>DIA</t>
  </si>
  <si>
    <t>1007-28-9</t>
  </si>
  <si>
    <t>NORDIAZE</t>
  </si>
  <si>
    <t>1088-11-5</t>
  </si>
  <si>
    <t>2.3-BEFUR</t>
  </si>
  <si>
    <t>271-89-6</t>
  </si>
  <si>
    <t>DORAMEKT</t>
  </si>
  <si>
    <t>117704-25-3</t>
  </si>
  <si>
    <t>BEP</t>
  </si>
  <si>
    <t>CDFP2-ES</t>
  </si>
  <si>
    <t>ALIHC8-10</t>
  </si>
  <si>
    <t>BETACYFLUT</t>
  </si>
  <si>
    <t>TCGC345</t>
  </si>
  <si>
    <t>PA2OH</t>
  </si>
  <si>
    <t>605-55-0</t>
  </si>
  <si>
    <t>NAP</t>
  </si>
  <si>
    <t>DCGC45</t>
  </si>
  <si>
    <t>BIPERIDE</t>
  </si>
  <si>
    <t>514-65-8</t>
  </si>
  <si>
    <t>DOP</t>
  </si>
  <si>
    <t>DBACRID</t>
  </si>
  <si>
    <t>226-36-8</t>
  </si>
  <si>
    <t>HCB</t>
  </si>
  <si>
    <t>EPOXZOL</t>
  </si>
  <si>
    <t>133855-98-8</t>
  </si>
  <si>
    <t>CB81</t>
  </si>
  <si>
    <t>70362-50-4</t>
  </si>
  <si>
    <t>DDAC-C1416</t>
  </si>
  <si>
    <t>MBUZDAD</t>
  </si>
  <si>
    <t>PFDDA</t>
  </si>
  <si>
    <t>PFOS</t>
  </si>
  <si>
    <t>FLU9OH</t>
  </si>
  <si>
    <t>1689-64-1</t>
  </si>
  <si>
    <t>CB138</t>
  </si>
  <si>
    <t>35065-28-2</t>
  </si>
  <si>
    <t>ROXITHRO</t>
  </si>
  <si>
    <t>80214-83-1</t>
  </si>
  <si>
    <t>HXCN-69</t>
  </si>
  <si>
    <t>103426-94-4</t>
  </si>
  <si>
    <t>ADBI</t>
  </si>
  <si>
    <t>DMYPHE</t>
  </si>
  <si>
    <t>PFOA</t>
  </si>
  <si>
    <t>ATENOLOL</t>
  </si>
  <si>
    <t>29122-68-7</t>
  </si>
  <si>
    <t>KARBF3OH</t>
  </si>
  <si>
    <t>ALFUZOSI</t>
  </si>
  <si>
    <t>81403-80-7</t>
  </si>
  <si>
    <t>TEHP</t>
  </si>
  <si>
    <t>DPSYN</t>
  </si>
  <si>
    <t>135821-03-3</t>
  </si>
  <si>
    <t>HXCN-68</t>
  </si>
  <si>
    <t>103426-95-5</t>
  </si>
  <si>
    <t>1-H9FLU</t>
  </si>
  <si>
    <t>6344-60-1</t>
  </si>
  <si>
    <t>DMST</t>
  </si>
  <si>
    <t>BD190</t>
  </si>
  <si>
    <t>189084-68-2</t>
  </si>
  <si>
    <t>9-FLUOREN</t>
  </si>
  <si>
    <t>486-25-9</t>
  </si>
  <si>
    <t>DULOXETI</t>
  </si>
  <si>
    <t>116539-59-4</t>
  </si>
  <si>
    <t>KETOCONA</t>
  </si>
  <si>
    <t>2TEBDD</t>
  </si>
  <si>
    <t>BENZFEN</t>
  </si>
  <si>
    <t>CCDAN</t>
  </si>
  <si>
    <t>5103-71-9</t>
  </si>
  <si>
    <t>BIPN</t>
  </si>
  <si>
    <t>MARBOFLO</t>
  </si>
  <si>
    <t>115550-35-1</t>
  </si>
  <si>
    <t>FENTOAT</t>
  </si>
  <si>
    <t>CHLXUR</t>
  </si>
  <si>
    <t>1982-47-4</t>
  </si>
  <si>
    <t>IE</t>
  </si>
  <si>
    <t>MIANSERI</t>
  </si>
  <si>
    <t>24219-97-4</t>
  </si>
  <si>
    <t>ABACID</t>
  </si>
  <si>
    <t>PEBDD</t>
  </si>
  <si>
    <t>23DMP</t>
  </si>
  <si>
    <t>526-75-0</t>
  </si>
  <si>
    <t>ETHINY</t>
  </si>
  <si>
    <t>57-63-6</t>
  </si>
  <si>
    <t>TBECHG</t>
  </si>
  <si>
    <t>BDE17</t>
  </si>
  <si>
    <t>147217-75-2</t>
  </si>
  <si>
    <t>TBECHB</t>
  </si>
  <si>
    <t>TBECHA</t>
  </si>
  <si>
    <t>PCN-55</t>
  </si>
  <si>
    <t>150224-23-0</t>
  </si>
  <si>
    <t>TEDEAME</t>
  </si>
  <si>
    <t>KATMI</t>
  </si>
  <si>
    <t>CDF6X</t>
  </si>
  <si>
    <t>57117-44-9</t>
  </si>
  <si>
    <t>EPOBR</t>
  </si>
  <si>
    <t>FENURON</t>
  </si>
  <si>
    <t>BDE77</t>
  </si>
  <si>
    <t>93703-48-1</t>
  </si>
  <si>
    <t>FLURTAMON</t>
  </si>
  <si>
    <t>DCP26</t>
  </si>
  <si>
    <t>87-65-0</t>
  </si>
  <si>
    <t>FLONCAM</t>
  </si>
  <si>
    <t>FLU</t>
  </si>
  <si>
    <t>BROS</t>
  </si>
  <si>
    <t>103-64-0</t>
  </si>
  <si>
    <t>C11LAS</t>
  </si>
  <si>
    <t>CDF6P-ES</t>
  </si>
  <si>
    <t>CDDT</t>
  </si>
  <si>
    <t>4904-61-4</t>
  </si>
  <si>
    <t>HMS-1</t>
  </si>
  <si>
    <t>DCAME</t>
  </si>
  <si>
    <t>METOPROL</t>
  </si>
  <si>
    <t>37350-58-6</t>
  </si>
  <si>
    <t>TRIAZP</t>
  </si>
  <si>
    <t>24017-47-8</t>
  </si>
  <si>
    <t>MD2M</t>
  </si>
  <si>
    <t>BDE47</t>
  </si>
  <si>
    <t>5436-43-1</t>
  </si>
  <si>
    <t>HCEPC</t>
  </si>
  <si>
    <t>TRCP2426</t>
  </si>
  <si>
    <t>METFORMI</t>
  </si>
  <si>
    <t>AZITHROM</t>
  </si>
  <si>
    <t>83905-01-5</t>
  </si>
  <si>
    <t>PROPYZAMID</t>
  </si>
  <si>
    <t>DBN</t>
  </si>
  <si>
    <t>1194-65-6</t>
  </si>
  <si>
    <t>IVERMEKT</t>
  </si>
  <si>
    <t>70288-86-7</t>
  </si>
  <si>
    <t>LEVONORG</t>
  </si>
  <si>
    <t>797-63-7</t>
  </si>
  <si>
    <t>CB105</t>
  </si>
  <si>
    <t>32598-14-4</t>
  </si>
  <si>
    <t>OP-E01</t>
  </si>
  <si>
    <t>LOPERAMI</t>
  </si>
  <si>
    <t>53179-11-6</t>
  </si>
  <si>
    <t>BUPROPIO</t>
  </si>
  <si>
    <t>34911-55-2</t>
  </si>
  <si>
    <t>KATCMI</t>
  </si>
  <si>
    <t>NAP2H</t>
  </si>
  <si>
    <t>4-NP-E03</t>
  </si>
  <si>
    <t>ACETYLA</t>
  </si>
  <si>
    <t>PCN-52</t>
  </si>
  <si>
    <t>53555-65-0</t>
  </si>
  <si>
    <t>BDE71</t>
  </si>
  <si>
    <t>189084-62-6</t>
  </si>
  <si>
    <t>5B2HAF</t>
  </si>
  <si>
    <t>1450-75-5</t>
  </si>
  <si>
    <t>DPA</t>
  </si>
  <si>
    <t>IMAZAPY</t>
  </si>
  <si>
    <t>HXCDBT</t>
  </si>
  <si>
    <t>4-NP-E01</t>
  </si>
  <si>
    <t>FELODIPI</t>
  </si>
  <si>
    <t>IBUPROH</t>
  </si>
  <si>
    <t>156-86-5</t>
  </si>
  <si>
    <t>PA3OH</t>
  </si>
  <si>
    <t>605-87-8</t>
  </si>
  <si>
    <t>IOXINIL</t>
  </si>
  <si>
    <t>DCB13</t>
  </si>
  <si>
    <t>CARBR</t>
  </si>
  <si>
    <t>DHB</t>
  </si>
  <si>
    <t>BRODIFAC</t>
  </si>
  <si>
    <t>BZNAPTHIO</t>
  </si>
  <si>
    <t>239-35-0</t>
  </si>
  <si>
    <t>QUINOLIN</t>
  </si>
  <si>
    <t>ALIHC12-16</t>
  </si>
  <si>
    <t>IMAZAL</t>
  </si>
  <si>
    <t>NITRF</t>
  </si>
  <si>
    <t>DEET</t>
  </si>
  <si>
    <t>DMP</t>
  </si>
  <si>
    <t>THCYAN</t>
  </si>
  <si>
    <t>TECB5S</t>
  </si>
  <si>
    <t>PIMACID</t>
  </si>
  <si>
    <t>127-27-5</t>
  </si>
  <si>
    <t>TBECH</t>
  </si>
  <si>
    <t>3322-93-8</t>
  </si>
  <si>
    <t>CLXACIL</t>
  </si>
  <si>
    <t>61-72-3</t>
  </si>
  <si>
    <t>BD183</t>
  </si>
  <si>
    <t>207122-16-5</t>
  </si>
  <si>
    <t>IDPI</t>
  </si>
  <si>
    <t>TRCB1</t>
  </si>
  <si>
    <t>BUPARAB</t>
  </si>
  <si>
    <t>SULCOTR</t>
  </si>
  <si>
    <t>99105-77-8</t>
  </si>
  <si>
    <t>MOP</t>
  </si>
  <si>
    <t>5393-19-1</t>
  </si>
  <si>
    <t>BD119</t>
  </si>
  <si>
    <t>189084-66-0</t>
  </si>
  <si>
    <t>CDF9X-ES</t>
  </si>
  <si>
    <t>GR-PFDS</t>
  </si>
  <si>
    <t>PFOSAM</t>
  </si>
  <si>
    <t>FLULANIL</t>
  </si>
  <si>
    <t>66332-96-5</t>
  </si>
  <si>
    <t>DHMB</t>
  </si>
  <si>
    <t>131-53-3</t>
  </si>
  <si>
    <t>TOL</t>
  </si>
  <si>
    <t>MP2</t>
  </si>
  <si>
    <t>TOLFAC</t>
  </si>
  <si>
    <t>13710-19-5</t>
  </si>
  <si>
    <t>PICOXYST</t>
  </si>
  <si>
    <t>TCDDNO</t>
  </si>
  <si>
    <t>CREATI</t>
  </si>
  <si>
    <t>CDF2T-ES</t>
  </si>
  <si>
    <t>DELTAMETRI</t>
  </si>
  <si>
    <t>FENHEXAM</t>
  </si>
  <si>
    <t>BD203</t>
  </si>
  <si>
    <t>337513-72-1</t>
  </si>
  <si>
    <t>HCBD</t>
  </si>
  <si>
    <t>ESTRIO</t>
  </si>
  <si>
    <t>50-27-1</t>
  </si>
  <si>
    <t>RISPERID</t>
  </si>
  <si>
    <t>106266-06-2</t>
  </si>
  <si>
    <t>TDEPP</t>
  </si>
  <si>
    <t>PIRIMIKARB</t>
  </si>
  <si>
    <t>MDBRC</t>
  </si>
  <si>
    <t>BD209</t>
  </si>
  <si>
    <t>4-T-OP-E01</t>
  </si>
  <si>
    <t>PTML</t>
  </si>
  <si>
    <t>CDD4X-ES</t>
  </si>
  <si>
    <t>DEDTP</t>
  </si>
  <si>
    <t>298-06-6</t>
  </si>
  <si>
    <t>OCDAN</t>
  </si>
  <si>
    <t>26880-48-8</t>
  </si>
  <si>
    <t>CHLORPRO</t>
  </si>
  <si>
    <t>50-53-3</t>
  </si>
  <si>
    <t>CMP43</t>
  </si>
  <si>
    <t>MD3M</t>
  </si>
  <si>
    <t>DIURN</t>
  </si>
  <si>
    <t>CYANAZIN</t>
  </si>
  <si>
    <t>VCM</t>
  </si>
  <si>
    <t>MZCL</t>
  </si>
  <si>
    <t>AMTR</t>
  </si>
  <si>
    <t>834-12-8</t>
  </si>
  <si>
    <t>FLUBENDA</t>
  </si>
  <si>
    <t>31430-15-6</t>
  </si>
  <si>
    <t>SALICA</t>
  </si>
  <si>
    <t>CB128</t>
  </si>
  <si>
    <t>SETOXID</t>
  </si>
  <si>
    <t>CB31</t>
  </si>
  <si>
    <t>16606-02-3</t>
  </si>
  <si>
    <t>CDD6X</t>
  </si>
  <si>
    <t>57653-85-7</t>
  </si>
  <si>
    <t>DIPP</t>
  </si>
  <si>
    <t>PROPAX</t>
  </si>
  <si>
    <t>114-26-1</t>
  </si>
  <si>
    <t>PCN-49-54</t>
  </si>
  <si>
    <t>BMEBPHE</t>
  </si>
  <si>
    <t>TEBUKON</t>
  </si>
  <si>
    <t>METHION</t>
  </si>
  <si>
    <t>950-37-8</t>
  </si>
  <si>
    <t>BENZ</t>
  </si>
  <si>
    <t>ALIHC16-35</t>
  </si>
  <si>
    <t>TTCGC</t>
  </si>
  <si>
    <t>CLP1</t>
  </si>
  <si>
    <t>TRCP2</t>
  </si>
  <si>
    <t>95-95-4</t>
  </si>
  <si>
    <t>OCTANE</t>
  </si>
  <si>
    <t>BITERTANOL</t>
  </si>
  <si>
    <t>BRPRP</t>
  </si>
  <si>
    <t>18181-80-1</t>
  </si>
  <si>
    <t>EZETIMIB</t>
  </si>
  <si>
    <t>163222-33-1</t>
  </si>
  <si>
    <t>BDE49</t>
  </si>
  <si>
    <t>243982-82-3</t>
  </si>
  <si>
    <t>TETRADIF</t>
  </si>
  <si>
    <t>PYRACLOS</t>
  </si>
  <si>
    <t>BCPS</t>
  </si>
  <si>
    <t>GC</t>
  </si>
  <si>
    <t>3NITROBANT</t>
  </si>
  <si>
    <t>17117-34-9</t>
  </si>
  <si>
    <t>UV327</t>
  </si>
  <si>
    <t>WARFARIN</t>
  </si>
  <si>
    <t>DIFENAC</t>
  </si>
  <si>
    <t>DP</t>
  </si>
  <si>
    <t>ISOQUINO</t>
  </si>
  <si>
    <t>119-65-3</t>
  </si>
  <si>
    <t>BOA</t>
  </si>
  <si>
    <t>3089-55-2</t>
  </si>
  <si>
    <t>ACETP</t>
  </si>
  <si>
    <t>DCEE11</t>
  </si>
  <si>
    <t>CARBAZOL</t>
  </si>
  <si>
    <t>CHLORO</t>
  </si>
  <si>
    <t>57-62-5</t>
  </si>
  <si>
    <t>OXASULF</t>
  </si>
  <si>
    <t>144651-06-9</t>
  </si>
  <si>
    <t>2,4-D</t>
  </si>
  <si>
    <t>PERMET</t>
  </si>
  <si>
    <t>BENAME</t>
  </si>
  <si>
    <t>50-84-0</t>
  </si>
  <si>
    <t>PARM</t>
  </si>
  <si>
    <t>DBENZO</t>
  </si>
  <si>
    <t>302776-68-7</t>
  </si>
  <si>
    <t>FENOFIBR</t>
  </si>
  <si>
    <t>49562-28-9</t>
  </si>
  <si>
    <t>DCE</t>
  </si>
  <si>
    <t>MEPARAB</t>
  </si>
  <si>
    <t>TPPO</t>
  </si>
  <si>
    <t>BUTCBOXS</t>
  </si>
  <si>
    <t>34681-24-8</t>
  </si>
  <si>
    <t>QUIZALET</t>
  </si>
  <si>
    <t>76578-14-8</t>
  </si>
  <si>
    <t>MEVINF</t>
  </si>
  <si>
    <t>ALIHC5-8</t>
  </si>
  <si>
    <t>DSMTN</t>
  </si>
  <si>
    <t>1014-69-3</t>
  </si>
  <si>
    <t>CYROMAZ</t>
  </si>
  <si>
    <t>MDM</t>
  </si>
  <si>
    <t>ENDS</t>
  </si>
  <si>
    <t>1031-07-8</t>
  </si>
  <si>
    <t>FLUMEKVI</t>
  </si>
  <si>
    <t>42835-25-6</t>
  </si>
  <si>
    <t>INDMETCIN</t>
  </si>
  <si>
    <t>53-86-1</t>
  </si>
  <si>
    <t>DCE11</t>
  </si>
  <si>
    <t>BTZ</t>
  </si>
  <si>
    <t>AHNAP</t>
  </si>
  <si>
    <t>ENROFLOX</t>
  </si>
  <si>
    <t>93106-60-6</t>
  </si>
  <si>
    <t>DIBA</t>
  </si>
  <si>
    <t>NAFCILLI</t>
  </si>
  <si>
    <t>147-52-4</t>
  </si>
  <si>
    <t>DDA</t>
  </si>
  <si>
    <t>DDTOP</t>
  </si>
  <si>
    <t>BRMCL</t>
  </si>
  <si>
    <t>FB28</t>
  </si>
  <si>
    <t>OMETHO</t>
  </si>
  <si>
    <t>TEL82S</t>
  </si>
  <si>
    <t>PFPA</t>
  </si>
  <si>
    <t>LI-PFOS</t>
  </si>
  <si>
    <t>4-DP</t>
  </si>
  <si>
    <t>EDTA</t>
  </si>
  <si>
    <t>FENOXAP</t>
  </si>
  <si>
    <t>95617-09-7</t>
  </si>
  <si>
    <t>MCDBT</t>
  </si>
  <si>
    <t>1,3-PDTA</t>
  </si>
  <si>
    <t>1939-36-2</t>
  </si>
  <si>
    <t>MEP</t>
  </si>
  <si>
    <t>2306-33-4</t>
  </si>
  <si>
    <t>METRIBUZIN</t>
  </si>
  <si>
    <t>TCP4546</t>
  </si>
  <si>
    <t>BECLOMET</t>
  </si>
  <si>
    <t>4419-39-0</t>
  </si>
  <si>
    <t>BD126</t>
  </si>
  <si>
    <t>366791-32-4</t>
  </si>
  <si>
    <t>CHR1OH</t>
  </si>
  <si>
    <t>63019-38-5</t>
  </si>
  <si>
    <t>3-BC</t>
  </si>
  <si>
    <t>ZOXAMID</t>
  </si>
  <si>
    <t>HXBDF</t>
  </si>
  <si>
    <t>107555-94-2</t>
  </si>
  <si>
    <t>HXBDD46</t>
  </si>
  <si>
    <t>EPRINOME</t>
  </si>
  <si>
    <t>123997-26-2</t>
  </si>
  <si>
    <t>TOPRAM</t>
  </si>
  <si>
    <t>210631-68-8</t>
  </si>
  <si>
    <t>METALAXYL</t>
  </si>
  <si>
    <t>MAPROTIL</t>
  </si>
  <si>
    <t>10262-69-8</t>
  </si>
  <si>
    <t>CVP</t>
  </si>
  <si>
    <t>METOMYL</t>
  </si>
  <si>
    <t>TRZOMAT</t>
  </si>
  <si>
    <t>112143-82-5</t>
  </si>
  <si>
    <t>PYRIMET</t>
  </si>
  <si>
    <t>HEXZ</t>
  </si>
  <si>
    <t>SULFAMER</t>
  </si>
  <si>
    <t>127-79-7</t>
  </si>
  <si>
    <t>PENDIMETAL</t>
  </si>
  <si>
    <t>DCDBT</t>
  </si>
  <si>
    <t>BUPMA</t>
  </si>
  <si>
    <t>41483-43-6</t>
  </si>
  <si>
    <t>CB153</t>
  </si>
  <si>
    <t>TEL62S</t>
  </si>
  <si>
    <t>MBZP</t>
  </si>
  <si>
    <t>2528-16-7</t>
  </si>
  <si>
    <t>PCN-58</t>
  </si>
  <si>
    <t>150224-19-4</t>
  </si>
  <si>
    <t>HDI</t>
  </si>
  <si>
    <t>CFPA24</t>
  </si>
  <si>
    <t>C1014LAS</t>
  </si>
  <si>
    <t>CB167</t>
  </si>
  <si>
    <t>52663-72-6</t>
  </si>
  <si>
    <t>T2CPP</t>
  </si>
  <si>
    <t>AZELASTI</t>
  </si>
  <si>
    <t>58581-89-8</t>
  </si>
  <si>
    <t>LUFENUR</t>
  </si>
  <si>
    <t>103055-07-8</t>
  </si>
  <si>
    <t>SULFABEN</t>
  </si>
  <si>
    <t>127-71-9</t>
  </si>
  <si>
    <t>TEEDP</t>
  </si>
  <si>
    <t>995-32-4</t>
  </si>
  <si>
    <t>BD197</t>
  </si>
  <si>
    <t>117964-21-3</t>
  </si>
  <si>
    <t>BISOPROL</t>
  </si>
  <si>
    <t>66722-44-9</t>
  </si>
  <si>
    <t>MEGESTR</t>
  </si>
  <si>
    <t>3562-63-8</t>
  </si>
  <si>
    <t>MOXIDEKT</t>
  </si>
  <si>
    <t>113507-06-5</t>
  </si>
  <si>
    <t>BUPFEZ</t>
  </si>
  <si>
    <t>69327-76-0</t>
  </si>
  <si>
    <t>TRITSULF</t>
  </si>
  <si>
    <t>142469-14-5</t>
  </si>
  <si>
    <t>HEPCOS</t>
  </si>
  <si>
    <t>593-49-7</t>
  </si>
  <si>
    <t>TELOD</t>
  </si>
  <si>
    <t>297-78-9</t>
  </si>
  <si>
    <t>DPANT%</t>
  </si>
  <si>
    <t>2MERCAPTOB</t>
  </si>
  <si>
    <t>BAC-C18</t>
  </si>
  <si>
    <t>TRIBENMET</t>
  </si>
  <si>
    <t>101200-48-0</t>
  </si>
  <si>
    <t>CAPSAI</t>
  </si>
  <si>
    <t>CLOZAPIN</t>
  </si>
  <si>
    <t>5786-21-0</t>
  </si>
  <si>
    <t>METCARB</t>
  </si>
  <si>
    <t>BAC-C12</t>
  </si>
  <si>
    <t>BAC-C14</t>
  </si>
  <si>
    <t>BAC-C16</t>
  </si>
  <si>
    <t>PYR1OH</t>
  </si>
  <si>
    <t>5315-79-7</t>
  </si>
  <si>
    <t>1-BENZTHIO</t>
  </si>
  <si>
    <t>11095-43-5</t>
  </si>
  <si>
    <t>CDD9X</t>
  </si>
  <si>
    <t>19408-74-3</t>
  </si>
  <si>
    <t>CLODFOP</t>
  </si>
  <si>
    <t>114420-56-3</t>
  </si>
  <si>
    <t>9-NITROANT</t>
  </si>
  <si>
    <t>602-60-8</t>
  </si>
  <si>
    <t>EDB</t>
  </si>
  <si>
    <t>CB158</t>
  </si>
  <si>
    <t>74472-42-7</t>
  </si>
  <si>
    <t>4-NITROPY</t>
  </si>
  <si>
    <t>57835-92-4</t>
  </si>
  <si>
    <t>PARACET</t>
  </si>
  <si>
    <t>PO5</t>
  </si>
  <si>
    <t>87-83-2</t>
  </si>
  <si>
    <t>PCN-51</t>
  </si>
  <si>
    <t>150224-18-3</t>
  </si>
  <si>
    <t>PAROXETI</t>
  </si>
  <si>
    <t>61869-08-7</t>
  </si>
  <si>
    <t>NTEQ</t>
  </si>
  <si>
    <t>FOSTHIAZ</t>
  </si>
  <si>
    <t>98886-44-3</t>
  </si>
  <si>
    <t>BEZAFIB</t>
  </si>
  <si>
    <t>41859-67-0</t>
  </si>
  <si>
    <t>PAR</t>
  </si>
  <si>
    <t>DPANTI</t>
  </si>
  <si>
    <t>135821-74-8</t>
  </si>
  <si>
    <t>TECE</t>
  </si>
  <si>
    <t>HXCN-63</t>
  </si>
  <si>
    <t>58877-88-6</t>
  </si>
  <si>
    <t>BD153</t>
  </si>
  <si>
    <t>68631-49-2</t>
  </si>
  <si>
    <t>DHACID</t>
  </si>
  <si>
    <t>EHTBB</t>
  </si>
  <si>
    <t>183658-27-7</t>
  </si>
  <si>
    <t>ALACL</t>
  </si>
  <si>
    <t>NALOXON</t>
  </si>
  <si>
    <t>465-65-6</t>
  </si>
  <si>
    <t>SULFAPYR</t>
  </si>
  <si>
    <t>BBZP</t>
  </si>
  <si>
    <t>KARBOFURAN</t>
  </si>
  <si>
    <t>UV320</t>
  </si>
  <si>
    <t>DCP35</t>
  </si>
  <si>
    <t>591-35-5</t>
  </si>
  <si>
    <t>SUCRAL</t>
  </si>
  <si>
    <t>AAIPA</t>
  </si>
  <si>
    <t>30391-89-0</t>
  </si>
  <si>
    <t>LCCP</t>
  </si>
  <si>
    <t>PCN-57</t>
  </si>
  <si>
    <t>150224-20-7</t>
  </si>
  <si>
    <t>K</t>
  </si>
  <si>
    <t>DISULF</t>
  </si>
  <si>
    <t>298-04-4</t>
  </si>
  <si>
    <t>OCDTA</t>
  </si>
  <si>
    <t>PCBAC</t>
  </si>
  <si>
    <t>TAMOXIFE</t>
  </si>
  <si>
    <t>10540-29-1</t>
  </si>
  <si>
    <t>TETRAC</t>
  </si>
  <si>
    <t>64-75-5</t>
  </si>
  <si>
    <t>MM</t>
  </si>
  <si>
    <t>TACID</t>
  </si>
  <si>
    <t>MEDPROG</t>
  </si>
  <si>
    <t>520-85-4</t>
  </si>
  <si>
    <t>METAMIT</t>
  </si>
  <si>
    <t>FLUOXETI</t>
  </si>
  <si>
    <t>54910-89-3</t>
  </si>
  <si>
    <t>2TECDBT</t>
  </si>
  <si>
    <t>133513-17-4</t>
  </si>
  <si>
    <t>DMPHO</t>
  </si>
  <si>
    <t>BROMADIO</t>
  </si>
  <si>
    <t>IOPRTN</t>
  </si>
  <si>
    <t>FENARIM</t>
  </si>
  <si>
    <t>BFLA</t>
  </si>
  <si>
    <t>238-84-6</t>
  </si>
  <si>
    <t>DDAC-C18</t>
  </si>
  <si>
    <t>HPCN-73</t>
  </si>
  <si>
    <t>58863-14-2</t>
  </si>
  <si>
    <t>DECALIN</t>
  </si>
  <si>
    <t>DDAC-C10</t>
  </si>
  <si>
    <t>DDAC-C12</t>
  </si>
  <si>
    <t>DDAC-C14</t>
  </si>
  <si>
    <t>DDAC-C16</t>
  </si>
  <si>
    <t>ATAC-C22</t>
  </si>
  <si>
    <t>ATAC-C20</t>
  </si>
  <si>
    <t>DEHA</t>
  </si>
  <si>
    <t>FENAMID</t>
  </si>
  <si>
    <t>161326-34-7</t>
  </si>
  <si>
    <t>C12LAS</t>
  </si>
  <si>
    <t>TCDAN</t>
  </si>
  <si>
    <t>5103-74-2</t>
  </si>
  <si>
    <t>PYRANTEL</t>
  </si>
  <si>
    <t>15686-83-6</t>
  </si>
  <si>
    <t>TCP</t>
  </si>
  <si>
    <t>MEOHP</t>
  </si>
  <si>
    <t>PROZ</t>
  </si>
  <si>
    <t>139-40-2</t>
  </si>
  <si>
    <t>BROMOCRI</t>
  </si>
  <si>
    <t>25614-03-3</t>
  </si>
  <si>
    <t>IPBC</t>
  </si>
  <si>
    <t>KETOPR</t>
  </si>
  <si>
    <t>MCCP</t>
  </si>
  <si>
    <t>ETONOGES</t>
  </si>
  <si>
    <t>54048-10-1</t>
  </si>
  <si>
    <t>CLQUCMEX</t>
  </si>
  <si>
    <t>2CS</t>
  </si>
  <si>
    <t>2039-87-4</t>
  </si>
  <si>
    <t>SULFAKLO</t>
  </si>
  <si>
    <t>80-32-0</t>
  </si>
  <si>
    <t>NAPD13</t>
  </si>
  <si>
    <t>575-41-7</t>
  </si>
  <si>
    <t>BGHIP</t>
  </si>
  <si>
    <t>CHLRPHA</t>
  </si>
  <si>
    <t>SERTRALI</t>
  </si>
  <si>
    <t>79617-96-2</t>
  </si>
  <si>
    <t>23-NITRFLU</t>
  </si>
  <si>
    <t>13177-29-2</t>
  </si>
  <si>
    <t>TRCB2</t>
  </si>
  <si>
    <t>108-70-3</t>
  </si>
  <si>
    <t>DINA</t>
  </si>
  <si>
    <t>NP-E01</t>
  </si>
  <si>
    <t>CHCL3</t>
  </si>
  <si>
    <t>SULFAMETIS</t>
  </si>
  <si>
    <t>144-82-1</t>
  </si>
  <si>
    <t>FEXOFENA</t>
  </si>
  <si>
    <t>83799-24-0</t>
  </si>
  <si>
    <t>FLUMXAZ</t>
  </si>
  <si>
    <t>103361-09-7</t>
  </si>
  <si>
    <t>ETDIAZOL</t>
  </si>
  <si>
    <t>BMDM</t>
  </si>
  <si>
    <t>MIBP</t>
  </si>
  <si>
    <t>DCPROP</t>
  </si>
  <si>
    <t>BD205</t>
  </si>
  <si>
    <t>BBENSAM</t>
  </si>
  <si>
    <t>DEMETS</t>
  </si>
  <si>
    <t>HCHB</t>
  </si>
  <si>
    <t>4CS</t>
  </si>
  <si>
    <t>1073-67-2</t>
  </si>
  <si>
    <t>EPROSART</t>
  </si>
  <si>
    <t>133040-01-4</t>
  </si>
  <si>
    <t>B-NP</t>
  </si>
  <si>
    <t>BD196</t>
  </si>
  <si>
    <t>MONCROF</t>
  </si>
  <si>
    <t>6923-22-4</t>
  </si>
  <si>
    <t>PEBDF1</t>
  </si>
  <si>
    <t>PFUA</t>
  </si>
  <si>
    <t>TERBAZ2OH</t>
  </si>
  <si>
    <t>CINIDET</t>
  </si>
  <si>
    <t>PCA</t>
  </si>
  <si>
    <t>1825-21-4</t>
  </si>
  <si>
    <t>TOLYLFL</t>
  </si>
  <si>
    <t>BROMOXY</t>
  </si>
  <si>
    <t>AMITRYPT</t>
  </si>
  <si>
    <t>50-48-6</t>
  </si>
  <si>
    <t>7H-DBCARBZ</t>
  </si>
  <si>
    <t>194-59-2</t>
  </si>
  <si>
    <t>SOTALOL</t>
  </si>
  <si>
    <t>3930-20-9</t>
  </si>
  <si>
    <t>FLOCOUM</t>
  </si>
  <si>
    <t>ATRZ2OH</t>
  </si>
  <si>
    <t>EPTC</t>
  </si>
  <si>
    <t>26DTBP</t>
  </si>
  <si>
    <t>MECLOZIN</t>
  </si>
  <si>
    <t>569-65-3</t>
  </si>
  <si>
    <t>DONEPEZI</t>
  </si>
  <si>
    <t>120014-06-4</t>
  </si>
  <si>
    <t>PCN-50</t>
  </si>
  <si>
    <t>67922-26-3</t>
  </si>
  <si>
    <t>DMS</t>
  </si>
  <si>
    <t>DEAMIN</t>
  </si>
  <si>
    <t>CHEXANE</t>
  </si>
  <si>
    <t>DIFLOXAC</t>
  </si>
  <si>
    <t>98106-17-3</t>
  </si>
  <si>
    <t>1,2-ACENAP</t>
  </si>
  <si>
    <t>82-86-0</t>
  </si>
  <si>
    <t>HMEISPHE</t>
  </si>
  <si>
    <t>BUPRENOR</t>
  </si>
  <si>
    <t>52485-79-7</t>
  </si>
  <si>
    <t>3METBEN</t>
  </si>
  <si>
    <t>MCP4</t>
  </si>
  <si>
    <t>DCP2425</t>
  </si>
  <si>
    <t>TEQ</t>
  </si>
  <si>
    <t>DCP2426</t>
  </si>
  <si>
    <t>PA4OH</t>
  </si>
  <si>
    <t>7651-86-7</t>
  </si>
  <si>
    <t>HXCN-66</t>
  </si>
  <si>
    <t>103426-96-6</t>
  </si>
  <si>
    <t>BDE71_49</t>
  </si>
  <si>
    <t>319-84-6</t>
  </si>
  <si>
    <t>9,10ANTQUI</t>
  </si>
  <si>
    <t>KLORSUL</t>
  </si>
  <si>
    <t>DIPYRIDA</t>
  </si>
  <si>
    <t>58-32-2</t>
  </si>
  <si>
    <t>OP</t>
  </si>
  <si>
    <t>OCAME</t>
  </si>
  <si>
    <t>MDI</t>
  </si>
  <si>
    <t>2TIOCYANOM</t>
  </si>
  <si>
    <t>CDF2N</t>
  </si>
  <si>
    <t>AMPA</t>
  </si>
  <si>
    <t>PFTEDA</t>
  </si>
  <si>
    <t>AZE</t>
  </si>
  <si>
    <t>2642-71-9</t>
  </si>
  <si>
    <t>44DPHM</t>
  </si>
  <si>
    <t>4957-14-6</t>
  </si>
  <si>
    <t>METSULF</t>
  </si>
  <si>
    <t>CDD6P</t>
  </si>
  <si>
    <t>35822-46-9</t>
  </si>
  <si>
    <t>LINURON</t>
  </si>
  <si>
    <t>PYMETR</t>
  </si>
  <si>
    <t>SUMLAS</t>
  </si>
  <si>
    <t>BD100</t>
  </si>
  <si>
    <t>189084-64-8</t>
  </si>
  <si>
    <t>FLUPHENA</t>
  </si>
  <si>
    <t>69-23-8</t>
  </si>
  <si>
    <t>TIAKLOP</t>
  </si>
  <si>
    <t>CHR2OH</t>
  </si>
  <si>
    <t>PCBA60</t>
  </si>
  <si>
    <t>2,4,5-TP</t>
  </si>
  <si>
    <t>93-72-1</t>
  </si>
  <si>
    <t>T13DCPP</t>
  </si>
  <si>
    <t>PCN-59</t>
  </si>
  <si>
    <t>150224-25-2</t>
  </si>
  <si>
    <t>PHTHLIM</t>
  </si>
  <si>
    <t>PRINOSA</t>
  </si>
  <si>
    <t>FOSAA</t>
  </si>
  <si>
    <t>PROPOFOL</t>
  </si>
  <si>
    <t>FLE</t>
  </si>
  <si>
    <t>FEN</t>
  </si>
  <si>
    <t>STY</t>
  </si>
  <si>
    <t>CB52</t>
  </si>
  <si>
    <t>CDFX1-ES</t>
  </si>
  <si>
    <t>PROPICONA</t>
  </si>
  <si>
    <t>DEA</t>
  </si>
  <si>
    <t>PROPACH</t>
  </si>
  <si>
    <t>SARAFLOX</t>
  </si>
  <si>
    <t>98105-99-8</t>
  </si>
  <si>
    <t>ENDB</t>
  </si>
  <si>
    <t>23DIFBUT</t>
  </si>
  <si>
    <t>4613-11-0</t>
  </si>
  <si>
    <t>TRICLOSAN</t>
  </si>
  <si>
    <t>FLZIFPBES</t>
  </si>
  <si>
    <t>79241-46-6</t>
  </si>
  <si>
    <t>REPAGLIN</t>
  </si>
  <si>
    <t>FORMTH</t>
  </si>
  <si>
    <t>HEPTFOS</t>
  </si>
  <si>
    <t>23560-59-0</t>
  </si>
  <si>
    <t>METHG</t>
  </si>
  <si>
    <t>22967-92-6</t>
  </si>
  <si>
    <t>BBF</t>
  </si>
  <si>
    <t>UV329</t>
  </si>
  <si>
    <t>FEBANTEL</t>
  </si>
  <si>
    <t>58306-30-2</t>
  </si>
  <si>
    <t>DCFMU1</t>
  </si>
  <si>
    <t>MEHP</t>
  </si>
  <si>
    <t>DBD</t>
  </si>
  <si>
    <t>BDCM</t>
  </si>
  <si>
    <t>75-27-4</t>
  </si>
  <si>
    <t>CAFFEINE</t>
  </si>
  <si>
    <t>PCN-53</t>
  </si>
  <si>
    <t>150224-24-1</t>
  </si>
  <si>
    <t>PENCOZOL</t>
  </si>
  <si>
    <t>246TBP</t>
  </si>
  <si>
    <t>CYPROHEP</t>
  </si>
  <si>
    <t>129-03-3</t>
  </si>
  <si>
    <t>OMC</t>
  </si>
  <si>
    <t>COUMAT</t>
  </si>
  <si>
    <t>TCGC456</t>
  </si>
  <si>
    <t>3CS</t>
  </si>
  <si>
    <t>2039-85-2</t>
  </si>
  <si>
    <t>MP34</t>
  </si>
  <si>
    <t>CYCLAM</t>
  </si>
  <si>
    <t>45951-45-9</t>
  </si>
  <si>
    <t>4TBP</t>
  </si>
  <si>
    <t>MIC</t>
  </si>
  <si>
    <t>624-83-9</t>
  </si>
  <si>
    <t>DBPT</t>
  </si>
  <si>
    <t>UV328</t>
  </si>
  <si>
    <t>EHEXTRIAZ</t>
  </si>
  <si>
    <t>88122-99-0</t>
  </si>
  <si>
    <t>DETA</t>
  </si>
  <si>
    <t>DIDA</t>
  </si>
  <si>
    <t>SULFAMETXP</t>
  </si>
  <si>
    <t>80-35-3</t>
  </si>
  <si>
    <t>MUSKMO</t>
  </si>
  <si>
    <t>116-66-5</t>
  </si>
  <si>
    <t>DPP</t>
  </si>
  <si>
    <t>CYFOS</t>
  </si>
  <si>
    <t>TCKC345</t>
  </si>
  <si>
    <t>OXFENDAZ</t>
  </si>
  <si>
    <t>53716-50-0</t>
  </si>
  <si>
    <t>FENBENDA</t>
  </si>
  <si>
    <t>43210-67-9</t>
  </si>
  <si>
    <t>DINP</t>
  </si>
  <si>
    <t>ACETON</t>
  </si>
  <si>
    <t>OXAZEPAM</t>
  </si>
  <si>
    <t>CHLPFAM</t>
  </si>
  <si>
    <t>AKLONIFEN</t>
  </si>
  <si>
    <t>PFHPS</t>
  </si>
  <si>
    <t>375-92-8</t>
  </si>
  <si>
    <t>ZOLPIDEM</t>
  </si>
  <si>
    <t>82626-48-0</t>
  </si>
  <si>
    <t>TIFENSU</t>
  </si>
  <si>
    <t>MECARB</t>
  </si>
  <si>
    <t>2595-54-2</t>
  </si>
  <si>
    <t>TBUAZ</t>
  </si>
  <si>
    <t>SULFAGUA</t>
  </si>
  <si>
    <t>57-67-0</t>
  </si>
  <si>
    <t>CODEINE</t>
  </si>
  <si>
    <t>76-57-3</t>
  </si>
  <si>
    <t>CHLMPH</t>
  </si>
  <si>
    <t>24934-91-6</t>
  </si>
  <si>
    <t>QCB</t>
  </si>
  <si>
    <t>DODINE</t>
  </si>
  <si>
    <t>TRCP3</t>
  </si>
  <si>
    <t>609-19-8</t>
  </si>
  <si>
    <t>DICLOF</t>
  </si>
  <si>
    <t>15307-86-5</t>
  </si>
  <si>
    <t>ISODSULM</t>
  </si>
  <si>
    <t>DBS</t>
  </si>
  <si>
    <t>CB114</t>
  </si>
  <si>
    <t>74472-37-0</t>
  </si>
  <si>
    <t>DDEOP</t>
  </si>
  <si>
    <t>OTNE</t>
  </si>
  <si>
    <t>DIMETMOR</t>
  </si>
  <si>
    <t>TCP5</t>
  </si>
  <si>
    <t>4901-51-3</t>
  </si>
  <si>
    <t>CB123</t>
  </si>
  <si>
    <t>65510-44-3</t>
  </si>
  <si>
    <t>PCBA50</t>
  </si>
  <si>
    <t>CB157</t>
  </si>
  <si>
    <t>69782-90-7</t>
  </si>
  <si>
    <t>TERBUTAL</t>
  </si>
  <si>
    <t>23031-25-6</t>
  </si>
  <si>
    <t>DBPHP</t>
  </si>
  <si>
    <t>OC</t>
  </si>
  <si>
    <t>DTPA</t>
  </si>
  <si>
    <t>BOCAL</t>
  </si>
  <si>
    <t>ZOPICLON</t>
  </si>
  <si>
    <t>43200-80-2</t>
  </si>
  <si>
    <t>CILAZAPR</t>
  </si>
  <si>
    <t>88768-40-5</t>
  </si>
  <si>
    <t>METABEN</t>
  </si>
  <si>
    <t>CB189</t>
  </si>
  <si>
    <t>39635-31-9</t>
  </si>
  <si>
    <t>HALOPERI</t>
  </si>
  <si>
    <t>52-86-8</t>
  </si>
  <si>
    <t>ALBENDAZ</t>
  </si>
  <si>
    <t>54965-21-8</t>
  </si>
  <si>
    <t>ISCOTRIZ</t>
  </si>
  <si>
    <t>4-T-OP</t>
  </si>
  <si>
    <t>TPP</t>
  </si>
  <si>
    <t>ATORVAST</t>
  </si>
  <si>
    <t>134523-00-5</t>
  </si>
  <si>
    <t>PCC62</t>
  </si>
  <si>
    <t>164159-06-5</t>
  </si>
  <si>
    <t>MIRTAZAP</t>
  </si>
  <si>
    <t>61337-67-5</t>
  </si>
  <si>
    <t>SULFAFUR</t>
  </si>
  <si>
    <t>127-69-5</t>
  </si>
  <si>
    <t>OXOLINSY</t>
  </si>
  <si>
    <t>14698-29-4</t>
  </si>
  <si>
    <t>TMETHR</t>
  </si>
  <si>
    <t>7696-12-0</t>
  </si>
  <si>
    <t>MCP2</t>
  </si>
  <si>
    <t>95-57-8</t>
  </si>
  <si>
    <t>NP</t>
  </si>
  <si>
    <t>DCBA26</t>
  </si>
  <si>
    <t>2008-58-4</t>
  </si>
  <si>
    <t>TECE2</t>
  </si>
  <si>
    <t>ATRACURI</t>
  </si>
  <si>
    <t>64228-81-5</t>
  </si>
  <si>
    <t>PIZOTIFE</t>
  </si>
  <si>
    <t>15574-96-6</t>
  </si>
  <si>
    <t>TMYPHE</t>
  </si>
  <si>
    <t>26998-80-1</t>
  </si>
  <si>
    <t>DIKAMBA</t>
  </si>
  <si>
    <t>1918-00-9</t>
  </si>
  <si>
    <t>GR-PFOSAM</t>
  </si>
  <si>
    <t>BKF</t>
  </si>
  <si>
    <t>PROPRANOL</t>
  </si>
  <si>
    <t>525-66-6</t>
  </si>
  <si>
    <t>CYXIDIM</t>
  </si>
  <si>
    <t>101205-02-1</t>
  </si>
  <si>
    <t>TRIADIMN</t>
  </si>
  <si>
    <t>55219-65-3</t>
  </si>
  <si>
    <t>PCC26</t>
  </si>
  <si>
    <t>142534-71-2</t>
  </si>
  <si>
    <t>KARBEND</t>
  </si>
  <si>
    <t>FLUTAMID</t>
  </si>
  <si>
    <t>13311-84-7</t>
  </si>
  <si>
    <t>ZOPICNOX</t>
  </si>
  <si>
    <t>43200-96-0</t>
  </si>
  <si>
    <t>2TBP</t>
  </si>
  <si>
    <t>ROSUVAST</t>
  </si>
  <si>
    <t>287714-41-4</t>
  </si>
  <si>
    <t>CB101</t>
  </si>
  <si>
    <t>37680-73-2</t>
  </si>
  <si>
    <t>DIFENXUR</t>
  </si>
  <si>
    <t>14214-32-5</t>
  </si>
  <si>
    <t>TRIFORIN</t>
  </si>
  <si>
    <t>26644-46-2</t>
  </si>
  <si>
    <t>TNONC</t>
  </si>
  <si>
    <t>DEMETYL</t>
  </si>
  <si>
    <t>ETBE</t>
  </si>
  <si>
    <t>TDI</t>
  </si>
  <si>
    <t>PEBDF2</t>
  </si>
  <si>
    <t>131166-92-2</t>
  </si>
  <si>
    <t>HPBDD</t>
  </si>
  <si>
    <t>110999-47-8</t>
  </si>
  <si>
    <t>7NITROBANT</t>
  </si>
  <si>
    <t>20268-51-3</t>
  </si>
  <si>
    <t>6H-BPYRONE</t>
  </si>
  <si>
    <t>3074-00-8</t>
  </si>
  <si>
    <t>2AMX</t>
  </si>
  <si>
    <t>107342-67-6</t>
  </si>
  <si>
    <t>PROMETHA</t>
  </si>
  <si>
    <t>ICA</t>
  </si>
  <si>
    <t>GENTAMYC</t>
  </si>
  <si>
    <t>1403-66-3</t>
  </si>
  <si>
    <t>SULFOT</t>
  </si>
  <si>
    <t>LENACL</t>
  </si>
  <si>
    <t>F</t>
  </si>
  <si>
    <t>INDCAMB</t>
  </si>
  <si>
    <t>MEFOSA</t>
  </si>
  <si>
    <t>TYLOSIN</t>
  </si>
  <si>
    <t>1401-69-0</t>
  </si>
  <si>
    <t>CB169</t>
  </si>
  <si>
    <t>ATAC-C18</t>
  </si>
  <si>
    <t>ATAC-C14</t>
  </si>
  <si>
    <t>ATAC-C12</t>
  </si>
  <si>
    <t>QCNB</t>
  </si>
  <si>
    <t>CDD4X</t>
  </si>
  <si>
    <t>39227-28-6</t>
  </si>
  <si>
    <t>NCBA</t>
  </si>
  <si>
    <t>28291-75-0</t>
  </si>
  <si>
    <t>PCN-56</t>
  </si>
  <si>
    <t>150205-21-3</t>
  </si>
  <si>
    <t>FENVALER</t>
  </si>
  <si>
    <t>MCPA</t>
  </si>
  <si>
    <t>94-74-6</t>
  </si>
  <si>
    <t>SULFADIMID</t>
  </si>
  <si>
    <t>57-68-1</t>
  </si>
  <si>
    <t>CLEMASTI</t>
  </si>
  <si>
    <t>15686-51-8</t>
  </si>
  <si>
    <t>ALFACYPERM</t>
  </si>
  <si>
    <t>TPRP</t>
  </si>
  <si>
    <t>513-08-6</t>
  </si>
  <si>
    <t>MICONAZO</t>
  </si>
  <si>
    <t>22916-47-8</t>
  </si>
  <si>
    <t>CB77</t>
  </si>
  <si>
    <t>SULPHON</t>
  </si>
  <si>
    <t>80-00-2</t>
  </si>
  <si>
    <t>NORFLOX</t>
  </si>
  <si>
    <t>7H-BANTONE</t>
  </si>
  <si>
    <t>DUP</t>
  </si>
  <si>
    <t>ETBEN</t>
  </si>
  <si>
    <t>HEDEAME</t>
  </si>
  <si>
    <t>CLONAZEP</t>
  </si>
  <si>
    <t>1622-61-3</t>
  </si>
  <si>
    <t>TRCE</t>
  </si>
  <si>
    <t>CDF6X-ES</t>
  </si>
  <si>
    <t>TMBDN</t>
  </si>
  <si>
    <t>DIPHENA</t>
  </si>
  <si>
    <t>82-66-6</t>
  </si>
  <si>
    <t>26DIBP</t>
  </si>
  <si>
    <t>52348-51-3</t>
  </si>
  <si>
    <t>PBPH</t>
  </si>
  <si>
    <t>608-71-9</t>
  </si>
  <si>
    <t>4-N-OP</t>
  </si>
  <si>
    <t>FENPPETE</t>
  </si>
  <si>
    <t>113158-40-0</t>
  </si>
  <si>
    <t>HXCN-72</t>
  </si>
  <si>
    <t>103426-92-2</t>
  </si>
  <si>
    <t>CDF4X</t>
  </si>
  <si>
    <t>60851-34-5</t>
  </si>
  <si>
    <t>2AMK</t>
  </si>
  <si>
    <t>DMTP</t>
  </si>
  <si>
    <t>MESTRAN</t>
  </si>
  <si>
    <t>PYROXS</t>
  </si>
  <si>
    <t>TCP6</t>
  </si>
  <si>
    <t>935-95-5</t>
  </si>
  <si>
    <t>DCKC45</t>
  </si>
  <si>
    <t>CARBAM</t>
  </si>
  <si>
    <t>16118-49-3</t>
  </si>
  <si>
    <t>FORSULF</t>
  </si>
  <si>
    <t>173156-57-4</t>
  </si>
  <si>
    <t>TBMDF</t>
  </si>
  <si>
    <t>TRIFLSTRO</t>
  </si>
  <si>
    <t>LIMD</t>
  </si>
  <si>
    <t>DODEMO</t>
  </si>
  <si>
    <t>1593-77-7</t>
  </si>
  <si>
    <t>TRCP</t>
  </si>
  <si>
    <t>PAM1</t>
  </si>
  <si>
    <t>832-69-9</t>
  </si>
  <si>
    <t>TDEOP</t>
  </si>
  <si>
    <t>NAPDI</t>
  </si>
  <si>
    <t>581-42-0</t>
  </si>
  <si>
    <t>BNM</t>
  </si>
  <si>
    <t>563-70-2</t>
  </si>
  <si>
    <t>DOPP</t>
  </si>
  <si>
    <t>6161-81-5</t>
  </si>
  <si>
    <t>BUDESON</t>
  </si>
  <si>
    <t>4AMX</t>
  </si>
  <si>
    <t>107342-55-2</t>
  </si>
  <si>
    <t>DIFLUBENZ</t>
  </si>
  <si>
    <t>TRCN</t>
  </si>
  <si>
    <t>FURALAX</t>
  </si>
  <si>
    <t>57646-30-7</t>
  </si>
  <si>
    <t>NTA</t>
  </si>
  <si>
    <t>MIREX</t>
  </si>
  <si>
    <t>ACRIDINE</t>
  </si>
  <si>
    <t>260-94-6</t>
  </si>
  <si>
    <t>DOA</t>
  </si>
  <si>
    <t>NICOSULF</t>
  </si>
  <si>
    <t>111991-09-4</t>
  </si>
  <si>
    <t>PFBS</t>
  </si>
  <si>
    <t>375-73-5</t>
  </si>
  <si>
    <t>HCEPX</t>
  </si>
  <si>
    <t>ETPARAB</t>
  </si>
  <si>
    <t>EHDPP</t>
  </si>
  <si>
    <t>DIKLOFL</t>
  </si>
  <si>
    <t>IMIDAKL</t>
  </si>
  <si>
    <t>138261-41-3</t>
  </si>
  <si>
    <t>TRIHEXYP</t>
  </si>
  <si>
    <t>144-11-6</t>
  </si>
  <si>
    <t>DILTIAZE</t>
  </si>
  <si>
    <t>42399-41-7</t>
  </si>
  <si>
    <t>PA1OH</t>
  </si>
  <si>
    <t>2433-56-9</t>
  </si>
  <si>
    <t>4NPEO1</t>
  </si>
  <si>
    <t>MEFOSE</t>
  </si>
  <si>
    <t>2TEBDF</t>
  </si>
  <si>
    <t>KLOPYRA</t>
  </si>
  <si>
    <t>TMDD</t>
  </si>
  <si>
    <t>ETOXZOL</t>
  </si>
  <si>
    <t>153233-91-1</t>
  </si>
  <si>
    <t>CB156</t>
  </si>
  <si>
    <t>FENT</t>
  </si>
  <si>
    <t>VERAPAMI</t>
  </si>
  <si>
    <t>52-53-9</t>
  </si>
  <si>
    <t>CITALOPR</t>
  </si>
  <si>
    <t>59729-33-8</t>
  </si>
  <si>
    <t>ETSULF</t>
  </si>
  <si>
    <t>126801-58-9</t>
  </si>
  <si>
    <t>MCB</t>
  </si>
  <si>
    <t>SULFADIA</t>
  </si>
  <si>
    <t>DEAP</t>
  </si>
  <si>
    <t>HYDROXYZ</t>
  </si>
  <si>
    <t>68-88-2</t>
  </si>
  <si>
    <t>NAPTM</t>
  </si>
  <si>
    <t>2245-38-7</t>
  </si>
  <si>
    <t>METBRO</t>
  </si>
  <si>
    <t>3060-89-7</t>
  </si>
  <si>
    <t>NHEXANE</t>
  </si>
  <si>
    <t>CLOMIPRA</t>
  </si>
  <si>
    <t>303-49-1</t>
  </si>
  <si>
    <t>3METPEN</t>
  </si>
  <si>
    <t>4H-CPPHEO</t>
  </si>
  <si>
    <t>5737-13-3</t>
  </si>
  <si>
    <t>PROFAM</t>
  </si>
  <si>
    <t>122-42-9</t>
  </si>
  <si>
    <t>BBA</t>
  </si>
  <si>
    <t>92-24-0</t>
  </si>
  <si>
    <t>ALDCA</t>
  </si>
  <si>
    <t>FLECAINI</t>
  </si>
  <si>
    <t>54143-55-4</t>
  </si>
  <si>
    <t>BDE66</t>
  </si>
  <si>
    <t>189084-61-5</t>
  </si>
  <si>
    <t>CB183</t>
  </si>
  <si>
    <t>52663-69-1</t>
  </si>
  <si>
    <t>CLHEX</t>
  </si>
  <si>
    <t>MCP3</t>
  </si>
  <si>
    <t>108-43-0</t>
  </si>
  <si>
    <t>IOCTANE</t>
  </si>
  <si>
    <t>P</t>
  </si>
  <si>
    <t>NAP1OH</t>
  </si>
  <si>
    <t>IPRODION</t>
  </si>
  <si>
    <t>BENZNAPFUR</t>
  </si>
  <si>
    <t>HALXYFMET</t>
  </si>
  <si>
    <t>72619-32-0</t>
  </si>
  <si>
    <t>4TOPEO2</t>
  </si>
  <si>
    <t>TRINEXET</t>
  </si>
  <si>
    <t xml:space="preserve"> Provplatser</t>
  </si>
  <si>
    <t xml:space="preserve"> Matriser</t>
  </si>
  <si>
    <t xml:space="preserve"> Entries</t>
  </si>
  <si>
    <t xml:space="preserve"> Parkod</t>
  </si>
  <si>
    <t>CAS</t>
  </si>
  <si>
    <t xml:space="preserve"> Senaste_provtid</t>
  </si>
  <si>
    <t>Finns ämnet finns med i över 300 entries?</t>
  </si>
  <si>
    <t>Ingen data finns</t>
  </si>
  <si>
    <t xml:space="preserve"> Max_provtid</t>
  </si>
  <si>
    <t xml:space="preserve"> Min_provtid</t>
  </si>
  <si>
    <t>Span_dagar</t>
  </si>
  <si>
    <t>Namn</t>
  </si>
  <si>
    <t>trinexapac-ethyl</t>
  </si>
  <si>
    <t>4-tert-Oktylfenol-2-etoxylat</t>
  </si>
  <si>
    <t>haloxyfop-p-methyl</t>
  </si>
  <si>
    <t>Benzo-(b)naphtofuran</t>
  </si>
  <si>
    <t>iprodion</t>
  </si>
  <si>
    <t>1-Hydroxynaphthalene</t>
  </si>
  <si>
    <t>phosphorus</t>
  </si>
  <si>
    <t>iso-Octane</t>
  </si>
  <si>
    <t>m-chlorophenol</t>
  </si>
  <si>
    <t>Chlorhexidine</t>
  </si>
  <si>
    <t>2,2',3,4,4',5',6-heptachlorobiphenyl (CB183)</t>
  </si>
  <si>
    <t>2,3',4,4'-tetrabromodiphenyl ether (PBDE66)</t>
  </si>
  <si>
    <t>Flecainide</t>
  </si>
  <si>
    <t>aldicarb</t>
  </si>
  <si>
    <t>benz[b]anthracene</t>
  </si>
  <si>
    <t>profam</t>
  </si>
  <si>
    <t>4H-Cyclopenta[def]phenanthren-4-one</t>
  </si>
  <si>
    <t>3-Methyl-pentane</t>
  </si>
  <si>
    <t>Clomipramine</t>
  </si>
  <si>
    <t>n-Hexane</t>
  </si>
  <si>
    <t>metobromuron</t>
  </si>
  <si>
    <t>2,3,5-trimethylnaphthalene</t>
  </si>
  <si>
    <t>Hydroxyzine</t>
  </si>
  <si>
    <t>Dietyladipate</t>
  </si>
  <si>
    <t>Sulfadiazine</t>
  </si>
  <si>
    <t>Monochlorobenzene</t>
  </si>
  <si>
    <t>ethoxysulfuron</t>
  </si>
  <si>
    <t>Citalopram</t>
  </si>
  <si>
    <t>Verapamil</t>
  </si>
  <si>
    <t>fenitrothion</t>
  </si>
  <si>
    <t>2,3,3',4,4',5-hexachlorobiphenyl (CB156)</t>
  </si>
  <si>
    <t>etoxazole</t>
  </si>
  <si>
    <t>2,4,7,9-Tetramethyl-5-decyne-4,7-diol</t>
  </si>
  <si>
    <t>Klopyralid</t>
  </si>
  <si>
    <t>2,3,7,8-Tetrabromodibenzo-furan</t>
  </si>
  <si>
    <t>2-(N-methylperfluoro-1-octanesulfonamido)-ethanol</t>
  </si>
  <si>
    <t>4-Nonylfenol (branched)-1-etoxylat</t>
  </si>
  <si>
    <t>1-hydroxy phenanthrene (ng/g)</t>
  </si>
  <si>
    <t>Diltiazem</t>
  </si>
  <si>
    <t>Trihexyphenidyl</t>
  </si>
  <si>
    <t>Imidakloprid</t>
  </si>
  <si>
    <t>Dichlofluanid</t>
  </si>
  <si>
    <t>2-Ethylhexyl diphenyl phosphate</t>
  </si>
  <si>
    <t>Ethylparabene</t>
  </si>
  <si>
    <t>Heptachlor epoxide</t>
  </si>
  <si>
    <t>nicosulfuron</t>
  </si>
  <si>
    <t>Dioctyladipate</t>
  </si>
  <si>
    <t>Acridine</t>
  </si>
  <si>
    <t>mirex</t>
  </si>
  <si>
    <t>Nitrilotriacetic acid</t>
  </si>
  <si>
    <t>furalaxyl</t>
  </si>
  <si>
    <t>diflubenzuron</t>
  </si>
  <si>
    <t>4-amino-musk xylene</t>
  </si>
  <si>
    <t>Budesonide</t>
  </si>
  <si>
    <t>Dioctyl phenyl phosphate</t>
  </si>
  <si>
    <t>Bromonitromethane</t>
  </si>
  <si>
    <t>2,6-dimethylnaphthalene</t>
  </si>
  <si>
    <t>TDE (o,p') = DDD (o,p')</t>
  </si>
  <si>
    <t>1-methylphenanthrene</t>
  </si>
  <si>
    <t>2,4,6-Trichlorophenol</t>
  </si>
  <si>
    <t>dodemorf</t>
  </si>
  <si>
    <t>d-limonene</t>
  </si>
  <si>
    <t>trifloxystrobin</t>
  </si>
  <si>
    <t>2,2',6,6'-tetra-butyl-4,4'-methenediphenol</t>
  </si>
  <si>
    <t>foramsulfuron</t>
  </si>
  <si>
    <t>carbetamide</t>
  </si>
  <si>
    <t>4,5-Dichloro katekol</t>
  </si>
  <si>
    <t>2,3,5,6-Tetrachlorophenol</t>
  </si>
  <si>
    <t>pyroxsulam</t>
  </si>
  <si>
    <t>mestranol</t>
  </si>
  <si>
    <t>Dimethylthiophosphate</t>
  </si>
  <si>
    <t>2-amino-musk ketone</t>
  </si>
  <si>
    <t>2,3,4,6,7,8-hexachlorodibenzofuran</t>
  </si>
  <si>
    <t>1,2,4,5,7,8-Hexachloronaphthalene</t>
  </si>
  <si>
    <t>fenoxaprop-p-ethyl ester</t>
  </si>
  <si>
    <t>4-n-Octylphenol</t>
  </si>
  <si>
    <t>pentabromophenol</t>
  </si>
  <si>
    <t>2,6-Di-iso-butyl-phenol</t>
  </si>
  <si>
    <t>Diphenadione</t>
  </si>
  <si>
    <t>Tetramethylbutanedinitrile</t>
  </si>
  <si>
    <t>Rec 123678 HxCDF Extr spike</t>
  </si>
  <si>
    <t>trichloroethylene</t>
  </si>
  <si>
    <t>Clonazepam</t>
  </si>
  <si>
    <t>Hexadecanoic acid (C16:0)</t>
  </si>
  <si>
    <t>ethylbenzene</t>
  </si>
  <si>
    <t>Diundecyl phthalate</t>
  </si>
  <si>
    <t>Norfloxacin</t>
  </si>
  <si>
    <t>Sulphenone</t>
  </si>
  <si>
    <t>3,3',4,4'-tetrachlorobiphenyl (CB77)</t>
  </si>
  <si>
    <t>Miconazole</t>
  </si>
  <si>
    <t>Tripropyl phosphate</t>
  </si>
  <si>
    <t>alfacypermetrin</t>
  </si>
  <si>
    <t>Clemastine</t>
  </si>
  <si>
    <t>Sulfadimidine</t>
  </si>
  <si>
    <t>Acetic acid, (4-chloro-2-methylphenoxy)-</t>
  </si>
  <si>
    <t>fenvalerate</t>
  </si>
  <si>
    <t>1,2,3,7,8-Pentachloronaphthalene</t>
  </si>
  <si>
    <t>N-Cyclohexyl-2-benzothiazolamine</t>
  </si>
  <si>
    <t>1,2,3,4,7,8-hexachlorodibenzo-p-dioxin</t>
  </si>
  <si>
    <t>pentachloronitrobenzene</t>
  </si>
  <si>
    <t>Dodecyltrimethylammonium chloride</t>
  </si>
  <si>
    <t>Myristyltrimethylammonium bromide</t>
  </si>
  <si>
    <t>3,3',4,4',5,5'-hexachlorobiphenyl (CB169)</t>
  </si>
  <si>
    <t>tylosin</t>
  </si>
  <si>
    <t>N-methylperfluoro-1-octansulfonamide</t>
  </si>
  <si>
    <t>indoxacarb</t>
  </si>
  <si>
    <t>flourine</t>
  </si>
  <si>
    <t>sulfotep</t>
  </si>
  <si>
    <t>gentamycin</t>
  </si>
  <si>
    <t>Isocyanic acid</t>
  </si>
  <si>
    <t>Promethazine</t>
  </si>
  <si>
    <t>2-amino-musk xylene</t>
  </si>
  <si>
    <t>6H-Benzo[cd]pyren-6-one</t>
  </si>
  <si>
    <t>7-Nitrobenz(a)anthracene</t>
  </si>
  <si>
    <t>1,2,3,4,6,7,8-heptabromodibenzodioxin</t>
  </si>
  <si>
    <t>2,3,4,7,8-Pentabromodibenzofuran</t>
  </si>
  <si>
    <t>Toluene diisocyanate</t>
  </si>
  <si>
    <t>Ethyl tert-butyl ether (ETBE)</t>
  </si>
  <si>
    <t>Demetylerad diuron</t>
  </si>
  <si>
    <t>trans-nonachlor</t>
  </si>
  <si>
    <t>triforine</t>
  </si>
  <si>
    <t>difenoxuron</t>
  </si>
  <si>
    <t>2,2',4,5,5'-pentachlorobiphenyl (CB101)</t>
  </si>
  <si>
    <t>Rosuvastatin</t>
  </si>
  <si>
    <t>2-t-Butyl-phenol</t>
  </si>
  <si>
    <t>Zopiclone N-oxide</t>
  </si>
  <si>
    <t>Flutamide</t>
  </si>
  <si>
    <t>Karbendazim</t>
  </si>
  <si>
    <t>Parlar 26 (2-endo,3-exo,5-endo,6-exo,8,8,10,10 octachlorobornane)</t>
  </si>
  <si>
    <t>triadimenol</t>
  </si>
  <si>
    <t>cycloxidim</t>
  </si>
  <si>
    <t>Propranolol</t>
  </si>
  <si>
    <t>benzo[k]fluoranthene</t>
  </si>
  <si>
    <t>Perfluorooctane sulfonamide (grenad)</t>
  </si>
  <si>
    <t>Dikamba</t>
  </si>
  <si>
    <t>Trimethylphenol</t>
  </si>
  <si>
    <t>Pizotifen</t>
  </si>
  <si>
    <t>Atracurium</t>
  </si>
  <si>
    <t>1,1,2,2-Tetrachlorethane</t>
  </si>
  <si>
    <t>2,6-Dichlorobenzamide</t>
  </si>
  <si>
    <t>o-chlorophenol</t>
  </si>
  <si>
    <t>tetramethrin</t>
  </si>
  <si>
    <t>Oxalinic acid</t>
  </si>
  <si>
    <t>Sulfafurazole</t>
  </si>
  <si>
    <t>Mirtazapine</t>
  </si>
  <si>
    <t>Parlar 62 (2-endo,2-exo,5-endo,5-exo,8,9,9,10,10 nonachlorobornane)</t>
  </si>
  <si>
    <t>Atorvastatin</t>
  </si>
  <si>
    <t>4-t-Octylphenol</t>
  </si>
  <si>
    <t>Diethylhexyl butamidotriazone</t>
  </si>
  <si>
    <t>Albendazole</t>
  </si>
  <si>
    <t>Haloperidol</t>
  </si>
  <si>
    <t>2,3,3',4,4',5,5'-heptachlorobiphenyl (CB189)</t>
  </si>
  <si>
    <t>Metabenstiazuron</t>
  </si>
  <si>
    <t>Cilazapril</t>
  </si>
  <si>
    <t>Zopiclone</t>
  </si>
  <si>
    <t>boscalid</t>
  </si>
  <si>
    <t>Diethylentriaminepentaacetic acid</t>
  </si>
  <si>
    <t>Octocrylene</t>
  </si>
  <si>
    <t>Dibutyl phenyl phosphate</t>
  </si>
  <si>
    <t>Terbutaline</t>
  </si>
  <si>
    <t>2,3,4,3',4',5'-hexachlorobiphenyl (CB157)</t>
  </si>
  <si>
    <t>PCB Clophen A50</t>
  </si>
  <si>
    <t>2,3,4,5-Tetrachlorophenol</t>
  </si>
  <si>
    <t>dimethomorf</t>
  </si>
  <si>
    <t>Isocyclemone E</t>
  </si>
  <si>
    <t>DDE (o,p')</t>
  </si>
  <si>
    <t>2,3,4,4',5-pentachlorobiphenyl (CB114)</t>
  </si>
  <si>
    <t>N,N-dicyclohexylbenzothiazole-2-sulphenamid</t>
  </si>
  <si>
    <t>iodosulfuron-methyl</t>
  </si>
  <si>
    <t>Diclofenac</t>
  </si>
  <si>
    <t>3,4,5-Trichlorophenol</t>
  </si>
  <si>
    <t>pentachlorobenzene</t>
  </si>
  <si>
    <t>chlormephos</t>
  </si>
  <si>
    <t>Codeine</t>
  </si>
  <si>
    <t>Sulfaguanidine</t>
  </si>
  <si>
    <t>terbutylazine</t>
  </si>
  <si>
    <t>mecarbam</t>
  </si>
  <si>
    <t>Tifensulfuron-metyl</t>
  </si>
  <si>
    <t>Zolpidem</t>
  </si>
  <si>
    <t>Perfluoroheptane sulfonate</t>
  </si>
  <si>
    <t>chlorprofam</t>
  </si>
  <si>
    <t>Oxazepam</t>
  </si>
  <si>
    <t>Aceton</t>
  </si>
  <si>
    <t>Diisononyl phthalate</t>
  </si>
  <si>
    <t>Fenbendazole</t>
  </si>
  <si>
    <t>Oxfendazole</t>
  </si>
  <si>
    <t>3,4,5-Trichlorokatecol</t>
  </si>
  <si>
    <t>N-1,3-dimethylbutyl-N'-phenyl-p-phenylenediamine</t>
  </si>
  <si>
    <t>Musk moskene</t>
  </si>
  <si>
    <t>Sulfamethoxypyridazine</t>
  </si>
  <si>
    <t>Di-iso-decyladipate</t>
  </si>
  <si>
    <t>desetylterbutylazin (DETA)</t>
  </si>
  <si>
    <t>Ethylhexyl triazone</t>
  </si>
  <si>
    <t>2-(2H-benzotriazol-2-yl)-4,6-ditertpentylphenol</t>
  </si>
  <si>
    <t>Dibutyl phthalate</t>
  </si>
  <si>
    <t>Methyl isocyanate</t>
  </si>
  <si>
    <t>4-t-Butyl-phenol</t>
  </si>
  <si>
    <t>Cyclamate</t>
  </si>
  <si>
    <t>3/4-methylphenol (m/p-cresol)</t>
  </si>
  <si>
    <t>3-Chloro-styrene</t>
  </si>
  <si>
    <t>4,5,6-Trichloroguaiacol</t>
  </si>
  <si>
    <t>Coumatetralyl</t>
  </si>
  <si>
    <t>Ethylhexyl methoxycinnamate; Eusolex 2292</t>
  </si>
  <si>
    <t>Cyproheptadine</t>
  </si>
  <si>
    <t>2,4,6-Tri-t-butyl-phenol</t>
  </si>
  <si>
    <t>penconazole</t>
  </si>
  <si>
    <t>1,2,3,5,8-Pentachloronaphthalene</t>
  </si>
  <si>
    <t>Caffeine</t>
  </si>
  <si>
    <t>Bromodichloromethane</t>
  </si>
  <si>
    <t>Di(benzothiazol-2-yl) disulphide</t>
  </si>
  <si>
    <t>Mono-2-ethylhexyl phthalate</t>
  </si>
  <si>
    <t>1-(3,4-Diklorfenyl)-3-metylurea</t>
  </si>
  <si>
    <t>febantel</t>
  </si>
  <si>
    <t>2-(2H-benzotriazol-2-yl)-4-(1,1,3,3-tetramethylbutyl)phenol</t>
  </si>
  <si>
    <t>benzo[b]fluoranthene</t>
  </si>
  <si>
    <t>methyl mercury</t>
  </si>
  <si>
    <t>heptenofos</t>
  </si>
  <si>
    <t>formothion</t>
  </si>
  <si>
    <t>Repaglinide</t>
  </si>
  <si>
    <t>fluazifop-p-butyl ester</t>
  </si>
  <si>
    <t>meso-2,3-Diphenylbutane</t>
  </si>
  <si>
    <t>beta-endosulfan</t>
  </si>
  <si>
    <t>sarafloxacin</t>
  </si>
  <si>
    <t>propachlor</t>
  </si>
  <si>
    <t>deethyl atrazine</t>
  </si>
  <si>
    <t>Rec 123478 HxCDF Extr spike</t>
  </si>
  <si>
    <t>2,2',5,5'-tetrachlorobiphenyl (CB52)</t>
  </si>
  <si>
    <t>fenthion</t>
  </si>
  <si>
    <t>fluorene</t>
  </si>
  <si>
    <t>2,6-Diiso-propyl-phenol (propofol)</t>
  </si>
  <si>
    <t>spinosad A</t>
  </si>
  <si>
    <t>Phthalimide</t>
  </si>
  <si>
    <t>1,2,4,5,8-Pentachloronaphthalene</t>
  </si>
  <si>
    <t>Tris(1,3-dichloro-2-propyl) phosphate</t>
  </si>
  <si>
    <t>PCB Clophen A60</t>
  </si>
  <si>
    <t>2-Hydoxychrysene</t>
  </si>
  <si>
    <t>Tiakloprid</t>
  </si>
  <si>
    <t>Fluphenazine</t>
  </si>
  <si>
    <t>2,2',4,4',6-pentabromodiphenyl ether (PBDE100)</t>
  </si>
  <si>
    <t>Linear alkyl benzene sulfonate (LAS), C10-14</t>
  </si>
  <si>
    <t>pymetrozine</t>
  </si>
  <si>
    <t>Linuron</t>
  </si>
  <si>
    <t>1,2,3,4,6,7,8-heptachlorodibenzo-p-dioxin</t>
  </si>
  <si>
    <t>Metsulfuron-metyl</t>
  </si>
  <si>
    <t>4,4'-Ditolylmethane</t>
  </si>
  <si>
    <t>azinphos-ethyl</t>
  </si>
  <si>
    <t>Perfluorotetradecanoic acid</t>
  </si>
  <si>
    <t>2,3,4,7,8-pentachlorodibenzofuran</t>
  </si>
  <si>
    <t>2-(Tiocyanomethylthio)benzothiazole</t>
  </si>
  <si>
    <t>Methylenedi-p-phenylene diisocyanate</t>
  </si>
  <si>
    <t>Octanoic acid (C8:0)</t>
  </si>
  <si>
    <t>Octylphenol</t>
  </si>
  <si>
    <t>Dipyridamole</t>
  </si>
  <si>
    <t>Klorsulfuron</t>
  </si>
  <si>
    <t>9,10-Anthraquinone</t>
  </si>
  <si>
    <t>2',3,4,6'-Tetrabromodiphenyl ether/ 2,2',4,5'-Tetrabromodiphenyl ether</t>
  </si>
  <si>
    <t>1,2,3,4,6,7-Hexachloronaphthalene</t>
  </si>
  <si>
    <t>4-Hydroxyphenanthrene</t>
  </si>
  <si>
    <t>2,4+2,6-dichlorophenol</t>
  </si>
  <si>
    <t>TCDD-equivalent</t>
  </si>
  <si>
    <t>2,4+2,5-dichlorophenol</t>
  </si>
  <si>
    <t>p-chlorophenol</t>
  </si>
  <si>
    <t>1,3,5-Trimethylbenzene</t>
  </si>
  <si>
    <t>Buprenorphine</t>
  </si>
  <si>
    <t>Hydrated, methylated isopropyl phenanthrene</t>
  </si>
  <si>
    <t>1,2-Acenaphthendione</t>
  </si>
  <si>
    <t>difloxacin</t>
  </si>
  <si>
    <t>cyclo-Hexane</t>
  </si>
  <si>
    <t>Diethanolamine</t>
  </si>
  <si>
    <t>Dimethyl sulfide</t>
  </si>
  <si>
    <t>1,2,3,4,6-Pentachloronaphthalene</t>
  </si>
  <si>
    <t>Donepezil</t>
  </si>
  <si>
    <t>Meclozine</t>
  </si>
  <si>
    <t>2,6-Di-t-butyl-phenol</t>
  </si>
  <si>
    <t>ethyldipropylcarbamothioaat (EPTC)</t>
  </si>
  <si>
    <t>Atrazin-2-hydroxy</t>
  </si>
  <si>
    <t>Flocoumafen</t>
  </si>
  <si>
    <t>Sotalol</t>
  </si>
  <si>
    <t>7H-Dibenzo(c,g)carbazole</t>
  </si>
  <si>
    <t>Amitryptiline</t>
  </si>
  <si>
    <t>Tolylfluanid</t>
  </si>
  <si>
    <t>Pentachloroanisole</t>
  </si>
  <si>
    <t>cinidon-ethyl</t>
  </si>
  <si>
    <t>Terbutylazin-2-hydroxy</t>
  </si>
  <si>
    <t>Perfluoroundecanoic acid</t>
  </si>
  <si>
    <t>monocrotofos</t>
  </si>
  <si>
    <t>Grenad nonylfenol</t>
  </si>
  <si>
    <t>Eprosartan</t>
  </si>
  <si>
    <t>4-Chloro-styrene</t>
  </si>
  <si>
    <t>beta-HCH (beta-hexachlorocyclohexane)</t>
  </si>
  <si>
    <t>demeton-s-methyl</t>
  </si>
  <si>
    <t>N-butyl benzenesulfonamide</t>
  </si>
  <si>
    <t>BDE205</t>
  </si>
  <si>
    <t>1,2-dichloropropane</t>
  </si>
  <si>
    <t>Mono-isobutyl phthalate</t>
  </si>
  <si>
    <t>Butylmethoxydibenzoylmethane; Avobenzone; Eusolex 9020</t>
  </si>
  <si>
    <t>etridiazole</t>
  </si>
  <si>
    <t>flumioxazine</t>
  </si>
  <si>
    <t>Fexofenadine</t>
  </si>
  <si>
    <t xml:space="preserve">Sulfamethizole </t>
  </si>
  <si>
    <t>chloroform</t>
  </si>
  <si>
    <t>Nonylphenol monoethoxylates</t>
  </si>
  <si>
    <t>Diisononyl adipate</t>
  </si>
  <si>
    <t>1,3,5-trichlorobenzene</t>
  </si>
  <si>
    <t>2+3-Nitrofluoranthene altcas: 892-21-7</t>
  </si>
  <si>
    <t>Sertraline</t>
  </si>
  <si>
    <t>Chlorophacione</t>
  </si>
  <si>
    <t>benzo[ghi]perylene</t>
  </si>
  <si>
    <t>1,3-Dimethylnaphtalene</t>
  </si>
  <si>
    <t>Sulfachlorpyridazine</t>
  </si>
  <si>
    <t>2-Chloro-styrene</t>
  </si>
  <si>
    <t>cloquintocet-mexyl</t>
  </si>
  <si>
    <t>Etonogestrel</t>
  </si>
  <si>
    <t>medium chain chlorinated parrafin (C14-C17)</t>
  </si>
  <si>
    <t>Ketoprofen</t>
  </si>
  <si>
    <t>3-Iodo-2-propynyl butyl carbamate</t>
  </si>
  <si>
    <t>Bromocriptine</t>
  </si>
  <si>
    <t>propazine</t>
  </si>
  <si>
    <t>Mono-(2-ethyl-5-oxohexyl) phthalate</t>
  </si>
  <si>
    <t>Tricresyl phosphate</t>
  </si>
  <si>
    <t>pyrantel</t>
  </si>
  <si>
    <t>trans-chlordane (gamma-chlordane)</t>
  </si>
  <si>
    <t>Linear alkyl benzene sulfonate (LAS), C12</t>
  </si>
  <si>
    <t>fenamidon</t>
  </si>
  <si>
    <t>Di(2-ethylhexyl) adipate</t>
  </si>
  <si>
    <t>Eicosyltrimethylammonium bromide</t>
  </si>
  <si>
    <t>N,N,N-Trimethyl-1-docosanaminium chloride</t>
  </si>
  <si>
    <t>Dimethyldihexadecylammonium bromide</t>
  </si>
  <si>
    <t>Dimethylditetradecylammonium bromide</t>
  </si>
  <si>
    <t>Didodecyldimethylammonium bromide</t>
  </si>
  <si>
    <t>Didecyldimethylammonium bromide</t>
  </si>
  <si>
    <t>Decalin</t>
  </si>
  <si>
    <t>1,2,3,4,5,6,7-Heptachloronaphthalene</t>
  </si>
  <si>
    <t>Dimethyldioctadecylammonium bromide</t>
  </si>
  <si>
    <t>benzo[a]fluorene</t>
  </si>
  <si>
    <t>fenarimol</t>
  </si>
  <si>
    <t>Isoproturon</t>
  </si>
  <si>
    <t>Bromadiolone</t>
  </si>
  <si>
    <t>Dimethylphosphate</t>
  </si>
  <si>
    <t>2,3,7,8-Tetrachloro-dibenzothiophene</t>
  </si>
  <si>
    <t>Fluoxetine</t>
  </si>
  <si>
    <t>Metamitron</t>
  </si>
  <si>
    <t>Medroxyprogesterone</t>
  </si>
  <si>
    <t>(2,4,5-Trichlorophenoxy)acetic acid</t>
  </si>
  <si>
    <t>Tetracycline</t>
  </si>
  <si>
    <t>Tamoxifen</t>
  </si>
  <si>
    <t>PC, Aroclor 1254</t>
  </si>
  <si>
    <t>Octachlorinated dibenzothianthrene</t>
  </si>
  <si>
    <t>disulfoton</t>
  </si>
  <si>
    <t>1,2,4,5,6-Pentachloronaphthalene</t>
  </si>
  <si>
    <t>anthranilic acid isopropylamide</t>
  </si>
  <si>
    <t>Sucralose</t>
  </si>
  <si>
    <t>3,5-dichlorophenol</t>
  </si>
  <si>
    <t>2-(benzotriazol-2-yl)-4,6-di-tert-butylphenol</t>
  </si>
  <si>
    <t>karbofuran</t>
  </si>
  <si>
    <t>Butyl benzyl phthalate</t>
  </si>
  <si>
    <t>Sulfapyridine</t>
  </si>
  <si>
    <t>Naloxone</t>
  </si>
  <si>
    <t>alachlor</t>
  </si>
  <si>
    <t>2-Ethylhexyl 2,3,4,5-tetrabromobenzoate</t>
  </si>
  <si>
    <t>Dehydroabietic acid</t>
  </si>
  <si>
    <t>2,2',4,4',5,5'-hexabromodiphenyl ether (PBDE153)</t>
  </si>
  <si>
    <t>1,2,3,4,5,6-Hexachloronaphthalene</t>
  </si>
  <si>
    <t>tetrachloroethylene</t>
  </si>
  <si>
    <t>Dechlorane plus, anti</t>
  </si>
  <si>
    <t>parathion, parathion-ethyl</t>
  </si>
  <si>
    <t>Bezafibrate</t>
  </si>
  <si>
    <t>fosthiazat</t>
  </si>
  <si>
    <t>TCDD-equivalent estimated Nordic (cf ITEQ)</t>
  </si>
  <si>
    <t>Paroxetine</t>
  </si>
  <si>
    <t>1,2,3,5,6-Pentachloronaphthalene</t>
  </si>
  <si>
    <t>Pentabromotoluene</t>
  </si>
  <si>
    <t>Pigment orange 5, CI 12075</t>
  </si>
  <si>
    <t>Paracetamol</t>
  </si>
  <si>
    <t>4-Nitropyrene</t>
  </si>
  <si>
    <t>2,3,3',4,4',6-hexachlorobiphenyl (CB158)</t>
  </si>
  <si>
    <t>1,2-Dibromoethane, or ethylene dibromide</t>
  </si>
  <si>
    <t>9-Nitroanthracene</t>
  </si>
  <si>
    <t>clodinafop</t>
  </si>
  <si>
    <t>1,2,3,7,8,9-hexachlorodibenzo-p-dioxin</t>
  </si>
  <si>
    <t>1-Benzothiophene</t>
  </si>
  <si>
    <t>1-hydroxy pyrene (ng/g)</t>
  </si>
  <si>
    <t>Benzyldimethylhexadecylammonium chloride</t>
  </si>
  <si>
    <t>Benzyldimethyltetradecylammonium chloride</t>
  </si>
  <si>
    <t>Benzyldimethyldodecylammonium chloride</t>
  </si>
  <si>
    <t>methiocarb</t>
  </si>
  <si>
    <t>Clozapine</t>
  </si>
  <si>
    <t>Capsaicin</t>
  </si>
  <si>
    <t>Tribenuronmetyl</t>
  </si>
  <si>
    <t>Benzyldimethylstearylammonium chloride monohydrate</t>
  </si>
  <si>
    <t>2-Mercaptobenzothiazole</t>
  </si>
  <si>
    <t>DP anti / DP tot</t>
  </si>
  <si>
    <t>telodrin</t>
  </si>
  <si>
    <t>Heptacosane</t>
  </si>
  <si>
    <t>tritosulfuron</t>
  </si>
  <si>
    <t>buprofezin</t>
  </si>
  <si>
    <t>Moxidectin</t>
  </si>
  <si>
    <t>Megestrol</t>
  </si>
  <si>
    <t>Bisoprolol</t>
  </si>
  <si>
    <t>Benzene, 1,1'-oxybis[2,3,4,6-tetrabromo-(PBDE197)</t>
  </si>
  <si>
    <t xml:space="preserve">Tetraethyl Ethylenediphosphonate </t>
  </si>
  <si>
    <t>Sulfabenzamide</t>
  </si>
  <si>
    <t>lufenuron</t>
  </si>
  <si>
    <t>Azelastine</t>
  </si>
  <si>
    <t>Tris(2-chloro-1-methylethyl) phosphate</t>
  </si>
  <si>
    <t>2',3,4,4',5,5'-hexachlorobiphenyl (CB167)</t>
  </si>
  <si>
    <t>C10-14 Monoalkylbenzene sulfonic acid, sodium salt</t>
  </si>
  <si>
    <t>2(4-Klorfenoxy)propionsyra</t>
  </si>
  <si>
    <t>Hexamethylene diisocyanate</t>
  </si>
  <si>
    <t>1,2,4,5,7-Pentachloronaphthalene</t>
  </si>
  <si>
    <t>Mono-benzyl phthalate</t>
  </si>
  <si>
    <t>Telomer 6:2 sulfonate</t>
  </si>
  <si>
    <t>2,2',4,4',5,5'-hexachlorobiphenyl (CB153)</t>
  </si>
  <si>
    <t>bupirimate</t>
  </si>
  <si>
    <t>Dichlorodibenzothiophenes</t>
  </si>
  <si>
    <t>pendimetalin</t>
  </si>
  <si>
    <t>Sulfamerazine</t>
  </si>
  <si>
    <t>Hexazinone</t>
  </si>
  <si>
    <t>pyrimethanil</t>
  </si>
  <si>
    <t>triazamate</t>
  </si>
  <si>
    <t>methomyl</t>
  </si>
  <si>
    <t>Maprotiline</t>
  </si>
  <si>
    <t>metalaxyl</t>
  </si>
  <si>
    <t>topramezon</t>
  </si>
  <si>
    <t>eprinomectin</t>
  </si>
  <si>
    <t>1,2,3,4,7,8-Hexabromodibenzo-p-dioxin+1,2,3,6,7,8-Hexabromodibenzo-p-dioxin</t>
  </si>
  <si>
    <t>1,2,3,4,7,8-Hexabromodibenzofuran</t>
  </si>
  <si>
    <t>zoxamide</t>
  </si>
  <si>
    <t>3-Benzylidene camphor</t>
  </si>
  <si>
    <t>1-Hydroxychrysene</t>
  </si>
  <si>
    <t>3,3',4,4',5-pentabromodiphenyl ether (PBDE126)</t>
  </si>
  <si>
    <t>Beclomethasone</t>
  </si>
  <si>
    <t>2,3,4,5/2,3,4,6-Tetrachlorophenol</t>
  </si>
  <si>
    <t>metribuzin</t>
  </si>
  <si>
    <t>Mono-ethyl phthalate</t>
  </si>
  <si>
    <t>Propylenediamine-tetraacetic acid</t>
  </si>
  <si>
    <t>Monochlorodibenzothiophenes</t>
  </si>
  <si>
    <t>Fenoxaprop</t>
  </si>
  <si>
    <t>Ethylendiamine-tetraacetic acid</t>
  </si>
  <si>
    <t>4-Dodecylphenol</t>
  </si>
  <si>
    <t>Perfluorooctane sulfonate linear-chain</t>
  </si>
  <si>
    <t>Perfluoropentanoic acid</t>
  </si>
  <si>
    <t>Telomer 8:2 sulfonate</t>
  </si>
  <si>
    <t>omethoat</t>
  </si>
  <si>
    <t>bromacil</t>
  </si>
  <si>
    <t>DDT (o,p')</t>
  </si>
  <si>
    <t>Didecyladipate</t>
  </si>
  <si>
    <t>nafcilline</t>
  </si>
  <si>
    <t>Di-iso-butyladipate</t>
  </si>
  <si>
    <t>enrofloxacin</t>
  </si>
  <si>
    <t>Alkylated, hydrated naphtalene</t>
  </si>
  <si>
    <t>1,1-dichloroethane</t>
  </si>
  <si>
    <t>indomethacine</t>
  </si>
  <si>
    <t>Flumequine</t>
  </si>
  <si>
    <t>endosulfan sulfate</t>
  </si>
  <si>
    <t>cyromazin</t>
  </si>
  <si>
    <t>desmetryn</t>
  </si>
  <si>
    <t>Aliphatic hydrocarbons &gt;C5-C8</t>
  </si>
  <si>
    <t>mevinfos (isomer e+z)</t>
  </si>
  <si>
    <t>quizalofop-ethyl</t>
  </si>
  <si>
    <t>butocarboxim-sulfoxide</t>
  </si>
  <si>
    <t>Triphenylphosphine oxide</t>
  </si>
  <si>
    <t>Methylparabene</t>
  </si>
  <si>
    <t>Fenofibrate</t>
  </si>
  <si>
    <t>Diethylamino hydroxybenzoyl hexyl benzoate</t>
  </si>
  <si>
    <t>parathion-methyl</t>
  </si>
  <si>
    <t>Benzoic acid, 2,4-dichloro-</t>
  </si>
  <si>
    <t>oxasulfuron</t>
  </si>
  <si>
    <t>Chlorotetracycline</t>
  </si>
  <si>
    <t>Carbazole</t>
  </si>
  <si>
    <t>acetamiprid</t>
  </si>
  <si>
    <t>Benzyl octyl adipate</t>
  </si>
  <si>
    <t>Isoquinoline</t>
  </si>
  <si>
    <t>Difenacoum</t>
  </si>
  <si>
    <t>2,4-di-tert-butyl-6-(5-chlorobenzotriazol-2-yl)phenol</t>
  </si>
  <si>
    <t>3-Nitrobenzanthrone</t>
  </si>
  <si>
    <t>Guaiacol</t>
  </si>
  <si>
    <t>Bis(4-chlorophenyl) sulfone</t>
  </si>
  <si>
    <t>pyraclostrobin</t>
  </si>
  <si>
    <t>Tetradifon</t>
  </si>
  <si>
    <t>2,2',4,5'-tetrabromodiphenyl ether (PBDE49)</t>
  </si>
  <si>
    <t>Ezetimibe</t>
  </si>
  <si>
    <t>brompropylat</t>
  </si>
  <si>
    <t>bitertanol</t>
  </si>
  <si>
    <t>n-Octane</t>
  </si>
  <si>
    <t>2,4,5-Trichlorophenol</t>
  </si>
  <si>
    <t>Tris- chloroethyl phosphite</t>
  </si>
  <si>
    <t>Tetrachloroguaiacol</t>
  </si>
  <si>
    <t>Aliphatic hydrocarbons &gt;C16-C35</t>
  </si>
  <si>
    <t>benzene</t>
  </si>
  <si>
    <t>etofumesat</t>
  </si>
  <si>
    <t>methidathion</t>
  </si>
  <si>
    <t>Bis-Methylethyl-biphenyl</t>
  </si>
  <si>
    <t>1,2,3,4,5-Pentachloronaphthalene/1,2,3,6,7-Pentachloronaphthalene</t>
  </si>
  <si>
    <t>propoxur</t>
  </si>
  <si>
    <t>Di-n-propylftalat</t>
  </si>
  <si>
    <t>1,2,3,6,7,8-hexachlorodibenzo-p-dioxin</t>
  </si>
  <si>
    <t>2,4',5-trichlorobiphenyl (CB31)</t>
  </si>
  <si>
    <t>sethoxidim</t>
  </si>
  <si>
    <t>2,2',3,3',4,4'-hexachlorobiphenyl (CB128)</t>
  </si>
  <si>
    <t>Salicylic Acid</t>
  </si>
  <si>
    <t>flubendazol</t>
  </si>
  <si>
    <t>ametryn</t>
  </si>
  <si>
    <t>Metazachlor</t>
  </si>
  <si>
    <t>vinyl chloride,  or chloroethene</t>
  </si>
  <si>
    <t>cyanazin</t>
  </si>
  <si>
    <t>Dodecamethylpentasiloxane</t>
  </si>
  <si>
    <t>4-Chloro-3-methylphenol</t>
  </si>
  <si>
    <t>Chlorpromazine</t>
  </si>
  <si>
    <t>oxychlordane</t>
  </si>
  <si>
    <t>Diethyldithiophosphate</t>
  </si>
  <si>
    <t>Rec 123478 HxCDD Extr spike</t>
  </si>
  <si>
    <t>Benzene, 1,1'-(3,3-dimethyl-1-butenylidene)bis 1,1,3-Trimethyl-3-phenylindan</t>
  </si>
  <si>
    <t>4-t-Octylphenol-mono-ethoxylate</t>
  </si>
  <si>
    <t>decabromodiphenyl ether (PBDE209)</t>
  </si>
  <si>
    <t>Dibromochloromethene</t>
  </si>
  <si>
    <t>pirimikarb</t>
  </si>
  <si>
    <t>TDE (p,p') = DDD (p,p')</t>
  </si>
  <si>
    <t>Risperidone</t>
  </si>
  <si>
    <t>Estriol</t>
  </si>
  <si>
    <t>hexachlorobutadiene</t>
  </si>
  <si>
    <t>Benzene, pentabromo(2,4,5-tribromophenoxy)-(PBDE 203)</t>
  </si>
  <si>
    <t>fenhexamid</t>
  </si>
  <si>
    <t>deltametrin</t>
  </si>
  <si>
    <t>Rec 2378 TCDF Extr spike</t>
  </si>
  <si>
    <t>Creatinin</t>
  </si>
  <si>
    <t>TCDD ekvivalenter enligt nordiska modellen</t>
  </si>
  <si>
    <t>picoxystrobin</t>
  </si>
  <si>
    <t>tolfenamic acid</t>
  </si>
  <si>
    <t>2-methylphenol</t>
  </si>
  <si>
    <t>toluene</t>
  </si>
  <si>
    <t>flutolanil</t>
  </si>
  <si>
    <t>Perfluorooctane sulfonamide</t>
  </si>
  <si>
    <t>Perfluorodecane sulfonate branched</t>
  </si>
  <si>
    <t>Rec 123789 HxCDF Extr spike</t>
  </si>
  <si>
    <t>2,3',4,4',6-pentabromodiphenyl ether (PBDE119)</t>
  </si>
  <si>
    <t>Mono-n-octyl phthalate</t>
  </si>
  <si>
    <t>sulcotrione</t>
  </si>
  <si>
    <t>Butylparabene</t>
  </si>
  <si>
    <t>Isophorone diisocyanate</t>
  </si>
  <si>
    <t>2,2',3,4,4',5',6-heptabromodiphenyl ether (PBDE183)</t>
  </si>
  <si>
    <t>cloxacilline</t>
  </si>
  <si>
    <t>1,2-Dibromo-4-(1,2-dibromoethyl)cyclohexane</t>
  </si>
  <si>
    <t>Pimaric acid</t>
  </si>
  <si>
    <t>1,2,3,5-tetra + 1,2,4,5-tetrachlorobenzenes</t>
  </si>
  <si>
    <t>Sodium thiocyanate</t>
  </si>
  <si>
    <t>Dimethyl phthalate</t>
  </si>
  <si>
    <t>N,N-dietyl-m-toluamid (DEET)</t>
  </si>
  <si>
    <t>imazalil</t>
  </si>
  <si>
    <t>Aliphatic hydrocarbons &gt;C12-C16</t>
  </si>
  <si>
    <t>Benzo(b)naphto(2.1-d)thiophene</t>
  </si>
  <si>
    <t>Brodifacoum</t>
  </si>
  <si>
    <t>2,4-Dihydroxybensophenone</t>
  </si>
  <si>
    <t>carbaryl</t>
  </si>
  <si>
    <t>1,3-Dichlorobenzene</t>
  </si>
  <si>
    <t>Ioxinil</t>
  </si>
  <si>
    <t>3-Hydroxyphenanthrene</t>
  </si>
  <si>
    <t>Ibuprofen-OH</t>
  </si>
  <si>
    <t>Felodipine</t>
  </si>
  <si>
    <t>Perfluorodecane sulfonate</t>
  </si>
  <si>
    <t>4-nonylphenol-mono-ethoxylate</t>
  </si>
  <si>
    <t>Hexachlorodibenzothiophenes</t>
  </si>
  <si>
    <t>Imazapyr</t>
  </si>
  <si>
    <t>N-Phenyl-benzeneamine Diphenylamine,</t>
  </si>
  <si>
    <t>5-bromo-2-hydroxyacetophenone</t>
  </si>
  <si>
    <t>2,3',4',6-tetrabromodiphenyl ether (PBDE71)</t>
  </si>
  <si>
    <t>1,2,3,5,7-Pentachloronaphthalene</t>
  </si>
  <si>
    <t>Acetylsalicylic Acid</t>
  </si>
  <si>
    <t>4-nonylphenol-triethoxylate</t>
  </si>
  <si>
    <t>2-hydroxy naphthalene</t>
  </si>
  <si>
    <t>Kathon (CMI), 5-chloro-2-methyl-2 H -isothiazol-3-one (CMI) ( 5-klor-2-metyl-4-i</t>
  </si>
  <si>
    <t>Bupropion</t>
  </si>
  <si>
    <t>Loperamide</t>
  </si>
  <si>
    <t>Octylphenol monoethoxylates</t>
  </si>
  <si>
    <t>2,3,3',4,4'-pentachlorobiphenyl (CB105)</t>
  </si>
  <si>
    <t>Levonorgestrel</t>
  </si>
  <si>
    <t>Ivermectin</t>
  </si>
  <si>
    <t>2,6-Dichlorobenzonitrile</t>
  </si>
  <si>
    <t>propyzamid</t>
  </si>
  <si>
    <t>Azithromycin</t>
  </si>
  <si>
    <t>Metformin</t>
  </si>
  <si>
    <t>2,4,5+2,4,6 Trichlorophenol</t>
  </si>
  <si>
    <t>cis-heptachlorepoxide</t>
  </si>
  <si>
    <t>2,2',4,4'-tetrabromodiphenyl ether (PBDE47)</t>
  </si>
  <si>
    <t>Decamethyltetrasiloxane</t>
  </si>
  <si>
    <t>triazofos</t>
  </si>
  <si>
    <t>Metoprolol</t>
  </si>
  <si>
    <t>Decanoic acid (C10:0)</t>
  </si>
  <si>
    <t>Homosalate; 3,3,5-Trimehtyl cyclohexyl  salicylate</t>
  </si>
  <si>
    <t>1,5,9-Cyclododecatriene</t>
  </si>
  <si>
    <t>Rec 1234678 HpCDF Extr spike</t>
  </si>
  <si>
    <t>Linear alkyl benzene sulfonate (LAS), C11</t>
  </si>
  <si>
    <t>Bromo-styrene</t>
  </si>
  <si>
    <t>fluoranthene</t>
  </si>
  <si>
    <t>flonicamid</t>
  </si>
  <si>
    <t>2,6-dichlorophenol</t>
  </si>
  <si>
    <t>flurtamon</t>
  </si>
  <si>
    <t>3,3',4,4'-tetrabromodiphenyl ether (PBDE77)</t>
  </si>
  <si>
    <t>fenuron</t>
  </si>
  <si>
    <t>Extractable persistent organic bromide</t>
  </si>
  <si>
    <t>1,2,3,6,7,8-hexachlorodibenzofuran</t>
  </si>
  <si>
    <t>Kathon (MI), 2-methyl-2 H -isothiazol-3-one (MI) (2-metyl-4-isotiazolin-3-on)</t>
  </si>
  <si>
    <t>Tetradecanoic acid (C14:0)</t>
  </si>
  <si>
    <t>1,2,3,6,8-Pentachloronaphthalene</t>
  </si>
  <si>
    <t>alfa-1,2-Dibromo-4-(1,2-dibromoethyl)cyclohexane</t>
  </si>
  <si>
    <t>beta-1,2-Dibromo-4-(1,2-dibromoethyl)cyclohexane</t>
  </si>
  <si>
    <t>2,2',4-tribromodiphenyl ether (PBDE17)</t>
  </si>
  <si>
    <t>gamma/delta-1,2-Dibromo-4-(1,2-dibromoethyl)cyclohexane</t>
  </si>
  <si>
    <t>Ethinylestradiol</t>
  </si>
  <si>
    <t>2,3-Dimethyl-phenol</t>
  </si>
  <si>
    <t>1,2,3,7,8-Pentbromodibenzo-p-dioxin</t>
  </si>
  <si>
    <t>Abietic acid</t>
  </si>
  <si>
    <t>Mianserin</t>
  </si>
  <si>
    <t>Iso-eugenol</t>
  </si>
  <si>
    <t>chloroxuron</t>
  </si>
  <si>
    <t>marbofloxacin</t>
  </si>
  <si>
    <t>biphenyl</t>
  </si>
  <si>
    <t>cis-chlordane (alpha-chlordane)</t>
  </si>
  <si>
    <t>benzofenon</t>
  </si>
  <si>
    <t>2,3,7,8-Tetrabromodibenzo-4-dioxin</t>
  </si>
  <si>
    <t>Ketoconazole</t>
  </si>
  <si>
    <t>Duloxetine</t>
  </si>
  <si>
    <t>9-Fluorenone</t>
  </si>
  <si>
    <t>2,3,3',4,4',5,6-heptabromodiphenyl ether (PBDE190)</t>
  </si>
  <si>
    <t>1-Hydroxy-9-fluorenone</t>
  </si>
  <si>
    <t>1,2,3,5,6,8-Hexachloronaphthalene</t>
  </si>
  <si>
    <t>Dechlorane plus, syn</t>
  </si>
  <si>
    <t>Tris(2-ethylhexyl) phosphate</t>
  </si>
  <si>
    <t>Alfuzosin</t>
  </si>
  <si>
    <t>Karbofuran-3-hydroxy</t>
  </si>
  <si>
    <t>Atenolol</t>
  </si>
  <si>
    <t>Dimetylphenol</t>
  </si>
  <si>
    <t>celestolide</t>
  </si>
  <si>
    <t>1,2,3,5,7,8-Hexachloronaphthalene</t>
  </si>
  <si>
    <t>Roxithromycin</t>
  </si>
  <si>
    <t>2,2',3,4,4',5'-hexachlorobiphenyl (CB138)</t>
  </si>
  <si>
    <t>9-Hydroxyfluorene</t>
  </si>
  <si>
    <t>Perfluorooctane sulfonate</t>
  </si>
  <si>
    <t>Perfluorododecanoic acid</t>
  </si>
  <si>
    <t>Metribuzin-desamino-diketo</t>
  </si>
  <si>
    <t>Dimethylmyristylpalmitylammonium chloride</t>
  </si>
  <si>
    <t>3,4,4',5-tetrachlorobiphenyl (CB81)</t>
  </si>
  <si>
    <t>epoxiconazole</t>
  </si>
  <si>
    <t>hexachlorobenzene</t>
  </si>
  <si>
    <t>Dibenz(a,h)acridine</t>
  </si>
  <si>
    <t>Biperiden</t>
  </si>
  <si>
    <t>4,5-Dichloroguaiacol</t>
  </si>
  <si>
    <t>naphthalene</t>
  </si>
  <si>
    <t>2-Hydroxyphenanthrene</t>
  </si>
  <si>
    <t>3,4,5-Trichloroguaiacol</t>
  </si>
  <si>
    <t>betacyflutrin</t>
  </si>
  <si>
    <t>Aliphatic hydrocarbons &gt;C8-C10</t>
  </si>
  <si>
    <t>Rec 12378 PeCDF Extr spike</t>
  </si>
  <si>
    <t>benzo[e]pyrene</t>
  </si>
  <si>
    <t>doramektin</t>
  </si>
  <si>
    <t>2.3-Benzofuran</t>
  </si>
  <si>
    <t>2H-1,4-Benzodiazepin-2-one, 7-chloro-1,3-dihydro-5-phenyl-</t>
  </si>
  <si>
    <t>deisopropylatrazine</t>
  </si>
  <si>
    <t>Sulfaquinoxaline</t>
  </si>
  <si>
    <t>amidosulfuron</t>
  </si>
  <si>
    <t>1,2,5,6- Tetrachloronaphthalene</t>
  </si>
  <si>
    <t>4-n-nonylphenol</t>
  </si>
  <si>
    <t>spiromesifen</t>
  </si>
  <si>
    <t>Flupentixol</t>
  </si>
  <si>
    <t>4-tert-Oktylfenol-1-etoxylat</t>
  </si>
  <si>
    <t>2,4-Dibromophenol</t>
  </si>
  <si>
    <t>Rec 2378 TCDD Extr spike</t>
  </si>
  <si>
    <t>Musk tibetene</t>
  </si>
  <si>
    <t>nuarimol</t>
  </si>
  <si>
    <t>Perfluorodecane sulfonate linear</t>
  </si>
  <si>
    <t>Cis-1,2-dichloroethene</t>
  </si>
  <si>
    <t>Amiodarone</t>
  </si>
  <si>
    <t>2,2',4,4',5,6'-hexabromodiphenyl ether (PBDE154)</t>
  </si>
  <si>
    <t>sulfur</t>
  </si>
  <si>
    <t>2,3,4,6-Tetrachlorophenol</t>
  </si>
  <si>
    <t>phosalone</t>
  </si>
  <si>
    <t>4.5-Dichloro-2-octyl-2H-isothiazol-3-one, Sea nine 211</t>
  </si>
  <si>
    <t>1-methylnaphthalene</t>
  </si>
  <si>
    <t>2-(N-ethylperfluoro-1-octanesulfonamido)-ethanol</t>
  </si>
  <si>
    <t>fenmedifam</t>
  </si>
  <si>
    <t>fluopicolide</t>
  </si>
  <si>
    <t>perylene</t>
  </si>
  <si>
    <t>1,2,3,4,5,7-Hexachloronaphthalene</t>
  </si>
  <si>
    <t>isoxaben</t>
  </si>
  <si>
    <t>Musk ambrette</t>
  </si>
  <si>
    <t>2,3,7,8-tetrachloro-dibenzo[b,e][1,4]dioxin</t>
  </si>
  <si>
    <t>TriclosanMe</t>
  </si>
  <si>
    <t>dimethenamide</t>
  </si>
  <si>
    <t>1-(3,4-Diklorfenyl)urea</t>
  </si>
  <si>
    <t>Dibenso(b,d)furan</t>
  </si>
  <si>
    <t>fenoprofen</t>
  </si>
  <si>
    <t>dichlorvos</t>
  </si>
  <si>
    <t>Irbesartan</t>
  </si>
  <si>
    <t>Benz(a)acridine</t>
  </si>
  <si>
    <t>2,2',3,4,4'-pentabromodiphenyl ether (PBDE85)</t>
  </si>
  <si>
    <t>aldrin</t>
  </si>
  <si>
    <t>1,2,4,7,8-Pentachloronaphthalene</t>
  </si>
  <si>
    <t>t-Butyl-hydroxyquinone</t>
  </si>
  <si>
    <t>Cashmeran</t>
  </si>
  <si>
    <t>fonofos</t>
  </si>
  <si>
    <t>Rec 234678 HxCDF Extr spike</t>
  </si>
  <si>
    <t>butocarboxim</t>
  </si>
  <si>
    <t>Clarithromycine</t>
  </si>
  <si>
    <t>1,2,3,4,5,8-Hexachloronaphthalene</t>
  </si>
  <si>
    <t>isodrin</t>
  </si>
  <si>
    <t>Ranitidine</t>
  </si>
  <si>
    <t>chlortoluron</t>
  </si>
  <si>
    <t>Trimethylhexadecylammonium chloride</t>
  </si>
  <si>
    <t>cyazofamid</t>
  </si>
  <si>
    <t>3,3',4,4',5-pentachlorobiphenyl (CB126)</t>
  </si>
  <si>
    <t>procimidon</t>
  </si>
  <si>
    <t>tetrabromobiphenol-A</t>
  </si>
  <si>
    <t>1,2,3,4,7,8,9-heptachlorodibenzofuran</t>
  </si>
  <si>
    <t>Atrazin-DEDIP-2-hydroxy</t>
  </si>
  <si>
    <t>Zinc pyrithione</t>
  </si>
  <si>
    <t>Perfluorotridecanoic acid</t>
  </si>
  <si>
    <t>Diphenhydramine</t>
  </si>
  <si>
    <t>N-demethylflunitrazepam</t>
  </si>
  <si>
    <t>quinoxyfen</t>
  </si>
  <si>
    <t>1,2,3,7,8-pentachlorodibenzo-p-dioxin</t>
  </si>
  <si>
    <t>thifensulfuron-methyl</t>
  </si>
  <si>
    <t>2,4,4'-trichlorobiphenyl (CB28)</t>
  </si>
  <si>
    <t>1,3,5,7-Tetrachloronaphthalene</t>
  </si>
  <si>
    <t>fosfamidon (isomer e+z)</t>
  </si>
  <si>
    <t>Sulfadimethoxine</t>
  </si>
  <si>
    <t>2,4,6-Tribromophenol</t>
  </si>
  <si>
    <t>Glimepiride</t>
  </si>
  <si>
    <t>Perfluorohexane sulfonate</t>
  </si>
  <si>
    <t>1,2,3,4,6,7,8-Heptabromodibenzofuran</t>
  </si>
  <si>
    <t>Rec 1234678 HpCDD Extr spike</t>
  </si>
  <si>
    <t>Mono-cyclohexyl phthalate</t>
  </si>
  <si>
    <t>Zuclopenthixol</t>
  </si>
  <si>
    <t>Methylchlorophenoxypropionic acid</t>
  </si>
  <si>
    <t>Terbutylazin-desetyl</t>
  </si>
  <si>
    <t>monolinuron</t>
  </si>
  <si>
    <t>Kvinmerac</t>
  </si>
  <si>
    <t>4-Cumylphenol</t>
  </si>
  <si>
    <t>dieldrin</t>
  </si>
  <si>
    <t>1,2,3,5-tetrachlorobenzene</t>
  </si>
  <si>
    <t>Dichloronaphthalenes</t>
  </si>
  <si>
    <t>4-t-Octylphenol-triethoxylate</t>
  </si>
  <si>
    <t>2,3,4-Trichlorophenol</t>
  </si>
  <si>
    <t>Chlorothalonil</t>
  </si>
  <si>
    <t>DSBP (Distyrylbiphenylsulfonate)</t>
  </si>
  <si>
    <t>carboxin</t>
  </si>
  <si>
    <t>chlorpyrifos-methyl</t>
  </si>
  <si>
    <t>decabromobiphenyl (PBB209)</t>
  </si>
  <si>
    <t>Rec 12378 PeCDD Extr spike</t>
  </si>
  <si>
    <t>Rec 23478 PeCDF Extr spike</t>
  </si>
  <si>
    <t>1,2,5,6,9,10-hexabromocyclododecane</t>
  </si>
  <si>
    <t>Butylhydroxytoluene</t>
  </si>
  <si>
    <t>Tetrachlorvinphos</t>
  </si>
  <si>
    <t>Hexamethylcyclotrisiloxane</t>
  </si>
  <si>
    <t>1,2,3,4,6,7,8-heptachlorodibenzofuran</t>
  </si>
  <si>
    <t>Sulfametoxydiazine</t>
  </si>
  <si>
    <t>1,2,4,6,7-Pentachloronaphthalene</t>
  </si>
  <si>
    <t>fluvenacet</t>
  </si>
  <si>
    <t>Sulfathiazole</t>
  </si>
  <si>
    <t>Indole</t>
  </si>
  <si>
    <t>Dichlorobenzenes</t>
  </si>
  <si>
    <t>abamectine</t>
  </si>
  <si>
    <t>Benzylparabene</t>
  </si>
  <si>
    <t>2,3',4,4'-tetrachlorobiphenyl (CB66)</t>
  </si>
  <si>
    <t>5H-Benzo(a)carbazole</t>
  </si>
  <si>
    <t>etrimfos</t>
  </si>
  <si>
    <t>gemfibrozil</t>
  </si>
  <si>
    <t>2,2',4,4',5-pentabromodiphenyl ether (PBDE99)</t>
  </si>
  <si>
    <t>Phenol, 2-methyl-4,6-dinitro-</t>
  </si>
  <si>
    <t>mesosulfuron-methyl</t>
  </si>
  <si>
    <t>terbutryn</t>
  </si>
  <si>
    <t>1,2,4,5-tetrachlorobenzene</t>
  </si>
  <si>
    <t>2-methylnaphthalene</t>
  </si>
  <si>
    <t>Sulfanilamide</t>
  </si>
  <si>
    <t>Perphenazine</t>
  </si>
  <si>
    <t>Bronopol</t>
  </si>
  <si>
    <t>Alpha-pinene</t>
  </si>
  <si>
    <t>Diazepam</t>
  </si>
  <si>
    <t>BDE207</t>
  </si>
  <si>
    <t>BDE206</t>
  </si>
  <si>
    <t>Trans-1,2-dichloroethene</t>
  </si>
  <si>
    <t>2,6-Di-t-butyl-4-ethyl-phenol</t>
  </si>
  <si>
    <t>Diphenyl ether</t>
  </si>
  <si>
    <t>Doxycycline</t>
  </si>
  <si>
    <t>1,1,1-trichloroethane</t>
  </si>
  <si>
    <t>4-Hydroxychrysene</t>
  </si>
  <si>
    <t>Tetrachlorokatecol</t>
  </si>
  <si>
    <t>6-t-Butyl-2,4-xylenol</t>
  </si>
  <si>
    <t>aldicarb-sulfoxide</t>
  </si>
  <si>
    <t>Hexadecyltrimethylammonium bromide</t>
  </si>
  <si>
    <t>Dihydrostreptomycin sulfate</t>
  </si>
  <si>
    <t>trifluralin</t>
  </si>
  <si>
    <t>tonalide</t>
  </si>
  <si>
    <t>Carbamazepine</t>
  </si>
  <si>
    <t>Prosulfokarb</t>
  </si>
  <si>
    <t>Simazin-2-hydroxy</t>
  </si>
  <si>
    <t>Metolachlor</t>
  </si>
  <si>
    <t>DDE (p,p')</t>
  </si>
  <si>
    <t>Oxytetracycline</t>
  </si>
  <si>
    <t>Sulfacetamide</t>
  </si>
  <si>
    <t>Pentabromoethylbenzene</t>
  </si>
  <si>
    <t>Trimethyl phosphate</t>
  </si>
  <si>
    <t>triallat</t>
  </si>
  <si>
    <t>Bentazone</t>
  </si>
  <si>
    <t>acenaphthylene</t>
  </si>
  <si>
    <t>Pigment red 170, CI 12475</t>
  </si>
  <si>
    <t>Mono-methyl phthalate</t>
  </si>
  <si>
    <t>Ethylhexyl dimethyl -p-aminobenzoat</t>
  </si>
  <si>
    <t>1,2,4,6,8-Pentachloronaphthalene</t>
  </si>
  <si>
    <t>picolinafen</t>
  </si>
  <si>
    <t>Rec OCDF Extr spike</t>
  </si>
  <si>
    <t>Sulfosulfuron</t>
  </si>
  <si>
    <t>Rec OCDD Extr spike</t>
  </si>
  <si>
    <t>Metoxuron</t>
  </si>
  <si>
    <t>benzo[a]pyrene</t>
  </si>
  <si>
    <t>Dihydroergotamine</t>
  </si>
  <si>
    <t>1,6-Dinitropyrene</t>
  </si>
  <si>
    <t>1,2,3,4,5,6,8-Heptachloronaphthalene</t>
  </si>
  <si>
    <t>bifenthrin</t>
  </si>
  <si>
    <t>2,2',3,4,4',5'-hexabromodiphenyl ether (PBDE138)</t>
  </si>
  <si>
    <t>danofloxacin</t>
  </si>
  <si>
    <t>Sulphadoxine</t>
  </si>
  <si>
    <t>9-Hydroxyphenanthrene</t>
  </si>
  <si>
    <t>chlorfenson</t>
  </si>
  <si>
    <t>1,2,3,4-tetrachlorobenzene</t>
  </si>
  <si>
    <t>d-t-BPA (fenozan, 3-(3,5-di-tert-butyl-4-hydroxyphenyl)-propionic acid )</t>
  </si>
  <si>
    <t>endrin</t>
  </si>
  <si>
    <t>Di-iso-butylftalat</t>
  </si>
  <si>
    <t>fenpropidin</t>
  </si>
  <si>
    <t>xylene</t>
  </si>
  <si>
    <t>Pentachlorodibenzothiophenes</t>
  </si>
  <si>
    <t>2-Hydroxyfluorene</t>
  </si>
  <si>
    <t>1,2,3,6,7,8-Hexachloronaphthalene</t>
  </si>
  <si>
    <t>methoxyfenozide</t>
  </si>
  <si>
    <t>Tetrachloronaphthalenes</t>
  </si>
  <si>
    <t>Metribuzin-diketo</t>
  </si>
  <si>
    <t>rimsulfuron</t>
  </si>
  <si>
    <t>Estradiol</t>
  </si>
  <si>
    <t>3,5-Dimethyl-phenol</t>
  </si>
  <si>
    <t>Diethyl phthalate</t>
  </si>
  <si>
    <t>phantolide</t>
  </si>
  <si>
    <t>chrysene</t>
  </si>
  <si>
    <t>Aspartam</t>
  </si>
  <si>
    <t>Ibuprofen</t>
  </si>
  <si>
    <t>spiramycin</t>
  </si>
  <si>
    <t>2,3,7,8-tetrachloro-dibenzofuran</t>
  </si>
  <si>
    <t>cyprodinil</t>
  </si>
  <si>
    <t>Clindamycin</t>
  </si>
  <si>
    <t>2-Methyl-pentane</t>
  </si>
  <si>
    <t>triclocarban</t>
  </si>
  <si>
    <t>7-aminoflunitrazepam</t>
  </si>
  <si>
    <t>Glibenclamide</t>
  </si>
  <si>
    <t>Fluazinam</t>
  </si>
  <si>
    <t>3-Hydroxychrysene</t>
  </si>
  <si>
    <t>Linear alkyl benzene sulfonate (LAS), C13</t>
  </si>
  <si>
    <t>1,2-Bis(3-methylphenoxy)ethane</t>
  </si>
  <si>
    <t>Memantine</t>
  </si>
  <si>
    <t>Dibutyladipate</t>
  </si>
  <si>
    <t>Clotrimazol</t>
  </si>
  <si>
    <t>2,4-Diklorprop</t>
  </si>
  <si>
    <t>Perfluoropentadecanoic acid</t>
  </si>
  <si>
    <t>Rec 123678 HxCDD Extr spike</t>
  </si>
  <si>
    <t>Butyl diphenyl phosphate</t>
  </si>
  <si>
    <t>carbon tetrachloride</t>
  </si>
  <si>
    <t>Demeclocycline</t>
  </si>
  <si>
    <t>tolklofosmetyl</t>
  </si>
  <si>
    <t>Atrazin-desetyl-desisopropyl</t>
  </si>
  <si>
    <t>N-ethylperfluoro-1-octanesulfonamide</t>
  </si>
  <si>
    <t>Linear alkyl benzene sulfonate (LAS), C14</t>
  </si>
  <si>
    <t>2,6-Diisopropylnaphtalene</t>
  </si>
  <si>
    <t>Tris(3-chloropropyl) phosphate</t>
  </si>
  <si>
    <t>Thioridazine</t>
  </si>
  <si>
    <t>2,4-Di-t-butyl-phenol</t>
  </si>
  <si>
    <t>tebufenpyrad</t>
  </si>
  <si>
    <t>Monuron</t>
  </si>
  <si>
    <t>dikegulac-Na</t>
  </si>
  <si>
    <t>diazinon</t>
  </si>
  <si>
    <t>bifenox</t>
  </si>
  <si>
    <t>Aliphatic hydrocarbons &gt;C10-C12</t>
  </si>
  <si>
    <t>l-limonene</t>
  </si>
  <si>
    <t>2,2',3,4',5',6-hexachlorobiphenyl (CB149)</t>
  </si>
  <si>
    <t>Trimethoprim</t>
  </si>
  <si>
    <t>Atrazin-DIP-2-hydroxy</t>
  </si>
  <si>
    <t>n-Nonane</t>
  </si>
  <si>
    <t>Decabromodiphenylethane</t>
  </si>
  <si>
    <t>Benz(a)anthracen-7,12dione</t>
  </si>
  <si>
    <t>Ofloxacin</t>
  </si>
  <si>
    <t>Cypermetrin</t>
  </si>
  <si>
    <t>triasulfuron</t>
  </si>
  <si>
    <t>2,2',3,4,4',5,5'-heptachlorobiphenyl (CB180)</t>
  </si>
  <si>
    <t>Tramadol</t>
  </si>
  <si>
    <t>pentachlorophenol</t>
  </si>
  <si>
    <t>N-cyclohexylbenzothiazole-2-sulphenamid</t>
  </si>
  <si>
    <t>Norpropoxyphene</t>
  </si>
  <si>
    <t>dibenzothiophene</t>
  </si>
  <si>
    <t>fluoxastrobin</t>
  </si>
  <si>
    <t>Methyl cedryl ketone</t>
  </si>
  <si>
    <t>Didecyl dimethyl ammonium chloride</t>
  </si>
  <si>
    <t>clomazone</t>
  </si>
  <si>
    <t>galaxolide lactone</t>
  </si>
  <si>
    <t>Nefazodone</t>
  </si>
  <si>
    <t>Sulfamethoxazole</t>
  </si>
  <si>
    <t>Fentanyl</t>
  </si>
  <si>
    <t>Norethindrone</t>
  </si>
  <si>
    <t>Triethanolamine</t>
  </si>
  <si>
    <t>Glufosinat-ammonium</t>
  </si>
  <si>
    <t>3-Methylphenol</t>
  </si>
  <si>
    <t>fenamifos</t>
  </si>
  <si>
    <t>1,2,3,7,8,9-hexachlorodibenzofuran</t>
  </si>
  <si>
    <t>Di-pentylftalat</t>
  </si>
  <si>
    <t>spirodiclofen</t>
  </si>
  <si>
    <t>chloramphenicol</t>
  </si>
  <si>
    <t>1,2-Dichlorobenzene</t>
  </si>
  <si>
    <t>Fluconazole</t>
  </si>
  <si>
    <t>Diethylphosphate</t>
  </si>
  <si>
    <t>dimethoate</t>
  </si>
  <si>
    <t>Propylparabene</t>
  </si>
  <si>
    <t>Tri-n-butyl phosphate</t>
  </si>
  <si>
    <t>Dikofol</t>
  </si>
  <si>
    <t>2-Mehtyl-9,10-anthraquinone</t>
  </si>
  <si>
    <t>n-Heptane</t>
  </si>
  <si>
    <t>1,3-Dinitropyrene</t>
  </si>
  <si>
    <t>Dicyclohexylamine</t>
  </si>
  <si>
    <t>4-Methyl benzylidene camphor, Eusolex 6300</t>
  </si>
  <si>
    <t>Cresol</t>
  </si>
  <si>
    <t>demeton-o/s</t>
  </si>
  <si>
    <t>Sulfamoxole</t>
  </si>
  <si>
    <t>Tri(2-butoxyethyl) phosphate</t>
  </si>
  <si>
    <t>2,4-dichlorophenol</t>
  </si>
  <si>
    <t>Atrazin-DE-2-hydroxy</t>
  </si>
  <si>
    <t>kresoxim-methyl</t>
  </si>
  <si>
    <t>dibenz[a,h]anthracene</t>
  </si>
  <si>
    <t>1,2,3,7,8-pentachlorodibenzofuran</t>
  </si>
  <si>
    <t>Perfluorooctane sulfonate branched</t>
  </si>
  <si>
    <t>2,4,4'-tribromodiphenyl ether (PBDE28)</t>
  </si>
  <si>
    <t>Dialkyl(C7-C9) phthalate</t>
  </si>
  <si>
    <t>3,6,9,12-Tetraazatetradecane-1,14-diamine Pentaetylenehexamine</t>
  </si>
  <si>
    <t>2,3,3',4',6-pentachlorobiphenyl (CB110)</t>
  </si>
  <si>
    <t>oxamyl</t>
  </si>
  <si>
    <t>Telmisartan</t>
  </si>
  <si>
    <t>DDT (p,p')</t>
  </si>
  <si>
    <t>tetramethyl-phenanthrene</t>
  </si>
  <si>
    <t>Dicycloverin</t>
  </si>
  <si>
    <t>1,2,3,4,6,7,8,9-octachlorodibenzo-p-dioxin</t>
  </si>
  <si>
    <t>malathion</t>
  </si>
  <si>
    <t>Parlar 50 (2-endo,3-exo,5-endo,6-exo,8,8,9,10,10 nonachlorobornane)</t>
  </si>
  <si>
    <t>Diethylthiophosphate</t>
  </si>
  <si>
    <t>3,4-Dimethyl-phenol</t>
  </si>
  <si>
    <t>Di-(2-Ethylhexyl)-phthalate</t>
  </si>
  <si>
    <t>Levomepromazine</t>
  </si>
  <si>
    <t>pyriproxyfen</t>
  </si>
  <si>
    <t>phenanthrene</t>
  </si>
  <si>
    <t>2,2',4,4',5,5'-hexachlorobiphenyl (CB153) + CB168</t>
  </si>
  <si>
    <t>dicloxacilline</t>
  </si>
  <si>
    <t>Linear alkyl benzene sulfonate (LAS), C10</t>
  </si>
  <si>
    <t>4-Nitrofenol</t>
  </si>
  <si>
    <t>vinklozolin</t>
  </si>
  <si>
    <t>Venlafaxine</t>
  </si>
  <si>
    <t>azinphos-methyl</t>
  </si>
  <si>
    <t>Estrone</t>
  </si>
  <si>
    <t>Ethylhexyl salicylate</t>
  </si>
  <si>
    <t>Octabromodibenzo-furan</t>
  </si>
  <si>
    <t>Octabromodibenzo-dioxin</t>
  </si>
  <si>
    <t>traseolide</t>
  </si>
  <si>
    <t>TCDD-equivalent estimated, international</t>
  </si>
  <si>
    <t>Norfentanyl</t>
  </si>
  <si>
    <t>Chlorprothixen</t>
  </si>
  <si>
    <t>fenoxycarb</t>
  </si>
  <si>
    <t>Pyretriner</t>
  </si>
  <si>
    <t>pyrazofos</t>
  </si>
  <si>
    <t>Sulfaclozine</t>
  </si>
  <si>
    <t>2-(2H-benzotriazol-2-yl)-4,6-bis(1-methyl-1-phenylethyl)phenol</t>
  </si>
  <si>
    <t>metconazol</t>
  </si>
  <si>
    <t>2,4-Dimethylphenol</t>
  </si>
  <si>
    <t>Finasteride</t>
  </si>
  <si>
    <t>2,2-dibromo-2-cyanoacetamide</t>
  </si>
  <si>
    <t>N-(2-Carboxyethyl)iminodiacetic acid</t>
  </si>
  <si>
    <t>2,4,4',5-tetrachlorobiphenyl (CB74)</t>
  </si>
  <si>
    <t>Fulvestrant</t>
  </si>
  <si>
    <t>Isradipine</t>
  </si>
  <si>
    <t>pirimicarb-desmethyl</t>
  </si>
  <si>
    <t>2,3,5-Trichlorophenol</t>
  </si>
  <si>
    <t>Extractable organic bromide</t>
  </si>
  <si>
    <t>Octadecyl 3-(3,5-di-tert-butyl-4-hydroxyphenyl)propionate</t>
  </si>
  <si>
    <t>Parlar 32 (2-endo,2-exo,5-endo,6-exo,8,9,10 heptachlorobornane)</t>
  </si>
  <si>
    <t>fenpropathrin</t>
  </si>
  <si>
    <t>1,3 + 1,4-dichlorobenzenes</t>
  </si>
  <si>
    <t>1,2,3,7,8,9-Hexabromodibenzo-p-dioxin</t>
  </si>
  <si>
    <t>galaxolide</t>
  </si>
  <si>
    <t>2-(benzotriazol-2-yl)-4-methylphenol</t>
  </si>
  <si>
    <t>trans-heptachlorepoxide "(beta)"</t>
  </si>
  <si>
    <t>pyrifenox</t>
  </si>
  <si>
    <t>Naproxen</t>
  </si>
  <si>
    <t>Pigment yellow 1, CI 11680, Hansa Yellow G</t>
  </si>
  <si>
    <t>heptachlor</t>
  </si>
  <si>
    <t>2-Cyclohexen-1-ol</t>
  </si>
  <si>
    <t>benzo[b]fluorene</t>
  </si>
  <si>
    <t>Triisobutyl phosphate</t>
  </si>
  <si>
    <t>Sulfamonomethoxine</t>
  </si>
  <si>
    <t>Tetrachlorodibenzothiophenes</t>
  </si>
  <si>
    <t>Indane</t>
  </si>
  <si>
    <t>2,3-dichlorophenol</t>
  </si>
  <si>
    <t>mesotrion</t>
  </si>
  <si>
    <t>hexythiazox</t>
  </si>
  <si>
    <t>Rec 1234789 HpCDF Extr spike</t>
  </si>
  <si>
    <t>1,2,7,8-tetrachloro-Dibenzofuran</t>
  </si>
  <si>
    <t>prokloraz</t>
  </si>
  <si>
    <t>pencycuron</t>
  </si>
  <si>
    <t>Mono-(2-ethyl-5-hydroxyhexyl) phthalate</t>
  </si>
  <si>
    <t>Aromatic hydrocarbons &gt;C8-C10</t>
  </si>
  <si>
    <t>diflufenikan</t>
  </si>
  <si>
    <t>4-Nonylfenol (branched)-2-etoxylat</t>
  </si>
  <si>
    <t>Dimethyldithiophosphate</t>
  </si>
  <si>
    <t>Aromatic hydrocarbons C10-C16</t>
  </si>
  <si>
    <t>2,3',4,4',5-pentachlorobiphenyl (CB118)</t>
  </si>
  <si>
    <t>2,2',3,3',4,4',5-heptachlorobiphenyl (CB170)</t>
  </si>
  <si>
    <t>Isoamyl p-methoxycinnamate</t>
  </si>
  <si>
    <t>Dihydroactinidiolide</t>
  </si>
  <si>
    <t>t-Butyl-4-hydroxy-anisole</t>
  </si>
  <si>
    <t>prosulfuron</t>
  </si>
  <si>
    <t>methoxychlor</t>
  </si>
  <si>
    <t>tau-fluvalinat</t>
  </si>
  <si>
    <t>Flunitrazepam</t>
  </si>
  <si>
    <t>I-PCDD/F-TEQ Upper Bound</t>
  </si>
  <si>
    <t>pyridaben</t>
  </si>
  <si>
    <t>I-PCDD/F-TEQ Lower Bound</t>
  </si>
  <si>
    <t>Glutaraldehyde</t>
  </si>
  <si>
    <t>ethiofencarb</t>
  </si>
  <si>
    <t>Desloratidin</t>
  </si>
  <si>
    <t>Bis(2-ethyl-1-hexyl)tetrabromophthalate</t>
  </si>
  <si>
    <t>anthracene</t>
  </si>
  <si>
    <t>p-Chloroaniline, 4-chloroaniline</t>
  </si>
  <si>
    <t>2-Hydroxy-9-fluorenone</t>
  </si>
  <si>
    <t>carfentrazone-ethyl</t>
  </si>
  <si>
    <t>short chain chlorinated paraffin (C10-C13)</t>
  </si>
  <si>
    <t>Erythromycin</t>
  </si>
  <si>
    <t>musk xylene</t>
  </si>
  <si>
    <t>Azadiraktin</t>
  </si>
  <si>
    <t>benzo[a]anthracene</t>
  </si>
  <si>
    <t>Progesterone</t>
  </si>
  <si>
    <t>Bemotrizinol</t>
  </si>
  <si>
    <t>Ibuprofen-COOH</t>
  </si>
  <si>
    <t>Trichlorodibenzothiophenes</t>
  </si>
  <si>
    <t>chromium(VI)</t>
  </si>
  <si>
    <t>furmecyclox</t>
  </si>
  <si>
    <t>pyrene</t>
  </si>
  <si>
    <t>TCDD ekvivalenter enligt Eadon</t>
  </si>
  <si>
    <t>chloridazon</t>
  </si>
  <si>
    <t>thiamethoxam</t>
  </si>
  <si>
    <t>Extractable organic cloride</t>
  </si>
  <si>
    <t>morantel</t>
  </si>
  <si>
    <t>triflusulfuron-methyl</t>
  </si>
  <si>
    <t>1-Nitropyrene</t>
  </si>
  <si>
    <t>PCB28+PCB31</t>
  </si>
  <si>
    <t>Toxic equivalence WHO 2005 dioxins, furans and PCBs</t>
  </si>
  <si>
    <t>1,2,3,5,6,7-Hexachloronaphthalene</t>
  </si>
  <si>
    <t>vamidothion</t>
  </si>
  <si>
    <t>esfenvalerat</t>
  </si>
  <si>
    <t>ethoprofos</t>
  </si>
  <si>
    <t>clofibric acid</t>
  </si>
  <si>
    <t>difenoconazole</t>
  </si>
  <si>
    <t>Di(2-(2-butoxyethoxy)ethyl) adipate</t>
  </si>
  <si>
    <t>Hexabromobenzene</t>
  </si>
  <si>
    <t>1,2,3,4,7,8-hexachloro-dibenzofuran</t>
  </si>
  <si>
    <t>tri-o-cresyl phosphate</t>
  </si>
  <si>
    <t>indeno[1,2,3-cd]pyrene</t>
  </si>
  <si>
    <t>musk ketone</t>
  </si>
  <si>
    <t>cyproconazool</t>
  </si>
  <si>
    <t>chlorbromuron</t>
  </si>
  <si>
    <t>Di(2-etylhexyl) azelate</t>
  </si>
  <si>
    <t>Heptachlorodibenzothiophenes</t>
  </si>
  <si>
    <t>triadimefon</t>
  </si>
  <si>
    <t>Methyl tert-butyl ether (MTBE)</t>
  </si>
  <si>
    <t>spinosad D</t>
  </si>
  <si>
    <t>4-Methyl-phenol</t>
  </si>
  <si>
    <t>Perfluoroheptanoic acid</t>
  </si>
  <si>
    <t>pirimifos-methyl</t>
  </si>
  <si>
    <t>fuberidazol</t>
  </si>
  <si>
    <t>azaconazole</t>
  </si>
  <si>
    <t>trichlorfon</t>
  </si>
  <si>
    <t>thiabendazole</t>
  </si>
  <si>
    <t>3-hydroxy benzo(a)pyrene (ng/g)</t>
  </si>
  <si>
    <t>Methane, tribromo- (Bromoform)</t>
  </si>
  <si>
    <t>Mono-isononyl phthalate</t>
  </si>
  <si>
    <t>simazine</t>
  </si>
  <si>
    <t>hexachloroethane</t>
  </si>
  <si>
    <t>coumafos</t>
  </si>
  <si>
    <t>Octachloronaphthalene</t>
  </si>
  <si>
    <t>Di-iso-octyladipate</t>
  </si>
  <si>
    <t>n-Bytyl-acetate</t>
  </si>
  <si>
    <t>Fluroxipyr</t>
  </si>
  <si>
    <t>4-tert-Butyltoluene</t>
  </si>
  <si>
    <t>Benzoic acid, 3,5-bis(1,1-dimethylethyl)-4-hydroxy-</t>
  </si>
  <si>
    <t>Ciprofloxacin</t>
  </si>
  <si>
    <t>oxacilline</t>
  </si>
  <si>
    <t>allethrin</t>
  </si>
  <si>
    <t>2,5-dichlorophenol</t>
  </si>
  <si>
    <t>delta-HCH (delta-hexachlorocyclohexane)</t>
  </si>
  <si>
    <t>quizalofop-P</t>
  </si>
  <si>
    <t>aldicarb-sulfon</t>
  </si>
  <si>
    <t>2,3,6-Trichlorophenol</t>
  </si>
  <si>
    <t>octachlorostyrene</t>
  </si>
  <si>
    <t>3,4-dichlorophenol</t>
  </si>
  <si>
    <t>Orphenadrine</t>
  </si>
  <si>
    <t>N,N-Dimethyl-N-hexadecyl-1-octadecylammonium chloride</t>
  </si>
  <si>
    <t>Alprazolam</t>
  </si>
  <si>
    <t>lambda-cyhalotrin</t>
  </si>
  <si>
    <t>acenaphthene</t>
  </si>
  <si>
    <t>7H-Benz(de)anthracene-7-one</t>
  </si>
  <si>
    <t>lenacil</t>
  </si>
  <si>
    <t>dodine</t>
  </si>
  <si>
    <t>fentoat</t>
  </si>
  <si>
    <t>Pigment red 53:1, CI 15585:1</t>
  </si>
  <si>
    <t>potassium</t>
  </si>
  <si>
    <t>Octachlorodibenzothiophenes</t>
  </si>
  <si>
    <t>1321-65-9</t>
  </si>
  <si>
    <t>Trichloronaphthaleners</t>
  </si>
  <si>
    <t>MÖ förslag 2</t>
  </si>
  <si>
    <t xml:space="preserve">Finns ämnet med i under 50 entries?  </t>
  </si>
  <si>
    <t>Finns ämnet finns med i mellan 50 och 300 entries?</t>
  </si>
  <si>
    <t>Poäng - senaste datum</t>
  </si>
  <si>
    <t>Poäng - antal årtal</t>
  </si>
  <si>
    <t>Poäng - antal entries</t>
  </si>
  <si>
    <t>Poäng - antal provplatser</t>
  </si>
  <si>
    <t>Poäng - antal matriser</t>
  </si>
  <si>
    <t xml:space="preserve">Är ämnet provtaget på färre än 2 provplatser? </t>
  </si>
  <si>
    <t>Finns ämnet analyserat i färre än 2 provmatriser?</t>
  </si>
  <si>
    <t>H411</t>
  </si>
  <si>
    <t>H302</t>
  </si>
  <si>
    <t>Harmoniserad klassificering</t>
  </si>
  <si>
    <t>H225</t>
  </si>
  <si>
    <t>H319</t>
  </si>
  <si>
    <t>H225
H336
H319</t>
  </si>
  <si>
    <t>H351
H312
H302
H335
H319</t>
  </si>
  <si>
    <t>H242
H315
H319
H411</t>
  </si>
  <si>
    <t>H225
H335
H315
H317</t>
  </si>
  <si>
    <t>H360D
H317</t>
  </si>
  <si>
    <t>H335
H315
H319
H400
H410</t>
  </si>
  <si>
    <t>H226
H332
H312
H315</t>
  </si>
  <si>
    <t>H302
H335
H315
H319
H400
H410</t>
  </si>
  <si>
    <t>H351
H312
H318
H317</t>
  </si>
  <si>
    <t>H225
H319
H335
H315
H317</t>
  </si>
  <si>
    <t>H351
H331
H312
H302
H335
H373 **
H319</t>
  </si>
  <si>
    <t>H351
H331
H301
H312
H335
H315
H319</t>
  </si>
  <si>
    <t>H332
H302</t>
  </si>
  <si>
    <t>H315
H319
H400
H410</t>
  </si>
  <si>
    <t>H351
H332
H335
H373 **
H315
H319
H334
H317</t>
  </si>
  <si>
    <t>H361f ***
H302
H335
H315
H319
H411</t>
  </si>
  <si>
    <t>H311
H301
H314</t>
  </si>
  <si>
    <t>H220</t>
  </si>
  <si>
    <t>H225
H351
H332
H335</t>
  </si>
  <si>
    <t>H302
H335
H319</t>
  </si>
  <si>
    <t>H302
H314
H334
H317</t>
  </si>
  <si>
    <t>H341
H331
H311
H301
H319
H317
H400
H410</t>
  </si>
  <si>
    <t>H302
H315
H319
H400</t>
  </si>
  <si>
    <t>H330
H302
H314
H317</t>
  </si>
  <si>
    <t>H225
H304
H336
H315
H411</t>
  </si>
  <si>
    <t>H225
H361d ***
H304
H336
H373 **
H315</t>
  </si>
  <si>
    <t>H226
H361f ***
H312
H302
H314</t>
  </si>
  <si>
    <t>H226
H332</t>
  </si>
  <si>
    <t>H341
H331
H311
H301
H373 **
H314</t>
  </si>
  <si>
    <t>H226
H302
H314
H317</t>
  </si>
  <si>
    <t>H225
H351
H335
H319</t>
  </si>
  <si>
    <t>H225
H242
H341</t>
  </si>
  <si>
    <t>H225
H361f ***
H304
H336
H373 **
H315
H411</t>
  </si>
  <si>
    <t>H228
H361d ***
H335</t>
  </si>
  <si>
    <t>H302
H373 **
H315
H318</t>
  </si>
  <si>
    <t>H335
H315
H319</t>
  </si>
  <si>
    <t>H332
H335</t>
  </si>
  <si>
    <t>H351
H341
H302
H318
H317
H400</t>
  </si>
  <si>
    <t>H351
H302
H315</t>
  </si>
  <si>
    <t>H319
H317</t>
  </si>
  <si>
    <t>H302
H400
H410</t>
  </si>
  <si>
    <t>H332
H302
H373 **
H315
H319
H317
H400
H410</t>
  </si>
  <si>
    <t>H330
H302
H335
H373 **
H318
H317
H400
H410</t>
  </si>
  <si>
    <t>H226
H335
H315
H319
H317</t>
  </si>
  <si>
    <t>H332
H312
H302
H314</t>
  </si>
  <si>
    <t>H317
H400
H410</t>
  </si>
  <si>
    <t>H361d ***</t>
  </si>
  <si>
    <t>H360D
H302
H314</t>
  </si>
  <si>
    <t>H361d ***
H302
H319</t>
  </si>
  <si>
    <t>H351
H302
H373 **
H400
H410</t>
  </si>
  <si>
    <t>H200
H310
H330
H300
H373 **</t>
  </si>
  <si>
    <t>H310
H330
H300
H373 **
H412
H200</t>
  </si>
  <si>
    <t>H315
H319
H317</t>
  </si>
  <si>
    <t>H341
H315
H317
H411</t>
  </si>
  <si>
    <t>H351
H331
H315
H318
H400
H410</t>
  </si>
  <si>
    <t>H314
H317
H400
H410</t>
  </si>
  <si>
    <t>H315
H317</t>
  </si>
  <si>
    <t>H335
H314</t>
  </si>
  <si>
    <t>H331
H311
H302
H314
H411</t>
  </si>
  <si>
    <t>H201
H271</t>
  </si>
  <si>
    <t xml:space="preserve">H334
</t>
  </si>
  <si>
    <t>H270
H330
H314</t>
  </si>
  <si>
    <t>H331
H311
H301
H314
H317</t>
  </si>
  <si>
    <t>H351
H330
H335
H315
H319
H334
H317
H412</t>
  </si>
  <si>
    <t>H225
H304
H336
H315
H400
H410</t>
  </si>
  <si>
    <t xml:space="preserve">H361d
</t>
  </si>
  <si>
    <t>H312
H302
H373 **
H319
H400
H410</t>
  </si>
  <si>
    <t xml:space="preserve">H361f </t>
  </si>
  <si>
    <t>(causing atrophy of the testes)</t>
  </si>
  <si>
    <t>H361fd
H302
H314
H400
H410</t>
  </si>
  <si>
    <t>H362
H400
H410</t>
  </si>
  <si>
    <t>H413</t>
  </si>
  <si>
    <t>H361f ***
H317
H411</t>
  </si>
  <si>
    <t>H317
H411</t>
  </si>
  <si>
    <t>H315
H319
H317
H411</t>
  </si>
  <si>
    <t>H350
H341
H331
H311
H301
H314
H317</t>
  </si>
  <si>
    <t>H351
H331
H311
H301
H372 **
H412
H420</t>
  </si>
  <si>
    <t>H224
H302
H336</t>
  </si>
  <si>
    <t xml:space="preserve">H225
H331
H311
H301
H370 **
</t>
  </si>
  <si>
    <t>H360F
H335
H318
H317</t>
  </si>
  <si>
    <t>H361
H362</t>
  </si>
  <si>
    <t>H351
H360F ***
H302
H411</t>
  </si>
  <si>
    <t>H350
H341
H336
H315
H319
H412</t>
  </si>
  <si>
    <t>H272
H350
H340
H360FD
H330
H301
H312
H372 **
H314
H334
H317
H400
H410</t>
  </si>
  <si>
    <t>H350i
H340
H335
H315
H319
H317
H400
H410</t>
  </si>
  <si>
    <t>H350
H340
H360FD
H330
H301
H312
H372 **
H314
H334
H317
H400
H410</t>
  </si>
  <si>
    <t>H225
H350
H302
H335
H315
H319</t>
  </si>
  <si>
    <t>H225
H360FD
H335
H336
H373 **
H315
H319</t>
  </si>
  <si>
    <t>Hazardous statement code</t>
  </si>
  <si>
    <t>Hazardous statment code</t>
  </si>
  <si>
    <t>H220
H350</t>
  </si>
  <si>
    <t>H225
H350
H340
H304
H372 **
H315
H319</t>
  </si>
  <si>
    <t>H314
H400</t>
  </si>
  <si>
    <t>H310
H330
H300</t>
  </si>
  <si>
    <t>H351
H330
H311
H301
H335
H315
H319
H400
H410</t>
  </si>
  <si>
    <t>H373 **
H317
H400
H410</t>
  </si>
  <si>
    <t>H351
H361d
H331
H302
H372
H315
H319</t>
  </si>
  <si>
    <t>H351
H332
H312
H302</t>
  </si>
  <si>
    <t>H310
H330
H411</t>
  </si>
  <si>
    <t>H351
H372 **
H411</t>
  </si>
  <si>
    <t>H224
H351
H332</t>
  </si>
  <si>
    <t>H350
H340
H361f ***
H301
H332
H312
H372 **
H315
H319
H317</t>
  </si>
  <si>
    <t>H351
H319
H400
H410</t>
  </si>
  <si>
    <t>H372 (liver)</t>
  </si>
  <si>
    <t>H351
H360D
H362
H332
H302
H372
H318</t>
  </si>
  <si>
    <t>Hazard statment code</t>
  </si>
  <si>
    <t>H335
H318
H334
H317</t>
  </si>
  <si>
    <t>H226
H312
H302
H314
H334
H317</t>
  </si>
  <si>
    <t>H351
H360Df
H362</t>
  </si>
  <si>
    <t xml:space="preserve">H351
H360Df
H362
</t>
  </si>
  <si>
    <t>H351
H360F
H331
H311
H301
H372 
H412</t>
  </si>
  <si>
    <t>H372 (blood)</t>
  </si>
  <si>
    <t>H372 (liver, thymus, spleen)</t>
  </si>
  <si>
    <t>H351
H360Df
H362
H332
H302
H372
H318</t>
  </si>
  <si>
    <t xml:space="preserve">H350
H340
H361f ***
H331
H311
H301
H411
</t>
  </si>
  <si>
    <t>H350
H341
H361f ***
H301
H312
H373 **
H317
H411</t>
  </si>
  <si>
    <t>H318
H334
H317</t>
  </si>
  <si>
    <t>H341
H360FD
H330
H301
H312
H372 **
H314
H400
H410</t>
  </si>
  <si>
    <t>H224
H350
H340
H331
H311
H302
H335
H319</t>
  </si>
  <si>
    <t>H360D ***
H332
H312
H319</t>
  </si>
  <si>
    <t>H351
H302
H318
H400
H410</t>
  </si>
  <si>
    <t>H350
H341
H361f ***</t>
  </si>
  <si>
    <t>H310
H300
H400
H410</t>
  </si>
  <si>
    <t>H360D ***
H335
H315
H319</t>
  </si>
  <si>
    <t>H226
H360FD
H331
H302</t>
  </si>
  <si>
    <t xml:space="preserve"> 25637-99-4 </t>
  </si>
  <si>
    <t>H226
H302
H335
H336
H315
H318</t>
  </si>
  <si>
    <t>H226
H332
H335
H315</t>
  </si>
  <si>
    <t>H220
H351
H373 **</t>
  </si>
  <si>
    <t>H225
H361fd
H372 **
H315
H319</t>
  </si>
  <si>
    <t>H220
H350
H340
H331
H335
H315
H319</t>
  </si>
  <si>
    <t>H225
H332
H335
H319</t>
  </si>
  <si>
    <t>H225
H335
H315
H319</t>
  </si>
  <si>
    <t>H225
H332
H302
H335
H315
H319
H411</t>
  </si>
  <si>
    <t>EDC_cat</t>
  </si>
  <si>
    <t xml:space="preserve">Sinlist Hazard statement code(s) </t>
  </si>
  <si>
    <t>REACH bilaga XVII haz statement codes</t>
  </si>
  <si>
    <t>Reach artikel 59 haz stat codes</t>
  </si>
  <si>
    <t>Reach bilaga XIV haz stat codes</t>
  </si>
  <si>
    <t>Corap haz stat codes</t>
  </si>
  <si>
    <t>C: H350-H351</t>
  </si>
  <si>
    <t>M: H340-H341</t>
  </si>
  <si>
    <t>R: H360-H361</t>
  </si>
  <si>
    <t>EDC category</t>
  </si>
  <si>
    <t>EDC - "concluded to be, confirmed, categorised as"</t>
  </si>
  <si>
    <t>H410, H411, H413</t>
  </si>
  <si>
    <t xml:space="preserve">541-02-6 </t>
  </si>
  <si>
    <t xml:space="preserve"> 208-764-9 </t>
  </si>
  <si>
    <t>Decamethylcyclopentasiloxane (D5)</t>
  </si>
  <si>
    <t xml:space="preserve">556-67-2 </t>
  </si>
  <si>
    <t xml:space="preserve">209-136-7 </t>
  </si>
  <si>
    <t xml:space="preserve">Octamethylcyclotetrasiloxane (D4) </t>
  </si>
  <si>
    <t>Manuell justering</t>
  </si>
  <si>
    <t>Total final</t>
  </si>
  <si>
    <t>Total MÖ</t>
  </si>
  <si>
    <t>EDC - "potential endocrine disruptor"</t>
  </si>
  <si>
    <t>CMR</t>
  </si>
  <si>
    <t>C: "Suspected carcinogenic"</t>
  </si>
  <si>
    <t>"Suspected CMR"</t>
  </si>
  <si>
    <t>"Suspected PBT/vPVB"</t>
  </si>
  <si>
    <t>R: "Reprotoxic"</t>
  </si>
  <si>
    <t>R: "Suspected reprotoxic"</t>
  </si>
  <si>
    <t>"Sensitiser"</t>
  </si>
  <si>
    <t>"Suspected sensitiser"</t>
  </si>
  <si>
    <t>"Other hazard based concern"</t>
  </si>
  <si>
    <t>M: "Mutagenic"</t>
  </si>
  <si>
    <t>R: "Reproduction"</t>
  </si>
  <si>
    <t>EDC - "Cat1"</t>
  </si>
  <si>
    <t>EDC - "Cat2"</t>
  </si>
  <si>
    <t>EDC - "Cat3b"</t>
  </si>
  <si>
    <t>H410-413</t>
  </si>
  <si>
    <t>Corap</t>
  </si>
  <si>
    <t>Sin-list</t>
  </si>
  <si>
    <t>Reach bilaga XVII</t>
  </si>
  <si>
    <t>Reach artikel 59</t>
  </si>
  <si>
    <t>Reach bilaga XIV</t>
  </si>
  <si>
    <t>"CMR"</t>
  </si>
  <si>
    <t>C: "Carcinogenic"</t>
  </si>
  <si>
    <t>Other</t>
  </si>
  <si>
    <t>"Concluded to be PBT/vPvB"</t>
  </si>
  <si>
    <t>"PBT cand list"</t>
  </si>
  <si>
    <t>Substance is concluded to be PBT and Reprotoxic substance SVHC by ECHA Member State Committee.</t>
  </si>
  <si>
    <t>This substance has persistent, bioackumulative and toxic properties.has been detected in human blood, in dolphins, seals and polar bears. 
Substance is concluded to be PBT and Reprotoxic substance SVHC by ECHA Member State Committee.</t>
  </si>
  <si>
    <t>Substance is concluded to be PBT and vPvB SVHC by ECHA Member State Committee.</t>
  </si>
  <si>
    <t>M: "Suspected mutagenic"</t>
  </si>
  <si>
    <t xml:space="preserve"> 7632-04-4</t>
  </si>
  <si>
    <t>Viktning lista</t>
  </si>
  <si>
    <t>Viktning - lista</t>
  </si>
  <si>
    <t>Unknown</t>
  </si>
  <si>
    <t>Intermediate use only</t>
  </si>
  <si>
    <t>EC Nummer i exponeringsfilen</t>
  </si>
  <si>
    <t>pikloram</t>
  </si>
  <si>
    <t>4,4'-Sulfonyldiphenol</t>
  </si>
  <si>
    <t>Benazolin</t>
  </si>
  <si>
    <t xml:space="preserve"> 120-36-5  </t>
  </si>
  <si>
    <t>Diklorprop</t>
  </si>
  <si>
    <t>(92-87-5)</t>
  </si>
  <si>
    <t>N-Isopropyl-Nâ€™-phenyl-p-phenylenediamine 4-(Isopropylamino)-diphenylamine,</t>
  </si>
  <si>
    <t>4,4'-Diaminodiphenylmethane</t>
  </si>
  <si>
    <t>glyfosat</t>
  </si>
  <si>
    <t>Dimethyldioctadecylammonium chloride</t>
  </si>
  <si>
    <t>108-69-0</t>
  </si>
  <si>
    <t>3,5-dimethylaniline</t>
  </si>
  <si>
    <t>spiroxamin</t>
  </si>
  <si>
    <t>Tris (2-etylhexyl) phosphate</t>
  </si>
  <si>
    <t>Tris(2,3-dibrompropyl)-phosphate</t>
  </si>
  <si>
    <t>Fludioxonil</t>
  </si>
  <si>
    <t>2,2Â´-Dihydroxy-4-metoxybensophenone</t>
  </si>
  <si>
    <t>Benzophenone-3</t>
  </si>
  <si>
    <t>azoxystrobin</t>
  </si>
  <si>
    <t>tritikonazol</t>
  </si>
  <si>
    <t>florasulam</t>
  </si>
  <si>
    <t>TBTCL</t>
  </si>
  <si>
    <t>Tributyltin chloride</t>
  </si>
  <si>
    <t>Bisphenol AF</t>
  </si>
  <si>
    <t>16517-11-6</t>
  </si>
  <si>
    <t>PFOcDA</t>
  </si>
  <si>
    <t>Perfluoroktadekansyra</t>
  </si>
  <si>
    <t>Bromoxinil</t>
  </si>
  <si>
    <t>siltiofam</t>
  </si>
  <si>
    <t>cyflufenamid</t>
  </si>
  <si>
    <t>propoxikarbazon-Na</t>
  </si>
  <si>
    <t>2-Hydroxy-4-n-octoxybenzophenone</t>
  </si>
  <si>
    <t>atrazin</t>
  </si>
  <si>
    <t>19666-30-9</t>
  </si>
  <si>
    <t>oxadiazon</t>
  </si>
  <si>
    <t>210880-92-5</t>
  </si>
  <si>
    <t>klotianidin</t>
  </si>
  <si>
    <t>metrafenon</t>
  </si>
  <si>
    <t>2355-31-9</t>
  </si>
  <si>
    <t>N-MeFOSAA</t>
  </si>
  <si>
    <t>N-Metylperfluoroktansulfonacetamid</t>
  </si>
  <si>
    <t>tiofanatmetyl</t>
  </si>
  <si>
    <t>24579-73-5</t>
  </si>
  <si>
    <t>propamokarb</t>
  </si>
  <si>
    <t>TXP</t>
  </si>
  <si>
    <t xml:space="preserve">Tri(2,4-xylyl) fosfat </t>
  </si>
  <si>
    <t xml:space="preserve">Difenylkresylfosfat </t>
  </si>
  <si>
    <t>26967-76-0</t>
  </si>
  <si>
    <t>TIPP</t>
  </si>
  <si>
    <t xml:space="preserve">Tris(isopropylfenyl) fosfat </t>
  </si>
  <si>
    <t>2806-24-8</t>
  </si>
  <si>
    <t>Perfluoroktansulfonacetamid</t>
  </si>
  <si>
    <t>cybutryn</t>
  </si>
  <si>
    <t>2927-88-2</t>
  </si>
  <si>
    <t>klorpyrifos</t>
  </si>
  <si>
    <t>IDPP</t>
  </si>
  <si>
    <t xml:space="preserve">Isodecyldifenylfosfat </t>
  </si>
  <si>
    <t>2991-50-6</t>
  </si>
  <si>
    <t>N-EtFOSAA</t>
  </si>
  <si>
    <t>N-Etylperfluoroktansulfonacetamid</t>
  </si>
  <si>
    <t>PFHxA</t>
  </si>
  <si>
    <t>Perfluorhexansyra</t>
  </si>
  <si>
    <t>Tris(2,4-di-tert-butylphenyl)phosphite</t>
  </si>
  <si>
    <t>HCH-alfa</t>
  </si>
  <si>
    <t>2,2â€™,3,3â€™,4,4â€™,5â€™,6-Octabromodiphenylether</t>
  </si>
  <si>
    <t>Perfluoroktansyra</t>
  </si>
  <si>
    <t>Perfluordekansyra</t>
  </si>
  <si>
    <t>Perfluorhexansulfonsyra</t>
  </si>
  <si>
    <t>mandipropamid</t>
  </si>
  <si>
    <t>Perfluorbutansyra</t>
  </si>
  <si>
    <t>Perfluorbutansulfonsyra</t>
  </si>
  <si>
    <t>Perfluornonansyra</t>
  </si>
  <si>
    <t>Benzene 1,1â€™-[1,2-ethanediylbis(oxy)]bis[2,4,6-tribromo-phenoxy]ethane</t>
  </si>
  <si>
    <t>Tetrakis(2,4-di-t-butylphenyl)-4,4`-biphenylylenediphosphonite</t>
  </si>
  <si>
    <t>DextropropoxyÂ­phene</t>
  </si>
  <si>
    <t>50563-36-5</t>
  </si>
  <si>
    <t>Dimetaklor</t>
  </si>
  <si>
    <t>TBPDPP</t>
  </si>
  <si>
    <t xml:space="preserve">Tertbutylfenyldifenylfosfat </t>
  </si>
  <si>
    <t>RDP</t>
  </si>
  <si>
    <t xml:space="preserve">Tetraphenyl resorcinoldifosfat </t>
  </si>
  <si>
    <t>Lindan</t>
  </si>
  <si>
    <t>5902-51-2</t>
  </si>
  <si>
    <t>Terbacil</t>
  </si>
  <si>
    <t>5945-33-5</t>
  </si>
  <si>
    <t>BDP</t>
  </si>
  <si>
    <t xml:space="preserve">Bisphenol-A bis(difenyl) fosfat </t>
  </si>
  <si>
    <t>2,3â€™,4,4â€™,5-pentachlorobiphenyl(CB123)</t>
  </si>
  <si>
    <t>Tetrakis methylene(3,5-di-t-butyl-4-hydroxyhydrocinnamate)methane</t>
  </si>
  <si>
    <t>Fenpropimorf</t>
  </si>
  <si>
    <t>67905-19-5</t>
  </si>
  <si>
    <t>PFHxDA</t>
  </si>
  <si>
    <t>Perfluorhexadekansyra</t>
  </si>
  <si>
    <t>69377-81-7</t>
  </si>
  <si>
    <t>fluroxipyr</t>
  </si>
  <si>
    <t>7085-19-0</t>
  </si>
  <si>
    <t>mekoprop</t>
  </si>
  <si>
    <t>metsulfuronmetyl</t>
  </si>
  <si>
    <t>AL</t>
  </si>
  <si>
    <t>aluminium</t>
  </si>
  <si>
    <t>7429-91-6</t>
  </si>
  <si>
    <t>DY</t>
  </si>
  <si>
    <t>dysprosium</t>
  </si>
  <si>
    <t>FE</t>
  </si>
  <si>
    <t>iron</t>
  </si>
  <si>
    <t>LA</t>
  </si>
  <si>
    <t>lanthanum</t>
  </si>
  <si>
    <t>PB</t>
  </si>
  <si>
    <t>lead</t>
  </si>
  <si>
    <t>LI</t>
  </si>
  <si>
    <t>lithium</t>
  </si>
  <si>
    <t>MG</t>
  </si>
  <si>
    <t>magnesium</t>
  </si>
  <si>
    <t>MN</t>
  </si>
  <si>
    <t>manganese</t>
  </si>
  <si>
    <t>HG</t>
  </si>
  <si>
    <t>mercury</t>
  </si>
  <si>
    <t>MO</t>
  </si>
  <si>
    <t>molybdenum</t>
  </si>
  <si>
    <t>ND</t>
  </si>
  <si>
    <t>neodymium</t>
  </si>
  <si>
    <t>NI</t>
  </si>
  <si>
    <t>nickel</t>
  </si>
  <si>
    <t>PR</t>
  </si>
  <si>
    <t>praseodymium</t>
  </si>
  <si>
    <t>7440-19-9</t>
  </si>
  <si>
    <t>SM</t>
  </si>
  <si>
    <t>samarium</t>
  </si>
  <si>
    <t>SI</t>
  </si>
  <si>
    <t>silicon</t>
  </si>
  <si>
    <t>AG</t>
  </si>
  <si>
    <t>silver</t>
  </si>
  <si>
    <t>sodium</t>
  </si>
  <si>
    <t>SR</t>
  </si>
  <si>
    <t>strontium</t>
  </si>
  <si>
    <t>TL</t>
  </si>
  <si>
    <t>thallium</t>
  </si>
  <si>
    <t>7440-30-4</t>
  </si>
  <si>
    <t>TM</t>
  </si>
  <si>
    <t>thulium</t>
  </si>
  <si>
    <t>SN</t>
  </si>
  <si>
    <t>tin</t>
  </si>
  <si>
    <t>TI</t>
  </si>
  <si>
    <t>titanium</t>
  </si>
  <si>
    <t>W</t>
  </si>
  <si>
    <t>tungsten, wolfram</t>
  </si>
  <si>
    <t>SB</t>
  </si>
  <si>
    <t>antimony</t>
  </si>
  <si>
    <t>AS</t>
  </si>
  <si>
    <t>arsenic</t>
  </si>
  <si>
    <t>BA</t>
  </si>
  <si>
    <t>barium</t>
  </si>
  <si>
    <t>7440-41-7</t>
  </si>
  <si>
    <t>BE</t>
  </si>
  <si>
    <t>beryllium</t>
  </si>
  <si>
    <t>B</t>
  </si>
  <si>
    <t>boron</t>
  </si>
  <si>
    <t>CD</t>
  </si>
  <si>
    <t>cadmium</t>
  </si>
  <si>
    <t>CE</t>
  </si>
  <si>
    <t>cerium</t>
  </si>
  <si>
    <t>CR</t>
  </si>
  <si>
    <t>chromium</t>
  </si>
  <si>
    <t>CO</t>
  </si>
  <si>
    <t>cobalt</t>
  </si>
  <si>
    <t>CU</t>
  </si>
  <si>
    <t>copper</t>
  </si>
  <si>
    <t>7440-52-0</t>
  </si>
  <si>
    <t>ER</t>
  </si>
  <si>
    <t>erbium</t>
  </si>
  <si>
    <t>EU</t>
  </si>
  <si>
    <t>europium</t>
  </si>
  <si>
    <t>7440-54-2</t>
  </si>
  <si>
    <t>GD</t>
  </si>
  <si>
    <t>gadolinium</t>
  </si>
  <si>
    <t>7440-60-0</t>
  </si>
  <si>
    <t>HO</t>
  </si>
  <si>
    <t>holmium</t>
  </si>
  <si>
    <t>7440-61-1</t>
  </si>
  <si>
    <t>U</t>
  </si>
  <si>
    <t>uranium</t>
  </si>
  <si>
    <t>V</t>
  </si>
  <si>
    <t>vanadium</t>
  </si>
  <si>
    <t>YB</t>
  </si>
  <si>
    <t>ytterbium</t>
  </si>
  <si>
    <t>ZN</t>
  </si>
  <si>
    <t>zinc</t>
  </si>
  <si>
    <t>BI</t>
  </si>
  <si>
    <t>CA</t>
  </si>
  <si>
    <t>calcium</t>
  </si>
  <si>
    <t>754-91-6</t>
  </si>
  <si>
    <t>FOSA</t>
  </si>
  <si>
    <t>Perfluoroktansulfonamid</t>
  </si>
  <si>
    <t>flutriafol</t>
  </si>
  <si>
    <t>Glufosinatammonium</t>
  </si>
  <si>
    <t>SE</t>
  </si>
  <si>
    <t>selenium</t>
  </si>
  <si>
    <t>Benzalkonium chloride</t>
  </si>
  <si>
    <t>81-19-6</t>
  </si>
  <si>
    <t>Benzene, 1,3-dichloro-2-(dichloromethyl)-</t>
  </si>
  <si>
    <t>81334-34-1</t>
  </si>
  <si>
    <t>flusilazol</t>
  </si>
  <si>
    <t>4,4'-Butylidenbis(2-t-butyl-5-methyl)phenol</t>
  </si>
  <si>
    <t>2,3-dimethylaniline</t>
  </si>
  <si>
    <t>2,6-dimethylaniline</t>
  </si>
  <si>
    <t>2-methoxyaniline</t>
  </si>
  <si>
    <t>2-Naphtylamine</t>
  </si>
  <si>
    <t>4-aminodiphenyl</t>
  </si>
  <si>
    <t>2,4-Diklorfenoxiaettiksyra</t>
  </si>
  <si>
    <t>2,4-DB</t>
  </si>
  <si>
    <t>95-64-7</t>
  </si>
  <si>
    <t>3,4-dimethylaniline</t>
  </si>
  <si>
    <t>2,4-dimethylaniline</t>
  </si>
  <si>
    <t>4-chloro-2-methylaniline</t>
  </si>
  <si>
    <t>95-78-3</t>
  </si>
  <si>
    <t>2,5-dimethylaniline</t>
  </si>
  <si>
    <t>95906-11-9</t>
  </si>
  <si>
    <t>lrgafos 168 oxid</t>
  </si>
  <si>
    <t xml:space="preserve">Tris(2,4-di-tert-butyl)fenylfosfat </t>
  </si>
  <si>
    <t>Endosulfan-alfa</t>
  </si>
  <si>
    <t>96525-25-4</t>
  </si>
  <si>
    <t>10:2 FTUCA</t>
  </si>
  <si>
    <t>10:2 Fluorotelomer unsaturated carboxylic acids</t>
  </si>
  <si>
    <t>4:2 FTSA</t>
  </si>
  <si>
    <t>4:2 Fluorotelomer sulfonic acid</t>
  </si>
  <si>
    <t xml:space="preserve">4:2FTS </t>
  </si>
  <si>
    <t xml:space="preserve">4:2 fluorotelomer sulfonate </t>
  </si>
  <si>
    <t>5:3 FTCA</t>
  </si>
  <si>
    <t>5:3 Fluorotelomer carboxylic acid</t>
  </si>
  <si>
    <t>6:2 diPAP</t>
  </si>
  <si>
    <t>6:2 Fluorotelomer phosphate diester</t>
  </si>
  <si>
    <t>6:2 FTSA</t>
  </si>
  <si>
    <t>6:2 Fluorotelomer sulfonic acid</t>
  </si>
  <si>
    <t>6:2 FTUCA</t>
  </si>
  <si>
    <t>6:2 Fluorotelomer unsaturated carboxylic acids</t>
  </si>
  <si>
    <t>6:2 monoPAP</t>
  </si>
  <si>
    <t>6:2 Fluorotelomer phosphate monoester</t>
  </si>
  <si>
    <t>6:2/10:2 diPAP</t>
  </si>
  <si>
    <t>6:2/10:2 Fluorotelomer phosphate diester</t>
  </si>
  <si>
    <t>6:2/12:2 diPAP</t>
  </si>
  <si>
    <t>6:2/12:2 Fluorotelomer phosphate diester</t>
  </si>
  <si>
    <t>6:2/8:2 diPAP</t>
  </si>
  <si>
    <t>6:2/8:2 Fluorotelomer phosphate diester</t>
  </si>
  <si>
    <t xml:space="preserve">6:2FTS </t>
  </si>
  <si>
    <t xml:space="preserve">6:2 fluorotelomer sulfonate </t>
  </si>
  <si>
    <t>7:3 FTCA</t>
  </si>
  <si>
    <t>7:3 Fluorotelomer carboxylic acid</t>
  </si>
  <si>
    <t>8:2 diPAP</t>
  </si>
  <si>
    <t>8:2 Fluorotelomer phosphate diester</t>
  </si>
  <si>
    <t>8:2 FTSA</t>
  </si>
  <si>
    <t>8:2 Fluorotelomer sulfonic acid</t>
  </si>
  <si>
    <t>8:2 FTUCA</t>
  </si>
  <si>
    <t>8:2 Fluorotelomer unsaturated carboxylic acids</t>
  </si>
  <si>
    <t>8:2 monoPAP</t>
  </si>
  <si>
    <t>8:2 Fluorotelomer phosphate monoester</t>
  </si>
  <si>
    <t>8:2/10:2 diPAP</t>
  </si>
  <si>
    <t>8:2/10:2 Fluorotelomer phosphate diester</t>
  </si>
  <si>
    <t xml:space="preserve">8:2FTS </t>
  </si>
  <si>
    <t xml:space="preserve">8:2 fluorotelomer sulfonate </t>
  </si>
  <si>
    <t>C6 PFPiA</t>
  </si>
  <si>
    <t>Bis (perfluorohexyl) phosphinic acid</t>
  </si>
  <si>
    <t>C6/C8 PFPiA</t>
  </si>
  <si>
    <t>Perfluoro (hexyloctyl) phosphinic acid</t>
  </si>
  <si>
    <t>C8 PFPiA</t>
  </si>
  <si>
    <t>Bis (perfluorooctyl) phosphinic acid</t>
  </si>
  <si>
    <t>DOTIN</t>
  </si>
  <si>
    <t>dioctyltin</t>
  </si>
  <si>
    <t>Perfluorooctane sulfonamide (linjaer)</t>
  </si>
  <si>
    <t>MOTIN</t>
  </si>
  <si>
    <t>monooctyltin</t>
  </si>
  <si>
    <t>N-EtFOSA</t>
  </si>
  <si>
    <t>Ethyl perfluorooctane sulfonamide</t>
  </si>
  <si>
    <t>N-EtFOSE</t>
  </si>
  <si>
    <t>Ethyl perfluorooctane sulfonamide ethanol</t>
  </si>
  <si>
    <t>N-MeFOSA</t>
  </si>
  <si>
    <t>Methyl perfluorooctane sulfonamide</t>
  </si>
  <si>
    <t>N-MeFOSE</t>
  </si>
  <si>
    <t>Methyl perfluorooctane sulfonamide ethanol</t>
  </si>
  <si>
    <t>PD</t>
  </si>
  <si>
    <t>palladium</t>
  </si>
  <si>
    <t xml:space="preserve">PFBA </t>
  </si>
  <si>
    <t xml:space="preserve">Perfluorobutanoic carboxylic acid </t>
  </si>
  <si>
    <t>Perfluorobutane sulfonic acid</t>
  </si>
  <si>
    <t xml:space="preserve">PFBS </t>
  </si>
  <si>
    <t xml:space="preserve">Perfluorobutane sulfonic acid </t>
  </si>
  <si>
    <t xml:space="preserve">PFDA </t>
  </si>
  <si>
    <t xml:space="preserve">Perfluorodecanoic carboxylic acid </t>
  </si>
  <si>
    <t xml:space="preserve">PFDoDA </t>
  </si>
  <si>
    <t xml:space="preserve">Perfluorododecanoic carboxylic acid </t>
  </si>
  <si>
    <t xml:space="preserve">PFDoDS </t>
  </si>
  <si>
    <t xml:space="preserve">Perfluorododecane sulfonic acid </t>
  </si>
  <si>
    <t>PFDoS</t>
  </si>
  <si>
    <t>Perfluorododecane sulfonic acid</t>
  </si>
  <si>
    <t>PFDPA</t>
  </si>
  <si>
    <t>Perfluorodecyl phosphonic acid</t>
  </si>
  <si>
    <t xml:space="preserve">PFEtS </t>
  </si>
  <si>
    <t xml:space="preserve">Perfluoroethane sulfonic acid </t>
  </si>
  <si>
    <t xml:space="preserve">PFHpA </t>
  </si>
  <si>
    <t xml:space="preserve">Perfluoroheptanoic carboxylic acid </t>
  </si>
  <si>
    <t>PFHpS</t>
  </si>
  <si>
    <t>Perfluoroheptane sulfonic acid</t>
  </si>
  <si>
    <t xml:space="preserve">PFHpS </t>
  </si>
  <si>
    <t xml:space="preserve">Perfluoroheptane sulfonic acid </t>
  </si>
  <si>
    <t>PFHxPA</t>
  </si>
  <si>
    <t>Perfluorohexyl phosphonic acid</t>
  </si>
  <si>
    <t>PFNS</t>
  </si>
  <si>
    <t>Perfluorononane sulfonic acid</t>
  </si>
  <si>
    <t>PFOPA</t>
  </si>
  <si>
    <t>Perfluorooctyl phosphonic acid</t>
  </si>
  <si>
    <t>PFPeS</t>
  </si>
  <si>
    <t>Perfluoropentane sulfonic acid</t>
  </si>
  <si>
    <t xml:space="preserve">PFPeS </t>
  </si>
  <si>
    <t xml:space="preserve">Perfluoropentane sulfonic acid </t>
  </si>
  <si>
    <t xml:space="preserve">PFPrS </t>
  </si>
  <si>
    <t xml:space="preserve">Perfluoropropane sulfonic acid </t>
  </si>
  <si>
    <t xml:space="preserve">PFTeDA </t>
  </si>
  <si>
    <t xml:space="preserve">Perfluorotetradecanoic carboxylic acid </t>
  </si>
  <si>
    <t xml:space="preserve">PFTrDA </t>
  </si>
  <si>
    <t xml:space="preserve">Perfluorotridecanoic carboxylic acid </t>
  </si>
  <si>
    <t xml:space="preserve">PFUnDA </t>
  </si>
  <si>
    <t xml:space="preserve">Perfluoroundecanoic carboxylic acid </t>
  </si>
  <si>
    <t>PT</t>
  </si>
  <si>
    <t>platinum</t>
  </si>
  <si>
    <t>RH</t>
  </si>
  <si>
    <t>rhodium</t>
  </si>
  <si>
    <t>TCHTIN</t>
  </si>
  <si>
    <t>tricyclohexyltin</t>
  </si>
  <si>
    <t>TOTIN</t>
  </si>
  <si>
    <t>trioctyltin</t>
  </si>
  <si>
    <t>1,2,3,4,6,7,8-Heptachlorinated dibenzofuran</t>
  </si>
  <si>
    <t>1,2,3,4,6,7,8-Heptachlorinated dibenzo-p-dioxin</t>
  </si>
  <si>
    <t>1,2,3,4,7,8- Hexachlorinated dibenzofuran</t>
  </si>
  <si>
    <t>1,2,3,4,7,8,9-Heptachlorinated dibenzofuran</t>
  </si>
  <si>
    <t>1,2,3,4,7,8-Hexachlorinated dibenzo-p-dioxin</t>
  </si>
  <si>
    <t>1,2,3,6,7,8- Hexachlorinated dibenzofuran</t>
  </si>
  <si>
    <t>1,2,3,6,7,8-Hexachlorinated dibenzo-p-dioxin</t>
  </si>
  <si>
    <t>1,2,3,7,8,9-Hexachlorinated dibenzofuran</t>
  </si>
  <si>
    <t>1,2,3,7,8,9-Hexachlorinated dibenzo-p-dioxin</t>
  </si>
  <si>
    <t>1,2,3,7,8-Penatchlorinated dibenzofuran</t>
  </si>
  <si>
    <t>1,2,3,7,8-Pentachlorinated dibenzo-p-dioxin</t>
  </si>
  <si>
    <t>2,3,4,6,7,8- Hexachlorinated dibenzofuran</t>
  </si>
  <si>
    <t>2,3,4,7,8-Pentachlorinated dibenzofuran</t>
  </si>
  <si>
    <t>2,3,7,8-Tetrachlorinated dibenzofuran</t>
  </si>
  <si>
    <t>2,3,7,8-Tetrachlorinated dibenzo-p-dioxin</t>
  </si>
  <si>
    <t>2,4,5-tribromophenol</t>
  </si>
  <si>
    <t>2-monochlorophenol</t>
  </si>
  <si>
    <t>3-monochlorophenol</t>
  </si>
  <si>
    <t>4-monochlorophenol</t>
  </si>
  <si>
    <t>atrazindesetyl</t>
  </si>
  <si>
    <t>atrazindesisopropyl</t>
  </si>
  <si>
    <t>BAM</t>
  </si>
  <si>
    <t>bifenox-syra</t>
  </si>
  <si>
    <t>cyflutrin</t>
  </si>
  <si>
    <t>cykloxidim</t>
  </si>
  <si>
    <t>cypermetrin</t>
  </si>
  <si>
    <t>DDT s:a</t>
  </si>
  <si>
    <t>DDT-o,p</t>
  </si>
  <si>
    <t>DDT-p,p</t>
  </si>
  <si>
    <t>Flamprop</t>
  </si>
  <si>
    <t>flupyrsulfuronmetyl-Na</t>
  </si>
  <si>
    <t>jodsulfuronmetyl-Na</t>
  </si>
  <si>
    <t>klopyralid</t>
  </si>
  <si>
    <t>kvinmerak</t>
  </si>
  <si>
    <t>metazaklor</t>
  </si>
  <si>
    <t>Octachlorinated dibenzofuran</t>
  </si>
  <si>
    <t>Octachlorinated dibenzo-p-dioxin</t>
  </si>
  <si>
    <t>penkonazol</t>
  </si>
  <si>
    <t>Perfluoorheptanoic acid</t>
  </si>
  <si>
    <t>Perfluorobutyric acid</t>
  </si>
  <si>
    <t>Perfluoroctanoic acid</t>
  </si>
  <si>
    <t>Perfluorohexane soulfonic acid</t>
  </si>
  <si>
    <t>Perfluorooctanesulfonamide</t>
  </si>
  <si>
    <t xml:space="preserve">Perfluoropentanoic carboxylic acid </t>
  </si>
  <si>
    <t>PFCAs</t>
  </si>
  <si>
    <t>PFSAs</t>
  </si>
  <si>
    <t>propikonazol</t>
  </si>
  <si>
    <t>Protiokonazol destio</t>
  </si>
  <si>
    <t>protiokonazol-destio</t>
  </si>
  <si>
    <t xml:space="preserve">simazin </t>
  </si>
  <si>
    <t>terbutylazindesetyl</t>
  </si>
  <si>
    <t>trinexapak-syra</t>
  </si>
  <si>
    <t>Har ämnet provtagits i kortare än ett år?</t>
  </si>
  <si>
    <t>698836</t>
  </si>
  <si>
    <t>Nej</t>
  </si>
  <si>
    <t>Ja</t>
  </si>
  <si>
    <t>nej</t>
  </si>
  <si>
    <t>ja</t>
  </si>
  <si>
    <t>Betygsgrund</t>
  </si>
  <si>
    <t>testämne</t>
  </si>
  <si>
    <t>resultat</t>
  </si>
  <si>
    <t>summa</t>
  </si>
  <si>
    <t>57f</t>
  </si>
  <si>
    <t>Identified as vPvB for the REACH Candidate List. This substance has persistent, bioackumulative and toxic properties.It has been detected in environmental and human samples and estimated and experimental data show P, B and T properties.</t>
  </si>
  <si>
    <t>This substance has persistent, bioackumulative and toxic properties.It is known to degrade into the recognised POP PFOS. It has been detected in marine sediments and human blood.</t>
  </si>
  <si>
    <t>701-266-7</t>
  </si>
  <si>
    <t>627-872-0</t>
  </si>
  <si>
    <t>1514-82-5</t>
  </si>
  <si>
    <t>484-410-9</t>
  </si>
  <si>
    <t>429-320-2</t>
  </si>
  <si>
    <t>24748-23-0</t>
  </si>
  <si>
    <t>267-636-0</t>
  </si>
  <si>
    <t>67905-17-3</t>
  </si>
  <si>
    <t>422-270-2</t>
  </si>
  <si>
    <t>484-450-7</t>
  </si>
  <si>
    <t>701-263-0</t>
  </si>
  <si>
    <t>405-520-5</t>
  </si>
  <si>
    <t>95235-30-6</t>
  </si>
  <si>
    <t>400-370-7</t>
  </si>
  <si>
    <t>432-520-2</t>
  </si>
  <si>
    <t>232938-43-1</t>
  </si>
  <si>
    <t>701-241-0, 906-390-7</t>
  </si>
  <si>
    <t>807-935-0</t>
  </si>
  <si>
    <t>2021</t>
  </si>
  <si>
    <t>2022</t>
  </si>
  <si>
    <t>19/03/2019</t>
  </si>
  <si>
    <t>18/03/2020</t>
  </si>
  <si>
    <t>Suspected Carcinogenic#Suspected Sensitiser#Consumer use#Exposure of environment#Exposure of workers#Wide dispersive use</t>
  </si>
  <si>
    <t>Suspected Carcinogenic#Suspected Mutagenic#Suspected Reprotoxic#Suspected PBT/vPvB#Exposure of environment</t>
  </si>
  <si>
    <t>PBT/vPvB</t>
  </si>
  <si>
    <t>Suspected Mutagenic#Suspected Reprotoxic#Exposure of workers#Wide dispersive use</t>
  </si>
  <si>
    <t>Mutagenic#Sensitiser#Other hazard based concern</t>
  </si>
  <si>
    <t>Potential endocrine disruptor#Other exposure/risk based concern</t>
  </si>
  <si>
    <t>Suspected Carcinogenic#Suspected Reprotoxic#Exposure of environment#Exposure of workers#Wide dispersive use</t>
  </si>
  <si>
    <t>Suspected Carcinogenic#Suspected Mutagenic#Cumulative exposure#Exposure of workers#High RCR#Wide dispersive use</t>
  </si>
  <si>
    <t>https://echa.europa.eu/documents/10162/1eabb394-8f53-16d1-bb75-e43076b424e6</t>
  </si>
  <si>
    <t>https://echa.europa.eu/documents/10162/f14ed08a-933c-87c4-d4cf-a11c8bd7e9d0</t>
  </si>
  <si>
    <t>https://echa.europa.eu/documents/10162/bef32a7e-52d0-c2c9-b6bf-f5cf98b887bc</t>
  </si>
  <si>
    <t>https://echa.europa.eu/documents/10162/c5435932-3852-4b23-9781-8389138bf17a</t>
  </si>
  <si>
    <t>https://echa.europa.eu/documents/10162/3f8635d6-172e-9b2f-e1a2-f97bbba73cac</t>
  </si>
  <si>
    <t>https://echa.europa.eu/documents/10162/46f1b33c-bd63-66db-e0aa-f6236a8607e4</t>
  </si>
  <si>
    <t>https://echa.europa.eu/documents/10162/bba7fded-5218-419c-c5b1-9bbb8d913674</t>
  </si>
  <si>
    <t>https://echa.europa.eu/documents/10162/8c51e13e-c6ac-e92c-f087-b5fb15369b8c</t>
  </si>
  <si>
    <t>https://echa.europa.eu/documents/10162/75ced618-2b5f-bdd3-3b8c-0c5d038b921d</t>
  </si>
  <si>
    <t>https://echa.europa.eu/documents/10162/1cc9f837-2a42-3a35-c813-0be489b99c37#https://echa.europa.eu/documents/10162/7e10f7c5-49d9-5fa0-b526-189d05179859</t>
  </si>
  <si>
    <t>https://echa.europa.eu/documents/10162/d07d9831-a675-db23-8815-de6d4a2754ff</t>
  </si>
  <si>
    <t>https://echa.europa.eu/documents/10162/790017ec-41f7-d164-3bfb-3a89ee49e9e3</t>
  </si>
  <si>
    <t>https://echa.europa.eu/documents/10162/dbe94a01-9408-3afd-05ba-84c3059b013c</t>
  </si>
  <si>
    <t>https://echa.europa.eu/documents/10162/a4fc9130-88d7-0b52-d076-4841e0fa1794</t>
  </si>
  <si>
    <t>https://echa.europa.eu/documents/10162/d4680da6-da1a-468d-e8ed-ab498a7f6c65</t>
  </si>
  <si>
    <t>https://echa.europa.eu/documents/10162/e9c6cf99-9744-460d-dd64-092b99b631eb</t>
  </si>
  <si>
    <t>https://echa.europa.eu/documents/10162/9c735803-bfb5-2e92-058a-1509bbd1c0f6</t>
  </si>
  <si>
    <t>https://echa.europa.eu/documents/10162/bc3c760d-038e-b767-4eba-92782467f83e</t>
  </si>
  <si>
    <t>https://echa.europa.eu/documents/10162/03b27d1e-cab2-04c7-0167-1b78f20a6231</t>
  </si>
  <si>
    <t>https://echa.europa.eu/documents/10162/d937550f-7ac2-9d28-98bc-d885f5e3c7ae</t>
  </si>
  <si>
    <t>https://echa.europa.eu/documents/10162/0020acd0-d93c-4ccd-dc78-b6d20ea0bdfb</t>
  </si>
  <si>
    <t>https://echa.europa.eu/documents/10162/630a818b-556f-46f2-de8d-d35792335191</t>
  </si>
  <si>
    <t>https://echa.europa.eu/documents/10162/3f8c9327-83e8-f973-53dc-d7d5c6b472d8</t>
  </si>
  <si>
    <t>https://echa.europa.eu/documents/10162/1263d3fa-eb72-9c4b-e39e-048a732a73b2</t>
  </si>
  <si>
    <t>https://echa.europa.eu/documents/10162/d43f7bd2-ed23-8b75-66f8-80a11a3a3035#https://echa.europa.eu/documents/10162/a351e766-a7f9-6f69-7464-104d183dd738</t>
  </si>
  <si>
    <t>https://echa.europa.eu/documents/10162/094c27bb-2821-cdb8-49c8-a695083f5480#https://echa.europa.eu/documents/10162/a2ff3168-d890-f0bd-c6c0-b78190d7316c</t>
  </si>
  <si>
    <t>https://echa.europa.eu/documents/10162/353ec567-8947-a468-6656-d6be282e779a</t>
  </si>
  <si>
    <t>https://echa.europa.eu/documents/10162/04fa6267-654d-9d2e-cfec-8a3c775be68d</t>
  </si>
  <si>
    <t>https://echa.europa.eu/documents/10162/86e77309-7444-2f06-f760-f5d0b1ccea13</t>
  </si>
  <si>
    <t>https://echa.europa.eu/documents/10162/c607549c-1c07-c5d6-d6e2-8d18bff91f3a</t>
  </si>
  <si>
    <t>Due to the indication of structural similarity, this substance may potentially be addressed in joint evaluation with 219-372-2, 222-429-4.</t>
  </si>
  <si>
    <t>Due to the indication of structural similarity, this substance may potentially be addressed in joint evaluation with 267-636-0.</t>
  </si>
  <si>
    <t>Due to the indication of structural similarity, this substance may potentially be addressed in joint evaluation with 229-355-1 and 229-419-9.</t>
  </si>
  <si>
    <t>Due to the indication of structural similarity, this substance may potentially be addressed in joint evaluation with 228-768-4 and 229-419-9.</t>
  </si>
  <si>
    <t>Due to the indication of structural similarity, this substance may potentially be addressed in joint evaluation with 228-768-4 and 229-355-1.</t>
  </si>
  <si>
    <t>Due to the indication of structural similarity, this substance may potentially be addressed in joint evaluation with 435-790-1, 484-450-7, 422-270-2.</t>
  </si>
  <si>
    <t>Due to the indication of structural similarity, this substance may potentially be addressed in joint evaluation with 216-475-4.</t>
  </si>
  <si>
    <t>Due to the indication of structural similarity, this substance may potentially be addressed in joint evaluation with 435-790-1, 484-450-7, 484-410-9.</t>
  </si>
  <si>
    <t>Due to the indication of structural similarity, this substance may potentially be addressed in joint evaluation with 435-790-1, 422-270-2, 484-410-9.</t>
  </si>
  <si>
    <t>Due to the indication of structural similarity, this substance may potentially be addressed in joint evaluation with 200-237-1, 204-616-2, 220-618-6.</t>
  </si>
  <si>
    <t>Due to the indication of structural similarity, this substance may potentially be addressed in joint evaluation with 200-237-1, 209-711-2, 220-618-6.</t>
  </si>
  <si>
    <t>Due to the indication of structural similarity, this substance may potentially be addressed in joint evaluation with 200-237-1, 204-616-2, 209-711-2.</t>
  </si>
  <si>
    <t>Due to the indication of structural similarity, this substance may potentially be addressed in joint evaluation with 204-616-2, 209-711-2, 220-618-6.</t>
  </si>
  <si>
    <t>Due to the indication of structural similarity, this substance may potentially be addressed in a joint evaluation with 203-492-7, 203-497-4, 205-491-7, 205-492-2, 217-496-1, 221-906-4.</t>
  </si>
  <si>
    <t>Due to the indication of structural similarity, this substance may potentially be addressed in joint evaluation with 204-500-1.</t>
  </si>
  <si>
    <t>Due to the indication of structural similarity, this substance may potentially be addressed in joint evaluation with 220-260-0.</t>
  </si>
  <si>
    <t>Due to the indication of structural similarity, this substance may potentially be addressed in joint evaluation with 201-344-6, 204-905-3, 221-264-5, 225-590-9, 266-564-7, 280-472-4, 475-310-6, 479-300-2.</t>
  </si>
  <si>
    <t>Due to the indication of structural similarity, this substance may potentially be addressed in joint evaluation with 200-539-3, 204-493-5.</t>
  </si>
  <si>
    <t>Due to the indication of structural similarity, this substance may potentially be addressed in joint evaluation with 204-905-3, 221-264-5, 225-590-9, 226-866-1, 266-564-7, 280-472-4, 475-310-6, 479-300-2.</t>
  </si>
  <si>
    <t>276-090-2</t>
  </si>
  <si>
    <t>71850-09-4</t>
  </si>
  <si>
    <t>404-360-3</t>
  </si>
  <si>
    <t>119313-12-1</t>
  </si>
  <si>
    <t>701-028-2</t>
  </si>
  <si>
    <t>608-492-4</t>
  </si>
  <si>
    <t>3050-88-2</t>
  </si>
  <si>
    <t>218-173-8</t>
  </si>
  <si>
    <t>2062-98-8</t>
  </si>
  <si>
    <t>236-236-8</t>
  </si>
  <si>
    <t>13252-13-6</t>
  </si>
  <si>
    <t>266-578-3</t>
  </si>
  <si>
    <t>67118-55-2</t>
  </si>
  <si>
    <t>939-460-0</t>
  </si>
  <si>
    <t>Endocrine disrupting properties (Article 57(f) - human health)</t>
  </si>
  <si>
    <t>Equivalent level of concern having probable serious effects to human health (Article 57(f) - human health)#Equivalent level of concern having probable serious effects to the environment (Article 57(f) - environment)</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</si>
  <si>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</si>
  <si>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</si>
  <si>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</si>
  <si>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</si>
  <si>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</si>
  <si>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</si>
  <si>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</si>
  <si>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Tris(4-nonylphenyl, branched and linear) phosphite (TNPP) with ≥ 0.1% w/w of 4-nonylphenol, branched and linear (4-NP)</t>
  </si>
  <si>
    <t>Tris(nonylphenyl) phosphite</t>
  </si>
  <si>
    <t>tris(4-nonylphenyl, branched) phosphite</t>
  </si>
  <si>
    <t>Phenol, 4-nonyl-, phosphite (3:1)</t>
  </si>
  <si>
    <t>2,3,3,3-tetrafluoro-2-(heptafluoropropoxy)propionic acid, its salts and its acyl halides</t>
  </si>
  <si>
    <t>covering any of their individual isomers and combinations thereof</t>
  </si>
  <si>
    <t>Ammonium 2,3,3,3-tetrafluoro-2-(heptafluoropropoxy)propanoate</t>
  </si>
  <si>
    <t>2,3,3,3-tetrafluoro-2-(heptafluoropropoxy)propionyl fluoride</t>
  </si>
  <si>
    <t>2,3,3,3-tetrafluoro-2-(heptafluoropropoxy)propionic acid</t>
  </si>
  <si>
    <t>Potassium 2,3,3,3-tetrafluoro-2-(heptafluoropropoxy)propionate</t>
  </si>
  <si>
    <t>2,2-bis(4'-hydroxyphenyl)-4-methylpentane</t>
  </si>
  <si>
    <t>1,7,7-trimethyl-3-(phenylmethylene)bicyclo[2.2.1]heptan-2-one</t>
  </si>
  <si>
    <t>3-benzylidene camphor; 3-BC</t>
  </si>
  <si>
    <t>Reaction product of 1,3,4-thiadiazolidine-2,5-dithione, formaldehyde and phenol, heptyl derivs.</t>
  </si>
  <si>
    <t>1,4:7,10-Dimethanodibenzo[a,e]cyclooctene, 1,2,3,4,7,8,9,10,13,13,14,14-dodecachloro-1,4,4a,5,6,6a,7,10,10a,11,12,12a-dodecahydro-, (1R,4S,4aS,6aR,7R,10S,10aS,12aR)-rel-</t>
  </si>
  <si>
    <t>1,4:7,10-Dimethanodibenzo[a,e]cyclooctene, 1,2,3,4,7,8,9,10,13,13,14,14-dodecachloro-1,4,4a,5,6,6a,7,10,10a,11,12,12a-dodecahydro-, (1R,4S,4aS,6aS,7S,10R,10aR,12aR)-rel-</t>
  </si>
  <si>
    <t>1,6,7,8,9,14,15,16,17,17,18,18-dodecachloropentacyclo[12.2.1.16,9.02,13.05,10]octadeca-7,15-diene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</si>
  <si>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</si>
  <si>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</si>
  <si>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25/06/2020</t>
  </si>
  <si>
    <t>16/01/2020</t>
  </si>
  <si>
    <t>16/07/2019</t>
  </si>
  <si>
    <t>15/01/2019</t>
  </si>
  <si>
    <t>https://echa.europa.eu/documents/10162/9227ca75-c14c-29ab-81ff-ee86058dd7a7</t>
  </si>
  <si>
    <t>https://echa.europa.eu/documents/10162/59ed15a3-66ee-b8c8-1384-54277d0223eb</t>
  </si>
  <si>
    <t>https://echa.europa.eu/documents/10162/c61a924a-4b3a-d122-1343-d5557deb3029#https://echa.europa.eu/documents/10162/9c45b069-0fbf-c247-08c0-d0567c58a43e</t>
  </si>
  <si>
    <t>https://echa.europa.eu/documents/10162/acea0ad9-14db-dada-b054-d6fa29631a0d</t>
  </si>
  <si>
    <t>https://echa.europa.eu/documents/10162/31fcbd73-6d35-06d9-35cd-42dc09362aa1</t>
  </si>
  <si>
    <t>https://echa.europa.eu/documents/10162/99d34015-c23f-882d-ba9e-8404434bb456</t>
  </si>
  <si>
    <t>https://echa.europa.eu/documents/10162/03e937e3-2f19-ad9d-6bd5-ab9ceae0d0c6</t>
  </si>
  <si>
    <t>https://echa.europa.eu/documents/10162/aaeec44d-10a0-83ce-4470-437c098e4e50</t>
  </si>
  <si>
    <t>https://echa.europa.eu/documents/10162/4b662f2b-020e-e3a9-c398-3a6d79b65c35</t>
  </si>
  <si>
    <t>https://echa.europa.eu/documents/10162/24d19609-35d1-edaa-4aac-07db7025edde</t>
  </si>
  <si>
    <t>https://echa.europa.eu/documents/10162/ce50a489-acc9-3908-e6af-d43fa4af292b</t>
  </si>
  <si>
    <t>https://echa.europa.eu/documents/10162/979224b9-68f3-c01b-21e2-14df6c40b72d</t>
  </si>
  <si>
    <t>https://echa.europa.eu/documents/10162/079c04a0-2464-4168-f132-a22ffb04d910</t>
  </si>
  <si>
    <t>https://echa.europa.eu/documents/10162/53791353-6577-a9e8-5600-c5ef51864652</t>
  </si>
  <si>
    <t>https://echa.europa.eu/documents/10162/891ab33d-d263-cc4b-0f2d-d84cfb7f424a</t>
  </si>
  <si>
    <t>https://echa.europa.eu/documents/10162/c31deaac-42ea-e070-dc46-4ad7cbd911c5</t>
  </si>
  <si>
    <t>https://echa.europa.eu/documents/10162/802ed481-8bf1-0096-61a4-0bbd2f9b573c</t>
  </si>
  <si>
    <t>https://echa.europa.eu/documents/10162/c9adbb8d-3989-2380-cb54-f34940de0002</t>
  </si>
  <si>
    <t>https://echa.europa.eu/documents/10162/cc11a6e1-0b26-8a5d-189d-417eb06a60d4</t>
  </si>
  <si>
    <t>https://echa.europa.eu/documents/10162/557d7a67-fcad-3a12-6798-b63f1766e209</t>
  </si>
  <si>
    <t>https://echa.europa.eu/documents/10162/7d1e26b8-37af-4f0b-0d0f-5edb0b6e5a7f</t>
  </si>
  <si>
    <t>https://echa.europa.eu/documents/10162/e31382a6-3e8a-a858-da3d-614c10f6c75d</t>
  </si>
  <si>
    <t>https://echa.europa.eu/documents/10162/e4917be1-32fd-dbd6-e305-90f269d446dd</t>
  </si>
  <si>
    <t>https://echa.europa.eu/documents/10162/eaf8f0fd-8ee6-e16a-099e-d37ec9fb9680</t>
  </si>
  <si>
    <t>https://echa.europa.eu/documents/10162/ba42270a-93fe-7cde-6d41-7f7af4e00e66</t>
  </si>
  <si>
    <t>https://echa.europa.eu/documents/10162/dfd0d651-604f-f33f-0831-3672c1cbb580</t>
  </si>
  <si>
    <t>https://echa.europa.eu/documents/10162/6d5c6d89-bd66-3c04-4a31-f580476b88b4</t>
  </si>
  <si>
    <t>https://echa.europa.eu/documents/10162/c101661c-1d54-aa4d-2bde-4ad2357323de</t>
  </si>
  <si>
    <t>https://echa.europa.eu/documents/10162/a661cbe6-c805-b9c7-1287-53dee5cd1df5</t>
  </si>
  <si>
    <t>https://echa.europa.eu/documents/10162/8da7df6b-e62f-47f7-d9d1-154f8db267f8</t>
  </si>
  <si>
    <t>https://echa.europa.eu/documents/10162/ceb2fc2c-78f2-627f-29ae-b37c0e91bc69</t>
  </si>
  <si>
    <t>https://echa.europa.eu/documents/10162/19d55d1d-1cc8-6431-265b-032a569c2fb8</t>
  </si>
  <si>
    <t>https://echa.europa.eu/documents/10162/ca2542ab-a35b-1c00-5490-708d59332c38#https://echa.europa.eu/documents/10162/99a7e1c6-2aa4-0c35-acc3-35ec26bb1ee8</t>
  </si>
  <si>
    <t>https://echa.europa.eu/documents/10162/fedde563-03f7-51f0-85fd-1fceb0eaa18f</t>
  </si>
  <si>
    <t>https://echa.europa.eu/documents/10162/41de4b52-51f3-84e9-3f9c-fa6f868139ad</t>
  </si>
  <si>
    <t>https://echa.europa.eu/documents/10162/2c66d98c-d2a2-e146-265e-b8a1615e5c17</t>
  </si>
  <si>
    <t>https://echa.europa.eu/documents/10162/b7bc601c-ad77-4e90-0cdf-2701a59478fb</t>
  </si>
  <si>
    <t>https://echa.europa.eu/documents/10162/eea50979-c40b-f00f-b767-891e93941ee1</t>
  </si>
  <si>
    <t>https://echa.europa.eu/documents/10162/874297f1-6d65-b808-a62e-5d23cc5f1e5c</t>
  </si>
  <si>
    <t>https://echa.europa.eu/documents/10162/85320f87-c256-b1b5-8cd6-42d997128032</t>
  </si>
  <si>
    <t>https://echa.europa.eu/documents/10162/fc76aefc-fc86-a5fc-b5c4-e358467ca832</t>
  </si>
  <si>
    <t>https://echa.europa.eu/documents/10162/c07bc76c-4d62-7799-d0d4-17e43508aeb0</t>
  </si>
  <si>
    <t>https://echa.europa.eu/documents/10162/53fa6a5b-e95f-3128-ea9d-fa27f43b18bc</t>
  </si>
  <si>
    <t>https://echa.europa.eu/documents/10162/9d2b14b6-853a-15d6-e0b6-38ccf3da781d</t>
  </si>
  <si>
    <t>https://echa.europa.eu/documents/10162/d6b1b306-6f05-9765-204a-689334527ef9</t>
  </si>
  <si>
    <t>https://echa.europa.eu/documents/10162/bf9b02a4-6e4b-b1bf-2c58-6d61f5998817</t>
  </si>
  <si>
    <t>https://echa.europa.eu/documents/10162/47121daf-04a7-6d4a-b0b6-595794d3e66c</t>
  </si>
  <si>
    <t>https://echa.europa.eu/documents/10162/ecfa3b19-c8e7-0016-7aab-a110a02d34a1</t>
  </si>
  <si>
    <t>https://echa.europa.eu/documents/10162/91535066-71da-d9b4-71cc-8d4003b7f983</t>
  </si>
  <si>
    <t>https://echa.europa.eu/documents/10162/efc23200-6f59-12c6-4b18-533a80aa7b4f</t>
  </si>
  <si>
    <t>https://echa.europa.eu/documents/10162/c62a1c4a-ceec-3a00-52a4-0a298f7d8bb3</t>
  </si>
  <si>
    <t>https://echa.europa.eu/documents/10162/e438fc9e-02b6-214d-bf7d-d3d8e36f5162</t>
  </si>
  <si>
    <t>https://echa.europa.eu/documents/10162/21272691-d1a0-3334-fde9-a0782d9354a2</t>
  </si>
  <si>
    <t>https://echa.europa.eu/documents/10162/375e39c4-c59b-bfbd-d156-a1bf2a959108</t>
  </si>
  <si>
    <t>https://echa.europa.eu/documents/10162/0d1ee6d4-1a47-0737-35c7-3503f0fca417</t>
  </si>
  <si>
    <t>https://echa.europa.eu/documents/10162/7e5022d4-fbaf-7170-8488-f8fd2c508632</t>
  </si>
  <si>
    <t>https://echa.europa.eu/documents/10162/afa7d75c-b83f-fef0-ae10-41e70a1e57f7</t>
  </si>
  <si>
    <t>https://echa.europa.eu/documents/10162/ae8cba56-9884-9e35-34c7-0369a4703600</t>
  </si>
  <si>
    <t>https://echa.europa.eu/documents/10162/06cc1281-efd9-9845-0215-e6b0c94c94db</t>
  </si>
  <si>
    <t>https://echa.europa.eu/documents/10162/aa74498e-1354-db8b-4ae4-e90fe8ad0744</t>
  </si>
  <si>
    <t>https://echa.europa.eu/documents/10162/562afdb1-00aa-32ab-1022-721917185b12</t>
  </si>
  <si>
    <t>https://echa.europa.eu/documents/10162/8ec5e70d-db99-d21c-c54b-9de01c41f435</t>
  </si>
  <si>
    <t>https://echa.europa.eu/documents/10162/76cf3fb1-07eb-ff40-f41c-251f8c657b33</t>
  </si>
  <si>
    <t>https://echa.europa.eu/documents/10162/c1077165-193e-eee1-a145-2bd925925912</t>
  </si>
  <si>
    <t>https://echa.europa.eu/documents/10162/db2f223c-20a1-5318-d6b1-7a147d7f08c3#https://echa.europa.eu/documents/10162/56d708da-69e5-a7d1-e970-780352b8ed6a</t>
  </si>
  <si>
    <t>https://echa.europa.eu/documents/10162/22f73d01-dfc1-15d5-a8fe-a29b460fa108</t>
  </si>
  <si>
    <t>https://echa.europa.eu/documents/10162/84e7e600-0f73-6a4a-b246-19482576aa20#https://echa.europa.eu/documents/10162/2e1c96ea-2918-90d2-9c23-e07effac4ec9#https://echa.europa.eu/documents/10162/0c80cbbd-998f-b415-f9be-9e3ced41f333</t>
  </si>
  <si>
    <t>https://echa.europa.eu/documents/10162/cd9266ea-a15f-4a46-9ae4-773178241506</t>
  </si>
  <si>
    <t>https://echa.europa.eu/documents/10162/fc78f7e5-8f8a-de84-1141-499c5e021d31</t>
  </si>
  <si>
    <t>https://echa.europa.eu/documents/10162/b30abea4-5ba0-e195-f595-a617687ad1c1</t>
  </si>
  <si>
    <t>https://echa.europa.eu/documents/10162/2be7bcbf-f797-c28c-2c67-939664155c7c</t>
  </si>
  <si>
    <t>https://echa.europa.eu/documents/10162/1c5dc0f3-cd5c-7b71-044a-9167e3b03d99</t>
  </si>
  <si>
    <t>https://echa.europa.eu/documents/10162/b11de9bc-6e60-01f9-cdeb-20fa3b7e864e</t>
  </si>
  <si>
    <t>https://echa.europa.eu/documents/10162/9061869f-7e55-aaac-9ea5-761b9050a952</t>
  </si>
  <si>
    <t>https://echa.europa.eu/documents/10162/74a5fdff-6a00-d3b4-4056-a5b24ee9ba6e</t>
  </si>
  <si>
    <t>https://echa.europa.eu/documents/10162/62353089-57f4-c7c7-64f9-291364883323</t>
  </si>
  <si>
    <t>https://echa.europa.eu/documents/10162/1b8ab766-b3ff-840f-a0bd-f1ade391745d</t>
  </si>
  <si>
    <t>https://echa.europa.eu/documents/10162/32855182-9c49-d41f-150a-b6a6aa012fff</t>
  </si>
  <si>
    <t>https://echa.europa.eu/documents/10162/ef81b8a3-7ec8-1380-d2ff-db1ceae26073</t>
  </si>
  <si>
    <t>https://echa.europa.eu/documents/10162/16752063-ed16-d532-0418-8613beeceab0</t>
  </si>
  <si>
    <t>https://echa.europa.eu/documents/10162/339e0894-361d-ab6c-615f-7e201376d128</t>
  </si>
  <si>
    <t>https://echa.europa.eu/documents/10162/a7438bc1-a7fd-caef-d74a-ca33fc0f3610</t>
  </si>
  <si>
    <t>https://echa.europa.eu/documents/10162/6adbea83-2790-92a4-06cd-ce39c4bf3211</t>
  </si>
  <si>
    <t>https://echa.europa.eu/documents/10162/48495b62-d4d3-e6fc-bf86-f42fd4f2e6dc</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</si>
  <si>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</si>
  <si>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</si>
  <si>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n-pentyl-isopentylphthalate</t>
  </si>
  <si>
    <t>933-378-9</t>
  </si>
  <si>
    <t>2-(2-[[]4-(1,1,3,3-Tetramethylbutyl)phenoxy]ethoxy)ethanol</t>
  </si>
  <si>
    <t>2-[[]4-(2,4,4-trimethylpentan-2-yl)phenoxy]ethanol</t>
  </si>
  <si>
    <t>2-[[]4-(2,4,4-trimethylpentan-2-yl)phenoxy]ethan-1-ol</t>
  </si>
  <si>
    <t>621-345-9</t>
  </si>
  <si>
    <t>2-{2-[4-(2,4,4-trimethylpentan-2-yl)phenoxy]ethoxy}ethanol</t>
  </si>
  <si>
    <t>621-341-7</t>
  </si>
  <si>
    <t>26-(4-nonylphenoxy)-3,6,9,12,15,18,21,24-Octaoxahexacosan-1-ol</t>
  </si>
  <si>
    <t>Nonylphenol, ethoxylated (15-EO) (9016-45-9)</t>
  </si>
  <si>
    <t>931-756-8</t>
  </si>
  <si>
    <t>243-816-4</t>
  </si>
  <si>
    <t>Nonylphenol, ethoxylated (8-EO) (9016-45-9)</t>
  </si>
  <si>
    <t>931-754-7</t>
  </si>
  <si>
    <t>Nonylphenol, ethoxylated (6,5-EO) (9016-45-9)</t>
  </si>
  <si>
    <t>931-753-1</t>
  </si>
  <si>
    <t>2-[2-[2-[2-(4-nonylphenoxy)ethoxy]ethoxy]ethoxy]ethanol</t>
  </si>
  <si>
    <t>Nonylphenol, branched, ethoxylated (CAS# 68412-54-4)</t>
  </si>
  <si>
    <t>932-688-1</t>
  </si>
  <si>
    <t>Nonylphenol, ethoxylated (10-EO) (9016-45-9)</t>
  </si>
  <si>
    <t>931-755-2</t>
  </si>
  <si>
    <t>Nonylphenol, ethoxylated (EO = 10)</t>
  </si>
  <si>
    <t>939-993-9</t>
  </si>
  <si>
    <t>Nonylphenol, ethoxylated (EO = 4)</t>
  </si>
  <si>
    <t>939-975-0</t>
  </si>
  <si>
    <t>Nonylphenol, ethoxylated (polymer)</t>
  </si>
  <si>
    <t>938-618-6</t>
  </si>
  <si>
    <t>2-{2-[4-(3,6-dimethylheptan-3-yl)phenoxy]ethoxy}ethanol</t>
  </si>
  <si>
    <t>687-833-9</t>
  </si>
  <si>
    <t>1119449-38-5</t>
  </si>
  <si>
    <t>2-[4-(3,6-dimethylheptan-3-yl)phenoxy]ethanol</t>
  </si>
  <si>
    <t>687-832-3</t>
  </si>
  <si>
    <t>1119449-37-4</t>
  </si>
  <si>
    <t>Nonylphenolpolyglycolether</t>
  </si>
  <si>
    <t>932-998-7</t>
  </si>
  <si>
    <t>Poly(oxy-1,2-ethanediyl), a-(nonylphenyl)-w-hydroxy- (CAS 9016-45-9)</t>
  </si>
  <si>
    <t>931-562-3</t>
  </si>
  <si>
    <t>26-(nonylphenoxy)-3,6,9,12,15,18,21,24-octaoxahexacosan-1-ol</t>
  </si>
  <si>
    <t>44</t>
  </si>
  <si>
    <t>27/02/2023</t>
  </si>
  <si>
    <t>27/08/2021</t>
  </si>
  <si>
    <t>47</t>
  </si>
  <si>
    <t>27/05/2023</t>
  </si>
  <si>
    <t>27/11/2021</t>
  </si>
  <si>
    <t>27/08/2023</t>
  </si>
  <si>
    <t>27/02/2022</t>
  </si>
  <si>
    <t>413-720-9</t>
  </si>
  <si>
    <t>2-(2,4-Dimethylcyclohex-3-ene-1-yl)-5-methyl-(1-methylpropyl)-1,3-dioxane</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</si>
  <si>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t>
  </si>
  <si>
    <t>700-927-7</t>
  </si>
  <si>
    <t>27/11/2023</t>
  </si>
  <si>
    <t>27/05/2022</t>
  </si>
  <si>
    <t>53</t>
  </si>
  <si>
    <t>Does not meet the criteria for identification as a carcinogen if it contains &amp;lt; 0,005 % (w/w) benzo[a]pyrene (Einecs No 200-028-5)</t>
  </si>
  <si>
    <t xml:space="preserve"> 107-15-3</t>
  </si>
  <si>
    <t>Amines</t>
  </si>
  <si>
    <t xml:space="preserve"> 191-24-2</t>
  </si>
  <si>
    <t xml:space="preserve"> 540-97-6</t>
  </si>
  <si>
    <t>Dodecamethylcyclohexasiloxane (D6)</t>
  </si>
  <si>
    <t>Organosilicones</t>
  </si>
  <si>
    <t xml:space="preserve"> 541-02-6</t>
  </si>
  <si>
    <t xml:space="preserve"> 552-30-7</t>
  </si>
  <si>
    <t>Highly reactive compounds</t>
  </si>
  <si>
    <t xml:space="preserve"> 61788-32-7</t>
  </si>
  <si>
    <t>Terphenyl hydrogenated</t>
  </si>
  <si>
    <t>Other Aromatics</t>
  </si>
  <si>
    <t>Phenol, p-sec-nonyl-, phosphite (TNPP)</t>
  </si>
  <si>
    <t>Propanoic acid, 2,3,3,3-tetrafluoro-2-(1,1,2,2,3,3,3-heptafluoropropoxy)-, ion(1-)</t>
  </si>
  <si>
    <t>Fluorinated compounds</t>
  </si>
  <si>
    <t>Propanoic acid, 2,3,3,3-tetrafluoro-2-(1,1,2,2,3,3,3-heptafluoropropoxy)-</t>
  </si>
  <si>
    <t>Propanoyl fluoride, 2,3,3,3-tetrafluoro-2-(1,1,2,2,3,3,3-heptafluoropropoxy)-</t>
  </si>
  <si>
    <t>247-759-6 / 701-028-2</t>
  </si>
  <si>
    <t>Tris(nonylphenyl) phosphite (TNPP)</t>
  </si>
  <si>
    <t>Phenol, 4-nonyl, phosphite (3:1) (TNPP)</t>
  </si>
  <si>
    <t>Phenol, p-isononyl-, phosphite (3:1) (TNPP)</t>
  </si>
  <si>
    <t>GenX; Propanoic acid, 2,3,3,3-tetrafluoro-2-(1,1,2,2,3,3,3-</t>
  </si>
  <si>
    <t>Potassium 2,3,3,3-tetrafluoro-2-(heptafluoropropoxy)propanoate</t>
  </si>
  <si>
    <t>Polyaromatics, Petroleum</t>
  </si>
  <si>
    <t>Fluoranthen</t>
  </si>
  <si>
    <t>600-130-3</t>
  </si>
  <si>
    <t>Halosulfuron-methyl (ISO)</t>
  </si>
  <si>
    <t>Others</t>
  </si>
  <si>
    <t>4-(1-methyl-1-phenylethyl)-N-[4-(1-methyl-1-phenylethyl)phenyl]aniline</t>
  </si>
  <si>
    <t>403-800-1; 600-456-6</t>
  </si>
  <si>
    <t>2,2'-methylenebis[6-(2H-benzotriazol-2-yl)-4-(1,1,3,3-tetramethylbutyl)-phenol (UV-360)</t>
  </si>
  <si>
    <t>Alkylphenols, Benzotriazols</t>
  </si>
  <si>
    <t xml:space="preserve">1-vinylimidazole </t>
  </si>
  <si>
    <t>Highly reactive compounds, Azo compounds</t>
  </si>
  <si>
    <t>Melamine</t>
  </si>
  <si>
    <t>204-064-2</t>
  </si>
  <si>
    <t>Methylmercuric chloride</t>
  </si>
  <si>
    <t>Mercury compounds</t>
  </si>
  <si>
    <t>1,4,5,6,7,7-hexachloro-8,9,10-trinorborn-5-ene-2,3-dicarboxylic anhydride (PE1+)</t>
  </si>
  <si>
    <t>(Poly)halogenated alkenes, Heterocyclic compounds</t>
  </si>
  <si>
    <t>2-benzyl-2-dimethylamino-4'- morpholinobutyrophenone</t>
  </si>
  <si>
    <t>Highly reactive compounds, Amines</t>
  </si>
  <si>
    <t>1,2-dihydroxybenzene</t>
  </si>
  <si>
    <t>1,4-dioxane</t>
  </si>
  <si>
    <t>Lithium perfluorobutane sulfonate (PFBS)</t>
  </si>
  <si>
    <t>2,2'-azobis[2-methylbutyronitrile] (AMB)</t>
  </si>
  <si>
    <t>Tris(2-chloro-1-methylethyl) phosphate (TCPP)</t>
  </si>
  <si>
    <t>Organophosphors</t>
  </si>
  <si>
    <t>478-340-8</t>
  </si>
  <si>
    <t>Triphenylsulfanium perfluorobutane sulfonate (PFBS)</t>
  </si>
  <si>
    <t>spirodiclofen (ISO)</t>
  </si>
  <si>
    <t>Highly reactive compounds, (Poly)halogenated aromatics</t>
  </si>
  <si>
    <t xml:space="preserve"> 205-877-5</t>
  </si>
  <si>
    <t>Benzo[rst]pentaphene</t>
  </si>
  <si>
    <t>452-310-4</t>
  </si>
  <si>
    <t>Dimethyl(phenyl)sulfanium perfluorobutane sulfonate (PFBS)</t>
  </si>
  <si>
    <t>[[(phosphonomethyl)imino]bis[(ethylenenitrilo)bis(methylene)]]tetrakisphosphonic acid, sodium salt (PKP)</t>
  </si>
  <si>
    <t>444-440-5</t>
  </si>
  <si>
    <t>Tetrabutylphosphonium perfluorobutane sulfonate (PFBS)</t>
  </si>
  <si>
    <t xml:space="preserve"> 245-152-0</t>
  </si>
  <si>
    <t>dibutylbis(pentane-2,4-dionatoO,O')tin</t>
  </si>
  <si>
    <t>Tetraethylammonium perfluorobutane sulfonate (PFBS)</t>
  </si>
  <si>
    <t>607-784-9; 426-040-2</t>
  </si>
  <si>
    <t>2,4,6-tris-(2,4,6-tribromophenoxy)-1,3,5-triazine (TTBP-TAZ)</t>
  </si>
  <si>
    <t>Heterocyclic compounds</t>
  </si>
  <si>
    <t>220-877-5</t>
  </si>
  <si>
    <t>Potassium trifluoroacetate (TFA)</t>
  </si>
  <si>
    <t>220-879-6</t>
  </si>
  <si>
    <t>Sodium trifluoroacetate (TFA)</t>
  </si>
  <si>
    <t>Potassium 1,1,2,2,3,3,4,4,4-nonafluorobutane-1-sulphonate (PFBS)</t>
  </si>
  <si>
    <t>perfluorooctane (PFO)</t>
  </si>
  <si>
    <t>608-533-6; 939-814-4; 920-835-2; 922-802-8; 936-414-1; 919-206-5; 943-098-9; 922-749-0; 701-160-0</t>
  </si>
  <si>
    <t>Carbon nanotubes</t>
  </si>
  <si>
    <t>2-(2H-benzotriazol-2-yl)-4-(1,1,3,3-tetramethylbutyl)phenol (UV-329)</t>
  </si>
  <si>
    <t>perfluamine (PTPA)</t>
  </si>
  <si>
    <t>N-butylbenzenesulphonamide</t>
  </si>
  <si>
    <t>206-793-1</t>
  </si>
  <si>
    <t>Perfluorobutane sulfonic acid (PFBS)</t>
  </si>
  <si>
    <t>2,2,3,3,5,5,6,6-octafluoro-4-(trifluoromethyl)morpholine (FC-3284)</t>
  </si>
  <si>
    <t>Morpholinium perfluorobutane sulfonate (PFBS)</t>
  </si>
  <si>
    <t>Magnesium perfluorobutane sulfonate (PFBS)</t>
  </si>
  <si>
    <t>1,3,5-tris(2,3-dibromopropyl)-1,3,5-triazinane-2,4,6-trione (TDBP-TAZTO)</t>
  </si>
  <si>
    <t>[[4-[[2-(4-cyclohexylphenoxy)ethyl]ethylamino]-2-methylphenyl]methylene]malononitrile (CHPD)</t>
  </si>
  <si>
    <t xml:space="preserve"> 5590-18-1</t>
  </si>
  <si>
    <t>3,3'-(1,4-phenylenediimino)bis[4,5,6,7-tetrachloro-1H-isoindol-1-one] (Pigment Yellow 110)</t>
  </si>
  <si>
    <t>Carbon tetrachloride (CTC)</t>
  </si>
  <si>
    <t>(Poly)halogenated alkanes</t>
  </si>
  <si>
    <t>propiconazole (ISO)</t>
  </si>
  <si>
    <t>Azo compounds, (Poly)halogenated aromatics</t>
  </si>
  <si>
    <t>Pentasodium pentahydrogen [[(phosphonatomethyl)imino]bis[ethane-2,1-diylnitrilobis(methylene)]]tetrakisphosphonate (PTK)</t>
  </si>
  <si>
    <t>2,2,4,4-tetramethyl-7-oxa-3,20-diazadispiro[5.1.11.2]-henicosan-21-one (ODHO)</t>
  </si>
  <si>
    <t>269-513-7</t>
  </si>
  <si>
    <t>Ammonium perfluorobutane sulfonate (PFBS)</t>
  </si>
  <si>
    <t>benzenamine, N-phenyl-, reaction products with 2,4,4-trimethylpentene (BPTMP)</t>
  </si>
  <si>
    <t>2-(2H-benzotriazol-2-yl)-4,6-bis(1-methyl-1-phenylethyl)phenol (UV-234)</t>
  </si>
  <si>
    <t>2,5-thiophenediylbis(5-tert-butyl-1,3-benzoxazole) (Uvitex OB)</t>
  </si>
  <si>
    <t>1,1,1-trichloroethane (TCE)</t>
  </si>
  <si>
    <t xml:space="preserve"> 276-090-2</t>
  </si>
  <si>
    <t>422-600-5; 686-647-5</t>
  </si>
  <si>
    <t>2-(2H-benzotriazol-2-yl)-6-(1-methyl-1-phenylethyl)-4-(1,1,3,3-tetramethylbutyl)-phenol (UV-928)</t>
  </si>
  <si>
    <t xml:space="preserve"> 231-158-0</t>
  </si>
  <si>
    <t>Cobalt compounds</t>
  </si>
  <si>
    <t>TFA (Trifluoracetat)</t>
  </si>
  <si>
    <t>2,2'-dimethyl-2,2'-azodipropiononitrile (APN)</t>
  </si>
  <si>
    <t>[4-[[4-anilino-1-naphthyl][4-(dimethylamino)phenyl]methylene]cyclohexa-2,5-dien-1-ylidene]dimethylammonium acetate (Basic Blue 26)</t>
  </si>
  <si>
    <t>2-propenoic acid, ?-?-perfluoro-C8-14-alkyl esters (FTAC)</t>
  </si>
  <si>
    <t>Ethanol, 2,2'-iminobis-, N-(C13-15- branched and linear alkyl) derivs.</t>
  </si>
  <si>
    <t xml:space="preserve">432-660-4 </t>
  </si>
  <si>
    <t>Bis(4-t-butylphenyl) iodonium perfluorobutane sulfonate (PFBS)</t>
  </si>
  <si>
    <t>468-770-4</t>
  </si>
  <si>
    <t xml:space="preserve">1-(4-Butoxy-1-naphthalenyl)tetrahydrothiophenium 1,1,2,2,3,3,4,4,4-nonafluoro-1- butanesulfonate </t>
  </si>
  <si>
    <t>Classified respiratory sensitizer concluded to be a SVHC by ECHA Member State Committee</t>
  </si>
  <si>
    <t xml:space="preserve">Substance is concluded to be a Reprotoxic substance and PBT and vPvB SVHC by ECHA Member State Committee. </t>
  </si>
  <si>
    <t xml:space="preserve">Substance is concluded to be a PBT and vPvB SVHC by ECHA Member State Committee. </t>
  </si>
  <si>
    <t xml:space="preserve">Classified respiratory sensitizer concluded to be a SVHC by ECHA Member State Committee </t>
  </si>
  <si>
    <t>Substance is concluded to be an endocrine disruptor SVHC by ECHA Member State Committe when including = 0,1% 4-NonylPhenol.</t>
  </si>
  <si>
    <t>Substance is concluded to be a substance of equivalent level of concern (57f) SVHC by ECHA Member State Committee due to its persistence, mobility, potential for long-range transport and observed adverse effects.</t>
  </si>
  <si>
    <t>Substance is concluded to be a PBT and vPvB SVHC by ECHA Member State Committee.</t>
  </si>
  <si>
    <t>This substance is Persistent, Bioaccumulative and Toxic. Its has been found in fish, dophins, sediments and water.</t>
  </si>
  <si>
    <t>This substance is Persistent, Bioaccumulative and Toxic. Its has been found in sediments and water.</t>
  </si>
  <si>
    <t>This substance is Persistent, Mobile and Toxic. It is frequently detected water, but also in urine and milk from humans and cattle.</t>
  </si>
  <si>
    <t xml:space="preserve">This substance is Persistent, Mobile and Toxic. </t>
  </si>
  <si>
    <t>This substance is Persistent, Mobile and Toxic. Detected in natural waters.</t>
  </si>
  <si>
    <t>This substance is very Persistent and very Mobile.</t>
  </si>
  <si>
    <t>This substance is Persistent, Mobile and Toxic. It is frequently detected in ground water samples.</t>
  </si>
  <si>
    <t xml:space="preserve">This substance is Persistent, Bioaccumulative and Toxic. </t>
  </si>
  <si>
    <t>This substance is very Persistent and very Mobile. It is found in drinking water.</t>
  </si>
  <si>
    <t>Carbon nanotubes are Carcinogenic, Persistent and probably Toxic to Reproduction.</t>
  </si>
  <si>
    <t>This substance is Persistent, Bioacumulative and Toxic. It has been found in human breast milk and blood from polar bears and dolphins.</t>
  </si>
  <si>
    <t>This substance is very Persistent and very Bioaccumulative</t>
  </si>
  <si>
    <t>This substance is very Persistent and very Mobile. It is found in ground and surface waters.</t>
  </si>
  <si>
    <t>This substance is Persistent, Bioaccumulative and Toxic. It has been found in fish, mussels and earthworms.</t>
  </si>
  <si>
    <t>This substance is Persistent, Bioaccumulative and Toxic</t>
  </si>
  <si>
    <t>This substance is Persistent, Mobile and Toxic. It has been detected in ground and surface waters.</t>
  </si>
  <si>
    <t>This substance is very Persistent, very Mobile and Toxic. It has been found in natural waters and drinking waters.</t>
  </si>
  <si>
    <t>This substance is Persistent, Bioaccumulative and Toxic. It has been found in sediment, water, fish, seabirds and other biota.</t>
  </si>
  <si>
    <t xml:space="preserve">Flam. Liq. 3_x000D_
Acute Tox. 4 *_x000D_
Resp. Sens. 1_x000D_
Skin Corr. 1B_x000D_
Skin Sens. 1_x000D_
</t>
  </si>
  <si>
    <t xml:space="preserve"> EDA</t>
  </si>
  <si>
    <t>H226_x000D_
H302_x000D_
H314_x000D_
H334_x000D_
H317_x000D_
H312</t>
  </si>
  <si>
    <t>10 000+ tonnes per year</t>
  </si>
  <si>
    <t>Used in adhesives and sealants, coating products, fillers, putties, plasters, modelling clay, pH regulators and water treatment products</t>
  </si>
  <si>
    <t>.</t>
  </si>
  <si>
    <t>10 000 - 100 000 tonnes per year</t>
  </si>
  <si>
    <t>Used in washing and cleaning products, polishes and waxes, cosmetics and personal care products.</t>
  </si>
  <si>
    <t>https://marketplace.chemsec.org/alternatives/chemical/540-97-6</t>
  </si>
  <si>
    <t>Used in washing and cleaning products, polishes and waxes, cosmetics and personal care products, textile treatment products and dyes.</t>
  </si>
  <si>
    <t>https://marketplace.chemsec.org/alternatives/chemical/541-02-6</t>
  </si>
  <si>
    <t>STOT SE 3_x000D_
Eye Dam. 1_x000D_
Skin Sens. 1_x000D_
Resp. Sens. 1</t>
  </si>
  <si>
    <t xml:space="preserve"> TMA, trimellitic anhydride</t>
  </si>
  <si>
    <t>H318_x000D_
H317_x000D_
H335_x000D_
H334</t>
  </si>
  <si>
    <t>Used in the manufacture of esters and polymers</t>
  </si>
  <si>
    <t>1 000 - 10 000 tonnes per year</t>
  </si>
  <si>
    <t>Used as a plastic additive, solvent, in coatings/inks, in adhesives and sealants, and heat transfer fluids.</t>
  </si>
  <si>
    <t>Skin Sens. 1; _x000D_
Aquatic Acute 1;_x000D_
Aquatic Chronic 1</t>
  </si>
  <si>
    <t xml:space="preserve"> Tris(4-nonylphenyl, branched and linear) phosphite [with = 0.1% w/w of 4- nonylphenol, branched and linear]; Phenol, 4-nonyl-, phosphite (3:1); TNPP; ADK STAB 1178; DOVERPHOS 4; DOVERPHOS HIPURE 4; Mark CH 55; Mark TNPP; Naugard P; Naugard PHR; Nauguard TNPP; Nauguard TNPP HR; Rostabil TNF; Rostabil TNF HR; tris(nonylphenyl) phosphite; Weston 398; Weston 399; Weston TNPP</t>
  </si>
  <si>
    <t>H317;_x000D_
H400;_x000D_
H410</t>
  </si>
  <si>
    <t>https://marketplace.chemsec.org/alternatives/chemical/106599-06-8</t>
  </si>
  <si>
    <t xml:space="preserve"> GenX; 2,3,3,3-tetrafluoro-2-(heptafluoropropoxy)propanoate; HFPO-DA</t>
  </si>
  <si>
    <t>https://marketplace.chemsec.org/alternatives/chemical/122499-17-6</t>
  </si>
  <si>
    <t xml:space="preserve"> GenX; 2,3,3,3-tetrafluoro-2-(heptafluoropropoxy)propanoic acid; 2,3,3,3-tetrafluoro-2-(1,1,2,2,3,3,3-heptafluoropropoxy)propanoic acid; Perfluoro-2-methyl-3-oxahexanoic acid; exafluoropropylene oxide dimer acid; HFPO-DA; HFPO2; FRD-903 (acid); Perfluoro-2-propoxypropanoic acid; PFPrOPrA; Undecafluoro-2-methyl-3-oxahexanoic acid</t>
  </si>
  <si>
    <t>https://marketplace.chemsec.org/alternatives/chemical/13252-13-6 / 75579-39-4 / 75579-40-7</t>
  </si>
  <si>
    <t xml:space="preserve"> GenX; 2,3,3,3-tetrafluoro-2-(heptafluoropropoxy)propanoyl fluoride; C3 dimer acid fluoride</t>
  </si>
  <si>
    <t>https://marketplace.chemsec.org/alternatives/chemical/2062-98-8</t>
  </si>
  <si>
    <t>https://marketplace.chemsec.org/alternatives/chemical/26523-78-4</t>
  </si>
  <si>
    <t>Skin Sens. 1; 
Aquatic Acute 1;
Aquatic Chronic 1</t>
  </si>
  <si>
    <t>H317;
H400;
H410</t>
  </si>
  <si>
    <t>https://marketplace.chemsec.org/alternatives/chemical/3050-88-2</t>
  </si>
  <si>
    <t>https://marketplace.chemsec.org/alternatives/chemical/31631-13-7</t>
  </si>
  <si>
    <t xml:space="preserve"> Ammonium 2,3,3,3-tetrafluoro-2-(heptafluoropropoxy)propanoate; FRD-902 (ammonium salt);   C3 Dimer salt; Cheminox P0-2-AM60; Ammonium perfluoro(2-methyl-3-oxahexanoate)</t>
  </si>
  <si>
    <t>10 - 100 tonnes per year.</t>
  </si>
  <si>
    <t>https://marketplace.chemsec.org/alternatives/chemical/62037-80-3</t>
  </si>
  <si>
    <t xml:space="preserve"> GenX; Propanoic acid, 2,3,3,3-tetrafluoro-2-(1,1,2,2,3,3,3-heptafluoropropoxy)-, potassium salt (1:1); AC1N68UQ; SCHEMBL9173907; CTK2F3686; JEDKCJRGYITGMG-UHFFFAOYSA-M; Potassium perfluoro-2-methyl-3-oxahexanoate; 2,3,3,3-Tetrafluoro-2-(heptafluoropropoxy)propanoic acid potassium salt; potassium 2,3,3,3-tetrafluoro-2-(1,1,2,2,3,3,3-heptafluoropropoxy)propanoate</t>
  </si>
  <si>
    <t>https://marketplace.chemsec.org/alternatives/chemical/67118-55-2</t>
  </si>
  <si>
    <t>Repr. 1B_x000D_
Aquatic Acute 1_x000D_
Aquatic Chronic 1</t>
  </si>
  <si>
    <t xml:space="preserve"> methyl 3-chloro-5-{[(4,6- dimethoxypyrimidin-2- yl)carbamoyl]sulfamoyl}-1-methyl1H-pyrazole-4-carboxylate</t>
  </si>
  <si>
    <t>H360D_x000D_
H400_x000D_
H410</t>
  </si>
  <si>
    <t xml:space="preserve"> Dusantox 86_x000D_
Dusantox CDA_x000D_
Naugard 445_x000D_
QUREANTI ADA</t>
  </si>
  <si>
    <t>100 - 1 000 tonnes per year</t>
  </si>
  <si>
    <t>Found in fish, dolphins, sediment and water.</t>
  </si>
  <si>
    <t>This is a substituted diphenylamine antioxidant (SPDA) used as a thermal stabilizer in polyolefins, styrenics, polyether polyols, hot-melt adhesives, lubricant additives, and nylons.</t>
  </si>
  <si>
    <t>Thermal stabilizer</t>
  </si>
  <si>
    <t xml:space="preserve">  UV-360; Methylene bis-benzotriazolyl tetramethylbutylphenol; 2-(2H-1,2,3-Benzotriazol-2-yl)-6-{[3-(2H-1,2,3-benzotriazol-2-yl)-2-hydroxy-5-(2,4,4-trimethylpentan-2-yl)phenyl]methyl}-4-(2,4,4-trimethylpentan-2-yl)phenol; Milestab 360; Tinosorb M, Eversorb 78; Lowilite 36; Tinuvin 360; Bisoctrizole</t>
  </si>
  <si>
    <t>&gt;100 tonnes per annum</t>
  </si>
  <si>
    <t xml:space="preserve">This substance is a phenolic benzotriazole UV filter. It is used in cosmetics and personal care products, such as sunscreens. It is also an additive used in plastics, rubbers, adhesives, sealants, textiles, toys, playground, sports equipment, and electrical/electronic products. </t>
  </si>
  <si>
    <t xml:space="preserve">  2,4,6-Triamino-s-triazine; cyanurotriamide; triaminotriazine; s-triazinetriamine; cyanuramide</t>
  </si>
  <si>
    <t>100 000 - 1 000 000 tonnes per annum</t>
  </si>
  <si>
    <t>Melamine has frequently been found in water, but also in urine and breast milk from humans and cattle.</t>
  </si>
  <si>
    <t xml:space="preserve">This substance is a nitrogen-based halogen-free flame retardant (FR), filler, adhesive, colouring agent, laboratory chemical, blowing agent and more. It is used in the production of melamine resins, plastics, paper and electronics. </t>
  </si>
  <si>
    <t>Flame retardant; Filler; Adhesive; Colouring agent; Blowing Agent</t>
  </si>
  <si>
    <t xml:space="preserve">Carc. 2_x000D_
Repr. 1A Lact._x000D_
Acute Tox. 2_x000D_
STOT RE 1_x000D_
Aquatic Acute 1_x000D_
Aquatic Chronic 1 </t>
  </si>
  <si>
    <t xml:space="preserve"> Chloromethylmercury</t>
  </si>
  <si>
    <t>H351_x000D_
H360Df_x000D_
H362_x000D_
H330_x000D_
H310_x000D_
H300_x000D_
H372 (nervous system, kidneys)_x000D_
H400_x000D_
H410</t>
  </si>
  <si>
    <t>STOT SE 3 _x000D_
Eye Irrit. 2 _x000D_
Skin Irrit. 2</t>
  </si>
  <si>
    <t xml:space="preserve">  3-({3-Carboxy-1,4,5,6,7,7-hexachlorobicyclo[2.2.1]hept-5-ene-2-carbonyloxy}carbonyl)-1,4,5,6,7,7-hexachlorobicyclo[2.2.1]hept-5-ene-2-carboxylic acid; 1,4,5,6,7,7-Hexachlorobicyclo [2,2,1]hept-5-ene-2,3-dicarboxylic anhydride chlorendic anhydride, Chlorendic anhydride, PE1+ SG</t>
  </si>
  <si>
    <t>H315 _x000D_
H319_x000D_
H315_x000D_
H319_x000D_
H335</t>
  </si>
  <si>
    <t>1 000-10 000 tonnes per annum</t>
  </si>
  <si>
    <t>This substance is used as an adhesive, binding agent and flame retardant.</t>
  </si>
  <si>
    <t>Adhesive; Binding agent; Flame retardant</t>
  </si>
  <si>
    <t xml:space="preserve">Repr. 1B_x000D_
Aquatic Acute 1_x000D_
Aquatic Chronic 1 </t>
  </si>
  <si>
    <t xml:space="preserve">H360D_x000D_
H400_x000D_
H410 </t>
  </si>
  <si>
    <t>100+ tonnes per annum</t>
  </si>
  <si>
    <t xml:space="preserve">Carc. 1?_x000D_
Muta. 2_x000D_
Acute Tox. 3_x000D_
Acute Tox. 3_x000D_
Skin Irrit. 2_x000D_
Eye Irrit. 2 </t>
  </si>
  <si>
    <t xml:space="preserve"> pyrocatechol</t>
  </si>
  <si>
    <t xml:space="preserve">H350_x000D_
H341_x000D_
H311_x000D_
H301_x000D_
H315_x000D_
H319 </t>
  </si>
  <si>
    <t>10 000-100 000 tonnes per annum</t>
  </si>
  <si>
    <t>Flam. Liq. 2_x000D_
Eye Irrit. 2 _x000D_
STOT SE 3 _x000D_
Carc. 2</t>
  </si>
  <si>
    <t xml:space="preserve">  Diethylene ether; Dioxan; p-Dioxane; Diethylene oxide; Diethylene dioxide</t>
  </si>
  <si>
    <t>H225_x000D_
H319 _x000D_
H335_x000D_
H351</t>
  </si>
  <si>
    <t>&gt;1000 tonnes per annum</t>
  </si>
  <si>
    <t>Detected in natural waters.</t>
  </si>
  <si>
    <t>This substance is used in the following products: laboratory chemicals, pH regulators and water treatment products.</t>
  </si>
  <si>
    <t>Dehydrating agent; Stabiliser</t>
  </si>
  <si>
    <t>https://marketplace.chemsec.org/alternatives/chemical/131651-65-5</t>
  </si>
  <si>
    <t xml:space="preserve">  AIVN; Perkadox; AMBN; Vazo 67</t>
  </si>
  <si>
    <t>Used in polymers and coatings</t>
  </si>
  <si>
    <t>Process regulator</t>
  </si>
  <si>
    <t xml:space="preserve"> Tris(2-chloro-1-methylethyl) phosphate</t>
  </si>
  <si>
    <t>Frequently detected in ground water samples, rivers, lakes.</t>
  </si>
  <si>
    <t>Used in coating products, laboratory chemicals, leather treatment products, plastic and rubber products.</t>
  </si>
  <si>
    <t>Adhesive; Binding agent; Sealant</t>
  </si>
  <si>
    <t>https://marketplace.chemsec.org/alternatives/chemical/13674-84-5</t>
  </si>
  <si>
    <t xml:space="preserve"> triphenylsulfanium nonafluorobutane-1-sulfonate</t>
  </si>
  <si>
    <t>Tonnage data confidential</t>
  </si>
  <si>
    <t>https://marketplace.chemsec.org/alternatives/chemical/144317-44-2</t>
  </si>
  <si>
    <t>Carc. 1B_x000D_
Repr. 2_x000D_
STOT RE 2_x000D_
Skin Sens. 1B_x000D_
Aquatic Chronic 1</t>
  </si>
  <si>
    <t xml:space="preserve"> 3-(2,4-dichlorophenyl)-2-o xo1-oxaspiro[4.5]dec-3-en-4-yl 2,2-dimethylbutyrate </t>
  </si>
  <si>
    <t xml:space="preserve">H350_x000D_
H361f_x000D_
H373_x000D_
H317_x000D_
H410 </t>
  </si>
  <si>
    <t>Carc. 1B_x000D_
Muta. 2</t>
  </si>
  <si>
    <t xml:space="preserve"> hexacyclo[10.10.2.0^{2,7}.0^{9,23}.0^{14,19}.0^{20,24}]tetracosa-1,3,5,7,9,11,13,15,17,19,21,23-dodecaene</t>
  </si>
  <si>
    <t>H350_x000D_
H341</t>
  </si>
  <si>
    <t xml:space="preserve"> dimethyl(phenyl)sulfanium nonafluorobutane-1-sulfonate; _x000D_
Dimethylphenylsulphonium 1,1,2,2,3,3,4,4,4-nonafluoro-1-butanesulphonate</t>
  </si>
  <si>
    <t>https://marketplace.chemsec.org/alternatives/chemical/220133-51-7</t>
  </si>
  <si>
    <t xml:space="preserve">  Briquest 543-25S; Dequest 2066A; Wayplex 55S</t>
  </si>
  <si>
    <t>10-100 tonnes per annum</t>
  </si>
  <si>
    <t>This substance is used in the following products: water softeners, air care products, coating products, fertilisers, polishes and waxes, washing &amp; cleaning products and cosmetics and personal care products. </t>
  </si>
  <si>
    <t>Anti-corrosive; Anti-scaling; Chelator; Processing aid; Surface active agent</t>
  </si>
  <si>
    <t>Acute Tox. 4	_x000D_
Aquatic Chronic 3</t>
  </si>
  <si>
    <t xml:space="preserve"> Tetrabutyl-phosphonium nonafluoro-butane-1-sulfonate;_x000D_
tetrabutylphosphanium nonafluorobutane-1-sulfonate; _x000D_
ANTI-STAT FC-1</t>
  </si>
  <si>
    <t>H302_x000D_
H412</t>
  </si>
  <si>
    <t>1+ tonnes per year</t>
  </si>
  <si>
    <t>https://marketplace.chemsec.org/alternatives/chemical/220689-12-3</t>
  </si>
  <si>
    <t xml:space="preserve">Repr. 1B_x000D_
STOT RE 1 </t>
  </si>
  <si>
    <t xml:space="preserve"> (Z)-4-oxopent-2-en-2-olate; pentane; tin(4+);_x000D_
6,6-dibutyl-2,4,8,10-tetramethyl-1?³,5,7?³,11-tetraoxa-6-; stannaspiro[5.5]undeca-1,3,7,9-tetraene; _x000D_
Dibutylbis(pentane-2,4-dionato-O,O')tin; _x000D_
Tin, dibutylbis(2,4-pentanedionato-kO2,kO4)-,</t>
  </si>
  <si>
    <t>H360FD_x000D_
H372 (immune system)</t>
  </si>
  <si>
    <t>100-1000 tonnes per annum</t>
  </si>
  <si>
    <t xml:space="preserve"> N,N,N,-triethylethanaminium 1,1,2,2,3,3,4,4,4-nonafluorobutane-1-sulfonate_x000D_
Tetraethylammonium perfluorobutanesulfonate_x000D_
tetraethylazanium nonafluorobutane-1-sulfonate</t>
  </si>
  <si>
    <t>https://marketplace.chemsec.org/alternatives/chemical/25628-08-4</t>
  </si>
  <si>
    <t xml:space="preserve">  2,4,6-Tris(2,4,6-tribromophenoxy)-1,3,5-triazine,;Tris(tribromophenoxy) triazine; Tris(2,4,6-tribromophenoxy)-s-triazine; Tris(tribromophenoxy)-s-triazine; Tris(tribromophenyl) cyanurate; Pyroguard SR 245; FR 245, GX 6145; SR 245; Tristriazine</t>
  </si>
  <si>
    <t>1000-10000 tonnes per annum</t>
  </si>
  <si>
    <t xml:space="preserve">This substance is a triazine flame retardant. It is used in the manufacturing of polymers, plastics, and electronics. </t>
  </si>
  <si>
    <t>Acute Tox. 4_x000D_
Skin Irrit. 2 _x000D_
Eye Irrit. 2 _x000D_
Acute Tox. 3 _x000D_
Carc. 2 _x000D_
STOT RE 1 _x000D_
Acute Tox. 4_x000D_
Eye Irrit. 2_x000D_
Repr. 2</t>
  </si>
  <si>
    <t xml:space="preserve">  Potassium salt; Pyrrodiazole; s-Triazole; Triazol</t>
  </si>
  <si>
    <t>H302 _x000D_
H319 _x000D_
H361</t>
  </si>
  <si>
    <t>0-10 tonnes per annum</t>
  </si>
  <si>
    <t>Found in drinking water</t>
  </si>
  <si>
    <t>1,2,4-Triazole is used in washing and cleaning products, fertilisers, pharmaceuticals, manufacturing of other chemicals, electronics, and as a photochemical</t>
  </si>
  <si>
    <t>Detected in rain water and in aquatic environments</t>
  </si>
  <si>
    <t xml:space="preserve">It is a strong non-oxidising acid used in acid catalysed reactions, especially when an ester is cleaved, e.g., in peptide synthesis. </t>
  </si>
  <si>
    <t>Oxidising</t>
  </si>
  <si>
    <t>https://marketplace.chemsec.org/alternatives/chemical/2923-16-2</t>
  </si>
  <si>
    <t xml:space="preserve"> Trifluoro acetato di sodio; Trifluoroacetic acid sodium salt</t>
  </si>
  <si>
    <t>https://marketplace.chemsec.org/alternatives/chemical/2923-18-4</t>
  </si>
  <si>
    <t xml:space="preserve"> Potassium nonafluorobutane-1-sulfonate; HX98; Potassium perfluorobutane sulfonate (KPFBS) </t>
  </si>
  <si>
    <t>Found in ground water, rivers, drinking water and bottled water</t>
  </si>
  <si>
    <t>PFBS is used as a surfactant, flame retardant, and emulsion stabiliser.</t>
  </si>
  <si>
    <t>Surfactant; Flame retardant; Emulsion stabiliser</t>
  </si>
  <si>
    <t>https://marketplace.chemsec.org/alternatives/chemical/29420-49-3</t>
  </si>
  <si>
    <t xml:space="preserve">  N-perfluorooctane; Perfluoro-N-octane; Perfluoro-octane; Perfluoroctan; Octadecafluorooctane; PFNO</t>
  </si>
  <si>
    <t>1-10 tonnes per annum</t>
  </si>
  <si>
    <t>Present in 100%  of the blood plasma samples of Inuit children from Nunavik, Canada.</t>
  </si>
  <si>
    <t xml:space="preserve">This substance is chemically inert, but has useful physical properties, leading to its employment in diverse areas. It is used as insulating oil in high voltage electronics. In medicine, it is used as a breathable fluid in partial liquid ventilation, in ophthalmologic procedures, and as an expectorant, emollient or dermal protective. </t>
  </si>
  <si>
    <t>https://marketplace.chemsec.org/alternatives/chemical/307-34-6</t>
  </si>
  <si>
    <t xml:space="preserve"> Carbon nanotube multi walled, Carbon Nanotube Single-walled, Carbon Nanotubes; Fullerenes, tubular;  synthetic graphite in tubular shape; SWCNT; MWCNT; CNT; DWCNT</t>
  </si>
  <si>
    <t xml:space="preserve"> 2-(2H-1,2,3-Benzotriazol-2-yl)-4-(1,1,3,3-tetramethylbutyl)- phenol; 2-(2'-Hydroxy-5'-tert-octylphenyl)benzotriazole; Octrizole, Tinuvin 329; Cyasorb 5411; Viosorb 583; Lowilite 29; Eversorb 72</t>
  </si>
  <si>
    <t>The substance has been found human breast milk, blood from polar bears and dolphins, fish and seals. Also in water, sediment, sludge and soil.</t>
  </si>
  <si>
    <t xml:space="preserve">This substance is a plastic additive used in polyamides, polyesters, polyacetals, adhesives, and sealants. It is registered as being used in air care products, coatings, adhesives, sealants, lubricants, greases, polishes, waxes, washing and cleaning products, rubber, plastics and electronics. </t>
  </si>
  <si>
    <t xml:space="preserve"> Perfluorotripropylamine; Tris(perfluoropropyl)amine; Perfluaminum; Heneicosafluorotripropylamine; Heptafluoro-N,N-bis(heptafluoropropyl)-1-propanamine; FTPA</t>
  </si>
  <si>
    <t>This substance is used as a blood substitute, as a lubricant, in electronics and pharmaceuticals.</t>
  </si>
  <si>
    <t>Ani-oxidant; Surfactant</t>
  </si>
  <si>
    <t>https://marketplace.chemsec.org/alternatives/chemical/338-83-0</t>
  </si>
  <si>
    <t xml:space="preserve"> Dellatol BBS; Plasthall BSA; Cetamoll BMB; Plastomoll BMB; Uniplex 214; NBBS</t>
  </si>
  <si>
    <t>Detected in rivers, ground water, surface water</t>
  </si>
  <si>
    <t xml:space="preserve">This is a plasticiser used in polymers production and in herbicides synthesis </t>
  </si>
  <si>
    <t>Plasticiser</t>
  </si>
  <si>
    <t xml:space="preserve"> 1,1,2,2,3,3,4,4,4-nonafluorobutane-1-sulfonic acid_x000D_
1,1,2,2,3,3,4,4,4-Nonafluorobutane-1-sulphonic acid_x000D_
1-BUTANESULFONIC ACID, 1,1,2,2,3,3,4,4,4-NONAFLUORO-_x000D_
Nonafluoro-1-butanesulfonic Acid_x000D_
nonafluorobutane-1-sulfonic acid_x000D_
PFBS</t>
  </si>
  <si>
    <t>1 - 10 tonnes per year</t>
  </si>
  <si>
    <t>https://marketplace.chemsec.org/alternatives/chemical/375-73-5</t>
  </si>
  <si>
    <t xml:space="preserve"> FC-385</t>
  </si>
  <si>
    <t>Functional fluid</t>
  </si>
  <si>
    <t>https://marketplace.chemsec.org/alternatives/chemical/382-28-5</t>
  </si>
  <si>
    <t>https://marketplace.chemsec.org/alternatives/chemical/503155-89-3</t>
  </si>
  <si>
    <t>https://marketplace.chemsec.org/alternatives/chemical/507453-86-3</t>
  </si>
  <si>
    <t xml:space="preserve">  Tris(2,3-dibromopropyl)isocyanurate; Tris-(2,3-dibromopropyl)isocyanurate; 1,3,5-Tris(2,3-dibromopropyl)-1,3,5-triazine-2,4,6(1h,3h,5h)-trione; Tris(2,3-dibromopropyl) isocyanurate; AP 729; TBC; FR 930</t>
  </si>
  <si>
    <t>Has been found in fish, molluscs and earthworms. In sediment, water and soil.</t>
  </si>
  <si>
    <t>This is a new brominated flame retardant (BFR) used as a substitute of restricted BFRs. It is used in polymers and plastic products, as it is mixed into the solid matrix, such as in acrylonitrile butadiene styrene (ABS), polyurethane (PU), and polyvinyl chloride (PVC). It can also be added to glass fiber, PU polyolefin films (or mulches) used in agriculture, polyphenyl alkenes, unsaturated polyester, and synthetic rubber.</t>
  </si>
  <si>
    <t xml:space="preserve">  [[4-[[2-(4-Cyclohexylphenoxy)ethyl]ethylamino]-2-methylphenyl]methylene]-propanedinitrile; (4-{[2-(4-Cyclohexylphenoxy)ethyl](ethyl)amino}-2-methylbenzylidene)malononitrile; Disperse Yellow 201; Macrolex Yellow 6G; Solvent Yellow 179</t>
  </si>
  <si>
    <t xml:space="preserve">This substance is an yellow pigment used in plastic and rubber products, such as food packaging and toys. It can be present in inks, toners, laboratory chemicals, paper chemicals, and dyes. </t>
  </si>
  <si>
    <t>Pigment</t>
  </si>
  <si>
    <t xml:space="preserve">  3,3'-(1,4-Phenylenediimino)bis(4,5,6,7-tetrachloro-1H-isoindol-1-one; 1,4-Phenylenediaminebis(4,5,6,7-tetrachloroisoindolin-1-one-3-ylidene); 3,3'-(p-Phenylenedinitrilo)bis(4,5,6,7-tetrachloro-phthalimidine; Isoindolinone yellow; C.I. Pigment Yellow 110; Sudaperm Yellow 2925</t>
  </si>
  <si>
    <t xml:space="preserve">This  is a yellow pigment used in paints, inks, pesticides, manufacturing, and food. It is also used in plastic products of several types of polymers. It is used in coatings, fillers, putties, plasters, modelling clay, and finger paints. </t>
  </si>
  <si>
    <t>Acute Tox. 3_x000D_
Acute Tox. 3_x000D_
Carc. 2_x000D_
STOT RE 1_x000D_
Aquatic Chronic 3_x000D_
Ozone 1</t>
  </si>
  <si>
    <t xml:space="preserve"> Carbon tetrachloride crude; Carbon tetrachloride technical; Perchloromethane</t>
  </si>
  <si>
    <t>H301_x000D_
H311_x000D_
H331_x000D_
H351_x000D_
H372_x000D_
H412_x000D_
H420</t>
  </si>
  <si>
    <t>Has been detected in ground and surface waters</t>
  </si>
  <si>
    <t xml:space="preserve">Carbon tetrachloride (CTC) is a solvent. It is an intermediate used in the manufacturing of other chemicals, such as chlorofluorocarbons. CTC is also used as an adhesive, in dry cleaning, in fire extinguishers, and in agricultures </t>
  </si>
  <si>
    <t>Solvent; Adhesive</t>
  </si>
  <si>
    <t xml:space="preserve">Repr. 1B_x000D_
Acute Tox. 4_x000D_
Skin Sens. 1_x000D_
Aquatic Acute 1_x000D_
Aquatic Chronic 1 </t>
  </si>
  <si>
    <t xml:space="preserve"> (2RS,4RS;2RS,4SR)-1-{[2-(2,4-dichlorophenyl)-4-propyl-1,3-dioxolan-2-yl]methyl}-1H1,2,4-triazole_x000D_
</t>
  </si>
  <si>
    <t xml:space="preserve">H360D_x000D_
H302_x000D_
H317_x000D_
H400_x000D_
H410 </t>
  </si>
  <si>
    <t xml:space="preserve"> TIS O4246</t>
  </si>
  <si>
    <t>Used as an anti-scaling and complexing agent.</t>
  </si>
  <si>
    <t>Anti-scaling; Complexing agent</t>
  </si>
  <si>
    <t xml:space="preserve">  2,2,4,4-Tetramethyl-7-oxa-3,20-diazadispiro[5.1.11.2]-henicosan-21-one; 7-Oxa-3,20-diazadispiro[5.1.11.2]-heneicosan-21-one-2,2,4,4-Tetramethyl; Light-Stabilizer N20 HCL; Hostavin N 20; Hostavin 305 1</t>
  </si>
  <si>
    <t xml:space="preserve">This substance is used in coatings, polymers, metal, wooden, and plastic materials. It is present furniture, toys, construction materials, adhesives, paints, and inks. </t>
  </si>
  <si>
    <t>Light stabilizer; Antioxidant</t>
  </si>
  <si>
    <t xml:space="preserve">Acute Tox. 4_x000D_
Skin Irrit. 2 _x000D_
Eye Irrit. 2 _x000D_
Acute Tox. 3 _x000D_
Carc. 2 _x000D_
STOT RE 1 _x000D_
Repr. 2 </t>
  </si>
  <si>
    <t xml:space="preserve"> Trichloromethane; 1,1,1-Trichloromethane; Methane trichloride; Caswell No. 192; Freon 20</t>
  </si>
  <si>
    <t>H305 _x000D_
H315_x000D_
H319_x000D_
H331_x000D_
H351_x000D_
H372_x000D_
H361d</t>
  </si>
  <si>
    <t>100 000-1 000 000 tonnes per annum</t>
  </si>
  <si>
    <t>Rivers, drinking waters</t>
  </si>
  <si>
    <t xml:space="preserve">Chloroform is a chlorinated solvent. It can be used as an insecticide (fumigant), industrial and extracting solvent, surface-active agent, and as an intermediate in the manufacturing of other chemicals.  </t>
  </si>
  <si>
    <t>Solvent; Surface-active; Intermediate; Anaesthetic</t>
  </si>
  <si>
    <t xml:space="preserve"> ammonium nonafluorobutane-1-sulfonate; Ammonium 1,1,2,2,3,3,4,4,4-nonafluorobutane-1-sulphonate</t>
  </si>
  <si>
    <t>https://marketplace.chemsec.org/alternatives/chemical/68259-10-9</t>
  </si>
  <si>
    <t xml:space="preserve"> Diphenylamine, diisobutylene reaction product, Octylated diphenylamines, N-Phenylbenzenamine, 2,4,4-Trimethyl-1-pentene, and 2,4,4-trimethyl-2-pentene reaction product, 4-(2,2,3-trimethylbut-3-en-1-yl)-N-[4-(2,2,3-trimethylbut-3-en-1-yl)phenyl]aniline, Irganox L 57, Thanox 5057</t>
  </si>
  <si>
    <t>This substance has been found in sediments and water, fish, seabirds and other wildlife.</t>
  </si>
  <si>
    <t xml:space="preserve">This substance is used as an antioxidant in lubricants, greases and fuel. </t>
  </si>
  <si>
    <t>Antioxidant</t>
  </si>
  <si>
    <t xml:space="preserve">Repr. 1B </t>
  </si>
  <si>
    <t xml:space="preserve"> 2-Methyl-1H-imidazole_x000D_
2-Methylimidazol_x000D_
2-METHYLIMIDAZOLE_x000D_
2MZ_x000D_
Curezol 2MZ_x000D_
Denka CN 25_x000D_
Imidazole, 2-methyl- (6CI, 8CI)</t>
  </si>
  <si>
    <t>H369Df</t>
  </si>
  <si>
    <t>10+ tonnes per annum</t>
  </si>
  <si>
    <t xml:space="preserve"> 2-(2-Hydroxy-3,5-di-a-cumylphenyl)-2H-benzotriazole, Tinuvin 231, Lowilite 234, Eversorb 76, Benzotriazole BT, Uvinul 3034, Milestab 234, Thasorb UV-234</t>
  </si>
  <si>
    <t>This subatance is a UV-filter used in rubber, plastic polymers, adhesives, coatings, and paints.</t>
  </si>
  <si>
    <t xml:space="preserve"> Bis(tert-butyl benzoxazolyl) thiophene, 2,5-Bis(5-(tert-butyl)benzo[d]oxazol-2-yl)thiophene, BBOT, Fluorescent Brightener 184, WTH-Aufheller OB</t>
  </si>
  <si>
    <t xml:space="preserve">This substance i used as a pigment and optical brightener in building/construction polyethylene, and in films for food packaging </t>
  </si>
  <si>
    <t>Pigment; Photoinitiator</t>
  </si>
  <si>
    <t>Acute Tox. 4_x000D_
Ozone 1</t>
  </si>
  <si>
    <t xml:space="preserve">  Alpha-trichloroethane; Chloroethene; Methylchloroform; Methyltrichloromethane</t>
  </si>
  <si>
    <t>H332_x000D_
H420</t>
  </si>
  <si>
    <t>Has been found in surface water and ground water.</t>
  </si>
  <si>
    <t xml:space="preserve">1,1,1-Trichloroethane is a solvent used in metal cleaning and as a cutting fluid, in inks, and in paints . It is also used in dyeing, textile processing, as an ingredient in cosmetics and in aerosol products. </t>
  </si>
  <si>
    <t>H360fD</t>
  </si>
  <si>
    <t>https://marketplace.chemsec.org/alternatives/chemical/71850-09-4</t>
  </si>
  <si>
    <t xml:space="preserve"> 2-(2H-1,2,3-Benzotriazol-2-yl)-6-(1-methyl-1-phenylethyl)-4-(1,1,3,3-tetramethylbutyl)-phenol, Tinuvin 928, CGL 120, Chiguard 5228, Eversorb 89, Thasorb UV-928</t>
  </si>
  <si>
    <t>This substance is used used in coatings, adhesives, sealants, inks, toners, paints, and photographic articles.</t>
  </si>
  <si>
    <t>Carc. 1B_x000D_
Muta. 2_x000D_
Repr. 1B_x000D_
Resp. Sens. 1_x000D_
Skin Sens. 1_x000D_
Aquatic Chronic 4</t>
  </si>
  <si>
    <t>H350_x000D_
H341_x000D_
H360F_x000D_
H334_x000D_
H317_x000D_
H413</t>
  </si>
  <si>
    <t>10 000+ tonnes per annum</t>
  </si>
  <si>
    <t xml:space="preserve">Flam. Liq. 1_x000D_
Carc. 1B_x000D_
Muta. 2_x000D_
STOT SE 3_x000D_
Eye Irrit. 2 </t>
  </si>
  <si>
    <t xml:space="preserve"> ethanal </t>
  </si>
  <si>
    <t xml:space="preserve">H224_x000D_
H350_x000D_
H341_x000D_
H335_x000D_
H319 </t>
  </si>
  <si>
    <t>Skin Corr. 1A_x000D_
Acute Tox. 4_x000D_
Aquatic Chronic 3</t>
  </si>
  <si>
    <t xml:space="preserve"> Perfluoroacetic acid; Trifluoroacetate; Trifluoressigsäure</t>
  </si>
  <si>
    <t>H314_x000D_
H332_x000D_
H412</t>
  </si>
  <si>
    <t>https://marketplace.chemsec.org/alternatives/chemical/76-05-1</t>
  </si>
  <si>
    <t>Acute Tox. 4_x000D_
Aquatic Chronic 3</t>
  </si>
  <si>
    <t xml:space="preserve">  2,2'-Azobis[isobutyronitrile]; Perkadox AIBN; Vazo 64</t>
  </si>
  <si>
    <t>H242_x000D_
H302_x000D_
H332_x000D_
H412</t>
  </si>
  <si>
    <t>Used in coating products and polymers</t>
  </si>
  <si>
    <t>Adhesive; Catalyst; Carrier gas, Propellant</t>
  </si>
  <si>
    <t xml:space="preserve"> [4-[[4-Anilino-1-naphthyl][4-(dimethylamino)phenyl]methylene]cyclohexa-2,5-dien-1-ylidene]dimethylammonium acetate, N-(4-((4-(Dimethylamino)phenyl)(4-(phenylamino)naphthalen-1-yl)methylene)cyclohexa-2,5-dienylidene)-N-methylmethanaminium acetate, Victoria Blue B liquid</t>
  </si>
  <si>
    <t xml:space="preserve">This substance is a pigment used in paper chemicals, dyes, and textile treatment products and dyes. Thus, it can be present in fabrics, textiles, apparel, leather, and paper </t>
  </si>
  <si>
    <t xml:space="preserve">  Perfluoroalkylethyl acrylates (C6-C14), Reaction mass of 3,3,4,4,5,5,6,6,7,7,8,8,9,9,10,10,10-heptadecafluorodecyl acrylate and 3,3,4,4,5,5,6,6,7,7,8,8,9,9,10,10,11,11,12,12,12-henicosafluorododecyl acrylate and 3,3,4,4,5,5,6,6,7,7,8,8,9,9,10,10,11,11,12,12,13,13,14,14,14-pentacosafluorotetradecyl acrylate; 2-Propenoic acid; gamma-mu-perfluoro-C8-14-alkyl esters; 2-Propenoic acid; gamma-omega-perfluoro-C8-14-alkyl esters</t>
  </si>
  <si>
    <t xml:space="preserve">This substance is used in the manufacturing of chemical substances , such as a monomer in polymerisation processes at industrial sites. It is is a precursor of perfluorocarboxylic acids.  </t>
  </si>
  <si>
    <t>Precursor</t>
  </si>
  <si>
    <t>https://marketplace.chemsec.org/alternatives/chemical/85631-54-5</t>
  </si>
  <si>
    <t xml:space="preserve"> bis (4-t-butylphenyl)iodonium nonafluorobutanesulfonate; NONABIP</t>
  </si>
  <si>
    <t xml:space="preserve">https://marketplace.chemsec.org/alternatives/chemical/EC-432-660-4 </t>
  </si>
  <si>
    <t xml:space="preserve"> Torax</t>
  </si>
  <si>
    <t xml:space="preserve">https://marketplace.chemsec.org/alternatives/chemical/EC-468-770-4 </t>
  </si>
  <si>
    <t>Butylparaben</t>
  </si>
  <si>
    <t>Isobutyl paraben</t>
  </si>
  <si>
    <t>Octamethylcyclo-tetrasiloxane (D4)</t>
  </si>
  <si>
    <t>Salicylic acid</t>
  </si>
  <si>
    <t>Tris(methylphenyl)phosphate</t>
  </si>
  <si>
    <t>Edlist 2020</t>
  </si>
  <si>
    <t>Ämne finns i EDC</t>
  </si>
  <si>
    <t>Indsæt EC-no her</t>
  </si>
  <si>
    <t>106599-06-8</t>
  </si>
  <si>
    <t>122499-17-6</t>
  </si>
  <si>
    <t>129-00-0 / 1718-52-1</t>
  </si>
  <si>
    <t>131651-65-5</t>
  </si>
  <si>
    <t>206-44-0 / 93951-69-0</t>
  </si>
  <si>
    <t>25628-08-4</t>
  </si>
  <si>
    <t>31631-13-7</t>
  </si>
  <si>
    <t>503155-89-3</t>
  </si>
  <si>
    <t>507453-86-3</t>
  </si>
  <si>
    <t>13252-13-6 / 75579-39-4 / 75579-40-7</t>
  </si>
  <si>
    <t>100784-20-1</t>
  </si>
  <si>
    <t>103597-45-1</t>
  </si>
  <si>
    <t>115-09-3</t>
  </si>
  <si>
    <t>144317-44-2</t>
  </si>
  <si>
    <t>189-55-9</t>
  </si>
  <si>
    <t>220133-51-7</t>
  </si>
  <si>
    <t>220689-12-3</t>
  </si>
  <si>
    <t>25713-60-4</t>
  </si>
  <si>
    <t>2923-16-2</t>
  </si>
  <si>
    <t>2923-18-4</t>
  </si>
  <si>
    <t>308068-56-6</t>
  </si>
  <si>
    <t>68259-10-9</t>
  </si>
  <si>
    <t>73936-91-1</t>
  </si>
  <si>
    <t xml:space="preserve">EC-432-660-4 </t>
  </si>
  <si>
    <t xml:space="preserve">EC-468-770-4 </t>
  </si>
  <si>
    <t xml:space="preserve">25637-99-4 </t>
  </si>
  <si>
    <t>1,3-diethyl-2-thiourea</t>
  </si>
  <si>
    <t>H412; H302; H317; H318; H351; H372; H315</t>
  </si>
  <si>
    <t>1-(4-methyl-2-nitrophenylazo)-2-naphthol</t>
  </si>
  <si>
    <t>H400; H410; H413; H328; H335</t>
  </si>
  <si>
    <t>1-[(2-chloro-4-nitrophenyl)azo]-2-naphthol</t>
  </si>
  <si>
    <t>H302; H313; H319; H413</t>
  </si>
  <si>
    <t>1-hydroxy-4-[[4-[(methylsulphonyl)oxy]phenyl]amino]anthraquinone</t>
  </si>
  <si>
    <t>H400; H410; H317; H319</t>
  </si>
  <si>
    <t>2-[(2-methoxy-4-nitrophenyl)azo]-N-(2-methoxyphenyl)-3-oxobutyramide</t>
  </si>
  <si>
    <t>H303; H315; H319; H361</t>
  </si>
  <si>
    <t>2-[(4-chloro-2-nitrophenyl)azo]-N-(2-chlorophenyl)-3-oxobutyramide</t>
  </si>
  <si>
    <t>H302; H318</t>
  </si>
  <si>
    <t>2-[(4-methoxy-2-nitrophenyl)azo]-N-(2-methoxyphenyl)-3-oxobutyramide</t>
  </si>
  <si>
    <t>2-bromo-3,3,3-trifluoroprop-1-ene</t>
  </si>
  <si>
    <t>H302; H312;H332; H315; H319; H335; H336; H224; H424</t>
  </si>
  <si>
    <t>2-Ethoxy-3,3,4,4,5-pentafluoro-2,5-bis[(1,2,2,2-tetrafluoro-1-trifluoromethyl)ethyl] tetrahydrofuran</t>
  </si>
  <si>
    <t>Bis(2-ethylhexyl)amine</t>
  </si>
  <si>
    <t>methylethylketone peroxide trimer</t>
  </si>
  <si>
    <t>H410; H411; H302; H311; H331; H335; H330</t>
  </si>
  <si>
    <t>N-[4-[(9,10-dihydro-4-hydroxy-9,10-dioxo-1-anthryl)amino]phenyl]acetamide</t>
  </si>
  <si>
    <t>H400; H319</t>
  </si>
  <si>
    <t>Reaction mass of 1,1,2,3,3,3-hexafluoro-1-methoxy-2-(trifluoromethyl)propane and 1,1,2,2,3,3,4,4,4-nonafluoro-1-methoxybutane</t>
  </si>
  <si>
    <t xml:space="preserve">H412; H302; H317; H318; H351; H372; H315; H371; H372; </t>
  </si>
  <si>
    <t>Sodium chlorite</t>
  </si>
  <si>
    <t xml:space="preserve">H400; H412; H302; H317; H318; H351; H372; H315; H350; H371; H373; </t>
  </si>
  <si>
    <t>Trade name: 3M(TM) NOVEC(TM) ENGINEERED FLUID HFE-7000</t>
  </si>
  <si>
    <t>(±)-1,7,7-trimethyl-3-[(4-methylphenyl)methylene]bicyclo[2.2.1]heptan-2-one</t>
  </si>
  <si>
    <t>H373; H315; H319; H361; H400; H410</t>
  </si>
  <si>
    <t>3-aminophenol</t>
  </si>
  <si>
    <t>H302; H332; H411</t>
  </si>
  <si>
    <t>4-aminophenol</t>
  </si>
  <si>
    <t xml:space="preserve">H302; H332; H411; H332;H341 </t>
  </si>
  <si>
    <t>5-amino-o-cresol</t>
  </si>
  <si>
    <t xml:space="preserve">H302; H315; H317; H312; H332; H411; H335;H341 </t>
  </si>
  <si>
    <t>Bis(4-hydroxy-N-methylanilinium) sulphate</t>
  </si>
  <si>
    <t xml:space="preserve">H302; H410; H335;H373; H400 </t>
  </si>
  <si>
    <t>H400; H410; H411; H413; H317; H361; H373</t>
  </si>
  <si>
    <t>4-(4-isopropoxyphenylsulfonyl)phenol</t>
  </si>
  <si>
    <t>6-(1-phenylethyl)-1,2,3,4-tetrahydronaphthalene</t>
  </si>
  <si>
    <t>H400; H410</t>
  </si>
  <si>
    <t>Octahydro-1,3,5,7-tetranitro-1,3,5,7-tetrazocine</t>
  </si>
  <si>
    <t>H302; H311; H312; H332; H360; H412; H370</t>
  </si>
  <si>
    <t>Perhydro-1,3,5-trinitro-1,3,5-triazine</t>
  </si>
  <si>
    <t xml:space="preserve">H301; H315; H319; H311; H331; H335;H341; H370; H373; </t>
  </si>
  <si>
    <t>2,9-dimethylanthra[2,1,9-def:6,5,10-d'e'f']diisoquinoline-1,3,8,10(2H,9H)-tetrone</t>
  </si>
  <si>
    <t>H313; H319; H335</t>
  </si>
  <si>
    <t>3-({[(4-methylphenyl)sulfonyl]carbamoyl}amino)phenyl 4-methylbenzenesulfonate; N-(p-toluenesulfonyl)-N'-(3-(p-toluenesulfonyloxy)phenyl)urea</t>
  </si>
  <si>
    <t>N-methylaniline</t>
  </si>
  <si>
    <t>H400; H410; H311; H413; H301; H361; H373; H351; H316; H331; H319; H320</t>
  </si>
  <si>
    <t>Perylene-3,4:9,10-tetracarboxydiimide</t>
  </si>
  <si>
    <t>Cas-no</t>
  </si>
  <si>
    <t>Country</t>
  </si>
  <si>
    <t>#prep</t>
  </si>
  <si>
    <t>Tonnes</t>
  </si>
  <si>
    <t>Consumer preparations</t>
  </si>
  <si>
    <t>Confidential</t>
  </si>
  <si>
    <t>Yes</t>
  </si>
  <si>
    <t>NO</t>
  </si>
  <si>
    <t>DK</t>
  </si>
  <si>
    <t>FI</t>
  </si>
  <si>
    <t>NULL</t>
  </si>
  <si>
    <t>Total use SPIN for substances prioritized based on hazard</t>
  </si>
  <si>
    <t>Comment</t>
  </si>
  <si>
    <t>Substance not in SPIN</t>
  </si>
  <si>
    <t>Max</t>
  </si>
  <si>
    <t>Country values: Highest entries in 5 year period (2013-2018) for each country different from Tonnes = 0.0 (confidential) or blank (-) i.e. no info. If only Tonnes = 0.0 (confidential) or blank (-) are available for a country, then this is stated.</t>
  </si>
  <si>
    <t>Max value for a substance is maximum value across all countries in the 5 year period (2013-2018). If there are only 0 (confidential) or blank (-) (no info), then scoring=3.5</t>
  </si>
  <si>
    <t>3,6,9-TRIETHYL-3,6,9-TRIMETHYL-1,4,7-TRIPEROXYNONANE</t>
  </si>
  <si>
    <t>Pigment Red 3</t>
  </si>
  <si>
    <t>Pigment Red 4</t>
  </si>
  <si>
    <t>henol, isopropylated, phosphate (3:1)</t>
  </si>
  <si>
    <t>UVCB, mixture, intermediate</t>
  </si>
  <si>
    <t>No data</t>
  </si>
  <si>
    <t>Quantities points (Total Use SPIN)</t>
  </si>
  <si>
    <t>Total Use (Quantities) SPIN</t>
  </si>
  <si>
    <t>Exponering points</t>
  </si>
  <si>
    <t>SPIN: EXPOSURE</t>
  </si>
  <si>
    <t>Latest Year</t>
  </si>
  <si>
    <t>Quantity (max: 5)</t>
  </si>
  <si>
    <t>Use Index (UI, max: 5)</t>
  </si>
  <si>
    <t>Range of Use (RoU, max: 5)</t>
  </si>
  <si>
    <t>Article Index (AI, max: 3)</t>
  </si>
  <si>
    <t>Surface water</t>
  </si>
  <si>
    <t>Soil</t>
  </si>
  <si>
    <t>Waste water</t>
  </si>
  <si>
    <t>Consumer</t>
  </si>
  <si>
    <t>Occupational</t>
  </si>
  <si>
    <t>Max (SE)</t>
  </si>
  <si>
    <t>Max (DK)</t>
  </si>
  <si>
    <t>Comment regarding agreement
with "Total Use SPIN"</t>
  </si>
  <si>
    <t>DK 2016 has max Total Use SPIN</t>
  </si>
  <si>
    <t>SE 2018 has max Total Use SPIN</t>
  </si>
  <si>
    <t>DK 2018 has max Total Use SPIN</t>
  </si>
  <si>
    <t>DK has a max score of 16, but the DK 2018 Total Use SPIN amount is significantly lower than SE 2018</t>
  </si>
  <si>
    <t>FI 2018 has max Total Use SPIN, followed by DK 2018 and SE 2018. SE 2018 is used as a max here, as the Total Use SPIN numbers are similar.</t>
  </si>
  <si>
    <t>SE 2016 has max Total Use SPIN</t>
  </si>
  <si>
    <t>DK has the highest Quantity and a max score of 10, but the latest DK Total Use SPIN amount is from 2010 and is significantly lower than SE 2016</t>
  </si>
  <si>
    <t>DK 2016 has max Total Use SPIN of 34 tonnes, which gives a Quantity of 3, according to SPIN (se Exposure: Help). Using Quantity = 3 and the Use Index, Range of Use and Article Index as assigned here for DK gives Exponering = 9, which is lower than the Exponering = 10, calculated from the SE 2018 data in this sheet.</t>
  </si>
  <si>
    <t>SE 2018 has max Total Use SPIN. DK 2018 has Exposure = 13. However, the Total Use SPIN has a DK 2018 amount of 1.6 tonnes, which gives Quantity = 3 (not 4), and thus Exposure = 12. This the same as the SE 2018 Exposure calculated here.</t>
  </si>
  <si>
    <t>FI 2018 has max Total Use SPIN (4.6 tonnes), followed by SE 2018 (2.3 tonnes). SE 2018 is used as a max here.</t>
  </si>
  <si>
    <t>EXPONERING (4 - 18)</t>
  </si>
  <si>
    <t>Total Use SPIN numbers are relatively low (0.5 tonnes) and old (2014). SE 2018 data as stated here, are used.</t>
  </si>
  <si>
    <t>Confidential Total Use SPIN data</t>
  </si>
  <si>
    <t>No Total Use SPIN data</t>
  </si>
  <si>
    <t>No UseIndex available for this substance</t>
  </si>
  <si>
    <t>4 - 6</t>
  </si>
  <si>
    <t>6 - 8</t>
  </si>
  <si>
    <t>8 - 10</t>
  </si>
  <si>
    <t>10 - 12</t>
  </si>
  <si>
    <t>12 - 14</t>
  </si>
  <si>
    <t>14 - 16</t>
  </si>
  <si>
    <t>16 - 18</t>
  </si>
  <si>
    <t>Exponering value (column O) is the sum of: Quantity, Use Index (max of 6 categories), Range of Use and Article Index.</t>
  </si>
  <si>
    <t>DK 2016 has max Total Use SPIN of 2947 tonnes, which gives a Quantity of 4, according to SPIN (se Exposure: Help). However, we use SE 2018 as the most recent entry here.</t>
  </si>
  <si>
    <t>We use (as max) the values for any country with max Quantity for any year in the period: 2013-2018. In comparison, year in the "Total Use SPIN" sheet, is the year with maximum use in the 5 year period: 2013-2018. These should be in agreement with each other, except for a situation where a country has a latest data entry for e.g. 2018 and a higher data entry in a previous year, i.e. 2013-2017. This is captured in the "Total Use Spin" sheet, and the use amount from the latter sheet is still used in the "Quantities points (Total Use SPIN)" in "Sammanfattning".</t>
  </si>
  <si>
    <t>Score</t>
  </si>
  <si>
    <t>Total points
Exposure</t>
  </si>
  <si>
    <t>Total points
Quantity</t>
  </si>
  <si>
    <t>EDC update</t>
  </si>
  <si>
    <t>Monitoring filter</t>
  </si>
  <si>
    <t>Exposure filter</t>
  </si>
  <si>
    <t>Exposure, Quantity, Monitoring filter</t>
  </si>
  <si>
    <t>New in CoRAP</t>
  </si>
  <si>
    <t>Reason for not being prioritized in Woldegiorgis et al. (2019)</t>
  </si>
  <si>
    <t>Exposure, Quantity filter</t>
  </si>
  <si>
    <t>Hazard, Exposure, Monitoring filter</t>
  </si>
  <si>
    <t>Total points Environmental Monitoring</t>
  </si>
  <si>
    <t>Final points - total sum</t>
  </si>
  <si>
    <t>Total points
Hazard (not weighted Hazard lists)</t>
  </si>
  <si>
    <t>Total points
Hazard (weighted Hazard lists)</t>
  </si>
  <si>
    <t>Total points
4 filters (weighted hazard lists)</t>
  </si>
  <si>
    <t>Norwegian emerging contaminant data + Swedish screening database + Danish ODA</t>
  </si>
  <si>
    <t>CAS number</t>
  </si>
  <si>
    <t>The last date was less than 10 years ago</t>
  </si>
  <si>
    <t>The compound has been tested at less than 2 locations</t>
  </si>
  <si>
    <t>The compound was included for less than one year</t>
  </si>
  <si>
    <t>The compound was tested in less than 2 matrices</t>
  </si>
  <si>
    <t>The compound has been tested over 300 times</t>
  </si>
  <si>
    <t>The compound has been tested between 50 and 300 times</t>
  </si>
  <si>
    <t>The compound has been tested less than 50 times</t>
  </si>
  <si>
    <t>Total score</t>
  </si>
  <si>
    <t>In Woldegiorgis et al. (2019)</t>
  </si>
  <si>
    <t>Answer</t>
  </si>
  <si>
    <t>no data</t>
  </si>
  <si>
    <t>No</t>
  </si>
  <si>
    <t>yes</t>
  </si>
  <si>
    <t>no</t>
  </si>
  <si>
    <t>yes (50 + 0 + 0)</t>
  </si>
  <si>
    <t>yes (139 + 21 + 0)</t>
  </si>
  <si>
    <t>yes (39 + 200 + 52)</t>
  </si>
  <si>
    <t>yes (174 + 122 + 0)</t>
  </si>
  <si>
    <t>yes (39 + 443 + 0)</t>
  </si>
  <si>
    <t>yes (0 + 74 + 0)</t>
  </si>
  <si>
    <t>Benzo[def]chrysene = Benzo[a]pyrene</t>
  </si>
  <si>
    <t>yes (138 + 1393 + 2390)</t>
  </si>
  <si>
    <t>yes (0 + 1116 + 2080)</t>
  </si>
  <si>
    <t>yes (263 + 334)</t>
  </si>
  <si>
    <t>yes (50 + 292)</t>
  </si>
  <si>
    <t>yes (78 + 814 + 0)</t>
  </si>
  <si>
    <t>yes (138 + 710 + 1056)</t>
  </si>
  <si>
    <t>yes (138 + 1206 + 2402)</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</si>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</sst>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b/>
      <sz val="10"/>
      <name val="Arial"/>
      <family val="2"/>
    </font>
    <font>
      <u/>
      <sz val="10"/>
      <color theme="10"/>
      <name val="Arial"/>
      <family val="2"/>
    </font>
    <font>
      <sz val="10"/>
      <name val="Arial"/>
      <family val="2"/>
    </font>
    <font>
      <sz val="10"/>
      <color indexed="8"/>
      <name val="Arial"/>
      <family val="2"/>
    </font>
    <font>
      <b/>
      <sz val="10"/>
      <color rgb="FF000000"/>
      <name val="Arial"/>
      <family val="2"/>
    </font>
    <font>
      <b/>
      <sz val="8"/>
      <color rgb="FF000000"/>
      <name val="MS Sans Serif"/>
      <family val="2"/>
    </font>
    <font>
      <sz val="8"/>
      <color rgb="FF000000"/>
      <name val="MS Sans Serif"/>
      <family val="2"/>
    </font>
    <font>
      <b/>
      <sz val="11"/>
      <color rgb="FF9C0006"/>
      <name val="Calibri"/>
      <family val="2"/>
      <scheme val="minor"/>
    </font>
    <font>
      <sz val="11"/>
      <color theme="1"/>
      <name val="Calibri"/>
      <family val="2"/>
    </font>
    <font>
      <sz val="7"/>
      <color rgb="FF303A40"/>
      <name val="Tahoma"/>
      <family val="2"/>
    </font>
    <font>
      <sz val="11"/>
      <name val="Calibri"/>
      <family val="2"/>
    </font>
    <font>
      <sz val="9"/>
      <color indexed="81"/>
      <name val="Tahoma"/>
      <family val="2"/>
    </font>
    <font>
      <b/>
      <sz val="9"/>
      <color indexed="81"/>
      <name val="Tahoma"/>
      <family val="2"/>
    </font>
    <font>
      <sz val="8"/>
      <color rgb="FF384A53"/>
      <name val="Verdana"/>
      <family val="2"/>
    </font>
    <font>
      <sz val="8"/>
      <color theme="1"/>
      <name val="MS Reference Sans Serif"/>
      <family val="2"/>
    </font>
    <font>
      <sz val="8"/>
      <name val="Microsoft Sans Serif"/>
      <family val="2"/>
    </font>
    <font>
      <b/>
      <sz val="11"/>
      <color rgb="FF006100"/>
      <name val="Calibri"/>
      <family val="2"/>
      <scheme val="minor"/>
    </font>
    <font>
      <i/>
      <sz val="11"/>
      <color theme="1"/>
      <name val="Calibri"/>
      <family val="2"/>
      <scheme val="minor"/>
    </font>
    <font>
      <b/>
      <i/>
      <sz val="11"/>
      <color theme="1"/>
      <name val="Calibri"/>
      <family val="2"/>
      <scheme val="minor"/>
    </font>
    <font>
      <b/>
      <sz val="11"/>
      <name val="Calibri"/>
      <family val="2"/>
      <scheme val="minor"/>
    </font>
    <font>
      <sz val="11"/>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79998168889431442"/>
        <bgColor indexed="64"/>
      </patternFill>
    </fill>
    <fill>
      <patternFill patternType="solid">
        <fgColor indexed="44"/>
        <bgColor indexed="64"/>
      </patternFill>
    </fill>
    <fill>
      <patternFill patternType="solid">
        <fgColor rgb="FFC0C0C0"/>
        <bgColor rgb="FFC0C0C0"/>
      </patternFill>
    </fill>
    <fill>
      <patternFill patternType="solid">
        <fgColor rgb="FF000080"/>
        <bgColor rgb="FF000080"/>
      </patternFill>
    </fill>
    <fill>
      <patternFill patternType="solid">
        <fgColor rgb="FFFEFFFF"/>
        <bgColor rgb="FFFEFFFF"/>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FFC000"/>
        <bgColor rgb="FF000080"/>
      </patternFill>
    </fill>
    <fill>
      <patternFill patternType="solid">
        <fgColor rgb="FFFFC000"/>
        <bgColor rgb="FFFEFFFF"/>
      </patternFill>
    </fill>
    <fill>
      <patternFill patternType="solid">
        <fgColor theme="5" tint="0.79998168889431442"/>
        <bgColor indexed="64"/>
      </patternFill>
    </fill>
    <fill>
      <patternFill patternType="solid">
        <fgColor rgb="FF7030A0"/>
        <bgColor indexed="64"/>
      </patternFill>
    </fill>
    <fill>
      <patternFill patternType="solid">
        <fgColor rgb="FFFFFF00"/>
        <bgColor rgb="FFC0C0C0"/>
      </patternFill>
    </fill>
    <fill>
      <patternFill patternType="solid">
        <fgColor rgb="FF92D050"/>
        <bgColor indexed="64"/>
      </patternFill>
    </fill>
    <fill>
      <patternFill patternType="solid">
        <fgColor rgb="FF00B0F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99FFCC"/>
        <bgColor indexed="64"/>
      </patternFill>
    </fill>
    <fill>
      <patternFill patternType="solid">
        <fgColor rgb="FFCCFFFF"/>
        <bgColor indexed="64"/>
      </patternFill>
    </fill>
    <fill>
      <patternFill patternType="solid">
        <fgColor rgb="FFFFFFCC"/>
        <bgColor indexed="64"/>
      </patternFill>
    </fill>
    <fill>
      <patternFill patternType="solid">
        <fgColor theme="0"/>
        <bgColor theme="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FEFFFF"/>
      </left>
      <right style="thin">
        <color rgb="FFFEFFFF"/>
      </right>
      <top style="thin">
        <color rgb="FFFEFFFF"/>
      </top>
      <bottom style="thin">
        <color rgb="FFFEFFFF"/>
      </bottom>
      <diagonal/>
    </border>
    <border>
      <left/>
      <right/>
      <top style="medium">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applyNumberFormat="0" applyFill="0" applyBorder="0" applyAlignment="0" applyProtection="0">
      <alignment vertical="top"/>
      <protection locked="0"/>
    </xf>
    <xf numFmtId="0" fontId="22" fillId="0" borderId="0"/>
    <xf numFmtId="164" fontId="29" fillId="0" borderId="0"/>
  </cellStyleXfs>
  <cellXfs count="187">
    <xf numFmtId="0" fontId="0" fillId="0" borderId="0" xfId="0"/>
    <xf numFmtId="0" fontId="0" fillId="0" borderId="0" xfId="0" applyAlignment="1">
      <alignment wrapText="1"/>
    </xf>
    <xf numFmtId="0" fontId="16" fillId="0" borderId="0" xfId="0" applyFont="1"/>
    <xf numFmtId="0" fontId="0" fillId="33" borderId="0" xfId="0" applyFill="1"/>
    <xf numFmtId="0" fontId="0" fillId="0" borderId="0" xfId="0" applyAlignment="1">
      <alignment horizontal="left"/>
    </xf>
    <xf numFmtId="0" fontId="18" fillId="0" borderId="0" xfId="0" applyFont="1"/>
    <xf numFmtId="0" fontId="20" fillId="0" borderId="0" xfId="42" applyAlignment="1" applyProtection="1"/>
    <xf numFmtId="0" fontId="19" fillId="0" borderId="0" xfId="0" quotePrefix="1" applyFont="1" applyAlignment="1">
      <alignment horizontal="left"/>
    </xf>
    <xf numFmtId="0" fontId="21" fillId="0" borderId="0" xfId="0" applyFont="1" applyAlignment="1">
      <alignment horizontal="left"/>
    </xf>
    <xf numFmtId="0" fontId="0" fillId="0" borderId="0" xfId="0" applyAlignment="1"/>
    <xf numFmtId="0" fontId="21" fillId="0" borderId="0" xfId="0" quotePrefix="1" applyFont="1" applyAlignment="1">
      <alignment horizontal="left"/>
    </xf>
    <xf numFmtId="0" fontId="21" fillId="35" borderId="10" xfId="0" applyFont="1" applyFill="1" applyBorder="1" applyAlignment="1">
      <alignment horizontal="left"/>
    </xf>
    <xf numFmtId="0" fontId="21" fillId="35" borderId="11" xfId="0" applyFont="1" applyFill="1" applyBorder="1" applyAlignment="1">
      <alignment horizontal="left"/>
    </xf>
    <xf numFmtId="0" fontId="21" fillId="35" borderId="12" xfId="0" applyFont="1" applyFill="1" applyBorder="1" applyAlignment="1">
      <alignment horizontal="left"/>
    </xf>
    <xf numFmtId="49" fontId="21" fillId="35" borderId="14" xfId="0" quotePrefix="1" applyNumberFormat="1" applyFont="1" applyFill="1" applyBorder="1" applyAlignment="1">
      <alignment horizontal="center" textRotation="90"/>
    </xf>
    <xf numFmtId="0" fontId="21" fillId="35" borderId="14" xfId="0" applyNumberFormat="1" applyFont="1" applyFill="1" applyBorder="1" applyAlignment="1">
      <alignment horizontal="center" textRotation="90"/>
    </xf>
    <xf numFmtId="0" fontId="6" fillId="2" borderId="18" xfId="6" applyBorder="1"/>
    <xf numFmtId="0" fontId="6" fillId="2" borderId="20" xfId="6" applyBorder="1"/>
    <xf numFmtId="0" fontId="8" fillId="4" borderId="21" xfId="8" applyBorder="1"/>
    <xf numFmtId="0" fontId="6" fillId="2" borderId="19" xfId="6" applyBorder="1"/>
    <xf numFmtId="0" fontId="6" fillId="2" borderId="14" xfId="6" applyBorder="1"/>
    <xf numFmtId="0" fontId="8" fillId="4" borderId="14" xfId="8" applyBorder="1"/>
    <xf numFmtId="0" fontId="6" fillId="2" borderId="22" xfId="6" applyBorder="1"/>
    <xf numFmtId="0" fontId="8" fillId="4" borderId="23" xfId="8" applyBorder="1"/>
    <xf numFmtId="0" fontId="6" fillId="2" borderId="24" xfId="6" applyBorder="1"/>
    <xf numFmtId="0" fontId="8" fillId="4" borderId="25" xfId="8" applyBorder="1"/>
    <xf numFmtId="0" fontId="6" fillId="2" borderId="22" xfId="6" applyBorder="1" applyAlignment="1">
      <alignment horizontal="center" vertical="top" wrapText="1"/>
    </xf>
    <xf numFmtId="0" fontId="6" fillId="2" borderId="25" xfId="6" applyBorder="1"/>
    <xf numFmtId="0" fontId="16" fillId="34" borderId="14" xfId="0" applyFont="1" applyFill="1" applyBorder="1"/>
    <xf numFmtId="0" fontId="16" fillId="2" borderId="14" xfId="6" applyFont="1" applyBorder="1"/>
    <xf numFmtId="0" fontId="23" fillId="36" borderId="14" xfId="0" applyFont="1" applyFill="1" applyBorder="1" applyAlignment="1" applyProtection="1">
      <alignment horizontal="center" vertical="center"/>
    </xf>
    <xf numFmtId="0" fontId="24" fillId="37" borderId="26" xfId="0" applyFont="1" applyFill="1" applyBorder="1" applyAlignment="1" applyProtection="1">
      <alignment vertical="center" wrapText="1"/>
    </xf>
    <xf numFmtId="0" fontId="25" fillId="0" borderId="14" xfId="0" applyFont="1" applyFill="1" applyBorder="1" applyAlignment="1" applyProtection="1">
      <alignment vertical="center" wrapText="1"/>
    </xf>
    <xf numFmtId="0" fontId="25" fillId="0" borderId="14" xfId="0" applyFont="1" applyFill="1" applyBorder="1" applyAlignment="1" applyProtection="1">
      <alignment horizontal="left" vertical="center" wrapText="1"/>
    </xf>
    <xf numFmtId="0" fontId="25" fillId="38" borderId="26" xfId="0" applyFont="1" applyFill="1" applyBorder="1" applyAlignment="1" applyProtection="1">
      <alignment vertical="center" wrapText="1"/>
    </xf>
    <xf numFmtId="0" fontId="25" fillId="38" borderId="14" xfId="0" applyFont="1" applyFill="1" applyBorder="1" applyAlignment="1" applyProtection="1">
      <alignment vertical="center" wrapText="1"/>
    </xf>
    <xf numFmtId="0" fontId="7" fillId="3" borderId="14" xfId="7" applyBorder="1"/>
    <xf numFmtId="0" fontId="26" fillId="3" borderId="14" xfId="7" applyFont="1" applyBorder="1"/>
    <xf numFmtId="0" fontId="6" fillId="2" borderId="27" xfId="6" applyBorder="1"/>
    <xf numFmtId="0" fontId="6" fillId="2" borderId="28" xfId="6" applyBorder="1"/>
    <xf numFmtId="0" fontId="6" fillId="2" borderId="29" xfId="6" applyBorder="1"/>
    <xf numFmtId="14" fontId="0" fillId="0" borderId="0" xfId="0" applyNumberFormat="1"/>
    <xf numFmtId="0" fontId="6" fillId="2" borderId="28" xfId="6" applyBorder="1" applyAlignment="1">
      <alignment horizontal="center" vertical="top" wrapText="1"/>
    </xf>
    <xf numFmtId="14" fontId="6" fillId="2" borderId="14" xfId="6" applyNumberFormat="1" applyBorder="1"/>
    <xf numFmtId="49" fontId="0" fillId="0" borderId="0" xfId="0" applyNumberFormat="1"/>
    <xf numFmtId="0" fontId="27" fillId="39" borderId="30" xfId="0" applyFont="1" applyFill="1" applyBorder="1"/>
    <xf numFmtId="0" fontId="27" fillId="39" borderId="31" xfId="0" applyFont="1" applyFill="1" applyBorder="1"/>
    <xf numFmtId="0" fontId="27" fillId="40" borderId="30" xfId="0" applyFont="1" applyFill="1" applyBorder="1"/>
    <xf numFmtId="0" fontId="27" fillId="40" borderId="31" xfId="0" applyFont="1" applyFill="1" applyBorder="1"/>
    <xf numFmtId="0" fontId="0" fillId="0" borderId="0" xfId="0" applyFill="1"/>
    <xf numFmtId="0" fontId="28" fillId="0" borderId="0" xfId="0" applyFont="1" applyFill="1"/>
    <xf numFmtId="0" fontId="0" fillId="0" borderId="0" xfId="0" applyAlignment="1">
      <alignment horizontal="right"/>
    </xf>
    <xf numFmtId="0" fontId="0" fillId="41" borderId="0" xfId="0" applyFill="1"/>
    <xf numFmtId="0" fontId="0" fillId="0" borderId="0" xfId="0" applyFill="1" applyAlignment="1">
      <alignment wrapText="1"/>
    </xf>
    <xf numFmtId="0" fontId="0" fillId="41" borderId="0" xfId="0" applyFill="1" applyAlignment="1">
      <alignment wrapText="1"/>
    </xf>
    <xf numFmtId="0" fontId="0" fillId="41" borderId="0" xfId="0" applyFill="1" applyAlignment="1">
      <alignment horizontal="right"/>
    </xf>
    <xf numFmtId="0" fontId="24" fillId="42" borderId="26" xfId="0" applyFont="1" applyFill="1" applyBorder="1" applyAlignment="1" applyProtection="1">
      <alignment vertical="center" wrapText="1"/>
    </xf>
    <xf numFmtId="0" fontId="25" fillId="41" borderId="14" xfId="0" applyFont="1" applyFill="1" applyBorder="1" applyAlignment="1" applyProtection="1">
      <alignment vertical="center" wrapText="1"/>
    </xf>
    <xf numFmtId="0" fontId="25" fillId="41" borderId="14" xfId="0" applyFont="1" applyFill="1" applyBorder="1" applyAlignment="1" applyProtection="1">
      <alignment horizontal="left" vertical="center" wrapText="1"/>
    </xf>
    <xf numFmtId="0" fontId="25" fillId="43" borderId="26" xfId="0" applyFont="1" applyFill="1" applyBorder="1" applyAlignment="1" applyProtection="1">
      <alignment vertical="center" wrapText="1"/>
    </xf>
    <xf numFmtId="0" fontId="25" fillId="43" borderId="14" xfId="0" applyFont="1" applyFill="1" applyBorder="1" applyAlignment="1" applyProtection="1">
      <alignment vertical="center" wrapText="1"/>
    </xf>
    <xf numFmtId="0" fontId="14" fillId="4" borderId="14" xfId="8" applyFont="1" applyBorder="1"/>
    <xf numFmtId="164" fontId="27" fillId="40" borderId="31" xfId="44" applyNumberFormat="1" applyFont="1" applyFill="1" applyBorder="1" applyAlignment="1"/>
    <xf numFmtId="164" fontId="27" fillId="39" borderId="32" xfId="44" applyNumberFormat="1" applyFont="1" applyFill="1" applyBorder="1" applyAlignment="1"/>
    <xf numFmtId="164" fontId="27" fillId="39" borderId="31" xfId="44" applyNumberFormat="1" applyFont="1" applyFill="1" applyBorder="1" applyAlignment="1"/>
    <xf numFmtId="164" fontId="27" fillId="40" borderId="32" xfId="44" applyNumberFormat="1" applyFont="1" applyFill="1" applyBorder="1" applyAlignment="1"/>
    <xf numFmtId="0" fontId="16" fillId="44" borderId="14" xfId="6" applyFont="1" applyFill="1" applyBorder="1"/>
    <xf numFmtId="0" fontId="0" fillId="45" borderId="0" xfId="0" applyFill="1"/>
    <xf numFmtId="0" fontId="32" fillId="0" borderId="14" xfId="0" applyFont="1" applyBorder="1"/>
    <xf numFmtId="0" fontId="0" fillId="45" borderId="0" xfId="0" applyFill="1" applyAlignment="1">
      <alignment horizontal="right"/>
    </xf>
    <xf numFmtId="0" fontId="7" fillId="45" borderId="14" xfId="7" applyFill="1" applyBorder="1"/>
    <xf numFmtId="0" fontId="25" fillId="0" borderId="0" xfId="0" applyFont="1" applyFill="1" applyBorder="1" applyAlignment="1" applyProtection="1">
      <alignment vertical="center" wrapText="1"/>
    </xf>
    <xf numFmtId="0" fontId="34" fillId="0" borderId="0" xfId="42" applyFont="1" applyAlignment="1" applyProtection="1"/>
    <xf numFmtId="0" fontId="23" fillId="46" borderId="13" xfId="0" applyFont="1" applyFill="1" applyBorder="1" applyAlignment="1" applyProtection="1">
      <alignment horizontal="center" vertical="center"/>
    </xf>
    <xf numFmtId="14" fontId="33" fillId="0" borderId="0" xfId="0" quotePrefix="1" applyNumberFormat="1" applyFont="1"/>
    <xf numFmtId="0" fontId="1" fillId="52" borderId="14" xfId="0" applyFont="1" applyFill="1" applyBorder="1"/>
    <xf numFmtId="0" fontId="6" fillId="2" borderId="14" xfId="6" applyFont="1" applyBorder="1"/>
    <xf numFmtId="0" fontId="8" fillId="4" borderId="14" xfId="8" applyFont="1" applyBorder="1"/>
    <xf numFmtId="0" fontId="1" fillId="34" borderId="14" xfId="0" applyFont="1" applyFill="1" applyBorder="1"/>
    <xf numFmtId="0" fontId="6" fillId="34" borderId="14" xfId="6" applyNumberFormat="1" applyFont="1" applyFill="1" applyBorder="1"/>
    <xf numFmtId="0" fontId="1" fillId="48" borderId="14" xfId="0" applyFont="1" applyFill="1" applyBorder="1"/>
    <xf numFmtId="0" fontId="1" fillId="0" borderId="14" xfId="0" applyNumberFormat="1" applyFont="1" applyBorder="1"/>
    <xf numFmtId="0" fontId="1" fillId="0" borderId="14" xfId="0" applyFont="1" applyBorder="1"/>
    <xf numFmtId="0" fontId="8" fillId="4" borderId="14" xfId="8" applyFont="1" applyBorder="1" applyAlignment="1">
      <alignment wrapText="1"/>
    </xf>
    <xf numFmtId="0" fontId="1" fillId="47" borderId="14" xfId="0" applyFont="1" applyFill="1" applyBorder="1"/>
    <xf numFmtId="0" fontId="6" fillId="47" borderId="14" xfId="6" applyFont="1" applyFill="1" applyBorder="1"/>
    <xf numFmtId="0" fontId="1" fillId="49" borderId="14" xfId="0" applyFont="1" applyFill="1" applyBorder="1"/>
    <xf numFmtId="0" fontId="6" fillId="49" borderId="14" xfId="6" applyFont="1" applyFill="1" applyBorder="1"/>
    <xf numFmtId="14" fontId="8" fillId="4" borderId="14" xfId="8" applyNumberFormat="1" applyFont="1" applyBorder="1"/>
    <xf numFmtId="0" fontId="1" fillId="51" borderId="14" xfId="0" quotePrefix="1" applyFont="1" applyFill="1" applyBorder="1"/>
    <xf numFmtId="0" fontId="8" fillId="41" borderId="14" xfId="8" applyFont="1" applyFill="1" applyBorder="1"/>
    <xf numFmtId="0" fontId="6" fillId="51" borderId="14" xfId="6" applyFont="1" applyFill="1" applyBorder="1"/>
    <xf numFmtId="0" fontId="6" fillId="52" borderId="14" xfId="6" applyFont="1" applyFill="1" applyBorder="1"/>
    <xf numFmtId="0" fontId="35" fillId="2" borderId="14" xfId="6" applyFont="1" applyBorder="1"/>
    <xf numFmtId="0" fontId="0" fillId="34" borderId="14" xfId="0" applyFill="1" applyBorder="1"/>
    <xf numFmtId="0" fontId="21" fillId="47" borderId="14" xfId="0" applyNumberFormat="1" applyFont="1" applyFill="1" applyBorder="1" applyAlignment="1">
      <alignment horizontal="center" textRotation="90"/>
    </xf>
    <xf numFmtId="0" fontId="16" fillId="0" borderId="0" xfId="0" applyFont="1" applyAlignment="1"/>
    <xf numFmtId="0" fontId="19" fillId="41" borderId="14" xfId="0" applyNumberFormat="1" applyFont="1" applyFill="1" applyBorder="1" applyAlignment="1">
      <alignment horizontal="center" textRotation="90"/>
    </xf>
    <xf numFmtId="0" fontId="21" fillId="33" borderId="14" xfId="0" applyNumberFormat="1" applyFont="1" applyFill="1" applyBorder="1" applyAlignment="1">
      <alignment horizontal="center" textRotation="90" wrapText="1"/>
    </xf>
    <xf numFmtId="0" fontId="0" fillId="0" borderId="0" xfId="0" applyFill="1" applyAlignment="1"/>
    <xf numFmtId="0" fontId="19" fillId="0" borderId="0" xfId="0" applyNumberFormat="1" applyFont="1" applyFill="1" applyBorder="1" applyAlignment="1">
      <alignment horizontal="center" textRotation="90"/>
    </xf>
    <xf numFmtId="0" fontId="36" fillId="0" borderId="0" xfId="0" applyFont="1"/>
    <xf numFmtId="0" fontId="37" fillId="0" borderId="0" xfId="0" applyFont="1"/>
    <xf numFmtId="1" fontId="37" fillId="0" borderId="0" xfId="0" applyNumberFormat="1" applyFont="1"/>
    <xf numFmtId="1" fontId="6" fillId="2" borderId="20" xfId="6" quotePrefix="1" applyNumberFormat="1" applyBorder="1" applyAlignment="1">
      <alignment horizontal="center" vertical="top" wrapText="1"/>
    </xf>
    <xf numFmtId="1" fontId="6" fillId="2" borderId="20" xfId="6" quotePrefix="1" applyNumberFormat="1" applyBorder="1" applyAlignment="1" applyProtection="1">
      <alignment horizontal="center" vertical="top" wrapText="1"/>
      <protection locked="0"/>
    </xf>
    <xf numFmtId="1" fontId="6" fillId="2" borderId="22" xfId="6" applyNumberFormat="1" applyBorder="1" applyAlignment="1">
      <alignment horizontal="center" vertical="top" wrapText="1"/>
    </xf>
    <xf numFmtId="0" fontId="6" fillId="2" borderId="33" xfId="6" applyBorder="1"/>
    <xf numFmtId="1" fontId="6" fillId="2" borderId="34" xfId="6" quotePrefix="1" applyNumberFormat="1" applyBorder="1" applyAlignment="1">
      <alignment horizontal="center" vertical="top" wrapText="1"/>
    </xf>
    <xf numFmtId="0" fontId="6" fillId="2" borderId="35" xfId="6" applyBorder="1"/>
    <xf numFmtId="0" fontId="8" fillId="4" borderId="17" xfId="8" applyBorder="1"/>
    <xf numFmtId="0" fontId="8" fillId="4" borderId="36" xfId="8" applyBorder="1"/>
    <xf numFmtId="0" fontId="8" fillId="4" borderId="37" xfId="8" applyBorder="1"/>
    <xf numFmtId="0" fontId="6" fillId="0" borderId="38" xfId="6" applyFill="1" applyBorder="1"/>
    <xf numFmtId="0" fontId="8" fillId="0" borderId="38" xfId="8" applyFill="1" applyBorder="1"/>
    <xf numFmtId="0" fontId="6" fillId="2" borderId="39" xfId="6" applyBorder="1"/>
    <xf numFmtId="0" fontId="6" fillId="2" borderId="39" xfId="6" applyBorder="1" applyAlignment="1">
      <alignment horizontal="center" vertical="top" wrapText="1"/>
    </xf>
    <xf numFmtId="0" fontId="6" fillId="2" borderId="40" xfId="6" applyBorder="1"/>
    <xf numFmtId="0" fontId="6" fillId="2" borderId="41" xfId="6" applyBorder="1"/>
    <xf numFmtId="16" fontId="6" fillId="2" borderId="14" xfId="6" quotePrefix="1" applyNumberFormat="1" applyBorder="1"/>
    <xf numFmtId="0" fontId="6" fillId="2" borderId="14" xfId="6" quotePrefix="1" applyBorder="1"/>
    <xf numFmtId="17" fontId="6" fillId="2" borderId="14" xfId="6" quotePrefix="1" applyNumberFormat="1" applyBorder="1"/>
    <xf numFmtId="1" fontId="0" fillId="34" borderId="14" xfId="0" applyNumberFormat="1" applyFill="1" applyBorder="1"/>
    <xf numFmtId="0" fontId="0" fillId="0" borderId="0" xfId="0" applyAlignment="1">
      <alignment horizontal="center"/>
    </xf>
    <xf numFmtId="0" fontId="0" fillId="0" borderId="0" xfId="0" applyAlignment="1">
      <alignment horizontal="center" wrapText="1"/>
    </xf>
    <xf numFmtId="0" fontId="6" fillId="2" borderId="34" xfId="6" applyBorder="1"/>
    <xf numFmtId="0" fontId="8" fillId="4" borderId="42" xfId="8" applyBorder="1"/>
    <xf numFmtId="0" fontId="0" fillId="0" borderId="14" xfId="0" applyBorder="1"/>
    <xf numFmtId="0" fontId="0" fillId="0" borderId="14" xfId="0" applyBorder="1" applyAlignment="1">
      <alignment horizontal="center"/>
    </xf>
    <xf numFmtId="0" fontId="0" fillId="0" borderId="14" xfId="0" applyBorder="1" applyAlignment="1">
      <alignment horizontal="center" wrapText="1"/>
    </xf>
    <xf numFmtId="0" fontId="0" fillId="0" borderId="14" xfId="0" applyFill="1" applyBorder="1"/>
    <xf numFmtId="0" fontId="0" fillId="0" borderId="41" xfId="0" applyBorder="1"/>
    <xf numFmtId="0" fontId="0" fillId="0" borderId="41" xfId="0" applyBorder="1" applyAlignment="1">
      <alignment horizontal="center"/>
    </xf>
    <xf numFmtId="0" fontId="0" fillId="0" borderId="41" xfId="0" applyBorder="1" applyAlignment="1">
      <alignment horizontal="center" wrapText="1"/>
    </xf>
    <xf numFmtId="0" fontId="0" fillId="53" borderId="43" xfId="0" applyFill="1" applyBorder="1"/>
    <xf numFmtId="0" fontId="0" fillId="54" borderId="43" xfId="0" applyFill="1" applyBorder="1" applyAlignment="1">
      <alignment horizontal="center"/>
    </xf>
    <xf numFmtId="0" fontId="0" fillId="54" borderId="43" xfId="0" applyFill="1" applyBorder="1" applyAlignment="1">
      <alignment horizontal="center" wrapText="1"/>
    </xf>
    <xf numFmtId="0" fontId="0" fillId="55" borderId="43" xfId="0" applyFill="1" applyBorder="1" applyAlignment="1">
      <alignment horizontal="center" wrapText="1"/>
    </xf>
    <xf numFmtId="0" fontId="0" fillId="0" borderId="43" xfId="0" applyBorder="1"/>
    <xf numFmtId="0" fontId="0" fillId="0" borderId="43" xfId="0" applyBorder="1" applyAlignment="1">
      <alignment horizontal="center"/>
    </xf>
    <xf numFmtId="0" fontId="0" fillId="0" borderId="43" xfId="0" applyBorder="1" applyAlignment="1">
      <alignment horizontal="center" wrapText="1"/>
    </xf>
    <xf numFmtId="0" fontId="16" fillId="2" borderId="14" xfId="6" applyFont="1" applyBorder="1" applyAlignment="1">
      <alignment horizontal="right"/>
    </xf>
    <xf numFmtId="0" fontId="22" fillId="0" borderId="14" xfId="43" applyFont="1" applyBorder="1"/>
    <xf numFmtId="0" fontId="16" fillId="0" borderId="14" xfId="0" applyFont="1" applyBorder="1"/>
    <xf numFmtId="0" fontId="6" fillId="2" borderId="14" xfId="6" applyFont="1" applyBorder="1" applyAlignment="1">
      <alignment horizontal="right"/>
    </xf>
    <xf numFmtId="0" fontId="1" fillId="45" borderId="14" xfId="0" applyFont="1" applyFill="1" applyBorder="1"/>
    <xf numFmtId="0" fontId="1" fillId="50" borderId="14" xfId="0" applyFont="1" applyFill="1" applyBorder="1"/>
    <xf numFmtId="0" fontId="6" fillId="50" borderId="14" xfId="6" applyFont="1" applyFill="1" applyBorder="1"/>
    <xf numFmtId="0" fontId="7" fillId="3" borderId="14" xfId="7" applyFont="1" applyBorder="1"/>
    <xf numFmtId="0" fontId="8" fillId="52" borderId="14" xfId="8" applyFont="1" applyFill="1" applyBorder="1"/>
    <xf numFmtId="0" fontId="6" fillId="52" borderId="14" xfId="6" applyFont="1" applyFill="1" applyBorder="1" applyAlignment="1">
      <alignment horizontal="right"/>
    </xf>
    <xf numFmtId="0" fontId="22" fillId="52" borderId="14" xfId="43" applyFont="1" applyFill="1" applyBorder="1"/>
    <xf numFmtId="0" fontId="1" fillId="0" borderId="14" xfId="0" applyFont="1" applyBorder="1" applyAlignment="1">
      <alignment horizontal="right"/>
    </xf>
    <xf numFmtId="0" fontId="1" fillId="0" borderId="14" xfId="0" applyFont="1" applyFill="1" applyBorder="1"/>
    <xf numFmtId="0" fontId="16" fillId="56" borderId="14" xfId="6" applyFont="1" applyFill="1" applyBorder="1"/>
    <xf numFmtId="0" fontId="1" fillId="56" borderId="14" xfId="0" applyFont="1" applyFill="1" applyBorder="1"/>
    <xf numFmtId="0" fontId="14" fillId="0" borderId="0" xfId="0" applyFont="1"/>
    <xf numFmtId="0" fontId="0" fillId="0" borderId="0" xfId="0" applyBorder="1"/>
    <xf numFmtId="0" fontId="16" fillId="0" borderId="0" xfId="0" applyFont="1" applyAlignment="1">
      <alignment horizontal="center"/>
    </xf>
    <xf numFmtId="0" fontId="38" fillId="2" borderId="0" xfId="6" applyFont="1" applyBorder="1"/>
    <xf numFmtId="0" fontId="38" fillId="2" borderId="0" xfId="6" applyFont="1" applyBorder="1" applyAlignment="1">
      <alignment horizontal="center" wrapText="1"/>
    </xf>
    <xf numFmtId="0" fontId="0" fillId="0" borderId="0" xfId="0" applyFill="1" applyBorder="1"/>
    <xf numFmtId="0" fontId="39" fillId="0" borderId="0" xfId="0" applyFont="1" applyFill="1" applyBorder="1" applyAlignment="1">
      <alignment horizontal="center"/>
    </xf>
    <xf numFmtId="0" fontId="39" fillId="0" borderId="0" xfId="0" applyFont="1" applyFill="1" applyAlignment="1">
      <alignment horizontal="center"/>
    </xf>
    <xf numFmtId="0" fontId="38" fillId="0" borderId="0" xfId="0" applyFont="1" applyFill="1" applyAlignment="1">
      <alignment horizontal="center"/>
    </xf>
    <xf numFmtId="0" fontId="39" fillId="0" borderId="0" xfId="0" quotePrefix="1" applyFont="1" applyFill="1" applyBorder="1" applyAlignment="1">
      <alignment horizontal="center"/>
    </xf>
    <xf numFmtId="0" fontId="0" fillId="0" borderId="0" xfId="0" quotePrefix="1" applyFont="1"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16" fillId="0" borderId="0" xfId="0" applyFont="1" applyFill="1" applyAlignment="1">
      <alignment horizontal="center"/>
    </xf>
    <xf numFmtId="0" fontId="0" fillId="0" borderId="46" xfId="0" applyFill="1" applyBorder="1"/>
    <xf numFmtId="0" fontId="0" fillId="0" borderId="46" xfId="0" quotePrefix="1" applyFont="1" applyFill="1" applyBorder="1" applyAlignment="1">
      <alignment horizontal="center"/>
    </xf>
    <xf numFmtId="0" fontId="0" fillId="0" borderId="46" xfId="0" applyFont="1" applyFill="1" applyBorder="1" applyAlignment="1">
      <alignment horizontal="center"/>
    </xf>
    <xf numFmtId="0" fontId="0" fillId="0" borderId="46" xfId="0" applyFill="1" applyBorder="1" applyAlignment="1">
      <alignment horizontal="center"/>
    </xf>
    <xf numFmtId="0" fontId="39" fillId="0" borderId="46" xfId="0" applyFont="1" applyFill="1" applyBorder="1" applyAlignment="1">
      <alignment horizontal="center"/>
    </xf>
    <xf numFmtId="0" fontId="16" fillId="0" borderId="46" xfId="0" applyFont="1" applyFill="1" applyBorder="1" applyAlignment="1">
      <alignment horizontal="center"/>
    </xf>
    <xf numFmtId="0" fontId="0" fillId="33" borderId="14" xfId="0" applyFill="1" applyBorder="1"/>
    <xf numFmtId="0" fontId="0" fillId="33" borderId="43" xfId="0" applyFill="1" applyBorder="1"/>
    <xf numFmtId="0" fontId="0" fillId="47" borderId="17" xfId="0" applyFill="1" applyBorder="1" applyAlignment="1">
      <alignment horizontal="center"/>
    </xf>
    <xf numFmtId="0" fontId="0" fillId="47" borderId="15" xfId="0" applyFill="1" applyBorder="1" applyAlignment="1">
      <alignment horizontal="center"/>
    </xf>
    <xf numFmtId="0" fontId="0" fillId="47" borderId="16" xfId="0" applyFill="1" applyBorder="1" applyAlignment="1">
      <alignment horizontal="center"/>
    </xf>
    <xf numFmtId="0" fontId="38" fillId="2" borderId="0" xfId="6" applyFont="1" applyBorder="1" applyAlignment="1">
      <alignment horizontal="center" wrapText="1"/>
    </xf>
    <xf numFmtId="0" fontId="16" fillId="34" borderId="44" xfId="0" applyFont="1" applyFill="1" applyBorder="1" applyAlignment="1">
      <alignment horizontal="center"/>
    </xf>
    <xf numFmtId="0" fontId="16" fillId="34" borderId="29" xfId="0" applyFont="1" applyFill="1" applyBorder="1" applyAlignment="1">
      <alignment horizontal="center"/>
    </xf>
    <xf numFmtId="0" fontId="16" fillId="34" borderId="45" xfId="0" applyFont="1" applyFill="1" applyBorder="1" applyAlignment="1">
      <alignment horizontal="center"/>
    </xf>
    <xf numFmtId="0" fontId="38" fillId="2" borderId="0" xfId="6" applyFont="1" applyBorder="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Datum" xfId="44"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_Blad1" xfId="43"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9">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FF00"/>
        </patternFill>
      </fill>
    </dxf>
    <dxf>
      <fill>
        <patternFill>
          <bgColor rgb="FFFFC000"/>
        </patternFill>
      </fill>
    </dxf>
    <dxf>
      <fill>
        <patternFill>
          <bgColor rgb="FFFF0000"/>
        </patternFill>
      </fill>
    </dxf>
    <dxf>
      <fill>
        <patternFill>
          <bgColor theme="4" tint="0.79998168889431442"/>
        </patternFill>
      </fill>
    </dxf>
    <dxf>
      <fill>
        <patternFill>
          <bgColor rgb="FFFFFF00"/>
        </patternFill>
      </fill>
    </dxf>
    <dxf>
      <fill>
        <patternFill>
          <bgColor theme="8" tint="0.59996337778862885"/>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4" tint="0.7999816888943144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FFFFCC"/>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Score distribution Filter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8EA-42E7-9DFF-4D186EF028CE}"/>
            </c:ext>
          </c:extLst>
        </c:ser>
        <c:dLbls>
          <c:showLegendKey val="0"/>
          <c:showVal val="0"/>
          <c:showCatName val="0"/>
          <c:showSerName val="0"/>
          <c:showPercent val="0"/>
          <c:showBubbleSize val="0"/>
        </c:dLbls>
        <c:gapWidth val="219"/>
        <c:overlap val="-27"/>
        <c:axId val="716519904"/>
        <c:axId val="716520232"/>
      </c:barChart>
      <c:catAx>
        <c:axId val="7165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6520232"/>
        <c:crosses val="autoZero"/>
        <c:auto val="1"/>
        <c:lblAlgn val="ctr"/>
        <c:lblOffset val="100"/>
        <c:noMultiLvlLbl val="0"/>
      </c:catAx>
      <c:valAx>
        <c:axId val="716520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6519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647701</xdr:colOff>
      <xdr:row>28</xdr:row>
      <xdr:rowOff>122767</xdr:rowOff>
    </xdr:from>
    <xdr:to>
      <xdr:col>16</xdr:col>
      <xdr:colOff>29634</xdr:colOff>
      <xdr:row>43</xdr:row>
      <xdr:rowOff>71967</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PDF/?uri=CELEX:32018R0035&amp;from=EN" TargetMode="External"/><Relationship Id="rId2" Type="http://schemas.openxmlformats.org/officeDocument/2006/relationships/hyperlink" Target="http://echa.europa.eu/documents/10162/f92b0bfe-82ca-4a4d-b618-c674065c9d9e" TargetMode="External"/><Relationship Id="rId1" Type="http://schemas.openxmlformats.org/officeDocument/2006/relationships/hyperlink" Target="https://www.chemsafetypro.com/" TargetMode="External"/><Relationship Id="rId6" Type="http://schemas.openxmlformats.org/officeDocument/2006/relationships/printerSettings" Target="../printerSettings/printerSettings4.bin"/><Relationship Id="rId5" Type="http://schemas.openxmlformats.org/officeDocument/2006/relationships/hyperlink" Target="https://echa.europa.eu/documents/10162/7a04b630-e00a-a9c5-bc85-0de793f6643c" TargetMode="External"/><Relationship Id="rId4" Type="http://schemas.openxmlformats.org/officeDocument/2006/relationships/hyperlink" Target="http://eur-lex.europa.eu/legal-content/EN/TXT/PDF/?uri=CELEX:32018R0035&amp;from=E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documents/10162/1eabb394-8f53-16d1-bb75-e43076b424e6"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edlists.org/substance/dipentyl-phthalate" TargetMode="External"/><Relationship Id="rId3" Type="http://schemas.openxmlformats.org/officeDocument/2006/relationships/hyperlink" Target="https://edlists.org/substance/salicylic-acid" TargetMode="External"/><Relationship Id="rId7" Type="http://schemas.openxmlformats.org/officeDocument/2006/relationships/hyperlink" Target="https://edlists.org/substance/butylparaben" TargetMode="External"/><Relationship Id="rId2" Type="http://schemas.openxmlformats.org/officeDocument/2006/relationships/hyperlink" Target="https://edlists.org/substance/prochloraz" TargetMode="External"/><Relationship Id="rId1" Type="http://schemas.openxmlformats.org/officeDocument/2006/relationships/hyperlink" Target="https://edlists.org/substance/octamethylcyclo-tetrasiloxane-d4" TargetMode="External"/><Relationship Id="rId6" Type="http://schemas.openxmlformats.org/officeDocument/2006/relationships/hyperlink" Target="https://edlists.org/substance/bisphenol" TargetMode="External"/><Relationship Id="rId5" Type="http://schemas.openxmlformats.org/officeDocument/2006/relationships/hyperlink" Target="https://edlists.org/substance/trismethylphenylphosphate" TargetMode="External"/><Relationship Id="rId10" Type="http://schemas.openxmlformats.org/officeDocument/2006/relationships/printerSettings" Target="../printerSettings/printerSettings6.bin"/><Relationship Id="rId4" Type="http://schemas.openxmlformats.org/officeDocument/2006/relationships/hyperlink" Target="https://edlists.org/substance/triclocarban" TargetMode="External"/><Relationship Id="rId9" Type="http://schemas.openxmlformats.org/officeDocument/2006/relationships/hyperlink" Target="https://edlists.org/substance/isobutyl-parab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2"/>
  <sheetViews>
    <sheetView workbookViewId="0">
      <selection activeCell="G26" sqref="G26"/>
    </sheetView>
  </sheetViews>
  <sheetFormatPr defaultRowHeight="15" x14ac:dyDescent="0.25"/>
  <cols>
    <col min="1" max="1" width="16.28515625" bestFit="1" customWidth="1"/>
    <col min="4" max="4" width="37" customWidth="1"/>
    <col min="7" max="7" width="20.7109375" bestFit="1" customWidth="1"/>
    <col min="8" max="8" width="15.28515625" bestFit="1" customWidth="1"/>
    <col min="11" max="11" width="12.7109375" customWidth="1"/>
    <col min="12" max="12" width="14.140625" bestFit="1" customWidth="1"/>
    <col min="15" max="15" width="47.28515625" bestFit="1" customWidth="1"/>
    <col min="16" max="16" width="17.42578125" customWidth="1"/>
    <col min="18" max="18" width="14.7109375" customWidth="1"/>
  </cols>
  <sheetData>
    <row r="1" spans="1:20" s="2" customFormat="1" x14ac:dyDescent="0.25">
      <c r="A1" s="16" t="s">
        <v>10717</v>
      </c>
      <c r="B1" s="19"/>
      <c r="D1" s="16" t="s">
        <v>6709</v>
      </c>
      <c r="E1" s="19"/>
      <c r="G1" s="16" t="s">
        <v>6710</v>
      </c>
      <c r="H1" s="38" t="s">
        <v>7446</v>
      </c>
      <c r="I1" s="109" t="s">
        <v>11901</v>
      </c>
      <c r="J1" s="113"/>
      <c r="K1" s="109" t="s">
        <v>6718</v>
      </c>
      <c r="L1" s="118" t="s">
        <v>7446</v>
      </c>
      <c r="M1" s="107" t="s">
        <v>11901</v>
      </c>
      <c r="O1" s="20" t="s">
        <v>10516</v>
      </c>
      <c r="P1" s="20" t="s">
        <v>7446</v>
      </c>
      <c r="Q1" s="19"/>
      <c r="R1" s="2" t="s">
        <v>11109</v>
      </c>
      <c r="S1" s="2" t="s">
        <v>11110</v>
      </c>
      <c r="T1" s="2" t="s">
        <v>11111</v>
      </c>
    </row>
    <row r="2" spans="1:20" x14ac:dyDescent="0.25">
      <c r="A2" s="17" t="s">
        <v>10702</v>
      </c>
      <c r="B2" s="18">
        <v>0.5</v>
      </c>
      <c r="D2" s="17" t="s">
        <v>10676</v>
      </c>
      <c r="E2" s="18">
        <v>1</v>
      </c>
      <c r="G2" s="17" t="s">
        <v>6711</v>
      </c>
      <c r="H2" s="17">
        <v>1.9999999999999999E-6</v>
      </c>
      <c r="I2" s="110">
        <v>1</v>
      </c>
      <c r="J2" s="114"/>
      <c r="K2" s="119" t="s">
        <v>11891</v>
      </c>
      <c r="L2" s="108">
        <v>6</v>
      </c>
      <c r="M2" s="18">
        <v>1</v>
      </c>
      <c r="O2" s="20" t="str">
        <f>"Är det sista datumet för mindre än "&amp;ROUND((DATE(2018,1,1)-P2)/365,1)&amp;" år sedan?"</f>
        <v>Är det sista datumet för mindre än 10 år sedan?</v>
      </c>
      <c r="P2" s="43">
        <v>39448</v>
      </c>
      <c r="Q2" s="18">
        <v>1</v>
      </c>
      <c r="R2" t="s">
        <v>11107</v>
      </c>
      <c r="S2" t="s">
        <v>11108</v>
      </c>
      <c r="T2">
        <v>0</v>
      </c>
    </row>
    <row r="3" spans="1:20" x14ac:dyDescent="0.25">
      <c r="A3" s="17" t="s">
        <v>10703</v>
      </c>
      <c r="B3" s="18">
        <v>0.3</v>
      </c>
      <c r="D3" s="17" t="s">
        <v>536</v>
      </c>
      <c r="E3" s="18">
        <v>1</v>
      </c>
      <c r="G3" s="17" t="s">
        <v>6712</v>
      </c>
      <c r="H3" s="17">
        <v>2.0000000000000001E-4</v>
      </c>
      <c r="I3" s="110">
        <v>2</v>
      </c>
      <c r="J3" s="114"/>
      <c r="K3" s="120" t="s">
        <v>11892</v>
      </c>
      <c r="L3" s="104">
        <v>8</v>
      </c>
      <c r="M3" s="18">
        <v>2</v>
      </c>
      <c r="O3" s="20" t="s">
        <v>10524</v>
      </c>
      <c r="P3" s="20">
        <v>2</v>
      </c>
      <c r="Q3" s="18">
        <v>1</v>
      </c>
      <c r="R3" t="s">
        <v>11106</v>
      </c>
      <c r="S3" t="s">
        <v>11107</v>
      </c>
      <c r="T3">
        <v>0</v>
      </c>
    </row>
    <row r="4" spans="1:20" x14ac:dyDescent="0.25">
      <c r="A4" s="17" t="s">
        <v>10704</v>
      </c>
      <c r="B4" s="18">
        <v>1</v>
      </c>
      <c r="D4" s="17" t="s">
        <v>960</v>
      </c>
      <c r="E4" s="18">
        <v>1</v>
      </c>
      <c r="G4" s="17" t="s">
        <v>6713</v>
      </c>
      <c r="H4" s="17">
        <v>0.02</v>
      </c>
      <c r="I4" s="110">
        <v>3</v>
      </c>
      <c r="J4" s="114"/>
      <c r="K4" s="120" t="s">
        <v>11893</v>
      </c>
      <c r="L4" s="104">
        <v>10</v>
      </c>
      <c r="M4" s="18">
        <v>3</v>
      </c>
      <c r="O4" s="20" t="s">
        <v>11103</v>
      </c>
      <c r="P4" s="20">
        <v>1</v>
      </c>
      <c r="Q4" s="18">
        <v>1</v>
      </c>
      <c r="R4" t="s">
        <v>11106</v>
      </c>
      <c r="S4" t="s">
        <v>11107</v>
      </c>
      <c r="T4">
        <v>0</v>
      </c>
    </row>
    <row r="5" spans="1:20" x14ac:dyDescent="0.25">
      <c r="A5" s="17" t="s">
        <v>10705</v>
      </c>
      <c r="B5" s="18">
        <v>1</v>
      </c>
      <c r="D5" s="17" t="s">
        <v>10710</v>
      </c>
      <c r="E5" s="18">
        <v>1</v>
      </c>
      <c r="G5" s="17" t="s">
        <v>6714</v>
      </c>
      <c r="H5" s="17">
        <v>2</v>
      </c>
      <c r="I5" s="110">
        <v>4</v>
      </c>
      <c r="J5" s="114"/>
      <c r="K5" s="119" t="s">
        <v>11894</v>
      </c>
      <c r="L5" s="105">
        <v>12</v>
      </c>
      <c r="M5" s="18">
        <v>4</v>
      </c>
      <c r="O5" s="20" t="s">
        <v>10525</v>
      </c>
      <c r="P5" s="20">
        <v>2</v>
      </c>
      <c r="Q5" s="18">
        <v>1</v>
      </c>
      <c r="R5" t="s">
        <v>11106</v>
      </c>
      <c r="S5" t="s">
        <v>11107</v>
      </c>
      <c r="T5">
        <v>0</v>
      </c>
    </row>
    <row r="6" spans="1:20" x14ac:dyDescent="0.25">
      <c r="A6" s="17" t="s">
        <v>10706</v>
      </c>
      <c r="B6" s="18">
        <v>1</v>
      </c>
      <c r="D6" s="17" t="s">
        <v>10690</v>
      </c>
      <c r="E6" s="18">
        <v>0.7</v>
      </c>
      <c r="G6" s="17" t="s">
        <v>6715</v>
      </c>
      <c r="H6" s="17">
        <v>200</v>
      </c>
      <c r="I6" s="110">
        <v>5</v>
      </c>
      <c r="J6" s="114"/>
      <c r="K6" s="121" t="s">
        <v>11895</v>
      </c>
      <c r="L6" s="104">
        <v>14</v>
      </c>
      <c r="M6" s="18">
        <v>5</v>
      </c>
      <c r="O6" s="20" t="s">
        <v>9394</v>
      </c>
      <c r="P6" s="20">
        <v>300</v>
      </c>
      <c r="Q6" s="18">
        <v>1</v>
      </c>
      <c r="R6" t="s">
        <v>11105</v>
      </c>
      <c r="S6" t="s">
        <v>11107</v>
      </c>
      <c r="T6">
        <v>1</v>
      </c>
    </row>
    <row r="7" spans="1:20" x14ac:dyDescent="0.25">
      <c r="A7" s="125" t="s">
        <v>11904</v>
      </c>
      <c r="B7" s="126">
        <v>0.3</v>
      </c>
      <c r="D7" s="17" t="s">
        <v>10711</v>
      </c>
      <c r="E7" s="18">
        <v>0.5</v>
      </c>
      <c r="G7" s="17" t="s">
        <v>6716</v>
      </c>
      <c r="H7" s="17">
        <v>20000</v>
      </c>
      <c r="I7" s="110">
        <v>6</v>
      </c>
      <c r="J7" s="114"/>
      <c r="K7" s="20" t="s">
        <v>11896</v>
      </c>
      <c r="L7" s="104">
        <v>16</v>
      </c>
      <c r="M7" s="18">
        <v>6</v>
      </c>
      <c r="O7" s="20" t="s">
        <v>10518</v>
      </c>
      <c r="P7" s="20">
        <v>50</v>
      </c>
      <c r="Q7" s="18">
        <v>2</v>
      </c>
      <c r="R7" t="s">
        <v>11105</v>
      </c>
      <c r="S7" t="s">
        <v>11108</v>
      </c>
      <c r="T7">
        <v>2</v>
      </c>
    </row>
    <row r="8" spans="1:20" x14ac:dyDescent="0.25">
      <c r="D8" s="17" t="s">
        <v>10707</v>
      </c>
      <c r="E8" s="18">
        <v>3</v>
      </c>
      <c r="G8" s="22" t="s">
        <v>6717</v>
      </c>
      <c r="H8" s="22" t="s">
        <v>7445</v>
      </c>
      <c r="I8" s="111">
        <v>7</v>
      </c>
      <c r="J8" s="114"/>
      <c r="K8" s="115" t="s">
        <v>11897</v>
      </c>
      <c r="L8" s="106">
        <v>18</v>
      </c>
      <c r="M8" s="23">
        <v>7</v>
      </c>
      <c r="O8" s="20" t="s">
        <v>10517</v>
      </c>
      <c r="P8" s="20">
        <v>50</v>
      </c>
      <c r="Q8" s="23">
        <v>3</v>
      </c>
      <c r="R8" t="s">
        <v>11106</v>
      </c>
      <c r="S8" t="s">
        <v>11107</v>
      </c>
      <c r="T8">
        <v>0</v>
      </c>
    </row>
    <row r="9" spans="1:20" ht="15.75" thickBot="1" x14ac:dyDescent="0.3">
      <c r="D9" s="17" t="s">
        <v>10689</v>
      </c>
      <c r="E9" s="18">
        <v>2.1</v>
      </c>
      <c r="G9" s="22" t="s">
        <v>10720</v>
      </c>
      <c r="H9" s="39"/>
      <c r="I9" s="111">
        <v>-40</v>
      </c>
      <c r="J9" s="114"/>
      <c r="K9" s="116" t="s">
        <v>7412</v>
      </c>
      <c r="L9" s="104"/>
      <c r="M9" s="23">
        <v>3.5</v>
      </c>
      <c r="O9" s="26" t="s">
        <v>9395</v>
      </c>
      <c r="P9" s="42"/>
      <c r="Q9" s="23">
        <f>7/5</f>
        <v>1.4</v>
      </c>
    </row>
    <row r="10" spans="1:20" ht="15.75" thickBot="1" x14ac:dyDescent="0.3">
      <c r="D10" s="17" t="s">
        <v>10671</v>
      </c>
      <c r="E10" s="18">
        <v>1</v>
      </c>
      <c r="G10" s="22" t="s">
        <v>7412</v>
      </c>
      <c r="H10" s="39"/>
      <c r="I10" s="111">
        <v>3.5</v>
      </c>
      <c r="J10" s="114"/>
      <c r="K10" s="117" t="s">
        <v>6719</v>
      </c>
      <c r="L10" s="24"/>
      <c r="M10" s="25">
        <v>1</v>
      </c>
      <c r="O10" s="24" t="s">
        <v>6719</v>
      </c>
      <c r="P10" s="40"/>
      <c r="Q10" s="25">
        <v>1</v>
      </c>
    </row>
    <row r="11" spans="1:20" ht="15.75" thickBot="1" x14ac:dyDescent="0.3">
      <c r="D11" s="17" t="s">
        <v>10708</v>
      </c>
      <c r="E11" s="18">
        <v>1</v>
      </c>
      <c r="F11" s="2"/>
      <c r="G11" s="24" t="s">
        <v>6719</v>
      </c>
      <c r="H11" s="40"/>
      <c r="I11" s="112">
        <v>1</v>
      </c>
      <c r="J11" s="114"/>
      <c r="S11" t="s">
        <v>11112</v>
      </c>
      <c r="T11">
        <v>3</v>
      </c>
    </row>
    <row r="12" spans="1:20" x14ac:dyDescent="0.25">
      <c r="D12" s="17" t="s">
        <v>10688</v>
      </c>
      <c r="E12" s="18">
        <v>0.7</v>
      </c>
      <c r="P12" s="41"/>
    </row>
    <row r="13" spans="1:20" x14ac:dyDescent="0.25">
      <c r="D13" s="17" t="s">
        <v>10672</v>
      </c>
      <c r="E13" s="18">
        <v>1</v>
      </c>
      <c r="P13" s="41"/>
    </row>
    <row r="14" spans="1:20" x14ac:dyDescent="0.25">
      <c r="D14" s="17" t="s">
        <v>10696</v>
      </c>
      <c r="E14" s="18">
        <v>1</v>
      </c>
    </row>
    <row r="15" spans="1:20" x14ac:dyDescent="0.25">
      <c r="D15" s="17" t="s">
        <v>10715</v>
      </c>
      <c r="E15" s="18">
        <v>0.7</v>
      </c>
    </row>
    <row r="16" spans="1:20" x14ac:dyDescent="0.25">
      <c r="D16" s="17" t="s">
        <v>10673</v>
      </c>
      <c r="E16" s="18">
        <v>1</v>
      </c>
    </row>
    <row r="17" spans="4:5" x14ac:dyDescent="0.25">
      <c r="D17" s="17" t="s">
        <v>10697</v>
      </c>
      <c r="E17" s="18">
        <v>1</v>
      </c>
    </row>
    <row r="18" spans="4:5" x14ac:dyDescent="0.25">
      <c r="D18" s="17" t="s">
        <v>10691</v>
      </c>
      <c r="E18" s="18">
        <v>1</v>
      </c>
    </row>
    <row r="19" spans="4:5" x14ac:dyDescent="0.25">
      <c r="D19" s="17" t="s">
        <v>10692</v>
      </c>
      <c r="E19" s="18">
        <v>0.7</v>
      </c>
    </row>
    <row r="20" spans="4:5" x14ac:dyDescent="0.25">
      <c r="D20" s="17" t="s">
        <v>11113</v>
      </c>
      <c r="E20" s="18">
        <v>1</v>
      </c>
    </row>
    <row r="21" spans="4:5" x14ac:dyDescent="0.25">
      <c r="D21" s="17" t="s">
        <v>10698</v>
      </c>
      <c r="E21" s="18">
        <v>1</v>
      </c>
    </row>
    <row r="22" spans="4:5" x14ac:dyDescent="0.25">
      <c r="D22" s="22" t="s">
        <v>10699</v>
      </c>
      <c r="E22" s="23">
        <v>0.5</v>
      </c>
    </row>
    <row r="23" spans="4:5" x14ac:dyDescent="0.25">
      <c r="D23" s="22" t="s">
        <v>10700</v>
      </c>
      <c r="E23" s="23">
        <v>0.3</v>
      </c>
    </row>
    <row r="24" spans="4:5" x14ac:dyDescent="0.25">
      <c r="D24" s="22" t="s">
        <v>10675</v>
      </c>
      <c r="E24" s="23">
        <v>1</v>
      </c>
    </row>
    <row r="25" spans="4:5" x14ac:dyDescent="0.25">
      <c r="D25" s="22" t="s">
        <v>10686</v>
      </c>
      <c r="E25" s="23">
        <v>0.5</v>
      </c>
    </row>
    <row r="26" spans="4:5" x14ac:dyDescent="0.25">
      <c r="D26" s="22" t="s">
        <v>10693</v>
      </c>
      <c r="E26" s="23">
        <v>0.6</v>
      </c>
    </row>
    <row r="27" spans="4:5" x14ac:dyDescent="0.25">
      <c r="D27" s="22" t="s">
        <v>10694</v>
      </c>
      <c r="E27" s="23">
        <v>0.4</v>
      </c>
    </row>
    <row r="28" spans="4:5" x14ac:dyDescent="0.25">
      <c r="D28" s="22" t="s">
        <v>10695</v>
      </c>
      <c r="E28" s="23">
        <v>0.4</v>
      </c>
    </row>
    <row r="29" spans="4:5" ht="15.75" thickBot="1" x14ac:dyDescent="0.3">
      <c r="D29" s="22" t="s">
        <v>7412</v>
      </c>
      <c r="E29" s="23">
        <v>3.5</v>
      </c>
    </row>
    <row r="30" spans="4:5" ht="15.75" thickBot="1" x14ac:dyDescent="0.3">
      <c r="D30" s="24" t="s">
        <v>6719</v>
      </c>
      <c r="E30" s="25">
        <v>1</v>
      </c>
    </row>
    <row r="31" spans="4:5" ht="15.75" thickBot="1" x14ac:dyDescent="0.3"/>
    <row r="32" spans="4:5" ht="15.75" thickBot="1" x14ac:dyDescent="0.3">
      <c r="D32" s="24" t="s">
        <v>6720</v>
      </c>
      <c r="E32" s="27">
        <f>MAX(E2)+MAX(E3:E6)+MAX(E4:E6)+MAX(E8:E9)+MAX(E21:E25)+MAX(E26:E28)+E20</f>
        <v>8.6</v>
      </c>
    </row>
  </sheetData>
  <pageMargins left="0.7" right="0.7" top="0.75" bottom="0.75" header="0.3" footer="0.3"/>
  <pageSetup paperSize="9" orientation="portrait" horizontalDpi="30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64"/>
  <sheetViews>
    <sheetView workbookViewId="0">
      <pane ySplit="1440" topLeftCell="A5"/>
      <selection pane="bottomLeft" activeCell="A31" sqref="A31"/>
    </sheetView>
  </sheetViews>
  <sheetFormatPr defaultRowHeight="15" x14ac:dyDescent="0.25"/>
  <cols>
    <col min="1" max="1" width="11.42578125" customWidth="1"/>
    <col min="6" max="6" width="20.28515625" bestFit="1" customWidth="1"/>
    <col min="7" max="7" width="10.85546875" bestFit="1" customWidth="1"/>
  </cols>
  <sheetData>
    <row r="1" spans="1:8" x14ac:dyDescent="0.25">
      <c r="A1" t="s">
        <v>11847</v>
      </c>
    </row>
    <row r="2" spans="1:8" x14ac:dyDescent="0.25">
      <c r="A2" t="s">
        <v>11851</v>
      </c>
    </row>
    <row r="3" spans="1:8" x14ac:dyDescent="0.25">
      <c r="A3" t="s">
        <v>11852</v>
      </c>
    </row>
    <row r="4" spans="1:8" x14ac:dyDescent="0.25">
      <c r="A4" t="s">
        <v>11836</v>
      </c>
      <c r="B4" t="s">
        <v>11837</v>
      </c>
      <c r="C4" t="s">
        <v>4101</v>
      </c>
      <c r="D4" t="s">
        <v>11838</v>
      </c>
      <c r="E4" t="s">
        <v>11839</v>
      </c>
      <c r="F4" t="s">
        <v>11840</v>
      </c>
      <c r="G4" t="s">
        <v>11841</v>
      </c>
      <c r="H4" t="s">
        <v>11848</v>
      </c>
    </row>
    <row r="5" spans="1:8" x14ac:dyDescent="0.25">
      <c r="A5" t="str">
        <f>A8</f>
        <v>50-32-8</v>
      </c>
      <c r="B5" t="s">
        <v>11850</v>
      </c>
      <c r="C5">
        <f>C8</f>
        <v>2016</v>
      </c>
      <c r="E5">
        <f>E8</f>
        <v>2946.5</v>
      </c>
    </row>
    <row r="6" spans="1:8" x14ac:dyDescent="0.25">
      <c r="A6" t="s">
        <v>3020</v>
      </c>
      <c r="B6" t="s">
        <v>10917</v>
      </c>
      <c r="C6">
        <v>2018</v>
      </c>
      <c r="D6">
        <v>8</v>
      </c>
      <c r="E6">
        <v>515.4</v>
      </c>
      <c r="F6" t="s">
        <v>11842</v>
      </c>
    </row>
    <row r="7" spans="1:8" x14ac:dyDescent="0.25">
      <c r="A7" t="s">
        <v>3020</v>
      </c>
      <c r="B7" t="s">
        <v>11843</v>
      </c>
      <c r="C7">
        <v>2018</v>
      </c>
      <c r="D7">
        <v>9</v>
      </c>
      <c r="E7">
        <v>355.5</v>
      </c>
      <c r="F7" t="s">
        <v>11842</v>
      </c>
    </row>
    <row r="8" spans="1:8" x14ac:dyDescent="0.25">
      <c r="A8" t="s">
        <v>3020</v>
      </c>
      <c r="B8" t="s">
        <v>11844</v>
      </c>
      <c r="C8">
        <v>2016</v>
      </c>
      <c r="D8">
        <v>12</v>
      </c>
      <c r="E8">
        <v>2946.5</v>
      </c>
    </row>
    <row r="9" spans="1:8" x14ac:dyDescent="0.25">
      <c r="A9" t="s">
        <v>3020</v>
      </c>
      <c r="B9" t="s">
        <v>11845</v>
      </c>
      <c r="C9">
        <v>2012</v>
      </c>
      <c r="D9">
        <v>6</v>
      </c>
      <c r="E9">
        <v>750</v>
      </c>
    </row>
    <row r="10" spans="1:8" x14ac:dyDescent="0.25">
      <c r="A10" t="str">
        <f>A13</f>
        <v>56-55-3</v>
      </c>
      <c r="B10" t="s">
        <v>11850</v>
      </c>
      <c r="C10">
        <f>C13</f>
        <v>2016</v>
      </c>
      <c r="E10">
        <f>E13</f>
        <v>3852.5</v>
      </c>
    </row>
    <row r="11" spans="1:8" x14ac:dyDescent="0.25">
      <c r="A11" t="s">
        <v>3357</v>
      </c>
      <c r="B11" t="s">
        <v>10917</v>
      </c>
      <c r="C11">
        <v>2012</v>
      </c>
      <c r="D11">
        <v>0</v>
      </c>
      <c r="E11">
        <v>0</v>
      </c>
      <c r="G11" t="s">
        <v>11842</v>
      </c>
    </row>
    <row r="12" spans="1:8" x14ac:dyDescent="0.25">
      <c r="A12" t="s">
        <v>3357</v>
      </c>
      <c r="B12" t="s">
        <v>11843</v>
      </c>
      <c r="C12">
        <v>2015</v>
      </c>
      <c r="D12">
        <v>6</v>
      </c>
      <c r="E12">
        <v>145</v>
      </c>
      <c r="F12" t="s">
        <v>11842</v>
      </c>
    </row>
    <row r="13" spans="1:8" x14ac:dyDescent="0.25">
      <c r="A13" t="s">
        <v>3357</v>
      </c>
      <c r="B13" t="s">
        <v>11844</v>
      </c>
      <c r="C13">
        <v>2016</v>
      </c>
      <c r="D13">
        <v>9</v>
      </c>
      <c r="E13">
        <v>3852.5</v>
      </c>
    </row>
    <row r="14" spans="1:8" x14ac:dyDescent="0.25">
      <c r="A14" t="s">
        <v>3357</v>
      </c>
      <c r="B14" t="s">
        <v>11845</v>
      </c>
      <c r="C14">
        <v>2012</v>
      </c>
      <c r="D14">
        <v>5</v>
      </c>
      <c r="E14">
        <v>144</v>
      </c>
    </row>
    <row r="15" spans="1:8" x14ac:dyDescent="0.25">
      <c r="A15" t="str">
        <f>A18</f>
        <v>207-08-9</v>
      </c>
      <c r="B15" t="s">
        <v>11850</v>
      </c>
      <c r="C15">
        <f>C18</f>
        <v>2016</v>
      </c>
      <c r="E15">
        <f>E18</f>
        <v>1004</v>
      </c>
    </row>
    <row r="16" spans="1:8" x14ac:dyDescent="0.25">
      <c r="A16" t="s">
        <v>3361</v>
      </c>
      <c r="B16" t="s">
        <v>10917</v>
      </c>
      <c r="C16">
        <v>2010</v>
      </c>
      <c r="D16">
        <v>0</v>
      </c>
      <c r="E16">
        <v>0</v>
      </c>
      <c r="G16" t="s">
        <v>11842</v>
      </c>
    </row>
    <row r="17" spans="1:7" x14ac:dyDescent="0.25">
      <c r="A17" t="s">
        <v>3361</v>
      </c>
      <c r="B17" t="s">
        <v>11843</v>
      </c>
      <c r="C17">
        <v>2015</v>
      </c>
      <c r="D17">
        <v>6</v>
      </c>
      <c r="E17">
        <v>118</v>
      </c>
      <c r="F17" t="s">
        <v>11842</v>
      </c>
    </row>
    <row r="18" spans="1:7" x14ac:dyDescent="0.25">
      <c r="A18" t="s">
        <v>3361</v>
      </c>
      <c r="B18" t="s">
        <v>11844</v>
      </c>
      <c r="C18">
        <v>2016</v>
      </c>
      <c r="D18">
        <v>8</v>
      </c>
      <c r="E18">
        <v>1004</v>
      </c>
    </row>
    <row r="19" spans="1:7" x14ac:dyDescent="0.25">
      <c r="A19" t="s">
        <v>3361</v>
      </c>
      <c r="B19" t="s">
        <v>11845</v>
      </c>
      <c r="C19">
        <v>2012</v>
      </c>
      <c r="D19">
        <v>0</v>
      </c>
      <c r="E19">
        <v>0</v>
      </c>
      <c r="G19" t="s">
        <v>11842</v>
      </c>
    </row>
    <row r="20" spans="1:7" x14ac:dyDescent="0.25">
      <c r="A20" t="str">
        <f>A23</f>
        <v>218-01-9</v>
      </c>
      <c r="B20" t="s">
        <v>11850</v>
      </c>
      <c r="C20">
        <f>C23</f>
        <v>2018</v>
      </c>
      <c r="E20" t="s">
        <v>11841</v>
      </c>
      <c r="G20" t="str">
        <f>G23</f>
        <v>Yes</v>
      </c>
    </row>
    <row r="21" spans="1:7" x14ac:dyDescent="0.25">
      <c r="A21" t="s">
        <v>3358</v>
      </c>
      <c r="B21" t="s">
        <v>10917</v>
      </c>
      <c r="C21">
        <v>2010</v>
      </c>
      <c r="D21">
        <v>0</v>
      </c>
      <c r="E21">
        <v>0</v>
      </c>
      <c r="G21" t="s">
        <v>11842</v>
      </c>
    </row>
    <row r="22" spans="1:7" x14ac:dyDescent="0.25">
      <c r="A22" t="s">
        <v>3358</v>
      </c>
      <c r="B22" t="s">
        <v>11843</v>
      </c>
      <c r="C22">
        <v>2008</v>
      </c>
      <c r="D22">
        <v>0</v>
      </c>
      <c r="E22">
        <v>0</v>
      </c>
      <c r="G22" t="s">
        <v>11842</v>
      </c>
    </row>
    <row r="23" spans="1:7" x14ac:dyDescent="0.25">
      <c r="A23" t="s">
        <v>3358</v>
      </c>
      <c r="B23" t="s">
        <v>11844</v>
      </c>
      <c r="C23">
        <v>2018</v>
      </c>
      <c r="D23">
        <v>0</v>
      </c>
      <c r="E23">
        <v>0</v>
      </c>
      <c r="G23" t="s">
        <v>11842</v>
      </c>
    </row>
    <row r="24" spans="1:7" x14ac:dyDescent="0.25">
      <c r="A24" t="s">
        <v>3358</v>
      </c>
      <c r="B24" t="s">
        <v>11845</v>
      </c>
      <c r="E24" t="s">
        <v>30</v>
      </c>
    </row>
    <row r="25" spans="1:7" x14ac:dyDescent="0.25">
      <c r="A25" t="str">
        <f>A28</f>
        <v>65996-93-2</v>
      </c>
      <c r="B25" t="s">
        <v>11850</v>
      </c>
      <c r="C25">
        <f>C27</f>
        <v>2018</v>
      </c>
      <c r="E25" t="s">
        <v>11857</v>
      </c>
    </row>
    <row r="26" spans="1:7" x14ac:dyDescent="0.25">
      <c r="A26" t="s">
        <v>3137</v>
      </c>
      <c r="B26" t="s">
        <v>10917</v>
      </c>
      <c r="C26">
        <v>2014</v>
      </c>
      <c r="D26">
        <v>4</v>
      </c>
      <c r="E26">
        <v>159</v>
      </c>
    </row>
    <row r="27" spans="1:7" x14ac:dyDescent="0.25">
      <c r="A27" t="s">
        <v>3137</v>
      </c>
      <c r="B27" t="s">
        <v>11843</v>
      </c>
      <c r="C27">
        <v>2018</v>
      </c>
      <c r="D27">
        <v>19</v>
      </c>
      <c r="E27">
        <v>198983</v>
      </c>
      <c r="F27" t="s">
        <v>11842</v>
      </c>
    </row>
    <row r="28" spans="1:7" x14ac:dyDescent="0.25">
      <c r="A28" t="s">
        <v>3137</v>
      </c>
      <c r="B28" t="s">
        <v>11844</v>
      </c>
      <c r="C28">
        <v>2015</v>
      </c>
      <c r="D28">
        <v>4</v>
      </c>
      <c r="E28">
        <v>6534</v>
      </c>
    </row>
    <row r="29" spans="1:7" x14ac:dyDescent="0.25">
      <c r="A29" t="s">
        <v>3137</v>
      </c>
      <c r="B29" t="s">
        <v>11845</v>
      </c>
      <c r="C29">
        <v>2017</v>
      </c>
      <c r="D29">
        <v>6</v>
      </c>
      <c r="E29">
        <v>1153.8</v>
      </c>
    </row>
    <row r="30" spans="1:7" x14ac:dyDescent="0.25">
      <c r="A30" t="str">
        <f>A33</f>
        <v>556-67-2</v>
      </c>
      <c r="B30" t="s">
        <v>11850</v>
      </c>
      <c r="C30">
        <f>C33</f>
        <v>2018</v>
      </c>
      <c r="E30">
        <f>E33</f>
        <v>4.8</v>
      </c>
    </row>
    <row r="31" spans="1:7" x14ac:dyDescent="0.25">
      <c r="A31" t="s">
        <v>5901</v>
      </c>
      <c r="B31" t="s">
        <v>10917</v>
      </c>
      <c r="C31">
        <v>2018</v>
      </c>
      <c r="D31">
        <v>1202</v>
      </c>
      <c r="E31">
        <v>4.5</v>
      </c>
      <c r="F31" t="s">
        <v>11842</v>
      </c>
    </row>
    <row r="32" spans="1:7" x14ac:dyDescent="0.25">
      <c r="A32" t="s">
        <v>5901</v>
      </c>
      <c r="B32" t="s">
        <v>11843</v>
      </c>
      <c r="C32">
        <v>2018</v>
      </c>
      <c r="D32">
        <v>120</v>
      </c>
      <c r="E32">
        <v>1.3</v>
      </c>
      <c r="F32" t="s">
        <v>11842</v>
      </c>
    </row>
    <row r="33" spans="1:7" x14ac:dyDescent="0.25">
      <c r="A33" t="s">
        <v>5901</v>
      </c>
      <c r="B33" t="s">
        <v>11844</v>
      </c>
      <c r="C33">
        <v>2018</v>
      </c>
      <c r="D33">
        <v>630</v>
      </c>
      <c r="E33">
        <v>4.8</v>
      </c>
    </row>
    <row r="34" spans="1:7" x14ac:dyDescent="0.25">
      <c r="A34" t="s">
        <v>5901</v>
      </c>
      <c r="B34" t="s">
        <v>11845</v>
      </c>
      <c r="C34">
        <v>2018</v>
      </c>
      <c r="D34">
        <v>44</v>
      </c>
      <c r="E34">
        <v>0.6</v>
      </c>
      <c r="F34" t="s">
        <v>11846</v>
      </c>
    </row>
    <row r="35" spans="1:7" x14ac:dyDescent="0.25">
      <c r="A35" t="str">
        <f>A38</f>
        <v>85535-84-8</v>
      </c>
      <c r="B35" t="s">
        <v>11850</v>
      </c>
      <c r="C35">
        <f>C38</f>
        <v>2018</v>
      </c>
      <c r="E35" t="s">
        <v>11857</v>
      </c>
    </row>
    <row r="36" spans="1:7" x14ac:dyDescent="0.25">
      <c r="A36" t="s">
        <v>3141</v>
      </c>
      <c r="B36" t="s">
        <v>10917</v>
      </c>
      <c r="C36">
        <v>2014</v>
      </c>
      <c r="D36">
        <v>8</v>
      </c>
      <c r="E36">
        <v>1</v>
      </c>
      <c r="F36" t="s">
        <v>11842</v>
      </c>
    </row>
    <row r="37" spans="1:7" x14ac:dyDescent="0.25">
      <c r="A37" t="s">
        <v>3141</v>
      </c>
      <c r="B37" t="s">
        <v>11843</v>
      </c>
      <c r="C37">
        <v>2003</v>
      </c>
      <c r="D37">
        <v>5</v>
      </c>
      <c r="E37">
        <v>6</v>
      </c>
      <c r="F37" t="s">
        <v>11842</v>
      </c>
    </row>
    <row r="38" spans="1:7" x14ac:dyDescent="0.25">
      <c r="A38" t="s">
        <v>3141</v>
      </c>
      <c r="B38" t="s">
        <v>11844</v>
      </c>
      <c r="C38">
        <v>2018</v>
      </c>
      <c r="D38">
        <v>9</v>
      </c>
      <c r="E38">
        <v>4.4000000000000004</v>
      </c>
    </row>
    <row r="39" spans="1:7" x14ac:dyDescent="0.25">
      <c r="A39" t="s">
        <v>3141</v>
      </c>
      <c r="B39" t="s">
        <v>11845</v>
      </c>
      <c r="C39">
        <v>2004</v>
      </c>
      <c r="D39">
        <v>6</v>
      </c>
      <c r="E39">
        <v>3</v>
      </c>
    </row>
    <row r="40" spans="1:7" x14ac:dyDescent="0.25">
      <c r="A40" t="str">
        <f>A43</f>
        <v>90640-80-5</v>
      </c>
      <c r="B40" t="s">
        <v>11850</v>
      </c>
      <c r="C40">
        <f>C42</f>
        <v>2014</v>
      </c>
      <c r="E40" t="s">
        <v>11857</v>
      </c>
    </row>
    <row r="41" spans="1:7" x14ac:dyDescent="0.25">
      <c r="A41" t="s">
        <v>3131</v>
      </c>
      <c r="B41" t="s">
        <v>10917</v>
      </c>
      <c r="C41">
        <v>2018</v>
      </c>
      <c r="D41">
        <v>0</v>
      </c>
      <c r="E41">
        <v>0</v>
      </c>
      <c r="G41" t="s">
        <v>11842</v>
      </c>
    </row>
    <row r="42" spans="1:7" x14ac:dyDescent="0.25">
      <c r="A42" t="s">
        <v>3131</v>
      </c>
      <c r="B42" t="s">
        <v>11843</v>
      </c>
      <c r="C42">
        <v>2014</v>
      </c>
      <c r="D42">
        <v>4</v>
      </c>
      <c r="E42">
        <v>135</v>
      </c>
    </row>
    <row r="43" spans="1:7" x14ac:dyDescent="0.25">
      <c r="A43" t="s">
        <v>3131</v>
      </c>
      <c r="B43" t="s">
        <v>11844</v>
      </c>
      <c r="C43">
        <v>2017</v>
      </c>
      <c r="D43">
        <v>4</v>
      </c>
      <c r="E43">
        <v>11.4</v>
      </c>
    </row>
    <row r="44" spans="1:7" x14ac:dyDescent="0.25">
      <c r="A44" t="s">
        <v>3131</v>
      </c>
      <c r="B44" t="s">
        <v>11845</v>
      </c>
      <c r="C44">
        <v>2014</v>
      </c>
      <c r="D44">
        <v>0</v>
      </c>
      <c r="E44">
        <v>0</v>
      </c>
      <c r="G44" t="s">
        <v>11842</v>
      </c>
    </row>
    <row r="45" spans="1:7" x14ac:dyDescent="0.25">
      <c r="A45" t="str">
        <f>A48</f>
        <v>90640-81-6</v>
      </c>
      <c r="B45" t="s">
        <v>11850</v>
      </c>
      <c r="C45">
        <f>C48</f>
        <v>2018</v>
      </c>
      <c r="E45" t="s">
        <v>11857</v>
      </c>
      <c r="G45" t="str">
        <f t="shared" ref="G45" si="0">G48</f>
        <v>Yes</v>
      </c>
    </row>
    <row r="46" spans="1:7" x14ac:dyDescent="0.25">
      <c r="A46" t="s">
        <v>3132</v>
      </c>
      <c r="B46" t="s">
        <v>10917</v>
      </c>
      <c r="E46" t="s">
        <v>30</v>
      </c>
    </row>
    <row r="47" spans="1:7" x14ac:dyDescent="0.25">
      <c r="A47" t="s">
        <v>3132</v>
      </c>
      <c r="B47" t="s">
        <v>11843</v>
      </c>
      <c r="E47" t="s">
        <v>30</v>
      </c>
    </row>
    <row r="48" spans="1:7" x14ac:dyDescent="0.25">
      <c r="A48" t="s">
        <v>3132</v>
      </c>
      <c r="B48" t="s">
        <v>11844</v>
      </c>
      <c r="C48">
        <v>2018</v>
      </c>
      <c r="D48">
        <v>0</v>
      </c>
      <c r="E48">
        <v>0</v>
      </c>
      <c r="G48" t="s">
        <v>11842</v>
      </c>
    </row>
    <row r="49" spans="1:7" x14ac:dyDescent="0.25">
      <c r="A49" t="s">
        <v>3132</v>
      </c>
      <c r="B49" t="s">
        <v>11845</v>
      </c>
      <c r="E49" t="s">
        <v>30</v>
      </c>
    </row>
    <row r="50" spans="1:7" x14ac:dyDescent="0.25">
      <c r="A50" t="str">
        <f>A53</f>
        <v>90640-82-7</v>
      </c>
      <c r="B50" t="s">
        <v>11850</v>
      </c>
      <c r="C50">
        <f>C53</f>
        <v>2014</v>
      </c>
      <c r="E50" t="s">
        <v>11857</v>
      </c>
    </row>
    <row r="51" spans="1:7" x14ac:dyDescent="0.25">
      <c r="A51" t="s">
        <v>3135</v>
      </c>
      <c r="B51" t="s">
        <v>10917</v>
      </c>
      <c r="C51">
        <v>2018</v>
      </c>
      <c r="D51">
        <v>0</v>
      </c>
      <c r="E51">
        <v>0</v>
      </c>
      <c r="G51" t="s">
        <v>11842</v>
      </c>
    </row>
    <row r="52" spans="1:7" x14ac:dyDescent="0.25">
      <c r="A52" t="s">
        <v>3135</v>
      </c>
      <c r="B52" t="s">
        <v>11843</v>
      </c>
      <c r="C52">
        <v>2015</v>
      </c>
      <c r="D52">
        <v>0</v>
      </c>
      <c r="E52">
        <v>0</v>
      </c>
      <c r="G52" t="s">
        <v>11842</v>
      </c>
    </row>
    <row r="53" spans="1:7" x14ac:dyDescent="0.25">
      <c r="A53" t="s">
        <v>3135</v>
      </c>
      <c r="B53" t="s">
        <v>11844</v>
      </c>
      <c r="C53">
        <v>2014</v>
      </c>
      <c r="D53">
        <v>4</v>
      </c>
      <c r="E53">
        <v>0.1</v>
      </c>
    </row>
    <row r="54" spans="1:7" x14ac:dyDescent="0.25">
      <c r="A54" t="s">
        <v>3135</v>
      </c>
      <c r="B54" t="s">
        <v>11845</v>
      </c>
      <c r="C54">
        <v>2017</v>
      </c>
      <c r="D54">
        <v>0</v>
      </c>
      <c r="E54">
        <v>0</v>
      </c>
      <c r="G54" t="s">
        <v>11842</v>
      </c>
    </row>
    <row r="55" spans="1:7" x14ac:dyDescent="0.25">
      <c r="A55" t="str">
        <f>A58</f>
        <v>91995-15-2</v>
      </c>
      <c r="B55" t="s">
        <v>11850</v>
      </c>
      <c r="C55" t="s">
        <v>30</v>
      </c>
      <c r="E55" t="s">
        <v>11857</v>
      </c>
    </row>
    <row r="56" spans="1:7" x14ac:dyDescent="0.25">
      <c r="A56" t="s">
        <v>3133</v>
      </c>
      <c r="B56" t="s">
        <v>10917</v>
      </c>
      <c r="E56" t="s">
        <v>30</v>
      </c>
    </row>
    <row r="57" spans="1:7" x14ac:dyDescent="0.25">
      <c r="A57" t="s">
        <v>3133</v>
      </c>
      <c r="B57" t="s">
        <v>11843</v>
      </c>
      <c r="E57" t="s">
        <v>30</v>
      </c>
    </row>
    <row r="58" spans="1:7" x14ac:dyDescent="0.25">
      <c r="A58" t="s">
        <v>3133</v>
      </c>
      <c r="B58" t="s">
        <v>11844</v>
      </c>
      <c r="E58" t="s">
        <v>30</v>
      </c>
    </row>
    <row r="59" spans="1:7" x14ac:dyDescent="0.25">
      <c r="A59" t="s">
        <v>3133</v>
      </c>
      <c r="B59" t="s">
        <v>11845</v>
      </c>
      <c r="E59" t="s">
        <v>30</v>
      </c>
    </row>
    <row r="60" spans="1:7" x14ac:dyDescent="0.25">
      <c r="A60" t="str">
        <f>A63</f>
        <v>91995-17-4</v>
      </c>
      <c r="B60" t="s">
        <v>11850</v>
      </c>
      <c r="C60" t="s">
        <v>30</v>
      </c>
      <c r="E60" t="s">
        <v>11857</v>
      </c>
    </row>
    <row r="61" spans="1:7" x14ac:dyDescent="0.25">
      <c r="A61" t="s">
        <v>3134</v>
      </c>
      <c r="B61" t="s">
        <v>10917</v>
      </c>
      <c r="E61" t="s">
        <v>30</v>
      </c>
    </row>
    <row r="62" spans="1:7" x14ac:dyDescent="0.25">
      <c r="A62" t="s">
        <v>3134</v>
      </c>
      <c r="B62" t="s">
        <v>11843</v>
      </c>
      <c r="E62" t="s">
        <v>30</v>
      </c>
    </row>
    <row r="63" spans="1:7" x14ac:dyDescent="0.25">
      <c r="A63" t="s">
        <v>3134</v>
      </c>
      <c r="B63" t="s">
        <v>11844</v>
      </c>
      <c r="C63">
        <v>2000</v>
      </c>
      <c r="D63">
        <v>0</v>
      </c>
      <c r="E63">
        <v>0</v>
      </c>
      <c r="G63" t="s">
        <v>11842</v>
      </c>
    </row>
    <row r="64" spans="1:7" x14ac:dyDescent="0.25">
      <c r="A64" t="s">
        <v>3134</v>
      </c>
      <c r="B64" t="s">
        <v>11845</v>
      </c>
      <c r="E64" t="s">
        <v>30</v>
      </c>
    </row>
    <row r="65" spans="1:7" x14ac:dyDescent="0.25">
      <c r="A65" t="str">
        <f>A68</f>
        <v>81-15-2</v>
      </c>
      <c r="B65" t="s">
        <v>11850</v>
      </c>
      <c r="C65">
        <f>C68</f>
        <v>2018</v>
      </c>
      <c r="E65" t="s">
        <v>11841</v>
      </c>
      <c r="G65" t="str">
        <f>G66</f>
        <v>Yes</v>
      </c>
    </row>
    <row r="66" spans="1:7" x14ac:dyDescent="0.25">
      <c r="A66" t="s">
        <v>3140</v>
      </c>
      <c r="B66" t="s">
        <v>10917</v>
      </c>
      <c r="C66">
        <v>2018</v>
      </c>
      <c r="D66">
        <v>0</v>
      </c>
      <c r="E66">
        <v>0</v>
      </c>
      <c r="F66" t="s">
        <v>11842</v>
      </c>
      <c r="G66" t="s">
        <v>11842</v>
      </c>
    </row>
    <row r="67" spans="1:7" x14ac:dyDescent="0.25">
      <c r="A67" t="s">
        <v>3140</v>
      </c>
      <c r="B67" t="s">
        <v>11843</v>
      </c>
      <c r="C67">
        <v>2018</v>
      </c>
      <c r="D67">
        <v>8</v>
      </c>
      <c r="E67">
        <v>0</v>
      </c>
      <c r="F67" t="s">
        <v>11842</v>
      </c>
    </row>
    <row r="68" spans="1:7" x14ac:dyDescent="0.25">
      <c r="A68" t="s">
        <v>3140</v>
      </c>
      <c r="B68" t="s">
        <v>11844</v>
      </c>
      <c r="C68">
        <v>2018</v>
      </c>
      <c r="D68">
        <v>16</v>
      </c>
      <c r="E68">
        <v>0</v>
      </c>
    </row>
    <row r="69" spans="1:7" x14ac:dyDescent="0.25">
      <c r="A69" t="s">
        <v>3140</v>
      </c>
      <c r="B69" t="s">
        <v>11845</v>
      </c>
      <c r="E69" t="s">
        <v>30</v>
      </c>
    </row>
    <row r="70" spans="1:7" x14ac:dyDescent="0.25">
      <c r="A70" t="str">
        <f>A73</f>
        <v>3825-26-1</v>
      </c>
      <c r="B70" t="s">
        <v>11850</v>
      </c>
      <c r="C70">
        <f>C73</f>
        <v>2018</v>
      </c>
      <c r="E70" t="s">
        <v>11841</v>
      </c>
      <c r="G70" t="str">
        <f>G73</f>
        <v>Yes</v>
      </c>
    </row>
    <row r="71" spans="1:7" x14ac:dyDescent="0.25">
      <c r="A71" t="s">
        <v>3044</v>
      </c>
      <c r="B71" t="s">
        <v>10917</v>
      </c>
      <c r="C71">
        <v>2010</v>
      </c>
      <c r="D71">
        <v>0</v>
      </c>
      <c r="E71">
        <v>0</v>
      </c>
      <c r="G71" t="s">
        <v>11842</v>
      </c>
    </row>
    <row r="72" spans="1:7" x14ac:dyDescent="0.25">
      <c r="A72" t="s">
        <v>3044</v>
      </c>
      <c r="B72" t="s">
        <v>11843</v>
      </c>
      <c r="C72">
        <v>2012</v>
      </c>
      <c r="D72">
        <v>0</v>
      </c>
      <c r="E72">
        <v>0</v>
      </c>
      <c r="G72" t="s">
        <v>11842</v>
      </c>
    </row>
    <row r="73" spans="1:7" x14ac:dyDescent="0.25">
      <c r="A73" t="s">
        <v>3044</v>
      </c>
      <c r="B73" t="s">
        <v>11844</v>
      </c>
      <c r="C73">
        <v>2018</v>
      </c>
      <c r="D73">
        <v>0</v>
      </c>
      <c r="E73">
        <v>0</v>
      </c>
      <c r="G73" t="s">
        <v>11842</v>
      </c>
    </row>
    <row r="74" spans="1:7" x14ac:dyDescent="0.25">
      <c r="A74" t="s">
        <v>3044</v>
      </c>
      <c r="B74" t="s">
        <v>11845</v>
      </c>
      <c r="E74" t="s">
        <v>30</v>
      </c>
    </row>
    <row r="75" spans="1:7" x14ac:dyDescent="0.25">
      <c r="A75" t="str">
        <f>A78</f>
        <v>32536-52-0</v>
      </c>
      <c r="B75" t="s">
        <v>11850</v>
      </c>
      <c r="C75" t="s">
        <v>30</v>
      </c>
      <c r="E75" t="s">
        <v>11858</v>
      </c>
    </row>
    <row r="76" spans="1:7" x14ac:dyDescent="0.25">
      <c r="A76" t="s">
        <v>6422</v>
      </c>
      <c r="B76" t="s">
        <v>10917</v>
      </c>
      <c r="C76">
        <v>2004</v>
      </c>
      <c r="D76">
        <v>0</v>
      </c>
      <c r="E76">
        <v>0</v>
      </c>
      <c r="G76" t="s">
        <v>11842</v>
      </c>
    </row>
    <row r="77" spans="1:7" x14ac:dyDescent="0.25">
      <c r="A77" t="s">
        <v>6422</v>
      </c>
      <c r="B77" t="s">
        <v>11843</v>
      </c>
      <c r="E77" t="s">
        <v>30</v>
      </c>
    </row>
    <row r="78" spans="1:7" x14ac:dyDescent="0.25">
      <c r="A78" t="s">
        <v>6422</v>
      </c>
      <c r="B78" t="s">
        <v>11844</v>
      </c>
      <c r="C78">
        <v>2007</v>
      </c>
      <c r="D78">
        <v>0</v>
      </c>
      <c r="E78">
        <v>0</v>
      </c>
      <c r="G78" t="s">
        <v>11842</v>
      </c>
    </row>
    <row r="79" spans="1:7" x14ac:dyDescent="0.25">
      <c r="A79" t="s">
        <v>6422</v>
      </c>
      <c r="B79" t="s">
        <v>11845</v>
      </c>
      <c r="E79" t="s">
        <v>30</v>
      </c>
    </row>
    <row r="80" spans="1:7" x14ac:dyDescent="0.25">
      <c r="A80" t="str">
        <f>A83</f>
        <v>3830-45-3</v>
      </c>
      <c r="B80" t="s">
        <v>11850</v>
      </c>
      <c r="C80" t="s">
        <v>30</v>
      </c>
      <c r="E80" t="s">
        <v>11858</v>
      </c>
    </row>
    <row r="81" spans="1:8" x14ac:dyDescent="0.25">
      <c r="A81" t="s">
        <v>3017</v>
      </c>
      <c r="B81" t="s">
        <v>10917</v>
      </c>
      <c r="E81" t="s">
        <v>30</v>
      </c>
      <c r="H81" t="s">
        <v>11849</v>
      </c>
    </row>
    <row r="82" spans="1:8" x14ac:dyDescent="0.25">
      <c r="A82" t="s">
        <v>3017</v>
      </c>
      <c r="B82" t="s">
        <v>11843</v>
      </c>
      <c r="E82" t="s">
        <v>30</v>
      </c>
      <c r="H82" t="s">
        <v>11849</v>
      </c>
    </row>
    <row r="83" spans="1:8" x14ac:dyDescent="0.25">
      <c r="A83" t="s">
        <v>3017</v>
      </c>
      <c r="B83" t="s">
        <v>11844</v>
      </c>
      <c r="E83" t="s">
        <v>30</v>
      </c>
      <c r="H83" t="s">
        <v>11849</v>
      </c>
    </row>
    <row r="84" spans="1:8" x14ac:dyDescent="0.25">
      <c r="A84" t="s">
        <v>3017</v>
      </c>
      <c r="B84" t="s">
        <v>11845</v>
      </c>
      <c r="E84" t="s">
        <v>30</v>
      </c>
      <c r="H84" t="s">
        <v>11849</v>
      </c>
    </row>
    <row r="85" spans="1:8" x14ac:dyDescent="0.25">
      <c r="A85" t="str">
        <f>A88</f>
        <v>191-24-2</v>
      </c>
      <c r="B85" t="s">
        <v>11850</v>
      </c>
      <c r="C85">
        <f>C88</f>
        <v>2018</v>
      </c>
      <c r="E85" t="s">
        <v>11841</v>
      </c>
      <c r="G85" t="str">
        <f t="shared" ref="G85" si="1">G88</f>
        <v>Yes</v>
      </c>
    </row>
    <row r="86" spans="1:8" x14ac:dyDescent="0.25">
      <c r="A86" t="s">
        <v>5857</v>
      </c>
      <c r="B86" t="s">
        <v>10917</v>
      </c>
      <c r="E86" t="s">
        <v>30</v>
      </c>
    </row>
    <row r="87" spans="1:8" x14ac:dyDescent="0.25">
      <c r="A87" t="s">
        <v>5857</v>
      </c>
      <c r="B87" t="s">
        <v>11843</v>
      </c>
      <c r="E87" t="s">
        <v>30</v>
      </c>
    </row>
    <row r="88" spans="1:8" x14ac:dyDescent="0.25">
      <c r="A88" t="s">
        <v>5857</v>
      </c>
      <c r="B88" t="s">
        <v>11844</v>
      </c>
      <c r="C88">
        <v>2018</v>
      </c>
      <c r="D88">
        <v>0</v>
      </c>
      <c r="E88">
        <v>0</v>
      </c>
      <c r="G88" t="s">
        <v>11842</v>
      </c>
    </row>
    <row r="89" spans="1:8" x14ac:dyDescent="0.25">
      <c r="A89" t="s">
        <v>5857</v>
      </c>
      <c r="B89" t="s">
        <v>11845</v>
      </c>
      <c r="E89" t="s">
        <v>30</v>
      </c>
    </row>
    <row r="90" spans="1:8" x14ac:dyDescent="0.25">
      <c r="A90" t="str">
        <f>A93</f>
        <v>335-67-1</v>
      </c>
      <c r="B90" t="s">
        <v>11850</v>
      </c>
      <c r="C90">
        <f>C91</f>
        <v>2018</v>
      </c>
      <c r="E90" t="s">
        <v>11841</v>
      </c>
      <c r="G90" t="str">
        <f>G91</f>
        <v>Yes</v>
      </c>
    </row>
    <row r="91" spans="1:8" x14ac:dyDescent="0.25">
      <c r="A91" t="s">
        <v>3047</v>
      </c>
      <c r="B91" t="s">
        <v>10917</v>
      </c>
      <c r="C91">
        <v>2018</v>
      </c>
      <c r="D91">
        <v>0</v>
      </c>
      <c r="E91">
        <v>0</v>
      </c>
      <c r="F91" t="s">
        <v>11842</v>
      </c>
      <c r="G91" t="s">
        <v>11842</v>
      </c>
    </row>
    <row r="92" spans="1:8" x14ac:dyDescent="0.25">
      <c r="A92" t="s">
        <v>3047</v>
      </c>
      <c r="B92" t="s">
        <v>11843</v>
      </c>
      <c r="E92" t="s">
        <v>30</v>
      </c>
    </row>
    <row r="93" spans="1:8" x14ac:dyDescent="0.25">
      <c r="A93" t="s">
        <v>3047</v>
      </c>
      <c r="B93" t="s">
        <v>11844</v>
      </c>
      <c r="E93" t="s">
        <v>30</v>
      </c>
    </row>
    <row r="94" spans="1:8" x14ac:dyDescent="0.25">
      <c r="A94" t="s">
        <v>3047</v>
      </c>
      <c r="B94" t="s">
        <v>11845</v>
      </c>
      <c r="E94" t="s">
        <v>30</v>
      </c>
    </row>
    <row r="95" spans="1:8" x14ac:dyDescent="0.25">
      <c r="A95" t="str">
        <f>A98</f>
        <v>335-76-2</v>
      </c>
      <c r="B95" t="s">
        <v>11850</v>
      </c>
      <c r="C95" t="s">
        <v>30</v>
      </c>
      <c r="E95" t="s">
        <v>11858</v>
      </c>
    </row>
    <row r="96" spans="1:8" x14ac:dyDescent="0.25">
      <c r="A96" t="s">
        <v>3016</v>
      </c>
      <c r="B96" t="s">
        <v>10917</v>
      </c>
      <c r="E96" t="s">
        <v>30</v>
      </c>
      <c r="H96" t="s">
        <v>11849</v>
      </c>
    </row>
    <row r="97" spans="1:8" x14ac:dyDescent="0.25">
      <c r="A97" t="s">
        <v>3016</v>
      </c>
      <c r="B97" t="s">
        <v>11843</v>
      </c>
      <c r="E97" t="s">
        <v>30</v>
      </c>
      <c r="H97" t="s">
        <v>11849</v>
      </c>
    </row>
    <row r="98" spans="1:8" x14ac:dyDescent="0.25">
      <c r="A98" t="s">
        <v>3016</v>
      </c>
      <c r="B98" t="s">
        <v>11844</v>
      </c>
      <c r="E98" t="s">
        <v>30</v>
      </c>
      <c r="H98" t="s">
        <v>11849</v>
      </c>
    </row>
    <row r="99" spans="1:8" x14ac:dyDescent="0.25">
      <c r="A99" t="s">
        <v>3016</v>
      </c>
      <c r="B99" t="s">
        <v>11845</v>
      </c>
      <c r="E99" t="s">
        <v>30</v>
      </c>
      <c r="H99" t="s">
        <v>11849</v>
      </c>
    </row>
    <row r="100" spans="1:8" x14ac:dyDescent="0.25">
      <c r="A100" t="str">
        <f>A103</f>
        <v>375-95-1</v>
      </c>
      <c r="B100" t="s">
        <v>11850</v>
      </c>
      <c r="C100" t="s">
        <v>30</v>
      </c>
      <c r="E100" t="s">
        <v>11858</v>
      </c>
    </row>
    <row r="101" spans="1:8" x14ac:dyDescent="0.25">
      <c r="A101" t="s">
        <v>3026</v>
      </c>
      <c r="B101" t="s">
        <v>10917</v>
      </c>
      <c r="E101" t="s">
        <v>30</v>
      </c>
      <c r="H101" t="s">
        <v>11849</v>
      </c>
    </row>
    <row r="102" spans="1:8" x14ac:dyDescent="0.25">
      <c r="A102" t="s">
        <v>3026</v>
      </c>
      <c r="B102" t="s">
        <v>11843</v>
      </c>
      <c r="E102" t="s">
        <v>30</v>
      </c>
      <c r="H102" t="s">
        <v>11849</v>
      </c>
    </row>
    <row r="103" spans="1:8" x14ac:dyDescent="0.25">
      <c r="A103" t="s">
        <v>3026</v>
      </c>
      <c r="B103" t="s">
        <v>11844</v>
      </c>
      <c r="E103" t="s">
        <v>30</v>
      </c>
      <c r="H103" t="s">
        <v>11849</v>
      </c>
    </row>
    <row r="104" spans="1:8" x14ac:dyDescent="0.25">
      <c r="A104" t="s">
        <v>3026</v>
      </c>
      <c r="B104" t="s">
        <v>11845</v>
      </c>
      <c r="E104" t="s">
        <v>30</v>
      </c>
      <c r="H104" t="s">
        <v>11849</v>
      </c>
    </row>
    <row r="105" spans="1:8" x14ac:dyDescent="0.25">
      <c r="A105" t="str">
        <f>A108</f>
        <v>3108-42-7</v>
      </c>
      <c r="B105" t="s">
        <v>11850</v>
      </c>
      <c r="C105" t="s">
        <v>30</v>
      </c>
      <c r="E105" t="s">
        <v>11858</v>
      </c>
    </row>
    <row r="106" spans="1:8" x14ac:dyDescent="0.25">
      <c r="A106" t="s">
        <v>3015</v>
      </c>
      <c r="B106" t="s">
        <v>10917</v>
      </c>
      <c r="E106" t="s">
        <v>30</v>
      </c>
      <c r="H106" t="s">
        <v>11849</v>
      </c>
    </row>
    <row r="107" spans="1:8" x14ac:dyDescent="0.25">
      <c r="A107" t="s">
        <v>3015</v>
      </c>
      <c r="B107" t="s">
        <v>11843</v>
      </c>
      <c r="E107" t="s">
        <v>30</v>
      </c>
      <c r="H107" t="s">
        <v>11849</v>
      </c>
    </row>
    <row r="108" spans="1:8" x14ac:dyDescent="0.25">
      <c r="A108" t="s">
        <v>3015</v>
      </c>
      <c r="B108" t="s">
        <v>11844</v>
      </c>
      <c r="E108" t="s">
        <v>30</v>
      </c>
      <c r="H108" t="s">
        <v>11849</v>
      </c>
    </row>
    <row r="109" spans="1:8" x14ac:dyDescent="0.25">
      <c r="A109" t="s">
        <v>3015</v>
      </c>
      <c r="B109" t="s">
        <v>11845</v>
      </c>
      <c r="E109" t="s">
        <v>30</v>
      </c>
      <c r="H109" t="s">
        <v>11849</v>
      </c>
    </row>
    <row r="110" spans="1:8" x14ac:dyDescent="0.25">
      <c r="A110" t="str">
        <f>A113</f>
        <v>24748-23-0</v>
      </c>
      <c r="B110" t="s">
        <v>11850</v>
      </c>
      <c r="C110">
        <f>C111</f>
        <v>2018</v>
      </c>
      <c r="E110" t="s">
        <v>11841</v>
      </c>
      <c r="G110" t="str">
        <f>G111</f>
        <v>Yes</v>
      </c>
    </row>
    <row r="111" spans="1:8" x14ac:dyDescent="0.25">
      <c r="A111" t="s">
        <v>11121</v>
      </c>
      <c r="B111" t="s">
        <v>10917</v>
      </c>
      <c r="C111">
        <v>2018</v>
      </c>
      <c r="D111">
        <v>0</v>
      </c>
      <c r="E111">
        <v>0</v>
      </c>
      <c r="G111" t="s">
        <v>11842</v>
      </c>
    </row>
    <row r="112" spans="1:8" x14ac:dyDescent="0.25">
      <c r="A112" t="s">
        <v>11121</v>
      </c>
      <c r="B112" t="s">
        <v>11843</v>
      </c>
      <c r="E112" t="s">
        <v>30</v>
      </c>
    </row>
    <row r="113" spans="1:7" x14ac:dyDescent="0.25">
      <c r="A113" t="s">
        <v>11121</v>
      </c>
      <c r="B113" t="s">
        <v>11844</v>
      </c>
      <c r="E113" t="s">
        <v>30</v>
      </c>
    </row>
    <row r="114" spans="1:7" x14ac:dyDescent="0.25">
      <c r="A114" t="s">
        <v>11121</v>
      </c>
      <c r="B114" t="s">
        <v>11845</v>
      </c>
      <c r="E114" t="s">
        <v>30</v>
      </c>
    </row>
    <row r="115" spans="1:7" x14ac:dyDescent="0.25">
      <c r="A115" t="str">
        <f>A118</f>
        <v>26471-62-5</v>
      </c>
      <c r="B115" t="s">
        <v>11850</v>
      </c>
      <c r="C115">
        <f>C116</f>
        <v>2018</v>
      </c>
      <c r="E115">
        <f>E116</f>
        <v>1392</v>
      </c>
    </row>
    <row r="116" spans="1:7" x14ac:dyDescent="0.25">
      <c r="A116" t="s">
        <v>5281</v>
      </c>
      <c r="B116" t="s">
        <v>10917</v>
      </c>
      <c r="C116">
        <v>2018</v>
      </c>
      <c r="D116">
        <v>102</v>
      </c>
      <c r="E116">
        <v>1392</v>
      </c>
      <c r="F116" t="s">
        <v>11842</v>
      </c>
    </row>
    <row r="117" spans="1:7" x14ac:dyDescent="0.25">
      <c r="A117" t="s">
        <v>5281</v>
      </c>
      <c r="B117" t="s">
        <v>11843</v>
      </c>
      <c r="C117">
        <v>2018</v>
      </c>
      <c r="D117">
        <v>45</v>
      </c>
      <c r="E117">
        <v>364.7</v>
      </c>
      <c r="F117" t="s">
        <v>11842</v>
      </c>
    </row>
    <row r="118" spans="1:7" x14ac:dyDescent="0.25">
      <c r="A118" t="s">
        <v>5281</v>
      </c>
      <c r="B118" t="s">
        <v>11844</v>
      </c>
      <c r="C118">
        <v>2018</v>
      </c>
      <c r="D118">
        <v>105</v>
      </c>
      <c r="E118">
        <v>1108.5</v>
      </c>
    </row>
    <row r="119" spans="1:7" x14ac:dyDescent="0.25">
      <c r="A119" t="s">
        <v>5281</v>
      </c>
      <c r="B119" t="s">
        <v>11845</v>
      </c>
      <c r="C119">
        <v>2018</v>
      </c>
      <c r="D119">
        <v>54</v>
      </c>
      <c r="E119">
        <v>1265.2</v>
      </c>
      <c r="F119" t="s">
        <v>11846</v>
      </c>
    </row>
    <row r="120" spans="1:7" x14ac:dyDescent="0.25">
      <c r="A120" t="str">
        <f>A123</f>
        <v>127-18-4</v>
      </c>
      <c r="B120" t="s">
        <v>11850</v>
      </c>
      <c r="C120">
        <f>C124</f>
        <v>2018</v>
      </c>
      <c r="E120">
        <f>E124</f>
        <v>162.30000000000001</v>
      </c>
    </row>
    <row r="121" spans="1:7" x14ac:dyDescent="0.25">
      <c r="A121" t="s">
        <v>4788</v>
      </c>
      <c r="B121" t="s">
        <v>10917</v>
      </c>
      <c r="C121">
        <v>2018</v>
      </c>
      <c r="D121">
        <v>19</v>
      </c>
      <c r="E121">
        <v>71.3</v>
      </c>
      <c r="F121" t="s">
        <v>11842</v>
      </c>
    </row>
    <row r="122" spans="1:7" x14ac:dyDescent="0.25">
      <c r="A122" t="s">
        <v>4788</v>
      </c>
      <c r="B122" t="s">
        <v>11843</v>
      </c>
      <c r="C122">
        <v>2018</v>
      </c>
      <c r="D122">
        <v>4</v>
      </c>
      <c r="E122">
        <v>3</v>
      </c>
      <c r="F122" t="s">
        <v>11842</v>
      </c>
    </row>
    <row r="123" spans="1:7" x14ac:dyDescent="0.25">
      <c r="A123" t="s">
        <v>4788</v>
      </c>
      <c r="B123" t="s">
        <v>11844</v>
      </c>
      <c r="C123">
        <v>2018</v>
      </c>
      <c r="D123">
        <v>12</v>
      </c>
      <c r="E123">
        <v>112</v>
      </c>
    </row>
    <row r="124" spans="1:7" x14ac:dyDescent="0.25">
      <c r="A124" t="s">
        <v>4788</v>
      </c>
      <c r="B124" t="s">
        <v>11845</v>
      </c>
      <c r="C124">
        <v>2018</v>
      </c>
      <c r="D124">
        <v>15</v>
      </c>
      <c r="E124">
        <v>162.30000000000001</v>
      </c>
      <c r="F124" t="s">
        <v>11846</v>
      </c>
    </row>
    <row r="125" spans="1:7" x14ac:dyDescent="0.25">
      <c r="A125" t="str">
        <f>A128</f>
        <v>118-79-6</v>
      </c>
      <c r="B125" t="s">
        <v>11850</v>
      </c>
      <c r="C125">
        <f>C128</f>
        <v>2010</v>
      </c>
      <c r="E125" t="s">
        <v>11841</v>
      </c>
      <c r="G125" t="str">
        <f>G128</f>
        <v>Yes</v>
      </c>
    </row>
    <row r="126" spans="1:7" x14ac:dyDescent="0.25">
      <c r="A126" t="s">
        <v>4729</v>
      </c>
      <c r="B126" t="s">
        <v>10917</v>
      </c>
      <c r="E126" t="s">
        <v>30</v>
      </c>
    </row>
    <row r="127" spans="1:7" x14ac:dyDescent="0.25">
      <c r="A127" t="s">
        <v>4729</v>
      </c>
      <c r="B127" t="s">
        <v>11843</v>
      </c>
      <c r="E127" t="s">
        <v>30</v>
      </c>
    </row>
    <row r="128" spans="1:7" x14ac:dyDescent="0.25">
      <c r="A128" t="s">
        <v>4729</v>
      </c>
      <c r="B128" t="s">
        <v>11844</v>
      </c>
      <c r="C128">
        <v>2010</v>
      </c>
      <c r="D128">
        <v>0</v>
      </c>
      <c r="E128">
        <v>0</v>
      </c>
      <c r="G128" t="s">
        <v>11842</v>
      </c>
    </row>
    <row r="129" spans="1:7" x14ac:dyDescent="0.25">
      <c r="A129" t="s">
        <v>4729</v>
      </c>
      <c r="B129" t="s">
        <v>11845</v>
      </c>
      <c r="E129" t="s">
        <v>30</v>
      </c>
    </row>
    <row r="130" spans="1:7" x14ac:dyDescent="0.25">
      <c r="A130" t="str">
        <f>A133</f>
        <v>2451-62-9</v>
      </c>
      <c r="B130" t="s">
        <v>11850</v>
      </c>
      <c r="C130">
        <f>C131</f>
        <v>2016</v>
      </c>
      <c r="E130">
        <f>E131</f>
        <v>49</v>
      </c>
    </row>
    <row r="131" spans="1:7" x14ac:dyDescent="0.25">
      <c r="A131" t="s">
        <v>3091</v>
      </c>
      <c r="B131" t="s">
        <v>10917</v>
      </c>
      <c r="C131">
        <v>2016</v>
      </c>
      <c r="D131">
        <v>3</v>
      </c>
      <c r="E131">
        <v>49</v>
      </c>
    </row>
    <row r="132" spans="1:7" x14ac:dyDescent="0.25">
      <c r="A132" t="s">
        <v>3091</v>
      </c>
      <c r="B132" t="s">
        <v>11843</v>
      </c>
      <c r="C132">
        <v>2010</v>
      </c>
      <c r="D132">
        <v>0</v>
      </c>
      <c r="E132">
        <v>0</v>
      </c>
      <c r="G132" t="s">
        <v>11842</v>
      </c>
    </row>
    <row r="133" spans="1:7" x14ac:dyDescent="0.25">
      <c r="A133" t="s">
        <v>3091</v>
      </c>
      <c r="B133" t="s">
        <v>11844</v>
      </c>
      <c r="C133">
        <v>2010</v>
      </c>
      <c r="D133">
        <v>4</v>
      </c>
      <c r="E133">
        <v>1</v>
      </c>
    </row>
    <row r="134" spans="1:7" x14ac:dyDescent="0.25">
      <c r="A134" t="s">
        <v>3091</v>
      </c>
      <c r="B134" t="s">
        <v>11845</v>
      </c>
      <c r="C134">
        <v>2011</v>
      </c>
      <c r="D134">
        <v>14</v>
      </c>
      <c r="E134">
        <v>5</v>
      </c>
    </row>
    <row r="135" spans="1:7" x14ac:dyDescent="0.25">
      <c r="A135" t="str">
        <f>A138</f>
        <v>101-68-8</v>
      </c>
      <c r="B135" t="s">
        <v>11850</v>
      </c>
      <c r="C135">
        <f>C136</f>
        <v>2018</v>
      </c>
      <c r="E135">
        <f>E136</f>
        <v>3972.6</v>
      </c>
    </row>
    <row r="136" spans="1:7" x14ac:dyDescent="0.25">
      <c r="A136" t="s">
        <v>3372</v>
      </c>
      <c r="B136" t="s">
        <v>10917</v>
      </c>
      <c r="C136">
        <v>2018</v>
      </c>
      <c r="D136">
        <v>441</v>
      </c>
      <c r="E136">
        <v>3972.6</v>
      </c>
      <c r="F136" t="s">
        <v>11842</v>
      </c>
    </row>
    <row r="137" spans="1:7" x14ac:dyDescent="0.25">
      <c r="A137" t="s">
        <v>3372</v>
      </c>
      <c r="B137" t="s">
        <v>11843</v>
      </c>
      <c r="C137">
        <v>2018</v>
      </c>
      <c r="D137">
        <v>145</v>
      </c>
      <c r="E137">
        <v>607.70000000000005</v>
      </c>
      <c r="F137" t="s">
        <v>11842</v>
      </c>
    </row>
    <row r="138" spans="1:7" x14ac:dyDescent="0.25">
      <c r="A138" t="s">
        <v>3372</v>
      </c>
      <c r="B138" t="s">
        <v>11844</v>
      </c>
      <c r="C138">
        <v>2018</v>
      </c>
      <c r="D138">
        <v>336</v>
      </c>
      <c r="E138">
        <v>2709</v>
      </c>
    </row>
    <row r="139" spans="1:7" x14ac:dyDescent="0.25">
      <c r="A139" t="s">
        <v>3372</v>
      </c>
      <c r="B139" t="s">
        <v>11845</v>
      </c>
      <c r="C139">
        <v>2018</v>
      </c>
      <c r="D139">
        <v>209</v>
      </c>
      <c r="E139">
        <v>1729</v>
      </c>
      <c r="F139" t="s">
        <v>11846</v>
      </c>
    </row>
    <row r="140" spans="1:7" x14ac:dyDescent="0.25">
      <c r="A140" t="str">
        <f>A143</f>
        <v>158885-29-1</v>
      </c>
      <c r="B140" t="s">
        <v>11850</v>
      </c>
      <c r="C140">
        <f>C144</f>
        <v>2016</v>
      </c>
      <c r="E140" t="s">
        <v>11857</v>
      </c>
    </row>
    <row r="141" spans="1:7" x14ac:dyDescent="0.25">
      <c r="A141" t="s">
        <v>5676</v>
      </c>
      <c r="B141" t="s">
        <v>10917</v>
      </c>
      <c r="E141" t="s">
        <v>30</v>
      </c>
    </row>
    <row r="142" spans="1:7" x14ac:dyDescent="0.25">
      <c r="A142" t="s">
        <v>5676</v>
      </c>
      <c r="B142" t="s">
        <v>11843</v>
      </c>
      <c r="E142" t="s">
        <v>30</v>
      </c>
    </row>
    <row r="143" spans="1:7" x14ac:dyDescent="0.25">
      <c r="A143" t="s">
        <v>5676</v>
      </c>
      <c r="B143" t="s">
        <v>11844</v>
      </c>
      <c r="C143">
        <v>2018</v>
      </c>
      <c r="D143">
        <v>0</v>
      </c>
      <c r="E143">
        <v>0</v>
      </c>
      <c r="G143" t="s">
        <v>11842</v>
      </c>
    </row>
    <row r="144" spans="1:7" x14ac:dyDescent="0.25">
      <c r="A144" t="s">
        <v>5676</v>
      </c>
      <c r="B144" t="s">
        <v>11845</v>
      </c>
      <c r="C144">
        <v>2016</v>
      </c>
      <c r="D144">
        <v>4</v>
      </c>
      <c r="E144">
        <v>0.3</v>
      </c>
    </row>
    <row r="145" spans="1:7" x14ac:dyDescent="0.25">
      <c r="A145" t="str">
        <f>A148</f>
        <v>115-27-5</v>
      </c>
      <c r="B145" t="s">
        <v>11850</v>
      </c>
      <c r="C145">
        <f>C146</f>
        <v>2018</v>
      </c>
      <c r="E145">
        <f>E146</f>
        <v>5</v>
      </c>
    </row>
    <row r="146" spans="1:7" x14ac:dyDescent="0.25">
      <c r="A146" t="s">
        <v>4707</v>
      </c>
      <c r="B146" t="s">
        <v>10917</v>
      </c>
      <c r="C146">
        <v>2018</v>
      </c>
      <c r="D146">
        <v>4</v>
      </c>
      <c r="E146">
        <v>5</v>
      </c>
    </row>
    <row r="147" spans="1:7" x14ac:dyDescent="0.25">
      <c r="A147" t="s">
        <v>4707</v>
      </c>
      <c r="B147" t="s">
        <v>11843</v>
      </c>
      <c r="E147" t="s">
        <v>30</v>
      </c>
    </row>
    <row r="148" spans="1:7" x14ac:dyDescent="0.25">
      <c r="A148" t="s">
        <v>4707</v>
      </c>
      <c r="B148" t="s">
        <v>11844</v>
      </c>
      <c r="C148">
        <v>2018</v>
      </c>
      <c r="D148">
        <v>0</v>
      </c>
      <c r="E148">
        <v>0</v>
      </c>
      <c r="G148" t="s">
        <v>11842</v>
      </c>
    </row>
    <row r="149" spans="1:7" x14ac:dyDescent="0.25">
      <c r="A149" t="s">
        <v>4707</v>
      </c>
      <c r="B149" t="s">
        <v>11845</v>
      </c>
      <c r="C149">
        <v>2011</v>
      </c>
      <c r="D149">
        <v>0</v>
      </c>
      <c r="E149">
        <v>0</v>
      </c>
      <c r="G149" t="s">
        <v>11842</v>
      </c>
    </row>
    <row r="150" spans="1:7" x14ac:dyDescent="0.25">
      <c r="A150" t="str">
        <f>A153</f>
        <v>96-69-5</v>
      </c>
      <c r="B150" t="s">
        <v>11850</v>
      </c>
      <c r="C150">
        <f>C151</f>
        <v>2018</v>
      </c>
      <c r="E150">
        <f>E151</f>
        <v>234.1</v>
      </c>
    </row>
    <row r="151" spans="1:7" x14ac:dyDescent="0.25">
      <c r="A151" t="s">
        <v>4415</v>
      </c>
      <c r="B151" t="s">
        <v>10917</v>
      </c>
      <c r="C151">
        <v>2018</v>
      </c>
      <c r="D151">
        <v>27</v>
      </c>
      <c r="E151">
        <v>234.1</v>
      </c>
    </row>
    <row r="152" spans="1:7" x14ac:dyDescent="0.25">
      <c r="A152" t="s">
        <v>4415</v>
      </c>
      <c r="B152" t="s">
        <v>11843</v>
      </c>
      <c r="C152">
        <v>2018</v>
      </c>
      <c r="D152">
        <v>10</v>
      </c>
      <c r="E152">
        <v>0</v>
      </c>
      <c r="F152" t="s">
        <v>11842</v>
      </c>
    </row>
    <row r="153" spans="1:7" x14ac:dyDescent="0.25">
      <c r="A153" t="s">
        <v>4415</v>
      </c>
      <c r="B153" t="s">
        <v>11844</v>
      </c>
      <c r="C153">
        <v>2018</v>
      </c>
      <c r="D153">
        <v>13</v>
      </c>
      <c r="E153">
        <v>0.1</v>
      </c>
    </row>
    <row r="154" spans="1:7" x14ac:dyDescent="0.25">
      <c r="A154" t="s">
        <v>4415</v>
      </c>
      <c r="B154" t="s">
        <v>11845</v>
      </c>
      <c r="C154">
        <v>2017</v>
      </c>
      <c r="D154">
        <v>0</v>
      </c>
      <c r="E154">
        <v>0</v>
      </c>
      <c r="G154" t="s">
        <v>11842</v>
      </c>
    </row>
    <row r="155" spans="1:7" x14ac:dyDescent="0.25">
      <c r="A155" t="str">
        <f>A158</f>
        <v>2425-85-6</v>
      </c>
      <c r="B155" t="s">
        <v>11850</v>
      </c>
      <c r="C155">
        <f>C158</f>
        <v>2018</v>
      </c>
      <c r="E155">
        <f>E158</f>
        <v>5.0999999999999996</v>
      </c>
    </row>
    <row r="156" spans="1:7" x14ac:dyDescent="0.25">
      <c r="A156" t="s">
        <v>6227</v>
      </c>
      <c r="B156" t="s">
        <v>10917</v>
      </c>
      <c r="C156">
        <v>2018</v>
      </c>
      <c r="D156">
        <v>34</v>
      </c>
      <c r="E156">
        <v>2.2999999999999998</v>
      </c>
      <c r="F156" t="s">
        <v>11842</v>
      </c>
    </row>
    <row r="157" spans="1:7" x14ac:dyDescent="0.25">
      <c r="A157" t="s">
        <v>6227</v>
      </c>
      <c r="B157" t="s">
        <v>11843</v>
      </c>
      <c r="C157">
        <v>2018</v>
      </c>
      <c r="D157">
        <v>5</v>
      </c>
      <c r="E157">
        <v>2.8</v>
      </c>
      <c r="F157" t="s">
        <v>11842</v>
      </c>
    </row>
    <row r="158" spans="1:7" x14ac:dyDescent="0.25">
      <c r="A158" t="s">
        <v>6227</v>
      </c>
      <c r="B158" t="s">
        <v>11844</v>
      </c>
      <c r="C158">
        <v>2018</v>
      </c>
      <c r="D158">
        <v>9</v>
      </c>
      <c r="E158">
        <v>5.0999999999999996</v>
      </c>
    </row>
    <row r="159" spans="1:7" x14ac:dyDescent="0.25">
      <c r="A159" t="s">
        <v>6227</v>
      </c>
      <c r="B159" t="s">
        <v>11845</v>
      </c>
      <c r="C159">
        <v>2014</v>
      </c>
      <c r="D159">
        <v>0</v>
      </c>
      <c r="E159">
        <v>0</v>
      </c>
      <c r="G159" t="s">
        <v>11842</v>
      </c>
    </row>
    <row r="160" spans="1:7" x14ac:dyDescent="0.25">
      <c r="A160" t="str">
        <f>A163</f>
        <v>2814-77-9</v>
      </c>
      <c r="B160" t="s">
        <v>11850</v>
      </c>
      <c r="C160">
        <f>C163</f>
        <v>2016</v>
      </c>
      <c r="E160">
        <f>E163</f>
        <v>34.1</v>
      </c>
    </row>
    <row r="161" spans="1:7" x14ac:dyDescent="0.25">
      <c r="A161" t="s">
        <v>6240</v>
      </c>
      <c r="B161" t="s">
        <v>10917</v>
      </c>
      <c r="C161">
        <v>2018</v>
      </c>
      <c r="D161">
        <v>20</v>
      </c>
      <c r="E161">
        <v>0.1</v>
      </c>
      <c r="F161" t="s">
        <v>11842</v>
      </c>
    </row>
    <row r="162" spans="1:7" x14ac:dyDescent="0.25">
      <c r="A162" t="s">
        <v>6240</v>
      </c>
      <c r="B162" t="s">
        <v>11843</v>
      </c>
      <c r="C162">
        <v>2005</v>
      </c>
      <c r="D162">
        <v>0</v>
      </c>
      <c r="E162">
        <v>0</v>
      </c>
      <c r="G162" t="s">
        <v>11842</v>
      </c>
    </row>
    <row r="163" spans="1:7" x14ac:dyDescent="0.25">
      <c r="A163" t="s">
        <v>6240</v>
      </c>
      <c r="B163" t="s">
        <v>11844</v>
      </c>
      <c r="C163">
        <v>2016</v>
      </c>
      <c r="D163">
        <v>7</v>
      </c>
      <c r="E163">
        <v>34.1</v>
      </c>
    </row>
    <row r="164" spans="1:7" x14ac:dyDescent="0.25">
      <c r="A164" t="s">
        <v>6240</v>
      </c>
      <c r="B164" t="s">
        <v>11845</v>
      </c>
      <c r="C164">
        <v>2002</v>
      </c>
      <c r="D164">
        <v>0</v>
      </c>
      <c r="E164">
        <v>0</v>
      </c>
      <c r="G164" t="s">
        <v>11842</v>
      </c>
    </row>
    <row r="165" spans="1:7" x14ac:dyDescent="0.25">
      <c r="A165" t="str">
        <f>A168</f>
        <v>118-82-1</v>
      </c>
      <c r="B165" t="s">
        <v>11850</v>
      </c>
      <c r="C165">
        <f>C166</f>
        <v>2018</v>
      </c>
      <c r="E165">
        <f>E166</f>
        <v>3.7</v>
      </c>
    </row>
    <row r="166" spans="1:7" x14ac:dyDescent="0.25">
      <c r="A166" t="s">
        <v>4735</v>
      </c>
      <c r="B166" t="s">
        <v>10917</v>
      </c>
      <c r="C166">
        <v>2018</v>
      </c>
      <c r="D166">
        <v>69</v>
      </c>
      <c r="E166">
        <v>3.7</v>
      </c>
      <c r="F166" t="s">
        <v>11842</v>
      </c>
    </row>
    <row r="167" spans="1:7" x14ac:dyDescent="0.25">
      <c r="A167" t="s">
        <v>4735</v>
      </c>
      <c r="B167" t="s">
        <v>11843</v>
      </c>
      <c r="C167">
        <v>2016</v>
      </c>
      <c r="D167">
        <v>14</v>
      </c>
      <c r="E167">
        <v>0.3</v>
      </c>
      <c r="F167" t="s">
        <v>11842</v>
      </c>
    </row>
    <row r="168" spans="1:7" x14ac:dyDescent="0.25">
      <c r="A168" t="s">
        <v>4735</v>
      </c>
      <c r="B168" t="s">
        <v>11844</v>
      </c>
      <c r="C168">
        <v>2018</v>
      </c>
      <c r="D168">
        <v>47</v>
      </c>
      <c r="E168">
        <v>1.7</v>
      </c>
    </row>
    <row r="169" spans="1:7" x14ac:dyDescent="0.25">
      <c r="A169" t="s">
        <v>4735</v>
      </c>
      <c r="B169" t="s">
        <v>11845</v>
      </c>
      <c r="C169">
        <v>2017</v>
      </c>
      <c r="D169">
        <v>6</v>
      </c>
      <c r="E169">
        <v>0.8</v>
      </c>
    </row>
    <row r="170" spans="1:7" x14ac:dyDescent="0.25">
      <c r="A170" t="str">
        <f>A173</f>
        <v>25155-23-1</v>
      </c>
      <c r="B170" t="s">
        <v>11850</v>
      </c>
      <c r="C170">
        <f>C172</f>
        <v>2014</v>
      </c>
      <c r="E170" t="s">
        <v>11857</v>
      </c>
    </row>
    <row r="171" spans="1:7" x14ac:dyDescent="0.25">
      <c r="A171" t="s">
        <v>3043</v>
      </c>
      <c r="B171" t="s">
        <v>10917</v>
      </c>
      <c r="C171">
        <v>2013</v>
      </c>
      <c r="D171">
        <v>5</v>
      </c>
      <c r="E171">
        <v>1</v>
      </c>
    </row>
    <row r="172" spans="1:7" x14ac:dyDescent="0.25">
      <c r="A172" t="s">
        <v>3043</v>
      </c>
      <c r="B172" t="s">
        <v>11843</v>
      </c>
      <c r="C172">
        <v>2014</v>
      </c>
      <c r="D172">
        <v>9</v>
      </c>
      <c r="E172">
        <v>5.6</v>
      </c>
    </row>
    <row r="173" spans="1:7" x14ac:dyDescent="0.25">
      <c r="A173" t="s">
        <v>3043</v>
      </c>
      <c r="B173" t="s">
        <v>11844</v>
      </c>
      <c r="C173">
        <v>2009</v>
      </c>
      <c r="D173">
        <v>13</v>
      </c>
      <c r="E173">
        <v>5</v>
      </c>
    </row>
    <row r="174" spans="1:7" x14ac:dyDescent="0.25">
      <c r="A174" t="s">
        <v>3043</v>
      </c>
      <c r="B174" t="s">
        <v>11845</v>
      </c>
      <c r="C174">
        <v>2015</v>
      </c>
      <c r="D174">
        <v>9</v>
      </c>
      <c r="E174">
        <v>0.1</v>
      </c>
    </row>
    <row r="175" spans="1:7" x14ac:dyDescent="0.25">
      <c r="A175" t="str">
        <f>A178</f>
        <v>26523-78-4</v>
      </c>
      <c r="B175" t="s">
        <v>11850</v>
      </c>
      <c r="C175">
        <f>C179</f>
        <v>2018</v>
      </c>
      <c r="E175" t="s">
        <v>11857</v>
      </c>
    </row>
    <row r="176" spans="1:7" x14ac:dyDescent="0.25">
      <c r="A176" t="s">
        <v>5286</v>
      </c>
      <c r="B176" t="s">
        <v>10917</v>
      </c>
      <c r="C176">
        <v>2018</v>
      </c>
      <c r="D176">
        <v>163</v>
      </c>
      <c r="E176">
        <v>4.0999999999999996</v>
      </c>
      <c r="F176" t="s">
        <v>11842</v>
      </c>
    </row>
    <row r="177" spans="1:8" x14ac:dyDescent="0.25">
      <c r="A177" t="s">
        <v>5286</v>
      </c>
      <c r="B177" t="s">
        <v>11843</v>
      </c>
      <c r="C177">
        <v>2017</v>
      </c>
      <c r="D177">
        <v>22</v>
      </c>
      <c r="E177">
        <v>0.2</v>
      </c>
      <c r="F177" t="s">
        <v>11842</v>
      </c>
    </row>
    <row r="178" spans="1:8" x14ac:dyDescent="0.25">
      <c r="A178" t="s">
        <v>5286</v>
      </c>
      <c r="B178" t="s">
        <v>11844</v>
      </c>
      <c r="C178">
        <v>2018</v>
      </c>
      <c r="D178">
        <v>122</v>
      </c>
      <c r="E178">
        <v>1</v>
      </c>
    </row>
    <row r="179" spans="1:8" x14ac:dyDescent="0.25">
      <c r="A179" t="s">
        <v>5286</v>
      </c>
      <c r="B179" t="s">
        <v>11845</v>
      </c>
      <c r="C179">
        <v>2018</v>
      </c>
      <c r="D179">
        <v>5</v>
      </c>
      <c r="E179">
        <v>60.8</v>
      </c>
      <c r="F179" t="s">
        <v>11846</v>
      </c>
    </row>
    <row r="180" spans="1:8" x14ac:dyDescent="0.25">
      <c r="A180" t="str">
        <f>A183</f>
        <v>68855-45-8</v>
      </c>
      <c r="B180" t="s">
        <v>11850</v>
      </c>
      <c r="C180">
        <f>C181</f>
        <v>2018</v>
      </c>
      <c r="E180" t="s">
        <v>11857</v>
      </c>
    </row>
    <row r="181" spans="1:8" x14ac:dyDescent="0.25">
      <c r="A181" t="s">
        <v>5471</v>
      </c>
      <c r="B181" t="s">
        <v>10917</v>
      </c>
      <c r="C181">
        <v>2018</v>
      </c>
      <c r="D181">
        <v>240</v>
      </c>
      <c r="E181">
        <v>48.3</v>
      </c>
      <c r="F181" t="s">
        <v>11842</v>
      </c>
    </row>
    <row r="182" spans="1:8" x14ac:dyDescent="0.25">
      <c r="A182" t="s">
        <v>5471</v>
      </c>
      <c r="B182" t="s">
        <v>11843</v>
      </c>
      <c r="C182">
        <v>2018</v>
      </c>
      <c r="D182">
        <v>8</v>
      </c>
      <c r="E182">
        <v>1.5</v>
      </c>
      <c r="F182" t="s">
        <v>11842</v>
      </c>
    </row>
    <row r="183" spans="1:8" x14ac:dyDescent="0.25">
      <c r="A183" t="s">
        <v>5471</v>
      </c>
      <c r="B183" t="s">
        <v>11844</v>
      </c>
      <c r="C183">
        <v>2018</v>
      </c>
      <c r="D183">
        <v>111</v>
      </c>
      <c r="E183">
        <v>6.9</v>
      </c>
    </row>
    <row r="184" spans="1:8" x14ac:dyDescent="0.25">
      <c r="A184" t="s">
        <v>5471</v>
      </c>
      <c r="B184" t="s">
        <v>11845</v>
      </c>
      <c r="C184">
        <v>2017</v>
      </c>
      <c r="D184">
        <v>0</v>
      </c>
      <c r="E184">
        <v>0</v>
      </c>
      <c r="G184" t="s">
        <v>11842</v>
      </c>
    </row>
    <row r="185" spans="1:8" x14ac:dyDescent="0.25">
      <c r="A185" t="str">
        <f>A188</f>
        <v>693-21-0</v>
      </c>
      <c r="B185" t="s">
        <v>11850</v>
      </c>
      <c r="C185">
        <f>C186</f>
        <v>2018</v>
      </c>
      <c r="E185" t="s">
        <v>11841</v>
      </c>
      <c r="G185" t="str">
        <f>G186</f>
        <v>Yes</v>
      </c>
    </row>
    <row r="186" spans="1:8" x14ac:dyDescent="0.25">
      <c r="A186" t="s">
        <v>4916</v>
      </c>
      <c r="B186" t="s">
        <v>10917</v>
      </c>
      <c r="C186">
        <v>2018</v>
      </c>
      <c r="D186">
        <v>0</v>
      </c>
      <c r="E186">
        <v>0</v>
      </c>
      <c r="F186" t="s">
        <v>11842</v>
      </c>
      <c r="G186" t="s">
        <v>11842</v>
      </c>
    </row>
    <row r="187" spans="1:8" x14ac:dyDescent="0.25">
      <c r="A187" t="s">
        <v>4916</v>
      </c>
      <c r="B187" t="s">
        <v>11843</v>
      </c>
      <c r="E187" t="s">
        <v>30</v>
      </c>
    </row>
    <row r="188" spans="1:8" x14ac:dyDescent="0.25">
      <c r="A188" t="s">
        <v>4916</v>
      </c>
      <c r="B188" t="s">
        <v>11844</v>
      </c>
      <c r="E188" t="s">
        <v>30</v>
      </c>
    </row>
    <row r="189" spans="1:8" x14ac:dyDescent="0.25">
      <c r="A189" t="s">
        <v>4916</v>
      </c>
      <c r="B189" t="s">
        <v>11845</v>
      </c>
      <c r="E189" t="s">
        <v>30</v>
      </c>
    </row>
    <row r="190" spans="1:8" x14ac:dyDescent="0.25">
      <c r="A190" t="str">
        <f>A193</f>
        <v>91-97-4</v>
      </c>
      <c r="B190" t="s">
        <v>11850</v>
      </c>
      <c r="C190" t="s">
        <v>30</v>
      </c>
      <c r="E190" t="s">
        <v>11858</v>
      </c>
    </row>
    <row r="191" spans="1:8" x14ac:dyDescent="0.25">
      <c r="A191" t="s">
        <v>4366</v>
      </c>
      <c r="B191" t="s">
        <v>10917</v>
      </c>
      <c r="E191" t="s">
        <v>30</v>
      </c>
      <c r="H191" t="s">
        <v>11849</v>
      </c>
    </row>
    <row r="192" spans="1:8" x14ac:dyDescent="0.25">
      <c r="A192" t="s">
        <v>4366</v>
      </c>
      <c r="B192" t="s">
        <v>11843</v>
      </c>
      <c r="E192" t="s">
        <v>30</v>
      </c>
      <c r="H192" t="s">
        <v>11849</v>
      </c>
    </row>
    <row r="193" spans="1:8" x14ac:dyDescent="0.25">
      <c r="A193" t="s">
        <v>4366</v>
      </c>
      <c r="B193" t="s">
        <v>11844</v>
      </c>
      <c r="E193" t="s">
        <v>30</v>
      </c>
      <c r="H193" t="s">
        <v>11849</v>
      </c>
    </row>
    <row r="194" spans="1:8" x14ac:dyDescent="0.25">
      <c r="A194" t="s">
        <v>4366</v>
      </c>
      <c r="B194" t="s">
        <v>11845</v>
      </c>
      <c r="E194" t="s">
        <v>30</v>
      </c>
      <c r="H194" t="s">
        <v>11849</v>
      </c>
    </row>
    <row r="195" spans="1:8" x14ac:dyDescent="0.25">
      <c r="A195" t="str">
        <f>A198</f>
        <v>4979-32-2</v>
      </c>
      <c r="B195" t="s">
        <v>11850</v>
      </c>
      <c r="C195">
        <f>C199</f>
        <v>2018</v>
      </c>
      <c r="E195" t="s">
        <v>11841</v>
      </c>
      <c r="G195" t="str">
        <f>G199</f>
        <v>Yes</v>
      </c>
    </row>
    <row r="196" spans="1:8" x14ac:dyDescent="0.25">
      <c r="A196" t="s">
        <v>5108</v>
      </c>
      <c r="B196" t="s">
        <v>10917</v>
      </c>
      <c r="C196">
        <v>2009</v>
      </c>
      <c r="D196">
        <v>18</v>
      </c>
      <c r="E196">
        <v>4</v>
      </c>
    </row>
    <row r="197" spans="1:8" x14ac:dyDescent="0.25">
      <c r="A197" t="s">
        <v>5108</v>
      </c>
      <c r="B197" t="s">
        <v>11843</v>
      </c>
      <c r="E197" t="s">
        <v>30</v>
      </c>
    </row>
    <row r="198" spans="1:8" x14ac:dyDescent="0.25">
      <c r="A198" t="s">
        <v>5108</v>
      </c>
      <c r="B198" t="s">
        <v>11844</v>
      </c>
      <c r="C198">
        <v>2004</v>
      </c>
      <c r="D198">
        <v>0</v>
      </c>
      <c r="E198">
        <v>0</v>
      </c>
      <c r="G198" t="s">
        <v>11842</v>
      </c>
    </row>
    <row r="199" spans="1:8" x14ac:dyDescent="0.25">
      <c r="A199" t="s">
        <v>5108</v>
      </c>
      <c r="B199" t="s">
        <v>11845</v>
      </c>
      <c r="C199">
        <v>2018</v>
      </c>
      <c r="D199">
        <v>0</v>
      </c>
      <c r="E199">
        <v>0</v>
      </c>
      <c r="F199" t="s">
        <v>11846</v>
      </c>
      <c r="G199" t="s">
        <v>11842</v>
      </c>
    </row>
    <row r="200" spans="1:8" x14ac:dyDescent="0.25">
      <c r="A200" t="str">
        <f>A203</f>
        <v>110-88-3</v>
      </c>
      <c r="B200" t="s">
        <v>11850</v>
      </c>
      <c r="C200">
        <f>C204</f>
        <v>2017</v>
      </c>
      <c r="E200" t="s">
        <v>11841</v>
      </c>
      <c r="G200" t="str">
        <f>G204</f>
        <v>Yes</v>
      </c>
    </row>
    <row r="201" spans="1:8" x14ac:dyDescent="0.25">
      <c r="A201" t="s">
        <v>4675</v>
      </c>
      <c r="B201" t="s">
        <v>10917</v>
      </c>
      <c r="C201">
        <v>2008</v>
      </c>
      <c r="D201">
        <v>5</v>
      </c>
      <c r="E201">
        <v>1</v>
      </c>
    </row>
    <row r="202" spans="1:8" x14ac:dyDescent="0.25">
      <c r="A202" t="s">
        <v>4675</v>
      </c>
      <c r="B202" t="s">
        <v>11843</v>
      </c>
      <c r="C202">
        <v>2008</v>
      </c>
      <c r="D202">
        <v>0</v>
      </c>
      <c r="E202">
        <v>0</v>
      </c>
      <c r="G202" t="s">
        <v>11842</v>
      </c>
    </row>
    <row r="203" spans="1:8" x14ac:dyDescent="0.25">
      <c r="A203" t="s">
        <v>4675</v>
      </c>
      <c r="B203" t="s">
        <v>11844</v>
      </c>
      <c r="E203" t="s">
        <v>30</v>
      </c>
    </row>
    <row r="204" spans="1:8" x14ac:dyDescent="0.25">
      <c r="A204" t="s">
        <v>4675</v>
      </c>
      <c r="B204" t="s">
        <v>11845</v>
      </c>
      <c r="C204">
        <v>2017</v>
      </c>
      <c r="D204">
        <v>0</v>
      </c>
      <c r="E204">
        <v>0</v>
      </c>
      <c r="G204" t="s">
        <v>11842</v>
      </c>
    </row>
    <row r="205" spans="1:8" x14ac:dyDescent="0.25">
      <c r="A205" t="str">
        <f>A208</f>
        <v>2312-35-8</v>
      </c>
      <c r="B205" t="s">
        <v>11850</v>
      </c>
      <c r="C205" t="s">
        <v>30</v>
      </c>
      <c r="E205" t="s">
        <v>11858</v>
      </c>
    </row>
    <row r="206" spans="1:8" x14ac:dyDescent="0.25">
      <c r="A206" t="s">
        <v>5038</v>
      </c>
      <c r="B206" t="s">
        <v>10917</v>
      </c>
      <c r="E206" t="s">
        <v>30</v>
      </c>
    </row>
    <row r="207" spans="1:8" x14ac:dyDescent="0.25">
      <c r="A207" t="s">
        <v>5038</v>
      </c>
      <c r="B207" t="s">
        <v>11843</v>
      </c>
      <c r="E207" t="s">
        <v>30</v>
      </c>
    </row>
    <row r="208" spans="1:8" x14ac:dyDescent="0.25">
      <c r="A208" t="s">
        <v>5038</v>
      </c>
      <c r="B208" t="s">
        <v>11844</v>
      </c>
      <c r="E208" t="s">
        <v>30</v>
      </c>
    </row>
    <row r="209" spans="1:7" x14ac:dyDescent="0.25">
      <c r="A209" t="s">
        <v>5038</v>
      </c>
      <c r="B209" t="s">
        <v>11845</v>
      </c>
      <c r="E209" t="s">
        <v>30</v>
      </c>
    </row>
    <row r="210" spans="1:7" x14ac:dyDescent="0.25">
      <c r="A210" t="str">
        <f>A213</f>
        <v>68937-41-7</v>
      </c>
      <c r="B210" t="s">
        <v>11850</v>
      </c>
      <c r="C210">
        <f>C211</f>
        <v>2018</v>
      </c>
      <c r="E210" t="s">
        <v>11857</v>
      </c>
    </row>
    <row r="211" spans="1:7" x14ac:dyDescent="0.25">
      <c r="A211" t="s">
        <v>6574</v>
      </c>
      <c r="B211" t="s">
        <v>10917</v>
      </c>
      <c r="C211">
        <v>2018</v>
      </c>
      <c r="D211">
        <v>136</v>
      </c>
      <c r="E211">
        <v>124.7</v>
      </c>
      <c r="F211" t="s">
        <v>11842</v>
      </c>
    </row>
    <row r="212" spans="1:7" x14ac:dyDescent="0.25">
      <c r="A212" t="s">
        <v>6574</v>
      </c>
      <c r="B212" t="s">
        <v>11843</v>
      </c>
      <c r="C212">
        <v>2018</v>
      </c>
      <c r="D212">
        <v>22</v>
      </c>
      <c r="E212">
        <v>2.8</v>
      </c>
    </row>
    <row r="213" spans="1:7" x14ac:dyDescent="0.25">
      <c r="A213" t="s">
        <v>6574</v>
      </c>
      <c r="B213" t="s">
        <v>11844</v>
      </c>
      <c r="C213">
        <v>2018</v>
      </c>
      <c r="D213">
        <v>77</v>
      </c>
      <c r="E213">
        <v>0.6</v>
      </c>
    </row>
    <row r="214" spans="1:7" x14ac:dyDescent="0.25">
      <c r="A214" t="s">
        <v>6574</v>
      </c>
      <c r="B214" t="s">
        <v>11845</v>
      </c>
      <c r="C214">
        <v>2018</v>
      </c>
      <c r="D214">
        <v>40</v>
      </c>
      <c r="E214">
        <v>1.3</v>
      </c>
      <c r="F214" t="s">
        <v>11846</v>
      </c>
    </row>
    <row r="215" spans="1:7" x14ac:dyDescent="0.25">
      <c r="A215" t="str">
        <f>A218</f>
        <v>13595-25-0</v>
      </c>
      <c r="B215" t="s">
        <v>11850</v>
      </c>
      <c r="C215" t="s">
        <v>30</v>
      </c>
      <c r="E215" t="s">
        <v>11858</v>
      </c>
    </row>
    <row r="216" spans="1:7" x14ac:dyDescent="0.25">
      <c r="A216" t="s">
        <v>5607</v>
      </c>
      <c r="B216" t="s">
        <v>10917</v>
      </c>
      <c r="E216" t="s">
        <v>30</v>
      </c>
    </row>
    <row r="217" spans="1:7" x14ac:dyDescent="0.25">
      <c r="A217" t="s">
        <v>5607</v>
      </c>
      <c r="B217" t="s">
        <v>11843</v>
      </c>
      <c r="E217" t="s">
        <v>30</v>
      </c>
    </row>
    <row r="218" spans="1:7" x14ac:dyDescent="0.25">
      <c r="A218" t="s">
        <v>5607</v>
      </c>
      <c r="B218" t="s">
        <v>11844</v>
      </c>
      <c r="E218" t="s">
        <v>30</v>
      </c>
    </row>
    <row r="219" spans="1:7" x14ac:dyDescent="0.25">
      <c r="A219" t="s">
        <v>5607</v>
      </c>
      <c r="B219" t="s">
        <v>11845</v>
      </c>
      <c r="E219" t="s">
        <v>30</v>
      </c>
    </row>
    <row r="220" spans="1:7" x14ac:dyDescent="0.25">
      <c r="A220" t="str">
        <f>A223</f>
        <v>79-94-7</v>
      </c>
      <c r="B220" t="s">
        <v>11850</v>
      </c>
      <c r="C220">
        <f>C221</f>
        <v>2018</v>
      </c>
      <c r="E220">
        <f>E221</f>
        <v>37</v>
      </c>
    </row>
    <row r="221" spans="1:7" x14ac:dyDescent="0.25">
      <c r="A221" t="s">
        <v>4285</v>
      </c>
      <c r="B221" t="s">
        <v>10917</v>
      </c>
      <c r="C221">
        <v>2018</v>
      </c>
      <c r="D221">
        <v>13</v>
      </c>
      <c r="E221">
        <v>37</v>
      </c>
    </row>
    <row r="222" spans="1:7" x14ac:dyDescent="0.25">
      <c r="A222" t="s">
        <v>4285</v>
      </c>
      <c r="B222" t="s">
        <v>11843</v>
      </c>
      <c r="C222">
        <v>2012</v>
      </c>
      <c r="D222">
        <v>0</v>
      </c>
      <c r="E222">
        <v>0</v>
      </c>
      <c r="G222" t="s">
        <v>11842</v>
      </c>
    </row>
    <row r="223" spans="1:7" x14ac:dyDescent="0.25">
      <c r="A223" t="s">
        <v>4285</v>
      </c>
      <c r="B223" t="s">
        <v>11844</v>
      </c>
      <c r="C223">
        <v>2014</v>
      </c>
      <c r="D223">
        <v>4</v>
      </c>
      <c r="E223">
        <v>0.7</v>
      </c>
    </row>
    <row r="224" spans="1:7" x14ac:dyDescent="0.25">
      <c r="A224" t="s">
        <v>4285</v>
      </c>
      <c r="B224" t="s">
        <v>11845</v>
      </c>
      <c r="C224">
        <v>2018</v>
      </c>
      <c r="D224">
        <v>0</v>
      </c>
      <c r="E224">
        <v>0</v>
      </c>
      <c r="F224" t="s">
        <v>11846</v>
      </c>
      <c r="G224" t="s">
        <v>11842</v>
      </c>
    </row>
    <row r="225" spans="1:8" x14ac:dyDescent="0.25">
      <c r="A225" t="str">
        <f>A228</f>
        <v>75980-60-8</v>
      </c>
      <c r="B225" t="s">
        <v>11850</v>
      </c>
      <c r="C225">
        <f>C226</f>
        <v>2018</v>
      </c>
      <c r="E225">
        <f>E226</f>
        <v>38.799999999999997</v>
      </c>
    </row>
    <row r="226" spans="1:8" x14ac:dyDescent="0.25">
      <c r="A226" t="s">
        <v>5505</v>
      </c>
      <c r="B226" t="s">
        <v>10917</v>
      </c>
      <c r="C226">
        <v>2018</v>
      </c>
      <c r="D226">
        <v>209</v>
      </c>
      <c r="E226">
        <v>38.799999999999997</v>
      </c>
      <c r="F226" t="s">
        <v>11842</v>
      </c>
    </row>
    <row r="227" spans="1:8" x14ac:dyDescent="0.25">
      <c r="A227" t="s">
        <v>5505</v>
      </c>
      <c r="B227" t="s">
        <v>11843</v>
      </c>
      <c r="C227">
        <v>2018</v>
      </c>
      <c r="D227">
        <v>24</v>
      </c>
      <c r="E227">
        <v>0.6</v>
      </c>
      <c r="F227" t="s">
        <v>11842</v>
      </c>
    </row>
    <row r="228" spans="1:8" x14ac:dyDescent="0.25">
      <c r="A228" t="s">
        <v>5505</v>
      </c>
      <c r="B228" t="s">
        <v>11844</v>
      </c>
      <c r="C228">
        <v>2018</v>
      </c>
      <c r="D228">
        <v>87</v>
      </c>
      <c r="E228">
        <v>1.6</v>
      </c>
    </row>
    <row r="229" spans="1:8" x14ac:dyDescent="0.25">
      <c r="A229" t="s">
        <v>5505</v>
      </c>
      <c r="B229" t="s">
        <v>11845</v>
      </c>
      <c r="C229">
        <v>2018</v>
      </c>
      <c r="D229">
        <v>82</v>
      </c>
      <c r="E229">
        <v>2.2999999999999998</v>
      </c>
      <c r="F229" t="s">
        <v>11846</v>
      </c>
    </row>
    <row r="230" spans="1:8" x14ac:dyDescent="0.25">
      <c r="A230" t="str">
        <f>A233</f>
        <v>Shale Oil Bitumen</v>
      </c>
      <c r="B230" t="s">
        <v>11850</v>
      </c>
      <c r="C230" t="s">
        <v>30</v>
      </c>
      <c r="E230" t="s">
        <v>11857</v>
      </c>
    </row>
    <row r="231" spans="1:8" x14ac:dyDescent="0.25">
      <c r="A231" t="s">
        <v>5620</v>
      </c>
      <c r="B231" t="s">
        <v>10917</v>
      </c>
      <c r="E231" t="s">
        <v>30</v>
      </c>
      <c r="H231" t="s">
        <v>11849</v>
      </c>
    </row>
    <row r="232" spans="1:8" x14ac:dyDescent="0.25">
      <c r="A232" t="s">
        <v>5620</v>
      </c>
      <c r="B232" t="s">
        <v>11843</v>
      </c>
      <c r="E232" t="s">
        <v>30</v>
      </c>
      <c r="H232" t="s">
        <v>11849</v>
      </c>
    </row>
    <row r="233" spans="1:8" x14ac:dyDescent="0.25">
      <c r="A233" t="s">
        <v>5620</v>
      </c>
      <c r="B233" t="s">
        <v>11844</v>
      </c>
      <c r="E233" t="s">
        <v>30</v>
      </c>
      <c r="H233" t="s">
        <v>11849</v>
      </c>
    </row>
    <row r="234" spans="1:8" x14ac:dyDescent="0.25">
      <c r="A234" t="s">
        <v>5620</v>
      </c>
      <c r="B234" t="s">
        <v>11845</v>
      </c>
      <c r="E234" t="s">
        <v>30</v>
      </c>
      <c r="H234" t="s">
        <v>11849</v>
      </c>
    </row>
    <row r="235" spans="1:8" x14ac:dyDescent="0.25">
      <c r="A235" t="str">
        <f>A238</f>
        <v>Benzene, mono-C11-C13-branched alkyl derivatives</v>
      </c>
      <c r="B235" t="s">
        <v>11850</v>
      </c>
      <c r="C235" t="s">
        <v>30</v>
      </c>
      <c r="E235" t="s">
        <v>11857</v>
      </c>
    </row>
    <row r="236" spans="1:8" x14ac:dyDescent="0.25">
      <c r="A236" t="s">
        <v>5780</v>
      </c>
      <c r="B236" t="s">
        <v>10917</v>
      </c>
      <c r="E236" t="s">
        <v>30</v>
      </c>
      <c r="H236" t="s">
        <v>11849</v>
      </c>
    </row>
    <row r="237" spans="1:8" x14ac:dyDescent="0.25">
      <c r="A237" t="s">
        <v>5780</v>
      </c>
      <c r="B237" t="s">
        <v>11843</v>
      </c>
      <c r="E237" t="s">
        <v>30</v>
      </c>
      <c r="H237" t="s">
        <v>11849</v>
      </c>
    </row>
    <row r="238" spans="1:8" x14ac:dyDescent="0.25">
      <c r="A238" t="s">
        <v>5780</v>
      </c>
      <c r="B238" t="s">
        <v>11844</v>
      </c>
      <c r="E238" t="s">
        <v>30</v>
      </c>
      <c r="H238" t="s">
        <v>11849</v>
      </c>
    </row>
    <row r="239" spans="1:8" x14ac:dyDescent="0.25">
      <c r="A239" t="s">
        <v>5780</v>
      </c>
      <c r="B239" t="s">
        <v>11845</v>
      </c>
      <c r="E239" t="s">
        <v>30</v>
      </c>
      <c r="H239" t="s">
        <v>11849</v>
      </c>
    </row>
    <row r="240" spans="1:8" x14ac:dyDescent="0.25">
      <c r="A240" t="str">
        <f>A243</f>
        <v>3380-34-5</v>
      </c>
      <c r="B240" t="s">
        <v>11850</v>
      </c>
      <c r="C240">
        <f>C242</f>
        <v>2014</v>
      </c>
      <c r="E240">
        <f>E242</f>
        <v>0.5</v>
      </c>
    </row>
    <row r="241" spans="1:6" x14ac:dyDescent="0.25">
      <c r="A241" t="s">
        <v>5087</v>
      </c>
      <c r="B241" t="s">
        <v>10917</v>
      </c>
      <c r="C241">
        <v>2009</v>
      </c>
      <c r="D241">
        <v>15</v>
      </c>
      <c r="E241">
        <v>2</v>
      </c>
      <c r="F241" t="s">
        <v>11842</v>
      </c>
    </row>
    <row r="242" spans="1:6" x14ac:dyDescent="0.25">
      <c r="A242" t="s">
        <v>5087</v>
      </c>
      <c r="B242" t="s">
        <v>11843</v>
      </c>
      <c r="C242">
        <v>2014</v>
      </c>
      <c r="D242">
        <v>4</v>
      </c>
      <c r="E242">
        <v>0.5</v>
      </c>
      <c r="F242" t="s">
        <v>11842</v>
      </c>
    </row>
    <row r="243" spans="1:6" x14ac:dyDescent="0.25">
      <c r="A243" t="s">
        <v>5087</v>
      </c>
      <c r="B243" t="s">
        <v>11844</v>
      </c>
      <c r="C243">
        <v>2016</v>
      </c>
      <c r="D243">
        <v>13</v>
      </c>
      <c r="E243">
        <v>0.1</v>
      </c>
    </row>
    <row r="244" spans="1:6" x14ac:dyDescent="0.25">
      <c r="A244" t="s">
        <v>5087</v>
      </c>
      <c r="B244" t="s">
        <v>11845</v>
      </c>
      <c r="C244">
        <v>2015</v>
      </c>
      <c r="D244">
        <v>7</v>
      </c>
      <c r="E244">
        <v>0.1</v>
      </c>
    </row>
    <row r="245" spans="1:6" x14ac:dyDescent="0.25">
      <c r="A245" t="str">
        <f>A248</f>
        <v>84852-15-3</v>
      </c>
      <c r="B245" t="s">
        <v>11850</v>
      </c>
      <c r="C245">
        <f>C246</f>
        <v>2018</v>
      </c>
      <c r="E245">
        <f>E246</f>
        <v>739.1</v>
      </c>
    </row>
    <row r="246" spans="1:6" x14ac:dyDescent="0.25">
      <c r="A246" t="s">
        <v>5515</v>
      </c>
      <c r="B246" t="s">
        <v>10917</v>
      </c>
      <c r="C246">
        <v>2018</v>
      </c>
      <c r="D246">
        <v>75</v>
      </c>
      <c r="E246">
        <v>739.1</v>
      </c>
      <c r="F246" t="s">
        <v>11842</v>
      </c>
    </row>
    <row r="247" spans="1:6" x14ac:dyDescent="0.25">
      <c r="A247" t="s">
        <v>5515</v>
      </c>
      <c r="B247" t="s">
        <v>11843</v>
      </c>
      <c r="C247">
        <v>2018</v>
      </c>
      <c r="D247">
        <v>10</v>
      </c>
      <c r="E247">
        <v>0.3</v>
      </c>
      <c r="F247" t="s">
        <v>11842</v>
      </c>
    </row>
    <row r="248" spans="1:6" x14ac:dyDescent="0.25">
      <c r="A248" t="s">
        <v>5515</v>
      </c>
      <c r="B248" t="s">
        <v>11844</v>
      </c>
      <c r="C248">
        <v>2018</v>
      </c>
      <c r="D248">
        <v>108</v>
      </c>
      <c r="E248">
        <v>5.6</v>
      </c>
    </row>
    <row r="249" spans="1:6" x14ac:dyDescent="0.25">
      <c r="A249" t="s">
        <v>5515</v>
      </c>
      <c r="B249" t="s">
        <v>11845</v>
      </c>
      <c r="C249">
        <v>2018</v>
      </c>
      <c r="D249">
        <v>6</v>
      </c>
      <c r="E249">
        <v>0.1</v>
      </c>
      <c r="F249" t="s">
        <v>11846</v>
      </c>
    </row>
    <row r="250" spans="1:6" x14ac:dyDescent="0.25">
      <c r="A250" t="str">
        <f>A253</f>
        <v>85535-85-9</v>
      </c>
      <c r="B250" t="s">
        <v>11850</v>
      </c>
      <c r="C250">
        <f>C252</f>
        <v>2018</v>
      </c>
      <c r="E250" t="s">
        <v>11857</v>
      </c>
    </row>
    <row r="251" spans="1:6" x14ac:dyDescent="0.25">
      <c r="A251" t="s">
        <v>5533</v>
      </c>
      <c r="B251" t="s">
        <v>10917</v>
      </c>
      <c r="C251">
        <v>2018</v>
      </c>
      <c r="D251">
        <v>93</v>
      </c>
      <c r="E251">
        <v>93.2</v>
      </c>
      <c r="F251" t="s">
        <v>11842</v>
      </c>
    </row>
    <row r="252" spans="1:6" x14ac:dyDescent="0.25">
      <c r="A252" t="s">
        <v>5533</v>
      </c>
      <c r="B252" t="s">
        <v>11843</v>
      </c>
      <c r="C252">
        <v>2018</v>
      </c>
      <c r="D252">
        <v>68</v>
      </c>
      <c r="E252">
        <v>113.7</v>
      </c>
      <c r="F252" t="s">
        <v>11842</v>
      </c>
    </row>
    <row r="253" spans="1:6" x14ac:dyDescent="0.25">
      <c r="A253" t="s">
        <v>5533</v>
      </c>
      <c r="B253" t="s">
        <v>11844</v>
      </c>
      <c r="C253">
        <v>2018</v>
      </c>
      <c r="D253">
        <v>100</v>
      </c>
      <c r="E253">
        <v>74.099999999999994</v>
      </c>
    </row>
    <row r="254" spans="1:6" x14ac:dyDescent="0.25">
      <c r="A254" t="s">
        <v>5533</v>
      </c>
      <c r="B254" t="s">
        <v>11845</v>
      </c>
      <c r="C254">
        <v>2018</v>
      </c>
      <c r="D254">
        <v>58</v>
      </c>
      <c r="E254">
        <v>88.5</v>
      </c>
      <c r="F254" t="s">
        <v>11846</v>
      </c>
    </row>
    <row r="255" spans="1:6" x14ac:dyDescent="0.25">
      <c r="A255" t="str">
        <f>A258</f>
        <v>98-29-3</v>
      </c>
      <c r="B255" t="s">
        <v>11850</v>
      </c>
      <c r="C255">
        <f>C259</f>
        <v>2018</v>
      </c>
      <c r="E255">
        <f>E259</f>
        <v>4.5999999999999996</v>
      </c>
    </row>
    <row r="256" spans="1:6" x14ac:dyDescent="0.25">
      <c r="A256" t="s">
        <v>4442</v>
      </c>
      <c r="B256" t="s">
        <v>10917</v>
      </c>
      <c r="C256">
        <v>2018</v>
      </c>
      <c r="D256">
        <v>109</v>
      </c>
      <c r="E256">
        <v>2.2999999999999998</v>
      </c>
      <c r="F256" t="s">
        <v>11842</v>
      </c>
    </row>
    <row r="257" spans="1:6" x14ac:dyDescent="0.25">
      <c r="A257" t="s">
        <v>4442</v>
      </c>
      <c r="B257" t="s">
        <v>11843</v>
      </c>
      <c r="C257">
        <v>2018</v>
      </c>
      <c r="D257">
        <v>28</v>
      </c>
      <c r="E257">
        <v>1.6</v>
      </c>
      <c r="F257" t="s">
        <v>11842</v>
      </c>
    </row>
    <row r="258" spans="1:6" x14ac:dyDescent="0.25">
      <c r="A258" t="s">
        <v>4442</v>
      </c>
      <c r="B258" t="s">
        <v>11844</v>
      </c>
      <c r="C258">
        <v>2018</v>
      </c>
      <c r="D258">
        <v>47</v>
      </c>
      <c r="E258">
        <v>0.2</v>
      </c>
    </row>
    <row r="259" spans="1:6" x14ac:dyDescent="0.25">
      <c r="A259" t="s">
        <v>4442</v>
      </c>
      <c r="B259" t="s">
        <v>11845</v>
      </c>
      <c r="C259">
        <v>2018</v>
      </c>
      <c r="D259">
        <v>10</v>
      </c>
      <c r="E259">
        <v>4.5999999999999996</v>
      </c>
      <c r="F259" t="s">
        <v>11846</v>
      </c>
    </row>
    <row r="260" spans="1:6" x14ac:dyDescent="0.25">
      <c r="A260" t="str">
        <f>A263</f>
        <v>628-96-6</v>
      </c>
      <c r="B260" t="s">
        <v>11850</v>
      </c>
      <c r="C260">
        <f>C264</f>
        <v>2017</v>
      </c>
      <c r="E260">
        <f>E264</f>
        <v>2021.6</v>
      </c>
    </row>
    <row r="261" spans="1:6" x14ac:dyDescent="0.25">
      <c r="A261" t="s">
        <v>4905</v>
      </c>
      <c r="B261" t="s">
        <v>10917</v>
      </c>
      <c r="C261">
        <v>2018</v>
      </c>
      <c r="D261">
        <v>13</v>
      </c>
      <c r="E261">
        <v>901.4</v>
      </c>
      <c r="F261" t="s">
        <v>11842</v>
      </c>
    </row>
    <row r="262" spans="1:6" x14ac:dyDescent="0.25">
      <c r="A262" t="s">
        <v>4905</v>
      </c>
      <c r="B262" t="s">
        <v>11843</v>
      </c>
      <c r="C262">
        <v>2018</v>
      </c>
      <c r="D262">
        <v>8</v>
      </c>
      <c r="E262">
        <v>1506.2</v>
      </c>
    </row>
    <row r="263" spans="1:6" x14ac:dyDescent="0.25">
      <c r="A263" t="s">
        <v>4905</v>
      </c>
      <c r="B263" t="s">
        <v>11844</v>
      </c>
      <c r="E263" t="s">
        <v>30</v>
      </c>
    </row>
    <row r="264" spans="1:6" x14ac:dyDescent="0.25">
      <c r="A264" t="s">
        <v>4905</v>
      </c>
      <c r="B264" t="s">
        <v>11845</v>
      </c>
      <c r="C264">
        <v>2017</v>
      </c>
      <c r="D264">
        <v>6</v>
      </c>
      <c r="E264">
        <v>2021.6</v>
      </c>
    </row>
  </sheetData>
  <pageMargins left="0.7" right="0.7" top="0.75" bottom="0.75" header="0.3" footer="0.3"/>
  <pageSetup paperSize="9"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38"/>
  <sheetViews>
    <sheetView workbookViewId="0">
      <selection activeCell="D29" sqref="D29"/>
    </sheetView>
  </sheetViews>
  <sheetFormatPr defaultRowHeight="15" x14ac:dyDescent="0.25"/>
  <cols>
    <col min="1" max="1" width="10.85546875" customWidth="1"/>
    <col min="2" max="2" width="26.140625" customWidth="1"/>
    <col min="3" max="3" width="10.85546875" customWidth="1"/>
    <col min="4" max="4" width="57.28515625" customWidth="1"/>
    <col min="6" max="6" width="13.42578125" customWidth="1"/>
    <col min="8" max="8" width="17.85546875" customWidth="1"/>
    <col min="10" max="10" width="16.42578125" customWidth="1"/>
    <col min="11" max="11" width="19.28515625" customWidth="1"/>
    <col min="12" max="12" width="15.7109375" customWidth="1"/>
    <col min="13" max="13" width="20.42578125" customWidth="1"/>
    <col min="14" max="14" width="14.140625" customWidth="1"/>
    <col min="15" max="15" width="15.28515625" customWidth="1"/>
    <col min="16" max="16" width="8.7109375" customWidth="1"/>
    <col min="18" max="18" width="8.7109375" customWidth="1"/>
    <col min="20" max="20" width="21.5703125" customWidth="1"/>
  </cols>
  <sheetData>
    <row r="1" spans="1:33" ht="15.75" thickBot="1" x14ac:dyDescent="0.3">
      <c r="A1" s="156"/>
      <c r="K1" s="157"/>
      <c r="S1" s="158"/>
    </row>
    <row r="2" spans="1:33" ht="15.75" thickBot="1" x14ac:dyDescent="0.3">
      <c r="E2" s="183" t="s">
        <v>11917</v>
      </c>
      <c r="F2" s="184"/>
      <c r="G2" s="184"/>
      <c r="H2" s="184"/>
      <c r="I2" s="184"/>
      <c r="J2" s="184"/>
      <c r="K2" s="184"/>
      <c r="L2" s="184"/>
      <c r="M2" s="184"/>
      <c r="N2" s="184"/>
      <c r="O2" s="184"/>
      <c r="P2" s="184"/>
      <c r="Q2" s="184"/>
      <c r="R2" s="184"/>
      <c r="S2" s="185"/>
    </row>
    <row r="3" spans="1:33" ht="30" customHeight="1" x14ac:dyDescent="0.25">
      <c r="A3" s="159" t="s">
        <v>11918</v>
      </c>
      <c r="B3" s="159" t="s">
        <v>10721</v>
      </c>
      <c r="C3" s="159" t="s">
        <v>0</v>
      </c>
      <c r="D3" s="159" t="s">
        <v>1</v>
      </c>
      <c r="E3" s="182" t="s">
        <v>11919</v>
      </c>
      <c r="F3" s="182"/>
      <c r="G3" s="182" t="s">
        <v>11920</v>
      </c>
      <c r="H3" s="182"/>
      <c r="I3" s="182" t="s">
        <v>11921</v>
      </c>
      <c r="J3" s="182"/>
      <c r="K3" s="182" t="s">
        <v>11922</v>
      </c>
      <c r="L3" s="182"/>
      <c r="M3" s="182" t="s">
        <v>11923</v>
      </c>
      <c r="N3" s="182"/>
      <c r="O3" s="182" t="s">
        <v>11924</v>
      </c>
      <c r="P3" s="182"/>
      <c r="Q3" s="182" t="s">
        <v>11925</v>
      </c>
      <c r="R3" s="182"/>
      <c r="S3" s="186" t="s">
        <v>11926</v>
      </c>
      <c r="T3" s="182" t="s">
        <v>11927</v>
      </c>
      <c r="U3" s="157"/>
      <c r="V3" s="157"/>
      <c r="W3" s="157"/>
      <c r="X3" s="157"/>
      <c r="Y3" s="157"/>
      <c r="Z3" s="157"/>
      <c r="AA3" s="157"/>
      <c r="AB3" s="157"/>
      <c r="AC3" s="157"/>
      <c r="AD3" s="157"/>
      <c r="AE3" s="157"/>
      <c r="AF3" s="157"/>
      <c r="AG3" s="157"/>
    </row>
    <row r="4" spans="1:33" ht="21.6" customHeight="1" x14ac:dyDescent="0.25">
      <c r="A4" s="159"/>
      <c r="B4" s="159"/>
      <c r="C4" s="159"/>
      <c r="D4" s="159"/>
      <c r="E4" s="160" t="s">
        <v>11928</v>
      </c>
      <c r="F4" s="160" t="s">
        <v>11901</v>
      </c>
      <c r="G4" s="160" t="s">
        <v>11928</v>
      </c>
      <c r="H4" s="160" t="s">
        <v>11901</v>
      </c>
      <c r="I4" s="160" t="s">
        <v>11928</v>
      </c>
      <c r="J4" s="160" t="s">
        <v>11901</v>
      </c>
      <c r="K4" s="160" t="s">
        <v>11928</v>
      </c>
      <c r="L4" s="160" t="s">
        <v>11901</v>
      </c>
      <c r="M4" s="160" t="s">
        <v>11928</v>
      </c>
      <c r="N4" s="160" t="s">
        <v>11901</v>
      </c>
      <c r="O4" s="160" t="s">
        <v>11928</v>
      </c>
      <c r="P4" s="160" t="s">
        <v>11901</v>
      </c>
      <c r="Q4" s="160" t="s">
        <v>11928</v>
      </c>
      <c r="R4" s="160" t="s">
        <v>11901</v>
      </c>
      <c r="S4" s="186"/>
      <c r="T4" s="182"/>
    </row>
    <row r="5" spans="1:33" s="49" customFormat="1" x14ac:dyDescent="0.25">
      <c r="A5" s="161" t="s">
        <v>5281</v>
      </c>
      <c r="B5" s="161" t="s">
        <v>5280</v>
      </c>
      <c r="C5" s="161" t="s">
        <v>5280</v>
      </c>
      <c r="D5" s="161" t="s">
        <v>5279</v>
      </c>
      <c r="E5" s="162" t="s">
        <v>11929</v>
      </c>
      <c r="F5" s="162">
        <v>1.4</v>
      </c>
      <c r="G5" s="162" t="s">
        <v>11929</v>
      </c>
      <c r="H5" s="162">
        <v>1.4</v>
      </c>
      <c r="I5" s="162" t="s">
        <v>11929</v>
      </c>
      <c r="J5" s="162">
        <v>1.4</v>
      </c>
      <c r="K5" s="162" t="s">
        <v>11929</v>
      </c>
      <c r="L5" s="163">
        <v>1.4</v>
      </c>
      <c r="M5" s="162" t="s">
        <v>11929</v>
      </c>
      <c r="N5" s="163">
        <v>0</v>
      </c>
      <c r="O5" s="162" t="s">
        <v>11929</v>
      </c>
      <c r="P5" s="162">
        <v>0</v>
      </c>
      <c r="Q5" s="162" t="s">
        <v>11929</v>
      </c>
      <c r="R5" s="163">
        <v>1.4</v>
      </c>
      <c r="S5" s="164">
        <f t="shared" ref="S5:S27" si="0">SUM(F5,H5,J5,L5,N5,P5,R5)</f>
        <v>7</v>
      </c>
      <c r="T5" s="49" t="s">
        <v>11842</v>
      </c>
    </row>
    <row r="6" spans="1:33" s="49" customFormat="1" x14ac:dyDescent="0.25">
      <c r="A6" s="161" t="s">
        <v>4415</v>
      </c>
      <c r="B6" s="161" t="s">
        <v>4414</v>
      </c>
      <c r="C6" s="161" t="s">
        <v>4414</v>
      </c>
      <c r="D6" s="161" t="s">
        <v>4413</v>
      </c>
      <c r="E6" s="162" t="s">
        <v>11929</v>
      </c>
      <c r="F6" s="162">
        <v>1.4</v>
      </c>
      <c r="G6" s="162" t="s">
        <v>11929</v>
      </c>
      <c r="H6" s="162">
        <v>1.4</v>
      </c>
      <c r="I6" s="162" t="s">
        <v>11929</v>
      </c>
      <c r="J6" s="162">
        <v>1.4</v>
      </c>
      <c r="K6" s="162" t="s">
        <v>11929</v>
      </c>
      <c r="L6" s="163">
        <v>1.4</v>
      </c>
      <c r="M6" s="162" t="s">
        <v>11929</v>
      </c>
      <c r="N6" s="163">
        <v>0</v>
      </c>
      <c r="O6" s="162" t="s">
        <v>11929</v>
      </c>
      <c r="P6" s="162">
        <v>0</v>
      </c>
      <c r="Q6" s="162" t="s">
        <v>11929</v>
      </c>
      <c r="R6" s="163">
        <v>1.4</v>
      </c>
      <c r="S6" s="164">
        <f t="shared" si="0"/>
        <v>7</v>
      </c>
      <c r="T6" s="49" t="s">
        <v>11842</v>
      </c>
    </row>
    <row r="7" spans="1:33" s="49" customFormat="1" x14ac:dyDescent="0.25">
      <c r="A7" s="161" t="s">
        <v>4905</v>
      </c>
      <c r="B7" s="161" t="s">
        <v>4904</v>
      </c>
      <c r="C7" s="161" t="s">
        <v>4904</v>
      </c>
      <c r="D7" s="161" t="s">
        <v>4903</v>
      </c>
      <c r="E7" s="162" t="s">
        <v>11929</v>
      </c>
      <c r="F7" s="162">
        <v>1.4</v>
      </c>
      <c r="G7" s="162" t="s">
        <v>11929</v>
      </c>
      <c r="H7" s="162">
        <v>1.4</v>
      </c>
      <c r="I7" s="162" t="s">
        <v>11929</v>
      </c>
      <c r="J7" s="162">
        <v>1.4</v>
      </c>
      <c r="K7" s="162" t="s">
        <v>11929</v>
      </c>
      <c r="L7" s="163">
        <v>1.4</v>
      </c>
      <c r="M7" s="162" t="s">
        <v>11929</v>
      </c>
      <c r="N7" s="163">
        <v>0</v>
      </c>
      <c r="O7" s="162" t="s">
        <v>11929</v>
      </c>
      <c r="P7" s="162">
        <v>0</v>
      </c>
      <c r="Q7" s="162" t="s">
        <v>11929</v>
      </c>
      <c r="R7" s="163">
        <v>1.4</v>
      </c>
      <c r="S7" s="164">
        <f t="shared" si="0"/>
        <v>7</v>
      </c>
      <c r="T7" s="49" t="s">
        <v>11842</v>
      </c>
    </row>
    <row r="8" spans="1:33" s="49" customFormat="1" x14ac:dyDescent="0.25">
      <c r="A8" s="161" t="s">
        <v>3091</v>
      </c>
      <c r="B8" s="161" t="s">
        <v>996</v>
      </c>
      <c r="C8" s="161" t="s">
        <v>996</v>
      </c>
      <c r="D8" s="161" t="s">
        <v>997</v>
      </c>
      <c r="E8" s="162" t="s">
        <v>11929</v>
      </c>
      <c r="F8" s="162">
        <v>1.4</v>
      </c>
      <c r="G8" s="162" t="s">
        <v>11929</v>
      </c>
      <c r="H8" s="162">
        <v>1.4</v>
      </c>
      <c r="I8" s="162" t="s">
        <v>11929</v>
      </c>
      <c r="J8" s="162">
        <v>1.4</v>
      </c>
      <c r="K8" s="162" t="s">
        <v>11929</v>
      </c>
      <c r="L8" s="163">
        <v>1.4</v>
      </c>
      <c r="M8" s="162" t="s">
        <v>11929</v>
      </c>
      <c r="N8" s="163">
        <v>0</v>
      </c>
      <c r="O8" s="162" t="s">
        <v>11929</v>
      </c>
      <c r="P8" s="162">
        <v>0</v>
      </c>
      <c r="Q8" s="162" t="s">
        <v>11929</v>
      </c>
      <c r="R8" s="163">
        <v>1.4</v>
      </c>
      <c r="S8" s="164">
        <f t="shared" si="0"/>
        <v>7</v>
      </c>
      <c r="T8" s="161" t="s">
        <v>11842</v>
      </c>
    </row>
    <row r="9" spans="1:33" s="49" customFormat="1" x14ac:dyDescent="0.25">
      <c r="A9" s="161" t="s">
        <v>4707</v>
      </c>
      <c r="B9" s="161" t="s">
        <v>4706</v>
      </c>
      <c r="C9" s="161" t="s">
        <v>4706</v>
      </c>
      <c r="D9" s="161" t="s">
        <v>4705</v>
      </c>
      <c r="E9" s="162" t="s">
        <v>11929</v>
      </c>
      <c r="F9" s="162">
        <v>1.4</v>
      </c>
      <c r="G9" s="162" t="s">
        <v>11929</v>
      </c>
      <c r="H9" s="162">
        <v>1.4</v>
      </c>
      <c r="I9" s="162" t="s">
        <v>11929</v>
      </c>
      <c r="J9" s="162">
        <v>1.4</v>
      </c>
      <c r="K9" s="162" t="s">
        <v>11929</v>
      </c>
      <c r="L9" s="163">
        <v>1.4</v>
      </c>
      <c r="M9" s="162" t="s">
        <v>11929</v>
      </c>
      <c r="N9" s="163">
        <v>0</v>
      </c>
      <c r="O9" s="162" t="s">
        <v>11929</v>
      </c>
      <c r="P9" s="162">
        <v>0</v>
      </c>
      <c r="Q9" s="162" t="s">
        <v>11929</v>
      </c>
      <c r="R9" s="163">
        <v>1.4</v>
      </c>
      <c r="S9" s="164">
        <f t="shared" si="0"/>
        <v>7</v>
      </c>
      <c r="T9" s="161" t="s">
        <v>11842</v>
      </c>
    </row>
    <row r="10" spans="1:33" s="49" customFormat="1" x14ac:dyDescent="0.25">
      <c r="A10" s="161" t="s">
        <v>6240</v>
      </c>
      <c r="B10" s="161" t="s">
        <v>30</v>
      </c>
      <c r="C10" s="161" t="s">
        <v>6241</v>
      </c>
      <c r="D10" s="161" t="s">
        <v>11855</v>
      </c>
      <c r="E10" s="162" t="s">
        <v>11929</v>
      </c>
      <c r="F10" s="162">
        <v>1.4</v>
      </c>
      <c r="G10" s="162" t="s">
        <v>11929</v>
      </c>
      <c r="H10" s="162">
        <v>1.4</v>
      </c>
      <c r="I10" s="162" t="s">
        <v>11929</v>
      </c>
      <c r="J10" s="162">
        <v>1.4</v>
      </c>
      <c r="K10" s="162" t="s">
        <v>11929</v>
      </c>
      <c r="L10" s="163">
        <v>1.4</v>
      </c>
      <c r="M10" s="162" t="s">
        <v>11929</v>
      </c>
      <c r="N10" s="163">
        <v>0</v>
      </c>
      <c r="O10" s="162" t="s">
        <v>11929</v>
      </c>
      <c r="P10" s="162">
        <v>0</v>
      </c>
      <c r="Q10" s="162" t="s">
        <v>11929</v>
      </c>
      <c r="R10" s="163">
        <v>1.4</v>
      </c>
      <c r="S10" s="164">
        <f t="shared" si="0"/>
        <v>7</v>
      </c>
      <c r="T10" s="161" t="s">
        <v>11930</v>
      </c>
    </row>
    <row r="11" spans="1:33" s="49" customFormat="1" x14ac:dyDescent="0.25">
      <c r="A11" s="161" t="s">
        <v>5505</v>
      </c>
      <c r="B11" s="161" t="s">
        <v>5504</v>
      </c>
      <c r="C11" s="161" t="s">
        <v>5504</v>
      </c>
      <c r="D11" s="161" t="s">
        <v>5503</v>
      </c>
      <c r="E11" s="162" t="s">
        <v>11929</v>
      </c>
      <c r="F11" s="162">
        <v>1.4</v>
      </c>
      <c r="G11" s="162" t="s">
        <v>11929</v>
      </c>
      <c r="H11" s="162">
        <v>1.4</v>
      </c>
      <c r="I11" s="162" t="s">
        <v>11929</v>
      </c>
      <c r="J11" s="162">
        <v>1.4</v>
      </c>
      <c r="K11" s="162" t="s">
        <v>11929</v>
      </c>
      <c r="L11" s="163">
        <v>1.4</v>
      </c>
      <c r="M11" s="162" t="s">
        <v>11929</v>
      </c>
      <c r="N11" s="163">
        <v>0</v>
      </c>
      <c r="O11" s="162" t="s">
        <v>11929</v>
      </c>
      <c r="P11" s="162">
        <v>0</v>
      </c>
      <c r="Q11" s="162" t="s">
        <v>11929</v>
      </c>
      <c r="R11" s="163">
        <v>1.4</v>
      </c>
      <c r="S11" s="164">
        <f t="shared" si="0"/>
        <v>7</v>
      </c>
      <c r="T11" s="161" t="s">
        <v>11842</v>
      </c>
    </row>
    <row r="12" spans="1:33" s="49" customFormat="1" x14ac:dyDescent="0.25">
      <c r="A12" s="161" t="s">
        <v>4442</v>
      </c>
      <c r="B12" s="161" t="s">
        <v>4441</v>
      </c>
      <c r="C12" s="161" t="s">
        <v>4441</v>
      </c>
      <c r="D12" s="161" t="s">
        <v>4440</v>
      </c>
      <c r="E12" s="162" t="s">
        <v>11929</v>
      </c>
      <c r="F12" s="162">
        <v>1.4</v>
      </c>
      <c r="G12" s="162" t="s">
        <v>11929</v>
      </c>
      <c r="H12" s="162">
        <v>1.4</v>
      </c>
      <c r="I12" s="162" t="s">
        <v>11929</v>
      </c>
      <c r="J12" s="162">
        <v>1.4</v>
      </c>
      <c r="K12" s="162" t="s">
        <v>11929</v>
      </c>
      <c r="L12" s="163">
        <v>1.4</v>
      </c>
      <c r="M12" s="162" t="s">
        <v>11929</v>
      </c>
      <c r="N12" s="163">
        <v>0</v>
      </c>
      <c r="O12" s="162" t="s">
        <v>11929</v>
      </c>
      <c r="P12" s="162">
        <v>0</v>
      </c>
      <c r="Q12" s="162" t="s">
        <v>11929</v>
      </c>
      <c r="R12" s="163">
        <v>1.4</v>
      </c>
      <c r="S12" s="164">
        <f t="shared" si="0"/>
        <v>7</v>
      </c>
      <c r="T12" s="161" t="s">
        <v>11842</v>
      </c>
    </row>
    <row r="13" spans="1:33" s="49" customFormat="1" x14ac:dyDescent="0.25">
      <c r="A13" s="161" t="s">
        <v>4916</v>
      </c>
      <c r="B13" s="161" t="s">
        <v>4915</v>
      </c>
      <c r="C13" s="161" t="s">
        <v>4915</v>
      </c>
      <c r="D13" s="161" t="s">
        <v>4914</v>
      </c>
      <c r="E13" s="162" t="s">
        <v>11929</v>
      </c>
      <c r="F13" s="162">
        <v>1.4</v>
      </c>
      <c r="G13" s="162" t="s">
        <v>11929</v>
      </c>
      <c r="H13" s="162">
        <v>1.4</v>
      </c>
      <c r="I13" s="162" t="s">
        <v>11929</v>
      </c>
      <c r="J13" s="162">
        <v>1.4</v>
      </c>
      <c r="K13" s="162" t="s">
        <v>11929</v>
      </c>
      <c r="L13" s="163">
        <v>1.4</v>
      </c>
      <c r="M13" s="162" t="s">
        <v>11929</v>
      </c>
      <c r="N13" s="163">
        <v>0</v>
      </c>
      <c r="O13" s="162" t="s">
        <v>11929</v>
      </c>
      <c r="P13" s="162">
        <v>0</v>
      </c>
      <c r="Q13" s="162" t="s">
        <v>11929</v>
      </c>
      <c r="R13" s="163">
        <v>1.4</v>
      </c>
      <c r="S13" s="164">
        <f t="shared" si="0"/>
        <v>7</v>
      </c>
      <c r="T13" s="161" t="s">
        <v>11842</v>
      </c>
    </row>
    <row r="14" spans="1:33" s="49" customFormat="1" x14ac:dyDescent="0.25">
      <c r="A14" s="161" t="s">
        <v>4675</v>
      </c>
      <c r="B14" s="161" t="s">
        <v>4674</v>
      </c>
      <c r="C14" s="161" t="s">
        <v>4674</v>
      </c>
      <c r="D14" s="161" t="s">
        <v>4673</v>
      </c>
      <c r="E14" s="162" t="s">
        <v>11929</v>
      </c>
      <c r="F14" s="162">
        <v>1.4</v>
      </c>
      <c r="G14" s="162" t="s">
        <v>11929</v>
      </c>
      <c r="H14" s="162">
        <v>1.4</v>
      </c>
      <c r="I14" s="162" t="s">
        <v>11929</v>
      </c>
      <c r="J14" s="162">
        <v>1.4</v>
      </c>
      <c r="K14" s="162" t="s">
        <v>11929</v>
      </c>
      <c r="L14" s="163">
        <v>1.4</v>
      </c>
      <c r="M14" s="162" t="s">
        <v>11929</v>
      </c>
      <c r="N14" s="163">
        <v>0</v>
      </c>
      <c r="O14" s="162" t="s">
        <v>11929</v>
      </c>
      <c r="P14" s="162">
        <v>0</v>
      </c>
      <c r="Q14" s="162" t="s">
        <v>11929</v>
      </c>
      <c r="R14" s="163">
        <v>1.4</v>
      </c>
      <c r="S14" s="164">
        <f t="shared" si="0"/>
        <v>7</v>
      </c>
      <c r="T14" s="161" t="s">
        <v>11842</v>
      </c>
    </row>
    <row r="15" spans="1:33" s="49" customFormat="1" x14ac:dyDescent="0.25">
      <c r="A15" s="161" t="s">
        <v>6227</v>
      </c>
      <c r="B15" s="161" t="s">
        <v>30</v>
      </c>
      <c r="C15" s="161" t="s">
        <v>6228</v>
      </c>
      <c r="D15" s="161" t="s">
        <v>11854</v>
      </c>
      <c r="E15" s="165" t="s">
        <v>11931</v>
      </c>
      <c r="F15" s="162">
        <v>0</v>
      </c>
      <c r="G15" s="162" t="s">
        <v>11932</v>
      </c>
      <c r="H15" s="162">
        <v>0</v>
      </c>
      <c r="I15" s="162" t="s">
        <v>11931</v>
      </c>
      <c r="J15" s="162">
        <v>1</v>
      </c>
      <c r="K15" s="162" t="s">
        <v>11932</v>
      </c>
      <c r="L15" s="163">
        <v>0</v>
      </c>
      <c r="M15" s="163" t="s">
        <v>11932</v>
      </c>
      <c r="N15" s="163">
        <v>0</v>
      </c>
      <c r="O15" s="163" t="s">
        <v>11933</v>
      </c>
      <c r="P15" s="163">
        <v>2</v>
      </c>
      <c r="Q15" s="163" t="s">
        <v>11932</v>
      </c>
      <c r="R15" s="163">
        <v>0</v>
      </c>
      <c r="S15" s="164">
        <f t="shared" si="0"/>
        <v>3</v>
      </c>
      <c r="T15" s="161" t="s">
        <v>11930</v>
      </c>
    </row>
    <row r="16" spans="1:33" s="49" customFormat="1" x14ac:dyDescent="0.25">
      <c r="A16" s="161" t="s">
        <v>3372</v>
      </c>
      <c r="B16" s="161" t="s">
        <v>3423</v>
      </c>
      <c r="C16" s="161" t="s">
        <v>3423</v>
      </c>
      <c r="D16" s="161" t="s">
        <v>3280</v>
      </c>
      <c r="E16" s="166" t="s">
        <v>11931</v>
      </c>
      <c r="F16" s="167">
        <v>0</v>
      </c>
      <c r="G16" s="168" t="s">
        <v>11932</v>
      </c>
      <c r="H16" s="168">
        <v>0</v>
      </c>
      <c r="I16" s="168" t="s">
        <v>11932</v>
      </c>
      <c r="J16" s="168">
        <v>0</v>
      </c>
      <c r="K16" s="168" t="s">
        <v>11932</v>
      </c>
      <c r="L16" s="169">
        <v>0</v>
      </c>
      <c r="M16" s="163" t="s">
        <v>11932</v>
      </c>
      <c r="N16" s="163">
        <v>0</v>
      </c>
      <c r="O16" s="163" t="s">
        <v>11934</v>
      </c>
      <c r="P16" s="163">
        <v>2</v>
      </c>
      <c r="Q16" s="169" t="s">
        <v>11932</v>
      </c>
      <c r="R16" s="169">
        <v>0</v>
      </c>
      <c r="S16" s="170">
        <f t="shared" si="0"/>
        <v>2</v>
      </c>
      <c r="T16" s="161" t="s">
        <v>11842</v>
      </c>
    </row>
    <row r="17" spans="1:20" s="49" customFormat="1" x14ac:dyDescent="0.25">
      <c r="A17" s="161" t="s">
        <v>4788</v>
      </c>
      <c r="B17" s="161" t="s">
        <v>648</v>
      </c>
      <c r="C17" s="161" t="s">
        <v>648</v>
      </c>
      <c r="D17" s="161" t="s">
        <v>649</v>
      </c>
      <c r="E17" s="166" t="s">
        <v>11931</v>
      </c>
      <c r="F17" s="167">
        <v>0</v>
      </c>
      <c r="G17" s="168" t="s">
        <v>11932</v>
      </c>
      <c r="H17" s="168">
        <v>0</v>
      </c>
      <c r="I17" s="168" t="s">
        <v>11932</v>
      </c>
      <c r="J17" s="168">
        <v>0</v>
      </c>
      <c r="K17" s="168" t="s">
        <v>11932</v>
      </c>
      <c r="L17" s="169">
        <v>0</v>
      </c>
      <c r="M17" s="163" t="s">
        <v>11932</v>
      </c>
      <c r="N17" s="163">
        <v>0</v>
      </c>
      <c r="O17" s="163" t="s">
        <v>11935</v>
      </c>
      <c r="P17" s="163">
        <v>2</v>
      </c>
      <c r="Q17" s="163" t="s">
        <v>11932</v>
      </c>
      <c r="R17" s="169">
        <v>0</v>
      </c>
      <c r="S17" s="170">
        <f t="shared" si="0"/>
        <v>2</v>
      </c>
      <c r="T17" s="161" t="s">
        <v>11930</v>
      </c>
    </row>
    <row r="18" spans="1:20" s="49" customFormat="1" x14ac:dyDescent="0.25">
      <c r="A18" s="161" t="s">
        <v>4285</v>
      </c>
      <c r="B18" s="161" t="s">
        <v>2285</v>
      </c>
      <c r="C18" s="161" t="s">
        <v>2285</v>
      </c>
      <c r="D18" s="161" t="s">
        <v>2286</v>
      </c>
      <c r="E18" s="166" t="s">
        <v>11931</v>
      </c>
      <c r="F18" s="167">
        <v>0</v>
      </c>
      <c r="G18" s="168" t="s">
        <v>11932</v>
      </c>
      <c r="H18" s="168">
        <v>0</v>
      </c>
      <c r="I18" s="168" t="s">
        <v>11932</v>
      </c>
      <c r="J18" s="168">
        <v>0</v>
      </c>
      <c r="K18" s="162" t="s">
        <v>11932</v>
      </c>
      <c r="L18" s="163">
        <v>0</v>
      </c>
      <c r="M18" s="163" t="s">
        <v>11932</v>
      </c>
      <c r="N18" s="163">
        <v>0</v>
      </c>
      <c r="O18" s="163" t="s">
        <v>11936</v>
      </c>
      <c r="P18" s="163">
        <v>2</v>
      </c>
      <c r="Q18" s="163" t="s">
        <v>11932</v>
      </c>
      <c r="R18" s="163">
        <v>0</v>
      </c>
      <c r="S18" s="170">
        <f t="shared" si="0"/>
        <v>2</v>
      </c>
      <c r="T18" s="161" t="s">
        <v>11930</v>
      </c>
    </row>
    <row r="19" spans="1:20" s="49" customFormat="1" x14ac:dyDescent="0.25">
      <c r="A19" s="161" t="s">
        <v>3140</v>
      </c>
      <c r="B19" s="161" t="s">
        <v>2328</v>
      </c>
      <c r="C19" s="161" t="s">
        <v>2328</v>
      </c>
      <c r="D19" s="161" t="s">
        <v>2329</v>
      </c>
      <c r="E19" s="166" t="s">
        <v>11931</v>
      </c>
      <c r="F19" s="162">
        <v>0</v>
      </c>
      <c r="G19" s="162" t="s">
        <v>11932</v>
      </c>
      <c r="H19" s="162">
        <v>0</v>
      </c>
      <c r="I19" s="162" t="s">
        <v>11931</v>
      </c>
      <c r="J19" s="162">
        <v>1</v>
      </c>
      <c r="K19" s="162" t="s">
        <v>11932</v>
      </c>
      <c r="L19" s="163">
        <v>0</v>
      </c>
      <c r="M19" s="163" t="s">
        <v>11937</v>
      </c>
      <c r="N19" s="163">
        <v>1</v>
      </c>
      <c r="O19" s="163" t="s">
        <v>11932</v>
      </c>
      <c r="P19" s="163">
        <v>0</v>
      </c>
      <c r="Q19" s="163" t="s">
        <v>11932</v>
      </c>
      <c r="R19" s="163">
        <v>0</v>
      </c>
      <c r="S19" s="170">
        <f t="shared" si="0"/>
        <v>2</v>
      </c>
      <c r="T19" s="161" t="s">
        <v>11930</v>
      </c>
    </row>
    <row r="20" spans="1:20" s="49" customFormat="1" ht="15.75" thickBot="1" x14ac:dyDescent="0.3">
      <c r="A20" s="171" t="s">
        <v>5108</v>
      </c>
      <c r="B20" s="171" t="s">
        <v>5107</v>
      </c>
      <c r="C20" s="171" t="s">
        <v>5107</v>
      </c>
      <c r="D20" s="171" t="s">
        <v>5106</v>
      </c>
      <c r="E20" s="172" t="s">
        <v>11931</v>
      </c>
      <c r="F20" s="173">
        <v>0</v>
      </c>
      <c r="G20" s="174" t="s">
        <v>11932</v>
      </c>
      <c r="H20" s="174">
        <v>0</v>
      </c>
      <c r="I20" s="174" t="s">
        <v>11932</v>
      </c>
      <c r="J20" s="175">
        <v>0</v>
      </c>
      <c r="K20" s="175" t="s">
        <v>11932</v>
      </c>
      <c r="L20" s="175">
        <v>0</v>
      </c>
      <c r="M20" s="175" t="s">
        <v>11932</v>
      </c>
      <c r="N20" s="175">
        <v>0</v>
      </c>
      <c r="O20" s="175" t="s">
        <v>11938</v>
      </c>
      <c r="P20" s="175">
        <v>2</v>
      </c>
      <c r="Q20" s="175" t="s">
        <v>11932</v>
      </c>
      <c r="R20" s="175">
        <v>0</v>
      </c>
      <c r="S20" s="176">
        <f t="shared" si="0"/>
        <v>2</v>
      </c>
      <c r="T20" s="161" t="s">
        <v>11930</v>
      </c>
    </row>
    <row r="21" spans="1:20" s="49" customFormat="1" x14ac:dyDescent="0.25">
      <c r="A21" s="161" t="s">
        <v>3020</v>
      </c>
      <c r="B21" s="161" t="s">
        <v>1335</v>
      </c>
      <c r="C21" s="161" t="s">
        <v>1335</v>
      </c>
      <c r="D21" s="161" t="s">
        <v>11939</v>
      </c>
      <c r="E21" s="166" t="s">
        <v>11931</v>
      </c>
      <c r="F21" s="166">
        <v>0</v>
      </c>
      <c r="G21" s="162" t="s">
        <v>11932</v>
      </c>
      <c r="H21" s="168">
        <v>0</v>
      </c>
      <c r="I21" s="168" t="s">
        <v>11932</v>
      </c>
      <c r="J21" s="168">
        <v>0</v>
      </c>
      <c r="K21" s="168" t="s">
        <v>11932</v>
      </c>
      <c r="L21" s="169">
        <v>0</v>
      </c>
      <c r="M21" s="163" t="s">
        <v>11940</v>
      </c>
      <c r="N21" s="169">
        <v>1</v>
      </c>
      <c r="O21" s="163" t="s">
        <v>11932</v>
      </c>
      <c r="P21" s="163">
        <v>0</v>
      </c>
      <c r="Q21" s="169" t="s">
        <v>11932</v>
      </c>
      <c r="R21" s="169">
        <v>0</v>
      </c>
      <c r="S21" s="170">
        <f t="shared" si="0"/>
        <v>1</v>
      </c>
    </row>
    <row r="22" spans="1:20" s="49" customFormat="1" x14ac:dyDescent="0.25">
      <c r="A22" s="161" t="s">
        <v>5515</v>
      </c>
      <c r="B22" s="161" t="s">
        <v>2396</v>
      </c>
      <c r="C22" s="161" t="s">
        <v>2396</v>
      </c>
      <c r="D22" s="161" t="s">
        <v>2397</v>
      </c>
      <c r="E22" s="166" t="s">
        <v>11931</v>
      </c>
      <c r="F22" s="167">
        <v>0</v>
      </c>
      <c r="G22" s="168" t="s">
        <v>11932</v>
      </c>
      <c r="H22" s="168">
        <v>0</v>
      </c>
      <c r="I22" s="168" t="s">
        <v>11932</v>
      </c>
      <c r="J22" s="168">
        <v>0</v>
      </c>
      <c r="K22" s="168" t="s">
        <v>11932</v>
      </c>
      <c r="L22" s="168">
        <v>0</v>
      </c>
      <c r="M22" s="163" t="s">
        <v>11941</v>
      </c>
      <c r="N22" s="169">
        <v>1</v>
      </c>
      <c r="O22" s="163" t="s">
        <v>11932</v>
      </c>
      <c r="P22" s="163">
        <v>0</v>
      </c>
      <c r="Q22" s="169" t="s">
        <v>11932</v>
      </c>
      <c r="R22" s="169">
        <v>0</v>
      </c>
      <c r="S22" s="170">
        <f t="shared" si="0"/>
        <v>1</v>
      </c>
    </row>
    <row r="23" spans="1:20" s="49" customFormat="1" x14ac:dyDescent="0.25">
      <c r="A23" s="161" t="s">
        <v>5901</v>
      </c>
      <c r="B23" s="161" t="s">
        <v>1412</v>
      </c>
      <c r="C23" s="161" t="s">
        <v>1412</v>
      </c>
      <c r="D23" s="161" t="s">
        <v>1413</v>
      </c>
      <c r="E23" s="166" t="s">
        <v>11931</v>
      </c>
      <c r="F23" s="167">
        <v>0</v>
      </c>
      <c r="G23" s="168" t="s">
        <v>11932</v>
      </c>
      <c r="H23" s="168">
        <v>0</v>
      </c>
      <c r="I23" s="168" t="s">
        <v>11932</v>
      </c>
      <c r="J23" s="168">
        <v>0</v>
      </c>
      <c r="K23" s="168" t="s">
        <v>11932</v>
      </c>
      <c r="L23" s="169">
        <v>0</v>
      </c>
      <c r="M23" s="163" t="s">
        <v>11942</v>
      </c>
      <c r="N23" s="169">
        <v>1</v>
      </c>
      <c r="O23" s="163" t="s">
        <v>11932</v>
      </c>
      <c r="P23" s="163">
        <v>0</v>
      </c>
      <c r="Q23" s="169" t="s">
        <v>11932</v>
      </c>
      <c r="R23" s="169">
        <v>0</v>
      </c>
      <c r="S23" s="170">
        <f t="shared" si="0"/>
        <v>1</v>
      </c>
    </row>
    <row r="24" spans="1:20" s="49" customFormat="1" x14ac:dyDescent="0.25">
      <c r="A24" s="161" t="s">
        <v>4735</v>
      </c>
      <c r="B24" s="161" t="s">
        <v>4734</v>
      </c>
      <c r="C24" s="161" t="s">
        <v>4734</v>
      </c>
      <c r="D24" s="161" t="s">
        <v>4733</v>
      </c>
      <c r="E24" s="166" t="s">
        <v>11931</v>
      </c>
      <c r="F24" s="167">
        <v>0</v>
      </c>
      <c r="G24" s="168" t="s">
        <v>11932</v>
      </c>
      <c r="H24" s="168">
        <v>0</v>
      </c>
      <c r="I24" s="168" t="s">
        <v>11932</v>
      </c>
      <c r="J24" s="168">
        <v>0</v>
      </c>
      <c r="K24" s="168" t="s">
        <v>11932</v>
      </c>
      <c r="L24" s="169">
        <v>0</v>
      </c>
      <c r="M24" s="163" t="s">
        <v>11943</v>
      </c>
      <c r="N24" s="169">
        <v>1</v>
      </c>
      <c r="O24" s="163" t="s">
        <v>11932</v>
      </c>
      <c r="P24" s="163">
        <v>0</v>
      </c>
      <c r="Q24" s="169" t="s">
        <v>11932</v>
      </c>
      <c r="R24" s="169">
        <v>0</v>
      </c>
      <c r="S24" s="170">
        <f t="shared" si="0"/>
        <v>1</v>
      </c>
    </row>
    <row r="25" spans="1:20" s="49" customFormat="1" x14ac:dyDescent="0.25">
      <c r="A25" s="161" t="s">
        <v>5087</v>
      </c>
      <c r="B25" s="161" t="s">
        <v>1216</v>
      </c>
      <c r="C25" s="161" t="s">
        <v>1216</v>
      </c>
      <c r="D25" s="161" t="s">
        <v>1217</v>
      </c>
      <c r="E25" s="166" t="s">
        <v>11931</v>
      </c>
      <c r="F25" s="167">
        <v>0</v>
      </c>
      <c r="G25" s="168" t="s">
        <v>11932</v>
      </c>
      <c r="H25" s="168">
        <v>0</v>
      </c>
      <c r="I25" s="168" t="s">
        <v>11932</v>
      </c>
      <c r="J25" s="168">
        <v>0</v>
      </c>
      <c r="K25" s="168" t="s">
        <v>11932</v>
      </c>
      <c r="L25" s="169">
        <v>0</v>
      </c>
      <c r="M25" s="163" t="s">
        <v>11944</v>
      </c>
      <c r="N25" s="169">
        <v>1</v>
      </c>
      <c r="O25" s="163" t="s">
        <v>11932</v>
      </c>
      <c r="P25" s="163">
        <v>0</v>
      </c>
      <c r="Q25" s="169" t="s">
        <v>11932</v>
      </c>
      <c r="R25" s="169">
        <v>0</v>
      </c>
      <c r="S25" s="170">
        <f t="shared" si="0"/>
        <v>1</v>
      </c>
    </row>
    <row r="26" spans="1:20" s="49" customFormat="1" x14ac:dyDescent="0.25">
      <c r="A26" s="161" t="s">
        <v>3358</v>
      </c>
      <c r="B26" s="161" t="s">
        <v>983</v>
      </c>
      <c r="C26" s="161" t="s">
        <v>983</v>
      </c>
      <c r="D26" s="161" t="s">
        <v>984</v>
      </c>
      <c r="E26" s="166" t="s">
        <v>11931</v>
      </c>
      <c r="F26" s="167">
        <v>0</v>
      </c>
      <c r="G26" s="168" t="s">
        <v>11932</v>
      </c>
      <c r="H26" s="168">
        <v>0</v>
      </c>
      <c r="I26" s="168" t="s">
        <v>11932</v>
      </c>
      <c r="J26" s="168">
        <v>0</v>
      </c>
      <c r="K26" s="168" t="s">
        <v>11932</v>
      </c>
      <c r="L26" s="169">
        <v>0</v>
      </c>
      <c r="M26" s="163" t="s">
        <v>11945</v>
      </c>
      <c r="N26" s="169">
        <v>1</v>
      </c>
      <c r="O26" s="163" t="s">
        <v>11932</v>
      </c>
      <c r="P26" s="163">
        <v>0</v>
      </c>
      <c r="Q26" s="169" t="s">
        <v>11932</v>
      </c>
      <c r="R26" s="169">
        <v>0</v>
      </c>
      <c r="S26" s="170">
        <f t="shared" si="0"/>
        <v>1</v>
      </c>
    </row>
    <row r="27" spans="1:20" s="49" customFormat="1" x14ac:dyDescent="0.25">
      <c r="A27" s="161" t="s">
        <v>5857</v>
      </c>
      <c r="B27" s="161" t="s">
        <v>5856</v>
      </c>
      <c r="C27" s="161" t="s">
        <v>5856</v>
      </c>
      <c r="D27" s="161" t="s">
        <v>5855</v>
      </c>
      <c r="E27" s="166" t="s">
        <v>11931</v>
      </c>
      <c r="F27" s="167">
        <v>0</v>
      </c>
      <c r="G27" s="168" t="s">
        <v>11932</v>
      </c>
      <c r="H27" s="168">
        <v>0</v>
      </c>
      <c r="I27" s="168" t="s">
        <v>11932</v>
      </c>
      <c r="J27" s="168">
        <v>0</v>
      </c>
      <c r="K27" s="168" t="s">
        <v>11932</v>
      </c>
      <c r="L27" s="169">
        <v>0</v>
      </c>
      <c r="M27" s="163" t="s">
        <v>11946</v>
      </c>
      <c r="N27" s="169">
        <v>1</v>
      </c>
      <c r="O27" s="163" t="s">
        <v>11932</v>
      </c>
      <c r="P27" s="163">
        <v>0</v>
      </c>
      <c r="Q27" s="169" t="s">
        <v>11932</v>
      </c>
      <c r="R27" s="169">
        <v>0</v>
      </c>
      <c r="S27" s="170">
        <f t="shared" si="0"/>
        <v>1</v>
      </c>
    </row>
    <row r="28" spans="1:20" s="49" customFormat="1" x14ac:dyDescent="0.25"/>
    <row r="29" spans="1:20" s="49" customFormat="1" x14ac:dyDescent="0.25"/>
    <row r="30" spans="1:20" s="49" customFormat="1" x14ac:dyDescent="0.25">
      <c r="R30" s="163">
        <v>1</v>
      </c>
      <c r="S30" s="169">
        <f>COUNTIF(S$5:S$27, "1")</f>
        <v>7</v>
      </c>
    </row>
    <row r="31" spans="1:20" s="49" customFormat="1" x14ac:dyDescent="0.25">
      <c r="R31" s="163">
        <v>2</v>
      </c>
      <c r="S31" s="169">
        <f>COUNTIF(S$5:S$27, "2")</f>
        <v>5</v>
      </c>
    </row>
    <row r="32" spans="1:20" x14ac:dyDescent="0.25">
      <c r="R32" s="163">
        <v>3</v>
      </c>
      <c r="S32" s="169">
        <f>COUNTIF(S$5:S$27, "3")</f>
        <v>1</v>
      </c>
    </row>
    <row r="33" spans="18:19" x14ac:dyDescent="0.25">
      <c r="R33" s="163">
        <v>4</v>
      </c>
      <c r="S33" s="169">
        <f>COUNTIF(S$5:S$27, "4")</f>
        <v>0</v>
      </c>
    </row>
    <row r="34" spans="18:19" x14ac:dyDescent="0.25">
      <c r="R34" s="163">
        <v>5</v>
      </c>
      <c r="S34" s="169">
        <f>COUNTIF(S$5:S$27, "5")</f>
        <v>0</v>
      </c>
    </row>
    <row r="35" spans="18:19" x14ac:dyDescent="0.25">
      <c r="R35" s="163">
        <v>6</v>
      </c>
      <c r="S35" s="169">
        <f>COUNTIF(S$5:S$27, "6")</f>
        <v>0</v>
      </c>
    </row>
    <row r="36" spans="18:19" x14ac:dyDescent="0.25">
      <c r="R36" s="163">
        <v>7</v>
      </c>
      <c r="S36" s="169">
        <f>COUNTIF(S$5:S$27, "7")</f>
        <v>10</v>
      </c>
    </row>
    <row r="38" spans="18:19" x14ac:dyDescent="0.25">
      <c r="S38">
        <f>SUM(S30:S36)</f>
        <v>23</v>
      </c>
    </row>
  </sheetData>
  <mergeCells count="10">
    <mergeCell ref="T3:T4"/>
    <mergeCell ref="E2:S2"/>
    <mergeCell ref="E3:F3"/>
    <mergeCell ref="G3:H3"/>
    <mergeCell ref="I3:J3"/>
    <mergeCell ref="K3:L3"/>
    <mergeCell ref="M3:N3"/>
    <mergeCell ref="O3:P3"/>
    <mergeCell ref="Q3:R3"/>
    <mergeCell ref="S3:S4"/>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22"/>
  <sheetViews>
    <sheetView workbookViewId="0">
      <selection activeCell="T26" sqref="T26"/>
    </sheetView>
  </sheetViews>
  <sheetFormatPr defaultRowHeight="15" x14ac:dyDescent="0.25"/>
  <cols>
    <col min="1" max="1" width="13.7109375" style="44" customWidth="1"/>
    <col min="3" max="3" width="19.7109375" customWidth="1"/>
    <col min="6" max="6" width="11.5703125" bestFit="1" customWidth="1"/>
    <col min="7" max="7" width="16" style="41" bestFit="1" customWidth="1"/>
    <col min="8" max="9" width="10.7109375" style="41" bestFit="1" customWidth="1"/>
    <col min="10" max="10" width="11.28515625" bestFit="1" customWidth="1"/>
  </cols>
  <sheetData>
    <row r="1" spans="1:11" x14ac:dyDescent="0.25">
      <c r="A1" s="44" t="s">
        <v>9392</v>
      </c>
      <c r="B1" t="s">
        <v>9391</v>
      </c>
      <c r="C1" t="s">
        <v>9399</v>
      </c>
      <c r="D1" t="s">
        <v>9390</v>
      </c>
      <c r="E1" t="s">
        <v>9389</v>
      </c>
      <c r="F1" t="s">
        <v>9388</v>
      </c>
      <c r="G1" s="41" t="s">
        <v>9393</v>
      </c>
      <c r="H1" s="41" t="s">
        <v>9397</v>
      </c>
      <c r="I1" s="41" t="s">
        <v>9396</v>
      </c>
      <c r="J1" s="41" t="s">
        <v>9398</v>
      </c>
    </row>
    <row r="2" spans="1:11" x14ac:dyDescent="0.25">
      <c r="A2" s="45">
        <v>6607</v>
      </c>
      <c r="C2" s="46" t="s">
        <v>10722</v>
      </c>
      <c r="D2">
        <v>154</v>
      </c>
      <c r="E2">
        <v>1</v>
      </c>
      <c r="F2">
        <v>8</v>
      </c>
      <c r="G2" s="41">
        <f>I2</f>
        <v>42297</v>
      </c>
      <c r="H2" s="41">
        <v>42134</v>
      </c>
      <c r="I2" s="41">
        <v>42297</v>
      </c>
      <c r="J2">
        <f>(I2-H2)/365</f>
        <v>0.44657534246575342</v>
      </c>
    </row>
    <row r="3" spans="1:11" x14ac:dyDescent="0.25">
      <c r="A3" s="45">
        <v>29465</v>
      </c>
      <c r="C3" s="46" t="s">
        <v>10723</v>
      </c>
      <c r="D3">
        <v>1</v>
      </c>
      <c r="E3">
        <v>1</v>
      </c>
      <c r="F3">
        <v>1</v>
      </c>
      <c r="G3" s="41">
        <f t="shared" ref="G3:G66" si="0">I3</f>
        <v>41821</v>
      </c>
      <c r="H3" s="41">
        <v>41821</v>
      </c>
      <c r="I3" s="41">
        <v>41821</v>
      </c>
      <c r="J3">
        <f t="shared" ref="J3:J66" si="1">(I3-H3)/365</f>
        <v>0</v>
      </c>
    </row>
    <row r="4" spans="1:11" x14ac:dyDescent="0.25">
      <c r="A4" s="47">
        <v>30074</v>
      </c>
      <c r="B4" t="s">
        <v>9259</v>
      </c>
      <c r="C4" s="48" t="s">
        <v>10507</v>
      </c>
      <c r="D4">
        <v>40</v>
      </c>
      <c r="E4">
        <v>6</v>
      </c>
      <c r="F4">
        <v>23</v>
      </c>
      <c r="G4" s="41">
        <f t="shared" si="0"/>
        <v>39986</v>
      </c>
      <c r="H4" s="41">
        <v>39448</v>
      </c>
      <c r="I4" s="41">
        <v>39986</v>
      </c>
      <c r="J4">
        <f t="shared" si="1"/>
        <v>1.473972602739726</v>
      </c>
    </row>
    <row r="5" spans="1:11" x14ac:dyDescent="0.25">
      <c r="A5" s="45">
        <v>32296</v>
      </c>
      <c r="B5" t="s">
        <v>9297</v>
      </c>
      <c r="C5" s="46" t="s">
        <v>9459</v>
      </c>
      <c r="D5">
        <v>2</v>
      </c>
      <c r="E5">
        <v>2</v>
      </c>
      <c r="F5">
        <v>1</v>
      </c>
      <c r="G5" s="41">
        <f>I5</f>
        <v>41940</v>
      </c>
      <c r="H5" s="41">
        <v>33604</v>
      </c>
      <c r="I5" s="62">
        <v>41940</v>
      </c>
      <c r="J5">
        <f>(I5-H5)/365</f>
        <v>22.838356164383562</v>
      </c>
      <c r="K5" s="41"/>
    </row>
    <row r="6" spans="1:11" x14ac:dyDescent="0.25">
      <c r="A6" s="45">
        <v>96639</v>
      </c>
      <c r="B6" t="s">
        <v>9226</v>
      </c>
      <c r="C6" s="46" t="s">
        <v>10508</v>
      </c>
      <c r="D6">
        <v>259</v>
      </c>
      <c r="E6">
        <v>3</v>
      </c>
      <c r="F6">
        <v>166</v>
      </c>
      <c r="G6" s="41">
        <f t="shared" si="0"/>
        <v>41456</v>
      </c>
      <c r="H6" s="41">
        <v>39995</v>
      </c>
      <c r="I6" s="41">
        <v>41456</v>
      </c>
      <c r="J6">
        <f t="shared" si="1"/>
        <v>4.0027397260273974</v>
      </c>
    </row>
    <row r="7" spans="1:11" x14ac:dyDescent="0.25">
      <c r="A7" s="47">
        <v>155998</v>
      </c>
      <c r="B7" t="s">
        <v>8338</v>
      </c>
      <c r="C7" s="48" t="s">
        <v>10088</v>
      </c>
      <c r="D7">
        <v>182</v>
      </c>
      <c r="E7">
        <v>3</v>
      </c>
      <c r="F7">
        <v>106</v>
      </c>
      <c r="G7" s="41">
        <f t="shared" si="0"/>
        <v>40261</v>
      </c>
      <c r="H7" s="41">
        <v>39814</v>
      </c>
      <c r="I7" s="41">
        <v>40261</v>
      </c>
      <c r="J7">
        <f t="shared" si="1"/>
        <v>1.2246575342465753</v>
      </c>
    </row>
    <row r="8" spans="1:11" x14ac:dyDescent="0.25">
      <c r="A8" s="45">
        <v>197143</v>
      </c>
      <c r="B8" t="s">
        <v>9118</v>
      </c>
      <c r="C8" s="46" t="s">
        <v>10509</v>
      </c>
      <c r="D8">
        <v>77</v>
      </c>
      <c r="E8">
        <v>1</v>
      </c>
      <c r="F8">
        <v>60</v>
      </c>
      <c r="G8" s="41">
        <f t="shared" si="0"/>
        <v>41395</v>
      </c>
      <c r="H8" s="41">
        <v>41214</v>
      </c>
      <c r="I8" s="41">
        <v>41395</v>
      </c>
      <c r="J8">
        <f t="shared" si="1"/>
        <v>0.49589041095890413</v>
      </c>
    </row>
    <row r="9" spans="1:11" x14ac:dyDescent="0.25">
      <c r="A9" s="44">
        <v>254642</v>
      </c>
      <c r="B9" t="s">
        <v>8457</v>
      </c>
      <c r="C9" t="s">
        <v>10510</v>
      </c>
      <c r="D9">
        <v>77</v>
      </c>
      <c r="E9">
        <v>1</v>
      </c>
      <c r="F9">
        <v>60</v>
      </c>
      <c r="G9" s="41">
        <f t="shared" si="0"/>
        <v>41395</v>
      </c>
      <c r="H9" s="41">
        <v>41214</v>
      </c>
      <c r="I9" s="41">
        <v>41395</v>
      </c>
      <c r="J9">
        <f t="shared" si="1"/>
        <v>0.49589041095890413</v>
      </c>
    </row>
    <row r="10" spans="1:11" x14ac:dyDescent="0.25">
      <c r="A10" s="44" t="s">
        <v>11104</v>
      </c>
      <c r="C10" t="s">
        <v>10724</v>
      </c>
      <c r="D10">
        <v>3</v>
      </c>
      <c r="E10">
        <v>1</v>
      </c>
      <c r="F10">
        <v>1</v>
      </c>
      <c r="G10" s="41">
        <f t="shared" si="0"/>
        <v>40360</v>
      </c>
      <c r="H10" s="41">
        <v>37803</v>
      </c>
      <c r="I10" s="41">
        <v>40360</v>
      </c>
      <c r="J10">
        <f t="shared" si="1"/>
        <v>7.0054794520547947</v>
      </c>
    </row>
    <row r="11" spans="1:11" x14ac:dyDescent="0.25">
      <c r="A11" s="44">
        <v>1190723</v>
      </c>
      <c r="B11" t="s">
        <v>7733</v>
      </c>
      <c r="C11" t="s">
        <v>10511</v>
      </c>
      <c r="D11">
        <v>100</v>
      </c>
      <c r="E11">
        <v>5</v>
      </c>
      <c r="F11">
        <v>37</v>
      </c>
      <c r="G11" s="41">
        <f t="shared" si="0"/>
        <v>39083</v>
      </c>
      <c r="H11" s="41">
        <v>39083</v>
      </c>
      <c r="I11" s="41">
        <v>39083</v>
      </c>
      <c r="J11">
        <f t="shared" si="1"/>
        <v>0</v>
      </c>
    </row>
    <row r="12" spans="1:11" x14ac:dyDescent="0.25">
      <c r="A12" s="44">
        <v>2023695</v>
      </c>
      <c r="B12" t="s">
        <v>8857</v>
      </c>
      <c r="C12" t="s">
        <v>10512</v>
      </c>
      <c r="D12">
        <v>183</v>
      </c>
      <c r="E12">
        <v>3</v>
      </c>
      <c r="F12">
        <v>65</v>
      </c>
      <c r="G12" s="41">
        <f t="shared" si="0"/>
        <v>41955</v>
      </c>
      <c r="H12" s="41">
        <v>39448</v>
      </c>
      <c r="I12" s="41">
        <v>41955</v>
      </c>
      <c r="J12">
        <f t="shared" si="1"/>
        <v>6.8684931506849312</v>
      </c>
    </row>
    <row r="13" spans="1:11" x14ac:dyDescent="0.25">
      <c r="A13" s="44">
        <v>2112327</v>
      </c>
      <c r="B13" t="s">
        <v>7930</v>
      </c>
      <c r="C13" t="s">
        <v>10513</v>
      </c>
      <c r="D13">
        <v>127</v>
      </c>
      <c r="E13">
        <v>7</v>
      </c>
      <c r="F13">
        <v>66</v>
      </c>
      <c r="G13" s="41">
        <f t="shared" si="0"/>
        <v>39986</v>
      </c>
      <c r="H13" s="41">
        <v>33512</v>
      </c>
      <c r="I13" s="41">
        <v>39986</v>
      </c>
      <c r="J13">
        <f t="shared" si="1"/>
        <v>17.736986301369864</v>
      </c>
    </row>
    <row r="14" spans="1:11" x14ac:dyDescent="0.25">
      <c r="A14" s="44" t="s">
        <v>10725</v>
      </c>
      <c r="C14" t="s">
        <v>10726</v>
      </c>
      <c r="D14">
        <v>302</v>
      </c>
      <c r="E14">
        <v>1</v>
      </c>
      <c r="F14">
        <v>17</v>
      </c>
      <c r="G14" s="41">
        <f t="shared" si="0"/>
        <v>42297</v>
      </c>
      <c r="H14" s="41">
        <v>30498</v>
      </c>
      <c r="I14" s="41">
        <v>42297</v>
      </c>
      <c r="J14">
        <f t="shared" si="1"/>
        <v>32.326027397260276</v>
      </c>
    </row>
    <row r="15" spans="1:11" x14ac:dyDescent="0.25">
      <c r="A15" s="44" t="s">
        <v>10727</v>
      </c>
      <c r="C15" t="s">
        <v>3213</v>
      </c>
      <c r="D15">
        <v>1</v>
      </c>
      <c r="E15">
        <v>1</v>
      </c>
      <c r="F15">
        <v>1</v>
      </c>
      <c r="G15" s="41">
        <f t="shared" si="0"/>
        <v>41821</v>
      </c>
      <c r="H15" s="41">
        <v>41821</v>
      </c>
      <c r="I15" s="41">
        <v>41821</v>
      </c>
      <c r="J15">
        <f t="shared" si="1"/>
        <v>0</v>
      </c>
    </row>
    <row r="16" spans="1:11" x14ac:dyDescent="0.25">
      <c r="A16" s="44" t="s">
        <v>6019</v>
      </c>
      <c r="B16" t="s">
        <v>7938</v>
      </c>
      <c r="C16" t="s">
        <v>10354</v>
      </c>
      <c r="D16">
        <v>182</v>
      </c>
      <c r="E16">
        <v>3</v>
      </c>
      <c r="F16">
        <v>106</v>
      </c>
      <c r="G16" s="41">
        <f t="shared" si="0"/>
        <v>40261</v>
      </c>
      <c r="H16" s="41">
        <v>39814</v>
      </c>
      <c r="I16" s="41">
        <v>40261</v>
      </c>
      <c r="J16">
        <f t="shared" si="1"/>
        <v>1.2246575342465753</v>
      </c>
    </row>
    <row r="17" spans="1:10" x14ac:dyDescent="0.25">
      <c r="A17" s="44" t="s">
        <v>6020</v>
      </c>
      <c r="B17" t="s">
        <v>9261</v>
      </c>
      <c r="C17" t="s">
        <v>9484</v>
      </c>
      <c r="D17">
        <v>214</v>
      </c>
      <c r="E17">
        <v>5</v>
      </c>
      <c r="F17">
        <v>130</v>
      </c>
      <c r="G17" s="41">
        <f t="shared" si="0"/>
        <v>41953</v>
      </c>
      <c r="H17" s="41">
        <v>33604</v>
      </c>
      <c r="I17" s="41">
        <v>41953</v>
      </c>
      <c r="J17">
        <f t="shared" si="1"/>
        <v>22.873972602739727</v>
      </c>
    </row>
    <row r="18" spans="1:10" x14ac:dyDescent="0.25">
      <c r="A18" s="44" t="s">
        <v>6021</v>
      </c>
      <c r="B18" t="s">
        <v>9034</v>
      </c>
      <c r="C18" t="s">
        <v>42</v>
      </c>
      <c r="D18">
        <v>19</v>
      </c>
      <c r="E18">
        <v>2</v>
      </c>
      <c r="F18">
        <v>13</v>
      </c>
      <c r="G18" s="41">
        <f t="shared" si="0"/>
        <v>39702</v>
      </c>
      <c r="H18" s="41">
        <v>33604</v>
      </c>
      <c r="I18" s="41">
        <v>39702</v>
      </c>
      <c r="J18">
        <f t="shared" si="1"/>
        <v>16.706849315068492</v>
      </c>
    </row>
    <row r="19" spans="1:10" x14ac:dyDescent="0.25">
      <c r="A19" s="44" t="s">
        <v>7828</v>
      </c>
      <c r="B19" t="s">
        <v>7827</v>
      </c>
      <c r="C19" t="s">
        <v>10427</v>
      </c>
      <c r="D19">
        <v>134</v>
      </c>
      <c r="E19">
        <v>3</v>
      </c>
      <c r="F19">
        <v>77</v>
      </c>
      <c r="G19" s="41">
        <f t="shared" si="0"/>
        <v>41939</v>
      </c>
      <c r="H19" s="41">
        <v>40087</v>
      </c>
      <c r="I19" s="41">
        <v>41939</v>
      </c>
      <c r="J19">
        <f t="shared" si="1"/>
        <v>5.0739726027397261</v>
      </c>
    </row>
    <row r="20" spans="1:10" x14ac:dyDescent="0.25">
      <c r="A20" s="44" t="s">
        <v>8389</v>
      </c>
      <c r="B20" t="s">
        <v>8388</v>
      </c>
      <c r="C20" t="s">
        <v>10057</v>
      </c>
      <c r="D20">
        <v>189</v>
      </c>
      <c r="E20">
        <v>3</v>
      </c>
      <c r="F20">
        <v>113</v>
      </c>
      <c r="G20" s="41">
        <f t="shared" si="0"/>
        <v>40261</v>
      </c>
      <c r="H20" s="41">
        <v>39814</v>
      </c>
      <c r="I20" s="41">
        <v>40261</v>
      </c>
      <c r="J20">
        <f t="shared" si="1"/>
        <v>1.2246575342465753</v>
      </c>
    </row>
    <row r="21" spans="1:10" x14ac:dyDescent="0.25">
      <c r="A21" s="44" t="s">
        <v>8796</v>
      </c>
      <c r="B21" t="s">
        <v>8795</v>
      </c>
      <c r="C21" t="s">
        <v>9788</v>
      </c>
      <c r="D21">
        <v>275</v>
      </c>
      <c r="E21">
        <v>2</v>
      </c>
      <c r="F21">
        <v>100</v>
      </c>
      <c r="G21" s="41">
        <f t="shared" si="0"/>
        <v>42297</v>
      </c>
      <c r="H21" s="41">
        <v>37073</v>
      </c>
      <c r="I21" s="41">
        <v>42297</v>
      </c>
      <c r="J21">
        <f t="shared" si="1"/>
        <v>14.312328767123288</v>
      </c>
    </row>
    <row r="22" spans="1:10" x14ac:dyDescent="0.25">
      <c r="A22" s="44" t="s">
        <v>4496</v>
      </c>
      <c r="B22" t="s">
        <v>8093</v>
      </c>
      <c r="C22" t="s">
        <v>10248</v>
      </c>
      <c r="D22">
        <v>153</v>
      </c>
      <c r="E22">
        <v>6</v>
      </c>
      <c r="F22">
        <v>72</v>
      </c>
      <c r="G22" s="41">
        <f t="shared" si="0"/>
        <v>41897</v>
      </c>
      <c r="H22" s="41">
        <v>41821</v>
      </c>
      <c r="I22" s="41">
        <v>41897</v>
      </c>
      <c r="J22">
        <f t="shared" si="1"/>
        <v>0.20821917808219179</v>
      </c>
    </row>
    <row r="23" spans="1:10" x14ac:dyDescent="0.25">
      <c r="A23" s="44" t="s">
        <v>9188</v>
      </c>
      <c r="B23" t="s">
        <v>9187</v>
      </c>
      <c r="C23" t="s">
        <v>9530</v>
      </c>
      <c r="D23">
        <v>79</v>
      </c>
      <c r="E23">
        <v>1</v>
      </c>
      <c r="F23">
        <v>60</v>
      </c>
      <c r="G23" s="41">
        <f t="shared" si="0"/>
        <v>41395</v>
      </c>
      <c r="H23" s="41">
        <v>40360</v>
      </c>
      <c r="I23" s="41">
        <v>41395</v>
      </c>
      <c r="J23">
        <f t="shared" si="1"/>
        <v>2.8356164383561642</v>
      </c>
    </row>
    <row r="24" spans="1:10" x14ac:dyDescent="0.25">
      <c r="A24" s="44" t="s">
        <v>6025</v>
      </c>
      <c r="B24" t="s">
        <v>9101</v>
      </c>
      <c r="C24" t="s">
        <v>9580</v>
      </c>
      <c r="D24">
        <v>6</v>
      </c>
      <c r="E24">
        <v>1</v>
      </c>
      <c r="F24">
        <v>6</v>
      </c>
      <c r="G24" s="41">
        <f t="shared" si="0"/>
        <v>41395</v>
      </c>
      <c r="H24" s="41">
        <v>41214</v>
      </c>
      <c r="I24" s="41">
        <v>41395</v>
      </c>
      <c r="J24">
        <f t="shared" si="1"/>
        <v>0.49589041095890413</v>
      </c>
    </row>
    <row r="25" spans="1:10" x14ac:dyDescent="0.25">
      <c r="A25" s="44" t="s">
        <v>6026</v>
      </c>
      <c r="B25" t="s">
        <v>8481</v>
      </c>
      <c r="C25" t="s">
        <v>9998</v>
      </c>
      <c r="D25">
        <v>77</v>
      </c>
      <c r="E25">
        <v>1</v>
      </c>
      <c r="F25">
        <v>60</v>
      </c>
      <c r="G25" s="41">
        <f t="shared" si="0"/>
        <v>41395</v>
      </c>
      <c r="H25" s="41">
        <v>41214</v>
      </c>
      <c r="I25" s="41">
        <v>41395</v>
      </c>
      <c r="J25">
        <f t="shared" si="1"/>
        <v>0.49589041095890413</v>
      </c>
    </row>
    <row r="26" spans="1:10" x14ac:dyDescent="0.25">
      <c r="A26" s="44" t="s">
        <v>8690</v>
      </c>
      <c r="B26" t="s">
        <v>8689</v>
      </c>
      <c r="C26" t="s">
        <v>9856</v>
      </c>
      <c r="D26">
        <v>6</v>
      </c>
      <c r="E26">
        <v>1</v>
      </c>
      <c r="F26">
        <v>6</v>
      </c>
      <c r="G26" s="41">
        <f t="shared" si="0"/>
        <v>41395</v>
      </c>
      <c r="H26" s="41">
        <v>41214</v>
      </c>
      <c r="I26" s="41">
        <v>41395</v>
      </c>
      <c r="J26">
        <f t="shared" si="1"/>
        <v>0.49589041095890413</v>
      </c>
    </row>
    <row r="27" spans="1:10" x14ac:dyDescent="0.25">
      <c r="A27" s="44" t="s">
        <v>3372</v>
      </c>
      <c r="B27" t="s">
        <v>9001</v>
      </c>
      <c r="C27" t="s">
        <v>9649</v>
      </c>
      <c r="D27">
        <v>20</v>
      </c>
      <c r="E27">
        <v>1</v>
      </c>
      <c r="F27">
        <v>5</v>
      </c>
      <c r="G27" s="41">
        <f t="shared" si="0"/>
        <v>38448</v>
      </c>
      <c r="H27" s="41">
        <v>38242</v>
      </c>
      <c r="I27" s="41">
        <v>38448</v>
      </c>
      <c r="J27">
        <f t="shared" si="1"/>
        <v>0.56438356164383563</v>
      </c>
    </row>
    <row r="28" spans="1:10" x14ac:dyDescent="0.25">
      <c r="A28" s="44" t="s">
        <v>6027</v>
      </c>
      <c r="B28" t="s">
        <v>8010</v>
      </c>
      <c r="C28" t="s">
        <v>10728</v>
      </c>
      <c r="D28">
        <v>96</v>
      </c>
      <c r="E28">
        <v>6</v>
      </c>
      <c r="F28">
        <v>49</v>
      </c>
      <c r="G28" s="41">
        <f>I28</f>
        <v>41821</v>
      </c>
      <c r="H28" s="62">
        <v>39083</v>
      </c>
      <c r="I28" s="41">
        <v>41821</v>
      </c>
      <c r="J28">
        <f>(I28-H28)/365</f>
        <v>7.5013698630136982</v>
      </c>
    </row>
    <row r="29" spans="1:10" x14ac:dyDescent="0.25">
      <c r="A29" s="44" t="s">
        <v>3139</v>
      </c>
      <c r="C29" t="s">
        <v>10729</v>
      </c>
      <c r="D29">
        <v>1</v>
      </c>
      <c r="E29">
        <v>1</v>
      </c>
      <c r="F29">
        <v>1</v>
      </c>
      <c r="G29" s="41">
        <f t="shared" si="0"/>
        <v>41821</v>
      </c>
      <c r="H29" s="41">
        <v>41821</v>
      </c>
      <c r="I29" s="41">
        <v>41821</v>
      </c>
      <c r="J29">
        <f t="shared" si="1"/>
        <v>0</v>
      </c>
    </row>
    <row r="30" spans="1:10" x14ac:dyDescent="0.25">
      <c r="A30" s="44" t="s">
        <v>6028</v>
      </c>
      <c r="B30" t="s">
        <v>7984</v>
      </c>
      <c r="C30" t="s">
        <v>10321</v>
      </c>
      <c r="D30">
        <v>169</v>
      </c>
      <c r="E30">
        <v>7</v>
      </c>
      <c r="F30">
        <v>94</v>
      </c>
      <c r="G30" s="41">
        <f t="shared" si="0"/>
        <v>40376</v>
      </c>
      <c r="H30" s="41">
        <v>39083</v>
      </c>
      <c r="I30" s="41">
        <v>40376</v>
      </c>
      <c r="J30">
        <f t="shared" si="1"/>
        <v>3.5424657534246577</v>
      </c>
    </row>
    <row r="31" spans="1:10" x14ac:dyDescent="0.25">
      <c r="A31" s="44" t="s">
        <v>6029</v>
      </c>
      <c r="B31" t="s">
        <v>8200</v>
      </c>
      <c r="C31" t="s">
        <v>10181</v>
      </c>
      <c r="D31">
        <v>175</v>
      </c>
      <c r="E31">
        <v>5</v>
      </c>
      <c r="F31">
        <v>135</v>
      </c>
      <c r="G31" s="41">
        <f t="shared" si="0"/>
        <v>41061</v>
      </c>
      <c r="H31" s="41">
        <v>39814</v>
      </c>
      <c r="I31" s="41">
        <v>41061</v>
      </c>
      <c r="J31">
        <f t="shared" si="1"/>
        <v>3.4164383561643836</v>
      </c>
    </row>
    <row r="32" spans="1:10" x14ac:dyDescent="0.25">
      <c r="A32" s="44" t="s">
        <v>6348</v>
      </c>
      <c r="B32" t="s">
        <v>7908</v>
      </c>
      <c r="C32" t="s">
        <v>10374</v>
      </c>
      <c r="D32">
        <v>49</v>
      </c>
      <c r="E32">
        <v>5</v>
      </c>
      <c r="F32">
        <v>21</v>
      </c>
      <c r="G32" s="41">
        <f t="shared" si="0"/>
        <v>39930</v>
      </c>
      <c r="H32" s="41">
        <v>39714</v>
      </c>
      <c r="I32" s="41">
        <v>39930</v>
      </c>
      <c r="J32">
        <f t="shared" si="1"/>
        <v>0.59178082191780823</v>
      </c>
    </row>
    <row r="33" spans="1:10" x14ac:dyDescent="0.25">
      <c r="A33" s="44" t="s">
        <v>6349</v>
      </c>
      <c r="B33" t="s">
        <v>8090</v>
      </c>
      <c r="C33" t="s">
        <v>10250</v>
      </c>
      <c r="D33">
        <v>128</v>
      </c>
      <c r="E33">
        <v>3</v>
      </c>
      <c r="F33">
        <v>74</v>
      </c>
      <c r="G33" s="41">
        <f t="shared" si="0"/>
        <v>41939</v>
      </c>
      <c r="H33" s="41">
        <v>40428</v>
      </c>
      <c r="I33" s="41">
        <v>41939</v>
      </c>
      <c r="J33">
        <f t="shared" si="1"/>
        <v>4.13972602739726</v>
      </c>
    </row>
    <row r="34" spans="1:10" x14ac:dyDescent="0.25">
      <c r="A34" s="44" t="s">
        <v>7131</v>
      </c>
      <c r="B34" t="s">
        <v>9323</v>
      </c>
      <c r="C34" t="s">
        <v>9444</v>
      </c>
      <c r="D34">
        <v>109</v>
      </c>
      <c r="E34">
        <v>2</v>
      </c>
      <c r="F34">
        <v>63</v>
      </c>
      <c r="G34" s="41">
        <f t="shared" si="0"/>
        <v>41453</v>
      </c>
      <c r="H34" s="41">
        <v>31413</v>
      </c>
      <c r="I34" s="41">
        <v>41453</v>
      </c>
      <c r="J34">
        <f t="shared" si="1"/>
        <v>27.506849315068493</v>
      </c>
    </row>
    <row r="35" spans="1:10" x14ac:dyDescent="0.25">
      <c r="A35" s="44" t="s">
        <v>8743</v>
      </c>
      <c r="B35" t="s">
        <v>8742</v>
      </c>
      <c r="C35" t="s">
        <v>9821</v>
      </c>
      <c r="D35">
        <v>134</v>
      </c>
      <c r="E35">
        <v>3</v>
      </c>
      <c r="F35">
        <v>77</v>
      </c>
      <c r="G35" s="41">
        <f t="shared" si="0"/>
        <v>41939</v>
      </c>
      <c r="H35" s="41">
        <v>40087</v>
      </c>
      <c r="I35" s="41">
        <v>41939</v>
      </c>
      <c r="J35">
        <f t="shared" si="1"/>
        <v>5.0739726027397261</v>
      </c>
    </row>
    <row r="36" spans="1:10" x14ac:dyDescent="0.25">
      <c r="A36" s="44" t="s">
        <v>7916</v>
      </c>
      <c r="B36" t="s">
        <v>7915</v>
      </c>
      <c r="C36" t="s">
        <v>10369</v>
      </c>
      <c r="D36">
        <v>51</v>
      </c>
      <c r="E36">
        <v>4</v>
      </c>
      <c r="F36">
        <v>18</v>
      </c>
      <c r="G36" s="41">
        <f t="shared" si="0"/>
        <v>38973</v>
      </c>
      <c r="H36" s="41">
        <v>38808</v>
      </c>
      <c r="I36" s="41">
        <v>38973</v>
      </c>
      <c r="J36">
        <f t="shared" si="1"/>
        <v>0.45205479452054792</v>
      </c>
    </row>
    <row r="37" spans="1:10" x14ac:dyDescent="0.25">
      <c r="A37" s="44" t="s">
        <v>4512</v>
      </c>
      <c r="B37" t="s">
        <v>8011</v>
      </c>
      <c r="C37" t="s">
        <v>10303</v>
      </c>
      <c r="D37">
        <v>6</v>
      </c>
      <c r="E37">
        <v>2</v>
      </c>
      <c r="F37">
        <v>6</v>
      </c>
      <c r="G37" s="41">
        <f t="shared" si="0"/>
        <v>39083</v>
      </c>
      <c r="H37" s="41">
        <v>39083</v>
      </c>
      <c r="I37" s="41">
        <v>39083</v>
      </c>
      <c r="J37">
        <f t="shared" si="1"/>
        <v>0</v>
      </c>
    </row>
    <row r="38" spans="1:10" x14ac:dyDescent="0.25">
      <c r="A38" s="44" t="s">
        <v>6659</v>
      </c>
      <c r="B38" t="s">
        <v>7838</v>
      </c>
      <c r="C38" t="s">
        <v>10420</v>
      </c>
      <c r="D38">
        <v>236</v>
      </c>
      <c r="E38">
        <v>2</v>
      </c>
      <c r="F38">
        <v>71</v>
      </c>
      <c r="G38" s="41">
        <f t="shared" si="0"/>
        <v>42297</v>
      </c>
      <c r="H38" s="41">
        <v>40421</v>
      </c>
      <c r="I38" s="41">
        <v>42297</v>
      </c>
      <c r="J38">
        <f t="shared" si="1"/>
        <v>5.13972602739726</v>
      </c>
    </row>
    <row r="39" spans="1:10" x14ac:dyDescent="0.25">
      <c r="A39" s="44" t="s">
        <v>8771</v>
      </c>
      <c r="B39" t="s">
        <v>8770</v>
      </c>
      <c r="C39" t="s">
        <v>9802</v>
      </c>
      <c r="D39">
        <v>77</v>
      </c>
      <c r="E39">
        <v>1</v>
      </c>
      <c r="F39">
        <v>60</v>
      </c>
      <c r="G39" s="41">
        <f t="shared" si="0"/>
        <v>41395</v>
      </c>
      <c r="H39" s="41">
        <v>41214</v>
      </c>
      <c r="I39" s="41">
        <v>41395</v>
      </c>
      <c r="J39">
        <f t="shared" si="1"/>
        <v>0.49589041095890413</v>
      </c>
    </row>
    <row r="40" spans="1:10" x14ac:dyDescent="0.25">
      <c r="A40" s="44" t="s">
        <v>8694</v>
      </c>
      <c r="B40" t="s">
        <v>8693</v>
      </c>
      <c r="C40" t="s">
        <v>9854</v>
      </c>
      <c r="D40">
        <v>273</v>
      </c>
      <c r="E40">
        <v>6</v>
      </c>
      <c r="F40">
        <v>54</v>
      </c>
      <c r="G40" s="41">
        <f t="shared" si="0"/>
        <v>42297</v>
      </c>
      <c r="H40" s="41">
        <v>42186</v>
      </c>
      <c r="I40" s="41">
        <v>42297</v>
      </c>
      <c r="J40">
        <f t="shared" si="1"/>
        <v>0.30410958904109592</v>
      </c>
    </row>
    <row r="41" spans="1:10" x14ac:dyDescent="0.25">
      <c r="A41" s="44" t="s">
        <v>4524</v>
      </c>
      <c r="B41" t="s">
        <v>8891</v>
      </c>
      <c r="C41" t="s">
        <v>9724</v>
      </c>
      <c r="D41">
        <v>238</v>
      </c>
      <c r="E41">
        <v>7</v>
      </c>
      <c r="F41">
        <v>142</v>
      </c>
      <c r="G41" s="41">
        <f t="shared" si="0"/>
        <v>40868</v>
      </c>
      <c r="H41" s="41">
        <v>37316</v>
      </c>
      <c r="I41" s="41">
        <v>40868</v>
      </c>
      <c r="J41">
        <f t="shared" si="1"/>
        <v>9.7315068493150694</v>
      </c>
    </row>
    <row r="42" spans="1:10" x14ac:dyDescent="0.25">
      <c r="A42" s="44" t="s">
        <v>6030</v>
      </c>
      <c r="B42" t="s">
        <v>7772</v>
      </c>
      <c r="C42" t="s">
        <v>10468</v>
      </c>
      <c r="D42">
        <v>14</v>
      </c>
      <c r="E42">
        <v>4</v>
      </c>
      <c r="F42">
        <v>10</v>
      </c>
      <c r="G42" s="41">
        <f t="shared" si="0"/>
        <v>40868</v>
      </c>
      <c r="H42" s="41">
        <v>40669</v>
      </c>
      <c r="I42" s="41">
        <v>40868</v>
      </c>
      <c r="J42">
        <f t="shared" si="1"/>
        <v>0.54520547945205478</v>
      </c>
    </row>
    <row r="43" spans="1:10" x14ac:dyDescent="0.25">
      <c r="A43" s="44" t="s">
        <v>8933</v>
      </c>
      <c r="B43" t="s">
        <v>8932</v>
      </c>
      <c r="C43" t="s">
        <v>9697</v>
      </c>
      <c r="D43">
        <v>77</v>
      </c>
      <c r="E43">
        <v>1</v>
      </c>
      <c r="F43">
        <v>60</v>
      </c>
      <c r="G43" s="41">
        <f t="shared" si="0"/>
        <v>41395</v>
      </c>
      <c r="H43" s="41">
        <v>41214</v>
      </c>
      <c r="I43" s="41">
        <v>41395</v>
      </c>
      <c r="J43">
        <f t="shared" si="1"/>
        <v>0.49589041095890413</v>
      </c>
    </row>
    <row r="44" spans="1:10" x14ac:dyDescent="0.25">
      <c r="A44" s="44" t="s">
        <v>9278</v>
      </c>
      <c r="B44" t="s">
        <v>9277</v>
      </c>
      <c r="C44" t="s">
        <v>9473</v>
      </c>
      <c r="D44">
        <v>70</v>
      </c>
      <c r="E44">
        <v>7</v>
      </c>
      <c r="F44">
        <v>32</v>
      </c>
      <c r="G44" s="41">
        <f t="shared" si="0"/>
        <v>40511</v>
      </c>
      <c r="H44" s="41">
        <v>0</v>
      </c>
      <c r="I44" s="41">
        <v>40511</v>
      </c>
      <c r="J44">
        <f t="shared" si="1"/>
        <v>110.98904109589041</v>
      </c>
    </row>
    <row r="45" spans="1:10" x14ac:dyDescent="0.25">
      <c r="A45" s="44" t="s">
        <v>8315</v>
      </c>
      <c r="B45" t="s">
        <v>8314</v>
      </c>
      <c r="C45" t="s">
        <v>10103</v>
      </c>
      <c r="D45">
        <v>66</v>
      </c>
      <c r="E45">
        <v>7</v>
      </c>
      <c r="F45">
        <v>34</v>
      </c>
      <c r="G45" s="41">
        <f t="shared" si="0"/>
        <v>40511</v>
      </c>
      <c r="H45" s="41">
        <v>0</v>
      </c>
      <c r="I45" s="41">
        <v>40511</v>
      </c>
      <c r="J45">
        <f t="shared" si="1"/>
        <v>110.98904109589041</v>
      </c>
    </row>
    <row r="46" spans="1:10" x14ac:dyDescent="0.25">
      <c r="A46" s="44" t="s">
        <v>8426</v>
      </c>
      <c r="B46" t="s">
        <v>8425</v>
      </c>
      <c r="C46" t="s">
        <v>10033</v>
      </c>
      <c r="D46">
        <v>79</v>
      </c>
      <c r="E46">
        <v>7</v>
      </c>
      <c r="F46">
        <v>37</v>
      </c>
      <c r="G46" s="41">
        <f t="shared" si="0"/>
        <v>40511</v>
      </c>
      <c r="H46" s="41">
        <v>0</v>
      </c>
      <c r="I46" s="41">
        <v>40511</v>
      </c>
      <c r="J46">
        <f t="shared" si="1"/>
        <v>110.98904109589041</v>
      </c>
    </row>
    <row r="47" spans="1:10" x14ac:dyDescent="0.25">
      <c r="A47" s="44" t="s">
        <v>8439</v>
      </c>
      <c r="B47" t="s">
        <v>8438</v>
      </c>
      <c r="C47" t="s">
        <v>10025</v>
      </c>
      <c r="D47">
        <v>148</v>
      </c>
      <c r="E47">
        <v>7</v>
      </c>
      <c r="F47">
        <v>37</v>
      </c>
      <c r="G47" s="41">
        <f t="shared" si="0"/>
        <v>40511</v>
      </c>
      <c r="H47" s="41">
        <v>0</v>
      </c>
      <c r="I47" s="41">
        <v>40511</v>
      </c>
      <c r="J47">
        <f t="shared" si="1"/>
        <v>110.98904109589041</v>
      </c>
    </row>
    <row r="48" spans="1:10" x14ac:dyDescent="0.25">
      <c r="A48" s="44" t="s">
        <v>8992</v>
      </c>
      <c r="B48" t="s">
        <v>8991</v>
      </c>
      <c r="C48" t="s">
        <v>9656</v>
      </c>
      <c r="D48">
        <v>80</v>
      </c>
      <c r="E48">
        <v>7</v>
      </c>
      <c r="F48">
        <v>38</v>
      </c>
      <c r="G48" s="41">
        <f t="shared" si="0"/>
        <v>40511</v>
      </c>
      <c r="H48" s="41">
        <v>0</v>
      </c>
      <c r="I48" s="41">
        <v>40511</v>
      </c>
      <c r="J48">
        <f t="shared" si="1"/>
        <v>110.98904109589041</v>
      </c>
    </row>
    <row r="49" spans="1:10" x14ac:dyDescent="0.25">
      <c r="A49" s="44" t="s">
        <v>7793</v>
      </c>
      <c r="B49" t="s">
        <v>7792</v>
      </c>
      <c r="C49" t="s">
        <v>10454</v>
      </c>
      <c r="D49">
        <v>79</v>
      </c>
      <c r="E49">
        <v>7</v>
      </c>
      <c r="F49">
        <v>37</v>
      </c>
      <c r="G49" s="41">
        <f t="shared" si="0"/>
        <v>40511</v>
      </c>
      <c r="H49" s="41">
        <v>0</v>
      </c>
      <c r="I49" s="41">
        <v>40511</v>
      </c>
      <c r="J49">
        <f t="shared" si="1"/>
        <v>110.98904109589041</v>
      </c>
    </row>
    <row r="50" spans="1:10" x14ac:dyDescent="0.25">
      <c r="A50" s="44" t="s">
        <v>8490</v>
      </c>
      <c r="B50" t="s">
        <v>8489</v>
      </c>
      <c r="C50" t="s">
        <v>9992</v>
      </c>
      <c r="D50">
        <v>89</v>
      </c>
      <c r="E50">
        <v>4</v>
      </c>
      <c r="F50">
        <v>54</v>
      </c>
      <c r="G50" s="41">
        <f t="shared" si="0"/>
        <v>38336</v>
      </c>
      <c r="H50" s="41">
        <v>37347</v>
      </c>
      <c r="I50" s="41">
        <v>38336</v>
      </c>
      <c r="J50">
        <f t="shared" si="1"/>
        <v>2.7095890410958905</v>
      </c>
    </row>
    <row r="51" spans="1:10" x14ac:dyDescent="0.25">
      <c r="A51" s="44" t="s">
        <v>6032</v>
      </c>
      <c r="B51" t="s">
        <v>8819</v>
      </c>
      <c r="C51" t="s">
        <v>9773</v>
      </c>
      <c r="D51">
        <v>146</v>
      </c>
      <c r="E51">
        <v>4</v>
      </c>
      <c r="F51">
        <v>79</v>
      </c>
      <c r="G51" s="41">
        <f t="shared" si="0"/>
        <v>41939</v>
      </c>
      <c r="H51" s="41">
        <v>39663</v>
      </c>
      <c r="I51" s="41">
        <v>41939</v>
      </c>
      <c r="J51">
        <f t="shared" si="1"/>
        <v>6.2356164383561641</v>
      </c>
    </row>
    <row r="52" spans="1:10" x14ac:dyDescent="0.25">
      <c r="A52" s="44" t="s">
        <v>6660</v>
      </c>
      <c r="B52" t="s">
        <v>7864</v>
      </c>
      <c r="C52" t="s">
        <v>10401</v>
      </c>
      <c r="D52">
        <v>77</v>
      </c>
      <c r="E52">
        <v>1</v>
      </c>
      <c r="F52">
        <v>60</v>
      </c>
      <c r="G52" s="41">
        <f t="shared" si="0"/>
        <v>41395</v>
      </c>
      <c r="H52" s="41">
        <v>41214</v>
      </c>
      <c r="I52" s="41">
        <v>41395</v>
      </c>
      <c r="J52">
        <f t="shared" si="1"/>
        <v>0.49589041095890413</v>
      </c>
    </row>
    <row r="53" spans="1:10" x14ac:dyDescent="0.25">
      <c r="A53" s="44" t="s">
        <v>7463</v>
      </c>
      <c r="B53" t="s">
        <v>9335</v>
      </c>
      <c r="C53" t="s">
        <v>9436</v>
      </c>
      <c r="D53">
        <v>33</v>
      </c>
      <c r="E53">
        <v>3</v>
      </c>
      <c r="F53">
        <v>18</v>
      </c>
      <c r="G53" s="41">
        <f t="shared" si="0"/>
        <v>41955</v>
      </c>
      <c r="H53" s="41">
        <v>41821</v>
      </c>
      <c r="I53" s="41">
        <v>41955</v>
      </c>
      <c r="J53">
        <f t="shared" si="1"/>
        <v>0.36712328767123287</v>
      </c>
    </row>
    <row r="54" spans="1:10" x14ac:dyDescent="0.25">
      <c r="A54" s="44" t="s">
        <v>6033</v>
      </c>
      <c r="B54" t="s">
        <v>8382</v>
      </c>
      <c r="C54" t="s">
        <v>10061</v>
      </c>
      <c r="D54">
        <v>888</v>
      </c>
      <c r="E54">
        <v>6</v>
      </c>
      <c r="F54">
        <v>559</v>
      </c>
      <c r="G54" s="41">
        <f t="shared" si="0"/>
        <v>41955</v>
      </c>
      <c r="H54" s="41">
        <v>36892</v>
      </c>
      <c r="I54" s="41">
        <v>41955</v>
      </c>
      <c r="J54">
        <f t="shared" si="1"/>
        <v>13.871232876712329</v>
      </c>
    </row>
    <row r="55" spans="1:10" x14ac:dyDescent="0.25">
      <c r="A55" s="44" t="s">
        <v>8863</v>
      </c>
      <c r="B55" t="s">
        <v>8862</v>
      </c>
      <c r="C55" t="s">
        <v>9745</v>
      </c>
      <c r="D55">
        <v>134</v>
      </c>
      <c r="E55">
        <v>3</v>
      </c>
      <c r="F55">
        <v>77</v>
      </c>
      <c r="G55" s="41">
        <f t="shared" si="0"/>
        <v>41939</v>
      </c>
      <c r="H55" s="41">
        <v>40087</v>
      </c>
      <c r="I55" s="41">
        <v>41939</v>
      </c>
      <c r="J55">
        <f t="shared" si="1"/>
        <v>5.0739726027397261</v>
      </c>
    </row>
    <row r="56" spans="1:10" x14ac:dyDescent="0.25">
      <c r="A56" s="44" t="s">
        <v>6036</v>
      </c>
      <c r="B56" t="s">
        <v>7911</v>
      </c>
      <c r="C56" t="s">
        <v>10372</v>
      </c>
      <c r="D56">
        <v>87</v>
      </c>
      <c r="E56">
        <v>6</v>
      </c>
      <c r="F56">
        <v>40</v>
      </c>
      <c r="G56" s="41">
        <f t="shared" si="0"/>
        <v>38169</v>
      </c>
      <c r="H56" s="41">
        <v>37196</v>
      </c>
      <c r="I56" s="41">
        <v>38169</v>
      </c>
      <c r="J56">
        <f t="shared" si="1"/>
        <v>2.6657534246575341</v>
      </c>
    </row>
    <row r="57" spans="1:10" x14ac:dyDescent="0.25">
      <c r="A57" s="44" t="s">
        <v>6037</v>
      </c>
      <c r="B57" t="s">
        <v>8707</v>
      </c>
      <c r="C57" t="s">
        <v>9846</v>
      </c>
      <c r="D57">
        <v>157</v>
      </c>
      <c r="E57">
        <v>6</v>
      </c>
      <c r="F57">
        <v>81</v>
      </c>
      <c r="G57" s="41">
        <f t="shared" si="0"/>
        <v>38501</v>
      </c>
      <c r="H57" s="41">
        <v>37316</v>
      </c>
      <c r="I57" s="41">
        <v>38501</v>
      </c>
      <c r="J57">
        <f t="shared" si="1"/>
        <v>3.2465753424657535</v>
      </c>
    </row>
    <row r="58" spans="1:10" x14ac:dyDescent="0.25">
      <c r="A58" s="44" t="s">
        <v>6038</v>
      </c>
      <c r="B58" t="s">
        <v>8081</v>
      </c>
      <c r="C58" t="s">
        <v>10256</v>
      </c>
      <c r="D58">
        <v>158</v>
      </c>
      <c r="E58">
        <v>6</v>
      </c>
      <c r="F58">
        <v>82</v>
      </c>
      <c r="G58" s="41">
        <f t="shared" si="0"/>
        <v>38501</v>
      </c>
      <c r="H58" s="41">
        <v>37316</v>
      </c>
      <c r="I58" s="41">
        <v>38501</v>
      </c>
      <c r="J58">
        <f t="shared" si="1"/>
        <v>3.2465753424657535</v>
      </c>
    </row>
    <row r="59" spans="1:10" x14ac:dyDescent="0.25">
      <c r="A59" s="44" t="s">
        <v>6353</v>
      </c>
      <c r="B59" t="s">
        <v>9193</v>
      </c>
      <c r="C59" t="s">
        <v>9527</v>
      </c>
      <c r="D59">
        <v>424</v>
      </c>
      <c r="E59">
        <v>3</v>
      </c>
      <c r="F59">
        <v>183</v>
      </c>
      <c r="G59" s="41">
        <f t="shared" si="0"/>
        <v>42297</v>
      </c>
      <c r="H59" s="41">
        <v>35612</v>
      </c>
      <c r="I59" s="41">
        <v>42297</v>
      </c>
      <c r="J59">
        <f t="shared" si="1"/>
        <v>18.315068493150687</v>
      </c>
    </row>
    <row r="60" spans="1:10" x14ac:dyDescent="0.25">
      <c r="A60" s="44" t="s">
        <v>8597</v>
      </c>
      <c r="B60" t="s">
        <v>8596</v>
      </c>
      <c r="C60" t="s">
        <v>9918</v>
      </c>
      <c r="D60">
        <v>262</v>
      </c>
      <c r="E60">
        <v>4</v>
      </c>
      <c r="F60">
        <v>152</v>
      </c>
      <c r="G60" s="41">
        <f t="shared" si="0"/>
        <v>41939</v>
      </c>
      <c r="H60" s="41">
        <v>38718</v>
      </c>
      <c r="I60" s="41">
        <v>41939</v>
      </c>
      <c r="J60">
        <f t="shared" si="1"/>
        <v>8.8246575342465761</v>
      </c>
    </row>
    <row r="61" spans="1:10" x14ac:dyDescent="0.25">
      <c r="A61" s="44" t="s">
        <v>4557</v>
      </c>
      <c r="B61" t="s">
        <v>7766</v>
      </c>
      <c r="C61" t="s">
        <v>10473</v>
      </c>
      <c r="D61">
        <v>87</v>
      </c>
      <c r="E61">
        <v>6</v>
      </c>
      <c r="F61">
        <v>40</v>
      </c>
      <c r="G61" s="41">
        <f t="shared" si="0"/>
        <v>38169</v>
      </c>
      <c r="H61" s="41">
        <v>37196</v>
      </c>
      <c r="I61" s="41">
        <v>38169</v>
      </c>
      <c r="J61">
        <f t="shared" si="1"/>
        <v>2.6657534246575341</v>
      </c>
    </row>
    <row r="62" spans="1:10" x14ac:dyDescent="0.25">
      <c r="A62" s="44" t="s">
        <v>3379</v>
      </c>
      <c r="B62" t="s">
        <v>8009</v>
      </c>
      <c r="C62" t="s">
        <v>3286</v>
      </c>
      <c r="D62">
        <v>199</v>
      </c>
      <c r="E62">
        <v>6</v>
      </c>
      <c r="F62">
        <v>50</v>
      </c>
      <c r="G62" s="41">
        <f t="shared" si="0"/>
        <v>41940</v>
      </c>
      <c r="H62" s="41">
        <v>41821</v>
      </c>
      <c r="I62" s="41">
        <v>41940</v>
      </c>
      <c r="J62">
        <f t="shared" si="1"/>
        <v>0.32602739726027397</v>
      </c>
    </row>
    <row r="63" spans="1:10" x14ac:dyDescent="0.25">
      <c r="A63" s="44" t="s">
        <v>6873</v>
      </c>
      <c r="B63" t="s">
        <v>7824</v>
      </c>
      <c r="C63" t="s">
        <v>10430</v>
      </c>
      <c r="D63">
        <v>86</v>
      </c>
      <c r="E63">
        <v>6</v>
      </c>
      <c r="F63">
        <v>48</v>
      </c>
      <c r="G63" s="41">
        <f>I63</f>
        <v>41821</v>
      </c>
      <c r="H63" s="62">
        <v>40401</v>
      </c>
      <c r="I63" s="41">
        <v>41821</v>
      </c>
      <c r="J63">
        <f>(I63-H63)/365</f>
        <v>3.8904109589041096</v>
      </c>
    </row>
    <row r="64" spans="1:10" x14ac:dyDescent="0.25">
      <c r="A64" s="44" t="s">
        <v>6041</v>
      </c>
      <c r="B64" t="s">
        <v>8985</v>
      </c>
      <c r="C64" t="s">
        <v>9661</v>
      </c>
      <c r="D64">
        <v>145</v>
      </c>
      <c r="E64">
        <v>3</v>
      </c>
      <c r="F64">
        <v>14</v>
      </c>
      <c r="G64" s="41">
        <f t="shared" si="0"/>
        <v>41940</v>
      </c>
      <c r="H64" s="41">
        <v>38292</v>
      </c>
      <c r="I64" s="41">
        <v>41940</v>
      </c>
      <c r="J64">
        <f t="shared" si="1"/>
        <v>9.9945205479452053</v>
      </c>
    </row>
    <row r="65" spans="1:10" x14ac:dyDescent="0.25">
      <c r="A65" s="44" t="s">
        <v>6044</v>
      </c>
      <c r="B65" t="s">
        <v>8814</v>
      </c>
      <c r="C65" t="s">
        <v>9776</v>
      </c>
      <c r="D65">
        <v>31</v>
      </c>
      <c r="E65">
        <v>1</v>
      </c>
      <c r="F65">
        <v>16</v>
      </c>
      <c r="G65" s="41">
        <f t="shared" si="0"/>
        <v>40469</v>
      </c>
      <c r="H65" s="41">
        <v>40087</v>
      </c>
      <c r="I65" s="41">
        <v>40469</v>
      </c>
      <c r="J65">
        <f t="shared" si="1"/>
        <v>1.0465753424657533</v>
      </c>
    </row>
    <row r="66" spans="1:10" x14ac:dyDescent="0.25">
      <c r="A66" s="44" t="s">
        <v>3101</v>
      </c>
      <c r="B66" t="s">
        <v>8680</v>
      </c>
      <c r="C66" t="s">
        <v>275</v>
      </c>
      <c r="D66">
        <v>581</v>
      </c>
      <c r="E66">
        <v>2</v>
      </c>
      <c r="F66">
        <v>313</v>
      </c>
      <c r="G66" s="41">
        <f t="shared" si="0"/>
        <v>41955</v>
      </c>
      <c r="H66" s="41">
        <v>38718</v>
      </c>
      <c r="I66" s="41">
        <v>41955</v>
      </c>
      <c r="J66">
        <f t="shared" si="1"/>
        <v>8.868493150684932</v>
      </c>
    </row>
    <row r="67" spans="1:10" x14ac:dyDescent="0.25">
      <c r="A67" s="44" t="s">
        <v>6183</v>
      </c>
      <c r="C67" t="s">
        <v>10730</v>
      </c>
      <c r="D67">
        <v>400</v>
      </c>
      <c r="E67">
        <v>3</v>
      </c>
      <c r="F67">
        <v>128</v>
      </c>
      <c r="G67" s="41">
        <f t="shared" ref="G67:G130" si="2">I67</f>
        <v>42312</v>
      </c>
      <c r="H67" s="41">
        <v>35612</v>
      </c>
      <c r="I67" s="41">
        <v>42312</v>
      </c>
      <c r="J67">
        <f t="shared" ref="J67:J130" si="3">(I67-H67)/365</f>
        <v>18.356164383561644</v>
      </c>
    </row>
    <row r="68" spans="1:10" x14ac:dyDescent="0.25">
      <c r="A68" s="44" t="s">
        <v>9309</v>
      </c>
      <c r="B68" t="s">
        <v>9308</v>
      </c>
      <c r="C68" t="s">
        <v>9452</v>
      </c>
      <c r="D68">
        <v>91</v>
      </c>
      <c r="E68">
        <v>5</v>
      </c>
      <c r="F68">
        <v>56</v>
      </c>
      <c r="G68" s="41">
        <f t="shared" si="2"/>
        <v>40435</v>
      </c>
      <c r="H68" s="41">
        <v>39814</v>
      </c>
      <c r="I68" s="41">
        <v>40435</v>
      </c>
      <c r="J68">
        <f t="shared" si="3"/>
        <v>1.7013698630136986</v>
      </c>
    </row>
    <row r="69" spans="1:10" x14ac:dyDescent="0.25">
      <c r="A69" s="44" t="s">
        <v>9220</v>
      </c>
      <c r="B69" t="s">
        <v>9219</v>
      </c>
      <c r="C69" t="s">
        <v>9511</v>
      </c>
      <c r="D69">
        <v>91</v>
      </c>
      <c r="E69">
        <v>5</v>
      </c>
      <c r="F69">
        <v>56</v>
      </c>
      <c r="G69" s="41">
        <f t="shared" si="2"/>
        <v>40435</v>
      </c>
      <c r="H69" s="41">
        <v>39814</v>
      </c>
      <c r="I69" s="41">
        <v>40435</v>
      </c>
      <c r="J69">
        <f t="shared" si="3"/>
        <v>1.7013698630136986</v>
      </c>
    </row>
    <row r="70" spans="1:10" x14ac:dyDescent="0.25">
      <c r="A70" s="44" t="s">
        <v>8943</v>
      </c>
      <c r="B70" t="s">
        <v>8942</v>
      </c>
      <c r="C70" t="s">
        <v>9688</v>
      </c>
      <c r="D70">
        <v>89</v>
      </c>
      <c r="E70">
        <v>4</v>
      </c>
      <c r="F70">
        <v>54</v>
      </c>
      <c r="G70" s="41">
        <f t="shared" si="2"/>
        <v>38336</v>
      </c>
      <c r="H70" s="41">
        <v>37347</v>
      </c>
      <c r="I70" s="41">
        <v>38336</v>
      </c>
      <c r="J70">
        <f t="shared" si="3"/>
        <v>2.7095890410958905</v>
      </c>
    </row>
    <row r="71" spans="1:10" x14ac:dyDescent="0.25">
      <c r="A71" s="44" t="s">
        <v>4572</v>
      </c>
      <c r="B71" t="s">
        <v>8866</v>
      </c>
      <c r="C71" t="s">
        <v>4570</v>
      </c>
      <c r="D71">
        <v>334</v>
      </c>
      <c r="E71">
        <v>6</v>
      </c>
      <c r="F71">
        <v>127</v>
      </c>
      <c r="G71" s="41">
        <f t="shared" si="2"/>
        <v>41940</v>
      </c>
      <c r="H71" s="41">
        <v>37880</v>
      </c>
      <c r="I71" s="41">
        <v>41940</v>
      </c>
      <c r="J71">
        <f t="shared" si="3"/>
        <v>11.123287671232877</v>
      </c>
    </row>
    <row r="72" spans="1:10" x14ac:dyDescent="0.25">
      <c r="A72" s="44" t="s">
        <v>4578</v>
      </c>
      <c r="B72" t="s">
        <v>8692</v>
      </c>
      <c r="C72" t="s">
        <v>4576</v>
      </c>
      <c r="D72">
        <v>334</v>
      </c>
      <c r="E72">
        <v>6</v>
      </c>
      <c r="F72">
        <v>127</v>
      </c>
      <c r="G72" s="41">
        <f t="shared" si="2"/>
        <v>41940</v>
      </c>
      <c r="H72" s="41">
        <v>37880</v>
      </c>
      <c r="I72" s="41">
        <v>41940</v>
      </c>
      <c r="J72">
        <f t="shared" si="3"/>
        <v>11.123287671232877</v>
      </c>
    </row>
    <row r="73" spans="1:10" x14ac:dyDescent="0.25">
      <c r="A73" s="44" t="s">
        <v>6661</v>
      </c>
      <c r="B73" t="s">
        <v>8633</v>
      </c>
      <c r="C73" t="s">
        <v>7380</v>
      </c>
      <c r="D73">
        <v>76</v>
      </c>
      <c r="E73">
        <v>4</v>
      </c>
      <c r="F73">
        <v>57</v>
      </c>
      <c r="G73" s="41">
        <f t="shared" si="2"/>
        <v>41395</v>
      </c>
      <c r="H73" s="41">
        <v>39357</v>
      </c>
      <c r="I73" s="41">
        <v>41395</v>
      </c>
      <c r="J73">
        <f t="shared" si="3"/>
        <v>5.5835616438356164</v>
      </c>
    </row>
    <row r="74" spans="1:10" x14ac:dyDescent="0.25">
      <c r="A74" s="44" t="s">
        <v>6753</v>
      </c>
      <c r="B74" t="s">
        <v>8950</v>
      </c>
      <c r="C74" t="s">
        <v>6754</v>
      </c>
      <c r="D74">
        <v>52</v>
      </c>
      <c r="E74">
        <v>5</v>
      </c>
      <c r="F74">
        <v>12</v>
      </c>
      <c r="G74" s="41">
        <f t="shared" si="2"/>
        <v>40966</v>
      </c>
      <c r="H74" s="41">
        <v>40544</v>
      </c>
      <c r="I74" s="41">
        <v>40966</v>
      </c>
      <c r="J74">
        <f t="shared" si="3"/>
        <v>1.1561643835616437</v>
      </c>
    </row>
    <row r="75" spans="1:10" x14ac:dyDescent="0.25">
      <c r="A75" s="44" t="s">
        <v>8735</v>
      </c>
      <c r="B75" t="s">
        <v>8734</v>
      </c>
      <c r="C75" t="s">
        <v>9826</v>
      </c>
      <c r="D75">
        <v>52</v>
      </c>
      <c r="E75">
        <v>5</v>
      </c>
      <c r="F75">
        <v>12</v>
      </c>
      <c r="G75" s="41">
        <f t="shared" si="2"/>
        <v>40966</v>
      </c>
      <c r="H75" s="41">
        <v>40544</v>
      </c>
      <c r="I75" s="41">
        <v>40966</v>
      </c>
      <c r="J75">
        <f t="shared" si="3"/>
        <v>1.1561643835616437</v>
      </c>
    </row>
    <row r="76" spans="1:10" x14ac:dyDescent="0.25">
      <c r="A76" s="44" t="s">
        <v>8277</v>
      </c>
      <c r="B76" t="s">
        <v>8276</v>
      </c>
      <c r="C76" t="s">
        <v>10128</v>
      </c>
      <c r="D76">
        <v>52</v>
      </c>
      <c r="E76">
        <v>5</v>
      </c>
      <c r="F76">
        <v>12</v>
      </c>
      <c r="G76" s="41">
        <f t="shared" si="2"/>
        <v>40966</v>
      </c>
      <c r="H76" s="41">
        <v>40544</v>
      </c>
      <c r="I76" s="41">
        <v>40966</v>
      </c>
      <c r="J76">
        <f t="shared" si="3"/>
        <v>1.1561643835616437</v>
      </c>
    </row>
    <row r="77" spans="1:10" x14ac:dyDescent="0.25">
      <c r="A77" s="44" t="s">
        <v>6046</v>
      </c>
      <c r="C77" t="s">
        <v>10731</v>
      </c>
      <c r="D77">
        <v>1</v>
      </c>
      <c r="E77">
        <v>1</v>
      </c>
      <c r="F77">
        <v>1</v>
      </c>
      <c r="G77" s="41">
        <f t="shared" si="2"/>
        <v>41821</v>
      </c>
      <c r="H77" s="41">
        <v>41821</v>
      </c>
      <c r="I77" s="41">
        <v>41821</v>
      </c>
      <c r="J77">
        <f t="shared" si="3"/>
        <v>0</v>
      </c>
    </row>
    <row r="78" spans="1:10" x14ac:dyDescent="0.25">
      <c r="A78" s="44" t="s">
        <v>6047</v>
      </c>
      <c r="B78" t="s">
        <v>8007</v>
      </c>
      <c r="C78" t="s">
        <v>10305</v>
      </c>
      <c r="D78">
        <v>118</v>
      </c>
      <c r="E78">
        <v>6</v>
      </c>
      <c r="F78">
        <v>56</v>
      </c>
      <c r="G78" s="41">
        <f t="shared" si="2"/>
        <v>38855</v>
      </c>
      <c r="H78" s="41">
        <v>37196</v>
      </c>
      <c r="I78" s="41">
        <v>38855</v>
      </c>
      <c r="J78">
        <f t="shared" si="3"/>
        <v>4.5452054794520551</v>
      </c>
    </row>
    <row r="79" spans="1:10" x14ac:dyDescent="0.25">
      <c r="A79" s="44" t="s">
        <v>9378</v>
      </c>
      <c r="B79" t="s">
        <v>9377</v>
      </c>
      <c r="C79" t="s">
        <v>9408</v>
      </c>
      <c r="D79">
        <v>145</v>
      </c>
      <c r="E79">
        <v>3</v>
      </c>
      <c r="F79">
        <v>14</v>
      </c>
      <c r="G79" s="41">
        <f t="shared" si="2"/>
        <v>41940</v>
      </c>
      <c r="H79" s="41">
        <v>38292</v>
      </c>
      <c r="I79" s="41">
        <v>41940</v>
      </c>
      <c r="J79">
        <f t="shared" si="3"/>
        <v>9.9945205479452053</v>
      </c>
    </row>
    <row r="80" spans="1:10" x14ac:dyDescent="0.25">
      <c r="A80" s="44" t="s">
        <v>4611</v>
      </c>
      <c r="B80" t="s">
        <v>8243</v>
      </c>
      <c r="C80" t="s">
        <v>308</v>
      </c>
      <c r="D80">
        <v>107</v>
      </c>
      <c r="E80">
        <v>5</v>
      </c>
      <c r="F80">
        <v>71</v>
      </c>
      <c r="G80" s="41">
        <f t="shared" si="2"/>
        <v>38855</v>
      </c>
      <c r="H80" s="41">
        <v>38211</v>
      </c>
      <c r="I80" s="41">
        <v>38855</v>
      </c>
      <c r="J80">
        <f t="shared" si="3"/>
        <v>1.7643835616438357</v>
      </c>
    </row>
    <row r="81" spans="1:10" x14ac:dyDescent="0.25">
      <c r="A81" s="44" t="s">
        <v>6186</v>
      </c>
      <c r="B81" t="s">
        <v>9326</v>
      </c>
      <c r="C81" t="s">
        <v>9441</v>
      </c>
      <c r="D81">
        <v>72</v>
      </c>
      <c r="E81">
        <v>4</v>
      </c>
      <c r="F81">
        <v>53</v>
      </c>
      <c r="G81" s="41">
        <f t="shared" si="2"/>
        <v>41395</v>
      </c>
      <c r="H81" s="41">
        <v>39357</v>
      </c>
      <c r="I81" s="41">
        <v>41395</v>
      </c>
      <c r="J81">
        <f t="shared" si="3"/>
        <v>5.5835616438356164</v>
      </c>
    </row>
    <row r="82" spans="1:10" x14ac:dyDescent="0.25">
      <c r="A82" s="44" t="s">
        <v>6048</v>
      </c>
      <c r="B82" t="s">
        <v>8984</v>
      </c>
      <c r="C82" t="s">
        <v>9662</v>
      </c>
      <c r="D82">
        <v>7</v>
      </c>
      <c r="E82">
        <v>1</v>
      </c>
      <c r="F82">
        <v>7</v>
      </c>
      <c r="G82" s="41">
        <f t="shared" si="2"/>
        <v>39702</v>
      </c>
      <c r="H82" s="41">
        <v>39666</v>
      </c>
      <c r="I82" s="41">
        <v>39702</v>
      </c>
      <c r="J82">
        <f t="shared" si="3"/>
        <v>9.8630136986301367E-2</v>
      </c>
    </row>
    <row r="83" spans="1:10" x14ac:dyDescent="0.25">
      <c r="A83" s="44" t="s">
        <v>6049</v>
      </c>
      <c r="B83" t="s">
        <v>8107</v>
      </c>
      <c r="C83" t="s">
        <v>10237</v>
      </c>
      <c r="D83">
        <v>67</v>
      </c>
      <c r="E83">
        <v>5</v>
      </c>
      <c r="F83">
        <v>34</v>
      </c>
      <c r="G83" s="41">
        <f t="shared" si="2"/>
        <v>38169</v>
      </c>
      <c r="H83" s="41">
        <v>37196</v>
      </c>
      <c r="I83" s="41">
        <v>38169</v>
      </c>
      <c r="J83">
        <f t="shared" si="3"/>
        <v>2.6657534246575341</v>
      </c>
    </row>
    <row r="84" spans="1:10" x14ac:dyDescent="0.25">
      <c r="A84" s="44" t="s">
        <v>10732</v>
      </c>
      <c r="C84" t="s">
        <v>10733</v>
      </c>
      <c r="D84">
        <v>1</v>
      </c>
      <c r="E84">
        <v>1</v>
      </c>
      <c r="F84">
        <v>1</v>
      </c>
      <c r="G84" s="41">
        <f t="shared" si="2"/>
        <v>41821</v>
      </c>
      <c r="H84" s="41">
        <v>41821</v>
      </c>
      <c r="I84" s="41">
        <v>41821</v>
      </c>
      <c r="J84">
        <f t="shared" si="3"/>
        <v>0</v>
      </c>
    </row>
    <row r="85" spans="1:10" x14ac:dyDescent="0.25">
      <c r="A85" s="44" t="s">
        <v>8924</v>
      </c>
      <c r="B85" t="s">
        <v>8923</v>
      </c>
      <c r="C85" t="s">
        <v>9703</v>
      </c>
      <c r="D85">
        <v>670</v>
      </c>
      <c r="E85">
        <v>7</v>
      </c>
      <c r="F85">
        <v>204</v>
      </c>
      <c r="G85" s="41">
        <f t="shared" si="2"/>
        <v>41940</v>
      </c>
      <c r="H85" s="41">
        <v>41821</v>
      </c>
      <c r="I85" s="41">
        <v>41940</v>
      </c>
      <c r="J85">
        <f t="shared" si="3"/>
        <v>0.32602739726027397</v>
      </c>
    </row>
    <row r="86" spans="1:10" x14ac:dyDescent="0.25">
      <c r="A86" s="44" t="s">
        <v>8391</v>
      </c>
      <c r="B86" t="s">
        <v>8390</v>
      </c>
      <c r="C86" t="s">
        <v>10056</v>
      </c>
      <c r="D86">
        <v>128</v>
      </c>
      <c r="E86">
        <v>4</v>
      </c>
      <c r="F86">
        <v>76</v>
      </c>
      <c r="G86" s="41">
        <f t="shared" si="2"/>
        <v>39183</v>
      </c>
      <c r="H86" s="41">
        <v>38718</v>
      </c>
      <c r="I86" s="41">
        <v>39183</v>
      </c>
      <c r="J86">
        <f t="shared" si="3"/>
        <v>1.273972602739726</v>
      </c>
    </row>
    <row r="87" spans="1:10" x14ac:dyDescent="0.25">
      <c r="A87" s="44" t="s">
        <v>3354</v>
      </c>
      <c r="B87" t="s">
        <v>8581</v>
      </c>
      <c r="C87" t="s">
        <v>9930</v>
      </c>
      <c r="D87">
        <v>354</v>
      </c>
      <c r="E87">
        <v>6</v>
      </c>
      <c r="F87">
        <v>150</v>
      </c>
      <c r="G87" s="41">
        <f t="shared" si="2"/>
        <v>41953</v>
      </c>
      <c r="H87" s="41">
        <v>33604</v>
      </c>
      <c r="I87" s="41">
        <v>41953</v>
      </c>
      <c r="J87">
        <f t="shared" si="3"/>
        <v>22.873972602739727</v>
      </c>
    </row>
    <row r="88" spans="1:10" x14ac:dyDescent="0.25">
      <c r="A88" s="44" t="s">
        <v>6052</v>
      </c>
      <c r="B88" t="s">
        <v>9350</v>
      </c>
      <c r="C88" t="s">
        <v>9425</v>
      </c>
      <c r="D88">
        <v>37</v>
      </c>
      <c r="E88">
        <v>3</v>
      </c>
      <c r="F88">
        <v>35</v>
      </c>
      <c r="G88" s="41">
        <f t="shared" si="2"/>
        <v>41453</v>
      </c>
      <c r="H88" s="41">
        <v>33604</v>
      </c>
      <c r="I88" s="41">
        <v>41453</v>
      </c>
      <c r="J88">
        <f t="shared" si="3"/>
        <v>21.504109589041096</v>
      </c>
    </row>
    <row r="89" spans="1:10" x14ac:dyDescent="0.25">
      <c r="A89" s="44" t="s">
        <v>4642</v>
      </c>
      <c r="B89" t="s">
        <v>8027</v>
      </c>
      <c r="C89" t="s">
        <v>4640</v>
      </c>
      <c r="D89">
        <v>18</v>
      </c>
      <c r="E89">
        <v>4</v>
      </c>
      <c r="F89">
        <v>10</v>
      </c>
      <c r="G89" s="41">
        <f t="shared" si="2"/>
        <v>41603</v>
      </c>
      <c r="H89" s="41">
        <v>33604</v>
      </c>
      <c r="I89" s="41">
        <v>41603</v>
      </c>
      <c r="J89">
        <f t="shared" si="3"/>
        <v>21.915068493150685</v>
      </c>
    </row>
    <row r="90" spans="1:10" x14ac:dyDescent="0.25">
      <c r="A90" s="44" t="s">
        <v>6751</v>
      </c>
      <c r="B90" t="s">
        <v>8464</v>
      </c>
      <c r="C90" t="s">
        <v>10010</v>
      </c>
      <c r="D90">
        <v>52</v>
      </c>
      <c r="E90">
        <v>5</v>
      </c>
      <c r="F90">
        <v>12</v>
      </c>
      <c r="G90" s="41">
        <f t="shared" si="2"/>
        <v>40966</v>
      </c>
      <c r="H90" s="41">
        <v>40544</v>
      </c>
      <c r="I90" s="41">
        <v>40966</v>
      </c>
      <c r="J90">
        <f t="shared" si="3"/>
        <v>1.1561643835616437</v>
      </c>
    </row>
    <row r="91" spans="1:10" x14ac:dyDescent="0.25">
      <c r="A91" s="44" t="s">
        <v>6662</v>
      </c>
      <c r="B91" t="s">
        <v>9129</v>
      </c>
      <c r="C91" t="s">
        <v>9563</v>
      </c>
      <c r="D91">
        <v>77</v>
      </c>
      <c r="E91">
        <v>1</v>
      </c>
      <c r="F91">
        <v>60</v>
      </c>
      <c r="G91" s="41">
        <f t="shared" si="2"/>
        <v>41395</v>
      </c>
      <c r="H91" s="41">
        <v>41214</v>
      </c>
      <c r="I91" s="41">
        <v>41395</v>
      </c>
      <c r="J91">
        <f t="shared" si="3"/>
        <v>0.49589041095890413</v>
      </c>
    </row>
    <row r="92" spans="1:10" x14ac:dyDescent="0.25">
      <c r="A92" s="44" t="s">
        <v>4669</v>
      </c>
      <c r="B92" t="s">
        <v>9359</v>
      </c>
      <c r="C92" t="s">
        <v>9419</v>
      </c>
      <c r="D92">
        <v>44</v>
      </c>
      <c r="E92">
        <v>2</v>
      </c>
      <c r="F92">
        <v>18</v>
      </c>
      <c r="G92" s="41">
        <f t="shared" si="2"/>
        <v>39702</v>
      </c>
      <c r="H92" s="41">
        <v>39448</v>
      </c>
      <c r="I92" s="41">
        <v>39702</v>
      </c>
      <c r="J92">
        <f t="shared" si="3"/>
        <v>0.69589041095890414</v>
      </c>
    </row>
    <row r="93" spans="1:10" x14ac:dyDescent="0.25">
      <c r="A93" s="44" t="s">
        <v>3374</v>
      </c>
      <c r="B93" t="s">
        <v>8976</v>
      </c>
      <c r="C93" t="s">
        <v>9667</v>
      </c>
      <c r="D93">
        <v>37</v>
      </c>
      <c r="E93">
        <v>1</v>
      </c>
      <c r="F93">
        <v>11</v>
      </c>
      <c r="G93" s="41">
        <f t="shared" si="2"/>
        <v>39448</v>
      </c>
      <c r="H93" s="41">
        <v>39448</v>
      </c>
      <c r="I93" s="41">
        <v>39448</v>
      </c>
      <c r="J93">
        <f t="shared" si="3"/>
        <v>0</v>
      </c>
    </row>
    <row r="94" spans="1:10" x14ac:dyDescent="0.25">
      <c r="A94" s="44" t="s">
        <v>8807</v>
      </c>
      <c r="B94" t="s">
        <v>8806</v>
      </c>
      <c r="C94" t="s">
        <v>9780</v>
      </c>
      <c r="D94">
        <v>40</v>
      </c>
      <c r="E94">
        <v>6</v>
      </c>
      <c r="F94">
        <v>23</v>
      </c>
      <c r="G94" s="41">
        <f t="shared" si="2"/>
        <v>39986</v>
      </c>
      <c r="H94" s="41">
        <v>39448</v>
      </c>
      <c r="I94" s="41">
        <v>39986</v>
      </c>
      <c r="J94">
        <f t="shared" si="3"/>
        <v>1.473972602739726</v>
      </c>
    </row>
    <row r="95" spans="1:10" x14ac:dyDescent="0.25">
      <c r="A95" s="44" t="s">
        <v>7289</v>
      </c>
      <c r="B95" t="s">
        <v>8861</v>
      </c>
      <c r="C95" t="s">
        <v>9746</v>
      </c>
      <c r="D95">
        <v>60</v>
      </c>
      <c r="E95">
        <v>1</v>
      </c>
      <c r="F95">
        <v>22</v>
      </c>
      <c r="G95" s="41">
        <f t="shared" si="2"/>
        <v>37213</v>
      </c>
      <c r="H95" s="41">
        <v>33604</v>
      </c>
      <c r="I95" s="41">
        <v>37213</v>
      </c>
      <c r="J95">
        <f t="shared" si="3"/>
        <v>9.8876712328767127</v>
      </c>
    </row>
    <row r="96" spans="1:10" x14ac:dyDescent="0.25">
      <c r="A96" s="44" t="s">
        <v>7888</v>
      </c>
      <c r="B96" t="s">
        <v>7887</v>
      </c>
      <c r="C96" t="s">
        <v>10386</v>
      </c>
      <c r="D96">
        <v>52</v>
      </c>
      <c r="E96">
        <v>5</v>
      </c>
      <c r="F96">
        <v>12</v>
      </c>
      <c r="G96" s="41">
        <f t="shared" si="2"/>
        <v>40966</v>
      </c>
      <c r="H96" s="41">
        <v>40544</v>
      </c>
      <c r="I96" s="41">
        <v>40966</v>
      </c>
      <c r="J96">
        <f t="shared" si="3"/>
        <v>1.1561643835616437</v>
      </c>
    </row>
    <row r="97" spans="1:10" x14ac:dyDescent="0.25">
      <c r="A97" s="44" t="s">
        <v>9214</v>
      </c>
      <c r="B97" t="s">
        <v>9213</v>
      </c>
      <c r="C97" t="s">
        <v>9514</v>
      </c>
      <c r="D97">
        <v>52</v>
      </c>
      <c r="E97">
        <v>5</v>
      </c>
      <c r="F97">
        <v>12</v>
      </c>
      <c r="G97" s="41">
        <f t="shared" si="2"/>
        <v>40966</v>
      </c>
      <c r="H97" s="41">
        <v>40544</v>
      </c>
      <c r="I97" s="41">
        <v>40966</v>
      </c>
      <c r="J97">
        <f t="shared" si="3"/>
        <v>1.1561643835616437</v>
      </c>
    </row>
    <row r="98" spans="1:10" x14ac:dyDescent="0.25">
      <c r="A98" s="44" t="s">
        <v>7210</v>
      </c>
      <c r="B98" t="s">
        <v>8711</v>
      </c>
      <c r="C98" t="s">
        <v>9843</v>
      </c>
      <c r="D98">
        <v>77</v>
      </c>
      <c r="E98">
        <v>1</v>
      </c>
      <c r="F98">
        <v>60</v>
      </c>
      <c r="G98" s="41">
        <f t="shared" si="2"/>
        <v>41395</v>
      </c>
      <c r="H98" s="41">
        <v>41214</v>
      </c>
      <c r="I98" s="41">
        <v>41395</v>
      </c>
      <c r="J98">
        <f t="shared" si="3"/>
        <v>0.49589041095890413</v>
      </c>
    </row>
    <row r="99" spans="1:10" x14ac:dyDescent="0.25">
      <c r="A99" s="44" t="s">
        <v>6054</v>
      </c>
      <c r="B99" t="s">
        <v>7831</v>
      </c>
      <c r="C99" t="s">
        <v>10425</v>
      </c>
      <c r="D99">
        <v>46</v>
      </c>
      <c r="E99">
        <v>3</v>
      </c>
      <c r="F99">
        <v>17</v>
      </c>
      <c r="G99" s="41">
        <f t="shared" si="2"/>
        <v>40065</v>
      </c>
      <c r="H99" s="41">
        <v>39715</v>
      </c>
      <c r="I99" s="41">
        <v>40065</v>
      </c>
      <c r="J99">
        <f t="shared" si="3"/>
        <v>0.95890410958904104</v>
      </c>
    </row>
    <row r="100" spans="1:10" x14ac:dyDescent="0.25">
      <c r="A100" s="44" t="s">
        <v>6354</v>
      </c>
      <c r="B100" t="s">
        <v>7816</v>
      </c>
      <c r="C100" t="s">
        <v>10436</v>
      </c>
      <c r="D100">
        <v>182</v>
      </c>
      <c r="E100">
        <v>3</v>
      </c>
      <c r="F100">
        <v>106</v>
      </c>
      <c r="G100" s="41">
        <f t="shared" si="2"/>
        <v>40261</v>
      </c>
      <c r="H100" s="41">
        <v>39814</v>
      </c>
      <c r="I100" s="41">
        <v>40261</v>
      </c>
      <c r="J100">
        <f t="shared" si="3"/>
        <v>1.2246575342465753</v>
      </c>
    </row>
    <row r="101" spans="1:10" x14ac:dyDescent="0.25">
      <c r="A101" s="44" t="s">
        <v>4687</v>
      </c>
      <c r="B101" t="s">
        <v>8975</v>
      </c>
      <c r="C101" t="s">
        <v>9668</v>
      </c>
      <c r="D101">
        <v>45</v>
      </c>
      <c r="E101">
        <v>4</v>
      </c>
      <c r="F101">
        <v>35</v>
      </c>
      <c r="G101" s="41">
        <f t="shared" si="2"/>
        <v>39540</v>
      </c>
      <c r="H101" s="41">
        <v>39083</v>
      </c>
      <c r="I101" s="41">
        <v>39540</v>
      </c>
      <c r="J101">
        <f t="shared" si="3"/>
        <v>1.252054794520548</v>
      </c>
    </row>
    <row r="102" spans="1:10" x14ac:dyDescent="0.25">
      <c r="A102" s="44" t="s">
        <v>6056</v>
      </c>
      <c r="B102" t="s">
        <v>8642</v>
      </c>
      <c r="C102" t="s">
        <v>9884</v>
      </c>
      <c r="D102">
        <v>44</v>
      </c>
      <c r="E102">
        <v>2</v>
      </c>
      <c r="F102">
        <v>18</v>
      </c>
      <c r="G102" s="41">
        <f t="shared" si="2"/>
        <v>39702</v>
      </c>
      <c r="H102" s="41">
        <v>39448</v>
      </c>
      <c r="I102" s="41">
        <v>39702</v>
      </c>
      <c r="J102">
        <f t="shared" si="3"/>
        <v>0.69589041095890414</v>
      </c>
    </row>
    <row r="103" spans="1:10" x14ac:dyDescent="0.25">
      <c r="A103" s="44" t="s">
        <v>6057</v>
      </c>
      <c r="B103" t="s">
        <v>8045</v>
      </c>
      <c r="C103" t="s">
        <v>10282</v>
      </c>
      <c r="D103">
        <v>39</v>
      </c>
      <c r="E103">
        <v>2</v>
      </c>
      <c r="F103">
        <v>18</v>
      </c>
      <c r="G103" s="41">
        <f t="shared" si="2"/>
        <v>39702</v>
      </c>
      <c r="H103" s="41">
        <v>39448</v>
      </c>
      <c r="I103" s="41">
        <v>39702</v>
      </c>
      <c r="J103">
        <f t="shared" si="3"/>
        <v>0.69589041095890414</v>
      </c>
    </row>
    <row r="104" spans="1:10" x14ac:dyDescent="0.25">
      <c r="A104" s="44" t="s">
        <v>6663</v>
      </c>
      <c r="B104" t="s">
        <v>9020</v>
      </c>
      <c r="C104" t="s">
        <v>9636</v>
      </c>
      <c r="D104">
        <v>427</v>
      </c>
      <c r="E104">
        <v>3</v>
      </c>
      <c r="F104">
        <v>183</v>
      </c>
      <c r="G104" s="41">
        <f t="shared" si="2"/>
        <v>42297</v>
      </c>
      <c r="H104" s="41">
        <v>40725</v>
      </c>
      <c r="I104" s="41">
        <v>42297</v>
      </c>
      <c r="J104">
        <f t="shared" si="3"/>
        <v>4.3068493150684928</v>
      </c>
    </row>
    <row r="105" spans="1:10" x14ac:dyDescent="0.25">
      <c r="A105" s="44" t="s">
        <v>9320</v>
      </c>
      <c r="B105" t="s">
        <v>9319</v>
      </c>
      <c r="C105" t="s">
        <v>9445</v>
      </c>
      <c r="D105">
        <v>77</v>
      </c>
      <c r="E105">
        <v>1</v>
      </c>
      <c r="F105">
        <v>60</v>
      </c>
      <c r="G105" s="41">
        <f t="shared" si="2"/>
        <v>41395</v>
      </c>
      <c r="H105" s="41">
        <v>41214</v>
      </c>
      <c r="I105" s="41">
        <v>41395</v>
      </c>
      <c r="J105">
        <f t="shared" si="3"/>
        <v>0.49589041095890413</v>
      </c>
    </row>
    <row r="106" spans="1:10" x14ac:dyDescent="0.25">
      <c r="A106" s="44" t="s">
        <v>6058</v>
      </c>
      <c r="B106" t="s">
        <v>8308</v>
      </c>
      <c r="C106" t="s">
        <v>10107</v>
      </c>
      <c r="D106">
        <v>14</v>
      </c>
      <c r="E106">
        <v>2</v>
      </c>
      <c r="F106">
        <v>14</v>
      </c>
      <c r="G106" s="41">
        <f t="shared" si="2"/>
        <v>39735</v>
      </c>
      <c r="H106" s="41">
        <v>39681</v>
      </c>
      <c r="I106" s="41">
        <v>39735</v>
      </c>
      <c r="J106">
        <f t="shared" si="3"/>
        <v>0.14794520547945206</v>
      </c>
    </row>
    <row r="107" spans="1:10" x14ac:dyDescent="0.25">
      <c r="A107" s="44" t="s">
        <v>8747</v>
      </c>
      <c r="B107" t="s">
        <v>8746</v>
      </c>
      <c r="C107" t="s">
        <v>9819</v>
      </c>
      <c r="D107">
        <v>77</v>
      </c>
      <c r="E107">
        <v>1</v>
      </c>
      <c r="F107">
        <v>60</v>
      </c>
      <c r="G107" s="41">
        <f t="shared" si="2"/>
        <v>41395</v>
      </c>
      <c r="H107" s="41">
        <v>41214</v>
      </c>
      <c r="I107" s="41">
        <v>41395</v>
      </c>
      <c r="J107">
        <f t="shared" si="3"/>
        <v>0.49589041095890413</v>
      </c>
    </row>
    <row r="108" spans="1:10" x14ac:dyDescent="0.25">
      <c r="A108" s="44" t="s">
        <v>8141</v>
      </c>
      <c r="B108" t="s">
        <v>8140</v>
      </c>
      <c r="C108" t="s">
        <v>10219</v>
      </c>
      <c r="D108">
        <v>51</v>
      </c>
      <c r="E108">
        <v>4</v>
      </c>
      <c r="F108">
        <v>18</v>
      </c>
      <c r="G108" s="41">
        <f t="shared" si="2"/>
        <v>38973</v>
      </c>
      <c r="H108" s="41">
        <v>38808</v>
      </c>
      <c r="I108" s="41">
        <v>38973</v>
      </c>
      <c r="J108">
        <f t="shared" si="3"/>
        <v>0.45205479452054792</v>
      </c>
    </row>
    <row r="109" spans="1:10" x14ac:dyDescent="0.25">
      <c r="A109" s="44" t="s">
        <v>9276</v>
      </c>
      <c r="B109" t="s">
        <v>9275</v>
      </c>
      <c r="C109" t="s">
        <v>9474</v>
      </c>
      <c r="D109">
        <v>77</v>
      </c>
      <c r="E109">
        <v>1</v>
      </c>
      <c r="F109">
        <v>60</v>
      </c>
      <c r="G109" s="41">
        <f t="shared" si="2"/>
        <v>41395</v>
      </c>
      <c r="H109" s="41">
        <v>41214</v>
      </c>
      <c r="I109" s="41">
        <v>41395</v>
      </c>
      <c r="J109">
        <f t="shared" si="3"/>
        <v>0.49589041095890413</v>
      </c>
    </row>
    <row r="110" spans="1:10" x14ac:dyDescent="0.25">
      <c r="A110" s="44" t="s">
        <v>8783</v>
      </c>
      <c r="B110" t="s">
        <v>8782</v>
      </c>
      <c r="C110" t="s">
        <v>9796</v>
      </c>
      <c r="D110">
        <v>51</v>
      </c>
      <c r="E110">
        <v>4</v>
      </c>
      <c r="F110">
        <v>18</v>
      </c>
      <c r="G110" s="41">
        <f t="shared" si="2"/>
        <v>38973</v>
      </c>
      <c r="H110" s="41">
        <v>38808</v>
      </c>
      <c r="I110" s="41">
        <v>38973</v>
      </c>
      <c r="J110">
        <f t="shared" si="3"/>
        <v>0.45205479452054792</v>
      </c>
    </row>
    <row r="111" spans="1:10" x14ac:dyDescent="0.25">
      <c r="A111" s="44" t="s">
        <v>7922</v>
      </c>
      <c r="B111" t="s">
        <v>7921</v>
      </c>
      <c r="C111" t="s">
        <v>10365</v>
      </c>
      <c r="D111">
        <v>72</v>
      </c>
      <c r="E111">
        <v>3</v>
      </c>
      <c r="F111">
        <v>43</v>
      </c>
      <c r="G111" s="41">
        <f t="shared" si="2"/>
        <v>41939</v>
      </c>
      <c r="H111" s="41">
        <v>40087</v>
      </c>
      <c r="I111" s="41">
        <v>41939</v>
      </c>
      <c r="J111">
        <f t="shared" si="3"/>
        <v>5.0739726027397261</v>
      </c>
    </row>
    <row r="112" spans="1:10" x14ac:dyDescent="0.25">
      <c r="A112" s="44" t="s">
        <v>8078</v>
      </c>
      <c r="B112" t="s">
        <v>8077</v>
      </c>
      <c r="C112" t="s">
        <v>10258</v>
      </c>
      <c r="D112">
        <v>227</v>
      </c>
      <c r="E112">
        <v>3</v>
      </c>
      <c r="F112">
        <v>151</v>
      </c>
      <c r="G112" s="41">
        <f t="shared" si="2"/>
        <v>41453</v>
      </c>
      <c r="H112" s="41">
        <v>39814</v>
      </c>
      <c r="I112" s="41">
        <v>41453</v>
      </c>
      <c r="J112">
        <f t="shared" si="3"/>
        <v>4.4904109589041097</v>
      </c>
    </row>
    <row r="113" spans="1:10" x14ac:dyDescent="0.25">
      <c r="A113" s="44" t="s">
        <v>7819</v>
      </c>
      <c r="B113" t="s">
        <v>7818</v>
      </c>
      <c r="C113" t="s">
        <v>10434</v>
      </c>
      <c r="D113">
        <v>128</v>
      </c>
      <c r="E113">
        <v>3</v>
      </c>
      <c r="F113">
        <v>74</v>
      </c>
      <c r="G113" s="41">
        <f t="shared" si="2"/>
        <v>41939</v>
      </c>
      <c r="H113" s="41">
        <v>40428</v>
      </c>
      <c r="I113" s="41">
        <v>41939</v>
      </c>
      <c r="J113">
        <f t="shared" si="3"/>
        <v>4.13972602739726</v>
      </c>
    </row>
    <row r="114" spans="1:10" x14ac:dyDescent="0.25">
      <c r="A114" s="44" t="s">
        <v>8630</v>
      </c>
      <c r="B114" t="s">
        <v>8629</v>
      </c>
      <c r="C114" t="s">
        <v>9894</v>
      </c>
      <c r="D114">
        <v>77</v>
      </c>
      <c r="E114">
        <v>1</v>
      </c>
      <c r="F114">
        <v>60</v>
      </c>
      <c r="G114" s="41">
        <f t="shared" si="2"/>
        <v>41395</v>
      </c>
      <c r="H114" s="41">
        <v>41214</v>
      </c>
      <c r="I114" s="41">
        <v>41395</v>
      </c>
      <c r="J114">
        <f t="shared" si="3"/>
        <v>0.49589041095890413</v>
      </c>
    </row>
    <row r="115" spans="1:10" x14ac:dyDescent="0.25">
      <c r="A115" s="44" t="s">
        <v>8811</v>
      </c>
      <c r="B115" t="s">
        <v>8810</v>
      </c>
      <c r="C115" t="s">
        <v>9778</v>
      </c>
      <c r="D115">
        <v>77</v>
      </c>
      <c r="E115">
        <v>1</v>
      </c>
      <c r="F115">
        <v>60</v>
      </c>
      <c r="G115" s="41">
        <f t="shared" si="2"/>
        <v>41395</v>
      </c>
      <c r="H115" s="41">
        <v>41214</v>
      </c>
      <c r="I115" s="41">
        <v>41395</v>
      </c>
      <c r="J115">
        <f t="shared" si="3"/>
        <v>0.49589041095890413</v>
      </c>
    </row>
    <row r="116" spans="1:10" x14ac:dyDescent="0.25">
      <c r="A116" s="44" t="s">
        <v>6059</v>
      </c>
      <c r="C116" t="s">
        <v>7073</v>
      </c>
      <c r="D116">
        <v>2</v>
      </c>
      <c r="E116">
        <v>2</v>
      </c>
      <c r="F116">
        <v>1</v>
      </c>
      <c r="G116" s="41">
        <f t="shared" si="2"/>
        <v>41821</v>
      </c>
      <c r="H116" s="41">
        <v>38899</v>
      </c>
      <c r="I116" s="41">
        <v>41821</v>
      </c>
      <c r="J116">
        <f t="shared" si="3"/>
        <v>8.0054794520547947</v>
      </c>
    </row>
    <row r="117" spans="1:10" x14ac:dyDescent="0.25">
      <c r="A117" s="44" t="s">
        <v>7046</v>
      </c>
      <c r="B117" t="s">
        <v>7990</v>
      </c>
      <c r="C117" t="s">
        <v>10317</v>
      </c>
      <c r="D117">
        <v>28</v>
      </c>
      <c r="E117">
        <v>2</v>
      </c>
      <c r="F117">
        <v>28</v>
      </c>
      <c r="G117" s="41">
        <f t="shared" si="2"/>
        <v>41453</v>
      </c>
      <c r="H117" s="41">
        <v>40909</v>
      </c>
      <c r="I117" s="41">
        <v>41453</v>
      </c>
      <c r="J117">
        <f t="shared" si="3"/>
        <v>1.4904109589041097</v>
      </c>
    </row>
    <row r="118" spans="1:10" x14ac:dyDescent="0.25">
      <c r="A118" s="44" t="s">
        <v>8456</v>
      </c>
      <c r="B118" t="s">
        <v>8455</v>
      </c>
      <c r="C118" t="s">
        <v>10015</v>
      </c>
      <c r="D118">
        <v>51</v>
      </c>
      <c r="E118">
        <v>4</v>
      </c>
      <c r="F118">
        <v>18</v>
      </c>
      <c r="G118" s="41">
        <f t="shared" si="2"/>
        <v>38973</v>
      </c>
      <c r="H118" s="41">
        <v>38808</v>
      </c>
      <c r="I118" s="41">
        <v>38973</v>
      </c>
      <c r="J118">
        <f t="shared" si="3"/>
        <v>0.45205479452054792</v>
      </c>
    </row>
    <row r="119" spans="1:10" x14ac:dyDescent="0.25">
      <c r="A119" s="44" t="s">
        <v>4711</v>
      </c>
      <c r="B119" t="s">
        <v>9156</v>
      </c>
      <c r="C119" t="s">
        <v>419</v>
      </c>
      <c r="D119">
        <v>338</v>
      </c>
      <c r="E119">
        <v>9</v>
      </c>
      <c r="F119">
        <v>105</v>
      </c>
      <c r="G119" s="41">
        <f t="shared" si="2"/>
        <v>41940</v>
      </c>
      <c r="H119" s="41">
        <v>41821</v>
      </c>
      <c r="I119" s="41">
        <v>41940</v>
      </c>
      <c r="J119">
        <f t="shared" si="3"/>
        <v>0.32602739726027397</v>
      </c>
    </row>
    <row r="120" spans="1:10" x14ac:dyDescent="0.25">
      <c r="A120" s="44" t="s">
        <v>3138</v>
      </c>
      <c r="B120" t="s">
        <v>7858</v>
      </c>
      <c r="C120" t="s">
        <v>3000</v>
      </c>
      <c r="D120">
        <v>504</v>
      </c>
      <c r="E120">
        <v>10</v>
      </c>
      <c r="F120">
        <v>201</v>
      </c>
      <c r="G120" s="41">
        <f t="shared" si="2"/>
        <v>41940</v>
      </c>
      <c r="H120" s="41">
        <v>41821</v>
      </c>
      <c r="I120" s="41">
        <v>41940</v>
      </c>
      <c r="J120">
        <f t="shared" si="3"/>
        <v>0.32602739726027397</v>
      </c>
    </row>
    <row r="121" spans="1:10" x14ac:dyDescent="0.25">
      <c r="A121" s="44" t="s">
        <v>6964</v>
      </c>
      <c r="B121" t="s">
        <v>9369</v>
      </c>
      <c r="C121" t="s">
        <v>9413</v>
      </c>
      <c r="D121">
        <v>77</v>
      </c>
      <c r="E121">
        <v>1</v>
      </c>
      <c r="F121">
        <v>60</v>
      </c>
      <c r="G121" s="41">
        <f t="shared" si="2"/>
        <v>41395</v>
      </c>
      <c r="H121" s="41">
        <v>41214</v>
      </c>
      <c r="I121" s="41">
        <v>41395</v>
      </c>
      <c r="J121">
        <f t="shared" si="3"/>
        <v>0.49589041095890413</v>
      </c>
    </row>
    <row r="122" spans="1:10" x14ac:dyDescent="0.25">
      <c r="A122" s="44" t="s">
        <v>6060</v>
      </c>
      <c r="B122" t="s">
        <v>8650</v>
      </c>
      <c r="C122" t="s">
        <v>9879</v>
      </c>
      <c r="D122">
        <v>47</v>
      </c>
      <c r="E122">
        <v>5</v>
      </c>
      <c r="F122">
        <v>25</v>
      </c>
      <c r="G122" s="41">
        <f t="shared" si="2"/>
        <v>40197</v>
      </c>
      <c r="H122" s="41">
        <v>34881</v>
      </c>
      <c r="I122" s="41">
        <v>40197</v>
      </c>
      <c r="J122">
        <f t="shared" si="3"/>
        <v>14.564383561643835</v>
      </c>
    </row>
    <row r="123" spans="1:10" x14ac:dyDescent="0.25">
      <c r="A123" s="44" t="s">
        <v>3060</v>
      </c>
      <c r="B123" t="s">
        <v>8601</v>
      </c>
      <c r="C123" t="s">
        <v>9914</v>
      </c>
      <c r="D123">
        <v>671</v>
      </c>
      <c r="E123">
        <v>9</v>
      </c>
      <c r="F123">
        <v>293</v>
      </c>
      <c r="G123" s="41">
        <f t="shared" si="2"/>
        <v>41940</v>
      </c>
      <c r="H123" s="41">
        <v>31413</v>
      </c>
      <c r="I123" s="41">
        <v>41940</v>
      </c>
      <c r="J123">
        <f t="shared" si="3"/>
        <v>28.841095890410958</v>
      </c>
    </row>
    <row r="124" spans="1:10" x14ac:dyDescent="0.25">
      <c r="A124" s="44" t="s">
        <v>8448</v>
      </c>
      <c r="B124" t="s">
        <v>8447</v>
      </c>
      <c r="C124" t="s">
        <v>10021</v>
      </c>
      <c r="D124">
        <v>134</v>
      </c>
      <c r="E124">
        <v>3</v>
      </c>
      <c r="F124">
        <v>77</v>
      </c>
      <c r="G124" s="41">
        <f t="shared" si="2"/>
        <v>41939</v>
      </c>
      <c r="H124" s="41">
        <v>40087</v>
      </c>
      <c r="I124" s="41">
        <v>41939</v>
      </c>
      <c r="J124">
        <f t="shared" si="3"/>
        <v>5.0739726027397261</v>
      </c>
    </row>
    <row r="125" spans="1:10" x14ac:dyDescent="0.25">
      <c r="A125" s="44" t="s">
        <v>9090</v>
      </c>
      <c r="B125" t="s">
        <v>9089</v>
      </c>
      <c r="C125" t="s">
        <v>9588</v>
      </c>
      <c r="D125">
        <v>186</v>
      </c>
      <c r="E125">
        <v>5</v>
      </c>
      <c r="F125">
        <v>119</v>
      </c>
      <c r="G125" s="41">
        <f t="shared" si="2"/>
        <v>40435</v>
      </c>
      <c r="H125" s="41">
        <v>39083</v>
      </c>
      <c r="I125" s="41">
        <v>40435</v>
      </c>
      <c r="J125">
        <f t="shared" si="3"/>
        <v>3.7041095890410958</v>
      </c>
    </row>
    <row r="126" spans="1:10" x14ac:dyDescent="0.25">
      <c r="A126" s="44" t="s">
        <v>6664</v>
      </c>
      <c r="B126" t="s">
        <v>8585</v>
      </c>
      <c r="C126" t="s">
        <v>9927</v>
      </c>
      <c r="D126">
        <v>248</v>
      </c>
      <c r="E126">
        <v>1</v>
      </c>
      <c r="F126">
        <v>77</v>
      </c>
      <c r="G126" s="41">
        <f t="shared" si="2"/>
        <v>42297</v>
      </c>
      <c r="H126" s="41">
        <v>39995</v>
      </c>
      <c r="I126" s="41">
        <v>42297</v>
      </c>
      <c r="J126">
        <f t="shared" si="3"/>
        <v>6.3068493150684928</v>
      </c>
    </row>
    <row r="127" spans="1:10" x14ac:dyDescent="0.25">
      <c r="A127" s="44" t="s">
        <v>8395</v>
      </c>
      <c r="B127" t="s">
        <v>8394</v>
      </c>
      <c r="C127" t="s">
        <v>10054</v>
      </c>
      <c r="D127">
        <v>51</v>
      </c>
      <c r="E127">
        <v>4</v>
      </c>
      <c r="F127">
        <v>18</v>
      </c>
      <c r="G127" s="41">
        <f t="shared" si="2"/>
        <v>38973</v>
      </c>
      <c r="H127" s="41">
        <v>38808</v>
      </c>
      <c r="I127" s="41">
        <v>38973</v>
      </c>
      <c r="J127">
        <f t="shared" si="3"/>
        <v>0.45205479452054792</v>
      </c>
    </row>
    <row r="128" spans="1:10" x14ac:dyDescent="0.25">
      <c r="A128" s="44" t="s">
        <v>3144</v>
      </c>
      <c r="B128" t="s">
        <v>7948</v>
      </c>
      <c r="C128" t="s">
        <v>10347</v>
      </c>
      <c r="D128">
        <v>1231</v>
      </c>
      <c r="E128">
        <v>9</v>
      </c>
      <c r="F128">
        <v>510</v>
      </c>
      <c r="G128" s="41">
        <f t="shared" si="2"/>
        <v>41940</v>
      </c>
      <c r="H128" s="64">
        <v>33604</v>
      </c>
      <c r="I128" s="41">
        <v>41940</v>
      </c>
      <c r="J128">
        <f>(I128-H128)/365</f>
        <v>22.838356164383562</v>
      </c>
    </row>
    <row r="129" spans="1:10" x14ac:dyDescent="0.25">
      <c r="A129" s="44" t="s">
        <v>3367</v>
      </c>
      <c r="B129" t="s">
        <v>8407</v>
      </c>
      <c r="C129" t="s">
        <v>468</v>
      </c>
      <c r="D129">
        <v>418</v>
      </c>
      <c r="E129">
        <v>5</v>
      </c>
      <c r="F129">
        <v>152</v>
      </c>
      <c r="G129" s="41">
        <f t="shared" si="2"/>
        <v>41940</v>
      </c>
      <c r="H129" s="41">
        <v>33604</v>
      </c>
      <c r="I129" s="41">
        <v>41940</v>
      </c>
      <c r="J129">
        <f t="shared" si="3"/>
        <v>22.838356164383562</v>
      </c>
    </row>
    <row r="130" spans="1:10" x14ac:dyDescent="0.25">
      <c r="A130" s="44" t="s">
        <v>8777</v>
      </c>
      <c r="B130" t="s">
        <v>8776</v>
      </c>
      <c r="C130" t="s">
        <v>9799</v>
      </c>
      <c r="D130">
        <v>73</v>
      </c>
      <c r="E130">
        <v>3</v>
      </c>
      <c r="F130">
        <v>50</v>
      </c>
      <c r="G130" s="41">
        <f t="shared" si="2"/>
        <v>41893</v>
      </c>
      <c r="H130" s="41">
        <v>38718</v>
      </c>
      <c r="I130" s="41">
        <v>41893</v>
      </c>
      <c r="J130">
        <f t="shared" si="3"/>
        <v>8.6986301369863011</v>
      </c>
    </row>
    <row r="131" spans="1:10" x14ac:dyDescent="0.25">
      <c r="A131" s="44" t="s">
        <v>6668</v>
      </c>
      <c r="C131" t="s">
        <v>10734</v>
      </c>
      <c r="D131">
        <v>154</v>
      </c>
      <c r="E131">
        <v>1</v>
      </c>
      <c r="F131">
        <v>8</v>
      </c>
      <c r="G131" s="41">
        <f t="shared" ref="G131:G194" si="4">I131</f>
        <v>42297</v>
      </c>
      <c r="H131" s="41">
        <v>42134</v>
      </c>
      <c r="I131" s="41">
        <v>42297</v>
      </c>
      <c r="J131">
        <f t="shared" ref="J131:J194" si="5">(I131-H131)/365</f>
        <v>0.44657534246575342</v>
      </c>
    </row>
    <row r="132" spans="1:10" x14ac:dyDescent="0.25">
      <c r="A132" s="44" t="s">
        <v>6061</v>
      </c>
      <c r="B132" t="s">
        <v>8495</v>
      </c>
      <c r="C132" t="s">
        <v>9988</v>
      </c>
      <c r="D132">
        <v>225</v>
      </c>
      <c r="E132">
        <v>4</v>
      </c>
      <c r="F132">
        <v>66</v>
      </c>
      <c r="G132" s="41">
        <f t="shared" si="4"/>
        <v>41926</v>
      </c>
      <c r="H132" s="41">
        <v>39814</v>
      </c>
      <c r="I132" s="41">
        <v>41926</v>
      </c>
      <c r="J132">
        <f t="shared" si="5"/>
        <v>5.7863013698630139</v>
      </c>
    </row>
    <row r="133" spans="1:10" x14ac:dyDescent="0.25">
      <c r="A133" s="44" t="s">
        <v>6062</v>
      </c>
      <c r="B133" t="s">
        <v>7929</v>
      </c>
      <c r="C133" t="s">
        <v>10359</v>
      </c>
      <c r="D133">
        <v>121</v>
      </c>
      <c r="E133">
        <v>4</v>
      </c>
      <c r="F133">
        <v>66</v>
      </c>
      <c r="G133" s="41">
        <f t="shared" si="4"/>
        <v>41926</v>
      </c>
      <c r="H133" s="41">
        <v>39814</v>
      </c>
      <c r="I133" s="41">
        <v>41926</v>
      </c>
      <c r="J133">
        <f t="shared" si="5"/>
        <v>5.7863013698630139</v>
      </c>
    </row>
    <row r="134" spans="1:10" x14ac:dyDescent="0.25">
      <c r="A134" s="44" t="s">
        <v>6063</v>
      </c>
      <c r="B134" t="s">
        <v>8410</v>
      </c>
      <c r="C134" t="s">
        <v>10043</v>
      </c>
      <c r="D134">
        <v>1285</v>
      </c>
      <c r="E134">
        <v>7</v>
      </c>
      <c r="F134">
        <v>547</v>
      </c>
      <c r="G134" s="41">
        <f t="shared" si="4"/>
        <v>41940</v>
      </c>
      <c r="H134" s="41">
        <v>34881</v>
      </c>
      <c r="I134" s="41">
        <v>41940</v>
      </c>
      <c r="J134">
        <f t="shared" si="5"/>
        <v>19.339726027397262</v>
      </c>
    </row>
    <row r="135" spans="1:10" x14ac:dyDescent="0.25">
      <c r="A135" s="44" t="s">
        <v>6064</v>
      </c>
      <c r="C135" t="s">
        <v>6065</v>
      </c>
      <c r="D135">
        <v>1</v>
      </c>
      <c r="E135">
        <v>1</v>
      </c>
      <c r="F135">
        <v>1</v>
      </c>
      <c r="G135" s="41">
        <f t="shared" si="4"/>
        <v>41821</v>
      </c>
      <c r="H135" s="41">
        <v>41821</v>
      </c>
      <c r="I135" s="41">
        <v>41821</v>
      </c>
      <c r="J135">
        <f t="shared" si="5"/>
        <v>0</v>
      </c>
    </row>
    <row r="136" spans="1:10" x14ac:dyDescent="0.25">
      <c r="A136" s="44" t="s">
        <v>4729</v>
      </c>
      <c r="B136" t="s">
        <v>8283</v>
      </c>
      <c r="C136" t="s">
        <v>10125</v>
      </c>
      <c r="D136">
        <v>103</v>
      </c>
      <c r="E136">
        <v>8</v>
      </c>
      <c r="F136">
        <v>61</v>
      </c>
      <c r="G136" s="41">
        <f t="shared" si="4"/>
        <v>41572</v>
      </c>
      <c r="H136" s="41">
        <v>36161</v>
      </c>
      <c r="I136" s="41">
        <v>41572</v>
      </c>
      <c r="J136">
        <f t="shared" si="5"/>
        <v>14.824657534246576</v>
      </c>
    </row>
    <row r="137" spans="1:10" x14ac:dyDescent="0.25">
      <c r="A137" s="44" t="s">
        <v>4735</v>
      </c>
      <c r="B137" t="s">
        <v>9292</v>
      </c>
      <c r="C137" t="s">
        <v>9463</v>
      </c>
      <c r="D137">
        <v>292</v>
      </c>
      <c r="E137">
        <v>5</v>
      </c>
      <c r="F137">
        <v>113</v>
      </c>
      <c r="G137" s="41">
        <f t="shared" si="4"/>
        <v>38025</v>
      </c>
      <c r="H137" s="41">
        <v>37622</v>
      </c>
      <c r="I137" s="41">
        <v>38025</v>
      </c>
      <c r="J137">
        <f t="shared" si="5"/>
        <v>1.1041095890410959</v>
      </c>
    </row>
    <row r="138" spans="1:10" x14ac:dyDescent="0.25">
      <c r="A138" s="44" t="s">
        <v>8059</v>
      </c>
      <c r="B138" t="s">
        <v>8058</v>
      </c>
      <c r="C138" t="s">
        <v>10272</v>
      </c>
      <c r="D138">
        <v>77</v>
      </c>
      <c r="E138">
        <v>1</v>
      </c>
      <c r="F138">
        <v>60</v>
      </c>
      <c r="G138" s="41">
        <f t="shared" si="4"/>
        <v>41395</v>
      </c>
      <c r="H138" s="41">
        <v>41214</v>
      </c>
      <c r="I138" s="41">
        <v>41395</v>
      </c>
      <c r="J138">
        <f t="shared" si="5"/>
        <v>0.49589041095890413</v>
      </c>
    </row>
    <row r="139" spans="1:10" x14ac:dyDescent="0.25">
      <c r="A139" s="44" t="s">
        <v>6669</v>
      </c>
      <c r="B139" t="s">
        <v>7784</v>
      </c>
      <c r="C139" t="s">
        <v>10459</v>
      </c>
      <c r="D139">
        <v>160</v>
      </c>
      <c r="E139">
        <v>1</v>
      </c>
      <c r="F139">
        <v>14</v>
      </c>
      <c r="G139" s="41">
        <f t="shared" si="4"/>
        <v>42297</v>
      </c>
      <c r="H139" s="41">
        <v>41214</v>
      </c>
      <c r="I139" s="41">
        <v>42297</v>
      </c>
      <c r="J139">
        <f t="shared" si="5"/>
        <v>2.967123287671233</v>
      </c>
    </row>
    <row r="140" spans="1:10" x14ac:dyDescent="0.25">
      <c r="A140" s="44" t="s">
        <v>8511</v>
      </c>
      <c r="B140" t="s">
        <v>8510</v>
      </c>
      <c r="C140" t="s">
        <v>9977</v>
      </c>
      <c r="D140">
        <v>34</v>
      </c>
      <c r="E140">
        <v>2</v>
      </c>
      <c r="F140">
        <v>18</v>
      </c>
      <c r="G140" s="41">
        <f t="shared" si="4"/>
        <v>41395</v>
      </c>
      <c r="H140" s="41">
        <v>32325</v>
      </c>
      <c r="I140" s="41">
        <v>41395</v>
      </c>
      <c r="J140">
        <f t="shared" si="5"/>
        <v>24.849315068493151</v>
      </c>
    </row>
    <row r="141" spans="1:10" x14ac:dyDescent="0.25">
      <c r="A141" s="44" t="s">
        <v>4750</v>
      </c>
      <c r="B141" t="s">
        <v>8451</v>
      </c>
      <c r="C141" t="s">
        <v>10018</v>
      </c>
      <c r="D141">
        <v>146</v>
      </c>
      <c r="E141">
        <v>4</v>
      </c>
      <c r="F141">
        <v>102</v>
      </c>
      <c r="G141" s="41">
        <f t="shared" si="4"/>
        <v>41926</v>
      </c>
      <c r="H141" s="41">
        <v>41214</v>
      </c>
      <c r="I141" s="41">
        <v>41926</v>
      </c>
      <c r="J141">
        <f t="shared" si="5"/>
        <v>1.9506849315068493</v>
      </c>
    </row>
    <row r="142" spans="1:10" x14ac:dyDescent="0.25">
      <c r="A142" s="44" t="s">
        <v>8661</v>
      </c>
      <c r="B142" t="s">
        <v>8660</v>
      </c>
      <c r="C142" t="s">
        <v>9872</v>
      </c>
      <c r="D142">
        <v>40</v>
      </c>
      <c r="E142">
        <v>6</v>
      </c>
      <c r="F142">
        <v>23</v>
      </c>
      <c r="G142" s="41">
        <f t="shared" si="4"/>
        <v>39986</v>
      </c>
      <c r="H142" s="41">
        <v>39448</v>
      </c>
      <c r="I142" s="41">
        <v>39986</v>
      </c>
      <c r="J142">
        <f t="shared" si="5"/>
        <v>1.473972602739726</v>
      </c>
    </row>
    <row r="143" spans="1:10" x14ac:dyDescent="0.25">
      <c r="A143" s="44" t="s">
        <v>8971</v>
      </c>
      <c r="B143" t="s">
        <v>8970</v>
      </c>
      <c r="C143" t="s">
        <v>9671</v>
      </c>
      <c r="D143">
        <v>134</v>
      </c>
      <c r="E143">
        <v>3</v>
      </c>
      <c r="F143">
        <v>77</v>
      </c>
      <c r="G143" s="41">
        <f t="shared" si="4"/>
        <v>41939</v>
      </c>
      <c r="H143" s="41">
        <v>40087</v>
      </c>
      <c r="I143" s="41">
        <v>41939</v>
      </c>
      <c r="J143">
        <f t="shared" si="5"/>
        <v>5.0739726027397261</v>
      </c>
    </row>
    <row r="144" spans="1:10" x14ac:dyDescent="0.25">
      <c r="A144" s="44" t="s">
        <v>6670</v>
      </c>
      <c r="B144" t="s">
        <v>8307</v>
      </c>
      <c r="C144" t="s">
        <v>10108</v>
      </c>
      <c r="D144">
        <v>231</v>
      </c>
      <c r="E144">
        <v>1</v>
      </c>
      <c r="F144">
        <v>68</v>
      </c>
      <c r="G144" s="41">
        <f t="shared" si="4"/>
        <v>42297</v>
      </c>
      <c r="H144" s="41">
        <v>41214</v>
      </c>
      <c r="I144" s="41">
        <v>42297</v>
      </c>
      <c r="J144">
        <f t="shared" si="5"/>
        <v>2.967123287671233</v>
      </c>
    </row>
    <row r="145" spans="1:10" x14ac:dyDescent="0.25">
      <c r="A145" s="44" t="s">
        <v>3142</v>
      </c>
      <c r="B145" t="s">
        <v>7825</v>
      </c>
      <c r="C145" t="s">
        <v>10429</v>
      </c>
      <c r="D145">
        <v>1251</v>
      </c>
      <c r="E145">
        <v>7</v>
      </c>
      <c r="F145">
        <v>564</v>
      </c>
      <c r="G145" s="41">
        <f t="shared" si="4"/>
        <v>41956</v>
      </c>
      <c r="H145" s="41">
        <v>31413</v>
      </c>
      <c r="I145" s="41">
        <v>41956</v>
      </c>
      <c r="J145">
        <f t="shared" si="5"/>
        <v>28.884931506849316</v>
      </c>
    </row>
    <row r="146" spans="1:10" x14ac:dyDescent="0.25">
      <c r="A146" s="44" t="s">
        <v>4757</v>
      </c>
      <c r="B146" t="s">
        <v>9324</v>
      </c>
      <c r="C146" t="s">
        <v>9443</v>
      </c>
      <c r="D146">
        <v>92</v>
      </c>
      <c r="E146">
        <v>6</v>
      </c>
      <c r="F146">
        <v>58</v>
      </c>
      <c r="G146" s="41">
        <f t="shared" si="4"/>
        <v>38840</v>
      </c>
      <c r="H146" s="41">
        <v>38211</v>
      </c>
      <c r="I146" s="41">
        <v>38840</v>
      </c>
      <c r="J146">
        <f t="shared" si="5"/>
        <v>1.7232876712328766</v>
      </c>
    </row>
    <row r="147" spans="1:10" x14ac:dyDescent="0.25">
      <c r="A147" s="44" t="s">
        <v>6066</v>
      </c>
      <c r="B147" t="s">
        <v>8231</v>
      </c>
      <c r="C147" t="s">
        <v>10158</v>
      </c>
      <c r="D147">
        <v>40</v>
      </c>
      <c r="E147">
        <v>6</v>
      </c>
      <c r="F147">
        <v>23</v>
      </c>
      <c r="G147" s="41">
        <f t="shared" si="4"/>
        <v>39986</v>
      </c>
      <c r="H147" s="41">
        <v>39448</v>
      </c>
      <c r="I147" s="41">
        <v>39986</v>
      </c>
      <c r="J147">
        <f t="shared" si="5"/>
        <v>1.473972602739726</v>
      </c>
    </row>
    <row r="148" spans="1:10" x14ac:dyDescent="0.25">
      <c r="A148" s="44" t="s">
        <v>6067</v>
      </c>
      <c r="B148" t="s">
        <v>9060</v>
      </c>
      <c r="C148" t="s">
        <v>9609</v>
      </c>
      <c r="D148">
        <v>51</v>
      </c>
      <c r="E148">
        <v>6</v>
      </c>
      <c r="F148">
        <v>33</v>
      </c>
      <c r="G148" s="41">
        <f t="shared" si="4"/>
        <v>40287</v>
      </c>
      <c r="H148" s="41">
        <v>39752</v>
      </c>
      <c r="I148" s="41">
        <v>40287</v>
      </c>
      <c r="J148">
        <f t="shared" si="5"/>
        <v>1.4657534246575343</v>
      </c>
    </row>
    <row r="149" spans="1:10" x14ac:dyDescent="0.25">
      <c r="A149" s="44" t="s">
        <v>3355</v>
      </c>
      <c r="B149" t="s">
        <v>8132</v>
      </c>
      <c r="C149" t="s">
        <v>548</v>
      </c>
      <c r="D149">
        <v>896</v>
      </c>
      <c r="E149">
        <v>7</v>
      </c>
      <c r="F149">
        <v>373</v>
      </c>
      <c r="G149" s="41">
        <f t="shared" si="4"/>
        <v>41940</v>
      </c>
      <c r="H149" s="41">
        <v>41821</v>
      </c>
      <c r="I149" s="41">
        <v>41940</v>
      </c>
      <c r="J149">
        <f t="shared" si="5"/>
        <v>0.32602739726027397</v>
      </c>
    </row>
    <row r="150" spans="1:10" x14ac:dyDescent="0.25">
      <c r="A150" s="44" t="s">
        <v>6070</v>
      </c>
      <c r="B150" t="s">
        <v>7976</v>
      </c>
      <c r="C150" t="s">
        <v>10327</v>
      </c>
      <c r="D150">
        <v>7</v>
      </c>
      <c r="E150">
        <v>2</v>
      </c>
      <c r="F150">
        <v>6</v>
      </c>
      <c r="G150" s="41">
        <f>I150</f>
        <v>41821</v>
      </c>
      <c r="H150" s="41">
        <v>33604</v>
      </c>
      <c r="I150" s="41">
        <v>41821</v>
      </c>
      <c r="J150">
        <f>(I150-H150)/365</f>
        <v>22.512328767123286</v>
      </c>
    </row>
    <row r="151" spans="1:10" x14ac:dyDescent="0.25">
      <c r="A151" s="44" t="s">
        <v>6671</v>
      </c>
      <c r="B151" t="s">
        <v>8385</v>
      </c>
      <c r="C151" t="s">
        <v>10059</v>
      </c>
      <c r="D151">
        <v>255</v>
      </c>
      <c r="E151">
        <v>1</v>
      </c>
      <c r="F151">
        <v>77</v>
      </c>
      <c r="G151" s="41">
        <f t="shared" si="4"/>
        <v>42297</v>
      </c>
      <c r="H151" s="41">
        <v>37073</v>
      </c>
      <c r="I151" s="41">
        <v>42297</v>
      </c>
      <c r="J151">
        <f t="shared" si="5"/>
        <v>14.312328767123288</v>
      </c>
    </row>
    <row r="152" spans="1:10" x14ac:dyDescent="0.25">
      <c r="A152" s="44" t="s">
        <v>6672</v>
      </c>
      <c r="B152" t="s">
        <v>8097</v>
      </c>
      <c r="C152" t="s">
        <v>10245</v>
      </c>
      <c r="D152">
        <v>257</v>
      </c>
      <c r="E152">
        <v>2</v>
      </c>
      <c r="F152">
        <v>85</v>
      </c>
      <c r="G152" s="41">
        <f t="shared" si="4"/>
        <v>42297</v>
      </c>
      <c r="H152" s="41">
        <v>38534</v>
      </c>
      <c r="I152" s="41">
        <v>42297</v>
      </c>
      <c r="J152">
        <f t="shared" si="5"/>
        <v>10.30958904109589</v>
      </c>
    </row>
    <row r="153" spans="1:10" x14ac:dyDescent="0.25">
      <c r="A153" s="44" t="s">
        <v>6072</v>
      </c>
      <c r="B153" t="s">
        <v>7954</v>
      </c>
      <c r="C153" t="s">
        <v>10343</v>
      </c>
      <c r="D153">
        <v>189</v>
      </c>
      <c r="E153">
        <v>3</v>
      </c>
      <c r="F153">
        <v>112</v>
      </c>
      <c r="G153" s="41">
        <f t="shared" si="4"/>
        <v>41395</v>
      </c>
      <c r="H153" s="41">
        <v>32325</v>
      </c>
      <c r="I153" s="41">
        <v>41395</v>
      </c>
      <c r="J153">
        <f t="shared" si="5"/>
        <v>24.849315068493151</v>
      </c>
    </row>
    <row r="154" spans="1:10" x14ac:dyDescent="0.25">
      <c r="A154" s="44" t="s">
        <v>7872</v>
      </c>
      <c r="B154" t="s">
        <v>7871</v>
      </c>
      <c r="C154" t="s">
        <v>10397</v>
      </c>
      <c r="D154">
        <v>51</v>
      </c>
      <c r="E154">
        <v>4</v>
      </c>
      <c r="F154">
        <v>18</v>
      </c>
      <c r="G154" s="41">
        <f t="shared" si="4"/>
        <v>38973</v>
      </c>
      <c r="H154" s="41">
        <v>38808</v>
      </c>
      <c r="I154" s="41">
        <v>38973</v>
      </c>
      <c r="J154">
        <f t="shared" si="5"/>
        <v>0.45205479452054792</v>
      </c>
    </row>
    <row r="155" spans="1:10" x14ac:dyDescent="0.25">
      <c r="A155" s="44" t="s">
        <v>8285</v>
      </c>
      <c r="B155" t="s">
        <v>8284</v>
      </c>
      <c r="C155" t="s">
        <v>10124</v>
      </c>
      <c r="D155">
        <v>51</v>
      </c>
      <c r="E155">
        <v>4</v>
      </c>
      <c r="F155">
        <v>18</v>
      </c>
      <c r="G155" s="41">
        <f t="shared" si="4"/>
        <v>38973</v>
      </c>
      <c r="H155" s="41">
        <v>38808</v>
      </c>
      <c r="I155" s="41">
        <v>38973</v>
      </c>
      <c r="J155">
        <f t="shared" si="5"/>
        <v>0.45205479452054792</v>
      </c>
    </row>
    <row r="156" spans="1:10" x14ac:dyDescent="0.25">
      <c r="A156" s="44" t="s">
        <v>6075</v>
      </c>
      <c r="B156" t="s">
        <v>9343</v>
      </c>
      <c r="C156" t="s">
        <v>9429</v>
      </c>
      <c r="D156">
        <v>175</v>
      </c>
      <c r="E156">
        <v>2</v>
      </c>
      <c r="F156">
        <v>22</v>
      </c>
      <c r="G156" s="41">
        <f t="shared" si="4"/>
        <v>42297</v>
      </c>
      <c r="H156" s="41">
        <v>31229</v>
      </c>
      <c r="I156" s="41">
        <v>42297</v>
      </c>
      <c r="J156">
        <f t="shared" si="5"/>
        <v>30.323287671232876</v>
      </c>
    </row>
    <row r="157" spans="1:10" x14ac:dyDescent="0.25">
      <c r="A157" s="44" t="s">
        <v>6189</v>
      </c>
      <c r="B157" t="s">
        <v>7886</v>
      </c>
      <c r="C157" t="s">
        <v>10387</v>
      </c>
      <c r="D157">
        <v>559</v>
      </c>
      <c r="E157">
        <v>6</v>
      </c>
      <c r="F157">
        <v>276</v>
      </c>
      <c r="G157" s="41">
        <f t="shared" si="4"/>
        <v>41940</v>
      </c>
      <c r="H157" s="41">
        <v>36892</v>
      </c>
      <c r="I157" s="41">
        <v>41940</v>
      </c>
      <c r="J157">
        <f t="shared" si="5"/>
        <v>13.830136986301369</v>
      </c>
    </row>
    <row r="158" spans="1:10" x14ac:dyDescent="0.25">
      <c r="A158" s="44" t="s">
        <v>8156</v>
      </c>
      <c r="B158" t="s">
        <v>8155</v>
      </c>
      <c r="C158" t="s">
        <v>8155</v>
      </c>
      <c r="D158">
        <v>50</v>
      </c>
      <c r="E158">
        <v>3</v>
      </c>
      <c r="F158">
        <v>32</v>
      </c>
      <c r="G158" s="41">
        <f t="shared" si="4"/>
        <v>40603</v>
      </c>
      <c r="H158" s="41">
        <v>39692</v>
      </c>
      <c r="I158" s="41">
        <v>40603</v>
      </c>
      <c r="J158">
        <f t="shared" si="5"/>
        <v>2.495890410958904</v>
      </c>
    </row>
    <row r="159" spans="1:10" x14ac:dyDescent="0.25">
      <c r="A159" s="44" t="s">
        <v>6076</v>
      </c>
      <c r="B159" t="s">
        <v>7752</v>
      </c>
      <c r="C159" t="s">
        <v>10483</v>
      </c>
      <c r="D159">
        <v>1250</v>
      </c>
      <c r="E159">
        <v>5</v>
      </c>
      <c r="F159">
        <v>538</v>
      </c>
      <c r="G159" s="41">
        <f t="shared" si="4"/>
        <v>42297</v>
      </c>
      <c r="H159" s="41">
        <v>31594</v>
      </c>
      <c r="I159" s="41">
        <v>42297</v>
      </c>
      <c r="J159">
        <f t="shared" si="5"/>
        <v>29.323287671232876</v>
      </c>
    </row>
    <row r="160" spans="1:10" x14ac:dyDescent="0.25">
      <c r="A160" s="44" t="s">
        <v>6077</v>
      </c>
      <c r="B160" t="s">
        <v>8533</v>
      </c>
      <c r="C160" t="s">
        <v>9963</v>
      </c>
      <c r="D160">
        <v>102</v>
      </c>
      <c r="E160">
        <v>6</v>
      </c>
      <c r="F160">
        <v>49</v>
      </c>
      <c r="G160" s="41">
        <f t="shared" si="4"/>
        <v>39553</v>
      </c>
      <c r="H160" s="41">
        <v>36342</v>
      </c>
      <c r="I160" s="41">
        <v>39553</v>
      </c>
      <c r="J160">
        <f t="shared" si="5"/>
        <v>8.7972602739726025</v>
      </c>
    </row>
    <row r="161" spans="1:10" x14ac:dyDescent="0.25">
      <c r="A161" s="44" t="s">
        <v>9366</v>
      </c>
      <c r="B161" t="s">
        <v>9365</v>
      </c>
      <c r="C161" t="s">
        <v>9415</v>
      </c>
      <c r="D161">
        <v>6</v>
      </c>
      <c r="E161">
        <v>1</v>
      </c>
      <c r="F161">
        <v>6</v>
      </c>
      <c r="G161" s="41">
        <f t="shared" si="4"/>
        <v>41395</v>
      </c>
      <c r="H161" s="41">
        <v>41214</v>
      </c>
      <c r="I161" s="41">
        <v>41395</v>
      </c>
      <c r="J161">
        <f t="shared" si="5"/>
        <v>0.49589041095890413</v>
      </c>
    </row>
    <row r="162" spans="1:10" x14ac:dyDescent="0.25">
      <c r="A162" s="44" t="s">
        <v>6674</v>
      </c>
      <c r="B162" t="s">
        <v>8110</v>
      </c>
      <c r="C162" t="s">
        <v>10235</v>
      </c>
      <c r="D162">
        <v>232</v>
      </c>
      <c r="E162">
        <v>1</v>
      </c>
      <c r="F162">
        <v>68</v>
      </c>
      <c r="G162" s="41">
        <f t="shared" si="4"/>
        <v>42297</v>
      </c>
      <c r="H162" s="41">
        <v>37438</v>
      </c>
      <c r="I162" s="41">
        <v>42297</v>
      </c>
      <c r="J162">
        <f t="shared" si="5"/>
        <v>13.312328767123288</v>
      </c>
    </row>
    <row r="163" spans="1:10" x14ac:dyDescent="0.25">
      <c r="A163" s="44" t="s">
        <v>6675</v>
      </c>
      <c r="B163" t="s">
        <v>9014</v>
      </c>
      <c r="C163" t="s">
        <v>9640</v>
      </c>
      <c r="D163">
        <v>240</v>
      </c>
      <c r="E163">
        <v>1</v>
      </c>
      <c r="F163">
        <v>77</v>
      </c>
      <c r="G163" s="41">
        <f t="shared" si="4"/>
        <v>42297</v>
      </c>
      <c r="H163" s="41">
        <v>42186</v>
      </c>
      <c r="I163" s="41">
        <v>42297</v>
      </c>
      <c r="J163">
        <f t="shared" si="5"/>
        <v>0.30410958904109592</v>
      </c>
    </row>
    <row r="164" spans="1:10" x14ac:dyDescent="0.25">
      <c r="A164" s="44" t="s">
        <v>6081</v>
      </c>
      <c r="B164" t="s">
        <v>9318</v>
      </c>
      <c r="C164" t="s">
        <v>9446</v>
      </c>
      <c r="D164">
        <v>158</v>
      </c>
      <c r="E164">
        <v>6</v>
      </c>
      <c r="F164">
        <v>82</v>
      </c>
      <c r="G164" s="41">
        <f t="shared" si="4"/>
        <v>38501</v>
      </c>
      <c r="H164" s="41">
        <v>37316</v>
      </c>
      <c r="I164" s="41">
        <v>38501</v>
      </c>
      <c r="J164">
        <f t="shared" si="5"/>
        <v>3.2465753424657535</v>
      </c>
    </row>
    <row r="165" spans="1:10" x14ac:dyDescent="0.25">
      <c r="A165" s="44" t="s">
        <v>6082</v>
      </c>
      <c r="B165" t="s">
        <v>7745</v>
      </c>
      <c r="C165" t="s">
        <v>10488</v>
      </c>
      <c r="D165">
        <v>31</v>
      </c>
      <c r="E165">
        <v>1</v>
      </c>
      <c r="F165">
        <v>11</v>
      </c>
      <c r="G165" s="41">
        <f t="shared" si="4"/>
        <v>39448</v>
      </c>
      <c r="H165" s="41">
        <v>39448</v>
      </c>
      <c r="I165" s="41">
        <v>39448</v>
      </c>
      <c r="J165">
        <f t="shared" si="5"/>
        <v>0</v>
      </c>
    </row>
    <row r="166" spans="1:10" x14ac:dyDescent="0.25">
      <c r="A166" s="44" t="s">
        <v>8738</v>
      </c>
      <c r="B166" t="s">
        <v>8737</v>
      </c>
      <c r="C166" t="s">
        <v>9824</v>
      </c>
      <c r="D166">
        <v>51</v>
      </c>
      <c r="E166">
        <v>4</v>
      </c>
      <c r="F166">
        <v>18</v>
      </c>
      <c r="G166" s="41">
        <f t="shared" si="4"/>
        <v>38973</v>
      </c>
      <c r="H166" s="41">
        <v>38808</v>
      </c>
      <c r="I166" s="41">
        <v>38973</v>
      </c>
      <c r="J166">
        <f t="shared" si="5"/>
        <v>0.45205479452054792</v>
      </c>
    </row>
    <row r="167" spans="1:10" x14ac:dyDescent="0.25">
      <c r="A167" s="44" t="s">
        <v>6085</v>
      </c>
      <c r="B167" t="s">
        <v>9000</v>
      </c>
      <c r="C167" t="s">
        <v>9650</v>
      </c>
      <c r="D167">
        <v>71</v>
      </c>
      <c r="E167">
        <v>4</v>
      </c>
      <c r="F167">
        <v>21</v>
      </c>
      <c r="G167" s="41">
        <f t="shared" si="4"/>
        <v>40544</v>
      </c>
      <c r="H167" s="41">
        <v>40544</v>
      </c>
      <c r="I167" s="41">
        <v>40544</v>
      </c>
      <c r="J167">
        <f t="shared" si="5"/>
        <v>0</v>
      </c>
    </row>
    <row r="168" spans="1:10" x14ac:dyDescent="0.25">
      <c r="A168" s="44" t="s">
        <v>6190</v>
      </c>
      <c r="B168" t="s">
        <v>9325</v>
      </c>
      <c r="C168" t="s">
        <v>9442</v>
      </c>
      <c r="D168">
        <v>245</v>
      </c>
      <c r="E168">
        <v>5</v>
      </c>
      <c r="F168">
        <v>56</v>
      </c>
      <c r="G168" s="41">
        <f>I168</f>
        <v>42552</v>
      </c>
      <c r="H168" s="62">
        <v>37298</v>
      </c>
      <c r="I168" s="41">
        <v>42552</v>
      </c>
      <c r="J168">
        <f>(I168-H168)/365</f>
        <v>14.394520547945206</v>
      </c>
    </row>
    <row r="169" spans="1:10" x14ac:dyDescent="0.25">
      <c r="A169" s="44" t="s">
        <v>6086</v>
      </c>
      <c r="B169" t="s">
        <v>8129</v>
      </c>
      <c r="C169" t="s">
        <v>6087</v>
      </c>
      <c r="D169">
        <v>71</v>
      </c>
      <c r="E169">
        <v>4</v>
      </c>
      <c r="F169">
        <v>21</v>
      </c>
      <c r="G169" s="41">
        <f t="shared" si="4"/>
        <v>40544</v>
      </c>
      <c r="H169" s="41">
        <v>40544</v>
      </c>
      <c r="I169" s="41">
        <v>40544</v>
      </c>
      <c r="J169">
        <f t="shared" si="5"/>
        <v>0</v>
      </c>
    </row>
    <row r="170" spans="1:10" x14ac:dyDescent="0.25">
      <c r="A170" s="44" t="s">
        <v>8293</v>
      </c>
      <c r="B170" t="s">
        <v>8292</v>
      </c>
      <c r="C170" t="s">
        <v>10118</v>
      </c>
      <c r="D170">
        <v>252</v>
      </c>
      <c r="E170">
        <v>2</v>
      </c>
      <c r="F170">
        <v>88</v>
      </c>
      <c r="G170" s="41">
        <f t="shared" si="4"/>
        <v>42297</v>
      </c>
      <c r="H170" s="41">
        <v>41214</v>
      </c>
      <c r="I170" s="41">
        <v>42297</v>
      </c>
      <c r="J170">
        <f t="shared" si="5"/>
        <v>2.967123287671233</v>
      </c>
    </row>
    <row r="171" spans="1:10" x14ac:dyDescent="0.25">
      <c r="A171" s="44" t="s">
        <v>7913</v>
      </c>
      <c r="B171" t="s">
        <v>7912</v>
      </c>
      <c r="C171" t="s">
        <v>10371</v>
      </c>
      <c r="D171">
        <v>77</v>
      </c>
      <c r="E171">
        <v>1</v>
      </c>
      <c r="F171">
        <v>60</v>
      </c>
      <c r="G171" s="41">
        <f t="shared" si="4"/>
        <v>41395</v>
      </c>
      <c r="H171" s="41">
        <v>41214</v>
      </c>
      <c r="I171" s="41">
        <v>41395</v>
      </c>
      <c r="J171">
        <f t="shared" si="5"/>
        <v>0.49589041095890413</v>
      </c>
    </row>
    <row r="172" spans="1:10" x14ac:dyDescent="0.25">
      <c r="A172" s="44" t="s">
        <v>6361</v>
      </c>
      <c r="C172" t="s">
        <v>10735</v>
      </c>
      <c r="D172">
        <v>1</v>
      </c>
      <c r="E172">
        <v>1</v>
      </c>
      <c r="F172">
        <v>1</v>
      </c>
      <c r="G172" s="41">
        <f t="shared" si="4"/>
        <v>41821</v>
      </c>
      <c r="H172" s="41">
        <v>41821</v>
      </c>
      <c r="I172" s="41">
        <v>41821</v>
      </c>
      <c r="J172">
        <f t="shared" si="5"/>
        <v>0</v>
      </c>
    </row>
    <row r="173" spans="1:10" x14ac:dyDescent="0.25">
      <c r="A173" s="44" t="s">
        <v>6676</v>
      </c>
      <c r="B173" t="s">
        <v>7799</v>
      </c>
      <c r="C173" t="s">
        <v>10450</v>
      </c>
      <c r="D173">
        <v>244</v>
      </c>
      <c r="E173">
        <v>1</v>
      </c>
      <c r="F173">
        <v>77</v>
      </c>
      <c r="G173" s="41">
        <f t="shared" si="4"/>
        <v>42297</v>
      </c>
      <c r="H173" s="41">
        <v>40360</v>
      </c>
      <c r="I173" s="41">
        <v>42297</v>
      </c>
      <c r="J173">
        <f t="shared" si="5"/>
        <v>5.3068493150684928</v>
      </c>
    </row>
    <row r="174" spans="1:10" x14ac:dyDescent="0.25">
      <c r="A174" s="44" t="s">
        <v>6088</v>
      </c>
      <c r="B174" t="s">
        <v>8116</v>
      </c>
      <c r="C174" t="s">
        <v>6089</v>
      </c>
      <c r="D174">
        <v>71</v>
      </c>
      <c r="E174">
        <v>4</v>
      </c>
      <c r="F174">
        <v>21</v>
      </c>
      <c r="G174" s="41">
        <f t="shared" si="4"/>
        <v>40544</v>
      </c>
      <c r="H174" s="41">
        <v>40544</v>
      </c>
      <c r="I174" s="41">
        <v>40544</v>
      </c>
      <c r="J174">
        <f t="shared" si="5"/>
        <v>0</v>
      </c>
    </row>
    <row r="175" spans="1:10" x14ac:dyDescent="0.25">
      <c r="A175" s="44" t="s">
        <v>6090</v>
      </c>
      <c r="B175" t="s">
        <v>7873</v>
      </c>
      <c r="C175" t="s">
        <v>10396</v>
      </c>
      <c r="D175">
        <v>110</v>
      </c>
      <c r="E175">
        <v>4</v>
      </c>
      <c r="F175">
        <v>39</v>
      </c>
      <c r="G175" s="41">
        <f>I175</f>
        <v>42552</v>
      </c>
      <c r="H175" s="63">
        <v>31413</v>
      </c>
      <c r="I175" s="41">
        <v>42552</v>
      </c>
      <c r="J175">
        <f>(I175-H175)/365</f>
        <v>30.517808219178082</v>
      </c>
    </row>
    <row r="176" spans="1:10" x14ac:dyDescent="0.25">
      <c r="A176" s="44" t="s">
        <v>3292</v>
      </c>
      <c r="C176" t="s">
        <v>10736</v>
      </c>
      <c r="D176">
        <v>10</v>
      </c>
      <c r="E176">
        <v>2</v>
      </c>
      <c r="F176">
        <v>10</v>
      </c>
      <c r="G176" s="41">
        <f t="shared" si="4"/>
        <v>42552</v>
      </c>
      <c r="H176" s="41">
        <v>41821</v>
      </c>
      <c r="I176" s="41">
        <v>42552</v>
      </c>
      <c r="J176">
        <f t="shared" si="5"/>
        <v>2.0027397260273974</v>
      </c>
    </row>
    <row r="177" spans="1:10" x14ac:dyDescent="0.25">
      <c r="A177" s="44" t="s">
        <v>4778</v>
      </c>
      <c r="B177" t="s">
        <v>7991</v>
      </c>
      <c r="C177" t="s">
        <v>10316</v>
      </c>
      <c r="D177">
        <v>423</v>
      </c>
      <c r="E177">
        <v>9</v>
      </c>
      <c r="F177">
        <v>103</v>
      </c>
      <c r="G177" s="41">
        <f t="shared" si="4"/>
        <v>41940</v>
      </c>
      <c r="H177" s="41">
        <v>31413</v>
      </c>
      <c r="I177" s="41">
        <v>41940</v>
      </c>
      <c r="J177">
        <f t="shared" si="5"/>
        <v>28.841095890410958</v>
      </c>
    </row>
    <row r="178" spans="1:10" x14ac:dyDescent="0.25">
      <c r="A178" s="44" t="s">
        <v>9349</v>
      </c>
      <c r="B178" t="s">
        <v>9348</v>
      </c>
      <c r="C178" t="s">
        <v>9426</v>
      </c>
      <c r="D178">
        <v>77</v>
      </c>
      <c r="E178">
        <v>1</v>
      </c>
      <c r="F178">
        <v>60</v>
      </c>
      <c r="G178" s="41">
        <f t="shared" si="4"/>
        <v>41395</v>
      </c>
      <c r="H178" s="41">
        <v>41214</v>
      </c>
      <c r="I178" s="41">
        <v>41395</v>
      </c>
      <c r="J178">
        <f t="shared" si="5"/>
        <v>0.49589041095890413</v>
      </c>
    </row>
    <row r="179" spans="1:10" x14ac:dyDescent="0.25">
      <c r="A179" s="44" t="s">
        <v>6677</v>
      </c>
      <c r="B179" t="s">
        <v>8590</v>
      </c>
      <c r="C179" t="s">
        <v>9922</v>
      </c>
      <c r="D179">
        <v>77</v>
      </c>
      <c r="E179">
        <v>1</v>
      </c>
      <c r="F179">
        <v>60</v>
      </c>
      <c r="G179" s="41">
        <f t="shared" si="4"/>
        <v>41395</v>
      </c>
      <c r="H179" s="41">
        <v>41214</v>
      </c>
      <c r="I179" s="41">
        <v>41395</v>
      </c>
      <c r="J179">
        <f t="shared" si="5"/>
        <v>0.49589041095890413</v>
      </c>
    </row>
    <row r="180" spans="1:10" x14ac:dyDescent="0.25">
      <c r="A180" s="44" t="s">
        <v>6091</v>
      </c>
      <c r="B180" t="s">
        <v>9339</v>
      </c>
      <c r="C180" t="s">
        <v>9432</v>
      </c>
      <c r="D180">
        <v>193</v>
      </c>
      <c r="E180">
        <v>5</v>
      </c>
      <c r="F180">
        <v>123</v>
      </c>
      <c r="G180" s="41">
        <f>I180</f>
        <v>41821</v>
      </c>
      <c r="H180" s="64">
        <v>40544</v>
      </c>
      <c r="I180" s="41">
        <v>41821</v>
      </c>
      <c r="J180">
        <f>(I180-H180)/365</f>
        <v>3.4986301369863013</v>
      </c>
    </row>
    <row r="181" spans="1:10" x14ac:dyDescent="0.25">
      <c r="A181" s="44" t="s">
        <v>4788</v>
      </c>
      <c r="B181" t="s">
        <v>8834</v>
      </c>
      <c r="C181" t="s">
        <v>9763</v>
      </c>
      <c r="D181">
        <v>200</v>
      </c>
      <c r="E181">
        <v>3</v>
      </c>
      <c r="F181">
        <v>173</v>
      </c>
      <c r="G181" s="41">
        <f t="shared" si="4"/>
        <v>41955</v>
      </c>
      <c r="H181" s="41">
        <v>33604</v>
      </c>
      <c r="I181" s="41">
        <v>41955</v>
      </c>
      <c r="J181">
        <f t="shared" si="5"/>
        <v>22.87945205479452</v>
      </c>
    </row>
    <row r="182" spans="1:10" x14ac:dyDescent="0.25">
      <c r="A182" s="44" t="s">
        <v>8558</v>
      </c>
      <c r="B182" t="s">
        <v>8557</v>
      </c>
      <c r="C182" t="s">
        <v>9943</v>
      </c>
      <c r="D182">
        <v>31</v>
      </c>
      <c r="E182">
        <v>1</v>
      </c>
      <c r="F182">
        <v>12</v>
      </c>
      <c r="G182" s="41">
        <f t="shared" si="4"/>
        <v>41450</v>
      </c>
      <c r="H182" s="41">
        <v>41221</v>
      </c>
      <c r="I182" s="41">
        <v>41450</v>
      </c>
      <c r="J182">
        <f t="shared" si="5"/>
        <v>0.62739726027397258</v>
      </c>
    </row>
    <row r="183" spans="1:10" x14ac:dyDescent="0.25">
      <c r="A183" s="44" t="s">
        <v>8072</v>
      </c>
      <c r="B183" t="s">
        <v>8071</v>
      </c>
      <c r="C183" t="s">
        <v>10263</v>
      </c>
      <c r="D183">
        <v>180</v>
      </c>
      <c r="E183">
        <v>5</v>
      </c>
      <c r="F183">
        <v>86</v>
      </c>
      <c r="G183" s="41">
        <f t="shared" si="4"/>
        <v>38729</v>
      </c>
      <c r="H183" s="41">
        <v>38211</v>
      </c>
      <c r="I183" s="41">
        <v>38729</v>
      </c>
      <c r="J183">
        <f t="shared" si="5"/>
        <v>1.4191780821917808</v>
      </c>
    </row>
    <row r="184" spans="1:10" x14ac:dyDescent="0.25">
      <c r="A184" s="44" t="s">
        <v>9164</v>
      </c>
      <c r="B184" t="s">
        <v>9163</v>
      </c>
      <c r="C184" t="s">
        <v>9543</v>
      </c>
      <c r="D184">
        <v>51</v>
      </c>
      <c r="E184">
        <v>4</v>
      </c>
      <c r="F184">
        <v>18</v>
      </c>
      <c r="G184" s="41">
        <f t="shared" si="4"/>
        <v>38973</v>
      </c>
      <c r="H184" s="41">
        <v>38808</v>
      </c>
      <c r="I184" s="41">
        <v>38973</v>
      </c>
      <c r="J184">
        <f t="shared" si="5"/>
        <v>0.45205479452054792</v>
      </c>
    </row>
    <row r="185" spans="1:10" x14ac:dyDescent="0.25">
      <c r="A185" s="44" t="s">
        <v>8773</v>
      </c>
      <c r="B185" t="s">
        <v>8772</v>
      </c>
      <c r="C185" t="s">
        <v>9801</v>
      </c>
      <c r="D185">
        <v>31</v>
      </c>
      <c r="E185">
        <v>3</v>
      </c>
      <c r="F185">
        <v>14</v>
      </c>
      <c r="G185" s="41">
        <f t="shared" si="4"/>
        <v>38973</v>
      </c>
      <c r="H185" s="41">
        <v>38808</v>
      </c>
      <c r="I185" s="41">
        <v>38973</v>
      </c>
      <c r="J185">
        <f t="shared" si="5"/>
        <v>0.45205479452054792</v>
      </c>
    </row>
    <row r="186" spans="1:10" x14ac:dyDescent="0.25">
      <c r="A186" s="44" t="s">
        <v>8751</v>
      </c>
      <c r="B186" t="s">
        <v>8750</v>
      </c>
      <c r="C186" t="s">
        <v>9816</v>
      </c>
      <c r="D186">
        <v>51</v>
      </c>
      <c r="E186">
        <v>4</v>
      </c>
      <c r="F186">
        <v>18</v>
      </c>
      <c r="G186" s="41">
        <f t="shared" si="4"/>
        <v>38973</v>
      </c>
      <c r="H186" s="41">
        <v>38808</v>
      </c>
      <c r="I186" s="41">
        <v>38973</v>
      </c>
      <c r="J186">
        <f t="shared" si="5"/>
        <v>0.45205479452054792</v>
      </c>
    </row>
    <row r="187" spans="1:10" x14ac:dyDescent="0.25">
      <c r="A187" s="44" t="s">
        <v>4798</v>
      </c>
      <c r="B187" t="s">
        <v>8245</v>
      </c>
      <c r="C187" t="s">
        <v>10150</v>
      </c>
      <c r="D187">
        <v>269</v>
      </c>
      <c r="E187">
        <v>7</v>
      </c>
      <c r="F187">
        <v>83</v>
      </c>
      <c r="G187" s="41">
        <f t="shared" si="4"/>
        <v>41940</v>
      </c>
      <c r="H187" s="41">
        <v>41821</v>
      </c>
      <c r="I187" s="41">
        <v>41940</v>
      </c>
      <c r="J187">
        <f t="shared" si="5"/>
        <v>0.32602739726027397</v>
      </c>
    </row>
    <row r="188" spans="1:10" x14ac:dyDescent="0.25">
      <c r="A188" s="44" t="s">
        <v>6093</v>
      </c>
      <c r="B188" t="s">
        <v>8967</v>
      </c>
      <c r="C188" t="s">
        <v>9673</v>
      </c>
      <c r="D188">
        <v>151</v>
      </c>
      <c r="E188">
        <v>6</v>
      </c>
      <c r="F188">
        <v>90</v>
      </c>
      <c r="G188" s="41">
        <f t="shared" si="4"/>
        <v>39351</v>
      </c>
      <c r="H188" s="41">
        <v>37196</v>
      </c>
      <c r="I188" s="41">
        <v>39351</v>
      </c>
      <c r="J188">
        <f t="shared" si="5"/>
        <v>5.904109589041096</v>
      </c>
    </row>
    <row r="189" spans="1:10" x14ac:dyDescent="0.25">
      <c r="A189" s="44" t="s">
        <v>6678</v>
      </c>
      <c r="B189" t="s">
        <v>7821</v>
      </c>
      <c r="C189" t="s">
        <v>10432</v>
      </c>
      <c r="D189">
        <v>385</v>
      </c>
      <c r="E189">
        <v>1</v>
      </c>
      <c r="F189">
        <v>68</v>
      </c>
      <c r="G189" s="41">
        <f t="shared" si="4"/>
        <v>42297</v>
      </c>
      <c r="H189" s="41">
        <v>41214</v>
      </c>
      <c r="I189" s="41">
        <v>42297</v>
      </c>
      <c r="J189">
        <f t="shared" si="5"/>
        <v>2.967123287671233</v>
      </c>
    </row>
    <row r="190" spans="1:10" x14ac:dyDescent="0.25">
      <c r="A190" s="44" t="s">
        <v>6094</v>
      </c>
      <c r="B190" t="s">
        <v>7807</v>
      </c>
      <c r="C190" t="s">
        <v>10444</v>
      </c>
      <c r="D190">
        <v>753</v>
      </c>
      <c r="E190">
        <v>7</v>
      </c>
      <c r="F190">
        <v>377</v>
      </c>
      <c r="G190" s="41">
        <f t="shared" si="4"/>
        <v>41956</v>
      </c>
      <c r="H190" s="41">
        <v>31413</v>
      </c>
      <c r="I190" s="41">
        <v>41956</v>
      </c>
      <c r="J190">
        <f t="shared" si="5"/>
        <v>28.884931506849316</v>
      </c>
    </row>
    <row r="191" spans="1:10" x14ac:dyDescent="0.25">
      <c r="A191" s="44" t="s">
        <v>9069</v>
      </c>
      <c r="B191" t="s">
        <v>9068</v>
      </c>
      <c r="C191" t="s">
        <v>9603</v>
      </c>
      <c r="D191">
        <v>134</v>
      </c>
      <c r="E191">
        <v>3</v>
      </c>
      <c r="F191">
        <v>77</v>
      </c>
      <c r="G191" s="41">
        <f t="shared" si="4"/>
        <v>41939</v>
      </c>
      <c r="H191" s="41">
        <v>40087</v>
      </c>
      <c r="I191" s="41">
        <v>41939</v>
      </c>
      <c r="J191">
        <f t="shared" si="5"/>
        <v>5.0739726027397261</v>
      </c>
    </row>
    <row r="192" spans="1:10" x14ac:dyDescent="0.25">
      <c r="A192" s="44" t="s">
        <v>7903</v>
      </c>
      <c r="B192" t="s">
        <v>7902</v>
      </c>
      <c r="C192" t="s">
        <v>10377</v>
      </c>
      <c r="D192">
        <v>3</v>
      </c>
      <c r="E192">
        <v>1</v>
      </c>
      <c r="F192">
        <v>3</v>
      </c>
      <c r="G192" s="41">
        <f t="shared" si="4"/>
        <v>40087</v>
      </c>
      <c r="H192" s="41">
        <v>40087</v>
      </c>
      <c r="I192" s="41">
        <v>40087</v>
      </c>
      <c r="J192">
        <f t="shared" si="5"/>
        <v>0</v>
      </c>
    </row>
    <row r="193" spans="1:10" x14ac:dyDescent="0.25">
      <c r="A193" s="44" t="s">
        <v>6191</v>
      </c>
      <c r="B193" t="s">
        <v>8428</v>
      </c>
      <c r="C193" t="s">
        <v>10031</v>
      </c>
      <c r="D193">
        <v>6</v>
      </c>
      <c r="E193">
        <v>1</v>
      </c>
      <c r="F193">
        <v>6</v>
      </c>
      <c r="G193" s="41">
        <f t="shared" si="4"/>
        <v>33604</v>
      </c>
      <c r="H193" s="41">
        <v>33604</v>
      </c>
      <c r="I193" s="41">
        <v>33604</v>
      </c>
      <c r="J193">
        <f t="shared" si="5"/>
        <v>0</v>
      </c>
    </row>
    <row r="194" spans="1:10" x14ac:dyDescent="0.25">
      <c r="A194" s="44" t="s">
        <v>6097</v>
      </c>
      <c r="B194" t="s">
        <v>8554</v>
      </c>
      <c r="C194" t="s">
        <v>9946</v>
      </c>
      <c r="D194">
        <v>236</v>
      </c>
      <c r="E194">
        <v>5</v>
      </c>
      <c r="F194">
        <v>79</v>
      </c>
      <c r="G194" s="41">
        <f t="shared" si="4"/>
        <v>41940</v>
      </c>
      <c r="H194" s="41">
        <v>33604</v>
      </c>
      <c r="I194" s="41">
        <v>41940</v>
      </c>
      <c r="J194">
        <f t="shared" si="5"/>
        <v>22.838356164383562</v>
      </c>
    </row>
    <row r="195" spans="1:10" x14ac:dyDescent="0.25">
      <c r="A195" s="44" t="s">
        <v>9212</v>
      </c>
      <c r="B195" t="s">
        <v>9211</v>
      </c>
      <c r="C195" t="s">
        <v>9515</v>
      </c>
      <c r="D195">
        <v>52</v>
      </c>
      <c r="E195">
        <v>5</v>
      </c>
      <c r="F195">
        <v>12</v>
      </c>
      <c r="G195" s="41">
        <f t="shared" ref="G195:G258" si="6">I195</f>
        <v>40966</v>
      </c>
      <c r="H195" s="41">
        <v>40544</v>
      </c>
      <c r="I195" s="41">
        <v>40966</v>
      </c>
      <c r="J195">
        <f t="shared" ref="J195:J258" si="7">(I195-H195)/365</f>
        <v>1.1561643835616437</v>
      </c>
    </row>
    <row r="196" spans="1:10" x14ac:dyDescent="0.25">
      <c r="A196" s="44" t="s">
        <v>6098</v>
      </c>
      <c r="B196" t="s">
        <v>8628</v>
      </c>
      <c r="C196" t="s">
        <v>9895</v>
      </c>
      <c r="D196">
        <v>90</v>
      </c>
      <c r="E196">
        <v>5</v>
      </c>
      <c r="F196">
        <v>42</v>
      </c>
      <c r="G196" s="41">
        <f t="shared" si="6"/>
        <v>41897</v>
      </c>
      <c r="H196" s="41">
        <v>40746</v>
      </c>
      <c r="I196" s="41">
        <v>41897</v>
      </c>
      <c r="J196">
        <f t="shared" si="7"/>
        <v>3.1534246575342464</v>
      </c>
    </row>
    <row r="197" spans="1:10" x14ac:dyDescent="0.25">
      <c r="A197" s="44" t="s">
        <v>3046</v>
      </c>
      <c r="B197" t="s">
        <v>8002</v>
      </c>
      <c r="C197" t="s">
        <v>10308</v>
      </c>
      <c r="D197">
        <v>109</v>
      </c>
      <c r="E197">
        <v>5</v>
      </c>
      <c r="F197">
        <v>45</v>
      </c>
      <c r="G197" s="41">
        <f t="shared" si="6"/>
        <v>41897</v>
      </c>
      <c r="H197" s="41">
        <v>40746</v>
      </c>
      <c r="I197" s="41">
        <v>41897</v>
      </c>
      <c r="J197">
        <f t="shared" si="7"/>
        <v>3.1534246575342464</v>
      </c>
    </row>
    <row r="198" spans="1:10" x14ac:dyDescent="0.25">
      <c r="A198" s="44" t="s">
        <v>6679</v>
      </c>
      <c r="C198" t="s">
        <v>10737</v>
      </c>
      <c r="D198">
        <v>164</v>
      </c>
      <c r="E198">
        <v>1</v>
      </c>
      <c r="F198">
        <v>18</v>
      </c>
      <c r="G198" s="41">
        <f t="shared" si="6"/>
        <v>42297</v>
      </c>
      <c r="H198" s="41">
        <v>41091</v>
      </c>
      <c r="I198" s="41">
        <v>42297</v>
      </c>
      <c r="J198">
        <f t="shared" si="7"/>
        <v>3.3041095890410959</v>
      </c>
    </row>
    <row r="199" spans="1:10" x14ac:dyDescent="0.25">
      <c r="A199" s="44" t="s">
        <v>8580</v>
      </c>
      <c r="B199" t="s">
        <v>8579</v>
      </c>
      <c r="C199" s="46" t="s">
        <v>10738</v>
      </c>
      <c r="D199">
        <v>121</v>
      </c>
      <c r="E199">
        <v>4</v>
      </c>
      <c r="F199">
        <v>66</v>
      </c>
      <c r="G199" s="41">
        <f t="shared" si="6"/>
        <v>41821</v>
      </c>
      <c r="H199" s="41">
        <v>39995</v>
      </c>
      <c r="I199" s="41">
        <v>41821</v>
      </c>
      <c r="J199">
        <f t="shared" si="7"/>
        <v>5.0027397260273974</v>
      </c>
    </row>
    <row r="200" spans="1:10" x14ac:dyDescent="0.25">
      <c r="A200" s="44" t="s">
        <v>6100</v>
      </c>
      <c r="B200" t="s">
        <v>8545</v>
      </c>
      <c r="C200" t="s">
        <v>9952</v>
      </c>
      <c r="D200">
        <v>121</v>
      </c>
      <c r="E200">
        <v>4</v>
      </c>
      <c r="F200">
        <v>66</v>
      </c>
      <c r="G200" s="41">
        <f t="shared" si="6"/>
        <v>41821</v>
      </c>
      <c r="H200" s="41">
        <v>39995</v>
      </c>
      <c r="I200" s="41">
        <v>41821</v>
      </c>
      <c r="J200">
        <f t="shared" si="7"/>
        <v>5.0027397260273974</v>
      </c>
    </row>
    <row r="201" spans="1:10" x14ac:dyDescent="0.25">
      <c r="A201" s="44" t="s">
        <v>4808</v>
      </c>
      <c r="B201" t="s">
        <v>8135</v>
      </c>
      <c r="C201" t="s">
        <v>10739</v>
      </c>
      <c r="D201">
        <v>121</v>
      </c>
      <c r="E201">
        <v>4</v>
      </c>
      <c r="F201">
        <v>66</v>
      </c>
      <c r="G201" s="41">
        <f t="shared" si="6"/>
        <v>41821</v>
      </c>
      <c r="H201" s="41">
        <v>39995</v>
      </c>
      <c r="I201" s="41">
        <v>41821</v>
      </c>
      <c r="J201">
        <f t="shared" si="7"/>
        <v>5.0027397260273974</v>
      </c>
    </row>
    <row r="202" spans="1:10" x14ac:dyDescent="0.25">
      <c r="A202" s="44" t="s">
        <v>6362</v>
      </c>
      <c r="B202" t="s">
        <v>8427</v>
      </c>
      <c r="C202" t="s">
        <v>10032</v>
      </c>
      <c r="D202">
        <v>193</v>
      </c>
      <c r="E202">
        <v>5</v>
      </c>
      <c r="F202">
        <v>124</v>
      </c>
      <c r="G202" s="41">
        <f t="shared" si="6"/>
        <v>40435</v>
      </c>
      <c r="H202" s="41">
        <v>36892</v>
      </c>
      <c r="I202" s="41">
        <v>40435</v>
      </c>
      <c r="J202">
        <f t="shared" si="7"/>
        <v>9.706849315068494</v>
      </c>
    </row>
    <row r="203" spans="1:10" x14ac:dyDescent="0.25">
      <c r="A203" s="44" t="s">
        <v>6363</v>
      </c>
      <c r="B203" t="s">
        <v>8286</v>
      </c>
      <c r="C203" t="s">
        <v>10123</v>
      </c>
      <c r="D203">
        <v>83</v>
      </c>
      <c r="E203">
        <v>1</v>
      </c>
      <c r="F203">
        <v>61</v>
      </c>
      <c r="G203" s="41">
        <f t="shared" si="6"/>
        <v>41395</v>
      </c>
      <c r="H203" s="41">
        <v>41214</v>
      </c>
      <c r="I203" s="41">
        <v>41395</v>
      </c>
      <c r="J203">
        <f t="shared" si="7"/>
        <v>0.49589041095890413</v>
      </c>
    </row>
    <row r="204" spans="1:10" x14ac:dyDescent="0.25">
      <c r="A204" s="44" t="s">
        <v>8922</v>
      </c>
      <c r="B204" t="s">
        <v>8921</v>
      </c>
      <c r="C204" t="s">
        <v>9704</v>
      </c>
      <c r="D204">
        <v>40</v>
      </c>
      <c r="E204">
        <v>6</v>
      </c>
      <c r="F204">
        <v>23</v>
      </c>
      <c r="G204" s="41">
        <f t="shared" si="6"/>
        <v>39986</v>
      </c>
      <c r="H204" s="41">
        <v>39448</v>
      </c>
      <c r="I204" s="41">
        <v>39986</v>
      </c>
      <c r="J204">
        <f t="shared" si="7"/>
        <v>1.473972602739726</v>
      </c>
    </row>
    <row r="205" spans="1:10" x14ac:dyDescent="0.25">
      <c r="A205" s="44" t="s">
        <v>6680</v>
      </c>
      <c r="C205" t="s">
        <v>10740</v>
      </c>
      <c r="D205">
        <v>453</v>
      </c>
      <c r="E205">
        <v>3</v>
      </c>
      <c r="F205">
        <v>183</v>
      </c>
      <c r="G205" s="41">
        <f t="shared" si="6"/>
        <v>42297</v>
      </c>
      <c r="H205" s="41">
        <v>37073</v>
      </c>
      <c r="I205" s="41">
        <v>42297</v>
      </c>
      <c r="J205">
        <f t="shared" si="7"/>
        <v>14.312328767123288</v>
      </c>
    </row>
    <row r="206" spans="1:10" x14ac:dyDescent="0.25">
      <c r="A206" s="44" t="s">
        <v>6681</v>
      </c>
      <c r="B206" t="s">
        <v>9029</v>
      </c>
      <c r="C206" t="s">
        <v>9630</v>
      </c>
      <c r="D206">
        <v>77</v>
      </c>
      <c r="E206">
        <v>1</v>
      </c>
      <c r="F206">
        <v>60</v>
      </c>
      <c r="G206" s="41">
        <f t="shared" si="6"/>
        <v>41395</v>
      </c>
      <c r="H206" s="41">
        <v>41214</v>
      </c>
      <c r="I206" s="41">
        <v>41395</v>
      </c>
      <c r="J206">
        <f t="shared" si="7"/>
        <v>0.49589041095890413</v>
      </c>
    </row>
    <row r="207" spans="1:10" x14ac:dyDescent="0.25">
      <c r="A207" s="44" t="s">
        <v>6682</v>
      </c>
      <c r="B207" t="s">
        <v>7767</v>
      </c>
      <c r="C207" t="s">
        <v>10472</v>
      </c>
      <c r="D207">
        <v>77</v>
      </c>
      <c r="E207">
        <v>1</v>
      </c>
      <c r="F207">
        <v>60</v>
      </c>
      <c r="G207" s="41">
        <f t="shared" si="6"/>
        <v>41395</v>
      </c>
      <c r="H207" s="41">
        <v>41214</v>
      </c>
      <c r="I207" s="41">
        <v>41395</v>
      </c>
      <c r="J207">
        <f t="shared" si="7"/>
        <v>0.49589041095890413</v>
      </c>
    </row>
    <row r="208" spans="1:10" x14ac:dyDescent="0.25">
      <c r="A208" s="44" t="s">
        <v>7788</v>
      </c>
      <c r="B208" t="s">
        <v>7787</v>
      </c>
      <c r="C208" t="s">
        <v>10457</v>
      </c>
      <c r="D208">
        <v>6</v>
      </c>
      <c r="E208">
        <v>1</v>
      </c>
      <c r="F208">
        <v>6</v>
      </c>
      <c r="G208" s="41">
        <f t="shared" si="6"/>
        <v>41395</v>
      </c>
      <c r="H208" s="41">
        <v>41214</v>
      </c>
      <c r="I208" s="41">
        <v>41395</v>
      </c>
      <c r="J208">
        <f t="shared" si="7"/>
        <v>0.49589041095890413</v>
      </c>
    </row>
    <row r="209" spans="1:10" x14ac:dyDescent="0.25">
      <c r="A209" s="44" t="s">
        <v>6193</v>
      </c>
      <c r="B209" t="s">
        <v>7982</v>
      </c>
      <c r="C209" t="s">
        <v>10323</v>
      </c>
      <c r="D209">
        <v>6</v>
      </c>
      <c r="E209">
        <v>1</v>
      </c>
      <c r="F209">
        <v>6</v>
      </c>
      <c r="G209" s="41">
        <f t="shared" si="6"/>
        <v>33604</v>
      </c>
      <c r="H209" s="41">
        <v>33604</v>
      </c>
      <c r="I209" s="41">
        <v>33604</v>
      </c>
      <c r="J209">
        <f t="shared" si="7"/>
        <v>0</v>
      </c>
    </row>
    <row r="210" spans="1:10" x14ac:dyDescent="0.25">
      <c r="A210" s="44" t="s">
        <v>6683</v>
      </c>
      <c r="C210" t="s">
        <v>10741</v>
      </c>
      <c r="D210">
        <v>154</v>
      </c>
      <c r="E210">
        <v>1</v>
      </c>
      <c r="F210">
        <v>8</v>
      </c>
      <c r="G210" s="41">
        <f t="shared" si="6"/>
        <v>42297</v>
      </c>
      <c r="H210" s="41">
        <v>42134</v>
      </c>
      <c r="I210" s="41">
        <v>42297</v>
      </c>
      <c r="J210">
        <f t="shared" si="7"/>
        <v>0.44657534246575342</v>
      </c>
    </row>
    <row r="211" spans="1:10" x14ac:dyDescent="0.25">
      <c r="A211" s="44" t="s">
        <v>6194</v>
      </c>
      <c r="B211" t="s">
        <v>8631</v>
      </c>
      <c r="C211" t="s">
        <v>9893</v>
      </c>
      <c r="D211">
        <v>51</v>
      </c>
      <c r="E211">
        <v>3</v>
      </c>
      <c r="F211">
        <v>14</v>
      </c>
      <c r="G211" s="41">
        <f t="shared" si="6"/>
        <v>40511</v>
      </c>
      <c r="H211" s="41">
        <v>0</v>
      </c>
      <c r="I211" s="41">
        <v>40511</v>
      </c>
      <c r="J211">
        <f t="shared" si="7"/>
        <v>110.98904109589041</v>
      </c>
    </row>
    <row r="212" spans="1:10" x14ac:dyDescent="0.25">
      <c r="A212" s="44" t="s">
        <v>10514</v>
      </c>
      <c r="B212" t="s">
        <v>9311</v>
      </c>
      <c r="C212" t="s">
        <v>10515</v>
      </c>
      <c r="D212">
        <v>81</v>
      </c>
      <c r="E212">
        <v>7</v>
      </c>
      <c r="F212">
        <v>39</v>
      </c>
      <c r="G212" s="41">
        <f t="shared" si="6"/>
        <v>40511</v>
      </c>
      <c r="H212" s="41">
        <v>0</v>
      </c>
      <c r="I212" s="41">
        <v>40511</v>
      </c>
      <c r="J212">
        <f t="shared" si="7"/>
        <v>110.98904109589041</v>
      </c>
    </row>
    <row r="213" spans="1:10" x14ac:dyDescent="0.25">
      <c r="A213" s="44" t="s">
        <v>6101</v>
      </c>
      <c r="B213" t="s">
        <v>8278</v>
      </c>
      <c r="C213" t="s">
        <v>6102</v>
      </c>
      <c r="D213">
        <v>54</v>
      </c>
      <c r="E213">
        <v>6</v>
      </c>
      <c r="F213">
        <v>31</v>
      </c>
      <c r="G213" s="41">
        <f t="shared" si="6"/>
        <v>39986</v>
      </c>
      <c r="H213" s="41">
        <v>33604</v>
      </c>
      <c r="I213" s="41">
        <v>39986</v>
      </c>
      <c r="J213">
        <f t="shared" si="7"/>
        <v>17.484931506849314</v>
      </c>
    </row>
    <row r="214" spans="1:10" x14ac:dyDescent="0.25">
      <c r="A214" s="44" t="s">
        <v>8029</v>
      </c>
      <c r="B214" t="s">
        <v>8028</v>
      </c>
      <c r="C214" t="s">
        <v>10293</v>
      </c>
      <c r="D214">
        <v>54</v>
      </c>
      <c r="E214">
        <v>6</v>
      </c>
      <c r="F214">
        <v>31</v>
      </c>
      <c r="G214" s="41">
        <f t="shared" si="6"/>
        <v>39986</v>
      </c>
      <c r="H214" s="41">
        <v>33604</v>
      </c>
      <c r="I214" s="41">
        <v>39986</v>
      </c>
      <c r="J214">
        <f t="shared" si="7"/>
        <v>17.484931506849314</v>
      </c>
    </row>
    <row r="215" spans="1:10" x14ac:dyDescent="0.25">
      <c r="A215" s="44" t="s">
        <v>4973</v>
      </c>
      <c r="B215" t="s">
        <v>8123</v>
      </c>
      <c r="C215" t="s">
        <v>10228</v>
      </c>
      <c r="D215">
        <v>118</v>
      </c>
      <c r="E215">
        <v>3</v>
      </c>
      <c r="F215">
        <v>79</v>
      </c>
      <c r="G215" s="41">
        <f t="shared" si="6"/>
        <v>41893</v>
      </c>
      <c r="H215" s="41">
        <v>37751</v>
      </c>
      <c r="I215" s="41">
        <v>41893</v>
      </c>
      <c r="J215">
        <f t="shared" si="7"/>
        <v>11.347945205479451</v>
      </c>
    </row>
    <row r="216" spans="1:10" x14ac:dyDescent="0.25">
      <c r="A216" s="44" t="s">
        <v>8945</v>
      </c>
      <c r="B216" t="s">
        <v>8944</v>
      </c>
      <c r="C216" t="s">
        <v>9687</v>
      </c>
      <c r="D216">
        <v>134</v>
      </c>
      <c r="E216">
        <v>3</v>
      </c>
      <c r="F216">
        <v>77</v>
      </c>
      <c r="G216" s="41">
        <f t="shared" si="6"/>
        <v>41939</v>
      </c>
      <c r="H216" s="41">
        <v>40087</v>
      </c>
      <c r="I216" s="41">
        <v>41939</v>
      </c>
      <c r="J216">
        <f t="shared" si="7"/>
        <v>5.0739726027397261</v>
      </c>
    </row>
    <row r="217" spans="1:10" x14ac:dyDescent="0.25">
      <c r="A217" s="44" t="s">
        <v>5775</v>
      </c>
      <c r="B217" t="s">
        <v>8899</v>
      </c>
      <c r="C217" t="s">
        <v>9719</v>
      </c>
      <c r="D217">
        <v>206</v>
      </c>
      <c r="E217">
        <v>7</v>
      </c>
      <c r="F217">
        <v>49</v>
      </c>
      <c r="G217" s="41">
        <f>I217</f>
        <v>42552</v>
      </c>
      <c r="H217" s="63">
        <v>37705</v>
      </c>
      <c r="I217" s="41">
        <v>42552</v>
      </c>
      <c r="J217">
        <f>(I217-H217)/365</f>
        <v>13.27945205479452</v>
      </c>
    </row>
    <row r="218" spans="1:10" x14ac:dyDescent="0.25">
      <c r="A218" s="44" t="s">
        <v>6197</v>
      </c>
      <c r="B218" t="s">
        <v>7746</v>
      </c>
      <c r="C218" t="s">
        <v>10487</v>
      </c>
      <c r="D218">
        <v>158</v>
      </c>
      <c r="E218">
        <v>6</v>
      </c>
      <c r="F218">
        <v>82</v>
      </c>
      <c r="G218" s="41">
        <f t="shared" si="6"/>
        <v>38501</v>
      </c>
      <c r="H218" s="41">
        <v>37316</v>
      </c>
      <c r="I218" s="41">
        <v>38501</v>
      </c>
      <c r="J218">
        <f t="shared" si="7"/>
        <v>3.2465753424657535</v>
      </c>
    </row>
    <row r="219" spans="1:10" x14ac:dyDescent="0.25">
      <c r="A219" s="44" t="s">
        <v>9195</v>
      </c>
      <c r="B219" t="s">
        <v>9194</v>
      </c>
      <c r="C219" t="s">
        <v>9526</v>
      </c>
      <c r="D219">
        <v>134</v>
      </c>
      <c r="E219">
        <v>3</v>
      </c>
      <c r="F219">
        <v>77</v>
      </c>
      <c r="G219" s="41">
        <f t="shared" si="6"/>
        <v>41939</v>
      </c>
      <c r="H219" s="41">
        <v>40087</v>
      </c>
      <c r="I219" s="41">
        <v>41939</v>
      </c>
      <c r="J219">
        <f t="shared" si="7"/>
        <v>5.0739726027397261</v>
      </c>
    </row>
    <row r="220" spans="1:10" x14ac:dyDescent="0.25">
      <c r="A220" s="44" t="s">
        <v>7756</v>
      </c>
      <c r="B220" t="s">
        <v>7755</v>
      </c>
      <c r="C220" t="s">
        <v>10480</v>
      </c>
      <c r="D220">
        <v>18</v>
      </c>
      <c r="E220">
        <v>1</v>
      </c>
      <c r="F220">
        <v>1</v>
      </c>
      <c r="G220" s="41">
        <f t="shared" si="6"/>
        <v>39814</v>
      </c>
      <c r="H220" s="41">
        <v>39814</v>
      </c>
      <c r="I220" s="41">
        <v>39814</v>
      </c>
      <c r="J220">
        <f t="shared" si="7"/>
        <v>0</v>
      </c>
    </row>
    <row r="221" spans="1:10" x14ac:dyDescent="0.25">
      <c r="A221" s="44" t="s">
        <v>8874</v>
      </c>
      <c r="B221" t="s">
        <v>8873</v>
      </c>
      <c r="C221" t="s">
        <v>9739</v>
      </c>
      <c r="D221">
        <v>40</v>
      </c>
      <c r="E221">
        <v>6</v>
      </c>
      <c r="F221">
        <v>23</v>
      </c>
      <c r="G221" s="41">
        <f t="shared" si="6"/>
        <v>39986</v>
      </c>
      <c r="H221" s="41">
        <v>39448</v>
      </c>
      <c r="I221" s="41">
        <v>39986</v>
      </c>
      <c r="J221">
        <f t="shared" si="7"/>
        <v>1.473972602739726</v>
      </c>
    </row>
    <row r="222" spans="1:10" x14ac:dyDescent="0.25">
      <c r="A222" s="44" t="s">
        <v>8113</v>
      </c>
      <c r="B222" t="s">
        <v>8112</v>
      </c>
      <c r="C222" t="s">
        <v>10233</v>
      </c>
      <c r="D222">
        <v>80</v>
      </c>
      <c r="E222">
        <v>7</v>
      </c>
      <c r="F222">
        <v>38</v>
      </c>
      <c r="G222" s="41">
        <f t="shared" si="6"/>
        <v>40511</v>
      </c>
      <c r="H222" s="41">
        <v>0</v>
      </c>
      <c r="I222" s="41">
        <v>40511</v>
      </c>
      <c r="J222">
        <f t="shared" si="7"/>
        <v>110.98904109589041</v>
      </c>
    </row>
    <row r="223" spans="1:10" x14ac:dyDescent="0.25">
      <c r="A223" s="44" t="s">
        <v>7774</v>
      </c>
      <c r="B223" t="s">
        <v>7773</v>
      </c>
      <c r="C223" t="s">
        <v>10467</v>
      </c>
      <c r="D223">
        <v>77</v>
      </c>
      <c r="E223">
        <v>1</v>
      </c>
      <c r="F223">
        <v>60</v>
      </c>
      <c r="G223" s="41">
        <f t="shared" si="6"/>
        <v>41395</v>
      </c>
      <c r="H223" s="41">
        <v>41214</v>
      </c>
      <c r="I223" s="41">
        <v>41395</v>
      </c>
      <c r="J223">
        <f t="shared" si="7"/>
        <v>0.49589041095890413</v>
      </c>
    </row>
    <row r="224" spans="1:10" x14ac:dyDescent="0.25">
      <c r="A224" s="44" t="s">
        <v>8412</v>
      </c>
      <c r="B224" t="s">
        <v>8411</v>
      </c>
      <c r="C224" t="s">
        <v>10042</v>
      </c>
      <c r="D224">
        <v>231</v>
      </c>
      <c r="E224">
        <v>1</v>
      </c>
      <c r="F224">
        <v>68</v>
      </c>
      <c r="G224" s="41">
        <f t="shared" si="6"/>
        <v>42297</v>
      </c>
      <c r="H224" s="41">
        <v>41214</v>
      </c>
      <c r="I224" s="41">
        <v>42297</v>
      </c>
      <c r="J224">
        <f t="shared" si="7"/>
        <v>2.967123287671233</v>
      </c>
    </row>
    <row r="225" spans="1:10" x14ac:dyDescent="0.25">
      <c r="A225" s="44" t="s">
        <v>9158</v>
      </c>
      <c r="B225" t="s">
        <v>9157</v>
      </c>
      <c r="C225" t="s">
        <v>9546</v>
      </c>
      <c r="D225">
        <v>134</v>
      </c>
      <c r="E225">
        <v>3</v>
      </c>
      <c r="F225">
        <v>77</v>
      </c>
      <c r="G225" s="41">
        <f t="shared" si="6"/>
        <v>41939</v>
      </c>
      <c r="H225" s="41">
        <v>40087</v>
      </c>
      <c r="I225" s="41">
        <v>41939</v>
      </c>
      <c r="J225">
        <f t="shared" si="7"/>
        <v>5.0739726027397261</v>
      </c>
    </row>
    <row r="226" spans="1:10" x14ac:dyDescent="0.25">
      <c r="A226" s="44" t="s">
        <v>7918</v>
      </c>
      <c r="B226" t="s">
        <v>7917</v>
      </c>
      <c r="C226" t="s">
        <v>10368</v>
      </c>
      <c r="D226">
        <v>6</v>
      </c>
      <c r="E226">
        <v>1</v>
      </c>
      <c r="F226">
        <v>6</v>
      </c>
      <c r="G226" s="41">
        <f t="shared" si="6"/>
        <v>41395</v>
      </c>
      <c r="H226" s="41">
        <v>41214</v>
      </c>
      <c r="I226" s="41">
        <v>41395</v>
      </c>
      <c r="J226">
        <f t="shared" si="7"/>
        <v>0.49589041095890413</v>
      </c>
    </row>
    <row r="227" spans="1:10" x14ac:dyDescent="0.25">
      <c r="A227" s="44" t="s">
        <v>6104</v>
      </c>
      <c r="B227" t="s">
        <v>8553</v>
      </c>
      <c r="C227" t="s">
        <v>9947</v>
      </c>
      <c r="D227">
        <v>131</v>
      </c>
      <c r="E227">
        <v>3</v>
      </c>
      <c r="F227">
        <v>95</v>
      </c>
      <c r="G227" s="41">
        <f t="shared" si="6"/>
        <v>41395</v>
      </c>
      <c r="H227" s="41">
        <v>40422</v>
      </c>
      <c r="I227" s="41">
        <v>41395</v>
      </c>
      <c r="J227">
        <f t="shared" si="7"/>
        <v>2.6657534246575341</v>
      </c>
    </row>
    <row r="228" spans="1:10" x14ac:dyDescent="0.25">
      <c r="A228" s="44" t="s">
        <v>6364</v>
      </c>
      <c r="B228" t="s">
        <v>8299</v>
      </c>
      <c r="C228" t="s">
        <v>10114</v>
      </c>
      <c r="D228">
        <v>111</v>
      </c>
      <c r="E228">
        <v>4</v>
      </c>
      <c r="F228">
        <v>68</v>
      </c>
      <c r="G228" s="41">
        <f t="shared" si="6"/>
        <v>38718</v>
      </c>
      <c r="H228" s="41">
        <v>38718</v>
      </c>
      <c r="I228" s="41">
        <v>38718</v>
      </c>
      <c r="J228">
        <f t="shared" si="7"/>
        <v>0</v>
      </c>
    </row>
    <row r="229" spans="1:10" x14ac:dyDescent="0.25">
      <c r="A229" s="44" t="s">
        <v>7870</v>
      </c>
      <c r="B229" t="s">
        <v>7869</v>
      </c>
      <c r="C229" t="s">
        <v>10398</v>
      </c>
      <c r="D229">
        <v>127</v>
      </c>
      <c r="E229">
        <v>7</v>
      </c>
      <c r="F229">
        <v>66</v>
      </c>
      <c r="G229" s="41">
        <f t="shared" si="6"/>
        <v>39986</v>
      </c>
      <c r="H229" s="41">
        <v>33512</v>
      </c>
      <c r="I229" s="41">
        <v>39986</v>
      </c>
      <c r="J229">
        <f t="shared" si="7"/>
        <v>17.736986301369864</v>
      </c>
    </row>
    <row r="230" spans="1:10" x14ac:dyDescent="0.25">
      <c r="A230" s="44" t="s">
        <v>8122</v>
      </c>
      <c r="B230" t="s">
        <v>8121</v>
      </c>
      <c r="C230" t="s">
        <v>10229</v>
      </c>
      <c r="D230">
        <v>127</v>
      </c>
      <c r="E230">
        <v>7</v>
      </c>
      <c r="F230">
        <v>66</v>
      </c>
      <c r="G230" s="41">
        <f t="shared" si="6"/>
        <v>39986</v>
      </c>
      <c r="H230" s="41">
        <v>33512</v>
      </c>
      <c r="I230" s="41">
        <v>39986</v>
      </c>
      <c r="J230">
        <f t="shared" si="7"/>
        <v>17.736986301369864</v>
      </c>
    </row>
    <row r="231" spans="1:10" x14ac:dyDescent="0.25">
      <c r="A231" s="44" t="s">
        <v>7771</v>
      </c>
      <c r="B231" t="s">
        <v>7770</v>
      </c>
      <c r="C231" t="s">
        <v>10469</v>
      </c>
      <c r="D231">
        <v>127</v>
      </c>
      <c r="E231">
        <v>7</v>
      </c>
      <c r="F231">
        <v>66</v>
      </c>
      <c r="G231" s="41">
        <f t="shared" si="6"/>
        <v>39986</v>
      </c>
      <c r="H231" s="41">
        <v>33512</v>
      </c>
      <c r="I231" s="41">
        <v>39986</v>
      </c>
      <c r="J231">
        <f t="shared" si="7"/>
        <v>17.736986301369864</v>
      </c>
    </row>
    <row r="232" spans="1:10" x14ac:dyDescent="0.25">
      <c r="A232" s="44" t="s">
        <v>6685</v>
      </c>
      <c r="B232" t="s">
        <v>9048</v>
      </c>
      <c r="C232" t="s">
        <v>9618</v>
      </c>
      <c r="D232">
        <v>134</v>
      </c>
      <c r="E232">
        <v>3</v>
      </c>
      <c r="F232">
        <v>77</v>
      </c>
      <c r="G232" s="41">
        <f t="shared" si="6"/>
        <v>41939</v>
      </c>
      <c r="H232" s="41">
        <v>40087</v>
      </c>
      <c r="I232" s="41">
        <v>41939</v>
      </c>
      <c r="J232">
        <f t="shared" si="7"/>
        <v>5.0739726027397261</v>
      </c>
    </row>
    <row r="233" spans="1:10" x14ac:dyDescent="0.25">
      <c r="A233" s="44" t="s">
        <v>6105</v>
      </c>
      <c r="B233" t="s">
        <v>8524</v>
      </c>
      <c r="C233" t="s">
        <v>9969</v>
      </c>
      <c r="D233">
        <v>18</v>
      </c>
      <c r="E233">
        <v>1</v>
      </c>
      <c r="F233">
        <v>1</v>
      </c>
      <c r="G233" s="41">
        <f t="shared" si="6"/>
        <v>39814</v>
      </c>
      <c r="H233" s="41">
        <v>39814</v>
      </c>
      <c r="I233" s="41">
        <v>39814</v>
      </c>
      <c r="J233">
        <f t="shared" si="7"/>
        <v>0</v>
      </c>
    </row>
    <row r="234" spans="1:10" x14ac:dyDescent="0.25">
      <c r="A234" s="44" t="s">
        <v>6686</v>
      </c>
      <c r="B234" t="s">
        <v>8664</v>
      </c>
      <c r="C234" t="s">
        <v>9870</v>
      </c>
      <c r="D234">
        <v>242</v>
      </c>
      <c r="E234">
        <v>1</v>
      </c>
      <c r="F234">
        <v>77</v>
      </c>
      <c r="G234" s="41">
        <f t="shared" si="6"/>
        <v>42297</v>
      </c>
      <c r="H234" s="41">
        <v>40360</v>
      </c>
      <c r="I234" s="41">
        <v>42297</v>
      </c>
      <c r="J234">
        <f t="shared" si="7"/>
        <v>5.3068493150684928</v>
      </c>
    </row>
    <row r="235" spans="1:10" x14ac:dyDescent="0.25">
      <c r="A235" s="44" t="s">
        <v>6368</v>
      </c>
      <c r="B235" t="s">
        <v>8659</v>
      </c>
      <c r="C235" t="s">
        <v>760</v>
      </c>
      <c r="D235">
        <v>34</v>
      </c>
      <c r="E235">
        <v>4</v>
      </c>
      <c r="F235">
        <v>12</v>
      </c>
      <c r="G235" s="41">
        <f t="shared" si="6"/>
        <v>40199</v>
      </c>
      <c r="H235" s="41">
        <v>39873</v>
      </c>
      <c r="I235" s="41">
        <v>40199</v>
      </c>
      <c r="J235">
        <f t="shared" si="7"/>
        <v>0.89315068493150684</v>
      </c>
    </row>
    <row r="236" spans="1:10" x14ac:dyDescent="0.25">
      <c r="A236" s="44" t="s">
        <v>8437</v>
      </c>
      <c r="B236" t="s">
        <v>8436</v>
      </c>
      <c r="C236" t="s">
        <v>10026</v>
      </c>
      <c r="D236">
        <v>49</v>
      </c>
      <c r="E236">
        <v>6</v>
      </c>
      <c r="F236">
        <v>23</v>
      </c>
      <c r="G236" s="41">
        <f t="shared" si="6"/>
        <v>40203</v>
      </c>
      <c r="H236" s="41">
        <v>39834</v>
      </c>
      <c r="I236" s="41">
        <v>40203</v>
      </c>
      <c r="J236">
        <f t="shared" si="7"/>
        <v>1.010958904109589</v>
      </c>
    </row>
    <row r="237" spans="1:10" x14ac:dyDescent="0.25">
      <c r="A237" s="44" t="s">
        <v>8833</v>
      </c>
      <c r="B237" t="s">
        <v>8832</v>
      </c>
      <c r="C237" t="s">
        <v>9764</v>
      </c>
      <c r="D237">
        <v>49</v>
      </c>
      <c r="E237">
        <v>6</v>
      </c>
      <c r="F237">
        <v>23</v>
      </c>
      <c r="G237" s="41">
        <f t="shared" si="6"/>
        <v>40203</v>
      </c>
      <c r="H237" s="41">
        <v>39834</v>
      </c>
      <c r="I237" s="41">
        <v>40203</v>
      </c>
      <c r="J237">
        <f t="shared" si="7"/>
        <v>1.010958904109589</v>
      </c>
    </row>
    <row r="238" spans="1:10" x14ac:dyDescent="0.25">
      <c r="A238" s="44" t="s">
        <v>6369</v>
      </c>
      <c r="B238" t="s">
        <v>8249</v>
      </c>
      <c r="C238" t="s">
        <v>10146</v>
      </c>
      <c r="D238">
        <v>7</v>
      </c>
      <c r="E238">
        <v>2</v>
      </c>
      <c r="F238">
        <v>7</v>
      </c>
      <c r="G238" s="41">
        <f t="shared" si="6"/>
        <v>41239</v>
      </c>
      <c r="H238" s="41">
        <v>40784</v>
      </c>
      <c r="I238" s="41">
        <v>41239</v>
      </c>
      <c r="J238">
        <f t="shared" si="7"/>
        <v>1.2465753424657535</v>
      </c>
    </row>
    <row r="239" spans="1:10" x14ac:dyDescent="0.25">
      <c r="A239" s="44" t="s">
        <v>6370</v>
      </c>
      <c r="B239" t="s">
        <v>8767</v>
      </c>
      <c r="C239" t="s">
        <v>9804</v>
      </c>
      <c r="D239">
        <v>352</v>
      </c>
      <c r="E239">
        <v>9</v>
      </c>
      <c r="F239">
        <v>98</v>
      </c>
      <c r="G239" s="41">
        <f t="shared" si="6"/>
        <v>41940</v>
      </c>
      <c r="H239" s="41">
        <v>41821</v>
      </c>
      <c r="I239" s="41">
        <v>41940</v>
      </c>
      <c r="J239">
        <f t="shared" si="7"/>
        <v>0.32602739726027397</v>
      </c>
    </row>
    <row r="240" spans="1:10" x14ac:dyDescent="0.25">
      <c r="A240" s="44" t="s">
        <v>5195</v>
      </c>
      <c r="B240" t="s">
        <v>9025</v>
      </c>
      <c r="C240" t="s">
        <v>9633</v>
      </c>
      <c r="D240">
        <v>313</v>
      </c>
      <c r="E240">
        <v>9</v>
      </c>
      <c r="F240">
        <v>80</v>
      </c>
      <c r="G240" s="41">
        <f t="shared" si="6"/>
        <v>41940</v>
      </c>
      <c r="H240" s="41">
        <v>41821</v>
      </c>
      <c r="I240" s="41">
        <v>41940</v>
      </c>
      <c r="J240">
        <f t="shared" si="7"/>
        <v>0.32602739726027397</v>
      </c>
    </row>
    <row r="241" spans="1:10" x14ac:dyDescent="0.25">
      <c r="A241" s="44" t="s">
        <v>6372</v>
      </c>
      <c r="B241" t="s">
        <v>8351</v>
      </c>
      <c r="C241" t="s">
        <v>10079</v>
      </c>
      <c r="D241">
        <v>178</v>
      </c>
      <c r="E241">
        <v>2</v>
      </c>
      <c r="F241">
        <v>16</v>
      </c>
      <c r="G241" s="41">
        <f t="shared" si="6"/>
        <v>42297</v>
      </c>
      <c r="H241" s="41">
        <v>36342</v>
      </c>
      <c r="I241" s="41">
        <v>42297</v>
      </c>
      <c r="J241">
        <f t="shared" si="7"/>
        <v>16.315068493150687</v>
      </c>
    </row>
    <row r="242" spans="1:10" x14ac:dyDescent="0.25">
      <c r="A242" s="44" t="s">
        <v>8584</v>
      </c>
      <c r="B242" t="s">
        <v>8583</v>
      </c>
      <c r="C242" t="s">
        <v>9928</v>
      </c>
      <c r="D242">
        <v>6</v>
      </c>
      <c r="E242">
        <v>1</v>
      </c>
      <c r="F242">
        <v>6</v>
      </c>
      <c r="G242" s="41">
        <f t="shared" si="6"/>
        <v>41395</v>
      </c>
      <c r="H242" s="41">
        <v>41214</v>
      </c>
      <c r="I242" s="41">
        <v>41395</v>
      </c>
      <c r="J242">
        <f t="shared" si="7"/>
        <v>0.49589041095890413</v>
      </c>
    </row>
    <row r="243" spans="1:10" x14ac:dyDescent="0.25">
      <c r="A243" s="44" t="s">
        <v>8160</v>
      </c>
      <c r="B243" t="s">
        <v>8159</v>
      </c>
      <c r="C243" t="s">
        <v>10208</v>
      </c>
      <c r="D243">
        <v>77</v>
      </c>
      <c r="E243">
        <v>1</v>
      </c>
      <c r="F243">
        <v>60</v>
      </c>
      <c r="G243" s="41">
        <f t="shared" si="6"/>
        <v>41395</v>
      </c>
      <c r="H243" s="41">
        <v>41214</v>
      </c>
      <c r="I243" s="41">
        <v>41395</v>
      </c>
      <c r="J243">
        <f t="shared" si="7"/>
        <v>0.49589041095890413</v>
      </c>
    </row>
    <row r="244" spans="1:10" x14ac:dyDescent="0.25">
      <c r="A244" s="44" t="s">
        <v>9328</v>
      </c>
      <c r="B244" t="s">
        <v>9327</v>
      </c>
      <c r="C244" t="s">
        <v>9440</v>
      </c>
      <c r="D244">
        <v>396</v>
      </c>
      <c r="E244">
        <v>3</v>
      </c>
      <c r="F244">
        <v>172</v>
      </c>
      <c r="G244" s="41">
        <f t="shared" si="6"/>
        <v>42297</v>
      </c>
      <c r="H244" s="41">
        <v>40360</v>
      </c>
      <c r="I244" s="41">
        <v>42297</v>
      </c>
      <c r="J244">
        <f t="shared" si="7"/>
        <v>5.3068493150684928</v>
      </c>
    </row>
    <row r="245" spans="1:10" x14ac:dyDescent="0.25">
      <c r="A245" s="44" t="s">
        <v>8333</v>
      </c>
      <c r="B245" t="s">
        <v>8332</v>
      </c>
      <c r="C245" t="s">
        <v>10092</v>
      </c>
      <c r="D245">
        <v>131</v>
      </c>
      <c r="E245">
        <v>3</v>
      </c>
      <c r="F245">
        <v>77</v>
      </c>
      <c r="G245" s="41">
        <f t="shared" si="6"/>
        <v>41939</v>
      </c>
      <c r="H245" s="41">
        <v>40087</v>
      </c>
      <c r="I245" s="41">
        <v>41939</v>
      </c>
      <c r="J245">
        <f t="shared" si="7"/>
        <v>5.0739726027397261</v>
      </c>
    </row>
    <row r="246" spans="1:10" x14ac:dyDescent="0.25">
      <c r="A246" s="44" t="s">
        <v>6107</v>
      </c>
      <c r="B246" t="s">
        <v>9314</v>
      </c>
      <c r="C246" t="s">
        <v>9449</v>
      </c>
      <c r="D246">
        <v>150</v>
      </c>
      <c r="E246">
        <v>3</v>
      </c>
      <c r="F246">
        <v>135</v>
      </c>
      <c r="G246" s="41">
        <f t="shared" si="6"/>
        <v>41061</v>
      </c>
      <c r="H246" s="41">
        <v>40544</v>
      </c>
      <c r="I246" s="41">
        <v>41061</v>
      </c>
      <c r="J246">
        <f t="shared" si="7"/>
        <v>1.4164383561643836</v>
      </c>
    </row>
    <row r="247" spans="1:10" x14ac:dyDescent="0.25">
      <c r="A247" s="44" t="s">
        <v>8902</v>
      </c>
      <c r="B247" t="s">
        <v>8901</v>
      </c>
      <c r="C247" t="s">
        <v>9717</v>
      </c>
      <c r="D247">
        <v>6</v>
      </c>
      <c r="E247">
        <v>1</v>
      </c>
      <c r="F247">
        <v>6</v>
      </c>
      <c r="G247" s="41">
        <f t="shared" si="6"/>
        <v>41395</v>
      </c>
      <c r="H247" s="41">
        <v>41214</v>
      </c>
      <c r="I247" s="41">
        <v>41395</v>
      </c>
      <c r="J247">
        <f t="shared" si="7"/>
        <v>0.49589041095890413</v>
      </c>
    </row>
    <row r="248" spans="1:10" x14ac:dyDescent="0.25">
      <c r="A248" s="44" t="s">
        <v>6108</v>
      </c>
      <c r="B248" t="s">
        <v>8639</v>
      </c>
      <c r="C248" t="s">
        <v>9886</v>
      </c>
      <c r="D248">
        <v>53</v>
      </c>
      <c r="E248">
        <v>2</v>
      </c>
      <c r="F248">
        <v>23</v>
      </c>
      <c r="G248" s="41">
        <f t="shared" si="6"/>
        <v>38113</v>
      </c>
      <c r="H248" s="41">
        <v>37067</v>
      </c>
      <c r="I248" s="41">
        <v>38113</v>
      </c>
      <c r="J248">
        <f t="shared" si="7"/>
        <v>2.8657534246575342</v>
      </c>
    </row>
    <row r="249" spans="1:10" x14ac:dyDescent="0.25">
      <c r="A249" s="44" t="s">
        <v>9231</v>
      </c>
      <c r="B249" t="s">
        <v>9230</v>
      </c>
      <c r="C249" t="s">
        <v>9503</v>
      </c>
      <c r="D249">
        <v>51</v>
      </c>
      <c r="E249">
        <v>4</v>
      </c>
      <c r="F249">
        <v>18</v>
      </c>
      <c r="G249" s="41">
        <f t="shared" si="6"/>
        <v>38973</v>
      </c>
      <c r="H249" s="41">
        <v>38808</v>
      </c>
      <c r="I249" s="41">
        <v>38973</v>
      </c>
      <c r="J249">
        <f t="shared" si="7"/>
        <v>0.45205479452054792</v>
      </c>
    </row>
    <row r="250" spans="1:10" x14ac:dyDescent="0.25">
      <c r="A250" s="44" t="s">
        <v>9224</v>
      </c>
      <c r="B250" t="s">
        <v>9223</v>
      </c>
      <c r="C250" t="s">
        <v>9508</v>
      </c>
      <c r="D250">
        <v>51</v>
      </c>
      <c r="E250">
        <v>4</v>
      </c>
      <c r="F250">
        <v>18</v>
      </c>
      <c r="G250" s="41">
        <f t="shared" si="6"/>
        <v>38973</v>
      </c>
      <c r="H250" s="41">
        <v>38808</v>
      </c>
      <c r="I250" s="41">
        <v>38973</v>
      </c>
      <c r="J250">
        <f t="shared" si="7"/>
        <v>0.45205479452054792</v>
      </c>
    </row>
    <row r="251" spans="1:10" x14ac:dyDescent="0.25">
      <c r="A251" s="44" t="s">
        <v>3104</v>
      </c>
      <c r="B251" t="s">
        <v>9155</v>
      </c>
      <c r="C251" t="s">
        <v>9547</v>
      </c>
      <c r="D251">
        <v>1500</v>
      </c>
      <c r="E251">
        <v>7</v>
      </c>
      <c r="F251">
        <v>748</v>
      </c>
      <c r="G251" s="41">
        <f t="shared" si="6"/>
        <v>41955</v>
      </c>
      <c r="H251" s="41">
        <v>41821</v>
      </c>
      <c r="I251" s="41">
        <v>41955</v>
      </c>
      <c r="J251">
        <f t="shared" si="7"/>
        <v>0.36712328767123287</v>
      </c>
    </row>
    <row r="252" spans="1:10" x14ac:dyDescent="0.25">
      <c r="A252" s="44" t="s">
        <v>6109</v>
      </c>
      <c r="B252" t="s">
        <v>8704</v>
      </c>
      <c r="C252" t="s">
        <v>9848</v>
      </c>
      <c r="D252">
        <v>158</v>
      </c>
      <c r="E252">
        <v>6</v>
      </c>
      <c r="F252">
        <v>82</v>
      </c>
      <c r="G252" s="41">
        <f t="shared" si="6"/>
        <v>38501</v>
      </c>
      <c r="H252" s="41">
        <v>37316</v>
      </c>
      <c r="I252" s="41">
        <v>38501</v>
      </c>
      <c r="J252">
        <f t="shared" si="7"/>
        <v>3.2465753424657535</v>
      </c>
    </row>
    <row r="253" spans="1:10" x14ac:dyDescent="0.25">
      <c r="A253" s="44" t="s">
        <v>6110</v>
      </c>
      <c r="B253" t="s">
        <v>7783</v>
      </c>
      <c r="C253" t="s">
        <v>10460</v>
      </c>
      <c r="D253">
        <v>14</v>
      </c>
      <c r="E253">
        <v>4</v>
      </c>
      <c r="F253">
        <v>10</v>
      </c>
      <c r="G253" s="41">
        <f t="shared" si="6"/>
        <v>40868</v>
      </c>
      <c r="H253" s="41">
        <v>40669</v>
      </c>
      <c r="I253" s="41">
        <v>40868</v>
      </c>
      <c r="J253">
        <f t="shared" si="7"/>
        <v>0.54520547945205478</v>
      </c>
    </row>
    <row r="254" spans="1:10" x14ac:dyDescent="0.25">
      <c r="A254" s="44" t="s">
        <v>6111</v>
      </c>
      <c r="B254" t="s">
        <v>9352</v>
      </c>
      <c r="C254" t="s">
        <v>9423</v>
      </c>
      <c r="D254">
        <v>158</v>
      </c>
      <c r="E254">
        <v>6</v>
      </c>
      <c r="F254">
        <v>82</v>
      </c>
      <c r="G254" s="41">
        <f t="shared" si="6"/>
        <v>38501</v>
      </c>
      <c r="H254" s="41">
        <v>37316</v>
      </c>
      <c r="I254" s="41">
        <v>38501</v>
      </c>
      <c r="J254">
        <f t="shared" si="7"/>
        <v>3.2465753424657535</v>
      </c>
    </row>
    <row r="255" spans="1:10" x14ac:dyDescent="0.25">
      <c r="A255" s="44" t="s">
        <v>6687</v>
      </c>
      <c r="B255" t="s">
        <v>9293</v>
      </c>
      <c r="C255" t="s">
        <v>9462</v>
      </c>
      <c r="D255">
        <v>232</v>
      </c>
      <c r="E255">
        <v>1</v>
      </c>
      <c r="F255">
        <v>68</v>
      </c>
      <c r="G255" s="41">
        <f t="shared" si="6"/>
        <v>42297</v>
      </c>
      <c r="H255" s="41">
        <v>41821</v>
      </c>
      <c r="I255" s="41">
        <v>42297</v>
      </c>
      <c r="J255">
        <f t="shared" si="7"/>
        <v>1.3041095890410959</v>
      </c>
    </row>
    <row r="256" spans="1:10" x14ac:dyDescent="0.25">
      <c r="A256" s="44" t="s">
        <v>4843</v>
      </c>
      <c r="B256" t="s">
        <v>8501</v>
      </c>
      <c r="C256" t="s">
        <v>9984</v>
      </c>
      <c r="D256">
        <v>334</v>
      </c>
      <c r="E256">
        <v>6</v>
      </c>
      <c r="F256">
        <v>127</v>
      </c>
      <c r="G256" s="41">
        <f t="shared" si="6"/>
        <v>41940</v>
      </c>
      <c r="H256" s="41">
        <v>37880</v>
      </c>
      <c r="I256" s="41">
        <v>41940</v>
      </c>
      <c r="J256">
        <f t="shared" si="7"/>
        <v>11.123287671232877</v>
      </c>
    </row>
    <row r="257" spans="1:10" x14ac:dyDescent="0.25">
      <c r="A257" s="44" t="s">
        <v>4848</v>
      </c>
      <c r="B257" t="s">
        <v>8612</v>
      </c>
      <c r="C257" t="s">
        <v>9906</v>
      </c>
      <c r="D257">
        <v>334</v>
      </c>
      <c r="E257">
        <v>6</v>
      </c>
      <c r="F257">
        <v>127</v>
      </c>
      <c r="G257" s="41">
        <f t="shared" si="6"/>
        <v>41940</v>
      </c>
      <c r="H257" s="41">
        <v>37880</v>
      </c>
      <c r="I257" s="41">
        <v>41940</v>
      </c>
      <c r="J257">
        <f t="shared" si="7"/>
        <v>11.123287671232877</v>
      </c>
    </row>
    <row r="258" spans="1:10" x14ac:dyDescent="0.25">
      <c r="A258" s="44" t="s">
        <v>6688</v>
      </c>
      <c r="B258" t="s">
        <v>8157</v>
      </c>
      <c r="C258" t="s">
        <v>10210</v>
      </c>
      <c r="D258">
        <v>257</v>
      </c>
      <c r="E258">
        <v>2</v>
      </c>
      <c r="F258">
        <v>91</v>
      </c>
      <c r="G258" s="41">
        <f t="shared" si="6"/>
        <v>42297</v>
      </c>
      <c r="H258" s="41">
        <v>37073</v>
      </c>
      <c r="I258" s="41">
        <v>42297</v>
      </c>
      <c r="J258">
        <f t="shared" si="7"/>
        <v>14.312328767123288</v>
      </c>
    </row>
    <row r="259" spans="1:10" x14ac:dyDescent="0.25">
      <c r="A259" s="44" t="s">
        <v>9204</v>
      </c>
      <c r="B259" t="s">
        <v>9203</v>
      </c>
      <c r="C259" t="s">
        <v>9521</v>
      </c>
      <c r="D259">
        <v>77</v>
      </c>
      <c r="E259">
        <v>1</v>
      </c>
      <c r="F259">
        <v>60</v>
      </c>
      <c r="G259" s="41">
        <f t="shared" ref="G259:G322" si="8">I259</f>
        <v>41395</v>
      </c>
      <c r="H259" s="41">
        <v>41214</v>
      </c>
      <c r="I259" s="41">
        <v>41395</v>
      </c>
      <c r="J259">
        <f t="shared" ref="J259:J322" si="9">(I259-H259)/365</f>
        <v>0.49589041095890413</v>
      </c>
    </row>
    <row r="260" spans="1:10" x14ac:dyDescent="0.25">
      <c r="A260" s="44" t="s">
        <v>7741</v>
      </c>
      <c r="B260" t="s">
        <v>7740</v>
      </c>
      <c r="C260" t="s">
        <v>10491</v>
      </c>
      <c r="D260">
        <v>71</v>
      </c>
      <c r="E260">
        <v>4</v>
      </c>
      <c r="F260">
        <v>21</v>
      </c>
      <c r="G260" s="41">
        <f t="shared" si="8"/>
        <v>40544</v>
      </c>
      <c r="H260" s="41">
        <v>40544</v>
      </c>
      <c r="I260" s="41">
        <v>40544</v>
      </c>
      <c r="J260">
        <f t="shared" si="9"/>
        <v>0</v>
      </c>
    </row>
    <row r="261" spans="1:10" x14ac:dyDescent="0.25">
      <c r="A261" s="44" t="s">
        <v>8235</v>
      </c>
      <c r="B261" t="s">
        <v>8234</v>
      </c>
      <c r="C261" t="s">
        <v>10156</v>
      </c>
      <c r="D261">
        <v>231</v>
      </c>
      <c r="E261">
        <v>1</v>
      </c>
      <c r="F261">
        <v>68</v>
      </c>
      <c r="G261" s="41">
        <f t="shared" si="8"/>
        <v>42297</v>
      </c>
      <c r="H261" s="41">
        <v>41214</v>
      </c>
      <c r="I261" s="41">
        <v>42297</v>
      </c>
      <c r="J261">
        <f t="shared" si="9"/>
        <v>2.967123287671233</v>
      </c>
    </row>
    <row r="262" spans="1:10" x14ac:dyDescent="0.25">
      <c r="A262" s="44" t="s">
        <v>8787</v>
      </c>
      <c r="B262" t="s">
        <v>8786</v>
      </c>
      <c r="C262" t="s">
        <v>9794</v>
      </c>
      <c r="D262">
        <v>77</v>
      </c>
      <c r="E262">
        <v>1</v>
      </c>
      <c r="F262">
        <v>60</v>
      </c>
      <c r="G262" s="41">
        <f t="shared" si="8"/>
        <v>41395</v>
      </c>
      <c r="H262" s="41">
        <v>41214</v>
      </c>
      <c r="I262" s="41">
        <v>41395</v>
      </c>
      <c r="J262">
        <f t="shared" si="9"/>
        <v>0.49589041095890413</v>
      </c>
    </row>
    <row r="263" spans="1:10" x14ac:dyDescent="0.25">
      <c r="A263" s="44" t="s">
        <v>9192</v>
      </c>
      <c r="B263" t="s">
        <v>9191</v>
      </c>
      <c r="C263" t="s">
        <v>9528</v>
      </c>
      <c r="D263">
        <v>1</v>
      </c>
      <c r="E263">
        <v>1</v>
      </c>
      <c r="F263">
        <v>1</v>
      </c>
      <c r="G263" s="41">
        <f t="shared" si="8"/>
        <v>35736</v>
      </c>
      <c r="H263" s="41">
        <v>35736</v>
      </c>
      <c r="I263" s="41">
        <v>35736</v>
      </c>
      <c r="J263">
        <f t="shared" si="9"/>
        <v>0</v>
      </c>
    </row>
    <row r="264" spans="1:10" x14ac:dyDescent="0.25">
      <c r="A264" s="44" t="s">
        <v>6113</v>
      </c>
      <c r="B264" t="s">
        <v>7987</v>
      </c>
      <c r="C264" t="s">
        <v>10319</v>
      </c>
      <c r="D264">
        <v>37</v>
      </c>
      <c r="E264">
        <v>1</v>
      </c>
      <c r="F264">
        <v>11</v>
      </c>
      <c r="G264" s="41">
        <f t="shared" si="8"/>
        <v>39448</v>
      </c>
      <c r="H264" s="41">
        <v>39448</v>
      </c>
      <c r="I264" s="41">
        <v>39448</v>
      </c>
      <c r="J264">
        <f t="shared" si="9"/>
        <v>0</v>
      </c>
    </row>
    <row r="265" spans="1:10" x14ac:dyDescent="0.25">
      <c r="A265" s="44" t="s">
        <v>6690</v>
      </c>
      <c r="B265" t="s">
        <v>8953</v>
      </c>
      <c r="C265" t="s">
        <v>9682</v>
      </c>
      <c r="D265">
        <v>77</v>
      </c>
      <c r="E265">
        <v>1</v>
      </c>
      <c r="F265">
        <v>60</v>
      </c>
      <c r="G265" s="41">
        <f t="shared" si="8"/>
        <v>41395</v>
      </c>
      <c r="H265" s="41">
        <v>41214</v>
      </c>
      <c r="I265" s="41">
        <v>41395</v>
      </c>
      <c r="J265">
        <f t="shared" si="9"/>
        <v>0.49589041095890413</v>
      </c>
    </row>
    <row r="266" spans="1:10" x14ac:dyDescent="0.25">
      <c r="A266" s="44" t="s">
        <v>6691</v>
      </c>
      <c r="B266" t="s">
        <v>7974</v>
      </c>
      <c r="C266" t="s">
        <v>10329</v>
      </c>
      <c r="D266">
        <v>77</v>
      </c>
      <c r="E266">
        <v>1</v>
      </c>
      <c r="F266">
        <v>60</v>
      </c>
      <c r="G266" s="41">
        <f t="shared" si="8"/>
        <v>41395</v>
      </c>
      <c r="H266" s="41">
        <v>41214</v>
      </c>
      <c r="I266" s="41">
        <v>41395</v>
      </c>
      <c r="J266">
        <f t="shared" si="9"/>
        <v>0.49589041095890413</v>
      </c>
    </row>
    <row r="267" spans="1:10" x14ac:dyDescent="0.25">
      <c r="A267" s="44" t="s">
        <v>9330</v>
      </c>
      <c r="B267" t="s">
        <v>9329</v>
      </c>
      <c r="C267" t="s">
        <v>9439</v>
      </c>
      <c r="D267">
        <v>134</v>
      </c>
      <c r="E267">
        <v>3</v>
      </c>
      <c r="F267">
        <v>77</v>
      </c>
      <c r="G267" s="41">
        <f t="shared" si="8"/>
        <v>41939</v>
      </c>
      <c r="H267" s="41">
        <v>40087</v>
      </c>
      <c r="I267" s="41">
        <v>41939</v>
      </c>
      <c r="J267">
        <f t="shared" si="9"/>
        <v>5.0739726027397261</v>
      </c>
    </row>
    <row r="268" spans="1:10" x14ac:dyDescent="0.25">
      <c r="A268" s="44" t="s">
        <v>6692</v>
      </c>
      <c r="B268" t="s">
        <v>9123</v>
      </c>
      <c r="C268" t="s">
        <v>9568</v>
      </c>
      <c r="D268">
        <v>77</v>
      </c>
      <c r="E268">
        <v>1</v>
      </c>
      <c r="F268">
        <v>60</v>
      </c>
      <c r="G268" s="41">
        <f t="shared" si="8"/>
        <v>41395</v>
      </c>
      <c r="H268" s="41">
        <v>41214</v>
      </c>
      <c r="I268" s="41">
        <v>41395</v>
      </c>
      <c r="J268">
        <f t="shared" si="9"/>
        <v>0.49589041095890413</v>
      </c>
    </row>
    <row r="269" spans="1:10" x14ac:dyDescent="0.25">
      <c r="A269" s="44" t="s">
        <v>8670</v>
      </c>
      <c r="B269" t="s">
        <v>8669</v>
      </c>
      <c r="C269" t="s">
        <v>9867</v>
      </c>
      <c r="D269">
        <v>77</v>
      </c>
      <c r="E269">
        <v>1</v>
      </c>
      <c r="F269">
        <v>60</v>
      </c>
      <c r="G269" s="41">
        <f t="shared" si="8"/>
        <v>41395</v>
      </c>
      <c r="H269" s="41">
        <v>41214</v>
      </c>
      <c r="I269" s="41">
        <v>41395</v>
      </c>
      <c r="J269">
        <f t="shared" si="9"/>
        <v>0.49589041095890413</v>
      </c>
    </row>
    <row r="270" spans="1:10" x14ac:dyDescent="0.25">
      <c r="A270" s="44" t="s">
        <v>7962</v>
      </c>
      <c r="B270" t="s">
        <v>7961</v>
      </c>
      <c r="C270" t="s">
        <v>10338</v>
      </c>
      <c r="D270">
        <v>134</v>
      </c>
      <c r="E270">
        <v>3</v>
      </c>
      <c r="F270">
        <v>77</v>
      </c>
      <c r="G270" s="41">
        <f t="shared" si="8"/>
        <v>41939</v>
      </c>
      <c r="H270" s="41">
        <v>40087</v>
      </c>
      <c r="I270" s="41">
        <v>41939</v>
      </c>
      <c r="J270">
        <f t="shared" si="9"/>
        <v>5.0739726027397261</v>
      </c>
    </row>
    <row r="271" spans="1:10" x14ac:dyDescent="0.25">
      <c r="A271" s="44" t="s">
        <v>8174</v>
      </c>
      <c r="B271" t="s">
        <v>8173</v>
      </c>
      <c r="C271" t="s">
        <v>10198</v>
      </c>
      <c r="D271">
        <v>31</v>
      </c>
      <c r="E271">
        <v>3</v>
      </c>
      <c r="F271">
        <v>14</v>
      </c>
      <c r="G271" s="41">
        <f t="shared" si="8"/>
        <v>38973</v>
      </c>
      <c r="H271" s="41">
        <v>38808</v>
      </c>
      <c r="I271" s="41">
        <v>38973</v>
      </c>
      <c r="J271">
        <f t="shared" si="9"/>
        <v>0.45205479452054792</v>
      </c>
    </row>
    <row r="272" spans="1:10" x14ac:dyDescent="0.25">
      <c r="A272" s="44" t="s">
        <v>8929</v>
      </c>
      <c r="B272" t="s">
        <v>8928</v>
      </c>
      <c r="C272" t="s">
        <v>9699</v>
      </c>
      <c r="D272">
        <v>51</v>
      </c>
      <c r="E272">
        <v>4</v>
      </c>
      <c r="F272">
        <v>18</v>
      </c>
      <c r="G272" s="41">
        <f t="shared" si="8"/>
        <v>38973</v>
      </c>
      <c r="H272" s="41">
        <v>38808</v>
      </c>
      <c r="I272" s="41">
        <v>38973</v>
      </c>
      <c r="J272">
        <f t="shared" si="9"/>
        <v>0.45205479452054792</v>
      </c>
    </row>
    <row r="273" spans="1:10" x14ac:dyDescent="0.25">
      <c r="A273" s="44" t="s">
        <v>6114</v>
      </c>
      <c r="B273" t="s">
        <v>8845</v>
      </c>
      <c r="C273" t="s">
        <v>9756</v>
      </c>
      <c r="D273">
        <v>51</v>
      </c>
      <c r="E273">
        <v>4</v>
      </c>
      <c r="F273">
        <v>18</v>
      </c>
      <c r="G273" s="41">
        <f t="shared" si="8"/>
        <v>38973</v>
      </c>
      <c r="H273" s="41">
        <v>38808</v>
      </c>
      <c r="I273" s="41">
        <v>38973</v>
      </c>
      <c r="J273">
        <f t="shared" si="9"/>
        <v>0.45205479452054792</v>
      </c>
    </row>
    <row r="274" spans="1:10" x14ac:dyDescent="0.25">
      <c r="A274" s="44" t="s">
        <v>8532</v>
      </c>
      <c r="B274" t="s">
        <v>8531</v>
      </c>
      <c r="C274" t="s">
        <v>9964</v>
      </c>
      <c r="D274">
        <v>14</v>
      </c>
      <c r="E274">
        <v>1</v>
      </c>
      <c r="F274">
        <v>14</v>
      </c>
      <c r="G274" s="41">
        <f t="shared" si="8"/>
        <v>40909</v>
      </c>
      <c r="H274" s="41">
        <v>40909</v>
      </c>
      <c r="I274" s="41">
        <v>40909</v>
      </c>
      <c r="J274">
        <f t="shared" si="9"/>
        <v>0</v>
      </c>
    </row>
    <row r="275" spans="1:10" x14ac:dyDescent="0.25">
      <c r="A275" s="44" t="s">
        <v>8371</v>
      </c>
      <c r="B275" t="s">
        <v>8370</v>
      </c>
      <c r="C275" t="s">
        <v>10067</v>
      </c>
      <c r="D275">
        <v>186</v>
      </c>
      <c r="E275">
        <v>5</v>
      </c>
      <c r="F275">
        <v>119</v>
      </c>
      <c r="G275" s="41">
        <f t="shared" si="8"/>
        <v>40435</v>
      </c>
      <c r="H275" s="41">
        <v>39083</v>
      </c>
      <c r="I275" s="41">
        <v>40435</v>
      </c>
      <c r="J275">
        <f t="shared" si="9"/>
        <v>3.7041095890410958</v>
      </c>
    </row>
    <row r="276" spans="1:10" x14ac:dyDescent="0.25">
      <c r="A276" s="44" t="s">
        <v>6693</v>
      </c>
      <c r="C276" t="s">
        <v>10742</v>
      </c>
      <c r="D276">
        <v>155</v>
      </c>
      <c r="E276">
        <v>1</v>
      </c>
      <c r="F276">
        <v>8</v>
      </c>
      <c r="G276" s="41">
        <f t="shared" si="8"/>
        <v>42297</v>
      </c>
      <c r="H276" s="41">
        <v>41456</v>
      </c>
      <c r="I276" s="41">
        <v>42297</v>
      </c>
      <c r="J276">
        <f t="shared" si="9"/>
        <v>2.3041095890410959</v>
      </c>
    </row>
    <row r="277" spans="1:10" x14ac:dyDescent="0.25">
      <c r="A277" s="44" t="s">
        <v>6200</v>
      </c>
      <c r="B277" t="s">
        <v>10743</v>
      </c>
      <c r="C277" t="s">
        <v>10744</v>
      </c>
      <c r="D277">
        <v>136</v>
      </c>
      <c r="E277">
        <v>2</v>
      </c>
      <c r="F277">
        <v>44</v>
      </c>
      <c r="G277" s="41">
        <f t="shared" si="8"/>
        <v>40807</v>
      </c>
      <c r="H277" s="41">
        <v>40414</v>
      </c>
      <c r="I277" s="41">
        <v>40807</v>
      </c>
      <c r="J277">
        <f t="shared" si="9"/>
        <v>1.0767123287671232</v>
      </c>
    </row>
    <row r="278" spans="1:10" x14ac:dyDescent="0.25">
      <c r="A278" s="44" t="s">
        <v>9166</v>
      </c>
      <c r="B278" t="s">
        <v>9165</v>
      </c>
      <c r="C278" t="s">
        <v>9542</v>
      </c>
      <c r="D278">
        <v>31</v>
      </c>
      <c r="E278">
        <v>3</v>
      </c>
      <c r="F278">
        <v>14</v>
      </c>
      <c r="G278" s="41">
        <f t="shared" si="8"/>
        <v>38973</v>
      </c>
      <c r="H278" s="41">
        <v>38808</v>
      </c>
      <c r="I278" s="41">
        <v>38973</v>
      </c>
      <c r="J278">
        <f t="shared" si="9"/>
        <v>0.45205479452054792</v>
      </c>
    </row>
    <row r="279" spans="1:10" x14ac:dyDescent="0.25">
      <c r="A279" s="44" t="s">
        <v>8471</v>
      </c>
      <c r="B279" t="s">
        <v>8470</v>
      </c>
      <c r="C279" t="s">
        <v>10006</v>
      </c>
      <c r="D279">
        <v>117</v>
      </c>
      <c r="E279">
        <v>3</v>
      </c>
      <c r="F279">
        <v>89</v>
      </c>
      <c r="G279" s="41">
        <f t="shared" si="8"/>
        <v>40884</v>
      </c>
      <c r="H279" s="41">
        <v>38718</v>
      </c>
      <c r="I279" s="41">
        <v>40884</v>
      </c>
      <c r="J279">
        <f t="shared" si="9"/>
        <v>5.934246575342466</v>
      </c>
    </row>
    <row r="280" spans="1:10" x14ac:dyDescent="0.25">
      <c r="A280" s="44" t="s">
        <v>8706</v>
      </c>
      <c r="B280" t="s">
        <v>8705</v>
      </c>
      <c r="C280" t="s">
        <v>9847</v>
      </c>
      <c r="D280">
        <v>6</v>
      </c>
      <c r="E280">
        <v>1</v>
      </c>
      <c r="F280">
        <v>6</v>
      </c>
      <c r="G280" s="41">
        <f t="shared" si="8"/>
        <v>41395</v>
      </c>
      <c r="H280" s="41">
        <v>41214</v>
      </c>
      <c r="I280" s="41">
        <v>41395</v>
      </c>
      <c r="J280">
        <f t="shared" si="9"/>
        <v>0.49589041095890413</v>
      </c>
    </row>
    <row r="281" spans="1:10" x14ac:dyDescent="0.25">
      <c r="A281" s="44" t="s">
        <v>6202</v>
      </c>
      <c r="C281" t="s">
        <v>10745</v>
      </c>
      <c r="D281">
        <v>1</v>
      </c>
      <c r="E281">
        <v>1</v>
      </c>
      <c r="F281">
        <v>1</v>
      </c>
      <c r="G281" s="41">
        <f t="shared" si="8"/>
        <v>41821</v>
      </c>
      <c r="H281" s="41">
        <v>41821</v>
      </c>
      <c r="I281" s="41">
        <v>41821</v>
      </c>
      <c r="J281">
        <f t="shared" si="9"/>
        <v>0</v>
      </c>
    </row>
    <row r="282" spans="1:10" x14ac:dyDescent="0.25">
      <c r="A282" s="44" t="s">
        <v>8001</v>
      </c>
      <c r="B282" t="s">
        <v>8000</v>
      </c>
      <c r="C282" t="s">
        <v>10309</v>
      </c>
      <c r="D282">
        <v>77</v>
      </c>
      <c r="E282">
        <v>1</v>
      </c>
      <c r="F282">
        <v>60</v>
      </c>
      <c r="G282" s="41">
        <f t="shared" si="8"/>
        <v>41395</v>
      </c>
      <c r="H282" s="41">
        <v>41214</v>
      </c>
      <c r="I282" s="41">
        <v>41395</v>
      </c>
      <c r="J282">
        <f t="shared" si="9"/>
        <v>0.49589041095890413</v>
      </c>
    </row>
    <row r="283" spans="1:10" x14ac:dyDescent="0.25">
      <c r="A283" s="44" t="s">
        <v>6116</v>
      </c>
      <c r="B283" t="s">
        <v>7757</v>
      </c>
      <c r="C283" t="s">
        <v>10479</v>
      </c>
      <c r="D283">
        <v>77</v>
      </c>
      <c r="E283">
        <v>1</v>
      </c>
      <c r="F283">
        <v>60</v>
      </c>
      <c r="G283" s="41">
        <f t="shared" si="8"/>
        <v>41395</v>
      </c>
      <c r="H283" s="41">
        <v>41214</v>
      </c>
      <c r="I283" s="41">
        <v>41395</v>
      </c>
      <c r="J283">
        <f t="shared" si="9"/>
        <v>0.49589041095890413</v>
      </c>
    </row>
    <row r="284" spans="1:10" x14ac:dyDescent="0.25">
      <c r="A284" s="44" t="s">
        <v>4853</v>
      </c>
      <c r="B284" t="s">
        <v>8793</v>
      </c>
      <c r="C284" t="s">
        <v>9790</v>
      </c>
      <c r="D284">
        <v>162</v>
      </c>
      <c r="E284">
        <v>7</v>
      </c>
      <c r="F284">
        <v>103</v>
      </c>
      <c r="G284" s="41">
        <f t="shared" si="8"/>
        <v>40376</v>
      </c>
      <c r="H284" s="41">
        <v>38211</v>
      </c>
      <c r="I284" s="41">
        <v>40376</v>
      </c>
      <c r="J284">
        <f t="shared" si="9"/>
        <v>5.9315068493150687</v>
      </c>
    </row>
    <row r="285" spans="1:10" x14ac:dyDescent="0.25">
      <c r="A285" s="44" t="s">
        <v>9242</v>
      </c>
      <c r="B285" t="s">
        <v>9241</v>
      </c>
      <c r="C285" t="s">
        <v>9496</v>
      </c>
      <c r="D285">
        <v>36</v>
      </c>
      <c r="E285">
        <v>5</v>
      </c>
      <c r="F285">
        <v>30</v>
      </c>
      <c r="G285" s="41">
        <f t="shared" si="8"/>
        <v>40511</v>
      </c>
      <c r="H285" s="41">
        <v>0</v>
      </c>
      <c r="I285" s="41">
        <v>40511</v>
      </c>
      <c r="J285">
        <f t="shared" si="9"/>
        <v>110.98904109589041</v>
      </c>
    </row>
    <row r="286" spans="1:10" x14ac:dyDescent="0.25">
      <c r="A286" s="44" t="s">
        <v>8237</v>
      </c>
      <c r="B286" t="s">
        <v>8236</v>
      </c>
      <c r="C286" t="s">
        <v>10155</v>
      </c>
      <c r="D286">
        <v>80</v>
      </c>
      <c r="E286">
        <v>7</v>
      </c>
      <c r="F286">
        <v>38</v>
      </c>
      <c r="G286" s="41">
        <f t="shared" si="8"/>
        <v>40511</v>
      </c>
      <c r="H286" s="41">
        <v>0</v>
      </c>
      <c r="I286" s="41">
        <v>40511</v>
      </c>
      <c r="J286">
        <f t="shared" si="9"/>
        <v>110.98904109589041</v>
      </c>
    </row>
    <row r="287" spans="1:10" x14ac:dyDescent="0.25">
      <c r="A287" s="44" t="s">
        <v>8823</v>
      </c>
      <c r="B287" t="s">
        <v>8822</v>
      </c>
      <c r="C287" t="s">
        <v>9770</v>
      </c>
      <c r="D287">
        <v>81</v>
      </c>
      <c r="E287">
        <v>7</v>
      </c>
      <c r="F287">
        <v>39</v>
      </c>
      <c r="G287" s="41">
        <f t="shared" si="8"/>
        <v>40511</v>
      </c>
      <c r="H287" s="41">
        <v>0</v>
      </c>
      <c r="I287" s="41">
        <v>40511</v>
      </c>
      <c r="J287">
        <f t="shared" si="9"/>
        <v>110.98904109589041</v>
      </c>
    </row>
    <row r="288" spans="1:10" x14ac:dyDescent="0.25">
      <c r="A288" s="44" t="s">
        <v>8761</v>
      </c>
      <c r="B288" t="s">
        <v>8760</v>
      </c>
      <c r="C288" t="s">
        <v>9809</v>
      </c>
      <c r="D288">
        <v>80</v>
      </c>
      <c r="E288">
        <v>7</v>
      </c>
      <c r="F288">
        <v>39</v>
      </c>
      <c r="G288" s="41">
        <f t="shared" si="8"/>
        <v>40511</v>
      </c>
      <c r="H288" s="41">
        <v>0</v>
      </c>
      <c r="I288" s="41">
        <v>40511</v>
      </c>
      <c r="J288">
        <f t="shared" si="9"/>
        <v>110.98904109589041</v>
      </c>
    </row>
    <row r="289" spans="1:10" x14ac:dyDescent="0.25">
      <c r="A289" s="44" t="s">
        <v>8856</v>
      </c>
      <c r="B289" t="s">
        <v>8855</v>
      </c>
      <c r="C289" t="s">
        <v>9749</v>
      </c>
      <c r="D289">
        <v>81</v>
      </c>
      <c r="E289">
        <v>7</v>
      </c>
      <c r="F289">
        <v>39</v>
      </c>
      <c r="G289" s="41">
        <f t="shared" si="8"/>
        <v>40511</v>
      </c>
      <c r="H289" s="41">
        <v>0</v>
      </c>
      <c r="I289" s="41">
        <v>40511</v>
      </c>
      <c r="J289">
        <f t="shared" si="9"/>
        <v>110.98904109589041</v>
      </c>
    </row>
    <row r="290" spans="1:10" x14ac:dyDescent="0.25">
      <c r="A290" s="44" t="s">
        <v>8326</v>
      </c>
      <c r="B290" t="s">
        <v>8325</v>
      </c>
      <c r="C290" t="s">
        <v>10096</v>
      </c>
      <c r="D290">
        <v>81</v>
      </c>
      <c r="E290">
        <v>7</v>
      </c>
      <c r="F290">
        <v>39</v>
      </c>
      <c r="G290" s="41">
        <f t="shared" si="8"/>
        <v>40511</v>
      </c>
      <c r="H290" s="41">
        <v>0</v>
      </c>
      <c r="I290" s="41">
        <v>40511</v>
      </c>
      <c r="J290">
        <f t="shared" si="9"/>
        <v>110.98904109589041</v>
      </c>
    </row>
    <row r="291" spans="1:10" x14ac:dyDescent="0.25">
      <c r="A291" s="44" t="s">
        <v>8162</v>
      </c>
      <c r="B291" t="s">
        <v>8161</v>
      </c>
      <c r="C291" t="s">
        <v>10207</v>
      </c>
      <c r="D291">
        <v>80</v>
      </c>
      <c r="E291">
        <v>7</v>
      </c>
      <c r="F291">
        <v>39</v>
      </c>
      <c r="G291" s="41">
        <f t="shared" si="8"/>
        <v>40511</v>
      </c>
      <c r="H291" s="41">
        <v>0</v>
      </c>
      <c r="I291" s="41">
        <v>40511</v>
      </c>
      <c r="J291">
        <f t="shared" si="9"/>
        <v>110.98904109589041</v>
      </c>
    </row>
    <row r="292" spans="1:10" x14ac:dyDescent="0.25">
      <c r="A292" s="44" t="s">
        <v>8475</v>
      </c>
      <c r="B292" t="s">
        <v>8474</v>
      </c>
      <c r="C292" t="s">
        <v>10003</v>
      </c>
      <c r="D292">
        <v>1</v>
      </c>
      <c r="E292">
        <v>1</v>
      </c>
      <c r="F292">
        <v>1</v>
      </c>
      <c r="G292" s="41">
        <f t="shared" si="8"/>
        <v>0</v>
      </c>
      <c r="H292" s="41">
        <v>0</v>
      </c>
      <c r="I292" s="41">
        <v>0</v>
      </c>
      <c r="J292">
        <f t="shared" si="9"/>
        <v>0</v>
      </c>
    </row>
    <row r="293" spans="1:10" x14ac:dyDescent="0.25">
      <c r="A293" s="44" t="s">
        <v>9065</v>
      </c>
      <c r="B293" t="s">
        <v>9064</v>
      </c>
      <c r="C293" t="s">
        <v>9606</v>
      </c>
      <c r="D293">
        <v>81</v>
      </c>
      <c r="E293">
        <v>7</v>
      </c>
      <c r="F293">
        <v>39</v>
      </c>
      <c r="G293" s="41">
        <f t="shared" si="8"/>
        <v>40511</v>
      </c>
      <c r="H293" s="41">
        <v>0</v>
      </c>
      <c r="I293" s="41">
        <v>40511</v>
      </c>
      <c r="J293">
        <f t="shared" si="9"/>
        <v>110.98904109589041</v>
      </c>
    </row>
    <row r="294" spans="1:10" x14ac:dyDescent="0.25">
      <c r="A294" s="44" t="s">
        <v>9027</v>
      </c>
      <c r="B294" t="s">
        <v>9026</v>
      </c>
      <c r="C294" t="s">
        <v>9632</v>
      </c>
      <c r="D294">
        <v>81</v>
      </c>
      <c r="E294">
        <v>7</v>
      </c>
      <c r="F294">
        <v>39</v>
      </c>
      <c r="G294" s="41">
        <f t="shared" si="8"/>
        <v>40511</v>
      </c>
      <c r="H294" s="41">
        <v>0</v>
      </c>
      <c r="I294" s="41">
        <v>40511</v>
      </c>
      <c r="J294">
        <f t="shared" si="9"/>
        <v>110.98904109589041</v>
      </c>
    </row>
    <row r="295" spans="1:10" x14ac:dyDescent="0.25">
      <c r="A295" s="44" t="s">
        <v>6117</v>
      </c>
      <c r="B295" t="s">
        <v>8057</v>
      </c>
      <c r="C295" t="s">
        <v>10273</v>
      </c>
      <c r="D295">
        <v>259</v>
      </c>
      <c r="E295">
        <v>3</v>
      </c>
      <c r="F295">
        <v>166</v>
      </c>
      <c r="G295" s="41">
        <f t="shared" si="8"/>
        <v>41395</v>
      </c>
      <c r="H295" s="41">
        <v>39814</v>
      </c>
      <c r="I295" s="41">
        <v>41395</v>
      </c>
      <c r="J295">
        <f t="shared" si="9"/>
        <v>4.3315068493150681</v>
      </c>
    </row>
    <row r="296" spans="1:10" x14ac:dyDescent="0.25">
      <c r="A296" s="44" t="s">
        <v>6374</v>
      </c>
      <c r="B296" t="s">
        <v>8732</v>
      </c>
      <c r="C296" t="s">
        <v>9828</v>
      </c>
      <c r="D296">
        <v>121</v>
      </c>
      <c r="E296">
        <v>4</v>
      </c>
      <c r="F296">
        <v>66</v>
      </c>
      <c r="G296" s="41">
        <f t="shared" si="8"/>
        <v>41926</v>
      </c>
      <c r="H296" s="41">
        <v>39814</v>
      </c>
      <c r="I296" s="41">
        <v>41926</v>
      </c>
      <c r="J296">
        <f t="shared" si="9"/>
        <v>5.7863013698630139</v>
      </c>
    </row>
    <row r="297" spans="1:10" x14ac:dyDescent="0.25">
      <c r="A297" s="44" t="s">
        <v>9122</v>
      </c>
      <c r="B297" t="s">
        <v>9121</v>
      </c>
      <c r="C297" t="s">
        <v>9569</v>
      </c>
      <c r="D297">
        <v>489</v>
      </c>
      <c r="E297">
        <v>5</v>
      </c>
      <c r="F297">
        <v>246</v>
      </c>
      <c r="G297" s="41">
        <f t="shared" si="8"/>
        <v>41940</v>
      </c>
      <c r="H297" s="41">
        <v>38211</v>
      </c>
      <c r="I297" s="41">
        <v>41940</v>
      </c>
      <c r="J297">
        <f t="shared" si="9"/>
        <v>10.216438356164383</v>
      </c>
    </row>
    <row r="298" spans="1:10" x14ac:dyDescent="0.25">
      <c r="A298" s="44" t="s">
        <v>9341</v>
      </c>
      <c r="B298" t="s">
        <v>9340</v>
      </c>
      <c r="C298" t="s">
        <v>9431</v>
      </c>
      <c r="D298">
        <v>77</v>
      </c>
      <c r="E298">
        <v>1</v>
      </c>
      <c r="F298">
        <v>60</v>
      </c>
      <c r="G298" s="41">
        <f t="shared" si="8"/>
        <v>41395</v>
      </c>
      <c r="H298" s="41">
        <v>41214</v>
      </c>
      <c r="I298" s="41">
        <v>41395</v>
      </c>
      <c r="J298">
        <f t="shared" si="9"/>
        <v>0.49589041095890413</v>
      </c>
    </row>
    <row r="299" spans="1:10" x14ac:dyDescent="0.25">
      <c r="A299" s="44" t="s">
        <v>7804</v>
      </c>
      <c r="B299" t="s">
        <v>7803</v>
      </c>
      <c r="C299" t="s">
        <v>10447</v>
      </c>
      <c r="D299">
        <v>246</v>
      </c>
      <c r="E299">
        <v>1</v>
      </c>
      <c r="F299">
        <v>77</v>
      </c>
      <c r="G299" s="41">
        <f t="shared" si="8"/>
        <v>42297</v>
      </c>
      <c r="H299" s="41">
        <v>39264</v>
      </c>
      <c r="I299" s="41">
        <v>42297</v>
      </c>
      <c r="J299">
        <f t="shared" si="9"/>
        <v>8.3095890410958901</v>
      </c>
    </row>
    <row r="300" spans="1:10" x14ac:dyDescent="0.25">
      <c r="A300" s="44" t="s">
        <v>7744</v>
      </c>
      <c r="B300" t="s">
        <v>7743</v>
      </c>
      <c r="C300" t="s">
        <v>10489</v>
      </c>
      <c r="D300">
        <v>191</v>
      </c>
      <c r="E300">
        <v>3</v>
      </c>
      <c r="F300">
        <v>115</v>
      </c>
      <c r="G300" s="41">
        <f>I300</f>
        <v>40261</v>
      </c>
      <c r="H300" s="64">
        <v>39814</v>
      </c>
      <c r="I300" s="41">
        <v>40261</v>
      </c>
      <c r="J300">
        <f>(I300-H300)/365</f>
        <v>1.2246575342465753</v>
      </c>
    </row>
    <row r="301" spans="1:10" x14ac:dyDescent="0.25">
      <c r="A301" s="44" t="s">
        <v>5593</v>
      </c>
      <c r="B301" t="s">
        <v>9154</v>
      </c>
      <c r="C301" t="s">
        <v>9548</v>
      </c>
      <c r="D301">
        <v>47</v>
      </c>
      <c r="E301">
        <v>3</v>
      </c>
      <c r="F301">
        <v>32</v>
      </c>
      <c r="G301" s="41">
        <f t="shared" si="8"/>
        <v>41926</v>
      </c>
      <c r="H301" s="41">
        <v>41782</v>
      </c>
      <c r="I301" s="41">
        <v>41926</v>
      </c>
      <c r="J301">
        <f t="shared" si="9"/>
        <v>0.39452054794520547</v>
      </c>
    </row>
    <row r="302" spans="1:10" x14ac:dyDescent="0.25">
      <c r="A302" s="44" t="s">
        <v>6375</v>
      </c>
      <c r="B302" t="s">
        <v>8309</v>
      </c>
      <c r="C302" t="s">
        <v>10106</v>
      </c>
      <c r="D302">
        <v>77</v>
      </c>
      <c r="E302">
        <v>1</v>
      </c>
      <c r="F302">
        <v>60</v>
      </c>
      <c r="G302" s="41">
        <f t="shared" si="8"/>
        <v>41395</v>
      </c>
      <c r="H302" s="41">
        <v>41214</v>
      </c>
      <c r="I302" s="41">
        <v>41395</v>
      </c>
      <c r="J302">
        <f t="shared" si="9"/>
        <v>0.49589041095890413</v>
      </c>
    </row>
    <row r="303" spans="1:10" x14ac:dyDescent="0.25">
      <c r="A303" s="44" t="s">
        <v>9178</v>
      </c>
      <c r="B303" t="s">
        <v>9177</v>
      </c>
      <c r="C303" t="s">
        <v>9536</v>
      </c>
      <c r="D303">
        <v>134</v>
      </c>
      <c r="E303">
        <v>3</v>
      </c>
      <c r="F303">
        <v>77</v>
      </c>
      <c r="G303" s="41">
        <f t="shared" si="8"/>
        <v>41939</v>
      </c>
      <c r="H303" s="41">
        <v>40087</v>
      </c>
      <c r="I303" s="41">
        <v>41939</v>
      </c>
      <c r="J303">
        <f t="shared" si="9"/>
        <v>5.0739726027397261</v>
      </c>
    </row>
    <row r="304" spans="1:10" x14ac:dyDescent="0.25">
      <c r="A304" s="44" t="s">
        <v>6694</v>
      </c>
      <c r="B304" t="s">
        <v>8733</v>
      </c>
      <c r="C304" t="s">
        <v>9827</v>
      </c>
      <c r="D304">
        <v>77</v>
      </c>
      <c r="E304">
        <v>1</v>
      </c>
      <c r="F304">
        <v>60</v>
      </c>
      <c r="G304" s="41">
        <f t="shared" si="8"/>
        <v>41395</v>
      </c>
      <c r="H304" s="41">
        <v>41214</v>
      </c>
      <c r="I304" s="41">
        <v>41395</v>
      </c>
      <c r="J304">
        <f t="shared" si="9"/>
        <v>0.49589041095890413</v>
      </c>
    </row>
    <row r="305" spans="1:10" x14ac:dyDescent="0.25">
      <c r="A305" s="44" t="s">
        <v>6204</v>
      </c>
      <c r="B305" t="s">
        <v>8847</v>
      </c>
      <c r="C305" t="s">
        <v>9754</v>
      </c>
      <c r="D305">
        <v>277</v>
      </c>
      <c r="E305">
        <v>4</v>
      </c>
      <c r="F305">
        <v>174</v>
      </c>
      <c r="G305" s="41">
        <f t="shared" si="8"/>
        <v>41395</v>
      </c>
      <c r="H305" s="41">
        <v>37803</v>
      </c>
      <c r="I305" s="41">
        <v>41395</v>
      </c>
      <c r="J305">
        <f t="shared" si="9"/>
        <v>9.8410958904109584</v>
      </c>
    </row>
    <row r="306" spans="1:10" x14ac:dyDescent="0.25">
      <c r="A306" s="44" t="s">
        <v>8365</v>
      </c>
      <c r="B306" t="s">
        <v>8364</v>
      </c>
      <c r="C306" t="s">
        <v>10070</v>
      </c>
      <c r="D306">
        <v>87</v>
      </c>
      <c r="E306">
        <v>2</v>
      </c>
      <c r="F306">
        <v>70</v>
      </c>
      <c r="G306" s="41">
        <f t="shared" si="8"/>
        <v>41955</v>
      </c>
      <c r="H306" s="41">
        <v>39448</v>
      </c>
      <c r="I306" s="41">
        <v>41955</v>
      </c>
      <c r="J306">
        <f t="shared" si="9"/>
        <v>6.8684931506849312</v>
      </c>
    </row>
    <row r="307" spans="1:10" x14ac:dyDescent="0.25">
      <c r="A307" s="44" t="s">
        <v>6119</v>
      </c>
      <c r="B307" t="s">
        <v>8202</v>
      </c>
      <c r="C307" t="s">
        <v>10179</v>
      </c>
      <c r="D307">
        <v>87</v>
      </c>
      <c r="E307">
        <v>2</v>
      </c>
      <c r="F307">
        <v>70</v>
      </c>
      <c r="G307" s="41">
        <f t="shared" si="8"/>
        <v>41955</v>
      </c>
      <c r="H307" s="41">
        <v>39448</v>
      </c>
      <c r="I307" s="41">
        <v>41955</v>
      </c>
      <c r="J307">
        <f t="shared" si="9"/>
        <v>6.8684931506849312</v>
      </c>
    </row>
    <row r="308" spans="1:10" x14ac:dyDescent="0.25">
      <c r="A308" s="44" t="s">
        <v>8539</v>
      </c>
      <c r="B308" t="s">
        <v>8538</v>
      </c>
      <c r="C308" t="s">
        <v>9957</v>
      </c>
      <c r="D308">
        <v>33</v>
      </c>
      <c r="E308">
        <v>3</v>
      </c>
      <c r="F308">
        <v>12</v>
      </c>
      <c r="G308" s="41">
        <f t="shared" si="8"/>
        <v>39702</v>
      </c>
      <c r="H308" s="41">
        <v>39663</v>
      </c>
      <c r="I308" s="41">
        <v>39702</v>
      </c>
      <c r="J308">
        <f t="shared" si="9"/>
        <v>0.10684931506849316</v>
      </c>
    </row>
    <row r="309" spans="1:10" x14ac:dyDescent="0.25">
      <c r="A309" s="44" t="s">
        <v>9249</v>
      </c>
      <c r="B309" t="s">
        <v>9248</v>
      </c>
      <c r="C309" t="s">
        <v>9492</v>
      </c>
      <c r="D309">
        <v>134</v>
      </c>
      <c r="E309">
        <v>3</v>
      </c>
      <c r="F309">
        <v>77</v>
      </c>
      <c r="G309" s="41">
        <f t="shared" si="8"/>
        <v>41939</v>
      </c>
      <c r="H309" s="41">
        <v>40087</v>
      </c>
      <c r="I309" s="41">
        <v>41939</v>
      </c>
      <c r="J309">
        <f t="shared" si="9"/>
        <v>5.0739726027397261</v>
      </c>
    </row>
    <row r="310" spans="1:10" x14ac:dyDescent="0.25">
      <c r="A310" s="44" t="s">
        <v>8898</v>
      </c>
      <c r="B310" t="s">
        <v>8897</v>
      </c>
      <c r="C310" t="s">
        <v>9720</v>
      </c>
      <c r="D310">
        <v>51</v>
      </c>
      <c r="E310">
        <v>4</v>
      </c>
      <c r="F310">
        <v>18</v>
      </c>
      <c r="G310" s="41">
        <f t="shared" si="8"/>
        <v>38973</v>
      </c>
      <c r="H310" s="41">
        <v>38808</v>
      </c>
      <c r="I310" s="41">
        <v>38973</v>
      </c>
      <c r="J310">
        <f t="shared" si="9"/>
        <v>0.45205479452054792</v>
      </c>
    </row>
    <row r="311" spans="1:10" x14ac:dyDescent="0.25">
      <c r="A311" s="44" t="s">
        <v>6376</v>
      </c>
      <c r="B311" t="s">
        <v>8101</v>
      </c>
      <c r="C311" t="s">
        <v>10242</v>
      </c>
      <c r="D311">
        <v>404</v>
      </c>
      <c r="E311">
        <v>5</v>
      </c>
      <c r="F311">
        <v>189</v>
      </c>
      <c r="G311" s="41">
        <f t="shared" si="8"/>
        <v>41940</v>
      </c>
      <c r="H311" s="41">
        <v>38211</v>
      </c>
      <c r="I311" s="41">
        <v>41940</v>
      </c>
      <c r="J311">
        <f t="shared" si="9"/>
        <v>10.216438356164383</v>
      </c>
    </row>
    <row r="312" spans="1:10" x14ac:dyDescent="0.25">
      <c r="A312" s="44" t="s">
        <v>6695</v>
      </c>
      <c r="B312" t="s">
        <v>8487</v>
      </c>
      <c r="C312" t="s">
        <v>9994</v>
      </c>
      <c r="D312">
        <v>77</v>
      </c>
      <c r="E312">
        <v>1</v>
      </c>
      <c r="F312">
        <v>60</v>
      </c>
      <c r="G312" s="41">
        <f t="shared" si="8"/>
        <v>41395</v>
      </c>
      <c r="H312" s="41">
        <v>41214</v>
      </c>
      <c r="I312" s="41">
        <v>41395</v>
      </c>
      <c r="J312">
        <f t="shared" si="9"/>
        <v>0.49589041095890413</v>
      </c>
    </row>
    <row r="313" spans="1:10" x14ac:dyDescent="0.25">
      <c r="A313" s="44" t="s">
        <v>7405</v>
      </c>
      <c r="B313" t="s">
        <v>8187</v>
      </c>
      <c r="C313" t="s">
        <v>10190</v>
      </c>
      <c r="D313">
        <v>961</v>
      </c>
      <c r="E313">
        <v>3</v>
      </c>
      <c r="F313">
        <v>355</v>
      </c>
      <c r="G313" s="41">
        <f t="shared" si="8"/>
        <v>42297</v>
      </c>
      <c r="H313" s="41">
        <v>38899</v>
      </c>
      <c r="I313" s="41">
        <v>42297</v>
      </c>
      <c r="J313">
        <f t="shared" si="9"/>
        <v>9.3095890410958901</v>
      </c>
    </row>
    <row r="314" spans="1:10" x14ac:dyDescent="0.25">
      <c r="A314" s="44" t="s">
        <v>9296</v>
      </c>
      <c r="B314" t="s">
        <v>9295</v>
      </c>
      <c r="C314" t="s">
        <v>9460</v>
      </c>
      <c r="D314">
        <v>6</v>
      </c>
      <c r="E314">
        <v>1</v>
      </c>
      <c r="F314">
        <v>6</v>
      </c>
      <c r="G314" s="41">
        <f t="shared" si="8"/>
        <v>41395</v>
      </c>
      <c r="H314" s="41">
        <v>41214</v>
      </c>
      <c r="I314" s="41">
        <v>41395</v>
      </c>
      <c r="J314">
        <f t="shared" si="9"/>
        <v>0.49589041095890413</v>
      </c>
    </row>
    <row r="315" spans="1:10" x14ac:dyDescent="0.25">
      <c r="A315" s="44" t="s">
        <v>8256</v>
      </c>
      <c r="B315" t="s">
        <v>8255</v>
      </c>
      <c r="C315" t="s">
        <v>10141</v>
      </c>
      <c r="D315">
        <v>184</v>
      </c>
      <c r="E315">
        <v>5</v>
      </c>
      <c r="F315">
        <v>50</v>
      </c>
      <c r="G315" s="41">
        <f t="shared" si="8"/>
        <v>41940</v>
      </c>
      <c r="H315" s="41">
        <v>41821</v>
      </c>
      <c r="I315" s="41">
        <v>41940</v>
      </c>
      <c r="J315">
        <f t="shared" si="9"/>
        <v>0.32602739726027397</v>
      </c>
    </row>
    <row r="316" spans="1:10" x14ac:dyDescent="0.25">
      <c r="A316" s="44" t="s">
        <v>6962</v>
      </c>
      <c r="B316" t="s">
        <v>8842</v>
      </c>
      <c r="C316" t="s">
        <v>9758</v>
      </c>
      <c r="D316">
        <v>995</v>
      </c>
      <c r="E316">
        <v>5</v>
      </c>
      <c r="F316">
        <v>386</v>
      </c>
      <c r="G316" s="41">
        <f t="shared" si="8"/>
        <v>42297</v>
      </c>
      <c r="H316" s="41">
        <v>38899</v>
      </c>
      <c r="I316" s="41">
        <v>42297</v>
      </c>
      <c r="J316">
        <f t="shared" si="9"/>
        <v>9.3095890410958901</v>
      </c>
    </row>
    <row r="317" spans="1:10" x14ac:dyDescent="0.25">
      <c r="A317" s="44" t="s">
        <v>6377</v>
      </c>
      <c r="B317" t="s">
        <v>7907</v>
      </c>
      <c r="C317" t="s">
        <v>7907</v>
      </c>
      <c r="D317">
        <v>50</v>
      </c>
      <c r="E317">
        <v>3</v>
      </c>
      <c r="F317">
        <v>32</v>
      </c>
      <c r="G317" s="41">
        <f t="shared" si="8"/>
        <v>40603</v>
      </c>
      <c r="H317" s="41">
        <v>39692</v>
      </c>
      <c r="I317" s="41">
        <v>40603</v>
      </c>
      <c r="J317">
        <f t="shared" si="9"/>
        <v>2.495890410958904</v>
      </c>
    </row>
    <row r="318" spans="1:10" x14ac:dyDescent="0.25">
      <c r="A318" s="44" t="s">
        <v>7924</v>
      </c>
      <c r="B318" t="s">
        <v>7923</v>
      </c>
      <c r="C318" t="s">
        <v>10364</v>
      </c>
      <c r="D318">
        <v>128</v>
      </c>
      <c r="E318">
        <v>4</v>
      </c>
      <c r="F318">
        <v>76</v>
      </c>
      <c r="G318" s="41">
        <f t="shared" si="8"/>
        <v>39183</v>
      </c>
      <c r="H318" s="41">
        <v>38718</v>
      </c>
      <c r="I318" s="41">
        <v>39183</v>
      </c>
      <c r="J318">
        <f t="shared" si="9"/>
        <v>1.273972602739726</v>
      </c>
    </row>
    <row r="319" spans="1:10" x14ac:dyDescent="0.25">
      <c r="A319" s="44" t="s">
        <v>8115</v>
      </c>
      <c r="B319" t="s">
        <v>8114</v>
      </c>
      <c r="C319" t="s">
        <v>10232</v>
      </c>
      <c r="D319">
        <v>77</v>
      </c>
      <c r="E319">
        <v>1</v>
      </c>
      <c r="F319">
        <v>60</v>
      </c>
      <c r="G319" s="41">
        <f t="shared" si="8"/>
        <v>41395</v>
      </c>
      <c r="H319" s="41">
        <v>41214</v>
      </c>
      <c r="I319" s="41">
        <v>41395</v>
      </c>
      <c r="J319">
        <f t="shared" si="9"/>
        <v>0.49589041095890413</v>
      </c>
    </row>
    <row r="320" spans="1:10" x14ac:dyDescent="0.25">
      <c r="A320" s="44" t="s">
        <v>9289</v>
      </c>
      <c r="B320" t="s">
        <v>9288</v>
      </c>
      <c r="C320" t="s">
        <v>9465</v>
      </c>
      <c r="D320">
        <v>77</v>
      </c>
      <c r="E320">
        <v>1</v>
      </c>
      <c r="F320">
        <v>60</v>
      </c>
      <c r="G320" s="41">
        <f t="shared" si="8"/>
        <v>41395</v>
      </c>
      <c r="H320" s="41">
        <v>41214</v>
      </c>
      <c r="I320" s="41">
        <v>41395</v>
      </c>
      <c r="J320">
        <f t="shared" si="9"/>
        <v>0.49589041095890413</v>
      </c>
    </row>
    <row r="321" spans="1:10" x14ac:dyDescent="0.25">
      <c r="A321" s="44" t="s">
        <v>8893</v>
      </c>
      <c r="B321" t="s">
        <v>8892</v>
      </c>
      <c r="C321" t="s">
        <v>9723</v>
      </c>
      <c r="D321">
        <v>77</v>
      </c>
      <c r="E321">
        <v>1</v>
      </c>
      <c r="F321">
        <v>60</v>
      </c>
      <c r="G321" s="41">
        <f t="shared" si="8"/>
        <v>41395</v>
      </c>
      <c r="H321" s="41">
        <v>41214</v>
      </c>
      <c r="I321" s="41">
        <v>41395</v>
      </c>
      <c r="J321">
        <f t="shared" si="9"/>
        <v>0.49589041095890413</v>
      </c>
    </row>
    <row r="322" spans="1:10" x14ac:dyDescent="0.25">
      <c r="A322" s="44" t="s">
        <v>9264</v>
      </c>
      <c r="B322" t="s">
        <v>9263</v>
      </c>
      <c r="C322" t="s">
        <v>9482</v>
      </c>
      <c r="D322">
        <v>134</v>
      </c>
      <c r="E322">
        <v>3</v>
      </c>
      <c r="F322">
        <v>77</v>
      </c>
      <c r="G322" s="41">
        <f t="shared" si="8"/>
        <v>41939</v>
      </c>
      <c r="H322" s="41">
        <v>40087</v>
      </c>
      <c r="I322" s="41">
        <v>41939</v>
      </c>
      <c r="J322">
        <f t="shared" si="9"/>
        <v>5.0739726027397261</v>
      </c>
    </row>
    <row r="323" spans="1:10" x14ac:dyDescent="0.25">
      <c r="A323" s="44" t="s">
        <v>7837</v>
      </c>
      <c r="B323" t="s">
        <v>7836</v>
      </c>
      <c r="C323" t="s">
        <v>10421</v>
      </c>
      <c r="D323">
        <v>256</v>
      </c>
      <c r="E323">
        <v>4</v>
      </c>
      <c r="F323">
        <v>149</v>
      </c>
      <c r="G323" s="41">
        <f t="shared" ref="G323:G386" si="10">I323</f>
        <v>41939</v>
      </c>
      <c r="H323" s="41">
        <v>38718</v>
      </c>
      <c r="I323" s="41">
        <v>41939</v>
      </c>
      <c r="J323">
        <f t="shared" ref="J323:J386" si="11">(I323-H323)/365</f>
        <v>8.8246575342465761</v>
      </c>
    </row>
    <row r="324" spans="1:10" x14ac:dyDescent="0.25">
      <c r="A324" s="44" t="s">
        <v>8647</v>
      </c>
      <c r="B324" t="s">
        <v>8646</v>
      </c>
      <c r="C324" t="s">
        <v>9881</v>
      </c>
      <c r="D324">
        <v>68</v>
      </c>
      <c r="E324">
        <v>3</v>
      </c>
      <c r="F324">
        <v>38</v>
      </c>
      <c r="G324" s="41">
        <f t="shared" si="10"/>
        <v>40587</v>
      </c>
      <c r="H324" s="41">
        <v>40087</v>
      </c>
      <c r="I324" s="41">
        <v>40587</v>
      </c>
      <c r="J324">
        <f t="shared" si="11"/>
        <v>1.3698630136986301</v>
      </c>
    </row>
    <row r="325" spans="1:10" x14ac:dyDescent="0.25">
      <c r="A325" s="44" t="s">
        <v>4995</v>
      </c>
      <c r="B325" t="s">
        <v>7768</v>
      </c>
      <c r="C325" t="s">
        <v>10471</v>
      </c>
      <c r="D325">
        <v>69</v>
      </c>
      <c r="E325">
        <v>3</v>
      </c>
      <c r="F325">
        <v>32</v>
      </c>
      <c r="G325" s="41">
        <f t="shared" si="10"/>
        <v>40043</v>
      </c>
      <c r="H325" s="41">
        <v>39448</v>
      </c>
      <c r="I325" s="41">
        <v>40043</v>
      </c>
      <c r="J325">
        <f t="shared" si="11"/>
        <v>1.6301369863013699</v>
      </c>
    </row>
    <row r="326" spans="1:10" x14ac:dyDescent="0.25">
      <c r="A326" s="44" t="s">
        <v>9160</v>
      </c>
      <c r="B326" t="s">
        <v>9159</v>
      </c>
      <c r="C326" t="s">
        <v>9545</v>
      </c>
      <c r="D326">
        <v>1</v>
      </c>
      <c r="E326">
        <v>1</v>
      </c>
      <c r="F326">
        <v>1</v>
      </c>
      <c r="G326" s="41">
        <f t="shared" si="10"/>
        <v>35736</v>
      </c>
      <c r="H326" s="41">
        <v>35736</v>
      </c>
      <c r="I326" s="41">
        <v>35736</v>
      </c>
      <c r="J326">
        <f t="shared" si="11"/>
        <v>0</v>
      </c>
    </row>
    <row r="327" spans="1:10" x14ac:dyDescent="0.25">
      <c r="A327" s="44" t="s">
        <v>8192</v>
      </c>
      <c r="B327" t="s">
        <v>8191</v>
      </c>
      <c r="C327" t="s">
        <v>10187</v>
      </c>
      <c r="D327">
        <v>77</v>
      </c>
      <c r="E327">
        <v>1</v>
      </c>
      <c r="F327">
        <v>60</v>
      </c>
      <c r="G327" s="41">
        <f t="shared" si="10"/>
        <v>41395</v>
      </c>
      <c r="H327" s="41">
        <v>41214</v>
      </c>
      <c r="I327" s="41">
        <v>41395</v>
      </c>
      <c r="J327">
        <f t="shared" si="11"/>
        <v>0.49589041095890413</v>
      </c>
    </row>
    <row r="328" spans="1:10" x14ac:dyDescent="0.25">
      <c r="A328" s="44" t="s">
        <v>7729</v>
      </c>
      <c r="B328" t="s">
        <v>7728</v>
      </c>
      <c r="C328" t="s">
        <v>10498</v>
      </c>
      <c r="D328">
        <v>77</v>
      </c>
      <c r="E328">
        <v>1</v>
      </c>
      <c r="F328">
        <v>60</v>
      </c>
      <c r="G328" s="41">
        <f t="shared" si="10"/>
        <v>41395</v>
      </c>
      <c r="H328" s="41">
        <v>41214</v>
      </c>
      <c r="I328" s="41">
        <v>41395</v>
      </c>
      <c r="J328">
        <f t="shared" si="11"/>
        <v>0.49589041095890413</v>
      </c>
    </row>
    <row r="329" spans="1:10" x14ac:dyDescent="0.25">
      <c r="A329" s="44" t="s">
        <v>6378</v>
      </c>
      <c r="B329" t="s">
        <v>7765</v>
      </c>
      <c r="C329" t="s">
        <v>7765</v>
      </c>
      <c r="D329">
        <v>50</v>
      </c>
      <c r="E329">
        <v>3</v>
      </c>
      <c r="F329">
        <v>32</v>
      </c>
      <c r="G329" s="41">
        <f t="shared" si="10"/>
        <v>40603</v>
      </c>
      <c r="H329" s="41">
        <v>39692</v>
      </c>
      <c r="I329" s="41">
        <v>40603</v>
      </c>
      <c r="J329">
        <f t="shared" si="11"/>
        <v>2.495890410958904</v>
      </c>
    </row>
    <row r="330" spans="1:10" x14ac:dyDescent="0.25">
      <c r="A330" s="44" t="s">
        <v>10746</v>
      </c>
      <c r="B330" t="s">
        <v>10747</v>
      </c>
      <c r="C330" t="s">
        <v>10748</v>
      </c>
      <c r="D330">
        <v>4</v>
      </c>
      <c r="E330">
        <v>1</v>
      </c>
      <c r="F330">
        <v>1</v>
      </c>
      <c r="G330" s="41">
        <f t="shared" si="10"/>
        <v>42917</v>
      </c>
      <c r="H330" s="41">
        <v>42552</v>
      </c>
      <c r="I330" s="41">
        <v>42917</v>
      </c>
      <c r="J330">
        <f t="shared" si="11"/>
        <v>1</v>
      </c>
    </row>
    <row r="331" spans="1:10" x14ac:dyDescent="0.25">
      <c r="A331" s="44" t="s">
        <v>8625</v>
      </c>
      <c r="B331" t="s">
        <v>8624</v>
      </c>
      <c r="C331" t="s">
        <v>9897</v>
      </c>
      <c r="D331">
        <v>67</v>
      </c>
      <c r="E331">
        <v>1</v>
      </c>
      <c r="F331">
        <v>22</v>
      </c>
      <c r="G331" s="41">
        <f t="shared" si="10"/>
        <v>37257</v>
      </c>
      <c r="H331" s="41">
        <v>36526</v>
      </c>
      <c r="I331" s="41">
        <v>37257</v>
      </c>
      <c r="J331">
        <f t="shared" si="11"/>
        <v>2.0027397260273974</v>
      </c>
    </row>
    <row r="332" spans="1:10" x14ac:dyDescent="0.25">
      <c r="A332" s="44" t="s">
        <v>6379</v>
      </c>
      <c r="B332" t="s">
        <v>8745</v>
      </c>
      <c r="C332" t="s">
        <v>9820</v>
      </c>
      <c r="D332">
        <v>77</v>
      </c>
      <c r="E332">
        <v>1</v>
      </c>
      <c r="F332">
        <v>60</v>
      </c>
      <c r="G332" s="41">
        <f t="shared" si="10"/>
        <v>41395</v>
      </c>
      <c r="H332" s="41">
        <v>41214</v>
      </c>
      <c r="I332" s="41">
        <v>41395</v>
      </c>
      <c r="J332">
        <f t="shared" si="11"/>
        <v>0.49589041095890413</v>
      </c>
    </row>
    <row r="333" spans="1:10" x14ac:dyDescent="0.25">
      <c r="A333" s="44" t="s">
        <v>8420</v>
      </c>
      <c r="B333" t="s">
        <v>8419</v>
      </c>
      <c r="C333" t="s">
        <v>10036</v>
      </c>
      <c r="D333">
        <v>18</v>
      </c>
      <c r="E333">
        <v>1</v>
      </c>
      <c r="F333">
        <v>1</v>
      </c>
      <c r="G333" s="41">
        <f t="shared" si="10"/>
        <v>39814</v>
      </c>
      <c r="H333" s="41">
        <v>39814</v>
      </c>
      <c r="I333" s="41">
        <v>39814</v>
      </c>
      <c r="J333">
        <f t="shared" si="11"/>
        <v>0</v>
      </c>
    </row>
    <row r="334" spans="1:10" x14ac:dyDescent="0.25">
      <c r="A334" s="44" t="s">
        <v>7143</v>
      </c>
      <c r="C334" t="s">
        <v>9955</v>
      </c>
      <c r="D334">
        <v>3</v>
      </c>
      <c r="E334">
        <v>1</v>
      </c>
      <c r="F334">
        <v>1</v>
      </c>
      <c r="G334" s="41">
        <f t="shared" si="10"/>
        <v>37803</v>
      </c>
      <c r="H334" s="41">
        <v>32690</v>
      </c>
      <c r="I334" s="41">
        <v>37803</v>
      </c>
      <c r="J334">
        <f t="shared" si="11"/>
        <v>14.008219178082191</v>
      </c>
    </row>
    <row r="335" spans="1:10" x14ac:dyDescent="0.25">
      <c r="A335" s="44" t="s">
        <v>6994</v>
      </c>
      <c r="C335" t="s">
        <v>10749</v>
      </c>
      <c r="D335">
        <v>7</v>
      </c>
      <c r="E335">
        <v>1</v>
      </c>
      <c r="F335">
        <v>1</v>
      </c>
      <c r="G335" s="41">
        <f t="shared" si="10"/>
        <v>39995</v>
      </c>
      <c r="H335" s="41">
        <v>35977</v>
      </c>
      <c r="I335" s="41">
        <v>39995</v>
      </c>
      <c r="J335">
        <f t="shared" si="11"/>
        <v>11.008219178082191</v>
      </c>
    </row>
    <row r="336" spans="1:10" x14ac:dyDescent="0.25">
      <c r="A336" s="44" t="s">
        <v>6209</v>
      </c>
      <c r="B336" t="s">
        <v>8352</v>
      </c>
      <c r="C336" t="s">
        <v>10078</v>
      </c>
      <c r="D336">
        <v>46</v>
      </c>
      <c r="E336">
        <v>1</v>
      </c>
      <c r="F336">
        <v>44</v>
      </c>
      <c r="G336" s="41">
        <f t="shared" si="10"/>
        <v>41572</v>
      </c>
      <c r="H336" s="41">
        <v>41549</v>
      </c>
      <c r="I336" s="41">
        <v>41572</v>
      </c>
      <c r="J336">
        <f t="shared" si="11"/>
        <v>6.3013698630136991E-2</v>
      </c>
    </row>
    <row r="337" spans="1:10" x14ac:dyDescent="0.25">
      <c r="A337" s="44" t="s">
        <v>6210</v>
      </c>
      <c r="B337" t="s">
        <v>7805</v>
      </c>
      <c r="C337" t="s">
        <v>10446</v>
      </c>
      <c r="D337">
        <v>481</v>
      </c>
      <c r="E337">
        <v>4</v>
      </c>
      <c r="F337">
        <v>221</v>
      </c>
      <c r="G337" s="41">
        <f t="shared" si="10"/>
        <v>42297</v>
      </c>
      <c r="H337" s="41">
        <v>35977</v>
      </c>
      <c r="I337" s="41">
        <v>42297</v>
      </c>
      <c r="J337">
        <f t="shared" si="11"/>
        <v>17.315068493150687</v>
      </c>
    </row>
    <row r="338" spans="1:10" x14ac:dyDescent="0.25">
      <c r="A338" s="44" t="s">
        <v>6211</v>
      </c>
      <c r="B338" t="s">
        <v>9338</v>
      </c>
      <c r="C338" t="s">
        <v>9433</v>
      </c>
      <c r="D338">
        <v>261</v>
      </c>
      <c r="E338">
        <v>3</v>
      </c>
      <c r="F338">
        <v>115</v>
      </c>
      <c r="G338" s="41">
        <f t="shared" si="10"/>
        <v>40261</v>
      </c>
      <c r="H338" s="41">
        <v>32325</v>
      </c>
      <c r="I338" s="41">
        <v>40261</v>
      </c>
      <c r="J338">
        <f t="shared" si="11"/>
        <v>21.742465753424657</v>
      </c>
    </row>
    <row r="339" spans="1:10" x14ac:dyDescent="0.25">
      <c r="A339" s="44" t="s">
        <v>8118</v>
      </c>
      <c r="B339" t="s">
        <v>8117</v>
      </c>
      <c r="C339" t="s">
        <v>10231</v>
      </c>
      <c r="D339">
        <v>23</v>
      </c>
      <c r="E339">
        <v>3</v>
      </c>
      <c r="F339">
        <v>11</v>
      </c>
      <c r="G339" s="41">
        <f t="shared" si="10"/>
        <v>40511</v>
      </c>
      <c r="H339" s="41">
        <v>0</v>
      </c>
      <c r="I339" s="41">
        <v>40511</v>
      </c>
      <c r="J339">
        <f t="shared" si="11"/>
        <v>110.98904109589041</v>
      </c>
    </row>
    <row r="340" spans="1:10" x14ac:dyDescent="0.25">
      <c r="A340" s="44" t="s">
        <v>7844</v>
      </c>
      <c r="B340" t="s">
        <v>7843</v>
      </c>
      <c r="C340" t="s">
        <v>10416</v>
      </c>
      <c r="D340">
        <v>69</v>
      </c>
      <c r="E340">
        <v>4</v>
      </c>
      <c r="F340">
        <v>42</v>
      </c>
      <c r="G340" s="41">
        <f t="shared" si="10"/>
        <v>41926</v>
      </c>
      <c r="H340" s="41">
        <v>41782</v>
      </c>
      <c r="I340" s="41">
        <v>41926</v>
      </c>
      <c r="J340">
        <f t="shared" si="11"/>
        <v>0.39452054794520547</v>
      </c>
    </row>
    <row r="341" spans="1:10" x14ac:dyDescent="0.25">
      <c r="A341" s="44" t="s">
        <v>8655</v>
      </c>
      <c r="B341" t="s">
        <v>8654</v>
      </c>
      <c r="C341" t="s">
        <v>9875</v>
      </c>
      <c r="D341">
        <v>40</v>
      </c>
      <c r="E341">
        <v>6</v>
      </c>
      <c r="F341">
        <v>23</v>
      </c>
      <c r="G341" s="41">
        <f t="shared" si="10"/>
        <v>39986</v>
      </c>
      <c r="H341" s="41">
        <v>39448</v>
      </c>
      <c r="I341" s="41">
        <v>39986</v>
      </c>
      <c r="J341">
        <f t="shared" si="11"/>
        <v>1.473972602739726</v>
      </c>
    </row>
    <row r="342" spans="1:10" x14ac:dyDescent="0.25">
      <c r="A342" s="44" t="s">
        <v>9291</v>
      </c>
      <c r="B342" t="s">
        <v>9290</v>
      </c>
      <c r="C342" t="s">
        <v>9464</v>
      </c>
      <c r="D342">
        <v>229</v>
      </c>
      <c r="E342">
        <v>1</v>
      </c>
      <c r="F342">
        <v>68</v>
      </c>
      <c r="G342" s="41">
        <f t="shared" si="10"/>
        <v>42297</v>
      </c>
      <c r="H342" s="41">
        <v>41214</v>
      </c>
      <c r="I342" s="41">
        <v>42297</v>
      </c>
      <c r="J342">
        <f t="shared" si="11"/>
        <v>2.967123287671233</v>
      </c>
    </row>
    <row r="343" spans="1:10" x14ac:dyDescent="0.25">
      <c r="A343" s="44" t="s">
        <v>6696</v>
      </c>
      <c r="C343" t="s">
        <v>9464</v>
      </c>
      <c r="D343">
        <v>2</v>
      </c>
      <c r="E343">
        <v>1</v>
      </c>
      <c r="F343">
        <v>1</v>
      </c>
      <c r="G343" s="41">
        <f t="shared" si="10"/>
        <v>42163</v>
      </c>
      <c r="H343" s="41">
        <v>42135</v>
      </c>
      <c r="I343" s="41">
        <v>42163</v>
      </c>
      <c r="J343">
        <f t="shared" si="11"/>
        <v>7.6712328767123292E-2</v>
      </c>
    </row>
    <row r="344" spans="1:10" x14ac:dyDescent="0.25">
      <c r="A344" s="44" t="s">
        <v>6697</v>
      </c>
      <c r="B344" t="s">
        <v>9228</v>
      </c>
      <c r="C344" t="s">
        <v>9505</v>
      </c>
      <c r="D344">
        <v>77</v>
      </c>
      <c r="E344">
        <v>1</v>
      </c>
      <c r="F344">
        <v>60</v>
      </c>
      <c r="G344" s="41">
        <f t="shared" si="10"/>
        <v>41395</v>
      </c>
      <c r="H344" s="41">
        <v>41214</v>
      </c>
      <c r="I344" s="41">
        <v>41395</v>
      </c>
      <c r="J344">
        <f t="shared" si="11"/>
        <v>0.49589041095890413</v>
      </c>
    </row>
    <row r="345" spans="1:10" x14ac:dyDescent="0.25">
      <c r="A345" s="44" t="s">
        <v>6212</v>
      </c>
      <c r="B345" t="s">
        <v>8839</v>
      </c>
      <c r="C345" t="s">
        <v>9760</v>
      </c>
      <c r="D345">
        <v>31</v>
      </c>
      <c r="E345">
        <v>1</v>
      </c>
      <c r="F345">
        <v>12</v>
      </c>
      <c r="G345" s="41">
        <f t="shared" si="10"/>
        <v>41450</v>
      </c>
      <c r="H345" s="41">
        <v>41221</v>
      </c>
      <c r="I345" s="41">
        <v>41450</v>
      </c>
      <c r="J345">
        <f t="shared" si="11"/>
        <v>0.62739726027397258</v>
      </c>
    </row>
    <row r="346" spans="1:10" x14ac:dyDescent="0.25">
      <c r="A346" s="44" t="s">
        <v>6213</v>
      </c>
      <c r="B346" t="s">
        <v>8342</v>
      </c>
      <c r="C346" t="s">
        <v>10085</v>
      </c>
      <c r="D346">
        <v>278</v>
      </c>
      <c r="E346">
        <v>8</v>
      </c>
      <c r="F346">
        <v>113</v>
      </c>
      <c r="G346" s="41">
        <f t="shared" si="10"/>
        <v>41940</v>
      </c>
      <c r="H346" s="41">
        <v>34700</v>
      </c>
      <c r="I346" s="41">
        <v>41940</v>
      </c>
      <c r="J346">
        <f t="shared" si="11"/>
        <v>19.835616438356166</v>
      </c>
    </row>
    <row r="347" spans="1:10" x14ac:dyDescent="0.25">
      <c r="A347" s="44" t="s">
        <v>8267</v>
      </c>
      <c r="B347" t="s">
        <v>8266</v>
      </c>
      <c r="C347" t="s">
        <v>10134</v>
      </c>
      <c r="D347">
        <v>77</v>
      </c>
      <c r="E347">
        <v>1</v>
      </c>
      <c r="F347">
        <v>60</v>
      </c>
      <c r="G347" s="41">
        <f t="shared" si="10"/>
        <v>41395</v>
      </c>
      <c r="H347" s="41">
        <v>41214</v>
      </c>
      <c r="I347" s="41">
        <v>41395</v>
      </c>
      <c r="J347">
        <f t="shared" si="11"/>
        <v>0.49589041095890413</v>
      </c>
    </row>
    <row r="348" spans="1:10" x14ac:dyDescent="0.25">
      <c r="A348" s="44" t="s">
        <v>6698</v>
      </c>
      <c r="B348" t="s">
        <v>8651</v>
      </c>
      <c r="C348" t="s">
        <v>9878</v>
      </c>
      <c r="D348">
        <v>244</v>
      </c>
      <c r="E348">
        <v>1</v>
      </c>
      <c r="F348">
        <v>77</v>
      </c>
      <c r="G348" s="41">
        <f t="shared" si="10"/>
        <v>42297</v>
      </c>
      <c r="H348" s="41">
        <v>40725</v>
      </c>
      <c r="I348" s="41">
        <v>42297</v>
      </c>
      <c r="J348">
        <f t="shared" si="11"/>
        <v>4.3068493150684928</v>
      </c>
    </row>
    <row r="349" spans="1:10" x14ac:dyDescent="0.25">
      <c r="A349" s="44" t="s">
        <v>6699</v>
      </c>
      <c r="C349" t="s">
        <v>10750</v>
      </c>
      <c r="D349">
        <v>154</v>
      </c>
      <c r="E349">
        <v>1</v>
      </c>
      <c r="F349">
        <v>8</v>
      </c>
      <c r="G349" s="41">
        <f t="shared" si="10"/>
        <v>42297</v>
      </c>
      <c r="H349" s="41">
        <v>42134</v>
      </c>
      <c r="I349" s="41">
        <v>42297</v>
      </c>
      <c r="J349">
        <f t="shared" si="11"/>
        <v>0.44657534246575342</v>
      </c>
    </row>
    <row r="350" spans="1:10" x14ac:dyDescent="0.25">
      <c r="A350" s="44" t="s">
        <v>6214</v>
      </c>
      <c r="B350" t="s">
        <v>8418</v>
      </c>
      <c r="C350" t="s">
        <v>10037</v>
      </c>
      <c r="D350">
        <v>695</v>
      </c>
      <c r="E350">
        <v>7</v>
      </c>
      <c r="F350">
        <v>258</v>
      </c>
      <c r="G350" s="41">
        <f t="shared" si="10"/>
        <v>42917</v>
      </c>
      <c r="H350" s="41">
        <v>41091</v>
      </c>
      <c r="I350" s="41">
        <v>42917</v>
      </c>
      <c r="J350">
        <f t="shared" si="11"/>
        <v>5.0027397260273974</v>
      </c>
    </row>
    <row r="351" spans="1:10" x14ac:dyDescent="0.25">
      <c r="A351" s="44" t="s">
        <v>6700</v>
      </c>
      <c r="C351" t="s">
        <v>10751</v>
      </c>
      <c r="D351">
        <v>154</v>
      </c>
      <c r="E351">
        <v>1</v>
      </c>
      <c r="F351">
        <v>8</v>
      </c>
      <c r="G351" s="41">
        <f t="shared" si="10"/>
        <v>42297</v>
      </c>
      <c r="H351" s="41">
        <v>42134</v>
      </c>
      <c r="I351" s="41">
        <v>42297</v>
      </c>
      <c r="J351">
        <f t="shared" si="11"/>
        <v>0.44657534246575342</v>
      </c>
    </row>
    <row r="352" spans="1:10" x14ac:dyDescent="0.25">
      <c r="A352" s="44" t="s">
        <v>6215</v>
      </c>
      <c r="B352" t="s">
        <v>9274</v>
      </c>
      <c r="C352" t="s">
        <v>9475</v>
      </c>
      <c r="D352">
        <v>492</v>
      </c>
      <c r="E352">
        <v>6</v>
      </c>
      <c r="F352">
        <v>225</v>
      </c>
      <c r="G352" s="41">
        <f t="shared" si="10"/>
        <v>41205</v>
      </c>
      <c r="H352" s="41">
        <v>37196</v>
      </c>
      <c r="I352" s="41">
        <v>41205</v>
      </c>
      <c r="J352">
        <f t="shared" si="11"/>
        <v>10.983561643835616</v>
      </c>
    </row>
    <row r="353" spans="1:10" x14ac:dyDescent="0.25">
      <c r="A353" s="44" t="s">
        <v>6701</v>
      </c>
      <c r="C353" t="s">
        <v>10752</v>
      </c>
      <c r="D353">
        <v>163</v>
      </c>
      <c r="E353">
        <v>1</v>
      </c>
      <c r="F353">
        <v>17</v>
      </c>
      <c r="G353" s="41">
        <f t="shared" si="10"/>
        <v>42297</v>
      </c>
      <c r="H353" s="41">
        <v>42186</v>
      </c>
      <c r="I353" s="41">
        <v>42297</v>
      </c>
      <c r="J353">
        <f t="shared" si="11"/>
        <v>0.30410958904109592</v>
      </c>
    </row>
    <row r="354" spans="1:10" x14ac:dyDescent="0.25">
      <c r="A354" s="44" t="s">
        <v>8645</v>
      </c>
      <c r="B354" t="s">
        <v>8644</v>
      </c>
      <c r="C354" t="s">
        <v>9882</v>
      </c>
      <c r="D354">
        <v>6</v>
      </c>
      <c r="E354">
        <v>1</v>
      </c>
      <c r="F354">
        <v>6</v>
      </c>
      <c r="G354" s="41">
        <f t="shared" si="10"/>
        <v>41395</v>
      </c>
      <c r="H354" s="41">
        <v>41214</v>
      </c>
      <c r="I354" s="41">
        <v>41395</v>
      </c>
      <c r="J354">
        <f t="shared" si="11"/>
        <v>0.49589041095890413</v>
      </c>
    </row>
    <row r="355" spans="1:10" x14ac:dyDescent="0.25">
      <c r="A355" s="44" t="s">
        <v>8329</v>
      </c>
      <c r="B355" t="s">
        <v>8328</v>
      </c>
      <c r="C355" t="s">
        <v>10094</v>
      </c>
      <c r="D355">
        <v>472</v>
      </c>
      <c r="E355">
        <v>4</v>
      </c>
      <c r="F355">
        <v>161</v>
      </c>
      <c r="G355" s="41">
        <f t="shared" si="10"/>
        <v>41925</v>
      </c>
      <c r="H355" s="41">
        <v>31413</v>
      </c>
      <c r="I355" s="41">
        <v>41925</v>
      </c>
      <c r="J355">
        <f t="shared" si="11"/>
        <v>28.8</v>
      </c>
    </row>
    <row r="356" spans="1:10" x14ac:dyDescent="0.25">
      <c r="A356" s="44" t="s">
        <v>8955</v>
      </c>
      <c r="B356" t="s">
        <v>8954</v>
      </c>
      <c r="C356" t="s">
        <v>9681</v>
      </c>
      <c r="D356">
        <v>88</v>
      </c>
      <c r="E356">
        <v>8</v>
      </c>
      <c r="F356">
        <v>43</v>
      </c>
      <c r="G356" s="41">
        <f t="shared" si="10"/>
        <v>37356</v>
      </c>
      <c r="H356" s="41">
        <v>34700</v>
      </c>
      <c r="I356" s="41">
        <v>37356</v>
      </c>
      <c r="J356">
        <f t="shared" si="11"/>
        <v>7.2767123287671236</v>
      </c>
    </row>
    <row r="357" spans="1:10" x14ac:dyDescent="0.25">
      <c r="A357" s="44" t="s">
        <v>8143</v>
      </c>
      <c r="B357" t="s">
        <v>8142</v>
      </c>
      <c r="C357" t="s">
        <v>10218</v>
      </c>
      <c r="D357">
        <v>313</v>
      </c>
      <c r="E357">
        <v>4</v>
      </c>
      <c r="F357">
        <v>152</v>
      </c>
      <c r="G357" s="41">
        <f t="shared" si="10"/>
        <v>40884</v>
      </c>
      <c r="H357" s="41">
        <v>36526</v>
      </c>
      <c r="I357" s="41">
        <v>40884</v>
      </c>
      <c r="J357">
        <f t="shared" si="11"/>
        <v>11.93972602739726</v>
      </c>
    </row>
    <row r="358" spans="1:10" x14ac:dyDescent="0.25">
      <c r="A358" s="44" t="s">
        <v>8096</v>
      </c>
      <c r="B358" t="s">
        <v>8095</v>
      </c>
      <c r="C358" t="s">
        <v>10246</v>
      </c>
      <c r="D358">
        <v>134</v>
      </c>
      <c r="E358">
        <v>3</v>
      </c>
      <c r="F358">
        <v>77</v>
      </c>
      <c r="G358" s="41">
        <f t="shared" si="10"/>
        <v>41939</v>
      </c>
      <c r="H358" s="41">
        <v>40087</v>
      </c>
      <c r="I358" s="41">
        <v>41939</v>
      </c>
      <c r="J358">
        <f t="shared" si="11"/>
        <v>5.0739726027397261</v>
      </c>
    </row>
    <row r="359" spans="1:10" x14ac:dyDescent="0.25">
      <c r="A359" s="44" t="s">
        <v>8841</v>
      </c>
      <c r="B359" t="s">
        <v>8840</v>
      </c>
      <c r="C359" t="s">
        <v>9759</v>
      </c>
      <c r="D359">
        <v>25</v>
      </c>
      <c r="E359">
        <v>1</v>
      </c>
      <c r="F359">
        <v>25</v>
      </c>
      <c r="G359" s="41">
        <f t="shared" si="10"/>
        <v>41572</v>
      </c>
      <c r="H359" s="41">
        <v>41548</v>
      </c>
      <c r="I359" s="41">
        <v>41572</v>
      </c>
      <c r="J359">
        <f t="shared" si="11"/>
        <v>6.575342465753424E-2</v>
      </c>
    </row>
    <row r="360" spans="1:10" x14ac:dyDescent="0.25">
      <c r="A360" s="44" t="s">
        <v>7192</v>
      </c>
      <c r="B360" t="s">
        <v>8552</v>
      </c>
      <c r="C360" t="s">
        <v>7193</v>
      </c>
      <c r="D360">
        <v>4</v>
      </c>
      <c r="E360">
        <v>1</v>
      </c>
      <c r="F360">
        <v>4</v>
      </c>
      <c r="G360" s="41">
        <f t="shared" si="10"/>
        <v>38985</v>
      </c>
      <c r="H360" s="41">
        <v>38971</v>
      </c>
      <c r="I360" s="41">
        <v>38985</v>
      </c>
      <c r="J360">
        <f t="shared" si="11"/>
        <v>3.8356164383561646E-2</v>
      </c>
    </row>
    <row r="361" spans="1:10" x14ac:dyDescent="0.25">
      <c r="A361" s="44" t="s">
        <v>5006</v>
      </c>
      <c r="C361" t="s">
        <v>10753</v>
      </c>
      <c r="D361">
        <v>1</v>
      </c>
      <c r="E361">
        <v>1</v>
      </c>
      <c r="F361">
        <v>1</v>
      </c>
      <c r="G361" s="41">
        <f t="shared" si="10"/>
        <v>41821</v>
      </c>
      <c r="H361" s="41">
        <v>41821</v>
      </c>
      <c r="I361" s="41">
        <v>41821</v>
      </c>
      <c r="J361">
        <f t="shared" si="11"/>
        <v>0</v>
      </c>
    </row>
    <row r="362" spans="1:10" x14ac:dyDescent="0.25">
      <c r="A362" s="44" t="s">
        <v>6381</v>
      </c>
      <c r="B362" t="s">
        <v>9147</v>
      </c>
      <c r="C362" t="s">
        <v>9552</v>
      </c>
      <c r="D362">
        <v>427</v>
      </c>
      <c r="E362">
        <v>3</v>
      </c>
      <c r="F362">
        <v>183</v>
      </c>
      <c r="G362" s="41">
        <f t="shared" si="10"/>
        <v>42297</v>
      </c>
      <c r="H362" s="41">
        <v>37073</v>
      </c>
      <c r="I362" s="41">
        <v>42297</v>
      </c>
      <c r="J362">
        <f t="shared" si="11"/>
        <v>14.312328767123288</v>
      </c>
    </row>
    <row r="363" spans="1:10" x14ac:dyDescent="0.25">
      <c r="A363" s="44" t="s">
        <v>7813</v>
      </c>
      <c r="B363" t="s">
        <v>7812</v>
      </c>
      <c r="C363" t="s">
        <v>10439</v>
      </c>
      <c r="D363">
        <v>47</v>
      </c>
      <c r="E363">
        <v>3</v>
      </c>
      <c r="F363">
        <v>32</v>
      </c>
      <c r="G363" s="41">
        <f t="shared" si="10"/>
        <v>41926</v>
      </c>
      <c r="H363" s="41">
        <v>41782</v>
      </c>
      <c r="I363" s="41">
        <v>41926</v>
      </c>
      <c r="J363">
        <f t="shared" si="11"/>
        <v>0.39452054794520547</v>
      </c>
    </row>
    <row r="364" spans="1:10" x14ac:dyDescent="0.25">
      <c r="A364" s="44" t="s">
        <v>6217</v>
      </c>
      <c r="B364" t="s">
        <v>8193</v>
      </c>
      <c r="C364" t="s">
        <v>10186</v>
      </c>
      <c r="D364">
        <v>127</v>
      </c>
      <c r="E364">
        <v>6</v>
      </c>
      <c r="F364">
        <v>72</v>
      </c>
      <c r="G364" s="41">
        <f t="shared" si="10"/>
        <v>38169</v>
      </c>
      <c r="H364" s="41">
        <v>37196</v>
      </c>
      <c r="I364" s="41">
        <v>38169</v>
      </c>
      <c r="J364">
        <f t="shared" si="11"/>
        <v>2.6657534246575341</v>
      </c>
    </row>
    <row r="365" spans="1:10" x14ac:dyDescent="0.25">
      <c r="A365" s="44" t="s">
        <v>6702</v>
      </c>
      <c r="B365" t="s">
        <v>9142</v>
      </c>
      <c r="C365" t="s">
        <v>9555</v>
      </c>
      <c r="D365">
        <v>242</v>
      </c>
      <c r="E365">
        <v>1</v>
      </c>
      <c r="F365">
        <v>77</v>
      </c>
      <c r="G365" s="41">
        <f t="shared" si="10"/>
        <v>42297</v>
      </c>
      <c r="H365" s="41">
        <v>40360</v>
      </c>
      <c r="I365" s="41">
        <v>42297</v>
      </c>
      <c r="J365">
        <f t="shared" si="11"/>
        <v>5.3068493150684928</v>
      </c>
    </row>
    <row r="366" spans="1:10" x14ac:dyDescent="0.25">
      <c r="A366" s="44" t="s">
        <v>9373</v>
      </c>
      <c r="B366" t="s">
        <v>9372</v>
      </c>
      <c r="C366" t="s">
        <v>9411</v>
      </c>
      <c r="D366">
        <v>287</v>
      </c>
      <c r="E366">
        <v>4</v>
      </c>
      <c r="F366">
        <v>141</v>
      </c>
      <c r="G366" s="41">
        <f t="shared" si="10"/>
        <v>40884</v>
      </c>
      <c r="H366" s="41">
        <v>36526</v>
      </c>
      <c r="I366" s="41">
        <v>40884</v>
      </c>
      <c r="J366">
        <f t="shared" si="11"/>
        <v>11.93972602739726</v>
      </c>
    </row>
    <row r="367" spans="1:10" x14ac:dyDescent="0.25">
      <c r="A367" s="44" t="s">
        <v>8530</v>
      </c>
      <c r="B367" t="s">
        <v>8529</v>
      </c>
      <c r="C367" t="s">
        <v>9965</v>
      </c>
      <c r="D367">
        <v>117</v>
      </c>
      <c r="E367">
        <v>3</v>
      </c>
      <c r="F367">
        <v>89</v>
      </c>
      <c r="G367" s="41">
        <f t="shared" si="10"/>
        <v>40884</v>
      </c>
      <c r="H367" s="41">
        <v>38718</v>
      </c>
      <c r="I367" s="41">
        <v>40884</v>
      </c>
      <c r="J367">
        <f t="shared" si="11"/>
        <v>5.934246575342466</v>
      </c>
    </row>
    <row r="368" spans="1:10" x14ac:dyDescent="0.25">
      <c r="A368" s="44" t="s">
        <v>9017</v>
      </c>
      <c r="B368" t="s">
        <v>9016</v>
      </c>
      <c r="C368" t="s">
        <v>9638</v>
      </c>
      <c r="D368">
        <v>1299</v>
      </c>
      <c r="E368">
        <v>9</v>
      </c>
      <c r="F368">
        <v>378</v>
      </c>
      <c r="G368" s="41">
        <f t="shared" si="10"/>
        <v>41940</v>
      </c>
      <c r="H368" s="41">
        <v>31413</v>
      </c>
      <c r="I368" s="41">
        <v>41940</v>
      </c>
      <c r="J368">
        <f t="shared" si="11"/>
        <v>28.841095890410958</v>
      </c>
    </row>
    <row r="369" spans="1:10" x14ac:dyDescent="0.25">
      <c r="A369" s="44" t="s">
        <v>8573</v>
      </c>
      <c r="B369" t="s">
        <v>8572</v>
      </c>
      <c r="C369" t="s">
        <v>9935</v>
      </c>
      <c r="D369">
        <v>12</v>
      </c>
      <c r="E369">
        <v>3</v>
      </c>
      <c r="F369">
        <v>11</v>
      </c>
      <c r="G369" s="41">
        <f t="shared" si="10"/>
        <v>40884</v>
      </c>
      <c r="H369" s="41">
        <v>39834</v>
      </c>
      <c r="I369" s="41">
        <v>40884</v>
      </c>
      <c r="J369">
        <f t="shared" si="11"/>
        <v>2.8767123287671232</v>
      </c>
    </row>
    <row r="370" spans="1:10" x14ac:dyDescent="0.25">
      <c r="A370" s="44" t="s">
        <v>8444</v>
      </c>
      <c r="B370" t="s">
        <v>8443</v>
      </c>
      <c r="C370" t="s">
        <v>10023</v>
      </c>
      <c r="D370">
        <v>115</v>
      </c>
      <c r="E370">
        <v>2</v>
      </c>
      <c r="F370">
        <v>87</v>
      </c>
      <c r="G370" s="41">
        <f t="shared" si="10"/>
        <v>40337</v>
      </c>
      <c r="H370" s="41">
        <v>38718</v>
      </c>
      <c r="I370" s="41">
        <v>40337</v>
      </c>
      <c r="J370">
        <f t="shared" si="11"/>
        <v>4.4356164383561643</v>
      </c>
    </row>
    <row r="371" spans="1:10" x14ac:dyDescent="0.25">
      <c r="A371" s="44" t="s">
        <v>6218</v>
      </c>
      <c r="B371" t="s">
        <v>8254</v>
      </c>
      <c r="C371" t="s">
        <v>10142</v>
      </c>
      <c r="D371">
        <v>69</v>
      </c>
      <c r="E371">
        <v>4</v>
      </c>
      <c r="F371">
        <v>50</v>
      </c>
      <c r="G371" s="41">
        <f t="shared" si="10"/>
        <v>41395</v>
      </c>
      <c r="H371" s="41">
        <v>39357</v>
      </c>
      <c r="I371" s="41">
        <v>41395</v>
      </c>
      <c r="J371">
        <f t="shared" si="11"/>
        <v>5.5835616438356164</v>
      </c>
    </row>
    <row r="372" spans="1:10" x14ac:dyDescent="0.25">
      <c r="A372" s="44" t="s">
        <v>6972</v>
      </c>
      <c r="C372" t="s">
        <v>10754</v>
      </c>
      <c r="D372">
        <v>1315</v>
      </c>
      <c r="E372">
        <v>5</v>
      </c>
      <c r="F372">
        <v>495</v>
      </c>
      <c r="G372" s="41">
        <f t="shared" si="10"/>
        <v>42297</v>
      </c>
      <c r="H372" s="41">
        <v>31229</v>
      </c>
      <c r="I372" s="41">
        <v>42297</v>
      </c>
      <c r="J372">
        <f t="shared" si="11"/>
        <v>30.323287671232876</v>
      </c>
    </row>
    <row r="373" spans="1:10" x14ac:dyDescent="0.25">
      <c r="A373" s="44" t="s">
        <v>5857</v>
      </c>
      <c r="B373" t="s">
        <v>8917</v>
      </c>
      <c r="C373" t="s">
        <v>9707</v>
      </c>
      <c r="D373">
        <v>1206</v>
      </c>
      <c r="E373">
        <v>7</v>
      </c>
      <c r="F373">
        <v>555</v>
      </c>
      <c r="G373" s="41">
        <f t="shared" si="10"/>
        <v>41956</v>
      </c>
      <c r="H373" s="41">
        <v>31413</v>
      </c>
      <c r="I373" s="41">
        <v>41956</v>
      </c>
      <c r="J373">
        <f t="shared" si="11"/>
        <v>28.884931506849316</v>
      </c>
    </row>
    <row r="374" spans="1:10" x14ac:dyDescent="0.25">
      <c r="A374" s="44" t="s">
        <v>9182</v>
      </c>
      <c r="B374" t="s">
        <v>9181</v>
      </c>
      <c r="C374" t="s">
        <v>9534</v>
      </c>
      <c r="D374">
        <v>187</v>
      </c>
      <c r="E374">
        <v>3</v>
      </c>
      <c r="F374">
        <v>106</v>
      </c>
      <c r="G374" s="41">
        <f t="shared" si="10"/>
        <v>40261</v>
      </c>
      <c r="H374" s="41">
        <v>34151</v>
      </c>
      <c r="I374" s="41">
        <v>40261</v>
      </c>
      <c r="J374">
        <f t="shared" si="11"/>
        <v>16.739726027397261</v>
      </c>
    </row>
    <row r="375" spans="1:10" x14ac:dyDescent="0.25">
      <c r="A375" s="44" t="s">
        <v>6220</v>
      </c>
      <c r="B375" t="s">
        <v>9039</v>
      </c>
      <c r="C375" t="s">
        <v>9623</v>
      </c>
      <c r="D375">
        <v>6</v>
      </c>
      <c r="E375">
        <v>1</v>
      </c>
      <c r="F375">
        <v>6</v>
      </c>
      <c r="G375" s="41">
        <f t="shared" si="10"/>
        <v>41395</v>
      </c>
      <c r="H375" s="41">
        <v>41214</v>
      </c>
      <c r="I375" s="41">
        <v>41395</v>
      </c>
      <c r="J375">
        <f t="shared" si="11"/>
        <v>0.49589041095890413</v>
      </c>
    </row>
    <row r="376" spans="1:10" x14ac:dyDescent="0.25">
      <c r="A376" s="44" t="s">
        <v>3362</v>
      </c>
      <c r="B376" t="s">
        <v>8396</v>
      </c>
      <c r="C376" t="s">
        <v>10053</v>
      </c>
      <c r="D376">
        <v>27</v>
      </c>
      <c r="E376">
        <v>4</v>
      </c>
      <c r="F376">
        <v>13</v>
      </c>
      <c r="G376" s="41">
        <f t="shared" si="10"/>
        <v>41603</v>
      </c>
      <c r="H376" s="41">
        <v>33604</v>
      </c>
      <c r="I376" s="41">
        <v>41603</v>
      </c>
      <c r="J376">
        <f t="shared" si="11"/>
        <v>21.915068493150685</v>
      </c>
    </row>
    <row r="377" spans="1:10" x14ac:dyDescent="0.25">
      <c r="A377" s="44" t="s">
        <v>6120</v>
      </c>
      <c r="B377" t="s">
        <v>7777</v>
      </c>
      <c r="C377" t="s">
        <v>10464</v>
      </c>
      <c r="D377">
        <v>1322</v>
      </c>
      <c r="E377">
        <v>7</v>
      </c>
      <c r="F377">
        <v>579</v>
      </c>
      <c r="G377" s="41">
        <f t="shared" si="10"/>
        <v>41956</v>
      </c>
      <c r="H377" s="41">
        <v>31413</v>
      </c>
      <c r="I377" s="41">
        <v>41956</v>
      </c>
      <c r="J377">
        <f t="shared" si="11"/>
        <v>28.884931506849316</v>
      </c>
    </row>
    <row r="378" spans="1:10" x14ac:dyDescent="0.25">
      <c r="A378" s="44" t="s">
        <v>8721</v>
      </c>
      <c r="B378" t="s">
        <v>8720</v>
      </c>
      <c r="C378" t="s">
        <v>9835</v>
      </c>
      <c r="D378">
        <v>150</v>
      </c>
      <c r="E378">
        <v>3</v>
      </c>
      <c r="F378">
        <v>135</v>
      </c>
      <c r="G378" s="41">
        <f t="shared" si="10"/>
        <v>41061</v>
      </c>
      <c r="H378" s="41">
        <v>40544</v>
      </c>
      <c r="I378" s="41">
        <v>41061</v>
      </c>
      <c r="J378">
        <f t="shared" si="11"/>
        <v>1.4164383561643836</v>
      </c>
    </row>
    <row r="379" spans="1:10" x14ac:dyDescent="0.25">
      <c r="A379" s="44" t="s">
        <v>8809</v>
      </c>
      <c r="B379" t="s">
        <v>8808</v>
      </c>
      <c r="C379" t="s">
        <v>9779</v>
      </c>
      <c r="D379">
        <v>277</v>
      </c>
      <c r="E379">
        <v>8</v>
      </c>
      <c r="F379">
        <v>113</v>
      </c>
      <c r="G379" s="41">
        <f t="shared" si="10"/>
        <v>41940</v>
      </c>
      <c r="H379" s="41">
        <v>34700</v>
      </c>
      <c r="I379" s="41">
        <v>41940</v>
      </c>
      <c r="J379">
        <f t="shared" si="11"/>
        <v>19.835616438356166</v>
      </c>
    </row>
    <row r="380" spans="1:10" x14ac:dyDescent="0.25">
      <c r="A380" s="44" t="s">
        <v>8961</v>
      </c>
      <c r="B380" t="s">
        <v>8960</v>
      </c>
      <c r="C380" t="s">
        <v>9678</v>
      </c>
      <c r="D380">
        <v>40</v>
      </c>
      <c r="E380">
        <v>6</v>
      </c>
      <c r="F380">
        <v>23</v>
      </c>
      <c r="G380" s="41">
        <f t="shared" si="10"/>
        <v>39986</v>
      </c>
      <c r="H380" s="41">
        <v>39448</v>
      </c>
      <c r="I380" s="41">
        <v>39986</v>
      </c>
      <c r="J380">
        <f t="shared" si="11"/>
        <v>1.473972602739726</v>
      </c>
    </row>
    <row r="381" spans="1:10" x14ac:dyDescent="0.25">
      <c r="A381" s="44" t="s">
        <v>6221</v>
      </c>
      <c r="B381" t="s">
        <v>8324</v>
      </c>
      <c r="C381" t="s">
        <v>10097</v>
      </c>
      <c r="D381">
        <v>126</v>
      </c>
      <c r="E381">
        <v>6</v>
      </c>
      <c r="F381">
        <v>71</v>
      </c>
      <c r="G381" s="41">
        <f t="shared" si="10"/>
        <v>38169</v>
      </c>
      <c r="H381" s="41">
        <v>37196</v>
      </c>
      <c r="I381" s="41">
        <v>38169</v>
      </c>
      <c r="J381">
        <f t="shared" si="11"/>
        <v>2.6657534246575341</v>
      </c>
    </row>
    <row r="382" spans="1:10" x14ac:dyDescent="0.25">
      <c r="A382" s="44" t="s">
        <v>8363</v>
      </c>
      <c r="B382" t="s">
        <v>8362</v>
      </c>
      <c r="C382" t="s">
        <v>10071</v>
      </c>
      <c r="D382">
        <v>134</v>
      </c>
      <c r="E382">
        <v>3</v>
      </c>
      <c r="F382">
        <v>77</v>
      </c>
      <c r="G382" s="41">
        <f t="shared" si="10"/>
        <v>41939</v>
      </c>
      <c r="H382" s="41">
        <v>40087</v>
      </c>
      <c r="I382" s="41">
        <v>41939</v>
      </c>
      <c r="J382">
        <f t="shared" si="11"/>
        <v>5.0739726027397261</v>
      </c>
    </row>
    <row r="383" spans="1:10" x14ac:dyDescent="0.25">
      <c r="A383" s="44" t="s">
        <v>10755</v>
      </c>
      <c r="C383" t="s">
        <v>10756</v>
      </c>
      <c r="D383">
        <v>154</v>
      </c>
      <c r="E383">
        <v>1</v>
      </c>
      <c r="F383">
        <v>8</v>
      </c>
      <c r="G383" s="41">
        <f t="shared" si="10"/>
        <v>42297</v>
      </c>
      <c r="H383" s="41">
        <v>42134</v>
      </c>
      <c r="I383" s="41">
        <v>42297</v>
      </c>
      <c r="J383">
        <f t="shared" si="11"/>
        <v>0.44657534246575342</v>
      </c>
    </row>
    <row r="384" spans="1:10" x14ac:dyDescent="0.25">
      <c r="A384" s="44" t="s">
        <v>8459</v>
      </c>
      <c r="B384" t="s">
        <v>8458</v>
      </c>
      <c r="C384" t="s">
        <v>10014</v>
      </c>
      <c r="D384">
        <v>77</v>
      </c>
      <c r="E384">
        <v>1</v>
      </c>
      <c r="F384">
        <v>60</v>
      </c>
      <c r="G384" s="41">
        <f t="shared" si="10"/>
        <v>41395</v>
      </c>
      <c r="H384" s="41">
        <v>41214</v>
      </c>
      <c r="I384" s="41">
        <v>41395</v>
      </c>
      <c r="J384">
        <f t="shared" si="11"/>
        <v>0.49589041095890413</v>
      </c>
    </row>
    <row r="385" spans="1:10" x14ac:dyDescent="0.25">
      <c r="A385" s="44" t="s">
        <v>6121</v>
      </c>
      <c r="B385" t="s">
        <v>8349</v>
      </c>
      <c r="C385" t="s">
        <v>10081</v>
      </c>
      <c r="D385">
        <v>12</v>
      </c>
      <c r="E385">
        <v>3</v>
      </c>
      <c r="F385">
        <v>4</v>
      </c>
      <c r="G385" s="41">
        <f t="shared" si="10"/>
        <v>41603</v>
      </c>
      <c r="H385" s="41">
        <v>41513</v>
      </c>
      <c r="I385" s="41">
        <v>41603</v>
      </c>
      <c r="J385">
        <f t="shared" si="11"/>
        <v>0.24657534246575341</v>
      </c>
    </row>
    <row r="386" spans="1:10" x14ac:dyDescent="0.25">
      <c r="A386" s="44" t="s">
        <v>8153</v>
      </c>
      <c r="B386" t="s">
        <v>8152</v>
      </c>
      <c r="C386" t="s">
        <v>10212</v>
      </c>
      <c r="D386">
        <v>262</v>
      </c>
      <c r="E386">
        <v>3</v>
      </c>
      <c r="F386">
        <v>166</v>
      </c>
      <c r="G386" s="41">
        <f t="shared" si="10"/>
        <v>41395</v>
      </c>
      <c r="H386" s="41">
        <v>33055</v>
      </c>
      <c r="I386" s="41">
        <v>41395</v>
      </c>
      <c r="J386">
        <f t="shared" si="11"/>
        <v>22.849315068493151</v>
      </c>
    </row>
    <row r="387" spans="1:10" x14ac:dyDescent="0.25">
      <c r="A387" s="44" t="s">
        <v>8083</v>
      </c>
      <c r="B387" t="s">
        <v>8082</v>
      </c>
      <c r="C387" t="s">
        <v>10255</v>
      </c>
      <c r="D387">
        <v>134</v>
      </c>
      <c r="E387">
        <v>3</v>
      </c>
      <c r="F387">
        <v>77</v>
      </c>
      <c r="G387" s="41">
        <f t="shared" ref="G387:G450" si="12">I387</f>
        <v>41939</v>
      </c>
      <c r="H387" s="41">
        <v>40087</v>
      </c>
      <c r="I387" s="41">
        <v>41939</v>
      </c>
      <c r="J387">
        <f t="shared" ref="J387:J450" si="13">(I387-H387)/365</f>
        <v>5.0739726027397261</v>
      </c>
    </row>
    <row r="388" spans="1:10" x14ac:dyDescent="0.25">
      <c r="A388" s="44" t="s">
        <v>9173</v>
      </c>
      <c r="B388" t="s">
        <v>9172</v>
      </c>
      <c r="C388" t="s">
        <v>9539</v>
      </c>
      <c r="D388">
        <v>283</v>
      </c>
      <c r="E388">
        <v>4</v>
      </c>
      <c r="F388">
        <v>190</v>
      </c>
      <c r="G388" s="41">
        <f t="shared" si="12"/>
        <v>41395</v>
      </c>
      <c r="H388" s="41">
        <v>38718</v>
      </c>
      <c r="I388" s="41">
        <v>41395</v>
      </c>
      <c r="J388">
        <f t="shared" si="13"/>
        <v>7.3342465753424655</v>
      </c>
    </row>
    <row r="389" spans="1:10" x14ac:dyDescent="0.25">
      <c r="A389" s="44" t="s">
        <v>6382</v>
      </c>
      <c r="B389" t="s">
        <v>8130</v>
      </c>
      <c r="C389" t="s">
        <v>10224</v>
      </c>
      <c r="D389">
        <v>7</v>
      </c>
      <c r="E389">
        <v>1</v>
      </c>
      <c r="F389">
        <v>7</v>
      </c>
      <c r="G389" s="41">
        <f t="shared" si="12"/>
        <v>39702</v>
      </c>
      <c r="H389" s="41">
        <v>39666</v>
      </c>
      <c r="I389" s="41">
        <v>39702</v>
      </c>
      <c r="J389">
        <f t="shared" si="13"/>
        <v>9.8630136986301367E-2</v>
      </c>
    </row>
    <row r="390" spans="1:10" x14ac:dyDescent="0.25">
      <c r="A390" s="44" t="s">
        <v>9216</v>
      </c>
      <c r="B390" t="s">
        <v>9215</v>
      </c>
      <c r="C390" t="s">
        <v>9513</v>
      </c>
      <c r="D390">
        <v>40</v>
      </c>
      <c r="E390">
        <v>6</v>
      </c>
      <c r="F390">
        <v>23</v>
      </c>
      <c r="G390" s="41">
        <f t="shared" si="12"/>
        <v>39986</v>
      </c>
      <c r="H390" s="41">
        <v>39448</v>
      </c>
      <c r="I390" s="41">
        <v>39986</v>
      </c>
      <c r="J390">
        <f t="shared" si="13"/>
        <v>1.473972602739726</v>
      </c>
    </row>
    <row r="391" spans="1:10" x14ac:dyDescent="0.25">
      <c r="A391" s="44" t="s">
        <v>6223</v>
      </c>
      <c r="B391" t="s">
        <v>8800</v>
      </c>
      <c r="C391" t="s">
        <v>9785</v>
      </c>
      <c r="D391">
        <v>231</v>
      </c>
      <c r="E391">
        <v>1</v>
      </c>
      <c r="F391">
        <v>68</v>
      </c>
      <c r="G391" s="41">
        <f t="shared" si="12"/>
        <v>42297</v>
      </c>
      <c r="H391" s="41">
        <v>41214</v>
      </c>
      <c r="I391" s="41">
        <v>42297</v>
      </c>
      <c r="J391">
        <f t="shared" si="13"/>
        <v>2.967123287671233</v>
      </c>
    </row>
    <row r="392" spans="1:10" x14ac:dyDescent="0.25">
      <c r="A392" s="44" t="s">
        <v>9074</v>
      </c>
      <c r="B392" t="s">
        <v>9073</v>
      </c>
      <c r="C392" t="s">
        <v>9599</v>
      </c>
      <c r="D392">
        <v>89</v>
      </c>
      <c r="E392">
        <v>4</v>
      </c>
      <c r="F392">
        <v>54</v>
      </c>
      <c r="G392" s="41">
        <f t="shared" si="12"/>
        <v>38336</v>
      </c>
      <c r="H392" s="41">
        <v>37347</v>
      </c>
      <c r="I392" s="41">
        <v>38336</v>
      </c>
      <c r="J392">
        <f t="shared" si="13"/>
        <v>2.7095890410958905</v>
      </c>
    </row>
    <row r="393" spans="1:10" x14ac:dyDescent="0.25">
      <c r="A393" s="44" t="s">
        <v>8912</v>
      </c>
      <c r="B393" t="s">
        <v>8911</v>
      </c>
      <c r="C393" t="s">
        <v>9710</v>
      </c>
      <c r="D393">
        <v>90</v>
      </c>
      <c r="E393">
        <v>4</v>
      </c>
      <c r="F393">
        <v>55</v>
      </c>
      <c r="G393" s="41">
        <f t="shared" si="12"/>
        <v>38336</v>
      </c>
      <c r="H393" s="41">
        <v>37347</v>
      </c>
      <c r="I393" s="41">
        <v>38336</v>
      </c>
      <c r="J393">
        <f t="shared" si="13"/>
        <v>2.7095890410958905</v>
      </c>
    </row>
    <row r="394" spans="1:10" x14ac:dyDescent="0.25">
      <c r="A394" s="44" t="s">
        <v>6896</v>
      </c>
      <c r="B394" t="s">
        <v>7852</v>
      </c>
      <c r="C394" t="s">
        <v>10410</v>
      </c>
      <c r="D394">
        <v>33</v>
      </c>
      <c r="E394">
        <v>3</v>
      </c>
      <c r="F394">
        <v>18</v>
      </c>
      <c r="G394" s="41">
        <f t="shared" si="12"/>
        <v>41955</v>
      </c>
      <c r="H394" s="41">
        <v>41821</v>
      </c>
      <c r="I394" s="41">
        <v>41955</v>
      </c>
      <c r="J394">
        <f t="shared" si="13"/>
        <v>0.36712328767123287</v>
      </c>
    </row>
    <row r="395" spans="1:10" x14ac:dyDescent="0.25">
      <c r="A395" s="44" t="s">
        <v>7801</v>
      </c>
      <c r="B395" t="s">
        <v>7800</v>
      </c>
      <c r="C395" t="s">
        <v>10449</v>
      </c>
      <c r="D395">
        <v>51</v>
      </c>
      <c r="E395">
        <v>4</v>
      </c>
      <c r="F395">
        <v>18</v>
      </c>
      <c r="G395" s="41">
        <f t="shared" si="12"/>
        <v>38973</v>
      </c>
      <c r="H395" s="41">
        <v>38808</v>
      </c>
      <c r="I395" s="41">
        <v>38973</v>
      </c>
      <c r="J395">
        <f t="shared" si="13"/>
        <v>0.45205479452054792</v>
      </c>
    </row>
    <row r="396" spans="1:10" x14ac:dyDescent="0.25">
      <c r="A396" s="44" t="s">
        <v>3072</v>
      </c>
      <c r="B396" t="s">
        <v>8951</v>
      </c>
      <c r="C396" t="s">
        <v>9684</v>
      </c>
      <c r="D396">
        <v>433</v>
      </c>
      <c r="E396">
        <v>6</v>
      </c>
      <c r="F396">
        <v>185</v>
      </c>
      <c r="G396" s="41">
        <f>I396</f>
        <v>41985</v>
      </c>
      <c r="H396" s="63">
        <v>36070</v>
      </c>
      <c r="I396" s="64">
        <v>41985</v>
      </c>
      <c r="J396">
        <f t="shared" si="13"/>
        <v>16.205479452054796</v>
      </c>
    </row>
    <row r="397" spans="1:10" x14ac:dyDescent="0.25">
      <c r="A397" s="44" t="s">
        <v>3360</v>
      </c>
      <c r="B397" t="s">
        <v>9054</v>
      </c>
      <c r="C397" t="s">
        <v>9614</v>
      </c>
      <c r="D397">
        <v>1139</v>
      </c>
      <c r="E397">
        <v>7</v>
      </c>
      <c r="F397">
        <v>518</v>
      </c>
      <c r="G397" s="41">
        <f t="shared" si="12"/>
        <v>41956</v>
      </c>
      <c r="H397" s="41">
        <v>31413</v>
      </c>
      <c r="I397" s="41">
        <v>41956</v>
      </c>
      <c r="J397">
        <f t="shared" si="13"/>
        <v>28.884931506849316</v>
      </c>
    </row>
    <row r="398" spans="1:10" x14ac:dyDescent="0.25">
      <c r="A398" s="44" t="s">
        <v>6122</v>
      </c>
      <c r="B398" t="s">
        <v>8488</v>
      </c>
      <c r="C398" t="s">
        <v>9993</v>
      </c>
      <c r="D398">
        <v>1401</v>
      </c>
      <c r="E398">
        <v>7</v>
      </c>
      <c r="F398">
        <v>602</v>
      </c>
      <c r="G398" s="41">
        <f t="shared" si="12"/>
        <v>41956</v>
      </c>
      <c r="H398" s="41">
        <v>31413</v>
      </c>
      <c r="I398" s="41">
        <v>41956</v>
      </c>
      <c r="J398">
        <f t="shared" si="13"/>
        <v>28.884931506849316</v>
      </c>
    </row>
    <row r="399" spans="1:10" x14ac:dyDescent="0.25">
      <c r="A399" s="44" t="s">
        <v>3361</v>
      </c>
      <c r="B399" t="s">
        <v>9184</v>
      </c>
      <c r="C399" t="s">
        <v>9532</v>
      </c>
      <c r="D399">
        <v>1156</v>
      </c>
      <c r="E399">
        <v>7</v>
      </c>
      <c r="F399">
        <v>526</v>
      </c>
      <c r="G399" s="41">
        <f t="shared" si="12"/>
        <v>41956</v>
      </c>
      <c r="H399" s="41">
        <v>31413</v>
      </c>
      <c r="I399" s="41">
        <v>41956</v>
      </c>
      <c r="J399">
        <f t="shared" si="13"/>
        <v>28.884931506849316</v>
      </c>
    </row>
    <row r="400" spans="1:10" x14ac:dyDescent="0.25">
      <c r="A400" s="44" t="s">
        <v>8361</v>
      </c>
      <c r="B400" t="s">
        <v>8360</v>
      </c>
      <c r="C400" t="s">
        <v>10072</v>
      </c>
      <c r="D400">
        <v>995</v>
      </c>
      <c r="E400">
        <v>8</v>
      </c>
      <c r="F400">
        <v>369</v>
      </c>
      <c r="G400" s="41">
        <f t="shared" si="12"/>
        <v>41940</v>
      </c>
      <c r="H400" s="41">
        <v>36526</v>
      </c>
      <c r="I400" s="41">
        <v>41940</v>
      </c>
      <c r="J400">
        <f t="shared" si="13"/>
        <v>14.832876712328767</v>
      </c>
    </row>
    <row r="401" spans="1:10" x14ac:dyDescent="0.25">
      <c r="A401" s="44" t="s">
        <v>8564</v>
      </c>
      <c r="B401" t="s">
        <v>8563</v>
      </c>
      <c r="C401" t="s">
        <v>9940</v>
      </c>
      <c r="D401">
        <v>697</v>
      </c>
      <c r="E401">
        <v>8</v>
      </c>
      <c r="F401">
        <v>266</v>
      </c>
      <c r="G401" s="41">
        <f t="shared" si="12"/>
        <v>41940</v>
      </c>
      <c r="H401" s="41">
        <v>36526</v>
      </c>
      <c r="I401" s="41">
        <v>41940</v>
      </c>
      <c r="J401">
        <f t="shared" si="13"/>
        <v>14.832876712328767</v>
      </c>
    </row>
    <row r="402" spans="1:10" x14ac:dyDescent="0.25">
      <c r="A402" s="44" t="s">
        <v>6224</v>
      </c>
      <c r="B402" t="s">
        <v>9031</v>
      </c>
      <c r="C402" t="s">
        <v>9629</v>
      </c>
      <c r="D402">
        <v>254</v>
      </c>
      <c r="E402">
        <v>6</v>
      </c>
      <c r="F402">
        <v>143</v>
      </c>
      <c r="G402" s="41">
        <f t="shared" si="12"/>
        <v>39183</v>
      </c>
      <c r="H402" s="41">
        <v>37196</v>
      </c>
      <c r="I402" s="41">
        <v>39183</v>
      </c>
      <c r="J402">
        <f t="shared" si="13"/>
        <v>5.4438356164383563</v>
      </c>
    </row>
    <row r="403" spans="1:10" x14ac:dyDescent="0.25">
      <c r="A403" s="44" t="s">
        <v>6225</v>
      </c>
      <c r="B403" t="s">
        <v>7894</v>
      </c>
      <c r="C403" t="s">
        <v>10382</v>
      </c>
      <c r="D403">
        <v>64</v>
      </c>
      <c r="E403">
        <v>5</v>
      </c>
      <c r="F403">
        <v>36</v>
      </c>
      <c r="G403" s="41">
        <f t="shared" si="12"/>
        <v>39540</v>
      </c>
      <c r="H403" s="41">
        <v>39118</v>
      </c>
      <c r="I403" s="41">
        <v>39540</v>
      </c>
      <c r="J403">
        <f t="shared" si="13"/>
        <v>1.1561643835616437</v>
      </c>
    </row>
    <row r="404" spans="1:10" x14ac:dyDescent="0.25">
      <c r="A404" s="44" t="s">
        <v>8215</v>
      </c>
      <c r="B404" t="s">
        <v>8214</v>
      </c>
      <c r="C404" t="s">
        <v>10168</v>
      </c>
      <c r="D404">
        <v>231</v>
      </c>
      <c r="E404">
        <v>1</v>
      </c>
      <c r="F404">
        <v>68</v>
      </c>
      <c r="G404" s="41">
        <f t="shared" si="12"/>
        <v>42297</v>
      </c>
      <c r="H404" s="41">
        <v>41214</v>
      </c>
      <c r="I404" s="41">
        <v>42297</v>
      </c>
      <c r="J404">
        <f t="shared" si="13"/>
        <v>2.967123287671233</v>
      </c>
    </row>
    <row r="405" spans="1:10" x14ac:dyDescent="0.25">
      <c r="A405" s="44" t="s">
        <v>6126</v>
      </c>
      <c r="B405" t="s">
        <v>8167</v>
      </c>
      <c r="C405" t="s">
        <v>10203</v>
      </c>
      <c r="D405">
        <v>563</v>
      </c>
      <c r="E405">
        <v>5</v>
      </c>
      <c r="F405">
        <v>335</v>
      </c>
      <c r="G405" s="41">
        <f t="shared" si="12"/>
        <v>41893</v>
      </c>
      <c r="H405" s="41">
        <v>35711</v>
      </c>
      <c r="I405" s="41">
        <v>41893</v>
      </c>
      <c r="J405">
        <f t="shared" si="13"/>
        <v>16.936986301369863</v>
      </c>
    </row>
    <row r="406" spans="1:10" x14ac:dyDescent="0.25">
      <c r="A406" s="44" t="s">
        <v>8740</v>
      </c>
      <c r="B406" t="s">
        <v>8739</v>
      </c>
      <c r="C406" t="s">
        <v>9823</v>
      </c>
      <c r="D406">
        <v>77</v>
      </c>
      <c r="E406">
        <v>1</v>
      </c>
      <c r="F406">
        <v>60</v>
      </c>
      <c r="G406" s="41">
        <f t="shared" si="12"/>
        <v>41395</v>
      </c>
      <c r="H406" s="41">
        <v>41214</v>
      </c>
      <c r="I406" s="41">
        <v>41395</v>
      </c>
      <c r="J406">
        <f t="shared" si="13"/>
        <v>0.49589041095890413</v>
      </c>
    </row>
    <row r="407" spans="1:10" x14ac:dyDescent="0.25">
      <c r="A407" s="44" t="s">
        <v>6383</v>
      </c>
      <c r="B407" t="s">
        <v>8724</v>
      </c>
      <c r="C407" t="s">
        <v>9833</v>
      </c>
      <c r="D407">
        <v>536</v>
      </c>
      <c r="E407">
        <v>4</v>
      </c>
      <c r="F407">
        <v>237</v>
      </c>
      <c r="G407" s="41">
        <f t="shared" si="12"/>
        <v>42297</v>
      </c>
      <c r="H407" s="41">
        <v>31959</v>
      </c>
      <c r="I407" s="41">
        <v>42297</v>
      </c>
      <c r="J407">
        <f t="shared" si="13"/>
        <v>28.323287671232876</v>
      </c>
    </row>
    <row r="408" spans="1:10" x14ac:dyDescent="0.25">
      <c r="A408" s="44" t="s">
        <v>10757</v>
      </c>
      <c r="C408" t="s">
        <v>10758</v>
      </c>
      <c r="D408">
        <v>154</v>
      </c>
      <c r="E408">
        <v>1</v>
      </c>
      <c r="F408">
        <v>8</v>
      </c>
      <c r="G408" s="41">
        <f t="shared" si="12"/>
        <v>42297</v>
      </c>
      <c r="H408" s="41">
        <v>42134</v>
      </c>
      <c r="I408" s="41">
        <v>42297</v>
      </c>
      <c r="J408">
        <f t="shared" si="13"/>
        <v>0.44657534246575342</v>
      </c>
    </row>
    <row r="409" spans="1:10" x14ac:dyDescent="0.25">
      <c r="A409" s="44" t="s">
        <v>4121</v>
      </c>
      <c r="B409" t="s">
        <v>8186</v>
      </c>
      <c r="C409" t="s">
        <v>10191</v>
      </c>
      <c r="D409">
        <v>560</v>
      </c>
      <c r="E409">
        <v>6</v>
      </c>
      <c r="F409">
        <v>277</v>
      </c>
      <c r="G409" s="41">
        <f t="shared" si="12"/>
        <v>41940</v>
      </c>
      <c r="H409" s="41">
        <v>36892</v>
      </c>
      <c r="I409" s="41">
        <v>41940</v>
      </c>
      <c r="J409">
        <f t="shared" si="13"/>
        <v>13.830136986301369</v>
      </c>
    </row>
    <row r="410" spans="1:10" x14ac:dyDescent="0.25">
      <c r="A410" s="44" t="s">
        <v>6384</v>
      </c>
      <c r="B410" t="s">
        <v>8163</v>
      </c>
      <c r="C410" t="s">
        <v>10206</v>
      </c>
      <c r="D410">
        <v>121</v>
      </c>
      <c r="E410">
        <v>4</v>
      </c>
      <c r="F410">
        <v>66</v>
      </c>
      <c r="G410" s="41">
        <f t="shared" si="12"/>
        <v>41926</v>
      </c>
      <c r="H410" s="41">
        <v>39814</v>
      </c>
      <c r="I410" s="41">
        <v>41926</v>
      </c>
      <c r="J410">
        <f t="shared" si="13"/>
        <v>5.7863013698630139</v>
      </c>
    </row>
    <row r="411" spans="1:10" x14ac:dyDescent="0.25">
      <c r="A411" s="44" t="s">
        <v>6385</v>
      </c>
      <c r="B411" t="s">
        <v>9002</v>
      </c>
      <c r="C411" t="s">
        <v>9648</v>
      </c>
      <c r="D411">
        <v>85</v>
      </c>
      <c r="E411">
        <v>5</v>
      </c>
      <c r="F411">
        <v>57</v>
      </c>
      <c r="G411" s="41">
        <f t="shared" si="12"/>
        <v>38808</v>
      </c>
      <c r="H411" s="41">
        <v>38211</v>
      </c>
      <c r="I411" s="41">
        <v>38808</v>
      </c>
      <c r="J411">
        <f t="shared" si="13"/>
        <v>1.6356164383561644</v>
      </c>
    </row>
    <row r="412" spans="1:10" x14ac:dyDescent="0.25">
      <c r="A412" s="44" t="s">
        <v>6386</v>
      </c>
      <c r="B412" t="s">
        <v>8614</v>
      </c>
      <c r="C412" t="s">
        <v>9905</v>
      </c>
      <c r="D412">
        <v>445</v>
      </c>
      <c r="E412">
        <v>4</v>
      </c>
      <c r="F412">
        <v>173</v>
      </c>
      <c r="G412" s="41">
        <f t="shared" si="12"/>
        <v>42297</v>
      </c>
      <c r="H412" s="41">
        <v>31229</v>
      </c>
      <c r="I412" s="41">
        <v>42297</v>
      </c>
      <c r="J412">
        <f t="shared" si="13"/>
        <v>30.323287671232876</v>
      </c>
    </row>
    <row r="413" spans="1:10" x14ac:dyDescent="0.25">
      <c r="A413" s="44" t="s">
        <v>3358</v>
      </c>
      <c r="B413" t="s">
        <v>8103</v>
      </c>
      <c r="C413" t="s">
        <v>10240</v>
      </c>
      <c r="D413">
        <v>710</v>
      </c>
      <c r="E413">
        <v>7</v>
      </c>
      <c r="F413">
        <v>369</v>
      </c>
      <c r="G413" s="41">
        <f t="shared" si="12"/>
        <v>41956</v>
      </c>
      <c r="H413" s="41">
        <v>31413</v>
      </c>
      <c r="I413" s="41">
        <v>41956</v>
      </c>
      <c r="J413">
        <f t="shared" si="13"/>
        <v>28.884931506849316</v>
      </c>
    </row>
    <row r="414" spans="1:10" x14ac:dyDescent="0.25">
      <c r="A414" s="44" t="s">
        <v>6389</v>
      </c>
      <c r="B414" t="s">
        <v>8906</v>
      </c>
      <c r="C414" t="s">
        <v>9714</v>
      </c>
      <c r="D414">
        <v>402</v>
      </c>
      <c r="E414">
        <v>5</v>
      </c>
      <c r="F414">
        <v>187</v>
      </c>
      <c r="G414" s="41">
        <f t="shared" si="12"/>
        <v>41940</v>
      </c>
      <c r="H414" s="41">
        <v>38211</v>
      </c>
      <c r="I414" s="41">
        <v>41940</v>
      </c>
      <c r="J414">
        <f t="shared" si="13"/>
        <v>10.216438356164383</v>
      </c>
    </row>
    <row r="415" spans="1:10" x14ac:dyDescent="0.25">
      <c r="A415" s="44" t="s">
        <v>6704</v>
      </c>
      <c r="C415" t="s">
        <v>10759</v>
      </c>
      <c r="D415">
        <v>155</v>
      </c>
      <c r="E415">
        <v>1</v>
      </c>
      <c r="F415">
        <v>8</v>
      </c>
      <c r="G415" s="41">
        <f t="shared" si="12"/>
        <v>42297</v>
      </c>
      <c r="H415" s="41">
        <v>41091</v>
      </c>
      <c r="I415" s="41">
        <v>42297</v>
      </c>
      <c r="J415">
        <f t="shared" si="13"/>
        <v>3.3041095890410959</v>
      </c>
    </row>
    <row r="416" spans="1:10" x14ac:dyDescent="0.25">
      <c r="A416" s="44" t="s">
        <v>6390</v>
      </c>
      <c r="B416" t="s">
        <v>7880</v>
      </c>
      <c r="C416" t="s">
        <v>10391</v>
      </c>
      <c r="D416">
        <v>402</v>
      </c>
      <c r="E416">
        <v>5</v>
      </c>
      <c r="F416">
        <v>187</v>
      </c>
      <c r="G416" s="41">
        <f t="shared" si="12"/>
        <v>41940</v>
      </c>
      <c r="H416" s="41">
        <v>38211</v>
      </c>
      <c r="I416" s="41">
        <v>41940</v>
      </c>
      <c r="J416">
        <f t="shared" si="13"/>
        <v>10.216438356164383</v>
      </c>
    </row>
    <row r="417" spans="1:10" x14ac:dyDescent="0.25">
      <c r="A417" s="44" t="s">
        <v>8006</v>
      </c>
      <c r="B417" t="s">
        <v>8005</v>
      </c>
      <c r="C417" t="s">
        <v>10306</v>
      </c>
      <c r="D417">
        <v>6</v>
      </c>
      <c r="E417">
        <v>1</v>
      </c>
      <c r="F417">
        <v>6</v>
      </c>
      <c r="G417" s="41">
        <f t="shared" si="12"/>
        <v>41395</v>
      </c>
      <c r="H417" s="41">
        <v>41214</v>
      </c>
      <c r="I417" s="41">
        <v>41395</v>
      </c>
      <c r="J417">
        <f t="shared" si="13"/>
        <v>0.49589041095890413</v>
      </c>
    </row>
    <row r="418" spans="1:10" x14ac:dyDescent="0.25">
      <c r="A418" s="44" t="s">
        <v>7387</v>
      </c>
      <c r="B418" t="s">
        <v>8244</v>
      </c>
      <c r="C418" t="s">
        <v>10151</v>
      </c>
      <c r="D418">
        <v>6</v>
      </c>
      <c r="E418">
        <v>1</v>
      </c>
      <c r="F418">
        <v>6</v>
      </c>
      <c r="G418" s="41">
        <f t="shared" si="12"/>
        <v>41395</v>
      </c>
      <c r="H418" s="41">
        <v>41214</v>
      </c>
      <c r="I418" s="41">
        <v>41395</v>
      </c>
      <c r="J418">
        <f t="shared" si="13"/>
        <v>0.49589041095890413</v>
      </c>
    </row>
    <row r="419" spans="1:10" x14ac:dyDescent="0.25">
      <c r="A419" s="44" t="s">
        <v>7748</v>
      </c>
      <c r="B419" t="s">
        <v>7747</v>
      </c>
      <c r="C419" t="s">
        <v>10486</v>
      </c>
      <c r="D419">
        <v>37</v>
      </c>
      <c r="E419">
        <v>5</v>
      </c>
      <c r="F419">
        <v>28</v>
      </c>
      <c r="G419" s="41">
        <f t="shared" si="12"/>
        <v>40511</v>
      </c>
      <c r="H419" s="41">
        <v>0</v>
      </c>
      <c r="I419" s="41">
        <v>40511</v>
      </c>
      <c r="J419">
        <f t="shared" si="13"/>
        <v>110.98904109589041</v>
      </c>
    </row>
    <row r="420" spans="1:10" x14ac:dyDescent="0.25">
      <c r="A420" s="44" t="s">
        <v>9356</v>
      </c>
      <c r="B420" t="s">
        <v>9355</v>
      </c>
      <c r="C420" t="s">
        <v>9421</v>
      </c>
      <c r="D420">
        <v>18</v>
      </c>
      <c r="E420">
        <v>4</v>
      </c>
      <c r="F420">
        <v>10</v>
      </c>
      <c r="G420" s="41">
        <f t="shared" si="12"/>
        <v>41603</v>
      </c>
      <c r="H420" s="41">
        <v>33604</v>
      </c>
      <c r="I420" s="41">
        <v>41603</v>
      </c>
      <c r="J420">
        <f t="shared" si="13"/>
        <v>21.915068493150685</v>
      </c>
    </row>
    <row r="421" spans="1:10" x14ac:dyDescent="0.25">
      <c r="A421" s="44" t="s">
        <v>8331</v>
      </c>
      <c r="B421" t="s">
        <v>8330</v>
      </c>
      <c r="C421" t="s">
        <v>10093</v>
      </c>
      <c r="D421">
        <v>40</v>
      </c>
      <c r="E421">
        <v>6</v>
      </c>
      <c r="F421">
        <v>23</v>
      </c>
      <c r="G421" s="41">
        <f t="shared" si="12"/>
        <v>39986</v>
      </c>
      <c r="H421" s="41">
        <v>39448</v>
      </c>
      <c r="I421" s="41">
        <v>39986</v>
      </c>
      <c r="J421">
        <f t="shared" si="13"/>
        <v>1.473972602739726</v>
      </c>
    </row>
    <row r="422" spans="1:10" x14ac:dyDescent="0.25">
      <c r="A422" s="44" t="s">
        <v>8409</v>
      </c>
      <c r="B422" t="s">
        <v>8408</v>
      </c>
      <c r="C422" t="s">
        <v>10044</v>
      </c>
      <c r="D422">
        <v>40</v>
      </c>
      <c r="E422">
        <v>6</v>
      </c>
      <c r="F422">
        <v>23</v>
      </c>
      <c r="G422" s="41">
        <f t="shared" si="12"/>
        <v>39986</v>
      </c>
      <c r="H422" s="41">
        <v>39448</v>
      </c>
      <c r="I422" s="41">
        <v>39986</v>
      </c>
      <c r="J422">
        <f t="shared" si="13"/>
        <v>1.473972602739726</v>
      </c>
    </row>
    <row r="423" spans="1:10" x14ac:dyDescent="0.25">
      <c r="A423" s="44" t="s">
        <v>7791</v>
      </c>
      <c r="B423" t="s">
        <v>7790</v>
      </c>
      <c r="C423" t="s">
        <v>10455</v>
      </c>
      <c r="D423">
        <v>77</v>
      </c>
      <c r="E423">
        <v>1</v>
      </c>
      <c r="F423">
        <v>60</v>
      </c>
      <c r="G423" s="41">
        <f t="shared" si="12"/>
        <v>41395</v>
      </c>
      <c r="H423" s="41">
        <v>41214</v>
      </c>
      <c r="I423" s="41">
        <v>41395</v>
      </c>
      <c r="J423">
        <f t="shared" si="13"/>
        <v>0.49589041095890413</v>
      </c>
    </row>
    <row r="424" spans="1:10" x14ac:dyDescent="0.25">
      <c r="A424" s="44" t="s">
        <v>6392</v>
      </c>
      <c r="B424" t="s">
        <v>8102</v>
      </c>
      <c r="C424" t="s">
        <v>10241</v>
      </c>
      <c r="D424">
        <v>5</v>
      </c>
      <c r="E424">
        <v>2</v>
      </c>
      <c r="F424">
        <v>3</v>
      </c>
      <c r="G424" s="41">
        <f t="shared" si="12"/>
        <v>40868</v>
      </c>
      <c r="H424" s="41">
        <v>40855</v>
      </c>
      <c r="I424" s="41">
        <v>40868</v>
      </c>
      <c r="J424">
        <f t="shared" si="13"/>
        <v>3.5616438356164383E-2</v>
      </c>
    </row>
    <row r="425" spans="1:10" x14ac:dyDescent="0.25">
      <c r="A425" s="44" t="s">
        <v>9254</v>
      </c>
      <c r="B425" t="s">
        <v>9253</v>
      </c>
      <c r="C425" t="s">
        <v>9489</v>
      </c>
      <c r="D425">
        <v>134</v>
      </c>
      <c r="E425">
        <v>3</v>
      </c>
      <c r="F425">
        <v>77</v>
      </c>
      <c r="G425" s="41">
        <f t="shared" si="12"/>
        <v>41939</v>
      </c>
      <c r="H425" s="41">
        <v>40087</v>
      </c>
      <c r="I425" s="41">
        <v>41939</v>
      </c>
      <c r="J425">
        <f t="shared" si="13"/>
        <v>5.0739726027397261</v>
      </c>
    </row>
    <row r="426" spans="1:10" x14ac:dyDescent="0.25">
      <c r="A426" s="44" t="s">
        <v>9053</v>
      </c>
      <c r="B426" t="s">
        <v>9052</v>
      </c>
      <c r="C426" t="s">
        <v>9615</v>
      </c>
      <c r="D426">
        <v>111</v>
      </c>
      <c r="E426">
        <v>2</v>
      </c>
      <c r="F426">
        <v>36</v>
      </c>
      <c r="G426" s="41">
        <f t="shared" si="12"/>
        <v>40751</v>
      </c>
      <c r="H426" s="41">
        <v>40120</v>
      </c>
      <c r="I426" s="41">
        <v>40751</v>
      </c>
      <c r="J426">
        <f t="shared" si="13"/>
        <v>1.7287671232876711</v>
      </c>
    </row>
    <row r="427" spans="1:10" x14ac:dyDescent="0.25">
      <c r="A427" s="44" t="s">
        <v>9138</v>
      </c>
      <c r="B427" t="s">
        <v>9137</v>
      </c>
      <c r="C427" t="s">
        <v>9559</v>
      </c>
      <c r="D427">
        <v>72</v>
      </c>
      <c r="E427">
        <v>3</v>
      </c>
      <c r="F427">
        <v>43</v>
      </c>
      <c r="G427" s="41">
        <f t="shared" si="12"/>
        <v>41939</v>
      </c>
      <c r="H427" s="41">
        <v>40087</v>
      </c>
      <c r="I427" s="41">
        <v>41939</v>
      </c>
      <c r="J427">
        <f t="shared" si="13"/>
        <v>5.0739726027397261</v>
      </c>
    </row>
    <row r="428" spans="1:10" x14ac:dyDescent="0.25">
      <c r="A428" s="44" t="s">
        <v>6226</v>
      </c>
      <c r="B428" t="s">
        <v>8169</v>
      </c>
      <c r="C428" t="s">
        <v>10201</v>
      </c>
      <c r="D428">
        <v>161</v>
      </c>
      <c r="E428">
        <v>1</v>
      </c>
      <c r="F428">
        <v>14</v>
      </c>
      <c r="G428" s="41">
        <f t="shared" si="12"/>
        <v>42297</v>
      </c>
      <c r="H428" s="41">
        <v>32325</v>
      </c>
      <c r="I428" s="41">
        <v>42297</v>
      </c>
      <c r="J428">
        <f t="shared" si="13"/>
        <v>27.32054794520548</v>
      </c>
    </row>
    <row r="429" spans="1:10" x14ac:dyDescent="0.25">
      <c r="A429" s="44" t="s">
        <v>8723</v>
      </c>
      <c r="B429" t="s">
        <v>8722</v>
      </c>
      <c r="C429" t="s">
        <v>9834</v>
      </c>
      <c r="D429">
        <v>20</v>
      </c>
      <c r="E429">
        <v>1</v>
      </c>
      <c r="F429">
        <v>1</v>
      </c>
      <c r="G429" s="41">
        <f t="shared" si="12"/>
        <v>39814</v>
      </c>
      <c r="H429" s="41">
        <v>39814</v>
      </c>
      <c r="I429" s="41">
        <v>39814</v>
      </c>
      <c r="J429">
        <f t="shared" si="13"/>
        <v>0</v>
      </c>
    </row>
    <row r="430" spans="1:10" x14ac:dyDescent="0.25">
      <c r="A430" s="44" t="s">
        <v>8356</v>
      </c>
      <c r="B430" t="s">
        <v>8355</v>
      </c>
      <c r="C430" t="s">
        <v>10075</v>
      </c>
      <c r="D430">
        <v>77</v>
      </c>
      <c r="E430">
        <v>1</v>
      </c>
      <c r="F430">
        <v>60</v>
      </c>
      <c r="G430" s="41">
        <f t="shared" si="12"/>
        <v>41395</v>
      </c>
      <c r="H430" s="41">
        <v>41214</v>
      </c>
      <c r="I430" s="41">
        <v>41395</v>
      </c>
      <c r="J430">
        <f t="shared" si="13"/>
        <v>0.49589041095890413</v>
      </c>
    </row>
    <row r="431" spans="1:10" x14ac:dyDescent="0.25">
      <c r="A431" s="44" t="s">
        <v>6393</v>
      </c>
      <c r="B431" t="s">
        <v>8599</v>
      </c>
      <c r="C431" t="s">
        <v>9916</v>
      </c>
      <c r="D431">
        <v>432</v>
      </c>
      <c r="E431">
        <v>4</v>
      </c>
      <c r="F431">
        <v>164</v>
      </c>
      <c r="G431" s="41">
        <f t="shared" si="12"/>
        <v>42297</v>
      </c>
      <c r="H431" s="41">
        <v>31594</v>
      </c>
      <c r="I431" s="41">
        <v>42297</v>
      </c>
      <c r="J431">
        <f t="shared" si="13"/>
        <v>29.323287671232876</v>
      </c>
    </row>
    <row r="432" spans="1:10" x14ac:dyDescent="0.25">
      <c r="A432" s="44" t="s">
        <v>7964</v>
      </c>
      <c r="B432" t="s">
        <v>7963</v>
      </c>
      <c r="C432" t="s">
        <v>10337</v>
      </c>
      <c r="D432">
        <v>77</v>
      </c>
      <c r="E432">
        <v>1</v>
      </c>
      <c r="F432">
        <v>60</v>
      </c>
      <c r="G432" s="41">
        <f t="shared" si="12"/>
        <v>41395</v>
      </c>
      <c r="H432" s="41">
        <v>41214</v>
      </c>
      <c r="I432" s="41">
        <v>41395</v>
      </c>
      <c r="J432">
        <f t="shared" si="13"/>
        <v>0.49589041095890413</v>
      </c>
    </row>
    <row r="433" spans="1:10" x14ac:dyDescent="0.25">
      <c r="A433" s="44" t="s">
        <v>7501</v>
      </c>
      <c r="B433" t="s">
        <v>9386</v>
      </c>
      <c r="C433" t="s">
        <v>9401</v>
      </c>
      <c r="D433">
        <v>42</v>
      </c>
      <c r="E433">
        <v>3</v>
      </c>
      <c r="F433">
        <v>27</v>
      </c>
      <c r="G433" s="41">
        <f t="shared" si="12"/>
        <v>41955</v>
      </c>
      <c r="H433" s="41">
        <v>41821</v>
      </c>
      <c r="I433" s="41">
        <v>41955</v>
      </c>
      <c r="J433">
        <f t="shared" si="13"/>
        <v>0.36712328767123287</v>
      </c>
    </row>
    <row r="434" spans="1:10" x14ac:dyDescent="0.25">
      <c r="A434" s="44" t="s">
        <v>7502</v>
      </c>
      <c r="B434" t="s">
        <v>8375</v>
      </c>
      <c r="C434" t="s">
        <v>10064</v>
      </c>
      <c r="D434">
        <v>42</v>
      </c>
      <c r="E434">
        <v>3</v>
      </c>
      <c r="F434">
        <v>27</v>
      </c>
      <c r="G434" s="41">
        <f t="shared" si="12"/>
        <v>41955</v>
      </c>
      <c r="H434" s="41">
        <v>41821</v>
      </c>
      <c r="I434" s="41">
        <v>41955</v>
      </c>
      <c r="J434">
        <f t="shared" si="13"/>
        <v>0.36712328767123287</v>
      </c>
    </row>
    <row r="435" spans="1:10" x14ac:dyDescent="0.25">
      <c r="A435" s="44" t="s">
        <v>10760</v>
      </c>
      <c r="B435" t="s">
        <v>10761</v>
      </c>
      <c r="C435" t="s">
        <v>10762</v>
      </c>
      <c r="D435">
        <v>2</v>
      </c>
      <c r="E435">
        <v>1</v>
      </c>
      <c r="F435">
        <v>1</v>
      </c>
    </row>
    <row r="436" spans="1:10" x14ac:dyDescent="0.25">
      <c r="A436" s="44" t="s">
        <v>9051</v>
      </c>
      <c r="B436" t="s">
        <v>9050</v>
      </c>
      <c r="C436" t="s">
        <v>9616</v>
      </c>
      <c r="D436">
        <v>6</v>
      </c>
      <c r="E436">
        <v>1</v>
      </c>
      <c r="F436">
        <v>6</v>
      </c>
      <c r="G436" s="41">
        <f t="shared" si="12"/>
        <v>41395</v>
      </c>
      <c r="H436" s="41">
        <v>41214</v>
      </c>
      <c r="I436" s="41">
        <v>41395</v>
      </c>
      <c r="J436">
        <f t="shared" si="13"/>
        <v>0.49589041095890413</v>
      </c>
    </row>
    <row r="437" spans="1:10" x14ac:dyDescent="0.25">
      <c r="A437" s="44" t="s">
        <v>6394</v>
      </c>
      <c r="C437" t="s">
        <v>10763</v>
      </c>
      <c r="D437">
        <v>163</v>
      </c>
      <c r="E437">
        <v>1</v>
      </c>
      <c r="F437">
        <v>17</v>
      </c>
      <c r="G437" s="41">
        <f t="shared" si="12"/>
        <v>42297</v>
      </c>
      <c r="H437" s="41">
        <v>42186</v>
      </c>
      <c r="I437" s="41">
        <v>42297</v>
      </c>
      <c r="J437">
        <f t="shared" si="13"/>
        <v>0.30410958904109592</v>
      </c>
    </row>
    <row r="438" spans="1:10" x14ac:dyDescent="0.25">
      <c r="A438" s="44" t="s">
        <v>8080</v>
      </c>
      <c r="B438" t="s">
        <v>8079</v>
      </c>
      <c r="C438" t="s">
        <v>10257</v>
      </c>
      <c r="D438">
        <v>134</v>
      </c>
      <c r="E438">
        <v>3</v>
      </c>
      <c r="F438">
        <v>77</v>
      </c>
      <c r="G438" s="41">
        <f t="shared" si="12"/>
        <v>41939</v>
      </c>
      <c r="H438" s="41">
        <v>40087</v>
      </c>
      <c r="I438" s="41">
        <v>41939</v>
      </c>
      <c r="J438">
        <f t="shared" si="13"/>
        <v>5.0739726027397261</v>
      </c>
    </row>
    <row r="439" spans="1:10" x14ac:dyDescent="0.25">
      <c r="A439" s="44" t="s">
        <v>7173</v>
      </c>
      <c r="B439" t="s">
        <v>9315</v>
      </c>
      <c r="C439" t="s">
        <v>9448</v>
      </c>
      <c r="D439">
        <v>127</v>
      </c>
      <c r="E439">
        <v>7</v>
      </c>
      <c r="F439">
        <v>90</v>
      </c>
      <c r="G439" s="41">
        <f t="shared" si="12"/>
        <v>41821</v>
      </c>
      <c r="H439" s="65">
        <v>37347</v>
      </c>
      <c r="I439" s="41">
        <v>41821</v>
      </c>
      <c r="J439">
        <f>(I439-H439)/365</f>
        <v>12.257534246575343</v>
      </c>
    </row>
    <row r="440" spans="1:10" x14ac:dyDescent="0.25">
      <c r="A440" s="44" t="s">
        <v>8880</v>
      </c>
      <c r="B440" t="s">
        <v>8879</v>
      </c>
      <c r="C440" t="s">
        <v>9734</v>
      </c>
      <c r="D440">
        <v>8</v>
      </c>
      <c r="E440">
        <v>1</v>
      </c>
      <c r="F440">
        <v>8</v>
      </c>
      <c r="G440" s="41">
        <f t="shared" si="12"/>
        <v>33604</v>
      </c>
      <c r="H440" s="41">
        <v>33604</v>
      </c>
      <c r="I440" s="41">
        <v>33604</v>
      </c>
      <c r="J440">
        <f t="shared" si="13"/>
        <v>0</v>
      </c>
    </row>
    <row r="441" spans="1:10" x14ac:dyDescent="0.25">
      <c r="A441" s="44" t="s">
        <v>6705</v>
      </c>
      <c r="B441" t="s">
        <v>8350</v>
      </c>
      <c r="C441" t="s">
        <v>10080</v>
      </c>
      <c r="D441">
        <v>241</v>
      </c>
      <c r="E441">
        <v>1</v>
      </c>
      <c r="F441">
        <v>77</v>
      </c>
      <c r="G441" s="41">
        <f t="shared" si="12"/>
        <v>42297</v>
      </c>
      <c r="H441" s="41">
        <v>41214</v>
      </c>
      <c r="I441" s="41">
        <v>42297</v>
      </c>
      <c r="J441">
        <f t="shared" si="13"/>
        <v>2.967123287671233</v>
      </c>
    </row>
    <row r="442" spans="1:10" x14ac:dyDescent="0.25">
      <c r="A442" s="44" t="s">
        <v>8548</v>
      </c>
      <c r="B442" t="s">
        <v>8547</v>
      </c>
      <c r="C442" t="s">
        <v>9950</v>
      </c>
      <c r="D442">
        <v>40</v>
      </c>
      <c r="E442">
        <v>6</v>
      </c>
      <c r="F442">
        <v>23</v>
      </c>
      <c r="G442" s="41">
        <f t="shared" si="12"/>
        <v>39986</v>
      </c>
      <c r="H442" s="41">
        <v>39448</v>
      </c>
      <c r="I442" s="41">
        <v>39986</v>
      </c>
      <c r="J442">
        <f t="shared" si="13"/>
        <v>1.473972602739726</v>
      </c>
    </row>
    <row r="443" spans="1:10" x14ac:dyDescent="0.25">
      <c r="A443" s="44" t="s">
        <v>6395</v>
      </c>
      <c r="B443" t="s">
        <v>8509</v>
      </c>
      <c r="C443" t="s">
        <v>9978</v>
      </c>
      <c r="D443">
        <v>195</v>
      </c>
      <c r="E443">
        <v>2</v>
      </c>
      <c r="F443">
        <v>31</v>
      </c>
      <c r="G443" s="41">
        <f t="shared" si="12"/>
        <v>42297</v>
      </c>
      <c r="H443" s="41">
        <v>35977</v>
      </c>
      <c r="I443" s="41">
        <v>42297</v>
      </c>
      <c r="J443">
        <f t="shared" si="13"/>
        <v>17.315068493150687</v>
      </c>
    </row>
    <row r="444" spans="1:10" x14ac:dyDescent="0.25">
      <c r="A444" s="44" t="s">
        <v>8500</v>
      </c>
      <c r="B444" t="s">
        <v>8499</v>
      </c>
      <c r="C444" t="s">
        <v>9985</v>
      </c>
      <c r="D444">
        <v>6</v>
      </c>
      <c r="E444">
        <v>1</v>
      </c>
      <c r="F444">
        <v>6</v>
      </c>
      <c r="G444" s="41">
        <f t="shared" si="12"/>
        <v>41395</v>
      </c>
      <c r="H444" s="41">
        <v>41214</v>
      </c>
      <c r="I444" s="41">
        <v>41395</v>
      </c>
      <c r="J444">
        <f t="shared" si="13"/>
        <v>0.49589041095890413</v>
      </c>
    </row>
    <row r="445" spans="1:10" x14ac:dyDescent="0.25">
      <c r="A445" s="44" t="s">
        <v>8066</v>
      </c>
      <c r="B445" t="s">
        <v>8065</v>
      </c>
      <c r="C445" t="s">
        <v>10268</v>
      </c>
      <c r="D445">
        <v>30</v>
      </c>
      <c r="E445">
        <v>2</v>
      </c>
      <c r="F445">
        <v>16</v>
      </c>
      <c r="G445" s="41">
        <f t="shared" si="12"/>
        <v>40909</v>
      </c>
      <c r="H445" s="41">
        <v>40909</v>
      </c>
      <c r="I445" s="41">
        <v>40909</v>
      </c>
      <c r="J445">
        <f t="shared" si="13"/>
        <v>0</v>
      </c>
    </row>
    <row r="446" spans="1:10" x14ac:dyDescent="0.25">
      <c r="A446" s="44" t="s">
        <v>8462</v>
      </c>
      <c r="B446" t="s">
        <v>8461</v>
      </c>
      <c r="C446" t="s">
        <v>10012</v>
      </c>
      <c r="D446">
        <v>134</v>
      </c>
      <c r="E446">
        <v>3</v>
      </c>
      <c r="F446">
        <v>77</v>
      </c>
      <c r="G446" s="41">
        <f t="shared" si="12"/>
        <v>41939</v>
      </c>
      <c r="H446" s="41">
        <v>40087</v>
      </c>
      <c r="I446" s="41">
        <v>41939</v>
      </c>
      <c r="J446">
        <f t="shared" si="13"/>
        <v>5.0739726027397261</v>
      </c>
    </row>
    <row r="447" spans="1:10" x14ac:dyDescent="0.25">
      <c r="A447" s="44" t="s">
        <v>7875</v>
      </c>
      <c r="B447" t="s">
        <v>7874</v>
      </c>
      <c r="C447" t="s">
        <v>10395</v>
      </c>
      <c r="D447">
        <v>6</v>
      </c>
      <c r="E447">
        <v>1</v>
      </c>
      <c r="F447">
        <v>6</v>
      </c>
      <c r="G447" s="41">
        <f t="shared" si="12"/>
        <v>40458</v>
      </c>
      <c r="H447" s="41">
        <v>40456</v>
      </c>
      <c r="I447" s="41">
        <v>40458</v>
      </c>
      <c r="J447">
        <f t="shared" si="13"/>
        <v>5.4794520547945206E-3</v>
      </c>
    </row>
    <row r="448" spans="1:10" x14ac:dyDescent="0.25">
      <c r="A448" s="44" t="s">
        <v>8224</v>
      </c>
      <c r="B448" t="s">
        <v>8223</v>
      </c>
      <c r="C448" t="s">
        <v>10163</v>
      </c>
      <c r="D448">
        <v>40</v>
      </c>
      <c r="E448">
        <v>6</v>
      </c>
      <c r="F448">
        <v>23</v>
      </c>
      <c r="G448" s="41">
        <f t="shared" si="12"/>
        <v>39986</v>
      </c>
      <c r="H448" s="41">
        <v>39448</v>
      </c>
      <c r="I448" s="41">
        <v>39986</v>
      </c>
      <c r="J448">
        <f t="shared" si="13"/>
        <v>1.473972602739726</v>
      </c>
    </row>
    <row r="449" spans="1:10" x14ac:dyDescent="0.25">
      <c r="A449" s="44" t="s">
        <v>9334</v>
      </c>
      <c r="B449" t="s">
        <v>9333</v>
      </c>
      <c r="C449" t="s">
        <v>9437</v>
      </c>
      <c r="D449">
        <v>18</v>
      </c>
      <c r="E449">
        <v>1</v>
      </c>
      <c r="F449">
        <v>1</v>
      </c>
      <c r="G449" s="41">
        <f t="shared" si="12"/>
        <v>39814</v>
      </c>
      <c r="H449" s="41">
        <v>39814</v>
      </c>
      <c r="I449" s="41">
        <v>39814</v>
      </c>
      <c r="J449">
        <f t="shared" si="13"/>
        <v>0</v>
      </c>
    </row>
    <row r="450" spans="1:10" x14ac:dyDescent="0.25">
      <c r="A450" s="44" t="s">
        <v>8649</v>
      </c>
      <c r="B450" t="s">
        <v>8648</v>
      </c>
      <c r="C450" t="s">
        <v>9880</v>
      </c>
      <c r="D450">
        <v>2</v>
      </c>
      <c r="E450">
        <v>1</v>
      </c>
      <c r="F450">
        <v>2</v>
      </c>
      <c r="G450" s="41">
        <f t="shared" si="12"/>
        <v>40884</v>
      </c>
      <c r="H450" s="41">
        <v>40878</v>
      </c>
      <c r="I450" s="41">
        <v>40884</v>
      </c>
      <c r="J450">
        <f t="shared" si="13"/>
        <v>1.643835616438356E-2</v>
      </c>
    </row>
    <row r="451" spans="1:10" x14ac:dyDescent="0.25">
      <c r="A451" s="44" t="s">
        <v>5050</v>
      </c>
      <c r="B451" t="s">
        <v>7885</v>
      </c>
      <c r="C451" t="s">
        <v>10388</v>
      </c>
      <c r="D451">
        <v>120</v>
      </c>
      <c r="E451">
        <v>8</v>
      </c>
      <c r="F451">
        <v>68</v>
      </c>
      <c r="G451" s="41">
        <f t="shared" ref="G451:G514" si="14">I451</f>
        <v>41926</v>
      </c>
      <c r="H451" s="41">
        <v>41821</v>
      </c>
      <c r="I451" s="41">
        <v>41926</v>
      </c>
      <c r="J451">
        <f t="shared" ref="J451:J514" si="15">(I451-H451)/365</f>
        <v>0.28767123287671231</v>
      </c>
    </row>
    <row r="452" spans="1:10" x14ac:dyDescent="0.25">
      <c r="A452" s="44" t="s">
        <v>8120</v>
      </c>
      <c r="B452" t="s">
        <v>8119</v>
      </c>
      <c r="C452" t="s">
        <v>10230</v>
      </c>
      <c r="D452">
        <v>18</v>
      </c>
      <c r="E452">
        <v>1</v>
      </c>
      <c r="F452">
        <v>1</v>
      </c>
      <c r="G452" s="41">
        <f t="shared" si="14"/>
        <v>39814</v>
      </c>
      <c r="H452" s="41">
        <v>39814</v>
      </c>
      <c r="I452" s="41">
        <v>39814</v>
      </c>
      <c r="J452">
        <f t="shared" si="15"/>
        <v>0</v>
      </c>
    </row>
    <row r="453" spans="1:10" x14ac:dyDescent="0.25">
      <c r="A453" s="44" t="s">
        <v>6396</v>
      </c>
      <c r="B453" t="s">
        <v>9336</v>
      </c>
      <c r="C453" t="s">
        <v>9435</v>
      </c>
      <c r="D453">
        <v>46</v>
      </c>
      <c r="E453">
        <v>1</v>
      </c>
      <c r="F453">
        <v>44</v>
      </c>
      <c r="G453" s="41">
        <f t="shared" si="14"/>
        <v>41572</v>
      </c>
      <c r="H453" s="41">
        <v>41549</v>
      </c>
      <c r="I453" s="41">
        <v>41572</v>
      </c>
      <c r="J453">
        <f t="shared" si="15"/>
        <v>6.3013698630136991E-2</v>
      </c>
    </row>
    <row r="454" spans="1:10" x14ac:dyDescent="0.25">
      <c r="A454" s="44" t="s">
        <v>8139</v>
      </c>
      <c r="B454" t="s">
        <v>8138</v>
      </c>
      <c r="C454" t="s">
        <v>10220</v>
      </c>
      <c r="D454">
        <v>51</v>
      </c>
      <c r="E454">
        <v>4</v>
      </c>
      <c r="F454">
        <v>18</v>
      </c>
      <c r="G454" s="41">
        <f t="shared" si="14"/>
        <v>38973</v>
      </c>
      <c r="H454" s="41">
        <v>38808</v>
      </c>
      <c r="I454" s="41">
        <v>38973</v>
      </c>
      <c r="J454">
        <f t="shared" si="15"/>
        <v>0.45205479452054792</v>
      </c>
    </row>
    <row r="455" spans="1:10" x14ac:dyDescent="0.25">
      <c r="A455" s="44" t="s">
        <v>10764</v>
      </c>
      <c r="C455" t="s">
        <v>10765</v>
      </c>
      <c r="D455">
        <v>169</v>
      </c>
      <c r="E455">
        <v>1</v>
      </c>
      <c r="F455">
        <v>17</v>
      </c>
      <c r="G455" s="41">
        <f t="shared" si="14"/>
        <v>42297</v>
      </c>
      <c r="H455" s="41">
        <v>39995</v>
      </c>
      <c r="I455" s="41">
        <v>42297</v>
      </c>
      <c r="J455">
        <f t="shared" si="15"/>
        <v>6.3068493150684928</v>
      </c>
    </row>
    <row r="456" spans="1:10" x14ac:dyDescent="0.25">
      <c r="A456" s="44" t="s">
        <v>9116</v>
      </c>
      <c r="B456" t="s">
        <v>9115</v>
      </c>
      <c r="C456" t="s">
        <v>9572</v>
      </c>
      <c r="D456">
        <v>77</v>
      </c>
      <c r="E456">
        <v>1</v>
      </c>
      <c r="F456">
        <v>60</v>
      </c>
      <c r="G456" s="41">
        <f t="shared" si="14"/>
        <v>41395</v>
      </c>
      <c r="H456" s="41">
        <v>41214</v>
      </c>
      <c r="I456" s="41">
        <v>41395</v>
      </c>
      <c r="J456">
        <f t="shared" si="15"/>
        <v>0.49589041095890413</v>
      </c>
    </row>
    <row r="457" spans="1:10" x14ac:dyDescent="0.25">
      <c r="A457" s="44" t="s">
        <v>8044</v>
      </c>
      <c r="B457" t="s">
        <v>8043</v>
      </c>
      <c r="C457" t="s">
        <v>10284</v>
      </c>
      <c r="D457">
        <v>40</v>
      </c>
      <c r="E457">
        <v>6</v>
      </c>
      <c r="F457">
        <v>23</v>
      </c>
      <c r="G457" s="41">
        <f t="shared" si="14"/>
        <v>39986</v>
      </c>
      <c r="H457" s="41">
        <v>39448</v>
      </c>
      <c r="I457" s="41">
        <v>39986</v>
      </c>
      <c r="J457">
        <f t="shared" si="15"/>
        <v>1.473972602739726</v>
      </c>
    </row>
    <row r="458" spans="1:10" x14ac:dyDescent="0.25">
      <c r="A458" s="44" t="s">
        <v>5245</v>
      </c>
      <c r="B458" t="s">
        <v>7842</v>
      </c>
      <c r="C458" t="s">
        <v>10417</v>
      </c>
      <c r="D458">
        <v>127</v>
      </c>
      <c r="E458">
        <v>6</v>
      </c>
      <c r="F458">
        <v>72</v>
      </c>
      <c r="G458" s="41">
        <f t="shared" si="14"/>
        <v>38169</v>
      </c>
      <c r="H458" s="41">
        <v>37196</v>
      </c>
      <c r="I458" s="41">
        <v>38169</v>
      </c>
      <c r="J458">
        <f t="shared" si="15"/>
        <v>2.6657534246575341</v>
      </c>
    </row>
    <row r="459" spans="1:10" x14ac:dyDescent="0.25">
      <c r="A459" s="44" t="s">
        <v>6398</v>
      </c>
      <c r="B459" t="s">
        <v>8168</v>
      </c>
      <c r="C459" t="s">
        <v>10202</v>
      </c>
      <c r="D459">
        <v>602</v>
      </c>
      <c r="E459">
        <v>3</v>
      </c>
      <c r="F459">
        <v>168</v>
      </c>
      <c r="G459" s="41">
        <f t="shared" si="14"/>
        <v>42297</v>
      </c>
      <c r="H459" s="41">
        <v>31959</v>
      </c>
      <c r="I459" s="41">
        <v>42297</v>
      </c>
      <c r="J459">
        <f t="shared" si="15"/>
        <v>28.323287671232876</v>
      </c>
    </row>
    <row r="460" spans="1:10" x14ac:dyDescent="0.25">
      <c r="A460" s="44" t="s">
        <v>6230</v>
      </c>
      <c r="B460" t="s">
        <v>7879</v>
      </c>
      <c r="C460" t="s">
        <v>10392</v>
      </c>
      <c r="D460">
        <v>100</v>
      </c>
      <c r="E460">
        <v>5</v>
      </c>
      <c r="F460">
        <v>37</v>
      </c>
      <c r="G460" s="41">
        <f t="shared" si="14"/>
        <v>39083</v>
      </c>
      <c r="H460" s="41">
        <v>39083</v>
      </c>
      <c r="I460" s="41">
        <v>39083</v>
      </c>
      <c r="J460">
        <f t="shared" si="15"/>
        <v>0</v>
      </c>
    </row>
    <row r="461" spans="1:10" x14ac:dyDescent="0.25">
      <c r="A461" s="44" t="s">
        <v>3347</v>
      </c>
      <c r="B461" t="s">
        <v>9171</v>
      </c>
      <c r="C461" t="s">
        <v>1024</v>
      </c>
      <c r="D461">
        <v>203</v>
      </c>
      <c r="E461">
        <v>4</v>
      </c>
      <c r="F461">
        <v>74</v>
      </c>
      <c r="G461" s="41">
        <f t="shared" si="14"/>
        <v>41893</v>
      </c>
      <c r="H461" s="41">
        <v>34700</v>
      </c>
      <c r="I461" s="41">
        <v>41893</v>
      </c>
      <c r="J461">
        <f t="shared" si="15"/>
        <v>19.706849315068492</v>
      </c>
    </row>
    <row r="462" spans="1:10" x14ac:dyDescent="0.25">
      <c r="A462" s="44" t="s">
        <v>3043</v>
      </c>
      <c r="B462" t="s">
        <v>10766</v>
      </c>
      <c r="C462" t="s">
        <v>10767</v>
      </c>
      <c r="D462">
        <v>9</v>
      </c>
      <c r="E462">
        <v>1</v>
      </c>
      <c r="F462">
        <v>9</v>
      </c>
      <c r="G462" s="41">
        <f t="shared" si="14"/>
        <v>42552</v>
      </c>
      <c r="H462" s="41">
        <v>42552</v>
      </c>
      <c r="I462" s="41">
        <v>42552</v>
      </c>
      <c r="J462">
        <f t="shared" si="15"/>
        <v>0</v>
      </c>
    </row>
    <row r="463" spans="1:10" x14ac:dyDescent="0.25">
      <c r="A463" s="44" t="s">
        <v>8759</v>
      </c>
      <c r="B463" t="s">
        <v>8758</v>
      </c>
      <c r="C463" t="s">
        <v>9810</v>
      </c>
      <c r="D463">
        <v>20</v>
      </c>
      <c r="E463">
        <v>1</v>
      </c>
      <c r="F463">
        <v>1</v>
      </c>
      <c r="G463" s="41">
        <f t="shared" si="14"/>
        <v>39814</v>
      </c>
      <c r="H463" s="41">
        <v>39814</v>
      </c>
      <c r="I463" s="41">
        <v>39814</v>
      </c>
      <c r="J463">
        <f t="shared" si="15"/>
        <v>0</v>
      </c>
    </row>
    <row r="464" spans="1:10" x14ac:dyDescent="0.25">
      <c r="A464" s="44" t="s">
        <v>6231</v>
      </c>
      <c r="B464" t="s">
        <v>9139</v>
      </c>
      <c r="C464" t="s">
        <v>9558</v>
      </c>
      <c r="D464">
        <v>72</v>
      </c>
      <c r="E464">
        <v>4</v>
      </c>
      <c r="F464">
        <v>31</v>
      </c>
      <c r="G464" s="41">
        <f t="shared" si="14"/>
        <v>42552</v>
      </c>
      <c r="H464" s="63">
        <v>38534</v>
      </c>
      <c r="I464" s="41">
        <v>42552</v>
      </c>
      <c r="J464">
        <f>(I464-H464)/365</f>
        <v>11.008219178082191</v>
      </c>
    </row>
    <row r="465" spans="1:10" x14ac:dyDescent="0.25">
      <c r="A465" s="44" t="s">
        <v>7119</v>
      </c>
      <c r="B465" t="s">
        <v>9049</v>
      </c>
      <c r="C465" t="s">
        <v>9617</v>
      </c>
      <c r="D465">
        <v>77</v>
      </c>
      <c r="E465">
        <v>1</v>
      </c>
      <c r="F465">
        <v>60</v>
      </c>
      <c r="G465" s="41">
        <f t="shared" si="14"/>
        <v>41395</v>
      </c>
      <c r="H465" s="41">
        <v>41214</v>
      </c>
      <c r="I465" s="41">
        <v>41395</v>
      </c>
      <c r="J465">
        <f t="shared" si="15"/>
        <v>0.49589041095890413</v>
      </c>
    </row>
    <row r="466" spans="1:10" x14ac:dyDescent="0.25">
      <c r="A466" s="44" t="s">
        <v>8904</v>
      </c>
      <c r="B466" t="s">
        <v>8903</v>
      </c>
      <c r="C466" t="s">
        <v>9716</v>
      </c>
      <c r="D466">
        <v>262</v>
      </c>
      <c r="E466">
        <v>4</v>
      </c>
      <c r="F466">
        <v>152</v>
      </c>
      <c r="G466" s="41">
        <f t="shared" si="14"/>
        <v>41939</v>
      </c>
      <c r="H466" s="41">
        <v>38718</v>
      </c>
      <c r="I466" s="41">
        <v>41939</v>
      </c>
      <c r="J466">
        <f t="shared" si="15"/>
        <v>8.8246575342465761</v>
      </c>
    </row>
    <row r="467" spans="1:10" x14ac:dyDescent="0.25">
      <c r="A467" s="44" t="s">
        <v>8221</v>
      </c>
      <c r="B467" t="s">
        <v>8220</v>
      </c>
      <c r="C467" t="s">
        <v>10165</v>
      </c>
      <c r="D467">
        <v>6</v>
      </c>
      <c r="E467">
        <v>1</v>
      </c>
      <c r="F467">
        <v>6</v>
      </c>
      <c r="G467" s="41">
        <f t="shared" si="14"/>
        <v>41395</v>
      </c>
      <c r="H467" s="41">
        <v>41214</v>
      </c>
      <c r="I467" s="41">
        <v>41395</v>
      </c>
      <c r="J467">
        <f t="shared" si="15"/>
        <v>0.49589041095890413</v>
      </c>
    </row>
    <row r="468" spans="1:10" x14ac:dyDescent="0.25">
      <c r="A468" s="44" t="s">
        <v>7094</v>
      </c>
      <c r="B468" t="s">
        <v>8934</v>
      </c>
      <c r="C468" t="s">
        <v>9696</v>
      </c>
      <c r="D468">
        <v>6</v>
      </c>
      <c r="E468">
        <v>1</v>
      </c>
      <c r="F468">
        <v>6</v>
      </c>
      <c r="G468" s="41">
        <f t="shared" si="14"/>
        <v>41395</v>
      </c>
      <c r="H468" s="41">
        <v>41214</v>
      </c>
      <c r="I468" s="41">
        <v>41395</v>
      </c>
      <c r="J468">
        <f t="shared" si="15"/>
        <v>0.49589041095890413</v>
      </c>
    </row>
    <row r="469" spans="1:10" x14ac:dyDescent="0.25">
      <c r="A469" s="44" t="s">
        <v>9109</v>
      </c>
      <c r="B469" t="s">
        <v>9108</v>
      </c>
      <c r="C469" t="s">
        <v>9576</v>
      </c>
      <c r="D469">
        <v>77</v>
      </c>
      <c r="E469">
        <v>1</v>
      </c>
      <c r="F469">
        <v>60</v>
      </c>
      <c r="G469" s="41">
        <f t="shared" si="14"/>
        <v>41395</v>
      </c>
      <c r="H469" s="41">
        <v>41214</v>
      </c>
      <c r="I469" s="41">
        <v>41395</v>
      </c>
      <c r="J469">
        <f t="shared" si="15"/>
        <v>0.49589041095890413</v>
      </c>
    </row>
    <row r="470" spans="1:10" x14ac:dyDescent="0.25">
      <c r="A470" s="44" t="s">
        <v>3032</v>
      </c>
      <c r="B470" t="s">
        <v>9082</v>
      </c>
      <c r="C470" t="s">
        <v>9593</v>
      </c>
      <c r="D470">
        <v>120</v>
      </c>
      <c r="E470">
        <v>8</v>
      </c>
      <c r="F470">
        <v>68</v>
      </c>
      <c r="G470" s="41">
        <f t="shared" si="14"/>
        <v>41926</v>
      </c>
      <c r="H470" s="41">
        <v>41821</v>
      </c>
      <c r="I470" s="41">
        <v>41926</v>
      </c>
      <c r="J470">
        <f t="shared" si="15"/>
        <v>0.28767123287671231</v>
      </c>
    </row>
    <row r="471" spans="1:10" x14ac:dyDescent="0.25">
      <c r="A471" s="44" t="s">
        <v>5271</v>
      </c>
      <c r="B471" t="s">
        <v>7826</v>
      </c>
      <c r="C471" t="s">
        <v>10428</v>
      </c>
      <c r="D471">
        <v>25</v>
      </c>
      <c r="E471">
        <v>1</v>
      </c>
      <c r="F471">
        <v>25</v>
      </c>
      <c r="G471" s="41">
        <f t="shared" si="14"/>
        <v>41572</v>
      </c>
      <c r="H471" s="41">
        <v>41548</v>
      </c>
      <c r="I471" s="41">
        <v>41572</v>
      </c>
      <c r="J471">
        <f t="shared" si="15"/>
        <v>6.575342465753424E-2</v>
      </c>
    </row>
    <row r="472" spans="1:10" x14ac:dyDescent="0.25">
      <c r="A472" s="44" t="s">
        <v>9317</v>
      </c>
      <c r="B472" t="s">
        <v>9316</v>
      </c>
      <c r="C472" t="s">
        <v>9447</v>
      </c>
      <c r="D472">
        <v>117</v>
      </c>
      <c r="E472">
        <v>7</v>
      </c>
      <c r="F472">
        <v>83</v>
      </c>
      <c r="G472" s="41">
        <f t="shared" si="14"/>
        <v>41395</v>
      </c>
      <c r="H472" s="41">
        <v>39448</v>
      </c>
      <c r="I472" s="41">
        <v>41395</v>
      </c>
      <c r="J472">
        <f t="shared" si="15"/>
        <v>5.3342465753424655</v>
      </c>
    </row>
    <row r="473" spans="1:10" x14ac:dyDescent="0.25">
      <c r="A473" s="44" t="s">
        <v>6403</v>
      </c>
      <c r="B473" t="s">
        <v>8523</v>
      </c>
      <c r="C473" t="s">
        <v>9970</v>
      </c>
      <c r="D473">
        <v>127</v>
      </c>
      <c r="E473">
        <v>4</v>
      </c>
      <c r="F473">
        <v>86</v>
      </c>
      <c r="G473" s="41">
        <f t="shared" si="14"/>
        <v>39547</v>
      </c>
      <c r="H473" s="41">
        <v>39357</v>
      </c>
      <c r="I473" s="41">
        <v>39547</v>
      </c>
      <c r="J473">
        <f t="shared" si="15"/>
        <v>0.52054794520547942</v>
      </c>
    </row>
    <row r="474" spans="1:10" x14ac:dyDescent="0.25">
      <c r="A474" s="44" t="s">
        <v>6404</v>
      </c>
      <c r="C474" t="s">
        <v>9890</v>
      </c>
      <c r="D474">
        <v>472</v>
      </c>
      <c r="E474">
        <v>4</v>
      </c>
      <c r="F474">
        <v>198</v>
      </c>
      <c r="G474" s="41">
        <f t="shared" si="14"/>
        <v>42297</v>
      </c>
      <c r="H474" s="41">
        <v>35247</v>
      </c>
      <c r="I474" s="41">
        <v>42297</v>
      </c>
      <c r="J474">
        <f t="shared" si="15"/>
        <v>19.315068493150687</v>
      </c>
    </row>
    <row r="475" spans="1:10" x14ac:dyDescent="0.25">
      <c r="A475" s="44" t="s">
        <v>8064</v>
      </c>
      <c r="B475" t="s">
        <v>8063</v>
      </c>
      <c r="C475" t="s">
        <v>10269</v>
      </c>
      <c r="D475">
        <v>72</v>
      </c>
      <c r="E475">
        <v>5</v>
      </c>
      <c r="F475">
        <v>21</v>
      </c>
      <c r="G475" s="41">
        <f t="shared" si="14"/>
        <v>41821</v>
      </c>
      <c r="H475" s="62">
        <v>40544</v>
      </c>
      <c r="I475" s="41">
        <v>41821</v>
      </c>
      <c r="J475">
        <f>(I475-H475)/365</f>
        <v>3.4986301369863013</v>
      </c>
    </row>
    <row r="476" spans="1:10" x14ac:dyDescent="0.25">
      <c r="A476" s="44" t="s">
        <v>9007</v>
      </c>
      <c r="B476" t="s">
        <v>9006</v>
      </c>
      <c r="C476" t="s">
        <v>9645</v>
      </c>
      <c r="D476">
        <v>6</v>
      </c>
      <c r="E476">
        <v>1</v>
      </c>
      <c r="F476">
        <v>6</v>
      </c>
      <c r="G476" s="41">
        <f t="shared" si="14"/>
        <v>41395</v>
      </c>
      <c r="H476" s="41">
        <v>41214</v>
      </c>
      <c r="I476" s="41">
        <v>41395</v>
      </c>
      <c r="J476">
        <f t="shared" si="15"/>
        <v>0.49589041095890413</v>
      </c>
    </row>
    <row r="477" spans="1:10" x14ac:dyDescent="0.25">
      <c r="A477" s="44" t="s">
        <v>6406</v>
      </c>
      <c r="B477" t="s">
        <v>8025</v>
      </c>
      <c r="C477" t="s">
        <v>10768</v>
      </c>
      <c r="D477">
        <v>9</v>
      </c>
      <c r="E477">
        <v>1</v>
      </c>
      <c r="F477">
        <v>9</v>
      </c>
      <c r="G477" s="41">
        <f t="shared" si="14"/>
        <v>42552</v>
      </c>
      <c r="H477" s="41">
        <v>42552</v>
      </c>
      <c r="I477" s="41">
        <v>42552</v>
      </c>
      <c r="J477">
        <f t="shared" si="15"/>
        <v>0</v>
      </c>
    </row>
    <row r="478" spans="1:10" x14ac:dyDescent="0.25">
      <c r="A478" s="44" t="s">
        <v>8295</v>
      </c>
      <c r="B478" t="s">
        <v>8294</v>
      </c>
      <c r="C478" t="s">
        <v>10117</v>
      </c>
      <c r="D478">
        <v>128</v>
      </c>
      <c r="E478">
        <v>4</v>
      </c>
      <c r="F478">
        <v>76</v>
      </c>
      <c r="G478" s="41">
        <f t="shared" si="14"/>
        <v>39183</v>
      </c>
      <c r="H478" s="41">
        <v>38718</v>
      </c>
      <c r="I478" s="41">
        <v>39183</v>
      </c>
      <c r="J478">
        <f t="shared" si="15"/>
        <v>1.273972602739726</v>
      </c>
    </row>
    <row r="479" spans="1:10" x14ac:dyDescent="0.25">
      <c r="A479" s="44" t="s">
        <v>9206</v>
      </c>
      <c r="B479" t="s">
        <v>9205</v>
      </c>
      <c r="C479" t="s">
        <v>9520</v>
      </c>
      <c r="D479">
        <v>77</v>
      </c>
      <c r="E479">
        <v>1</v>
      </c>
      <c r="F479">
        <v>60</v>
      </c>
      <c r="G479" s="41">
        <f t="shared" si="14"/>
        <v>41395</v>
      </c>
      <c r="H479" s="41">
        <v>41214</v>
      </c>
      <c r="I479" s="41">
        <v>41395</v>
      </c>
      <c r="J479">
        <f t="shared" si="15"/>
        <v>0.49589041095890413</v>
      </c>
    </row>
    <row r="480" spans="1:10" x14ac:dyDescent="0.25">
      <c r="A480" s="44" t="s">
        <v>3366</v>
      </c>
      <c r="B480" t="s">
        <v>8180</v>
      </c>
      <c r="C480" t="s">
        <v>7055</v>
      </c>
      <c r="D480">
        <v>337</v>
      </c>
      <c r="E480">
        <v>8</v>
      </c>
      <c r="F480">
        <v>143</v>
      </c>
      <c r="G480" s="41">
        <f t="shared" si="14"/>
        <v>41940</v>
      </c>
      <c r="H480" s="41">
        <v>41821</v>
      </c>
      <c r="I480" s="41">
        <v>41940</v>
      </c>
      <c r="J480">
        <f t="shared" si="15"/>
        <v>0.32602739726027397</v>
      </c>
    </row>
    <row r="481" spans="1:10" x14ac:dyDescent="0.25">
      <c r="A481" s="44" t="s">
        <v>6232</v>
      </c>
      <c r="B481" t="s">
        <v>8477</v>
      </c>
      <c r="C481" t="s">
        <v>10001</v>
      </c>
      <c r="D481">
        <v>126</v>
      </c>
      <c r="E481">
        <v>4</v>
      </c>
      <c r="F481">
        <v>85</v>
      </c>
      <c r="G481" s="41">
        <f t="shared" si="14"/>
        <v>39547</v>
      </c>
      <c r="H481" s="41">
        <v>39357</v>
      </c>
      <c r="I481" s="41">
        <v>39547</v>
      </c>
      <c r="J481">
        <f t="shared" si="15"/>
        <v>0.52054794520547942</v>
      </c>
    </row>
    <row r="482" spans="1:10" x14ac:dyDescent="0.25">
      <c r="A482" s="44" t="s">
        <v>8608</v>
      </c>
      <c r="B482" t="s">
        <v>8607</v>
      </c>
      <c r="C482" t="s">
        <v>9909</v>
      </c>
      <c r="D482">
        <v>68</v>
      </c>
      <c r="E482">
        <v>1</v>
      </c>
      <c r="F482">
        <v>23</v>
      </c>
      <c r="G482" s="41">
        <f t="shared" si="14"/>
        <v>37257</v>
      </c>
      <c r="H482" s="41">
        <v>33604</v>
      </c>
      <c r="I482" s="41">
        <v>37257</v>
      </c>
      <c r="J482">
        <f t="shared" si="15"/>
        <v>10.008219178082191</v>
      </c>
    </row>
    <row r="483" spans="1:10" x14ac:dyDescent="0.25">
      <c r="A483" s="44" t="s">
        <v>10769</v>
      </c>
      <c r="B483" t="s">
        <v>10770</v>
      </c>
      <c r="C483" t="s">
        <v>10771</v>
      </c>
      <c r="D483">
        <v>9</v>
      </c>
      <c r="E483">
        <v>1</v>
      </c>
      <c r="F483">
        <v>9</v>
      </c>
      <c r="G483" s="41">
        <f t="shared" si="14"/>
        <v>42552</v>
      </c>
      <c r="H483" s="41">
        <v>42552</v>
      </c>
      <c r="I483" s="41">
        <v>42552</v>
      </c>
      <c r="J483">
        <f t="shared" si="15"/>
        <v>0</v>
      </c>
    </row>
    <row r="484" spans="1:10" x14ac:dyDescent="0.25">
      <c r="A484" s="44" t="s">
        <v>9180</v>
      </c>
      <c r="B484" t="s">
        <v>9179</v>
      </c>
      <c r="C484" t="s">
        <v>9535</v>
      </c>
      <c r="D484">
        <v>6</v>
      </c>
      <c r="E484">
        <v>1</v>
      </c>
      <c r="F484">
        <v>6</v>
      </c>
      <c r="G484" s="41">
        <f t="shared" si="14"/>
        <v>33604</v>
      </c>
      <c r="H484" s="41">
        <v>33604</v>
      </c>
      <c r="I484" s="41">
        <v>33604</v>
      </c>
      <c r="J484">
        <f t="shared" si="15"/>
        <v>0</v>
      </c>
    </row>
    <row r="485" spans="1:10" x14ac:dyDescent="0.25">
      <c r="A485" s="44" t="s">
        <v>6236</v>
      </c>
      <c r="B485" t="s">
        <v>8713</v>
      </c>
      <c r="C485" t="s">
        <v>9841</v>
      </c>
      <c r="D485">
        <v>108</v>
      </c>
      <c r="E485">
        <v>2</v>
      </c>
      <c r="F485">
        <v>60</v>
      </c>
      <c r="G485" s="41">
        <f t="shared" si="14"/>
        <v>41940</v>
      </c>
      <c r="H485" s="41">
        <v>41091</v>
      </c>
      <c r="I485" s="41">
        <v>41940</v>
      </c>
      <c r="J485">
        <f t="shared" si="15"/>
        <v>2.3260273972602739</v>
      </c>
    </row>
    <row r="486" spans="1:10" x14ac:dyDescent="0.25">
      <c r="A486" s="44" t="s">
        <v>8379</v>
      </c>
      <c r="B486" t="s">
        <v>8378</v>
      </c>
      <c r="C486" t="s">
        <v>10063</v>
      </c>
      <c r="D486">
        <v>134</v>
      </c>
      <c r="E486">
        <v>3</v>
      </c>
      <c r="F486">
        <v>77</v>
      </c>
      <c r="G486" s="41">
        <f t="shared" si="14"/>
        <v>41939</v>
      </c>
      <c r="H486" s="41">
        <v>40087</v>
      </c>
      <c r="I486" s="41">
        <v>41939</v>
      </c>
      <c r="J486">
        <f t="shared" si="15"/>
        <v>5.0739726027397261</v>
      </c>
    </row>
    <row r="487" spans="1:10" x14ac:dyDescent="0.25">
      <c r="A487" s="44" t="s">
        <v>6409</v>
      </c>
      <c r="B487" t="s">
        <v>9086</v>
      </c>
      <c r="C487" t="s">
        <v>9590</v>
      </c>
      <c r="D487">
        <v>158</v>
      </c>
      <c r="E487">
        <v>6</v>
      </c>
      <c r="F487">
        <v>82</v>
      </c>
      <c r="G487" s="41">
        <f t="shared" si="14"/>
        <v>38501</v>
      </c>
      <c r="H487" s="41">
        <v>37316</v>
      </c>
      <c r="I487" s="41">
        <v>38501</v>
      </c>
      <c r="J487">
        <f t="shared" si="15"/>
        <v>3.2465753424657535</v>
      </c>
    </row>
    <row r="488" spans="1:10" x14ac:dyDescent="0.25">
      <c r="A488" s="44" t="s">
        <v>8393</v>
      </c>
      <c r="B488" t="s">
        <v>8392</v>
      </c>
      <c r="C488" t="s">
        <v>10055</v>
      </c>
      <c r="D488">
        <v>40</v>
      </c>
      <c r="E488">
        <v>6</v>
      </c>
      <c r="F488">
        <v>23</v>
      </c>
      <c r="G488" s="41">
        <f t="shared" si="14"/>
        <v>39986</v>
      </c>
      <c r="H488" s="41">
        <v>39448</v>
      </c>
      <c r="I488" s="41">
        <v>39986</v>
      </c>
      <c r="J488">
        <f t="shared" si="15"/>
        <v>1.473972602739726</v>
      </c>
    </row>
    <row r="489" spans="1:10" x14ac:dyDescent="0.25">
      <c r="A489" s="44" t="s">
        <v>6411</v>
      </c>
      <c r="B489" t="s">
        <v>8715</v>
      </c>
      <c r="C489" t="s">
        <v>9839</v>
      </c>
      <c r="D489">
        <v>124</v>
      </c>
      <c r="E489">
        <v>6</v>
      </c>
      <c r="F489">
        <v>73</v>
      </c>
      <c r="G489" s="41">
        <f t="shared" si="14"/>
        <v>39098</v>
      </c>
      <c r="H489" s="41">
        <v>37196</v>
      </c>
      <c r="I489" s="41">
        <v>39098</v>
      </c>
      <c r="J489">
        <f t="shared" si="15"/>
        <v>5.2109589041095887</v>
      </c>
    </row>
    <row r="490" spans="1:10" x14ac:dyDescent="0.25">
      <c r="A490" s="44" t="s">
        <v>8035</v>
      </c>
      <c r="B490" t="s">
        <v>8034</v>
      </c>
      <c r="C490" t="s">
        <v>10289</v>
      </c>
      <c r="D490">
        <v>134</v>
      </c>
      <c r="E490">
        <v>3</v>
      </c>
      <c r="F490">
        <v>77</v>
      </c>
      <c r="G490" s="41">
        <f t="shared" si="14"/>
        <v>41939</v>
      </c>
      <c r="H490" s="41">
        <v>40087</v>
      </c>
      <c r="I490" s="41">
        <v>41939</v>
      </c>
      <c r="J490">
        <f t="shared" si="15"/>
        <v>5.0739726027397261</v>
      </c>
    </row>
    <row r="491" spans="1:10" x14ac:dyDescent="0.25">
      <c r="A491" s="44" t="s">
        <v>6412</v>
      </c>
      <c r="B491" t="s">
        <v>8253</v>
      </c>
      <c r="C491" t="s">
        <v>10143</v>
      </c>
      <c r="D491">
        <v>50</v>
      </c>
      <c r="E491">
        <v>3</v>
      </c>
      <c r="F491">
        <v>32</v>
      </c>
      <c r="G491" s="41">
        <f t="shared" si="14"/>
        <v>40603</v>
      </c>
      <c r="H491" s="41">
        <v>39692</v>
      </c>
      <c r="I491" s="41">
        <v>40603</v>
      </c>
      <c r="J491">
        <f t="shared" si="15"/>
        <v>2.495890410958904</v>
      </c>
    </row>
    <row r="492" spans="1:10" x14ac:dyDescent="0.25">
      <c r="A492" s="44" t="s">
        <v>6237</v>
      </c>
      <c r="B492" t="s">
        <v>8074</v>
      </c>
      <c r="C492" t="s">
        <v>10261</v>
      </c>
      <c r="D492">
        <v>72</v>
      </c>
      <c r="E492">
        <v>4</v>
      </c>
      <c r="F492">
        <v>31</v>
      </c>
      <c r="G492" s="41">
        <f t="shared" si="14"/>
        <v>42552</v>
      </c>
      <c r="H492" s="63">
        <v>38534</v>
      </c>
      <c r="I492" s="41">
        <v>42552</v>
      </c>
      <c r="J492">
        <f>(I492-H492)/365</f>
        <v>11.008219178082191</v>
      </c>
    </row>
    <row r="493" spans="1:10" x14ac:dyDescent="0.25">
      <c r="A493" s="44" t="s">
        <v>6413</v>
      </c>
      <c r="B493" t="s">
        <v>8757</v>
      </c>
      <c r="C493" t="s">
        <v>9811</v>
      </c>
      <c r="D493">
        <v>147</v>
      </c>
      <c r="E493">
        <v>5</v>
      </c>
      <c r="F493">
        <v>65</v>
      </c>
      <c r="G493" s="41">
        <f t="shared" si="14"/>
        <v>41999</v>
      </c>
      <c r="H493" s="41">
        <v>37135</v>
      </c>
      <c r="I493" s="65">
        <v>41999</v>
      </c>
      <c r="J493">
        <f>(I493-H493)/365</f>
        <v>13.326027397260274</v>
      </c>
    </row>
    <row r="494" spans="1:10" x14ac:dyDescent="0.25">
      <c r="A494" s="44" t="s">
        <v>6238</v>
      </c>
      <c r="B494" t="s">
        <v>8166</v>
      </c>
      <c r="C494" t="s">
        <v>10204</v>
      </c>
      <c r="D494">
        <v>100</v>
      </c>
      <c r="E494">
        <v>5</v>
      </c>
      <c r="F494">
        <v>37</v>
      </c>
      <c r="G494" s="41">
        <f t="shared" si="14"/>
        <v>39083</v>
      </c>
      <c r="H494" s="41">
        <v>39083</v>
      </c>
      <c r="I494" s="41">
        <v>39083</v>
      </c>
      <c r="J494">
        <f t="shared" si="15"/>
        <v>0</v>
      </c>
    </row>
    <row r="495" spans="1:10" x14ac:dyDescent="0.25">
      <c r="A495" s="44" t="s">
        <v>7884</v>
      </c>
      <c r="B495" t="s">
        <v>7883</v>
      </c>
      <c r="C495" t="s">
        <v>10389</v>
      </c>
      <c r="D495">
        <v>179</v>
      </c>
      <c r="E495">
        <v>3</v>
      </c>
      <c r="F495">
        <v>104</v>
      </c>
      <c r="G495" s="41">
        <f t="shared" si="14"/>
        <v>41893</v>
      </c>
      <c r="H495" s="41">
        <v>31413</v>
      </c>
      <c r="I495" s="41">
        <v>41893</v>
      </c>
      <c r="J495">
        <f t="shared" si="15"/>
        <v>28.712328767123289</v>
      </c>
    </row>
    <row r="496" spans="1:10" x14ac:dyDescent="0.25">
      <c r="A496" s="44" t="s">
        <v>10772</v>
      </c>
      <c r="B496" t="s">
        <v>9030</v>
      </c>
      <c r="C496" t="s">
        <v>10773</v>
      </c>
      <c r="D496">
        <v>2</v>
      </c>
      <c r="E496">
        <v>1</v>
      </c>
      <c r="F496">
        <v>1</v>
      </c>
    </row>
    <row r="497" spans="1:10" x14ac:dyDescent="0.25">
      <c r="A497" s="44" t="s">
        <v>6414</v>
      </c>
      <c r="C497" t="s">
        <v>10774</v>
      </c>
      <c r="D497">
        <v>539</v>
      </c>
      <c r="E497">
        <v>5</v>
      </c>
      <c r="F497">
        <v>274</v>
      </c>
      <c r="G497" s="41">
        <f t="shared" si="14"/>
        <v>42297</v>
      </c>
      <c r="H497" s="41">
        <v>38045</v>
      </c>
      <c r="I497" s="41">
        <v>42297</v>
      </c>
      <c r="J497">
        <f t="shared" si="15"/>
        <v>11.64931506849315</v>
      </c>
    </row>
    <row r="498" spans="1:10" x14ac:dyDescent="0.25">
      <c r="A498" s="44" t="s">
        <v>9240</v>
      </c>
      <c r="B498" t="s">
        <v>9239</v>
      </c>
      <c r="C498" t="s">
        <v>9497</v>
      </c>
      <c r="D498">
        <v>95</v>
      </c>
      <c r="E498">
        <v>5</v>
      </c>
      <c r="F498">
        <v>49</v>
      </c>
      <c r="G498" s="41">
        <f t="shared" si="14"/>
        <v>39553</v>
      </c>
      <c r="H498" s="41">
        <v>39083</v>
      </c>
      <c r="I498" s="41">
        <v>39553</v>
      </c>
      <c r="J498">
        <f t="shared" si="15"/>
        <v>1.2876712328767124</v>
      </c>
    </row>
    <row r="499" spans="1:10" x14ac:dyDescent="0.25">
      <c r="A499" s="44" t="s">
        <v>8381</v>
      </c>
      <c r="B499" t="s">
        <v>8380</v>
      </c>
      <c r="C499" t="s">
        <v>10062</v>
      </c>
      <c r="D499">
        <v>77</v>
      </c>
      <c r="E499">
        <v>1</v>
      </c>
      <c r="F499">
        <v>60</v>
      </c>
      <c r="G499" s="41">
        <f t="shared" si="14"/>
        <v>41395</v>
      </c>
      <c r="H499" s="41">
        <v>41214</v>
      </c>
      <c r="I499" s="41">
        <v>41395</v>
      </c>
      <c r="J499">
        <f t="shared" si="15"/>
        <v>0.49589041095890413</v>
      </c>
    </row>
    <row r="500" spans="1:10" x14ac:dyDescent="0.25">
      <c r="A500" s="44" t="s">
        <v>3365</v>
      </c>
      <c r="B500" t="s">
        <v>9098</v>
      </c>
      <c r="C500" t="s">
        <v>9583</v>
      </c>
      <c r="D500">
        <v>414</v>
      </c>
      <c r="E500">
        <v>9</v>
      </c>
      <c r="F500">
        <v>164</v>
      </c>
      <c r="G500" s="41">
        <f t="shared" si="14"/>
        <v>41940</v>
      </c>
      <c r="H500" s="41">
        <v>41821</v>
      </c>
      <c r="I500" s="41">
        <v>41940</v>
      </c>
      <c r="J500">
        <f t="shared" si="15"/>
        <v>0.32602739726027397</v>
      </c>
    </row>
    <row r="501" spans="1:10" x14ac:dyDescent="0.25">
      <c r="A501" s="44" t="s">
        <v>8260</v>
      </c>
      <c r="B501" t="s">
        <v>8259</v>
      </c>
      <c r="C501" t="s">
        <v>10139</v>
      </c>
      <c r="D501">
        <v>45</v>
      </c>
      <c r="E501">
        <v>6</v>
      </c>
      <c r="F501">
        <v>28</v>
      </c>
      <c r="G501" s="41">
        <f t="shared" si="14"/>
        <v>40511</v>
      </c>
      <c r="H501" s="41">
        <v>0</v>
      </c>
      <c r="I501" s="41">
        <v>40511</v>
      </c>
      <c r="J501">
        <f t="shared" si="15"/>
        <v>110.98904109589041</v>
      </c>
    </row>
    <row r="502" spans="1:10" x14ac:dyDescent="0.25">
      <c r="A502" s="44" t="s">
        <v>9200</v>
      </c>
      <c r="B502" t="s">
        <v>9199</v>
      </c>
      <c r="C502" t="s">
        <v>9523</v>
      </c>
      <c r="D502">
        <v>134</v>
      </c>
      <c r="E502">
        <v>3</v>
      </c>
      <c r="F502">
        <v>77</v>
      </c>
      <c r="G502" s="41">
        <f t="shared" si="14"/>
        <v>41939</v>
      </c>
      <c r="H502" s="41">
        <v>40087</v>
      </c>
      <c r="I502" s="41">
        <v>41939</v>
      </c>
      <c r="J502">
        <f t="shared" si="15"/>
        <v>5.0739726027397261</v>
      </c>
    </row>
    <row r="503" spans="1:10" x14ac:dyDescent="0.25">
      <c r="A503" s="44" t="s">
        <v>6415</v>
      </c>
      <c r="B503" t="s">
        <v>8876</v>
      </c>
      <c r="C503" t="s">
        <v>9737</v>
      </c>
      <c r="D503">
        <v>177</v>
      </c>
      <c r="E503">
        <v>5</v>
      </c>
      <c r="F503">
        <v>123</v>
      </c>
      <c r="G503" s="41">
        <f t="shared" si="14"/>
        <v>41999</v>
      </c>
      <c r="H503" s="64">
        <v>39448</v>
      </c>
      <c r="I503" s="64">
        <v>41999</v>
      </c>
      <c r="J503">
        <f>(I503-H503)/365</f>
        <v>6.9890410958904106</v>
      </c>
    </row>
    <row r="504" spans="1:10" x14ac:dyDescent="0.25">
      <c r="A504" s="44" t="s">
        <v>7717</v>
      </c>
      <c r="B504" t="s">
        <v>7716</v>
      </c>
      <c r="C504" t="s">
        <v>10504</v>
      </c>
      <c r="D504">
        <v>134</v>
      </c>
      <c r="E504">
        <v>3</v>
      </c>
      <c r="F504">
        <v>77</v>
      </c>
      <c r="G504" s="41">
        <f t="shared" si="14"/>
        <v>41939</v>
      </c>
      <c r="H504" s="41">
        <v>40087</v>
      </c>
      <c r="I504" s="41">
        <v>41939</v>
      </c>
      <c r="J504">
        <f t="shared" si="15"/>
        <v>5.0739726027397261</v>
      </c>
    </row>
    <row r="505" spans="1:10" x14ac:dyDescent="0.25">
      <c r="A505" s="44" t="s">
        <v>7208</v>
      </c>
      <c r="B505" t="s">
        <v>7725</v>
      </c>
      <c r="C505" t="s">
        <v>10500</v>
      </c>
      <c r="D505">
        <v>179</v>
      </c>
      <c r="E505">
        <v>5</v>
      </c>
      <c r="F505">
        <v>93</v>
      </c>
      <c r="G505" s="41">
        <f t="shared" si="14"/>
        <v>39702</v>
      </c>
      <c r="H505" s="41">
        <v>31413</v>
      </c>
      <c r="I505" s="41">
        <v>39702</v>
      </c>
      <c r="J505">
        <f t="shared" si="15"/>
        <v>22.709589041095889</v>
      </c>
    </row>
    <row r="506" spans="1:10" x14ac:dyDescent="0.25">
      <c r="A506" s="44" t="s">
        <v>8431</v>
      </c>
      <c r="B506" t="s">
        <v>8430</v>
      </c>
      <c r="C506" t="s">
        <v>10030</v>
      </c>
      <c r="D506">
        <v>134</v>
      </c>
      <c r="E506">
        <v>3</v>
      </c>
      <c r="F506">
        <v>77</v>
      </c>
      <c r="G506" s="41">
        <f t="shared" si="14"/>
        <v>41939</v>
      </c>
      <c r="H506" s="41">
        <v>40087</v>
      </c>
      <c r="I506" s="41">
        <v>41939</v>
      </c>
      <c r="J506">
        <f t="shared" si="15"/>
        <v>5.0739726027397261</v>
      </c>
    </row>
    <row r="507" spans="1:10" x14ac:dyDescent="0.25">
      <c r="A507" s="44" t="s">
        <v>6244</v>
      </c>
      <c r="B507" t="s">
        <v>9092</v>
      </c>
      <c r="C507" t="s">
        <v>7010</v>
      </c>
      <c r="D507">
        <v>827</v>
      </c>
      <c r="E507">
        <v>3</v>
      </c>
      <c r="F507">
        <v>318</v>
      </c>
      <c r="G507" s="41">
        <f t="shared" si="14"/>
        <v>42297</v>
      </c>
      <c r="H507" s="41">
        <v>38899</v>
      </c>
      <c r="I507" s="41">
        <v>42297</v>
      </c>
      <c r="J507">
        <f t="shared" si="15"/>
        <v>9.3095890410958901</v>
      </c>
    </row>
    <row r="508" spans="1:10" x14ac:dyDescent="0.25">
      <c r="A508" s="44" t="s">
        <v>7763</v>
      </c>
      <c r="B508" t="s">
        <v>7762</v>
      </c>
      <c r="C508" t="s">
        <v>10475</v>
      </c>
      <c r="D508">
        <v>9</v>
      </c>
      <c r="E508">
        <v>1</v>
      </c>
      <c r="F508">
        <v>9</v>
      </c>
      <c r="G508" s="41">
        <f t="shared" si="14"/>
        <v>41395</v>
      </c>
      <c r="H508" s="41">
        <v>41214</v>
      </c>
      <c r="I508" s="41">
        <v>41395</v>
      </c>
      <c r="J508">
        <f t="shared" si="15"/>
        <v>0.49589041095890413</v>
      </c>
    </row>
    <row r="509" spans="1:10" x14ac:dyDescent="0.25">
      <c r="A509" s="44" t="s">
        <v>10775</v>
      </c>
      <c r="C509" t="s">
        <v>10776</v>
      </c>
      <c r="D509">
        <v>1</v>
      </c>
      <c r="E509">
        <v>1</v>
      </c>
      <c r="F509">
        <v>1</v>
      </c>
      <c r="G509" s="41">
        <f t="shared" si="14"/>
        <v>42163</v>
      </c>
      <c r="H509" s="41">
        <v>42163</v>
      </c>
      <c r="I509" s="41">
        <v>42163</v>
      </c>
      <c r="J509">
        <f t="shared" si="15"/>
        <v>0</v>
      </c>
    </row>
    <row r="510" spans="1:10" x14ac:dyDescent="0.25">
      <c r="A510" s="44" t="s">
        <v>6419</v>
      </c>
      <c r="B510" t="s">
        <v>10777</v>
      </c>
      <c r="C510" t="s">
        <v>10778</v>
      </c>
      <c r="D510">
        <v>9</v>
      </c>
      <c r="E510">
        <v>1</v>
      </c>
      <c r="F510">
        <v>9</v>
      </c>
      <c r="G510" s="41">
        <f t="shared" si="14"/>
        <v>42552</v>
      </c>
      <c r="H510" s="41">
        <v>42552</v>
      </c>
      <c r="I510" s="41">
        <v>42552</v>
      </c>
      <c r="J510">
        <f t="shared" si="15"/>
        <v>0</v>
      </c>
    </row>
    <row r="511" spans="1:10" x14ac:dyDescent="0.25">
      <c r="A511" s="44" t="s">
        <v>8791</v>
      </c>
      <c r="B511" t="s">
        <v>8790</v>
      </c>
      <c r="C511" t="s">
        <v>9792</v>
      </c>
      <c r="D511">
        <v>153</v>
      </c>
      <c r="E511">
        <v>3</v>
      </c>
      <c r="F511">
        <v>112</v>
      </c>
      <c r="G511" s="41">
        <f t="shared" si="14"/>
        <v>41893</v>
      </c>
      <c r="H511" s="41">
        <v>36070</v>
      </c>
      <c r="I511" s="41">
        <v>41893</v>
      </c>
      <c r="J511">
        <f t="shared" si="15"/>
        <v>15.953424657534246</v>
      </c>
    </row>
    <row r="512" spans="1:10" x14ac:dyDescent="0.25">
      <c r="A512" s="44" t="s">
        <v>7167</v>
      </c>
      <c r="B512" t="s">
        <v>8675</v>
      </c>
      <c r="C512" t="s">
        <v>9865</v>
      </c>
      <c r="D512">
        <v>6</v>
      </c>
      <c r="E512">
        <v>1</v>
      </c>
      <c r="F512">
        <v>6</v>
      </c>
      <c r="G512" s="41">
        <f t="shared" si="14"/>
        <v>41395</v>
      </c>
      <c r="H512" s="41">
        <v>41214</v>
      </c>
      <c r="I512" s="41">
        <v>41395</v>
      </c>
      <c r="J512">
        <f t="shared" si="15"/>
        <v>0.49589041095890413</v>
      </c>
    </row>
    <row r="513" spans="1:10" x14ac:dyDescent="0.25">
      <c r="A513" s="44" t="s">
        <v>8859</v>
      </c>
      <c r="B513" t="s">
        <v>8858</v>
      </c>
      <c r="C513" t="s">
        <v>9748</v>
      </c>
      <c r="D513">
        <v>6</v>
      </c>
      <c r="E513">
        <v>1</v>
      </c>
      <c r="F513">
        <v>6</v>
      </c>
      <c r="G513" s="41">
        <f t="shared" si="14"/>
        <v>41395</v>
      </c>
      <c r="H513" s="41">
        <v>41214</v>
      </c>
      <c r="I513" s="41">
        <v>41395</v>
      </c>
      <c r="J513">
        <f t="shared" si="15"/>
        <v>0.49589041095890413</v>
      </c>
    </row>
    <row r="514" spans="1:10" x14ac:dyDescent="0.25">
      <c r="A514" s="44" t="s">
        <v>8606</v>
      </c>
      <c r="B514" t="s">
        <v>8605</v>
      </c>
      <c r="C514" t="s">
        <v>9910</v>
      </c>
      <c r="D514">
        <v>20</v>
      </c>
      <c r="E514">
        <v>1</v>
      </c>
      <c r="F514">
        <v>1</v>
      </c>
      <c r="G514" s="41">
        <f t="shared" si="14"/>
        <v>39814</v>
      </c>
      <c r="H514" s="41">
        <v>39814</v>
      </c>
      <c r="I514" s="41">
        <v>39814</v>
      </c>
      <c r="J514">
        <f t="shared" si="15"/>
        <v>0</v>
      </c>
    </row>
    <row r="515" spans="1:10" x14ac:dyDescent="0.25">
      <c r="A515" s="44" t="s">
        <v>8185</v>
      </c>
      <c r="B515" t="s">
        <v>8184</v>
      </c>
      <c r="C515" t="s">
        <v>10192</v>
      </c>
      <c r="D515">
        <v>206</v>
      </c>
      <c r="E515">
        <v>4</v>
      </c>
      <c r="F515">
        <v>111</v>
      </c>
      <c r="G515" s="41">
        <f t="shared" ref="G515:G578" si="16">I515</f>
        <v>41939</v>
      </c>
      <c r="H515" s="41">
        <v>40087</v>
      </c>
      <c r="I515" s="41">
        <v>41939</v>
      </c>
      <c r="J515">
        <f t="shared" ref="J515:J578" si="17">(I515-H515)/365</f>
        <v>5.0739726027397261</v>
      </c>
    </row>
    <row r="516" spans="1:10" x14ac:dyDescent="0.25">
      <c r="A516" s="44" t="s">
        <v>10779</v>
      </c>
      <c r="B516" t="s">
        <v>10780</v>
      </c>
      <c r="C516" t="s">
        <v>10781</v>
      </c>
      <c r="D516">
        <v>2</v>
      </c>
      <c r="E516">
        <v>1</v>
      </c>
      <c r="F516">
        <v>1</v>
      </c>
    </row>
    <row r="517" spans="1:10" x14ac:dyDescent="0.25">
      <c r="A517" s="44" t="s">
        <v>7830</v>
      </c>
      <c r="B517" t="s">
        <v>7829</v>
      </c>
      <c r="C517" t="s">
        <v>10426</v>
      </c>
      <c r="D517">
        <v>77</v>
      </c>
      <c r="E517">
        <v>1</v>
      </c>
      <c r="F517">
        <v>60</v>
      </c>
      <c r="G517" s="41">
        <f t="shared" si="16"/>
        <v>41395</v>
      </c>
      <c r="H517" s="41">
        <v>41214</v>
      </c>
      <c r="I517" s="41">
        <v>41395</v>
      </c>
      <c r="J517">
        <f t="shared" si="17"/>
        <v>0.49589041095890413</v>
      </c>
    </row>
    <row r="518" spans="1:10" x14ac:dyDescent="0.25">
      <c r="A518" s="44" t="s">
        <v>8677</v>
      </c>
      <c r="B518" t="s">
        <v>8676</v>
      </c>
      <c r="C518" t="s">
        <v>9864</v>
      </c>
      <c r="D518">
        <v>121</v>
      </c>
      <c r="E518">
        <v>4</v>
      </c>
      <c r="F518">
        <v>66</v>
      </c>
      <c r="G518" s="41">
        <f t="shared" si="16"/>
        <v>41926</v>
      </c>
      <c r="H518" s="41">
        <v>39814</v>
      </c>
      <c r="I518" s="41">
        <v>41926</v>
      </c>
      <c r="J518">
        <f t="shared" si="17"/>
        <v>5.7863013698630139</v>
      </c>
    </row>
    <row r="519" spans="1:10" x14ac:dyDescent="0.25">
      <c r="A519" s="44" t="s">
        <v>9361</v>
      </c>
      <c r="B519" t="s">
        <v>9360</v>
      </c>
      <c r="C519" t="s">
        <v>9418</v>
      </c>
      <c r="D519">
        <v>134</v>
      </c>
      <c r="E519">
        <v>3</v>
      </c>
      <c r="F519">
        <v>77</v>
      </c>
      <c r="G519" s="41">
        <f t="shared" si="16"/>
        <v>41939</v>
      </c>
      <c r="H519" s="41">
        <v>40087</v>
      </c>
      <c r="I519" s="41">
        <v>41939</v>
      </c>
      <c r="J519">
        <f t="shared" si="17"/>
        <v>5.0739726027397261</v>
      </c>
    </row>
    <row r="520" spans="1:10" x14ac:dyDescent="0.25">
      <c r="A520" s="44" t="s">
        <v>8853</v>
      </c>
      <c r="B520" t="s">
        <v>8852</v>
      </c>
      <c r="C520" t="s">
        <v>9750</v>
      </c>
      <c r="D520">
        <v>77</v>
      </c>
      <c r="E520">
        <v>1</v>
      </c>
      <c r="F520">
        <v>60</v>
      </c>
      <c r="G520" s="41">
        <f t="shared" si="16"/>
        <v>41395</v>
      </c>
      <c r="H520" s="41">
        <v>41214</v>
      </c>
      <c r="I520" s="41">
        <v>41395</v>
      </c>
      <c r="J520">
        <f t="shared" si="17"/>
        <v>0.49589041095890413</v>
      </c>
    </row>
    <row r="521" spans="1:10" x14ac:dyDescent="0.25">
      <c r="A521" s="44" t="s">
        <v>9358</v>
      </c>
      <c r="B521" t="s">
        <v>9357</v>
      </c>
      <c r="C521" t="s">
        <v>9420</v>
      </c>
      <c r="D521">
        <v>77</v>
      </c>
      <c r="E521">
        <v>1</v>
      </c>
      <c r="F521">
        <v>60</v>
      </c>
      <c r="G521" s="41">
        <f t="shared" si="16"/>
        <v>41395</v>
      </c>
      <c r="H521" s="41">
        <v>41214</v>
      </c>
      <c r="I521" s="41">
        <v>41395</v>
      </c>
      <c r="J521">
        <f t="shared" si="17"/>
        <v>0.49589041095890413</v>
      </c>
    </row>
    <row r="522" spans="1:10" x14ac:dyDescent="0.25">
      <c r="A522" s="44" t="s">
        <v>7899</v>
      </c>
      <c r="B522" t="s">
        <v>7898</v>
      </c>
      <c r="C522" t="s">
        <v>10379</v>
      </c>
      <c r="D522">
        <v>77</v>
      </c>
      <c r="E522">
        <v>1</v>
      </c>
      <c r="F522">
        <v>60</v>
      </c>
      <c r="G522" s="41">
        <f t="shared" si="16"/>
        <v>41395</v>
      </c>
      <c r="H522" s="41">
        <v>41214</v>
      </c>
      <c r="I522" s="41">
        <v>41395</v>
      </c>
      <c r="J522">
        <f t="shared" si="17"/>
        <v>0.49589041095890413</v>
      </c>
    </row>
    <row r="523" spans="1:10" x14ac:dyDescent="0.25">
      <c r="A523" s="44" t="s">
        <v>6130</v>
      </c>
      <c r="B523" t="s">
        <v>10782</v>
      </c>
      <c r="C523" t="s">
        <v>10783</v>
      </c>
      <c r="D523">
        <v>476</v>
      </c>
      <c r="E523">
        <v>7</v>
      </c>
      <c r="F523">
        <v>215</v>
      </c>
      <c r="G523" s="41">
        <f t="shared" si="16"/>
        <v>42917</v>
      </c>
      <c r="H523" s="41">
        <v>41091</v>
      </c>
      <c r="I523" s="41">
        <v>42917</v>
      </c>
      <c r="J523">
        <f t="shared" si="17"/>
        <v>5.0027397260273974</v>
      </c>
    </row>
    <row r="524" spans="1:10" x14ac:dyDescent="0.25">
      <c r="A524" s="44" t="s">
        <v>9218</v>
      </c>
      <c r="B524" t="s">
        <v>9217</v>
      </c>
      <c r="C524" t="s">
        <v>9512</v>
      </c>
      <c r="D524">
        <v>40</v>
      </c>
      <c r="E524">
        <v>6</v>
      </c>
      <c r="F524">
        <v>23</v>
      </c>
      <c r="G524" s="41">
        <f t="shared" si="16"/>
        <v>39986</v>
      </c>
      <c r="H524" s="41">
        <v>39448</v>
      </c>
      <c r="I524" s="41">
        <v>39986</v>
      </c>
      <c r="J524">
        <f t="shared" si="17"/>
        <v>1.473972602739726</v>
      </c>
    </row>
    <row r="525" spans="1:10" x14ac:dyDescent="0.25">
      <c r="A525" s="44" t="s">
        <v>3087</v>
      </c>
      <c r="B525" t="s">
        <v>8417</v>
      </c>
      <c r="C525" t="s">
        <v>10038</v>
      </c>
      <c r="D525">
        <v>365</v>
      </c>
      <c r="E525">
        <v>5</v>
      </c>
      <c r="F525">
        <v>144</v>
      </c>
      <c r="G525" s="41">
        <f t="shared" si="16"/>
        <v>41940</v>
      </c>
      <c r="H525" s="41">
        <v>41091</v>
      </c>
      <c r="I525" s="41">
        <v>41940</v>
      </c>
      <c r="J525">
        <f t="shared" si="17"/>
        <v>2.3260273972602739</v>
      </c>
    </row>
    <row r="526" spans="1:10" x14ac:dyDescent="0.25">
      <c r="A526" s="44" t="s">
        <v>8663</v>
      </c>
      <c r="B526" t="s">
        <v>8662</v>
      </c>
      <c r="C526" t="s">
        <v>9871</v>
      </c>
      <c r="D526">
        <v>14</v>
      </c>
      <c r="E526">
        <v>4</v>
      </c>
      <c r="F526">
        <v>10</v>
      </c>
      <c r="G526" s="41">
        <f t="shared" si="16"/>
        <v>40868</v>
      </c>
      <c r="H526" s="41">
        <v>40669</v>
      </c>
      <c r="I526" s="41">
        <v>40868</v>
      </c>
      <c r="J526">
        <f t="shared" si="17"/>
        <v>0.54520547945205478</v>
      </c>
    </row>
    <row r="527" spans="1:10" x14ac:dyDescent="0.25">
      <c r="A527" s="44" t="s">
        <v>6966</v>
      </c>
      <c r="B527" t="s">
        <v>8327</v>
      </c>
      <c r="C527" t="s">
        <v>10095</v>
      </c>
      <c r="D527">
        <v>363</v>
      </c>
      <c r="E527">
        <v>3</v>
      </c>
      <c r="F527">
        <v>229</v>
      </c>
      <c r="G527" s="41">
        <f t="shared" si="16"/>
        <v>41893</v>
      </c>
      <c r="H527" s="41">
        <v>35977</v>
      </c>
      <c r="I527" s="41">
        <v>41893</v>
      </c>
      <c r="J527">
        <f t="shared" si="17"/>
        <v>16.208219178082192</v>
      </c>
    </row>
    <row r="528" spans="1:10" x14ac:dyDescent="0.25">
      <c r="A528" s="44" t="s">
        <v>7941</v>
      </c>
      <c r="B528" t="s">
        <v>7940</v>
      </c>
      <c r="C528" t="s">
        <v>10352</v>
      </c>
      <c r="D528">
        <v>6</v>
      </c>
      <c r="E528">
        <v>1</v>
      </c>
      <c r="F528">
        <v>6</v>
      </c>
      <c r="G528" s="41">
        <f t="shared" si="16"/>
        <v>41395</v>
      </c>
      <c r="H528" s="41">
        <v>41214</v>
      </c>
      <c r="I528" s="41">
        <v>41395</v>
      </c>
      <c r="J528">
        <f t="shared" si="17"/>
        <v>0.49589041095890413</v>
      </c>
    </row>
    <row r="529" spans="1:10" x14ac:dyDescent="0.25">
      <c r="A529" s="44" t="s">
        <v>8620</v>
      </c>
      <c r="B529" t="s">
        <v>8619</v>
      </c>
      <c r="C529" t="s">
        <v>9901</v>
      </c>
      <c r="D529">
        <v>51</v>
      </c>
      <c r="E529">
        <v>4</v>
      </c>
      <c r="F529">
        <v>18</v>
      </c>
      <c r="G529" s="41">
        <f t="shared" si="16"/>
        <v>38973</v>
      </c>
      <c r="H529" s="41">
        <v>38808</v>
      </c>
      <c r="I529" s="41">
        <v>38973</v>
      </c>
      <c r="J529">
        <f t="shared" si="17"/>
        <v>0.45205479452054792</v>
      </c>
    </row>
    <row r="530" spans="1:10" x14ac:dyDescent="0.25">
      <c r="A530" s="44" t="s">
        <v>6992</v>
      </c>
      <c r="B530" t="s">
        <v>8709</v>
      </c>
      <c r="C530" t="s">
        <v>9844</v>
      </c>
      <c r="D530">
        <v>78</v>
      </c>
      <c r="E530">
        <v>1</v>
      </c>
      <c r="F530">
        <v>60</v>
      </c>
      <c r="G530" s="41">
        <f t="shared" si="16"/>
        <v>41395</v>
      </c>
      <c r="H530" s="41">
        <v>31959</v>
      </c>
      <c r="I530" s="41">
        <v>41395</v>
      </c>
      <c r="J530">
        <f t="shared" si="17"/>
        <v>25.852054794520548</v>
      </c>
    </row>
    <row r="531" spans="1:10" x14ac:dyDescent="0.25">
      <c r="A531" s="44" t="s">
        <v>6248</v>
      </c>
      <c r="B531" t="s">
        <v>9055</v>
      </c>
      <c r="C531" t="s">
        <v>9613</v>
      </c>
      <c r="D531">
        <v>119</v>
      </c>
      <c r="E531">
        <v>7</v>
      </c>
      <c r="F531">
        <v>68</v>
      </c>
      <c r="G531" s="41">
        <f t="shared" si="16"/>
        <v>41926</v>
      </c>
      <c r="H531" s="41">
        <v>39752</v>
      </c>
      <c r="I531" s="41">
        <v>41926</v>
      </c>
      <c r="J531">
        <f t="shared" si="17"/>
        <v>5.956164383561644</v>
      </c>
    </row>
    <row r="532" spans="1:10" x14ac:dyDescent="0.25">
      <c r="A532" s="44" t="s">
        <v>6420</v>
      </c>
      <c r="B532" t="s">
        <v>9229</v>
      </c>
      <c r="C532" t="s">
        <v>9504</v>
      </c>
      <c r="D532">
        <v>46</v>
      </c>
      <c r="E532">
        <v>1</v>
      </c>
      <c r="F532">
        <v>44</v>
      </c>
      <c r="G532" s="41">
        <f t="shared" si="16"/>
        <v>41572</v>
      </c>
      <c r="H532" s="41">
        <v>41549</v>
      </c>
      <c r="I532" s="41">
        <v>41572</v>
      </c>
      <c r="J532">
        <f t="shared" si="17"/>
        <v>6.3013698630136991E-2</v>
      </c>
    </row>
    <row r="533" spans="1:10" x14ac:dyDescent="0.25">
      <c r="A533" s="44" t="s">
        <v>7243</v>
      </c>
      <c r="B533" t="s">
        <v>7848</v>
      </c>
      <c r="C533" t="s">
        <v>10413</v>
      </c>
      <c r="D533">
        <v>1139</v>
      </c>
      <c r="E533">
        <v>8</v>
      </c>
      <c r="F533">
        <v>475</v>
      </c>
      <c r="G533" s="41">
        <f t="shared" si="16"/>
        <v>36342</v>
      </c>
      <c r="H533" s="41">
        <v>31413</v>
      </c>
      <c r="I533" s="41">
        <v>36342</v>
      </c>
      <c r="J533">
        <f t="shared" si="17"/>
        <v>13.504109589041096</v>
      </c>
    </row>
    <row r="534" spans="1:10" x14ac:dyDescent="0.25">
      <c r="A534" s="44" t="s">
        <v>6421</v>
      </c>
      <c r="C534" t="s">
        <v>10784</v>
      </c>
      <c r="D534">
        <v>1</v>
      </c>
      <c r="E534">
        <v>1</v>
      </c>
      <c r="F534">
        <v>1</v>
      </c>
      <c r="G534" s="41">
        <f t="shared" si="16"/>
        <v>41821</v>
      </c>
      <c r="H534" s="41">
        <v>41821</v>
      </c>
      <c r="I534" s="41">
        <v>41821</v>
      </c>
      <c r="J534">
        <f t="shared" si="17"/>
        <v>0</v>
      </c>
    </row>
    <row r="535" spans="1:10" x14ac:dyDescent="0.25">
      <c r="A535" s="44" t="s">
        <v>8336</v>
      </c>
      <c r="B535" t="s">
        <v>8335</v>
      </c>
      <c r="C535" t="s">
        <v>10090</v>
      </c>
      <c r="D535">
        <v>6</v>
      </c>
      <c r="E535">
        <v>1</v>
      </c>
      <c r="F535">
        <v>6</v>
      </c>
      <c r="G535" s="41">
        <f t="shared" si="16"/>
        <v>41395</v>
      </c>
      <c r="H535" s="41">
        <v>41214</v>
      </c>
      <c r="I535" s="41">
        <v>41395</v>
      </c>
      <c r="J535">
        <f t="shared" si="17"/>
        <v>0.49589041095890413</v>
      </c>
    </row>
    <row r="536" spans="1:10" x14ac:dyDescent="0.25">
      <c r="A536" s="44" t="s">
        <v>3146</v>
      </c>
      <c r="B536" t="s">
        <v>8246</v>
      </c>
      <c r="C536" t="s">
        <v>10149</v>
      </c>
      <c r="D536">
        <v>539</v>
      </c>
      <c r="E536">
        <v>8</v>
      </c>
      <c r="F536">
        <v>196</v>
      </c>
      <c r="G536" s="41">
        <f t="shared" si="16"/>
        <v>41893</v>
      </c>
      <c r="H536" s="41">
        <v>31413</v>
      </c>
      <c r="I536" s="41">
        <v>41893</v>
      </c>
      <c r="J536">
        <f t="shared" si="17"/>
        <v>28.712328767123289</v>
      </c>
    </row>
    <row r="537" spans="1:10" x14ac:dyDescent="0.25">
      <c r="A537" s="44" t="s">
        <v>8994</v>
      </c>
      <c r="C537" t="s">
        <v>10785</v>
      </c>
      <c r="D537">
        <v>1003</v>
      </c>
      <c r="E537">
        <v>3</v>
      </c>
      <c r="F537">
        <v>354</v>
      </c>
      <c r="G537" s="41">
        <f t="shared" si="16"/>
        <v>42297</v>
      </c>
      <c r="H537" s="41">
        <v>31413</v>
      </c>
      <c r="I537" s="41">
        <v>42297</v>
      </c>
      <c r="J537">
        <f t="shared" si="17"/>
        <v>29.81917808219178</v>
      </c>
    </row>
    <row r="538" spans="1:10" x14ac:dyDescent="0.25">
      <c r="A538" s="44" t="s">
        <v>6978</v>
      </c>
      <c r="B538" t="s">
        <v>8941</v>
      </c>
      <c r="C538" t="s">
        <v>9689</v>
      </c>
      <c r="D538">
        <v>1059</v>
      </c>
      <c r="E538">
        <v>3</v>
      </c>
      <c r="F538">
        <v>368</v>
      </c>
      <c r="G538" s="41">
        <f t="shared" si="16"/>
        <v>42297</v>
      </c>
      <c r="H538" s="41">
        <v>31413</v>
      </c>
      <c r="I538" s="41">
        <v>42297</v>
      </c>
      <c r="J538">
        <f t="shared" si="17"/>
        <v>29.81917808219178</v>
      </c>
    </row>
    <row r="539" spans="1:10" x14ac:dyDescent="0.25">
      <c r="A539" s="44" t="s">
        <v>7031</v>
      </c>
      <c r="B539" t="s">
        <v>7732</v>
      </c>
      <c r="C539" t="s">
        <v>10496</v>
      </c>
      <c r="D539">
        <v>348</v>
      </c>
      <c r="E539">
        <v>3</v>
      </c>
      <c r="F539">
        <v>185</v>
      </c>
      <c r="G539" s="41">
        <f t="shared" si="16"/>
        <v>42297</v>
      </c>
      <c r="H539" s="41">
        <v>38599</v>
      </c>
      <c r="I539" s="41">
        <v>42297</v>
      </c>
      <c r="J539">
        <f t="shared" si="17"/>
        <v>10.131506849315068</v>
      </c>
    </row>
    <row r="540" spans="1:10" x14ac:dyDescent="0.25">
      <c r="A540" s="44" t="s">
        <v>5341</v>
      </c>
      <c r="B540" t="s">
        <v>8022</v>
      </c>
      <c r="C540" t="s">
        <v>10295</v>
      </c>
      <c r="D540">
        <v>176</v>
      </c>
      <c r="E540">
        <v>5</v>
      </c>
      <c r="F540">
        <v>136</v>
      </c>
      <c r="G540" s="41">
        <f t="shared" si="16"/>
        <v>41061</v>
      </c>
      <c r="H540" s="41">
        <v>39814</v>
      </c>
      <c r="I540" s="41">
        <v>41061</v>
      </c>
      <c r="J540">
        <f t="shared" si="17"/>
        <v>3.4164383561643836</v>
      </c>
    </row>
    <row r="541" spans="1:10" x14ac:dyDescent="0.25">
      <c r="A541" s="44" t="s">
        <v>6422</v>
      </c>
      <c r="B541" t="s">
        <v>8947</v>
      </c>
      <c r="C541" t="s">
        <v>10786</v>
      </c>
      <c r="D541">
        <v>134</v>
      </c>
      <c r="E541">
        <v>4</v>
      </c>
      <c r="F541">
        <v>105</v>
      </c>
      <c r="G541" s="41">
        <f t="shared" si="16"/>
        <v>40884</v>
      </c>
      <c r="H541" s="41">
        <v>38718</v>
      </c>
      <c r="I541" s="41">
        <v>40884</v>
      </c>
      <c r="J541">
        <f t="shared" si="17"/>
        <v>5.934246575342466</v>
      </c>
    </row>
    <row r="542" spans="1:10" x14ac:dyDescent="0.25">
      <c r="A542" s="44" t="s">
        <v>8226</v>
      </c>
      <c r="B542" t="s">
        <v>8225</v>
      </c>
      <c r="C542" t="s">
        <v>10162</v>
      </c>
      <c r="D542">
        <v>67</v>
      </c>
      <c r="E542">
        <v>1</v>
      </c>
      <c r="F542">
        <v>22</v>
      </c>
      <c r="G542" s="41">
        <f t="shared" si="16"/>
        <v>37257</v>
      </c>
      <c r="H542" s="41">
        <v>36526</v>
      </c>
      <c r="I542" s="41">
        <v>37257</v>
      </c>
      <c r="J542">
        <f t="shared" si="17"/>
        <v>2.0027397260273974</v>
      </c>
    </row>
    <row r="543" spans="1:10" x14ac:dyDescent="0.25">
      <c r="A543" s="44" t="s">
        <v>7281</v>
      </c>
      <c r="B543" t="s">
        <v>9255</v>
      </c>
      <c r="C543" t="s">
        <v>9488</v>
      </c>
      <c r="D543">
        <v>203</v>
      </c>
      <c r="E543">
        <v>3</v>
      </c>
      <c r="F543">
        <v>61</v>
      </c>
      <c r="G543" s="41">
        <f t="shared" si="16"/>
        <v>41940</v>
      </c>
      <c r="H543" s="41">
        <v>34700</v>
      </c>
      <c r="I543" s="41">
        <v>41940</v>
      </c>
      <c r="J543">
        <f t="shared" si="17"/>
        <v>19.835616438356166</v>
      </c>
    </row>
    <row r="544" spans="1:10" x14ac:dyDescent="0.25">
      <c r="A544" s="44" t="s">
        <v>8517</v>
      </c>
      <c r="B544" t="s">
        <v>8516</v>
      </c>
      <c r="C544" t="s">
        <v>9974</v>
      </c>
      <c r="D544">
        <v>190</v>
      </c>
      <c r="E544">
        <v>3</v>
      </c>
      <c r="F544">
        <v>54</v>
      </c>
      <c r="G544" s="41">
        <f t="shared" si="16"/>
        <v>41940</v>
      </c>
      <c r="H544" s="41">
        <v>36526</v>
      </c>
      <c r="I544" s="41">
        <v>41940</v>
      </c>
      <c r="J544">
        <f t="shared" si="17"/>
        <v>14.832876712328767</v>
      </c>
    </row>
    <row r="545" spans="1:10" x14ac:dyDescent="0.25">
      <c r="A545" s="44" t="s">
        <v>7956</v>
      </c>
      <c r="B545" t="s">
        <v>7955</v>
      </c>
      <c r="C545" t="s">
        <v>10342</v>
      </c>
      <c r="D545">
        <v>251</v>
      </c>
      <c r="E545">
        <v>8</v>
      </c>
      <c r="F545">
        <v>93</v>
      </c>
      <c r="G545" s="41">
        <f t="shared" si="16"/>
        <v>41940</v>
      </c>
      <c r="H545" s="41">
        <v>34700</v>
      </c>
      <c r="I545" s="41">
        <v>41940</v>
      </c>
      <c r="J545">
        <f t="shared" si="17"/>
        <v>19.835616438356166</v>
      </c>
    </row>
    <row r="546" spans="1:10" x14ac:dyDescent="0.25">
      <c r="A546" s="44" t="s">
        <v>7905</v>
      </c>
      <c r="B546" t="s">
        <v>7904</v>
      </c>
      <c r="C546" t="s">
        <v>10376</v>
      </c>
      <c r="D546">
        <v>67</v>
      </c>
      <c r="E546">
        <v>1</v>
      </c>
      <c r="F546">
        <v>22</v>
      </c>
      <c r="G546" s="41">
        <f t="shared" si="16"/>
        <v>37257</v>
      </c>
      <c r="H546" s="41">
        <v>36526</v>
      </c>
      <c r="I546" s="41">
        <v>37257</v>
      </c>
      <c r="J546">
        <f t="shared" si="17"/>
        <v>2.0027397260273974</v>
      </c>
    </row>
    <row r="547" spans="1:10" x14ac:dyDescent="0.25">
      <c r="A547" s="44" t="s">
        <v>7259</v>
      </c>
      <c r="B547" t="s">
        <v>9232</v>
      </c>
      <c r="C547" t="s">
        <v>9502</v>
      </c>
      <c r="D547">
        <v>203</v>
      </c>
      <c r="E547">
        <v>3</v>
      </c>
      <c r="F547">
        <v>61</v>
      </c>
      <c r="G547" s="41">
        <f t="shared" si="16"/>
        <v>41940</v>
      </c>
      <c r="H547" s="41">
        <v>34700</v>
      </c>
      <c r="I547" s="41">
        <v>41940</v>
      </c>
      <c r="J547">
        <f t="shared" si="17"/>
        <v>19.835616438356166</v>
      </c>
    </row>
    <row r="548" spans="1:10" x14ac:dyDescent="0.25">
      <c r="A548" s="44" t="s">
        <v>7349</v>
      </c>
      <c r="B548" t="s">
        <v>8304</v>
      </c>
      <c r="C548" t="s">
        <v>10110</v>
      </c>
      <c r="D548">
        <v>6</v>
      </c>
      <c r="E548">
        <v>1</v>
      </c>
      <c r="F548">
        <v>6</v>
      </c>
      <c r="G548" s="41">
        <f t="shared" si="16"/>
        <v>41395</v>
      </c>
      <c r="H548" s="41">
        <v>41214</v>
      </c>
      <c r="I548" s="41">
        <v>41395</v>
      </c>
      <c r="J548">
        <f t="shared" si="17"/>
        <v>0.49589041095890413</v>
      </c>
    </row>
    <row r="549" spans="1:10" x14ac:dyDescent="0.25">
      <c r="A549" s="44" t="s">
        <v>4877</v>
      </c>
      <c r="B549" t="s">
        <v>8613</v>
      </c>
      <c r="C549" t="s">
        <v>4875</v>
      </c>
      <c r="D549">
        <v>1336</v>
      </c>
      <c r="E549">
        <v>5</v>
      </c>
      <c r="F549">
        <v>629</v>
      </c>
      <c r="G549" s="41">
        <f t="shared" si="16"/>
        <v>42297</v>
      </c>
      <c r="H549" s="41">
        <v>32325</v>
      </c>
      <c r="I549" s="41">
        <v>42297</v>
      </c>
      <c r="J549">
        <f t="shared" si="17"/>
        <v>27.32054794520548</v>
      </c>
    </row>
    <row r="550" spans="1:10" x14ac:dyDescent="0.25">
      <c r="A550" s="44" t="s">
        <v>6133</v>
      </c>
      <c r="B550" t="s">
        <v>9013</v>
      </c>
      <c r="C550" t="s">
        <v>9641</v>
      </c>
      <c r="D550">
        <v>414</v>
      </c>
      <c r="E550">
        <v>3</v>
      </c>
      <c r="F550">
        <v>174</v>
      </c>
      <c r="G550" s="41">
        <f t="shared" si="16"/>
        <v>42297</v>
      </c>
      <c r="H550" s="41">
        <v>38169</v>
      </c>
      <c r="I550" s="41">
        <v>42297</v>
      </c>
      <c r="J550">
        <f t="shared" si="17"/>
        <v>11.30958904109589</v>
      </c>
    </row>
    <row r="551" spans="1:10" x14ac:dyDescent="0.25">
      <c r="A551" s="44" t="s">
        <v>7076</v>
      </c>
      <c r="B551" t="s">
        <v>9042</v>
      </c>
      <c r="C551" t="s">
        <v>9621</v>
      </c>
      <c r="D551">
        <v>894</v>
      </c>
      <c r="E551">
        <v>6</v>
      </c>
      <c r="F551">
        <v>237</v>
      </c>
      <c r="G551" s="41">
        <f t="shared" si="16"/>
        <v>42297</v>
      </c>
      <c r="H551" s="41">
        <v>33420</v>
      </c>
      <c r="I551" s="41">
        <v>42297</v>
      </c>
      <c r="J551">
        <f t="shared" si="17"/>
        <v>24.32054794520548</v>
      </c>
    </row>
    <row r="552" spans="1:10" x14ac:dyDescent="0.25">
      <c r="A552" s="44" t="s">
        <v>8560</v>
      </c>
      <c r="B552" t="s">
        <v>8559</v>
      </c>
      <c r="C552" t="s">
        <v>9942</v>
      </c>
      <c r="D552">
        <v>58</v>
      </c>
      <c r="E552">
        <v>8</v>
      </c>
      <c r="F552">
        <v>21</v>
      </c>
      <c r="G552" s="41">
        <f t="shared" si="16"/>
        <v>41088</v>
      </c>
      <c r="H552" s="41">
        <v>40544</v>
      </c>
      <c r="I552" s="41">
        <v>41088</v>
      </c>
      <c r="J552">
        <f t="shared" si="17"/>
        <v>1.4904109589041097</v>
      </c>
    </row>
    <row r="553" spans="1:10" x14ac:dyDescent="0.25">
      <c r="A553" s="44" t="s">
        <v>6250</v>
      </c>
      <c r="B553" t="s">
        <v>9267</v>
      </c>
      <c r="C553" t="s">
        <v>9479</v>
      </c>
      <c r="D553">
        <v>71</v>
      </c>
      <c r="E553">
        <v>4</v>
      </c>
      <c r="F553">
        <v>21</v>
      </c>
      <c r="G553" s="41">
        <f t="shared" si="16"/>
        <v>40544</v>
      </c>
      <c r="H553" s="41">
        <v>40544</v>
      </c>
      <c r="I553" s="41">
        <v>40544</v>
      </c>
      <c r="J553">
        <f t="shared" si="17"/>
        <v>0</v>
      </c>
    </row>
    <row r="554" spans="1:10" x14ac:dyDescent="0.25">
      <c r="A554" s="44" t="s">
        <v>6134</v>
      </c>
      <c r="B554" t="s">
        <v>8054</v>
      </c>
      <c r="C554" t="s">
        <v>10275</v>
      </c>
      <c r="D554">
        <v>83</v>
      </c>
      <c r="E554">
        <v>1</v>
      </c>
      <c r="F554">
        <v>61</v>
      </c>
      <c r="G554" s="41">
        <f t="shared" si="16"/>
        <v>41395</v>
      </c>
      <c r="H554" s="41">
        <v>41214</v>
      </c>
      <c r="I554" s="41">
        <v>41395</v>
      </c>
      <c r="J554">
        <f t="shared" si="17"/>
        <v>0.49589041095890413</v>
      </c>
    </row>
    <row r="555" spans="1:10" x14ac:dyDescent="0.25">
      <c r="A555" s="44" t="s">
        <v>6135</v>
      </c>
      <c r="B555" t="s">
        <v>8496</v>
      </c>
      <c r="C555" t="s">
        <v>9987</v>
      </c>
      <c r="D555">
        <v>71</v>
      </c>
      <c r="E555">
        <v>4</v>
      </c>
      <c r="F555">
        <v>21</v>
      </c>
      <c r="G555" s="41">
        <f t="shared" si="16"/>
        <v>40544</v>
      </c>
      <c r="H555" s="41">
        <v>40544</v>
      </c>
      <c r="I555" s="41">
        <v>40544</v>
      </c>
      <c r="J555">
        <f t="shared" si="17"/>
        <v>0</v>
      </c>
    </row>
    <row r="556" spans="1:10" x14ac:dyDescent="0.25">
      <c r="A556" s="44" t="s">
        <v>3047</v>
      </c>
      <c r="B556" t="s">
        <v>8429</v>
      </c>
      <c r="C556" t="s">
        <v>10787</v>
      </c>
      <c r="D556">
        <v>679</v>
      </c>
      <c r="E556">
        <v>6</v>
      </c>
      <c r="F556">
        <v>241</v>
      </c>
      <c r="G556" s="41">
        <f t="shared" si="16"/>
        <v>42917</v>
      </c>
      <c r="H556" s="41">
        <v>41091</v>
      </c>
      <c r="I556" s="41">
        <v>42917</v>
      </c>
      <c r="J556">
        <f t="shared" si="17"/>
        <v>5.0027397260273974</v>
      </c>
    </row>
    <row r="557" spans="1:10" x14ac:dyDescent="0.25">
      <c r="A557" s="44" t="s">
        <v>3016</v>
      </c>
      <c r="B557" t="s">
        <v>7719</v>
      </c>
      <c r="C557" t="s">
        <v>10788</v>
      </c>
      <c r="D557">
        <v>440</v>
      </c>
      <c r="E557">
        <v>7</v>
      </c>
      <c r="F557">
        <v>192</v>
      </c>
      <c r="G557" s="41">
        <f t="shared" si="16"/>
        <v>42917</v>
      </c>
      <c r="H557" s="63">
        <v>36070</v>
      </c>
      <c r="I557" s="41">
        <v>42917</v>
      </c>
      <c r="J557">
        <f>(I557-H557)/365</f>
        <v>18.758904109589039</v>
      </c>
    </row>
    <row r="558" spans="1:10" x14ac:dyDescent="0.25">
      <c r="A558" s="44" t="s">
        <v>7522</v>
      </c>
      <c r="B558" t="s">
        <v>1211</v>
      </c>
      <c r="C558" t="s">
        <v>9959</v>
      </c>
      <c r="D558">
        <v>443</v>
      </c>
      <c r="E558">
        <v>9</v>
      </c>
      <c r="F558">
        <v>189</v>
      </c>
      <c r="G558" s="41">
        <f t="shared" si="16"/>
        <v>42917</v>
      </c>
      <c r="H558" s="41">
        <v>36070</v>
      </c>
      <c r="I558" s="41">
        <v>42917</v>
      </c>
      <c r="J558">
        <f t="shared" si="17"/>
        <v>18.758904109589039</v>
      </c>
    </row>
    <row r="559" spans="1:10" x14ac:dyDescent="0.25">
      <c r="A559" s="44" t="s">
        <v>6424</v>
      </c>
      <c r="B559" t="s">
        <v>8925</v>
      </c>
      <c r="C559" t="s">
        <v>9702</v>
      </c>
      <c r="D559">
        <v>14</v>
      </c>
      <c r="E559">
        <v>4</v>
      </c>
      <c r="F559">
        <v>10</v>
      </c>
      <c r="G559" s="41">
        <f t="shared" si="16"/>
        <v>40868</v>
      </c>
      <c r="H559" s="41">
        <v>40669</v>
      </c>
      <c r="I559" s="41">
        <v>40868</v>
      </c>
      <c r="J559">
        <f t="shared" si="17"/>
        <v>0.54520547945205478</v>
      </c>
    </row>
    <row r="560" spans="1:10" x14ac:dyDescent="0.25">
      <c r="A560" s="44" t="s">
        <v>6425</v>
      </c>
      <c r="B560" t="s">
        <v>8323</v>
      </c>
      <c r="C560" t="s">
        <v>10098</v>
      </c>
      <c r="D560">
        <v>186</v>
      </c>
      <c r="E560">
        <v>5</v>
      </c>
      <c r="F560">
        <v>119</v>
      </c>
      <c r="G560" s="41">
        <f t="shared" si="16"/>
        <v>40435</v>
      </c>
      <c r="H560" s="41">
        <v>39083</v>
      </c>
      <c r="I560" s="41">
        <v>40435</v>
      </c>
      <c r="J560">
        <f t="shared" si="17"/>
        <v>3.7041095890410958</v>
      </c>
    </row>
    <row r="561" spans="1:10" x14ac:dyDescent="0.25">
      <c r="A561" s="44" t="s">
        <v>8592</v>
      </c>
      <c r="B561" t="s">
        <v>8591</v>
      </c>
      <c r="C561" t="s">
        <v>9921</v>
      </c>
      <c r="D561">
        <v>123</v>
      </c>
      <c r="E561">
        <v>3</v>
      </c>
      <c r="F561">
        <v>95</v>
      </c>
      <c r="G561" s="41">
        <f t="shared" si="16"/>
        <v>40337</v>
      </c>
      <c r="H561" s="41">
        <v>38718</v>
      </c>
      <c r="I561" s="41">
        <v>40337</v>
      </c>
      <c r="J561">
        <f t="shared" si="17"/>
        <v>4.4356164383561643</v>
      </c>
    </row>
    <row r="562" spans="1:10" x14ac:dyDescent="0.25">
      <c r="A562" s="44" t="s">
        <v>8031</v>
      </c>
      <c r="B562" t="s">
        <v>8030</v>
      </c>
      <c r="C562" t="s">
        <v>10292</v>
      </c>
      <c r="D562">
        <v>128</v>
      </c>
      <c r="E562">
        <v>4</v>
      </c>
      <c r="F562">
        <v>76</v>
      </c>
      <c r="G562" s="41">
        <f t="shared" si="16"/>
        <v>39183</v>
      </c>
      <c r="H562" s="41">
        <v>38718</v>
      </c>
      <c r="I562" s="41">
        <v>39183</v>
      </c>
      <c r="J562">
        <f t="shared" si="17"/>
        <v>1.273972602739726</v>
      </c>
    </row>
    <row r="563" spans="1:10" x14ac:dyDescent="0.25">
      <c r="A563" s="44" t="s">
        <v>5087</v>
      </c>
      <c r="B563" t="s">
        <v>9045</v>
      </c>
      <c r="C563" t="s">
        <v>1217</v>
      </c>
      <c r="D563">
        <v>815</v>
      </c>
      <c r="E563">
        <v>9</v>
      </c>
      <c r="F563">
        <v>370</v>
      </c>
      <c r="G563" s="41">
        <f t="shared" si="16"/>
        <v>41955</v>
      </c>
      <c r="H563" s="41">
        <v>41821</v>
      </c>
      <c r="I563" s="41">
        <v>41955</v>
      </c>
      <c r="J563">
        <f t="shared" si="17"/>
        <v>0.36712328767123287</v>
      </c>
    </row>
    <row r="564" spans="1:10" x14ac:dyDescent="0.25">
      <c r="A564" s="44" t="s">
        <v>8092</v>
      </c>
      <c r="B564" t="s">
        <v>8091</v>
      </c>
      <c r="C564" t="s">
        <v>10249</v>
      </c>
      <c r="D564">
        <v>127</v>
      </c>
      <c r="E564">
        <v>4</v>
      </c>
      <c r="F564">
        <v>76</v>
      </c>
      <c r="G564" s="41">
        <f t="shared" si="16"/>
        <v>39183</v>
      </c>
      <c r="H564" s="41">
        <v>38718</v>
      </c>
      <c r="I564" s="41">
        <v>39183</v>
      </c>
      <c r="J564">
        <f t="shared" si="17"/>
        <v>1.273972602739726</v>
      </c>
    </row>
    <row r="565" spans="1:10" x14ac:dyDescent="0.25">
      <c r="A565" s="44" t="s">
        <v>6426</v>
      </c>
      <c r="B565" t="s">
        <v>8877</v>
      </c>
      <c r="C565" t="s">
        <v>9736</v>
      </c>
      <c r="D565">
        <v>1095</v>
      </c>
      <c r="E565">
        <v>4</v>
      </c>
      <c r="F565">
        <v>447</v>
      </c>
      <c r="G565" s="41">
        <f t="shared" si="16"/>
        <v>42297</v>
      </c>
      <c r="H565" s="41">
        <v>35612</v>
      </c>
      <c r="I565" s="41">
        <v>42297</v>
      </c>
      <c r="J565">
        <f t="shared" si="17"/>
        <v>18.315068493150687</v>
      </c>
    </row>
    <row r="566" spans="1:10" x14ac:dyDescent="0.25">
      <c r="A566" s="44" t="s">
        <v>7200</v>
      </c>
      <c r="B566" t="s">
        <v>9127</v>
      </c>
      <c r="C566" t="s">
        <v>9565</v>
      </c>
      <c r="D566">
        <v>229</v>
      </c>
      <c r="E566">
        <v>3</v>
      </c>
      <c r="F566">
        <v>177</v>
      </c>
      <c r="G566" s="41">
        <f t="shared" si="16"/>
        <v>41893</v>
      </c>
      <c r="H566" s="41">
        <v>36070</v>
      </c>
      <c r="I566" s="41">
        <v>41893</v>
      </c>
      <c r="J566">
        <f t="shared" si="17"/>
        <v>15.953424657534246</v>
      </c>
    </row>
    <row r="567" spans="1:10" x14ac:dyDescent="0.25">
      <c r="A567" s="44" t="s">
        <v>8319</v>
      </c>
      <c r="B567" t="s">
        <v>8318</v>
      </c>
      <c r="C567" t="s">
        <v>10101</v>
      </c>
      <c r="D567">
        <v>77</v>
      </c>
      <c r="E567">
        <v>1</v>
      </c>
      <c r="F567">
        <v>60</v>
      </c>
      <c r="G567" s="41">
        <f t="shared" si="16"/>
        <v>41395</v>
      </c>
      <c r="H567" s="41">
        <v>41214</v>
      </c>
      <c r="I567" s="41">
        <v>41395</v>
      </c>
      <c r="J567">
        <f t="shared" si="17"/>
        <v>0.49589041095890413</v>
      </c>
    </row>
    <row r="568" spans="1:10" x14ac:dyDescent="0.25">
      <c r="A568" s="44" t="s">
        <v>8684</v>
      </c>
      <c r="B568" t="s">
        <v>8683</v>
      </c>
      <c r="C568" t="s">
        <v>9860</v>
      </c>
      <c r="D568">
        <v>77</v>
      </c>
      <c r="E568">
        <v>1</v>
      </c>
      <c r="F568">
        <v>60</v>
      </c>
      <c r="G568" s="41">
        <f t="shared" si="16"/>
        <v>41395</v>
      </c>
      <c r="H568" s="41">
        <v>41214</v>
      </c>
      <c r="I568" s="41">
        <v>41395</v>
      </c>
      <c r="J568">
        <f t="shared" si="17"/>
        <v>0.49589041095890413</v>
      </c>
    </row>
    <row r="569" spans="1:10" x14ac:dyDescent="0.25">
      <c r="A569" s="44" t="s">
        <v>5092</v>
      </c>
      <c r="B569" t="s">
        <v>8820</v>
      </c>
      <c r="C569" t="s">
        <v>9772</v>
      </c>
      <c r="D569">
        <v>100</v>
      </c>
      <c r="E569">
        <v>5</v>
      </c>
      <c r="F569">
        <v>37</v>
      </c>
      <c r="G569" s="41">
        <f t="shared" si="16"/>
        <v>39083</v>
      </c>
      <c r="H569" s="41">
        <v>39083</v>
      </c>
      <c r="I569" s="41">
        <v>39083</v>
      </c>
      <c r="J569">
        <f t="shared" si="17"/>
        <v>0</v>
      </c>
    </row>
    <row r="570" spans="1:10" x14ac:dyDescent="0.25">
      <c r="A570" s="44" t="s">
        <v>8522</v>
      </c>
      <c r="B570" t="s">
        <v>8521</v>
      </c>
      <c r="C570" t="s">
        <v>9971</v>
      </c>
      <c r="D570">
        <v>134</v>
      </c>
      <c r="E570">
        <v>3</v>
      </c>
      <c r="F570">
        <v>77</v>
      </c>
      <c r="G570" s="41">
        <f t="shared" si="16"/>
        <v>41939</v>
      </c>
      <c r="H570" s="41">
        <v>40087</v>
      </c>
      <c r="I570" s="41">
        <v>41939</v>
      </c>
      <c r="J570">
        <f t="shared" si="17"/>
        <v>5.0739726027397261</v>
      </c>
    </row>
    <row r="571" spans="1:10" x14ac:dyDescent="0.25">
      <c r="A571" s="44" t="s">
        <v>7255</v>
      </c>
      <c r="B571" t="s">
        <v>8756</v>
      </c>
      <c r="C571" t="s">
        <v>9812</v>
      </c>
      <c r="D571">
        <v>1015</v>
      </c>
      <c r="E571">
        <v>8</v>
      </c>
      <c r="F571">
        <v>444</v>
      </c>
      <c r="G571" s="41">
        <f t="shared" si="16"/>
        <v>36342</v>
      </c>
      <c r="H571" s="41">
        <v>31413</v>
      </c>
      <c r="I571" s="41">
        <v>36342</v>
      </c>
      <c r="J571">
        <f t="shared" si="17"/>
        <v>13.504109589041096</v>
      </c>
    </row>
    <row r="572" spans="1:10" x14ac:dyDescent="0.25">
      <c r="A572" s="44" t="s">
        <v>8422</v>
      </c>
      <c r="B572" t="s">
        <v>8421</v>
      </c>
      <c r="C572" t="s">
        <v>10035</v>
      </c>
      <c r="D572">
        <v>1026</v>
      </c>
      <c r="E572">
        <v>8</v>
      </c>
      <c r="F572">
        <v>453</v>
      </c>
      <c r="G572" s="41">
        <f t="shared" si="16"/>
        <v>36342</v>
      </c>
      <c r="H572" s="41">
        <v>31413</v>
      </c>
      <c r="I572" s="41">
        <v>36342</v>
      </c>
      <c r="J572">
        <f t="shared" si="17"/>
        <v>13.504109589041096</v>
      </c>
    </row>
    <row r="573" spans="1:10" x14ac:dyDescent="0.25">
      <c r="A573" s="44" t="s">
        <v>8037</v>
      </c>
      <c r="B573" t="s">
        <v>8036</v>
      </c>
      <c r="C573" t="s">
        <v>10288</v>
      </c>
      <c r="D573">
        <v>1024</v>
      </c>
      <c r="E573">
        <v>8</v>
      </c>
      <c r="F573">
        <v>453</v>
      </c>
      <c r="G573" s="41">
        <f t="shared" si="16"/>
        <v>36342</v>
      </c>
      <c r="H573" s="41">
        <v>31413</v>
      </c>
      <c r="I573" s="41">
        <v>36342</v>
      </c>
      <c r="J573">
        <f t="shared" si="17"/>
        <v>13.504109589041096</v>
      </c>
    </row>
    <row r="574" spans="1:10" x14ac:dyDescent="0.25">
      <c r="A574" s="44" t="s">
        <v>7847</v>
      </c>
      <c r="B574" t="s">
        <v>7846</v>
      </c>
      <c r="C574" t="s">
        <v>10414</v>
      </c>
      <c r="D574">
        <v>67</v>
      </c>
      <c r="E574">
        <v>1</v>
      </c>
      <c r="F574">
        <v>22</v>
      </c>
      <c r="G574" s="41">
        <f t="shared" si="16"/>
        <v>37257</v>
      </c>
      <c r="H574" s="41">
        <v>36526</v>
      </c>
      <c r="I574" s="41">
        <v>37257</v>
      </c>
      <c r="J574">
        <f t="shared" si="17"/>
        <v>2.0027397260273974</v>
      </c>
    </row>
    <row r="575" spans="1:10" x14ac:dyDescent="0.25">
      <c r="A575" s="44" t="s">
        <v>6427</v>
      </c>
      <c r="B575" t="s">
        <v>9310</v>
      </c>
      <c r="C575" t="s">
        <v>9451</v>
      </c>
      <c r="D575">
        <v>77</v>
      </c>
      <c r="E575">
        <v>1</v>
      </c>
      <c r="F575">
        <v>60</v>
      </c>
      <c r="G575" s="41">
        <f t="shared" si="16"/>
        <v>41395</v>
      </c>
      <c r="H575" s="41">
        <v>41214</v>
      </c>
      <c r="I575" s="41">
        <v>41395</v>
      </c>
      <c r="J575">
        <f t="shared" si="17"/>
        <v>0.49589041095890413</v>
      </c>
    </row>
    <row r="576" spans="1:10" x14ac:dyDescent="0.25">
      <c r="A576" s="44" t="s">
        <v>7524</v>
      </c>
      <c r="B576" t="s">
        <v>1227</v>
      </c>
      <c r="C576" t="s">
        <v>10789</v>
      </c>
      <c r="D576">
        <v>17</v>
      </c>
      <c r="E576">
        <v>2</v>
      </c>
      <c r="F576">
        <v>4</v>
      </c>
      <c r="G576" s="41">
        <f t="shared" si="16"/>
        <v>42917</v>
      </c>
      <c r="H576" s="41">
        <v>41091</v>
      </c>
      <c r="I576" s="41">
        <v>42917</v>
      </c>
      <c r="J576">
        <f t="shared" si="17"/>
        <v>5.0027397260273974</v>
      </c>
    </row>
    <row r="577" spans="1:10" x14ac:dyDescent="0.25">
      <c r="A577" s="44" t="s">
        <v>6428</v>
      </c>
      <c r="B577" t="s">
        <v>8551</v>
      </c>
      <c r="C577" t="s">
        <v>9948</v>
      </c>
      <c r="D577">
        <v>234</v>
      </c>
      <c r="E577">
        <v>1</v>
      </c>
      <c r="F577">
        <v>68</v>
      </c>
      <c r="G577" s="41">
        <f t="shared" si="16"/>
        <v>42297</v>
      </c>
      <c r="H577" s="41">
        <v>37073</v>
      </c>
      <c r="I577" s="41">
        <v>42297</v>
      </c>
      <c r="J577">
        <f t="shared" si="17"/>
        <v>14.312328767123288</v>
      </c>
    </row>
    <row r="578" spans="1:10" x14ac:dyDescent="0.25">
      <c r="A578" s="44" t="s">
        <v>8781</v>
      </c>
      <c r="B578" t="s">
        <v>8780</v>
      </c>
      <c r="C578" t="s">
        <v>9797</v>
      </c>
      <c r="D578">
        <v>19</v>
      </c>
      <c r="E578">
        <v>1</v>
      </c>
      <c r="F578">
        <v>14</v>
      </c>
      <c r="G578" s="41">
        <f t="shared" si="16"/>
        <v>40455</v>
      </c>
      <c r="H578" s="41">
        <v>40087</v>
      </c>
      <c r="I578" s="41">
        <v>40455</v>
      </c>
      <c r="J578">
        <f t="shared" si="17"/>
        <v>1.0082191780821919</v>
      </c>
    </row>
    <row r="579" spans="1:10" x14ac:dyDescent="0.25">
      <c r="A579" s="44" t="s">
        <v>7275</v>
      </c>
      <c r="B579" t="s">
        <v>9035</v>
      </c>
      <c r="C579" t="s">
        <v>9626</v>
      </c>
      <c r="D579">
        <v>1022</v>
      </c>
      <c r="E579">
        <v>8</v>
      </c>
      <c r="F579">
        <v>451</v>
      </c>
      <c r="G579" s="41">
        <f t="shared" ref="G579:G642" si="18">I579</f>
        <v>36342</v>
      </c>
      <c r="H579" s="41">
        <v>31413</v>
      </c>
      <c r="I579" s="41">
        <v>36342</v>
      </c>
      <c r="J579">
        <f t="shared" ref="J579:J642" si="19">(I579-H579)/365</f>
        <v>13.504109589041096</v>
      </c>
    </row>
    <row r="580" spans="1:10" x14ac:dyDescent="0.25">
      <c r="A580" s="44" t="s">
        <v>9012</v>
      </c>
      <c r="B580" t="s">
        <v>9011</v>
      </c>
      <c r="C580" t="s">
        <v>9642</v>
      </c>
      <c r="D580">
        <v>257</v>
      </c>
      <c r="E580">
        <v>8</v>
      </c>
      <c r="F580">
        <v>96</v>
      </c>
      <c r="G580" s="41">
        <f t="shared" si="18"/>
        <v>41940</v>
      </c>
      <c r="H580" s="41">
        <v>34700</v>
      </c>
      <c r="I580" s="41">
        <v>41940</v>
      </c>
      <c r="J580">
        <f t="shared" si="19"/>
        <v>19.835616438356166</v>
      </c>
    </row>
    <row r="581" spans="1:10" x14ac:dyDescent="0.25">
      <c r="A581" s="44" t="s">
        <v>8024</v>
      </c>
      <c r="B581" t="s">
        <v>8023</v>
      </c>
      <c r="C581" t="s">
        <v>10294</v>
      </c>
      <c r="D581">
        <v>77</v>
      </c>
      <c r="E581">
        <v>1</v>
      </c>
      <c r="F581">
        <v>60</v>
      </c>
      <c r="G581" s="41">
        <f t="shared" si="18"/>
        <v>41395</v>
      </c>
      <c r="H581" s="41">
        <v>41214</v>
      </c>
      <c r="I581" s="41">
        <v>41395</v>
      </c>
      <c r="J581">
        <f t="shared" si="19"/>
        <v>0.49589041095890413</v>
      </c>
    </row>
    <row r="582" spans="1:10" x14ac:dyDescent="0.25">
      <c r="A582" s="44" t="s">
        <v>6251</v>
      </c>
      <c r="B582" t="s">
        <v>8939</v>
      </c>
      <c r="C582" t="s">
        <v>9691</v>
      </c>
      <c r="D582">
        <v>71</v>
      </c>
      <c r="E582">
        <v>4</v>
      </c>
      <c r="F582">
        <v>21</v>
      </c>
      <c r="G582" s="41">
        <f t="shared" si="18"/>
        <v>40544</v>
      </c>
      <c r="H582" s="41">
        <v>40544</v>
      </c>
      <c r="I582" s="41">
        <v>40544</v>
      </c>
      <c r="J582">
        <f t="shared" si="19"/>
        <v>0</v>
      </c>
    </row>
    <row r="583" spans="1:10" x14ac:dyDescent="0.25">
      <c r="A583" s="44" t="s">
        <v>6253</v>
      </c>
      <c r="B583" t="s">
        <v>9260</v>
      </c>
      <c r="C583" t="s">
        <v>9485</v>
      </c>
      <c r="D583">
        <v>14</v>
      </c>
      <c r="E583">
        <v>4</v>
      </c>
      <c r="F583">
        <v>10</v>
      </c>
      <c r="G583" s="41">
        <f t="shared" si="18"/>
        <v>40868</v>
      </c>
      <c r="H583" s="41">
        <v>40669</v>
      </c>
      <c r="I583" s="41">
        <v>40868</v>
      </c>
      <c r="J583">
        <f t="shared" si="19"/>
        <v>0.54520547945205478</v>
      </c>
    </row>
    <row r="584" spans="1:10" x14ac:dyDescent="0.25">
      <c r="A584" s="44" t="s">
        <v>6254</v>
      </c>
      <c r="C584" t="s">
        <v>9244</v>
      </c>
      <c r="D584">
        <v>333</v>
      </c>
      <c r="E584">
        <v>1</v>
      </c>
      <c r="F584">
        <v>17</v>
      </c>
      <c r="G584" s="41">
        <f t="shared" si="18"/>
        <v>42297</v>
      </c>
      <c r="H584" s="41">
        <v>30498</v>
      </c>
      <c r="I584" s="41">
        <v>42297</v>
      </c>
      <c r="J584">
        <f t="shared" si="19"/>
        <v>32.326027397260276</v>
      </c>
    </row>
    <row r="585" spans="1:10" x14ac:dyDescent="0.25">
      <c r="A585" s="44" t="s">
        <v>8729</v>
      </c>
      <c r="B585" t="s">
        <v>8728</v>
      </c>
      <c r="C585" t="s">
        <v>9830</v>
      </c>
      <c r="D585">
        <v>2</v>
      </c>
      <c r="E585">
        <v>1</v>
      </c>
      <c r="F585">
        <v>2</v>
      </c>
      <c r="G585" s="41">
        <f t="shared" si="18"/>
        <v>40884</v>
      </c>
      <c r="H585" s="41">
        <v>40878</v>
      </c>
      <c r="I585" s="41">
        <v>40884</v>
      </c>
      <c r="J585">
        <f t="shared" si="19"/>
        <v>1.643835616438356E-2</v>
      </c>
    </row>
    <row r="586" spans="1:10" x14ac:dyDescent="0.25">
      <c r="A586" s="44" t="s">
        <v>6429</v>
      </c>
      <c r="B586" t="s">
        <v>9382</v>
      </c>
      <c r="C586" t="s">
        <v>9404</v>
      </c>
      <c r="D586">
        <v>307</v>
      </c>
      <c r="E586">
        <v>4</v>
      </c>
      <c r="F586">
        <v>181</v>
      </c>
      <c r="G586" s="41">
        <f t="shared" si="18"/>
        <v>41395</v>
      </c>
      <c r="H586" s="41">
        <v>33786</v>
      </c>
      <c r="I586" s="41">
        <v>41395</v>
      </c>
      <c r="J586">
        <f t="shared" si="19"/>
        <v>20.846575342465755</v>
      </c>
    </row>
    <row r="587" spans="1:10" x14ac:dyDescent="0.25">
      <c r="A587" s="44" t="s">
        <v>6255</v>
      </c>
      <c r="B587" t="s">
        <v>9225</v>
      </c>
      <c r="C587" t="s">
        <v>9507</v>
      </c>
      <c r="D587">
        <v>77</v>
      </c>
      <c r="E587">
        <v>1</v>
      </c>
      <c r="F587">
        <v>60</v>
      </c>
      <c r="G587" s="41">
        <f t="shared" si="18"/>
        <v>41395</v>
      </c>
      <c r="H587" s="41">
        <v>41214</v>
      </c>
      <c r="I587" s="41">
        <v>41395</v>
      </c>
      <c r="J587">
        <f t="shared" si="19"/>
        <v>0.49589041095890413</v>
      </c>
    </row>
    <row r="588" spans="1:10" x14ac:dyDescent="0.25">
      <c r="A588" s="44" t="s">
        <v>6256</v>
      </c>
      <c r="B588" t="s">
        <v>8918</v>
      </c>
      <c r="C588" t="s">
        <v>9706</v>
      </c>
      <c r="D588">
        <v>60</v>
      </c>
      <c r="E588">
        <v>5</v>
      </c>
      <c r="F588">
        <v>33</v>
      </c>
      <c r="G588" s="41">
        <f t="shared" si="18"/>
        <v>39930</v>
      </c>
      <c r="H588" s="41">
        <v>39448</v>
      </c>
      <c r="I588" s="41">
        <v>39930</v>
      </c>
      <c r="J588">
        <f t="shared" si="19"/>
        <v>1.3205479452054794</v>
      </c>
    </row>
    <row r="589" spans="1:10" x14ac:dyDescent="0.25">
      <c r="A589" s="44" t="s">
        <v>8498</v>
      </c>
      <c r="B589" t="s">
        <v>8497</v>
      </c>
      <c r="C589" t="s">
        <v>9986</v>
      </c>
      <c r="D589">
        <v>134</v>
      </c>
      <c r="E589">
        <v>3</v>
      </c>
      <c r="F589">
        <v>77</v>
      </c>
      <c r="G589" s="41">
        <f t="shared" si="18"/>
        <v>41939</v>
      </c>
      <c r="H589" s="41">
        <v>40087</v>
      </c>
      <c r="I589" s="41">
        <v>41939</v>
      </c>
      <c r="J589">
        <f t="shared" si="19"/>
        <v>5.0739726027397261</v>
      </c>
    </row>
    <row r="590" spans="1:10" x14ac:dyDescent="0.25">
      <c r="A590" s="44" t="s">
        <v>6706</v>
      </c>
      <c r="C590" t="s">
        <v>10790</v>
      </c>
      <c r="D590">
        <v>165</v>
      </c>
      <c r="E590">
        <v>1</v>
      </c>
      <c r="F590">
        <v>17</v>
      </c>
      <c r="G590" s="41">
        <f t="shared" si="18"/>
        <v>42297</v>
      </c>
      <c r="H590" s="41">
        <v>41091</v>
      </c>
      <c r="I590" s="41">
        <v>42297</v>
      </c>
      <c r="J590">
        <f t="shared" si="19"/>
        <v>3.3041095890410959</v>
      </c>
    </row>
    <row r="591" spans="1:10" x14ac:dyDescent="0.25">
      <c r="A591" s="44" t="s">
        <v>6136</v>
      </c>
      <c r="B591" t="s">
        <v>7863</v>
      </c>
      <c r="C591" t="s">
        <v>10791</v>
      </c>
      <c r="D591">
        <v>173</v>
      </c>
      <c r="E591">
        <v>6</v>
      </c>
      <c r="F591">
        <v>102</v>
      </c>
      <c r="G591" s="41">
        <f t="shared" si="18"/>
        <v>42917</v>
      </c>
      <c r="H591" s="62">
        <v>38211</v>
      </c>
      <c r="I591" s="41">
        <v>42917</v>
      </c>
      <c r="J591">
        <f>(I591-H591)/365</f>
        <v>12.893150684931507</v>
      </c>
    </row>
    <row r="592" spans="1:10" x14ac:dyDescent="0.25">
      <c r="A592" s="44" t="s">
        <v>9322</v>
      </c>
      <c r="B592" t="s">
        <v>9321</v>
      </c>
      <c r="C592" t="s">
        <v>10792</v>
      </c>
      <c r="D592">
        <v>397</v>
      </c>
      <c r="E592">
        <v>6</v>
      </c>
      <c r="F592">
        <v>190</v>
      </c>
      <c r="G592" s="41">
        <f t="shared" si="18"/>
        <v>42917</v>
      </c>
      <c r="H592" s="41">
        <v>36070</v>
      </c>
      <c r="I592" s="41">
        <v>42917</v>
      </c>
      <c r="J592">
        <f>(I592-H592)/365</f>
        <v>18.758904109589039</v>
      </c>
    </row>
    <row r="593" spans="1:10" x14ac:dyDescent="0.25">
      <c r="A593" s="44" t="s">
        <v>6137</v>
      </c>
      <c r="B593" t="s">
        <v>7764</v>
      </c>
      <c r="C593" t="s">
        <v>10474</v>
      </c>
      <c r="D593">
        <v>445</v>
      </c>
      <c r="E593">
        <v>5</v>
      </c>
      <c r="F593">
        <v>200</v>
      </c>
      <c r="G593" s="41">
        <f t="shared" si="18"/>
        <v>41918</v>
      </c>
      <c r="H593" s="63">
        <v>36070</v>
      </c>
      <c r="I593" s="64">
        <v>41918</v>
      </c>
      <c r="J593">
        <f>(I593-H593)/365</f>
        <v>16.021917808219179</v>
      </c>
    </row>
    <row r="594" spans="1:10" x14ac:dyDescent="0.25">
      <c r="A594" s="44" t="s">
        <v>9104</v>
      </c>
      <c r="B594" t="s">
        <v>9103</v>
      </c>
      <c r="C594" t="s">
        <v>9579</v>
      </c>
      <c r="D594">
        <v>12</v>
      </c>
      <c r="E594">
        <v>1</v>
      </c>
      <c r="F594">
        <v>12</v>
      </c>
      <c r="G594" s="41">
        <f t="shared" si="18"/>
        <v>41640</v>
      </c>
      <c r="H594" s="41">
        <v>41437</v>
      </c>
      <c r="I594" s="41">
        <v>41640</v>
      </c>
      <c r="J594">
        <f t="shared" si="19"/>
        <v>0.55616438356164388</v>
      </c>
    </row>
    <row r="595" spans="1:10" x14ac:dyDescent="0.25">
      <c r="A595" s="44" t="s">
        <v>3026</v>
      </c>
      <c r="B595" t="s">
        <v>1260</v>
      </c>
      <c r="C595" t="s">
        <v>10793</v>
      </c>
      <c r="D595">
        <v>469</v>
      </c>
      <c r="E595">
        <v>7</v>
      </c>
      <c r="F595">
        <v>208</v>
      </c>
      <c r="G595" s="41">
        <f t="shared" si="18"/>
        <v>42917</v>
      </c>
      <c r="H595" s="41">
        <v>41091</v>
      </c>
      <c r="I595" s="41">
        <v>42917</v>
      </c>
      <c r="J595">
        <f t="shared" si="19"/>
        <v>5.0027397260273974</v>
      </c>
    </row>
    <row r="596" spans="1:10" x14ac:dyDescent="0.25">
      <c r="A596" s="44" t="s">
        <v>3073</v>
      </c>
      <c r="B596" t="s">
        <v>9005</v>
      </c>
      <c r="C596" t="s">
        <v>9646</v>
      </c>
      <c r="D596">
        <v>295</v>
      </c>
      <c r="E596">
        <v>4</v>
      </c>
      <c r="F596">
        <v>119</v>
      </c>
      <c r="G596" s="41">
        <f t="shared" si="18"/>
        <v>41940</v>
      </c>
      <c r="H596" s="41">
        <v>41091</v>
      </c>
      <c r="I596" s="41">
        <v>41940</v>
      </c>
      <c r="J596">
        <f t="shared" si="19"/>
        <v>2.3260273972602739</v>
      </c>
    </row>
    <row r="597" spans="1:10" x14ac:dyDescent="0.25">
      <c r="A597" s="44" t="s">
        <v>9202</v>
      </c>
      <c r="B597" t="s">
        <v>9201</v>
      </c>
      <c r="C597" t="s">
        <v>9522</v>
      </c>
      <c r="D597">
        <v>1026</v>
      </c>
      <c r="E597">
        <v>8</v>
      </c>
      <c r="F597">
        <v>453</v>
      </c>
      <c r="G597" s="41">
        <f t="shared" si="18"/>
        <v>36342</v>
      </c>
      <c r="H597" s="41">
        <v>31413</v>
      </c>
      <c r="I597" s="41">
        <v>36342</v>
      </c>
      <c r="J597">
        <f t="shared" si="19"/>
        <v>13.504109589041096</v>
      </c>
    </row>
    <row r="598" spans="1:10" x14ac:dyDescent="0.25">
      <c r="A598" s="44" t="s">
        <v>6431</v>
      </c>
      <c r="B598" t="s">
        <v>1268</v>
      </c>
      <c r="C598" t="s">
        <v>10794</v>
      </c>
      <c r="D598">
        <v>25</v>
      </c>
      <c r="E598">
        <v>1</v>
      </c>
      <c r="F598">
        <v>25</v>
      </c>
      <c r="G598" s="41">
        <f t="shared" si="18"/>
        <v>41572</v>
      </c>
      <c r="H598" s="41">
        <v>41548</v>
      </c>
      <c r="I598" s="41">
        <v>41572</v>
      </c>
      <c r="J598">
        <f t="shared" si="19"/>
        <v>6.575342465753424E-2</v>
      </c>
    </row>
    <row r="599" spans="1:10" x14ac:dyDescent="0.25">
      <c r="A599" s="44" t="s">
        <v>6432</v>
      </c>
      <c r="B599" t="s">
        <v>7983</v>
      </c>
      <c r="C599" t="s">
        <v>10322</v>
      </c>
      <c r="D599">
        <v>121</v>
      </c>
      <c r="E599">
        <v>4</v>
      </c>
      <c r="F599">
        <v>66</v>
      </c>
      <c r="G599" s="41">
        <f t="shared" si="18"/>
        <v>41926</v>
      </c>
      <c r="H599" s="41">
        <v>39814</v>
      </c>
      <c r="I599" s="41">
        <v>41926</v>
      </c>
      <c r="J599">
        <f t="shared" si="19"/>
        <v>5.7863013698630139</v>
      </c>
    </row>
    <row r="600" spans="1:10" x14ac:dyDescent="0.25">
      <c r="A600" s="44" t="s">
        <v>6433</v>
      </c>
      <c r="B600" t="s">
        <v>8222</v>
      </c>
      <c r="C600" t="s">
        <v>10164</v>
      </c>
      <c r="D600">
        <v>77</v>
      </c>
      <c r="E600">
        <v>1</v>
      </c>
      <c r="F600">
        <v>60</v>
      </c>
      <c r="G600" s="41">
        <f t="shared" si="18"/>
        <v>41395</v>
      </c>
      <c r="H600" s="41">
        <v>41214</v>
      </c>
      <c r="I600" s="41">
        <v>41395</v>
      </c>
      <c r="J600">
        <f t="shared" si="19"/>
        <v>0.49589041095890413</v>
      </c>
    </row>
    <row r="601" spans="1:10" x14ac:dyDescent="0.25">
      <c r="A601" s="44" t="s">
        <v>7966</v>
      </c>
      <c r="B601" t="s">
        <v>7965</v>
      </c>
      <c r="C601" t="s">
        <v>10336</v>
      </c>
      <c r="D601">
        <v>68</v>
      </c>
      <c r="E601">
        <v>1</v>
      </c>
      <c r="F601">
        <v>23</v>
      </c>
      <c r="G601" s="41">
        <f t="shared" si="18"/>
        <v>37257</v>
      </c>
      <c r="H601" s="41">
        <v>33895</v>
      </c>
      <c r="I601" s="41">
        <v>37257</v>
      </c>
      <c r="J601">
        <f t="shared" si="19"/>
        <v>9.2109589041095887</v>
      </c>
    </row>
    <row r="602" spans="1:10" x14ac:dyDescent="0.25">
      <c r="A602" s="44" t="s">
        <v>8049</v>
      </c>
      <c r="B602" t="s">
        <v>8048</v>
      </c>
      <c r="C602" t="s">
        <v>10279</v>
      </c>
      <c r="D602">
        <v>67</v>
      </c>
      <c r="E602">
        <v>1</v>
      </c>
      <c r="F602">
        <v>22</v>
      </c>
      <c r="G602" s="41">
        <f t="shared" si="18"/>
        <v>37257</v>
      </c>
      <c r="H602" s="41">
        <v>36526</v>
      </c>
      <c r="I602" s="41">
        <v>37257</v>
      </c>
      <c r="J602">
        <f t="shared" si="19"/>
        <v>2.0027397260273974</v>
      </c>
    </row>
    <row r="603" spans="1:10" x14ac:dyDescent="0.25">
      <c r="A603" s="44" t="s">
        <v>7249</v>
      </c>
      <c r="B603" t="s">
        <v>8622</v>
      </c>
      <c r="C603" t="s">
        <v>9899</v>
      </c>
      <c r="D603">
        <v>67</v>
      </c>
      <c r="E603">
        <v>1</v>
      </c>
      <c r="F603">
        <v>22</v>
      </c>
      <c r="G603" s="41">
        <f t="shared" si="18"/>
        <v>37257</v>
      </c>
      <c r="H603" s="41">
        <v>36526</v>
      </c>
      <c r="I603" s="41">
        <v>37257</v>
      </c>
      <c r="J603">
        <f t="shared" si="19"/>
        <v>2.0027397260273974</v>
      </c>
    </row>
    <row r="604" spans="1:10" x14ac:dyDescent="0.25">
      <c r="A604" s="44" t="s">
        <v>7257</v>
      </c>
      <c r="B604" t="s">
        <v>9342</v>
      </c>
      <c r="C604" t="s">
        <v>9430</v>
      </c>
      <c r="D604">
        <v>190</v>
      </c>
      <c r="E604">
        <v>3</v>
      </c>
      <c r="F604">
        <v>54</v>
      </c>
      <c r="G604" s="41">
        <f t="shared" si="18"/>
        <v>41940</v>
      </c>
      <c r="H604" s="41">
        <v>36526</v>
      </c>
      <c r="I604" s="41">
        <v>41940</v>
      </c>
      <c r="J604">
        <f t="shared" si="19"/>
        <v>14.832876712328767</v>
      </c>
    </row>
    <row r="605" spans="1:10" x14ac:dyDescent="0.25">
      <c r="A605" s="44" t="s">
        <v>3033</v>
      </c>
      <c r="B605" t="s">
        <v>8848</v>
      </c>
      <c r="C605" t="s">
        <v>9753</v>
      </c>
      <c r="D605">
        <v>54</v>
      </c>
      <c r="E605">
        <v>7</v>
      </c>
      <c r="F605">
        <v>31</v>
      </c>
      <c r="G605" s="41">
        <f t="shared" si="18"/>
        <v>40287</v>
      </c>
      <c r="H605" s="41">
        <v>39752</v>
      </c>
      <c r="I605" s="41">
        <v>40287</v>
      </c>
      <c r="J605">
        <f t="shared" si="19"/>
        <v>1.4657534246575343</v>
      </c>
    </row>
    <row r="606" spans="1:10" x14ac:dyDescent="0.25">
      <c r="A606" s="44" t="s">
        <v>6434</v>
      </c>
      <c r="C606" t="s">
        <v>10795</v>
      </c>
      <c r="D606">
        <v>1</v>
      </c>
      <c r="E606">
        <v>1</v>
      </c>
      <c r="F606">
        <v>1</v>
      </c>
      <c r="G606" s="41">
        <f t="shared" si="18"/>
        <v>41821</v>
      </c>
      <c r="H606" s="41">
        <v>41821</v>
      </c>
      <c r="I606" s="41">
        <v>41821</v>
      </c>
      <c r="J606">
        <f t="shared" si="19"/>
        <v>0</v>
      </c>
    </row>
    <row r="607" spans="1:10" x14ac:dyDescent="0.25">
      <c r="A607" s="44" t="s">
        <v>6257</v>
      </c>
      <c r="B607" t="s">
        <v>8542</v>
      </c>
      <c r="C607" t="s">
        <v>9955</v>
      </c>
      <c r="D607">
        <v>182</v>
      </c>
      <c r="E607">
        <v>3</v>
      </c>
      <c r="F607">
        <v>106</v>
      </c>
      <c r="G607" s="41">
        <f t="shared" si="18"/>
        <v>40261</v>
      </c>
      <c r="H607" s="41">
        <v>39814</v>
      </c>
      <c r="I607" s="41">
        <v>40261</v>
      </c>
      <c r="J607">
        <f t="shared" si="19"/>
        <v>1.2246575342465753</v>
      </c>
    </row>
    <row r="608" spans="1:10" x14ac:dyDescent="0.25">
      <c r="A608" s="44" t="s">
        <v>3022</v>
      </c>
      <c r="B608" t="s">
        <v>8656</v>
      </c>
      <c r="C608" t="s">
        <v>9874</v>
      </c>
      <c r="D608">
        <v>119</v>
      </c>
      <c r="E608">
        <v>7</v>
      </c>
      <c r="F608">
        <v>68</v>
      </c>
      <c r="G608" s="41">
        <f t="shared" si="18"/>
        <v>41926</v>
      </c>
      <c r="H608" s="41">
        <v>39752</v>
      </c>
      <c r="I608" s="41">
        <v>41926</v>
      </c>
      <c r="J608">
        <f t="shared" si="19"/>
        <v>5.956164383561644</v>
      </c>
    </row>
    <row r="609" spans="1:10" x14ac:dyDescent="0.25">
      <c r="A609" s="44" t="s">
        <v>8280</v>
      </c>
      <c r="B609" t="s">
        <v>8279</v>
      </c>
      <c r="C609" t="s">
        <v>10127</v>
      </c>
      <c r="D609">
        <v>439</v>
      </c>
      <c r="E609">
        <v>5</v>
      </c>
      <c r="F609">
        <v>201</v>
      </c>
      <c r="G609" s="41">
        <f t="shared" si="18"/>
        <v>36342</v>
      </c>
      <c r="H609" s="41">
        <v>36070</v>
      </c>
      <c r="I609" s="41">
        <v>36342</v>
      </c>
      <c r="J609">
        <f t="shared" si="19"/>
        <v>0.74520547945205484</v>
      </c>
    </row>
    <row r="610" spans="1:10" x14ac:dyDescent="0.25">
      <c r="A610" s="44" t="s">
        <v>6258</v>
      </c>
      <c r="B610" t="s">
        <v>7761</v>
      </c>
      <c r="C610" t="s">
        <v>10476</v>
      </c>
      <c r="D610">
        <v>171</v>
      </c>
      <c r="E610">
        <v>2</v>
      </c>
      <c r="F610">
        <v>16</v>
      </c>
      <c r="G610" s="41">
        <f t="shared" si="18"/>
        <v>42297</v>
      </c>
      <c r="H610" s="41">
        <v>38718</v>
      </c>
      <c r="I610" s="41">
        <v>42297</v>
      </c>
      <c r="J610">
        <f t="shared" si="19"/>
        <v>9.8054794520547937</v>
      </c>
    </row>
    <row r="611" spans="1:10" x14ac:dyDescent="0.25">
      <c r="A611" s="44" t="s">
        <v>6261</v>
      </c>
      <c r="B611" t="s">
        <v>8603</v>
      </c>
      <c r="C611" t="s">
        <v>9912</v>
      </c>
      <c r="D611">
        <v>69</v>
      </c>
      <c r="E611">
        <v>4</v>
      </c>
      <c r="F611">
        <v>42</v>
      </c>
      <c r="G611" s="41">
        <f t="shared" si="18"/>
        <v>41926</v>
      </c>
      <c r="H611" s="41">
        <v>41782</v>
      </c>
      <c r="I611" s="41">
        <v>41926</v>
      </c>
      <c r="J611">
        <f t="shared" si="19"/>
        <v>0.39452054794520547</v>
      </c>
    </row>
    <row r="612" spans="1:10" x14ac:dyDescent="0.25">
      <c r="A612" s="44" t="s">
        <v>9238</v>
      </c>
      <c r="B612" t="s">
        <v>9237</v>
      </c>
      <c r="C612" t="s">
        <v>9498</v>
      </c>
      <c r="D612">
        <v>277</v>
      </c>
      <c r="E612">
        <v>8</v>
      </c>
      <c r="F612">
        <v>113</v>
      </c>
      <c r="G612" s="41">
        <f t="shared" si="18"/>
        <v>41940</v>
      </c>
      <c r="H612" s="41">
        <v>34700</v>
      </c>
      <c r="I612" s="41">
        <v>41940</v>
      </c>
      <c r="J612">
        <f t="shared" si="19"/>
        <v>19.835616438356166</v>
      </c>
    </row>
    <row r="613" spans="1:10" x14ac:dyDescent="0.25">
      <c r="A613" s="44" t="s">
        <v>8963</v>
      </c>
      <c r="B613" t="s">
        <v>8962</v>
      </c>
      <c r="C613" t="s">
        <v>9677</v>
      </c>
      <c r="D613">
        <v>72</v>
      </c>
      <c r="E613">
        <v>3</v>
      </c>
      <c r="F613">
        <v>43</v>
      </c>
      <c r="G613" s="41">
        <f t="shared" si="18"/>
        <v>41939</v>
      </c>
      <c r="H613" s="41">
        <v>40087</v>
      </c>
      <c r="I613" s="41">
        <v>41939</v>
      </c>
      <c r="J613">
        <f t="shared" si="19"/>
        <v>5.0739726027397261</v>
      </c>
    </row>
    <row r="614" spans="1:10" x14ac:dyDescent="0.25">
      <c r="A614" s="44" t="s">
        <v>7891</v>
      </c>
      <c r="B614" t="s">
        <v>7890</v>
      </c>
      <c r="C614" t="s">
        <v>10384</v>
      </c>
      <c r="D614">
        <v>6</v>
      </c>
      <c r="E614">
        <v>1</v>
      </c>
      <c r="F614">
        <v>6</v>
      </c>
      <c r="G614" s="41">
        <f t="shared" si="18"/>
        <v>41395</v>
      </c>
      <c r="H614" s="41">
        <v>41214</v>
      </c>
      <c r="I614" s="41">
        <v>41395</v>
      </c>
      <c r="J614">
        <f t="shared" si="19"/>
        <v>0.49589041095890413</v>
      </c>
    </row>
    <row r="615" spans="1:10" x14ac:dyDescent="0.25">
      <c r="A615" s="44" t="s">
        <v>9149</v>
      </c>
      <c r="B615" t="s">
        <v>9148</v>
      </c>
      <c r="C615" t="s">
        <v>9551</v>
      </c>
      <c r="D615">
        <v>123</v>
      </c>
      <c r="E615">
        <v>3</v>
      </c>
      <c r="F615">
        <v>32</v>
      </c>
      <c r="G615" s="41">
        <f t="shared" si="18"/>
        <v>41940</v>
      </c>
      <c r="H615" s="41">
        <v>38292</v>
      </c>
      <c r="I615" s="41">
        <v>41940</v>
      </c>
      <c r="J615">
        <f t="shared" si="19"/>
        <v>9.9945205479452053</v>
      </c>
    </row>
    <row r="616" spans="1:10" x14ac:dyDescent="0.25">
      <c r="A616" s="44" t="s">
        <v>7397</v>
      </c>
      <c r="B616" t="s">
        <v>9207</v>
      </c>
      <c r="C616" t="s">
        <v>9519</v>
      </c>
      <c r="D616">
        <v>164</v>
      </c>
      <c r="E616">
        <v>1</v>
      </c>
      <c r="F616">
        <v>43</v>
      </c>
      <c r="G616" s="41">
        <f t="shared" si="18"/>
        <v>41569</v>
      </c>
      <c r="H616" s="41">
        <v>31413</v>
      </c>
      <c r="I616" s="41">
        <v>41569</v>
      </c>
      <c r="J616">
        <f t="shared" si="19"/>
        <v>27.824657534246576</v>
      </c>
    </row>
    <row r="617" spans="1:10" x14ac:dyDescent="0.25">
      <c r="A617" s="44" t="s">
        <v>6755</v>
      </c>
      <c r="B617" t="s">
        <v>8291</v>
      </c>
      <c r="C617" t="s">
        <v>10119</v>
      </c>
      <c r="D617">
        <v>275</v>
      </c>
      <c r="E617">
        <v>8</v>
      </c>
      <c r="F617">
        <v>113</v>
      </c>
      <c r="G617" s="41">
        <f t="shared" si="18"/>
        <v>41940</v>
      </c>
      <c r="H617" s="41">
        <v>34700</v>
      </c>
      <c r="I617" s="41">
        <v>41940</v>
      </c>
      <c r="J617">
        <f t="shared" si="19"/>
        <v>19.835616438356166</v>
      </c>
    </row>
    <row r="618" spans="1:10" x14ac:dyDescent="0.25">
      <c r="A618" s="44" t="s">
        <v>6140</v>
      </c>
      <c r="B618" t="s">
        <v>8797</v>
      </c>
      <c r="C618" t="s">
        <v>9787</v>
      </c>
      <c r="D618">
        <v>97</v>
      </c>
      <c r="E618">
        <v>1</v>
      </c>
      <c r="F618">
        <v>96</v>
      </c>
      <c r="G618" s="41">
        <f t="shared" si="18"/>
        <v>39749</v>
      </c>
      <c r="H618" s="41">
        <v>39448</v>
      </c>
      <c r="I618" s="41">
        <v>39749</v>
      </c>
      <c r="J618">
        <f t="shared" si="19"/>
        <v>0.8246575342465754</v>
      </c>
    </row>
    <row r="619" spans="1:10" x14ac:dyDescent="0.25">
      <c r="A619" s="44" t="s">
        <v>6435</v>
      </c>
      <c r="B619" t="s">
        <v>8752</v>
      </c>
      <c r="C619" t="s">
        <v>9815</v>
      </c>
      <c r="D619">
        <v>346</v>
      </c>
      <c r="E619">
        <v>4</v>
      </c>
      <c r="F619">
        <v>122</v>
      </c>
      <c r="G619" s="41">
        <f t="shared" si="18"/>
        <v>42297</v>
      </c>
      <c r="H619" s="41">
        <v>37438</v>
      </c>
      <c r="I619" s="41">
        <v>42297</v>
      </c>
      <c r="J619">
        <f t="shared" si="19"/>
        <v>13.312328767123288</v>
      </c>
    </row>
    <row r="620" spans="1:10" x14ac:dyDescent="0.25">
      <c r="A620" s="44" t="s">
        <v>5102</v>
      </c>
      <c r="B620" t="s">
        <v>7967</v>
      </c>
      <c r="C620" t="s">
        <v>10335</v>
      </c>
      <c r="D620">
        <v>54</v>
      </c>
      <c r="E620">
        <v>1</v>
      </c>
      <c r="F620">
        <v>35</v>
      </c>
      <c r="G620" s="41">
        <f t="shared" si="18"/>
        <v>39540</v>
      </c>
      <c r="H620" s="41">
        <v>39083</v>
      </c>
      <c r="I620" s="41">
        <v>39540</v>
      </c>
      <c r="J620">
        <f t="shared" si="19"/>
        <v>1.252054794520548</v>
      </c>
    </row>
    <row r="621" spans="1:10" x14ac:dyDescent="0.25">
      <c r="A621" s="44" t="s">
        <v>6262</v>
      </c>
      <c r="B621" t="s">
        <v>8565</v>
      </c>
      <c r="C621" t="s">
        <v>9939</v>
      </c>
      <c r="D621">
        <v>20</v>
      </c>
      <c r="E621">
        <v>1</v>
      </c>
      <c r="F621">
        <v>5</v>
      </c>
      <c r="G621" s="41">
        <f t="shared" si="18"/>
        <v>38448</v>
      </c>
      <c r="H621" s="41">
        <v>38242</v>
      </c>
      <c r="I621" s="41">
        <v>38448</v>
      </c>
      <c r="J621">
        <f t="shared" si="19"/>
        <v>0.56438356164383563</v>
      </c>
    </row>
    <row r="622" spans="1:10" x14ac:dyDescent="0.25">
      <c r="A622" s="44" t="s">
        <v>6263</v>
      </c>
      <c r="B622" t="s">
        <v>8201</v>
      </c>
      <c r="C622" t="s">
        <v>10180</v>
      </c>
      <c r="D622">
        <v>127</v>
      </c>
      <c r="E622">
        <v>6</v>
      </c>
      <c r="F622">
        <v>72</v>
      </c>
      <c r="G622" s="41">
        <f t="shared" si="18"/>
        <v>38169</v>
      </c>
      <c r="H622" s="41">
        <v>37196</v>
      </c>
      <c r="I622" s="41">
        <v>38169</v>
      </c>
      <c r="J622">
        <f t="shared" si="19"/>
        <v>2.6657534246575341</v>
      </c>
    </row>
    <row r="623" spans="1:10" x14ac:dyDescent="0.25">
      <c r="A623" s="44" t="s">
        <v>7970</v>
      </c>
      <c r="B623" t="s">
        <v>7969</v>
      </c>
      <c r="C623" t="s">
        <v>10333</v>
      </c>
      <c r="D623">
        <v>733</v>
      </c>
      <c r="E623">
        <v>8</v>
      </c>
      <c r="F623">
        <v>278</v>
      </c>
      <c r="G623" s="41">
        <f t="shared" si="18"/>
        <v>41940</v>
      </c>
      <c r="H623" s="41">
        <v>36526</v>
      </c>
      <c r="I623" s="41">
        <v>41940</v>
      </c>
      <c r="J623">
        <f t="shared" si="19"/>
        <v>14.832876712328767</v>
      </c>
    </row>
    <row r="624" spans="1:10" x14ac:dyDescent="0.25">
      <c r="A624" s="44" t="s">
        <v>6436</v>
      </c>
      <c r="B624" t="s">
        <v>8870</v>
      </c>
      <c r="C624" t="s">
        <v>9741</v>
      </c>
      <c r="D624">
        <v>516</v>
      </c>
      <c r="E624">
        <v>4</v>
      </c>
      <c r="F624">
        <v>231</v>
      </c>
      <c r="G624" s="41">
        <f t="shared" si="18"/>
        <v>42297</v>
      </c>
      <c r="H624" s="41">
        <v>32325</v>
      </c>
      <c r="I624" s="41">
        <v>42297</v>
      </c>
      <c r="J624">
        <f t="shared" si="19"/>
        <v>27.32054794520548</v>
      </c>
    </row>
    <row r="625" spans="1:10" x14ac:dyDescent="0.25">
      <c r="A625" s="44" t="s">
        <v>8755</v>
      </c>
      <c r="B625" t="s">
        <v>8754</v>
      </c>
      <c r="C625" t="s">
        <v>9813</v>
      </c>
      <c r="D625">
        <v>6</v>
      </c>
      <c r="E625">
        <v>1</v>
      </c>
      <c r="F625">
        <v>6</v>
      </c>
      <c r="G625" s="41">
        <f t="shared" si="18"/>
        <v>41395</v>
      </c>
      <c r="H625" s="41">
        <v>41214</v>
      </c>
      <c r="I625" s="41">
        <v>41395</v>
      </c>
      <c r="J625">
        <f t="shared" si="19"/>
        <v>0.49589041095890413</v>
      </c>
    </row>
    <row r="626" spans="1:10" x14ac:dyDescent="0.25">
      <c r="A626" s="44" t="s">
        <v>6264</v>
      </c>
      <c r="B626" t="s">
        <v>8068</v>
      </c>
      <c r="C626" t="s">
        <v>10266</v>
      </c>
      <c r="D626">
        <v>47</v>
      </c>
      <c r="E626">
        <v>1</v>
      </c>
      <c r="F626">
        <v>44</v>
      </c>
      <c r="G626" s="41">
        <f t="shared" si="18"/>
        <v>41572</v>
      </c>
      <c r="H626" s="41">
        <v>41549</v>
      </c>
      <c r="I626" s="41">
        <v>41572</v>
      </c>
      <c r="J626">
        <f t="shared" si="19"/>
        <v>6.3013698630136991E-2</v>
      </c>
    </row>
    <row r="627" spans="1:10" x14ac:dyDescent="0.25">
      <c r="A627" s="44" t="s">
        <v>8830</v>
      </c>
      <c r="B627" t="s">
        <v>8829</v>
      </c>
      <c r="C627" t="s">
        <v>9766</v>
      </c>
      <c r="D627">
        <v>9</v>
      </c>
      <c r="E627">
        <v>1</v>
      </c>
      <c r="F627">
        <v>9</v>
      </c>
      <c r="G627" s="41">
        <f t="shared" si="18"/>
        <v>41395</v>
      </c>
      <c r="H627" s="41">
        <v>40087</v>
      </c>
      <c r="I627" s="41">
        <v>41395</v>
      </c>
      <c r="J627">
        <f t="shared" si="19"/>
        <v>3.5835616438356164</v>
      </c>
    </row>
    <row r="628" spans="1:10" x14ac:dyDescent="0.25">
      <c r="A628" s="44" t="s">
        <v>6265</v>
      </c>
      <c r="B628" t="s">
        <v>8710</v>
      </c>
      <c r="C628" t="s">
        <v>8710</v>
      </c>
      <c r="D628">
        <v>50</v>
      </c>
      <c r="E628">
        <v>3</v>
      </c>
      <c r="F628">
        <v>32</v>
      </c>
      <c r="G628" s="41">
        <f t="shared" si="18"/>
        <v>40603</v>
      </c>
      <c r="H628" s="41">
        <v>39692</v>
      </c>
      <c r="I628" s="41">
        <v>40603</v>
      </c>
      <c r="J628">
        <f t="shared" si="19"/>
        <v>2.495890410958904</v>
      </c>
    </row>
    <row r="629" spans="1:10" x14ac:dyDescent="0.25">
      <c r="A629" s="44" t="s">
        <v>6707</v>
      </c>
      <c r="B629" t="s">
        <v>9284</v>
      </c>
      <c r="C629" t="s">
        <v>9468</v>
      </c>
      <c r="D629">
        <v>242</v>
      </c>
      <c r="E629">
        <v>1</v>
      </c>
      <c r="F629">
        <v>77</v>
      </c>
      <c r="G629" s="41">
        <f t="shared" si="18"/>
        <v>42297</v>
      </c>
      <c r="H629" s="41">
        <v>41091</v>
      </c>
      <c r="I629" s="41">
        <v>42297</v>
      </c>
      <c r="J629">
        <f t="shared" si="19"/>
        <v>3.3041095890410959</v>
      </c>
    </row>
    <row r="630" spans="1:10" x14ac:dyDescent="0.25">
      <c r="A630" s="44" t="s">
        <v>8148</v>
      </c>
      <c r="B630" t="s">
        <v>8147</v>
      </c>
      <c r="C630" t="s">
        <v>10215</v>
      </c>
      <c r="D630">
        <v>40</v>
      </c>
      <c r="E630">
        <v>6</v>
      </c>
      <c r="F630">
        <v>23</v>
      </c>
      <c r="G630" s="41">
        <f t="shared" si="18"/>
        <v>39986</v>
      </c>
      <c r="H630" s="41">
        <v>39448</v>
      </c>
      <c r="I630" s="41">
        <v>39986</v>
      </c>
      <c r="J630">
        <f t="shared" si="19"/>
        <v>1.473972602739726</v>
      </c>
    </row>
    <row r="631" spans="1:10" x14ac:dyDescent="0.25">
      <c r="A631" s="44" t="s">
        <v>9332</v>
      </c>
      <c r="B631" t="s">
        <v>9331</v>
      </c>
      <c r="C631" t="s">
        <v>9438</v>
      </c>
      <c r="D631">
        <v>134</v>
      </c>
      <c r="E631">
        <v>3</v>
      </c>
      <c r="F631">
        <v>77</v>
      </c>
      <c r="G631" s="41">
        <f t="shared" si="18"/>
        <v>41939</v>
      </c>
      <c r="H631" s="41">
        <v>40087</v>
      </c>
      <c r="I631" s="41">
        <v>41939</v>
      </c>
      <c r="J631">
        <f t="shared" si="19"/>
        <v>5.0739726027397261</v>
      </c>
    </row>
    <row r="632" spans="1:10" x14ac:dyDescent="0.25">
      <c r="A632" s="44" t="s">
        <v>8053</v>
      </c>
      <c r="B632" t="s">
        <v>8052</v>
      </c>
      <c r="C632" t="s">
        <v>10276</v>
      </c>
      <c r="D632">
        <v>235</v>
      </c>
      <c r="E632">
        <v>1</v>
      </c>
      <c r="F632">
        <v>75</v>
      </c>
      <c r="G632" s="41">
        <f t="shared" si="18"/>
        <v>42297</v>
      </c>
      <c r="H632" s="41">
        <v>41214</v>
      </c>
      <c r="I632" s="41">
        <v>42297</v>
      </c>
      <c r="J632">
        <f t="shared" si="19"/>
        <v>2.967123287671233</v>
      </c>
    </row>
    <row r="633" spans="1:10" x14ac:dyDescent="0.25">
      <c r="A633" s="44" t="s">
        <v>8696</v>
      </c>
      <c r="B633" t="s">
        <v>8695</v>
      </c>
      <c r="C633" t="s">
        <v>9853</v>
      </c>
      <c r="D633">
        <v>51</v>
      </c>
      <c r="E633">
        <v>4</v>
      </c>
      <c r="F633">
        <v>18</v>
      </c>
      <c r="G633" s="41">
        <f t="shared" si="18"/>
        <v>38973</v>
      </c>
      <c r="H633" s="41">
        <v>38808</v>
      </c>
      <c r="I633" s="41">
        <v>38973</v>
      </c>
      <c r="J633">
        <f t="shared" si="19"/>
        <v>0.45205479452054792</v>
      </c>
    </row>
    <row r="634" spans="1:10" x14ac:dyDescent="0.25">
      <c r="A634" s="44" t="s">
        <v>6437</v>
      </c>
      <c r="B634" t="s">
        <v>7769</v>
      </c>
      <c r="C634" t="s">
        <v>10470</v>
      </c>
      <c r="D634">
        <v>6</v>
      </c>
      <c r="E634">
        <v>1</v>
      </c>
      <c r="F634">
        <v>6</v>
      </c>
      <c r="G634" s="41">
        <f t="shared" si="18"/>
        <v>41395</v>
      </c>
      <c r="H634" s="41">
        <v>41214</v>
      </c>
      <c r="I634" s="41">
        <v>41395</v>
      </c>
      <c r="J634">
        <f t="shared" si="19"/>
        <v>0.49589041095890413</v>
      </c>
    </row>
    <row r="635" spans="1:10" x14ac:dyDescent="0.25">
      <c r="A635" s="44" t="s">
        <v>9144</v>
      </c>
      <c r="B635" t="s">
        <v>9143</v>
      </c>
      <c r="C635" t="s">
        <v>9554</v>
      </c>
      <c r="D635">
        <v>128</v>
      </c>
      <c r="E635">
        <v>4</v>
      </c>
      <c r="F635">
        <v>76</v>
      </c>
      <c r="G635" s="41">
        <f t="shared" si="18"/>
        <v>39183</v>
      </c>
      <c r="H635" s="41">
        <v>38718</v>
      </c>
      <c r="I635" s="41">
        <v>39183</v>
      </c>
      <c r="J635">
        <f t="shared" si="19"/>
        <v>1.273972602739726</v>
      </c>
    </row>
    <row r="636" spans="1:10" x14ac:dyDescent="0.25">
      <c r="A636" s="44" t="s">
        <v>9197</v>
      </c>
      <c r="B636" t="s">
        <v>9196</v>
      </c>
      <c r="C636" t="s">
        <v>9525</v>
      </c>
      <c r="D636">
        <v>128</v>
      </c>
      <c r="E636">
        <v>4</v>
      </c>
      <c r="F636">
        <v>76</v>
      </c>
      <c r="G636" s="41">
        <f t="shared" si="18"/>
        <v>39183</v>
      </c>
      <c r="H636" s="41">
        <v>38718</v>
      </c>
      <c r="I636" s="41">
        <v>39183</v>
      </c>
      <c r="J636">
        <f t="shared" si="19"/>
        <v>1.273972602739726</v>
      </c>
    </row>
    <row r="637" spans="1:10" x14ac:dyDescent="0.25">
      <c r="A637" s="44" t="s">
        <v>9097</v>
      </c>
      <c r="B637" t="s">
        <v>9096</v>
      </c>
      <c r="C637" t="s">
        <v>9584</v>
      </c>
      <c r="D637">
        <v>51</v>
      </c>
      <c r="E637">
        <v>4</v>
      </c>
      <c r="F637">
        <v>18</v>
      </c>
      <c r="G637" s="41">
        <f t="shared" si="18"/>
        <v>38973</v>
      </c>
      <c r="H637" s="41">
        <v>38808</v>
      </c>
      <c r="I637" s="41">
        <v>38973</v>
      </c>
      <c r="J637">
        <f t="shared" si="19"/>
        <v>0.45205479452054792</v>
      </c>
    </row>
    <row r="638" spans="1:10" x14ac:dyDescent="0.25">
      <c r="A638" s="44" t="s">
        <v>8015</v>
      </c>
      <c r="B638" t="s">
        <v>8014</v>
      </c>
      <c r="C638" t="s">
        <v>10301</v>
      </c>
      <c r="D638">
        <v>262</v>
      </c>
      <c r="E638">
        <v>4</v>
      </c>
      <c r="F638">
        <v>152</v>
      </c>
      <c r="G638" s="41">
        <f t="shared" si="18"/>
        <v>41939</v>
      </c>
      <c r="H638" s="41">
        <v>38718</v>
      </c>
      <c r="I638" s="41">
        <v>41939</v>
      </c>
      <c r="J638">
        <f t="shared" si="19"/>
        <v>8.8246575342465761</v>
      </c>
    </row>
    <row r="639" spans="1:10" x14ac:dyDescent="0.25">
      <c r="A639" s="44" t="s">
        <v>8165</v>
      </c>
      <c r="B639" t="s">
        <v>8164</v>
      </c>
      <c r="C639" t="s">
        <v>10205</v>
      </c>
      <c r="D639">
        <v>20</v>
      </c>
      <c r="E639">
        <v>1</v>
      </c>
      <c r="F639">
        <v>1</v>
      </c>
      <c r="G639" s="41">
        <f t="shared" si="18"/>
        <v>39814</v>
      </c>
      <c r="H639" s="41">
        <v>39814</v>
      </c>
      <c r="I639" s="41">
        <v>39814</v>
      </c>
      <c r="J639">
        <f t="shared" si="19"/>
        <v>0</v>
      </c>
    </row>
    <row r="640" spans="1:10" x14ac:dyDescent="0.25">
      <c r="A640" s="44" t="s">
        <v>7179</v>
      </c>
      <c r="B640" t="s">
        <v>9059</v>
      </c>
      <c r="C640" t="s">
        <v>9610</v>
      </c>
      <c r="D640">
        <v>20</v>
      </c>
      <c r="E640">
        <v>1</v>
      </c>
      <c r="F640">
        <v>1</v>
      </c>
      <c r="G640" s="41">
        <f t="shared" si="18"/>
        <v>39814</v>
      </c>
      <c r="H640" s="41">
        <v>39814</v>
      </c>
      <c r="I640" s="41">
        <v>39814</v>
      </c>
      <c r="J640">
        <f t="shared" si="19"/>
        <v>0</v>
      </c>
    </row>
    <row r="641" spans="1:10" x14ac:dyDescent="0.25">
      <c r="A641" s="44" t="s">
        <v>6141</v>
      </c>
      <c r="B641" t="s">
        <v>8205</v>
      </c>
      <c r="C641" t="s">
        <v>10176</v>
      </c>
      <c r="D641">
        <v>128</v>
      </c>
      <c r="E641">
        <v>4</v>
      </c>
      <c r="F641">
        <v>76</v>
      </c>
      <c r="G641" s="41">
        <f t="shared" si="18"/>
        <v>39183</v>
      </c>
      <c r="H641" s="41">
        <v>38718</v>
      </c>
      <c r="I641" s="41">
        <v>39183</v>
      </c>
      <c r="J641">
        <f t="shared" si="19"/>
        <v>1.273972602739726</v>
      </c>
    </row>
    <row r="642" spans="1:10" x14ac:dyDescent="0.25">
      <c r="A642" s="44" t="s">
        <v>8727</v>
      </c>
      <c r="B642" t="s">
        <v>8726</v>
      </c>
      <c r="C642" t="s">
        <v>9831</v>
      </c>
      <c r="D642">
        <v>188</v>
      </c>
      <c r="E642">
        <v>4</v>
      </c>
      <c r="F642">
        <v>106</v>
      </c>
      <c r="G642" s="41">
        <f t="shared" si="18"/>
        <v>41939</v>
      </c>
      <c r="H642" s="41">
        <v>40087</v>
      </c>
      <c r="I642" s="41">
        <v>41939</v>
      </c>
      <c r="J642">
        <f t="shared" si="19"/>
        <v>5.0739726027397261</v>
      </c>
    </row>
    <row r="643" spans="1:10" x14ac:dyDescent="0.25">
      <c r="A643" s="44" t="s">
        <v>9077</v>
      </c>
      <c r="B643" t="s">
        <v>9076</v>
      </c>
      <c r="C643" t="s">
        <v>9597</v>
      </c>
      <c r="D643">
        <v>5</v>
      </c>
      <c r="E643">
        <v>2</v>
      </c>
      <c r="F643">
        <v>3</v>
      </c>
      <c r="G643" s="41">
        <f t="shared" ref="G643:G706" si="20">I643</f>
        <v>40868</v>
      </c>
      <c r="H643" s="41">
        <v>40855</v>
      </c>
      <c r="I643" s="41">
        <v>40868</v>
      </c>
      <c r="J643">
        <f t="shared" ref="J643:J706" si="21">(I643-H643)/365</f>
        <v>3.5616438356164383E-2</v>
      </c>
    </row>
    <row r="644" spans="1:10" x14ac:dyDescent="0.25">
      <c r="A644" s="44" t="s">
        <v>9044</v>
      </c>
      <c r="B644" t="s">
        <v>9043</v>
      </c>
      <c r="C644" t="s">
        <v>9620</v>
      </c>
      <c r="D644">
        <v>30</v>
      </c>
      <c r="E644">
        <v>2</v>
      </c>
      <c r="F644">
        <v>16</v>
      </c>
      <c r="G644" s="41">
        <f t="shared" si="20"/>
        <v>40909</v>
      </c>
      <c r="H644" s="41">
        <v>40909</v>
      </c>
      <c r="I644" s="41">
        <v>40909</v>
      </c>
      <c r="J644">
        <f t="shared" si="21"/>
        <v>0</v>
      </c>
    </row>
    <row r="645" spans="1:10" x14ac:dyDescent="0.25">
      <c r="A645" s="44" t="s">
        <v>8844</v>
      </c>
      <c r="B645" t="s">
        <v>8843</v>
      </c>
      <c r="C645" t="s">
        <v>9757</v>
      </c>
      <c r="D645">
        <v>72</v>
      </c>
      <c r="E645">
        <v>3</v>
      </c>
      <c r="F645">
        <v>43</v>
      </c>
      <c r="G645" s="41">
        <f t="shared" si="20"/>
        <v>41939</v>
      </c>
      <c r="H645" s="41">
        <v>40087</v>
      </c>
      <c r="I645" s="41">
        <v>41939</v>
      </c>
      <c r="J645">
        <f t="shared" si="21"/>
        <v>5.0739726027397261</v>
      </c>
    </row>
    <row r="646" spans="1:10" x14ac:dyDescent="0.25">
      <c r="A646" s="44" t="s">
        <v>8313</v>
      </c>
      <c r="B646" t="s">
        <v>8312</v>
      </c>
      <c r="C646" t="s">
        <v>10104</v>
      </c>
      <c r="D646">
        <v>320</v>
      </c>
      <c r="E646">
        <v>3</v>
      </c>
      <c r="F646">
        <v>227</v>
      </c>
      <c r="G646" s="41">
        <f t="shared" si="20"/>
        <v>41893</v>
      </c>
      <c r="H646" s="41">
        <v>39995</v>
      </c>
      <c r="I646" s="41">
        <v>41893</v>
      </c>
      <c r="J646">
        <f t="shared" si="21"/>
        <v>5.2</v>
      </c>
    </row>
    <row r="647" spans="1:10" x14ac:dyDescent="0.25">
      <c r="A647" s="44" t="s">
        <v>8126</v>
      </c>
      <c r="B647" t="s">
        <v>8125</v>
      </c>
      <c r="C647" t="s">
        <v>10796</v>
      </c>
      <c r="D647">
        <v>128</v>
      </c>
      <c r="E647">
        <v>4</v>
      </c>
      <c r="F647">
        <v>76</v>
      </c>
      <c r="G647" s="41">
        <f t="shared" si="20"/>
        <v>39183</v>
      </c>
      <c r="H647" s="41">
        <v>38718</v>
      </c>
      <c r="I647" s="41">
        <v>39183</v>
      </c>
      <c r="J647">
        <f t="shared" si="21"/>
        <v>1.273972602739726</v>
      </c>
    </row>
    <row r="648" spans="1:10" x14ac:dyDescent="0.25">
      <c r="A648" s="44" t="s">
        <v>6142</v>
      </c>
      <c r="B648" t="s">
        <v>8744</v>
      </c>
      <c r="C648" t="s">
        <v>7009</v>
      </c>
      <c r="D648">
        <v>929</v>
      </c>
      <c r="E648">
        <v>3</v>
      </c>
      <c r="F648">
        <v>315</v>
      </c>
      <c r="G648" s="41">
        <f t="shared" si="20"/>
        <v>42297</v>
      </c>
      <c r="H648" s="41">
        <v>38899</v>
      </c>
      <c r="I648" s="41">
        <v>42297</v>
      </c>
      <c r="J648">
        <f t="shared" si="21"/>
        <v>9.3095890410958901</v>
      </c>
    </row>
    <row r="649" spans="1:10" x14ac:dyDescent="0.25">
      <c r="A649" s="44" t="s">
        <v>8137</v>
      </c>
      <c r="B649" t="s">
        <v>8136</v>
      </c>
      <c r="C649" t="s">
        <v>10221</v>
      </c>
      <c r="D649">
        <v>18</v>
      </c>
      <c r="E649">
        <v>1</v>
      </c>
      <c r="F649">
        <v>1</v>
      </c>
      <c r="G649" s="41">
        <f t="shared" si="20"/>
        <v>39814</v>
      </c>
      <c r="H649" s="41">
        <v>39814</v>
      </c>
      <c r="I649" s="41">
        <v>39814</v>
      </c>
      <c r="J649">
        <f t="shared" si="21"/>
        <v>0</v>
      </c>
    </row>
    <row r="650" spans="1:10" x14ac:dyDescent="0.25">
      <c r="A650" s="44" t="s">
        <v>8446</v>
      </c>
      <c r="B650" t="s">
        <v>8445</v>
      </c>
      <c r="C650" t="s">
        <v>10022</v>
      </c>
      <c r="D650">
        <v>40</v>
      </c>
      <c r="E650">
        <v>6</v>
      </c>
      <c r="F650">
        <v>23</v>
      </c>
      <c r="G650" s="41">
        <f t="shared" si="20"/>
        <v>39986</v>
      </c>
      <c r="H650" s="41">
        <v>39448</v>
      </c>
      <c r="I650" s="41">
        <v>39986</v>
      </c>
      <c r="J650">
        <f t="shared" si="21"/>
        <v>1.473972602739726</v>
      </c>
    </row>
    <row r="651" spans="1:10" x14ac:dyDescent="0.25">
      <c r="A651" s="44" t="s">
        <v>9131</v>
      </c>
      <c r="B651" t="s">
        <v>9130</v>
      </c>
      <c r="C651" t="s">
        <v>9562</v>
      </c>
      <c r="D651">
        <v>177</v>
      </c>
      <c r="E651">
        <v>5</v>
      </c>
      <c r="F651">
        <v>45</v>
      </c>
      <c r="G651" s="41">
        <f t="shared" si="20"/>
        <v>41940</v>
      </c>
      <c r="H651" s="41">
        <v>41821</v>
      </c>
      <c r="I651" s="41">
        <v>41940</v>
      </c>
      <c r="J651">
        <f t="shared" si="21"/>
        <v>0.32602739726027397</v>
      </c>
    </row>
    <row r="652" spans="1:10" x14ac:dyDescent="0.25">
      <c r="A652" s="44" t="s">
        <v>8494</v>
      </c>
      <c r="B652" t="s">
        <v>8493</v>
      </c>
      <c r="C652" t="s">
        <v>9989</v>
      </c>
      <c r="D652">
        <v>55</v>
      </c>
      <c r="E652">
        <v>5</v>
      </c>
      <c r="F652">
        <v>44</v>
      </c>
      <c r="G652" s="41">
        <f t="shared" si="20"/>
        <v>39377</v>
      </c>
      <c r="H652" s="41">
        <v>38156</v>
      </c>
      <c r="I652" s="41">
        <v>39377</v>
      </c>
      <c r="J652">
        <f t="shared" si="21"/>
        <v>3.3452054794520549</v>
      </c>
    </row>
    <row r="653" spans="1:10" x14ac:dyDescent="0.25">
      <c r="A653" s="44" t="s">
        <v>8679</v>
      </c>
      <c r="B653" t="s">
        <v>8678</v>
      </c>
      <c r="C653" t="s">
        <v>9863</v>
      </c>
      <c r="D653">
        <v>69</v>
      </c>
      <c r="E653">
        <v>3</v>
      </c>
      <c r="F653">
        <v>43</v>
      </c>
      <c r="G653" s="41">
        <f t="shared" si="20"/>
        <v>41939</v>
      </c>
      <c r="H653" s="41">
        <v>40087</v>
      </c>
      <c r="I653" s="41">
        <v>41939</v>
      </c>
      <c r="J653">
        <f t="shared" si="21"/>
        <v>5.0739726027397261</v>
      </c>
    </row>
    <row r="654" spans="1:10" x14ac:dyDescent="0.25">
      <c r="A654" s="44" t="s">
        <v>9009</v>
      </c>
      <c r="B654" t="s">
        <v>9008</v>
      </c>
      <c r="C654" t="s">
        <v>9644</v>
      </c>
      <c r="D654">
        <v>30</v>
      </c>
      <c r="E654">
        <v>2</v>
      </c>
      <c r="F654">
        <v>16</v>
      </c>
      <c r="G654" s="41">
        <f t="shared" si="20"/>
        <v>40909</v>
      </c>
      <c r="H654" s="41">
        <v>40909</v>
      </c>
      <c r="I654" s="41">
        <v>40909</v>
      </c>
      <c r="J654">
        <f t="shared" si="21"/>
        <v>0</v>
      </c>
    </row>
    <row r="655" spans="1:10" x14ac:dyDescent="0.25">
      <c r="A655" s="44" t="s">
        <v>7868</v>
      </c>
      <c r="B655" t="s">
        <v>7867</v>
      </c>
      <c r="C655" t="s">
        <v>10399</v>
      </c>
      <c r="D655">
        <v>15</v>
      </c>
      <c r="E655">
        <v>2</v>
      </c>
      <c r="F655">
        <v>13</v>
      </c>
      <c r="G655" s="41">
        <f t="shared" si="20"/>
        <v>39448</v>
      </c>
      <c r="H655" s="41">
        <v>39448</v>
      </c>
      <c r="I655" s="41">
        <v>39448</v>
      </c>
      <c r="J655">
        <f t="shared" si="21"/>
        <v>0</v>
      </c>
    </row>
    <row r="656" spans="1:10" x14ac:dyDescent="0.25">
      <c r="A656" s="44" t="s">
        <v>5108</v>
      </c>
      <c r="B656" t="s">
        <v>9124</v>
      </c>
      <c r="C656" t="s">
        <v>9567</v>
      </c>
      <c r="D656">
        <v>74</v>
      </c>
      <c r="E656">
        <v>7</v>
      </c>
      <c r="F656">
        <v>50</v>
      </c>
      <c r="G656" s="41">
        <f t="shared" si="20"/>
        <v>40376</v>
      </c>
      <c r="H656" s="41">
        <v>39752</v>
      </c>
      <c r="I656" s="41">
        <v>40376</v>
      </c>
      <c r="J656">
        <f t="shared" si="21"/>
        <v>1.7095890410958905</v>
      </c>
    </row>
    <row r="657" spans="1:10" x14ac:dyDescent="0.25">
      <c r="A657" s="44" t="s">
        <v>4159</v>
      </c>
      <c r="B657" t="s">
        <v>7796</v>
      </c>
      <c r="C657" t="s">
        <v>1322</v>
      </c>
      <c r="D657">
        <v>46</v>
      </c>
      <c r="E657">
        <v>4</v>
      </c>
      <c r="F657">
        <v>16</v>
      </c>
      <c r="G657" s="41">
        <f t="shared" si="20"/>
        <v>41821</v>
      </c>
      <c r="H657" s="64">
        <v>40063</v>
      </c>
      <c r="I657" s="41">
        <v>41821</v>
      </c>
      <c r="J657">
        <f>(I657-H657)/365</f>
        <v>4.816438356164384</v>
      </c>
    </row>
    <row r="658" spans="1:10" x14ac:dyDescent="0.25">
      <c r="A658" s="44" t="s">
        <v>8595</v>
      </c>
      <c r="B658" t="s">
        <v>8594</v>
      </c>
      <c r="C658" t="s">
        <v>9919</v>
      </c>
      <c r="D658">
        <v>193</v>
      </c>
      <c r="E658">
        <v>5</v>
      </c>
      <c r="F658">
        <v>97</v>
      </c>
      <c r="G658" s="41">
        <f t="shared" si="20"/>
        <v>40087</v>
      </c>
      <c r="H658" s="41">
        <v>38211</v>
      </c>
      <c r="I658" s="41">
        <v>40087</v>
      </c>
      <c r="J658">
        <f t="shared" si="21"/>
        <v>5.13972602739726</v>
      </c>
    </row>
    <row r="659" spans="1:10" x14ac:dyDescent="0.25">
      <c r="A659" s="44" t="s">
        <v>8109</v>
      </c>
      <c r="B659" t="s">
        <v>8108</v>
      </c>
      <c r="C659" t="s">
        <v>10236</v>
      </c>
      <c r="D659">
        <v>355</v>
      </c>
      <c r="E659">
        <v>5</v>
      </c>
      <c r="F659">
        <v>201</v>
      </c>
      <c r="G659" s="41">
        <f t="shared" si="20"/>
        <v>41892</v>
      </c>
      <c r="H659" s="41">
        <v>38211</v>
      </c>
      <c r="I659" s="41">
        <v>41892</v>
      </c>
      <c r="J659">
        <f t="shared" si="21"/>
        <v>10.084931506849315</v>
      </c>
    </row>
    <row r="660" spans="1:10" x14ac:dyDescent="0.25">
      <c r="A660" s="44" t="s">
        <v>7027</v>
      </c>
      <c r="B660" t="s">
        <v>7960</v>
      </c>
      <c r="C660" t="s">
        <v>10339</v>
      </c>
      <c r="D660">
        <v>590</v>
      </c>
      <c r="E660">
        <v>4</v>
      </c>
      <c r="F660">
        <v>335</v>
      </c>
      <c r="G660" s="41">
        <f t="shared" si="20"/>
        <v>41893</v>
      </c>
      <c r="H660" s="41">
        <v>31413</v>
      </c>
      <c r="I660" s="41">
        <v>41893</v>
      </c>
      <c r="J660">
        <f t="shared" si="21"/>
        <v>28.712328767123289</v>
      </c>
    </row>
    <row r="661" spans="1:10" x14ac:dyDescent="0.25">
      <c r="A661" s="44" t="s">
        <v>3020</v>
      </c>
      <c r="B661" t="s">
        <v>8151</v>
      </c>
      <c r="C661" t="s">
        <v>10213</v>
      </c>
      <c r="D661">
        <v>1393</v>
      </c>
      <c r="E661">
        <v>7</v>
      </c>
      <c r="F661">
        <v>601</v>
      </c>
      <c r="G661" s="41">
        <f t="shared" si="20"/>
        <v>41956</v>
      </c>
      <c r="H661" s="41">
        <v>31413</v>
      </c>
      <c r="I661" s="41">
        <v>41956</v>
      </c>
      <c r="J661">
        <f t="shared" si="21"/>
        <v>28.884931506849316</v>
      </c>
    </row>
    <row r="662" spans="1:10" x14ac:dyDescent="0.25">
      <c r="A662" s="44" t="s">
        <v>6438</v>
      </c>
      <c r="B662" t="s">
        <v>7936</v>
      </c>
      <c r="C662" t="s">
        <v>10355</v>
      </c>
      <c r="D662">
        <v>25</v>
      </c>
      <c r="E662">
        <v>2</v>
      </c>
      <c r="F662">
        <v>14</v>
      </c>
      <c r="G662" s="41">
        <f t="shared" si="20"/>
        <v>41395</v>
      </c>
      <c r="H662" s="41">
        <v>39630</v>
      </c>
      <c r="I662" s="41">
        <v>41395</v>
      </c>
      <c r="J662">
        <f t="shared" si="21"/>
        <v>4.8356164383561646</v>
      </c>
    </row>
    <row r="663" spans="1:10" x14ac:dyDescent="0.25">
      <c r="A663" s="44" t="s">
        <v>8959</v>
      </c>
      <c r="B663" t="s">
        <v>8958</v>
      </c>
      <c r="C663" t="s">
        <v>9679</v>
      </c>
      <c r="D663">
        <v>134</v>
      </c>
      <c r="E663">
        <v>3</v>
      </c>
      <c r="F663">
        <v>77</v>
      </c>
      <c r="G663" s="41">
        <f t="shared" si="20"/>
        <v>41939</v>
      </c>
      <c r="H663" s="41">
        <v>40087</v>
      </c>
      <c r="I663" s="41">
        <v>41939</v>
      </c>
      <c r="J663">
        <f t="shared" si="21"/>
        <v>5.0739726027397261</v>
      </c>
    </row>
    <row r="664" spans="1:10" x14ac:dyDescent="0.25">
      <c r="A664" s="44" t="s">
        <v>8062</v>
      </c>
      <c r="B664" t="s">
        <v>8061</v>
      </c>
      <c r="C664" t="s">
        <v>10270</v>
      </c>
      <c r="D664">
        <v>128</v>
      </c>
      <c r="E664">
        <v>4</v>
      </c>
      <c r="F664">
        <v>76</v>
      </c>
      <c r="G664" s="41">
        <f t="shared" si="20"/>
        <v>39183</v>
      </c>
      <c r="H664" s="41">
        <v>38718</v>
      </c>
      <c r="I664" s="41">
        <v>39183</v>
      </c>
      <c r="J664">
        <f t="shared" si="21"/>
        <v>1.273972602739726</v>
      </c>
    </row>
    <row r="665" spans="1:10" x14ac:dyDescent="0.25">
      <c r="A665" s="44" t="s">
        <v>8610</v>
      </c>
      <c r="B665" t="s">
        <v>8609</v>
      </c>
      <c r="C665" t="s">
        <v>9908</v>
      </c>
      <c r="D665">
        <v>134</v>
      </c>
      <c r="E665">
        <v>3</v>
      </c>
      <c r="F665">
        <v>77</v>
      </c>
      <c r="G665" s="41">
        <f t="shared" si="20"/>
        <v>41939</v>
      </c>
      <c r="H665" s="41">
        <v>40087</v>
      </c>
      <c r="I665" s="41">
        <v>41939</v>
      </c>
      <c r="J665">
        <f t="shared" si="21"/>
        <v>5.0739726027397261</v>
      </c>
    </row>
    <row r="666" spans="1:10" x14ac:dyDescent="0.25">
      <c r="A666" s="44" t="s">
        <v>10797</v>
      </c>
      <c r="C666" t="s">
        <v>10798</v>
      </c>
      <c r="D666">
        <v>1</v>
      </c>
      <c r="E666">
        <v>1</v>
      </c>
      <c r="F666">
        <v>1</v>
      </c>
      <c r="G666" s="41">
        <f t="shared" si="20"/>
        <v>31959</v>
      </c>
      <c r="H666" s="41">
        <v>31959</v>
      </c>
      <c r="I666" s="41">
        <v>31959</v>
      </c>
      <c r="J666">
        <f t="shared" si="21"/>
        <v>0</v>
      </c>
    </row>
    <row r="667" spans="1:10" x14ac:dyDescent="0.25">
      <c r="A667" s="44" t="s">
        <v>6800</v>
      </c>
      <c r="B667" t="s">
        <v>8450</v>
      </c>
      <c r="C667" t="s">
        <v>10019</v>
      </c>
      <c r="D667">
        <v>92</v>
      </c>
      <c r="E667">
        <v>8</v>
      </c>
      <c r="F667">
        <v>32</v>
      </c>
      <c r="G667" s="41">
        <f t="shared" si="20"/>
        <v>40966</v>
      </c>
      <c r="H667" s="41">
        <v>39448</v>
      </c>
      <c r="I667" s="41">
        <v>40966</v>
      </c>
      <c r="J667">
        <f t="shared" si="21"/>
        <v>4.1589041095890407</v>
      </c>
    </row>
    <row r="668" spans="1:10" x14ac:dyDescent="0.25">
      <c r="A668" s="44" t="s">
        <v>5924</v>
      </c>
      <c r="B668" t="s">
        <v>8526</v>
      </c>
      <c r="C668" t="s">
        <v>9967</v>
      </c>
      <c r="D668">
        <v>33</v>
      </c>
      <c r="E668">
        <v>3</v>
      </c>
      <c r="F668">
        <v>12</v>
      </c>
      <c r="G668" s="41">
        <f t="shared" si="20"/>
        <v>39702</v>
      </c>
      <c r="H668" s="41">
        <v>39663</v>
      </c>
      <c r="I668" s="41">
        <v>39702</v>
      </c>
      <c r="J668">
        <f t="shared" si="21"/>
        <v>0.10684931506849316</v>
      </c>
    </row>
    <row r="669" spans="1:10" x14ac:dyDescent="0.25">
      <c r="A669" s="44" t="s">
        <v>8674</v>
      </c>
      <c r="B669" t="s">
        <v>8673</v>
      </c>
      <c r="C669" t="s">
        <v>9866</v>
      </c>
      <c r="D669">
        <v>71</v>
      </c>
      <c r="E669">
        <v>4</v>
      </c>
      <c r="F669">
        <v>21</v>
      </c>
      <c r="G669" s="41">
        <f t="shared" si="20"/>
        <v>40544</v>
      </c>
      <c r="H669" s="41">
        <v>40544</v>
      </c>
      <c r="I669" s="41">
        <v>40544</v>
      </c>
      <c r="J669">
        <f t="shared" si="21"/>
        <v>0</v>
      </c>
    </row>
    <row r="670" spans="1:10" x14ac:dyDescent="0.25">
      <c r="A670" s="44" t="s">
        <v>8453</v>
      </c>
      <c r="B670" t="s">
        <v>8452</v>
      </c>
      <c r="C670" t="s">
        <v>10017</v>
      </c>
      <c r="D670">
        <v>208</v>
      </c>
      <c r="E670">
        <v>3</v>
      </c>
      <c r="F670">
        <v>76</v>
      </c>
      <c r="G670" s="41">
        <f t="shared" si="20"/>
        <v>41569</v>
      </c>
      <c r="H670" s="41">
        <v>31413</v>
      </c>
      <c r="I670" s="41">
        <v>41569</v>
      </c>
      <c r="J670">
        <f t="shared" si="21"/>
        <v>27.824657534246576</v>
      </c>
    </row>
    <row r="671" spans="1:10" x14ac:dyDescent="0.25">
      <c r="A671" s="44" t="s">
        <v>8896</v>
      </c>
      <c r="B671" t="s">
        <v>8895</v>
      </c>
      <c r="C671" t="s">
        <v>9721</v>
      </c>
      <c r="D671">
        <v>207</v>
      </c>
      <c r="E671">
        <v>3</v>
      </c>
      <c r="F671">
        <v>75</v>
      </c>
      <c r="G671" s="41">
        <f t="shared" si="20"/>
        <v>41569</v>
      </c>
      <c r="H671" s="41">
        <v>31413</v>
      </c>
      <c r="I671" s="41">
        <v>41569</v>
      </c>
      <c r="J671">
        <f t="shared" si="21"/>
        <v>27.824657534246576</v>
      </c>
    </row>
    <row r="672" spans="1:10" x14ac:dyDescent="0.25">
      <c r="A672" s="44" t="s">
        <v>8150</v>
      </c>
      <c r="B672" t="s">
        <v>8149</v>
      </c>
      <c r="C672" t="s">
        <v>10214</v>
      </c>
      <c r="D672">
        <v>134</v>
      </c>
      <c r="E672">
        <v>3</v>
      </c>
      <c r="F672">
        <v>77</v>
      </c>
      <c r="G672" s="41">
        <f t="shared" si="20"/>
        <v>41939</v>
      </c>
      <c r="H672" s="41">
        <v>40087</v>
      </c>
      <c r="I672" s="41">
        <v>41939</v>
      </c>
      <c r="J672">
        <f t="shared" si="21"/>
        <v>5.0739726027397261</v>
      </c>
    </row>
    <row r="673" spans="1:10" x14ac:dyDescent="0.25">
      <c r="A673" s="44" t="s">
        <v>6804</v>
      </c>
      <c r="B673" t="s">
        <v>8098</v>
      </c>
      <c r="C673" t="s">
        <v>10244</v>
      </c>
      <c r="D673">
        <v>276</v>
      </c>
      <c r="E673">
        <v>8</v>
      </c>
      <c r="F673">
        <v>112</v>
      </c>
      <c r="G673" s="41">
        <f t="shared" si="20"/>
        <v>41940</v>
      </c>
      <c r="H673" s="41">
        <v>34700</v>
      </c>
      <c r="I673" s="41">
        <v>41940</v>
      </c>
      <c r="J673">
        <f t="shared" si="21"/>
        <v>19.835616438356166</v>
      </c>
    </row>
    <row r="674" spans="1:10" x14ac:dyDescent="0.25">
      <c r="A674" s="44" t="s">
        <v>8179</v>
      </c>
      <c r="B674" t="s">
        <v>8178</v>
      </c>
      <c r="C674" t="s">
        <v>10195</v>
      </c>
      <c r="D674">
        <v>161</v>
      </c>
      <c r="E674">
        <v>1</v>
      </c>
      <c r="F674">
        <v>14</v>
      </c>
      <c r="G674" s="41">
        <f t="shared" si="20"/>
        <v>42297</v>
      </c>
      <c r="H674" s="41">
        <v>40725</v>
      </c>
      <c r="I674" s="41">
        <v>42297</v>
      </c>
      <c r="J674">
        <f t="shared" si="21"/>
        <v>4.3068493150684928</v>
      </c>
    </row>
    <row r="675" spans="1:10" x14ac:dyDescent="0.25">
      <c r="A675" s="44" t="s">
        <v>6439</v>
      </c>
      <c r="B675" t="s">
        <v>8749</v>
      </c>
      <c r="C675" t="s">
        <v>9817</v>
      </c>
      <c r="D675">
        <v>363</v>
      </c>
      <c r="E675">
        <v>4</v>
      </c>
      <c r="F675">
        <v>129</v>
      </c>
      <c r="G675" s="41">
        <f t="shared" si="20"/>
        <v>42297</v>
      </c>
      <c r="H675" s="41">
        <v>36342</v>
      </c>
      <c r="I675" s="41">
        <v>42297</v>
      </c>
      <c r="J675">
        <f t="shared" si="21"/>
        <v>16.315068493150687</v>
      </c>
    </row>
    <row r="676" spans="1:10" x14ac:dyDescent="0.25">
      <c r="A676" s="44" t="s">
        <v>6143</v>
      </c>
      <c r="B676" t="s">
        <v>8170</v>
      </c>
      <c r="C676" t="s">
        <v>10200</v>
      </c>
      <c r="D676">
        <v>24</v>
      </c>
      <c r="E676">
        <v>2</v>
      </c>
      <c r="F676">
        <v>23</v>
      </c>
      <c r="G676" s="41">
        <f t="shared" si="20"/>
        <v>38180</v>
      </c>
      <c r="H676" s="41">
        <v>37067</v>
      </c>
      <c r="I676" s="41">
        <v>38180</v>
      </c>
      <c r="J676">
        <f t="shared" si="21"/>
        <v>3.0493150684931507</v>
      </c>
    </row>
    <row r="677" spans="1:10" x14ac:dyDescent="0.25">
      <c r="A677" s="44" t="s">
        <v>9252</v>
      </c>
      <c r="B677" t="s">
        <v>9251</v>
      </c>
      <c r="C677" t="s">
        <v>9490</v>
      </c>
      <c r="D677">
        <v>64</v>
      </c>
      <c r="E677">
        <v>3</v>
      </c>
      <c r="F677">
        <v>30</v>
      </c>
      <c r="G677" s="41">
        <f t="shared" si="20"/>
        <v>38186</v>
      </c>
      <c r="H677" s="41">
        <v>37067</v>
      </c>
      <c r="I677" s="41">
        <v>38186</v>
      </c>
      <c r="J677">
        <f t="shared" si="21"/>
        <v>3.0657534246575344</v>
      </c>
    </row>
    <row r="678" spans="1:10" x14ac:dyDescent="0.25">
      <c r="A678" s="44" t="s">
        <v>6440</v>
      </c>
      <c r="B678" t="s">
        <v>9307</v>
      </c>
      <c r="C678" t="s">
        <v>9453</v>
      </c>
      <c r="D678">
        <v>69</v>
      </c>
      <c r="E678">
        <v>3</v>
      </c>
      <c r="F678">
        <v>43</v>
      </c>
      <c r="G678" s="41">
        <f t="shared" si="20"/>
        <v>41939</v>
      </c>
      <c r="H678" s="41">
        <v>40087</v>
      </c>
      <c r="I678" s="41">
        <v>41939</v>
      </c>
      <c r="J678">
        <f t="shared" si="21"/>
        <v>5.0739726027397261</v>
      </c>
    </row>
    <row r="679" spans="1:10" x14ac:dyDescent="0.25">
      <c r="A679" s="44" t="s">
        <v>6144</v>
      </c>
      <c r="B679" t="s">
        <v>8463</v>
      </c>
      <c r="C679" t="s">
        <v>10011</v>
      </c>
      <c r="D679">
        <v>31</v>
      </c>
      <c r="E679">
        <v>1</v>
      </c>
      <c r="F679">
        <v>12</v>
      </c>
      <c r="G679" s="41">
        <f t="shared" si="20"/>
        <v>41450</v>
      </c>
      <c r="H679" s="41">
        <v>41221</v>
      </c>
      <c r="I679" s="41">
        <v>41450</v>
      </c>
      <c r="J679">
        <f t="shared" si="21"/>
        <v>0.62739726027397258</v>
      </c>
    </row>
    <row r="680" spans="1:10" x14ac:dyDescent="0.25">
      <c r="A680" s="44" t="s">
        <v>8406</v>
      </c>
      <c r="B680" t="s">
        <v>8405</v>
      </c>
      <c r="C680" t="s">
        <v>10045</v>
      </c>
      <c r="D680">
        <v>134</v>
      </c>
      <c r="E680">
        <v>3</v>
      </c>
      <c r="F680">
        <v>77</v>
      </c>
      <c r="G680" s="41">
        <f t="shared" si="20"/>
        <v>41939</v>
      </c>
      <c r="H680" s="41">
        <v>40087</v>
      </c>
      <c r="I680" s="41">
        <v>41939</v>
      </c>
      <c r="J680">
        <f t="shared" si="21"/>
        <v>5.0739726027397261</v>
      </c>
    </row>
    <row r="681" spans="1:10" x14ac:dyDescent="0.25">
      <c r="A681" s="44" t="s">
        <v>7107</v>
      </c>
      <c r="B681" t="s">
        <v>9243</v>
      </c>
      <c r="C681" t="s">
        <v>9495</v>
      </c>
      <c r="D681">
        <v>6</v>
      </c>
      <c r="E681">
        <v>1</v>
      </c>
      <c r="F681">
        <v>6</v>
      </c>
      <c r="G681" s="41">
        <f t="shared" si="20"/>
        <v>41395</v>
      </c>
      <c r="H681" s="41">
        <v>41214</v>
      </c>
      <c r="I681" s="41">
        <v>41395</v>
      </c>
      <c r="J681">
        <f t="shared" si="21"/>
        <v>0.49589041095890413</v>
      </c>
    </row>
    <row r="682" spans="1:10" x14ac:dyDescent="0.25">
      <c r="A682" s="44" t="s">
        <v>7893</v>
      </c>
      <c r="B682" t="s">
        <v>7892</v>
      </c>
      <c r="C682" t="s">
        <v>10383</v>
      </c>
      <c r="D682">
        <v>1</v>
      </c>
      <c r="E682">
        <v>1</v>
      </c>
      <c r="F682">
        <v>1</v>
      </c>
      <c r="G682" s="41">
        <f t="shared" si="20"/>
        <v>35736</v>
      </c>
      <c r="H682" s="41">
        <v>35736</v>
      </c>
      <c r="I682" s="41">
        <v>35736</v>
      </c>
      <c r="J682">
        <f t="shared" si="21"/>
        <v>0</v>
      </c>
    </row>
    <row r="683" spans="1:10" x14ac:dyDescent="0.25">
      <c r="A683" s="44" t="s">
        <v>8869</v>
      </c>
      <c r="B683" t="s">
        <v>8868</v>
      </c>
      <c r="C683" t="s">
        <v>9742</v>
      </c>
      <c r="D683">
        <v>19</v>
      </c>
      <c r="E683">
        <v>1</v>
      </c>
      <c r="F683">
        <v>14</v>
      </c>
      <c r="G683" s="41">
        <f t="shared" si="20"/>
        <v>40455</v>
      </c>
      <c r="H683" s="41">
        <v>40087</v>
      </c>
      <c r="I683" s="41">
        <v>40455</v>
      </c>
      <c r="J683">
        <f t="shared" si="21"/>
        <v>1.0082191780821919</v>
      </c>
    </row>
    <row r="684" spans="1:10" x14ac:dyDescent="0.25">
      <c r="A684" s="44" t="s">
        <v>6441</v>
      </c>
      <c r="B684" t="s">
        <v>8040</v>
      </c>
      <c r="C684" t="s">
        <v>10286</v>
      </c>
      <c r="D684">
        <v>372</v>
      </c>
      <c r="E684">
        <v>5</v>
      </c>
      <c r="F684">
        <v>247</v>
      </c>
      <c r="G684" s="41">
        <f t="shared" si="20"/>
        <v>41395</v>
      </c>
      <c r="H684" s="41">
        <v>38718</v>
      </c>
      <c r="I684" s="41">
        <v>41395</v>
      </c>
      <c r="J684">
        <f t="shared" si="21"/>
        <v>7.3342465753424655</v>
      </c>
    </row>
    <row r="685" spans="1:10" x14ac:dyDescent="0.25">
      <c r="A685" s="44" t="s">
        <v>6271</v>
      </c>
      <c r="B685" t="s">
        <v>8252</v>
      </c>
      <c r="C685" t="s">
        <v>10144</v>
      </c>
      <c r="D685">
        <v>77</v>
      </c>
      <c r="E685">
        <v>1</v>
      </c>
      <c r="F685">
        <v>60</v>
      </c>
      <c r="G685" s="41">
        <f t="shared" si="20"/>
        <v>41395</v>
      </c>
      <c r="H685" s="41">
        <v>41214</v>
      </c>
      <c r="I685" s="41">
        <v>41395</v>
      </c>
      <c r="J685">
        <f t="shared" si="21"/>
        <v>0.49589041095890413</v>
      </c>
    </row>
    <row r="686" spans="1:10" x14ac:dyDescent="0.25">
      <c r="A686" s="44" t="s">
        <v>9271</v>
      </c>
      <c r="B686" t="s">
        <v>9270</v>
      </c>
      <c r="C686" t="s">
        <v>9477</v>
      </c>
      <c r="D686">
        <v>127</v>
      </c>
      <c r="E686">
        <v>6</v>
      </c>
      <c r="F686">
        <v>72</v>
      </c>
      <c r="G686" s="41">
        <f t="shared" si="20"/>
        <v>38169</v>
      </c>
      <c r="H686" s="41">
        <v>37196</v>
      </c>
      <c r="I686" s="41">
        <v>38169</v>
      </c>
      <c r="J686">
        <f t="shared" si="21"/>
        <v>2.6657534246575341</v>
      </c>
    </row>
    <row r="687" spans="1:10" x14ac:dyDescent="0.25">
      <c r="A687" s="44" t="s">
        <v>8983</v>
      </c>
      <c r="B687" t="s">
        <v>8982</v>
      </c>
      <c r="C687" t="s">
        <v>9663</v>
      </c>
      <c r="D687">
        <v>134</v>
      </c>
      <c r="E687">
        <v>3</v>
      </c>
      <c r="F687">
        <v>77</v>
      </c>
      <c r="G687" s="41">
        <f t="shared" si="20"/>
        <v>41939</v>
      </c>
      <c r="H687" s="41">
        <v>40087</v>
      </c>
      <c r="I687" s="41">
        <v>41939</v>
      </c>
      <c r="J687">
        <f t="shared" si="21"/>
        <v>5.0739726027397261</v>
      </c>
    </row>
    <row r="688" spans="1:10" x14ac:dyDescent="0.25">
      <c r="A688" s="44" t="s">
        <v>8056</v>
      </c>
      <c r="B688" t="s">
        <v>8055</v>
      </c>
      <c r="C688" t="s">
        <v>10274</v>
      </c>
      <c r="D688">
        <v>77</v>
      </c>
      <c r="E688">
        <v>1</v>
      </c>
      <c r="F688">
        <v>60</v>
      </c>
      <c r="G688" s="41">
        <f t="shared" si="20"/>
        <v>41395</v>
      </c>
      <c r="H688" s="41">
        <v>41214</v>
      </c>
      <c r="I688" s="41">
        <v>41395</v>
      </c>
      <c r="J688">
        <f t="shared" si="21"/>
        <v>0.49589041095890413</v>
      </c>
    </row>
    <row r="689" spans="1:10" x14ac:dyDescent="0.25">
      <c r="A689" s="44" t="s">
        <v>5926</v>
      </c>
      <c r="B689" t="s">
        <v>8208</v>
      </c>
      <c r="C689" t="s">
        <v>10174</v>
      </c>
      <c r="D689">
        <v>89</v>
      </c>
      <c r="E689">
        <v>7</v>
      </c>
      <c r="F689">
        <v>50</v>
      </c>
      <c r="G689" s="41">
        <f t="shared" si="20"/>
        <v>40801</v>
      </c>
      <c r="H689" s="41">
        <v>38353</v>
      </c>
      <c r="I689" s="41">
        <v>40801</v>
      </c>
      <c r="J689">
        <f t="shared" si="21"/>
        <v>6.7068493150684931</v>
      </c>
    </row>
    <row r="690" spans="1:10" x14ac:dyDescent="0.25">
      <c r="A690" s="44" t="s">
        <v>9345</v>
      </c>
      <c r="B690" t="s">
        <v>9344</v>
      </c>
      <c r="C690" t="s">
        <v>9428</v>
      </c>
      <c r="D690">
        <v>134</v>
      </c>
      <c r="E690">
        <v>3</v>
      </c>
      <c r="F690">
        <v>77</v>
      </c>
      <c r="G690" s="41">
        <f t="shared" si="20"/>
        <v>41939</v>
      </c>
      <c r="H690" s="41">
        <v>40087</v>
      </c>
      <c r="I690" s="41">
        <v>41939</v>
      </c>
      <c r="J690">
        <f t="shared" si="21"/>
        <v>5.0739726027397261</v>
      </c>
    </row>
    <row r="691" spans="1:10" x14ac:dyDescent="0.25">
      <c r="A691" s="44" t="s">
        <v>9186</v>
      </c>
      <c r="B691" t="s">
        <v>9185</v>
      </c>
      <c r="C691" t="s">
        <v>9531</v>
      </c>
      <c r="D691">
        <v>66</v>
      </c>
      <c r="E691">
        <v>3</v>
      </c>
      <c r="F691">
        <v>40</v>
      </c>
      <c r="G691" s="41">
        <f t="shared" si="20"/>
        <v>41939</v>
      </c>
      <c r="H691" s="41">
        <v>41799</v>
      </c>
      <c r="I691" s="41">
        <v>41939</v>
      </c>
      <c r="J691">
        <f t="shared" si="21"/>
        <v>0.38356164383561642</v>
      </c>
    </row>
    <row r="692" spans="1:10" x14ac:dyDescent="0.25">
      <c r="A692" s="44" t="s">
        <v>6444</v>
      </c>
      <c r="B692" t="s">
        <v>8672</v>
      </c>
      <c r="C692" t="s">
        <v>7310</v>
      </c>
      <c r="D692">
        <v>241</v>
      </c>
      <c r="E692">
        <v>5</v>
      </c>
      <c r="F692">
        <v>69</v>
      </c>
      <c r="G692" s="41">
        <f t="shared" si="20"/>
        <v>42297</v>
      </c>
      <c r="H692" s="41">
        <v>31594</v>
      </c>
      <c r="I692" s="41">
        <v>42297</v>
      </c>
      <c r="J692">
        <f t="shared" si="21"/>
        <v>29.323287671232876</v>
      </c>
    </row>
    <row r="693" spans="1:10" x14ac:dyDescent="0.25">
      <c r="A693" s="44" t="s">
        <v>9375</v>
      </c>
      <c r="B693" t="s">
        <v>9374</v>
      </c>
      <c r="C693" t="s">
        <v>9410</v>
      </c>
      <c r="D693">
        <v>38</v>
      </c>
      <c r="E693">
        <v>2</v>
      </c>
      <c r="F693">
        <v>8</v>
      </c>
      <c r="G693" s="41">
        <f t="shared" si="20"/>
        <v>40479</v>
      </c>
      <c r="H693" s="41">
        <v>40434</v>
      </c>
      <c r="I693" s="41">
        <v>40479</v>
      </c>
      <c r="J693">
        <f t="shared" si="21"/>
        <v>0.12328767123287671</v>
      </c>
    </row>
    <row r="694" spans="1:10" x14ac:dyDescent="0.25">
      <c r="A694" s="44" t="s">
        <v>8766</v>
      </c>
      <c r="B694" t="s">
        <v>8765</v>
      </c>
      <c r="C694" t="s">
        <v>9805</v>
      </c>
      <c r="D694">
        <v>190</v>
      </c>
      <c r="E694">
        <v>3</v>
      </c>
      <c r="F694">
        <v>54</v>
      </c>
      <c r="G694" s="41">
        <f t="shared" si="20"/>
        <v>41940</v>
      </c>
      <c r="H694" s="41">
        <v>36526</v>
      </c>
      <c r="I694" s="41">
        <v>41940</v>
      </c>
      <c r="J694">
        <f t="shared" si="21"/>
        <v>14.832876712328767</v>
      </c>
    </row>
    <row r="695" spans="1:10" x14ac:dyDescent="0.25">
      <c r="A695" s="44" t="s">
        <v>8466</v>
      </c>
      <c r="B695" t="s">
        <v>8465</v>
      </c>
      <c r="C695" t="s">
        <v>10009</v>
      </c>
      <c r="D695">
        <v>68</v>
      </c>
      <c r="E695">
        <v>5</v>
      </c>
      <c r="F695">
        <v>34</v>
      </c>
      <c r="G695" s="41">
        <f t="shared" si="20"/>
        <v>38169</v>
      </c>
      <c r="H695" s="41">
        <v>37196</v>
      </c>
      <c r="I695" s="41">
        <v>38169</v>
      </c>
      <c r="J695">
        <f t="shared" si="21"/>
        <v>2.6657534246575341</v>
      </c>
    </row>
    <row r="696" spans="1:10" x14ac:dyDescent="0.25">
      <c r="A696" s="44" t="s">
        <v>5927</v>
      </c>
      <c r="B696" t="s">
        <v>7758</v>
      </c>
      <c r="C696" t="s">
        <v>10478</v>
      </c>
      <c r="D696">
        <v>86</v>
      </c>
      <c r="E696">
        <v>1</v>
      </c>
      <c r="F696">
        <v>69</v>
      </c>
      <c r="G696" s="41">
        <f t="shared" si="20"/>
        <v>41395</v>
      </c>
      <c r="H696" s="41">
        <v>41214</v>
      </c>
      <c r="I696" s="41">
        <v>41395</v>
      </c>
      <c r="J696">
        <f t="shared" si="21"/>
        <v>0.49589041095890413</v>
      </c>
    </row>
    <row r="697" spans="1:10" x14ac:dyDescent="0.25">
      <c r="A697" s="44" t="s">
        <v>9151</v>
      </c>
      <c r="B697" t="s">
        <v>9150</v>
      </c>
      <c r="C697" t="s">
        <v>9550</v>
      </c>
      <c r="D697">
        <v>134</v>
      </c>
      <c r="E697">
        <v>3</v>
      </c>
      <c r="F697">
        <v>77</v>
      </c>
      <c r="G697" s="41">
        <f t="shared" si="20"/>
        <v>41939</v>
      </c>
      <c r="H697" s="41">
        <v>40087</v>
      </c>
      <c r="I697" s="41">
        <v>41939</v>
      </c>
      <c r="J697">
        <f t="shared" si="21"/>
        <v>5.0739726027397261</v>
      </c>
    </row>
    <row r="698" spans="1:10" x14ac:dyDescent="0.25">
      <c r="A698" s="44" t="s">
        <v>8183</v>
      </c>
      <c r="B698" t="s">
        <v>8182</v>
      </c>
      <c r="C698" t="s">
        <v>10193</v>
      </c>
      <c r="D698">
        <v>183</v>
      </c>
      <c r="E698">
        <v>2</v>
      </c>
      <c r="F698">
        <v>26</v>
      </c>
      <c r="G698" s="41">
        <f t="shared" si="20"/>
        <v>42297</v>
      </c>
      <c r="H698" s="41">
        <v>38169</v>
      </c>
      <c r="I698" s="41">
        <v>42297</v>
      </c>
      <c r="J698">
        <f t="shared" si="21"/>
        <v>11.30958904109589</v>
      </c>
    </row>
    <row r="699" spans="1:10" x14ac:dyDescent="0.25">
      <c r="A699" s="44" t="s">
        <v>6445</v>
      </c>
      <c r="B699" t="s">
        <v>8589</v>
      </c>
      <c r="C699" t="s">
        <v>9923</v>
      </c>
      <c r="D699">
        <v>309</v>
      </c>
      <c r="E699">
        <v>2</v>
      </c>
      <c r="F699">
        <v>112</v>
      </c>
      <c r="G699" s="41">
        <f t="shared" si="20"/>
        <v>42297</v>
      </c>
      <c r="H699" s="41">
        <v>38718</v>
      </c>
      <c r="I699" s="41">
        <v>42297</v>
      </c>
      <c r="J699">
        <f t="shared" si="21"/>
        <v>9.8054794520547937</v>
      </c>
    </row>
    <row r="700" spans="1:10" x14ac:dyDescent="0.25">
      <c r="A700" s="44" t="s">
        <v>6446</v>
      </c>
      <c r="B700" t="s">
        <v>8748</v>
      </c>
      <c r="C700" t="s">
        <v>9818</v>
      </c>
      <c r="D700">
        <v>7</v>
      </c>
      <c r="E700">
        <v>1</v>
      </c>
      <c r="F700">
        <v>6</v>
      </c>
      <c r="G700" s="41">
        <f t="shared" si="20"/>
        <v>41395</v>
      </c>
      <c r="H700" s="41">
        <v>40725</v>
      </c>
      <c r="I700" s="41">
        <v>41395</v>
      </c>
      <c r="J700">
        <f t="shared" si="21"/>
        <v>1.8356164383561644</v>
      </c>
    </row>
    <row r="701" spans="1:10" x14ac:dyDescent="0.25">
      <c r="A701" s="44" t="s">
        <v>8805</v>
      </c>
      <c r="B701" t="s">
        <v>8804</v>
      </c>
      <c r="C701" t="s">
        <v>9781</v>
      </c>
      <c r="D701">
        <v>18</v>
      </c>
      <c r="E701">
        <v>1</v>
      </c>
      <c r="F701">
        <v>1</v>
      </c>
      <c r="G701" s="41">
        <f t="shared" si="20"/>
        <v>39814</v>
      </c>
      <c r="H701" s="41">
        <v>39814</v>
      </c>
      <c r="I701" s="41">
        <v>39814</v>
      </c>
      <c r="J701">
        <f t="shared" si="21"/>
        <v>0</v>
      </c>
    </row>
    <row r="702" spans="1:10" x14ac:dyDescent="0.25">
      <c r="A702" s="44" t="s">
        <v>7932</v>
      </c>
      <c r="B702" t="s">
        <v>7931</v>
      </c>
      <c r="C702" t="s">
        <v>10358</v>
      </c>
      <c r="D702">
        <v>28</v>
      </c>
      <c r="E702">
        <v>3</v>
      </c>
      <c r="F702">
        <v>16</v>
      </c>
      <c r="G702" s="41">
        <f t="shared" si="20"/>
        <v>41892</v>
      </c>
      <c r="H702" s="41">
        <v>40087</v>
      </c>
      <c r="I702" s="41">
        <v>41892</v>
      </c>
      <c r="J702">
        <f t="shared" si="21"/>
        <v>4.9452054794520546</v>
      </c>
    </row>
    <row r="703" spans="1:10" x14ac:dyDescent="0.25">
      <c r="A703" s="44" t="s">
        <v>8520</v>
      </c>
      <c r="B703" t="s">
        <v>8519</v>
      </c>
      <c r="C703" t="s">
        <v>9972</v>
      </c>
      <c r="D703">
        <v>134</v>
      </c>
      <c r="E703">
        <v>3</v>
      </c>
      <c r="F703">
        <v>77</v>
      </c>
      <c r="G703" s="41">
        <f t="shared" si="20"/>
        <v>41939</v>
      </c>
      <c r="H703" s="41">
        <v>40087</v>
      </c>
      <c r="I703" s="41">
        <v>41939</v>
      </c>
      <c r="J703">
        <f t="shared" si="21"/>
        <v>5.0739726027397261</v>
      </c>
    </row>
    <row r="704" spans="1:10" x14ac:dyDescent="0.25">
      <c r="A704" s="44" t="s">
        <v>7198</v>
      </c>
      <c r="B704" t="s">
        <v>9300</v>
      </c>
      <c r="C704" t="s">
        <v>9457</v>
      </c>
      <c r="D704">
        <v>229</v>
      </c>
      <c r="E704">
        <v>3</v>
      </c>
      <c r="F704">
        <v>177</v>
      </c>
      <c r="G704" s="41">
        <f t="shared" si="20"/>
        <v>41893</v>
      </c>
      <c r="H704" s="41">
        <v>36070</v>
      </c>
      <c r="I704" s="41">
        <v>41893</v>
      </c>
      <c r="J704">
        <f t="shared" si="21"/>
        <v>15.953424657534246</v>
      </c>
    </row>
    <row r="705" spans="1:10" x14ac:dyDescent="0.25">
      <c r="A705" s="44" t="s">
        <v>8217</v>
      </c>
      <c r="B705" t="s">
        <v>8216</v>
      </c>
      <c r="C705" t="s">
        <v>10167</v>
      </c>
      <c r="D705">
        <v>224</v>
      </c>
      <c r="E705">
        <v>3</v>
      </c>
      <c r="F705">
        <v>106</v>
      </c>
      <c r="G705" s="41">
        <f t="shared" si="20"/>
        <v>40261</v>
      </c>
      <c r="H705" s="41">
        <v>35612</v>
      </c>
      <c r="I705" s="41">
        <v>40261</v>
      </c>
      <c r="J705">
        <f t="shared" si="21"/>
        <v>12.736986301369862</v>
      </c>
    </row>
    <row r="706" spans="1:10" x14ac:dyDescent="0.25">
      <c r="A706" s="44" t="s">
        <v>8288</v>
      </c>
      <c r="B706" t="s">
        <v>8287</v>
      </c>
      <c r="C706" t="s">
        <v>10122</v>
      </c>
      <c r="D706">
        <v>77</v>
      </c>
      <c r="E706">
        <v>7</v>
      </c>
      <c r="F706">
        <v>36</v>
      </c>
      <c r="G706" s="41">
        <f t="shared" si="20"/>
        <v>40511</v>
      </c>
      <c r="H706" s="41">
        <v>0</v>
      </c>
      <c r="I706" s="41">
        <v>40511</v>
      </c>
      <c r="J706">
        <f t="shared" si="21"/>
        <v>110.98904109589041</v>
      </c>
    </row>
    <row r="707" spans="1:10" x14ac:dyDescent="0.25">
      <c r="A707" s="44" t="s">
        <v>8528</v>
      </c>
      <c r="B707" t="s">
        <v>8527</v>
      </c>
      <c r="C707" t="s">
        <v>9966</v>
      </c>
      <c r="D707">
        <v>80</v>
      </c>
      <c r="E707">
        <v>7</v>
      </c>
      <c r="F707">
        <v>38</v>
      </c>
      <c r="G707" s="41">
        <f t="shared" ref="G707:G770" si="22">I707</f>
        <v>40511</v>
      </c>
      <c r="H707" s="41">
        <v>0</v>
      </c>
      <c r="I707" s="41">
        <v>40511</v>
      </c>
      <c r="J707">
        <f t="shared" ref="J707:J770" si="23">(I707-H707)/365</f>
        <v>110.98904109589041</v>
      </c>
    </row>
    <row r="708" spans="1:10" x14ac:dyDescent="0.25">
      <c r="A708" s="44" t="s">
        <v>3356</v>
      </c>
      <c r="B708" t="s">
        <v>7973</v>
      </c>
      <c r="C708" t="s">
        <v>10330</v>
      </c>
      <c r="D708">
        <v>709</v>
      </c>
      <c r="E708">
        <v>7</v>
      </c>
      <c r="F708">
        <v>369</v>
      </c>
      <c r="G708" s="41">
        <f t="shared" si="22"/>
        <v>41956</v>
      </c>
      <c r="H708" s="41">
        <v>31413</v>
      </c>
      <c r="I708" s="41">
        <v>41956</v>
      </c>
      <c r="J708">
        <f t="shared" si="23"/>
        <v>28.884931506849316</v>
      </c>
    </row>
    <row r="709" spans="1:10" x14ac:dyDescent="0.25">
      <c r="A709" s="44" t="s">
        <v>9095</v>
      </c>
      <c r="B709" t="s">
        <v>9094</v>
      </c>
      <c r="C709" t="s">
        <v>9585</v>
      </c>
      <c r="D709">
        <v>51</v>
      </c>
      <c r="E709">
        <v>4</v>
      </c>
      <c r="F709">
        <v>18</v>
      </c>
      <c r="G709" s="41">
        <f t="shared" si="22"/>
        <v>38973</v>
      </c>
      <c r="H709" s="41">
        <v>38808</v>
      </c>
      <c r="I709" s="41">
        <v>38973</v>
      </c>
      <c r="J709">
        <f t="shared" si="23"/>
        <v>0.45205479452054792</v>
      </c>
    </row>
    <row r="710" spans="1:10" x14ac:dyDescent="0.25">
      <c r="A710" s="44" t="s">
        <v>8272</v>
      </c>
      <c r="B710" t="s">
        <v>8271</v>
      </c>
      <c r="C710" t="s">
        <v>10131</v>
      </c>
      <c r="D710">
        <v>3</v>
      </c>
      <c r="E710">
        <v>1</v>
      </c>
      <c r="F710">
        <v>3</v>
      </c>
      <c r="G710" s="41">
        <f t="shared" si="22"/>
        <v>40087</v>
      </c>
      <c r="H710" s="41">
        <v>40087</v>
      </c>
      <c r="I710" s="41">
        <v>40087</v>
      </c>
      <c r="J710">
        <f t="shared" si="23"/>
        <v>0</v>
      </c>
    </row>
    <row r="711" spans="1:10" x14ac:dyDescent="0.25">
      <c r="A711" s="44" t="s">
        <v>8698</v>
      </c>
      <c r="B711" t="s">
        <v>8697</v>
      </c>
      <c r="C711" t="s">
        <v>9852</v>
      </c>
      <c r="D711">
        <v>6</v>
      </c>
      <c r="E711">
        <v>1</v>
      </c>
      <c r="F711">
        <v>6</v>
      </c>
      <c r="G711" s="41">
        <f t="shared" si="22"/>
        <v>41395</v>
      </c>
      <c r="H711" s="41">
        <v>41214</v>
      </c>
      <c r="I711" s="41">
        <v>41395</v>
      </c>
      <c r="J711">
        <f t="shared" si="23"/>
        <v>0.49589041095890413</v>
      </c>
    </row>
    <row r="712" spans="1:10" x14ac:dyDescent="0.25">
      <c r="A712" s="44" t="s">
        <v>8571</v>
      </c>
      <c r="B712" t="s">
        <v>8570</v>
      </c>
      <c r="C712" t="s">
        <v>9936</v>
      </c>
      <c r="D712">
        <v>20</v>
      </c>
      <c r="E712">
        <v>1</v>
      </c>
      <c r="F712">
        <v>1</v>
      </c>
      <c r="G712" s="41">
        <f t="shared" si="22"/>
        <v>39814</v>
      </c>
      <c r="H712" s="41">
        <v>39814</v>
      </c>
      <c r="I712" s="41">
        <v>39814</v>
      </c>
      <c r="J712">
        <f t="shared" si="23"/>
        <v>0</v>
      </c>
    </row>
    <row r="713" spans="1:10" x14ac:dyDescent="0.25">
      <c r="A713" s="44" t="s">
        <v>8909</v>
      </c>
      <c r="B713" t="s">
        <v>8908</v>
      </c>
      <c r="C713" t="s">
        <v>9712</v>
      </c>
      <c r="D713">
        <v>68</v>
      </c>
      <c r="E713">
        <v>3</v>
      </c>
      <c r="F713">
        <v>38</v>
      </c>
      <c r="G713" s="41">
        <f t="shared" si="22"/>
        <v>40587</v>
      </c>
      <c r="H713" s="41">
        <v>40087</v>
      </c>
      <c r="I713" s="41">
        <v>40587</v>
      </c>
      <c r="J713">
        <f t="shared" si="23"/>
        <v>1.3698630136986301</v>
      </c>
    </row>
    <row r="714" spans="1:10" x14ac:dyDescent="0.25">
      <c r="A714" s="44" t="s">
        <v>6145</v>
      </c>
      <c r="B714" t="s">
        <v>8555</v>
      </c>
      <c r="C714" t="s">
        <v>9945</v>
      </c>
      <c r="D714">
        <v>33</v>
      </c>
      <c r="E714">
        <v>1</v>
      </c>
      <c r="F714">
        <v>12</v>
      </c>
      <c r="G714" s="41">
        <f t="shared" si="22"/>
        <v>41450</v>
      </c>
      <c r="H714" s="41">
        <v>41221</v>
      </c>
      <c r="I714" s="41">
        <v>41450</v>
      </c>
      <c r="J714">
        <f t="shared" si="23"/>
        <v>0.62739726027397258</v>
      </c>
    </row>
    <row r="715" spans="1:10" x14ac:dyDescent="0.25">
      <c r="A715" s="44" t="s">
        <v>6146</v>
      </c>
      <c r="B715" t="s">
        <v>9379</v>
      </c>
      <c r="C715" t="s">
        <v>9407</v>
      </c>
      <c r="D715">
        <v>36</v>
      </c>
      <c r="E715">
        <v>1</v>
      </c>
      <c r="F715">
        <v>11</v>
      </c>
      <c r="G715" s="41">
        <f t="shared" si="22"/>
        <v>39448</v>
      </c>
      <c r="H715" s="41">
        <v>39448</v>
      </c>
      <c r="I715" s="41">
        <v>39448</v>
      </c>
      <c r="J715">
        <f t="shared" si="23"/>
        <v>0</v>
      </c>
    </row>
    <row r="716" spans="1:10" x14ac:dyDescent="0.25">
      <c r="A716" s="44" t="s">
        <v>5886</v>
      </c>
      <c r="B716" t="s">
        <v>5884</v>
      </c>
      <c r="C716" t="s">
        <v>5883</v>
      </c>
      <c r="D716">
        <v>335</v>
      </c>
      <c r="E716">
        <v>7</v>
      </c>
      <c r="F716">
        <v>127</v>
      </c>
      <c r="G716" s="41">
        <f t="shared" si="22"/>
        <v>41940</v>
      </c>
      <c r="H716" s="41">
        <v>41821</v>
      </c>
      <c r="I716" s="41">
        <v>41940</v>
      </c>
      <c r="J716">
        <f t="shared" si="23"/>
        <v>0.32602739726027397</v>
      </c>
    </row>
    <row r="717" spans="1:10" x14ac:dyDescent="0.25">
      <c r="A717" s="44" t="s">
        <v>5865</v>
      </c>
      <c r="B717" t="s">
        <v>5863</v>
      </c>
      <c r="C717" t="s">
        <v>5862</v>
      </c>
      <c r="D717">
        <v>335</v>
      </c>
      <c r="E717">
        <v>7</v>
      </c>
      <c r="F717">
        <v>127</v>
      </c>
      <c r="G717" s="41">
        <f t="shared" si="22"/>
        <v>41940</v>
      </c>
      <c r="H717" s="41">
        <v>41821</v>
      </c>
      <c r="I717" s="41">
        <v>41940</v>
      </c>
      <c r="J717">
        <f t="shared" si="23"/>
        <v>0.32602739726027397</v>
      </c>
    </row>
    <row r="718" spans="1:10" x14ac:dyDescent="0.25">
      <c r="A718" s="44" t="s">
        <v>6147</v>
      </c>
      <c r="B718" t="s">
        <v>8242</v>
      </c>
      <c r="C718" t="s">
        <v>10152</v>
      </c>
      <c r="D718">
        <v>9</v>
      </c>
      <c r="E718">
        <v>2</v>
      </c>
      <c r="F718">
        <v>4</v>
      </c>
      <c r="G718" s="41">
        <f t="shared" si="22"/>
        <v>41821</v>
      </c>
      <c r="H718" s="62">
        <v>38084</v>
      </c>
      <c r="I718" s="41">
        <v>41821</v>
      </c>
      <c r="J718">
        <f t="shared" si="23"/>
        <v>10.238356164383562</v>
      </c>
    </row>
    <row r="719" spans="1:10" x14ac:dyDescent="0.25">
      <c r="A719" s="44" t="s">
        <v>9371</v>
      </c>
      <c r="B719" t="s">
        <v>9370</v>
      </c>
      <c r="C719" t="s">
        <v>9412</v>
      </c>
      <c r="D719">
        <v>128</v>
      </c>
      <c r="E719">
        <v>3</v>
      </c>
      <c r="F719">
        <v>74</v>
      </c>
      <c r="G719" s="41">
        <f t="shared" si="22"/>
        <v>41939</v>
      </c>
      <c r="H719" s="41">
        <v>40428</v>
      </c>
      <c r="I719" s="41">
        <v>41939</v>
      </c>
      <c r="J719">
        <f t="shared" si="23"/>
        <v>4.13972602739726</v>
      </c>
    </row>
    <row r="720" spans="1:10" x14ac:dyDescent="0.25">
      <c r="A720" s="44" t="s">
        <v>6148</v>
      </c>
      <c r="B720" t="s">
        <v>8543</v>
      </c>
      <c r="C720" t="s">
        <v>9954</v>
      </c>
      <c r="D720">
        <v>199</v>
      </c>
      <c r="E720">
        <v>6</v>
      </c>
      <c r="F720">
        <v>50</v>
      </c>
      <c r="G720" s="41">
        <f t="shared" si="22"/>
        <v>41940</v>
      </c>
      <c r="H720" s="41">
        <v>41821</v>
      </c>
      <c r="I720" s="41">
        <v>41940</v>
      </c>
      <c r="J720">
        <f t="shared" si="23"/>
        <v>0.32602739726027397</v>
      </c>
    </row>
    <row r="721" spans="1:10" x14ac:dyDescent="0.25">
      <c r="A721" s="44" t="s">
        <v>8503</v>
      </c>
      <c r="B721" t="s">
        <v>8502</v>
      </c>
      <c r="C721" t="s">
        <v>9983</v>
      </c>
      <c r="D721">
        <v>1191</v>
      </c>
      <c r="E721">
        <v>9</v>
      </c>
      <c r="F721">
        <v>444</v>
      </c>
      <c r="G721" s="41">
        <f t="shared" si="22"/>
        <v>41940</v>
      </c>
      <c r="H721" s="41">
        <v>31413</v>
      </c>
      <c r="I721" s="41">
        <v>41940</v>
      </c>
      <c r="J721">
        <f t="shared" si="23"/>
        <v>28.841095890410958</v>
      </c>
    </row>
    <row r="722" spans="1:10" x14ac:dyDescent="0.25">
      <c r="A722" s="44" t="s">
        <v>6149</v>
      </c>
      <c r="B722" t="s">
        <v>8476</v>
      </c>
      <c r="C722" t="s">
        <v>10002</v>
      </c>
      <c r="D722">
        <v>71</v>
      </c>
      <c r="E722">
        <v>4</v>
      </c>
      <c r="F722">
        <v>21</v>
      </c>
      <c r="G722" s="41">
        <f t="shared" si="22"/>
        <v>40544</v>
      </c>
      <c r="H722" s="41">
        <v>40544</v>
      </c>
      <c r="I722" s="41">
        <v>40544</v>
      </c>
      <c r="J722">
        <f t="shared" si="23"/>
        <v>0</v>
      </c>
    </row>
    <row r="723" spans="1:10" x14ac:dyDescent="0.25">
      <c r="A723" s="44" t="s">
        <v>6449</v>
      </c>
      <c r="B723" t="s">
        <v>9128</v>
      </c>
      <c r="C723" t="s">
        <v>9564</v>
      </c>
      <c r="D723">
        <v>176</v>
      </c>
      <c r="E723">
        <v>5</v>
      </c>
      <c r="F723">
        <v>136</v>
      </c>
      <c r="G723" s="41">
        <f t="shared" si="22"/>
        <v>41061</v>
      </c>
      <c r="H723" s="41">
        <v>39814</v>
      </c>
      <c r="I723" s="41">
        <v>41061</v>
      </c>
      <c r="J723">
        <f t="shared" si="23"/>
        <v>3.4164383561643836</v>
      </c>
    </row>
    <row r="724" spans="1:10" x14ac:dyDescent="0.25">
      <c r="A724" s="44" t="s">
        <v>6272</v>
      </c>
      <c r="B724" t="s">
        <v>9070</v>
      </c>
      <c r="C724" t="s">
        <v>9602</v>
      </c>
      <c r="D724">
        <v>121</v>
      </c>
      <c r="E724">
        <v>4</v>
      </c>
      <c r="F724">
        <v>66</v>
      </c>
      <c r="G724" s="41">
        <f t="shared" si="22"/>
        <v>41926</v>
      </c>
      <c r="H724" s="41">
        <v>39814</v>
      </c>
      <c r="I724" s="41">
        <v>41926</v>
      </c>
      <c r="J724">
        <f t="shared" si="23"/>
        <v>5.7863013698630139</v>
      </c>
    </row>
    <row r="725" spans="1:10" x14ac:dyDescent="0.25">
      <c r="A725" s="44" t="s">
        <v>8189</v>
      </c>
      <c r="B725" t="s">
        <v>8188</v>
      </c>
      <c r="C725" t="s">
        <v>10189</v>
      </c>
      <c r="D725">
        <v>51</v>
      </c>
      <c r="E725">
        <v>4</v>
      </c>
      <c r="F725">
        <v>18</v>
      </c>
      <c r="G725" s="41">
        <f t="shared" si="22"/>
        <v>38973</v>
      </c>
      <c r="H725" s="41">
        <v>38808</v>
      </c>
      <c r="I725" s="41">
        <v>38973</v>
      </c>
      <c r="J725">
        <f t="shared" si="23"/>
        <v>0.45205479452054792</v>
      </c>
    </row>
    <row r="726" spans="1:10" x14ac:dyDescent="0.25">
      <c r="A726" s="44" t="s">
        <v>8872</v>
      </c>
      <c r="B726" t="s">
        <v>8871</v>
      </c>
      <c r="C726" t="s">
        <v>9740</v>
      </c>
      <c r="D726">
        <v>262</v>
      </c>
      <c r="E726">
        <v>4</v>
      </c>
      <c r="F726">
        <v>152</v>
      </c>
      <c r="G726" s="41">
        <f t="shared" si="22"/>
        <v>41939</v>
      </c>
      <c r="H726" s="41">
        <v>38718</v>
      </c>
      <c r="I726" s="41">
        <v>41939</v>
      </c>
      <c r="J726">
        <f t="shared" si="23"/>
        <v>8.8246575342465761</v>
      </c>
    </row>
    <row r="727" spans="1:10" x14ac:dyDescent="0.25">
      <c r="A727" s="44" t="s">
        <v>8085</v>
      </c>
      <c r="B727" t="s">
        <v>8084</v>
      </c>
      <c r="C727" t="s">
        <v>10254</v>
      </c>
      <c r="D727">
        <v>30</v>
      </c>
      <c r="E727">
        <v>2</v>
      </c>
      <c r="F727">
        <v>16</v>
      </c>
      <c r="G727" s="41">
        <f t="shared" si="22"/>
        <v>40909</v>
      </c>
      <c r="H727" s="41">
        <v>40909</v>
      </c>
      <c r="I727" s="41">
        <v>40909</v>
      </c>
      <c r="J727">
        <f t="shared" si="23"/>
        <v>0</v>
      </c>
    </row>
    <row r="728" spans="1:10" x14ac:dyDescent="0.25">
      <c r="A728" s="44" t="s">
        <v>9153</v>
      </c>
      <c r="B728" t="s">
        <v>9152</v>
      </c>
      <c r="C728" t="s">
        <v>9549</v>
      </c>
      <c r="D728">
        <v>51</v>
      </c>
      <c r="E728">
        <v>4</v>
      </c>
      <c r="F728">
        <v>18</v>
      </c>
      <c r="G728" s="41">
        <f t="shared" si="22"/>
        <v>38973</v>
      </c>
      <c r="H728" s="41">
        <v>38808</v>
      </c>
      <c r="I728" s="41">
        <v>38973</v>
      </c>
      <c r="J728">
        <f t="shared" si="23"/>
        <v>0.45205479452054792</v>
      </c>
    </row>
    <row r="729" spans="1:10" x14ac:dyDescent="0.25">
      <c r="A729" s="44" t="s">
        <v>6450</v>
      </c>
      <c r="B729" t="s">
        <v>8643</v>
      </c>
      <c r="C729" t="s">
        <v>9883</v>
      </c>
      <c r="D729">
        <v>450</v>
      </c>
      <c r="E729">
        <v>4</v>
      </c>
      <c r="F729">
        <v>189</v>
      </c>
      <c r="G729" s="41">
        <f t="shared" si="22"/>
        <v>42297</v>
      </c>
      <c r="H729" s="41">
        <v>37438</v>
      </c>
      <c r="I729" s="41">
        <v>42297</v>
      </c>
      <c r="J729">
        <f t="shared" si="23"/>
        <v>13.312328767123288</v>
      </c>
    </row>
    <row r="730" spans="1:10" x14ac:dyDescent="0.25">
      <c r="A730" s="44" t="s">
        <v>9190</v>
      </c>
      <c r="B730" t="s">
        <v>9189</v>
      </c>
      <c r="C730" t="s">
        <v>9529</v>
      </c>
      <c r="D730">
        <v>78</v>
      </c>
      <c r="E730">
        <v>1</v>
      </c>
      <c r="F730">
        <v>60</v>
      </c>
      <c r="G730" s="41">
        <f t="shared" si="22"/>
        <v>41395</v>
      </c>
      <c r="H730" s="41">
        <v>32690</v>
      </c>
      <c r="I730" s="41">
        <v>41395</v>
      </c>
      <c r="J730">
        <f t="shared" si="23"/>
        <v>23.849315068493151</v>
      </c>
    </row>
    <row r="731" spans="1:10" x14ac:dyDescent="0.25">
      <c r="A731" s="44" t="s">
        <v>7798</v>
      </c>
      <c r="B731" t="s">
        <v>7797</v>
      </c>
      <c r="C731" t="s">
        <v>10451</v>
      </c>
      <c r="D731">
        <v>40</v>
      </c>
      <c r="E731">
        <v>6</v>
      </c>
      <c r="F731">
        <v>23</v>
      </c>
      <c r="G731" s="41">
        <f t="shared" si="22"/>
        <v>39986</v>
      </c>
      <c r="H731" s="41">
        <v>39448</v>
      </c>
      <c r="I731" s="41">
        <v>39986</v>
      </c>
      <c r="J731">
        <f t="shared" si="23"/>
        <v>1.473972602739726</v>
      </c>
    </row>
    <row r="732" spans="1:10" x14ac:dyDescent="0.25">
      <c r="A732" s="44" t="s">
        <v>5928</v>
      </c>
      <c r="B732" t="s">
        <v>9033</v>
      </c>
      <c r="C732" t="s">
        <v>9627</v>
      </c>
      <c r="D732">
        <v>12</v>
      </c>
      <c r="E732">
        <v>1</v>
      </c>
      <c r="F732">
        <v>6</v>
      </c>
      <c r="G732" s="41">
        <f t="shared" si="22"/>
        <v>41395</v>
      </c>
      <c r="H732" s="41">
        <v>41214</v>
      </c>
      <c r="I732" s="41">
        <v>41395</v>
      </c>
      <c r="J732">
        <f t="shared" si="23"/>
        <v>0.49589041095890413</v>
      </c>
    </row>
    <row r="733" spans="1:10" x14ac:dyDescent="0.25">
      <c r="A733" s="44" t="s">
        <v>6451</v>
      </c>
      <c r="B733" t="s">
        <v>8905</v>
      </c>
      <c r="C733" t="s">
        <v>9715</v>
      </c>
      <c r="D733">
        <v>130</v>
      </c>
      <c r="E733">
        <v>5</v>
      </c>
      <c r="F733">
        <v>84</v>
      </c>
      <c r="G733" s="41">
        <f t="shared" si="22"/>
        <v>41395</v>
      </c>
      <c r="H733" s="41">
        <v>39714</v>
      </c>
      <c r="I733" s="41">
        <v>41395</v>
      </c>
      <c r="J733">
        <f t="shared" si="23"/>
        <v>4.6054794520547944</v>
      </c>
    </row>
    <row r="734" spans="1:10" x14ac:dyDescent="0.25">
      <c r="A734" s="44" t="s">
        <v>5931</v>
      </c>
      <c r="B734" t="s">
        <v>9376</v>
      </c>
      <c r="C734" t="s">
        <v>9409</v>
      </c>
      <c r="D734">
        <v>66</v>
      </c>
      <c r="E734">
        <v>5</v>
      </c>
      <c r="F734">
        <v>39</v>
      </c>
      <c r="G734" s="41">
        <f t="shared" si="22"/>
        <v>40508</v>
      </c>
      <c r="H734" s="41">
        <v>40401</v>
      </c>
      <c r="I734" s="41">
        <v>40508</v>
      </c>
      <c r="J734">
        <f t="shared" si="23"/>
        <v>0.29315068493150687</v>
      </c>
    </row>
    <row r="735" spans="1:10" x14ac:dyDescent="0.25">
      <c r="A735" s="44" t="s">
        <v>6452</v>
      </c>
      <c r="B735" t="s">
        <v>9222</v>
      </c>
      <c r="C735" t="s">
        <v>9509</v>
      </c>
      <c r="D735">
        <v>19</v>
      </c>
      <c r="E735">
        <v>1</v>
      </c>
      <c r="F735">
        <v>5</v>
      </c>
      <c r="G735" s="41">
        <f t="shared" si="22"/>
        <v>38448</v>
      </c>
      <c r="H735" s="41">
        <v>38242</v>
      </c>
      <c r="I735" s="41">
        <v>38448</v>
      </c>
      <c r="J735">
        <f t="shared" si="23"/>
        <v>0.56438356164383563</v>
      </c>
    </row>
    <row r="736" spans="1:10" x14ac:dyDescent="0.25">
      <c r="A736" s="44" t="s">
        <v>5901</v>
      </c>
      <c r="B736" t="s">
        <v>5900</v>
      </c>
      <c r="C736" t="s">
        <v>1413</v>
      </c>
      <c r="D736">
        <v>335</v>
      </c>
      <c r="E736">
        <v>7</v>
      </c>
      <c r="F736">
        <v>127</v>
      </c>
      <c r="G736" s="41">
        <f t="shared" si="22"/>
        <v>41940</v>
      </c>
      <c r="H736" s="63">
        <v>37880</v>
      </c>
      <c r="I736" s="41">
        <v>41940</v>
      </c>
      <c r="J736">
        <f t="shared" si="23"/>
        <v>11.123287671232877</v>
      </c>
    </row>
    <row r="737" spans="1:10" x14ac:dyDescent="0.25">
      <c r="A737" s="44" t="s">
        <v>8302</v>
      </c>
      <c r="B737" t="s">
        <v>8301</v>
      </c>
      <c r="C737" t="s">
        <v>10112</v>
      </c>
      <c r="D737">
        <v>255</v>
      </c>
      <c r="E737">
        <v>8</v>
      </c>
      <c r="F737">
        <v>91</v>
      </c>
      <c r="G737" s="41">
        <f t="shared" si="22"/>
        <v>41940</v>
      </c>
      <c r="H737" s="41">
        <v>34700</v>
      </c>
      <c r="I737" s="41">
        <v>41940</v>
      </c>
      <c r="J737">
        <f t="shared" si="23"/>
        <v>19.835616438356166</v>
      </c>
    </row>
    <row r="738" spans="1:10" x14ac:dyDescent="0.25">
      <c r="A738" s="44" t="s">
        <v>8251</v>
      </c>
      <c r="B738" t="s">
        <v>8250</v>
      </c>
      <c r="C738" t="s">
        <v>10145</v>
      </c>
      <c r="D738">
        <v>6</v>
      </c>
      <c r="E738">
        <v>1</v>
      </c>
      <c r="F738">
        <v>6</v>
      </c>
      <c r="G738" s="41">
        <f t="shared" si="22"/>
        <v>41395</v>
      </c>
      <c r="H738" s="41">
        <v>41214</v>
      </c>
      <c r="I738" s="41">
        <v>41395</v>
      </c>
      <c r="J738">
        <f t="shared" si="23"/>
        <v>0.49589041095890413</v>
      </c>
    </row>
    <row r="739" spans="1:10" x14ac:dyDescent="0.25">
      <c r="A739" s="44" t="s">
        <v>6453</v>
      </c>
      <c r="B739" t="s">
        <v>8851</v>
      </c>
      <c r="C739" t="s">
        <v>9751</v>
      </c>
      <c r="D739">
        <v>145</v>
      </c>
      <c r="E739">
        <v>3</v>
      </c>
      <c r="F739">
        <v>99</v>
      </c>
      <c r="G739" s="41">
        <f t="shared" si="22"/>
        <v>40868</v>
      </c>
      <c r="H739" s="41">
        <v>38974</v>
      </c>
      <c r="I739" s="41">
        <v>40868</v>
      </c>
      <c r="J739">
        <f t="shared" si="23"/>
        <v>5.1890410958904107</v>
      </c>
    </row>
    <row r="740" spans="1:10" x14ac:dyDescent="0.25">
      <c r="A740" s="44" t="s">
        <v>6454</v>
      </c>
      <c r="B740" t="s">
        <v>8658</v>
      </c>
      <c r="C740" t="s">
        <v>9873</v>
      </c>
      <c r="D740">
        <v>177</v>
      </c>
      <c r="E740">
        <v>5</v>
      </c>
      <c r="F740">
        <v>123</v>
      </c>
      <c r="G740" s="41">
        <f t="shared" si="22"/>
        <v>41985</v>
      </c>
      <c r="H740" s="62">
        <v>39448</v>
      </c>
      <c r="I740" s="64">
        <v>41985</v>
      </c>
      <c r="J740">
        <f>(I740-H740)/365</f>
        <v>6.9506849315068493</v>
      </c>
    </row>
    <row r="741" spans="1:10" x14ac:dyDescent="0.25">
      <c r="A741" s="44" t="s">
        <v>6455</v>
      </c>
      <c r="B741" t="s">
        <v>8546</v>
      </c>
      <c r="C741" t="s">
        <v>9951</v>
      </c>
      <c r="D741">
        <v>177</v>
      </c>
      <c r="E741">
        <v>5</v>
      </c>
      <c r="F741">
        <v>123</v>
      </c>
      <c r="G741" s="41">
        <f t="shared" si="22"/>
        <v>41999</v>
      </c>
      <c r="H741" s="62">
        <v>39448</v>
      </c>
      <c r="I741" s="64">
        <v>41999</v>
      </c>
      <c r="J741">
        <f>(I741-H741)/365</f>
        <v>6.9890410958904106</v>
      </c>
    </row>
    <row r="742" spans="1:10" x14ac:dyDescent="0.25">
      <c r="A742" s="44" t="s">
        <v>4178</v>
      </c>
      <c r="B742" t="s">
        <v>8073</v>
      </c>
      <c r="C742" t="s">
        <v>10262</v>
      </c>
      <c r="D742">
        <v>188</v>
      </c>
      <c r="E742">
        <v>3</v>
      </c>
      <c r="F742">
        <v>161</v>
      </c>
      <c r="G742" s="41">
        <f t="shared" si="22"/>
        <v>41955</v>
      </c>
      <c r="H742" s="41">
        <v>33604</v>
      </c>
      <c r="I742" s="41">
        <v>41955</v>
      </c>
      <c r="J742">
        <f t="shared" si="23"/>
        <v>22.87945205479452</v>
      </c>
    </row>
    <row r="743" spans="1:10" x14ac:dyDescent="0.25">
      <c r="A743" s="44" t="s">
        <v>9304</v>
      </c>
      <c r="B743" t="s">
        <v>9303</v>
      </c>
      <c r="C743" t="s">
        <v>9455</v>
      </c>
      <c r="D743">
        <v>30</v>
      </c>
      <c r="E743">
        <v>2</v>
      </c>
      <c r="F743">
        <v>16</v>
      </c>
      <c r="G743" s="41">
        <f t="shared" si="22"/>
        <v>40909</v>
      </c>
      <c r="H743" s="41">
        <v>40909</v>
      </c>
      <c r="I743" s="41">
        <v>40909</v>
      </c>
      <c r="J743">
        <f t="shared" si="23"/>
        <v>0</v>
      </c>
    </row>
    <row r="744" spans="1:10" x14ac:dyDescent="0.25">
      <c r="A744" s="44" t="s">
        <v>7230</v>
      </c>
      <c r="B744" t="s">
        <v>8831</v>
      </c>
      <c r="C744" t="s">
        <v>9765</v>
      </c>
      <c r="D744">
        <v>6</v>
      </c>
      <c r="E744">
        <v>1</v>
      </c>
      <c r="F744">
        <v>6</v>
      </c>
      <c r="G744" s="41">
        <f t="shared" si="22"/>
        <v>41395</v>
      </c>
      <c r="H744" s="41">
        <v>41214</v>
      </c>
      <c r="I744" s="41">
        <v>41395</v>
      </c>
      <c r="J744">
        <f t="shared" si="23"/>
        <v>0.49589041095890413</v>
      </c>
    </row>
    <row r="745" spans="1:10" x14ac:dyDescent="0.25">
      <c r="A745" s="44" t="s">
        <v>8199</v>
      </c>
      <c r="B745" t="s">
        <v>8198</v>
      </c>
      <c r="C745" t="s">
        <v>10182</v>
      </c>
      <c r="D745">
        <v>231</v>
      </c>
      <c r="E745">
        <v>6</v>
      </c>
      <c r="F745">
        <v>104</v>
      </c>
      <c r="G745" s="41">
        <f t="shared" si="22"/>
        <v>38973</v>
      </c>
      <c r="H745" s="41">
        <v>38211</v>
      </c>
      <c r="I745" s="41">
        <v>38973</v>
      </c>
      <c r="J745">
        <f t="shared" si="23"/>
        <v>2.0876712328767124</v>
      </c>
    </row>
    <row r="746" spans="1:10" x14ac:dyDescent="0.25">
      <c r="A746" s="44" t="s">
        <v>3357</v>
      </c>
      <c r="B746" t="s">
        <v>7815</v>
      </c>
      <c r="C746" t="s">
        <v>10437</v>
      </c>
      <c r="D746">
        <v>702</v>
      </c>
      <c r="E746">
        <v>7</v>
      </c>
      <c r="F746">
        <v>348</v>
      </c>
      <c r="G746" s="41">
        <f t="shared" si="22"/>
        <v>41956</v>
      </c>
      <c r="H746" s="41">
        <v>31413</v>
      </c>
      <c r="I746" s="41">
        <v>41956</v>
      </c>
      <c r="J746">
        <f t="shared" si="23"/>
        <v>28.884931506849316</v>
      </c>
    </row>
    <row r="747" spans="1:10" x14ac:dyDescent="0.25">
      <c r="A747" s="44" t="s">
        <v>7750</v>
      </c>
      <c r="B747" t="s">
        <v>7749</v>
      </c>
      <c r="C747" t="s">
        <v>10485</v>
      </c>
      <c r="D747">
        <v>6</v>
      </c>
      <c r="E747">
        <v>1</v>
      </c>
      <c r="F747">
        <v>6</v>
      </c>
      <c r="G747" s="41">
        <f t="shared" si="22"/>
        <v>41395</v>
      </c>
      <c r="H747" s="41">
        <v>41214</v>
      </c>
      <c r="I747" s="41">
        <v>41395</v>
      </c>
      <c r="J747">
        <f t="shared" si="23"/>
        <v>0.49589041095890413</v>
      </c>
    </row>
    <row r="748" spans="1:10" x14ac:dyDescent="0.25">
      <c r="A748" s="44" t="s">
        <v>5932</v>
      </c>
      <c r="B748" t="s">
        <v>7999</v>
      </c>
      <c r="C748" t="s">
        <v>10310</v>
      </c>
      <c r="D748">
        <v>6</v>
      </c>
      <c r="E748">
        <v>1</v>
      </c>
      <c r="F748">
        <v>6</v>
      </c>
      <c r="G748" s="41">
        <f t="shared" si="22"/>
        <v>41395</v>
      </c>
      <c r="H748" s="41">
        <v>41214</v>
      </c>
      <c r="I748" s="41">
        <v>41395</v>
      </c>
      <c r="J748">
        <f t="shared" si="23"/>
        <v>0.49589041095890413</v>
      </c>
    </row>
    <row r="749" spans="1:10" x14ac:dyDescent="0.25">
      <c r="A749" s="44" t="s">
        <v>6456</v>
      </c>
      <c r="B749" t="s">
        <v>10799</v>
      </c>
      <c r="C749" t="s">
        <v>10800</v>
      </c>
      <c r="D749">
        <v>9</v>
      </c>
      <c r="E749">
        <v>1</v>
      </c>
      <c r="F749">
        <v>9</v>
      </c>
      <c r="G749" s="41">
        <f t="shared" si="22"/>
        <v>42552</v>
      </c>
      <c r="H749" s="41">
        <v>42552</v>
      </c>
      <c r="I749" s="41">
        <v>42552</v>
      </c>
      <c r="J749">
        <f t="shared" si="23"/>
        <v>0</v>
      </c>
    </row>
    <row r="750" spans="1:10" x14ac:dyDescent="0.25">
      <c r="A750" s="44" t="s">
        <v>8969</v>
      </c>
      <c r="B750" t="s">
        <v>8968</v>
      </c>
      <c r="C750" t="s">
        <v>9672</v>
      </c>
      <c r="D750">
        <v>134</v>
      </c>
      <c r="E750">
        <v>3</v>
      </c>
      <c r="F750">
        <v>77</v>
      </c>
      <c r="G750" s="41">
        <f t="shared" si="22"/>
        <v>41939</v>
      </c>
      <c r="H750" s="41">
        <v>40087</v>
      </c>
      <c r="I750" s="41">
        <v>41939</v>
      </c>
      <c r="J750">
        <f t="shared" si="23"/>
        <v>5.0739726027397261</v>
      </c>
    </row>
    <row r="751" spans="1:10" x14ac:dyDescent="0.25">
      <c r="A751" s="44" t="s">
        <v>6457</v>
      </c>
      <c r="B751" t="s">
        <v>8070</v>
      </c>
      <c r="C751" t="s">
        <v>10264</v>
      </c>
      <c r="D751">
        <v>174</v>
      </c>
      <c r="E751">
        <v>2</v>
      </c>
      <c r="F751">
        <v>22</v>
      </c>
      <c r="G751" s="41">
        <f t="shared" si="22"/>
        <v>42297</v>
      </c>
      <c r="H751" s="41">
        <v>37073</v>
      </c>
      <c r="I751" s="41">
        <v>42297</v>
      </c>
      <c r="J751">
        <f t="shared" si="23"/>
        <v>14.312328767123288</v>
      </c>
    </row>
    <row r="752" spans="1:10" x14ac:dyDescent="0.25">
      <c r="A752" s="44" t="s">
        <v>5933</v>
      </c>
      <c r="B752" t="s">
        <v>9262</v>
      </c>
      <c r="C752" t="s">
        <v>9483</v>
      </c>
      <c r="D752">
        <v>71</v>
      </c>
      <c r="E752">
        <v>4</v>
      </c>
      <c r="F752">
        <v>21</v>
      </c>
      <c r="G752" s="41">
        <f t="shared" si="22"/>
        <v>40544</v>
      </c>
      <c r="H752" s="41">
        <v>40544</v>
      </c>
      <c r="I752" s="41">
        <v>40544</v>
      </c>
      <c r="J752">
        <f t="shared" si="23"/>
        <v>0</v>
      </c>
    </row>
    <row r="753" spans="1:10" x14ac:dyDescent="0.25">
      <c r="A753" s="44" t="s">
        <v>6798</v>
      </c>
      <c r="B753" t="s">
        <v>9003</v>
      </c>
      <c r="C753" t="s">
        <v>9647</v>
      </c>
      <c r="D753">
        <v>275</v>
      </c>
      <c r="E753">
        <v>8</v>
      </c>
      <c r="F753">
        <v>112</v>
      </c>
      <c r="G753" s="41">
        <f t="shared" si="22"/>
        <v>41940</v>
      </c>
      <c r="H753" s="41">
        <v>34700</v>
      </c>
      <c r="I753" s="41">
        <v>41940</v>
      </c>
      <c r="J753">
        <f t="shared" si="23"/>
        <v>19.835616438356166</v>
      </c>
    </row>
    <row r="754" spans="1:10" x14ac:dyDescent="0.25">
      <c r="A754" s="44" t="s">
        <v>6757</v>
      </c>
      <c r="B754" t="s">
        <v>7972</v>
      </c>
      <c r="C754" t="s">
        <v>10331</v>
      </c>
      <c r="D754">
        <v>270</v>
      </c>
      <c r="E754">
        <v>8</v>
      </c>
      <c r="F754">
        <v>110</v>
      </c>
      <c r="G754" s="41">
        <f t="shared" si="22"/>
        <v>41940</v>
      </c>
      <c r="H754" s="41">
        <v>38292</v>
      </c>
      <c r="I754" s="41">
        <v>41940</v>
      </c>
      <c r="J754">
        <f t="shared" si="23"/>
        <v>9.9945205479452053</v>
      </c>
    </row>
    <row r="755" spans="1:10" x14ac:dyDescent="0.25">
      <c r="A755" s="44" t="s">
        <v>8479</v>
      </c>
      <c r="B755" t="s">
        <v>8478</v>
      </c>
      <c r="C755" t="s">
        <v>10000</v>
      </c>
      <c r="D755">
        <v>277</v>
      </c>
      <c r="E755">
        <v>8</v>
      </c>
      <c r="F755">
        <v>113</v>
      </c>
      <c r="G755" s="41">
        <f t="shared" si="22"/>
        <v>41940</v>
      </c>
      <c r="H755" s="41">
        <v>34700</v>
      </c>
      <c r="I755" s="41">
        <v>41940</v>
      </c>
      <c r="J755">
        <f t="shared" si="23"/>
        <v>19.835616438356166</v>
      </c>
    </row>
    <row r="756" spans="1:10" x14ac:dyDescent="0.25">
      <c r="A756" s="44" t="s">
        <v>9364</v>
      </c>
      <c r="B756" t="s">
        <v>9363</v>
      </c>
      <c r="C756" t="s">
        <v>9416</v>
      </c>
      <c r="D756">
        <v>40</v>
      </c>
      <c r="E756">
        <v>6</v>
      </c>
      <c r="F756">
        <v>23</v>
      </c>
      <c r="G756" s="41">
        <f t="shared" si="22"/>
        <v>39986</v>
      </c>
      <c r="H756" s="41">
        <v>39448</v>
      </c>
      <c r="I756" s="41">
        <v>39986</v>
      </c>
      <c r="J756">
        <f t="shared" si="23"/>
        <v>1.473972602739726</v>
      </c>
    </row>
    <row r="757" spans="1:10" x14ac:dyDescent="0.25">
      <c r="A757" s="44" t="s">
        <v>8306</v>
      </c>
      <c r="B757" t="s">
        <v>8305</v>
      </c>
      <c r="C757" t="s">
        <v>10109</v>
      </c>
      <c r="D757">
        <v>203</v>
      </c>
      <c r="E757">
        <v>3</v>
      </c>
      <c r="F757">
        <v>61</v>
      </c>
      <c r="G757" s="41">
        <f t="shared" si="22"/>
        <v>41940</v>
      </c>
      <c r="H757" s="41">
        <v>34700</v>
      </c>
      <c r="I757" s="41">
        <v>41940</v>
      </c>
      <c r="J757">
        <f t="shared" si="23"/>
        <v>19.835616438356166</v>
      </c>
    </row>
    <row r="758" spans="1:10" x14ac:dyDescent="0.25">
      <c r="A758" s="44" t="s">
        <v>8916</v>
      </c>
      <c r="B758" t="s">
        <v>8915</v>
      </c>
      <c r="C758" t="s">
        <v>9708</v>
      </c>
      <c r="D758">
        <v>6</v>
      </c>
      <c r="E758">
        <v>1</v>
      </c>
      <c r="F758">
        <v>6</v>
      </c>
      <c r="G758" s="41">
        <f t="shared" si="22"/>
        <v>33604</v>
      </c>
      <c r="H758" s="41">
        <v>33604</v>
      </c>
      <c r="I758" s="41">
        <v>33604</v>
      </c>
      <c r="J758">
        <f t="shared" si="23"/>
        <v>0</v>
      </c>
    </row>
    <row r="759" spans="1:10" x14ac:dyDescent="0.25">
      <c r="A759" s="44" t="s">
        <v>5388</v>
      </c>
      <c r="B759" t="s">
        <v>10801</v>
      </c>
      <c r="C759" t="s">
        <v>10802</v>
      </c>
      <c r="D759">
        <v>9</v>
      </c>
      <c r="E759">
        <v>1</v>
      </c>
      <c r="F759">
        <v>9</v>
      </c>
      <c r="G759" s="41">
        <f t="shared" si="22"/>
        <v>42552</v>
      </c>
      <c r="H759" s="41">
        <v>42552</v>
      </c>
      <c r="I759" s="41">
        <v>42552</v>
      </c>
      <c r="J759">
        <f t="shared" si="23"/>
        <v>0</v>
      </c>
    </row>
    <row r="760" spans="1:10" x14ac:dyDescent="0.25">
      <c r="A760" s="44" t="s">
        <v>7866</v>
      </c>
      <c r="B760" t="s">
        <v>7865</v>
      </c>
      <c r="C760" t="s">
        <v>10400</v>
      </c>
      <c r="D760">
        <v>184</v>
      </c>
      <c r="E760">
        <v>5</v>
      </c>
      <c r="F760">
        <v>50</v>
      </c>
      <c r="G760" s="41">
        <f t="shared" si="22"/>
        <v>41940</v>
      </c>
      <c r="H760" s="41">
        <v>41821</v>
      </c>
      <c r="I760" s="41">
        <v>41940</v>
      </c>
      <c r="J760">
        <f t="shared" si="23"/>
        <v>0.32602739726027397</v>
      </c>
    </row>
    <row r="761" spans="1:10" x14ac:dyDescent="0.25">
      <c r="A761" s="44" t="s">
        <v>8668</v>
      </c>
      <c r="B761" t="s">
        <v>8667</v>
      </c>
      <c r="C761" t="s">
        <v>9868</v>
      </c>
      <c r="D761">
        <v>231</v>
      </c>
      <c r="E761">
        <v>6</v>
      </c>
      <c r="F761">
        <v>104</v>
      </c>
      <c r="G761" s="41">
        <f t="shared" si="22"/>
        <v>38973</v>
      </c>
      <c r="H761" s="41">
        <v>38211</v>
      </c>
      <c r="I761" s="41">
        <v>38973</v>
      </c>
      <c r="J761">
        <f t="shared" si="23"/>
        <v>2.0876712328767124</v>
      </c>
    </row>
    <row r="762" spans="1:10" x14ac:dyDescent="0.25">
      <c r="A762" s="44" t="s">
        <v>8468</v>
      </c>
      <c r="B762" t="s">
        <v>8467</v>
      </c>
      <c r="C762" t="s">
        <v>10008</v>
      </c>
      <c r="D762">
        <v>349</v>
      </c>
      <c r="E762">
        <v>5</v>
      </c>
      <c r="F762">
        <v>198</v>
      </c>
      <c r="G762" s="41">
        <f t="shared" si="22"/>
        <v>41892</v>
      </c>
      <c r="H762" s="41">
        <v>38211</v>
      </c>
      <c r="I762" s="41">
        <v>41892</v>
      </c>
      <c r="J762">
        <f t="shared" si="23"/>
        <v>10.084931506849315</v>
      </c>
    </row>
    <row r="763" spans="1:10" x14ac:dyDescent="0.25">
      <c r="A763" s="44" t="s">
        <v>9313</v>
      </c>
      <c r="B763" t="s">
        <v>9312</v>
      </c>
      <c r="C763" t="s">
        <v>9450</v>
      </c>
      <c r="D763">
        <v>6</v>
      </c>
      <c r="E763">
        <v>1</v>
      </c>
      <c r="F763">
        <v>6</v>
      </c>
      <c r="G763" s="41">
        <f t="shared" si="22"/>
        <v>41395</v>
      </c>
      <c r="H763" s="41">
        <v>41214</v>
      </c>
      <c r="I763" s="41">
        <v>41395</v>
      </c>
      <c r="J763">
        <f t="shared" si="23"/>
        <v>0.49589041095890413</v>
      </c>
    </row>
    <row r="764" spans="1:10" x14ac:dyDescent="0.25">
      <c r="A764" s="44" t="s">
        <v>8627</v>
      </c>
      <c r="B764" t="s">
        <v>8626</v>
      </c>
      <c r="C764" t="s">
        <v>9896</v>
      </c>
      <c r="D764">
        <v>276</v>
      </c>
      <c r="E764">
        <v>8</v>
      </c>
      <c r="F764">
        <v>112</v>
      </c>
      <c r="G764" s="41">
        <f t="shared" si="22"/>
        <v>41940</v>
      </c>
      <c r="H764" s="41">
        <v>34700</v>
      </c>
      <c r="I764" s="41">
        <v>41940</v>
      </c>
      <c r="J764">
        <f t="shared" si="23"/>
        <v>19.835616438356166</v>
      </c>
    </row>
    <row r="765" spans="1:10" x14ac:dyDescent="0.25">
      <c r="A765" s="44" t="s">
        <v>9112</v>
      </c>
      <c r="B765" t="s">
        <v>9111</v>
      </c>
      <c r="C765" t="s">
        <v>9574</v>
      </c>
      <c r="D765">
        <v>51</v>
      </c>
      <c r="E765">
        <v>4</v>
      </c>
      <c r="F765">
        <v>18</v>
      </c>
      <c r="G765" s="41">
        <f t="shared" si="22"/>
        <v>38973</v>
      </c>
      <c r="H765" s="41">
        <v>38808</v>
      </c>
      <c r="I765" s="41">
        <v>38973</v>
      </c>
      <c r="J765">
        <f t="shared" si="23"/>
        <v>0.45205479452054792</v>
      </c>
    </row>
    <row r="766" spans="1:10" x14ac:dyDescent="0.25">
      <c r="A766" s="44" t="s">
        <v>9247</v>
      </c>
      <c r="B766" t="s">
        <v>9246</v>
      </c>
      <c r="C766" t="s">
        <v>9493</v>
      </c>
      <c r="D766">
        <v>51</v>
      </c>
      <c r="E766">
        <v>4</v>
      </c>
      <c r="F766">
        <v>18</v>
      </c>
      <c r="G766" s="41">
        <f t="shared" si="22"/>
        <v>38973</v>
      </c>
      <c r="H766" s="41">
        <v>38808</v>
      </c>
      <c r="I766" s="41">
        <v>38973</v>
      </c>
      <c r="J766">
        <f t="shared" si="23"/>
        <v>0.45205479452054792</v>
      </c>
    </row>
    <row r="767" spans="1:10" x14ac:dyDescent="0.25">
      <c r="A767" s="44" t="s">
        <v>5934</v>
      </c>
      <c r="B767" t="s">
        <v>7814</v>
      </c>
      <c r="C767" t="s">
        <v>10438</v>
      </c>
      <c r="D767">
        <v>175</v>
      </c>
      <c r="E767">
        <v>5</v>
      </c>
      <c r="F767">
        <v>91</v>
      </c>
      <c r="G767" s="41">
        <f t="shared" si="22"/>
        <v>40455</v>
      </c>
      <c r="H767" s="41">
        <v>38266</v>
      </c>
      <c r="I767" s="41">
        <v>40455</v>
      </c>
      <c r="J767">
        <f t="shared" si="23"/>
        <v>5.9972602739726026</v>
      </c>
    </row>
    <row r="768" spans="1:10" x14ac:dyDescent="0.25">
      <c r="A768" s="44" t="s">
        <v>8818</v>
      </c>
      <c r="B768" t="s">
        <v>8817</v>
      </c>
      <c r="C768" t="s">
        <v>9774</v>
      </c>
      <c r="D768">
        <v>40</v>
      </c>
      <c r="E768">
        <v>6</v>
      </c>
      <c r="F768">
        <v>23</v>
      </c>
      <c r="G768" s="41">
        <f t="shared" si="22"/>
        <v>39986</v>
      </c>
      <c r="H768" s="41">
        <v>39448</v>
      </c>
      <c r="I768" s="41">
        <v>39986</v>
      </c>
      <c r="J768">
        <f t="shared" si="23"/>
        <v>1.473972602739726</v>
      </c>
    </row>
    <row r="769" spans="1:10" x14ac:dyDescent="0.25">
      <c r="A769" s="44" t="s">
        <v>6458</v>
      </c>
      <c r="B769" t="s">
        <v>8741</v>
      </c>
      <c r="C769" t="s">
        <v>9822</v>
      </c>
      <c r="D769">
        <v>391</v>
      </c>
      <c r="E769">
        <v>4</v>
      </c>
      <c r="F769">
        <v>137</v>
      </c>
      <c r="G769" s="41">
        <f t="shared" si="22"/>
        <v>42297</v>
      </c>
      <c r="H769" s="41">
        <v>31229</v>
      </c>
      <c r="I769" s="41">
        <v>42297</v>
      </c>
      <c r="J769">
        <f t="shared" si="23"/>
        <v>30.323287671232876</v>
      </c>
    </row>
    <row r="770" spans="1:10" x14ac:dyDescent="0.25">
      <c r="A770" s="44" t="s">
        <v>8799</v>
      </c>
      <c r="B770" t="s">
        <v>8798</v>
      </c>
      <c r="C770" t="s">
        <v>9786</v>
      </c>
      <c r="D770">
        <v>128</v>
      </c>
      <c r="E770">
        <v>4</v>
      </c>
      <c r="F770">
        <v>76</v>
      </c>
      <c r="G770" s="41">
        <f t="shared" si="22"/>
        <v>39183</v>
      </c>
      <c r="H770" s="41">
        <v>38718</v>
      </c>
      <c r="I770" s="41">
        <v>39183</v>
      </c>
      <c r="J770">
        <f t="shared" si="23"/>
        <v>1.273972602739726</v>
      </c>
    </row>
    <row r="771" spans="1:10" x14ac:dyDescent="0.25">
      <c r="A771" s="44" t="s">
        <v>5935</v>
      </c>
      <c r="B771" t="s">
        <v>9063</v>
      </c>
      <c r="C771" t="s">
        <v>9607</v>
      </c>
      <c r="D771">
        <v>194</v>
      </c>
      <c r="E771">
        <v>4</v>
      </c>
      <c r="F771">
        <v>115</v>
      </c>
      <c r="G771" s="41">
        <f t="shared" ref="G771:G834" si="24">I771</f>
        <v>41939</v>
      </c>
      <c r="H771" s="41">
        <v>38718</v>
      </c>
      <c r="I771" s="41">
        <v>41939</v>
      </c>
      <c r="J771">
        <f t="shared" ref="J771:J834" si="25">(I771-H771)/365</f>
        <v>8.8246575342465761</v>
      </c>
    </row>
    <row r="772" spans="1:10" x14ac:dyDescent="0.25">
      <c r="A772" s="44" t="s">
        <v>9302</v>
      </c>
      <c r="B772" t="s">
        <v>9301</v>
      </c>
      <c r="C772" t="s">
        <v>9456</v>
      </c>
      <c r="D772">
        <v>12</v>
      </c>
      <c r="E772">
        <v>3</v>
      </c>
      <c r="F772">
        <v>4</v>
      </c>
      <c r="G772" s="41">
        <f t="shared" si="24"/>
        <v>41603</v>
      </c>
      <c r="H772" s="41">
        <v>41513</v>
      </c>
      <c r="I772" s="41">
        <v>41603</v>
      </c>
      <c r="J772">
        <f t="shared" si="25"/>
        <v>0.24657534246575341</v>
      </c>
    </row>
    <row r="773" spans="1:10" x14ac:dyDescent="0.25">
      <c r="A773" s="44" t="s">
        <v>9057</v>
      </c>
      <c r="B773" t="s">
        <v>9056</v>
      </c>
      <c r="C773" t="s">
        <v>9612</v>
      </c>
      <c r="D773">
        <v>51</v>
      </c>
      <c r="E773">
        <v>4</v>
      </c>
      <c r="F773">
        <v>18</v>
      </c>
      <c r="G773" s="41">
        <f t="shared" si="24"/>
        <v>38973</v>
      </c>
      <c r="H773" s="41">
        <v>38808</v>
      </c>
      <c r="I773" s="41">
        <v>38973</v>
      </c>
      <c r="J773">
        <f t="shared" si="25"/>
        <v>0.45205479452054792</v>
      </c>
    </row>
    <row r="774" spans="1:10" x14ac:dyDescent="0.25">
      <c r="A774" s="44" t="s">
        <v>8998</v>
      </c>
      <c r="B774" t="s">
        <v>8997</v>
      </c>
      <c r="C774" t="s">
        <v>9652</v>
      </c>
      <c r="D774">
        <v>68</v>
      </c>
      <c r="E774">
        <v>3</v>
      </c>
      <c r="F774">
        <v>38</v>
      </c>
      <c r="G774" s="41">
        <f t="shared" si="24"/>
        <v>40587</v>
      </c>
      <c r="H774" s="41">
        <v>40087</v>
      </c>
      <c r="I774" s="41">
        <v>40587</v>
      </c>
      <c r="J774">
        <f t="shared" si="25"/>
        <v>1.3698630136986301</v>
      </c>
    </row>
    <row r="775" spans="1:10" x14ac:dyDescent="0.25">
      <c r="A775" s="44" t="s">
        <v>6278</v>
      </c>
      <c r="B775" t="s">
        <v>9071</v>
      </c>
      <c r="C775" t="s">
        <v>9601</v>
      </c>
      <c r="D775">
        <v>100</v>
      </c>
      <c r="E775">
        <v>5</v>
      </c>
      <c r="F775">
        <v>63</v>
      </c>
      <c r="G775" s="41">
        <f t="shared" si="24"/>
        <v>41999</v>
      </c>
      <c r="H775" s="62">
        <v>39448</v>
      </c>
      <c r="I775" s="64">
        <v>41999</v>
      </c>
      <c r="J775">
        <f t="shared" si="25"/>
        <v>6.9890410958904106</v>
      </c>
    </row>
    <row r="776" spans="1:10" x14ac:dyDescent="0.25">
      <c r="A776" s="44" t="s">
        <v>7735</v>
      </c>
      <c r="B776" t="s">
        <v>7734</v>
      </c>
      <c r="C776" t="s">
        <v>10495</v>
      </c>
      <c r="D776">
        <v>16</v>
      </c>
      <c r="E776">
        <v>2</v>
      </c>
      <c r="F776">
        <v>15</v>
      </c>
      <c r="G776" s="41">
        <f t="shared" si="24"/>
        <v>41821</v>
      </c>
      <c r="H776" s="63">
        <v>39794</v>
      </c>
      <c r="I776" s="41">
        <v>41821</v>
      </c>
      <c r="J776">
        <f>(I776-H776)/365</f>
        <v>5.5534246575342463</v>
      </c>
    </row>
    <row r="777" spans="1:10" x14ac:dyDescent="0.25">
      <c r="A777" s="44" t="s">
        <v>8210</v>
      </c>
      <c r="B777" t="s">
        <v>8209</v>
      </c>
      <c r="C777" t="s">
        <v>10173</v>
      </c>
      <c r="D777">
        <v>134</v>
      </c>
      <c r="E777">
        <v>3</v>
      </c>
      <c r="F777">
        <v>77</v>
      </c>
      <c r="G777" s="41">
        <f t="shared" si="24"/>
        <v>41939</v>
      </c>
      <c r="H777" s="41">
        <v>40087</v>
      </c>
      <c r="I777" s="41">
        <v>41939</v>
      </c>
      <c r="J777">
        <f t="shared" si="25"/>
        <v>5.0739726027397261</v>
      </c>
    </row>
    <row r="778" spans="1:10" x14ac:dyDescent="0.25">
      <c r="A778" s="44" t="s">
        <v>6152</v>
      </c>
      <c r="B778" t="s">
        <v>7736</v>
      </c>
      <c r="C778" t="s">
        <v>10494</v>
      </c>
      <c r="D778">
        <v>6</v>
      </c>
      <c r="E778">
        <v>1</v>
      </c>
      <c r="F778">
        <v>6</v>
      </c>
      <c r="G778" s="41">
        <f t="shared" si="24"/>
        <v>41395</v>
      </c>
      <c r="H778" s="41">
        <v>41214</v>
      </c>
      <c r="I778" s="41">
        <v>41395</v>
      </c>
      <c r="J778">
        <f t="shared" si="25"/>
        <v>0.49589041095890413</v>
      </c>
    </row>
    <row r="779" spans="1:10" x14ac:dyDescent="0.25">
      <c r="A779" s="44" t="s">
        <v>6153</v>
      </c>
      <c r="B779" t="s">
        <v>9210</v>
      </c>
      <c r="C779" t="s">
        <v>9516</v>
      </c>
      <c r="D779">
        <v>20</v>
      </c>
      <c r="E779">
        <v>1</v>
      </c>
      <c r="F779">
        <v>5</v>
      </c>
      <c r="G779" s="41">
        <f t="shared" si="24"/>
        <v>38448</v>
      </c>
      <c r="H779" s="41">
        <v>38242</v>
      </c>
      <c r="I779" s="41">
        <v>38448</v>
      </c>
      <c r="J779">
        <f t="shared" si="25"/>
        <v>0.56438356164383563</v>
      </c>
    </row>
    <row r="780" spans="1:10" x14ac:dyDescent="0.25">
      <c r="A780" s="44" t="s">
        <v>8769</v>
      </c>
      <c r="B780" t="s">
        <v>8768</v>
      </c>
      <c r="C780" t="s">
        <v>9803</v>
      </c>
      <c r="D780">
        <v>134</v>
      </c>
      <c r="E780">
        <v>3</v>
      </c>
      <c r="F780">
        <v>77</v>
      </c>
      <c r="G780" s="41">
        <f t="shared" si="24"/>
        <v>41939</v>
      </c>
      <c r="H780" s="41">
        <v>40087</v>
      </c>
      <c r="I780" s="41">
        <v>41939</v>
      </c>
      <c r="J780">
        <f t="shared" si="25"/>
        <v>5.0739726027397261</v>
      </c>
    </row>
    <row r="781" spans="1:10" x14ac:dyDescent="0.25">
      <c r="A781" s="44" t="s">
        <v>7951</v>
      </c>
      <c r="B781" t="s">
        <v>7950</v>
      </c>
      <c r="C781" t="s">
        <v>10345</v>
      </c>
      <c r="D781">
        <v>20</v>
      </c>
      <c r="E781">
        <v>1</v>
      </c>
      <c r="F781">
        <v>1</v>
      </c>
      <c r="G781" s="41">
        <f t="shared" si="24"/>
        <v>39814</v>
      </c>
      <c r="H781" s="41">
        <v>39814</v>
      </c>
      <c r="I781" s="41">
        <v>39814</v>
      </c>
      <c r="J781">
        <f t="shared" si="25"/>
        <v>0</v>
      </c>
    </row>
    <row r="782" spans="1:10" x14ac:dyDescent="0.25">
      <c r="A782" s="44" t="s">
        <v>8297</v>
      </c>
      <c r="B782" t="s">
        <v>8296</v>
      </c>
      <c r="C782" t="s">
        <v>10116</v>
      </c>
      <c r="D782">
        <v>134</v>
      </c>
      <c r="E782">
        <v>3</v>
      </c>
      <c r="F782">
        <v>77</v>
      </c>
      <c r="G782" s="41">
        <f t="shared" si="24"/>
        <v>41939</v>
      </c>
      <c r="H782" s="41">
        <v>40087</v>
      </c>
      <c r="I782" s="41">
        <v>41939</v>
      </c>
      <c r="J782">
        <f t="shared" si="25"/>
        <v>5.0739726027397261</v>
      </c>
    </row>
    <row r="783" spans="1:10" x14ac:dyDescent="0.25">
      <c r="A783" s="44" t="s">
        <v>6763</v>
      </c>
      <c r="B783" t="s">
        <v>7859</v>
      </c>
      <c r="C783" t="s">
        <v>10404</v>
      </c>
      <c r="D783">
        <v>1</v>
      </c>
      <c r="E783">
        <v>1</v>
      </c>
      <c r="F783">
        <v>1</v>
      </c>
      <c r="G783" s="41">
        <f t="shared" si="24"/>
        <v>35736</v>
      </c>
      <c r="H783" s="41">
        <v>35736</v>
      </c>
      <c r="I783" s="41">
        <v>35736</v>
      </c>
      <c r="J783">
        <f t="shared" si="25"/>
        <v>0</v>
      </c>
    </row>
    <row r="784" spans="1:10" x14ac:dyDescent="0.25">
      <c r="A784" s="44" t="s">
        <v>8883</v>
      </c>
      <c r="B784" t="s">
        <v>8882</v>
      </c>
      <c r="C784" t="s">
        <v>9732</v>
      </c>
      <c r="D784">
        <v>79</v>
      </c>
      <c r="E784">
        <v>7</v>
      </c>
      <c r="F784">
        <v>37</v>
      </c>
      <c r="G784" s="41">
        <f t="shared" si="24"/>
        <v>40511</v>
      </c>
      <c r="H784" s="41">
        <v>0</v>
      </c>
      <c r="I784" s="41">
        <v>40511</v>
      </c>
      <c r="J784">
        <f t="shared" si="25"/>
        <v>110.98904109589041</v>
      </c>
    </row>
    <row r="785" spans="1:10" x14ac:dyDescent="0.25">
      <c r="A785" s="44" t="s">
        <v>8146</v>
      </c>
      <c r="B785" t="s">
        <v>8145</v>
      </c>
      <c r="C785" t="s">
        <v>10216</v>
      </c>
      <c r="D785">
        <v>76</v>
      </c>
      <c r="E785">
        <v>6</v>
      </c>
      <c r="F785">
        <v>35</v>
      </c>
      <c r="G785" s="41">
        <f t="shared" si="24"/>
        <v>40511</v>
      </c>
      <c r="H785" s="41">
        <v>0</v>
      </c>
      <c r="I785" s="41">
        <v>40511</v>
      </c>
      <c r="J785">
        <f t="shared" si="25"/>
        <v>110.98904109589041</v>
      </c>
    </row>
    <row r="786" spans="1:10" x14ac:dyDescent="0.25">
      <c r="A786" s="44" t="s">
        <v>8836</v>
      </c>
      <c r="B786" t="s">
        <v>8835</v>
      </c>
      <c r="C786" t="s">
        <v>9762</v>
      </c>
      <c r="D786">
        <v>78</v>
      </c>
      <c r="E786">
        <v>7</v>
      </c>
      <c r="F786">
        <v>37</v>
      </c>
      <c r="G786" s="41">
        <f t="shared" si="24"/>
        <v>40511</v>
      </c>
      <c r="H786" s="41">
        <v>0</v>
      </c>
      <c r="I786" s="41">
        <v>40511</v>
      </c>
      <c r="J786">
        <f t="shared" si="25"/>
        <v>110.98904109589041</v>
      </c>
    </row>
    <row r="787" spans="1:10" x14ac:dyDescent="0.25">
      <c r="A787" s="44" t="s">
        <v>5936</v>
      </c>
      <c r="C787" t="s">
        <v>10803</v>
      </c>
      <c r="D787">
        <v>1091</v>
      </c>
      <c r="E787">
        <v>3</v>
      </c>
      <c r="F787">
        <v>379</v>
      </c>
      <c r="G787" s="41">
        <f t="shared" si="24"/>
        <v>42297</v>
      </c>
      <c r="H787" s="41">
        <v>31594</v>
      </c>
      <c r="I787" s="41">
        <v>42297</v>
      </c>
      <c r="J787">
        <f t="shared" si="25"/>
        <v>29.323287671232876</v>
      </c>
    </row>
    <row r="788" spans="1:10" x14ac:dyDescent="0.25">
      <c r="A788" s="44" t="s">
        <v>8358</v>
      </c>
      <c r="B788" t="s">
        <v>8357</v>
      </c>
      <c r="C788" t="s">
        <v>10074</v>
      </c>
      <c r="D788">
        <v>177</v>
      </c>
      <c r="E788">
        <v>5</v>
      </c>
      <c r="F788">
        <v>45</v>
      </c>
      <c r="G788" s="41">
        <f t="shared" si="24"/>
        <v>41940</v>
      </c>
      <c r="H788" s="41">
        <v>41821</v>
      </c>
      <c r="I788" s="41">
        <v>41940</v>
      </c>
      <c r="J788">
        <f t="shared" si="25"/>
        <v>0.32602739726027397</v>
      </c>
    </row>
    <row r="789" spans="1:10" x14ac:dyDescent="0.25">
      <c r="A789" s="44" t="s">
        <v>10804</v>
      </c>
      <c r="C789" t="s">
        <v>10805</v>
      </c>
      <c r="D789">
        <v>1</v>
      </c>
      <c r="E789">
        <v>1</v>
      </c>
      <c r="F789">
        <v>1</v>
      </c>
      <c r="G789" s="41">
        <f t="shared" si="24"/>
        <v>32325</v>
      </c>
      <c r="H789" s="41">
        <v>32325</v>
      </c>
      <c r="I789" s="41">
        <v>32325</v>
      </c>
      <c r="J789">
        <f t="shared" si="25"/>
        <v>0</v>
      </c>
    </row>
    <row r="790" spans="1:10" x14ac:dyDescent="0.25">
      <c r="A790" s="44" t="s">
        <v>8850</v>
      </c>
      <c r="B790" t="s">
        <v>8849</v>
      </c>
      <c r="C790" t="s">
        <v>9752</v>
      </c>
      <c r="D790">
        <v>171</v>
      </c>
      <c r="E790">
        <v>5</v>
      </c>
      <c r="F790">
        <v>37</v>
      </c>
      <c r="G790" s="41">
        <f t="shared" si="24"/>
        <v>41940</v>
      </c>
      <c r="H790" s="41">
        <v>41821</v>
      </c>
      <c r="I790" s="41">
        <v>41940</v>
      </c>
      <c r="J790">
        <f t="shared" si="25"/>
        <v>0.32602739726027397</v>
      </c>
    </row>
    <row r="791" spans="1:10" x14ac:dyDescent="0.25">
      <c r="A791" s="44" t="s">
        <v>6279</v>
      </c>
      <c r="B791" t="s">
        <v>9110</v>
      </c>
      <c r="C791" t="s">
        <v>9575</v>
      </c>
      <c r="D791">
        <v>433</v>
      </c>
      <c r="E791">
        <v>4</v>
      </c>
      <c r="F791">
        <v>144</v>
      </c>
      <c r="G791" s="41">
        <f t="shared" si="24"/>
        <v>42297</v>
      </c>
      <c r="H791" s="41">
        <v>31594</v>
      </c>
      <c r="I791" s="41">
        <v>42297</v>
      </c>
      <c r="J791">
        <f t="shared" si="25"/>
        <v>29.323287671232876</v>
      </c>
    </row>
    <row r="792" spans="1:10" x14ac:dyDescent="0.25">
      <c r="A792" s="44" t="s">
        <v>8789</v>
      </c>
      <c r="B792" t="s">
        <v>8788</v>
      </c>
      <c r="C792" t="s">
        <v>9793</v>
      </c>
      <c r="D792">
        <v>71</v>
      </c>
      <c r="E792">
        <v>4</v>
      </c>
      <c r="F792">
        <v>21</v>
      </c>
      <c r="G792" s="41">
        <f t="shared" si="24"/>
        <v>40544</v>
      </c>
      <c r="H792" s="41">
        <v>40544</v>
      </c>
      <c r="I792" s="41">
        <v>40544</v>
      </c>
      <c r="J792">
        <f t="shared" si="25"/>
        <v>0</v>
      </c>
    </row>
    <row r="793" spans="1:10" x14ac:dyDescent="0.25">
      <c r="A793" s="44" t="s">
        <v>8387</v>
      </c>
      <c r="B793" t="s">
        <v>8386</v>
      </c>
      <c r="C793" t="s">
        <v>10058</v>
      </c>
      <c r="D793">
        <v>51</v>
      </c>
      <c r="E793">
        <v>4</v>
      </c>
      <c r="F793">
        <v>18</v>
      </c>
      <c r="G793" s="41">
        <f t="shared" si="24"/>
        <v>38973</v>
      </c>
      <c r="H793" s="41">
        <v>38808</v>
      </c>
      <c r="I793" s="41">
        <v>38973</v>
      </c>
      <c r="J793">
        <f t="shared" si="25"/>
        <v>0.45205479452054792</v>
      </c>
    </row>
    <row r="794" spans="1:10" x14ac:dyDescent="0.25">
      <c r="A794" s="44" t="s">
        <v>10806</v>
      </c>
      <c r="B794" t="s">
        <v>10807</v>
      </c>
      <c r="C794" t="s">
        <v>10808</v>
      </c>
      <c r="D794">
        <v>9</v>
      </c>
      <c r="E794">
        <v>1</v>
      </c>
      <c r="F794">
        <v>9</v>
      </c>
      <c r="G794" s="41">
        <f t="shared" si="24"/>
        <v>42552</v>
      </c>
      <c r="H794" s="41">
        <v>42552</v>
      </c>
      <c r="I794" s="41">
        <v>42552</v>
      </c>
      <c r="J794">
        <f t="shared" si="25"/>
        <v>0</v>
      </c>
    </row>
    <row r="795" spans="1:10" x14ac:dyDescent="0.25">
      <c r="A795" s="44" t="s">
        <v>5937</v>
      </c>
      <c r="B795" t="s">
        <v>8611</v>
      </c>
      <c r="C795" t="s">
        <v>9907</v>
      </c>
      <c r="D795">
        <v>93</v>
      </c>
      <c r="E795">
        <v>6</v>
      </c>
      <c r="F795">
        <v>59</v>
      </c>
      <c r="G795" s="41">
        <f t="shared" si="24"/>
        <v>38840</v>
      </c>
      <c r="H795" s="41">
        <v>38211</v>
      </c>
      <c r="I795" s="41">
        <v>38840</v>
      </c>
      <c r="J795">
        <f t="shared" si="25"/>
        <v>1.7232876712328766</v>
      </c>
    </row>
    <row r="796" spans="1:10" x14ac:dyDescent="0.25">
      <c r="A796" s="44" t="s">
        <v>9347</v>
      </c>
      <c r="B796" t="s">
        <v>9346</v>
      </c>
      <c r="C796" t="s">
        <v>9427</v>
      </c>
      <c r="D796">
        <v>262</v>
      </c>
      <c r="E796">
        <v>4</v>
      </c>
      <c r="F796">
        <v>152</v>
      </c>
      <c r="G796" s="41">
        <f t="shared" si="24"/>
        <v>41939</v>
      </c>
      <c r="H796" s="41">
        <v>38718</v>
      </c>
      <c r="I796" s="41">
        <v>41939</v>
      </c>
      <c r="J796">
        <f t="shared" si="25"/>
        <v>8.8246575342465761</v>
      </c>
    </row>
    <row r="797" spans="1:10" x14ac:dyDescent="0.25">
      <c r="A797" s="44" t="s">
        <v>7995</v>
      </c>
      <c r="B797" t="s">
        <v>7994</v>
      </c>
      <c r="C797" t="s">
        <v>10313</v>
      </c>
      <c r="D797">
        <v>20</v>
      </c>
      <c r="E797">
        <v>1</v>
      </c>
      <c r="F797">
        <v>1</v>
      </c>
      <c r="G797" s="41">
        <f t="shared" si="24"/>
        <v>39814</v>
      </c>
      <c r="H797" s="41">
        <v>39814</v>
      </c>
      <c r="I797" s="41">
        <v>39814</v>
      </c>
      <c r="J797">
        <f t="shared" si="25"/>
        <v>0</v>
      </c>
    </row>
    <row r="798" spans="1:10" x14ac:dyDescent="0.25">
      <c r="A798" s="44" t="s">
        <v>6280</v>
      </c>
      <c r="B798" t="s">
        <v>9294</v>
      </c>
      <c r="C798" t="s">
        <v>9461</v>
      </c>
      <c r="D798">
        <v>223</v>
      </c>
      <c r="E798">
        <v>5</v>
      </c>
      <c r="F798">
        <v>41</v>
      </c>
      <c r="G798" s="41">
        <f t="shared" si="24"/>
        <v>38506</v>
      </c>
      <c r="H798" s="41">
        <v>37987</v>
      </c>
      <c r="I798" s="41">
        <v>38506</v>
      </c>
      <c r="J798">
        <f t="shared" si="25"/>
        <v>1.4219178082191781</v>
      </c>
    </row>
    <row r="799" spans="1:10" x14ac:dyDescent="0.25">
      <c r="A799" s="44" t="s">
        <v>6281</v>
      </c>
      <c r="B799" t="s">
        <v>8050</v>
      </c>
      <c r="C799" t="s">
        <v>10278</v>
      </c>
      <c r="D799">
        <v>222</v>
      </c>
      <c r="E799">
        <v>5</v>
      </c>
      <c r="F799">
        <v>41</v>
      </c>
      <c r="G799" s="41">
        <f t="shared" si="24"/>
        <v>38506</v>
      </c>
      <c r="H799" s="41">
        <v>37987</v>
      </c>
      <c r="I799" s="41">
        <v>38506</v>
      </c>
      <c r="J799">
        <f t="shared" si="25"/>
        <v>1.4219178082191781</v>
      </c>
    </row>
    <row r="800" spans="1:10" x14ac:dyDescent="0.25">
      <c r="A800" s="44" t="s">
        <v>8264</v>
      </c>
      <c r="B800" t="s">
        <v>8263</v>
      </c>
      <c r="C800" t="s">
        <v>10136</v>
      </c>
      <c r="D800">
        <v>19</v>
      </c>
      <c r="E800">
        <v>3</v>
      </c>
      <c r="F800">
        <v>17</v>
      </c>
      <c r="G800" s="41">
        <f t="shared" si="24"/>
        <v>39098</v>
      </c>
      <c r="H800" s="41">
        <v>38730</v>
      </c>
      <c r="I800" s="41">
        <v>39098</v>
      </c>
      <c r="J800">
        <f t="shared" si="25"/>
        <v>1.0082191780821919</v>
      </c>
    </row>
    <row r="801" spans="1:10" x14ac:dyDescent="0.25">
      <c r="A801" s="44" t="s">
        <v>5938</v>
      </c>
      <c r="B801" t="s">
        <v>8716</v>
      </c>
      <c r="C801" t="s">
        <v>9838</v>
      </c>
      <c r="D801">
        <v>150</v>
      </c>
      <c r="E801">
        <v>3</v>
      </c>
      <c r="F801">
        <v>135</v>
      </c>
      <c r="G801" s="41">
        <f t="shared" si="24"/>
        <v>41061</v>
      </c>
      <c r="H801" s="41">
        <v>40544</v>
      </c>
      <c r="I801" s="41">
        <v>41061</v>
      </c>
      <c r="J801">
        <f t="shared" si="25"/>
        <v>1.4164383561643836</v>
      </c>
    </row>
    <row r="802" spans="1:10" x14ac:dyDescent="0.25">
      <c r="A802" s="44" t="s">
        <v>7096</v>
      </c>
      <c r="B802" t="s">
        <v>8878</v>
      </c>
      <c r="C802" t="s">
        <v>9735</v>
      </c>
      <c r="D802">
        <v>6</v>
      </c>
      <c r="E802">
        <v>1</v>
      </c>
      <c r="F802">
        <v>6</v>
      </c>
      <c r="G802" s="41">
        <f t="shared" si="24"/>
        <v>41395</v>
      </c>
      <c r="H802" s="41">
        <v>41214</v>
      </c>
      <c r="I802" s="41">
        <v>41395</v>
      </c>
      <c r="J802">
        <f t="shared" si="25"/>
        <v>0.49589041095890413</v>
      </c>
    </row>
    <row r="803" spans="1:10" x14ac:dyDescent="0.25">
      <c r="A803" s="44" t="s">
        <v>7760</v>
      </c>
      <c r="B803" t="s">
        <v>7759</v>
      </c>
      <c r="C803" t="s">
        <v>10477</v>
      </c>
      <c r="D803">
        <v>77</v>
      </c>
      <c r="E803">
        <v>1</v>
      </c>
      <c r="F803">
        <v>60</v>
      </c>
      <c r="G803" s="41">
        <f t="shared" si="24"/>
        <v>41395</v>
      </c>
      <c r="H803" s="41">
        <v>41214</v>
      </c>
      <c r="I803" s="41">
        <v>41395</v>
      </c>
      <c r="J803">
        <f t="shared" si="25"/>
        <v>0.49589041095890413</v>
      </c>
    </row>
    <row r="804" spans="1:10" x14ac:dyDescent="0.25">
      <c r="A804" s="44" t="s">
        <v>6459</v>
      </c>
      <c r="B804" t="s">
        <v>9037</v>
      </c>
      <c r="C804" t="s">
        <v>7356</v>
      </c>
      <c r="D804">
        <v>399</v>
      </c>
      <c r="E804">
        <v>7</v>
      </c>
      <c r="F804">
        <v>236</v>
      </c>
      <c r="G804" s="41">
        <f t="shared" si="24"/>
        <v>41395</v>
      </c>
      <c r="H804" s="41">
        <v>31594</v>
      </c>
      <c r="I804" s="41">
        <v>41395</v>
      </c>
      <c r="J804">
        <f t="shared" si="25"/>
        <v>26.852054794520548</v>
      </c>
    </row>
    <row r="805" spans="1:10" x14ac:dyDescent="0.25">
      <c r="A805" s="44" t="s">
        <v>8813</v>
      </c>
      <c r="B805" t="s">
        <v>8812</v>
      </c>
      <c r="C805" t="s">
        <v>9777</v>
      </c>
      <c r="D805">
        <v>40</v>
      </c>
      <c r="E805">
        <v>6</v>
      </c>
      <c r="F805">
        <v>23</v>
      </c>
      <c r="G805" s="41">
        <f t="shared" si="24"/>
        <v>39986</v>
      </c>
      <c r="H805" s="41">
        <v>39448</v>
      </c>
      <c r="I805" s="41">
        <v>39986</v>
      </c>
      <c r="J805">
        <f t="shared" si="25"/>
        <v>1.473972602739726</v>
      </c>
    </row>
    <row r="806" spans="1:10" x14ac:dyDescent="0.25">
      <c r="A806" s="44" t="s">
        <v>5939</v>
      </c>
      <c r="B806" t="s">
        <v>8587</v>
      </c>
      <c r="C806" t="s">
        <v>9925</v>
      </c>
      <c r="D806">
        <v>20</v>
      </c>
      <c r="E806">
        <v>1</v>
      </c>
      <c r="F806">
        <v>1</v>
      </c>
      <c r="G806" s="41">
        <f t="shared" si="24"/>
        <v>39814</v>
      </c>
      <c r="H806" s="41">
        <v>39814</v>
      </c>
      <c r="I806" s="41">
        <v>39814</v>
      </c>
      <c r="J806">
        <f t="shared" si="25"/>
        <v>0</v>
      </c>
    </row>
    <row r="807" spans="1:10" x14ac:dyDescent="0.25">
      <c r="A807" s="44" t="s">
        <v>8219</v>
      </c>
      <c r="B807" t="s">
        <v>8218</v>
      </c>
      <c r="C807" t="s">
        <v>10166</v>
      </c>
      <c r="D807">
        <v>1382</v>
      </c>
      <c r="E807">
        <v>9</v>
      </c>
      <c r="F807">
        <v>455</v>
      </c>
      <c r="G807" s="41">
        <f t="shared" si="24"/>
        <v>41940</v>
      </c>
      <c r="H807" s="41">
        <v>31413</v>
      </c>
      <c r="I807" s="41">
        <v>41940</v>
      </c>
      <c r="J807">
        <f t="shared" si="25"/>
        <v>28.841095890410958</v>
      </c>
    </row>
    <row r="808" spans="1:10" x14ac:dyDescent="0.25">
      <c r="A808" s="44" t="s">
        <v>6157</v>
      </c>
      <c r="B808" t="s">
        <v>9100</v>
      </c>
      <c r="C808" t="s">
        <v>9581</v>
      </c>
      <c r="D808">
        <v>262</v>
      </c>
      <c r="E808">
        <v>4</v>
      </c>
      <c r="F808">
        <v>152</v>
      </c>
      <c r="G808" s="41">
        <f t="shared" si="24"/>
        <v>41939</v>
      </c>
      <c r="H808" s="41">
        <v>38718</v>
      </c>
      <c r="I808" s="41">
        <v>41939</v>
      </c>
      <c r="J808">
        <f t="shared" si="25"/>
        <v>8.8246575342465761</v>
      </c>
    </row>
    <row r="809" spans="1:10" x14ac:dyDescent="0.25">
      <c r="A809" s="44" t="s">
        <v>5940</v>
      </c>
      <c r="B809" t="s">
        <v>7993</v>
      </c>
      <c r="C809" t="s">
        <v>10314</v>
      </c>
      <c r="D809">
        <v>424</v>
      </c>
      <c r="E809">
        <v>4</v>
      </c>
      <c r="F809">
        <v>173</v>
      </c>
      <c r="G809" s="41">
        <f t="shared" si="24"/>
        <v>42297</v>
      </c>
      <c r="H809" s="41">
        <v>32325</v>
      </c>
      <c r="I809" s="41">
        <v>42297</v>
      </c>
      <c r="J809">
        <f t="shared" si="25"/>
        <v>27.32054794520548</v>
      </c>
    </row>
    <row r="810" spans="1:10" x14ac:dyDescent="0.25">
      <c r="A810" s="44" t="s">
        <v>8402</v>
      </c>
      <c r="B810" t="s">
        <v>8401</v>
      </c>
      <c r="C810" t="s">
        <v>10048</v>
      </c>
      <c r="D810">
        <v>18</v>
      </c>
      <c r="E810">
        <v>1</v>
      </c>
      <c r="F810">
        <v>1</v>
      </c>
      <c r="G810" s="41">
        <f t="shared" si="24"/>
        <v>39814</v>
      </c>
      <c r="H810" s="41">
        <v>39814</v>
      </c>
      <c r="I810" s="41">
        <v>39814</v>
      </c>
      <c r="J810">
        <f t="shared" si="25"/>
        <v>0</v>
      </c>
    </row>
    <row r="811" spans="1:10" x14ac:dyDescent="0.25">
      <c r="A811" s="44" t="s">
        <v>6461</v>
      </c>
      <c r="B811" t="s">
        <v>7808</v>
      </c>
      <c r="C811" t="s">
        <v>10443</v>
      </c>
      <c r="D811">
        <v>77</v>
      </c>
      <c r="E811">
        <v>1</v>
      </c>
      <c r="F811">
        <v>60</v>
      </c>
      <c r="G811" s="41">
        <f t="shared" si="24"/>
        <v>41395</v>
      </c>
      <c r="H811" s="41">
        <v>41214</v>
      </c>
      <c r="I811" s="41">
        <v>41395</v>
      </c>
      <c r="J811">
        <f t="shared" si="25"/>
        <v>0.49589041095890413</v>
      </c>
    </row>
    <row r="812" spans="1:10" x14ac:dyDescent="0.25">
      <c r="A812" s="44" t="s">
        <v>7049</v>
      </c>
      <c r="B812" t="s">
        <v>8262</v>
      </c>
      <c r="C812" t="s">
        <v>10137</v>
      </c>
      <c r="D812">
        <v>361</v>
      </c>
      <c r="E812">
        <v>3</v>
      </c>
      <c r="F812">
        <v>229</v>
      </c>
      <c r="G812" s="41">
        <f t="shared" si="24"/>
        <v>41893</v>
      </c>
      <c r="H812" s="41">
        <v>39264</v>
      </c>
      <c r="I812" s="41">
        <v>41893</v>
      </c>
      <c r="J812">
        <f t="shared" si="25"/>
        <v>7.2027397260273975</v>
      </c>
    </row>
    <row r="813" spans="1:10" x14ac:dyDescent="0.25">
      <c r="A813" s="44" t="s">
        <v>8541</v>
      </c>
      <c r="B813" t="s">
        <v>8540</v>
      </c>
      <c r="C813" t="s">
        <v>9956</v>
      </c>
      <c r="D813">
        <v>18</v>
      </c>
      <c r="E813">
        <v>1</v>
      </c>
      <c r="F813">
        <v>1</v>
      </c>
      <c r="G813" s="41">
        <f t="shared" si="24"/>
        <v>39814</v>
      </c>
      <c r="H813" s="41">
        <v>39814</v>
      </c>
      <c r="I813" s="41">
        <v>39814</v>
      </c>
      <c r="J813">
        <f t="shared" si="25"/>
        <v>0</v>
      </c>
    </row>
    <row r="814" spans="1:10" x14ac:dyDescent="0.25">
      <c r="A814" s="44" t="s">
        <v>9280</v>
      </c>
      <c r="B814" t="s">
        <v>9279</v>
      </c>
      <c r="C814" t="s">
        <v>9472</v>
      </c>
      <c r="D814">
        <v>277</v>
      </c>
      <c r="E814">
        <v>8</v>
      </c>
      <c r="F814">
        <v>113</v>
      </c>
      <c r="G814" s="41">
        <f t="shared" si="24"/>
        <v>41940</v>
      </c>
      <c r="H814" s="41">
        <v>34700</v>
      </c>
      <c r="I814" s="41">
        <v>41940</v>
      </c>
      <c r="J814">
        <f t="shared" si="25"/>
        <v>19.835616438356166</v>
      </c>
    </row>
    <row r="815" spans="1:10" x14ac:dyDescent="0.25">
      <c r="A815" s="44" t="s">
        <v>9273</v>
      </c>
      <c r="B815" t="s">
        <v>9272</v>
      </c>
      <c r="C815" t="s">
        <v>9476</v>
      </c>
      <c r="D815">
        <v>104</v>
      </c>
      <c r="E815">
        <v>9</v>
      </c>
      <c r="F815">
        <v>61</v>
      </c>
      <c r="G815" s="41">
        <f t="shared" si="24"/>
        <v>41821</v>
      </c>
      <c r="H815" s="62">
        <v>36161</v>
      </c>
      <c r="I815" s="41">
        <v>41821</v>
      </c>
      <c r="J815">
        <f>(I815-H815)/365</f>
        <v>15.506849315068493</v>
      </c>
    </row>
    <row r="816" spans="1:10" x14ac:dyDescent="0.25">
      <c r="A816" s="44" t="s">
        <v>5941</v>
      </c>
      <c r="B816" t="s">
        <v>9221</v>
      </c>
      <c r="C816" t="s">
        <v>9510</v>
      </c>
      <c r="D816">
        <v>134</v>
      </c>
      <c r="E816">
        <v>3</v>
      </c>
      <c r="F816">
        <v>77</v>
      </c>
      <c r="G816" s="41">
        <f t="shared" si="24"/>
        <v>41939</v>
      </c>
      <c r="H816" s="41">
        <v>40087</v>
      </c>
      <c r="I816" s="41">
        <v>41939</v>
      </c>
      <c r="J816">
        <f t="shared" si="25"/>
        <v>5.0739726027397261</v>
      </c>
    </row>
    <row r="817" spans="1:10" x14ac:dyDescent="0.25">
      <c r="A817" s="44" t="s">
        <v>6159</v>
      </c>
      <c r="B817" t="s">
        <v>9117</v>
      </c>
      <c r="C817" t="s">
        <v>9571</v>
      </c>
      <c r="D817">
        <v>1015</v>
      </c>
      <c r="E817">
        <v>6</v>
      </c>
      <c r="F817">
        <v>465</v>
      </c>
      <c r="G817" s="41">
        <f t="shared" si="24"/>
        <v>41940</v>
      </c>
      <c r="H817" s="41">
        <v>31413</v>
      </c>
      <c r="I817" s="41">
        <v>41940</v>
      </c>
      <c r="J817">
        <f t="shared" si="25"/>
        <v>28.841095890410958</v>
      </c>
    </row>
    <row r="818" spans="1:10" x14ac:dyDescent="0.25">
      <c r="A818" s="44" t="s">
        <v>9120</v>
      </c>
      <c r="B818" t="s">
        <v>9119</v>
      </c>
      <c r="C818" t="s">
        <v>9570</v>
      </c>
      <c r="D818">
        <v>184</v>
      </c>
      <c r="E818">
        <v>5</v>
      </c>
      <c r="F818">
        <v>50</v>
      </c>
      <c r="G818" s="41">
        <f t="shared" si="24"/>
        <v>41940</v>
      </c>
      <c r="H818" s="41">
        <v>41821</v>
      </c>
      <c r="I818" s="41">
        <v>41940</v>
      </c>
      <c r="J818">
        <f t="shared" si="25"/>
        <v>0.32602739726027397</v>
      </c>
    </row>
    <row r="819" spans="1:10" x14ac:dyDescent="0.25">
      <c r="A819" s="44" t="s">
        <v>7947</v>
      </c>
      <c r="B819" t="s">
        <v>7946</v>
      </c>
      <c r="C819" t="s">
        <v>10348</v>
      </c>
      <c r="D819">
        <v>134</v>
      </c>
      <c r="E819">
        <v>3</v>
      </c>
      <c r="F819">
        <v>77</v>
      </c>
      <c r="G819" s="41">
        <f t="shared" si="24"/>
        <v>41939</v>
      </c>
      <c r="H819" s="41">
        <v>40087</v>
      </c>
      <c r="I819" s="41">
        <v>41939</v>
      </c>
      <c r="J819">
        <f t="shared" si="25"/>
        <v>5.0739726027397261</v>
      </c>
    </row>
    <row r="820" spans="1:10" x14ac:dyDescent="0.25">
      <c r="A820" s="44" t="s">
        <v>9162</v>
      </c>
      <c r="B820" t="s">
        <v>9161</v>
      </c>
      <c r="C820" t="s">
        <v>9544</v>
      </c>
      <c r="D820">
        <v>134</v>
      </c>
      <c r="E820">
        <v>3</v>
      </c>
      <c r="F820">
        <v>77</v>
      </c>
      <c r="G820" s="41">
        <f t="shared" si="24"/>
        <v>41939</v>
      </c>
      <c r="H820" s="41">
        <v>40087</v>
      </c>
      <c r="I820" s="41">
        <v>41939</v>
      </c>
      <c r="J820">
        <f t="shared" si="25"/>
        <v>5.0739726027397261</v>
      </c>
    </row>
    <row r="821" spans="1:10" x14ac:dyDescent="0.25">
      <c r="A821" s="44" t="s">
        <v>8374</v>
      </c>
      <c r="B821" t="s">
        <v>8373</v>
      </c>
      <c r="C821" t="s">
        <v>10065</v>
      </c>
      <c r="D821">
        <v>79</v>
      </c>
      <c r="E821">
        <v>9</v>
      </c>
      <c r="F821">
        <v>36</v>
      </c>
      <c r="G821" s="41">
        <f t="shared" si="24"/>
        <v>41821</v>
      </c>
      <c r="H821" s="62">
        <v>36161</v>
      </c>
      <c r="I821" s="41">
        <v>41821</v>
      </c>
      <c r="J821">
        <f>(I821-H821)/365</f>
        <v>15.506849315068493</v>
      </c>
    </row>
    <row r="822" spans="1:10" x14ac:dyDescent="0.25">
      <c r="A822" s="44" t="s">
        <v>9306</v>
      </c>
      <c r="B822" t="s">
        <v>9305</v>
      </c>
      <c r="C822" t="s">
        <v>9454</v>
      </c>
      <c r="D822">
        <v>63</v>
      </c>
      <c r="E822">
        <v>3</v>
      </c>
      <c r="F822">
        <v>30</v>
      </c>
      <c r="G822" s="41">
        <f t="shared" si="24"/>
        <v>38186</v>
      </c>
      <c r="H822" s="41">
        <v>37067</v>
      </c>
      <c r="I822" s="41">
        <v>38186</v>
      </c>
      <c r="J822">
        <f t="shared" si="25"/>
        <v>3.0657534246575344</v>
      </c>
    </row>
    <row r="823" spans="1:10" x14ac:dyDescent="0.25">
      <c r="A823" s="44" t="s">
        <v>8562</v>
      </c>
      <c r="B823" t="s">
        <v>8561</v>
      </c>
      <c r="C823" t="s">
        <v>9941</v>
      </c>
      <c r="D823">
        <v>6</v>
      </c>
      <c r="E823">
        <v>1</v>
      </c>
      <c r="F823">
        <v>6</v>
      </c>
      <c r="G823" s="41">
        <f t="shared" si="24"/>
        <v>41395</v>
      </c>
      <c r="H823" s="41">
        <v>41214</v>
      </c>
      <c r="I823" s="41">
        <v>41395</v>
      </c>
      <c r="J823">
        <f t="shared" si="25"/>
        <v>0.49589041095890413</v>
      </c>
    </row>
    <row r="824" spans="1:10" x14ac:dyDescent="0.25">
      <c r="A824" s="44" t="s">
        <v>8825</v>
      </c>
      <c r="B824" t="s">
        <v>8824</v>
      </c>
      <c r="C824" t="s">
        <v>9769</v>
      </c>
      <c r="D824">
        <v>262</v>
      </c>
      <c r="E824">
        <v>4</v>
      </c>
      <c r="F824">
        <v>152</v>
      </c>
      <c r="G824" s="41">
        <f t="shared" si="24"/>
        <v>41939</v>
      </c>
      <c r="H824" s="41">
        <v>38718</v>
      </c>
      <c r="I824" s="41">
        <v>41939</v>
      </c>
      <c r="J824">
        <f t="shared" si="25"/>
        <v>8.8246575342465761</v>
      </c>
    </row>
    <row r="825" spans="1:10" x14ac:dyDescent="0.25">
      <c r="A825" s="44" t="s">
        <v>6282</v>
      </c>
      <c r="B825" t="s">
        <v>9038</v>
      </c>
      <c r="C825" t="s">
        <v>9624</v>
      </c>
      <c r="D825">
        <v>233</v>
      </c>
      <c r="E825">
        <v>4</v>
      </c>
      <c r="F825">
        <v>142</v>
      </c>
      <c r="G825" s="41">
        <f t="shared" si="24"/>
        <v>41395</v>
      </c>
      <c r="H825" s="41">
        <v>38718</v>
      </c>
      <c r="I825" s="41">
        <v>41395</v>
      </c>
      <c r="J825">
        <f t="shared" si="25"/>
        <v>7.3342465753424655</v>
      </c>
    </row>
    <row r="826" spans="1:10" x14ac:dyDescent="0.25">
      <c r="A826" s="44" t="s">
        <v>5129</v>
      </c>
      <c r="B826" t="s">
        <v>9140</v>
      </c>
      <c r="C826" t="s">
        <v>9557</v>
      </c>
      <c r="D826">
        <v>121</v>
      </c>
      <c r="E826">
        <v>4</v>
      </c>
      <c r="F826">
        <v>66</v>
      </c>
      <c r="G826" s="41">
        <f t="shared" si="24"/>
        <v>41926</v>
      </c>
      <c r="H826" s="41">
        <v>39814</v>
      </c>
      <c r="I826" s="41">
        <v>41926</v>
      </c>
      <c r="J826">
        <f t="shared" si="25"/>
        <v>5.7863013698630139</v>
      </c>
    </row>
    <row r="827" spans="1:10" x14ac:dyDescent="0.25">
      <c r="A827" s="44" t="s">
        <v>6283</v>
      </c>
      <c r="B827" t="s">
        <v>7906</v>
      </c>
      <c r="C827" t="s">
        <v>10375</v>
      </c>
      <c r="D827">
        <v>150</v>
      </c>
      <c r="E827">
        <v>3</v>
      </c>
      <c r="F827">
        <v>135</v>
      </c>
      <c r="G827" s="41">
        <f t="shared" si="24"/>
        <v>41061</v>
      </c>
      <c r="H827" s="41">
        <v>40544</v>
      </c>
      <c r="I827" s="41">
        <v>41061</v>
      </c>
      <c r="J827">
        <f t="shared" si="25"/>
        <v>1.4164383561643836</v>
      </c>
    </row>
    <row r="828" spans="1:10" x14ac:dyDescent="0.25">
      <c r="A828" s="44" t="s">
        <v>9080</v>
      </c>
      <c r="B828" t="s">
        <v>9079</v>
      </c>
      <c r="C828" t="s">
        <v>9595</v>
      </c>
      <c r="D828">
        <v>20</v>
      </c>
      <c r="E828">
        <v>1</v>
      </c>
      <c r="F828">
        <v>5</v>
      </c>
      <c r="G828" s="41">
        <f t="shared" si="24"/>
        <v>38448</v>
      </c>
      <c r="H828" s="41">
        <v>38242</v>
      </c>
      <c r="I828" s="41">
        <v>38448</v>
      </c>
      <c r="J828">
        <f t="shared" si="25"/>
        <v>0.56438356164383563</v>
      </c>
    </row>
    <row r="829" spans="1:10" x14ac:dyDescent="0.25">
      <c r="A829" s="44" t="s">
        <v>7044</v>
      </c>
      <c r="B829" t="s">
        <v>8334</v>
      </c>
      <c r="C829" t="s">
        <v>10091</v>
      </c>
      <c r="D829">
        <v>238</v>
      </c>
      <c r="E829">
        <v>1</v>
      </c>
      <c r="F829">
        <v>69</v>
      </c>
      <c r="G829" s="41">
        <f t="shared" si="24"/>
        <v>42297</v>
      </c>
      <c r="H829" s="41">
        <v>31959</v>
      </c>
      <c r="I829" s="41">
        <v>42297</v>
      </c>
      <c r="J829">
        <f t="shared" si="25"/>
        <v>28.323287671232876</v>
      </c>
    </row>
    <row r="830" spans="1:10" x14ac:dyDescent="0.25">
      <c r="A830" s="44" t="s">
        <v>8731</v>
      </c>
      <c r="B830" t="s">
        <v>8730</v>
      </c>
      <c r="C830" t="s">
        <v>9829</v>
      </c>
      <c r="D830">
        <v>18</v>
      </c>
      <c r="E830">
        <v>1</v>
      </c>
      <c r="F830">
        <v>1</v>
      </c>
      <c r="G830" s="41">
        <f t="shared" si="24"/>
        <v>39814</v>
      </c>
      <c r="H830" s="41">
        <v>39814</v>
      </c>
      <c r="I830" s="41">
        <v>39814</v>
      </c>
      <c r="J830">
        <f t="shared" si="25"/>
        <v>0</v>
      </c>
    </row>
    <row r="831" spans="1:10" x14ac:dyDescent="0.25">
      <c r="A831" s="44" t="s">
        <v>8088</v>
      </c>
      <c r="B831" t="s">
        <v>8087</v>
      </c>
      <c r="C831" t="s">
        <v>10252</v>
      </c>
      <c r="D831">
        <v>18</v>
      </c>
      <c r="E831">
        <v>1</v>
      </c>
      <c r="F831">
        <v>1</v>
      </c>
      <c r="G831" s="41">
        <f t="shared" si="24"/>
        <v>39814</v>
      </c>
      <c r="H831" s="41">
        <v>39814</v>
      </c>
      <c r="I831" s="41">
        <v>39814</v>
      </c>
      <c r="J831">
        <f t="shared" si="25"/>
        <v>0</v>
      </c>
    </row>
    <row r="832" spans="1:10" x14ac:dyDescent="0.25">
      <c r="A832" s="44" t="s">
        <v>8196</v>
      </c>
      <c r="B832" t="s">
        <v>8195</v>
      </c>
      <c r="C832" t="s">
        <v>10184</v>
      </c>
      <c r="D832">
        <v>18</v>
      </c>
      <c r="E832">
        <v>1</v>
      </c>
      <c r="F832">
        <v>1</v>
      </c>
      <c r="G832" s="41">
        <f t="shared" si="24"/>
        <v>39814</v>
      </c>
      <c r="H832" s="41">
        <v>39814</v>
      </c>
      <c r="I832" s="41">
        <v>39814</v>
      </c>
      <c r="J832">
        <f t="shared" si="25"/>
        <v>0</v>
      </c>
    </row>
    <row r="833" spans="1:10" x14ac:dyDescent="0.25">
      <c r="A833" s="44" t="s">
        <v>6997</v>
      </c>
      <c r="B833" t="s">
        <v>8544</v>
      </c>
      <c r="C833" t="s">
        <v>9953</v>
      </c>
      <c r="D833">
        <v>77</v>
      </c>
      <c r="E833">
        <v>1</v>
      </c>
      <c r="F833">
        <v>60</v>
      </c>
      <c r="G833" s="41">
        <f t="shared" si="24"/>
        <v>41395</v>
      </c>
      <c r="H833" s="41">
        <v>41214</v>
      </c>
      <c r="I833" s="41">
        <v>41395</v>
      </c>
      <c r="J833">
        <f t="shared" si="25"/>
        <v>0.49589041095890413</v>
      </c>
    </row>
    <row r="834" spans="1:10" x14ac:dyDescent="0.25">
      <c r="A834" s="44" t="s">
        <v>8368</v>
      </c>
      <c r="B834" t="s">
        <v>8367</v>
      </c>
      <c r="C834" t="s">
        <v>10068</v>
      </c>
      <c r="D834">
        <v>77</v>
      </c>
      <c r="E834">
        <v>1</v>
      </c>
      <c r="F834">
        <v>60</v>
      </c>
      <c r="G834" s="41">
        <f t="shared" si="24"/>
        <v>41395</v>
      </c>
      <c r="H834" s="41">
        <v>41214</v>
      </c>
      <c r="I834" s="41">
        <v>41395</v>
      </c>
      <c r="J834">
        <f t="shared" si="25"/>
        <v>0.49589041095890413</v>
      </c>
    </row>
    <row r="835" spans="1:10" x14ac:dyDescent="0.25">
      <c r="A835" s="44" t="s">
        <v>8441</v>
      </c>
      <c r="B835" t="s">
        <v>8440</v>
      </c>
      <c r="C835" t="s">
        <v>10024</v>
      </c>
      <c r="D835">
        <v>40</v>
      </c>
      <c r="E835">
        <v>6</v>
      </c>
      <c r="F835">
        <v>23</v>
      </c>
      <c r="G835" s="41">
        <f t="shared" ref="G835:G898" si="26">I835</f>
        <v>39986</v>
      </c>
      <c r="H835" s="41">
        <v>39448</v>
      </c>
      <c r="I835" s="41">
        <v>39986</v>
      </c>
      <c r="J835">
        <f t="shared" ref="J835:J898" si="27">(I835-H835)/365</f>
        <v>1.473972602739726</v>
      </c>
    </row>
    <row r="836" spans="1:10" x14ac:dyDescent="0.25">
      <c r="A836" s="44" t="s">
        <v>6164</v>
      </c>
      <c r="B836" t="s">
        <v>8131</v>
      </c>
      <c r="C836" t="s">
        <v>10223</v>
      </c>
      <c r="D836">
        <v>284</v>
      </c>
      <c r="E836">
        <v>7</v>
      </c>
      <c r="F836">
        <v>93</v>
      </c>
      <c r="G836" s="41">
        <f t="shared" si="26"/>
        <v>41940</v>
      </c>
      <c r="H836" s="41">
        <v>41821</v>
      </c>
      <c r="I836" s="41">
        <v>41940</v>
      </c>
      <c r="J836">
        <f t="shared" si="27"/>
        <v>0.32602739726027397</v>
      </c>
    </row>
    <row r="837" spans="1:10" x14ac:dyDescent="0.25">
      <c r="A837" s="44" t="s">
        <v>6165</v>
      </c>
      <c r="B837" t="s">
        <v>8261</v>
      </c>
      <c r="C837" t="s">
        <v>10138</v>
      </c>
      <c r="D837">
        <v>81</v>
      </c>
      <c r="E837">
        <v>3</v>
      </c>
      <c r="F837">
        <v>17</v>
      </c>
      <c r="G837" s="41">
        <f t="shared" si="26"/>
        <v>41821</v>
      </c>
      <c r="H837" s="62">
        <v>39750</v>
      </c>
      <c r="I837" s="41">
        <v>41821</v>
      </c>
      <c r="J837">
        <f>(I837-H837)/365</f>
        <v>5.6739726027397257</v>
      </c>
    </row>
    <row r="838" spans="1:10" x14ac:dyDescent="0.25">
      <c r="A838" s="44" t="s">
        <v>5943</v>
      </c>
      <c r="B838" t="s">
        <v>8211</v>
      </c>
      <c r="C838" t="s">
        <v>10172</v>
      </c>
      <c r="D838">
        <v>51</v>
      </c>
      <c r="E838">
        <v>4</v>
      </c>
      <c r="F838">
        <v>18</v>
      </c>
      <c r="G838" s="41">
        <f t="shared" si="26"/>
        <v>38973</v>
      </c>
      <c r="H838" s="41">
        <v>38808</v>
      </c>
      <c r="I838" s="41">
        <v>38973</v>
      </c>
      <c r="J838">
        <f t="shared" si="27"/>
        <v>0.45205479452054792</v>
      </c>
    </row>
    <row r="839" spans="1:10" x14ac:dyDescent="0.25">
      <c r="A839" s="44" t="s">
        <v>6166</v>
      </c>
      <c r="B839" t="s">
        <v>9209</v>
      </c>
      <c r="C839" t="s">
        <v>9517</v>
      </c>
      <c r="D839">
        <v>58</v>
      </c>
      <c r="E839">
        <v>3</v>
      </c>
      <c r="F839">
        <v>26</v>
      </c>
      <c r="G839" s="41">
        <f t="shared" si="26"/>
        <v>39949</v>
      </c>
      <c r="H839" s="41">
        <v>39448</v>
      </c>
      <c r="I839" s="41">
        <v>39949</v>
      </c>
      <c r="J839">
        <f t="shared" si="27"/>
        <v>1.3726027397260274</v>
      </c>
    </row>
    <row r="840" spans="1:10" x14ac:dyDescent="0.25">
      <c r="A840" s="44" t="s">
        <v>9176</v>
      </c>
      <c r="B840" t="s">
        <v>9175</v>
      </c>
      <c r="C840" t="s">
        <v>9537</v>
      </c>
      <c r="D840">
        <v>134</v>
      </c>
      <c r="E840">
        <v>3</v>
      </c>
      <c r="F840">
        <v>77</v>
      </c>
      <c r="G840" s="41">
        <f t="shared" si="26"/>
        <v>41939</v>
      </c>
      <c r="H840" s="41">
        <v>40087</v>
      </c>
      <c r="I840" s="41">
        <v>41939</v>
      </c>
      <c r="J840">
        <f t="shared" si="27"/>
        <v>5.0739726027397261</v>
      </c>
    </row>
    <row r="841" spans="1:10" x14ac:dyDescent="0.25">
      <c r="A841" s="44" t="s">
        <v>6467</v>
      </c>
      <c r="B841" t="s">
        <v>8354</v>
      </c>
      <c r="C841" t="s">
        <v>10076</v>
      </c>
      <c r="D841">
        <v>97</v>
      </c>
      <c r="E841">
        <v>1</v>
      </c>
      <c r="F841">
        <v>96</v>
      </c>
      <c r="G841" s="41">
        <f t="shared" si="26"/>
        <v>39749</v>
      </c>
      <c r="H841" s="41">
        <v>39448</v>
      </c>
      <c r="I841" s="41">
        <v>39749</v>
      </c>
      <c r="J841">
        <f t="shared" si="27"/>
        <v>0.8246575342465754</v>
      </c>
    </row>
    <row r="842" spans="1:10" x14ac:dyDescent="0.25">
      <c r="A842" s="44" t="s">
        <v>8865</v>
      </c>
      <c r="B842" t="s">
        <v>8864</v>
      </c>
      <c r="C842" t="s">
        <v>9744</v>
      </c>
      <c r="D842">
        <v>308</v>
      </c>
      <c r="E842">
        <v>5</v>
      </c>
      <c r="F842">
        <v>158</v>
      </c>
      <c r="G842" s="41">
        <f t="shared" si="26"/>
        <v>41939</v>
      </c>
      <c r="H842" s="41">
        <v>38211</v>
      </c>
      <c r="I842" s="41">
        <v>41939</v>
      </c>
      <c r="J842">
        <f t="shared" si="27"/>
        <v>10.213698630136987</v>
      </c>
    </row>
    <row r="843" spans="1:10" x14ac:dyDescent="0.25">
      <c r="A843" s="44" t="s">
        <v>6528</v>
      </c>
      <c r="B843" t="s">
        <v>8996</v>
      </c>
      <c r="C843" t="s">
        <v>9653</v>
      </c>
      <c r="D843">
        <v>268</v>
      </c>
      <c r="E843">
        <v>3</v>
      </c>
      <c r="F843">
        <v>173</v>
      </c>
      <c r="G843" s="41">
        <f t="shared" si="26"/>
        <v>41395</v>
      </c>
      <c r="H843" s="41">
        <v>33420</v>
      </c>
      <c r="I843" s="41">
        <v>41395</v>
      </c>
      <c r="J843">
        <f t="shared" si="27"/>
        <v>21.849315068493151</v>
      </c>
    </row>
    <row r="844" spans="1:10" x14ac:dyDescent="0.25">
      <c r="A844" s="44" t="s">
        <v>8239</v>
      </c>
      <c r="B844" t="s">
        <v>8238</v>
      </c>
      <c r="C844" t="s">
        <v>10154</v>
      </c>
      <c r="D844">
        <v>51</v>
      </c>
      <c r="E844">
        <v>4</v>
      </c>
      <c r="F844">
        <v>18</v>
      </c>
      <c r="G844" s="41">
        <f t="shared" si="26"/>
        <v>38973</v>
      </c>
      <c r="H844" s="41">
        <v>38808</v>
      </c>
      <c r="I844" s="41">
        <v>38973</v>
      </c>
      <c r="J844">
        <f t="shared" si="27"/>
        <v>0.45205479452054792</v>
      </c>
    </row>
    <row r="845" spans="1:10" x14ac:dyDescent="0.25">
      <c r="A845" s="44" t="s">
        <v>7148</v>
      </c>
      <c r="B845" t="s">
        <v>8449</v>
      </c>
      <c r="C845" t="s">
        <v>10020</v>
      </c>
      <c r="D845">
        <v>188</v>
      </c>
      <c r="E845">
        <v>4</v>
      </c>
      <c r="F845">
        <v>106</v>
      </c>
      <c r="G845" s="41">
        <f t="shared" si="26"/>
        <v>41939</v>
      </c>
      <c r="H845" s="41">
        <v>40087</v>
      </c>
      <c r="I845" s="41">
        <v>41939</v>
      </c>
      <c r="J845">
        <f t="shared" si="27"/>
        <v>5.0739726027397261</v>
      </c>
    </row>
    <row r="846" spans="1:10" x14ac:dyDescent="0.25">
      <c r="A846" s="44" t="s">
        <v>9133</v>
      </c>
      <c r="B846" t="s">
        <v>9132</v>
      </c>
      <c r="C846" t="s">
        <v>10809</v>
      </c>
      <c r="D846">
        <v>123</v>
      </c>
      <c r="E846">
        <v>3</v>
      </c>
      <c r="F846">
        <v>32</v>
      </c>
      <c r="G846" s="41">
        <f t="shared" si="26"/>
        <v>41940</v>
      </c>
      <c r="H846" s="41">
        <v>38292</v>
      </c>
      <c r="I846" s="41">
        <v>41940</v>
      </c>
      <c r="J846">
        <f t="shared" si="27"/>
        <v>9.9945205479452053</v>
      </c>
    </row>
    <row r="847" spans="1:10" x14ac:dyDescent="0.25">
      <c r="A847" s="44" t="s">
        <v>6167</v>
      </c>
      <c r="B847" t="s">
        <v>8506</v>
      </c>
      <c r="C847" t="s">
        <v>9980</v>
      </c>
      <c r="D847">
        <v>116</v>
      </c>
      <c r="E847">
        <v>4</v>
      </c>
      <c r="F847">
        <v>65</v>
      </c>
      <c r="G847" s="41">
        <f t="shared" si="26"/>
        <v>40587</v>
      </c>
      <c r="H847" s="41">
        <v>40330</v>
      </c>
      <c r="I847" s="41">
        <v>40587</v>
      </c>
      <c r="J847">
        <f t="shared" si="27"/>
        <v>0.70410958904109588</v>
      </c>
    </row>
    <row r="848" spans="1:10" x14ac:dyDescent="0.25">
      <c r="A848" s="44" t="s">
        <v>6530</v>
      </c>
      <c r="B848" t="s">
        <v>7856</v>
      </c>
      <c r="C848" t="s">
        <v>10406</v>
      </c>
      <c r="D848">
        <v>77</v>
      </c>
      <c r="E848">
        <v>1</v>
      </c>
      <c r="F848">
        <v>60</v>
      </c>
      <c r="G848" s="41">
        <f t="shared" si="26"/>
        <v>41395</v>
      </c>
      <c r="H848" s="41">
        <v>41214</v>
      </c>
      <c r="I848" s="41">
        <v>41395</v>
      </c>
      <c r="J848">
        <f t="shared" si="27"/>
        <v>0.49589041095890413</v>
      </c>
    </row>
    <row r="849" spans="1:10" x14ac:dyDescent="0.25">
      <c r="A849" s="44" t="s">
        <v>6531</v>
      </c>
      <c r="B849" t="s">
        <v>8691</v>
      </c>
      <c r="C849" t="s">
        <v>9855</v>
      </c>
      <c r="D849">
        <v>77</v>
      </c>
      <c r="E849">
        <v>1</v>
      </c>
      <c r="F849">
        <v>60</v>
      </c>
      <c r="G849" s="41">
        <f t="shared" si="26"/>
        <v>41395</v>
      </c>
      <c r="H849" s="41">
        <v>41214</v>
      </c>
      <c r="I849" s="41">
        <v>41395</v>
      </c>
      <c r="J849">
        <f t="shared" si="27"/>
        <v>0.49589041095890413</v>
      </c>
    </row>
    <row r="850" spans="1:10" x14ac:dyDescent="0.25">
      <c r="A850" s="44" t="s">
        <v>6532</v>
      </c>
      <c r="B850" t="s">
        <v>7789</v>
      </c>
      <c r="C850" t="s">
        <v>10456</v>
      </c>
      <c r="D850">
        <v>168</v>
      </c>
      <c r="E850">
        <v>2</v>
      </c>
      <c r="F850">
        <v>16</v>
      </c>
      <c r="G850" s="41">
        <f t="shared" si="26"/>
        <v>42297</v>
      </c>
      <c r="H850" s="41">
        <v>40725</v>
      </c>
      <c r="I850" s="41">
        <v>42297</v>
      </c>
      <c r="J850">
        <f t="shared" si="27"/>
        <v>4.3068493150684928</v>
      </c>
    </row>
    <row r="851" spans="1:10" x14ac:dyDescent="0.25">
      <c r="A851" s="44" t="s">
        <v>6533</v>
      </c>
      <c r="B851" t="s">
        <v>9066</v>
      </c>
      <c r="C851" t="s">
        <v>9605</v>
      </c>
      <c r="D851">
        <v>7</v>
      </c>
      <c r="E851">
        <v>1</v>
      </c>
      <c r="F851">
        <v>6</v>
      </c>
      <c r="G851" s="41">
        <f t="shared" si="26"/>
        <v>41395</v>
      </c>
      <c r="H851" s="41">
        <v>41091</v>
      </c>
      <c r="I851" s="41">
        <v>41395</v>
      </c>
      <c r="J851">
        <f t="shared" si="27"/>
        <v>0.83287671232876714</v>
      </c>
    </row>
    <row r="852" spans="1:10" x14ac:dyDescent="0.25">
      <c r="A852" s="44" t="s">
        <v>8578</v>
      </c>
      <c r="B852" t="s">
        <v>8577</v>
      </c>
      <c r="C852" t="s">
        <v>9931</v>
      </c>
      <c r="D852">
        <v>77</v>
      </c>
      <c r="E852">
        <v>1</v>
      </c>
      <c r="F852">
        <v>60</v>
      </c>
      <c r="G852" s="41">
        <f t="shared" si="26"/>
        <v>41395</v>
      </c>
      <c r="H852" s="41">
        <v>41214</v>
      </c>
      <c r="I852" s="41">
        <v>41395</v>
      </c>
      <c r="J852">
        <f t="shared" si="27"/>
        <v>0.49589041095890413</v>
      </c>
    </row>
    <row r="853" spans="1:10" x14ac:dyDescent="0.25">
      <c r="A853" s="44" t="s">
        <v>8311</v>
      </c>
      <c r="B853" t="s">
        <v>8310</v>
      </c>
      <c r="C853" t="s">
        <v>10105</v>
      </c>
      <c r="D853">
        <v>134</v>
      </c>
      <c r="E853">
        <v>3</v>
      </c>
      <c r="F853">
        <v>77</v>
      </c>
      <c r="G853" s="41">
        <f t="shared" si="26"/>
        <v>41939</v>
      </c>
      <c r="H853" s="41">
        <v>40087</v>
      </c>
      <c r="I853" s="41">
        <v>41939</v>
      </c>
      <c r="J853">
        <f t="shared" si="27"/>
        <v>5.0739726027397261</v>
      </c>
    </row>
    <row r="854" spans="1:10" x14ac:dyDescent="0.25">
      <c r="A854" s="44" t="s">
        <v>6534</v>
      </c>
      <c r="C854" t="s">
        <v>9837</v>
      </c>
      <c r="D854">
        <v>9</v>
      </c>
      <c r="E854">
        <v>1</v>
      </c>
      <c r="F854">
        <v>1</v>
      </c>
      <c r="G854" s="41">
        <f t="shared" si="26"/>
        <v>40360</v>
      </c>
      <c r="H854" s="41">
        <v>37438</v>
      </c>
      <c r="I854" s="41">
        <v>40360</v>
      </c>
      <c r="J854">
        <f t="shared" si="27"/>
        <v>8.0054794520547947</v>
      </c>
    </row>
    <row r="855" spans="1:10" x14ac:dyDescent="0.25">
      <c r="A855" s="44" t="s">
        <v>8779</v>
      </c>
      <c r="B855" t="s">
        <v>8778</v>
      </c>
      <c r="C855" t="s">
        <v>9798</v>
      </c>
      <c r="D855">
        <v>134</v>
      </c>
      <c r="E855">
        <v>3</v>
      </c>
      <c r="F855">
        <v>77</v>
      </c>
      <c r="G855" s="41">
        <f t="shared" si="26"/>
        <v>41939</v>
      </c>
      <c r="H855" s="41">
        <v>40087</v>
      </c>
      <c r="I855" s="41">
        <v>41939</v>
      </c>
      <c r="J855">
        <f t="shared" si="27"/>
        <v>5.0739726027397261</v>
      </c>
    </row>
    <row r="856" spans="1:10" x14ac:dyDescent="0.25">
      <c r="A856" s="44" t="s">
        <v>7738</v>
      </c>
      <c r="B856" t="s">
        <v>7737</v>
      </c>
      <c r="C856" t="s">
        <v>10493</v>
      </c>
      <c r="D856">
        <v>6</v>
      </c>
      <c r="E856">
        <v>1</v>
      </c>
      <c r="F856">
        <v>6</v>
      </c>
      <c r="G856" s="41">
        <f t="shared" si="26"/>
        <v>41395</v>
      </c>
      <c r="H856" s="41">
        <v>41214</v>
      </c>
      <c r="I856" s="41">
        <v>41395</v>
      </c>
      <c r="J856">
        <f t="shared" si="27"/>
        <v>0.49589041095890413</v>
      </c>
    </row>
    <row r="857" spans="1:10" x14ac:dyDescent="0.25">
      <c r="A857" s="44" t="s">
        <v>6290</v>
      </c>
      <c r="C857" t="s">
        <v>10810</v>
      </c>
      <c r="D857">
        <v>1</v>
      </c>
      <c r="E857">
        <v>1</v>
      </c>
      <c r="F857">
        <v>1</v>
      </c>
      <c r="G857" s="41">
        <f t="shared" si="26"/>
        <v>41821</v>
      </c>
      <c r="H857" s="41">
        <v>41821</v>
      </c>
      <c r="I857" s="41">
        <v>41821</v>
      </c>
      <c r="J857">
        <f t="shared" si="27"/>
        <v>0</v>
      </c>
    </row>
    <row r="858" spans="1:10" x14ac:dyDescent="0.25">
      <c r="A858" s="44" t="s">
        <v>7953</v>
      </c>
      <c r="B858" t="s">
        <v>7952</v>
      </c>
      <c r="C858" t="s">
        <v>10344</v>
      </c>
      <c r="D858">
        <v>1</v>
      </c>
      <c r="E858">
        <v>1</v>
      </c>
      <c r="F858">
        <v>1</v>
      </c>
      <c r="G858" s="41">
        <f t="shared" si="26"/>
        <v>35736</v>
      </c>
      <c r="H858" s="41">
        <v>35736</v>
      </c>
      <c r="I858" s="41">
        <v>35736</v>
      </c>
      <c r="J858">
        <f t="shared" si="27"/>
        <v>0</v>
      </c>
    </row>
    <row r="859" spans="1:10" x14ac:dyDescent="0.25">
      <c r="A859" s="44" t="s">
        <v>6535</v>
      </c>
      <c r="B859" t="s">
        <v>8616</v>
      </c>
      <c r="C859" t="s">
        <v>9903</v>
      </c>
      <c r="D859">
        <v>256</v>
      </c>
      <c r="E859">
        <v>4</v>
      </c>
      <c r="F859">
        <v>136</v>
      </c>
      <c r="G859" s="41">
        <f t="shared" si="26"/>
        <v>41395</v>
      </c>
      <c r="H859" s="41">
        <v>31594</v>
      </c>
      <c r="I859" s="41">
        <v>41395</v>
      </c>
      <c r="J859">
        <f t="shared" si="27"/>
        <v>26.852054794520548</v>
      </c>
    </row>
    <row r="860" spans="1:10" x14ac:dyDescent="0.25">
      <c r="A860" s="44" t="s">
        <v>6536</v>
      </c>
      <c r="B860" t="s">
        <v>8124</v>
      </c>
      <c r="C860" t="s">
        <v>10227</v>
      </c>
      <c r="D860">
        <v>231</v>
      </c>
      <c r="E860">
        <v>1</v>
      </c>
      <c r="F860">
        <v>68</v>
      </c>
      <c r="G860" s="41">
        <f t="shared" si="26"/>
        <v>42297</v>
      </c>
      <c r="H860" s="41">
        <v>41214</v>
      </c>
      <c r="I860" s="41">
        <v>42297</v>
      </c>
      <c r="J860">
        <f t="shared" si="27"/>
        <v>2.967123287671233</v>
      </c>
    </row>
    <row r="861" spans="1:10" x14ac:dyDescent="0.25">
      <c r="A861" s="44" t="s">
        <v>6537</v>
      </c>
      <c r="B861" t="s">
        <v>9250</v>
      </c>
      <c r="C861" t="s">
        <v>9491</v>
      </c>
      <c r="D861">
        <v>167</v>
      </c>
      <c r="E861">
        <v>2</v>
      </c>
      <c r="F861">
        <v>16</v>
      </c>
      <c r="G861" s="41">
        <f t="shared" si="26"/>
        <v>42297</v>
      </c>
      <c r="H861" s="41">
        <v>38718</v>
      </c>
      <c r="I861" s="41">
        <v>42297</v>
      </c>
      <c r="J861">
        <f t="shared" si="27"/>
        <v>9.8054794520547937</v>
      </c>
    </row>
    <row r="862" spans="1:10" x14ac:dyDescent="0.25">
      <c r="A862" s="44" t="s">
        <v>5944</v>
      </c>
      <c r="B862" t="s">
        <v>9141</v>
      </c>
      <c r="C862" t="s">
        <v>9556</v>
      </c>
      <c r="D862">
        <v>150</v>
      </c>
      <c r="E862">
        <v>3</v>
      </c>
      <c r="F862">
        <v>135</v>
      </c>
      <c r="G862" s="41">
        <f t="shared" si="26"/>
        <v>41061</v>
      </c>
      <c r="H862" s="41">
        <v>40544</v>
      </c>
      <c r="I862" s="41">
        <v>41061</v>
      </c>
      <c r="J862">
        <f t="shared" si="27"/>
        <v>1.4164383561643836</v>
      </c>
    </row>
    <row r="863" spans="1:10" x14ac:dyDescent="0.25">
      <c r="A863" s="44" t="s">
        <v>8241</v>
      </c>
      <c r="B863" t="s">
        <v>8240</v>
      </c>
      <c r="C863" t="s">
        <v>10153</v>
      </c>
      <c r="D863">
        <v>257</v>
      </c>
      <c r="E863">
        <v>8</v>
      </c>
      <c r="F863">
        <v>93</v>
      </c>
      <c r="G863" s="41">
        <f t="shared" si="26"/>
        <v>41940</v>
      </c>
      <c r="H863" s="41">
        <v>34700</v>
      </c>
      <c r="I863" s="41">
        <v>41940</v>
      </c>
      <c r="J863">
        <f t="shared" si="27"/>
        <v>19.835616438356166</v>
      </c>
    </row>
    <row r="864" spans="1:10" x14ac:dyDescent="0.25">
      <c r="A864" s="44" t="s">
        <v>6538</v>
      </c>
      <c r="C864" t="s">
        <v>10811</v>
      </c>
      <c r="D864">
        <v>460</v>
      </c>
      <c r="E864">
        <v>4</v>
      </c>
      <c r="F864">
        <v>196</v>
      </c>
      <c r="G864" s="41">
        <f t="shared" si="26"/>
        <v>42297</v>
      </c>
      <c r="H864" s="41">
        <v>35247</v>
      </c>
      <c r="I864" s="41">
        <v>42297</v>
      </c>
      <c r="J864">
        <f t="shared" si="27"/>
        <v>19.315068493150687</v>
      </c>
    </row>
    <row r="865" spans="1:10" x14ac:dyDescent="0.25">
      <c r="A865" s="44" t="s">
        <v>5945</v>
      </c>
      <c r="B865" t="s">
        <v>9099</v>
      </c>
      <c r="C865" t="s">
        <v>9582</v>
      </c>
      <c r="D865">
        <v>2</v>
      </c>
      <c r="E865">
        <v>1</v>
      </c>
      <c r="F865">
        <v>2</v>
      </c>
      <c r="G865" s="41">
        <f t="shared" si="26"/>
        <v>39448</v>
      </c>
      <c r="H865" s="41">
        <v>39448</v>
      </c>
      <c r="I865" s="41">
        <v>39448</v>
      </c>
      <c r="J865">
        <f t="shared" si="27"/>
        <v>0</v>
      </c>
    </row>
    <row r="866" spans="1:10" x14ac:dyDescent="0.25">
      <c r="A866" s="44" t="s">
        <v>3340</v>
      </c>
      <c r="B866" t="s">
        <v>8927</v>
      </c>
      <c r="C866" t="s">
        <v>9700</v>
      </c>
      <c r="D866">
        <v>591</v>
      </c>
      <c r="E866">
        <v>3</v>
      </c>
      <c r="F866">
        <v>317</v>
      </c>
      <c r="G866" s="41">
        <f t="shared" si="26"/>
        <v>41955</v>
      </c>
      <c r="H866" s="41">
        <v>33604</v>
      </c>
      <c r="I866" s="41">
        <v>41955</v>
      </c>
      <c r="J866">
        <f t="shared" si="27"/>
        <v>22.87945205479452</v>
      </c>
    </row>
    <row r="867" spans="1:10" x14ac:dyDescent="0.25">
      <c r="A867" s="44" t="s">
        <v>3346</v>
      </c>
      <c r="B867" t="s">
        <v>7751</v>
      </c>
      <c r="C867" t="s">
        <v>10484</v>
      </c>
      <c r="D867">
        <v>50</v>
      </c>
      <c r="E867">
        <v>1</v>
      </c>
      <c r="F867">
        <v>46</v>
      </c>
      <c r="G867" s="41">
        <f t="shared" si="26"/>
        <v>40544</v>
      </c>
      <c r="H867" s="41">
        <v>36070</v>
      </c>
      <c r="I867" s="41">
        <v>40544</v>
      </c>
      <c r="J867">
        <f t="shared" si="27"/>
        <v>12.257534246575343</v>
      </c>
    </row>
    <row r="868" spans="1:10" x14ac:dyDescent="0.25">
      <c r="A868" s="44" t="s">
        <v>6539</v>
      </c>
      <c r="B868" t="s">
        <v>7857</v>
      </c>
      <c r="C868" t="s">
        <v>10405</v>
      </c>
      <c r="D868">
        <v>361</v>
      </c>
      <c r="E868">
        <v>4</v>
      </c>
      <c r="F868">
        <v>128</v>
      </c>
      <c r="G868" s="41">
        <f t="shared" si="26"/>
        <v>42297</v>
      </c>
      <c r="H868" s="41">
        <v>39995</v>
      </c>
      <c r="I868" s="41">
        <v>42297</v>
      </c>
      <c r="J868">
        <f t="shared" si="27"/>
        <v>6.3068493150684928</v>
      </c>
    </row>
    <row r="869" spans="1:10" x14ac:dyDescent="0.25">
      <c r="A869" s="44" t="s">
        <v>10812</v>
      </c>
      <c r="B869" t="s">
        <v>10813</v>
      </c>
      <c r="C869" t="s">
        <v>10814</v>
      </c>
      <c r="D869">
        <v>3</v>
      </c>
      <c r="E869">
        <v>1</v>
      </c>
      <c r="F869">
        <v>1</v>
      </c>
      <c r="G869" s="41">
        <f t="shared" si="26"/>
        <v>42917</v>
      </c>
      <c r="H869" s="41">
        <v>42552</v>
      </c>
      <c r="I869" s="41">
        <v>42917</v>
      </c>
      <c r="J869">
        <f t="shared" si="27"/>
        <v>1</v>
      </c>
    </row>
    <row r="870" spans="1:10" x14ac:dyDescent="0.25">
      <c r="A870" s="44" t="s">
        <v>8384</v>
      </c>
      <c r="B870" t="s">
        <v>8383</v>
      </c>
      <c r="C870" t="s">
        <v>10060</v>
      </c>
      <c r="D870">
        <v>73</v>
      </c>
      <c r="E870">
        <v>6</v>
      </c>
      <c r="F870">
        <v>34</v>
      </c>
      <c r="G870" s="41">
        <f t="shared" si="26"/>
        <v>40511</v>
      </c>
      <c r="H870" s="41">
        <v>0</v>
      </c>
      <c r="I870" s="41">
        <v>40511</v>
      </c>
      <c r="J870">
        <f t="shared" si="27"/>
        <v>110.98904109589041</v>
      </c>
    </row>
    <row r="871" spans="1:10" x14ac:dyDescent="0.25">
      <c r="A871" s="44" t="s">
        <v>8973</v>
      </c>
      <c r="B871" t="s">
        <v>8972</v>
      </c>
      <c r="C871" t="s">
        <v>9670</v>
      </c>
      <c r="D871">
        <v>80</v>
      </c>
      <c r="E871">
        <v>7</v>
      </c>
      <c r="F871">
        <v>39</v>
      </c>
      <c r="G871" s="41">
        <f t="shared" si="26"/>
        <v>40511</v>
      </c>
      <c r="H871" s="41">
        <v>0</v>
      </c>
      <c r="I871" s="41">
        <v>40511</v>
      </c>
      <c r="J871">
        <f t="shared" si="27"/>
        <v>110.98904109589041</v>
      </c>
    </row>
    <row r="872" spans="1:10" x14ac:dyDescent="0.25">
      <c r="A872" s="44" t="s">
        <v>8348</v>
      </c>
      <c r="B872" t="s">
        <v>8347</v>
      </c>
      <c r="C872" t="s">
        <v>10082</v>
      </c>
      <c r="D872">
        <v>70</v>
      </c>
      <c r="E872">
        <v>5</v>
      </c>
      <c r="F872">
        <v>33</v>
      </c>
      <c r="G872" s="41">
        <f t="shared" si="26"/>
        <v>40511</v>
      </c>
      <c r="H872" s="41">
        <v>0</v>
      </c>
      <c r="I872" s="41">
        <v>40511</v>
      </c>
      <c r="J872">
        <f t="shared" si="27"/>
        <v>110.98904109589041</v>
      </c>
    </row>
    <row r="873" spans="1:10" x14ac:dyDescent="0.25">
      <c r="A873" s="44" t="s">
        <v>8013</v>
      </c>
      <c r="B873" t="s">
        <v>8012</v>
      </c>
      <c r="C873" t="s">
        <v>10302</v>
      </c>
      <c r="D873">
        <v>180</v>
      </c>
      <c r="E873">
        <v>5</v>
      </c>
      <c r="F873">
        <v>92</v>
      </c>
      <c r="G873" s="41">
        <f t="shared" si="26"/>
        <v>38729</v>
      </c>
      <c r="H873" s="41">
        <v>38230</v>
      </c>
      <c r="I873" s="41">
        <v>38729</v>
      </c>
      <c r="J873">
        <f t="shared" si="27"/>
        <v>1.3671232876712329</v>
      </c>
    </row>
    <row r="874" spans="1:10" x14ac:dyDescent="0.25">
      <c r="A874" s="44" t="s">
        <v>5946</v>
      </c>
      <c r="B874" t="s">
        <v>9351</v>
      </c>
      <c r="C874" t="s">
        <v>9424</v>
      </c>
      <c r="D874">
        <v>51</v>
      </c>
      <c r="E874">
        <v>4</v>
      </c>
      <c r="F874">
        <v>18</v>
      </c>
      <c r="G874" s="41">
        <f t="shared" si="26"/>
        <v>38973</v>
      </c>
      <c r="H874" s="41">
        <v>38808</v>
      </c>
      <c r="I874" s="41">
        <v>38973</v>
      </c>
      <c r="J874">
        <f t="shared" si="27"/>
        <v>0.45205479452054792</v>
      </c>
    </row>
    <row r="875" spans="1:10" x14ac:dyDescent="0.25">
      <c r="A875" s="44" t="s">
        <v>6543</v>
      </c>
      <c r="B875" t="s">
        <v>8399</v>
      </c>
      <c r="C875" t="s">
        <v>10050</v>
      </c>
      <c r="D875">
        <v>190</v>
      </c>
      <c r="E875">
        <v>2</v>
      </c>
      <c r="F875">
        <v>22</v>
      </c>
      <c r="G875" s="41">
        <f t="shared" si="26"/>
        <v>42297</v>
      </c>
      <c r="H875" s="41">
        <v>38718</v>
      </c>
      <c r="I875" s="41">
        <v>42297</v>
      </c>
      <c r="J875">
        <f t="shared" si="27"/>
        <v>9.8054794520547937</v>
      </c>
    </row>
    <row r="876" spans="1:10" x14ac:dyDescent="0.25">
      <c r="A876" s="44" t="s">
        <v>6563</v>
      </c>
      <c r="B876" t="s">
        <v>7968</v>
      </c>
      <c r="C876" t="s">
        <v>10334</v>
      </c>
      <c r="D876">
        <v>14</v>
      </c>
      <c r="E876">
        <v>4</v>
      </c>
      <c r="F876">
        <v>10</v>
      </c>
      <c r="G876" s="41">
        <f t="shared" si="26"/>
        <v>40868</v>
      </c>
      <c r="H876" s="41">
        <v>40669</v>
      </c>
      <c r="I876" s="41">
        <v>40868</v>
      </c>
      <c r="J876">
        <f t="shared" si="27"/>
        <v>0.54520547945205478</v>
      </c>
    </row>
    <row r="877" spans="1:10" x14ac:dyDescent="0.25">
      <c r="A877" s="44" t="s">
        <v>8838</v>
      </c>
      <c r="B877" t="s">
        <v>8837</v>
      </c>
      <c r="C877" t="s">
        <v>9761</v>
      </c>
      <c r="D877">
        <v>959</v>
      </c>
      <c r="E877">
        <v>8</v>
      </c>
      <c r="F877">
        <v>356</v>
      </c>
      <c r="G877" s="41">
        <f t="shared" si="26"/>
        <v>41940</v>
      </c>
      <c r="H877" s="41">
        <v>36526</v>
      </c>
      <c r="I877" s="41">
        <v>41940</v>
      </c>
      <c r="J877">
        <f t="shared" si="27"/>
        <v>14.832876712328767</v>
      </c>
    </row>
    <row r="878" spans="1:10" x14ac:dyDescent="0.25">
      <c r="A878" s="44" t="s">
        <v>9354</v>
      </c>
      <c r="B878" t="s">
        <v>9353</v>
      </c>
      <c r="C878" t="s">
        <v>9422</v>
      </c>
      <c r="D878">
        <v>134</v>
      </c>
      <c r="E878">
        <v>3</v>
      </c>
      <c r="F878">
        <v>77</v>
      </c>
      <c r="G878" s="41">
        <f t="shared" si="26"/>
        <v>41939</v>
      </c>
      <c r="H878" s="41">
        <v>40087</v>
      </c>
      <c r="I878" s="41">
        <v>41939</v>
      </c>
      <c r="J878">
        <f t="shared" si="27"/>
        <v>5.0739726027397261</v>
      </c>
    </row>
    <row r="879" spans="1:10" x14ac:dyDescent="0.25">
      <c r="A879" s="44" t="s">
        <v>8949</v>
      </c>
      <c r="B879" t="s">
        <v>8948</v>
      </c>
      <c r="C879" t="s">
        <v>9685</v>
      </c>
      <c r="D879">
        <v>77</v>
      </c>
      <c r="E879">
        <v>1</v>
      </c>
      <c r="F879">
        <v>60</v>
      </c>
      <c r="G879" s="41">
        <f t="shared" si="26"/>
        <v>41395</v>
      </c>
      <c r="H879" s="41">
        <v>41214</v>
      </c>
      <c r="I879" s="41">
        <v>41395</v>
      </c>
      <c r="J879">
        <f t="shared" si="27"/>
        <v>0.49589041095890413</v>
      </c>
    </row>
    <row r="880" spans="1:10" x14ac:dyDescent="0.25">
      <c r="A880" s="44" t="s">
        <v>9019</v>
      </c>
      <c r="B880" t="s">
        <v>9018</v>
      </c>
      <c r="C880" t="s">
        <v>9637</v>
      </c>
      <c r="D880">
        <v>134</v>
      </c>
      <c r="E880">
        <v>3</v>
      </c>
      <c r="F880">
        <v>77</v>
      </c>
      <c r="G880" s="41">
        <f t="shared" si="26"/>
        <v>41939</v>
      </c>
      <c r="H880" s="41">
        <v>40087</v>
      </c>
      <c r="I880" s="41">
        <v>41939</v>
      </c>
      <c r="J880">
        <f t="shared" si="27"/>
        <v>5.0739726027397261</v>
      </c>
    </row>
    <row r="881" spans="1:10" x14ac:dyDescent="0.25">
      <c r="A881" s="44" t="s">
        <v>8785</v>
      </c>
      <c r="B881" t="s">
        <v>8784</v>
      </c>
      <c r="C881" t="s">
        <v>9795</v>
      </c>
      <c r="D881">
        <v>77</v>
      </c>
      <c r="E881">
        <v>1</v>
      </c>
      <c r="F881">
        <v>60</v>
      </c>
      <c r="G881" s="41">
        <f t="shared" si="26"/>
        <v>41395</v>
      </c>
      <c r="H881" s="41">
        <v>41214</v>
      </c>
      <c r="I881" s="41">
        <v>41395</v>
      </c>
      <c r="J881">
        <f t="shared" si="27"/>
        <v>0.49589041095890413</v>
      </c>
    </row>
    <row r="882" spans="1:10" x14ac:dyDescent="0.25">
      <c r="A882" s="44" t="s">
        <v>10815</v>
      </c>
      <c r="C882" t="s">
        <v>10816</v>
      </c>
      <c r="D882">
        <v>211</v>
      </c>
      <c r="E882">
        <v>1</v>
      </c>
      <c r="F882">
        <v>8</v>
      </c>
      <c r="G882" s="41">
        <f t="shared" si="26"/>
        <v>42297</v>
      </c>
      <c r="H882" s="41">
        <v>33786</v>
      </c>
      <c r="I882" s="41">
        <v>42297</v>
      </c>
      <c r="J882">
        <f t="shared" si="27"/>
        <v>23.317808219178083</v>
      </c>
    </row>
    <row r="883" spans="1:10" x14ac:dyDescent="0.25">
      <c r="A883" s="44" t="s">
        <v>7823</v>
      </c>
      <c r="B883" t="s">
        <v>7822</v>
      </c>
      <c r="C883" t="s">
        <v>10431</v>
      </c>
      <c r="D883">
        <v>40</v>
      </c>
      <c r="E883">
        <v>6</v>
      </c>
      <c r="F883">
        <v>23</v>
      </c>
      <c r="G883" s="41">
        <f t="shared" si="26"/>
        <v>39986</v>
      </c>
      <c r="H883" s="41">
        <v>39448</v>
      </c>
      <c r="I883" s="41">
        <v>39986</v>
      </c>
      <c r="J883">
        <f t="shared" si="27"/>
        <v>1.473972602739726</v>
      </c>
    </row>
    <row r="884" spans="1:10" x14ac:dyDescent="0.25">
      <c r="A884" s="44" t="s">
        <v>5947</v>
      </c>
      <c r="B884" t="s">
        <v>8621</v>
      </c>
      <c r="C884" t="s">
        <v>9900</v>
      </c>
      <c r="D884">
        <v>33</v>
      </c>
      <c r="E884">
        <v>3</v>
      </c>
      <c r="F884">
        <v>12</v>
      </c>
      <c r="G884" s="41">
        <f t="shared" si="26"/>
        <v>39702</v>
      </c>
      <c r="H884" s="41">
        <v>39663</v>
      </c>
      <c r="I884" s="41">
        <v>39702</v>
      </c>
      <c r="J884">
        <f t="shared" si="27"/>
        <v>0.10684931506849316</v>
      </c>
    </row>
    <row r="885" spans="1:10" x14ac:dyDescent="0.25">
      <c r="A885" s="44" t="s">
        <v>9136</v>
      </c>
      <c r="B885" t="s">
        <v>9135</v>
      </c>
      <c r="C885" t="s">
        <v>9560</v>
      </c>
      <c r="D885">
        <v>190</v>
      </c>
      <c r="E885">
        <v>3</v>
      </c>
      <c r="F885">
        <v>54</v>
      </c>
      <c r="G885" s="41">
        <f t="shared" si="26"/>
        <v>41940</v>
      </c>
      <c r="H885" s="41">
        <v>36526</v>
      </c>
      <c r="I885" s="41">
        <v>41940</v>
      </c>
      <c r="J885">
        <f t="shared" si="27"/>
        <v>14.832876712328767</v>
      </c>
    </row>
    <row r="886" spans="1:10" x14ac:dyDescent="0.25">
      <c r="A886" s="44" t="s">
        <v>7267</v>
      </c>
      <c r="B886" t="s">
        <v>8289</v>
      </c>
      <c r="C886" t="s">
        <v>10121</v>
      </c>
      <c r="D886">
        <v>862</v>
      </c>
      <c r="E886">
        <v>8</v>
      </c>
      <c r="F886">
        <v>385</v>
      </c>
      <c r="G886" s="41">
        <f t="shared" si="26"/>
        <v>36342</v>
      </c>
      <c r="H886" s="41">
        <v>31413</v>
      </c>
      <c r="I886" s="41">
        <v>36342</v>
      </c>
      <c r="J886">
        <f t="shared" si="27"/>
        <v>13.504109589041096</v>
      </c>
    </row>
    <row r="887" spans="1:10" x14ac:dyDescent="0.25">
      <c r="A887" s="44" t="s">
        <v>8513</v>
      </c>
      <c r="B887" t="s">
        <v>8512</v>
      </c>
      <c r="C887" t="s">
        <v>9976</v>
      </c>
      <c r="D887">
        <v>51</v>
      </c>
      <c r="E887">
        <v>4</v>
      </c>
      <c r="F887">
        <v>18</v>
      </c>
      <c r="G887" s="41">
        <f t="shared" si="26"/>
        <v>38973</v>
      </c>
      <c r="H887" s="41">
        <v>38808</v>
      </c>
      <c r="I887" s="41">
        <v>38973</v>
      </c>
      <c r="J887">
        <f t="shared" si="27"/>
        <v>0.45205479452054792</v>
      </c>
    </row>
    <row r="888" spans="1:10" x14ac:dyDescent="0.25">
      <c r="A888" s="44" t="s">
        <v>6581</v>
      </c>
      <c r="B888" t="s">
        <v>7914</v>
      </c>
      <c r="C888" t="s">
        <v>10370</v>
      </c>
      <c r="D888">
        <v>155</v>
      </c>
      <c r="E888">
        <v>7</v>
      </c>
      <c r="F888">
        <v>61</v>
      </c>
      <c r="G888" s="41">
        <f t="shared" si="26"/>
        <v>41926</v>
      </c>
      <c r="H888" s="41">
        <v>39752</v>
      </c>
      <c r="I888" s="41">
        <v>41926</v>
      </c>
      <c r="J888">
        <f t="shared" si="27"/>
        <v>5.956164383561644</v>
      </c>
    </row>
    <row r="889" spans="1:10" x14ac:dyDescent="0.25">
      <c r="A889" s="44" t="s">
        <v>5494</v>
      </c>
      <c r="B889" t="s">
        <v>8935</v>
      </c>
      <c r="C889" t="s">
        <v>9695</v>
      </c>
      <c r="D889">
        <v>120</v>
      </c>
      <c r="E889">
        <v>4</v>
      </c>
      <c r="F889">
        <v>66</v>
      </c>
      <c r="G889" s="41">
        <f t="shared" si="26"/>
        <v>41926</v>
      </c>
      <c r="H889" s="41">
        <v>39814</v>
      </c>
      <c r="I889" s="41">
        <v>41926</v>
      </c>
      <c r="J889">
        <f t="shared" si="27"/>
        <v>5.7863013698630139</v>
      </c>
    </row>
    <row r="890" spans="1:10" x14ac:dyDescent="0.25">
      <c r="A890" s="44" t="s">
        <v>8414</v>
      </c>
      <c r="B890" t="s">
        <v>8413</v>
      </c>
      <c r="C890" t="s">
        <v>10041</v>
      </c>
      <c r="D890">
        <v>192</v>
      </c>
      <c r="E890">
        <v>3</v>
      </c>
      <c r="F890">
        <v>51</v>
      </c>
      <c r="G890" s="41">
        <f t="shared" si="26"/>
        <v>41940</v>
      </c>
      <c r="H890" s="41">
        <v>34700</v>
      </c>
      <c r="I890" s="41">
        <v>41940</v>
      </c>
      <c r="J890">
        <f t="shared" si="27"/>
        <v>19.835616438356166</v>
      </c>
    </row>
    <row r="891" spans="1:10" x14ac:dyDescent="0.25">
      <c r="A891" s="44" t="s">
        <v>6583</v>
      </c>
      <c r="B891" t="s">
        <v>9258</v>
      </c>
      <c r="C891" t="s">
        <v>9486</v>
      </c>
      <c r="D891">
        <v>326</v>
      </c>
      <c r="E891">
        <v>6</v>
      </c>
      <c r="F891">
        <v>108</v>
      </c>
      <c r="G891" s="41">
        <f t="shared" si="26"/>
        <v>41940</v>
      </c>
      <c r="H891" s="41">
        <v>38292</v>
      </c>
      <c r="I891" s="41">
        <v>41940</v>
      </c>
      <c r="J891">
        <f t="shared" si="27"/>
        <v>9.9945205479452053</v>
      </c>
    </row>
    <row r="892" spans="1:10" x14ac:dyDescent="0.25">
      <c r="A892" s="44" t="s">
        <v>7780</v>
      </c>
      <c r="B892" t="s">
        <v>7779</v>
      </c>
      <c r="C892" t="s">
        <v>10462</v>
      </c>
      <c r="D892">
        <v>268</v>
      </c>
      <c r="E892">
        <v>8</v>
      </c>
      <c r="F892">
        <v>108</v>
      </c>
      <c r="G892" s="41">
        <f t="shared" si="26"/>
        <v>41940</v>
      </c>
      <c r="H892" s="41">
        <v>38292</v>
      </c>
      <c r="I892" s="41">
        <v>41940</v>
      </c>
      <c r="J892">
        <f t="shared" si="27"/>
        <v>9.9945205479452053</v>
      </c>
    </row>
    <row r="893" spans="1:10" x14ac:dyDescent="0.25">
      <c r="A893" s="44" t="s">
        <v>10817</v>
      </c>
      <c r="B893" t="s">
        <v>8026</v>
      </c>
      <c r="C893" t="s">
        <v>10818</v>
      </c>
      <c r="D893">
        <v>505</v>
      </c>
      <c r="E893">
        <v>3</v>
      </c>
      <c r="F893">
        <v>145</v>
      </c>
      <c r="G893" s="41">
        <f t="shared" si="26"/>
        <v>42297</v>
      </c>
      <c r="H893" s="41">
        <v>30498</v>
      </c>
      <c r="I893" s="41">
        <v>42297</v>
      </c>
      <c r="J893">
        <f t="shared" si="27"/>
        <v>32.326027397260276</v>
      </c>
    </row>
    <row r="894" spans="1:10" x14ac:dyDescent="0.25">
      <c r="A894" s="44" t="s">
        <v>3293</v>
      </c>
      <c r="B894" t="s">
        <v>8636</v>
      </c>
      <c r="C894" t="s">
        <v>9889</v>
      </c>
      <c r="D894">
        <v>700</v>
      </c>
      <c r="E894">
        <v>5</v>
      </c>
      <c r="F894">
        <v>362</v>
      </c>
      <c r="G894" s="41">
        <f t="shared" si="26"/>
        <v>41953</v>
      </c>
      <c r="H894" s="41">
        <v>33604</v>
      </c>
      <c r="I894" s="41">
        <v>41953</v>
      </c>
      <c r="J894">
        <f t="shared" si="27"/>
        <v>22.873972602739727</v>
      </c>
    </row>
    <row r="895" spans="1:10" x14ac:dyDescent="0.25">
      <c r="A895" s="44" t="s">
        <v>5949</v>
      </c>
      <c r="B895" t="s">
        <v>8197</v>
      </c>
      <c r="C895" t="s">
        <v>10183</v>
      </c>
      <c r="D895">
        <v>106</v>
      </c>
      <c r="E895">
        <v>3</v>
      </c>
      <c r="F895">
        <v>83</v>
      </c>
      <c r="G895" s="41">
        <f t="shared" si="26"/>
        <v>41955</v>
      </c>
      <c r="H895" s="41">
        <v>33604</v>
      </c>
      <c r="I895" s="41">
        <v>41955</v>
      </c>
      <c r="J895">
        <f t="shared" si="27"/>
        <v>22.87945205479452</v>
      </c>
    </row>
    <row r="896" spans="1:10" x14ac:dyDescent="0.25">
      <c r="A896" s="44" t="s">
        <v>5499</v>
      </c>
      <c r="B896" t="s">
        <v>7845</v>
      </c>
      <c r="C896" t="s">
        <v>10415</v>
      </c>
      <c r="D896">
        <v>121</v>
      </c>
      <c r="E896">
        <v>4</v>
      </c>
      <c r="F896">
        <v>66</v>
      </c>
      <c r="G896" s="41">
        <f t="shared" si="26"/>
        <v>41926</v>
      </c>
      <c r="H896" s="41">
        <v>39814</v>
      </c>
      <c r="I896" s="41">
        <v>41926</v>
      </c>
      <c r="J896">
        <f t="shared" si="27"/>
        <v>5.7863013698630139</v>
      </c>
    </row>
    <row r="897" spans="1:10" x14ac:dyDescent="0.25">
      <c r="A897" s="44" t="s">
        <v>6293</v>
      </c>
      <c r="B897" t="s">
        <v>8021</v>
      </c>
      <c r="C897" t="s">
        <v>10296</v>
      </c>
      <c r="D897">
        <v>72</v>
      </c>
      <c r="E897">
        <v>6</v>
      </c>
      <c r="F897">
        <v>47</v>
      </c>
      <c r="G897" s="41">
        <f t="shared" si="26"/>
        <v>39735</v>
      </c>
      <c r="H897" s="41">
        <v>38211</v>
      </c>
      <c r="I897" s="41">
        <v>39735</v>
      </c>
      <c r="J897">
        <f t="shared" si="27"/>
        <v>4.1753424657534248</v>
      </c>
    </row>
    <row r="898" spans="1:10" x14ac:dyDescent="0.25">
      <c r="A898" s="44" t="s">
        <v>6588</v>
      </c>
      <c r="B898" t="s">
        <v>8229</v>
      </c>
      <c r="C898" t="s">
        <v>10160</v>
      </c>
      <c r="D898">
        <v>77</v>
      </c>
      <c r="E898">
        <v>1</v>
      </c>
      <c r="F898">
        <v>60</v>
      </c>
      <c r="G898" s="41">
        <f t="shared" si="26"/>
        <v>41395</v>
      </c>
      <c r="H898" s="41">
        <v>41214</v>
      </c>
      <c r="I898" s="41">
        <v>41395</v>
      </c>
      <c r="J898">
        <f t="shared" si="27"/>
        <v>0.49589041095890413</v>
      </c>
    </row>
    <row r="899" spans="1:10" x14ac:dyDescent="0.25">
      <c r="A899" s="44" t="s">
        <v>8233</v>
      </c>
      <c r="B899" t="s">
        <v>8232</v>
      </c>
      <c r="C899" t="s">
        <v>10157</v>
      </c>
      <c r="D899">
        <v>49</v>
      </c>
      <c r="E899">
        <v>4</v>
      </c>
      <c r="F899">
        <v>18</v>
      </c>
      <c r="G899" s="41">
        <f t="shared" ref="G899:G962" si="28">I899</f>
        <v>38973</v>
      </c>
      <c r="H899" s="41">
        <v>38808</v>
      </c>
      <c r="I899" s="41">
        <v>38973</v>
      </c>
      <c r="J899">
        <f t="shared" ref="J899:J962" si="29">(I899-H899)/365</f>
        <v>0.45205479452054792</v>
      </c>
    </row>
    <row r="900" spans="1:10" x14ac:dyDescent="0.25">
      <c r="A900" s="44" t="s">
        <v>7078</v>
      </c>
      <c r="B900" t="s">
        <v>8128</v>
      </c>
      <c r="C900" t="s">
        <v>10225</v>
      </c>
      <c r="D900">
        <v>359</v>
      </c>
      <c r="E900">
        <v>3</v>
      </c>
      <c r="F900">
        <v>229</v>
      </c>
      <c r="G900" s="41">
        <f t="shared" si="28"/>
        <v>41893</v>
      </c>
      <c r="H900" s="41">
        <v>31413</v>
      </c>
      <c r="I900" s="41">
        <v>41893</v>
      </c>
      <c r="J900">
        <f t="shared" si="29"/>
        <v>28.712328767123289</v>
      </c>
    </row>
    <row r="901" spans="1:10" x14ac:dyDescent="0.25">
      <c r="A901" s="44" t="s">
        <v>7157</v>
      </c>
      <c r="B901" t="s">
        <v>9283</v>
      </c>
      <c r="C901" t="s">
        <v>9469</v>
      </c>
      <c r="D901">
        <v>77</v>
      </c>
      <c r="E901">
        <v>1</v>
      </c>
      <c r="F901">
        <v>60</v>
      </c>
      <c r="G901" s="41">
        <f t="shared" si="28"/>
        <v>41395</v>
      </c>
      <c r="H901" s="41">
        <v>41214</v>
      </c>
      <c r="I901" s="41">
        <v>41395</v>
      </c>
      <c r="J901">
        <f t="shared" si="29"/>
        <v>0.49589041095890413</v>
      </c>
    </row>
    <row r="902" spans="1:10" x14ac:dyDescent="0.25">
      <c r="A902" s="44" t="s">
        <v>6171</v>
      </c>
      <c r="B902" t="s">
        <v>8016</v>
      </c>
      <c r="C902" t="s">
        <v>10300</v>
      </c>
      <c r="D902">
        <v>195</v>
      </c>
      <c r="E902">
        <v>6</v>
      </c>
      <c r="F902">
        <v>105</v>
      </c>
      <c r="G902" s="41">
        <f t="shared" si="28"/>
        <v>41939</v>
      </c>
      <c r="H902" s="41">
        <v>38419</v>
      </c>
      <c r="I902" s="41">
        <v>41939</v>
      </c>
      <c r="J902">
        <f t="shared" si="29"/>
        <v>9.6438356164383556</v>
      </c>
    </row>
    <row r="903" spans="1:10" x14ac:dyDescent="0.25">
      <c r="A903" s="44" t="s">
        <v>5951</v>
      </c>
      <c r="B903" t="s">
        <v>7839</v>
      </c>
      <c r="C903" t="s">
        <v>10419</v>
      </c>
      <c r="D903">
        <v>4</v>
      </c>
      <c r="E903">
        <v>1</v>
      </c>
      <c r="F903">
        <v>4</v>
      </c>
      <c r="G903" s="41">
        <f t="shared" si="28"/>
        <v>38985</v>
      </c>
      <c r="H903" s="41">
        <v>38971</v>
      </c>
      <c r="I903" s="41">
        <v>38985</v>
      </c>
      <c r="J903">
        <f t="shared" si="29"/>
        <v>3.8356164383561646E-2</v>
      </c>
    </row>
    <row r="904" spans="1:10" x14ac:dyDescent="0.25">
      <c r="A904" s="44" t="s">
        <v>7103</v>
      </c>
      <c r="B904" t="s">
        <v>7920</v>
      </c>
      <c r="C904" t="s">
        <v>10366</v>
      </c>
      <c r="D904">
        <v>6</v>
      </c>
      <c r="E904">
        <v>1</v>
      </c>
      <c r="F904">
        <v>6</v>
      </c>
      <c r="G904" s="41">
        <f t="shared" si="28"/>
        <v>41395</v>
      </c>
      <c r="H904" s="41">
        <v>41214</v>
      </c>
      <c r="I904" s="41">
        <v>41395</v>
      </c>
      <c r="J904">
        <f t="shared" si="29"/>
        <v>0.49589041095890413</v>
      </c>
    </row>
    <row r="905" spans="1:10" x14ac:dyDescent="0.25">
      <c r="A905" s="44" t="s">
        <v>6590</v>
      </c>
      <c r="B905" t="s">
        <v>8537</v>
      </c>
      <c r="C905" t="s">
        <v>9958</v>
      </c>
      <c r="D905">
        <v>116</v>
      </c>
      <c r="E905">
        <v>4</v>
      </c>
      <c r="F905">
        <v>65</v>
      </c>
      <c r="G905" s="41">
        <f t="shared" si="28"/>
        <v>40587</v>
      </c>
      <c r="H905" s="41">
        <v>40330</v>
      </c>
      <c r="I905" s="41">
        <v>40587</v>
      </c>
      <c r="J905">
        <f t="shared" si="29"/>
        <v>0.70410958904109588</v>
      </c>
    </row>
    <row r="906" spans="1:10" x14ac:dyDescent="0.25">
      <c r="A906" s="44" t="s">
        <v>7220</v>
      </c>
      <c r="B906" t="s">
        <v>8598</v>
      </c>
      <c r="C906" t="s">
        <v>9917</v>
      </c>
      <c r="D906">
        <v>499</v>
      </c>
      <c r="E906">
        <v>3</v>
      </c>
      <c r="F906">
        <v>249</v>
      </c>
      <c r="G906" s="41">
        <f t="shared" si="28"/>
        <v>41893</v>
      </c>
      <c r="H906" s="41">
        <v>31413</v>
      </c>
      <c r="I906" s="41">
        <v>41893</v>
      </c>
      <c r="J906">
        <f t="shared" si="29"/>
        <v>28.712328767123289</v>
      </c>
    </row>
    <row r="907" spans="1:10" x14ac:dyDescent="0.25">
      <c r="A907" s="44" t="s">
        <v>7222</v>
      </c>
      <c r="B907" t="s">
        <v>8177</v>
      </c>
      <c r="C907" t="s">
        <v>10196</v>
      </c>
      <c r="D907">
        <v>450</v>
      </c>
      <c r="E907">
        <v>3</v>
      </c>
      <c r="F907">
        <v>203</v>
      </c>
      <c r="G907" s="41">
        <f t="shared" si="28"/>
        <v>41893</v>
      </c>
      <c r="H907" s="41">
        <v>31413</v>
      </c>
      <c r="I907" s="41">
        <v>41893</v>
      </c>
      <c r="J907">
        <f t="shared" si="29"/>
        <v>28.712328767123289</v>
      </c>
    </row>
    <row r="908" spans="1:10" x14ac:dyDescent="0.25">
      <c r="A908" s="44" t="s">
        <v>9385</v>
      </c>
      <c r="B908" t="s">
        <v>9384</v>
      </c>
      <c r="C908" t="s">
        <v>9402</v>
      </c>
      <c r="D908">
        <v>77</v>
      </c>
      <c r="E908">
        <v>1</v>
      </c>
      <c r="F908">
        <v>60</v>
      </c>
      <c r="G908" s="41">
        <f t="shared" si="28"/>
        <v>41395</v>
      </c>
      <c r="H908" s="41">
        <v>41214</v>
      </c>
      <c r="I908" s="41">
        <v>41395</v>
      </c>
      <c r="J908">
        <f t="shared" si="29"/>
        <v>0.49589041095890413</v>
      </c>
    </row>
    <row r="909" spans="1:10" x14ac:dyDescent="0.25">
      <c r="A909" s="44" t="s">
        <v>3086</v>
      </c>
      <c r="B909" t="s">
        <v>8298</v>
      </c>
      <c r="C909" t="s">
        <v>10115</v>
      </c>
      <c r="D909">
        <v>296</v>
      </c>
      <c r="E909">
        <v>4</v>
      </c>
      <c r="F909">
        <v>119</v>
      </c>
      <c r="G909" s="41">
        <f t="shared" si="28"/>
        <v>41940</v>
      </c>
      <c r="H909" s="41">
        <v>41091</v>
      </c>
      <c r="I909" s="41">
        <v>41940</v>
      </c>
      <c r="J909">
        <f t="shared" si="29"/>
        <v>2.3260273972602739</v>
      </c>
    </row>
    <row r="910" spans="1:10" x14ac:dyDescent="0.25">
      <c r="A910" s="44" t="s">
        <v>6294</v>
      </c>
      <c r="C910" t="s">
        <v>7353</v>
      </c>
      <c r="D910">
        <v>1</v>
      </c>
      <c r="E910">
        <v>1</v>
      </c>
      <c r="F910">
        <v>1</v>
      </c>
      <c r="G910" s="41">
        <f t="shared" si="28"/>
        <v>32325</v>
      </c>
      <c r="H910" s="41">
        <v>32325</v>
      </c>
      <c r="I910" s="41">
        <v>32325</v>
      </c>
      <c r="J910">
        <f t="shared" si="29"/>
        <v>0</v>
      </c>
    </row>
    <row r="911" spans="1:10" x14ac:dyDescent="0.25">
      <c r="A911" s="44" t="s">
        <v>8004</v>
      </c>
      <c r="B911" t="s">
        <v>8003</v>
      </c>
      <c r="C911" t="s">
        <v>10307</v>
      </c>
      <c r="D911">
        <v>277</v>
      </c>
      <c r="E911">
        <v>8</v>
      </c>
      <c r="F911">
        <v>113</v>
      </c>
      <c r="G911" s="41">
        <f t="shared" si="28"/>
        <v>41940</v>
      </c>
      <c r="H911" s="41">
        <v>34700</v>
      </c>
      <c r="I911" s="41">
        <v>41940</v>
      </c>
      <c r="J911">
        <f t="shared" si="29"/>
        <v>19.835616438356166</v>
      </c>
    </row>
    <row r="912" spans="1:10" x14ac:dyDescent="0.25">
      <c r="A912" s="44" t="s">
        <v>7979</v>
      </c>
      <c r="B912" t="s">
        <v>7978</v>
      </c>
      <c r="C912" t="s">
        <v>10325</v>
      </c>
      <c r="D912">
        <v>51</v>
      </c>
      <c r="E912">
        <v>4</v>
      </c>
      <c r="F912">
        <v>18</v>
      </c>
      <c r="G912" s="41">
        <f t="shared" si="28"/>
        <v>38973</v>
      </c>
      <c r="H912" s="41">
        <v>38808</v>
      </c>
      <c r="I912" s="41">
        <v>38973</v>
      </c>
      <c r="J912">
        <f t="shared" si="29"/>
        <v>0.45205479452054792</v>
      </c>
    </row>
    <row r="913" spans="1:10" x14ac:dyDescent="0.25">
      <c r="A913" s="44" t="s">
        <v>6172</v>
      </c>
      <c r="B913" t="s">
        <v>8956</v>
      </c>
      <c r="C913" t="s">
        <v>9680</v>
      </c>
      <c r="D913">
        <v>74</v>
      </c>
      <c r="E913">
        <v>4</v>
      </c>
      <c r="F913">
        <v>55</v>
      </c>
      <c r="G913" s="41">
        <f t="shared" si="28"/>
        <v>41395</v>
      </c>
      <c r="H913" s="41">
        <v>39357</v>
      </c>
      <c r="I913" s="41">
        <v>41395</v>
      </c>
      <c r="J913">
        <f t="shared" si="29"/>
        <v>5.5835616438356164</v>
      </c>
    </row>
    <row r="914" spans="1:10" x14ac:dyDescent="0.25">
      <c r="A914" s="44" t="s">
        <v>4920</v>
      </c>
      <c r="B914" t="s">
        <v>9067</v>
      </c>
      <c r="C914" t="s">
        <v>9604</v>
      </c>
      <c r="D914">
        <v>132</v>
      </c>
      <c r="E914">
        <v>6</v>
      </c>
      <c r="F914">
        <v>77</v>
      </c>
      <c r="G914" s="41">
        <f t="shared" si="28"/>
        <v>39351</v>
      </c>
      <c r="H914" s="41">
        <v>37196</v>
      </c>
      <c r="I914" s="41">
        <v>39351</v>
      </c>
      <c r="J914">
        <f t="shared" si="29"/>
        <v>5.904109589041096</v>
      </c>
    </row>
    <row r="915" spans="1:10" x14ac:dyDescent="0.25">
      <c r="A915" s="44" t="s">
        <v>6595</v>
      </c>
      <c r="B915" t="s">
        <v>8094</v>
      </c>
      <c r="C915" t="s">
        <v>10247</v>
      </c>
      <c r="D915">
        <v>37</v>
      </c>
      <c r="E915">
        <v>1</v>
      </c>
      <c r="F915">
        <v>11</v>
      </c>
      <c r="G915" s="41">
        <f t="shared" si="28"/>
        <v>39448</v>
      </c>
      <c r="H915" s="41">
        <v>39448</v>
      </c>
      <c r="I915" s="41">
        <v>39448</v>
      </c>
      <c r="J915">
        <f t="shared" si="29"/>
        <v>0</v>
      </c>
    </row>
    <row r="916" spans="1:10" x14ac:dyDescent="0.25">
      <c r="A916" s="44" t="s">
        <v>6173</v>
      </c>
      <c r="B916" t="s">
        <v>8047</v>
      </c>
      <c r="C916" t="s">
        <v>10280</v>
      </c>
      <c r="D916">
        <v>187</v>
      </c>
      <c r="E916">
        <v>6</v>
      </c>
      <c r="F916">
        <v>99</v>
      </c>
      <c r="G916" s="41">
        <f t="shared" si="28"/>
        <v>41939</v>
      </c>
      <c r="H916" s="41">
        <v>38419</v>
      </c>
      <c r="I916" s="41">
        <v>41939</v>
      </c>
      <c r="J916">
        <f t="shared" si="29"/>
        <v>9.6438356164383556</v>
      </c>
    </row>
    <row r="917" spans="1:10" x14ac:dyDescent="0.25">
      <c r="A917" s="44" t="s">
        <v>6596</v>
      </c>
      <c r="B917" t="s">
        <v>8623</v>
      </c>
      <c r="C917" t="s">
        <v>9898</v>
      </c>
      <c r="D917">
        <v>77</v>
      </c>
      <c r="E917">
        <v>1</v>
      </c>
      <c r="F917">
        <v>60</v>
      </c>
      <c r="G917" s="41">
        <f t="shared" si="28"/>
        <v>41395</v>
      </c>
      <c r="H917" s="41">
        <v>41214</v>
      </c>
      <c r="I917" s="41">
        <v>41395</v>
      </c>
      <c r="J917">
        <f t="shared" si="29"/>
        <v>0.49589041095890413</v>
      </c>
    </row>
    <row r="918" spans="1:10" x14ac:dyDescent="0.25">
      <c r="A918" s="44" t="s">
        <v>6597</v>
      </c>
      <c r="B918" t="s">
        <v>9102</v>
      </c>
      <c r="C918" t="s">
        <v>37</v>
      </c>
      <c r="D918">
        <v>263</v>
      </c>
      <c r="E918">
        <v>3</v>
      </c>
      <c r="F918">
        <v>95</v>
      </c>
      <c r="G918" s="41">
        <f t="shared" si="28"/>
        <v>42297</v>
      </c>
      <c r="H918" s="41">
        <v>37073</v>
      </c>
      <c r="I918" s="41">
        <v>42297</v>
      </c>
      <c r="J918">
        <f t="shared" si="29"/>
        <v>14.312328767123288</v>
      </c>
    </row>
    <row r="919" spans="1:10" x14ac:dyDescent="0.25">
      <c r="A919" s="44" t="s">
        <v>6599</v>
      </c>
      <c r="C919" t="s">
        <v>10819</v>
      </c>
      <c r="D919">
        <v>170</v>
      </c>
      <c r="E919">
        <v>1</v>
      </c>
      <c r="F919">
        <v>17</v>
      </c>
      <c r="G919" s="41">
        <f t="shared" si="28"/>
        <v>42297</v>
      </c>
      <c r="H919" s="41">
        <v>37073</v>
      </c>
      <c r="I919" s="41">
        <v>42297</v>
      </c>
      <c r="J919">
        <f t="shared" si="29"/>
        <v>14.312328767123288</v>
      </c>
    </row>
    <row r="920" spans="1:10" x14ac:dyDescent="0.25">
      <c r="A920" s="44" t="s">
        <v>6296</v>
      </c>
      <c r="B920" t="s">
        <v>10820</v>
      </c>
      <c r="C920" t="s">
        <v>10821</v>
      </c>
      <c r="D920">
        <v>652</v>
      </c>
      <c r="E920">
        <v>7</v>
      </c>
      <c r="F920">
        <v>303</v>
      </c>
      <c r="G920" s="41">
        <f t="shared" si="28"/>
        <v>41955</v>
      </c>
      <c r="H920" s="41">
        <v>32735</v>
      </c>
      <c r="I920" s="41">
        <v>41955</v>
      </c>
      <c r="J920">
        <f t="shared" si="29"/>
        <v>25.260273972602739</v>
      </c>
    </row>
    <row r="921" spans="1:10" x14ac:dyDescent="0.25">
      <c r="A921" s="44" t="s">
        <v>10822</v>
      </c>
      <c r="B921" t="s">
        <v>10823</v>
      </c>
      <c r="C921" t="s">
        <v>10824</v>
      </c>
      <c r="D921">
        <v>2</v>
      </c>
      <c r="E921">
        <v>1</v>
      </c>
      <c r="F921">
        <v>2</v>
      </c>
      <c r="G921" s="41">
        <f t="shared" si="28"/>
        <v>39735</v>
      </c>
      <c r="H921" s="41">
        <v>39735</v>
      </c>
      <c r="I921" s="41">
        <v>39735</v>
      </c>
      <c r="J921">
        <f t="shared" si="29"/>
        <v>0</v>
      </c>
    </row>
    <row r="922" spans="1:10" x14ac:dyDescent="0.25">
      <c r="A922" s="44" t="s">
        <v>6297</v>
      </c>
      <c r="B922" t="s">
        <v>10825</v>
      </c>
      <c r="C922" t="s">
        <v>10826</v>
      </c>
      <c r="D922">
        <v>760</v>
      </c>
      <c r="E922">
        <v>4</v>
      </c>
      <c r="F922">
        <v>206</v>
      </c>
      <c r="G922" s="41">
        <f t="shared" si="28"/>
        <v>41955</v>
      </c>
      <c r="H922" s="41">
        <v>32735</v>
      </c>
      <c r="I922" s="41">
        <v>41955</v>
      </c>
      <c r="J922">
        <f t="shared" si="29"/>
        <v>25.260273972602739</v>
      </c>
    </row>
    <row r="923" spans="1:10" x14ac:dyDescent="0.25">
      <c r="A923" s="44" t="s">
        <v>6298</v>
      </c>
      <c r="B923" t="s">
        <v>10827</v>
      </c>
      <c r="C923" t="s">
        <v>10828</v>
      </c>
      <c r="D923">
        <v>2</v>
      </c>
      <c r="E923">
        <v>1</v>
      </c>
      <c r="F923">
        <v>2</v>
      </c>
      <c r="G923" s="41">
        <f t="shared" si="28"/>
        <v>39735</v>
      </c>
      <c r="H923" s="41">
        <v>39735</v>
      </c>
      <c r="I923" s="41">
        <v>39735</v>
      </c>
      <c r="J923">
        <f t="shared" si="29"/>
        <v>0</v>
      </c>
    </row>
    <row r="924" spans="1:10" x14ac:dyDescent="0.25">
      <c r="A924" s="44" t="s">
        <v>3378</v>
      </c>
      <c r="B924" t="s">
        <v>10829</v>
      </c>
      <c r="C924" t="s">
        <v>10830</v>
      </c>
      <c r="D924">
        <v>3452</v>
      </c>
      <c r="E924">
        <v>8</v>
      </c>
      <c r="F924">
        <v>1088</v>
      </c>
      <c r="G924" s="41">
        <f t="shared" si="28"/>
        <v>41956</v>
      </c>
      <c r="H924" s="41">
        <v>732</v>
      </c>
      <c r="I924" s="41">
        <v>41956</v>
      </c>
      <c r="J924">
        <f t="shared" si="29"/>
        <v>112.94246575342466</v>
      </c>
    </row>
    <row r="925" spans="1:10" x14ac:dyDescent="0.25">
      <c r="A925" s="44" t="s">
        <v>6299</v>
      </c>
      <c r="B925" t="s">
        <v>10831</v>
      </c>
      <c r="C925" t="s">
        <v>10832</v>
      </c>
      <c r="D925">
        <v>63</v>
      </c>
      <c r="E925">
        <v>2</v>
      </c>
      <c r="F925">
        <v>55</v>
      </c>
      <c r="G925" s="41">
        <f t="shared" si="28"/>
        <v>41453</v>
      </c>
      <c r="H925" s="41">
        <v>39588</v>
      </c>
      <c r="I925" s="41">
        <v>41453</v>
      </c>
      <c r="J925">
        <f t="shared" si="29"/>
        <v>5.1095890410958908</v>
      </c>
    </row>
    <row r="926" spans="1:10" x14ac:dyDescent="0.25">
      <c r="A926" s="44" t="s">
        <v>6300</v>
      </c>
      <c r="B926" t="s">
        <v>10833</v>
      </c>
      <c r="C926" t="s">
        <v>10834</v>
      </c>
      <c r="D926">
        <v>476</v>
      </c>
      <c r="E926">
        <v>5</v>
      </c>
      <c r="F926">
        <v>134</v>
      </c>
      <c r="G926" s="41">
        <f t="shared" si="28"/>
        <v>41955</v>
      </c>
      <c r="H926" s="41">
        <v>34943</v>
      </c>
      <c r="I926" s="41">
        <v>41955</v>
      </c>
      <c r="J926">
        <f t="shared" si="29"/>
        <v>19.210958904109589</v>
      </c>
    </row>
    <row r="927" spans="1:10" x14ac:dyDescent="0.25">
      <c r="A927" s="44" t="s">
        <v>6301</v>
      </c>
      <c r="B927" t="s">
        <v>10835</v>
      </c>
      <c r="C927" t="s">
        <v>10836</v>
      </c>
      <c r="D927">
        <v>1116</v>
      </c>
      <c r="E927">
        <v>8</v>
      </c>
      <c r="F927">
        <v>344</v>
      </c>
      <c r="G927" s="41">
        <f t="shared" si="28"/>
        <v>41955</v>
      </c>
      <c r="H927" s="41">
        <v>732</v>
      </c>
      <c r="I927" s="41">
        <v>41955</v>
      </c>
      <c r="J927">
        <f t="shared" si="29"/>
        <v>112.93972602739726</v>
      </c>
    </row>
    <row r="928" spans="1:10" x14ac:dyDescent="0.25">
      <c r="A928" s="44" t="s">
        <v>3316</v>
      </c>
      <c r="B928" t="s">
        <v>10837</v>
      </c>
      <c r="C928" t="s">
        <v>10838</v>
      </c>
      <c r="D928">
        <v>2756</v>
      </c>
      <c r="E928">
        <v>5</v>
      </c>
      <c r="F928">
        <v>952</v>
      </c>
      <c r="G928" s="41">
        <f t="shared" si="28"/>
        <v>41999</v>
      </c>
      <c r="H928" s="41">
        <v>732</v>
      </c>
      <c r="I928" s="41">
        <v>41999</v>
      </c>
      <c r="J928">
        <f t="shared" si="29"/>
        <v>113.06027397260274</v>
      </c>
    </row>
    <row r="929" spans="1:10" x14ac:dyDescent="0.25">
      <c r="A929" s="44" t="s">
        <v>6302</v>
      </c>
      <c r="B929" t="s">
        <v>10839</v>
      </c>
      <c r="C929" t="s">
        <v>10840</v>
      </c>
      <c r="D929">
        <v>401</v>
      </c>
      <c r="E929">
        <v>4</v>
      </c>
      <c r="F929">
        <v>185</v>
      </c>
      <c r="G929" s="41">
        <f t="shared" si="28"/>
        <v>41955</v>
      </c>
      <c r="H929" s="41">
        <v>35961</v>
      </c>
      <c r="I929" s="41">
        <v>41955</v>
      </c>
      <c r="J929">
        <f t="shared" si="29"/>
        <v>16.421917808219177</v>
      </c>
    </row>
    <row r="930" spans="1:10" x14ac:dyDescent="0.25">
      <c r="A930" s="44" t="s">
        <v>6303</v>
      </c>
      <c r="B930" t="s">
        <v>10841</v>
      </c>
      <c r="C930" t="s">
        <v>10842</v>
      </c>
      <c r="D930">
        <v>2</v>
      </c>
      <c r="E930">
        <v>1</v>
      </c>
      <c r="F930">
        <v>2</v>
      </c>
      <c r="G930" s="41">
        <f t="shared" si="28"/>
        <v>39735</v>
      </c>
      <c r="H930" s="41">
        <v>39735</v>
      </c>
      <c r="I930" s="41">
        <v>39735</v>
      </c>
      <c r="J930">
        <f t="shared" si="29"/>
        <v>0</v>
      </c>
    </row>
    <row r="931" spans="1:10" x14ac:dyDescent="0.25">
      <c r="A931" s="44" t="s">
        <v>3331</v>
      </c>
      <c r="B931" t="s">
        <v>10843</v>
      </c>
      <c r="C931" t="s">
        <v>10844</v>
      </c>
      <c r="D931">
        <v>3202</v>
      </c>
      <c r="E931">
        <v>6</v>
      </c>
      <c r="F931">
        <v>976</v>
      </c>
      <c r="G931" s="41">
        <f t="shared" si="28"/>
        <v>41956</v>
      </c>
      <c r="H931" s="41">
        <v>732</v>
      </c>
      <c r="I931" s="41">
        <v>41956</v>
      </c>
      <c r="J931">
        <f t="shared" si="29"/>
        <v>112.94246575342466</v>
      </c>
    </row>
    <row r="932" spans="1:10" x14ac:dyDescent="0.25">
      <c r="A932" s="44" t="s">
        <v>6304</v>
      </c>
      <c r="B932" t="s">
        <v>10845</v>
      </c>
      <c r="C932" t="s">
        <v>10846</v>
      </c>
      <c r="D932">
        <v>2</v>
      </c>
      <c r="E932">
        <v>1</v>
      </c>
      <c r="F932">
        <v>2</v>
      </c>
      <c r="G932" s="41">
        <f t="shared" si="28"/>
        <v>39735</v>
      </c>
      <c r="H932" s="41">
        <v>39735</v>
      </c>
      <c r="I932" s="41">
        <v>39735</v>
      </c>
      <c r="J932">
        <f t="shared" si="29"/>
        <v>0</v>
      </c>
    </row>
    <row r="933" spans="1:10" x14ac:dyDescent="0.25">
      <c r="A933" s="44" t="s">
        <v>10847</v>
      </c>
      <c r="B933" t="s">
        <v>10848</v>
      </c>
      <c r="C933" t="s">
        <v>10849</v>
      </c>
      <c r="D933">
        <v>2</v>
      </c>
      <c r="E933">
        <v>1</v>
      </c>
      <c r="F933">
        <v>2</v>
      </c>
      <c r="G933" s="41">
        <f t="shared" si="28"/>
        <v>39735</v>
      </c>
      <c r="H933" s="41">
        <v>39735</v>
      </c>
      <c r="I933" s="41">
        <v>39735</v>
      </c>
      <c r="J933">
        <f t="shared" si="29"/>
        <v>0</v>
      </c>
    </row>
    <row r="934" spans="1:10" x14ac:dyDescent="0.25">
      <c r="A934" s="44" t="s">
        <v>6305</v>
      </c>
      <c r="B934" t="s">
        <v>10850</v>
      </c>
      <c r="C934" t="s">
        <v>10851</v>
      </c>
      <c r="D934">
        <v>66</v>
      </c>
      <c r="E934">
        <v>1</v>
      </c>
      <c r="F934">
        <v>54</v>
      </c>
      <c r="G934" s="41">
        <f t="shared" si="28"/>
        <v>41955</v>
      </c>
      <c r="H934" s="41">
        <v>39448</v>
      </c>
      <c r="I934" s="41">
        <v>41955</v>
      </c>
      <c r="J934">
        <f t="shared" si="29"/>
        <v>6.8684931506849312</v>
      </c>
    </row>
    <row r="935" spans="1:10" x14ac:dyDescent="0.25">
      <c r="A935" s="44" t="s">
        <v>5151</v>
      </c>
      <c r="B935" t="s">
        <v>10852</v>
      </c>
      <c r="C935" t="s">
        <v>10853</v>
      </c>
      <c r="D935">
        <v>499</v>
      </c>
      <c r="E935">
        <v>4</v>
      </c>
      <c r="F935">
        <v>266</v>
      </c>
      <c r="G935" s="41">
        <f t="shared" si="28"/>
        <v>41605</v>
      </c>
      <c r="H935" s="41">
        <v>35431</v>
      </c>
      <c r="I935" s="41">
        <v>41605</v>
      </c>
      <c r="J935">
        <f t="shared" si="29"/>
        <v>16.915068493150685</v>
      </c>
    </row>
    <row r="936" spans="1:10" x14ac:dyDescent="0.25">
      <c r="A936" s="44" t="s">
        <v>6306</v>
      </c>
      <c r="B936" t="s">
        <v>7718</v>
      </c>
      <c r="C936" t="s">
        <v>10854</v>
      </c>
      <c r="D936">
        <v>182</v>
      </c>
      <c r="E936">
        <v>3</v>
      </c>
      <c r="F936">
        <v>65</v>
      </c>
      <c r="G936" s="41">
        <f t="shared" si="28"/>
        <v>41955</v>
      </c>
      <c r="H936" s="41">
        <v>39448</v>
      </c>
      <c r="I936" s="41">
        <v>41955</v>
      </c>
      <c r="J936">
        <f t="shared" si="29"/>
        <v>6.8684931506849312</v>
      </c>
    </row>
    <row r="937" spans="1:10" x14ac:dyDescent="0.25">
      <c r="A937" s="44" t="s">
        <v>6307</v>
      </c>
      <c r="B937" t="s">
        <v>10855</v>
      </c>
      <c r="C937" t="s">
        <v>10856</v>
      </c>
      <c r="D937">
        <v>146</v>
      </c>
      <c r="E937">
        <v>2</v>
      </c>
      <c r="F937">
        <v>125</v>
      </c>
      <c r="G937" s="41">
        <f t="shared" si="28"/>
        <v>41955</v>
      </c>
      <c r="H937" s="41">
        <v>35961</v>
      </c>
      <c r="I937" s="41">
        <v>41955</v>
      </c>
      <c r="J937">
        <f t="shared" si="29"/>
        <v>16.421917808219177</v>
      </c>
    </row>
    <row r="938" spans="1:10" x14ac:dyDescent="0.25">
      <c r="A938" s="44" t="s">
        <v>6308</v>
      </c>
      <c r="B938" t="s">
        <v>10857</v>
      </c>
      <c r="C938" t="s">
        <v>10858</v>
      </c>
      <c r="D938">
        <v>42</v>
      </c>
      <c r="E938">
        <v>1</v>
      </c>
      <c r="F938">
        <v>42</v>
      </c>
      <c r="G938" s="41">
        <f t="shared" si="28"/>
        <v>40043</v>
      </c>
      <c r="H938" s="41">
        <v>39588</v>
      </c>
      <c r="I938" s="41">
        <v>40043</v>
      </c>
      <c r="J938">
        <f t="shared" si="29"/>
        <v>1.2465753424657535</v>
      </c>
    </row>
    <row r="939" spans="1:10" x14ac:dyDescent="0.25">
      <c r="A939" s="44" t="s">
        <v>10859</v>
      </c>
      <c r="B939" t="s">
        <v>10860</v>
      </c>
      <c r="C939" t="s">
        <v>10861</v>
      </c>
      <c r="D939">
        <v>2</v>
      </c>
      <c r="E939">
        <v>1</v>
      </c>
      <c r="F939">
        <v>2</v>
      </c>
      <c r="G939" s="41">
        <f t="shared" si="28"/>
        <v>39735</v>
      </c>
      <c r="H939" s="41">
        <v>39735</v>
      </c>
      <c r="I939" s="41">
        <v>39735</v>
      </c>
      <c r="J939">
        <f t="shared" si="29"/>
        <v>0</v>
      </c>
    </row>
    <row r="940" spans="1:10" x14ac:dyDescent="0.25">
      <c r="A940" s="44" t="s">
        <v>6309</v>
      </c>
      <c r="B940" t="s">
        <v>10862</v>
      </c>
      <c r="C940" t="s">
        <v>10863</v>
      </c>
      <c r="D940">
        <v>137</v>
      </c>
      <c r="E940">
        <v>2</v>
      </c>
      <c r="F940">
        <v>81</v>
      </c>
      <c r="G940" s="41">
        <f t="shared" si="28"/>
        <v>39083</v>
      </c>
      <c r="H940" s="41">
        <v>33604</v>
      </c>
      <c r="I940" s="41">
        <v>39083</v>
      </c>
      <c r="J940">
        <f t="shared" si="29"/>
        <v>15.010958904109589</v>
      </c>
    </row>
    <row r="941" spans="1:10" x14ac:dyDescent="0.25">
      <c r="A941" s="44" t="s">
        <v>6310</v>
      </c>
      <c r="B941" t="s">
        <v>10864</v>
      </c>
      <c r="C941" t="s">
        <v>10865</v>
      </c>
      <c r="D941">
        <v>11</v>
      </c>
      <c r="E941">
        <v>1</v>
      </c>
      <c r="F941">
        <v>11</v>
      </c>
      <c r="G941" s="41">
        <f t="shared" si="28"/>
        <v>41453</v>
      </c>
      <c r="H941" s="41">
        <v>41437</v>
      </c>
      <c r="I941" s="41">
        <v>41453</v>
      </c>
      <c r="J941">
        <f t="shared" si="29"/>
        <v>4.3835616438356165E-2</v>
      </c>
    </row>
    <row r="942" spans="1:10" x14ac:dyDescent="0.25">
      <c r="A942" s="44" t="s">
        <v>6311</v>
      </c>
      <c r="B942" t="s">
        <v>10866</v>
      </c>
      <c r="C942" t="s">
        <v>10867</v>
      </c>
      <c r="D942">
        <v>4</v>
      </c>
      <c r="E942">
        <v>2</v>
      </c>
      <c r="F942">
        <v>2</v>
      </c>
      <c r="G942" s="41">
        <f t="shared" si="28"/>
        <v>39610</v>
      </c>
      <c r="H942" s="41">
        <v>39596</v>
      </c>
      <c r="I942" s="41">
        <v>39610</v>
      </c>
      <c r="J942">
        <f t="shared" si="29"/>
        <v>3.8356164383561646E-2</v>
      </c>
    </row>
    <row r="943" spans="1:10" x14ac:dyDescent="0.25">
      <c r="A943" s="44" t="s">
        <v>5153</v>
      </c>
      <c r="B943" t="s">
        <v>10868</v>
      </c>
      <c r="C943" t="s">
        <v>10869</v>
      </c>
      <c r="D943">
        <v>134</v>
      </c>
      <c r="E943">
        <v>8</v>
      </c>
      <c r="F943">
        <v>75</v>
      </c>
      <c r="G943" s="41">
        <f t="shared" si="28"/>
        <v>41603</v>
      </c>
      <c r="H943" s="41">
        <v>33055</v>
      </c>
      <c r="I943" s="41">
        <v>41603</v>
      </c>
      <c r="J943">
        <f t="shared" si="29"/>
        <v>23.419178082191781</v>
      </c>
    </row>
    <row r="944" spans="1:10" x14ac:dyDescent="0.25">
      <c r="A944" s="44" t="s">
        <v>3318</v>
      </c>
      <c r="B944" t="s">
        <v>10870</v>
      </c>
      <c r="C944" t="s">
        <v>10871</v>
      </c>
      <c r="D944">
        <v>1582</v>
      </c>
      <c r="E944">
        <v>7</v>
      </c>
      <c r="F944">
        <v>595</v>
      </c>
      <c r="G944" s="41">
        <f t="shared" si="28"/>
        <v>41956</v>
      </c>
      <c r="H944" s="41">
        <v>732</v>
      </c>
      <c r="I944" s="41">
        <v>41956</v>
      </c>
      <c r="J944">
        <f t="shared" si="29"/>
        <v>112.94246575342466</v>
      </c>
    </row>
    <row r="945" spans="1:10" x14ac:dyDescent="0.25">
      <c r="A945" s="44" t="s">
        <v>6312</v>
      </c>
      <c r="B945" t="s">
        <v>10872</v>
      </c>
      <c r="C945" t="s">
        <v>10873</v>
      </c>
      <c r="D945">
        <v>235</v>
      </c>
      <c r="E945">
        <v>3</v>
      </c>
      <c r="F945">
        <v>169</v>
      </c>
      <c r="G945" s="41">
        <f t="shared" si="28"/>
        <v>41955</v>
      </c>
      <c r="H945" s="41">
        <v>35961</v>
      </c>
      <c r="I945" s="41">
        <v>41955</v>
      </c>
      <c r="J945">
        <f t="shared" si="29"/>
        <v>16.421917808219177</v>
      </c>
    </row>
    <row r="946" spans="1:10" x14ac:dyDescent="0.25">
      <c r="A946" s="44" t="s">
        <v>10874</v>
      </c>
      <c r="B946" t="s">
        <v>10875</v>
      </c>
      <c r="C946" t="s">
        <v>10876</v>
      </c>
      <c r="D946">
        <v>81</v>
      </c>
      <c r="E946">
        <v>3</v>
      </c>
      <c r="F946">
        <v>71</v>
      </c>
      <c r="G946" s="41">
        <f t="shared" si="28"/>
        <v>41453</v>
      </c>
      <c r="H946" s="41">
        <v>35961</v>
      </c>
      <c r="I946" s="41">
        <v>41453</v>
      </c>
      <c r="J946">
        <f t="shared" si="29"/>
        <v>15.046575342465754</v>
      </c>
    </row>
    <row r="947" spans="1:10" x14ac:dyDescent="0.25">
      <c r="A947" s="44" t="s">
        <v>6313</v>
      </c>
      <c r="B947" t="s">
        <v>10877</v>
      </c>
      <c r="C947" t="s">
        <v>10878</v>
      </c>
      <c r="D947">
        <v>36</v>
      </c>
      <c r="E947">
        <v>1</v>
      </c>
      <c r="F947">
        <v>36</v>
      </c>
      <c r="G947" s="41">
        <f t="shared" si="28"/>
        <v>39622</v>
      </c>
      <c r="H947" s="41">
        <v>39588</v>
      </c>
      <c r="I947" s="41">
        <v>39622</v>
      </c>
      <c r="J947">
        <f t="shared" si="29"/>
        <v>9.3150684931506855E-2</v>
      </c>
    </row>
    <row r="948" spans="1:10" x14ac:dyDescent="0.25">
      <c r="A948" s="44" t="s">
        <v>3045</v>
      </c>
      <c r="B948" t="s">
        <v>10879</v>
      </c>
      <c r="C948" t="s">
        <v>10880</v>
      </c>
      <c r="D948">
        <v>3451</v>
      </c>
      <c r="E948">
        <v>7</v>
      </c>
      <c r="F948">
        <v>1029</v>
      </c>
      <c r="G948" s="41">
        <f t="shared" si="28"/>
        <v>41956</v>
      </c>
      <c r="H948" s="41">
        <v>732</v>
      </c>
      <c r="I948" s="41">
        <v>41956</v>
      </c>
      <c r="J948">
        <f t="shared" si="29"/>
        <v>112.94246575342466</v>
      </c>
    </row>
    <row r="949" spans="1:10" x14ac:dyDescent="0.25">
      <c r="A949" s="44" t="s">
        <v>6314</v>
      </c>
      <c r="B949" t="s">
        <v>10881</v>
      </c>
      <c r="C949" t="s">
        <v>10882</v>
      </c>
      <c r="D949">
        <v>2</v>
      </c>
      <c r="E949">
        <v>1</v>
      </c>
      <c r="F949">
        <v>2</v>
      </c>
      <c r="G949" s="41">
        <f t="shared" si="28"/>
        <v>39735</v>
      </c>
      <c r="H949" s="41">
        <v>39735</v>
      </c>
      <c r="I949" s="41">
        <v>39735</v>
      </c>
      <c r="J949">
        <f t="shared" si="29"/>
        <v>0</v>
      </c>
    </row>
    <row r="950" spans="1:10" x14ac:dyDescent="0.25">
      <c r="A950" s="44" t="s">
        <v>6315</v>
      </c>
      <c r="B950" t="s">
        <v>10883</v>
      </c>
      <c r="C950" t="s">
        <v>10884</v>
      </c>
      <c r="D950">
        <v>2669</v>
      </c>
      <c r="E950">
        <v>6</v>
      </c>
      <c r="F950">
        <v>775</v>
      </c>
      <c r="G950" s="41">
        <f t="shared" si="28"/>
        <v>41956</v>
      </c>
      <c r="H950" s="41">
        <v>732</v>
      </c>
      <c r="I950" s="41">
        <v>41956</v>
      </c>
      <c r="J950">
        <f t="shared" si="29"/>
        <v>112.94246575342466</v>
      </c>
    </row>
    <row r="951" spans="1:10" x14ac:dyDescent="0.25">
      <c r="A951" s="44" t="s">
        <v>6316</v>
      </c>
      <c r="B951" t="s">
        <v>10885</v>
      </c>
      <c r="C951" t="s">
        <v>10886</v>
      </c>
      <c r="D951">
        <v>1482</v>
      </c>
      <c r="E951">
        <v>6</v>
      </c>
      <c r="F951">
        <v>499</v>
      </c>
      <c r="G951" s="41">
        <f t="shared" si="28"/>
        <v>41956</v>
      </c>
      <c r="H951" s="41">
        <v>732</v>
      </c>
      <c r="I951" s="41">
        <v>41956</v>
      </c>
      <c r="J951">
        <f t="shared" si="29"/>
        <v>112.94246575342466</v>
      </c>
    </row>
    <row r="952" spans="1:10" x14ac:dyDescent="0.25">
      <c r="A952" s="44" t="s">
        <v>6318</v>
      </c>
      <c r="B952" t="s">
        <v>10887</v>
      </c>
      <c r="C952" t="s">
        <v>10888</v>
      </c>
      <c r="D952">
        <v>2644</v>
      </c>
      <c r="E952">
        <v>8</v>
      </c>
      <c r="F952">
        <v>837</v>
      </c>
      <c r="G952" s="41">
        <f t="shared" si="28"/>
        <v>41956</v>
      </c>
      <c r="H952" s="41">
        <v>732</v>
      </c>
      <c r="I952" s="41">
        <v>41956</v>
      </c>
      <c r="J952">
        <f t="shared" si="29"/>
        <v>112.94246575342466</v>
      </c>
    </row>
    <row r="953" spans="1:10" x14ac:dyDescent="0.25">
      <c r="A953" s="44" t="s">
        <v>10889</v>
      </c>
      <c r="B953" t="s">
        <v>10890</v>
      </c>
      <c r="C953" t="s">
        <v>10891</v>
      </c>
      <c r="D953">
        <v>2</v>
      </c>
      <c r="E953">
        <v>1</v>
      </c>
      <c r="F953">
        <v>2</v>
      </c>
      <c r="G953" s="41">
        <f t="shared" si="28"/>
        <v>39735</v>
      </c>
      <c r="H953" s="41">
        <v>39735</v>
      </c>
      <c r="I953" s="41">
        <v>39735</v>
      </c>
      <c r="J953">
        <f t="shared" si="29"/>
        <v>0</v>
      </c>
    </row>
    <row r="954" spans="1:10" x14ac:dyDescent="0.25">
      <c r="A954" s="44" t="s">
        <v>6319</v>
      </c>
      <c r="B954" t="s">
        <v>10892</v>
      </c>
      <c r="C954" t="s">
        <v>10893</v>
      </c>
      <c r="D954">
        <v>2</v>
      </c>
      <c r="E954">
        <v>1</v>
      </c>
      <c r="F954">
        <v>2</v>
      </c>
      <c r="G954" s="41">
        <f t="shared" si="28"/>
        <v>39735</v>
      </c>
      <c r="H954" s="41">
        <v>39735</v>
      </c>
      <c r="I954" s="41">
        <v>39735</v>
      </c>
      <c r="J954">
        <f t="shared" si="29"/>
        <v>0</v>
      </c>
    </row>
    <row r="955" spans="1:10" x14ac:dyDescent="0.25">
      <c r="A955" s="44" t="s">
        <v>10894</v>
      </c>
      <c r="B955" t="s">
        <v>10895</v>
      </c>
      <c r="C955" t="s">
        <v>10896</v>
      </c>
      <c r="D955">
        <v>2</v>
      </c>
      <c r="E955">
        <v>1</v>
      </c>
      <c r="F955">
        <v>2</v>
      </c>
      <c r="G955" s="41">
        <f t="shared" si="28"/>
        <v>39735</v>
      </c>
      <c r="H955" s="41">
        <v>39735</v>
      </c>
      <c r="I955" s="41">
        <v>39735</v>
      </c>
      <c r="J955">
        <f t="shared" si="29"/>
        <v>0</v>
      </c>
    </row>
    <row r="956" spans="1:10" x14ac:dyDescent="0.25">
      <c r="A956" s="44" t="s">
        <v>10897</v>
      </c>
      <c r="B956" t="s">
        <v>10898</v>
      </c>
      <c r="C956" t="s">
        <v>10899</v>
      </c>
      <c r="D956">
        <v>2</v>
      </c>
      <c r="E956">
        <v>1</v>
      </c>
      <c r="F956">
        <v>2</v>
      </c>
      <c r="G956" s="41">
        <f t="shared" si="28"/>
        <v>39735</v>
      </c>
      <c r="H956" s="41">
        <v>39735</v>
      </c>
      <c r="I956" s="41">
        <v>39735</v>
      </c>
      <c r="J956">
        <f t="shared" si="29"/>
        <v>0</v>
      </c>
    </row>
    <row r="957" spans="1:10" x14ac:dyDescent="0.25">
      <c r="A957" s="44" t="s">
        <v>10900</v>
      </c>
      <c r="B957" t="s">
        <v>10901</v>
      </c>
      <c r="C957" t="s">
        <v>10902</v>
      </c>
      <c r="D957">
        <v>95</v>
      </c>
      <c r="E957">
        <v>1</v>
      </c>
      <c r="F957">
        <v>93</v>
      </c>
      <c r="G957" s="41">
        <f t="shared" si="28"/>
        <v>41453</v>
      </c>
      <c r="H957" s="41">
        <v>38718</v>
      </c>
      <c r="I957" s="41">
        <v>41453</v>
      </c>
      <c r="J957">
        <f t="shared" si="29"/>
        <v>7.493150684931507</v>
      </c>
    </row>
    <row r="958" spans="1:10" x14ac:dyDescent="0.25">
      <c r="A958" s="44" t="s">
        <v>6320</v>
      </c>
      <c r="B958" t="s">
        <v>10903</v>
      </c>
      <c r="C958" t="s">
        <v>10904</v>
      </c>
      <c r="D958">
        <v>943</v>
      </c>
      <c r="E958">
        <v>4</v>
      </c>
      <c r="F958">
        <v>319</v>
      </c>
      <c r="G958" s="41">
        <f t="shared" si="28"/>
        <v>41956</v>
      </c>
      <c r="H958" s="41">
        <v>32735</v>
      </c>
      <c r="I958" s="41">
        <v>41956</v>
      </c>
      <c r="J958">
        <f t="shared" si="29"/>
        <v>25.263013698630136</v>
      </c>
    </row>
    <row r="959" spans="1:10" x14ac:dyDescent="0.25">
      <c r="A959" s="44" t="s">
        <v>6321</v>
      </c>
      <c r="B959" t="s">
        <v>10905</v>
      </c>
      <c r="C959" t="s">
        <v>10906</v>
      </c>
      <c r="D959">
        <v>2</v>
      </c>
      <c r="E959">
        <v>1</v>
      </c>
      <c r="F959">
        <v>2</v>
      </c>
      <c r="G959" s="41">
        <f t="shared" si="28"/>
        <v>39735</v>
      </c>
      <c r="H959" s="41">
        <v>39735</v>
      </c>
      <c r="I959" s="41">
        <v>39735</v>
      </c>
      <c r="J959">
        <f t="shared" si="29"/>
        <v>0</v>
      </c>
    </row>
    <row r="960" spans="1:10" x14ac:dyDescent="0.25">
      <c r="A960" s="44" t="s">
        <v>6322</v>
      </c>
      <c r="B960" t="s">
        <v>10907</v>
      </c>
      <c r="C960" t="s">
        <v>10908</v>
      </c>
      <c r="D960">
        <v>2985</v>
      </c>
      <c r="E960">
        <v>7</v>
      </c>
      <c r="F960">
        <v>863</v>
      </c>
      <c r="G960" s="41">
        <f t="shared" si="28"/>
        <v>41956</v>
      </c>
      <c r="H960" s="41">
        <v>732</v>
      </c>
      <c r="I960" s="41">
        <v>41956</v>
      </c>
      <c r="J960">
        <f t="shared" si="29"/>
        <v>112.94246575342466</v>
      </c>
    </row>
    <row r="961" spans="1:10" x14ac:dyDescent="0.25">
      <c r="A961" s="44" t="s">
        <v>6323</v>
      </c>
      <c r="B961" t="s">
        <v>10909</v>
      </c>
      <c r="C961" t="s">
        <v>6324</v>
      </c>
      <c r="D961">
        <v>32</v>
      </c>
      <c r="E961">
        <v>1</v>
      </c>
      <c r="F961">
        <v>32</v>
      </c>
      <c r="G961" s="41">
        <f t="shared" si="28"/>
        <v>39083</v>
      </c>
      <c r="H961" s="41">
        <v>39083</v>
      </c>
      <c r="I961" s="41">
        <v>39083</v>
      </c>
      <c r="J961">
        <f t="shared" si="29"/>
        <v>0</v>
      </c>
    </row>
    <row r="962" spans="1:10" x14ac:dyDescent="0.25">
      <c r="A962" s="44" t="s">
        <v>6325</v>
      </c>
      <c r="B962" t="s">
        <v>10910</v>
      </c>
      <c r="C962" t="s">
        <v>10911</v>
      </c>
      <c r="D962">
        <v>468</v>
      </c>
      <c r="E962">
        <v>4</v>
      </c>
      <c r="F962">
        <v>129</v>
      </c>
      <c r="G962" s="41">
        <f t="shared" si="28"/>
        <v>41955</v>
      </c>
      <c r="H962" s="41">
        <v>34943</v>
      </c>
      <c r="I962" s="41">
        <v>41955</v>
      </c>
      <c r="J962">
        <f t="shared" si="29"/>
        <v>19.210958904109589</v>
      </c>
    </row>
    <row r="963" spans="1:10" x14ac:dyDescent="0.25">
      <c r="A963" s="44" t="s">
        <v>9126</v>
      </c>
      <c r="B963" t="s">
        <v>9125</v>
      </c>
      <c r="C963" t="s">
        <v>9566</v>
      </c>
      <c r="D963">
        <v>190</v>
      </c>
      <c r="E963">
        <v>3</v>
      </c>
      <c r="F963">
        <v>54</v>
      </c>
      <c r="G963" s="41">
        <f t="shared" ref="G963:G1026" si="30">I963</f>
        <v>41940</v>
      </c>
      <c r="H963" s="41">
        <v>36526</v>
      </c>
      <c r="I963" s="41">
        <v>41940</v>
      </c>
      <c r="J963">
        <f t="shared" ref="J963:J1026" si="31">(I963-H963)/365</f>
        <v>14.832876712328767</v>
      </c>
    </row>
    <row r="964" spans="1:10" x14ac:dyDescent="0.25">
      <c r="A964" s="44" t="s">
        <v>8816</v>
      </c>
      <c r="B964" t="s">
        <v>8815</v>
      </c>
      <c r="C964" t="s">
        <v>9775</v>
      </c>
      <c r="D964">
        <v>67</v>
      </c>
      <c r="E964">
        <v>1</v>
      </c>
      <c r="F964">
        <v>22</v>
      </c>
      <c r="G964" s="41">
        <f t="shared" si="30"/>
        <v>37257</v>
      </c>
      <c r="H964" s="41">
        <v>36526</v>
      </c>
      <c r="I964" s="41">
        <v>37257</v>
      </c>
      <c r="J964">
        <f t="shared" si="31"/>
        <v>2.0027397260273974</v>
      </c>
    </row>
    <row r="965" spans="1:10" x14ac:dyDescent="0.25">
      <c r="A965" s="44" t="s">
        <v>3291</v>
      </c>
      <c r="B965" t="s">
        <v>8615</v>
      </c>
      <c r="C965" t="s">
        <v>9904</v>
      </c>
      <c r="D965">
        <v>38</v>
      </c>
      <c r="E965">
        <v>1</v>
      </c>
      <c r="F965">
        <v>23</v>
      </c>
      <c r="G965" s="41">
        <f t="shared" si="30"/>
        <v>41227</v>
      </c>
      <c r="H965" s="41">
        <v>40087</v>
      </c>
      <c r="I965" s="41">
        <v>41227</v>
      </c>
      <c r="J965">
        <f t="shared" si="31"/>
        <v>3.1232876712328768</v>
      </c>
    </row>
    <row r="966" spans="1:10" x14ac:dyDescent="0.25">
      <c r="A966" s="44" t="s">
        <v>5953</v>
      </c>
      <c r="B966" t="s">
        <v>8106</v>
      </c>
      <c r="C966" t="s">
        <v>5955</v>
      </c>
      <c r="D966">
        <v>45</v>
      </c>
      <c r="E966">
        <v>3</v>
      </c>
      <c r="F966">
        <v>16</v>
      </c>
      <c r="G966" s="41">
        <f t="shared" si="30"/>
        <v>40065</v>
      </c>
      <c r="H966" s="41">
        <v>39715</v>
      </c>
      <c r="I966" s="41">
        <v>40065</v>
      </c>
      <c r="J966">
        <f t="shared" si="31"/>
        <v>0.95890410958904104</v>
      </c>
    </row>
    <row r="967" spans="1:10" x14ac:dyDescent="0.25">
      <c r="A967" s="44" t="s">
        <v>3376</v>
      </c>
      <c r="B967" t="s">
        <v>7860</v>
      </c>
      <c r="C967" t="s">
        <v>3284</v>
      </c>
      <c r="D967">
        <v>370</v>
      </c>
      <c r="E967">
        <v>3</v>
      </c>
      <c r="F967">
        <v>291</v>
      </c>
      <c r="G967" s="41">
        <f t="shared" si="30"/>
        <v>41955</v>
      </c>
      <c r="H967" s="41">
        <v>33604</v>
      </c>
      <c r="I967" s="41">
        <v>41955</v>
      </c>
      <c r="J967">
        <f t="shared" si="31"/>
        <v>22.87945205479452</v>
      </c>
    </row>
    <row r="968" spans="1:10" x14ac:dyDescent="0.25">
      <c r="A968" s="44" t="s">
        <v>8274</v>
      </c>
      <c r="B968" t="s">
        <v>8273</v>
      </c>
      <c r="C968" t="s">
        <v>10130</v>
      </c>
      <c r="D968">
        <v>20</v>
      </c>
      <c r="E968">
        <v>1</v>
      </c>
      <c r="F968">
        <v>1</v>
      </c>
      <c r="G968" s="41">
        <f t="shared" si="30"/>
        <v>39814</v>
      </c>
      <c r="H968" s="41">
        <v>39814</v>
      </c>
      <c r="I968" s="41">
        <v>39814</v>
      </c>
      <c r="J968">
        <f t="shared" si="31"/>
        <v>0</v>
      </c>
    </row>
    <row r="969" spans="1:10" x14ac:dyDescent="0.25">
      <c r="A969" s="44" t="s">
        <v>5956</v>
      </c>
      <c r="B969" t="s">
        <v>8974</v>
      </c>
      <c r="C969" t="s">
        <v>9669</v>
      </c>
      <c r="D969">
        <v>1</v>
      </c>
      <c r="E969">
        <v>1</v>
      </c>
      <c r="F969">
        <v>1</v>
      </c>
      <c r="G969" s="41">
        <f t="shared" si="30"/>
        <v>39448</v>
      </c>
      <c r="H969" s="41">
        <v>39448</v>
      </c>
      <c r="I969" s="41">
        <v>39448</v>
      </c>
      <c r="J969">
        <f t="shared" si="31"/>
        <v>0</v>
      </c>
    </row>
    <row r="970" spans="1:10" x14ac:dyDescent="0.25">
      <c r="A970" s="44" t="s">
        <v>5957</v>
      </c>
      <c r="B970" t="s">
        <v>7754</v>
      </c>
      <c r="C970" t="s">
        <v>10481</v>
      </c>
      <c r="D970">
        <v>12</v>
      </c>
      <c r="E970">
        <v>1</v>
      </c>
      <c r="F970">
        <v>6</v>
      </c>
      <c r="G970" s="41">
        <f t="shared" si="30"/>
        <v>33604</v>
      </c>
      <c r="H970" s="41">
        <v>33604</v>
      </c>
      <c r="I970" s="41">
        <v>33604</v>
      </c>
      <c r="J970">
        <f t="shared" si="31"/>
        <v>0</v>
      </c>
    </row>
    <row r="971" spans="1:10" x14ac:dyDescent="0.25">
      <c r="A971" s="44" t="s">
        <v>9062</v>
      </c>
      <c r="B971" t="s">
        <v>9061</v>
      </c>
      <c r="C971" t="s">
        <v>9608</v>
      </c>
      <c r="D971">
        <v>19</v>
      </c>
      <c r="E971">
        <v>2</v>
      </c>
      <c r="F971">
        <v>13</v>
      </c>
      <c r="G971" s="41">
        <f t="shared" si="30"/>
        <v>40469</v>
      </c>
      <c r="H971" s="41">
        <v>33604</v>
      </c>
      <c r="I971" s="41">
        <v>40469</v>
      </c>
      <c r="J971">
        <f t="shared" si="31"/>
        <v>18.80821917808219</v>
      </c>
    </row>
    <row r="972" spans="1:10" x14ac:dyDescent="0.25">
      <c r="A972" s="44" t="s">
        <v>7986</v>
      </c>
      <c r="B972" t="s">
        <v>7985</v>
      </c>
      <c r="C972" t="s">
        <v>10320</v>
      </c>
      <c r="D972">
        <v>40</v>
      </c>
      <c r="E972">
        <v>6</v>
      </c>
      <c r="F972">
        <v>23</v>
      </c>
      <c r="G972" s="41">
        <f t="shared" si="30"/>
        <v>39986</v>
      </c>
      <c r="H972" s="41">
        <v>39448</v>
      </c>
      <c r="I972" s="41">
        <v>39986</v>
      </c>
      <c r="J972">
        <f t="shared" si="31"/>
        <v>1.473972602739726</v>
      </c>
    </row>
    <row r="973" spans="1:10" x14ac:dyDescent="0.25">
      <c r="A973" s="44" t="s">
        <v>5959</v>
      </c>
      <c r="B973" t="s">
        <v>8699</v>
      </c>
      <c r="C973" t="s">
        <v>9851</v>
      </c>
      <c r="D973">
        <v>80</v>
      </c>
      <c r="E973">
        <v>2</v>
      </c>
      <c r="F973">
        <v>63</v>
      </c>
      <c r="G973" s="41">
        <f t="shared" si="30"/>
        <v>41955</v>
      </c>
      <c r="H973" s="41">
        <v>39448</v>
      </c>
      <c r="I973" s="41">
        <v>41955</v>
      </c>
      <c r="J973">
        <f t="shared" si="31"/>
        <v>6.8684931506849312</v>
      </c>
    </row>
    <row r="974" spans="1:10" x14ac:dyDescent="0.25">
      <c r="A974" s="44" t="s">
        <v>3345</v>
      </c>
      <c r="B974" t="s">
        <v>8665</v>
      </c>
      <c r="C974" t="s">
        <v>9851</v>
      </c>
      <c r="D974">
        <v>30</v>
      </c>
      <c r="E974">
        <v>1</v>
      </c>
      <c r="F974">
        <v>15</v>
      </c>
      <c r="G974" s="41">
        <f t="shared" si="30"/>
        <v>40087</v>
      </c>
      <c r="H974" s="41">
        <v>40087</v>
      </c>
      <c r="I974" s="41">
        <v>40087</v>
      </c>
      <c r="J974">
        <f t="shared" si="31"/>
        <v>0</v>
      </c>
    </row>
    <row r="975" spans="1:10" x14ac:dyDescent="0.25">
      <c r="A975" s="44" t="s">
        <v>10912</v>
      </c>
      <c r="B975" t="s">
        <v>10913</v>
      </c>
      <c r="C975" t="s">
        <v>10914</v>
      </c>
      <c r="D975">
        <v>3</v>
      </c>
      <c r="E975">
        <v>1</v>
      </c>
      <c r="F975">
        <v>1</v>
      </c>
    </row>
    <row r="976" spans="1:10" x14ac:dyDescent="0.25">
      <c r="A976" s="44" t="s">
        <v>7851</v>
      </c>
      <c r="B976" t="s">
        <v>7850</v>
      </c>
      <c r="C976" t="s">
        <v>10411</v>
      </c>
      <c r="D976">
        <v>20</v>
      </c>
      <c r="E976">
        <v>1</v>
      </c>
      <c r="F976">
        <v>1</v>
      </c>
      <c r="G976" s="41">
        <f t="shared" si="30"/>
        <v>39814</v>
      </c>
      <c r="H976" s="41">
        <v>39814</v>
      </c>
      <c r="I976" s="41">
        <v>39814</v>
      </c>
      <c r="J976">
        <f t="shared" si="31"/>
        <v>0</v>
      </c>
    </row>
    <row r="977" spans="1:10" x14ac:dyDescent="0.25">
      <c r="A977" s="44" t="s">
        <v>7901</v>
      </c>
      <c r="B977" t="s">
        <v>7900</v>
      </c>
      <c r="C977" t="s">
        <v>10378</v>
      </c>
      <c r="D977">
        <v>3</v>
      </c>
      <c r="E977">
        <v>1</v>
      </c>
      <c r="F977">
        <v>3</v>
      </c>
      <c r="G977" s="41">
        <f t="shared" si="30"/>
        <v>40087</v>
      </c>
      <c r="H977" s="41">
        <v>40087</v>
      </c>
      <c r="I977" s="41">
        <v>40087</v>
      </c>
      <c r="J977">
        <f t="shared" si="31"/>
        <v>0</v>
      </c>
    </row>
    <row r="978" spans="1:10" x14ac:dyDescent="0.25">
      <c r="A978" s="44" t="s">
        <v>6174</v>
      </c>
      <c r="B978" t="s">
        <v>8966</v>
      </c>
      <c r="C978" t="s">
        <v>9674</v>
      </c>
      <c r="D978">
        <v>77</v>
      </c>
      <c r="E978">
        <v>1</v>
      </c>
      <c r="F978">
        <v>60</v>
      </c>
      <c r="G978" s="41">
        <f t="shared" si="30"/>
        <v>41395</v>
      </c>
      <c r="H978" s="41">
        <v>41214</v>
      </c>
      <c r="I978" s="41">
        <v>41395</v>
      </c>
      <c r="J978">
        <f t="shared" si="31"/>
        <v>0.49589041095890413</v>
      </c>
    </row>
    <row r="979" spans="1:10" x14ac:dyDescent="0.25">
      <c r="A979" s="44" t="s">
        <v>7129</v>
      </c>
      <c r="B979" t="s">
        <v>7878</v>
      </c>
      <c r="C979" t="s">
        <v>10393</v>
      </c>
      <c r="D979">
        <v>193</v>
      </c>
      <c r="E979">
        <v>3</v>
      </c>
      <c r="F979">
        <v>114</v>
      </c>
      <c r="G979" s="41">
        <f t="shared" si="30"/>
        <v>41893</v>
      </c>
      <c r="H979" s="41">
        <v>31413</v>
      </c>
      <c r="I979" s="41">
        <v>41893</v>
      </c>
      <c r="J979">
        <f t="shared" si="31"/>
        <v>28.712328767123289</v>
      </c>
    </row>
    <row r="980" spans="1:10" x14ac:dyDescent="0.25">
      <c r="A980" s="44" t="s">
        <v>8990</v>
      </c>
      <c r="B980" t="s">
        <v>8989</v>
      </c>
      <c r="C980" t="s">
        <v>9657</v>
      </c>
      <c r="D980">
        <v>18</v>
      </c>
      <c r="E980">
        <v>1</v>
      </c>
      <c r="F980">
        <v>1</v>
      </c>
      <c r="G980" s="41">
        <f t="shared" si="30"/>
        <v>39814</v>
      </c>
      <c r="H980" s="41">
        <v>39814</v>
      </c>
      <c r="I980" s="41">
        <v>39814</v>
      </c>
      <c r="J980">
        <f t="shared" si="31"/>
        <v>0</v>
      </c>
    </row>
    <row r="981" spans="1:10" x14ac:dyDescent="0.25">
      <c r="A981" s="44" t="s">
        <v>9114</v>
      </c>
      <c r="B981" t="s">
        <v>9113</v>
      </c>
      <c r="C981" t="s">
        <v>9573</v>
      </c>
      <c r="D981">
        <v>134</v>
      </c>
      <c r="E981">
        <v>3</v>
      </c>
      <c r="F981">
        <v>77</v>
      </c>
      <c r="G981" s="41">
        <f t="shared" si="30"/>
        <v>41939</v>
      </c>
      <c r="H981" s="41">
        <v>40087</v>
      </c>
      <c r="I981" s="41">
        <v>41939</v>
      </c>
      <c r="J981">
        <f t="shared" si="31"/>
        <v>5.0739726027397261</v>
      </c>
    </row>
    <row r="982" spans="1:10" x14ac:dyDescent="0.25">
      <c r="A982" s="44" t="s">
        <v>8686</v>
      </c>
      <c r="B982" t="s">
        <v>8685</v>
      </c>
      <c r="C982" t="s">
        <v>9859</v>
      </c>
      <c r="D982">
        <v>77</v>
      </c>
      <c r="E982">
        <v>1</v>
      </c>
      <c r="F982">
        <v>60</v>
      </c>
      <c r="G982" s="41">
        <f t="shared" si="30"/>
        <v>41395</v>
      </c>
      <c r="H982" s="41">
        <v>41214</v>
      </c>
      <c r="I982" s="41">
        <v>41395</v>
      </c>
      <c r="J982">
        <f t="shared" si="31"/>
        <v>0.49589041095890413</v>
      </c>
    </row>
    <row r="983" spans="1:10" x14ac:dyDescent="0.25">
      <c r="A983" s="44" t="s">
        <v>7115</v>
      </c>
      <c r="C983" t="s">
        <v>10915</v>
      </c>
      <c r="D983">
        <v>154</v>
      </c>
      <c r="E983">
        <v>1</v>
      </c>
      <c r="F983">
        <v>8</v>
      </c>
      <c r="G983" s="41">
        <f t="shared" si="30"/>
        <v>42297</v>
      </c>
      <c r="H983" s="41">
        <v>42134</v>
      </c>
      <c r="I983" s="41">
        <v>42297</v>
      </c>
      <c r="J983">
        <f t="shared" si="31"/>
        <v>0.44657534246575342</v>
      </c>
    </row>
    <row r="984" spans="1:10" x14ac:dyDescent="0.25">
      <c r="A984" s="44" t="s">
        <v>9168</v>
      </c>
      <c r="B984" t="s">
        <v>9167</v>
      </c>
      <c r="C984" t="s">
        <v>9541</v>
      </c>
      <c r="D984">
        <v>6</v>
      </c>
      <c r="E984">
        <v>1</v>
      </c>
      <c r="F984">
        <v>6</v>
      </c>
      <c r="G984" s="41">
        <f t="shared" si="30"/>
        <v>41395</v>
      </c>
      <c r="H984" s="41">
        <v>41214</v>
      </c>
      <c r="I984" s="41">
        <v>41395</v>
      </c>
      <c r="J984">
        <f t="shared" si="31"/>
        <v>0.49589041095890413</v>
      </c>
    </row>
    <row r="985" spans="1:10" x14ac:dyDescent="0.25">
      <c r="A985" s="44" t="s">
        <v>6326</v>
      </c>
      <c r="B985" t="s">
        <v>8359</v>
      </c>
      <c r="C985" t="s">
        <v>10073</v>
      </c>
      <c r="D985">
        <v>33</v>
      </c>
      <c r="E985">
        <v>1</v>
      </c>
      <c r="F985">
        <v>29</v>
      </c>
      <c r="G985" s="41">
        <f t="shared" si="30"/>
        <v>40134</v>
      </c>
      <c r="H985" s="41">
        <v>39448</v>
      </c>
      <c r="I985" s="41">
        <v>40134</v>
      </c>
      <c r="J985">
        <f t="shared" si="31"/>
        <v>1.8794520547945206</v>
      </c>
    </row>
    <row r="986" spans="1:10" x14ac:dyDescent="0.25">
      <c r="A986" s="44" t="s">
        <v>6602</v>
      </c>
      <c r="C986" t="s">
        <v>10916</v>
      </c>
      <c r="D986">
        <v>1</v>
      </c>
      <c r="E986">
        <v>1</v>
      </c>
      <c r="F986">
        <v>1</v>
      </c>
      <c r="G986" s="41">
        <f t="shared" si="30"/>
        <v>39995</v>
      </c>
      <c r="H986" s="41">
        <v>39995</v>
      </c>
      <c r="I986" s="41">
        <v>39995</v>
      </c>
      <c r="J986">
        <f t="shared" si="31"/>
        <v>0</v>
      </c>
    </row>
    <row r="987" spans="1:10" x14ac:dyDescent="0.25">
      <c r="A987" s="44" t="s">
        <v>7958</v>
      </c>
      <c r="B987" t="s">
        <v>7957</v>
      </c>
      <c r="C987" t="s">
        <v>10341</v>
      </c>
      <c r="D987">
        <v>134</v>
      </c>
      <c r="E987">
        <v>3</v>
      </c>
      <c r="F987">
        <v>77</v>
      </c>
      <c r="G987" s="41">
        <f t="shared" si="30"/>
        <v>41939</v>
      </c>
      <c r="H987" s="41">
        <v>40087</v>
      </c>
      <c r="I987" s="41">
        <v>41939</v>
      </c>
      <c r="J987">
        <f t="shared" si="31"/>
        <v>5.0739726027397261</v>
      </c>
    </row>
    <row r="988" spans="1:10" x14ac:dyDescent="0.25">
      <c r="A988" s="44" t="s">
        <v>6327</v>
      </c>
      <c r="B988" t="s">
        <v>9380</v>
      </c>
      <c r="C988" t="s">
        <v>9406</v>
      </c>
      <c r="D988">
        <v>74</v>
      </c>
      <c r="E988">
        <v>1</v>
      </c>
      <c r="F988">
        <v>62</v>
      </c>
      <c r="G988" s="41">
        <f t="shared" si="30"/>
        <v>41955</v>
      </c>
      <c r="H988" s="41">
        <v>39448</v>
      </c>
      <c r="I988" s="41">
        <v>41955</v>
      </c>
      <c r="J988">
        <f t="shared" si="31"/>
        <v>6.8684931506849312</v>
      </c>
    </row>
    <row r="989" spans="1:10" x14ac:dyDescent="0.25">
      <c r="A989" s="44" t="s">
        <v>6330</v>
      </c>
      <c r="B989" t="s">
        <v>9227</v>
      </c>
      <c r="C989" t="s">
        <v>9506</v>
      </c>
      <c r="D989">
        <v>8</v>
      </c>
      <c r="E989">
        <v>1</v>
      </c>
      <c r="F989">
        <v>8</v>
      </c>
      <c r="G989" s="41">
        <f t="shared" si="30"/>
        <v>40330</v>
      </c>
      <c r="H989" s="41">
        <v>37139</v>
      </c>
      <c r="I989" s="41">
        <v>40330</v>
      </c>
      <c r="J989">
        <f t="shared" si="31"/>
        <v>8.742465753424657</v>
      </c>
    </row>
    <row r="990" spans="1:10" x14ac:dyDescent="0.25">
      <c r="A990" s="44" t="s">
        <v>6331</v>
      </c>
      <c r="B990" t="s">
        <v>10917</v>
      </c>
      <c r="C990" t="s">
        <v>10918</v>
      </c>
      <c r="D990">
        <v>111</v>
      </c>
      <c r="E990">
        <v>2</v>
      </c>
      <c r="F990">
        <v>55</v>
      </c>
      <c r="G990" s="41">
        <f t="shared" si="30"/>
        <v>41453</v>
      </c>
      <c r="H990" s="41">
        <v>28856</v>
      </c>
      <c r="I990" s="41">
        <v>41453</v>
      </c>
      <c r="J990">
        <f t="shared" si="31"/>
        <v>34.512328767123286</v>
      </c>
    </row>
    <row r="991" spans="1:10" x14ac:dyDescent="0.25">
      <c r="A991" s="44" t="s">
        <v>6332</v>
      </c>
      <c r="B991" t="s">
        <v>8687</v>
      </c>
      <c r="C991" t="s">
        <v>9858</v>
      </c>
      <c r="D991">
        <v>6</v>
      </c>
      <c r="E991">
        <v>1</v>
      </c>
      <c r="F991">
        <v>6</v>
      </c>
      <c r="G991" s="41">
        <f t="shared" si="30"/>
        <v>41395</v>
      </c>
      <c r="H991" s="41">
        <v>41214</v>
      </c>
      <c r="I991" s="41">
        <v>41395</v>
      </c>
      <c r="J991">
        <f t="shared" si="31"/>
        <v>0.49589041095890413</v>
      </c>
    </row>
    <row r="992" spans="1:10" x14ac:dyDescent="0.25">
      <c r="A992" s="44" t="s">
        <v>5963</v>
      </c>
      <c r="B992" t="s">
        <v>7778</v>
      </c>
      <c r="C992" t="s">
        <v>10463</v>
      </c>
      <c r="D992">
        <v>72</v>
      </c>
      <c r="E992">
        <v>4</v>
      </c>
      <c r="F992">
        <v>31</v>
      </c>
      <c r="G992" s="41">
        <f t="shared" si="30"/>
        <v>42552</v>
      </c>
      <c r="H992" s="63">
        <v>38534</v>
      </c>
      <c r="I992" s="41">
        <v>42552</v>
      </c>
      <c r="J992">
        <f>(I992-H992)/365</f>
        <v>11.008219178082191</v>
      </c>
    </row>
    <row r="993" spans="1:10" x14ac:dyDescent="0.25">
      <c r="A993" s="44" t="s">
        <v>5964</v>
      </c>
      <c r="B993" t="s">
        <v>8435</v>
      </c>
      <c r="C993" t="s">
        <v>10027</v>
      </c>
      <c r="D993">
        <v>106</v>
      </c>
      <c r="E993">
        <v>5</v>
      </c>
      <c r="F993">
        <v>50</v>
      </c>
      <c r="G993" s="41">
        <f t="shared" si="30"/>
        <v>42552</v>
      </c>
      <c r="H993" s="65">
        <v>37070</v>
      </c>
      <c r="I993" s="41">
        <v>42552</v>
      </c>
      <c r="J993">
        <f>(I993-H993)/365</f>
        <v>15.019178082191781</v>
      </c>
    </row>
    <row r="994" spans="1:10" x14ac:dyDescent="0.25">
      <c r="A994" s="44" t="s">
        <v>5965</v>
      </c>
      <c r="B994" t="s">
        <v>7977</v>
      </c>
      <c r="C994" t="s">
        <v>10326</v>
      </c>
      <c r="D994">
        <v>318</v>
      </c>
      <c r="E994">
        <v>9</v>
      </c>
      <c r="F994">
        <v>80</v>
      </c>
      <c r="G994" s="41">
        <f t="shared" si="30"/>
        <v>41940</v>
      </c>
      <c r="H994" s="41">
        <v>41821</v>
      </c>
      <c r="I994" s="41">
        <v>41940</v>
      </c>
      <c r="J994">
        <f t="shared" si="31"/>
        <v>0.32602739726027397</v>
      </c>
    </row>
    <row r="995" spans="1:10" x14ac:dyDescent="0.25">
      <c r="A995" s="44" t="s">
        <v>6603</v>
      </c>
      <c r="B995" t="s">
        <v>7862</v>
      </c>
      <c r="C995" t="s">
        <v>10402</v>
      </c>
      <c r="D995">
        <v>232</v>
      </c>
      <c r="E995">
        <v>1</v>
      </c>
      <c r="F995">
        <v>68</v>
      </c>
      <c r="G995" s="41">
        <f t="shared" si="30"/>
        <v>42297</v>
      </c>
      <c r="H995" s="41">
        <v>40360</v>
      </c>
      <c r="I995" s="41">
        <v>42297</v>
      </c>
      <c r="J995">
        <f t="shared" si="31"/>
        <v>5.3068493150684928</v>
      </c>
    </row>
    <row r="996" spans="1:10" x14ac:dyDescent="0.25">
      <c r="A996" s="44" t="s">
        <v>5969</v>
      </c>
      <c r="B996" t="s">
        <v>8937</v>
      </c>
      <c r="C996" t="s">
        <v>9693</v>
      </c>
      <c r="D996">
        <v>66</v>
      </c>
      <c r="E996">
        <v>2</v>
      </c>
      <c r="F996">
        <v>64</v>
      </c>
      <c r="G996" s="41">
        <f t="shared" si="30"/>
        <v>41955</v>
      </c>
      <c r="H996" s="41">
        <v>39448</v>
      </c>
      <c r="I996" s="41">
        <v>41955</v>
      </c>
      <c r="J996">
        <f t="shared" si="31"/>
        <v>6.8684931506849312</v>
      </c>
    </row>
    <row r="997" spans="1:10" x14ac:dyDescent="0.25">
      <c r="A997" s="44" t="s">
        <v>7204</v>
      </c>
      <c r="B997" t="s">
        <v>8708</v>
      </c>
      <c r="C997" t="s">
        <v>9845</v>
      </c>
      <c r="D997">
        <v>329</v>
      </c>
      <c r="E997">
        <v>3</v>
      </c>
      <c r="F997">
        <v>210</v>
      </c>
      <c r="G997" s="41">
        <f t="shared" si="30"/>
        <v>41893</v>
      </c>
      <c r="H997" s="41">
        <v>33604</v>
      </c>
      <c r="I997" s="41">
        <v>41893</v>
      </c>
      <c r="J997">
        <f t="shared" si="31"/>
        <v>22.709589041095889</v>
      </c>
    </row>
    <row r="998" spans="1:10" x14ac:dyDescent="0.25">
      <c r="A998" s="44" t="s">
        <v>3341</v>
      </c>
      <c r="B998" t="s">
        <v>8269</v>
      </c>
      <c r="C998" t="s">
        <v>3243</v>
      </c>
      <c r="D998">
        <v>99</v>
      </c>
      <c r="E998">
        <v>3</v>
      </c>
      <c r="F998">
        <v>76</v>
      </c>
      <c r="G998" s="41">
        <f t="shared" si="30"/>
        <v>41955</v>
      </c>
      <c r="H998" s="41">
        <v>33604</v>
      </c>
      <c r="I998" s="41">
        <v>41955</v>
      </c>
      <c r="J998">
        <f t="shared" si="31"/>
        <v>22.87945205479452</v>
      </c>
    </row>
    <row r="999" spans="1:10" x14ac:dyDescent="0.25">
      <c r="A999" s="44" t="s">
        <v>3128</v>
      </c>
      <c r="B999" t="s">
        <v>9265</v>
      </c>
      <c r="C999" t="s">
        <v>9481</v>
      </c>
      <c r="D999">
        <v>200</v>
      </c>
      <c r="E999">
        <v>3</v>
      </c>
      <c r="F999">
        <v>173</v>
      </c>
      <c r="G999" s="41">
        <f t="shared" si="30"/>
        <v>41955</v>
      </c>
      <c r="H999" s="41">
        <v>33604</v>
      </c>
      <c r="I999" s="41">
        <v>41955</v>
      </c>
      <c r="J999">
        <f t="shared" si="31"/>
        <v>22.87945205479452</v>
      </c>
    </row>
    <row r="1000" spans="1:10" x14ac:dyDescent="0.25">
      <c r="A1000" s="44" t="s">
        <v>6175</v>
      </c>
      <c r="B1000" t="s">
        <v>8682</v>
      </c>
      <c r="C1000" t="s">
        <v>9861</v>
      </c>
      <c r="D1000">
        <v>121</v>
      </c>
      <c r="E1000">
        <v>3</v>
      </c>
      <c r="F1000">
        <v>102</v>
      </c>
      <c r="G1000" s="41">
        <f t="shared" si="30"/>
        <v>41061</v>
      </c>
      <c r="H1000" s="41">
        <v>40544</v>
      </c>
      <c r="I1000" s="41">
        <v>41061</v>
      </c>
      <c r="J1000">
        <f t="shared" si="31"/>
        <v>1.4164383561643836</v>
      </c>
    </row>
    <row r="1001" spans="1:10" x14ac:dyDescent="0.25">
      <c r="A1001" s="44" t="s">
        <v>9047</v>
      </c>
      <c r="B1001" t="s">
        <v>9046</v>
      </c>
      <c r="C1001" t="s">
        <v>9619</v>
      </c>
      <c r="D1001">
        <v>6</v>
      </c>
      <c r="E1001">
        <v>1</v>
      </c>
      <c r="F1001">
        <v>6</v>
      </c>
      <c r="G1001" s="41">
        <f t="shared" si="30"/>
        <v>41395</v>
      </c>
      <c r="H1001" s="41">
        <v>41214</v>
      </c>
      <c r="I1001" s="41">
        <v>41395</v>
      </c>
      <c r="J1001">
        <f t="shared" si="31"/>
        <v>0.49589041095890413</v>
      </c>
    </row>
    <row r="1002" spans="1:10" x14ac:dyDescent="0.25">
      <c r="A1002" s="44" t="s">
        <v>6604</v>
      </c>
      <c r="B1002" t="s">
        <v>8290</v>
      </c>
      <c r="C1002" t="s">
        <v>10120</v>
      </c>
      <c r="D1002">
        <v>248</v>
      </c>
      <c r="E1002">
        <v>1</v>
      </c>
      <c r="F1002">
        <v>68</v>
      </c>
      <c r="G1002" s="41">
        <f t="shared" si="30"/>
        <v>42297</v>
      </c>
      <c r="H1002" s="41">
        <v>34881</v>
      </c>
      <c r="I1002" s="41">
        <v>42297</v>
      </c>
      <c r="J1002">
        <f t="shared" si="31"/>
        <v>20.317808219178083</v>
      </c>
    </row>
    <row r="1003" spans="1:10" x14ac:dyDescent="0.25">
      <c r="A1003" s="44" t="s">
        <v>6176</v>
      </c>
      <c r="B1003" t="s">
        <v>9091</v>
      </c>
      <c r="C1003" t="s">
        <v>9587</v>
      </c>
      <c r="D1003">
        <v>67</v>
      </c>
      <c r="E1003">
        <v>6</v>
      </c>
      <c r="F1003">
        <v>44</v>
      </c>
      <c r="G1003" s="41">
        <f t="shared" si="30"/>
        <v>41893</v>
      </c>
      <c r="H1003" s="41">
        <v>39752</v>
      </c>
      <c r="I1003" s="41">
        <v>41893</v>
      </c>
      <c r="J1003">
        <f t="shared" si="31"/>
        <v>5.8657534246575347</v>
      </c>
    </row>
    <row r="1004" spans="1:10" x14ac:dyDescent="0.25">
      <c r="A1004" s="44" t="s">
        <v>3342</v>
      </c>
      <c r="B1004" t="s">
        <v>9174</v>
      </c>
      <c r="C1004" t="s">
        <v>9538</v>
      </c>
      <c r="D1004">
        <v>15</v>
      </c>
      <c r="E1004">
        <v>2</v>
      </c>
      <c r="F1004">
        <v>13</v>
      </c>
      <c r="G1004" s="41">
        <f t="shared" si="30"/>
        <v>39448</v>
      </c>
      <c r="H1004" s="41">
        <v>39448</v>
      </c>
      <c r="I1004" s="41">
        <v>39448</v>
      </c>
      <c r="J1004">
        <f t="shared" si="31"/>
        <v>0</v>
      </c>
    </row>
    <row r="1005" spans="1:10" x14ac:dyDescent="0.25">
      <c r="A1005" s="44" t="s">
        <v>8176</v>
      </c>
      <c r="B1005" t="s">
        <v>8175</v>
      </c>
      <c r="C1005" t="s">
        <v>10197</v>
      </c>
      <c r="D1005">
        <v>297</v>
      </c>
      <c r="E1005">
        <v>6</v>
      </c>
      <c r="F1005">
        <v>142</v>
      </c>
      <c r="G1005" s="41">
        <f t="shared" si="30"/>
        <v>41939</v>
      </c>
      <c r="H1005" s="41">
        <v>38211</v>
      </c>
      <c r="I1005" s="41">
        <v>41939</v>
      </c>
      <c r="J1005">
        <f t="shared" si="31"/>
        <v>10.213698630136987</v>
      </c>
    </row>
    <row r="1006" spans="1:10" x14ac:dyDescent="0.25">
      <c r="A1006" s="44" t="s">
        <v>8920</v>
      </c>
      <c r="B1006" t="s">
        <v>8919</v>
      </c>
      <c r="C1006" t="s">
        <v>9705</v>
      </c>
      <c r="D1006">
        <v>316</v>
      </c>
      <c r="E1006">
        <v>4</v>
      </c>
      <c r="F1006">
        <v>181</v>
      </c>
      <c r="G1006" s="41">
        <f t="shared" si="30"/>
        <v>41939</v>
      </c>
      <c r="H1006" s="41">
        <v>38718</v>
      </c>
      <c r="I1006" s="41">
        <v>41939</v>
      </c>
      <c r="J1006">
        <f t="shared" si="31"/>
        <v>8.8246575342465761</v>
      </c>
    </row>
    <row r="1007" spans="1:10" x14ac:dyDescent="0.25">
      <c r="A1007" s="44" t="s">
        <v>6605</v>
      </c>
      <c r="B1007" t="s">
        <v>8089</v>
      </c>
      <c r="C1007" t="s">
        <v>10251</v>
      </c>
      <c r="D1007">
        <v>341</v>
      </c>
      <c r="E1007">
        <v>3</v>
      </c>
      <c r="F1007">
        <v>114</v>
      </c>
      <c r="G1007" s="41">
        <f t="shared" si="30"/>
        <v>42297</v>
      </c>
      <c r="H1007" s="41">
        <v>39264</v>
      </c>
      <c r="I1007" s="41">
        <v>42297</v>
      </c>
      <c r="J1007">
        <f t="shared" si="31"/>
        <v>8.3095890410958901</v>
      </c>
    </row>
    <row r="1008" spans="1:10" x14ac:dyDescent="0.25">
      <c r="A1008" s="44" t="s">
        <v>8515</v>
      </c>
      <c r="B1008" t="s">
        <v>8514</v>
      </c>
      <c r="C1008" t="s">
        <v>9975</v>
      </c>
      <c r="D1008">
        <v>135</v>
      </c>
      <c r="E1008">
        <v>4</v>
      </c>
      <c r="F1008">
        <v>79</v>
      </c>
      <c r="G1008" s="41">
        <f t="shared" si="30"/>
        <v>40587</v>
      </c>
      <c r="H1008" s="41">
        <v>40087</v>
      </c>
      <c r="I1008" s="41">
        <v>40587</v>
      </c>
      <c r="J1008">
        <f t="shared" si="31"/>
        <v>1.3698630136986301</v>
      </c>
    </row>
    <row r="1009" spans="1:10" x14ac:dyDescent="0.25">
      <c r="A1009" s="44" t="s">
        <v>4285</v>
      </c>
      <c r="B1009" t="s">
        <v>8303</v>
      </c>
      <c r="C1009" t="s">
        <v>10111</v>
      </c>
      <c r="D1009">
        <v>122</v>
      </c>
      <c r="E1009">
        <v>8</v>
      </c>
      <c r="F1009">
        <v>78</v>
      </c>
      <c r="G1009" s="41">
        <f t="shared" si="30"/>
        <v>41572</v>
      </c>
      <c r="H1009" s="41">
        <v>36161</v>
      </c>
      <c r="I1009" s="41">
        <v>41572</v>
      </c>
      <c r="J1009">
        <f t="shared" si="31"/>
        <v>14.824657534246576</v>
      </c>
    </row>
    <row r="1010" spans="1:10" x14ac:dyDescent="0.25">
      <c r="A1010" s="44" t="s">
        <v>9257</v>
      </c>
      <c r="B1010" t="s">
        <v>9256</v>
      </c>
      <c r="C1010" t="s">
        <v>9487</v>
      </c>
      <c r="D1010">
        <v>46</v>
      </c>
      <c r="E1010">
        <v>5</v>
      </c>
      <c r="F1010">
        <v>25</v>
      </c>
      <c r="G1010" s="41">
        <f t="shared" si="30"/>
        <v>40197</v>
      </c>
      <c r="H1010" s="41">
        <v>39667</v>
      </c>
      <c r="I1010" s="41">
        <v>40197</v>
      </c>
      <c r="J1010">
        <f t="shared" si="31"/>
        <v>1.452054794520548</v>
      </c>
    </row>
    <row r="1011" spans="1:10" x14ac:dyDescent="0.25">
      <c r="A1011" s="44" t="s">
        <v>6335</v>
      </c>
      <c r="C1011" t="s">
        <v>10919</v>
      </c>
      <c r="D1011">
        <v>1</v>
      </c>
      <c r="E1011">
        <v>1</v>
      </c>
      <c r="F1011">
        <v>1</v>
      </c>
      <c r="G1011" s="41">
        <f t="shared" si="30"/>
        <v>41821</v>
      </c>
      <c r="H1011" s="41">
        <v>41821</v>
      </c>
      <c r="I1011" s="41">
        <v>41821</v>
      </c>
      <c r="J1011">
        <f t="shared" si="31"/>
        <v>0</v>
      </c>
    </row>
    <row r="1012" spans="1:10" x14ac:dyDescent="0.25">
      <c r="A1012" s="44" t="s">
        <v>3014</v>
      </c>
      <c r="B1012" t="s">
        <v>8258</v>
      </c>
      <c r="C1012" t="s">
        <v>2294</v>
      </c>
      <c r="D1012">
        <v>759</v>
      </c>
      <c r="E1012">
        <v>6</v>
      </c>
      <c r="F1012">
        <v>345</v>
      </c>
      <c r="G1012" s="41">
        <f t="shared" si="30"/>
        <v>41955</v>
      </c>
      <c r="H1012" s="41">
        <v>41821</v>
      </c>
      <c r="I1012" s="41">
        <v>41955</v>
      </c>
      <c r="J1012">
        <f t="shared" si="31"/>
        <v>0.36712328767123287</v>
      </c>
    </row>
    <row r="1013" spans="1:10" x14ac:dyDescent="0.25">
      <c r="A1013" s="44" t="s">
        <v>4297</v>
      </c>
      <c r="B1013" t="s">
        <v>8652</v>
      </c>
      <c r="C1013" t="s">
        <v>9877</v>
      </c>
      <c r="D1013">
        <v>270</v>
      </c>
      <c r="E1013">
        <v>6</v>
      </c>
      <c r="F1013">
        <v>92</v>
      </c>
      <c r="G1013" s="41">
        <f t="shared" si="30"/>
        <v>40504</v>
      </c>
      <c r="H1013" s="41">
        <v>37692</v>
      </c>
      <c r="I1013" s="41">
        <v>40504</v>
      </c>
      <c r="J1013">
        <f t="shared" si="31"/>
        <v>7.7041095890410958</v>
      </c>
    </row>
    <row r="1014" spans="1:10" x14ac:dyDescent="0.25">
      <c r="A1014" s="44" t="s">
        <v>8424</v>
      </c>
      <c r="B1014" t="s">
        <v>8423</v>
      </c>
      <c r="C1014" t="s">
        <v>10034</v>
      </c>
      <c r="D1014">
        <v>134</v>
      </c>
      <c r="E1014">
        <v>3</v>
      </c>
      <c r="F1014">
        <v>77</v>
      </c>
      <c r="G1014" s="41">
        <f t="shared" si="30"/>
        <v>41939</v>
      </c>
      <c r="H1014" s="41">
        <v>40087</v>
      </c>
      <c r="I1014" s="41">
        <v>41939</v>
      </c>
      <c r="J1014">
        <f t="shared" si="31"/>
        <v>5.0739726027397261</v>
      </c>
    </row>
    <row r="1015" spans="1:10" x14ac:dyDescent="0.25">
      <c r="A1015" s="44" t="s">
        <v>8100</v>
      </c>
      <c r="B1015" t="s">
        <v>8099</v>
      </c>
      <c r="C1015" t="s">
        <v>10243</v>
      </c>
      <c r="D1015">
        <v>51</v>
      </c>
      <c r="E1015">
        <v>4</v>
      </c>
      <c r="F1015">
        <v>18</v>
      </c>
      <c r="G1015" s="41">
        <f t="shared" si="30"/>
        <v>38973</v>
      </c>
      <c r="H1015" s="41">
        <v>38808</v>
      </c>
      <c r="I1015" s="41">
        <v>38973</v>
      </c>
      <c r="J1015">
        <f t="shared" si="31"/>
        <v>0.45205479452054792</v>
      </c>
    </row>
    <row r="1016" spans="1:10" x14ac:dyDescent="0.25">
      <c r="A1016" s="44" t="s">
        <v>8914</v>
      </c>
      <c r="B1016" t="s">
        <v>8913</v>
      </c>
      <c r="C1016" t="s">
        <v>9709</v>
      </c>
      <c r="D1016">
        <v>51</v>
      </c>
      <c r="E1016">
        <v>4</v>
      </c>
      <c r="F1016">
        <v>18</v>
      </c>
      <c r="G1016" s="41">
        <f t="shared" si="30"/>
        <v>38973</v>
      </c>
      <c r="H1016" s="41">
        <v>38808</v>
      </c>
      <c r="I1016" s="41">
        <v>38973</v>
      </c>
      <c r="J1016">
        <f t="shared" si="31"/>
        <v>0.45205479452054792</v>
      </c>
    </row>
    <row r="1017" spans="1:10" x14ac:dyDescent="0.25">
      <c r="A1017" s="44" t="s">
        <v>8134</v>
      </c>
      <c r="B1017" t="s">
        <v>8133</v>
      </c>
      <c r="C1017" t="s">
        <v>10222</v>
      </c>
      <c r="D1017">
        <v>77</v>
      </c>
      <c r="E1017">
        <v>1</v>
      </c>
      <c r="F1017">
        <v>60</v>
      </c>
      <c r="G1017" s="41">
        <f t="shared" si="30"/>
        <v>41395</v>
      </c>
      <c r="H1017" s="41">
        <v>41214</v>
      </c>
      <c r="I1017" s="41">
        <v>41395</v>
      </c>
      <c r="J1017">
        <f t="shared" si="31"/>
        <v>0.49589041095890413</v>
      </c>
    </row>
    <row r="1018" spans="1:10" x14ac:dyDescent="0.25">
      <c r="A1018" s="44" t="s">
        <v>9088</v>
      </c>
      <c r="B1018" t="s">
        <v>9087</v>
      </c>
      <c r="C1018" t="s">
        <v>9589</v>
      </c>
      <c r="D1018">
        <v>51</v>
      </c>
      <c r="E1018">
        <v>4</v>
      </c>
      <c r="F1018">
        <v>18</v>
      </c>
      <c r="G1018" s="41">
        <f t="shared" si="30"/>
        <v>38973</v>
      </c>
      <c r="H1018" s="41">
        <v>38808</v>
      </c>
      <c r="I1018" s="41">
        <v>38973</v>
      </c>
      <c r="J1018">
        <f t="shared" si="31"/>
        <v>0.45205479452054792</v>
      </c>
    </row>
    <row r="1019" spans="1:10" x14ac:dyDescent="0.25">
      <c r="A1019" s="44" t="s">
        <v>5971</v>
      </c>
      <c r="B1019" t="s">
        <v>8207</v>
      </c>
      <c r="C1019" t="s">
        <v>10175</v>
      </c>
      <c r="D1019">
        <v>1</v>
      </c>
      <c r="E1019">
        <v>1</v>
      </c>
      <c r="F1019">
        <v>1</v>
      </c>
      <c r="G1019" s="41">
        <f t="shared" si="30"/>
        <v>39448</v>
      </c>
      <c r="H1019" s="41">
        <v>39448</v>
      </c>
      <c r="I1019" s="41">
        <v>39448</v>
      </c>
      <c r="J1019">
        <f t="shared" si="31"/>
        <v>0</v>
      </c>
    </row>
    <row r="1020" spans="1:10" x14ac:dyDescent="0.25">
      <c r="A1020" s="44" t="s">
        <v>7981</v>
      </c>
      <c r="B1020" t="s">
        <v>7980</v>
      </c>
      <c r="C1020" t="s">
        <v>10324</v>
      </c>
      <c r="D1020">
        <v>6</v>
      </c>
      <c r="E1020">
        <v>1</v>
      </c>
      <c r="F1020">
        <v>6</v>
      </c>
      <c r="G1020" s="41">
        <f t="shared" si="30"/>
        <v>41395</v>
      </c>
      <c r="H1020" s="41">
        <v>41214</v>
      </c>
      <c r="I1020" s="41">
        <v>41395</v>
      </c>
      <c r="J1020">
        <f t="shared" si="31"/>
        <v>0.49589041095890413</v>
      </c>
    </row>
    <row r="1021" spans="1:10" x14ac:dyDescent="0.25">
      <c r="A1021" s="44" t="s">
        <v>8317</v>
      </c>
      <c r="B1021" t="s">
        <v>8316</v>
      </c>
      <c r="C1021" t="s">
        <v>10102</v>
      </c>
      <c r="D1021">
        <v>134</v>
      </c>
      <c r="E1021">
        <v>3</v>
      </c>
      <c r="F1021">
        <v>77</v>
      </c>
      <c r="G1021" s="41">
        <f t="shared" si="30"/>
        <v>41939</v>
      </c>
      <c r="H1021" s="41">
        <v>40087</v>
      </c>
      <c r="I1021" s="41">
        <v>41939</v>
      </c>
      <c r="J1021">
        <f t="shared" si="31"/>
        <v>5.0739726027397261</v>
      </c>
    </row>
    <row r="1022" spans="1:10" x14ac:dyDescent="0.25">
      <c r="A1022" s="44" t="s">
        <v>5972</v>
      </c>
      <c r="B1022" t="s">
        <v>7776</v>
      </c>
      <c r="C1022" t="s">
        <v>10465</v>
      </c>
      <c r="D1022">
        <v>444</v>
      </c>
      <c r="E1022">
        <v>6</v>
      </c>
      <c r="F1022">
        <v>260</v>
      </c>
      <c r="G1022" s="41">
        <f t="shared" si="30"/>
        <v>41940</v>
      </c>
      <c r="H1022" s="41">
        <v>39083</v>
      </c>
      <c r="I1022" s="41">
        <v>41940</v>
      </c>
      <c r="J1022">
        <f t="shared" si="31"/>
        <v>7.8273972602739725</v>
      </c>
    </row>
    <row r="1023" spans="1:10" x14ac:dyDescent="0.25">
      <c r="A1023" s="44" t="s">
        <v>3140</v>
      </c>
      <c r="B1023" t="s">
        <v>7817</v>
      </c>
      <c r="C1023" t="s">
        <v>10435</v>
      </c>
      <c r="D1023">
        <v>443</v>
      </c>
      <c r="E1023">
        <v>6</v>
      </c>
      <c r="F1023">
        <v>260</v>
      </c>
      <c r="G1023" s="41">
        <f t="shared" si="30"/>
        <v>41940</v>
      </c>
      <c r="H1023" s="41">
        <v>36892</v>
      </c>
      <c r="I1023" s="41">
        <v>41940</v>
      </c>
      <c r="J1023">
        <f t="shared" si="31"/>
        <v>13.830136986301369</v>
      </c>
    </row>
    <row r="1024" spans="1:10" x14ac:dyDescent="0.25">
      <c r="A1024" s="44" t="s">
        <v>10920</v>
      </c>
      <c r="C1024" t="s">
        <v>10921</v>
      </c>
      <c r="D1024">
        <v>1</v>
      </c>
      <c r="E1024">
        <v>1</v>
      </c>
      <c r="F1024">
        <v>1</v>
      </c>
      <c r="G1024" s="41">
        <f t="shared" si="30"/>
        <v>41821</v>
      </c>
      <c r="H1024" s="41">
        <v>41821</v>
      </c>
      <c r="I1024" s="41">
        <v>41821</v>
      </c>
      <c r="J1024">
        <f t="shared" si="31"/>
        <v>0</v>
      </c>
    </row>
    <row r="1025" spans="1:10" x14ac:dyDescent="0.25">
      <c r="A1025" s="44" t="s">
        <v>10922</v>
      </c>
      <c r="C1025" t="s">
        <v>9962</v>
      </c>
      <c r="D1025">
        <v>7</v>
      </c>
      <c r="E1025">
        <v>1</v>
      </c>
      <c r="F1025">
        <v>1</v>
      </c>
      <c r="G1025" s="41">
        <f t="shared" si="30"/>
        <v>39995</v>
      </c>
      <c r="H1025" s="41">
        <v>36708</v>
      </c>
      <c r="I1025" s="41">
        <v>39995</v>
      </c>
      <c r="J1025">
        <f t="shared" si="31"/>
        <v>9.0054794520547947</v>
      </c>
    </row>
    <row r="1026" spans="1:10" x14ac:dyDescent="0.25">
      <c r="A1026" s="44" t="s">
        <v>6177</v>
      </c>
      <c r="B1026" t="s">
        <v>8875</v>
      </c>
      <c r="C1026" t="s">
        <v>9738</v>
      </c>
      <c r="D1026">
        <v>20</v>
      </c>
      <c r="E1026">
        <v>1</v>
      </c>
      <c r="F1026">
        <v>1</v>
      </c>
      <c r="G1026" s="41">
        <f t="shared" si="30"/>
        <v>39814</v>
      </c>
      <c r="H1026" s="41">
        <v>39814</v>
      </c>
      <c r="I1026" s="41">
        <v>39814</v>
      </c>
      <c r="J1026">
        <f t="shared" si="31"/>
        <v>0</v>
      </c>
    </row>
    <row r="1027" spans="1:10" x14ac:dyDescent="0.25">
      <c r="A1027" s="44" t="s">
        <v>8434</v>
      </c>
      <c r="B1027" t="s">
        <v>8433</v>
      </c>
      <c r="C1027" t="s">
        <v>10028</v>
      </c>
      <c r="D1027">
        <v>134</v>
      </c>
      <c r="E1027">
        <v>3</v>
      </c>
      <c r="F1027">
        <v>77</v>
      </c>
      <c r="G1027" s="41">
        <f t="shared" ref="G1027:G1090" si="32">I1027</f>
        <v>41939</v>
      </c>
      <c r="H1027" s="41">
        <v>40087</v>
      </c>
      <c r="I1027" s="41">
        <v>41939</v>
      </c>
      <c r="J1027">
        <f t="shared" ref="J1027:J1089" si="33">(I1027-H1027)/365</f>
        <v>5.0739726027397261</v>
      </c>
    </row>
    <row r="1028" spans="1:10" x14ac:dyDescent="0.25">
      <c r="A1028" s="44" t="s">
        <v>6607</v>
      </c>
      <c r="B1028" t="s">
        <v>8534</v>
      </c>
      <c r="C1028" t="s">
        <v>9962</v>
      </c>
      <c r="D1028">
        <v>182</v>
      </c>
      <c r="E1028">
        <v>3</v>
      </c>
      <c r="F1028">
        <v>106</v>
      </c>
      <c r="G1028" s="41">
        <f t="shared" si="32"/>
        <v>40261</v>
      </c>
      <c r="H1028" s="41">
        <v>39814</v>
      </c>
      <c r="I1028" s="41">
        <v>40261</v>
      </c>
      <c r="J1028">
        <f t="shared" si="33"/>
        <v>1.2246575342465753</v>
      </c>
    </row>
    <row r="1029" spans="1:10" x14ac:dyDescent="0.25">
      <c r="A1029" s="44" t="s">
        <v>6608</v>
      </c>
      <c r="B1029" t="s">
        <v>8020</v>
      </c>
      <c r="C1029" t="s">
        <v>10297</v>
      </c>
      <c r="D1029">
        <v>241</v>
      </c>
      <c r="E1029">
        <v>1</v>
      </c>
      <c r="F1029">
        <v>77</v>
      </c>
      <c r="G1029" s="41">
        <f t="shared" si="32"/>
        <v>42297</v>
      </c>
      <c r="H1029" s="41">
        <v>41456</v>
      </c>
      <c r="I1029" s="41">
        <v>42297</v>
      </c>
      <c r="J1029">
        <f t="shared" si="33"/>
        <v>2.3041095890410959</v>
      </c>
    </row>
    <row r="1030" spans="1:10" x14ac:dyDescent="0.25">
      <c r="A1030" s="44" t="s">
        <v>5975</v>
      </c>
      <c r="B1030" t="s">
        <v>8657</v>
      </c>
      <c r="C1030" t="s">
        <v>2335</v>
      </c>
      <c r="D1030">
        <v>40</v>
      </c>
      <c r="E1030">
        <v>1</v>
      </c>
      <c r="F1030">
        <v>31</v>
      </c>
      <c r="G1030" s="41">
        <f t="shared" si="32"/>
        <v>41999</v>
      </c>
      <c r="H1030" s="41">
        <v>40909</v>
      </c>
      <c r="I1030" s="62">
        <v>41999</v>
      </c>
      <c r="J1030">
        <f>(I1030-H1030)/365</f>
        <v>2.9863013698630136</v>
      </c>
    </row>
    <row r="1031" spans="1:10" x14ac:dyDescent="0.25">
      <c r="A1031" s="44" t="s">
        <v>8039</v>
      </c>
      <c r="B1031" t="s">
        <v>8038</v>
      </c>
      <c r="C1031" t="s">
        <v>10287</v>
      </c>
      <c r="D1031">
        <v>77</v>
      </c>
      <c r="E1031">
        <v>1</v>
      </c>
      <c r="F1031">
        <v>60</v>
      </c>
      <c r="G1031" s="41">
        <f t="shared" si="32"/>
        <v>41395</v>
      </c>
      <c r="H1031" s="41">
        <v>41214</v>
      </c>
      <c r="I1031" s="41">
        <v>41395</v>
      </c>
      <c r="J1031">
        <f t="shared" si="33"/>
        <v>0.49589041095890413</v>
      </c>
    </row>
    <row r="1032" spans="1:10" x14ac:dyDescent="0.25">
      <c r="A1032" s="44" t="s">
        <v>6178</v>
      </c>
      <c r="B1032" t="s">
        <v>8762</v>
      </c>
      <c r="C1032" t="s">
        <v>9808</v>
      </c>
      <c r="D1032">
        <v>20</v>
      </c>
      <c r="E1032">
        <v>1</v>
      </c>
      <c r="F1032">
        <v>5</v>
      </c>
      <c r="G1032" s="41">
        <f t="shared" si="32"/>
        <v>38448</v>
      </c>
      <c r="H1032" s="41">
        <v>38242</v>
      </c>
      <c r="I1032" s="41">
        <v>38448</v>
      </c>
      <c r="J1032">
        <f t="shared" si="33"/>
        <v>0.56438356164383563</v>
      </c>
    </row>
    <row r="1033" spans="1:10" x14ac:dyDescent="0.25">
      <c r="A1033" s="44" t="s">
        <v>7877</v>
      </c>
      <c r="B1033" t="s">
        <v>7876</v>
      </c>
      <c r="C1033" t="s">
        <v>10394</v>
      </c>
      <c r="D1033">
        <v>71</v>
      </c>
      <c r="E1033">
        <v>4</v>
      </c>
      <c r="F1033">
        <v>21</v>
      </c>
      <c r="G1033" s="41">
        <f t="shared" si="32"/>
        <v>40544</v>
      </c>
      <c r="H1033" s="41">
        <v>40544</v>
      </c>
      <c r="I1033" s="41">
        <v>40544</v>
      </c>
      <c r="J1033">
        <f t="shared" si="33"/>
        <v>0</v>
      </c>
    </row>
    <row r="1034" spans="1:10" x14ac:dyDescent="0.25">
      <c r="A1034" s="44" t="s">
        <v>8042</v>
      </c>
      <c r="B1034" t="s">
        <v>8041</v>
      </c>
      <c r="C1034" t="s">
        <v>10285</v>
      </c>
      <c r="D1034">
        <v>332</v>
      </c>
      <c r="E1034">
        <v>6</v>
      </c>
      <c r="F1034">
        <v>111</v>
      </c>
      <c r="G1034" s="41">
        <f t="shared" si="32"/>
        <v>41940</v>
      </c>
      <c r="H1034" s="41">
        <v>38292</v>
      </c>
      <c r="I1034" s="41">
        <v>41940</v>
      </c>
      <c r="J1034">
        <f t="shared" si="33"/>
        <v>9.9945205479452053</v>
      </c>
    </row>
    <row r="1035" spans="1:10" x14ac:dyDescent="0.25">
      <c r="A1035" s="44" t="s">
        <v>8346</v>
      </c>
      <c r="B1035" t="s">
        <v>8345</v>
      </c>
      <c r="C1035" t="s">
        <v>10083</v>
      </c>
      <c r="D1035">
        <v>77</v>
      </c>
      <c r="E1035">
        <v>1</v>
      </c>
      <c r="F1035">
        <v>60</v>
      </c>
      <c r="G1035" s="41">
        <f t="shared" si="32"/>
        <v>41395</v>
      </c>
      <c r="H1035" s="41">
        <v>41214</v>
      </c>
      <c r="I1035" s="41">
        <v>41395</v>
      </c>
      <c r="J1035">
        <f t="shared" si="33"/>
        <v>0.49589041095890413</v>
      </c>
    </row>
    <row r="1036" spans="1:10" x14ac:dyDescent="0.25">
      <c r="A1036" s="44" t="s">
        <v>9106</v>
      </c>
      <c r="B1036" t="s">
        <v>9105</v>
      </c>
      <c r="C1036" t="s">
        <v>9578</v>
      </c>
      <c r="D1036">
        <v>262</v>
      </c>
      <c r="E1036">
        <v>4</v>
      </c>
      <c r="F1036">
        <v>152</v>
      </c>
      <c r="G1036" s="41">
        <f t="shared" si="32"/>
        <v>41939</v>
      </c>
      <c r="H1036" s="41">
        <v>38718</v>
      </c>
      <c r="I1036" s="41">
        <v>41939</v>
      </c>
      <c r="J1036">
        <f t="shared" si="33"/>
        <v>8.8246575342465761</v>
      </c>
    </row>
    <row r="1037" spans="1:10" x14ac:dyDescent="0.25">
      <c r="A1037" s="44" t="s">
        <v>6980</v>
      </c>
      <c r="B1037" t="s">
        <v>8144</v>
      </c>
      <c r="C1037" t="s">
        <v>10217</v>
      </c>
      <c r="D1037">
        <v>6</v>
      </c>
      <c r="E1037">
        <v>1</v>
      </c>
      <c r="F1037">
        <v>6</v>
      </c>
      <c r="G1037" s="41">
        <f t="shared" si="32"/>
        <v>41395</v>
      </c>
      <c r="H1037" s="41">
        <v>41214</v>
      </c>
      <c r="I1037" s="41">
        <v>41395</v>
      </c>
      <c r="J1037">
        <f t="shared" si="33"/>
        <v>0.49589041095890413</v>
      </c>
    </row>
    <row r="1038" spans="1:10" x14ac:dyDescent="0.25">
      <c r="A1038" s="44" t="s">
        <v>9269</v>
      </c>
      <c r="B1038" t="s">
        <v>9268</v>
      </c>
      <c r="C1038" t="s">
        <v>9478</v>
      </c>
      <c r="D1038">
        <v>60</v>
      </c>
      <c r="E1038">
        <v>5</v>
      </c>
      <c r="F1038">
        <v>33</v>
      </c>
      <c r="G1038" s="41">
        <f t="shared" si="32"/>
        <v>39930</v>
      </c>
      <c r="H1038" s="41">
        <v>39448</v>
      </c>
      <c r="I1038" s="41">
        <v>39930</v>
      </c>
      <c r="J1038">
        <f t="shared" si="33"/>
        <v>1.3205479452054794</v>
      </c>
    </row>
    <row r="1039" spans="1:10" x14ac:dyDescent="0.25">
      <c r="A1039" s="44" t="s">
        <v>7306</v>
      </c>
      <c r="B1039" t="s">
        <v>9236</v>
      </c>
      <c r="C1039" t="s">
        <v>9499</v>
      </c>
      <c r="D1039">
        <v>36</v>
      </c>
      <c r="E1039">
        <v>4</v>
      </c>
      <c r="F1039">
        <v>25</v>
      </c>
      <c r="G1039" s="41">
        <f t="shared" si="32"/>
        <v>41821</v>
      </c>
      <c r="H1039" s="65">
        <v>38985</v>
      </c>
      <c r="I1039" s="41">
        <v>41821</v>
      </c>
      <c r="J1039">
        <f t="shared" si="33"/>
        <v>7.7698630136986298</v>
      </c>
    </row>
    <row r="1040" spans="1:10" x14ac:dyDescent="0.25">
      <c r="A1040" s="44" t="s">
        <v>8980</v>
      </c>
      <c r="B1040" t="s">
        <v>8979</v>
      </c>
      <c r="C1040" t="s">
        <v>9665</v>
      </c>
      <c r="D1040">
        <v>40</v>
      </c>
      <c r="E1040">
        <v>6</v>
      </c>
      <c r="F1040">
        <v>23</v>
      </c>
      <c r="G1040" s="41">
        <f t="shared" si="32"/>
        <v>39986</v>
      </c>
      <c r="H1040" s="41">
        <v>39448</v>
      </c>
      <c r="I1040" s="41">
        <v>39986</v>
      </c>
      <c r="J1040">
        <f t="shared" si="33"/>
        <v>1.473972602739726</v>
      </c>
    </row>
    <row r="1041" spans="1:10" x14ac:dyDescent="0.25">
      <c r="A1041" s="44" t="s">
        <v>6609</v>
      </c>
      <c r="B1041" t="s">
        <v>7853</v>
      </c>
      <c r="C1041" t="s">
        <v>10409</v>
      </c>
      <c r="D1041">
        <v>291</v>
      </c>
      <c r="E1041">
        <v>3</v>
      </c>
      <c r="F1041">
        <v>108</v>
      </c>
      <c r="G1041" s="41">
        <f t="shared" si="32"/>
        <v>42297</v>
      </c>
      <c r="H1041" s="41">
        <v>37073</v>
      </c>
      <c r="I1041" s="41">
        <v>42297</v>
      </c>
      <c r="J1041">
        <f t="shared" si="33"/>
        <v>14.312328767123288</v>
      </c>
    </row>
    <row r="1042" spans="1:10" x14ac:dyDescent="0.25">
      <c r="A1042" s="44" t="s">
        <v>9299</v>
      </c>
      <c r="B1042" t="s">
        <v>9298</v>
      </c>
      <c r="C1042" t="s">
        <v>9458</v>
      </c>
      <c r="D1042">
        <v>12</v>
      </c>
      <c r="E1042">
        <v>3</v>
      </c>
      <c r="F1042">
        <v>4</v>
      </c>
      <c r="G1042" s="41">
        <f t="shared" si="32"/>
        <v>41603</v>
      </c>
      <c r="H1042" s="41">
        <v>41513</v>
      </c>
      <c r="I1042" s="41">
        <v>41603</v>
      </c>
      <c r="J1042">
        <f t="shared" si="33"/>
        <v>0.24657534246575341</v>
      </c>
    </row>
    <row r="1043" spans="1:10" x14ac:dyDescent="0.25">
      <c r="A1043" s="44" t="s">
        <v>5976</v>
      </c>
      <c r="B1043" t="s">
        <v>7714</v>
      </c>
      <c r="C1043" t="s">
        <v>10506</v>
      </c>
      <c r="D1043">
        <v>626</v>
      </c>
      <c r="E1043">
        <v>5</v>
      </c>
      <c r="F1043">
        <v>356</v>
      </c>
      <c r="G1043" s="41">
        <f t="shared" si="32"/>
        <v>41893</v>
      </c>
      <c r="H1043" s="41">
        <v>31413</v>
      </c>
      <c r="I1043" s="41">
        <v>41893</v>
      </c>
      <c r="J1043">
        <f t="shared" si="33"/>
        <v>28.712328767123289</v>
      </c>
    </row>
    <row r="1044" spans="1:10" x14ac:dyDescent="0.25">
      <c r="A1044" s="44" t="s">
        <v>8018</v>
      </c>
      <c r="B1044" t="s">
        <v>8017</v>
      </c>
      <c r="C1044" t="s">
        <v>10299</v>
      </c>
      <c r="D1044">
        <v>134</v>
      </c>
      <c r="E1044">
        <v>3</v>
      </c>
      <c r="F1044">
        <v>77</v>
      </c>
      <c r="G1044" s="41">
        <f t="shared" si="32"/>
        <v>41939</v>
      </c>
      <c r="H1044" s="41">
        <v>40087</v>
      </c>
      <c r="I1044" s="41">
        <v>41939</v>
      </c>
      <c r="J1044">
        <f t="shared" si="33"/>
        <v>5.0739726027397261</v>
      </c>
    </row>
    <row r="1045" spans="1:10" x14ac:dyDescent="0.25">
      <c r="A1045" s="44" t="s">
        <v>8618</v>
      </c>
      <c r="B1045" t="s">
        <v>8617</v>
      </c>
      <c r="C1045" t="s">
        <v>9902</v>
      </c>
      <c r="D1045">
        <v>6</v>
      </c>
      <c r="E1045">
        <v>1</v>
      </c>
      <c r="F1045">
        <v>6</v>
      </c>
      <c r="G1045" s="41">
        <f t="shared" si="32"/>
        <v>41395</v>
      </c>
      <c r="H1045" s="41">
        <v>41214</v>
      </c>
      <c r="I1045" s="41">
        <v>41395</v>
      </c>
      <c r="J1045">
        <f t="shared" si="33"/>
        <v>0.49589041095890413</v>
      </c>
    </row>
    <row r="1046" spans="1:10" x14ac:dyDescent="0.25">
      <c r="A1046" s="44" t="s">
        <v>8344</v>
      </c>
      <c r="B1046" t="s">
        <v>8343</v>
      </c>
      <c r="C1046" t="s">
        <v>10084</v>
      </c>
      <c r="D1046">
        <v>186</v>
      </c>
      <c r="E1046">
        <v>5</v>
      </c>
      <c r="F1046">
        <v>119</v>
      </c>
      <c r="G1046" s="41">
        <f t="shared" si="32"/>
        <v>40435</v>
      </c>
      <c r="H1046" s="41">
        <v>39083</v>
      </c>
      <c r="I1046" s="41">
        <v>40435</v>
      </c>
      <c r="J1046">
        <f t="shared" si="33"/>
        <v>3.7041095890410958</v>
      </c>
    </row>
    <row r="1047" spans="1:10" x14ac:dyDescent="0.25">
      <c r="A1047" s="44" t="s">
        <v>8931</v>
      </c>
      <c r="B1047" t="s">
        <v>8930</v>
      </c>
      <c r="C1047" t="s">
        <v>9698</v>
      </c>
      <c r="D1047">
        <v>134</v>
      </c>
      <c r="E1047">
        <v>3</v>
      </c>
      <c r="F1047">
        <v>77</v>
      </c>
      <c r="G1047" s="41">
        <f t="shared" si="32"/>
        <v>41939</v>
      </c>
      <c r="H1047" s="41">
        <v>40087</v>
      </c>
      <c r="I1047" s="41">
        <v>41939</v>
      </c>
      <c r="J1047">
        <f t="shared" si="33"/>
        <v>5.0739726027397261</v>
      </c>
    </row>
    <row r="1048" spans="1:10" x14ac:dyDescent="0.25">
      <c r="A1048" s="44" t="s">
        <v>8508</v>
      </c>
      <c r="B1048" t="s">
        <v>8507</v>
      </c>
      <c r="C1048" t="s">
        <v>9979</v>
      </c>
      <c r="D1048">
        <v>134</v>
      </c>
      <c r="E1048">
        <v>3</v>
      </c>
      <c r="F1048">
        <v>77</v>
      </c>
      <c r="G1048" s="41">
        <f t="shared" si="32"/>
        <v>41939</v>
      </c>
      <c r="H1048" s="41">
        <v>40087</v>
      </c>
      <c r="I1048" s="41">
        <v>41939</v>
      </c>
      <c r="J1048">
        <f t="shared" si="33"/>
        <v>5.0739726027397261</v>
      </c>
    </row>
    <row r="1049" spans="1:10" x14ac:dyDescent="0.25">
      <c r="A1049" s="44" t="s">
        <v>7722</v>
      </c>
      <c r="B1049" t="s">
        <v>7721</v>
      </c>
      <c r="C1049" t="s">
        <v>10502</v>
      </c>
      <c r="D1049">
        <v>134</v>
      </c>
      <c r="E1049">
        <v>3</v>
      </c>
      <c r="F1049">
        <v>77</v>
      </c>
      <c r="G1049" s="41">
        <f t="shared" si="32"/>
        <v>41939</v>
      </c>
      <c r="H1049" s="41">
        <v>40087</v>
      </c>
      <c r="I1049" s="41">
        <v>41939</v>
      </c>
      <c r="J1049">
        <f t="shared" si="33"/>
        <v>5.0739726027397261</v>
      </c>
    </row>
    <row r="1050" spans="1:10" x14ac:dyDescent="0.25">
      <c r="A1050" s="44" t="s">
        <v>7989</v>
      </c>
      <c r="B1050" t="s">
        <v>7988</v>
      </c>
      <c r="C1050" t="s">
        <v>10318</v>
      </c>
      <c r="D1050">
        <v>40</v>
      </c>
      <c r="E1050">
        <v>6</v>
      </c>
      <c r="F1050">
        <v>23</v>
      </c>
      <c r="G1050" s="41">
        <f t="shared" si="32"/>
        <v>39986</v>
      </c>
      <c r="H1050" s="41">
        <v>39448</v>
      </c>
      <c r="I1050" s="41">
        <v>39986</v>
      </c>
      <c r="J1050">
        <f t="shared" si="33"/>
        <v>1.473972602739726</v>
      </c>
    </row>
    <row r="1051" spans="1:10" x14ac:dyDescent="0.25">
      <c r="A1051" s="44" t="s">
        <v>4336</v>
      </c>
      <c r="B1051" t="s">
        <v>8025</v>
      </c>
      <c r="C1051" t="s">
        <v>4335</v>
      </c>
      <c r="D1051">
        <v>109</v>
      </c>
      <c r="E1051">
        <v>5</v>
      </c>
      <c r="F1051">
        <v>45</v>
      </c>
      <c r="G1051" s="41">
        <f t="shared" si="32"/>
        <v>41897</v>
      </c>
      <c r="H1051" s="41">
        <v>40746</v>
      </c>
      <c r="I1051" s="41">
        <v>41897</v>
      </c>
      <c r="J1051">
        <f t="shared" si="33"/>
        <v>3.1534246575342464</v>
      </c>
    </row>
    <row r="1052" spans="1:10" x14ac:dyDescent="0.25">
      <c r="A1052" s="44" t="s">
        <v>5977</v>
      </c>
      <c r="B1052" t="s">
        <v>8995</v>
      </c>
      <c r="C1052" t="s">
        <v>9654</v>
      </c>
      <c r="D1052">
        <v>117</v>
      </c>
      <c r="E1052">
        <v>7</v>
      </c>
      <c r="F1052">
        <v>83</v>
      </c>
      <c r="G1052" s="41">
        <f t="shared" si="32"/>
        <v>41395</v>
      </c>
      <c r="H1052" s="41">
        <v>39448</v>
      </c>
      <c r="I1052" s="41">
        <v>41395</v>
      </c>
      <c r="J1052">
        <f t="shared" si="33"/>
        <v>5.3342465753424655</v>
      </c>
    </row>
    <row r="1053" spans="1:10" x14ac:dyDescent="0.25">
      <c r="A1053" s="44" t="s">
        <v>4340</v>
      </c>
      <c r="B1053" t="s">
        <v>8105</v>
      </c>
      <c r="C1053" t="s">
        <v>10238</v>
      </c>
      <c r="D1053">
        <v>352</v>
      </c>
      <c r="E1053">
        <v>6</v>
      </c>
      <c r="F1053">
        <v>148</v>
      </c>
      <c r="G1053" s="41">
        <f t="shared" si="32"/>
        <v>41940</v>
      </c>
      <c r="H1053" s="41">
        <v>33604</v>
      </c>
      <c r="I1053" s="41">
        <v>41940</v>
      </c>
      <c r="J1053">
        <f t="shared" si="33"/>
        <v>22.838356164383562</v>
      </c>
    </row>
    <row r="1054" spans="1:10" x14ac:dyDescent="0.25">
      <c r="A1054" s="44" t="s">
        <v>3136</v>
      </c>
      <c r="B1054" t="s">
        <v>8127</v>
      </c>
      <c r="C1054" t="s">
        <v>10226</v>
      </c>
      <c r="D1054">
        <v>298</v>
      </c>
      <c r="E1054">
        <v>7</v>
      </c>
      <c r="F1054">
        <v>136</v>
      </c>
      <c r="G1054" s="41">
        <f t="shared" si="32"/>
        <v>41897</v>
      </c>
      <c r="H1054" s="62">
        <v>39023</v>
      </c>
      <c r="I1054" s="41">
        <v>41897</v>
      </c>
      <c r="J1054">
        <f>(I1054-H1054)/365</f>
        <v>7.8739726027397259</v>
      </c>
    </row>
    <row r="1055" spans="1:10" x14ac:dyDescent="0.25">
      <c r="A1055" s="44" t="s">
        <v>3145</v>
      </c>
      <c r="B1055" t="s">
        <v>9081</v>
      </c>
      <c r="C1055" t="s">
        <v>9594</v>
      </c>
      <c r="D1055">
        <v>433</v>
      </c>
      <c r="E1055">
        <v>7</v>
      </c>
      <c r="F1055">
        <v>166</v>
      </c>
      <c r="G1055" s="41">
        <f t="shared" si="32"/>
        <v>41940</v>
      </c>
      <c r="H1055" s="41">
        <v>41821</v>
      </c>
      <c r="I1055" s="41">
        <v>41940</v>
      </c>
      <c r="J1055">
        <f t="shared" si="33"/>
        <v>0.32602739726027397</v>
      </c>
    </row>
    <row r="1056" spans="1:10" x14ac:dyDescent="0.25">
      <c r="A1056" s="44" t="s">
        <v>5515</v>
      </c>
      <c r="B1056" t="s">
        <v>7937</v>
      </c>
      <c r="C1056" t="s">
        <v>2397</v>
      </c>
      <c r="D1056">
        <v>1117</v>
      </c>
      <c r="E1056">
        <v>7</v>
      </c>
      <c r="F1056">
        <v>494</v>
      </c>
      <c r="G1056" s="41">
        <f t="shared" si="32"/>
        <v>41940</v>
      </c>
      <c r="H1056" s="41">
        <v>41821</v>
      </c>
      <c r="I1056" s="41">
        <v>41940</v>
      </c>
      <c r="J1056">
        <f t="shared" si="33"/>
        <v>0.32602739726027397</v>
      </c>
    </row>
    <row r="1057" spans="1:10" x14ac:dyDescent="0.25">
      <c r="A1057" s="44" t="s">
        <v>5519</v>
      </c>
      <c r="B1057" t="s">
        <v>2401</v>
      </c>
      <c r="C1057" t="s">
        <v>10283</v>
      </c>
      <c r="D1057">
        <v>154</v>
      </c>
      <c r="E1057">
        <v>8</v>
      </c>
      <c r="F1057">
        <v>104</v>
      </c>
      <c r="G1057" s="41">
        <f t="shared" si="32"/>
        <v>41572</v>
      </c>
      <c r="H1057" s="41">
        <v>36892</v>
      </c>
      <c r="I1057" s="41">
        <v>41572</v>
      </c>
      <c r="J1057">
        <f t="shared" si="33"/>
        <v>12.821917808219178</v>
      </c>
    </row>
    <row r="1058" spans="1:10" x14ac:dyDescent="0.25">
      <c r="A1058" s="44" t="s">
        <v>5978</v>
      </c>
      <c r="B1058" t="s">
        <v>7943</v>
      </c>
      <c r="C1058" t="s">
        <v>10350</v>
      </c>
      <c r="D1058">
        <v>740</v>
      </c>
      <c r="E1058">
        <v>7</v>
      </c>
      <c r="F1058">
        <v>373</v>
      </c>
      <c r="G1058" s="41">
        <f t="shared" si="32"/>
        <v>41956</v>
      </c>
      <c r="H1058" s="41">
        <v>31413</v>
      </c>
      <c r="I1058" s="41">
        <v>41956</v>
      </c>
      <c r="J1058">
        <f t="shared" si="33"/>
        <v>28.884931506849316</v>
      </c>
    </row>
    <row r="1059" spans="1:10" x14ac:dyDescent="0.25">
      <c r="A1059" s="44" t="s">
        <v>6613</v>
      </c>
      <c r="B1059" t="s">
        <v>8764</v>
      </c>
      <c r="C1059" t="s">
        <v>9806</v>
      </c>
      <c r="D1059">
        <v>30</v>
      </c>
      <c r="E1059">
        <v>2</v>
      </c>
      <c r="F1059">
        <v>16</v>
      </c>
      <c r="G1059" s="41">
        <f t="shared" si="32"/>
        <v>40909</v>
      </c>
      <c r="H1059" s="41">
        <v>40909</v>
      </c>
      <c r="I1059" s="41">
        <v>40909</v>
      </c>
      <c r="J1059">
        <f t="shared" si="33"/>
        <v>0</v>
      </c>
    </row>
    <row r="1060" spans="1:10" x14ac:dyDescent="0.25">
      <c r="A1060" s="44" t="s">
        <v>8172</v>
      </c>
      <c r="B1060" t="s">
        <v>8171</v>
      </c>
      <c r="C1060" t="s">
        <v>10199</v>
      </c>
      <c r="D1060">
        <v>72</v>
      </c>
      <c r="E1060">
        <v>8</v>
      </c>
      <c r="F1060">
        <v>31</v>
      </c>
      <c r="G1060" s="41">
        <f t="shared" si="32"/>
        <v>41088</v>
      </c>
      <c r="H1060" s="41">
        <v>39834</v>
      </c>
      <c r="I1060" s="41">
        <v>41088</v>
      </c>
      <c r="J1060">
        <f t="shared" si="33"/>
        <v>3.4356164383561643</v>
      </c>
    </row>
    <row r="1061" spans="1:10" x14ac:dyDescent="0.25">
      <c r="A1061" s="44" t="s">
        <v>5981</v>
      </c>
      <c r="B1061" t="s">
        <v>9028</v>
      </c>
      <c r="C1061" t="s">
        <v>9631</v>
      </c>
      <c r="D1061">
        <v>77</v>
      </c>
      <c r="E1061">
        <v>1</v>
      </c>
      <c r="F1061">
        <v>60</v>
      </c>
      <c r="G1061" s="41">
        <f t="shared" si="32"/>
        <v>41395</v>
      </c>
      <c r="H1061" s="41">
        <v>41214</v>
      </c>
      <c r="I1061" s="41">
        <v>41395</v>
      </c>
      <c r="J1061">
        <f t="shared" si="33"/>
        <v>0.49589041095890413</v>
      </c>
    </row>
    <row r="1062" spans="1:10" x14ac:dyDescent="0.25">
      <c r="A1062" s="44" t="s">
        <v>6615</v>
      </c>
      <c r="B1062" t="s">
        <v>8854</v>
      </c>
      <c r="C1062" t="s">
        <v>7151</v>
      </c>
      <c r="D1062">
        <v>94</v>
      </c>
      <c r="E1062">
        <v>1</v>
      </c>
      <c r="F1062">
        <v>11</v>
      </c>
      <c r="G1062" s="41">
        <f t="shared" si="32"/>
        <v>41940</v>
      </c>
      <c r="H1062" s="41">
        <v>38292</v>
      </c>
      <c r="I1062" s="41">
        <v>41940</v>
      </c>
      <c r="J1062">
        <f t="shared" si="33"/>
        <v>9.9945205479452053</v>
      </c>
    </row>
    <row r="1063" spans="1:10" x14ac:dyDescent="0.25">
      <c r="A1063" s="44" t="s">
        <v>7647</v>
      </c>
      <c r="C1063" t="s">
        <v>10923</v>
      </c>
      <c r="D1063">
        <v>154</v>
      </c>
      <c r="E1063">
        <v>1</v>
      </c>
      <c r="F1063">
        <v>8</v>
      </c>
      <c r="G1063" s="41">
        <f t="shared" si="32"/>
        <v>42297</v>
      </c>
      <c r="H1063" s="41">
        <v>42134</v>
      </c>
      <c r="I1063" s="41">
        <v>42297</v>
      </c>
      <c r="J1063">
        <f t="shared" si="33"/>
        <v>0.44657534246575342</v>
      </c>
    </row>
    <row r="1064" spans="1:10" x14ac:dyDescent="0.25">
      <c r="A1064" s="44" t="s">
        <v>3141</v>
      </c>
      <c r="B1064" t="s">
        <v>7820</v>
      </c>
      <c r="C1064" t="s">
        <v>10433</v>
      </c>
      <c r="D1064">
        <v>676</v>
      </c>
      <c r="E1064">
        <v>6</v>
      </c>
      <c r="F1064">
        <v>310</v>
      </c>
      <c r="G1064" s="41">
        <f t="shared" si="32"/>
        <v>41940</v>
      </c>
      <c r="H1064" s="41">
        <v>41821</v>
      </c>
      <c r="I1064" s="41">
        <v>41940</v>
      </c>
      <c r="J1064">
        <f t="shared" si="33"/>
        <v>0.32602739726027397</v>
      </c>
    </row>
    <row r="1065" spans="1:10" x14ac:dyDescent="0.25">
      <c r="A1065" s="44" t="s">
        <v>5533</v>
      </c>
      <c r="B1065" t="s">
        <v>8907</v>
      </c>
      <c r="C1065" t="s">
        <v>9713</v>
      </c>
      <c r="D1065">
        <v>103</v>
      </c>
      <c r="E1065">
        <v>2</v>
      </c>
      <c r="F1065">
        <v>20</v>
      </c>
      <c r="G1065" s="41">
        <f t="shared" si="32"/>
        <v>41940</v>
      </c>
      <c r="H1065" s="41">
        <v>38292</v>
      </c>
      <c r="I1065" s="41">
        <v>41940</v>
      </c>
      <c r="J1065">
        <f t="shared" si="33"/>
        <v>9.9945205479452053</v>
      </c>
    </row>
    <row r="1066" spans="1:10" x14ac:dyDescent="0.25">
      <c r="A1066" s="44" t="s">
        <v>4347</v>
      </c>
      <c r="C1066" t="s">
        <v>10924</v>
      </c>
      <c r="D1066">
        <v>1</v>
      </c>
      <c r="E1066">
        <v>1</v>
      </c>
      <c r="F1066">
        <v>1</v>
      </c>
      <c r="G1066" s="41">
        <f t="shared" si="32"/>
        <v>41821</v>
      </c>
      <c r="H1066" s="41">
        <v>41821</v>
      </c>
      <c r="I1066" s="41">
        <v>41821</v>
      </c>
      <c r="J1066">
        <f t="shared" si="33"/>
        <v>0</v>
      </c>
    </row>
    <row r="1067" spans="1:10" x14ac:dyDescent="0.25">
      <c r="A1067" s="44" t="s">
        <v>3143</v>
      </c>
      <c r="B1067" t="s">
        <v>8846</v>
      </c>
      <c r="C1067" t="s">
        <v>9755</v>
      </c>
      <c r="D1067">
        <v>441</v>
      </c>
      <c r="E1067">
        <v>7</v>
      </c>
      <c r="F1067">
        <v>168</v>
      </c>
      <c r="G1067" s="41">
        <f t="shared" si="32"/>
        <v>41940</v>
      </c>
      <c r="H1067" s="62">
        <v>33604</v>
      </c>
      <c r="I1067" s="41">
        <v>41940</v>
      </c>
      <c r="J1067">
        <f>(I1067-H1067)/365</f>
        <v>22.838356164383562</v>
      </c>
    </row>
    <row r="1068" spans="1:10" x14ac:dyDescent="0.25">
      <c r="A1068" s="44" t="s">
        <v>6619</v>
      </c>
      <c r="B1068" t="s">
        <v>7739</v>
      </c>
      <c r="C1068" t="s">
        <v>10492</v>
      </c>
      <c r="D1068">
        <v>341</v>
      </c>
      <c r="E1068">
        <v>6</v>
      </c>
      <c r="F1068">
        <v>116</v>
      </c>
      <c r="G1068" s="41">
        <f t="shared" si="32"/>
        <v>41940</v>
      </c>
      <c r="H1068" s="41">
        <v>37257</v>
      </c>
      <c r="I1068" s="41">
        <v>41940</v>
      </c>
      <c r="J1068">
        <f t="shared" si="33"/>
        <v>12.830136986301369</v>
      </c>
    </row>
    <row r="1069" spans="1:10" x14ac:dyDescent="0.25">
      <c r="A1069" s="44" t="s">
        <v>7997</v>
      </c>
      <c r="B1069" t="s">
        <v>7996</v>
      </c>
      <c r="C1069" t="s">
        <v>10312</v>
      </c>
      <c r="D1069">
        <v>134</v>
      </c>
      <c r="E1069">
        <v>3</v>
      </c>
      <c r="F1069">
        <v>77</v>
      </c>
      <c r="G1069" s="41">
        <f t="shared" si="32"/>
        <v>41939</v>
      </c>
      <c r="H1069" s="41">
        <v>40087</v>
      </c>
      <c r="I1069" s="41">
        <v>41939</v>
      </c>
      <c r="J1069">
        <f t="shared" si="33"/>
        <v>5.0739726027397261</v>
      </c>
    </row>
    <row r="1070" spans="1:10" x14ac:dyDescent="0.25">
      <c r="A1070" s="44" t="s">
        <v>5982</v>
      </c>
      <c r="B1070" t="s">
        <v>7933</v>
      </c>
      <c r="C1070" t="s">
        <v>10357</v>
      </c>
      <c r="D1070">
        <v>77</v>
      </c>
      <c r="E1070">
        <v>1</v>
      </c>
      <c r="F1070">
        <v>60</v>
      </c>
      <c r="G1070" s="41">
        <f t="shared" si="32"/>
        <v>41395</v>
      </c>
      <c r="H1070" s="41">
        <v>41214</v>
      </c>
      <c r="I1070" s="41">
        <v>41395</v>
      </c>
      <c r="J1070">
        <f t="shared" si="33"/>
        <v>0.49589041095890413</v>
      </c>
    </row>
    <row r="1071" spans="1:10" x14ac:dyDescent="0.25">
      <c r="A1071" s="44" t="s">
        <v>5983</v>
      </c>
      <c r="B1071" t="s">
        <v>9032</v>
      </c>
      <c r="C1071" t="s">
        <v>9628</v>
      </c>
      <c r="D1071">
        <v>705</v>
      </c>
      <c r="E1071">
        <v>5</v>
      </c>
      <c r="F1071">
        <v>364</v>
      </c>
      <c r="G1071" s="41">
        <f t="shared" si="32"/>
        <v>41893</v>
      </c>
      <c r="H1071" s="41">
        <v>31413</v>
      </c>
      <c r="I1071" s="41">
        <v>41893</v>
      </c>
      <c r="J1071">
        <f t="shared" si="33"/>
        <v>28.712328767123289</v>
      </c>
    </row>
    <row r="1072" spans="1:10" x14ac:dyDescent="0.25">
      <c r="A1072" s="44" t="s">
        <v>5984</v>
      </c>
      <c r="B1072" t="s">
        <v>8666</v>
      </c>
      <c r="C1072" t="s">
        <v>9869</v>
      </c>
      <c r="D1072">
        <v>48</v>
      </c>
      <c r="E1072">
        <v>7</v>
      </c>
      <c r="F1072">
        <v>27</v>
      </c>
      <c r="G1072" s="41">
        <f t="shared" si="32"/>
        <v>40065</v>
      </c>
      <c r="H1072" s="41">
        <v>39448</v>
      </c>
      <c r="I1072" s="41">
        <v>40065</v>
      </c>
      <c r="J1072">
        <f t="shared" si="33"/>
        <v>1.6904109589041096</v>
      </c>
    </row>
    <row r="1073" spans="1:10" x14ac:dyDescent="0.25">
      <c r="A1073" s="44" t="s">
        <v>5985</v>
      </c>
      <c r="C1073" t="s">
        <v>10925</v>
      </c>
      <c r="D1073">
        <v>1</v>
      </c>
      <c r="E1073">
        <v>1</v>
      </c>
      <c r="F1073">
        <v>1</v>
      </c>
      <c r="G1073" s="41">
        <f t="shared" si="32"/>
        <v>41821</v>
      </c>
      <c r="H1073" s="41">
        <v>41821</v>
      </c>
      <c r="I1073" s="41">
        <v>41821</v>
      </c>
      <c r="J1073">
        <f t="shared" si="33"/>
        <v>0</v>
      </c>
    </row>
    <row r="1074" spans="1:10" x14ac:dyDescent="0.25">
      <c r="A1074" s="44" t="s">
        <v>5986</v>
      </c>
      <c r="B1074" t="s">
        <v>8566</v>
      </c>
      <c r="C1074" t="s">
        <v>2465</v>
      </c>
      <c r="D1074">
        <v>790</v>
      </c>
      <c r="E1074">
        <v>7</v>
      </c>
      <c r="F1074">
        <v>304</v>
      </c>
      <c r="G1074" s="41">
        <f t="shared" si="32"/>
        <v>41940</v>
      </c>
      <c r="H1074" s="41">
        <v>41821</v>
      </c>
      <c r="I1074" s="41">
        <v>41940</v>
      </c>
      <c r="J1074">
        <f t="shared" si="33"/>
        <v>0.32602739726027397</v>
      </c>
    </row>
    <row r="1075" spans="1:10" x14ac:dyDescent="0.25">
      <c r="A1075" s="44" t="s">
        <v>5987</v>
      </c>
      <c r="C1075" t="s">
        <v>10926</v>
      </c>
      <c r="D1075">
        <v>1</v>
      </c>
      <c r="E1075">
        <v>1</v>
      </c>
      <c r="F1075">
        <v>1</v>
      </c>
      <c r="G1075" s="41">
        <f t="shared" si="32"/>
        <v>41821</v>
      </c>
      <c r="H1075" s="41">
        <v>41821</v>
      </c>
      <c r="I1075" s="41">
        <v>41821</v>
      </c>
      <c r="J1075">
        <f t="shared" si="33"/>
        <v>0</v>
      </c>
    </row>
    <row r="1076" spans="1:10" x14ac:dyDescent="0.25">
      <c r="A1076" s="44" t="s">
        <v>8486</v>
      </c>
      <c r="B1076" t="s">
        <v>8485</v>
      </c>
      <c r="C1076" t="s">
        <v>9995</v>
      </c>
      <c r="D1076">
        <v>180</v>
      </c>
      <c r="E1076">
        <v>5</v>
      </c>
      <c r="F1076">
        <v>48</v>
      </c>
      <c r="G1076" s="41">
        <f t="shared" si="32"/>
        <v>41940</v>
      </c>
      <c r="H1076" s="41">
        <v>41821</v>
      </c>
      <c r="I1076" s="41">
        <v>41940</v>
      </c>
      <c r="J1076">
        <f t="shared" si="33"/>
        <v>0.32602739726027397</v>
      </c>
    </row>
    <row r="1077" spans="1:10" x14ac:dyDescent="0.25">
      <c r="A1077" s="44" t="s">
        <v>8340</v>
      </c>
      <c r="B1077" t="s">
        <v>8339</v>
      </c>
      <c r="C1077" t="s">
        <v>10087</v>
      </c>
      <c r="D1077">
        <v>77</v>
      </c>
      <c r="E1077">
        <v>1</v>
      </c>
      <c r="F1077">
        <v>60</v>
      </c>
      <c r="G1077" s="41">
        <f t="shared" si="32"/>
        <v>41395</v>
      </c>
      <c r="H1077" s="41">
        <v>41214</v>
      </c>
      <c r="I1077" s="41">
        <v>41395</v>
      </c>
      <c r="J1077">
        <f t="shared" si="33"/>
        <v>0.49589041095890413</v>
      </c>
    </row>
    <row r="1078" spans="1:10" x14ac:dyDescent="0.25">
      <c r="A1078" s="44" t="s">
        <v>5988</v>
      </c>
      <c r="B1078" t="s">
        <v>8593</v>
      </c>
      <c r="C1078" t="s">
        <v>9920</v>
      </c>
      <c r="D1078">
        <v>754</v>
      </c>
      <c r="E1078">
        <v>6</v>
      </c>
      <c r="F1078">
        <v>387</v>
      </c>
      <c r="G1078" s="41">
        <f t="shared" si="32"/>
        <v>41893</v>
      </c>
      <c r="H1078" s="41">
        <v>31413</v>
      </c>
      <c r="I1078" s="41">
        <v>41893</v>
      </c>
      <c r="J1078">
        <f t="shared" si="33"/>
        <v>28.712328767123289</v>
      </c>
    </row>
    <row r="1079" spans="1:10" x14ac:dyDescent="0.25">
      <c r="A1079" s="44" t="s">
        <v>7782</v>
      </c>
      <c r="B1079" t="s">
        <v>7781</v>
      </c>
      <c r="C1079" t="s">
        <v>10461</v>
      </c>
      <c r="D1079">
        <v>97</v>
      </c>
      <c r="E1079">
        <v>8</v>
      </c>
      <c r="F1079">
        <v>56</v>
      </c>
      <c r="G1079" s="41">
        <f t="shared" si="32"/>
        <v>41572</v>
      </c>
      <c r="H1079" s="41">
        <v>39834</v>
      </c>
      <c r="I1079" s="41">
        <v>41572</v>
      </c>
      <c r="J1079">
        <f t="shared" si="33"/>
        <v>4.7616438356164386</v>
      </c>
    </row>
    <row r="1080" spans="1:10" x14ac:dyDescent="0.25">
      <c r="A1080" s="44" t="s">
        <v>8821</v>
      </c>
      <c r="B1080" t="s">
        <v>536</v>
      </c>
      <c r="C1080" t="s">
        <v>9771</v>
      </c>
      <c r="D1080">
        <v>97</v>
      </c>
      <c r="E1080">
        <v>8</v>
      </c>
      <c r="F1080">
        <v>56</v>
      </c>
      <c r="G1080" s="41">
        <f t="shared" si="32"/>
        <v>41572</v>
      </c>
      <c r="H1080" s="41">
        <v>39834</v>
      </c>
      <c r="I1080" s="41">
        <v>41572</v>
      </c>
      <c r="J1080">
        <f t="shared" si="33"/>
        <v>4.7616438356164386</v>
      </c>
    </row>
    <row r="1081" spans="1:10" x14ac:dyDescent="0.25">
      <c r="A1081" s="44" t="s">
        <v>3320</v>
      </c>
      <c r="B1081" t="s">
        <v>8033</v>
      </c>
      <c r="C1081" t="s">
        <v>10290</v>
      </c>
      <c r="D1081">
        <v>1014</v>
      </c>
      <c r="E1081">
        <v>9</v>
      </c>
      <c r="F1081">
        <v>447</v>
      </c>
      <c r="G1081" s="41">
        <f t="shared" si="32"/>
        <v>41955</v>
      </c>
      <c r="H1081" s="41">
        <v>40360</v>
      </c>
      <c r="I1081" s="41">
        <v>41955</v>
      </c>
      <c r="J1081">
        <f t="shared" si="33"/>
        <v>4.3698630136986303</v>
      </c>
    </row>
    <row r="1082" spans="1:10" x14ac:dyDescent="0.25">
      <c r="A1082" s="44" t="s">
        <v>5989</v>
      </c>
      <c r="B1082" t="s">
        <v>9297</v>
      </c>
      <c r="C1082" t="s">
        <v>9459</v>
      </c>
      <c r="D1082">
        <v>184</v>
      </c>
      <c r="E1082">
        <v>5</v>
      </c>
      <c r="F1082">
        <v>53</v>
      </c>
      <c r="G1082" s="41">
        <f t="shared" si="32"/>
        <v>41940</v>
      </c>
      <c r="H1082" s="41">
        <v>33604</v>
      </c>
      <c r="I1082" s="41">
        <v>41940</v>
      </c>
      <c r="J1082">
        <f t="shared" si="33"/>
        <v>22.838356164383562</v>
      </c>
    </row>
    <row r="1083" spans="1:10" x14ac:dyDescent="0.25">
      <c r="A1083" s="44" t="s">
        <v>9084</v>
      </c>
      <c r="B1083" t="s">
        <v>9083</v>
      </c>
      <c r="C1083" t="s">
        <v>9592</v>
      </c>
      <c r="D1083">
        <v>47</v>
      </c>
      <c r="E1083">
        <v>3</v>
      </c>
      <c r="F1083">
        <v>32</v>
      </c>
      <c r="G1083" s="41">
        <f t="shared" si="32"/>
        <v>41926</v>
      </c>
      <c r="H1083" s="41">
        <v>41782</v>
      </c>
      <c r="I1083" s="41">
        <v>41926</v>
      </c>
      <c r="J1083">
        <f t="shared" si="33"/>
        <v>0.39452054794520547</v>
      </c>
    </row>
    <row r="1084" spans="1:10" x14ac:dyDescent="0.25">
      <c r="A1084" s="44" t="s">
        <v>5990</v>
      </c>
      <c r="B1084" t="s">
        <v>9198</v>
      </c>
      <c r="C1084" t="s">
        <v>9524</v>
      </c>
      <c r="D1084">
        <v>127</v>
      </c>
      <c r="E1084">
        <v>6</v>
      </c>
      <c r="F1084">
        <v>72</v>
      </c>
      <c r="G1084" s="41">
        <f t="shared" si="32"/>
        <v>38169</v>
      </c>
      <c r="H1084" s="41">
        <v>37196</v>
      </c>
      <c r="I1084" s="41">
        <v>38169</v>
      </c>
      <c r="J1084">
        <f t="shared" si="33"/>
        <v>2.6657534246575341</v>
      </c>
    </row>
    <row r="1085" spans="1:10" x14ac:dyDescent="0.25">
      <c r="A1085" s="44" t="s">
        <v>7786</v>
      </c>
      <c r="B1085" t="s">
        <v>7785</v>
      </c>
      <c r="C1085" t="s">
        <v>10458</v>
      </c>
      <c r="D1085">
        <v>6</v>
      </c>
      <c r="E1085">
        <v>1</v>
      </c>
      <c r="F1085">
        <v>6</v>
      </c>
      <c r="G1085" s="41">
        <f t="shared" si="32"/>
        <v>41395</v>
      </c>
      <c r="H1085" s="41">
        <v>41214</v>
      </c>
      <c r="I1085" s="41">
        <v>41395</v>
      </c>
      <c r="J1085">
        <f t="shared" si="33"/>
        <v>0.49589041095890413</v>
      </c>
    </row>
    <row r="1086" spans="1:10" x14ac:dyDescent="0.25">
      <c r="A1086" s="44" t="s">
        <v>7882</v>
      </c>
      <c r="B1086" t="s">
        <v>7881</v>
      </c>
      <c r="C1086" t="s">
        <v>10390</v>
      </c>
      <c r="D1086">
        <v>6</v>
      </c>
      <c r="E1086">
        <v>1</v>
      </c>
      <c r="F1086">
        <v>6</v>
      </c>
      <c r="G1086" s="41">
        <f t="shared" si="32"/>
        <v>41395</v>
      </c>
      <c r="H1086" s="41">
        <v>41214</v>
      </c>
      <c r="I1086" s="41">
        <v>41395</v>
      </c>
      <c r="J1086">
        <f t="shared" si="33"/>
        <v>0.49589041095890413</v>
      </c>
    </row>
    <row r="1087" spans="1:10" x14ac:dyDescent="0.25">
      <c r="A1087" s="44" t="s">
        <v>6179</v>
      </c>
      <c r="C1087" t="s">
        <v>10169</v>
      </c>
      <c r="D1087">
        <v>244</v>
      </c>
      <c r="E1087">
        <v>1</v>
      </c>
      <c r="F1087">
        <v>69</v>
      </c>
      <c r="G1087" s="41">
        <f t="shared" si="32"/>
        <v>42297</v>
      </c>
      <c r="H1087" s="41">
        <v>38169</v>
      </c>
      <c r="I1087" s="41">
        <v>42297</v>
      </c>
      <c r="J1087">
        <f t="shared" si="33"/>
        <v>11.30958904109589</v>
      </c>
    </row>
    <row r="1088" spans="1:10" x14ac:dyDescent="0.25">
      <c r="A1088" s="44" t="s">
        <v>9146</v>
      </c>
      <c r="B1088" t="s">
        <v>9145</v>
      </c>
      <c r="C1088" t="s">
        <v>9553</v>
      </c>
      <c r="D1088">
        <v>134</v>
      </c>
      <c r="E1088">
        <v>3</v>
      </c>
      <c r="F1088">
        <v>77</v>
      </c>
      <c r="G1088" s="41">
        <f t="shared" si="32"/>
        <v>41939</v>
      </c>
      <c r="H1088" s="41">
        <v>40087</v>
      </c>
      <c r="I1088" s="41">
        <v>41939</v>
      </c>
      <c r="J1088">
        <f t="shared" si="33"/>
        <v>5.0739726027397261</v>
      </c>
    </row>
    <row r="1089" spans="1:10" x14ac:dyDescent="0.25">
      <c r="A1089" s="44" t="s">
        <v>3069</v>
      </c>
      <c r="B1089" t="s">
        <v>8206</v>
      </c>
      <c r="C1089" t="s">
        <v>2492</v>
      </c>
      <c r="D1089">
        <v>192</v>
      </c>
      <c r="E1089">
        <v>3</v>
      </c>
      <c r="F1089">
        <v>106</v>
      </c>
      <c r="G1089" s="41">
        <f t="shared" si="32"/>
        <v>40261</v>
      </c>
      <c r="H1089" s="41">
        <v>35612</v>
      </c>
      <c r="I1089" s="41">
        <v>40261</v>
      </c>
      <c r="J1089">
        <f t="shared" si="33"/>
        <v>12.736986301369862</v>
      </c>
    </row>
    <row r="1090" spans="1:10" x14ac:dyDescent="0.25">
      <c r="A1090" s="44" t="s">
        <v>7652</v>
      </c>
      <c r="B1090" t="s">
        <v>8964</v>
      </c>
      <c r="C1090" t="s">
        <v>9676</v>
      </c>
      <c r="D1090">
        <v>100</v>
      </c>
      <c r="E1090">
        <v>5</v>
      </c>
      <c r="F1090">
        <v>63</v>
      </c>
      <c r="G1090" s="41">
        <f t="shared" si="32"/>
        <v>41985</v>
      </c>
      <c r="H1090" s="41">
        <v>39448</v>
      </c>
      <c r="I1090" s="64">
        <v>41985</v>
      </c>
      <c r="J1090">
        <f>(I1090-H1090)/365</f>
        <v>6.9506849315068493</v>
      </c>
    </row>
    <row r="1091" spans="1:10" x14ac:dyDescent="0.25">
      <c r="A1091" s="44" t="s">
        <v>3103</v>
      </c>
      <c r="C1091" t="s">
        <v>10927</v>
      </c>
      <c r="D1091">
        <v>1</v>
      </c>
      <c r="E1091">
        <v>1</v>
      </c>
      <c r="F1091">
        <v>1</v>
      </c>
      <c r="G1091" s="41">
        <f t="shared" ref="G1091:G1154" si="34">I1091</f>
        <v>41821</v>
      </c>
      <c r="H1091" s="41">
        <v>41821</v>
      </c>
      <c r="I1091" s="41">
        <v>41821</v>
      </c>
      <c r="J1091">
        <f t="shared" ref="J1091:J1154" si="35">(I1091-H1091)/365</f>
        <v>0</v>
      </c>
    </row>
    <row r="1092" spans="1:10" x14ac:dyDescent="0.25">
      <c r="A1092" s="44" t="s">
        <v>5992</v>
      </c>
      <c r="B1092" t="s">
        <v>8653</v>
      </c>
      <c r="C1092" t="s">
        <v>9876</v>
      </c>
      <c r="D1092">
        <v>6</v>
      </c>
      <c r="E1092">
        <v>1</v>
      </c>
      <c r="F1092">
        <v>6</v>
      </c>
      <c r="G1092" s="41">
        <f t="shared" si="34"/>
        <v>33604</v>
      </c>
      <c r="H1092" s="41">
        <v>33604</v>
      </c>
      <c r="I1092" s="41">
        <v>33604</v>
      </c>
      <c r="J1092">
        <f t="shared" si="35"/>
        <v>0</v>
      </c>
    </row>
    <row r="1093" spans="1:10" x14ac:dyDescent="0.25">
      <c r="A1093" s="44" t="s">
        <v>5993</v>
      </c>
      <c r="B1093" t="s">
        <v>8353</v>
      </c>
      <c r="C1093" t="s">
        <v>10077</v>
      </c>
      <c r="D1093">
        <v>69</v>
      </c>
      <c r="E1093">
        <v>5</v>
      </c>
      <c r="F1093">
        <v>22</v>
      </c>
      <c r="G1093" s="41">
        <f t="shared" si="34"/>
        <v>41603</v>
      </c>
      <c r="H1093" s="41">
        <v>33604</v>
      </c>
      <c r="I1093" s="41">
        <v>41603</v>
      </c>
      <c r="J1093">
        <f t="shared" si="35"/>
        <v>21.915068493150685</v>
      </c>
    </row>
    <row r="1094" spans="1:10" x14ac:dyDescent="0.25">
      <c r="A1094" s="44" t="s">
        <v>5994</v>
      </c>
      <c r="B1094" t="s">
        <v>9381</v>
      </c>
      <c r="C1094" t="s">
        <v>9405</v>
      </c>
      <c r="D1094">
        <v>18</v>
      </c>
      <c r="E1094">
        <v>1</v>
      </c>
      <c r="F1094">
        <v>1</v>
      </c>
      <c r="G1094" s="41">
        <f t="shared" si="34"/>
        <v>39814</v>
      </c>
      <c r="H1094" s="41">
        <v>39814</v>
      </c>
      <c r="I1094" s="41">
        <v>39814</v>
      </c>
      <c r="J1094">
        <f t="shared" si="35"/>
        <v>0</v>
      </c>
    </row>
    <row r="1095" spans="1:10" x14ac:dyDescent="0.25">
      <c r="A1095" s="44" t="s">
        <v>3348</v>
      </c>
      <c r="B1095" t="s">
        <v>8536</v>
      </c>
      <c r="C1095" t="s">
        <v>9960</v>
      </c>
      <c r="D1095">
        <v>1026</v>
      </c>
      <c r="E1095">
        <v>6</v>
      </c>
      <c r="F1095">
        <v>329</v>
      </c>
      <c r="G1095" s="41">
        <f t="shared" si="34"/>
        <v>41897</v>
      </c>
      <c r="H1095" s="41">
        <v>37196</v>
      </c>
      <c r="I1095" s="41">
        <v>41897</v>
      </c>
      <c r="J1095">
        <f t="shared" si="35"/>
        <v>12.87945205479452</v>
      </c>
    </row>
    <row r="1096" spans="1:10" x14ac:dyDescent="0.25">
      <c r="A1096" s="44" t="s">
        <v>6622</v>
      </c>
      <c r="B1096" t="s">
        <v>8946</v>
      </c>
      <c r="C1096" t="s">
        <v>9686</v>
      </c>
      <c r="D1096">
        <v>52</v>
      </c>
      <c r="E1096">
        <v>1</v>
      </c>
      <c r="F1096">
        <v>43</v>
      </c>
      <c r="G1096" s="41">
        <f t="shared" si="34"/>
        <v>40527</v>
      </c>
      <c r="H1096" s="41">
        <v>40422</v>
      </c>
      <c r="I1096" s="41">
        <v>40527</v>
      </c>
      <c r="J1096">
        <f t="shared" si="35"/>
        <v>0.28767123287671231</v>
      </c>
    </row>
    <row r="1097" spans="1:10" x14ac:dyDescent="0.25">
      <c r="A1097" s="44" t="s">
        <v>6345</v>
      </c>
      <c r="B1097" t="s">
        <v>8602</v>
      </c>
      <c r="C1097" t="s">
        <v>9913</v>
      </c>
      <c r="D1097">
        <v>991</v>
      </c>
      <c r="E1097">
        <v>6</v>
      </c>
      <c r="F1097">
        <v>316</v>
      </c>
      <c r="G1097" s="41">
        <f t="shared" si="34"/>
        <v>41897</v>
      </c>
      <c r="H1097" s="41">
        <v>37196</v>
      </c>
      <c r="I1097" s="41">
        <v>41897</v>
      </c>
      <c r="J1097">
        <f t="shared" si="35"/>
        <v>12.87945205479452</v>
      </c>
    </row>
    <row r="1098" spans="1:10" x14ac:dyDescent="0.25">
      <c r="A1098" s="44" t="s">
        <v>6626</v>
      </c>
      <c r="B1098" t="s">
        <v>8265</v>
      </c>
      <c r="C1098" t="s">
        <v>10135</v>
      </c>
      <c r="D1098">
        <v>227</v>
      </c>
      <c r="E1098">
        <v>3</v>
      </c>
      <c r="F1098">
        <v>122</v>
      </c>
      <c r="G1098" s="41">
        <f t="shared" si="34"/>
        <v>40261</v>
      </c>
      <c r="H1098" s="41">
        <v>36708</v>
      </c>
      <c r="I1098" s="41">
        <v>40261</v>
      </c>
      <c r="J1098">
        <f t="shared" si="35"/>
        <v>9.7342465753424658</v>
      </c>
    </row>
    <row r="1099" spans="1:10" x14ac:dyDescent="0.25">
      <c r="A1099" s="44" t="s">
        <v>4357</v>
      </c>
      <c r="B1099" t="s">
        <v>8884</v>
      </c>
      <c r="C1099" t="s">
        <v>9731</v>
      </c>
      <c r="D1099">
        <v>1</v>
      </c>
      <c r="E1099">
        <v>1</v>
      </c>
      <c r="F1099">
        <v>1</v>
      </c>
      <c r="G1099" s="41">
        <f t="shared" si="34"/>
        <v>39448</v>
      </c>
      <c r="H1099" s="41">
        <v>39448</v>
      </c>
      <c r="I1099" s="41">
        <v>39448</v>
      </c>
      <c r="J1099">
        <f t="shared" si="35"/>
        <v>0</v>
      </c>
    </row>
    <row r="1100" spans="1:10" x14ac:dyDescent="0.25">
      <c r="A1100" s="44" t="s">
        <v>4361</v>
      </c>
      <c r="B1100" t="s">
        <v>8403</v>
      </c>
      <c r="C1100" t="s">
        <v>10047</v>
      </c>
      <c r="D1100">
        <v>1214</v>
      </c>
      <c r="E1100">
        <v>5</v>
      </c>
      <c r="F1100">
        <v>559</v>
      </c>
      <c r="G1100" s="41">
        <f t="shared" si="34"/>
        <v>41956</v>
      </c>
      <c r="H1100" s="41">
        <v>31413</v>
      </c>
      <c r="I1100" s="41">
        <v>41956</v>
      </c>
      <c r="J1100">
        <f t="shared" si="35"/>
        <v>28.884931506849316</v>
      </c>
    </row>
    <row r="1101" spans="1:10" x14ac:dyDescent="0.25">
      <c r="A1101" s="44" t="s">
        <v>5996</v>
      </c>
      <c r="B1101" t="s">
        <v>8549</v>
      </c>
      <c r="C1101" t="s">
        <v>5997</v>
      </c>
      <c r="D1101">
        <v>40</v>
      </c>
      <c r="E1101">
        <v>6</v>
      </c>
      <c r="F1101">
        <v>23</v>
      </c>
      <c r="G1101" s="41">
        <f t="shared" si="34"/>
        <v>39986</v>
      </c>
      <c r="H1101" s="41">
        <v>39448</v>
      </c>
      <c r="I1101" s="41">
        <v>39986</v>
      </c>
      <c r="J1101">
        <f t="shared" si="35"/>
        <v>1.473972602739726</v>
      </c>
    </row>
    <row r="1102" spans="1:10" x14ac:dyDescent="0.25">
      <c r="A1102" s="44" t="s">
        <v>7022</v>
      </c>
      <c r="B1102" t="s">
        <v>7715</v>
      </c>
      <c r="C1102" t="s">
        <v>10505</v>
      </c>
      <c r="D1102">
        <v>244</v>
      </c>
      <c r="E1102">
        <v>2</v>
      </c>
      <c r="F1102">
        <v>76</v>
      </c>
      <c r="G1102" s="41">
        <f t="shared" si="34"/>
        <v>42297</v>
      </c>
      <c r="H1102" s="41">
        <v>38718</v>
      </c>
      <c r="I1102" s="41">
        <v>42297</v>
      </c>
      <c r="J1102">
        <f t="shared" si="35"/>
        <v>9.8054794520547937</v>
      </c>
    </row>
    <row r="1103" spans="1:10" x14ac:dyDescent="0.25">
      <c r="A1103" s="44" t="s">
        <v>5998</v>
      </c>
      <c r="B1103" t="s">
        <v>8212</v>
      </c>
      <c r="C1103" t="s">
        <v>10171</v>
      </c>
      <c r="D1103">
        <v>69</v>
      </c>
      <c r="E1103">
        <v>5</v>
      </c>
      <c r="F1103">
        <v>22</v>
      </c>
      <c r="G1103" s="41">
        <f t="shared" si="34"/>
        <v>41603</v>
      </c>
      <c r="H1103" s="41">
        <v>33604</v>
      </c>
      <c r="I1103" s="41">
        <v>41603</v>
      </c>
      <c r="J1103">
        <f t="shared" si="35"/>
        <v>21.915068493150685</v>
      </c>
    </row>
    <row r="1104" spans="1:10" x14ac:dyDescent="0.25">
      <c r="A1104" s="44" t="s">
        <v>3311</v>
      </c>
      <c r="C1104" t="s">
        <v>10928</v>
      </c>
      <c r="D1104">
        <v>1</v>
      </c>
      <c r="E1104">
        <v>1</v>
      </c>
      <c r="F1104">
        <v>1</v>
      </c>
      <c r="G1104" s="41">
        <f t="shared" si="34"/>
        <v>41821</v>
      </c>
      <c r="H1104" s="41">
        <v>41821</v>
      </c>
      <c r="I1104" s="41">
        <v>41821</v>
      </c>
      <c r="J1104">
        <f t="shared" si="35"/>
        <v>0</v>
      </c>
    </row>
    <row r="1105" spans="1:10" x14ac:dyDescent="0.25">
      <c r="A1105" s="44" t="s">
        <v>6180</v>
      </c>
      <c r="B1105" t="s">
        <v>8940</v>
      </c>
      <c r="C1105" t="s">
        <v>9690</v>
      </c>
      <c r="D1105">
        <v>83</v>
      </c>
      <c r="E1105">
        <v>1</v>
      </c>
      <c r="F1105">
        <v>61</v>
      </c>
      <c r="G1105" s="41">
        <f t="shared" si="34"/>
        <v>41395</v>
      </c>
      <c r="H1105" s="41">
        <v>41214</v>
      </c>
      <c r="I1105" s="41">
        <v>41395</v>
      </c>
      <c r="J1105">
        <f t="shared" si="35"/>
        <v>0.49589041095890413</v>
      </c>
    </row>
    <row r="1106" spans="1:10" x14ac:dyDescent="0.25">
      <c r="A1106" s="44" t="s">
        <v>9368</v>
      </c>
      <c r="B1106" t="s">
        <v>9367</v>
      </c>
      <c r="C1106" t="s">
        <v>9414</v>
      </c>
      <c r="D1106">
        <v>14</v>
      </c>
      <c r="E1106">
        <v>2</v>
      </c>
      <c r="F1106">
        <v>14</v>
      </c>
      <c r="G1106" s="41">
        <f t="shared" si="34"/>
        <v>40458</v>
      </c>
      <c r="H1106" s="41">
        <v>33604</v>
      </c>
      <c r="I1106" s="41">
        <v>40458</v>
      </c>
      <c r="J1106">
        <f t="shared" si="35"/>
        <v>18.778082191780822</v>
      </c>
    </row>
    <row r="1107" spans="1:10" x14ac:dyDescent="0.25">
      <c r="A1107" s="44" t="s">
        <v>4372</v>
      </c>
      <c r="B1107" t="s">
        <v>8454</v>
      </c>
      <c r="C1107" t="s">
        <v>10016</v>
      </c>
      <c r="D1107">
        <v>14</v>
      </c>
      <c r="E1107">
        <v>4</v>
      </c>
      <c r="F1107">
        <v>6</v>
      </c>
      <c r="G1107" s="41">
        <f t="shared" si="34"/>
        <v>41603</v>
      </c>
      <c r="H1107" s="41">
        <v>35704</v>
      </c>
      <c r="I1107" s="41">
        <v>41603</v>
      </c>
      <c r="J1107">
        <f t="shared" si="35"/>
        <v>16.161643835616438</v>
      </c>
    </row>
    <row r="1108" spans="1:10" x14ac:dyDescent="0.25">
      <c r="A1108" s="44" t="s">
        <v>3059</v>
      </c>
      <c r="C1108" t="s">
        <v>10929</v>
      </c>
      <c r="D1108">
        <v>1</v>
      </c>
      <c r="E1108">
        <v>1</v>
      </c>
      <c r="F1108">
        <v>1</v>
      </c>
      <c r="G1108" s="41">
        <f t="shared" si="34"/>
        <v>41821</v>
      </c>
      <c r="H1108" s="41">
        <v>41821</v>
      </c>
      <c r="I1108" s="41">
        <v>41821</v>
      </c>
      <c r="J1108">
        <f t="shared" si="35"/>
        <v>0</v>
      </c>
    </row>
    <row r="1109" spans="1:10" x14ac:dyDescent="0.25">
      <c r="A1109" s="44" t="s">
        <v>8703</v>
      </c>
      <c r="B1109" t="s">
        <v>8702</v>
      </c>
      <c r="C1109" t="s">
        <v>9849</v>
      </c>
      <c r="D1109">
        <v>51</v>
      </c>
      <c r="E1109">
        <v>4</v>
      </c>
      <c r="F1109">
        <v>18</v>
      </c>
      <c r="G1109" s="41">
        <f t="shared" si="34"/>
        <v>38973</v>
      </c>
      <c r="H1109" s="41">
        <v>38808</v>
      </c>
      <c r="I1109" s="41">
        <v>38973</v>
      </c>
      <c r="J1109">
        <f t="shared" si="35"/>
        <v>0.45205479452054792</v>
      </c>
    </row>
    <row r="1110" spans="1:10" x14ac:dyDescent="0.25">
      <c r="A1110" s="44" t="s">
        <v>7727</v>
      </c>
      <c r="B1110" t="s">
        <v>7726</v>
      </c>
      <c r="C1110" t="s">
        <v>10499</v>
      </c>
      <c r="D1110">
        <v>184</v>
      </c>
      <c r="E1110">
        <v>5</v>
      </c>
      <c r="F1110">
        <v>50</v>
      </c>
      <c r="G1110" s="41">
        <f t="shared" si="34"/>
        <v>41940</v>
      </c>
      <c r="H1110" s="41">
        <v>41821</v>
      </c>
      <c r="I1110" s="41">
        <v>41940</v>
      </c>
      <c r="J1110">
        <f t="shared" si="35"/>
        <v>0.32602739726027397</v>
      </c>
    </row>
    <row r="1111" spans="1:10" x14ac:dyDescent="0.25">
      <c r="A1111" s="44" t="s">
        <v>7897</v>
      </c>
      <c r="B1111" t="s">
        <v>7896</v>
      </c>
      <c r="C1111" t="s">
        <v>10380</v>
      </c>
      <c r="D1111">
        <v>190</v>
      </c>
      <c r="E1111">
        <v>6</v>
      </c>
      <c r="F1111">
        <v>56</v>
      </c>
      <c r="G1111" s="41">
        <f t="shared" si="34"/>
        <v>41940</v>
      </c>
      <c r="H1111" s="41">
        <v>41821</v>
      </c>
      <c r="I1111" s="41">
        <v>41940</v>
      </c>
      <c r="J1111">
        <f t="shared" si="35"/>
        <v>0.32602739726027397</v>
      </c>
    </row>
    <row r="1112" spans="1:10" x14ac:dyDescent="0.25">
      <c r="A1112" s="44" t="s">
        <v>7935</v>
      </c>
      <c r="B1112" t="s">
        <v>7934</v>
      </c>
      <c r="C1112" t="s">
        <v>10356</v>
      </c>
      <c r="D1112">
        <v>134</v>
      </c>
      <c r="E1112">
        <v>3</v>
      </c>
      <c r="F1112">
        <v>77</v>
      </c>
      <c r="G1112" s="41">
        <f t="shared" si="34"/>
        <v>41939</v>
      </c>
      <c r="H1112" s="41">
        <v>40087</v>
      </c>
      <c r="I1112" s="41">
        <v>41939</v>
      </c>
      <c r="J1112">
        <f t="shared" si="35"/>
        <v>5.0739726027397261</v>
      </c>
    </row>
    <row r="1113" spans="1:10" x14ac:dyDescent="0.25">
      <c r="A1113" s="44" t="s">
        <v>6181</v>
      </c>
      <c r="B1113" t="s">
        <v>8700</v>
      </c>
      <c r="C1113" t="s">
        <v>6182</v>
      </c>
      <c r="D1113">
        <v>71</v>
      </c>
      <c r="E1113">
        <v>4</v>
      </c>
      <c r="F1113">
        <v>21</v>
      </c>
      <c r="G1113" s="41">
        <f t="shared" si="34"/>
        <v>40544</v>
      </c>
      <c r="H1113" s="41">
        <v>40544</v>
      </c>
      <c r="I1113" s="41">
        <v>40544</v>
      </c>
      <c r="J1113">
        <f t="shared" si="35"/>
        <v>0</v>
      </c>
    </row>
    <row r="1114" spans="1:10" x14ac:dyDescent="0.25">
      <c r="A1114" s="44" t="s">
        <v>8282</v>
      </c>
      <c r="B1114" t="s">
        <v>8281</v>
      </c>
      <c r="C1114" t="s">
        <v>10126</v>
      </c>
      <c r="D1114">
        <v>134</v>
      </c>
      <c r="E1114">
        <v>3</v>
      </c>
      <c r="F1114">
        <v>77</v>
      </c>
      <c r="G1114" s="41">
        <f t="shared" si="34"/>
        <v>41939</v>
      </c>
      <c r="H1114" s="41">
        <v>40087</v>
      </c>
      <c r="I1114" s="41">
        <v>41939</v>
      </c>
      <c r="J1114">
        <f t="shared" si="35"/>
        <v>5.0739726027397261</v>
      </c>
    </row>
    <row r="1115" spans="1:10" x14ac:dyDescent="0.25">
      <c r="A1115" s="44" t="s">
        <v>9286</v>
      </c>
      <c r="B1115" t="s">
        <v>9285</v>
      </c>
      <c r="C1115" t="s">
        <v>9467</v>
      </c>
      <c r="D1115">
        <v>184</v>
      </c>
      <c r="E1115">
        <v>5</v>
      </c>
      <c r="F1115">
        <v>50</v>
      </c>
      <c r="G1115" s="41">
        <f t="shared" si="34"/>
        <v>41940</v>
      </c>
      <c r="H1115" s="41">
        <v>41821</v>
      </c>
      <c r="I1115" s="41">
        <v>41940</v>
      </c>
      <c r="J1115">
        <f t="shared" si="35"/>
        <v>0.32602739726027397</v>
      </c>
    </row>
    <row r="1116" spans="1:10" x14ac:dyDescent="0.25">
      <c r="A1116" s="44" t="s">
        <v>6001</v>
      </c>
      <c r="B1116" t="s">
        <v>8270</v>
      </c>
      <c r="C1116" t="s">
        <v>10132</v>
      </c>
      <c r="D1116">
        <v>15</v>
      </c>
      <c r="E1116">
        <v>1</v>
      </c>
      <c r="F1116">
        <v>15</v>
      </c>
      <c r="G1116" s="41">
        <f t="shared" si="34"/>
        <v>40087</v>
      </c>
      <c r="H1116" s="41">
        <v>40087</v>
      </c>
      <c r="I1116" s="41">
        <v>40087</v>
      </c>
      <c r="J1116">
        <f t="shared" si="35"/>
        <v>0</v>
      </c>
    </row>
    <row r="1117" spans="1:10" x14ac:dyDescent="0.25">
      <c r="A1117" s="44" t="s">
        <v>8483</v>
      </c>
      <c r="B1117" t="s">
        <v>8482</v>
      </c>
      <c r="C1117" t="s">
        <v>9997</v>
      </c>
      <c r="D1117">
        <v>12</v>
      </c>
      <c r="E1117">
        <v>3</v>
      </c>
      <c r="F1117">
        <v>11</v>
      </c>
      <c r="G1117" s="41">
        <f t="shared" si="34"/>
        <v>40884</v>
      </c>
      <c r="H1117" s="41">
        <v>39834</v>
      </c>
      <c r="I1117" s="41">
        <v>40884</v>
      </c>
      <c r="J1117">
        <f t="shared" si="35"/>
        <v>2.8767123287671232</v>
      </c>
    </row>
    <row r="1118" spans="1:10" x14ac:dyDescent="0.25">
      <c r="A1118" s="44" t="s">
        <v>9024</v>
      </c>
      <c r="B1118" t="s">
        <v>9023</v>
      </c>
      <c r="C1118" t="s">
        <v>9023</v>
      </c>
      <c r="D1118">
        <v>208</v>
      </c>
      <c r="E1118">
        <v>3</v>
      </c>
      <c r="F1118">
        <v>113</v>
      </c>
      <c r="G1118" s="41">
        <f t="shared" si="34"/>
        <v>40261</v>
      </c>
      <c r="H1118" s="41">
        <v>30498</v>
      </c>
      <c r="I1118" s="41">
        <v>40261</v>
      </c>
      <c r="J1118">
        <f t="shared" si="35"/>
        <v>26.747945205479454</v>
      </c>
    </row>
    <row r="1119" spans="1:10" x14ac:dyDescent="0.25">
      <c r="A1119" s="44" t="s">
        <v>6811</v>
      </c>
      <c r="B1119" t="s">
        <v>8867</v>
      </c>
      <c r="C1119" t="s">
        <v>9743</v>
      </c>
      <c r="D1119">
        <v>204</v>
      </c>
      <c r="E1119">
        <v>3</v>
      </c>
      <c r="F1119">
        <v>106</v>
      </c>
      <c r="G1119" s="41">
        <f t="shared" si="34"/>
        <v>40261</v>
      </c>
      <c r="H1119" s="41">
        <v>30498</v>
      </c>
      <c r="I1119" s="41">
        <v>40261</v>
      </c>
      <c r="J1119">
        <f t="shared" si="35"/>
        <v>26.747945205479454</v>
      </c>
    </row>
    <row r="1120" spans="1:10" x14ac:dyDescent="0.25">
      <c r="A1120" s="44" t="s">
        <v>7731</v>
      </c>
      <c r="B1120" t="s">
        <v>7730</v>
      </c>
      <c r="C1120" t="s">
        <v>10497</v>
      </c>
      <c r="D1120">
        <v>77</v>
      </c>
      <c r="E1120">
        <v>1</v>
      </c>
      <c r="F1120">
        <v>60</v>
      </c>
      <c r="G1120" s="41">
        <f t="shared" si="34"/>
        <v>41395</v>
      </c>
      <c r="H1120" s="41">
        <v>41214</v>
      </c>
      <c r="I1120" s="41">
        <v>41395</v>
      </c>
      <c r="J1120">
        <f t="shared" si="35"/>
        <v>0.49589041095890413</v>
      </c>
    </row>
    <row r="1121" spans="1:10" x14ac:dyDescent="0.25">
      <c r="A1121" s="44" t="s">
        <v>7841</v>
      </c>
      <c r="B1121" t="s">
        <v>7840</v>
      </c>
      <c r="C1121" t="s">
        <v>10418</v>
      </c>
      <c r="D1121">
        <v>77</v>
      </c>
      <c r="E1121">
        <v>1</v>
      </c>
      <c r="F1121">
        <v>60</v>
      </c>
      <c r="G1121" s="41">
        <f t="shared" si="34"/>
        <v>41395</v>
      </c>
      <c r="H1121" s="41">
        <v>41214</v>
      </c>
      <c r="I1121" s="41">
        <v>41395</v>
      </c>
      <c r="J1121">
        <f t="shared" si="35"/>
        <v>0.49589041095890413</v>
      </c>
    </row>
    <row r="1122" spans="1:10" x14ac:dyDescent="0.25">
      <c r="A1122" s="44" t="s">
        <v>4378</v>
      </c>
      <c r="B1122" t="s">
        <v>7992</v>
      </c>
      <c r="C1122" t="s">
        <v>10315</v>
      </c>
      <c r="D1122">
        <v>92</v>
      </c>
      <c r="E1122">
        <v>6</v>
      </c>
      <c r="F1122">
        <v>58</v>
      </c>
      <c r="G1122" s="41">
        <f t="shared" si="34"/>
        <v>38840</v>
      </c>
      <c r="H1122" s="41">
        <v>38211</v>
      </c>
      <c r="I1122" s="41">
        <v>38840</v>
      </c>
      <c r="J1122">
        <f t="shared" si="35"/>
        <v>1.7232876712328766</v>
      </c>
    </row>
    <row r="1123" spans="1:10" x14ac:dyDescent="0.25">
      <c r="A1123" s="44" t="s">
        <v>8228</v>
      </c>
      <c r="B1123" t="s">
        <v>8227</v>
      </c>
      <c r="C1123" t="s">
        <v>10161</v>
      </c>
      <c r="D1123">
        <v>92</v>
      </c>
      <c r="E1123">
        <v>6</v>
      </c>
      <c r="F1123">
        <v>58</v>
      </c>
      <c r="G1123" s="41">
        <f t="shared" si="34"/>
        <v>38840</v>
      </c>
      <c r="H1123" s="41">
        <v>38211</v>
      </c>
      <c r="I1123" s="41">
        <v>38840</v>
      </c>
      <c r="J1123">
        <f t="shared" si="35"/>
        <v>1.7232876712328766</v>
      </c>
    </row>
    <row r="1124" spans="1:10" x14ac:dyDescent="0.25">
      <c r="A1124" s="44" t="s">
        <v>6002</v>
      </c>
      <c r="B1124" t="s">
        <v>8567</v>
      </c>
      <c r="C1124" t="s">
        <v>9938</v>
      </c>
      <c r="D1124">
        <v>92</v>
      </c>
      <c r="E1124">
        <v>6</v>
      </c>
      <c r="F1124">
        <v>58</v>
      </c>
      <c r="G1124" s="41">
        <f t="shared" si="34"/>
        <v>38840</v>
      </c>
      <c r="H1124" s="41">
        <v>38211</v>
      </c>
      <c r="I1124" s="41">
        <v>38840</v>
      </c>
      <c r="J1124">
        <f t="shared" si="35"/>
        <v>1.7232876712328766</v>
      </c>
    </row>
    <row r="1125" spans="1:10" x14ac:dyDescent="0.25">
      <c r="A1125" s="44" t="s">
        <v>6646</v>
      </c>
      <c r="B1125" t="s">
        <v>7775</v>
      </c>
      <c r="C1125" t="s">
        <v>10466</v>
      </c>
      <c r="D1125">
        <v>77</v>
      </c>
      <c r="E1125">
        <v>1</v>
      </c>
      <c r="F1125">
        <v>60</v>
      </c>
      <c r="G1125" s="41">
        <f t="shared" si="34"/>
        <v>41395</v>
      </c>
      <c r="H1125" s="41">
        <v>41214</v>
      </c>
      <c r="I1125" s="41">
        <v>41395</v>
      </c>
      <c r="J1125">
        <f t="shared" si="35"/>
        <v>0.49589041095890413</v>
      </c>
    </row>
    <row r="1126" spans="1:10" x14ac:dyDescent="0.25">
      <c r="A1126" s="44" t="s">
        <v>8322</v>
      </c>
      <c r="B1126" t="s">
        <v>8321</v>
      </c>
      <c r="C1126" t="s">
        <v>10099</v>
      </c>
      <c r="D1126">
        <v>6</v>
      </c>
      <c r="E1126">
        <v>1</v>
      </c>
      <c r="F1126">
        <v>6</v>
      </c>
      <c r="G1126" s="41">
        <f t="shared" si="34"/>
        <v>41395</v>
      </c>
      <c r="H1126" s="41">
        <v>41214</v>
      </c>
      <c r="I1126" s="41">
        <v>41395</v>
      </c>
      <c r="J1126">
        <f t="shared" si="35"/>
        <v>0.49589041095890413</v>
      </c>
    </row>
    <row r="1127" spans="1:10" x14ac:dyDescent="0.25">
      <c r="A1127" s="44" t="s">
        <v>9245</v>
      </c>
      <c r="B1127" t="s">
        <v>9244</v>
      </c>
      <c r="C1127" t="s">
        <v>9494</v>
      </c>
      <c r="D1127">
        <v>256</v>
      </c>
      <c r="E1127">
        <v>3</v>
      </c>
      <c r="F1127">
        <v>161</v>
      </c>
      <c r="G1127" s="41">
        <f t="shared" si="34"/>
        <v>41453</v>
      </c>
      <c r="H1127" s="41">
        <v>39511</v>
      </c>
      <c r="I1127" s="41">
        <v>41453</v>
      </c>
      <c r="J1127">
        <f t="shared" si="35"/>
        <v>5.3205479452054796</v>
      </c>
    </row>
    <row r="1128" spans="1:10" x14ac:dyDescent="0.25">
      <c r="A1128" s="44" t="s">
        <v>6815</v>
      </c>
      <c r="B1128" t="s">
        <v>8671</v>
      </c>
      <c r="C1128" t="s">
        <v>10930</v>
      </c>
      <c r="D1128">
        <v>431</v>
      </c>
      <c r="E1128">
        <v>3</v>
      </c>
      <c r="F1128">
        <v>136</v>
      </c>
      <c r="G1128" s="41">
        <f t="shared" si="34"/>
        <v>42297</v>
      </c>
      <c r="H1128" s="41">
        <v>30498</v>
      </c>
      <c r="I1128" s="41">
        <v>42297</v>
      </c>
      <c r="J1128">
        <f t="shared" si="35"/>
        <v>32.326027397260276</v>
      </c>
    </row>
    <row r="1129" spans="1:10" x14ac:dyDescent="0.25">
      <c r="A1129" s="44" t="s">
        <v>6817</v>
      </c>
      <c r="C1129" t="s">
        <v>10931</v>
      </c>
      <c r="D1129">
        <v>1</v>
      </c>
      <c r="E1129">
        <v>1</v>
      </c>
      <c r="F1129">
        <v>1</v>
      </c>
      <c r="G1129" s="41">
        <f t="shared" si="34"/>
        <v>39630</v>
      </c>
      <c r="H1129" s="41">
        <v>39630</v>
      </c>
      <c r="I1129" s="41">
        <v>39630</v>
      </c>
      <c r="J1129">
        <f t="shared" si="35"/>
        <v>0</v>
      </c>
    </row>
    <row r="1130" spans="1:10" x14ac:dyDescent="0.25">
      <c r="A1130" s="44" t="s">
        <v>8635</v>
      </c>
      <c r="B1130" t="s">
        <v>8634</v>
      </c>
      <c r="C1130" t="s">
        <v>9891</v>
      </c>
      <c r="D1130">
        <v>6</v>
      </c>
      <c r="E1130">
        <v>1</v>
      </c>
      <c r="F1130">
        <v>6</v>
      </c>
      <c r="G1130" s="41">
        <f t="shared" si="34"/>
        <v>41395</v>
      </c>
      <c r="H1130" s="41">
        <v>41214</v>
      </c>
      <c r="I1130" s="41">
        <v>41395</v>
      </c>
      <c r="J1130">
        <f t="shared" si="35"/>
        <v>0.49589041095890413</v>
      </c>
    </row>
    <row r="1131" spans="1:10" x14ac:dyDescent="0.25">
      <c r="A1131" s="44" t="s">
        <v>6649</v>
      </c>
      <c r="B1131" t="s">
        <v>9387</v>
      </c>
      <c r="C1131" t="s">
        <v>9400</v>
      </c>
      <c r="D1131">
        <v>231</v>
      </c>
      <c r="E1131">
        <v>1</v>
      </c>
      <c r="F1131">
        <v>68</v>
      </c>
      <c r="G1131" s="41">
        <f t="shared" si="34"/>
        <v>42297</v>
      </c>
      <c r="H1131" s="41">
        <v>41214</v>
      </c>
      <c r="I1131" s="41">
        <v>42297</v>
      </c>
      <c r="J1131">
        <f t="shared" si="35"/>
        <v>2.967123287671233</v>
      </c>
    </row>
    <row r="1132" spans="1:10" x14ac:dyDescent="0.25">
      <c r="A1132" s="44" t="s">
        <v>6004</v>
      </c>
      <c r="B1132" t="s">
        <v>8032</v>
      </c>
      <c r="C1132" t="s">
        <v>10291</v>
      </c>
      <c r="D1132">
        <v>74</v>
      </c>
      <c r="E1132">
        <v>7</v>
      </c>
      <c r="F1132">
        <v>50</v>
      </c>
      <c r="G1132" s="41">
        <f t="shared" si="34"/>
        <v>40376</v>
      </c>
      <c r="H1132" s="41">
        <v>39752</v>
      </c>
      <c r="I1132" s="41">
        <v>40376</v>
      </c>
      <c r="J1132">
        <f t="shared" si="35"/>
        <v>1.7095890410958905</v>
      </c>
    </row>
    <row r="1133" spans="1:10" x14ac:dyDescent="0.25">
      <c r="A1133" s="44" t="s">
        <v>4390</v>
      </c>
      <c r="B1133" t="s">
        <v>8369</v>
      </c>
      <c r="C1133" t="s">
        <v>4388</v>
      </c>
      <c r="D1133">
        <v>81</v>
      </c>
      <c r="E1133">
        <v>4</v>
      </c>
      <c r="F1133">
        <v>48</v>
      </c>
      <c r="G1133" s="41">
        <f t="shared" si="34"/>
        <v>41453</v>
      </c>
      <c r="H1133" s="41">
        <v>33604</v>
      </c>
      <c r="I1133" s="41">
        <v>41453</v>
      </c>
      <c r="J1133">
        <f t="shared" si="35"/>
        <v>21.504109589041096</v>
      </c>
    </row>
    <row r="1134" spans="1:10" x14ac:dyDescent="0.25">
      <c r="A1134" s="44" t="s">
        <v>6005</v>
      </c>
      <c r="B1134" t="s">
        <v>8582</v>
      </c>
      <c r="C1134" t="s">
        <v>9929</v>
      </c>
      <c r="D1134">
        <v>87</v>
      </c>
      <c r="E1134">
        <v>6</v>
      </c>
      <c r="F1134">
        <v>40</v>
      </c>
      <c r="G1134" s="41">
        <f t="shared" si="34"/>
        <v>38169</v>
      </c>
      <c r="H1134" s="41">
        <v>37196</v>
      </c>
      <c r="I1134" s="41">
        <v>38169</v>
      </c>
      <c r="J1134">
        <f t="shared" si="35"/>
        <v>2.6657534246575341</v>
      </c>
    </row>
    <row r="1135" spans="1:10" x14ac:dyDescent="0.25">
      <c r="A1135" s="44" t="s">
        <v>4395</v>
      </c>
      <c r="B1135" t="s">
        <v>7998</v>
      </c>
      <c r="C1135" t="s">
        <v>10311</v>
      </c>
      <c r="D1135">
        <v>202</v>
      </c>
      <c r="E1135">
        <v>6</v>
      </c>
      <c r="F1135">
        <v>50</v>
      </c>
      <c r="G1135" s="41">
        <f t="shared" si="34"/>
        <v>41940</v>
      </c>
      <c r="H1135" s="41">
        <v>41821</v>
      </c>
      <c r="I1135" s="41">
        <v>41940</v>
      </c>
      <c r="J1135">
        <f t="shared" si="35"/>
        <v>0.32602739726027397</v>
      </c>
    </row>
    <row r="1136" spans="1:10" x14ac:dyDescent="0.25">
      <c r="A1136" s="44" t="s">
        <v>9170</v>
      </c>
      <c r="B1136" t="s">
        <v>9169</v>
      </c>
      <c r="C1136" t="s">
        <v>9540</v>
      </c>
      <c r="D1136">
        <v>150</v>
      </c>
      <c r="E1136">
        <v>3</v>
      </c>
      <c r="F1136">
        <v>17</v>
      </c>
      <c r="G1136" s="41">
        <f t="shared" si="34"/>
        <v>41940</v>
      </c>
      <c r="H1136" s="41">
        <v>38292</v>
      </c>
      <c r="I1136" s="41">
        <v>41940</v>
      </c>
      <c r="J1136">
        <f t="shared" si="35"/>
        <v>9.9945205479452053</v>
      </c>
    </row>
    <row r="1137" spans="1:10" x14ac:dyDescent="0.25">
      <c r="A1137" s="44" t="s">
        <v>8718</v>
      </c>
      <c r="B1137" t="s">
        <v>8717</v>
      </c>
      <c r="C1137" t="s">
        <v>9837</v>
      </c>
      <c r="D1137">
        <v>189</v>
      </c>
      <c r="E1137">
        <v>3</v>
      </c>
      <c r="F1137">
        <v>113</v>
      </c>
      <c r="G1137" s="41">
        <f t="shared" si="34"/>
        <v>40261</v>
      </c>
      <c r="H1137" s="41">
        <v>39814</v>
      </c>
      <c r="I1137" s="41">
        <v>40261</v>
      </c>
      <c r="J1137">
        <f t="shared" si="35"/>
        <v>1.2246575342465753</v>
      </c>
    </row>
    <row r="1138" spans="1:10" x14ac:dyDescent="0.25">
      <c r="A1138" s="44" t="s">
        <v>10932</v>
      </c>
      <c r="C1138" t="s">
        <v>10933</v>
      </c>
      <c r="D1138">
        <v>1</v>
      </c>
      <c r="E1138">
        <v>1</v>
      </c>
      <c r="F1138">
        <v>1</v>
      </c>
      <c r="G1138" s="41">
        <f t="shared" si="34"/>
        <v>41821</v>
      </c>
      <c r="H1138" s="41">
        <v>41821</v>
      </c>
      <c r="I1138" s="41">
        <v>41821</v>
      </c>
      <c r="J1138">
        <f t="shared" si="35"/>
        <v>0</v>
      </c>
    </row>
    <row r="1139" spans="1:10" x14ac:dyDescent="0.25">
      <c r="A1139" s="44" t="s">
        <v>6006</v>
      </c>
      <c r="B1139" t="s">
        <v>7949</v>
      </c>
      <c r="C1139" t="s">
        <v>10346</v>
      </c>
      <c r="D1139">
        <v>87</v>
      </c>
      <c r="E1139">
        <v>6</v>
      </c>
      <c r="F1139">
        <v>40</v>
      </c>
      <c r="G1139" s="41">
        <f t="shared" si="34"/>
        <v>38169</v>
      </c>
      <c r="H1139" s="41">
        <v>37196</v>
      </c>
      <c r="I1139" s="41">
        <v>38169</v>
      </c>
      <c r="J1139">
        <f t="shared" si="35"/>
        <v>2.6657534246575341</v>
      </c>
    </row>
    <row r="1140" spans="1:10" x14ac:dyDescent="0.25">
      <c r="A1140" s="44" t="s">
        <v>6007</v>
      </c>
      <c r="C1140" t="s">
        <v>10934</v>
      </c>
      <c r="D1140">
        <v>1</v>
      </c>
      <c r="E1140">
        <v>1</v>
      </c>
      <c r="F1140">
        <v>1</v>
      </c>
      <c r="G1140" s="41">
        <f t="shared" si="34"/>
        <v>41821</v>
      </c>
      <c r="H1140" s="41">
        <v>41821</v>
      </c>
      <c r="I1140" s="41">
        <v>41821</v>
      </c>
      <c r="J1140">
        <f t="shared" si="35"/>
        <v>0</v>
      </c>
    </row>
    <row r="1141" spans="1:10" x14ac:dyDescent="0.25">
      <c r="A1141" s="44" t="s">
        <v>7686</v>
      </c>
      <c r="C1141" t="s">
        <v>10935</v>
      </c>
      <c r="D1141">
        <v>1</v>
      </c>
      <c r="E1141">
        <v>1</v>
      </c>
      <c r="F1141">
        <v>1</v>
      </c>
      <c r="G1141" s="41">
        <f t="shared" si="34"/>
        <v>41821</v>
      </c>
      <c r="H1141" s="41">
        <v>41821</v>
      </c>
      <c r="I1141" s="41">
        <v>41821</v>
      </c>
      <c r="J1141">
        <f t="shared" si="35"/>
        <v>0</v>
      </c>
    </row>
    <row r="1142" spans="1:10" x14ac:dyDescent="0.25">
      <c r="A1142" s="44" t="s">
        <v>7945</v>
      </c>
      <c r="B1142" t="s">
        <v>7944</v>
      </c>
      <c r="C1142" t="s">
        <v>10349</v>
      </c>
      <c r="D1142">
        <v>77</v>
      </c>
      <c r="E1142">
        <v>1</v>
      </c>
      <c r="F1142">
        <v>60</v>
      </c>
      <c r="G1142" s="41">
        <f t="shared" si="34"/>
        <v>41395</v>
      </c>
      <c r="H1142" s="41">
        <v>41214</v>
      </c>
      <c r="I1142" s="41">
        <v>41395</v>
      </c>
      <c r="J1142">
        <f t="shared" si="35"/>
        <v>0.49589041095890413</v>
      </c>
    </row>
    <row r="1143" spans="1:10" x14ac:dyDescent="0.25">
      <c r="A1143" s="44" t="s">
        <v>6008</v>
      </c>
      <c r="B1143" t="s">
        <v>8376</v>
      </c>
      <c r="C1143" t="s">
        <v>6844</v>
      </c>
      <c r="D1143">
        <v>30</v>
      </c>
      <c r="E1143">
        <v>4</v>
      </c>
      <c r="F1143">
        <v>9</v>
      </c>
      <c r="G1143" s="41">
        <f t="shared" si="34"/>
        <v>41605</v>
      </c>
      <c r="H1143" s="41">
        <v>41513</v>
      </c>
      <c r="I1143" s="41">
        <v>41605</v>
      </c>
      <c r="J1143">
        <f t="shared" si="35"/>
        <v>0.25205479452054796</v>
      </c>
    </row>
    <row r="1144" spans="1:10" x14ac:dyDescent="0.25">
      <c r="A1144" s="44" t="s">
        <v>7724</v>
      </c>
      <c r="B1144" t="s">
        <v>7723</v>
      </c>
      <c r="C1144" t="s">
        <v>10501</v>
      </c>
      <c r="D1144">
        <v>184</v>
      </c>
      <c r="E1144">
        <v>5</v>
      </c>
      <c r="F1144">
        <v>50</v>
      </c>
      <c r="G1144" s="41">
        <f t="shared" si="34"/>
        <v>41940</v>
      </c>
      <c r="H1144" s="41">
        <v>41821</v>
      </c>
      <c r="I1144" s="41">
        <v>41940</v>
      </c>
      <c r="J1144">
        <f t="shared" si="35"/>
        <v>0.32602739726027397</v>
      </c>
    </row>
    <row r="1145" spans="1:10" x14ac:dyDescent="0.25">
      <c r="A1145" s="44" t="s">
        <v>10936</v>
      </c>
      <c r="C1145" t="s">
        <v>10937</v>
      </c>
      <c r="D1145">
        <v>1</v>
      </c>
      <c r="E1145">
        <v>1</v>
      </c>
      <c r="F1145">
        <v>1</v>
      </c>
      <c r="G1145" s="41">
        <f t="shared" si="34"/>
        <v>41821</v>
      </c>
      <c r="H1145" s="41">
        <v>41821</v>
      </c>
      <c r="I1145" s="41">
        <v>41821</v>
      </c>
      <c r="J1145">
        <f t="shared" si="35"/>
        <v>0</v>
      </c>
    </row>
    <row r="1146" spans="1:10" x14ac:dyDescent="0.25">
      <c r="A1146" s="44" t="s">
        <v>10938</v>
      </c>
      <c r="B1146" t="s">
        <v>10939</v>
      </c>
      <c r="C1146" t="s">
        <v>10940</v>
      </c>
      <c r="D1146">
        <v>9</v>
      </c>
      <c r="E1146">
        <v>1</v>
      </c>
      <c r="F1146">
        <v>9</v>
      </c>
      <c r="G1146" s="41">
        <f t="shared" si="34"/>
        <v>42552</v>
      </c>
      <c r="H1146" s="41">
        <v>42552</v>
      </c>
      <c r="I1146" s="41">
        <v>42552</v>
      </c>
      <c r="J1146">
        <f t="shared" si="35"/>
        <v>0</v>
      </c>
    </row>
    <row r="1147" spans="1:10" x14ac:dyDescent="0.25">
      <c r="A1147" s="44" t="s">
        <v>6009</v>
      </c>
      <c r="B1147" t="s">
        <v>8213</v>
      </c>
      <c r="C1147" t="s">
        <v>10170</v>
      </c>
      <c r="D1147">
        <v>106</v>
      </c>
      <c r="E1147">
        <v>6</v>
      </c>
      <c r="F1147">
        <v>36</v>
      </c>
      <c r="G1147" s="41">
        <f t="shared" si="34"/>
        <v>41821</v>
      </c>
      <c r="H1147" s="65">
        <v>36892</v>
      </c>
      <c r="I1147" s="41">
        <v>41821</v>
      </c>
      <c r="J1147">
        <f>(I1147-H1147)/365</f>
        <v>13.504109589041096</v>
      </c>
    </row>
    <row r="1148" spans="1:10" x14ac:dyDescent="0.25">
      <c r="A1148" s="44" t="s">
        <v>8641</v>
      </c>
      <c r="B1148" t="s">
        <v>8640</v>
      </c>
      <c r="C1148" t="s">
        <v>9885</v>
      </c>
      <c r="D1148">
        <v>180</v>
      </c>
      <c r="E1148">
        <v>5</v>
      </c>
      <c r="F1148">
        <v>48</v>
      </c>
      <c r="G1148" s="41">
        <f t="shared" si="34"/>
        <v>41940</v>
      </c>
      <c r="H1148" s="41">
        <v>41821</v>
      </c>
      <c r="I1148" s="41">
        <v>41940</v>
      </c>
      <c r="J1148">
        <f t="shared" si="35"/>
        <v>0.32602739726027397</v>
      </c>
    </row>
    <row r="1149" spans="1:10" x14ac:dyDescent="0.25">
      <c r="A1149" s="44" t="s">
        <v>7074</v>
      </c>
      <c r="C1149" t="s">
        <v>10941</v>
      </c>
      <c r="D1149">
        <v>934</v>
      </c>
      <c r="E1149">
        <v>6</v>
      </c>
      <c r="F1149">
        <v>305</v>
      </c>
      <c r="G1149" s="41">
        <f t="shared" si="34"/>
        <v>42297</v>
      </c>
      <c r="H1149" s="41">
        <v>33420</v>
      </c>
      <c r="I1149" s="41">
        <v>42297</v>
      </c>
      <c r="J1149">
        <f t="shared" si="35"/>
        <v>24.32054794520548</v>
      </c>
    </row>
    <row r="1150" spans="1:10" x14ac:dyDescent="0.25">
      <c r="A1150" s="44" t="s">
        <v>6011</v>
      </c>
      <c r="B1150" t="s">
        <v>9362</v>
      </c>
      <c r="C1150" t="s">
        <v>9417</v>
      </c>
      <c r="D1150">
        <v>37</v>
      </c>
      <c r="E1150">
        <v>1</v>
      </c>
      <c r="F1150">
        <v>11</v>
      </c>
      <c r="G1150" s="41">
        <f t="shared" si="34"/>
        <v>39448</v>
      </c>
      <c r="H1150" s="41">
        <v>39448</v>
      </c>
      <c r="I1150" s="41">
        <v>39448</v>
      </c>
      <c r="J1150">
        <f t="shared" si="35"/>
        <v>0</v>
      </c>
    </row>
    <row r="1151" spans="1:10" x14ac:dyDescent="0.25">
      <c r="A1151" s="44" t="s">
        <v>7834</v>
      </c>
      <c r="B1151" t="s">
        <v>7833</v>
      </c>
      <c r="C1151" t="s">
        <v>10423</v>
      </c>
      <c r="D1151">
        <v>77</v>
      </c>
      <c r="E1151">
        <v>1</v>
      </c>
      <c r="F1151">
        <v>60</v>
      </c>
      <c r="G1151" s="41">
        <f t="shared" si="34"/>
        <v>41395</v>
      </c>
      <c r="H1151" s="41">
        <v>41214</v>
      </c>
      <c r="I1151" s="41">
        <v>41395</v>
      </c>
      <c r="J1151">
        <f t="shared" si="35"/>
        <v>0.49589041095890413</v>
      </c>
    </row>
    <row r="1152" spans="1:10" x14ac:dyDescent="0.25">
      <c r="A1152" s="44" t="s">
        <v>6651</v>
      </c>
      <c r="B1152" t="s">
        <v>8484</v>
      </c>
      <c r="C1152" t="s">
        <v>9996</v>
      </c>
      <c r="D1152">
        <v>264</v>
      </c>
      <c r="E1152">
        <v>2</v>
      </c>
      <c r="F1152">
        <v>85</v>
      </c>
      <c r="G1152" s="41">
        <f t="shared" si="34"/>
        <v>42297</v>
      </c>
      <c r="H1152" s="41">
        <v>39264</v>
      </c>
      <c r="I1152" s="41">
        <v>42297</v>
      </c>
      <c r="J1152">
        <f t="shared" si="35"/>
        <v>8.3095890410958901</v>
      </c>
    </row>
    <row r="1153" spans="1:10" x14ac:dyDescent="0.25">
      <c r="A1153" s="44" t="s">
        <v>10942</v>
      </c>
      <c r="C1153" t="s">
        <v>9996</v>
      </c>
      <c r="D1153">
        <v>1</v>
      </c>
      <c r="E1153">
        <v>1</v>
      </c>
      <c r="F1153">
        <v>1</v>
      </c>
      <c r="G1153" s="41">
        <f t="shared" si="34"/>
        <v>42163</v>
      </c>
      <c r="H1153" s="41">
        <v>42163</v>
      </c>
      <c r="I1153" s="41">
        <v>42163</v>
      </c>
      <c r="J1153">
        <f t="shared" si="35"/>
        <v>0</v>
      </c>
    </row>
    <row r="1154" spans="1:10" x14ac:dyDescent="0.25">
      <c r="A1154" s="44" t="s">
        <v>4420</v>
      </c>
      <c r="B1154" t="s">
        <v>8060</v>
      </c>
      <c r="C1154" t="s">
        <v>10271</v>
      </c>
      <c r="D1154">
        <v>131</v>
      </c>
      <c r="E1154">
        <v>6</v>
      </c>
      <c r="F1154">
        <v>76</v>
      </c>
      <c r="G1154" s="41">
        <f t="shared" si="34"/>
        <v>39351</v>
      </c>
      <c r="H1154" s="41">
        <v>37196</v>
      </c>
      <c r="I1154" s="41">
        <v>39351</v>
      </c>
      <c r="J1154">
        <f t="shared" si="35"/>
        <v>5.904109589041096</v>
      </c>
    </row>
    <row r="1155" spans="1:10" x14ac:dyDescent="0.25">
      <c r="A1155" s="44" t="s">
        <v>6013</v>
      </c>
      <c r="B1155" t="s">
        <v>8460</v>
      </c>
      <c r="C1155" t="s">
        <v>10013</v>
      </c>
      <c r="D1155">
        <v>127</v>
      </c>
      <c r="E1155">
        <v>6</v>
      </c>
      <c r="F1155">
        <v>72</v>
      </c>
      <c r="G1155" s="41">
        <f t="shared" ref="G1155:G1218" si="36">I1155</f>
        <v>38169</v>
      </c>
      <c r="H1155" s="41">
        <v>37196</v>
      </c>
      <c r="I1155" s="41">
        <v>38169</v>
      </c>
      <c r="J1155">
        <f t="shared" ref="J1155:J1218" si="37">(I1155-H1155)/365</f>
        <v>2.6657534246575341</v>
      </c>
    </row>
    <row r="1156" spans="1:10" x14ac:dyDescent="0.25">
      <c r="A1156" s="44" t="s">
        <v>9041</v>
      </c>
      <c r="B1156" t="s">
        <v>9040</v>
      </c>
      <c r="C1156" t="s">
        <v>9622</v>
      </c>
      <c r="D1156">
        <v>51</v>
      </c>
      <c r="E1156">
        <v>4</v>
      </c>
      <c r="F1156">
        <v>18</v>
      </c>
      <c r="G1156" s="41">
        <f t="shared" si="36"/>
        <v>38973</v>
      </c>
      <c r="H1156" s="41">
        <v>38808</v>
      </c>
      <c r="I1156" s="41">
        <v>38973</v>
      </c>
      <c r="J1156">
        <f t="shared" si="37"/>
        <v>0.45205479452054792</v>
      </c>
    </row>
    <row r="1157" spans="1:10" x14ac:dyDescent="0.25">
      <c r="A1157" s="44" t="s">
        <v>8978</v>
      </c>
      <c r="B1157" t="s">
        <v>8977</v>
      </c>
      <c r="C1157" t="s">
        <v>9666</v>
      </c>
      <c r="D1157">
        <v>51</v>
      </c>
      <c r="E1157">
        <v>4</v>
      </c>
      <c r="F1157">
        <v>18</v>
      </c>
      <c r="G1157" s="41">
        <f t="shared" si="36"/>
        <v>38973</v>
      </c>
      <c r="H1157" s="41">
        <v>38808</v>
      </c>
      <c r="I1157" s="41">
        <v>38973</v>
      </c>
      <c r="J1157">
        <f t="shared" si="37"/>
        <v>0.45205479452054792</v>
      </c>
    </row>
    <row r="1158" spans="1:10" ht="16.149999999999999" customHeight="1" x14ac:dyDescent="0.25">
      <c r="A1158" s="44" t="s">
        <v>7910</v>
      </c>
      <c r="B1158" t="s">
        <v>7909</v>
      </c>
      <c r="C1158" t="s">
        <v>10373</v>
      </c>
      <c r="D1158">
        <v>134</v>
      </c>
      <c r="E1158">
        <v>3</v>
      </c>
      <c r="F1158">
        <v>77</v>
      </c>
      <c r="G1158" s="41">
        <f t="shared" si="36"/>
        <v>41939</v>
      </c>
      <c r="H1158" s="41">
        <v>40087</v>
      </c>
      <c r="I1158" s="41">
        <v>41939</v>
      </c>
      <c r="J1158">
        <f t="shared" si="37"/>
        <v>5.0739726027397261</v>
      </c>
    </row>
    <row r="1159" spans="1:10" x14ac:dyDescent="0.25">
      <c r="A1159" s="44" t="s">
        <v>6016</v>
      </c>
      <c r="B1159" t="s">
        <v>7742</v>
      </c>
      <c r="C1159" t="s">
        <v>10490</v>
      </c>
      <c r="D1159">
        <v>95</v>
      </c>
      <c r="E1159">
        <v>6</v>
      </c>
      <c r="F1159">
        <v>43</v>
      </c>
      <c r="G1159" s="41">
        <f t="shared" si="36"/>
        <v>38169</v>
      </c>
      <c r="H1159" s="41">
        <v>37196</v>
      </c>
      <c r="I1159" s="41">
        <v>38169</v>
      </c>
      <c r="J1159">
        <f t="shared" si="37"/>
        <v>2.6657534246575341</v>
      </c>
    </row>
    <row r="1160" spans="1:10" x14ac:dyDescent="0.25">
      <c r="A1160" s="44" t="s">
        <v>4446</v>
      </c>
      <c r="B1160" t="s">
        <v>9078</v>
      </c>
      <c r="C1160" t="s">
        <v>9596</v>
      </c>
      <c r="D1160">
        <v>216</v>
      </c>
      <c r="E1160">
        <v>6</v>
      </c>
      <c r="F1160">
        <v>100</v>
      </c>
      <c r="G1160" s="41">
        <f t="shared" si="36"/>
        <v>40544</v>
      </c>
      <c r="H1160" s="41">
        <v>37196</v>
      </c>
      <c r="I1160" s="41">
        <v>40544</v>
      </c>
      <c r="J1160">
        <f t="shared" si="37"/>
        <v>9.1726027397260275</v>
      </c>
    </row>
    <row r="1161" spans="1:10" x14ac:dyDescent="0.25">
      <c r="A1161" s="44" t="s">
        <v>8828</v>
      </c>
      <c r="B1161" t="s">
        <v>8827</v>
      </c>
      <c r="C1161" t="s">
        <v>9767</v>
      </c>
      <c r="D1161">
        <v>77</v>
      </c>
      <c r="E1161">
        <v>1</v>
      </c>
      <c r="F1161">
        <v>60</v>
      </c>
      <c r="G1161" s="41">
        <f t="shared" si="36"/>
        <v>41395</v>
      </c>
      <c r="H1161" s="41">
        <v>41214</v>
      </c>
      <c r="I1161" s="41">
        <v>41395</v>
      </c>
      <c r="J1161">
        <f t="shared" si="37"/>
        <v>0.49589041095890413</v>
      </c>
    </row>
    <row r="1162" spans="1:10" x14ac:dyDescent="0.25">
      <c r="A1162" s="44" t="s">
        <v>8569</v>
      </c>
      <c r="B1162" t="s">
        <v>8568</v>
      </c>
      <c r="C1162" t="s">
        <v>9937</v>
      </c>
      <c r="D1162">
        <v>77</v>
      </c>
      <c r="E1162">
        <v>1</v>
      </c>
      <c r="F1162">
        <v>60</v>
      </c>
      <c r="G1162" s="41">
        <f t="shared" si="36"/>
        <v>41395</v>
      </c>
      <c r="H1162" s="41">
        <v>41214</v>
      </c>
      <c r="I1162" s="41">
        <v>41395</v>
      </c>
      <c r="J1162">
        <f t="shared" si="37"/>
        <v>0.49589041095890413</v>
      </c>
    </row>
    <row r="1163" spans="1:10" x14ac:dyDescent="0.25">
      <c r="A1163" s="44" t="s">
        <v>8775</v>
      </c>
      <c r="B1163" t="s">
        <v>8774</v>
      </c>
      <c r="C1163" t="s">
        <v>9800</v>
      </c>
      <c r="D1163">
        <v>15</v>
      </c>
      <c r="E1163">
        <v>1</v>
      </c>
      <c r="F1163">
        <v>15</v>
      </c>
      <c r="G1163" s="41">
        <f t="shared" si="36"/>
        <v>37326</v>
      </c>
      <c r="H1163" s="41">
        <v>37067</v>
      </c>
      <c r="I1163" s="41">
        <v>37326</v>
      </c>
      <c r="J1163">
        <f t="shared" si="37"/>
        <v>0.70958904109589038</v>
      </c>
    </row>
    <row r="1164" spans="1:10" x14ac:dyDescent="0.25">
      <c r="A1164" s="44" t="s">
        <v>6655</v>
      </c>
      <c r="B1164" t="s">
        <v>8910</v>
      </c>
      <c r="C1164" t="s">
        <v>9711</v>
      </c>
      <c r="D1164">
        <v>77</v>
      </c>
      <c r="E1164">
        <v>1</v>
      </c>
      <c r="F1164">
        <v>60</v>
      </c>
      <c r="G1164" s="41">
        <f t="shared" si="36"/>
        <v>41395</v>
      </c>
      <c r="H1164" s="41">
        <v>41214</v>
      </c>
      <c r="I1164" s="41">
        <v>41395</v>
      </c>
      <c r="J1164">
        <f t="shared" si="37"/>
        <v>0.49589041095890413</v>
      </c>
    </row>
    <row r="1165" spans="1:10" x14ac:dyDescent="0.25">
      <c r="A1165" s="44" t="s">
        <v>4464</v>
      </c>
      <c r="B1165" t="s">
        <v>8681</v>
      </c>
      <c r="C1165" t="s">
        <v>9862</v>
      </c>
      <c r="D1165">
        <v>92</v>
      </c>
      <c r="E1165">
        <v>6</v>
      </c>
      <c r="F1165">
        <v>58</v>
      </c>
      <c r="G1165" s="41">
        <f t="shared" si="36"/>
        <v>38840</v>
      </c>
      <c r="H1165" s="41">
        <v>38211</v>
      </c>
      <c r="I1165" s="41">
        <v>38840</v>
      </c>
      <c r="J1165">
        <f t="shared" si="37"/>
        <v>1.7232876712328766</v>
      </c>
    </row>
    <row r="1166" spans="1:10" x14ac:dyDescent="0.25">
      <c r="B1166" t="s">
        <v>10943</v>
      </c>
      <c r="C1166" t="s">
        <v>10944</v>
      </c>
      <c r="D1166">
        <v>12</v>
      </c>
      <c r="E1166">
        <v>1</v>
      </c>
      <c r="F1166">
        <v>3</v>
      </c>
      <c r="G1166" s="41">
        <f t="shared" si="36"/>
        <v>42186</v>
      </c>
      <c r="H1166" s="41">
        <v>41091</v>
      </c>
      <c r="I1166" s="41">
        <v>42186</v>
      </c>
      <c r="J1166">
        <f t="shared" si="37"/>
        <v>3</v>
      </c>
    </row>
    <row r="1167" spans="1:10" x14ac:dyDescent="0.25">
      <c r="B1167" t="s">
        <v>9281</v>
      </c>
      <c r="C1167" t="s">
        <v>9471</v>
      </c>
      <c r="D1167">
        <v>91</v>
      </c>
      <c r="E1167">
        <v>5</v>
      </c>
      <c r="F1167">
        <v>56</v>
      </c>
      <c r="G1167" s="41">
        <f t="shared" si="36"/>
        <v>40435</v>
      </c>
      <c r="H1167" s="41">
        <v>39814</v>
      </c>
      <c r="I1167" s="41">
        <v>40435</v>
      </c>
      <c r="J1167">
        <f t="shared" si="37"/>
        <v>1.7013698630136986</v>
      </c>
    </row>
    <row r="1168" spans="1:10" x14ac:dyDescent="0.25">
      <c r="B1168" t="s">
        <v>9337</v>
      </c>
      <c r="C1168" t="s">
        <v>9434</v>
      </c>
      <c r="D1168">
        <v>92</v>
      </c>
      <c r="E1168">
        <v>8</v>
      </c>
      <c r="F1168">
        <v>32</v>
      </c>
      <c r="G1168" s="41">
        <f t="shared" si="36"/>
        <v>40966</v>
      </c>
      <c r="H1168" s="41">
        <v>39448</v>
      </c>
      <c r="I1168" s="41">
        <v>40966</v>
      </c>
      <c r="J1168">
        <f t="shared" si="37"/>
        <v>4.1589041095890407</v>
      </c>
    </row>
    <row r="1169" spans="2:10" x14ac:dyDescent="0.25">
      <c r="B1169" t="s">
        <v>10945</v>
      </c>
      <c r="C1169" t="s">
        <v>10946</v>
      </c>
      <c r="D1169">
        <v>12</v>
      </c>
      <c r="E1169">
        <v>1</v>
      </c>
      <c r="F1169">
        <v>3</v>
      </c>
      <c r="G1169" s="41">
        <f t="shared" si="36"/>
        <v>42186</v>
      </c>
      <c r="H1169" s="41">
        <v>41091</v>
      </c>
      <c r="I1169" s="41">
        <v>42186</v>
      </c>
      <c r="J1169">
        <f t="shared" si="37"/>
        <v>3</v>
      </c>
    </row>
    <row r="1170" spans="2:10" x14ac:dyDescent="0.25">
      <c r="B1170" t="s">
        <v>10947</v>
      </c>
      <c r="C1170" t="s">
        <v>10948</v>
      </c>
      <c r="D1170">
        <v>2</v>
      </c>
      <c r="E1170">
        <v>1</v>
      </c>
      <c r="F1170">
        <v>1</v>
      </c>
      <c r="G1170" s="41">
        <f t="shared" si="36"/>
        <v>42917</v>
      </c>
      <c r="H1170" s="41">
        <v>42552</v>
      </c>
      <c r="I1170" s="41">
        <v>42917</v>
      </c>
      <c r="J1170">
        <f t="shared" si="37"/>
        <v>1</v>
      </c>
    </row>
    <row r="1171" spans="2:10" x14ac:dyDescent="0.25">
      <c r="B1171" t="s">
        <v>8525</v>
      </c>
      <c r="C1171" t="s">
        <v>9968</v>
      </c>
      <c r="D1171">
        <v>168</v>
      </c>
      <c r="E1171">
        <v>5</v>
      </c>
      <c r="F1171">
        <v>107</v>
      </c>
      <c r="G1171" s="41">
        <f t="shared" si="36"/>
        <v>41897</v>
      </c>
      <c r="H1171" s="41">
        <v>40544</v>
      </c>
      <c r="I1171" s="41">
        <v>41897</v>
      </c>
      <c r="J1171">
        <f t="shared" si="37"/>
        <v>3.7068493150684931</v>
      </c>
    </row>
    <row r="1172" spans="2:10" x14ac:dyDescent="0.25">
      <c r="B1172" t="s">
        <v>8257</v>
      </c>
      <c r="C1172" t="s">
        <v>10140</v>
      </c>
      <c r="D1172">
        <v>168</v>
      </c>
      <c r="E1172">
        <v>5</v>
      </c>
      <c r="F1172">
        <v>107</v>
      </c>
      <c r="G1172" s="41">
        <f t="shared" si="36"/>
        <v>41897</v>
      </c>
      <c r="H1172" s="41">
        <v>40544</v>
      </c>
      <c r="I1172" s="41">
        <v>41897</v>
      </c>
      <c r="J1172">
        <f t="shared" si="37"/>
        <v>3.7068493150684931</v>
      </c>
    </row>
    <row r="1173" spans="2:10" x14ac:dyDescent="0.25">
      <c r="B1173" t="s">
        <v>10949</v>
      </c>
      <c r="C1173" t="s">
        <v>10950</v>
      </c>
      <c r="D1173">
        <v>12</v>
      </c>
      <c r="E1173">
        <v>1</v>
      </c>
      <c r="F1173">
        <v>3</v>
      </c>
      <c r="G1173" s="41">
        <f t="shared" si="36"/>
        <v>42186</v>
      </c>
      <c r="H1173" s="41">
        <v>41091</v>
      </c>
      <c r="I1173" s="41">
        <v>42186</v>
      </c>
      <c r="J1173">
        <f t="shared" si="37"/>
        <v>3</v>
      </c>
    </row>
    <row r="1174" spans="2:10" x14ac:dyDescent="0.25">
      <c r="B1174" t="s">
        <v>10951</v>
      </c>
      <c r="C1174" t="s">
        <v>10952</v>
      </c>
      <c r="D1174">
        <v>12</v>
      </c>
      <c r="E1174">
        <v>1</v>
      </c>
      <c r="F1174">
        <v>3</v>
      </c>
      <c r="G1174" s="41">
        <f t="shared" si="36"/>
        <v>42186</v>
      </c>
      <c r="H1174" s="41">
        <v>41091</v>
      </c>
      <c r="I1174" s="41">
        <v>42186</v>
      </c>
      <c r="J1174">
        <f t="shared" si="37"/>
        <v>3</v>
      </c>
    </row>
    <row r="1175" spans="2:10" x14ac:dyDescent="0.25">
      <c r="B1175" t="s">
        <v>10953</v>
      </c>
      <c r="C1175" t="s">
        <v>10954</v>
      </c>
      <c r="D1175">
        <v>15</v>
      </c>
      <c r="E1175">
        <v>1</v>
      </c>
      <c r="F1175">
        <v>3</v>
      </c>
      <c r="G1175" s="41">
        <f t="shared" si="36"/>
        <v>42186</v>
      </c>
      <c r="H1175" s="41">
        <v>41091</v>
      </c>
      <c r="I1175" s="41">
        <v>42186</v>
      </c>
      <c r="J1175">
        <f t="shared" si="37"/>
        <v>3</v>
      </c>
    </row>
    <row r="1176" spans="2:10" x14ac:dyDescent="0.25">
      <c r="B1176" t="s">
        <v>10955</v>
      </c>
      <c r="C1176" t="s">
        <v>10956</v>
      </c>
      <c r="D1176">
        <v>12</v>
      </c>
      <c r="E1176">
        <v>1</v>
      </c>
      <c r="F1176">
        <v>3</v>
      </c>
      <c r="G1176" s="41">
        <f t="shared" si="36"/>
        <v>42186</v>
      </c>
      <c r="H1176" s="41">
        <v>41091</v>
      </c>
      <c r="I1176" s="41">
        <v>42186</v>
      </c>
      <c r="J1176">
        <f t="shared" si="37"/>
        <v>3</v>
      </c>
    </row>
    <row r="1177" spans="2:10" x14ac:dyDescent="0.25">
      <c r="B1177" t="s">
        <v>10957</v>
      </c>
      <c r="C1177" t="s">
        <v>10958</v>
      </c>
      <c r="D1177">
        <v>12</v>
      </c>
      <c r="E1177">
        <v>1</v>
      </c>
      <c r="F1177">
        <v>3</v>
      </c>
      <c r="G1177" s="41">
        <f t="shared" si="36"/>
        <v>42186</v>
      </c>
      <c r="H1177" s="41">
        <v>41091</v>
      </c>
      <c r="I1177" s="41">
        <v>42186</v>
      </c>
      <c r="J1177">
        <f t="shared" si="37"/>
        <v>3</v>
      </c>
    </row>
    <row r="1178" spans="2:10" x14ac:dyDescent="0.25">
      <c r="B1178" t="s">
        <v>10959</v>
      </c>
      <c r="C1178" t="s">
        <v>10960</v>
      </c>
      <c r="D1178">
        <v>12</v>
      </c>
      <c r="E1178">
        <v>1</v>
      </c>
      <c r="F1178">
        <v>3</v>
      </c>
      <c r="G1178" s="41">
        <f t="shared" si="36"/>
        <v>42186</v>
      </c>
      <c r="H1178" s="41">
        <v>41091</v>
      </c>
      <c r="I1178" s="41">
        <v>42186</v>
      </c>
      <c r="J1178">
        <f t="shared" si="37"/>
        <v>3</v>
      </c>
    </row>
    <row r="1179" spans="2:10" x14ac:dyDescent="0.25">
      <c r="B1179" t="s">
        <v>10961</v>
      </c>
      <c r="C1179" t="s">
        <v>10962</v>
      </c>
      <c r="D1179">
        <v>12</v>
      </c>
      <c r="E1179">
        <v>1</v>
      </c>
      <c r="F1179">
        <v>3</v>
      </c>
      <c r="G1179" s="41">
        <f t="shared" si="36"/>
        <v>42186</v>
      </c>
      <c r="H1179" s="41">
        <v>41091</v>
      </c>
      <c r="I1179" s="41">
        <v>42186</v>
      </c>
      <c r="J1179">
        <f t="shared" si="37"/>
        <v>3</v>
      </c>
    </row>
    <row r="1180" spans="2:10" x14ac:dyDescent="0.25">
      <c r="B1180" t="s">
        <v>10963</v>
      </c>
      <c r="C1180" t="s">
        <v>10964</v>
      </c>
      <c r="D1180">
        <v>12</v>
      </c>
      <c r="E1180">
        <v>1</v>
      </c>
      <c r="F1180">
        <v>3</v>
      </c>
      <c r="G1180" s="41">
        <f t="shared" si="36"/>
        <v>42186</v>
      </c>
      <c r="H1180" s="41">
        <v>41091</v>
      </c>
      <c r="I1180" s="41">
        <v>42186</v>
      </c>
      <c r="J1180">
        <f t="shared" si="37"/>
        <v>3</v>
      </c>
    </row>
    <row r="1181" spans="2:10" x14ac:dyDescent="0.25">
      <c r="B1181" t="s">
        <v>10965</v>
      </c>
      <c r="C1181" t="s">
        <v>10966</v>
      </c>
      <c r="D1181">
        <v>2</v>
      </c>
      <c r="E1181">
        <v>1</v>
      </c>
      <c r="F1181">
        <v>1</v>
      </c>
      <c r="G1181" s="41">
        <f t="shared" si="36"/>
        <v>42917</v>
      </c>
      <c r="H1181" s="41">
        <v>42552</v>
      </c>
      <c r="I1181" s="41">
        <v>42917</v>
      </c>
      <c r="J1181">
        <f t="shared" si="37"/>
        <v>1</v>
      </c>
    </row>
    <row r="1182" spans="2:10" x14ac:dyDescent="0.25">
      <c r="B1182" t="s">
        <v>10967</v>
      </c>
      <c r="C1182" t="s">
        <v>10968</v>
      </c>
      <c r="D1182">
        <v>12</v>
      </c>
      <c r="E1182">
        <v>1</v>
      </c>
      <c r="F1182">
        <v>3</v>
      </c>
      <c r="G1182" s="41">
        <f t="shared" si="36"/>
        <v>42186</v>
      </c>
      <c r="H1182" s="41">
        <v>41091</v>
      </c>
      <c r="I1182" s="41">
        <v>42186</v>
      </c>
      <c r="J1182">
        <f t="shared" si="37"/>
        <v>3</v>
      </c>
    </row>
    <row r="1183" spans="2:10" x14ac:dyDescent="0.25">
      <c r="B1183" t="s">
        <v>10969</v>
      </c>
      <c r="C1183" t="s">
        <v>10970</v>
      </c>
      <c r="D1183">
        <v>12</v>
      </c>
      <c r="E1183">
        <v>1</v>
      </c>
      <c r="F1183">
        <v>3</v>
      </c>
      <c r="G1183" s="41">
        <f t="shared" si="36"/>
        <v>42186</v>
      </c>
      <c r="H1183" s="41">
        <v>41091</v>
      </c>
      <c r="I1183" s="41">
        <v>42186</v>
      </c>
      <c r="J1183">
        <f t="shared" si="37"/>
        <v>3</v>
      </c>
    </row>
    <row r="1184" spans="2:10" x14ac:dyDescent="0.25">
      <c r="B1184" t="s">
        <v>10971</v>
      </c>
      <c r="C1184" t="s">
        <v>10972</v>
      </c>
      <c r="D1184">
        <v>12</v>
      </c>
      <c r="E1184">
        <v>1</v>
      </c>
      <c r="F1184">
        <v>3</v>
      </c>
      <c r="G1184" s="41">
        <f t="shared" si="36"/>
        <v>42186</v>
      </c>
      <c r="H1184" s="41">
        <v>41091</v>
      </c>
      <c r="I1184" s="41">
        <v>42186</v>
      </c>
      <c r="J1184">
        <f t="shared" si="37"/>
        <v>3</v>
      </c>
    </row>
    <row r="1185" spans="2:10" x14ac:dyDescent="0.25">
      <c r="B1185" t="s">
        <v>10973</v>
      </c>
      <c r="C1185" t="s">
        <v>10974</v>
      </c>
      <c r="D1185">
        <v>12</v>
      </c>
      <c r="E1185">
        <v>1</v>
      </c>
      <c r="F1185">
        <v>3</v>
      </c>
      <c r="G1185" s="41">
        <f t="shared" si="36"/>
        <v>42186</v>
      </c>
      <c r="H1185" s="41">
        <v>41091</v>
      </c>
      <c r="I1185" s="41">
        <v>42186</v>
      </c>
      <c r="J1185">
        <f t="shared" si="37"/>
        <v>3</v>
      </c>
    </row>
    <row r="1186" spans="2:10" x14ac:dyDescent="0.25">
      <c r="B1186" t="s">
        <v>10975</v>
      </c>
      <c r="C1186" t="s">
        <v>10976</v>
      </c>
      <c r="D1186">
        <v>12</v>
      </c>
      <c r="E1186">
        <v>1</v>
      </c>
      <c r="F1186">
        <v>3</v>
      </c>
      <c r="G1186" s="41">
        <f t="shared" si="36"/>
        <v>42186</v>
      </c>
      <c r="H1186" s="41">
        <v>41091</v>
      </c>
      <c r="I1186" s="41">
        <v>42186</v>
      </c>
      <c r="J1186">
        <f t="shared" si="37"/>
        <v>3</v>
      </c>
    </row>
    <row r="1187" spans="2:10" x14ac:dyDescent="0.25">
      <c r="B1187" t="s">
        <v>10977</v>
      </c>
      <c r="C1187" t="s">
        <v>10978</v>
      </c>
      <c r="D1187">
        <v>12</v>
      </c>
      <c r="E1187">
        <v>1</v>
      </c>
      <c r="F1187">
        <v>3</v>
      </c>
      <c r="G1187" s="41">
        <f t="shared" si="36"/>
        <v>42186</v>
      </c>
      <c r="H1187" s="41">
        <v>41091</v>
      </c>
      <c r="I1187" s="41">
        <v>42186</v>
      </c>
      <c r="J1187">
        <f t="shared" si="37"/>
        <v>3</v>
      </c>
    </row>
    <row r="1188" spans="2:10" x14ac:dyDescent="0.25">
      <c r="B1188" t="s">
        <v>10979</v>
      </c>
      <c r="C1188" t="s">
        <v>10980</v>
      </c>
      <c r="D1188">
        <v>2</v>
      </c>
      <c r="E1188">
        <v>1</v>
      </c>
      <c r="F1188">
        <v>1</v>
      </c>
      <c r="G1188" s="41">
        <f t="shared" si="36"/>
        <v>42917</v>
      </c>
      <c r="H1188" s="41">
        <v>42552</v>
      </c>
      <c r="I1188" s="41">
        <v>42917</v>
      </c>
      <c r="J1188">
        <f t="shared" si="37"/>
        <v>1</v>
      </c>
    </row>
    <row r="1189" spans="2:10" x14ac:dyDescent="0.25">
      <c r="B1189" t="s">
        <v>8104</v>
      </c>
      <c r="C1189" t="s">
        <v>10239</v>
      </c>
      <c r="D1189">
        <v>186</v>
      </c>
      <c r="E1189">
        <v>5</v>
      </c>
      <c r="F1189">
        <v>119</v>
      </c>
      <c r="G1189" s="41">
        <f t="shared" si="36"/>
        <v>40435</v>
      </c>
      <c r="H1189" s="41">
        <v>39083</v>
      </c>
      <c r="I1189" s="41">
        <v>40435</v>
      </c>
      <c r="J1189">
        <f t="shared" si="37"/>
        <v>3.7041095890410958</v>
      </c>
    </row>
    <row r="1190" spans="2:10" x14ac:dyDescent="0.25">
      <c r="B1190" t="s">
        <v>8701</v>
      </c>
      <c r="C1190" t="s">
        <v>9850</v>
      </c>
      <c r="D1190">
        <v>2</v>
      </c>
      <c r="E1190">
        <v>1</v>
      </c>
      <c r="F1190">
        <v>2</v>
      </c>
      <c r="G1190" s="41">
        <f t="shared" si="36"/>
        <v>39448</v>
      </c>
      <c r="H1190" s="41">
        <v>39448</v>
      </c>
      <c r="I1190" s="41">
        <v>39448</v>
      </c>
      <c r="J1190">
        <f t="shared" si="37"/>
        <v>0</v>
      </c>
    </row>
    <row r="1191" spans="2:10" x14ac:dyDescent="0.25">
      <c r="B1191" t="s">
        <v>8051</v>
      </c>
      <c r="C1191" t="s">
        <v>10277</v>
      </c>
      <c r="D1191">
        <v>34</v>
      </c>
      <c r="E1191">
        <v>2</v>
      </c>
      <c r="F1191">
        <v>29</v>
      </c>
      <c r="G1191" s="41">
        <f t="shared" si="36"/>
        <v>40499</v>
      </c>
      <c r="H1191" s="41">
        <v>39448</v>
      </c>
      <c r="I1191" s="41">
        <v>40499</v>
      </c>
      <c r="J1191">
        <f t="shared" si="37"/>
        <v>2.8794520547945206</v>
      </c>
    </row>
    <row r="1192" spans="2:10" x14ac:dyDescent="0.25">
      <c r="B1192" t="s">
        <v>8550</v>
      </c>
      <c r="C1192" t="s">
        <v>9949</v>
      </c>
      <c r="D1192">
        <v>34</v>
      </c>
      <c r="E1192">
        <v>2</v>
      </c>
      <c r="F1192">
        <v>29</v>
      </c>
      <c r="G1192" s="41">
        <f t="shared" si="36"/>
        <v>40499</v>
      </c>
      <c r="H1192" s="41">
        <v>39448</v>
      </c>
      <c r="I1192" s="41">
        <v>40499</v>
      </c>
      <c r="J1192">
        <f t="shared" si="37"/>
        <v>2.8794520547945206</v>
      </c>
    </row>
    <row r="1193" spans="2:10" x14ac:dyDescent="0.25">
      <c r="B1193" t="s">
        <v>8637</v>
      </c>
      <c r="C1193" t="s">
        <v>9888</v>
      </c>
      <c r="D1193">
        <v>34</v>
      </c>
      <c r="E1193">
        <v>2</v>
      </c>
      <c r="F1193">
        <v>29</v>
      </c>
      <c r="G1193" s="41">
        <f t="shared" si="36"/>
        <v>40499</v>
      </c>
      <c r="H1193" s="41">
        <v>39448</v>
      </c>
      <c r="I1193" s="41">
        <v>40499</v>
      </c>
      <c r="J1193">
        <f t="shared" si="37"/>
        <v>2.8794520547945206</v>
      </c>
    </row>
    <row r="1194" spans="2:10" x14ac:dyDescent="0.25">
      <c r="B1194" t="s">
        <v>8688</v>
      </c>
      <c r="C1194" t="s">
        <v>9857</v>
      </c>
      <c r="D1194">
        <v>22</v>
      </c>
      <c r="E1194">
        <v>2</v>
      </c>
      <c r="F1194">
        <v>20</v>
      </c>
      <c r="G1194" s="41">
        <f t="shared" si="36"/>
        <v>40499</v>
      </c>
      <c r="H1194" s="41">
        <v>39448</v>
      </c>
      <c r="I1194" s="41">
        <v>40499</v>
      </c>
      <c r="J1194">
        <f t="shared" si="37"/>
        <v>2.8794520547945206</v>
      </c>
    </row>
    <row r="1195" spans="2:10" x14ac:dyDescent="0.25">
      <c r="B1195" t="s">
        <v>8398</v>
      </c>
      <c r="C1195" t="s">
        <v>10051</v>
      </c>
      <c r="D1195">
        <v>22</v>
      </c>
      <c r="E1195">
        <v>2</v>
      </c>
      <c r="F1195">
        <v>20</v>
      </c>
      <c r="G1195" s="41">
        <f t="shared" si="36"/>
        <v>40499</v>
      </c>
      <c r="H1195" s="41">
        <v>39448</v>
      </c>
      <c r="I1195" s="41">
        <v>40499</v>
      </c>
      <c r="J1195">
        <f t="shared" si="37"/>
        <v>2.8794520547945206</v>
      </c>
    </row>
    <row r="1196" spans="2:10" x14ac:dyDescent="0.25">
      <c r="B1196" t="s">
        <v>9004</v>
      </c>
      <c r="C1196" t="s">
        <v>9004</v>
      </c>
      <c r="D1196">
        <v>320</v>
      </c>
      <c r="E1196">
        <v>3</v>
      </c>
      <c r="F1196">
        <v>118</v>
      </c>
      <c r="G1196" s="41">
        <f t="shared" si="36"/>
        <v>42312</v>
      </c>
      <c r="H1196" s="41">
        <v>42186</v>
      </c>
      <c r="I1196" s="41">
        <v>42312</v>
      </c>
      <c r="J1196">
        <f t="shared" si="37"/>
        <v>0.34520547945205482</v>
      </c>
    </row>
    <row r="1197" spans="2:10" x14ac:dyDescent="0.25">
      <c r="B1197" t="s">
        <v>7849</v>
      </c>
      <c r="C1197" t="s">
        <v>10412</v>
      </c>
      <c r="D1197">
        <v>5</v>
      </c>
      <c r="E1197">
        <v>1</v>
      </c>
      <c r="F1197">
        <v>5</v>
      </c>
      <c r="G1197" s="41">
        <f t="shared" si="36"/>
        <v>40499</v>
      </c>
      <c r="H1197" s="41">
        <v>40442</v>
      </c>
      <c r="I1197" s="41">
        <v>40499</v>
      </c>
      <c r="J1197">
        <f t="shared" si="37"/>
        <v>0.15616438356164383</v>
      </c>
    </row>
    <row r="1198" spans="2:10" x14ac:dyDescent="0.25">
      <c r="B1198" t="s">
        <v>7854</v>
      </c>
      <c r="C1198" t="s">
        <v>10408</v>
      </c>
      <c r="D1198">
        <v>20</v>
      </c>
      <c r="E1198">
        <v>2</v>
      </c>
      <c r="F1198">
        <v>18</v>
      </c>
      <c r="G1198" s="41">
        <f t="shared" si="36"/>
        <v>40499</v>
      </c>
      <c r="H1198" s="41">
        <v>39448</v>
      </c>
      <c r="I1198" s="41">
        <v>40499</v>
      </c>
      <c r="J1198">
        <f t="shared" si="37"/>
        <v>2.8794520547945206</v>
      </c>
    </row>
    <row r="1199" spans="2:10" x14ac:dyDescent="0.25">
      <c r="B1199" t="s">
        <v>9235</v>
      </c>
      <c r="C1199" t="s">
        <v>9500</v>
      </c>
      <c r="D1199">
        <v>12</v>
      </c>
      <c r="E1199">
        <v>4</v>
      </c>
      <c r="F1199">
        <v>3</v>
      </c>
      <c r="G1199" s="41">
        <f t="shared" si="36"/>
        <v>41555</v>
      </c>
      <c r="H1199" s="41">
        <v>41275</v>
      </c>
      <c r="I1199" s="41">
        <v>41555</v>
      </c>
      <c r="J1199">
        <f t="shared" si="37"/>
        <v>0.76712328767123283</v>
      </c>
    </row>
    <row r="1200" spans="2:10" x14ac:dyDescent="0.25">
      <c r="B1200" t="s">
        <v>9234</v>
      </c>
      <c r="C1200" t="s">
        <v>9501</v>
      </c>
      <c r="D1200">
        <v>12</v>
      </c>
      <c r="E1200">
        <v>4</v>
      </c>
      <c r="F1200">
        <v>3</v>
      </c>
      <c r="G1200" s="41">
        <f t="shared" si="36"/>
        <v>41555</v>
      </c>
      <c r="H1200" s="41">
        <v>41275</v>
      </c>
      <c r="I1200" s="41">
        <v>41555</v>
      </c>
      <c r="J1200">
        <f t="shared" si="37"/>
        <v>0.76712328767123283</v>
      </c>
    </row>
    <row r="1201" spans="2:10" x14ac:dyDescent="0.25">
      <c r="B1201" t="s">
        <v>8190</v>
      </c>
      <c r="C1201" t="s">
        <v>10188</v>
      </c>
      <c r="D1201">
        <v>12</v>
      </c>
      <c r="E1201">
        <v>4</v>
      </c>
      <c r="F1201">
        <v>3</v>
      </c>
      <c r="G1201" s="41">
        <f t="shared" si="36"/>
        <v>41555</v>
      </c>
      <c r="H1201" s="41">
        <v>41275</v>
      </c>
      <c r="I1201" s="41">
        <v>41555</v>
      </c>
      <c r="J1201">
        <f t="shared" si="37"/>
        <v>0.76712328767123283</v>
      </c>
    </row>
    <row r="1202" spans="2:10" x14ac:dyDescent="0.25">
      <c r="B1202" t="s">
        <v>9233</v>
      </c>
      <c r="C1202" t="s">
        <v>4695</v>
      </c>
      <c r="D1202">
        <v>12</v>
      </c>
      <c r="E1202">
        <v>4</v>
      </c>
      <c r="F1202">
        <v>3</v>
      </c>
      <c r="G1202" s="41">
        <f t="shared" si="36"/>
        <v>41555</v>
      </c>
      <c r="H1202" s="41">
        <v>41275</v>
      </c>
      <c r="I1202" s="41">
        <v>41555</v>
      </c>
      <c r="J1202">
        <f t="shared" si="37"/>
        <v>0.76712328767123283</v>
      </c>
    </row>
    <row r="1203" spans="2:10" x14ac:dyDescent="0.25">
      <c r="B1203" t="s">
        <v>8890</v>
      </c>
      <c r="C1203" t="s">
        <v>9725</v>
      </c>
      <c r="D1203">
        <v>12</v>
      </c>
      <c r="E1203">
        <v>4</v>
      </c>
      <c r="F1203">
        <v>3</v>
      </c>
      <c r="G1203" s="41">
        <f t="shared" si="36"/>
        <v>41555</v>
      </c>
      <c r="H1203" s="41">
        <v>41275</v>
      </c>
      <c r="I1203" s="41">
        <v>41555</v>
      </c>
      <c r="J1203">
        <f t="shared" si="37"/>
        <v>0.76712328767123283</v>
      </c>
    </row>
    <row r="1204" spans="2:10" x14ac:dyDescent="0.25">
      <c r="B1204" t="s">
        <v>8889</v>
      </c>
      <c r="C1204" t="s">
        <v>9726</v>
      </c>
      <c r="D1204">
        <v>12</v>
      </c>
      <c r="E1204">
        <v>4</v>
      </c>
      <c r="F1204">
        <v>3</v>
      </c>
      <c r="G1204" s="41">
        <f t="shared" si="36"/>
        <v>41555</v>
      </c>
      <c r="H1204" s="41">
        <v>41275</v>
      </c>
      <c r="I1204" s="41">
        <v>41555</v>
      </c>
      <c r="J1204">
        <f t="shared" si="37"/>
        <v>0.76712328767123283</v>
      </c>
    </row>
    <row r="1205" spans="2:10" x14ac:dyDescent="0.25">
      <c r="B1205" t="s">
        <v>7926</v>
      </c>
      <c r="C1205" t="s">
        <v>10362</v>
      </c>
      <c r="D1205">
        <v>192</v>
      </c>
      <c r="E1205">
        <v>5</v>
      </c>
      <c r="F1205">
        <v>123</v>
      </c>
      <c r="G1205" s="41">
        <f t="shared" si="36"/>
        <v>40435</v>
      </c>
      <c r="H1205" s="41">
        <v>36892</v>
      </c>
      <c r="I1205" s="41">
        <v>40435</v>
      </c>
      <c r="J1205">
        <f t="shared" si="37"/>
        <v>9.706849315068494</v>
      </c>
    </row>
    <row r="1206" spans="2:10" x14ac:dyDescent="0.25">
      <c r="B1206" t="s">
        <v>8965</v>
      </c>
      <c r="C1206" t="s">
        <v>9675</v>
      </c>
      <c r="D1206">
        <v>182</v>
      </c>
      <c r="E1206">
        <v>3</v>
      </c>
      <c r="F1206">
        <v>106</v>
      </c>
      <c r="G1206" s="41">
        <f t="shared" si="36"/>
        <v>40261</v>
      </c>
      <c r="H1206" s="41">
        <v>39814</v>
      </c>
      <c r="I1206" s="41">
        <v>40261</v>
      </c>
      <c r="J1206">
        <f t="shared" si="37"/>
        <v>1.2246575342465753</v>
      </c>
    </row>
    <row r="1207" spans="2:10" x14ac:dyDescent="0.25">
      <c r="B1207" t="s">
        <v>8300</v>
      </c>
      <c r="C1207" t="s">
        <v>10113</v>
      </c>
      <c r="D1207">
        <v>182</v>
      </c>
      <c r="E1207">
        <v>3</v>
      </c>
      <c r="F1207">
        <v>106</v>
      </c>
      <c r="G1207" s="41">
        <f t="shared" si="36"/>
        <v>40261</v>
      </c>
      <c r="H1207" s="41">
        <v>39814</v>
      </c>
      <c r="I1207" s="41">
        <v>40261</v>
      </c>
      <c r="J1207">
        <f t="shared" si="37"/>
        <v>1.2246575342465753</v>
      </c>
    </row>
    <row r="1208" spans="2:10" x14ac:dyDescent="0.25">
      <c r="B1208" t="s">
        <v>8069</v>
      </c>
      <c r="C1208" t="s">
        <v>10265</v>
      </c>
      <c r="D1208">
        <v>182</v>
      </c>
      <c r="E1208">
        <v>3</v>
      </c>
      <c r="F1208">
        <v>106</v>
      </c>
      <c r="G1208" s="41">
        <f t="shared" si="36"/>
        <v>40261</v>
      </c>
      <c r="H1208" s="41">
        <v>39814</v>
      </c>
      <c r="I1208" s="41">
        <v>40261</v>
      </c>
      <c r="J1208">
        <f t="shared" si="37"/>
        <v>1.2246575342465753</v>
      </c>
    </row>
    <row r="1209" spans="2:10" x14ac:dyDescent="0.25">
      <c r="B1209" t="s">
        <v>8801</v>
      </c>
      <c r="C1209" t="s">
        <v>9784</v>
      </c>
      <c r="D1209">
        <v>12</v>
      </c>
      <c r="E1209">
        <v>4</v>
      </c>
      <c r="F1209">
        <v>3</v>
      </c>
      <c r="G1209" s="41">
        <f t="shared" si="36"/>
        <v>41555</v>
      </c>
      <c r="H1209" s="41">
        <v>41275</v>
      </c>
      <c r="I1209" s="41">
        <v>41555</v>
      </c>
      <c r="J1209">
        <f t="shared" si="37"/>
        <v>0.76712328767123283</v>
      </c>
    </row>
    <row r="1210" spans="2:10" x14ac:dyDescent="0.25">
      <c r="B1210" t="s">
        <v>8802</v>
      </c>
      <c r="C1210" t="s">
        <v>9783</v>
      </c>
      <c r="D1210">
        <v>12</v>
      </c>
      <c r="E1210">
        <v>4</v>
      </c>
      <c r="F1210">
        <v>3</v>
      </c>
      <c r="G1210" s="41">
        <f t="shared" si="36"/>
        <v>41555</v>
      </c>
      <c r="H1210" s="41">
        <v>41275</v>
      </c>
      <c r="I1210" s="41">
        <v>41555</v>
      </c>
      <c r="J1210">
        <f t="shared" si="37"/>
        <v>0.76712328767123283</v>
      </c>
    </row>
    <row r="1211" spans="2:10" x14ac:dyDescent="0.25">
      <c r="B1211" t="s">
        <v>8803</v>
      </c>
      <c r="C1211" t="s">
        <v>9782</v>
      </c>
      <c r="D1211">
        <v>12</v>
      </c>
      <c r="E1211">
        <v>4</v>
      </c>
      <c r="F1211">
        <v>3</v>
      </c>
      <c r="G1211" s="41">
        <f t="shared" si="36"/>
        <v>41555</v>
      </c>
      <c r="H1211" s="41">
        <v>41275</v>
      </c>
      <c r="I1211" s="41">
        <v>41555</v>
      </c>
      <c r="J1211">
        <f t="shared" si="37"/>
        <v>0.76712328767123283</v>
      </c>
    </row>
    <row r="1212" spans="2:10" x14ac:dyDescent="0.25">
      <c r="B1212" t="s">
        <v>8794</v>
      </c>
      <c r="C1212" t="s">
        <v>9789</v>
      </c>
      <c r="D1212">
        <v>12</v>
      </c>
      <c r="E1212">
        <v>4</v>
      </c>
      <c r="F1212">
        <v>3</v>
      </c>
      <c r="G1212" s="41">
        <f t="shared" si="36"/>
        <v>41555</v>
      </c>
      <c r="H1212" s="41">
        <v>41275</v>
      </c>
      <c r="I1212" s="41">
        <v>41555</v>
      </c>
      <c r="J1212">
        <f t="shared" si="37"/>
        <v>0.76712328767123283</v>
      </c>
    </row>
    <row r="1213" spans="2:10" x14ac:dyDescent="0.25">
      <c r="B1213" t="s">
        <v>8938</v>
      </c>
      <c r="C1213" t="s">
        <v>9692</v>
      </c>
      <c r="D1213">
        <v>8</v>
      </c>
      <c r="E1213">
        <v>1</v>
      </c>
      <c r="F1213">
        <v>8</v>
      </c>
      <c r="G1213" s="41">
        <f t="shared" si="36"/>
        <v>38870</v>
      </c>
      <c r="H1213" s="41">
        <v>38718</v>
      </c>
      <c r="I1213" s="41">
        <v>38870</v>
      </c>
      <c r="J1213">
        <f t="shared" si="37"/>
        <v>0.41643835616438357</v>
      </c>
    </row>
    <row r="1214" spans="2:10" x14ac:dyDescent="0.25">
      <c r="B1214" t="s">
        <v>8203</v>
      </c>
      <c r="C1214" t="s">
        <v>10178</v>
      </c>
      <c r="D1214">
        <v>19</v>
      </c>
      <c r="E1214">
        <v>3</v>
      </c>
      <c r="F1214">
        <v>18</v>
      </c>
      <c r="G1214" s="41">
        <f t="shared" si="36"/>
        <v>40884</v>
      </c>
      <c r="H1214" s="41">
        <v>38718</v>
      </c>
      <c r="I1214" s="41">
        <v>40884</v>
      </c>
      <c r="J1214">
        <f t="shared" si="37"/>
        <v>5.934246575342466</v>
      </c>
    </row>
    <row r="1215" spans="2:10" x14ac:dyDescent="0.25">
      <c r="B1215" t="s">
        <v>8204</v>
      </c>
      <c r="C1215" t="s">
        <v>10177</v>
      </c>
      <c r="D1215">
        <v>10</v>
      </c>
      <c r="E1215">
        <v>1</v>
      </c>
      <c r="F1215">
        <v>10</v>
      </c>
      <c r="G1215" s="41">
        <f t="shared" si="36"/>
        <v>40884</v>
      </c>
      <c r="H1215" s="41">
        <v>38718</v>
      </c>
      <c r="I1215" s="41">
        <v>40884</v>
      </c>
      <c r="J1215">
        <f t="shared" si="37"/>
        <v>5.934246575342466</v>
      </c>
    </row>
    <row r="1216" spans="2:10" x14ac:dyDescent="0.25">
      <c r="B1216" t="s">
        <v>8993</v>
      </c>
      <c r="C1216" t="s">
        <v>9655</v>
      </c>
      <c r="D1216">
        <v>10</v>
      </c>
      <c r="E1216">
        <v>3</v>
      </c>
      <c r="F1216">
        <v>9</v>
      </c>
      <c r="G1216" s="41">
        <f t="shared" si="36"/>
        <v>40203</v>
      </c>
      <c r="H1216" s="41">
        <v>39834</v>
      </c>
      <c r="I1216" s="41">
        <v>40203</v>
      </c>
      <c r="J1216">
        <f t="shared" si="37"/>
        <v>1.010958904109589</v>
      </c>
    </row>
    <row r="1217" spans="2:10" x14ac:dyDescent="0.25">
      <c r="B1217" t="s">
        <v>9383</v>
      </c>
      <c r="C1217" t="s">
        <v>9403</v>
      </c>
      <c r="D1217">
        <v>40</v>
      </c>
      <c r="E1217">
        <v>6</v>
      </c>
      <c r="F1217">
        <v>23</v>
      </c>
      <c r="G1217" s="41">
        <f t="shared" si="36"/>
        <v>39986</v>
      </c>
      <c r="H1217" s="41">
        <v>39448</v>
      </c>
      <c r="I1217" s="41">
        <v>39986</v>
      </c>
      <c r="J1217">
        <f t="shared" si="37"/>
        <v>1.473972602739726</v>
      </c>
    </row>
    <row r="1218" spans="2:10" x14ac:dyDescent="0.25">
      <c r="B1218" t="s">
        <v>8632</v>
      </c>
      <c r="C1218" t="s">
        <v>9892</v>
      </c>
      <c r="D1218">
        <v>2</v>
      </c>
      <c r="E1218">
        <v>1</v>
      </c>
      <c r="F1218">
        <v>2</v>
      </c>
      <c r="G1218" s="41">
        <f t="shared" si="36"/>
        <v>39448</v>
      </c>
      <c r="H1218" s="41">
        <v>39448</v>
      </c>
      <c r="I1218" s="41">
        <v>39448</v>
      </c>
      <c r="J1218">
        <f t="shared" si="37"/>
        <v>0</v>
      </c>
    </row>
    <row r="1219" spans="2:10" x14ac:dyDescent="0.25">
      <c r="B1219" t="s">
        <v>8957</v>
      </c>
      <c r="C1219" t="s">
        <v>6995</v>
      </c>
      <c r="D1219">
        <v>182</v>
      </c>
      <c r="E1219">
        <v>3</v>
      </c>
      <c r="F1219">
        <v>106</v>
      </c>
      <c r="G1219" s="41">
        <f t="shared" ref="G1219:G1282" si="38">I1219</f>
        <v>40261</v>
      </c>
      <c r="H1219" s="41">
        <v>39814</v>
      </c>
      <c r="I1219" s="41">
        <v>40261</v>
      </c>
      <c r="J1219">
        <f t="shared" ref="J1219:J1282" si="39">(I1219-H1219)/365</f>
        <v>1.2246575342465753</v>
      </c>
    </row>
    <row r="1220" spans="2:10" x14ac:dyDescent="0.25">
      <c r="B1220" t="s">
        <v>7939</v>
      </c>
      <c r="C1220" t="s">
        <v>10353</v>
      </c>
      <c r="D1220">
        <v>168</v>
      </c>
      <c r="E1220">
        <v>5</v>
      </c>
      <c r="F1220">
        <v>61</v>
      </c>
      <c r="G1220" s="41">
        <f t="shared" si="38"/>
        <v>41897</v>
      </c>
      <c r="H1220" s="41">
        <v>38845</v>
      </c>
      <c r="I1220" s="41">
        <v>41897</v>
      </c>
      <c r="J1220">
        <f t="shared" si="39"/>
        <v>8.3616438356164391</v>
      </c>
    </row>
    <row r="1221" spans="2:10" x14ac:dyDescent="0.25">
      <c r="B1221" t="s">
        <v>8491</v>
      </c>
      <c r="C1221" t="s">
        <v>9991</v>
      </c>
      <c r="D1221">
        <v>168</v>
      </c>
      <c r="E1221">
        <v>5</v>
      </c>
      <c r="F1221">
        <v>61</v>
      </c>
      <c r="G1221" s="41">
        <f t="shared" si="38"/>
        <v>41897</v>
      </c>
      <c r="H1221" s="41">
        <v>38845</v>
      </c>
      <c r="I1221" s="41">
        <v>41897</v>
      </c>
      <c r="J1221">
        <f t="shared" si="39"/>
        <v>8.3616438356164391</v>
      </c>
    </row>
    <row r="1222" spans="2:10" x14ac:dyDescent="0.25">
      <c r="B1222" t="s">
        <v>8894</v>
      </c>
      <c r="C1222" t="s">
        <v>9722</v>
      </c>
      <c r="D1222">
        <v>168</v>
      </c>
      <c r="E1222">
        <v>5</v>
      </c>
      <c r="F1222">
        <v>61</v>
      </c>
      <c r="G1222" s="41">
        <f t="shared" si="38"/>
        <v>41897</v>
      </c>
      <c r="H1222" s="41">
        <v>38845</v>
      </c>
      <c r="I1222" s="41">
        <v>41897</v>
      </c>
      <c r="J1222">
        <f t="shared" si="39"/>
        <v>8.3616438356164391</v>
      </c>
    </row>
    <row r="1223" spans="2:10" x14ac:dyDescent="0.25">
      <c r="B1223" t="s">
        <v>8086</v>
      </c>
      <c r="C1223" t="s">
        <v>10253</v>
      </c>
      <c r="D1223">
        <v>168</v>
      </c>
      <c r="E1223">
        <v>5</v>
      </c>
      <c r="F1223">
        <v>61</v>
      </c>
      <c r="G1223" s="41">
        <f t="shared" si="38"/>
        <v>41897</v>
      </c>
      <c r="H1223" s="41">
        <v>38845</v>
      </c>
      <c r="I1223" s="41">
        <v>41897</v>
      </c>
      <c r="J1223">
        <f t="shared" si="39"/>
        <v>8.3616438356164391</v>
      </c>
    </row>
    <row r="1224" spans="2:10" x14ac:dyDescent="0.25">
      <c r="B1224" t="s">
        <v>8067</v>
      </c>
      <c r="C1224" t="s">
        <v>10267</v>
      </c>
      <c r="D1224">
        <v>168</v>
      </c>
      <c r="E1224">
        <v>5</v>
      </c>
      <c r="F1224">
        <v>61</v>
      </c>
      <c r="G1224" s="41">
        <f t="shared" si="38"/>
        <v>41897</v>
      </c>
      <c r="H1224" s="41">
        <v>38845</v>
      </c>
      <c r="I1224" s="41">
        <v>41897</v>
      </c>
      <c r="J1224">
        <f t="shared" si="39"/>
        <v>8.3616438356164391</v>
      </c>
    </row>
    <row r="1225" spans="2:10" x14ac:dyDescent="0.25">
      <c r="B1225" t="s">
        <v>10981</v>
      </c>
      <c r="C1225" t="s">
        <v>10982</v>
      </c>
      <c r="D1225">
        <v>12</v>
      </c>
      <c r="E1225">
        <v>1</v>
      </c>
      <c r="F1225">
        <v>3</v>
      </c>
      <c r="G1225" s="41">
        <f t="shared" si="38"/>
        <v>42186</v>
      </c>
      <c r="H1225" s="41">
        <v>41091</v>
      </c>
      <c r="I1225" s="41">
        <v>42186</v>
      </c>
      <c r="J1225">
        <f t="shared" si="39"/>
        <v>3</v>
      </c>
    </row>
    <row r="1226" spans="2:10" x14ac:dyDescent="0.25">
      <c r="B1226" t="s">
        <v>10983</v>
      </c>
      <c r="C1226" t="s">
        <v>10984</v>
      </c>
      <c r="D1226">
        <v>12</v>
      </c>
      <c r="E1226">
        <v>1</v>
      </c>
      <c r="F1226">
        <v>3</v>
      </c>
      <c r="G1226" s="41">
        <f t="shared" si="38"/>
        <v>42186</v>
      </c>
      <c r="H1226" s="41">
        <v>41091</v>
      </c>
      <c r="I1226" s="41">
        <v>42186</v>
      </c>
      <c r="J1226">
        <f t="shared" si="39"/>
        <v>3</v>
      </c>
    </row>
    <row r="1227" spans="2:10" x14ac:dyDescent="0.25">
      <c r="B1227" t="s">
        <v>10985</v>
      </c>
      <c r="C1227" t="s">
        <v>10986</v>
      </c>
      <c r="D1227">
        <v>12</v>
      </c>
      <c r="E1227">
        <v>1</v>
      </c>
      <c r="F1227">
        <v>3</v>
      </c>
      <c r="G1227" s="41">
        <f t="shared" si="38"/>
        <v>42186</v>
      </c>
      <c r="H1227" s="41">
        <v>41091</v>
      </c>
      <c r="I1227" s="41">
        <v>42186</v>
      </c>
      <c r="J1227">
        <f t="shared" si="39"/>
        <v>3</v>
      </c>
    </row>
    <row r="1228" spans="2:10" x14ac:dyDescent="0.25">
      <c r="B1228" t="s">
        <v>7942</v>
      </c>
      <c r="C1228" t="s">
        <v>10351</v>
      </c>
      <c r="D1228">
        <v>3</v>
      </c>
      <c r="E1228">
        <v>1</v>
      </c>
      <c r="F1228">
        <v>3</v>
      </c>
      <c r="G1228" s="41">
        <f t="shared" si="38"/>
        <v>40330</v>
      </c>
      <c r="H1228" s="41">
        <v>40330</v>
      </c>
      <c r="I1228" s="41">
        <v>40330</v>
      </c>
      <c r="J1228">
        <f t="shared" si="39"/>
        <v>0</v>
      </c>
    </row>
    <row r="1229" spans="2:10" x14ac:dyDescent="0.25">
      <c r="B1229" t="s">
        <v>7795</v>
      </c>
      <c r="C1229" t="s">
        <v>10452</v>
      </c>
      <c r="D1229">
        <v>127</v>
      </c>
      <c r="E1229">
        <v>1</v>
      </c>
      <c r="F1229">
        <v>127</v>
      </c>
      <c r="G1229" s="41">
        <f t="shared" si="38"/>
        <v>40458</v>
      </c>
      <c r="H1229" s="41">
        <v>38599</v>
      </c>
      <c r="I1229" s="41">
        <v>40458</v>
      </c>
      <c r="J1229">
        <f t="shared" si="39"/>
        <v>5.0931506849315067</v>
      </c>
    </row>
    <row r="1230" spans="2:10" x14ac:dyDescent="0.25">
      <c r="B1230" t="s">
        <v>8248</v>
      </c>
      <c r="C1230" t="s">
        <v>10147</v>
      </c>
      <c r="D1230">
        <v>14</v>
      </c>
      <c r="E1230">
        <v>2</v>
      </c>
      <c r="F1230">
        <v>14</v>
      </c>
      <c r="G1230" s="41">
        <f t="shared" si="38"/>
        <v>41453</v>
      </c>
      <c r="H1230" s="41">
        <v>41191</v>
      </c>
      <c r="I1230" s="41">
        <v>41453</v>
      </c>
      <c r="J1230">
        <f t="shared" si="39"/>
        <v>0.71780821917808224</v>
      </c>
    </row>
    <row r="1231" spans="2:10" x14ac:dyDescent="0.25">
      <c r="B1231" t="s">
        <v>8604</v>
      </c>
      <c r="C1231" t="s">
        <v>9911</v>
      </c>
      <c r="D1231">
        <v>14</v>
      </c>
      <c r="E1231">
        <v>2</v>
      </c>
      <c r="F1231">
        <v>14</v>
      </c>
      <c r="G1231" s="41">
        <f t="shared" si="38"/>
        <v>41453</v>
      </c>
      <c r="H1231" s="41">
        <v>41191</v>
      </c>
      <c r="I1231" s="41">
        <v>41453</v>
      </c>
      <c r="J1231">
        <f t="shared" si="39"/>
        <v>0.71780821917808224</v>
      </c>
    </row>
    <row r="1232" spans="2:10" x14ac:dyDescent="0.25">
      <c r="B1232" t="s">
        <v>8275</v>
      </c>
      <c r="C1232" t="s">
        <v>10129</v>
      </c>
      <c r="D1232">
        <v>14</v>
      </c>
      <c r="E1232">
        <v>2</v>
      </c>
      <c r="F1232">
        <v>14</v>
      </c>
      <c r="G1232" s="41">
        <f t="shared" si="38"/>
        <v>41453</v>
      </c>
      <c r="H1232" s="41">
        <v>41191</v>
      </c>
      <c r="I1232" s="41">
        <v>41453</v>
      </c>
      <c r="J1232">
        <f t="shared" si="39"/>
        <v>0.71780821917808224</v>
      </c>
    </row>
    <row r="1233" spans="2:10" x14ac:dyDescent="0.25">
      <c r="B1233" t="s">
        <v>8075</v>
      </c>
      <c r="C1233" t="s">
        <v>10260</v>
      </c>
      <c r="D1233">
        <v>14</v>
      </c>
      <c r="E1233">
        <v>2</v>
      </c>
      <c r="F1233">
        <v>14</v>
      </c>
      <c r="G1233" s="41">
        <f t="shared" si="38"/>
        <v>41453</v>
      </c>
      <c r="H1233" s="41">
        <v>41191</v>
      </c>
      <c r="I1233" s="41">
        <v>41453</v>
      </c>
      <c r="J1233">
        <f t="shared" si="39"/>
        <v>0.71780821917808224</v>
      </c>
    </row>
    <row r="1234" spans="2:10" x14ac:dyDescent="0.25">
      <c r="B1234" t="s">
        <v>8247</v>
      </c>
      <c r="C1234" t="s">
        <v>10148</v>
      </c>
      <c r="D1234">
        <v>14</v>
      </c>
      <c r="E1234">
        <v>2</v>
      </c>
      <c r="F1234">
        <v>14</v>
      </c>
      <c r="G1234" s="41">
        <f t="shared" si="38"/>
        <v>41453</v>
      </c>
      <c r="H1234" s="41">
        <v>41191</v>
      </c>
      <c r="I1234" s="41">
        <v>41453</v>
      </c>
      <c r="J1234">
        <f t="shared" si="39"/>
        <v>0.71780821917808224</v>
      </c>
    </row>
    <row r="1235" spans="2:10" x14ac:dyDescent="0.25">
      <c r="B1235" t="s">
        <v>8588</v>
      </c>
      <c r="C1235" t="s">
        <v>9924</v>
      </c>
      <c r="D1235">
        <v>14</v>
      </c>
      <c r="E1235">
        <v>2</v>
      </c>
      <c r="F1235">
        <v>14</v>
      </c>
      <c r="G1235" s="41">
        <f t="shared" si="38"/>
        <v>41453</v>
      </c>
      <c r="H1235" s="41">
        <v>41191</v>
      </c>
      <c r="I1235" s="41">
        <v>41453</v>
      </c>
      <c r="J1235">
        <f t="shared" si="39"/>
        <v>0.71780821917808224</v>
      </c>
    </row>
    <row r="1236" spans="2:10" x14ac:dyDescent="0.25">
      <c r="B1236" t="s">
        <v>8320</v>
      </c>
      <c r="C1236" t="s">
        <v>10100</v>
      </c>
      <c r="D1236">
        <v>14</v>
      </c>
      <c r="E1236">
        <v>2</v>
      </c>
      <c r="F1236">
        <v>14</v>
      </c>
      <c r="G1236" s="41">
        <f t="shared" si="38"/>
        <v>41453</v>
      </c>
      <c r="H1236" s="41">
        <v>41191</v>
      </c>
      <c r="I1236" s="41">
        <v>41453</v>
      </c>
      <c r="J1236">
        <f t="shared" si="39"/>
        <v>0.71780821917808224</v>
      </c>
    </row>
    <row r="1237" spans="2:10" x14ac:dyDescent="0.25">
      <c r="B1237" t="s">
        <v>8492</v>
      </c>
      <c r="C1237" t="s">
        <v>9990</v>
      </c>
      <c r="D1237">
        <v>14</v>
      </c>
      <c r="E1237">
        <v>2</v>
      </c>
      <c r="F1237">
        <v>14</v>
      </c>
      <c r="G1237" s="41">
        <f t="shared" si="38"/>
        <v>41453</v>
      </c>
      <c r="H1237" s="41">
        <v>41191</v>
      </c>
      <c r="I1237" s="41">
        <v>41453</v>
      </c>
      <c r="J1237">
        <f t="shared" si="39"/>
        <v>0.71780821917808224</v>
      </c>
    </row>
    <row r="1238" spans="2:10" x14ac:dyDescent="0.25">
      <c r="B1238" t="s">
        <v>9266</v>
      </c>
      <c r="C1238" t="s">
        <v>9480</v>
      </c>
      <c r="D1238">
        <v>14</v>
      </c>
      <c r="E1238">
        <v>2</v>
      </c>
      <c r="F1238">
        <v>14</v>
      </c>
      <c r="G1238" s="41">
        <f t="shared" si="38"/>
        <v>41453</v>
      </c>
      <c r="H1238" s="41">
        <v>41191</v>
      </c>
      <c r="I1238" s="41">
        <v>41453</v>
      </c>
      <c r="J1238">
        <f t="shared" si="39"/>
        <v>0.71780821917808224</v>
      </c>
    </row>
    <row r="1239" spans="2:10" x14ac:dyDescent="0.25">
      <c r="B1239" t="s">
        <v>7861</v>
      </c>
      <c r="C1239" t="s">
        <v>10403</v>
      </c>
      <c r="D1239">
        <v>14</v>
      </c>
      <c r="E1239">
        <v>2</v>
      </c>
      <c r="F1239">
        <v>14</v>
      </c>
      <c r="G1239" s="41">
        <f t="shared" si="38"/>
        <v>41453</v>
      </c>
      <c r="H1239" s="41">
        <v>41191</v>
      </c>
      <c r="I1239" s="41">
        <v>41453</v>
      </c>
      <c r="J1239">
        <f t="shared" si="39"/>
        <v>0.71780821917808224</v>
      </c>
    </row>
    <row r="1240" spans="2:10" x14ac:dyDescent="0.25">
      <c r="B1240" t="s">
        <v>8574</v>
      </c>
      <c r="C1240" t="s">
        <v>9934</v>
      </c>
      <c r="D1240">
        <v>14</v>
      </c>
      <c r="E1240">
        <v>2</v>
      </c>
      <c r="F1240">
        <v>14</v>
      </c>
      <c r="G1240" s="41">
        <f t="shared" si="38"/>
        <v>41453</v>
      </c>
      <c r="H1240" s="41">
        <v>41191</v>
      </c>
      <c r="I1240" s="41">
        <v>41453</v>
      </c>
      <c r="J1240">
        <f t="shared" si="39"/>
        <v>0.71780821917808224</v>
      </c>
    </row>
    <row r="1241" spans="2:10" x14ac:dyDescent="0.25">
      <c r="B1241" t="s">
        <v>8158</v>
      </c>
      <c r="C1241" t="s">
        <v>10209</v>
      </c>
      <c r="D1241">
        <v>14</v>
      </c>
      <c r="E1241">
        <v>2</v>
      </c>
      <c r="F1241">
        <v>14</v>
      </c>
      <c r="G1241" s="41">
        <f t="shared" si="38"/>
        <v>41453</v>
      </c>
      <c r="H1241" s="41">
        <v>41191</v>
      </c>
      <c r="I1241" s="41">
        <v>41453</v>
      </c>
      <c r="J1241">
        <f t="shared" si="39"/>
        <v>0.71780821917808224</v>
      </c>
    </row>
    <row r="1242" spans="2:10" x14ac:dyDescent="0.25">
      <c r="B1242" t="s">
        <v>8397</v>
      </c>
      <c r="C1242" t="s">
        <v>10052</v>
      </c>
      <c r="D1242">
        <v>14</v>
      </c>
      <c r="E1242">
        <v>2</v>
      </c>
      <c r="F1242">
        <v>14</v>
      </c>
      <c r="G1242" s="41">
        <f t="shared" si="38"/>
        <v>41453</v>
      </c>
      <c r="H1242" s="41">
        <v>41191</v>
      </c>
      <c r="I1242" s="41">
        <v>41453</v>
      </c>
      <c r="J1242">
        <f t="shared" si="39"/>
        <v>0.71780821917808224</v>
      </c>
    </row>
    <row r="1243" spans="2:10" x14ac:dyDescent="0.25">
      <c r="B1243" t="s">
        <v>9036</v>
      </c>
      <c r="C1243" t="s">
        <v>9625</v>
      </c>
      <c r="D1243">
        <v>14</v>
      </c>
      <c r="E1243">
        <v>2</v>
      </c>
      <c r="F1243">
        <v>14</v>
      </c>
      <c r="G1243" s="41">
        <f t="shared" si="38"/>
        <v>41453</v>
      </c>
      <c r="H1243" s="41">
        <v>41191</v>
      </c>
      <c r="I1243" s="41">
        <v>41453</v>
      </c>
      <c r="J1243">
        <f t="shared" si="39"/>
        <v>0.71780821917808224</v>
      </c>
    </row>
    <row r="1244" spans="2:10" x14ac:dyDescent="0.25">
      <c r="B1244" t="s">
        <v>8763</v>
      </c>
      <c r="C1244" t="s">
        <v>9807</v>
      </c>
      <c r="D1244">
        <v>182</v>
      </c>
      <c r="E1244">
        <v>3</v>
      </c>
      <c r="F1244">
        <v>106</v>
      </c>
      <c r="G1244" s="41">
        <f t="shared" si="38"/>
        <v>40261</v>
      </c>
      <c r="H1244" s="41">
        <v>39814</v>
      </c>
      <c r="I1244" s="41">
        <v>40261</v>
      </c>
      <c r="J1244">
        <f t="shared" si="39"/>
        <v>1.2246575342465753</v>
      </c>
    </row>
    <row r="1245" spans="2:10" x14ac:dyDescent="0.25">
      <c r="B1245" t="s">
        <v>9021</v>
      </c>
      <c r="C1245" t="s">
        <v>9635</v>
      </c>
      <c r="D1245">
        <v>18</v>
      </c>
      <c r="E1245">
        <v>1</v>
      </c>
      <c r="F1245">
        <v>1</v>
      </c>
      <c r="G1245" s="41">
        <f t="shared" si="38"/>
        <v>39814</v>
      </c>
      <c r="H1245" s="41">
        <v>39814</v>
      </c>
      <c r="I1245" s="41">
        <v>39814</v>
      </c>
      <c r="J1245">
        <f t="shared" si="39"/>
        <v>0</v>
      </c>
    </row>
    <row r="1246" spans="2:10" x14ac:dyDescent="0.25">
      <c r="B1246" t="s">
        <v>7809</v>
      </c>
      <c r="C1246" t="s">
        <v>10442</v>
      </c>
      <c r="D1246">
        <v>18</v>
      </c>
      <c r="E1246">
        <v>2</v>
      </c>
      <c r="F1246">
        <v>16</v>
      </c>
      <c r="G1246" s="41">
        <f t="shared" si="38"/>
        <v>41453</v>
      </c>
      <c r="H1246" s="41">
        <v>41141</v>
      </c>
      <c r="I1246" s="41">
        <v>41453</v>
      </c>
      <c r="J1246">
        <f t="shared" si="39"/>
        <v>0.85479452054794525</v>
      </c>
    </row>
    <row r="1247" spans="2:10" x14ac:dyDescent="0.25">
      <c r="B1247" t="s">
        <v>7889</v>
      </c>
      <c r="C1247" t="s">
        <v>10385</v>
      </c>
      <c r="D1247">
        <v>28</v>
      </c>
      <c r="E1247">
        <v>1</v>
      </c>
      <c r="F1247">
        <v>10</v>
      </c>
      <c r="G1247" s="41">
        <f t="shared" si="38"/>
        <v>41571</v>
      </c>
      <c r="H1247" s="41">
        <v>38292</v>
      </c>
      <c r="I1247" s="41">
        <v>41571</v>
      </c>
      <c r="J1247">
        <f t="shared" si="39"/>
        <v>8.9835616438356158</v>
      </c>
    </row>
    <row r="1248" spans="2:10" x14ac:dyDescent="0.25">
      <c r="B1248" t="s">
        <v>8230</v>
      </c>
      <c r="C1248" t="s">
        <v>10159</v>
      </c>
      <c r="D1248">
        <v>32</v>
      </c>
      <c r="E1248">
        <v>2</v>
      </c>
      <c r="F1248">
        <v>30</v>
      </c>
      <c r="G1248" s="41">
        <f t="shared" si="38"/>
        <v>41453</v>
      </c>
      <c r="H1248" s="41">
        <v>39448</v>
      </c>
      <c r="I1248" s="41">
        <v>41453</v>
      </c>
      <c r="J1248">
        <f t="shared" si="39"/>
        <v>5.493150684931507</v>
      </c>
    </row>
    <row r="1249" spans="2:10" x14ac:dyDescent="0.25">
      <c r="B1249" t="s">
        <v>8753</v>
      </c>
      <c r="C1249" t="s">
        <v>9814</v>
      </c>
      <c r="D1249">
        <v>87</v>
      </c>
      <c r="E1249">
        <v>6</v>
      </c>
      <c r="F1249">
        <v>45</v>
      </c>
      <c r="G1249" s="41">
        <f t="shared" si="38"/>
        <v>39083</v>
      </c>
      <c r="H1249" s="41">
        <v>33512</v>
      </c>
      <c r="I1249" s="41">
        <v>39083</v>
      </c>
      <c r="J1249">
        <f t="shared" si="39"/>
        <v>15.263013698630138</v>
      </c>
    </row>
    <row r="1250" spans="2:10" x14ac:dyDescent="0.25">
      <c r="B1250" t="s">
        <v>9058</v>
      </c>
      <c r="C1250" t="s">
        <v>9611</v>
      </c>
      <c r="D1250">
        <v>182</v>
      </c>
      <c r="E1250">
        <v>3</v>
      </c>
      <c r="F1250">
        <v>106</v>
      </c>
      <c r="G1250" s="41">
        <f t="shared" si="38"/>
        <v>40261</v>
      </c>
      <c r="H1250" s="41">
        <v>39814</v>
      </c>
      <c r="I1250" s="41">
        <v>40261</v>
      </c>
      <c r="J1250">
        <f t="shared" si="39"/>
        <v>1.2246575342465753</v>
      </c>
    </row>
    <row r="1251" spans="2:10" x14ac:dyDescent="0.25">
      <c r="B1251" t="s">
        <v>8404</v>
      </c>
      <c r="C1251" t="s">
        <v>10046</v>
      </c>
      <c r="D1251">
        <v>6</v>
      </c>
      <c r="E1251">
        <v>1</v>
      </c>
      <c r="F1251">
        <v>6</v>
      </c>
      <c r="G1251" s="41">
        <f t="shared" si="38"/>
        <v>33604</v>
      </c>
      <c r="H1251" s="41">
        <v>33604</v>
      </c>
      <c r="I1251" s="41">
        <v>33604</v>
      </c>
      <c r="J1251">
        <f t="shared" si="39"/>
        <v>0</v>
      </c>
    </row>
    <row r="1252" spans="2:10" x14ac:dyDescent="0.25">
      <c r="B1252" t="s">
        <v>9287</v>
      </c>
      <c r="C1252" t="s">
        <v>9466</v>
      </c>
      <c r="D1252">
        <v>6</v>
      </c>
      <c r="E1252">
        <v>1</v>
      </c>
      <c r="F1252">
        <v>6</v>
      </c>
      <c r="G1252" s="41">
        <f t="shared" si="38"/>
        <v>33604</v>
      </c>
      <c r="H1252" s="41">
        <v>33604</v>
      </c>
      <c r="I1252" s="41">
        <v>33604</v>
      </c>
      <c r="J1252">
        <f t="shared" si="39"/>
        <v>0</v>
      </c>
    </row>
    <row r="1253" spans="2:10" x14ac:dyDescent="0.25">
      <c r="B1253" t="s">
        <v>8986</v>
      </c>
      <c r="C1253" t="s">
        <v>9660</v>
      </c>
      <c r="D1253">
        <v>143</v>
      </c>
      <c r="E1253">
        <v>2</v>
      </c>
      <c r="F1253">
        <v>12</v>
      </c>
      <c r="G1253" s="41">
        <f t="shared" si="38"/>
        <v>41940</v>
      </c>
      <c r="H1253" s="41">
        <v>38292</v>
      </c>
      <c r="I1253" s="41">
        <v>41940</v>
      </c>
      <c r="J1253">
        <f t="shared" si="39"/>
        <v>9.9945205479452053</v>
      </c>
    </row>
    <row r="1254" spans="2:10" x14ac:dyDescent="0.25">
      <c r="B1254" t="s">
        <v>8988</v>
      </c>
      <c r="C1254" t="s">
        <v>9658</v>
      </c>
      <c r="D1254">
        <v>2</v>
      </c>
      <c r="E1254">
        <v>1</v>
      </c>
      <c r="F1254">
        <v>2</v>
      </c>
      <c r="G1254" s="41">
        <f t="shared" si="38"/>
        <v>41231</v>
      </c>
      <c r="H1254" s="41">
        <v>41231</v>
      </c>
      <c r="I1254" s="41">
        <v>41231</v>
      </c>
      <c r="J1254">
        <f t="shared" si="39"/>
        <v>0</v>
      </c>
    </row>
    <row r="1255" spans="2:10" x14ac:dyDescent="0.25">
      <c r="B1255" t="s">
        <v>8885</v>
      </c>
      <c r="C1255" t="s">
        <v>9730</v>
      </c>
      <c r="D1255">
        <v>12</v>
      </c>
      <c r="E1255">
        <v>4</v>
      </c>
      <c r="F1255">
        <v>3</v>
      </c>
      <c r="G1255" s="41">
        <f t="shared" si="38"/>
        <v>41555</v>
      </c>
      <c r="H1255" s="41">
        <v>41275</v>
      </c>
      <c r="I1255" s="41">
        <v>41555</v>
      </c>
      <c r="J1255">
        <f t="shared" si="39"/>
        <v>0.76712328767123283</v>
      </c>
    </row>
    <row r="1256" spans="2:10" x14ac:dyDescent="0.25">
      <c r="B1256" t="s">
        <v>8886</v>
      </c>
      <c r="C1256" t="s">
        <v>9729</v>
      </c>
      <c r="D1256">
        <v>12</v>
      </c>
      <c r="E1256">
        <v>4</v>
      </c>
      <c r="F1256">
        <v>3</v>
      </c>
      <c r="G1256" s="41">
        <f t="shared" si="38"/>
        <v>41555</v>
      </c>
      <c r="H1256" s="41">
        <v>41275</v>
      </c>
      <c r="I1256" s="41">
        <v>41555</v>
      </c>
      <c r="J1256">
        <f t="shared" si="39"/>
        <v>0.76712328767123283</v>
      </c>
    </row>
    <row r="1257" spans="2:10" x14ac:dyDescent="0.25">
      <c r="B1257" t="s">
        <v>8887</v>
      </c>
      <c r="C1257" t="s">
        <v>9728</v>
      </c>
      <c r="D1257">
        <v>12</v>
      </c>
      <c r="E1257">
        <v>4</v>
      </c>
      <c r="F1257">
        <v>3</v>
      </c>
      <c r="G1257" s="41">
        <f t="shared" si="38"/>
        <v>41555</v>
      </c>
      <c r="H1257" s="41">
        <v>41275</v>
      </c>
      <c r="I1257" s="41">
        <v>41555</v>
      </c>
      <c r="J1257">
        <f t="shared" si="39"/>
        <v>0.76712328767123283</v>
      </c>
    </row>
    <row r="1258" spans="2:10" x14ac:dyDescent="0.25">
      <c r="B1258" t="s">
        <v>8415</v>
      </c>
      <c r="C1258" t="s">
        <v>10040</v>
      </c>
      <c r="D1258">
        <v>12</v>
      </c>
      <c r="E1258">
        <v>4</v>
      </c>
      <c r="F1258">
        <v>3</v>
      </c>
      <c r="G1258" s="41">
        <f t="shared" si="38"/>
        <v>41555</v>
      </c>
      <c r="H1258" s="41">
        <v>41275</v>
      </c>
      <c r="I1258" s="41">
        <v>41555</v>
      </c>
      <c r="J1258">
        <f t="shared" si="39"/>
        <v>0.76712328767123283</v>
      </c>
    </row>
    <row r="1259" spans="2:10" x14ac:dyDescent="0.25">
      <c r="B1259" t="s">
        <v>8888</v>
      </c>
      <c r="C1259" t="s">
        <v>9727</v>
      </c>
      <c r="D1259">
        <v>12</v>
      </c>
      <c r="E1259">
        <v>4</v>
      </c>
      <c r="F1259">
        <v>3</v>
      </c>
      <c r="G1259" s="41">
        <f t="shared" si="38"/>
        <v>41555</v>
      </c>
      <c r="H1259" s="41">
        <v>41275</v>
      </c>
      <c r="I1259" s="41">
        <v>41555</v>
      </c>
      <c r="J1259">
        <f t="shared" si="39"/>
        <v>0.76712328767123283</v>
      </c>
    </row>
    <row r="1260" spans="2:10" x14ac:dyDescent="0.25">
      <c r="B1260" t="s">
        <v>7720</v>
      </c>
      <c r="C1260" t="s">
        <v>10503</v>
      </c>
      <c r="D1260">
        <v>12</v>
      </c>
      <c r="E1260">
        <v>4</v>
      </c>
      <c r="F1260">
        <v>3</v>
      </c>
      <c r="G1260" s="41">
        <f t="shared" si="38"/>
        <v>41555</v>
      </c>
      <c r="H1260" s="41">
        <v>41275</v>
      </c>
      <c r="I1260" s="41">
        <v>41555</v>
      </c>
      <c r="J1260">
        <f t="shared" si="39"/>
        <v>0.76712328767123283</v>
      </c>
    </row>
    <row r="1261" spans="2:10" x14ac:dyDescent="0.25">
      <c r="B1261" t="s">
        <v>8881</v>
      </c>
      <c r="C1261" t="s">
        <v>9733</v>
      </c>
      <c r="D1261">
        <v>12</v>
      </c>
      <c r="E1261">
        <v>4</v>
      </c>
      <c r="F1261">
        <v>3</v>
      </c>
      <c r="G1261" s="41">
        <f t="shared" si="38"/>
        <v>41555</v>
      </c>
      <c r="H1261" s="41">
        <v>41275</v>
      </c>
      <c r="I1261" s="41">
        <v>41555</v>
      </c>
      <c r="J1261">
        <f t="shared" si="39"/>
        <v>0.76712328767123283</v>
      </c>
    </row>
    <row r="1262" spans="2:10" x14ac:dyDescent="0.25">
      <c r="B1262" t="s">
        <v>7975</v>
      </c>
      <c r="C1262" t="s">
        <v>10328</v>
      </c>
      <c r="D1262">
        <v>182</v>
      </c>
      <c r="E1262">
        <v>3</v>
      </c>
      <c r="F1262">
        <v>106</v>
      </c>
      <c r="G1262" s="41">
        <f t="shared" si="38"/>
        <v>40261</v>
      </c>
      <c r="H1262" s="41">
        <v>39814</v>
      </c>
      <c r="I1262" s="41">
        <v>40261</v>
      </c>
      <c r="J1262">
        <f t="shared" si="39"/>
        <v>1.2246575342465753</v>
      </c>
    </row>
    <row r="1263" spans="2:10" x14ac:dyDescent="0.25">
      <c r="B1263" t="s">
        <v>9208</v>
      </c>
      <c r="C1263" t="s">
        <v>9518</v>
      </c>
      <c r="D1263">
        <v>3</v>
      </c>
      <c r="E1263">
        <v>1</v>
      </c>
      <c r="F1263">
        <v>2</v>
      </c>
      <c r="G1263" s="41">
        <f t="shared" si="38"/>
        <v>40037</v>
      </c>
      <c r="H1263" s="41">
        <v>40016</v>
      </c>
      <c r="I1263" s="41">
        <v>40037</v>
      </c>
      <c r="J1263">
        <f t="shared" si="39"/>
        <v>5.7534246575342465E-2</v>
      </c>
    </row>
    <row r="1264" spans="2:10" x14ac:dyDescent="0.25">
      <c r="B1264" t="s">
        <v>9085</v>
      </c>
      <c r="C1264" t="s">
        <v>9591</v>
      </c>
      <c r="D1264">
        <v>17</v>
      </c>
      <c r="E1264">
        <v>1</v>
      </c>
      <c r="F1264">
        <v>8</v>
      </c>
      <c r="G1264" s="41">
        <f t="shared" si="38"/>
        <v>40435</v>
      </c>
      <c r="H1264" s="41">
        <v>38718</v>
      </c>
      <c r="I1264" s="41">
        <v>40435</v>
      </c>
      <c r="J1264">
        <f t="shared" si="39"/>
        <v>4.7041095890410958</v>
      </c>
    </row>
    <row r="1265" spans="2:10" x14ac:dyDescent="0.25">
      <c r="B1265" t="s">
        <v>8046</v>
      </c>
      <c r="C1265" t="s">
        <v>10281</v>
      </c>
      <c r="D1265">
        <v>182</v>
      </c>
      <c r="E1265">
        <v>3</v>
      </c>
      <c r="F1265">
        <v>106</v>
      </c>
      <c r="G1265" s="41">
        <f t="shared" si="38"/>
        <v>40261</v>
      </c>
      <c r="H1265" s="41">
        <v>39814</v>
      </c>
      <c r="I1265" s="41">
        <v>40261</v>
      </c>
      <c r="J1265">
        <f t="shared" si="39"/>
        <v>1.2246575342465753</v>
      </c>
    </row>
    <row r="1266" spans="2:10" x14ac:dyDescent="0.25">
      <c r="B1266" t="s">
        <v>8337</v>
      </c>
      <c r="C1266" t="s">
        <v>10089</v>
      </c>
      <c r="D1266">
        <v>8</v>
      </c>
      <c r="E1266">
        <v>2</v>
      </c>
      <c r="F1266">
        <v>4</v>
      </c>
      <c r="G1266" s="41">
        <f t="shared" si="38"/>
        <v>40065</v>
      </c>
      <c r="H1266" s="41">
        <v>39994</v>
      </c>
      <c r="I1266" s="41">
        <v>40065</v>
      </c>
      <c r="J1266">
        <f t="shared" si="39"/>
        <v>0.19452054794520549</v>
      </c>
    </row>
    <row r="1267" spans="2:10" x14ac:dyDescent="0.25">
      <c r="B1267" t="s">
        <v>8442</v>
      </c>
      <c r="C1267" t="s">
        <v>8442</v>
      </c>
      <c r="D1267">
        <v>250</v>
      </c>
      <c r="E1267">
        <v>1</v>
      </c>
      <c r="F1267">
        <v>163</v>
      </c>
      <c r="G1267" s="41">
        <f t="shared" si="38"/>
        <v>41395</v>
      </c>
      <c r="H1267" s="41">
        <v>39814</v>
      </c>
      <c r="I1267" s="41">
        <v>41395</v>
      </c>
      <c r="J1267">
        <f t="shared" si="39"/>
        <v>4.3315068493150681</v>
      </c>
    </row>
    <row r="1268" spans="2:10" x14ac:dyDescent="0.25">
      <c r="B1268" t="s">
        <v>9282</v>
      </c>
      <c r="C1268" t="s">
        <v>9470</v>
      </c>
      <c r="D1268">
        <v>20</v>
      </c>
      <c r="E1268">
        <v>1</v>
      </c>
      <c r="F1268">
        <v>1</v>
      </c>
      <c r="G1268" s="41">
        <f t="shared" si="38"/>
        <v>39814</v>
      </c>
      <c r="H1268" s="41">
        <v>39814</v>
      </c>
      <c r="I1268" s="41">
        <v>39814</v>
      </c>
      <c r="J1268">
        <f t="shared" si="39"/>
        <v>0</v>
      </c>
    </row>
    <row r="1269" spans="2:10" x14ac:dyDescent="0.25">
      <c r="B1269" t="s">
        <v>10987</v>
      </c>
      <c r="C1269" t="s">
        <v>10988</v>
      </c>
      <c r="D1269">
        <v>545</v>
      </c>
      <c r="E1269">
        <v>6</v>
      </c>
      <c r="F1269">
        <v>329</v>
      </c>
      <c r="G1269" s="41">
        <f t="shared" si="38"/>
        <v>41940</v>
      </c>
      <c r="H1269" s="41">
        <v>36526</v>
      </c>
      <c r="I1269" s="41">
        <v>41940</v>
      </c>
      <c r="J1269">
        <f t="shared" si="39"/>
        <v>14.832876712328767</v>
      </c>
    </row>
    <row r="1270" spans="2:10" x14ac:dyDescent="0.25">
      <c r="B1270" t="s">
        <v>8792</v>
      </c>
      <c r="C1270" t="s">
        <v>9791</v>
      </c>
      <c r="D1270">
        <v>29</v>
      </c>
      <c r="E1270">
        <v>4</v>
      </c>
      <c r="F1270">
        <v>10</v>
      </c>
      <c r="G1270" s="41">
        <f t="shared" si="38"/>
        <v>40199</v>
      </c>
      <c r="H1270" s="41">
        <v>39873</v>
      </c>
      <c r="I1270" s="41">
        <v>40199</v>
      </c>
      <c r="J1270">
        <f t="shared" si="39"/>
        <v>0.89315068493150684</v>
      </c>
    </row>
    <row r="1271" spans="2:10" x14ac:dyDescent="0.25">
      <c r="B1271" t="s">
        <v>7895</v>
      </c>
      <c r="C1271" t="s">
        <v>10381</v>
      </c>
      <c r="D1271">
        <v>28</v>
      </c>
      <c r="E1271">
        <v>1</v>
      </c>
      <c r="F1271">
        <v>9</v>
      </c>
      <c r="G1271" s="41">
        <f t="shared" si="38"/>
        <v>37207</v>
      </c>
      <c r="H1271" s="41">
        <v>33604</v>
      </c>
      <c r="I1271" s="41">
        <v>37207</v>
      </c>
      <c r="J1271">
        <f t="shared" si="39"/>
        <v>9.8712328767123285</v>
      </c>
    </row>
    <row r="1272" spans="2:10" x14ac:dyDescent="0.25">
      <c r="B1272" t="s">
        <v>7802</v>
      </c>
      <c r="C1272" t="s">
        <v>10448</v>
      </c>
      <c r="D1272">
        <v>20</v>
      </c>
      <c r="E1272">
        <v>1</v>
      </c>
      <c r="F1272">
        <v>7</v>
      </c>
      <c r="G1272" s="41">
        <f t="shared" si="38"/>
        <v>37207</v>
      </c>
      <c r="H1272" s="41">
        <v>33604</v>
      </c>
      <c r="I1272" s="41">
        <v>37207</v>
      </c>
      <c r="J1272">
        <f t="shared" si="39"/>
        <v>9.8712328767123285</v>
      </c>
    </row>
    <row r="1273" spans="2:10" x14ac:dyDescent="0.25">
      <c r="B1273" t="s">
        <v>8480</v>
      </c>
      <c r="C1273" t="s">
        <v>9999</v>
      </c>
      <c r="D1273">
        <v>20</v>
      </c>
      <c r="E1273">
        <v>1</v>
      </c>
      <c r="F1273">
        <v>8</v>
      </c>
      <c r="G1273" s="41">
        <f t="shared" si="38"/>
        <v>33604</v>
      </c>
      <c r="H1273" s="41">
        <v>33604</v>
      </c>
      <c r="I1273" s="41">
        <v>33604</v>
      </c>
      <c r="J1273">
        <f t="shared" si="39"/>
        <v>0</v>
      </c>
    </row>
    <row r="1274" spans="2:10" x14ac:dyDescent="0.25">
      <c r="B1274" t="s">
        <v>8019</v>
      </c>
      <c r="C1274" t="s">
        <v>10298</v>
      </c>
      <c r="D1274">
        <v>298</v>
      </c>
      <c r="E1274">
        <v>6</v>
      </c>
      <c r="F1274">
        <v>193</v>
      </c>
      <c r="G1274" s="41">
        <f t="shared" si="38"/>
        <v>41897</v>
      </c>
      <c r="H1274" s="41">
        <v>39814</v>
      </c>
      <c r="I1274" s="41">
        <v>41897</v>
      </c>
      <c r="J1274">
        <f t="shared" si="39"/>
        <v>5.7068493150684931</v>
      </c>
    </row>
    <row r="1275" spans="2:10" x14ac:dyDescent="0.25">
      <c r="B1275" t="s">
        <v>8008</v>
      </c>
      <c r="C1275" t="s">
        <v>10304</v>
      </c>
      <c r="D1275">
        <v>137</v>
      </c>
      <c r="E1275">
        <v>3</v>
      </c>
      <c r="F1275">
        <v>82</v>
      </c>
      <c r="G1275" s="41">
        <f t="shared" si="38"/>
        <v>40161</v>
      </c>
      <c r="H1275" s="41">
        <v>39814</v>
      </c>
      <c r="I1275" s="41">
        <v>40161</v>
      </c>
      <c r="J1275">
        <f t="shared" si="39"/>
        <v>0.9506849315068493</v>
      </c>
    </row>
    <row r="1276" spans="2:10" x14ac:dyDescent="0.25">
      <c r="B1276" t="s">
        <v>8575</v>
      </c>
      <c r="C1276" t="s">
        <v>9933</v>
      </c>
      <c r="D1276">
        <v>44</v>
      </c>
      <c r="E1276">
        <v>2</v>
      </c>
      <c r="F1276">
        <v>9</v>
      </c>
      <c r="G1276" s="41">
        <f t="shared" si="38"/>
        <v>41940</v>
      </c>
      <c r="H1276" s="41">
        <v>40826</v>
      </c>
      <c r="I1276" s="41">
        <v>41940</v>
      </c>
      <c r="J1276">
        <f t="shared" si="39"/>
        <v>3.0520547945205481</v>
      </c>
    </row>
    <row r="1277" spans="2:10" x14ac:dyDescent="0.25">
      <c r="B1277" t="s">
        <v>7971</v>
      </c>
      <c r="C1277" t="s">
        <v>10332</v>
      </c>
      <c r="D1277">
        <v>72</v>
      </c>
      <c r="E1277">
        <v>2</v>
      </c>
      <c r="F1277">
        <v>9</v>
      </c>
      <c r="G1277" s="41">
        <f t="shared" si="38"/>
        <v>41940</v>
      </c>
      <c r="H1277" s="41">
        <v>40826</v>
      </c>
      <c r="I1277" s="41">
        <v>41940</v>
      </c>
      <c r="J1277">
        <f t="shared" si="39"/>
        <v>3.0520547945205481</v>
      </c>
    </row>
    <row r="1278" spans="2:10" x14ac:dyDescent="0.25">
      <c r="B1278" t="s">
        <v>9183</v>
      </c>
      <c r="C1278" t="s">
        <v>9533</v>
      </c>
      <c r="D1278">
        <v>71</v>
      </c>
      <c r="E1278">
        <v>2</v>
      </c>
      <c r="F1278">
        <v>9</v>
      </c>
      <c r="G1278" s="41">
        <f t="shared" si="38"/>
        <v>41940</v>
      </c>
      <c r="H1278" s="41">
        <v>40826</v>
      </c>
      <c r="I1278" s="41">
        <v>41940</v>
      </c>
      <c r="J1278">
        <f t="shared" si="39"/>
        <v>3.0520547945205481</v>
      </c>
    </row>
    <row r="1279" spans="2:10" x14ac:dyDescent="0.25">
      <c r="B1279" t="s">
        <v>8504</v>
      </c>
      <c r="C1279" t="s">
        <v>9982</v>
      </c>
      <c r="D1279">
        <v>78</v>
      </c>
      <c r="E1279">
        <v>3</v>
      </c>
      <c r="F1279">
        <v>45</v>
      </c>
      <c r="G1279" s="41">
        <f t="shared" si="38"/>
        <v>41893</v>
      </c>
      <c r="H1279" s="41">
        <v>40800</v>
      </c>
      <c r="I1279" s="41">
        <v>41893</v>
      </c>
      <c r="J1279">
        <f t="shared" si="39"/>
        <v>2.9945205479452053</v>
      </c>
    </row>
    <row r="1280" spans="2:10" x14ac:dyDescent="0.25">
      <c r="B1280" t="s">
        <v>8981</v>
      </c>
      <c r="C1280" t="s">
        <v>9664</v>
      </c>
      <c r="D1280">
        <v>4</v>
      </c>
      <c r="E1280">
        <v>2</v>
      </c>
      <c r="F1280">
        <v>3</v>
      </c>
      <c r="G1280" s="41">
        <f t="shared" si="38"/>
        <v>39448</v>
      </c>
      <c r="H1280" s="41">
        <v>39448</v>
      </c>
      <c r="I1280" s="41">
        <v>39448</v>
      </c>
      <c r="J1280">
        <f t="shared" si="39"/>
        <v>0</v>
      </c>
    </row>
    <row r="1281" spans="2:10" x14ac:dyDescent="0.25">
      <c r="B1281" t="s">
        <v>8736</v>
      </c>
      <c r="C1281" t="s">
        <v>9825</v>
      </c>
      <c r="D1281">
        <v>52</v>
      </c>
      <c r="E1281">
        <v>5</v>
      </c>
      <c r="F1281">
        <v>12</v>
      </c>
      <c r="G1281" s="41">
        <f t="shared" si="38"/>
        <v>40966</v>
      </c>
      <c r="H1281" s="41">
        <v>40544</v>
      </c>
      <c r="I1281" s="41">
        <v>40966</v>
      </c>
      <c r="J1281">
        <f t="shared" si="39"/>
        <v>1.1561643835616437</v>
      </c>
    </row>
    <row r="1282" spans="2:10" x14ac:dyDescent="0.25">
      <c r="B1282" t="s">
        <v>8535</v>
      </c>
      <c r="C1282" t="s">
        <v>9961</v>
      </c>
      <c r="D1282">
        <v>127</v>
      </c>
      <c r="E1282">
        <v>7</v>
      </c>
      <c r="F1282">
        <v>66</v>
      </c>
      <c r="G1282" s="41">
        <f t="shared" si="38"/>
        <v>39986</v>
      </c>
      <c r="H1282" s="41">
        <v>33512</v>
      </c>
      <c r="I1282" s="41">
        <v>39986</v>
      </c>
      <c r="J1282">
        <f t="shared" si="39"/>
        <v>17.736986301369864</v>
      </c>
    </row>
    <row r="1283" spans="2:10" x14ac:dyDescent="0.25">
      <c r="B1283" t="s">
        <v>7811</v>
      </c>
      <c r="C1283" t="s">
        <v>10440</v>
      </c>
      <c r="D1283">
        <v>33</v>
      </c>
      <c r="E1283">
        <v>3</v>
      </c>
      <c r="F1283">
        <v>12</v>
      </c>
      <c r="G1283" s="41">
        <f t="shared" ref="G1283:G1345" si="40">I1283</f>
        <v>39702</v>
      </c>
      <c r="H1283" s="41">
        <v>39663</v>
      </c>
      <c r="I1283" s="41">
        <v>39702</v>
      </c>
      <c r="J1283">
        <f t="shared" ref="J1283:J1345" si="41">(I1283-H1283)/365</f>
        <v>0.10684931506849316</v>
      </c>
    </row>
    <row r="1284" spans="2:10" x14ac:dyDescent="0.25">
      <c r="B1284" t="s">
        <v>7832</v>
      </c>
      <c r="C1284" t="s">
        <v>10424</v>
      </c>
      <c r="D1284">
        <v>3</v>
      </c>
      <c r="E1284">
        <v>1</v>
      </c>
      <c r="F1284">
        <v>3</v>
      </c>
      <c r="G1284" s="41">
        <f t="shared" si="40"/>
        <v>41205</v>
      </c>
      <c r="H1284" s="41">
        <v>41191</v>
      </c>
      <c r="I1284" s="41">
        <v>41205</v>
      </c>
      <c r="J1284">
        <f t="shared" si="41"/>
        <v>3.8356164383561646E-2</v>
      </c>
    </row>
    <row r="1285" spans="2:10" x14ac:dyDescent="0.25">
      <c r="B1285" t="s">
        <v>7835</v>
      </c>
      <c r="C1285" t="s">
        <v>10422</v>
      </c>
      <c r="D1285">
        <v>3</v>
      </c>
      <c r="E1285">
        <v>1</v>
      </c>
      <c r="F1285">
        <v>3</v>
      </c>
      <c r="G1285" s="41">
        <f t="shared" si="40"/>
        <v>41205</v>
      </c>
      <c r="H1285" s="41">
        <v>41191</v>
      </c>
      <c r="I1285" s="41">
        <v>41205</v>
      </c>
      <c r="J1285">
        <f t="shared" si="41"/>
        <v>3.8356164383561646E-2</v>
      </c>
    </row>
    <row r="1286" spans="2:10" x14ac:dyDescent="0.25">
      <c r="B1286" t="s">
        <v>7925</v>
      </c>
      <c r="C1286" t="s">
        <v>10363</v>
      </c>
      <c r="D1286">
        <v>37</v>
      </c>
      <c r="E1286">
        <v>3</v>
      </c>
      <c r="F1286">
        <v>33</v>
      </c>
      <c r="G1286" s="41">
        <f t="shared" si="40"/>
        <v>40709</v>
      </c>
      <c r="H1286" s="41">
        <v>34700</v>
      </c>
      <c r="I1286" s="41">
        <v>40709</v>
      </c>
      <c r="J1286">
        <f t="shared" si="41"/>
        <v>16.463013698630139</v>
      </c>
    </row>
    <row r="1287" spans="2:10" x14ac:dyDescent="0.25">
      <c r="B1287" t="s">
        <v>8432</v>
      </c>
      <c r="C1287" t="s">
        <v>10029</v>
      </c>
      <c r="D1287">
        <v>182</v>
      </c>
      <c r="E1287">
        <v>3</v>
      </c>
      <c r="F1287">
        <v>106</v>
      </c>
      <c r="G1287" s="41">
        <f t="shared" si="40"/>
        <v>40261</v>
      </c>
      <c r="H1287" s="41">
        <v>39814</v>
      </c>
      <c r="I1287" s="41">
        <v>40261</v>
      </c>
      <c r="J1287">
        <f t="shared" si="41"/>
        <v>1.2246575342465753</v>
      </c>
    </row>
    <row r="1288" spans="2:10" x14ac:dyDescent="0.25">
      <c r="B1288" t="s">
        <v>8366</v>
      </c>
      <c r="C1288" t="s">
        <v>10069</v>
      </c>
      <c r="D1288">
        <v>44</v>
      </c>
      <c r="E1288">
        <v>2</v>
      </c>
      <c r="F1288">
        <v>9</v>
      </c>
      <c r="G1288" s="41">
        <f t="shared" si="40"/>
        <v>41940</v>
      </c>
      <c r="H1288" s="41">
        <v>40826</v>
      </c>
      <c r="I1288" s="41">
        <v>41940</v>
      </c>
      <c r="J1288">
        <f t="shared" si="41"/>
        <v>3.0520547945205481</v>
      </c>
    </row>
    <row r="1289" spans="2:10" x14ac:dyDescent="0.25">
      <c r="B1289" t="s">
        <v>8714</v>
      </c>
      <c r="C1289" t="s">
        <v>9840</v>
      </c>
      <c r="D1289">
        <v>72</v>
      </c>
      <c r="E1289">
        <v>2</v>
      </c>
      <c r="F1289">
        <v>9</v>
      </c>
      <c r="G1289" s="41">
        <f t="shared" si="40"/>
        <v>41940</v>
      </c>
      <c r="H1289" s="41">
        <v>40826</v>
      </c>
      <c r="I1289" s="41">
        <v>41940</v>
      </c>
      <c r="J1289">
        <f t="shared" si="41"/>
        <v>3.0520547945205481</v>
      </c>
    </row>
    <row r="1290" spans="2:10" x14ac:dyDescent="0.25">
      <c r="B1290" t="s">
        <v>8377</v>
      </c>
      <c r="C1290" t="s">
        <v>10989</v>
      </c>
      <c r="D1290">
        <v>71</v>
      </c>
      <c r="E1290">
        <v>2</v>
      </c>
      <c r="F1290">
        <v>9</v>
      </c>
      <c r="G1290" s="41">
        <f t="shared" si="40"/>
        <v>41940</v>
      </c>
      <c r="H1290" s="41">
        <v>40826</v>
      </c>
      <c r="I1290" s="41">
        <v>41940</v>
      </c>
      <c r="J1290">
        <f t="shared" si="41"/>
        <v>3.0520547945205481</v>
      </c>
    </row>
    <row r="1291" spans="2:10" x14ac:dyDescent="0.25">
      <c r="B1291" t="s">
        <v>8111</v>
      </c>
      <c r="C1291" t="s">
        <v>10234</v>
      </c>
      <c r="D1291">
        <v>182</v>
      </c>
      <c r="E1291">
        <v>3</v>
      </c>
      <c r="F1291">
        <v>106</v>
      </c>
      <c r="G1291" s="41">
        <f t="shared" si="40"/>
        <v>40261</v>
      </c>
      <c r="H1291" s="41">
        <v>39814</v>
      </c>
      <c r="I1291" s="41">
        <v>40261</v>
      </c>
      <c r="J1291">
        <f t="shared" si="41"/>
        <v>1.2246575342465753</v>
      </c>
    </row>
    <row r="1292" spans="2:10" x14ac:dyDescent="0.25">
      <c r="B1292" t="s">
        <v>8416</v>
      </c>
      <c r="C1292" t="s">
        <v>10039</v>
      </c>
      <c r="D1292">
        <v>182</v>
      </c>
      <c r="E1292">
        <v>3</v>
      </c>
      <c r="F1292">
        <v>106</v>
      </c>
      <c r="G1292" s="41">
        <f t="shared" si="40"/>
        <v>40261</v>
      </c>
      <c r="H1292" s="41">
        <v>39814</v>
      </c>
      <c r="I1292" s="41">
        <v>40261</v>
      </c>
      <c r="J1292">
        <f t="shared" si="41"/>
        <v>1.2246575342465753</v>
      </c>
    </row>
    <row r="1293" spans="2:10" x14ac:dyDescent="0.25">
      <c r="B1293" t="s">
        <v>8719</v>
      </c>
      <c r="C1293" t="s">
        <v>9836</v>
      </c>
      <c r="D1293">
        <v>87</v>
      </c>
      <c r="E1293">
        <v>6</v>
      </c>
      <c r="F1293">
        <v>45</v>
      </c>
      <c r="G1293" s="41">
        <f t="shared" si="40"/>
        <v>39083</v>
      </c>
      <c r="H1293" s="41">
        <v>33512</v>
      </c>
      <c r="I1293" s="41">
        <v>39083</v>
      </c>
      <c r="J1293">
        <f t="shared" si="41"/>
        <v>15.263013698630138</v>
      </c>
    </row>
    <row r="1294" spans="2:10" x14ac:dyDescent="0.25">
      <c r="B1294" t="s">
        <v>8600</v>
      </c>
      <c r="C1294" t="s">
        <v>9915</v>
      </c>
      <c r="D1294">
        <v>19</v>
      </c>
      <c r="E1294">
        <v>2</v>
      </c>
      <c r="F1294">
        <v>13</v>
      </c>
      <c r="G1294" s="41">
        <f t="shared" si="40"/>
        <v>40469</v>
      </c>
      <c r="H1294" s="41">
        <v>33604</v>
      </c>
      <c r="I1294" s="41">
        <v>40469</v>
      </c>
      <c r="J1294">
        <f t="shared" si="41"/>
        <v>18.80821917808219</v>
      </c>
    </row>
    <row r="1295" spans="2:10" x14ac:dyDescent="0.25">
      <c r="B1295" t="s">
        <v>7855</v>
      </c>
      <c r="C1295" t="s">
        <v>10407</v>
      </c>
      <c r="D1295">
        <v>20</v>
      </c>
      <c r="E1295">
        <v>1</v>
      </c>
      <c r="F1295">
        <v>1</v>
      </c>
      <c r="G1295" s="41">
        <f t="shared" si="40"/>
        <v>39814</v>
      </c>
      <c r="H1295" s="41">
        <v>39814</v>
      </c>
      <c r="I1295" s="41">
        <v>39814</v>
      </c>
      <c r="J1295">
        <f t="shared" si="41"/>
        <v>0</v>
      </c>
    </row>
    <row r="1296" spans="2:10" x14ac:dyDescent="0.25">
      <c r="B1296" t="s">
        <v>8900</v>
      </c>
      <c r="C1296" t="s">
        <v>9718</v>
      </c>
      <c r="D1296">
        <v>20</v>
      </c>
      <c r="E1296">
        <v>1</v>
      </c>
      <c r="F1296">
        <v>1</v>
      </c>
      <c r="G1296" s="41">
        <f t="shared" si="40"/>
        <v>39814</v>
      </c>
      <c r="H1296" s="41">
        <v>39814</v>
      </c>
      <c r="I1296" s="41">
        <v>39814</v>
      </c>
      <c r="J1296">
        <f t="shared" si="41"/>
        <v>0</v>
      </c>
    </row>
    <row r="1297" spans="2:10" x14ac:dyDescent="0.25">
      <c r="B1297" t="s">
        <v>9010</v>
      </c>
      <c r="C1297" t="s">
        <v>9643</v>
      </c>
      <c r="D1297">
        <v>212</v>
      </c>
      <c r="E1297">
        <v>3</v>
      </c>
      <c r="F1297">
        <v>136</v>
      </c>
      <c r="G1297" s="41">
        <f t="shared" si="40"/>
        <v>41453</v>
      </c>
      <c r="H1297" s="41">
        <v>39814</v>
      </c>
      <c r="I1297" s="41">
        <v>41453</v>
      </c>
      <c r="J1297">
        <f t="shared" si="41"/>
        <v>4.4904109589041097</v>
      </c>
    </row>
    <row r="1298" spans="2:10" x14ac:dyDescent="0.25">
      <c r="B1298" t="s">
        <v>8936</v>
      </c>
      <c r="C1298" t="s">
        <v>9694</v>
      </c>
      <c r="D1298">
        <v>20</v>
      </c>
      <c r="E1298">
        <v>1</v>
      </c>
      <c r="F1298">
        <v>1</v>
      </c>
      <c r="G1298" s="41">
        <f t="shared" si="40"/>
        <v>39814</v>
      </c>
      <c r="H1298" s="41">
        <v>39814</v>
      </c>
      <c r="I1298" s="41">
        <v>39814</v>
      </c>
      <c r="J1298">
        <f t="shared" si="41"/>
        <v>0</v>
      </c>
    </row>
    <row r="1299" spans="2:10" x14ac:dyDescent="0.25">
      <c r="B1299" t="s">
        <v>7753</v>
      </c>
      <c r="C1299" t="s">
        <v>10482</v>
      </c>
      <c r="D1299">
        <v>20</v>
      </c>
      <c r="E1299">
        <v>1</v>
      </c>
      <c r="F1299">
        <v>1</v>
      </c>
      <c r="G1299" s="41">
        <f t="shared" si="40"/>
        <v>39814</v>
      </c>
      <c r="H1299" s="41">
        <v>39814</v>
      </c>
      <c r="I1299" s="41">
        <v>39814</v>
      </c>
      <c r="J1299">
        <f t="shared" si="41"/>
        <v>0</v>
      </c>
    </row>
    <row r="1300" spans="2:10" x14ac:dyDescent="0.25">
      <c r="B1300" t="s">
        <v>10990</v>
      </c>
      <c r="C1300" t="s">
        <v>10991</v>
      </c>
      <c r="D1300">
        <v>549</v>
      </c>
      <c r="E1300">
        <v>6</v>
      </c>
      <c r="F1300">
        <v>329</v>
      </c>
      <c r="G1300" s="41">
        <f t="shared" si="40"/>
        <v>41940</v>
      </c>
      <c r="H1300" s="41">
        <v>36526</v>
      </c>
      <c r="I1300" s="41">
        <v>41940</v>
      </c>
      <c r="J1300">
        <f t="shared" si="41"/>
        <v>14.832876712328767</v>
      </c>
    </row>
    <row r="1301" spans="2:10" x14ac:dyDescent="0.25">
      <c r="B1301" t="s">
        <v>9075</v>
      </c>
      <c r="C1301" t="s">
        <v>9598</v>
      </c>
      <c r="D1301">
        <v>71</v>
      </c>
      <c r="E1301">
        <v>4</v>
      </c>
      <c r="F1301">
        <v>21</v>
      </c>
      <c r="G1301" s="41">
        <f t="shared" si="40"/>
        <v>40544</v>
      </c>
      <c r="H1301" s="41">
        <v>40544</v>
      </c>
      <c r="I1301" s="41">
        <v>40544</v>
      </c>
      <c r="J1301">
        <f t="shared" si="41"/>
        <v>0</v>
      </c>
    </row>
    <row r="1302" spans="2:10" x14ac:dyDescent="0.25">
      <c r="B1302" t="s">
        <v>10992</v>
      </c>
      <c r="C1302" t="s">
        <v>10993</v>
      </c>
      <c r="D1302">
        <v>12</v>
      </c>
      <c r="E1302">
        <v>1</v>
      </c>
      <c r="F1302">
        <v>3</v>
      </c>
      <c r="G1302" s="41">
        <f t="shared" si="40"/>
        <v>42186</v>
      </c>
      <c r="H1302" s="41">
        <v>41091</v>
      </c>
      <c r="I1302" s="41">
        <v>42186</v>
      </c>
      <c r="J1302">
        <f t="shared" si="41"/>
        <v>3</v>
      </c>
    </row>
    <row r="1303" spans="2:10" x14ac:dyDescent="0.25">
      <c r="B1303" t="s">
        <v>10994</v>
      </c>
      <c r="C1303" t="s">
        <v>10995</v>
      </c>
      <c r="D1303">
        <v>12</v>
      </c>
      <c r="E1303">
        <v>1</v>
      </c>
      <c r="F1303">
        <v>3</v>
      </c>
      <c r="G1303" s="41">
        <f t="shared" si="40"/>
        <v>42186</v>
      </c>
      <c r="H1303" s="41">
        <v>41091</v>
      </c>
      <c r="I1303" s="41">
        <v>42186</v>
      </c>
      <c r="J1303">
        <f t="shared" si="41"/>
        <v>3</v>
      </c>
    </row>
    <row r="1304" spans="2:10" x14ac:dyDescent="0.25">
      <c r="B1304" t="s">
        <v>10996</v>
      </c>
      <c r="C1304" t="s">
        <v>10997</v>
      </c>
      <c r="D1304">
        <v>12</v>
      </c>
      <c r="E1304">
        <v>1</v>
      </c>
      <c r="F1304">
        <v>3</v>
      </c>
      <c r="G1304" s="41">
        <f t="shared" si="40"/>
        <v>42186</v>
      </c>
      <c r="H1304" s="41">
        <v>41091</v>
      </c>
      <c r="I1304" s="41">
        <v>42186</v>
      </c>
      <c r="J1304">
        <f t="shared" si="41"/>
        <v>3</v>
      </c>
    </row>
    <row r="1305" spans="2:10" x14ac:dyDescent="0.25">
      <c r="B1305" t="s">
        <v>10998</v>
      </c>
      <c r="C1305" t="s">
        <v>10999</v>
      </c>
      <c r="D1305">
        <v>12</v>
      </c>
      <c r="E1305">
        <v>1</v>
      </c>
      <c r="F1305">
        <v>3</v>
      </c>
      <c r="G1305" s="41">
        <f t="shared" si="40"/>
        <v>42186</v>
      </c>
      <c r="H1305" s="41">
        <v>41091</v>
      </c>
      <c r="I1305" s="41">
        <v>42186</v>
      </c>
      <c r="J1305">
        <f t="shared" si="41"/>
        <v>3</v>
      </c>
    </row>
    <row r="1306" spans="2:10" x14ac:dyDescent="0.25">
      <c r="B1306" t="s">
        <v>8926</v>
      </c>
      <c r="C1306" t="s">
        <v>9701</v>
      </c>
      <c r="D1306">
        <v>18</v>
      </c>
      <c r="E1306">
        <v>3</v>
      </c>
      <c r="F1306">
        <v>16</v>
      </c>
      <c r="G1306" s="41">
        <f t="shared" si="40"/>
        <v>39098</v>
      </c>
      <c r="H1306" s="41">
        <v>38730</v>
      </c>
      <c r="I1306" s="41">
        <v>39098</v>
      </c>
      <c r="J1306">
        <f t="shared" si="41"/>
        <v>1.0082191780821919</v>
      </c>
    </row>
    <row r="1307" spans="2:10" x14ac:dyDescent="0.25">
      <c r="B1307" t="s">
        <v>8826</v>
      </c>
      <c r="C1307" t="s">
        <v>9768</v>
      </c>
      <c r="D1307">
        <v>6</v>
      </c>
      <c r="E1307">
        <v>1</v>
      </c>
      <c r="F1307">
        <v>2</v>
      </c>
      <c r="G1307" s="41">
        <f t="shared" si="40"/>
        <v>38353</v>
      </c>
      <c r="H1307" s="41">
        <v>34700</v>
      </c>
      <c r="I1307" s="41">
        <v>38353</v>
      </c>
      <c r="J1307">
        <f t="shared" si="41"/>
        <v>10.008219178082191</v>
      </c>
    </row>
    <row r="1308" spans="2:10" x14ac:dyDescent="0.25">
      <c r="B1308" t="s">
        <v>7927</v>
      </c>
      <c r="C1308" t="s">
        <v>10361</v>
      </c>
      <c r="D1308">
        <v>92</v>
      </c>
      <c r="E1308">
        <v>8</v>
      </c>
      <c r="F1308">
        <v>32</v>
      </c>
      <c r="G1308" s="41">
        <f t="shared" si="40"/>
        <v>40966</v>
      </c>
      <c r="H1308" s="41">
        <v>39448</v>
      </c>
      <c r="I1308" s="41">
        <v>40966</v>
      </c>
      <c r="J1308">
        <f t="shared" si="41"/>
        <v>4.1589041095890407</v>
      </c>
    </row>
    <row r="1309" spans="2:10" x14ac:dyDescent="0.25">
      <c r="B1309" t="s">
        <v>7928</v>
      </c>
      <c r="C1309" t="s">
        <v>10360</v>
      </c>
      <c r="D1309">
        <v>75</v>
      </c>
      <c r="E1309">
        <v>8</v>
      </c>
      <c r="F1309">
        <v>33</v>
      </c>
      <c r="G1309" s="41">
        <f t="shared" si="40"/>
        <v>41205</v>
      </c>
      <c r="H1309" s="41">
        <v>39448</v>
      </c>
      <c r="I1309" s="41">
        <v>41205</v>
      </c>
      <c r="J1309">
        <f t="shared" si="41"/>
        <v>4.8136986301369866</v>
      </c>
    </row>
    <row r="1310" spans="2:10" x14ac:dyDescent="0.25">
      <c r="B1310" t="s">
        <v>8154</v>
      </c>
      <c r="C1310" t="s">
        <v>10211</v>
      </c>
      <c r="D1310">
        <v>14</v>
      </c>
      <c r="E1310">
        <v>2</v>
      </c>
      <c r="F1310">
        <v>14</v>
      </c>
      <c r="G1310" s="41">
        <f t="shared" si="40"/>
        <v>41453</v>
      </c>
      <c r="H1310" s="41">
        <v>41191</v>
      </c>
      <c r="I1310" s="41">
        <v>41453</v>
      </c>
      <c r="J1310">
        <f t="shared" si="41"/>
        <v>0.71780821917808224</v>
      </c>
    </row>
    <row r="1311" spans="2:10" x14ac:dyDescent="0.25">
      <c r="B1311" t="s">
        <v>8860</v>
      </c>
      <c r="C1311" t="s">
        <v>9747</v>
      </c>
      <c r="D1311">
        <v>40</v>
      </c>
      <c r="E1311">
        <v>6</v>
      </c>
      <c r="F1311">
        <v>23</v>
      </c>
      <c r="G1311" s="41">
        <f t="shared" si="40"/>
        <v>39986</v>
      </c>
      <c r="H1311" s="41">
        <v>39448</v>
      </c>
      <c r="I1311" s="41">
        <v>39986</v>
      </c>
      <c r="J1311">
        <f t="shared" si="41"/>
        <v>1.473972602739726</v>
      </c>
    </row>
    <row r="1312" spans="2:10" x14ac:dyDescent="0.25">
      <c r="B1312" t="s">
        <v>8999</v>
      </c>
      <c r="C1312" t="s">
        <v>9651</v>
      </c>
      <c r="D1312">
        <v>65</v>
      </c>
      <c r="E1312">
        <v>2</v>
      </c>
      <c r="F1312">
        <v>27</v>
      </c>
      <c r="G1312" s="41">
        <f t="shared" si="40"/>
        <v>41243</v>
      </c>
      <c r="H1312" s="41">
        <v>40434</v>
      </c>
      <c r="I1312" s="41">
        <v>41243</v>
      </c>
      <c r="J1312">
        <f t="shared" si="41"/>
        <v>2.2164383561643834</v>
      </c>
    </row>
    <row r="1313" spans="2:10" x14ac:dyDescent="0.25">
      <c r="B1313" t="s">
        <v>8518</v>
      </c>
      <c r="C1313" t="s">
        <v>9973</v>
      </c>
      <c r="D1313">
        <v>19</v>
      </c>
      <c r="E1313">
        <v>3</v>
      </c>
      <c r="F1313">
        <v>17</v>
      </c>
      <c r="G1313" s="41">
        <f t="shared" si="40"/>
        <v>39098</v>
      </c>
      <c r="H1313" s="41">
        <v>38730</v>
      </c>
      <c r="I1313" s="41">
        <v>39098</v>
      </c>
      <c r="J1313">
        <f t="shared" si="41"/>
        <v>1.0082191780821919</v>
      </c>
    </row>
    <row r="1314" spans="2:10" x14ac:dyDescent="0.25">
      <c r="B1314" t="s">
        <v>7959</v>
      </c>
      <c r="C1314" t="s">
        <v>10340</v>
      </c>
      <c r="D1314">
        <v>3</v>
      </c>
      <c r="E1314">
        <v>1</v>
      </c>
      <c r="F1314">
        <v>3</v>
      </c>
      <c r="G1314" s="41">
        <f t="shared" si="40"/>
        <v>39448</v>
      </c>
      <c r="H1314" s="41">
        <v>39448</v>
      </c>
      <c r="I1314" s="41">
        <v>39448</v>
      </c>
      <c r="J1314">
        <f t="shared" si="41"/>
        <v>0</v>
      </c>
    </row>
    <row r="1315" spans="2:10" x14ac:dyDescent="0.25">
      <c r="B1315" t="s">
        <v>9134</v>
      </c>
      <c r="C1315" t="s">
        <v>9561</v>
      </c>
      <c r="D1315">
        <v>4</v>
      </c>
      <c r="E1315">
        <v>1</v>
      </c>
      <c r="F1315">
        <v>4</v>
      </c>
      <c r="G1315" s="41">
        <f t="shared" si="40"/>
        <v>33604</v>
      </c>
      <c r="H1315" s="41">
        <v>33604</v>
      </c>
      <c r="I1315" s="41">
        <v>33604</v>
      </c>
      <c r="J1315">
        <f t="shared" si="41"/>
        <v>0</v>
      </c>
    </row>
    <row r="1316" spans="2:10" x14ac:dyDescent="0.25">
      <c r="B1316" t="s">
        <v>9022</v>
      </c>
      <c r="C1316" t="s">
        <v>9634</v>
      </c>
      <c r="D1316">
        <v>4</v>
      </c>
      <c r="E1316">
        <v>1</v>
      </c>
      <c r="F1316">
        <v>4</v>
      </c>
      <c r="G1316" s="41">
        <f t="shared" si="40"/>
        <v>33604</v>
      </c>
      <c r="H1316" s="41">
        <v>33604</v>
      </c>
      <c r="I1316" s="41">
        <v>33604</v>
      </c>
      <c r="J1316">
        <f t="shared" si="41"/>
        <v>0</v>
      </c>
    </row>
    <row r="1317" spans="2:10" x14ac:dyDescent="0.25">
      <c r="B1317" t="s">
        <v>11000</v>
      </c>
      <c r="C1317" t="s">
        <v>11001</v>
      </c>
      <c r="D1317">
        <v>38</v>
      </c>
      <c r="E1317">
        <v>5</v>
      </c>
      <c r="F1317">
        <v>30</v>
      </c>
      <c r="G1317" s="41">
        <f t="shared" si="40"/>
        <v>38718</v>
      </c>
      <c r="H1317" s="41">
        <v>38718</v>
      </c>
      <c r="I1317" s="41">
        <v>38718</v>
      </c>
      <c r="J1317">
        <f t="shared" si="41"/>
        <v>0</v>
      </c>
    </row>
    <row r="1318" spans="2:10" x14ac:dyDescent="0.25">
      <c r="B1318" t="s">
        <v>11002</v>
      </c>
      <c r="C1318" t="s">
        <v>11003</v>
      </c>
      <c r="D1318">
        <v>2</v>
      </c>
      <c r="E1318">
        <v>1</v>
      </c>
      <c r="F1318">
        <v>1</v>
      </c>
      <c r="G1318" s="41">
        <f t="shared" si="40"/>
        <v>42917</v>
      </c>
      <c r="H1318" s="41">
        <v>42552</v>
      </c>
      <c r="I1318" s="41">
        <v>42917</v>
      </c>
      <c r="J1318">
        <f t="shared" si="41"/>
        <v>1</v>
      </c>
    </row>
    <row r="1319" spans="2:10" x14ac:dyDescent="0.25">
      <c r="B1319" t="s">
        <v>9321</v>
      </c>
      <c r="C1319" t="s">
        <v>11004</v>
      </c>
      <c r="D1319">
        <v>12</v>
      </c>
      <c r="E1319">
        <v>1</v>
      </c>
      <c r="F1319">
        <v>3</v>
      </c>
      <c r="G1319" s="41">
        <f t="shared" si="40"/>
        <v>42186</v>
      </c>
      <c r="H1319" s="41">
        <v>41091</v>
      </c>
      <c r="I1319" s="41">
        <v>42186</v>
      </c>
      <c r="J1319">
        <f t="shared" si="41"/>
        <v>3</v>
      </c>
    </row>
    <row r="1320" spans="2:10" x14ac:dyDescent="0.25">
      <c r="B1320" t="s">
        <v>11005</v>
      </c>
      <c r="C1320" t="s">
        <v>11006</v>
      </c>
      <c r="D1320">
        <v>2</v>
      </c>
      <c r="E1320">
        <v>1</v>
      </c>
      <c r="F1320">
        <v>1</v>
      </c>
      <c r="G1320" s="41">
        <f t="shared" si="40"/>
        <v>42917</v>
      </c>
      <c r="H1320" s="41">
        <v>42552</v>
      </c>
      <c r="I1320" s="41">
        <v>42917</v>
      </c>
      <c r="J1320">
        <f t="shared" si="41"/>
        <v>1</v>
      </c>
    </row>
    <row r="1321" spans="2:10" x14ac:dyDescent="0.25">
      <c r="B1321" t="s">
        <v>11007</v>
      </c>
      <c r="C1321" t="s">
        <v>11008</v>
      </c>
      <c r="D1321">
        <v>2</v>
      </c>
      <c r="E1321">
        <v>1</v>
      </c>
      <c r="F1321">
        <v>1</v>
      </c>
      <c r="G1321" s="41">
        <f t="shared" si="40"/>
        <v>42917</v>
      </c>
      <c r="H1321" s="41">
        <v>42552</v>
      </c>
      <c r="I1321" s="41">
        <v>42917</v>
      </c>
      <c r="J1321">
        <f t="shared" si="41"/>
        <v>1</v>
      </c>
    </row>
    <row r="1322" spans="2:10" x14ac:dyDescent="0.25">
      <c r="B1322" t="s">
        <v>11009</v>
      </c>
      <c r="C1322" t="s">
        <v>11010</v>
      </c>
      <c r="D1322">
        <v>2</v>
      </c>
      <c r="E1322">
        <v>1</v>
      </c>
      <c r="F1322">
        <v>1</v>
      </c>
      <c r="G1322" s="41">
        <f t="shared" si="40"/>
        <v>42917</v>
      </c>
      <c r="H1322" s="41">
        <v>42552</v>
      </c>
      <c r="I1322" s="41">
        <v>42917</v>
      </c>
      <c r="J1322">
        <f t="shared" si="41"/>
        <v>1</v>
      </c>
    </row>
    <row r="1323" spans="2:10" x14ac:dyDescent="0.25">
      <c r="B1323" t="s">
        <v>11011</v>
      </c>
      <c r="C1323" t="s">
        <v>11012</v>
      </c>
      <c r="D1323">
        <v>2</v>
      </c>
      <c r="E1323">
        <v>1</v>
      </c>
      <c r="F1323">
        <v>1</v>
      </c>
      <c r="G1323" s="41">
        <f t="shared" si="40"/>
        <v>42917</v>
      </c>
      <c r="H1323" s="41">
        <v>42552</v>
      </c>
      <c r="I1323" s="41">
        <v>42917</v>
      </c>
      <c r="J1323">
        <f t="shared" si="41"/>
        <v>1</v>
      </c>
    </row>
    <row r="1324" spans="2:10" x14ac:dyDescent="0.25">
      <c r="B1324" t="s">
        <v>11013</v>
      </c>
      <c r="C1324" t="s">
        <v>11014</v>
      </c>
      <c r="D1324">
        <v>12</v>
      </c>
      <c r="E1324">
        <v>1</v>
      </c>
      <c r="F1324">
        <v>3</v>
      </c>
      <c r="G1324" s="41">
        <f t="shared" si="40"/>
        <v>42186</v>
      </c>
      <c r="H1324" s="41">
        <v>41091</v>
      </c>
      <c r="I1324" s="41">
        <v>42186</v>
      </c>
      <c r="J1324">
        <f t="shared" si="41"/>
        <v>3</v>
      </c>
    </row>
    <row r="1325" spans="2:10" x14ac:dyDescent="0.25">
      <c r="B1325" t="s">
        <v>11015</v>
      </c>
      <c r="C1325" t="s">
        <v>11016</v>
      </c>
      <c r="D1325">
        <v>12</v>
      </c>
      <c r="E1325">
        <v>1</v>
      </c>
      <c r="F1325">
        <v>3</v>
      </c>
      <c r="G1325" s="41">
        <f t="shared" si="40"/>
        <v>42186</v>
      </c>
      <c r="H1325" s="41">
        <v>41091</v>
      </c>
      <c r="I1325" s="41">
        <v>42186</v>
      </c>
      <c r="J1325">
        <f t="shared" si="41"/>
        <v>3</v>
      </c>
    </row>
    <row r="1326" spans="2:10" x14ac:dyDescent="0.25">
      <c r="B1326" t="s">
        <v>11017</v>
      </c>
      <c r="C1326" t="s">
        <v>11018</v>
      </c>
      <c r="D1326">
        <v>2</v>
      </c>
      <c r="E1326">
        <v>1</v>
      </c>
      <c r="F1326">
        <v>1</v>
      </c>
      <c r="G1326" s="41">
        <f t="shared" si="40"/>
        <v>42917</v>
      </c>
      <c r="H1326" s="41">
        <v>42552</v>
      </c>
      <c r="I1326" s="41">
        <v>42917</v>
      </c>
      <c r="J1326">
        <f t="shared" si="41"/>
        <v>1</v>
      </c>
    </row>
    <row r="1327" spans="2:10" x14ac:dyDescent="0.25">
      <c r="B1327" t="s">
        <v>11019</v>
      </c>
      <c r="C1327" t="s">
        <v>11020</v>
      </c>
      <c r="D1327">
        <v>2</v>
      </c>
      <c r="E1327">
        <v>1</v>
      </c>
      <c r="F1327">
        <v>1</v>
      </c>
      <c r="G1327" s="41">
        <f t="shared" si="40"/>
        <v>42917</v>
      </c>
      <c r="H1327" s="41">
        <v>42552</v>
      </c>
      <c r="I1327" s="41">
        <v>42917</v>
      </c>
      <c r="J1327">
        <f t="shared" si="41"/>
        <v>1</v>
      </c>
    </row>
    <row r="1328" spans="2:10" x14ac:dyDescent="0.25">
      <c r="B1328" t="s">
        <v>11021</v>
      </c>
      <c r="C1328" t="s">
        <v>11022</v>
      </c>
      <c r="D1328">
        <v>12</v>
      </c>
      <c r="E1328">
        <v>1</v>
      </c>
      <c r="F1328">
        <v>3</v>
      </c>
      <c r="G1328" s="41">
        <f t="shared" si="40"/>
        <v>42186</v>
      </c>
      <c r="H1328" s="41">
        <v>41091</v>
      </c>
      <c r="I1328" s="41">
        <v>42186</v>
      </c>
      <c r="J1328">
        <f t="shared" si="41"/>
        <v>3</v>
      </c>
    </row>
    <row r="1329" spans="2:10" x14ac:dyDescent="0.25">
      <c r="B1329" t="s">
        <v>11023</v>
      </c>
      <c r="C1329" t="s">
        <v>11024</v>
      </c>
      <c r="D1329">
        <v>2</v>
      </c>
      <c r="E1329">
        <v>1</v>
      </c>
      <c r="F1329">
        <v>1</v>
      </c>
      <c r="G1329" s="41">
        <f t="shared" si="40"/>
        <v>42917</v>
      </c>
      <c r="H1329" s="41">
        <v>42552</v>
      </c>
      <c r="I1329" s="41">
        <v>42917</v>
      </c>
      <c r="J1329">
        <f t="shared" si="41"/>
        <v>1</v>
      </c>
    </row>
    <row r="1330" spans="2:10" x14ac:dyDescent="0.25">
      <c r="B1330" t="s">
        <v>11025</v>
      </c>
      <c r="C1330" t="s">
        <v>11026</v>
      </c>
      <c r="D1330">
        <v>12</v>
      </c>
      <c r="E1330">
        <v>1</v>
      </c>
      <c r="F1330">
        <v>3</v>
      </c>
      <c r="G1330" s="41">
        <f t="shared" si="40"/>
        <v>42186</v>
      </c>
      <c r="H1330" s="41">
        <v>41091</v>
      </c>
      <c r="I1330" s="41">
        <v>42186</v>
      </c>
      <c r="J1330">
        <f t="shared" si="41"/>
        <v>3</v>
      </c>
    </row>
    <row r="1331" spans="2:10" x14ac:dyDescent="0.25">
      <c r="B1331" t="s">
        <v>11027</v>
      </c>
      <c r="C1331" t="s">
        <v>11028</v>
      </c>
      <c r="D1331">
        <v>14</v>
      </c>
      <c r="E1331">
        <v>2</v>
      </c>
      <c r="F1331">
        <v>4</v>
      </c>
      <c r="G1331" s="41">
        <f t="shared" si="40"/>
        <v>42186</v>
      </c>
      <c r="H1331" s="41">
        <v>41091</v>
      </c>
      <c r="I1331" s="41">
        <v>42186</v>
      </c>
      <c r="J1331">
        <f t="shared" si="41"/>
        <v>3</v>
      </c>
    </row>
    <row r="1332" spans="2:10" x14ac:dyDescent="0.25">
      <c r="B1332" t="s">
        <v>11029</v>
      </c>
      <c r="C1332" t="s">
        <v>11030</v>
      </c>
      <c r="D1332">
        <v>12</v>
      </c>
      <c r="E1332">
        <v>1</v>
      </c>
      <c r="F1332">
        <v>3</v>
      </c>
      <c r="G1332" s="41">
        <f t="shared" si="40"/>
        <v>42186</v>
      </c>
      <c r="H1332" s="41">
        <v>41091</v>
      </c>
      <c r="I1332" s="41">
        <v>42186</v>
      </c>
      <c r="J1332">
        <f t="shared" si="41"/>
        <v>3</v>
      </c>
    </row>
    <row r="1333" spans="2:10" x14ac:dyDescent="0.25">
      <c r="B1333" t="s">
        <v>8576</v>
      </c>
      <c r="C1333" t="s">
        <v>9932</v>
      </c>
      <c r="D1333">
        <v>456</v>
      </c>
      <c r="E1333">
        <v>5</v>
      </c>
      <c r="F1333">
        <v>201</v>
      </c>
      <c r="G1333" s="41">
        <f t="shared" si="40"/>
        <v>42186</v>
      </c>
      <c r="H1333" s="62">
        <v>37166</v>
      </c>
      <c r="I1333" s="41">
        <v>42186</v>
      </c>
      <c r="J1333">
        <f t="shared" si="41"/>
        <v>13.753424657534246</v>
      </c>
    </row>
    <row r="1334" spans="2:10" x14ac:dyDescent="0.25">
      <c r="B1334" t="s">
        <v>8076</v>
      </c>
      <c r="C1334" t="s">
        <v>10259</v>
      </c>
      <c r="D1334">
        <v>224</v>
      </c>
      <c r="E1334">
        <v>4</v>
      </c>
      <c r="F1334">
        <v>83</v>
      </c>
      <c r="G1334" s="41">
        <f t="shared" si="40"/>
        <v>41940</v>
      </c>
      <c r="H1334" s="41">
        <v>41821</v>
      </c>
      <c r="I1334" s="41">
        <v>41940</v>
      </c>
      <c r="J1334">
        <f t="shared" si="41"/>
        <v>0.32602739726027397</v>
      </c>
    </row>
    <row r="1335" spans="2:10" x14ac:dyDescent="0.25">
      <c r="B1335" t="s">
        <v>11031</v>
      </c>
      <c r="C1335" t="s">
        <v>11032</v>
      </c>
      <c r="D1335">
        <v>12</v>
      </c>
      <c r="E1335">
        <v>1</v>
      </c>
      <c r="F1335">
        <v>3</v>
      </c>
      <c r="G1335" s="41">
        <f t="shared" si="40"/>
        <v>42186</v>
      </c>
      <c r="H1335" s="41">
        <v>41091</v>
      </c>
      <c r="I1335" s="41">
        <v>42186</v>
      </c>
      <c r="J1335">
        <f t="shared" si="41"/>
        <v>3</v>
      </c>
    </row>
    <row r="1336" spans="2:10" x14ac:dyDescent="0.25">
      <c r="B1336" t="s">
        <v>11033</v>
      </c>
      <c r="C1336" t="s">
        <v>11034</v>
      </c>
      <c r="D1336">
        <v>2</v>
      </c>
      <c r="E1336">
        <v>1</v>
      </c>
      <c r="F1336">
        <v>1</v>
      </c>
      <c r="G1336" s="41">
        <f t="shared" si="40"/>
        <v>42917</v>
      </c>
      <c r="H1336" s="41">
        <v>42552</v>
      </c>
      <c r="I1336" s="41">
        <v>42917</v>
      </c>
      <c r="J1336">
        <f t="shared" si="41"/>
        <v>1</v>
      </c>
    </row>
    <row r="1337" spans="2:10" x14ac:dyDescent="0.25">
      <c r="B1337" t="s">
        <v>11035</v>
      </c>
      <c r="C1337" t="s">
        <v>11036</v>
      </c>
      <c r="D1337">
        <v>2</v>
      </c>
      <c r="E1337">
        <v>1</v>
      </c>
      <c r="F1337">
        <v>1</v>
      </c>
      <c r="G1337" s="41">
        <f t="shared" si="40"/>
        <v>42917</v>
      </c>
      <c r="H1337" s="41">
        <v>42552</v>
      </c>
      <c r="I1337" s="41">
        <v>42917</v>
      </c>
      <c r="J1337">
        <f t="shared" si="41"/>
        <v>1</v>
      </c>
    </row>
    <row r="1338" spans="2:10" x14ac:dyDescent="0.25">
      <c r="B1338" t="s">
        <v>11037</v>
      </c>
      <c r="C1338" t="s">
        <v>11038</v>
      </c>
      <c r="D1338">
        <v>2</v>
      </c>
      <c r="E1338">
        <v>1</v>
      </c>
      <c r="F1338">
        <v>1</v>
      </c>
      <c r="G1338" s="41">
        <f t="shared" si="40"/>
        <v>42917</v>
      </c>
      <c r="H1338" s="41">
        <v>42552</v>
      </c>
      <c r="I1338" s="41">
        <v>42917</v>
      </c>
      <c r="J1338">
        <f t="shared" si="41"/>
        <v>1</v>
      </c>
    </row>
    <row r="1339" spans="2:10" x14ac:dyDescent="0.25">
      <c r="B1339" t="s">
        <v>11039</v>
      </c>
      <c r="C1339" t="s">
        <v>11040</v>
      </c>
      <c r="D1339">
        <v>2</v>
      </c>
      <c r="E1339">
        <v>1</v>
      </c>
      <c r="F1339">
        <v>1</v>
      </c>
      <c r="G1339" s="41">
        <f t="shared" si="40"/>
        <v>42917</v>
      </c>
      <c r="H1339" s="41">
        <v>42552</v>
      </c>
      <c r="I1339" s="41">
        <v>42917</v>
      </c>
      <c r="J1339">
        <f t="shared" si="41"/>
        <v>1</v>
      </c>
    </row>
    <row r="1340" spans="2:10" x14ac:dyDescent="0.25">
      <c r="B1340" t="s">
        <v>11041</v>
      </c>
      <c r="C1340" t="s">
        <v>11042</v>
      </c>
      <c r="D1340">
        <v>2</v>
      </c>
      <c r="E1340">
        <v>1</v>
      </c>
      <c r="F1340">
        <v>1</v>
      </c>
      <c r="G1340" s="41">
        <f t="shared" si="40"/>
        <v>42917</v>
      </c>
      <c r="H1340" s="41">
        <v>42552</v>
      </c>
      <c r="I1340" s="41">
        <v>42917</v>
      </c>
      <c r="J1340">
        <f t="shared" si="41"/>
        <v>1</v>
      </c>
    </row>
    <row r="1341" spans="2:10" x14ac:dyDescent="0.25">
      <c r="B1341" t="s">
        <v>11043</v>
      </c>
      <c r="C1341" t="s">
        <v>11044</v>
      </c>
      <c r="D1341">
        <v>31</v>
      </c>
      <c r="E1341">
        <v>5</v>
      </c>
      <c r="F1341">
        <v>26</v>
      </c>
      <c r="G1341" s="41">
        <f t="shared" si="40"/>
        <v>38718</v>
      </c>
      <c r="H1341" s="41">
        <v>38718</v>
      </c>
      <c r="I1341" s="41">
        <v>38718</v>
      </c>
      <c r="J1341">
        <f t="shared" si="41"/>
        <v>0</v>
      </c>
    </row>
    <row r="1342" spans="2:10" x14ac:dyDescent="0.25">
      <c r="B1342" t="s">
        <v>7919</v>
      </c>
      <c r="C1342" t="s">
        <v>10367</v>
      </c>
      <c r="D1342">
        <v>9</v>
      </c>
      <c r="E1342">
        <v>3</v>
      </c>
      <c r="F1342">
        <v>8</v>
      </c>
      <c r="G1342" s="41">
        <f t="shared" si="40"/>
        <v>40136</v>
      </c>
      <c r="H1342" s="41">
        <v>40051</v>
      </c>
      <c r="I1342" s="41">
        <v>40136</v>
      </c>
      <c r="J1342">
        <f t="shared" si="41"/>
        <v>0.23287671232876711</v>
      </c>
    </row>
    <row r="1343" spans="2:10" x14ac:dyDescent="0.25">
      <c r="B1343" t="s">
        <v>11045</v>
      </c>
      <c r="C1343" t="s">
        <v>11046</v>
      </c>
      <c r="D1343">
        <v>30</v>
      </c>
      <c r="E1343">
        <v>5</v>
      </c>
      <c r="F1343">
        <v>25</v>
      </c>
      <c r="G1343" s="41">
        <f t="shared" si="40"/>
        <v>38718</v>
      </c>
      <c r="H1343" s="41">
        <v>38718</v>
      </c>
      <c r="I1343" s="41">
        <v>38718</v>
      </c>
      <c r="J1343">
        <f t="shared" si="41"/>
        <v>0</v>
      </c>
    </row>
    <row r="1344" spans="2:10" x14ac:dyDescent="0.25">
      <c r="B1344" t="s">
        <v>8181</v>
      </c>
      <c r="C1344" t="s">
        <v>10194</v>
      </c>
      <c r="D1344">
        <v>182</v>
      </c>
      <c r="E1344">
        <v>3</v>
      </c>
      <c r="F1344">
        <v>106</v>
      </c>
      <c r="G1344" s="41">
        <f t="shared" si="40"/>
        <v>40261</v>
      </c>
      <c r="H1344" s="41">
        <v>39814</v>
      </c>
      <c r="I1344" s="41">
        <v>40261</v>
      </c>
      <c r="J1344">
        <f t="shared" si="41"/>
        <v>1.2246575342465753</v>
      </c>
    </row>
    <row r="1345" spans="2:10" x14ac:dyDescent="0.25">
      <c r="B1345" t="s">
        <v>9015</v>
      </c>
      <c r="C1345" t="s">
        <v>9639</v>
      </c>
      <c r="D1345">
        <v>118</v>
      </c>
      <c r="E1345">
        <v>4</v>
      </c>
      <c r="F1345">
        <v>55</v>
      </c>
      <c r="G1345" s="41">
        <f t="shared" si="40"/>
        <v>41885</v>
      </c>
      <c r="H1345" s="41">
        <v>38845</v>
      </c>
      <c r="I1345" s="41">
        <v>41885</v>
      </c>
      <c r="J1345">
        <f t="shared" si="41"/>
        <v>8.3287671232876708</v>
      </c>
    </row>
    <row r="1346" spans="2:10" x14ac:dyDescent="0.25">
      <c r="B1346" t="s">
        <v>8473</v>
      </c>
      <c r="C1346" t="s">
        <v>10004</v>
      </c>
      <c r="D1346">
        <v>14</v>
      </c>
      <c r="E1346">
        <v>4</v>
      </c>
      <c r="F1346">
        <v>11</v>
      </c>
      <c r="G1346" s="41">
        <f t="shared" ref="G1346:G1409" si="42">I1346</f>
        <v>40197</v>
      </c>
      <c r="H1346" s="41">
        <v>39834</v>
      </c>
      <c r="I1346" s="41">
        <v>40197</v>
      </c>
      <c r="J1346">
        <f t="shared" ref="J1346:J1409" si="43">(I1346-H1346)/365</f>
        <v>0.9945205479452055</v>
      </c>
    </row>
    <row r="1347" spans="2:10" x14ac:dyDescent="0.25">
      <c r="B1347" t="s">
        <v>8472</v>
      </c>
      <c r="C1347" t="s">
        <v>10005</v>
      </c>
      <c r="D1347">
        <v>14</v>
      </c>
      <c r="E1347">
        <v>4</v>
      </c>
      <c r="F1347">
        <v>11</v>
      </c>
      <c r="G1347" s="41">
        <f t="shared" si="42"/>
        <v>40197</v>
      </c>
      <c r="H1347" s="41">
        <v>39834</v>
      </c>
      <c r="I1347" s="41">
        <v>40197</v>
      </c>
      <c r="J1347">
        <f t="shared" si="43"/>
        <v>0.9945205479452055</v>
      </c>
    </row>
    <row r="1348" spans="2:10" x14ac:dyDescent="0.25">
      <c r="B1348" t="s">
        <v>8469</v>
      </c>
      <c r="C1348" t="s">
        <v>10007</v>
      </c>
      <c r="D1348">
        <v>14</v>
      </c>
      <c r="E1348">
        <v>4</v>
      </c>
      <c r="F1348">
        <v>11</v>
      </c>
      <c r="G1348" s="41">
        <f t="shared" si="42"/>
        <v>40197</v>
      </c>
      <c r="H1348" s="41">
        <v>39834</v>
      </c>
      <c r="I1348" s="41">
        <v>40197</v>
      </c>
      <c r="J1348">
        <f t="shared" si="43"/>
        <v>0.9945205479452055</v>
      </c>
    </row>
    <row r="1349" spans="2:10" x14ac:dyDescent="0.25">
      <c r="B1349" t="s">
        <v>7806</v>
      </c>
      <c r="C1349" t="s">
        <v>10445</v>
      </c>
      <c r="D1349">
        <v>6</v>
      </c>
      <c r="E1349">
        <v>1</v>
      </c>
      <c r="F1349">
        <v>4</v>
      </c>
      <c r="G1349" s="41">
        <f t="shared" si="42"/>
        <v>35947</v>
      </c>
      <c r="H1349" s="41">
        <v>35704</v>
      </c>
      <c r="I1349" s="41">
        <v>35947</v>
      </c>
      <c r="J1349">
        <f t="shared" si="43"/>
        <v>0.66575342465753429</v>
      </c>
    </row>
    <row r="1350" spans="2:10" x14ac:dyDescent="0.25">
      <c r="B1350" t="s">
        <v>8372</v>
      </c>
      <c r="C1350" t="s">
        <v>10066</v>
      </c>
      <c r="D1350">
        <v>14</v>
      </c>
      <c r="E1350">
        <v>2</v>
      </c>
      <c r="F1350">
        <v>14</v>
      </c>
      <c r="G1350" s="41">
        <f t="shared" si="42"/>
        <v>41453</v>
      </c>
      <c r="H1350" s="41">
        <v>41191</v>
      </c>
      <c r="I1350" s="41">
        <v>41453</v>
      </c>
      <c r="J1350">
        <f t="shared" si="43"/>
        <v>0.71780821917808224</v>
      </c>
    </row>
    <row r="1351" spans="2:10" x14ac:dyDescent="0.25">
      <c r="B1351" t="s">
        <v>8586</v>
      </c>
      <c r="C1351" t="s">
        <v>9926</v>
      </c>
      <c r="D1351">
        <v>7</v>
      </c>
      <c r="E1351">
        <v>1</v>
      </c>
      <c r="F1351">
        <v>5</v>
      </c>
      <c r="G1351" s="41">
        <f t="shared" si="42"/>
        <v>35947</v>
      </c>
      <c r="H1351" s="41">
        <v>35704</v>
      </c>
      <c r="I1351" s="41">
        <v>35947</v>
      </c>
      <c r="J1351">
        <f t="shared" si="43"/>
        <v>0.66575342465753429</v>
      </c>
    </row>
    <row r="1352" spans="2:10" x14ac:dyDescent="0.25">
      <c r="B1352" t="s">
        <v>8400</v>
      </c>
      <c r="C1352" t="s">
        <v>10049</v>
      </c>
      <c r="D1352">
        <v>6</v>
      </c>
      <c r="E1352">
        <v>1</v>
      </c>
      <c r="F1352">
        <v>6</v>
      </c>
      <c r="G1352" s="41">
        <f t="shared" si="42"/>
        <v>33604</v>
      </c>
      <c r="H1352" s="41">
        <v>33604</v>
      </c>
      <c r="I1352" s="41">
        <v>33604</v>
      </c>
      <c r="J1352">
        <f t="shared" si="43"/>
        <v>0</v>
      </c>
    </row>
    <row r="1353" spans="2:10" x14ac:dyDescent="0.25">
      <c r="B1353" t="s">
        <v>9072</v>
      </c>
      <c r="C1353" t="s">
        <v>9600</v>
      </c>
      <c r="D1353">
        <v>6</v>
      </c>
      <c r="E1353">
        <v>1</v>
      </c>
      <c r="F1353">
        <v>6</v>
      </c>
      <c r="G1353" s="41">
        <f t="shared" si="42"/>
        <v>33604</v>
      </c>
      <c r="H1353" s="41">
        <v>33604</v>
      </c>
      <c r="I1353" s="41">
        <v>33604</v>
      </c>
      <c r="J1353">
        <f t="shared" si="43"/>
        <v>0</v>
      </c>
    </row>
    <row r="1354" spans="2:10" x14ac:dyDescent="0.25">
      <c r="B1354" t="s">
        <v>11047</v>
      </c>
      <c r="C1354" t="s">
        <v>11048</v>
      </c>
      <c r="D1354">
        <v>360</v>
      </c>
      <c r="E1354">
        <v>6</v>
      </c>
      <c r="F1354">
        <v>189</v>
      </c>
      <c r="G1354" s="41">
        <f t="shared" si="42"/>
        <v>41940</v>
      </c>
      <c r="H1354" s="41">
        <v>36526</v>
      </c>
      <c r="I1354" s="41">
        <v>41940</v>
      </c>
      <c r="J1354">
        <f t="shared" si="43"/>
        <v>14.832876712328767</v>
      </c>
    </row>
    <row r="1355" spans="2:10" x14ac:dyDescent="0.25">
      <c r="B1355" t="s">
        <v>9093</v>
      </c>
      <c r="C1355" t="s">
        <v>9586</v>
      </c>
      <c r="D1355">
        <v>6</v>
      </c>
      <c r="E1355">
        <v>1</v>
      </c>
      <c r="F1355">
        <v>6</v>
      </c>
      <c r="G1355" s="41">
        <f t="shared" si="42"/>
        <v>33604</v>
      </c>
      <c r="H1355" s="41">
        <v>33604</v>
      </c>
      <c r="I1355" s="41">
        <v>33604</v>
      </c>
      <c r="J1355">
        <f t="shared" si="43"/>
        <v>0</v>
      </c>
    </row>
    <row r="1356" spans="2:10" x14ac:dyDescent="0.25">
      <c r="B1356" t="s">
        <v>8725</v>
      </c>
      <c r="C1356" t="s">
        <v>9832</v>
      </c>
      <c r="D1356">
        <v>7</v>
      </c>
      <c r="E1356">
        <v>2</v>
      </c>
      <c r="F1356">
        <v>5</v>
      </c>
      <c r="G1356" s="41">
        <f t="shared" si="42"/>
        <v>41231</v>
      </c>
      <c r="H1356" s="41">
        <v>39596</v>
      </c>
      <c r="I1356" s="41">
        <v>41231</v>
      </c>
      <c r="J1356">
        <f t="shared" si="43"/>
        <v>4.4794520547945202</v>
      </c>
    </row>
    <row r="1357" spans="2:10" x14ac:dyDescent="0.25">
      <c r="B1357" t="s">
        <v>8556</v>
      </c>
      <c r="C1357" t="s">
        <v>9944</v>
      </c>
      <c r="D1357">
        <v>178</v>
      </c>
      <c r="E1357">
        <v>4</v>
      </c>
      <c r="F1357">
        <v>65</v>
      </c>
      <c r="G1357" s="41">
        <f t="shared" si="42"/>
        <v>41940</v>
      </c>
      <c r="H1357" s="41">
        <v>31413</v>
      </c>
      <c r="I1357" s="41">
        <v>41940</v>
      </c>
      <c r="J1357">
        <f t="shared" si="43"/>
        <v>28.841095890410958</v>
      </c>
    </row>
    <row r="1358" spans="2:10" x14ac:dyDescent="0.25">
      <c r="B1358" t="s">
        <v>8712</v>
      </c>
      <c r="C1358" t="s">
        <v>9842</v>
      </c>
      <c r="D1358">
        <v>7</v>
      </c>
      <c r="E1358">
        <v>1</v>
      </c>
      <c r="F1358">
        <v>7</v>
      </c>
      <c r="G1358" s="41">
        <f t="shared" si="42"/>
        <v>38415</v>
      </c>
      <c r="H1358" s="41">
        <v>38292</v>
      </c>
      <c r="I1358" s="41">
        <v>38415</v>
      </c>
      <c r="J1358">
        <f t="shared" si="43"/>
        <v>0.33698630136986302</v>
      </c>
    </row>
    <row r="1359" spans="2:10" x14ac:dyDescent="0.25">
      <c r="B1359" t="s">
        <v>8987</v>
      </c>
      <c r="C1359" t="s">
        <v>9659</v>
      </c>
      <c r="D1359">
        <v>79</v>
      </c>
      <c r="E1359">
        <v>7</v>
      </c>
      <c r="F1359">
        <v>38</v>
      </c>
      <c r="G1359" s="41">
        <f t="shared" si="42"/>
        <v>40511</v>
      </c>
      <c r="H1359" s="41">
        <v>0</v>
      </c>
      <c r="I1359" s="41">
        <v>40511</v>
      </c>
      <c r="J1359">
        <f t="shared" si="43"/>
        <v>110.98904109589041</v>
      </c>
    </row>
    <row r="1360" spans="2:10" x14ac:dyDescent="0.25">
      <c r="B1360" t="s">
        <v>8952</v>
      </c>
      <c r="C1360" t="s">
        <v>9683</v>
      </c>
      <c r="D1360">
        <v>182</v>
      </c>
      <c r="E1360">
        <v>3</v>
      </c>
      <c r="F1360">
        <v>106</v>
      </c>
      <c r="G1360" s="41">
        <f t="shared" si="42"/>
        <v>40261</v>
      </c>
      <c r="H1360" s="41">
        <v>39814</v>
      </c>
      <c r="I1360" s="41">
        <v>40261</v>
      </c>
      <c r="J1360">
        <f t="shared" si="43"/>
        <v>1.2246575342465753</v>
      </c>
    </row>
    <row r="1361" spans="2:10" x14ac:dyDescent="0.25">
      <c r="B1361" t="s">
        <v>8268</v>
      </c>
      <c r="C1361" t="s">
        <v>10133</v>
      </c>
      <c r="D1361">
        <v>182</v>
      </c>
      <c r="E1361">
        <v>3</v>
      </c>
      <c r="F1361">
        <v>106</v>
      </c>
      <c r="G1361" s="41">
        <f t="shared" si="42"/>
        <v>40261</v>
      </c>
      <c r="H1361" s="41">
        <v>39814</v>
      </c>
      <c r="I1361" s="41">
        <v>40261</v>
      </c>
      <c r="J1361">
        <f t="shared" si="43"/>
        <v>1.2246575342465753</v>
      </c>
    </row>
    <row r="1362" spans="2:10" x14ac:dyDescent="0.25">
      <c r="B1362" t="s">
        <v>9107</v>
      </c>
      <c r="C1362" t="s">
        <v>9577</v>
      </c>
      <c r="D1362">
        <v>218</v>
      </c>
      <c r="E1362">
        <v>2</v>
      </c>
      <c r="F1362">
        <v>148</v>
      </c>
      <c r="G1362" s="41">
        <f t="shared" si="42"/>
        <v>41453</v>
      </c>
      <c r="H1362" s="41">
        <v>39814</v>
      </c>
      <c r="I1362" s="41">
        <v>41453</v>
      </c>
      <c r="J1362">
        <f t="shared" si="43"/>
        <v>4.4904109589041097</v>
      </c>
    </row>
    <row r="1363" spans="2:10" x14ac:dyDescent="0.25">
      <c r="B1363" t="s">
        <v>11049</v>
      </c>
      <c r="C1363" t="s">
        <v>11050</v>
      </c>
      <c r="D1363">
        <v>4</v>
      </c>
      <c r="E1363">
        <v>1</v>
      </c>
      <c r="F1363">
        <v>4</v>
      </c>
      <c r="G1363" s="41">
        <f t="shared" si="42"/>
        <v>38985</v>
      </c>
      <c r="H1363" s="41">
        <v>38971</v>
      </c>
      <c r="I1363" s="41">
        <v>38985</v>
      </c>
      <c r="J1363">
        <f t="shared" si="43"/>
        <v>3.8356164383561646E-2</v>
      </c>
    </row>
    <row r="1364" spans="2:10" x14ac:dyDescent="0.25">
      <c r="B1364" t="s">
        <v>7810</v>
      </c>
      <c r="C1364" t="s">
        <v>10441</v>
      </c>
      <c r="D1364">
        <v>87</v>
      </c>
      <c r="E1364">
        <v>6</v>
      </c>
      <c r="F1364">
        <v>45</v>
      </c>
      <c r="G1364" s="41">
        <f t="shared" si="42"/>
        <v>39083</v>
      </c>
      <c r="H1364" s="41">
        <v>33512</v>
      </c>
      <c r="I1364" s="41">
        <v>39083</v>
      </c>
      <c r="J1364">
        <f t="shared" si="43"/>
        <v>15.263013698630138</v>
      </c>
    </row>
    <row r="1365" spans="2:10" x14ac:dyDescent="0.25">
      <c r="B1365" t="s">
        <v>8505</v>
      </c>
      <c r="C1365" t="s">
        <v>9981</v>
      </c>
      <c r="D1365">
        <v>2</v>
      </c>
      <c r="E1365">
        <v>1</v>
      </c>
      <c r="F1365">
        <v>2</v>
      </c>
      <c r="G1365" s="41">
        <f t="shared" si="42"/>
        <v>41231</v>
      </c>
      <c r="H1365" s="41">
        <v>41231</v>
      </c>
      <c r="I1365" s="41">
        <v>41231</v>
      </c>
      <c r="J1365">
        <f t="shared" si="43"/>
        <v>0</v>
      </c>
    </row>
    <row r="1366" spans="2:10" x14ac:dyDescent="0.25">
      <c r="B1366" t="s">
        <v>8341</v>
      </c>
      <c r="C1366" t="s">
        <v>10086</v>
      </c>
      <c r="D1366">
        <v>45</v>
      </c>
      <c r="E1366">
        <v>4</v>
      </c>
      <c r="F1366">
        <v>24</v>
      </c>
      <c r="G1366" s="41">
        <f t="shared" si="42"/>
        <v>41605</v>
      </c>
      <c r="H1366" s="41">
        <v>40087</v>
      </c>
      <c r="I1366" s="41">
        <v>41605</v>
      </c>
      <c r="J1366">
        <f t="shared" si="43"/>
        <v>4.1589041095890407</v>
      </c>
    </row>
    <row r="1367" spans="2:10" x14ac:dyDescent="0.25">
      <c r="B1367" t="s">
        <v>8638</v>
      </c>
      <c r="C1367" t="s">
        <v>9887</v>
      </c>
      <c r="D1367">
        <v>6</v>
      </c>
      <c r="E1367">
        <v>1</v>
      </c>
      <c r="F1367">
        <v>6</v>
      </c>
      <c r="G1367" s="41">
        <f t="shared" si="42"/>
        <v>33604</v>
      </c>
      <c r="H1367" s="41">
        <v>33604</v>
      </c>
      <c r="I1367" s="41">
        <v>33604</v>
      </c>
      <c r="J1367">
        <f t="shared" si="43"/>
        <v>0</v>
      </c>
    </row>
    <row r="1368" spans="2:10" x14ac:dyDescent="0.25">
      <c r="B1368" t="s">
        <v>8194</v>
      </c>
      <c r="C1368" t="s">
        <v>10185</v>
      </c>
      <c r="D1368">
        <v>6</v>
      </c>
      <c r="E1368">
        <v>1</v>
      </c>
      <c r="F1368">
        <v>6</v>
      </c>
      <c r="G1368" s="41">
        <f t="shared" si="42"/>
        <v>33604</v>
      </c>
      <c r="H1368" s="41">
        <v>33604</v>
      </c>
      <c r="I1368" s="41">
        <v>33604</v>
      </c>
      <c r="J1368">
        <f t="shared" si="43"/>
        <v>0</v>
      </c>
    </row>
    <row r="1369" spans="2:10" x14ac:dyDescent="0.25">
      <c r="B1369" t="s">
        <v>7794</v>
      </c>
      <c r="C1369" t="s">
        <v>10453</v>
      </c>
      <c r="D1369">
        <v>8</v>
      </c>
      <c r="E1369">
        <v>1</v>
      </c>
      <c r="F1369">
        <v>4</v>
      </c>
      <c r="G1369" s="41">
        <f t="shared" si="42"/>
        <v>40884</v>
      </c>
      <c r="H1369" s="41">
        <v>34700</v>
      </c>
      <c r="I1369" s="41">
        <v>40884</v>
      </c>
      <c r="J1369">
        <f t="shared" si="43"/>
        <v>16.942465753424656</v>
      </c>
    </row>
    <row r="1370" spans="2:10" x14ac:dyDescent="0.25">
      <c r="C1370" t="s">
        <v>11051</v>
      </c>
      <c r="D1370">
        <v>1</v>
      </c>
      <c r="E1370">
        <v>1</v>
      </c>
      <c r="F1370">
        <v>1</v>
      </c>
      <c r="G1370" s="41">
        <f t="shared" si="42"/>
        <v>41821</v>
      </c>
      <c r="H1370" s="41">
        <v>41821</v>
      </c>
      <c r="I1370" s="41">
        <v>41821</v>
      </c>
      <c r="J1370">
        <f t="shared" si="43"/>
        <v>0</v>
      </c>
    </row>
    <row r="1371" spans="2:10" x14ac:dyDescent="0.25">
      <c r="C1371" t="s">
        <v>11052</v>
      </c>
      <c r="D1371">
        <v>1</v>
      </c>
      <c r="E1371">
        <v>1</v>
      </c>
      <c r="F1371">
        <v>1</v>
      </c>
      <c r="G1371" s="41">
        <f t="shared" si="42"/>
        <v>41821</v>
      </c>
      <c r="H1371" s="41">
        <v>41821</v>
      </c>
      <c r="I1371" s="41">
        <v>41821</v>
      </c>
      <c r="J1371">
        <f t="shared" si="43"/>
        <v>0</v>
      </c>
    </row>
    <row r="1372" spans="2:10" x14ac:dyDescent="0.25">
      <c r="C1372" t="s">
        <v>11053</v>
      </c>
      <c r="D1372">
        <v>1</v>
      </c>
      <c r="E1372">
        <v>1</v>
      </c>
      <c r="F1372">
        <v>1</v>
      </c>
      <c r="G1372" s="41">
        <f t="shared" si="42"/>
        <v>41821</v>
      </c>
      <c r="H1372" s="41">
        <v>41821</v>
      </c>
      <c r="I1372" s="41">
        <v>41821</v>
      </c>
      <c r="J1372">
        <f t="shared" si="43"/>
        <v>0</v>
      </c>
    </row>
    <row r="1373" spans="2:10" x14ac:dyDescent="0.25">
      <c r="C1373" t="s">
        <v>11054</v>
      </c>
      <c r="D1373">
        <v>1</v>
      </c>
      <c r="E1373">
        <v>1</v>
      </c>
      <c r="F1373">
        <v>1</v>
      </c>
      <c r="G1373" s="41">
        <f t="shared" si="42"/>
        <v>41821</v>
      </c>
      <c r="H1373" s="41">
        <v>41821</v>
      </c>
      <c r="I1373" s="41">
        <v>41821</v>
      </c>
      <c r="J1373">
        <f t="shared" si="43"/>
        <v>0</v>
      </c>
    </row>
    <row r="1374" spans="2:10" x14ac:dyDescent="0.25">
      <c r="C1374" t="s">
        <v>11055</v>
      </c>
      <c r="D1374">
        <v>1</v>
      </c>
      <c r="E1374">
        <v>1</v>
      </c>
      <c r="F1374">
        <v>1</v>
      </c>
      <c r="G1374" s="41">
        <f t="shared" si="42"/>
        <v>41821</v>
      </c>
      <c r="H1374" s="41">
        <v>41821</v>
      </c>
      <c r="I1374" s="41">
        <v>41821</v>
      </c>
      <c r="J1374">
        <f t="shared" si="43"/>
        <v>0</v>
      </c>
    </row>
    <row r="1375" spans="2:10" x14ac:dyDescent="0.25">
      <c r="C1375" t="s">
        <v>11056</v>
      </c>
      <c r="D1375">
        <v>1</v>
      </c>
      <c r="E1375">
        <v>1</v>
      </c>
      <c r="F1375">
        <v>1</v>
      </c>
      <c r="G1375" s="41">
        <f t="shared" si="42"/>
        <v>41821</v>
      </c>
      <c r="H1375" s="41">
        <v>41821</v>
      </c>
      <c r="I1375" s="41">
        <v>41821</v>
      </c>
      <c r="J1375">
        <f t="shared" si="43"/>
        <v>0</v>
      </c>
    </row>
    <row r="1376" spans="2:10" x14ac:dyDescent="0.25">
      <c r="C1376" t="s">
        <v>11057</v>
      </c>
      <c r="D1376">
        <v>1</v>
      </c>
      <c r="E1376">
        <v>1</v>
      </c>
      <c r="F1376">
        <v>1</v>
      </c>
      <c r="G1376" s="41">
        <f t="shared" si="42"/>
        <v>41821</v>
      </c>
      <c r="H1376" s="41">
        <v>41821</v>
      </c>
      <c r="I1376" s="41">
        <v>41821</v>
      </c>
      <c r="J1376">
        <f t="shared" si="43"/>
        <v>0</v>
      </c>
    </row>
    <row r="1377" spans="3:10" x14ac:dyDescent="0.25">
      <c r="C1377" t="s">
        <v>11058</v>
      </c>
      <c r="D1377">
        <v>1</v>
      </c>
      <c r="E1377">
        <v>1</v>
      </c>
      <c r="F1377">
        <v>1</v>
      </c>
      <c r="G1377" s="41">
        <f t="shared" si="42"/>
        <v>41821</v>
      </c>
      <c r="H1377" s="41">
        <v>41821</v>
      </c>
      <c r="I1377" s="41">
        <v>41821</v>
      </c>
      <c r="J1377">
        <f t="shared" si="43"/>
        <v>0</v>
      </c>
    </row>
    <row r="1378" spans="3:10" x14ac:dyDescent="0.25">
      <c r="C1378" t="s">
        <v>11059</v>
      </c>
      <c r="D1378">
        <v>1</v>
      </c>
      <c r="E1378">
        <v>1</v>
      </c>
      <c r="F1378">
        <v>1</v>
      </c>
      <c r="G1378" s="41">
        <f t="shared" si="42"/>
        <v>41821</v>
      </c>
      <c r="H1378" s="41">
        <v>41821</v>
      </c>
      <c r="I1378" s="41">
        <v>41821</v>
      </c>
      <c r="J1378">
        <f t="shared" si="43"/>
        <v>0</v>
      </c>
    </row>
    <row r="1379" spans="3:10" x14ac:dyDescent="0.25">
      <c r="C1379" t="s">
        <v>11060</v>
      </c>
      <c r="D1379">
        <v>1</v>
      </c>
      <c r="E1379">
        <v>1</v>
      </c>
      <c r="F1379">
        <v>1</v>
      </c>
      <c r="G1379" s="41">
        <f t="shared" si="42"/>
        <v>41821</v>
      </c>
      <c r="H1379" s="41">
        <v>41821</v>
      </c>
      <c r="I1379" s="41">
        <v>41821</v>
      </c>
      <c r="J1379">
        <f t="shared" si="43"/>
        <v>0</v>
      </c>
    </row>
    <row r="1380" spans="3:10" x14ac:dyDescent="0.25">
      <c r="C1380" t="s">
        <v>11061</v>
      </c>
      <c r="D1380">
        <v>1</v>
      </c>
      <c r="E1380">
        <v>1</v>
      </c>
      <c r="F1380">
        <v>1</v>
      </c>
      <c r="G1380" s="41">
        <f t="shared" si="42"/>
        <v>41821</v>
      </c>
      <c r="H1380" s="41">
        <v>41821</v>
      </c>
      <c r="I1380" s="41">
        <v>41821</v>
      </c>
      <c r="J1380">
        <f t="shared" si="43"/>
        <v>0</v>
      </c>
    </row>
    <row r="1381" spans="3:10" x14ac:dyDescent="0.25">
      <c r="C1381" t="s">
        <v>11062</v>
      </c>
      <c r="D1381">
        <v>1</v>
      </c>
      <c r="E1381">
        <v>1</v>
      </c>
      <c r="F1381">
        <v>1</v>
      </c>
      <c r="G1381" s="41">
        <f t="shared" si="42"/>
        <v>41821</v>
      </c>
      <c r="H1381" s="41">
        <v>41821</v>
      </c>
      <c r="I1381" s="41">
        <v>41821</v>
      </c>
      <c r="J1381">
        <f t="shared" si="43"/>
        <v>0</v>
      </c>
    </row>
    <row r="1382" spans="3:10" x14ac:dyDescent="0.25">
      <c r="C1382" t="s">
        <v>11063</v>
      </c>
      <c r="D1382">
        <v>1</v>
      </c>
      <c r="E1382">
        <v>1</v>
      </c>
      <c r="F1382">
        <v>1</v>
      </c>
      <c r="G1382" s="41">
        <f t="shared" si="42"/>
        <v>41821</v>
      </c>
      <c r="H1382" s="41">
        <v>41821</v>
      </c>
      <c r="I1382" s="41">
        <v>41821</v>
      </c>
      <c r="J1382">
        <f t="shared" si="43"/>
        <v>0</v>
      </c>
    </row>
    <row r="1383" spans="3:10" x14ac:dyDescent="0.25">
      <c r="C1383" t="s">
        <v>11064</v>
      </c>
      <c r="D1383">
        <v>1</v>
      </c>
      <c r="E1383">
        <v>1</v>
      </c>
      <c r="F1383">
        <v>1</v>
      </c>
      <c r="G1383" s="41">
        <f t="shared" si="42"/>
        <v>41821</v>
      </c>
      <c r="H1383" s="41">
        <v>41821</v>
      </c>
      <c r="I1383" s="41">
        <v>41821</v>
      </c>
      <c r="J1383">
        <f t="shared" si="43"/>
        <v>0</v>
      </c>
    </row>
    <row r="1384" spans="3:10" x14ac:dyDescent="0.25">
      <c r="C1384" t="s">
        <v>11065</v>
      </c>
      <c r="D1384">
        <v>1</v>
      </c>
      <c r="E1384">
        <v>1</v>
      </c>
      <c r="F1384">
        <v>1</v>
      </c>
      <c r="G1384" s="41">
        <f t="shared" si="42"/>
        <v>41821</v>
      </c>
      <c r="H1384" s="41">
        <v>41821</v>
      </c>
      <c r="I1384" s="41">
        <v>41821</v>
      </c>
      <c r="J1384">
        <f t="shared" si="43"/>
        <v>0</v>
      </c>
    </row>
    <row r="1385" spans="3:10" x14ac:dyDescent="0.25">
      <c r="C1385" t="s">
        <v>11066</v>
      </c>
      <c r="D1385">
        <v>1</v>
      </c>
      <c r="E1385">
        <v>1</v>
      </c>
      <c r="F1385">
        <v>1</v>
      </c>
      <c r="G1385" s="41">
        <f t="shared" si="42"/>
        <v>41821</v>
      </c>
      <c r="H1385" s="41">
        <v>41821</v>
      </c>
      <c r="I1385" s="41">
        <v>41821</v>
      </c>
      <c r="J1385">
        <f t="shared" si="43"/>
        <v>0</v>
      </c>
    </row>
    <row r="1386" spans="3:10" x14ac:dyDescent="0.25">
      <c r="C1386" t="s">
        <v>11067</v>
      </c>
      <c r="D1386">
        <v>1</v>
      </c>
      <c r="E1386">
        <v>1</v>
      </c>
      <c r="F1386">
        <v>1</v>
      </c>
      <c r="G1386" s="41">
        <f t="shared" si="42"/>
        <v>41821</v>
      </c>
      <c r="H1386" s="41">
        <v>41821</v>
      </c>
      <c r="I1386" s="41">
        <v>41821</v>
      </c>
      <c r="J1386">
        <f t="shared" si="43"/>
        <v>0</v>
      </c>
    </row>
    <row r="1387" spans="3:10" x14ac:dyDescent="0.25">
      <c r="C1387" t="s">
        <v>11068</v>
      </c>
      <c r="D1387">
        <v>1</v>
      </c>
      <c r="E1387">
        <v>1</v>
      </c>
      <c r="F1387">
        <v>1</v>
      </c>
      <c r="G1387" s="41">
        <f t="shared" si="42"/>
        <v>41821</v>
      </c>
      <c r="H1387" s="41">
        <v>41821</v>
      </c>
      <c r="I1387" s="41">
        <v>41821</v>
      </c>
      <c r="J1387">
        <f t="shared" si="43"/>
        <v>0</v>
      </c>
    </row>
    <row r="1388" spans="3:10" x14ac:dyDescent="0.25">
      <c r="C1388" t="s">
        <v>11069</v>
      </c>
      <c r="D1388">
        <v>1</v>
      </c>
      <c r="E1388">
        <v>1</v>
      </c>
      <c r="F1388">
        <v>1</v>
      </c>
      <c r="G1388" s="41">
        <f t="shared" si="42"/>
        <v>41821</v>
      </c>
      <c r="H1388" s="41">
        <v>41821</v>
      </c>
      <c r="I1388" s="41">
        <v>41821</v>
      </c>
      <c r="J1388">
        <f t="shared" si="43"/>
        <v>0</v>
      </c>
    </row>
    <row r="1389" spans="3:10" x14ac:dyDescent="0.25">
      <c r="C1389" t="s">
        <v>11070</v>
      </c>
      <c r="D1389">
        <v>163</v>
      </c>
      <c r="E1389">
        <v>1</v>
      </c>
      <c r="F1389">
        <v>17</v>
      </c>
      <c r="G1389" s="41">
        <f t="shared" si="42"/>
        <v>42297</v>
      </c>
      <c r="H1389" s="41">
        <v>42186</v>
      </c>
      <c r="I1389" s="41">
        <v>42297</v>
      </c>
      <c r="J1389">
        <f t="shared" si="43"/>
        <v>0.30410958904109592</v>
      </c>
    </row>
    <row r="1390" spans="3:10" x14ac:dyDescent="0.25">
      <c r="C1390" t="s">
        <v>11071</v>
      </c>
      <c r="D1390">
        <v>154</v>
      </c>
      <c r="E1390">
        <v>1</v>
      </c>
      <c r="F1390">
        <v>8</v>
      </c>
      <c r="G1390" s="41">
        <f t="shared" si="42"/>
        <v>42297</v>
      </c>
      <c r="H1390" s="41">
        <v>42134</v>
      </c>
      <c r="I1390" s="41">
        <v>42297</v>
      </c>
      <c r="J1390">
        <f t="shared" si="43"/>
        <v>0.44657534246575342</v>
      </c>
    </row>
    <row r="1391" spans="3:10" x14ac:dyDescent="0.25">
      <c r="C1391" t="s">
        <v>11072</v>
      </c>
      <c r="D1391">
        <v>163</v>
      </c>
      <c r="E1391">
        <v>1</v>
      </c>
      <c r="F1391">
        <v>17</v>
      </c>
      <c r="G1391" s="41">
        <f t="shared" si="42"/>
        <v>42297</v>
      </c>
      <c r="H1391" s="41">
        <v>42186</v>
      </c>
      <c r="I1391" s="41">
        <v>42297</v>
      </c>
      <c r="J1391">
        <f t="shared" si="43"/>
        <v>0.30410958904109592</v>
      </c>
    </row>
    <row r="1392" spans="3:10" x14ac:dyDescent="0.25">
      <c r="C1392" t="s">
        <v>11073</v>
      </c>
      <c r="D1392">
        <v>154</v>
      </c>
      <c r="E1392">
        <v>1</v>
      </c>
      <c r="F1392">
        <v>8</v>
      </c>
      <c r="G1392" s="41">
        <f t="shared" si="42"/>
        <v>42297</v>
      </c>
      <c r="H1392" s="41">
        <v>42134</v>
      </c>
      <c r="I1392" s="41">
        <v>42297</v>
      </c>
      <c r="J1392">
        <f t="shared" si="43"/>
        <v>0.44657534246575342</v>
      </c>
    </row>
    <row r="1393" spans="3:10" x14ac:dyDescent="0.25">
      <c r="C1393" t="s">
        <v>11074</v>
      </c>
      <c r="D1393">
        <v>150</v>
      </c>
      <c r="E1393">
        <v>1</v>
      </c>
      <c r="F1393">
        <v>8</v>
      </c>
      <c r="G1393" s="41">
        <f t="shared" si="42"/>
        <v>42297</v>
      </c>
      <c r="H1393" s="41">
        <v>42134</v>
      </c>
      <c r="I1393" s="41">
        <v>42297</v>
      </c>
      <c r="J1393">
        <f t="shared" si="43"/>
        <v>0.44657534246575342</v>
      </c>
    </row>
    <row r="1394" spans="3:10" x14ac:dyDescent="0.25">
      <c r="C1394" t="s">
        <v>11075</v>
      </c>
      <c r="D1394">
        <v>154</v>
      </c>
      <c r="E1394">
        <v>1</v>
      </c>
      <c r="F1394">
        <v>8</v>
      </c>
      <c r="G1394" s="41">
        <f t="shared" si="42"/>
        <v>42297</v>
      </c>
      <c r="H1394" s="41">
        <v>42134</v>
      </c>
      <c r="I1394" s="41">
        <v>42297</v>
      </c>
      <c r="J1394">
        <f t="shared" si="43"/>
        <v>0.44657534246575342</v>
      </c>
    </row>
    <row r="1395" spans="3:10" x14ac:dyDescent="0.25">
      <c r="C1395" t="s">
        <v>11076</v>
      </c>
      <c r="D1395">
        <v>150</v>
      </c>
      <c r="E1395">
        <v>1</v>
      </c>
      <c r="F1395">
        <v>8</v>
      </c>
      <c r="G1395" s="41">
        <f t="shared" si="42"/>
        <v>42297</v>
      </c>
      <c r="H1395" s="41">
        <v>42134</v>
      </c>
      <c r="I1395" s="41">
        <v>42297</v>
      </c>
      <c r="J1395">
        <f t="shared" si="43"/>
        <v>0.44657534246575342</v>
      </c>
    </row>
    <row r="1396" spans="3:10" x14ac:dyDescent="0.25">
      <c r="C1396" t="s">
        <v>11077</v>
      </c>
      <c r="D1396">
        <v>1</v>
      </c>
      <c r="E1396">
        <v>1</v>
      </c>
      <c r="F1396">
        <v>1</v>
      </c>
      <c r="G1396" s="41">
        <f t="shared" si="42"/>
        <v>34881</v>
      </c>
      <c r="H1396" s="41">
        <v>34881</v>
      </c>
      <c r="I1396" s="41">
        <v>34881</v>
      </c>
      <c r="J1396">
        <f t="shared" si="43"/>
        <v>0</v>
      </c>
    </row>
    <row r="1397" spans="3:10" x14ac:dyDescent="0.25">
      <c r="C1397" t="s">
        <v>11078</v>
      </c>
      <c r="D1397">
        <v>2</v>
      </c>
      <c r="E1397">
        <v>1</v>
      </c>
      <c r="F1397">
        <v>1</v>
      </c>
      <c r="G1397" s="41">
        <f t="shared" si="42"/>
        <v>34881</v>
      </c>
      <c r="H1397" s="41">
        <v>34881</v>
      </c>
      <c r="I1397" s="41">
        <v>34881</v>
      </c>
      <c r="J1397">
        <f t="shared" si="43"/>
        <v>0</v>
      </c>
    </row>
    <row r="1398" spans="3:10" x14ac:dyDescent="0.25">
      <c r="C1398" t="s">
        <v>11079</v>
      </c>
      <c r="D1398">
        <v>3</v>
      </c>
      <c r="E1398">
        <v>1</v>
      </c>
      <c r="F1398">
        <v>1</v>
      </c>
      <c r="G1398" s="41">
        <f t="shared" si="42"/>
        <v>38899</v>
      </c>
      <c r="H1398" s="41">
        <v>34881</v>
      </c>
      <c r="I1398" s="41">
        <v>38899</v>
      </c>
      <c r="J1398">
        <f t="shared" si="43"/>
        <v>11.008219178082191</v>
      </c>
    </row>
    <row r="1399" spans="3:10" x14ac:dyDescent="0.25">
      <c r="C1399" t="s">
        <v>11080</v>
      </c>
      <c r="D1399">
        <v>7</v>
      </c>
      <c r="E1399">
        <v>1</v>
      </c>
      <c r="F1399">
        <v>1</v>
      </c>
      <c r="G1399" s="41">
        <f t="shared" si="42"/>
        <v>38169</v>
      </c>
      <c r="H1399" s="41">
        <v>35247</v>
      </c>
      <c r="I1399" s="41">
        <v>38169</v>
      </c>
      <c r="J1399">
        <f t="shared" si="43"/>
        <v>8.0054794520547947</v>
      </c>
    </row>
    <row r="1400" spans="3:10" x14ac:dyDescent="0.25">
      <c r="C1400" t="s">
        <v>11081</v>
      </c>
      <c r="D1400">
        <v>154</v>
      </c>
      <c r="E1400">
        <v>1</v>
      </c>
      <c r="F1400">
        <v>8</v>
      </c>
      <c r="G1400" s="41">
        <f t="shared" si="42"/>
        <v>42297</v>
      </c>
      <c r="H1400" s="41">
        <v>42134</v>
      </c>
      <c r="I1400" s="41">
        <v>42297</v>
      </c>
      <c r="J1400">
        <f t="shared" si="43"/>
        <v>0.44657534246575342</v>
      </c>
    </row>
    <row r="1401" spans="3:10" x14ac:dyDescent="0.25">
      <c r="C1401" t="s">
        <v>11082</v>
      </c>
      <c r="D1401">
        <v>163</v>
      </c>
      <c r="E1401">
        <v>1</v>
      </c>
      <c r="F1401">
        <v>17</v>
      </c>
      <c r="G1401" s="41">
        <f t="shared" si="42"/>
        <v>42297</v>
      </c>
      <c r="H1401" s="41">
        <v>42186</v>
      </c>
      <c r="I1401" s="41">
        <v>42297</v>
      </c>
      <c r="J1401">
        <f t="shared" si="43"/>
        <v>0.30410958904109592</v>
      </c>
    </row>
    <row r="1402" spans="3:10" x14ac:dyDescent="0.25">
      <c r="C1402" t="s">
        <v>11083</v>
      </c>
      <c r="D1402">
        <v>154</v>
      </c>
      <c r="E1402">
        <v>1</v>
      </c>
      <c r="F1402">
        <v>8</v>
      </c>
      <c r="G1402" s="41">
        <f t="shared" si="42"/>
        <v>42297</v>
      </c>
      <c r="H1402" s="41">
        <v>42134</v>
      </c>
      <c r="I1402" s="41">
        <v>42297</v>
      </c>
      <c r="J1402">
        <f t="shared" si="43"/>
        <v>0.44657534246575342</v>
      </c>
    </row>
    <row r="1403" spans="3:10" x14ac:dyDescent="0.25">
      <c r="C1403" t="s">
        <v>11084</v>
      </c>
      <c r="D1403">
        <v>154</v>
      </c>
      <c r="E1403">
        <v>1</v>
      </c>
      <c r="F1403">
        <v>8</v>
      </c>
      <c r="G1403" s="41">
        <f t="shared" si="42"/>
        <v>42297</v>
      </c>
      <c r="H1403" s="41">
        <v>42134</v>
      </c>
      <c r="I1403" s="41">
        <v>42297</v>
      </c>
      <c r="J1403">
        <f t="shared" si="43"/>
        <v>0.44657534246575342</v>
      </c>
    </row>
    <row r="1404" spans="3:10" x14ac:dyDescent="0.25">
      <c r="C1404" t="s">
        <v>11085</v>
      </c>
      <c r="D1404">
        <v>154</v>
      </c>
      <c r="E1404">
        <v>1</v>
      </c>
      <c r="F1404">
        <v>8</v>
      </c>
      <c r="G1404" s="41">
        <f t="shared" si="42"/>
        <v>42297</v>
      </c>
      <c r="H1404" s="41">
        <v>42134</v>
      </c>
      <c r="I1404" s="41">
        <v>42297</v>
      </c>
      <c r="J1404">
        <f t="shared" si="43"/>
        <v>0.44657534246575342</v>
      </c>
    </row>
    <row r="1405" spans="3:10" x14ac:dyDescent="0.25">
      <c r="C1405" t="s">
        <v>11086</v>
      </c>
      <c r="D1405">
        <v>1</v>
      </c>
      <c r="E1405">
        <v>1</v>
      </c>
      <c r="F1405">
        <v>1</v>
      </c>
      <c r="G1405" s="41">
        <f t="shared" si="42"/>
        <v>41821</v>
      </c>
      <c r="H1405" s="41">
        <v>41821</v>
      </c>
      <c r="I1405" s="41">
        <v>41821</v>
      </c>
      <c r="J1405">
        <f t="shared" si="43"/>
        <v>0</v>
      </c>
    </row>
    <row r="1406" spans="3:10" x14ac:dyDescent="0.25">
      <c r="C1406" t="s">
        <v>11087</v>
      </c>
      <c r="D1406">
        <v>1</v>
      </c>
      <c r="E1406">
        <v>1</v>
      </c>
      <c r="F1406">
        <v>1</v>
      </c>
      <c r="G1406" s="41">
        <f t="shared" si="42"/>
        <v>41821</v>
      </c>
      <c r="H1406" s="41">
        <v>41821</v>
      </c>
      <c r="I1406" s="41">
        <v>41821</v>
      </c>
      <c r="J1406">
        <f t="shared" si="43"/>
        <v>0</v>
      </c>
    </row>
    <row r="1407" spans="3:10" x14ac:dyDescent="0.25">
      <c r="C1407" t="s">
        <v>11088</v>
      </c>
      <c r="D1407">
        <v>154</v>
      </c>
      <c r="E1407">
        <v>1</v>
      </c>
      <c r="F1407">
        <v>8</v>
      </c>
      <c r="G1407" s="41">
        <f t="shared" si="42"/>
        <v>42297</v>
      </c>
      <c r="H1407" s="41">
        <v>42134</v>
      </c>
      <c r="I1407" s="41">
        <v>42297</v>
      </c>
      <c r="J1407">
        <f t="shared" si="43"/>
        <v>0.44657534246575342</v>
      </c>
    </row>
    <row r="1408" spans="3:10" x14ac:dyDescent="0.25">
      <c r="C1408" t="s">
        <v>7305</v>
      </c>
      <c r="D1408">
        <v>1</v>
      </c>
      <c r="E1408">
        <v>1</v>
      </c>
      <c r="F1408">
        <v>1</v>
      </c>
      <c r="G1408" s="41">
        <f t="shared" si="42"/>
        <v>41821</v>
      </c>
      <c r="H1408" s="41">
        <v>41821</v>
      </c>
      <c r="I1408" s="41">
        <v>41821</v>
      </c>
      <c r="J1408">
        <f t="shared" si="43"/>
        <v>0</v>
      </c>
    </row>
    <row r="1409" spans="3:10" x14ac:dyDescent="0.25">
      <c r="C1409" t="s">
        <v>11089</v>
      </c>
      <c r="D1409">
        <v>1</v>
      </c>
      <c r="E1409">
        <v>1</v>
      </c>
      <c r="F1409">
        <v>1</v>
      </c>
      <c r="G1409" s="41">
        <f t="shared" si="42"/>
        <v>41821</v>
      </c>
      <c r="H1409" s="41">
        <v>41821</v>
      </c>
      <c r="I1409" s="41">
        <v>41821</v>
      </c>
      <c r="J1409">
        <f t="shared" si="43"/>
        <v>0</v>
      </c>
    </row>
    <row r="1410" spans="3:10" x14ac:dyDescent="0.25">
      <c r="C1410" t="s">
        <v>11090</v>
      </c>
      <c r="D1410">
        <v>1</v>
      </c>
      <c r="E1410">
        <v>1</v>
      </c>
      <c r="F1410">
        <v>1</v>
      </c>
      <c r="G1410" s="41">
        <f t="shared" ref="G1410:G1422" si="44">I1410</f>
        <v>41821</v>
      </c>
      <c r="H1410" s="41">
        <v>41821</v>
      </c>
      <c r="I1410" s="41">
        <v>41821</v>
      </c>
      <c r="J1410">
        <f t="shared" ref="J1410:J1422" si="45">(I1410-H1410)/365</f>
        <v>0</v>
      </c>
    </row>
    <row r="1411" spans="3:10" x14ac:dyDescent="0.25">
      <c r="C1411" t="s">
        <v>11091</v>
      </c>
      <c r="D1411">
        <v>1</v>
      </c>
      <c r="E1411">
        <v>1</v>
      </c>
      <c r="F1411">
        <v>1</v>
      </c>
      <c r="G1411" s="41">
        <f t="shared" si="44"/>
        <v>41821</v>
      </c>
      <c r="H1411" s="41">
        <v>41821</v>
      </c>
      <c r="I1411" s="41">
        <v>41821</v>
      </c>
      <c r="J1411">
        <f t="shared" si="45"/>
        <v>0</v>
      </c>
    </row>
    <row r="1412" spans="3:10" x14ac:dyDescent="0.25">
      <c r="C1412" t="s">
        <v>11092</v>
      </c>
      <c r="D1412">
        <v>1</v>
      </c>
      <c r="E1412">
        <v>1</v>
      </c>
      <c r="F1412">
        <v>1</v>
      </c>
      <c r="G1412" s="41">
        <f t="shared" si="44"/>
        <v>41821</v>
      </c>
      <c r="H1412" s="41">
        <v>41821</v>
      </c>
      <c r="I1412" s="41">
        <v>41821</v>
      </c>
      <c r="J1412">
        <f t="shared" si="45"/>
        <v>0</v>
      </c>
    </row>
    <row r="1413" spans="3:10" x14ac:dyDescent="0.25">
      <c r="C1413" t="s">
        <v>11093</v>
      </c>
      <c r="D1413">
        <v>1</v>
      </c>
      <c r="E1413">
        <v>1</v>
      </c>
      <c r="F1413">
        <v>1</v>
      </c>
      <c r="G1413" s="41">
        <f t="shared" si="44"/>
        <v>41821</v>
      </c>
      <c r="H1413" s="41">
        <v>41821</v>
      </c>
      <c r="I1413" s="41">
        <v>41821</v>
      </c>
      <c r="J1413">
        <f t="shared" si="45"/>
        <v>0</v>
      </c>
    </row>
    <row r="1414" spans="3:10" x14ac:dyDescent="0.25">
      <c r="C1414" t="s">
        <v>11094</v>
      </c>
      <c r="D1414">
        <v>2</v>
      </c>
      <c r="E1414">
        <v>1</v>
      </c>
      <c r="F1414">
        <v>1</v>
      </c>
      <c r="G1414" s="41">
        <f t="shared" si="44"/>
        <v>42917</v>
      </c>
      <c r="H1414" s="41">
        <v>42552</v>
      </c>
      <c r="I1414" s="41">
        <v>42917</v>
      </c>
      <c r="J1414">
        <f t="shared" si="45"/>
        <v>1</v>
      </c>
    </row>
    <row r="1415" spans="3:10" x14ac:dyDescent="0.25">
      <c r="C1415" t="s">
        <v>11095</v>
      </c>
      <c r="D1415">
        <v>48</v>
      </c>
      <c r="E1415">
        <v>1</v>
      </c>
      <c r="F1415">
        <v>4</v>
      </c>
      <c r="G1415" s="41">
        <f t="shared" si="44"/>
        <v>42186</v>
      </c>
      <c r="H1415" s="41">
        <v>38169</v>
      </c>
      <c r="I1415" s="41">
        <v>42186</v>
      </c>
      <c r="J1415">
        <f t="shared" si="45"/>
        <v>11.005479452054795</v>
      </c>
    </row>
    <row r="1416" spans="3:10" x14ac:dyDescent="0.25">
      <c r="C1416" t="s">
        <v>11096</v>
      </c>
      <c r="D1416">
        <v>48</v>
      </c>
      <c r="E1416">
        <v>1</v>
      </c>
      <c r="F1416">
        <v>4</v>
      </c>
      <c r="G1416" s="41">
        <f t="shared" si="44"/>
        <v>42186</v>
      </c>
      <c r="H1416" s="41">
        <v>38169</v>
      </c>
      <c r="I1416" s="41">
        <v>42186</v>
      </c>
      <c r="J1416">
        <f t="shared" si="45"/>
        <v>11.005479452054795</v>
      </c>
    </row>
    <row r="1417" spans="3:10" x14ac:dyDescent="0.25">
      <c r="C1417" t="s">
        <v>11097</v>
      </c>
      <c r="D1417">
        <v>154</v>
      </c>
      <c r="E1417">
        <v>1</v>
      </c>
      <c r="F1417">
        <v>8</v>
      </c>
      <c r="G1417" s="41">
        <f t="shared" si="44"/>
        <v>42297</v>
      </c>
      <c r="H1417" s="41">
        <v>42134</v>
      </c>
      <c r="I1417" s="41">
        <v>42297</v>
      </c>
      <c r="J1417">
        <f t="shared" si="45"/>
        <v>0.44657534246575342</v>
      </c>
    </row>
    <row r="1418" spans="3:10" x14ac:dyDescent="0.25">
      <c r="C1418" t="s">
        <v>11098</v>
      </c>
      <c r="D1418">
        <v>9</v>
      </c>
      <c r="E1418">
        <v>1</v>
      </c>
      <c r="F1418">
        <v>9</v>
      </c>
      <c r="G1418" s="41">
        <f t="shared" si="44"/>
        <v>42186</v>
      </c>
      <c r="H1418" s="41">
        <v>42186</v>
      </c>
      <c r="I1418" s="41">
        <v>42186</v>
      </c>
      <c r="J1418">
        <f t="shared" si="45"/>
        <v>0</v>
      </c>
    </row>
    <row r="1419" spans="3:10" x14ac:dyDescent="0.25">
      <c r="C1419" t="s">
        <v>11099</v>
      </c>
      <c r="D1419">
        <v>154</v>
      </c>
      <c r="E1419">
        <v>1</v>
      </c>
      <c r="F1419">
        <v>8</v>
      </c>
      <c r="G1419" s="41">
        <f t="shared" si="44"/>
        <v>42297</v>
      </c>
      <c r="H1419" s="41">
        <v>42134</v>
      </c>
      <c r="I1419" s="41">
        <v>42297</v>
      </c>
      <c r="J1419">
        <f t="shared" si="45"/>
        <v>0.44657534246575342</v>
      </c>
    </row>
    <row r="1420" spans="3:10" x14ac:dyDescent="0.25">
      <c r="C1420" t="s">
        <v>11100</v>
      </c>
      <c r="D1420">
        <v>9</v>
      </c>
      <c r="E1420">
        <v>1</v>
      </c>
      <c r="F1420">
        <v>9</v>
      </c>
      <c r="G1420" s="41">
        <f t="shared" si="44"/>
        <v>42186</v>
      </c>
      <c r="H1420" s="41">
        <v>42186</v>
      </c>
      <c r="I1420" s="41">
        <v>42186</v>
      </c>
      <c r="J1420">
        <f t="shared" si="45"/>
        <v>0</v>
      </c>
    </row>
    <row r="1421" spans="3:10" x14ac:dyDescent="0.25">
      <c r="C1421" t="s">
        <v>11101</v>
      </c>
      <c r="D1421">
        <v>154</v>
      </c>
      <c r="E1421">
        <v>1</v>
      </c>
      <c r="F1421">
        <v>8</v>
      </c>
      <c r="G1421" s="41">
        <f t="shared" si="44"/>
        <v>42297</v>
      </c>
      <c r="H1421" s="41">
        <v>42134</v>
      </c>
      <c r="I1421" s="41">
        <v>42297</v>
      </c>
      <c r="J1421">
        <f t="shared" si="45"/>
        <v>0.44657534246575342</v>
      </c>
    </row>
    <row r="1422" spans="3:10" x14ac:dyDescent="0.25">
      <c r="C1422" t="s">
        <v>11102</v>
      </c>
      <c r="D1422">
        <v>154</v>
      </c>
      <c r="E1422">
        <v>1</v>
      </c>
      <c r="F1422">
        <v>8</v>
      </c>
      <c r="G1422" s="41">
        <f t="shared" si="44"/>
        <v>42297</v>
      </c>
      <c r="H1422" s="41">
        <v>42134</v>
      </c>
      <c r="I1422" s="41">
        <v>42297</v>
      </c>
      <c r="J1422">
        <f t="shared" si="45"/>
        <v>0.44657534246575342</v>
      </c>
    </row>
  </sheetData>
  <sortState xmlns:xlrd2="http://schemas.microsoft.com/office/spreadsheetml/2017/richdata2" ref="A2:J1396">
    <sortCondition ref="A2:A1396"/>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3"/>
  <sheetViews>
    <sheetView tabSelected="1" zoomScale="80" zoomScaleNormal="80" workbookViewId="0">
      <selection activeCell="J2" sqref="J2"/>
    </sheetView>
  </sheetViews>
  <sheetFormatPr defaultRowHeight="15" x14ac:dyDescent="0.25"/>
  <cols>
    <col min="1" max="1" width="10.7109375" bestFit="1" customWidth="1"/>
    <col min="2" max="2" width="10.140625" bestFit="1" customWidth="1"/>
    <col min="3" max="3" width="62.140625" bestFit="1" customWidth="1"/>
    <col min="4" max="4" width="4.140625" bestFit="1" customWidth="1"/>
    <col min="5" max="5" width="17.85546875" bestFit="1" customWidth="1"/>
    <col min="6" max="6" width="14.5703125" bestFit="1" customWidth="1"/>
    <col min="7" max="7" width="10.7109375" customWidth="1"/>
    <col min="8" max="8" width="10.7109375" bestFit="1" customWidth="1"/>
    <col min="9" max="9" width="15" bestFit="1" customWidth="1"/>
    <col min="10" max="10" width="31.140625" bestFit="1" customWidth="1"/>
  </cols>
  <sheetData>
    <row r="1" spans="1:11" ht="60.75" thickBot="1" x14ac:dyDescent="0.3">
      <c r="A1" s="134" t="s">
        <v>7708</v>
      </c>
      <c r="B1" s="134" t="s">
        <v>0</v>
      </c>
      <c r="C1" s="134" t="s">
        <v>1</v>
      </c>
      <c r="D1" s="135" t="s">
        <v>536</v>
      </c>
      <c r="E1" s="136" t="s">
        <v>11914</v>
      </c>
      <c r="F1" s="136" t="s">
        <v>11915</v>
      </c>
      <c r="G1" s="136" t="s">
        <v>11902</v>
      </c>
      <c r="H1" s="136" t="s">
        <v>11903</v>
      </c>
      <c r="I1" s="136" t="s">
        <v>11916</v>
      </c>
      <c r="J1" s="137" t="s">
        <v>11909</v>
      </c>
    </row>
    <row r="2" spans="1:11" x14ac:dyDescent="0.25">
      <c r="A2" s="131" t="s">
        <v>3020</v>
      </c>
      <c r="B2" s="131" t="s">
        <v>1335</v>
      </c>
      <c r="C2" s="131" t="s">
        <v>1336</v>
      </c>
      <c r="D2" s="132">
        <v>1</v>
      </c>
      <c r="E2" s="132">
        <v>7</v>
      </c>
      <c r="F2" s="133">
        <v>7</v>
      </c>
      <c r="G2" s="132">
        <v>6</v>
      </c>
      <c r="H2" s="132">
        <v>6</v>
      </c>
      <c r="I2" s="132">
        <f>SUM(F2:H2)</f>
        <v>19</v>
      </c>
      <c r="J2" s="131" t="s">
        <v>11905</v>
      </c>
    </row>
    <row r="3" spans="1:11" x14ac:dyDescent="0.25">
      <c r="A3" s="130" t="s">
        <v>3372</v>
      </c>
      <c r="B3" s="127" t="s">
        <v>3423</v>
      </c>
      <c r="C3" s="127" t="s">
        <v>3280</v>
      </c>
      <c r="D3" s="128">
        <v>0.7</v>
      </c>
      <c r="E3" s="128">
        <v>5</v>
      </c>
      <c r="F3" s="129">
        <v>5</v>
      </c>
      <c r="G3" s="128">
        <v>7</v>
      </c>
      <c r="H3" s="128">
        <v>6</v>
      </c>
      <c r="I3" s="128">
        <f t="shared" ref="I3:I24" si="0">SUM(F3:H3)</f>
        <v>18</v>
      </c>
      <c r="J3" s="127"/>
      <c r="K3" t="s">
        <v>11947</v>
      </c>
    </row>
    <row r="4" spans="1:11" x14ac:dyDescent="0.25">
      <c r="A4" s="130" t="s">
        <v>5901</v>
      </c>
      <c r="B4" s="127" t="s">
        <v>1412</v>
      </c>
      <c r="C4" s="127" t="s">
        <v>1413</v>
      </c>
      <c r="D4" s="128">
        <v>1</v>
      </c>
      <c r="E4" s="128">
        <v>5</v>
      </c>
      <c r="F4" s="129">
        <v>5</v>
      </c>
      <c r="G4" s="128">
        <v>7</v>
      </c>
      <c r="H4" s="128">
        <v>5</v>
      </c>
      <c r="I4" s="128">
        <f t="shared" si="0"/>
        <v>17</v>
      </c>
      <c r="J4" s="127" t="s">
        <v>11906</v>
      </c>
    </row>
    <row r="5" spans="1:11" x14ac:dyDescent="0.25">
      <c r="A5" s="130" t="s">
        <v>5281</v>
      </c>
      <c r="B5" s="127" t="s">
        <v>5280</v>
      </c>
      <c r="C5" s="127" t="s">
        <v>5279</v>
      </c>
      <c r="D5" s="128">
        <v>0.7</v>
      </c>
      <c r="E5" s="128">
        <v>6</v>
      </c>
      <c r="F5" s="129">
        <v>3</v>
      </c>
      <c r="G5" s="128">
        <v>7</v>
      </c>
      <c r="H5" s="128">
        <v>6</v>
      </c>
      <c r="I5" s="128">
        <f t="shared" si="0"/>
        <v>16</v>
      </c>
      <c r="J5" s="127"/>
      <c r="K5" t="s">
        <v>11947</v>
      </c>
    </row>
    <row r="6" spans="1:11" x14ac:dyDescent="0.25">
      <c r="A6" s="130" t="s">
        <v>3091</v>
      </c>
      <c r="B6" s="127" t="s">
        <v>996</v>
      </c>
      <c r="C6" s="127" t="s">
        <v>997</v>
      </c>
      <c r="D6" s="128">
        <v>0.7</v>
      </c>
      <c r="E6" s="128">
        <v>5.4</v>
      </c>
      <c r="F6" s="129">
        <v>5.4</v>
      </c>
      <c r="G6" s="128">
        <v>5</v>
      </c>
      <c r="H6" s="128">
        <v>5</v>
      </c>
      <c r="I6" s="128">
        <f t="shared" si="0"/>
        <v>15.4</v>
      </c>
      <c r="J6" s="127"/>
      <c r="K6" t="s">
        <v>11947</v>
      </c>
    </row>
    <row r="7" spans="1:11" x14ac:dyDescent="0.25">
      <c r="A7" s="130" t="s">
        <v>5515</v>
      </c>
      <c r="B7" s="127" t="s">
        <v>2396</v>
      </c>
      <c r="C7" s="127" t="s">
        <v>2397</v>
      </c>
      <c r="D7" s="128">
        <v>0.7</v>
      </c>
      <c r="E7" s="128">
        <v>3.4</v>
      </c>
      <c r="F7" s="129">
        <v>1.7</v>
      </c>
      <c r="G7" s="128">
        <v>7</v>
      </c>
      <c r="H7" s="128">
        <v>6</v>
      </c>
      <c r="I7" s="128">
        <f t="shared" si="0"/>
        <v>14.7</v>
      </c>
      <c r="J7" s="130" t="s">
        <v>11907</v>
      </c>
    </row>
    <row r="8" spans="1:11" x14ac:dyDescent="0.25">
      <c r="A8" s="130" t="s">
        <v>3358</v>
      </c>
      <c r="B8" s="127" t="s">
        <v>983</v>
      </c>
      <c r="C8" s="127" t="s">
        <v>984</v>
      </c>
      <c r="D8" s="128">
        <v>1</v>
      </c>
      <c r="E8" s="128">
        <v>6</v>
      </c>
      <c r="F8" s="129">
        <v>6</v>
      </c>
      <c r="G8" s="128">
        <v>5</v>
      </c>
      <c r="H8" s="128">
        <v>3.5</v>
      </c>
      <c r="I8" s="128">
        <f t="shared" si="0"/>
        <v>14.5</v>
      </c>
      <c r="J8" s="127" t="s">
        <v>11910</v>
      </c>
    </row>
    <row r="9" spans="1:11" x14ac:dyDescent="0.25">
      <c r="A9" s="130" t="s">
        <v>4415</v>
      </c>
      <c r="B9" s="127" t="s">
        <v>4414</v>
      </c>
      <c r="C9" s="127" t="s">
        <v>4413</v>
      </c>
      <c r="D9" s="128">
        <v>0.7</v>
      </c>
      <c r="E9" s="128">
        <v>4.5999999999999996</v>
      </c>
      <c r="F9" s="129">
        <v>2.2999999999999998</v>
      </c>
      <c r="G9" s="128">
        <v>6</v>
      </c>
      <c r="H9" s="128">
        <v>6</v>
      </c>
      <c r="I9" s="128">
        <f t="shared" si="0"/>
        <v>14.3</v>
      </c>
      <c r="J9" s="127"/>
      <c r="K9" t="s">
        <v>11947</v>
      </c>
    </row>
    <row r="10" spans="1:11" x14ac:dyDescent="0.25">
      <c r="A10" s="130" t="s">
        <v>4788</v>
      </c>
      <c r="B10" s="127" t="s">
        <v>648</v>
      </c>
      <c r="C10" s="127" t="s">
        <v>649</v>
      </c>
      <c r="D10" s="128">
        <v>0.7</v>
      </c>
      <c r="E10" s="128">
        <v>5.9</v>
      </c>
      <c r="F10" s="129">
        <v>2.95</v>
      </c>
      <c r="G10" s="128">
        <v>6</v>
      </c>
      <c r="H10" s="128">
        <v>5</v>
      </c>
      <c r="I10" s="128">
        <f t="shared" si="0"/>
        <v>13.95</v>
      </c>
      <c r="J10" s="177" t="s">
        <v>11907</v>
      </c>
      <c r="K10" t="s">
        <v>11947</v>
      </c>
    </row>
    <row r="11" spans="1:11" x14ac:dyDescent="0.25">
      <c r="A11" s="130" t="s">
        <v>6227</v>
      </c>
      <c r="B11" s="127" t="s">
        <v>6228</v>
      </c>
      <c r="C11" s="127" t="s">
        <v>11854</v>
      </c>
      <c r="D11" s="128">
        <v>0.7</v>
      </c>
      <c r="E11" s="128">
        <v>4.5</v>
      </c>
      <c r="F11" s="129">
        <v>2.25</v>
      </c>
      <c r="G11" s="128">
        <v>6</v>
      </c>
      <c r="H11" s="128">
        <v>5</v>
      </c>
      <c r="I11" s="128">
        <f t="shared" si="0"/>
        <v>13.25</v>
      </c>
      <c r="J11" s="177" t="s">
        <v>11908</v>
      </c>
      <c r="K11" t="s">
        <v>11947</v>
      </c>
    </row>
    <row r="12" spans="1:11" x14ac:dyDescent="0.25">
      <c r="A12" s="130" t="s">
        <v>4735</v>
      </c>
      <c r="B12" s="127" t="s">
        <v>4734</v>
      </c>
      <c r="C12" s="127" t="s">
        <v>4733</v>
      </c>
      <c r="D12" s="128">
        <v>0.7</v>
      </c>
      <c r="E12" s="128">
        <v>4.4000000000000004</v>
      </c>
      <c r="F12" s="129">
        <v>2.2000000000000002</v>
      </c>
      <c r="G12" s="128">
        <v>6</v>
      </c>
      <c r="H12" s="128">
        <v>5</v>
      </c>
      <c r="I12" s="128">
        <f t="shared" si="0"/>
        <v>13.2</v>
      </c>
      <c r="J12" s="127"/>
    </row>
    <row r="13" spans="1:11" x14ac:dyDescent="0.25">
      <c r="A13" s="130" t="s">
        <v>5505</v>
      </c>
      <c r="B13" s="127" t="s">
        <v>5504</v>
      </c>
      <c r="C13" s="127" t="s">
        <v>5503</v>
      </c>
      <c r="D13" s="128">
        <v>0.7</v>
      </c>
      <c r="E13" s="128">
        <v>3.5</v>
      </c>
      <c r="F13" s="129">
        <v>1.75</v>
      </c>
      <c r="G13" s="128">
        <v>6</v>
      </c>
      <c r="H13" s="128">
        <v>5</v>
      </c>
      <c r="I13" s="128">
        <f t="shared" si="0"/>
        <v>12.75</v>
      </c>
      <c r="J13" s="127"/>
      <c r="K13" t="s">
        <v>11947</v>
      </c>
    </row>
    <row r="14" spans="1:11" x14ac:dyDescent="0.25">
      <c r="A14" s="130" t="s">
        <v>4442</v>
      </c>
      <c r="B14" s="127" t="s">
        <v>4441</v>
      </c>
      <c r="C14" s="127" t="s">
        <v>4440</v>
      </c>
      <c r="D14" s="128">
        <v>0.7</v>
      </c>
      <c r="E14" s="128">
        <v>3.2</v>
      </c>
      <c r="F14" s="129">
        <v>1.6</v>
      </c>
      <c r="G14" s="128">
        <v>6</v>
      </c>
      <c r="H14" s="128">
        <v>5</v>
      </c>
      <c r="I14" s="128">
        <f t="shared" si="0"/>
        <v>12.6</v>
      </c>
      <c r="J14" s="127"/>
      <c r="K14" t="s">
        <v>11947</v>
      </c>
    </row>
    <row r="15" spans="1:11" x14ac:dyDescent="0.25">
      <c r="A15" s="130" t="s">
        <v>4905</v>
      </c>
      <c r="B15" s="127" t="s">
        <v>4904</v>
      </c>
      <c r="C15" s="127" t="s">
        <v>4903</v>
      </c>
      <c r="D15" s="128">
        <v>0.7</v>
      </c>
      <c r="E15" s="128">
        <v>3</v>
      </c>
      <c r="F15" s="129">
        <v>1.5</v>
      </c>
      <c r="G15" s="128">
        <v>5</v>
      </c>
      <c r="H15" s="128">
        <v>6</v>
      </c>
      <c r="I15" s="128">
        <f t="shared" si="0"/>
        <v>12.5</v>
      </c>
      <c r="J15" s="127"/>
      <c r="K15" t="s">
        <v>11947</v>
      </c>
    </row>
    <row r="16" spans="1:11" x14ac:dyDescent="0.25">
      <c r="A16" s="130" t="s">
        <v>3140</v>
      </c>
      <c r="B16" s="127" t="s">
        <v>2328</v>
      </c>
      <c r="C16" s="127" t="s">
        <v>2329</v>
      </c>
      <c r="D16" s="128">
        <v>1</v>
      </c>
      <c r="E16" s="128">
        <v>4</v>
      </c>
      <c r="F16" s="129">
        <v>4</v>
      </c>
      <c r="G16" s="128">
        <v>5</v>
      </c>
      <c r="H16" s="128">
        <v>3.5</v>
      </c>
      <c r="I16" s="128">
        <f t="shared" si="0"/>
        <v>12.5</v>
      </c>
      <c r="J16" s="177" t="s">
        <v>11907</v>
      </c>
      <c r="K16" t="s">
        <v>11947</v>
      </c>
    </row>
    <row r="17" spans="1:12" x14ac:dyDescent="0.25">
      <c r="A17" s="130" t="s">
        <v>4707</v>
      </c>
      <c r="B17" s="127" t="s">
        <v>4706</v>
      </c>
      <c r="C17" s="127" t="s">
        <v>4705</v>
      </c>
      <c r="D17" s="128">
        <v>0.7</v>
      </c>
      <c r="E17" s="128">
        <v>4.8</v>
      </c>
      <c r="F17" s="129">
        <v>2.4</v>
      </c>
      <c r="G17" s="128">
        <v>5</v>
      </c>
      <c r="H17" s="128">
        <v>5</v>
      </c>
      <c r="I17" s="128">
        <f t="shared" si="0"/>
        <v>12.4</v>
      </c>
      <c r="J17" s="127"/>
      <c r="K17" t="s">
        <v>11947</v>
      </c>
    </row>
    <row r="18" spans="1:12" x14ac:dyDescent="0.25">
      <c r="A18" s="130" t="s">
        <v>4285</v>
      </c>
      <c r="B18" s="127" t="s">
        <v>2285</v>
      </c>
      <c r="C18" s="127" t="s">
        <v>2286</v>
      </c>
      <c r="D18" s="128">
        <v>0.7</v>
      </c>
      <c r="E18" s="128">
        <v>3.5999999999999996</v>
      </c>
      <c r="F18" s="129">
        <v>1.7999999999999998</v>
      </c>
      <c r="G18" s="128">
        <v>5</v>
      </c>
      <c r="H18" s="128">
        <v>5</v>
      </c>
      <c r="I18" s="128">
        <f t="shared" si="0"/>
        <v>11.8</v>
      </c>
      <c r="J18" s="177" t="s">
        <v>11905</v>
      </c>
      <c r="K18" t="s">
        <v>11947</v>
      </c>
    </row>
    <row r="19" spans="1:12" x14ac:dyDescent="0.25">
      <c r="A19" s="130" t="s">
        <v>6240</v>
      </c>
      <c r="B19" s="127" t="s">
        <v>6241</v>
      </c>
      <c r="C19" s="127" t="s">
        <v>11855</v>
      </c>
      <c r="D19" s="128">
        <v>0.7</v>
      </c>
      <c r="E19" s="128">
        <v>4.5</v>
      </c>
      <c r="F19" s="129">
        <v>2.25</v>
      </c>
      <c r="G19" s="128">
        <v>4</v>
      </c>
      <c r="H19" s="128">
        <v>5</v>
      </c>
      <c r="I19" s="128">
        <f t="shared" si="0"/>
        <v>11.25</v>
      </c>
      <c r="J19" s="177" t="s">
        <v>11908</v>
      </c>
      <c r="K19" t="s">
        <v>11947</v>
      </c>
    </row>
    <row r="20" spans="1:12" x14ac:dyDescent="0.25">
      <c r="A20" s="130" t="s">
        <v>5087</v>
      </c>
      <c r="B20" s="127" t="s">
        <v>1216</v>
      </c>
      <c r="C20" s="127" t="s">
        <v>1217</v>
      </c>
      <c r="D20" s="128">
        <v>0.7</v>
      </c>
      <c r="E20" s="128">
        <v>3.4</v>
      </c>
      <c r="F20" s="129">
        <v>1.7</v>
      </c>
      <c r="G20" s="128">
        <v>5</v>
      </c>
      <c r="H20" s="128">
        <v>4</v>
      </c>
      <c r="I20" s="128">
        <f t="shared" si="0"/>
        <v>10.7</v>
      </c>
      <c r="J20" s="127" t="s">
        <v>11905</v>
      </c>
      <c r="L20" s="49"/>
    </row>
    <row r="21" spans="1:12" x14ac:dyDescent="0.25">
      <c r="A21" s="130" t="s">
        <v>5857</v>
      </c>
      <c r="B21" s="127" t="s">
        <v>5856</v>
      </c>
      <c r="C21" s="127" t="s">
        <v>5855</v>
      </c>
      <c r="D21" s="128">
        <v>1</v>
      </c>
      <c r="E21" s="128">
        <v>3</v>
      </c>
      <c r="F21" s="129">
        <v>3</v>
      </c>
      <c r="G21" s="128">
        <v>4</v>
      </c>
      <c r="H21" s="128">
        <v>3.5</v>
      </c>
      <c r="I21" s="128">
        <f t="shared" si="0"/>
        <v>10.5</v>
      </c>
      <c r="J21" s="127" t="s">
        <v>11911</v>
      </c>
    </row>
    <row r="22" spans="1:12" x14ac:dyDescent="0.25">
      <c r="A22" s="130" t="s">
        <v>4675</v>
      </c>
      <c r="B22" s="127" t="s">
        <v>4674</v>
      </c>
      <c r="C22" s="127" t="s">
        <v>4673</v>
      </c>
      <c r="D22" s="128">
        <v>0.7</v>
      </c>
      <c r="E22" s="128">
        <v>3.9</v>
      </c>
      <c r="F22" s="129">
        <v>1.95</v>
      </c>
      <c r="G22" s="128">
        <v>5</v>
      </c>
      <c r="H22" s="128">
        <v>3.5</v>
      </c>
      <c r="I22" s="128">
        <f t="shared" si="0"/>
        <v>10.45</v>
      </c>
      <c r="J22" s="127"/>
      <c r="K22" t="s">
        <v>11947</v>
      </c>
    </row>
    <row r="23" spans="1:12" x14ac:dyDescent="0.25">
      <c r="A23" s="130" t="s">
        <v>4916</v>
      </c>
      <c r="B23" s="127" t="s">
        <v>4915</v>
      </c>
      <c r="C23" s="127" t="s">
        <v>4914</v>
      </c>
      <c r="D23" s="128">
        <v>0.7</v>
      </c>
      <c r="E23" s="128">
        <v>4.3</v>
      </c>
      <c r="F23" s="129">
        <v>2.15</v>
      </c>
      <c r="G23" s="128">
        <v>4</v>
      </c>
      <c r="H23" s="128">
        <v>3.5</v>
      </c>
      <c r="I23" s="128">
        <f t="shared" si="0"/>
        <v>9.65</v>
      </c>
      <c r="J23" s="127"/>
      <c r="K23" t="s">
        <v>11947</v>
      </c>
    </row>
    <row r="24" spans="1:12" ht="15.75" thickBot="1" x14ac:dyDescent="0.3">
      <c r="A24" s="138" t="s">
        <v>5108</v>
      </c>
      <c r="B24" s="138" t="s">
        <v>5107</v>
      </c>
      <c r="C24" s="138" t="s">
        <v>5106</v>
      </c>
      <c r="D24" s="139">
        <v>0.7</v>
      </c>
      <c r="E24" s="139">
        <v>4.0999999999999996</v>
      </c>
      <c r="F24" s="140">
        <v>2.0499999999999998</v>
      </c>
      <c r="G24" s="139">
        <v>4</v>
      </c>
      <c r="H24" s="139">
        <v>3.5</v>
      </c>
      <c r="I24" s="139">
        <f t="shared" si="0"/>
        <v>9.5500000000000007</v>
      </c>
      <c r="J24" s="178" t="s">
        <v>11905</v>
      </c>
      <c r="K24" t="s">
        <v>11947</v>
      </c>
    </row>
    <row r="25" spans="1:12" x14ac:dyDescent="0.25">
      <c r="D25" s="123"/>
      <c r="E25" s="123"/>
      <c r="F25" s="124"/>
      <c r="G25" s="123"/>
      <c r="H25" s="123"/>
      <c r="I25" s="123"/>
    </row>
    <row r="26" spans="1:12" x14ac:dyDescent="0.25">
      <c r="A26" s="49"/>
    </row>
    <row r="27" spans="1:12" ht="60.75" thickBot="1" x14ac:dyDescent="0.3">
      <c r="A27" s="134" t="s">
        <v>7708</v>
      </c>
      <c r="B27" s="134" t="s">
        <v>0</v>
      </c>
      <c r="C27" s="134" t="s">
        <v>1</v>
      </c>
      <c r="D27" s="135" t="s">
        <v>536</v>
      </c>
      <c r="E27" s="136" t="s">
        <v>11914</v>
      </c>
      <c r="F27" s="136" t="s">
        <v>11915</v>
      </c>
      <c r="G27" s="136" t="s">
        <v>11902</v>
      </c>
      <c r="H27" s="136" t="s">
        <v>11903</v>
      </c>
      <c r="I27" s="136" t="s">
        <v>11912</v>
      </c>
      <c r="J27" s="137" t="s">
        <v>11913</v>
      </c>
    </row>
    <row r="28" spans="1:12" x14ac:dyDescent="0.25">
      <c r="A28" s="131" t="s">
        <v>5281</v>
      </c>
      <c r="B28" s="131" t="s">
        <v>5280</v>
      </c>
      <c r="C28" s="131" t="s">
        <v>5279</v>
      </c>
      <c r="D28" s="132">
        <v>0.7</v>
      </c>
      <c r="E28" s="132">
        <v>6</v>
      </c>
      <c r="F28" s="133">
        <v>3</v>
      </c>
      <c r="G28" s="132">
        <v>7</v>
      </c>
      <c r="H28" s="132">
        <v>6</v>
      </c>
      <c r="I28" s="132">
        <v>7</v>
      </c>
      <c r="J28" s="132">
        <f>SUM(F28:I28)</f>
        <v>23</v>
      </c>
    </row>
    <row r="29" spans="1:12" x14ac:dyDescent="0.25">
      <c r="A29" s="130" t="s">
        <v>3091</v>
      </c>
      <c r="B29" s="127" t="s">
        <v>996</v>
      </c>
      <c r="C29" s="127" t="s">
        <v>997</v>
      </c>
      <c r="D29" s="128">
        <v>0.7</v>
      </c>
      <c r="E29" s="128">
        <v>5.4</v>
      </c>
      <c r="F29" s="129">
        <v>5.4</v>
      </c>
      <c r="G29" s="128">
        <v>5</v>
      </c>
      <c r="H29" s="128">
        <v>5</v>
      </c>
      <c r="I29" s="128">
        <v>7</v>
      </c>
      <c r="J29" s="132">
        <f t="shared" ref="J29:J42" si="1">SUM(F29:I29)</f>
        <v>22.4</v>
      </c>
    </row>
    <row r="30" spans="1:12" x14ac:dyDescent="0.25">
      <c r="A30" s="130" t="s">
        <v>4415</v>
      </c>
      <c r="B30" s="127" t="s">
        <v>4414</v>
      </c>
      <c r="C30" s="127" t="s">
        <v>4413</v>
      </c>
      <c r="D30" s="128">
        <v>0.7</v>
      </c>
      <c r="E30" s="128">
        <v>4.5999999999999996</v>
      </c>
      <c r="F30" s="129">
        <v>2.2999999999999998</v>
      </c>
      <c r="G30" s="128">
        <v>6</v>
      </c>
      <c r="H30" s="128">
        <v>6</v>
      </c>
      <c r="I30" s="128">
        <v>7</v>
      </c>
      <c r="J30" s="132">
        <f t="shared" si="1"/>
        <v>21.3</v>
      </c>
    </row>
    <row r="31" spans="1:12" x14ac:dyDescent="0.25">
      <c r="A31" s="130" t="s">
        <v>3372</v>
      </c>
      <c r="B31" s="127" t="s">
        <v>3423</v>
      </c>
      <c r="C31" s="127" t="s">
        <v>3280</v>
      </c>
      <c r="D31" s="128">
        <v>0.7</v>
      </c>
      <c r="E31" s="128">
        <v>5</v>
      </c>
      <c r="F31" s="129">
        <v>5</v>
      </c>
      <c r="G31" s="128">
        <v>7</v>
      </c>
      <c r="H31" s="128">
        <v>6</v>
      </c>
      <c r="I31" s="128">
        <v>2</v>
      </c>
      <c r="J31" s="132">
        <f t="shared" si="1"/>
        <v>20</v>
      </c>
    </row>
    <row r="32" spans="1:12" x14ac:dyDescent="0.25">
      <c r="A32" s="130" t="s">
        <v>5505</v>
      </c>
      <c r="B32" s="127" t="s">
        <v>5504</v>
      </c>
      <c r="C32" s="127" t="s">
        <v>5503</v>
      </c>
      <c r="D32" s="128">
        <v>0.7</v>
      </c>
      <c r="E32" s="128">
        <v>3.5</v>
      </c>
      <c r="F32" s="129">
        <v>1.75</v>
      </c>
      <c r="G32" s="128">
        <v>6</v>
      </c>
      <c r="H32" s="128">
        <v>5</v>
      </c>
      <c r="I32" s="128">
        <v>7</v>
      </c>
      <c r="J32" s="132">
        <f t="shared" si="1"/>
        <v>19.75</v>
      </c>
    </row>
    <row r="33" spans="1:10" x14ac:dyDescent="0.25">
      <c r="A33" s="130" t="s">
        <v>4442</v>
      </c>
      <c r="B33" s="127" t="s">
        <v>4441</v>
      </c>
      <c r="C33" s="127" t="s">
        <v>4440</v>
      </c>
      <c r="D33" s="128">
        <v>0.7</v>
      </c>
      <c r="E33" s="128">
        <v>3.2</v>
      </c>
      <c r="F33" s="129">
        <v>1.6</v>
      </c>
      <c r="G33" s="128">
        <v>6</v>
      </c>
      <c r="H33" s="128">
        <v>5</v>
      </c>
      <c r="I33" s="128">
        <v>7</v>
      </c>
      <c r="J33" s="132">
        <f t="shared" si="1"/>
        <v>19.600000000000001</v>
      </c>
    </row>
    <row r="34" spans="1:10" x14ac:dyDescent="0.25">
      <c r="A34" s="130" t="s">
        <v>4905</v>
      </c>
      <c r="B34" s="127" t="s">
        <v>4904</v>
      </c>
      <c r="C34" s="127" t="s">
        <v>4903</v>
      </c>
      <c r="D34" s="128">
        <v>0.7</v>
      </c>
      <c r="E34" s="128">
        <v>3</v>
      </c>
      <c r="F34" s="129">
        <v>1.5</v>
      </c>
      <c r="G34" s="128">
        <v>5</v>
      </c>
      <c r="H34" s="128">
        <v>6</v>
      </c>
      <c r="I34" s="128">
        <v>7</v>
      </c>
      <c r="J34" s="132">
        <f t="shared" si="1"/>
        <v>19.5</v>
      </c>
    </row>
    <row r="35" spans="1:10" x14ac:dyDescent="0.25">
      <c r="A35" s="130" t="s">
        <v>4707</v>
      </c>
      <c r="B35" s="127" t="s">
        <v>4706</v>
      </c>
      <c r="C35" s="127" t="s">
        <v>4705</v>
      </c>
      <c r="D35" s="128">
        <v>0.7</v>
      </c>
      <c r="E35" s="128">
        <v>4.8</v>
      </c>
      <c r="F35" s="129">
        <v>2.4</v>
      </c>
      <c r="G35" s="128">
        <v>5</v>
      </c>
      <c r="H35" s="128">
        <v>5</v>
      </c>
      <c r="I35" s="128">
        <v>7</v>
      </c>
      <c r="J35" s="132">
        <f t="shared" si="1"/>
        <v>19.399999999999999</v>
      </c>
    </row>
    <row r="36" spans="1:10" x14ac:dyDescent="0.25">
      <c r="A36" s="130" t="s">
        <v>6240</v>
      </c>
      <c r="B36" s="127" t="s">
        <v>6241</v>
      </c>
      <c r="C36" s="127" t="s">
        <v>11855</v>
      </c>
      <c r="D36" s="128">
        <v>0.7</v>
      </c>
      <c r="E36" s="128">
        <v>4.5</v>
      </c>
      <c r="F36" s="129">
        <v>2.25</v>
      </c>
      <c r="G36" s="128">
        <v>4</v>
      </c>
      <c r="H36" s="128">
        <v>5</v>
      </c>
      <c r="I36" s="128">
        <v>7</v>
      </c>
      <c r="J36" s="132">
        <f t="shared" si="1"/>
        <v>18.25</v>
      </c>
    </row>
    <row r="37" spans="1:10" x14ac:dyDescent="0.25">
      <c r="A37" s="130" t="s">
        <v>4675</v>
      </c>
      <c r="B37" s="127" t="s">
        <v>4674</v>
      </c>
      <c r="C37" s="127" t="s">
        <v>4673</v>
      </c>
      <c r="D37" s="128">
        <v>0.7</v>
      </c>
      <c r="E37" s="128">
        <v>3.9</v>
      </c>
      <c r="F37" s="129">
        <v>1.95</v>
      </c>
      <c r="G37" s="128">
        <v>5</v>
      </c>
      <c r="H37" s="128">
        <v>3.5</v>
      </c>
      <c r="I37" s="128">
        <v>7</v>
      </c>
      <c r="J37" s="132">
        <f t="shared" si="1"/>
        <v>17.45</v>
      </c>
    </row>
    <row r="38" spans="1:10" x14ac:dyDescent="0.25">
      <c r="A38" s="130" t="s">
        <v>4916</v>
      </c>
      <c r="B38" s="127" t="s">
        <v>4915</v>
      </c>
      <c r="C38" s="127" t="s">
        <v>4914</v>
      </c>
      <c r="D38" s="128">
        <v>0.7</v>
      </c>
      <c r="E38" s="128">
        <v>4.3</v>
      </c>
      <c r="F38" s="129">
        <v>2.15</v>
      </c>
      <c r="G38" s="128">
        <v>4</v>
      </c>
      <c r="H38" s="128">
        <v>3.5</v>
      </c>
      <c r="I38" s="128">
        <v>7</v>
      </c>
      <c r="J38" s="132">
        <f t="shared" si="1"/>
        <v>16.649999999999999</v>
      </c>
    </row>
    <row r="39" spans="1:10" x14ac:dyDescent="0.25">
      <c r="A39" s="130" t="s">
        <v>6227</v>
      </c>
      <c r="B39" s="127" t="s">
        <v>6228</v>
      </c>
      <c r="C39" s="127" t="s">
        <v>11854</v>
      </c>
      <c r="D39" s="128">
        <v>0.7</v>
      </c>
      <c r="E39" s="128">
        <v>4.5</v>
      </c>
      <c r="F39" s="129">
        <v>2.25</v>
      </c>
      <c r="G39" s="128">
        <v>6</v>
      </c>
      <c r="H39" s="128">
        <v>5</v>
      </c>
      <c r="I39" s="128">
        <v>3</v>
      </c>
      <c r="J39" s="132">
        <f t="shared" si="1"/>
        <v>16.25</v>
      </c>
    </row>
    <row r="40" spans="1:10" x14ac:dyDescent="0.25">
      <c r="A40" s="130" t="s">
        <v>4788</v>
      </c>
      <c r="B40" s="127" t="s">
        <v>648</v>
      </c>
      <c r="C40" s="127" t="s">
        <v>649</v>
      </c>
      <c r="D40" s="128">
        <v>0.7</v>
      </c>
      <c r="E40" s="128">
        <v>5.9</v>
      </c>
      <c r="F40" s="129">
        <v>2.95</v>
      </c>
      <c r="G40" s="128">
        <v>6</v>
      </c>
      <c r="H40" s="128">
        <v>5</v>
      </c>
      <c r="I40" s="128">
        <v>2</v>
      </c>
      <c r="J40" s="132">
        <f t="shared" si="1"/>
        <v>15.95</v>
      </c>
    </row>
    <row r="41" spans="1:10" x14ac:dyDescent="0.25">
      <c r="A41" s="130" t="s">
        <v>3140</v>
      </c>
      <c r="B41" s="127" t="s">
        <v>2328</v>
      </c>
      <c r="C41" s="127" t="s">
        <v>2329</v>
      </c>
      <c r="D41" s="128">
        <v>1</v>
      </c>
      <c r="E41" s="128">
        <v>4</v>
      </c>
      <c r="F41" s="129">
        <v>4</v>
      </c>
      <c r="G41" s="128">
        <v>5</v>
      </c>
      <c r="H41" s="128">
        <v>3.5</v>
      </c>
      <c r="I41" s="128">
        <v>2</v>
      </c>
      <c r="J41" s="132">
        <f t="shared" si="1"/>
        <v>14.5</v>
      </c>
    </row>
    <row r="42" spans="1:10" x14ac:dyDescent="0.25">
      <c r="A42" s="130" t="s">
        <v>4285</v>
      </c>
      <c r="B42" s="127" t="s">
        <v>2285</v>
      </c>
      <c r="C42" s="127" t="s">
        <v>2286</v>
      </c>
      <c r="D42" s="128">
        <v>0.7</v>
      </c>
      <c r="E42" s="128">
        <v>3.5999999999999996</v>
      </c>
      <c r="F42" s="129">
        <v>1.7999999999999998</v>
      </c>
      <c r="G42" s="128">
        <v>5</v>
      </c>
      <c r="H42" s="128">
        <v>5</v>
      </c>
      <c r="I42" s="128">
        <v>2</v>
      </c>
      <c r="J42" s="132">
        <f t="shared" si="1"/>
        <v>13.8</v>
      </c>
    </row>
    <row r="43" spans="1:10" ht="15.75" thickBot="1" x14ac:dyDescent="0.3">
      <c r="A43" s="138" t="s">
        <v>5108</v>
      </c>
      <c r="B43" s="138" t="s">
        <v>5107</v>
      </c>
      <c r="C43" s="138" t="s">
        <v>5106</v>
      </c>
      <c r="D43" s="139">
        <v>0.7</v>
      </c>
      <c r="E43" s="139">
        <v>4.0999999999999996</v>
      </c>
      <c r="F43" s="140">
        <v>2.0499999999999998</v>
      </c>
      <c r="G43" s="139">
        <v>4</v>
      </c>
      <c r="H43" s="139">
        <v>3.5</v>
      </c>
      <c r="I43" s="139">
        <v>2</v>
      </c>
      <c r="J43" s="139">
        <v>11.55</v>
      </c>
    </row>
  </sheetData>
  <sortState xmlns:xlrd2="http://schemas.microsoft.com/office/spreadsheetml/2017/richdata2" ref="A2:J24">
    <sortCondition descending="1" ref="I2:I24"/>
  </sortState>
  <pageMargins left="0.7" right="0.7" top="0.75" bottom="0.75" header="0.3" footer="0.3"/>
  <pageSetup paperSize="9" orientation="portrait" horizontalDpi="4294967293" verticalDpi="4294967293" r:id="rId1"/>
  <ignoredErrors>
    <ignoredError sqref="I2:I24"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530"/>
  <sheetViews>
    <sheetView zoomScale="94" zoomScaleNormal="94" workbookViewId="0">
      <pane xSplit="4" ySplit="1" topLeftCell="AR2" activePane="bottomRight" state="frozen"/>
      <selection pane="topRight" activeCell="D1" sqref="D1"/>
      <selection pane="bottomLeft" activeCell="A2" sqref="A2"/>
      <selection pane="bottomRight" activeCell="A24" sqref="A24:XFD24"/>
    </sheetView>
  </sheetViews>
  <sheetFormatPr defaultColWidth="9.140625" defaultRowHeight="15" x14ac:dyDescent="0.25"/>
  <cols>
    <col min="1" max="1" width="22.7109375" style="82" customWidth="1"/>
    <col min="2" max="2" width="22.7109375" style="76" customWidth="1"/>
    <col min="3" max="3" width="14.7109375" style="82" customWidth="1"/>
    <col min="4" max="4" width="33" style="82" customWidth="1"/>
    <col min="5" max="5" width="18.28515625" style="82" bestFit="1" customWidth="1"/>
    <col min="6" max="6" width="18.5703125" style="82" customWidth="1"/>
    <col min="7" max="7" width="20.28515625" style="82" customWidth="1"/>
    <col min="8" max="8" width="16.5703125" style="82" customWidth="1"/>
    <col min="9" max="9" width="18.42578125" style="82" customWidth="1"/>
    <col min="10" max="10" width="18.85546875" style="82" customWidth="1"/>
    <col min="11" max="11" width="36.28515625" style="82" customWidth="1"/>
    <col min="12" max="12" width="42.7109375" style="82" customWidth="1"/>
    <col min="13" max="13" width="22.140625" style="82" customWidth="1"/>
    <col min="14" max="14" width="6" style="82" customWidth="1"/>
    <col min="15" max="15" width="9.7109375" style="82" customWidth="1"/>
    <col min="16" max="16" width="11.140625" style="82" customWidth="1"/>
    <col min="17" max="17" width="8.28515625" style="82" customWidth="1"/>
    <col min="18" max="18" width="32.28515625" style="82" customWidth="1"/>
    <col min="19" max="19" width="8.42578125" style="152" customWidth="1"/>
    <col min="20" max="20" width="8" style="82" customWidth="1"/>
    <col min="21" max="21" width="4.42578125" style="142" customWidth="1"/>
    <col min="22" max="23" width="6.28515625" style="82" customWidth="1"/>
    <col min="24" max="26" width="5.5703125" style="82" customWidth="1"/>
    <col min="27" max="27" width="5.7109375" style="82" customWidth="1"/>
    <col min="28" max="28" width="7" style="82" customWidth="1"/>
    <col min="29" max="31" width="5.7109375" style="82" customWidth="1"/>
    <col min="32" max="32" width="6.28515625" style="82" customWidth="1"/>
    <col min="33" max="33" width="16.5703125" style="82" customWidth="1"/>
    <col min="34" max="34" width="16.5703125" style="155" customWidth="1"/>
    <col min="35" max="35" width="9.7109375" style="127" customWidth="1"/>
    <col min="36" max="36" width="16.5703125" style="127" customWidth="1"/>
    <col min="37" max="37" width="17.7109375" style="82" customWidth="1"/>
    <col min="38" max="38" width="16.5703125" style="82" customWidth="1"/>
    <col min="39" max="39" width="9.140625" style="127"/>
    <col min="40" max="41" width="16.7109375" style="81" customWidth="1"/>
    <col min="42" max="42" width="20.7109375" style="81" customWidth="1"/>
    <col min="43" max="43" width="16.7109375" style="81" customWidth="1"/>
    <col min="44" max="44" width="20.5703125" style="81" bestFit="1" customWidth="1"/>
    <col min="45" max="45" width="16.5703125" style="82" customWidth="1"/>
    <col min="46" max="46" width="9.140625" style="82"/>
    <col min="47" max="47" width="15.42578125" style="81" customWidth="1"/>
    <col min="48" max="48" width="17.140625" style="82" customWidth="1"/>
    <col min="49" max="49" width="18.140625" style="82" customWidth="1"/>
    <col min="50" max="50" width="18.5703125" style="82" bestFit="1" customWidth="1"/>
    <col min="51" max="51" width="16.5703125" style="82" customWidth="1"/>
    <col min="52" max="52" width="12.28515625" style="82" bestFit="1" customWidth="1"/>
    <col min="53" max="53" width="18.42578125" style="82" customWidth="1"/>
    <col min="54" max="54" width="16" style="82" customWidth="1"/>
    <col min="55" max="16384" width="9.140625" style="82"/>
  </cols>
  <sheetData>
    <row r="1" spans="1:54" s="143" customFormat="1" x14ac:dyDescent="0.25">
      <c r="A1" s="29" t="s">
        <v>7708</v>
      </c>
      <c r="B1" s="76" t="s">
        <v>10721</v>
      </c>
      <c r="C1" s="29" t="s">
        <v>0</v>
      </c>
      <c r="D1" s="29" t="s">
        <v>1</v>
      </c>
      <c r="E1" s="29" t="s">
        <v>7709</v>
      </c>
      <c r="F1" s="29" t="s">
        <v>7710</v>
      </c>
      <c r="G1" s="29" t="s">
        <v>7711</v>
      </c>
      <c r="H1" s="29" t="s">
        <v>7712</v>
      </c>
      <c r="I1" s="29" t="s">
        <v>7713</v>
      </c>
      <c r="J1" s="29" t="s">
        <v>11758</v>
      </c>
      <c r="K1" s="29" t="s">
        <v>3</v>
      </c>
      <c r="L1" s="29" t="s">
        <v>6</v>
      </c>
      <c r="M1" s="29" t="s">
        <v>10666</v>
      </c>
      <c r="N1" s="29" t="s">
        <v>10667</v>
      </c>
      <c r="O1" s="29" t="s">
        <v>10668</v>
      </c>
      <c r="P1" s="29" t="s">
        <v>3544</v>
      </c>
      <c r="Q1" s="29" t="s">
        <v>10669</v>
      </c>
      <c r="R1" s="29" t="s">
        <v>10670</v>
      </c>
      <c r="S1" s="141" t="s">
        <v>4106</v>
      </c>
      <c r="T1" s="29" t="s">
        <v>10674</v>
      </c>
      <c r="U1" s="142"/>
      <c r="V1" s="28" t="s">
        <v>536</v>
      </c>
      <c r="W1" s="28" t="s">
        <v>960</v>
      </c>
      <c r="X1" s="28" t="s">
        <v>10701</v>
      </c>
      <c r="Y1" s="28" t="s">
        <v>10687</v>
      </c>
      <c r="Z1" s="28" t="s">
        <v>2902</v>
      </c>
      <c r="AA1" s="28" t="s">
        <v>2903</v>
      </c>
      <c r="AB1" s="28" t="s">
        <v>2904</v>
      </c>
      <c r="AC1" s="28" t="s">
        <v>11113</v>
      </c>
      <c r="AD1" s="28" t="s">
        <v>10665</v>
      </c>
      <c r="AE1" s="28" t="s">
        <v>10709</v>
      </c>
      <c r="AF1" s="28" t="s">
        <v>7412</v>
      </c>
      <c r="AG1" s="66" t="s">
        <v>5919</v>
      </c>
      <c r="AH1" s="154"/>
      <c r="AI1" s="29" t="s">
        <v>6718</v>
      </c>
      <c r="AJ1" s="66" t="s">
        <v>11861</v>
      </c>
      <c r="AK1" s="29" t="s">
        <v>11860</v>
      </c>
      <c r="AL1" s="66" t="s">
        <v>11859</v>
      </c>
      <c r="AN1" s="66" t="s">
        <v>10519</v>
      </c>
      <c r="AO1" s="66" t="s">
        <v>10520</v>
      </c>
      <c r="AP1" s="66" t="s">
        <v>10521</v>
      </c>
      <c r="AQ1" s="66" t="s">
        <v>10522</v>
      </c>
      <c r="AR1" s="66" t="s">
        <v>10523</v>
      </c>
      <c r="AS1" s="66" t="s">
        <v>10685</v>
      </c>
      <c r="AU1" s="66" t="s">
        <v>10718</v>
      </c>
      <c r="AV1" s="66" t="str">
        <f>AG1 &amp; " med viktning"</f>
        <v>Total miljö/hälsa med viktning</v>
      </c>
      <c r="AW1" s="66" t="str">
        <f t="shared" ref="AW1:AW42" si="0">AL1</f>
        <v>Quantities points (Total Use SPIN)</v>
      </c>
      <c r="AX1" s="66" t="str">
        <f t="shared" ref="AX1:AX42" si="1">AJ1</f>
        <v>Exponering points</v>
      </c>
      <c r="AY1" s="66" t="str">
        <f t="shared" ref="AY1:AY24" si="2">AS1</f>
        <v>Total MÖ</v>
      </c>
      <c r="AZ1" s="66" t="s">
        <v>6721</v>
      </c>
      <c r="BA1" s="66" t="s">
        <v>10683</v>
      </c>
      <c r="BB1" s="66" t="s">
        <v>10684</v>
      </c>
    </row>
    <row r="2" spans="1:54" x14ac:dyDescent="0.25">
      <c r="A2" s="77" t="s">
        <v>5281</v>
      </c>
      <c r="B2" s="76" t="str">
        <f t="shared" ref="B2:B10" si="3">C2</f>
        <v>247-722-4</v>
      </c>
      <c r="C2" s="77" t="s">
        <v>5280</v>
      </c>
      <c r="D2" s="77" t="s">
        <v>5279</v>
      </c>
      <c r="E2" s="76" t="e">
        <f>IF(C2="-",IF(A2="-",VLOOKUP(D2,'sin-list 180320_update'!$C$2:$C$835,1,FALSE),VLOOKUP(A2,'sin-list 180320_update'!$A$2:$A$835,1,FALSE)),VLOOKUP(C2,'sin-list 180320_update'!$B$2:$B$835,1,FALSE))</f>
        <v>#N/A</v>
      </c>
      <c r="F2" s="76" t="e">
        <f>IF($C2="-",IF($A2="-",VLOOKUP($D2,'REACH Bilaga XVII_update'!$A$5:$A$131,1,FALSE),VLOOKUP($A2,'REACH Bilaga XVII_update'!$C$5:$C$131,1,FALSE)),VLOOKUP($C2,'REACH Bilaga XVII_update'!$B$5:$B$131,1,FALSE))</f>
        <v>#N/A</v>
      </c>
      <c r="G2" s="76" t="e">
        <f>IF($C2="-",IF($A2="-",VLOOKUP($D2,' REACH Bilaga 59_update'!$A$5:$A$210,1,FALSE),VLOOKUP($A2,' REACH Bilaga 59_update'!$D$5:$D$210,1,FALSE)),VLOOKUP($C2,' REACH Bilaga 59_update'!$C$5:$C$210,1,FALSE))</f>
        <v>#N/A</v>
      </c>
      <c r="H2" s="76" t="e">
        <f>IF($C2="-",IF($A2="-",VLOOKUP($D2,'REACH Bilaga XIV_update'!$A$5:$A$110,1,FALSE),VLOOKUP($A2,'REACH Bilaga XIV_update'!$D$5:$D$110,1,FALSE)),VLOOKUP($C2,'REACH Bilaga XIV_update'!$C$5:$C$110,1,FALSE))</f>
        <v>#N/A</v>
      </c>
      <c r="I2" s="76" t="str">
        <f>IF($C2="-",IF($A2="-",VLOOKUP($D2,CoRAP_update!$A$5:$A$376,1,FALSE),VLOOKUP($A2,CoRAP_update!$D$5:$D$376,1,FALSE)),VLOOKUP($C2,CoRAP_update!$C$5:$C$376,1,FALSE))</f>
        <v>247-722-4</v>
      </c>
      <c r="J2" s="76" t="e">
        <f>IF($C2="-",IF($A2="-",VLOOKUP($D2,EDC_update!$C$2:$C$450,1,FALSE),VLOOKUP($A2,EDC_update!$B$2:$B$450,1,FALSE)),VLOOKUP($C2,EDC_update!$L$2:$L$450,1,FALSE))</f>
        <v>#N/A</v>
      </c>
      <c r="K2" s="76" t="e">
        <f>IF($C2="-",IF($A2="-",IF(VLOOKUP($D2,'sin-list 180320_update'!$C$2:$S$835,3,FALSE)="",NA(),VLOOKUP($D2,'sin-list 180320_update'!$C$2:$S$835,3,FALSE)),IF(VLOOKUP($A2,'sin-list 180320_update'!$A$2:$S$835,5,FALSE)="",NA(),VLOOKUP($A2,'sin-list 180320_update'!$A$2:$S$835,5,FALSE))),IF(VLOOKUP($C2,'sin-list 180320_update'!$B$2:$S$835,4,FALSE)="",NA(),VLOOKUP($C2,'sin-list 180320_update'!$B$2:$S$835,4,FALSE)))</f>
        <v>#N/A</v>
      </c>
      <c r="L2" s="76" t="e">
        <f>IF($C2="-",IF($A2="-",VLOOKUP($D2,'sin-list 180320_update'!$C$2:$S$835,6,FALSE),VLOOKUP($A2,'sin-list 180320_update'!$A$2:$S$835,8,FALSE)),VLOOKUP($C2,'sin-list 180320_update'!$B$2:$S$835,7,FALSE))</f>
        <v>#N/A</v>
      </c>
      <c r="M2" s="76" t="e">
        <f>IF($C2="-",IF($A2="-",IF(VLOOKUP($D2,'sin-list 180320_update'!$C$2:$S$835,8,FALSE)="",NA(),VLOOKUP($D2,'sin-list 180320_update'!$C$2:$S$835,8,FALSE)),IF(VLOOKUP($A2,'sin-list 180320_update'!$A$2:$S$835,10,FALSE)="",NA(),VLOOKUP($A2,'sin-list 180320_update'!$A$2:$S$835,10,FALSE))),IF(VLOOKUP($C2,'sin-list 180320_update'!$B$2:$S$835,9,FALSE)="",NA(),VLOOKUP($C2,'sin-list 180320_update'!$B$2:$S$835,9,FALSE)))</f>
        <v>#N/A</v>
      </c>
      <c r="N2" s="76" t="e">
        <f>IF($C2="-",IF($A2="-",IF(VLOOKUP($D2,'REACH Bilaga XVII_update'!$A$5:$E$131,4,FALSE)="",NA(),VLOOKUP($D2,'REACH Bilaga XVII_update'!$A$5:$E$131,4,FALSE)),IF(VLOOKUP($A2,'REACH Bilaga XVII_update'!$C$5:$D$131,2,FALSE)="",NA(),VLOOKUP($A2,'REACH Bilaga XVII_update'!$C$5:$D$131,2,FALSE))),IF(VLOOKUP($C2,'REACH Bilaga XVII_update'!$B$5:$D$131,3,FALSE)="",NA(),VLOOKUP($C2,'REACH Bilaga XVII_update'!$B$5:$D$131,3,FALSE)))</f>
        <v>#N/A</v>
      </c>
      <c r="O2" s="76" t="e">
        <f>IF($C2="-",IF($A2="-",IF(VLOOKUP($D2,' REACH Bilaga 59_update'!$A$5:$E$210,5,FALSE)="",NA(),VLOOKUP($D2,' REACH Bilaga 59_update'!$A$5:$E$210,5,FALSE)),IF(VLOOKUP($A2,' REACH Bilaga 59_update'!$D$5:$E$210,2,FALSE)="",NA(),VLOOKUP($A2,' REACH Bilaga 59_update'!$D$5:$E$210,2,FALSE))),IF(VLOOKUP($C2,' REACH Bilaga 59_update'!$C$5:$E$210,3,FALSE)="",NA(),VLOOKUP($C2,' REACH Bilaga 59_update'!$C$5:$E$210,3,FALSE)))</f>
        <v>#N/A</v>
      </c>
      <c r="P2" s="76" t="e">
        <f>IF(C2="-",IF(A2="-",IFERROR(VLOOKUP($D2,' REACH Bilaga 59_update'!$A$5:$F$210,MATCH(Sammanfattning!P$1,' REACH Bilaga 59_update'!$A$4:$F$4,0),FALSE),VLOOKUP($D2,'REACH Bilaga XIV_update'!$A$4:$H$110,MATCH(Sammanfattning!P$1,'REACH Bilaga XIV_update'!$A$4:$H$4,0),FALSE)),IFERROR(VLOOKUP($A2,' REACH Bilaga 59_update'!$D$5:$F$210,MATCH(Sammanfattning!P$1,' REACH Bilaga 59_update'!$D$4:$F$4,0),FALSE),VLOOKUP($A2,'REACH Bilaga XIV_update'!$D$4:$H$110,MATCH(Sammanfattning!P$1,'REACH Bilaga XIV_update'!$D$4:$H$4,0),FALSE))),IFERROR(VLOOKUP($C2,' REACH Bilaga 59_update'!$C$5:$F$210,MATCH(Sammanfattning!P$1,' REACH Bilaga 59_update'!$C$4:$F$4,0),FALSE),VLOOKUP($C2,'REACH Bilaga XIV_update'!$C$4:$H$110,MATCH(Sammanfattning!P$1,'REACH Bilaga XIV_update'!$C$4:$H$4,0),FALSE)))</f>
        <v>#N/A</v>
      </c>
      <c r="Q2" s="76" t="e">
        <f>IF($C2="-",IF($A2="-",IF(VLOOKUP($D2,'REACH Bilaga XIV_update'!$A$5:$I$110,9,FALSE)="",NA(),VLOOKUP($D2,'REACH Bilaga XIV_update'!$A$5:$I$110,9,FALSE)),IF(VLOOKUP($A2,'REACH Bilaga XIV_update'!$D$5:$I$110,6,FALSE)="",NA(),VLOOKUP($A2,'REACH Bilaga XIV_update'!$D$5:$I$110,6,FALSE))),IF(VLOOKUP($C2,'REACH Bilaga XIV_update'!$C$5:$I$110,7,FALSE)="",NA(),VLOOKUP($C2,'REACH Bilaga XIV_update'!$C$5:$I$110,7,FALSE)))</f>
        <v>#N/A</v>
      </c>
      <c r="R2" s="76" t="str">
        <f>IF($C2="-",IF($A2="-",IF(VLOOKUP($D2,CoRAP_update!$A$5:$O$376,15,FALSE)="",NA(),VLOOKUP($D2,CoRAP_update!$A$5:$O$376,15,FALSE)),IF(VLOOKUP($A2,CoRAP_update!$D$5:$O$376,12,FALSE)="",NA(),VLOOKUP($A2,CoRAP_update!$D$5:$O$376,12,FALSE))),IF(VLOOKUP($C2,CoRAP_update!$C$5:$O$376,13,FALSE)="",NA(),VLOOKUP($C2,CoRAP_update!$C$5:$O$376,13,FALSE)))</f>
        <v>H351
H330
H335
H315
H319
H334
H317
H412</v>
      </c>
      <c r="S2" s="144" t="str">
        <f>IF($C2="-",IF($A2="-",VLOOKUP($D2,CoRAP_update!$A$5:$J$376,MATCH(Sammanfattning!S$1,CoRAP_update!$A$4:$J$4,0),FALSE),VLOOKUP($A2,CoRAP_update!$D$5:$J$376,MATCH(Sammanfattning!S$1,CoRAP_update!$D$4:$J$4,0),FALSE)),VLOOKUP($C2,CoRAP_update!$C$5:$J$376,MATCH(Sammanfattning!S$1,CoRAP_update!$C$4:$J$4,0),FALSE))</f>
        <v>CMR#Suspected PBT/vPvB#Sensitiser#High (aggregated) tonnage#Wide dispersive use</v>
      </c>
      <c r="T2" s="76" t="e">
        <f>IF($A2="-",VLOOKUP($D2,EDC_update!$C$2:$F$450,4,FALSE),VLOOKUP($A2,EDC_update!$B$2:$F$450,5,FALSE))</f>
        <v>#N/A</v>
      </c>
      <c r="V2" s="78">
        <f>IF(IFERROR(SEARCH("PBT",P2),99)=99,IF(IFERROR(SEARCH("suspected PBT",S2),99)=99,IF(IFERROR(SEARCH("concluded to be PBT",K2),99)=99,IF(IFERROR(SEARCH("PBT",S2),99)=99,IF(IFERROR(SEARCH("PBT cand",L2),99)=99,IF(IFERROR(SEARCH("PBT",L2),99)=99,IF(IFERROR(SEARCH("persistent, bioackumulative and toxic properties",K2),99)=99,0,Scoring!$E$3),Scoring!$E$3),Scoring!$E$7),Scoring!$E$3),Scoring!$E$5),Scoring!$E$6),Scoring!$E$3)</f>
        <v>0.7</v>
      </c>
      <c r="W2" s="78">
        <f>IF(IFERROR(SEARCH("vPvB",P2),99)=99,IF(IFERROR(SEARCH("suspected pbt/vPvB",S2),99)=99,IF(IFERROR(SEARCH("vPvB",S2),99)=99,IF(IFERROR(SEARCH("concluded to be a vPvB",S2),99)=99,IF(IFERROR(SEARCH("identified as vPvB",K2),99)=99,IF(IFERROR(SEARCH("concluded to be a vPvB",K2),99)=99,IF(IFERROR(SEARCH("concluded to be both pbt and vPvB",S2),99)=99,IF(IFERROR(SEARCH("concluded to be both pbt and vPvB",K2),99)=99,0,Scoring!$E$5),Scoring!$E$5),Scoring!$E$5),Scoring!$E$5),Scoring!$E$5),Scoring!$E$4),Scoring!$E$6),Scoring!$E$4)</f>
        <v>0.7</v>
      </c>
      <c r="X2" s="78">
        <f>IF(IFERROR(SEARCH("H410",N2),99)=99,IF(IFERROR(SEARCH("H410",O2),99)=99,IF(IFERROR(SEARCH("H410",Q2),99)=99,IF(IFERROR(SEARCH("H410",M2),99)=99,IF(IFERROR(SEARCH("H410",R2),99)=99,IF(IFERROR(SEARCH("H411",N2),99)=99,IF(IFERROR(SEARCH("H411",O2),99)=99,IF(IFERROR(SEARCH("H411",Q2),99)=99,IF(IFERROR(SEARCH("H411",M2),99)=99,IF(IFERROR(SEARCH("H411",R2),99)=99,IF(IFERROR(SEARCH("H413",N2),99)=99,IF(IFERROR(SEARCH("H413",O2),99)=99,IF(IFERROR(SEARCH("H413",Q2),99)=99,IF(IFERROR(SEARCH("H413",M2),99)=99,IF(IFERROR(SEARCH("H413",R2),99)=99,IF(IFERROR(SEARCH("H412",N2),99)=99,IF(IFERROR(SEARCH("H412",O2),99)=99,IF(IFERROR(SEARCH("H412",Q2),99)=99,IF(IFERROR(SEARCH("H412",M2),99)=99,IF(IFERROR(SEARCH("H412",R2),99)=99,0,Scoring!$E$2),Scoring!$E$2),Scoring!$E$2),Scoring!$E$2),Scoring!$E$2),Scoring!$E$2),Scoring!$E$2),Scoring!$E$2),Scoring!$E$2),Scoring!$E$2),Scoring!$E$2),Scoring!$E$2),Scoring!$E$2),Scoring!$E$2),Scoring!$E$2),Scoring!$E$2),Scoring!$E$2),Scoring!$E$2),Scoring!$E$2),Scoring!$E$2)</f>
        <v>1</v>
      </c>
      <c r="Y2" s="78">
        <f>IF(IFERROR(SEARCH("CMR",K2),99)=99,IF(IFERROR(SEARCH("Suspected CMR",S2),99)=99,IF(IFERROR(SEARCH("CMR",S2),99)=99,0,Scoring!$E$8),Scoring!$E$9),Scoring!$E$8)</f>
        <v>3</v>
      </c>
      <c r="Z2" s="78">
        <f>IF(IFERROR(SEARCH("H350",N2),99)=99,IF(IFERROR(SEARCH("H350",O2),99)=99,IF(IFERROR(SEARCH("H350",Q2),99)=99,IF(IFERROR(SEARCH("H350",M2),99)=99,IF(IFERROR(SEARCH("H350",R2),99)=99,IF(IFERROR(SEARCH("H351",N2),99)=99,IF(IFERROR(SEARCH("H351",O2),99)=99,IF(IFERROR(SEARCH("H351",Q2),99)=99,IF(IFERROR(SEARCH("H351",M2),99)=99,IF(IFERROR(SEARCH("H351",R2),99)=99,IF(IFERROR(SEARCH("carcinogenic",P2),99)=99,IF(IFERROR(SEARCH("suspected carcinogenic",S2),99)=99,0,Scoring!$E$12),Scoring!$E$11),Scoring!$E$10),Scoring!$E$10),Scoring!$E$10),Scoring!$E$10),Scoring!$E$10),Scoring!$E$10),Scoring!$E$10),Scoring!$E$10),Scoring!$E$10),Scoring!$E$10)</f>
        <v>1</v>
      </c>
      <c r="AA2" s="78">
        <f>IF(IFERROR(SEARCH("H340",N2),99)=99,IF(IFERROR(SEARCH("H340",O2),99)=99,IF(IFERROR(SEARCH("H340",Q2),99)=99,IF(IFERROR(SEARCH("H340",M2),99)=99,IF(IFERROR(SEARCH("H340",R2),99)=99,IF(IFERROR(SEARCH("H341",N2),99)=99,IF(IFERROR(SEARCH("H341",O2),99)=99,IF(IFERROR(SEARCH("H341",Q2),99)=99,IF(IFERROR(SEARCH("H341",M2),99)=99,IF(IFERROR(SEARCH("H341",R2),99)=99,IF(IFERROR(SEARCH("mutagenic",P2),99)=99,IF(IFERROR(SEARCH("suspected mutagenic",S2),99)=99,0,Scoring!$E$15),Scoring!$E$14),Scoring!$E$13),Scoring!$E$13),Scoring!$E$13),Scoring!$E$13),Scoring!$E$13),Scoring!$E$13),Scoring!$E$13),Scoring!$E$13),Scoring!$E$13),Scoring!$E$13)</f>
        <v>0</v>
      </c>
      <c r="AB2" s="78">
        <f>IF(IFERROR(SEARCH("H360",N2),99)=99,IF(IFERROR(SEARCH("H360",O2),99)=99,IF(IFERROR(SEARCH("H360",Q2),99)=99,IF(IFERROR(SEARCH("H360",M2),99)=99,IF(IFERROR(SEARCH("H360",R2),99)=99,IF(IFERROR(SEARCH("H361",N2),99)=99,IF(IFERROR(SEARCH("H361",O2),99)=99,IF(IFERROR(SEARCH("H361",Q2),99)=99,IF(IFERROR(SEARCH("H361",M2),99)=99,IF(IFERROR(SEARCH("H361",R2),99)=99,IF(IFERROR(SEARCH("reproduction",P2),99)=99,IF(IFERROR(SEARCH("suspected reprotoxic",S2),99)=99,IF(IFERROR(SEARCH("reprotoxic",S2),99)=99,IF(IFERROR(SEARCH("reprotoxic",K2),99)=99,0,Scoring!$E$18),Scoring!$E$18),Scoring!$E$19),Scoring!$E$17),Scoring!$E$16),Scoring!$E$16),Scoring!$E$16),Scoring!$E$16),Scoring!$E$16),Scoring!$E$16),Scoring!$E$16),Scoring!$E$16),Scoring!$E$16),Scoring!$E$16)</f>
        <v>0</v>
      </c>
      <c r="AC2" s="78">
        <f>IF(IFERROR(SEARCH("57f",L2),99)=99,IF(IFERROR(SEARCH("57(f)",P2),99)=99,0,Scoring!$E$20),Scoring!$E$20)</f>
        <v>0</v>
      </c>
      <c r="AD2" s="78">
        <f>IF(IFERROR(SEARCH("CAT1",T2),99)=99,IF(IFERROR(SEARCH("CAT2",T2),99)=99,IF(IFERROR(SEARCH("CAT3",T2),99)=99,IF(IFERROR(SEARCH("concluded to be endocrine",K2),99)=99,IF(IFERROR(SEARCH("categorised as endocrine",K2),99)=99,IF(IFERROR(SEARCH("endocrine disrupting",P2),99)=99,IF(IFERROR(SEARCH("endocrine disrupting",K2),99)=99,IF(IFERROR(SEARCH("suspected endocrine",S2),99)=99,IF(IFERROR(SEARCH("potential endocrine",S2),99)=99,0,Scoring!$E$25),Scoring!$E$25),Scoring!$E$24),Scoring!$E$24),Scoring!$E$24),Scoring!$E$24),Scoring!$E$23),Scoring!$E$22),Scoring!$E$21)</f>
        <v>0</v>
      </c>
      <c r="AE2" s="78">
        <f>IF(IFERROR(SEARCH("suspected sensitiser",S2),99)=99,IF(IFERROR(SEARCH("sensitiser",S2),99)=99,IF(IFERROR(SEARCH("other hazard based concern",S2),99)=99,0,Scoring!$E$28),Scoring!$E$26),Scoring!$E$27)</f>
        <v>0.6</v>
      </c>
      <c r="AF2" s="78">
        <f>IF(IFERROR(M2,1)=1,IF(IFERROR(N2,1)=1,IF(IFERROR(O2,1)=1,IF(IFERROR(Q2,1)=1,IF(IFERROR(R2,1)=1,IF(IFERROR(T2,1)=1,IF(IFERROR(K2,1)=1,IF(IFERROR(P2,1)=1,IF(IFERROR(S2,1)=1,Scoring!$E$29,0),0),0),0),0),0),0),0),0)</f>
        <v>0</v>
      </c>
      <c r="AG2" s="78">
        <f t="shared" ref="AG2:AG65" si="4">V2+W2+X2+AD2+AE2+AF2+IF(Y2&gt;0,Y2,SUM(Z2:AB2))+AC2</f>
        <v>6</v>
      </c>
      <c r="AI2" s="93">
        <f>IF(A2="-",IF(D2="-",#N/A,VLOOKUP(D2,Exponering!$A$6:O$501,15,FALSE)),VLOOKUP(A2,Exponering!$A$6:$O$501,15,FALSE))</f>
        <v>16</v>
      </c>
      <c r="AJ2" s="94">
        <f>IF(IFERROR(AI2,"")="","",IF(AI2="No data",Scoring!$M$9,IF(AI2&lt;Scoring!$L$2,Scoring!$M$2,IF(AI2&lt;Scoring!$L$3,Scoring!$M$3,IF(AI2&lt;Scoring!$L$4,Scoring!$M$4,IF(AI2&lt;Scoring!$L$5,Scoring!$M$5,IF(AI2&lt;Scoring!$L$6,Scoring!$M$6,IF(AI2&lt;Scoring!$L$7,Scoring!$M$7,IF(AI2&gt;=Scoring!$L$7,Scoring!$M$8,"")))))))))</f>
        <v>7</v>
      </c>
      <c r="AK2" s="76">
        <f>IF(A2="-",IF(D2="-",#N/A,VLOOKUP(D2,'Total Use SPIN'!$A$5:H$272,5,FALSE)),VLOOKUP(A2,'Total Use SPIN'!$A$5:$H$272,5,FALSE))</f>
        <v>1392</v>
      </c>
      <c r="AL2" s="75">
        <f>IF(IFERROR(AK2,"")="","",IF(AK2="Confidential",Scoring!$I$10,IF(AK2="No data",Scoring!$I$10,IF(AK2="UVCB, mixture, intermediate",Scoring!$I$9,IF(AK2&lt;Scoring!$H$2,Scoring!$I$2,IF(AK2&lt;Scoring!$H$3,Scoring!$I$3,IF(AK2&lt;Scoring!$H$4,Scoring!$I$4,IF(AK2&lt;Scoring!$H$5,Scoring!$I$5,IF(AK2&lt;Scoring!$H$6,Scoring!$I$6,IF(AK2&lt;Scoring!$H$7,Scoring!$I$7,IF(AK2&gt;=Scoring!$H$7,Scoring!$I$8,"")))))))))))</f>
        <v>6</v>
      </c>
      <c r="AN2" s="79">
        <v>1.4</v>
      </c>
      <c r="AO2" s="79">
        <v>1.4</v>
      </c>
      <c r="AP2" s="79">
        <v>1.4</v>
      </c>
      <c r="AQ2" s="79">
        <v>1.4</v>
      </c>
      <c r="AR2" s="79">
        <v>1.4</v>
      </c>
      <c r="AS2" s="78">
        <f t="shared" ref="AS2:AS24" si="5">SUM(AN2:AR2)</f>
        <v>7</v>
      </c>
      <c r="AU2" s="79">
        <f>IF(IFERROR(F2,99)=99,IF(IFERROR(G2,99)=99,IF(IFERROR(H2,99)=99,IF(IFERROR(I2,99)=99,IF(IFERROR(E2,99)=99,IF(IFERROR(J2,99)=99,0,Scoring!$B$7),Scoring!$B$3),Scoring!$B$2),Scoring!$B$6),Scoring!$B$5),Scoring!$B$4)</f>
        <v>0.5</v>
      </c>
      <c r="AV2" s="78">
        <f t="shared" ref="AV2:AV65" si="6">AG2*AU2</f>
        <v>3</v>
      </c>
      <c r="AW2" s="78">
        <f t="shared" si="0"/>
        <v>6</v>
      </c>
      <c r="AX2" s="66">
        <f t="shared" si="1"/>
        <v>7</v>
      </c>
      <c r="AY2" s="78">
        <f t="shared" si="2"/>
        <v>7</v>
      </c>
      <c r="AZ2" s="76">
        <f t="shared" ref="AZ2:AZ24" si="7">SUM(AV2:AY2)</f>
        <v>23</v>
      </c>
      <c r="BA2" s="76"/>
      <c r="BB2" s="76">
        <f t="shared" ref="BB2:BB24" si="8">SUM(AZ2:BA2)</f>
        <v>23</v>
      </c>
    </row>
    <row r="3" spans="1:54" x14ac:dyDescent="0.25">
      <c r="A3" s="77" t="s">
        <v>3091</v>
      </c>
      <c r="B3" s="76" t="str">
        <f t="shared" si="3"/>
        <v>219-514-3</v>
      </c>
      <c r="C3" s="77" t="s">
        <v>996</v>
      </c>
      <c r="D3" s="77" t="s">
        <v>997</v>
      </c>
      <c r="E3" s="76" t="str">
        <f>IF(C3="-",IF(A3="-",VLOOKUP(D3,'sin-list 180320_update'!$C$2:$C$835,1,FALSE),VLOOKUP(A3,'sin-list 180320_update'!$A$2:$A$835,1,FALSE)),VLOOKUP(C3,'sin-list 180320_update'!$B$2:$B$835,1,FALSE))</f>
        <v>219-514-3</v>
      </c>
      <c r="F3" s="76" t="e">
        <f>IF($C3="-",IF($A3="-",VLOOKUP($D3,'REACH Bilaga XVII_update'!$A$5:$A$131,1,FALSE),VLOOKUP($A3,'REACH Bilaga XVII_update'!$C$5:$C$131,1,FALSE)),VLOOKUP($C3,'REACH Bilaga XVII_update'!$B$5:$B$131,1,FALSE))</f>
        <v>#N/A</v>
      </c>
      <c r="G3" s="76" t="str">
        <f>IF($C3="-",IF($A3="-",VLOOKUP($D3,' REACH Bilaga 59_update'!$A$5:$A$210,1,FALSE),VLOOKUP($A3,' REACH Bilaga 59_update'!$D$5:$D$210,1,FALSE)),VLOOKUP($C3,' REACH Bilaga 59_update'!$C$5:$C$210,1,FALSE))</f>
        <v>219-514-3</v>
      </c>
      <c r="H3" s="76" t="e">
        <f>IF($C3="-",IF($A3="-",VLOOKUP($D3,'REACH Bilaga XIV_update'!$A$5:$A$110,1,FALSE),VLOOKUP($A3,'REACH Bilaga XIV_update'!$D$5:$D$110,1,FALSE)),VLOOKUP($C3,'REACH Bilaga XIV_update'!$C$5:$C$110,1,FALSE))</f>
        <v>#N/A</v>
      </c>
      <c r="I3" s="76" t="str">
        <f>IF($C3="-",IF($A3="-",VLOOKUP($D3,CoRAP_update!$A$5:$A$376,1,FALSE),VLOOKUP($A3,CoRAP_update!$D$5:$D$376,1,FALSE)),VLOOKUP($C3,CoRAP_update!$C$5:$C$376,1,FALSE))</f>
        <v>219-514-3</v>
      </c>
      <c r="J3" s="76" t="e">
        <f>IF($C3="-",IF($A3="-",VLOOKUP($D3,EDC_update!$C$2:$C$450,1,FALSE),VLOOKUP($A3,EDC_update!$B$2:$B$450,1,FALSE)),VLOOKUP($C3,EDC_update!$L$2:$L$450,1,FALSE))</f>
        <v>#N/A</v>
      </c>
      <c r="K3" s="76" t="str">
        <f>IF($C3="-",IF($A3="-",IF(VLOOKUP($D3,'sin-list 180320_update'!$C$2:$S$835,3,FALSE)="",NA(),VLOOKUP($D3,'sin-list 180320_update'!$C$2:$S$835,3,FALSE)),IF(VLOOKUP($A3,'sin-list 180320_update'!$A$2:$S$835,5,FALSE)="",NA(),VLOOKUP($A3,'sin-list 180320_update'!$A$2:$S$835,5,FALSE))),IF(VLOOKUP($C3,'sin-list 180320_update'!$B$2:$S$835,4,FALSE)="",NA(),VLOOKUP($C3,'sin-list 180320_update'!$B$2:$S$835,4,FALSE)))</f>
        <v>Classified CMR according to Annex VI of Regulation 1272/2008</v>
      </c>
      <c r="L3" s="76" t="str">
        <f>IF($C3="-",IF($A3="-",VLOOKUP($D3,'sin-list 180320_update'!$C$2:$S$835,6,FALSE),VLOOKUP($A3,'sin-list 180320_update'!$A$2:$S$835,8,FALSE)),VLOOKUP($C3,'sin-list 180320_update'!$B$2:$S$835,7,FALSE))</f>
        <v>Muta. 1B
Acute Tox. 3 *
Acute Tox. 3 *
STOT RE 2 *
Eye Dam. 1
Skin Sens. 1
Aquatic Chronic 3</v>
      </c>
      <c r="M3" s="76" t="str">
        <f>IF($C3="-",IF($A3="-",IF(VLOOKUP($D3,'sin-list 180320_update'!$C$2:$S$835,8,FALSE)="",NA(),VLOOKUP($D3,'sin-list 180320_update'!$C$2:$S$835,8,FALSE)),IF(VLOOKUP($A3,'sin-list 180320_update'!$A$2:$S$835,10,FALSE)="",NA(),VLOOKUP($A3,'sin-list 180320_update'!$A$2:$S$835,10,FALSE))),IF(VLOOKUP($C3,'sin-list 180320_update'!$B$2:$S$835,9,FALSE)="",NA(),VLOOKUP($C3,'sin-list 180320_update'!$B$2:$S$835,9,FALSE)))</f>
        <v>H340
H331
H301
H373 **
H318
H317
H412</v>
      </c>
      <c r="N3" s="76" t="e">
        <f>IF($C3="-",IF($A3="-",IF(VLOOKUP($D3,'REACH Bilaga XVII_update'!$A$5:$E$131,4,FALSE)="",NA(),VLOOKUP($D3,'REACH Bilaga XVII_update'!$A$5:$E$131,4,FALSE)),IF(VLOOKUP($A3,'REACH Bilaga XVII_update'!$C$5:$D$131,2,FALSE)="",NA(),VLOOKUP($A3,'REACH Bilaga XVII_update'!$C$5:$D$131,2,FALSE))),IF(VLOOKUP($C3,'REACH Bilaga XVII_update'!$B$5:$D$131,3,FALSE)="",NA(),VLOOKUP($C3,'REACH Bilaga XVII_update'!$B$5:$D$131,3,FALSE)))</f>
        <v>#N/A</v>
      </c>
      <c r="O3" s="76" t="str">
        <f>IF($C3="-",IF($A3="-",IF(VLOOKUP($D3,' REACH Bilaga 59_update'!$A$5:$E$210,5,FALSE)="",NA(),VLOOKUP($D3,' REACH Bilaga 59_update'!$A$5:$E$210,5,FALSE)),IF(VLOOKUP($A3,' REACH Bilaga 59_update'!$D$5:$E$210,2,FALSE)="",NA(),VLOOKUP($A3,' REACH Bilaga 59_update'!$D$5:$E$210,2,FALSE))),IF(VLOOKUP($C3,' REACH Bilaga 59_update'!$C$5:$E$210,3,FALSE)="",NA(),VLOOKUP($C3,' REACH Bilaga 59_update'!$C$5:$E$210,3,FALSE)))</f>
        <v>H340
H331
H301
H373 **
H318
H317
H412</v>
      </c>
      <c r="P3" s="76" t="str">
        <f>IF(C3="-",IF(A3="-",IFERROR(VLOOKUP($D3,' REACH Bilaga 59_update'!$A$5:$F$210,MATCH(Sammanfattning!P$1,' REACH Bilaga 59_update'!$A$4:$F$4,0),FALSE),VLOOKUP($D3,'REACH Bilaga XIV_update'!$A$4:$H$110,MATCH(Sammanfattning!P$1,'REACH Bilaga XIV_update'!$A$4:$H$4,0),FALSE)),IFERROR(VLOOKUP($A3,' REACH Bilaga 59_update'!$D$5:$F$210,MATCH(Sammanfattning!P$1,' REACH Bilaga 59_update'!$D$4:$F$4,0),FALSE),VLOOKUP($A3,'REACH Bilaga XIV_update'!$D$4:$H$110,MATCH(Sammanfattning!P$1,'REACH Bilaga XIV_update'!$D$4:$H$4,0),FALSE))),IFERROR(VLOOKUP($C3,' REACH Bilaga 59_update'!$C$5:$F$210,MATCH(Sammanfattning!P$1,' REACH Bilaga 59_update'!$C$4:$F$4,0),FALSE),VLOOKUP($C3,'REACH Bilaga XIV_update'!$C$4:$H$110,MATCH(Sammanfattning!P$1,'REACH Bilaga XIV_update'!$C$4:$H$4,0),FALSE)))</f>
        <v>Mutagenic (Article 57b)</v>
      </c>
      <c r="Q3" s="76" t="e">
        <f>IF($C3="-",IF($A3="-",IF(VLOOKUP($D3,'REACH Bilaga XIV_update'!$A$5:$I$110,9,FALSE)="",NA(),VLOOKUP($D3,'REACH Bilaga XIV_update'!$A$5:$I$110,9,FALSE)),IF(VLOOKUP($A3,'REACH Bilaga XIV_update'!$D$5:$I$110,6,FALSE)="",NA(),VLOOKUP($A3,'REACH Bilaga XIV_update'!$D$5:$I$110,6,FALSE))),IF(VLOOKUP($C3,'REACH Bilaga XIV_update'!$C$5:$I$110,7,FALSE)="",NA(),VLOOKUP($C3,'REACH Bilaga XIV_update'!$C$5:$I$110,7,FALSE)))</f>
        <v>#N/A</v>
      </c>
      <c r="R3" s="76" t="str">
        <f>IF($C3="-",IF($A3="-",IF(VLOOKUP($D3,CoRAP_update!$A$5:$O$376,15,FALSE)="",NA(),VLOOKUP($D3,CoRAP_update!$A$5:$O$376,15,FALSE)),IF(VLOOKUP($A3,CoRAP_update!$D$5:$O$376,12,FALSE)="",NA(),VLOOKUP($A3,CoRAP_update!$D$5:$O$376,12,FALSE))),IF(VLOOKUP($C3,CoRAP_update!$C$5:$O$376,13,FALSE)="",NA(),VLOOKUP($C3,CoRAP_update!$C$5:$O$376,13,FALSE)))</f>
        <v>H340
H331
H301
H373 **
H318
H317
H412</v>
      </c>
      <c r="S3" s="144" t="str">
        <f>IF($C3="-",IF($A3="-",VLOOKUP($D3,CoRAP_update!$A$5:$J$376,MATCH(Sammanfattning!S$1,CoRAP_update!$A$4:$J$4,0),FALSE),VLOOKUP($A3,CoRAP_update!$D$5:$J$376,MATCH(Sammanfattning!S$1,CoRAP_update!$D$4:$J$4,0),FALSE)),VLOOKUP($C3,CoRAP_update!$C$5:$J$376,MATCH(Sammanfattning!S$1,CoRAP_update!$C$4:$J$4,0),FALSE))</f>
        <v>CMR#Suspected PBT/vPvB#Consumer use#Exposure of environment#Exposure of workers#Wide dispersive use</v>
      </c>
      <c r="T3" s="76" t="e">
        <f>IF($A3="-",VLOOKUP($D3,EDC_update!$C$2:$F$450,4,FALSE),VLOOKUP($A3,EDC_update!$B$2:$F$450,5,FALSE))</f>
        <v>#N/A</v>
      </c>
      <c r="V3" s="78">
        <f>IF(IFERROR(SEARCH("PBT",P3),99)=99,IF(IFERROR(SEARCH("suspected PBT",S3),99)=99,IF(IFERROR(SEARCH("concluded to be PBT",K3),99)=99,IF(IFERROR(SEARCH("PBT",S3),99)=99,IF(IFERROR(SEARCH("PBT cand",L3),99)=99,IF(IFERROR(SEARCH("PBT",L3),99)=99,IF(IFERROR(SEARCH("persistent, bioackumulative and toxic properties",K3),99)=99,0,Scoring!$E$3),Scoring!$E$3),Scoring!$E$7),Scoring!$E$3),Scoring!$E$5),Scoring!$E$6),Scoring!$E$3)</f>
        <v>0.7</v>
      </c>
      <c r="W3" s="78">
        <f>IF(IFERROR(SEARCH("vPvB",P3),99)=99,IF(IFERROR(SEARCH("suspected pbt/vPvB",S3),99)=99,IF(IFERROR(SEARCH("vPvB",S3),99)=99,IF(IFERROR(SEARCH("concluded to be a vPvB",S3),99)=99,IF(IFERROR(SEARCH("identified as vPvB",K3),99)=99,IF(IFERROR(SEARCH("concluded to be a vPvB",K3),99)=99,IF(IFERROR(SEARCH("concluded to be both pbt and vPvB",S3),99)=99,IF(IFERROR(SEARCH("concluded to be both pbt and vPvB",K3),99)=99,0,Scoring!$E$5),Scoring!$E$5),Scoring!$E$5),Scoring!$E$5),Scoring!$E$5),Scoring!$E$4),Scoring!$E$6),Scoring!$E$4)</f>
        <v>0.7</v>
      </c>
      <c r="X3" s="78">
        <f>IF(IFERROR(SEARCH("H410",N3),99)=99,IF(IFERROR(SEARCH("H410",O3),99)=99,IF(IFERROR(SEARCH("H410",Q3),99)=99,IF(IFERROR(SEARCH("H410",M3),99)=99,IF(IFERROR(SEARCH("H410",R3),99)=99,IF(IFERROR(SEARCH("H411",N3),99)=99,IF(IFERROR(SEARCH("H411",O3),99)=99,IF(IFERROR(SEARCH("H411",Q3),99)=99,IF(IFERROR(SEARCH("H411",M3),99)=99,IF(IFERROR(SEARCH("H411",R3),99)=99,IF(IFERROR(SEARCH("H413",N3),99)=99,IF(IFERROR(SEARCH("H413",O3),99)=99,IF(IFERROR(SEARCH("H413",Q3),99)=99,IF(IFERROR(SEARCH("H413",M3),99)=99,IF(IFERROR(SEARCH("H413",R3),99)=99,IF(IFERROR(SEARCH("H412",N3),99)=99,IF(IFERROR(SEARCH("H412",O3),99)=99,IF(IFERROR(SEARCH("H412",Q3),99)=99,IF(IFERROR(SEARCH("H412",M3),99)=99,IF(IFERROR(SEARCH("H412",R3),99)=99,0,Scoring!$E$2),Scoring!$E$2),Scoring!$E$2),Scoring!$E$2),Scoring!$E$2),Scoring!$E$2),Scoring!$E$2),Scoring!$E$2),Scoring!$E$2),Scoring!$E$2),Scoring!$E$2),Scoring!$E$2),Scoring!$E$2),Scoring!$E$2),Scoring!$E$2),Scoring!$E$2),Scoring!$E$2),Scoring!$E$2),Scoring!$E$2),Scoring!$E$2)</f>
        <v>1</v>
      </c>
      <c r="Y3" s="78">
        <f>IF(IFERROR(SEARCH("CMR",K3),99)=99,IF(IFERROR(SEARCH("Suspected CMR",S3),99)=99,IF(IFERROR(SEARCH("CMR",S3),99)=99,0,Scoring!$E$8),Scoring!$E$9),Scoring!$E$8)</f>
        <v>3</v>
      </c>
      <c r="Z3" s="78">
        <f>IF(IFERROR(SEARCH("H350",N3),99)=99,IF(IFERROR(SEARCH("H350",O3),99)=99,IF(IFERROR(SEARCH("H350",Q3),99)=99,IF(IFERROR(SEARCH("H350",M3),99)=99,IF(IFERROR(SEARCH("H350",R3),99)=99,IF(IFERROR(SEARCH("H351",N3),99)=99,IF(IFERROR(SEARCH("H351",O3),99)=99,IF(IFERROR(SEARCH("H351",Q3),99)=99,IF(IFERROR(SEARCH("H351",M3),99)=99,IF(IFERROR(SEARCH("H351",R3),99)=99,IF(IFERROR(SEARCH("carcinogenic",P3),99)=99,IF(IFERROR(SEARCH("suspected carcinogenic",S3),99)=99,0,Scoring!$E$12),Scoring!$E$11),Scoring!$E$10),Scoring!$E$10),Scoring!$E$10),Scoring!$E$10),Scoring!$E$10),Scoring!$E$10),Scoring!$E$10),Scoring!$E$10),Scoring!$E$10),Scoring!$E$10)</f>
        <v>0</v>
      </c>
      <c r="AA3" s="78">
        <f>IF(IFERROR(SEARCH("H340",N3),99)=99,IF(IFERROR(SEARCH("H340",O3),99)=99,IF(IFERROR(SEARCH("H340",Q3),99)=99,IF(IFERROR(SEARCH("H340",M3),99)=99,IF(IFERROR(SEARCH("H340",R3),99)=99,IF(IFERROR(SEARCH("H341",N3),99)=99,IF(IFERROR(SEARCH("H341",O3),99)=99,IF(IFERROR(SEARCH("H341",Q3),99)=99,IF(IFERROR(SEARCH("H341",M3),99)=99,IF(IFERROR(SEARCH("H341",R3),99)=99,IF(IFERROR(SEARCH("mutagenic",P3),99)=99,IF(IFERROR(SEARCH("suspected mutagenic",S3),99)=99,0,Scoring!$E$15),Scoring!$E$14),Scoring!$E$13),Scoring!$E$13),Scoring!$E$13),Scoring!$E$13),Scoring!$E$13),Scoring!$E$13),Scoring!$E$13),Scoring!$E$13),Scoring!$E$13),Scoring!$E$13)</f>
        <v>1</v>
      </c>
      <c r="AB3" s="78">
        <f>IF(IFERROR(SEARCH("H360",N3),99)=99,IF(IFERROR(SEARCH("H360",O3),99)=99,IF(IFERROR(SEARCH("H360",Q3),99)=99,IF(IFERROR(SEARCH("H360",M3),99)=99,IF(IFERROR(SEARCH("H360",R3),99)=99,IF(IFERROR(SEARCH("H361",N3),99)=99,IF(IFERROR(SEARCH("H361",O3),99)=99,IF(IFERROR(SEARCH("H361",Q3),99)=99,IF(IFERROR(SEARCH("H361",M3),99)=99,IF(IFERROR(SEARCH("H361",R3),99)=99,IF(IFERROR(SEARCH("reproduction",P3),99)=99,IF(IFERROR(SEARCH("suspected reprotoxic",S3),99)=99,IF(IFERROR(SEARCH("reprotoxic",S3),99)=99,IF(IFERROR(SEARCH("reprotoxic",K3),99)=99,0,Scoring!$E$18),Scoring!$E$18),Scoring!$E$19),Scoring!$E$17),Scoring!$E$16),Scoring!$E$16),Scoring!$E$16),Scoring!$E$16),Scoring!$E$16),Scoring!$E$16),Scoring!$E$16),Scoring!$E$16),Scoring!$E$16),Scoring!$E$16)</f>
        <v>0</v>
      </c>
      <c r="AC3" s="78">
        <f>IF(IFERROR(SEARCH("57f",L3),99)=99,IF(IFERROR(SEARCH("57(f)",P3),99)=99,0,Scoring!$E$20),Scoring!$E$20)</f>
        <v>0</v>
      </c>
      <c r="AD3" s="78">
        <f>IF(IFERROR(SEARCH("CAT1",T3),99)=99,IF(IFERROR(SEARCH("CAT2",T3),99)=99,IF(IFERROR(SEARCH("CAT3",T3),99)=99,IF(IFERROR(SEARCH("concluded to be endocrine",K3),99)=99,IF(IFERROR(SEARCH("categorised as endocrine",K3),99)=99,IF(IFERROR(SEARCH("endocrine disrupting",P3),99)=99,IF(IFERROR(SEARCH("endocrine disrupting",K3),99)=99,IF(IFERROR(SEARCH("suspected endocrine",S3),99)=99,IF(IFERROR(SEARCH("potential endocrine",S3),99)=99,0,Scoring!$E$25),Scoring!$E$25),Scoring!$E$24),Scoring!$E$24),Scoring!$E$24),Scoring!$E$24),Scoring!$E$23),Scoring!$E$22),Scoring!$E$21)</f>
        <v>0</v>
      </c>
      <c r="AE3" s="78">
        <f>IF(IFERROR(SEARCH("suspected sensitiser",S3),99)=99,IF(IFERROR(SEARCH("sensitiser",S3),99)=99,IF(IFERROR(SEARCH("other hazard based concern",S3),99)=99,0,Scoring!$E$28),Scoring!$E$26),Scoring!$E$27)</f>
        <v>0</v>
      </c>
      <c r="AF3" s="78">
        <f>IF(IFERROR(M3,1)=1,IF(IFERROR(N3,1)=1,IF(IFERROR(O3,1)=1,IF(IFERROR(Q3,1)=1,IF(IFERROR(R3,1)=1,IF(IFERROR(T3,1)=1,IF(IFERROR(K3,1)=1,IF(IFERROR(P3,1)=1,IF(IFERROR(S3,1)=1,Scoring!$E$29,0),0),0),0),0),0),0),0),0)</f>
        <v>0</v>
      </c>
      <c r="AG3" s="78">
        <f t="shared" si="4"/>
        <v>5.4</v>
      </c>
      <c r="AI3" s="93">
        <f>IF(A3="-",IF(D3="-",#N/A,VLOOKUP(D3,Exponering!$A$6:O$501,15,FALSE)),VLOOKUP(A3,Exponering!$A$6:$O$501,15,FALSE))</f>
        <v>12</v>
      </c>
      <c r="AJ3" s="94">
        <f>IF(IFERROR(AI3,"")="","",IF(AI3="No data",Scoring!$M$9,IF(AI3&lt;Scoring!$L$2,Scoring!$M$2,IF(AI3&lt;Scoring!$L$3,Scoring!$M$3,IF(AI3&lt;Scoring!$L$4,Scoring!$M$4,IF(AI3&lt;Scoring!$L$5,Scoring!$M$5,IF(AI3&lt;Scoring!$L$6,Scoring!$M$6,IF(AI3&lt;Scoring!$L$7,Scoring!$M$7,IF(AI3&gt;=Scoring!$L$7,Scoring!$M$8,"")))))))))</f>
        <v>5</v>
      </c>
      <c r="AK3" s="76">
        <f>IF(A3="-",IF(D3="-",#N/A,VLOOKUP(D3,'Total Use SPIN'!$A$5:H$272,5,FALSE)),VLOOKUP(A3,'Total Use SPIN'!$A$5:$H$272,5,FALSE))</f>
        <v>49</v>
      </c>
      <c r="AL3" s="75">
        <f>IF(IFERROR(AK3,"")="","",IF(AK3="Confidential",Scoring!$I$10,IF(AK3="No data",Scoring!$I$10,IF(AK3="UVCB, mixture, intermediate",Scoring!$I$9,IF(AK3&lt;Scoring!$H$2,Scoring!$I$2,IF(AK3&lt;Scoring!$H$3,Scoring!$I$3,IF(AK3&lt;Scoring!$H$4,Scoring!$I$4,IF(AK3&lt;Scoring!$H$5,Scoring!$I$5,IF(AK3&lt;Scoring!$H$6,Scoring!$I$6,IF(AK3&lt;Scoring!$H$7,Scoring!$I$7,IF(AK3&gt;=Scoring!$H$7,Scoring!$I$8,"")))))))))))</f>
        <v>5</v>
      </c>
      <c r="AN3" s="79">
        <v>1.4</v>
      </c>
      <c r="AO3" s="79">
        <v>1.4</v>
      </c>
      <c r="AP3" s="79">
        <v>1.4</v>
      </c>
      <c r="AQ3" s="79">
        <v>1.4</v>
      </c>
      <c r="AR3" s="79">
        <v>1.4</v>
      </c>
      <c r="AS3" s="78">
        <f t="shared" si="5"/>
        <v>7</v>
      </c>
      <c r="AU3" s="79">
        <f>IF(IFERROR(F3,99)=99,IF(IFERROR(G3,99)=99,IF(IFERROR(H3,99)=99,IF(IFERROR(I3,99)=99,IF(IFERROR(E3,99)=99,IF(IFERROR(J3,99)=99,0,Scoring!$B$7),Scoring!$B$3),Scoring!$B$2),Scoring!$B$6),Scoring!$B$5),Scoring!$B$4)</f>
        <v>1</v>
      </c>
      <c r="AV3" s="78">
        <f t="shared" si="6"/>
        <v>5.4</v>
      </c>
      <c r="AW3" s="78">
        <f t="shared" si="0"/>
        <v>5</v>
      </c>
      <c r="AX3" s="66">
        <f t="shared" si="1"/>
        <v>5</v>
      </c>
      <c r="AY3" s="78">
        <f t="shared" si="2"/>
        <v>7</v>
      </c>
      <c r="AZ3" s="76">
        <f t="shared" si="7"/>
        <v>22.4</v>
      </c>
      <c r="BA3" s="76"/>
      <c r="BB3" s="76">
        <f t="shared" si="8"/>
        <v>22.4</v>
      </c>
    </row>
    <row r="4" spans="1:54" x14ac:dyDescent="0.25">
      <c r="A4" s="77" t="s">
        <v>4415</v>
      </c>
      <c r="B4" s="76" t="str">
        <f t="shared" si="3"/>
        <v>202-525-2</v>
      </c>
      <c r="C4" s="77" t="s">
        <v>4414</v>
      </c>
      <c r="D4" s="77" t="s">
        <v>4413</v>
      </c>
      <c r="E4" s="76" t="e">
        <f>IF(C4="-",IF(A4="-",VLOOKUP(D4,'sin-list 180320_update'!$C$2:$C$835,1,FALSE),VLOOKUP(A4,'sin-list 180320_update'!$A$2:$A$835,1,FALSE)),VLOOKUP(C4,'sin-list 180320_update'!$B$2:$B$835,1,FALSE))</f>
        <v>#N/A</v>
      </c>
      <c r="F4" s="76" t="e">
        <f>IF($C4="-",IF($A4="-",VLOOKUP($D4,'REACH Bilaga XVII_update'!$A$5:$A$131,1,FALSE),VLOOKUP($A4,'REACH Bilaga XVII_update'!$C$5:$C$131,1,FALSE)),VLOOKUP($C4,'REACH Bilaga XVII_update'!$B$5:$B$131,1,FALSE))</f>
        <v>#N/A</v>
      </c>
      <c r="G4" s="76" t="e">
        <f>IF($C4="-",IF($A4="-",VLOOKUP($D4,' REACH Bilaga 59_update'!$A$5:$A$210,1,FALSE),VLOOKUP($A4,' REACH Bilaga 59_update'!$D$5:$D$210,1,FALSE)),VLOOKUP($C4,' REACH Bilaga 59_update'!$C$5:$C$210,1,FALSE))</f>
        <v>#N/A</v>
      </c>
      <c r="H4" s="76" t="e">
        <f>IF($C4="-",IF($A4="-",VLOOKUP($D4,'REACH Bilaga XIV_update'!$A$5:$A$110,1,FALSE),VLOOKUP($A4,'REACH Bilaga XIV_update'!$D$5:$D$110,1,FALSE)),VLOOKUP($C4,'REACH Bilaga XIV_update'!$C$5:$C$110,1,FALSE))</f>
        <v>#N/A</v>
      </c>
      <c r="I4" s="76" t="str">
        <f>IF($C4="-",IF($A4="-",VLOOKUP($D4,CoRAP_update!$A$5:$A$376,1,FALSE),VLOOKUP($A4,CoRAP_update!$D$5:$D$376,1,FALSE)),VLOOKUP($C4,CoRAP_update!$C$5:$C$376,1,FALSE))</f>
        <v>202-525-2</v>
      </c>
      <c r="J4" s="76" t="e">
        <f>IF($C4="-",IF($A4="-",VLOOKUP($D4,EDC_update!$C$2:$C$450,1,FALSE),VLOOKUP($A4,EDC_update!$B$2:$B$450,1,FALSE)),VLOOKUP($C4,EDC_update!$L$2:$L$450,1,FALSE))</f>
        <v>#N/A</v>
      </c>
      <c r="K4" s="76" t="e">
        <f>IF($C4="-",IF($A4="-",IF(VLOOKUP($D4,'sin-list 180320_update'!$C$2:$S$835,3,FALSE)="",NA(),VLOOKUP($D4,'sin-list 180320_update'!$C$2:$S$835,3,FALSE)),IF(VLOOKUP($A4,'sin-list 180320_update'!$A$2:$S$835,5,FALSE)="",NA(),VLOOKUP($A4,'sin-list 180320_update'!$A$2:$S$835,5,FALSE))),IF(VLOOKUP($C4,'sin-list 180320_update'!$B$2:$S$835,4,FALSE)="",NA(),VLOOKUP($C4,'sin-list 180320_update'!$B$2:$S$835,4,FALSE)))</f>
        <v>#N/A</v>
      </c>
      <c r="L4" s="76" t="e">
        <f>IF($C4="-",IF($A4="-",VLOOKUP($D4,'sin-list 180320_update'!$C$2:$S$835,6,FALSE),VLOOKUP($A4,'sin-list 180320_update'!$A$2:$S$835,8,FALSE)),VLOOKUP($C4,'sin-list 180320_update'!$B$2:$S$835,7,FALSE))</f>
        <v>#N/A</v>
      </c>
      <c r="M4" s="76" t="e">
        <f>IF($C4="-",IF($A4="-",IF(VLOOKUP($D4,'sin-list 180320_update'!$C$2:$S$835,8,FALSE)="",NA(),VLOOKUP($D4,'sin-list 180320_update'!$C$2:$S$835,8,FALSE)),IF(VLOOKUP($A4,'sin-list 180320_update'!$A$2:$S$835,10,FALSE)="",NA(),VLOOKUP($A4,'sin-list 180320_update'!$A$2:$S$835,10,FALSE))),IF(VLOOKUP($C4,'sin-list 180320_update'!$B$2:$S$835,9,FALSE)="",NA(),VLOOKUP($C4,'sin-list 180320_update'!$B$2:$S$835,9,FALSE)))</f>
        <v>#N/A</v>
      </c>
      <c r="N4" s="76" t="e">
        <f>IF($C4="-",IF($A4="-",IF(VLOOKUP($D4,'REACH Bilaga XVII_update'!$A$5:$E$131,4,FALSE)="",NA(),VLOOKUP($D4,'REACH Bilaga XVII_update'!$A$5:$E$131,4,FALSE)),IF(VLOOKUP($A4,'REACH Bilaga XVII_update'!$C$5:$D$131,2,FALSE)="",NA(),VLOOKUP($A4,'REACH Bilaga XVII_update'!$C$5:$D$131,2,FALSE))),IF(VLOOKUP($C4,'REACH Bilaga XVII_update'!$B$5:$D$131,3,FALSE)="",NA(),VLOOKUP($C4,'REACH Bilaga XVII_update'!$B$5:$D$131,3,FALSE)))</f>
        <v>#N/A</v>
      </c>
      <c r="O4" s="76" t="e">
        <f>IF($C4="-",IF($A4="-",IF(VLOOKUP($D4,' REACH Bilaga 59_update'!$A$5:$E$210,5,FALSE)="",NA(),VLOOKUP($D4,' REACH Bilaga 59_update'!$A$5:$E$210,5,FALSE)),IF(VLOOKUP($A4,' REACH Bilaga 59_update'!$D$5:$E$210,2,FALSE)="",NA(),VLOOKUP($A4,' REACH Bilaga 59_update'!$D$5:$E$210,2,FALSE))),IF(VLOOKUP($C4,' REACH Bilaga 59_update'!$C$5:$E$210,3,FALSE)="",NA(),VLOOKUP($C4,' REACH Bilaga 59_update'!$C$5:$E$210,3,FALSE)))</f>
        <v>#N/A</v>
      </c>
      <c r="P4" s="76" t="e">
        <f>IF(C4="-",IF(A4="-",IFERROR(VLOOKUP($D4,' REACH Bilaga 59_update'!$A$5:$F$210,MATCH(Sammanfattning!P$1,' REACH Bilaga 59_update'!$A$4:$F$4,0),FALSE),VLOOKUP($D4,'REACH Bilaga XIV_update'!$A$4:$H$110,MATCH(Sammanfattning!P$1,'REACH Bilaga XIV_update'!$A$4:$H$4,0),FALSE)),IFERROR(VLOOKUP($A4,' REACH Bilaga 59_update'!$D$5:$F$210,MATCH(Sammanfattning!P$1,' REACH Bilaga 59_update'!$D$4:$F$4,0),FALSE),VLOOKUP($A4,'REACH Bilaga XIV_update'!$D$4:$H$110,MATCH(Sammanfattning!P$1,'REACH Bilaga XIV_update'!$D$4:$H$4,0),FALSE))),IFERROR(VLOOKUP($C4,' REACH Bilaga 59_update'!$C$5:$F$210,MATCH(Sammanfattning!P$1,' REACH Bilaga 59_update'!$C$4:$F$4,0),FALSE),VLOOKUP($C4,'REACH Bilaga XIV_update'!$C$4:$H$110,MATCH(Sammanfattning!P$1,'REACH Bilaga XIV_update'!$C$4:$H$4,0),FALSE)))</f>
        <v>#N/A</v>
      </c>
      <c r="Q4" s="76" t="e">
        <f>IF($C4="-",IF($A4="-",IF(VLOOKUP($D4,'REACH Bilaga XIV_update'!$A$5:$I$110,9,FALSE)="",NA(),VLOOKUP($D4,'REACH Bilaga XIV_update'!$A$5:$I$110,9,FALSE)),IF(VLOOKUP($A4,'REACH Bilaga XIV_update'!$D$5:$I$110,6,FALSE)="",NA(),VLOOKUP($A4,'REACH Bilaga XIV_update'!$D$5:$I$110,6,FALSE))),IF(VLOOKUP($C4,'REACH Bilaga XIV_update'!$C$5:$I$110,7,FALSE)="",NA(),VLOOKUP($C4,'REACH Bilaga XIV_update'!$C$5:$I$110,7,FALSE)))</f>
        <v>#N/A</v>
      </c>
      <c r="R4" s="76" t="e">
        <f>IF($C4="-",IF($A4="-",IF(VLOOKUP($D4,CoRAP_update!$A$5:$O$376,15,FALSE)="",NA(),VLOOKUP($D4,CoRAP_update!$A$5:$O$376,15,FALSE)),IF(VLOOKUP($A4,CoRAP_update!$D$5:$O$376,12,FALSE)="",NA(),VLOOKUP($A4,CoRAP_update!$D$5:$O$376,12,FALSE))),IF(VLOOKUP($C4,CoRAP_update!$C$5:$O$376,13,FALSE)="",NA(),VLOOKUP($C4,CoRAP_update!$C$5:$O$376,13,FALSE)))</f>
        <v>#N/A</v>
      </c>
      <c r="S4" s="144" t="str">
        <f>IF($C4="-",IF($A4="-",VLOOKUP($D4,CoRAP_update!$A$5:$J$376,MATCH(Sammanfattning!S$1,CoRAP_update!$A$4:$J$4,0),FALSE),VLOOKUP($A4,CoRAP_update!$D$5:$J$376,MATCH(Sammanfattning!S$1,CoRAP_update!$D$4:$J$4,0),FALSE)),VLOOKUP($C4,CoRAP_update!$C$5:$J$376,MATCH(Sammanfattning!S$1,CoRAP_update!$C$4:$J$4,0),FALSE))</f>
        <v>Suspected CMR#Potential endocrine disruptor#Suspected PBT/vPvB#Sensitiser#Consumer use#Wide dispersive use</v>
      </c>
      <c r="T4" s="76" t="e">
        <f>IF($A4="-",VLOOKUP($D4,EDC_update!$C$2:$F$450,4,FALSE),VLOOKUP($A4,EDC_update!$B$2:$F$450,5,FALSE))</f>
        <v>#N/A</v>
      </c>
      <c r="V4" s="78">
        <f>IF(IFERROR(SEARCH("PBT",P4),99)=99,IF(IFERROR(SEARCH("suspected PBT",S4),99)=99,IF(IFERROR(SEARCH("concluded to be PBT",K4),99)=99,IF(IFERROR(SEARCH("PBT",S4),99)=99,IF(IFERROR(SEARCH("PBT cand",L4),99)=99,IF(IFERROR(SEARCH("PBT",L4),99)=99,IF(IFERROR(SEARCH("persistent, bioackumulative and toxic properties",K4),99)=99,0,Scoring!$E$3),Scoring!$E$3),Scoring!$E$7),Scoring!$E$3),Scoring!$E$5),Scoring!$E$6),Scoring!$E$3)</f>
        <v>0.7</v>
      </c>
      <c r="W4" s="78">
        <f>IF(IFERROR(SEARCH("vPvB",P4),99)=99,IF(IFERROR(SEARCH("suspected pbt/vPvB",S4),99)=99,IF(IFERROR(SEARCH("vPvB",S4),99)=99,IF(IFERROR(SEARCH("concluded to be a vPvB",S4),99)=99,IF(IFERROR(SEARCH("identified as vPvB",K4),99)=99,IF(IFERROR(SEARCH("concluded to be a vPvB",K4),99)=99,IF(IFERROR(SEARCH("concluded to be both pbt and vPvB",S4),99)=99,IF(IFERROR(SEARCH("concluded to be both pbt and vPvB",K4),99)=99,0,Scoring!$E$5),Scoring!$E$5),Scoring!$E$5),Scoring!$E$5),Scoring!$E$5),Scoring!$E$4),Scoring!$E$6),Scoring!$E$4)</f>
        <v>0.7</v>
      </c>
      <c r="X4" s="78">
        <f>IF(IFERROR(SEARCH("H410",N4),99)=99,IF(IFERROR(SEARCH("H410",O4),99)=99,IF(IFERROR(SEARCH("H410",Q4),99)=99,IF(IFERROR(SEARCH("H410",M4),99)=99,IF(IFERROR(SEARCH("H410",R4),99)=99,IF(IFERROR(SEARCH("H411",N4),99)=99,IF(IFERROR(SEARCH("H411",O4),99)=99,IF(IFERROR(SEARCH("H411",Q4),99)=99,IF(IFERROR(SEARCH("H411",M4),99)=99,IF(IFERROR(SEARCH("H411",R4),99)=99,IF(IFERROR(SEARCH("H413",N4),99)=99,IF(IFERROR(SEARCH("H413",O4),99)=99,IF(IFERROR(SEARCH("H413",Q4),99)=99,IF(IFERROR(SEARCH("H413",M4),99)=99,IF(IFERROR(SEARCH("H413",R4),99)=99,IF(IFERROR(SEARCH("H412",N4),99)=99,IF(IFERROR(SEARCH("H412",O4),99)=99,IF(IFERROR(SEARCH("H412",Q4),99)=99,IF(IFERROR(SEARCH("H412",M4),99)=99,IF(IFERROR(SEARCH("H412",R4),99)=99,0,Scoring!$E$2),Scoring!$E$2),Scoring!$E$2),Scoring!$E$2),Scoring!$E$2),Scoring!$E$2),Scoring!$E$2),Scoring!$E$2),Scoring!$E$2),Scoring!$E$2),Scoring!$E$2),Scoring!$E$2),Scoring!$E$2),Scoring!$E$2),Scoring!$E$2),Scoring!$E$2),Scoring!$E$2),Scoring!$E$2),Scoring!$E$2),Scoring!$E$2)</f>
        <v>0</v>
      </c>
      <c r="Y4" s="78">
        <f>IF(IFERROR(SEARCH("CMR",K4),99)=99,IF(IFERROR(SEARCH("Suspected CMR",S4),99)=99,IF(IFERROR(SEARCH("CMR",S4),99)=99,0,Scoring!$E$8),Scoring!$E$9),Scoring!$E$8)</f>
        <v>2.1</v>
      </c>
      <c r="Z4" s="78">
        <f>IF(IFERROR(SEARCH("H350",N4),99)=99,IF(IFERROR(SEARCH("H350",O4),99)=99,IF(IFERROR(SEARCH("H350",Q4),99)=99,IF(IFERROR(SEARCH("H350",M4),99)=99,IF(IFERROR(SEARCH("H350",R4),99)=99,IF(IFERROR(SEARCH("H351",N4),99)=99,IF(IFERROR(SEARCH("H351",O4),99)=99,IF(IFERROR(SEARCH("H351",Q4),99)=99,IF(IFERROR(SEARCH("H351",M4),99)=99,IF(IFERROR(SEARCH("H351",R4),99)=99,IF(IFERROR(SEARCH("carcinogenic",P4),99)=99,IF(IFERROR(SEARCH("suspected carcinogenic",S4),99)=99,0,Scoring!$E$12),Scoring!$E$11),Scoring!$E$10),Scoring!$E$10),Scoring!$E$10),Scoring!$E$10),Scoring!$E$10),Scoring!$E$10),Scoring!$E$10),Scoring!$E$10),Scoring!$E$10),Scoring!$E$10)</f>
        <v>0</v>
      </c>
      <c r="AA4" s="78">
        <f>IF(IFERROR(SEARCH("H340",N4),99)=99,IF(IFERROR(SEARCH("H340",O4),99)=99,IF(IFERROR(SEARCH("H340",Q4),99)=99,IF(IFERROR(SEARCH("H340",M4),99)=99,IF(IFERROR(SEARCH("H340",R4),99)=99,IF(IFERROR(SEARCH("H341",N4),99)=99,IF(IFERROR(SEARCH("H341",O4),99)=99,IF(IFERROR(SEARCH("H341",Q4),99)=99,IF(IFERROR(SEARCH("H341",M4),99)=99,IF(IFERROR(SEARCH("H341",R4),99)=99,IF(IFERROR(SEARCH("mutagenic",P4),99)=99,IF(IFERROR(SEARCH("suspected mutagenic",S4),99)=99,0,Scoring!$E$15),Scoring!$E$14),Scoring!$E$13),Scoring!$E$13),Scoring!$E$13),Scoring!$E$13),Scoring!$E$13),Scoring!$E$13),Scoring!$E$13),Scoring!$E$13),Scoring!$E$13),Scoring!$E$13)</f>
        <v>0</v>
      </c>
      <c r="AB4" s="78">
        <f>IF(IFERROR(SEARCH("H360",N4),99)=99,IF(IFERROR(SEARCH("H360",O4),99)=99,IF(IFERROR(SEARCH("H360",Q4),99)=99,IF(IFERROR(SEARCH("H360",M4),99)=99,IF(IFERROR(SEARCH("H360",R4),99)=99,IF(IFERROR(SEARCH("H361",N4),99)=99,IF(IFERROR(SEARCH("H361",O4),99)=99,IF(IFERROR(SEARCH("H361",Q4),99)=99,IF(IFERROR(SEARCH("H361",M4),99)=99,IF(IFERROR(SEARCH("H361",R4),99)=99,IF(IFERROR(SEARCH("reproduction",P4),99)=99,IF(IFERROR(SEARCH("suspected reprotoxic",S4),99)=99,IF(IFERROR(SEARCH("reprotoxic",S4),99)=99,IF(IFERROR(SEARCH("reprotoxic",K4),99)=99,0,Scoring!$E$18),Scoring!$E$18),Scoring!$E$19),Scoring!$E$17),Scoring!$E$16),Scoring!$E$16),Scoring!$E$16),Scoring!$E$16),Scoring!$E$16),Scoring!$E$16),Scoring!$E$16),Scoring!$E$16),Scoring!$E$16),Scoring!$E$16)</f>
        <v>0</v>
      </c>
      <c r="AC4" s="78">
        <f>IF(IFERROR(SEARCH("57f",L4),99)=99,IF(IFERROR(SEARCH("57(f)",P4),99)=99,0,Scoring!$E$20),Scoring!$E$20)</f>
        <v>0</v>
      </c>
      <c r="AD4" s="78">
        <f>IF(IFERROR(SEARCH("CAT1",T4),99)=99,IF(IFERROR(SEARCH("CAT2",T4),99)=99,IF(IFERROR(SEARCH("CAT3",T4),99)=99,IF(IFERROR(SEARCH("concluded to be endocrine",K4),99)=99,IF(IFERROR(SEARCH("categorised as endocrine",K4),99)=99,IF(IFERROR(SEARCH("endocrine disrupting",P4),99)=99,IF(IFERROR(SEARCH("endocrine disrupting",K4),99)=99,IF(IFERROR(SEARCH("suspected endocrine",S4),99)=99,IF(IFERROR(SEARCH("potential endocrine",S4),99)=99,0,Scoring!$E$25),Scoring!$E$25),Scoring!$E$24),Scoring!$E$24),Scoring!$E$24),Scoring!$E$24),Scoring!$E$23),Scoring!$E$22),Scoring!$E$21)</f>
        <v>0.5</v>
      </c>
      <c r="AE4" s="78">
        <f>IF(IFERROR(SEARCH("suspected sensitiser",S4),99)=99,IF(IFERROR(SEARCH("sensitiser",S4),99)=99,IF(IFERROR(SEARCH("other hazard based concern",S4),99)=99,0,Scoring!$E$28),Scoring!$E$26),Scoring!$E$27)</f>
        <v>0.6</v>
      </c>
      <c r="AF4" s="78">
        <f>IF(IFERROR(M4,1)=1,IF(IFERROR(N4,1)=1,IF(IFERROR(O4,1)=1,IF(IFERROR(Q4,1)=1,IF(IFERROR(R4,1)=1,IF(IFERROR(T4,1)=1,IF(IFERROR(K4,1)=1,IF(IFERROR(P4,1)=1,IF(IFERROR(S4,1)=1,Scoring!$E$29,0),0),0),0),0),0),0),0),0)</f>
        <v>0</v>
      </c>
      <c r="AG4" s="78">
        <f t="shared" si="4"/>
        <v>4.5999999999999996</v>
      </c>
      <c r="AI4" s="93">
        <f>IF(A4="-",IF(D4="-",#N/A,VLOOKUP(D4,Exponering!$A$6:O$501,15,FALSE)),VLOOKUP(A4,Exponering!$A$6:$O$501,15,FALSE))</f>
        <v>15</v>
      </c>
      <c r="AJ4" s="94">
        <f>IF(IFERROR(AI4,"")="","",IF(AI4="No data",Scoring!$M$9,IF(AI4&lt;Scoring!$L$2,Scoring!$M$2,IF(AI4&lt;Scoring!$L$3,Scoring!$M$3,IF(AI4&lt;Scoring!$L$4,Scoring!$M$4,IF(AI4&lt;Scoring!$L$5,Scoring!$M$5,IF(AI4&lt;Scoring!$L$6,Scoring!$M$6,IF(AI4&lt;Scoring!$L$7,Scoring!$M$7,IF(AI4&gt;=Scoring!$L$7,Scoring!$M$8,"")))))))))</f>
        <v>6</v>
      </c>
      <c r="AK4" s="76">
        <f>IF(A4="-",IF(D4="-",#N/A,VLOOKUP(D4,'Total Use SPIN'!$A$5:H$272,5,FALSE)),VLOOKUP(A4,'Total Use SPIN'!$A$5:$H$272,5,FALSE))</f>
        <v>234.1</v>
      </c>
      <c r="AL4" s="75">
        <f>IF(IFERROR(AK4,"")="","",IF(AK4="Confidential",Scoring!$I$10,IF(AK4="No data",Scoring!$I$10,IF(AK4="UVCB, mixture, intermediate",Scoring!$I$9,IF(AK4&lt;Scoring!$H$2,Scoring!$I$2,IF(AK4&lt;Scoring!$H$3,Scoring!$I$3,IF(AK4&lt;Scoring!$H$4,Scoring!$I$4,IF(AK4&lt;Scoring!$H$5,Scoring!$I$5,IF(AK4&lt;Scoring!$H$6,Scoring!$I$6,IF(AK4&lt;Scoring!$H$7,Scoring!$I$7,IF(AK4&gt;=Scoring!$H$7,Scoring!$I$8,"")))))))))))</f>
        <v>6</v>
      </c>
      <c r="AN4" s="79">
        <v>1.4</v>
      </c>
      <c r="AO4" s="79">
        <v>1.4</v>
      </c>
      <c r="AP4" s="79">
        <v>1.4</v>
      </c>
      <c r="AQ4" s="79">
        <v>1.4</v>
      </c>
      <c r="AR4" s="79">
        <v>1.4</v>
      </c>
      <c r="AS4" s="78">
        <f t="shared" si="5"/>
        <v>7</v>
      </c>
      <c r="AU4" s="79">
        <f>IF(IFERROR(F4,99)=99,IF(IFERROR(G4,99)=99,IF(IFERROR(H4,99)=99,IF(IFERROR(I4,99)=99,IF(IFERROR(E4,99)=99,IF(IFERROR(J4,99)=99,0,Scoring!$B$7),Scoring!$B$3),Scoring!$B$2),Scoring!$B$6),Scoring!$B$5),Scoring!$B$4)</f>
        <v>0.5</v>
      </c>
      <c r="AV4" s="78">
        <f t="shared" si="6"/>
        <v>2.2999999999999998</v>
      </c>
      <c r="AW4" s="78">
        <f t="shared" si="0"/>
        <v>6</v>
      </c>
      <c r="AX4" s="66">
        <f t="shared" si="1"/>
        <v>6</v>
      </c>
      <c r="AY4" s="78">
        <f t="shared" si="2"/>
        <v>7</v>
      </c>
      <c r="AZ4" s="76">
        <f t="shared" si="7"/>
        <v>21.3</v>
      </c>
      <c r="BA4" s="76"/>
      <c r="BB4" s="76">
        <f t="shared" si="8"/>
        <v>21.3</v>
      </c>
    </row>
    <row r="5" spans="1:54" x14ac:dyDescent="0.25">
      <c r="A5" s="77" t="s">
        <v>3372</v>
      </c>
      <c r="B5" s="76" t="str">
        <f t="shared" si="3"/>
        <v>202-966-0</v>
      </c>
      <c r="C5" s="77" t="s">
        <v>3423</v>
      </c>
      <c r="D5" s="77" t="s">
        <v>3280</v>
      </c>
      <c r="E5" s="76" t="e">
        <f>IF(C5="-",IF(A5="-",VLOOKUP(D5,'sin-list 180320_update'!$C$2:$C$835,1,FALSE),VLOOKUP(A5,'sin-list 180320_update'!$A$2:$A$835,1,FALSE)),VLOOKUP(C5,'sin-list 180320_update'!$B$2:$B$835,1,FALSE))</f>
        <v>#N/A</v>
      </c>
      <c r="F5" s="76" t="str">
        <f>IF($C5="-",IF($A5="-",VLOOKUP($D5,'REACH Bilaga XVII_update'!$A$5:$A$131,1,FALSE),VLOOKUP($A5,'REACH Bilaga XVII_update'!$C$5:$C$131,1,FALSE)),VLOOKUP($C5,'REACH Bilaga XVII_update'!$B$5:$B$131,1,FALSE))</f>
        <v>202-966-0</v>
      </c>
      <c r="G5" s="76" t="e">
        <f>IF($C5="-",IF($A5="-",VLOOKUP($D5,' REACH Bilaga 59_update'!$A$5:$A$210,1,FALSE),VLOOKUP($A5,' REACH Bilaga 59_update'!$D$5:$D$210,1,FALSE)),VLOOKUP($C5,' REACH Bilaga 59_update'!$C$5:$C$210,1,FALSE))</f>
        <v>#N/A</v>
      </c>
      <c r="H5" s="76" t="e">
        <f>IF($C5="-",IF($A5="-",VLOOKUP($D5,'REACH Bilaga XIV_update'!$A$5:$A$110,1,FALSE),VLOOKUP($A5,'REACH Bilaga XIV_update'!$D$5:$D$110,1,FALSE)),VLOOKUP($C5,'REACH Bilaga XIV_update'!$C$5:$C$110,1,FALSE))</f>
        <v>#N/A</v>
      </c>
      <c r="I5" s="76" t="str">
        <f>IF($C5="-",IF($A5="-",VLOOKUP($D5,CoRAP_update!$A$5:$A$376,1,FALSE),VLOOKUP($A5,CoRAP_update!$D$5:$D$376,1,FALSE)),VLOOKUP($C5,CoRAP_update!$C$5:$C$376,1,FALSE))</f>
        <v>202-966-0</v>
      </c>
      <c r="J5" s="76" t="e">
        <f>IF($C5="-",IF($A5="-",VLOOKUP($D5,EDC_update!$C$2:$C$450,1,FALSE),VLOOKUP($A5,EDC_update!$B$2:$B$450,1,FALSE)),VLOOKUP($C5,EDC_update!$L$2:$L$450,1,FALSE))</f>
        <v>#N/A</v>
      </c>
      <c r="K5" s="76" t="e">
        <f>IF($C5="-",IF($A5="-",IF(VLOOKUP($D5,'sin-list 180320_update'!$C$2:$S$835,3,FALSE)="",NA(),VLOOKUP($D5,'sin-list 180320_update'!$C$2:$S$835,3,FALSE)),IF(VLOOKUP($A5,'sin-list 180320_update'!$A$2:$S$835,5,FALSE)="",NA(),VLOOKUP($A5,'sin-list 180320_update'!$A$2:$S$835,5,FALSE))),IF(VLOOKUP($C5,'sin-list 180320_update'!$B$2:$S$835,4,FALSE)="",NA(),VLOOKUP($C5,'sin-list 180320_update'!$B$2:$S$835,4,FALSE)))</f>
        <v>#N/A</v>
      </c>
      <c r="L5" s="76" t="e">
        <f>IF($C5="-",IF($A5="-",VLOOKUP($D5,'sin-list 180320_update'!$C$2:$S$835,6,FALSE),VLOOKUP($A5,'sin-list 180320_update'!$A$2:$S$835,8,FALSE)),VLOOKUP($C5,'sin-list 180320_update'!$B$2:$S$835,7,FALSE))</f>
        <v>#N/A</v>
      </c>
      <c r="M5" s="76" t="e">
        <f>IF($C5="-",IF($A5="-",IF(VLOOKUP($D5,'sin-list 180320_update'!$C$2:$S$835,8,FALSE)="",NA(),VLOOKUP($D5,'sin-list 180320_update'!$C$2:$S$835,8,FALSE)),IF(VLOOKUP($A5,'sin-list 180320_update'!$A$2:$S$835,10,FALSE)="",NA(),VLOOKUP($A5,'sin-list 180320_update'!$A$2:$S$835,10,FALSE))),IF(VLOOKUP($C5,'sin-list 180320_update'!$B$2:$S$835,9,FALSE)="",NA(),VLOOKUP($C5,'sin-list 180320_update'!$B$2:$S$835,9,FALSE)))</f>
        <v>#N/A</v>
      </c>
      <c r="N5" s="76" t="str">
        <f>IF($C5="-",IF($A5="-",IF(VLOOKUP($D5,'REACH Bilaga XVII_update'!$A$5:$E$131,4,FALSE)="",NA(),VLOOKUP($D5,'REACH Bilaga XVII_update'!$A$5:$E$131,4,FALSE)),IF(VLOOKUP($A5,'REACH Bilaga XVII_update'!$C$5:$D$131,2,FALSE)="",NA(),VLOOKUP($A5,'REACH Bilaga XVII_update'!$C$5:$D$131,2,FALSE))),IF(VLOOKUP($C5,'REACH Bilaga XVII_update'!$B$5:$D$131,3,FALSE)="",NA(),VLOOKUP($C5,'REACH Bilaga XVII_update'!$B$5:$D$131,3,FALSE)))</f>
        <v>H351
H332
H335
H373 **
H315
H319
H334
H317</v>
      </c>
      <c r="O5" s="76" t="e">
        <f>IF($C5="-",IF($A5="-",IF(VLOOKUP($D5,' REACH Bilaga 59_update'!$A$5:$E$210,5,FALSE)="",NA(),VLOOKUP($D5,' REACH Bilaga 59_update'!$A$5:$E$210,5,FALSE)),IF(VLOOKUP($A5,' REACH Bilaga 59_update'!$D$5:$E$210,2,FALSE)="",NA(),VLOOKUP($A5,' REACH Bilaga 59_update'!$D$5:$E$210,2,FALSE))),IF(VLOOKUP($C5,' REACH Bilaga 59_update'!$C$5:$E$210,3,FALSE)="",NA(),VLOOKUP($C5,' REACH Bilaga 59_update'!$C$5:$E$210,3,FALSE)))</f>
        <v>#N/A</v>
      </c>
      <c r="P5" s="76" t="e">
        <f>IF(C5="-",IF(A5="-",IFERROR(VLOOKUP($D5,' REACH Bilaga 59_update'!$A$5:$F$210,MATCH(Sammanfattning!P$1,' REACH Bilaga 59_update'!$A$4:$F$4,0),FALSE),VLOOKUP($D5,'REACH Bilaga XIV_update'!$A$4:$H$110,MATCH(Sammanfattning!P$1,'REACH Bilaga XIV_update'!$A$4:$H$4,0),FALSE)),IFERROR(VLOOKUP($A5,' REACH Bilaga 59_update'!$D$5:$F$210,MATCH(Sammanfattning!P$1,' REACH Bilaga 59_update'!$D$4:$F$4,0),FALSE),VLOOKUP($A5,'REACH Bilaga XIV_update'!$D$4:$H$110,MATCH(Sammanfattning!P$1,'REACH Bilaga XIV_update'!$D$4:$H$4,0),FALSE))),IFERROR(VLOOKUP($C5,' REACH Bilaga 59_update'!$C$5:$F$210,MATCH(Sammanfattning!P$1,' REACH Bilaga 59_update'!$C$4:$F$4,0),FALSE),VLOOKUP($C5,'REACH Bilaga XIV_update'!$C$4:$H$110,MATCH(Sammanfattning!P$1,'REACH Bilaga XIV_update'!$C$4:$H$4,0),FALSE)))</f>
        <v>#N/A</v>
      </c>
      <c r="Q5" s="76" t="e">
        <f>IF($C5="-",IF($A5="-",IF(VLOOKUP($D5,'REACH Bilaga XIV_update'!$A$5:$I$110,9,FALSE)="",NA(),VLOOKUP($D5,'REACH Bilaga XIV_update'!$A$5:$I$110,9,FALSE)),IF(VLOOKUP($A5,'REACH Bilaga XIV_update'!$D$5:$I$110,6,FALSE)="",NA(),VLOOKUP($A5,'REACH Bilaga XIV_update'!$D$5:$I$110,6,FALSE))),IF(VLOOKUP($C5,'REACH Bilaga XIV_update'!$C$5:$I$110,7,FALSE)="",NA(),VLOOKUP($C5,'REACH Bilaga XIV_update'!$C$5:$I$110,7,FALSE)))</f>
        <v>#N/A</v>
      </c>
      <c r="R5" s="76" t="str">
        <f>IF($C5="-",IF($A5="-",IF(VLOOKUP($D5,CoRAP_update!$A$5:$O$376,15,FALSE)="",NA(),VLOOKUP($D5,CoRAP_update!$A$5:$O$376,15,FALSE)),IF(VLOOKUP($A5,CoRAP_update!$D$5:$O$376,12,FALSE)="",NA(),VLOOKUP($A5,CoRAP_update!$D$5:$O$376,12,FALSE))),IF(VLOOKUP($C5,CoRAP_update!$C$5:$O$376,13,FALSE)="",NA(),VLOOKUP($C5,CoRAP_update!$C$5:$O$376,13,FALSE)))</f>
        <v>H351
H332
H335
H373 **
H315
H319
H334
H317</v>
      </c>
      <c r="S5" s="144" t="str">
        <f>IF($C5="-",IF($A5="-",VLOOKUP($D5,CoRAP_update!$A$5:$J$376,MATCH(Sammanfattning!S$1,CoRAP_update!$A$4:$J$4,0),FALSE),VLOOKUP($A5,CoRAP_update!$D$5:$J$376,MATCH(Sammanfattning!S$1,CoRAP_update!$D$4:$J$4,0),FALSE)),VLOOKUP($C5,CoRAP_update!$C$5:$J$376,MATCH(Sammanfattning!S$1,CoRAP_update!$C$4:$J$4,0),FALSE))</f>
        <v>CMR#Suspected PBT/vPvB#Sensitiser#Consumer use#Wide dispersive use</v>
      </c>
      <c r="T5" s="76" t="e">
        <f>IF($A5="-",VLOOKUP($D5,EDC_update!$C$2:$F$450,4,FALSE),VLOOKUP($A5,EDC_update!$B$2:$F$450,5,FALSE))</f>
        <v>#N/A</v>
      </c>
      <c r="V5" s="78">
        <f>IF(IFERROR(SEARCH("PBT",P5),99)=99,IF(IFERROR(SEARCH("suspected PBT",S5),99)=99,IF(IFERROR(SEARCH("concluded to be PBT",K5),99)=99,IF(IFERROR(SEARCH("PBT",S5),99)=99,IF(IFERROR(SEARCH("PBT cand",L5),99)=99,IF(IFERROR(SEARCH("PBT",L5),99)=99,IF(IFERROR(SEARCH("persistent, bioackumulative and toxic properties",K5),99)=99,0,Scoring!$E$3),Scoring!$E$3),Scoring!$E$7),Scoring!$E$3),Scoring!$E$5),Scoring!$E$6),Scoring!$E$3)</f>
        <v>0.7</v>
      </c>
      <c r="W5" s="78">
        <f>IF(IFERROR(SEARCH("vPvB",P5),99)=99,IF(IFERROR(SEARCH("suspected pbt/vPvB",S5),99)=99,IF(IFERROR(SEARCH("vPvB",S5),99)=99,IF(IFERROR(SEARCH("concluded to be a vPvB",S5),99)=99,IF(IFERROR(SEARCH("identified as vPvB",K5),99)=99,IF(IFERROR(SEARCH("concluded to be a vPvB",K5),99)=99,IF(IFERROR(SEARCH("concluded to be both pbt and vPvB",S5),99)=99,IF(IFERROR(SEARCH("concluded to be both pbt and vPvB",K5),99)=99,0,Scoring!$E$5),Scoring!$E$5),Scoring!$E$5),Scoring!$E$5),Scoring!$E$5),Scoring!$E$4),Scoring!$E$6),Scoring!$E$4)</f>
        <v>0.7</v>
      </c>
      <c r="X5" s="78">
        <f>IF(IFERROR(SEARCH("H410",N5),99)=99,IF(IFERROR(SEARCH("H410",O5),99)=99,IF(IFERROR(SEARCH("H410",Q5),99)=99,IF(IFERROR(SEARCH("H410",M5),99)=99,IF(IFERROR(SEARCH("H410",R5),99)=99,IF(IFERROR(SEARCH("H411",N5),99)=99,IF(IFERROR(SEARCH("H411",O5),99)=99,IF(IFERROR(SEARCH("H411",Q5),99)=99,IF(IFERROR(SEARCH("H411",M5),99)=99,IF(IFERROR(SEARCH("H411",R5),99)=99,IF(IFERROR(SEARCH("H413",N5),99)=99,IF(IFERROR(SEARCH("H413",O5),99)=99,IF(IFERROR(SEARCH("H413",Q5),99)=99,IF(IFERROR(SEARCH("H413",M5),99)=99,IF(IFERROR(SEARCH("H413",R5),99)=99,IF(IFERROR(SEARCH("H412",N5),99)=99,IF(IFERROR(SEARCH("H412",O5),99)=99,IF(IFERROR(SEARCH("H412",Q5),99)=99,IF(IFERROR(SEARCH("H412",M5),99)=99,IF(IFERROR(SEARCH("H412",R5),99)=99,0,Scoring!$E$2),Scoring!$E$2),Scoring!$E$2),Scoring!$E$2),Scoring!$E$2),Scoring!$E$2),Scoring!$E$2),Scoring!$E$2),Scoring!$E$2),Scoring!$E$2),Scoring!$E$2),Scoring!$E$2),Scoring!$E$2),Scoring!$E$2),Scoring!$E$2),Scoring!$E$2),Scoring!$E$2),Scoring!$E$2),Scoring!$E$2),Scoring!$E$2)</f>
        <v>0</v>
      </c>
      <c r="Y5" s="78">
        <f>IF(IFERROR(SEARCH("CMR",K5),99)=99,IF(IFERROR(SEARCH("Suspected CMR",S5),99)=99,IF(IFERROR(SEARCH("CMR",S5),99)=99,0,Scoring!$E$8),Scoring!$E$9),Scoring!$E$8)</f>
        <v>3</v>
      </c>
      <c r="Z5" s="78">
        <f>IF(IFERROR(SEARCH("H350",N5),99)=99,IF(IFERROR(SEARCH("H350",O5),99)=99,IF(IFERROR(SEARCH("H350",Q5),99)=99,IF(IFERROR(SEARCH("H350",M5),99)=99,IF(IFERROR(SEARCH("H350",R5),99)=99,IF(IFERROR(SEARCH("H351",N5),99)=99,IF(IFERROR(SEARCH("H351",O5),99)=99,IF(IFERROR(SEARCH("H351",Q5),99)=99,IF(IFERROR(SEARCH("H351",M5),99)=99,IF(IFERROR(SEARCH("H351",R5),99)=99,IF(IFERROR(SEARCH("carcinogenic",P5),99)=99,IF(IFERROR(SEARCH("suspected carcinogenic",S5),99)=99,0,Scoring!$E$12),Scoring!$E$11),Scoring!$E$10),Scoring!$E$10),Scoring!$E$10),Scoring!$E$10),Scoring!$E$10),Scoring!$E$10),Scoring!$E$10),Scoring!$E$10),Scoring!$E$10),Scoring!$E$10)</f>
        <v>1</v>
      </c>
      <c r="AA5" s="78">
        <f>IF(IFERROR(SEARCH("H340",N5),99)=99,IF(IFERROR(SEARCH("H340",O5),99)=99,IF(IFERROR(SEARCH("H340",Q5),99)=99,IF(IFERROR(SEARCH("H340",M5),99)=99,IF(IFERROR(SEARCH("H340",R5),99)=99,IF(IFERROR(SEARCH("H341",N5),99)=99,IF(IFERROR(SEARCH("H341",O5),99)=99,IF(IFERROR(SEARCH("H341",Q5),99)=99,IF(IFERROR(SEARCH("H341",M5),99)=99,IF(IFERROR(SEARCH("H341",R5),99)=99,IF(IFERROR(SEARCH("mutagenic",P5),99)=99,IF(IFERROR(SEARCH("suspected mutagenic",S5),99)=99,0,Scoring!$E$15),Scoring!$E$14),Scoring!$E$13),Scoring!$E$13),Scoring!$E$13),Scoring!$E$13),Scoring!$E$13),Scoring!$E$13),Scoring!$E$13),Scoring!$E$13),Scoring!$E$13),Scoring!$E$13)</f>
        <v>0</v>
      </c>
      <c r="AB5" s="78">
        <f>IF(IFERROR(SEARCH("H360",N5),99)=99,IF(IFERROR(SEARCH("H360",O5),99)=99,IF(IFERROR(SEARCH("H360",Q5),99)=99,IF(IFERROR(SEARCH("H360",M5),99)=99,IF(IFERROR(SEARCH("H360",R5),99)=99,IF(IFERROR(SEARCH("H361",N5),99)=99,IF(IFERROR(SEARCH("H361",O5),99)=99,IF(IFERROR(SEARCH("H361",Q5),99)=99,IF(IFERROR(SEARCH("H361",M5),99)=99,IF(IFERROR(SEARCH("H361",R5),99)=99,IF(IFERROR(SEARCH("reproduction",P5),99)=99,IF(IFERROR(SEARCH("suspected reprotoxic",S5),99)=99,IF(IFERROR(SEARCH("reprotoxic",S5),99)=99,IF(IFERROR(SEARCH("reprotoxic",K5),99)=99,0,Scoring!$E$18),Scoring!$E$18),Scoring!$E$19),Scoring!$E$17),Scoring!$E$16),Scoring!$E$16),Scoring!$E$16),Scoring!$E$16),Scoring!$E$16),Scoring!$E$16),Scoring!$E$16),Scoring!$E$16),Scoring!$E$16),Scoring!$E$16)</f>
        <v>0</v>
      </c>
      <c r="AC5" s="78">
        <f>IF(IFERROR(SEARCH("57f",L5),99)=99,IF(IFERROR(SEARCH("57(f)",P5),99)=99,0,Scoring!$E$20),Scoring!$E$20)</f>
        <v>0</v>
      </c>
      <c r="AD5" s="78">
        <f>IF(IFERROR(SEARCH("CAT1",T5),99)=99,IF(IFERROR(SEARCH("CAT2",T5),99)=99,IF(IFERROR(SEARCH("CAT3",T5),99)=99,IF(IFERROR(SEARCH("concluded to be endocrine",K5),99)=99,IF(IFERROR(SEARCH("categorised as endocrine",K5),99)=99,IF(IFERROR(SEARCH("endocrine disrupting",P5),99)=99,IF(IFERROR(SEARCH("endocrine disrupting",K5),99)=99,IF(IFERROR(SEARCH("suspected endocrine",S5),99)=99,IF(IFERROR(SEARCH("potential endocrine",S5),99)=99,0,Scoring!$E$25),Scoring!$E$25),Scoring!$E$24),Scoring!$E$24),Scoring!$E$24),Scoring!$E$24),Scoring!$E$23),Scoring!$E$22),Scoring!$E$21)</f>
        <v>0</v>
      </c>
      <c r="AE5" s="78">
        <f>IF(IFERROR(SEARCH("suspected sensitiser",S5),99)=99,IF(IFERROR(SEARCH("sensitiser",S5),99)=99,IF(IFERROR(SEARCH("other hazard based concern",S5),99)=99,0,Scoring!$E$28),Scoring!$E$26),Scoring!$E$27)</f>
        <v>0.6</v>
      </c>
      <c r="AF5" s="78">
        <f>IF(IFERROR(M5,1)=1,IF(IFERROR(N5,1)=1,IF(IFERROR(O5,1)=1,IF(IFERROR(Q5,1)=1,IF(IFERROR(R5,1)=1,IF(IFERROR(T5,1)=1,IF(IFERROR(K5,1)=1,IF(IFERROR(P5,1)=1,IF(IFERROR(S5,1)=1,Scoring!$E$29,0),0),0),0),0),0),0),0),0)</f>
        <v>0</v>
      </c>
      <c r="AG5" s="78">
        <f t="shared" si="4"/>
        <v>5</v>
      </c>
      <c r="AI5" s="93">
        <f>IF(A5="-",IF(D5="-",#N/A,VLOOKUP(D5,Exponering!$A$6:O$501,15,FALSE)),VLOOKUP(A5,Exponering!$A$6:$O$501,15,FALSE))</f>
        <v>17</v>
      </c>
      <c r="AJ5" s="94">
        <f>IF(IFERROR(AI5,"")="","",IF(AI5="No data",Scoring!$M$9,IF(AI5&lt;Scoring!$L$2,Scoring!$M$2,IF(AI5&lt;Scoring!$L$3,Scoring!$M$3,IF(AI5&lt;Scoring!$L$4,Scoring!$M$4,IF(AI5&lt;Scoring!$L$5,Scoring!$M$5,IF(AI5&lt;Scoring!$L$6,Scoring!$M$6,IF(AI5&lt;Scoring!$L$7,Scoring!$M$7,IF(AI5&gt;=Scoring!$L$7,Scoring!$M$8,"")))))))))</f>
        <v>7</v>
      </c>
      <c r="AK5" s="76">
        <f>IF(A5="-",IF(D5="-",#N/A,VLOOKUP(D5,'Total Use SPIN'!$A$5:H$272,5,FALSE)),VLOOKUP(A5,'Total Use SPIN'!$A$5:$H$272,5,FALSE))</f>
        <v>3972.6</v>
      </c>
      <c r="AL5" s="75">
        <f>IF(IFERROR(AK5,"")="","",IF(AK5="Confidential",Scoring!$I$10,IF(AK5="No data",Scoring!$I$10,IF(AK5="UVCB, mixture, intermediate",Scoring!$I$9,IF(AK5&lt;Scoring!$H$2,Scoring!$I$2,IF(AK5&lt;Scoring!$H$3,Scoring!$I$3,IF(AK5&lt;Scoring!$H$4,Scoring!$I$4,IF(AK5&lt;Scoring!$H$5,Scoring!$I$5,IF(AK5&lt;Scoring!$H$6,Scoring!$I$6,IF(AK5&lt;Scoring!$H$7,Scoring!$I$7,IF(AK5&gt;=Scoring!$H$7,Scoring!$I$8,"")))))))))))</f>
        <v>6</v>
      </c>
      <c r="AN5" s="79">
        <v>0</v>
      </c>
      <c r="AO5" s="79">
        <v>0</v>
      </c>
      <c r="AP5" s="79">
        <v>2</v>
      </c>
      <c r="AQ5" s="79">
        <v>0</v>
      </c>
      <c r="AR5" s="79">
        <v>0</v>
      </c>
      <c r="AS5" s="78">
        <f t="shared" si="5"/>
        <v>2</v>
      </c>
      <c r="AU5" s="79">
        <f>IF(IFERROR(F5,99)=99,IF(IFERROR(G5,99)=99,IF(IFERROR(H5,99)=99,IF(IFERROR(I5,99)=99,IF(IFERROR(E5,99)=99,IF(IFERROR(J5,99)=99,0,Scoring!$B$7),Scoring!$B$3),Scoring!$B$2),Scoring!$B$6),Scoring!$B$5),Scoring!$B$4)</f>
        <v>1</v>
      </c>
      <c r="AV5" s="78">
        <f t="shared" si="6"/>
        <v>5</v>
      </c>
      <c r="AW5" s="78">
        <f t="shared" si="0"/>
        <v>6</v>
      </c>
      <c r="AX5" s="66">
        <f t="shared" si="1"/>
        <v>7</v>
      </c>
      <c r="AY5" s="78">
        <f t="shared" si="2"/>
        <v>2</v>
      </c>
      <c r="AZ5" s="76">
        <f t="shared" si="7"/>
        <v>20</v>
      </c>
      <c r="BA5" s="76"/>
      <c r="BB5" s="76">
        <f t="shared" si="8"/>
        <v>20</v>
      </c>
    </row>
    <row r="6" spans="1:54" x14ac:dyDescent="0.25">
      <c r="A6" s="77" t="s">
        <v>3020</v>
      </c>
      <c r="B6" s="76" t="str">
        <f t="shared" si="3"/>
        <v>200-028-5</v>
      </c>
      <c r="C6" s="77" t="s">
        <v>1335</v>
      </c>
      <c r="D6" s="77" t="s">
        <v>1336</v>
      </c>
      <c r="E6" s="76" t="str">
        <f>IF(C6="-",IF(A6="-",VLOOKUP(D6,'sin-list 180320_update'!$C$2:$C$835,1,FALSE),VLOOKUP(A6,'sin-list 180320_update'!$A$2:$A$835,1,FALSE)),VLOOKUP(C6,'sin-list 180320_update'!$B$2:$B$835,1,FALSE))</f>
        <v>200-028-5</v>
      </c>
      <c r="F6" s="76" t="e">
        <f>IF($C6="-",IF($A6="-",VLOOKUP($D6,'REACH Bilaga XVII_update'!$A$5:$A$131,1,FALSE),VLOOKUP($A6,'REACH Bilaga XVII_update'!$C$5:$C$131,1,FALSE)),VLOOKUP($C6,'REACH Bilaga XVII_update'!$B$5:$B$131,1,FALSE))</f>
        <v>#N/A</v>
      </c>
      <c r="G6" s="76" t="str">
        <f>IF($C6="-",IF($A6="-",VLOOKUP($D6,' REACH Bilaga 59_update'!$A$5:$A$210,1,FALSE),VLOOKUP($A6,' REACH Bilaga 59_update'!$D$5:$D$210,1,FALSE)),VLOOKUP($C6,' REACH Bilaga 59_update'!$C$5:$C$210,1,FALSE))</f>
        <v>200-028-5</v>
      </c>
      <c r="H6" s="76" t="e">
        <f>IF($C6="-",IF($A6="-",VLOOKUP($D6,'REACH Bilaga XIV_update'!$A$5:$A$110,1,FALSE),VLOOKUP($A6,'REACH Bilaga XIV_update'!$D$5:$D$110,1,FALSE)),VLOOKUP($C6,'REACH Bilaga XIV_update'!$C$5:$C$110,1,FALSE))</f>
        <v>#N/A</v>
      </c>
      <c r="I6" s="76" t="e">
        <f>IF($C6="-",IF($A6="-",VLOOKUP($D6,CoRAP_update!$A$5:$A$376,1,FALSE),VLOOKUP($A6,CoRAP_update!$D$5:$D$376,1,FALSE)),VLOOKUP($C6,CoRAP_update!$C$5:$C$376,1,FALSE))</f>
        <v>#N/A</v>
      </c>
      <c r="J6" s="76" t="e">
        <f>IF($C6="-",IF($A6="-",VLOOKUP($D6,EDC_update!$C$2:$C$450,1,FALSE),VLOOKUP($A6,EDC_update!$B$2:$B$450,1,FALSE)),VLOOKUP($C6,EDC_update!$L$2:$L$450,1,FALSE))</f>
        <v>#N/A</v>
      </c>
      <c r="K6" s="76" t="str">
        <f>IF($C6="-",IF($A6="-",IF(VLOOKUP($D6,'sin-list 180320_update'!$C$2:$S$835,3,FALSE)="",NA(),VLOOKUP($D6,'sin-list 180320_update'!$C$2:$S$835,3,FALSE)),IF(VLOOKUP($A6,'sin-list 180320_update'!$A$2:$S$835,5,FALSE)="",NA(),VLOOKUP($A6,'sin-list 180320_update'!$A$2:$S$835,5,FALSE))),IF(VLOOKUP($C6,'sin-list 180320_update'!$B$2:$S$835,4,FALSE)="",NA(),VLOOKUP($C6,'sin-list 180320_update'!$B$2:$S$835,4,FALSE)))</f>
        <v>Classified CMR according to Annex VI of Regulation 1272/2008</v>
      </c>
      <c r="L6" s="76" t="str">
        <f>IF($C6="-",IF($A6="-",VLOOKUP($D6,'sin-list 180320_update'!$C$2:$S$835,6,FALSE),VLOOKUP($A6,'sin-list 180320_update'!$A$2:$S$835,8,FALSE)),VLOOKUP($C6,'sin-list 180320_update'!$B$2:$S$835,7,FALSE))</f>
        <v>Carc. 1B
Muta. 1B
Repr. 1B
Skin Sens. 1
Aquatic Acute 1
Aquatic Chronic 1</v>
      </c>
      <c r="M6" s="76" t="str">
        <f>IF($C6="-",IF($A6="-",IF(VLOOKUP($D6,'sin-list 180320_update'!$C$2:$S$835,8,FALSE)="",NA(),VLOOKUP($D6,'sin-list 180320_update'!$C$2:$S$835,8,FALSE)),IF(VLOOKUP($A6,'sin-list 180320_update'!$A$2:$S$835,10,FALSE)="",NA(),VLOOKUP($A6,'sin-list 180320_update'!$A$2:$S$835,10,FALSE))),IF(VLOOKUP($C6,'sin-list 180320_update'!$B$2:$S$835,9,FALSE)="",NA(),VLOOKUP($C6,'sin-list 180320_update'!$B$2:$S$835,9,FALSE)))</f>
        <v>H350
H340
H360FD
H317
H400
H410</v>
      </c>
      <c r="N6" s="76" t="e">
        <f>IF($C6="-",IF($A6="-",IF(VLOOKUP($D6,'REACH Bilaga XVII_update'!$A$5:$E$131,4,FALSE)="",NA(),VLOOKUP($D6,'REACH Bilaga XVII_update'!$A$5:$E$131,4,FALSE)),IF(VLOOKUP($A6,'REACH Bilaga XVII_update'!$C$5:$D$131,2,FALSE)="",NA(),VLOOKUP($A6,'REACH Bilaga XVII_update'!$C$5:$D$131,2,FALSE))),IF(VLOOKUP($C6,'REACH Bilaga XVII_update'!$B$5:$D$131,3,FALSE)="",NA(),VLOOKUP($C6,'REACH Bilaga XVII_update'!$B$5:$D$131,3,FALSE)))</f>
        <v>#N/A</v>
      </c>
      <c r="O6" s="76" t="str">
        <f>IF($C6="-",IF($A6="-",IF(VLOOKUP($D6,' REACH Bilaga 59_update'!$A$5:$E$210,5,FALSE)="",NA(),VLOOKUP($D6,' REACH Bilaga 59_update'!$A$5:$E$210,5,FALSE)),IF(VLOOKUP($A6,' REACH Bilaga 59_update'!$D$5:$E$210,2,FALSE)="",NA(),VLOOKUP($A6,' REACH Bilaga 59_update'!$D$5:$E$210,2,FALSE))),IF(VLOOKUP($C6,' REACH Bilaga 59_update'!$C$5:$E$210,3,FALSE)="",NA(),VLOOKUP($C6,' REACH Bilaga 59_update'!$C$5:$E$210,3,FALSE)))</f>
        <v>H350
H340
H360FD
H317
H400
H410</v>
      </c>
      <c r="P6" s="76" t="str">
        <f>IF(C6="-",IF(A6="-",IFERROR(VLOOKUP($D6,' REACH Bilaga 59_update'!$A$5:$F$210,MATCH(Sammanfattning!P$1,' REACH Bilaga 59_update'!$A$4:$F$4,0),FALSE),VLOOKUP($D6,'REACH Bilaga XIV_update'!$A$4:$H$110,MATCH(Sammanfattning!P$1,'REACH Bilaga XIV_update'!$A$4:$H$4,0),FALSE)),IFERROR(VLOOKUP($A6,' REACH Bilaga 59_update'!$D$5:$F$210,MATCH(Sammanfattning!P$1,' REACH Bilaga 59_update'!$D$4:$F$4,0),FALSE),VLOOKUP($A6,'REACH Bilaga XIV_update'!$D$4:$H$110,MATCH(Sammanfattning!P$1,'REACH Bilaga XIV_update'!$D$4:$H$4,0),FALSE))),IFERROR(VLOOKUP($C6,' REACH Bilaga 59_update'!$C$5:$F$210,MATCH(Sammanfattning!P$1,' REACH Bilaga 59_update'!$C$4:$F$4,0),FALSE),VLOOKUP($C6,'REACH Bilaga XIV_update'!$C$4:$H$110,MATCH(Sammanfattning!P$1,'REACH Bilaga XIV_update'!$C$4:$H$4,0),FALSE)))</f>
        <v>Carcinogenic (Article 57a)#Mutagenic (Article 57b)#Toxic for reproduction (Article 57c)#PBT (Article 57d)#vPvB (Article 57e)</v>
      </c>
      <c r="Q6" s="76" t="e">
        <f>IF($C6="-",IF($A6="-",IF(VLOOKUP($D6,'REACH Bilaga XIV_update'!$A$5:$I$110,9,FALSE)="",NA(),VLOOKUP($D6,'REACH Bilaga XIV_update'!$A$5:$I$110,9,FALSE)),IF(VLOOKUP($A6,'REACH Bilaga XIV_update'!$D$5:$I$110,6,FALSE)="",NA(),VLOOKUP($A6,'REACH Bilaga XIV_update'!$D$5:$I$110,6,FALSE))),IF(VLOOKUP($C6,'REACH Bilaga XIV_update'!$C$5:$I$110,7,FALSE)="",NA(),VLOOKUP($C6,'REACH Bilaga XIV_update'!$C$5:$I$110,7,FALSE)))</f>
        <v>#N/A</v>
      </c>
      <c r="R6" s="76" t="e">
        <f>IF($C6="-",IF($A6="-",IF(VLOOKUP($D6,CoRAP_update!$A$5:$O$376,15,FALSE)="",NA(),VLOOKUP($D6,CoRAP_update!$A$5:$O$376,15,FALSE)),IF(VLOOKUP($A6,CoRAP_update!$D$5:$O$376,12,FALSE)="",NA(),VLOOKUP($A6,CoRAP_update!$D$5:$O$376,12,FALSE))),IF(VLOOKUP($C6,CoRAP_update!$C$5:$O$376,13,FALSE)="",NA(),VLOOKUP($C6,CoRAP_update!$C$5:$O$376,13,FALSE)))</f>
        <v>#N/A</v>
      </c>
      <c r="S6" s="144" t="e">
        <f>IF($C6="-",IF($A6="-",VLOOKUP($D6,CoRAP_update!$A$5:$J$376,MATCH(Sammanfattning!S$1,CoRAP_update!$A$4:$J$4,0),FALSE),VLOOKUP($A6,CoRAP_update!$D$5:$J$376,MATCH(Sammanfattning!S$1,CoRAP_update!$D$4:$J$4,0),FALSE)),VLOOKUP($C6,CoRAP_update!$C$5:$J$376,MATCH(Sammanfattning!S$1,CoRAP_update!$C$4:$J$4,0),FALSE))</f>
        <v>#N/A</v>
      </c>
      <c r="T6" s="76" t="str">
        <f>IF($A6="-",VLOOKUP($D6,EDC_update!$C$2:$F$450,4,FALSE),VLOOKUP($A6,EDC_update!$B$2:$F$450,5,FALSE))</f>
        <v>CAT1</v>
      </c>
      <c r="V6" s="78">
        <f>IF(IFERROR(SEARCH("PBT",P6),99)=99,IF(IFERROR(SEARCH("suspected PBT",S6),99)=99,IF(IFERROR(SEARCH("concluded to be PBT",K6),99)=99,IF(IFERROR(SEARCH("PBT",S6),99)=99,IF(IFERROR(SEARCH("PBT cand",L6),99)=99,IF(IFERROR(SEARCH("PBT",L6),99)=99,IF(IFERROR(SEARCH("persistent, bioackumulative and toxic properties",K6),99)=99,0,Scoring!$E$3),Scoring!$E$3),Scoring!$E$7),Scoring!$E$3),Scoring!$E$5),Scoring!$E$6),Scoring!$E$3)</f>
        <v>1</v>
      </c>
      <c r="W6" s="78">
        <f>IF(IFERROR(SEARCH("vPvB",P6),99)=99,IF(IFERROR(SEARCH("suspected pbt/vPvB",S6),99)=99,IF(IFERROR(SEARCH("vPvB",S6),99)=99,IF(IFERROR(SEARCH("concluded to be a vPvB",S6),99)=99,IF(IFERROR(SEARCH("identified as vPvB",K6),99)=99,IF(IFERROR(SEARCH("concluded to be a vPvB",K6),99)=99,IF(IFERROR(SEARCH("concluded to be both pbt and vPvB",S6),99)=99,IF(IFERROR(SEARCH("concluded to be both pbt and vPvB",K6),99)=99,0,Scoring!$E$5),Scoring!$E$5),Scoring!$E$5),Scoring!$E$5),Scoring!$E$5),Scoring!$E$4),Scoring!$E$6),Scoring!$E$4)</f>
        <v>1</v>
      </c>
      <c r="X6" s="78">
        <f>IF(IFERROR(SEARCH("H410",N6),99)=99,IF(IFERROR(SEARCH("H410",O6),99)=99,IF(IFERROR(SEARCH("H410",Q6),99)=99,IF(IFERROR(SEARCH("H410",M6),99)=99,IF(IFERROR(SEARCH("H410",R6),99)=99,IF(IFERROR(SEARCH("H411",N6),99)=99,IF(IFERROR(SEARCH("H411",O6),99)=99,IF(IFERROR(SEARCH("H411",Q6),99)=99,IF(IFERROR(SEARCH("H411",M6),99)=99,IF(IFERROR(SEARCH("H411",R6),99)=99,IF(IFERROR(SEARCH("H413",N6),99)=99,IF(IFERROR(SEARCH("H413",O6),99)=99,IF(IFERROR(SEARCH("H413",Q6),99)=99,IF(IFERROR(SEARCH("H413",M6),99)=99,IF(IFERROR(SEARCH("H413",R6),99)=99,IF(IFERROR(SEARCH("H412",N6),99)=99,IF(IFERROR(SEARCH("H412",O6),99)=99,IF(IFERROR(SEARCH("H412",Q6),99)=99,IF(IFERROR(SEARCH("H412",M6),99)=99,IF(IFERROR(SEARCH("H412",R6),99)=99,0,Scoring!$E$2),Scoring!$E$2),Scoring!$E$2),Scoring!$E$2),Scoring!$E$2),Scoring!$E$2),Scoring!$E$2),Scoring!$E$2),Scoring!$E$2),Scoring!$E$2),Scoring!$E$2),Scoring!$E$2),Scoring!$E$2),Scoring!$E$2),Scoring!$E$2),Scoring!$E$2),Scoring!$E$2),Scoring!$E$2),Scoring!$E$2),Scoring!$E$2)</f>
        <v>1</v>
      </c>
      <c r="Y6" s="78">
        <f>IF(IFERROR(SEARCH("CMR",K6),99)=99,IF(IFERROR(SEARCH("Suspected CMR",S6),99)=99,IF(IFERROR(SEARCH("CMR",S6),99)=99,0,Scoring!$E$8),Scoring!$E$9),Scoring!$E$8)</f>
        <v>3</v>
      </c>
      <c r="Z6" s="78">
        <f>IF(IFERROR(SEARCH("H350",N6),99)=99,IF(IFERROR(SEARCH("H350",O6),99)=99,IF(IFERROR(SEARCH("H350",Q6),99)=99,IF(IFERROR(SEARCH("H350",M6),99)=99,IF(IFERROR(SEARCH("H350",R6),99)=99,IF(IFERROR(SEARCH("H351",N6),99)=99,IF(IFERROR(SEARCH("H351",O6),99)=99,IF(IFERROR(SEARCH("H351",Q6),99)=99,IF(IFERROR(SEARCH("H351",M6),99)=99,IF(IFERROR(SEARCH("H351",R6),99)=99,IF(IFERROR(SEARCH("carcinogenic",P6),99)=99,IF(IFERROR(SEARCH("suspected carcinogenic",S6),99)=99,0,Scoring!$E$12),Scoring!$E$11),Scoring!$E$10),Scoring!$E$10),Scoring!$E$10),Scoring!$E$10),Scoring!$E$10),Scoring!$E$10),Scoring!$E$10),Scoring!$E$10),Scoring!$E$10),Scoring!$E$10)</f>
        <v>1</v>
      </c>
      <c r="AA6" s="78">
        <f>IF(IFERROR(SEARCH("H340",N6),99)=99,IF(IFERROR(SEARCH("H340",O6),99)=99,IF(IFERROR(SEARCH("H340",Q6),99)=99,IF(IFERROR(SEARCH("H340",M6),99)=99,IF(IFERROR(SEARCH("H340",R6),99)=99,IF(IFERROR(SEARCH("H341",N6),99)=99,IF(IFERROR(SEARCH("H341",O6),99)=99,IF(IFERROR(SEARCH("H341",Q6),99)=99,IF(IFERROR(SEARCH("H341",M6),99)=99,IF(IFERROR(SEARCH("H341",R6),99)=99,IF(IFERROR(SEARCH("mutagenic",P6),99)=99,IF(IFERROR(SEARCH("suspected mutagenic",S6),99)=99,0,Scoring!$E$15),Scoring!$E$14),Scoring!$E$13),Scoring!$E$13),Scoring!$E$13),Scoring!$E$13),Scoring!$E$13),Scoring!$E$13),Scoring!$E$13),Scoring!$E$13),Scoring!$E$13),Scoring!$E$13)</f>
        <v>1</v>
      </c>
      <c r="AB6" s="78">
        <f>IF(IFERROR(SEARCH("H360",N6),99)=99,IF(IFERROR(SEARCH("H360",O6),99)=99,IF(IFERROR(SEARCH("H360",Q6),99)=99,IF(IFERROR(SEARCH("H360",M6),99)=99,IF(IFERROR(SEARCH("H360",R6),99)=99,IF(IFERROR(SEARCH("H361",N6),99)=99,IF(IFERROR(SEARCH("H361",O6),99)=99,IF(IFERROR(SEARCH("H361",Q6),99)=99,IF(IFERROR(SEARCH("H361",M6),99)=99,IF(IFERROR(SEARCH("H361",R6),99)=99,IF(IFERROR(SEARCH("reproduction",P6),99)=99,IF(IFERROR(SEARCH("suspected reprotoxic",S6),99)=99,IF(IFERROR(SEARCH("reprotoxic",S6),99)=99,IF(IFERROR(SEARCH("reprotoxic",K6),99)=99,0,Scoring!$E$18),Scoring!$E$18),Scoring!$E$19),Scoring!$E$17),Scoring!$E$16),Scoring!$E$16),Scoring!$E$16),Scoring!$E$16),Scoring!$E$16),Scoring!$E$16),Scoring!$E$16),Scoring!$E$16),Scoring!$E$16),Scoring!$E$16)</f>
        <v>1</v>
      </c>
      <c r="AC6" s="78">
        <f>IF(IFERROR(SEARCH("57f",L6),99)=99,IF(IFERROR(SEARCH("57(f)",P6),99)=99,0,Scoring!$E$20),Scoring!$E$20)</f>
        <v>0</v>
      </c>
      <c r="AD6" s="78">
        <f>IF(IFERROR(SEARCH("CAT1",T6),99)=99,IF(IFERROR(SEARCH("CAT2",T6),99)=99,IF(IFERROR(SEARCH("CAT3",T6),99)=99,IF(IFERROR(SEARCH("concluded to be endocrine",K6),99)=99,IF(IFERROR(SEARCH("categorised as endocrine",K6),99)=99,IF(IFERROR(SEARCH("endocrine disrupting",P6),99)=99,IF(IFERROR(SEARCH("endocrine disrupting",K6),99)=99,IF(IFERROR(SEARCH("suspected endocrine",S6),99)=99,IF(IFERROR(SEARCH("potential endocrine",S6),99)=99,0,Scoring!$E$25),Scoring!$E$25),Scoring!$E$24),Scoring!$E$24),Scoring!$E$24),Scoring!$E$24),Scoring!$E$23),Scoring!$E$22),Scoring!$E$21)</f>
        <v>1</v>
      </c>
      <c r="AE6" s="78">
        <f>IF(IFERROR(SEARCH("suspected sensitiser",S6),99)=99,IF(IFERROR(SEARCH("sensitiser",S6),99)=99,IF(IFERROR(SEARCH("other hazard based concern",S6),99)=99,0,Scoring!$E$28),Scoring!$E$26),Scoring!$E$27)</f>
        <v>0</v>
      </c>
      <c r="AF6" s="78">
        <f>IF(IFERROR(M6,1)=1,IF(IFERROR(N6,1)=1,IF(IFERROR(O6,1)=1,IF(IFERROR(Q6,1)=1,IF(IFERROR(R6,1)=1,IF(IFERROR(T6,1)=1,IF(IFERROR(K6,1)=1,IF(IFERROR(P6,1)=1,IF(IFERROR(S6,1)=1,Scoring!$E$29,0),0),0),0),0),0),0),0),0)</f>
        <v>0</v>
      </c>
      <c r="AG6" s="78">
        <f t="shared" si="4"/>
        <v>7</v>
      </c>
      <c r="AI6" s="93">
        <f>IF(A6="-",IF(D6="-",#N/A,VLOOKUP(D6,Exponering!$A$6:O$501,15,FALSE)),VLOOKUP(A6,Exponering!$A$6:$O$501,15,FALSE))</f>
        <v>14</v>
      </c>
      <c r="AJ6" s="94">
        <f>IF(IFERROR(AI6,"")="","",IF(AI6="No data",Scoring!$M$9,IF(AI6&lt;Scoring!$L$2,Scoring!$M$2,IF(AI6&lt;Scoring!$L$3,Scoring!$M$3,IF(AI6&lt;Scoring!$L$4,Scoring!$M$4,IF(AI6&lt;Scoring!$L$5,Scoring!$M$5,IF(AI6&lt;Scoring!$L$6,Scoring!$M$6,IF(AI6&lt;Scoring!$L$7,Scoring!$M$7,IF(AI6&gt;=Scoring!$L$7,Scoring!$M$8,"")))))))))</f>
        <v>6</v>
      </c>
      <c r="AK6" s="76">
        <f>IF(A6="-",IF(D6="-",#N/A,VLOOKUP(D6,'Total Use SPIN'!$A$5:H$272,5,FALSE)),VLOOKUP(A6,'Total Use SPIN'!$A$5:$H$272,5,FALSE))</f>
        <v>2946.5</v>
      </c>
      <c r="AL6" s="75">
        <f>IF(IFERROR(AK6,"")="","",IF(AK6="Confidential",Scoring!$I$10,IF(AK6="No data",Scoring!$I$10,IF(AK6="UVCB, mixture, intermediate",Scoring!$I$9,IF(AK6&lt;Scoring!$H$2,Scoring!$I$2,IF(AK6&lt;Scoring!$H$3,Scoring!$I$3,IF(AK6&lt;Scoring!$H$4,Scoring!$I$4,IF(AK6&lt;Scoring!$H$5,Scoring!$I$5,IF(AK6&lt;Scoring!$H$6,Scoring!$I$6,IF(AK6&lt;Scoring!$H$7,Scoring!$I$7,IF(AK6&gt;=Scoring!$H$7,Scoring!$I$8,"")))))))))))</f>
        <v>6</v>
      </c>
      <c r="AM6" s="75"/>
      <c r="AN6" s="79">
        <v>0</v>
      </c>
      <c r="AO6" s="79">
        <v>0</v>
      </c>
      <c r="AP6" s="79">
        <v>1</v>
      </c>
      <c r="AQ6" s="79">
        <v>0</v>
      </c>
      <c r="AR6" s="79">
        <v>0</v>
      </c>
      <c r="AS6" s="78">
        <f t="shared" si="5"/>
        <v>1</v>
      </c>
      <c r="AU6" s="79">
        <f>IF(IFERROR(F6,99)=99,IF(IFERROR(G6,99)=99,IF(IFERROR(H6,99)=99,IF(IFERROR(I6,99)=99,IF(IFERROR(E6,99)=99,IF(IFERROR(J6,99)=99,0,Scoring!$B$7),Scoring!$B$3),Scoring!$B$2),Scoring!$B$6),Scoring!$B$5),Scoring!$B$4)</f>
        <v>1</v>
      </c>
      <c r="AV6" s="78">
        <f t="shared" si="6"/>
        <v>7</v>
      </c>
      <c r="AW6" s="78">
        <f t="shared" si="0"/>
        <v>6</v>
      </c>
      <c r="AX6" s="66">
        <f t="shared" si="1"/>
        <v>6</v>
      </c>
      <c r="AY6" s="78">
        <f t="shared" si="2"/>
        <v>1</v>
      </c>
      <c r="AZ6" s="76">
        <f t="shared" si="7"/>
        <v>20</v>
      </c>
      <c r="BA6" s="76"/>
      <c r="BB6" s="76">
        <f t="shared" si="8"/>
        <v>20</v>
      </c>
    </row>
    <row r="7" spans="1:54" x14ac:dyDescent="0.25">
      <c r="A7" s="77" t="s">
        <v>5505</v>
      </c>
      <c r="B7" s="76" t="str">
        <f t="shared" si="3"/>
        <v>278-355-8</v>
      </c>
      <c r="C7" s="77" t="s">
        <v>5504</v>
      </c>
      <c r="D7" s="77" t="s">
        <v>5503</v>
      </c>
      <c r="E7" s="76" t="e">
        <f>IF(C7="-",IF(A7="-",VLOOKUP(D7,'sin-list 180320_update'!$C$2:$C$835,1,FALSE),VLOOKUP(A7,'sin-list 180320_update'!$A$2:$A$835,1,FALSE)),VLOOKUP(C7,'sin-list 180320_update'!$B$2:$B$835,1,FALSE))</f>
        <v>#N/A</v>
      </c>
      <c r="F7" s="76" t="e">
        <f>IF($C7="-",IF($A7="-",VLOOKUP($D7,'REACH Bilaga XVII_update'!$A$5:$A$131,1,FALSE),VLOOKUP($A7,'REACH Bilaga XVII_update'!$C$5:$C$131,1,FALSE)),VLOOKUP($C7,'REACH Bilaga XVII_update'!$B$5:$B$131,1,FALSE))</f>
        <v>#N/A</v>
      </c>
      <c r="G7" s="76" t="e">
        <f>IF($C7="-",IF($A7="-",VLOOKUP($D7,' REACH Bilaga 59_update'!$A$5:$A$210,1,FALSE),VLOOKUP($A7,' REACH Bilaga 59_update'!$D$5:$D$210,1,FALSE)),VLOOKUP($C7,' REACH Bilaga 59_update'!$C$5:$C$210,1,FALSE))</f>
        <v>#N/A</v>
      </c>
      <c r="H7" s="76" t="e">
        <f>IF($C7="-",IF($A7="-",VLOOKUP($D7,'REACH Bilaga XIV_update'!$A$5:$A$110,1,FALSE),VLOOKUP($A7,'REACH Bilaga XIV_update'!$D$5:$D$110,1,FALSE)),VLOOKUP($C7,'REACH Bilaga XIV_update'!$C$5:$C$110,1,FALSE))</f>
        <v>#N/A</v>
      </c>
      <c r="I7" s="76" t="str">
        <f>IF($C7="-",IF($A7="-",VLOOKUP($D7,CoRAP_update!$A$5:$A$376,1,FALSE),VLOOKUP($A7,CoRAP_update!$D$5:$D$376,1,FALSE)),VLOOKUP($C7,CoRAP_update!$C$5:$C$376,1,FALSE))</f>
        <v>278-355-8</v>
      </c>
      <c r="J7" s="76" t="e">
        <f>IF($C7="-",IF($A7="-",VLOOKUP($D7,EDC_update!$C$2:$C$450,1,FALSE),VLOOKUP($A7,EDC_update!$B$2:$B$450,1,FALSE)),VLOOKUP($C7,EDC_update!$L$2:$L$450,1,FALSE))</f>
        <v>#N/A</v>
      </c>
      <c r="K7" s="76" t="e">
        <f>IF($C7="-",IF($A7="-",IF(VLOOKUP($D7,'sin-list 180320_update'!$C$2:$S$835,3,FALSE)="",NA(),VLOOKUP($D7,'sin-list 180320_update'!$C$2:$S$835,3,FALSE)),IF(VLOOKUP($A7,'sin-list 180320_update'!$A$2:$S$835,5,FALSE)="",NA(),VLOOKUP($A7,'sin-list 180320_update'!$A$2:$S$835,5,FALSE))),IF(VLOOKUP($C7,'sin-list 180320_update'!$B$2:$S$835,4,FALSE)="",NA(),VLOOKUP($C7,'sin-list 180320_update'!$B$2:$S$835,4,FALSE)))</f>
        <v>#N/A</v>
      </c>
      <c r="L7" s="76" t="e">
        <f>IF($C7="-",IF($A7="-",VLOOKUP($D7,'sin-list 180320_update'!$C$2:$S$835,6,FALSE),VLOOKUP($A7,'sin-list 180320_update'!$A$2:$S$835,8,FALSE)),VLOOKUP($C7,'sin-list 180320_update'!$B$2:$S$835,7,FALSE))</f>
        <v>#N/A</v>
      </c>
      <c r="M7" s="76" t="e">
        <f>IF($C7="-",IF($A7="-",IF(VLOOKUP($D7,'sin-list 180320_update'!$C$2:$S$835,8,FALSE)="",NA(),VLOOKUP($D7,'sin-list 180320_update'!$C$2:$S$835,8,FALSE)),IF(VLOOKUP($A7,'sin-list 180320_update'!$A$2:$S$835,10,FALSE)="",NA(),VLOOKUP($A7,'sin-list 180320_update'!$A$2:$S$835,10,FALSE))),IF(VLOOKUP($C7,'sin-list 180320_update'!$B$2:$S$835,9,FALSE)="",NA(),VLOOKUP($C7,'sin-list 180320_update'!$B$2:$S$835,9,FALSE)))</f>
        <v>#N/A</v>
      </c>
      <c r="N7" s="76" t="e">
        <f>IF($C7="-",IF($A7="-",IF(VLOOKUP($D7,'REACH Bilaga XVII_update'!$A$5:$E$131,4,FALSE)="",NA(),VLOOKUP($D7,'REACH Bilaga XVII_update'!$A$5:$E$131,4,FALSE)),IF(VLOOKUP($A7,'REACH Bilaga XVII_update'!$C$5:$D$131,2,FALSE)="",NA(),VLOOKUP($A7,'REACH Bilaga XVII_update'!$C$5:$D$131,2,FALSE))),IF(VLOOKUP($C7,'REACH Bilaga XVII_update'!$B$5:$D$131,3,FALSE)="",NA(),VLOOKUP($C7,'REACH Bilaga XVII_update'!$B$5:$D$131,3,FALSE)))</f>
        <v>#N/A</v>
      </c>
      <c r="O7" s="76" t="e">
        <f>IF($C7="-",IF($A7="-",IF(VLOOKUP($D7,' REACH Bilaga 59_update'!$A$5:$E$210,5,FALSE)="",NA(),VLOOKUP($D7,' REACH Bilaga 59_update'!$A$5:$E$210,5,FALSE)),IF(VLOOKUP($A7,' REACH Bilaga 59_update'!$D$5:$E$210,2,FALSE)="",NA(),VLOOKUP($A7,' REACH Bilaga 59_update'!$D$5:$E$210,2,FALSE))),IF(VLOOKUP($C7,' REACH Bilaga 59_update'!$C$5:$E$210,3,FALSE)="",NA(),VLOOKUP($C7,' REACH Bilaga 59_update'!$C$5:$E$210,3,FALSE)))</f>
        <v>#N/A</v>
      </c>
      <c r="P7" s="76" t="e">
        <f>IF(C7="-",IF(A7="-",IFERROR(VLOOKUP($D7,' REACH Bilaga 59_update'!$A$5:$F$210,MATCH(Sammanfattning!P$1,' REACH Bilaga 59_update'!$A$4:$F$4,0),FALSE),VLOOKUP($D7,'REACH Bilaga XIV_update'!$A$4:$H$110,MATCH(Sammanfattning!P$1,'REACH Bilaga XIV_update'!$A$4:$H$4,0),FALSE)),IFERROR(VLOOKUP($A7,' REACH Bilaga 59_update'!$D$5:$F$210,MATCH(Sammanfattning!P$1,' REACH Bilaga 59_update'!$D$4:$F$4,0),FALSE),VLOOKUP($A7,'REACH Bilaga XIV_update'!$D$4:$H$110,MATCH(Sammanfattning!P$1,'REACH Bilaga XIV_update'!$D$4:$H$4,0),FALSE))),IFERROR(VLOOKUP($C7,' REACH Bilaga 59_update'!$C$5:$F$210,MATCH(Sammanfattning!P$1,' REACH Bilaga 59_update'!$C$4:$F$4,0),FALSE),VLOOKUP($C7,'REACH Bilaga XIV_update'!$C$4:$H$110,MATCH(Sammanfattning!P$1,'REACH Bilaga XIV_update'!$C$4:$H$4,0),FALSE)))</f>
        <v>#N/A</v>
      </c>
      <c r="Q7" s="76" t="e">
        <f>IF($C7="-",IF($A7="-",IF(VLOOKUP($D7,'REACH Bilaga XIV_update'!$A$5:$I$110,9,FALSE)="",NA(),VLOOKUP($D7,'REACH Bilaga XIV_update'!$A$5:$I$110,9,FALSE)),IF(VLOOKUP($A7,'REACH Bilaga XIV_update'!$D$5:$I$110,6,FALSE)="",NA(),VLOOKUP($A7,'REACH Bilaga XIV_update'!$D$5:$I$110,6,FALSE))),IF(VLOOKUP($C7,'REACH Bilaga XIV_update'!$C$5:$I$110,7,FALSE)="",NA(),VLOOKUP($C7,'REACH Bilaga XIV_update'!$C$5:$I$110,7,FALSE)))</f>
        <v>#N/A</v>
      </c>
      <c r="R7" s="76" t="str">
        <f>IF($C7="-",IF($A7="-",IF(VLOOKUP($D7,CoRAP_update!$A$5:$O$376,15,FALSE)="",NA(),VLOOKUP($D7,CoRAP_update!$A$5:$O$376,15,FALSE)),IF(VLOOKUP($A7,CoRAP_update!$D$5:$O$376,12,FALSE)="",NA(),VLOOKUP($A7,CoRAP_update!$D$5:$O$376,12,FALSE))),IF(VLOOKUP($C7,CoRAP_update!$C$5:$O$376,13,FALSE)="",NA(),VLOOKUP($C7,CoRAP_update!$C$5:$O$376,13,FALSE)))</f>
        <v xml:space="preserve">H361f </v>
      </c>
      <c r="S7" s="144" t="str">
        <f>IF($C7="-",IF($A7="-",VLOOKUP($D7,CoRAP_update!$A$5:$J$376,MATCH(Sammanfattning!S$1,CoRAP_update!$A$4:$J$4,0),FALSE),VLOOKUP($A7,CoRAP_update!$D$5:$J$376,MATCH(Sammanfattning!S$1,CoRAP_update!$D$4:$J$4,0),FALSE)),VLOOKUP($C7,CoRAP_update!$C$5:$J$376,MATCH(Sammanfattning!S$1,CoRAP_update!$C$4:$J$4,0),FALSE))</f>
        <v>Reprotoxic#Potential endocrine disruptor#Suspected PBT/vPvB#Sensitiser#Exposure of workers#Wide dispersive use</v>
      </c>
      <c r="T7" s="76" t="e">
        <f>IF($A7="-",VLOOKUP($D7,EDC_update!$C$2:$F$450,4,FALSE),VLOOKUP($A7,EDC_update!$B$2:$F$450,5,FALSE))</f>
        <v>#N/A</v>
      </c>
      <c r="V7" s="78">
        <f>IF(IFERROR(SEARCH("PBT",P7),99)=99,IF(IFERROR(SEARCH("suspected PBT",S7),99)=99,IF(IFERROR(SEARCH("concluded to be PBT",K7),99)=99,IF(IFERROR(SEARCH("PBT",S7),99)=99,IF(IFERROR(SEARCH("PBT cand",L7),99)=99,IF(IFERROR(SEARCH("PBT",L7),99)=99,IF(IFERROR(SEARCH("persistent, bioackumulative and toxic properties",K7),99)=99,0,Scoring!$E$3),Scoring!$E$3),Scoring!$E$7),Scoring!$E$3),Scoring!$E$5),Scoring!$E$6),Scoring!$E$3)</f>
        <v>0.7</v>
      </c>
      <c r="W7" s="78">
        <f>IF(IFERROR(SEARCH("vPvB",P7),99)=99,IF(IFERROR(SEARCH("suspected pbt/vPvB",S7),99)=99,IF(IFERROR(SEARCH("vPvB",S7),99)=99,IF(IFERROR(SEARCH("concluded to be a vPvB",S7),99)=99,IF(IFERROR(SEARCH("identified as vPvB",K7),99)=99,IF(IFERROR(SEARCH("concluded to be a vPvB",K7),99)=99,IF(IFERROR(SEARCH("concluded to be both pbt and vPvB",S7),99)=99,IF(IFERROR(SEARCH("concluded to be both pbt and vPvB",K7),99)=99,0,Scoring!$E$5),Scoring!$E$5),Scoring!$E$5),Scoring!$E$5),Scoring!$E$5),Scoring!$E$4),Scoring!$E$6),Scoring!$E$4)</f>
        <v>0.7</v>
      </c>
      <c r="X7" s="78">
        <f>IF(IFERROR(SEARCH("H410",N7),99)=99,IF(IFERROR(SEARCH("H410",O7),99)=99,IF(IFERROR(SEARCH("H410",Q7),99)=99,IF(IFERROR(SEARCH("H410",M7),99)=99,IF(IFERROR(SEARCH("H410",R7),99)=99,IF(IFERROR(SEARCH("H411",N7),99)=99,IF(IFERROR(SEARCH("H411",O7),99)=99,IF(IFERROR(SEARCH("H411",Q7),99)=99,IF(IFERROR(SEARCH("H411",M7),99)=99,IF(IFERROR(SEARCH("H411",R7),99)=99,IF(IFERROR(SEARCH("H413",N7),99)=99,IF(IFERROR(SEARCH("H413",O7),99)=99,IF(IFERROR(SEARCH("H413",Q7),99)=99,IF(IFERROR(SEARCH("H413",M7),99)=99,IF(IFERROR(SEARCH("H413",R7),99)=99,IF(IFERROR(SEARCH("H412",N7),99)=99,IF(IFERROR(SEARCH("H412",O7),99)=99,IF(IFERROR(SEARCH("H412",Q7),99)=99,IF(IFERROR(SEARCH("H412",M7),99)=99,IF(IFERROR(SEARCH("H412",R7),99)=99,0,Scoring!$E$2),Scoring!$E$2),Scoring!$E$2),Scoring!$E$2),Scoring!$E$2),Scoring!$E$2),Scoring!$E$2),Scoring!$E$2),Scoring!$E$2),Scoring!$E$2),Scoring!$E$2),Scoring!$E$2),Scoring!$E$2),Scoring!$E$2),Scoring!$E$2),Scoring!$E$2),Scoring!$E$2),Scoring!$E$2),Scoring!$E$2),Scoring!$E$2)</f>
        <v>0</v>
      </c>
      <c r="Y7" s="78">
        <f>IF(IFERROR(SEARCH("CMR",K7),99)=99,IF(IFERROR(SEARCH("Suspected CMR",S7),99)=99,IF(IFERROR(SEARCH("CMR",S7),99)=99,0,Scoring!$E$8),Scoring!$E$9),Scoring!$E$8)</f>
        <v>0</v>
      </c>
      <c r="Z7" s="78">
        <f>IF(IFERROR(SEARCH("H350",N7),99)=99,IF(IFERROR(SEARCH("H350",O7),99)=99,IF(IFERROR(SEARCH("H350",Q7),99)=99,IF(IFERROR(SEARCH("H350",M7),99)=99,IF(IFERROR(SEARCH("H350",R7),99)=99,IF(IFERROR(SEARCH("H351",N7),99)=99,IF(IFERROR(SEARCH("H351",O7),99)=99,IF(IFERROR(SEARCH("H351",Q7),99)=99,IF(IFERROR(SEARCH("H351",M7),99)=99,IF(IFERROR(SEARCH("H351",R7),99)=99,IF(IFERROR(SEARCH("carcinogenic",P7),99)=99,IF(IFERROR(SEARCH("suspected carcinogenic",S7),99)=99,0,Scoring!$E$12),Scoring!$E$11),Scoring!$E$10),Scoring!$E$10),Scoring!$E$10),Scoring!$E$10),Scoring!$E$10),Scoring!$E$10),Scoring!$E$10),Scoring!$E$10),Scoring!$E$10),Scoring!$E$10)</f>
        <v>0</v>
      </c>
      <c r="AA7" s="78">
        <f>IF(IFERROR(SEARCH("H340",N7),99)=99,IF(IFERROR(SEARCH("H340",O7),99)=99,IF(IFERROR(SEARCH("H340",Q7),99)=99,IF(IFERROR(SEARCH("H340",M7),99)=99,IF(IFERROR(SEARCH("H340",R7),99)=99,IF(IFERROR(SEARCH("H341",N7),99)=99,IF(IFERROR(SEARCH("H341",O7),99)=99,IF(IFERROR(SEARCH("H341",Q7),99)=99,IF(IFERROR(SEARCH("H341",M7),99)=99,IF(IFERROR(SEARCH("H341",R7),99)=99,IF(IFERROR(SEARCH("mutagenic",P7),99)=99,IF(IFERROR(SEARCH("suspected mutagenic",S7),99)=99,0,Scoring!$E$15),Scoring!$E$14),Scoring!$E$13),Scoring!$E$13),Scoring!$E$13),Scoring!$E$13),Scoring!$E$13),Scoring!$E$13),Scoring!$E$13),Scoring!$E$13),Scoring!$E$13),Scoring!$E$13)</f>
        <v>0</v>
      </c>
      <c r="AB7" s="78">
        <f>IF(IFERROR(SEARCH("H360",N7),99)=99,IF(IFERROR(SEARCH("H360",O7),99)=99,IF(IFERROR(SEARCH("H360",Q7),99)=99,IF(IFERROR(SEARCH("H360",M7),99)=99,IF(IFERROR(SEARCH("H360",R7),99)=99,IF(IFERROR(SEARCH("H361",N7),99)=99,IF(IFERROR(SEARCH("H361",O7),99)=99,IF(IFERROR(SEARCH("H361",Q7),99)=99,IF(IFERROR(SEARCH("H361",M7),99)=99,IF(IFERROR(SEARCH("H361",R7),99)=99,IF(IFERROR(SEARCH("reproduction",P7),99)=99,IF(IFERROR(SEARCH("suspected reprotoxic",S7),99)=99,IF(IFERROR(SEARCH("reprotoxic",S7),99)=99,IF(IFERROR(SEARCH("reprotoxic",K7),99)=99,0,Scoring!$E$18),Scoring!$E$18),Scoring!$E$19),Scoring!$E$17),Scoring!$E$16),Scoring!$E$16),Scoring!$E$16),Scoring!$E$16),Scoring!$E$16),Scoring!$E$16),Scoring!$E$16),Scoring!$E$16),Scoring!$E$16),Scoring!$E$16)</f>
        <v>1</v>
      </c>
      <c r="AC7" s="78">
        <f>IF(IFERROR(SEARCH("57f",L7),99)=99,IF(IFERROR(SEARCH("57(f)",P7),99)=99,0,Scoring!$E$20),Scoring!$E$20)</f>
        <v>0</v>
      </c>
      <c r="AD7" s="78">
        <f>IF(IFERROR(SEARCH("CAT1",T7),99)=99,IF(IFERROR(SEARCH("CAT2",T7),99)=99,IF(IFERROR(SEARCH("CAT3",T7),99)=99,IF(IFERROR(SEARCH("concluded to be endocrine",K7),99)=99,IF(IFERROR(SEARCH("categorised as endocrine",K7),99)=99,IF(IFERROR(SEARCH("endocrine disrupting",P7),99)=99,IF(IFERROR(SEARCH("endocrine disrupting",K7),99)=99,IF(IFERROR(SEARCH("suspected endocrine",S7),99)=99,IF(IFERROR(SEARCH("potential endocrine",S7),99)=99,0,Scoring!$E$25),Scoring!$E$25),Scoring!$E$24),Scoring!$E$24),Scoring!$E$24),Scoring!$E$24),Scoring!$E$23),Scoring!$E$22),Scoring!$E$21)</f>
        <v>0.5</v>
      </c>
      <c r="AE7" s="78">
        <f>IF(IFERROR(SEARCH("suspected sensitiser",S7),99)=99,IF(IFERROR(SEARCH("sensitiser",S7),99)=99,IF(IFERROR(SEARCH("other hazard based concern",S7),99)=99,0,Scoring!$E$28),Scoring!$E$26),Scoring!$E$27)</f>
        <v>0.6</v>
      </c>
      <c r="AF7" s="78">
        <f>IF(IFERROR(M7,1)=1,IF(IFERROR(N7,1)=1,IF(IFERROR(O7,1)=1,IF(IFERROR(Q7,1)=1,IF(IFERROR(R7,1)=1,IF(IFERROR(T7,1)=1,IF(IFERROR(K7,1)=1,IF(IFERROR(P7,1)=1,IF(IFERROR(S7,1)=1,Scoring!$E$29,0),0),0),0),0),0),0),0),0)</f>
        <v>0</v>
      </c>
      <c r="AG7" s="78">
        <f t="shared" si="4"/>
        <v>3.5</v>
      </c>
      <c r="AI7" s="93">
        <f>IF(A7="-",IF(D7="-",#N/A,VLOOKUP(D7,Exponering!$A$6:O$501,15,FALSE)),VLOOKUP(A7,Exponering!$A$6:$O$501,15,FALSE))</f>
        <v>14</v>
      </c>
      <c r="AJ7" s="94">
        <f>IF(IFERROR(AI7,"")="","",IF(AI7="No data",Scoring!$M$9,IF(AI7&lt;Scoring!$L$2,Scoring!$M$2,IF(AI7&lt;Scoring!$L$3,Scoring!$M$3,IF(AI7&lt;Scoring!$L$4,Scoring!$M$4,IF(AI7&lt;Scoring!$L$5,Scoring!$M$5,IF(AI7&lt;Scoring!$L$6,Scoring!$M$6,IF(AI7&lt;Scoring!$L$7,Scoring!$M$7,IF(AI7&gt;=Scoring!$L$7,Scoring!$M$8,"")))))))))</f>
        <v>6</v>
      </c>
      <c r="AK7" s="76">
        <f>IF(A7="-",IF(D7="-",#N/A,VLOOKUP(D7,'Total Use SPIN'!$A$5:H$272,5,FALSE)),VLOOKUP(A7,'Total Use SPIN'!$A$5:$H$272,5,FALSE))</f>
        <v>38.799999999999997</v>
      </c>
      <c r="AL7" s="75">
        <f>IF(IFERROR(AK7,"")="","",IF(AK7="Confidential",Scoring!$I$10,IF(AK7="No data",Scoring!$I$10,IF(AK7="UVCB, mixture, intermediate",Scoring!$I$9,IF(AK7&lt;Scoring!$H$2,Scoring!$I$2,IF(AK7&lt;Scoring!$H$3,Scoring!$I$3,IF(AK7&lt;Scoring!$H$4,Scoring!$I$4,IF(AK7&lt;Scoring!$H$5,Scoring!$I$5,IF(AK7&lt;Scoring!$H$6,Scoring!$I$6,IF(AK7&lt;Scoring!$H$7,Scoring!$I$7,IF(AK7&gt;=Scoring!$H$7,Scoring!$I$8,"")))))))))))</f>
        <v>5</v>
      </c>
      <c r="AN7" s="79">
        <v>1.4</v>
      </c>
      <c r="AO7" s="79">
        <v>1.4</v>
      </c>
      <c r="AP7" s="79">
        <v>1.4</v>
      </c>
      <c r="AQ7" s="79">
        <v>1.4</v>
      </c>
      <c r="AR7" s="79">
        <v>1.4</v>
      </c>
      <c r="AS7" s="78">
        <f t="shared" si="5"/>
        <v>7</v>
      </c>
      <c r="AU7" s="79">
        <f>IF(IFERROR(F7,99)=99,IF(IFERROR(G7,99)=99,IF(IFERROR(H7,99)=99,IF(IFERROR(I7,99)=99,IF(IFERROR(E7,99)=99,IF(IFERROR(J7,99)=99,0,Scoring!$B$7),Scoring!$B$3),Scoring!$B$2),Scoring!$B$6),Scoring!$B$5),Scoring!$B$4)</f>
        <v>0.5</v>
      </c>
      <c r="AV7" s="78">
        <f t="shared" si="6"/>
        <v>1.75</v>
      </c>
      <c r="AW7" s="78">
        <f t="shared" si="0"/>
        <v>5</v>
      </c>
      <c r="AX7" s="66">
        <f t="shared" si="1"/>
        <v>6</v>
      </c>
      <c r="AY7" s="78">
        <f t="shared" si="2"/>
        <v>7</v>
      </c>
      <c r="AZ7" s="76">
        <f t="shared" si="7"/>
        <v>19.75</v>
      </c>
      <c r="BA7" s="76"/>
      <c r="BB7" s="76">
        <f t="shared" si="8"/>
        <v>19.75</v>
      </c>
    </row>
    <row r="8" spans="1:54" x14ac:dyDescent="0.25">
      <c r="A8" s="77" t="s">
        <v>4442</v>
      </c>
      <c r="B8" s="76" t="str">
        <f t="shared" si="3"/>
        <v>202-653-9</v>
      </c>
      <c r="C8" s="83" t="s">
        <v>4441</v>
      </c>
      <c r="D8" s="83" t="s">
        <v>4440</v>
      </c>
      <c r="E8" s="76" t="e">
        <f>IF(C8="-",IF(A8="-",VLOOKUP(D8,'sin-list 180320_update'!$C$2:$C$835,1,FALSE),VLOOKUP(A8,'sin-list 180320_update'!$A$2:$A$835,1,FALSE)),VLOOKUP(C8,'sin-list 180320_update'!$B$2:$B$835,1,FALSE))</f>
        <v>#N/A</v>
      </c>
      <c r="F8" s="76" t="e">
        <f>IF($C8="-",IF($A8="-",VLOOKUP($D8,'REACH Bilaga XVII_update'!$A$5:$A$131,1,FALSE),VLOOKUP($A8,'REACH Bilaga XVII_update'!$C$5:$C$131,1,FALSE)),VLOOKUP($C8,'REACH Bilaga XVII_update'!$B$5:$B$131,1,FALSE))</f>
        <v>#N/A</v>
      </c>
      <c r="G8" s="76" t="e">
        <f>IF($C8="-",IF($A8="-",VLOOKUP($D8,' REACH Bilaga 59_update'!$A$5:$A$210,1,FALSE),VLOOKUP($A8,' REACH Bilaga 59_update'!$D$5:$D$210,1,FALSE)),VLOOKUP($C8,' REACH Bilaga 59_update'!$C$5:$C$210,1,FALSE))</f>
        <v>#N/A</v>
      </c>
      <c r="H8" s="76" t="e">
        <f>IF($C8="-",IF($A8="-",VLOOKUP($D8,'REACH Bilaga XIV_update'!$A$5:$A$110,1,FALSE),VLOOKUP($A8,'REACH Bilaga XIV_update'!$D$5:$D$110,1,FALSE)),VLOOKUP($C8,'REACH Bilaga XIV_update'!$C$5:$C$110,1,FALSE))</f>
        <v>#N/A</v>
      </c>
      <c r="I8" s="76" t="str">
        <f>IF($C8="-",IF($A8="-",VLOOKUP($D8,CoRAP_update!$A$5:$A$376,1,FALSE),VLOOKUP($A8,CoRAP_update!$D$5:$D$376,1,FALSE)),VLOOKUP($C8,CoRAP_update!$C$5:$C$376,1,FALSE))</f>
        <v>202-653-9</v>
      </c>
      <c r="J8" s="76" t="e">
        <f>IF($C8="-",IF($A8="-",VLOOKUP($D8,EDC_update!$C$2:$C$450,1,FALSE),VLOOKUP($A8,EDC_update!$B$2:$B$450,1,FALSE)),VLOOKUP($C8,EDC_update!$L$2:$L$450,1,FALSE))</f>
        <v>#N/A</v>
      </c>
      <c r="K8" s="76" t="e">
        <f>IF($C8="-",IF($A8="-",IF(VLOOKUP($D8,'sin-list 180320_update'!$C$2:$S$835,3,FALSE)="",NA(),VLOOKUP($D8,'sin-list 180320_update'!$C$2:$S$835,3,FALSE)),IF(VLOOKUP($A8,'sin-list 180320_update'!$A$2:$S$835,5,FALSE)="",NA(),VLOOKUP($A8,'sin-list 180320_update'!$A$2:$S$835,5,FALSE))),IF(VLOOKUP($C8,'sin-list 180320_update'!$B$2:$S$835,4,FALSE)="",NA(),VLOOKUP($C8,'sin-list 180320_update'!$B$2:$S$835,4,FALSE)))</f>
        <v>#N/A</v>
      </c>
      <c r="L8" s="76" t="e">
        <f>IF($C8="-",IF($A8="-",VLOOKUP($D8,'sin-list 180320_update'!$C$2:$S$835,6,FALSE),VLOOKUP($A8,'sin-list 180320_update'!$A$2:$S$835,8,FALSE)),VLOOKUP($C8,'sin-list 180320_update'!$B$2:$S$835,7,FALSE))</f>
        <v>#N/A</v>
      </c>
      <c r="M8" s="76" t="e">
        <f>IF($C8="-",IF($A8="-",IF(VLOOKUP($D8,'sin-list 180320_update'!$C$2:$S$835,8,FALSE)="",NA(),VLOOKUP($D8,'sin-list 180320_update'!$C$2:$S$835,8,FALSE)),IF(VLOOKUP($A8,'sin-list 180320_update'!$A$2:$S$835,10,FALSE)="",NA(),VLOOKUP($A8,'sin-list 180320_update'!$A$2:$S$835,10,FALSE))),IF(VLOOKUP($C8,'sin-list 180320_update'!$B$2:$S$835,9,FALSE)="",NA(),VLOOKUP($C8,'sin-list 180320_update'!$B$2:$S$835,9,FALSE)))</f>
        <v>#N/A</v>
      </c>
      <c r="N8" s="76" t="e">
        <f>IF($C8="-",IF($A8="-",IF(VLOOKUP($D8,'REACH Bilaga XVII_update'!$A$5:$E$131,4,FALSE)="",NA(),VLOOKUP($D8,'REACH Bilaga XVII_update'!$A$5:$E$131,4,FALSE)),IF(VLOOKUP($A8,'REACH Bilaga XVII_update'!$C$5:$D$131,2,FALSE)="",NA(),VLOOKUP($A8,'REACH Bilaga XVII_update'!$C$5:$D$131,2,FALSE))),IF(VLOOKUP($C8,'REACH Bilaga XVII_update'!$B$5:$D$131,3,FALSE)="",NA(),VLOOKUP($C8,'REACH Bilaga XVII_update'!$B$5:$D$131,3,FALSE)))</f>
        <v>#N/A</v>
      </c>
      <c r="O8" s="76" t="e">
        <f>IF($C8="-",IF($A8="-",IF(VLOOKUP($D8,' REACH Bilaga 59_update'!$A$5:$E$210,5,FALSE)="",NA(),VLOOKUP($D8,' REACH Bilaga 59_update'!$A$5:$E$210,5,FALSE)),IF(VLOOKUP($A8,' REACH Bilaga 59_update'!$D$5:$E$210,2,FALSE)="",NA(),VLOOKUP($A8,' REACH Bilaga 59_update'!$D$5:$E$210,2,FALSE))),IF(VLOOKUP($C8,' REACH Bilaga 59_update'!$C$5:$E$210,3,FALSE)="",NA(),VLOOKUP($C8,' REACH Bilaga 59_update'!$C$5:$E$210,3,FALSE)))</f>
        <v>#N/A</v>
      </c>
      <c r="P8" s="76" t="e">
        <f>IF(C8="-",IF(A8="-",IFERROR(VLOOKUP($D8,' REACH Bilaga 59_update'!$A$5:$F$210,MATCH(Sammanfattning!P$1,' REACH Bilaga 59_update'!$A$4:$F$4,0),FALSE),VLOOKUP($D8,'REACH Bilaga XIV_update'!$A$4:$H$110,MATCH(Sammanfattning!P$1,'REACH Bilaga XIV_update'!$A$4:$H$4,0),FALSE)),IFERROR(VLOOKUP($A8,' REACH Bilaga 59_update'!$D$5:$F$210,MATCH(Sammanfattning!P$1,' REACH Bilaga 59_update'!$D$4:$F$4,0),FALSE),VLOOKUP($A8,'REACH Bilaga XIV_update'!$D$4:$H$110,MATCH(Sammanfattning!P$1,'REACH Bilaga XIV_update'!$D$4:$H$4,0),FALSE))),IFERROR(VLOOKUP($C8,' REACH Bilaga 59_update'!$C$5:$F$210,MATCH(Sammanfattning!P$1,' REACH Bilaga 59_update'!$C$4:$F$4,0),FALSE),VLOOKUP($C8,'REACH Bilaga XIV_update'!$C$4:$H$110,MATCH(Sammanfattning!P$1,'REACH Bilaga XIV_update'!$C$4:$H$4,0),FALSE)))</f>
        <v>#N/A</v>
      </c>
      <c r="Q8" s="76" t="e">
        <f>IF($C8="-",IF($A8="-",IF(VLOOKUP($D8,'REACH Bilaga XIV_update'!$A$5:$I$110,9,FALSE)="",NA(),VLOOKUP($D8,'REACH Bilaga XIV_update'!$A$5:$I$110,9,FALSE)),IF(VLOOKUP($A8,'REACH Bilaga XIV_update'!$D$5:$I$110,6,FALSE)="",NA(),VLOOKUP($A8,'REACH Bilaga XIV_update'!$D$5:$I$110,6,FALSE))),IF(VLOOKUP($C8,'REACH Bilaga XIV_update'!$C$5:$I$110,7,FALSE)="",NA(),VLOOKUP($C8,'REACH Bilaga XIV_update'!$C$5:$I$110,7,FALSE)))</f>
        <v>#N/A</v>
      </c>
      <c r="R8" s="76" t="e">
        <f>IF($C8="-",IF($A8="-",IF(VLOOKUP($D8,CoRAP_update!$A$5:$O$376,15,FALSE)="",NA(),VLOOKUP($D8,CoRAP_update!$A$5:$O$376,15,FALSE)),IF(VLOOKUP($A8,CoRAP_update!$D$5:$O$376,12,FALSE)="",NA(),VLOOKUP($A8,CoRAP_update!$D$5:$O$376,12,FALSE))),IF(VLOOKUP($C8,CoRAP_update!$C$5:$O$376,13,FALSE)="",NA(),VLOOKUP($C8,CoRAP_update!$C$5:$O$376,13,FALSE)))</f>
        <v>#N/A</v>
      </c>
      <c r="S8" s="144" t="str">
        <f>IF($C8="-",IF($A8="-",VLOOKUP($D8,CoRAP_update!$A$5:$J$376,MATCH(Sammanfattning!S$1,CoRAP_update!$A$4:$J$4,0),FALSE),VLOOKUP($A8,CoRAP_update!$D$5:$J$376,MATCH(Sammanfattning!S$1,CoRAP_update!$D$4:$J$4,0),FALSE)),VLOOKUP($C8,CoRAP_update!$C$5:$J$376,MATCH(Sammanfattning!S$1,CoRAP_update!$C$4:$J$4,0),FALSE))</f>
        <v>Suspected Mutagenic#Potential endocrine disruptor#Suspected PBT/vPvB#Sensitiser#Exposure of environment#Exposure of workers</v>
      </c>
      <c r="T8" s="76" t="e">
        <f>IF($A8="-",VLOOKUP($D8,EDC_update!$C$2:$F$450,4,FALSE),VLOOKUP($A8,EDC_update!$B$2:$F$450,5,FALSE))</f>
        <v>#N/A</v>
      </c>
      <c r="V8" s="78">
        <f>IF(IFERROR(SEARCH("PBT",P8),99)=99,IF(IFERROR(SEARCH("suspected PBT",S8),99)=99,IF(IFERROR(SEARCH("concluded to be PBT",K8),99)=99,IF(IFERROR(SEARCH("PBT",S8),99)=99,IF(IFERROR(SEARCH("PBT cand",L8),99)=99,IF(IFERROR(SEARCH("PBT",L8),99)=99,IF(IFERROR(SEARCH("persistent, bioackumulative and toxic properties",K8),99)=99,0,Scoring!$E$3),Scoring!$E$3),Scoring!$E$7),Scoring!$E$3),Scoring!$E$5),Scoring!$E$6),Scoring!$E$3)</f>
        <v>0.7</v>
      </c>
      <c r="W8" s="78">
        <f>IF(IFERROR(SEARCH("vPvB",P8),99)=99,IF(IFERROR(SEARCH("suspected pbt/vPvB",S8),99)=99,IF(IFERROR(SEARCH("vPvB",S8),99)=99,IF(IFERROR(SEARCH("concluded to be a vPvB",S8),99)=99,IF(IFERROR(SEARCH("identified as vPvB",K8),99)=99,IF(IFERROR(SEARCH("concluded to be a vPvB",K8),99)=99,IF(IFERROR(SEARCH("concluded to be both pbt and vPvB",S8),99)=99,IF(IFERROR(SEARCH("concluded to be both pbt and vPvB",K8),99)=99,0,Scoring!$E$5),Scoring!$E$5),Scoring!$E$5),Scoring!$E$5),Scoring!$E$5),Scoring!$E$4),Scoring!$E$6),Scoring!$E$4)</f>
        <v>0.7</v>
      </c>
      <c r="X8" s="78">
        <f>IF(IFERROR(SEARCH("H410",N8),99)=99,IF(IFERROR(SEARCH("H410",O8),99)=99,IF(IFERROR(SEARCH("H410",Q8),99)=99,IF(IFERROR(SEARCH("H410",M8),99)=99,IF(IFERROR(SEARCH("H410",R8),99)=99,IF(IFERROR(SEARCH("H411",N8),99)=99,IF(IFERROR(SEARCH("H411",O8),99)=99,IF(IFERROR(SEARCH("H411",Q8),99)=99,IF(IFERROR(SEARCH("H411",M8),99)=99,IF(IFERROR(SEARCH("H411",R8),99)=99,IF(IFERROR(SEARCH("H413",N8),99)=99,IF(IFERROR(SEARCH("H413",O8),99)=99,IF(IFERROR(SEARCH("H413",Q8),99)=99,IF(IFERROR(SEARCH("H413",M8),99)=99,IF(IFERROR(SEARCH("H413",R8),99)=99,IF(IFERROR(SEARCH("H412",N8),99)=99,IF(IFERROR(SEARCH("H412",O8),99)=99,IF(IFERROR(SEARCH("H412",Q8),99)=99,IF(IFERROR(SEARCH("H412",M8),99)=99,IF(IFERROR(SEARCH("H412",R8),99)=99,0,Scoring!$E$2),Scoring!$E$2),Scoring!$E$2),Scoring!$E$2),Scoring!$E$2),Scoring!$E$2),Scoring!$E$2),Scoring!$E$2),Scoring!$E$2),Scoring!$E$2),Scoring!$E$2),Scoring!$E$2),Scoring!$E$2),Scoring!$E$2),Scoring!$E$2),Scoring!$E$2),Scoring!$E$2),Scoring!$E$2),Scoring!$E$2),Scoring!$E$2)</f>
        <v>0</v>
      </c>
      <c r="Y8" s="78">
        <f>IF(IFERROR(SEARCH("CMR",K8),99)=99,IF(IFERROR(SEARCH("Suspected CMR",S8),99)=99,IF(IFERROR(SEARCH("CMR",S8),99)=99,0,Scoring!$E$8),Scoring!$E$9),Scoring!$E$8)</f>
        <v>0</v>
      </c>
      <c r="Z8" s="78">
        <f>IF(IFERROR(SEARCH("H350",N8),99)=99,IF(IFERROR(SEARCH("H350",O8),99)=99,IF(IFERROR(SEARCH("H350",Q8),99)=99,IF(IFERROR(SEARCH("H350",M8),99)=99,IF(IFERROR(SEARCH("H350",R8),99)=99,IF(IFERROR(SEARCH("H351",N8),99)=99,IF(IFERROR(SEARCH("H351",O8),99)=99,IF(IFERROR(SEARCH("H351",Q8),99)=99,IF(IFERROR(SEARCH("H351",M8),99)=99,IF(IFERROR(SEARCH("H351",R8),99)=99,IF(IFERROR(SEARCH("carcinogenic",P8),99)=99,IF(IFERROR(SEARCH("suspected carcinogenic",S8),99)=99,0,Scoring!$E$12),Scoring!$E$11),Scoring!$E$10),Scoring!$E$10),Scoring!$E$10),Scoring!$E$10),Scoring!$E$10),Scoring!$E$10),Scoring!$E$10),Scoring!$E$10),Scoring!$E$10),Scoring!$E$10)</f>
        <v>0</v>
      </c>
      <c r="AA8" s="78">
        <f>IF(IFERROR(SEARCH("H340",N8),99)=99,IF(IFERROR(SEARCH("H340",O8),99)=99,IF(IFERROR(SEARCH("H340",Q8),99)=99,IF(IFERROR(SEARCH("H340",M8),99)=99,IF(IFERROR(SEARCH("H340",R8),99)=99,IF(IFERROR(SEARCH("H341",N8),99)=99,IF(IFERROR(SEARCH("H341",O8),99)=99,IF(IFERROR(SEARCH("H341",Q8),99)=99,IF(IFERROR(SEARCH("H341",M8),99)=99,IF(IFERROR(SEARCH("H341",R8),99)=99,IF(IFERROR(SEARCH("mutagenic",P8),99)=99,IF(IFERROR(SEARCH("suspected mutagenic",S8),99)=99,0,Scoring!$E$15),Scoring!$E$14),Scoring!$E$13),Scoring!$E$13),Scoring!$E$13),Scoring!$E$13),Scoring!$E$13),Scoring!$E$13),Scoring!$E$13),Scoring!$E$13),Scoring!$E$13),Scoring!$E$13)</f>
        <v>0.7</v>
      </c>
      <c r="AB8" s="78">
        <f>IF(IFERROR(SEARCH("H360",N8),99)=99,IF(IFERROR(SEARCH("H360",O8),99)=99,IF(IFERROR(SEARCH("H360",Q8),99)=99,IF(IFERROR(SEARCH("H360",M8),99)=99,IF(IFERROR(SEARCH("H360",R8),99)=99,IF(IFERROR(SEARCH("H361",N8),99)=99,IF(IFERROR(SEARCH("H361",O8),99)=99,IF(IFERROR(SEARCH("H361",Q8),99)=99,IF(IFERROR(SEARCH("H361",M8),99)=99,IF(IFERROR(SEARCH("H361",R8),99)=99,IF(IFERROR(SEARCH("reproduction",P8),99)=99,IF(IFERROR(SEARCH("suspected reprotoxic",S8),99)=99,IF(IFERROR(SEARCH("reprotoxic",S8),99)=99,IF(IFERROR(SEARCH("reprotoxic",K8),99)=99,0,Scoring!$E$18),Scoring!$E$18),Scoring!$E$19),Scoring!$E$17),Scoring!$E$16),Scoring!$E$16),Scoring!$E$16),Scoring!$E$16),Scoring!$E$16),Scoring!$E$16),Scoring!$E$16),Scoring!$E$16),Scoring!$E$16),Scoring!$E$16)</f>
        <v>0</v>
      </c>
      <c r="AC8" s="78">
        <f>IF(IFERROR(SEARCH("57f",L8),99)=99,IF(IFERROR(SEARCH("57(f)",P8),99)=99,0,Scoring!$E$20),Scoring!$E$20)</f>
        <v>0</v>
      </c>
      <c r="AD8" s="78">
        <f>IF(IFERROR(SEARCH("CAT1",T8),99)=99,IF(IFERROR(SEARCH("CAT2",T8),99)=99,IF(IFERROR(SEARCH("CAT3",T8),99)=99,IF(IFERROR(SEARCH("concluded to be endocrine",K8),99)=99,IF(IFERROR(SEARCH("categorised as endocrine",K8),99)=99,IF(IFERROR(SEARCH("endocrine disrupting",P8),99)=99,IF(IFERROR(SEARCH("endocrine disrupting",K8),99)=99,IF(IFERROR(SEARCH("suspected endocrine",S8),99)=99,IF(IFERROR(SEARCH("potential endocrine",S8),99)=99,0,Scoring!$E$25),Scoring!$E$25),Scoring!$E$24),Scoring!$E$24),Scoring!$E$24),Scoring!$E$24),Scoring!$E$23),Scoring!$E$22),Scoring!$E$21)</f>
        <v>0.5</v>
      </c>
      <c r="AE8" s="78">
        <f>IF(IFERROR(SEARCH("suspected sensitiser",S8),99)=99,IF(IFERROR(SEARCH("sensitiser",S8),99)=99,IF(IFERROR(SEARCH("other hazard based concern",S8),99)=99,0,Scoring!$E$28),Scoring!$E$26),Scoring!$E$27)</f>
        <v>0.6</v>
      </c>
      <c r="AF8" s="78">
        <f>IF(IFERROR(M8,1)=1,IF(IFERROR(N8,1)=1,IF(IFERROR(O8,1)=1,IF(IFERROR(Q8,1)=1,IF(IFERROR(R8,1)=1,IF(IFERROR(T8,1)=1,IF(IFERROR(K8,1)=1,IF(IFERROR(P8,1)=1,IF(IFERROR(S8,1)=1,Scoring!$E$29,0),0),0),0),0),0),0),0),0)</f>
        <v>0</v>
      </c>
      <c r="AG8" s="78">
        <f t="shared" si="4"/>
        <v>3.2</v>
      </c>
      <c r="AI8" s="93">
        <f>IF(A8="-",IF(D8="-",#N/A,VLOOKUP(D8,Exponering!$A$6:O$501,15,FALSE)),VLOOKUP(A8,Exponering!$A$6:$O$501,15,FALSE))</f>
        <v>15</v>
      </c>
      <c r="AJ8" s="94">
        <f>IF(IFERROR(AI8,"")="","",IF(AI8="No data",Scoring!$M$9,IF(AI8&lt;Scoring!$L$2,Scoring!$M$2,IF(AI8&lt;Scoring!$L$3,Scoring!$M$3,IF(AI8&lt;Scoring!$L$4,Scoring!$M$4,IF(AI8&lt;Scoring!$L$5,Scoring!$M$5,IF(AI8&lt;Scoring!$L$6,Scoring!$M$6,IF(AI8&lt;Scoring!$L$7,Scoring!$M$7,IF(AI8&gt;=Scoring!$L$7,Scoring!$M$8,"")))))))))</f>
        <v>6</v>
      </c>
      <c r="AK8" s="76">
        <f>IF(A8="-",IF(D8="-",#N/A,VLOOKUP(D8,'Total Use SPIN'!$A$5:H$272,5,FALSE)),VLOOKUP(A8,'Total Use SPIN'!$A$5:$H$272,5,FALSE))</f>
        <v>4.5999999999999996</v>
      </c>
      <c r="AL8" s="75">
        <f>IF(IFERROR(AK8,"")="","",IF(AK8="Confidential",Scoring!$I$10,IF(AK8="No data",Scoring!$I$10,IF(AK8="UVCB, mixture, intermediate",Scoring!$I$9,IF(AK8&lt;Scoring!$H$2,Scoring!$I$2,IF(AK8&lt;Scoring!$H$3,Scoring!$I$3,IF(AK8&lt;Scoring!$H$4,Scoring!$I$4,IF(AK8&lt;Scoring!$H$5,Scoring!$I$5,IF(AK8&lt;Scoring!$H$6,Scoring!$I$6,IF(AK8&lt;Scoring!$H$7,Scoring!$I$7,IF(AK8&gt;=Scoring!$H$7,Scoring!$I$8,"")))))))))))</f>
        <v>5</v>
      </c>
      <c r="AN8" s="79">
        <v>1.4</v>
      </c>
      <c r="AO8" s="79">
        <v>1.4</v>
      </c>
      <c r="AP8" s="79">
        <v>1.4</v>
      </c>
      <c r="AQ8" s="79">
        <v>1.4</v>
      </c>
      <c r="AR8" s="79">
        <v>1.4</v>
      </c>
      <c r="AS8" s="78">
        <f t="shared" si="5"/>
        <v>7</v>
      </c>
      <c r="AU8" s="79">
        <f>IF(IFERROR(F8,99)=99,IF(IFERROR(G8,99)=99,IF(IFERROR(H8,99)=99,IF(IFERROR(I8,99)=99,IF(IFERROR(E8,99)=99,IF(IFERROR(J8,99)=99,0,Scoring!$B$7),Scoring!$B$3),Scoring!$B$2),Scoring!$B$6),Scoring!$B$5),Scoring!$B$4)</f>
        <v>0.5</v>
      </c>
      <c r="AV8" s="78">
        <f t="shared" si="6"/>
        <v>1.6</v>
      </c>
      <c r="AW8" s="78">
        <f t="shared" si="0"/>
        <v>5</v>
      </c>
      <c r="AX8" s="66">
        <f t="shared" si="1"/>
        <v>6</v>
      </c>
      <c r="AY8" s="78">
        <f t="shared" si="2"/>
        <v>7</v>
      </c>
      <c r="AZ8" s="76">
        <f t="shared" si="7"/>
        <v>19.600000000000001</v>
      </c>
      <c r="BA8" s="76"/>
      <c r="BB8" s="76">
        <f t="shared" si="8"/>
        <v>19.600000000000001</v>
      </c>
    </row>
    <row r="9" spans="1:54" x14ac:dyDescent="0.25">
      <c r="A9" s="77" t="s">
        <v>4905</v>
      </c>
      <c r="B9" s="76" t="str">
        <f t="shared" si="3"/>
        <v>211-063-0</v>
      </c>
      <c r="C9" s="77" t="s">
        <v>4904</v>
      </c>
      <c r="D9" s="77" t="s">
        <v>4903</v>
      </c>
      <c r="E9" s="76" t="e">
        <f>IF(C9="-",IF(A9="-",VLOOKUP(D9,'sin-list 180320_update'!$C$2:$C$835,1,FALSE),VLOOKUP(A9,'sin-list 180320_update'!$A$2:$A$835,1,FALSE)),VLOOKUP(C9,'sin-list 180320_update'!$B$2:$B$835,1,FALSE))</f>
        <v>#N/A</v>
      </c>
      <c r="F9" s="76" t="e">
        <f>IF($C9="-",IF($A9="-",VLOOKUP($D9,'REACH Bilaga XVII_update'!$A$5:$A$131,1,FALSE),VLOOKUP($A9,'REACH Bilaga XVII_update'!$C$5:$C$131,1,FALSE)),VLOOKUP($C9,'REACH Bilaga XVII_update'!$B$5:$B$131,1,FALSE))</f>
        <v>#N/A</v>
      </c>
      <c r="G9" s="76" t="e">
        <f>IF($C9="-",IF($A9="-",VLOOKUP($D9,' REACH Bilaga 59_update'!$A$5:$A$210,1,FALSE),VLOOKUP($A9,' REACH Bilaga 59_update'!$D$5:$D$210,1,FALSE)),VLOOKUP($C9,' REACH Bilaga 59_update'!$C$5:$C$210,1,FALSE))</f>
        <v>#N/A</v>
      </c>
      <c r="H9" s="76" t="e">
        <f>IF($C9="-",IF($A9="-",VLOOKUP($D9,'REACH Bilaga XIV_update'!$A$5:$A$110,1,FALSE),VLOOKUP($A9,'REACH Bilaga XIV_update'!$D$5:$D$110,1,FALSE)),VLOOKUP($C9,'REACH Bilaga XIV_update'!$C$5:$C$110,1,FALSE))</f>
        <v>#N/A</v>
      </c>
      <c r="I9" s="76" t="str">
        <f>IF($C9="-",IF($A9="-",VLOOKUP($D9,CoRAP_update!$A$5:$A$376,1,FALSE),VLOOKUP($A9,CoRAP_update!$D$5:$D$376,1,FALSE)),VLOOKUP($C9,CoRAP_update!$C$5:$C$376,1,FALSE))</f>
        <v>211-063-0</v>
      </c>
      <c r="J9" s="76" t="e">
        <f>IF($C9="-",IF($A9="-",VLOOKUP($D9,EDC_update!$C$2:$C$450,1,FALSE),VLOOKUP($A9,EDC_update!$B$2:$B$450,1,FALSE)),VLOOKUP($C9,EDC_update!$L$2:$L$450,1,FALSE))</f>
        <v>#N/A</v>
      </c>
      <c r="K9" s="76" t="e">
        <f>IF($C9="-",IF($A9="-",IF(VLOOKUP($D9,'sin-list 180320_update'!$C$2:$S$835,3,FALSE)="",NA(),VLOOKUP($D9,'sin-list 180320_update'!$C$2:$S$835,3,FALSE)),IF(VLOOKUP($A9,'sin-list 180320_update'!$A$2:$S$835,5,FALSE)="",NA(),VLOOKUP($A9,'sin-list 180320_update'!$A$2:$S$835,5,FALSE))),IF(VLOOKUP($C9,'sin-list 180320_update'!$B$2:$S$835,4,FALSE)="",NA(),VLOOKUP($C9,'sin-list 180320_update'!$B$2:$S$835,4,FALSE)))</f>
        <v>#N/A</v>
      </c>
      <c r="L9" s="76" t="e">
        <f>IF($C9="-",IF($A9="-",VLOOKUP($D9,'sin-list 180320_update'!$C$2:$S$835,6,FALSE),VLOOKUP($A9,'sin-list 180320_update'!$A$2:$S$835,8,FALSE)),VLOOKUP($C9,'sin-list 180320_update'!$B$2:$S$835,7,FALSE))</f>
        <v>#N/A</v>
      </c>
      <c r="M9" s="76" t="e">
        <f>IF($C9="-",IF($A9="-",IF(VLOOKUP($D9,'sin-list 180320_update'!$C$2:$S$835,8,FALSE)="",NA(),VLOOKUP($D9,'sin-list 180320_update'!$C$2:$S$835,8,FALSE)),IF(VLOOKUP($A9,'sin-list 180320_update'!$A$2:$S$835,10,FALSE)="",NA(),VLOOKUP($A9,'sin-list 180320_update'!$A$2:$S$835,10,FALSE))),IF(VLOOKUP($C9,'sin-list 180320_update'!$B$2:$S$835,9,FALSE)="",NA(),VLOOKUP($C9,'sin-list 180320_update'!$B$2:$S$835,9,FALSE)))</f>
        <v>#N/A</v>
      </c>
      <c r="N9" s="76" t="e">
        <f>IF($C9="-",IF($A9="-",IF(VLOOKUP($D9,'REACH Bilaga XVII_update'!$A$5:$E$131,4,FALSE)="",NA(),VLOOKUP($D9,'REACH Bilaga XVII_update'!$A$5:$E$131,4,FALSE)),IF(VLOOKUP($A9,'REACH Bilaga XVII_update'!$C$5:$D$131,2,FALSE)="",NA(),VLOOKUP($A9,'REACH Bilaga XVII_update'!$C$5:$D$131,2,FALSE))),IF(VLOOKUP($C9,'REACH Bilaga XVII_update'!$B$5:$D$131,3,FALSE)="",NA(),VLOOKUP($C9,'REACH Bilaga XVII_update'!$B$5:$D$131,3,FALSE)))</f>
        <v>#N/A</v>
      </c>
      <c r="O9" s="76" t="e">
        <f>IF($C9="-",IF($A9="-",IF(VLOOKUP($D9,' REACH Bilaga 59_update'!$A$5:$E$210,5,FALSE)="",NA(),VLOOKUP($D9,' REACH Bilaga 59_update'!$A$5:$E$210,5,FALSE)),IF(VLOOKUP($A9,' REACH Bilaga 59_update'!$D$5:$E$210,2,FALSE)="",NA(),VLOOKUP($A9,' REACH Bilaga 59_update'!$D$5:$E$210,2,FALSE))),IF(VLOOKUP($C9,' REACH Bilaga 59_update'!$C$5:$E$210,3,FALSE)="",NA(),VLOOKUP($C9,' REACH Bilaga 59_update'!$C$5:$E$210,3,FALSE)))</f>
        <v>#N/A</v>
      </c>
      <c r="P9" s="76" t="e">
        <f>IF(C9="-",IF(A9="-",IFERROR(VLOOKUP($D9,' REACH Bilaga 59_update'!$A$5:$F$210,MATCH(Sammanfattning!P$1,' REACH Bilaga 59_update'!$A$4:$F$4,0),FALSE),VLOOKUP($D9,'REACH Bilaga XIV_update'!$A$4:$H$110,MATCH(Sammanfattning!P$1,'REACH Bilaga XIV_update'!$A$4:$H$4,0),FALSE)),IFERROR(VLOOKUP($A9,' REACH Bilaga 59_update'!$D$5:$F$210,MATCH(Sammanfattning!P$1,' REACH Bilaga 59_update'!$D$4:$F$4,0),FALSE),VLOOKUP($A9,'REACH Bilaga XIV_update'!$D$4:$H$110,MATCH(Sammanfattning!P$1,'REACH Bilaga XIV_update'!$D$4:$H$4,0),FALSE))),IFERROR(VLOOKUP($C9,' REACH Bilaga 59_update'!$C$5:$F$210,MATCH(Sammanfattning!P$1,' REACH Bilaga 59_update'!$C$4:$F$4,0),FALSE),VLOOKUP($C9,'REACH Bilaga XIV_update'!$C$4:$H$110,MATCH(Sammanfattning!P$1,'REACH Bilaga XIV_update'!$C$4:$H$4,0),FALSE)))</f>
        <v>#N/A</v>
      </c>
      <c r="Q9" s="76" t="e">
        <f>IF($C9="-",IF($A9="-",IF(VLOOKUP($D9,'REACH Bilaga XIV_update'!$A$5:$I$110,9,FALSE)="",NA(),VLOOKUP($D9,'REACH Bilaga XIV_update'!$A$5:$I$110,9,FALSE)),IF(VLOOKUP($A9,'REACH Bilaga XIV_update'!$D$5:$I$110,6,FALSE)="",NA(),VLOOKUP($A9,'REACH Bilaga XIV_update'!$D$5:$I$110,6,FALSE))),IF(VLOOKUP($C9,'REACH Bilaga XIV_update'!$C$5:$I$110,7,FALSE)="",NA(),VLOOKUP($C9,'REACH Bilaga XIV_update'!$C$5:$I$110,7,FALSE)))</f>
        <v>#N/A</v>
      </c>
      <c r="R9" s="76" t="str">
        <f>IF($C9="-",IF($A9="-",IF(VLOOKUP($D9,CoRAP_update!$A$5:$O$376,15,FALSE)="",NA(),VLOOKUP($D9,CoRAP_update!$A$5:$O$376,15,FALSE)),IF(VLOOKUP($A9,CoRAP_update!$D$5:$O$376,12,FALSE)="",NA(),VLOOKUP($A9,CoRAP_update!$D$5:$O$376,12,FALSE))),IF(VLOOKUP($C9,CoRAP_update!$C$5:$O$376,13,FALSE)="",NA(),VLOOKUP($C9,CoRAP_update!$C$5:$O$376,13,FALSE)))</f>
        <v>H200
H310
H330
H300
H373 **</v>
      </c>
      <c r="S9" s="144" t="str">
        <f>IF($C9="-",IF($A9="-",VLOOKUP($D9,CoRAP_update!$A$5:$J$376,MATCH(Sammanfattning!S$1,CoRAP_update!$A$4:$J$4,0),FALSE),VLOOKUP($A9,CoRAP_update!$D$5:$J$376,MATCH(Sammanfattning!S$1,CoRAP_update!$D$4:$J$4,0),FALSE)),VLOOKUP($C9,CoRAP_update!$C$5:$J$376,MATCH(Sammanfattning!S$1,CoRAP_update!$C$4:$J$4,0),FALSE))</f>
        <v>Suspected Reprotoxic#Potential endocrine disruptor#Suspected PBT/vPvB#Suspected Sensitiser#High (aggregated) tonnage#Wide dispersive use</v>
      </c>
      <c r="T9" s="76" t="e">
        <f>IF($A9="-",VLOOKUP($D9,EDC_update!$C$2:$F$450,4,FALSE),VLOOKUP($A9,EDC_update!$B$2:$F$450,5,FALSE))</f>
        <v>#N/A</v>
      </c>
      <c r="V9" s="78">
        <f>IF(IFERROR(SEARCH("PBT",P9),99)=99,IF(IFERROR(SEARCH("suspected PBT",S9),99)=99,IF(IFERROR(SEARCH("concluded to be PBT",K9),99)=99,IF(IFERROR(SEARCH("PBT",S9),99)=99,IF(IFERROR(SEARCH("PBT cand",L9),99)=99,IF(IFERROR(SEARCH("PBT",L9),99)=99,IF(IFERROR(SEARCH("persistent, bioackumulative and toxic properties",K9),99)=99,0,Scoring!$E$3),Scoring!$E$3),Scoring!$E$7),Scoring!$E$3),Scoring!$E$5),Scoring!$E$6),Scoring!$E$3)</f>
        <v>0.7</v>
      </c>
      <c r="W9" s="78">
        <f>IF(IFERROR(SEARCH("vPvB",P9),99)=99,IF(IFERROR(SEARCH("suspected pbt/vPvB",S9),99)=99,IF(IFERROR(SEARCH("vPvB",S9),99)=99,IF(IFERROR(SEARCH("concluded to be a vPvB",S9),99)=99,IF(IFERROR(SEARCH("identified as vPvB",K9),99)=99,IF(IFERROR(SEARCH("concluded to be a vPvB",K9),99)=99,IF(IFERROR(SEARCH("concluded to be both pbt and vPvB",S9),99)=99,IF(IFERROR(SEARCH("concluded to be both pbt and vPvB",K9),99)=99,0,Scoring!$E$5),Scoring!$E$5),Scoring!$E$5),Scoring!$E$5),Scoring!$E$5),Scoring!$E$4),Scoring!$E$6),Scoring!$E$4)</f>
        <v>0.7</v>
      </c>
      <c r="X9" s="78">
        <f>IF(IFERROR(SEARCH("H410",N9),99)=99,IF(IFERROR(SEARCH("H410",O9),99)=99,IF(IFERROR(SEARCH("H410",Q9),99)=99,IF(IFERROR(SEARCH("H410",M9),99)=99,IF(IFERROR(SEARCH("H410",R9),99)=99,IF(IFERROR(SEARCH("H411",N9),99)=99,IF(IFERROR(SEARCH("H411",O9),99)=99,IF(IFERROR(SEARCH("H411",Q9),99)=99,IF(IFERROR(SEARCH("H411",M9),99)=99,IF(IFERROR(SEARCH("H411",R9),99)=99,IF(IFERROR(SEARCH("H413",N9),99)=99,IF(IFERROR(SEARCH("H413",O9),99)=99,IF(IFERROR(SEARCH("H413",Q9),99)=99,IF(IFERROR(SEARCH("H413",M9),99)=99,IF(IFERROR(SEARCH("H413",R9),99)=99,IF(IFERROR(SEARCH("H412",N9),99)=99,IF(IFERROR(SEARCH("H412",O9),99)=99,IF(IFERROR(SEARCH("H412",Q9),99)=99,IF(IFERROR(SEARCH("H412",M9),99)=99,IF(IFERROR(SEARCH("H412",R9),99)=99,0,Scoring!$E$2),Scoring!$E$2),Scoring!$E$2),Scoring!$E$2),Scoring!$E$2),Scoring!$E$2),Scoring!$E$2),Scoring!$E$2),Scoring!$E$2),Scoring!$E$2),Scoring!$E$2),Scoring!$E$2),Scoring!$E$2),Scoring!$E$2),Scoring!$E$2),Scoring!$E$2),Scoring!$E$2),Scoring!$E$2),Scoring!$E$2),Scoring!$E$2)</f>
        <v>0</v>
      </c>
      <c r="Y9" s="78">
        <f>IF(IFERROR(SEARCH("CMR",K9),99)=99,IF(IFERROR(SEARCH("Suspected CMR",S9),99)=99,IF(IFERROR(SEARCH("CMR",S9),99)=99,0,Scoring!$E$8),Scoring!$E$9),Scoring!$E$8)</f>
        <v>0</v>
      </c>
      <c r="Z9" s="78">
        <f>IF(IFERROR(SEARCH("H350",N9),99)=99,IF(IFERROR(SEARCH("H350",O9),99)=99,IF(IFERROR(SEARCH("H350",Q9),99)=99,IF(IFERROR(SEARCH("H350",M9),99)=99,IF(IFERROR(SEARCH("H350",R9),99)=99,IF(IFERROR(SEARCH("H351",N9),99)=99,IF(IFERROR(SEARCH("H351",O9),99)=99,IF(IFERROR(SEARCH("H351",Q9),99)=99,IF(IFERROR(SEARCH("H351",M9),99)=99,IF(IFERROR(SEARCH("H351",R9),99)=99,IF(IFERROR(SEARCH("carcinogenic",P9),99)=99,IF(IFERROR(SEARCH("suspected carcinogenic",S9),99)=99,0,Scoring!$E$12),Scoring!$E$11),Scoring!$E$10),Scoring!$E$10),Scoring!$E$10),Scoring!$E$10),Scoring!$E$10),Scoring!$E$10),Scoring!$E$10),Scoring!$E$10),Scoring!$E$10),Scoring!$E$10)</f>
        <v>0</v>
      </c>
      <c r="AA9" s="78">
        <f>IF(IFERROR(SEARCH("H340",N9),99)=99,IF(IFERROR(SEARCH("H340",O9),99)=99,IF(IFERROR(SEARCH("H340",Q9),99)=99,IF(IFERROR(SEARCH("H340",M9),99)=99,IF(IFERROR(SEARCH("H340",R9),99)=99,IF(IFERROR(SEARCH("H341",N9),99)=99,IF(IFERROR(SEARCH("H341",O9),99)=99,IF(IFERROR(SEARCH("H341",Q9),99)=99,IF(IFERROR(SEARCH("H341",M9),99)=99,IF(IFERROR(SEARCH("H341",R9),99)=99,IF(IFERROR(SEARCH("mutagenic",P9),99)=99,IF(IFERROR(SEARCH("suspected mutagenic",S9),99)=99,0,Scoring!$E$15),Scoring!$E$14),Scoring!$E$13),Scoring!$E$13),Scoring!$E$13),Scoring!$E$13),Scoring!$E$13),Scoring!$E$13),Scoring!$E$13),Scoring!$E$13),Scoring!$E$13),Scoring!$E$13)</f>
        <v>0</v>
      </c>
      <c r="AB9" s="78">
        <f>IF(IFERROR(SEARCH("H360",N9),99)=99,IF(IFERROR(SEARCH("H360",O9),99)=99,IF(IFERROR(SEARCH("H360",Q9),99)=99,IF(IFERROR(SEARCH("H360",M9),99)=99,IF(IFERROR(SEARCH("H360",R9),99)=99,IF(IFERROR(SEARCH("H361",N9),99)=99,IF(IFERROR(SEARCH("H361",O9),99)=99,IF(IFERROR(SEARCH("H361",Q9),99)=99,IF(IFERROR(SEARCH("H361",M9),99)=99,IF(IFERROR(SEARCH("H361",R9),99)=99,IF(IFERROR(SEARCH("reproduction",P9),99)=99,IF(IFERROR(SEARCH("suspected reprotoxic",S9),99)=99,IF(IFERROR(SEARCH("reprotoxic",S9),99)=99,IF(IFERROR(SEARCH("reprotoxic",K9),99)=99,0,Scoring!$E$18),Scoring!$E$18),Scoring!$E$19),Scoring!$E$17),Scoring!$E$16),Scoring!$E$16),Scoring!$E$16),Scoring!$E$16),Scoring!$E$16),Scoring!$E$16),Scoring!$E$16),Scoring!$E$16),Scoring!$E$16),Scoring!$E$16)</f>
        <v>0.7</v>
      </c>
      <c r="AC9" s="78">
        <f>IF(IFERROR(SEARCH("57f",L9),99)=99,IF(IFERROR(SEARCH("57(f)",P9),99)=99,0,Scoring!$E$20),Scoring!$E$20)</f>
        <v>0</v>
      </c>
      <c r="AD9" s="78">
        <f>IF(IFERROR(SEARCH("CAT1",T9),99)=99,IF(IFERROR(SEARCH("CAT2",T9),99)=99,IF(IFERROR(SEARCH("CAT3",T9),99)=99,IF(IFERROR(SEARCH("concluded to be endocrine",K9),99)=99,IF(IFERROR(SEARCH("categorised as endocrine",K9),99)=99,IF(IFERROR(SEARCH("endocrine disrupting",P9),99)=99,IF(IFERROR(SEARCH("endocrine disrupting",K9),99)=99,IF(IFERROR(SEARCH("suspected endocrine",S9),99)=99,IF(IFERROR(SEARCH("potential endocrine",S9),99)=99,0,Scoring!$E$25),Scoring!$E$25),Scoring!$E$24),Scoring!$E$24),Scoring!$E$24),Scoring!$E$24),Scoring!$E$23),Scoring!$E$22),Scoring!$E$21)</f>
        <v>0.5</v>
      </c>
      <c r="AE9" s="78">
        <f>IF(IFERROR(SEARCH("suspected sensitiser",S9),99)=99,IF(IFERROR(SEARCH("sensitiser",S9),99)=99,IF(IFERROR(SEARCH("other hazard based concern",S9),99)=99,0,Scoring!$E$28),Scoring!$E$26),Scoring!$E$27)</f>
        <v>0.4</v>
      </c>
      <c r="AF9" s="78">
        <f>IF(IFERROR(M9,1)=1,IF(IFERROR(N9,1)=1,IF(IFERROR(O9,1)=1,IF(IFERROR(Q9,1)=1,IF(IFERROR(R9,1)=1,IF(IFERROR(T9,1)=1,IF(IFERROR(K9,1)=1,IF(IFERROR(P9,1)=1,IF(IFERROR(S9,1)=1,Scoring!$E$29,0),0),0),0),0),0),0),0),0)</f>
        <v>0</v>
      </c>
      <c r="AG9" s="78">
        <f t="shared" si="4"/>
        <v>3</v>
      </c>
      <c r="AI9" s="93">
        <f>IF(A9="-",IF(D9="-",#N/A,VLOOKUP(D9,Exponering!$A$6:O$501,15,FALSE)),VLOOKUP(A9,Exponering!$A$6:$O$501,15,FALSE))</f>
        <v>12</v>
      </c>
      <c r="AJ9" s="94">
        <f>IF(IFERROR(AI9,"")="","",IF(AI9="No data",Scoring!$M$9,IF(AI9&lt;Scoring!$L$2,Scoring!$M$2,IF(AI9&lt;Scoring!$L$3,Scoring!$M$3,IF(AI9&lt;Scoring!$L$4,Scoring!$M$4,IF(AI9&lt;Scoring!$L$5,Scoring!$M$5,IF(AI9&lt;Scoring!$L$6,Scoring!$M$6,IF(AI9&lt;Scoring!$L$7,Scoring!$M$7,IF(AI9&gt;=Scoring!$L$7,Scoring!$M$8,"")))))))))</f>
        <v>5</v>
      </c>
      <c r="AK9" s="76">
        <f>IF(A9="-",IF(D9="-",#N/A,VLOOKUP(D9,'Total Use SPIN'!$A$5:H$272,5,FALSE)),VLOOKUP(A9,'Total Use SPIN'!$A$5:$H$272,5,FALSE))</f>
        <v>2021.6</v>
      </c>
      <c r="AL9" s="75">
        <f>IF(IFERROR(AK9,"")="","",IF(AK9="Confidential",Scoring!$I$10,IF(AK9="No data",Scoring!$I$10,IF(AK9="UVCB, mixture, intermediate",Scoring!$I$9,IF(AK9&lt;Scoring!$H$2,Scoring!$I$2,IF(AK9&lt;Scoring!$H$3,Scoring!$I$3,IF(AK9&lt;Scoring!$H$4,Scoring!$I$4,IF(AK9&lt;Scoring!$H$5,Scoring!$I$5,IF(AK9&lt;Scoring!$H$6,Scoring!$I$6,IF(AK9&lt;Scoring!$H$7,Scoring!$I$7,IF(AK9&gt;=Scoring!$H$7,Scoring!$I$8,"")))))))))))</f>
        <v>6</v>
      </c>
      <c r="AN9" s="79">
        <v>1.4</v>
      </c>
      <c r="AO9" s="79">
        <v>1.4</v>
      </c>
      <c r="AP9" s="79">
        <v>1.4</v>
      </c>
      <c r="AQ9" s="79">
        <v>1.4</v>
      </c>
      <c r="AR9" s="79">
        <v>1.4</v>
      </c>
      <c r="AS9" s="78">
        <f t="shared" si="5"/>
        <v>7</v>
      </c>
      <c r="AU9" s="79">
        <f>IF(IFERROR(F9,99)=99,IF(IFERROR(G9,99)=99,IF(IFERROR(H9,99)=99,IF(IFERROR(I9,99)=99,IF(IFERROR(E9,99)=99,IF(IFERROR(J9,99)=99,0,Scoring!$B$7),Scoring!$B$3),Scoring!$B$2),Scoring!$B$6),Scoring!$B$5),Scoring!$B$4)</f>
        <v>0.5</v>
      </c>
      <c r="AV9" s="78">
        <f t="shared" si="6"/>
        <v>1.5</v>
      </c>
      <c r="AW9" s="78">
        <f t="shared" si="0"/>
        <v>6</v>
      </c>
      <c r="AX9" s="66">
        <f t="shared" si="1"/>
        <v>5</v>
      </c>
      <c r="AY9" s="78">
        <f t="shared" si="2"/>
        <v>7</v>
      </c>
      <c r="AZ9" s="76">
        <f t="shared" si="7"/>
        <v>19.5</v>
      </c>
      <c r="BA9" s="76"/>
      <c r="BB9" s="76">
        <f t="shared" si="8"/>
        <v>19.5</v>
      </c>
    </row>
    <row r="10" spans="1:54" x14ac:dyDescent="0.25">
      <c r="A10" s="77" t="s">
        <v>4707</v>
      </c>
      <c r="B10" s="76" t="str">
        <f t="shared" si="3"/>
        <v>204-077-3</v>
      </c>
      <c r="C10" s="77" t="s">
        <v>4706</v>
      </c>
      <c r="D10" s="77" t="s">
        <v>4705</v>
      </c>
      <c r="E10" s="76" t="str">
        <f>IF(C10="-",IF(A10="-",VLOOKUP(D10,'sin-list 180320_update'!$C$2:$C$835,1,FALSE),VLOOKUP(A10,'sin-list 180320_update'!$A$2:$A$835,1,FALSE)),VLOOKUP(C10,'sin-list 180320_update'!$B$2:$B$835,1,FALSE))</f>
        <v>204-077-3</v>
      </c>
      <c r="F10" s="76" t="e">
        <f>IF($C10="-",IF($A10="-",VLOOKUP($D10,'REACH Bilaga XVII_update'!$A$5:$A$131,1,FALSE),VLOOKUP($A10,'REACH Bilaga XVII_update'!$C$5:$C$131,1,FALSE)),VLOOKUP($C10,'REACH Bilaga XVII_update'!$B$5:$B$131,1,FALSE))</f>
        <v>#N/A</v>
      </c>
      <c r="G10" s="76" t="e">
        <f>IF($C10="-",IF($A10="-",VLOOKUP($D10,' REACH Bilaga 59_update'!$A$5:$A$210,1,FALSE),VLOOKUP($A10,' REACH Bilaga 59_update'!$D$5:$D$210,1,FALSE)),VLOOKUP($C10,' REACH Bilaga 59_update'!$C$5:$C$210,1,FALSE))</f>
        <v>#N/A</v>
      </c>
      <c r="H10" s="76" t="e">
        <f>IF($C10="-",IF($A10="-",VLOOKUP($D10,'REACH Bilaga XIV_update'!$A$5:$A$110,1,FALSE),VLOOKUP($A10,'REACH Bilaga XIV_update'!$D$5:$D$110,1,FALSE)),VLOOKUP($C10,'REACH Bilaga XIV_update'!$C$5:$C$110,1,FALSE))</f>
        <v>#N/A</v>
      </c>
      <c r="I10" s="76" t="str">
        <f>IF($C10="-",IF($A10="-",VLOOKUP($D10,CoRAP_update!$A$5:$A$376,1,FALSE),VLOOKUP($A10,CoRAP_update!$D$5:$D$376,1,FALSE)),VLOOKUP($C10,CoRAP_update!$C$5:$C$376,1,FALSE))</f>
        <v>204-077-3</v>
      </c>
      <c r="J10" s="76" t="e">
        <f>IF($C10="-",IF($A10="-",VLOOKUP($D10,EDC_update!$C$2:$C$450,1,FALSE),VLOOKUP($A10,EDC_update!$B$2:$B$450,1,FALSE)),VLOOKUP($C10,EDC_update!$L$2:$L$450,1,FALSE))</f>
        <v>#N/A</v>
      </c>
      <c r="K10" s="76" t="str">
        <f>IF($C10="-",IF($A10="-",IF(VLOOKUP($D10,'sin-list 180320_update'!$C$2:$S$835,3,FALSE)="",NA(),VLOOKUP($D10,'sin-list 180320_update'!$C$2:$S$835,3,FALSE)),IF(VLOOKUP($A10,'sin-list 180320_update'!$A$2:$S$835,5,FALSE)="",NA(),VLOOKUP($A10,'sin-list 180320_update'!$A$2:$S$835,5,FALSE))),IF(VLOOKUP($C10,'sin-list 180320_update'!$B$2:$S$835,4,FALSE)="",NA(),VLOOKUP($C10,'sin-list 180320_update'!$B$2:$S$835,4,FALSE)))</f>
        <v xml:space="preserve">This substance is Persistent, Mobile and Toxic. </v>
      </c>
      <c r="L10" s="76" t="str">
        <f>IF($C10="-",IF($A10="-",VLOOKUP($D10,'sin-list 180320_update'!$C$2:$S$835,6,FALSE),VLOOKUP($A10,'sin-list 180320_update'!$A$2:$S$835,8,FALSE)),VLOOKUP($C10,'sin-list 180320_update'!$B$2:$S$835,7,FALSE))</f>
        <v>STOT SE 3 _x000D_
Eye Irrit. 2 _x000D_
Skin Irrit. 2</v>
      </c>
      <c r="M10" s="76" t="str">
        <f>IF($C10="-",IF($A10="-",IF(VLOOKUP($D10,'sin-list 180320_update'!$C$2:$S$835,8,FALSE)="",NA(),VLOOKUP($D10,'sin-list 180320_update'!$C$2:$S$835,8,FALSE)),IF(VLOOKUP($A10,'sin-list 180320_update'!$A$2:$S$835,10,FALSE)="",NA(),VLOOKUP($A10,'sin-list 180320_update'!$A$2:$S$835,10,FALSE))),IF(VLOOKUP($C10,'sin-list 180320_update'!$B$2:$S$835,9,FALSE)="",NA(),VLOOKUP($C10,'sin-list 180320_update'!$B$2:$S$835,9,FALSE)))</f>
        <v>H315 _x000D_
H319_x000D_
H315_x000D_
H319_x000D_
H335</v>
      </c>
      <c r="N10" s="76" t="e">
        <f>IF($C10="-",IF($A10="-",IF(VLOOKUP($D10,'REACH Bilaga XVII_update'!$A$5:$E$131,4,FALSE)="",NA(),VLOOKUP($D10,'REACH Bilaga XVII_update'!$A$5:$E$131,4,FALSE)),IF(VLOOKUP($A10,'REACH Bilaga XVII_update'!$C$5:$D$131,2,FALSE)="",NA(),VLOOKUP($A10,'REACH Bilaga XVII_update'!$C$5:$D$131,2,FALSE))),IF(VLOOKUP($C10,'REACH Bilaga XVII_update'!$B$5:$D$131,3,FALSE)="",NA(),VLOOKUP($C10,'REACH Bilaga XVII_update'!$B$5:$D$131,3,FALSE)))</f>
        <v>#N/A</v>
      </c>
      <c r="O10" s="76" t="e">
        <f>IF($C10="-",IF($A10="-",IF(VLOOKUP($D10,' REACH Bilaga 59_update'!$A$5:$E$210,5,FALSE)="",NA(),VLOOKUP($D10,' REACH Bilaga 59_update'!$A$5:$E$210,5,FALSE)),IF(VLOOKUP($A10,' REACH Bilaga 59_update'!$D$5:$E$210,2,FALSE)="",NA(),VLOOKUP($A10,' REACH Bilaga 59_update'!$D$5:$E$210,2,FALSE))),IF(VLOOKUP($C10,' REACH Bilaga 59_update'!$C$5:$E$210,3,FALSE)="",NA(),VLOOKUP($C10,' REACH Bilaga 59_update'!$C$5:$E$210,3,FALSE)))</f>
        <v>#N/A</v>
      </c>
      <c r="P10" s="76" t="e">
        <f>IF(C10="-",IF(A10="-",IFERROR(VLOOKUP($D10,' REACH Bilaga 59_update'!$A$5:$F$210,MATCH(Sammanfattning!P$1,' REACH Bilaga 59_update'!$A$4:$F$4,0),FALSE),VLOOKUP($D10,'REACH Bilaga XIV_update'!$A$4:$H$110,MATCH(Sammanfattning!P$1,'REACH Bilaga XIV_update'!$A$4:$H$4,0),FALSE)),IFERROR(VLOOKUP($A10,' REACH Bilaga 59_update'!$D$5:$F$210,MATCH(Sammanfattning!P$1,' REACH Bilaga 59_update'!$D$4:$F$4,0),FALSE),VLOOKUP($A10,'REACH Bilaga XIV_update'!$D$4:$H$110,MATCH(Sammanfattning!P$1,'REACH Bilaga XIV_update'!$D$4:$H$4,0),FALSE))),IFERROR(VLOOKUP($C10,' REACH Bilaga 59_update'!$C$5:$F$210,MATCH(Sammanfattning!P$1,' REACH Bilaga 59_update'!$C$4:$F$4,0),FALSE),VLOOKUP($C10,'REACH Bilaga XIV_update'!$C$4:$H$110,MATCH(Sammanfattning!P$1,'REACH Bilaga XIV_update'!$C$4:$H$4,0),FALSE)))</f>
        <v>#N/A</v>
      </c>
      <c r="Q10" s="76" t="e">
        <f>IF($C10="-",IF($A10="-",IF(VLOOKUP($D10,'REACH Bilaga XIV_update'!$A$5:$I$110,9,FALSE)="",NA(),VLOOKUP($D10,'REACH Bilaga XIV_update'!$A$5:$I$110,9,FALSE)),IF(VLOOKUP($A10,'REACH Bilaga XIV_update'!$D$5:$I$110,6,FALSE)="",NA(),VLOOKUP($A10,'REACH Bilaga XIV_update'!$D$5:$I$110,6,FALSE))),IF(VLOOKUP($C10,'REACH Bilaga XIV_update'!$C$5:$I$110,7,FALSE)="",NA(),VLOOKUP($C10,'REACH Bilaga XIV_update'!$C$5:$I$110,7,FALSE)))</f>
        <v>#N/A</v>
      </c>
      <c r="R10" s="76" t="str">
        <f>IF($C10="-",IF($A10="-",IF(VLOOKUP($D10,CoRAP_update!$A$5:$O$376,15,FALSE)="",NA(),VLOOKUP($D10,CoRAP_update!$A$5:$O$376,15,FALSE)),IF(VLOOKUP($A10,CoRAP_update!$D$5:$O$376,12,FALSE)="",NA(),VLOOKUP($A10,CoRAP_update!$D$5:$O$376,12,FALSE))),IF(VLOOKUP($C10,CoRAP_update!$C$5:$O$376,13,FALSE)="",NA(),VLOOKUP($C10,CoRAP_update!$C$5:$O$376,13,FALSE)))</f>
        <v>H335
H315
H319</v>
      </c>
      <c r="S10" s="144" t="str">
        <f>IF($C10="-",IF($A10="-",VLOOKUP($D10,CoRAP_update!$A$5:$J$376,MATCH(Sammanfattning!S$1,CoRAP_update!$A$4:$J$4,0),FALSE),VLOOKUP($A10,CoRAP_update!$D$5:$J$376,MATCH(Sammanfattning!S$1,CoRAP_update!$D$4:$J$4,0),FALSE)),VLOOKUP($C10,CoRAP_update!$C$5:$J$376,MATCH(Sammanfattning!S$1,CoRAP_update!$C$4:$J$4,0),FALSE))</f>
        <v>CMR#Suspected PBT/vPvB#Suspected Sensitiser#Exposure of environment#Exposure of workers</v>
      </c>
      <c r="T10" s="76" t="e">
        <f>IF($A10="-",VLOOKUP($D10,EDC_update!$C$2:$F$450,4,FALSE),VLOOKUP($A10,EDC_update!$B$2:$F$450,5,FALSE))</f>
        <v>#N/A</v>
      </c>
      <c r="V10" s="78">
        <f>IF(IFERROR(SEARCH("PBT",P10),99)=99,IF(IFERROR(SEARCH("suspected PBT",S10),99)=99,IF(IFERROR(SEARCH("concluded to be PBT",K10),99)=99,IF(IFERROR(SEARCH("PBT",S10),99)=99,IF(IFERROR(SEARCH("PBT cand",L10),99)=99,IF(IFERROR(SEARCH("PBT",L10),99)=99,IF(IFERROR(SEARCH("persistent, bioackumulative and toxic properties",K10),99)=99,0,Scoring!$E$3),Scoring!$E$3),Scoring!$E$7),Scoring!$E$3),Scoring!$E$5),Scoring!$E$6),Scoring!$E$3)</f>
        <v>0.7</v>
      </c>
      <c r="W10" s="78">
        <f>IF(IFERROR(SEARCH("vPvB",P10),99)=99,IF(IFERROR(SEARCH("suspected pbt/vPvB",S10),99)=99,IF(IFERROR(SEARCH("vPvB",S10),99)=99,IF(IFERROR(SEARCH("concluded to be a vPvB",S10),99)=99,IF(IFERROR(SEARCH("identified as vPvB",K10),99)=99,IF(IFERROR(SEARCH("concluded to be a vPvB",K10),99)=99,IF(IFERROR(SEARCH("concluded to be both pbt and vPvB",S10),99)=99,IF(IFERROR(SEARCH("concluded to be both pbt and vPvB",K10),99)=99,0,Scoring!$E$5),Scoring!$E$5),Scoring!$E$5),Scoring!$E$5),Scoring!$E$5),Scoring!$E$4),Scoring!$E$6),Scoring!$E$4)</f>
        <v>0.7</v>
      </c>
      <c r="X10" s="78">
        <f>IF(IFERROR(SEARCH("H410",N10),99)=99,IF(IFERROR(SEARCH("H410",O10),99)=99,IF(IFERROR(SEARCH("H410",Q10),99)=99,IF(IFERROR(SEARCH("H410",M10),99)=99,IF(IFERROR(SEARCH("H410",R10),99)=99,IF(IFERROR(SEARCH("H411",N10),99)=99,IF(IFERROR(SEARCH("H411",O10),99)=99,IF(IFERROR(SEARCH("H411",Q10),99)=99,IF(IFERROR(SEARCH("H411",M10),99)=99,IF(IFERROR(SEARCH("H411",R10),99)=99,IF(IFERROR(SEARCH("H413",N10),99)=99,IF(IFERROR(SEARCH("H413",O10),99)=99,IF(IFERROR(SEARCH("H413",Q10),99)=99,IF(IFERROR(SEARCH("H413",M10),99)=99,IF(IFERROR(SEARCH("H413",R10),99)=99,IF(IFERROR(SEARCH("H412",N10),99)=99,IF(IFERROR(SEARCH("H412",O10),99)=99,IF(IFERROR(SEARCH("H412",Q10),99)=99,IF(IFERROR(SEARCH("H412",M10),99)=99,IF(IFERROR(SEARCH("H412",R10),99)=99,0,Scoring!$E$2),Scoring!$E$2),Scoring!$E$2),Scoring!$E$2),Scoring!$E$2),Scoring!$E$2),Scoring!$E$2),Scoring!$E$2),Scoring!$E$2),Scoring!$E$2),Scoring!$E$2),Scoring!$E$2),Scoring!$E$2),Scoring!$E$2),Scoring!$E$2),Scoring!$E$2),Scoring!$E$2),Scoring!$E$2),Scoring!$E$2),Scoring!$E$2)</f>
        <v>0</v>
      </c>
      <c r="Y10" s="78">
        <f>IF(IFERROR(SEARCH("CMR",K10),99)=99,IF(IFERROR(SEARCH("Suspected CMR",S10),99)=99,IF(IFERROR(SEARCH("CMR",S10),99)=99,0,Scoring!$E$8),Scoring!$E$9),Scoring!$E$8)</f>
        <v>3</v>
      </c>
      <c r="Z10" s="78">
        <f>IF(IFERROR(SEARCH("H350",N10),99)=99,IF(IFERROR(SEARCH("H350",O10),99)=99,IF(IFERROR(SEARCH("H350",Q10),99)=99,IF(IFERROR(SEARCH("H350",M10),99)=99,IF(IFERROR(SEARCH("H350",R10),99)=99,IF(IFERROR(SEARCH("H351",N10),99)=99,IF(IFERROR(SEARCH("H351",O10),99)=99,IF(IFERROR(SEARCH("H351",Q10),99)=99,IF(IFERROR(SEARCH("H351",M10),99)=99,IF(IFERROR(SEARCH("H351",R10),99)=99,IF(IFERROR(SEARCH("carcinogenic",P10),99)=99,IF(IFERROR(SEARCH("suspected carcinogenic",S10),99)=99,0,Scoring!$E$12),Scoring!$E$11),Scoring!$E$10),Scoring!$E$10),Scoring!$E$10),Scoring!$E$10),Scoring!$E$10),Scoring!$E$10),Scoring!$E$10),Scoring!$E$10),Scoring!$E$10),Scoring!$E$10)</f>
        <v>0</v>
      </c>
      <c r="AA10" s="78">
        <f>IF(IFERROR(SEARCH("H340",N10),99)=99,IF(IFERROR(SEARCH("H340",O10),99)=99,IF(IFERROR(SEARCH("H340",Q10),99)=99,IF(IFERROR(SEARCH("H340",M10),99)=99,IF(IFERROR(SEARCH("H340",R10),99)=99,IF(IFERROR(SEARCH("H341",N10),99)=99,IF(IFERROR(SEARCH("H341",O10),99)=99,IF(IFERROR(SEARCH("H341",Q10),99)=99,IF(IFERROR(SEARCH("H341",M10),99)=99,IF(IFERROR(SEARCH("H341",R10),99)=99,IF(IFERROR(SEARCH("mutagenic",P10),99)=99,IF(IFERROR(SEARCH("suspected mutagenic",S10),99)=99,0,Scoring!$E$15),Scoring!$E$14),Scoring!$E$13),Scoring!$E$13),Scoring!$E$13),Scoring!$E$13),Scoring!$E$13),Scoring!$E$13),Scoring!$E$13),Scoring!$E$13),Scoring!$E$13),Scoring!$E$13)</f>
        <v>0</v>
      </c>
      <c r="AB10" s="78">
        <f>IF(IFERROR(SEARCH("H360",N10),99)=99,IF(IFERROR(SEARCH("H360",O10),99)=99,IF(IFERROR(SEARCH("H360",Q10),99)=99,IF(IFERROR(SEARCH("H360",M10),99)=99,IF(IFERROR(SEARCH("H360",R10),99)=99,IF(IFERROR(SEARCH("H361",N10),99)=99,IF(IFERROR(SEARCH("H361",O10),99)=99,IF(IFERROR(SEARCH("H361",Q10),99)=99,IF(IFERROR(SEARCH("H361",M10),99)=99,IF(IFERROR(SEARCH("H361",R10),99)=99,IF(IFERROR(SEARCH("reproduction",P10),99)=99,IF(IFERROR(SEARCH("suspected reprotoxic",S10),99)=99,IF(IFERROR(SEARCH("reprotoxic",S10),99)=99,IF(IFERROR(SEARCH("reprotoxic",K10),99)=99,0,Scoring!$E$18),Scoring!$E$18),Scoring!$E$19),Scoring!$E$17),Scoring!$E$16),Scoring!$E$16),Scoring!$E$16),Scoring!$E$16),Scoring!$E$16),Scoring!$E$16),Scoring!$E$16),Scoring!$E$16),Scoring!$E$16),Scoring!$E$16)</f>
        <v>0</v>
      </c>
      <c r="AC10" s="78">
        <f>IF(IFERROR(SEARCH("57f",L10),99)=99,IF(IFERROR(SEARCH("57(f)",P10),99)=99,0,Scoring!$E$20),Scoring!$E$20)</f>
        <v>0</v>
      </c>
      <c r="AD10" s="78">
        <f>IF(IFERROR(SEARCH("CAT1",T10),99)=99,IF(IFERROR(SEARCH("CAT2",T10),99)=99,IF(IFERROR(SEARCH("CAT3",T10),99)=99,IF(IFERROR(SEARCH("concluded to be endocrine",K10),99)=99,IF(IFERROR(SEARCH("categorised as endocrine",K10),99)=99,IF(IFERROR(SEARCH("endocrine disrupting",P10),99)=99,IF(IFERROR(SEARCH("endocrine disrupting",K10),99)=99,IF(IFERROR(SEARCH("suspected endocrine",S10),99)=99,IF(IFERROR(SEARCH("potential endocrine",S10),99)=99,0,Scoring!$E$25),Scoring!$E$25),Scoring!$E$24),Scoring!$E$24),Scoring!$E$24),Scoring!$E$24),Scoring!$E$23),Scoring!$E$22),Scoring!$E$21)</f>
        <v>0</v>
      </c>
      <c r="AE10" s="78">
        <f>IF(IFERROR(SEARCH("suspected sensitiser",S10),99)=99,IF(IFERROR(SEARCH("sensitiser",S10),99)=99,IF(IFERROR(SEARCH("other hazard based concern",S10),99)=99,0,Scoring!$E$28),Scoring!$E$26),Scoring!$E$27)</f>
        <v>0.4</v>
      </c>
      <c r="AF10" s="78">
        <f>IF(IFERROR(M10,1)=1,IF(IFERROR(N10,1)=1,IF(IFERROR(O10,1)=1,IF(IFERROR(Q10,1)=1,IF(IFERROR(R10,1)=1,IF(IFERROR(T10,1)=1,IF(IFERROR(K10,1)=1,IF(IFERROR(P10,1)=1,IF(IFERROR(S10,1)=1,Scoring!$E$29,0),0),0),0),0),0),0),0),0)</f>
        <v>0</v>
      </c>
      <c r="AG10" s="78">
        <f t="shared" si="4"/>
        <v>4.8</v>
      </c>
      <c r="AI10" s="93">
        <f>IF(A10="-",IF(D10="-",#N/A,VLOOKUP(D10,Exponering!$A$6:O$501,15,FALSE)),VLOOKUP(A10,Exponering!$A$6:$O$501,15,FALSE))</f>
        <v>12</v>
      </c>
      <c r="AJ10" s="94">
        <f>IF(IFERROR(AI10,"")="","",IF(AI10="No data",Scoring!$M$9,IF(AI10&lt;Scoring!$L$2,Scoring!$M$2,IF(AI10&lt;Scoring!$L$3,Scoring!$M$3,IF(AI10&lt;Scoring!$L$4,Scoring!$M$4,IF(AI10&lt;Scoring!$L$5,Scoring!$M$5,IF(AI10&lt;Scoring!$L$6,Scoring!$M$6,IF(AI10&lt;Scoring!$L$7,Scoring!$M$7,IF(AI10&gt;=Scoring!$L$7,Scoring!$M$8,"")))))))))</f>
        <v>5</v>
      </c>
      <c r="AK10" s="76">
        <f>IF(A10="-",IF(D10="-",#N/A,VLOOKUP(D10,'Total Use SPIN'!$A$5:H$272,5,FALSE)),VLOOKUP(A10,'Total Use SPIN'!$A$5:$H$272,5,FALSE))</f>
        <v>5</v>
      </c>
      <c r="AL10" s="75">
        <f>IF(IFERROR(AK10,"")="","",IF(AK10="Confidential",Scoring!$I$10,IF(AK10="No data",Scoring!$I$10,IF(AK10="UVCB, mixture, intermediate",Scoring!$I$9,IF(AK10&lt;Scoring!$H$2,Scoring!$I$2,IF(AK10&lt;Scoring!$H$3,Scoring!$I$3,IF(AK10&lt;Scoring!$H$4,Scoring!$I$4,IF(AK10&lt;Scoring!$H$5,Scoring!$I$5,IF(AK10&lt;Scoring!$H$6,Scoring!$I$6,IF(AK10&lt;Scoring!$H$7,Scoring!$I$7,IF(AK10&gt;=Scoring!$H$7,Scoring!$I$8,"")))))))))))</f>
        <v>5</v>
      </c>
      <c r="AN10" s="79">
        <v>1.4</v>
      </c>
      <c r="AO10" s="79">
        <v>1.4</v>
      </c>
      <c r="AP10" s="79">
        <v>1.4</v>
      </c>
      <c r="AQ10" s="79">
        <v>1.4</v>
      </c>
      <c r="AR10" s="79">
        <v>1.4</v>
      </c>
      <c r="AS10" s="78">
        <f t="shared" si="5"/>
        <v>7</v>
      </c>
      <c r="AU10" s="79">
        <f>IF(IFERROR(F10,99)=99,IF(IFERROR(G10,99)=99,IF(IFERROR(H10,99)=99,IF(IFERROR(I10,99)=99,IF(IFERROR(E10,99)=99,IF(IFERROR(J10,99)=99,0,Scoring!$B$7),Scoring!$B$3),Scoring!$B$2),Scoring!$B$6),Scoring!$B$5),Scoring!$B$4)</f>
        <v>0.5</v>
      </c>
      <c r="AV10" s="78">
        <f t="shared" si="6"/>
        <v>2.4</v>
      </c>
      <c r="AW10" s="78">
        <f t="shared" si="0"/>
        <v>5</v>
      </c>
      <c r="AX10" s="66">
        <f t="shared" si="1"/>
        <v>5</v>
      </c>
      <c r="AY10" s="78">
        <f t="shared" si="2"/>
        <v>7</v>
      </c>
      <c r="AZ10" s="76">
        <f t="shared" si="7"/>
        <v>19.399999999999999</v>
      </c>
      <c r="BA10" s="76"/>
      <c r="BB10" s="76">
        <f t="shared" si="8"/>
        <v>19.399999999999999</v>
      </c>
    </row>
    <row r="11" spans="1:54" x14ac:dyDescent="0.25">
      <c r="A11" s="86" t="s">
        <v>6240</v>
      </c>
      <c r="B11" s="87" t="s">
        <v>30</v>
      </c>
      <c r="C11" s="87" t="s">
        <v>6241</v>
      </c>
      <c r="D11" s="75" t="s">
        <v>11855</v>
      </c>
      <c r="E11" s="76" t="e">
        <f>IF(C11="-",IF(A11="-",VLOOKUP(D11,'sin-list 180320_update'!$C$2:$C$835,1,FALSE),VLOOKUP(A11,'sin-list 180320_update'!$A$2:$A$835,1,FALSE)),VLOOKUP(C11,'sin-list 180320_update'!$B$2:$B$835,1,FALSE))</f>
        <v>#N/A</v>
      </c>
      <c r="F11" s="76" t="e">
        <f>IF($C11="-",IF($A11="-",VLOOKUP($D11,'REACH Bilaga XVII_update'!$A$5:$A$131,1,FALSE),VLOOKUP($A11,'REACH Bilaga XVII_update'!$C$5:$C$131,1,FALSE)),VLOOKUP($C11,'REACH Bilaga XVII_update'!$B$5:$B$131,1,FALSE))</f>
        <v>#N/A</v>
      </c>
      <c r="G11" s="76" t="e">
        <f>IF($C11="-",IF($A11="-",VLOOKUP($D11,' REACH Bilaga 59_update'!$A$5:$A$210,1,FALSE),VLOOKUP($A11,' REACH Bilaga 59_update'!$D$5:$D$210,1,FALSE)),VLOOKUP($C11,' REACH Bilaga 59_update'!$C$5:$C$210,1,FALSE))</f>
        <v>#N/A</v>
      </c>
      <c r="H11" s="76" t="e">
        <f>IF($C11="-",IF($A11="-",VLOOKUP($D11,'REACH Bilaga XIV_update'!$A$5:$A$110,1,FALSE),VLOOKUP($A11,'REACH Bilaga XIV_update'!$D$5:$D$110,1,FALSE)),VLOOKUP($C11,'REACH Bilaga XIV_update'!$C$5:$C$110,1,FALSE))</f>
        <v>#N/A</v>
      </c>
      <c r="I11" s="76" t="str">
        <f>IF($C11="-",IF($A11="-",VLOOKUP($D11,CoRAP_update!$A$5:$A$376,1,FALSE),VLOOKUP($A11,CoRAP_update!$D$5:$D$376,1,FALSE)),VLOOKUP($C11,CoRAP_update!$C$5:$C$376,1,FALSE))</f>
        <v>220-562-2</v>
      </c>
      <c r="J11" s="76" t="e">
        <f>IF($C11="-",IF($A11="-",VLOOKUP($D11,EDC_update!$C$2:$C$450,1,FALSE),VLOOKUP($A11,EDC_update!$B$2:$B$450,1,FALSE)),VLOOKUP($C11,EDC_update!$L$2:$L$450,1,FALSE))</f>
        <v>#N/A</v>
      </c>
      <c r="K11" s="76" t="e">
        <f>IF($C11="-",IF($A11="-",IF(VLOOKUP($D11,'sin-list 180320_update'!$C$2:$S$835,3,FALSE)="",NA(),VLOOKUP($D11,'sin-list 180320_update'!$C$2:$S$835,3,FALSE)),IF(VLOOKUP($A11,'sin-list 180320_update'!$A$2:$S$835,5,FALSE)="",NA(),VLOOKUP($A11,'sin-list 180320_update'!$A$2:$S$835,5,FALSE))),IF(VLOOKUP($C11,'sin-list 180320_update'!$B$2:$S$835,4,FALSE)="",NA(),VLOOKUP($C11,'sin-list 180320_update'!$B$2:$S$835,4,FALSE)))</f>
        <v>#N/A</v>
      </c>
      <c r="L11" s="76" t="e">
        <f>IF($C11="-",IF($A11="-",VLOOKUP($D11,'sin-list 180320_update'!$C$2:$S$835,6,FALSE),VLOOKUP($A11,'sin-list 180320_update'!$A$2:$S$835,8,FALSE)),VLOOKUP($C11,'sin-list 180320_update'!$B$2:$S$835,7,FALSE))</f>
        <v>#N/A</v>
      </c>
      <c r="M11" s="76" t="e">
        <f>IF($C11="-",IF($A11="-",IF(VLOOKUP($D11,'sin-list 180320_update'!$C$2:$S$835,8,FALSE)="",NA(),VLOOKUP($D11,'sin-list 180320_update'!$C$2:$S$835,8,FALSE)),IF(VLOOKUP($A11,'sin-list 180320_update'!$A$2:$S$835,10,FALSE)="",NA(),VLOOKUP($A11,'sin-list 180320_update'!$A$2:$S$835,10,FALSE))),IF(VLOOKUP($C11,'sin-list 180320_update'!$B$2:$S$835,9,FALSE)="",NA(),VLOOKUP($C11,'sin-list 180320_update'!$B$2:$S$835,9,FALSE)))</f>
        <v>#N/A</v>
      </c>
      <c r="N11" s="76" t="e">
        <f>IF($C11="-",IF($A11="-",IF(VLOOKUP($D11,'REACH Bilaga XVII_update'!$A$5:$E$131,4,FALSE)="",NA(),VLOOKUP($D11,'REACH Bilaga XVII_update'!$A$5:$E$131,4,FALSE)),IF(VLOOKUP($A11,'REACH Bilaga XVII_update'!$C$5:$D$131,2,FALSE)="",NA(),VLOOKUP($A11,'REACH Bilaga XVII_update'!$C$5:$D$131,2,FALSE))),IF(VLOOKUP($C11,'REACH Bilaga XVII_update'!$B$5:$D$131,3,FALSE)="",NA(),VLOOKUP($C11,'REACH Bilaga XVII_update'!$B$5:$D$131,3,FALSE)))</f>
        <v>#N/A</v>
      </c>
      <c r="O11" s="76" t="e">
        <f>IF($C11="-",IF($A11="-",IF(VLOOKUP($D11,' REACH Bilaga 59_update'!$A$5:$E$210,5,FALSE)="",NA(),VLOOKUP($D11,' REACH Bilaga 59_update'!$A$5:$E$210,5,FALSE)),IF(VLOOKUP($A11,' REACH Bilaga 59_update'!$D$5:$E$210,2,FALSE)="",NA(),VLOOKUP($A11,' REACH Bilaga 59_update'!$D$5:$E$210,2,FALSE))),IF(VLOOKUP($C11,' REACH Bilaga 59_update'!$C$5:$E$210,3,FALSE)="",NA(),VLOOKUP($C11,' REACH Bilaga 59_update'!$C$5:$E$210,3,FALSE)))</f>
        <v>#N/A</v>
      </c>
      <c r="P11" s="76" t="e">
        <f>IF(C11="-",IF(A11="-",IFERROR(VLOOKUP($D11,' REACH Bilaga 59_update'!$A$5:$F$210,MATCH(Sammanfattning!P$1,' REACH Bilaga 59_update'!$A$4:$F$4,0),FALSE),VLOOKUP($D11,'REACH Bilaga XIV_update'!$A$4:$H$110,MATCH(Sammanfattning!P$1,'REACH Bilaga XIV_update'!$A$4:$H$4,0),FALSE)),IFERROR(VLOOKUP($A11,' REACH Bilaga 59_update'!$D$5:$F$210,MATCH(Sammanfattning!P$1,' REACH Bilaga 59_update'!$D$4:$F$4,0),FALSE),VLOOKUP($A11,'REACH Bilaga XIV_update'!$D$4:$H$110,MATCH(Sammanfattning!P$1,'REACH Bilaga XIV_update'!$D$4:$H$4,0),FALSE))),IFERROR(VLOOKUP($C11,' REACH Bilaga 59_update'!$C$5:$F$210,MATCH(Sammanfattning!P$1,' REACH Bilaga 59_update'!$C$4:$F$4,0),FALSE),VLOOKUP($C11,'REACH Bilaga XIV_update'!$C$4:$H$110,MATCH(Sammanfattning!P$1,'REACH Bilaga XIV_update'!$C$4:$H$4,0),FALSE)))</f>
        <v>#N/A</v>
      </c>
      <c r="Q11" s="76" t="e">
        <f>IF($C11="-",IF($A11="-",IF(VLOOKUP($D11,'REACH Bilaga XIV_update'!$A$5:$I$110,9,FALSE)="",NA(),VLOOKUP($D11,'REACH Bilaga XIV_update'!$A$5:$I$110,9,FALSE)),IF(VLOOKUP($A11,'REACH Bilaga XIV_update'!$D$5:$I$110,6,FALSE)="",NA(),VLOOKUP($A11,'REACH Bilaga XIV_update'!$D$5:$I$110,6,FALSE))),IF(VLOOKUP($C11,'REACH Bilaga XIV_update'!$C$5:$I$110,7,FALSE)="",NA(),VLOOKUP($C11,'REACH Bilaga XIV_update'!$C$5:$I$110,7,FALSE)))</f>
        <v>#N/A</v>
      </c>
      <c r="R11" s="76" t="str">
        <f>IF($C11="-",IF($A11="-",IF(VLOOKUP($D11,CoRAP_update!$A$5:$O$376,15,FALSE)="",NA(),VLOOKUP($D11,CoRAP_update!$A$5:$O$376,15,FALSE)),IF(VLOOKUP($A11,CoRAP_update!$D$5:$O$376,12,FALSE)="",NA(),VLOOKUP($A11,CoRAP_update!$D$5:$O$376,12,FALSE))),IF(VLOOKUP($C11,CoRAP_update!$C$5:$O$376,13,FALSE)="",NA(),VLOOKUP($C11,CoRAP_update!$C$5:$O$376,13,FALSE)))</f>
        <v>H302; H313; H319; H413</v>
      </c>
      <c r="S11" s="144" t="str">
        <f>IF($C11="-",IF($A11="-",VLOOKUP($D11,CoRAP_update!$A$5:$J$376,MATCH(Sammanfattning!S$1,CoRAP_update!$A$4:$J$4,0),FALSE),VLOOKUP($A11,CoRAP_update!$D$5:$J$376,MATCH(Sammanfattning!S$1,CoRAP_update!$D$4:$J$4,0),FALSE)),VLOOKUP($C11,CoRAP_update!$C$5:$J$376,MATCH(Sammanfattning!S$1,CoRAP_update!$C$4:$J$4,0),FALSE))</f>
        <v>Suspected Carcinogenic#Suspected Mutagenic#Suspected Reprotoxic#Suspected PBT/vPvB#Exposure of environment</v>
      </c>
      <c r="T11" s="76" t="e">
        <f>IF($A11="-",VLOOKUP($D11,EDC_update!$C$2:$F$450,4,FALSE),VLOOKUP($A11,EDC_update!$B$2:$F$450,5,FALSE))</f>
        <v>#N/A</v>
      </c>
      <c r="V11" s="78">
        <f>IF(IFERROR(SEARCH("PBT",P11),99)=99,IF(IFERROR(SEARCH("suspected PBT",S11),99)=99,IF(IFERROR(SEARCH("concluded to be PBT",K11),99)=99,IF(IFERROR(SEARCH("PBT",S11),99)=99,IF(IFERROR(SEARCH("PBT cand",L11),99)=99,IF(IFERROR(SEARCH("PBT",L11),99)=99,IF(IFERROR(SEARCH("persistent, bioackumulative and toxic properties",K11),99)=99,0,Scoring!$E$3),Scoring!$E$3),Scoring!$E$7),Scoring!$E$3),Scoring!$E$5),Scoring!$E$6),Scoring!$E$3)</f>
        <v>0.7</v>
      </c>
      <c r="W11" s="78">
        <f>IF(IFERROR(SEARCH("vPvB",P11),99)=99,IF(IFERROR(SEARCH("suspected pbt/vPvB",S11),99)=99,IF(IFERROR(SEARCH("vPvB",S11),99)=99,IF(IFERROR(SEARCH("concluded to be a vPvB",S11),99)=99,IF(IFERROR(SEARCH("identified as vPvB",K11),99)=99,IF(IFERROR(SEARCH("concluded to be a vPvB",K11),99)=99,IF(IFERROR(SEARCH("concluded to be both pbt and vPvB",S11),99)=99,IF(IFERROR(SEARCH("concluded to be both pbt and vPvB",K11),99)=99,0,Scoring!$E$5),Scoring!$E$5),Scoring!$E$5),Scoring!$E$5),Scoring!$E$5),Scoring!$E$4),Scoring!$E$6),Scoring!$E$4)</f>
        <v>0.7</v>
      </c>
      <c r="X11" s="78">
        <f>IF(IFERROR(SEARCH("H410",N11),99)=99,IF(IFERROR(SEARCH("H410",O11),99)=99,IF(IFERROR(SEARCH("H410",Q11),99)=99,IF(IFERROR(SEARCH("H410",M11),99)=99,IF(IFERROR(SEARCH("H410",R11),99)=99,IF(IFERROR(SEARCH("H411",N11),99)=99,IF(IFERROR(SEARCH("H411",O11),99)=99,IF(IFERROR(SEARCH("H411",Q11),99)=99,IF(IFERROR(SEARCH("H411",M11),99)=99,IF(IFERROR(SEARCH("H411",R11),99)=99,IF(IFERROR(SEARCH("H413",N11),99)=99,IF(IFERROR(SEARCH("H413",O11),99)=99,IF(IFERROR(SEARCH("H413",Q11),99)=99,IF(IFERROR(SEARCH("H413",M11),99)=99,IF(IFERROR(SEARCH("H413",R11),99)=99,IF(IFERROR(SEARCH("H412",N11),99)=99,IF(IFERROR(SEARCH("H412",O11),99)=99,IF(IFERROR(SEARCH("H412",Q11),99)=99,IF(IFERROR(SEARCH("H412",M11),99)=99,IF(IFERROR(SEARCH("H412",R11),99)=99,0,Scoring!$E$2),Scoring!$E$2),Scoring!$E$2),Scoring!$E$2),Scoring!$E$2),Scoring!$E$2),Scoring!$E$2),Scoring!$E$2),Scoring!$E$2),Scoring!$E$2),Scoring!$E$2),Scoring!$E$2),Scoring!$E$2),Scoring!$E$2),Scoring!$E$2),Scoring!$E$2),Scoring!$E$2),Scoring!$E$2),Scoring!$E$2),Scoring!$E$2)</f>
        <v>1</v>
      </c>
      <c r="Y11" s="78">
        <f>IF(IFERROR(SEARCH("CMR",K11),99)=99,IF(IFERROR(SEARCH("Suspected CMR",S11),99)=99,IF(IFERROR(SEARCH("CMR",S11),99)=99,0,Scoring!$E$8),Scoring!$E$9),Scoring!$E$8)</f>
        <v>0</v>
      </c>
      <c r="Z11" s="78">
        <f>IF(IFERROR(SEARCH("H350",N11),99)=99,IF(IFERROR(SEARCH("H350",O11),99)=99,IF(IFERROR(SEARCH("H350",Q11),99)=99,IF(IFERROR(SEARCH("H350",M11),99)=99,IF(IFERROR(SEARCH("H350",R11),99)=99,IF(IFERROR(SEARCH("H351",N11),99)=99,IF(IFERROR(SEARCH("H351",O11),99)=99,IF(IFERROR(SEARCH("H351",Q11),99)=99,IF(IFERROR(SEARCH("H351",M11),99)=99,IF(IFERROR(SEARCH("H351",R11),99)=99,IF(IFERROR(SEARCH("carcinogenic",P11),99)=99,IF(IFERROR(SEARCH("suspected carcinogenic",S11),99)=99,0,Scoring!$E$12),Scoring!$E$11),Scoring!$E$10),Scoring!$E$10),Scoring!$E$10),Scoring!$E$10),Scoring!$E$10),Scoring!$E$10),Scoring!$E$10),Scoring!$E$10),Scoring!$E$10),Scoring!$E$10)</f>
        <v>0.7</v>
      </c>
      <c r="AA11" s="78">
        <f>IF(IFERROR(SEARCH("H340",N11),99)=99,IF(IFERROR(SEARCH("H340",O11),99)=99,IF(IFERROR(SEARCH("H340",Q11),99)=99,IF(IFERROR(SEARCH("H340",M11),99)=99,IF(IFERROR(SEARCH("H340",R11),99)=99,IF(IFERROR(SEARCH("H341",N11),99)=99,IF(IFERROR(SEARCH("H341",O11),99)=99,IF(IFERROR(SEARCH("H341",Q11),99)=99,IF(IFERROR(SEARCH("H341",M11),99)=99,IF(IFERROR(SEARCH("H341",R11),99)=99,IF(IFERROR(SEARCH("mutagenic",P11),99)=99,IF(IFERROR(SEARCH("suspected mutagenic",S11),99)=99,0,Scoring!$E$15),Scoring!$E$14),Scoring!$E$13),Scoring!$E$13),Scoring!$E$13),Scoring!$E$13),Scoring!$E$13),Scoring!$E$13),Scoring!$E$13),Scoring!$E$13),Scoring!$E$13),Scoring!$E$13)</f>
        <v>0.7</v>
      </c>
      <c r="AB11" s="78">
        <f>IF(IFERROR(SEARCH("H360",N11),99)=99,IF(IFERROR(SEARCH("H360",O11),99)=99,IF(IFERROR(SEARCH("H360",Q11),99)=99,IF(IFERROR(SEARCH("H360",M11),99)=99,IF(IFERROR(SEARCH("H360",R11),99)=99,IF(IFERROR(SEARCH("H361",N11),99)=99,IF(IFERROR(SEARCH("H361",O11),99)=99,IF(IFERROR(SEARCH("H361",Q11),99)=99,IF(IFERROR(SEARCH("H361",M11),99)=99,IF(IFERROR(SEARCH("H361",R11),99)=99,IF(IFERROR(SEARCH("reproduction",P11),99)=99,IF(IFERROR(SEARCH("suspected reprotoxic",S11),99)=99,IF(IFERROR(SEARCH("reprotoxic",S11),99)=99,IF(IFERROR(SEARCH("reprotoxic",K11),99)=99,0,Scoring!$E$18),Scoring!$E$18),Scoring!$E$19),Scoring!$E$17),Scoring!$E$16),Scoring!$E$16),Scoring!$E$16),Scoring!$E$16),Scoring!$E$16),Scoring!$E$16),Scoring!$E$16),Scoring!$E$16),Scoring!$E$16),Scoring!$E$16)</f>
        <v>0.7</v>
      </c>
      <c r="AC11" s="78">
        <f>IF(IFERROR(SEARCH("57f",L11),99)=99,IF(IFERROR(SEARCH("57(f)",P11),99)=99,0,Scoring!$E$20),Scoring!$E$20)</f>
        <v>0</v>
      </c>
      <c r="AD11" s="78">
        <f>IF(IFERROR(SEARCH("CAT1",T11),99)=99,IF(IFERROR(SEARCH("CAT2",T11),99)=99,IF(IFERROR(SEARCH("CAT3",T11),99)=99,IF(IFERROR(SEARCH("concluded to be endocrine",K11),99)=99,IF(IFERROR(SEARCH("categorised as endocrine",K11),99)=99,IF(IFERROR(SEARCH("endocrine disrupting",P11),99)=99,IF(IFERROR(SEARCH("endocrine disrupting",K11),99)=99,IF(IFERROR(SEARCH("suspected endocrine",S11),99)=99,IF(IFERROR(SEARCH("potential endocrine",S11),99)=99,0,Scoring!$E$25),Scoring!$E$25),Scoring!$E$24),Scoring!$E$24),Scoring!$E$24),Scoring!$E$24),Scoring!$E$23),Scoring!$E$22),Scoring!$E$21)</f>
        <v>0</v>
      </c>
      <c r="AE11" s="78">
        <f>IF(IFERROR(SEARCH("suspected sensitiser",S11),99)=99,IF(IFERROR(SEARCH("sensitiser",S11),99)=99,IF(IFERROR(SEARCH("other hazard based concern",S11),99)=99,0,Scoring!$E$28),Scoring!$E$26),Scoring!$E$27)</f>
        <v>0</v>
      </c>
      <c r="AF11" s="78">
        <f>IF(IFERROR(M11,1)=1,IF(IFERROR(N11,1)=1,IF(IFERROR(O11,1)=1,IF(IFERROR(Q11,1)=1,IF(IFERROR(R11,1)=1,IF(IFERROR(T11,1)=1,IF(IFERROR(K11,1)=1,IF(IFERROR(P11,1)=1,IF(IFERROR(S11,1)=1,Scoring!$E$29,0),0),0),0),0),0),0),0),0)</f>
        <v>0</v>
      </c>
      <c r="AG11" s="78">
        <f t="shared" si="4"/>
        <v>4.5</v>
      </c>
      <c r="AI11" s="93">
        <f>IF(A11="-",IF(D11="-",#N/A,VLOOKUP(D11,Exponering!$A$6:O$501,15,FALSE)),VLOOKUP(A11,Exponering!$A$6:$O$501,15,FALSE))</f>
        <v>11</v>
      </c>
      <c r="AJ11" s="122">
        <f>IF(IFERROR(AI11,"")="","",IF(AI11="No data",Scoring!$M$9,IF(AI11&lt;Scoring!$L$2,Scoring!$M$2,IF(AI11&lt;Scoring!$L$3,Scoring!$M$3,IF(AI11&lt;Scoring!$L$4,Scoring!$M$4,IF(AI11&lt;Scoring!$L$5,Scoring!$M$5,IF(AI11&lt;Scoring!$L$6,Scoring!$M$6,IF(AI11&lt;Scoring!$L$7,Scoring!$M$7,IF(AI11&gt;=Scoring!$L$7,Scoring!$M$8,"")))))))))</f>
        <v>4</v>
      </c>
      <c r="AK11" s="76">
        <f>IF(A11="-",IF(D11="-",#N/A,VLOOKUP(D11,'Total Use SPIN'!$A$5:H$272,5,FALSE)),VLOOKUP(A11,'Total Use SPIN'!$A$5:$H$272,5,FALSE))</f>
        <v>34.1</v>
      </c>
      <c r="AL11" s="75">
        <f>IF(IFERROR(AK11,"")="","",IF(AK11="Confidential",Scoring!$I$10,IF(AK11="No data",Scoring!$I$10,IF(AK11="UVCB, mixture, intermediate",Scoring!$I$9,IF(AK11&lt;Scoring!$H$2,Scoring!$I$2,IF(AK11&lt;Scoring!$H$3,Scoring!$I$3,IF(AK11&lt;Scoring!$H$4,Scoring!$I$4,IF(AK11&lt;Scoring!$H$5,Scoring!$I$5,IF(AK11&lt;Scoring!$H$6,Scoring!$I$6,IF(AK11&lt;Scoring!$H$7,Scoring!$I$7,IF(AK11&gt;=Scoring!$H$7,Scoring!$I$8,"")))))))))))</f>
        <v>5</v>
      </c>
      <c r="AN11" s="79">
        <v>1.4</v>
      </c>
      <c r="AO11" s="79">
        <v>1.4</v>
      </c>
      <c r="AP11" s="79">
        <v>1.4</v>
      </c>
      <c r="AQ11" s="79">
        <v>1.4</v>
      </c>
      <c r="AR11" s="79">
        <v>1.4</v>
      </c>
      <c r="AS11" s="78">
        <f t="shared" si="5"/>
        <v>7</v>
      </c>
      <c r="AU11" s="79">
        <f>IF(IFERROR(F11,99)=99,IF(IFERROR(G11,99)=99,IF(IFERROR(H11,99)=99,IF(IFERROR(I11,99)=99,IF(IFERROR(E11,99)=99,IF(IFERROR(J11,99)=99,0,Scoring!$B$7),Scoring!$B$3),Scoring!$B$2),Scoring!$B$6),Scoring!$B$5),Scoring!$B$4)</f>
        <v>0.5</v>
      </c>
      <c r="AV11" s="78">
        <f t="shared" si="6"/>
        <v>2.25</v>
      </c>
      <c r="AW11" s="78">
        <f t="shared" si="0"/>
        <v>5</v>
      </c>
      <c r="AX11" s="66">
        <f t="shared" si="1"/>
        <v>4</v>
      </c>
      <c r="AY11" s="78">
        <f t="shared" si="2"/>
        <v>7</v>
      </c>
      <c r="AZ11" s="76">
        <f t="shared" si="7"/>
        <v>18.25</v>
      </c>
      <c r="BB11" s="76">
        <f t="shared" si="8"/>
        <v>18.25</v>
      </c>
    </row>
    <row r="12" spans="1:54" x14ac:dyDescent="0.25">
      <c r="A12" s="77" t="s">
        <v>5901</v>
      </c>
      <c r="B12" s="76" t="str">
        <f>C12</f>
        <v>209-136-7</v>
      </c>
      <c r="C12" s="77" t="s">
        <v>1412</v>
      </c>
      <c r="D12" s="77" t="s">
        <v>1413</v>
      </c>
      <c r="E12" s="76" t="str">
        <f>IF(C12="-",IF(A12="-",VLOOKUP(D12,'sin-list 180320_update'!$C$2:$C$835,1,FALSE),VLOOKUP(A12,'sin-list 180320_update'!$A$2:$A$835,1,FALSE)),VLOOKUP(C12,'sin-list 180320_update'!$B$2:$B$835,1,FALSE))</f>
        <v>209-136-7</v>
      </c>
      <c r="F12" s="76" t="e">
        <f>IF($C12="-",IF($A12="-",VLOOKUP($D12,'REACH Bilaga XVII_update'!$A$5:$A$131,1,FALSE),VLOOKUP($A12,'REACH Bilaga XVII_update'!$C$5:$C$131,1,FALSE)),VLOOKUP($C12,'REACH Bilaga XVII_update'!$B$5:$B$131,1,FALSE))</f>
        <v>#N/A</v>
      </c>
      <c r="G12" s="76" t="str">
        <f>IF($C12="-",IF($A12="-",VLOOKUP($D12,' REACH Bilaga 59_update'!$A$5:$A$210,1,FALSE),VLOOKUP($A12,' REACH Bilaga 59_update'!$D$5:$D$210,1,FALSE)),VLOOKUP($C12,' REACH Bilaga 59_update'!$C$5:$C$210,1,FALSE))</f>
        <v>209-136-7</v>
      </c>
      <c r="H12" s="76" t="e">
        <f>IF($C12="-",IF($A12="-",VLOOKUP($D12,'REACH Bilaga XIV_update'!$A$5:$A$110,1,FALSE),VLOOKUP($A12,'REACH Bilaga XIV_update'!$D$5:$D$110,1,FALSE)),VLOOKUP($C12,'REACH Bilaga XIV_update'!$C$5:$C$110,1,FALSE))</f>
        <v>#N/A</v>
      </c>
      <c r="I12" s="76" t="e">
        <f>IF($C12="-",IF($A12="-",VLOOKUP($D12,CoRAP_update!$A$5:$A$376,1,FALSE),VLOOKUP($A12,CoRAP_update!$D$5:$D$376,1,FALSE)),VLOOKUP($C12,CoRAP_update!$C$5:$C$376,1,FALSE))</f>
        <v>#N/A</v>
      </c>
      <c r="J12" s="76" t="str">
        <f>IF($C12="-",IF($A12="-",VLOOKUP($D12,EDC_update!$C$2:$C$450,1,FALSE),VLOOKUP($A12,EDC_update!$B$2:$B$450,1,FALSE)),VLOOKUP($C12,EDC_update!$L$2:$L$450,1,FALSE))</f>
        <v>209-136-7</v>
      </c>
      <c r="K12" s="76" t="str">
        <f>IF($C12="-",IF($A12="-",IF(VLOOKUP($D12,'sin-list 180320_update'!$C$2:$S$835,3,FALSE)="",NA(),VLOOKUP($D12,'sin-list 180320_update'!$C$2:$S$835,3,FALSE)),IF(VLOOKUP($A12,'sin-list 180320_update'!$A$2:$S$835,5,FALSE)="",NA(),VLOOKUP($A12,'sin-list 180320_update'!$A$2:$S$835,5,FALSE))),IF(VLOOKUP($C12,'sin-list 180320_update'!$B$2:$S$835,4,FALSE)="",NA(),VLOOKUP($C12,'sin-list 180320_update'!$B$2:$S$835,4,FALSE)))</f>
        <v>Octamethylcyclotetrasiloxane is classified as a possible reprotoxic chemical (R3) and is categorized as an endocrine disruptor (cat 1). It is a potential PBT/ vPvB substance and has been detected in various environmental samples including biota and humans</v>
      </c>
      <c r="L12" s="76" t="str">
        <f>IF($C12="-",IF($A12="-",VLOOKUP($D12,'sin-list 180320_update'!$C$2:$S$835,6,FALSE),VLOOKUP($A12,'sin-list 180320_update'!$A$2:$S$835,8,FALSE)),VLOOKUP($C12,'sin-list 180320_update'!$B$2:$S$835,7,FALSE))</f>
        <v>Repr. 2
Aquatic Chronic 4</v>
      </c>
      <c r="M12" s="76" t="str">
        <f>IF($C12="-",IF($A12="-",IF(VLOOKUP($D12,'sin-list 180320_update'!$C$2:$S$835,8,FALSE)="",NA(),VLOOKUP($D12,'sin-list 180320_update'!$C$2:$S$835,8,FALSE)),IF(VLOOKUP($A12,'sin-list 180320_update'!$A$2:$S$835,10,FALSE)="",NA(),VLOOKUP($A12,'sin-list 180320_update'!$A$2:$S$835,10,FALSE))),IF(VLOOKUP($C12,'sin-list 180320_update'!$B$2:$S$835,9,FALSE)="",NA(),VLOOKUP($C12,'sin-list 180320_update'!$B$2:$S$835,9,FALSE)))</f>
        <v>H361f ***
H413</v>
      </c>
      <c r="N12" s="76" t="e">
        <f>IF($C12="-",IF($A12="-",IF(VLOOKUP($D12,'REACH Bilaga XVII_update'!$A$5:$E$131,4,FALSE)="",NA(),VLOOKUP($D12,'REACH Bilaga XVII_update'!$A$5:$E$131,4,FALSE)),IF(VLOOKUP($A12,'REACH Bilaga XVII_update'!$C$5:$D$131,2,FALSE)="",NA(),VLOOKUP($A12,'REACH Bilaga XVII_update'!$C$5:$D$131,2,FALSE))),IF(VLOOKUP($C12,'REACH Bilaga XVII_update'!$B$5:$D$131,3,FALSE)="",NA(),VLOOKUP($C12,'REACH Bilaga XVII_update'!$B$5:$D$131,3,FALSE)))</f>
        <v>#N/A</v>
      </c>
      <c r="O12" s="76" t="str">
        <f>IF($C12="-",IF($A12="-",IF(VLOOKUP($D12,' REACH Bilaga 59_update'!$A$5:$E$210,5,FALSE)="",NA(),VLOOKUP($D12,' REACH Bilaga 59_update'!$A$5:$E$210,5,FALSE)),IF(VLOOKUP($A12,' REACH Bilaga 59_update'!$D$5:$E$210,2,FALSE)="",NA(),VLOOKUP($A12,' REACH Bilaga 59_update'!$D$5:$E$210,2,FALSE))),IF(VLOOKUP($C12,' REACH Bilaga 59_update'!$C$5:$E$210,3,FALSE)="",NA(),VLOOKUP($C12,' REACH Bilaga 59_update'!$C$5:$E$210,3,FALSE)))</f>
        <v>H361f ***
H413</v>
      </c>
      <c r="P12" s="76" t="str">
        <f>IF(C12="-",IF(A12="-",IFERROR(VLOOKUP($D12,' REACH Bilaga 59_update'!$A$5:$F$210,MATCH(Sammanfattning!P$1,' REACH Bilaga 59_update'!$A$4:$F$4,0),FALSE),VLOOKUP($D12,'REACH Bilaga XIV_update'!$A$4:$H$110,MATCH(Sammanfattning!P$1,'REACH Bilaga XIV_update'!$A$4:$H$4,0),FALSE)),IFERROR(VLOOKUP($A12,' REACH Bilaga 59_update'!$D$5:$F$210,MATCH(Sammanfattning!P$1,' REACH Bilaga 59_update'!$D$4:$F$4,0),FALSE),VLOOKUP($A12,'REACH Bilaga XIV_update'!$D$4:$H$110,MATCH(Sammanfattning!P$1,'REACH Bilaga XIV_update'!$D$4:$H$4,0),FALSE))),IFERROR(VLOOKUP($C12,' REACH Bilaga 59_update'!$C$5:$F$210,MATCH(Sammanfattning!P$1,' REACH Bilaga 59_update'!$C$4:$F$4,0),FALSE),VLOOKUP($C12,'REACH Bilaga XIV_update'!$C$4:$H$110,MATCH(Sammanfattning!P$1,'REACH Bilaga XIV_update'!$C$4:$H$4,0),FALSE)))</f>
        <v>PBT (Article 57d)#vPvB (Article 57e)</v>
      </c>
      <c r="Q12" s="76" t="e">
        <f>IF($C12="-",IF($A12="-",IF(VLOOKUP($D12,'REACH Bilaga XIV_update'!$A$5:$I$110,9,FALSE)="",NA(),VLOOKUP($D12,'REACH Bilaga XIV_update'!$A$5:$I$110,9,FALSE)),IF(VLOOKUP($A12,'REACH Bilaga XIV_update'!$D$5:$I$110,6,FALSE)="",NA(),VLOOKUP($A12,'REACH Bilaga XIV_update'!$D$5:$I$110,6,FALSE))),IF(VLOOKUP($C12,'REACH Bilaga XIV_update'!$C$5:$I$110,7,FALSE)="",NA(),VLOOKUP($C12,'REACH Bilaga XIV_update'!$C$5:$I$110,7,FALSE)))</f>
        <v>#N/A</v>
      </c>
      <c r="R12" s="76" t="e">
        <f>IF($C12="-",IF($A12="-",IF(VLOOKUP($D12,CoRAP_update!$A$5:$O$376,15,FALSE)="",NA(),VLOOKUP($D12,CoRAP_update!$A$5:$O$376,15,FALSE)),IF(VLOOKUP($A12,CoRAP_update!$D$5:$O$376,12,FALSE)="",NA(),VLOOKUP($A12,CoRAP_update!$D$5:$O$376,12,FALSE))),IF(VLOOKUP($C12,CoRAP_update!$C$5:$O$376,13,FALSE)="",NA(),VLOOKUP($C12,CoRAP_update!$C$5:$O$376,13,FALSE)))</f>
        <v>#N/A</v>
      </c>
      <c r="S12" s="144" t="e">
        <f>IF($C12="-",IF($A12="-",VLOOKUP($D12,CoRAP_update!$A$5:$J$376,MATCH(Sammanfattning!S$1,CoRAP_update!$A$4:$J$4,0),FALSE),VLOOKUP($A12,CoRAP_update!$D$5:$J$376,MATCH(Sammanfattning!S$1,CoRAP_update!$D$4:$J$4,0),FALSE)),VLOOKUP($C12,CoRAP_update!$C$5:$J$376,MATCH(Sammanfattning!S$1,CoRAP_update!$C$4:$J$4,0),FALSE))</f>
        <v>#N/A</v>
      </c>
      <c r="T12" s="76" t="str">
        <f>IF($A12="-",VLOOKUP($D12,EDC_update!$C$2:$F$450,4,FALSE),VLOOKUP($A12,EDC_update!$B$2:$F$450,5,FALSE))</f>
        <v>CAT1</v>
      </c>
      <c r="V12" s="78">
        <f>IF(IFERROR(SEARCH("PBT",P12),99)=99,IF(IFERROR(SEARCH("suspected PBT",S12),99)=99,IF(IFERROR(SEARCH("concluded to be PBT",K12),99)=99,IF(IFERROR(SEARCH("PBT",S12),99)=99,IF(IFERROR(SEARCH("PBT cand",L12),99)=99,IF(IFERROR(SEARCH("PBT",L12),99)=99,IF(IFERROR(SEARCH("persistent, bioackumulative and toxic properties",K12),99)=99,0,Scoring!$E$3),Scoring!$E$3),Scoring!$E$7),Scoring!$E$3),Scoring!$E$5),Scoring!$E$6),Scoring!$E$3)</f>
        <v>1</v>
      </c>
      <c r="W12" s="78">
        <f>IF(IFERROR(SEARCH("vPvB",P12),99)=99,IF(IFERROR(SEARCH("suspected pbt/vPvB",S12),99)=99,IF(IFERROR(SEARCH("vPvB",S12),99)=99,IF(IFERROR(SEARCH("concluded to be a vPvB",S12),99)=99,IF(IFERROR(SEARCH("identified as vPvB",K12),99)=99,IF(IFERROR(SEARCH("concluded to be a vPvB",K12),99)=99,IF(IFERROR(SEARCH("concluded to be both pbt and vPvB",S12),99)=99,IF(IFERROR(SEARCH("concluded to be both pbt and vPvB",K12),99)=99,0,Scoring!$E$5),Scoring!$E$5),Scoring!$E$5),Scoring!$E$5),Scoring!$E$5),Scoring!$E$4),Scoring!$E$6),Scoring!$E$4)</f>
        <v>1</v>
      </c>
      <c r="X12" s="78">
        <f>IF(IFERROR(SEARCH("H410",N12),99)=99,IF(IFERROR(SEARCH("H410",O12),99)=99,IF(IFERROR(SEARCH("H410",Q12),99)=99,IF(IFERROR(SEARCH("H410",M12),99)=99,IF(IFERROR(SEARCH("H410",R12),99)=99,IF(IFERROR(SEARCH("H411",N12),99)=99,IF(IFERROR(SEARCH("H411",O12),99)=99,IF(IFERROR(SEARCH("H411",Q12),99)=99,IF(IFERROR(SEARCH("H411",M12),99)=99,IF(IFERROR(SEARCH("H411",R12),99)=99,IF(IFERROR(SEARCH("H413",N12),99)=99,IF(IFERROR(SEARCH("H413",O12),99)=99,IF(IFERROR(SEARCH("H413",Q12),99)=99,IF(IFERROR(SEARCH("H413",M12),99)=99,IF(IFERROR(SEARCH("H413",R12),99)=99,IF(IFERROR(SEARCH("H412",N12),99)=99,IF(IFERROR(SEARCH("H412",O12),99)=99,IF(IFERROR(SEARCH("H412",Q12),99)=99,IF(IFERROR(SEARCH("H412",M12),99)=99,IF(IFERROR(SEARCH("H412",R12),99)=99,0,Scoring!$E$2),Scoring!$E$2),Scoring!$E$2),Scoring!$E$2),Scoring!$E$2),Scoring!$E$2),Scoring!$E$2),Scoring!$E$2),Scoring!$E$2),Scoring!$E$2),Scoring!$E$2),Scoring!$E$2),Scoring!$E$2),Scoring!$E$2),Scoring!$E$2),Scoring!$E$2),Scoring!$E$2),Scoring!$E$2),Scoring!$E$2),Scoring!$E$2)</f>
        <v>1</v>
      </c>
      <c r="Y12" s="78">
        <f>IF(IFERROR(SEARCH("CMR",K12),99)=99,IF(IFERROR(SEARCH("Suspected CMR",S12),99)=99,IF(IFERROR(SEARCH("CMR",S12),99)=99,0,Scoring!$E$8),Scoring!$E$9),Scoring!$E$8)</f>
        <v>0</v>
      </c>
      <c r="Z12" s="78">
        <f>IF(IFERROR(SEARCH("H350",N12),99)=99,IF(IFERROR(SEARCH("H350",O12),99)=99,IF(IFERROR(SEARCH("H350",Q12),99)=99,IF(IFERROR(SEARCH("H350",M12),99)=99,IF(IFERROR(SEARCH("H350",R12),99)=99,IF(IFERROR(SEARCH("H351",N12),99)=99,IF(IFERROR(SEARCH("H351",O12),99)=99,IF(IFERROR(SEARCH("H351",Q12),99)=99,IF(IFERROR(SEARCH("H351",M12),99)=99,IF(IFERROR(SEARCH("H351",R12),99)=99,IF(IFERROR(SEARCH("carcinogenic",P12),99)=99,IF(IFERROR(SEARCH("suspected carcinogenic",S12),99)=99,0,Scoring!$E$12),Scoring!$E$11),Scoring!$E$10),Scoring!$E$10),Scoring!$E$10),Scoring!$E$10),Scoring!$E$10),Scoring!$E$10),Scoring!$E$10),Scoring!$E$10),Scoring!$E$10),Scoring!$E$10)</f>
        <v>0</v>
      </c>
      <c r="AA12" s="78">
        <f>IF(IFERROR(SEARCH("H340",N12),99)=99,IF(IFERROR(SEARCH("H340",O12),99)=99,IF(IFERROR(SEARCH("H340",Q12),99)=99,IF(IFERROR(SEARCH("H340",M12),99)=99,IF(IFERROR(SEARCH("H340",R12),99)=99,IF(IFERROR(SEARCH("H341",N12),99)=99,IF(IFERROR(SEARCH("H341",O12),99)=99,IF(IFERROR(SEARCH("H341",Q12),99)=99,IF(IFERROR(SEARCH("H341",M12),99)=99,IF(IFERROR(SEARCH("H341",R12),99)=99,IF(IFERROR(SEARCH("mutagenic",P12),99)=99,IF(IFERROR(SEARCH("suspected mutagenic",S12),99)=99,0,Scoring!$E$15),Scoring!$E$14),Scoring!$E$13),Scoring!$E$13),Scoring!$E$13),Scoring!$E$13),Scoring!$E$13),Scoring!$E$13),Scoring!$E$13),Scoring!$E$13),Scoring!$E$13),Scoring!$E$13)</f>
        <v>0</v>
      </c>
      <c r="AB12" s="78">
        <f>IF(IFERROR(SEARCH("H360",N12),99)=99,IF(IFERROR(SEARCH("H360",O12),99)=99,IF(IFERROR(SEARCH("H360",Q12),99)=99,IF(IFERROR(SEARCH("H360",M12),99)=99,IF(IFERROR(SEARCH("H360",R12),99)=99,IF(IFERROR(SEARCH("H361",N12),99)=99,IF(IFERROR(SEARCH("H361",O12),99)=99,IF(IFERROR(SEARCH("H361",Q12),99)=99,IF(IFERROR(SEARCH("H361",M12),99)=99,IF(IFERROR(SEARCH("H361",R12),99)=99,IF(IFERROR(SEARCH("reproduction",P12),99)=99,IF(IFERROR(SEARCH("suspected reprotoxic",S12),99)=99,IF(IFERROR(SEARCH("reprotoxic",S12),99)=99,IF(IFERROR(SEARCH("reprotoxic",K12),99)=99,0,Scoring!$E$18),Scoring!$E$18),Scoring!$E$19),Scoring!$E$17),Scoring!$E$16),Scoring!$E$16),Scoring!$E$16),Scoring!$E$16),Scoring!$E$16),Scoring!$E$16),Scoring!$E$16),Scoring!$E$16),Scoring!$E$16),Scoring!$E$16)</f>
        <v>1</v>
      </c>
      <c r="AC12" s="78">
        <f>IF(IFERROR(SEARCH("57f",L12),99)=99,IF(IFERROR(SEARCH("57(f)",P12),99)=99,0,Scoring!$E$20),Scoring!$E$20)</f>
        <v>0</v>
      </c>
      <c r="AD12" s="78">
        <f>IF(IFERROR(SEARCH("CAT1",T12),99)=99,IF(IFERROR(SEARCH("CAT2",T12),99)=99,IF(IFERROR(SEARCH("CAT3",T12),99)=99,IF(IFERROR(SEARCH("concluded to be endocrine",K12),99)=99,IF(IFERROR(SEARCH("categorised as endocrine",K12),99)=99,IF(IFERROR(SEARCH("endocrine disrupting",P12),99)=99,IF(IFERROR(SEARCH("endocrine disrupting",K12),99)=99,IF(IFERROR(SEARCH("suspected endocrine",S12),99)=99,IF(IFERROR(SEARCH("potential endocrine",S12),99)=99,0,Scoring!$E$25),Scoring!$E$25),Scoring!$E$24),Scoring!$E$24),Scoring!$E$24),Scoring!$E$24),Scoring!$E$23),Scoring!$E$22),Scoring!$E$21)</f>
        <v>1</v>
      </c>
      <c r="AE12" s="78">
        <f>IF(IFERROR(SEARCH("suspected sensitiser",S12),99)=99,IF(IFERROR(SEARCH("sensitiser",S12),99)=99,IF(IFERROR(SEARCH("other hazard based concern",S12),99)=99,0,Scoring!$E$28),Scoring!$E$26),Scoring!$E$27)</f>
        <v>0</v>
      </c>
      <c r="AF12" s="78">
        <f>IF(IFERROR(M12,1)=1,IF(IFERROR(N12,1)=1,IF(IFERROR(O12,1)=1,IF(IFERROR(Q12,1)=1,IF(IFERROR(R12,1)=1,IF(IFERROR(T12,1)=1,IF(IFERROR(K12,1)=1,IF(IFERROR(P12,1)=1,IF(IFERROR(S12,1)=1,Scoring!$E$29,0),0),0),0),0),0),0),0),0)</f>
        <v>0</v>
      </c>
      <c r="AG12" s="78">
        <f t="shared" si="4"/>
        <v>5</v>
      </c>
      <c r="AI12" s="93">
        <f>IF(A12="-",IF(D12="-",#N/A,VLOOKUP(D12,Exponering!$A$6:O$501,15,FALSE)),VLOOKUP(A12,Exponering!$A$6:$O$501,15,FALSE))</f>
        <v>17</v>
      </c>
      <c r="AJ12" s="94">
        <f>IF(IFERROR(AI12,"")="","",IF(AI12="No data",Scoring!$M$9,IF(AI12&lt;Scoring!$L$2,Scoring!$M$2,IF(AI12&lt;Scoring!$L$3,Scoring!$M$3,IF(AI12&lt;Scoring!$L$4,Scoring!$M$4,IF(AI12&lt;Scoring!$L$5,Scoring!$M$5,IF(AI12&lt;Scoring!$L$6,Scoring!$M$6,IF(AI12&lt;Scoring!$L$7,Scoring!$M$7,IF(AI12&gt;=Scoring!$L$7,Scoring!$M$8,"")))))))))</f>
        <v>7</v>
      </c>
      <c r="AK12" s="76">
        <f>IF(A12="-",IF(D12="-",#N/A,VLOOKUP(D12,'Total Use SPIN'!$A$5:H$272,5,FALSE)),VLOOKUP(A12,'Total Use SPIN'!$A$5:$H$272,5,FALSE))</f>
        <v>4.8</v>
      </c>
      <c r="AL12" s="75">
        <f>IF(IFERROR(AK12,"")="","",IF(AK12="Confidential",Scoring!$I$10,IF(AK12="No data",Scoring!$I$10,IF(AK12="UVCB, mixture, intermediate",Scoring!$I$9,IF(AK12&lt;Scoring!$H$2,Scoring!$I$2,IF(AK12&lt;Scoring!$H$3,Scoring!$I$3,IF(AK12&lt;Scoring!$H$4,Scoring!$I$4,IF(AK12&lt;Scoring!$H$5,Scoring!$I$5,IF(AK12&lt;Scoring!$H$6,Scoring!$I$6,IF(AK12&lt;Scoring!$H$7,Scoring!$I$7,IF(AK12&gt;=Scoring!$H$7,Scoring!$I$8,"")))))))))))</f>
        <v>5</v>
      </c>
      <c r="AN12" s="79">
        <v>0</v>
      </c>
      <c r="AO12" s="79">
        <v>0</v>
      </c>
      <c r="AP12" s="79">
        <v>1</v>
      </c>
      <c r="AQ12" s="79">
        <v>0</v>
      </c>
      <c r="AR12" s="79">
        <v>0</v>
      </c>
      <c r="AS12" s="78">
        <f t="shared" si="5"/>
        <v>1</v>
      </c>
      <c r="AU12" s="79">
        <f>IF(IFERROR(F12,99)=99,IF(IFERROR(G12,99)=99,IF(IFERROR(H12,99)=99,IF(IFERROR(I12,99)=99,IF(IFERROR(E12,99)=99,IF(IFERROR(J12,99)=99,0,Scoring!$B$7),Scoring!$B$3),Scoring!$B$2),Scoring!$B$6),Scoring!$B$5),Scoring!$B$4)</f>
        <v>1</v>
      </c>
      <c r="AV12" s="78">
        <f t="shared" si="6"/>
        <v>5</v>
      </c>
      <c r="AW12" s="78">
        <f t="shared" si="0"/>
        <v>5</v>
      </c>
      <c r="AX12" s="66">
        <f t="shared" si="1"/>
        <v>7</v>
      </c>
      <c r="AY12" s="78">
        <f t="shared" si="2"/>
        <v>1</v>
      </c>
      <c r="AZ12" s="76">
        <f t="shared" si="7"/>
        <v>18</v>
      </c>
      <c r="BA12" s="76"/>
      <c r="BB12" s="76">
        <f t="shared" si="8"/>
        <v>18</v>
      </c>
    </row>
    <row r="13" spans="1:54" x14ac:dyDescent="0.25">
      <c r="A13" s="77" t="s">
        <v>4675</v>
      </c>
      <c r="B13" s="76" t="str">
        <f>C13</f>
        <v>203-812-5</v>
      </c>
      <c r="C13" s="77" t="s">
        <v>4674</v>
      </c>
      <c r="D13" s="77" t="s">
        <v>4673</v>
      </c>
      <c r="E13" s="76" t="e">
        <f>IF(C13="-",IF(A13="-",VLOOKUP(D13,'sin-list 180320_update'!$C$2:$C$835,1,FALSE),VLOOKUP(A13,'sin-list 180320_update'!$A$2:$A$835,1,FALSE)),VLOOKUP(C13,'sin-list 180320_update'!$B$2:$B$835,1,FALSE))</f>
        <v>#N/A</v>
      </c>
      <c r="F13" s="76" t="e">
        <f>IF($C13="-",IF($A13="-",VLOOKUP($D13,'REACH Bilaga XVII_update'!$A$5:$A$131,1,FALSE),VLOOKUP($A13,'REACH Bilaga XVII_update'!$C$5:$C$131,1,FALSE)),VLOOKUP($C13,'REACH Bilaga XVII_update'!$B$5:$B$131,1,FALSE))</f>
        <v>#N/A</v>
      </c>
      <c r="G13" s="76" t="e">
        <f>IF($C13="-",IF($A13="-",VLOOKUP($D13,' REACH Bilaga 59_update'!$A$5:$A$210,1,FALSE),VLOOKUP($A13,' REACH Bilaga 59_update'!$D$5:$D$210,1,FALSE)),VLOOKUP($C13,' REACH Bilaga 59_update'!$C$5:$C$210,1,FALSE))</f>
        <v>#N/A</v>
      </c>
      <c r="H13" s="76" t="e">
        <f>IF($C13="-",IF($A13="-",VLOOKUP($D13,'REACH Bilaga XIV_update'!$A$5:$A$110,1,FALSE),VLOOKUP($A13,'REACH Bilaga XIV_update'!$D$5:$D$110,1,FALSE)),VLOOKUP($C13,'REACH Bilaga XIV_update'!$C$5:$C$110,1,FALSE))</f>
        <v>#N/A</v>
      </c>
      <c r="I13" s="76" t="str">
        <f>IF($C13="-",IF($A13="-",VLOOKUP($D13,CoRAP_update!$A$5:$A$376,1,FALSE),VLOOKUP($A13,CoRAP_update!$D$5:$D$376,1,FALSE)),VLOOKUP($C13,CoRAP_update!$C$5:$C$376,1,FALSE))</f>
        <v>203-812-5</v>
      </c>
      <c r="J13" s="76" t="e">
        <f>IF($C13="-",IF($A13="-",VLOOKUP($D13,EDC_update!$C$2:$C$450,1,FALSE),VLOOKUP($A13,EDC_update!$B$2:$B$450,1,FALSE)),VLOOKUP($C13,EDC_update!$L$2:$L$450,1,FALSE))</f>
        <v>#N/A</v>
      </c>
      <c r="K13" s="76" t="e">
        <f>IF($C13="-",IF($A13="-",IF(VLOOKUP($D13,'sin-list 180320_update'!$C$2:$S$835,3,FALSE)="",NA(),VLOOKUP($D13,'sin-list 180320_update'!$C$2:$S$835,3,FALSE)),IF(VLOOKUP($A13,'sin-list 180320_update'!$A$2:$S$835,5,FALSE)="",NA(),VLOOKUP($A13,'sin-list 180320_update'!$A$2:$S$835,5,FALSE))),IF(VLOOKUP($C13,'sin-list 180320_update'!$B$2:$S$835,4,FALSE)="",NA(),VLOOKUP($C13,'sin-list 180320_update'!$B$2:$S$835,4,FALSE)))</f>
        <v>#N/A</v>
      </c>
      <c r="L13" s="76" t="e">
        <f>IF($C13="-",IF($A13="-",VLOOKUP($D13,'sin-list 180320_update'!$C$2:$S$835,6,FALSE),VLOOKUP($A13,'sin-list 180320_update'!$A$2:$S$835,8,FALSE)),VLOOKUP($C13,'sin-list 180320_update'!$B$2:$S$835,7,FALSE))</f>
        <v>#N/A</v>
      </c>
      <c r="M13" s="76" t="e">
        <f>IF($C13="-",IF($A13="-",IF(VLOOKUP($D13,'sin-list 180320_update'!$C$2:$S$835,8,FALSE)="",NA(),VLOOKUP($D13,'sin-list 180320_update'!$C$2:$S$835,8,FALSE)),IF(VLOOKUP($A13,'sin-list 180320_update'!$A$2:$S$835,10,FALSE)="",NA(),VLOOKUP($A13,'sin-list 180320_update'!$A$2:$S$835,10,FALSE))),IF(VLOOKUP($C13,'sin-list 180320_update'!$B$2:$S$835,9,FALSE)="",NA(),VLOOKUP($C13,'sin-list 180320_update'!$B$2:$S$835,9,FALSE)))</f>
        <v>#N/A</v>
      </c>
      <c r="N13" s="76" t="e">
        <f>IF($C13="-",IF($A13="-",IF(VLOOKUP($D13,'REACH Bilaga XVII_update'!$A$5:$E$131,4,FALSE)="",NA(),VLOOKUP($D13,'REACH Bilaga XVII_update'!$A$5:$E$131,4,FALSE)),IF(VLOOKUP($A13,'REACH Bilaga XVII_update'!$C$5:$D$131,2,FALSE)="",NA(),VLOOKUP($A13,'REACH Bilaga XVII_update'!$C$5:$D$131,2,FALSE))),IF(VLOOKUP($C13,'REACH Bilaga XVII_update'!$B$5:$D$131,3,FALSE)="",NA(),VLOOKUP($C13,'REACH Bilaga XVII_update'!$B$5:$D$131,3,FALSE)))</f>
        <v>#N/A</v>
      </c>
      <c r="O13" s="76" t="e">
        <f>IF($C13="-",IF($A13="-",IF(VLOOKUP($D13,' REACH Bilaga 59_update'!$A$5:$E$210,5,FALSE)="",NA(),VLOOKUP($D13,' REACH Bilaga 59_update'!$A$5:$E$210,5,FALSE)),IF(VLOOKUP($A13,' REACH Bilaga 59_update'!$D$5:$E$210,2,FALSE)="",NA(),VLOOKUP($A13,' REACH Bilaga 59_update'!$D$5:$E$210,2,FALSE))),IF(VLOOKUP($C13,' REACH Bilaga 59_update'!$C$5:$E$210,3,FALSE)="",NA(),VLOOKUP($C13,' REACH Bilaga 59_update'!$C$5:$E$210,3,FALSE)))</f>
        <v>#N/A</v>
      </c>
      <c r="P13" s="76" t="e">
        <f>IF(C13="-",IF(A13="-",IFERROR(VLOOKUP($D13,' REACH Bilaga 59_update'!$A$5:$F$210,MATCH(Sammanfattning!P$1,' REACH Bilaga 59_update'!$A$4:$F$4,0),FALSE),VLOOKUP($D13,'REACH Bilaga XIV_update'!$A$4:$H$110,MATCH(Sammanfattning!P$1,'REACH Bilaga XIV_update'!$A$4:$H$4,0),FALSE)),IFERROR(VLOOKUP($A13,' REACH Bilaga 59_update'!$D$5:$F$210,MATCH(Sammanfattning!P$1,' REACH Bilaga 59_update'!$D$4:$F$4,0),FALSE),VLOOKUP($A13,'REACH Bilaga XIV_update'!$D$4:$H$110,MATCH(Sammanfattning!P$1,'REACH Bilaga XIV_update'!$D$4:$H$4,0),FALSE))),IFERROR(VLOOKUP($C13,' REACH Bilaga 59_update'!$C$5:$F$210,MATCH(Sammanfattning!P$1,' REACH Bilaga 59_update'!$C$4:$F$4,0),FALSE),VLOOKUP($C13,'REACH Bilaga XIV_update'!$C$4:$H$110,MATCH(Sammanfattning!P$1,'REACH Bilaga XIV_update'!$C$4:$H$4,0),FALSE)))</f>
        <v>#N/A</v>
      </c>
      <c r="Q13" s="76" t="e">
        <f>IF($C13="-",IF($A13="-",IF(VLOOKUP($D13,'REACH Bilaga XIV_update'!$A$5:$I$110,9,FALSE)="",NA(),VLOOKUP($D13,'REACH Bilaga XIV_update'!$A$5:$I$110,9,FALSE)),IF(VLOOKUP($A13,'REACH Bilaga XIV_update'!$D$5:$I$110,6,FALSE)="",NA(),VLOOKUP($A13,'REACH Bilaga XIV_update'!$D$5:$I$110,6,FALSE))),IF(VLOOKUP($C13,'REACH Bilaga XIV_update'!$C$5:$I$110,7,FALSE)="",NA(),VLOOKUP($C13,'REACH Bilaga XIV_update'!$C$5:$I$110,7,FALSE)))</f>
        <v>#N/A</v>
      </c>
      <c r="R13" s="76" t="str">
        <f>IF($C13="-",IF($A13="-",IF(VLOOKUP($D13,CoRAP_update!$A$5:$O$376,15,FALSE)="",NA(),VLOOKUP($D13,CoRAP_update!$A$5:$O$376,15,FALSE)),IF(VLOOKUP($A13,CoRAP_update!$D$5:$O$376,12,FALSE)="",NA(),VLOOKUP($A13,CoRAP_update!$D$5:$O$376,12,FALSE))),IF(VLOOKUP($C13,CoRAP_update!$C$5:$O$376,13,FALSE)="",NA(),VLOOKUP($C13,CoRAP_update!$C$5:$O$376,13,FALSE)))</f>
        <v>H228
H361d ***
H335</v>
      </c>
      <c r="S13" s="144" t="str">
        <f>IF($C13="-",IF($A13="-",VLOOKUP($D13,CoRAP_update!$A$5:$J$376,MATCH(Sammanfattning!S$1,CoRAP_update!$A$4:$J$4,0),FALSE),VLOOKUP($A13,CoRAP_update!$D$5:$J$376,MATCH(Sammanfattning!S$1,CoRAP_update!$D$4:$J$4,0),FALSE)),VLOOKUP($C13,CoRAP_update!$C$5:$J$376,MATCH(Sammanfattning!S$1,CoRAP_update!$C$4:$J$4,0),FALSE))</f>
        <v>Suspected CMR#Suspected PBT/vPvB#Suspected Sensitiser#Exposure of environment#High (aggregated) tonnage#Wide dispersive use</v>
      </c>
      <c r="T13" s="76" t="e">
        <f>IF($A13="-",VLOOKUP($D13,EDC_update!$C$2:$F$450,4,FALSE),VLOOKUP($A13,EDC_update!$B$2:$F$450,5,FALSE))</f>
        <v>#N/A</v>
      </c>
      <c r="V13" s="78">
        <f>IF(IFERROR(SEARCH("PBT",P13),99)=99,IF(IFERROR(SEARCH("suspected PBT",S13),99)=99,IF(IFERROR(SEARCH("concluded to be PBT",K13),99)=99,IF(IFERROR(SEARCH("PBT",S13),99)=99,IF(IFERROR(SEARCH("PBT cand",L13),99)=99,IF(IFERROR(SEARCH("PBT",L13),99)=99,IF(IFERROR(SEARCH("persistent, bioackumulative and toxic properties",K13),99)=99,0,Scoring!$E$3),Scoring!$E$3),Scoring!$E$7),Scoring!$E$3),Scoring!$E$5),Scoring!$E$6),Scoring!$E$3)</f>
        <v>0.7</v>
      </c>
      <c r="W13" s="78">
        <f>IF(IFERROR(SEARCH("vPvB",P13),99)=99,IF(IFERROR(SEARCH("suspected pbt/vPvB",S13),99)=99,IF(IFERROR(SEARCH("vPvB",S13),99)=99,IF(IFERROR(SEARCH("concluded to be a vPvB",S13),99)=99,IF(IFERROR(SEARCH("identified as vPvB",K13),99)=99,IF(IFERROR(SEARCH("concluded to be a vPvB",K13),99)=99,IF(IFERROR(SEARCH("concluded to be both pbt and vPvB",S13),99)=99,IF(IFERROR(SEARCH("concluded to be both pbt and vPvB",K13),99)=99,0,Scoring!$E$5),Scoring!$E$5),Scoring!$E$5),Scoring!$E$5),Scoring!$E$5),Scoring!$E$4),Scoring!$E$6),Scoring!$E$4)</f>
        <v>0.7</v>
      </c>
      <c r="X13" s="78">
        <f>IF(IFERROR(SEARCH("H410",N13),99)=99,IF(IFERROR(SEARCH("H410",O13),99)=99,IF(IFERROR(SEARCH("H410",Q13),99)=99,IF(IFERROR(SEARCH("H410",M13),99)=99,IF(IFERROR(SEARCH("H410",R13),99)=99,IF(IFERROR(SEARCH("H411",N13),99)=99,IF(IFERROR(SEARCH("H411",O13),99)=99,IF(IFERROR(SEARCH("H411",Q13),99)=99,IF(IFERROR(SEARCH("H411",M13),99)=99,IF(IFERROR(SEARCH("H411",R13),99)=99,IF(IFERROR(SEARCH("H413",N13),99)=99,IF(IFERROR(SEARCH("H413",O13),99)=99,IF(IFERROR(SEARCH("H413",Q13),99)=99,IF(IFERROR(SEARCH("H413",M13),99)=99,IF(IFERROR(SEARCH("H413",R13),99)=99,IF(IFERROR(SEARCH("H412",N13),99)=99,IF(IFERROR(SEARCH("H412",O13),99)=99,IF(IFERROR(SEARCH("H412",Q13),99)=99,IF(IFERROR(SEARCH("H412",M13),99)=99,IF(IFERROR(SEARCH("H412",R13),99)=99,0,Scoring!$E$2),Scoring!$E$2),Scoring!$E$2),Scoring!$E$2),Scoring!$E$2),Scoring!$E$2),Scoring!$E$2),Scoring!$E$2),Scoring!$E$2),Scoring!$E$2),Scoring!$E$2),Scoring!$E$2),Scoring!$E$2),Scoring!$E$2),Scoring!$E$2),Scoring!$E$2),Scoring!$E$2),Scoring!$E$2),Scoring!$E$2),Scoring!$E$2)</f>
        <v>0</v>
      </c>
      <c r="Y13" s="78">
        <f>IF(IFERROR(SEARCH("CMR",K13),99)=99,IF(IFERROR(SEARCH("Suspected CMR",S13),99)=99,IF(IFERROR(SEARCH("CMR",S13),99)=99,0,Scoring!$E$8),Scoring!$E$9),Scoring!$E$8)</f>
        <v>2.1</v>
      </c>
      <c r="Z13" s="78">
        <f>IF(IFERROR(SEARCH("H350",N13),99)=99,IF(IFERROR(SEARCH("H350",O13),99)=99,IF(IFERROR(SEARCH("H350",Q13),99)=99,IF(IFERROR(SEARCH("H350",M13),99)=99,IF(IFERROR(SEARCH("H350",R13),99)=99,IF(IFERROR(SEARCH("H351",N13),99)=99,IF(IFERROR(SEARCH("H351",O13),99)=99,IF(IFERROR(SEARCH("H351",Q13),99)=99,IF(IFERROR(SEARCH("H351",M13),99)=99,IF(IFERROR(SEARCH("H351",R13),99)=99,IF(IFERROR(SEARCH("carcinogenic",P13),99)=99,IF(IFERROR(SEARCH("suspected carcinogenic",S13),99)=99,0,Scoring!$E$12),Scoring!$E$11),Scoring!$E$10),Scoring!$E$10),Scoring!$E$10),Scoring!$E$10),Scoring!$E$10),Scoring!$E$10),Scoring!$E$10),Scoring!$E$10),Scoring!$E$10),Scoring!$E$10)</f>
        <v>0</v>
      </c>
      <c r="AA13" s="78">
        <f>IF(IFERROR(SEARCH("H340",N13),99)=99,IF(IFERROR(SEARCH("H340",O13),99)=99,IF(IFERROR(SEARCH("H340",Q13),99)=99,IF(IFERROR(SEARCH("H340",M13),99)=99,IF(IFERROR(SEARCH("H340",R13),99)=99,IF(IFERROR(SEARCH("H341",N13),99)=99,IF(IFERROR(SEARCH("H341",O13),99)=99,IF(IFERROR(SEARCH("H341",Q13),99)=99,IF(IFERROR(SEARCH("H341",M13),99)=99,IF(IFERROR(SEARCH("H341",R13),99)=99,IF(IFERROR(SEARCH("mutagenic",P13),99)=99,IF(IFERROR(SEARCH("suspected mutagenic",S13),99)=99,0,Scoring!$E$15),Scoring!$E$14),Scoring!$E$13),Scoring!$E$13),Scoring!$E$13),Scoring!$E$13),Scoring!$E$13),Scoring!$E$13),Scoring!$E$13),Scoring!$E$13),Scoring!$E$13),Scoring!$E$13)</f>
        <v>0</v>
      </c>
      <c r="AB13" s="78">
        <f>IF(IFERROR(SEARCH("H360",N13),99)=99,IF(IFERROR(SEARCH("H360",O13),99)=99,IF(IFERROR(SEARCH("H360",Q13),99)=99,IF(IFERROR(SEARCH("H360",M13),99)=99,IF(IFERROR(SEARCH("H360",R13),99)=99,IF(IFERROR(SEARCH("H361",N13),99)=99,IF(IFERROR(SEARCH("H361",O13),99)=99,IF(IFERROR(SEARCH("H361",Q13),99)=99,IF(IFERROR(SEARCH("H361",M13),99)=99,IF(IFERROR(SEARCH("H361",R13),99)=99,IF(IFERROR(SEARCH("reproduction",P13),99)=99,IF(IFERROR(SEARCH("suspected reprotoxic",S13),99)=99,IF(IFERROR(SEARCH("reprotoxic",S13),99)=99,IF(IFERROR(SEARCH("reprotoxic",K13),99)=99,0,Scoring!$E$18),Scoring!$E$18),Scoring!$E$19),Scoring!$E$17),Scoring!$E$16),Scoring!$E$16),Scoring!$E$16),Scoring!$E$16),Scoring!$E$16),Scoring!$E$16),Scoring!$E$16),Scoring!$E$16),Scoring!$E$16),Scoring!$E$16)</f>
        <v>1</v>
      </c>
      <c r="AC13" s="78">
        <f>IF(IFERROR(SEARCH("57f",L13),99)=99,IF(IFERROR(SEARCH("57(f)",P13),99)=99,0,Scoring!$E$20),Scoring!$E$20)</f>
        <v>0</v>
      </c>
      <c r="AD13" s="78">
        <f>IF(IFERROR(SEARCH("CAT1",T13),99)=99,IF(IFERROR(SEARCH("CAT2",T13),99)=99,IF(IFERROR(SEARCH("CAT3",T13),99)=99,IF(IFERROR(SEARCH("concluded to be endocrine",K13),99)=99,IF(IFERROR(SEARCH("categorised as endocrine",K13),99)=99,IF(IFERROR(SEARCH("endocrine disrupting",P13),99)=99,IF(IFERROR(SEARCH("endocrine disrupting",K13),99)=99,IF(IFERROR(SEARCH("suspected endocrine",S13),99)=99,IF(IFERROR(SEARCH("potential endocrine",S13),99)=99,0,Scoring!$E$25),Scoring!$E$25),Scoring!$E$24),Scoring!$E$24),Scoring!$E$24),Scoring!$E$24),Scoring!$E$23),Scoring!$E$22),Scoring!$E$21)</f>
        <v>0</v>
      </c>
      <c r="AE13" s="78">
        <f>IF(IFERROR(SEARCH("suspected sensitiser",S13),99)=99,IF(IFERROR(SEARCH("sensitiser",S13),99)=99,IF(IFERROR(SEARCH("other hazard based concern",S13),99)=99,0,Scoring!$E$28),Scoring!$E$26),Scoring!$E$27)</f>
        <v>0.4</v>
      </c>
      <c r="AF13" s="78">
        <f>IF(IFERROR(M13,1)=1,IF(IFERROR(N13,1)=1,IF(IFERROR(O13,1)=1,IF(IFERROR(Q13,1)=1,IF(IFERROR(R13,1)=1,IF(IFERROR(T13,1)=1,IF(IFERROR(K13,1)=1,IF(IFERROR(P13,1)=1,IF(IFERROR(S13,1)=1,Scoring!$E$29,0),0),0),0),0),0),0),0),0)</f>
        <v>0</v>
      </c>
      <c r="AG13" s="78">
        <f t="shared" si="4"/>
        <v>3.9</v>
      </c>
      <c r="AI13" s="93">
        <f>IF(A13="-",IF(D13="-",#N/A,VLOOKUP(D13,Exponering!$A$6:O$501,15,FALSE)),VLOOKUP(A13,Exponering!$A$6:$O$501,15,FALSE))</f>
        <v>12</v>
      </c>
      <c r="AJ13" s="94">
        <f>IF(IFERROR(AI13,"")="","",IF(AI13="No data",Scoring!$M$9,IF(AI13&lt;Scoring!$L$2,Scoring!$M$2,IF(AI13&lt;Scoring!$L$3,Scoring!$M$3,IF(AI13&lt;Scoring!$L$4,Scoring!$M$4,IF(AI13&lt;Scoring!$L$5,Scoring!$M$5,IF(AI13&lt;Scoring!$L$6,Scoring!$M$6,IF(AI13&lt;Scoring!$L$7,Scoring!$M$7,IF(AI13&gt;=Scoring!$L$7,Scoring!$M$8,"")))))))))</f>
        <v>5</v>
      </c>
      <c r="AK13" s="76" t="str">
        <f>IF(A13="-",IF(D13="-",#N/A,VLOOKUP(D13,'Total Use SPIN'!$A$5:H$272,5,FALSE)),VLOOKUP(A13,'Total Use SPIN'!$A$5:$H$272,5,FALSE))</f>
        <v>Confidential</v>
      </c>
      <c r="AL13" s="75">
        <f>IF(IFERROR(AK13,"")="","",IF(AK13="Confidential",Scoring!$I$10,IF(AK13="No data",Scoring!$I$10,IF(AK13="UVCB, mixture, intermediate",Scoring!$I$9,IF(AK13&lt;Scoring!$H$2,Scoring!$I$2,IF(AK13&lt;Scoring!$H$3,Scoring!$I$3,IF(AK13&lt;Scoring!$H$4,Scoring!$I$4,IF(AK13&lt;Scoring!$H$5,Scoring!$I$5,IF(AK13&lt;Scoring!$H$6,Scoring!$I$6,IF(AK13&lt;Scoring!$H$7,Scoring!$I$7,IF(AK13&gt;=Scoring!$H$7,Scoring!$I$8,"")))))))))))</f>
        <v>3.5</v>
      </c>
      <c r="AN13" s="79">
        <v>1.4</v>
      </c>
      <c r="AO13" s="79">
        <v>1.4</v>
      </c>
      <c r="AP13" s="79">
        <v>1.4</v>
      </c>
      <c r="AQ13" s="79">
        <v>1.4</v>
      </c>
      <c r="AR13" s="79">
        <v>1.4</v>
      </c>
      <c r="AS13" s="78">
        <f t="shared" si="5"/>
        <v>7</v>
      </c>
      <c r="AU13" s="79">
        <f>IF(IFERROR(F13,99)=99,IF(IFERROR(G13,99)=99,IF(IFERROR(H13,99)=99,IF(IFERROR(I13,99)=99,IF(IFERROR(E13,99)=99,IF(IFERROR(J13,99)=99,0,Scoring!$B$7),Scoring!$B$3),Scoring!$B$2),Scoring!$B$6),Scoring!$B$5),Scoring!$B$4)</f>
        <v>0.5</v>
      </c>
      <c r="AV13" s="78">
        <f t="shared" si="6"/>
        <v>1.95</v>
      </c>
      <c r="AW13" s="78">
        <f t="shared" si="0"/>
        <v>3.5</v>
      </c>
      <c r="AX13" s="66">
        <f t="shared" si="1"/>
        <v>5</v>
      </c>
      <c r="AY13" s="78">
        <f t="shared" si="2"/>
        <v>7</v>
      </c>
      <c r="AZ13" s="76">
        <f t="shared" si="7"/>
        <v>17.45</v>
      </c>
      <c r="BA13" s="76"/>
      <c r="BB13" s="76">
        <f t="shared" si="8"/>
        <v>17.45</v>
      </c>
    </row>
    <row r="14" spans="1:54" x14ac:dyDescent="0.25">
      <c r="A14" s="77" t="s">
        <v>4916</v>
      </c>
      <c r="B14" s="76" t="str">
        <f>C14</f>
        <v>211-745-8</v>
      </c>
      <c r="C14" s="77" t="s">
        <v>4915</v>
      </c>
      <c r="D14" s="77" t="s">
        <v>4914</v>
      </c>
      <c r="E14" s="76" t="e">
        <f>IF(C14="-",IF(A14="-",VLOOKUP(D14,'sin-list 180320_update'!$C$2:$C$835,1,FALSE),VLOOKUP(A14,'sin-list 180320_update'!$A$2:$A$835,1,FALSE)),VLOOKUP(C14,'sin-list 180320_update'!$B$2:$B$835,1,FALSE))</f>
        <v>#N/A</v>
      </c>
      <c r="F14" s="76" t="e">
        <f>IF($C14="-",IF($A14="-",VLOOKUP($D14,'REACH Bilaga XVII_update'!$A$5:$A$131,1,FALSE),VLOOKUP($A14,'REACH Bilaga XVII_update'!$C$5:$C$131,1,FALSE)),VLOOKUP($C14,'REACH Bilaga XVII_update'!$B$5:$B$131,1,FALSE))</f>
        <v>#N/A</v>
      </c>
      <c r="G14" s="76" t="e">
        <f>IF($C14="-",IF($A14="-",VLOOKUP($D14,' REACH Bilaga 59_update'!$A$5:$A$210,1,FALSE),VLOOKUP($A14,' REACH Bilaga 59_update'!$D$5:$D$210,1,FALSE)),VLOOKUP($C14,' REACH Bilaga 59_update'!$C$5:$C$210,1,FALSE))</f>
        <v>#N/A</v>
      </c>
      <c r="H14" s="76" t="e">
        <f>IF($C14="-",IF($A14="-",VLOOKUP($D14,'REACH Bilaga XIV_update'!$A$5:$A$110,1,FALSE),VLOOKUP($A14,'REACH Bilaga XIV_update'!$D$5:$D$110,1,FALSE)),VLOOKUP($C14,'REACH Bilaga XIV_update'!$C$5:$C$110,1,FALSE))</f>
        <v>#N/A</v>
      </c>
      <c r="I14" s="76" t="str">
        <f>IF($C14="-",IF($A14="-",VLOOKUP($D14,CoRAP_update!$A$5:$A$376,1,FALSE),VLOOKUP($A14,CoRAP_update!$D$5:$D$376,1,FALSE)),VLOOKUP($C14,CoRAP_update!$C$5:$C$376,1,FALSE))</f>
        <v>211-745-8</v>
      </c>
      <c r="J14" s="76" t="e">
        <f>IF($C14="-",IF($A14="-",VLOOKUP($D14,EDC_update!$C$2:$C$450,1,FALSE),VLOOKUP($A14,EDC_update!$B$2:$B$450,1,FALSE)),VLOOKUP($C14,EDC_update!$L$2:$L$450,1,FALSE))</f>
        <v>#N/A</v>
      </c>
      <c r="K14" s="76" t="e">
        <f>IF($C14="-",IF($A14="-",IF(VLOOKUP($D14,'sin-list 180320_update'!$C$2:$S$835,3,FALSE)="",NA(),VLOOKUP($D14,'sin-list 180320_update'!$C$2:$S$835,3,FALSE)),IF(VLOOKUP($A14,'sin-list 180320_update'!$A$2:$S$835,5,FALSE)="",NA(),VLOOKUP($A14,'sin-list 180320_update'!$A$2:$S$835,5,FALSE))),IF(VLOOKUP($C14,'sin-list 180320_update'!$B$2:$S$835,4,FALSE)="",NA(),VLOOKUP($C14,'sin-list 180320_update'!$B$2:$S$835,4,FALSE)))</f>
        <v>#N/A</v>
      </c>
      <c r="L14" s="76" t="e">
        <f>IF($C14="-",IF($A14="-",VLOOKUP($D14,'sin-list 180320_update'!$C$2:$S$835,6,FALSE),VLOOKUP($A14,'sin-list 180320_update'!$A$2:$S$835,8,FALSE)),VLOOKUP($C14,'sin-list 180320_update'!$B$2:$S$835,7,FALSE))</f>
        <v>#N/A</v>
      </c>
      <c r="M14" s="76" t="e">
        <f>IF($C14="-",IF($A14="-",IF(VLOOKUP($D14,'sin-list 180320_update'!$C$2:$S$835,8,FALSE)="",NA(),VLOOKUP($D14,'sin-list 180320_update'!$C$2:$S$835,8,FALSE)),IF(VLOOKUP($A14,'sin-list 180320_update'!$A$2:$S$835,10,FALSE)="",NA(),VLOOKUP($A14,'sin-list 180320_update'!$A$2:$S$835,10,FALSE))),IF(VLOOKUP($C14,'sin-list 180320_update'!$B$2:$S$835,9,FALSE)="",NA(),VLOOKUP($C14,'sin-list 180320_update'!$B$2:$S$835,9,FALSE)))</f>
        <v>#N/A</v>
      </c>
      <c r="N14" s="76" t="e">
        <f>IF($C14="-",IF($A14="-",IF(VLOOKUP($D14,'REACH Bilaga XVII_update'!$A$5:$E$131,4,FALSE)="",NA(),VLOOKUP($D14,'REACH Bilaga XVII_update'!$A$5:$E$131,4,FALSE)),IF(VLOOKUP($A14,'REACH Bilaga XVII_update'!$C$5:$D$131,2,FALSE)="",NA(),VLOOKUP($A14,'REACH Bilaga XVII_update'!$C$5:$D$131,2,FALSE))),IF(VLOOKUP($C14,'REACH Bilaga XVII_update'!$B$5:$D$131,3,FALSE)="",NA(),VLOOKUP($C14,'REACH Bilaga XVII_update'!$B$5:$D$131,3,FALSE)))</f>
        <v>#N/A</v>
      </c>
      <c r="O14" s="76" t="e">
        <f>IF($C14="-",IF($A14="-",IF(VLOOKUP($D14,' REACH Bilaga 59_update'!$A$5:$E$210,5,FALSE)="",NA(),VLOOKUP($D14,' REACH Bilaga 59_update'!$A$5:$E$210,5,FALSE)),IF(VLOOKUP($A14,' REACH Bilaga 59_update'!$D$5:$E$210,2,FALSE)="",NA(),VLOOKUP($A14,' REACH Bilaga 59_update'!$D$5:$E$210,2,FALSE))),IF(VLOOKUP($C14,' REACH Bilaga 59_update'!$C$5:$E$210,3,FALSE)="",NA(),VLOOKUP($C14,' REACH Bilaga 59_update'!$C$5:$E$210,3,FALSE)))</f>
        <v>#N/A</v>
      </c>
      <c r="P14" s="76" t="e">
        <f>IF(C14="-",IF(A14="-",IFERROR(VLOOKUP($D14,' REACH Bilaga 59_update'!$A$5:$F$210,MATCH(Sammanfattning!P$1,' REACH Bilaga 59_update'!$A$4:$F$4,0),FALSE),VLOOKUP($D14,'REACH Bilaga XIV_update'!$A$4:$H$110,MATCH(Sammanfattning!P$1,'REACH Bilaga XIV_update'!$A$4:$H$4,0),FALSE)),IFERROR(VLOOKUP($A14,' REACH Bilaga 59_update'!$D$5:$F$210,MATCH(Sammanfattning!P$1,' REACH Bilaga 59_update'!$D$4:$F$4,0),FALSE),VLOOKUP($A14,'REACH Bilaga XIV_update'!$D$4:$H$110,MATCH(Sammanfattning!P$1,'REACH Bilaga XIV_update'!$D$4:$H$4,0),FALSE))),IFERROR(VLOOKUP($C14,' REACH Bilaga 59_update'!$C$5:$F$210,MATCH(Sammanfattning!P$1,' REACH Bilaga 59_update'!$C$4:$F$4,0),FALSE),VLOOKUP($C14,'REACH Bilaga XIV_update'!$C$4:$H$110,MATCH(Sammanfattning!P$1,'REACH Bilaga XIV_update'!$C$4:$H$4,0),FALSE)))</f>
        <v>#N/A</v>
      </c>
      <c r="Q14" s="76" t="e">
        <f>IF($C14="-",IF($A14="-",IF(VLOOKUP($D14,'REACH Bilaga XIV_update'!$A$5:$I$110,9,FALSE)="",NA(),VLOOKUP($D14,'REACH Bilaga XIV_update'!$A$5:$I$110,9,FALSE)),IF(VLOOKUP($A14,'REACH Bilaga XIV_update'!$D$5:$I$110,6,FALSE)="",NA(),VLOOKUP($A14,'REACH Bilaga XIV_update'!$D$5:$I$110,6,FALSE))),IF(VLOOKUP($C14,'REACH Bilaga XIV_update'!$C$5:$I$110,7,FALSE)="",NA(),VLOOKUP($C14,'REACH Bilaga XIV_update'!$C$5:$I$110,7,FALSE)))</f>
        <v>#N/A</v>
      </c>
      <c r="R14" s="76" t="str">
        <f>IF($C14="-",IF($A14="-",IF(VLOOKUP($D14,CoRAP_update!$A$5:$O$376,15,FALSE)="",NA(),VLOOKUP($D14,CoRAP_update!$A$5:$O$376,15,FALSE)),IF(VLOOKUP($A14,CoRAP_update!$D$5:$O$376,12,FALSE)="",NA(),VLOOKUP($A14,CoRAP_update!$D$5:$O$376,12,FALSE))),IF(VLOOKUP($C14,CoRAP_update!$C$5:$O$376,13,FALSE)="",NA(),VLOOKUP($C14,CoRAP_update!$C$5:$O$376,13,FALSE)))</f>
        <v>H310
H330
H300
H373 **
H412
H200</v>
      </c>
      <c r="S14" s="144" t="str">
        <f>IF($C14="-",IF($A14="-",VLOOKUP($D14,CoRAP_update!$A$5:$J$376,MATCH(Sammanfattning!S$1,CoRAP_update!$A$4:$J$4,0),FALSE),VLOOKUP($A14,CoRAP_update!$D$5:$J$376,MATCH(Sammanfattning!S$1,CoRAP_update!$D$4:$J$4,0),FALSE)),VLOOKUP($C14,CoRAP_update!$C$5:$J$376,MATCH(Sammanfattning!S$1,CoRAP_update!$C$4:$J$4,0),FALSE))</f>
        <v>Suspected Carcinogenic#Suspected Reprotoxic#Potential endocrine disruptor#Suspected PBT/vPvB#High RCR</v>
      </c>
      <c r="T14" s="76" t="e">
        <f>IF($A14="-",VLOOKUP($D14,EDC_update!$C$2:$F$450,4,FALSE),VLOOKUP($A14,EDC_update!$B$2:$F$450,5,FALSE))</f>
        <v>#N/A</v>
      </c>
      <c r="V14" s="78">
        <f>IF(IFERROR(SEARCH("PBT",P14),99)=99,IF(IFERROR(SEARCH("suspected PBT",S14),99)=99,IF(IFERROR(SEARCH("concluded to be PBT",K14),99)=99,IF(IFERROR(SEARCH("PBT",S14),99)=99,IF(IFERROR(SEARCH("PBT cand",L14),99)=99,IF(IFERROR(SEARCH("PBT",L14),99)=99,IF(IFERROR(SEARCH("persistent, bioackumulative and toxic properties",K14),99)=99,0,Scoring!$E$3),Scoring!$E$3),Scoring!$E$7),Scoring!$E$3),Scoring!$E$5),Scoring!$E$6),Scoring!$E$3)</f>
        <v>0.7</v>
      </c>
      <c r="W14" s="78">
        <f>IF(IFERROR(SEARCH("vPvB",P14),99)=99,IF(IFERROR(SEARCH("suspected pbt/vPvB",S14),99)=99,IF(IFERROR(SEARCH("vPvB",S14),99)=99,IF(IFERROR(SEARCH("concluded to be a vPvB",S14),99)=99,IF(IFERROR(SEARCH("identified as vPvB",K14),99)=99,IF(IFERROR(SEARCH("concluded to be a vPvB",K14),99)=99,IF(IFERROR(SEARCH("concluded to be both pbt and vPvB",S14),99)=99,IF(IFERROR(SEARCH("concluded to be both pbt and vPvB",K14),99)=99,0,Scoring!$E$5),Scoring!$E$5),Scoring!$E$5),Scoring!$E$5),Scoring!$E$5),Scoring!$E$4),Scoring!$E$6),Scoring!$E$4)</f>
        <v>0.7</v>
      </c>
      <c r="X14" s="78">
        <f>IF(IFERROR(SEARCH("H410",N14),99)=99,IF(IFERROR(SEARCH("H410",O14),99)=99,IF(IFERROR(SEARCH("H410",Q14),99)=99,IF(IFERROR(SEARCH("H410",M14),99)=99,IF(IFERROR(SEARCH("H410",R14),99)=99,IF(IFERROR(SEARCH("H411",N14),99)=99,IF(IFERROR(SEARCH("H411",O14),99)=99,IF(IFERROR(SEARCH("H411",Q14),99)=99,IF(IFERROR(SEARCH("H411",M14),99)=99,IF(IFERROR(SEARCH("H411",R14),99)=99,IF(IFERROR(SEARCH("H413",N14),99)=99,IF(IFERROR(SEARCH("H413",O14),99)=99,IF(IFERROR(SEARCH("H413",Q14),99)=99,IF(IFERROR(SEARCH("H413",M14),99)=99,IF(IFERROR(SEARCH("H413",R14),99)=99,IF(IFERROR(SEARCH("H412",N14),99)=99,IF(IFERROR(SEARCH("H412",O14),99)=99,IF(IFERROR(SEARCH("H412",Q14),99)=99,IF(IFERROR(SEARCH("H412",M14),99)=99,IF(IFERROR(SEARCH("H412",R14),99)=99,0,Scoring!$E$2),Scoring!$E$2),Scoring!$E$2),Scoring!$E$2),Scoring!$E$2),Scoring!$E$2),Scoring!$E$2),Scoring!$E$2),Scoring!$E$2),Scoring!$E$2),Scoring!$E$2),Scoring!$E$2),Scoring!$E$2),Scoring!$E$2),Scoring!$E$2),Scoring!$E$2),Scoring!$E$2),Scoring!$E$2),Scoring!$E$2),Scoring!$E$2)</f>
        <v>1</v>
      </c>
      <c r="Y14" s="78">
        <f>IF(IFERROR(SEARCH("CMR",K14),99)=99,IF(IFERROR(SEARCH("Suspected CMR",S14),99)=99,IF(IFERROR(SEARCH("CMR",S14),99)=99,0,Scoring!$E$8),Scoring!$E$9),Scoring!$E$8)</f>
        <v>0</v>
      </c>
      <c r="Z14" s="78">
        <f>IF(IFERROR(SEARCH("H350",N14),99)=99,IF(IFERROR(SEARCH("H350",O14),99)=99,IF(IFERROR(SEARCH("H350",Q14),99)=99,IF(IFERROR(SEARCH("H350",M14),99)=99,IF(IFERROR(SEARCH("H350",R14),99)=99,IF(IFERROR(SEARCH("H351",N14),99)=99,IF(IFERROR(SEARCH("H351",O14),99)=99,IF(IFERROR(SEARCH("H351",Q14),99)=99,IF(IFERROR(SEARCH("H351",M14),99)=99,IF(IFERROR(SEARCH("H351",R14),99)=99,IF(IFERROR(SEARCH("carcinogenic",P14),99)=99,IF(IFERROR(SEARCH("suspected carcinogenic",S14),99)=99,0,Scoring!$E$12),Scoring!$E$11),Scoring!$E$10),Scoring!$E$10),Scoring!$E$10),Scoring!$E$10),Scoring!$E$10),Scoring!$E$10),Scoring!$E$10),Scoring!$E$10),Scoring!$E$10),Scoring!$E$10)</f>
        <v>0.7</v>
      </c>
      <c r="AA14" s="78">
        <f>IF(IFERROR(SEARCH("H340",N14),99)=99,IF(IFERROR(SEARCH("H340",O14),99)=99,IF(IFERROR(SEARCH("H340",Q14),99)=99,IF(IFERROR(SEARCH("H340",M14),99)=99,IF(IFERROR(SEARCH("H340",R14),99)=99,IF(IFERROR(SEARCH("H341",N14),99)=99,IF(IFERROR(SEARCH("H341",O14),99)=99,IF(IFERROR(SEARCH("H341",Q14),99)=99,IF(IFERROR(SEARCH("H341",M14),99)=99,IF(IFERROR(SEARCH("H341",R14),99)=99,IF(IFERROR(SEARCH("mutagenic",P14),99)=99,IF(IFERROR(SEARCH("suspected mutagenic",S14),99)=99,0,Scoring!$E$15),Scoring!$E$14),Scoring!$E$13),Scoring!$E$13),Scoring!$E$13),Scoring!$E$13),Scoring!$E$13),Scoring!$E$13),Scoring!$E$13),Scoring!$E$13),Scoring!$E$13),Scoring!$E$13)</f>
        <v>0</v>
      </c>
      <c r="AB14" s="78">
        <f>IF(IFERROR(SEARCH("H360",N14),99)=99,IF(IFERROR(SEARCH("H360",O14),99)=99,IF(IFERROR(SEARCH("H360",Q14),99)=99,IF(IFERROR(SEARCH("H360",M14),99)=99,IF(IFERROR(SEARCH("H360",R14),99)=99,IF(IFERROR(SEARCH("H361",N14),99)=99,IF(IFERROR(SEARCH("H361",O14),99)=99,IF(IFERROR(SEARCH("H361",Q14),99)=99,IF(IFERROR(SEARCH("H361",M14),99)=99,IF(IFERROR(SEARCH("H361",R14),99)=99,IF(IFERROR(SEARCH("reproduction",P14),99)=99,IF(IFERROR(SEARCH("suspected reprotoxic",S14),99)=99,IF(IFERROR(SEARCH("reprotoxic",S14),99)=99,IF(IFERROR(SEARCH("reprotoxic",K14),99)=99,0,Scoring!$E$18),Scoring!$E$18),Scoring!$E$19),Scoring!$E$17),Scoring!$E$16),Scoring!$E$16),Scoring!$E$16),Scoring!$E$16),Scoring!$E$16),Scoring!$E$16),Scoring!$E$16),Scoring!$E$16),Scoring!$E$16),Scoring!$E$16)</f>
        <v>0.7</v>
      </c>
      <c r="AC14" s="78">
        <f>IF(IFERROR(SEARCH("57f",L14),99)=99,IF(IFERROR(SEARCH("57(f)",P14),99)=99,0,Scoring!$E$20),Scoring!$E$20)</f>
        <v>0</v>
      </c>
      <c r="AD14" s="78">
        <f>IF(IFERROR(SEARCH("CAT1",T14),99)=99,IF(IFERROR(SEARCH("CAT2",T14),99)=99,IF(IFERROR(SEARCH("CAT3",T14),99)=99,IF(IFERROR(SEARCH("concluded to be endocrine",K14),99)=99,IF(IFERROR(SEARCH("categorised as endocrine",K14),99)=99,IF(IFERROR(SEARCH("endocrine disrupting",P14),99)=99,IF(IFERROR(SEARCH("endocrine disrupting",K14),99)=99,IF(IFERROR(SEARCH("suspected endocrine",S14),99)=99,IF(IFERROR(SEARCH("potential endocrine",S14),99)=99,0,Scoring!$E$25),Scoring!$E$25),Scoring!$E$24),Scoring!$E$24),Scoring!$E$24),Scoring!$E$24),Scoring!$E$23),Scoring!$E$22),Scoring!$E$21)</f>
        <v>0.5</v>
      </c>
      <c r="AE14" s="78">
        <f>IF(IFERROR(SEARCH("suspected sensitiser",S14),99)=99,IF(IFERROR(SEARCH("sensitiser",S14),99)=99,IF(IFERROR(SEARCH("other hazard based concern",S14),99)=99,0,Scoring!$E$28),Scoring!$E$26),Scoring!$E$27)</f>
        <v>0</v>
      </c>
      <c r="AF14" s="78">
        <f>IF(IFERROR(M14,1)=1,IF(IFERROR(N14,1)=1,IF(IFERROR(O14,1)=1,IF(IFERROR(Q14,1)=1,IF(IFERROR(R14,1)=1,IF(IFERROR(T14,1)=1,IF(IFERROR(K14,1)=1,IF(IFERROR(P14,1)=1,IF(IFERROR(S14,1)=1,Scoring!$E$29,0),0),0),0),0),0),0),0),0)</f>
        <v>0</v>
      </c>
      <c r="AG14" s="78">
        <f t="shared" si="4"/>
        <v>4.3</v>
      </c>
      <c r="AI14" s="93">
        <f>IF(A14="-",IF(D14="-",#N/A,VLOOKUP(D14,Exponering!$A$6:O$501,15,FALSE)),VLOOKUP(A14,Exponering!$A$6:$O$501,15,FALSE))</f>
        <v>11</v>
      </c>
      <c r="AJ14" s="94">
        <f>IF(IFERROR(AI14,"")="","",IF(AI14="No data",Scoring!$M$9,IF(AI14&lt;Scoring!$L$2,Scoring!$M$2,IF(AI14&lt;Scoring!$L$3,Scoring!$M$3,IF(AI14&lt;Scoring!$L$4,Scoring!$M$4,IF(AI14&lt;Scoring!$L$5,Scoring!$M$5,IF(AI14&lt;Scoring!$L$6,Scoring!$M$6,IF(AI14&lt;Scoring!$L$7,Scoring!$M$7,IF(AI14&gt;=Scoring!$L$7,Scoring!$M$8,"")))))))))</f>
        <v>4</v>
      </c>
      <c r="AK14" s="76" t="str">
        <f>IF(A14="-",IF(D14="-",#N/A,VLOOKUP(D14,'Total Use SPIN'!$A$5:H$272,5,FALSE)),VLOOKUP(A14,'Total Use SPIN'!$A$5:$H$272,5,FALSE))</f>
        <v>Confidential</v>
      </c>
      <c r="AL14" s="75">
        <f>IF(IFERROR(AK14,"")="","",IF(AK14="Confidential",Scoring!$I$10,IF(AK14="No data",Scoring!$I$10,IF(AK14="UVCB, mixture, intermediate",Scoring!$I$9,IF(AK14&lt;Scoring!$H$2,Scoring!$I$2,IF(AK14&lt;Scoring!$H$3,Scoring!$I$3,IF(AK14&lt;Scoring!$H$4,Scoring!$I$4,IF(AK14&lt;Scoring!$H$5,Scoring!$I$5,IF(AK14&lt;Scoring!$H$6,Scoring!$I$6,IF(AK14&lt;Scoring!$H$7,Scoring!$I$7,IF(AK14&gt;=Scoring!$H$7,Scoring!$I$8,"")))))))))))</f>
        <v>3.5</v>
      </c>
      <c r="AN14" s="79">
        <v>1.4</v>
      </c>
      <c r="AO14" s="79">
        <v>1.4</v>
      </c>
      <c r="AP14" s="79">
        <v>1.4</v>
      </c>
      <c r="AQ14" s="79">
        <v>1.4</v>
      </c>
      <c r="AR14" s="79">
        <v>1.4</v>
      </c>
      <c r="AS14" s="78">
        <f t="shared" si="5"/>
        <v>7</v>
      </c>
      <c r="AU14" s="79">
        <f>IF(IFERROR(F14,99)=99,IF(IFERROR(G14,99)=99,IF(IFERROR(H14,99)=99,IF(IFERROR(I14,99)=99,IF(IFERROR(E14,99)=99,IF(IFERROR(J14,99)=99,0,Scoring!$B$7),Scoring!$B$3),Scoring!$B$2),Scoring!$B$6),Scoring!$B$5),Scoring!$B$4)</f>
        <v>0.5</v>
      </c>
      <c r="AV14" s="78">
        <f t="shared" si="6"/>
        <v>2.15</v>
      </c>
      <c r="AW14" s="78">
        <f t="shared" si="0"/>
        <v>3.5</v>
      </c>
      <c r="AX14" s="66">
        <f t="shared" si="1"/>
        <v>4</v>
      </c>
      <c r="AY14" s="78">
        <f t="shared" si="2"/>
        <v>7</v>
      </c>
      <c r="AZ14" s="76">
        <f t="shared" si="7"/>
        <v>16.649999999999999</v>
      </c>
      <c r="BA14" s="76"/>
      <c r="BB14" s="76">
        <f t="shared" si="8"/>
        <v>16.649999999999999</v>
      </c>
    </row>
    <row r="15" spans="1:54" x14ac:dyDescent="0.25">
      <c r="A15" s="86" t="s">
        <v>6227</v>
      </c>
      <c r="B15" s="87" t="s">
        <v>30</v>
      </c>
      <c r="C15" s="87" t="s">
        <v>6228</v>
      </c>
      <c r="D15" s="75" t="s">
        <v>11854</v>
      </c>
      <c r="E15" s="76" t="e">
        <f>IF(C15="-",IF(A15="-",VLOOKUP(D15,'sin-list 180320_update'!$C$2:$C$835,1,FALSE),VLOOKUP(A15,'sin-list 180320_update'!$A$2:$A$835,1,FALSE)),VLOOKUP(C15,'sin-list 180320_update'!$B$2:$B$835,1,FALSE))</f>
        <v>#N/A</v>
      </c>
      <c r="F15" s="76" t="e">
        <f>IF($C15="-",IF($A15="-",VLOOKUP($D15,'REACH Bilaga XVII_update'!$A$5:$A$131,1,FALSE),VLOOKUP($A15,'REACH Bilaga XVII_update'!$C$5:$C$131,1,FALSE)),VLOOKUP($C15,'REACH Bilaga XVII_update'!$B$5:$B$131,1,FALSE))</f>
        <v>#N/A</v>
      </c>
      <c r="G15" s="76" t="e">
        <f>IF($C15="-",IF($A15="-",VLOOKUP($D15,' REACH Bilaga 59_update'!$A$5:$A$210,1,FALSE),VLOOKUP($A15,' REACH Bilaga 59_update'!$D$5:$D$210,1,FALSE)),VLOOKUP($C15,' REACH Bilaga 59_update'!$C$5:$C$210,1,FALSE))</f>
        <v>#N/A</v>
      </c>
      <c r="H15" s="76" t="e">
        <f>IF($C15="-",IF($A15="-",VLOOKUP($D15,'REACH Bilaga XIV_update'!$A$5:$A$110,1,FALSE),VLOOKUP($A15,'REACH Bilaga XIV_update'!$D$5:$D$110,1,FALSE)),VLOOKUP($C15,'REACH Bilaga XIV_update'!$C$5:$C$110,1,FALSE))</f>
        <v>#N/A</v>
      </c>
      <c r="I15" s="76" t="str">
        <f>IF($C15="-",IF($A15="-",VLOOKUP($D15,CoRAP_update!$A$5:$A$376,1,FALSE),VLOOKUP($A15,CoRAP_update!$D$5:$D$376,1,FALSE)),VLOOKUP($C15,CoRAP_update!$C$5:$C$376,1,FALSE))</f>
        <v>219-372-2</v>
      </c>
      <c r="J15" s="76" t="e">
        <f>IF($C15="-",IF($A15="-",VLOOKUP($D15,EDC_update!$C$2:$C$450,1,FALSE),VLOOKUP($A15,EDC_update!$B$2:$B$450,1,FALSE)),VLOOKUP($C15,EDC_update!$L$2:$L$450,1,FALSE))</f>
        <v>#N/A</v>
      </c>
      <c r="K15" s="76" t="e">
        <f>IF($C15="-",IF($A15="-",IF(VLOOKUP($D15,'sin-list 180320_update'!$C$2:$S$835,3,FALSE)="",NA(),VLOOKUP($D15,'sin-list 180320_update'!$C$2:$S$835,3,FALSE)),IF(VLOOKUP($A15,'sin-list 180320_update'!$A$2:$S$835,5,FALSE)="",NA(),VLOOKUP($A15,'sin-list 180320_update'!$A$2:$S$835,5,FALSE))),IF(VLOOKUP($C15,'sin-list 180320_update'!$B$2:$S$835,4,FALSE)="",NA(),VLOOKUP($C15,'sin-list 180320_update'!$B$2:$S$835,4,FALSE)))</f>
        <v>#N/A</v>
      </c>
      <c r="L15" s="76" t="e">
        <f>IF($C15="-",IF($A15="-",VLOOKUP($D15,'sin-list 180320_update'!$C$2:$S$835,6,FALSE),VLOOKUP($A15,'sin-list 180320_update'!$A$2:$S$835,8,FALSE)),VLOOKUP($C15,'sin-list 180320_update'!$B$2:$S$835,7,FALSE))</f>
        <v>#N/A</v>
      </c>
      <c r="M15" s="76" t="e">
        <f>IF($C15="-",IF($A15="-",IF(VLOOKUP($D15,'sin-list 180320_update'!$C$2:$S$835,8,FALSE)="",NA(),VLOOKUP($D15,'sin-list 180320_update'!$C$2:$S$835,8,FALSE)),IF(VLOOKUP($A15,'sin-list 180320_update'!$A$2:$S$835,10,FALSE)="",NA(),VLOOKUP($A15,'sin-list 180320_update'!$A$2:$S$835,10,FALSE))),IF(VLOOKUP($C15,'sin-list 180320_update'!$B$2:$S$835,9,FALSE)="",NA(),VLOOKUP($C15,'sin-list 180320_update'!$B$2:$S$835,9,FALSE)))</f>
        <v>#N/A</v>
      </c>
      <c r="N15" s="76" t="e">
        <f>IF($C15="-",IF($A15="-",IF(VLOOKUP($D15,'REACH Bilaga XVII_update'!$A$5:$E$131,4,FALSE)="",NA(),VLOOKUP($D15,'REACH Bilaga XVII_update'!$A$5:$E$131,4,FALSE)),IF(VLOOKUP($A15,'REACH Bilaga XVII_update'!$C$5:$D$131,2,FALSE)="",NA(),VLOOKUP($A15,'REACH Bilaga XVII_update'!$C$5:$D$131,2,FALSE))),IF(VLOOKUP($C15,'REACH Bilaga XVII_update'!$B$5:$D$131,3,FALSE)="",NA(),VLOOKUP($C15,'REACH Bilaga XVII_update'!$B$5:$D$131,3,FALSE)))</f>
        <v>#N/A</v>
      </c>
      <c r="O15" s="76" t="e">
        <f>IF($C15="-",IF($A15="-",IF(VLOOKUP($D15,' REACH Bilaga 59_update'!$A$5:$E$210,5,FALSE)="",NA(),VLOOKUP($D15,' REACH Bilaga 59_update'!$A$5:$E$210,5,FALSE)),IF(VLOOKUP($A15,' REACH Bilaga 59_update'!$D$5:$E$210,2,FALSE)="",NA(),VLOOKUP($A15,' REACH Bilaga 59_update'!$D$5:$E$210,2,FALSE))),IF(VLOOKUP($C15,' REACH Bilaga 59_update'!$C$5:$E$210,3,FALSE)="",NA(),VLOOKUP($C15,' REACH Bilaga 59_update'!$C$5:$E$210,3,FALSE)))</f>
        <v>#N/A</v>
      </c>
      <c r="P15" s="76" t="e">
        <f>IF(C15="-",IF(A15="-",IFERROR(VLOOKUP($D15,' REACH Bilaga 59_update'!$A$5:$F$210,MATCH(Sammanfattning!P$1,' REACH Bilaga 59_update'!$A$4:$F$4,0),FALSE),VLOOKUP($D15,'REACH Bilaga XIV_update'!$A$4:$H$110,MATCH(Sammanfattning!P$1,'REACH Bilaga XIV_update'!$A$4:$H$4,0),FALSE)),IFERROR(VLOOKUP($A15,' REACH Bilaga 59_update'!$D$5:$F$210,MATCH(Sammanfattning!P$1,' REACH Bilaga 59_update'!$D$4:$F$4,0),FALSE),VLOOKUP($A15,'REACH Bilaga XIV_update'!$D$4:$H$110,MATCH(Sammanfattning!P$1,'REACH Bilaga XIV_update'!$D$4:$H$4,0),FALSE))),IFERROR(VLOOKUP($C15,' REACH Bilaga 59_update'!$C$5:$F$210,MATCH(Sammanfattning!P$1,' REACH Bilaga 59_update'!$C$4:$F$4,0),FALSE),VLOOKUP($C15,'REACH Bilaga XIV_update'!$C$4:$H$110,MATCH(Sammanfattning!P$1,'REACH Bilaga XIV_update'!$C$4:$H$4,0),FALSE)))</f>
        <v>#N/A</v>
      </c>
      <c r="Q15" s="76" t="e">
        <f>IF($C15="-",IF($A15="-",IF(VLOOKUP($D15,'REACH Bilaga XIV_update'!$A$5:$I$110,9,FALSE)="",NA(),VLOOKUP($D15,'REACH Bilaga XIV_update'!$A$5:$I$110,9,FALSE)),IF(VLOOKUP($A15,'REACH Bilaga XIV_update'!$D$5:$I$110,6,FALSE)="",NA(),VLOOKUP($A15,'REACH Bilaga XIV_update'!$D$5:$I$110,6,FALSE))),IF(VLOOKUP($C15,'REACH Bilaga XIV_update'!$C$5:$I$110,7,FALSE)="",NA(),VLOOKUP($C15,'REACH Bilaga XIV_update'!$C$5:$I$110,7,FALSE)))</f>
        <v>#N/A</v>
      </c>
      <c r="R15" s="76" t="str">
        <f>IF($C15="-",IF($A15="-",IF(VLOOKUP($D15,CoRAP_update!$A$5:$O$376,15,FALSE)="",NA(),VLOOKUP($D15,CoRAP_update!$A$5:$O$376,15,FALSE)),IF(VLOOKUP($A15,CoRAP_update!$D$5:$O$376,12,FALSE)="",NA(),VLOOKUP($A15,CoRAP_update!$D$5:$O$376,12,FALSE))),IF(VLOOKUP($C15,CoRAP_update!$C$5:$O$376,13,FALSE)="",NA(),VLOOKUP($C15,CoRAP_update!$C$5:$O$376,13,FALSE)))</f>
        <v>H400; H410; H413; H328; H335</v>
      </c>
      <c r="S15" s="144" t="str">
        <f>IF($C15="-",IF($A15="-",VLOOKUP($D15,CoRAP_update!$A$5:$J$376,MATCH(Sammanfattning!S$1,CoRAP_update!$A$4:$J$4,0),FALSE),VLOOKUP($A15,CoRAP_update!$D$5:$J$376,MATCH(Sammanfattning!S$1,CoRAP_update!$D$4:$J$4,0),FALSE)),VLOOKUP($C15,CoRAP_update!$C$5:$J$376,MATCH(Sammanfattning!S$1,CoRAP_update!$C$4:$J$4,0),FALSE))</f>
        <v>Suspected Carcinogenic#Suspected Mutagenic#Suspected Reprotoxic#Suspected PBT/vPvB#Exposure of environment</v>
      </c>
      <c r="T15" s="76" t="e">
        <f>IF($A15="-",VLOOKUP($D15,EDC_update!$C$2:$F$450,4,FALSE),VLOOKUP($A15,EDC_update!$B$2:$F$450,5,FALSE))</f>
        <v>#N/A</v>
      </c>
      <c r="V15" s="78">
        <f>IF(IFERROR(SEARCH("PBT",P15),99)=99,IF(IFERROR(SEARCH("suspected PBT",S15),99)=99,IF(IFERROR(SEARCH("concluded to be PBT",K15),99)=99,IF(IFERROR(SEARCH("PBT",S15),99)=99,IF(IFERROR(SEARCH("PBT cand",L15),99)=99,IF(IFERROR(SEARCH("PBT",L15),99)=99,IF(IFERROR(SEARCH("persistent, bioackumulative and toxic properties",K15),99)=99,0,Scoring!$E$3),Scoring!$E$3),Scoring!$E$7),Scoring!$E$3),Scoring!$E$5),Scoring!$E$6),Scoring!$E$3)</f>
        <v>0.7</v>
      </c>
      <c r="W15" s="78">
        <f>IF(IFERROR(SEARCH("vPvB",P15),99)=99,IF(IFERROR(SEARCH("suspected pbt/vPvB",S15),99)=99,IF(IFERROR(SEARCH("vPvB",S15),99)=99,IF(IFERROR(SEARCH("concluded to be a vPvB",S15),99)=99,IF(IFERROR(SEARCH("identified as vPvB",K15),99)=99,IF(IFERROR(SEARCH("concluded to be a vPvB",K15),99)=99,IF(IFERROR(SEARCH("concluded to be both pbt and vPvB",S15),99)=99,IF(IFERROR(SEARCH("concluded to be both pbt and vPvB",K15),99)=99,0,Scoring!$E$5),Scoring!$E$5),Scoring!$E$5),Scoring!$E$5),Scoring!$E$5),Scoring!$E$4),Scoring!$E$6),Scoring!$E$4)</f>
        <v>0.7</v>
      </c>
      <c r="X15" s="78">
        <f>IF(IFERROR(SEARCH("H410",N15),99)=99,IF(IFERROR(SEARCH("H410",O15),99)=99,IF(IFERROR(SEARCH("H410",Q15),99)=99,IF(IFERROR(SEARCH("H410",M15),99)=99,IF(IFERROR(SEARCH("H410",R15),99)=99,IF(IFERROR(SEARCH("H411",N15),99)=99,IF(IFERROR(SEARCH("H411",O15),99)=99,IF(IFERROR(SEARCH("H411",Q15),99)=99,IF(IFERROR(SEARCH("H411",M15),99)=99,IF(IFERROR(SEARCH("H411",R15),99)=99,IF(IFERROR(SEARCH("H413",N15),99)=99,IF(IFERROR(SEARCH("H413",O15),99)=99,IF(IFERROR(SEARCH("H413",Q15),99)=99,IF(IFERROR(SEARCH("H413",M15),99)=99,IF(IFERROR(SEARCH("H413",R15),99)=99,IF(IFERROR(SEARCH("H412",N15),99)=99,IF(IFERROR(SEARCH("H412",O15),99)=99,IF(IFERROR(SEARCH("H412",Q15),99)=99,IF(IFERROR(SEARCH("H412",M15),99)=99,IF(IFERROR(SEARCH("H412",R15),99)=99,0,Scoring!$E$2),Scoring!$E$2),Scoring!$E$2),Scoring!$E$2),Scoring!$E$2),Scoring!$E$2),Scoring!$E$2),Scoring!$E$2),Scoring!$E$2),Scoring!$E$2),Scoring!$E$2),Scoring!$E$2),Scoring!$E$2),Scoring!$E$2),Scoring!$E$2),Scoring!$E$2),Scoring!$E$2),Scoring!$E$2),Scoring!$E$2),Scoring!$E$2)</f>
        <v>1</v>
      </c>
      <c r="Y15" s="78">
        <f>IF(IFERROR(SEARCH("CMR",K15),99)=99,IF(IFERROR(SEARCH("Suspected CMR",S15),99)=99,IF(IFERROR(SEARCH("CMR",S15),99)=99,0,Scoring!$E$8),Scoring!$E$9),Scoring!$E$8)</f>
        <v>0</v>
      </c>
      <c r="Z15" s="78">
        <f>IF(IFERROR(SEARCH("H350",N15),99)=99,IF(IFERROR(SEARCH("H350",O15),99)=99,IF(IFERROR(SEARCH("H350",Q15),99)=99,IF(IFERROR(SEARCH("H350",M15),99)=99,IF(IFERROR(SEARCH("H350",R15),99)=99,IF(IFERROR(SEARCH("H351",N15),99)=99,IF(IFERROR(SEARCH("H351",O15),99)=99,IF(IFERROR(SEARCH("H351",Q15),99)=99,IF(IFERROR(SEARCH("H351",M15),99)=99,IF(IFERROR(SEARCH("H351",R15),99)=99,IF(IFERROR(SEARCH("carcinogenic",P15),99)=99,IF(IFERROR(SEARCH("suspected carcinogenic",S15),99)=99,0,Scoring!$E$12),Scoring!$E$11),Scoring!$E$10),Scoring!$E$10),Scoring!$E$10),Scoring!$E$10),Scoring!$E$10),Scoring!$E$10),Scoring!$E$10),Scoring!$E$10),Scoring!$E$10),Scoring!$E$10)</f>
        <v>0.7</v>
      </c>
      <c r="AA15" s="78">
        <f>IF(IFERROR(SEARCH("H340",N15),99)=99,IF(IFERROR(SEARCH("H340",O15),99)=99,IF(IFERROR(SEARCH("H340",Q15),99)=99,IF(IFERROR(SEARCH("H340",M15),99)=99,IF(IFERROR(SEARCH("H340",R15),99)=99,IF(IFERROR(SEARCH("H341",N15),99)=99,IF(IFERROR(SEARCH("H341",O15),99)=99,IF(IFERROR(SEARCH("H341",Q15),99)=99,IF(IFERROR(SEARCH("H341",M15),99)=99,IF(IFERROR(SEARCH("H341",R15),99)=99,IF(IFERROR(SEARCH("mutagenic",P15),99)=99,IF(IFERROR(SEARCH("suspected mutagenic",S15),99)=99,0,Scoring!$E$15),Scoring!$E$14),Scoring!$E$13),Scoring!$E$13),Scoring!$E$13),Scoring!$E$13),Scoring!$E$13),Scoring!$E$13),Scoring!$E$13),Scoring!$E$13),Scoring!$E$13),Scoring!$E$13)</f>
        <v>0.7</v>
      </c>
      <c r="AB15" s="78">
        <f>IF(IFERROR(SEARCH("H360",N15),99)=99,IF(IFERROR(SEARCH("H360",O15),99)=99,IF(IFERROR(SEARCH("H360",Q15),99)=99,IF(IFERROR(SEARCH("H360",M15),99)=99,IF(IFERROR(SEARCH("H360",R15),99)=99,IF(IFERROR(SEARCH("H361",N15),99)=99,IF(IFERROR(SEARCH("H361",O15),99)=99,IF(IFERROR(SEARCH("H361",Q15),99)=99,IF(IFERROR(SEARCH("H361",M15),99)=99,IF(IFERROR(SEARCH("H361",R15),99)=99,IF(IFERROR(SEARCH("reproduction",P15),99)=99,IF(IFERROR(SEARCH("suspected reprotoxic",S15),99)=99,IF(IFERROR(SEARCH("reprotoxic",S15),99)=99,IF(IFERROR(SEARCH("reprotoxic",K15),99)=99,0,Scoring!$E$18),Scoring!$E$18),Scoring!$E$19),Scoring!$E$17),Scoring!$E$16),Scoring!$E$16),Scoring!$E$16),Scoring!$E$16),Scoring!$E$16),Scoring!$E$16),Scoring!$E$16),Scoring!$E$16),Scoring!$E$16),Scoring!$E$16)</f>
        <v>0.7</v>
      </c>
      <c r="AC15" s="78">
        <f>IF(IFERROR(SEARCH("57f",L15),99)=99,IF(IFERROR(SEARCH("57(f)",P15),99)=99,0,Scoring!$E$20),Scoring!$E$20)</f>
        <v>0</v>
      </c>
      <c r="AD15" s="78">
        <f>IF(IFERROR(SEARCH("CAT1",T15),99)=99,IF(IFERROR(SEARCH("CAT2",T15),99)=99,IF(IFERROR(SEARCH("CAT3",T15),99)=99,IF(IFERROR(SEARCH("concluded to be endocrine",K15),99)=99,IF(IFERROR(SEARCH("categorised as endocrine",K15),99)=99,IF(IFERROR(SEARCH("endocrine disrupting",P15),99)=99,IF(IFERROR(SEARCH("endocrine disrupting",K15),99)=99,IF(IFERROR(SEARCH("suspected endocrine",S15),99)=99,IF(IFERROR(SEARCH("potential endocrine",S15),99)=99,0,Scoring!$E$25),Scoring!$E$25),Scoring!$E$24),Scoring!$E$24),Scoring!$E$24),Scoring!$E$24),Scoring!$E$23),Scoring!$E$22),Scoring!$E$21)</f>
        <v>0</v>
      </c>
      <c r="AE15" s="78">
        <f>IF(IFERROR(SEARCH("suspected sensitiser",S15),99)=99,IF(IFERROR(SEARCH("sensitiser",S15),99)=99,IF(IFERROR(SEARCH("other hazard based concern",S15),99)=99,0,Scoring!$E$28),Scoring!$E$26),Scoring!$E$27)</f>
        <v>0</v>
      </c>
      <c r="AF15" s="78">
        <f>IF(IFERROR(M15,1)=1,IF(IFERROR(N15,1)=1,IF(IFERROR(O15,1)=1,IF(IFERROR(Q15,1)=1,IF(IFERROR(R15,1)=1,IF(IFERROR(T15,1)=1,IF(IFERROR(K15,1)=1,IF(IFERROR(P15,1)=1,IF(IFERROR(S15,1)=1,Scoring!$E$29,0),0),0),0),0),0),0),0),0)</f>
        <v>0</v>
      </c>
      <c r="AG15" s="78">
        <f t="shared" si="4"/>
        <v>4.5</v>
      </c>
      <c r="AI15" s="93">
        <f>IF(A15="-",IF(D15="-",#N/A,VLOOKUP(D15,Exponering!$A$6:O$501,15,FALSE)),VLOOKUP(A15,Exponering!$A$6:$O$501,15,FALSE))</f>
        <v>15</v>
      </c>
      <c r="AJ15" s="94">
        <f>IF(IFERROR(AI15,"")="","",IF(AI15="No data",Scoring!$M$9,IF(AI15&lt;Scoring!$L$2,Scoring!$M$2,IF(AI15&lt;Scoring!$L$3,Scoring!$M$3,IF(AI15&lt;Scoring!$L$4,Scoring!$M$4,IF(AI15&lt;Scoring!$L$5,Scoring!$M$5,IF(AI15&lt;Scoring!$L$6,Scoring!$M$6,IF(AI15&lt;Scoring!$L$7,Scoring!$M$7,IF(AI15&gt;=Scoring!$L$7,Scoring!$M$8,"")))))))))</f>
        <v>6</v>
      </c>
      <c r="AK15" s="76">
        <f>IF(A15="-",IF(D15="-",#N/A,VLOOKUP(D15,'Total Use SPIN'!$A$5:H$272,5,FALSE)),VLOOKUP(A15,'Total Use SPIN'!$A$5:$H$272,5,FALSE))</f>
        <v>5.0999999999999996</v>
      </c>
      <c r="AL15" s="75">
        <f>IF(IFERROR(AK15,"")="","",IF(AK15="Confidential",Scoring!$I$10,IF(AK15="No data",Scoring!$I$10,IF(AK15="UVCB, mixture, intermediate",Scoring!$I$9,IF(AK15&lt;Scoring!$H$2,Scoring!$I$2,IF(AK15&lt;Scoring!$H$3,Scoring!$I$3,IF(AK15&lt;Scoring!$H$4,Scoring!$I$4,IF(AK15&lt;Scoring!$H$5,Scoring!$I$5,IF(AK15&lt;Scoring!$H$6,Scoring!$I$6,IF(AK15&lt;Scoring!$H$7,Scoring!$I$7,IF(AK15&gt;=Scoring!$H$7,Scoring!$I$8,"")))))))))))</f>
        <v>5</v>
      </c>
      <c r="AN15" s="79">
        <v>0</v>
      </c>
      <c r="AO15" s="79">
        <v>1</v>
      </c>
      <c r="AP15" s="79">
        <v>2</v>
      </c>
      <c r="AQ15" s="79">
        <v>0</v>
      </c>
      <c r="AR15" s="79">
        <v>0</v>
      </c>
      <c r="AS15" s="78">
        <f t="shared" si="5"/>
        <v>3</v>
      </c>
      <c r="AU15" s="79">
        <f>IF(IFERROR(F15,99)=99,IF(IFERROR(G15,99)=99,IF(IFERROR(H15,99)=99,IF(IFERROR(I15,99)=99,IF(IFERROR(E15,99)=99,IF(IFERROR(J15,99)=99,0,Scoring!$B$7),Scoring!$B$3),Scoring!$B$2),Scoring!$B$6),Scoring!$B$5),Scoring!$B$4)</f>
        <v>0.5</v>
      </c>
      <c r="AV15" s="78">
        <f t="shared" si="6"/>
        <v>2.25</v>
      </c>
      <c r="AW15" s="78">
        <f t="shared" si="0"/>
        <v>5</v>
      </c>
      <c r="AX15" s="66">
        <f t="shared" si="1"/>
        <v>6</v>
      </c>
      <c r="AY15" s="78">
        <f t="shared" si="2"/>
        <v>3</v>
      </c>
      <c r="AZ15" s="76">
        <f t="shared" si="7"/>
        <v>16.25</v>
      </c>
      <c r="BB15" s="76">
        <f t="shared" si="8"/>
        <v>16.25</v>
      </c>
    </row>
    <row r="16" spans="1:54" x14ac:dyDescent="0.25">
      <c r="A16" s="77" t="s">
        <v>4788</v>
      </c>
      <c r="B16" s="76" t="str">
        <f t="shared" ref="B16:B41" si="9">C16</f>
        <v>204-825-9</v>
      </c>
      <c r="C16" s="77" t="s">
        <v>648</v>
      </c>
      <c r="D16" s="77" t="s">
        <v>649</v>
      </c>
      <c r="E16" s="76" t="str">
        <f>IF(C16="-",IF(A16="-",VLOOKUP(D16,'sin-list 180320_update'!$C$2:$C$835,1,FALSE),VLOOKUP(A16,'sin-list 180320_update'!$A$2:$A$835,1,FALSE)),VLOOKUP(C16,'sin-list 180320_update'!$B$2:$B$835,1,FALSE))</f>
        <v>204-825-9</v>
      </c>
      <c r="F16" s="76" t="e">
        <f>IF($C16="-",IF($A16="-",VLOOKUP($D16,'REACH Bilaga XVII_update'!$A$5:$A$131,1,FALSE),VLOOKUP($A16,'REACH Bilaga XVII_update'!$C$5:$C$131,1,FALSE)),VLOOKUP($C16,'REACH Bilaga XVII_update'!$B$5:$B$131,1,FALSE))</f>
        <v>#N/A</v>
      </c>
      <c r="G16" s="76" t="e">
        <f>IF($C16="-",IF($A16="-",VLOOKUP($D16,' REACH Bilaga 59_update'!$A$5:$A$210,1,FALSE),VLOOKUP($A16,' REACH Bilaga 59_update'!$D$5:$D$210,1,FALSE)),VLOOKUP($C16,' REACH Bilaga 59_update'!$C$5:$C$210,1,FALSE))</f>
        <v>#N/A</v>
      </c>
      <c r="H16" s="76" t="e">
        <f>IF($C16="-",IF($A16="-",VLOOKUP($D16,'REACH Bilaga XIV_update'!$A$5:$A$110,1,FALSE),VLOOKUP($A16,'REACH Bilaga XIV_update'!$D$5:$D$110,1,FALSE)),VLOOKUP($C16,'REACH Bilaga XIV_update'!$C$5:$C$110,1,FALSE))</f>
        <v>#N/A</v>
      </c>
      <c r="I16" s="76" t="str">
        <f>IF($C16="-",IF($A16="-",VLOOKUP($D16,CoRAP_update!$A$5:$A$376,1,FALSE),VLOOKUP($A16,CoRAP_update!$D$5:$D$376,1,FALSE)),VLOOKUP($C16,CoRAP_update!$C$5:$C$376,1,FALSE))</f>
        <v>204-825-9</v>
      </c>
      <c r="J16" s="76" t="e">
        <f>IF($C16="-",IF($A16="-",VLOOKUP($D16,EDC_update!$C$2:$C$450,1,FALSE),VLOOKUP($A16,EDC_update!$B$2:$B$450,1,FALSE)),VLOOKUP($C16,EDC_update!$L$2:$L$450,1,FALSE))</f>
        <v>#N/A</v>
      </c>
      <c r="K16" s="76" t="str">
        <f>IF($C16="-",IF($A16="-",IF(VLOOKUP($D16,'sin-list 180320_update'!$C$2:$S$835,3,FALSE)="",NA(),VLOOKUP($D16,'sin-list 180320_update'!$C$2:$S$835,3,FALSE)),IF(VLOOKUP($A16,'sin-list 180320_update'!$A$2:$S$835,5,FALSE)="",NA(),VLOOKUP($A16,'sin-list 180320_update'!$A$2:$S$835,5,FALSE))),IF(VLOOKUP($C16,'sin-list 180320_update'!$B$2:$S$835,4,FALSE)="",NA(),VLOOKUP($C16,'sin-list 180320_update'!$B$2:$S$835,4,FALSE)))</f>
        <v>Perchloroethylene is an endocrine disruptor affecting several body functions including reproduction, development, neurological function and kidneys. It is categorized as an endocrine disruptor in the EU Commission EDC database.</v>
      </c>
      <c r="L16" s="76" t="str">
        <f>IF($C16="-",IF($A16="-",VLOOKUP($D16,'sin-list 180320_update'!$C$2:$S$835,6,FALSE),VLOOKUP($A16,'sin-list 180320_update'!$A$2:$S$835,8,FALSE)),VLOOKUP($C16,'sin-list 180320_update'!$B$2:$S$835,7,FALSE))</f>
        <v>Carc. 2
Aquatic Chronic 2</v>
      </c>
      <c r="M16" s="76" t="str">
        <f>IF($C16="-",IF($A16="-",IF(VLOOKUP($D16,'sin-list 180320_update'!$C$2:$S$835,8,FALSE)="",NA(),VLOOKUP($D16,'sin-list 180320_update'!$C$2:$S$835,8,FALSE)),IF(VLOOKUP($A16,'sin-list 180320_update'!$A$2:$S$835,10,FALSE)="",NA(),VLOOKUP($A16,'sin-list 180320_update'!$A$2:$S$835,10,FALSE))),IF(VLOOKUP($C16,'sin-list 180320_update'!$B$2:$S$835,9,FALSE)="",NA(),VLOOKUP($C16,'sin-list 180320_update'!$B$2:$S$835,9,FALSE)))</f>
        <v>H351
H411</v>
      </c>
      <c r="N16" s="76" t="e">
        <f>IF($C16="-",IF($A16="-",IF(VLOOKUP($D16,'REACH Bilaga XVII_update'!$A$5:$E$131,4,FALSE)="",NA(),VLOOKUP($D16,'REACH Bilaga XVII_update'!$A$5:$E$131,4,FALSE)),IF(VLOOKUP($A16,'REACH Bilaga XVII_update'!$C$5:$D$131,2,FALSE)="",NA(),VLOOKUP($A16,'REACH Bilaga XVII_update'!$C$5:$D$131,2,FALSE))),IF(VLOOKUP($C16,'REACH Bilaga XVII_update'!$B$5:$D$131,3,FALSE)="",NA(),VLOOKUP($C16,'REACH Bilaga XVII_update'!$B$5:$D$131,3,FALSE)))</f>
        <v>#N/A</v>
      </c>
      <c r="O16" s="76" t="e">
        <f>IF($C16="-",IF($A16="-",IF(VLOOKUP($D16,' REACH Bilaga 59_update'!$A$5:$E$210,5,FALSE)="",NA(),VLOOKUP($D16,' REACH Bilaga 59_update'!$A$5:$E$210,5,FALSE)),IF(VLOOKUP($A16,' REACH Bilaga 59_update'!$D$5:$E$210,2,FALSE)="",NA(),VLOOKUP($A16,' REACH Bilaga 59_update'!$D$5:$E$210,2,FALSE))),IF(VLOOKUP($C16,' REACH Bilaga 59_update'!$C$5:$E$210,3,FALSE)="",NA(),VLOOKUP($C16,' REACH Bilaga 59_update'!$C$5:$E$210,3,FALSE)))</f>
        <v>#N/A</v>
      </c>
      <c r="P16" s="76" t="e">
        <f>IF(C16="-",IF(A16="-",IFERROR(VLOOKUP($D16,' REACH Bilaga 59_update'!$A$5:$F$210,MATCH(Sammanfattning!P$1,' REACH Bilaga 59_update'!$A$4:$F$4,0),FALSE),VLOOKUP($D16,'REACH Bilaga XIV_update'!$A$4:$H$110,MATCH(Sammanfattning!P$1,'REACH Bilaga XIV_update'!$A$4:$H$4,0),FALSE)),IFERROR(VLOOKUP($A16,' REACH Bilaga 59_update'!$D$5:$F$210,MATCH(Sammanfattning!P$1,' REACH Bilaga 59_update'!$D$4:$F$4,0),FALSE),VLOOKUP($A16,'REACH Bilaga XIV_update'!$D$4:$H$110,MATCH(Sammanfattning!P$1,'REACH Bilaga XIV_update'!$D$4:$H$4,0),FALSE))),IFERROR(VLOOKUP($C16,' REACH Bilaga 59_update'!$C$5:$F$210,MATCH(Sammanfattning!P$1,' REACH Bilaga 59_update'!$C$4:$F$4,0),FALSE),VLOOKUP($C16,'REACH Bilaga XIV_update'!$C$4:$H$110,MATCH(Sammanfattning!P$1,'REACH Bilaga XIV_update'!$C$4:$H$4,0),FALSE)))</f>
        <v>#N/A</v>
      </c>
      <c r="Q16" s="76" t="e">
        <f>IF($C16="-",IF($A16="-",IF(VLOOKUP($D16,'REACH Bilaga XIV_update'!$A$5:$I$110,9,FALSE)="",NA(),VLOOKUP($D16,'REACH Bilaga XIV_update'!$A$5:$I$110,9,FALSE)),IF(VLOOKUP($A16,'REACH Bilaga XIV_update'!$D$5:$I$110,6,FALSE)="",NA(),VLOOKUP($A16,'REACH Bilaga XIV_update'!$D$5:$I$110,6,FALSE))),IF(VLOOKUP($C16,'REACH Bilaga XIV_update'!$C$5:$I$110,7,FALSE)="",NA(),VLOOKUP($C16,'REACH Bilaga XIV_update'!$C$5:$I$110,7,FALSE)))</f>
        <v>#N/A</v>
      </c>
      <c r="R16" s="76" t="str">
        <f>IF($C16="-",IF($A16="-",IF(VLOOKUP($D16,CoRAP_update!$A$5:$O$376,15,FALSE)="",NA(),VLOOKUP($D16,CoRAP_update!$A$5:$O$376,15,FALSE)),IF(VLOOKUP($A16,CoRAP_update!$D$5:$O$376,12,FALSE)="",NA(),VLOOKUP($A16,CoRAP_update!$D$5:$O$376,12,FALSE))),IF(VLOOKUP($C16,CoRAP_update!$C$5:$O$376,13,FALSE)="",NA(),VLOOKUP($C16,CoRAP_update!$C$5:$O$376,13,FALSE)))</f>
        <v>H351
H411</v>
      </c>
      <c r="S16" s="144" t="str">
        <f>IF($C16="-",IF($A16="-",VLOOKUP($D16,CoRAP_update!$A$5:$J$376,MATCH(Sammanfattning!S$1,CoRAP_update!$A$4:$J$4,0),FALSE),VLOOKUP($A16,CoRAP_update!$D$5:$J$376,MATCH(Sammanfattning!S$1,CoRAP_update!$D$4:$J$4,0),FALSE)),VLOOKUP($C16,CoRAP_update!$C$5:$J$376,MATCH(Sammanfattning!S$1,CoRAP_update!$C$4:$J$4,0),FALSE))</f>
        <v>CMR#Suspected PBT/vPvB#High (aggregated) tonnage#Wide dispersive use</v>
      </c>
      <c r="T16" s="76" t="str">
        <f>IF($A16="-",VLOOKUP($D16,EDC_update!$C$2:$F$450,4,FALSE),VLOOKUP($A16,EDC_update!$B$2:$F$450,5,FALSE))</f>
        <v>CAT2</v>
      </c>
      <c r="V16" s="78">
        <f>IF(IFERROR(SEARCH("PBT",P16),99)=99,IF(IFERROR(SEARCH("suspected PBT",S16),99)=99,IF(IFERROR(SEARCH("concluded to be PBT",K16),99)=99,IF(IFERROR(SEARCH("PBT",S16),99)=99,IF(IFERROR(SEARCH("PBT cand",L16),99)=99,IF(IFERROR(SEARCH("PBT",L16),99)=99,IF(IFERROR(SEARCH("persistent, bioackumulative and toxic properties",K16),99)=99,0,Scoring!$E$3),Scoring!$E$3),Scoring!$E$7),Scoring!$E$3),Scoring!$E$5),Scoring!$E$6),Scoring!$E$3)</f>
        <v>0.7</v>
      </c>
      <c r="W16" s="78">
        <f>IF(IFERROR(SEARCH("vPvB",P16),99)=99,IF(IFERROR(SEARCH("suspected pbt/vPvB",S16),99)=99,IF(IFERROR(SEARCH("vPvB",S16),99)=99,IF(IFERROR(SEARCH("concluded to be a vPvB",S16),99)=99,IF(IFERROR(SEARCH("identified as vPvB",K16),99)=99,IF(IFERROR(SEARCH("concluded to be a vPvB",K16),99)=99,IF(IFERROR(SEARCH("concluded to be both pbt and vPvB",S16),99)=99,IF(IFERROR(SEARCH("concluded to be both pbt and vPvB",K16),99)=99,0,Scoring!$E$5),Scoring!$E$5),Scoring!$E$5),Scoring!$E$5),Scoring!$E$5),Scoring!$E$4),Scoring!$E$6),Scoring!$E$4)</f>
        <v>0.7</v>
      </c>
      <c r="X16" s="78">
        <f>IF(IFERROR(SEARCH("H410",N16),99)=99,IF(IFERROR(SEARCH("H410",O16),99)=99,IF(IFERROR(SEARCH("H410",Q16),99)=99,IF(IFERROR(SEARCH("H410",M16),99)=99,IF(IFERROR(SEARCH("H410",R16),99)=99,IF(IFERROR(SEARCH("H411",N16),99)=99,IF(IFERROR(SEARCH("H411",O16),99)=99,IF(IFERROR(SEARCH("H411",Q16),99)=99,IF(IFERROR(SEARCH("H411",M16),99)=99,IF(IFERROR(SEARCH("H411",R16),99)=99,IF(IFERROR(SEARCH("H413",N16),99)=99,IF(IFERROR(SEARCH("H413",O16),99)=99,IF(IFERROR(SEARCH("H413",Q16),99)=99,IF(IFERROR(SEARCH("H413",M16),99)=99,IF(IFERROR(SEARCH("H413",R16),99)=99,IF(IFERROR(SEARCH("H412",N16),99)=99,IF(IFERROR(SEARCH("H412",O16),99)=99,IF(IFERROR(SEARCH("H412",Q16),99)=99,IF(IFERROR(SEARCH("H412",M16),99)=99,IF(IFERROR(SEARCH("H412",R16),99)=99,0,Scoring!$E$2),Scoring!$E$2),Scoring!$E$2),Scoring!$E$2),Scoring!$E$2),Scoring!$E$2),Scoring!$E$2),Scoring!$E$2),Scoring!$E$2),Scoring!$E$2),Scoring!$E$2),Scoring!$E$2),Scoring!$E$2),Scoring!$E$2),Scoring!$E$2),Scoring!$E$2),Scoring!$E$2),Scoring!$E$2),Scoring!$E$2),Scoring!$E$2)</f>
        <v>1</v>
      </c>
      <c r="Y16" s="78">
        <f>IF(IFERROR(SEARCH("CMR",K16),99)=99,IF(IFERROR(SEARCH("Suspected CMR",S16),99)=99,IF(IFERROR(SEARCH("CMR",S16),99)=99,0,Scoring!$E$8),Scoring!$E$9),Scoring!$E$8)</f>
        <v>3</v>
      </c>
      <c r="Z16" s="78">
        <f>IF(IFERROR(SEARCH("H350",N16),99)=99,IF(IFERROR(SEARCH("H350",O16),99)=99,IF(IFERROR(SEARCH("H350",Q16),99)=99,IF(IFERROR(SEARCH("H350",M16),99)=99,IF(IFERROR(SEARCH("H350",R16),99)=99,IF(IFERROR(SEARCH("H351",N16),99)=99,IF(IFERROR(SEARCH("H351",O16),99)=99,IF(IFERROR(SEARCH("H351",Q16),99)=99,IF(IFERROR(SEARCH("H351",M16),99)=99,IF(IFERROR(SEARCH("H351",R16),99)=99,IF(IFERROR(SEARCH("carcinogenic",P16),99)=99,IF(IFERROR(SEARCH("suspected carcinogenic",S16),99)=99,0,Scoring!$E$12),Scoring!$E$11),Scoring!$E$10),Scoring!$E$10),Scoring!$E$10),Scoring!$E$10),Scoring!$E$10),Scoring!$E$10),Scoring!$E$10),Scoring!$E$10),Scoring!$E$10),Scoring!$E$10)</f>
        <v>1</v>
      </c>
      <c r="AA16" s="78">
        <f>IF(IFERROR(SEARCH("H340",N16),99)=99,IF(IFERROR(SEARCH("H340",O16),99)=99,IF(IFERROR(SEARCH("H340",Q16),99)=99,IF(IFERROR(SEARCH("H340",M16),99)=99,IF(IFERROR(SEARCH("H340",R16),99)=99,IF(IFERROR(SEARCH("H341",N16),99)=99,IF(IFERROR(SEARCH("H341",O16),99)=99,IF(IFERROR(SEARCH("H341",Q16),99)=99,IF(IFERROR(SEARCH("H341",M16),99)=99,IF(IFERROR(SEARCH("H341",R16),99)=99,IF(IFERROR(SEARCH("mutagenic",P16),99)=99,IF(IFERROR(SEARCH("suspected mutagenic",S16),99)=99,0,Scoring!$E$15),Scoring!$E$14),Scoring!$E$13),Scoring!$E$13),Scoring!$E$13),Scoring!$E$13),Scoring!$E$13),Scoring!$E$13),Scoring!$E$13),Scoring!$E$13),Scoring!$E$13),Scoring!$E$13)</f>
        <v>0</v>
      </c>
      <c r="AB16" s="78">
        <f>IF(IFERROR(SEARCH("H360",N16),99)=99,IF(IFERROR(SEARCH("H360",O16),99)=99,IF(IFERROR(SEARCH("H360",Q16),99)=99,IF(IFERROR(SEARCH("H360",M16),99)=99,IF(IFERROR(SEARCH("H360",R16),99)=99,IF(IFERROR(SEARCH("H361",N16),99)=99,IF(IFERROR(SEARCH("H361",O16),99)=99,IF(IFERROR(SEARCH("H361",Q16),99)=99,IF(IFERROR(SEARCH("H361",M16),99)=99,IF(IFERROR(SEARCH("H361",R16),99)=99,IF(IFERROR(SEARCH("reproduction",P16),99)=99,IF(IFERROR(SEARCH("suspected reprotoxic",S16),99)=99,IF(IFERROR(SEARCH("reprotoxic",S16),99)=99,IF(IFERROR(SEARCH("reprotoxic",K16),99)=99,0,Scoring!$E$18),Scoring!$E$18),Scoring!$E$19),Scoring!$E$17),Scoring!$E$16),Scoring!$E$16),Scoring!$E$16),Scoring!$E$16),Scoring!$E$16),Scoring!$E$16),Scoring!$E$16),Scoring!$E$16),Scoring!$E$16),Scoring!$E$16)</f>
        <v>0</v>
      </c>
      <c r="AC16" s="78">
        <f>IF(IFERROR(SEARCH("57f",L16),99)=99,IF(IFERROR(SEARCH("57(f)",P16),99)=99,0,Scoring!$E$20),Scoring!$E$20)</f>
        <v>0</v>
      </c>
      <c r="AD16" s="78">
        <f>IF(IFERROR(SEARCH("CAT1",T16),99)=99,IF(IFERROR(SEARCH("CAT2",T16),99)=99,IF(IFERROR(SEARCH("CAT3",T16),99)=99,IF(IFERROR(SEARCH("concluded to be endocrine",K16),99)=99,IF(IFERROR(SEARCH("categorised as endocrine",K16),99)=99,IF(IFERROR(SEARCH("endocrine disrupting",P16),99)=99,IF(IFERROR(SEARCH("endocrine disrupting",K16),99)=99,IF(IFERROR(SEARCH("suspected endocrine",S16),99)=99,IF(IFERROR(SEARCH("potential endocrine",S16),99)=99,0,Scoring!$E$25),Scoring!$E$25),Scoring!$E$24),Scoring!$E$24),Scoring!$E$24),Scoring!$E$24),Scoring!$E$23),Scoring!$E$22),Scoring!$E$21)</f>
        <v>0.5</v>
      </c>
      <c r="AE16" s="78">
        <f>IF(IFERROR(SEARCH("suspected sensitiser",S16),99)=99,IF(IFERROR(SEARCH("sensitiser",S16),99)=99,IF(IFERROR(SEARCH("other hazard based concern",S16),99)=99,0,Scoring!$E$28),Scoring!$E$26),Scoring!$E$27)</f>
        <v>0</v>
      </c>
      <c r="AF16" s="78">
        <f>IF(IFERROR(M16,1)=1,IF(IFERROR(N16,1)=1,IF(IFERROR(O16,1)=1,IF(IFERROR(Q16,1)=1,IF(IFERROR(R16,1)=1,IF(IFERROR(T16,1)=1,IF(IFERROR(K16,1)=1,IF(IFERROR(P16,1)=1,IF(IFERROR(S16,1)=1,Scoring!$E$29,0),0),0),0),0),0),0),0),0)</f>
        <v>0</v>
      </c>
      <c r="AG16" s="78">
        <f t="shared" si="4"/>
        <v>5.9</v>
      </c>
      <c r="AI16" s="93">
        <f>IF(A16="-",IF(D16="-",#N/A,VLOOKUP(D16,Exponering!$A$6:O$501,15,FALSE)),VLOOKUP(A16,Exponering!$A$6:$O$501,15,FALSE))</f>
        <v>14</v>
      </c>
      <c r="AJ16" s="94">
        <f>IF(IFERROR(AI16,"")="","",IF(AI16="No data",Scoring!$M$9,IF(AI16&lt;Scoring!$L$2,Scoring!$M$2,IF(AI16&lt;Scoring!$L$3,Scoring!$M$3,IF(AI16&lt;Scoring!$L$4,Scoring!$M$4,IF(AI16&lt;Scoring!$L$5,Scoring!$M$5,IF(AI16&lt;Scoring!$L$6,Scoring!$M$6,IF(AI16&lt;Scoring!$L$7,Scoring!$M$7,IF(AI16&gt;=Scoring!$L$7,Scoring!$M$8,"")))))))))</f>
        <v>6</v>
      </c>
      <c r="AK16" s="76">
        <f>IF(A16="-",IF(D16="-",#N/A,VLOOKUP(D16,'Total Use SPIN'!$A$5:H$272,5,FALSE)),VLOOKUP(A16,'Total Use SPIN'!$A$5:$H$272,5,FALSE))</f>
        <v>162.30000000000001</v>
      </c>
      <c r="AL16" s="75">
        <f>IF(IFERROR(AK16,"")="","",IF(AK16="Confidential",Scoring!$I$10,IF(AK16="No data",Scoring!$I$10,IF(AK16="UVCB, mixture, intermediate",Scoring!$I$9,IF(AK16&lt;Scoring!$H$2,Scoring!$I$2,IF(AK16&lt;Scoring!$H$3,Scoring!$I$3,IF(AK16&lt;Scoring!$H$4,Scoring!$I$4,IF(AK16&lt;Scoring!$H$5,Scoring!$I$5,IF(AK16&lt;Scoring!$H$6,Scoring!$I$6,IF(AK16&lt;Scoring!$H$7,Scoring!$I$7,IF(AK16&gt;=Scoring!$H$7,Scoring!$I$8,"")))))))))))</f>
        <v>5</v>
      </c>
      <c r="AN16" s="79">
        <v>0</v>
      </c>
      <c r="AO16" s="79">
        <v>0</v>
      </c>
      <c r="AP16" s="79">
        <v>2</v>
      </c>
      <c r="AQ16" s="79">
        <v>0</v>
      </c>
      <c r="AR16" s="79">
        <v>0</v>
      </c>
      <c r="AS16" s="78">
        <f t="shared" si="5"/>
        <v>2</v>
      </c>
      <c r="AU16" s="79">
        <f>IF(IFERROR(F16,99)=99,IF(IFERROR(G16,99)=99,IF(IFERROR(H16,99)=99,IF(IFERROR(I16,99)=99,IF(IFERROR(E16,99)=99,IF(IFERROR(J16,99)=99,0,Scoring!$B$7),Scoring!$B$3),Scoring!$B$2),Scoring!$B$6),Scoring!$B$5),Scoring!$B$4)</f>
        <v>0.5</v>
      </c>
      <c r="AV16" s="78">
        <f t="shared" si="6"/>
        <v>2.95</v>
      </c>
      <c r="AW16" s="78">
        <f t="shared" si="0"/>
        <v>5</v>
      </c>
      <c r="AX16" s="66">
        <f t="shared" si="1"/>
        <v>6</v>
      </c>
      <c r="AY16" s="78">
        <f t="shared" si="2"/>
        <v>2</v>
      </c>
      <c r="AZ16" s="76">
        <f t="shared" si="7"/>
        <v>15.95</v>
      </c>
      <c r="BA16" s="76"/>
      <c r="BB16" s="76">
        <f t="shared" si="8"/>
        <v>15.95</v>
      </c>
    </row>
    <row r="17" spans="1:54" x14ac:dyDescent="0.25">
      <c r="A17" s="77" t="s">
        <v>5515</v>
      </c>
      <c r="B17" s="76" t="str">
        <f t="shared" si="9"/>
        <v>284-325-5</v>
      </c>
      <c r="C17" s="77" t="s">
        <v>2396</v>
      </c>
      <c r="D17" s="77" t="s">
        <v>2397</v>
      </c>
      <c r="E17" s="76" t="str">
        <f>IF(C17="-",IF(A17="-",VLOOKUP(D17,'sin-list 180320_update'!$C$2:$C$835,1,FALSE),VLOOKUP(A17,'sin-list 180320_update'!$A$2:$A$835,1,FALSE)),VLOOKUP(C17,'sin-list 180320_update'!$B$2:$B$835,1,FALSE))</f>
        <v>284-325-5</v>
      </c>
      <c r="F17" s="76" t="e">
        <f>IF($C17="-",IF($A17="-",VLOOKUP($D17,'REACH Bilaga XVII_update'!$A$5:$A$131,1,FALSE),VLOOKUP($A17,'REACH Bilaga XVII_update'!$C$5:$C$131,1,FALSE)),VLOOKUP($C17,'REACH Bilaga XVII_update'!$B$5:$B$131,1,FALSE))</f>
        <v>#N/A</v>
      </c>
      <c r="G17" s="76" t="e">
        <f>IF($C17="-",IF($A17="-",VLOOKUP($D17,' REACH Bilaga 59_update'!$A$5:$A$210,1,FALSE),VLOOKUP($A17,' REACH Bilaga 59_update'!$D$5:$D$210,1,FALSE)),VLOOKUP($C17,' REACH Bilaga 59_update'!$C$5:$C$210,1,FALSE))</f>
        <v>#N/A</v>
      </c>
      <c r="H17" s="76" t="e">
        <f>IF($C17="-",IF($A17="-",VLOOKUP($D17,'REACH Bilaga XIV_update'!$A$5:$A$110,1,FALSE),VLOOKUP($A17,'REACH Bilaga XIV_update'!$D$5:$D$110,1,FALSE)),VLOOKUP($C17,'REACH Bilaga XIV_update'!$C$5:$C$110,1,FALSE))</f>
        <v>#N/A</v>
      </c>
      <c r="I17" s="76" t="str">
        <f>IF($C17="-",IF($A17="-",VLOOKUP($D17,CoRAP_update!$A$5:$A$376,1,FALSE),VLOOKUP($A17,CoRAP_update!$D$5:$D$376,1,FALSE)),VLOOKUP($C17,CoRAP_update!$C$5:$C$376,1,FALSE))</f>
        <v>284-325-5</v>
      </c>
      <c r="J17" s="76" t="e">
        <f>IF($C17="-",IF($A17="-",VLOOKUP($D17,EDC_update!$C$2:$C$450,1,FALSE),VLOOKUP($A17,EDC_update!$B$2:$B$450,1,FALSE)),VLOOKUP($C17,EDC_update!$L$2:$L$450,1,FALSE))</f>
        <v>#N/A</v>
      </c>
      <c r="K17" s="76" t="str">
        <f>IF($C17="-",IF($A17="-",IF(VLOOKUP($D17,'sin-list 180320_update'!$C$2:$S$835,3,FALSE)="",NA(),VLOOKUP($D17,'sin-list 180320_update'!$C$2:$S$835,3,FALSE)),IF(VLOOKUP($A17,'sin-list 180320_update'!$A$2:$S$835,5,FALSE)="",NA(),VLOOKUP($A17,'sin-list 180320_update'!$A$2:$S$835,5,FALSE))),IF(VLOOKUP($C17,'sin-list 180320_update'!$B$2:$S$835,4,FALSE)="",NA(),VLOOKUP($C17,'sin-list 180320_update'!$B$2:$S$835,4,FALSE)))</f>
        <v>Nonylphenol is an endocrine disruptor (cat 1) and is classified as possibly toxic for reproduction (R3), It is also persistent and bio-accumulative and it has been found in humans and the environment.</v>
      </c>
      <c r="L17" s="76" t="str">
        <f>IF($C17="-",IF($A17="-",VLOOKUP($D17,'sin-list 180320_update'!$C$2:$S$835,6,FALSE),VLOOKUP($A17,'sin-list 180320_update'!$A$2:$S$835,8,FALSE)),VLOOKUP($C17,'sin-list 180320_update'!$B$2:$S$835,7,FALSE))</f>
        <v xml:space="preserve">Skin Corr. 1B 	H314 	
Aquatic Acute 1 	H400 	
Acute Tox. 4 	H302 
Repr. 2 	                H361fd 		
Aquatic Chronic 1 	H410 </v>
      </c>
      <c r="M17" s="76" t="e">
        <f>IF($C17="-",IF($A17="-",IF(VLOOKUP($D17,'sin-list 180320_update'!$C$2:$S$835,8,FALSE)="",NA(),VLOOKUP($D17,'sin-list 180320_update'!$C$2:$S$835,8,FALSE)),IF(VLOOKUP($A17,'sin-list 180320_update'!$A$2:$S$835,10,FALSE)="",NA(),VLOOKUP($A17,'sin-list 180320_update'!$A$2:$S$835,10,FALSE))),IF(VLOOKUP($C17,'sin-list 180320_update'!$B$2:$S$835,9,FALSE)="",NA(),VLOOKUP($C17,'sin-list 180320_update'!$B$2:$S$835,9,FALSE)))</f>
        <v>#N/A</v>
      </c>
      <c r="N17" s="76" t="e">
        <f>IF($C17="-",IF($A17="-",IF(VLOOKUP($D17,'REACH Bilaga XVII_update'!$A$5:$E$131,4,FALSE)="",NA(),VLOOKUP($D17,'REACH Bilaga XVII_update'!$A$5:$E$131,4,FALSE)),IF(VLOOKUP($A17,'REACH Bilaga XVII_update'!$C$5:$D$131,2,FALSE)="",NA(),VLOOKUP($A17,'REACH Bilaga XVII_update'!$C$5:$D$131,2,FALSE))),IF(VLOOKUP($C17,'REACH Bilaga XVII_update'!$B$5:$D$131,3,FALSE)="",NA(),VLOOKUP($C17,'REACH Bilaga XVII_update'!$B$5:$D$131,3,FALSE)))</f>
        <v>#N/A</v>
      </c>
      <c r="O17" s="76" t="e">
        <f>IF($C17="-",IF($A17="-",IF(VLOOKUP($D17,' REACH Bilaga 59_update'!$A$5:$E$210,5,FALSE)="",NA(),VLOOKUP($D17,' REACH Bilaga 59_update'!$A$5:$E$210,5,FALSE)),IF(VLOOKUP($A17,' REACH Bilaga 59_update'!$D$5:$E$210,2,FALSE)="",NA(),VLOOKUP($A17,' REACH Bilaga 59_update'!$D$5:$E$210,2,FALSE))),IF(VLOOKUP($C17,' REACH Bilaga 59_update'!$C$5:$E$210,3,FALSE)="",NA(),VLOOKUP($C17,' REACH Bilaga 59_update'!$C$5:$E$210,3,FALSE)))</f>
        <v>#N/A</v>
      </c>
      <c r="P17" s="76" t="e">
        <f>IF(C17="-",IF(A17="-",IFERROR(VLOOKUP($D17,' REACH Bilaga 59_update'!$A$5:$F$210,MATCH(Sammanfattning!P$1,' REACH Bilaga 59_update'!$A$4:$F$4,0),FALSE),VLOOKUP($D17,'REACH Bilaga XIV_update'!$A$4:$H$110,MATCH(Sammanfattning!P$1,'REACH Bilaga XIV_update'!$A$4:$H$4,0),FALSE)),IFERROR(VLOOKUP($A17,' REACH Bilaga 59_update'!$D$5:$F$210,MATCH(Sammanfattning!P$1,' REACH Bilaga 59_update'!$D$4:$F$4,0),FALSE),VLOOKUP($A17,'REACH Bilaga XIV_update'!$D$4:$H$110,MATCH(Sammanfattning!P$1,'REACH Bilaga XIV_update'!$D$4:$H$4,0),FALSE))),IFERROR(VLOOKUP($C17,' REACH Bilaga 59_update'!$C$5:$F$210,MATCH(Sammanfattning!P$1,' REACH Bilaga 59_update'!$C$4:$F$4,0),FALSE),VLOOKUP($C17,'REACH Bilaga XIV_update'!$C$4:$H$110,MATCH(Sammanfattning!P$1,'REACH Bilaga XIV_update'!$C$4:$H$4,0),FALSE)))</f>
        <v>#N/A</v>
      </c>
      <c r="Q17" s="76" t="e">
        <f>IF($C17="-",IF($A17="-",IF(VLOOKUP($D17,'REACH Bilaga XIV_update'!$A$5:$I$110,9,FALSE)="",NA(),VLOOKUP($D17,'REACH Bilaga XIV_update'!$A$5:$I$110,9,FALSE)),IF(VLOOKUP($A17,'REACH Bilaga XIV_update'!$D$5:$I$110,6,FALSE)="",NA(),VLOOKUP($A17,'REACH Bilaga XIV_update'!$D$5:$I$110,6,FALSE))),IF(VLOOKUP($C17,'REACH Bilaga XIV_update'!$C$5:$I$110,7,FALSE)="",NA(),VLOOKUP($C17,'REACH Bilaga XIV_update'!$C$5:$I$110,7,FALSE)))</f>
        <v>#N/A</v>
      </c>
      <c r="R17" s="76" t="str">
        <f>IF($C17="-",IF($A17="-",IF(VLOOKUP($D17,CoRAP_update!$A$5:$O$376,15,FALSE)="",NA(),VLOOKUP($D17,CoRAP_update!$A$5:$O$376,15,FALSE)),IF(VLOOKUP($A17,CoRAP_update!$D$5:$O$376,12,FALSE)="",NA(),VLOOKUP($A17,CoRAP_update!$D$5:$O$376,12,FALSE))),IF(VLOOKUP($C17,CoRAP_update!$C$5:$O$376,13,FALSE)="",NA(),VLOOKUP($C17,CoRAP_update!$C$5:$O$376,13,FALSE)))</f>
        <v>H361fd
H302
H314
H400
H410</v>
      </c>
      <c r="S17" s="144" t="str">
        <f>IF($C17="-",IF($A17="-",VLOOKUP($D17,CoRAP_update!$A$5:$J$376,MATCH(Sammanfattning!S$1,CoRAP_update!$A$4:$J$4,0),FALSE),VLOOKUP($A17,CoRAP_update!$D$5:$J$376,MATCH(Sammanfattning!S$1,CoRAP_update!$D$4:$J$4,0),FALSE)),VLOOKUP($C17,CoRAP_update!$C$5:$J$376,MATCH(Sammanfattning!S$1,CoRAP_update!$C$4:$J$4,0),FALSE))</f>
        <v>Suspected PBT/vPvB#Consumer use#High (aggregated) tonnage#Wide dispersive use</v>
      </c>
      <c r="T17" s="76" t="e">
        <f>IF($A17="-",VLOOKUP($D17,EDC_update!$C$2:$F$450,4,FALSE),VLOOKUP($A17,EDC_update!$B$2:$F$450,5,FALSE))</f>
        <v>#N/A</v>
      </c>
      <c r="V17" s="78">
        <f>IF(IFERROR(SEARCH("PBT",P17),99)=99,IF(IFERROR(SEARCH("suspected PBT",S17),99)=99,IF(IFERROR(SEARCH("concluded to be PBT",K17),99)=99,IF(IFERROR(SEARCH("PBT",S17),99)=99,IF(IFERROR(SEARCH("PBT cand",L17),99)=99,IF(IFERROR(SEARCH("PBT",L17),99)=99,IF(IFERROR(SEARCH("persistent, bioackumulative and toxic properties",K17),99)=99,0,Scoring!$E$3),Scoring!$E$3),Scoring!$E$7),Scoring!$E$3),Scoring!$E$5),Scoring!$E$6),Scoring!$E$3)</f>
        <v>0.7</v>
      </c>
      <c r="W17" s="78">
        <f>IF(IFERROR(SEARCH("vPvB",P17),99)=99,IF(IFERROR(SEARCH("suspected pbt/vPvB",S17),99)=99,IF(IFERROR(SEARCH("vPvB",S17),99)=99,IF(IFERROR(SEARCH("concluded to be a vPvB",S17),99)=99,IF(IFERROR(SEARCH("identified as vPvB",K17),99)=99,IF(IFERROR(SEARCH("concluded to be a vPvB",K17),99)=99,IF(IFERROR(SEARCH("concluded to be both pbt and vPvB",S17),99)=99,IF(IFERROR(SEARCH("concluded to be both pbt and vPvB",K17),99)=99,0,Scoring!$E$5),Scoring!$E$5),Scoring!$E$5),Scoring!$E$5),Scoring!$E$5),Scoring!$E$4),Scoring!$E$6),Scoring!$E$4)</f>
        <v>0.7</v>
      </c>
      <c r="X17" s="78">
        <f>IF(IFERROR(SEARCH("H410",N17),99)=99,IF(IFERROR(SEARCH("H410",O17),99)=99,IF(IFERROR(SEARCH("H410",Q17),99)=99,IF(IFERROR(SEARCH("H410",M17),99)=99,IF(IFERROR(SEARCH("H410",R17),99)=99,IF(IFERROR(SEARCH("H411",N17),99)=99,IF(IFERROR(SEARCH("H411",O17),99)=99,IF(IFERROR(SEARCH("H411",Q17),99)=99,IF(IFERROR(SEARCH("H411",M17),99)=99,IF(IFERROR(SEARCH("H411",R17),99)=99,IF(IFERROR(SEARCH("H413",N17),99)=99,IF(IFERROR(SEARCH("H413",O17),99)=99,IF(IFERROR(SEARCH("H413",Q17),99)=99,IF(IFERROR(SEARCH("H413",M17),99)=99,IF(IFERROR(SEARCH("H413",R17),99)=99,IF(IFERROR(SEARCH("H412",N17),99)=99,IF(IFERROR(SEARCH("H412",O17),99)=99,IF(IFERROR(SEARCH("H412",Q17),99)=99,IF(IFERROR(SEARCH("H412",M17),99)=99,IF(IFERROR(SEARCH("H412",R17),99)=99,0,Scoring!$E$2),Scoring!$E$2),Scoring!$E$2),Scoring!$E$2),Scoring!$E$2),Scoring!$E$2),Scoring!$E$2),Scoring!$E$2),Scoring!$E$2),Scoring!$E$2),Scoring!$E$2),Scoring!$E$2),Scoring!$E$2),Scoring!$E$2),Scoring!$E$2),Scoring!$E$2),Scoring!$E$2),Scoring!$E$2),Scoring!$E$2),Scoring!$E$2)</f>
        <v>1</v>
      </c>
      <c r="Y17" s="78">
        <f>IF(IFERROR(SEARCH("CMR",K17),99)=99,IF(IFERROR(SEARCH("Suspected CMR",S17),99)=99,IF(IFERROR(SEARCH("CMR",S17),99)=99,0,Scoring!$E$8),Scoring!$E$9),Scoring!$E$8)</f>
        <v>0</v>
      </c>
      <c r="Z17" s="78">
        <f>IF(IFERROR(SEARCH("H350",N17),99)=99,IF(IFERROR(SEARCH("H350",O17),99)=99,IF(IFERROR(SEARCH("H350",Q17),99)=99,IF(IFERROR(SEARCH("H350",M17),99)=99,IF(IFERROR(SEARCH("H350",R17),99)=99,IF(IFERROR(SEARCH("H351",N17),99)=99,IF(IFERROR(SEARCH("H351",O17),99)=99,IF(IFERROR(SEARCH("H351",Q17),99)=99,IF(IFERROR(SEARCH("H351",M17),99)=99,IF(IFERROR(SEARCH("H351",R17),99)=99,IF(IFERROR(SEARCH("carcinogenic",P17),99)=99,IF(IFERROR(SEARCH("suspected carcinogenic",S17),99)=99,0,Scoring!$E$12),Scoring!$E$11),Scoring!$E$10),Scoring!$E$10),Scoring!$E$10),Scoring!$E$10),Scoring!$E$10),Scoring!$E$10),Scoring!$E$10),Scoring!$E$10),Scoring!$E$10),Scoring!$E$10)</f>
        <v>0</v>
      </c>
      <c r="AA17" s="78">
        <f>IF(IFERROR(SEARCH("H340",N17),99)=99,IF(IFERROR(SEARCH("H340",O17),99)=99,IF(IFERROR(SEARCH("H340",Q17),99)=99,IF(IFERROR(SEARCH("H340",M17),99)=99,IF(IFERROR(SEARCH("H340",R17),99)=99,IF(IFERROR(SEARCH("H341",N17),99)=99,IF(IFERROR(SEARCH("H341",O17),99)=99,IF(IFERROR(SEARCH("H341",Q17),99)=99,IF(IFERROR(SEARCH("H341",M17),99)=99,IF(IFERROR(SEARCH("H341",R17),99)=99,IF(IFERROR(SEARCH("mutagenic",P17),99)=99,IF(IFERROR(SEARCH("suspected mutagenic",S17),99)=99,0,Scoring!$E$15),Scoring!$E$14),Scoring!$E$13),Scoring!$E$13),Scoring!$E$13),Scoring!$E$13),Scoring!$E$13),Scoring!$E$13),Scoring!$E$13),Scoring!$E$13),Scoring!$E$13),Scoring!$E$13)</f>
        <v>0</v>
      </c>
      <c r="AB17" s="78">
        <f>IF(IFERROR(SEARCH("H360",N17),99)=99,IF(IFERROR(SEARCH("H360",O17),99)=99,IF(IFERROR(SEARCH("H360",Q17),99)=99,IF(IFERROR(SEARCH("H360",M17),99)=99,IF(IFERROR(SEARCH("H360",R17),99)=99,IF(IFERROR(SEARCH("H361",N17),99)=99,IF(IFERROR(SEARCH("H361",O17),99)=99,IF(IFERROR(SEARCH("H361",Q17),99)=99,IF(IFERROR(SEARCH("H361",M17),99)=99,IF(IFERROR(SEARCH("H361",R17),99)=99,IF(IFERROR(SEARCH("reproduction",P17),99)=99,IF(IFERROR(SEARCH("suspected reprotoxic",S17),99)=99,IF(IFERROR(SEARCH("reprotoxic",S17),99)=99,IF(IFERROR(SEARCH("reprotoxic",K17),99)=99,0,Scoring!$E$18),Scoring!$E$18),Scoring!$E$19),Scoring!$E$17),Scoring!$E$16),Scoring!$E$16),Scoring!$E$16),Scoring!$E$16),Scoring!$E$16),Scoring!$E$16),Scoring!$E$16),Scoring!$E$16),Scoring!$E$16),Scoring!$E$16)</f>
        <v>1</v>
      </c>
      <c r="AC17" s="78">
        <f>IF(IFERROR(SEARCH("57f",L17),99)=99,IF(IFERROR(SEARCH("57(f)",P17),99)=99,0,Scoring!$E$20),Scoring!$E$20)</f>
        <v>0</v>
      </c>
      <c r="AD17" s="78">
        <f>IF(IFERROR(SEARCH("CAT1",T17),99)=99,IF(IFERROR(SEARCH("CAT2",T17),99)=99,IF(IFERROR(SEARCH("CAT3",T17),99)=99,IF(IFERROR(SEARCH("concluded to be endocrine",K17),99)=99,IF(IFERROR(SEARCH("categorised as endocrine",K17),99)=99,IF(IFERROR(SEARCH("endocrine disrupting",P17),99)=99,IF(IFERROR(SEARCH("endocrine disrupting",K17),99)=99,IF(IFERROR(SEARCH("suspected endocrine",S17),99)=99,IF(IFERROR(SEARCH("potential endocrine",S17),99)=99,0,Scoring!$E$25),Scoring!$E$25),Scoring!$E$24),Scoring!$E$24),Scoring!$E$24),Scoring!$E$24),Scoring!$E$23),Scoring!$E$22),Scoring!$E$21)</f>
        <v>0</v>
      </c>
      <c r="AE17" s="78">
        <f>IF(IFERROR(SEARCH("suspected sensitiser",S17),99)=99,IF(IFERROR(SEARCH("sensitiser",S17),99)=99,IF(IFERROR(SEARCH("other hazard based concern",S17),99)=99,0,Scoring!$E$28),Scoring!$E$26),Scoring!$E$27)</f>
        <v>0</v>
      </c>
      <c r="AF17" s="78">
        <f>IF(IFERROR(M17,1)=1,IF(IFERROR(N17,1)=1,IF(IFERROR(O17,1)=1,IF(IFERROR(Q17,1)=1,IF(IFERROR(R17,1)=1,IF(IFERROR(T17,1)=1,IF(IFERROR(K17,1)=1,IF(IFERROR(P17,1)=1,IF(IFERROR(S17,1)=1,Scoring!$E$29,0),0),0),0),0),0),0),0),0)</f>
        <v>0</v>
      </c>
      <c r="AG17" s="78">
        <f t="shared" si="4"/>
        <v>3.4</v>
      </c>
      <c r="AI17" s="93">
        <f>IF(A17="-",IF(D17="-",#N/A,VLOOKUP(D17,Exponering!$A$6:O$501,15,FALSE)),VLOOKUP(A17,Exponering!$A$6:$O$501,15,FALSE))</f>
        <v>16</v>
      </c>
      <c r="AJ17" s="94">
        <f>IF(IFERROR(AI17,"")="","",IF(AI17="No data",Scoring!$M$9,IF(AI17&lt;Scoring!$L$2,Scoring!$M$2,IF(AI17&lt;Scoring!$L$3,Scoring!$M$3,IF(AI17&lt;Scoring!$L$4,Scoring!$M$4,IF(AI17&lt;Scoring!$L$5,Scoring!$M$5,IF(AI17&lt;Scoring!$L$6,Scoring!$M$6,IF(AI17&lt;Scoring!$L$7,Scoring!$M$7,IF(AI17&gt;=Scoring!$L$7,Scoring!$M$8,"")))))))))</f>
        <v>7</v>
      </c>
      <c r="AK17" s="76">
        <f>IF(A17="-",IF(D17="-",#N/A,VLOOKUP(D17,'Total Use SPIN'!$A$5:H$272,5,FALSE)),VLOOKUP(A17,'Total Use SPIN'!$A$5:$H$272,5,FALSE))</f>
        <v>739.1</v>
      </c>
      <c r="AL17" s="75">
        <f>IF(IFERROR(AK17,"")="","",IF(AK17="Confidential",Scoring!$I$10,IF(AK17="No data",Scoring!$I$10,IF(AK17="UVCB, mixture, intermediate",Scoring!$I$9,IF(AK17&lt;Scoring!$H$2,Scoring!$I$2,IF(AK17&lt;Scoring!$H$3,Scoring!$I$3,IF(AK17&lt;Scoring!$H$4,Scoring!$I$4,IF(AK17&lt;Scoring!$H$5,Scoring!$I$5,IF(AK17&lt;Scoring!$H$6,Scoring!$I$6,IF(AK17&lt;Scoring!$H$7,Scoring!$I$7,IF(AK17&gt;=Scoring!$H$7,Scoring!$I$8,"")))))))))))</f>
        <v>6</v>
      </c>
      <c r="AN17" s="79">
        <v>0</v>
      </c>
      <c r="AO17" s="79">
        <v>0</v>
      </c>
      <c r="AP17" s="79">
        <v>1</v>
      </c>
      <c r="AQ17" s="79">
        <v>0</v>
      </c>
      <c r="AR17" s="79">
        <v>0</v>
      </c>
      <c r="AS17" s="78">
        <f t="shared" si="5"/>
        <v>1</v>
      </c>
      <c r="AU17" s="79">
        <f>IF(IFERROR(F17,99)=99,IF(IFERROR(G17,99)=99,IF(IFERROR(H17,99)=99,IF(IFERROR(I17,99)=99,IF(IFERROR(E17,99)=99,IF(IFERROR(J17,99)=99,0,Scoring!$B$7),Scoring!$B$3),Scoring!$B$2),Scoring!$B$6),Scoring!$B$5),Scoring!$B$4)</f>
        <v>0.5</v>
      </c>
      <c r="AV17" s="78">
        <f t="shared" si="6"/>
        <v>1.7</v>
      </c>
      <c r="AW17" s="78">
        <f t="shared" si="0"/>
        <v>6</v>
      </c>
      <c r="AX17" s="66">
        <f t="shared" si="1"/>
        <v>7</v>
      </c>
      <c r="AY17" s="78">
        <f t="shared" si="2"/>
        <v>1</v>
      </c>
      <c r="AZ17" s="76">
        <f t="shared" si="7"/>
        <v>15.7</v>
      </c>
      <c r="BA17" s="76"/>
      <c r="BB17" s="76">
        <f t="shared" si="8"/>
        <v>15.7</v>
      </c>
    </row>
    <row r="18" spans="1:54" x14ac:dyDescent="0.25">
      <c r="A18" s="77" t="s">
        <v>3358</v>
      </c>
      <c r="B18" s="76" t="str">
        <f t="shared" si="9"/>
        <v>205-923-4</v>
      </c>
      <c r="C18" s="77" t="s">
        <v>983</v>
      </c>
      <c r="D18" s="77" t="s">
        <v>984</v>
      </c>
      <c r="E18" s="76" t="str">
        <f>IF(C18="-",IF(A18="-",VLOOKUP(D18,'sin-list 180320_update'!$C$2:$C$835,1,FALSE),VLOOKUP(A18,'sin-list 180320_update'!$A$2:$A$835,1,FALSE)),VLOOKUP(C18,'sin-list 180320_update'!$B$2:$B$835,1,FALSE))</f>
        <v>205-923-4</v>
      </c>
      <c r="F18" s="76" t="e">
        <f>IF($C18="-",IF($A18="-",VLOOKUP($D18,'REACH Bilaga XVII_update'!$A$5:$A$131,1,FALSE),VLOOKUP($A18,'REACH Bilaga XVII_update'!$C$5:$C$131,1,FALSE)),VLOOKUP($C18,'REACH Bilaga XVII_update'!$B$5:$B$131,1,FALSE))</f>
        <v>#N/A</v>
      </c>
      <c r="G18" s="76" t="str">
        <f>IF($C18="-",IF($A18="-",VLOOKUP($D18,' REACH Bilaga 59_update'!$A$5:$A$210,1,FALSE),VLOOKUP($A18,' REACH Bilaga 59_update'!$D$5:$D$210,1,FALSE)),VLOOKUP($C18,' REACH Bilaga 59_update'!$C$5:$C$210,1,FALSE))</f>
        <v>205-923-4</v>
      </c>
      <c r="H18" s="76" t="e">
        <f>IF($C18="-",IF($A18="-",VLOOKUP($D18,'REACH Bilaga XIV_update'!$A$5:$A$110,1,FALSE),VLOOKUP($A18,'REACH Bilaga XIV_update'!$D$5:$D$110,1,FALSE)),VLOOKUP($C18,'REACH Bilaga XIV_update'!$C$5:$C$110,1,FALSE))</f>
        <v>#N/A</v>
      </c>
      <c r="I18" s="76" t="e">
        <f>IF($C18="-",IF($A18="-",VLOOKUP($D18,CoRAP_update!$A$5:$A$376,1,FALSE),VLOOKUP($A18,CoRAP_update!$D$5:$D$376,1,FALSE)),VLOOKUP($C18,CoRAP_update!$C$5:$C$376,1,FALSE))</f>
        <v>#N/A</v>
      </c>
      <c r="J18" s="76" t="e">
        <f>IF($C18="-",IF($A18="-",VLOOKUP($D18,EDC_update!$C$2:$C$450,1,FALSE),VLOOKUP($A18,EDC_update!$B$2:$B$450,1,FALSE)),VLOOKUP($C18,EDC_update!$L$2:$L$450,1,FALSE))</f>
        <v>#N/A</v>
      </c>
      <c r="K18" s="76" t="str">
        <f>IF($C18="-",IF($A18="-",IF(VLOOKUP($D18,'sin-list 180320_update'!$C$2:$S$835,3,FALSE)="",NA(),VLOOKUP($D18,'sin-list 180320_update'!$C$2:$S$835,3,FALSE)),IF(VLOOKUP($A18,'sin-list 180320_update'!$A$2:$S$835,5,FALSE)="",NA(),VLOOKUP($A18,'sin-list 180320_update'!$A$2:$S$835,5,FALSE))),IF(VLOOKUP($C18,'sin-list 180320_update'!$B$2:$S$835,4,FALSE)="",NA(),VLOOKUP($C18,'sin-list 180320_update'!$B$2:$S$835,4,FALSE)))</f>
        <v>Classified CMR according to Annex VI of Regulation 1272/2008, identified as PBT for the REACH Candidate List</v>
      </c>
      <c r="L18" s="76" t="str">
        <f>IF($C18="-",IF($A18="-",VLOOKUP($D18,'sin-list 180320_update'!$C$2:$S$835,6,FALSE),VLOOKUP($A18,'sin-list 180320_update'!$A$2:$S$835,8,FALSE)),VLOOKUP($C18,'sin-list 180320_update'!$B$2:$S$835,7,FALSE))</f>
        <v>Carc. 1B
Muta. 2
Aquatic Acute 1
Aquatic Chronic 1</v>
      </c>
      <c r="M18" s="76" t="str">
        <f>IF($C18="-",IF($A18="-",IF(VLOOKUP($D18,'sin-list 180320_update'!$C$2:$S$835,8,FALSE)="",NA(),VLOOKUP($D18,'sin-list 180320_update'!$C$2:$S$835,8,FALSE)),IF(VLOOKUP($A18,'sin-list 180320_update'!$A$2:$S$835,10,FALSE)="",NA(),VLOOKUP($A18,'sin-list 180320_update'!$A$2:$S$835,10,FALSE))),IF(VLOOKUP($C18,'sin-list 180320_update'!$B$2:$S$835,9,FALSE)="",NA(),VLOOKUP($C18,'sin-list 180320_update'!$B$2:$S$835,9,FALSE)))</f>
        <v>H350
H341
H400
H410</v>
      </c>
      <c r="N18" s="76" t="e">
        <f>IF($C18="-",IF($A18="-",IF(VLOOKUP($D18,'REACH Bilaga XVII_update'!$A$5:$E$131,4,FALSE)="",NA(),VLOOKUP($D18,'REACH Bilaga XVII_update'!$A$5:$E$131,4,FALSE)),IF(VLOOKUP($A18,'REACH Bilaga XVII_update'!$C$5:$D$131,2,FALSE)="",NA(),VLOOKUP($A18,'REACH Bilaga XVII_update'!$C$5:$D$131,2,FALSE))),IF(VLOOKUP($C18,'REACH Bilaga XVII_update'!$B$5:$D$131,3,FALSE)="",NA(),VLOOKUP($C18,'REACH Bilaga XVII_update'!$B$5:$D$131,3,FALSE)))</f>
        <v>#N/A</v>
      </c>
      <c r="O18" s="76" t="str">
        <f>IF($C18="-",IF($A18="-",IF(VLOOKUP($D18,' REACH Bilaga 59_update'!$A$5:$E$210,5,FALSE)="",NA(),VLOOKUP($D18,' REACH Bilaga 59_update'!$A$5:$E$210,5,FALSE)),IF(VLOOKUP($A18,' REACH Bilaga 59_update'!$D$5:$E$210,2,FALSE)="",NA(),VLOOKUP($A18,' REACH Bilaga 59_update'!$D$5:$E$210,2,FALSE))),IF(VLOOKUP($C18,' REACH Bilaga 59_update'!$C$5:$E$210,3,FALSE)="",NA(),VLOOKUP($C18,' REACH Bilaga 59_update'!$C$5:$E$210,3,FALSE)))</f>
        <v>H350
H341
H400
H410</v>
      </c>
      <c r="P18" s="76" t="str">
        <f>IF(C18="-",IF(A18="-",IFERROR(VLOOKUP($D18,' REACH Bilaga 59_update'!$A$5:$F$210,MATCH(Sammanfattning!P$1,' REACH Bilaga 59_update'!$A$4:$F$4,0),FALSE),VLOOKUP($D18,'REACH Bilaga XIV_update'!$A$4:$H$110,MATCH(Sammanfattning!P$1,'REACH Bilaga XIV_update'!$A$4:$H$4,0),FALSE)),IFERROR(VLOOKUP($A18,' REACH Bilaga 59_update'!$D$5:$F$210,MATCH(Sammanfattning!P$1,' REACH Bilaga 59_update'!$D$4:$F$4,0),FALSE),VLOOKUP($A18,'REACH Bilaga XIV_update'!$D$4:$H$110,MATCH(Sammanfattning!P$1,'REACH Bilaga XIV_update'!$D$4:$H$4,0),FALSE))),IFERROR(VLOOKUP($C18,' REACH Bilaga 59_update'!$C$5:$F$210,MATCH(Sammanfattning!P$1,' REACH Bilaga 59_update'!$C$4:$F$4,0),FALSE),VLOOKUP($C18,'REACH Bilaga XIV_update'!$C$4:$H$110,MATCH(Sammanfattning!P$1,'REACH Bilaga XIV_update'!$C$4:$H$4,0),FALSE)))</f>
        <v>Carcinogenic (Article 57a)#PBT (Article 57d)#vPvB (Article 57e)</v>
      </c>
      <c r="Q18" s="76" t="e">
        <f>IF($C18="-",IF($A18="-",IF(VLOOKUP($D18,'REACH Bilaga XIV_update'!$A$5:$I$110,9,FALSE)="",NA(),VLOOKUP($D18,'REACH Bilaga XIV_update'!$A$5:$I$110,9,FALSE)),IF(VLOOKUP($A18,'REACH Bilaga XIV_update'!$D$5:$I$110,6,FALSE)="",NA(),VLOOKUP($A18,'REACH Bilaga XIV_update'!$D$5:$I$110,6,FALSE))),IF(VLOOKUP($C18,'REACH Bilaga XIV_update'!$C$5:$I$110,7,FALSE)="",NA(),VLOOKUP($C18,'REACH Bilaga XIV_update'!$C$5:$I$110,7,FALSE)))</f>
        <v>#N/A</v>
      </c>
      <c r="R18" s="76" t="e">
        <f>IF($C18="-",IF($A18="-",IF(VLOOKUP($D18,CoRAP_update!$A$5:$O$376,15,FALSE)="",NA(),VLOOKUP($D18,CoRAP_update!$A$5:$O$376,15,FALSE)),IF(VLOOKUP($A18,CoRAP_update!$D$5:$O$376,12,FALSE)="",NA(),VLOOKUP($A18,CoRAP_update!$D$5:$O$376,12,FALSE))),IF(VLOOKUP($C18,CoRAP_update!$C$5:$O$376,13,FALSE)="",NA(),VLOOKUP($C18,CoRAP_update!$C$5:$O$376,13,FALSE)))</f>
        <v>#N/A</v>
      </c>
      <c r="S18" s="144" t="e">
        <f>IF($C18="-",IF($A18="-",VLOOKUP($D18,CoRAP_update!$A$5:$J$376,MATCH(Sammanfattning!S$1,CoRAP_update!$A$4:$J$4,0),FALSE),VLOOKUP($A18,CoRAP_update!$D$5:$J$376,MATCH(Sammanfattning!S$1,CoRAP_update!$D$4:$J$4,0),FALSE)),VLOOKUP($C18,CoRAP_update!$C$5:$J$376,MATCH(Sammanfattning!S$1,CoRAP_update!$C$4:$J$4,0),FALSE))</f>
        <v>#N/A</v>
      </c>
      <c r="T18" s="76" t="e">
        <f>IF($A18="-",VLOOKUP($D18,EDC_update!$C$2:$F$450,4,FALSE),VLOOKUP($A18,EDC_update!$B$2:$F$450,5,FALSE))</f>
        <v>#N/A</v>
      </c>
      <c r="V18" s="78">
        <f>IF(IFERROR(SEARCH("PBT",P18),99)=99,IF(IFERROR(SEARCH("suspected PBT",S18),99)=99,IF(IFERROR(SEARCH("concluded to be PBT",K18),99)=99,IF(IFERROR(SEARCH("PBT",S18),99)=99,IF(IFERROR(SEARCH("PBT cand",L18),99)=99,IF(IFERROR(SEARCH("PBT",L18),99)=99,IF(IFERROR(SEARCH("persistent, bioackumulative and toxic properties",K18),99)=99,0,Scoring!$E$3),Scoring!$E$3),Scoring!$E$7),Scoring!$E$3),Scoring!$E$5),Scoring!$E$6),Scoring!$E$3)</f>
        <v>1</v>
      </c>
      <c r="W18" s="78">
        <f>IF(IFERROR(SEARCH("vPvB",P18),99)=99,IF(IFERROR(SEARCH("suspected pbt/vPvB",S18),99)=99,IF(IFERROR(SEARCH("vPvB",S18),99)=99,IF(IFERROR(SEARCH("concluded to be a vPvB",S18),99)=99,IF(IFERROR(SEARCH("identified as vPvB",K18),99)=99,IF(IFERROR(SEARCH("concluded to be a vPvB",K18),99)=99,IF(IFERROR(SEARCH("concluded to be both pbt and vPvB",S18),99)=99,IF(IFERROR(SEARCH("concluded to be both pbt and vPvB",K18),99)=99,0,Scoring!$E$5),Scoring!$E$5),Scoring!$E$5),Scoring!$E$5),Scoring!$E$5),Scoring!$E$4),Scoring!$E$6),Scoring!$E$4)</f>
        <v>1</v>
      </c>
      <c r="X18" s="78">
        <f>IF(IFERROR(SEARCH("H410",N18),99)=99,IF(IFERROR(SEARCH("H410",O18),99)=99,IF(IFERROR(SEARCH("H410",Q18),99)=99,IF(IFERROR(SEARCH("H410",M18),99)=99,IF(IFERROR(SEARCH("H410",R18),99)=99,IF(IFERROR(SEARCH("H411",N18),99)=99,IF(IFERROR(SEARCH("H411",O18),99)=99,IF(IFERROR(SEARCH("H411",Q18),99)=99,IF(IFERROR(SEARCH("H411",M18),99)=99,IF(IFERROR(SEARCH("H411",R18),99)=99,IF(IFERROR(SEARCH("H413",N18),99)=99,IF(IFERROR(SEARCH("H413",O18),99)=99,IF(IFERROR(SEARCH("H413",Q18),99)=99,IF(IFERROR(SEARCH("H413",M18),99)=99,IF(IFERROR(SEARCH("H413",R18),99)=99,IF(IFERROR(SEARCH("H412",N18),99)=99,IF(IFERROR(SEARCH("H412",O18),99)=99,IF(IFERROR(SEARCH("H412",Q18),99)=99,IF(IFERROR(SEARCH("H412",M18),99)=99,IF(IFERROR(SEARCH("H412",R18),99)=99,0,Scoring!$E$2),Scoring!$E$2),Scoring!$E$2),Scoring!$E$2),Scoring!$E$2),Scoring!$E$2),Scoring!$E$2),Scoring!$E$2),Scoring!$E$2),Scoring!$E$2),Scoring!$E$2),Scoring!$E$2),Scoring!$E$2),Scoring!$E$2),Scoring!$E$2),Scoring!$E$2),Scoring!$E$2),Scoring!$E$2),Scoring!$E$2),Scoring!$E$2)</f>
        <v>1</v>
      </c>
      <c r="Y18" s="78">
        <f>IF(IFERROR(SEARCH("CMR",K18),99)=99,IF(IFERROR(SEARCH("Suspected CMR",S18),99)=99,IF(IFERROR(SEARCH("CMR",S18),99)=99,0,Scoring!$E$8),Scoring!$E$9),Scoring!$E$8)</f>
        <v>3</v>
      </c>
      <c r="Z18" s="78">
        <f>IF(IFERROR(SEARCH("H350",N18),99)=99,IF(IFERROR(SEARCH("H350",O18),99)=99,IF(IFERROR(SEARCH("H350",Q18),99)=99,IF(IFERROR(SEARCH("H350",M18),99)=99,IF(IFERROR(SEARCH("H350",R18),99)=99,IF(IFERROR(SEARCH("H351",N18),99)=99,IF(IFERROR(SEARCH("H351",O18),99)=99,IF(IFERROR(SEARCH("H351",Q18),99)=99,IF(IFERROR(SEARCH("H351",M18),99)=99,IF(IFERROR(SEARCH("H351",R18),99)=99,IF(IFERROR(SEARCH("carcinogenic",P18),99)=99,IF(IFERROR(SEARCH("suspected carcinogenic",S18),99)=99,0,Scoring!$E$12),Scoring!$E$11),Scoring!$E$10),Scoring!$E$10),Scoring!$E$10),Scoring!$E$10),Scoring!$E$10),Scoring!$E$10),Scoring!$E$10),Scoring!$E$10),Scoring!$E$10),Scoring!$E$10)</f>
        <v>1</v>
      </c>
      <c r="AA18" s="78">
        <f>IF(IFERROR(SEARCH("H340",N18),99)=99,IF(IFERROR(SEARCH("H340",O18),99)=99,IF(IFERROR(SEARCH("H340",Q18),99)=99,IF(IFERROR(SEARCH("H340",M18),99)=99,IF(IFERROR(SEARCH("H340",R18),99)=99,IF(IFERROR(SEARCH("H341",N18),99)=99,IF(IFERROR(SEARCH("H341",O18),99)=99,IF(IFERROR(SEARCH("H341",Q18),99)=99,IF(IFERROR(SEARCH("H341",M18),99)=99,IF(IFERROR(SEARCH("H341",R18),99)=99,IF(IFERROR(SEARCH("mutagenic",P18),99)=99,IF(IFERROR(SEARCH("suspected mutagenic",S18),99)=99,0,Scoring!$E$15),Scoring!$E$14),Scoring!$E$13),Scoring!$E$13),Scoring!$E$13),Scoring!$E$13),Scoring!$E$13),Scoring!$E$13),Scoring!$E$13),Scoring!$E$13),Scoring!$E$13),Scoring!$E$13)</f>
        <v>1</v>
      </c>
      <c r="AB18" s="78">
        <f>IF(IFERROR(SEARCH("H360",N18),99)=99,IF(IFERROR(SEARCH("H360",O18),99)=99,IF(IFERROR(SEARCH("H360",Q18),99)=99,IF(IFERROR(SEARCH("H360",M18),99)=99,IF(IFERROR(SEARCH("H360",R18),99)=99,IF(IFERROR(SEARCH("H361",N18),99)=99,IF(IFERROR(SEARCH("H361",O18),99)=99,IF(IFERROR(SEARCH("H361",Q18),99)=99,IF(IFERROR(SEARCH("H361",M18),99)=99,IF(IFERROR(SEARCH("H361",R18),99)=99,IF(IFERROR(SEARCH("reproduction",P18),99)=99,IF(IFERROR(SEARCH("suspected reprotoxic",S18),99)=99,IF(IFERROR(SEARCH("reprotoxic",S18),99)=99,IF(IFERROR(SEARCH("reprotoxic",K18),99)=99,0,Scoring!$E$18),Scoring!$E$18),Scoring!$E$19),Scoring!$E$17),Scoring!$E$16),Scoring!$E$16),Scoring!$E$16),Scoring!$E$16),Scoring!$E$16),Scoring!$E$16),Scoring!$E$16),Scoring!$E$16),Scoring!$E$16),Scoring!$E$16)</f>
        <v>0</v>
      </c>
      <c r="AC18" s="78">
        <f>IF(IFERROR(SEARCH("57f",L18),99)=99,IF(IFERROR(SEARCH("57(f)",P18),99)=99,0,Scoring!$E$20),Scoring!$E$20)</f>
        <v>0</v>
      </c>
      <c r="AD18" s="78">
        <f>IF(IFERROR(SEARCH("CAT1",T18),99)=99,IF(IFERROR(SEARCH("CAT2",T18),99)=99,IF(IFERROR(SEARCH("CAT3",T18),99)=99,IF(IFERROR(SEARCH("concluded to be endocrine",K18),99)=99,IF(IFERROR(SEARCH("categorised as endocrine",K18),99)=99,IF(IFERROR(SEARCH("endocrine disrupting",P18),99)=99,IF(IFERROR(SEARCH("endocrine disrupting",K18),99)=99,IF(IFERROR(SEARCH("suspected endocrine",S18),99)=99,IF(IFERROR(SEARCH("potential endocrine",S18),99)=99,0,Scoring!$E$25),Scoring!$E$25),Scoring!$E$24),Scoring!$E$24),Scoring!$E$24),Scoring!$E$24),Scoring!$E$23),Scoring!$E$22),Scoring!$E$21)</f>
        <v>0</v>
      </c>
      <c r="AE18" s="78">
        <f>IF(IFERROR(SEARCH("suspected sensitiser",S18),99)=99,IF(IFERROR(SEARCH("sensitiser",S18),99)=99,IF(IFERROR(SEARCH("other hazard based concern",S18),99)=99,0,Scoring!$E$28),Scoring!$E$26),Scoring!$E$27)</f>
        <v>0</v>
      </c>
      <c r="AF18" s="78">
        <f>IF(IFERROR(M18,1)=1,IF(IFERROR(N18,1)=1,IF(IFERROR(O18,1)=1,IF(IFERROR(Q18,1)=1,IF(IFERROR(R18,1)=1,IF(IFERROR(T18,1)=1,IF(IFERROR(K18,1)=1,IF(IFERROR(P18,1)=1,IF(IFERROR(S18,1)=1,Scoring!$E$29,0),0),0),0),0),0),0),0),0)</f>
        <v>0</v>
      </c>
      <c r="AG18" s="78">
        <f t="shared" si="4"/>
        <v>6</v>
      </c>
      <c r="AI18" s="93">
        <f>IF(A18="-",IF(D18="-",#N/A,VLOOKUP(D18,Exponering!$A$6:O$501,15,FALSE)),VLOOKUP(A18,Exponering!$A$6:$O$501,15,FALSE))</f>
        <v>12</v>
      </c>
      <c r="AJ18" s="94">
        <f>IF(IFERROR(AI18,"")="","",IF(AI18="No data",Scoring!$M$9,IF(AI18&lt;Scoring!$L$2,Scoring!$M$2,IF(AI18&lt;Scoring!$L$3,Scoring!$M$3,IF(AI18&lt;Scoring!$L$4,Scoring!$M$4,IF(AI18&lt;Scoring!$L$5,Scoring!$M$5,IF(AI18&lt;Scoring!$L$6,Scoring!$M$6,IF(AI18&lt;Scoring!$L$7,Scoring!$M$7,IF(AI18&gt;=Scoring!$L$7,Scoring!$M$8,"")))))))))</f>
        <v>5</v>
      </c>
      <c r="AK18" s="76" t="str">
        <f>IF(A18="-",IF(D18="-",#N/A,VLOOKUP(D18,'Total Use SPIN'!$A$5:H$272,5,FALSE)),VLOOKUP(A18,'Total Use SPIN'!$A$5:$H$272,5,FALSE))</f>
        <v>Confidential</v>
      </c>
      <c r="AL18" s="75">
        <f>IF(IFERROR(AK18,"")="","",IF(AK18="Confidential",Scoring!$I$10,IF(AK18="No data",Scoring!$I$10,IF(AK18="UVCB, mixture, intermediate",Scoring!$I$9,IF(AK18&lt;Scoring!$H$2,Scoring!$I$2,IF(AK18&lt;Scoring!$H$3,Scoring!$I$3,IF(AK18&lt;Scoring!$H$4,Scoring!$I$4,IF(AK18&lt;Scoring!$H$5,Scoring!$I$5,IF(AK18&lt;Scoring!$H$6,Scoring!$I$6,IF(AK18&lt;Scoring!$H$7,Scoring!$I$7,IF(AK18&gt;=Scoring!$H$7,Scoring!$I$8,"")))))))))))</f>
        <v>3.5</v>
      </c>
      <c r="AN18" s="79">
        <v>0</v>
      </c>
      <c r="AO18" s="79">
        <v>0</v>
      </c>
      <c r="AP18" s="79">
        <v>1</v>
      </c>
      <c r="AQ18" s="79">
        <v>0</v>
      </c>
      <c r="AR18" s="79">
        <v>0</v>
      </c>
      <c r="AS18" s="78">
        <f t="shared" si="5"/>
        <v>1</v>
      </c>
      <c r="AU18" s="79">
        <f>IF(IFERROR(F18,99)=99,IF(IFERROR(G18,99)=99,IF(IFERROR(H18,99)=99,IF(IFERROR(I18,99)=99,IF(IFERROR(E18,99)=99,IF(IFERROR(J18,99)=99,0,Scoring!$B$7),Scoring!$B$3),Scoring!$B$2),Scoring!$B$6),Scoring!$B$5),Scoring!$B$4)</f>
        <v>1</v>
      </c>
      <c r="AV18" s="78">
        <f t="shared" si="6"/>
        <v>6</v>
      </c>
      <c r="AW18" s="78">
        <f t="shared" si="0"/>
        <v>3.5</v>
      </c>
      <c r="AX18" s="66">
        <f t="shared" si="1"/>
        <v>5</v>
      </c>
      <c r="AY18" s="78">
        <f t="shared" si="2"/>
        <v>1</v>
      </c>
      <c r="AZ18" s="76">
        <f t="shared" si="7"/>
        <v>15.5</v>
      </c>
      <c r="BA18" s="76"/>
      <c r="BB18" s="76">
        <f t="shared" si="8"/>
        <v>15.5</v>
      </c>
    </row>
    <row r="19" spans="1:54" x14ac:dyDescent="0.25">
      <c r="A19" s="77" t="s">
        <v>3140</v>
      </c>
      <c r="B19" s="76" t="str">
        <f t="shared" si="9"/>
        <v>201-329-4</v>
      </c>
      <c r="C19" s="77" t="s">
        <v>2328</v>
      </c>
      <c r="D19" s="77" t="s">
        <v>2329</v>
      </c>
      <c r="E19" s="76" t="str">
        <f>IF(C19="-",IF(A19="-",VLOOKUP(D19,'sin-list 180320_update'!$C$2:$C$835,1,FALSE),VLOOKUP(A19,'sin-list 180320_update'!$A$2:$A$835,1,FALSE)),VLOOKUP(C19,'sin-list 180320_update'!$B$2:$B$835,1,FALSE))</f>
        <v>201-329-4</v>
      </c>
      <c r="F19" s="76" t="e">
        <f>IF($C19="-",IF($A19="-",VLOOKUP($D19,'REACH Bilaga XVII_update'!$A$5:$A$131,1,FALSE),VLOOKUP($A19,'REACH Bilaga XVII_update'!$C$5:$C$131,1,FALSE)),VLOOKUP($C19,'REACH Bilaga XVII_update'!$B$5:$B$131,1,FALSE))</f>
        <v>#N/A</v>
      </c>
      <c r="G19" s="76" t="str">
        <f>IF($C19="-",IF($A19="-",VLOOKUP($D19,' REACH Bilaga 59_update'!$A$5:$A$210,1,FALSE),VLOOKUP($A19,' REACH Bilaga 59_update'!$D$5:$D$210,1,FALSE)),VLOOKUP($C19,' REACH Bilaga 59_update'!$C$5:$C$210,1,FALSE))</f>
        <v>201-329-4</v>
      </c>
      <c r="H19" s="76" t="str">
        <f>IF($C19="-",IF($A19="-",VLOOKUP($D19,'REACH Bilaga XIV_update'!$A$5:$A$110,1,FALSE),VLOOKUP($A19,'REACH Bilaga XIV_update'!$D$5:$D$110,1,FALSE)),VLOOKUP($C19,'REACH Bilaga XIV_update'!$C$5:$C$110,1,FALSE))</f>
        <v>201-329-4</v>
      </c>
      <c r="I19" s="76" t="e">
        <f>IF($C19="-",IF($A19="-",VLOOKUP($D19,CoRAP_update!$A$5:$A$376,1,FALSE),VLOOKUP($A19,CoRAP_update!$D$5:$D$376,1,FALSE)),VLOOKUP($C19,CoRAP_update!$C$5:$C$376,1,FALSE))</f>
        <v>#N/A</v>
      </c>
      <c r="J19" s="76" t="e">
        <f>IF($C19="-",IF($A19="-",VLOOKUP($D19,EDC_update!$C$2:$C$450,1,FALSE),VLOOKUP($A19,EDC_update!$B$2:$B$450,1,FALSE)),VLOOKUP($C19,EDC_update!$L$2:$L$450,1,FALSE))</f>
        <v>#N/A</v>
      </c>
      <c r="K19" s="76" t="str">
        <f>IF($C19="-",IF($A19="-",IF(VLOOKUP($D19,'sin-list 180320_update'!$C$2:$S$835,3,FALSE)="",NA(),VLOOKUP($D19,'sin-list 180320_update'!$C$2:$S$835,3,FALSE)),IF(VLOOKUP($A19,'sin-list 180320_update'!$A$2:$S$835,5,FALSE)="",NA(),VLOOKUP($A19,'sin-list 180320_update'!$A$2:$S$835,5,FALSE))),IF(VLOOKUP($C19,'sin-list 180320_update'!$B$2:$S$835,4,FALSE)="",NA(),VLOOKUP($C19,'sin-list 180320_update'!$B$2:$S$835,4,FALSE)))</f>
        <v>Substance is concluded to be PBT by European Chemicals Bureau PBT Working Group.</v>
      </c>
      <c r="L19" s="76" t="str">
        <f>IF($C19="-",IF($A19="-",VLOOKUP($D19,'sin-list 180320_update'!$C$2:$S$835,6,FALSE),VLOOKUP($A19,'sin-list 180320_update'!$A$2:$S$835,8,FALSE)),VLOOKUP($C19,'sin-list 180320_update'!$B$2:$S$835,7,FALSE))</f>
        <v>Expl. 1.1
Carc. 2
Aquatic Acute 1
Aquatic Chronic 1</v>
      </c>
      <c r="M19" s="76" t="str">
        <f>IF($C19="-",IF($A19="-",IF(VLOOKUP($D19,'sin-list 180320_update'!$C$2:$S$835,8,FALSE)="",NA(),VLOOKUP($D19,'sin-list 180320_update'!$C$2:$S$835,8,FALSE)),IF(VLOOKUP($A19,'sin-list 180320_update'!$A$2:$S$835,10,FALSE)="",NA(),VLOOKUP($A19,'sin-list 180320_update'!$A$2:$S$835,10,FALSE))),IF(VLOOKUP($C19,'sin-list 180320_update'!$B$2:$S$835,9,FALSE)="",NA(),VLOOKUP($C19,'sin-list 180320_update'!$B$2:$S$835,9,FALSE)))</f>
        <v>H201
H351
H400
H410</v>
      </c>
      <c r="N19" s="76" t="e">
        <f>IF($C19="-",IF($A19="-",IF(VLOOKUP($D19,'REACH Bilaga XVII_update'!$A$5:$E$131,4,FALSE)="",NA(),VLOOKUP($D19,'REACH Bilaga XVII_update'!$A$5:$E$131,4,FALSE)),IF(VLOOKUP($A19,'REACH Bilaga XVII_update'!$C$5:$D$131,2,FALSE)="",NA(),VLOOKUP($A19,'REACH Bilaga XVII_update'!$C$5:$D$131,2,FALSE))),IF(VLOOKUP($C19,'REACH Bilaga XVII_update'!$B$5:$D$131,3,FALSE)="",NA(),VLOOKUP($C19,'REACH Bilaga XVII_update'!$B$5:$D$131,3,FALSE)))</f>
        <v>#N/A</v>
      </c>
      <c r="O19" s="76" t="str">
        <f>IF($C19="-",IF($A19="-",IF(VLOOKUP($D19,' REACH Bilaga 59_update'!$A$5:$E$210,5,FALSE)="",NA(),VLOOKUP($D19,' REACH Bilaga 59_update'!$A$5:$E$210,5,FALSE)),IF(VLOOKUP($A19,' REACH Bilaga 59_update'!$D$5:$E$210,2,FALSE)="",NA(),VLOOKUP($A19,' REACH Bilaga 59_update'!$D$5:$E$210,2,FALSE))),IF(VLOOKUP($C19,' REACH Bilaga 59_update'!$C$5:$E$210,3,FALSE)="",NA(),VLOOKUP($C19,' REACH Bilaga 59_update'!$C$5:$E$210,3,FALSE)))</f>
        <v>H201
H351
H400
H410</v>
      </c>
      <c r="P19" s="76" t="str">
        <f>IF(C19="-",IF(A19="-",IFERROR(VLOOKUP($D19,' REACH Bilaga 59_update'!$A$5:$F$210,MATCH(Sammanfattning!P$1,' REACH Bilaga 59_update'!$A$4:$F$4,0),FALSE),VLOOKUP($D19,'REACH Bilaga XIV_update'!$A$4:$H$110,MATCH(Sammanfattning!P$1,'REACH Bilaga XIV_update'!$A$4:$H$4,0),FALSE)),IFERROR(VLOOKUP($A19,' REACH Bilaga 59_update'!$D$5:$F$210,MATCH(Sammanfattning!P$1,' REACH Bilaga 59_update'!$D$4:$F$4,0),FALSE),VLOOKUP($A19,'REACH Bilaga XIV_update'!$D$4:$H$110,MATCH(Sammanfattning!P$1,'REACH Bilaga XIV_update'!$D$4:$H$4,0),FALSE))),IFERROR(VLOOKUP($C19,' REACH Bilaga 59_update'!$C$5:$F$210,MATCH(Sammanfattning!P$1,' REACH Bilaga 59_update'!$C$4:$F$4,0),FALSE),VLOOKUP($C19,'REACH Bilaga XIV_update'!$C$4:$H$110,MATCH(Sammanfattning!P$1,'REACH Bilaga XIV_update'!$C$4:$H$4,0),FALSE)))</f>
        <v>vPvB (Article 57e)</v>
      </c>
      <c r="Q19" s="76" t="str">
        <f>IF($C19="-",IF($A19="-",IF(VLOOKUP($D19,'REACH Bilaga XIV_update'!$A$5:$I$110,9,FALSE)="",NA(),VLOOKUP($D19,'REACH Bilaga XIV_update'!$A$5:$I$110,9,FALSE)),IF(VLOOKUP($A19,'REACH Bilaga XIV_update'!$D$5:$I$110,6,FALSE)="",NA(),VLOOKUP($A19,'REACH Bilaga XIV_update'!$D$5:$I$110,6,FALSE))),IF(VLOOKUP($C19,'REACH Bilaga XIV_update'!$C$5:$I$110,7,FALSE)="",NA(),VLOOKUP($C19,'REACH Bilaga XIV_update'!$C$5:$I$110,7,FALSE)))</f>
        <v>H201
H351
H400
H410</v>
      </c>
      <c r="R19" s="76" t="e">
        <f>IF($C19="-",IF($A19="-",IF(VLOOKUP($D19,CoRAP_update!$A$5:$O$376,15,FALSE)="",NA(),VLOOKUP($D19,CoRAP_update!$A$5:$O$376,15,FALSE)),IF(VLOOKUP($A19,CoRAP_update!$D$5:$O$376,12,FALSE)="",NA(),VLOOKUP($A19,CoRAP_update!$D$5:$O$376,12,FALSE))),IF(VLOOKUP($C19,CoRAP_update!$C$5:$O$376,13,FALSE)="",NA(),VLOOKUP($C19,CoRAP_update!$C$5:$O$376,13,FALSE)))</f>
        <v>#N/A</v>
      </c>
      <c r="S19" s="144" t="e">
        <f>IF($C19="-",IF($A19="-",VLOOKUP($D19,CoRAP_update!$A$5:$J$376,MATCH(Sammanfattning!S$1,CoRAP_update!$A$4:$J$4,0),FALSE),VLOOKUP($A19,CoRAP_update!$D$5:$J$376,MATCH(Sammanfattning!S$1,CoRAP_update!$D$4:$J$4,0),FALSE)),VLOOKUP($C19,CoRAP_update!$C$5:$J$376,MATCH(Sammanfattning!S$1,CoRAP_update!$C$4:$J$4,0),FALSE))</f>
        <v>#N/A</v>
      </c>
      <c r="T19" s="76" t="e">
        <f>IF($A19="-",VLOOKUP($D19,EDC_update!$C$2:$F$450,4,FALSE),VLOOKUP($A19,EDC_update!$B$2:$F$450,5,FALSE))</f>
        <v>#N/A</v>
      </c>
      <c r="V19" s="78">
        <f>IF(IFERROR(SEARCH("PBT",P19),99)=99,IF(IFERROR(SEARCH("suspected PBT",S19),99)=99,IF(IFERROR(SEARCH("concluded to be PBT",K19),99)=99,IF(IFERROR(SEARCH("PBT",S19),99)=99,IF(IFERROR(SEARCH("PBT cand",L19),99)=99,IF(IFERROR(SEARCH("PBT",L19),99)=99,IF(IFERROR(SEARCH("persistent, bioackumulative and toxic properties",K19),99)=99,0,Scoring!$E$3),Scoring!$E$3),Scoring!$E$7),Scoring!$E$3),Scoring!$E$5),Scoring!$E$6),Scoring!$E$3)</f>
        <v>1</v>
      </c>
      <c r="W19" s="78">
        <f>IF(IFERROR(SEARCH("vPvB",P19),99)=99,IF(IFERROR(SEARCH("suspected pbt/vPvB",S19),99)=99,IF(IFERROR(SEARCH("vPvB",S19),99)=99,IF(IFERROR(SEARCH("concluded to be a vPvB",S19),99)=99,IF(IFERROR(SEARCH("identified as vPvB",K19),99)=99,IF(IFERROR(SEARCH("concluded to be a vPvB",K19),99)=99,IF(IFERROR(SEARCH("concluded to be both pbt and vPvB",S19),99)=99,IF(IFERROR(SEARCH("concluded to be both pbt and vPvB",K19),99)=99,0,Scoring!$E$5),Scoring!$E$5),Scoring!$E$5),Scoring!$E$5),Scoring!$E$5),Scoring!$E$4),Scoring!$E$6),Scoring!$E$4)</f>
        <v>1</v>
      </c>
      <c r="X19" s="78">
        <f>IF(IFERROR(SEARCH("H410",N19),99)=99,IF(IFERROR(SEARCH("H410",O19),99)=99,IF(IFERROR(SEARCH("H410",Q19),99)=99,IF(IFERROR(SEARCH("H410",M19),99)=99,IF(IFERROR(SEARCH("H410",R19),99)=99,IF(IFERROR(SEARCH("H411",N19),99)=99,IF(IFERROR(SEARCH("H411",O19),99)=99,IF(IFERROR(SEARCH("H411",Q19),99)=99,IF(IFERROR(SEARCH("H411",M19),99)=99,IF(IFERROR(SEARCH("H411",R19),99)=99,IF(IFERROR(SEARCH("H413",N19),99)=99,IF(IFERROR(SEARCH("H413",O19),99)=99,IF(IFERROR(SEARCH("H413",Q19),99)=99,IF(IFERROR(SEARCH("H413",M19),99)=99,IF(IFERROR(SEARCH("H413",R19),99)=99,IF(IFERROR(SEARCH("H412",N19),99)=99,IF(IFERROR(SEARCH("H412",O19),99)=99,IF(IFERROR(SEARCH("H412",Q19),99)=99,IF(IFERROR(SEARCH("H412",M19),99)=99,IF(IFERROR(SEARCH("H412",R19),99)=99,0,Scoring!$E$2),Scoring!$E$2),Scoring!$E$2),Scoring!$E$2),Scoring!$E$2),Scoring!$E$2),Scoring!$E$2),Scoring!$E$2),Scoring!$E$2),Scoring!$E$2),Scoring!$E$2),Scoring!$E$2),Scoring!$E$2),Scoring!$E$2),Scoring!$E$2),Scoring!$E$2),Scoring!$E$2),Scoring!$E$2),Scoring!$E$2),Scoring!$E$2)</f>
        <v>1</v>
      </c>
      <c r="Y19" s="78">
        <f>IF(IFERROR(SEARCH("CMR",K19),99)=99,IF(IFERROR(SEARCH("Suspected CMR",S19),99)=99,IF(IFERROR(SEARCH("CMR",S19),99)=99,0,Scoring!$E$8),Scoring!$E$9),Scoring!$E$8)</f>
        <v>0</v>
      </c>
      <c r="Z19" s="78">
        <f>IF(IFERROR(SEARCH("H350",N19),99)=99,IF(IFERROR(SEARCH("H350",O19),99)=99,IF(IFERROR(SEARCH("H350",Q19),99)=99,IF(IFERROR(SEARCH("H350",M19),99)=99,IF(IFERROR(SEARCH("H350",R19),99)=99,IF(IFERROR(SEARCH("H351",N19),99)=99,IF(IFERROR(SEARCH("H351",O19),99)=99,IF(IFERROR(SEARCH("H351",Q19),99)=99,IF(IFERROR(SEARCH("H351",M19),99)=99,IF(IFERROR(SEARCH("H351",R19),99)=99,IF(IFERROR(SEARCH("carcinogenic",P19),99)=99,IF(IFERROR(SEARCH("suspected carcinogenic",S19),99)=99,0,Scoring!$E$12),Scoring!$E$11),Scoring!$E$10),Scoring!$E$10),Scoring!$E$10),Scoring!$E$10),Scoring!$E$10),Scoring!$E$10),Scoring!$E$10),Scoring!$E$10),Scoring!$E$10),Scoring!$E$10)</f>
        <v>1</v>
      </c>
      <c r="AA19" s="78">
        <f>IF(IFERROR(SEARCH("H340",N19),99)=99,IF(IFERROR(SEARCH("H340",O19),99)=99,IF(IFERROR(SEARCH("H340",Q19),99)=99,IF(IFERROR(SEARCH("H340",M19),99)=99,IF(IFERROR(SEARCH("H340",R19),99)=99,IF(IFERROR(SEARCH("H341",N19),99)=99,IF(IFERROR(SEARCH("H341",O19),99)=99,IF(IFERROR(SEARCH("H341",Q19),99)=99,IF(IFERROR(SEARCH("H341",M19),99)=99,IF(IFERROR(SEARCH("H341",R19),99)=99,IF(IFERROR(SEARCH("mutagenic",P19),99)=99,IF(IFERROR(SEARCH("suspected mutagenic",S19),99)=99,0,Scoring!$E$15),Scoring!$E$14),Scoring!$E$13),Scoring!$E$13),Scoring!$E$13),Scoring!$E$13),Scoring!$E$13),Scoring!$E$13),Scoring!$E$13),Scoring!$E$13),Scoring!$E$13),Scoring!$E$13)</f>
        <v>0</v>
      </c>
      <c r="AB19" s="78">
        <f>IF(IFERROR(SEARCH("H360",N19),99)=99,IF(IFERROR(SEARCH("H360",O19),99)=99,IF(IFERROR(SEARCH("H360",Q19),99)=99,IF(IFERROR(SEARCH("H360",M19),99)=99,IF(IFERROR(SEARCH("H360",R19),99)=99,IF(IFERROR(SEARCH("H361",N19),99)=99,IF(IFERROR(SEARCH("H361",O19),99)=99,IF(IFERROR(SEARCH("H361",Q19),99)=99,IF(IFERROR(SEARCH("H361",M19),99)=99,IF(IFERROR(SEARCH("H361",R19),99)=99,IF(IFERROR(SEARCH("reproduction",P19),99)=99,IF(IFERROR(SEARCH("suspected reprotoxic",S19),99)=99,IF(IFERROR(SEARCH("reprotoxic",S19),99)=99,IF(IFERROR(SEARCH("reprotoxic",K19),99)=99,0,Scoring!$E$18),Scoring!$E$18),Scoring!$E$19),Scoring!$E$17),Scoring!$E$16),Scoring!$E$16),Scoring!$E$16),Scoring!$E$16),Scoring!$E$16),Scoring!$E$16),Scoring!$E$16),Scoring!$E$16),Scoring!$E$16),Scoring!$E$16)</f>
        <v>0</v>
      </c>
      <c r="AC19" s="78">
        <f>IF(IFERROR(SEARCH("57f",L19),99)=99,IF(IFERROR(SEARCH("57(f)",P19),99)=99,0,Scoring!$E$20),Scoring!$E$20)</f>
        <v>0</v>
      </c>
      <c r="AD19" s="78">
        <f>IF(IFERROR(SEARCH("CAT1",T19),99)=99,IF(IFERROR(SEARCH("CAT2",T19),99)=99,IF(IFERROR(SEARCH("CAT3",T19),99)=99,IF(IFERROR(SEARCH("concluded to be endocrine",K19),99)=99,IF(IFERROR(SEARCH("categorised as endocrine",K19),99)=99,IF(IFERROR(SEARCH("endocrine disrupting",P19),99)=99,IF(IFERROR(SEARCH("endocrine disrupting",K19),99)=99,IF(IFERROR(SEARCH("suspected endocrine",S19),99)=99,IF(IFERROR(SEARCH("potential endocrine",S19),99)=99,0,Scoring!$E$25),Scoring!$E$25),Scoring!$E$24),Scoring!$E$24),Scoring!$E$24),Scoring!$E$24),Scoring!$E$23),Scoring!$E$22),Scoring!$E$21)</f>
        <v>0</v>
      </c>
      <c r="AE19" s="78">
        <f>IF(IFERROR(SEARCH("suspected sensitiser",S19),99)=99,IF(IFERROR(SEARCH("sensitiser",S19),99)=99,IF(IFERROR(SEARCH("other hazard based concern",S19),99)=99,0,Scoring!$E$28),Scoring!$E$26),Scoring!$E$27)</f>
        <v>0</v>
      </c>
      <c r="AF19" s="78">
        <f>IF(IFERROR(M19,1)=1,IF(IFERROR(N19,1)=1,IF(IFERROR(O19,1)=1,IF(IFERROR(Q19,1)=1,IF(IFERROR(R19,1)=1,IF(IFERROR(T19,1)=1,IF(IFERROR(K19,1)=1,IF(IFERROR(P19,1)=1,IF(IFERROR(S19,1)=1,Scoring!$E$29,0),0),0),0),0),0),0),0),0)</f>
        <v>0</v>
      </c>
      <c r="AG19" s="78">
        <f t="shared" si="4"/>
        <v>4</v>
      </c>
      <c r="AI19" s="93">
        <f>IF(A19="-",IF(D19="-",#N/A,VLOOKUP(D19,Exponering!$A$6:O$501,15,FALSE)),VLOOKUP(A19,Exponering!$A$6:$O$501,15,FALSE))</f>
        <v>13</v>
      </c>
      <c r="AJ19" s="94">
        <f>IF(IFERROR(AI19,"")="","",IF(AI19="No data",Scoring!$M$9,IF(AI19&lt;Scoring!$L$2,Scoring!$M$2,IF(AI19&lt;Scoring!$L$3,Scoring!$M$3,IF(AI19&lt;Scoring!$L$4,Scoring!$M$4,IF(AI19&lt;Scoring!$L$5,Scoring!$M$5,IF(AI19&lt;Scoring!$L$6,Scoring!$M$6,IF(AI19&lt;Scoring!$L$7,Scoring!$M$7,IF(AI19&gt;=Scoring!$L$7,Scoring!$M$8,"")))))))))</f>
        <v>5</v>
      </c>
      <c r="AK19" s="76" t="str">
        <f>IF(A19="-",IF(D19="-",#N/A,VLOOKUP(D19,'Total Use SPIN'!$A$5:H$272,5,FALSE)),VLOOKUP(A19,'Total Use SPIN'!$A$5:$H$272,5,FALSE))</f>
        <v>Confidential</v>
      </c>
      <c r="AL19" s="75">
        <f>IF(IFERROR(AK19,"")="","",IF(AK19="Confidential",Scoring!$I$10,IF(AK19="No data",Scoring!$I$10,IF(AK19="UVCB, mixture, intermediate",Scoring!$I$9,IF(AK19&lt;Scoring!$H$2,Scoring!$I$2,IF(AK19&lt;Scoring!$H$3,Scoring!$I$3,IF(AK19&lt;Scoring!$H$4,Scoring!$I$4,IF(AK19&lt;Scoring!$H$5,Scoring!$I$5,IF(AK19&lt;Scoring!$H$6,Scoring!$I$6,IF(AK19&lt;Scoring!$H$7,Scoring!$I$7,IF(AK19&gt;=Scoring!$H$7,Scoring!$I$8,"")))))))))))</f>
        <v>3.5</v>
      </c>
      <c r="AN19" s="79">
        <v>0</v>
      </c>
      <c r="AO19" s="79">
        <v>1</v>
      </c>
      <c r="AP19" s="79">
        <v>1</v>
      </c>
      <c r="AQ19" s="79">
        <v>0</v>
      </c>
      <c r="AR19" s="79">
        <v>0</v>
      </c>
      <c r="AS19" s="78">
        <f t="shared" si="5"/>
        <v>2</v>
      </c>
      <c r="AU19" s="79">
        <f>IF(IFERROR(F19,99)=99,IF(IFERROR(G19,99)=99,IF(IFERROR(H19,99)=99,IF(IFERROR(I19,99)=99,IF(IFERROR(E19,99)=99,IF(IFERROR(J19,99)=99,0,Scoring!$B$7),Scoring!$B$3),Scoring!$B$2),Scoring!$B$6),Scoring!$B$5),Scoring!$B$4)</f>
        <v>1</v>
      </c>
      <c r="AV19" s="78">
        <f t="shared" si="6"/>
        <v>4</v>
      </c>
      <c r="AW19" s="78">
        <f t="shared" si="0"/>
        <v>3.5</v>
      </c>
      <c r="AX19" s="66">
        <f t="shared" si="1"/>
        <v>5</v>
      </c>
      <c r="AY19" s="78">
        <f t="shared" si="2"/>
        <v>2</v>
      </c>
      <c r="AZ19" s="76">
        <f t="shared" si="7"/>
        <v>14.5</v>
      </c>
      <c r="BA19" s="76"/>
      <c r="BB19" s="76">
        <f t="shared" si="8"/>
        <v>14.5</v>
      </c>
    </row>
    <row r="20" spans="1:54" x14ac:dyDescent="0.25">
      <c r="A20" s="77" t="s">
        <v>4735</v>
      </c>
      <c r="B20" s="76" t="str">
        <f t="shared" si="9"/>
        <v>204-279-1</v>
      </c>
      <c r="C20" s="77" t="s">
        <v>4734</v>
      </c>
      <c r="D20" s="77" t="s">
        <v>4733</v>
      </c>
      <c r="E20" s="76" t="e">
        <f>IF(C20="-",IF(A20="-",VLOOKUP(D20,'sin-list 180320_update'!$C$2:$C$835,1,FALSE),VLOOKUP(A20,'sin-list 180320_update'!$A$2:$A$835,1,FALSE)),VLOOKUP(C20,'sin-list 180320_update'!$B$2:$B$835,1,FALSE))</f>
        <v>#N/A</v>
      </c>
      <c r="F20" s="76" t="e">
        <f>IF($C20="-",IF($A20="-",VLOOKUP($D20,'REACH Bilaga XVII_update'!$A$5:$A$131,1,FALSE),VLOOKUP($A20,'REACH Bilaga XVII_update'!$C$5:$C$131,1,FALSE)),VLOOKUP($C20,'REACH Bilaga XVII_update'!$B$5:$B$131,1,FALSE))</f>
        <v>#N/A</v>
      </c>
      <c r="G20" s="76" t="e">
        <f>IF($C20="-",IF($A20="-",VLOOKUP($D20,' REACH Bilaga 59_update'!$A$5:$A$210,1,FALSE),VLOOKUP($A20,' REACH Bilaga 59_update'!$D$5:$D$210,1,FALSE)),VLOOKUP($C20,' REACH Bilaga 59_update'!$C$5:$C$210,1,FALSE))</f>
        <v>#N/A</v>
      </c>
      <c r="H20" s="76" t="e">
        <f>IF($C20="-",IF($A20="-",VLOOKUP($D20,'REACH Bilaga XIV_update'!$A$5:$A$110,1,FALSE),VLOOKUP($A20,'REACH Bilaga XIV_update'!$D$5:$D$110,1,FALSE)),VLOOKUP($C20,'REACH Bilaga XIV_update'!$C$5:$C$110,1,FALSE))</f>
        <v>#N/A</v>
      </c>
      <c r="I20" s="76" t="str">
        <f>IF($C20="-",IF($A20="-",VLOOKUP($D20,CoRAP_update!$A$5:$A$376,1,FALSE),VLOOKUP($A20,CoRAP_update!$D$5:$D$376,1,FALSE)),VLOOKUP($C20,CoRAP_update!$C$5:$C$376,1,FALSE))</f>
        <v>204-279-1</v>
      </c>
      <c r="J20" s="76" t="e">
        <f>IF($C20="-",IF($A20="-",VLOOKUP($D20,EDC_update!$C$2:$C$450,1,FALSE),VLOOKUP($A20,EDC_update!$B$2:$B$450,1,FALSE)),VLOOKUP($C20,EDC_update!$L$2:$L$450,1,FALSE))</f>
        <v>#N/A</v>
      </c>
      <c r="K20" s="76" t="e">
        <f>IF($C20="-",IF($A20="-",IF(VLOOKUP($D20,'sin-list 180320_update'!$C$2:$S$835,3,FALSE)="",NA(),VLOOKUP($D20,'sin-list 180320_update'!$C$2:$S$835,3,FALSE)),IF(VLOOKUP($A20,'sin-list 180320_update'!$A$2:$S$835,5,FALSE)="",NA(),VLOOKUP($A20,'sin-list 180320_update'!$A$2:$S$835,5,FALSE))),IF(VLOOKUP($C20,'sin-list 180320_update'!$B$2:$S$835,4,FALSE)="",NA(),VLOOKUP($C20,'sin-list 180320_update'!$B$2:$S$835,4,FALSE)))</f>
        <v>#N/A</v>
      </c>
      <c r="L20" s="76" t="e">
        <f>IF($C20="-",IF($A20="-",VLOOKUP($D20,'sin-list 180320_update'!$C$2:$S$835,6,FALSE),VLOOKUP($A20,'sin-list 180320_update'!$A$2:$S$835,8,FALSE)),VLOOKUP($C20,'sin-list 180320_update'!$B$2:$S$835,7,FALSE))</f>
        <v>#N/A</v>
      </c>
      <c r="M20" s="76" t="e">
        <f>IF($C20="-",IF($A20="-",IF(VLOOKUP($D20,'sin-list 180320_update'!$C$2:$S$835,8,FALSE)="",NA(),VLOOKUP($D20,'sin-list 180320_update'!$C$2:$S$835,8,FALSE)),IF(VLOOKUP($A20,'sin-list 180320_update'!$A$2:$S$835,10,FALSE)="",NA(),VLOOKUP($A20,'sin-list 180320_update'!$A$2:$S$835,10,FALSE))),IF(VLOOKUP($C20,'sin-list 180320_update'!$B$2:$S$835,9,FALSE)="",NA(),VLOOKUP($C20,'sin-list 180320_update'!$B$2:$S$835,9,FALSE)))</f>
        <v>#N/A</v>
      </c>
      <c r="N20" s="76" t="e">
        <f>IF($C20="-",IF($A20="-",IF(VLOOKUP($D20,'REACH Bilaga XVII_update'!$A$5:$E$131,4,FALSE)="",NA(),VLOOKUP($D20,'REACH Bilaga XVII_update'!$A$5:$E$131,4,FALSE)),IF(VLOOKUP($A20,'REACH Bilaga XVII_update'!$C$5:$D$131,2,FALSE)="",NA(),VLOOKUP($A20,'REACH Bilaga XVII_update'!$C$5:$D$131,2,FALSE))),IF(VLOOKUP($C20,'REACH Bilaga XVII_update'!$B$5:$D$131,3,FALSE)="",NA(),VLOOKUP($C20,'REACH Bilaga XVII_update'!$B$5:$D$131,3,FALSE)))</f>
        <v>#N/A</v>
      </c>
      <c r="O20" s="76" t="e">
        <f>IF($C20="-",IF($A20="-",IF(VLOOKUP($D20,' REACH Bilaga 59_update'!$A$5:$E$210,5,FALSE)="",NA(),VLOOKUP($D20,' REACH Bilaga 59_update'!$A$5:$E$210,5,FALSE)),IF(VLOOKUP($A20,' REACH Bilaga 59_update'!$D$5:$E$210,2,FALSE)="",NA(),VLOOKUP($A20,' REACH Bilaga 59_update'!$D$5:$E$210,2,FALSE))),IF(VLOOKUP($C20,' REACH Bilaga 59_update'!$C$5:$E$210,3,FALSE)="",NA(),VLOOKUP($C20,' REACH Bilaga 59_update'!$C$5:$E$210,3,FALSE)))</f>
        <v>#N/A</v>
      </c>
      <c r="P20" s="76" t="e">
        <f>IF(C20="-",IF(A20="-",IFERROR(VLOOKUP($D20,' REACH Bilaga 59_update'!$A$5:$F$210,MATCH(Sammanfattning!P$1,' REACH Bilaga 59_update'!$A$4:$F$4,0),FALSE),VLOOKUP($D20,'REACH Bilaga XIV_update'!$A$4:$H$110,MATCH(Sammanfattning!P$1,'REACH Bilaga XIV_update'!$A$4:$H$4,0),FALSE)),IFERROR(VLOOKUP($A20,' REACH Bilaga 59_update'!$D$5:$F$210,MATCH(Sammanfattning!P$1,' REACH Bilaga 59_update'!$D$4:$F$4,0),FALSE),VLOOKUP($A20,'REACH Bilaga XIV_update'!$D$4:$H$110,MATCH(Sammanfattning!P$1,'REACH Bilaga XIV_update'!$D$4:$H$4,0),FALSE))),IFERROR(VLOOKUP($C20,' REACH Bilaga 59_update'!$C$5:$F$210,MATCH(Sammanfattning!P$1,' REACH Bilaga 59_update'!$C$4:$F$4,0),FALSE),VLOOKUP($C20,'REACH Bilaga XIV_update'!$C$4:$H$110,MATCH(Sammanfattning!P$1,'REACH Bilaga XIV_update'!$C$4:$H$4,0),FALSE)))</f>
        <v>#N/A</v>
      </c>
      <c r="Q20" s="76" t="e">
        <f>IF($C20="-",IF($A20="-",IF(VLOOKUP($D20,'REACH Bilaga XIV_update'!$A$5:$I$110,9,FALSE)="",NA(),VLOOKUP($D20,'REACH Bilaga XIV_update'!$A$5:$I$110,9,FALSE)),IF(VLOOKUP($A20,'REACH Bilaga XIV_update'!$D$5:$I$110,6,FALSE)="",NA(),VLOOKUP($A20,'REACH Bilaga XIV_update'!$D$5:$I$110,6,FALSE))),IF(VLOOKUP($C20,'REACH Bilaga XIV_update'!$C$5:$I$110,7,FALSE)="",NA(),VLOOKUP($C20,'REACH Bilaga XIV_update'!$C$5:$I$110,7,FALSE)))</f>
        <v>#N/A</v>
      </c>
      <c r="R20" s="76" t="e">
        <f>IF($C20="-",IF($A20="-",IF(VLOOKUP($D20,CoRAP_update!$A$5:$O$376,15,FALSE)="",NA(),VLOOKUP($D20,CoRAP_update!$A$5:$O$376,15,FALSE)),IF(VLOOKUP($A20,CoRAP_update!$D$5:$O$376,12,FALSE)="",NA(),VLOOKUP($A20,CoRAP_update!$D$5:$O$376,12,FALSE))),IF(VLOOKUP($C20,CoRAP_update!$C$5:$O$376,13,FALSE)="",NA(),VLOOKUP($C20,CoRAP_update!$C$5:$O$376,13,FALSE)))</f>
        <v>#N/A</v>
      </c>
      <c r="S20" s="144" t="str">
        <f>IF($C20="-",IF($A20="-",VLOOKUP($D20,CoRAP_update!$A$5:$J$376,MATCH(Sammanfattning!S$1,CoRAP_update!$A$4:$J$4,0),FALSE),VLOOKUP($A20,CoRAP_update!$D$5:$J$376,MATCH(Sammanfattning!S$1,CoRAP_update!$D$4:$J$4,0),FALSE)),VLOOKUP($C20,CoRAP_update!$C$5:$J$376,MATCH(Sammanfattning!S$1,CoRAP_update!$C$4:$J$4,0),FALSE))</f>
        <v>Suspected CMR#Potential endocrine disruptor#Suspected PBT/vPvB#Suspected Sensitiser#Consumer use#Exposure of environment#Exposure of workers#Wide dispersive use</v>
      </c>
      <c r="T20" s="76" t="e">
        <f>IF($A20="-",VLOOKUP($D20,EDC_update!$C$2:$F$450,4,FALSE),VLOOKUP($A20,EDC_update!$B$2:$F$450,5,FALSE))</f>
        <v>#N/A</v>
      </c>
      <c r="V20" s="78">
        <f>IF(IFERROR(SEARCH("PBT",P20),99)=99,IF(IFERROR(SEARCH("suspected PBT",S20),99)=99,IF(IFERROR(SEARCH("concluded to be PBT",K20),99)=99,IF(IFERROR(SEARCH("PBT",S20),99)=99,IF(IFERROR(SEARCH("PBT cand",L20),99)=99,IF(IFERROR(SEARCH("PBT",L20),99)=99,IF(IFERROR(SEARCH("persistent, bioackumulative and toxic properties",K20),99)=99,0,Scoring!$E$3),Scoring!$E$3),Scoring!$E$7),Scoring!$E$3),Scoring!$E$5),Scoring!$E$6),Scoring!$E$3)</f>
        <v>0.7</v>
      </c>
      <c r="W20" s="78">
        <f>IF(IFERROR(SEARCH("vPvB",P20),99)=99,IF(IFERROR(SEARCH("suspected pbt/vPvB",S20),99)=99,IF(IFERROR(SEARCH("vPvB",S20),99)=99,IF(IFERROR(SEARCH("concluded to be a vPvB",S20),99)=99,IF(IFERROR(SEARCH("identified as vPvB",K20),99)=99,IF(IFERROR(SEARCH("concluded to be a vPvB",K20),99)=99,IF(IFERROR(SEARCH("concluded to be both pbt and vPvB",S20),99)=99,IF(IFERROR(SEARCH("concluded to be both pbt and vPvB",K20),99)=99,0,Scoring!$E$5),Scoring!$E$5),Scoring!$E$5),Scoring!$E$5),Scoring!$E$5),Scoring!$E$4),Scoring!$E$6),Scoring!$E$4)</f>
        <v>0.7</v>
      </c>
      <c r="X20" s="78">
        <f>IF(IFERROR(SEARCH("H410",N20),99)=99,IF(IFERROR(SEARCH("H410",O20),99)=99,IF(IFERROR(SEARCH("H410",Q20),99)=99,IF(IFERROR(SEARCH("H410",M20),99)=99,IF(IFERROR(SEARCH("H410",R20),99)=99,IF(IFERROR(SEARCH("H411",N20),99)=99,IF(IFERROR(SEARCH("H411",O20),99)=99,IF(IFERROR(SEARCH("H411",Q20),99)=99,IF(IFERROR(SEARCH("H411",M20),99)=99,IF(IFERROR(SEARCH("H411",R20),99)=99,IF(IFERROR(SEARCH("H413",N20),99)=99,IF(IFERROR(SEARCH("H413",O20),99)=99,IF(IFERROR(SEARCH("H413",Q20),99)=99,IF(IFERROR(SEARCH("H413",M20),99)=99,IF(IFERROR(SEARCH("H413",R20),99)=99,IF(IFERROR(SEARCH("H412",N20),99)=99,IF(IFERROR(SEARCH("H412",O20),99)=99,IF(IFERROR(SEARCH("H412",Q20),99)=99,IF(IFERROR(SEARCH("H412",M20),99)=99,IF(IFERROR(SEARCH("H412",R20),99)=99,0,Scoring!$E$2),Scoring!$E$2),Scoring!$E$2),Scoring!$E$2),Scoring!$E$2),Scoring!$E$2),Scoring!$E$2),Scoring!$E$2),Scoring!$E$2),Scoring!$E$2),Scoring!$E$2),Scoring!$E$2),Scoring!$E$2),Scoring!$E$2),Scoring!$E$2),Scoring!$E$2),Scoring!$E$2),Scoring!$E$2),Scoring!$E$2),Scoring!$E$2)</f>
        <v>0</v>
      </c>
      <c r="Y20" s="78">
        <f>IF(IFERROR(SEARCH("CMR",K20),99)=99,IF(IFERROR(SEARCH("Suspected CMR",S20),99)=99,IF(IFERROR(SEARCH("CMR",S20),99)=99,0,Scoring!$E$8),Scoring!$E$9),Scoring!$E$8)</f>
        <v>2.1</v>
      </c>
      <c r="Z20" s="78">
        <f>IF(IFERROR(SEARCH("H350",N20),99)=99,IF(IFERROR(SEARCH("H350",O20),99)=99,IF(IFERROR(SEARCH("H350",Q20),99)=99,IF(IFERROR(SEARCH("H350",M20),99)=99,IF(IFERROR(SEARCH("H350",R20),99)=99,IF(IFERROR(SEARCH("H351",N20),99)=99,IF(IFERROR(SEARCH("H351",O20),99)=99,IF(IFERROR(SEARCH("H351",Q20),99)=99,IF(IFERROR(SEARCH("H351",M20),99)=99,IF(IFERROR(SEARCH("H351",R20),99)=99,IF(IFERROR(SEARCH("carcinogenic",P20),99)=99,IF(IFERROR(SEARCH("suspected carcinogenic",S20),99)=99,0,Scoring!$E$12),Scoring!$E$11),Scoring!$E$10),Scoring!$E$10),Scoring!$E$10),Scoring!$E$10),Scoring!$E$10),Scoring!$E$10),Scoring!$E$10),Scoring!$E$10),Scoring!$E$10),Scoring!$E$10)</f>
        <v>0</v>
      </c>
      <c r="AA20" s="78">
        <f>IF(IFERROR(SEARCH("H340",N20),99)=99,IF(IFERROR(SEARCH("H340",O20),99)=99,IF(IFERROR(SEARCH("H340",Q20),99)=99,IF(IFERROR(SEARCH("H340",M20),99)=99,IF(IFERROR(SEARCH("H340",R20),99)=99,IF(IFERROR(SEARCH("H341",N20),99)=99,IF(IFERROR(SEARCH("H341",O20),99)=99,IF(IFERROR(SEARCH("H341",Q20),99)=99,IF(IFERROR(SEARCH("H341",M20),99)=99,IF(IFERROR(SEARCH("H341",R20),99)=99,IF(IFERROR(SEARCH("mutagenic",P20),99)=99,IF(IFERROR(SEARCH("suspected mutagenic",S20),99)=99,0,Scoring!$E$15),Scoring!$E$14),Scoring!$E$13),Scoring!$E$13),Scoring!$E$13),Scoring!$E$13),Scoring!$E$13),Scoring!$E$13),Scoring!$E$13),Scoring!$E$13),Scoring!$E$13),Scoring!$E$13)</f>
        <v>0</v>
      </c>
      <c r="AB20" s="78">
        <f>IF(IFERROR(SEARCH("H360",N20),99)=99,IF(IFERROR(SEARCH("H360",O20),99)=99,IF(IFERROR(SEARCH("H360",Q20),99)=99,IF(IFERROR(SEARCH("H360",M20),99)=99,IF(IFERROR(SEARCH("H360",R20),99)=99,IF(IFERROR(SEARCH("H361",N20),99)=99,IF(IFERROR(SEARCH("H361",O20),99)=99,IF(IFERROR(SEARCH("H361",Q20),99)=99,IF(IFERROR(SEARCH("H361",M20),99)=99,IF(IFERROR(SEARCH("H361",R20),99)=99,IF(IFERROR(SEARCH("reproduction",P20),99)=99,IF(IFERROR(SEARCH("suspected reprotoxic",S20),99)=99,IF(IFERROR(SEARCH("reprotoxic",S20),99)=99,IF(IFERROR(SEARCH("reprotoxic",K20),99)=99,0,Scoring!$E$18),Scoring!$E$18),Scoring!$E$19),Scoring!$E$17),Scoring!$E$16),Scoring!$E$16),Scoring!$E$16),Scoring!$E$16),Scoring!$E$16),Scoring!$E$16),Scoring!$E$16),Scoring!$E$16),Scoring!$E$16),Scoring!$E$16)</f>
        <v>0</v>
      </c>
      <c r="AC20" s="78">
        <f>IF(IFERROR(SEARCH("57f",L20),99)=99,IF(IFERROR(SEARCH("57(f)",P20),99)=99,0,Scoring!$E$20),Scoring!$E$20)</f>
        <v>0</v>
      </c>
      <c r="AD20" s="78">
        <f>IF(IFERROR(SEARCH("CAT1",T20),99)=99,IF(IFERROR(SEARCH("CAT2",T20),99)=99,IF(IFERROR(SEARCH("CAT3",T20),99)=99,IF(IFERROR(SEARCH("concluded to be endocrine",K20),99)=99,IF(IFERROR(SEARCH("categorised as endocrine",K20),99)=99,IF(IFERROR(SEARCH("endocrine disrupting",P20),99)=99,IF(IFERROR(SEARCH("endocrine disrupting",K20),99)=99,IF(IFERROR(SEARCH("suspected endocrine",S20),99)=99,IF(IFERROR(SEARCH("potential endocrine",S20),99)=99,0,Scoring!$E$25),Scoring!$E$25),Scoring!$E$24),Scoring!$E$24),Scoring!$E$24),Scoring!$E$24),Scoring!$E$23),Scoring!$E$22),Scoring!$E$21)</f>
        <v>0.5</v>
      </c>
      <c r="AE20" s="78">
        <f>IF(IFERROR(SEARCH("suspected sensitiser",S20),99)=99,IF(IFERROR(SEARCH("sensitiser",S20),99)=99,IF(IFERROR(SEARCH("other hazard based concern",S20),99)=99,0,Scoring!$E$28),Scoring!$E$26),Scoring!$E$27)</f>
        <v>0.4</v>
      </c>
      <c r="AF20" s="78">
        <f>IF(IFERROR(M20,1)=1,IF(IFERROR(N20,1)=1,IF(IFERROR(O20,1)=1,IF(IFERROR(Q20,1)=1,IF(IFERROR(R20,1)=1,IF(IFERROR(T20,1)=1,IF(IFERROR(K20,1)=1,IF(IFERROR(P20,1)=1,IF(IFERROR(S20,1)=1,Scoring!$E$29,0),0),0),0),0),0),0),0),0)</f>
        <v>0</v>
      </c>
      <c r="AG20" s="78">
        <f t="shared" si="4"/>
        <v>4.4000000000000004</v>
      </c>
      <c r="AI20" s="93">
        <f>IF(A20="-",IF(D20="-",#N/A,VLOOKUP(D20,Exponering!$A$6:O$501,15,FALSE)),VLOOKUP(A20,Exponering!$A$6:$O$501,15,FALSE))</f>
        <v>14</v>
      </c>
      <c r="AJ20" s="94">
        <f>IF(IFERROR(AI20,"")="","",IF(AI20="No data",Scoring!$M$9,IF(AI20&lt;Scoring!$L$2,Scoring!$M$2,IF(AI20&lt;Scoring!$L$3,Scoring!$M$3,IF(AI20&lt;Scoring!$L$4,Scoring!$M$4,IF(AI20&lt;Scoring!$L$5,Scoring!$M$5,IF(AI20&lt;Scoring!$L$6,Scoring!$M$6,IF(AI20&lt;Scoring!$L$7,Scoring!$M$7,IF(AI20&gt;=Scoring!$L$7,Scoring!$M$8,"")))))))))</f>
        <v>6</v>
      </c>
      <c r="AK20" s="76">
        <f>IF(A20="-",IF(D20="-",#N/A,VLOOKUP(D20,'Total Use SPIN'!$A$5:H$272,5,FALSE)),VLOOKUP(A20,'Total Use SPIN'!$A$5:$H$272,5,FALSE))</f>
        <v>3.7</v>
      </c>
      <c r="AL20" s="75">
        <f>IF(IFERROR(AK20,"")="","",IF(AK20="Confidential",Scoring!$I$10,IF(AK20="No data",Scoring!$I$10,IF(AK20="UVCB, mixture, intermediate",Scoring!$I$9,IF(AK20&lt;Scoring!$H$2,Scoring!$I$2,IF(AK20&lt;Scoring!$H$3,Scoring!$I$3,IF(AK20&lt;Scoring!$H$4,Scoring!$I$4,IF(AK20&lt;Scoring!$H$5,Scoring!$I$5,IF(AK20&lt;Scoring!$H$6,Scoring!$I$6,IF(AK20&lt;Scoring!$H$7,Scoring!$I$7,IF(AK20&gt;=Scoring!$H$7,Scoring!$I$8,"")))))))))))</f>
        <v>5</v>
      </c>
      <c r="AN20" s="79">
        <v>0</v>
      </c>
      <c r="AO20" s="79">
        <v>0</v>
      </c>
      <c r="AP20" s="79">
        <v>1</v>
      </c>
      <c r="AQ20" s="79">
        <v>0</v>
      </c>
      <c r="AR20" s="79">
        <v>0</v>
      </c>
      <c r="AS20" s="78">
        <f t="shared" si="5"/>
        <v>1</v>
      </c>
      <c r="AU20" s="79">
        <f>IF(IFERROR(F20,99)=99,IF(IFERROR(G20,99)=99,IF(IFERROR(H20,99)=99,IF(IFERROR(I20,99)=99,IF(IFERROR(E20,99)=99,IF(IFERROR(J20,99)=99,0,Scoring!$B$7),Scoring!$B$3),Scoring!$B$2),Scoring!$B$6),Scoring!$B$5),Scoring!$B$4)</f>
        <v>0.5</v>
      </c>
      <c r="AV20" s="78">
        <f t="shared" si="6"/>
        <v>2.2000000000000002</v>
      </c>
      <c r="AW20" s="78">
        <f t="shared" si="0"/>
        <v>5</v>
      </c>
      <c r="AX20" s="66">
        <f t="shared" si="1"/>
        <v>6</v>
      </c>
      <c r="AY20" s="78">
        <f t="shared" si="2"/>
        <v>1</v>
      </c>
      <c r="AZ20" s="76">
        <f t="shared" si="7"/>
        <v>14.2</v>
      </c>
      <c r="BA20" s="76"/>
      <c r="BB20" s="76">
        <f t="shared" si="8"/>
        <v>14.2</v>
      </c>
    </row>
    <row r="21" spans="1:54" x14ac:dyDescent="0.25">
      <c r="A21" s="77" t="s">
        <v>4285</v>
      </c>
      <c r="B21" s="76" t="str">
        <f t="shared" si="9"/>
        <v>201-236-9</v>
      </c>
      <c r="C21" s="77" t="s">
        <v>2285</v>
      </c>
      <c r="D21" s="77" t="s">
        <v>2286</v>
      </c>
      <c r="E21" s="76" t="str">
        <f>IF(C21="-",IF(A21="-",VLOOKUP(D21,'sin-list 180320_update'!$C$2:$C$835,1,FALSE),VLOOKUP(A21,'sin-list 180320_update'!$A$2:$A$835,1,FALSE)),VLOOKUP(C21,'sin-list 180320_update'!$B$2:$B$835,1,FALSE))</f>
        <v>201-236-9</v>
      </c>
      <c r="F21" s="76" t="e">
        <f>IF($C21="-",IF($A21="-",VLOOKUP($D21,'REACH Bilaga XVII_update'!$A$5:$A$131,1,FALSE),VLOOKUP($A21,'REACH Bilaga XVII_update'!$C$5:$C$131,1,FALSE)),VLOOKUP($C21,'REACH Bilaga XVII_update'!$B$5:$B$131,1,FALSE))</f>
        <v>#N/A</v>
      </c>
      <c r="G21" s="76" t="e">
        <f>IF($C21="-",IF($A21="-",VLOOKUP($D21,' REACH Bilaga 59_update'!$A$5:$A$210,1,FALSE),VLOOKUP($A21,' REACH Bilaga 59_update'!$D$5:$D$210,1,FALSE)),VLOOKUP($C21,' REACH Bilaga 59_update'!$C$5:$C$210,1,FALSE))</f>
        <v>#N/A</v>
      </c>
      <c r="H21" s="76" t="e">
        <f>IF($C21="-",IF($A21="-",VLOOKUP($D21,'REACH Bilaga XIV_update'!$A$5:$A$110,1,FALSE),VLOOKUP($A21,'REACH Bilaga XIV_update'!$D$5:$D$110,1,FALSE)),VLOOKUP($C21,'REACH Bilaga XIV_update'!$C$5:$C$110,1,FALSE))</f>
        <v>#N/A</v>
      </c>
      <c r="I21" s="76" t="str">
        <f>IF($C21="-",IF($A21="-",VLOOKUP($D21,CoRAP_update!$A$5:$A$376,1,FALSE),VLOOKUP($A21,CoRAP_update!$D$5:$D$376,1,FALSE)),VLOOKUP($C21,CoRAP_update!$C$5:$C$376,1,FALSE))</f>
        <v>201-236-9</v>
      </c>
      <c r="J21" s="76" t="e">
        <f>IF($C21="-",IF($A21="-",VLOOKUP($D21,EDC_update!$C$2:$C$450,1,FALSE),VLOOKUP($A21,EDC_update!$B$2:$B$450,1,FALSE)),VLOOKUP($C21,EDC_update!$L$2:$L$450,1,FALSE))</f>
        <v>#N/A</v>
      </c>
      <c r="K21" s="76" t="str">
        <f>IF($C21="-",IF($A21="-",IF(VLOOKUP($D21,'sin-list 180320_update'!$C$2:$S$835,3,FALSE)="",NA(),VLOOKUP($D21,'sin-list 180320_update'!$C$2:$S$835,3,FALSE)),IF(VLOOKUP($A21,'sin-list 180320_update'!$A$2:$S$835,5,FALSE)="",NA(),VLOOKUP($A21,'sin-list 180320_update'!$A$2:$S$835,5,FALSE))),IF(VLOOKUP($C21,'sin-list 180320_update'!$B$2:$S$835,4,FALSE)="",NA(),VLOOKUP($C21,'sin-list 180320_update'!$B$2:$S$835,4,FALSE)))</f>
        <v>For Tonalide (AHTN) endocrine effects have been reported. It is potentially persistent and bioaccumulative. It has been frequently found in humans and the environment.</v>
      </c>
      <c r="L21" s="76" t="str">
        <f>IF($C21="-",IF($A21="-",VLOOKUP($D21,'sin-list 180320_update'!$C$2:$S$835,6,FALSE),VLOOKUP($A21,'sin-list 180320_update'!$A$2:$S$835,8,FALSE)),VLOOKUP($C21,'sin-list 180320_update'!$B$2:$S$835,7,FALSE))</f>
        <v>Aquatic Acute 1
Aquatic Chronic 1</v>
      </c>
      <c r="M21" s="76" t="str">
        <f>IF($C21="-",IF($A21="-",IF(VLOOKUP($D21,'sin-list 180320_update'!$C$2:$S$835,8,FALSE)="",NA(),VLOOKUP($D21,'sin-list 180320_update'!$C$2:$S$835,8,FALSE)),IF(VLOOKUP($A21,'sin-list 180320_update'!$A$2:$S$835,10,FALSE)="",NA(),VLOOKUP($A21,'sin-list 180320_update'!$A$2:$S$835,10,FALSE))),IF(VLOOKUP($C21,'sin-list 180320_update'!$B$2:$S$835,9,FALSE)="",NA(),VLOOKUP($C21,'sin-list 180320_update'!$B$2:$S$835,9,FALSE)))</f>
        <v>H400
H410</v>
      </c>
      <c r="N21" s="76" t="e">
        <f>IF($C21="-",IF($A21="-",IF(VLOOKUP($D21,'REACH Bilaga XVII_update'!$A$5:$E$131,4,FALSE)="",NA(),VLOOKUP($D21,'REACH Bilaga XVII_update'!$A$5:$E$131,4,FALSE)),IF(VLOOKUP($A21,'REACH Bilaga XVII_update'!$C$5:$D$131,2,FALSE)="",NA(),VLOOKUP($A21,'REACH Bilaga XVII_update'!$C$5:$D$131,2,FALSE))),IF(VLOOKUP($C21,'REACH Bilaga XVII_update'!$B$5:$D$131,3,FALSE)="",NA(),VLOOKUP($C21,'REACH Bilaga XVII_update'!$B$5:$D$131,3,FALSE)))</f>
        <v>#N/A</v>
      </c>
      <c r="O21" s="76" t="e">
        <f>IF($C21="-",IF($A21="-",IF(VLOOKUP($D21,' REACH Bilaga 59_update'!$A$5:$E$210,5,FALSE)="",NA(),VLOOKUP($D21,' REACH Bilaga 59_update'!$A$5:$E$210,5,FALSE)),IF(VLOOKUP($A21,' REACH Bilaga 59_update'!$D$5:$E$210,2,FALSE)="",NA(),VLOOKUP($A21,' REACH Bilaga 59_update'!$D$5:$E$210,2,FALSE))),IF(VLOOKUP($C21,' REACH Bilaga 59_update'!$C$5:$E$210,3,FALSE)="",NA(),VLOOKUP($C21,' REACH Bilaga 59_update'!$C$5:$E$210,3,FALSE)))</f>
        <v>#N/A</v>
      </c>
      <c r="P21" s="76" t="e">
        <f>IF(C21="-",IF(A21="-",IFERROR(VLOOKUP($D21,' REACH Bilaga 59_update'!$A$5:$F$210,MATCH(Sammanfattning!P$1,' REACH Bilaga 59_update'!$A$4:$F$4,0),FALSE),VLOOKUP($D21,'REACH Bilaga XIV_update'!$A$4:$H$110,MATCH(Sammanfattning!P$1,'REACH Bilaga XIV_update'!$A$4:$H$4,0),FALSE)),IFERROR(VLOOKUP($A21,' REACH Bilaga 59_update'!$D$5:$F$210,MATCH(Sammanfattning!P$1,' REACH Bilaga 59_update'!$D$4:$F$4,0),FALSE),VLOOKUP($A21,'REACH Bilaga XIV_update'!$D$4:$H$110,MATCH(Sammanfattning!P$1,'REACH Bilaga XIV_update'!$D$4:$H$4,0),FALSE))),IFERROR(VLOOKUP($C21,' REACH Bilaga 59_update'!$C$5:$F$210,MATCH(Sammanfattning!P$1,' REACH Bilaga 59_update'!$C$4:$F$4,0),FALSE),VLOOKUP($C21,'REACH Bilaga XIV_update'!$C$4:$H$110,MATCH(Sammanfattning!P$1,'REACH Bilaga XIV_update'!$C$4:$H$4,0),FALSE)))</f>
        <v>#N/A</v>
      </c>
      <c r="Q21" s="76" t="e">
        <f>IF($C21="-",IF($A21="-",IF(VLOOKUP($D21,'REACH Bilaga XIV_update'!$A$5:$I$110,9,FALSE)="",NA(),VLOOKUP($D21,'REACH Bilaga XIV_update'!$A$5:$I$110,9,FALSE)),IF(VLOOKUP($A21,'REACH Bilaga XIV_update'!$D$5:$I$110,6,FALSE)="",NA(),VLOOKUP($A21,'REACH Bilaga XIV_update'!$D$5:$I$110,6,FALSE))),IF(VLOOKUP($C21,'REACH Bilaga XIV_update'!$C$5:$I$110,7,FALSE)="",NA(),VLOOKUP($C21,'REACH Bilaga XIV_update'!$C$5:$I$110,7,FALSE)))</f>
        <v>#N/A</v>
      </c>
      <c r="R21" s="76" t="str">
        <f>IF($C21="-",IF($A21="-",IF(VLOOKUP($D21,CoRAP_update!$A$5:$O$376,15,FALSE)="",NA(),VLOOKUP($D21,CoRAP_update!$A$5:$O$376,15,FALSE)),IF(VLOOKUP($A21,CoRAP_update!$D$5:$O$376,12,FALSE)="",NA(),VLOOKUP($A21,CoRAP_update!$D$5:$O$376,12,FALSE))),IF(VLOOKUP($C21,CoRAP_update!$C$5:$O$376,13,FALSE)="",NA(),VLOOKUP($C21,CoRAP_update!$C$5:$O$376,13,FALSE)))</f>
        <v>H400
H410</v>
      </c>
      <c r="S21" s="144" t="str">
        <f>IF($C21="-",IF($A21="-",VLOOKUP($D21,CoRAP_update!$A$5:$J$376,MATCH(Sammanfattning!S$1,CoRAP_update!$A$4:$J$4,0),FALSE),VLOOKUP($A21,CoRAP_update!$D$5:$J$376,MATCH(Sammanfattning!S$1,CoRAP_update!$D$4:$J$4,0),FALSE)),VLOOKUP($C21,CoRAP_update!$C$5:$J$376,MATCH(Sammanfattning!S$1,CoRAP_update!$C$4:$J$4,0),FALSE))</f>
        <v>Suspected Reprotoxic#Potential endocrine disruptor#Suspected PBT/vPvB#Consumer use#Exposure of environment#Exposure of workers#High (aggregated) tonnage#Wide dispersive use</v>
      </c>
      <c r="T21" s="76" t="e">
        <f>IF($A21="-",VLOOKUP($D21,EDC_update!$C$2:$F$450,4,FALSE),VLOOKUP($A21,EDC_update!$B$2:$F$450,5,FALSE))</f>
        <v>#N/A</v>
      </c>
      <c r="V21" s="78">
        <f>IF(IFERROR(SEARCH("PBT",P21),99)=99,IF(IFERROR(SEARCH("suspected PBT",S21),99)=99,IF(IFERROR(SEARCH("concluded to be PBT",K21),99)=99,IF(IFERROR(SEARCH("PBT",S21),99)=99,IF(IFERROR(SEARCH("PBT cand",L21),99)=99,IF(IFERROR(SEARCH("PBT",L21),99)=99,IF(IFERROR(SEARCH("persistent, bioackumulative and toxic properties",K21),99)=99,0,Scoring!$E$3),Scoring!$E$3),Scoring!$E$7),Scoring!$E$3),Scoring!$E$5),Scoring!$E$6),Scoring!$E$3)</f>
        <v>0.7</v>
      </c>
      <c r="W21" s="78">
        <f>IF(IFERROR(SEARCH("vPvB",P21),99)=99,IF(IFERROR(SEARCH("suspected pbt/vPvB",S21),99)=99,IF(IFERROR(SEARCH("vPvB",S21),99)=99,IF(IFERROR(SEARCH("concluded to be a vPvB",S21),99)=99,IF(IFERROR(SEARCH("identified as vPvB",K21),99)=99,IF(IFERROR(SEARCH("concluded to be a vPvB",K21),99)=99,IF(IFERROR(SEARCH("concluded to be both pbt and vPvB",S21),99)=99,IF(IFERROR(SEARCH("concluded to be both pbt and vPvB",K21),99)=99,0,Scoring!$E$5),Scoring!$E$5),Scoring!$E$5),Scoring!$E$5),Scoring!$E$5),Scoring!$E$4),Scoring!$E$6),Scoring!$E$4)</f>
        <v>0.7</v>
      </c>
      <c r="X21" s="78">
        <f>IF(IFERROR(SEARCH("H410",N21),99)=99,IF(IFERROR(SEARCH("H410",O21),99)=99,IF(IFERROR(SEARCH("H410",Q21),99)=99,IF(IFERROR(SEARCH("H410",M21),99)=99,IF(IFERROR(SEARCH("H410",R21),99)=99,IF(IFERROR(SEARCH("H411",N21),99)=99,IF(IFERROR(SEARCH("H411",O21),99)=99,IF(IFERROR(SEARCH("H411",Q21),99)=99,IF(IFERROR(SEARCH("H411",M21),99)=99,IF(IFERROR(SEARCH("H411",R21),99)=99,IF(IFERROR(SEARCH("H413",N21),99)=99,IF(IFERROR(SEARCH("H413",O21),99)=99,IF(IFERROR(SEARCH("H413",Q21),99)=99,IF(IFERROR(SEARCH("H413",M21),99)=99,IF(IFERROR(SEARCH("H413",R21),99)=99,IF(IFERROR(SEARCH("H412",N21),99)=99,IF(IFERROR(SEARCH("H412",O21),99)=99,IF(IFERROR(SEARCH("H412",Q21),99)=99,IF(IFERROR(SEARCH("H412",M21),99)=99,IF(IFERROR(SEARCH("H412",R21),99)=99,0,Scoring!$E$2),Scoring!$E$2),Scoring!$E$2),Scoring!$E$2),Scoring!$E$2),Scoring!$E$2),Scoring!$E$2),Scoring!$E$2),Scoring!$E$2),Scoring!$E$2),Scoring!$E$2),Scoring!$E$2),Scoring!$E$2),Scoring!$E$2),Scoring!$E$2),Scoring!$E$2),Scoring!$E$2),Scoring!$E$2),Scoring!$E$2),Scoring!$E$2)</f>
        <v>1</v>
      </c>
      <c r="Y21" s="78">
        <f>IF(IFERROR(SEARCH("CMR",K21),99)=99,IF(IFERROR(SEARCH("Suspected CMR",S21),99)=99,IF(IFERROR(SEARCH("CMR",S21),99)=99,0,Scoring!$E$8),Scoring!$E$9),Scoring!$E$8)</f>
        <v>0</v>
      </c>
      <c r="Z21" s="78">
        <f>IF(IFERROR(SEARCH("H350",N21),99)=99,IF(IFERROR(SEARCH("H350",O21),99)=99,IF(IFERROR(SEARCH("H350",Q21),99)=99,IF(IFERROR(SEARCH("H350",M21),99)=99,IF(IFERROR(SEARCH("H350",R21),99)=99,IF(IFERROR(SEARCH("H351",N21),99)=99,IF(IFERROR(SEARCH("H351",O21),99)=99,IF(IFERROR(SEARCH("H351",Q21),99)=99,IF(IFERROR(SEARCH("H351",M21),99)=99,IF(IFERROR(SEARCH("H351",R21),99)=99,IF(IFERROR(SEARCH("carcinogenic",P21),99)=99,IF(IFERROR(SEARCH("suspected carcinogenic",S21),99)=99,0,Scoring!$E$12),Scoring!$E$11),Scoring!$E$10),Scoring!$E$10),Scoring!$E$10),Scoring!$E$10),Scoring!$E$10),Scoring!$E$10),Scoring!$E$10),Scoring!$E$10),Scoring!$E$10),Scoring!$E$10)</f>
        <v>0</v>
      </c>
      <c r="AA21" s="78">
        <f>IF(IFERROR(SEARCH("H340",N21),99)=99,IF(IFERROR(SEARCH("H340",O21),99)=99,IF(IFERROR(SEARCH("H340",Q21),99)=99,IF(IFERROR(SEARCH("H340",M21),99)=99,IF(IFERROR(SEARCH("H340",R21),99)=99,IF(IFERROR(SEARCH("H341",N21),99)=99,IF(IFERROR(SEARCH("H341",O21),99)=99,IF(IFERROR(SEARCH("H341",Q21),99)=99,IF(IFERROR(SEARCH("H341",M21),99)=99,IF(IFERROR(SEARCH("H341",R21),99)=99,IF(IFERROR(SEARCH("mutagenic",P21),99)=99,IF(IFERROR(SEARCH("suspected mutagenic",S21),99)=99,0,Scoring!$E$15),Scoring!$E$14),Scoring!$E$13),Scoring!$E$13),Scoring!$E$13),Scoring!$E$13),Scoring!$E$13),Scoring!$E$13),Scoring!$E$13),Scoring!$E$13),Scoring!$E$13),Scoring!$E$13)</f>
        <v>0</v>
      </c>
      <c r="AB21" s="78">
        <f>IF(IFERROR(SEARCH("H360",N21),99)=99,IF(IFERROR(SEARCH("H360",O21),99)=99,IF(IFERROR(SEARCH("H360",Q21),99)=99,IF(IFERROR(SEARCH("H360",M21),99)=99,IF(IFERROR(SEARCH("H360",R21),99)=99,IF(IFERROR(SEARCH("H361",N21),99)=99,IF(IFERROR(SEARCH("H361",O21),99)=99,IF(IFERROR(SEARCH("H361",Q21),99)=99,IF(IFERROR(SEARCH("H361",M21),99)=99,IF(IFERROR(SEARCH("H361",R21),99)=99,IF(IFERROR(SEARCH("reproduction",P21),99)=99,IF(IFERROR(SEARCH("suspected reprotoxic",S21),99)=99,IF(IFERROR(SEARCH("reprotoxic",S21),99)=99,IF(IFERROR(SEARCH("reprotoxic",K21),99)=99,0,Scoring!$E$18),Scoring!$E$18),Scoring!$E$19),Scoring!$E$17),Scoring!$E$16),Scoring!$E$16),Scoring!$E$16),Scoring!$E$16),Scoring!$E$16),Scoring!$E$16),Scoring!$E$16),Scoring!$E$16),Scoring!$E$16),Scoring!$E$16)</f>
        <v>0.7</v>
      </c>
      <c r="AC21" s="78">
        <f>IF(IFERROR(SEARCH("57f",L21),99)=99,IF(IFERROR(SEARCH("57(f)",P21),99)=99,0,Scoring!$E$20),Scoring!$E$20)</f>
        <v>0</v>
      </c>
      <c r="AD21" s="78">
        <f>IF(IFERROR(SEARCH("CAT1",T21),99)=99,IF(IFERROR(SEARCH("CAT2",T21),99)=99,IF(IFERROR(SEARCH("CAT3",T21),99)=99,IF(IFERROR(SEARCH("concluded to be endocrine",K21),99)=99,IF(IFERROR(SEARCH("categorised as endocrine",K21),99)=99,IF(IFERROR(SEARCH("endocrine disrupting",P21),99)=99,IF(IFERROR(SEARCH("endocrine disrupting",K21),99)=99,IF(IFERROR(SEARCH("suspected endocrine",S21),99)=99,IF(IFERROR(SEARCH("potential endocrine",S21),99)=99,0,Scoring!$E$25),Scoring!$E$25),Scoring!$E$24),Scoring!$E$24),Scoring!$E$24),Scoring!$E$24),Scoring!$E$23),Scoring!$E$22),Scoring!$E$21)</f>
        <v>0.5</v>
      </c>
      <c r="AE21" s="78">
        <f>IF(IFERROR(SEARCH("suspected sensitiser",S21),99)=99,IF(IFERROR(SEARCH("sensitiser",S21),99)=99,IF(IFERROR(SEARCH("other hazard based concern",S21),99)=99,0,Scoring!$E$28),Scoring!$E$26),Scoring!$E$27)</f>
        <v>0</v>
      </c>
      <c r="AF21" s="78">
        <f>IF(IFERROR(M21,1)=1,IF(IFERROR(N21,1)=1,IF(IFERROR(O21,1)=1,IF(IFERROR(Q21,1)=1,IF(IFERROR(R21,1)=1,IF(IFERROR(T21,1)=1,IF(IFERROR(K21,1)=1,IF(IFERROR(P21,1)=1,IF(IFERROR(S21,1)=1,Scoring!$E$29,0),0),0),0),0),0),0),0),0)</f>
        <v>0</v>
      </c>
      <c r="AG21" s="78">
        <f t="shared" si="4"/>
        <v>3.5999999999999996</v>
      </c>
      <c r="AI21" s="93">
        <f>IF(A21="-",IF(D21="-",#N/A,VLOOKUP(D21,Exponering!$A$6:O$501,15,FALSE)),VLOOKUP(A21,Exponering!$A$6:$O$501,15,FALSE))</f>
        <v>12</v>
      </c>
      <c r="AJ21" s="94">
        <f>IF(IFERROR(AI21,"")="","",IF(AI21="No data",Scoring!$M$9,IF(AI21&lt;Scoring!$L$2,Scoring!$M$2,IF(AI21&lt;Scoring!$L$3,Scoring!$M$3,IF(AI21&lt;Scoring!$L$4,Scoring!$M$4,IF(AI21&lt;Scoring!$L$5,Scoring!$M$5,IF(AI21&lt;Scoring!$L$6,Scoring!$M$6,IF(AI21&lt;Scoring!$L$7,Scoring!$M$7,IF(AI21&gt;=Scoring!$L$7,Scoring!$M$8,"")))))))))</f>
        <v>5</v>
      </c>
      <c r="AK21" s="76">
        <f>IF(A21="-",IF(D21="-",#N/A,VLOOKUP(D21,'Total Use SPIN'!$A$5:H$272,5,FALSE)),VLOOKUP(A21,'Total Use SPIN'!$A$5:$H$272,5,FALSE))</f>
        <v>37</v>
      </c>
      <c r="AL21" s="75">
        <f>IF(IFERROR(AK21,"")="","",IF(AK21="Confidential",Scoring!$I$10,IF(AK21="No data",Scoring!$I$10,IF(AK21="UVCB, mixture, intermediate",Scoring!$I$9,IF(AK21&lt;Scoring!$H$2,Scoring!$I$2,IF(AK21&lt;Scoring!$H$3,Scoring!$I$3,IF(AK21&lt;Scoring!$H$4,Scoring!$I$4,IF(AK21&lt;Scoring!$H$5,Scoring!$I$5,IF(AK21&lt;Scoring!$H$6,Scoring!$I$6,IF(AK21&lt;Scoring!$H$7,Scoring!$I$7,IF(AK21&gt;=Scoring!$H$7,Scoring!$I$8,"")))))))))))</f>
        <v>5</v>
      </c>
      <c r="AN21" s="79">
        <v>0</v>
      </c>
      <c r="AO21" s="79">
        <v>0</v>
      </c>
      <c r="AP21" s="79">
        <v>2</v>
      </c>
      <c r="AQ21" s="79">
        <v>0</v>
      </c>
      <c r="AR21" s="79">
        <v>0</v>
      </c>
      <c r="AS21" s="78">
        <f t="shared" si="5"/>
        <v>2</v>
      </c>
      <c r="AU21" s="79">
        <f>IF(IFERROR(F21,99)=99,IF(IFERROR(G21,99)=99,IF(IFERROR(H21,99)=99,IF(IFERROR(I21,99)=99,IF(IFERROR(E21,99)=99,IF(IFERROR(J21,99)=99,0,Scoring!$B$7),Scoring!$B$3),Scoring!$B$2),Scoring!$B$6),Scoring!$B$5),Scoring!$B$4)</f>
        <v>0.5</v>
      </c>
      <c r="AV21" s="78">
        <f t="shared" si="6"/>
        <v>1.7999999999999998</v>
      </c>
      <c r="AW21" s="78">
        <f t="shared" si="0"/>
        <v>5</v>
      </c>
      <c r="AX21" s="66">
        <f t="shared" si="1"/>
        <v>5</v>
      </c>
      <c r="AY21" s="78">
        <f t="shared" si="2"/>
        <v>2</v>
      </c>
      <c r="AZ21" s="76">
        <f t="shared" si="7"/>
        <v>13.8</v>
      </c>
      <c r="BA21" s="76"/>
      <c r="BB21" s="76">
        <f t="shared" si="8"/>
        <v>13.8</v>
      </c>
    </row>
    <row r="22" spans="1:54" x14ac:dyDescent="0.25">
      <c r="A22" s="77" t="s">
        <v>5087</v>
      </c>
      <c r="B22" s="76" t="str">
        <f t="shared" si="9"/>
        <v>222-182-2</v>
      </c>
      <c r="C22" s="77" t="s">
        <v>1216</v>
      </c>
      <c r="D22" s="77" t="s">
        <v>1217</v>
      </c>
      <c r="E22" s="76" t="str">
        <f>IF(C22="-",IF(A22="-",VLOOKUP(D22,'sin-list 180320_update'!$C$2:$C$835,1,FALSE),VLOOKUP(A22,'sin-list 180320_update'!$A$2:$A$835,1,FALSE)),VLOOKUP(C22,'sin-list 180320_update'!$B$2:$B$835,1,FALSE))</f>
        <v>222-182-2</v>
      </c>
      <c r="F22" s="76" t="e">
        <f>IF($C22="-",IF($A22="-",VLOOKUP($D22,'REACH Bilaga XVII_update'!$A$5:$A$131,1,FALSE),VLOOKUP($A22,'REACH Bilaga XVII_update'!$C$5:$C$131,1,FALSE)),VLOOKUP($C22,'REACH Bilaga XVII_update'!$B$5:$B$131,1,FALSE))</f>
        <v>#N/A</v>
      </c>
      <c r="G22" s="76" t="e">
        <f>IF($C22="-",IF($A22="-",VLOOKUP($D22,' REACH Bilaga 59_update'!$A$5:$A$210,1,FALSE),VLOOKUP($A22,' REACH Bilaga 59_update'!$D$5:$D$210,1,FALSE)),VLOOKUP($C22,' REACH Bilaga 59_update'!$C$5:$C$210,1,FALSE))</f>
        <v>#N/A</v>
      </c>
      <c r="H22" s="76" t="e">
        <f>IF($C22="-",IF($A22="-",VLOOKUP($D22,'REACH Bilaga XIV_update'!$A$5:$A$110,1,FALSE),VLOOKUP($A22,'REACH Bilaga XIV_update'!$D$5:$D$110,1,FALSE)),VLOOKUP($C22,'REACH Bilaga XIV_update'!$C$5:$C$110,1,FALSE))</f>
        <v>#N/A</v>
      </c>
      <c r="I22" s="76" t="str">
        <f>IF($C22="-",IF($A22="-",VLOOKUP($D22,CoRAP_update!$A$5:$A$376,1,FALSE),VLOOKUP($A22,CoRAP_update!$D$5:$D$376,1,FALSE)),VLOOKUP($C22,CoRAP_update!$C$5:$C$376,1,FALSE))</f>
        <v>222-182-2</v>
      </c>
      <c r="J22" s="76" t="e">
        <f>IF($C22="-",IF($A22="-",VLOOKUP($D22,EDC_update!$C$2:$C$450,1,FALSE),VLOOKUP($A22,EDC_update!$B$2:$B$450,1,FALSE)),VLOOKUP($C22,EDC_update!$L$2:$L$450,1,FALSE))</f>
        <v>#N/A</v>
      </c>
      <c r="K22" s="76" t="str">
        <f>IF($C22="-",IF($A22="-",IF(VLOOKUP($D22,'sin-list 180320_update'!$C$2:$S$835,3,FALSE)="",NA(),VLOOKUP($D22,'sin-list 180320_update'!$C$2:$S$835,3,FALSE)),IF(VLOOKUP($A22,'sin-list 180320_update'!$A$2:$S$835,5,FALSE)="",NA(),VLOOKUP($A22,'sin-list 180320_update'!$A$2:$S$835,5,FALSE))),IF(VLOOKUP($C22,'sin-list 180320_update'!$B$2:$S$835,4,FALSE)="",NA(),VLOOKUP($C22,'sin-list 180320_update'!$B$2:$S$835,4,FALSE)))</f>
        <v>Triclosan is very toxic to aquatic life and endocrine disrupting effects have been reported. It is potentially bioaccumulative and has been widely found in both humans and the environment.</v>
      </c>
      <c r="L22" s="76" t="str">
        <f>IF($C22="-",IF($A22="-",VLOOKUP($D22,'sin-list 180320_update'!$C$2:$S$835,6,FALSE),VLOOKUP($A22,'sin-list 180320_update'!$A$2:$S$835,8,FALSE)),VLOOKUP($C22,'sin-list 180320_update'!$B$2:$S$835,7,FALSE))</f>
        <v>Eye Irrit. 2
Skin Irrit. 2
Aquatic Acute 1
Aquatic Chronic 1</v>
      </c>
      <c r="M22" s="76" t="str">
        <f>IF($C22="-",IF($A22="-",IF(VLOOKUP($D22,'sin-list 180320_update'!$C$2:$S$835,8,FALSE)="",NA(),VLOOKUP($D22,'sin-list 180320_update'!$C$2:$S$835,8,FALSE)),IF(VLOOKUP($A22,'sin-list 180320_update'!$A$2:$S$835,10,FALSE)="",NA(),VLOOKUP($A22,'sin-list 180320_update'!$A$2:$S$835,10,FALSE))),IF(VLOOKUP($C22,'sin-list 180320_update'!$B$2:$S$835,9,FALSE)="",NA(),VLOOKUP($C22,'sin-list 180320_update'!$B$2:$S$835,9,FALSE)))</f>
        <v>H319
H315
H400
H410</v>
      </c>
      <c r="N22" s="76" t="e">
        <f>IF($C22="-",IF($A22="-",IF(VLOOKUP($D22,'REACH Bilaga XVII_update'!$A$5:$E$131,4,FALSE)="",NA(),VLOOKUP($D22,'REACH Bilaga XVII_update'!$A$5:$E$131,4,FALSE)),IF(VLOOKUP($A22,'REACH Bilaga XVII_update'!$C$5:$D$131,2,FALSE)="",NA(),VLOOKUP($A22,'REACH Bilaga XVII_update'!$C$5:$D$131,2,FALSE))),IF(VLOOKUP($C22,'REACH Bilaga XVII_update'!$B$5:$D$131,3,FALSE)="",NA(),VLOOKUP($C22,'REACH Bilaga XVII_update'!$B$5:$D$131,3,FALSE)))</f>
        <v>#N/A</v>
      </c>
      <c r="O22" s="76" t="e">
        <f>IF($C22="-",IF($A22="-",IF(VLOOKUP($D22,' REACH Bilaga 59_update'!$A$5:$E$210,5,FALSE)="",NA(),VLOOKUP($D22,' REACH Bilaga 59_update'!$A$5:$E$210,5,FALSE)),IF(VLOOKUP($A22,' REACH Bilaga 59_update'!$D$5:$E$210,2,FALSE)="",NA(),VLOOKUP($A22,' REACH Bilaga 59_update'!$D$5:$E$210,2,FALSE))),IF(VLOOKUP($C22,' REACH Bilaga 59_update'!$C$5:$E$210,3,FALSE)="",NA(),VLOOKUP($C22,' REACH Bilaga 59_update'!$C$5:$E$210,3,FALSE)))</f>
        <v>#N/A</v>
      </c>
      <c r="P22" s="76" t="e">
        <f>IF(C22="-",IF(A22="-",IFERROR(VLOOKUP($D22,' REACH Bilaga 59_update'!$A$5:$F$210,MATCH(Sammanfattning!P$1,' REACH Bilaga 59_update'!$A$4:$F$4,0),FALSE),VLOOKUP($D22,'REACH Bilaga XIV_update'!$A$4:$H$110,MATCH(Sammanfattning!P$1,'REACH Bilaga XIV_update'!$A$4:$H$4,0),FALSE)),IFERROR(VLOOKUP($A22,' REACH Bilaga 59_update'!$D$5:$F$210,MATCH(Sammanfattning!P$1,' REACH Bilaga 59_update'!$D$4:$F$4,0),FALSE),VLOOKUP($A22,'REACH Bilaga XIV_update'!$D$4:$H$110,MATCH(Sammanfattning!P$1,'REACH Bilaga XIV_update'!$D$4:$H$4,0),FALSE))),IFERROR(VLOOKUP($C22,' REACH Bilaga 59_update'!$C$5:$F$210,MATCH(Sammanfattning!P$1,' REACH Bilaga 59_update'!$C$4:$F$4,0),FALSE),VLOOKUP($C22,'REACH Bilaga XIV_update'!$C$4:$H$110,MATCH(Sammanfattning!P$1,'REACH Bilaga XIV_update'!$C$4:$H$4,0),FALSE)))</f>
        <v>#N/A</v>
      </c>
      <c r="Q22" s="76" t="e">
        <f>IF($C22="-",IF($A22="-",IF(VLOOKUP($D22,'REACH Bilaga XIV_update'!$A$5:$I$110,9,FALSE)="",NA(),VLOOKUP($D22,'REACH Bilaga XIV_update'!$A$5:$I$110,9,FALSE)),IF(VLOOKUP($A22,'REACH Bilaga XIV_update'!$D$5:$I$110,6,FALSE)="",NA(),VLOOKUP($A22,'REACH Bilaga XIV_update'!$D$5:$I$110,6,FALSE))),IF(VLOOKUP($C22,'REACH Bilaga XIV_update'!$C$5:$I$110,7,FALSE)="",NA(),VLOOKUP($C22,'REACH Bilaga XIV_update'!$C$5:$I$110,7,FALSE)))</f>
        <v>#N/A</v>
      </c>
      <c r="R22" s="76" t="str">
        <f>IF($C22="-",IF($A22="-",IF(VLOOKUP($D22,CoRAP_update!$A$5:$O$376,15,FALSE)="",NA(),VLOOKUP($D22,CoRAP_update!$A$5:$O$376,15,FALSE)),IF(VLOOKUP($A22,CoRAP_update!$D$5:$O$376,12,FALSE)="",NA(),VLOOKUP($A22,CoRAP_update!$D$5:$O$376,12,FALSE))),IF(VLOOKUP($C22,CoRAP_update!$C$5:$O$376,13,FALSE)="",NA(),VLOOKUP($C22,CoRAP_update!$C$5:$O$376,13,FALSE)))</f>
        <v>H315
H319
H400
H410</v>
      </c>
      <c r="S22" s="144" t="str">
        <f>IF($C22="-",IF($A22="-",VLOOKUP($D22,CoRAP_update!$A$5:$J$376,MATCH(Sammanfattning!S$1,CoRAP_update!$A$4:$J$4,0),FALSE),VLOOKUP($A22,CoRAP_update!$D$5:$J$376,MATCH(Sammanfattning!S$1,CoRAP_update!$D$4:$J$4,0),FALSE)),VLOOKUP($C22,CoRAP_update!$C$5:$J$376,MATCH(Sammanfattning!S$1,CoRAP_update!$C$4:$J$4,0),FALSE))</f>
        <v>Potential endocrine disruptor#Suspected PBT/vPvB#High (aggregated) tonnage</v>
      </c>
      <c r="T22" s="76" t="e">
        <f>IF($A22="-",VLOOKUP($D22,EDC_update!$C$2:$F$450,4,FALSE),VLOOKUP($A22,EDC_update!$B$2:$F$450,5,FALSE))</f>
        <v>#N/A</v>
      </c>
      <c r="V22" s="78">
        <f>IF(IFERROR(SEARCH("PBT",P22),99)=99,IF(IFERROR(SEARCH("suspected PBT",S22),99)=99,IF(IFERROR(SEARCH("concluded to be PBT",K22),99)=99,IF(IFERROR(SEARCH("PBT",S22),99)=99,IF(IFERROR(SEARCH("PBT cand",L22),99)=99,IF(IFERROR(SEARCH("PBT",L22),99)=99,IF(IFERROR(SEARCH("persistent, bioackumulative and toxic properties",K22),99)=99,0,Scoring!$E$3),Scoring!$E$3),Scoring!$E$7),Scoring!$E$3),Scoring!$E$5),Scoring!$E$6),Scoring!$E$3)</f>
        <v>0.7</v>
      </c>
      <c r="W22" s="78">
        <f>IF(IFERROR(SEARCH("vPvB",P22),99)=99,IF(IFERROR(SEARCH("suspected pbt/vPvB",S22),99)=99,IF(IFERROR(SEARCH("vPvB",S22),99)=99,IF(IFERROR(SEARCH("concluded to be a vPvB",S22),99)=99,IF(IFERROR(SEARCH("identified as vPvB",K22),99)=99,IF(IFERROR(SEARCH("concluded to be a vPvB",K22),99)=99,IF(IFERROR(SEARCH("concluded to be both pbt and vPvB",S22),99)=99,IF(IFERROR(SEARCH("concluded to be both pbt and vPvB",K22),99)=99,0,Scoring!$E$5),Scoring!$E$5),Scoring!$E$5),Scoring!$E$5),Scoring!$E$5),Scoring!$E$4),Scoring!$E$6),Scoring!$E$4)</f>
        <v>0.7</v>
      </c>
      <c r="X22" s="78">
        <f>IF(IFERROR(SEARCH("H410",N22),99)=99,IF(IFERROR(SEARCH("H410",O22),99)=99,IF(IFERROR(SEARCH("H410",Q22),99)=99,IF(IFERROR(SEARCH("H410",M22),99)=99,IF(IFERROR(SEARCH("H410",R22),99)=99,IF(IFERROR(SEARCH("H411",N22),99)=99,IF(IFERROR(SEARCH("H411",O22),99)=99,IF(IFERROR(SEARCH("H411",Q22),99)=99,IF(IFERROR(SEARCH("H411",M22),99)=99,IF(IFERROR(SEARCH("H411",R22),99)=99,IF(IFERROR(SEARCH("H413",N22),99)=99,IF(IFERROR(SEARCH("H413",O22),99)=99,IF(IFERROR(SEARCH("H413",Q22),99)=99,IF(IFERROR(SEARCH("H413",M22),99)=99,IF(IFERROR(SEARCH("H413",R22),99)=99,IF(IFERROR(SEARCH("H412",N22),99)=99,IF(IFERROR(SEARCH("H412",O22),99)=99,IF(IFERROR(SEARCH("H412",Q22),99)=99,IF(IFERROR(SEARCH("H412",M22),99)=99,IF(IFERROR(SEARCH("H412",R22),99)=99,0,Scoring!$E$2),Scoring!$E$2),Scoring!$E$2),Scoring!$E$2),Scoring!$E$2),Scoring!$E$2),Scoring!$E$2),Scoring!$E$2),Scoring!$E$2),Scoring!$E$2),Scoring!$E$2),Scoring!$E$2),Scoring!$E$2),Scoring!$E$2),Scoring!$E$2),Scoring!$E$2),Scoring!$E$2),Scoring!$E$2),Scoring!$E$2),Scoring!$E$2)</f>
        <v>1</v>
      </c>
      <c r="Y22" s="78">
        <f>IF(IFERROR(SEARCH("CMR",K22),99)=99,IF(IFERROR(SEARCH("Suspected CMR",S22),99)=99,IF(IFERROR(SEARCH("CMR",S22),99)=99,0,Scoring!$E$8),Scoring!$E$9),Scoring!$E$8)</f>
        <v>0</v>
      </c>
      <c r="Z22" s="78">
        <f>IF(IFERROR(SEARCH("H350",N22),99)=99,IF(IFERROR(SEARCH("H350",O22),99)=99,IF(IFERROR(SEARCH("H350",Q22),99)=99,IF(IFERROR(SEARCH("H350",M22),99)=99,IF(IFERROR(SEARCH("H350",R22),99)=99,IF(IFERROR(SEARCH("H351",N22),99)=99,IF(IFERROR(SEARCH("H351",O22),99)=99,IF(IFERROR(SEARCH("H351",Q22),99)=99,IF(IFERROR(SEARCH("H351",M22),99)=99,IF(IFERROR(SEARCH("H351",R22),99)=99,IF(IFERROR(SEARCH("carcinogenic",P22),99)=99,IF(IFERROR(SEARCH("suspected carcinogenic",S22),99)=99,0,Scoring!$E$12),Scoring!$E$11),Scoring!$E$10),Scoring!$E$10),Scoring!$E$10),Scoring!$E$10),Scoring!$E$10),Scoring!$E$10),Scoring!$E$10),Scoring!$E$10),Scoring!$E$10),Scoring!$E$10)</f>
        <v>0</v>
      </c>
      <c r="AA22" s="78">
        <f>IF(IFERROR(SEARCH("H340",N22),99)=99,IF(IFERROR(SEARCH("H340",O22),99)=99,IF(IFERROR(SEARCH("H340",Q22),99)=99,IF(IFERROR(SEARCH("H340",M22),99)=99,IF(IFERROR(SEARCH("H340",R22),99)=99,IF(IFERROR(SEARCH("H341",N22),99)=99,IF(IFERROR(SEARCH("H341",O22),99)=99,IF(IFERROR(SEARCH("H341",Q22),99)=99,IF(IFERROR(SEARCH("H341",M22),99)=99,IF(IFERROR(SEARCH("H341",R22),99)=99,IF(IFERROR(SEARCH("mutagenic",P22),99)=99,IF(IFERROR(SEARCH("suspected mutagenic",S22),99)=99,0,Scoring!$E$15),Scoring!$E$14),Scoring!$E$13),Scoring!$E$13),Scoring!$E$13),Scoring!$E$13),Scoring!$E$13),Scoring!$E$13),Scoring!$E$13),Scoring!$E$13),Scoring!$E$13),Scoring!$E$13)</f>
        <v>0</v>
      </c>
      <c r="AB22" s="78">
        <f>IF(IFERROR(SEARCH("H360",N22),99)=99,IF(IFERROR(SEARCH("H360",O22),99)=99,IF(IFERROR(SEARCH("H360",Q22),99)=99,IF(IFERROR(SEARCH("H360",M22),99)=99,IF(IFERROR(SEARCH("H360",R22),99)=99,IF(IFERROR(SEARCH("H361",N22),99)=99,IF(IFERROR(SEARCH("H361",O22),99)=99,IF(IFERROR(SEARCH("H361",Q22),99)=99,IF(IFERROR(SEARCH("H361",M22),99)=99,IF(IFERROR(SEARCH("H361",R22),99)=99,IF(IFERROR(SEARCH("reproduction",P22),99)=99,IF(IFERROR(SEARCH("suspected reprotoxic",S22),99)=99,IF(IFERROR(SEARCH("reprotoxic",S22),99)=99,IF(IFERROR(SEARCH("reprotoxic",K22),99)=99,0,Scoring!$E$18),Scoring!$E$18),Scoring!$E$19),Scoring!$E$17),Scoring!$E$16),Scoring!$E$16),Scoring!$E$16),Scoring!$E$16),Scoring!$E$16),Scoring!$E$16),Scoring!$E$16),Scoring!$E$16),Scoring!$E$16),Scoring!$E$16)</f>
        <v>0</v>
      </c>
      <c r="AC22" s="78">
        <f>IF(IFERROR(SEARCH("57f",L22),99)=99,IF(IFERROR(SEARCH("57(f)",P22),99)=99,0,Scoring!$E$20),Scoring!$E$20)</f>
        <v>0</v>
      </c>
      <c r="AD22" s="78">
        <f>IF(IFERROR(SEARCH("CAT1",T22),99)=99,IF(IFERROR(SEARCH("CAT2",T22),99)=99,IF(IFERROR(SEARCH("CAT3",T22),99)=99,IF(IFERROR(SEARCH("concluded to be endocrine",K22),99)=99,IF(IFERROR(SEARCH("categorised as endocrine",K22),99)=99,IF(IFERROR(SEARCH("endocrine disrupting",P22),99)=99,IF(IFERROR(SEARCH("endocrine disrupting",K22),99)=99,IF(IFERROR(SEARCH("suspected endocrine",S22),99)=99,IF(IFERROR(SEARCH("potential endocrine",S22),99)=99,0,Scoring!$E$25),Scoring!$E$25),Scoring!$E$24),Scoring!$E$24),Scoring!$E$24),Scoring!$E$24),Scoring!$E$23),Scoring!$E$22),Scoring!$E$21)</f>
        <v>1</v>
      </c>
      <c r="AE22" s="78">
        <f>IF(IFERROR(SEARCH("suspected sensitiser",S22),99)=99,IF(IFERROR(SEARCH("sensitiser",S22),99)=99,IF(IFERROR(SEARCH("other hazard based concern",S22),99)=99,0,Scoring!$E$28),Scoring!$E$26),Scoring!$E$27)</f>
        <v>0</v>
      </c>
      <c r="AF22" s="78">
        <f>IF(IFERROR(M22,1)=1,IF(IFERROR(N22,1)=1,IF(IFERROR(O22,1)=1,IF(IFERROR(Q22,1)=1,IF(IFERROR(R22,1)=1,IF(IFERROR(T22,1)=1,IF(IFERROR(K22,1)=1,IF(IFERROR(P22,1)=1,IF(IFERROR(S22,1)=1,Scoring!$E$29,0),0),0),0),0),0),0),0),0)</f>
        <v>0</v>
      </c>
      <c r="AG22" s="78">
        <f t="shared" si="4"/>
        <v>3.4</v>
      </c>
      <c r="AI22" s="93">
        <f>IF(A22="-",IF(D22="-",#N/A,VLOOKUP(D22,Exponering!$A$6:O$501,15,FALSE)),VLOOKUP(A22,Exponering!$A$6:$O$501,15,FALSE))</f>
        <v>12</v>
      </c>
      <c r="AJ22" s="94">
        <f>IF(IFERROR(AI22,"")="","",IF(AI22="No data",Scoring!$M$9,IF(AI22&lt;Scoring!$L$2,Scoring!$M$2,IF(AI22&lt;Scoring!$L$3,Scoring!$M$3,IF(AI22&lt;Scoring!$L$4,Scoring!$M$4,IF(AI22&lt;Scoring!$L$5,Scoring!$M$5,IF(AI22&lt;Scoring!$L$6,Scoring!$M$6,IF(AI22&lt;Scoring!$L$7,Scoring!$M$7,IF(AI22&gt;=Scoring!$L$7,Scoring!$M$8,"")))))))))</f>
        <v>5</v>
      </c>
      <c r="AK22" s="76">
        <f>IF(A22="-",IF(D22="-",#N/A,VLOOKUP(D22,'Total Use SPIN'!$A$5:H$272,5,FALSE)),VLOOKUP(A22,'Total Use SPIN'!$A$5:$H$272,5,FALSE))</f>
        <v>0.5</v>
      </c>
      <c r="AL22" s="75">
        <f>IF(IFERROR(AK22,"")="","",IF(AK22="Confidential",Scoring!$I$10,IF(AK22="No data",Scoring!$I$10,IF(AK22="UVCB, mixture, intermediate",Scoring!$I$9,IF(AK22&lt;Scoring!$H$2,Scoring!$I$2,IF(AK22&lt;Scoring!$H$3,Scoring!$I$3,IF(AK22&lt;Scoring!$H$4,Scoring!$I$4,IF(AK22&lt;Scoring!$H$5,Scoring!$I$5,IF(AK22&lt;Scoring!$H$6,Scoring!$I$6,IF(AK22&lt;Scoring!$H$7,Scoring!$I$7,IF(AK22&gt;=Scoring!$H$7,Scoring!$I$8,"")))))))))))</f>
        <v>4</v>
      </c>
      <c r="AN22" s="79">
        <v>0</v>
      </c>
      <c r="AO22" s="79">
        <v>0</v>
      </c>
      <c r="AP22" s="79">
        <v>1</v>
      </c>
      <c r="AQ22" s="79">
        <v>0</v>
      </c>
      <c r="AR22" s="79">
        <v>0</v>
      </c>
      <c r="AS22" s="78">
        <f t="shared" si="5"/>
        <v>1</v>
      </c>
      <c r="AU22" s="79">
        <f>IF(IFERROR(F22,99)=99,IF(IFERROR(G22,99)=99,IF(IFERROR(H22,99)=99,IF(IFERROR(I22,99)=99,IF(IFERROR(E22,99)=99,IF(IFERROR(J22,99)=99,0,Scoring!$B$7),Scoring!$B$3),Scoring!$B$2),Scoring!$B$6),Scoring!$B$5),Scoring!$B$4)</f>
        <v>0.5</v>
      </c>
      <c r="AV22" s="78">
        <f t="shared" si="6"/>
        <v>1.7</v>
      </c>
      <c r="AW22" s="78">
        <f t="shared" si="0"/>
        <v>4</v>
      </c>
      <c r="AX22" s="66">
        <f t="shared" si="1"/>
        <v>5</v>
      </c>
      <c r="AY22" s="78">
        <f t="shared" si="2"/>
        <v>1</v>
      </c>
      <c r="AZ22" s="76">
        <f t="shared" si="7"/>
        <v>11.7</v>
      </c>
      <c r="BA22" s="76"/>
      <c r="BB22" s="76">
        <f t="shared" si="8"/>
        <v>11.7</v>
      </c>
    </row>
    <row r="23" spans="1:54" x14ac:dyDescent="0.25">
      <c r="A23" s="77" t="s">
        <v>5108</v>
      </c>
      <c r="B23" s="76" t="str">
        <f t="shared" si="9"/>
        <v>225-625-8</v>
      </c>
      <c r="C23" s="77" t="s">
        <v>5107</v>
      </c>
      <c r="D23" s="77" t="s">
        <v>5106</v>
      </c>
      <c r="E23" s="76" t="e">
        <f>IF(C23="-",IF(A23="-",VLOOKUP(D23,'sin-list 180320_update'!$C$2:$C$835,1,FALSE),VLOOKUP(A23,'sin-list 180320_update'!$A$2:$A$835,1,FALSE)),VLOOKUP(C23,'sin-list 180320_update'!$B$2:$B$835,1,FALSE))</f>
        <v>#N/A</v>
      </c>
      <c r="F23" s="76" t="e">
        <f>IF($C23="-",IF($A23="-",VLOOKUP($D23,'REACH Bilaga XVII_update'!$A$5:$A$131,1,FALSE),VLOOKUP($A23,'REACH Bilaga XVII_update'!$C$5:$C$131,1,FALSE)),VLOOKUP($C23,'REACH Bilaga XVII_update'!$B$5:$B$131,1,FALSE))</f>
        <v>#N/A</v>
      </c>
      <c r="G23" s="76" t="e">
        <f>IF($C23="-",IF($A23="-",VLOOKUP($D23,' REACH Bilaga 59_update'!$A$5:$A$210,1,FALSE),VLOOKUP($A23,' REACH Bilaga 59_update'!$D$5:$D$210,1,FALSE)),VLOOKUP($C23,' REACH Bilaga 59_update'!$C$5:$C$210,1,FALSE))</f>
        <v>#N/A</v>
      </c>
      <c r="H23" s="76" t="e">
        <f>IF($C23="-",IF($A23="-",VLOOKUP($D23,'REACH Bilaga XIV_update'!$A$5:$A$110,1,FALSE),VLOOKUP($A23,'REACH Bilaga XIV_update'!$D$5:$D$110,1,FALSE)),VLOOKUP($C23,'REACH Bilaga XIV_update'!$C$5:$C$110,1,FALSE))</f>
        <v>#N/A</v>
      </c>
      <c r="I23" s="76" t="str">
        <f>IF($C23="-",IF($A23="-",VLOOKUP($D23,CoRAP_update!$A$5:$A$376,1,FALSE),VLOOKUP($A23,CoRAP_update!$D$5:$D$376,1,FALSE)),VLOOKUP($C23,CoRAP_update!$C$5:$C$376,1,FALSE))</f>
        <v>225-625-8</v>
      </c>
      <c r="J23" s="76" t="e">
        <f>IF($C23="-",IF($A23="-",VLOOKUP($D23,EDC_update!$C$2:$C$450,1,FALSE),VLOOKUP($A23,EDC_update!$B$2:$B$450,1,FALSE)),VLOOKUP($C23,EDC_update!$L$2:$L$450,1,FALSE))</f>
        <v>#N/A</v>
      </c>
      <c r="K23" s="76" t="e">
        <f>IF($C23="-",IF($A23="-",IF(VLOOKUP($D23,'sin-list 180320_update'!$C$2:$S$835,3,FALSE)="",NA(),VLOOKUP($D23,'sin-list 180320_update'!$C$2:$S$835,3,FALSE)),IF(VLOOKUP($A23,'sin-list 180320_update'!$A$2:$S$835,5,FALSE)="",NA(),VLOOKUP($A23,'sin-list 180320_update'!$A$2:$S$835,5,FALSE))),IF(VLOOKUP($C23,'sin-list 180320_update'!$B$2:$S$835,4,FALSE)="",NA(),VLOOKUP($C23,'sin-list 180320_update'!$B$2:$S$835,4,FALSE)))</f>
        <v>#N/A</v>
      </c>
      <c r="L23" s="76" t="e">
        <f>IF($C23="-",IF($A23="-",VLOOKUP($D23,'sin-list 180320_update'!$C$2:$S$835,6,FALSE),VLOOKUP($A23,'sin-list 180320_update'!$A$2:$S$835,8,FALSE)),VLOOKUP($C23,'sin-list 180320_update'!$B$2:$S$835,7,FALSE))</f>
        <v>#N/A</v>
      </c>
      <c r="M23" s="76" t="e">
        <f>IF($C23="-",IF($A23="-",IF(VLOOKUP($D23,'sin-list 180320_update'!$C$2:$S$835,8,FALSE)="",NA(),VLOOKUP($D23,'sin-list 180320_update'!$C$2:$S$835,8,FALSE)),IF(VLOOKUP($A23,'sin-list 180320_update'!$A$2:$S$835,10,FALSE)="",NA(),VLOOKUP($A23,'sin-list 180320_update'!$A$2:$S$835,10,FALSE))),IF(VLOOKUP($C23,'sin-list 180320_update'!$B$2:$S$835,9,FALSE)="",NA(),VLOOKUP($C23,'sin-list 180320_update'!$B$2:$S$835,9,FALSE)))</f>
        <v>#N/A</v>
      </c>
      <c r="N23" s="76" t="e">
        <f>IF($C23="-",IF($A23="-",IF(VLOOKUP($D23,'REACH Bilaga XVII_update'!$A$5:$E$131,4,FALSE)="",NA(),VLOOKUP($D23,'REACH Bilaga XVII_update'!$A$5:$E$131,4,FALSE)),IF(VLOOKUP($A23,'REACH Bilaga XVII_update'!$C$5:$D$131,2,FALSE)="",NA(),VLOOKUP($A23,'REACH Bilaga XVII_update'!$C$5:$D$131,2,FALSE))),IF(VLOOKUP($C23,'REACH Bilaga XVII_update'!$B$5:$D$131,3,FALSE)="",NA(),VLOOKUP($C23,'REACH Bilaga XVII_update'!$B$5:$D$131,3,FALSE)))</f>
        <v>#N/A</v>
      </c>
      <c r="O23" s="76" t="e">
        <f>IF($C23="-",IF($A23="-",IF(VLOOKUP($D23,' REACH Bilaga 59_update'!$A$5:$E$210,5,FALSE)="",NA(),VLOOKUP($D23,' REACH Bilaga 59_update'!$A$5:$E$210,5,FALSE)),IF(VLOOKUP($A23,' REACH Bilaga 59_update'!$D$5:$E$210,2,FALSE)="",NA(),VLOOKUP($A23,' REACH Bilaga 59_update'!$D$5:$E$210,2,FALSE))),IF(VLOOKUP($C23,' REACH Bilaga 59_update'!$C$5:$E$210,3,FALSE)="",NA(),VLOOKUP($C23,' REACH Bilaga 59_update'!$C$5:$E$210,3,FALSE)))</f>
        <v>#N/A</v>
      </c>
      <c r="P23" s="76" t="e">
        <f>IF(C23="-",IF(A23="-",IFERROR(VLOOKUP($D23,' REACH Bilaga 59_update'!$A$5:$F$210,MATCH(Sammanfattning!P$1,' REACH Bilaga 59_update'!$A$4:$F$4,0),FALSE),VLOOKUP($D23,'REACH Bilaga XIV_update'!$A$4:$H$110,MATCH(Sammanfattning!P$1,'REACH Bilaga XIV_update'!$A$4:$H$4,0),FALSE)),IFERROR(VLOOKUP($A23,' REACH Bilaga 59_update'!$D$5:$F$210,MATCH(Sammanfattning!P$1,' REACH Bilaga 59_update'!$D$4:$F$4,0),FALSE),VLOOKUP($A23,'REACH Bilaga XIV_update'!$D$4:$H$110,MATCH(Sammanfattning!P$1,'REACH Bilaga XIV_update'!$D$4:$H$4,0),FALSE))),IFERROR(VLOOKUP($C23,' REACH Bilaga 59_update'!$C$5:$F$210,MATCH(Sammanfattning!P$1,' REACH Bilaga 59_update'!$C$4:$F$4,0),FALSE),VLOOKUP($C23,'REACH Bilaga XIV_update'!$C$4:$H$110,MATCH(Sammanfattning!P$1,'REACH Bilaga XIV_update'!$C$4:$H$4,0),FALSE)))</f>
        <v>#N/A</v>
      </c>
      <c r="Q23" s="76" t="e">
        <f>IF($C23="-",IF($A23="-",IF(VLOOKUP($D23,'REACH Bilaga XIV_update'!$A$5:$I$110,9,FALSE)="",NA(),VLOOKUP($D23,'REACH Bilaga XIV_update'!$A$5:$I$110,9,FALSE)),IF(VLOOKUP($A23,'REACH Bilaga XIV_update'!$D$5:$I$110,6,FALSE)="",NA(),VLOOKUP($A23,'REACH Bilaga XIV_update'!$D$5:$I$110,6,FALSE))),IF(VLOOKUP($C23,'REACH Bilaga XIV_update'!$C$5:$I$110,7,FALSE)="",NA(),VLOOKUP($C23,'REACH Bilaga XIV_update'!$C$5:$I$110,7,FALSE)))</f>
        <v>#N/A</v>
      </c>
      <c r="R23" s="76" t="e">
        <f>IF($C23="-",IF($A23="-",IF(VLOOKUP($D23,CoRAP_update!$A$5:$O$376,15,FALSE)="",NA(),VLOOKUP($D23,CoRAP_update!$A$5:$O$376,15,FALSE)),IF(VLOOKUP($A23,CoRAP_update!$D$5:$O$376,12,FALSE)="",NA(),VLOOKUP($A23,CoRAP_update!$D$5:$O$376,12,FALSE))),IF(VLOOKUP($C23,CoRAP_update!$C$5:$O$376,13,FALSE)="",NA(),VLOOKUP($C23,CoRAP_update!$C$5:$O$376,13,FALSE)))</f>
        <v>#N/A</v>
      </c>
      <c r="S23" s="144" t="str">
        <f>IF($C23="-",IF($A23="-",VLOOKUP($D23,CoRAP_update!$A$5:$J$376,MATCH(Sammanfattning!S$1,CoRAP_update!$A$4:$J$4,0),FALSE),VLOOKUP($A23,CoRAP_update!$D$5:$J$376,MATCH(Sammanfattning!S$1,CoRAP_update!$D$4:$J$4,0),FALSE)),VLOOKUP($C23,CoRAP_update!$C$5:$J$376,MATCH(Sammanfattning!S$1,CoRAP_update!$C$4:$J$4,0),FALSE))</f>
        <v>Suspected CMR#Suspected PBT/vPvB#Sensitiser#Consumer use#Exposure of workers#Wide dispersive use</v>
      </c>
      <c r="T23" s="76" t="e">
        <f>IF($A23="-",VLOOKUP($D23,EDC_update!$C$2:$F$450,4,FALSE),VLOOKUP($A23,EDC_update!$B$2:$F$450,5,FALSE))</f>
        <v>#N/A</v>
      </c>
      <c r="V23" s="78">
        <f>IF(IFERROR(SEARCH("PBT",P23),99)=99,IF(IFERROR(SEARCH("suspected PBT",S23),99)=99,IF(IFERROR(SEARCH("concluded to be PBT",K23),99)=99,IF(IFERROR(SEARCH("PBT",S23),99)=99,IF(IFERROR(SEARCH("PBT cand",L23),99)=99,IF(IFERROR(SEARCH("PBT",L23),99)=99,IF(IFERROR(SEARCH("persistent, bioackumulative and toxic properties",K23),99)=99,0,Scoring!$E$3),Scoring!$E$3),Scoring!$E$7),Scoring!$E$3),Scoring!$E$5),Scoring!$E$6),Scoring!$E$3)</f>
        <v>0.7</v>
      </c>
      <c r="W23" s="78">
        <f>IF(IFERROR(SEARCH("vPvB",P23),99)=99,IF(IFERROR(SEARCH("suspected pbt/vPvB",S23),99)=99,IF(IFERROR(SEARCH("vPvB",S23),99)=99,IF(IFERROR(SEARCH("concluded to be a vPvB",S23),99)=99,IF(IFERROR(SEARCH("identified as vPvB",K23),99)=99,IF(IFERROR(SEARCH("concluded to be a vPvB",K23),99)=99,IF(IFERROR(SEARCH("concluded to be both pbt and vPvB",S23),99)=99,IF(IFERROR(SEARCH("concluded to be both pbt and vPvB",K23),99)=99,0,Scoring!$E$5),Scoring!$E$5),Scoring!$E$5),Scoring!$E$5),Scoring!$E$5),Scoring!$E$4),Scoring!$E$6),Scoring!$E$4)</f>
        <v>0.7</v>
      </c>
      <c r="X23" s="78">
        <f>IF(IFERROR(SEARCH("H410",N23),99)=99,IF(IFERROR(SEARCH("H410",O23),99)=99,IF(IFERROR(SEARCH("H410",Q23),99)=99,IF(IFERROR(SEARCH("H410",M23),99)=99,IF(IFERROR(SEARCH("H410",R23),99)=99,IF(IFERROR(SEARCH("H411",N23),99)=99,IF(IFERROR(SEARCH("H411",O23),99)=99,IF(IFERROR(SEARCH("H411",Q23),99)=99,IF(IFERROR(SEARCH("H411",M23),99)=99,IF(IFERROR(SEARCH("H411",R23),99)=99,IF(IFERROR(SEARCH("H413",N23),99)=99,IF(IFERROR(SEARCH("H413",O23),99)=99,IF(IFERROR(SEARCH("H413",Q23),99)=99,IF(IFERROR(SEARCH("H413",M23),99)=99,IF(IFERROR(SEARCH("H413",R23),99)=99,IF(IFERROR(SEARCH("H412",N23),99)=99,IF(IFERROR(SEARCH("H412",O23),99)=99,IF(IFERROR(SEARCH("H412",Q23),99)=99,IF(IFERROR(SEARCH("H412",M23),99)=99,IF(IFERROR(SEARCH("H412",R23),99)=99,0,Scoring!$E$2),Scoring!$E$2),Scoring!$E$2),Scoring!$E$2),Scoring!$E$2),Scoring!$E$2),Scoring!$E$2),Scoring!$E$2),Scoring!$E$2),Scoring!$E$2),Scoring!$E$2),Scoring!$E$2),Scoring!$E$2),Scoring!$E$2),Scoring!$E$2),Scoring!$E$2),Scoring!$E$2),Scoring!$E$2),Scoring!$E$2),Scoring!$E$2)</f>
        <v>0</v>
      </c>
      <c r="Y23" s="78">
        <f>IF(IFERROR(SEARCH("CMR",K23),99)=99,IF(IFERROR(SEARCH("Suspected CMR",S23),99)=99,IF(IFERROR(SEARCH("CMR",S23),99)=99,0,Scoring!$E$8),Scoring!$E$9),Scoring!$E$8)</f>
        <v>2.1</v>
      </c>
      <c r="Z23" s="78">
        <f>IF(IFERROR(SEARCH("H350",N23),99)=99,IF(IFERROR(SEARCH("H350",O23),99)=99,IF(IFERROR(SEARCH("H350",Q23),99)=99,IF(IFERROR(SEARCH("H350",M23),99)=99,IF(IFERROR(SEARCH("H350",R23),99)=99,IF(IFERROR(SEARCH("H351",N23),99)=99,IF(IFERROR(SEARCH("H351",O23),99)=99,IF(IFERROR(SEARCH("H351",Q23),99)=99,IF(IFERROR(SEARCH("H351",M23),99)=99,IF(IFERROR(SEARCH("H351",R23),99)=99,IF(IFERROR(SEARCH("carcinogenic",P23),99)=99,IF(IFERROR(SEARCH("suspected carcinogenic",S23),99)=99,0,Scoring!$E$12),Scoring!$E$11),Scoring!$E$10),Scoring!$E$10),Scoring!$E$10),Scoring!$E$10),Scoring!$E$10),Scoring!$E$10),Scoring!$E$10),Scoring!$E$10),Scoring!$E$10),Scoring!$E$10)</f>
        <v>0</v>
      </c>
      <c r="AA23" s="78">
        <f>IF(IFERROR(SEARCH("H340",N23),99)=99,IF(IFERROR(SEARCH("H340",O23),99)=99,IF(IFERROR(SEARCH("H340",Q23),99)=99,IF(IFERROR(SEARCH("H340",M23),99)=99,IF(IFERROR(SEARCH("H340",R23),99)=99,IF(IFERROR(SEARCH("H341",N23),99)=99,IF(IFERROR(SEARCH("H341",O23),99)=99,IF(IFERROR(SEARCH("H341",Q23),99)=99,IF(IFERROR(SEARCH("H341",M23),99)=99,IF(IFERROR(SEARCH("H341",R23),99)=99,IF(IFERROR(SEARCH("mutagenic",P23),99)=99,IF(IFERROR(SEARCH("suspected mutagenic",S23),99)=99,0,Scoring!$E$15),Scoring!$E$14),Scoring!$E$13),Scoring!$E$13),Scoring!$E$13),Scoring!$E$13),Scoring!$E$13),Scoring!$E$13),Scoring!$E$13),Scoring!$E$13),Scoring!$E$13),Scoring!$E$13)</f>
        <v>0</v>
      </c>
      <c r="AB23" s="78">
        <f>IF(IFERROR(SEARCH("H360",N23),99)=99,IF(IFERROR(SEARCH("H360",O23),99)=99,IF(IFERROR(SEARCH("H360",Q23),99)=99,IF(IFERROR(SEARCH("H360",M23),99)=99,IF(IFERROR(SEARCH("H360",R23),99)=99,IF(IFERROR(SEARCH("H361",N23),99)=99,IF(IFERROR(SEARCH("H361",O23),99)=99,IF(IFERROR(SEARCH("H361",Q23),99)=99,IF(IFERROR(SEARCH("H361",M23),99)=99,IF(IFERROR(SEARCH("H361",R23),99)=99,IF(IFERROR(SEARCH("reproduction",P23),99)=99,IF(IFERROR(SEARCH("suspected reprotoxic",S23),99)=99,IF(IFERROR(SEARCH("reprotoxic",S23),99)=99,IF(IFERROR(SEARCH("reprotoxic",K23),99)=99,0,Scoring!$E$18),Scoring!$E$18),Scoring!$E$19),Scoring!$E$17),Scoring!$E$16),Scoring!$E$16),Scoring!$E$16),Scoring!$E$16),Scoring!$E$16),Scoring!$E$16),Scoring!$E$16),Scoring!$E$16),Scoring!$E$16),Scoring!$E$16)</f>
        <v>0</v>
      </c>
      <c r="AC23" s="78">
        <f>IF(IFERROR(SEARCH("57f",L23),99)=99,IF(IFERROR(SEARCH("57(f)",P23),99)=99,0,Scoring!$E$20),Scoring!$E$20)</f>
        <v>0</v>
      </c>
      <c r="AD23" s="78">
        <f>IF(IFERROR(SEARCH("CAT1",T23),99)=99,IF(IFERROR(SEARCH("CAT2",T23),99)=99,IF(IFERROR(SEARCH("CAT3",T23),99)=99,IF(IFERROR(SEARCH("concluded to be endocrine",K23),99)=99,IF(IFERROR(SEARCH("categorised as endocrine",K23),99)=99,IF(IFERROR(SEARCH("endocrine disrupting",P23),99)=99,IF(IFERROR(SEARCH("endocrine disrupting",K23),99)=99,IF(IFERROR(SEARCH("suspected endocrine",S23),99)=99,IF(IFERROR(SEARCH("potential endocrine",S23),99)=99,0,Scoring!$E$25),Scoring!$E$25),Scoring!$E$24),Scoring!$E$24),Scoring!$E$24),Scoring!$E$24),Scoring!$E$23),Scoring!$E$22),Scoring!$E$21)</f>
        <v>0</v>
      </c>
      <c r="AE23" s="78">
        <f>IF(IFERROR(SEARCH("suspected sensitiser",S23),99)=99,IF(IFERROR(SEARCH("sensitiser",S23),99)=99,IF(IFERROR(SEARCH("other hazard based concern",S23),99)=99,0,Scoring!$E$28),Scoring!$E$26),Scoring!$E$27)</f>
        <v>0.6</v>
      </c>
      <c r="AF23" s="78">
        <f>IF(IFERROR(M23,1)=1,IF(IFERROR(N23,1)=1,IF(IFERROR(O23,1)=1,IF(IFERROR(Q23,1)=1,IF(IFERROR(R23,1)=1,IF(IFERROR(T23,1)=1,IF(IFERROR(K23,1)=1,IF(IFERROR(P23,1)=1,IF(IFERROR(S23,1)=1,Scoring!$E$29,0),0),0),0),0),0),0),0),0)</f>
        <v>0</v>
      </c>
      <c r="AG23" s="78">
        <f t="shared" si="4"/>
        <v>4.0999999999999996</v>
      </c>
      <c r="AI23" s="93">
        <f>IF(A23="-",IF(D23="-",#N/A,VLOOKUP(D23,Exponering!$A$6:O$501,15,FALSE)),VLOOKUP(A23,Exponering!$A$6:$O$501,15,FALSE))</f>
        <v>10</v>
      </c>
      <c r="AJ23" s="94">
        <f>IF(IFERROR(AI23,"")="","",IF(AI23="No data",Scoring!$M$9,IF(AI23&lt;Scoring!$L$2,Scoring!$M$2,IF(AI23&lt;Scoring!$L$3,Scoring!$M$3,IF(AI23&lt;Scoring!$L$4,Scoring!$M$4,IF(AI23&lt;Scoring!$L$5,Scoring!$M$5,IF(AI23&lt;Scoring!$L$6,Scoring!$M$6,IF(AI23&lt;Scoring!$L$7,Scoring!$M$7,IF(AI23&gt;=Scoring!$L$7,Scoring!$M$8,"")))))))))</f>
        <v>4</v>
      </c>
      <c r="AK23" s="76" t="str">
        <f>IF(A23="-",IF(D23="-",#N/A,VLOOKUP(D23,'Total Use SPIN'!$A$5:H$272,5,FALSE)),VLOOKUP(A23,'Total Use SPIN'!$A$5:$H$272,5,FALSE))</f>
        <v>Confidential</v>
      </c>
      <c r="AL23" s="75">
        <f>IF(IFERROR(AK23,"")="","",IF(AK23="Confidential",Scoring!$I$10,IF(AK23="No data",Scoring!$I$10,IF(AK23="UVCB, mixture, intermediate",Scoring!$I$9,IF(AK23&lt;Scoring!$H$2,Scoring!$I$2,IF(AK23&lt;Scoring!$H$3,Scoring!$I$3,IF(AK23&lt;Scoring!$H$4,Scoring!$I$4,IF(AK23&lt;Scoring!$H$5,Scoring!$I$5,IF(AK23&lt;Scoring!$H$6,Scoring!$I$6,IF(AK23&lt;Scoring!$H$7,Scoring!$I$7,IF(AK23&gt;=Scoring!$H$7,Scoring!$I$8,"")))))))))))</f>
        <v>3.5</v>
      </c>
      <c r="AN23" s="79">
        <v>0</v>
      </c>
      <c r="AO23" s="79">
        <v>0</v>
      </c>
      <c r="AP23" s="79">
        <v>2</v>
      </c>
      <c r="AQ23" s="79">
        <v>0</v>
      </c>
      <c r="AR23" s="79">
        <v>0</v>
      </c>
      <c r="AS23" s="78">
        <f t="shared" si="5"/>
        <v>2</v>
      </c>
      <c r="AU23" s="79">
        <f>IF(IFERROR(F23,99)=99,IF(IFERROR(G23,99)=99,IF(IFERROR(H23,99)=99,IF(IFERROR(I23,99)=99,IF(IFERROR(E23,99)=99,IF(IFERROR(J23,99)=99,0,Scoring!$B$7),Scoring!$B$3),Scoring!$B$2),Scoring!$B$6),Scoring!$B$5),Scoring!$B$4)</f>
        <v>0.5</v>
      </c>
      <c r="AV23" s="78">
        <f t="shared" si="6"/>
        <v>2.0499999999999998</v>
      </c>
      <c r="AW23" s="78">
        <f t="shared" si="0"/>
        <v>3.5</v>
      </c>
      <c r="AX23" s="66">
        <f t="shared" si="1"/>
        <v>4</v>
      </c>
      <c r="AY23" s="78">
        <f t="shared" si="2"/>
        <v>2</v>
      </c>
      <c r="AZ23" s="76">
        <f t="shared" si="7"/>
        <v>11.55</v>
      </c>
      <c r="BA23" s="76"/>
      <c r="BB23" s="76">
        <f t="shared" si="8"/>
        <v>11.55</v>
      </c>
    </row>
    <row r="24" spans="1:54" x14ac:dyDescent="0.25">
      <c r="A24" s="77" t="s">
        <v>5857</v>
      </c>
      <c r="B24" s="76" t="str">
        <f t="shared" si="9"/>
        <v>205-883-8</v>
      </c>
      <c r="C24" s="77" t="s">
        <v>5856</v>
      </c>
      <c r="D24" s="77" t="s">
        <v>5855</v>
      </c>
      <c r="E24" s="76" t="str">
        <f>IF(C24="-",IF(A24="-",VLOOKUP(D24,'sin-list 180320_update'!$C$2:$C$835,1,FALSE),VLOOKUP(A24,'sin-list 180320_update'!$A$2:$A$835,1,FALSE)),VLOOKUP(C24,'sin-list 180320_update'!$B$2:$B$835,1,FALSE))</f>
        <v>205-883-8</v>
      </c>
      <c r="F24" s="76" t="e">
        <f>IF($C24="-",IF($A24="-",VLOOKUP($D24,'REACH Bilaga XVII_update'!$A$5:$A$131,1,FALSE),VLOOKUP($A24,'REACH Bilaga XVII_update'!$C$5:$C$131,1,FALSE)),VLOOKUP($C24,'REACH Bilaga XVII_update'!$B$5:$B$131,1,FALSE))</f>
        <v>#N/A</v>
      </c>
      <c r="G24" s="76" t="str">
        <f>IF($C24="-",IF($A24="-",VLOOKUP($D24,' REACH Bilaga 59_update'!$A$5:$A$210,1,FALSE),VLOOKUP($A24,' REACH Bilaga 59_update'!$D$5:$D$210,1,FALSE)),VLOOKUP($C24,' REACH Bilaga 59_update'!$C$5:$C$210,1,FALSE))</f>
        <v>205-883-8</v>
      </c>
      <c r="H24" s="76" t="e">
        <f>IF($C24="-",IF($A24="-",VLOOKUP($D24,'REACH Bilaga XIV_update'!$A$5:$A$110,1,FALSE),VLOOKUP($A24,'REACH Bilaga XIV_update'!$D$5:$D$110,1,FALSE)),VLOOKUP($C24,'REACH Bilaga XIV_update'!$C$5:$C$110,1,FALSE))</f>
        <v>#N/A</v>
      </c>
      <c r="I24" s="76" t="e">
        <f>IF($C24="-",IF($A24="-",VLOOKUP($D24,CoRAP_update!$A$5:$A$376,1,FALSE),VLOOKUP($A24,CoRAP_update!$D$5:$D$376,1,FALSE)),VLOOKUP($C24,CoRAP_update!$C$5:$C$376,1,FALSE))</f>
        <v>#N/A</v>
      </c>
      <c r="J24" s="76" t="e">
        <f>IF($C24="-",IF($A24="-",VLOOKUP($D24,EDC_update!$C$2:$C$450,1,FALSE),VLOOKUP($A24,EDC_update!$B$2:$B$450,1,FALSE)),VLOOKUP($C24,EDC_update!$L$2:$L$450,1,FALSE))</f>
        <v>#N/A</v>
      </c>
      <c r="K24" s="76" t="str">
        <f>IF($C24="-",IF($A24="-",IF(VLOOKUP($D24,'sin-list 180320_update'!$C$2:$S$835,3,FALSE)="",NA(),VLOOKUP($D24,'sin-list 180320_update'!$C$2:$S$835,3,FALSE)),IF(VLOOKUP($A24,'sin-list 180320_update'!$A$2:$S$835,5,FALSE)="",NA(),VLOOKUP($A24,'sin-list 180320_update'!$A$2:$S$835,5,FALSE))),IF(VLOOKUP($C24,'sin-list 180320_update'!$B$2:$S$835,4,FALSE)="",NA(),VLOOKUP($C24,'sin-list 180320_update'!$B$2:$S$835,4,FALSE)))</f>
        <v xml:space="preserve">Substance is concluded to be a Reprotoxic substance and PBT and vPvB SVHC by ECHA Member State Committee. </v>
      </c>
      <c r="L24" s="76">
        <f>IF($C24="-",IF($A24="-",VLOOKUP($D24,'sin-list 180320_update'!$C$2:$S$835,6,FALSE),VLOOKUP($A24,'sin-list 180320_update'!$A$2:$S$835,8,FALSE)),VLOOKUP($C24,'sin-list 180320_update'!$B$2:$S$835,7,FALSE))</f>
        <v>0</v>
      </c>
      <c r="M24" s="76" t="e">
        <f>IF($C24="-",IF($A24="-",IF(VLOOKUP($D24,'sin-list 180320_update'!$C$2:$S$835,8,FALSE)="",NA(),VLOOKUP($D24,'sin-list 180320_update'!$C$2:$S$835,8,FALSE)),IF(VLOOKUP($A24,'sin-list 180320_update'!$A$2:$S$835,10,FALSE)="",NA(),VLOOKUP($A24,'sin-list 180320_update'!$A$2:$S$835,10,FALSE))),IF(VLOOKUP($C24,'sin-list 180320_update'!$B$2:$S$835,9,FALSE)="",NA(),VLOOKUP($C24,'sin-list 180320_update'!$B$2:$S$835,9,FALSE)))</f>
        <v>#N/A</v>
      </c>
      <c r="N24" s="76" t="e">
        <f>IF($C24="-",IF($A24="-",IF(VLOOKUP($D24,'REACH Bilaga XVII_update'!$A$5:$E$131,4,FALSE)="",NA(),VLOOKUP($D24,'REACH Bilaga XVII_update'!$A$5:$E$131,4,FALSE)),IF(VLOOKUP($A24,'REACH Bilaga XVII_update'!$C$5:$D$131,2,FALSE)="",NA(),VLOOKUP($A24,'REACH Bilaga XVII_update'!$C$5:$D$131,2,FALSE))),IF(VLOOKUP($C24,'REACH Bilaga XVII_update'!$B$5:$D$131,3,FALSE)="",NA(),VLOOKUP($C24,'REACH Bilaga XVII_update'!$B$5:$D$131,3,FALSE)))</f>
        <v>#N/A</v>
      </c>
      <c r="O24" s="76" t="e">
        <f>IF($C24="-",IF($A24="-",IF(VLOOKUP($D24,' REACH Bilaga 59_update'!$A$5:$E$210,5,FALSE)="",NA(),VLOOKUP($D24,' REACH Bilaga 59_update'!$A$5:$E$210,5,FALSE)),IF(VLOOKUP($A24,' REACH Bilaga 59_update'!$D$5:$E$210,2,FALSE)="",NA(),VLOOKUP($A24,' REACH Bilaga 59_update'!$D$5:$E$210,2,FALSE))),IF(VLOOKUP($C24,' REACH Bilaga 59_update'!$C$5:$E$210,3,FALSE)="",NA(),VLOOKUP($C24,' REACH Bilaga 59_update'!$C$5:$E$210,3,FALSE)))</f>
        <v>#N/A</v>
      </c>
      <c r="P24" s="76" t="str">
        <f>IF(C24="-",IF(A24="-",IFERROR(VLOOKUP($D24,' REACH Bilaga 59_update'!$A$5:$F$210,MATCH(Sammanfattning!P$1,' REACH Bilaga 59_update'!$A$4:$F$4,0),FALSE),VLOOKUP($D24,'REACH Bilaga XIV_update'!$A$4:$H$110,MATCH(Sammanfattning!P$1,'REACH Bilaga XIV_update'!$A$4:$H$4,0),FALSE)),IFERROR(VLOOKUP($A24,' REACH Bilaga 59_update'!$D$5:$F$210,MATCH(Sammanfattning!P$1,' REACH Bilaga 59_update'!$D$4:$F$4,0),FALSE),VLOOKUP($A24,'REACH Bilaga XIV_update'!$D$4:$H$110,MATCH(Sammanfattning!P$1,'REACH Bilaga XIV_update'!$D$4:$H$4,0),FALSE))),IFERROR(VLOOKUP($C24,' REACH Bilaga 59_update'!$C$5:$F$210,MATCH(Sammanfattning!P$1,' REACH Bilaga 59_update'!$C$4:$F$4,0),FALSE),VLOOKUP($C24,'REACH Bilaga XIV_update'!$C$4:$H$110,MATCH(Sammanfattning!P$1,'REACH Bilaga XIV_update'!$C$4:$H$4,0),FALSE)))</f>
        <v>PBT (Article 57d)#vPvB (Article 57e)</v>
      </c>
      <c r="Q24" s="76" t="e">
        <f>IF($C24="-",IF($A24="-",IF(VLOOKUP($D24,'REACH Bilaga XIV_update'!$A$5:$I$110,9,FALSE)="",NA(),VLOOKUP($D24,'REACH Bilaga XIV_update'!$A$5:$I$110,9,FALSE)),IF(VLOOKUP($A24,'REACH Bilaga XIV_update'!$D$5:$I$110,6,FALSE)="",NA(),VLOOKUP($A24,'REACH Bilaga XIV_update'!$D$5:$I$110,6,FALSE))),IF(VLOOKUP($C24,'REACH Bilaga XIV_update'!$C$5:$I$110,7,FALSE)="",NA(),VLOOKUP($C24,'REACH Bilaga XIV_update'!$C$5:$I$110,7,FALSE)))</f>
        <v>#N/A</v>
      </c>
      <c r="R24" s="76" t="e">
        <f>IF($C24="-",IF($A24="-",IF(VLOOKUP($D24,CoRAP_update!$A$5:$O$376,15,FALSE)="",NA(),VLOOKUP($D24,CoRAP_update!$A$5:$O$376,15,FALSE)),IF(VLOOKUP($A24,CoRAP_update!$D$5:$O$376,12,FALSE)="",NA(),VLOOKUP($A24,CoRAP_update!$D$5:$O$376,12,FALSE))),IF(VLOOKUP($C24,CoRAP_update!$C$5:$O$376,13,FALSE)="",NA(),VLOOKUP($C24,CoRAP_update!$C$5:$O$376,13,FALSE)))</f>
        <v>#N/A</v>
      </c>
      <c r="S24" s="144" t="e">
        <f>IF($C24="-",IF($A24="-",VLOOKUP($D24,CoRAP_update!$A$5:$J$376,MATCH(Sammanfattning!S$1,CoRAP_update!$A$4:$J$4,0),FALSE),VLOOKUP($A24,CoRAP_update!$D$5:$J$376,MATCH(Sammanfattning!S$1,CoRAP_update!$D$4:$J$4,0),FALSE)),VLOOKUP($C24,CoRAP_update!$C$5:$J$376,MATCH(Sammanfattning!S$1,CoRAP_update!$C$4:$J$4,0),FALSE))</f>
        <v>#N/A</v>
      </c>
      <c r="T24" s="76" t="e">
        <f>IF($A24="-",VLOOKUP($D24,EDC_update!$C$2:$F$450,4,FALSE),VLOOKUP($A24,EDC_update!$B$2:$F$450,5,FALSE))</f>
        <v>#N/A</v>
      </c>
      <c r="V24" s="78">
        <f>IF(IFERROR(SEARCH("PBT",P24),99)=99,IF(IFERROR(SEARCH("suspected PBT",S24),99)=99,IF(IFERROR(SEARCH("concluded to be PBT",K24),99)=99,IF(IFERROR(SEARCH("PBT",S24),99)=99,IF(IFERROR(SEARCH("PBT cand",L24),99)=99,IF(IFERROR(SEARCH("PBT",L24),99)=99,IF(IFERROR(SEARCH("persistent, bioackumulative and toxic properties",K24),99)=99,0,Scoring!$E$3),Scoring!$E$3),Scoring!$E$7),Scoring!$E$3),Scoring!$E$5),Scoring!$E$6),Scoring!$E$3)</f>
        <v>1</v>
      </c>
      <c r="W24" s="78">
        <f>IF(IFERROR(SEARCH("vPvB",P24),99)=99,IF(IFERROR(SEARCH("suspected pbt/vPvB",S24),99)=99,IF(IFERROR(SEARCH("vPvB",S24),99)=99,IF(IFERROR(SEARCH("concluded to be a vPvB",S24),99)=99,IF(IFERROR(SEARCH("identified as vPvB",K24),99)=99,IF(IFERROR(SEARCH("concluded to be a vPvB",K24),99)=99,IF(IFERROR(SEARCH("concluded to be both pbt and vPvB",S24),99)=99,IF(IFERROR(SEARCH("concluded to be both pbt and vPvB",K24),99)=99,0,Scoring!$E$5),Scoring!$E$5),Scoring!$E$5),Scoring!$E$5),Scoring!$E$5),Scoring!$E$4),Scoring!$E$6),Scoring!$E$4)</f>
        <v>1</v>
      </c>
      <c r="X24" s="78">
        <f>IF(IFERROR(SEARCH("H410",N24),99)=99,IF(IFERROR(SEARCH("H410",O24),99)=99,IF(IFERROR(SEARCH("H410",Q24),99)=99,IF(IFERROR(SEARCH("H410",M24),99)=99,IF(IFERROR(SEARCH("H410",R24),99)=99,IF(IFERROR(SEARCH("H411",N24),99)=99,IF(IFERROR(SEARCH("H411",O24),99)=99,IF(IFERROR(SEARCH("H411",Q24),99)=99,IF(IFERROR(SEARCH("H411",M24),99)=99,IF(IFERROR(SEARCH("H411",R24),99)=99,IF(IFERROR(SEARCH("H413",N24),99)=99,IF(IFERROR(SEARCH("H413",O24),99)=99,IF(IFERROR(SEARCH("H413",Q24),99)=99,IF(IFERROR(SEARCH("H413",M24),99)=99,IF(IFERROR(SEARCH("H413",R24),99)=99,IF(IFERROR(SEARCH("H412",N24),99)=99,IF(IFERROR(SEARCH("H412",O24),99)=99,IF(IFERROR(SEARCH("H412",Q24),99)=99,IF(IFERROR(SEARCH("H412",M24),99)=99,IF(IFERROR(SEARCH("H412",R24),99)=99,0,Scoring!$E$2),Scoring!$E$2),Scoring!$E$2),Scoring!$E$2),Scoring!$E$2),Scoring!$E$2),Scoring!$E$2),Scoring!$E$2),Scoring!$E$2),Scoring!$E$2),Scoring!$E$2),Scoring!$E$2),Scoring!$E$2),Scoring!$E$2),Scoring!$E$2),Scoring!$E$2),Scoring!$E$2),Scoring!$E$2),Scoring!$E$2),Scoring!$E$2)</f>
        <v>0</v>
      </c>
      <c r="Y24" s="78">
        <f>IF(IFERROR(SEARCH("CMR",K24),99)=99,IF(IFERROR(SEARCH("Suspected CMR",S24),99)=99,IF(IFERROR(SEARCH("CMR",S24),99)=99,0,Scoring!$E$8),Scoring!$E$9),Scoring!$E$8)</f>
        <v>0</v>
      </c>
      <c r="Z24" s="78">
        <f>IF(IFERROR(SEARCH("H350",N24),99)=99,IF(IFERROR(SEARCH("H350",O24),99)=99,IF(IFERROR(SEARCH("H350",Q24),99)=99,IF(IFERROR(SEARCH("H350",M24),99)=99,IF(IFERROR(SEARCH("H350",R24),99)=99,IF(IFERROR(SEARCH("H351",N24),99)=99,IF(IFERROR(SEARCH("H351",O24),99)=99,IF(IFERROR(SEARCH("H351",Q24),99)=99,IF(IFERROR(SEARCH("H351",M24),99)=99,IF(IFERROR(SEARCH("H351",R24),99)=99,IF(IFERROR(SEARCH("carcinogenic",P24),99)=99,IF(IFERROR(SEARCH("suspected carcinogenic",S24),99)=99,0,Scoring!$E$12),Scoring!$E$11),Scoring!$E$10),Scoring!$E$10),Scoring!$E$10),Scoring!$E$10),Scoring!$E$10),Scoring!$E$10),Scoring!$E$10),Scoring!$E$10),Scoring!$E$10),Scoring!$E$10)</f>
        <v>0</v>
      </c>
      <c r="AA24" s="78">
        <f>IF(IFERROR(SEARCH("H340",N24),99)=99,IF(IFERROR(SEARCH("H340",O24),99)=99,IF(IFERROR(SEARCH("H340",Q24),99)=99,IF(IFERROR(SEARCH("H340",M24),99)=99,IF(IFERROR(SEARCH("H340",R24),99)=99,IF(IFERROR(SEARCH("H341",N24),99)=99,IF(IFERROR(SEARCH("H341",O24),99)=99,IF(IFERROR(SEARCH("H341",Q24),99)=99,IF(IFERROR(SEARCH("H341",M24),99)=99,IF(IFERROR(SEARCH("H341",R24),99)=99,IF(IFERROR(SEARCH("mutagenic",P24),99)=99,IF(IFERROR(SEARCH("suspected mutagenic",S24),99)=99,0,Scoring!$E$15),Scoring!$E$14),Scoring!$E$13),Scoring!$E$13),Scoring!$E$13),Scoring!$E$13),Scoring!$E$13),Scoring!$E$13),Scoring!$E$13),Scoring!$E$13),Scoring!$E$13),Scoring!$E$13)</f>
        <v>0</v>
      </c>
      <c r="AB24" s="78">
        <f>IF(IFERROR(SEARCH("H360",N24),99)=99,IF(IFERROR(SEARCH("H360",O24),99)=99,IF(IFERROR(SEARCH("H360",Q24),99)=99,IF(IFERROR(SEARCH("H360",M24),99)=99,IF(IFERROR(SEARCH("H360",R24),99)=99,IF(IFERROR(SEARCH("H361",N24),99)=99,IF(IFERROR(SEARCH("H361",O24),99)=99,IF(IFERROR(SEARCH("H361",Q24),99)=99,IF(IFERROR(SEARCH("H361",M24),99)=99,IF(IFERROR(SEARCH("H361",R24),99)=99,IF(IFERROR(SEARCH("reproduction",P24),99)=99,IF(IFERROR(SEARCH("suspected reprotoxic",S24),99)=99,IF(IFERROR(SEARCH("reprotoxic",S24),99)=99,IF(IFERROR(SEARCH("reprotoxic",K24),99)=99,0,Scoring!$E$18),Scoring!$E$18),Scoring!$E$19),Scoring!$E$17),Scoring!$E$16),Scoring!$E$16),Scoring!$E$16),Scoring!$E$16),Scoring!$E$16),Scoring!$E$16),Scoring!$E$16),Scoring!$E$16),Scoring!$E$16),Scoring!$E$16)</f>
        <v>1</v>
      </c>
      <c r="AC24" s="78">
        <f>IF(IFERROR(SEARCH("57f",L24),99)=99,IF(IFERROR(SEARCH("57(f)",P24),99)=99,0,Scoring!$E$20),Scoring!$E$20)</f>
        <v>0</v>
      </c>
      <c r="AD24" s="78">
        <f>IF(IFERROR(SEARCH("CAT1",T24),99)=99,IF(IFERROR(SEARCH("CAT2",T24),99)=99,IF(IFERROR(SEARCH("CAT3",T24),99)=99,IF(IFERROR(SEARCH("concluded to be endocrine",K24),99)=99,IF(IFERROR(SEARCH("categorised as endocrine",K24),99)=99,IF(IFERROR(SEARCH("endocrine disrupting",P24),99)=99,IF(IFERROR(SEARCH("endocrine disrupting",K24),99)=99,IF(IFERROR(SEARCH("suspected endocrine",S24),99)=99,IF(IFERROR(SEARCH("potential endocrine",S24),99)=99,0,Scoring!$E$25),Scoring!$E$25),Scoring!$E$24),Scoring!$E$24),Scoring!$E$24),Scoring!$E$24),Scoring!$E$23),Scoring!$E$22),Scoring!$E$21)</f>
        <v>0</v>
      </c>
      <c r="AE24" s="78">
        <f>IF(IFERROR(SEARCH("suspected sensitiser",S24),99)=99,IF(IFERROR(SEARCH("sensitiser",S24),99)=99,IF(IFERROR(SEARCH("other hazard based concern",S24),99)=99,0,Scoring!$E$28),Scoring!$E$26),Scoring!$E$27)</f>
        <v>0</v>
      </c>
      <c r="AF24" s="78">
        <f>IF(IFERROR(M24,1)=1,IF(IFERROR(N24,1)=1,IF(IFERROR(O24,1)=1,IF(IFERROR(Q24,1)=1,IF(IFERROR(R24,1)=1,IF(IFERROR(T24,1)=1,IF(IFERROR(K24,1)=1,IF(IFERROR(P24,1)=1,IF(IFERROR(S24,1)=1,Scoring!$E$29,0),0),0),0),0),0),0),0),0)</f>
        <v>0</v>
      </c>
      <c r="AG24" s="78">
        <f t="shared" si="4"/>
        <v>3</v>
      </c>
      <c r="AI24" s="93">
        <f>IF(A24="-",IF(D24="-",#N/A,VLOOKUP(D24,Exponering!$A$6:O$501,15,FALSE)),VLOOKUP(A24,Exponering!$A$6:$O$501,15,FALSE))</f>
        <v>10</v>
      </c>
      <c r="AJ24" s="94">
        <f>IF(IFERROR(AI24,"")="","",IF(AI24="No data",Scoring!$M$9,IF(AI24&lt;Scoring!$L$2,Scoring!$M$2,IF(AI24&lt;Scoring!$L$3,Scoring!$M$3,IF(AI24&lt;Scoring!$L$4,Scoring!$M$4,IF(AI24&lt;Scoring!$L$5,Scoring!$M$5,IF(AI24&lt;Scoring!$L$6,Scoring!$M$6,IF(AI24&lt;Scoring!$L$7,Scoring!$M$7,IF(AI24&gt;=Scoring!$L$7,Scoring!$M$8,"")))))))))</f>
        <v>4</v>
      </c>
      <c r="AK24" s="76" t="str">
        <f>IF(A24="-",IF(D24="-",#N/A,VLOOKUP(D24,'Total Use SPIN'!$A$5:H$272,5,FALSE)),VLOOKUP(A24,'Total Use SPIN'!$A$5:$H$272,5,FALSE))</f>
        <v>Confidential</v>
      </c>
      <c r="AL24" s="75">
        <f>IF(IFERROR(AK24,"")="","",IF(AK24="Confidential",Scoring!$I$10,IF(AK24="No data",Scoring!$I$10,IF(AK24="UVCB, mixture, intermediate",Scoring!$I$9,IF(AK24&lt;Scoring!$H$2,Scoring!$I$2,IF(AK24&lt;Scoring!$H$3,Scoring!$I$3,IF(AK24&lt;Scoring!$H$4,Scoring!$I$4,IF(AK24&lt;Scoring!$H$5,Scoring!$I$5,IF(AK24&lt;Scoring!$H$6,Scoring!$I$6,IF(AK24&lt;Scoring!$H$7,Scoring!$I$7,IF(AK24&gt;=Scoring!$H$7,Scoring!$I$8,"")))))))))))</f>
        <v>3.5</v>
      </c>
      <c r="AN24" s="79">
        <v>0</v>
      </c>
      <c r="AO24" s="79">
        <v>0</v>
      </c>
      <c r="AP24" s="79">
        <v>1</v>
      </c>
      <c r="AQ24" s="79">
        <v>0</v>
      </c>
      <c r="AR24" s="79">
        <v>0</v>
      </c>
      <c r="AS24" s="78">
        <f t="shared" si="5"/>
        <v>1</v>
      </c>
      <c r="AU24" s="79">
        <f>IF(IFERROR(F24,99)=99,IF(IFERROR(G24,99)=99,IF(IFERROR(H24,99)=99,IF(IFERROR(I24,99)=99,IF(IFERROR(E24,99)=99,IF(IFERROR(J24,99)=99,0,Scoring!$B$7),Scoring!$B$3),Scoring!$B$2),Scoring!$B$6),Scoring!$B$5),Scoring!$B$4)</f>
        <v>1</v>
      </c>
      <c r="AV24" s="78">
        <f t="shared" si="6"/>
        <v>3</v>
      </c>
      <c r="AW24" s="78">
        <f t="shared" si="0"/>
        <v>3.5</v>
      </c>
      <c r="AX24" s="66">
        <f t="shared" si="1"/>
        <v>4</v>
      </c>
      <c r="AY24" s="78">
        <f t="shared" si="2"/>
        <v>1</v>
      </c>
      <c r="AZ24" s="76">
        <f t="shared" si="7"/>
        <v>11.5</v>
      </c>
      <c r="BA24" s="76"/>
      <c r="BB24" s="76">
        <f t="shared" si="8"/>
        <v>11.5</v>
      </c>
    </row>
    <row r="25" spans="1:54" x14ac:dyDescent="0.25">
      <c r="A25" s="77" t="s">
        <v>3357</v>
      </c>
      <c r="B25" s="76" t="str">
        <f t="shared" si="9"/>
        <v>200-280-6</v>
      </c>
      <c r="C25" s="77" t="s">
        <v>1435</v>
      </c>
      <c r="D25" s="77" t="s">
        <v>1436</v>
      </c>
      <c r="E25" s="76" t="str">
        <f>IF(C25="-",IF(A25="-",VLOOKUP(D25,'sin-list 180320_update'!$C$2:$C$835,1,FALSE),VLOOKUP(A25,'sin-list 180320_update'!$A$2:$A$835,1,FALSE)),VLOOKUP(C25,'sin-list 180320_update'!$B$2:$B$835,1,FALSE))</f>
        <v>200-280-6</v>
      </c>
      <c r="F25" s="76" t="e">
        <f>IF($C25="-",IF($A25="-",VLOOKUP($D25,'REACH Bilaga XVII_update'!$A$5:$A$131,1,FALSE),VLOOKUP($A25,'REACH Bilaga XVII_update'!$C$5:$C$131,1,FALSE)),VLOOKUP($C25,'REACH Bilaga XVII_update'!$B$5:$B$131,1,FALSE))</f>
        <v>#N/A</v>
      </c>
      <c r="G25" s="76" t="str">
        <f>IF($C25="-",IF($A25="-",VLOOKUP($D25,' REACH Bilaga 59_update'!$A$5:$A$210,1,FALSE),VLOOKUP($A25,' REACH Bilaga 59_update'!$D$5:$D$210,1,FALSE)),VLOOKUP($C25,' REACH Bilaga 59_update'!$C$5:$C$210,1,FALSE))</f>
        <v>200-280-6</v>
      </c>
      <c r="H25" s="76" t="e">
        <f>IF($C25="-",IF($A25="-",VLOOKUP($D25,'REACH Bilaga XIV_update'!$A$5:$A$110,1,FALSE),VLOOKUP($A25,'REACH Bilaga XIV_update'!$D$5:$D$110,1,FALSE)),VLOOKUP($C25,'REACH Bilaga XIV_update'!$C$5:$C$110,1,FALSE))</f>
        <v>#N/A</v>
      </c>
      <c r="I25" s="76" t="e">
        <f>IF($C25="-",IF($A25="-",VLOOKUP($D25,CoRAP_update!$A$5:$A$376,1,FALSE),VLOOKUP($A25,CoRAP_update!$D$5:$D$376,1,FALSE)),VLOOKUP($C25,CoRAP_update!$C$5:$C$376,1,FALSE))</f>
        <v>#N/A</v>
      </c>
      <c r="J25" s="76" t="e">
        <f>IF($C25="-",IF($A25="-",VLOOKUP($D25,EDC_update!$C$2:$C$450,1,FALSE),VLOOKUP($A25,EDC_update!$B$2:$B$450,1,FALSE)),VLOOKUP($C25,EDC_update!$L$2:$L$450,1,FALSE))</f>
        <v>#N/A</v>
      </c>
      <c r="K25" s="76" t="str">
        <f>IF($C25="-",IF($A25="-",IF(VLOOKUP($D25,'sin-list 180320_update'!$C$2:$S$835,3,FALSE)="",NA(),VLOOKUP($D25,'sin-list 180320_update'!$C$2:$S$835,3,FALSE)),IF(VLOOKUP($A25,'sin-list 180320_update'!$A$2:$S$835,5,FALSE)="",NA(),VLOOKUP($A25,'sin-list 180320_update'!$A$2:$S$835,5,FALSE))),IF(VLOOKUP($C25,'sin-list 180320_update'!$B$2:$S$835,4,FALSE)="",NA(),VLOOKUP($C25,'sin-list 180320_update'!$B$2:$S$835,4,FALSE)))</f>
        <v>Classified CMR according to Annex VI of Regulation 1272/2008, identified as SVHC also due to vPvB properties</v>
      </c>
      <c r="L25" s="76" t="str">
        <f>IF($C25="-",IF($A25="-",VLOOKUP($D25,'sin-list 180320_update'!$C$2:$S$835,6,FALSE),VLOOKUP($A25,'sin-list 180320_update'!$A$2:$S$835,8,FALSE)),VLOOKUP($C25,'sin-list 180320_update'!$B$2:$S$835,7,FALSE))</f>
        <v>Carc. 1B
Aquatic Acute 1
Aquatic Chronic 1</v>
      </c>
      <c r="M25" s="76" t="str">
        <f>IF($C25="-",IF($A25="-",IF(VLOOKUP($D25,'sin-list 180320_update'!$C$2:$S$835,8,FALSE)="",NA(),VLOOKUP($D25,'sin-list 180320_update'!$C$2:$S$835,8,FALSE)),IF(VLOOKUP($A25,'sin-list 180320_update'!$A$2:$S$835,10,FALSE)="",NA(),VLOOKUP($A25,'sin-list 180320_update'!$A$2:$S$835,10,FALSE))),IF(VLOOKUP($C25,'sin-list 180320_update'!$B$2:$S$835,9,FALSE)="",NA(),VLOOKUP($C25,'sin-list 180320_update'!$B$2:$S$835,9,FALSE)))</f>
        <v>H350
H400
H410</v>
      </c>
      <c r="N25" s="76" t="e">
        <f>IF($C25="-",IF($A25="-",IF(VLOOKUP($D25,'REACH Bilaga XVII_update'!$A$5:$E$131,4,FALSE)="",NA(),VLOOKUP($D25,'REACH Bilaga XVII_update'!$A$5:$E$131,4,FALSE)),IF(VLOOKUP($A25,'REACH Bilaga XVII_update'!$C$5:$D$131,2,FALSE)="",NA(),VLOOKUP($A25,'REACH Bilaga XVII_update'!$C$5:$D$131,2,FALSE))),IF(VLOOKUP($C25,'REACH Bilaga XVII_update'!$B$5:$D$131,3,FALSE)="",NA(),VLOOKUP($C25,'REACH Bilaga XVII_update'!$B$5:$D$131,3,FALSE)))</f>
        <v>#N/A</v>
      </c>
      <c r="O25" s="76" t="str">
        <f>IF($C25="-",IF($A25="-",IF(VLOOKUP($D25,' REACH Bilaga 59_update'!$A$5:$E$210,5,FALSE)="",NA(),VLOOKUP($D25,' REACH Bilaga 59_update'!$A$5:$E$210,5,FALSE)),IF(VLOOKUP($A25,' REACH Bilaga 59_update'!$D$5:$E$210,2,FALSE)="",NA(),VLOOKUP($A25,' REACH Bilaga 59_update'!$D$5:$E$210,2,FALSE))),IF(VLOOKUP($C25,' REACH Bilaga 59_update'!$C$5:$E$210,3,FALSE)="",NA(),VLOOKUP($C25,' REACH Bilaga 59_update'!$C$5:$E$210,3,FALSE)))</f>
        <v>H350
H400
H410</v>
      </c>
      <c r="P25" s="76" t="str">
        <f>IF(C25="-",IF(A25="-",IFERROR(VLOOKUP($D25,' REACH Bilaga 59_update'!$A$5:$F$210,MATCH(Sammanfattning!P$1,' REACH Bilaga 59_update'!$A$4:$F$4,0),FALSE),VLOOKUP($D25,'REACH Bilaga XIV_update'!$A$4:$H$110,MATCH(Sammanfattning!P$1,'REACH Bilaga XIV_update'!$A$4:$H$4,0),FALSE)),IFERROR(VLOOKUP($A25,' REACH Bilaga 59_update'!$D$5:$F$210,MATCH(Sammanfattning!P$1,' REACH Bilaga 59_update'!$D$4:$F$4,0),FALSE),VLOOKUP($A25,'REACH Bilaga XIV_update'!$D$4:$H$110,MATCH(Sammanfattning!P$1,'REACH Bilaga XIV_update'!$D$4:$H$4,0),FALSE))),IFERROR(VLOOKUP($C25,' REACH Bilaga 59_update'!$C$5:$F$210,MATCH(Sammanfattning!P$1,' REACH Bilaga 59_update'!$C$4:$F$4,0),FALSE),VLOOKUP($C25,'REACH Bilaga XIV_update'!$C$4:$H$110,MATCH(Sammanfattning!P$1,'REACH Bilaga XIV_update'!$C$4:$H$4,0),FALSE)))</f>
        <v>Carcinogenic (Article 57a)#PBT (Article 57d)#vPvB (Article 57e)</v>
      </c>
      <c r="Q25" s="76" t="e">
        <f>IF($C25="-",IF($A25="-",IF(VLOOKUP($D25,'REACH Bilaga XIV_update'!$A$5:$I$110,9,FALSE)="",NA(),VLOOKUP($D25,'REACH Bilaga XIV_update'!$A$5:$I$110,9,FALSE)),IF(VLOOKUP($A25,'REACH Bilaga XIV_update'!$D$5:$I$110,6,FALSE)="",NA(),VLOOKUP($A25,'REACH Bilaga XIV_update'!$D$5:$I$110,6,FALSE))),IF(VLOOKUP($C25,'REACH Bilaga XIV_update'!$C$5:$I$110,7,FALSE)="",NA(),VLOOKUP($C25,'REACH Bilaga XIV_update'!$C$5:$I$110,7,FALSE)))</f>
        <v>#N/A</v>
      </c>
      <c r="R25" s="76" t="e">
        <f>IF($C25="-",IF($A25="-",IF(VLOOKUP($D25,CoRAP_update!$A$5:$O$376,15,FALSE)="",NA(),VLOOKUP($D25,CoRAP_update!$A$5:$O$376,15,FALSE)),IF(VLOOKUP($A25,CoRAP_update!$D$5:$O$376,12,FALSE)="",NA(),VLOOKUP($A25,CoRAP_update!$D$5:$O$376,12,FALSE))),IF(VLOOKUP($C25,CoRAP_update!$C$5:$O$376,13,FALSE)="",NA(),VLOOKUP($C25,CoRAP_update!$C$5:$O$376,13,FALSE)))</f>
        <v>#N/A</v>
      </c>
      <c r="S25" s="144" t="e">
        <f>IF($C25="-",IF($A25="-",VLOOKUP($D25,CoRAP_update!$A$5:$J$376,MATCH(Sammanfattning!S$1,CoRAP_update!$A$4:$J$4,0),FALSE),VLOOKUP($A25,CoRAP_update!$D$5:$J$376,MATCH(Sammanfattning!S$1,CoRAP_update!$D$4:$J$4,0),FALSE)),VLOOKUP($C25,CoRAP_update!$C$5:$J$376,MATCH(Sammanfattning!S$1,CoRAP_update!$C$4:$J$4,0),FALSE))</f>
        <v>#N/A</v>
      </c>
      <c r="T25" s="76" t="str">
        <f>IF($A25="-",VLOOKUP($D25,EDC_update!$C$2:$F$450,4,FALSE),VLOOKUP($A25,EDC_update!$B$2:$F$450,5,FALSE))</f>
        <v>CAT2</v>
      </c>
      <c r="V25" s="78">
        <f>IF(IFERROR(SEARCH("PBT",P25),99)=99,IF(IFERROR(SEARCH("suspected PBT",S25),99)=99,IF(IFERROR(SEARCH("concluded to be PBT",K25),99)=99,IF(IFERROR(SEARCH("PBT",S25),99)=99,IF(IFERROR(SEARCH("PBT cand",L25),99)=99,IF(IFERROR(SEARCH("PBT",L25),99)=99,IF(IFERROR(SEARCH("persistent, bioackumulative and toxic properties",K25),99)=99,0,Scoring!$E$3),Scoring!$E$3),Scoring!$E$7),Scoring!$E$3),Scoring!$E$5),Scoring!$E$6),Scoring!$E$3)</f>
        <v>1</v>
      </c>
      <c r="W25" s="78">
        <f>IF(IFERROR(SEARCH("vPvB",P25),99)=99,IF(IFERROR(SEARCH("suspected pbt/vPvB",S25),99)=99,IF(IFERROR(SEARCH("vPvB",S25),99)=99,IF(IFERROR(SEARCH("concluded to be a vPvB",S25),99)=99,IF(IFERROR(SEARCH("identified as vPvB",K25),99)=99,IF(IFERROR(SEARCH("concluded to be a vPvB",K25),99)=99,IF(IFERROR(SEARCH("concluded to be both pbt and vPvB",S25),99)=99,IF(IFERROR(SEARCH("concluded to be both pbt and vPvB",K25),99)=99,0,Scoring!$E$5),Scoring!$E$5),Scoring!$E$5),Scoring!$E$5),Scoring!$E$5),Scoring!$E$4),Scoring!$E$6),Scoring!$E$4)</f>
        <v>1</v>
      </c>
      <c r="X25" s="78">
        <f>IF(IFERROR(SEARCH("H410",N25),99)=99,IF(IFERROR(SEARCH("H410",O25),99)=99,IF(IFERROR(SEARCH("H410",Q25),99)=99,IF(IFERROR(SEARCH("H410",M25),99)=99,IF(IFERROR(SEARCH("H410",R25),99)=99,IF(IFERROR(SEARCH("H411",N25),99)=99,IF(IFERROR(SEARCH("H411",O25),99)=99,IF(IFERROR(SEARCH("H411",Q25),99)=99,IF(IFERROR(SEARCH("H411",M25),99)=99,IF(IFERROR(SEARCH("H411",R25),99)=99,IF(IFERROR(SEARCH("H413",N25),99)=99,IF(IFERROR(SEARCH("H413",O25),99)=99,IF(IFERROR(SEARCH("H413",Q25),99)=99,IF(IFERROR(SEARCH("H413",M25),99)=99,IF(IFERROR(SEARCH("H413",R25),99)=99,IF(IFERROR(SEARCH("H412",N25),99)=99,IF(IFERROR(SEARCH("H412",O25),99)=99,IF(IFERROR(SEARCH("H412",Q25),99)=99,IF(IFERROR(SEARCH("H412",M25),99)=99,IF(IFERROR(SEARCH("H412",R25),99)=99,0,Scoring!$E$2),Scoring!$E$2),Scoring!$E$2),Scoring!$E$2),Scoring!$E$2),Scoring!$E$2),Scoring!$E$2),Scoring!$E$2),Scoring!$E$2),Scoring!$E$2),Scoring!$E$2),Scoring!$E$2),Scoring!$E$2),Scoring!$E$2),Scoring!$E$2),Scoring!$E$2),Scoring!$E$2),Scoring!$E$2),Scoring!$E$2),Scoring!$E$2)</f>
        <v>1</v>
      </c>
      <c r="Y25" s="78">
        <f>IF(IFERROR(SEARCH("CMR",K25),99)=99,IF(IFERROR(SEARCH("Suspected CMR",S25),99)=99,IF(IFERROR(SEARCH("CMR",S25),99)=99,0,Scoring!$E$8),Scoring!$E$9),Scoring!$E$8)</f>
        <v>3</v>
      </c>
      <c r="Z25" s="78">
        <f>IF(IFERROR(SEARCH("H350",N25),99)=99,IF(IFERROR(SEARCH("H350",O25),99)=99,IF(IFERROR(SEARCH("H350",Q25),99)=99,IF(IFERROR(SEARCH("H350",M25),99)=99,IF(IFERROR(SEARCH("H350",R25),99)=99,IF(IFERROR(SEARCH("H351",N25),99)=99,IF(IFERROR(SEARCH("H351",O25),99)=99,IF(IFERROR(SEARCH("H351",Q25),99)=99,IF(IFERROR(SEARCH("H351",M25),99)=99,IF(IFERROR(SEARCH("H351",R25),99)=99,IF(IFERROR(SEARCH("carcinogenic",P25),99)=99,IF(IFERROR(SEARCH("suspected carcinogenic",S25),99)=99,0,Scoring!$E$12),Scoring!$E$11),Scoring!$E$10),Scoring!$E$10),Scoring!$E$10),Scoring!$E$10),Scoring!$E$10),Scoring!$E$10),Scoring!$E$10),Scoring!$E$10),Scoring!$E$10),Scoring!$E$10)</f>
        <v>1</v>
      </c>
      <c r="AA25" s="78">
        <f>IF(IFERROR(SEARCH("H340",N25),99)=99,IF(IFERROR(SEARCH("H340",O25),99)=99,IF(IFERROR(SEARCH("H340",Q25),99)=99,IF(IFERROR(SEARCH("H340",M25),99)=99,IF(IFERROR(SEARCH("H340",R25),99)=99,IF(IFERROR(SEARCH("H341",N25),99)=99,IF(IFERROR(SEARCH("H341",O25),99)=99,IF(IFERROR(SEARCH("H341",Q25),99)=99,IF(IFERROR(SEARCH("H341",M25),99)=99,IF(IFERROR(SEARCH("H341",R25),99)=99,IF(IFERROR(SEARCH("mutagenic",P25),99)=99,IF(IFERROR(SEARCH("suspected mutagenic",S25),99)=99,0,Scoring!$E$15),Scoring!$E$14),Scoring!$E$13),Scoring!$E$13),Scoring!$E$13),Scoring!$E$13),Scoring!$E$13),Scoring!$E$13),Scoring!$E$13),Scoring!$E$13),Scoring!$E$13),Scoring!$E$13)</f>
        <v>0</v>
      </c>
      <c r="AB25" s="78">
        <f>IF(IFERROR(SEARCH("H360",N25),99)=99,IF(IFERROR(SEARCH("H360",O25),99)=99,IF(IFERROR(SEARCH("H360",Q25),99)=99,IF(IFERROR(SEARCH("H360",M25),99)=99,IF(IFERROR(SEARCH("H360",R25),99)=99,IF(IFERROR(SEARCH("H361",N25),99)=99,IF(IFERROR(SEARCH("H361",O25),99)=99,IF(IFERROR(SEARCH("H361",Q25),99)=99,IF(IFERROR(SEARCH("H361",M25),99)=99,IF(IFERROR(SEARCH("H361",R25),99)=99,IF(IFERROR(SEARCH("reproduction",P25),99)=99,IF(IFERROR(SEARCH("suspected reprotoxic",S25),99)=99,IF(IFERROR(SEARCH("reprotoxic",S25),99)=99,IF(IFERROR(SEARCH("reprotoxic",K25),99)=99,0,Scoring!$E$18),Scoring!$E$18),Scoring!$E$19),Scoring!$E$17),Scoring!$E$16),Scoring!$E$16),Scoring!$E$16),Scoring!$E$16),Scoring!$E$16),Scoring!$E$16),Scoring!$E$16),Scoring!$E$16),Scoring!$E$16),Scoring!$E$16)</f>
        <v>0</v>
      </c>
      <c r="AC25" s="78">
        <f>IF(IFERROR(SEARCH("57f",L25),99)=99,IF(IFERROR(SEARCH("57(f)",P25),99)=99,0,Scoring!$E$20),Scoring!$E$20)</f>
        <v>0</v>
      </c>
      <c r="AD25" s="78">
        <f>IF(IFERROR(SEARCH("CAT1",T25),99)=99,IF(IFERROR(SEARCH("CAT2",T25),99)=99,IF(IFERROR(SEARCH("CAT3",T25),99)=99,IF(IFERROR(SEARCH("concluded to be endocrine",K25),99)=99,IF(IFERROR(SEARCH("categorised as endocrine",K25),99)=99,IF(IFERROR(SEARCH("endocrine disrupting",P25),99)=99,IF(IFERROR(SEARCH("endocrine disrupting",K25),99)=99,IF(IFERROR(SEARCH("suspected endocrine",S25),99)=99,IF(IFERROR(SEARCH("potential endocrine",S25),99)=99,0,Scoring!$E$25),Scoring!$E$25),Scoring!$E$24),Scoring!$E$24),Scoring!$E$24),Scoring!$E$24),Scoring!$E$23),Scoring!$E$22),Scoring!$E$21)</f>
        <v>0.5</v>
      </c>
      <c r="AE25" s="78">
        <f>IF(IFERROR(SEARCH("suspected sensitiser",S25),99)=99,IF(IFERROR(SEARCH("sensitiser",S25),99)=99,IF(IFERROR(SEARCH("other hazard based concern",S25),99)=99,0,Scoring!$E$28),Scoring!$E$26),Scoring!$E$27)</f>
        <v>0</v>
      </c>
      <c r="AF25" s="78">
        <f>IF(IFERROR(M25,1)=1,IF(IFERROR(N25,1)=1,IF(IFERROR(O25,1)=1,IF(IFERROR(Q25,1)=1,IF(IFERROR(R25,1)=1,IF(IFERROR(T25,1)=1,IF(IFERROR(K25,1)=1,IF(IFERROR(P25,1)=1,IF(IFERROR(S25,1)=1,Scoring!$E$29,0),0),0),0),0),0),0),0),0)</f>
        <v>0</v>
      </c>
      <c r="AG25" s="78">
        <f t="shared" si="4"/>
        <v>6.5</v>
      </c>
      <c r="AI25" s="93">
        <f>IF(A25="-",IF(D25="-",#N/A,VLOOKUP(D25,Exponering!$A$6:O$501,15,FALSE)),VLOOKUP(A25,Exponering!$A$6:$O$501,15,FALSE))</f>
        <v>8</v>
      </c>
      <c r="AJ25" s="94">
        <f>IF(IFERROR(AI25,"")="","",IF(AI25="No data",Scoring!$M$9,IF(AI25&lt;Scoring!$L$2,Scoring!$M$2,IF(AI25&lt;Scoring!$L$3,Scoring!$M$3,IF(AI25&lt;Scoring!$L$4,Scoring!$M$4,IF(AI25&lt;Scoring!$L$5,Scoring!$M$5,IF(AI25&lt;Scoring!$L$6,Scoring!$M$6,IF(AI25&lt;Scoring!$L$7,Scoring!$M$7,IF(AI25&gt;=Scoring!$L$7,Scoring!$M$8,"")))))))))</f>
        <v>3</v>
      </c>
      <c r="AK25" s="76">
        <f>IF(A25="-",IF(D25="-",#N/A,VLOOKUP(D25,'Total Use SPIN'!$A$5:H$272,5,FALSE)),VLOOKUP(A25,'Total Use SPIN'!$A$5:$H$272,5,FALSE))</f>
        <v>3852.5</v>
      </c>
      <c r="AL25" s="75">
        <f>IF(IFERROR(AK25,"")="","",IF(AK25="Confidential",Scoring!$I$10,IF(AK25="No data",Scoring!$I$10,IF(AK25="UVCB, mixture, intermediate",Scoring!$I$9,IF(AK25&lt;Scoring!$H$2,Scoring!$I$2,IF(AK25&lt;Scoring!$H$3,Scoring!$I$3,IF(AK25&lt;Scoring!$H$4,Scoring!$I$4,IF(AK25&lt;Scoring!$H$5,Scoring!$I$5,IF(AK25&lt;Scoring!$H$6,Scoring!$I$6,IF(AK25&lt;Scoring!$H$7,Scoring!$I$7,IF(AK25&gt;=Scoring!$H$7,Scoring!$I$8,"")))))))))))</f>
        <v>6</v>
      </c>
      <c r="AN25" s="79"/>
      <c r="AO25" s="79"/>
      <c r="AP25" s="79"/>
      <c r="AQ25" s="79"/>
      <c r="AR25" s="79"/>
      <c r="AS25" s="78"/>
      <c r="AU25" s="79">
        <f>IF(IFERROR(F25,99)=99,IF(IFERROR(G25,99)=99,IF(IFERROR(H25,99)=99,IF(IFERROR(I25,99)=99,IF(IFERROR(E25,99)=99,IF(IFERROR(J25,99)=99,0,Scoring!$B$7),Scoring!$B$3),Scoring!$B$2),Scoring!$B$6),Scoring!$B$5),Scoring!$B$4)</f>
        <v>1</v>
      </c>
      <c r="AV25" s="78">
        <f t="shared" si="6"/>
        <v>6.5</v>
      </c>
      <c r="AW25" s="78">
        <f t="shared" si="0"/>
        <v>6</v>
      </c>
      <c r="AX25" s="66">
        <f t="shared" si="1"/>
        <v>3</v>
      </c>
      <c r="AY25" s="78"/>
      <c r="AZ25" s="76"/>
      <c r="BA25" s="76"/>
      <c r="BB25" s="76"/>
    </row>
    <row r="26" spans="1:54" x14ac:dyDescent="0.25">
      <c r="A26" s="77" t="s">
        <v>3012</v>
      </c>
      <c r="B26" s="76" t="str">
        <f t="shared" si="9"/>
        <v>200-280-6</v>
      </c>
      <c r="C26" s="77" t="s">
        <v>1435</v>
      </c>
      <c r="D26" s="77" t="s">
        <v>1436</v>
      </c>
      <c r="E26" s="76" t="str">
        <f>IF(C26="-",IF(A26="-",VLOOKUP(D26,'sin-list 180320_update'!$C$2:$C$835,1,FALSE),VLOOKUP(A26,'sin-list 180320_update'!$A$2:$A$835,1,FALSE)),VLOOKUP(C26,'sin-list 180320_update'!$B$2:$B$835,1,FALSE))</f>
        <v>200-280-6</v>
      </c>
      <c r="F26" s="76" t="e">
        <f>IF($C26="-",IF($A26="-",VLOOKUP($D26,'REACH Bilaga XVII_update'!$A$5:$A$131,1,FALSE),VLOOKUP($A26,'REACH Bilaga XVII_update'!$C$5:$C$131,1,FALSE)),VLOOKUP($C26,'REACH Bilaga XVII_update'!$B$5:$B$131,1,FALSE))</f>
        <v>#N/A</v>
      </c>
      <c r="G26" s="76" t="str">
        <f>IF($C26="-",IF($A26="-",VLOOKUP($D26,' REACH Bilaga 59_update'!$A$5:$A$210,1,FALSE),VLOOKUP($A26,' REACH Bilaga 59_update'!$D$5:$D$210,1,FALSE)),VLOOKUP($C26,' REACH Bilaga 59_update'!$C$5:$C$210,1,FALSE))</f>
        <v>200-280-6</v>
      </c>
      <c r="H26" s="76" t="e">
        <f>IF($C26="-",IF($A26="-",VLOOKUP($D26,'REACH Bilaga XIV_update'!$A$5:$A$110,1,FALSE),VLOOKUP($A26,'REACH Bilaga XIV_update'!$D$5:$D$110,1,FALSE)),VLOOKUP($C26,'REACH Bilaga XIV_update'!$C$5:$C$110,1,FALSE))</f>
        <v>#N/A</v>
      </c>
      <c r="I26" s="76" t="e">
        <f>IF($C26="-",IF($A26="-",VLOOKUP($D26,CoRAP_update!$A$5:$A$376,1,FALSE),VLOOKUP($A26,CoRAP_update!$D$5:$D$376,1,FALSE)),VLOOKUP($C26,CoRAP_update!$C$5:$C$376,1,FALSE))</f>
        <v>#N/A</v>
      </c>
      <c r="J26" s="76" t="e">
        <f>IF($C26="-",IF($A26="-",VLOOKUP($D26,EDC_update!$C$2:$C$450,1,FALSE),VLOOKUP($A26,EDC_update!$B$2:$B$450,1,FALSE)),VLOOKUP($C26,EDC_update!$L$2:$L$450,1,FALSE))</f>
        <v>#N/A</v>
      </c>
      <c r="K26" s="76" t="str">
        <f>IF($C26="-",IF($A26="-",IF(VLOOKUP($D26,'sin-list 180320_update'!$C$2:$S$835,3,FALSE)="",NA(),VLOOKUP($D26,'sin-list 180320_update'!$C$2:$S$835,3,FALSE)),IF(VLOOKUP($A26,'sin-list 180320_update'!$A$2:$S$835,5,FALSE)="",NA(),VLOOKUP($A26,'sin-list 180320_update'!$A$2:$S$835,5,FALSE))),IF(VLOOKUP($C26,'sin-list 180320_update'!$B$2:$S$835,4,FALSE)="",NA(),VLOOKUP($C26,'sin-list 180320_update'!$B$2:$S$835,4,FALSE)))</f>
        <v>Classified CMR according to Annex VI of Regulation 1272/2008, identified as SVHC also due to vPvB properties</v>
      </c>
      <c r="L26" s="76" t="str">
        <f>IF($C26="-",IF($A26="-",VLOOKUP($D26,'sin-list 180320_update'!$C$2:$S$835,6,FALSE),VLOOKUP($A26,'sin-list 180320_update'!$A$2:$S$835,8,FALSE)),VLOOKUP($C26,'sin-list 180320_update'!$B$2:$S$835,7,FALSE))</f>
        <v>Carc. 1B
Aquatic Acute 1
Aquatic Chronic 1</v>
      </c>
      <c r="M26" s="76" t="str">
        <f>IF($C26="-",IF($A26="-",IF(VLOOKUP($D26,'sin-list 180320_update'!$C$2:$S$835,8,FALSE)="",NA(),VLOOKUP($D26,'sin-list 180320_update'!$C$2:$S$835,8,FALSE)),IF(VLOOKUP($A26,'sin-list 180320_update'!$A$2:$S$835,10,FALSE)="",NA(),VLOOKUP($A26,'sin-list 180320_update'!$A$2:$S$835,10,FALSE))),IF(VLOOKUP($C26,'sin-list 180320_update'!$B$2:$S$835,9,FALSE)="",NA(),VLOOKUP($C26,'sin-list 180320_update'!$B$2:$S$835,9,FALSE)))</f>
        <v>H350
H400
H410</v>
      </c>
      <c r="N26" s="76" t="e">
        <f>IF($C26="-",IF($A26="-",IF(VLOOKUP($D26,'REACH Bilaga XVII_update'!$A$5:$E$131,4,FALSE)="",NA(),VLOOKUP($D26,'REACH Bilaga XVII_update'!$A$5:$E$131,4,FALSE)),IF(VLOOKUP($A26,'REACH Bilaga XVII_update'!$C$5:$D$131,2,FALSE)="",NA(),VLOOKUP($A26,'REACH Bilaga XVII_update'!$C$5:$D$131,2,FALSE))),IF(VLOOKUP($C26,'REACH Bilaga XVII_update'!$B$5:$D$131,3,FALSE)="",NA(),VLOOKUP($C26,'REACH Bilaga XVII_update'!$B$5:$D$131,3,FALSE)))</f>
        <v>#N/A</v>
      </c>
      <c r="O26" s="76" t="str">
        <f>IF($C26="-",IF($A26="-",IF(VLOOKUP($D26,' REACH Bilaga 59_update'!$A$5:$E$210,5,FALSE)="",NA(),VLOOKUP($D26,' REACH Bilaga 59_update'!$A$5:$E$210,5,FALSE)),IF(VLOOKUP($A26,' REACH Bilaga 59_update'!$D$5:$E$210,2,FALSE)="",NA(),VLOOKUP($A26,' REACH Bilaga 59_update'!$D$5:$E$210,2,FALSE))),IF(VLOOKUP($C26,' REACH Bilaga 59_update'!$C$5:$E$210,3,FALSE)="",NA(),VLOOKUP($C26,' REACH Bilaga 59_update'!$C$5:$E$210,3,FALSE)))</f>
        <v>H350
H400
H410</v>
      </c>
      <c r="P26" s="76" t="str">
        <f>IF(C26="-",IF(A26="-",IFERROR(VLOOKUP($D26,' REACH Bilaga 59_update'!$A$5:$F$210,MATCH(Sammanfattning!P$1,' REACH Bilaga 59_update'!$A$4:$F$4,0),FALSE),VLOOKUP($D26,'REACH Bilaga XIV_update'!$A$4:$H$110,MATCH(Sammanfattning!P$1,'REACH Bilaga XIV_update'!$A$4:$H$4,0),FALSE)),IFERROR(VLOOKUP($A26,' REACH Bilaga 59_update'!$D$5:$F$210,MATCH(Sammanfattning!P$1,' REACH Bilaga 59_update'!$D$4:$F$4,0),FALSE),VLOOKUP($A26,'REACH Bilaga XIV_update'!$D$4:$H$110,MATCH(Sammanfattning!P$1,'REACH Bilaga XIV_update'!$D$4:$H$4,0),FALSE))),IFERROR(VLOOKUP($C26,' REACH Bilaga 59_update'!$C$5:$F$210,MATCH(Sammanfattning!P$1,' REACH Bilaga 59_update'!$C$4:$F$4,0),FALSE),VLOOKUP($C26,'REACH Bilaga XIV_update'!$C$4:$H$110,MATCH(Sammanfattning!P$1,'REACH Bilaga XIV_update'!$C$4:$H$4,0),FALSE)))</f>
        <v>Carcinogenic (Article 57a)#PBT (Article 57d)#vPvB (Article 57e)</v>
      </c>
      <c r="Q26" s="76" t="e">
        <f>IF($C26="-",IF($A26="-",IF(VLOOKUP($D26,'REACH Bilaga XIV_update'!$A$5:$I$110,9,FALSE)="",NA(),VLOOKUP($D26,'REACH Bilaga XIV_update'!$A$5:$I$110,9,FALSE)),IF(VLOOKUP($A26,'REACH Bilaga XIV_update'!$D$5:$I$110,6,FALSE)="",NA(),VLOOKUP($A26,'REACH Bilaga XIV_update'!$D$5:$I$110,6,FALSE))),IF(VLOOKUP($C26,'REACH Bilaga XIV_update'!$C$5:$I$110,7,FALSE)="",NA(),VLOOKUP($C26,'REACH Bilaga XIV_update'!$C$5:$I$110,7,FALSE)))</f>
        <v>#N/A</v>
      </c>
      <c r="R26" s="76" t="e">
        <f>IF($C26="-",IF($A26="-",IF(VLOOKUP($D26,CoRAP_update!$A$5:$O$376,15,FALSE)="",NA(),VLOOKUP($D26,CoRAP_update!$A$5:$O$376,15,FALSE)),IF(VLOOKUP($A26,CoRAP_update!$D$5:$O$376,12,FALSE)="",NA(),VLOOKUP($A26,CoRAP_update!$D$5:$O$376,12,FALSE))),IF(VLOOKUP($C26,CoRAP_update!$C$5:$O$376,13,FALSE)="",NA(),VLOOKUP($C26,CoRAP_update!$C$5:$O$376,13,FALSE)))</f>
        <v>#N/A</v>
      </c>
      <c r="S26" s="144" t="e">
        <f>IF($C26="-",IF($A26="-",VLOOKUP($D26,CoRAP_update!$A$5:$J$376,MATCH(Sammanfattning!S$1,CoRAP_update!$A$4:$J$4,0),FALSE),VLOOKUP($A26,CoRAP_update!$D$5:$J$376,MATCH(Sammanfattning!S$1,CoRAP_update!$D$4:$J$4,0),FALSE)),VLOOKUP($C26,CoRAP_update!$C$5:$J$376,MATCH(Sammanfattning!S$1,CoRAP_update!$C$4:$J$4,0),FALSE))</f>
        <v>#N/A</v>
      </c>
      <c r="T26" s="76" t="e">
        <f>IF($A26="-",VLOOKUP($D26,EDC_update!$C$2:$F$450,4,FALSE),VLOOKUP($A26,EDC_update!$B$2:$F$450,5,FALSE))</f>
        <v>#N/A</v>
      </c>
      <c r="V26" s="78">
        <f>IF(IFERROR(SEARCH("PBT",P26),99)=99,IF(IFERROR(SEARCH("suspected PBT",S26),99)=99,IF(IFERROR(SEARCH("concluded to be PBT",K26),99)=99,IF(IFERROR(SEARCH("PBT",S26),99)=99,IF(IFERROR(SEARCH("PBT cand",L26),99)=99,IF(IFERROR(SEARCH("PBT",L26),99)=99,IF(IFERROR(SEARCH("persistent, bioackumulative and toxic properties",K26),99)=99,0,Scoring!$E$3),Scoring!$E$3),Scoring!$E$7),Scoring!$E$3),Scoring!$E$5),Scoring!$E$6),Scoring!$E$3)</f>
        <v>1</v>
      </c>
      <c r="W26" s="78">
        <f>IF(IFERROR(SEARCH("vPvB",P26),99)=99,IF(IFERROR(SEARCH("suspected pbt/vPvB",S26),99)=99,IF(IFERROR(SEARCH("vPvB",S26),99)=99,IF(IFERROR(SEARCH("concluded to be a vPvB",S26),99)=99,IF(IFERROR(SEARCH("identified as vPvB",K26),99)=99,IF(IFERROR(SEARCH("concluded to be a vPvB",K26),99)=99,IF(IFERROR(SEARCH("concluded to be both pbt and vPvB",S26),99)=99,IF(IFERROR(SEARCH("concluded to be both pbt and vPvB",K26),99)=99,0,Scoring!$E$5),Scoring!$E$5),Scoring!$E$5),Scoring!$E$5),Scoring!$E$5),Scoring!$E$4),Scoring!$E$6),Scoring!$E$4)</f>
        <v>1</v>
      </c>
      <c r="X26" s="78">
        <f>IF(IFERROR(SEARCH("H410",N26),99)=99,IF(IFERROR(SEARCH("H410",O26),99)=99,IF(IFERROR(SEARCH("H410",Q26),99)=99,IF(IFERROR(SEARCH("H410",M26),99)=99,IF(IFERROR(SEARCH("H410",R26),99)=99,IF(IFERROR(SEARCH("H411",N26),99)=99,IF(IFERROR(SEARCH("H411",O26),99)=99,IF(IFERROR(SEARCH("H411",Q26),99)=99,IF(IFERROR(SEARCH("H411",M26),99)=99,IF(IFERROR(SEARCH("H411",R26),99)=99,IF(IFERROR(SEARCH("H413",N26),99)=99,IF(IFERROR(SEARCH("H413",O26),99)=99,IF(IFERROR(SEARCH("H413",Q26),99)=99,IF(IFERROR(SEARCH("H413",M26),99)=99,IF(IFERROR(SEARCH("H413",R26),99)=99,IF(IFERROR(SEARCH("H412",N26),99)=99,IF(IFERROR(SEARCH("H412",O26),99)=99,IF(IFERROR(SEARCH("H412",Q26),99)=99,IF(IFERROR(SEARCH("H412",M26),99)=99,IF(IFERROR(SEARCH("H412",R26),99)=99,0,Scoring!$E$2),Scoring!$E$2),Scoring!$E$2),Scoring!$E$2),Scoring!$E$2),Scoring!$E$2),Scoring!$E$2),Scoring!$E$2),Scoring!$E$2),Scoring!$E$2),Scoring!$E$2),Scoring!$E$2),Scoring!$E$2),Scoring!$E$2),Scoring!$E$2),Scoring!$E$2),Scoring!$E$2),Scoring!$E$2),Scoring!$E$2),Scoring!$E$2)</f>
        <v>1</v>
      </c>
      <c r="Y26" s="78">
        <f>IF(IFERROR(SEARCH("CMR",K26),99)=99,IF(IFERROR(SEARCH("Suspected CMR",S26),99)=99,IF(IFERROR(SEARCH("CMR",S26),99)=99,0,Scoring!$E$8),Scoring!$E$9),Scoring!$E$8)</f>
        <v>3</v>
      </c>
      <c r="Z26" s="78">
        <f>IF(IFERROR(SEARCH("H350",N26),99)=99,IF(IFERROR(SEARCH("H350",O26),99)=99,IF(IFERROR(SEARCH("H350",Q26),99)=99,IF(IFERROR(SEARCH("H350",M26),99)=99,IF(IFERROR(SEARCH("H350",R26),99)=99,IF(IFERROR(SEARCH("H351",N26),99)=99,IF(IFERROR(SEARCH("H351",O26),99)=99,IF(IFERROR(SEARCH("H351",Q26),99)=99,IF(IFERROR(SEARCH("H351",M26),99)=99,IF(IFERROR(SEARCH("H351",R26),99)=99,IF(IFERROR(SEARCH("carcinogenic",P26),99)=99,IF(IFERROR(SEARCH("suspected carcinogenic",S26),99)=99,0,Scoring!$E$12),Scoring!$E$11),Scoring!$E$10),Scoring!$E$10),Scoring!$E$10),Scoring!$E$10),Scoring!$E$10),Scoring!$E$10),Scoring!$E$10),Scoring!$E$10),Scoring!$E$10),Scoring!$E$10)</f>
        <v>1</v>
      </c>
      <c r="AA26" s="78">
        <f>IF(IFERROR(SEARCH("H340",N26),99)=99,IF(IFERROR(SEARCH("H340",O26),99)=99,IF(IFERROR(SEARCH("H340",Q26),99)=99,IF(IFERROR(SEARCH("H340",M26),99)=99,IF(IFERROR(SEARCH("H340",R26),99)=99,IF(IFERROR(SEARCH("H341",N26),99)=99,IF(IFERROR(SEARCH("H341",O26),99)=99,IF(IFERROR(SEARCH("H341",Q26),99)=99,IF(IFERROR(SEARCH("H341",M26),99)=99,IF(IFERROR(SEARCH("H341",R26),99)=99,IF(IFERROR(SEARCH("mutagenic",P26),99)=99,IF(IFERROR(SEARCH("suspected mutagenic",S26),99)=99,0,Scoring!$E$15),Scoring!$E$14),Scoring!$E$13),Scoring!$E$13),Scoring!$E$13),Scoring!$E$13),Scoring!$E$13),Scoring!$E$13),Scoring!$E$13),Scoring!$E$13),Scoring!$E$13),Scoring!$E$13)</f>
        <v>0</v>
      </c>
      <c r="AB26" s="78">
        <f>IF(IFERROR(SEARCH("H360",N26),99)=99,IF(IFERROR(SEARCH("H360",O26),99)=99,IF(IFERROR(SEARCH("H360",Q26),99)=99,IF(IFERROR(SEARCH("H360",M26),99)=99,IF(IFERROR(SEARCH("H360",R26),99)=99,IF(IFERROR(SEARCH("H361",N26),99)=99,IF(IFERROR(SEARCH("H361",O26),99)=99,IF(IFERROR(SEARCH("H361",Q26),99)=99,IF(IFERROR(SEARCH("H361",M26),99)=99,IF(IFERROR(SEARCH("H361",R26),99)=99,IF(IFERROR(SEARCH("reproduction",P26),99)=99,IF(IFERROR(SEARCH("suspected reprotoxic",S26),99)=99,IF(IFERROR(SEARCH("reprotoxic",S26),99)=99,IF(IFERROR(SEARCH("reprotoxic",K26),99)=99,0,Scoring!$E$18),Scoring!$E$18),Scoring!$E$19),Scoring!$E$17),Scoring!$E$16),Scoring!$E$16),Scoring!$E$16),Scoring!$E$16),Scoring!$E$16),Scoring!$E$16),Scoring!$E$16),Scoring!$E$16),Scoring!$E$16),Scoring!$E$16)</f>
        <v>0</v>
      </c>
      <c r="AC26" s="78">
        <f>IF(IFERROR(SEARCH("57f",L26),99)=99,IF(IFERROR(SEARCH("57(f)",P26),99)=99,0,Scoring!$E$20),Scoring!$E$20)</f>
        <v>0</v>
      </c>
      <c r="AD26" s="78">
        <f>IF(IFERROR(SEARCH("CAT1",T26),99)=99,IF(IFERROR(SEARCH("CAT2",T26),99)=99,IF(IFERROR(SEARCH("CAT3",T26),99)=99,IF(IFERROR(SEARCH("concluded to be endocrine",K26),99)=99,IF(IFERROR(SEARCH("categorised as endocrine",K26),99)=99,IF(IFERROR(SEARCH("endocrine disrupting",P26),99)=99,IF(IFERROR(SEARCH("endocrine disrupting",K26),99)=99,IF(IFERROR(SEARCH("suspected endocrine",S26),99)=99,IF(IFERROR(SEARCH("potential endocrine",S26),99)=99,0,Scoring!$E$25),Scoring!$E$25),Scoring!$E$24),Scoring!$E$24),Scoring!$E$24),Scoring!$E$24),Scoring!$E$23),Scoring!$E$22),Scoring!$E$21)</f>
        <v>0</v>
      </c>
      <c r="AE26" s="78">
        <f>IF(IFERROR(SEARCH("suspected sensitiser",S26),99)=99,IF(IFERROR(SEARCH("sensitiser",S26),99)=99,IF(IFERROR(SEARCH("other hazard based concern",S26),99)=99,0,Scoring!$E$28),Scoring!$E$26),Scoring!$E$27)</f>
        <v>0</v>
      </c>
      <c r="AF26" s="78">
        <f>IF(IFERROR(M26,1)=1,IF(IFERROR(N26,1)=1,IF(IFERROR(O26,1)=1,IF(IFERROR(Q26,1)=1,IF(IFERROR(R26,1)=1,IF(IFERROR(T26,1)=1,IF(IFERROR(K26,1)=1,IF(IFERROR(P26,1)=1,IF(IFERROR(S26,1)=1,Scoring!$E$29,0),0),0),0),0),0),0),0),0)</f>
        <v>0</v>
      </c>
      <c r="AG26" s="78">
        <f t="shared" si="4"/>
        <v>6</v>
      </c>
      <c r="AI26" s="93" t="e">
        <f>IF(A26="-",IF(D26="-",#N/A,VLOOKUP(D26,Exponering!$A$6:O$501,15,FALSE)),VLOOKUP(A26,Exponering!$A$6:$O$501,15,FALSE))</f>
        <v>#N/A</v>
      </c>
      <c r="AJ26" s="94" t="str">
        <f>IF(IFERROR(AI26,"")="","",IF(AI26="No data",Scoring!$M$9,IF(AI26&lt;Scoring!$L$2,Scoring!$M$2,IF(AI26&lt;Scoring!$L$3,Scoring!$M$3,IF(AI26&lt;Scoring!$L$4,Scoring!$M$4,IF(AI26&lt;Scoring!$L$5,Scoring!$M$5,IF(AI26&lt;Scoring!$L$6,Scoring!$M$6,IF(AI26&lt;Scoring!$L$7,Scoring!$M$7,IF(AI26&gt;=Scoring!$L$7,Scoring!$M$8,"")))))))))</f>
        <v/>
      </c>
      <c r="AK26" s="76" t="e">
        <f>IF(A26="-",IF(D26="-",#N/A,VLOOKUP(D26,'Total Use SPIN'!$A$5:H$272,5,FALSE)),VLOOKUP(A26,'Total Use SPIN'!$A$5:$H$272,5,FALSE))</f>
        <v>#N/A</v>
      </c>
      <c r="AL26" s="75" t="str">
        <f>IF(IFERROR(AK26,"")="","",IF(AK26="Confidential",Scoring!$I$10,IF(AK26="No data",Scoring!$I$10,IF(AK26="UVCB, mixture, intermediate",Scoring!$I$9,IF(AK26&lt;Scoring!$H$2,Scoring!$I$2,IF(AK26&lt;Scoring!$H$3,Scoring!$I$3,IF(AK26&lt;Scoring!$H$4,Scoring!$I$4,IF(AK26&lt;Scoring!$H$5,Scoring!$I$5,IF(AK26&lt;Scoring!$H$6,Scoring!$I$6,IF(AK26&lt;Scoring!$H$7,Scoring!$I$7,IF(AK26&gt;=Scoring!$H$7,Scoring!$I$8,"")))))))))))</f>
        <v/>
      </c>
      <c r="AN26" s="79"/>
      <c r="AO26" s="79"/>
      <c r="AP26" s="79"/>
      <c r="AQ26" s="79"/>
      <c r="AR26" s="79"/>
      <c r="AS26" s="78"/>
      <c r="AU26" s="79">
        <f>IF(IFERROR(F26,99)=99,IF(IFERROR(G26,99)=99,IF(IFERROR(H26,99)=99,IF(IFERROR(I26,99)=99,IF(IFERROR(E26,99)=99,IF(IFERROR(J26,99)=99,0,Scoring!$B$7),Scoring!$B$3),Scoring!$B$2),Scoring!$B$6),Scoring!$B$5),Scoring!$B$4)</f>
        <v>1</v>
      </c>
      <c r="AV26" s="78">
        <f t="shared" si="6"/>
        <v>6</v>
      </c>
      <c r="AW26" s="78" t="str">
        <f t="shared" si="0"/>
        <v/>
      </c>
      <c r="AX26" s="66" t="str">
        <f t="shared" si="1"/>
        <v/>
      </c>
      <c r="AY26" s="78"/>
      <c r="AZ26" s="76"/>
      <c r="BA26" s="76"/>
      <c r="BB26" s="76"/>
    </row>
    <row r="27" spans="1:54" x14ac:dyDescent="0.25">
      <c r="A27" s="149" t="s">
        <v>3137</v>
      </c>
      <c r="B27" s="92" t="str">
        <f t="shared" si="9"/>
        <v>266-028-2</v>
      </c>
      <c r="C27" s="149" t="s">
        <v>1833</v>
      </c>
      <c r="D27" s="149" t="s">
        <v>1834</v>
      </c>
      <c r="E27" s="92" t="str">
        <f>IF(C27="-",IF(A27="-",VLOOKUP(D27,'sin-list 180320_update'!$C$2:$C$835,1,FALSE),VLOOKUP(A27,'sin-list 180320_update'!$A$2:$A$835,1,FALSE)),VLOOKUP(C27,'sin-list 180320_update'!$B$2:$B$835,1,FALSE))</f>
        <v>266-028-2</v>
      </c>
      <c r="F27" s="92" t="e">
        <f>IF($C27="-",IF($A27="-",VLOOKUP($D27,'REACH Bilaga XVII_update'!$A$5:$A$131,1,FALSE),VLOOKUP($A27,'REACH Bilaga XVII_update'!$C$5:$C$131,1,FALSE)),VLOOKUP($C27,'REACH Bilaga XVII_update'!$B$5:$B$131,1,FALSE))</f>
        <v>#N/A</v>
      </c>
      <c r="G27" s="92" t="str">
        <f>IF($C27="-",IF($A27="-",VLOOKUP($D27,' REACH Bilaga 59_update'!$A$5:$A$210,1,FALSE),VLOOKUP($A27,' REACH Bilaga 59_update'!$D$5:$D$210,1,FALSE)),VLOOKUP($C27,' REACH Bilaga 59_update'!$C$5:$C$210,1,FALSE))</f>
        <v>266-028-2</v>
      </c>
      <c r="H27" s="92" t="str">
        <f>IF($C27="-",IF($A27="-",VLOOKUP($D27,'REACH Bilaga XIV_update'!$A$5:$A$110,1,FALSE),VLOOKUP($A27,'REACH Bilaga XIV_update'!$D$5:$D$110,1,FALSE)),VLOOKUP($C27,'REACH Bilaga XIV_update'!$C$5:$C$110,1,FALSE))</f>
        <v>266-028-2</v>
      </c>
      <c r="I27" s="92" t="e">
        <f>IF($C27="-",IF($A27="-",VLOOKUP($D27,CoRAP_update!$A$5:$A$376,1,FALSE),VLOOKUP($A27,CoRAP_update!$D$5:$D$376,1,FALSE)),VLOOKUP($C27,CoRAP_update!$C$5:$C$376,1,FALSE))</f>
        <v>#N/A</v>
      </c>
      <c r="J27" s="92" t="e">
        <f>IF($C27="-",IF($A27="-",VLOOKUP($D27,EDC_update!$C$2:$C$450,1,FALSE),VLOOKUP($A27,EDC_update!$B$2:$B$450,1,FALSE)),VLOOKUP($C27,EDC_update!$L$2:$L$450,1,FALSE))</f>
        <v>#N/A</v>
      </c>
      <c r="K27" s="92" t="str">
        <f>IF($C27="-",IF($A27="-",IF(VLOOKUP($D27,'sin-list 180320_update'!$C$2:$S$835,3,FALSE)="",NA(),VLOOKUP($D27,'sin-list 180320_update'!$C$2:$S$835,3,FALSE)),IF(VLOOKUP($A27,'sin-list 180320_update'!$A$2:$S$835,5,FALSE)="",NA(),VLOOKUP($A27,'sin-list 180320_update'!$A$2:$S$835,5,FALSE))),IF(VLOOKUP($C27,'sin-list 180320_update'!$B$2:$S$835,4,FALSE)="",NA(),VLOOKUP($C27,'sin-list 180320_update'!$B$2:$S$835,4,FALSE)))</f>
        <v>Classified CMR according to Annex VI of Regulation 1272/2008</v>
      </c>
      <c r="L27" s="92" t="str">
        <f>IF($C27="-",IF($A27="-",VLOOKUP($D27,'sin-list 180320_update'!$C$2:$S$835,6,FALSE),VLOOKUP($A27,'sin-list 180320_update'!$A$2:$S$835,8,FALSE)),VLOOKUP($C27,'sin-list 180320_update'!$B$2:$S$835,7,FALSE))</f>
        <v>Carc. 1A
Muta. 1B
Repr. 1B
Aquatic Acute 1
Aquatic Chronic 1</v>
      </c>
      <c r="M27" s="92" t="str">
        <f>IF($C27="-",IF($A27="-",IF(VLOOKUP($D27,'sin-list 180320_update'!$C$2:$S$835,8,FALSE)="",NA(),VLOOKUP($D27,'sin-list 180320_update'!$C$2:$S$835,8,FALSE)),IF(VLOOKUP($A27,'sin-list 180320_update'!$A$2:$S$835,10,FALSE)="",NA(),VLOOKUP($A27,'sin-list 180320_update'!$A$2:$S$835,10,FALSE))),IF(VLOOKUP($C27,'sin-list 180320_update'!$B$2:$S$835,9,FALSE)="",NA(),VLOOKUP($C27,'sin-list 180320_update'!$B$2:$S$835,9,FALSE)))</f>
        <v>H350
H340
H360FD
H400
H410</v>
      </c>
      <c r="N27" s="92" t="e">
        <f>IF($C27="-",IF($A27="-",IF(VLOOKUP($D27,'REACH Bilaga XVII_update'!$A$5:$E$131,4,FALSE)="",NA(),VLOOKUP($D27,'REACH Bilaga XVII_update'!$A$5:$E$131,4,FALSE)),IF(VLOOKUP($A27,'REACH Bilaga XVII_update'!$C$5:$D$131,2,FALSE)="",NA(),VLOOKUP($A27,'REACH Bilaga XVII_update'!$C$5:$D$131,2,FALSE))),IF(VLOOKUP($C27,'REACH Bilaga XVII_update'!$B$5:$D$131,3,FALSE)="",NA(),VLOOKUP($C27,'REACH Bilaga XVII_update'!$B$5:$D$131,3,FALSE)))</f>
        <v>#N/A</v>
      </c>
      <c r="O27" s="92" t="str">
        <f>IF($C27="-",IF($A27="-",IF(VLOOKUP($D27,' REACH Bilaga 59_update'!$A$5:$E$210,5,FALSE)="",NA(),VLOOKUP($D27,' REACH Bilaga 59_update'!$A$5:$E$210,5,FALSE)),IF(VLOOKUP($A27,' REACH Bilaga 59_update'!$D$5:$E$210,2,FALSE)="",NA(),VLOOKUP($A27,' REACH Bilaga 59_update'!$D$5:$E$210,2,FALSE))),IF(VLOOKUP($C27,' REACH Bilaga 59_update'!$C$5:$E$210,3,FALSE)="",NA(),VLOOKUP($C27,' REACH Bilaga 59_update'!$C$5:$E$210,3,FALSE)))</f>
        <v>H350
H340
H360FD
H400
H410</v>
      </c>
      <c r="P27" s="92" t="str">
        <f>IF(C27="-",IF(A27="-",IFERROR(VLOOKUP($D27,' REACH Bilaga 59_update'!$A$5:$F$210,MATCH(Sammanfattning!P$1,' REACH Bilaga 59_update'!$A$4:$F$4,0),FALSE),VLOOKUP($D27,'REACH Bilaga XIV_update'!$A$4:$H$110,MATCH(Sammanfattning!P$1,'REACH Bilaga XIV_update'!$A$4:$H$4,0),FALSE)),IFERROR(VLOOKUP($A27,' REACH Bilaga 59_update'!$D$5:$F$210,MATCH(Sammanfattning!P$1,' REACH Bilaga 59_update'!$D$4:$F$4,0),FALSE),VLOOKUP($A27,'REACH Bilaga XIV_update'!$D$4:$H$110,MATCH(Sammanfattning!P$1,'REACH Bilaga XIV_update'!$D$4:$H$4,0),FALSE))),IFERROR(VLOOKUP($C27,' REACH Bilaga 59_update'!$C$5:$F$210,MATCH(Sammanfattning!P$1,' REACH Bilaga 59_update'!$C$4:$F$4,0),FALSE),VLOOKUP($C27,'REACH Bilaga XIV_update'!$C$4:$H$110,MATCH(Sammanfattning!P$1,'REACH Bilaga XIV_update'!$C$4:$H$4,0),FALSE)))</f>
        <v>Carcinogenic (Article 57a)#PBT (Article 57d)#vPvB (Article 57e)</v>
      </c>
      <c r="Q27" s="92" t="str">
        <f>IF($C27="-",IF($A27="-",IF(VLOOKUP($D27,'REACH Bilaga XIV_update'!$A$5:$I$110,9,FALSE)="",NA(),VLOOKUP($D27,'REACH Bilaga XIV_update'!$A$5:$I$110,9,FALSE)),IF(VLOOKUP($A27,'REACH Bilaga XIV_update'!$D$5:$I$110,6,FALSE)="",NA(),VLOOKUP($A27,'REACH Bilaga XIV_update'!$D$5:$I$110,6,FALSE))),IF(VLOOKUP($C27,'REACH Bilaga XIV_update'!$C$5:$I$110,7,FALSE)="",NA(),VLOOKUP($C27,'REACH Bilaga XIV_update'!$C$5:$I$110,7,FALSE)))</f>
        <v>H350
H340
H360FD
H400
H410</v>
      </c>
      <c r="R27" s="92" t="e">
        <f>IF($C27="-",IF($A27="-",IF(VLOOKUP($D27,CoRAP_update!$A$5:$O$376,15,FALSE)="",NA(),VLOOKUP($D27,CoRAP_update!$A$5:$O$376,15,FALSE)),IF(VLOOKUP($A27,CoRAP_update!$D$5:$O$376,12,FALSE)="",NA(),VLOOKUP($A27,CoRAP_update!$D$5:$O$376,12,FALSE))),IF(VLOOKUP($C27,CoRAP_update!$C$5:$O$376,13,FALSE)="",NA(),VLOOKUP($C27,CoRAP_update!$C$5:$O$376,13,FALSE)))</f>
        <v>#N/A</v>
      </c>
      <c r="S27" s="150" t="e">
        <f>IF($C27="-",IF($A27="-",VLOOKUP($D27,CoRAP_update!$A$5:$J$376,MATCH(Sammanfattning!S$1,CoRAP_update!$A$4:$J$4,0),FALSE),VLOOKUP($A27,CoRAP_update!$D$5:$J$376,MATCH(Sammanfattning!S$1,CoRAP_update!$D$4:$J$4,0),FALSE)),VLOOKUP($C27,CoRAP_update!$C$5:$J$376,MATCH(Sammanfattning!S$1,CoRAP_update!$C$4:$J$4,0),FALSE))</f>
        <v>#N/A</v>
      </c>
      <c r="T27" s="92" t="e">
        <f>IF($A27="-",VLOOKUP($D27,EDC_update!$C$2:$F$450,4,FALSE),VLOOKUP($A27,EDC_update!$B$2:$F$450,5,FALSE))</f>
        <v>#N/A</v>
      </c>
      <c r="U27" s="151"/>
      <c r="V27" s="75">
        <f>IF(IFERROR(SEARCH("PBT",P27),99)=99,IF(IFERROR(SEARCH("suspected PBT",S27),99)=99,IF(IFERROR(SEARCH("concluded to be PBT",K27),99)=99,IF(IFERROR(SEARCH("PBT",S27),99)=99,IF(IFERROR(SEARCH("PBT cand",L27),99)=99,IF(IFERROR(SEARCH("PBT",L27),99)=99,IF(IFERROR(SEARCH("persistent, bioackumulative and toxic properties",K27),99)=99,0,Scoring!$E$3),Scoring!$E$3),Scoring!$E$7),Scoring!$E$3),Scoring!$E$5),Scoring!$E$6),Scoring!$E$3)</f>
        <v>1</v>
      </c>
      <c r="W27" s="75">
        <f>IF(IFERROR(SEARCH("vPvB",P27),99)=99,IF(IFERROR(SEARCH("suspected pbt/vPvB",S27),99)=99,IF(IFERROR(SEARCH("vPvB",S27),99)=99,IF(IFERROR(SEARCH("concluded to be a vPvB",S27),99)=99,IF(IFERROR(SEARCH("identified as vPvB",K27),99)=99,IF(IFERROR(SEARCH("concluded to be a vPvB",K27),99)=99,IF(IFERROR(SEARCH("concluded to be both pbt and vPvB",S27),99)=99,IF(IFERROR(SEARCH("concluded to be both pbt and vPvB",K27),99)=99,0,Scoring!$E$5),Scoring!$E$5),Scoring!$E$5),Scoring!$E$5),Scoring!$E$5),Scoring!$E$4),Scoring!$E$6),Scoring!$E$4)</f>
        <v>1</v>
      </c>
      <c r="X27" s="75">
        <f>IF(IFERROR(SEARCH("H410",N27),99)=99,IF(IFERROR(SEARCH("H410",O27),99)=99,IF(IFERROR(SEARCH("H410",Q27),99)=99,IF(IFERROR(SEARCH("H410",M27),99)=99,IF(IFERROR(SEARCH("H410",R27),99)=99,IF(IFERROR(SEARCH("H411",N27),99)=99,IF(IFERROR(SEARCH("H411",O27),99)=99,IF(IFERROR(SEARCH("H411",Q27),99)=99,IF(IFERROR(SEARCH("H411",M27),99)=99,IF(IFERROR(SEARCH("H411",R27),99)=99,IF(IFERROR(SEARCH("H413",N27),99)=99,IF(IFERROR(SEARCH("H413",O27),99)=99,IF(IFERROR(SEARCH("H413",Q27),99)=99,IF(IFERROR(SEARCH("H413",M27),99)=99,IF(IFERROR(SEARCH("H413",R27),99)=99,IF(IFERROR(SEARCH("H412",N27),99)=99,IF(IFERROR(SEARCH("H412",O27),99)=99,IF(IFERROR(SEARCH("H412",Q27),99)=99,IF(IFERROR(SEARCH("H412",M27),99)=99,IF(IFERROR(SEARCH("H412",R27),99)=99,0,Scoring!$E$2),Scoring!$E$2),Scoring!$E$2),Scoring!$E$2),Scoring!$E$2),Scoring!$E$2),Scoring!$E$2),Scoring!$E$2),Scoring!$E$2),Scoring!$E$2),Scoring!$E$2),Scoring!$E$2),Scoring!$E$2),Scoring!$E$2),Scoring!$E$2),Scoring!$E$2),Scoring!$E$2),Scoring!$E$2),Scoring!$E$2),Scoring!$E$2)</f>
        <v>1</v>
      </c>
      <c r="Y27" s="75">
        <f>IF(IFERROR(SEARCH("CMR",K27),99)=99,IF(IFERROR(SEARCH("Suspected CMR",S27),99)=99,IF(IFERROR(SEARCH("CMR",S27),99)=99,0,Scoring!$E$8),Scoring!$E$9),Scoring!$E$8)</f>
        <v>3</v>
      </c>
      <c r="Z27" s="75">
        <f>IF(IFERROR(SEARCH("H350",N27),99)=99,IF(IFERROR(SEARCH("H350",O27),99)=99,IF(IFERROR(SEARCH("H350",Q27),99)=99,IF(IFERROR(SEARCH("H350",M27),99)=99,IF(IFERROR(SEARCH("H350",R27),99)=99,IF(IFERROR(SEARCH("H351",N27),99)=99,IF(IFERROR(SEARCH("H351",O27),99)=99,IF(IFERROR(SEARCH("H351",Q27),99)=99,IF(IFERROR(SEARCH("H351",M27),99)=99,IF(IFERROR(SEARCH("H351",R27),99)=99,IF(IFERROR(SEARCH("carcinogenic",P27),99)=99,IF(IFERROR(SEARCH("suspected carcinogenic",S27),99)=99,0,Scoring!$E$12),Scoring!$E$11),Scoring!$E$10),Scoring!$E$10),Scoring!$E$10),Scoring!$E$10),Scoring!$E$10),Scoring!$E$10),Scoring!$E$10),Scoring!$E$10),Scoring!$E$10),Scoring!$E$10)</f>
        <v>1</v>
      </c>
      <c r="AA27" s="75">
        <f>IF(IFERROR(SEARCH("H340",N27),99)=99,IF(IFERROR(SEARCH("H340",O27),99)=99,IF(IFERROR(SEARCH("H340",Q27),99)=99,IF(IFERROR(SEARCH("H340",M27),99)=99,IF(IFERROR(SEARCH("H340",R27),99)=99,IF(IFERROR(SEARCH("H341",N27),99)=99,IF(IFERROR(SEARCH("H341",O27),99)=99,IF(IFERROR(SEARCH("H341",Q27),99)=99,IF(IFERROR(SEARCH("H341",M27),99)=99,IF(IFERROR(SEARCH("H341",R27),99)=99,IF(IFERROR(SEARCH("mutagenic",P27),99)=99,IF(IFERROR(SEARCH("suspected mutagenic",S27),99)=99,0,Scoring!$E$15),Scoring!$E$14),Scoring!$E$13),Scoring!$E$13),Scoring!$E$13),Scoring!$E$13),Scoring!$E$13),Scoring!$E$13),Scoring!$E$13),Scoring!$E$13),Scoring!$E$13),Scoring!$E$13)</f>
        <v>1</v>
      </c>
      <c r="AB27" s="75">
        <f>IF(IFERROR(SEARCH("H360",N27),99)=99,IF(IFERROR(SEARCH("H360",O27),99)=99,IF(IFERROR(SEARCH("H360",Q27),99)=99,IF(IFERROR(SEARCH("H360",M27),99)=99,IF(IFERROR(SEARCH("H360",R27),99)=99,IF(IFERROR(SEARCH("H361",N27),99)=99,IF(IFERROR(SEARCH("H361",O27),99)=99,IF(IFERROR(SEARCH("H361",Q27),99)=99,IF(IFERROR(SEARCH("H361",M27),99)=99,IF(IFERROR(SEARCH("H361",R27),99)=99,IF(IFERROR(SEARCH("reproduction",P27),99)=99,IF(IFERROR(SEARCH("suspected reprotoxic",S27),99)=99,IF(IFERROR(SEARCH("reprotoxic",S27),99)=99,IF(IFERROR(SEARCH("reprotoxic",K27),99)=99,0,Scoring!$E$18),Scoring!$E$18),Scoring!$E$19),Scoring!$E$17),Scoring!$E$16),Scoring!$E$16),Scoring!$E$16),Scoring!$E$16),Scoring!$E$16),Scoring!$E$16),Scoring!$E$16),Scoring!$E$16),Scoring!$E$16),Scoring!$E$16)</f>
        <v>1</v>
      </c>
      <c r="AC27" s="75">
        <f>IF(IFERROR(SEARCH("57f",L27),99)=99,IF(IFERROR(SEARCH("57(f)",P27),99)=99,0,Scoring!$E$20),Scoring!$E$20)</f>
        <v>0</v>
      </c>
      <c r="AD27" s="75">
        <f>IF(IFERROR(SEARCH("CAT1",T27),99)=99,IF(IFERROR(SEARCH("CAT2",T27),99)=99,IF(IFERROR(SEARCH("CAT3",T27),99)=99,IF(IFERROR(SEARCH("concluded to be endocrine",K27),99)=99,IF(IFERROR(SEARCH("categorised as endocrine",K27),99)=99,IF(IFERROR(SEARCH("endocrine disrupting",P27),99)=99,IF(IFERROR(SEARCH("endocrine disrupting",K27),99)=99,IF(IFERROR(SEARCH("suspected endocrine",S27),99)=99,IF(IFERROR(SEARCH("potential endocrine",S27),99)=99,0,Scoring!$E$25),Scoring!$E$25),Scoring!$E$24),Scoring!$E$24),Scoring!$E$24),Scoring!$E$24),Scoring!$E$23),Scoring!$E$22),Scoring!$E$21)</f>
        <v>0</v>
      </c>
      <c r="AE27" s="75">
        <f>IF(IFERROR(SEARCH("suspected sensitiser",S27),99)=99,IF(IFERROR(SEARCH("sensitiser",S27),99)=99,IF(IFERROR(SEARCH("other hazard based concern",S27),99)=99,0,Scoring!$E$28),Scoring!$E$26),Scoring!$E$27)</f>
        <v>0</v>
      </c>
      <c r="AF27" s="75">
        <f>IF(IFERROR(M27,1)=1,IF(IFERROR(N27,1)=1,IF(IFERROR(O27,1)=1,IF(IFERROR(Q27,1)=1,IF(IFERROR(R27,1)=1,IF(IFERROR(T27,1)=1,IF(IFERROR(K27,1)=1,IF(IFERROR(P27,1)=1,IF(IFERROR(S27,1)=1,Scoring!$E$29,0),0),0),0),0),0),0),0),0)</f>
        <v>0</v>
      </c>
      <c r="AG27" s="78">
        <f t="shared" si="4"/>
        <v>6</v>
      </c>
      <c r="AI27" s="93" t="e">
        <f>IF(A27="-",IF(D27="-",#N/A,VLOOKUP(D27,Exponering!$A$6:O$501,15,FALSE)),VLOOKUP(A27,Exponering!$A$6:$O$501,15,FALSE))</f>
        <v>#N/A</v>
      </c>
      <c r="AJ27" s="94" t="str">
        <f>IF(IFERROR(AI27,"")="","",IF(AI27="No data",Scoring!$M$9,IF(AI27&lt;Scoring!$L$2,Scoring!$M$2,IF(AI27&lt;Scoring!$L$3,Scoring!$M$3,IF(AI27&lt;Scoring!$L$4,Scoring!$M$4,IF(AI27&lt;Scoring!$L$5,Scoring!$M$5,IF(AI27&lt;Scoring!$L$6,Scoring!$M$6,IF(AI27&lt;Scoring!$L$7,Scoring!$M$7,IF(AI27&gt;=Scoring!$L$7,Scoring!$M$8,"")))))))))</f>
        <v/>
      </c>
      <c r="AK27" s="92" t="str">
        <f>IF(A27="-",IF(D27="-",#N/A,VLOOKUP(D27,'Total Use SPIN'!$A$5:H$272,5,FALSE)),VLOOKUP(A27,'Total Use SPIN'!$A$5:$H$272,5,FALSE))</f>
        <v>UVCB, mixture, intermediate</v>
      </c>
      <c r="AL27" s="75">
        <f>IF(IFERROR(AK27,"")="","",IF(AK27="Confidential",Scoring!$I$10,IF(AK27="No data",Scoring!$I$10,IF(AK27="UVCB, mixture, intermediate",Scoring!$I$9,IF(AK27&lt;Scoring!$H$2,Scoring!$I$2,IF(AK27&lt;Scoring!$H$3,Scoring!$I$3,IF(AK27&lt;Scoring!$H$4,Scoring!$I$4,IF(AK27&lt;Scoring!$H$5,Scoring!$I$5,IF(AK27&lt;Scoring!$H$6,Scoring!$I$6,IF(AK27&lt;Scoring!$H$7,Scoring!$I$7,IF(AK27&gt;=Scoring!$H$7,Scoring!$I$8,"")))))))))))</f>
        <v>-40</v>
      </c>
      <c r="AN27" s="79"/>
      <c r="AO27" s="79"/>
      <c r="AP27" s="79"/>
      <c r="AQ27" s="79"/>
      <c r="AR27" s="79"/>
      <c r="AS27" s="78"/>
      <c r="AT27" s="75"/>
      <c r="AU27" s="79">
        <f>IF(IFERROR(F27,99)=99,IF(IFERROR(G27,99)=99,IF(IFERROR(H27,99)=99,IF(IFERROR(I27,99)=99,IF(IFERROR(E27,99)=99,IF(IFERROR(J27,99)=99,0,Scoring!$B$7),Scoring!$B$3),Scoring!$B$2),Scoring!$B$6),Scoring!$B$5),Scoring!$B$4)</f>
        <v>1</v>
      </c>
      <c r="AV27" s="78">
        <f t="shared" si="6"/>
        <v>6</v>
      </c>
      <c r="AW27" s="78">
        <f t="shared" si="0"/>
        <v>-40</v>
      </c>
      <c r="AX27" s="66" t="str">
        <f t="shared" si="1"/>
        <v/>
      </c>
      <c r="AY27" s="78"/>
      <c r="AZ27" s="76"/>
      <c r="BA27" s="92"/>
      <c r="BB27" s="76"/>
    </row>
    <row r="28" spans="1:54" x14ac:dyDescent="0.25">
      <c r="A28" s="77" t="s">
        <v>3361</v>
      </c>
      <c r="B28" s="76" t="str">
        <f t="shared" si="9"/>
        <v>205-916-6</v>
      </c>
      <c r="C28" s="77" t="s">
        <v>964</v>
      </c>
      <c r="D28" s="77" t="s">
        <v>965</v>
      </c>
      <c r="E28" s="76" t="str">
        <f>IF(C28="-",IF(A28="-",VLOOKUP(D28,'sin-list 180320_update'!$C$2:$C$835,1,FALSE),VLOOKUP(A28,'sin-list 180320_update'!$A$2:$A$835,1,FALSE)),VLOOKUP(C28,'sin-list 180320_update'!$B$2:$B$835,1,FALSE))</f>
        <v>205-916-6</v>
      </c>
      <c r="F28" s="76" t="e">
        <f>IF($C28="-",IF($A28="-",VLOOKUP($D28,'REACH Bilaga XVII_update'!$A$5:$A$131,1,FALSE),VLOOKUP($A28,'REACH Bilaga XVII_update'!$C$5:$C$131,1,FALSE)),VLOOKUP($C28,'REACH Bilaga XVII_update'!$B$5:$B$131,1,FALSE))</f>
        <v>#N/A</v>
      </c>
      <c r="G28" s="76" t="str">
        <f>IF($C28="-",IF($A28="-",VLOOKUP($D28,' REACH Bilaga 59_update'!$A$5:$A$210,1,FALSE),VLOOKUP($A28,' REACH Bilaga 59_update'!$D$5:$D$210,1,FALSE)),VLOOKUP($C28,' REACH Bilaga 59_update'!$C$5:$C$210,1,FALSE))</f>
        <v>205-916-6</v>
      </c>
      <c r="H28" s="76" t="e">
        <f>IF($C28="-",IF($A28="-",VLOOKUP($D28,'REACH Bilaga XIV_update'!$A$5:$A$110,1,FALSE),VLOOKUP($A28,'REACH Bilaga XIV_update'!$D$5:$D$110,1,FALSE)),VLOOKUP($C28,'REACH Bilaga XIV_update'!$C$5:$C$110,1,FALSE))</f>
        <v>#N/A</v>
      </c>
      <c r="I28" s="76" t="e">
        <f>IF($C28="-",IF($A28="-",VLOOKUP($D28,CoRAP_update!$A$5:$A$376,1,FALSE),VLOOKUP($A28,CoRAP_update!$D$5:$D$376,1,FALSE)),VLOOKUP($C28,CoRAP_update!$C$5:$C$376,1,FALSE))</f>
        <v>#N/A</v>
      </c>
      <c r="J28" s="76" t="e">
        <f>IF($C28="-",IF($A28="-",VLOOKUP($D28,EDC_update!$C$2:$C$450,1,FALSE),VLOOKUP($A28,EDC_update!$B$2:$B$450,1,FALSE)),VLOOKUP($C28,EDC_update!$L$2:$L$450,1,FALSE))</f>
        <v>#N/A</v>
      </c>
      <c r="K28" s="76" t="str">
        <f>IF($C28="-",IF($A28="-",IF(VLOOKUP($D28,'sin-list 180320_update'!$C$2:$S$835,3,FALSE)="",NA(),VLOOKUP($D28,'sin-list 180320_update'!$C$2:$S$835,3,FALSE)),IF(VLOOKUP($A28,'sin-list 180320_update'!$A$2:$S$835,5,FALSE)="",NA(),VLOOKUP($A28,'sin-list 180320_update'!$A$2:$S$835,5,FALSE))),IF(VLOOKUP($C28,'sin-list 180320_update'!$B$2:$S$835,4,FALSE)="",NA(),VLOOKUP($C28,'sin-list 180320_update'!$B$2:$S$835,4,FALSE)))</f>
        <v>Classified CMR according to Annex VI of Regulation 1272/2008</v>
      </c>
      <c r="L28" s="76" t="str">
        <f>IF($C28="-",IF($A28="-",VLOOKUP($D28,'sin-list 180320_update'!$C$2:$S$835,6,FALSE),VLOOKUP($A28,'sin-list 180320_update'!$A$2:$S$835,8,FALSE)),VLOOKUP($C28,'sin-list 180320_update'!$B$2:$S$835,7,FALSE))</f>
        <v>Carc. 1B
Aquatic Acute 1
Aquatic Chronic 1</v>
      </c>
      <c r="M28" s="76" t="str">
        <f>IF($C28="-",IF($A28="-",IF(VLOOKUP($D28,'sin-list 180320_update'!$C$2:$S$835,8,FALSE)="",NA(),VLOOKUP($D28,'sin-list 180320_update'!$C$2:$S$835,8,FALSE)),IF(VLOOKUP($A28,'sin-list 180320_update'!$A$2:$S$835,10,FALSE)="",NA(),VLOOKUP($A28,'sin-list 180320_update'!$A$2:$S$835,10,FALSE))),IF(VLOOKUP($C28,'sin-list 180320_update'!$B$2:$S$835,9,FALSE)="",NA(),VLOOKUP($C28,'sin-list 180320_update'!$B$2:$S$835,9,FALSE)))</f>
        <v>H350
H400
H410</v>
      </c>
      <c r="N28" s="76" t="e">
        <f>IF($C28="-",IF($A28="-",IF(VLOOKUP($D28,'REACH Bilaga XVII_update'!$A$5:$E$131,4,FALSE)="",NA(),VLOOKUP($D28,'REACH Bilaga XVII_update'!$A$5:$E$131,4,FALSE)),IF(VLOOKUP($A28,'REACH Bilaga XVII_update'!$C$5:$D$131,2,FALSE)="",NA(),VLOOKUP($A28,'REACH Bilaga XVII_update'!$C$5:$D$131,2,FALSE))),IF(VLOOKUP($C28,'REACH Bilaga XVII_update'!$B$5:$D$131,3,FALSE)="",NA(),VLOOKUP($C28,'REACH Bilaga XVII_update'!$B$5:$D$131,3,FALSE)))</f>
        <v>#N/A</v>
      </c>
      <c r="O28" s="76" t="str">
        <f>IF($C28="-",IF($A28="-",IF(VLOOKUP($D28,' REACH Bilaga 59_update'!$A$5:$E$210,5,FALSE)="",NA(),VLOOKUP($D28,' REACH Bilaga 59_update'!$A$5:$E$210,5,FALSE)),IF(VLOOKUP($A28,' REACH Bilaga 59_update'!$D$5:$E$210,2,FALSE)="",NA(),VLOOKUP($A28,' REACH Bilaga 59_update'!$D$5:$E$210,2,FALSE))),IF(VLOOKUP($C28,' REACH Bilaga 59_update'!$C$5:$E$210,3,FALSE)="",NA(),VLOOKUP($C28,' REACH Bilaga 59_update'!$C$5:$E$210,3,FALSE)))</f>
        <v>H350
H400
H410</v>
      </c>
      <c r="P28" s="76" t="str">
        <f>IF(C28="-",IF(A28="-",IFERROR(VLOOKUP($D28,' REACH Bilaga 59_update'!$A$5:$F$210,MATCH(Sammanfattning!P$1,' REACH Bilaga 59_update'!$A$4:$F$4,0),FALSE),VLOOKUP($D28,'REACH Bilaga XIV_update'!$A$4:$H$110,MATCH(Sammanfattning!P$1,'REACH Bilaga XIV_update'!$A$4:$H$4,0),FALSE)),IFERROR(VLOOKUP($A28,' REACH Bilaga 59_update'!$D$5:$F$210,MATCH(Sammanfattning!P$1,' REACH Bilaga 59_update'!$D$4:$F$4,0),FALSE),VLOOKUP($A28,'REACH Bilaga XIV_update'!$D$4:$H$110,MATCH(Sammanfattning!P$1,'REACH Bilaga XIV_update'!$D$4:$H$4,0),FALSE))),IFERROR(VLOOKUP($C28,' REACH Bilaga 59_update'!$C$5:$F$210,MATCH(Sammanfattning!P$1,' REACH Bilaga 59_update'!$C$4:$F$4,0),FALSE),VLOOKUP($C28,'REACH Bilaga XIV_update'!$C$4:$H$110,MATCH(Sammanfattning!P$1,'REACH Bilaga XIV_update'!$C$4:$H$4,0),FALSE)))</f>
        <v>Carcinogenic (Article 57a)#PBT (Article 57d)#vPvB (Article 57e)</v>
      </c>
      <c r="Q28" s="76" t="e">
        <f>IF($C28="-",IF($A28="-",IF(VLOOKUP($D28,'REACH Bilaga XIV_update'!$A$5:$I$110,9,FALSE)="",NA(),VLOOKUP($D28,'REACH Bilaga XIV_update'!$A$5:$I$110,9,FALSE)),IF(VLOOKUP($A28,'REACH Bilaga XIV_update'!$D$5:$I$110,6,FALSE)="",NA(),VLOOKUP($A28,'REACH Bilaga XIV_update'!$D$5:$I$110,6,FALSE))),IF(VLOOKUP($C28,'REACH Bilaga XIV_update'!$C$5:$I$110,7,FALSE)="",NA(),VLOOKUP($C28,'REACH Bilaga XIV_update'!$C$5:$I$110,7,FALSE)))</f>
        <v>#N/A</v>
      </c>
      <c r="R28" s="76" t="e">
        <f>IF($C28="-",IF($A28="-",IF(VLOOKUP($D28,CoRAP_update!$A$5:$O$376,15,FALSE)="",NA(),VLOOKUP($D28,CoRAP_update!$A$5:$O$376,15,FALSE)),IF(VLOOKUP($A28,CoRAP_update!$D$5:$O$376,12,FALSE)="",NA(),VLOOKUP($A28,CoRAP_update!$D$5:$O$376,12,FALSE))),IF(VLOOKUP($C28,CoRAP_update!$C$5:$O$376,13,FALSE)="",NA(),VLOOKUP($C28,CoRAP_update!$C$5:$O$376,13,FALSE)))</f>
        <v>#N/A</v>
      </c>
      <c r="S28" s="144" t="e">
        <f>IF($C28="-",IF($A28="-",VLOOKUP($D28,CoRAP_update!$A$5:$J$376,MATCH(Sammanfattning!S$1,CoRAP_update!$A$4:$J$4,0),FALSE),VLOOKUP($A28,CoRAP_update!$D$5:$J$376,MATCH(Sammanfattning!S$1,CoRAP_update!$D$4:$J$4,0),FALSE)),VLOOKUP($C28,CoRAP_update!$C$5:$J$376,MATCH(Sammanfattning!S$1,CoRAP_update!$C$4:$J$4,0),FALSE))</f>
        <v>#N/A</v>
      </c>
      <c r="T28" s="76" t="e">
        <f>IF($A28="-",VLOOKUP($D28,EDC_update!$C$2:$F$450,4,FALSE),VLOOKUP($A28,EDC_update!$B$2:$F$450,5,FALSE))</f>
        <v>#N/A</v>
      </c>
      <c r="V28" s="78">
        <f>IF(IFERROR(SEARCH("PBT",P28),99)=99,IF(IFERROR(SEARCH("suspected PBT",S28),99)=99,IF(IFERROR(SEARCH("concluded to be PBT",K28),99)=99,IF(IFERROR(SEARCH("PBT",S28),99)=99,IF(IFERROR(SEARCH("PBT cand",L28),99)=99,IF(IFERROR(SEARCH("PBT",L28),99)=99,IF(IFERROR(SEARCH("persistent, bioackumulative and toxic properties",K28),99)=99,0,Scoring!$E$3),Scoring!$E$3),Scoring!$E$7),Scoring!$E$3),Scoring!$E$5),Scoring!$E$6),Scoring!$E$3)</f>
        <v>1</v>
      </c>
      <c r="W28" s="78">
        <f>IF(IFERROR(SEARCH("vPvB",P28),99)=99,IF(IFERROR(SEARCH("suspected pbt/vPvB",S28),99)=99,IF(IFERROR(SEARCH("vPvB",S28),99)=99,IF(IFERROR(SEARCH("concluded to be a vPvB",S28),99)=99,IF(IFERROR(SEARCH("identified as vPvB",K28),99)=99,IF(IFERROR(SEARCH("concluded to be a vPvB",K28),99)=99,IF(IFERROR(SEARCH("concluded to be both pbt and vPvB",S28),99)=99,IF(IFERROR(SEARCH("concluded to be both pbt and vPvB",K28),99)=99,0,Scoring!$E$5),Scoring!$E$5),Scoring!$E$5),Scoring!$E$5),Scoring!$E$5),Scoring!$E$4),Scoring!$E$6),Scoring!$E$4)</f>
        <v>1</v>
      </c>
      <c r="X28" s="78">
        <f>IF(IFERROR(SEARCH("H410",N28),99)=99,IF(IFERROR(SEARCH("H410",O28),99)=99,IF(IFERROR(SEARCH("H410",Q28),99)=99,IF(IFERROR(SEARCH("H410",M28),99)=99,IF(IFERROR(SEARCH("H410",R28),99)=99,IF(IFERROR(SEARCH("H411",N28),99)=99,IF(IFERROR(SEARCH("H411",O28),99)=99,IF(IFERROR(SEARCH("H411",Q28),99)=99,IF(IFERROR(SEARCH("H411",M28),99)=99,IF(IFERROR(SEARCH("H411",R28),99)=99,IF(IFERROR(SEARCH("H413",N28),99)=99,IF(IFERROR(SEARCH("H413",O28),99)=99,IF(IFERROR(SEARCH("H413",Q28),99)=99,IF(IFERROR(SEARCH("H413",M28),99)=99,IF(IFERROR(SEARCH("H413",R28),99)=99,IF(IFERROR(SEARCH("H412",N28),99)=99,IF(IFERROR(SEARCH("H412",O28),99)=99,IF(IFERROR(SEARCH("H412",Q28),99)=99,IF(IFERROR(SEARCH("H412",M28),99)=99,IF(IFERROR(SEARCH("H412",R28),99)=99,0,Scoring!$E$2),Scoring!$E$2),Scoring!$E$2),Scoring!$E$2),Scoring!$E$2),Scoring!$E$2),Scoring!$E$2),Scoring!$E$2),Scoring!$E$2),Scoring!$E$2),Scoring!$E$2),Scoring!$E$2),Scoring!$E$2),Scoring!$E$2),Scoring!$E$2),Scoring!$E$2),Scoring!$E$2),Scoring!$E$2),Scoring!$E$2),Scoring!$E$2)</f>
        <v>1</v>
      </c>
      <c r="Y28" s="78">
        <f>IF(IFERROR(SEARCH("CMR",K28),99)=99,IF(IFERROR(SEARCH("Suspected CMR",S28),99)=99,IF(IFERROR(SEARCH("CMR",S28),99)=99,0,Scoring!$E$8),Scoring!$E$9),Scoring!$E$8)</f>
        <v>3</v>
      </c>
      <c r="Z28" s="78">
        <f>IF(IFERROR(SEARCH("H350",N28),99)=99,IF(IFERROR(SEARCH("H350",O28),99)=99,IF(IFERROR(SEARCH("H350",Q28),99)=99,IF(IFERROR(SEARCH("H350",M28),99)=99,IF(IFERROR(SEARCH("H350",R28),99)=99,IF(IFERROR(SEARCH("H351",N28),99)=99,IF(IFERROR(SEARCH("H351",O28),99)=99,IF(IFERROR(SEARCH("H351",Q28),99)=99,IF(IFERROR(SEARCH("H351",M28),99)=99,IF(IFERROR(SEARCH("H351",R28),99)=99,IF(IFERROR(SEARCH("carcinogenic",P28),99)=99,IF(IFERROR(SEARCH("suspected carcinogenic",S28),99)=99,0,Scoring!$E$12),Scoring!$E$11),Scoring!$E$10),Scoring!$E$10),Scoring!$E$10),Scoring!$E$10),Scoring!$E$10),Scoring!$E$10),Scoring!$E$10),Scoring!$E$10),Scoring!$E$10),Scoring!$E$10)</f>
        <v>1</v>
      </c>
      <c r="AA28" s="78">
        <f>IF(IFERROR(SEARCH("H340",N28),99)=99,IF(IFERROR(SEARCH("H340",O28),99)=99,IF(IFERROR(SEARCH("H340",Q28),99)=99,IF(IFERROR(SEARCH("H340",M28),99)=99,IF(IFERROR(SEARCH("H340",R28),99)=99,IF(IFERROR(SEARCH("H341",N28),99)=99,IF(IFERROR(SEARCH("H341",O28),99)=99,IF(IFERROR(SEARCH("H341",Q28),99)=99,IF(IFERROR(SEARCH("H341",M28),99)=99,IF(IFERROR(SEARCH("H341",R28),99)=99,IF(IFERROR(SEARCH("mutagenic",P28),99)=99,IF(IFERROR(SEARCH("suspected mutagenic",S28),99)=99,0,Scoring!$E$15),Scoring!$E$14),Scoring!$E$13),Scoring!$E$13),Scoring!$E$13),Scoring!$E$13),Scoring!$E$13),Scoring!$E$13),Scoring!$E$13),Scoring!$E$13),Scoring!$E$13),Scoring!$E$13)</f>
        <v>0</v>
      </c>
      <c r="AB28" s="78">
        <f>IF(IFERROR(SEARCH("H360",N28),99)=99,IF(IFERROR(SEARCH("H360",O28),99)=99,IF(IFERROR(SEARCH("H360",Q28),99)=99,IF(IFERROR(SEARCH("H360",M28),99)=99,IF(IFERROR(SEARCH("H360",R28),99)=99,IF(IFERROR(SEARCH("H361",N28),99)=99,IF(IFERROR(SEARCH("H361",O28),99)=99,IF(IFERROR(SEARCH("H361",Q28),99)=99,IF(IFERROR(SEARCH("H361",M28),99)=99,IF(IFERROR(SEARCH("H361",R28),99)=99,IF(IFERROR(SEARCH("reproduction",P28),99)=99,IF(IFERROR(SEARCH("suspected reprotoxic",S28),99)=99,IF(IFERROR(SEARCH("reprotoxic",S28),99)=99,IF(IFERROR(SEARCH("reprotoxic",K28),99)=99,0,Scoring!$E$18),Scoring!$E$18),Scoring!$E$19),Scoring!$E$17),Scoring!$E$16),Scoring!$E$16),Scoring!$E$16),Scoring!$E$16),Scoring!$E$16),Scoring!$E$16),Scoring!$E$16),Scoring!$E$16),Scoring!$E$16),Scoring!$E$16)</f>
        <v>0</v>
      </c>
      <c r="AC28" s="78">
        <f>IF(IFERROR(SEARCH("57f",L28),99)=99,IF(IFERROR(SEARCH("57(f)",P28),99)=99,0,Scoring!$E$20),Scoring!$E$20)</f>
        <v>0</v>
      </c>
      <c r="AD28" s="78">
        <f>IF(IFERROR(SEARCH("CAT1",T28),99)=99,IF(IFERROR(SEARCH("CAT2",T28),99)=99,IF(IFERROR(SEARCH("CAT3",T28),99)=99,IF(IFERROR(SEARCH("concluded to be endocrine",K28),99)=99,IF(IFERROR(SEARCH("categorised as endocrine",K28),99)=99,IF(IFERROR(SEARCH("endocrine disrupting",P28),99)=99,IF(IFERROR(SEARCH("endocrine disrupting",K28),99)=99,IF(IFERROR(SEARCH("suspected endocrine",S28),99)=99,IF(IFERROR(SEARCH("potential endocrine",S28),99)=99,0,Scoring!$E$25),Scoring!$E$25),Scoring!$E$24),Scoring!$E$24),Scoring!$E$24),Scoring!$E$24),Scoring!$E$23),Scoring!$E$22),Scoring!$E$21)</f>
        <v>0</v>
      </c>
      <c r="AE28" s="78">
        <f>IF(IFERROR(SEARCH("suspected sensitiser",S28),99)=99,IF(IFERROR(SEARCH("sensitiser",S28),99)=99,IF(IFERROR(SEARCH("other hazard based concern",S28),99)=99,0,Scoring!$E$28),Scoring!$E$26),Scoring!$E$27)</f>
        <v>0</v>
      </c>
      <c r="AF28" s="78">
        <f>IF(IFERROR(M28,1)=1,IF(IFERROR(N28,1)=1,IF(IFERROR(O28,1)=1,IF(IFERROR(Q28,1)=1,IF(IFERROR(R28,1)=1,IF(IFERROR(T28,1)=1,IF(IFERROR(K28,1)=1,IF(IFERROR(P28,1)=1,IF(IFERROR(S28,1)=1,Scoring!$E$29,0),0),0),0),0),0),0),0),0)</f>
        <v>0</v>
      </c>
      <c r="AG28" s="78">
        <f t="shared" si="4"/>
        <v>6</v>
      </c>
      <c r="AI28" s="93">
        <f>IF(A28="-",IF(D28="-",#N/A,VLOOKUP(D28,Exponering!$A$6:O$501,15,FALSE)),VLOOKUP(A28,Exponering!$A$6:$O$501,15,FALSE))</f>
        <v>8</v>
      </c>
      <c r="AJ28" s="94">
        <f>IF(IFERROR(AI28,"")="","",IF(AI28="No data",Scoring!$M$9,IF(AI28&lt;Scoring!$L$2,Scoring!$M$2,IF(AI28&lt;Scoring!$L$3,Scoring!$M$3,IF(AI28&lt;Scoring!$L$4,Scoring!$M$4,IF(AI28&lt;Scoring!$L$5,Scoring!$M$5,IF(AI28&lt;Scoring!$L$6,Scoring!$M$6,IF(AI28&lt;Scoring!$L$7,Scoring!$M$7,IF(AI28&gt;=Scoring!$L$7,Scoring!$M$8,"")))))))))</f>
        <v>3</v>
      </c>
      <c r="AK28" s="76">
        <f>IF(A28="-",IF(D28="-",#N/A,VLOOKUP(D28,'Total Use SPIN'!$A$5:H$272,5,FALSE)),VLOOKUP(A28,'Total Use SPIN'!$A$5:$H$272,5,FALSE))</f>
        <v>1004</v>
      </c>
      <c r="AL28" s="75">
        <f>IF(IFERROR(AK28,"")="","",IF(AK28="Confidential",Scoring!$I$10,IF(AK28="No data",Scoring!$I$10,IF(AK28="UVCB, mixture, intermediate",Scoring!$I$9,IF(AK28&lt;Scoring!$H$2,Scoring!$I$2,IF(AK28&lt;Scoring!$H$3,Scoring!$I$3,IF(AK28&lt;Scoring!$H$4,Scoring!$I$4,IF(AK28&lt;Scoring!$H$5,Scoring!$I$5,IF(AK28&lt;Scoring!$H$6,Scoring!$I$6,IF(AK28&lt;Scoring!$H$7,Scoring!$I$7,IF(AK28&gt;=Scoring!$H$7,Scoring!$I$8,"")))))))))))</f>
        <v>6</v>
      </c>
      <c r="AN28" s="79"/>
      <c r="AO28" s="79"/>
      <c r="AP28" s="79"/>
      <c r="AQ28" s="79"/>
      <c r="AR28" s="79"/>
      <c r="AS28" s="78"/>
      <c r="AU28" s="79">
        <f>IF(IFERROR(F28,99)=99,IF(IFERROR(G28,99)=99,IF(IFERROR(H28,99)=99,IF(IFERROR(I28,99)=99,IF(IFERROR(E28,99)=99,IF(IFERROR(J28,99)=99,0,Scoring!$B$7),Scoring!$B$3),Scoring!$B$2),Scoring!$B$6),Scoring!$B$5),Scoring!$B$4)</f>
        <v>1</v>
      </c>
      <c r="AV28" s="78">
        <f t="shared" si="6"/>
        <v>6</v>
      </c>
      <c r="AW28" s="78">
        <f t="shared" si="0"/>
        <v>6</v>
      </c>
      <c r="AX28" s="66">
        <f t="shared" si="1"/>
        <v>3</v>
      </c>
      <c r="AY28" s="78"/>
      <c r="AZ28" s="76"/>
      <c r="BA28" s="76"/>
      <c r="BB28" s="76"/>
    </row>
    <row r="29" spans="1:54" x14ac:dyDescent="0.25">
      <c r="A29" s="77" t="s">
        <v>3141</v>
      </c>
      <c r="B29" s="76" t="str">
        <f t="shared" si="9"/>
        <v>287-476-5</v>
      </c>
      <c r="C29" s="77" t="s">
        <v>2436</v>
      </c>
      <c r="D29" s="77" t="s">
        <v>2437</v>
      </c>
      <c r="E29" s="76" t="str">
        <f>IF(C29="-",IF(A29="-",VLOOKUP(D29,'sin-list 180320_update'!$C$2:$C$835,1,FALSE),VLOOKUP(A29,'sin-list 180320_update'!$A$2:$A$835,1,FALSE)),VLOOKUP(C29,'sin-list 180320_update'!$B$2:$B$835,1,FALSE))</f>
        <v>287-476-5</v>
      </c>
      <c r="F29" s="76" t="e">
        <f>IF($C29="-",IF($A29="-",VLOOKUP($D29,'REACH Bilaga XVII_update'!$A$5:$A$131,1,FALSE),VLOOKUP($A29,'REACH Bilaga XVII_update'!$C$5:$C$131,1,FALSE)),VLOOKUP($C29,'REACH Bilaga XVII_update'!$B$5:$B$131,1,FALSE))</f>
        <v>#N/A</v>
      </c>
      <c r="G29" s="76" t="str">
        <f>IF($C29="-",IF($A29="-",VLOOKUP($D29,' REACH Bilaga 59_update'!$A$5:$A$210,1,FALSE),VLOOKUP($A29,' REACH Bilaga 59_update'!$D$5:$D$210,1,FALSE)),VLOOKUP($C29,' REACH Bilaga 59_update'!$C$5:$C$210,1,FALSE))</f>
        <v>287-476-5</v>
      </c>
      <c r="H29" s="76" t="e">
        <f>IF($C29="-",IF($A29="-",VLOOKUP($D29,'REACH Bilaga XIV_update'!$A$5:$A$110,1,FALSE),VLOOKUP($A29,'REACH Bilaga XIV_update'!$D$5:$D$110,1,FALSE)),VLOOKUP($C29,'REACH Bilaga XIV_update'!$C$5:$C$110,1,FALSE))</f>
        <v>#N/A</v>
      </c>
      <c r="I29" s="76" t="e">
        <f>IF($C29="-",IF($A29="-",VLOOKUP($D29,CoRAP_update!$A$5:$A$376,1,FALSE),VLOOKUP($A29,CoRAP_update!$D$5:$D$376,1,FALSE)),VLOOKUP($C29,CoRAP_update!$C$5:$C$376,1,FALSE))</f>
        <v>#N/A</v>
      </c>
      <c r="J29" s="76" t="e">
        <f>IF($C29="-",IF($A29="-",VLOOKUP($D29,EDC_update!$C$2:$C$450,1,FALSE),VLOOKUP($A29,EDC_update!$B$2:$B$450,1,FALSE)),VLOOKUP($C29,EDC_update!$L$2:$L$450,1,FALSE))</f>
        <v>#N/A</v>
      </c>
      <c r="K29" s="76" t="str">
        <f>IF($C29="-",IF($A29="-",IF(VLOOKUP($D29,'sin-list 180320_update'!$C$2:$S$835,3,FALSE)="",NA(),VLOOKUP($D29,'sin-list 180320_update'!$C$2:$S$835,3,FALSE)),IF(VLOOKUP($A29,'sin-list 180320_update'!$A$2:$S$835,5,FALSE)="",NA(),VLOOKUP($A29,'sin-list 180320_update'!$A$2:$S$835,5,FALSE))),IF(VLOOKUP($C29,'sin-list 180320_update'!$B$2:$S$835,4,FALSE)="",NA(),VLOOKUP($C29,'sin-list 180320_update'!$B$2:$S$835,4,FALSE)))</f>
        <v>Substance is concluded to be PBT by European Chemicals Bureau PBT Working Group.</v>
      </c>
      <c r="L29" s="76" t="str">
        <f>IF($C29="-",IF($A29="-",VLOOKUP($D29,'sin-list 180320_update'!$C$2:$S$835,6,FALSE),VLOOKUP($A29,'sin-list 180320_update'!$A$2:$S$835,8,FALSE)),VLOOKUP($C29,'sin-list 180320_update'!$B$2:$S$835,7,FALSE))</f>
        <v>Carc. 2
Aquatic Acute 1
Aquatic Chronic 1</v>
      </c>
      <c r="M29" s="76" t="str">
        <f>IF($C29="-",IF($A29="-",IF(VLOOKUP($D29,'sin-list 180320_update'!$C$2:$S$835,8,FALSE)="",NA(),VLOOKUP($D29,'sin-list 180320_update'!$C$2:$S$835,8,FALSE)),IF(VLOOKUP($A29,'sin-list 180320_update'!$A$2:$S$835,10,FALSE)="",NA(),VLOOKUP($A29,'sin-list 180320_update'!$A$2:$S$835,10,FALSE))),IF(VLOOKUP($C29,'sin-list 180320_update'!$B$2:$S$835,9,FALSE)="",NA(),VLOOKUP($C29,'sin-list 180320_update'!$B$2:$S$835,9,FALSE)))</f>
        <v>H351
H400
H410</v>
      </c>
      <c r="N29" s="76" t="e">
        <f>IF($C29="-",IF($A29="-",IF(VLOOKUP($D29,'REACH Bilaga XVII_update'!$A$5:$E$131,4,FALSE)="",NA(),VLOOKUP($D29,'REACH Bilaga XVII_update'!$A$5:$E$131,4,FALSE)),IF(VLOOKUP($A29,'REACH Bilaga XVII_update'!$C$5:$D$131,2,FALSE)="",NA(),VLOOKUP($A29,'REACH Bilaga XVII_update'!$C$5:$D$131,2,FALSE))),IF(VLOOKUP($C29,'REACH Bilaga XVII_update'!$B$5:$D$131,3,FALSE)="",NA(),VLOOKUP($C29,'REACH Bilaga XVII_update'!$B$5:$D$131,3,FALSE)))</f>
        <v>#N/A</v>
      </c>
      <c r="O29" s="76" t="str">
        <f>IF($C29="-",IF($A29="-",IF(VLOOKUP($D29,' REACH Bilaga 59_update'!$A$5:$E$210,5,FALSE)="",NA(),VLOOKUP($D29,' REACH Bilaga 59_update'!$A$5:$E$210,5,FALSE)),IF(VLOOKUP($A29,' REACH Bilaga 59_update'!$D$5:$E$210,2,FALSE)="",NA(),VLOOKUP($A29,' REACH Bilaga 59_update'!$D$5:$E$210,2,FALSE))),IF(VLOOKUP($C29,' REACH Bilaga 59_update'!$C$5:$E$210,3,FALSE)="",NA(),VLOOKUP($C29,' REACH Bilaga 59_update'!$C$5:$E$210,3,FALSE)))</f>
        <v>H351
H400
H410</v>
      </c>
      <c r="P29" s="76" t="str">
        <f>IF(C29="-",IF(A29="-",IFERROR(VLOOKUP($D29,' REACH Bilaga 59_update'!$A$5:$F$210,MATCH(Sammanfattning!P$1,' REACH Bilaga 59_update'!$A$4:$F$4,0),FALSE),VLOOKUP($D29,'REACH Bilaga XIV_update'!$A$4:$H$110,MATCH(Sammanfattning!P$1,'REACH Bilaga XIV_update'!$A$4:$H$4,0),FALSE)),IFERROR(VLOOKUP($A29,' REACH Bilaga 59_update'!$D$5:$F$210,MATCH(Sammanfattning!P$1,' REACH Bilaga 59_update'!$D$4:$F$4,0),FALSE),VLOOKUP($A29,'REACH Bilaga XIV_update'!$D$4:$H$110,MATCH(Sammanfattning!P$1,'REACH Bilaga XIV_update'!$D$4:$H$4,0),FALSE))),IFERROR(VLOOKUP($C29,' REACH Bilaga 59_update'!$C$5:$F$210,MATCH(Sammanfattning!P$1,' REACH Bilaga 59_update'!$C$4:$F$4,0),FALSE),VLOOKUP($C29,'REACH Bilaga XIV_update'!$C$4:$H$110,MATCH(Sammanfattning!P$1,'REACH Bilaga XIV_update'!$C$4:$H$4,0),FALSE)))</f>
        <v>PBT (Article 57d)#vPvB (Article 57e)</v>
      </c>
      <c r="Q29" s="76" t="e">
        <f>IF($C29="-",IF($A29="-",IF(VLOOKUP($D29,'REACH Bilaga XIV_update'!$A$5:$I$110,9,FALSE)="",NA(),VLOOKUP($D29,'REACH Bilaga XIV_update'!$A$5:$I$110,9,FALSE)),IF(VLOOKUP($A29,'REACH Bilaga XIV_update'!$D$5:$I$110,6,FALSE)="",NA(),VLOOKUP($A29,'REACH Bilaga XIV_update'!$D$5:$I$110,6,FALSE))),IF(VLOOKUP($C29,'REACH Bilaga XIV_update'!$C$5:$I$110,7,FALSE)="",NA(),VLOOKUP($C29,'REACH Bilaga XIV_update'!$C$5:$I$110,7,FALSE)))</f>
        <v>#N/A</v>
      </c>
      <c r="R29" s="76" t="e">
        <f>IF($C29="-",IF($A29="-",IF(VLOOKUP($D29,CoRAP_update!$A$5:$O$376,15,FALSE)="",NA(),VLOOKUP($D29,CoRAP_update!$A$5:$O$376,15,FALSE)),IF(VLOOKUP($A29,CoRAP_update!$D$5:$O$376,12,FALSE)="",NA(),VLOOKUP($A29,CoRAP_update!$D$5:$O$376,12,FALSE))),IF(VLOOKUP($C29,CoRAP_update!$C$5:$O$376,13,FALSE)="",NA(),VLOOKUP($C29,CoRAP_update!$C$5:$O$376,13,FALSE)))</f>
        <v>#N/A</v>
      </c>
      <c r="S29" s="144" t="e">
        <f>IF($C29="-",IF($A29="-",VLOOKUP($D29,CoRAP_update!$A$5:$J$376,MATCH(Sammanfattning!S$1,CoRAP_update!$A$4:$J$4,0),FALSE),VLOOKUP($A29,CoRAP_update!$D$5:$J$376,MATCH(Sammanfattning!S$1,CoRAP_update!$D$4:$J$4,0),FALSE)),VLOOKUP($C29,CoRAP_update!$C$5:$J$376,MATCH(Sammanfattning!S$1,CoRAP_update!$C$4:$J$4,0),FALSE))</f>
        <v>#N/A</v>
      </c>
      <c r="T29" s="76" t="str">
        <f>IF($A29="-",VLOOKUP($D29,EDC_update!$C$2:$F$450,4,FALSE),VLOOKUP($A29,EDC_update!$B$2:$F$450,5,FALSE))</f>
        <v>CAT1</v>
      </c>
      <c r="V29" s="78">
        <f>IF(IFERROR(SEARCH("PBT",P29),99)=99,IF(IFERROR(SEARCH("suspected PBT",S29),99)=99,IF(IFERROR(SEARCH("concluded to be PBT",K29),99)=99,IF(IFERROR(SEARCH("PBT",S29),99)=99,IF(IFERROR(SEARCH("PBT cand",L29),99)=99,IF(IFERROR(SEARCH("PBT",L29),99)=99,IF(IFERROR(SEARCH("persistent, bioackumulative and toxic properties",K29),99)=99,0,Scoring!$E$3),Scoring!$E$3),Scoring!$E$7),Scoring!$E$3),Scoring!$E$5),Scoring!$E$6),Scoring!$E$3)</f>
        <v>1</v>
      </c>
      <c r="W29" s="78">
        <f>IF(IFERROR(SEARCH("vPvB",P29),99)=99,IF(IFERROR(SEARCH("suspected pbt/vPvB",S29),99)=99,IF(IFERROR(SEARCH("vPvB",S29),99)=99,IF(IFERROR(SEARCH("concluded to be a vPvB",S29),99)=99,IF(IFERROR(SEARCH("identified as vPvB",K29),99)=99,IF(IFERROR(SEARCH("concluded to be a vPvB",K29),99)=99,IF(IFERROR(SEARCH("concluded to be both pbt and vPvB",S29),99)=99,IF(IFERROR(SEARCH("concluded to be both pbt and vPvB",K29),99)=99,0,Scoring!$E$5),Scoring!$E$5),Scoring!$E$5),Scoring!$E$5),Scoring!$E$5),Scoring!$E$4),Scoring!$E$6),Scoring!$E$4)</f>
        <v>1</v>
      </c>
      <c r="X29" s="78">
        <f>IF(IFERROR(SEARCH("H410",N29),99)=99,IF(IFERROR(SEARCH("H410",O29),99)=99,IF(IFERROR(SEARCH("H410",Q29),99)=99,IF(IFERROR(SEARCH("H410",M29),99)=99,IF(IFERROR(SEARCH("H410",R29),99)=99,IF(IFERROR(SEARCH("H411",N29),99)=99,IF(IFERROR(SEARCH("H411",O29),99)=99,IF(IFERROR(SEARCH("H411",Q29),99)=99,IF(IFERROR(SEARCH("H411",M29),99)=99,IF(IFERROR(SEARCH("H411",R29),99)=99,IF(IFERROR(SEARCH("H413",N29),99)=99,IF(IFERROR(SEARCH("H413",O29),99)=99,IF(IFERROR(SEARCH("H413",Q29),99)=99,IF(IFERROR(SEARCH("H413",M29),99)=99,IF(IFERROR(SEARCH("H413",R29),99)=99,IF(IFERROR(SEARCH("H412",N29),99)=99,IF(IFERROR(SEARCH("H412",O29),99)=99,IF(IFERROR(SEARCH("H412",Q29),99)=99,IF(IFERROR(SEARCH("H412",M29),99)=99,IF(IFERROR(SEARCH("H412",R29),99)=99,0,Scoring!$E$2),Scoring!$E$2),Scoring!$E$2),Scoring!$E$2),Scoring!$E$2),Scoring!$E$2),Scoring!$E$2),Scoring!$E$2),Scoring!$E$2),Scoring!$E$2),Scoring!$E$2),Scoring!$E$2),Scoring!$E$2),Scoring!$E$2),Scoring!$E$2),Scoring!$E$2),Scoring!$E$2),Scoring!$E$2),Scoring!$E$2),Scoring!$E$2)</f>
        <v>1</v>
      </c>
      <c r="Y29" s="78">
        <f>IF(IFERROR(SEARCH("CMR",K29),99)=99,IF(IFERROR(SEARCH("Suspected CMR",S29),99)=99,IF(IFERROR(SEARCH("CMR",S29),99)=99,0,Scoring!$E$8),Scoring!$E$9),Scoring!$E$8)</f>
        <v>0</v>
      </c>
      <c r="Z29" s="78">
        <f>IF(IFERROR(SEARCH("H350",N29),99)=99,IF(IFERROR(SEARCH("H350",O29),99)=99,IF(IFERROR(SEARCH("H350",Q29),99)=99,IF(IFERROR(SEARCH("H350",M29),99)=99,IF(IFERROR(SEARCH("H350",R29),99)=99,IF(IFERROR(SEARCH("H351",N29),99)=99,IF(IFERROR(SEARCH("H351",O29),99)=99,IF(IFERROR(SEARCH("H351",Q29),99)=99,IF(IFERROR(SEARCH("H351",M29),99)=99,IF(IFERROR(SEARCH("H351",R29),99)=99,IF(IFERROR(SEARCH("carcinogenic",P29),99)=99,IF(IFERROR(SEARCH("suspected carcinogenic",S29),99)=99,0,Scoring!$E$12),Scoring!$E$11),Scoring!$E$10),Scoring!$E$10),Scoring!$E$10),Scoring!$E$10),Scoring!$E$10),Scoring!$E$10),Scoring!$E$10),Scoring!$E$10),Scoring!$E$10),Scoring!$E$10)</f>
        <v>1</v>
      </c>
      <c r="AA29" s="78">
        <f>IF(IFERROR(SEARCH("H340",N29),99)=99,IF(IFERROR(SEARCH("H340",O29),99)=99,IF(IFERROR(SEARCH("H340",Q29),99)=99,IF(IFERROR(SEARCH("H340",M29),99)=99,IF(IFERROR(SEARCH("H340",R29),99)=99,IF(IFERROR(SEARCH("H341",N29),99)=99,IF(IFERROR(SEARCH("H341",O29),99)=99,IF(IFERROR(SEARCH("H341",Q29),99)=99,IF(IFERROR(SEARCH("H341",M29),99)=99,IF(IFERROR(SEARCH("H341",R29),99)=99,IF(IFERROR(SEARCH("mutagenic",P29),99)=99,IF(IFERROR(SEARCH("suspected mutagenic",S29),99)=99,0,Scoring!$E$15),Scoring!$E$14),Scoring!$E$13),Scoring!$E$13),Scoring!$E$13),Scoring!$E$13),Scoring!$E$13),Scoring!$E$13),Scoring!$E$13),Scoring!$E$13),Scoring!$E$13),Scoring!$E$13)</f>
        <v>0</v>
      </c>
      <c r="AB29" s="78">
        <f>IF(IFERROR(SEARCH("H360",N29),99)=99,IF(IFERROR(SEARCH("H360",O29),99)=99,IF(IFERROR(SEARCH("H360",Q29),99)=99,IF(IFERROR(SEARCH("H360",M29),99)=99,IF(IFERROR(SEARCH("H360",R29),99)=99,IF(IFERROR(SEARCH("H361",N29),99)=99,IF(IFERROR(SEARCH("H361",O29),99)=99,IF(IFERROR(SEARCH("H361",Q29),99)=99,IF(IFERROR(SEARCH("H361",M29),99)=99,IF(IFERROR(SEARCH("H361",R29),99)=99,IF(IFERROR(SEARCH("reproduction",P29),99)=99,IF(IFERROR(SEARCH("suspected reprotoxic",S29),99)=99,IF(IFERROR(SEARCH("reprotoxic",S29),99)=99,IF(IFERROR(SEARCH("reprotoxic",K29),99)=99,0,Scoring!$E$18),Scoring!$E$18),Scoring!$E$19),Scoring!$E$17),Scoring!$E$16),Scoring!$E$16),Scoring!$E$16),Scoring!$E$16),Scoring!$E$16),Scoring!$E$16),Scoring!$E$16),Scoring!$E$16),Scoring!$E$16),Scoring!$E$16)</f>
        <v>0</v>
      </c>
      <c r="AC29" s="78">
        <f>IF(IFERROR(SEARCH("57f",L29),99)=99,IF(IFERROR(SEARCH("57(f)",P29),99)=99,0,Scoring!$E$20),Scoring!$E$20)</f>
        <v>0</v>
      </c>
      <c r="AD29" s="78">
        <f>IF(IFERROR(SEARCH("CAT1",T29),99)=99,IF(IFERROR(SEARCH("CAT2",T29),99)=99,IF(IFERROR(SEARCH("CAT3",T29),99)=99,IF(IFERROR(SEARCH("concluded to be endocrine",K29),99)=99,IF(IFERROR(SEARCH("categorised as endocrine",K29),99)=99,IF(IFERROR(SEARCH("endocrine disrupting",P29),99)=99,IF(IFERROR(SEARCH("endocrine disrupting",K29),99)=99,IF(IFERROR(SEARCH("suspected endocrine",S29),99)=99,IF(IFERROR(SEARCH("potential endocrine",S29),99)=99,0,Scoring!$E$25),Scoring!$E$25),Scoring!$E$24),Scoring!$E$24),Scoring!$E$24),Scoring!$E$24),Scoring!$E$23),Scoring!$E$22),Scoring!$E$21)</f>
        <v>1</v>
      </c>
      <c r="AE29" s="78">
        <f>IF(IFERROR(SEARCH("suspected sensitiser",S29),99)=99,IF(IFERROR(SEARCH("sensitiser",S29),99)=99,IF(IFERROR(SEARCH("other hazard based concern",S29),99)=99,0,Scoring!$E$28),Scoring!$E$26),Scoring!$E$27)</f>
        <v>0</v>
      </c>
      <c r="AF29" s="78">
        <f>IF(IFERROR(M29,1)=1,IF(IFERROR(N29,1)=1,IF(IFERROR(O29,1)=1,IF(IFERROR(Q29,1)=1,IF(IFERROR(R29,1)=1,IF(IFERROR(T29,1)=1,IF(IFERROR(K29,1)=1,IF(IFERROR(P29,1)=1,IF(IFERROR(S29,1)=1,Scoring!$E$29,0),0),0),0),0),0),0),0),0)</f>
        <v>0</v>
      </c>
      <c r="AG29" s="78">
        <f t="shared" si="4"/>
        <v>5</v>
      </c>
      <c r="AI29" s="93" t="e">
        <f>IF(A29="-",IF(D29="-",#N/A,VLOOKUP(D29,Exponering!$A$6:O$501,15,FALSE)),VLOOKUP(A29,Exponering!$A$6:$O$501,15,FALSE))</f>
        <v>#N/A</v>
      </c>
      <c r="AJ29" s="94" t="str">
        <f>IF(IFERROR(AI29,"")="","",IF(AI29="No data",Scoring!$M$9,IF(AI29&lt;Scoring!$L$2,Scoring!$M$2,IF(AI29&lt;Scoring!$L$3,Scoring!$M$3,IF(AI29&lt;Scoring!$L$4,Scoring!$M$4,IF(AI29&lt;Scoring!$L$5,Scoring!$M$5,IF(AI29&lt;Scoring!$L$6,Scoring!$M$6,IF(AI29&lt;Scoring!$L$7,Scoring!$M$7,IF(AI29&gt;=Scoring!$L$7,Scoring!$M$8,"")))))))))</f>
        <v/>
      </c>
      <c r="AK29" s="76" t="str">
        <f>IF(A29="-",IF(D29="-",#N/A,VLOOKUP(D29,'Total Use SPIN'!$A$5:H$272,5,FALSE)),VLOOKUP(A29,'Total Use SPIN'!$A$5:$H$272,5,FALSE))</f>
        <v>UVCB, mixture, intermediate</v>
      </c>
      <c r="AL29" s="75">
        <f>IF(IFERROR(AK29,"")="","",IF(AK29="Confidential",Scoring!$I$10,IF(AK29="No data",Scoring!$I$10,IF(AK29="UVCB, mixture, intermediate",Scoring!$I$9,IF(AK29&lt;Scoring!$H$2,Scoring!$I$2,IF(AK29&lt;Scoring!$H$3,Scoring!$I$3,IF(AK29&lt;Scoring!$H$4,Scoring!$I$4,IF(AK29&lt;Scoring!$H$5,Scoring!$I$5,IF(AK29&lt;Scoring!$H$6,Scoring!$I$6,IF(AK29&lt;Scoring!$H$7,Scoring!$I$7,IF(AK29&gt;=Scoring!$H$7,Scoring!$I$8,"")))))))))))</f>
        <v>-40</v>
      </c>
      <c r="AN29" s="79"/>
      <c r="AO29" s="79"/>
      <c r="AP29" s="79"/>
      <c r="AQ29" s="79"/>
      <c r="AR29" s="79"/>
      <c r="AS29" s="78"/>
      <c r="AU29" s="79">
        <f>IF(IFERROR(F29,99)=99,IF(IFERROR(G29,99)=99,IF(IFERROR(H29,99)=99,IF(IFERROR(I29,99)=99,IF(IFERROR(E29,99)=99,IF(IFERROR(J29,99)=99,0,Scoring!$B$7),Scoring!$B$3),Scoring!$B$2),Scoring!$B$6),Scoring!$B$5),Scoring!$B$4)</f>
        <v>1</v>
      </c>
      <c r="AV29" s="78">
        <f t="shared" si="6"/>
        <v>5</v>
      </c>
      <c r="AW29" s="78">
        <f t="shared" si="0"/>
        <v>-40</v>
      </c>
      <c r="AX29" s="66" t="str">
        <f t="shared" si="1"/>
        <v/>
      </c>
      <c r="AY29" s="78"/>
      <c r="AZ29" s="76"/>
      <c r="BA29" s="76"/>
      <c r="BB29" s="76"/>
    </row>
    <row r="30" spans="1:54" x14ac:dyDescent="0.25">
      <c r="A30" s="77" t="s">
        <v>3131</v>
      </c>
      <c r="B30" s="76" t="str">
        <f t="shared" si="9"/>
        <v>292-602-7</v>
      </c>
      <c r="C30" s="77" t="s">
        <v>2517</v>
      </c>
      <c r="D30" s="77" t="s">
        <v>2518</v>
      </c>
      <c r="E30" s="76" t="str">
        <f>IF(C30="-",IF(A30="-",VLOOKUP(D30,'sin-list 180320_update'!$C$2:$C$835,1,FALSE),VLOOKUP(A30,'sin-list 180320_update'!$A$2:$A$835,1,FALSE)),VLOOKUP(C30,'sin-list 180320_update'!$B$2:$B$835,1,FALSE))</f>
        <v>292-602-7</v>
      </c>
      <c r="F30" s="76" t="str">
        <f>IF($C30="-",IF($A30="-",VLOOKUP($D30,'REACH Bilaga XVII_update'!$A$5:$A$131,1,FALSE),VLOOKUP($A30,'REACH Bilaga XVII_update'!$C$5:$C$131,1,FALSE)),VLOOKUP($C30,'REACH Bilaga XVII_update'!$B$5:$B$131,1,FALSE))</f>
        <v>292-602-7</v>
      </c>
      <c r="G30" s="76" t="str">
        <f>IF($C30="-",IF($A30="-",VLOOKUP($D30,' REACH Bilaga 59_update'!$A$5:$A$210,1,FALSE),VLOOKUP($A30,' REACH Bilaga 59_update'!$D$5:$D$210,1,FALSE)),VLOOKUP($C30,' REACH Bilaga 59_update'!$C$5:$C$210,1,FALSE))</f>
        <v>292-602-7</v>
      </c>
      <c r="H30" s="76" t="str">
        <f>IF($C30="-",IF($A30="-",VLOOKUP($D30,'REACH Bilaga XIV_update'!$A$5:$A$110,1,FALSE),VLOOKUP($A30,'REACH Bilaga XIV_update'!$D$5:$D$110,1,FALSE)),VLOOKUP($C30,'REACH Bilaga XIV_update'!$C$5:$C$110,1,FALSE))</f>
        <v>292-602-7</v>
      </c>
      <c r="I30" s="76" t="e">
        <f>IF($C30="-",IF($A30="-",VLOOKUP($D30,CoRAP_update!$A$5:$A$376,1,FALSE),VLOOKUP($A30,CoRAP_update!$D$5:$D$376,1,FALSE)),VLOOKUP($C30,CoRAP_update!$C$5:$C$376,1,FALSE))</f>
        <v>#N/A</v>
      </c>
      <c r="J30" s="76" t="e">
        <f>IF($C30="-",IF($A30="-",VLOOKUP($D30,EDC_update!$C$2:$C$450,1,FALSE),VLOOKUP($A30,EDC_update!$B$2:$B$450,1,FALSE)),VLOOKUP($C30,EDC_update!$L$2:$L$450,1,FALSE))</f>
        <v>#N/A</v>
      </c>
      <c r="K30" s="76" t="str">
        <f>IF($C30="-",IF($A30="-",IF(VLOOKUP($D30,'sin-list 180320_update'!$C$2:$S$835,3,FALSE)="",NA(),VLOOKUP($D30,'sin-list 180320_update'!$C$2:$S$835,3,FALSE)),IF(VLOOKUP($A30,'sin-list 180320_update'!$A$2:$S$835,5,FALSE)="",NA(),VLOOKUP($A30,'sin-list 180320_update'!$A$2:$S$835,5,FALSE))),IF(VLOOKUP($C30,'sin-list 180320_update'!$B$2:$S$835,4,FALSE)="",NA(),VLOOKUP($C30,'sin-list 180320_update'!$B$2:$S$835,4,FALSE)))</f>
        <v>Substance is concluded to be PBT by European Chemicals Bureau PBT Working Group.; Classified CMR (Class I &amp; II) according to Annex 1 of Directive 67/548/EEC</v>
      </c>
      <c r="L30" s="76" t="str">
        <f>IF($C30="-",IF($A30="-",VLOOKUP($D30,'sin-list 180320_update'!$C$2:$S$835,6,FALSE),VLOOKUP($A30,'sin-list 180320_update'!$A$2:$S$835,8,FALSE)),VLOOKUP($C30,'sin-list 180320_update'!$B$2:$S$835,7,FALSE))</f>
        <v>Carc. 1B</v>
      </c>
      <c r="M30" s="76" t="str">
        <f>IF($C30="-",IF($A30="-",IF(VLOOKUP($D30,'sin-list 180320_update'!$C$2:$S$835,8,FALSE)="",NA(),VLOOKUP($D30,'sin-list 180320_update'!$C$2:$S$835,8,FALSE)),IF(VLOOKUP($A30,'sin-list 180320_update'!$A$2:$S$835,10,FALSE)="",NA(),VLOOKUP($A30,'sin-list 180320_update'!$A$2:$S$835,10,FALSE))),IF(VLOOKUP($C30,'sin-list 180320_update'!$B$2:$S$835,9,FALSE)="",NA(),VLOOKUP($C30,'sin-list 180320_update'!$B$2:$S$835,9,FALSE)))</f>
        <v>H350</v>
      </c>
      <c r="N30" s="76" t="str">
        <f>IF($C30="-",IF($A30="-",IF(VLOOKUP($D30,'REACH Bilaga XVII_update'!$A$5:$E$131,4,FALSE)="",NA(),VLOOKUP($D30,'REACH Bilaga XVII_update'!$A$5:$E$131,4,FALSE)),IF(VLOOKUP($A30,'REACH Bilaga XVII_update'!$C$5:$D$131,2,FALSE)="",NA(),VLOOKUP($A30,'REACH Bilaga XVII_update'!$C$5:$D$131,2,FALSE))),IF(VLOOKUP($C30,'REACH Bilaga XVII_update'!$B$5:$D$131,3,FALSE)="",NA(),VLOOKUP($C30,'REACH Bilaga XVII_update'!$B$5:$D$131,3,FALSE)))</f>
        <v>H350</v>
      </c>
      <c r="O30" s="76" t="str">
        <f>IF($C30="-",IF($A30="-",IF(VLOOKUP($D30,' REACH Bilaga 59_update'!$A$5:$E$210,5,FALSE)="",NA(),VLOOKUP($D30,' REACH Bilaga 59_update'!$A$5:$E$210,5,FALSE)),IF(VLOOKUP($A30,' REACH Bilaga 59_update'!$D$5:$E$210,2,FALSE)="",NA(),VLOOKUP($A30,' REACH Bilaga 59_update'!$D$5:$E$210,2,FALSE))),IF(VLOOKUP($C30,' REACH Bilaga 59_update'!$C$5:$E$210,3,FALSE)="",NA(),VLOOKUP($C30,' REACH Bilaga 59_update'!$C$5:$E$210,3,FALSE)))</f>
        <v>H350</v>
      </c>
      <c r="P30" s="76" t="str">
        <f>IF(C30="-",IF(A30="-",IFERROR(VLOOKUP($D30,' REACH Bilaga 59_update'!$A$5:$F$210,MATCH(Sammanfattning!P$1,' REACH Bilaga 59_update'!$A$4:$F$4,0),FALSE),VLOOKUP($D30,'REACH Bilaga XIV_update'!$A$4:$H$110,MATCH(Sammanfattning!P$1,'REACH Bilaga XIV_update'!$A$4:$H$4,0),FALSE)),IFERROR(VLOOKUP($A30,' REACH Bilaga 59_update'!$D$5:$F$210,MATCH(Sammanfattning!P$1,' REACH Bilaga 59_update'!$D$4:$F$4,0),FALSE),VLOOKUP($A30,'REACH Bilaga XIV_update'!$D$4:$H$110,MATCH(Sammanfattning!P$1,'REACH Bilaga XIV_update'!$D$4:$H$4,0),FALSE))),IFERROR(VLOOKUP($C30,' REACH Bilaga 59_update'!$C$5:$F$210,MATCH(Sammanfattning!P$1,' REACH Bilaga 59_update'!$C$4:$F$4,0),FALSE),VLOOKUP($C30,'REACH Bilaga XIV_update'!$C$4:$H$110,MATCH(Sammanfattning!P$1,'REACH Bilaga XIV_update'!$C$4:$H$4,0),FALSE)))</f>
        <v>Carcinogenic (Article 57a)#PBT (Article 57d)#vPvB (Article 57e)</v>
      </c>
      <c r="Q30" s="76" t="str">
        <f>IF($C30="-",IF($A30="-",IF(VLOOKUP($D30,'REACH Bilaga XIV_update'!$A$5:$I$110,9,FALSE)="",NA(),VLOOKUP($D30,'REACH Bilaga XIV_update'!$A$5:$I$110,9,FALSE)),IF(VLOOKUP($A30,'REACH Bilaga XIV_update'!$D$5:$I$110,6,FALSE)="",NA(),VLOOKUP($A30,'REACH Bilaga XIV_update'!$D$5:$I$110,6,FALSE))),IF(VLOOKUP($C30,'REACH Bilaga XIV_update'!$C$5:$I$110,7,FALSE)="",NA(),VLOOKUP($C30,'REACH Bilaga XIV_update'!$C$5:$I$110,7,FALSE)))</f>
        <v>H350</v>
      </c>
      <c r="R30" s="76" t="e">
        <f>IF($C30="-",IF($A30="-",IF(VLOOKUP($D30,CoRAP_update!$A$5:$O$376,15,FALSE)="",NA(),VLOOKUP($D30,CoRAP_update!$A$5:$O$376,15,FALSE)),IF(VLOOKUP($A30,CoRAP_update!$D$5:$O$376,12,FALSE)="",NA(),VLOOKUP($A30,CoRAP_update!$D$5:$O$376,12,FALSE))),IF(VLOOKUP($C30,CoRAP_update!$C$5:$O$376,13,FALSE)="",NA(),VLOOKUP($C30,CoRAP_update!$C$5:$O$376,13,FALSE)))</f>
        <v>#N/A</v>
      </c>
      <c r="S30" s="144" t="e">
        <f>IF($C30="-",IF($A30="-",VLOOKUP($D30,CoRAP_update!$A$5:$J$376,MATCH(Sammanfattning!S$1,CoRAP_update!$A$4:$J$4,0),FALSE),VLOOKUP($A30,CoRAP_update!$D$5:$J$376,MATCH(Sammanfattning!S$1,CoRAP_update!$D$4:$J$4,0),FALSE)),VLOOKUP($C30,CoRAP_update!$C$5:$J$376,MATCH(Sammanfattning!S$1,CoRAP_update!$C$4:$J$4,0),FALSE))</f>
        <v>#N/A</v>
      </c>
      <c r="T30" s="76" t="e">
        <f>IF($A30="-",VLOOKUP($D30,EDC_update!$C$2:$F$450,4,FALSE),VLOOKUP($A30,EDC_update!$B$2:$F$450,5,FALSE))</f>
        <v>#N/A</v>
      </c>
      <c r="V30" s="78">
        <f>IF(IFERROR(SEARCH("PBT",P30),99)=99,IF(IFERROR(SEARCH("suspected PBT",S30),99)=99,IF(IFERROR(SEARCH("concluded to be PBT",K30),99)=99,IF(IFERROR(SEARCH("PBT",S30),99)=99,IF(IFERROR(SEARCH("PBT cand",L30),99)=99,IF(IFERROR(SEARCH("PBT",L30),99)=99,IF(IFERROR(SEARCH("persistent, bioackumulative and toxic properties",K30),99)=99,0,Scoring!$E$3),Scoring!$E$3),Scoring!$E$7),Scoring!$E$3),Scoring!$E$5),Scoring!$E$6),Scoring!$E$3)</f>
        <v>1</v>
      </c>
      <c r="W30" s="78">
        <f>IF(IFERROR(SEARCH("vPvB",P30),99)=99,IF(IFERROR(SEARCH("suspected pbt/vPvB",S30),99)=99,IF(IFERROR(SEARCH("vPvB",S30),99)=99,IF(IFERROR(SEARCH("concluded to be a vPvB",S30),99)=99,IF(IFERROR(SEARCH("identified as vPvB",K30),99)=99,IF(IFERROR(SEARCH("concluded to be a vPvB",K30),99)=99,IF(IFERROR(SEARCH("concluded to be both pbt and vPvB",S30),99)=99,IF(IFERROR(SEARCH("concluded to be both pbt and vPvB",K30),99)=99,0,Scoring!$E$5),Scoring!$E$5),Scoring!$E$5),Scoring!$E$5),Scoring!$E$5),Scoring!$E$4),Scoring!$E$6),Scoring!$E$4)</f>
        <v>1</v>
      </c>
      <c r="X30" s="78">
        <f>IF(IFERROR(SEARCH("H410",N30),99)=99,IF(IFERROR(SEARCH("H410",O30),99)=99,IF(IFERROR(SEARCH("H410",Q30),99)=99,IF(IFERROR(SEARCH("H410",M30),99)=99,IF(IFERROR(SEARCH("H410",R30),99)=99,IF(IFERROR(SEARCH("H411",N30),99)=99,IF(IFERROR(SEARCH("H411",O30),99)=99,IF(IFERROR(SEARCH("H411",Q30),99)=99,IF(IFERROR(SEARCH("H411",M30),99)=99,IF(IFERROR(SEARCH("H411",R30),99)=99,IF(IFERROR(SEARCH("H413",N30),99)=99,IF(IFERROR(SEARCH("H413",O30),99)=99,IF(IFERROR(SEARCH("H413",Q30),99)=99,IF(IFERROR(SEARCH("H413",M30),99)=99,IF(IFERROR(SEARCH("H413",R30),99)=99,IF(IFERROR(SEARCH("H412",N30),99)=99,IF(IFERROR(SEARCH("H412",O30),99)=99,IF(IFERROR(SEARCH("H412",Q30),99)=99,IF(IFERROR(SEARCH("H412",M30),99)=99,IF(IFERROR(SEARCH("H412",R30),99)=99,0,Scoring!$E$2),Scoring!$E$2),Scoring!$E$2),Scoring!$E$2),Scoring!$E$2),Scoring!$E$2),Scoring!$E$2),Scoring!$E$2),Scoring!$E$2),Scoring!$E$2),Scoring!$E$2),Scoring!$E$2),Scoring!$E$2),Scoring!$E$2),Scoring!$E$2),Scoring!$E$2),Scoring!$E$2),Scoring!$E$2),Scoring!$E$2),Scoring!$E$2)</f>
        <v>0</v>
      </c>
      <c r="Y30" s="78">
        <f>IF(IFERROR(SEARCH("CMR",K30),99)=99,IF(IFERROR(SEARCH("Suspected CMR",S30),99)=99,IF(IFERROR(SEARCH("CMR",S30),99)=99,0,Scoring!$E$8),Scoring!$E$9),Scoring!$E$8)</f>
        <v>3</v>
      </c>
      <c r="Z30" s="78">
        <f>IF(IFERROR(SEARCH("H350",N30),99)=99,IF(IFERROR(SEARCH("H350",O30),99)=99,IF(IFERROR(SEARCH("H350",Q30),99)=99,IF(IFERROR(SEARCH("H350",M30),99)=99,IF(IFERROR(SEARCH("H350",R30),99)=99,IF(IFERROR(SEARCH("H351",N30),99)=99,IF(IFERROR(SEARCH("H351",O30),99)=99,IF(IFERROR(SEARCH("H351",Q30),99)=99,IF(IFERROR(SEARCH("H351",M30),99)=99,IF(IFERROR(SEARCH("H351",R30),99)=99,IF(IFERROR(SEARCH("carcinogenic",P30),99)=99,IF(IFERROR(SEARCH("suspected carcinogenic",S30),99)=99,0,Scoring!$E$12),Scoring!$E$11),Scoring!$E$10),Scoring!$E$10),Scoring!$E$10),Scoring!$E$10),Scoring!$E$10),Scoring!$E$10),Scoring!$E$10),Scoring!$E$10),Scoring!$E$10),Scoring!$E$10)</f>
        <v>1</v>
      </c>
      <c r="AA30" s="78">
        <f>IF(IFERROR(SEARCH("H340",N30),99)=99,IF(IFERROR(SEARCH("H340",O30),99)=99,IF(IFERROR(SEARCH("H340",Q30),99)=99,IF(IFERROR(SEARCH("H340",M30),99)=99,IF(IFERROR(SEARCH("H340",R30),99)=99,IF(IFERROR(SEARCH("H341",N30),99)=99,IF(IFERROR(SEARCH("H341",O30),99)=99,IF(IFERROR(SEARCH("H341",Q30),99)=99,IF(IFERROR(SEARCH("H341",M30),99)=99,IF(IFERROR(SEARCH("H341",R30),99)=99,IF(IFERROR(SEARCH("mutagenic",P30),99)=99,IF(IFERROR(SEARCH("suspected mutagenic",S30),99)=99,0,Scoring!$E$15),Scoring!$E$14),Scoring!$E$13),Scoring!$E$13),Scoring!$E$13),Scoring!$E$13),Scoring!$E$13),Scoring!$E$13),Scoring!$E$13),Scoring!$E$13),Scoring!$E$13),Scoring!$E$13)</f>
        <v>0</v>
      </c>
      <c r="AB30" s="78">
        <f>IF(IFERROR(SEARCH("H360",N30),99)=99,IF(IFERROR(SEARCH("H360",O30),99)=99,IF(IFERROR(SEARCH("H360",Q30),99)=99,IF(IFERROR(SEARCH("H360",M30),99)=99,IF(IFERROR(SEARCH("H360",R30),99)=99,IF(IFERROR(SEARCH("H361",N30),99)=99,IF(IFERROR(SEARCH("H361",O30),99)=99,IF(IFERROR(SEARCH("H361",Q30),99)=99,IF(IFERROR(SEARCH("H361",M30),99)=99,IF(IFERROR(SEARCH("H361",R30),99)=99,IF(IFERROR(SEARCH("reproduction",P30),99)=99,IF(IFERROR(SEARCH("suspected reprotoxic",S30),99)=99,IF(IFERROR(SEARCH("reprotoxic",S30),99)=99,IF(IFERROR(SEARCH("reprotoxic",K30),99)=99,0,Scoring!$E$18),Scoring!$E$18),Scoring!$E$19),Scoring!$E$17),Scoring!$E$16),Scoring!$E$16),Scoring!$E$16),Scoring!$E$16),Scoring!$E$16),Scoring!$E$16),Scoring!$E$16),Scoring!$E$16),Scoring!$E$16),Scoring!$E$16)</f>
        <v>0</v>
      </c>
      <c r="AC30" s="78">
        <f>IF(IFERROR(SEARCH("57f",L30),99)=99,IF(IFERROR(SEARCH("57(f)",P30),99)=99,0,Scoring!$E$20),Scoring!$E$20)</f>
        <v>0</v>
      </c>
      <c r="AD30" s="78">
        <f>IF(IFERROR(SEARCH("CAT1",T30),99)=99,IF(IFERROR(SEARCH("CAT2",T30),99)=99,IF(IFERROR(SEARCH("CAT3",T30),99)=99,IF(IFERROR(SEARCH("concluded to be endocrine",K30),99)=99,IF(IFERROR(SEARCH("categorised as endocrine",K30),99)=99,IF(IFERROR(SEARCH("endocrine disrupting",P30),99)=99,IF(IFERROR(SEARCH("endocrine disrupting",K30),99)=99,IF(IFERROR(SEARCH("suspected endocrine",S30),99)=99,IF(IFERROR(SEARCH("potential endocrine",S30),99)=99,0,Scoring!$E$25),Scoring!$E$25),Scoring!$E$24),Scoring!$E$24),Scoring!$E$24),Scoring!$E$24),Scoring!$E$23),Scoring!$E$22),Scoring!$E$21)</f>
        <v>0</v>
      </c>
      <c r="AE30" s="78">
        <f>IF(IFERROR(SEARCH("suspected sensitiser",S30),99)=99,IF(IFERROR(SEARCH("sensitiser",S30),99)=99,IF(IFERROR(SEARCH("other hazard based concern",S30),99)=99,0,Scoring!$E$28),Scoring!$E$26),Scoring!$E$27)</f>
        <v>0</v>
      </c>
      <c r="AF30" s="78">
        <f>IF(IFERROR(M30,1)=1,IF(IFERROR(N30,1)=1,IF(IFERROR(O30,1)=1,IF(IFERROR(Q30,1)=1,IF(IFERROR(R30,1)=1,IF(IFERROR(T30,1)=1,IF(IFERROR(K30,1)=1,IF(IFERROR(P30,1)=1,IF(IFERROR(S30,1)=1,Scoring!$E$29,0),0),0),0),0),0),0),0),0)</f>
        <v>0</v>
      </c>
      <c r="AG30" s="78">
        <f t="shared" si="4"/>
        <v>5</v>
      </c>
      <c r="AI30" s="93" t="e">
        <f>IF(A30="-",IF(D30="-",#N/A,VLOOKUP(D30,Exponering!$A$6:O$501,15,FALSE)),VLOOKUP(A30,Exponering!$A$6:$O$501,15,FALSE))</f>
        <v>#N/A</v>
      </c>
      <c r="AJ30" s="94" t="str">
        <f>IF(IFERROR(AI30,"")="","",IF(AI30="No data",Scoring!$M$9,IF(AI30&lt;Scoring!$L$2,Scoring!$M$2,IF(AI30&lt;Scoring!$L$3,Scoring!$M$3,IF(AI30&lt;Scoring!$L$4,Scoring!$M$4,IF(AI30&lt;Scoring!$L$5,Scoring!$M$5,IF(AI30&lt;Scoring!$L$6,Scoring!$M$6,IF(AI30&lt;Scoring!$L$7,Scoring!$M$7,IF(AI30&gt;=Scoring!$L$7,Scoring!$M$8,"")))))))))</f>
        <v/>
      </c>
      <c r="AK30" s="76" t="str">
        <f>IF(A30="-",IF(D30="-",#N/A,VLOOKUP(D30,'Total Use SPIN'!$A$5:H$272,5,FALSE)),VLOOKUP(A30,'Total Use SPIN'!$A$5:$H$272,5,FALSE))</f>
        <v>UVCB, mixture, intermediate</v>
      </c>
      <c r="AL30" s="75">
        <f>IF(IFERROR(AK30,"")="","",IF(AK30="Confidential",Scoring!$I$10,IF(AK30="No data",Scoring!$I$10,IF(AK30="UVCB, mixture, intermediate",Scoring!$I$9,IF(AK30&lt;Scoring!$H$2,Scoring!$I$2,IF(AK30&lt;Scoring!$H$3,Scoring!$I$3,IF(AK30&lt;Scoring!$H$4,Scoring!$I$4,IF(AK30&lt;Scoring!$H$5,Scoring!$I$5,IF(AK30&lt;Scoring!$H$6,Scoring!$I$6,IF(AK30&lt;Scoring!$H$7,Scoring!$I$7,IF(AK30&gt;=Scoring!$H$7,Scoring!$I$8,"")))))))))))</f>
        <v>-40</v>
      </c>
      <c r="AN30" s="79"/>
      <c r="AO30" s="79"/>
      <c r="AP30" s="79"/>
      <c r="AQ30" s="79"/>
      <c r="AR30" s="79"/>
      <c r="AS30" s="78"/>
      <c r="AU30" s="79">
        <f>IF(IFERROR(F30,99)=99,IF(IFERROR(G30,99)=99,IF(IFERROR(H30,99)=99,IF(IFERROR(I30,99)=99,IF(IFERROR(E30,99)=99,IF(IFERROR(J30,99)=99,0,Scoring!$B$7),Scoring!$B$3),Scoring!$B$2),Scoring!$B$6),Scoring!$B$5),Scoring!$B$4)</f>
        <v>1</v>
      </c>
      <c r="AV30" s="78">
        <f t="shared" si="6"/>
        <v>5</v>
      </c>
      <c r="AW30" s="78">
        <f t="shared" si="0"/>
        <v>-40</v>
      </c>
      <c r="AX30" s="66" t="str">
        <f t="shared" si="1"/>
        <v/>
      </c>
      <c r="AY30" s="78"/>
      <c r="AZ30" s="76"/>
      <c r="BA30" s="76"/>
      <c r="BB30" s="76"/>
    </row>
    <row r="31" spans="1:54" x14ac:dyDescent="0.25">
      <c r="A31" s="77" t="s">
        <v>3135</v>
      </c>
      <c r="B31" s="76" t="str">
        <f t="shared" si="9"/>
        <v>292-604-8</v>
      </c>
      <c r="C31" s="77" t="s">
        <v>2529</v>
      </c>
      <c r="D31" s="77" t="s">
        <v>2530</v>
      </c>
      <c r="E31" s="76" t="str">
        <f>IF(C31="-",IF(A31="-",VLOOKUP(D31,'sin-list 180320_update'!$C$2:$C$835,1,FALSE),VLOOKUP(A31,'sin-list 180320_update'!$A$2:$A$835,1,FALSE)),VLOOKUP(C31,'sin-list 180320_update'!$B$2:$B$835,1,FALSE))</f>
        <v>292-604-8</v>
      </c>
      <c r="F31" s="76" t="e">
        <f>IF($C31="-",IF($A31="-",VLOOKUP($D31,'REACH Bilaga XVII_update'!$A$5:$A$131,1,FALSE),VLOOKUP($A31,'REACH Bilaga XVII_update'!$C$5:$C$131,1,FALSE)),VLOOKUP($C31,'REACH Bilaga XVII_update'!$B$5:$B$131,1,FALSE))</f>
        <v>#N/A</v>
      </c>
      <c r="G31" s="76" t="str">
        <f>IF($C31="-",IF($A31="-",VLOOKUP($D31,' REACH Bilaga 59_update'!$A$5:$A$210,1,FALSE),VLOOKUP($A31,' REACH Bilaga 59_update'!$D$5:$D$210,1,FALSE)),VLOOKUP($C31,' REACH Bilaga 59_update'!$C$5:$C$210,1,FALSE))</f>
        <v>292-604-8</v>
      </c>
      <c r="H31" s="76" t="e">
        <f>IF($C31="-",IF($A31="-",VLOOKUP($D31,'REACH Bilaga XIV_update'!$A$5:$A$110,1,FALSE),VLOOKUP($A31,'REACH Bilaga XIV_update'!$D$5:$D$110,1,FALSE)),VLOOKUP($C31,'REACH Bilaga XIV_update'!$C$5:$C$110,1,FALSE))</f>
        <v>#N/A</v>
      </c>
      <c r="I31" s="76" t="e">
        <f>IF($C31="-",IF($A31="-",VLOOKUP($D31,CoRAP_update!$A$5:$A$376,1,FALSE),VLOOKUP($A31,CoRAP_update!$D$5:$D$376,1,FALSE)),VLOOKUP($C31,CoRAP_update!$C$5:$C$376,1,FALSE))</f>
        <v>#N/A</v>
      </c>
      <c r="J31" s="76" t="e">
        <f>IF($C31="-",IF($A31="-",VLOOKUP($D31,EDC_update!$C$2:$C$450,1,FALSE),VLOOKUP($A31,EDC_update!$B$2:$B$450,1,FALSE)),VLOOKUP($C31,EDC_update!$L$2:$L$450,1,FALSE))</f>
        <v>#N/A</v>
      </c>
      <c r="K31" s="76" t="str">
        <f>IF($C31="-",IF($A31="-",IF(VLOOKUP($D31,'sin-list 180320_update'!$C$2:$S$835,3,FALSE)="",NA(),VLOOKUP($D31,'sin-list 180320_update'!$C$2:$S$835,3,FALSE)),IF(VLOOKUP($A31,'sin-list 180320_update'!$A$2:$S$835,5,FALSE)="",NA(),VLOOKUP($A31,'sin-list 180320_update'!$A$2:$S$835,5,FALSE))),IF(VLOOKUP($C31,'sin-list 180320_update'!$B$2:$S$835,4,FALSE)="",NA(),VLOOKUP($C31,'sin-list 180320_update'!$B$2:$S$835,4,FALSE)))</f>
        <v>Substance is concluded to be PBT by European Chemicals Bureau PBT Working Group.; Classified CMR (Class I &amp; II) according to Annex 1 of Directive 67/548/EEC</v>
      </c>
      <c r="L31" s="76" t="str">
        <f>IF($C31="-",IF($A31="-",VLOOKUP($D31,'sin-list 180320_update'!$C$2:$S$835,6,FALSE),VLOOKUP($A31,'sin-list 180320_update'!$A$2:$S$835,8,FALSE)),VLOOKUP($C31,'sin-list 180320_update'!$B$2:$S$835,7,FALSE))</f>
        <v>Carc. 1B
Muta. 1B</v>
      </c>
      <c r="M31" s="76" t="str">
        <f>IF($C31="-",IF($A31="-",IF(VLOOKUP($D31,'sin-list 180320_update'!$C$2:$S$835,8,FALSE)="",NA(),VLOOKUP($D31,'sin-list 180320_update'!$C$2:$S$835,8,FALSE)),IF(VLOOKUP($A31,'sin-list 180320_update'!$A$2:$S$835,10,FALSE)="",NA(),VLOOKUP($A31,'sin-list 180320_update'!$A$2:$S$835,10,FALSE))),IF(VLOOKUP($C31,'sin-list 180320_update'!$B$2:$S$835,9,FALSE)="",NA(),VLOOKUP($C31,'sin-list 180320_update'!$B$2:$S$835,9,FALSE)))</f>
        <v>H350
H340</v>
      </c>
      <c r="N31" s="76" t="e">
        <f>IF($C31="-",IF($A31="-",IF(VLOOKUP($D31,'REACH Bilaga XVII_update'!$A$5:$E$131,4,FALSE)="",NA(),VLOOKUP($D31,'REACH Bilaga XVII_update'!$A$5:$E$131,4,FALSE)),IF(VLOOKUP($A31,'REACH Bilaga XVII_update'!$C$5:$D$131,2,FALSE)="",NA(),VLOOKUP($A31,'REACH Bilaga XVII_update'!$C$5:$D$131,2,FALSE))),IF(VLOOKUP($C31,'REACH Bilaga XVII_update'!$B$5:$D$131,3,FALSE)="",NA(),VLOOKUP($C31,'REACH Bilaga XVII_update'!$B$5:$D$131,3,FALSE)))</f>
        <v>#N/A</v>
      </c>
      <c r="O31" s="76" t="str">
        <f>IF($C31="-",IF($A31="-",IF(VLOOKUP($D31,' REACH Bilaga 59_update'!$A$5:$E$210,5,FALSE)="",NA(),VLOOKUP($D31,' REACH Bilaga 59_update'!$A$5:$E$210,5,FALSE)),IF(VLOOKUP($A31,' REACH Bilaga 59_update'!$D$5:$E$210,2,FALSE)="",NA(),VLOOKUP($A31,' REACH Bilaga 59_update'!$D$5:$E$210,2,FALSE))),IF(VLOOKUP($C31,' REACH Bilaga 59_update'!$C$5:$E$210,3,FALSE)="",NA(),VLOOKUP($C31,' REACH Bilaga 59_update'!$C$5:$E$210,3,FALSE)))</f>
        <v>H350
H340</v>
      </c>
      <c r="P31" s="76" t="str">
        <f>IF(C31="-",IF(A31="-",IFERROR(VLOOKUP($D31,' REACH Bilaga 59_update'!$A$5:$F$210,MATCH(Sammanfattning!P$1,' REACH Bilaga 59_update'!$A$4:$F$4,0),FALSE),VLOOKUP($D31,'REACH Bilaga XIV_update'!$A$4:$H$110,MATCH(Sammanfattning!P$1,'REACH Bilaga XIV_update'!$A$4:$H$4,0),FALSE)),IFERROR(VLOOKUP($A31,' REACH Bilaga 59_update'!$D$5:$F$210,MATCH(Sammanfattning!P$1,' REACH Bilaga 59_update'!$D$4:$F$4,0),FALSE),VLOOKUP($A31,'REACH Bilaga XIV_update'!$D$4:$H$110,MATCH(Sammanfattning!P$1,'REACH Bilaga XIV_update'!$D$4:$H$4,0),FALSE))),IFERROR(VLOOKUP($C31,' REACH Bilaga 59_update'!$C$5:$F$210,MATCH(Sammanfattning!P$1,' REACH Bilaga 59_update'!$C$4:$F$4,0),FALSE),VLOOKUP($C31,'REACH Bilaga XIV_update'!$C$4:$H$110,MATCH(Sammanfattning!P$1,'REACH Bilaga XIV_update'!$C$4:$H$4,0),FALSE)))</f>
        <v>Carcinogenic (Article 57a)#Mutagenic (Article 57b)#PBT (Article 57d)#vPvB (Article 57e)</v>
      </c>
      <c r="Q31" s="76" t="e">
        <f>IF($C31="-",IF($A31="-",IF(VLOOKUP($D31,'REACH Bilaga XIV_update'!$A$5:$I$110,9,FALSE)="",NA(),VLOOKUP($D31,'REACH Bilaga XIV_update'!$A$5:$I$110,9,FALSE)),IF(VLOOKUP($A31,'REACH Bilaga XIV_update'!$D$5:$I$110,6,FALSE)="",NA(),VLOOKUP($A31,'REACH Bilaga XIV_update'!$D$5:$I$110,6,FALSE))),IF(VLOOKUP($C31,'REACH Bilaga XIV_update'!$C$5:$I$110,7,FALSE)="",NA(),VLOOKUP($C31,'REACH Bilaga XIV_update'!$C$5:$I$110,7,FALSE)))</f>
        <v>#N/A</v>
      </c>
      <c r="R31" s="76" t="e">
        <f>IF($C31="-",IF($A31="-",IF(VLOOKUP($D31,CoRAP_update!$A$5:$O$376,15,FALSE)="",NA(),VLOOKUP($D31,CoRAP_update!$A$5:$O$376,15,FALSE)),IF(VLOOKUP($A31,CoRAP_update!$D$5:$O$376,12,FALSE)="",NA(),VLOOKUP($A31,CoRAP_update!$D$5:$O$376,12,FALSE))),IF(VLOOKUP($C31,CoRAP_update!$C$5:$O$376,13,FALSE)="",NA(),VLOOKUP($C31,CoRAP_update!$C$5:$O$376,13,FALSE)))</f>
        <v>#N/A</v>
      </c>
      <c r="S31" s="144" t="e">
        <f>IF($C31="-",IF($A31="-",VLOOKUP($D31,CoRAP_update!$A$5:$J$376,MATCH(Sammanfattning!S$1,CoRAP_update!$A$4:$J$4,0),FALSE),VLOOKUP($A31,CoRAP_update!$D$5:$J$376,MATCH(Sammanfattning!S$1,CoRAP_update!$D$4:$J$4,0),FALSE)),VLOOKUP($C31,CoRAP_update!$C$5:$J$376,MATCH(Sammanfattning!S$1,CoRAP_update!$C$4:$J$4,0),FALSE))</f>
        <v>#N/A</v>
      </c>
      <c r="T31" s="76" t="e">
        <f>IF($A31="-",VLOOKUP($D31,EDC_update!$C$2:$F$450,4,FALSE),VLOOKUP($A31,EDC_update!$B$2:$F$450,5,FALSE))</f>
        <v>#N/A</v>
      </c>
      <c r="V31" s="78">
        <f>IF(IFERROR(SEARCH("PBT",P31),99)=99,IF(IFERROR(SEARCH("suspected PBT",S31),99)=99,IF(IFERROR(SEARCH("concluded to be PBT",K31),99)=99,IF(IFERROR(SEARCH("PBT",S31),99)=99,IF(IFERROR(SEARCH("PBT cand",L31),99)=99,IF(IFERROR(SEARCH("PBT",L31),99)=99,IF(IFERROR(SEARCH("persistent, bioackumulative and toxic properties",K31),99)=99,0,Scoring!$E$3),Scoring!$E$3),Scoring!$E$7),Scoring!$E$3),Scoring!$E$5),Scoring!$E$6),Scoring!$E$3)</f>
        <v>1</v>
      </c>
      <c r="W31" s="78">
        <f>IF(IFERROR(SEARCH("vPvB",P31),99)=99,IF(IFERROR(SEARCH("suspected pbt/vPvB",S31),99)=99,IF(IFERROR(SEARCH("vPvB",S31),99)=99,IF(IFERROR(SEARCH("concluded to be a vPvB",S31),99)=99,IF(IFERROR(SEARCH("identified as vPvB",K31),99)=99,IF(IFERROR(SEARCH("concluded to be a vPvB",K31),99)=99,IF(IFERROR(SEARCH("concluded to be both pbt and vPvB",S31),99)=99,IF(IFERROR(SEARCH("concluded to be both pbt and vPvB",K31),99)=99,0,Scoring!$E$5),Scoring!$E$5),Scoring!$E$5),Scoring!$E$5),Scoring!$E$5),Scoring!$E$4),Scoring!$E$6),Scoring!$E$4)</f>
        <v>1</v>
      </c>
      <c r="X31" s="78">
        <f>IF(IFERROR(SEARCH("H410",N31),99)=99,IF(IFERROR(SEARCH("H410",O31),99)=99,IF(IFERROR(SEARCH("H410",Q31),99)=99,IF(IFERROR(SEARCH("H410",M31),99)=99,IF(IFERROR(SEARCH("H410",R31),99)=99,IF(IFERROR(SEARCH("H411",N31),99)=99,IF(IFERROR(SEARCH("H411",O31),99)=99,IF(IFERROR(SEARCH("H411",Q31),99)=99,IF(IFERROR(SEARCH("H411",M31),99)=99,IF(IFERROR(SEARCH("H411",R31),99)=99,IF(IFERROR(SEARCH("H413",N31),99)=99,IF(IFERROR(SEARCH("H413",O31),99)=99,IF(IFERROR(SEARCH("H413",Q31),99)=99,IF(IFERROR(SEARCH("H413",M31),99)=99,IF(IFERROR(SEARCH("H413",R31),99)=99,IF(IFERROR(SEARCH("H412",N31),99)=99,IF(IFERROR(SEARCH("H412",O31),99)=99,IF(IFERROR(SEARCH("H412",Q31),99)=99,IF(IFERROR(SEARCH("H412",M31),99)=99,IF(IFERROR(SEARCH("H412",R31),99)=99,0,Scoring!$E$2),Scoring!$E$2),Scoring!$E$2),Scoring!$E$2),Scoring!$E$2),Scoring!$E$2),Scoring!$E$2),Scoring!$E$2),Scoring!$E$2),Scoring!$E$2),Scoring!$E$2),Scoring!$E$2),Scoring!$E$2),Scoring!$E$2),Scoring!$E$2),Scoring!$E$2),Scoring!$E$2),Scoring!$E$2),Scoring!$E$2),Scoring!$E$2)</f>
        <v>0</v>
      </c>
      <c r="Y31" s="78">
        <f>IF(IFERROR(SEARCH("CMR",K31),99)=99,IF(IFERROR(SEARCH("Suspected CMR",S31),99)=99,IF(IFERROR(SEARCH("CMR",S31),99)=99,0,Scoring!$E$8),Scoring!$E$9),Scoring!$E$8)</f>
        <v>3</v>
      </c>
      <c r="Z31" s="78">
        <f>IF(IFERROR(SEARCH("H350",N31),99)=99,IF(IFERROR(SEARCH("H350",O31),99)=99,IF(IFERROR(SEARCH("H350",Q31),99)=99,IF(IFERROR(SEARCH("H350",M31),99)=99,IF(IFERROR(SEARCH("H350",R31),99)=99,IF(IFERROR(SEARCH("H351",N31),99)=99,IF(IFERROR(SEARCH("H351",O31),99)=99,IF(IFERROR(SEARCH("H351",Q31),99)=99,IF(IFERROR(SEARCH("H351",M31),99)=99,IF(IFERROR(SEARCH("H351",R31),99)=99,IF(IFERROR(SEARCH("carcinogenic",P31),99)=99,IF(IFERROR(SEARCH("suspected carcinogenic",S31),99)=99,0,Scoring!$E$12),Scoring!$E$11),Scoring!$E$10),Scoring!$E$10),Scoring!$E$10),Scoring!$E$10),Scoring!$E$10),Scoring!$E$10),Scoring!$E$10),Scoring!$E$10),Scoring!$E$10),Scoring!$E$10)</f>
        <v>1</v>
      </c>
      <c r="AA31" s="78">
        <f>IF(IFERROR(SEARCH("H340",N31),99)=99,IF(IFERROR(SEARCH("H340",O31),99)=99,IF(IFERROR(SEARCH("H340",Q31),99)=99,IF(IFERROR(SEARCH("H340",M31),99)=99,IF(IFERROR(SEARCH("H340",R31),99)=99,IF(IFERROR(SEARCH("H341",N31),99)=99,IF(IFERROR(SEARCH("H341",O31),99)=99,IF(IFERROR(SEARCH("H341",Q31),99)=99,IF(IFERROR(SEARCH("H341",M31),99)=99,IF(IFERROR(SEARCH("H341",R31),99)=99,IF(IFERROR(SEARCH("mutagenic",P31),99)=99,IF(IFERROR(SEARCH("suspected mutagenic",S31),99)=99,0,Scoring!$E$15),Scoring!$E$14),Scoring!$E$13),Scoring!$E$13),Scoring!$E$13),Scoring!$E$13),Scoring!$E$13),Scoring!$E$13),Scoring!$E$13),Scoring!$E$13),Scoring!$E$13),Scoring!$E$13)</f>
        <v>1</v>
      </c>
      <c r="AB31" s="78">
        <f>IF(IFERROR(SEARCH("H360",N31),99)=99,IF(IFERROR(SEARCH("H360",O31),99)=99,IF(IFERROR(SEARCH("H360",Q31),99)=99,IF(IFERROR(SEARCH("H360",M31),99)=99,IF(IFERROR(SEARCH("H360",R31),99)=99,IF(IFERROR(SEARCH("H361",N31),99)=99,IF(IFERROR(SEARCH("H361",O31),99)=99,IF(IFERROR(SEARCH("H361",Q31),99)=99,IF(IFERROR(SEARCH("H361",M31),99)=99,IF(IFERROR(SEARCH("H361",R31),99)=99,IF(IFERROR(SEARCH("reproduction",P31),99)=99,IF(IFERROR(SEARCH("suspected reprotoxic",S31),99)=99,IF(IFERROR(SEARCH("reprotoxic",S31),99)=99,IF(IFERROR(SEARCH("reprotoxic",K31),99)=99,0,Scoring!$E$18),Scoring!$E$18),Scoring!$E$19),Scoring!$E$17),Scoring!$E$16),Scoring!$E$16),Scoring!$E$16),Scoring!$E$16),Scoring!$E$16),Scoring!$E$16),Scoring!$E$16),Scoring!$E$16),Scoring!$E$16),Scoring!$E$16)</f>
        <v>0</v>
      </c>
      <c r="AC31" s="78">
        <f>IF(IFERROR(SEARCH("57f",L31),99)=99,IF(IFERROR(SEARCH("57(f)",P31),99)=99,0,Scoring!$E$20),Scoring!$E$20)</f>
        <v>0</v>
      </c>
      <c r="AD31" s="78">
        <f>IF(IFERROR(SEARCH("CAT1",T31),99)=99,IF(IFERROR(SEARCH("CAT2",T31),99)=99,IF(IFERROR(SEARCH("CAT3",T31),99)=99,IF(IFERROR(SEARCH("concluded to be endocrine",K31),99)=99,IF(IFERROR(SEARCH("categorised as endocrine",K31),99)=99,IF(IFERROR(SEARCH("endocrine disrupting",P31),99)=99,IF(IFERROR(SEARCH("endocrine disrupting",K31),99)=99,IF(IFERROR(SEARCH("suspected endocrine",S31),99)=99,IF(IFERROR(SEARCH("potential endocrine",S31),99)=99,0,Scoring!$E$25),Scoring!$E$25),Scoring!$E$24),Scoring!$E$24),Scoring!$E$24),Scoring!$E$24),Scoring!$E$23),Scoring!$E$22),Scoring!$E$21)</f>
        <v>0</v>
      </c>
      <c r="AE31" s="78">
        <f>IF(IFERROR(SEARCH("suspected sensitiser",S31),99)=99,IF(IFERROR(SEARCH("sensitiser",S31),99)=99,IF(IFERROR(SEARCH("other hazard based concern",S31),99)=99,0,Scoring!$E$28),Scoring!$E$26),Scoring!$E$27)</f>
        <v>0</v>
      </c>
      <c r="AF31" s="78">
        <f>IF(IFERROR(M31,1)=1,IF(IFERROR(N31,1)=1,IF(IFERROR(O31,1)=1,IF(IFERROR(Q31,1)=1,IF(IFERROR(R31,1)=1,IF(IFERROR(T31,1)=1,IF(IFERROR(K31,1)=1,IF(IFERROR(P31,1)=1,IF(IFERROR(S31,1)=1,Scoring!$E$29,0),0),0),0),0),0),0),0),0)</f>
        <v>0</v>
      </c>
      <c r="AG31" s="78">
        <f t="shared" si="4"/>
        <v>5</v>
      </c>
      <c r="AI31" s="93" t="e">
        <f>IF(A31="-",IF(D31="-",#N/A,VLOOKUP(D31,Exponering!$A$6:O$501,15,FALSE)),VLOOKUP(A31,Exponering!$A$6:$O$501,15,FALSE))</f>
        <v>#N/A</v>
      </c>
      <c r="AJ31" s="94" t="str">
        <f>IF(IFERROR(AI31,"")="","",IF(AI31="No data",Scoring!$M$9,IF(AI31&lt;Scoring!$L$2,Scoring!$M$2,IF(AI31&lt;Scoring!$L$3,Scoring!$M$3,IF(AI31&lt;Scoring!$L$4,Scoring!$M$4,IF(AI31&lt;Scoring!$L$5,Scoring!$M$5,IF(AI31&lt;Scoring!$L$6,Scoring!$M$6,IF(AI31&lt;Scoring!$L$7,Scoring!$M$7,IF(AI31&gt;=Scoring!$L$7,Scoring!$M$8,"")))))))))</f>
        <v/>
      </c>
      <c r="AK31" s="76" t="str">
        <f>IF(A31="-",IF(D31="-",#N/A,VLOOKUP(D31,'Total Use SPIN'!$A$5:H$272,5,FALSE)),VLOOKUP(A31,'Total Use SPIN'!$A$5:$H$272,5,FALSE))</f>
        <v>UVCB, mixture, intermediate</v>
      </c>
      <c r="AL31" s="75">
        <f>IF(IFERROR(AK31,"")="","",IF(AK31="Confidential",Scoring!$I$10,IF(AK31="No data",Scoring!$I$10,IF(AK31="UVCB, mixture, intermediate",Scoring!$I$9,IF(AK31&lt;Scoring!$H$2,Scoring!$I$2,IF(AK31&lt;Scoring!$H$3,Scoring!$I$3,IF(AK31&lt;Scoring!$H$4,Scoring!$I$4,IF(AK31&lt;Scoring!$H$5,Scoring!$I$5,IF(AK31&lt;Scoring!$H$6,Scoring!$I$6,IF(AK31&lt;Scoring!$H$7,Scoring!$I$7,IF(AK31&gt;=Scoring!$H$7,Scoring!$I$8,"")))))))))))</f>
        <v>-40</v>
      </c>
      <c r="AN31" s="79"/>
      <c r="AO31" s="79"/>
      <c r="AP31" s="79"/>
      <c r="AQ31" s="79"/>
      <c r="AR31" s="79"/>
      <c r="AS31" s="78"/>
      <c r="AU31" s="79">
        <f>IF(IFERROR(F31,99)=99,IF(IFERROR(G31,99)=99,IF(IFERROR(H31,99)=99,IF(IFERROR(I31,99)=99,IF(IFERROR(E31,99)=99,IF(IFERROR(J31,99)=99,0,Scoring!$B$7),Scoring!$B$3),Scoring!$B$2),Scoring!$B$6),Scoring!$B$5),Scoring!$B$4)</f>
        <v>1</v>
      </c>
      <c r="AV31" s="78">
        <f t="shared" si="6"/>
        <v>5</v>
      </c>
      <c r="AW31" s="78">
        <f t="shared" si="0"/>
        <v>-40</v>
      </c>
      <c r="AX31" s="66" t="str">
        <f t="shared" si="1"/>
        <v/>
      </c>
      <c r="AY31" s="78"/>
      <c r="AZ31" s="76"/>
      <c r="BA31" s="76"/>
      <c r="BB31" s="76"/>
    </row>
    <row r="32" spans="1:54" x14ac:dyDescent="0.25">
      <c r="A32" s="77" t="s">
        <v>3133</v>
      </c>
      <c r="B32" s="76" t="str">
        <f t="shared" si="9"/>
        <v>295-275-9</v>
      </c>
      <c r="C32" s="77" t="s">
        <v>2596</v>
      </c>
      <c r="D32" s="77" t="s">
        <v>2597</v>
      </c>
      <c r="E32" s="76" t="str">
        <f>IF(C32="-",IF(A32="-",VLOOKUP(D32,'sin-list 180320_update'!$C$2:$C$835,1,FALSE),VLOOKUP(A32,'sin-list 180320_update'!$A$2:$A$835,1,FALSE)),VLOOKUP(C32,'sin-list 180320_update'!$B$2:$B$835,1,FALSE))</f>
        <v>295-275-9</v>
      </c>
      <c r="F32" s="76" t="e">
        <f>IF($C32="-",IF($A32="-",VLOOKUP($D32,'REACH Bilaga XVII_update'!$A$5:$A$131,1,FALSE),VLOOKUP($A32,'REACH Bilaga XVII_update'!$C$5:$C$131,1,FALSE)),VLOOKUP($C32,'REACH Bilaga XVII_update'!$B$5:$B$131,1,FALSE))</f>
        <v>#N/A</v>
      </c>
      <c r="G32" s="76" t="str">
        <f>IF($C32="-",IF($A32="-",VLOOKUP($D32,' REACH Bilaga 59_update'!$A$5:$A$210,1,FALSE),VLOOKUP($A32,' REACH Bilaga 59_update'!$D$5:$D$210,1,FALSE)),VLOOKUP($C32,' REACH Bilaga 59_update'!$C$5:$C$210,1,FALSE))</f>
        <v>295-275-9</v>
      </c>
      <c r="H32" s="76" t="e">
        <f>IF($C32="-",IF($A32="-",VLOOKUP($D32,'REACH Bilaga XIV_update'!$A$5:$A$110,1,FALSE),VLOOKUP($A32,'REACH Bilaga XIV_update'!$D$5:$D$110,1,FALSE)),VLOOKUP($C32,'REACH Bilaga XIV_update'!$C$5:$C$110,1,FALSE))</f>
        <v>#N/A</v>
      </c>
      <c r="I32" s="76" t="e">
        <f>IF($C32="-",IF($A32="-",VLOOKUP($D32,CoRAP_update!$A$5:$A$376,1,FALSE),VLOOKUP($A32,CoRAP_update!$D$5:$D$376,1,FALSE)),VLOOKUP($C32,CoRAP_update!$C$5:$C$376,1,FALSE))</f>
        <v>#N/A</v>
      </c>
      <c r="J32" s="76" t="e">
        <f>IF($C32="-",IF($A32="-",VLOOKUP($D32,EDC_update!$C$2:$C$450,1,FALSE),VLOOKUP($A32,EDC_update!$B$2:$B$450,1,FALSE)),VLOOKUP($C32,EDC_update!$L$2:$L$450,1,FALSE))</f>
        <v>#N/A</v>
      </c>
      <c r="K32" s="76" t="str">
        <f>IF($C32="-",IF($A32="-",IF(VLOOKUP($D32,'sin-list 180320_update'!$C$2:$S$835,3,FALSE)="",NA(),VLOOKUP($D32,'sin-list 180320_update'!$C$2:$S$835,3,FALSE)),IF(VLOOKUP($A32,'sin-list 180320_update'!$A$2:$S$835,5,FALSE)="",NA(),VLOOKUP($A32,'sin-list 180320_update'!$A$2:$S$835,5,FALSE))),IF(VLOOKUP($C32,'sin-list 180320_update'!$B$2:$S$835,4,FALSE)="",NA(),VLOOKUP($C32,'sin-list 180320_update'!$B$2:$S$835,4,FALSE)))</f>
        <v>Substance is concluded to be PBT by European Chemicals Bureau PBT Working Group.; Classified CMR (Class I &amp; II) according to Annex 1 of Directive 67/548/EEC</v>
      </c>
      <c r="L32" s="76" t="str">
        <f>IF($C32="-",IF($A32="-",VLOOKUP($D32,'sin-list 180320_update'!$C$2:$S$835,6,FALSE),VLOOKUP($A32,'sin-list 180320_update'!$A$2:$S$835,8,FALSE)),VLOOKUP($C32,'sin-list 180320_update'!$B$2:$S$835,7,FALSE))</f>
        <v>Carc. 1B
Muta. 1B</v>
      </c>
      <c r="M32" s="76" t="str">
        <f>IF($C32="-",IF($A32="-",IF(VLOOKUP($D32,'sin-list 180320_update'!$C$2:$S$835,8,FALSE)="",NA(),VLOOKUP($D32,'sin-list 180320_update'!$C$2:$S$835,8,FALSE)),IF(VLOOKUP($A32,'sin-list 180320_update'!$A$2:$S$835,10,FALSE)="",NA(),VLOOKUP($A32,'sin-list 180320_update'!$A$2:$S$835,10,FALSE))),IF(VLOOKUP($C32,'sin-list 180320_update'!$B$2:$S$835,9,FALSE)="",NA(),VLOOKUP($C32,'sin-list 180320_update'!$B$2:$S$835,9,FALSE)))</f>
        <v>H350
H340</v>
      </c>
      <c r="N32" s="76" t="e">
        <f>IF($C32="-",IF($A32="-",IF(VLOOKUP($D32,'REACH Bilaga XVII_update'!$A$5:$E$131,4,FALSE)="",NA(),VLOOKUP($D32,'REACH Bilaga XVII_update'!$A$5:$E$131,4,FALSE)),IF(VLOOKUP($A32,'REACH Bilaga XVII_update'!$C$5:$D$131,2,FALSE)="",NA(),VLOOKUP($A32,'REACH Bilaga XVII_update'!$C$5:$D$131,2,FALSE))),IF(VLOOKUP($C32,'REACH Bilaga XVII_update'!$B$5:$D$131,3,FALSE)="",NA(),VLOOKUP($C32,'REACH Bilaga XVII_update'!$B$5:$D$131,3,FALSE)))</f>
        <v>#N/A</v>
      </c>
      <c r="O32" s="76" t="str">
        <f>IF($C32="-",IF($A32="-",IF(VLOOKUP($D32,' REACH Bilaga 59_update'!$A$5:$E$210,5,FALSE)="",NA(),VLOOKUP($D32,' REACH Bilaga 59_update'!$A$5:$E$210,5,FALSE)),IF(VLOOKUP($A32,' REACH Bilaga 59_update'!$D$5:$E$210,2,FALSE)="",NA(),VLOOKUP($A32,' REACH Bilaga 59_update'!$D$5:$E$210,2,FALSE))),IF(VLOOKUP($C32,' REACH Bilaga 59_update'!$C$5:$E$210,3,FALSE)="",NA(),VLOOKUP($C32,' REACH Bilaga 59_update'!$C$5:$E$210,3,FALSE)))</f>
        <v>H350
H340</v>
      </c>
      <c r="P32" s="76" t="str">
        <f>IF(C32="-",IF(A32="-",IFERROR(VLOOKUP($D32,' REACH Bilaga 59_update'!$A$5:$F$210,MATCH(Sammanfattning!P$1,' REACH Bilaga 59_update'!$A$4:$F$4,0),FALSE),VLOOKUP($D32,'REACH Bilaga XIV_update'!$A$4:$H$110,MATCH(Sammanfattning!P$1,'REACH Bilaga XIV_update'!$A$4:$H$4,0),FALSE)),IFERROR(VLOOKUP($A32,' REACH Bilaga 59_update'!$D$5:$F$210,MATCH(Sammanfattning!P$1,' REACH Bilaga 59_update'!$D$4:$F$4,0),FALSE),VLOOKUP($A32,'REACH Bilaga XIV_update'!$D$4:$H$110,MATCH(Sammanfattning!P$1,'REACH Bilaga XIV_update'!$D$4:$H$4,0),FALSE))),IFERROR(VLOOKUP($C32,' REACH Bilaga 59_update'!$C$5:$F$210,MATCH(Sammanfattning!P$1,' REACH Bilaga 59_update'!$C$4:$F$4,0),FALSE),VLOOKUP($C32,'REACH Bilaga XIV_update'!$C$4:$H$110,MATCH(Sammanfattning!P$1,'REACH Bilaga XIV_update'!$C$4:$H$4,0),FALSE)))</f>
        <v>Carcinogenic (Article 57a)#Mutagenic (Article 57b)#PBT (Article 57d)#vPvB (Article 57e)</v>
      </c>
      <c r="Q32" s="76" t="e">
        <f>IF($C32="-",IF($A32="-",IF(VLOOKUP($D32,'REACH Bilaga XIV_update'!$A$5:$I$110,9,FALSE)="",NA(),VLOOKUP($D32,'REACH Bilaga XIV_update'!$A$5:$I$110,9,FALSE)),IF(VLOOKUP($A32,'REACH Bilaga XIV_update'!$D$5:$I$110,6,FALSE)="",NA(),VLOOKUP($A32,'REACH Bilaga XIV_update'!$D$5:$I$110,6,FALSE))),IF(VLOOKUP($C32,'REACH Bilaga XIV_update'!$C$5:$I$110,7,FALSE)="",NA(),VLOOKUP($C32,'REACH Bilaga XIV_update'!$C$5:$I$110,7,FALSE)))</f>
        <v>#N/A</v>
      </c>
      <c r="R32" s="76" t="e">
        <f>IF($C32="-",IF($A32="-",IF(VLOOKUP($D32,CoRAP_update!$A$5:$O$376,15,FALSE)="",NA(),VLOOKUP($D32,CoRAP_update!$A$5:$O$376,15,FALSE)),IF(VLOOKUP($A32,CoRAP_update!$D$5:$O$376,12,FALSE)="",NA(),VLOOKUP($A32,CoRAP_update!$D$5:$O$376,12,FALSE))),IF(VLOOKUP($C32,CoRAP_update!$C$5:$O$376,13,FALSE)="",NA(),VLOOKUP($C32,CoRAP_update!$C$5:$O$376,13,FALSE)))</f>
        <v>#N/A</v>
      </c>
      <c r="S32" s="144" t="e">
        <f>IF($C32="-",IF($A32="-",VLOOKUP($D32,CoRAP_update!$A$5:$J$376,MATCH(Sammanfattning!S$1,CoRAP_update!$A$4:$J$4,0),FALSE),VLOOKUP($A32,CoRAP_update!$D$5:$J$376,MATCH(Sammanfattning!S$1,CoRAP_update!$D$4:$J$4,0),FALSE)),VLOOKUP($C32,CoRAP_update!$C$5:$J$376,MATCH(Sammanfattning!S$1,CoRAP_update!$C$4:$J$4,0),FALSE))</f>
        <v>#N/A</v>
      </c>
      <c r="T32" s="76" t="e">
        <f>IF($A32="-",VLOOKUP($D32,EDC_update!$C$2:$F$450,4,FALSE),VLOOKUP($A32,EDC_update!$B$2:$F$450,5,FALSE))</f>
        <v>#N/A</v>
      </c>
      <c r="V32" s="78">
        <f>IF(IFERROR(SEARCH("PBT",P32),99)=99,IF(IFERROR(SEARCH("suspected PBT",S32),99)=99,IF(IFERROR(SEARCH("concluded to be PBT",K32),99)=99,IF(IFERROR(SEARCH("PBT",S32),99)=99,IF(IFERROR(SEARCH("PBT cand",L32),99)=99,IF(IFERROR(SEARCH("PBT",L32),99)=99,IF(IFERROR(SEARCH("persistent, bioackumulative and toxic properties",K32),99)=99,0,Scoring!$E$3),Scoring!$E$3),Scoring!$E$7),Scoring!$E$3),Scoring!$E$5),Scoring!$E$6),Scoring!$E$3)</f>
        <v>1</v>
      </c>
      <c r="W32" s="78">
        <f>IF(IFERROR(SEARCH("vPvB",P32),99)=99,IF(IFERROR(SEARCH("suspected pbt/vPvB",S32),99)=99,IF(IFERROR(SEARCH("vPvB",S32),99)=99,IF(IFERROR(SEARCH("concluded to be a vPvB",S32),99)=99,IF(IFERROR(SEARCH("identified as vPvB",K32),99)=99,IF(IFERROR(SEARCH("concluded to be a vPvB",K32),99)=99,IF(IFERROR(SEARCH("concluded to be both pbt and vPvB",S32),99)=99,IF(IFERROR(SEARCH("concluded to be both pbt and vPvB",K32),99)=99,0,Scoring!$E$5),Scoring!$E$5),Scoring!$E$5),Scoring!$E$5),Scoring!$E$5),Scoring!$E$4),Scoring!$E$6),Scoring!$E$4)</f>
        <v>1</v>
      </c>
      <c r="X32" s="78">
        <f>IF(IFERROR(SEARCH("H410",N32),99)=99,IF(IFERROR(SEARCH("H410",O32),99)=99,IF(IFERROR(SEARCH("H410",Q32),99)=99,IF(IFERROR(SEARCH("H410",M32),99)=99,IF(IFERROR(SEARCH("H410",R32),99)=99,IF(IFERROR(SEARCH("H411",N32),99)=99,IF(IFERROR(SEARCH("H411",O32),99)=99,IF(IFERROR(SEARCH("H411",Q32),99)=99,IF(IFERROR(SEARCH("H411",M32),99)=99,IF(IFERROR(SEARCH("H411",R32),99)=99,IF(IFERROR(SEARCH("H413",N32),99)=99,IF(IFERROR(SEARCH("H413",O32),99)=99,IF(IFERROR(SEARCH("H413",Q32),99)=99,IF(IFERROR(SEARCH("H413",M32),99)=99,IF(IFERROR(SEARCH("H413",R32),99)=99,IF(IFERROR(SEARCH("H412",N32),99)=99,IF(IFERROR(SEARCH("H412",O32),99)=99,IF(IFERROR(SEARCH("H412",Q32),99)=99,IF(IFERROR(SEARCH("H412",M32),99)=99,IF(IFERROR(SEARCH("H412",R32),99)=99,0,Scoring!$E$2),Scoring!$E$2),Scoring!$E$2),Scoring!$E$2),Scoring!$E$2),Scoring!$E$2),Scoring!$E$2),Scoring!$E$2),Scoring!$E$2),Scoring!$E$2),Scoring!$E$2),Scoring!$E$2),Scoring!$E$2),Scoring!$E$2),Scoring!$E$2),Scoring!$E$2),Scoring!$E$2),Scoring!$E$2),Scoring!$E$2),Scoring!$E$2)</f>
        <v>0</v>
      </c>
      <c r="Y32" s="78">
        <f>IF(IFERROR(SEARCH("CMR",K32),99)=99,IF(IFERROR(SEARCH("Suspected CMR",S32),99)=99,IF(IFERROR(SEARCH("CMR",S32),99)=99,0,Scoring!$E$8),Scoring!$E$9),Scoring!$E$8)</f>
        <v>3</v>
      </c>
      <c r="Z32" s="78">
        <f>IF(IFERROR(SEARCH("H350",N32),99)=99,IF(IFERROR(SEARCH("H350",O32),99)=99,IF(IFERROR(SEARCH("H350",Q32),99)=99,IF(IFERROR(SEARCH("H350",M32),99)=99,IF(IFERROR(SEARCH("H350",R32),99)=99,IF(IFERROR(SEARCH("H351",N32),99)=99,IF(IFERROR(SEARCH("H351",O32),99)=99,IF(IFERROR(SEARCH("H351",Q32),99)=99,IF(IFERROR(SEARCH("H351",M32),99)=99,IF(IFERROR(SEARCH("H351",R32),99)=99,IF(IFERROR(SEARCH("carcinogenic",P32),99)=99,IF(IFERROR(SEARCH("suspected carcinogenic",S32),99)=99,0,Scoring!$E$12),Scoring!$E$11),Scoring!$E$10),Scoring!$E$10),Scoring!$E$10),Scoring!$E$10),Scoring!$E$10),Scoring!$E$10),Scoring!$E$10),Scoring!$E$10),Scoring!$E$10),Scoring!$E$10)</f>
        <v>1</v>
      </c>
      <c r="AA32" s="78">
        <f>IF(IFERROR(SEARCH("H340",N32),99)=99,IF(IFERROR(SEARCH("H340",O32),99)=99,IF(IFERROR(SEARCH("H340",Q32),99)=99,IF(IFERROR(SEARCH("H340",M32),99)=99,IF(IFERROR(SEARCH("H340",R32),99)=99,IF(IFERROR(SEARCH("H341",N32),99)=99,IF(IFERROR(SEARCH("H341",O32),99)=99,IF(IFERROR(SEARCH("H341",Q32),99)=99,IF(IFERROR(SEARCH("H341",M32),99)=99,IF(IFERROR(SEARCH("H341",R32),99)=99,IF(IFERROR(SEARCH("mutagenic",P32),99)=99,IF(IFERROR(SEARCH("suspected mutagenic",S32),99)=99,0,Scoring!$E$15),Scoring!$E$14),Scoring!$E$13),Scoring!$E$13),Scoring!$E$13),Scoring!$E$13),Scoring!$E$13),Scoring!$E$13),Scoring!$E$13),Scoring!$E$13),Scoring!$E$13),Scoring!$E$13)</f>
        <v>1</v>
      </c>
      <c r="AB32" s="78">
        <f>IF(IFERROR(SEARCH("H360",N32),99)=99,IF(IFERROR(SEARCH("H360",O32),99)=99,IF(IFERROR(SEARCH("H360",Q32),99)=99,IF(IFERROR(SEARCH("H360",M32),99)=99,IF(IFERROR(SEARCH("H360",R32),99)=99,IF(IFERROR(SEARCH("H361",N32),99)=99,IF(IFERROR(SEARCH("H361",O32),99)=99,IF(IFERROR(SEARCH("H361",Q32),99)=99,IF(IFERROR(SEARCH("H361",M32),99)=99,IF(IFERROR(SEARCH("H361",R32),99)=99,IF(IFERROR(SEARCH("reproduction",P32),99)=99,IF(IFERROR(SEARCH("suspected reprotoxic",S32),99)=99,IF(IFERROR(SEARCH("reprotoxic",S32),99)=99,IF(IFERROR(SEARCH("reprotoxic",K32),99)=99,0,Scoring!$E$18),Scoring!$E$18),Scoring!$E$19),Scoring!$E$17),Scoring!$E$16),Scoring!$E$16),Scoring!$E$16),Scoring!$E$16),Scoring!$E$16),Scoring!$E$16),Scoring!$E$16),Scoring!$E$16),Scoring!$E$16),Scoring!$E$16)</f>
        <v>0</v>
      </c>
      <c r="AC32" s="78">
        <f>IF(IFERROR(SEARCH("57f",L32),99)=99,IF(IFERROR(SEARCH("57(f)",P32),99)=99,0,Scoring!$E$20),Scoring!$E$20)</f>
        <v>0</v>
      </c>
      <c r="AD32" s="78">
        <f>IF(IFERROR(SEARCH("CAT1",T32),99)=99,IF(IFERROR(SEARCH("CAT2",T32),99)=99,IF(IFERROR(SEARCH("CAT3",T32),99)=99,IF(IFERROR(SEARCH("concluded to be endocrine",K32),99)=99,IF(IFERROR(SEARCH("categorised as endocrine",K32),99)=99,IF(IFERROR(SEARCH("endocrine disrupting",P32),99)=99,IF(IFERROR(SEARCH("endocrine disrupting",K32),99)=99,IF(IFERROR(SEARCH("suspected endocrine",S32),99)=99,IF(IFERROR(SEARCH("potential endocrine",S32),99)=99,0,Scoring!$E$25),Scoring!$E$25),Scoring!$E$24),Scoring!$E$24),Scoring!$E$24),Scoring!$E$24),Scoring!$E$23),Scoring!$E$22),Scoring!$E$21)</f>
        <v>0</v>
      </c>
      <c r="AE32" s="78">
        <f>IF(IFERROR(SEARCH("suspected sensitiser",S32),99)=99,IF(IFERROR(SEARCH("sensitiser",S32),99)=99,IF(IFERROR(SEARCH("other hazard based concern",S32),99)=99,0,Scoring!$E$28),Scoring!$E$26),Scoring!$E$27)</f>
        <v>0</v>
      </c>
      <c r="AF32" s="78">
        <f>IF(IFERROR(M32,1)=1,IF(IFERROR(N32,1)=1,IF(IFERROR(O32,1)=1,IF(IFERROR(Q32,1)=1,IF(IFERROR(R32,1)=1,IF(IFERROR(T32,1)=1,IF(IFERROR(K32,1)=1,IF(IFERROR(P32,1)=1,IF(IFERROR(S32,1)=1,Scoring!$E$29,0),0),0),0),0),0),0),0),0)</f>
        <v>0</v>
      </c>
      <c r="AG32" s="78">
        <f t="shared" si="4"/>
        <v>5</v>
      </c>
      <c r="AI32" s="93" t="e">
        <f>IF(A32="-",IF(D32="-",#N/A,VLOOKUP(D32,Exponering!$A$6:O$501,15,FALSE)),VLOOKUP(A32,Exponering!$A$6:$O$501,15,FALSE))</f>
        <v>#N/A</v>
      </c>
      <c r="AJ32" s="94" t="str">
        <f>IF(IFERROR(AI32,"")="","",IF(AI32="No data",Scoring!$M$9,IF(AI32&lt;Scoring!$L$2,Scoring!$M$2,IF(AI32&lt;Scoring!$L$3,Scoring!$M$3,IF(AI32&lt;Scoring!$L$4,Scoring!$M$4,IF(AI32&lt;Scoring!$L$5,Scoring!$M$5,IF(AI32&lt;Scoring!$L$6,Scoring!$M$6,IF(AI32&lt;Scoring!$L$7,Scoring!$M$7,IF(AI32&gt;=Scoring!$L$7,Scoring!$M$8,"")))))))))</f>
        <v/>
      </c>
      <c r="AK32" s="76" t="str">
        <f>IF(A32="-",IF(D32="-",#N/A,VLOOKUP(D32,'Total Use SPIN'!$A$5:H$272,5,FALSE)),VLOOKUP(A32,'Total Use SPIN'!$A$5:$H$272,5,FALSE))</f>
        <v>UVCB, mixture, intermediate</v>
      </c>
      <c r="AL32" s="75">
        <f>IF(IFERROR(AK32,"")="","",IF(AK32="Confidential",Scoring!$I$10,IF(AK32="No data",Scoring!$I$10,IF(AK32="UVCB, mixture, intermediate",Scoring!$I$9,IF(AK32&lt;Scoring!$H$2,Scoring!$I$2,IF(AK32&lt;Scoring!$H$3,Scoring!$I$3,IF(AK32&lt;Scoring!$H$4,Scoring!$I$4,IF(AK32&lt;Scoring!$H$5,Scoring!$I$5,IF(AK32&lt;Scoring!$H$6,Scoring!$I$6,IF(AK32&lt;Scoring!$H$7,Scoring!$I$7,IF(AK32&gt;=Scoring!$H$7,Scoring!$I$8,"")))))))))))</f>
        <v>-40</v>
      </c>
      <c r="AN32" s="79"/>
      <c r="AO32" s="79"/>
      <c r="AP32" s="79"/>
      <c r="AQ32" s="79"/>
      <c r="AR32" s="79"/>
      <c r="AS32" s="78"/>
      <c r="AU32" s="79">
        <f>IF(IFERROR(F32,99)=99,IF(IFERROR(G32,99)=99,IF(IFERROR(H32,99)=99,IF(IFERROR(I32,99)=99,IF(IFERROR(E32,99)=99,IF(IFERROR(J32,99)=99,0,Scoring!$B$7),Scoring!$B$3),Scoring!$B$2),Scoring!$B$6),Scoring!$B$5),Scoring!$B$4)</f>
        <v>1</v>
      </c>
      <c r="AV32" s="78">
        <f t="shared" si="6"/>
        <v>5</v>
      </c>
      <c r="AW32" s="78">
        <f t="shared" si="0"/>
        <v>-40</v>
      </c>
      <c r="AX32" s="66" t="str">
        <f t="shared" si="1"/>
        <v/>
      </c>
      <c r="AY32" s="78"/>
      <c r="AZ32" s="76"/>
      <c r="BA32" s="76"/>
      <c r="BB32" s="76"/>
    </row>
    <row r="33" spans="1:54" x14ac:dyDescent="0.25">
      <c r="A33" s="77" t="s">
        <v>3132</v>
      </c>
      <c r="B33" s="76" t="str">
        <f t="shared" si="9"/>
        <v>292-603-2</v>
      </c>
      <c r="C33" s="77" t="s">
        <v>2524</v>
      </c>
      <c r="D33" s="77" t="s">
        <v>2525</v>
      </c>
      <c r="E33" s="76" t="str">
        <f>IF(C33="-",IF(A33="-",VLOOKUP(D33,'sin-list 180320_update'!$C$2:$C$835,1,FALSE),VLOOKUP(A33,'sin-list 180320_update'!$A$2:$A$835,1,FALSE)),VLOOKUP(C33,'sin-list 180320_update'!$B$2:$B$835,1,FALSE))</f>
        <v>292-603-2</v>
      </c>
      <c r="F33" s="76" t="e">
        <f>IF($C33="-",IF($A33="-",VLOOKUP($D33,'REACH Bilaga XVII_update'!$A$5:$A$131,1,FALSE),VLOOKUP($A33,'REACH Bilaga XVII_update'!$C$5:$C$131,1,FALSE)),VLOOKUP($C33,'REACH Bilaga XVII_update'!$B$5:$B$131,1,FALSE))</f>
        <v>#N/A</v>
      </c>
      <c r="G33" s="76" t="str">
        <f>IF($C33="-",IF($A33="-",VLOOKUP($D33,' REACH Bilaga 59_update'!$A$5:$A$210,1,FALSE),VLOOKUP($A33,' REACH Bilaga 59_update'!$D$5:$D$210,1,FALSE)),VLOOKUP($C33,' REACH Bilaga 59_update'!$C$5:$C$210,1,FALSE))</f>
        <v>292-603-2</v>
      </c>
      <c r="H33" s="76" t="e">
        <f>IF($C33="-",IF($A33="-",VLOOKUP($D33,'REACH Bilaga XIV_update'!$A$5:$A$110,1,FALSE),VLOOKUP($A33,'REACH Bilaga XIV_update'!$D$5:$D$110,1,FALSE)),VLOOKUP($C33,'REACH Bilaga XIV_update'!$C$5:$C$110,1,FALSE))</f>
        <v>#N/A</v>
      </c>
      <c r="I33" s="76" t="e">
        <f>IF($C33="-",IF($A33="-",VLOOKUP($D33,CoRAP_update!$A$5:$A$376,1,FALSE),VLOOKUP($A33,CoRAP_update!$D$5:$D$376,1,FALSE)),VLOOKUP($C33,CoRAP_update!$C$5:$C$376,1,FALSE))</f>
        <v>#N/A</v>
      </c>
      <c r="J33" s="76" t="e">
        <f>IF($C33="-",IF($A33="-",VLOOKUP($D33,EDC_update!$C$2:$C$450,1,FALSE),VLOOKUP($A33,EDC_update!$B$2:$B$450,1,FALSE)),VLOOKUP($C33,EDC_update!$L$2:$L$450,1,FALSE))</f>
        <v>#N/A</v>
      </c>
      <c r="K33" s="76" t="str">
        <f>IF($C33="-",IF($A33="-",IF(VLOOKUP($D33,'sin-list 180320_update'!$C$2:$S$835,3,FALSE)="",NA(),VLOOKUP($D33,'sin-list 180320_update'!$C$2:$S$835,3,FALSE)),IF(VLOOKUP($A33,'sin-list 180320_update'!$A$2:$S$835,5,FALSE)="",NA(),VLOOKUP($A33,'sin-list 180320_update'!$A$2:$S$835,5,FALSE))),IF(VLOOKUP($C33,'sin-list 180320_update'!$B$2:$S$835,4,FALSE)="",NA(),VLOOKUP($C33,'sin-list 180320_update'!$B$2:$S$835,4,FALSE)))</f>
        <v>Substance is concluded to be PBT by European Chemicals Bureau PBT Working Group.; Classified CMR (Class I &amp; II) according to Annex 1 of Directive 67/548/EEC</v>
      </c>
      <c r="L33" s="76" t="str">
        <f>IF($C33="-",IF($A33="-",VLOOKUP($D33,'sin-list 180320_update'!$C$2:$S$835,6,FALSE),VLOOKUP($A33,'sin-list 180320_update'!$A$2:$S$835,8,FALSE)),VLOOKUP($C33,'sin-list 180320_update'!$B$2:$S$835,7,FALSE))</f>
        <v>Carc. 1B
Muta. 1B</v>
      </c>
      <c r="M33" s="76" t="str">
        <f>IF($C33="-",IF($A33="-",IF(VLOOKUP($D33,'sin-list 180320_update'!$C$2:$S$835,8,FALSE)="",NA(),VLOOKUP($D33,'sin-list 180320_update'!$C$2:$S$835,8,FALSE)),IF(VLOOKUP($A33,'sin-list 180320_update'!$A$2:$S$835,10,FALSE)="",NA(),VLOOKUP($A33,'sin-list 180320_update'!$A$2:$S$835,10,FALSE))),IF(VLOOKUP($C33,'sin-list 180320_update'!$B$2:$S$835,9,FALSE)="",NA(),VLOOKUP($C33,'sin-list 180320_update'!$B$2:$S$835,9,FALSE)))</f>
        <v>H350
H340</v>
      </c>
      <c r="N33" s="76" t="e">
        <f>IF($C33="-",IF($A33="-",IF(VLOOKUP($D33,'REACH Bilaga XVII_update'!$A$5:$E$131,4,FALSE)="",NA(),VLOOKUP($D33,'REACH Bilaga XVII_update'!$A$5:$E$131,4,FALSE)),IF(VLOOKUP($A33,'REACH Bilaga XVII_update'!$C$5:$D$131,2,FALSE)="",NA(),VLOOKUP($A33,'REACH Bilaga XVII_update'!$C$5:$D$131,2,FALSE))),IF(VLOOKUP($C33,'REACH Bilaga XVII_update'!$B$5:$D$131,3,FALSE)="",NA(),VLOOKUP($C33,'REACH Bilaga XVII_update'!$B$5:$D$131,3,FALSE)))</f>
        <v>#N/A</v>
      </c>
      <c r="O33" s="76" t="str">
        <f>IF($C33="-",IF($A33="-",IF(VLOOKUP($D33,' REACH Bilaga 59_update'!$A$5:$E$210,5,FALSE)="",NA(),VLOOKUP($D33,' REACH Bilaga 59_update'!$A$5:$E$210,5,FALSE)),IF(VLOOKUP($A33,' REACH Bilaga 59_update'!$D$5:$E$210,2,FALSE)="",NA(),VLOOKUP($A33,' REACH Bilaga 59_update'!$D$5:$E$210,2,FALSE))),IF(VLOOKUP($C33,' REACH Bilaga 59_update'!$C$5:$E$210,3,FALSE)="",NA(),VLOOKUP($C33,' REACH Bilaga 59_update'!$C$5:$E$210,3,FALSE)))</f>
        <v>H350
H340</v>
      </c>
      <c r="P33" s="76" t="str">
        <f>IF(C33="-",IF(A33="-",IFERROR(VLOOKUP($D33,' REACH Bilaga 59_update'!$A$5:$F$210,MATCH(Sammanfattning!P$1,' REACH Bilaga 59_update'!$A$4:$F$4,0),FALSE),VLOOKUP($D33,'REACH Bilaga XIV_update'!$A$4:$H$110,MATCH(Sammanfattning!P$1,'REACH Bilaga XIV_update'!$A$4:$H$4,0),FALSE)),IFERROR(VLOOKUP($A33,' REACH Bilaga 59_update'!$D$5:$F$210,MATCH(Sammanfattning!P$1,' REACH Bilaga 59_update'!$D$4:$F$4,0),FALSE),VLOOKUP($A33,'REACH Bilaga XIV_update'!$D$4:$H$110,MATCH(Sammanfattning!P$1,'REACH Bilaga XIV_update'!$D$4:$H$4,0),FALSE))),IFERROR(VLOOKUP($C33,' REACH Bilaga 59_update'!$C$5:$F$210,MATCH(Sammanfattning!P$1,' REACH Bilaga 59_update'!$C$4:$F$4,0),FALSE),VLOOKUP($C33,'REACH Bilaga XIV_update'!$C$4:$H$110,MATCH(Sammanfattning!P$1,'REACH Bilaga XIV_update'!$C$4:$H$4,0),FALSE)))</f>
        <v>Carcinogenic (Article 57a)#Mutagenic (Article 57b)#PBT (Article 57d)#vPvB (Article 57e)</v>
      </c>
      <c r="Q33" s="76" t="e">
        <f>IF($C33="-",IF($A33="-",IF(VLOOKUP($D33,'REACH Bilaga XIV_update'!$A$5:$I$110,9,FALSE)="",NA(),VLOOKUP($D33,'REACH Bilaga XIV_update'!$A$5:$I$110,9,FALSE)),IF(VLOOKUP($A33,'REACH Bilaga XIV_update'!$D$5:$I$110,6,FALSE)="",NA(),VLOOKUP($A33,'REACH Bilaga XIV_update'!$D$5:$I$110,6,FALSE))),IF(VLOOKUP($C33,'REACH Bilaga XIV_update'!$C$5:$I$110,7,FALSE)="",NA(),VLOOKUP($C33,'REACH Bilaga XIV_update'!$C$5:$I$110,7,FALSE)))</f>
        <v>#N/A</v>
      </c>
      <c r="R33" s="76" t="e">
        <f>IF($C33="-",IF($A33="-",IF(VLOOKUP($D33,CoRAP_update!$A$5:$O$376,15,FALSE)="",NA(),VLOOKUP($D33,CoRAP_update!$A$5:$O$376,15,FALSE)),IF(VLOOKUP($A33,CoRAP_update!$D$5:$O$376,12,FALSE)="",NA(),VLOOKUP($A33,CoRAP_update!$D$5:$O$376,12,FALSE))),IF(VLOOKUP($C33,CoRAP_update!$C$5:$O$376,13,FALSE)="",NA(),VLOOKUP($C33,CoRAP_update!$C$5:$O$376,13,FALSE)))</f>
        <v>#N/A</v>
      </c>
      <c r="S33" s="144" t="e">
        <f>IF($C33="-",IF($A33="-",VLOOKUP($D33,CoRAP_update!$A$5:$J$376,MATCH(Sammanfattning!S$1,CoRAP_update!$A$4:$J$4,0),FALSE),VLOOKUP($A33,CoRAP_update!$D$5:$J$376,MATCH(Sammanfattning!S$1,CoRAP_update!$D$4:$J$4,0),FALSE)),VLOOKUP($C33,CoRAP_update!$C$5:$J$376,MATCH(Sammanfattning!S$1,CoRAP_update!$C$4:$J$4,0),FALSE))</f>
        <v>#N/A</v>
      </c>
      <c r="T33" s="76" t="e">
        <f>IF($A33="-",VLOOKUP($D33,EDC_update!$C$2:$F$450,4,FALSE),VLOOKUP($A33,EDC_update!$B$2:$F$450,5,FALSE))</f>
        <v>#N/A</v>
      </c>
      <c r="V33" s="78">
        <f>IF(IFERROR(SEARCH("PBT",P33),99)=99,IF(IFERROR(SEARCH("suspected PBT",S33),99)=99,IF(IFERROR(SEARCH("concluded to be PBT",K33),99)=99,IF(IFERROR(SEARCH("PBT",S33),99)=99,IF(IFERROR(SEARCH("PBT cand",L33),99)=99,IF(IFERROR(SEARCH("PBT",L33),99)=99,IF(IFERROR(SEARCH("persistent, bioackumulative and toxic properties",K33),99)=99,0,Scoring!$E$3),Scoring!$E$3),Scoring!$E$7),Scoring!$E$3),Scoring!$E$5),Scoring!$E$6),Scoring!$E$3)</f>
        <v>1</v>
      </c>
      <c r="W33" s="78">
        <f>IF(IFERROR(SEARCH("vPvB",P33),99)=99,IF(IFERROR(SEARCH("suspected pbt/vPvB",S33),99)=99,IF(IFERROR(SEARCH("vPvB",S33),99)=99,IF(IFERROR(SEARCH("concluded to be a vPvB",S33),99)=99,IF(IFERROR(SEARCH("identified as vPvB",K33),99)=99,IF(IFERROR(SEARCH("concluded to be a vPvB",K33),99)=99,IF(IFERROR(SEARCH("concluded to be both pbt and vPvB",S33),99)=99,IF(IFERROR(SEARCH("concluded to be both pbt and vPvB",K33),99)=99,0,Scoring!$E$5),Scoring!$E$5),Scoring!$E$5),Scoring!$E$5),Scoring!$E$5),Scoring!$E$4),Scoring!$E$6),Scoring!$E$4)</f>
        <v>1</v>
      </c>
      <c r="X33" s="78">
        <f>IF(IFERROR(SEARCH("H410",N33),99)=99,IF(IFERROR(SEARCH("H410",O33),99)=99,IF(IFERROR(SEARCH("H410",Q33),99)=99,IF(IFERROR(SEARCH("H410",M33),99)=99,IF(IFERROR(SEARCH("H410",R33),99)=99,IF(IFERROR(SEARCH("H411",N33),99)=99,IF(IFERROR(SEARCH("H411",O33),99)=99,IF(IFERROR(SEARCH("H411",Q33),99)=99,IF(IFERROR(SEARCH("H411",M33),99)=99,IF(IFERROR(SEARCH("H411",R33),99)=99,IF(IFERROR(SEARCH("H413",N33),99)=99,IF(IFERROR(SEARCH("H413",O33),99)=99,IF(IFERROR(SEARCH("H413",Q33),99)=99,IF(IFERROR(SEARCH("H413",M33),99)=99,IF(IFERROR(SEARCH("H413",R33),99)=99,IF(IFERROR(SEARCH("H412",N33),99)=99,IF(IFERROR(SEARCH("H412",O33),99)=99,IF(IFERROR(SEARCH("H412",Q33),99)=99,IF(IFERROR(SEARCH("H412",M33),99)=99,IF(IFERROR(SEARCH("H412",R33),99)=99,0,Scoring!$E$2),Scoring!$E$2),Scoring!$E$2),Scoring!$E$2),Scoring!$E$2),Scoring!$E$2),Scoring!$E$2),Scoring!$E$2),Scoring!$E$2),Scoring!$E$2),Scoring!$E$2),Scoring!$E$2),Scoring!$E$2),Scoring!$E$2),Scoring!$E$2),Scoring!$E$2),Scoring!$E$2),Scoring!$E$2),Scoring!$E$2),Scoring!$E$2)</f>
        <v>0</v>
      </c>
      <c r="Y33" s="78">
        <f>IF(IFERROR(SEARCH("CMR",K33),99)=99,IF(IFERROR(SEARCH("Suspected CMR",S33),99)=99,IF(IFERROR(SEARCH("CMR",S33),99)=99,0,Scoring!$E$8),Scoring!$E$9),Scoring!$E$8)</f>
        <v>3</v>
      </c>
      <c r="Z33" s="78">
        <f>IF(IFERROR(SEARCH("H350",N33),99)=99,IF(IFERROR(SEARCH("H350",O33),99)=99,IF(IFERROR(SEARCH("H350",Q33),99)=99,IF(IFERROR(SEARCH("H350",M33),99)=99,IF(IFERROR(SEARCH("H350",R33),99)=99,IF(IFERROR(SEARCH("H351",N33),99)=99,IF(IFERROR(SEARCH("H351",O33),99)=99,IF(IFERROR(SEARCH("H351",Q33),99)=99,IF(IFERROR(SEARCH("H351",M33),99)=99,IF(IFERROR(SEARCH("H351",R33),99)=99,IF(IFERROR(SEARCH("carcinogenic",P33),99)=99,IF(IFERROR(SEARCH("suspected carcinogenic",S33),99)=99,0,Scoring!$E$12),Scoring!$E$11),Scoring!$E$10),Scoring!$E$10),Scoring!$E$10),Scoring!$E$10),Scoring!$E$10),Scoring!$E$10),Scoring!$E$10),Scoring!$E$10),Scoring!$E$10),Scoring!$E$10)</f>
        <v>1</v>
      </c>
      <c r="AA33" s="78">
        <f>IF(IFERROR(SEARCH("H340",N33),99)=99,IF(IFERROR(SEARCH("H340",O33),99)=99,IF(IFERROR(SEARCH("H340",Q33),99)=99,IF(IFERROR(SEARCH("H340",M33),99)=99,IF(IFERROR(SEARCH("H340",R33),99)=99,IF(IFERROR(SEARCH("H341",N33),99)=99,IF(IFERROR(SEARCH("H341",O33),99)=99,IF(IFERROR(SEARCH("H341",Q33),99)=99,IF(IFERROR(SEARCH("H341",M33),99)=99,IF(IFERROR(SEARCH("H341",R33),99)=99,IF(IFERROR(SEARCH("mutagenic",P33),99)=99,IF(IFERROR(SEARCH("suspected mutagenic",S33),99)=99,0,Scoring!$E$15),Scoring!$E$14),Scoring!$E$13),Scoring!$E$13),Scoring!$E$13),Scoring!$E$13),Scoring!$E$13),Scoring!$E$13),Scoring!$E$13),Scoring!$E$13),Scoring!$E$13),Scoring!$E$13)</f>
        <v>1</v>
      </c>
      <c r="AB33" s="78">
        <f>IF(IFERROR(SEARCH("H360",N33),99)=99,IF(IFERROR(SEARCH("H360",O33),99)=99,IF(IFERROR(SEARCH("H360",Q33),99)=99,IF(IFERROR(SEARCH("H360",M33),99)=99,IF(IFERROR(SEARCH("H360",R33),99)=99,IF(IFERROR(SEARCH("H361",N33),99)=99,IF(IFERROR(SEARCH("H361",O33),99)=99,IF(IFERROR(SEARCH("H361",Q33),99)=99,IF(IFERROR(SEARCH("H361",M33),99)=99,IF(IFERROR(SEARCH("H361",R33),99)=99,IF(IFERROR(SEARCH("reproduction",P33),99)=99,IF(IFERROR(SEARCH("suspected reprotoxic",S33),99)=99,IF(IFERROR(SEARCH("reprotoxic",S33),99)=99,IF(IFERROR(SEARCH("reprotoxic",K33),99)=99,0,Scoring!$E$18),Scoring!$E$18),Scoring!$E$19),Scoring!$E$17),Scoring!$E$16),Scoring!$E$16),Scoring!$E$16),Scoring!$E$16),Scoring!$E$16),Scoring!$E$16),Scoring!$E$16),Scoring!$E$16),Scoring!$E$16),Scoring!$E$16)</f>
        <v>0</v>
      </c>
      <c r="AC33" s="78">
        <f>IF(IFERROR(SEARCH("57f",L33),99)=99,IF(IFERROR(SEARCH("57(f)",P33),99)=99,0,Scoring!$E$20),Scoring!$E$20)</f>
        <v>0</v>
      </c>
      <c r="AD33" s="78">
        <f>IF(IFERROR(SEARCH("CAT1",T33),99)=99,IF(IFERROR(SEARCH("CAT2",T33),99)=99,IF(IFERROR(SEARCH("CAT3",T33),99)=99,IF(IFERROR(SEARCH("concluded to be endocrine",K33),99)=99,IF(IFERROR(SEARCH("categorised as endocrine",K33),99)=99,IF(IFERROR(SEARCH("endocrine disrupting",P33),99)=99,IF(IFERROR(SEARCH("endocrine disrupting",K33),99)=99,IF(IFERROR(SEARCH("suspected endocrine",S33),99)=99,IF(IFERROR(SEARCH("potential endocrine",S33),99)=99,0,Scoring!$E$25),Scoring!$E$25),Scoring!$E$24),Scoring!$E$24),Scoring!$E$24),Scoring!$E$24),Scoring!$E$23),Scoring!$E$22),Scoring!$E$21)</f>
        <v>0</v>
      </c>
      <c r="AE33" s="78">
        <f>IF(IFERROR(SEARCH("suspected sensitiser",S33),99)=99,IF(IFERROR(SEARCH("sensitiser",S33),99)=99,IF(IFERROR(SEARCH("other hazard based concern",S33),99)=99,0,Scoring!$E$28),Scoring!$E$26),Scoring!$E$27)</f>
        <v>0</v>
      </c>
      <c r="AF33" s="78">
        <f>IF(IFERROR(M33,1)=1,IF(IFERROR(N33,1)=1,IF(IFERROR(O33,1)=1,IF(IFERROR(Q33,1)=1,IF(IFERROR(R33,1)=1,IF(IFERROR(T33,1)=1,IF(IFERROR(K33,1)=1,IF(IFERROR(P33,1)=1,IF(IFERROR(S33,1)=1,Scoring!$E$29,0),0),0),0),0),0),0),0),0)</f>
        <v>0</v>
      </c>
      <c r="AG33" s="78">
        <f t="shared" si="4"/>
        <v>5</v>
      </c>
      <c r="AI33" s="93" t="e">
        <f>IF(A33="-",IF(D33="-",#N/A,VLOOKUP(D33,Exponering!$A$6:O$501,15,FALSE)),VLOOKUP(A33,Exponering!$A$6:$O$501,15,FALSE))</f>
        <v>#N/A</v>
      </c>
      <c r="AJ33" s="94" t="str">
        <f>IF(IFERROR(AI33,"")="","",IF(AI33="No data",Scoring!$M$9,IF(AI33&lt;Scoring!$L$2,Scoring!$M$2,IF(AI33&lt;Scoring!$L$3,Scoring!$M$3,IF(AI33&lt;Scoring!$L$4,Scoring!$M$4,IF(AI33&lt;Scoring!$L$5,Scoring!$M$5,IF(AI33&lt;Scoring!$L$6,Scoring!$M$6,IF(AI33&lt;Scoring!$L$7,Scoring!$M$7,IF(AI33&gt;=Scoring!$L$7,Scoring!$M$8,"")))))))))</f>
        <v/>
      </c>
      <c r="AK33" s="76" t="str">
        <f>IF(A33="-",IF(D33="-",#N/A,VLOOKUP(D33,'Total Use SPIN'!$A$5:H$272,5,FALSE)),VLOOKUP(A33,'Total Use SPIN'!$A$5:$H$272,5,FALSE))</f>
        <v>UVCB, mixture, intermediate</v>
      </c>
      <c r="AL33" s="75">
        <f>IF(IFERROR(AK33,"")="","",IF(AK33="Confidential",Scoring!$I$10,IF(AK33="No data",Scoring!$I$10,IF(AK33="UVCB, mixture, intermediate",Scoring!$I$9,IF(AK33&lt;Scoring!$H$2,Scoring!$I$2,IF(AK33&lt;Scoring!$H$3,Scoring!$I$3,IF(AK33&lt;Scoring!$H$4,Scoring!$I$4,IF(AK33&lt;Scoring!$H$5,Scoring!$I$5,IF(AK33&lt;Scoring!$H$6,Scoring!$I$6,IF(AK33&lt;Scoring!$H$7,Scoring!$I$7,IF(AK33&gt;=Scoring!$H$7,Scoring!$I$8,"")))))))))))</f>
        <v>-40</v>
      </c>
      <c r="AN33" s="79"/>
      <c r="AO33" s="79"/>
      <c r="AP33" s="79"/>
      <c r="AQ33" s="79"/>
      <c r="AR33" s="79"/>
      <c r="AS33" s="78"/>
      <c r="AU33" s="79">
        <f>IF(IFERROR(F33,99)=99,IF(IFERROR(G33,99)=99,IF(IFERROR(H33,99)=99,IF(IFERROR(I33,99)=99,IF(IFERROR(E33,99)=99,IF(IFERROR(J33,99)=99,0,Scoring!$B$7),Scoring!$B$3),Scoring!$B$2),Scoring!$B$6),Scoring!$B$5),Scoring!$B$4)</f>
        <v>1</v>
      </c>
      <c r="AV33" s="78">
        <f t="shared" si="6"/>
        <v>5</v>
      </c>
      <c r="AW33" s="78">
        <f t="shared" si="0"/>
        <v>-40</v>
      </c>
      <c r="AX33" s="66" t="str">
        <f t="shared" si="1"/>
        <v/>
      </c>
      <c r="AY33" s="78"/>
      <c r="AZ33" s="76"/>
      <c r="BA33" s="76"/>
      <c r="BB33" s="76"/>
    </row>
    <row r="34" spans="1:54" x14ac:dyDescent="0.25">
      <c r="A34" s="77" t="s">
        <v>3134</v>
      </c>
      <c r="B34" s="76" t="str">
        <f t="shared" si="9"/>
        <v>295-278-5</v>
      </c>
      <c r="C34" s="77" t="s">
        <v>2601</v>
      </c>
      <c r="D34" s="77" t="s">
        <v>2602</v>
      </c>
      <c r="E34" s="76" t="str">
        <f>IF(C34="-",IF(A34="-",VLOOKUP(D34,'sin-list 180320_update'!$C$2:$C$835,1,FALSE),VLOOKUP(A34,'sin-list 180320_update'!$A$2:$A$835,1,FALSE)),VLOOKUP(C34,'sin-list 180320_update'!$B$2:$B$835,1,FALSE))</f>
        <v>295-278-5</v>
      </c>
      <c r="F34" s="76" t="e">
        <f>IF($C34="-",IF($A34="-",VLOOKUP($D34,'REACH Bilaga XVII_update'!$A$5:$A$131,1,FALSE),VLOOKUP($A34,'REACH Bilaga XVII_update'!$C$5:$C$131,1,FALSE)),VLOOKUP($C34,'REACH Bilaga XVII_update'!$B$5:$B$131,1,FALSE))</f>
        <v>#N/A</v>
      </c>
      <c r="G34" s="76" t="str">
        <f>IF($C34="-",IF($A34="-",VLOOKUP($D34,' REACH Bilaga 59_update'!$A$5:$A$210,1,FALSE),VLOOKUP($A34,' REACH Bilaga 59_update'!$D$5:$D$210,1,FALSE)),VLOOKUP($C34,' REACH Bilaga 59_update'!$C$5:$C$210,1,FALSE))</f>
        <v>295-278-5</v>
      </c>
      <c r="H34" s="76" t="e">
        <f>IF($C34="-",IF($A34="-",VLOOKUP($D34,'REACH Bilaga XIV_update'!$A$5:$A$110,1,FALSE),VLOOKUP($A34,'REACH Bilaga XIV_update'!$D$5:$D$110,1,FALSE)),VLOOKUP($C34,'REACH Bilaga XIV_update'!$C$5:$C$110,1,FALSE))</f>
        <v>#N/A</v>
      </c>
      <c r="I34" s="76" t="e">
        <f>IF($C34="-",IF($A34="-",VLOOKUP($D34,CoRAP_update!$A$5:$A$376,1,FALSE),VLOOKUP($A34,CoRAP_update!$D$5:$D$376,1,FALSE)),VLOOKUP($C34,CoRAP_update!$C$5:$C$376,1,FALSE))</f>
        <v>#N/A</v>
      </c>
      <c r="J34" s="76" t="e">
        <f>IF($C34="-",IF($A34="-",VLOOKUP($D34,EDC_update!$C$2:$C$450,1,FALSE),VLOOKUP($A34,EDC_update!$B$2:$B$450,1,FALSE)),VLOOKUP($C34,EDC_update!$L$2:$L$450,1,FALSE))</f>
        <v>#N/A</v>
      </c>
      <c r="K34" s="76" t="str">
        <f>IF($C34="-",IF($A34="-",IF(VLOOKUP($D34,'sin-list 180320_update'!$C$2:$S$835,3,FALSE)="",NA(),VLOOKUP($D34,'sin-list 180320_update'!$C$2:$S$835,3,FALSE)),IF(VLOOKUP($A34,'sin-list 180320_update'!$A$2:$S$835,5,FALSE)="",NA(),VLOOKUP($A34,'sin-list 180320_update'!$A$2:$S$835,5,FALSE))),IF(VLOOKUP($C34,'sin-list 180320_update'!$B$2:$S$835,4,FALSE)="",NA(),VLOOKUP($C34,'sin-list 180320_update'!$B$2:$S$835,4,FALSE)))</f>
        <v>Substance is concluded to be PBT by European Chemicals Bureau PBT Working Group.; Classified CMR (Class I &amp; II) according to Annex 1 of Directive 67/548/EEC</v>
      </c>
      <c r="L34" s="76" t="str">
        <f>IF($C34="-",IF($A34="-",VLOOKUP($D34,'sin-list 180320_update'!$C$2:$S$835,6,FALSE),VLOOKUP($A34,'sin-list 180320_update'!$A$2:$S$835,8,FALSE)),VLOOKUP($C34,'sin-list 180320_update'!$B$2:$S$835,7,FALSE))</f>
        <v>Carc. 1B
Muta. 1B</v>
      </c>
      <c r="M34" s="76" t="str">
        <f>IF($C34="-",IF($A34="-",IF(VLOOKUP($D34,'sin-list 180320_update'!$C$2:$S$835,8,FALSE)="",NA(),VLOOKUP($D34,'sin-list 180320_update'!$C$2:$S$835,8,FALSE)),IF(VLOOKUP($A34,'sin-list 180320_update'!$A$2:$S$835,10,FALSE)="",NA(),VLOOKUP($A34,'sin-list 180320_update'!$A$2:$S$835,10,FALSE))),IF(VLOOKUP($C34,'sin-list 180320_update'!$B$2:$S$835,9,FALSE)="",NA(),VLOOKUP($C34,'sin-list 180320_update'!$B$2:$S$835,9,FALSE)))</f>
        <v>H350
H340</v>
      </c>
      <c r="N34" s="76" t="e">
        <f>IF($C34="-",IF($A34="-",IF(VLOOKUP($D34,'REACH Bilaga XVII_update'!$A$5:$E$131,4,FALSE)="",NA(),VLOOKUP($D34,'REACH Bilaga XVII_update'!$A$5:$E$131,4,FALSE)),IF(VLOOKUP($A34,'REACH Bilaga XVII_update'!$C$5:$D$131,2,FALSE)="",NA(),VLOOKUP($A34,'REACH Bilaga XVII_update'!$C$5:$D$131,2,FALSE))),IF(VLOOKUP($C34,'REACH Bilaga XVII_update'!$B$5:$D$131,3,FALSE)="",NA(),VLOOKUP($C34,'REACH Bilaga XVII_update'!$B$5:$D$131,3,FALSE)))</f>
        <v>#N/A</v>
      </c>
      <c r="O34" s="76" t="str">
        <f>IF($C34="-",IF($A34="-",IF(VLOOKUP($D34,' REACH Bilaga 59_update'!$A$5:$E$210,5,FALSE)="",NA(),VLOOKUP($D34,' REACH Bilaga 59_update'!$A$5:$E$210,5,FALSE)),IF(VLOOKUP($A34,' REACH Bilaga 59_update'!$D$5:$E$210,2,FALSE)="",NA(),VLOOKUP($A34,' REACH Bilaga 59_update'!$D$5:$E$210,2,FALSE))),IF(VLOOKUP($C34,' REACH Bilaga 59_update'!$C$5:$E$210,3,FALSE)="",NA(),VLOOKUP($C34,' REACH Bilaga 59_update'!$C$5:$E$210,3,FALSE)))</f>
        <v>H350
H340</v>
      </c>
      <c r="P34" s="76" t="str">
        <f>IF(C34="-",IF(A34="-",IFERROR(VLOOKUP($D34,' REACH Bilaga 59_update'!$A$5:$F$210,MATCH(Sammanfattning!P$1,' REACH Bilaga 59_update'!$A$4:$F$4,0),FALSE),VLOOKUP($D34,'REACH Bilaga XIV_update'!$A$4:$H$110,MATCH(Sammanfattning!P$1,'REACH Bilaga XIV_update'!$A$4:$H$4,0),FALSE)),IFERROR(VLOOKUP($A34,' REACH Bilaga 59_update'!$D$5:$F$210,MATCH(Sammanfattning!P$1,' REACH Bilaga 59_update'!$D$4:$F$4,0),FALSE),VLOOKUP($A34,'REACH Bilaga XIV_update'!$D$4:$H$110,MATCH(Sammanfattning!P$1,'REACH Bilaga XIV_update'!$D$4:$H$4,0),FALSE))),IFERROR(VLOOKUP($C34,' REACH Bilaga 59_update'!$C$5:$F$210,MATCH(Sammanfattning!P$1,' REACH Bilaga 59_update'!$C$4:$F$4,0),FALSE),VLOOKUP($C34,'REACH Bilaga XIV_update'!$C$4:$H$110,MATCH(Sammanfattning!P$1,'REACH Bilaga XIV_update'!$C$4:$H$4,0),FALSE)))</f>
        <v>Carcinogenic (Article 57a)#Mutagenic (Article 57b)#PBT (Article 57d)#vPvB (Article 57e)</v>
      </c>
      <c r="Q34" s="76" t="e">
        <f>IF($C34="-",IF($A34="-",IF(VLOOKUP($D34,'REACH Bilaga XIV_update'!$A$5:$I$110,9,FALSE)="",NA(),VLOOKUP($D34,'REACH Bilaga XIV_update'!$A$5:$I$110,9,FALSE)),IF(VLOOKUP($A34,'REACH Bilaga XIV_update'!$D$5:$I$110,6,FALSE)="",NA(),VLOOKUP($A34,'REACH Bilaga XIV_update'!$D$5:$I$110,6,FALSE))),IF(VLOOKUP($C34,'REACH Bilaga XIV_update'!$C$5:$I$110,7,FALSE)="",NA(),VLOOKUP($C34,'REACH Bilaga XIV_update'!$C$5:$I$110,7,FALSE)))</f>
        <v>#N/A</v>
      </c>
      <c r="R34" s="76" t="e">
        <f>IF($C34="-",IF($A34="-",IF(VLOOKUP($D34,CoRAP_update!$A$5:$O$376,15,FALSE)="",NA(),VLOOKUP($D34,CoRAP_update!$A$5:$O$376,15,FALSE)),IF(VLOOKUP($A34,CoRAP_update!$D$5:$O$376,12,FALSE)="",NA(),VLOOKUP($A34,CoRAP_update!$D$5:$O$376,12,FALSE))),IF(VLOOKUP($C34,CoRAP_update!$C$5:$O$376,13,FALSE)="",NA(),VLOOKUP($C34,CoRAP_update!$C$5:$O$376,13,FALSE)))</f>
        <v>#N/A</v>
      </c>
      <c r="S34" s="144" t="e">
        <f>IF($C34="-",IF($A34="-",VLOOKUP($D34,CoRAP_update!$A$5:$J$376,MATCH(Sammanfattning!S$1,CoRAP_update!$A$4:$J$4,0),FALSE),VLOOKUP($A34,CoRAP_update!$D$5:$J$376,MATCH(Sammanfattning!S$1,CoRAP_update!$D$4:$J$4,0),FALSE)),VLOOKUP($C34,CoRAP_update!$C$5:$J$376,MATCH(Sammanfattning!S$1,CoRAP_update!$C$4:$J$4,0),FALSE))</f>
        <v>#N/A</v>
      </c>
      <c r="T34" s="76" t="e">
        <f>IF($A34="-",VLOOKUP($D34,EDC_update!$C$2:$F$450,4,FALSE),VLOOKUP($A34,EDC_update!$B$2:$F$450,5,FALSE))</f>
        <v>#N/A</v>
      </c>
      <c r="V34" s="78">
        <f>IF(IFERROR(SEARCH("PBT",P34),99)=99,IF(IFERROR(SEARCH("suspected PBT",S34),99)=99,IF(IFERROR(SEARCH("concluded to be PBT",K34),99)=99,IF(IFERROR(SEARCH("PBT",S34),99)=99,IF(IFERROR(SEARCH("PBT cand",L34),99)=99,IF(IFERROR(SEARCH("PBT",L34),99)=99,IF(IFERROR(SEARCH("persistent, bioackumulative and toxic properties",K34),99)=99,0,Scoring!$E$3),Scoring!$E$3),Scoring!$E$7),Scoring!$E$3),Scoring!$E$5),Scoring!$E$6),Scoring!$E$3)</f>
        <v>1</v>
      </c>
      <c r="W34" s="78">
        <f>IF(IFERROR(SEARCH("vPvB",P34),99)=99,IF(IFERROR(SEARCH("suspected pbt/vPvB",S34),99)=99,IF(IFERROR(SEARCH("vPvB",S34),99)=99,IF(IFERROR(SEARCH("concluded to be a vPvB",S34),99)=99,IF(IFERROR(SEARCH("identified as vPvB",K34),99)=99,IF(IFERROR(SEARCH("concluded to be a vPvB",K34),99)=99,IF(IFERROR(SEARCH("concluded to be both pbt and vPvB",S34),99)=99,IF(IFERROR(SEARCH("concluded to be both pbt and vPvB",K34),99)=99,0,Scoring!$E$5),Scoring!$E$5),Scoring!$E$5),Scoring!$E$5),Scoring!$E$5),Scoring!$E$4),Scoring!$E$6),Scoring!$E$4)</f>
        <v>1</v>
      </c>
      <c r="X34" s="78">
        <f>IF(IFERROR(SEARCH("H410",N34),99)=99,IF(IFERROR(SEARCH("H410",O34),99)=99,IF(IFERROR(SEARCH("H410",Q34),99)=99,IF(IFERROR(SEARCH("H410",M34),99)=99,IF(IFERROR(SEARCH("H410",R34),99)=99,IF(IFERROR(SEARCH("H411",N34),99)=99,IF(IFERROR(SEARCH("H411",O34),99)=99,IF(IFERROR(SEARCH("H411",Q34),99)=99,IF(IFERROR(SEARCH("H411",M34),99)=99,IF(IFERROR(SEARCH("H411",R34),99)=99,IF(IFERROR(SEARCH("H413",N34),99)=99,IF(IFERROR(SEARCH("H413",O34),99)=99,IF(IFERROR(SEARCH("H413",Q34),99)=99,IF(IFERROR(SEARCH("H413",M34),99)=99,IF(IFERROR(SEARCH("H413",R34),99)=99,IF(IFERROR(SEARCH("H412",N34),99)=99,IF(IFERROR(SEARCH("H412",O34),99)=99,IF(IFERROR(SEARCH("H412",Q34),99)=99,IF(IFERROR(SEARCH("H412",M34),99)=99,IF(IFERROR(SEARCH("H412",R34),99)=99,0,Scoring!$E$2),Scoring!$E$2),Scoring!$E$2),Scoring!$E$2),Scoring!$E$2),Scoring!$E$2),Scoring!$E$2),Scoring!$E$2),Scoring!$E$2),Scoring!$E$2),Scoring!$E$2),Scoring!$E$2),Scoring!$E$2),Scoring!$E$2),Scoring!$E$2),Scoring!$E$2),Scoring!$E$2),Scoring!$E$2),Scoring!$E$2),Scoring!$E$2)</f>
        <v>0</v>
      </c>
      <c r="Y34" s="78">
        <f>IF(IFERROR(SEARCH("CMR",K34),99)=99,IF(IFERROR(SEARCH("Suspected CMR",S34),99)=99,IF(IFERROR(SEARCH("CMR",S34),99)=99,0,Scoring!$E$8),Scoring!$E$9),Scoring!$E$8)</f>
        <v>3</v>
      </c>
      <c r="Z34" s="78">
        <f>IF(IFERROR(SEARCH("H350",N34),99)=99,IF(IFERROR(SEARCH("H350",O34),99)=99,IF(IFERROR(SEARCH("H350",Q34),99)=99,IF(IFERROR(SEARCH("H350",M34),99)=99,IF(IFERROR(SEARCH("H350",R34),99)=99,IF(IFERROR(SEARCH("H351",N34),99)=99,IF(IFERROR(SEARCH("H351",O34),99)=99,IF(IFERROR(SEARCH("H351",Q34),99)=99,IF(IFERROR(SEARCH("H351",M34),99)=99,IF(IFERROR(SEARCH("H351",R34),99)=99,IF(IFERROR(SEARCH("carcinogenic",P34),99)=99,IF(IFERROR(SEARCH("suspected carcinogenic",S34),99)=99,0,Scoring!$E$12),Scoring!$E$11),Scoring!$E$10),Scoring!$E$10),Scoring!$E$10),Scoring!$E$10),Scoring!$E$10),Scoring!$E$10),Scoring!$E$10),Scoring!$E$10),Scoring!$E$10),Scoring!$E$10)</f>
        <v>1</v>
      </c>
      <c r="AA34" s="78">
        <f>IF(IFERROR(SEARCH("H340",N34),99)=99,IF(IFERROR(SEARCH("H340",O34),99)=99,IF(IFERROR(SEARCH("H340",Q34),99)=99,IF(IFERROR(SEARCH("H340",M34),99)=99,IF(IFERROR(SEARCH("H340",R34),99)=99,IF(IFERROR(SEARCH("H341",N34),99)=99,IF(IFERROR(SEARCH("H341",O34),99)=99,IF(IFERROR(SEARCH("H341",Q34),99)=99,IF(IFERROR(SEARCH("H341",M34),99)=99,IF(IFERROR(SEARCH("H341",R34),99)=99,IF(IFERROR(SEARCH("mutagenic",P34),99)=99,IF(IFERROR(SEARCH("suspected mutagenic",S34),99)=99,0,Scoring!$E$15),Scoring!$E$14),Scoring!$E$13),Scoring!$E$13),Scoring!$E$13),Scoring!$E$13),Scoring!$E$13),Scoring!$E$13),Scoring!$E$13),Scoring!$E$13),Scoring!$E$13),Scoring!$E$13)</f>
        <v>1</v>
      </c>
      <c r="AB34" s="78">
        <f>IF(IFERROR(SEARCH("H360",N34),99)=99,IF(IFERROR(SEARCH("H360",O34),99)=99,IF(IFERROR(SEARCH("H360",Q34),99)=99,IF(IFERROR(SEARCH("H360",M34),99)=99,IF(IFERROR(SEARCH("H360",R34),99)=99,IF(IFERROR(SEARCH("H361",N34),99)=99,IF(IFERROR(SEARCH("H361",O34),99)=99,IF(IFERROR(SEARCH("H361",Q34),99)=99,IF(IFERROR(SEARCH("H361",M34),99)=99,IF(IFERROR(SEARCH("H361",R34),99)=99,IF(IFERROR(SEARCH("reproduction",P34),99)=99,IF(IFERROR(SEARCH("suspected reprotoxic",S34),99)=99,IF(IFERROR(SEARCH("reprotoxic",S34),99)=99,IF(IFERROR(SEARCH("reprotoxic",K34),99)=99,0,Scoring!$E$18),Scoring!$E$18),Scoring!$E$19),Scoring!$E$17),Scoring!$E$16),Scoring!$E$16),Scoring!$E$16),Scoring!$E$16),Scoring!$E$16),Scoring!$E$16),Scoring!$E$16),Scoring!$E$16),Scoring!$E$16),Scoring!$E$16)</f>
        <v>0</v>
      </c>
      <c r="AC34" s="78">
        <f>IF(IFERROR(SEARCH("57f",L34),99)=99,IF(IFERROR(SEARCH("57(f)",P34),99)=99,0,Scoring!$E$20),Scoring!$E$20)</f>
        <v>0</v>
      </c>
      <c r="AD34" s="78">
        <f>IF(IFERROR(SEARCH("CAT1",T34),99)=99,IF(IFERROR(SEARCH("CAT2",T34),99)=99,IF(IFERROR(SEARCH("CAT3",T34),99)=99,IF(IFERROR(SEARCH("concluded to be endocrine",K34),99)=99,IF(IFERROR(SEARCH("categorised as endocrine",K34),99)=99,IF(IFERROR(SEARCH("endocrine disrupting",P34),99)=99,IF(IFERROR(SEARCH("endocrine disrupting",K34),99)=99,IF(IFERROR(SEARCH("suspected endocrine",S34),99)=99,IF(IFERROR(SEARCH("potential endocrine",S34),99)=99,0,Scoring!$E$25),Scoring!$E$25),Scoring!$E$24),Scoring!$E$24),Scoring!$E$24),Scoring!$E$24),Scoring!$E$23),Scoring!$E$22),Scoring!$E$21)</f>
        <v>0</v>
      </c>
      <c r="AE34" s="78">
        <f>IF(IFERROR(SEARCH("suspected sensitiser",S34),99)=99,IF(IFERROR(SEARCH("sensitiser",S34),99)=99,IF(IFERROR(SEARCH("other hazard based concern",S34),99)=99,0,Scoring!$E$28),Scoring!$E$26),Scoring!$E$27)</f>
        <v>0</v>
      </c>
      <c r="AF34" s="78">
        <f>IF(IFERROR(M34,1)=1,IF(IFERROR(N34,1)=1,IF(IFERROR(O34,1)=1,IF(IFERROR(Q34,1)=1,IF(IFERROR(R34,1)=1,IF(IFERROR(T34,1)=1,IF(IFERROR(K34,1)=1,IF(IFERROR(P34,1)=1,IF(IFERROR(S34,1)=1,Scoring!$E$29,0),0),0),0),0),0),0),0),0)</f>
        <v>0</v>
      </c>
      <c r="AG34" s="78">
        <f t="shared" si="4"/>
        <v>5</v>
      </c>
      <c r="AI34" s="93" t="e">
        <f>IF(A34="-",IF(D34="-",#N/A,VLOOKUP(D34,Exponering!$A$6:O$501,15,FALSE)),VLOOKUP(A34,Exponering!$A$6:$O$501,15,FALSE))</f>
        <v>#N/A</v>
      </c>
      <c r="AJ34" s="94" t="str">
        <f>IF(IFERROR(AI34,"")="","",IF(AI34="No data",Scoring!$M$9,IF(AI34&lt;Scoring!$L$2,Scoring!$M$2,IF(AI34&lt;Scoring!$L$3,Scoring!$M$3,IF(AI34&lt;Scoring!$L$4,Scoring!$M$4,IF(AI34&lt;Scoring!$L$5,Scoring!$M$5,IF(AI34&lt;Scoring!$L$6,Scoring!$M$6,IF(AI34&lt;Scoring!$L$7,Scoring!$M$7,IF(AI34&gt;=Scoring!$L$7,Scoring!$M$8,"")))))))))</f>
        <v/>
      </c>
      <c r="AK34" s="76" t="str">
        <f>IF(A34="-",IF(D34="-",#N/A,VLOOKUP(D34,'Total Use SPIN'!$A$5:H$272,5,FALSE)),VLOOKUP(A34,'Total Use SPIN'!$A$5:$H$272,5,FALSE))</f>
        <v>UVCB, mixture, intermediate</v>
      </c>
      <c r="AL34" s="75">
        <f>IF(IFERROR(AK34,"")="","",IF(AK34="Confidential",Scoring!$I$10,IF(AK34="No data",Scoring!$I$10,IF(AK34="UVCB, mixture, intermediate",Scoring!$I$9,IF(AK34&lt;Scoring!$H$2,Scoring!$I$2,IF(AK34&lt;Scoring!$H$3,Scoring!$I$3,IF(AK34&lt;Scoring!$H$4,Scoring!$I$4,IF(AK34&lt;Scoring!$H$5,Scoring!$I$5,IF(AK34&lt;Scoring!$H$6,Scoring!$I$6,IF(AK34&lt;Scoring!$H$7,Scoring!$I$7,IF(AK34&gt;=Scoring!$H$7,Scoring!$I$8,"")))))))))))</f>
        <v>-40</v>
      </c>
      <c r="AN34" s="79"/>
      <c r="AO34" s="79"/>
      <c r="AP34" s="79"/>
      <c r="AQ34" s="79"/>
      <c r="AR34" s="79"/>
      <c r="AS34" s="78"/>
      <c r="AU34" s="79">
        <f>IF(IFERROR(F34,99)=99,IF(IFERROR(G34,99)=99,IF(IFERROR(H34,99)=99,IF(IFERROR(I34,99)=99,IF(IFERROR(E34,99)=99,IF(IFERROR(J34,99)=99,0,Scoring!$B$7),Scoring!$B$3),Scoring!$B$2),Scoring!$B$6),Scoring!$B$5),Scoring!$B$4)</f>
        <v>1</v>
      </c>
      <c r="AV34" s="78">
        <f t="shared" si="6"/>
        <v>5</v>
      </c>
      <c r="AW34" s="78">
        <f t="shared" si="0"/>
        <v>-40</v>
      </c>
      <c r="AX34" s="66" t="str">
        <f t="shared" si="1"/>
        <v/>
      </c>
      <c r="AY34" s="78"/>
      <c r="AZ34" s="76"/>
      <c r="BA34" s="76"/>
      <c r="BB34" s="76"/>
    </row>
    <row r="35" spans="1:54" x14ac:dyDescent="0.25">
      <c r="A35" s="77" t="s">
        <v>6422</v>
      </c>
      <c r="B35" s="76" t="str">
        <f t="shared" si="9"/>
        <v>251-087-9</v>
      </c>
      <c r="C35" s="77" t="s">
        <v>1180</v>
      </c>
      <c r="D35" s="77" t="s">
        <v>1181</v>
      </c>
      <c r="E35" s="76" t="str">
        <f>IF(C35="-",IF(A35="-",VLOOKUP(D35,'sin-list 180320_update'!$C$2:$C$835,1,FALSE),VLOOKUP(A35,'sin-list 180320_update'!$A$2:$A$835,1,FALSE)),VLOOKUP(C35,'sin-list 180320_update'!$B$2:$B$835,1,FALSE))</f>
        <v>251-087-9</v>
      </c>
      <c r="F35" s="76" t="e">
        <f>IF($C35="-",IF($A35="-",VLOOKUP($D35,'REACH Bilaga XVII_update'!$A$5:$A$131,1,FALSE),VLOOKUP($A35,'REACH Bilaga XVII_update'!$C$5:$C$131,1,FALSE)),VLOOKUP($C35,'REACH Bilaga XVII_update'!$B$5:$B$131,1,FALSE))</f>
        <v>#N/A</v>
      </c>
      <c r="G35" s="76" t="e">
        <f>IF($C35="-",IF($A35="-",VLOOKUP($D35,' REACH Bilaga 59_update'!$A$5:$A$210,1,FALSE),VLOOKUP($A35,' REACH Bilaga 59_update'!$D$5:$D$210,1,FALSE)),VLOOKUP($C35,' REACH Bilaga 59_update'!$C$5:$C$210,1,FALSE))</f>
        <v>#N/A</v>
      </c>
      <c r="H35" s="76" t="e">
        <f>IF($C35="-",IF($A35="-",VLOOKUP($D35,'REACH Bilaga XIV_update'!$A$5:$A$110,1,FALSE),VLOOKUP($A35,'REACH Bilaga XIV_update'!$D$5:$D$110,1,FALSE)),VLOOKUP($C35,'REACH Bilaga XIV_update'!$C$5:$C$110,1,FALSE))</f>
        <v>#N/A</v>
      </c>
      <c r="I35" s="76" t="e">
        <f>IF($C35="-",IF($A35="-",VLOOKUP($D35,CoRAP_update!$A$5:$A$376,1,FALSE),VLOOKUP($A35,CoRAP_update!$D$5:$D$376,1,FALSE)),VLOOKUP($C35,CoRAP_update!$C$5:$C$376,1,FALSE))</f>
        <v>#N/A</v>
      </c>
      <c r="J35" s="76" t="e">
        <f>IF($C35="-",IF($A35="-",VLOOKUP($D35,EDC_update!$C$2:$C$450,1,FALSE),VLOOKUP($A35,EDC_update!$B$2:$B$450,1,FALSE)),VLOOKUP($C35,EDC_update!$L$2:$L$450,1,FALSE))</f>
        <v>#N/A</v>
      </c>
      <c r="K35" s="76" t="str">
        <f>IF($C35="-",IF($A35="-",IF(VLOOKUP($D35,'sin-list 180320_update'!$C$2:$S$835,3,FALSE)="",NA(),VLOOKUP($D35,'sin-list 180320_update'!$C$2:$S$835,3,FALSE)),IF(VLOOKUP($A35,'sin-list 180320_update'!$A$2:$S$835,5,FALSE)="",NA(),VLOOKUP($A35,'sin-list 180320_update'!$A$2:$S$835,5,FALSE))),IF(VLOOKUP($C35,'sin-list 180320_update'!$B$2:$S$835,4,FALSE)="",NA(),VLOOKUP($C35,'sin-list 180320_update'!$B$2:$S$835,4,FALSE)))</f>
        <v>Substance is concluded to be PBT by European Chemicals Bureau PBT Working Group; Classified CMR according to Annex VI of Regulation 1272/2008</v>
      </c>
      <c r="L35" s="76" t="str">
        <f>IF($C35="-",IF($A35="-",VLOOKUP($D35,'sin-list 180320_update'!$C$2:$S$835,6,FALSE),VLOOKUP($A35,'sin-list 180320_update'!$A$2:$S$835,8,FALSE)),VLOOKUP($C35,'sin-list 180320_update'!$B$2:$S$835,7,FALSE))</f>
        <v>Repr. 1B</v>
      </c>
      <c r="M35" s="76" t="str">
        <f>IF($C35="-",IF($A35="-",IF(VLOOKUP($D35,'sin-list 180320_update'!$C$2:$S$835,8,FALSE)="",NA(),VLOOKUP($D35,'sin-list 180320_update'!$C$2:$S$835,8,FALSE)),IF(VLOOKUP($A35,'sin-list 180320_update'!$A$2:$S$835,10,FALSE)="",NA(),VLOOKUP($A35,'sin-list 180320_update'!$A$2:$S$835,10,FALSE))),IF(VLOOKUP($C35,'sin-list 180320_update'!$B$2:$S$835,9,FALSE)="",NA(),VLOOKUP($C35,'sin-list 180320_update'!$B$2:$S$835,9,FALSE)))</f>
        <v>H360Df</v>
      </c>
      <c r="N35" s="76" t="e">
        <f>IF($C35="-",IF($A35="-",IF(VLOOKUP($D35,'REACH Bilaga XVII_update'!$A$5:$E$131,4,FALSE)="",NA(),VLOOKUP($D35,'REACH Bilaga XVII_update'!$A$5:$E$131,4,FALSE)),IF(VLOOKUP($A35,'REACH Bilaga XVII_update'!$C$5:$D$131,2,FALSE)="",NA(),VLOOKUP($A35,'REACH Bilaga XVII_update'!$C$5:$D$131,2,FALSE))),IF(VLOOKUP($C35,'REACH Bilaga XVII_update'!$B$5:$D$131,3,FALSE)="",NA(),VLOOKUP($C35,'REACH Bilaga XVII_update'!$B$5:$D$131,3,FALSE)))</f>
        <v>#N/A</v>
      </c>
      <c r="O35" s="76" t="e">
        <f>IF($C35="-",IF($A35="-",IF(VLOOKUP($D35,' REACH Bilaga 59_update'!$A$5:$E$210,5,FALSE)="",NA(),VLOOKUP($D35,' REACH Bilaga 59_update'!$A$5:$E$210,5,FALSE)),IF(VLOOKUP($A35,' REACH Bilaga 59_update'!$D$5:$E$210,2,FALSE)="",NA(),VLOOKUP($A35,' REACH Bilaga 59_update'!$D$5:$E$210,2,FALSE))),IF(VLOOKUP($C35,' REACH Bilaga 59_update'!$C$5:$E$210,3,FALSE)="",NA(),VLOOKUP($C35,' REACH Bilaga 59_update'!$C$5:$E$210,3,FALSE)))</f>
        <v>#N/A</v>
      </c>
      <c r="P35" s="76" t="e">
        <f>IF(C35="-",IF(A35="-",IFERROR(VLOOKUP($D35,' REACH Bilaga 59_update'!$A$5:$F$210,MATCH(Sammanfattning!P$1,' REACH Bilaga 59_update'!$A$4:$F$4,0),FALSE),VLOOKUP($D35,'REACH Bilaga XIV_update'!$A$4:$H$110,MATCH(Sammanfattning!P$1,'REACH Bilaga XIV_update'!$A$4:$H$4,0),FALSE)),IFERROR(VLOOKUP($A35,' REACH Bilaga 59_update'!$D$5:$F$210,MATCH(Sammanfattning!P$1,' REACH Bilaga 59_update'!$D$4:$F$4,0),FALSE),VLOOKUP($A35,'REACH Bilaga XIV_update'!$D$4:$H$110,MATCH(Sammanfattning!P$1,'REACH Bilaga XIV_update'!$D$4:$H$4,0),FALSE))),IFERROR(VLOOKUP($C35,' REACH Bilaga 59_update'!$C$5:$F$210,MATCH(Sammanfattning!P$1,' REACH Bilaga 59_update'!$C$4:$F$4,0),FALSE),VLOOKUP($C35,'REACH Bilaga XIV_update'!$C$4:$H$110,MATCH(Sammanfattning!P$1,'REACH Bilaga XIV_update'!$C$4:$H$4,0),FALSE)))</f>
        <v>#N/A</v>
      </c>
      <c r="Q35" s="76" t="e">
        <f>IF($C35="-",IF($A35="-",IF(VLOOKUP($D35,'REACH Bilaga XIV_update'!$A$5:$I$110,9,FALSE)="",NA(),VLOOKUP($D35,'REACH Bilaga XIV_update'!$A$5:$I$110,9,FALSE)),IF(VLOOKUP($A35,'REACH Bilaga XIV_update'!$D$5:$I$110,6,FALSE)="",NA(),VLOOKUP($A35,'REACH Bilaga XIV_update'!$D$5:$I$110,6,FALSE))),IF(VLOOKUP($C35,'REACH Bilaga XIV_update'!$C$5:$I$110,7,FALSE)="",NA(),VLOOKUP($C35,'REACH Bilaga XIV_update'!$C$5:$I$110,7,FALSE)))</f>
        <v>#N/A</v>
      </c>
      <c r="R35" s="76" t="e">
        <f>IF($C35="-",IF($A35="-",IF(VLOOKUP($D35,CoRAP_update!$A$5:$O$376,15,FALSE)="",NA(),VLOOKUP($D35,CoRAP_update!$A$5:$O$376,15,FALSE)),IF(VLOOKUP($A35,CoRAP_update!$D$5:$O$376,12,FALSE)="",NA(),VLOOKUP($A35,CoRAP_update!$D$5:$O$376,12,FALSE))),IF(VLOOKUP($C35,CoRAP_update!$C$5:$O$376,13,FALSE)="",NA(),VLOOKUP($C35,CoRAP_update!$C$5:$O$376,13,FALSE)))</f>
        <v>#N/A</v>
      </c>
      <c r="S35" s="144" t="e">
        <f>IF($C35="-",IF($A35="-",VLOOKUP($D35,CoRAP_update!$A$5:$J$376,MATCH(Sammanfattning!S$1,CoRAP_update!$A$4:$J$4,0),FALSE),VLOOKUP($A35,CoRAP_update!$D$5:$J$376,MATCH(Sammanfattning!S$1,CoRAP_update!$D$4:$J$4,0),FALSE)),VLOOKUP($C35,CoRAP_update!$C$5:$J$376,MATCH(Sammanfattning!S$1,CoRAP_update!$C$4:$J$4,0),FALSE))</f>
        <v>#N/A</v>
      </c>
      <c r="T35" s="76" t="e">
        <f>IF($A35="-",VLOOKUP($D35,EDC_update!$C$2:$F$450,4,FALSE),VLOOKUP($A35,EDC_update!$B$2:$F$450,5,FALSE))</f>
        <v>#N/A</v>
      </c>
      <c r="V35" s="78">
        <f>IF(IFERROR(SEARCH("PBT",P35),99)=99,IF(IFERROR(SEARCH("suspected PBT",S35),99)=99,IF(IFERROR(SEARCH("concluded to be PBT",K35),99)=99,IF(IFERROR(SEARCH("PBT",S35),99)=99,IF(IFERROR(SEARCH("PBT cand",L35),99)=99,IF(IFERROR(SEARCH("PBT",L35),99)=99,IF(IFERROR(SEARCH("persistent, bioackumulative and toxic properties",K35),99)=99,0,Scoring!$E$3),Scoring!$E$3),Scoring!$E$7),Scoring!$E$3),Scoring!$E$5),Scoring!$E$6),Scoring!$E$3)</f>
        <v>1</v>
      </c>
      <c r="W35" s="78">
        <f>IF(IFERROR(SEARCH("vPvB",P35),99)=99,IF(IFERROR(SEARCH("suspected pbt/vPvB",S35),99)=99,IF(IFERROR(SEARCH("vPvB",S35),99)=99,IF(IFERROR(SEARCH("concluded to be a vPvB",S35),99)=99,IF(IFERROR(SEARCH("identified as vPvB",K35),99)=99,IF(IFERROR(SEARCH("concluded to be a vPvB",K35),99)=99,IF(IFERROR(SEARCH("concluded to be both pbt and vPvB",S35),99)=99,IF(IFERROR(SEARCH("concluded to be both pbt and vPvB",K35),99)=99,0,Scoring!$E$5),Scoring!$E$5),Scoring!$E$5),Scoring!$E$5),Scoring!$E$5),Scoring!$E$4),Scoring!$E$6),Scoring!$E$4)</f>
        <v>0</v>
      </c>
      <c r="X35" s="78">
        <f>IF(IFERROR(SEARCH("H410",N35),99)=99,IF(IFERROR(SEARCH("H410",O35),99)=99,IF(IFERROR(SEARCH("H410",Q35),99)=99,IF(IFERROR(SEARCH("H410",M35),99)=99,IF(IFERROR(SEARCH("H410",R35),99)=99,IF(IFERROR(SEARCH("H411",N35),99)=99,IF(IFERROR(SEARCH("H411",O35),99)=99,IF(IFERROR(SEARCH("H411",Q35),99)=99,IF(IFERROR(SEARCH("H411",M35),99)=99,IF(IFERROR(SEARCH("H411",R35),99)=99,IF(IFERROR(SEARCH("H413",N35),99)=99,IF(IFERROR(SEARCH("H413",O35),99)=99,IF(IFERROR(SEARCH("H413",Q35),99)=99,IF(IFERROR(SEARCH("H413",M35),99)=99,IF(IFERROR(SEARCH("H413",R35),99)=99,IF(IFERROR(SEARCH("H412",N35),99)=99,IF(IFERROR(SEARCH("H412",O35),99)=99,IF(IFERROR(SEARCH("H412",Q35),99)=99,IF(IFERROR(SEARCH("H412",M35),99)=99,IF(IFERROR(SEARCH("H412",R35),99)=99,0,Scoring!$E$2),Scoring!$E$2),Scoring!$E$2),Scoring!$E$2),Scoring!$E$2),Scoring!$E$2),Scoring!$E$2),Scoring!$E$2),Scoring!$E$2),Scoring!$E$2),Scoring!$E$2),Scoring!$E$2),Scoring!$E$2),Scoring!$E$2),Scoring!$E$2),Scoring!$E$2),Scoring!$E$2),Scoring!$E$2),Scoring!$E$2),Scoring!$E$2)</f>
        <v>0</v>
      </c>
      <c r="Y35" s="78">
        <f>IF(IFERROR(SEARCH("CMR",K35),99)=99,IF(IFERROR(SEARCH("Suspected CMR",S35),99)=99,IF(IFERROR(SEARCH("CMR",S35),99)=99,0,Scoring!$E$8),Scoring!$E$9),Scoring!$E$8)</f>
        <v>3</v>
      </c>
      <c r="Z35" s="78">
        <f>IF(IFERROR(SEARCH("H350",N35),99)=99,IF(IFERROR(SEARCH("H350",O35),99)=99,IF(IFERROR(SEARCH("H350",Q35),99)=99,IF(IFERROR(SEARCH("H350",M35),99)=99,IF(IFERROR(SEARCH("H350",R35),99)=99,IF(IFERROR(SEARCH("H351",N35),99)=99,IF(IFERROR(SEARCH("H351",O35),99)=99,IF(IFERROR(SEARCH("H351",Q35),99)=99,IF(IFERROR(SEARCH("H351",M35),99)=99,IF(IFERROR(SEARCH("H351",R35),99)=99,IF(IFERROR(SEARCH("carcinogenic",P35),99)=99,IF(IFERROR(SEARCH("suspected carcinogenic",S35),99)=99,0,Scoring!$E$12),Scoring!$E$11),Scoring!$E$10),Scoring!$E$10),Scoring!$E$10),Scoring!$E$10),Scoring!$E$10),Scoring!$E$10),Scoring!$E$10),Scoring!$E$10),Scoring!$E$10),Scoring!$E$10)</f>
        <v>0</v>
      </c>
      <c r="AA35" s="78">
        <f>IF(IFERROR(SEARCH("H340",N35),99)=99,IF(IFERROR(SEARCH("H340",O35),99)=99,IF(IFERROR(SEARCH("H340",Q35),99)=99,IF(IFERROR(SEARCH("H340",M35),99)=99,IF(IFERROR(SEARCH("H340",R35),99)=99,IF(IFERROR(SEARCH("H341",N35),99)=99,IF(IFERROR(SEARCH("H341",O35),99)=99,IF(IFERROR(SEARCH("H341",Q35),99)=99,IF(IFERROR(SEARCH("H341",M35),99)=99,IF(IFERROR(SEARCH("H341",R35),99)=99,IF(IFERROR(SEARCH("mutagenic",P35),99)=99,IF(IFERROR(SEARCH("suspected mutagenic",S35),99)=99,0,Scoring!$E$15),Scoring!$E$14),Scoring!$E$13),Scoring!$E$13),Scoring!$E$13),Scoring!$E$13),Scoring!$E$13),Scoring!$E$13),Scoring!$E$13),Scoring!$E$13),Scoring!$E$13),Scoring!$E$13)</f>
        <v>0</v>
      </c>
      <c r="AB35" s="78">
        <f>IF(IFERROR(SEARCH("H360",N35),99)=99,IF(IFERROR(SEARCH("H360",O35),99)=99,IF(IFERROR(SEARCH("H360",Q35),99)=99,IF(IFERROR(SEARCH("H360",M35),99)=99,IF(IFERROR(SEARCH("H360",R35),99)=99,IF(IFERROR(SEARCH("H361",N35),99)=99,IF(IFERROR(SEARCH("H361",O35),99)=99,IF(IFERROR(SEARCH("H361",Q35),99)=99,IF(IFERROR(SEARCH("H361",M35),99)=99,IF(IFERROR(SEARCH("H361",R35),99)=99,IF(IFERROR(SEARCH("reproduction",P35),99)=99,IF(IFERROR(SEARCH("suspected reprotoxic",S35),99)=99,IF(IFERROR(SEARCH("reprotoxic",S35),99)=99,IF(IFERROR(SEARCH("reprotoxic",K35),99)=99,0,Scoring!$E$18),Scoring!$E$18),Scoring!$E$19),Scoring!$E$17),Scoring!$E$16),Scoring!$E$16),Scoring!$E$16),Scoring!$E$16),Scoring!$E$16),Scoring!$E$16),Scoring!$E$16),Scoring!$E$16),Scoring!$E$16),Scoring!$E$16)</f>
        <v>1</v>
      </c>
      <c r="AC35" s="78">
        <f>IF(IFERROR(SEARCH("57f",L35),99)=99,IF(IFERROR(SEARCH("57(f)",P35),99)=99,0,Scoring!$E$20),Scoring!$E$20)</f>
        <v>0</v>
      </c>
      <c r="AD35" s="78">
        <f>IF(IFERROR(SEARCH("CAT1",T35),99)=99,IF(IFERROR(SEARCH("CAT2",T35),99)=99,IF(IFERROR(SEARCH("CAT3",T35),99)=99,IF(IFERROR(SEARCH("concluded to be endocrine",K35),99)=99,IF(IFERROR(SEARCH("categorised as endocrine",K35),99)=99,IF(IFERROR(SEARCH("endocrine disrupting",P35),99)=99,IF(IFERROR(SEARCH("endocrine disrupting",K35),99)=99,IF(IFERROR(SEARCH("suspected endocrine",S35),99)=99,IF(IFERROR(SEARCH("potential endocrine",S35),99)=99,0,Scoring!$E$25),Scoring!$E$25),Scoring!$E$24),Scoring!$E$24),Scoring!$E$24),Scoring!$E$24),Scoring!$E$23),Scoring!$E$22),Scoring!$E$21)</f>
        <v>0</v>
      </c>
      <c r="AE35" s="78">
        <f>IF(IFERROR(SEARCH("suspected sensitiser",S35),99)=99,IF(IFERROR(SEARCH("sensitiser",S35),99)=99,IF(IFERROR(SEARCH("other hazard based concern",S35),99)=99,0,Scoring!$E$28),Scoring!$E$26),Scoring!$E$27)</f>
        <v>0</v>
      </c>
      <c r="AF35" s="78">
        <f>IF(IFERROR(M35,1)=1,IF(IFERROR(N35,1)=1,IF(IFERROR(O35,1)=1,IF(IFERROR(Q35,1)=1,IF(IFERROR(R35,1)=1,IF(IFERROR(T35,1)=1,IF(IFERROR(K35,1)=1,IF(IFERROR(P35,1)=1,IF(IFERROR(S35,1)=1,Scoring!$E$29,0),0),0),0),0),0),0),0),0)</f>
        <v>0</v>
      </c>
      <c r="AG35" s="78">
        <f t="shared" si="4"/>
        <v>4</v>
      </c>
      <c r="AI35" s="93" t="str">
        <f>IF(A35="-",IF(D35="-",#N/A,VLOOKUP(D35,Exponering!$A$6:O$501,15,FALSE)),VLOOKUP(A35,Exponering!$A$6:$O$501,15,FALSE))</f>
        <v>No data</v>
      </c>
      <c r="AJ35" s="94">
        <f>IF(IFERROR(AI35,"")="","",IF(AI35="No data",Scoring!$M$9,IF(AI35&lt;Scoring!$L$2,Scoring!$M$2,IF(AI35&lt;Scoring!$L$3,Scoring!$M$3,IF(AI35&lt;Scoring!$L$4,Scoring!$M$4,IF(AI35&lt;Scoring!$L$5,Scoring!$M$5,IF(AI35&lt;Scoring!$L$6,Scoring!$M$6,IF(AI35&lt;Scoring!$L$7,Scoring!$M$7,IF(AI35&gt;=Scoring!$L$7,Scoring!$M$8,"")))))))))</f>
        <v>3.5</v>
      </c>
      <c r="AK35" s="76" t="str">
        <f>IF(A35="-",IF(D35="-",#N/A,VLOOKUP(D35,'Total Use SPIN'!$A$5:H$272,5,FALSE)),VLOOKUP(A35,'Total Use SPIN'!$A$5:$H$272,5,FALSE))</f>
        <v>No data</v>
      </c>
      <c r="AL35" s="75">
        <f>IF(IFERROR(AK35,"")="","",IF(AK35="Confidential",Scoring!$I$10,IF(AK35="No data",Scoring!$I$10,IF(AK35="UVCB, mixture, intermediate",Scoring!$I$9,IF(AK35&lt;Scoring!$H$2,Scoring!$I$2,IF(AK35&lt;Scoring!$H$3,Scoring!$I$3,IF(AK35&lt;Scoring!$H$4,Scoring!$I$4,IF(AK35&lt;Scoring!$H$5,Scoring!$I$5,IF(AK35&lt;Scoring!$H$6,Scoring!$I$6,IF(AK35&lt;Scoring!$H$7,Scoring!$I$7,IF(AK35&gt;=Scoring!$H$7,Scoring!$I$8,"")))))))))))</f>
        <v>3.5</v>
      </c>
      <c r="AN35" s="79"/>
      <c r="AO35" s="79"/>
      <c r="AP35" s="79"/>
      <c r="AQ35" s="79"/>
      <c r="AR35" s="79"/>
      <c r="AS35" s="78"/>
      <c r="AU35" s="79">
        <f>IF(IFERROR(F35,99)=99,IF(IFERROR(G35,99)=99,IF(IFERROR(H35,99)=99,IF(IFERROR(I35,99)=99,IF(IFERROR(E35,99)=99,IF(IFERROR(J35,99)=99,0,Scoring!$B$7),Scoring!$B$3),Scoring!$B$2),Scoring!$B$6),Scoring!$B$5),Scoring!$B$4)</f>
        <v>0.3</v>
      </c>
      <c r="AV35" s="78">
        <f t="shared" si="6"/>
        <v>1.2</v>
      </c>
      <c r="AW35" s="78">
        <f t="shared" si="0"/>
        <v>3.5</v>
      </c>
      <c r="AX35" s="66">
        <f t="shared" si="1"/>
        <v>3.5</v>
      </c>
      <c r="AY35" s="78"/>
      <c r="AZ35" s="76"/>
      <c r="BA35" s="76"/>
      <c r="BB35" s="76"/>
    </row>
    <row r="36" spans="1:54" x14ac:dyDescent="0.25">
      <c r="A36" s="77" t="s">
        <v>3044</v>
      </c>
      <c r="B36" s="76" t="str">
        <f t="shared" si="9"/>
        <v>223-320-4</v>
      </c>
      <c r="C36" s="77" t="s">
        <v>1280</v>
      </c>
      <c r="D36" s="77" t="s">
        <v>1281</v>
      </c>
      <c r="E36" s="76" t="str">
        <f>IF(C36="-",IF(A36="-",VLOOKUP(D36,'sin-list 180320_update'!$C$2:$C$835,1,FALSE),VLOOKUP(A36,'sin-list 180320_update'!$A$2:$A$835,1,FALSE)),VLOOKUP(C36,'sin-list 180320_update'!$B$2:$B$835,1,FALSE))</f>
        <v>223-320-4</v>
      </c>
      <c r="F36" s="76" t="e">
        <f>IF($C36="-",IF($A36="-",VLOOKUP($D36,'REACH Bilaga XVII_update'!$A$5:$A$131,1,FALSE),VLOOKUP($A36,'REACH Bilaga XVII_update'!$C$5:$C$131,1,FALSE)),VLOOKUP($C36,'REACH Bilaga XVII_update'!$B$5:$B$131,1,FALSE))</f>
        <v>#N/A</v>
      </c>
      <c r="G36" s="76" t="str">
        <f>IF($C36="-",IF($A36="-",VLOOKUP($D36,' REACH Bilaga 59_update'!$A$5:$A$210,1,FALSE),VLOOKUP($A36,' REACH Bilaga 59_update'!$D$5:$D$210,1,FALSE)),VLOOKUP($C36,' REACH Bilaga 59_update'!$C$5:$C$210,1,FALSE))</f>
        <v>223-320-4</v>
      </c>
      <c r="H36" s="76" t="e">
        <f>IF($C36="-",IF($A36="-",VLOOKUP($D36,'REACH Bilaga XIV_update'!$A$5:$A$110,1,FALSE),VLOOKUP($A36,'REACH Bilaga XIV_update'!$D$5:$D$110,1,FALSE)),VLOOKUP($C36,'REACH Bilaga XIV_update'!$C$5:$C$110,1,FALSE))</f>
        <v>#N/A</v>
      </c>
      <c r="I36" s="76" t="e">
        <f>IF($C36="-",IF($A36="-",VLOOKUP($D36,CoRAP_update!$A$5:$A$376,1,FALSE),VLOOKUP($A36,CoRAP_update!$D$5:$D$376,1,FALSE)),VLOOKUP($C36,CoRAP_update!$C$5:$C$376,1,FALSE))</f>
        <v>#N/A</v>
      </c>
      <c r="J36" s="76" t="e">
        <f>IF($C36="-",IF($A36="-",VLOOKUP($D36,EDC_update!$C$2:$C$450,1,FALSE),VLOOKUP($A36,EDC_update!$B$2:$B$450,1,FALSE)),VLOOKUP($C36,EDC_update!$L$2:$L$450,1,FALSE))</f>
        <v>#N/A</v>
      </c>
      <c r="K36" s="76" t="str">
        <f>IF($C36="-",IF($A36="-",IF(VLOOKUP($D36,'sin-list 180320_update'!$C$2:$S$835,3,FALSE)="",NA(),VLOOKUP($D36,'sin-list 180320_update'!$C$2:$S$835,3,FALSE)),IF(VLOOKUP($A36,'sin-list 180320_update'!$A$2:$S$835,5,FALSE)="",NA(),VLOOKUP($A36,'sin-list 180320_update'!$A$2:$S$835,5,FALSE))),IF(VLOOKUP($C36,'sin-list 180320_update'!$B$2:$S$835,4,FALSE)="",NA(),VLOOKUP($C36,'sin-list 180320_update'!$B$2:$S$835,4,FALSE)))</f>
        <v>Classified CMR according to Annex VI of Regulation 1272/2008</v>
      </c>
      <c r="L36" s="76" t="str">
        <f>IF($C36="-",IF($A36="-",VLOOKUP($D36,'sin-list 180320_update'!$C$2:$S$835,6,FALSE),VLOOKUP($A36,'sin-list 180320_update'!$A$2:$S$835,8,FALSE)),VLOOKUP($C36,'sin-list 180320_update'!$B$2:$S$835,7,FALSE))</f>
        <v>Carc. 2
Repr. 1B
Lact.
Acute Tox. 4
Acute Tox. 4
STOT RE 1
Eye Dam.1</v>
      </c>
      <c r="M36" s="76" t="str">
        <f>IF($C36="-",IF($A36="-",IF(VLOOKUP($D36,'sin-list 180320_update'!$C$2:$S$835,8,FALSE)="",NA(),VLOOKUP($D36,'sin-list 180320_update'!$C$2:$S$835,8,FALSE)),IF(VLOOKUP($A36,'sin-list 180320_update'!$A$2:$S$835,10,FALSE)="",NA(),VLOOKUP($A36,'sin-list 180320_update'!$A$2:$S$835,10,FALSE))),IF(VLOOKUP($C36,'sin-list 180320_update'!$B$2:$S$835,9,FALSE)="",NA(),VLOOKUP($C36,'sin-list 180320_update'!$B$2:$S$835,9,FALSE)))</f>
        <v>H351
H360D
H362
H332
H302
H372 (liver)
H318</v>
      </c>
      <c r="N36" s="76" t="e">
        <f>IF($C36="-",IF($A36="-",IF(VLOOKUP($D36,'REACH Bilaga XVII_update'!$A$5:$E$131,4,FALSE)="",NA(),VLOOKUP($D36,'REACH Bilaga XVII_update'!$A$5:$E$131,4,FALSE)),IF(VLOOKUP($A36,'REACH Bilaga XVII_update'!$C$5:$D$131,2,FALSE)="",NA(),VLOOKUP($A36,'REACH Bilaga XVII_update'!$C$5:$D$131,2,FALSE))),IF(VLOOKUP($C36,'REACH Bilaga XVII_update'!$B$5:$D$131,3,FALSE)="",NA(),VLOOKUP($C36,'REACH Bilaga XVII_update'!$B$5:$D$131,3,FALSE)))</f>
        <v>#N/A</v>
      </c>
      <c r="O36" s="76" t="str">
        <f>IF($C36="-",IF($A36="-",IF(VLOOKUP($D36,' REACH Bilaga 59_update'!$A$5:$E$210,5,FALSE)="",NA(),VLOOKUP($D36,' REACH Bilaga 59_update'!$A$5:$E$210,5,FALSE)),IF(VLOOKUP($A36,' REACH Bilaga 59_update'!$D$5:$E$210,2,FALSE)="",NA(),VLOOKUP($A36,' REACH Bilaga 59_update'!$D$5:$E$210,2,FALSE))),IF(VLOOKUP($C36,' REACH Bilaga 59_update'!$C$5:$E$210,3,FALSE)="",NA(),VLOOKUP($C36,' REACH Bilaga 59_update'!$C$5:$E$210,3,FALSE)))</f>
        <v>H351
H360D
H362
H332
H302
H372
H318</v>
      </c>
      <c r="P36" s="76" t="str">
        <f>IF(C36="-",IF(A36="-",IFERROR(VLOOKUP($D36,' REACH Bilaga 59_update'!$A$5:$F$210,MATCH(Sammanfattning!P$1,' REACH Bilaga 59_update'!$A$4:$F$4,0),FALSE),VLOOKUP($D36,'REACH Bilaga XIV_update'!$A$4:$H$110,MATCH(Sammanfattning!P$1,'REACH Bilaga XIV_update'!$A$4:$H$4,0),FALSE)),IFERROR(VLOOKUP($A36,' REACH Bilaga 59_update'!$D$5:$F$210,MATCH(Sammanfattning!P$1,' REACH Bilaga 59_update'!$D$4:$F$4,0),FALSE),VLOOKUP($A36,'REACH Bilaga XIV_update'!$D$4:$H$110,MATCH(Sammanfattning!P$1,'REACH Bilaga XIV_update'!$D$4:$H$4,0),FALSE))),IFERROR(VLOOKUP($C36,' REACH Bilaga 59_update'!$C$5:$F$210,MATCH(Sammanfattning!P$1,' REACH Bilaga 59_update'!$C$4:$F$4,0),FALSE),VLOOKUP($C36,'REACH Bilaga XIV_update'!$C$4:$H$110,MATCH(Sammanfattning!P$1,'REACH Bilaga XIV_update'!$C$4:$H$4,0),FALSE)))</f>
        <v>Toxic for reproduction (Article 57c)#PBT (Article 57d)</v>
      </c>
      <c r="Q36" s="76" t="e">
        <f>IF($C36="-",IF($A36="-",IF(VLOOKUP($D36,'REACH Bilaga XIV_update'!$A$5:$I$110,9,FALSE)="",NA(),VLOOKUP($D36,'REACH Bilaga XIV_update'!$A$5:$I$110,9,FALSE)),IF(VLOOKUP($A36,'REACH Bilaga XIV_update'!$D$5:$I$110,6,FALSE)="",NA(),VLOOKUP($A36,'REACH Bilaga XIV_update'!$D$5:$I$110,6,FALSE))),IF(VLOOKUP($C36,'REACH Bilaga XIV_update'!$C$5:$I$110,7,FALSE)="",NA(),VLOOKUP($C36,'REACH Bilaga XIV_update'!$C$5:$I$110,7,FALSE)))</f>
        <v>#N/A</v>
      </c>
      <c r="R36" s="76" t="e">
        <f>IF($C36="-",IF($A36="-",IF(VLOOKUP($D36,CoRAP_update!$A$5:$O$376,15,FALSE)="",NA(),VLOOKUP($D36,CoRAP_update!$A$5:$O$376,15,FALSE)),IF(VLOOKUP($A36,CoRAP_update!$D$5:$O$376,12,FALSE)="",NA(),VLOOKUP($A36,CoRAP_update!$D$5:$O$376,12,FALSE))),IF(VLOOKUP($C36,CoRAP_update!$C$5:$O$376,13,FALSE)="",NA(),VLOOKUP($C36,CoRAP_update!$C$5:$O$376,13,FALSE)))</f>
        <v>#N/A</v>
      </c>
      <c r="S36" s="144" t="e">
        <f>IF($C36="-",IF($A36="-",VLOOKUP($D36,CoRAP_update!$A$5:$J$376,MATCH(Sammanfattning!S$1,CoRAP_update!$A$4:$J$4,0),FALSE),VLOOKUP($A36,CoRAP_update!$D$5:$J$376,MATCH(Sammanfattning!S$1,CoRAP_update!$D$4:$J$4,0),FALSE)),VLOOKUP($C36,CoRAP_update!$C$5:$J$376,MATCH(Sammanfattning!S$1,CoRAP_update!$C$4:$J$4,0),FALSE))</f>
        <v>#N/A</v>
      </c>
      <c r="T36" s="76" t="e">
        <f>IF($A36="-",VLOOKUP($D36,EDC_update!$C$2:$F$450,4,FALSE),VLOOKUP($A36,EDC_update!$B$2:$F$450,5,FALSE))</f>
        <v>#N/A</v>
      </c>
      <c r="V36" s="78">
        <f>IF(IFERROR(SEARCH("PBT",P36),99)=99,IF(IFERROR(SEARCH("suspected PBT",S36),99)=99,IF(IFERROR(SEARCH("concluded to be PBT",K36),99)=99,IF(IFERROR(SEARCH("PBT",S36),99)=99,IF(IFERROR(SEARCH("PBT cand",L36),99)=99,IF(IFERROR(SEARCH("PBT",L36),99)=99,IF(IFERROR(SEARCH("persistent, bioackumulative and toxic properties",K36),99)=99,0,Scoring!$E$3),Scoring!$E$3),Scoring!$E$7),Scoring!$E$3),Scoring!$E$5),Scoring!$E$6),Scoring!$E$3)</f>
        <v>1</v>
      </c>
      <c r="W36" s="78">
        <f>IF(IFERROR(SEARCH("vPvB",P36),99)=99,IF(IFERROR(SEARCH("suspected pbt/vPvB",S36),99)=99,IF(IFERROR(SEARCH("vPvB",S36),99)=99,IF(IFERROR(SEARCH("concluded to be a vPvB",S36),99)=99,IF(IFERROR(SEARCH("identified as vPvB",K36),99)=99,IF(IFERROR(SEARCH("concluded to be a vPvB",K36),99)=99,IF(IFERROR(SEARCH("concluded to be both pbt and vPvB",S36),99)=99,IF(IFERROR(SEARCH("concluded to be both pbt and vPvB",K36),99)=99,0,Scoring!$E$5),Scoring!$E$5),Scoring!$E$5),Scoring!$E$5),Scoring!$E$5),Scoring!$E$4),Scoring!$E$6),Scoring!$E$4)</f>
        <v>0</v>
      </c>
      <c r="X36" s="78">
        <f>IF(IFERROR(SEARCH("H410",N36),99)=99,IF(IFERROR(SEARCH("H410",O36),99)=99,IF(IFERROR(SEARCH("H410",Q36),99)=99,IF(IFERROR(SEARCH("H410",M36),99)=99,IF(IFERROR(SEARCH("H410",R36),99)=99,IF(IFERROR(SEARCH("H411",N36),99)=99,IF(IFERROR(SEARCH("H411",O36),99)=99,IF(IFERROR(SEARCH("H411",Q36),99)=99,IF(IFERROR(SEARCH("H411",M36),99)=99,IF(IFERROR(SEARCH("H411",R36),99)=99,IF(IFERROR(SEARCH("H413",N36),99)=99,IF(IFERROR(SEARCH("H413",O36),99)=99,IF(IFERROR(SEARCH("H413",Q36),99)=99,IF(IFERROR(SEARCH("H413",M36),99)=99,IF(IFERROR(SEARCH("H413",R36),99)=99,IF(IFERROR(SEARCH("H412",N36),99)=99,IF(IFERROR(SEARCH("H412",O36),99)=99,IF(IFERROR(SEARCH("H412",Q36),99)=99,IF(IFERROR(SEARCH("H412",M36),99)=99,IF(IFERROR(SEARCH("H412",R36),99)=99,0,Scoring!$E$2),Scoring!$E$2),Scoring!$E$2),Scoring!$E$2),Scoring!$E$2),Scoring!$E$2),Scoring!$E$2),Scoring!$E$2),Scoring!$E$2),Scoring!$E$2),Scoring!$E$2),Scoring!$E$2),Scoring!$E$2),Scoring!$E$2),Scoring!$E$2),Scoring!$E$2),Scoring!$E$2),Scoring!$E$2),Scoring!$E$2),Scoring!$E$2)</f>
        <v>0</v>
      </c>
      <c r="Y36" s="78">
        <f>IF(IFERROR(SEARCH("CMR",K36),99)=99,IF(IFERROR(SEARCH("Suspected CMR",S36),99)=99,IF(IFERROR(SEARCH("CMR",S36),99)=99,0,Scoring!$E$8),Scoring!$E$9),Scoring!$E$8)</f>
        <v>3</v>
      </c>
      <c r="Z36" s="78">
        <f>IF(IFERROR(SEARCH("H350",N36),99)=99,IF(IFERROR(SEARCH("H350",O36),99)=99,IF(IFERROR(SEARCH("H350",Q36),99)=99,IF(IFERROR(SEARCH("H350",M36),99)=99,IF(IFERROR(SEARCH("H350",R36),99)=99,IF(IFERROR(SEARCH("H351",N36),99)=99,IF(IFERROR(SEARCH("H351",O36),99)=99,IF(IFERROR(SEARCH("H351",Q36),99)=99,IF(IFERROR(SEARCH("H351",M36),99)=99,IF(IFERROR(SEARCH("H351",R36),99)=99,IF(IFERROR(SEARCH("carcinogenic",P36),99)=99,IF(IFERROR(SEARCH("suspected carcinogenic",S36),99)=99,0,Scoring!$E$12),Scoring!$E$11),Scoring!$E$10),Scoring!$E$10),Scoring!$E$10),Scoring!$E$10),Scoring!$E$10),Scoring!$E$10),Scoring!$E$10),Scoring!$E$10),Scoring!$E$10),Scoring!$E$10)</f>
        <v>1</v>
      </c>
      <c r="AA36" s="78">
        <f>IF(IFERROR(SEARCH("H340",N36),99)=99,IF(IFERROR(SEARCH("H340",O36),99)=99,IF(IFERROR(SEARCH("H340",Q36),99)=99,IF(IFERROR(SEARCH("H340",M36),99)=99,IF(IFERROR(SEARCH("H340",R36),99)=99,IF(IFERROR(SEARCH("H341",N36),99)=99,IF(IFERROR(SEARCH("H341",O36),99)=99,IF(IFERROR(SEARCH("H341",Q36),99)=99,IF(IFERROR(SEARCH("H341",M36),99)=99,IF(IFERROR(SEARCH("H341",R36),99)=99,IF(IFERROR(SEARCH("mutagenic",P36),99)=99,IF(IFERROR(SEARCH("suspected mutagenic",S36),99)=99,0,Scoring!$E$15),Scoring!$E$14),Scoring!$E$13),Scoring!$E$13),Scoring!$E$13),Scoring!$E$13),Scoring!$E$13),Scoring!$E$13),Scoring!$E$13),Scoring!$E$13),Scoring!$E$13),Scoring!$E$13)</f>
        <v>0</v>
      </c>
      <c r="AB36" s="78">
        <f>IF(IFERROR(SEARCH("H360",N36),99)=99,IF(IFERROR(SEARCH("H360",O36),99)=99,IF(IFERROR(SEARCH("H360",Q36),99)=99,IF(IFERROR(SEARCH("H360",M36),99)=99,IF(IFERROR(SEARCH("H360",R36),99)=99,IF(IFERROR(SEARCH("H361",N36),99)=99,IF(IFERROR(SEARCH("H361",O36),99)=99,IF(IFERROR(SEARCH("H361",Q36),99)=99,IF(IFERROR(SEARCH("H361",M36),99)=99,IF(IFERROR(SEARCH("H361",R36),99)=99,IF(IFERROR(SEARCH("reproduction",P36),99)=99,IF(IFERROR(SEARCH("suspected reprotoxic",S36),99)=99,IF(IFERROR(SEARCH("reprotoxic",S36),99)=99,IF(IFERROR(SEARCH("reprotoxic",K36),99)=99,0,Scoring!$E$18),Scoring!$E$18),Scoring!$E$19),Scoring!$E$17),Scoring!$E$16),Scoring!$E$16),Scoring!$E$16),Scoring!$E$16),Scoring!$E$16),Scoring!$E$16),Scoring!$E$16),Scoring!$E$16),Scoring!$E$16),Scoring!$E$16)</f>
        <v>1</v>
      </c>
      <c r="AC36" s="78">
        <f>IF(IFERROR(SEARCH("57f",L36),99)=99,IF(IFERROR(SEARCH("57(f)",P36),99)=99,0,Scoring!$E$20),Scoring!$E$20)</f>
        <v>0</v>
      </c>
      <c r="AD36" s="78">
        <f>IF(IFERROR(SEARCH("CAT1",T36),99)=99,IF(IFERROR(SEARCH("CAT2",T36),99)=99,IF(IFERROR(SEARCH("CAT3",T36),99)=99,IF(IFERROR(SEARCH("concluded to be endocrine",K36),99)=99,IF(IFERROR(SEARCH("categorised as endocrine",K36),99)=99,IF(IFERROR(SEARCH("endocrine disrupting",P36),99)=99,IF(IFERROR(SEARCH("endocrine disrupting",K36),99)=99,IF(IFERROR(SEARCH("suspected endocrine",S36),99)=99,IF(IFERROR(SEARCH("potential endocrine",S36),99)=99,0,Scoring!$E$25),Scoring!$E$25),Scoring!$E$24),Scoring!$E$24),Scoring!$E$24),Scoring!$E$24),Scoring!$E$23),Scoring!$E$22),Scoring!$E$21)</f>
        <v>0</v>
      </c>
      <c r="AE36" s="78">
        <f>IF(IFERROR(SEARCH("suspected sensitiser",S36),99)=99,IF(IFERROR(SEARCH("sensitiser",S36),99)=99,IF(IFERROR(SEARCH("other hazard based concern",S36),99)=99,0,Scoring!$E$28),Scoring!$E$26),Scoring!$E$27)</f>
        <v>0</v>
      </c>
      <c r="AF36" s="78">
        <f>IF(IFERROR(M36,1)=1,IF(IFERROR(N36,1)=1,IF(IFERROR(O36,1)=1,IF(IFERROR(Q36,1)=1,IF(IFERROR(R36,1)=1,IF(IFERROR(T36,1)=1,IF(IFERROR(K36,1)=1,IF(IFERROR(P36,1)=1,IF(IFERROR(S36,1)=1,Scoring!$E$29,0),0),0),0),0),0),0),0),0)</f>
        <v>0</v>
      </c>
      <c r="AG36" s="78">
        <f t="shared" si="4"/>
        <v>4</v>
      </c>
      <c r="AI36" s="93">
        <f>IF(A36="-",IF(D36="-",#N/A,VLOOKUP(D36,Exponering!$A$6:O$501,15,FALSE)),VLOOKUP(A36,Exponering!$A$6:$O$501,15,FALSE))</f>
        <v>8</v>
      </c>
      <c r="AJ36" s="94">
        <f>IF(IFERROR(AI36,"")="","",IF(AI36="No data",Scoring!$M$9,IF(AI36&lt;Scoring!$L$2,Scoring!$M$2,IF(AI36&lt;Scoring!$L$3,Scoring!$M$3,IF(AI36&lt;Scoring!$L$4,Scoring!$M$4,IF(AI36&lt;Scoring!$L$5,Scoring!$M$5,IF(AI36&lt;Scoring!$L$6,Scoring!$M$6,IF(AI36&lt;Scoring!$L$7,Scoring!$M$7,IF(AI36&gt;=Scoring!$L$7,Scoring!$M$8,"")))))))))</f>
        <v>3</v>
      </c>
      <c r="AK36" s="76" t="str">
        <f>IF(A36="-",IF(D36="-",#N/A,VLOOKUP(D36,'Total Use SPIN'!$A$5:H$272,5,FALSE)),VLOOKUP(A36,'Total Use SPIN'!$A$5:$H$272,5,FALSE))</f>
        <v>Confidential</v>
      </c>
      <c r="AL36" s="75">
        <f>IF(IFERROR(AK36,"")="","",IF(AK36="Confidential",Scoring!$I$10,IF(AK36="No data",Scoring!$I$10,IF(AK36="UVCB, mixture, intermediate",Scoring!$I$9,IF(AK36&lt;Scoring!$H$2,Scoring!$I$2,IF(AK36&lt;Scoring!$H$3,Scoring!$I$3,IF(AK36&lt;Scoring!$H$4,Scoring!$I$4,IF(AK36&lt;Scoring!$H$5,Scoring!$I$5,IF(AK36&lt;Scoring!$H$6,Scoring!$I$6,IF(AK36&lt;Scoring!$H$7,Scoring!$I$7,IF(AK36&gt;=Scoring!$H$7,Scoring!$I$8,"")))))))))))</f>
        <v>3.5</v>
      </c>
      <c r="AN36" s="79"/>
      <c r="AO36" s="79"/>
      <c r="AP36" s="79"/>
      <c r="AQ36" s="79"/>
      <c r="AR36" s="79"/>
      <c r="AS36" s="78"/>
      <c r="AU36" s="79">
        <f>IF(IFERROR(F36,99)=99,IF(IFERROR(G36,99)=99,IF(IFERROR(H36,99)=99,IF(IFERROR(I36,99)=99,IF(IFERROR(E36,99)=99,IF(IFERROR(J36,99)=99,0,Scoring!$B$7),Scoring!$B$3),Scoring!$B$2),Scoring!$B$6),Scoring!$B$5),Scoring!$B$4)</f>
        <v>1</v>
      </c>
      <c r="AV36" s="78">
        <f t="shared" si="6"/>
        <v>4</v>
      </c>
      <c r="AW36" s="78">
        <f t="shared" si="0"/>
        <v>3.5</v>
      </c>
      <c r="AX36" s="66">
        <f t="shared" si="1"/>
        <v>3</v>
      </c>
      <c r="AY36" s="78"/>
      <c r="AZ36" s="76"/>
      <c r="BA36" s="76"/>
      <c r="BB36" s="76"/>
    </row>
    <row r="37" spans="1:54" x14ac:dyDescent="0.25">
      <c r="A37" s="77" t="s">
        <v>3017</v>
      </c>
      <c r="B37" s="76" t="str">
        <f t="shared" si="9"/>
        <v>-</v>
      </c>
      <c r="C37" s="77" t="s">
        <v>30</v>
      </c>
      <c r="D37" s="77" t="s">
        <v>2914</v>
      </c>
      <c r="E37" s="76" t="str">
        <f>IF(C37="-",IF(A37="-",VLOOKUP(D37,'sin-list 180320_update'!$C$2:$C$835,1,FALSE),VLOOKUP(A37,'sin-list 180320_update'!$A$2:$A$835,1,FALSE)),VLOOKUP(C37,'sin-list 180320_update'!$B$2:$B$835,1,FALSE))</f>
        <v>3830-45-3</v>
      </c>
      <c r="F37" s="76" t="e">
        <f>IF($C37="-",IF($A37="-",VLOOKUP($D37,'REACH Bilaga XVII_update'!$A$5:$A$131,1,FALSE),VLOOKUP($A37,'REACH Bilaga XVII_update'!$C$5:$C$131,1,FALSE)),VLOOKUP($C37,'REACH Bilaga XVII_update'!$B$5:$B$131,1,FALSE))</f>
        <v>#N/A</v>
      </c>
      <c r="G37" s="76" t="str">
        <f>IF($C37="-",IF($A37="-",VLOOKUP($D37,' REACH Bilaga 59_update'!$A$5:$A$210,1,FALSE),VLOOKUP($A37,' REACH Bilaga 59_update'!$D$5:$D$210,1,FALSE)),VLOOKUP($C37,' REACH Bilaga 59_update'!$C$5:$C$210,1,FALSE))</f>
        <v>3830-45-3</v>
      </c>
      <c r="H37" s="76" t="e">
        <f>IF($C37="-",IF($A37="-",VLOOKUP($D37,'REACH Bilaga XIV_update'!$A$5:$A$110,1,FALSE),VLOOKUP($A37,'REACH Bilaga XIV_update'!$D$5:$D$110,1,FALSE)),VLOOKUP($C37,'REACH Bilaga XIV_update'!$C$5:$C$110,1,FALSE))</f>
        <v>#N/A</v>
      </c>
      <c r="I37" s="76" t="e">
        <f>IF($C37="-",IF($A37="-",VLOOKUP($D37,CoRAP_update!$A$5:$A$376,1,FALSE),VLOOKUP($A37,CoRAP_update!$D$5:$D$376,1,FALSE)),VLOOKUP($C37,CoRAP_update!$C$5:$C$376,1,FALSE))</f>
        <v>#N/A</v>
      </c>
      <c r="J37" s="76" t="e">
        <f>IF($C37="-",IF($A37="-",VLOOKUP($D37,EDC_update!$C$2:$C$450,1,FALSE),VLOOKUP($A37,EDC_update!$B$2:$B$450,1,FALSE)),VLOOKUP($C37,EDC_update!$L$2:$L$450,1,FALSE))</f>
        <v>#N/A</v>
      </c>
      <c r="K37" s="76" t="str">
        <f>IF($C37="-",IF($A37="-",IF(VLOOKUP($D37,'sin-list 180320_update'!$C$2:$S$835,3,FALSE)="",NA(),VLOOKUP($D37,'sin-list 180320_update'!$C$2:$S$835,3,FALSE)),IF(VLOOKUP($A37,'sin-list 180320_update'!$A$2:$S$835,5,FALSE)="",NA(),VLOOKUP($A37,'sin-list 180320_update'!$A$2:$S$835,5,FALSE))),IF(VLOOKUP($C37,'sin-list 180320_update'!$B$2:$S$835,4,FALSE)="",NA(),VLOOKUP($C37,'sin-list 180320_update'!$B$2:$S$835,4,FALSE)))</f>
        <v>Substance is concluded to be a Reprotoxic substance and PBT SVHC by ECHA Member State Committee.</v>
      </c>
      <c r="L37" s="76" t="str">
        <f>IF($C37="-",IF($A37="-",VLOOKUP($D37,'sin-list 180320_update'!$C$2:$S$835,6,FALSE),VLOOKUP($A37,'sin-list 180320_update'!$A$2:$S$835,8,FALSE)),VLOOKUP($C37,'sin-list 180320_update'!$B$2:$S$835,7,FALSE))</f>
        <v>Official classification missing - Candidate list Reprotoxic and PBT substance by ECHA Member State Committee.</v>
      </c>
      <c r="M37" s="76" t="e">
        <f>IF($C37="-",IF($A37="-",IF(VLOOKUP($D37,'sin-list 180320_update'!$C$2:$S$835,8,FALSE)="",NA(),VLOOKUP($D37,'sin-list 180320_update'!$C$2:$S$835,8,FALSE)),IF(VLOOKUP($A37,'sin-list 180320_update'!$A$2:$S$835,10,FALSE)="",NA(),VLOOKUP($A37,'sin-list 180320_update'!$A$2:$S$835,10,FALSE))),IF(VLOOKUP($C37,'sin-list 180320_update'!$B$2:$S$835,9,FALSE)="",NA(),VLOOKUP($C37,'sin-list 180320_update'!$B$2:$S$835,9,FALSE)))</f>
        <v>#N/A</v>
      </c>
      <c r="N37" s="76" t="e">
        <f>IF($C37="-",IF($A37="-",IF(VLOOKUP($D37,'REACH Bilaga XVII_update'!$A$5:$E$131,4,FALSE)="",NA(),VLOOKUP($D37,'REACH Bilaga XVII_update'!$A$5:$E$131,4,FALSE)),IF(VLOOKUP($A37,'REACH Bilaga XVII_update'!$C$5:$D$131,2,FALSE)="",NA(),VLOOKUP($A37,'REACH Bilaga XVII_update'!$C$5:$D$131,2,FALSE))),IF(VLOOKUP($C37,'REACH Bilaga XVII_update'!$B$5:$D$131,3,FALSE)="",NA(),VLOOKUP($C37,'REACH Bilaga XVII_update'!$B$5:$D$131,3,FALSE)))</f>
        <v>#N/A</v>
      </c>
      <c r="O37" s="76" t="str">
        <f>IF($C37="-",IF($A37="-",IF(VLOOKUP($D37,' REACH Bilaga 59_update'!$A$5:$E$210,5,FALSE)="",NA(),VLOOKUP($D37,' REACH Bilaga 59_update'!$A$5:$E$210,5,FALSE)),IF(VLOOKUP($A37,' REACH Bilaga 59_update'!$D$5:$E$210,2,FALSE)="",NA(),VLOOKUP($A37,' REACH Bilaga 59_update'!$D$5:$E$210,2,FALSE))),IF(VLOOKUP($C37,' REACH Bilaga 59_update'!$C$5:$E$210,3,FALSE)="",NA(),VLOOKUP($C37,' REACH Bilaga 59_update'!$C$5:$E$210,3,FALSE)))</f>
        <v>H351
H360Df
H362</v>
      </c>
      <c r="P37" s="76" t="str">
        <f>IF(C37="-",IF(A37="-",IFERROR(VLOOKUP($D37,' REACH Bilaga 59_update'!$A$5:$F$210,MATCH(Sammanfattning!P$1,' REACH Bilaga 59_update'!$A$4:$F$4,0),FALSE),VLOOKUP($D37,'REACH Bilaga XIV_update'!$A$4:$H$110,MATCH(Sammanfattning!P$1,'REACH Bilaga XIV_update'!$A$4:$H$4,0),FALSE)),IFERROR(VLOOKUP($A37,' REACH Bilaga 59_update'!$D$5:$F$210,MATCH(Sammanfattning!P$1,' REACH Bilaga 59_update'!$D$4:$F$4,0),FALSE),VLOOKUP($A37,'REACH Bilaga XIV_update'!$D$4:$H$110,MATCH(Sammanfattning!P$1,'REACH Bilaga XIV_update'!$D$4:$H$4,0),FALSE))),IFERROR(VLOOKUP($C37,' REACH Bilaga 59_update'!$C$5:$F$210,MATCH(Sammanfattning!P$1,' REACH Bilaga 59_update'!$C$4:$F$4,0),FALSE),VLOOKUP($C37,'REACH Bilaga XIV_update'!$C$4:$H$110,MATCH(Sammanfattning!P$1,'REACH Bilaga XIV_update'!$C$4:$H$4,0),FALSE)))</f>
        <v>Toxic for reproduction (Article 57c)#PBT (Article 57d)</v>
      </c>
      <c r="Q37" s="76" t="e">
        <f>IF($C37="-",IF($A37="-",IF(VLOOKUP($D37,'REACH Bilaga XIV_update'!$A$5:$I$110,9,FALSE)="",NA(),VLOOKUP($D37,'REACH Bilaga XIV_update'!$A$5:$I$110,9,FALSE)),IF(VLOOKUP($A37,'REACH Bilaga XIV_update'!$D$5:$I$110,6,FALSE)="",NA(),VLOOKUP($A37,'REACH Bilaga XIV_update'!$D$5:$I$110,6,FALSE))),IF(VLOOKUP($C37,'REACH Bilaga XIV_update'!$C$5:$I$110,7,FALSE)="",NA(),VLOOKUP($C37,'REACH Bilaga XIV_update'!$C$5:$I$110,7,FALSE)))</f>
        <v>#N/A</v>
      </c>
      <c r="R37" s="76" t="e">
        <f>IF($C37="-",IF($A37="-",IF(VLOOKUP($D37,CoRAP_update!$A$5:$O$376,15,FALSE)="",NA(),VLOOKUP($D37,CoRAP_update!$A$5:$O$376,15,FALSE)),IF(VLOOKUP($A37,CoRAP_update!$D$5:$O$376,12,FALSE)="",NA(),VLOOKUP($A37,CoRAP_update!$D$5:$O$376,12,FALSE))),IF(VLOOKUP($C37,CoRAP_update!$C$5:$O$376,13,FALSE)="",NA(),VLOOKUP($C37,CoRAP_update!$C$5:$O$376,13,FALSE)))</f>
        <v>#N/A</v>
      </c>
      <c r="S37" s="144" t="e">
        <f>IF($C37="-",IF($A37="-",VLOOKUP($D37,CoRAP_update!$A$5:$J$376,MATCH(Sammanfattning!S$1,CoRAP_update!$A$4:$J$4,0),FALSE),VLOOKUP($A37,CoRAP_update!$D$5:$J$376,MATCH(Sammanfattning!S$1,CoRAP_update!$D$4:$J$4,0),FALSE)),VLOOKUP($C37,CoRAP_update!$C$5:$J$376,MATCH(Sammanfattning!S$1,CoRAP_update!$C$4:$J$4,0),FALSE))</f>
        <v>#N/A</v>
      </c>
      <c r="T37" s="76" t="e">
        <f>IF($A37="-",VLOOKUP($D37,EDC_update!$C$2:$F$450,4,FALSE),VLOOKUP($A37,EDC_update!$B$2:$F$450,5,FALSE))</f>
        <v>#N/A</v>
      </c>
      <c r="V37" s="78">
        <f>IF(IFERROR(SEARCH("PBT",P37),99)=99,IF(IFERROR(SEARCH("suspected PBT",S37),99)=99,IF(IFERROR(SEARCH("concluded to be PBT",K37),99)=99,IF(IFERROR(SEARCH("PBT",S37),99)=99,IF(IFERROR(SEARCH("PBT cand",L37),99)=99,IF(IFERROR(SEARCH("PBT",L37),99)=99,IF(IFERROR(SEARCH("persistent, bioackumulative and toxic properties",K37),99)=99,0,Scoring!$E$3),Scoring!$E$3),Scoring!$E$7),Scoring!$E$3),Scoring!$E$5),Scoring!$E$6),Scoring!$E$3)</f>
        <v>1</v>
      </c>
      <c r="W37" s="78">
        <f>IF(IFERROR(SEARCH("vPvB",P37),99)=99,IF(IFERROR(SEARCH("suspected pbt/vPvB",S37),99)=99,IF(IFERROR(SEARCH("vPvB",S37),99)=99,IF(IFERROR(SEARCH("concluded to be a vPvB",S37),99)=99,IF(IFERROR(SEARCH("identified as vPvB",K37),99)=99,IF(IFERROR(SEARCH("concluded to be a vPvB",K37),99)=99,IF(IFERROR(SEARCH("concluded to be both pbt and vPvB",S37),99)=99,IF(IFERROR(SEARCH("concluded to be both pbt and vPvB",K37),99)=99,0,Scoring!$E$5),Scoring!$E$5),Scoring!$E$5),Scoring!$E$5),Scoring!$E$5),Scoring!$E$4),Scoring!$E$6),Scoring!$E$4)</f>
        <v>0</v>
      </c>
      <c r="X37" s="78">
        <f>IF(IFERROR(SEARCH("H410",N37),99)=99,IF(IFERROR(SEARCH("H410",O37),99)=99,IF(IFERROR(SEARCH("H410",Q37),99)=99,IF(IFERROR(SEARCH("H410",M37),99)=99,IF(IFERROR(SEARCH("H410",R37),99)=99,IF(IFERROR(SEARCH("H411",N37),99)=99,IF(IFERROR(SEARCH("H411",O37),99)=99,IF(IFERROR(SEARCH("H411",Q37),99)=99,IF(IFERROR(SEARCH("H411",M37),99)=99,IF(IFERROR(SEARCH("H411",R37),99)=99,IF(IFERROR(SEARCH("H413",N37),99)=99,IF(IFERROR(SEARCH("H413",O37),99)=99,IF(IFERROR(SEARCH("H413",Q37),99)=99,IF(IFERROR(SEARCH("H413",M37),99)=99,IF(IFERROR(SEARCH("H413",R37),99)=99,IF(IFERROR(SEARCH("H412",N37),99)=99,IF(IFERROR(SEARCH("H412",O37),99)=99,IF(IFERROR(SEARCH("H412",Q37),99)=99,IF(IFERROR(SEARCH("H412",M37),99)=99,IF(IFERROR(SEARCH("H412",R37),99)=99,0,Scoring!$E$2),Scoring!$E$2),Scoring!$E$2),Scoring!$E$2),Scoring!$E$2),Scoring!$E$2),Scoring!$E$2),Scoring!$E$2),Scoring!$E$2),Scoring!$E$2),Scoring!$E$2),Scoring!$E$2),Scoring!$E$2),Scoring!$E$2),Scoring!$E$2),Scoring!$E$2),Scoring!$E$2),Scoring!$E$2),Scoring!$E$2),Scoring!$E$2)</f>
        <v>0</v>
      </c>
      <c r="Y37" s="78">
        <f>IF(IFERROR(SEARCH("CMR",K37),99)=99,IF(IFERROR(SEARCH("Suspected CMR",S37),99)=99,IF(IFERROR(SEARCH("CMR",S37),99)=99,0,Scoring!$E$8),Scoring!$E$9),Scoring!$E$8)</f>
        <v>0</v>
      </c>
      <c r="Z37" s="78">
        <f>IF(IFERROR(SEARCH("H350",N37),99)=99,IF(IFERROR(SEARCH("H350",O37),99)=99,IF(IFERROR(SEARCH("H350",Q37),99)=99,IF(IFERROR(SEARCH("H350",M37),99)=99,IF(IFERROR(SEARCH("H350",R37),99)=99,IF(IFERROR(SEARCH("H351",N37),99)=99,IF(IFERROR(SEARCH("H351",O37),99)=99,IF(IFERROR(SEARCH("H351",Q37),99)=99,IF(IFERROR(SEARCH("H351",M37),99)=99,IF(IFERROR(SEARCH("H351",R37),99)=99,IF(IFERROR(SEARCH("carcinogenic",P37),99)=99,IF(IFERROR(SEARCH("suspected carcinogenic",S37),99)=99,0,Scoring!$E$12),Scoring!$E$11),Scoring!$E$10),Scoring!$E$10),Scoring!$E$10),Scoring!$E$10),Scoring!$E$10),Scoring!$E$10),Scoring!$E$10),Scoring!$E$10),Scoring!$E$10),Scoring!$E$10)</f>
        <v>1</v>
      </c>
      <c r="AA37" s="78">
        <f>IF(IFERROR(SEARCH("H340",N37),99)=99,IF(IFERROR(SEARCH("H340",O37),99)=99,IF(IFERROR(SEARCH("H340",Q37),99)=99,IF(IFERROR(SEARCH("H340",M37),99)=99,IF(IFERROR(SEARCH("H340",R37),99)=99,IF(IFERROR(SEARCH("H341",N37),99)=99,IF(IFERROR(SEARCH("H341",O37),99)=99,IF(IFERROR(SEARCH("H341",Q37),99)=99,IF(IFERROR(SEARCH("H341",M37),99)=99,IF(IFERROR(SEARCH("H341",R37),99)=99,IF(IFERROR(SEARCH("mutagenic",P37),99)=99,IF(IFERROR(SEARCH("suspected mutagenic",S37),99)=99,0,Scoring!$E$15),Scoring!$E$14),Scoring!$E$13),Scoring!$E$13),Scoring!$E$13),Scoring!$E$13),Scoring!$E$13),Scoring!$E$13),Scoring!$E$13),Scoring!$E$13),Scoring!$E$13),Scoring!$E$13)</f>
        <v>0</v>
      </c>
      <c r="AB37" s="78">
        <f>IF(IFERROR(SEARCH("H360",N37),99)=99,IF(IFERROR(SEARCH("H360",O37),99)=99,IF(IFERROR(SEARCH("H360",Q37),99)=99,IF(IFERROR(SEARCH("H360",M37),99)=99,IF(IFERROR(SEARCH("H360",R37),99)=99,IF(IFERROR(SEARCH("H361",N37),99)=99,IF(IFERROR(SEARCH("H361",O37),99)=99,IF(IFERROR(SEARCH("H361",Q37),99)=99,IF(IFERROR(SEARCH("H361",M37),99)=99,IF(IFERROR(SEARCH("H361",R37),99)=99,IF(IFERROR(SEARCH("reproduction",P37),99)=99,IF(IFERROR(SEARCH("suspected reprotoxic",S37),99)=99,IF(IFERROR(SEARCH("reprotoxic",S37),99)=99,IF(IFERROR(SEARCH("reprotoxic",K37),99)=99,0,Scoring!$E$18),Scoring!$E$18),Scoring!$E$19),Scoring!$E$17),Scoring!$E$16),Scoring!$E$16),Scoring!$E$16),Scoring!$E$16),Scoring!$E$16),Scoring!$E$16),Scoring!$E$16),Scoring!$E$16),Scoring!$E$16),Scoring!$E$16)</f>
        <v>1</v>
      </c>
      <c r="AC37" s="78">
        <f>IF(IFERROR(SEARCH("57f",L37),99)=99,IF(IFERROR(SEARCH("57(f)",P37),99)=99,0,Scoring!$E$20),Scoring!$E$20)</f>
        <v>0</v>
      </c>
      <c r="AD37" s="78">
        <f>IF(IFERROR(SEARCH("CAT1",T37),99)=99,IF(IFERROR(SEARCH("CAT2",T37),99)=99,IF(IFERROR(SEARCH("CAT3",T37),99)=99,IF(IFERROR(SEARCH("concluded to be endocrine",K37),99)=99,IF(IFERROR(SEARCH("categorised as endocrine",K37),99)=99,IF(IFERROR(SEARCH("endocrine disrupting",P37),99)=99,IF(IFERROR(SEARCH("endocrine disrupting",K37),99)=99,IF(IFERROR(SEARCH("suspected endocrine",S37),99)=99,IF(IFERROR(SEARCH("potential endocrine",S37),99)=99,0,Scoring!$E$25),Scoring!$E$25),Scoring!$E$24),Scoring!$E$24),Scoring!$E$24),Scoring!$E$24),Scoring!$E$23),Scoring!$E$22),Scoring!$E$21)</f>
        <v>0</v>
      </c>
      <c r="AE37" s="78">
        <f>IF(IFERROR(SEARCH("suspected sensitiser",S37),99)=99,IF(IFERROR(SEARCH("sensitiser",S37),99)=99,IF(IFERROR(SEARCH("other hazard based concern",S37),99)=99,0,Scoring!$E$28),Scoring!$E$26),Scoring!$E$27)</f>
        <v>0</v>
      </c>
      <c r="AF37" s="78">
        <f>IF(IFERROR(M37,1)=1,IF(IFERROR(N37,1)=1,IF(IFERROR(O37,1)=1,IF(IFERROR(Q37,1)=1,IF(IFERROR(R37,1)=1,IF(IFERROR(T37,1)=1,IF(IFERROR(K37,1)=1,IF(IFERROR(P37,1)=1,IF(IFERROR(S37,1)=1,Scoring!$E$29,0),0),0),0),0),0),0),0),0)</f>
        <v>0</v>
      </c>
      <c r="AG37" s="78">
        <f t="shared" si="4"/>
        <v>3</v>
      </c>
      <c r="AI37" s="93" t="str">
        <f>IF(A37="-",IF(D37="-",#N/A,VLOOKUP(D37,Exponering!$A$6:O$501,15,FALSE)),VLOOKUP(A37,Exponering!$A$6:$O$501,15,FALSE))</f>
        <v>No data</v>
      </c>
      <c r="AJ37" s="94">
        <f>IF(IFERROR(AI37,"")="","",IF(AI37="No data",Scoring!$M$9,IF(AI37&lt;Scoring!$L$2,Scoring!$M$2,IF(AI37&lt;Scoring!$L$3,Scoring!$M$3,IF(AI37&lt;Scoring!$L$4,Scoring!$M$4,IF(AI37&lt;Scoring!$L$5,Scoring!$M$5,IF(AI37&lt;Scoring!$L$6,Scoring!$M$6,IF(AI37&lt;Scoring!$L$7,Scoring!$M$7,IF(AI37&gt;=Scoring!$L$7,Scoring!$M$8,"")))))))))</f>
        <v>3.5</v>
      </c>
      <c r="AK37" s="76" t="str">
        <f>IF(A37="-",IF(D37="-",#N/A,VLOOKUP(D37,'Total Use SPIN'!$A$5:H$272,5,FALSE)),VLOOKUP(A37,'Total Use SPIN'!$A$5:$H$272,5,FALSE))</f>
        <v>No data</v>
      </c>
      <c r="AL37" s="75">
        <f>IF(IFERROR(AK37,"")="","",IF(AK37="Confidential",Scoring!$I$10,IF(AK37="No data",Scoring!$I$10,IF(AK37="UVCB, mixture, intermediate",Scoring!$I$9,IF(AK37&lt;Scoring!$H$2,Scoring!$I$2,IF(AK37&lt;Scoring!$H$3,Scoring!$I$3,IF(AK37&lt;Scoring!$H$4,Scoring!$I$4,IF(AK37&lt;Scoring!$H$5,Scoring!$I$5,IF(AK37&lt;Scoring!$H$6,Scoring!$I$6,IF(AK37&lt;Scoring!$H$7,Scoring!$I$7,IF(AK37&gt;=Scoring!$H$7,Scoring!$I$8,"")))))))))))</f>
        <v>3.5</v>
      </c>
      <c r="AN37" s="79"/>
      <c r="AO37" s="79"/>
      <c r="AP37" s="79"/>
      <c r="AQ37" s="79"/>
      <c r="AR37" s="79"/>
      <c r="AS37" s="78"/>
      <c r="AU37" s="79">
        <f>IF(IFERROR(F37,99)=99,IF(IFERROR(G37,99)=99,IF(IFERROR(H37,99)=99,IF(IFERROR(I37,99)=99,IF(IFERROR(E37,99)=99,IF(IFERROR(J37,99)=99,0,Scoring!$B$7),Scoring!$B$3),Scoring!$B$2),Scoring!$B$6),Scoring!$B$5),Scoring!$B$4)</f>
        <v>1</v>
      </c>
      <c r="AV37" s="78">
        <f t="shared" si="6"/>
        <v>3</v>
      </c>
      <c r="AW37" s="78">
        <f t="shared" si="0"/>
        <v>3.5</v>
      </c>
      <c r="AX37" s="66">
        <f t="shared" si="1"/>
        <v>3.5</v>
      </c>
      <c r="AY37" s="78"/>
      <c r="AZ37" s="76"/>
      <c r="BA37" s="76"/>
      <c r="BB37" s="76"/>
    </row>
    <row r="38" spans="1:54" x14ac:dyDescent="0.25">
      <c r="A38" s="77" t="s">
        <v>3016</v>
      </c>
      <c r="B38" s="76" t="str">
        <f t="shared" si="9"/>
        <v>206-400-3</v>
      </c>
      <c r="C38" s="77" t="s">
        <v>1203</v>
      </c>
      <c r="D38" s="77" t="s">
        <v>1204</v>
      </c>
      <c r="E38" s="76" t="str">
        <f>IF(C38="-",IF(A38="-",VLOOKUP(D38,'sin-list 180320_update'!$C$2:$C$835,1,FALSE),VLOOKUP(A38,'sin-list 180320_update'!$A$2:$A$835,1,FALSE)),VLOOKUP(C38,'sin-list 180320_update'!$B$2:$B$835,1,FALSE))</f>
        <v>206-400-3</v>
      </c>
      <c r="F38" s="76" t="e">
        <f>IF($C38="-",IF($A38="-",VLOOKUP($D38,'REACH Bilaga XVII_update'!$A$5:$A$131,1,FALSE),VLOOKUP($A38,'REACH Bilaga XVII_update'!$C$5:$C$131,1,FALSE)),VLOOKUP($C38,'REACH Bilaga XVII_update'!$B$5:$B$131,1,FALSE))</f>
        <v>#N/A</v>
      </c>
      <c r="G38" s="76" t="str">
        <f>IF($C38="-",IF($A38="-",VLOOKUP($D38,' REACH Bilaga 59_update'!$A$5:$A$210,1,FALSE),VLOOKUP($A38,' REACH Bilaga 59_update'!$D$5:$D$210,1,FALSE)),VLOOKUP($C38,' REACH Bilaga 59_update'!$C$5:$C$210,1,FALSE))</f>
        <v>206-400-3</v>
      </c>
      <c r="H38" s="76" t="e">
        <f>IF($C38="-",IF($A38="-",VLOOKUP($D38,'REACH Bilaga XIV_update'!$A$5:$A$110,1,FALSE),VLOOKUP($A38,'REACH Bilaga XIV_update'!$D$5:$D$110,1,FALSE)),VLOOKUP($C38,'REACH Bilaga XIV_update'!$C$5:$C$110,1,FALSE))</f>
        <v>#N/A</v>
      </c>
      <c r="I38" s="76" t="e">
        <f>IF($C38="-",IF($A38="-",VLOOKUP($D38,CoRAP_update!$A$5:$A$376,1,FALSE),VLOOKUP($A38,CoRAP_update!$D$5:$D$376,1,FALSE)),VLOOKUP($C38,CoRAP_update!$C$5:$C$376,1,FALSE))</f>
        <v>#N/A</v>
      </c>
      <c r="J38" s="76" t="e">
        <f>IF($C38="-",IF($A38="-",VLOOKUP($D38,EDC_update!$C$2:$C$450,1,FALSE),VLOOKUP($A38,EDC_update!$B$2:$B$450,1,FALSE)),VLOOKUP($C38,EDC_update!$L$2:$L$450,1,FALSE))</f>
        <v>#N/A</v>
      </c>
      <c r="K38" s="76" t="str">
        <f>IF($C38="-",IF($A38="-",IF(VLOOKUP($D38,'sin-list 180320_update'!$C$2:$S$835,3,FALSE)="",NA(),VLOOKUP($D38,'sin-list 180320_update'!$C$2:$S$835,3,FALSE)),IF(VLOOKUP($A38,'sin-list 180320_update'!$A$2:$S$835,5,FALSE)="",NA(),VLOOKUP($A38,'sin-list 180320_update'!$A$2:$S$835,5,FALSE))),IF(VLOOKUP($C38,'sin-list 180320_update'!$B$2:$S$835,4,FALSE)="",NA(),VLOOKUP($C38,'sin-list 180320_update'!$B$2:$S$835,4,FALSE)))</f>
        <v>Substance is concluded to be a Reprotoxic substance SVHC by ECHA Member State Committee.</v>
      </c>
      <c r="L38" s="76" t="str">
        <f>IF($C38="-",IF($A38="-",VLOOKUP($D38,'sin-list 180320_update'!$C$2:$S$835,6,FALSE),VLOOKUP($A38,'sin-list 180320_update'!$A$2:$S$835,8,FALSE)),VLOOKUP($C38,'sin-list 180320_update'!$B$2:$S$835,7,FALSE))</f>
        <v>Official classification missing - Candidate list Toxic for Reproduction and PBT substance by ECHA Member State Committee.</v>
      </c>
      <c r="M38" s="76" t="e">
        <f>IF($C38="-",IF($A38="-",IF(VLOOKUP($D38,'sin-list 180320_update'!$C$2:$S$835,8,FALSE)="",NA(),VLOOKUP($D38,'sin-list 180320_update'!$C$2:$S$835,8,FALSE)),IF(VLOOKUP($A38,'sin-list 180320_update'!$A$2:$S$835,10,FALSE)="",NA(),VLOOKUP($A38,'sin-list 180320_update'!$A$2:$S$835,10,FALSE))),IF(VLOOKUP($C38,'sin-list 180320_update'!$B$2:$S$835,9,FALSE)="",NA(),VLOOKUP($C38,'sin-list 180320_update'!$B$2:$S$835,9,FALSE)))</f>
        <v>#N/A</v>
      </c>
      <c r="N38" s="76" t="e">
        <f>IF($C38="-",IF($A38="-",IF(VLOOKUP($D38,'REACH Bilaga XVII_update'!$A$5:$E$131,4,FALSE)="",NA(),VLOOKUP($D38,'REACH Bilaga XVII_update'!$A$5:$E$131,4,FALSE)),IF(VLOOKUP($A38,'REACH Bilaga XVII_update'!$C$5:$D$131,2,FALSE)="",NA(),VLOOKUP($A38,'REACH Bilaga XVII_update'!$C$5:$D$131,2,FALSE))),IF(VLOOKUP($C38,'REACH Bilaga XVII_update'!$B$5:$D$131,3,FALSE)="",NA(),VLOOKUP($C38,'REACH Bilaga XVII_update'!$B$5:$D$131,3,FALSE)))</f>
        <v>#N/A</v>
      </c>
      <c r="O38" s="76" t="str">
        <f>IF($C38="-",IF($A38="-",IF(VLOOKUP($D38,' REACH Bilaga 59_update'!$A$5:$E$210,5,FALSE)="",NA(),VLOOKUP($D38,' REACH Bilaga 59_update'!$A$5:$E$210,5,FALSE)),IF(VLOOKUP($A38,' REACH Bilaga 59_update'!$D$5:$E$210,2,FALSE)="",NA(),VLOOKUP($A38,' REACH Bilaga 59_update'!$D$5:$E$210,2,FALSE))),IF(VLOOKUP($C38,' REACH Bilaga 59_update'!$C$5:$E$210,3,FALSE)="",NA(),VLOOKUP($C38,' REACH Bilaga 59_update'!$C$5:$E$210,3,FALSE)))</f>
        <v>H351
H360Df
H362</v>
      </c>
      <c r="P38" s="76" t="str">
        <f>IF(C38="-",IF(A38="-",IFERROR(VLOOKUP($D38,' REACH Bilaga 59_update'!$A$5:$F$210,MATCH(Sammanfattning!P$1,' REACH Bilaga 59_update'!$A$4:$F$4,0),FALSE),VLOOKUP($D38,'REACH Bilaga XIV_update'!$A$4:$H$110,MATCH(Sammanfattning!P$1,'REACH Bilaga XIV_update'!$A$4:$H$4,0),FALSE)),IFERROR(VLOOKUP($A38,' REACH Bilaga 59_update'!$D$5:$F$210,MATCH(Sammanfattning!P$1,' REACH Bilaga 59_update'!$D$4:$F$4,0),FALSE),VLOOKUP($A38,'REACH Bilaga XIV_update'!$D$4:$H$110,MATCH(Sammanfattning!P$1,'REACH Bilaga XIV_update'!$D$4:$H$4,0),FALSE))),IFERROR(VLOOKUP($C38,' REACH Bilaga 59_update'!$C$5:$F$210,MATCH(Sammanfattning!P$1,' REACH Bilaga 59_update'!$C$4:$F$4,0),FALSE),VLOOKUP($C38,'REACH Bilaga XIV_update'!$C$4:$H$110,MATCH(Sammanfattning!P$1,'REACH Bilaga XIV_update'!$C$4:$H$4,0),FALSE)))</f>
        <v>Toxic for reproduction (Article 57c)#PBT (Article 57d)</v>
      </c>
      <c r="Q38" s="76" t="e">
        <f>IF($C38="-",IF($A38="-",IF(VLOOKUP($D38,'REACH Bilaga XIV_update'!$A$5:$I$110,9,FALSE)="",NA(),VLOOKUP($D38,'REACH Bilaga XIV_update'!$A$5:$I$110,9,FALSE)),IF(VLOOKUP($A38,'REACH Bilaga XIV_update'!$D$5:$I$110,6,FALSE)="",NA(),VLOOKUP($A38,'REACH Bilaga XIV_update'!$D$5:$I$110,6,FALSE))),IF(VLOOKUP($C38,'REACH Bilaga XIV_update'!$C$5:$I$110,7,FALSE)="",NA(),VLOOKUP($C38,'REACH Bilaga XIV_update'!$C$5:$I$110,7,FALSE)))</f>
        <v>#N/A</v>
      </c>
      <c r="R38" s="76" t="e">
        <f>IF($C38="-",IF($A38="-",IF(VLOOKUP($D38,CoRAP_update!$A$5:$O$376,15,FALSE)="",NA(),VLOOKUP($D38,CoRAP_update!$A$5:$O$376,15,FALSE)),IF(VLOOKUP($A38,CoRAP_update!$D$5:$O$376,12,FALSE)="",NA(),VLOOKUP($A38,CoRAP_update!$D$5:$O$376,12,FALSE))),IF(VLOOKUP($C38,CoRAP_update!$C$5:$O$376,13,FALSE)="",NA(),VLOOKUP($C38,CoRAP_update!$C$5:$O$376,13,FALSE)))</f>
        <v>#N/A</v>
      </c>
      <c r="S38" s="144" t="e">
        <f>IF($C38="-",IF($A38="-",VLOOKUP($D38,CoRAP_update!$A$5:$J$376,MATCH(Sammanfattning!S$1,CoRAP_update!$A$4:$J$4,0),FALSE),VLOOKUP($A38,CoRAP_update!$D$5:$J$376,MATCH(Sammanfattning!S$1,CoRAP_update!$D$4:$J$4,0),FALSE)),VLOOKUP($C38,CoRAP_update!$C$5:$J$376,MATCH(Sammanfattning!S$1,CoRAP_update!$C$4:$J$4,0),FALSE))</f>
        <v>#N/A</v>
      </c>
      <c r="T38" s="76" t="e">
        <f>IF($A38="-",VLOOKUP($D38,EDC_update!$C$2:$F$450,4,FALSE),VLOOKUP($A38,EDC_update!$B$2:$F$450,5,FALSE))</f>
        <v>#N/A</v>
      </c>
      <c r="V38" s="78">
        <f>IF(IFERROR(SEARCH("PBT",P38),99)=99,IF(IFERROR(SEARCH("suspected PBT",S38),99)=99,IF(IFERROR(SEARCH("concluded to be PBT",K38),99)=99,IF(IFERROR(SEARCH("PBT",S38),99)=99,IF(IFERROR(SEARCH("PBT cand",L38),99)=99,IF(IFERROR(SEARCH("PBT",L38),99)=99,IF(IFERROR(SEARCH("persistent, bioackumulative and toxic properties",K38),99)=99,0,Scoring!$E$3),Scoring!$E$3),Scoring!$E$7),Scoring!$E$3),Scoring!$E$5),Scoring!$E$6),Scoring!$E$3)</f>
        <v>1</v>
      </c>
      <c r="W38" s="78">
        <f>IF(IFERROR(SEARCH("vPvB",P38),99)=99,IF(IFERROR(SEARCH("suspected pbt/vPvB",S38),99)=99,IF(IFERROR(SEARCH("vPvB",S38),99)=99,IF(IFERROR(SEARCH("concluded to be a vPvB",S38),99)=99,IF(IFERROR(SEARCH("identified as vPvB",K38),99)=99,IF(IFERROR(SEARCH("concluded to be a vPvB",K38),99)=99,IF(IFERROR(SEARCH("concluded to be both pbt and vPvB",S38),99)=99,IF(IFERROR(SEARCH("concluded to be both pbt and vPvB",K38),99)=99,0,Scoring!$E$5),Scoring!$E$5),Scoring!$E$5),Scoring!$E$5),Scoring!$E$5),Scoring!$E$4),Scoring!$E$6),Scoring!$E$4)</f>
        <v>0</v>
      </c>
      <c r="X38" s="78">
        <f>IF(IFERROR(SEARCH("H410",N38),99)=99,IF(IFERROR(SEARCH("H410",O38),99)=99,IF(IFERROR(SEARCH("H410",Q38),99)=99,IF(IFERROR(SEARCH("H410",M38),99)=99,IF(IFERROR(SEARCH("H410",R38),99)=99,IF(IFERROR(SEARCH("H411",N38),99)=99,IF(IFERROR(SEARCH("H411",O38),99)=99,IF(IFERROR(SEARCH("H411",Q38),99)=99,IF(IFERROR(SEARCH("H411",M38),99)=99,IF(IFERROR(SEARCH("H411",R38),99)=99,IF(IFERROR(SEARCH("H413",N38),99)=99,IF(IFERROR(SEARCH("H413",O38),99)=99,IF(IFERROR(SEARCH("H413",Q38),99)=99,IF(IFERROR(SEARCH("H413",M38),99)=99,IF(IFERROR(SEARCH("H413",R38),99)=99,IF(IFERROR(SEARCH("H412",N38),99)=99,IF(IFERROR(SEARCH("H412",O38),99)=99,IF(IFERROR(SEARCH("H412",Q38),99)=99,IF(IFERROR(SEARCH("H412",M38),99)=99,IF(IFERROR(SEARCH("H412",R38),99)=99,0,Scoring!$E$2),Scoring!$E$2),Scoring!$E$2),Scoring!$E$2),Scoring!$E$2),Scoring!$E$2),Scoring!$E$2),Scoring!$E$2),Scoring!$E$2),Scoring!$E$2),Scoring!$E$2),Scoring!$E$2),Scoring!$E$2),Scoring!$E$2),Scoring!$E$2),Scoring!$E$2),Scoring!$E$2),Scoring!$E$2),Scoring!$E$2),Scoring!$E$2)</f>
        <v>0</v>
      </c>
      <c r="Y38" s="78">
        <f>IF(IFERROR(SEARCH("CMR",K38),99)=99,IF(IFERROR(SEARCH("Suspected CMR",S38),99)=99,IF(IFERROR(SEARCH("CMR",S38),99)=99,0,Scoring!$E$8),Scoring!$E$9),Scoring!$E$8)</f>
        <v>0</v>
      </c>
      <c r="Z38" s="78">
        <f>IF(IFERROR(SEARCH("H350",N38),99)=99,IF(IFERROR(SEARCH("H350",O38),99)=99,IF(IFERROR(SEARCH("H350",Q38),99)=99,IF(IFERROR(SEARCH("H350",M38),99)=99,IF(IFERROR(SEARCH("H350",R38),99)=99,IF(IFERROR(SEARCH("H351",N38),99)=99,IF(IFERROR(SEARCH("H351",O38),99)=99,IF(IFERROR(SEARCH("H351",Q38),99)=99,IF(IFERROR(SEARCH("H351",M38),99)=99,IF(IFERROR(SEARCH("H351",R38),99)=99,IF(IFERROR(SEARCH("carcinogenic",P38),99)=99,IF(IFERROR(SEARCH("suspected carcinogenic",S38),99)=99,0,Scoring!$E$12),Scoring!$E$11),Scoring!$E$10),Scoring!$E$10),Scoring!$E$10),Scoring!$E$10),Scoring!$E$10),Scoring!$E$10),Scoring!$E$10),Scoring!$E$10),Scoring!$E$10),Scoring!$E$10)</f>
        <v>1</v>
      </c>
      <c r="AA38" s="78">
        <f>IF(IFERROR(SEARCH("H340",N38),99)=99,IF(IFERROR(SEARCH("H340",O38),99)=99,IF(IFERROR(SEARCH("H340",Q38),99)=99,IF(IFERROR(SEARCH("H340",M38),99)=99,IF(IFERROR(SEARCH("H340",R38),99)=99,IF(IFERROR(SEARCH("H341",N38),99)=99,IF(IFERROR(SEARCH("H341",O38),99)=99,IF(IFERROR(SEARCH("H341",Q38),99)=99,IF(IFERROR(SEARCH("H341",M38),99)=99,IF(IFERROR(SEARCH("H341",R38),99)=99,IF(IFERROR(SEARCH("mutagenic",P38),99)=99,IF(IFERROR(SEARCH("suspected mutagenic",S38),99)=99,0,Scoring!$E$15),Scoring!$E$14),Scoring!$E$13),Scoring!$E$13),Scoring!$E$13),Scoring!$E$13),Scoring!$E$13),Scoring!$E$13),Scoring!$E$13),Scoring!$E$13),Scoring!$E$13),Scoring!$E$13)</f>
        <v>0</v>
      </c>
      <c r="AB38" s="78">
        <f>IF(IFERROR(SEARCH("H360",N38),99)=99,IF(IFERROR(SEARCH("H360",O38),99)=99,IF(IFERROR(SEARCH("H360",Q38),99)=99,IF(IFERROR(SEARCH("H360",M38),99)=99,IF(IFERROR(SEARCH("H360",R38),99)=99,IF(IFERROR(SEARCH("H361",N38),99)=99,IF(IFERROR(SEARCH("H361",O38),99)=99,IF(IFERROR(SEARCH("H361",Q38),99)=99,IF(IFERROR(SEARCH("H361",M38),99)=99,IF(IFERROR(SEARCH("H361",R38),99)=99,IF(IFERROR(SEARCH("reproduction",P38),99)=99,IF(IFERROR(SEARCH("suspected reprotoxic",S38),99)=99,IF(IFERROR(SEARCH("reprotoxic",S38),99)=99,IF(IFERROR(SEARCH("reprotoxic",K38),99)=99,0,Scoring!$E$18),Scoring!$E$18),Scoring!$E$19),Scoring!$E$17),Scoring!$E$16),Scoring!$E$16),Scoring!$E$16),Scoring!$E$16),Scoring!$E$16),Scoring!$E$16),Scoring!$E$16),Scoring!$E$16),Scoring!$E$16),Scoring!$E$16)</f>
        <v>1</v>
      </c>
      <c r="AC38" s="78">
        <f>IF(IFERROR(SEARCH("57f",L38),99)=99,IF(IFERROR(SEARCH("57(f)",P38),99)=99,0,Scoring!$E$20),Scoring!$E$20)</f>
        <v>0</v>
      </c>
      <c r="AD38" s="78">
        <f>IF(IFERROR(SEARCH("CAT1",T38),99)=99,IF(IFERROR(SEARCH("CAT2",T38),99)=99,IF(IFERROR(SEARCH("CAT3",T38),99)=99,IF(IFERROR(SEARCH("concluded to be endocrine",K38),99)=99,IF(IFERROR(SEARCH("categorised as endocrine",K38),99)=99,IF(IFERROR(SEARCH("endocrine disrupting",P38),99)=99,IF(IFERROR(SEARCH("endocrine disrupting",K38),99)=99,IF(IFERROR(SEARCH("suspected endocrine",S38),99)=99,IF(IFERROR(SEARCH("potential endocrine",S38),99)=99,0,Scoring!$E$25),Scoring!$E$25),Scoring!$E$24),Scoring!$E$24),Scoring!$E$24),Scoring!$E$24),Scoring!$E$23),Scoring!$E$22),Scoring!$E$21)</f>
        <v>0</v>
      </c>
      <c r="AE38" s="78">
        <f>IF(IFERROR(SEARCH("suspected sensitiser",S38),99)=99,IF(IFERROR(SEARCH("sensitiser",S38),99)=99,IF(IFERROR(SEARCH("other hazard based concern",S38),99)=99,0,Scoring!$E$28),Scoring!$E$26),Scoring!$E$27)</f>
        <v>0</v>
      </c>
      <c r="AF38" s="78">
        <f>IF(IFERROR(M38,1)=1,IF(IFERROR(N38,1)=1,IF(IFERROR(O38,1)=1,IF(IFERROR(Q38,1)=1,IF(IFERROR(R38,1)=1,IF(IFERROR(T38,1)=1,IF(IFERROR(K38,1)=1,IF(IFERROR(P38,1)=1,IF(IFERROR(S38,1)=1,Scoring!$E$29,0),0),0),0),0),0),0),0),0)</f>
        <v>0</v>
      </c>
      <c r="AG38" s="78">
        <f t="shared" si="4"/>
        <v>3</v>
      </c>
      <c r="AI38" s="93" t="str">
        <f>IF(A38="-",IF(D38="-",#N/A,VLOOKUP(D38,Exponering!$A$6:O$501,15,FALSE)),VLOOKUP(A38,Exponering!$A$6:$O$501,15,FALSE))</f>
        <v>No data</v>
      </c>
      <c r="AJ38" s="94">
        <f>IF(IFERROR(AI38,"")="","",IF(AI38="No data",Scoring!$M$9,IF(AI38&lt;Scoring!$L$2,Scoring!$M$2,IF(AI38&lt;Scoring!$L$3,Scoring!$M$3,IF(AI38&lt;Scoring!$L$4,Scoring!$M$4,IF(AI38&lt;Scoring!$L$5,Scoring!$M$5,IF(AI38&lt;Scoring!$L$6,Scoring!$M$6,IF(AI38&lt;Scoring!$L$7,Scoring!$M$7,IF(AI38&gt;=Scoring!$L$7,Scoring!$M$8,"")))))))))</f>
        <v>3.5</v>
      </c>
      <c r="AK38" s="76" t="str">
        <f>IF(A38="-",IF(D38="-",#N/A,VLOOKUP(D38,'Total Use SPIN'!$A$5:H$272,5,FALSE)),VLOOKUP(A38,'Total Use SPIN'!$A$5:$H$272,5,FALSE))</f>
        <v>No data</v>
      </c>
      <c r="AL38" s="75">
        <f>IF(IFERROR(AK38,"")="","",IF(AK38="Confidential",Scoring!$I$10,IF(AK38="No data",Scoring!$I$10,IF(AK38="UVCB, mixture, intermediate",Scoring!$I$9,IF(AK38&lt;Scoring!$H$2,Scoring!$I$2,IF(AK38&lt;Scoring!$H$3,Scoring!$I$3,IF(AK38&lt;Scoring!$H$4,Scoring!$I$4,IF(AK38&lt;Scoring!$H$5,Scoring!$I$5,IF(AK38&lt;Scoring!$H$6,Scoring!$I$6,IF(AK38&lt;Scoring!$H$7,Scoring!$I$7,IF(AK38&gt;=Scoring!$H$7,Scoring!$I$8,"")))))))))))</f>
        <v>3.5</v>
      </c>
      <c r="AN38" s="79"/>
      <c r="AO38" s="79"/>
      <c r="AP38" s="79"/>
      <c r="AQ38" s="79"/>
      <c r="AR38" s="79"/>
      <c r="AS38" s="78"/>
      <c r="AU38" s="79">
        <f>IF(IFERROR(F38,99)=99,IF(IFERROR(G38,99)=99,IF(IFERROR(H38,99)=99,IF(IFERROR(I38,99)=99,IF(IFERROR(E38,99)=99,IF(IFERROR(J38,99)=99,0,Scoring!$B$7),Scoring!$B$3),Scoring!$B$2),Scoring!$B$6),Scoring!$B$5),Scoring!$B$4)</f>
        <v>1</v>
      </c>
      <c r="AV38" s="78">
        <f t="shared" si="6"/>
        <v>3</v>
      </c>
      <c r="AW38" s="78">
        <f t="shared" si="0"/>
        <v>3.5</v>
      </c>
      <c r="AX38" s="66">
        <f t="shared" si="1"/>
        <v>3.5</v>
      </c>
      <c r="AY38" s="78"/>
      <c r="AZ38" s="76"/>
      <c r="BA38" s="76"/>
      <c r="BB38" s="76"/>
    </row>
    <row r="39" spans="1:54" x14ac:dyDescent="0.25">
      <c r="A39" s="77" t="s">
        <v>3026</v>
      </c>
      <c r="B39" s="76" t="str">
        <f t="shared" si="9"/>
        <v>206-801-3</v>
      </c>
      <c r="C39" s="77" t="s">
        <v>1259</v>
      </c>
      <c r="D39" s="77" t="s">
        <v>1260</v>
      </c>
      <c r="E39" s="76" t="str">
        <f>IF(C39="-",IF(A39="-",VLOOKUP(D39,'sin-list 180320_update'!$C$2:$C$835,1,FALSE),VLOOKUP(A39,'sin-list 180320_update'!$A$2:$A$835,1,FALSE)),VLOOKUP(C39,'sin-list 180320_update'!$B$2:$B$835,1,FALSE))</f>
        <v>206-801-3</v>
      </c>
      <c r="F39" s="76" t="e">
        <f>IF($C39="-",IF($A39="-",VLOOKUP($D39,'REACH Bilaga XVII_update'!$A$5:$A$131,1,FALSE),VLOOKUP($A39,'REACH Bilaga XVII_update'!$C$5:$C$131,1,FALSE)),VLOOKUP($C39,'REACH Bilaga XVII_update'!$B$5:$B$131,1,FALSE))</f>
        <v>#N/A</v>
      </c>
      <c r="G39" s="76" t="str">
        <f>IF($C39="-",IF($A39="-",VLOOKUP($D39,' REACH Bilaga 59_update'!$A$5:$A$210,1,FALSE),VLOOKUP($A39,' REACH Bilaga 59_update'!$D$5:$D$210,1,FALSE)),VLOOKUP($C39,' REACH Bilaga 59_update'!$C$5:$C$210,1,FALSE))</f>
        <v>206-801-3</v>
      </c>
      <c r="H39" s="76" t="e">
        <f>IF($C39="-",IF($A39="-",VLOOKUP($D39,'REACH Bilaga XIV_update'!$A$5:$A$110,1,FALSE),VLOOKUP($A39,'REACH Bilaga XIV_update'!$D$5:$D$110,1,FALSE)),VLOOKUP($C39,'REACH Bilaga XIV_update'!$C$5:$C$110,1,FALSE))</f>
        <v>#N/A</v>
      </c>
      <c r="I39" s="76" t="e">
        <f>IF($C39="-",IF($A39="-",VLOOKUP($D39,CoRAP_update!$A$5:$A$376,1,FALSE),VLOOKUP($A39,CoRAP_update!$D$5:$D$376,1,FALSE)),VLOOKUP($C39,CoRAP_update!$C$5:$C$376,1,FALSE))</f>
        <v>#N/A</v>
      </c>
      <c r="J39" s="76" t="e">
        <f>IF($C39="-",IF($A39="-",VLOOKUP($D39,EDC_update!$C$2:$C$450,1,FALSE),VLOOKUP($A39,EDC_update!$B$2:$B$450,1,FALSE)),VLOOKUP($C39,EDC_update!$L$2:$L$450,1,FALSE))</f>
        <v>#N/A</v>
      </c>
      <c r="K39" s="76" t="str">
        <f>IF($C39="-",IF($A39="-",IF(VLOOKUP($D39,'sin-list 180320_update'!$C$2:$S$835,3,FALSE)="",NA(),VLOOKUP($D39,'sin-list 180320_update'!$C$2:$S$835,3,FALSE)),IF(VLOOKUP($A39,'sin-list 180320_update'!$A$2:$S$835,5,FALSE)="",NA(),VLOOKUP($A39,'sin-list 180320_update'!$A$2:$S$835,5,FALSE))),IF(VLOOKUP($C39,'sin-list 180320_update'!$B$2:$S$835,4,FALSE)="",NA(),VLOOKUP($C39,'sin-list 180320_update'!$B$2:$S$835,4,FALSE)))</f>
        <v>This substance has persistent, bioackumulative and toxic properties.has been detected in human blood, in dolphins, seals and polar bears. 
Substance is concluded to be PBT and Reprotoxic substance SVHC by ECHA Member State Committee.</v>
      </c>
      <c r="L39" s="76" t="str">
        <f>IF($C39="-",IF($A39="-",VLOOKUP($D39,'sin-list 180320_update'!$C$2:$S$835,6,FALSE),VLOOKUP($A39,'sin-list 180320_update'!$A$2:$S$835,8,FALSE)),VLOOKUP($C39,'sin-list 180320_update'!$B$2:$S$835,7,FALSE))</f>
        <v>PBT and Reprotoxic substance, Candidate List.</v>
      </c>
      <c r="M39" s="76" t="e">
        <f>IF($C39="-",IF($A39="-",IF(VLOOKUP($D39,'sin-list 180320_update'!$C$2:$S$835,8,FALSE)="",NA(),VLOOKUP($D39,'sin-list 180320_update'!$C$2:$S$835,8,FALSE)),IF(VLOOKUP($A39,'sin-list 180320_update'!$A$2:$S$835,10,FALSE)="",NA(),VLOOKUP($A39,'sin-list 180320_update'!$A$2:$S$835,10,FALSE))),IF(VLOOKUP($C39,'sin-list 180320_update'!$B$2:$S$835,9,FALSE)="",NA(),VLOOKUP($C39,'sin-list 180320_update'!$B$2:$S$835,9,FALSE)))</f>
        <v>#N/A</v>
      </c>
      <c r="N39" s="76" t="e">
        <f>IF($C39="-",IF($A39="-",IF(VLOOKUP($D39,'REACH Bilaga XVII_update'!$A$5:$E$131,4,FALSE)="",NA(),VLOOKUP($D39,'REACH Bilaga XVII_update'!$A$5:$E$131,4,FALSE)),IF(VLOOKUP($A39,'REACH Bilaga XVII_update'!$C$5:$D$131,2,FALSE)="",NA(),VLOOKUP($A39,'REACH Bilaga XVII_update'!$C$5:$D$131,2,FALSE))),IF(VLOOKUP($C39,'REACH Bilaga XVII_update'!$B$5:$D$131,3,FALSE)="",NA(),VLOOKUP($C39,'REACH Bilaga XVII_update'!$B$5:$D$131,3,FALSE)))</f>
        <v>#N/A</v>
      </c>
      <c r="O39" s="76" t="str">
        <f>IF($C39="-",IF($A39="-",IF(VLOOKUP($D39,' REACH Bilaga 59_update'!$A$5:$E$210,5,FALSE)="",NA(),VLOOKUP($D39,' REACH Bilaga 59_update'!$A$5:$E$210,5,FALSE)),IF(VLOOKUP($A39,' REACH Bilaga 59_update'!$D$5:$E$210,2,FALSE)="",NA(),VLOOKUP($A39,' REACH Bilaga 59_update'!$D$5:$E$210,2,FALSE))),IF(VLOOKUP($C39,' REACH Bilaga 59_update'!$C$5:$E$210,3,FALSE)="",NA(),VLOOKUP($C39,' REACH Bilaga 59_update'!$C$5:$E$210,3,FALSE)))</f>
        <v>H351
H360Df
H362
H332
H302
H372
H318</v>
      </c>
      <c r="P39" s="76" t="str">
        <f>IF(C39="-",IF(A39="-",IFERROR(VLOOKUP($D39,' REACH Bilaga 59_update'!$A$5:$F$210,MATCH(Sammanfattning!P$1,' REACH Bilaga 59_update'!$A$4:$F$4,0),FALSE),VLOOKUP($D39,'REACH Bilaga XIV_update'!$A$4:$H$110,MATCH(Sammanfattning!P$1,'REACH Bilaga XIV_update'!$A$4:$H$4,0),FALSE)),IFERROR(VLOOKUP($A39,' REACH Bilaga 59_update'!$D$5:$F$210,MATCH(Sammanfattning!P$1,' REACH Bilaga 59_update'!$D$4:$F$4,0),FALSE),VLOOKUP($A39,'REACH Bilaga XIV_update'!$D$4:$H$110,MATCH(Sammanfattning!P$1,'REACH Bilaga XIV_update'!$D$4:$H$4,0),FALSE))),IFERROR(VLOOKUP($C39,' REACH Bilaga 59_update'!$C$5:$F$210,MATCH(Sammanfattning!P$1,' REACH Bilaga 59_update'!$C$4:$F$4,0),FALSE),VLOOKUP($C39,'REACH Bilaga XIV_update'!$C$4:$H$110,MATCH(Sammanfattning!P$1,'REACH Bilaga XIV_update'!$C$4:$H$4,0),FALSE)))</f>
        <v>Toxic for reproduction (Article 57c)#PBT (Article 57d)</v>
      </c>
      <c r="Q39" s="76" t="e">
        <f>IF($C39="-",IF($A39="-",IF(VLOOKUP($D39,'REACH Bilaga XIV_update'!$A$5:$I$110,9,FALSE)="",NA(),VLOOKUP($D39,'REACH Bilaga XIV_update'!$A$5:$I$110,9,FALSE)),IF(VLOOKUP($A39,'REACH Bilaga XIV_update'!$D$5:$I$110,6,FALSE)="",NA(),VLOOKUP($A39,'REACH Bilaga XIV_update'!$D$5:$I$110,6,FALSE))),IF(VLOOKUP($C39,'REACH Bilaga XIV_update'!$C$5:$I$110,7,FALSE)="",NA(),VLOOKUP($C39,'REACH Bilaga XIV_update'!$C$5:$I$110,7,FALSE)))</f>
        <v>#N/A</v>
      </c>
      <c r="R39" s="76" t="e">
        <f>IF($C39="-",IF($A39="-",IF(VLOOKUP($D39,CoRAP_update!$A$5:$O$376,15,FALSE)="",NA(),VLOOKUP($D39,CoRAP_update!$A$5:$O$376,15,FALSE)),IF(VLOOKUP($A39,CoRAP_update!$D$5:$O$376,12,FALSE)="",NA(),VLOOKUP($A39,CoRAP_update!$D$5:$O$376,12,FALSE))),IF(VLOOKUP($C39,CoRAP_update!$C$5:$O$376,13,FALSE)="",NA(),VLOOKUP($C39,CoRAP_update!$C$5:$O$376,13,FALSE)))</f>
        <v>#N/A</v>
      </c>
      <c r="S39" s="144" t="e">
        <f>IF($C39="-",IF($A39="-",VLOOKUP($D39,CoRAP_update!$A$5:$J$376,MATCH(Sammanfattning!S$1,CoRAP_update!$A$4:$J$4,0),FALSE),VLOOKUP($A39,CoRAP_update!$D$5:$J$376,MATCH(Sammanfattning!S$1,CoRAP_update!$D$4:$J$4,0),FALSE)),VLOOKUP($C39,CoRAP_update!$C$5:$J$376,MATCH(Sammanfattning!S$1,CoRAP_update!$C$4:$J$4,0),FALSE))</f>
        <v>#N/A</v>
      </c>
      <c r="T39" s="76" t="e">
        <f>IF($A39="-",VLOOKUP($D39,EDC_update!$C$2:$F$450,4,FALSE),VLOOKUP($A39,EDC_update!$B$2:$F$450,5,FALSE))</f>
        <v>#N/A</v>
      </c>
      <c r="V39" s="78">
        <f>IF(IFERROR(SEARCH("PBT",P39),99)=99,IF(IFERROR(SEARCH("suspected PBT",S39),99)=99,IF(IFERROR(SEARCH("concluded to be PBT",K39),99)=99,IF(IFERROR(SEARCH("PBT",S39),99)=99,IF(IFERROR(SEARCH("PBT cand",L39),99)=99,IF(IFERROR(SEARCH("PBT",L39),99)=99,IF(IFERROR(SEARCH("persistent, bioackumulative and toxic properties",K39),99)=99,0,Scoring!$E$3),Scoring!$E$3),Scoring!$E$7),Scoring!$E$3),Scoring!$E$5),Scoring!$E$6),Scoring!$E$3)</f>
        <v>1</v>
      </c>
      <c r="W39" s="78">
        <f>IF(IFERROR(SEARCH("vPvB",P39),99)=99,IF(IFERROR(SEARCH("suspected pbt/vPvB",S39),99)=99,IF(IFERROR(SEARCH("vPvB",S39),99)=99,IF(IFERROR(SEARCH("concluded to be a vPvB",S39),99)=99,IF(IFERROR(SEARCH("identified as vPvB",K39),99)=99,IF(IFERROR(SEARCH("concluded to be a vPvB",K39),99)=99,IF(IFERROR(SEARCH("concluded to be both pbt and vPvB",S39),99)=99,IF(IFERROR(SEARCH("concluded to be both pbt and vPvB",K39),99)=99,0,Scoring!$E$5),Scoring!$E$5),Scoring!$E$5),Scoring!$E$5),Scoring!$E$5),Scoring!$E$4),Scoring!$E$6),Scoring!$E$4)</f>
        <v>0</v>
      </c>
      <c r="X39" s="78">
        <f>IF(IFERROR(SEARCH("H410",N39),99)=99,IF(IFERROR(SEARCH("H410",O39),99)=99,IF(IFERROR(SEARCH("H410",Q39),99)=99,IF(IFERROR(SEARCH("H410",M39),99)=99,IF(IFERROR(SEARCH("H410",R39),99)=99,IF(IFERROR(SEARCH("H411",N39),99)=99,IF(IFERROR(SEARCH("H411",O39),99)=99,IF(IFERROR(SEARCH("H411",Q39),99)=99,IF(IFERROR(SEARCH("H411",M39),99)=99,IF(IFERROR(SEARCH("H411",R39),99)=99,IF(IFERROR(SEARCH("H413",N39),99)=99,IF(IFERROR(SEARCH("H413",O39),99)=99,IF(IFERROR(SEARCH("H413",Q39),99)=99,IF(IFERROR(SEARCH("H413",M39),99)=99,IF(IFERROR(SEARCH("H413",R39),99)=99,IF(IFERROR(SEARCH("H412",N39),99)=99,IF(IFERROR(SEARCH("H412",O39),99)=99,IF(IFERROR(SEARCH("H412",Q39),99)=99,IF(IFERROR(SEARCH("H412",M39),99)=99,IF(IFERROR(SEARCH("H412",R39),99)=99,0,Scoring!$E$2),Scoring!$E$2),Scoring!$E$2),Scoring!$E$2),Scoring!$E$2),Scoring!$E$2),Scoring!$E$2),Scoring!$E$2),Scoring!$E$2),Scoring!$E$2),Scoring!$E$2),Scoring!$E$2),Scoring!$E$2),Scoring!$E$2),Scoring!$E$2),Scoring!$E$2),Scoring!$E$2),Scoring!$E$2),Scoring!$E$2),Scoring!$E$2)</f>
        <v>0</v>
      </c>
      <c r="Y39" s="78">
        <f>IF(IFERROR(SEARCH("CMR",K39),99)=99,IF(IFERROR(SEARCH("Suspected CMR",S39),99)=99,IF(IFERROR(SEARCH("CMR",S39),99)=99,0,Scoring!$E$8),Scoring!$E$9),Scoring!$E$8)</f>
        <v>0</v>
      </c>
      <c r="Z39" s="78">
        <f>IF(IFERROR(SEARCH("H350",N39),99)=99,IF(IFERROR(SEARCH("H350",O39),99)=99,IF(IFERROR(SEARCH("H350",Q39),99)=99,IF(IFERROR(SEARCH("H350",M39),99)=99,IF(IFERROR(SEARCH("H350",R39),99)=99,IF(IFERROR(SEARCH("H351",N39),99)=99,IF(IFERROR(SEARCH("H351",O39),99)=99,IF(IFERROR(SEARCH("H351",Q39),99)=99,IF(IFERROR(SEARCH("H351",M39),99)=99,IF(IFERROR(SEARCH("H351",R39),99)=99,IF(IFERROR(SEARCH("carcinogenic",P39),99)=99,IF(IFERROR(SEARCH("suspected carcinogenic",S39),99)=99,0,Scoring!$E$12),Scoring!$E$11),Scoring!$E$10),Scoring!$E$10),Scoring!$E$10),Scoring!$E$10),Scoring!$E$10),Scoring!$E$10),Scoring!$E$10),Scoring!$E$10),Scoring!$E$10),Scoring!$E$10)</f>
        <v>1</v>
      </c>
      <c r="AA39" s="78">
        <f>IF(IFERROR(SEARCH("H340",N39),99)=99,IF(IFERROR(SEARCH("H340",O39),99)=99,IF(IFERROR(SEARCH("H340",Q39),99)=99,IF(IFERROR(SEARCH("H340",M39),99)=99,IF(IFERROR(SEARCH("H340",R39),99)=99,IF(IFERROR(SEARCH("H341",N39),99)=99,IF(IFERROR(SEARCH("H341",O39),99)=99,IF(IFERROR(SEARCH("H341",Q39),99)=99,IF(IFERROR(SEARCH("H341",M39),99)=99,IF(IFERROR(SEARCH("H341",R39),99)=99,IF(IFERROR(SEARCH("mutagenic",P39),99)=99,IF(IFERROR(SEARCH("suspected mutagenic",S39),99)=99,0,Scoring!$E$15),Scoring!$E$14),Scoring!$E$13),Scoring!$E$13),Scoring!$E$13),Scoring!$E$13),Scoring!$E$13),Scoring!$E$13),Scoring!$E$13),Scoring!$E$13),Scoring!$E$13),Scoring!$E$13)</f>
        <v>0</v>
      </c>
      <c r="AB39" s="78">
        <f>IF(IFERROR(SEARCH("H360",N39),99)=99,IF(IFERROR(SEARCH("H360",O39),99)=99,IF(IFERROR(SEARCH("H360",Q39),99)=99,IF(IFERROR(SEARCH("H360",M39),99)=99,IF(IFERROR(SEARCH("H360",R39),99)=99,IF(IFERROR(SEARCH("H361",N39),99)=99,IF(IFERROR(SEARCH("H361",O39),99)=99,IF(IFERROR(SEARCH("H361",Q39),99)=99,IF(IFERROR(SEARCH("H361",M39),99)=99,IF(IFERROR(SEARCH("H361",R39),99)=99,IF(IFERROR(SEARCH("reproduction",P39),99)=99,IF(IFERROR(SEARCH("suspected reprotoxic",S39),99)=99,IF(IFERROR(SEARCH("reprotoxic",S39),99)=99,IF(IFERROR(SEARCH("reprotoxic",K39),99)=99,0,Scoring!$E$18),Scoring!$E$18),Scoring!$E$19),Scoring!$E$17),Scoring!$E$16),Scoring!$E$16),Scoring!$E$16),Scoring!$E$16),Scoring!$E$16),Scoring!$E$16),Scoring!$E$16),Scoring!$E$16),Scoring!$E$16),Scoring!$E$16)</f>
        <v>1</v>
      </c>
      <c r="AC39" s="78">
        <f>IF(IFERROR(SEARCH("57f",L39),99)=99,IF(IFERROR(SEARCH("57(f)",P39),99)=99,0,Scoring!$E$20),Scoring!$E$20)</f>
        <v>0</v>
      </c>
      <c r="AD39" s="78">
        <f>IF(IFERROR(SEARCH("CAT1",T39),99)=99,IF(IFERROR(SEARCH("CAT2",T39),99)=99,IF(IFERROR(SEARCH("CAT3",T39),99)=99,IF(IFERROR(SEARCH("concluded to be endocrine",K39),99)=99,IF(IFERROR(SEARCH("categorised as endocrine",K39),99)=99,IF(IFERROR(SEARCH("endocrine disrupting",P39),99)=99,IF(IFERROR(SEARCH("endocrine disrupting",K39),99)=99,IF(IFERROR(SEARCH("suspected endocrine",S39),99)=99,IF(IFERROR(SEARCH("potential endocrine",S39),99)=99,0,Scoring!$E$25),Scoring!$E$25),Scoring!$E$24),Scoring!$E$24),Scoring!$E$24),Scoring!$E$24),Scoring!$E$23),Scoring!$E$22),Scoring!$E$21)</f>
        <v>0</v>
      </c>
      <c r="AE39" s="78">
        <f>IF(IFERROR(SEARCH("suspected sensitiser",S39),99)=99,IF(IFERROR(SEARCH("sensitiser",S39),99)=99,IF(IFERROR(SEARCH("other hazard based concern",S39),99)=99,0,Scoring!$E$28),Scoring!$E$26),Scoring!$E$27)</f>
        <v>0</v>
      </c>
      <c r="AF39" s="78">
        <f>IF(IFERROR(M39,1)=1,IF(IFERROR(N39,1)=1,IF(IFERROR(O39,1)=1,IF(IFERROR(Q39,1)=1,IF(IFERROR(R39,1)=1,IF(IFERROR(T39,1)=1,IF(IFERROR(K39,1)=1,IF(IFERROR(P39,1)=1,IF(IFERROR(S39,1)=1,Scoring!$E$29,0),0),0),0),0),0),0),0),0)</f>
        <v>0</v>
      </c>
      <c r="AG39" s="78">
        <f t="shared" si="4"/>
        <v>3</v>
      </c>
      <c r="AI39" s="93" t="str">
        <f>IF(A39="-",IF(D39="-",#N/A,VLOOKUP(D39,Exponering!$A$6:O$501,15,FALSE)),VLOOKUP(A39,Exponering!$A$6:$O$501,15,FALSE))</f>
        <v>No data</v>
      </c>
      <c r="AJ39" s="94">
        <f>IF(IFERROR(AI39,"")="","",IF(AI39="No data",Scoring!$M$9,IF(AI39&lt;Scoring!$L$2,Scoring!$M$2,IF(AI39&lt;Scoring!$L$3,Scoring!$M$3,IF(AI39&lt;Scoring!$L$4,Scoring!$M$4,IF(AI39&lt;Scoring!$L$5,Scoring!$M$5,IF(AI39&lt;Scoring!$L$6,Scoring!$M$6,IF(AI39&lt;Scoring!$L$7,Scoring!$M$7,IF(AI39&gt;=Scoring!$L$7,Scoring!$M$8,"")))))))))</f>
        <v>3.5</v>
      </c>
      <c r="AK39" s="76" t="str">
        <f>IF(A39="-",IF(D39="-",#N/A,VLOOKUP(D39,'Total Use SPIN'!$A$5:H$272,5,FALSE)),VLOOKUP(A39,'Total Use SPIN'!$A$5:$H$272,5,FALSE))</f>
        <v>No data</v>
      </c>
      <c r="AL39" s="75">
        <f>IF(IFERROR(AK39,"")="","",IF(AK39="Confidential",Scoring!$I$10,IF(AK39="No data",Scoring!$I$10,IF(AK39="UVCB, mixture, intermediate",Scoring!$I$9,IF(AK39&lt;Scoring!$H$2,Scoring!$I$2,IF(AK39&lt;Scoring!$H$3,Scoring!$I$3,IF(AK39&lt;Scoring!$H$4,Scoring!$I$4,IF(AK39&lt;Scoring!$H$5,Scoring!$I$5,IF(AK39&lt;Scoring!$H$6,Scoring!$I$6,IF(AK39&lt;Scoring!$H$7,Scoring!$I$7,IF(AK39&gt;=Scoring!$H$7,Scoring!$I$8,"")))))))))))</f>
        <v>3.5</v>
      </c>
      <c r="AN39" s="79"/>
      <c r="AO39" s="79"/>
      <c r="AP39" s="79"/>
      <c r="AQ39" s="79"/>
      <c r="AR39" s="79"/>
      <c r="AS39" s="78"/>
      <c r="AU39" s="79">
        <f>IF(IFERROR(F39,99)=99,IF(IFERROR(G39,99)=99,IF(IFERROR(H39,99)=99,IF(IFERROR(I39,99)=99,IF(IFERROR(E39,99)=99,IF(IFERROR(J39,99)=99,0,Scoring!$B$7),Scoring!$B$3),Scoring!$B$2),Scoring!$B$6),Scoring!$B$5),Scoring!$B$4)</f>
        <v>1</v>
      </c>
      <c r="AV39" s="78">
        <f t="shared" si="6"/>
        <v>3</v>
      </c>
      <c r="AW39" s="78">
        <f t="shared" si="0"/>
        <v>3.5</v>
      </c>
      <c r="AX39" s="66">
        <f t="shared" si="1"/>
        <v>3.5</v>
      </c>
      <c r="AY39" s="78"/>
      <c r="AZ39" s="76"/>
      <c r="BA39" s="76"/>
      <c r="BB39" s="76"/>
    </row>
    <row r="40" spans="1:54" x14ac:dyDescent="0.25">
      <c r="A40" s="77" t="s">
        <v>3015</v>
      </c>
      <c r="B40" s="76" t="str">
        <f t="shared" si="9"/>
        <v>221-470-5</v>
      </c>
      <c r="C40" s="77" t="s">
        <v>1167</v>
      </c>
      <c r="D40" s="77" t="s">
        <v>1168</v>
      </c>
      <c r="E40" s="76" t="str">
        <f>IF(C40="-",IF(A40="-",VLOOKUP(D40,'sin-list 180320_update'!$C$2:$C$835,1,FALSE),VLOOKUP(A40,'sin-list 180320_update'!$A$2:$A$835,1,FALSE)),VLOOKUP(C40,'sin-list 180320_update'!$B$2:$B$835,1,FALSE))</f>
        <v>221-470-5</v>
      </c>
      <c r="F40" s="76" t="e">
        <f>IF($C40="-",IF($A40="-",VLOOKUP($D40,'REACH Bilaga XVII_update'!$A$5:$A$131,1,FALSE),VLOOKUP($A40,'REACH Bilaga XVII_update'!$C$5:$C$131,1,FALSE)),VLOOKUP($C40,'REACH Bilaga XVII_update'!$B$5:$B$131,1,FALSE))</f>
        <v>#N/A</v>
      </c>
      <c r="G40" s="76" t="str">
        <f>IF($C40="-",IF($A40="-",VLOOKUP($D40,' REACH Bilaga 59_update'!$A$5:$A$210,1,FALSE),VLOOKUP($A40,' REACH Bilaga 59_update'!$D$5:$D$210,1,FALSE)),VLOOKUP($C40,' REACH Bilaga 59_update'!$C$5:$C$210,1,FALSE))</f>
        <v>221-470-5</v>
      </c>
      <c r="H40" s="76" t="e">
        <f>IF($C40="-",IF($A40="-",VLOOKUP($D40,'REACH Bilaga XIV_update'!$A$5:$A$110,1,FALSE),VLOOKUP($A40,'REACH Bilaga XIV_update'!$D$5:$D$110,1,FALSE)),VLOOKUP($C40,'REACH Bilaga XIV_update'!$C$5:$C$110,1,FALSE))</f>
        <v>#N/A</v>
      </c>
      <c r="I40" s="76" t="e">
        <f>IF($C40="-",IF($A40="-",VLOOKUP($D40,CoRAP_update!$A$5:$A$376,1,FALSE),VLOOKUP($A40,CoRAP_update!$D$5:$D$376,1,FALSE)),VLOOKUP($C40,CoRAP_update!$C$5:$C$376,1,FALSE))</f>
        <v>#N/A</v>
      </c>
      <c r="J40" s="76" t="e">
        <f>IF($C40="-",IF($A40="-",VLOOKUP($D40,EDC_update!$C$2:$C$450,1,FALSE),VLOOKUP($A40,EDC_update!$B$2:$B$450,1,FALSE)),VLOOKUP($C40,EDC_update!$L$2:$L$450,1,FALSE))</f>
        <v>#N/A</v>
      </c>
      <c r="K40" s="76" t="str">
        <f>IF($C40="-",IF($A40="-",IF(VLOOKUP($D40,'sin-list 180320_update'!$C$2:$S$835,3,FALSE)="",NA(),VLOOKUP($D40,'sin-list 180320_update'!$C$2:$S$835,3,FALSE)),IF(VLOOKUP($A40,'sin-list 180320_update'!$A$2:$S$835,5,FALSE)="",NA(),VLOOKUP($A40,'sin-list 180320_update'!$A$2:$S$835,5,FALSE))),IF(VLOOKUP($C40,'sin-list 180320_update'!$B$2:$S$835,4,FALSE)="",NA(),VLOOKUP($C40,'sin-list 180320_update'!$B$2:$S$835,4,FALSE)))</f>
        <v>Substance is concluded to be a Reprotoxic substance and PBT SVHC by ECHA Member State Committee.</v>
      </c>
      <c r="L40" s="76" t="str">
        <f>IF($C40="-",IF($A40="-",VLOOKUP($D40,'sin-list 180320_update'!$C$2:$S$835,6,FALSE),VLOOKUP($A40,'sin-list 180320_update'!$A$2:$S$835,8,FALSE)),VLOOKUP($C40,'sin-list 180320_update'!$B$2:$S$835,7,FALSE))</f>
        <v>Official classification missing - Candidate list Toxic for Reproduction and PBT substance by ECHA Member State Committee.</v>
      </c>
      <c r="M40" s="76" t="e">
        <f>IF($C40="-",IF($A40="-",IF(VLOOKUP($D40,'sin-list 180320_update'!$C$2:$S$835,8,FALSE)="",NA(),VLOOKUP($D40,'sin-list 180320_update'!$C$2:$S$835,8,FALSE)),IF(VLOOKUP($A40,'sin-list 180320_update'!$A$2:$S$835,10,FALSE)="",NA(),VLOOKUP($A40,'sin-list 180320_update'!$A$2:$S$835,10,FALSE))),IF(VLOOKUP($C40,'sin-list 180320_update'!$B$2:$S$835,9,FALSE)="",NA(),VLOOKUP($C40,'sin-list 180320_update'!$B$2:$S$835,9,FALSE)))</f>
        <v>#N/A</v>
      </c>
      <c r="N40" s="76" t="e">
        <f>IF($C40="-",IF($A40="-",IF(VLOOKUP($D40,'REACH Bilaga XVII_update'!$A$5:$E$131,4,FALSE)="",NA(),VLOOKUP($D40,'REACH Bilaga XVII_update'!$A$5:$E$131,4,FALSE)),IF(VLOOKUP($A40,'REACH Bilaga XVII_update'!$C$5:$D$131,2,FALSE)="",NA(),VLOOKUP($A40,'REACH Bilaga XVII_update'!$C$5:$D$131,2,FALSE))),IF(VLOOKUP($C40,'REACH Bilaga XVII_update'!$B$5:$D$131,3,FALSE)="",NA(),VLOOKUP($C40,'REACH Bilaga XVII_update'!$B$5:$D$131,3,FALSE)))</f>
        <v>#N/A</v>
      </c>
      <c r="O40" s="76" t="str">
        <f>IF($C40="-",IF($A40="-",IF(VLOOKUP($D40,' REACH Bilaga 59_update'!$A$5:$E$210,5,FALSE)="",NA(),VLOOKUP($D40,' REACH Bilaga 59_update'!$A$5:$E$210,5,FALSE)),IF(VLOOKUP($A40,' REACH Bilaga 59_update'!$D$5:$E$210,2,FALSE)="",NA(),VLOOKUP($A40,' REACH Bilaga 59_update'!$D$5:$E$210,2,FALSE))),IF(VLOOKUP($C40,' REACH Bilaga 59_update'!$C$5:$E$210,3,FALSE)="",NA(),VLOOKUP($C40,' REACH Bilaga 59_update'!$C$5:$E$210,3,FALSE)))</f>
        <v xml:space="preserve">H351
H360Df
H362
</v>
      </c>
      <c r="P40" s="76" t="str">
        <f>IF(C40="-",IF(A40="-",IFERROR(VLOOKUP($D40,' REACH Bilaga 59_update'!$A$5:$F$210,MATCH(Sammanfattning!P$1,' REACH Bilaga 59_update'!$A$4:$F$4,0),FALSE),VLOOKUP($D40,'REACH Bilaga XIV_update'!$A$4:$H$110,MATCH(Sammanfattning!P$1,'REACH Bilaga XIV_update'!$A$4:$H$4,0),FALSE)),IFERROR(VLOOKUP($A40,' REACH Bilaga 59_update'!$D$5:$F$210,MATCH(Sammanfattning!P$1,' REACH Bilaga 59_update'!$D$4:$F$4,0),FALSE),VLOOKUP($A40,'REACH Bilaga XIV_update'!$D$4:$H$110,MATCH(Sammanfattning!P$1,'REACH Bilaga XIV_update'!$D$4:$H$4,0),FALSE))),IFERROR(VLOOKUP($C40,' REACH Bilaga 59_update'!$C$5:$F$210,MATCH(Sammanfattning!P$1,' REACH Bilaga 59_update'!$C$4:$F$4,0),FALSE),VLOOKUP($C40,'REACH Bilaga XIV_update'!$C$4:$H$110,MATCH(Sammanfattning!P$1,'REACH Bilaga XIV_update'!$C$4:$H$4,0),FALSE)))</f>
        <v>Toxic for reproduction (Article 57c)#PBT (Article 57d)</v>
      </c>
      <c r="Q40" s="76" t="e">
        <f>IF($C40="-",IF($A40="-",IF(VLOOKUP($D40,'REACH Bilaga XIV_update'!$A$5:$I$110,9,FALSE)="",NA(),VLOOKUP($D40,'REACH Bilaga XIV_update'!$A$5:$I$110,9,FALSE)),IF(VLOOKUP($A40,'REACH Bilaga XIV_update'!$D$5:$I$110,6,FALSE)="",NA(),VLOOKUP($A40,'REACH Bilaga XIV_update'!$D$5:$I$110,6,FALSE))),IF(VLOOKUP($C40,'REACH Bilaga XIV_update'!$C$5:$I$110,7,FALSE)="",NA(),VLOOKUP($C40,'REACH Bilaga XIV_update'!$C$5:$I$110,7,FALSE)))</f>
        <v>#N/A</v>
      </c>
      <c r="R40" s="76" t="e">
        <f>IF($C40="-",IF($A40="-",IF(VLOOKUP($D40,CoRAP_update!$A$5:$O$376,15,FALSE)="",NA(),VLOOKUP($D40,CoRAP_update!$A$5:$O$376,15,FALSE)),IF(VLOOKUP($A40,CoRAP_update!$D$5:$O$376,12,FALSE)="",NA(),VLOOKUP($A40,CoRAP_update!$D$5:$O$376,12,FALSE))),IF(VLOOKUP($C40,CoRAP_update!$C$5:$O$376,13,FALSE)="",NA(),VLOOKUP($C40,CoRAP_update!$C$5:$O$376,13,FALSE)))</f>
        <v>#N/A</v>
      </c>
      <c r="S40" s="144" t="e">
        <f>IF($C40="-",IF($A40="-",VLOOKUP($D40,CoRAP_update!$A$5:$J$376,MATCH(Sammanfattning!S$1,CoRAP_update!$A$4:$J$4,0),FALSE),VLOOKUP($A40,CoRAP_update!$D$5:$J$376,MATCH(Sammanfattning!S$1,CoRAP_update!$D$4:$J$4,0),FALSE)),VLOOKUP($C40,CoRAP_update!$C$5:$J$376,MATCH(Sammanfattning!S$1,CoRAP_update!$C$4:$J$4,0),FALSE))</f>
        <v>#N/A</v>
      </c>
      <c r="T40" s="76" t="e">
        <f>IF($A40="-",VLOOKUP($D40,EDC_update!$C$2:$F$450,4,FALSE),VLOOKUP($A40,EDC_update!$B$2:$F$450,5,FALSE))</f>
        <v>#N/A</v>
      </c>
      <c r="V40" s="78">
        <f>IF(IFERROR(SEARCH("PBT",P40),99)=99,IF(IFERROR(SEARCH("suspected PBT",S40),99)=99,IF(IFERROR(SEARCH("concluded to be PBT",K40),99)=99,IF(IFERROR(SEARCH("PBT",S40),99)=99,IF(IFERROR(SEARCH("PBT cand",L40),99)=99,IF(IFERROR(SEARCH("PBT",L40),99)=99,IF(IFERROR(SEARCH("persistent, bioackumulative and toxic properties",K40),99)=99,0,Scoring!$E$3),Scoring!$E$3),Scoring!$E$7),Scoring!$E$3),Scoring!$E$5),Scoring!$E$6),Scoring!$E$3)</f>
        <v>1</v>
      </c>
      <c r="W40" s="78">
        <f>IF(IFERROR(SEARCH("vPvB",P40),99)=99,IF(IFERROR(SEARCH("suspected pbt/vPvB",S40),99)=99,IF(IFERROR(SEARCH("vPvB",S40),99)=99,IF(IFERROR(SEARCH("concluded to be a vPvB",S40),99)=99,IF(IFERROR(SEARCH("identified as vPvB",K40),99)=99,IF(IFERROR(SEARCH("concluded to be a vPvB",K40),99)=99,IF(IFERROR(SEARCH("concluded to be both pbt and vPvB",S40),99)=99,IF(IFERROR(SEARCH("concluded to be both pbt and vPvB",K40),99)=99,0,Scoring!$E$5),Scoring!$E$5),Scoring!$E$5),Scoring!$E$5),Scoring!$E$5),Scoring!$E$4),Scoring!$E$6),Scoring!$E$4)</f>
        <v>0</v>
      </c>
      <c r="X40" s="78">
        <f>IF(IFERROR(SEARCH("H410",N40),99)=99,IF(IFERROR(SEARCH("H410",O40),99)=99,IF(IFERROR(SEARCH("H410",Q40),99)=99,IF(IFERROR(SEARCH("H410",M40),99)=99,IF(IFERROR(SEARCH("H410",R40),99)=99,IF(IFERROR(SEARCH("H411",N40),99)=99,IF(IFERROR(SEARCH("H411",O40),99)=99,IF(IFERROR(SEARCH("H411",Q40),99)=99,IF(IFERROR(SEARCH("H411",M40),99)=99,IF(IFERROR(SEARCH("H411",R40),99)=99,IF(IFERROR(SEARCH("H413",N40),99)=99,IF(IFERROR(SEARCH("H413",O40),99)=99,IF(IFERROR(SEARCH("H413",Q40),99)=99,IF(IFERROR(SEARCH("H413",M40),99)=99,IF(IFERROR(SEARCH("H413",R40),99)=99,IF(IFERROR(SEARCH("H412",N40),99)=99,IF(IFERROR(SEARCH("H412",O40),99)=99,IF(IFERROR(SEARCH("H412",Q40),99)=99,IF(IFERROR(SEARCH("H412",M40),99)=99,IF(IFERROR(SEARCH("H412",R40),99)=99,0,Scoring!$E$2),Scoring!$E$2),Scoring!$E$2),Scoring!$E$2),Scoring!$E$2),Scoring!$E$2),Scoring!$E$2),Scoring!$E$2),Scoring!$E$2),Scoring!$E$2),Scoring!$E$2),Scoring!$E$2),Scoring!$E$2),Scoring!$E$2),Scoring!$E$2),Scoring!$E$2),Scoring!$E$2),Scoring!$E$2),Scoring!$E$2),Scoring!$E$2)</f>
        <v>0</v>
      </c>
      <c r="Y40" s="78">
        <f>IF(IFERROR(SEARCH("CMR",K40),99)=99,IF(IFERROR(SEARCH("Suspected CMR",S40),99)=99,IF(IFERROR(SEARCH("CMR",S40),99)=99,0,Scoring!$E$8),Scoring!$E$9),Scoring!$E$8)</f>
        <v>0</v>
      </c>
      <c r="Z40" s="78">
        <f>IF(IFERROR(SEARCH("H350",N40),99)=99,IF(IFERROR(SEARCH("H350",O40),99)=99,IF(IFERROR(SEARCH("H350",Q40),99)=99,IF(IFERROR(SEARCH("H350",M40),99)=99,IF(IFERROR(SEARCH("H350",R40),99)=99,IF(IFERROR(SEARCH("H351",N40),99)=99,IF(IFERROR(SEARCH("H351",O40),99)=99,IF(IFERROR(SEARCH("H351",Q40),99)=99,IF(IFERROR(SEARCH("H351",M40),99)=99,IF(IFERROR(SEARCH("H351",R40),99)=99,IF(IFERROR(SEARCH("carcinogenic",P40),99)=99,IF(IFERROR(SEARCH("suspected carcinogenic",S40),99)=99,0,Scoring!$E$12),Scoring!$E$11),Scoring!$E$10),Scoring!$E$10),Scoring!$E$10),Scoring!$E$10),Scoring!$E$10),Scoring!$E$10),Scoring!$E$10),Scoring!$E$10),Scoring!$E$10),Scoring!$E$10)</f>
        <v>1</v>
      </c>
      <c r="AA40" s="78">
        <f>IF(IFERROR(SEARCH("H340",N40),99)=99,IF(IFERROR(SEARCH("H340",O40),99)=99,IF(IFERROR(SEARCH("H340",Q40),99)=99,IF(IFERROR(SEARCH("H340",M40),99)=99,IF(IFERROR(SEARCH("H340",R40),99)=99,IF(IFERROR(SEARCH("H341",N40),99)=99,IF(IFERROR(SEARCH("H341",O40),99)=99,IF(IFERROR(SEARCH("H341",Q40),99)=99,IF(IFERROR(SEARCH("H341",M40),99)=99,IF(IFERROR(SEARCH("H341",R40),99)=99,IF(IFERROR(SEARCH("mutagenic",P40),99)=99,IF(IFERROR(SEARCH("suspected mutagenic",S40),99)=99,0,Scoring!$E$15),Scoring!$E$14),Scoring!$E$13),Scoring!$E$13),Scoring!$E$13),Scoring!$E$13),Scoring!$E$13),Scoring!$E$13),Scoring!$E$13),Scoring!$E$13),Scoring!$E$13),Scoring!$E$13)</f>
        <v>0</v>
      </c>
      <c r="AB40" s="78">
        <f>IF(IFERROR(SEARCH("H360",N40),99)=99,IF(IFERROR(SEARCH("H360",O40),99)=99,IF(IFERROR(SEARCH("H360",Q40),99)=99,IF(IFERROR(SEARCH("H360",M40),99)=99,IF(IFERROR(SEARCH("H360",R40),99)=99,IF(IFERROR(SEARCH("H361",N40),99)=99,IF(IFERROR(SEARCH("H361",O40),99)=99,IF(IFERROR(SEARCH("H361",Q40),99)=99,IF(IFERROR(SEARCH("H361",M40),99)=99,IF(IFERROR(SEARCH("H361",R40),99)=99,IF(IFERROR(SEARCH("reproduction",P40),99)=99,IF(IFERROR(SEARCH("suspected reprotoxic",S40),99)=99,IF(IFERROR(SEARCH("reprotoxic",S40),99)=99,IF(IFERROR(SEARCH("reprotoxic",K40),99)=99,0,Scoring!$E$18),Scoring!$E$18),Scoring!$E$19),Scoring!$E$17),Scoring!$E$16),Scoring!$E$16),Scoring!$E$16),Scoring!$E$16),Scoring!$E$16),Scoring!$E$16),Scoring!$E$16),Scoring!$E$16),Scoring!$E$16),Scoring!$E$16)</f>
        <v>1</v>
      </c>
      <c r="AC40" s="78">
        <f>IF(IFERROR(SEARCH("57f",L40),99)=99,IF(IFERROR(SEARCH("57(f)",P40),99)=99,0,Scoring!$E$20),Scoring!$E$20)</f>
        <v>0</v>
      </c>
      <c r="AD40" s="78">
        <f>IF(IFERROR(SEARCH("CAT1",T40),99)=99,IF(IFERROR(SEARCH("CAT2",T40),99)=99,IF(IFERROR(SEARCH("CAT3",T40),99)=99,IF(IFERROR(SEARCH("concluded to be endocrine",K40),99)=99,IF(IFERROR(SEARCH("categorised as endocrine",K40),99)=99,IF(IFERROR(SEARCH("endocrine disrupting",P40),99)=99,IF(IFERROR(SEARCH("endocrine disrupting",K40),99)=99,IF(IFERROR(SEARCH("suspected endocrine",S40),99)=99,IF(IFERROR(SEARCH("potential endocrine",S40),99)=99,0,Scoring!$E$25),Scoring!$E$25),Scoring!$E$24),Scoring!$E$24),Scoring!$E$24),Scoring!$E$24),Scoring!$E$23),Scoring!$E$22),Scoring!$E$21)</f>
        <v>0</v>
      </c>
      <c r="AE40" s="78">
        <f>IF(IFERROR(SEARCH("suspected sensitiser",S40),99)=99,IF(IFERROR(SEARCH("sensitiser",S40),99)=99,IF(IFERROR(SEARCH("other hazard based concern",S40),99)=99,0,Scoring!$E$28),Scoring!$E$26),Scoring!$E$27)</f>
        <v>0</v>
      </c>
      <c r="AF40" s="78">
        <f>IF(IFERROR(M40,1)=1,IF(IFERROR(N40,1)=1,IF(IFERROR(O40,1)=1,IF(IFERROR(Q40,1)=1,IF(IFERROR(R40,1)=1,IF(IFERROR(T40,1)=1,IF(IFERROR(K40,1)=1,IF(IFERROR(P40,1)=1,IF(IFERROR(S40,1)=1,Scoring!$E$29,0),0),0),0),0),0),0),0),0)</f>
        <v>0</v>
      </c>
      <c r="AG40" s="78">
        <f t="shared" si="4"/>
        <v>3</v>
      </c>
      <c r="AI40" s="93" t="str">
        <f>IF(A40="-",IF(D40="-",#N/A,VLOOKUP(D40,Exponering!$A$6:O$501,15,FALSE)),VLOOKUP(A40,Exponering!$A$6:$O$501,15,FALSE))</f>
        <v>No data</v>
      </c>
      <c r="AJ40" s="94">
        <f>IF(IFERROR(AI40,"")="","",IF(AI40="No data",Scoring!$M$9,IF(AI40&lt;Scoring!$L$2,Scoring!$M$2,IF(AI40&lt;Scoring!$L$3,Scoring!$M$3,IF(AI40&lt;Scoring!$L$4,Scoring!$M$4,IF(AI40&lt;Scoring!$L$5,Scoring!$M$5,IF(AI40&lt;Scoring!$L$6,Scoring!$M$6,IF(AI40&lt;Scoring!$L$7,Scoring!$M$7,IF(AI40&gt;=Scoring!$L$7,Scoring!$M$8,"")))))))))</f>
        <v>3.5</v>
      </c>
      <c r="AK40" s="76" t="str">
        <f>IF(A40="-",IF(D40="-",#N/A,VLOOKUP(D40,'Total Use SPIN'!$A$5:H$272,5,FALSE)),VLOOKUP(A40,'Total Use SPIN'!$A$5:$H$272,5,FALSE))</f>
        <v>No data</v>
      </c>
      <c r="AL40" s="75">
        <f>IF(IFERROR(AK40,"")="","",IF(AK40="Confidential",Scoring!$I$10,IF(AK40="No data",Scoring!$I$10,IF(AK40="UVCB, mixture, intermediate",Scoring!$I$9,IF(AK40&lt;Scoring!$H$2,Scoring!$I$2,IF(AK40&lt;Scoring!$H$3,Scoring!$I$3,IF(AK40&lt;Scoring!$H$4,Scoring!$I$4,IF(AK40&lt;Scoring!$H$5,Scoring!$I$5,IF(AK40&lt;Scoring!$H$6,Scoring!$I$6,IF(AK40&lt;Scoring!$H$7,Scoring!$I$7,IF(AK40&gt;=Scoring!$H$7,Scoring!$I$8,"")))))))))))</f>
        <v>3.5</v>
      </c>
      <c r="AN40" s="79"/>
      <c r="AO40" s="79"/>
      <c r="AP40" s="79"/>
      <c r="AQ40" s="79"/>
      <c r="AR40" s="79"/>
      <c r="AS40" s="78"/>
      <c r="AU40" s="79">
        <f>IF(IFERROR(F40,99)=99,IF(IFERROR(G40,99)=99,IF(IFERROR(H40,99)=99,IF(IFERROR(I40,99)=99,IF(IFERROR(E40,99)=99,IF(IFERROR(J40,99)=99,0,Scoring!$B$7),Scoring!$B$3),Scoring!$B$2),Scoring!$B$6),Scoring!$B$5),Scoring!$B$4)</f>
        <v>1</v>
      </c>
      <c r="AV40" s="78">
        <f t="shared" si="6"/>
        <v>3</v>
      </c>
      <c r="AW40" s="78">
        <f t="shared" si="0"/>
        <v>3.5</v>
      </c>
      <c r="AX40" s="66">
        <f t="shared" si="1"/>
        <v>3.5</v>
      </c>
      <c r="AY40" s="78"/>
      <c r="AZ40" s="76"/>
      <c r="BA40" s="76"/>
      <c r="BB40" s="76"/>
    </row>
    <row r="41" spans="1:54" x14ac:dyDescent="0.25">
      <c r="A41" s="77" t="s">
        <v>3047</v>
      </c>
      <c r="B41" s="76" t="str">
        <f t="shared" si="9"/>
        <v>206-397-9</v>
      </c>
      <c r="C41" s="77" t="s">
        <v>1194</v>
      </c>
      <c r="D41" s="77" t="s">
        <v>1195</v>
      </c>
      <c r="E41" s="76" t="str">
        <f>IF(C41="-",IF(A41="-",VLOOKUP(D41,'sin-list 180320_update'!$C$2:$C$835,1,FALSE),VLOOKUP(A41,'sin-list 180320_update'!$A$2:$A$835,1,FALSE)),VLOOKUP(C41,'sin-list 180320_update'!$B$2:$B$835,1,FALSE))</f>
        <v>206-397-9</v>
      </c>
      <c r="F41" s="76" t="str">
        <f>IF($C41="-",IF($A41="-",VLOOKUP($D41,'REACH Bilaga XVII_update'!$A$5:$A$131,1,FALSE),VLOOKUP($A41,'REACH Bilaga XVII_update'!$C$5:$C$131,1,FALSE)),VLOOKUP($C41,'REACH Bilaga XVII_update'!$B$5:$B$131,1,FALSE))</f>
        <v>206-397-9</v>
      </c>
      <c r="G41" s="76" t="str">
        <f>IF($C41="-",IF($A41="-",VLOOKUP($D41,' REACH Bilaga 59_update'!$A$5:$A$210,1,FALSE),VLOOKUP($A41,' REACH Bilaga 59_update'!$D$5:$D$210,1,FALSE)),VLOOKUP($C41,' REACH Bilaga 59_update'!$C$5:$C$210,1,FALSE))</f>
        <v>206-397-9</v>
      </c>
      <c r="H41" s="76" t="e">
        <f>IF($C41="-",IF($A41="-",VLOOKUP($D41,'REACH Bilaga XIV_update'!$A$5:$A$110,1,FALSE),VLOOKUP($A41,'REACH Bilaga XIV_update'!$D$5:$D$110,1,FALSE)),VLOOKUP($C41,'REACH Bilaga XIV_update'!$C$5:$C$110,1,FALSE))</f>
        <v>#N/A</v>
      </c>
      <c r="I41" s="76" t="e">
        <f>IF($C41="-",IF($A41="-",VLOOKUP($D41,CoRAP_update!$A$5:$A$376,1,FALSE),VLOOKUP($A41,CoRAP_update!$D$5:$D$376,1,FALSE)),VLOOKUP($C41,CoRAP_update!$C$5:$C$376,1,FALSE))</f>
        <v>#N/A</v>
      </c>
      <c r="J41" s="76" t="e">
        <f>IF($C41="-",IF($A41="-",VLOOKUP($D41,EDC_update!$C$2:$C$450,1,FALSE),VLOOKUP($A41,EDC_update!$B$2:$B$450,1,FALSE)),VLOOKUP($C41,EDC_update!$L$2:$L$450,1,FALSE))</f>
        <v>#N/A</v>
      </c>
      <c r="K41" s="76" t="str">
        <f>IF($C41="-",IF($A41="-",IF(VLOOKUP($D41,'sin-list 180320_update'!$C$2:$S$835,3,FALSE)="",NA(),VLOOKUP($D41,'sin-list 180320_update'!$C$2:$S$835,3,FALSE)),IF(VLOOKUP($A41,'sin-list 180320_update'!$A$2:$S$835,5,FALSE)="",NA(),VLOOKUP($A41,'sin-list 180320_update'!$A$2:$S$835,5,FALSE))),IF(VLOOKUP($C41,'sin-list 180320_update'!$B$2:$S$835,4,FALSE)="",NA(),VLOOKUP($C41,'sin-list 180320_update'!$B$2:$S$835,4,FALSE)))</f>
        <v>For PFOA carcinogenic and reprotoxic effects have been reported. It is persistent and is ubiquitously found in the environment and in humans.</v>
      </c>
      <c r="L41" s="76" t="str">
        <f>IF($C41="-",IF($A41="-",VLOOKUP($D41,'sin-list 180320_update'!$C$2:$S$835,6,FALSE),VLOOKUP($A41,'sin-list 180320_update'!$A$2:$S$835,8,FALSE)),VLOOKUP($C41,'sin-list 180320_update'!$B$2:$S$835,7,FALSE))</f>
        <v>Carc. 2_x000D_
Repr. 1B_x000D_
Lact._x000D_
Acute Tox. 4_x000D_
Acute Tox. 4_x000D_
STOT RE 1_x000D_
Eye Dam. 1</v>
      </c>
      <c r="M41" s="76" t="str">
        <f>IF($C41="-",IF($A41="-",IF(VLOOKUP($D41,'sin-list 180320_update'!$C$2:$S$835,8,FALSE)="",NA(),VLOOKUP($D41,'sin-list 180320_update'!$C$2:$S$835,8,FALSE)),IF(VLOOKUP($A41,'sin-list 180320_update'!$A$2:$S$835,10,FALSE)="",NA(),VLOOKUP($A41,'sin-list 180320_update'!$A$2:$S$835,10,FALSE))),IF(VLOOKUP($C41,'sin-list 180320_update'!$B$2:$S$835,9,FALSE)="",NA(),VLOOKUP($C41,'sin-list 180320_update'!$B$2:$S$835,9,FALSE)))</f>
        <v>H351_x000D_
H360D_x000D_
H362_x000D_
H332_x000D_
H302_x000D_
H372 (liver)_x000D_
H318</v>
      </c>
      <c r="N41" s="76" t="str">
        <f>IF($C41="-",IF($A41="-",IF(VLOOKUP($D41,'REACH Bilaga XVII_update'!$A$5:$E$131,4,FALSE)="",NA(),VLOOKUP($D41,'REACH Bilaga XVII_update'!$A$5:$E$131,4,FALSE)),IF(VLOOKUP($A41,'REACH Bilaga XVII_update'!$C$5:$D$131,2,FALSE)="",NA(),VLOOKUP($A41,'REACH Bilaga XVII_update'!$C$5:$D$131,2,FALSE))),IF(VLOOKUP($C41,'REACH Bilaga XVII_update'!$B$5:$D$131,3,FALSE)="",NA(),VLOOKUP($C41,'REACH Bilaga XVII_update'!$B$5:$D$131,3,FALSE)))</f>
        <v>H351
H360D
H362
H332
H302
H372
H318</v>
      </c>
      <c r="O41" s="76" t="str">
        <f>IF($C41="-",IF($A41="-",IF(VLOOKUP($D41,' REACH Bilaga 59_update'!$A$5:$E$210,5,FALSE)="",NA(),VLOOKUP($D41,' REACH Bilaga 59_update'!$A$5:$E$210,5,FALSE)),IF(VLOOKUP($A41,' REACH Bilaga 59_update'!$D$5:$E$210,2,FALSE)="",NA(),VLOOKUP($A41,' REACH Bilaga 59_update'!$D$5:$E$210,2,FALSE))),IF(VLOOKUP($C41,' REACH Bilaga 59_update'!$C$5:$E$210,3,FALSE)="",NA(),VLOOKUP($C41,' REACH Bilaga 59_update'!$C$5:$E$210,3,FALSE)))</f>
        <v>H351
H360D
H362
H332
H302
H372
H318</v>
      </c>
      <c r="P41" s="76" t="str">
        <f>IF(C41="-",IF(A41="-",IFERROR(VLOOKUP($D41,' REACH Bilaga 59_update'!$A$5:$F$210,MATCH(Sammanfattning!P$1,' REACH Bilaga 59_update'!$A$4:$F$4,0),FALSE),VLOOKUP($D41,'REACH Bilaga XIV_update'!$A$4:$H$110,MATCH(Sammanfattning!P$1,'REACH Bilaga XIV_update'!$A$4:$H$4,0),FALSE)),IFERROR(VLOOKUP($A41,' REACH Bilaga 59_update'!$D$5:$F$210,MATCH(Sammanfattning!P$1,' REACH Bilaga 59_update'!$D$4:$F$4,0),FALSE),VLOOKUP($A41,'REACH Bilaga XIV_update'!$D$4:$H$110,MATCH(Sammanfattning!P$1,'REACH Bilaga XIV_update'!$D$4:$H$4,0),FALSE))),IFERROR(VLOOKUP($C41,' REACH Bilaga 59_update'!$C$5:$F$210,MATCH(Sammanfattning!P$1,' REACH Bilaga 59_update'!$C$4:$F$4,0),FALSE),VLOOKUP($C41,'REACH Bilaga XIV_update'!$C$4:$H$110,MATCH(Sammanfattning!P$1,'REACH Bilaga XIV_update'!$C$4:$H$4,0),FALSE)))</f>
        <v>Toxic for reproduction (Article 57c)#PBT (Article 57d)</v>
      </c>
      <c r="Q41" s="76" t="e">
        <f>IF($C41="-",IF($A41="-",IF(VLOOKUP($D41,'REACH Bilaga XIV_update'!$A$5:$I$110,9,FALSE)="",NA(),VLOOKUP($D41,'REACH Bilaga XIV_update'!$A$5:$I$110,9,FALSE)),IF(VLOOKUP($A41,'REACH Bilaga XIV_update'!$D$5:$I$110,6,FALSE)="",NA(),VLOOKUP($A41,'REACH Bilaga XIV_update'!$D$5:$I$110,6,FALSE))),IF(VLOOKUP($C41,'REACH Bilaga XIV_update'!$C$5:$I$110,7,FALSE)="",NA(),VLOOKUP($C41,'REACH Bilaga XIV_update'!$C$5:$I$110,7,FALSE)))</f>
        <v>#N/A</v>
      </c>
      <c r="R41" s="76" t="e">
        <f>IF($C41="-",IF($A41="-",IF(VLOOKUP($D41,CoRAP_update!$A$5:$O$376,15,FALSE)="",NA(),VLOOKUP($D41,CoRAP_update!$A$5:$O$376,15,FALSE)),IF(VLOOKUP($A41,CoRAP_update!$D$5:$O$376,12,FALSE)="",NA(),VLOOKUP($A41,CoRAP_update!$D$5:$O$376,12,FALSE))),IF(VLOOKUP($C41,CoRAP_update!$C$5:$O$376,13,FALSE)="",NA(),VLOOKUP($C41,CoRAP_update!$C$5:$O$376,13,FALSE)))</f>
        <v>#N/A</v>
      </c>
      <c r="S41" s="144" t="e">
        <f>IF($C41="-",IF($A41="-",VLOOKUP($D41,CoRAP_update!$A$5:$J$376,MATCH(Sammanfattning!S$1,CoRAP_update!$A$4:$J$4,0),FALSE),VLOOKUP($A41,CoRAP_update!$D$5:$J$376,MATCH(Sammanfattning!S$1,CoRAP_update!$D$4:$J$4,0),FALSE)),VLOOKUP($C41,CoRAP_update!$C$5:$J$376,MATCH(Sammanfattning!S$1,CoRAP_update!$C$4:$J$4,0),FALSE))</f>
        <v>#N/A</v>
      </c>
      <c r="T41" s="76" t="e">
        <f>IF($A41="-",VLOOKUP($D41,EDC_update!$C$2:$F$450,4,FALSE),VLOOKUP($A41,EDC_update!$B$2:$F$450,5,FALSE))</f>
        <v>#N/A</v>
      </c>
      <c r="V41" s="78">
        <f>IF(IFERROR(SEARCH("PBT",P41),99)=99,IF(IFERROR(SEARCH("suspected PBT",S41),99)=99,IF(IFERROR(SEARCH("concluded to be PBT",K41),99)=99,IF(IFERROR(SEARCH("PBT",S41),99)=99,IF(IFERROR(SEARCH("PBT cand",L41),99)=99,IF(IFERROR(SEARCH("PBT",L41),99)=99,IF(IFERROR(SEARCH("persistent, bioackumulative and toxic properties",K41),99)=99,0,Scoring!$E$3),Scoring!$E$3),Scoring!$E$7),Scoring!$E$3),Scoring!$E$5),Scoring!$E$6),Scoring!$E$3)</f>
        <v>1</v>
      </c>
      <c r="W41" s="78">
        <f>IF(IFERROR(SEARCH("vPvB",P41),99)=99,IF(IFERROR(SEARCH("suspected pbt/vPvB",S41),99)=99,IF(IFERROR(SEARCH("vPvB",S41),99)=99,IF(IFERROR(SEARCH("concluded to be a vPvB",S41),99)=99,IF(IFERROR(SEARCH("identified as vPvB",K41),99)=99,IF(IFERROR(SEARCH("concluded to be a vPvB",K41),99)=99,IF(IFERROR(SEARCH("concluded to be both pbt and vPvB",S41),99)=99,IF(IFERROR(SEARCH("concluded to be both pbt and vPvB",K41),99)=99,0,Scoring!$E$5),Scoring!$E$5),Scoring!$E$5),Scoring!$E$5),Scoring!$E$5),Scoring!$E$4),Scoring!$E$6),Scoring!$E$4)</f>
        <v>0</v>
      </c>
      <c r="X41" s="78">
        <f>IF(IFERROR(SEARCH("H410",N41),99)=99,IF(IFERROR(SEARCH("H410",O41),99)=99,IF(IFERROR(SEARCH("H410",Q41),99)=99,IF(IFERROR(SEARCH("H410",M41),99)=99,IF(IFERROR(SEARCH("H410",R41),99)=99,IF(IFERROR(SEARCH("H411",N41),99)=99,IF(IFERROR(SEARCH("H411",O41),99)=99,IF(IFERROR(SEARCH("H411",Q41),99)=99,IF(IFERROR(SEARCH("H411",M41),99)=99,IF(IFERROR(SEARCH("H411",R41),99)=99,IF(IFERROR(SEARCH("H413",N41),99)=99,IF(IFERROR(SEARCH("H413",O41),99)=99,IF(IFERROR(SEARCH("H413",Q41),99)=99,IF(IFERROR(SEARCH("H413",M41),99)=99,IF(IFERROR(SEARCH("H413",R41),99)=99,IF(IFERROR(SEARCH("H412",N41),99)=99,IF(IFERROR(SEARCH("H412",O41),99)=99,IF(IFERROR(SEARCH("H412",Q41),99)=99,IF(IFERROR(SEARCH("H412",M41),99)=99,IF(IFERROR(SEARCH("H412",R41),99)=99,0,Scoring!$E$2),Scoring!$E$2),Scoring!$E$2),Scoring!$E$2),Scoring!$E$2),Scoring!$E$2),Scoring!$E$2),Scoring!$E$2),Scoring!$E$2),Scoring!$E$2),Scoring!$E$2),Scoring!$E$2),Scoring!$E$2),Scoring!$E$2),Scoring!$E$2),Scoring!$E$2),Scoring!$E$2),Scoring!$E$2),Scoring!$E$2),Scoring!$E$2)</f>
        <v>0</v>
      </c>
      <c r="Y41" s="78">
        <f>IF(IFERROR(SEARCH("CMR",K41),99)=99,IF(IFERROR(SEARCH("Suspected CMR",S41),99)=99,IF(IFERROR(SEARCH("CMR",S41),99)=99,0,Scoring!$E$8),Scoring!$E$9),Scoring!$E$8)</f>
        <v>0</v>
      </c>
      <c r="Z41" s="78">
        <f>IF(IFERROR(SEARCH("H350",N41),99)=99,IF(IFERROR(SEARCH("H350",O41),99)=99,IF(IFERROR(SEARCH("H350",Q41),99)=99,IF(IFERROR(SEARCH("H350",M41),99)=99,IF(IFERROR(SEARCH("H350",R41),99)=99,IF(IFERROR(SEARCH("H351",N41),99)=99,IF(IFERROR(SEARCH("H351",O41),99)=99,IF(IFERROR(SEARCH("H351",Q41),99)=99,IF(IFERROR(SEARCH("H351",M41),99)=99,IF(IFERROR(SEARCH("H351",R41),99)=99,IF(IFERROR(SEARCH("carcinogenic",P41),99)=99,IF(IFERROR(SEARCH("suspected carcinogenic",S41),99)=99,0,Scoring!$E$12),Scoring!$E$11),Scoring!$E$10),Scoring!$E$10),Scoring!$E$10),Scoring!$E$10),Scoring!$E$10),Scoring!$E$10),Scoring!$E$10),Scoring!$E$10),Scoring!$E$10),Scoring!$E$10)</f>
        <v>1</v>
      </c>
      <c r="AA41" s="78">
        <f>IF(IFERROR(SEARCH("H340",N41),99)=99,IF(IFERROR(SEARCH("H340",O41),99)=99,IF(IFERROR(SEARCH("H340",Q41),99)=99,IF(IFERROR(SEARCH("H340",M41),99)=99,IF(IFERROR(SEARCH("H340",R41),99)=99,IF(IFERROR(SEARCH("H341",N41),99)=99,IF(IFERROR(SEARCH("H341",O41),99)=99,IF(IFERROR(SEARCH("H341",Q41),99)=99,IF(IFERROR(SEARCH("H341",M41),99)=99,IF(IFERROR(SEARCH("H341",R41),99)=99,IF(IFERROR(SEARCH("mutagenic",P41),99)=99,IF(IFERROR(SEARCH("suspected mutagenic",S41),99)=99,0,Scoring!$E$15),Scoring!$E$14),Scoring!$E$13),Scoring!$E$13),Scoring!$E$13),Scoring!$E$13),Scoring!$E$13),Scoring!$E$13),Scoring!$E$13),Scoring!$E$13),Scoring!$E$13),Scoring!$E$13)</f>
        <v>0</v>
      </c>
      <c r="AB41" s="78">
        <f>IF(IFERROR(SEARCH("H360",N41),99)=99,IF(IFERROR(SEARCH("H360",O41),99)=99,IF(IFERROR(SEARCH("H360",Q41),99)=99,IF(IFERROR(SEARCH("H360",M41),99)=99,IF(IFERROR(SEARCH("H360",R41),99)=99,IF(IFERROR(SEARCH("H361",N41),99)=99,IF(IFERROR(SEARCH("H361",O41),99)=99,IF(IFERROR(SEARCH("H361",Q41),99)=99,IF(IFERROR(SEARCH("H361",M41),99)=99,IF(IFERROR(SEARCH("H361",R41),99)=99,IF(IFERROR(SEARCH("reproduction",P41),99)=99,IF(IFERROR(SEARCH("suspected reprotoxic",S41),99)=99,IF(IFERROR(SEARCH("reprotoxic",S41),99)=99,IF(IFERROR(SEARCH("reprotoxic",K41),99)=99,0,Scoring!$E$18),Scoring!$E$18),Scoring!$E$19),Scoring!$E$17),Scoring!$E$16),Scoring!$E$16),Scoring!$E$16),Scoring!$E$16),Scoring!$E$16),Scoring!$E$16),Scoring!$E$16),Scoring!$E$16),Scoring!$E$16),Scoring!$E$16)</f>
        <v>1</v>
      </c>
      <c r="AC41" s="78">
        <f>IF(IFERROR(SEARCH("57f",L41),99)=99,IF(IFERROR(SEARCH("57(f)",P41),99)=99,0,Scoring!$E$20),Scoring!$E$20)</f>
        <v>0</v>
      </c>
      <c r="AD41" s="78">
        <f>IF(IFERROR(SEARCH("CAT1",T41),99)=99,IF(IFERROR(SEARCH("CAT2",T41),99)=99,IF(IFERROR(SEARCH("CAT3",T41),99)=99,IF(IFERROR(SEARCH("concluded to be endocrine",K41),99)=99,IF(IFERROR(SEARCH("categorised as endocrine",K41),99)=99,IF(IFERROR(SEARCH("endocrine disrupting",P41),99)=99,IF(IFERROR(SEARCH("endocrine disrupting",K41),99)=99,IF(IFERROR(SEARCH("suspected endocrine",S41),99)=99,IF(IFERROR(SEARCH("potential endocrine",S41),99)=99,0,Scoring!$E$25),Scoring!$E$25),Scoring!$E$24),Scoring!$E$24),Scoring!$E$24),Scoring!$E$24),Scoring!$E$23),Scoring!$E$22),Scoring!$E$21)</f>
        <v>0</v>
      </c>
      <c r="AE41" s="78">
        <f>IF(IFERROR(SEARCH("suspected sensitiser",S41),99)=99,IF(IFERROR(SEARCH("sensitiser",S41),99)=99,IF(IFERROR(SEARCH("other hazard based concern",S41),99)=99,0,Scoring!$E$28),Scoring!$E$26),Scoring!$E$27)</f>
        <v>0</v>
      </c>
      <c r="AF41" s="78">
        <f>IF(IFERROR(M41,1)=1,IF(IFERROR(N41,1)=1,IF(IFERROR(O41,1)=1,IF(IFERROR(Q41,1)=1,IF(IFERROR(R41,1)=1,IF(IFERROR(T41,1)=1,IF(IFERROR(K41,1)=1,IF(IFERROR(P41,1)=1,IF(IFERROR(S41,1)=1,Scoring!$E$29,0),0),0),0),0),0),0),0),0)</f>
        <v>0</v>
      </c>
      <c r="AG41" s="78">
        <f t="shared" si="4"/>
        <v>3</v>
      </c>
      <c r="AI41" s="93">
        <f>IF(A41="-",IF(D41="-",#N/A,VLOOKUP(D41,Exponering!$A$6:O$501,15,FALSE)),VLOOKUP(A41,Exponering!$A$6:$O$501,15,FALSE))</f>
        <v>8</v>
      </c>
      <c r="AJ41" s="94">
        <f>IF(IFERROR(AI41,"")="","",IF(AI41="No data",Scoring!$M$9,IF(AI41&lt;Scoring!$L$2,Scoring!$M$2,IF(AI41&lt;Scoring!$L$3,Scoring!$M$3,IF(AI41&lt;Scoring!$L$4,Scoring!$M$4,IF(AI41&lt;Scoring!$L$5,Scoring!$M$5,IF(AI41&lt;Scoring!$L$6,Scoring!$M$6,IF(AI41&lt;Scoring!$L$7,Scoring!$M$7,IF(AI41&gt;=Scoring!$L$7,Scoring!$M$8,"")))))))))</f>
        <v>3</v>
      </c>
      <c r="AK41" s="76" t="str">
        <f>IF(A41="-",IF(D41="-",#N/A,VLOOKUP(D41,'Total Use SPIN'!$A$5:H$272,5,FALSE)),VLOOKUP(A41,'Total Use SPIN'!$A$5:$H$272,5,FALSE))</f>
        <v>Confidential</v>
      </c>
      <c r="AL41" s="75">
        <f>IF(IFERROR(AK41,"")="","",IF(AK41="Confidential",Scoring!$I$10,IF(AK41="No data",Scoring!$I$10,IF(AK41="UVCB, mixture, intermediate",Scoring!$I$9,IF(AK41&lt;Scoring!$H$2,Scoring!$I$2,IF(AK41&lt;Scoring!$H$3,Scoring!$I$3,IF(AK41&lt;Scoring!$H$4,Scoring!$I$4,IF(AK41&lt;Scoring!$H$5,Scoring!$I$5,IF(AK41&lt;Scoring!$H$6,Scoring!$I$6,IF(AK41&lt;Scoring!$H$7,Scoring!$I$7,IF(AK41&gt;=Scoring!$H$7,Scoring!$I$8,"")))))))))))</f>
        <v>3.5</v>
      </c>
      <c r="AN41" s="79"/>
      <c r="AO41" s="79"/>
      <c r="AP41" s="79"/>
      <c r="AQ41" s="79"/>
      <c r="AR41" s="79"/>
      <c r="AS41" s="78"/>
      <c r="AU41" s="79">
        <f>IF(IFERROR(F41,99)=99,IF(IFERROR(G41,99)=99,IF(IFERROR(H41,99)=99,IF(IFERROR(I41,99)=99,IF(IFERROR(E41,99)=99,IF(IFERROR(J41,99)=99,0,Scoring!$B$7),Scoring!$B$3),Scoring!$B$2),Scoring!$B$6),Scoring!$B$5),Scoring!$B$4)</f>
        <v>1</v>
      </c>
      <c r="AV41" s="78">
        <f t="shared" si="6"/>
        <v>3</v>
      </c>
      <c r="AW41" s="78">
        <f t="shared" si="0"/>
        <v>3.5</v>
      </c>
      <c r="AX41" s="66">
        <f t="shared" si="1"/>
        <v>3</v>
      </c>
      <c r="AY41" s="78"/>
      <c r="AZ41" s="76"/>
      <c r="BA41" s="76"/>
      <c r="BB41" s="76"/>
    </row>
    <row r="42" spans="1:54" x14ac:dyDescent="0.25">
      <c r="A42" s="86" t="s">
        <v>11121</v>
      </c>
      <c r="B42" s="87" t="s">
        <v>30</v>
      </c>
      <c r="C42" s="87" t="s">
        <v>11120</v>
      </c>
      <c r="D42" s="75" t="s">
        <v>11853</v>
      </c>
      <c r="E42" s="76" t="e">
        <f>IF(C42="-",IF(A42="-",VLOOKUP(D42,'sin-list 180320_update'!$C$2:$C$835,1,FALSE),VLOOKUP(A42,'sin-list 180320_update'!$A$2:$A$835,1,FALSE)),VLOOKUP(C42,'sin-list 180320_update'!$B$2:$B$835,1,FALSE))</f>
        <v>#N/A</v>
      </c>
      <c r="F42" s="76" t="e">
        <f>IF($C42="-",IF($A42="-",VLOOKUP($D42,'REACH Bilaga XVII_update'!$A$5:$A$131,1,FALSE),VLOOKUP($A42,'REACH Bilaga XVII_update'!$C$5:$C$131,1,FALSE)),VLOOKUP($C42,'REACH Bilaga XVII_update'!$B$5:$B$131,1,FALSE))</f>
        <v>#N/A</v>
      </c>
      <c r="G42" s="76" t="e">
        <f>IF($C42="-",IF($A42="-",VLOOKUP($D42,' REACH Bilaga 59_update'!$A$5:$A$210,1,FALSE),VLOOKUP($A42,' REACH Bilaga 59_update'!$D$5:$D$210,1,FALSE)),VLOOKUP($C42,' REACH Bilaga 59_update'!$C$5:$C$210,1,FALSE))</f>
        <v>#N/A</v>
      </c>
      <c r="H42" s="76" t="e">
        <f>IF($C42="-",IF($A42="-",VLOOKUP($D42,'REACH Bilaga XIV_update'!$A$5:$A$110,1,FALSE),VLOOKUP($A42,'REACH Bilaga XIV_update'!$D$5:$D$110,1,FALSE)),VLOOKUP($C42,'REACH Bilaga XIV_update'!$C$5:$C$110,1,FALSE))</f>
        <v>#N/A</v>
      </c>
      <c r="I42" s="76" t="str">
        <f>IF($C42="-",IF($A42="-",VLOOKUP($D42,CoRAP_update!$A$5:$A$376,1,FALSE),VLOOKUP($A42,CoRAP_update!$D$5:$D$376,1,FALSE)),VLOOKUP($C42,CoRAP_update!$C$5:$C$376,1,FALSE))</f>
        <v>429-320-2</v>
      </c>
      <c r="J42" s="76" t="e">
        <f>IF($C42="-",IF($A42="-",VLOOKUP($D42,EDC_update!$C$2:$C$450,1,FALSE),VLOOKUP($A42,EDC_update!$B$2:$B$450,1,FALSE)),VLOOKUP($C42,EDC_update!$L$2:$L$450,1,FALSE))</f>
        <v>#N/A</v>
      </c>
      <c r="K42" s="76" t="e">
        <f>IF($C42="-",IF($A42="-",IF(VLOOKUP($D42,'sin-list 180320_update'!$C$2:$S$835,3,FALSE)="",NA(),VLOOKUP($D42,'sin-list 180320_update'!$C$2:$S$835,3,FALSE)),IF(VLOOKUP($A42,'sin-list 180320_update'!$A$2:$S$835,5,FALSE)="",NA(),VLOOKUP($A42,'sin-list 180320_update'!$A$2:$S$835,5,FALSE))),IF(VLOOKUP($C42,'sin-list 180320_update'!$B$2:$S$835,4,FALSE)="",NA(),VLOOKUP($C42,'sin-list 180320_update'!$B$2:$S$835,4,FALSE)))</f>
        <v>#N/A</v>
      </c>
      <c r="L42" s="76" t="e">
        <f>IF($C42="-",IF($A42="-",VLOOKUP($D42,'sin-list 180320_update'!$C$2:$S$835,6,FALSE),VLOOKUP($A42,'sin-list 180320_update'!$A$2:$S$835,8,FALSE)),VLOOKUP($C42,'sin-list 180320_update'!$B$2:$S$835,7,FALSE))</f>
        <v>#N/A</v>
      </c>
      <c r="M42" s="76" t="e">
        <f>IF($C42="-",IF($A42="-",IF(VLOOKUP($D42,'sin-list 180320_update'!$C$2:$S$835,8,FALSE)="",NA(),VLOOKUP($D42,'sin-list 180320_update'!$C$2:$S$835,8,FALSE)),IF(VLOOKUP($A42,'sin-list 180320_update'!$A$2:$S$835,10,FALSE)="",NA(),VLOOKUP($A42,'sin-list 180320_update'!$A$2:$S$835,10,FALSE))),IF(VLOOKUP($C42,'sin-list 180320_update'!$B$2:$S$835,9,FALSE)="",NA(),VLOOKUP($C42,'sin-list 180320_update'!$B$2:$S$835,9,FALSE)))</f>
        <v>#N/A</v>
      </c>
      <c r="N42" s="76" t="e">
        <f>IF($C42="-",IF($A42="-",IF(VLOOKUP($D42,'REACH Bilaga XVII_update'!$A$5:$E$131,4,FALSE)="",NA(),VLOOKUP($D42,'REACH Bilaga XVII_update'!$A$5:$E$131,4,FALSE)),IF(VLOOKUP($A42,'REACH Bilaga XVII_update'!$C$5:$D$131,2,FALSE)="",NA(),VLOOKUP($A42,'REACH Bilaga XVII_update'!$C$5:$D$131,2,FALSE))),IF(VLOOKUP($C42,'REACH Bilaga XVII_update'!$B$5:$D$131,3,FALSE)="",NA(),VLOOKUP($C42,'REACH Bilaga XVII_update'!$B$5:$D$131,3,FALSE)))</f>
        <v>#N/A</v>
      </c>
      <c r="O42" s="76" t="e">
        <f>IF($C42="-",IF($A42="-",IF(VLOOKUP($D42,' REACH Bilaga 59_update'!$A$5:$E$210,5,FALSE)="",NA(),VLOOKUP($D42,' REACH Bilaga 59_update'!$A$5:$E$210,5,FALSE)),IF(VLOOKUP($A42,' REACH Bilaga 59_update'!$D$5:$E$210,2,FALSE)="",NA(),VLOOKUP($A42,' REACH Bilaga 59_update'!$D$5:$E$210,2,FALSE))),IF(VLOOKUP($C42,' REACH Bilaga 59_update'!$C$5:$E$210,3,FALSE)="",NA(),VLOOKUP($C42,' REACH Bilaga 59_update'!$C$5:$E$210,3,FALSE)))</f>
        <v>#N/A</v>
      </c>
      <c r="P42" s="76" t="e">
        <f>IF(C42="-",IF(A42="-",IFERROR(VLOOKUP($D42,' REACH Bilaga 59_update'!$A$5:$F$210,MATCH(Sammanfattning!P$1,' REACH Bilaga 59_update'!$A$4:$F$4,0),FALSE),VLOOKUP($D42,'REACH Bilaga XIV_update'!$A$4:$H$110,MATCH(Sammanfattning!P$1,'REACH Bilaga XIV_update'!$A$4:$H$4,0),FALSE)),IFERROR(VLOOKUP($A42,' REACH Bilaga 59_update'!$D$5:$F$210,MATCH(Sammanfattning!P$1,' REACH Bilaga 59_update'!$D$4:$F$4,0),FALSE),VLOOKUP($A42,'REACH Bilaga XIV_update'!$D$4:$H$110,MATCH(Sammanfattning!P$1,'REACH Bilaga XIV_update'!$D$4:$H$4,0),FALSE))),IFERROR(VLOOKUP($C42,' REACH Bilaga 59_update'!$C$5:$F$210,MATCH(Sammanfattning!P$1,' REACH Bilaga 59_update'!$C$4:$F$4,0),FALSE),VLOOKUP($C42,'REACH Bilaga XIV_update'!$C$4:$H$110,MATCH(Sammanfattning!P$1,'REACH Bilaga XIV_update'!$C$4:$H$4,0),FALSE)))</f>
        <v>#N/A</v>
      </c>
      <c r="Q42" s="76" t="e">
        <f>IF($C42="-",IF($A42="-",IF(VLOOKUP($D42,'REACH Bilaga XIV_update'!$A$5:$I$110,9,FALSE)="",NA(),VLOOKUP($D42,'REACH Bilaga XIV_update'!$A$5:$I$110,9,FALSE)),IF(VLOOKUP($A42,'REACH Bilaga XIV_update'!$D$5:$I$110,6,FALSE)="",NA(),VLOOKUP($A42,'REACH Bilaga XIV_update'!$D$5:$I$110,6,FALSE))),IF(VLOOKUP($C42,'REACH Bilaga XIV_update'!$C$5:$I$110,7,FALSE)="",NA(),VLOOKUP($C42,'REACH Bilaga XIV_update'!$C$5:$I$110,7,FALSE)))</f>
        <v>#N/A</v>
      </c>
      <c r="R42" s="76" t="str">
        <f>IF($C42="-",IF($A42="-",IF(VLOOKUP($D42,CoRAP_update!$A$5:$O$376,15,FALSE)="",NA(),VLOOKUP($D42,CoRAP_update!$A$5:$O$376,15,FALSE)),IF(VLOOKUP($A42,CoRAP_update!$D$5:$O$376,12,FALSE)="",NA(),VLOOKUP($A42,CoRAP_update!$D$5:$O$376,12,FALSE))),IF(VLOOKUP($C42,CoRAP_update!$C$5:$O$376,13,FALSE)="",NA(),VLOOKUP($C42,CoRAP_update!$C$5:$O$376,13,FALSE)))</f>
        <v>H410; H411; H302; H311; H331; H335; H330</v>
      </c>
      <c r="S42" s="144" t="str">
        <f>IF($C42="-",IF($A42="-",VLOOKUP($D42,CoRAP_update!$A$5:$J$376,MATCH(Sammanfattning!S$1,CoRAP_update!$A$4:$J$4,0),FALSE),VLOOKUP($A42,CoRAP_update!$D$5:$J$376,MATCH(Sammanfattning!S$1,CoRAP_update!$D$4:$J$4,0),FALSE)),VLOOKUP($C42,CoRAP_update!$C$5:$J$376,MATCH(Sammanfattning!S$1,CoRAP_update!$C$4:$J$4,0),FALSE))</f>
        <v>PBT/vPvB</v>
      </c>
      <c r="T42" s="76" t="e">
        <f>IF($A42="-",VLOOKUP($D42,EDC_update!$C$2:$F$450,4,FALSE),VLOOKUP($A42,EDC_update!$B$2:$F$450,5,FALSE))</f>
        <v>#N/A</v>
      </c>
      <c r="V42" s="78">
        <f>IF(IFERROR(SEARCH("PBT",P42),99)=99,IF(IFERROR(SEARCH("suspected PBT",S42),99)=99,IF(IFERROR(SEARCH("concluded to be PBT",K42),99)=99,IF(IFERROR(SEARCH("PBT",S42),99)=99,IF(IFERROR(SEARCH("PBT cand",L42),99)=99,IF(IFERROR(SEARCH("PBT",L42),99)=99,IF(IFERROR(SEARCH("persistent, bioackumulative and toxic properties",K42),99)=99,0,Scoring!$E$3),Scoring!$E$3),Scoring!$E$7),Scoring!$E$3),Scoring!$E$5),Scoring!$E$6),Scoring!$E$3)</f>
        <v>1</v>
      </c>
      <c r="W42" s="78">
        <f>IF(IFERROR(SEARCH("vPvB",P42),99)=99,IF(IFERROR(SEARCH("suspected pbt/vPvB",S42),99)=99,IF(IFERROR(SEARCH("vPvB",S42),99)=99,IF(IFERROR(SEARCH("concluded to be a vPvB",S42),99)=99,IF(IFERROR(SEARCH("identified as vPvB",K42),99)=99,IF(IFERROR(SEARCH("concluded to be a vPvB",K42),99)=99,IF(IFERROR(SEARCH("concluded to be both pbt and vPvB",S42),99)=99,IF(IFERROR(SEARCH("concluded to be both pbt and vPvB",K42),99)=99,0,Scoring!$E$5),Scoring!$E$5),Scoring!$E$5),Scoring!$E$5),Scoring!$E$5),Scoring!$E$4),Scoring!$E$6),Scoring!$E$4)</f>
        <v>1</v>
      </c>
      <c r="X42" s="78">
        <f>IF(IFERROR(SEARCH("H410",N42),99)=99,IF(IFERROR(SEARCH("H410",O42),99)=99,IF(IFERROR(SEARCH("H410",Q42),99)=99,IF(IFERROR(SEARCH("H410",M42),99)=99,IF(IFERROR(SEARCH("H410",R42),99)=99,IF(IFERROR(SEARCH("H411",N42),99)=99,IF(IFERROR(SEARCH("H411",O42),99)=99,IF(IFERROR(SEARCH("H411",Q42),99)=99,IF(IFERROR(SEARCH("H411",M42),99)=99,IF(IFERROR(SEARCH("H411",R42),99)=99,IF(IFERROR(SEARCH("H413",N42),99)=99,IF(IFERROR(SEARCH("H413",O42),99)=99,IF(IFERROR(SEARCH("H413",Q42),99)=99,IF(IFERROR(SEARCH("H413",M42),99)=99,IF(IFERROR(SEARCH("H413",R42),99)=99,IF(IFERROR(SEARCH("H412",N42),99)=99,IF(IFERROR(SEARCH("H412",O42),99)=99,IF(IFERROR(SEARCH("H412",Q42),99)=99,IF(IFERROR(SEARCH("H412",M42),99)=99,IF(IFERROR(SEARCH("H412",R42),99)=99,0,Scoring!$E$2),Scoring!$E$2),Scoring!$E$2),Scoring!$E$2),Scoring!$E$2),Scoring!$E$2),Scoring!$E$2),Scoring!$E$2),Scoring!$E$2),Scoring!$E$2),Scoring!$E$2),Scoring!$E$2),Scoring!$E$2),Scoring!$E$2),Scoring!$E$2),Scoring!$E$2),Scoring!$E$2),Scoring!$E$2),Scoring!$E$2),Scoring!$E$2)</f>
        <v>1</v>
      </c>
      <c r="Y42" s="78">
        <f>IF(IFERROR(SEARCH("CMR",K42),99)=99,IF(IFERROR(SEARCH("Suspected CMR",S42),99)=99,IF(IFERROR(SEARCH("CMR",S42),99)=99,0,Scoring!$E$8),Scoring!$E$9),Scoring!$E$8)</f>
        <v>0</v>
      </c>
      <c r="Z42" s="78">
        <f>IF(IFERROR(SEARCH("H350",N42),99)=99,IF(IFERROR(SEARCH("H350",O42),99)=99,IF(IFERROR(SEARCH("H350",Q42),99)=99,IF(IFERROR(SEARCH("H350",M42),99)=99,IF(IFERROR(SEARCH("H350",R42),99)=99,IF(IFERROR(SEARCH("H351",N42),99)=99,IF(IFERROR(SEARCH("H351",O42),99)=99,IF(IFERROR(SEARCH("H351",Q42),99)=99,IF(IFERROR(SEARCH("H351",M42),99)=99,IF(IFERROR(SEARCH("H351",R42),99)=99,IF(IFERROR(SEARCH("carcinogenic",P42),99)=99,IF(IFERROR(SEARCH("suspected carcinogenic",S42),99)=99,0,Scoring!$E$12),Scoring!$E$11),Scoring!$E$10),Scoring!$E$10),Scoring!$E$10),Scoring!$E$10),Scoring!$E$10),Scoring!$E$10),Scoring!$E$10),Scoring!$E$10),Scoring!$E$10),Scoring!$E$10)</f>
        <v>0</v>
      </c>
      <c r="AA42" s="78">
        <f>IF(IFERROR(SEARCH("H340",N42),99)=99,IF(IFERROR(SEARCH("H340",O42),99)=99,IF(IFERROR(SEARCH("H340",Q42),99)=99,IF(IFERROR(SEARCH("H340",M42),99)=99,IF(IFERROR(SEARCH("H340",R42),99)=99,IF(IFERROR(SEARCH("H341",N42),99)=99,IF(IFERROR(SEARCH("H341",O42),99)=99,IF(IFERROR(SEARCH("H341",Q42),99)=99,IF(IFERROR(SEARCH("H341",M42),99)=99,IF(IFERROR(SEARCH("H341",R42),99)=99,IF(IFERROR(SEARCH("mutagenic",P42),99)=99,IF(IFERROR(SEARCH("suspected mutagenic",S42),99)=99,0,Scoring!$E$15),Scoring!$E$14),Scoring!$E$13),Scoring!$E$13),Scoring!$E$13),Scoring!$E$13),Scoring!$E$13),Scoring!$E$13),Scoring!$E$13),Scoring!$E$13),Scoring!$E$13),Scoring!$E$13)</f>
        <v>0</v>
      </c>
      <c r="AB42" s="78">
        <f>IF(IFERROR(SEARCH("H360",N42),99)=99,IF(IFERROR(SEARCH("H360",O42),99)=99,IF(IFERROR(SEARCH("H360",Q42),99)=99,IF(IFERROR(SEARCH("H360",M42),99)=99,IF(IFERROR(SEARCH("H360",R42),99)=99,IF(IFERROR(SEARCH("H361",N42),99)=99,IF(IFERROR(SEARCH("H361",O42),99)=99,IF(IFERROR(SEARCH("H361",Q42),99)=99,IF(IFERROR(SEARCH("H361",M42),99)=99,IF(IFERROR(SEARCH("H361",R42),99)=99,IF(IFERROR(SEARCH("reproduction",P42),99)=99,IF(IFERROR(SEARCH("suspected reprotoxic",S42),99)=99,IF(IFERROR(SEARCH("reprotoxic",S42),99)=99,IF(IFERROR(SEARCH("reprotoxic",K42),99)=99,0,Scoring!$E$18),Scoring!$E$18),Scoring!$E$19),Scoring!$E$17),Scoring!$E$16),Scoring!$E$16),Scoring!$E$16),Scoring!$E$16),Scoring!$E$16),Scoring!$E$16),Scoring!$E$16),Scoring!$E$16),Scoring!$E$16),Scoring!$E$16)</f>
        <v>0</v>
      </c>
      <c r="AC42" s="78">
        <f>IF(IFERROR(SEARCH("57f",L42),99)=99,IF(IFERROR(SEARCH("57(f)",P42),99)=99,0,Scoring!$E$20),Scoring!$E$20)</f>
        <v>0</v>
      </c>
      <c r="AD42" s="78">
        <f>IF(IFERROR(SEARCH("CAT1",T42),99)=99,IF(IFERROR(SEARCH("CAT2",T42),99)=99,IF(IFERROR(SEARCH("CAT3",T42),99)=99,IF(IFERROR(SEARCH("concluded to be endocrine",K42),99)=99,IF(IFERROR(SEARCH("categorised as endocrine",K42),99)=99,IF(IFERROR(SEARCH("endocrine disrupting",P42),99)=99,IF(IFERROR(SEARCH("endocrine disrupting",K42),99)=99,IF(IFERROR(SEARCH("suspected endocrine",S42),99)=99,IF(IFERROR(SEARCH("potential endocrine",S42),99)=99,0,Scoring!$E$25),Scoring!$E$25),Scoring!$E$24),Scoring!$E$24),Scoring!$E$24),Scoring!$E$24),Scoring!$E$23),Scoring!$E$22),Scoring!$E$21)</f>
        <v>0</v>
      </c>
      <c r="AE42" s="78">
        <f>IF(IFERROR(SEARCH("suspected sensitiser",S42),99)=99,IF(IFERROR(SEARCH("sensitiser",S42),99)=99,IF(IFERROR(SEARCH("other hazard based concern",S42),99)=99,0,Scoring!$E$28),Scoring!$E$26),Scoring!$E$27)</f>
        <v>0</v>
      </c>
      <c r="AF42" s="78">
        <f>IF(IFERROR(M42,1)=1,IF(IFERROR(N42,1)=1,IF(IFERROR(O42,1)=1,IF(IFERROR(Q42,1)=1,IF(IFERROR(R42,1)=1,IF(IFERROR(T42,1)=1,IF(IFERROR(K42,1)=1,IF(IFERROR(P42,1)=1,IF(IFERROR(S42,1)=1,Scoring!$E$29,0),0),0),0),0),0),0),0),0)</f>
        <v>0</v>
      </c>
      <c r="AG42" s="78">
        <f t="shared" si="4"/>
        <v>3</v>
      </c>
      <c r="AI42" s="93">
        <f>IF(A42="-",IF(D42="-",#N/A,VLOOKUP(D42,Exponering!$A$6:O$501,15,FALSE)),VLOOKUP(A42,Exponering!$A$6:$O$501,15,FALSE))</f>
        <v>8</v>
      </c>
      <c r="AJ42" s="94">
        <f>IF(IFERROR(AI42,"")="","",IF(AI42="No data",Scoring!$M$9,IF(AI42&lt;Scoring!$L$2,Scoring!$M$2,IF(AI42&lt;Scoring!$L$3,Scoring!$M$3,IF(AI42&lt;Scoring!$L$4,Scoring!$M$4,IF(AI42&lt;Scoring!$L$5,Scoring!$M$5,IF(AI42&lt;Scoring!$L$6,Scoring!$M$6,IF(AI42&lt;Scoring!$L$7,Scoring!$M$7,IF(AI42&gt;=Scoring!$L$7,Scoring!$M$8,"")))))))))</f>
        <v>3</v>
      </c>
      <c r="AK42" s="76" t="str">
        <f>IF(A42="-",IF(D42="-",#N/A,VLOOKUP(D42,'Total Use SPIN'!$A$5:H$272,5,FALSE)),VLOOKUP(A42,'Total Use SPIN'!$A$5:$H$272,5,FALSE))</f>
        <v>Confidential</v>
      </c>
      <c r="AL42" s="75">
        <f>IF(IFERROR(AK42,"")="","",IF(AK42="Confidential",Scoring!$I$10,IF(AK42="No data",Scoring!$I$10,IF(AK42="UVCB, mixture, intermediate",Scoring!$I$9,IF(AK42&lt;Scoring!$H$2,Scoring!$I$2,IF(AK42&lt;Scoring!$H$3,Scoring!$I$3,IF(AK42&lt;Scoring!$H$4,Scoring!$I$4,IF(AK42&lt;Scoring!$H$5,Scoring!$I$5,IF(AK42&lt;Scoring!$H$6,Scoring!$I$6,IF(AK42&lt;Scoring!$H$7,Scoring!$I$7,IF(AK42&gt;=Scoring!$H$7,Scoring!$I$8,"")))))))))))</f>
        <v>3.5</v>
      </c>
      <c r="AU42" s="79">
        <f>IF(IFERROR(F42,99)=99,IF(IFERROR(G42,99)=99,IF(IFERROR(H42,99)=99,IF(IFERROR(I42,99)=99,IF(IFERROR(E42,99)=99,IF(IFERROR(J42,99)=99,0,Scoring!$B$7),Scoring!$B$3),Scoring!$B$2),Scoring!$B$6),Scoring!$B$5),Scoring!$B$4)</f>
        <v>0.5</v>
      </c>
      <c r="AV42" s="78">
        <f t="shared" si="6"/>
        <v>1.5</v>
      </c>
      <c r="AW42" s="78">
        <f t="shared" si="0"/>
        <v>3.5</v>
      </c>
      <c r="AX42" s="66">
        <f t="shared" si="1"/>
        <v>3</v>
      </c>
      <c r="AY42" s="78"/>
      <c r="AZ42" s="76"/>
      <c r="BB42" s="76"/>
    </row>
    <row r="43" spans="1:54" x14ac:dyDescent="0.25">
      <c r="A43" s="77" t="s">
        <v>3149</v>
      </c>
      <c r="B43" s="76" t="str">
        <f t="shared" ref="B43:B50" si="10">C43</f>
        <v>-</v>
      </c>
      <c r="C43" s="77" t="s">
        <v>30</v>
      </c>
      <c r="D43" s="77" t="s">
        <v>3010</v>
      </c>
      <c r="E43" s="76" t="str">
        <f>IF(C43="-",IF(A43="-",VLOOKUP(D43,'sin-list 180320_update'!$C$2:$C$835,1,FALSE),VLOOKUP(A43,'sin-list 180320_update'!$A$2:$A$835,1,FALSE)),VLOOKUP(C43,'sin-list 180320_update'!$B$2:$B$835,1,FALSE))</f>
        <v>134237-50-6</v>
      </c>
      <c r="F43" s="76" t="e">
        <f>IF($C43="-",IF($A43="-",VLOOKUP($D43,'REACH Bilaga XVII_update'!$A$5:$A$131,1,FALSE),VLOOKUP($A43,'REACH Bilaga XVII_update'!$C$5:$C$131,1,FALSE)),VLOOKUP($C43,'REACH Bilaga XVII_update'!$B$5:$B$131,1,FALSE))</f>
        <v>#N/A</v>
      </c>
      <c r="G43" s="76" t="str">
        <f>IF($C43="-",IF($A43="-",VLOOKUP($D43,' REACH Bilaga 59_update'!$A$5:$A$210,1,FALSE),VLOOKUP($A43,' REACH Bilaga 59_update'!$D$5:$D$210,1,FALSE)),VLOOKUP($C43,' REACH Bilaga 59_update'!$C$5:$C$210,1,FALSE))</f>
        <v>134237-50-6</v>
      </c>
      <c r="H43" s="76" t="str">
        <f>IF($C43="-",IF($A43="-",VLOOKUP($D43,'REACH Bilaga XIV_update'!$A$5:$A$110,1,FALSE),VLOOKUP($A43,'REACH Bilaga XIV_update'!$D$5:$D$110,1,FALSE)),VLOOKUP($C43,'REACH Bilaga XIV_update'!$C$5:$C$110,1,FALSE))</f>
        <v>134237-50-6</v>
      </c>
      <c r="I43" s="76" t="e">
        <f>IF($C43="-",IF($A43="-",VLOOKUP($D43,CoRAP_update!$A$5:$A$376,1,FALSE),VLOOKUP($A43,CoRAP_update!$D$5:$D$376,1,FALSE)),VLOOKUP($C43,CoRAP_update!$C$5:$C$376,1,FALSE))</f>
        <v>#N/A</v>
      </c>
      <c r="J43" s="76" t="e">
        <f>IF($C43="-",IF($A43="-",VLOOKUP($D43,EDC_update!$C$2:$C$450,1,FALSE),VLOOKUP($A43,EDC_update!$B$2:$B$450,1,FALSE)),VLOOKUP($C43,EDC_update!$L$2:$L$450,1,FALSE))</f>
        <v>#N/A</v>
      </c>
      <c r="K43" s="76" t="str">
        <f>IF($C43="-",IF($A43="-",IF(VLOOKUP($D43,'sin-list 180320_update'!$C$2:$S$835,3,FALSE)="",NA(),VLOOKUP($D43,'sin-list 180320_update'!$C$2:$S$835,3,FALSE)),IF(VLOOKUP($A43,'sin-list 180320_update'!$A$2:$S$835,5,FALSE)="",NA(),VLOOKUP($A43,'sin-list 180320_update'!$A$2:$S$835,5,FALSE))),IF(VLOOKUP($C43,'sin-list 180320_update'!$B$2:$S$835,4,FALSE)="",NA(),VLOOKUP($C43,'sin-list 180320_update'!$B$2:$S$835,4,FALSE)))</f>
        <v>Substance is concluded to be PBT by European Chemicals Bureau PBT Working Group.</v>
      </c>
      <c r="L43" s="76" t="str">
        <f>IF($C43="-",IF($A43="-",VLOOKUP($D43,'sin-list 180320_update'!$C$2:$S$835,6,FALSE),VLOOKUP($A43,'sin-list 180320_update'!$A$2:$S$835,8,FALSE)),VLOOKUP($C43,'sin-list 180320_update'!$B$2:$S$835,7,FALSE))</f>
        <v>PBT Cand list</v>
      </c>
      <c r="M43" s="76" t="str">
        <f>IF($C43="-",IF($A43="-",IF(VLOOKUP($D43,'sin-list 180320_update'!$C$2:$S$835,8,FALSE)="",NA(),VLOOKUP($D43,'sin-list 180320_update'!$C$2:$S$835,8,FALSE)),IF(VLOOKUP($A43,'sin-list 180320_update'!$A$2:$S$835,10,FALSE)="",NA(),VLOOKUP($A43,'sin-list 180320_update'!$A$2:$S$835,10,FALSE))),IF(VLOOKUP($C43,'sin-list 180320_update'!$B$2:$S$835,9,FALSE)="",NA(),VLOOKUP($C43,'sin-list 180320_update'!$B$2:$S$835,9,FALSE)))</f>
        <v>PBT Cand list</v>
      </c>
      <c r="N43" s="76" t="e">
        <f>IF($C43="-",IF($A43="-",IF(VLOOKUP($D43,'REACH Bilaga XVII_update'!$A$5:$E$131,4,FALSE)="",NA(),VLOOKUP($D43,'REACH Bilaga XVII_update'!$A$5:$E$131,4,FALSE)),IF(VLOOKUP($A43,'REACH Bilaga XVII_update'!$C$5:$D$131,2,FALSE)="",NA(),VLOOKUP($A43,'REACH Bilaga XVII_update'!$C$5:$D$131,2,FALSE))),IF(VLOOKUP($C43,'REACH Bilaga XVII_update'!$B$5:$D$131,3,FALSE)="",NA(),VLOOKUP($C43,'REACH Bilaga XVII_update'!$B$5:$D$131,3,FALSE)))</f>
        <v>#N/A</v>
      </c>
      <c r="O43" s="76" t="e">
        <f>IF($C43="-",IF($A43="-",IF(VLOOKUP($D43,' REACH Bilaga 59_update'!$A$5:$E$210,5,FALSE)="",NA(),VLOOKUP($D43,' REACH Bilaga 59_update'!$A$5:$E$210,5,FALSE)),IF(VLOOKUP($A43,' REACH Bilaga 59_update'!$D$5:$E$210,2,FALSE)="",NA(),VLOOKUP($A43,' REACH Bilaga 59_update'!$D$5:$E$210,2,FALSE))),IF(VLOOKUP($C43,' REACH Bilaga 59_update'!$C$5:$E$210,3,FALSE)="",NA(),VLOOKUP($C43,' REACH Bilaga 59_update'!$C$5:$E$210,3,FALSE)))</f>
        <v>#N/A</v>
      </c>
      <c r="P43" s="76" t="str">
        <f>IF(C43="-",IF(A43="-",IFERROR(VLOOKUP($D43,' REACH Bilaga 59_update'!$A$5:$F$210,MATCH(Sammanfattning!P$1,' REACH Bilaga 59_update'!$A$4:$F$4,0),FALSE),VLOOKUP($D43,'REACH Bilaga XIV_update'!$A$4:$H$110,MATCH(Sammanfattning!P$1,'REACH Bilaga XIV_update'!$A$4:$H$4,0),FALSE)),IFERROR(VLOOKUP($A43,' REACH Bilaga 59_update'!$D$5:$F$210,MATCH(Sammanfattning!P$1,' REACH Bilaga 59_update'!$D$4:$F$4,0),FALSE),VLOOKUP($A43,'REACH Bilaga XIV_update'!$D$4:$H$110,MATCH(Sammanfattning!P$1,'REACH Bilaga XIV_update'!$D$4:$H$4,0),FALSE))),IFERROR(VLOOKUP($C43,' REACH Bilaga 59_update'!$C$5:$F$210,MATCH(Sammanfattning!P$1,' REACH Bilaga 59_update'!$C$4:$F$4,0),FALSE),VLOOKUP($C43,'REACH Bilaga XIV_update'!$C$4:$H$110,MATCH(Sammanfattning!P$1,'REACH Bilaga XIV_update'!$C$4:$H$4,0),FALSE)))</f>
        <v>PBT (Article 57d)</v>
      </c>
      <c r="Q43" s="76" t="str">
        <f>IF($C43="-",IF($A43="-",IF(VLOOKUP($D43,'REACH Bilaga XIV_update'!$A$5:$I$110,9,FALSE)="",NA(),VLOOKUP($D43,'REACH Bilaga XIV_update'!$A$5:$I$110,9,FALSE)),IF(VLOOKUP($A43,'REACH Bilaga XIV_update'!$D$5:$I$110,6,FALSE)="",NA(),VLOOKUP($A43,'REACH Bilaga XIV_update'!$D$5:$I$110,6,FALSE))),IF(VLOOKUP($C43,'REACH Bilaga XIV_update'!$C$5:$I$110,7,FALSE)="",NA(),VLOOKUP($C43,'REACH Bilaga XIV_update'!$C$5:$I$110,7,FALSE)))</f>
        <v>H361
H362</v>
      </c>
      <c r="R43" s="76" t="e">
        <f>IF($C43="-",IF($A43="-",IF(VLOOKUP($D43,CoRAP_update!$A$5:$O$376,15,FALSE)="",NA(),VLOOKUP($D43,CoRAP_update!$A$5:$O$376,15,FALSE)),IF(VLOOKUP($A43,CoRAP_update!$D$5:$O$376,12,FALSE)="",NA(),VLOOKUP($A43,CoRAP_update!$D$5:$O$376,12,FALSE))),IF(VLOOKUP($C43,CoRAP_update!$C$5:$O$376,13,FALSE)="",NA(),VLOOKUP($C43,CoRAP_update!$C$5:$O$376,13,FALSE)))</f>
        <v>#N/A</v>
      </c>
      <c r="S43" s="144" t="e">
        <f>IF($C43="-",IF($A43="-",VLOOKUP($D43,CoRAP_update!$A$5:$J$376,MATCH(Sammanfattning!S$1,CoRAP_update!$A$4:$J$4,0),FALSE),VLOOKUP($A43,CoRAP_update!$D$5:$J$376,MATCH(Sammanfattning!S$1,CoRAP_update!$D$4:$J$4,0),FALSE)),VLOOKUP($C43,CoRAP_update!$C$5:$J$376,MATCH(Sammanfattning!S$1,CoRAP_update!$C$4:$J$4,0),FALSE))</f>
        <v>#N/A</v>
      </c>
      <c r="T43" s="76" t="e">
        <f>IF($A43="-",VLOOKUP($D43,EDC_update!$C$2:$F$450,4,FALSE),VLOOKUP($A43,EDC_update!$B$2:$F$450,5,FALSE))</f>
        <v>#N/A</v>
      </c>
      <c r="V43" s="78">
        <f>IF(IFERROR(SEARCH("PBT",P43),99)=99,IF(IFERROR(SEARCH("suspected PBT",S43),99)=99,IF(IFERROR(SEARCH("concluded to be PBT",K43),99)=99,IF(IFERROR(SEARCH("PBT",S43),99)=99,IF(IFERROR(SEARCH("PBT cand",L43),99)=99,IF(IFERROR(SEARCH("PBT",L43),99)=99,IF(IFERROR(SEARCH("persistent, bioackumulative and toxic properties",K43),99)=99,0,Scoring!$E$3),Scoring!$E$3),Scoring!$E$7),Scoring!$E$3),Scoring!$E$5),Scoring!$E$6),Scoring!$E$3)</f>
        <v>1</v>
      </c>
      <c r="W43" s="78">
        <f>IF(IFERROR(SEARCH("vPvB",P43),99)=99,IF(IFERROR(SEARCH("suspected pbt/vPvB",S43),99)=99,IF(IFERROR(SEARCH("vPvB",S43),99)=99,IF(IFERROR(SEARCH("concluded to be a vPvB",S43),99)=99,IF(IFERROR(SEARCH("identified as vPvB",K43),99)=99,IF(IFERROR(SEARCH("concluded to be a vPvB",K43),99)=99,IF(IFERROR(SEARCH("concluded to be both pbt and vPvB",S43),99)=99,IF(IFERROR(SEARCH("concluded to be both pbt and vPvB",K43),99)=99,0,Scoring!$E$5),Scoring!$E$5),Scoring!$E$5),Scoring!$E$5),Scoring!$E$5),Scoring!$E$4),Scoring!$E$6),Scoring!$E$4)</f>
        <v>0</v>
      </c>
      <c r="X43" s="78">
        <f>IF(IFERROR(SEARCH("H410",N43),99)=99,IF(IFERROR(SEARCH("H410",O43),99)=99,IF(IFERROR(SEARCH("H410",Q43),99)=99,IF(IFERROR(SEARCH("H410",M43),99)=99,IF(IFERROR(SEARCH("H410",R43),99)=99,IF(IFERROR(SEARCH("H411",N43),99)=99,IF(IFERROR(SEARCH("H411",O43),99)=99,IF(IFERROR(SEARCH("H411",Q43),99)=99,IF(IFERROR(SEARCH("H411",M43),99)=99,IF(IFERROR(SEARCH("H411",R43),99)=99,IF(IFERROR(SEARCH("H413",N43),99)=99,IF(IFERROR(SEARCH("H413",O43),99)=99,IF(IFERROR(SEARCH("H413",Q43),99)=99,IF(IFERROR(SEARCH("H413",M43),99)=99,IF(IFERROR(SEARCH("H413",R43),99)=99,IF(IFERROR(SEARCH("H412",N43),99)=99,IF(IFERROR(SEARCH("H412",O43),99)=99,IF(IFERROR(SEARCH("H412",Q43),99)=99,IF(IFERROR(SEARCH("H412",M43),99)=99,IF(IFERROR(SEARCH("H412",R43),99)=99,0,Scoring!$E$2),Scoring!$E$2),Scoring!$E$2),Scoring!$E$2),Scoring!$E$2),Scoring!$E$2),Scoring!$E$2),Scoring!$E$2),Scoring!$E$2),Scoring!$E$2),Scoring!$E$2),Scoring!$E$2),Scoring!$E$2),Scoring!$E$2),Scoring!$E$2),Scoring!$E$2),Scoring!$E$2),Scoring!$E$2),Scoring!$E$2),Scoring!$E$2)</f>
        <v>0</v>
      </c>
      <c r="Y43" s="78">
        <f>IF(IFERROR(SEARCH("CMR",K43),99)=99,IF(IFERROR(SEARCH("Suspected CMR",S43),99)=99,IF(IFERROR(SEARCH("CMR",S43),99)=99,0,Scoring!$E$8),Scoring!$E$9),Scoring!$E$8)</f>
        <v>0</v>
      </c>
      <c r="Z43" s="78">
        <f>IF(IFERROR(SEARCH("H350",N43),99)=99,IF(IFERROR(SEARCH("H350",O43),99)=99,IF(IFERROR(SEARCH("H350",Q43),99)=99,IF(IFERROR(SEARCH("H350",M43),99)=99,IF(IFERROR(SEARCH("H350",R43),99)=99,IF(IFERROR(SEARCH("H351",N43),99)=99,IF(IFERROR(SEARCH("H351",O43),99)=99,IF(IFERROR(SEARCH("H351",Q43),99)=99,IF(IFERROR(SEARCH("H351",M43),99)=99,IF(IFERROR(SEARCH("H351",R43),99)=99,IF(IFERROR(SEARCH("carcinogenic",P43),99)=99,IF(IFERROR(SEARCH("suspected carcinogenic",S43),99)=99,0,Scoring!$E$12),Scoring!$E$11),Scoring!$E$10),Scoring!$E$10),Scoring!$E$10),Scoring!$E$10),Scoring!$E$10),Scoring!$E$10),Scoring!$E$10),Scoring!$E$10),Scoring!$E$10),Scoring!$E$10)</f>
        <v>0</v>
      </c>
      <c r="AA43" s="78">
        <f>IF(IFERROR(SEARCH("H340",N43),99)=99,IF(IFERROR(SEARCH("H340",O43),99)=99,IF(IFERROR(SEARCH("H340",Q43),99)=99,IF(IFERROR(SEARCH("H340",M43),99)=99,IF(IFERROR(SEARCH("H340",R43),99)=99,IF(IFERROR(SEARCH("H341",N43),99)=99,IF(IFERROR(SEARCH("H341",O43),99)=99,IF(IFERROR(SEARCH("H341",Q43),99)=99,IF(IFERROR(SEARCH("H341",M43),99)=99,IF(IFERROR(SEARCH("H341",R43),99)=99,IF(IFERROR(SEARCH("mutagenic",P43),99)=99,IF(IFERROR(SEARCH("suspected mutagenic",S43),99)=99,0,Scoring!$E$15),Scoring!$E$14),Scoring!$E$13),Scoring!$E$13),Scoring!$E$13),Scoring!$E$13),Scoring!$E$13),Scoring!$E$13),Scoring!$E$13),Scoring!$E$13),Scoring!$E$13),Scoring!$E$13)</f>
        <v>0</v>
      </c>
      <c r="AB43" s="78">
        <f>IF(IFERROR(SEARCH("H360",N43),99)=99,IF(IFERROR(SEARCH("H360",O43),99)=99,IF(IFERROR(SEARCH("H360",Q43),99)=99,IF(IFERROR(SEARCH("H360",M43),99)=99,IF(IFERROR(SEARCH("H360",R43),99)=99,IF(IFERROR(SEARCH("H361",N43),99)=99,IF(IFERROR(SEARCH("H361",O43),99)=99,IF(IFERROR(SEARCH("H361",Q43),99)=99,IF(IFERROR(SEARCH("H361",M43),99)=99,IF(IFERROR(SEARCH("H361",R43),99)=99,IF(IFERROR(SEARCH("reproduction",P43),99)=99,IF(IFERROR(SEARCH("suspected reprotoxic",S43),99)=99,IF(IFERROR(SEARCH("reprotoxic",S43),99)=99,IF(IFERROR(SEARCH("reprotoxic",K43),99)=99,0,Scoring!$E$18),Scoring!$E$18),Scoring!$E$19),Scoring!$E$17),Scoring!$E$16),Scoring!$E$16),Scoring!$E$16),Scoring!$E$16),Scoring!$E$16),Scoring!$E$16),Scoring!$E$16),Scoring!$E$16),Scoring!$E$16),Scoring!$E$16)</f>
        <v>1</v>
      </c>
      <c r="AC43" s="78">
        <f>IF(IFERROR(SEARCH("57f",L43),99)=99,IF(IFERROR(SEARCH("57(f)",P43),99)=99,0,Scoring!$E$20),Scoring!$E$20)</f>
        <v>0</v>
      </c>
      <c r="AD43" s="78">
        <f>IF(IFERROR(SEARCH("CAT1",T43),99)=99,IF(IFERROR(SEARCH("CAT2",T43),99)=99,IF(IFERROR(SEARCH("CAT3",T43),99)=99,IF(IFERROR(SEARCH("concluded to be endocrine",K43),99)=99,IF(IFERROR(SEARCH("categorised as endocrine",K43),99)=99,IF(IFERROR(SEARCH("endocrine disrupting",P43),99)=99,IF(IFERROR(SEARCH("endocrine disrupting",K43),99)=99,IF(IFERROR(SEARCH("suspected endocrine",S43),99)=99,IF(IFERROR(SEARCH("potential endocrine",S43),99)=99,0,Scoring!$E$25),Scoring!$E$25),Scoring!$E$24),Scoring!$E$24),Scoring!$E$24),Scoring!$E$24),Scoring!$E$23),Scoring!$E$22),Scoring!$E$21)</f>
        <v>0</v>
      </c>
      <c r="AE43" s="78">
        <f>IF(IFERROR(SEARCH("suspected sensitiser",S43),99)=99,IF(IFERROR(SEARCH("sensitiser",S43),99)=99,IF(IFERROR(SEARCH("other hazard based concern",S43),99)=99,0,Scoring!$E$28),Scoring!$E$26),Scoring!$E$27)</f>
        <v>0</v>
      </c>
      <c r="AF43" s="78">
        <f>IF(IFERROR(M43,1)=1,IF(IFERROR(N43,1)=1,IF(IFERROR(O43,1)=1,IF(IFERROR(Q43,1)=1,IF(IFERROR(R43,1)=1,IF(IFERROR(T43,1)=1,IF(IFERROR(K43,1)=1,IF(IFERROR(P43,1)=1,IF(IFERROR(S43,1)=1,Scoring!$E$29,0),0),0),0),0),0),0),0),0)</f>
        <v>0</v>
      </c>
      <c r="AG43" s="78">
        <f t="shared" si="4"/>
        <v>2</v>
      </c>
      <c r="AH43" s="153"/>
      <c r="AI43" s="93"/>
      <c r="AJ43" s="94"/>
      <c r="AK43" s="76"/>
      <c r="AL43" s="75"/>
      <c r="AN43" s="79"/>
      <c r="AO43" s="79"/>
      <c r="AP43" s="79"/>
      <c r="AQ43" s="79"/>
      <c r="AR43" s="79"/>
      <c r="AS43" s="78"/>
      <c r="AU43" s="79">
        <f>IF(IFERROR(F43,99)=99,IF(IFERROR(G43,99)=99,IF(IFERROR(H43,99)=99,IF(IFERROR(I43,99)=99,IF(IFERROR(E43,99)=99,IF(IFERROR(J43,99)=99,0,Scoring!$B$7),Scoring!$B$3),Scoring!$B$2),Scoring!$B$6),Scoring!$B$5),Scoring!$B$4)</f>
        <v>1</v>
      </c>
      <c r="AV43" s="78">
        <f t="shared" si="6"/>
        <v>2</v>
      </c>
      <c r="AW43" s="78"/>
      <c r="AX43" s="66"/>
      <c r="AY43" s="78"/>
      <c r="AZ43" s="76"/>
      <c r="BA43" s="76"/>
      <c r="BB43" s="76"/>
    </row>
    <row r="44" spans="1:54" x14ac:dyDescent="0.25">
      <c r="A44" s="77" t="s">
        <v>3150</v>
      </c>
      <c r="B44" s="76" t="str">
        <f t="shared" si="10"/>
        <v>-</v>
      </c>
      <c r="C44" s="77" t="s">
        <v>30</v>
      </c>
      <c r="D44" s="77" t="s">
        <v>3011</v>
      </c>
      <c r="E44" s="76" t="str">
        <f>IF(C44="-",IF(A44="-",VLOOKUP(D44,'sin-list 180320_update'!$C$2:$C$835,1,FALSE),VLOOKUP(A44,'sin-list 180320_update'!$A$2:$A$835,1,FALSE)),VLOOKUP(C44,'sin-list 180320_update'!$B$2:$B$835,1,FALSE))</f>
        <v>134237-51-7</v>
      </c>
      <c r="F44" s="76" t="e">
        <f>IF($C44="-",IF($A44="-",VLOOKUP($D44,'REACH Bilaga XVII_update'!$A$5:$A$131,1,FALSE),VLOOKUP($A44,'REACH Bilaga XVII_update'!$C$5:$C$131,1,FALSE)),VLOOKUP($C44,'REACH Bilaga XVII_update'!$B$5:$B$131,1,FALSE))</f>
        <v>#N/A</v>
      </c>
      <c r="G44" s="76" t="str">
        <f>IF($C44="-",IF($A44="-",VLOOKUP($D44,' REACH Bilaga 59_update'!$A$5:$A$210,1,FALSE),VLOOKUP($A44,' REACH Bilaga 59_update'!$D$5:$D$210,1,FALSE)),VLOOKUP($C44,' REACH Bilaga 59_update'!$C$5:$C$210,1,FALSE))</f>
        <v>134237-51-7</v>
      </c>
      <c r="H44" s="76" t="str">
        <f>IF($C44="-",IF($A44="-",VLOOKUP($D44,'REACH Bilaga XIV_update'!$A$5:$A$110,1,FALSE),VLOOKUP($A44,'REACH Bilaga XIV_update'!$D$5:$D$110,1,FALSE)),VLOOKUP($C44,'REACH Bilaga XIV_update'!$C$5:$C$110,1,FALSE))</f>
        <v>134237-51-7</v>
      </c>
      <c r="I44" s="76" t="e">
        <f>IF($C44="-",IF($A44="-",VLOOKUP($D44,CoRAP_update!$A$5:$A$376,1,FALSE),VLOOKUP($A44,CoRAP_update!$D$5:$D$376,1,FALSE)),VLOOKUP($C44,CoRAP_update!$C$5:$C$376,1,FALSE))</f>
        <v>#N/A</v>
      </c>
      <c r="J44" s="76" t="e">
        <f>IF($C44="-",IF($A44="-",VLOOKUP($D44,EDC_update!$C$2:$C$450,1,FALSE),VLOOKUP($A44,EDC_update!$B$2:$B$450,1,FALSE)),VLOOKUP($C44,EDC_update!$L$2:$L$450,1,FALSE))</f>
        <v>#N/A</v>
      </c>
      <c r="K44" s="76" t="str">
        <f>IF($C44="-",IF($A44="-",IF(VLOOKUP($D44,'sin-list 180320_update'!$C$2:$S$835,3,FALSE)="",NA(),VLOOKUP($D44,'sin-list 180320_update'!$C$2:$S$835,3,FALSE)),IF(VLOOKUP($A44,'sin-list 180320_update'!$A$2:$S$835,5,FALSE)="",NA(),VLOOKUP($A44,'sin-list 180320_update'!$A$2:$S$835,5,FALSE))),IF(VLOOKUP($C44,'sin-list 180320_update'!$B$2:$S$835,4,FALSE)="",NA(),VLOOKUP($C44,'sin-list 180320_update'!$B$2:$S$835,4,FALSE)))</f>
        <v>Substance is concluded to be PBT by European Chemicals Bureau PBT Working Group.</v>
      </c>
      <c r="L44" s="76" t="str">
        <f>IF($C44="-",IF($A44="-",VLOOKUP($D44,'sin-list 180320_update'!$C$2:$S$835,6,FALSE),VLOOKUP($A44,'sin-list 180320_update'!$A$2:$S$835,8,FALSE)),VLOOKUP($C44,'sin-list 180320_update'!$B$2:$S$835,7,FALSE))</f>
        <v>PBT Cand list</v>
      </c>
      <c r="M44" s="76" t="str">
        <f>IF($C44="-",IF($A44="-",IF(VLOOKUP($D44,'sin-list 180320_update'!$C$2:$S$835,8,FALSE)="",NA(),VLOOKUP($D44,'sin-list 180320_update'!$C$2:$S$835,8,FALSE)),IF(VLOOKUP($A44,'sin-list 180320_update'!$A$2:$S$835,10,FALSE)="",NA(),VLOOKUP($A44,'sin-list 180320_update'!$A$2:$S$835,10,FALSE))),IF(VLOOKUP($C44,'sin-list 180320_update'!$B$2:$S$835,9,FALSE)="",NA(),VLOOKUP($C44,'sin-list 180320_update'!$B$2:$S$835,9,FALSE)))</f>
        <v>PBT Cand list</v>
      </c>
      <c r="N44" s="76" t="e">
        <f>IF($C44="-",IF($A44="-",IF(VLOOKUP($D44,'REACH Bilaga XVII_update'!$A$5:$E$131,4,FALSE)="",NA(),VLOOKUP($D44,'REACH Bilaga XVII_update'!$A$5:$E$131,4,FALSE)),IF(VLOOKUP($A44,'REACH Bilaga XVII_update'!$C$5:$D$131,2,FALSE)="",NA(),VLOOKUP($A44,'REACH Bilaga XVII_update'!$C$5:$D$131,2,FALSE))),IF(VLOOKUP($C44,'REACH Bilaga XVII_update'!$B$5:$D$131,3,FALSE)="",NA(),VLOOKUP($C44,'REACH Bilaga XVII_update'!$B$5:$D$131,3,FALSE)))</f>
        <v>#N/A</v>
      </c>
      <c r="O44" s="76" t="e">
        <f>IF($C44="-",IF($A44="-",IF(VLOOKUP($D44,' REACH Bilaga 59_update'!$A$5:$E$210,5,FALSE)="",NA(),VLOOKUP($D44,' REACH Bilaga 59_update'!$A$5:$E$210,5,FALSE)),IF(VLOOKUP($A44,' REACH Bilaga 59_update'!$D$5:$E$210,2,FALSE)="",NA(),VLOOKUP($A44,' REACH Bilaga 59_update'!$D$5:$E$210,2,FALSE))),IF(VLOOKUP($C44,' REACH Bilaga 59_update'!$C$5:$E$210,3,FALSE)="",NA(),VLOOKUP($C44,' REACH Bilaga 59_update'!$C$5:$E$210,3,FALSE)))</f>
        <v>#N/A</v>
      </c>
      <c r="P44" s="76" t="str">
        <f>IF(C44="-",IF(A44="-",IFERROR(VLOOKUP($D44,' REACH Bilaga 59_update'!$A$5:$F$210,MATCH(Sammanfattning!P$1,' REACH Bilaga 59_update'!$A$4:$F$4,0),FALSE),VLOOKUP($D44,'REACH Bilaga XIV_update'!$A$4:$H$110,MATCH(Sammanfattning!P$1,'REACH Bilaga XIV_update'!$A$4:$H$4,0),FALSE)),IFERROR(VLOOKUP($A44,' REACH Bilaga 59_update'!$D$5:$F$210,MATCH(Sammanfattning!P$1,' REACH Bilaga 59_update'!$D$4:$F$4,0),FALSE),VLOOKUP($A44,'REACH Bilaga XIV_update'!$D$4:$H$110,MATCH(Sammanfattning!P$1,'REACH Bilaga XIV_update'!$D$4:$H$4,0),FALSE))),IFERROR(VLOOKUP($C44,' REACH Bilaga 59_update'!$C$5:$F$210,MATCH(Sammanfattning!P$1,' REACH Bilaga 59_update'!$C$4:$F$4,0),FALSE),VLOOKUP($C44,'REACH Bilaga XIV_update'!$C$4:$H$110,MATCH(Sammanfattning!P$1,'REACH Bilaga XIV_update'!$C$4:$H$4,0),FALSE)))</f>
        <v>PBT (Article 57d)</v>
      </c>
      <c r="Q44" s="76" t="str">
        <f>IF($C44="-",IF($A44="-",IF(VLOOKUP($D44,'REACH Bilaga XIV_update'!$A$5:$I$110,9,FALSE)="",NA(),VLOOKUP($D44,'REACH Bilaga XIV_update'!$A$5:$I$110,9,FALSE)),IF(VLOOKUP($A44,'REACH Bilaga XIV_update'!$D$5:$I$110,6,FALSE)="",NA(),VLOOKUP($A44,'REACH Bilaga XIV_update'!$D$5:$I$110,6,FALSE))),IF(VLOOKUP($C44,'REACH Bilaga XIV_update'!$C$5:$I$110,7,FALSE)="",NA(),VLOOKUP($C44,'REACH Bilaga XIV_update'!$C$5:$I$110,7,FALSE)))</f>
        <v>H361
H362</v>
      </c>
      <c r="R44" s="76" t="e">
        <f>IF($C44="-",IF($A44="-",IF(VLOOKUP($D44,CoRAP_update!$A$5:$O$376,15,FALSE)="",NA(),VLOOKUP($D44,CoRAP_update!$A$5:$O$376,15,FALSE)),IF(VLOOKUP($A44,CoRAP_update!$D$5:$O$376,12,FALSE)="",NA(),VLOOKUP($A44,CoRAP_update!$D$5:$O$376,12,FALSE))),IF(VLOOKUP($C44,CoRAP_update!$C$5:$O$376,13,FALSE)="",NA(),VLOOKUP($C44,CoRAP_update!$C$5:$O$376,13,FALSE)))</f>
        <v>#N/A</v>
      </c>
      <c r="S44" s="144" t="e">
        <f>IF($C44="-",IF($A44="-",VLOOKUP($D44,CoRAP_update!$A$5:$J$376,MATCH(Sammanfattning!S$1,CoRAP_update!$A$4:$J$4,0),FALSE),VLOOKUP($A44,CoRAP_update!$D$5:$J$376,MATCH(Sammanfattning!S$1,CoRAP_update!$D$4:$J$4,0),FALSE)),VLOOKUP($C44,CoRAP_update!$C$5:$J$376,MATCH(Sammanfattning!S$1,CoRAP_update!$C$4:$J$4,0),FALSE))</f>
        <v>#N/A</v>
      </c>
      <c r="T44" s="76" t="e">
        <f>IF($A44="-",VLOOKUP($D44,EDC_update!$C$2:$F$450,4,FALSE),VLOOKUP($A44,EDC_update!$B$2:$F$450,5,FALSE))</f>
        <v>#N/A</v>
      </c>
      <c r="V44" s="78">
        <f>IF(IFERROR(SEARCH("PBT",P44),99)=99,IF(IFERROR(SEARCH("suspected PBT",S44),99)=99,IF(IFERROR(SEARCH("concluded to be PBT",K44),99)=99,IF(IFERROR(SEARCH("PBT",S44),99)=99,IF(IFERROR(SEARCH("PBT cand",L44),99)=99,IF(IFERROR(SEARCH("PBT",L44),99)=99,IF(IFERROR(SEARCH("persistent, bioackumulative and toxic properties",K44),99)=99,0,Scoring!$E$3),Scoring!$E$3),Scoring!$E$7),Scoring!$E$3),Scoring!$E$5),Scoring!$E$6),Scoring!$E$3)</f>
        <v>1</v>
      </c>
      <c r="W44" s="78">
        <f>IF(IFERROR(SEARCH("vPvB",P44),99)=99,IF(IFERROR(SEARCH("suspected pbt/vPvB",S44),99)=99,IF(IFERROR(SEARCH("vPvB",S44),99)=99,IF(IFERROR(SEARCH("concluded to be a vPvB",S44),99)=99,IF(IFERROR(SEARCH("identified as vPvB",K44),99)=99,IF(IFERROR(SEARCH("concluded to be a vPvB",K44),99)=99,IF(IFERROR(SEARCH("concluded to be both pbt and vPvB",S44),99)=99,IF(IFERROR(SEARCH("concluded to be both pbt and vPvB",K44),99)=99,0,Scoring!$E$5),Scoring!$E$5),Scoring!$E$5),Scoring!$E$5),Scoring!$E$5),Scoring!$E$4),Scoring!$E$6),Scoring!$E$4)</f>
        <v>0</v>
      </c>
      <c r="X44" s="78">
        <f>IF(IFERROR(SEARCH("H410",N44),99)=99,IF(IFERROR(SEARCH("H410",O44),99)=99,IF(IFERROR(SEARCH("H410",Q44),99)=99,IF(IFERROR(SEARCH("H410",M44),99)=99,IF(IFERROR(SEARCH("H410",R44),99)=99,IF(IFERROR(SEARCH("H411",N44),99)=99,IF(IFERROR(SEARCH("H411",O44),99)=99,IF(IFERROR(SEARCH("H411",Q44),99)=99,IF(IFERROR(SEARCH("H411",M44),99)=99,IF(IFERROR(SEARCH("H411",R44),99)=99,IF(IFERROR(SEARCH("H413",N44),99)=99,IF(IFERROR(SEARCH("H413",O44),99)=99,IF(IFERROR(SEARCH("H413",Q44),99)=99,IF(IFERROR(SEARCH("H413",M44),99)=99,IF(IFERROR(SEARCH("H413",R44),99)=99,IF(IFERROR(SEARCH("H412",N44),99)=99,IF(IFERROR(SEARCH("H412",O44),99)=99,IF(IFERROR(SEARCH("H412",Q44),99)=99,IF(IFERROR(SEARCH("H412",M44),99)=99,IF(IFERROR(SEARCH("H412",R44),99)=99,0,Scoring!$E$2),Scoring!$E$2),Scoring!$E$2),Scoring!$E$2),Scoring!$E$2),Scoring!$E$2),Scoring!$E$2),Scoring!$E$2),Scoring!$E$2),Scoring!$E$2),Scoring!$E$2),Scoring!$E$2),Scoring!$E$2),Scoring!$E$2),Scoring!$E$2),Scoring!$E$2),Scoring!$E$2),Scoring!$E$2),Scoring!$E$2),Scoring!$E$2)</f>
        <v>0</v>
      </c>
      <c r="Y44" s="78">
        <f>IF(IFERROR(SEARCH("CMR",K44),99)=99,IF(IFERROR(SEARCH("Suspected CMR",S44),99)=99,IF(IFERROR(SEARCH("CMR",S44),99)=99,0,Scoring!$E$8),Scoring!$E$9),Scoring!$E$8)</f>
        <v>0</v>
      </c>
      <c r="Z44" s="78">
        <f>IF(IFERROR(SEARCH("H350",N44),99)=99,IF(IFERROR(SEARCH("H350",O44),99)=99,IF(IFERROR(SEARCH("H350",Q44),99)=99,IF(IFERROR(SEARCH("H350",M44),99)=99,IF(IFERROR(SEARCH("H350",R44),99)=99,IF(IFERROR(SEARCH("H351",N44),99)=99,IF(IFERROR(SEARCH("H351",O44),99)=99,IF(IFERROR(SEARCH("H351",Q44),99)=99,IF(IFERROR(SEARCH("H351",M44),99)=99,IF(IFERROR(SEARCH("H351",R44),99)=99,IF(IFERROR(SEARCH("carcinogenic",P44),99)=99,IF(IFERROR(SEARCH("suspected carcinogenic",S44),99)=99,0,Scoring!$E$12),Scoring!$E$11),Scoring!$E$10),Scoring!$E$10),Scoring!$E$10),Scoring!$E$10),Scoring!$E$10),Scoring!$E$10),Scoring!$E$10),Scoring!$E$10),Scoring!$E$10),Scoring!$E$10)</f>
        <v>0</v>
      </c>
      <c r="AA44" s="78">
        <f>IF(IFERROR(SEARCH("H340",N44),99)=99,IF(IFERROR(SEARCH("H340",O44),99)=99,IF(IFERROR(SEARCH("H340",Q44),99)=99,IF(IFERROR(SEARCH("H340",M44),99)=99,IF(IFERROR(SEARCH("H340",R44),99)=99,IF(IFERROR(SEARCH("H341",N44),99)=99,IF(IFERROR(SEARCH("H341",O44),99)=99,IF(IFERROR(SEARCH("H341",Q44),99)=99,IF(IFERROR(SEARCH("H341",M44),99)=99,IF(IFERROR(SEARCH("H341",R44),99)=99,IF(IFERROR(SEARCH("mutagenic",P44),99)=99,IF(IFERROR(SEARCH("suspected mutagenic",S44),99)=99,0,Scoring!$E$15),Scoring!$E$14),Scoring!$E$13),Scoring!$E$13),Scoring!$E$13),Scoring!$E$13),Scoring!$E$13),Scoring!$E$13),Scoring!$E$13),Scoring!$E$13),Scoring!$E$13),Scoring!$E$13)</f>
        <v>0</v>
      </c>
      <c r="AB44" s="78">
        <f>IF(IFERROR(SEARCH("H360",N44),99)=99,IF(IFERROR(SEARCH("H360",O44),99)=99,IF(IFERROR(SEARCH("H360",Q44),99)=99,IF(IFERROR(SEARCH("H360",M44),99)=99,IF(IFERROR(SEARCH("H360",R44),99)=99,IF(IFERROR(SEARCH("H361",N44),99)=99,IF(IFERROR(SEARCH("H361",O44),99)=99,IF(IFERROR(SEARCH("H361",Q44),99)=99,IF(IFERROR(SEARCH("H361",M44),99)=99,IF(IFERROR(SEARCH("H361",R44),99)=99,IF(IFERROR(SEARCH("reproduction",P44),99)=99,IF(IFERROR(SEARCH("suspected reprotoxic",S44),99)=99,IF(IFERROR(SEARCH("reprotoxic",S44),99)=99,IF(IFERROR(SEARCH("reprotoxic",K44),99)=99,0,Scoring!$E$18),Scoring!$E$18),Scoring!$E$19),Scoring!$E$17),Scoring!$E$16),Scoring!$E$16),Scoring!$E$16),Scoring!$E$16),Scoring!$E$16),Scoring!$E$16),Scoring!$E$16),Scoring!$E$16),Scoring!$E$16),Scoring!$E$16)</f>
        <v>1</v>
      </c>
      <c r="AC44" s="78">
        <f>IF(IFERROR(SEARCH("57f",L44),99)=99,IF(IFERROR(SEARCH("57(f)",P44),99)=99,0,Scoring!$E$20),Scoring!$E$20)</f>
        <v>0</v>
      </c>
      <c r="AD44" s="78">
        <f>IF(IFERROR(SEARCH("CAT1",T44),99)=99,IF(IFERROR(SEARCH("CAT2",T44),99)=99,IF(IFERROR(SEARCH("CAT3",T44),99)=99,IF(IFERROR(SEARCH("concluded to be endocrine",K44),99)=99,IF(IFERROR(SEARCH("categorised as endocrine",K44),99)=99,IF(IFERROR(SEARCH("endocrine disrupting",P44),99)=99,IF(IFERROR(SEARCH("endocrine disrupting",K44),99)=99,IF(IFERROR(SEARCH("suspected endocrine",S44),99)=99,IF(IFERROR(SEARCH("potential endocrine",S44),99)=99,0,Scoring!$E$25),Scoring!$E$25),Scoring!$E$24),Scoring!$E$24),Scoring!$E$24),Scoring!$E$24),Scoring!$E$23),Scoring!$E$22),Scoring!$E$21)</f>
        <v>0</v>
      </c>
      <c r="AE44" s="78">
        <f>IF(IFERROR(SEARCH("suspected sensitiser",S44),99)=99,IF(IFERROR(SEARCH("sensitiser",S44),99)=99,IF(IFERROR(SEARCH("other hazard based concern",S44),99)=99,0,Scoring!$E$28),Scoring!$E$26),Scoring!$E$27)</f>
        <v>0</v>
      </c>
      <c r="AF44" s="78">
        <f>IF(IFERROR(M44,1)=1,IF(IFERROR(N44,1)=1,IF(IFERROR(O44,1)=1,IF(IFERROR(Q44,1)=1,IF(IFERROR(R44,1)=1,IF(IFERROR(T44,1)=1,IF(IFERROR(K44,1)=1,IF(IFERROR(P44,1)=1,IF(IFERROR(S44,1)=1,Scoring!$E$29,0),0),0),0),0),0),0),0),0)</f>
        <v>0</v>
      </c>
      <c r="AG44" s="78">
        <f t="shared" si="4"/>
        <v>2</v>
      </c>
      <c r="AI44" s="93"/>
      <c r="AJ44" s="94"/>
      <c r="AK44" s="76"/>
      <c r="AL44" s="75"/>
      <c r="AN44" s="79"/>
      <c r="AO44" s="79"/>
      <c r="AP44" s="79"/>
      <c r="AQ44" s="79"/>
      <c r="AR44" s="79"/>
      <c r="AS44" s="78"/>
      <c r="AU44" s="79">
        <f>IF(IFERROR(F44,99)=99,IF(IFERROR(G44,99)=99,IF(IFERROR(H44,99)=99,IF(IFERROR(I44,99)=99,IF(IFERROR(E44,99)=99,IF(IFERROR(J44,99)=99,0,Scoring!$B$7),Scoring!$B$3),Scoring!$B$2),Scoring!$B$6),Scoring!$B$5),Scoring!$B$4)</f>
        <v>1</v>
      </c>
      <c r="AV44" s="78">
        <f t="shared" si="6"/>
        <v>2</v>
      </c>
      <c r="AW44" s="78"/>
      <c r="AX44" s="66"/>
      <c r="AY44" s="78"/>
      <c r="AZ44" s="76"/>
      <c r="BA44" s="76"/>
      <c r="BB44" s="76"/>
    </row>
    <row r="45" spans="1:54" x14ac:dyDescent="0.25">
      <c r="A45" s="77" t="s">
        <v>3147</v>
      </c>
      <c r="B45" s="76" t="str">
        <f t="shared" si="10"/>
        <v>-</v>
      </c>
      <c r="C45" s="77" t="s">
        <v>30</v>
      </c>
      <c r="D45" s="77" t="s">
        <v>3009</v>
      </c>
      <c r="E45" s="76" t="str">
        <f>IF(C45="-",IF(A45="-",VLOOKUP(D45,'sin-list 180320_update'!$C$2:$C$835,1,FALSE),VLOOKUP(A45,'sin-list 180320_update'!$A$2:$A$835,1,FALSE)),VLOOKUP(C45,'sin-list 180320_update'!$B$2:$B$835,1,FALSE))</f>
        <v>134237-52-8</v>
      </c>
      <c r="F45" s="76" t="e">
        <f>IF($C45="-",IF($A45="-",VLOOKUP($D45,'REACH Bilaga XVII_update'!$A$5:$A$131,1,FALSE),VLOOKUP($A45,'REACH Bilaga XVII_update'!$C$5:$C$131,1,FALSE)),VLOOKUP($C45,'REACH Bilaga XVII_update'!$B$5:$B$131,1,FALSE))</f>
        <v>#N/A</v>
      </c>
      <c r="G45" s="76" t="str">
        <f>IF($C45="-",IF($A45="-",VLOOKUP($D45,' REACH Bilaga 59_update'!$A$5:$A$210,1,FALSE),VLOOKUP($A45,' REACH Bilaga 59_update'!$D$5:$D$210,1,FALSE)),VLOOKUP($C45,' REACH Bilaga 59_update'!$C$5:$C$210,1,FALSE))</f>
        <v>134237-52-8</v>
      </c>
      <c r="H45" s="76" t="str">
        <f>IF($C45="-",IF($A45="-",VLOOKUP($D45,'REACH Bilaga XIV_update'!$A$5:$A$110,1,FALSE),VLOOKUP($A45,'REACH Bilaga XIV_update'!$D$5:$D$110,1,FALSE)),VLOOKUP($C45,'REACH Bilaga XIV_update'!$C$5:$C$110,1,FALSE))</f>
        <v>134237-52-8</v>
      </c>
      <c r="I45" s="76" t="e">
        <f>IF($C45="-",IF($A45="-",VLOOKUP($D45,CoRAP_update!$A$5:$A$376,1,FALSE),VLOOKUP($A45,CoRAP_update!$D$5:$D$376,1,FALSE)),VLOOKUP($C45,CoRAP_update!$C$5:$C$376,1,FALSE))</f>
        <v>#N/A</v>
      </c>
      <c r="J45" s="76" t="e">
        <f>IF($C45="-",IF($A45="-",VLOOKUP($D45,EDC_update!$C$2:$C$450,1,FALSE),VLOOKUP($A45,EDC_update!$B$2:$B$450,1,FALSE)),VLOOKUP($C45,EDC_update!$L$2:$L$450,1,FALSE))</f>
        <v>#N/A</v>
      </c>
      <c r="K45" s="76" t="str">
        <f>IF($C45="-",IF($A45="-",IF(VLOOKUP($D45,'sin-list 180320_update'!$C$2:$S$835,3,FALSE)="",NA(),VLOOKUP($D45,'sin-list 180320_update'!$C$2:$S$835,3,FALSE)),IF(VLOOKUP($A45,'sin-list 180320_update'!$A$2:$S$835,5,FALSE)="",NA(),VLOOKUP($A45,'sin-list 180320_update'!$A$2:$S$835,5,FALSE))),IF(VLOOKUP($C45,'sin-list 180320_update'!$B$2:$S$835,4,FALSE)="",NA(),VLOOKUP($C45,'sin-list 180320_update'!$B$2:$S$835,4,FALSE)))</f>
        <v>Substance is concluded to be PBT by European Chemicals Bureau PBT Working Group.</v>
      </c>
      <c r="L45" s="76" t="str">
        <f>IF($C45="-",IF($A45="-",VLOOKUP($D45,'sin-list 180320_update'!$C$2:$S$835,6,FALSE),VLOOKUP($A45,'sin-list 180320_update'!$A$2:$S$835,8,FALSE)),VLOOKUP($C45,'sin-list 180320_update'!$B$2:$S$835,7,FALSE))</f>
        <v>PBT Cand list</v>
      </c>
      <c r="M45" s="76" t="str">
        <f>IF($C45="-",IF($A45="-",IF(VLOOKUP($D45,'sin-list 180320_update'!$C$2:$S$835,8,FALSE)="",NA(),VLOOKUP($D45,'sin-list 180320_update'!$C$2:$S$835,8,FALSE)),IF(VLOOKUP($A45,'sin-list 180320_update'!$A$2:$S$835,10,FALSE)="",NA(),VLOOKUP($A45,'sin-list 180320_update'!$A$2:$S$835,10,FALSE))),IF(VLOOKUP($C45,'sin-list 180320_update'!$B$2:$S$835,9,FALSE)="",NA(),VLOOKUP($C45,'sin-list 180320_update'!$B$2:$S$835,9,FALSE)))</f>
        <v>PBT Cand list</v>
      </c>
      <c r="N45" s="76" t="e">
        <f>IF($C45="-",IF($A45="-",IF(VLOOKUP($D45,'REACH Bilaga XVII_update'!$A$5:$E$131,4,FALSE)="",NA(),VLOOKUP($D45,'REACH Bilaga XVII_update'!$A$5:$E$131,4,FALSE)),IF(VLOOKUP($A45,'REACH Bilaga XVII_update'!$C$5:$D$131,2,FALSE)="",NA(),VLOOKUP($A45,'REACH Bilaga XVII_update'!$C$5:$D$131,2,FALSE))),IF(VLOOKUP($C45,'REACH Bilaga XVII_update'!$B$5:$D$131,3,FALSE)="",NA(),VLOOKUP($C45,'REACH Bilaga XVII_update'!$B$5:$D$131,3,FALSE)))</f>
        <v>#N/A</v>
      </c>
      <c r="O45" s="76" t="e">
        <f>IF($C45="-",IF($A45="-",IF(VLOOKUP($D45,' REACH Bilaga 59_update'!$A$5:$E$210,5,FALSE)="",NA(),VLOOKUP($D45,' REACH Bilaga 59_update'!$A$5:$E$210,5,FALSE)),IF(VLOOKUP($A45,' REACH Bilaga 59_update'!$D$5:$E$210,2,FALSE)="",NA(),VLOOKUP($A45,' REACH Bilaga 59_update'!$D$5:$E$210,2,FALSE))),IF(VLOOKUP($C45,' REACH Bilaga 59_update'!$C$5:$E$210,3,FALSE)="",NA(),VLOOKUP($C45,' REACH Bilaga 59_update'!$C$5:$E$210,3,FALSE)))</f>
        <v>#N/A</v>
      </c>
      <c r="P45" s="76" t="str">
        <f>IF(C45="-",IF(A45="-",IFERROR(VLOOKUP($D45,' REACH Bilaga 59_update'!$A$5:$F$210,MATCH(Sammanfattning!P$1,' REACH Bilaga 59_update'!$A$4:$F$4,0),FALSE),VLOOKUP($D45,'REACH Bilaga XIV_update'!$A$4:$H$110,MATCH(Sammanfattning!P$1,'REACH Bilaga XIV_update'!$A$4:$H$4,0),FALSE)),IFERROR(VLOOKUP($A45,' REACH Bilaga 59_update'!$D$5:$F$210,MATCH(Sammanfattning!P$1,' REACH Bilaga 59_update'!$D$4:$F$4,0),FALSE),VLOOKUP($A45,'REACH Bilaga XIV_update'!$D$4:$H$110,MATCH(Sammanfattning!P$1,'REACH Bilaga XIV_update'!$D$4:$H$4,0),FALSE))),IFERROR(VLOOKUP($C45,' REACH Bilaga 59_update'!$C$5:$F$210,MATCH(Sammanfattning!P$1,' REACH Bilaga 59_update'!$C$4:$F$4,0),FALSE),VLOOKUP($C45,'REACH Bilaga XIV_update'!$C$4:$H$110,MATCH(Sammanfattning!P$1,'REACH Bilaga XIV_update'!$C$4:$H$4,0),FALSE)))</f>
        <v>PBT (Article 57d)</v>
      </c>
      <c r="Q45" s="76" t="str">
        <f>IF($C45="-",IF($A45="-",IF(VLOOKUP($D45,'REACH Bilaga XIV_update'!$A$5:$I$110,9,FALSE)="",NA(),VLOOKUP($D45,'REACH Bilaga XIV_update'!$A$5:$I$110,9,FALSE)),IF(VLOOKUP($A45,'REACH Bilaga XIV_update'!$D$5:$I$110,6,FALSE)="",NA(),VLOOKUP($A45,'REACH Bilaga XIV_update'!$D$5:$I$110,6,FALSE))),IF(VLOOKUP($C45,'REACH Bilaga XIV_update'!$C$5:$I$110,7,FALSE)="",NA(),VLOOKUP($C45,'REACH Bilaga XIV_update'!$C$5:$I$110,7,FALSE)))</f>
        <v>H361
H362</v>
      </c>
      <c r="R45" s="76" t="e">
        <f>IF($C45="-",IF($A45="-",IF(VLOOKUP($D45,CoRAP_update!$A$5:$O$376,15,FALSE)="",NA(),VLOOKUP($D45,CoRAP_update!$A$5:$O$376,15,FALSE)),IF(VLOOKUP($A45,CoRAP_update!$D$5:$O$376,12,FALSE)="",NA(),VLOOKUP($A45,CoRAP_update!$D$5:$O$376,12,FALSE))),IF(VLOOKUP($C45,CoRAP_update!$C$5:$O$376,13,FALSE)="",NA(),VLOOKUP($C45,CoRAP_update!$C$5:$O$376,13,FALSE)))</f>
        <v>#N/A</v>
      </c>
      <c r="S45" s="144" t="e">
        <f>IF($C45="-",IF($A45="-",VLOOKUP($D45,CoRAP_update!$A$5:$J$376,MATCH(Sammanfattning!S$1,CoRAP_update!$A$4:$J$4,0),FALSE),VLOOKUP($A45,CoRAP_update!$D$5:$J$376,MATCH(Sammanfattning!S$1,CoRAP_update!$D$4:$J$4,0),FALSE)),VLOOKUP($C45,CoRAP_update!$C$5:$J$376,MATCH(Sammanfattning!S$1,CoRAP_update!$C$4:$J$4,0),FALSE))</f>
        <v>#N/A</v>
      </c>
      <c r="T45" s="76" t="e">
        <f>IF($A45="-",VLOOKUP($D45,EDC_update!$C$2:$F$450,4,FALSE),VLOOKUP($A45,EDC_update!$B$2:$F$450,5,FALSE))</f>
        <v>#N/A</v>
      </c>
      <c r="V45" s="78">
        <f>IF(IFERROR(SEARCH("PBT",P45),99)=99,IF(IFERROR(SEARCH("suspected PBT",S45),99)=99,IF(IFERROR(SEARCH("concluded to be PBT",K45),99)=99,IF(IFERROR(SEARCH("PBT",S45),99)=99,IF(IFERROR(SEARCH("PBT cand",L45),99)=99,IF(IFERROR(SEARCH("PBT",L45),99)=99,IF(IFERROR(SEARCH("persistent, bioackumulative and toxic properties",K45),99)=99,0,Scoring!$E$3),Scoring!$E$3),Scoring!$E$7),Scoring!$E$3),Scoring!$E$5),Scoring!$E$6),Scoring!$E$3)</f>
        <v>1</v>
      </c>
      <c r="W45" s="78">
        <f>IF(IFERROR(SEARCH("vPvB",P45),99)=99,IF(IFERROR(SEARCH("suspected pbt/vPvB",S45),99)=99,IF(IFERROR(SEARCH("vPvB",S45),99)=99,IF(IFERROR(SEARCH("concluded to be a vPvB",S45),99)=99,IF(IFERROR(SEARCH("identified as vPvB",K45),99)=99,IF(IFERROR(SEARCH("concluded to be a vPvB",K45),99)=99,IF(IFERROR(SEARCH("concluded to be both pbt and vPvB",S45),99)=99,IF(IFERROR(SEARCH("concluded to be both pbt and vPvB",K45),99)=99,0,Scoring!$E$5),Scoring!$E$5),Scoring!$E$5),Scoring!$E$5),Scoring!$E$5),Scoring!$E$4),Scoring!$E$6),Scoring!$E$4)</f>
        <v>0</v>
      </c>
      <c r="X45" s="78">
        <f>IF(IFERROR(SEARCH("H410",N45),99)=99,IF(IFERROR(SEARCH("H410",O45),99)=99,IF(IFERROR(SEARCH("H410",Q45),99)=99,IF(IFERROR(SEARCH("H410",M45),99)=99,IF(IFERROR(SEARCH("H410",R45),99)=99,IF(IFERROR(SEARCH("H411",N45),99)=99,IF(IFERROR(SEARCH("H411",O45),99)=99,IF(IFERROR(SEARCH("H411",Q45),99)=99,IF(IFERROR(SEARCH("H411",M45),99)=99,IF(IFERROR(SEARCH("H411",R45),99)=99,IF(IFERROR(SEARCH("H413",N45),99)=99,IF(IFERROR(SEARCH("H413",O45),99)=99,IF(IFERROR(SEARCH("H413",Q45),99)=99,IF(IFERROR(SEARCH("H413",M45),99)=99,IF(IFERROR(SEARCH("H413",R45),99)=99,IF(IFERROR(SEARCH("H412",N45),99)=99,IF(IFERROR(SEARCH("H412",O45),99)=99,IF(IFERROR(SEARCH("H412",Q45),99)=99,IF(IFERROR(SEARCH("H412",M45),99)=99,IF(IFERROR(SEARCH("H412",R45),99)=99,0,Scoring!$E$2),Scoring!$E$2),Scoring!$E$2),Scoring!$E$2),Scoring!$E$2),Scoring!$E$2),Scoring!$E$2),Scoring!$E$2),Scoring!$E$2),Scoring!$E$2),Scoring!$E$2),Scoring!$E$2),Scoring!$E$2),Scoring!$E$2),Scoring!$E$2),Scoring!$E$2),Scoring!$E$2),Scoring!$E$2),Scoring!$E$2),Scoring!$E$2)</f>
        <v>0</v>
      </c>
      <c r="Y45" s="78">
        <f>IF(IFERROR(SEARCH("CMR",K45),99)=99,IF(IFERROR(SEARCH("Suspected CMR",S45),99)=99,IF(IFERROR(SEARCH("CMR",S45),99)=99,0,Scoring!$E$8),Scoring!$E$9),Scoring!$E$8)</f>
        <v>0</v>
      </c>
      <c r="Z45" s="78">
        <f>IF(IFERROR(SEARCH("H350",N45),99)=99,IF(IFERROR(SEARCH("H350",O45),99)=99,IF(IFERROR(SEARCH("H350",Q45),99)=99,IF(IFERROR(SEARCH("H350",M45),99)=99,IF(IFERROR(SEARCH("H350",R45),99)=99,IF(IFERROR(SEARCH("H351",N45),99)=99,IF(IFERROR(SEARCH("H351",O45),99)=99,IF(IFERROR(SEARCH("H351",Q45),99)=99,IF(IFERROR(SEARCH("H351",M45),99)=99,IF(IFERROR(SEARCH("H351",R45),99)=99,IF(IFERROR(SEARCH("carcinogenic",P45),99)=99,IF(IFERROR(SEARCH("suspected carcinogenic",S45),99)=99,0,Scoring!$E$12),Scoring!$E$11),Scoring!$E$10),Scoring!$E$10),Scoring!$E$10),Scoring!$E$10),Scoring!$E$10),Scoring!$E$10),Scoring!$E$10),Scoring!$E$10),Scoring!$E$10),Scoring!$E$10)</f>
        <v>0</v>
      </c>
      <c r="AA45" s="78">
        <f>IF(IFERROR(SEARCH("H340",N45),99)=99,IF(IFERROR(SEARCH("H340",O45),99)=99,IF(IFERROR(SEARCH("H340",Q45),99)=99,IF(IFERROR(SEARCH("H340",M45),99)=99,IF(IFERROR(SEARCH("H340",R45),99)=99,IF(IFERROR(SEARCH("H341",N45),99)=99,IF(IFERROR(SEARCH("H341",O45),99)=99,IF(IFERROR(SEARCH("H341",Q45),99)=99,IF(IFERROR(SEARCH("H341",M45),99)=99,IF(IFERROR(SEARCH("H341",R45),99)=99,IF(IFERROR(SEARCH("mutagenic",P45),99)=99,IF(IFERROR(SEARCH("suspected mutagenic",S45),99)=99,0,Scoring!$E$15),Scoring!$E$14),Scoring!$E$13),Scoring!$E$13),Scoring!$E$13),Scoring!$E$13),Scoring!$E$13),Scoring!$E$13),Scoring!$E$13),Scoring!$E$13),Scoring!$E$13),Scoring!$E$13)</f>
        <v>0</v>
      </c>
      <c r="AB45" s="78">
        <f>IF(IFERROR(SEARCH("H360",N45),99)=99,IF(IFERROR(SEARCH("H360",O45),99)=99,IF(IFERROR(SEARCH("H360",Q45),99)=99,IF(IFERROR(SEARCH("H360",M45),99)=99,IF(IFERROR(SEARCH("H360",R45),99)=99,IF(IFERROR(SEARCH("H361",N45),99)=99,IF(IFERROR(SEARCH("H361",O45),99)=99,IF(IFERROR(SEARCH("H361",Q45),99)=99,IF(IFERROR(SEARCH("H361",M45),99)=99,IF(IFERROR(SEARCH("H361",R45),99)=99,IF(IFERROR(SEARCH("reproduction",P45),99)=99,IF(IFERROR(SEARCH("suspected reprotoxic",S45),99)=99,IF(IFERROR(SEARCH("reprotoxic",S45),99)=99,IF(IFERROR(SEARCH("reprotoxic",K45),99)=99,0,Scoring!$E$18),Scoring!$E$18),Scoring!$E$19),Scoring!$E$17),Scoring!$E$16),Scoring!$E$16),Scoring!$E$16),Scoring!$E$16),Scoring!$E$16),Scoring!$E$16),Scoring!$E$16),Scoring!$E$16),Scoring!$E$16),Scoring!$E$16)</f>
        <v>1</v>
      </c>
      <c r="AC45" s="78">
        <f>IF(IFERROR(SEARCH("57f",L45),99)=99,IF(IFERROR(SEARCH("57(f)",P45),99)=99,0,Scoring!$E$20),Scoring!$E$20)</f>
        <v>0</v>
      </c>
      <c r="AD45" s="78">
        <f>IF(IFERROR(SEARCH("CAT1",T45),99)=99,IF(IFERROR(SEARCH("CAT2",T45),99)=99,IF(IFERROR(SEARCH("CAT3",T45),99)=99,IF(IFERROR(SEARCH("concluded to be endocrine",K45),99)=99,IF(IFERROR(SEARCH("categorised as endocrine",K45),99)=99,IF(IFERROR(SEARCH("endocrine disrupting",P45),99)=99,IF(IFERROR(SEARCH("endocrine disrupting",K45),99)=99,IF(IFERROR(SEARCH("suspected endocrine",S45),99)=99,IF(IFERROR(SEARCH("potential endocrine",S45),99)=99,0,Scoring!$E$25),Scoring!$E$25),Scoring!$E$24),Scoring!$E$24),Scoring!$E$24),Scoring!$E$24),Scoring!$E$23),Scoring!$E$22),Scoring!$E$21)</f>
        <v>0</v>
      </c>
      <c r="AE45" s="78">
        <f>IF(IFERROR(SEARCH("suspected sensitiser",S45),99)=99,IF(IFERROR(SEARCH("sensitiser",S45),99)=99,IF(IFERROR(SEARCH("other hazard based concern",S45),99)=99,0,Scoring!$E$28),Scoring!$E$26),Scoring!$E$27)</f>
        <v>0</v>
      </c>
      <c r="AF45" s="78">
        <f>IF(IFERROR(M45,1)=1,IF(IFERROR(N45,1)=1,IF(IFERROR(O45,1)=1,IF(IFERROR(Q45,1)=1,IF(IFERROR(R45,1)=1,IF(IFERROR(T45,1)=1,IF(IFERROR(K45,1)=1,IF(IFERROR(P45,1)=1,IF(IFERROR(S45,1)=1,Scoring!$E$29,0),0),0),0),0),0),0),0),0)</f>
        <v>0</v>
      </c>
      <c r="AG45" s="78">
        <f t="shared" si="4"/>
        <v>2</v>
      </c>
      <c r="AI45" s="93"/>
      <c r="AJ45" s="94"/>
      <c r="AK45" s="76"/>
      <c r="AL45" s="75"/>
      <c r="AN45" s="79"/>
      <c r="AO45" s="79"/>
      <c r="AP45" s="79"/>
      <c r="AQ45" s="79"/>
      <c r="AR45" s="79"/>
      <c r="AS45" s="78"/>
      <c r="AU45" s="79">
        <f>IF(IFERROR(F45,99)=99,IF(IFERROR(G45,99)=99,IF(IFERROR(H45,99)=99,IF(IFERROR(I45,99)=99,IF(IFERROR(E45,99)=99,IF(IFERROR(J45,99)=99,0,Scoring!$B$7),Scoring!$B$3),Scoring!$B$2),Scoring!$B$6),Scoring!$B$5),Scoring!$B$4)</f>
        <v>1</v>
      </c>
      <c r="AV45" s="78">
        <f t="shared" si="6"/>
        <v>2</v>
      </c>
      <c r="AW45" s="78"/>
      <c r="AX45" s="66"/>
      <c r="AY45" s="78"/>
      <c r="AZ45" s="76"/>
      <c r="BA45" s="76"/>
      <c r="BB45" s="76"/>
    </row>
    <row r="46" spans="1:54" x14ac:dyDescent="0.25">
      <c r="A46" s="77" t="s">
        <v>7496</v>
      </c>
      <c r="B46" s="76" t="str">
        <f t="shared" si="10"/>
        <v>-</v>
      </c>
      <c r="C46" s="77" t="s">
        <v>30</v>
      </c>
      <c r="D46" s="77" t="s">
        <v>2922</v>
      </c>
      <c r="E46" s="76" t="str">
        <f>IF(C46="-",IF(A46="-",VLOOKUP(D46,'sin-list 180320_update'!$C$2:$C$835,1,FALSE),VLOOKUP(A46,'sin-list 180320_update'!$A$2:$A$835,1,FALSE)),VLOOKUP(C46,'sin-list 180320_update'!$B$2:$B$835,1,FALSE))</f>
        <v>21049-39-8</v>
      </c>
      <c r="F46" s="76" t="e">
        <f>IF($C46="-",IF($A46="-",VLOOKUP($D46,'REACH Bilaga XVII_update'!$A$5:$A$131,1,FALSE),VLOOKUP($A46,'REACH Bilaga XVII_update'!$C$5:$C$131,1,FALSE)),VLOOKUP($C46,'REACH Bilaga XVII_update'!$B$5:$B$131,1,FALSE))</f>
        <v>#N/A</v>
      </c>
      <c r="G46" s="76" t="e">
        <f>IF($C46="-",IF($A46="-",VLOOKUP($D46,' REACH Bilaga 59_update'!$A$5:$A$210,1,FALSE),VLOOKUP($A46,' REACH Bilaga 59_update'!$D$5:$D$210,1,FALSE)),VLOOKUP($C46,' REACH Bilaga 59_update'!$C$5:$C$210,1,FALSE))</f>
        <v>#N/A</v>
      </c>
      <c r="H46" s="76" t="e">
        <f>IF($C46="-",IF($A46="-",VLOOKUP($D46,'REACH Bilaga XIV_update'!$A$5:$A$110,1,FALSE),VLOOKUP($A46,'REACH Bilaga XIV_update'!$D$5:$D$110,1,FALSE)),VLOOKUP($C46,'REACH Bilaga XIV_update'!$C$5:$C$110,1,FALSE))</f>
        <v>#N/A</v>
      </c>
      <c r="I46" s="76" t="e">
        <f>IF($C46="-",IF($A46="-",VLOOKUP($D46,CoRAP_update!$A$5:$A$376,1,FALSE),VLOOKUP($A46,CoRAP_update!$D$5:$D$376,1,FALSE)),VLOOKUP($C46,CoRAP_update!$C$5:$C$376,1,FALSE))</f>
        <v>#N/A</v>
      </c>
      <c r="J46" s="76" t="e">
        <f>IF($C46="-",IF($A46="-",VLOOKUP($D46,EDC_update!$C$2:$C$450,1,FALSE),VLOOKUP($A46,EDC_update!$B$2:$B$450,1,FALSE)),VLOOKUP($C46,EDC_update!$L$2:$L$450,1,FALSE))</f>
        <v>#N/A</v>
      </c>
      <c r="K46" s="76" t="str">
        <f>IF($C46="-",IF($A46="-",IF(VLOOKUP($D46,'sin-list 180320_update'!$C$2:$S$835,3,FALSE)="",NA(),VLOOKUP($D46,'sin-list 180320_update'!$C$2:$S$835,3,FALSE)),IF(VLOOKUP($A46,'sin-list 180320_update'!$A$2:$S$835,5,FALSE)="",NA(),VLOOKUP($A46,'sin-list 180320_update'!$A$2:$S$835,5,FALSE))),IF(VLOOKUP($C46,'sin-list 180320_update'!$B$2:$S$835,4,FALSE)="",NA(),VLOOKUP($C46,'sin-list 180320_update'!$B$2:$S$835,4,FALSE)))</f>
        <v>Substance is concluded to be PBT and Reprotoxic substance SVHC by ECHA Member State Committee.</v>
      </c>
      <c r="L46" s="76" t="str">
        <f>IF($C46="-",IF($A46="-",VLOOKUP($D46,'sin-list 180320_update'!$C$2:$S$835,6,FALSE),VLOOKUP($A46,'sin-list 180320_update'!$A$2:$S$835,8,FALSE)),VLOOKUP($C46,'sin-list 180320_update'!$B$2:$S$835,7,FALSE))</f>
        <v>PBT and Reprotoxic substance, Candidate List.</v>
      </c>
      <c r="M46" s="76" t="e">
        <f>IF($C46="-",IF($A46="-",IF(VLOOKUP($D46,'sin-list 180320_update'!$C$2:$S$835,8,FALSE)="",NA(),VLOOKUP($D46,'sin-list 180320_update'!$C$2:$S$835,8,FALSE)),IF(VLOOKUP($A46,'sin-list 180320_update'!$A$2:$S$835,10,FALSE)="",NA(),VLOOKUP($A46,'sin-list 180320_update'!$A$2:$S$835,10,FALSE))),IF(VLOOKUP($C46,'sin-list 180320_update'!$B$2:$S$835,9,FALSE)="",NA(),VLOOKUP($C46,'sin-list 180320_update'!$B$2:$S$835,9,FALSE)))</f>
        <v>#N/A</v>
      </c>
      <c r="N46" s="76" t="e">
        <f>IF($C46="-",IF($A46="-",IF(VLOOKUP($D46,'REACH Bilaga XVII_update'!$A$5:$E$131,4,FALSE)="",NA(),VLOOKUP($D46,'REACH Bilaga XVII_update'!$A$5:$E$131,4,FALSE)),IF(VLOOKUP($A46,'REACH Bilaga XVII_update'!$C$5:$D$131,2,FALSE)="",NA(),VLOOKUP($A46,'REACH Bilaga XVII_update'!$C$5:$D$131,2,FALSE))),IF(VLOOKUP($C46,'REACH Bilaga XVII_update'!$B$5:$D$131,3,FALSE)="",NA(),VLOOKUP($C46,'REACH Bilaga XVII_update'!$B$5:$D$131,3,FALSE)))</f>
        <v>#N/A</v>
      </c>
      <c r="O46" s="76" t="e">
        <f>IF($C46="-",IF($A46="-",IF(VLOOKUP($D46,' REACH Bilaga 59_update'!$A$5:$E$210,5,FALSE)="",NA(),VLOOKUP($D46,' REACH Bilaga 59_update'!$A$5:$E$210,5,FALSE)),IF(VLOOKUP($A46,' REACH Bilaga 59_update'!$D$5:$E$210,2,FALSE)="",NA(),VLOOKUP($A46,' REACH Bilaga 59_update'!$D$5:$E$210,2,FALSE))),IF(VLOOKUP($C46,' REACH Bilaga 59_update'!$C$5:$E$210,3,FALSE)="",NA(),VLOOKUP($C46,' REACH Bilaga 59_update'!$C$5:$E$210,3,FALSE)))</f>
        <v>#N/A</v>
      </c>
      <c r="P46" s="76" t="e">
        <f>IF(C46="-",IF(A46="-",IFERROR(VLOOKUP($D46,' REACH Bilaga 59_update'!$A$5:$F$210,MATCH(Sammanfattning!P$1,' REACH Bilaga 59_update'!$A$4:$F$4,0),FALSE),VLOOKUP($D46,'REACH Bilaga XIV_update'!$A$4:$H$110,MATCH(Sammanfattning!P$1,'REACH Bilaga XIV_update'!$A$4:$H$4,0),FALSE)),IFERROR(VLOOKUP($A46,' REACH Bilaga 59_update'!$D$5:$F$210,MATCH(Sammanfattning!P$1,' REACH Bilaga 59_update'!$D$4:$F$4,0),FALSE),VLOOKUP($A46,'REACH Bilaga XIV_update'!$D$4:$H$110,MATCH(Sammanfattning!P$1,'REACH Bilaga XIV_update'!$D$4:$H$4,0),FALSE))),IFERROR(VLOOKUP($C46,' REACH Bilaga 59_update'!$C$5:$F$210,MATCH(Sammanfattning!P$1,' REACH Bilaga 59_update'!$C$4:$F$4,0),FALSE),VLOOKUP($C46,'REACH Bilaga XIV_update'!$C$4:$H$110,MATCH(Sammanfattning!P$1,'REACH Bilaga XIV_update'!$C$4:$H$4,0),FALSE)))</f>
        <v>#N/A</v>
      </c>
      <c r="Q46" s="76" t="e">
        <f>IF($C46="-",IF($A46="-",IF(VLOOKUP($D46,'REACH Bilaga XIV_update'!$A$5:$I$110,9,FALSE)="",NA(),VLOOKUP($D46,'REACH Bilaga XIV_update'!$A$5:$I$110,9,FALSE)),IF(VLOOKUP($A46,'REACH Bilaga XIV_update'!$D$5:$I$110,6,FALSE)="",NA(),VLOOKUP($A46,'REACH Bilaga XIV_update'!$D$5:$I$110,6,FALSE))),IF(VLOOKUP($C46,'REACH Bilaga XIV_update'!$C$5:$I$110,7,FALSE)="",NA(),VLOOKUP($C46,'REACH Bilaga XIV_update'!$C$5:$I$110,7,FALSE)))</f>
        <v>#N/A</v>
      </c>
      <c r="R46" s="76" t="e">
        <f>IF($C46="-",IF($A46="-",IF(VLOOKUP($D46,CoRAP_update!$A$5:$O$376,15,FALSE)="",NA(),VLOOKUP($D46,CoRAP_update!$A$5:$O$376,15,FALSE)),IF(VLOOKUP($A46,CoRAP_update!$D$5:$O$376,12,FALSE)="",NA(),VLOOKUP($A46,CoRAP_update!$D$5:$O$376,12,FALSE))),IF(VLOOKUP($C46,CoRAP_update!$C$5:$O$376,13,FALSE)="",NA(),VLOOKUP($C46,CoRAP_update!$C$5:$O$376,13,FALSE)))</f>
        <v>#N/A</v>
      </c>
      <c r="S46" s="144" t="e">
        <f>IF($C46="-",IF($A46="-",VLOOKUP($D46,CoRAP_update!$A$5:$J$376,MATCH(Sammanfattning!S$1,CoRAP_update!$A$4:$J$4,0),FALSE),VLOOKUP($A46,CoRAP_update!$D$5:$J$376,MATCH(Sammanfattning!S$1,CoRAP_update!$D$4:$J$4,0),FALSE)),VLOOKUP($C46,CoRAP_update!$C$5:$J$376,MATCH(Sammanfattning!S$1,CoRAP_update!$C$4:$J$4,0),FALSE))</f>
        <v>#N/A</v>
      </c>
      <c r="T46" s="76" t="e">
        <f>IF($A46="-",VLOOKUP($D46,EDC_update!$C$2:$F$450,4,FALSE),VLOOKUP($A46,EDC_update!$B$2:$F$450,5,FALSE))</f>
        <v>#N/A</v>
      </c>
      <c r="V46" s="78">
        <f>IF(IFERROR(SEARCH("PBT",P46),99)=99,IF(IFERROR(SEARCH("suspected PBT",S46),99)=99,IF(IFERROR(SEARCH("concluded to be PBT",K46),99)=99,IF(IFERROR(SEARCH("PBT",S46),99)=99,IF(IFERROR(SEARCH("PBT cand",L46),99)=99,IF(IFERROR(SEARCH("PBT",L46),99)=99,IF(IFERROR(SEARCH("persistent, bioackumulative and toxic properties",K46),99)=99,0,Scoring!$E$3),Scoring!$E$3),Scoring!$E$7),Scoring!$E$3),Scoring!$E$5),Scoring!$E$6),Scoring!$E$3)</f>
        <v>1</v>
      </c>
      <c r="W46" s="78">
        <f>IF(IFERROR(SEARCH("vPvB",P46),99)=99,IF(IFERROR(SEARCH("suspected pbt/vPvB",S46),99)=99,IF(IFERROR(SEARCH("vPvB",S46),99)=99,IF(IFERROR(SEARCH("concluded to be a vPvB",S46),99)=99,IF(IFERROR(SEARCH("identified as vPvB",K46),99)=99,IF(IFERROR(SEARCH("concluded to be a vPvB",K46),99)=99,IF(IFERROR(SEARCH("concluded to be both pbt and vPvB",S46),99)=99,IF(IFERROR(SEARCH("concluded to be both pbt and vPvB",K46),99)=99,0,Scoring!$E$5),Scoring!$E$5),Scoring!$E$5),Scoring!$E$5),Scoring!$E$5),Scoring!$E$4),Scoring!$E$6),Scoring!$E$4)</f>
        <v>0</v>
      </c>
      <c r="X46" s="78">
        <f>IF(IFERROR(SEARCH("H410",N46),99)=99,IF(IFERROR(SEARCH("H410",O46),99)=99,IF(IFERROR(SEARCH("H410",Q46),99)=99,IF(IFERROR(SEARCH("H410",M46),99)=99,IF(IFERROR(SEARCH("H410",R46),99)=99,IF(IFERROR(SEARCH("H411",N46),99)=99,IF(IFERROR(SEARCH("H411",O46),99)=99,IF(IFERROR(SEARCH("H411",Q46),99)=99,IF(IFERROR(SEARCH("H411",M46),99)=99,IF(IFERROR(SEARCH("H411",R46),99)=99,IF(IFERROR(SEARCH("H413",N46),99)=99,IF(IFERROR(SEARCH("H413",O46),99)=99,IF(IFERROR(SEARCH("H413",Q46),99)=99,IF(IFERROR(SEARCH("H413",M46),99)=99,IF(IFERROR(SEARCH("H413",R46),99)=99,IF(IFERROR(SEARCH("H412",N46),99)=99,IF(IFERROR(SEARCH("H412",O46),99)=99,IF(IFERROR(SEARCH("H412",Q46),99)=99,IF(IFERROR(SEARCH("H412",M46),99)=99,IF(IFERROR(SEARCH("H412",R46),99)=99,0,Scoring!$E$2),Scoring!$E$2),Scoring!$E$2),Scoring!$E$2),Scoring!$E$2),Scoring!$E$2),Scoring!$E$2),Scoring!$E$2),Scoring!$E$2),Scoring!$E$2),Scoring!$E$2),Scoring!$E$2),Scoring!$E$2),Scoring!$E$2),Scoring!$E$2),Scoring!$E$2),Scoring!$E$2),Scoring!$E$2),Scoring!$E$2),Scoring!$E$2)</f>
        <v>0</v>
      </c>
      <c r="Y46" s="78">
        <f>IF(IFERROR(SEARCH("CMR",K46),99)=99,IF(IFERROR(SEARCH("Suspected CMR",S46),99)=99,IF(IFERROR(SEARCH("CMR",S46),99)=99,0,Scoring!$E$8),Scoring!$E$9),Scoring!$E$8)</f>
        <v>0</v>
      </c>
      <c r="Z46" s="78">
        <f>IF(IFERROR(SEARCH("H350",N46),99)=99,IF(IFERROR(SEARCH("H350",O46),99)=99,IF(IFERROR(SEARCH("H350",Q46),99)=99,IF(IFERROR(SEARCH("H350",M46),99)=99,IF(IFERROR(SEARCH("H350",R46),99)=99,IF(IFERROR(SEARCH("H351",N46),99)=99,IF(IFERROR(SEARCH("H351",O46),99)=99,IF(IFERROR(SEARCH("H351",Q46),99)=99,IF(IFERROR(SEARCH("H351",M46),99)=99,IF(IFERROR(SEARCH("H351",R46),99)=99,IF(IFERROR(SEARCH("carcinogenic",P46),99)=99,IF(IFERROR(SEARCH("suspected carcinogenic",S46),99)=99,0,Scoring!$E$12),Scoring!$E$11),Scoring!$E$10),Scoring!$E$10),Scoring!$E$10),Scoring!$E$10),Scoring!$E$10),Scoring!$E$10),Scoring!$E$10),Scoring!$E$10),Scoring!$E$10),Scoring!$E$10)</f>
        <v>0</v>
      </c>
      <c r="AA46" s="78">
        <f>IF(IFERROR(SEARCH("H340",N46),99)=99,IF(IFERROR(SEARCH("H340",O46),99)=99,IF(IFERROR(SEARCH("H340",Q46),99)=99,IF(IFERROR(SEARCH("H340",M46),99)=99,IF(IFERROR(SEARCH("H340",R46),99)=99,IF(IFERROR(SEARCH("H341",N46),99)=99,IF(IFERROR(SEARCH("H341",O46),99)=99,IF(IFERROR(SEARCH("H341",Q46),99)=99,IF(IFERROR(SEARCH("H341",M46),99)=99,IF(IFERROR(SEARCH("H341",R46),99)=99,IF(IFERROR(SEARCH("mutagenic",P46),99)=99,IF(IFERROR(SEARCH("suspected mutagenic",S46),99)=99,0,Scoring!$E$15),Scoring!$E$14),Scoring!$E$13),Scoring!$E$13),Scoring!$E$13),Scoring!$E$13),Scoring!$E$13),Scoring!$E$13),Scoring!$E$13),Scoring!$E$13),Scoring!$E$13),Scoring!$E$13)</f>
        <v>0</v>
      </c>
      <c r="AB46" s="78">
        <f>IF(IFERROR(SEARCH("H360",N46),99)=99,IF(IFERROR(SEARCH("H360",O46),99)=99,IF(IFERROR(SEARCH("H360",Q46),99)=99,IF(IFERROR(SEARCH("H360",M46),99)=99,IF(IFERROR(SEARCH("H360",R46),99)=99,IF(IFERROR(SEARCH("H361",N46),99)=99,IF(IFERROR(SEARCH("H361",O46),99)=99,IF(IFERROR(SEARCH("H361",Q46),99)=99,IF(IFERROR(SEARCH("H361",M46),99)=99,IF(IFERROR(SEARCH("H361",R46),99)=99,IF(IFERROR(SEARCH("reproduction",P46),99)=99,IF(IFERROR(SEARCH("suspected reprotoxic",S46),99)=99,IF(IFERROR(SEARCH("reprotoxic",S46),99)=99,IF(IFERROR(SEARCH("reprotoxic",K46),99)=99,0,Scoring!$E$18),Scoring!$E$18),Scoring!$E$19),Scoring!$E$17),Scoring!$E$16),Scoring!$E$16),Scoring!$E$16),Scoring!$E$16),Scoring!$E$16),Scoring!$E$16),Scoring!$E$16),Scoring!$E$16),Scoring!$E$16),Scoring!$E$16)</f>
        <v>1</v>
      </c>
      <c r="AC46" s="78">
        <f>IF(IFERROR(SEARCH("57f",L46),99)=99,IF(IFERROR(SEARCH("57(f)",P46),99)=99,0,Scoring!$E$20),Scoring!$E$20)</f>
        <v>0</v>
      </c>
      <c r="AD46" s="78">
        <f>IF(IFERROR(SEARCH("CAT1",T46),99)=99,IF(IFERROR(SEARCH("CAT2",T46),99)=99,IF(IFERROR(SEARCH("CAT3",T46),99)=99,IF(IFERROR(SEARCH("concluded to be endocrine",K46),99)=99,IF(IFERROR(SEARCH("categorised as endocrine",K46),99)=99,IF(IFERROR(SEARCH("endocrine disrupting",P46),99)=99,IF(IFERROR(SEARCH("endocrine disrupting",K46),99)=99,IF(IFERROR(SEARCH("suspected endocrine",S46),99)=99,IF(IFERROR(SEARCH("potential endocrine",S46),99)=99,0,Scoring!$E$25),Scoring!$E$25),Scoring!$E$24),Scoring!$E$24),Scoring!$E$24),Scoring!$E$24),Scoring!$E$23),Scoring!$E$22),Scoring!$E$21)</f>
        <v>0</v>
      </c>
      <c r="AE46" s="78">
        <f>IF(IFERROR(SEARCH("suspected sensitiser",S46),99)=99,IF(IFERROR(SEARCH("sensitiser",S46),99)=99,IF(IFERROR(SEARCH("other hazard based concern",S46),99)=99,0,Scoring!$E$28),Scoring!$E$26),Scoring!$E$27)</f>
        <v>0</v>
      </c>
      <c r="AF46" s="78">
        <f>IF(IFERROR(M46,1)=1,IF(IFERROR(N46,1)=1,IF(IFERROR(O46,1)=1,IF(IFERROR(Q46,1)=1,IF(IFERROR(R46,1)=1,IF(IFERROR(T46,1)=1,IF(IFERROR(K46,1)=1,IF(IFERROR(P46,1)=1,IF(IFERROR(S46,1)=1,Scoring!$E$29,0),0),0),0),0),0),0),0),0)</f>
        <v>0</v>
      </c>
      <c r="AG46" s="78">
        <f t="shared" si="4"/>
        <v>2</v>
      </c>
      <c r="AI46" s="93"/>
      <c r="AJ46" s="94"/>
      <c r="AK46" s="76"/>
      <c r="AL46" s="75"/>
      <c r="AN46" s="79"/>
      <c r="AO46" s="79"/>
      <c r="AP46" s="79"/>
      <c r="AQ46" s="79"/>
      <c r="AR46" s="79"/>
      <c r="AS46" s="78"/>
      <c r="AU46" s="79">
        <f>IF(IFERROR(F46,99)=99,IF(IFERROR(G46,99)=99,IF(IFERROR(H46,99)=99,IF(IFERROR(I46,99)=99,IF(IFERROR(E46,99)=99,IF(IFERROR(J46,99)=99,0,Scoring!$B$7),Scoring!$B$3),Scoring!$B$2),Scoring!$B$6),Scoring!$B$5),Scoring!$B$4)</f>
        <v>0.3</v>
      </c>
      <c r="AV46" s="78">
        <f t="shared" si="6"/>
        <v>0.6</v>
      </c>
      <c r="AW46" s="78"/>
      <c r="AX46" s="66"/>
      <c r="AY46" s="78"/>
      <c r="AZ46" s="76"/>
      <c r="BA46" s="76"/>
      <c r="BB46" s="76"/>
    </row>
    <row r="47" spans="1:54" x14ac:dyDescent="0.25">
      <c r="A47" s="77" t="s">
        <v>7496</v>
      </c>
      <c r="B47" s="76" t="str">
        <f t="shared" si="10"/>
        <v>-</v>
      </c>
      <c r="C47" s="77" t="s">
        <v>30</v>
      </c>
      <c r="D47" s="77" t="s">
        <v>967</v>
      </c>
      <c r="E47" s="76" t="str">
        <f>IF(C47="-",IF(A47="-",VLOOKUP(D47,'sin-list 180320_update'!$C$2:$C$835,1,FALSE),VLOOKUP(A47,'sin-list 180320_update'!$A$2:$A$835,1,FALSE)),VLOOKUP(C47,'sin-list 180320_update'!$B$2:$B$835,1,FALSE))</f>
        <v>21049-39-8</v>
      </c>
      <c r="F47" s="76" t="e">
        <f>IF($C47="-",IF($A47="-",VLOOKUP($D47,'REACH Bilaga XVII_update'!$A$5:$A$131,1,FALSE),VLOOKUP($A47,'REACH Bilaga XVII_update'!$C$5:$C$131,1,FALSE)),VLOOKUP($C47,'REACH Bilaga XVII_update'!$B$5:$B$131,1,FALSE))</f>
        <v>#N/A</v>
      </c>
      <c r="G47" s="76" t="e">
        <f>IF($C47="-",IF($A47="-",VLOOKUP($D47,' REACH Bilaga 59_update'!$A$5:$A$210,1,FALSE),VLOOKUP($A47,' REACH Bilaga 59_update'!$D$5:$D$210,1,FALSE)),VLOOKUP($C47,' REACH Bilaga 59_update'!$C$5:$C$210,1,FALSE))</f>
        <v>#N/A</v>
      </c>
      <c r="H47" s="76" t="e">
        <f>IF($C47="-",IF($A47="-",VLOOKUP($D47,'REACH Bilaga XIV_update'!$A$5:$A$110,1,FALSE),VLOOKUP($A47,'REACH Bilaga XIV_update'!$D$5:$D$110,1,FALSE)),VLOOKUP($C47,'REACH Bilaga XIV_update'!$C$5:$C$110,1,FALSE))</f>
        <v>#N/A</v>
      </c>
      <c r="I47" s="76" t="e">
        <f>IF($C47="-",IF($A47="-",VLOOKUP($D47,CoRAP_update!$A$5:$A$376,1,FALSE),VLOOKUP($A47,CoRAP_update!$D$5:$D$376,1,FALSE)),VLOOKUP($C47,CoRAP_update!$C$5:$C$376,1,FALSE))</f>
        <v>#N/A</v>
      </c>
      <c r="J47" s="76" t="e">
        <f>IF($C47="-",IF($A47="-",VLOOKUP($D47,EDC_update!$C$2:$C$450,1,FALSE),VLOOKUP($A47,EDC_update!$B$2:$B$450,1,FALSE)),VLOOKUP($C47,EDC_update!$L$2:$L$450,1,FALSE))</f>
        <v>#N/A</v>
      </c>
      <c r="K47" s="76" t="str">
        <f>IF($C47="-",IF($A47="-",IF(VLOOKUP($D47,'sin-list 180320_update'!$C$2:$S$835,3,FALSE)="",NA(),VLOOKUP($D47,'sin-list 180320_update'!$C$2:$S$835,3,FALSE)),IF(VLOOKUP($A47,'sin-list 180320_update'!$A$2:$S$835,5,FALSE)="",NA(),VLOOKUP($A47,'sin-list 180320_update'!$A$2:$S$835,5,FALSE))),IF(VLOOKUP($C47,'sin-list 180320_update'!$B$2:$S$835,4,FALSE)="",NA(),VLOOKUP($C47,'sin-list 180320_update'!$B$2:$S$835,4,FALSE)))</f>
        <v>Substance is concluded to be PBT and Reprotoxic substance SVHC by ECHA Member State Committee.</v>
      </c>
      <c r="L47" s="76" t="str">
        <f>IF($C47="-",IF($A47="-",VLOOKUP($D47,'sin-list 180320_update'!$C$2:$S$835,6,FALSE),VLOOKUP($A47,'sin-list 180320_update'!$A$2:$S$835,8,FALSE)),VLOOKUP($C47,'sin-list 180320_update'!$B$2:$S$835,7,FALSE))</f>
        <v>PBT and Reprotoxic substance, Candidate List.</v>
      </c>
      <c r="M47" s="76" t="e">
        <f>IF($C47="-",IF($A47="-",IF(VLOOKUP($D47,'sin-list 180320_update'!$C$2:$S$835,8,FALSE)="",NA(),VLOOKUP($D47,'sin-list 180320_update'!$C$2:$S$835,8,FALSE)),IF(VLOOKUP($A47,'sin-list 180320_update'!$A$2:$S$835,10,FALSE)="",NA(),VLOOKUP($A47,'sin-list 180320_update'!$A$2:$S$835,10,FALSE))),IF(VLOOKUP($C47,'sin-list 180320_update'!$B$2:$S$835,9,FALSE)="",NA(),VLOOKUP($C47,'sin-list 180320_update'!$B$2:$S$835,9,FALSE)))</f>
        <v>#N/A</v>
      </c>
      <c r="N47" s="76" t="e">
        <f>IF($C47="-",IF($A47="-",IF(VLOOKUP($D47,'REACH Bilaga XVII_update'!$A$5:$E$131,4,FALSE)="",NA(),VLOOKUP($D47,'REACH Bilaga XVII_update'!$A$5:$E$131,4,FALSE)),IF(VLOOKUP($A47,'REACH Bilaga XVII_update'!$C$5:$D$131,2,FALSE)="",NA(),VLOOKUP($A47,'REACH Bilaga XVII_update'!$C$5:$D$131,2,FALSE))),IF(VLOOKUP($C47,'REACH Bilaga XVII_update'!$B$5:$D$131,3,FALSE)="",NA(),VLOOKUP($C47,'REACH Bilaga XVII_update'!$B$5:$D$131,3,FALSE)))</f>
        <v>#N/A</v>
      </c>
      <c r="O47" s="76" t="e">
        <f>IF($C47="-",IF($A47="-",IF(VLOOKUP($D47,' REACH Bilaga 59_update'!$A$5:$E$210,5,FALSE)="",NA(),VLOOKUP($D47,' REACH Bilaga 59_update'!$A$5:$E$210,5,FALSE)),IF(VLOOKUP($A47,' REACH Bilaga 59_update'!$D$5:$E$210,2,FALSE)="",NA(),VLOOKUP($A47,' REACH Bilaga 59_update'!$D$5:$E$210,2,FALSE))),IF(VLOOKUP($C47,' REACH Bilaga 59_update'!$C$5:$E$210,3,FALSE)="",NA(),VLOOKUP($C47,' REACH Bilaga 59_update'!$C$5:$E$210,3,FALSE)))</f>
        <v>#N/A</v>
      </c>
      <c r="P47" s="76" t="e">
        <f>IF(C47="-",IF(A47="-",IFERROR(VLOOKUP($D47,' REACH Bilaga 59_update'!$A$5:$F$210,MATCH(Sammanfattning!P$1,' REACH Bilaga 59_update'!$A$4:$F$4,0),FALSE),VLOOKUP($D47,'REACH Bilaga XIV_update'!$A$4:$H$110,MATCH(Sammanfattning!P$1,'REACH Bilaga XIV_update'!$A$4:$H$4,0),FALSE)),IFERROR(VLOOKUP($A47,' REACH Bilaga 59_update'!$D$5:$F$210,MATCH(Sammanfattning!P$1,' REACH Bilaga 59_update'!$D$4:$F$4,0),FALSE),VLOOKUP($A47,'REACH Bilaga XIV_update'!$D$4:$H$110,MATCH(Sammanfattning!P$1,'REACH Bilaga XIV_update'!$D$4:$H$4,0),FALSE))),IFERROR(VLOOKUP($C47,' REACH Bilaga 59_update'!$C$5:$F$210,MATCH(Sammanfattning!P$1,' REACH Bilaga 59_update'!$C$4:$F$4,0),FALSE),VLOOKUP($C47,'REACH Bilaga XIV_update'!$C$4:$H$110,MATCH(Sammanfattning!P$1,'REACH Bilaga XIV_update'!$C$4:$H$4,0),FALSE)))</f>
        <v>#N/A</v>
      </c>
      <c r="Q47" s="76" t="e">
        <f>IF($C47="-",IF($A47="-",IF(VLOOKUP($D47,'REACH Bilaga XIV_update'!$A$5:$I$110,9,FALSE)="",NA(),VLOOKUP($D47,'REACH Bilaga XIV_update'!$A$5:$I$110,9,FALSE)),IF(VLOOKUP($A47,'REACH Bilaga XIV_update'!$D$5:$I$110,6,FALSE)="",NA(),VLOOKUP($A47,'REACH Bilaga XIV_update'!$D$5:$I$110,6,FALSE))),IF(VLOOKUP($C47,'REACH Bilaga XIV_update'!$C$5:$I$110,7,FALSE)="",NA(),VLOOKUP($C47,'REACH Bilaga XIV_update'!$C$5:$I$110,7,FALSE)))</f>
        <v>#N/A</v>
      </c>
      <c r="R47" s="76" t="e">
        <f>IF($C47="-",IF($A47="-",IF(VLOOKUP($D47,CoRAP_update!$A$5:$O$376,15,FALSE)="",NA(),VLOOKUP($D47,CoRAP_update!$A$5:$O$376,15,FALSE)),IF(VLOOKUP($A47,CoRAP_update!$D$5:$O$376,12,FALSE)="",NA(),VLOOKUP($A47,CoRAP_update!$D$5:$O$376,12,FALSE))),IF(VLOOKUP($C47,CoRAP_update!$C$5:$O$376,13,FALSE)="",NA(),VLOOKUP($C47,CoRAP_update!$C$5:$O$376,13,FALSE)))</f>
        <v>#N/A</v>
      </c>
      <c r="S47" s="144" t="e">
        <f>IF($C47="-",IF($A47="-",VLOOKUP($D47,CoRAP_update!$A$5:$J$376,MATCH(Sammanfattning!S$1,CoRAP_update!$A$4:$J$4,0),FALSE),VLOOKUP($A47,CoRAP_update!$D$5:$J$376,MATCH(Sammanfattning!S$1,CoRAP_update!$D$4:$J$4,0),FALSE)),VLOOKUP($C47,CoRAP_update!$C$5:$J$376,MATCH(Sammanfattning!S$1,CoRAP_update!$C$4:$J$4,0),FALSE))</f>
        <v>#N/A</v>
      </c>
      <c r="T47" s="76" t="e">
        <f>IF($A47="-",VLOOKUP($D47,EDC_update!$C$2:$F$450,4,FALSE),VLOOKUP($A47,EDC_update!$B$2:$F$450,5,FALSE))</f>
        <v>#N/A</v>
      </c>
      <c r="V47" s="78">
        <f>IF(IFERROR(SEARCH("PBT",P47),99)=99,IF(IFERROR(SEARCH("suspected PBT",S47),99)=99,IF(IFERROR(SEARCH("concluded to be PBT",K47),99)=99,IF(IFERROR(SEARCH("PBT",S47),99)=99,IF(IFERROR(SEARCH("PBT cand",L47),99)=99,IF(IFERROR(SEARCH("PBT",L47),99)=99,IF(IFERROR(SEARCH("persistent, bioackumulative and toxic properties",K47),99)=99,0,Scoring!$E$3),Scoring!$E$3),Scoring!$E$7),Scoring!$E$3),Scoring!$E$5),Scoring!$E$6),Scoring!$E$3)</f>
        <v>1</v>
      </c>
      <c r="W47" s="78">
        <f>IF(IFERROR(SEARCH("vPvB",P47),99)=99,IF(IFERROR(SEARCH("suspected pbt/vPvB",S47),99)=99,IF(IFERROR(SEARCH("vPvB",S47),99)=99,IF(IFERROR(SEARCH("concluded to be a vPvB",S47),99)=99,IF(IFERROR(SEARCH("identified as vPvB",K47),99)=99,IF(IFERROR(SEARCH("concluded to be a vPvB",K47),99)=99,IF(IFERROR(SEARCH("concluded to be both pbt and vPvB",S47),99)=99,IF(IFERROR(SEARCH("concluded to be both pbt and vPvB",K47),99)=99,0,Scoring!$E$5),Scoring!$E$5),Scoring!$E$5),Scoring!$E$5),Scoring!$E$5),Scoring!$E$4),Scoring!$E$6),Scoring!$E$4)</f>
        <v>0</v>
      </c>
      <c r="X47" s="78">
        <f>IF(IFERROR(SEARCH("H410",N47),99)=99,IF(IFERROR(SEARCH("H410",O47),99)=99,IF(IFERROR(SEARCH("H410",Q47),99)=99,IF(IFERROR(SEARCH("H410",M47),99)=99,IF(IFERROR(SEARCH("H410",R47),99)=99,IF(IFERROR(SEARCH("H411",N47),99)=99,IF(IFERROR(SEARCH("H411",O47),99)=99,IF(IFERROR(SEARCH("H411",Q47),99)=99,IF(IFERROR(SEARCH("H411",M47),99)=99,IF(IFERROR(SEARCH("H411",R47),99)=99,IF(IFERROR(SEARCH("H413",N47),99)=99,IF(IFERROR(SEARCH("H413",O47),99)=99,IF(IFERROR(SEARCH("H413",Q47),99)=99,IF(IFERROR(SEARCH("H413",M47),99)=99,IF(IFERROR(SEARCH("H413",R47),99)=99,IF(IFERROR(SEARCH("H412",N47),99)=99,IF(IFERROR(SEARCH("H412",O47),99)=99,IF(IFERROR(SEARCH("H412",Q47),99)=99,IF(IFERROR(SEARCH("H412",M47),99)=99,IF(IFERROR(SEARCH("H412",R47),99)=99,0,Scoring!$E$2),Scoring!$E$2),Scoring!$E$2),Scoring!$E$2),Scoring!$E$2),Scoring!$E$2),Scoring!$E$2),Scoring!$E$2),Scoring!$E$2),Scoring!$E$2),Scoring!$E$2),Scoring!$E$2),Scoring!$E$2),Scoring!$E$2),Scoring!$E$2),Scoring!$E$2),Scoring!$E$2),Scoring!$E$2),Scoring!$E$2),Scoring!$E$2)</f>
        <v>0</v>
      </c>
      <c r="Y47" s="78">
        <f>IF(IFERROR(SEARCH("CMR",K47),99)=99,IF(IFERROR(SEARCH("Suspected CMR",S47),99)=99,IF(IFERROR(SEARCH("CMR",S47),99)=99,0,Scoring!$E$8),Scoring!$E$9),Scoring!$E$8)</f>
        <v>0</v>
      </c>
      <c r="Z47" s="78">
        <f>IF(IFERROR(SEARCH("H350",N47),99)=99,IF(IFERROR(SEARCH("H350",O47),99)=99,IF(IFERROR(SEARCH("H350",Q47),99)=99,IF(IFERROR(SEARCH("H350",M47),99)=99,IF(IFERROR(SEARCH("H350",R47),99)=99,IF(IFERROR(SEARCH("H351",N47),99)=99,IF(IFERROR(SEARCH("H351",O47),99)=99,IF(IFERROR(SEARCH("H351",Q47),99)=99,IF(IFERROR(SEARCH("H351",M47),99)=99,IF(IFERROR(SEARCH("H351",R47),99)=99,IF(IFERROR(SEARCH("carcinogenic",P47),99)=99,IF(IFERROR(SEARCH("suspected carcinogenic",S47),99)=99,0,Scoring!$E$12),Scoring!$E$11),Scoring!$E$10),Scoring!$E$10),Scoring!$E$10),Scoring!$E$10),Scoring!$E$10),Scoring!$E$10),Scoring!$E$10),Scoring!$E$10),Scoring!$E$10),Scoring!$E$10)</f>
        <v>0</v>
      </c>
      <c r="AA47" s="78">
        <f>IF(IFERROR(SEARCH("H340",N47),99)=99,IF(IFERROR(SEARCH("H340",O47),99)=99,IF(IFERROR(SEARCH("H340",Q47),99)=99,IF(IFERROR(SEARCH("H340",M47),99)=99,IF(IFERROR(SEARCH("H340",R47),99)=99,IF(IFERROR(SEARCH("H341",N47),99)=99,IF(IFERROR(SEARCH("H341",O47),99)=99,IF(IFERROR(SEARCH("H341",Q47),99)=99,IF(IFERROR(SEARCH("H341",M47),99)=99,IF(IFERROR(SEARCH("H341",R47),99)=99,IF(IFERROR(SEARCH("mutagenic",P47),99)=99,IF(IFERROR(SEARCH("suspected mutagenic",S47),99)=99,0,Scoring!$E$15),Scoring!$E$14),Scoring!$E$13),Scoring!$E$13),Scoring!$E$13),Scoring!$E$13),Scoring!$E$13),Scoring!$E$13),Scoring!$E$13),Scoring!$E$13),Scoring!$E$13),Scoring!$E$13)</f>
        <v>0</v>
      </c>
      <c r="AB47" s="78">
        <f>IF(IFERROR(SEARCH("H360",N47),99)=99,IF(IFERROR(SEARCH("H360",O47),99)=99,IF(IFERROR(SEARCH("H360",Q47),99)=99,IF(IFERROR(SEARCH("H360",M47),99)=99,IF(IFERROR(SEARCH("H360",R47),99)=99,IF(IFERROR(SEARCH("H361",N47),99)=99,IF(IFERROR(SEARCH("H361",O47),99)=99,IF(IFERROR(SEARCH("H361",Q47),99)=99,IF(IFERROR(SEARCH("H361",M47),99)=99,IF(IFERROR(SEARCH("H361",R47),99)=99,IF(IFERROR(SEARCH("reproduction",P47),99)=99,IF(IFERROR(SEARCH("suspected reprotoxic",S47),99)=99,IF(IFERROR(SEARCH("reprotoxic",S47),99)=99,IF(IFERROR(SEARCH("reprotoxic",K47),99)=99,0,Scoring!$E$18),Scoring!$E$18),Scoring!$E$19),Scoring!$E$17),Scoring!$E$16),Scoring!$E$16),Scoring!$E$16),Scoring!$E$16),Scoring!$E$16),Scoring!$E$16),Scoring!$E$16),Scoring!$E$16),Scoring!$E$16),Scoring!$E$16)</f>
        <v>1</v>
      </c>
      <c r="AC47" s="78">
        <f>IF(IFERROR(SEARCH("57f",L47),99)=99,IF(IFERROR(SEARCH("57(f)",P47),99)=99,0,Scoring!$E$20),Scoring!$E$20)</f>
        <v>0</v>
      </c>
      <c r="AD47" s="78">
        <f>IF(IFERROR(SEARCH("CAT1",T47),99)=99,IF(IFERROR(SEARCH("CAT2",T47),99)=99,IF(IFERROR(SEARCH("CAT3",T47),99)=99,IF(IFERROR(SEARCH("concluded to be endocrine",K47),99)=99,IF(IFERROR(SEARCH("categorised as endocrine",K47),99)=99,IF(IFERROR(SEARCH("endocrine disrupting",P47),99)=99,IF(IFERROR(SEARCH("endocrine disrupting",K47),99)=99,IF(IFERROR(SEARCH("suspected endocrine",S47),99)=99,IF(IFERROR(SEARCH("potential endocrine",S47),99)=99,0,Scoring!$E$25),Scoring!$E$25),Scoring!$E$24),Scoring!$E$24),Scoring!$E$24),Scoring!$E$24),Scoring!$E$23),Scoring!$E$22),Scoring!$E$21)</f>
        <v>0</v>
      </c>
      <c r="AE47" s="78">
        <f>IF(IFERROR(SEARCH("suspected sensitiser",S47),99)=99,IF(IFERROR(SEARCH("sensitiser",S47),99)=99,IF(IFERROR(SEARCH("other hazard based concern",S47),99)=99,0,Scoring!$E$28),Scoring!$E$26),Scoring!$E$27)</f>
        <v>0</v>
      </c>
      <c r="AF47" s="78">
        <f>IF(IFERROR(M47,1)=1,IF(IFERROR(N47,1)=1,IF(IFERROR(O47,1)=1,IF(IFERROR(Q47,1)=1,IF(IFERROR(R47,1)=1,IF(IFERROR(T47,1)=1,IF(IFERROR(K47,1)=1,IF(IFERROR(P47,1)=1,IF(IFERROR(S47,1)=1,Scoring!$E$29,0),0),0),0),0),0),0),0),0)</f>
        <v>0</v>
      </c>
      <c r="AG47" s="78">
        <f t="shared" si="4"/>
        <v>2</v>
      </c>
      <c r="AI47" s="93"/>
      <c r="AJ47" s="94"/>
      <c r="AK47" s="76"/>
      <c r="AL47" s="75"/>
      <c r="AN47" s="79"/>
      <c r="AO47" s="79"/>
      <c r="AP47" s="79"/>
      <c r="AQ47" s="79"/>
      <c r="AR47" s="79"/>
      <c r="AS47" s="78"/>
      <c r="AU47" s="79">
        <f>IF(IFERROR(F47,99)=99,IF(IFERROR(G47,99)=99,IF(IFERROR(H47,99)=99,IF(IFERROR(I47,99)=99,IF(IFERROR(E47,99)=99,IF(IFERROR(J47,99)=99,0,Scoring!$B$7),Scoring!$B$3),Scoring!$B$2),Scoring!$B$6),Scoring!$B$5),Scoring!$B$4)</f>
        <v>0.3</v>
      </c>
      <c r="AV47" s="78">
        <f t="shared" si="6"/>
        <v>0.6</v>
      </c>
      <c r="AW47" s="78"/>
      <c r="AX47" s="66"/>
      <c r="AY47" s="78"/>
      <c r="AZ47" s="76"/>
      <c r="BA47" s="76"/>
      <c r="BB47" s="76"/>
    </row>
    <row r="48" spans="1:54" x14ac:dyDescent="0.25">
      <c r="A48" s="77" t="s">
        <v>7533</v>
      </c>
      <c r="B48" s="76" t="str">
        <f t="shared" si="10"/>
        <v>-</v>
      </c>
      <c r="C48" s="77" t="s">
        <v>30</v>
      </c>
      <c r="D48" s="77" t="s">
        <v>1312</v>
      </c>
      <c r="E48" s="76" t="str">
        <f>IF(C48="-",IF(A48="-",VLOOKUP(D48,'sin-list 180320_update'!$C$2:$C$835,1,FALSE),VLOOKUP(A48,'sin-list 180320_update'!$A$2:$A$835,1,FALSE)),VLOOKUP(C48,'sin-list 180320_update'!$B$2:$B$835,1,FALSE))</f>
        <v>4149-60-4</v>
      </c>
      <c r="F48" s="76" t="e">
        <f>IF($C48="-",IF($A48="-",VLOOKUP($D48,'REACH Bilaga XVII_update'!$A$5:$A$131,1,FALSE),VLOOKUP($A48,'REACH Bilaga XVII_update'!$C$5:$C$131,1,FALSE)),VLOOKUP($C48,'REACH Bilaga XVII_update'!$B$5:$B$131,1,FALSE))</f>
        <v>#N/A</v>
      </c>
      <c r="G48" s="76" t="e">
        <f>IF($C48="-",IF($A48="-",VLOOKUP($D48,' REACH Bilaga 59_update'!$A$5:$A$210,1,FALSE),VLOOKUP($A48,' REACH Bilaga 59_update'!$D$5:$D$210,1,FALSE)),VLOOKUP($C48,' REACH Bilaga 59_update'!$C$5:$C$210,1,FALSE))</f>
        <v>#N/A</v>
      </c>
      <c r="H48" s="76" t="e">
        <f>IF($C48="-",IF($A48="-",VLOOKUP($D48,'REACH Bilaga XIV_update'!$A$5:$A$110,1,FALSE),VLOOKUP($A48,'REACH Bilaga XIV_update'!$D$5:$D$110,1,FALSE)),VLOOKUP($C48,'REACH Bilaga XIV_update'!$C$5:$C$110,1,FALSE))</f>
        <v>#N/A</v>
      </c>
      <c r="I48" s="76" t="e">
        <f>IF($C48="-",IF($A48="-",VLOOKUP($D48,CoRAP_update!$A$5:$A$376,1,FALSE),VLOOKUP($A48,CoRAP_update!$D$5:$D$376,1,FALSE)),VLOOKUP($C48,CoRAP_update!$C$5:$C$376,1,FALSE))</f>
        <v>#N/A</v>
      </c>
      <c r="J48" s="76" t="e">
        <f>IF($C48="-",IF($A48="-",VLOOKUP($D48,EDC_update!$C$2:$C$450,1,FALSE),VLOOKUP($A48,EDC_update!$B$2:$B$450,1,FALSE)),VLOOKUP($C48,EDC_update!$L$2:$L$450,1,FALSE))</f>
        <v>#N/A</v>
      </c>
      <c r="K48" s="76" t="str">
        <f>IF($C48="-",IF($A48="-",IF(VLOOKUP($D48,'sin-list 180320_update'!$C$2:$S$835,3,FALSE)="",NA(),VLOOKUP($D48,'sin-list 180320_update'!$C$2:$S$835,3,FALSE)),IF(VLOOKUP($A48,'sin-list 180320_update'!$A$2:$S$835,5,FALSE)="",NA(),VLOOKUP($A48,'sin-list 180320_update'!$A$2:$S$835,5,FALSE))),IF(VLOOKUP($C48,'sin-list 180320_update'!$B$2:$S$835,4,FALSE)="",NA(),VLOOKUP($C48,'sin-list 180320_update'!$B$2:$S$835,4,FALSE)))</f>
        <v>Substance is concluded to be PBT and Reprotoxic substance SVHC by ECHA Member State Committee.</v>
      </c>
      <c r="L48" s="76" t="str">
        <f>IF($C48="-",IF($A48="-",VLOOKUP($D48,'sin-list 180320_update'!$C$2:$S$835,6,FALSE),VLOOKUP($A48,'sin-list 180320_update'!$A$2:$S$835,8,FALSE)),VLOOKUP($C48,'sin-list 180320_update'!$B$2:$S$835,7,FALSE))</f>
        <v>PBT and Reprotoxic substance, Candidate List.</v>
      </c>
      <c r="M48" s="76" t="e">
        <f>IF($C48="-",IF($A48="-",IF(VLOOKUP($D48,'sin-list 180320_update'!$C$2:$S$835,8,FALSE)="",NA(),VLOOKUP($D48,'sin-list 180320_update'!$C$2:$S$835,8,FALSE)),IF(VLOOKUP($A48,'sin-list 180320_update'!$A$2:$S$835,10,FALSE)="",NA(),VLOOKUP($A48,'sin-list 180320_update'!$A$2:$S$835,10,FALSE))),IF(VLOOKUP($C48,'sin-list 180320_update'!$B$2:$S$835,9,FALSE)="",NA(),VLOOKUP($C48,'sin-list 180320_update'!$B$2:$S$835,9,FALSE)))</f>
        <v>#N/A</v>
      </c>
      <c r="N48" s="76" t="e">
        <f>IF($C48="-",IF($A48="-",IF(VLOOKUP($D48,'REACH Bilaga XVII_update'!$A$5:$E$131,4,FALSE)="",NA(),VLOOKUP($D48,'REACH Bilaga XVII_update'!$A$5:$E$131,4,FALSE)),IF(VLOOKUP($A48,'REACH Bilaga XVII_update'!$C$5:$D$131,2,FALSE)="",NA(),VLOOKUP($A48,'REACH Bilaga XVII_update'!$C$5:$D$131,2,FALSE))),IF(VLOOKUP($C48,'REACH Bilaga XVII_update'!$B$5:$D$131,3,FALSE)="",NA(),VLOOKUP($C48,'REACH Bilaga XVII_update'!$B$5:$D$131,3,FALSE)))</f>
        <v>#N/A</v>
      </c>
      <c r="O48" s="76" t="e">
        <f>IF($C48="-",IF($A48="-",IF(VLOOKUP($D48,' REACH Bilaga 59_update'!$A$5:$E$210,5,FALSE)="",NA(),VLOOKUP($D48,' REACH Bilaga 59_update'!$A$5:$E$210,5,FALSE)),IF(VLOOKUP($A48,' REACH Bilaga 59_update'!$D$5:$E$210,2,FALSE)="",NA(),VLOOKUP($A48,' REACH Bilaga 59_update'!$D$5:$E$210,2,FALSE))),IF(VLOOKUP($C48,' REACH Bilaga 59_update'!$C$5:$E$210,3,FALSE)="",NA(),VLOOKUP($C48,' REACH Bilaga 59_update'!$C$5:$E$210,3,FALSE)))</f>
        <v>#N/A</v>
      </c>
      <c r="P48" s="76" t="e">
        <f>IF(C48="-",IF(A48="-",IFERROR(VLOOKUP($D48,' REACH Bilaga 59_update'!$A$5:$F$210,MATCH(Sammanfattning!P$1,' REACH Bilaga 59_update'!$A$4:$F$4,0),FALSE),VLOOKUP($D48,'REACH Bilaga XIV_update'!$A$4:$H$110,MATCH(Sammanfattning!P$1,'REACH Bilaga XIV_update'!$A$4:$H$4,0),FALSE)),IFERROR(VLOOKUP($A48,' REACH Bilaga 59_update'!$D$5:$F$210,MATCH(Sammanfattning!P$1,' REACH Bilaga 59_update'!$D$4:$F$4,0),FALSE),VLOOKUP($A48,'REACH Bilaga XIV_update'!$D$4:$H$110,MATCH(Sammanfattning!P$1,'REACH Bilaga XIV_update'!$D$4:$H$4,0),FALSE))),IFERROR(VLOOKUP($C48,' REACH Bilaga 59_update'!$C$5:$F$210,MATCH(Sammanfattning!P$1,' REACH Bilaga 59_update'!$C$4:$F$4,0),FALSE),VLOOKUP($C48,'REACH Bilaga XIV_update'!$C$4:$H$110,MATCH(Sammanfattning!P$1,'REACH Bilaga XIV_update'!$C$4:$H$4,0),FALSE)))</f>
        <v>#N/A</v>
      </c>
      <c r="Q48" s="76" t="e">
        <f>IF($C48="-",IF($A48="-",IF(VLOOKUP($D48,'REACH Bilaga XIV_update'!$A$5:$I$110,9,FALSE)="",NA(),VLOOKUP($D48,'REACH Bilaga XIV_update'!$A$5:$I$110,9,FALSE)),IF(VLOOKUP($A48,'REACH Bilaga XIV_update'!$D$5:$I$110,6,FALSE)="",NA(),VLOOKUP($A48,'REACH Bilaga XIV_update'!$D$5:$I$110,6,FALSE))),IF(VLOOKUP($C48,'REACH Bilaga XIV_update'!$C$5:$I$110,7,FALSE)="",NA(),VLOOKUP($C48,'REACH Bilaga XIV_update'!$C$5:$I$110,7,FALSE)))</f>
        <v>#N/A</v>
      </c>
      <c r="R48" s="76" t="e">
        <f>IF($C48="-",IF($A48="-",IF(VLOOKUP($D48,CoRAP_update!$A$5:$O$376,15,FALSE)="",NA(),VLOOKUP($D48,CoRAP_update!$A$5:$O$376,15,FALSE)),IF(VLOOKUP($A48,CoRAP_update!$D$5:$O$376,12,FALSE)="",NA(),VLOOKUP($A48,CoRAP_update!$D$5:$O$376,12,FALSE))),IF(VLOOKUP($C48,CoRAP_update!$C$5:$O$376,13,FALSE)="",NA(),VLOOKUP($C48,CoRAP_update!$C$5:$O$376,13,FALSE)))</f>
        <v>#N/A</v>
      </c>
      <c r="S48" s="144" t="e">
        <f>IF($C48="-",IF($A48="-",VLOOKUP($D48,CoRAP_update!$A$5:$J$376,MATCH(Sammanfattning!S$1,CoRAP_update!$A$4:$J$4,0),FALSE),VLOOKUP($A48,CoRAP_update!$D$5:$J$376,MATCH(Sammanfattning!S$1,CoRAP_update!$D$4:$J$4,0),FALSE)),VLOOKUP($C48,CoRAP_update!$C$5:$J$376,MATCH(Sammanfattning!S$1,CoRAP_update!$C$4:$J$4,0),FALSE))</f>
        <v>#N/A</v>
      </c>
      <c r="T48" s="76" t="e">
        <f>IF($A48="-",VLOOKUP($D48,EDC_update!$C$2:$F$450,4,FALSE),VLOOKUP($A48,EDC_update!$B$2:$F$450,5,FALSE))</f>
        <v>#N/A</v>
      </c>
      <c r="V48" s="78">
        <f>IF(IFERROR(SEARCH("PBT",P48),99)=99,IF(IFERROR(SEARCH("suspected PBT",S48),99)=99,IF(IFERROR(SEARCH("concluded to be PBT",K48),99)=99,IF(IFERROR(SEARCH("PBT",S48),99)=99,IF(IFERROR(SEARCH("PBT cand",L48),99)=99,IF(IFERROR(SEARCH("PBT",L48),99)=99,IF(IFERROR(SEARCH("persistent, bioackumulative and toxic properties",K48),99)=99,0,Scoring!$E$3),Scoring!$E$3),Scoring!$E$7),Scoring!$E$3),Scoring!$E$5),Scoring!$E$6),Scoring!$E$3)</f>
        <v>1</v>
      </c>
      <c r="W48" s="78">
        <f>IF(IFERROR(SEARCH("vPvB",P48),99)=99,IF(IFERROR(SEARCH("suspected pbt/vPvB",S48),99)=99,IF(IFERROR(SEARCH("vPvB",S48),99)=99,IF(IFERROR(SEARCH("concluded to be a vPvB",S48),99)=99,IF(IFERROR(SEARCH("identified as vPvB",K48),99)=99,IF(IFERROR(SEARCH("concluded to be a vPvB",K48),99)=99,IF(IFERROR(SEARCH("concluded to be both pbt and vPvB",S48),99)=99,IF(IFERROR(SEARCH("concluded to be both pbt and vPvB",K48),99)=99,0,Scoring!$E$5),Scoring!$E$5),Scoring!$E$5),Scoring!$E$5),Scoring!$E$5),Scoring!$E$4),Scoring!$E$6),Scoring!$E$4)</f>
        <v>0</v>
      </c>
      <c r="X48" s="78">
        <f>IF(IFERROR(SEARCH("H410",N48),99)=99,IF(IFERROR(SEARCH("H410",O48),99)=99,IF(IFERROR(SEARCH("H410",Q48),99)=99,IF(IFERROR(SEARCH("H410",M48),99)=99,IF(IFERROR(SEARCH("H410",R48),99)=99,IF(IFERROR(SEARCH("H411",N48),99)=99,IF(IFERROR(SEARCH("H411",O48),99)=99,IF(IFERROR(SEARCH("H411",Q48),99)=99,IF(IFERROR(SEARCH("H411",M48),99)=99,IF(IFERROR(SEARCH("H411",R48),99)=99,IF(IFERROR(SEARCH("H413",N48),99)=99,IF(IFERROR(SEARCH("H413",O48),99)=99,IF(IFERROR(SEARCH("H413",Q48),99)=99,IF(IFERROR(SEARCH("H413",M48),99)=99,IF(IFERROR(SEARCH("H413",R48),99)=99,IF(IFERROR(SEARCH("H412",N48),99)=99,IF(IFERROR(SEARCH("H412",O48),99)=99,IF(IFERROR(SEARCH("H412",Q48),99)=99,IF(IFERROR(SEARCH("H412",M48),99)=99,IF(IFERROR(SEARCH("H412",R48),99)=99,0,Scoring!$E$2),Scoring!$E$2),Scoring!$E$2),Scoring!$E$2),Scoring!$E$2),Scoring!$E$2),Scoring!$E$2),Scoring!$E$2),Scoring!$E$2),Scoring!$E$2),Scoring!$E$2),Scoring!$E$2),Scoring!$E$2),Scoring!$E$2),Scoring!$E$2),Scoring!$E$2),Scoring!$E$2),Scoring!$E$2),Scoring!$E$2),Scoring!$E$2)</f>
        <v>0</v>
      </c>
      <c r="Y48" s="78">
        <f>IF(IFERROR(SEARCH("CMR",K48),99)=99,IF(IFERROR(SEARCH("Suspected CMR",S48),99)=99,IF(IFERROR(SEARCH("CMR",S48),99)=99,0,Scoring!$E$8),Scoring!$E$9),Scoring!$E$8)</f>
        <v>0</v>
      </c>
      <c r="Z48" s="78">
        <f>IF(IFERROR(SEARCH("H350",N48),99)=99,IF(IFERROR(SEARCH("H350",O48),99)=99,IF(IFERROR(SEARCH("H350",Q48),99)=99,IF(IFERROR(SEARCH("H350",M48),99)=99,IF(IFERROR(SEARCH("H350",R48),99)=99,IF(IFERROR(SEARCH("H351",N48),99)=99,IF(IFERROR(SEARCH("H351",O48),99)=99,IF(IFERROR(SEARCH("H351",Q48),99)=99,IF(IFERROR(SEARCH("H351",M48),99)=99,IF(IFERROR(SEARCH("H351",R48),99)=99,IF(IFERROR(SEARCH("carcinogenic",P48),99)=99,IF(IFERROR(SEARCH("suspected carcinogenic",S48),99)=99,0,Scoring!$E$12),Scoring!$E$11),Scoring!$E$10),Scoring!$E$10),Scoring!$E$10),Scoring!$E$10),Scoring!$E$10),Scoring!$E$10),Scoring!$E$10),Scoring!$E$10),Scoring!$E$10),Scoring!$E$10)</f>
        <v>0</v>
      </c>
      <c r="AA48" s="78">
        <f>IF(IFERROR(SEARCH("H340",N48),99)=99,IF(IFERROR(SEARCH("H340",O48),99)=99,IF(IFERROR(SEARCH("H340",Q48),99)=99,IF(IFERROR(SEARCH("H340",M48),99)=99,IF(IFERROR(SEARCH("H340",R48),99)=99,IF(IFERROR(SEARCH("H341",N48),99)=99,IF(IFERROR(SEARCH("H341",O48),99)=99,IF(IFERROR(SEARCH("H341",Q48),99)=99,IF(IFERROR(SEARCH("H341",M48),99)=99,IF(IFERROR(SEARCH("H341",R48),99)=99,IF(IFERROR(SEARCH("mutagenic",P48),99)=99,IF(IFERROR(SEARCH("suspected mutagenic",S48),99)=99,0,Scoring!$E$15),Scoring!$E$14),Scoring!$E$13),Scoring!$E$13),Scoring!$E$13),Scoring!$E$13),Scoring!$E$13),Scoring!$E$13),Scoring!$E$13),Scoring!$E$13),Scoring!$E$13),Scoring!$E$13)</f>
        <v>0</v>
      </c>
      <c r="AB48" s="78">
        <f>IF(IFERROR(SEARCH("H360",N48),99)=99,IF(IFERROR(SEARCH("H360",O48),99)=99,IF(IFERROR(SEARCH("H360",Q48),99)=99,IF(IFERROR(SEARCH("H360",M48),99)=99,IF(IFERROR(SEARCH("H360",R48),99)=99,IF(IFERROR(SEARCH("H361",N48),99)=99,IF(IFERROR(SEARCH("H361",O48),99)=99,IF(IFERROR(SEARCH("H361",Q48),99)=99,IF(IFERROR(SEARCH("H361",M48),99)=99,IF(IFERROR(SEARCH("H361",R48),99)=99,IF(IFERROR(SEARCH("reproduction",P48),99)=99,IF(IFERROR(SEARCH("suspected reprotoxic",S48),99)=99,IF(IFERROR(SEARCH("reprotoxic",S48),99)=99,IF(IFERROR(SEARCH("reprotoxic",K48),99)=99,0,Scoring!$E$18),Scoring!$E$18),Scoring!$E$19),Scoring!$E$17),Scoring!$E$16),Scoring!$E$16),Scoring!$E$16),Scoring!$E$16),Scoring!$E$16),Scoring!$E$16),Scoring!$E$16),Scoring!$E$16),Scoring!$E$16),Scoring!$E$16)</f>
        <v>1</v>
      </c>
      <c r="AC48" s="78">
        <f>IF(IFERROR(SEARCH("57f",L48),99)=99,IF(IFERROR(SEARCH("57(f)",P48),99)=99,0,Scoring!$E$20),Scoring!$E$20)</f>
        <v>0</v>
      </c>
      <c r="AD48" s="78">
        <f>IF(IFERROR(SEARCH("CAT1",T48),99)=99,IF(IFERROR(SEARCH("CAT2",T48),99)=99,IF(IFERROR(SEARCH("CAT3",T48),99)=99,IF(IFERROR(SEARCH("concluded to be endocrine",K48),99)=99,IF(IFERROR(SEARCH("categorised as endocrine",K48),99)=99,IF(IFERROR(SEARCH("endocrine disrupting",P48),99)=99,IF(IFERROR(SEARCH("endocrine disrupting",K48),99)=99,IF(IFERROR(SEARCH("suspected endocrine",S48),99)=99,IF(IFERROR(SEARCH("potential endocrine",S48),99)=99,0,Scoring!$E$25),Scoring!$E$25),Scoring!$E$24),Scoring!$E$24),Scoring!$E$24),Scoring!$E$24),Scoring!$E$23),Scoring!$E$22),Scoring!$E$21)</f>
        <v>0</v>
      </c>
      <c r="AE48" s="78">
        <f>IF(IFERROR(SEARCH("suspected sensitiser",S48),99)=99,IF(IFERROR(SEARCH("sensitiser",S48),99)=99,IF(IFERROR(SEARCH("other hazard based concern",S48),99)=99,0,Scoring!$E$28),Scoring!$E$26),Scoring!$E$27)</f>
        <v>0</v>
      </c>
      <c r="AF48" s="78">
        <f>IF(IFERROR(M48,1)=1,IF(IFERROR(N48,1)=1,IF(IFERROR(O48,1)=1,IF(IFERROR(Q48,1)=1,IF(IFERROR(R48,1)=1,IF(IFERROR(T48,1)=1,IF(IFERROR(K48,1)=1,IF(IFERROR(P48,1)=1,IF(IFERROR(S48,1)=1,Scoring!$E$29,0),0),0),0),0),0),0),0),0)</f>
        <v>0</v>
      </c>
      <c r="AG48" s="78">
        <f t="shared" si="4"/>
        <v>2</v>
      </c>
      <c r="AI48" s="93"/>
      <c r="AJ48" s="94"/>
      <c r="AK48" s="76"/>
      <c r="AL48" s="75"/>
      <c r="AN48" s="79"/>
      <c r="AO48" s="79"/>
      <c r="AP48" s="79"/>
      <c r="AQ48" s="79"/>
      <c r="AR48" s="79"/>
      <c r="AS48" s="78"/>
      <c r="AU48" s="79">
        <f>IF(IFERROR(F48,99)=99,IF(IFERROR(G48,99)=99,IF(IFERROR(H48,99)=99,IF(IFERROR(I48,99)=99,IF(IFERROR(E48,99)=99,IF(IFERROR(J48,99)=99,0,Scoring!$B$7),Scoring!$B$3),Scoring!$B$2),Scoring!$B$6),Scoring!$B$5),Scoring!$B$4)</f>
        <v>0.3</v>
      </c>
      <c r="AV48" s="78">
        <f t="shared" si="6"/>
        <v>0.6</v>
      </c>
      <c r="AW48" s="78"/>
      <c r="AX48" s="66"/>
      <c r="AY48" s="78"/>
      <c r="AZ48" s="76"/>
      <c r="BA48" s="76"/>
      <c r="BB48" s="76"/>
    </row>
    <row r="49" spans="1:54" x14ac:dyDescent="0.25">
      <c r="A49" s="77" t="s">
        <v>7533</v>
      </c>
      <c r="B49" s="76" t="str">
        <f t="shared" si="10"/>
        <v>-</v>
      </c>
      <c r="C49" s="77" t="s">
        <v>30</v>
      </c>
      <c r="D49" s="77" t="s">
        <v>1312</v>
      </c>
      <c r="E49" s="76" t="str">
        <f>IF(C49="-",IF(A49="-",VLOOKUP(D49,'sin-list 180320_update'!$C$2:$C$835,1,FALSE),VLOOKUP(A49,'sin-list 180320_update'!$A$2:$A$835,1,FALSE)),VLOOKUP(C49,'sin-list 180320_update'!$B$2:$B$835,1,FALSE))</f>
        <v>4149-60-4</v>
      </c>
      <c r="F49" s="76" t="e">
        <f>IF($C49="-",IF($A49="-",VLOOKUP($D49,'REACH Bilaga XVII_update'!$A$5:$A$131,1,FALSE),VLOOKUP($A49,'REACH Bilaga XVII_update'!$C$5:$C$131,1,FALSE)),VLOOKUP($C49,'REACH Bilaga XVII_update'!$B$5:$B$131,1,FALSE))</f>
        <v>#N/A</v>
      </c>
      <c r="G49" s="76" t="e">
        <f>IF($C49="-",IF($A49="-",VLOOKUP($D49,' REACH Bilaga 59_update'!$A$5:$A$210,1,FALSE),VLOOKUP($A49,' REACH Bilaga 59_update'!$D$5:$D$210,1,FALSE)),VLOOKUP($C49,' REACH Bilaga 59_update'!$C$5:$C$210,1,FALSE))</f>
        <v>#N/A</v>
      </c>
      <c r="H49" s="76" t="e">
        <f>IF($C49="-",IF($A49="-",VLOOKUP($D49,'REACH Bilaga XIV_update'!$A$5:$A$110,1,FALSE),VLOOKUP($A49,'REACH Bilaga XIV_update'!$D$5:$D$110,1,FALSE)),VLOOKUP($C49,'REACH Bilaga XIV_update'!$C$5:$C$110,1,FALSE))</f>
        <v>#N/A</v>
      </c>
      <c r="I49" s="76" t="e">
        <f>IF($C49="-",IF($A49="-",VLOOKUP($D49,CoRAP_update!$A$5:$A$376,1,FALSE),VLOOKUP($A49,CoRAP_update!$D$5:$D$376,1,FALSE)),VLOOKUP($C49,CoRAP_update!$C$5:$C$376,1,FALSE))</f>
        <v>#N/A</v>
      </c>
      <c r="J49" s="76" t="e">
        <f>IF($C49="-",IF($A49="-",VLOOKUP($D49,EDC_update!$C$2:$C$450,1,FALSE),VLOOKUP($A49,EDC_update!$B$2:$B$450,1,FALSE)),VLOOKUP($C49,EDC_update!$L$2:$L$450,1,FALSE))</f>
        <v>#N/A</v>
      </c>
      <c r="K49" s="76" t="str">
        <f>IF($C49="-",IF($A49="-",IF(VLOOKUP($D49,'sin-list 180320_update'!$C$2:$S$835,3,FALSE)="",NA(),VLOOKUP($D49,'sin-list 180320_update'!$C$2:$S$835,3,FALSE)),IF(VLOOKUP($A49,'sin-list 180320_update'!$A$2:$S$835,5,FALSE)="",NA(),VLOOKUP($A49,'sin-list 180320_update'!$A$2:$S$835,5,FALSE))),IF(VLOOKUP($C49,'sin-list 180320_update'!$B$2:$S$835,4,FALSE)="",NA(),VLOOKUP($C49,'sin-list 180320_update'!$B$2:$S$835,4,FALSE)))</f>
        <v>Substance is concluded to be PBT and Reprotoxic substance SVHC by ECHA Member State Committee.</v>
      </c>
      <c r="L49" s="76" t="str">
        <f>IF($C49="-",IF($A49="-",VLOOKUP($D49,'sin-list 180320_update'!$C$2:$S$835,6,FALSE),VLOOKUP($A49,'sin-list 180320_update'!$A$2:$S$835,8,FALSE)),VLOOKUP($C49,'sin-list 180320_update'!$B$2:$S$835,7,FALSE))</f>
        <v>PBT and Reprotoxic substance, Candidate List.</v>
      </c>
      <c r="M49" s="76" t="e">
        <f>IF($C49="-",IF($A49="-",IF(VLOOKUP($D49,'sin-list 180320_update'!$C$2:$S$835,8,FALSE)="",NA(),VLOOKUP($D49,'sin-list 180320_update'!$C$2:$S$835,8,FALSE)),IF(VLOOKUP($A49,'sin-list 180320_update'!$A$2:$S$835,10,FALSE)="",NA(),VLOOKUP($A49,'sin-list 180320_update'!$A$2:$S$835,10,FALSE))),IF(VLOOKUP($C49,'sin-list 180320_update'!$B$2:$S$835,9,FALSE)="",NA(),VLOOKUP($C49,'sin-list 180320_update'!$B$2:$S$835,9,FALSE)))</f>
        <v>#N/A</v>
      </c>
      <c r="N49" s="76" t="e">
        <f>IF($C49="-",IF($A49="-",IF(VLOOKUP($D49,'REACH Bilaga XVII_update'!$A$5:$E$131,4,FALSE)="",NA(),VLOOKUP($D49,'REACH Bilaga XVII_update'!$A$5:$E$131,4,FALSE)),IF(VLOOKUP($A49,'REACH Bilaga XVII_update'!$C$5:$D$131,2,FALSE)="",NA(),VLOOKUP($A49,'REACH Bilaga XVII_update'!$C$5:$D$131,2,FALSE))),IF(VLOOKUP($C49,'REACH Bilaga XVII_update'!$B$5:$D$131,3,FALSE)="",NA(),VLOOKUP($C49,'REACH Bilaga XVII_update'!$B$5:$D$131,3,FALSE)))</f>
        <v>#N/A</v>
      </c>
      <c r="O49" s="76" t="e">
        <f>IF($C49="-",IF($A49="-",IF(VLOOKUP($D49,' REACH Bilaga 59_update'!$A$5:$E$210,5,FALSE)="",NA(),VLOOKUP($D49,' REACH Bilaga 59_update'!$A$5:$E$210,5,FALSE)),IF(VLOOKUP($A49,' REACH Bilaga 59_update'!$D$5:$E$210,2,FALSE)="",NA(),VLOOKUP($A49,' REACH Bilaga 59_update'!$D$5:$E$210,2,FALSE))),IF(VLOOKUP($C49,' REACH Bilaga 59_update'!$C$5:$E$210,3,FALSE)="",NA(),VLOOKUP($C49,' REACH Bilaga 59_update'!$C$5:$E$210,3,FALSE)))</f>
        <v>#N/A</v>
      </c>
      <c r="P49" s="76" t="e">
        <f>IF(C49="-",IF(A49="-",IFERROR(VLOOKUP($D49,' REACH Bilaga 59_update'!$A$5:$F$210,MATCH(Sammanfattning!P$1,' REACH Bilaga 59_update'!$A$4:$F$4,0),FALSE),VLOOKUP($D49,'REACH Bilaga XIV_update'!$A$4:$H$110,MATCH(Sammanfattning!P$1,'REACH Bilaga XIV_update'!$A$4:$H$4,0),FALSE)),IFERROR(VLOOKUP($A49,' REACH Bilaga 59_update'!$D$5:$F$210,MATCH(Sammanfattning!P$1,' REACH Bilaga 59_update'!$D$4:$F$4,0),FALSE),VLOOKUP($A49,'REACH Bilaga XIV_update'!$D$4:$H$110,MATCH(Sammanfattning!P$1,'REACH Bilaga XIV_update'!$D$4:$H$4,0),FALSE))),IFERROR(VLOOKUP($C49,' REACH Bilaga 59_update'!$C$5:$F$210,MATCH(Sammanfattning!P$1,' REACH Bilaga 59_update'!$C$4:$F$4,0),FALSE),VLOOKUP($C49,'REACH Bilaga XIV_update'!$C$4:$H$110,MATCH(Sammanfattning!P$1,'REACH Bilaga XIV_update'!$C$4:$H$4,0),FALSE)))</f>
        <v>#N/A</v>
      </c>
      <c r="Q49" s="76" t="e">
        <f>IF($C49="-",IF($A49="-",IF(VLOOKUP($D49,'REACH Bilaga XIV_update'!$A$5:$I$110,9,FALSE)="",NA(),VLOOKUP($D49,'REACH Bilaga XIV_update'!$A$5:$I$110,9,FALSE)),IF(VLOOKUP($A49,'REACH Bilaga XIV_update'!$D$5:$I$110,6,FALSE)="",NA(),VLOOKUP($A49,'REACH Bilaga XIV_update'!$D$5:$I$110,6,FALSE))),IF(VLOOKUP($C49,'REACH Bilaga XIV_update'!$C$5:$I$110,7,FALSE)="",NA(),VLOOKUP($C49,'REACH Bilaga XIV_update'!$C$5:$I$110,7,FALSE)))</f>
        <v>#N/A</v>
      </c>
      <c r="R49" s="76" t="e">
        <f>IF($C49="-",IF($A49="-",IF(VLOOKUP($D49,CoRAP_update!$A$5:$O$376,15,FALSE)="",NA(),VLOOKUP($D49,CoRAP_update!$A$5:$O$376,15,FALSE)),IF(VLOOKUP($A49,CoRAP_update!$D$5:$O$376,12,FALSE)="",NA(),VLOOKUP($A49,CoRAP_update!$D$5:$O$376,12,FALSE))),IF(VLOOKUP($C49,CoRAP_update!$C$5:$O$376,13,FALSE)="",NA(),VLOOKUP($C49,CoRAP_update!$C$5:$O$376,13,FALSE)))</f>
        <v>#N/A</v>
      </c>
      <c r="S49" s="144" t="e">
        <f>IF($C49="-",IF($A49="-",VLOOKUP($D49,CoRAP_update!$A$5:$J$376,MATCH(Sammanfattning!S$1,CoRAP_update!$A$4:$J$4,0),FALSE),VLOOKUP($A49,CoRAP_update!$D$5:$J$376,MATCH(Sammanfattning!S$1,CoRAP_update!$D$4:$J$4,0),FALSE)),VLOOKUP($C49,CoRAP_update!$C$5:$J$376,MATCH(Sammanfattning!S$1,CoRAP_update!$C$4:$J$4,0),FALSE))</f>
        <v>#N/A</v>
      </c>
      <c r="T49" s="76" t="e">
        <f>IF($A49="-",VLOOKUP($D49,EDC_update!$C$2:$F$450,4,FALSE),VLOOKUP($A49,EDC_update!$B$2:$F$450,5,FALSE))</f>
        <v>#N/A</v>
      </c>
      <c r="V49" s="78">
        <f>IF(IFERROR(SEARCH("PBT",P49),99)=99,IF(IFERROR(SEARCH("suspected PBT",S49),99)=99,IF(IFERROR(SEARCH("concluded to be PBT",K49),99)=99,IF(IFERROR(SEARCH("PBT",S49),99)=99,IF(IFERROR(SEARCH("PBT cand",L49),99)=99,IF(IFERROR(SEARCH("PBT",L49),99)=99,IF(IFERROR(SEARCH("persistent, bioackumulative and toxic properties",K49),99)=99,0,Scoring!$E$3),Scoring!$E$3),Scoring!$E$7),Scoring!$E$3),Scoring!$E$5),Scoring!$E$6),Scoring!$E$3)</f>
        <v>1</v>
      </c>
      <c r="W49" s="78">
        <f>IF(IFERROR(SEARCH("vPvB",P49),99)=99,IF(IFERROR(SEARCH("suspected pbt/vPvB",S49),99)=99,IF(IFERROR(SEARCH("vPvB",S49),99)=99,IF(IFERROR(SEARCH("concluded to be a vPvB",S49),99)=99,IF(IFERROR(SEARCH("identified as vPvB",K49),99)=99,IF(IFERROR(SEARCH("concluded to be a vPvB",K49),99)=99,IF(IFERROR(SEARCH("concluded to be both pbt and vPvB",S49),99)=99,IF(IFERROR(SEARCH("concluded to be both pbt and vPvB",K49),99)=99,0,Scoring!$E$5),Scoring!$E$5),Scoring!$E$5),Scoring!$E$5),Scoring!$E$5),Scoring!$E$4),Scoring!$E$6),Scoring!$E$4)</f>
        <v>0</v>
      </c>
      <c r="X49" s="78">
        <f>IF(IFERROR(SEARCH("H410",N49),99)=99,IF(IFERROR(SEARCH("H410",O49),99)=99,IF(IFERROR(SEARCH("H410",Q49),99)=99,IF(IFERROR(SEARCH("H410",M49),99)=99,IF(IFERROR(SEARCH("H410",R49),99)=99,IF(IFERROR(SEARCH("H411",N49),99)=99,IF(IFERROR(SEARCH("H411",O49),99)=99,IF(IFERROR(SEARCH("H411",Q49),99)=99,IF(IFERROR(SEARCH("H411",M49),99)=99,IF(IFERROR(SEARCH("H411",R49),99)=99,IF(IFERROR(SEARCH("H413",N49),99)=99,IF(IFERROR(SEARCH("H413",O49),99)=99,IF(IFERROR(SEARCH("H413",Q49),99)=99,IF(IFERROR(SEARCH("H413",M49),99)=99,IF(IFERROR(SEARCH("H413",R49),99)=99,IF(IFERROR(SEARCH("H412",N49),99)=99,IF(IFERROR(SEARCH("H412",O49),99)=99,IF(IFERROR(SEARCH("H412",Q49),99)=99,IF(IFERROR(SEARCH("H412",M49),99)=99,IF(IFERROR(SEARCH("H412",R49),99)=99,0,Scoring!$E$2),Scoring!$E$2),Scoring!$E$2),Scoring!$E$2),Scoring!$E$2),Scoring!$E$2),Scoring!$E$2),Scoring!$E$2),Scoring!$E$2),Scoring!$E$2),Scoring!$E$2),Scoring!$E$2),Scoring!$E$2),Scoring!$E$2),Scoring!$E$2),Scoring!$E$2),Scoring!$E$2),Scoring!$E$2),Scoring!$E$2),Scoring!$E$2)</f>
        <v>0</v>
      </c>
      <c r="Y49" s="78">
        <f>IF(IFERROR(SEARCH("CMR",K49),99)=99,IF(IFERROR(SEARCH("Suspected CMR",S49),99)=99,IF(IFERROR(SEARCH("CMR",S49),99)=99,0,Scoring!$E$8),Scoring!$E$9),Scoring!$E$8)</f>
        <v>0</v>
      </c>
      <c r="Z49" s="78">
        <f>IF(IFERROR(SEARCH("H350",N49),99)=99,IF(IFERROR(SEARCH("H350",O49),99)=99,IF(IFERROR(SEARCH("H350",Q49),99)=99,IF(IFERROR(SEARCH("H350",M49),99)=99,IF(IFERROR(SEARCH("H350",R49),99)=99,IF(IFERROR(SEARCH("H351",N49),99)=99,IF(IFERROR(SEARCH("H351",O49),99)=99,IF(IFERROR(SEARCH("H351",Q49),99)=99,IF(IFERROR(SEARCH("H351",M49),99)=99,IF(IFERROR(SEARCH("H351",R49),99)=99,IF(IFERROR(SEARCH("carcinogenic",P49),99)=99,IF(IFERROR(SEARCH("suspected carcinogenic",S49),99)=99,0,Scoring!$E$12),Scoring!$E$11),Scoring!$E$10),Scoring!$E$10),Scoring!$E$10),Scoring!$E$10),Scoring!$E$10),Scoring!$E$10),Scoring!$E$10),Scoring!$E$10),Scoring!$E$10),Scoring!$E$10)</f>
        <v>0</v>
      </c>
      <c r="AA49" s="78">
        <f>IF(IFERROR(SEARCH("H340",N49),99)=99,IF(IFERROR(SEARCH("H340",O49),99)=99,IF(IFERROR(SEARCH("H340",Q49),99)=99,IF(IFERROR(SEARCH("H340",M49),99)=99,IF(IFERROR(SEARCH("H340",R49),99)=99,IF(IFERROR(SEARCH("H341",N49),99)=99,IF(IFERROR(SEARCH("H341",O49),99)=99,IF(IFERROR(SEARCH("H341",Q49),99)=99,IF(IFERROR(SEARCH("H341",M49),99)=99,IF(IFERROR(SEARCH("H341",R49),99)=99,IF(IFERROR(SEARCH("mutagenic",P49),99)=99,IF(IFERROR(SEARCH("suspected mutagenic",S49),99)=99,0,Scoring!$E$15),Scoring!$E$14),Scoring!$E$13),Scoring!$E$13),Scoring!$E$13),Scoring!$E$13),Scoring!$E$13),Scoring!$E$13),Scoring!$E$13),Scoring!$E$13),Scoring!$E$13),Scoring!$E$13)</f>
        <v>0</v>
      </c>
      <c r="AB49" s="78">
        <f>IF(IFERROR(SEARCH("H360",N49),99)=99,IF(IFERROR(SEARCH("H360",O49),99)=99,IF(IFERROR(SEARCH("H360",Q49),99)=99,IF(IFERROR(SEARCH("H360",M49),99)=99,IF(IFERROR(SEARCH("H360",R49),99)=99,IF(IFERROR(SEARCH("H361",N49),99)=99,IF(IFERROR(SEARCH("H361",O49),99)=99,IF(IFERROR(SEARCH("H361",Q49),99)=99,IF(IFERROR(SEARCH("H361",M49),99)=99,IF(IFERROR(SEARCH("H361",R49),99)=99,IF(IFERROR(SEARCH("reproduction",P49),99)=99,IF(IFERROR(SEARCH("suspected reprotoxic",S49),99)=99,IF(IFERROR(SEARCH("reprotoxic",S49),99)=99,IF(IFERROR(SEARCH("reprotoxic",K49),99)=99,0,Scoring!$E$18),Scoring!$E$18),Scoring!$E$19),Scoring!$E$17),Scoring!$E$16),Scoring!$E$16),Scoring!$E$16),Scoring!$E$16),Scoring!$E$16),Scoring!$E$16),Scoring!$E$16),Scoring!$E$16),Scoring!$E$16),Scoring!$E$16)</f>
        <v>1</v>
      </c>
      <c r="AC49" s="78">
        <f>IF(IFERROR(SEARCH("57f",L49),99)=99,IF(IFERROR(SEARCH("57(f)",P49),99)=99,0,Scoring!$E$20),Scoring!$E$20)</f>
        <v>0</v>
      </c>
      <c r="AD49" s="78">
        <f>IF(IFERROR(SEARCH("CAT1",T49),99)=99,IF(IFERROR(SEARCH("CAT2",T49),99)=99,IF(IFERROR(SEARCH("CAT3",T49),99)=99,IF(IFERROR(SEARCH("concluded to be endocrine",K49),99)=99,IF(IFERROR(SEARCH("categorised as endocrine",K49),99)=99,IF(IFERROR(SEARCH("endocrine disrupting",P49),99)=99,IF(IFERROR(SEARCH("endocrine disrupting",K49),99)=99,IF(IFERROR(SEARCH("suspected endocrine",S49),99)=99,IF(IFERROR(SEARCH("potential endocrine",S49),99)=99,0,Scoring!$E$25),Scoring!$E$25),Scoring!$E$24),Scoring!$E$24),Scoring!$E$24),Scoring!$E$24),Scoring!$E$23),Scoring!$E$22),Scoring!$E$21)</f>
        <v>0</v>
      </c>
      <c r="AE49" s="78">
        <f>IF(IFERROR(SEARCH("suspected sensitiser",S49),99)=99,IF(IFERROR(SEARCH("sensitiser",S49),99)=99,IF(IFERROR(SEARCH("other hazard based concern",S49),99)=99,0,Scoring!$E$28),Scoring!$E$26),Scoring!$E$27)</f>
        <v>0</v>
      </c>
      <c r="AF49" s="78">
        <f>IF(IFERROR(M49,1)=1,IF(IFERROR(N49,1)=1,IF(IFERROR(O49,1)=1,IF(IFERROR(Q49,1)=1,IF(IFERROR(R49,1)=1,IF(IFERROR(T49,1)=1,IF(IFERROR(K49,1)=1,IF(IFERROR(P49,1)=1,IF(IFERROR(S49,1)=1,Scoring!$E$29,0),0),0),0),0),0),0),0),0)</f>
        <v>0</v>
      </c>
      <c r="AG49" s="78">
        <f t="shared" si="4"/>
        <v>2</v>
      </c>
      <c r="AI49" s="93"/>
      <c r="AJ49" s="94"/>
      <c r="AK49" s="76"/>
      <c r="AL49" s="75"/>
      <c r="AN49" s="79"/>
      <c r="AO49" s="79"/>
      <c r="AP49" s="79"/>
      <c r="AQ49" s="79"/>
      <c r="AR49" s="79"/>
      <c r="AS49" s="78"/>
      <c r="AU49" s="79">
        <f>IF(IFERROR(F49,99)=99,IF(IFERROR(G49,99)=99,IF(IFERROR(H49,99)=99,IF(IFERROR(I49,99)=99,IF(IFERROR(E49,99)=99,IF(IFERROR(J49,99)=99,0,Scoring!$B$7),Scoring!$B$3),Scoring!$B$2),Scoring!$B$6),Scoring!$B$5),Scoring!$B$4)</f>
        <v>0.3</v>
      </c>
      <c r="AV49" s="78">
        <f t="shared" si="6"/>
        <v>0.6</v>
      </c>
      <c r="AW49" s="78"/>
      <c r="AX49" s="66"/>
      <c r="AY49" s="78"/>
      <c r="AZ49" s="76"/>
      <c r="BA49" s="76"/>
      <c r="BB49" s="76"/>
    </row>
    <row r="50" spans="1:54" x14ac:dyDescent="0.25">
      <c r="A50" s="77" t="s">
        <v>3355</v>
      </c>
      <c r="B50" s="76" t="str">
        <f t="shared" si="10"/>
        <v>204-428-0</v>
      </c>
      <c r="C50" s="77" t="s">
        <v>547</v>
      </c>
      <c r="D50" s="77" t="s">
        <v>548</v>
      </c>
      <c r="E50" s="76" t="str">
        <f>IF(C50="-",IF(A50="-",VLOOKUP(D50,'sin-list 180320_update'!$C$2:$C$835,1,FALSE),VLOOKUP(A50,'sin-list 180320_update'!$A$2:$A$835,1,FALSE)),VLOOKUP(C50,'sin-list 180320_update'!$B$2:$B$835,1,FALSE))</f>
        <v>204-428-0</v>
      </c>
      <c r="F50" s="76" t="str">
        <f>IF($C50="-",IF($A50="-",VLOOKUP($D50,'REACH Bilaga XVII_update'!$A$5:$A$131,1,FALSE),VLOOKUP($A50,'REACH Bilaga XVII_update'!$C$5:$C$131,1,FALSE)),VLOOKUP($C50,'REACH Bilaga XVII_update'!$B$5:$B$131,1,FALSE))</f>
        <v>204-428-0</v>
      </c>
      <c r="G50" s="76" t="e">
        <f>IF($C50="-",IF($A50="-",VLOOKUP($D50,' REACH Bilaga 59_update'!$A$5:$A$210,1,FALSE),VLOOKUP($A50,' REACH Bilaga 59_update'!$D$5:$D$210,1,FALSE)),VLOOKUP($C50,' REACH Bilaga 59_update'!$C$5:$C$210,1,FALSE))</f>
        <v>#N/A</v>
      </c>
      <c r="H50" s="76" t="e">
        <f>IF($C50="-",IF($A50="-",VLOOKUP($D50,'REACH Bilaga XIV_update'!$A$5:$A$110,1,FALSE),VLOOKUP($A50,'REACH Bilaga XIV_update'!$D$5:$D$110,1,FALSE)),VLOOKUP($C50,'REACH Bilaga XIV_update'!$C$5:$C$110,1,FALSE))</f>
        <v>#N/A</v>
      </c>
      <c r="I50" s="76" t="e">
        <f>IF($C50="-",IF($A50="-",VLOOKUP($D50,CoRAP_update!$A$5:$A$376,1,FALSE),VLOOKUP($A50,CoRAP_update!$D$5:$D$376,1,FALSE)),VLOOKUP($C50,CoRAP_update!$C$5:$C$376,1,FALSE))</f>
        <v>#N/A</v>
      </c>
      <c r="J50" s="76" t="e">
        <f>IF($C50="-",IF($A50="-",VLOOKUP($D50,EDC_update!$C$2:$C$450,1,FALSE),VLOOKUP($A50,EDC_update!$B$2:$B$450,1,FALSE)),VLOOKUP($C50,EDC_update!$L$2:$L$450,1,FALSE))</f>
        <v>#N/A</v>
      </c>
      <c r="K50" s="76" t="str">
        <f>IF($C50="-",IF($A50="-",IF(VLOOKUP($D50,'sin-list 180320_update'!$C$2:$S$835,3,FALSE)="",NA(),VLOOKUP($D50,'sin-list 180320_update'!$C$2:$S$835,3,FALSE)),IF(VLOOKUP($A50,'sin-list 180320_update'!$A$2:$S$835,5,FALSE)="",NA(),VLOOKUP($A50,'sin-list 180320_update'!$A$2:$S$835,5,FALSE))),IF(VLOOKUP($C50,'sin-list 180320_update'!$B$2:$S$835,4,FALSE)="",NA(),VLOOKUP($C50,'sin-list 180320_update'!$B$2:$S$835,4,FALSE)))</f>
        <v>Substance is concluded to be PBT by European Chemicals Bureau PBT Working Group.</v>
      </c>
      <c r="L50" s="76" t="str">
        <f>IF($C50="-",IF($A50="-",VLOOKUP($D50,'sin-list 180320_update'!$C$2:$S$835,6,FALSE),VLOOKUP($A50,'sin-list 180320_update'!$A$2:$S$835,8,FALSE)),VLOOKUP($C50,'sin-list 180320_update'!$B$2:$S$835,7,FALSE))</f>
        <v>Acute Tox. 4 *
Skin Irrit. 2
Aquatic Acute 1
Aquatic Chronic 1</v>
      </c>
      <c r="M50" s="76" t="str">
        <f>IF($C50="-",IF($A50="-",IF(VLOOKUP($D50,'sin-list 180320_update'!$C$2:$S$835,8,FALSE)="",NA(),VLOOKUP($D50,'sin-list 180320_update'!$C$2:$S$835,8,FALSE)),IF(VLOOKUP($A50,'sin-list 180320_update'!$A$2:$S$835,10,FALSE)="",NA(),VLOOKUP($A50,'sin-list 180320_update'!$A$2:$S$835,10,FALSE))),IF(VLOOKUP($C50,'sin-list 180320_update'!$B$2:$S$835,9,FALSE)="",NA(),VLOOKUP($C50,'sin-list 180320_update'!$B$2:$S$835,9,FALSE)))</f>
        <v>H302
H315
H400
H410</v>
      </c>
      <c r="N50" s="76" t="str">
        <f>IF($C50="-",IF($A50="-",IF(VLOOKUP($D50,'REACH Bilaga XVII_update'!$A$5:$E$131,4,FALSE)="",NA(),VLOOKUP($D50,'REACH Bilaga XVII_update'!$A$5:$E$131,4,FALSE)),IF(VLOOKUP($A50,'REACH Bilaga XVII_update'!$C$5:$D$131,2,FALSE)="",NA(),VLOOKUP($A50,'REACH Bilaga XVII_update'!$C$5:$D$131,2,FALSE))),IF(VLOOKUP($C50,'REACH Bilaga XVII_update'!$B$5:$D$131,3,FALSE)="",NA(),VLOOKUP($C50,'REACH Bilaga XVII_update'!$B$5:$D$131,3,FALSE)))</f>
        <v>H302
H315
H400
H410</v>
      </c>
      <c r="O50" s="76" t="e">
        <f>IF($C50="-",IF($A50="-",IF(VLOOKUP($D50,' REACH Bilaga 59_update'!$A$5:$E$210,5,FALSE)="",NA(),VLOOKUP($D50,' REACH Bilaga 59_update'!$A$5:$E$210,5,FALSE)),IF(VLOOKUP($A50,' REACH Bilaga 59_update'!$D$5:$E$210,2,FALSE)="",NA(),VLOOKUP($A50,' REACH Bilaga 59_update'!$D$5:$E$210,2,FALSE))),IF(VLOOKUP($C50,' REACH Bilaga 59_update'!$C$5:$E$210,3,FALSE)="",NA(),VLOOKUP($C50,' REACH Bilaga 59_update'!$C$5:$E$210,3,FALSE)))</f>
        <v>#N/A</v>
      </c>
      <c r="P50" s="76" t="e">
        <f>IF(C50="-",IF(A50="-",IFERROR(VLOOKUP($D50,' REACH Bilaga 59_update'!$A$5:$F$210,MATCH(Sammanfattning!P$1,' REACH Bilaga 59_update'!$A$4:$F$4,0),FALSE),VLOOKUP($D50,'REACH Bilaga XIV_update'!$A$4:$H$110,MATCH(Sammanfattning!P$1,'REACH Bilaga XIV_update'!$A$4:$H$4,0),FALSE)),IFERROR(VLOOKUP($A50,' REACH Bilaga 59_update'!$D$5:$F$210,MATCH(Sammanfattning!P$1,' REACH Bilaga 59_update'!$D$4:$F$4,0),FALSE),VLOOKUP($A50,'REACH Bilaga XIV_update'!$D$4:$H$110,MATCH(Sammanfattning!P$1,'REACH Bilaga XIV_update'!$D$4:$H$4,0),FALSE))),IFERROR(VLOOKUP($C50,' REACH Bilaga 59_update'!$C$5:$F$210,MATCH(Sammanfattning!P$1,' REACH Bilaga 59_update'!$C$4:$F$4,0),FALSE),VLOOKUP($C50,'REACH Bilaga XIV_update'!$C$4:$H$110,MATCH(Sammanfattning!P$1,'REACH Bilaga XIV_update'!$C$4:$H$4,0),FALSE)))</f>
        <v>#N/A</v>
      </c>
      <c r="Q50" s="76" t="e">
        <f>IF($C50="-",IF($A50="-",IF(VLOOKUP($D50,'REACH Bilaga XIV_update'!$A$5:$I$110,9,FALSE)="",NA(),VLOOKUP($D50,'REACH Bilaga XIV_update'!$A$5:$I$110,9,FALSE)),IF(VLOOKUP($A50,'REACH Bilaga XIV_update'!$D$5:$I$110,6,FALSE)="",NA(),VLOOKUP($A50,'REACH Bilaga XIV_update'!$D$5:$I$110,6,FALSE))),IF(VLOOKUP($C50,'REACH Bilaga XIV_update'!$C$5:$I$110,7,FALSE)="",NA(),VLOOKUP($C50,'REACH Bilaga XIV_update'!$C$5:$I$110,7,FALSE)))</f>
        <v>#N/A</v>
      </c>
      <c r="R50" s="76" t="e">
        <f>IF($C50="-",IF($A50="-",IF(VLOOKUP($D50,CoRAP_update!$A$5:$O$376,15,FALSE)="",NA(),VLOOKUP($D50,CoRAP_update!$A$5:$O$376,15,FALSE)),IF(VLOOKUP($A50,CoRAP_update!$D$5:$O$376,12,FALSE)="",NA(),VLOOKUP($A50,CoRAP_update!$D$5:$O$376,12,FALSE))),IF(VLOOKUP($C50,CoRAP_update!$C$5:$O$376,13,FALSE)="",NA(),VLOOKUP($C50,CoRAP_update!$C$5:$O$376,13,FALSE)))</f>
        <v>#N/A</v>
      </c>
      <c r="S50" s="144" t="e">
        <f>IF($C50="-",IF($A50="-",VLOOKUP($D50,CoRAP_update!$A$5:$J$376,MATCH(Sammanfattning!S$1,CoRAP_update!$A$4:$J$4,0),FALSE),VLOOKUP($A50,CoRAP_update!$D$5:$J$376,MATCH(Sammanfattning!S$1,CoRAP_update!$D$4:$J$4,0),FALSE)),VLOOKUP($C50,CoRAP_update!$C$5:$J$376,MATCH(Sammanfattning!S$1,CoRAP_update!$C$4:$J$4,0),FALSE))</f>
        <v>#N/A</v>
      </c>
      <c r="T50" s="76" t="e">
        <f>IF($A50="-",VLOOKUP($D50,EDC_update!$C$2:$F$450,4,FALSE),VLOOKUP($A50,EDC_update!$B$2:$F$450,5,FALSE))</f>
        <v>#N/A</v>
      </c>
      <c r="V50" s="78">
        <f>IF(IFERROR(SEARCH("PBT",P50),99)=99,IF(IFERROR(SEARCH("suspected PBT",S50),99)=99,IF(IFERROR(SEARCH("concluded to be PBT",K50),99)=99,IF(IFERROR(SEARCH("PBT",S50),99)=99,IF(IFERROR(SEARCH("PBT cand",L50),99)=99,IF(IFERROR(SEARCH("PBT",L50),99)=99,IF(IFERROR(SEARCH("persistent, bioackumulative and toxic properties",K50),99)=99,0,Scoring!$E$3),Scoring!$E$3),Scoring!$E$7),Scoring!$E$3),Scoring!$E$5),Scoring!$E$6),Scoring!$E$3)</f>
        <v>1</v>
      </c>
      <c r="W50" s="78">
        <f>IF(IFERROR(SEARCH("vPvB",P50),99)=99,IF(IFERROR(SEARCH("suspected pbt/vPvB",S50),99)=99,IF(IFERROR(SEARCH("vPvB",S50),99)=99,IF(IFERROR(SEARCH("concluded to be a vPvB",S50),99)=99,IF(IFERROR(SEARCH("identified as vPvB",K50),99)=99,IF(IFERROR(SEARCH("concluded to be a vPvB",K50),99)=99,IF(IFERROR(SEARCH("concluded to be both pbt and vPvB",S50),99)=99,IF(IFERROR(SEARCH("concluded to be both pbt and vPvB",K50),99)=99,0,Scoring!$E$5),Scoring!$E$5),Scoring!$E$5),Scoring!$E$5),Scoring!$E$5),Scoring!$E$4),Scoring!$E$6),Scoring!$E$4)</f>
        <v>0</v>
      </c>
      <c r="X50" s="78">
        <f>IF(IFERROR(SEARCH("H410",N50),99)=99,IF(IFERROR(SEARCH("H410",O50),99)=99,IF(IFERROR(SEARCH("H410",Q50),99)=99,IF(IFERROR(SEARCH("H410",M50),99)=99,IF(IFERROR(SEARCH("H410",R50),99)=99,IF(IFERROR(SEARCH("H411",N50),99)=99,IF(IFERROR(SEARCH("H411",O50),99)=99,IF(IFERROR(SEARCH("H411",Q50),99)=99,IF(IFERROR(SEARCH("H411",M50),99)=99,IF(IFERROR(SEARCH("H411",R50),99)=99,IF(IFERROR(SEARCH("H413",N50),99)=99,IF(IFERROR(SEARCH("H413",O50),99)=99,IF(IFERROR(SEARCH("H413",Q50),99)=99,IF(IFERROR(SEARCH("H413",M50),99)=99,IF(IFERROR(SEARCH("H413",R50),99)=99,IF(IFERROR(SEARCH("H412",N50),99)=99,IF(IFERROR(SEARCH("H412",O50),99)=99,IF(IFERROR(SEARCH("H412",Q50),99)=99,IF(IFERROR(SEARCH("H412",M50),99)=99,IF(IFERROR(SEARCH("H412",R50),99)=99,0,Scoring!$E$2),Scoring!$E$2),Scoring!$E$2),Scoring!$E$2),Scoring!$E$2),Scoring!$E$2),Scoring!$E$2),Scoring!$E$2),Scoring!$E$2),Scoring!$E$2),Scoring!$E$2),Scoring!$E$2),Scoring!$E$2),Scoring!$E$2),Scoring!$E$2),Scoring!$E$2),Scoring!$E$2),Scoring!$E$2),Scoring!$E$2),Scoring!$E$2)</f>
        <v>1</v>
      </c>
      <c r="Y50" s="78">
        <f>IF(IFERROR(SEARCH("CMR",K50),99)=99,IF(IFERROR(SEARCH("Suspected CMR",S50),99)=99,IF(IFERROR(SEARCH("CMR",S50),99)=99,0,Scoring!$E$8),Scoring!$E$9),Scoring!$E$8)</f>
        <v>0</v>
      </c>
      <c r="Z50" s="78">
        <f>IF(IFERROR(SEARCH("H350",N50),99)=99,IF(IFERROR(SEARCH("H350",O50),99)=99,IF(IFERROR(SEARCH("H350",Q50),99)=99,IF(IFERROR(SEARCH("H350",M50),99)=99,IF(IFERROR(SEARCH("H350",R50),99)=99,IF(IFERROR(SEARCH("H351",N50),99)=99,IF(IFERROR(SEARCH("H351",O50),99)=99,IF(IFERROR(SEARCH("H351",Q50),99)=99,IF(IFERROR(SEARCH("H351",M50),99)=99,IF(IFERROR(SEARCH("H351",R50),99)=99,IF(IFERROR(SEARCH("carcinogenic",P50),99)=99,IF(IFERROR(SEARCH("suspected carcinogenic",S50),99)=99,0,Scoring!$E$12),Scoring!$E$11),Scoring!$E$10),Scoring!$E$10),Scoring!$E$10),Scoring!$E$10),Scoring!$E$10),Scoring!$E$10),Scoring!$E$10),Scoring!$E$10),Scoring!$E$10),Scoring!$E$10)</f>
        <v>0</v>
      </c>
      <c r="AA50" s="78">
        <f>IF(IFERROR(SEARCH("H340",N50),99)=99,IF(IFERROR(SEARCH("H340",O50),99)=99,IF(IFERROR(SEARCH("H340",Q50),99)=99,IF(IFERROR(SEARCH("H340",M50),99)=99,IF(IFERROR(SEARCH("H340",R50),99)=99,IF(IFERROR(SEARCH("H341",N50),99)=99,IF(IFERROR(SEARCH("H341",O50),99)=99,IF(IFERROR(SEARCH("H341",Q50),99)=99,IF(IFERROR(SEARCH("H341",M50),99)=99,IF(IFERROR(SEARCH("H341",R50),99)=99,IF(IFERROR(SEARCH("mutagenic",P50),99)=99,IF(IFERROR(SEARCH("suspected mutagenic",S50),99)=99,0,Scoring!$E$15),Scoring!$E$14),Scoring!$E$13),Scoring!$E$13),Scoring!$E$13),Scoring!$E$13),Scoring!$E$13),Scoring!$E$13),Scoring!$E$13),Scoring!$E$13),Scoring!$E$13),Scoring!$E$13)</f>
        <v>0</v>
      </c>
      <c r="AB50" s="78">
        <f>IF(IFERROR(SEARCH("H360",N50),99)=99,IF(IFERROR(SEARCH("H360",O50),99)=99,IF(IFERROR(SEARCH("H360",Q50),99)=99,IF(IFERROR(SEARCH("H360",M50),99)=99,IF(IFERROR(SEARCH("H360",R50),99)=99,IF(IFERROR(SEARCH("H361",N50),99)=99,IF(IFERROR(SEARCH("H361",O50),99)=99,IF(IFERROR(SEARCH("H361",Q50),99)=99,IF(IFERROR(SEARCH("H361",M50),99)=99,IF(IFERROR(SEARCH("H361",R50),99)=99,IF(IFERROR(SEARCH("reproduction",P50),99)=99,IF(IFERROR(SEARCH("suspected reprotoxic",S50),99)=99,IF(IFERROR(SEARCH("reprotoxic",S50),99)=99,IF(IFERROR(SEARCH("reprotoxic",K50),99)=99,0,Scoring!$E$18),Scoring!$E$18),Scoring!$E$19),Scoring!$E$17),Scoring!$E$16),Scoring!$E$16),Scoring!$E$16),Scoring!$E$16),Scoring!$E$16),Scoring!$E$16),Scoring!$E$16),Scoring!$E$16),Scoring!$E$16),Scoring!$E$16)</f>
        <v>0</v>
      </c>
      <c r="AC50" s="78">
        <f>IF(IFERROR(SEARCH("57f",L50),99)=99,IF(IFERROR(SEARCH("57(f)",P50),99)=99,0,Scoring!$E$20),Scoring!$E$20)</f>
        <v>0</v>
      </c>
      <c r="AD50" s="78">
        <f>IF(IFERROR(SEARCH("CAT1",T50),99)=99,IF(IFERROR(SEARCH("CAT2",T50),99)=99,IF(IFERROR(SEARCH("CAT3",T50),99)=99,IF(IFERROR(SEARCH("concluded to be endocrine",K50),99)=99,IF(IFERROR(SEARCH("categorised as endocrine",K50),99)=99,IF(IFERROR(SEARCH("endocrine disrupting",P50),99)=99,IF(IFERROR(SEARCH("endocrine disrupting",K50),99)=99,IF(IFERROR(SEARCH("suspected endocrine",S50),99)=99,IF(IFERROR(SEARCH("potential endocrine",S50),99)=99,0,Scoring!$E$25),Scoring!$E$25),Scoring!$E$24),Scoring!$E$24),Scoring!$E$24),Scoring!$E$24),Scoring!$E$23),Scoring!$E$22),Scoring!$E$21)</f>
        <v>0</v>
      </c>
      <c r="AE50" s="78">
        <f>IF(IFERROR(SEARCH("suspected sensitiser",S50),99)=99,IF(IFERROR(SEARCH("sensitiser",S50),99)=99,IF(IFERROR(SEARCH("other hazard based concern",S50),99)=99,0,Scoring!$E$28),Scoring!$E$26),Scoring!$E$27)</f>
        <v>0</v>
      </c>
      <c r="AF50" s="78">
        <f>IF(IFERROR(M50,1)=1,IF(IFERROR(N50,1)=1,IF(IFERROR(O50,1)=1,IF(IFERROR(Q50,1)=1,IF(IFERROR(R50,1)=1,IF(IFERROR(T50,1)=1,IF(IFERROR(K50,1)=1,IF(IFERROR(P50,1)=1,IF(IFERROR(S50,1)=1,Scoring!$E$29,0),0),0),0),0),0),0),0),0)</f>
        <v>0</v>
      </c>
      <c r="AG50" s="78">
        <f t="shared" si="4"/>
        <v>2</v>
      </c>
      <c r="AI50" s="93"/>
      <c r="AJ50" s="94"/>
      <c r="AK50" s="76"/>
      <c r="AL50" s="75"/>
      <c r="AN50" s="79"/>
      <c r="AO50" s="79"/>
      <c r="AP50" s="79"/>
      <c r="AQ50" s="79"/>
      <c r="AR50" s="79"/>
      <c r="AS50" s="78"/>
      <c r="AU50" s="79">
        <f>IF(IFERROR(F50,99)=99,IF(IFERROR(G50,99)=99,IF(IFERROR(H50,99)=99,IF(IFERROR(I50,99)=99,IF(IFERROR(E50,99)=99,IF(IFERROR(J50,99)=99,0,Scoring!$B$7),Scoring!$B$3),Scoring!$B$2),Scoring!$B$6),Scoring!$B$5),Scoring!$B$4)</f>
        <v>1</v>
      </c>
      <c r="AV50" s="78">
        <f t="shared" si="6"/>
        <v>2</v>
      </c>
      <c r="AW50" s="78"/>
      <c r="AX50" s="66"/>
      <c r="AY50" s="78"/>
      <c r="AZ50" s="76"/>
      <c r="BA50" s="76"/>
      <c r="BB50" s="76"/>
    </row>
    <row r="51" spans="1:54" x14ac:dyDescent="0.25">
      <c r="A51" s="80" t="s">
        <v>6094</v>
      </c>
      <c r="B51" s="80" t="s">
        <v>30</v>
      </c>
      <c r="C51" s="80" t="s">
        <v>6095</v>
      </c>
      <c r="D51" s="80" t="s">
        <v>6096</v>
      </c>
      <c r="E51" s="76" t="e">
        <f>IF(C51="-",IF(A51="-",VLOOKUP(D51,'sin-list 180320_update'!$C$2:$C$835,1,FALSE),VLOOKUP(A51,'sin-list 180320_update'!$A$2:$A$835,1,FALSE)),VLOOKUP(C51,'sin-list 180320_update'!$B$2:$B$835,1,FALSE))</f>
        <v>#N/A</v>
      </c>
      <c r="F51" s="76" t="e">
        <f>IF($C51="-",IF($A51="-",VLOOKUP($D51,'REACH Bilaga XVII_update'!$A$5:$A$131,1,FALSE),VLOOKUP($A51,'REACH Bilaga XVII_update'!$C$5:$C$131,1,FALSE)),VLOOKUP($C51,'REACH Bilaga XVII_update'!$B$5:$B$131,1,FALSE))</f>
        <v>#N/A</v>
      </c>
      <c r="G51" s="76" t="str">
        <f>IF($C51="-",IF($A51="-",VLOOKUP($D51,' REACH Bilaga 59_update'!$A$5:$A$210,1,FALSE),VLOOKUP($A51,' REACH Bilaga 59_update'!$D$5:$D$210,1,FALSE)),VLOOKUP($C51,' REACH Bilaga 59_update'!$C$5:$C$210,1,FALSE))</f>
        <v>204-927-3</v>
      </c>
      <c r="H51" s="76" t="e">
        <f>IF($C51="-",IF($A51="-",VLOOKUP($D51,'REACH Bilaga XIV_update'!$A$5:$A$110,1,FALSE),VLOOKUP($A51,'REACH Bilaga XIV_update'!$D$5:$D$110,1,FALSE)),VLOOKUP($C51,'REACH Bilaga XIV_update'!$C$5:$C$110,1,FALSE))</f>
        <v>#N/A</v>
      </c>
      <c r="I51" s="76" t="e">
        <f>IF($C51="-",IF($A51="-",VLOOKUP($D51,CoRAP_update!$A$5:$A$376,1,FALSE),VLOOKUP($A51,CoRAP_update!$D$5:$D$376,1,FALSE)),VLOOKUP($C51,CoRAP_update!$C$5:$C$376,1,FALSE))</f>
        <v>#N/A</v>
      </c>
      <c r="J51" s="76" t="e">
        <f>IF($C51="-",IF($A51="-",VLOOKUP($D51,EDC_update!$C$2:$C$450,1,FALSE),VLOOKUP($A51,EDC_update!$B$2:$B$450,1,FALSE)),VLOOKUP($C51,EDC_update!$L$2:$L$450,1,FALSE))</f>
        <v>#N/A</v>
      </c>
      <c r="K51" s="76" t="e">
        <f>IF($C51="-",IF($A51="-",IF(VLOOKUP($D51,'sin-list 180320_update'!$C$2:$S$835,3,FALSE)="",NA(),VLOOKUP($D51,'sin-list 180320_update'!$C$2:$S$835,3,FALSE)),IF(VLOOKUP($A51,'sin-list 180320_update'!$A$2:$S$835,5,FALSE)="",NA(),VLOOKUP($A51,'sin-list 180320_update'!$A$2:$S$835,5,FALSE))),IF(VLOOKUP($C51,'sin-list 180320_update'!$B$2:$S$835,4,FALSE)="",NA(),VLOOKUP($C51,'sin-list 180320_update'!$B$2:$S$835,4,FALSE)))</f>
        <v>#N/A</v>
      </c>
      <c r="L51" s="76" t="e">
        <f>IF($C51="-",IF($A51="-",VLOOKUP($D51,'sin-list 180320_update'!$C$2:$S$835,6,FALSE),VLOOKUP($A51,'sin-list 180320_update'!$A$2:$S$835,8,FALSE)),VLOOKUP($C51,'sin-list 180320_update'!$B$2:$S$835,7,FALSE))</f>
        <v>#N/A</v>
      </c>
      <c r="M51" s="76" t="e">
        <f>IF($C51="-",IF($A51="-",IF(VLOOKUP($D51,'sin-list 180320_update'!$C$2:$S$835,8,FALSE)="",NA(),VLOOKUP($D51,'sin-list 180320_update'!$C$2:$S$835,8,FALSE)),IF(VLOOKUP($A51,'sin-list 180320_update'!$A$2:$S$835,10,FALSE)="",NA(),VLOOKUP($A51,'sin-list 180320_update'!$A$2:$S$835,10,FALSE))),IF(VLOOKUP($C51,'sin-list 180320_update'!$B$2:$S$835,9,FALSE)="",NA(),VLOOKUP($C51,'sin-list 180320_update'!$B$2:$S$835,9,FALSE)))</f>
        <v>#N/A</v>
      </c>
      <c r="N51" s="76" t="e">
        <f>IF($C51="-",IF($A51="-",IF(VLOOKUP($D51,'REACH Bilaga XVII_update'!$A$5:$E$131,4,FALSE)="",NA(),VLOOKUP($D51,'REACH Bilaga XVII_update'!$A$5:$E$131,4,FALSE)),IF(VLOOKUP($A51,'REACH Bilaga XVII_update'!$C$5:$D$131,2,FALSE)="",NA(),VLOOKUP($A51,'REACH Bilaga XVII_update'!$C$5:$D$131,2,FALSE))),IF(VLOOKUP($C51,'REACH Bilaga XVII_update'!$B$5:$D$131,3,FALSE)="",NA(),VLOOKUP($C51,'REACH Bilaga XVII_update'!$B$5:$D$131,3,FALSE)))</f>
        <v>#N/A</v>
      </c>
      <c r="O51" s="76" t="e">
        <f>IF($C51="-",IF($A51="-",IF(VLOOKUP($D51,' REACH Bilaga 59_update'!$A$5:$E$210,5,FALSE)="",NA(),VLOOKUP($D51,' REACH Bilaga 59_update'!$A$5:$E$210,5,FALSE)),IF(VLOOKUP($A51,' REACH Bilaga 59_update'!$D$5:$E$210,2,FALSE)="",NA(),VLOOKUP($A51,' REACH Bilaga 59_update'!$D$5:$E$210,2,FALSE))),IF(VLOOKUP($C51,' REACH Bilaga 59_update'!$C$5:$E$210,3,FALSE)="",NA(),VLOOKUP($C51,' REACH Bilaga 59_update'!$C$5:$E$210,3,FALSE)))</f>
        <v>#N/A</v>
      </c>
      <c r="P51" s="76" t="str">
        <f>IF(C51="-",IF(A51="-",IFERROR(VLOOKUP($D51,' REACH Bilaga 59_update'!$A$5:$F$210,MATCH(Sammanfattning!P$1,' REACH Bilaga 59_update'!$A$4:$F$4,0),FALSE),VLOOKUP($D51,'REACH Bilaga XIV_update'!$A$4:$H$110,MATCH(Sammanfattning!P$1,'REACH Bilaga XIV_update'!$A$4:$H$4,0),FALSE)),IFERROR(VLOOKUP($A51,' REACH Bilaga 59_update'!$D$5:$F$210,MATCH(Sammanfattning!P$1,' REACH Bilaga 59_update'!$D$4:$F$4,0),FALSE),VLOOKUP($A51,'REACH Bilaga XIV_update'!$D$4:$H$110,MATCH(Sammanfattning!P$1,'REACH Bilaga XIV_update'!$D$4:$H$4,0),FALSE))),IFERROR(VLOOKUP($C51,' REACH Bilaga 59_update'!$C$5:$F$210,MATCH(Sammanfattning!P$1,' REACH Bilaga 59_update'!$C$4:$F$4,0),FALSE),VLOOKUP($C51,'REACH Bilaga XIV_update'!$C$4:$H$110,MATCH(Sammanfattning!P$1,'REACH Bilaga XIV_update'!$C$4:$H$4,0),FALSE)))</f>
        <v>PBT (Article 57d)#vPvB (Article 57e)</v>
      </c>
      <c r="Q51" s="76" t="e">
        <f>IF($C51="-",IF($A51="-",IF(VLOOKUP($D51,'REACH Bilaga XIV_update'!$A$5:$I$110,9,FALSE)="",NA(),VLOOKUP($D51,'REACH Bilaga XIV_update'!$A$5:$I$110,9,FALSE)),IF(VLOOKUP($A51,'REACH Bilaga XIV_update'!$D$5:$I$110,6,FALSE)="",NA(),VLOOKUP($A51,'REACH Bilaga XIV_update'!$D$5:$I$110,6,FALSE))),IF(VLOOKUP($C51,'REACH Bilaga XIV_update'!$C$5:$I$110,7,FALSE)="",NA(),VLOOKUP($C51,'REACH Bilaga XIV_update'!$C$5:$I$110,7,FALSE)))</f>
        <v>#N/A</v>
      </c>
      <c r="R51" s="76" t="e">
        <f>IF($C51="-",IF($A51="-",IF(VLOOKUP($D51,CoRAP_update!$A$5:$O$376,15,FALSE)="",NA(),VLOOKUP($D51,CoRAP_update!$A$5:$O$376,15,FALSE)),IF(VLOOKUP($A51,CoRAP_update!$D$5:$O$376,12,FALSE)="",NA(),VLOOKUP($A51,CoRAP_update!$D$5:$O$376,12,FALSE))),IF(VLOOKUP($C51,CoRAP_update!$C$5:$O$376,13,FALSE)="",NA(),VLOOKUP($C51,CoRAP_update!$C$5:$O$376,13,FALSE)))</f>
        <v>#N/A</v>
      </c>
      <c r="S51" s="144" t="e">
        <f>IF($C51="-",IF($A51="-",VLOOKUP($D51,CoRAP_update!$A$5:$J$376,MATCH(Sammanfattning!S$1,CoRAP_update!$A$4:$J$4,0),FALSE),VLOOKUP($A51,CoRAP_update!$D$5:$J$376,MATCH(Sammanfattning!S$1,CoRAP_update!$D$4:$J$4,0),FALSE)),VLOOKUP($C51,CoRAP_update!$C$5:$J$376,MATCH(Sammanfattning!S$1,CoRAP_update!$C$4:$J$4,0),FALSE))</f>
        <v>#N/A</v>
      </c>
      <c r="T51" s="76" t="e">
        <f>IF($A51="-",VLOOKUP($D51,EDC_update!$C$2:$F$450,4,FALSE),VLOOKUP($A51,EDC_update!$B$2:$F$450,5,FALSE))</f>
        <v>#N/A</v>
      </c>
      <c r="V51" s="78">
        <f>IF(IFERROR(SEARCH("PBT",P51),99)=99,IF(IFERROR(SEARCH("suspected PBT",S51),99)=99,IF(IFERROR(SEARCH("concluded to be PBT",K51),99)=99,IF(IFERROR(SEARCH("PBT",S51),99)=99,IF(IFERROR(SEARCH("PBT cand",L51),99)=99,IF(IFERROR(SEARCH("PBT",L51),99)=99,IF(IFERROR(SEARCH("persistent, bioackumulative and toxic properties",K51),99)=99,0,Scoring!$E$3),Scoring!$E$3),Scoring!$E$7),Scoring!$E$3),Scoring!$E$5),Scoring!$E$6),Scoring!$E$3)</f>
        <v>1</v>
      </c>
      <c r="W51" s="78">
        <f>IF(IFERROR(SEARCH("vPvB",P51),99)=99,IF(IFERROR(SEARCH("suspected pbt/vPvB",S51),99)=99,IF(IFERROR(SEARCH("vPvB",S51),99)=99,IF(IFERROR(SEARCH("concluded to be a vPvB",S51),99)=99,IF(IFERROR(SEARCH("identified as vPvB",K51),99)=99,IF(IFERROR(SEARCH("concluded to be a vPvB",K51),99)=99,IF(IFERROR(SEARCH("concluded to be both pbt and vPvB",S51),99)=99,IF(IFERROR(SEARCH("concluded to be both pbt and vPvB",K51),99)=99,0,Scoring!$E$5),Scoring!$E$5),Scoring!$E$5),Scoring!$E$5),Scoring!$E$5),Scoring!$E$4),Scoring!$E$6),Scoring!$E$4)</f>
        <v>1</v>
      </c>
      <c r="X51" s="78">
        <f>IF(IFERROR(SEARCH("H410",N51),99)=99,IF(IFERROR(SEARCH("H410",O51),99)=99,IF(IFERROR(SEARCH("H410",Q51),99)=99,IF(IFERROR(SEARCH("H410",M51),99)=99,IF(IFERROR(SEARCH("H410",R51),99)=99,IF(IFERROR(SEARCH("H411",N51),99)=99,IF(IFERROR(SEARCH("H411",O51),99)=99,IF(IFERROR(SEARCH("H411",Q51),99)=99,IF(IFERROR(SEARCH("H411",M51),99)=99,IF(IFERROR(SEARCH("H411",R51),99)=99,IF(IFERROR(SEARCH("H413",N51),99)=99,IF(IFERROR(SEARCH("H413",O51),99)=99,IF(IFERROR(SEARCH("H413",Q51),99)=99,IF(IFERROR(SEARCH("H413",M51),99)=99,IF(IFERROR(SEARCH("H413",R51),99)=99,IF(IFERROR(SEARCH("H412",N51),99)=99,IF(IFERROR(SEARCH("H412",O51),99)=99,IF(IFERROR(SEARCH("H412",Q51),99)=99,IF(IFERROR(SEARCH("H412",M51),99)=99,IF(IFERROR(SEARCH("H412",R51),99)=99,0,Scoring!$E$2),Scoring!$E$2),Scoring!$E$2),Scoring!$E$2),Scoring!$E$2),Scoring!$E$2),Scoring!$E$2),Scoring!$E$2),Scoring!$E$2),Scoring!$E$2),Scoring!$E$2),Scoring!$E$2),Scoring!$E$2),Scoring!$E$2),Scoring!$E$2),Scoring!$E$2),Scoring!$E$2),Scoring!$E$2),Scoring!$E$2),Scoring!$E$2)</f>
        <v>0</v>
      </c>
      <c r="Y51" s="78">
        <f>IF(IFERROR(SEARCH("CMR",K51),99)=99,IF(IFERROR(SEARCH("Suspected CMR",S51),99)=99,IF(IFERROR(SEARCH("CMR",S51),99)=99,0,Scoring!$E$8),Scoring!$E$9),Scoring!$E$8)</f>
        <v>0</v>
      </c>
      <c r="Z51" s="78">
        <f>IF(IFERROR(SEARCH("H350",N51),99)=99,IF(IFERROR(SEARCH("H350",O51),99)=99,IF(IFERROR(SEARCH("H350",Q51),99)=99,IF(IFERROR(SEARCH("H350",M51),99)=99,IF(IFERROR(SEARCH("H350",R51),99)=99,IF(IFERROR(SEARCH("H351",N51),99)=99,IF(IFERROR(SEARCH("H351",O51),99)=99,IF(IFERROR(SEARCH("H351",Q51),99)=99,IF(IFERROR(SEARCH("H351",M51),99)=99,IF(IFERROR(SEARCH("H351",R51),99)=99,IF(IFERROR(SEARCH("carcinogenic",P51),99)=99,IF(IFERROR(SEARCH("suspected carcinogenic",S51),99)=99,0,Scoring!$E$12),Scoring!$E$11),Scoring!$E$10),Scoring!$E$10),Scoring!$E$10),Scoring!$E$10),Scoring!$E$10),Scoring!$E$10),Scoring!$E$10),Scoring!$E$10),Scoring!$E$10),Scoring!$E$10)</f>
        <v>0</v>
      </c>
      <c r="AA51" s="78">
        <f>IF(IFERROR(SEARCH("H340",N51),99)=99,IF(IFERROR(SEARCH("H340",O51),99)=99,IF(IFERROR(SEARCH("H340",Q51),99)=99,IF(IFERROR(SEARCH("H340",M51),99)=99,IF(IFERROR(SEARCH("H340",R51),99)=99,IF(IFERROR(SEARCH("H341",N51),99)=99,IF(IFERROR(SEARCH("H341",O51),99)=99,IF(IFERROR(SEARCH("H341",Q51),99)=99,IF(IFERROR(SEARCH("H341",M51),99)=99,IF(IFERROR(SEARCH("H341",R51),99)=99,IF(IFERROR(SEARCH("mutagenic",P51),99)=99,IF(IFERROR(SEARCH("suspected mutagenic",S51),99)=99,0,Scoring!$E$15),Scoring!$E$14),Scoring!$E$13),Scoring!$E$13),Scoring!$E$13),Scoring!$E$13),Scoring!$E$13),Scoring!$E$13),Scoring!$E$13),Scoring!$E$13),Scoring!$E$13),Scoring!$E$13)</f>
        <v>0</v>
      </c>
      <c r="AB51" s="78">
        <f>IF(IFERROR(SEARCH("H360",N51),99)=99,IF(IFERROR(SEARCH("H360",O51),99)=99,IF(IFERROR(SEARCH("H360",Q51),99)=99,IF(IFERROR(SEARCH("H360",M51),99)=99,IF(IFERROR(SEARCH("H360",R51),99)=99,IF(IFERROR(SEARCH("H361",N51),99)=99,IF(IFERROR(SEARCH("H361",O51),99)=99,IF(IFERROR(SEARCH("H361",Q51),99)=99,IF(IFERROR(SEARCH("H361",M51),99)=99,IF(IFERROR(SEARCH("H361",R51),99)=99,IF(IFERROR(SEARCH("reproduction",P51),99)=99,IF(IFERROR(SEARCH("suspected reprotoxic",S51),99)=99,IF(IFERROR(SEARCH("reprotoxic",S51),99)=99,IF(IFERROR(SEARCH("reprotoxic",K51),99)=99,0,Scoring!$E$18),Scoring!$E$18),Scoring!$E$19),Scoring!$E$17),Scoring!$E$16),Scoring!$E$16),Scoring!$E$16),Scoring!$E$16),Scoring!$E$16),Scoring!$E$16),Scoring!$E$16),Scoring!$E$16),Scoring!$E$16),Scoring!$E$16)</f>
        <v>0</v>
      </c>
      <c r="AC51" s="78">
        <f>IF(IFERROR(SEARCH("57f",L51),99)=99,IF(IFERROR(SEARCH("57(f)",P51),99)=99,0,Scoring!$E$20),Scoring!$E$20)</f>
        <v>0</v>
      </c>
      <c r="AD51" s="78">
        <f>IF(IFERROR(SEARCH("CAT1",T51),99)=99,IF(IFERROR(SEARCH("CAT2",T51),99)=99,IF(IFERROR(SEARCH("CAT3",T51),99)=99,IF(IFERROR(SEARCH("concluded to be endocrine",K51),99)=99,IF(IFERROR(SEARCH("categorised as endocrine",K51),99)=99,IF(IFERROR(SEARCH("endocrine disrupting",P51),99)=99,IF(IFERROR(SEARCH("endocrine disrupting",K51),99)=99,IF(IFERROR(SEARCH("suspected endocrine",S51),99)=99,IF(IFERROR(SEARCH("potential endocrine",S51),99)=99,0,Scoring!$E$25),Scoring!$E$25),Scoring!$E$24),Scoring!$E$24),Scoring!$E$24),Scoring!$E$24),Scoring!$E$23),Scoring!$E$22),Scoring!$E$21)</f>
        <v>0</v>
      </c>
      <c r="AE51" s="78">
        <f>IF(IFERROR(SEARCH("suspected sensitiser",S51),99)=99,IF(IFERROR(SEARCH("sensitiser",S51),99)=99,IF(IFERROR(SEARCH("other hazard based concern",S51),99)=99,0,Scoring!$E$28),Scoring!$E$26),Scoring!$E$27)</f>
        <v>0</v>
      </c>
      <c r="AF51" s="78">
        <f>IF(IFERROR(M51,1)=1,IF(IFERROR(N51,1)=1,IF(IFERROR(O51,1)=1,IF(IFERROR(Q51,1)=1,IF(IFERROR(R51,1)=1,IF(IFERROR(T51,1)=1,IF(IFERROR(K51,1)=1,IF(IFERROR(P51,1)=1,IF(IFERROR(S51,1)=1,Scoring!$E$29,0),0),0),0),0),0),0),0),0)</f>
        <v>0</v>
      </c>
      <c r="AG51" s="78">
        <f t="shared" si="4"/>
        <v>2</v>
      </c>
      <c r="AI51" s="93"/>
      <c r="AJ51" s="94"/>
      <c r="AK51" s="76"/>
      <c r="AL51" s="75"/>
      <c r="AN51" s="79"/>
      <c r="AO51" s="79"/>
      <c r="AP51" s="79"/>
      <c r="AQ51" s="79"/>
      <c r="AR51" s="79"/>
      <c r="AS51" s="78"/>
      <c r="AU51" s="79">
        <f>IF(IFERROR(F51,99)=99,IF(IFERROR(G51,99)=99,IF(IFERROR(H51,99)=99,IF(IFERROR(I51,99)=99,IF(IFERROR(E51,99)=99,IF(IFERROR(J51,99)=99,0,Scoring!$B$7),Scoring!$B$3),Scoring!$B$2),Scoring!$B$6),Scoring!$B$5),Scoring!$B$4)</f>
        <v>1</v>
      </c>
      <c r="AV51" s="78">
        <f t="shared" si="6"/>
        <v>2</v>
      </c>
      <c r="AW51" s="78"/>
      <c r="AX51" s="66"/>
      <c r="AY51" s="78"/>
      <c r="AZ51" s="76"/>
      <c r="BB51" s="76"/>
    </row>
    <row r="52" spans="1:54" x14ac:dyDescent="0.25">
      <c r="A52" s="80" t="s">
        <v>6122</v>
      </c>
      <c r="B52" s="80" t="s">
        <v>30</v>
      </c>
      <c r="C52" s="80" t="s">
        <v>6123</v>
      </c>
      <c r="D52" s="80" t="s">
        <v>6124</v>
      </c>
      <c r="E52" s="76" t="e">
        <f>IF(C52="-",IF(A52="-",VLOOKUP(D52,'sin-list 180320_update'!$C$2:$C$835,1,FALSE),VLOOKUP(A52,'sin-list 180320_update'!$A$2:$A$835,1,FALSE)),VLOOKUP(C52,'sin-list 180320_update'!$B$2:$B$835,1,FALSE))</f>
        <v>#N/A</v>
      </c>
      <c r="F52" s="76" t="e">
        <f>IF($C52="-",IF($A52="-",VLOOKUP($D52,'REACH Bilaga XVII_update'!$A$5:$A$131,1,FALSE),VLOOKUP($A52,'REACH Bilaga XVII_update'!$C$5:$C$131,1,FALSE)),VLOOKUP($C52,'REACH Bilaga XVII_update'!$B$5:$B$131,1,FALSE))</f>
        <v>#N/A</v>
      </c>
      <c r="G52" s="76" t="str">
        <f>IF($C52="-",IF($A52="-",VLOOKUP($D52,' REACH Bilaga 59_update'!$A$5:$A$210,1,FALSE),VLOOKUP($A52,' REACH Bilaga 59_update'!$D$5:$D$210,1,FALSE)),VLOOKUP($C52,' REACH Bilaga 59_update'!$C$5:$C$210,1,FALSE))</f>
        <v>205-912-4</v>
      </c>
      <c r="H52" s="76" t="e">
        <f>IF($C52="-",IF($A52="-",VLOOKUP($D52,'REACH Bilaga XIV_update'!$A$5:$A$110,1,FALSE),VLOOKUP($A52,'REACH Bilaga XIV_update'!$D$5:$D$110,1,FALSE)),VLOOKUP($C52,'REACH Bilaga XIV_update'!$C$5:$C$110,1,FALSE))</f>
        <v>#N/A</v>
      </c>
      <c r="I52" s="76" t="e">
        <f>IF($C52="-",IF($A52="-",VLOOKUP($D52,CoRAP_update!$A$5:$A$376,1,FALSE),VLOOKUP($A52,CoRAP_update!$D$5:$D$376,1,FALSE)),VLOOKUP($C52,CoRAP_update!$C$5:$C$376,1,FALSE))</f>
        <v>#N/A</v>
      </c>
      <c r="J52" s="76" t="e">
        <f>IF($C52="-",IF($A52="-",VLOOKUP($D52,EDC_update!$C$2:$C$450,1,FALSE),VLOOKUP($A52,EDC_update!$B$2:$B$450,1,FALSE)),VLOOKUP($C52,EDC_update!$L$2:$L$450,1,FALSE))</f>
        <v>#N/A</v>
      </c>
      <c r="K52" s="76" t="e">
        <f>IF($C52="-",IF($A52="-",IF(VLOOKUP($D52,'sin-list 180320_update'!$C$2:$S$835,3,FALSE)="",NA(),VLOOKUP($D52,'sin-list 180320_update'!$C$2:$S$835,3,FALSE)),IF(VLOOKUP($A52,'sin-list 180320_update'!$A$2:$S$835,5,FALSE)="",NA(),VLOOKUP($A52,'sin-list 180320_update'!$A$2:$S$835,5,FALSE))),IF(VLOOKUP($C52,'sin-list 180320_update'!$B$2:$S$835,4,FALSE)="",NA(),VLOOKUP($C52,'sin-list 180320_update'!$B$2:$S$835,4,FALSE)))</f>
        <v>#N/A</v>
      </c>
      <c r="L52" s="76" t="e">
        <f>IF($C52="-",IF($A52="-",VLOOKUP($D52,'sin-list 180320_update'!$C$2:$S$835,6,FALSE),VLOOKUP($A52,'sin-list 180320_update'!$A$2:$S$835,8,FALSE)),VLOOKUP($C52,'sin-list 180320_update'!$B$2:$S$835,7,FALSE))</f>
        <v>#N/A</v>
      </c>
      <c r="M52" s="76" t="e">
        <f>IF($C52="-",IF($A52="-",IF(VLOOKUP($D52,'sin-list 180320_update'!$C$2:$S$835,8,FALSE)="",NA(),VLOOKUP($D52,'sin-list 180320_update'!$C$2:$S$835,8,FALSE)),IF(VLOOKUP($A52,'sin-list 180320_update'!$A$2:$S$835,10,FALSE)="",NA(),VLOOKUP($A52,'sin-list 180320_update'!$A$2:$S$835,10,FALSE))),IF(VLOOKUP($C52,'sin-list 180320_update'!$B$2:$S$835,9,FALSE)="",NA(),VLOOKUP($C52,'sin-list 180320_update'!$B$2:$S$835,9,FALSE)))</f>
        <v>#N/A</v>
      </c>
      <c r="N52" s="76" t="e">
        <f>IF($C52="-",IF($A52="-",IF(VLOOKUP($D52,'REACH Bilaga XVII_update'!$A$5:$E$131,4,FALSE)="",NA(),VLOOKUP($D52,'REACH Bilaga XVII_update'!$A$5:$E$131,4,FALSE)),IF(VLOOKUP($A52,'REACH Bilaga XVII_update'!$C$5:$D$131,2,FALSE)="",NA(),VLOOKUP($A52,'REACH Bilaga XVII_update'!$C$5:$D$131,2,FALSE))),IF(VLOOKUP($C52,'REACH Bilaga XVII_update'!$B$5:$D$131,3,FALSE)="",NA(),VLOOKUP($C52,'REACH Bilaga XVII_update'!$B$5:$D$131,3,FALSE)))</f>
        <v>#N/A</v>
      </c>
      <c r="O52" s="76" t="e">
        <f>IF($C52="-",IF($A52="-",IF(VLOOKUP($D52,' REACH Bilaga 59_update'!$A$5:$E$210,5,FALSE)="",NA(),VLOOKUP($D52,' REACH Bilaga 59_update'!$A$5:$E$210,5,FALSE)),IF(VLOOKUP($A52,' REACH Bilaga 59_update'!$D$5:$E$210,2,FALSE)="",NA(),VLOOKUP($A52,' REACH Bilaga 59_update'!$D$5:$E$210,2,FALSE))),IF(VLOOKUP($C52,' REACH Bilaga 59_update'!$C$5:$E$210,3,FALSE)="",NA(),VLOOKUP($C52,' REACH Bilaga 59_update'!$C$5:$E$210,3,FALSE)))</f>
        <v>#N/A</v>
      </c>
      <c r="P52" s="76" t="str">
        <f>IF(C52="-",IF(A52="-",IFERROR(VLOOKUP($D52,' REACH Bilaga 59_update'!$A$5:$F$210,MATCH(Sammanfattning!P$1,' REACH Bilaga 59_update'!$A$4:$F$4,0),FALSE),VLOOKUP($D52,'REACH Bilaga XIV_update'!$A$4:$H$110,MATCH(Sammanfattning!P$1,'REACH Bilaga XIV_update'!$A$4:$H$4,0),FALSE)),IFERROR(VLOOKUP($A52,' REACH Bilaga 59_update'!$D$5:$F$210,MATCH(Sammanfattning!P$1,' REACH Bilaga 59_update'!$D$4:$F$4,0),FALSE),VLOOKUP($A52,'REACH Bilaga XIV_update'!$D$4:$H$110,MATCH(Sammanfattning!P$1,'REACH Bilaga XIV_update'!$D$4:$H$4,0),FALSE))),IFERROR(VLOOKUP($C52,' REACH Bilaga 59_update'!$C$5:$F$210,MATCH(Sammanfattning!P$1,' REACH Bilaga 59_update'!$C$4:$F$4,0),FALSE),VLOOKUP($C52,'REACH Bilaga XIV_update'!$C$4:$H$110,MATCH(Sammanfattning!P$1,'REACH Bilaga XIV_update'!$C$4:$H$4,0),FALSE)))</f>
        <v>PBT (Article 57d)#vPvB (Article 57e)</v>
      </c>
      <c r="Q52" s="76" t="e">
        <f>IF($C52="-",IF($A52="-",IF(VLOOKUP($D52,'REACH Bilaga XIV_update'!$A$5:$I$110,9,FALSE)="",NA(),VLOOKUP($D52,'REACH Bilaga XIV_update'!$A$5:$I$110,9,FALSE)),IF(VLOOKUP($A52,'REACH Bilaga XIV_update'!$D$5:$I$110,6,FALSE)="",NA(),VLOOKUP($A52,'REACH Bilaga XIV_update'!$D$5:$I$110,6,FALSE))),IF(VLOOKUP($C52,'REACH Bilaga XIV_update'!$C$5:$I$110,7,FALSE)="",NA(),VLOOKUP($C52,'REACH Bilaga XIV_update'!$C$5:$I$110,7,FALSE)))</f>
        <v>#N/A</v>
      </c>
      <c r="R52" s="76" t="e">
        <f>IF($C52="-",IF($A52="-",IF(VLOOKUP($D52,CoRAP_update!$A$5:$O$376,15,FALSE)="",NA(),VLOOKUP($D52,CoRAP_update!$A$5:$O$376,15,FALSE)),IF(VLOOKUP($A52,CoRAP_update!$D$5:$O$376,12,FALSE)="",NA(),VLOOKUP($A52,CoRAP_update!$D$5:$O$376,12,FALSE))),IF(VLOOKUP($C52,CoRAP_update!$C$5:$O$376,13,FALSE)="",NA(),VLOOKUP($C52,CoRAP_update!$C$5:$O$376,13,FALSE)))</f>
        <v>#N/A</v>
      </c>
      <c r="S52" s="144" t="e">
        <f>IF($C52="-",IF($A52="-",VLOOKUP($D52,CoRAP_update!$A$5:$J$376,MATCH(Sammanfattning!S$1,CoRAP_update!$A$4:$J$4,0),FALSE),VLOOKUP($A52,CoRAP_update!$D$5:$J$376,MATCH(Sammanfattning!S$1,CoRAP_update!$D$4:$J$4,0),FALSE)),VLOOKUP($C52,CoRAP_update!$C$5:$J$376,MATCH(Sammanfattning!S$1,CoRAP_update!$C$4:$J$4,0),FALSE))</f>
        <v>#N/A</v>
      </c>
      <c r="T52" s="76" t="e">
        <f>IF($A52="-",VLOOKUP($D52,EDC_update!$C$2:$F$450,4,FALSE),VLOOKUP($A52,EDC_update!$B$2:$F$450,5,FALSE))</f>
        <v>#N/A</v>
      </c>
      <c r="V52" s="78">
        <f>IF(IFERROR(SEARCH("PBT",P52),99)=99,IF(IFERROR(SEARCH("suspected PBT",S52),99)=99,IF(IFERROR(SEARCH("concluded to be PBT",K52),99)=99,IF(IFERROR(SEARCH("PBT",S52),99)=99,IF(IFERROR(SEARCH("PBT cand",L52),99)=99,IF(IFERROR(SEARCH("PBT",L52),99)=99,IF(IFERROR(SEARCH("persistent, bioackumulative and toxic properties",K52),99)=99,0,Scoring!$E$3),Scoring!$E$3),Scoring!$E$7),Scoring!$E$3),Scoring!$E$5),Scoring!$E$6),Scoring!$E$3)</f>
        <v>1</v>
      </c>
      <c r="W52" s="78">
        <f>IF(IFERROR(SEARCH("vPvB",P52),99)=99,IF(IFERROR(SEARCH("suspected pbt/vPvB",S52),99)=99,IF(IFERROR(SEARCH("vPvB",S52),99)=99,IF(IFERROR(SEARCH("concluded to be a vPvB",S52),99)=99,IF(IFERROR(SEARCH("identified as vPvB",K52),99)=99,IF(IFERROR(SEARCH("concluded to be a vPvB",K52),99)=99,IF(IFERROR(SEARCH("concluded to be both pbt and vPvB",S52),99)=99,IF(IFERROR(SEARCH("concluded to be both pbt and vPvB",K52),99)=99,0,Scoring!$E$5),Scoring!$E$5),Scoring!$E$5),Scoring!$E$5),Scoring!$E$5),Scoring!$E$4),Scoring!$E$6),Scoring!$E$4)</f>
        <v>1</v>
      </c>
      <c r="X52" s="78">
        <f>IF(IFERROR(SEARCH("H410",N52),99)=99,IF(IFERROR(SEARCH("H410",O52),99)=99,IF(IFERROR(SEARCH("H410",Q52),99)=99,IF(IFERROR(SEARCH("H410",M52),99)=99,IF(IFERROR(SEARCH("H410",R52),99)=99,IF(IFERROR(SEARCH("H411",N52),99)=99,IF(IFERROR(SEARCH("H411",O52),99)=99,IF(IFERROR(SEARCH("H411",Q52),99)=99,IF(IFERROR(SEARCH("H411",M52),99)=99,IF(IFERROR(SEARCH("H411",R52),99)=99,IF(IFERROR(SEARCH("H413",N52),99)=99,IF(IFERROR(SEARCH("H413",O52),99)=99,IF(IFERROR(SEARCH("H413",Q52),99)=99,IF(IFERROR(SEARCH("H413",M52),99)=99,IF(IFERROR(SEARCH("H413",R52),99)=99,IF(IFERROR(SEARCH("H412",N52),99)=99,IF(IFERROR(SEARCH("H412",O52),99)=99,IF(IFERROR(SEARCH("H412",Q52),99)=99,IF(IFERROR(SEARCH("H412",M52),99)=99,IF(IFERROR(SEARCH("H412",R52),99)=99,0,Scoring!$E$2),Scoring!$E$2),Scoring!$E$2),Scoring!$E$2),Scoring!$E$2),Scoring!$E$2),Scoring!$E$2),Scoring!$E$2),Scoring!$E$2),Scoring!$E$2),Scoring!$E$2),Scoring!$E$2),Scoring!$E$2),Scoring!$E$2),Scoring!$E$2),Scoring!$E$2),Scoring!$E$2),Scoring!$E$2),Scoring!$E$2),Scoring!$E$2)</f>
        <v>0</v>
      </c>
      <c r="Y52" s="78">
        <f>IF(IFERROR(SEARCH("CMR",K52),99)=99,IF(IFERROR(SEARCH("Suspected CMR",S52),99)=99,IF(IFERROR(SEARCH("CMR",S52),99)=99,0,Scoring!$E$8),Scoring!$E$9),Scoring!$E$8)</f>
        <v>0</v>
      </c>
      <c r="Z52" s="78">
        <f>IF(IFERROR(SEARCH("H350",N52),99)=99,IF(IFERROR(SEARCH("H350",O52),99)=99,IF(IFERROR(SEARCH("H350",Q52),99)=99,IF(IFERROR(SEARCH("H350",M52),99)=99,IF(IFERROR(SEARCH("H350",R52),99)=99,IF(IFERROR(SEARCH("H351",N52),99)=99,IF(IFERROR(SEARCH("H351",O52),99)=99,IF(IFERROR(SEARCH("H351",Q52),99)=99,IF(IFERROR(SEARCH("H351",M52),99)=99,IF(IFERROR(SEARCH("H351",R52),99)=99,IF(IFERROR(SEARCH("carcinogenic",P52),99)=99,IF(IFERROR(SEARCH("suspected carcinogenic",S52),99)=99,0,Scoring!$E$12),Scoring!$E$11),Scoring!$E$10),Scoring!$E$10),Scoring!$E$10),Scoring!$E$10),Scoring!$E$10),Scoring!$E$10),Scoring!$E$10),Scoring!$E$10),Scoring!$E$10),Scoring!$E$10)</f>
        <v>0</v>
      </c>
      <c r="AA52" s="78">
        <f>IF(IFERROR(SEARCH("H340",N52),99)=99,IF(IFERROR(SEARCH("H340",O52),99)=99,IF(IFERROR(SEARCH("H340",Q52),99)=99,IF(IFERROR(SEARCH("H340",M52),99)=99,IF(IFERROR(SEARCH("H340",R52),99)=99,IF(IFERROR(SEARCH("H341",N52),99)=99,IF(IFERROR(SEARCH("H341",O52),99)=99,IF(IFERROR(SEARCH("H341",Q52),99)=99,IF(IFERROR(SEARCH("H341",M52),99)=99,IF(IFERROR(SEARCH("H341",R52),99)=99,IF(IFERROR(SEARCH("mutagenic",P52),99)=99,IF(IFERROR(SEARCH("suspected mutagenic",S52),99)=99,0,Scoring!$E$15),Scoring!$E$14),Scoring!$E$13),Scoring!$E$13),Scoring!$E$13),Scoring!$E$13),Scoring!$E$13),Scoring!$E$13),Scoring!$E$13),Scoring!$E$13),Scoring!$E$13),Scoring!$E$13)</f>
        <v>0</v>
      </c>
      <c r="AB52" s="78">
        <f>IF(IFERROR(SEARCH("H360",N52),99)=99,IF(IFERROR(SEARCH("H360",O52),99)=99,IF(IFERROR(SEARCH("H360",Q52),99)=99,IF(IFERROR(SEARCH("H360",M52),99)=99,IF(IFERROR(SEARCH("H360",R52),99)=99,IF(IFERROR(SEARCH("H361",N52),99)=99,IF(IFERROR(SEARCH("H361",O52),99)=99,IF(IFERROR(SEARCH("H361",Q52),99)=99,IF(IFERROR(SEARCH("H361",M52),99)=99,IF(IFERROR(SEARCH("H361",R52),99)=99,IF(IFERROR(SEARCH("reproduction",P52),99)=99,IF(IFERROR(SEARCH("suspected reprotoxic",S52),99)=99,IF(IFERROR(SEARCH("reprotoxic",S52),99)=99,IF(IFERROR(SEARCH("reprotoxic",K52),99)=99,0,Scoring!$E$18),Scoring!$E$18),Scoring!$E$19),Scoring!$E$17),Scoring!$E$16),Scoring!$E$16),Scoring!$E$16),Scoring!$E$16),Scoring!$E$16),Scoring!$E$16),Scoring!$E$16),Scoring!$E$16),Scoring!$E$16),Scoring!$E$16)</f>
        <v>0</v>
      </c>
      <c r="AC52" s="78">
        <f>IF(IFERROR(SEARCH("57f",L52),99)=99,IF(IFERROR(SEARCH("57(f)",P52),99)=99,0,Scoring!$E$20),Scoring!$E$20)</f>
        <v>0</v>
      </c>
      <c r="AD52" s="78">
        <f>IF(IFERROR(SEARCH("CAT1",T52),99)=99,IF(IFERROR(SEARCH("CAT2",T52),99)=99,IF(IFERROR(SEARCH("CAT3",T52),99)=99,IF(IFERROR(SEARCH("concluded to be endocrine",K52),99)=99,IF(IFERROR(SEARCH("categorised as endocrine",K52),99)=99,IF(IFERROR(SEARCH("endocrine disrupting",P52),99)=99,IF(IFERROR(SEARCH("endocrine disrupting",K52),99)=99,IF(IFERROR(SEARCH("suspected endocrine",S52),99)=99,IF(IFERROR(SEARCH("potential endocrine",S52),99)=99,0,Scoring!$E$25),Scoring!$E$25),Scoring!$E$24),Scoring!$E$24),Scoring!$E$24),Scoring!$E$24),Scoring!$E$23),Scoring!$E$22),Scoring!$E$21)</f>
        <v>0</v>
      </c>
      <c r="AE52" s="78">
        <f>IF(IFERROR(SEARCH("suspected sensitiser",S52),99)=99,IF(IFERROR(SEARCH("sensitiser",S52),99)=99,IF(IFERROR(SEARCH("other hazard based concern",S52),99)=99,0,Scoring!$E$28),Scoring!$E$26),Scoring!$E$27)</f>
        <v>0</v>
      </c>
      <c r="AF52" s="78">
        <f>IF(IFERROR(M52,1)=1,IF(IFERROR(N52,1)=1,IF(IFERROR(O52,1)=1,IF(IFERROR(Q52,1)=1,IF(IFERROR(R52,1)=1,IF(IFERROR(T52,1)=1,IF(IFERROR(K52,1)=1,IF(IFERROR(P52,1)=1,IF(IFERROR(S52,1)=1,Scoring!$E$29,0),0),0),0),0),0),0),0),0)</f>
        <v>0</v>
      </c>
      <c r="AG52" s="78">
        <f t="shared" si="4"/>
        <v>2</v>
      </c>
      <c r="AI52" s="93"/>
      <c r="AJ52" s="94"/>
      <c r="AK52" s="76"/>
      <c r="AL52" s="75"/>
      <c r="AN52" s="79"/>
      <c r="AO52" s="79"/>
      <c r="AP52" s="79"/>
      <c r="AQ52" s="79"/>
      <c r="AR52" s="79"/>
      <c r="AS52" s="78"/>
      <c r="AU52" s="79">
        <f>IF(IFERROR(F52,99)=99,IF(IFERROR(G52,99)=99,IF(IFERROR(H52,99)=99,IF(IFERROR(I52,99)=99,IF(IFERROR(E52,99)=99,IF(IFERROR(J52,99)=99,0,Scoring!$B$7),Scoring!$B$3),Scoring!$B$2),Scoring!$B$6),Scoring!$B$5),Scoring!$B$4)</f>
        <v>1</v>
      </c>
      <c r="AV52" s="78">
        <f t="shared" si="6"/>
        <v>2</v>
      </c>
      <c r="AW52" s="78"/>
      <c r="AX52" s="66"/>
      <c r="AY52" s="78"/>
      <c r="AZ52" s="76"/>
      <c r="BB52" s="76"/>
    </row>
    <row r="53" spans="1:54" x14ac:dyDescent="0.25">
      <c r="A53" s="77" t="s">
        <v>7512</v>
      </c>
      <c r="B53" s="76" t="str">
        <f t="shared" ref="B53:B58" si="11">C53</f>
        <v>206-033-9</v>
      </c>
      <c r="C53" s="77" t="s">
        <v>1126</v>
      </c>
      <c r="D53" s="77" t="s">
        <v>1127</v>
      </c>
      <c r="E53" s="76" t="str">
        <f>IF(C53="-",IF(A53="-",VLOOKUP(D53,'sin-list 180320_update'!$C$2:$C$835,1,FALSE),VLOOKUP(A53,'sin-list 180320_update'!$A$2:$A$835,1,FALSE)),VLOOKUP(C53,'sin-list 180320_update'!$B$2:$B$835,1,FALSE))</f>
        <v>206-033-9</v>
      </c>
      <c r="F53" s="76" t="e">
        <f>IF($C53="-",IF($A53="-",VLOOKUP($D53,'REACH Bilaga XVII_update'!$A$5:$A$131,1,FALSE),VLOOKUP($A53,'REACH Bilaga XVII_update'!$C$5:$C$131,1,FALSE)),VLOOKUP($C53,'REACH Bilaga XVII_update'!$B$5:$B$131,1,FALSE))</f>
        <v>#N/A</v>
      </c>
      <c r="G53" s="76" t="e">
        <f>IF($C53="-",IF($A53="-",VLOOKUP($D53,' REACH Bilaga 59_update'!$A$5:$A$210,1,FALSE),VLOOKUP($A53,' REACH Bilaga 59_update'!$D$5:$D$210,1,FALSE)),VLOOKUP($C53,' REACH Bilaga 59_update'!$C$5:$C$210,1,FALSE))</f>
        <v>#N/A</v>
      </c>
      <c r="H53" s="76" t="e">
        <f>IF($C53="-",IF($A53="-",VLOOKUP($D53,'REACH Bilaga XIV_update'!$A$5:$A$110,1,FALSE),VLOOKUP($A53,'REACH Bilaga XIV_update'!$D$5:$D$110,1,FALSE)),VLOOKUP($C53,'REACH Bilaga XIV_update'!$C$5:$C$110,1,FALSE))</f>
        <v>#N/A</v>
      </c>
      <c r="I53" s="76" t="e">
        <f>IF($C53="-",IF($A53="-",VLOOKUP($D53,CoRAP_update!$A$5:$A$376,1,FALSE),VLOOKUP($A53,CoRAP_update!$D$5:$D$376,1,FALSE)),VLOOKUP($C53,CoRAP_update!$C$5:$C$376,1,FALSE))</f>
        <v>#N/A</v>
      </c>
      <c r="J53" s="76" t="e">
        <f>IF($C53="-",IF($A53="-",VLOOKUP($D53,EDC_update!$C$2:$C$450,1,FALSE),VLOOKUP($A53,EDC_update!$B$2:$B$450,1,FALSE)),VLOOKUP($C53,EDC_update!$L$2:$L$450,1,FALSE))</f>
        <v>#N/A</v>
      </c>
      <c r="K53" s="76" t="str">
        <f>IF($C53="-",IF($A53="-",IF(VLOOKUP($D53,'sin-list 180320_update'!$C$2:$S$835,3,FALSE)="",NA(),VLOOKUP($D53,'sin-list 180320_update'!$C$2:$S$835,3,FALSE)),IF(VLOOKUP($A53,'sin-list 180320_update'!$A$2:$S$835,5,FALSE)="",NA(),VLOOKUP($A53,'sin-list 180320_update'!$A$2:$S$835,5,FALSE))),IF(VLOOKUP($C53,'sin-list 180320_update'!$B$2:$S$835,4,FALSE)="",NA(),VLOOKUP($C53,'sin-list 180320_update'!$B$2:$S$835,4,FALSE)))</f>
        <v>Substance is concluded to be both PBT and vPvB by European Chemicals Bureau PBT Working Group.</v>
      </c>
      <c r="L53" s="76" t="str">
        <f>IF($C53="-",IF($A53="-",VLOOKUP($D53,'sin-list 180320_update'!$C$2:$S$835,6,FALSE),VLOOKUP($A53,'sin-list 180320_update'!$A$2:$S$835,8,FALSE)),VLOOKUP($C53,'sin-list 180320_update'!$B$2:$S$835,7,FALSE))</f>
        <v>PBT</v>
      </c>
      <c r="M53" s="76" t="str">
        <f>IF($C53="-",IF($A53="-",IF(VLOOKUP($D53,'sin-list 180320_update'!$C$2:$S$835,8,FALSE)="",NA(),VLOOKUP($D53,'sin-list 180320_update'!$C$2:$S$835,8,FALSE)),IF(VLOOKUP($A53,'sin-list 180320_update'!$A$2:$S$835,10,FALSE)="",NA(),VLOOKUP($A53,'sin-list 180320_update'!$A$2:$S$835,10,FALSE))),IF(VLOOKUP($C53,'sin-list 180320_update'!$B$2:$S$835,9,FALSE)="",NA(),VLOOKUP($C53,'sin-list 180320_update'!$B$2:$S$835,9,FALSE)))</f>
        <v>PBT</v>
      </c>
      <c r="N53" s="76" t="e">
        <f>IF($C53="-",IF($A53="-",IF(VLOOKUP($D53,'REACH Bilaga XVII_update'!$A$5:$E$131,4,FALSE)="",NA(),VLOOKUP($D53,'REACH Bilaga XVII_update'!$A$5:$E$131,4,FALSE)),IF(VLOOKUP($A53,'REACH Bilaga XVII_update'!$C$5:$D$131,2,FALSE)="",NA(),VLOOKUP($A53,'REACH Bilaga XVII_update'!$C$5:$D$131,2,FALSE))),IF(VLOOKUP($C53,'REACH Bilaga XVII_update'!$B$5:$D$131,3,FALSE)="",NA(),VLOOKUP($C53,'REACH Bilaga XVII_update'!$B$5:$D$131,3,FALSE)))</f>
        <v>#N/A</v>
      </c>
      <c r="O53" s="76" t="e">
        <f>IF($C53="-",IF($A53="-",IF(VLOOKUP($D53,' REACH Bilaga 59_update'!$A$5:$E$210,5,FALSE)="",NA(),VLOOKUP($D53,' REACH Bilaga 59_update'!$A$5:$E$210,5,FALSE)),IF(VLOOKUP($A53,' REACH Bilaga 59_update'!$D$5:$E$210,2,FALSE)="",NA(),VLOOKUP($A53,' REACH Bilaga 59_update'!$D$5:$E$210,2,FALSE))),IF(VLOOKUP($C53,' REACH Bilaga 59_update'!$C$5:$E$210,3,FALSE)="",NA(),VLOOKUP($C53,' REACH Bilaga 59_update'!$C$5:$E$210,3,FALSE)))</f>
        <v>#N/A</v>
      </c>
      <c r="P53" s="76" t="e">
        <f>IF(C53="-",IF(A53="-",IFERROR(VLOOKUP($D53,' REACH Bilaga 59_update'!$A$5:$F$210,MATCH(Sammanfattning!P$1,' REACH Bilaga 59_update'!$A$4:$F$4,0),FALSE),VLOOKUP($D53,'REACH Bilaga XIV_update'!$A$4:$H$110,MATCH(Sammanfattning!P$1,'REACH Bilaga XIV_update'!$A$4:$H$4,0),FALSE)),IFERROR(VLOOKUP($A53,' REACH Bilaga 59_update'!$D$5:$F$210,MATCH(Sammanfattning!P$1,' REACH Bilaga 59_update'!$D$4:$F$4,0),FALSE),VLOOKUP($A53,'REACH Bilaga XIV_update'!$D$4:$H$110,MATCH(Sammanfattning!P$1,'REACH Bilaga XIV_update'!$D$4:$H$4,0),FALSE))),IFERROR(VLOOKUP($C53,' REACH Bilaga 59_update'!$C$5:$F$210,MATCH(Sammanfattning!P$1,' REACH Bilaga 59_update'!$C$4:$F$4,0),FALSE),VLOOKUP($C53,'REACH Bilaga XIV_update'!$C$4:$H$110,MATCH(Sammanfattning!P$1,'REACH Bilaga XIV_update'!$C$4:$H$4,0),FALSE)))</f>
        <v>#N/A</v>
      </c>
      <c r="Q53" s="76" t="e">
        <f>IF($C53="-",IF($A53="-",IF(VLOOKUP($D53,'REACH Bilaga XIV_update'!$A$5:$I$110,9,FALSE)="",NA(),VLOOKUP($D53,'REACH Bilaga XIV_update'!$A$5:$I$110,9,FALSE)),IF(VLOOKUP($A53,'REACH Bilaga XIV_update'!$D$5:$I$110,6,FALSE)="",NA(),VLOOKUP($A53,'REACH Bilaga XIV_update'!$D$5:$I$110,6,FALSE))),IF(VLOOKUP($C53,'REACH Bilaga XIV_update'!$C$5:$I$110,7,FALSE)="",NA(),VLOOKUP($C53,'REACH Bilaga XIV_update'!$C$5:$I$110,7,FALSE)))</f>
        <v>#N/A</v>
      </c>
      <c r="R53" s="76" t="e">
        <f>IF($C53="-",IF($A53="-",IF(VLOOKUP($D53,CoRAP_update!$A$5:$O$376,15,FALSE)="",NA(),VLOOKUP($D53,CoRAP_update!$A$5:$O$376,15,FALSE)),IF(VLOOKUP($A53,CoRAP_update!$D$5:$O$376,12,FALSE)="",NA(),VLOOKUP($A53,CoRAP_update!$D$5:$O$376,12,FALSE))),IF(VLOOKUP($C53,CoRAP_update!$C$5:$O$376,13,FALSE)="",NA(),VLOOKUP($C53,CoRAP_update!$C$5:$O$376,13,FALSE)))</f>
        <v>#N/A</v>
      </c>
      <c r="S53" s="144" t="e">
        <f>IF($C53="-",IF($A53="-",VLOOKUP($D53,CoRAP_update!$A$5:$J$376,MATCH(Sammanfattning!S$1,CoRAP_update!$A$4:$J$4,0),FALSE),VLOOKUP($A53,CoRAP_update!$D$5:$J$376,MATCH(Sammanfattning!S$1,CoRAP_update!$D$4:$J$4,0),FALSE)),VLOOKUP($C53,CoRAP_update!$C$5:$J$376,MATCH(Sammanfattning!S$1,CoRAP_update!$C$4:$J$4,0),FALSE))</f>
        <v>#N/A</v>
      </c>
      <c r="T53" s="76" t="e">
        <f>IF($A53="-",VLOOKUP($D53,EDC_update!$C$2:$F$450,4,FALSE),VLOOKUP($A53,EDC_update!$B$2:$F$450,5,FALSE))</f>
        <v>#N/A</v>
      </c>
      <c r="V53" s="78">
        <f>IF(IFERROR(SEARCH("PBT",P53),99)=99,IF(IFERROR(SEARCH("suspected PBT",S53),99)=99,IF(IFERROR(SEARCH("concluded to be PBT",K53),99)=99,IF(IFERROR(SEARCH("PBT",S53),99)=99,IF(IFERROR(SEARCH("PBT cand",L53),99)=99,IF(IFERROR(SEARCH("PBT",L53),99)=99,IF(IFERROR(SEARCH("persistent, bioackumulative and toxic properties",K53),99)=99,0,Scoring!$E$3),Scoring!$E$3),Scoring!$E$7),Scoring!$E$3),Scoring!$E$5),Scoring!$E$6),Scoring!$E$3)</f>
        <v>1</v>
      </c>
      <c r="W53" s="78">
        <f>IF(IFERROR(SEARCH("vPvB",P53),99)=99,IF(IFERROR(SEARCH("suspected pbt/vPvB",S53),99)=99,IF(IFERROR(SEARCH("vPvB",S53),99)=99,IF(IFERROR(SEARCH("concluded to be a vPvB",S53),99)=99,IF(IFERROR(SEARCH("identified as vPvB",K53),99)=99,IF(IFERROR(SEARCH("concluded to be a vPvB",K53),99)=99,IF(IFERROR(SEARCH("concluded to be both pbt and vPvB",S53),99)=99,IF(IFERROR(SEARCH("concluded to be both pbt and vPvB",K53),99)=99,0,Scoring!$E$5),Scoring!$E$5),Scoring!$E$5),Scoring!$E$5),Scoring!$E$5),Scoring!$E$4),Scoring!$E$6),Scoring!$E$4)</f>
        <v>1</v>
      </c>
      <c r="X53" s="78">
        <f>IF(IFERROR(SEARCH("H410",N53),99)=99,IF(IFERROR(SEARCH("H410",O53),99)=99,IF(IFERROR(SEARCH("H410",Q53),99)=99,IF(IFERROR(SEARCH("H410",M53),99)=99,IF(IFERROR(SEARCH("H410",R53),99)=99,IF(IFERROR(SEARCH("H411",N53),99)=99,IF(IFERROR(SEARCH("H411",O53),99)=99,IF(IFERROR(SEARCH("H411",Q53),99)=99,IF(IFERROR(SEARCH("H411",M53),99)=99,IF(IFERROR(SEARCH("H411",R53),99)=99,IF(IFERROR(SEARCH("H413",N53),99)=99,IF(IFERROR(SEARCH("H413",O53),99)=99,IF(IFERROR(SEARCH("H413",Q53),99)=99,IF(IFERROR(SEARCH("H413",M53),99)=99,IF(IFERROR(SEARCH("H413",R53),99)=99,IF(IFERROR(SEARCH("H412",N53),99)=99,IF(IFERROR(SEARCH("H412",O53),99)=99,IF(IFERROR(SEARCH("H412",Q53),99)=99,IF(IFERROR(SEARCH("H412",M53),99)=99,IF(IFERROR(SEARCH("H412",R53),99)=99,0,Scoring!$E$2),Scoring!$E$2),Scoring!$E$2),Scoring!$E$2),Scoring!$E$2),Scoring!$E$2),Scoring!$E$2),Scoring!$E$2),Scoring!$E$2),Scoring!$E$2),Scoring!$E$2),Scoring!$E$2),Scoring!$E$2),Scoring!$E$2),Scoring!$E$2),Scoring!$E$2),Scoring!$E$2),Scoring!$E$2),Scoring!$E$2),Scoring!$E$2)</f>
        <v>0</v>
      </c>
      <c r="Y53" s="78">
        <f>IF(IFERROR(SEARCH("CMR",K53),99)=99,IF(IFERROR(SEARCH("Suspected CMR",S53),99)=99,IF(IFERROR(SEARCH("CMR",S53),99)=99,0,Scoring!$E$8),Scoring!$E$9),Scoring!$E$8)</f>
        <v>0</v>
      </c>
      <c r="Z53" s="78">
        <f>IF(IFERROR(SEARCH("H350",N53),99)=99,IF(IFERROR(SEARCH("H350",O53),99)=99,IF(IFERROR(SEARCH("H350",Q53),99)=99,IF(IFERROR(SEARCH("H350",M53),99)=99,IF(IFERROR(SEARCH("H350",R53),99)=99,IF(IFERROR(SEARCH("H351",N53),99)=99,IF(IFERROR(SEARCH("H351",O53),99)=99,IF(IFERROR(SEARCH("H351",Q53),99)=99,IF(IFERROR(SEARCH("H351",M53),99)=99,IF(IFERROR(SEARCH("H351",R53),99)=99,IF(IFERROR(SEARCH("carcinogenic",P53),99)=99,IF(IFERROR(SEARCH("suspected carcinogenic",S53),99)=99,0,Scoring!$E$12),Scoring!$E$11),Scoring!$E$10),Scoring!$E$10),Scoring!$E$10),Scoring!$E$10),Scoring!$E$10),Scoring!$E$10),Scoring!$E$10),Scoring!$E$10),Scoring!$E$10),Scoring!$E$10)</f>
        <v>0</v>
      </c>
      <c r="AA53" s="78">
        <f>IF(IFERROR(SEARCH("H340",N53),99)=99,IF(IFERROR(SEARCH("H340",O53),99)=99,IF(IFERROR(SEARCH("H340",Q53),99)=99,IF(IFERROR(SEARCH("H340",M53),99)=99,IF(IFERROR(SEARCH("H340",R53),99)=99,IF(IFERROR(SEARCH("H341",N53),99)=99,IF(IFERROR(SEARCH("H341",O53),99)=99,IF(IFERROR(SEARCH("H341",Q53),99)=99,IF(IFERROR(SEARCH("H341",M53),99)=99,IF(IFERROR(SEARCH("H341",R53),99)=99,IF(IFERROR(SEARCH("mutagenic",P53),99)=99,IF(IFERROR(SEARCH("suspected mutagenic",S53),99)=99,0,Scoring!$E$15),Scoring!$E$14),Scoring!$E$13),Scoring!$E$13),Scoring!$E$13),Scoring!$E$13),Scoring!$E$13),Scoring!$E$13),Scoring!$E$13),Scoring!$E$13),Scoring!$E$13),Scoring!$E$13)</f>
        <v>0</v>
      </c>
      <c r="AB53" s="78">
        <f>IF(IFERROR(SEARCH("H360",N53),99)=99,IF(IFERROR(SEARCH("H360",O53),99)=99,IF(IFERROR(SEARCH("H360",Q53),99)=99,IF(IFERROR(SEARCH("H360",M53),99)=99,IF(IFERROR(SEARCH("H360",R53),99)=99,IF(IFERROR(SEARCH("H361",N53),99)=99,IF(IFERROR(SEARCH("H361",O53),99)=99,IF(IFERROR(SEARCH("H361",Q53),99)=99,IF(IFERROR(SEARCH("H361",M53),99)=99,IF(IFERROR(SEARCH("H361",R53),99)=99,IF(IFERROR(SEARCH("reproduction",P53),99)=99,IF(IFERROR(SEARCH("suspected reprotoxic",S53),99)=99,IF(IFERROR(SEARCH("reprotoxic",S53),99)=99,IF(IFERROR(SEARCH("reprotoxic",K53),99)=99,0,Scoring!$E$18),Scoring!$E$18),Scoring!$E$19),Scoring!$E$17),Scoring!$E$16),Scoring!$E$16),Scoring!$E$16),Scoring!$E$16),Scoring!$E$16),Scoring!$E$16),Scoring!$E$16),Scoring!$E$16),Scoring!$E$16),Scoring!$E$16)</f>
        <v>0</v>
      </c>
      <c r="AC53" s="78">
        <f>IF(IFERROR(SEARCH("57f",L53),99)=99,IF(IFERROR(SEARCH("57(f)",P53),99)=99,0,Scoring!$E$20),Scoring!$E$20)</f>
        <v>0</v>
      </c>
      <c r="AD53" s="78">
        <f>IF(IFERROR(SEARCH("CAT1",T53),99)=99,IF(IFERROR(SEARCH("CAT2",T53),99)=99,IF(IFERROR(SEARCH("CAT3",T53),99)=99,IF(IFERROR(SEARCH("concluded to be endocrine",K53),99)=99,IF(IFERROR(SEARCH("categorised as endocrine",K53),99)=99,IF(IFERROR(SEARCH("endocrine disrupting",P53),99)=99,IF(IFERROR(SEARCH("endocrine disrupting",K53),99)=99,IF(IFERROR(SEARCH("suspected endocrine",S53),99)=99,IF(IFERROR(SEARCH("potential endocrine",S53),99)=99,0,Scoring!$E$25),Scoring!$E$25),Scoring!$E$24),Scoring!$E$24),Scoring!$E$24),Scoring!$E$24),Scoring!$E$23),Scoring!$E$22),Scoring!$E$21)</f>
        <v>0</v>
      </c>
      <c r="AE53" s="78">
        <f>IF(IFERROR(SEARCH("suspected sensitiser",S53),99)=99,IF(IFERROR(SEARCH("sensitiser",S53),99)=99,IF(IFERROR(SEARCH("other hazard based concern",S53),99)=99,0,Scoring!$E$28),Scoring!$E$26),Scoring!$E$27)</f>
        <v>0</v>
      </c>
      <c r="AF53" s="78">
        <f>IF(IFERROR(M53,1)=1,IF(IFERROR(N53,1)=1,IF(IFERROR(O53,1)=1,IF(IFERROR(Q53,1)=1,IF(IFERROR(R53,1)=1,IF(IFERROR(T53,1)=1,IF(IFERROR(K53,1)=1,IF(IFERROR(P53,1)=1,IF(IFERROR(S53,1)=1,Scoring!$E$29,0),0),0),0),0),0),0),0),0)</f>
        <v>0</v>
      </c>
      <c r="AG53" s="78">
        <f t="shared" si="4"/>
        <v>2</v>
      </c>
      <c r="AI53" s="93"/>
      <c r="AJ53" s="94"/>
      <c r="AK53" s="76"/>
      <c r="AL53" s="75"/>
      <c r="AN53" s="79"/>
      <c r="AO53" s="79"/>
      <c r="AP53" s="79"/>
      <c r="AQ53" s="79"/>
      <c r="AR53" s="79"/>
      <c r="AS53" s="78"/>
      <c r="AU53" s="79">
        <f>IF(IFERROR(F53,99)=99,IF(IFERROR(G53,99)=99,IF(IFERROR(H53,99)=99,IF(IFERROR(I53,99)=99,IF(IFERROR(E53,99)=99,IF(IFERROR(J53,99)=99,0,Scoring!$B$7),Scoring!$B$3),Scoring!$B$2),Scoring!$B$6),Scoring!$B$5),Scoring!$B$4)</f>
        <v>0.3</v>
      </c>
      <c r="AV53" s="78">
        <f t="shared" si="6"/>
        <v>0.6</v>
      </c>
      <c r="AW53" s="78"/>
      <c r="AX53" s="66"/>
      <c r="AY53" s="78"/>
      <c r="AZ53" s="76"/>
      <c r="BA53" s="76"/>
      <c r="BB53" s="76"/>
    </row>
    <row r="54" spans="1:54" x14ac:dyDescent="0.25">
      <c r="A54" s="77" t="s">
        <v>5886</v>
      </c>
      <c r="B54" s="76" t="str">
        <f t="shared" si="11"/>
        <v>208-762-8</v>
      </c>
      <c r="C54" s="77" t="s">
        <v>5885</v>
      </c>
      <c r="D54" s="77" t="s">
        <v>5883</v>
      </c>
      <c r="E54" s="76" t="str">
        <f>IF(C54="-",IF(A54="-",VLOOKUP(D54,'sin-list 180320_update'!$C$2:$C$835,1,FALSE),VLOOKUP(A54,'sin-list 180320_update'!$A$2:$A$835,1,FALSE)),VLOOKUP(C54,'sin-list 180320_update'!$B$2:$B$835,1,FALSE))</f>
        <v>208-762-8</v>
      </c>
      <c r="F54" s="76" t="e">
        <f>IF($C54="-",IF($A54="-",VLOOKUP($D54,'REACH Bilaga XVII_update'!$A$5:$A$131,1,FALSE),VLOOKUP($A54,'REACH Bilaga XVII_update'!$C$5:$C$131,1,FALSE)),VLOOKUP($C54,'REACH Bilaga XVII_update'!$B$5:$B$131,1,FALSE))</f>
        <v>#N/A</v>
      </c>
      <c r="G54" s="76" t="str">
        <f>IF($C54="-",IF($A54="-",VLOOKUP($D54,' REACH Bilaga 59_update'!$A$5:$A$210,1,FALSE),VLOOKUP($A54,' REACH Bilaga 59_update'!$D$5:$D$210,1,FALSE)),VLOOKUP($C54,' REACH Bilaga 59_update'!$C$5:$C$210,1,FALSE))</f>
        <v>208-762-8</v>
      </c>
      <c r="H54" s="76" t="e">
        <f>IF($C54="-",IF($A54="-",VLOOKUP($D54,'REACH Bilaga XIV_update'!$A$5:$A$110,1,FALSE),VLOOKUP($A54,'REACH Bilaga XIV_update'!$D$5:$D$110,1,FALSE)),VLOOKUP($C54,'REACH Bilaga XIV_update'!$C$5:$C$110,1,FALSE))</f>
        <v>#N/A</v>
      </c>
      <c r="I54" s="76" t="e">
        <f>IF($C54="-",IF($A54="-",VLOOKUP($D54,CoRAP_update!$A$5:$A$376,1,FALSE),VLOOKUP($A54,CoRAP_update!$D$5:$D$376,1,FALSE)),VLOOKUP($C54,CoRAP_update!$C$5:$C$376,1,FALSE))</f>
        <v>#N/A</v>
      </c>
      <c r="J54" s="76" t="e">
        <f>IF($C54="-",IF($A54="-",VLOOKUP($D54,EDC_update!$C$2:$C$450,1,FALSE),VLOOKUP($A54,EDC_update!$B$2:$B$450,1,FALSE)),VLOOKUP($C54,EDC_update!$L$2:$L$450,1,FALSE))</f>
        <v>#N/A</v>
      </c>
      <c r="K54" s="76" t="str">
        <f>IF($C54="-",IF($A54="-",IF(VLOOKUP($D54,'sin-list 180320_update'!$C$2:$S$835,3,FALSE)="",NA(),VLOOKUP($D54,'sin-list 180320_update'!$C$2:$S$835,3,FALSE)),IF(VLOOKUP($A54,'sin-list 180320_update'!$A$2:$S$835,5,FALSE)="",NA(),VLOOKUP($A54,'sin-list 180320_update'!$A$2:$S$835,5,FALSE))),IF(VLOOKUP($C54,'sin-list 180320_update'!$B$2:$S$835,4,FALSE)="",NA(),VLOOKUP($C54,'sin-list 180320_update'!$B$2:$S$835,4,FALSE)))</f>
        <v xml:space="preserve">Substance is concluded to be a PBT and vPvB SVHC by ECHA Member State Committee. </v>
      </c>
      <c r="L54" s="76">
        <f>IF($C54="-",IF($A54="-",VLOOKUP($D54,'sin-list 180320_update'!$C$2:$S$835,6,FALSE),VLOOKUP($A54,'sin-list 180320_update'!$A$2:$S$835,8,FALSE)),VLOOKUP($C54,'sin-list 180320_update'!$B$2:$S$835,7,FALSE))</f>
        <v>0</v>
      </c>
      <c r="M54" s="76" t="e">
        <f>IF($C54="-",IF($A54="-",IF(VLOOKUP($D54,'sin-list 180320_update'!$C$2:$S$835,8,FALSE)="",NA(),VLOOKUP($D54,'sin-list 180320_update'!$C$2:$S$835,8,FALSE)),IF(VLOOKUP($A54,'sin-list 180320_update'!$A$2:$S$835,10,FALSE)="",NA(),VLOOKUP($A54,'sin-list 180320_update'!$A$2:$S$835,10,FALSE))),IF(VLOOKUP($C54,'sin-list 180320_update'!$B$2:$S$835,9,FALSE)="",NA(),VLOOKUP($C54,'sin-list 180320_update'!$B$2:$S$835,9,FALSE)))</f>
        <v>#N/A</v>
      </c>
      <c r="N54" s="76" t="e">
        <f>IF($C54="-",IF($A54="-",IF(VLOOKUP($D54,'REACH Bilaga XVII_update'!$A$5:$E$131,4,FALSE)="",NA(),VLOOKUP($D54,'REACH Bilaga XVII_update'!$A$5:$E$131,4,FALSE)),IF(VLOOKUP($A54,'REACH Bilaga XVII_update'!$C$5:$D$131,2,FALSE)="",NA(),VLOOKUP($A54,'REACH Bilaga XVII_update'!$C$5:$D$131,2,FALSE))),IF(VLOOKUP($C54,'REACH Bilaga XVII_update'!$B$5:$D$131,3,FALSE)="",NA(),VLOOKUP($C54,'REACH Bilaga XVII_update'!$B$5:$D$131,3,FALSE)))</f>
        <v>#N/A</v>
      </c>
      <c r="O54" s="76" t="e">
        <f>IF($C54="-",IF($A54="-",IF(VLOOKUP($D54,' REACH Bilaga 59_update'!$A$5:$E$210,5,FALSE)="",NA(),VLOOKUP($D54,' REACH Bilaga 59_update'!$A$5:$E$210,5,FALSE)),IF(VLOOKUP($A54,' REACH Bilaga 59_update'!$D$5:$E$210,2,FALSE)="",NA(),VLOOKUP($A54,' REACH Bilaga 59_update'!$D$5:$E$210,2,FALSE))),IF(VLOOKUP($C54,' REACH Bilaga 59_update'!$C$5:$E$210,3,FALSE)="",NA(),VLOOKUP($C54,' REACH Bilaga 59_update'!$C$5:$E$210,3,FALSE)))</f>
        <v>#N/A</v>
      </c>
      <c r="P54" s="76" t="str">
        <f>IF(C54="-",IF(A54="-",IFERROR(VLOOKUP($D54,' REACH Bilaga 59_update'!$A$5:$F$210,MATCH(Sammanfattning!P$1,' REACH Bilaga 59_update'!$A$4:$F$4,0),FALSE),VLOOKUP($D54,'REACH Bilaga XIV_update'!$A$4:$H$110,MATCH(Sammanfattning!P$1,'REACH Bilaga XIV_update'!$A$4:$H$4,0),FALSE)),IFERROR(VLOOKUP($A54,' REACH Bilaga 59_update'!$D$5:$F$210,MATCH(Sammanfattning!P$1,' REACH Bilaga 59_update'!$D$4:$F$4,0),FALSE),VLOOKUP($A54,'REACH Bilaga XIV_update'!$D$4:$H$110,MATCH(Sammanfattning!P$1,'REACH Bilaga XIV_update'!$D$4:$H$4,0),FALSE))),IFERROR(VLOOKUP($C54,' REACH Bilaga 59_update'!$C$5:$F$210,MATCH(Sammanfattning!P$1,' REACH Bilaga 59_update'!$C$4:$F$4,0),FALSE),VLOOKUP($C54,'REACH Bilaga XIV_update'!$C$4:$H$110,MATCH(Sammanfattning!P$1,'REACH Bilaga XIV_update'!$C$4:$H$4,0),FALSE)))</f>
        <v>PBT (Article 57d)#vPvB (Article 57e)</v>
      </c>
      <c r="Q54" s="76" t="e">
        <f>IF($C54="-",IF($A54="-",IF(VLOOKUP($D54,'REACH Bilaga XIV_update'!$A$5:$I$110,9,FALSE)="",NA(),VLOOKUP($D54,'REACH Bilaga XIV_update'!$A$5:$I$110,9,FALSE)),IF(VLOOKUP($A54,'REACH Bilaga XIV_update'!$D$5:$I$110,6,FALSE)="",NA(),VLOOKUP($A54,'REACH Bilaga XIV_update'!$D$5:$I$110,6,FALSE))),IF(VLOOKUP($C54,'REACH Bilaga XIV_update'!$C$5:$I$110,7,FALSE)="",NA(),VLOOKUP($C54,'REACH Bilaga XIV_update'!$C$5:$I$110,7,FALSE)))</f>
        <v>#N/A</v>
      </c>
      <c r="R54" s="76" t="e">
        <f>IF($C54="-",IF($A54="-",IF(VLOOKUP($D54,CoRAP_update!$A$5:$O$376,15,FALSE)="",NA(),VLOOKUP($D54,CoRAP_update!$A$5:$O$376,15,FALSE)),IF(VLOOKUP($A54,CoRAP_update!$D$5:$O$376,12,FALSE)="",NA(),VLOOKUP($A54,CoRAP_update!$D$5:$O$376,12,FALSE))),IF(VLOOKUP($C54,CoRAP_update!$C$5:$O$376,13,FALSE)="",NA(),VLOOKUP($C54,CoRAP_update!$C$5:$O$376,13,FALSE)))</f>
        <v>#N/A</v>
      </c>
      <c r="S54" s="144" t="e">
        <f>IF($C54="-",IF($A54="-",VLOOKUP($D54,CoRAP_update!$A$5:$J$376,MATCH(Sammanfattning!S$1,CoRAP_update!$A$4:$J$4,0),FALSE),VLOOKUP($A54,CoRAP_update!$D$5:$J$376,MATCH(Sammanfattning!S$1,CoRAP_update!$D$4:$J$4,0),FALSE)),VLOOKUP($C54,CoRAP_update!$C$5:$J$376,MATCH(Sammanfattning!S$1,CoRAP_update!$C$4:$J$4,0),FALSE))</f>
        <v>#N/A</v>
      </c>
      <c r="T54" s="76" t="e">
        <f>IF($A54="-",VLOOKUP($D54,EDC_update!$C$2:$F$450,4,FALSE),VLOOKUP($A54,EDC_update!$B$2:$F$450,5,FALSE))</f>
        <v>#N/A</v>
      </c>
      <c r="V54" s="78">
        <f>IF(IFERROR(SEARCH("PBT",P54),99)=99,IF(IFERROR(SEARCH("suspected PBT",S54),99)=99,IF(IFERROR(SEARCH("concluded to be PBT",K54),99)=99,IF(IFERROR(SEARCH("PBT",S54),99)=99,IF(IFERROR(SEARCH("PBT cand",L54),99)=99,IF(IFERROR(SEARCH("PBT",L54),99)=99,IF(IFERROR(SEARCH("persistent, bioackumulative and toxic properties",K54),99)=99,0,Scoring!$E$3),Scoring!$E$3),Scoring!$E$7),Scoring!$E$3),Scoring!$E$5),Scoring!$E$6),Scoring!$E$3)</f>
        <v>1</v>
      </c>
      <c r="W54" s="78">
        <f>IF(IFERROR(SEARCH("vPvB",P54),99)=99,IF(IFERROR(SEARCH("suspected pbt/vPvB",S54),99)=99,IF(IFERROR(SEARCH("vPvB",S54),99)=99,IF(IFERROR(SEARCH("concluded to be a vPvB",S54),99)=99,IF(IFERROR(SEARCH("identified as vPvB",K54),99)=99,IF(IFERROR(SEARCH("concluded to be a vPvB",K54),99)=99,IF(IFERROR(SEARCH("concluded to be both pbt and vPvB",S54),99)=99,IF(IFERROR(SEARCH("concluded to be both pbt and vPvB",K54),99)=99,0,Scoring!$E$5),Scoring!$E$5),Scoring!$E$5),Scoring!$E$5),Scoring!$E$5),Scoring!$E$4),Scoring!$E$6),Scoring!$E$4)</f>
        <v>1</v>
      </c>
      <c r="X54" s="78">
        <f>IF(IFERROR(SEARCH("H410",N54),99)=99,IF(IFERROR(SEARCH("H410",O54),99)=99,IF(IFERROR(SEARCH("H410",Q54),99)=99,IF(IFERROR(SEARCH("H410",M54),99)=99,IF(IFERROR(SEARCH("H410",R54),99)=99,IF(IFERROR(SEARCH("H411",N54),99)=99,IF(IFERROR(SEARCH("H411",O54),99)=99,IF(IFERROR(SEARCH("H411",Q54),99)=99,IF(IFERROR(SEARCH("H411",M54),99)=99,IF(IFERROR(SEARCH("H411",R54),99)=99,IF(IFERROR(SEARCH("H413",N54),99)=99,IF(IFERROR(SEARCH("H413",O54),99)=99,IF(IFERROR(SEARCH("H413",Q54),99)=99,IF(IFERROR(SEARCH("H413",M54),99)=99,IF(IFERROR(SEARCH("H413",R54),99)=99,IF(IFERROR(SEARCH("H412",N54),99)=99,IF(IFERROR(SEARCH("H412",O54),99)=99,IF(IFERROR(SEARCH("H412",Q54),99)=99,IF(IFERROR(SEARCH("H412",M54),99)=99,IF(IFERROR(SEARCH("H412",R54),99)=99,0,Scoring!$E$2),Scoring!$E$2),Scoring!$E$2),Scoring!$E$2),Scoring!$E$2),Scoring!$E$2),Scoring!$E$2),Scoring!$E$2),Scoring!$E$2),Scoring!$E$2),Scoring!$E$2),Scoring!$E$2),Scoring!$E$2),Scoring!$E$2),Scoring!$E$2),Scoring!$E$2),Scoring!$E$2),Scoring!$E$2),Scoring!$E$2),Scoring!$E$2)</f>
        <v>0</v>
      </c>
      <c r="Y54" s="78">
        <f>IF(IFERROR(SEARCH("CMR",K54),99)=99,IF(IFERROR(SEARCH("Suspected CMR",S54),99)=99,IF(IFERROR(SEARCH("CMR",S54),99)=99,0,Scoring!$E$8),Scoring!$E$9),Scoring!$E$8)</f>
        <v>0</v>
      </c>
      <c r="Z54" s="78">
        <f>IF(IFERROR(SEARCH("H350",N54),99)=99,IF(IFERROR(SEARCH("H350",O54),99)=99,IF(IFERROR(SEARCH("H350",Q54),99)=99,IF(IFERROR(SEARCH("H350",M54),99)=99,IF(IFERROR(SEARCH("H350",R54),99)=99,IF(IFERROR(SEARCH("H351",N54),99)=99,IF(IFERROR(SEARCH("H351",O54),99)=99,IF(IFERROR(SEARCH("H351",Q54),99)=99,IF(IFERROR(SEARCH("H351",M54),99)=99,IF(IFERROR(SEARCH("H351",R54),99)=99,IF(IFERROR(SEARCH("carcinogenic",P54),99)=99,IF(IFERROR(SEARCH("suspected carcinogenic",S54),99)=99,0,Scoring!$E$12),Scoring!$E$11),Scoring!$E$10),Scoring!$E$10),Scoring!$E$10),Scoring!$E$10),Scoring!$E$10),Scoring!$E$10),Scoring!$E$10),Scoring!$E$10),Scoring!$E$10),Scoring!$E$10)</f>
        <v>0</v>
      </c>
      <c r="AA54" s="78">
        <f>IF(IFERROR(SEARCH("H340",N54),99)=99,IF(IFERROR(SEARCH("H340",O54),99)=99,IF(IFERROR(SEARCH("H340",Q54),99)=99,IF(IFERROR(SEARCH("H340",M54),99)=99,IF(IFERROR(SEARCH("H340",R54),99)=99,IF(IFERROR(SEARCH("H341",N54),99)=99,IF(IFERROR(SEARCH("H341",O54),99)=99,IF(IFERROR(SEARCH("H341",Q54),99)=99,IF(IFERROR(SEARCH("H341",M54),99)=99,IF(IFERROR(SEARCH("H341",R54),99)=99,IF(IFERROR(SEARCH("mutagenic",P54),99)=99,IF(IFERROR(SEARCH("suspected mutagenic",S54),99)=99,0,Scoring!$E$15),Scoring!$E$14),Scoring!$E$13),Scoring!$E$13),Scoring!$E$13),Scoring!$E$13),Scoring!$E$13),Scoring!$E$13),Scoring!$E$13),Scoring!$E$13),Scoring!$E$13),Scoring!$E$13)</f>
        <v>0</v>
      </c>
      <c r="AB54" s="78">
        <f>IF(IFERROR(SEARCH("H360",N54),99)=99,IF(IFERROR(SEARCH("H360",O54),99)=99,IF(IFERROR(SEARCH("H360",Q54),99)=99,IF(IFERROR(SEARCH("H360",M54),99)=99,IF(IFERROR(SEARCH("H360",R54),99)=99,IF(IFERROR(SEARCH("H361",N54),99)=99,IF(IFERROR(SEARCH("H361",O54),99)=99,IF(IFERROR(SEARCH("H361",Q54),99)=99,IF(IFERROR(SEARCH("H361",M54),99)=99,IF(IFERROR(SEARCH("H361",R54),99)=99,IF(IFERROR(SEARCH("reproduction",P54),99)=99,IF(IFERROR(SEARCH("suspected reprotoxic",S54),99)=99,IF(IFERROR(SEARCH("reprotoxic",S54),99)=99,IF(IFERROR(SEARCH("reprotoxic",K54),99)=99,0,Scoring!$E$18),Scoring!$E$18),Scoring!$E$19),Scoring!$E$17),Scoring!$E$16),Scoring!$E$16),Scoring!$E$16),Scoring!$E$16),Scoring!$E$16),Scoring!$E$16),Scoring!$E$16),Scoring!$E$16),Scoring!$E$16),Scoring!$E$16)</f>
        <v>0</v>
      </c>
      <c r="AC54" s="78">
        <f>IF(IFERROR(SEARCH("57f",L54),99)=99,IF(IFERROR(SEARCH("57(f)",P54),99)=99,0,Scoring!$E$20),Scoring!$E$20)</f>
        <v>0</v>
      </c>
      <c r="AD54" s="78">
        <f>IF(IFERROR(SEARCH("CAT1",T54),99)=99,IF(IFERROR(SEARCH("CAT2",T54),99)=99,IF(IFERROR(SEARCH("CAT3",T54),99)=99,IF(IFERROR(SEARCH("concluded to be endocrine",K54),99)=99,IF(IFERROR(SEARCH("categorised as endocrine",K54),99)=99,IF(IFERROR(SEARCH("endocrine disrupting",P54),99)=99,IF(IFERROR(SEARCH("endocrine disrupting",K54),99)=99,IF(IFERROR(SEARCH("suspected endocrine",S54),99)=99,IF(IFERROR(SEARCH("potential endocrine",S54),99)=99,0,Scoring!$E$25),Scoring!$E$25),Scoring!$E$24),Scoring!$E$24),Scoring!$E$24),Scoring!$E$24),Scoring!$E$23),Scoring!$E$22),Scoring!$E$21)</f>
        <v>0</v>
      </c>
      <c r="AE54" s="78">
        <f>IF(IFERROR(SEARCH("suspected sensitiser",S54),99)=99,IF(IFERROR(SEARCH("sensitiser",S54),99)=99,IF(IFERROR(SEARCH("other hazard based concern",S54),99)=99,0,Scoring!$E$28),Scoring!$E$26),Scoring!$E$27)</f>
        <v>0</v>
      </c>
      <c r="AF54" s="78">
        <f>IF(IFERROR(M54,1)=1,IF(IFERROR(N54,1)=1,IF(IFERROR(O54,1)=1,IF(IFERROR(Q54,1)=1,IF(IFERROR(R54,1)=1,IF(IFERROR(T54,1)=1,IF(IFERROR(K54,1)=1,IF(IFERROR(P54,1)=1,IF(IFERROR(S54,1)=1,Scoring!$E$29,0),0),0),0),0),0),0),0),0)</f>
        <v>0</v>
      </c>
      <c r="AG54" s="78">
        <f t="shared" si="4"/>
        <v>2</v>
      </c>
      <c r="AI54" s="93"/>
      <c r="AJ54" s="94"/>
      <c r="AK54" s="76"/>
      <c r="AL54" s="75"/>
      <c r="AN54" s="79"/>
      <c r="AO54" s="79"/>
      <c r="AP54" s="79"/>
      <c r="AQ54" s="79"/>
      <c r="AR54" s="79"/>
      <c r="AS54" s="78"/>
      <c r="AU54" s="79">
        <f>IF(IFERROR(F54,99)=99,IF(IFERROR(G54,99)=99,IF(IFERROR(H54,99)=99,IF(IFERROR(I54,99)=99,IF(IFERROR(E54,99)=99,IF(IFERROR(J54,99)=99,0,Scoring!$B$7),Scoring!$B$3),Scoring!$B$2),Scoring!$B$6),Scoring!$B$5),Scoring!$B$4)</f>
        <v>1</v>
      </c>
      <c r="AV54" s="78">
        <f t="shared" si="6"/>
        <v>2</v>
      </c>
      <c r="AW54" s="78"/>
      <c r="AX54" s="66"/>
      <c r="AY54" s="78"/>
      <c r="AZ54" s="76"/>
      <c r="BA54" s="76"/>
      <c r="BB54" s="76"/>
    </row>
    <row r="55" spans="1:54" x14ac:dyDescent="0.25">
      <c r="A55" s="77" t="s">
        <v>5865</v>
      </c>
      <c r="B55" s="76" t="str">
        <f t="shared" si="11"/>
        <v>208-764-9</v>
      </c>
      <c r="C55" s="77" t="s">
        <v>5864</v>
      </c>
      <c r="D55" s="77" t="s">
        <v>5862</v>
      </c>
      <c r="E55" s="76" t="str">
        <f>IF(C55="-",IF(A55="-",VLOOKUP(D55,'sin-list 180320_update'!$C$2:$C$835,1,FALSE),VLOOKUP(A55,'sin-list 180320_update'!$A$2:$A$835,1,FALSE)),VLOOKUP(C55,'sin-list 180320_update'!$B$2:$B$835,1,FALSE))</f>
        <v>208-764-9</v>
      </c>
      <c r="F55" s="76" t="e">
        <f>IF($C55="-",IF($A55="-",VLOOKUP($D55,'REACH Bilaga XVII_update'!$A$5:$A$131,1,FALSE),VLOOKUP($A55,'REACH Bilaga XVII_update'!$C$5:$C$131,1,FALSE)),VLOOKUP($C55,'REACH Bilaga XVII_update'!$B$5:$B$131,1,FALSE))</f>
        <v>#N/A</v>
      </c>
      <c r="G55" s="76" t="str">
        <f>IF($C55="-",IF($A55="-",VLOOKUP($D55,' REACH Bilaga 59_update'!$A$5:$A$210,1,FALSE),VLOOKUP($A55,' REACH Bilaga 59_update'!$D$5:$D$210,1,FALSE)),VLOOKUP($C55,' REACH Bilaga 59_update'!$C$5:$C$210,1,FALSE))</f>
        <v>208-764-9</v>
      </c>
      <c r="H55" s="76" t="e">
        <f>IF($C55="-",IF($A55="-",VLOOKUP($D55,'REACH Bilaga XIV_update'!$A$5:$A$110,1,FALSE),VLOOKUP($A55,'REACH Bilaga XIV_update'!$D$5:$D$110,1,FALSE)),VLOOKUP($C55,'REACH Bilaga XIV_update'!$C$5:$C$110,1,FALSE))</f>
        <v>#N/A</v>
      </c>
      <c r="I55" s="76" t="e">
        <f>IF($C55="-",IF($A55="-",VLOOKUP($D55,CoRAP_update!$A$5:$A$376,1,FALSE),VLOOKUP($A55,CoRAP_update!$D$5:$D$376,1,FALSE)),VLOOKUP($C55,CoRAP_update!$C$5:$C$376,1,FALSE))</f>
        <v>#N/A</v>
      </c>
      <c r="J55" s="76" t="e">
        <f>IF($C55="-",IF($A55="-",VLOOKUP($D55,EDC_update!$C$2:$C$450,1,FALSE),VLOOKUP($A55,EDC_update!$B$2:$B$450,1,FALSE)),VLOOKUP($C55,EDC_update!$L$2:$L$450,1,FALSE))</f>
        <v>#N/A</v>
      </c>
      <c r="K55" s="76" t="str">
        <f>IF($C55="-",IF($A55="-",IF(VLOOKUP($D55,'sin-list 180320_update'!$C$2:$S$835,3,FALSE)="",NA(),VLOOKUP($D55,'sin-list 180320_update'!$C$2:$S$835,3,FALSE)),IF(VLOOKUP($A55,'sin-list 180320_update'!$A$2:$S$835,5,FALSE)="",NA(),VLOOKUP($A55,'sin-list 180320_update'!$A$2:$S$835,5,FALSE))),IF(VLOOKUP($C55,'sin-list 180320_update'!$B$2:$S$835,4,FALSE)="",NA(),VLOOKUP($C55,'sin-list 180320_update'!$B$2:$S$835,4,FALSE)))</f>
        <v xml:space="preserve">Substance is concluded to be a PBT and vPvB SVHC by ECHA Member State Committee. </v>
      </c>
      <c r="L55" s="76">
        <f>IF($C55="-",IF($A55="-",VLOOKUP($D55,'sin-list 180320_update'!$C$2:$S$835,6,FALSE),VLOOKUP($A55,'sin-list 180320_update'!$A$2:$S$835,8,FALSE)),VLOOKUP($C55,'sin-list 180320_update'!$B$2:$S$835,7,FALSE))</f>
        <v>0</v>
      </c>
      <c r="M55" s="76" t="e">
        <f>IF($C55="-",IF($A55="-",IF(VLOOKUP($D55,'sin-list 180320_update'!$C$2:$S$835,8,FALSE)="",NA(),VLOOKUP($D55,'sin-list 180320_update'!$C$2:$S$835,8,FALSE)),IF(VLOOKUP($A55,'sin-list 180320_update'!$A$2:$S$835,10,FALSE)="",NA(),VLOOKUP($A55,'sin-list 180320_update'!$A$2:$S$835,10,FALSE))),IF(VLOOKUP($C55,'sin-list 180320_update'!$B$2:$S$835,9,FALSE)="",NA(),VLOOKUP($C55,'sin-list 180320_update'!$B$2:$S$835,9,FALSE)))</f>
        <v>#N/A</v>
      </c>
      <c r="N55" s="76" t="e">
        <f>IF($C55="-",IF($A55="-",IF(VLOOKUP($D55,'REACH Bilaga XVII_update'!$A$5:$E$131,4,FALSE)="",NA(),VLOOKUP($D55,'REACH Bilaga XVII_update'!$A$5:$E$131,4,FALSE)),IF(VLOOKUP($A55,'REACH Bilaga XVII_update'!$C$5:$D$131,2,FALSE)="",NA(),VLOOKUP($A55,'REACH Bilaga XVII_update'!$C$5:$D$131,2,FALSE))),IF(VLOOKUP($C55,'REACH Bilaga XVII_update'!$B$5:$D$131,3,FALSE)="",NA(),VLOOKUP($C55,'REACH Bilaga XVII_update'!$B$5:$D$131,3,FALSE)))</f>
        <v>#N/A</v>
      </c>
      <c r="O55" s="76" t="e">
        <f>IF($C55="-",IF($A55="-",IF(VLOOKUP($D55,' REACH Bilaga 59_update'!$A$5:$E$210,5,FALSE)="",NA(),VLOOKUP($D55,' REACH Bilaga 59_update'!$A$5:$E$210,5,FALSE)),IF(VLOOKUP($A55,' REACH Bilaga 59_update'!$D$5:$E$210,2,FALSE)="",NA(),VLOOKUP($A55,' REACH Bilaga 59_update'!$D$5:$E$210,2,FALSE))),IF(VLOOKUP($C55,' REACH Bilaga 59_update'!$C$5:$E$210,3,FALSE)="",NA(),VLOOKUP($C55,' REACH Bilaga 59_update'!$C$5:$E$210,3,FALSE)))</f>
        <v>#N/A</v>
      </c>
      <c r="P55" s="76" t="str">
        <f>IF(C55="-",IF(A55="-",IFERROR(VLOOKUP($D55,' REACH Bilaga 59_update'!$A$5:$F$210,MATCH(Sammanfattning!P$1,' REACH Bilaga 59_update'!$A$4:$F$4,0),FALSE),VLOOKUP($D55,'REACH Bilaga XIV_update'!$A$4:$H$110,MATCH(Sammanfattning!P$1,'REACH Bilaga XIV_update'!$A$4:$H$4,0),FALSE)),IFERROR(VLOOKUP($A55,' REACH Bilaga 59_update'!$D$5:$F$210,MATCH(Sammanfattning!P$1,' REACH Bilaga 59_update'!$D$4:$F$4,0),FALSE),VLOOKUP($A55,'REACH Bilaga XIV_update'!$D$4:$H$110,MATCH(Sammanfattning!P$1,'REACH Bilaga XIV_update'!$D$4:$H$4,0),FALSE))),IFERROR(VLOOKUP($C55,' REACH Bilaga 59_update'!$C$5:$F$210,MATCH(Sammanfattning!P$1,' REACH Bilaga 59_update'!$C$4:$F$4,0),FALSE),VLOOKUP($C55,'REACH Bilaga XIV_update'!$C$4:$H$110,MATCH(Sammanfattning!P$1,'REACH Bilaga XIV_update'!$C$4:$H$4,0),FALSE)))</f>
        <v>PBT (Article 57d)#vPvB (Article 57e)</v>
      </c>
      <c r="Q55" s="76" t="e">
        <f>IF($C55="-",IF($A55="-",IF(VLOOKUP($D55,'REACH Bilaga XIV_update'!$A$5:$I$110,9,FALSE)="",NA(),VLOOKUP($D55,'REACH Bilaga XIV_update'!$A$5:$I$110,9,FALSE)),IF(VLOOKUP($A55,'REACH Bilaga XIV_update'!$D$5:$I$110,6,FALSE)="",NA(),VLOOKUP($A55,'REACH Bilaga XIV_update'!$D$5:$I$110,6,FALSE))),IF(VLOOKUP($C55,'REACH Bilaga XIV_update'!$C$5:$I$110,7,FALSE)="",NA(),VLOOKUP($C55,'REACH Bilaga XIV_update'!$C$5:$I$110,7,FALSE)))</f>
        <v>#N/A</v>
      </c>
      <c r="R55" s="76" t="e">
        <f>IF($C55="-",IF($A55="-",IF(VLOOKUP($D55,CoRAP_update!$A$5:$O$376,15,FALSE)="",NA(),VLOOKUP($D55,CoRAP_update!$A$5:$O$376,15,FALSE)),IF(VLOOKUP($A55,CoRAP_update!$D$5:$O$376,12,FALSE)="",NA(),VLOOKUP($A55,CoRAP_update!$D$5:$O$376,12,FALSE))),IF(VLOOKUP($C55,CoRAP_update!$C$5:$O$376,13,FALSE)="",NA(),VLOOKUP($C55,CoRAP_update!$C$5:$O$376,13,FALSE)))</f>
        <v>#N/A</v>
      </c>
      <c r="S55" s="144" t="e">
        <f>IF($C55="-",IF($A55="-",VLOOKUP($D55,CoRAP_update!$A$5:$J$376,MATCH(Sammanfattning!S$1,CoRAP_update!$A$4:$J$4,0),FALSE),VLOOKUP($A55,CoRAP_update!$D$5:$J$376,MATCH(Sammanfattning!S$1,CoRAP_update!$D$4:$J$4,0),FALSE)),VLOOKUP($C55,CoRAP_update!$C$5:$J$376,MATCH(Sammanfattning!S$1,CoRAP_update!$C$4:$J$4,0),FALSE))</f>
        <v>#N/A</v>
      </c>
      <c r="T55" s="76" t="e">
        <f>IF($A55="-",VLOOKUP($D55,EDC_update!$C$2:$F$450,4,FALSE),VLOOKUP($A55,EDC_update!$B$2:$F$450,5,FALSE))</f>
        <v>#N/A</v>
      </c>
      <c r="V55" s="78">
        <f>IF(IFERROR(SEARCH("PBT",P55),99)=99,IF(IFERROR(SEARCH("suspected PBT",S55),99)=99,IF(IFERROR(SEARCH("concluded to be PBT",K55),99)=99,IF(IFERROR(SEARCH("PBT",S55),99)=99,IF(IFERROR(SEARCH("PBT cand",L55),99)=99,IF(IFERROR(SEARCH("PBT",L55),99)=99,IF(IFERROR(SEARCH("persistent, bioackumulative and toxic properties",K55),99)=99,0,Scoring!$E$3),Scoring!$E$3),Scoring!$E$7),Scoring!$E$3),Scoring!$E$5),Scoring!$E$6),Scoring!$E$3)</f>
        <v>1</v>
      </c>
      <c r="W55" s="78">
        <f>IF(IFERROR(SEARCH("vPvB",P55),99)=99,IF(IFERROR(SEARCH("suspected pbt/vPvB",S55),99)=99,IF(IFERROR(SEARCH("vPvB",S55),99)=99,IF(IFERROR(SEARCH("concluded to be a vPvB",S55),99)=99,IF(IFERROR(SEARCH("identified as vPvB",K55),99)=99,IF(IFERROR(SEARCH("concluded to be a vPvB",K55),99)=99,IF(IFERROR(SEARCH("concluded to be both pbt and vPvB",S55),99)=99,IF(IFERROR(SEARCH("concluded to be both pbt and vPvB",K55),99)=99,0,Scoring!$E$5),Scoring!$E$5),Scoring!$E$5),Scoring!$E$5),Scoring!$E$5),Scoring!$E$4),Scoring!$E$6),Scoring!$E$4)</f>
        <v>1</v>
      </c>
      <c r="X55" s="78">
        <f>IF(IFERROR(SEARCH("H410",N55),99)=99,IF(IFERROR(SEARCH("H410",O55),99)=99,IF(IFERROR(SEARCH("H410",Q55),99)=99,IF(IFERROR(SEARCH("H410",M55),99)=99,IF(IFERROR(SEARCH("H410",R55),99)=99,IF(IFERROR(SEARCH("H411",N55),99)=99,IF(IFERROR(SEARCH("H411",O55),99)=99,IF(IFERROR(SEARCH("H411",Q55),99)=99,IF(IFERROR(SEARCH("H411",M55),99)=99,IF(IFERROR(SEARCH("H411",R55),99)=99,IF(IFERROR(SEARCH("H413",N55),99)=99,IF(IFERROR(SEARCH("H413",O55),99)=99,IF(IFERROR(SEARCH("H413",Q55),99)=99,IF(IFERROR(SEARCH("H413",M55),99)=99,IF(IFERROR(SEARCH("H413",R55),99)=99,IF(IFERROR(SEARCH("H412",N55),99)=99,IF(IFERROR(SEARCH("H412",O55),99)=99,IF(IFERROR(SEARCH("H412",Q55),99)=99,IF(IFERROR(SEARCH("H412",M55),99)=99,IF(IFERROR(SEARCH("H412",R55),99)=99,0,Scoring!$E$2),Scoring!$E$2),Scoring!$E$2),Scoring!$E$2),Scoring!$E$2),Scoring!$E$2),Scoring!$E$2),Scoring!$E$2),Scoring!$E$2),Scoring!$E$2),Scoring!$E$2),Scoring!$E$2),Scoring!$E$2),Scoring!$E$2),Scoring!$E$2),Scoring!$E$2),Scoring!$E$2),Scoring!$E$2),Scoring!$E$2),Scoring!$E$2)</f>
        <v>0</v>
      </c>
      <c r="Y55" s="78">
        <f>IF(IFERROR(SEARCH("CMR",K55),99)=99,IF(IFERROR(SEARCH("Suspected CMR",S55),99)=99,IF(IFERROR(SEARCH("CMR",S55),99)=99,0,Scoring!$E$8),Scoring!$E$9),Scoring!$E$8)</f>
        <v>0</v>
      </c>
      <c r="Z55" s="78">
        <f>IF(IFERROR(SEARCH("H350",N55),99)=99,IF(IFERROR(SEARCH("H350",O55),99)=99,IF(IFERROR(SEARCH("H350",Q55),99)=99,IF(IFERROR(SEARCH("H350",M55),99)=99,IF(IFERROR(SEARCH("H350",R55),99)=99,IF(IFERROR(SEARCH("H351",N55),99)=99,IF(IFERROR(SEARCH("H351",O55),99)=99,IF(IFERROR(SEARCH("H351",Q55),99)=99,IF(IFERROR(SEARCH("H351",M55),99)=99,IF(IFERROR(SEARCH("H351",R55),99)=99,IF(IFERROR(SEARCH("carcinogenic",P55),99)=99,IF(IFERROR(SEARCH("suspected carcinogenic",S55),99)=99,0,Scoring!$E$12),Scoring!$E$11),Scoring!$E$10),Scoring!$E$10),Scoring!$E$10),Scoring!$E$10),Scoring!$E$10),Scoring!$E$10),Scoring!$E$10),Scoring!$E$10),Scoring!$E$10),Scoring!$E$10)</f>
        <v>0</v>
      </c>
      <c r="AA55" s="78">
        <f>IF(IFERROR(SEARCH("H340",N55),99)=99,IF(IFERROR(SEARCH("H340",O55),99)=99,IF(IFERROR(SEARCH("H340",Q55),99)=99,IF(IFERROR(SEARCH("H340",M55),99)=99,IF(IFERROR(SEARCH("H340",R55),99)=99,IF(IFERROR(SEARCH("H341",N55),99)=99,IF(IFERROR(SEARCH("H341",O55),99)=99,IF(IFERROR(SEARCH("H341",Q55),99)=99,IF(IFERROR(SEARCH("H341",M55),99)=99,IF(IFERROR(SEARCH("H341",R55),99)=99,IF(IFERROR(SEARCH("mutagenic",P55),99)=99,IF(IFERROR(SEARCH("suspected mutagenic",S55),99)=99,0,Scoring!$E$15),Scoring!$E$14),Scoring!$E$13),Scoring!$E$13),Scoring!$E$13),Scoring!$E$13),Scoring!$E$13),Scoring!$E$13),Scoring!$E$13),Scoring!$E$13),Scoring!$E$13),Scoring!$E$13)</f>
        <v>0</v>
      </c>
      <c r="AB55" s="78">
        <f>IF(IFERROR(SEARCH("H360",N55),99)=99,IF(IFERROR(SEARCH("H360",O55),99)=99,IF(IFERROR(SEARCH("H360",Q55),99)=99,IF(IFERROR(SEARCH("H360",M55),99)=99,IF(IFERROR(SEARCH("H360",R55),99)=99,IF(IFERROR(SEARCH("H361",N55),99)=99,IF(IFERROR(SEARCH("H361",O55),99)=99,IF(IFERROR(SEARCH("H361",Q55),99)=99,IF(IFERROR(SEARCH("H361",M55),99)=99,IF(IFERROR(SEARCH("H361",R55),99)=99,IF(IFERROR(SEARCH("reproduction",P55),99)=99,IF(IFERROR(SEARCH("suspected reprotoxic",S55),99)=99,IF(IFERROR(SEARCH("reprotoxic",S55),99)=99,IF(IFERROR(SEARCH("reprotoxic",K55),99)=99,0,Scoring!$E$18),Scoring!$E$18),Scoring!$E$19),Scoring!$E$17),Scoring!$E$16),Scoring!$E$16),Scoring!$E$16),Scoring!$E$16),Scoring!$E$16),Scoring!$E$16),Scoring!$E$16),Scoring!$E$16),Scoring!$E$16),Scoring!$E$16)</f>
        <v>0</v>
      </c>
      <c r="AC55" s="78">
        <f>IF(IFERROR(SEARCH("57f",L55),99)=99,IF(IFERROR(SEARCH("57(f)",P55),99)=99,0,Scoring!$E$20),Scoring!$E$20)</f>
        <v>0</v>
      </c>
      <c r="AD55" s="78">
        <f>IF(IFERROR(SEARCH("CAT1",T55),99)=99,IF(IFERROR(SEARCH("CAT2",T55),99)=99,IF(IFERROR(SEARCH("CAT3",T55),99)=99,IF(IFERROR(SEARCH("concluded to be endocrine",K55),99)=99,IF(IFERROR(SEARCH("categorised as endocrine",K55),99)=99,IF(IFERROR(SEARCH("endocrine disrupting",P55),99)=99,IF(IFERROR(SEARCH("endocrine disrupting",K55),99)=99,IF(IFERROR(SEARCH("suspected endocrine",S55),99)=99,IF(IFERROR(SEARCH("potential endocrine",S55),99)=99,0,Scoring!$E$25),Scoring!$E$25),Scoring!$E$24),Scoring!$E$24),Scoring!$E$24),Scoring!$E$24),Scoring!$E$23),Scoring!$E$22),Scoring!$E$21)</f>
        <v>0</v>
      </c>
      <c r="AE55" s="78">
        <f>IF(IFERROR(SEARCH("suspected sensitiser",S55),99)=99,IF(IFERROR(SEARCH("sensitiser",S55),99)=99,IF(IFERROR(SEARCH("other hazard based concern",S55),99)=99,0,Scoring!$E$28),Scoring!$E$26),Scoring!$E$27)</f>
        <v>0</v>
      </c>
      <c r="AF55" s="78">
        <f>IF(IFERROR(M55,1)=1,IF(IFERROR(N55,1)=1,IF(IFERROR(O55,1)=1,IF(IFERROR(Q55,1)=1,IF(IFERROR(R55,1)=1,IF(IFERROR(T55,1)=1,IF(IFERROR(K55,1)=1,IF(IFERROR(P55,1)=1,IF(IFERROR(S55,1)=1,Scoring!$E$29,0),0),0),0),0),0),0),0),0)</f>
        <v>0</v>
      </c>
      <c r="AG55" s="78">
        <f t="shared" si="4"/>
        <v>2</v>
      </c>
      <c r="AI55" s="93"/>
      <c r="AJ55" s="94"/>
      <c r="AK55" s="76"/>
      <c r="AL55" s="75"/>
      <c r="AN55" s="79"/>
      <c r="AO55" s="79"/>
      <c r="AP55" s="79"/>
      <c r="AQ55" s="79"/>
      <c r="AR55" s="79"/>
      <c r="AS55" s="78"/>
      <c r="AU55" s="79">
        <f>IF(IFERROR(F55,99)=99,IF(IFERROR(G55,99)=99,IF(IFERROR(H55,99)=99,IF(IFERROR(I55,99)=99,IF(IFERROR(E55,99)=99,IF(IFERROR(J55,99)=99,0,Scoring!$B$7),Scoring!$B$3),Scoring!$B$2),Scoring!$B$6),Scoring!$B$5),Scoring!$B$4)</f>
        <v>1</v>
      </c>
      <c r="AV55" s="78">
        <f t="shared" si="6"/>
        <v>2</v>
      </c>
      <c r="AW55" s="78"/>
      <c r="AX55" s="66"/>
      <c r="AY55" s="78"/>
      <c r="AZ55" s="76"/>
      <c r="BA55" s="76"/>
      <c r="BB55" s="76"/>
    </row>
    <row r="56" spans="1:54" x14ac:dyDescent="0.25">
      <c r="A56" s="77" t="s">
        <v>3060</v>
      </c>
      <c r="B56" s="76" t="str">
        <f t="shared" si="11"/>
        <v>214-604-9</v>
      </c>
      <c r="C56" s="77" t="s">
        <v>438</v>
      </c>
      <c r="D56" s="77" t="s">
        <v>439</v>
      </c>
      <c r="E56" s="76" t="str">
        <f>IF(C56="-",IF(A56="-",VLOOKUP(D56,'sin-list 180320_update'!$C$2:$C$835,1,FALSE),VLOOKUP(A56,'sin-list 180320_update'!$A$2:$A$835,1,FALSE)),VLOOKUP(C56,'sin-list 180320_update'!$B$2:$B$835,1,FALSE))</f>
        <v>214-604-9</v>
      </c>
      <c r="F56" s="76" t="str">
        <f>IF($C56="-",IF($A56="-",VLOOKUP($D56,'REACH Bilaga XVII_update'!$A$5:$A$131,1,FALSE),VLOOKUP($A56,'REACH Bilaga XVII_update'!$C$5:$C$131,1,FALSE)),VLOOKUP($C56,'REACH Bilaga XVII_update'!$B$5:$B$131,1,FALSE))</f>
        <v>214-604-9</v>
      </c>
      <c r="G56" s="76" t="str">
        <f>IF($C56="-",IF($A56="-",VLOOKUP($D56,' REACH Bilaga 59_update'!$A$5:$A$210,1,FALSE),VLOOKUP($A56,' REACH Bilaga 59_update'!$D$5:$D$210,1,FALSE)),VLOOKUP($C56,' REACH Bilaga 59_update'!$C$5:$C$210,1,FALSE))</f>
        <v>214-604-9</v>
      </c>
      <c r="H56" s="76" t="e">
        <f>IF($C56="-",IF($A56="-",VLOOKUP($D56,'REACH Bilaga XIV_update'!$A$5:$A$110,1,FALSE),VLOOKUP($A56,'REACH Bilaga XIV_update'!$D$5:$D$110,1,FALSE)),VLOOKUP($C56,'REACH Bilaga XIV_update'!$C$5:$C$110,1,FALSE))</f>
        <v>#N/A</v>
      </c>
      <c r="I56" s="76" t="e">
        <f>IF($C56="-",IF($A56="-",VLOOKUP($D56,CoRAP_update!$A$5:$A$376,1,FALSE),VLOOKUP($A56,CoRAP_update!$D$5:$D$376,1,FALSE)),VLOOKUP($C56,CoRAP_update!$C$5:$C$376,1,FALSE))</f>
        <v>#N/A</v>
      </c>
      <c r="J56" s="76" t="e">
        <f>IF($C56="-",IF($A56="-",VLOOKUP($D56,EDC_update!$C$2:$C$450,1,FALSE),VLOOKUP($A56,EDC_update!$B$2:$B$450,1,FALSE)),VLOOKUP($C56,EDC_update!$L$2:$L$450,1,FALSE))</f>
        <v>#N/A</v>
      </c>
      <c r="K56" s="76" t="str">
        <f>IF($C56="-",IF($A56="-",IF(VLOOKUP($D56,'sin-list 180320_update'!$C$2:$S$835,3,FALSE)="",NA(),VLOOKUP($D56,'sin-list 180320_update'!$C$2:$S$835,3,FALSE)),IF(VLOOKUP($A56,'sin-list 180320_update'!$A$2:$S$835,5,FALSE)="",NA(),VLOOKUP($A56,'sin-list 180320_update'!$A$2:$S$835,5,FALSE))),IF(VLOOKUP($C56,'sin-list 180320_update'!$B$2:$S$835,4,FALSE)="",NA(),VLOOKUP($C56,'sin-list 180320_update'!$B$2:$S$835,4,FALSE)))</f>
        <v>DecaBDE  has been reported to have developmentally toxic and endocrine disruptive effects. It is persistent but has been shown to have the potential to degrade to compounds with  PBT/vPvB properties. Deca BDE is commonly found in humans and the environmen</v>
      </c>
      <c r="L56" s="76" t="str">
        <f>IF($C56="-",IF($A56="-",VLOOKUP($D56,'sin-list 180320_update'!$C$2:$S$835,6,FALSE),VLOOKUP($A56,'sin-list 180320_update'!$A$2:$S$835,8,FALSE)),VLOOKUP($C56,'sin-list 180320_update'!$B$2:$S$835,7,FALSE))</f>
        <v>PBT cand list.</v>
      </c>
      <c r="M56" s="76" t="str">
        <f>IF($C56="-",IF($A56="-",IF(VLOOKUP($D56,'sin-list 180320_update'!$C$2:$S$835,8,FALSE)="",NA(),VLOOKUP($D56,'sin-list 180320_update'!$C$2:$S$835,8,FALSE)),IF(VLOOKUP($A56,'sin-list 180320_update'!$A$2:$S$835,10,FALSE)="",NA(),VLOOKUP($A56,'sin-list 180320_update'!$A$2:$S$835,10,FALSE))),IF(VLOOKUP($C56,'sin-list 180320_update'!$B$2:$S$835,9,FALSE)="",NA(),VLOOKUP($C56,'sin-list 180320_update'!$B$2:$S$835,9,FALSE)))</f>
        <v>PBT cand list.</v>
      </c>
      <c r="N56" s="76" t="e">
        <f>IF($C56="-",IF($A56="-",IF(VLOOKUP($D56,'REACH Bilaga XVII_update'!$A$5:$E$131,4,FALSE)="",NA(),VLOOKUP($D56,'REACH Bilaga XVII_update'!$A$5:$E$131,4,FALSE)),IF(VLOOKUP($A56,'REACH Bilaga XVII_update'!$C$5:$D$131,2,FALSE)="",NA(),VLOOKUP($A56,'REACH Bilaga XVII_update'!$C$5:$D$131,2,FALSE))),IF(VLOOKUP($C56,'REACH Bilaga XVII_update'!$B$5:$D$131,3,FALSE)="",NA(),VLOOKUP($C56,'REACH Bilaga XVII_update'!$B$5:$D$131,3,FALSE)))</f>
        <v>#N/A</v>
      </c>
      <c r="O56" s="76" t="e">
        <f>IF($C56="-",IF($A56="-",IF(VLOOKUP($D56,' REACH Bilaga 59_update'!$A$5:$E$210,5,FALSE)="",NA(),VLOOKUP($D56,' REACH Bilaga 59_update'!$A$5:$E$210,5,FALSE)),IF(VLOOKUP($A56,' REACH Bilaga 59_update'!$D$5:$E$210,2,FALSE)="",NA(),VLOOKUP($A56,' REACH Bilaga 59_update'!$D$5:$E$210,2,FALSE))),IF(VLOOKUP($C56,' REACH Bilaga 59_update'!$C$5:$E$210,3,FALSE)="",NA(),VLOOKUP($C56,' REACH Bilaga 59_update'!$C$5:$E$210,3,FALSE)))</f>
        <v>#N/A</v>
      </c>
      <c r="P56" s="76" t="str">
        <f>IF(C56="-",IF(A56="-",IFERROR(VLOOKUP($D56,' REACH Bilaga 59_update'!$A$5:$F$210,MATCH(Sammanfattning!P$1,' REACH Bilaga 59_update'!$A$4:$F$4,0),FALSE),VLOOKUP($D56,'REACH Bilaga XIV_update'!$A$4:$H$110,MATCH(Sammanfattning!P$1,'REACH Bilaga XIV_update'!$A$4:$H$4,0),FALSE)),IFERROR(VLOOKUP($A56,' REACH Bilaga 59_update'!$D$5:$F$210,MATCH(Sammanfattning!P$1,' REACH Bilaga 59_update'!$D$4:$F$4,0),FALSE),VLOOKUP($A56,'REACH Bilaga XIV_update'!$D$4:$H$110,MATCH(Sammanfattning!P$1,'REACH Bilaga XIV_update'!$D$4:$H$4,0),FALSE))),IFERROR(VLOOKUP($C56,' REACH Bilaga 59_update'!$C$5:$F$210,MATCH(Sammanfattning!P$1,' REACH Bilaga 59_update'!$C$4:$F$4,0),FALSE),VLOOKUP($C56,'REACH Bilaga XIV_update'!$C$4:$H$110,MATCH(Sammanfattning!P$1,'REACH Bilaga XIV_update'!$C$4:$H$4,0),FALSE)))</f>
        <v>PBT (Article 57d)#vPvB (Article 57e)</v>
      </c>
      <c r="Q56" s="76" t="e">
        <f>IF($C56="-",IF($A56="-",IF(VLOOKUP($D56,'REACH Bilaga XIV_update'!$A$5:$I$110,9,FALSE)="",NA(),VLOOKUP($D56,'REACH Bilaga XIV_update'!$A$5:$I$110,9,FALSE)),IF(VLOOKUP($A56,'REACH Bilaga XIV_update'!$D$5:$I$110,6,FALSE)="",NA(),VLOOKUP($A56,'REACH Bilaga XIV_update'!$D$5:$I$110,6,FALSE))),IF(VLOOKUP($C56,'REACH Bilaga XIV_update'!$C$5:$I$110,7,FALSE)="",NA(),VLOOKUP($C56,'REACH Bilaga XIV_update'!$C$5:$I$110,7,FALSE)))</f>
        <v>#N/A</v>
      </c>
      <c r="R56" s="76" t="e">
        <f>IF($C56="-",IF($A56="-",IF(VLOOKUP($D56,CoRAP_update!$A$5:$O$376,15,FALSE)="",NA(),VLOOKUP($D56,CoRAP_update!$A$5:$O$376,15,FALSE)),IF(VLOOKUP($A56,CoRAP_update!$D$5:$O$376,12,FALSE)="",NA(),VLOOKUP($A56,CoRAP_update!$D$5:$O$376,12,FALSE))),IF(VLOOKUP($C56,CoRAP_update!$C$5:$O$376,13,FALSE)="",NA(),VLOOKUP($C56,CoRAP_update!$C$5:$O$376,13,FALSE)))</f>
        <v>#N/A</v>
      </c>
      <c r="S56" s="144" t="e">
        <f>IF($C56="-",IF($A56="-",VLOOKUP($D56,CoRAP_update!$A$5:$J$376,MATCH(Sammanfattning!S$1,CoRAP_update!$A$4:$J$4,0),FALSE),VLOOKUP($A56,CoRAP_update!$D$5:$J$376,MATCH(Sammanfattning!S$1,CoRAP_update!$D$4:$J$4,0),FALSE)),VLOOKUP($C56,CoRAP_update!$C$5:$J$376,MATCH(Sammanfattning!S$1,CoRAP_update!$C$4:$J$4,0),FALSE))</f>
        <v>#N/A</v>
      </c>
      <c r="T56" s="76" t="e">
        <f>IF($A56="-",VLOOKUP($D56,EDC_update!$C$2:$F$450,4,FALSE),VLOOKUP($A56,EDC_update!$B$2:$F$450,5,FALSE))</f>
        <v>#N/A</v>
      </c>
      <c r="V56" s="78">
        <f>IF(IFERROR(SEARCH("PBT",P56),99)=99,IF(IFERROR(SEARCH("suspected PBT",S56),99)=99,IF(IFERROR(SEARCH("concluded to be PBT",K56),99)=99,IF(IFERROR(SEARCH("PBT",S56),99)=99,IF(IFERROR(SEARCH("PBT cand",L56),99)=99,IF(IFERROR(SEARCH("PBT",L56),99)=99,IF(IFERROR(SEARCH("persistent, bioackumulative and toxic properties",K56),99)=99,0,Scoring!$E$3),Scoring!$E$3),Scoring!$E$7),Scoring!$E$3),Scoring!$E$5),Scoring!$E$6),Scoring!$E$3)</f>
        <v>1</v>
      </c>
      <c r="W56" s="78">
        <f>IF(IFERROR(SEARCH("vPvB",P56),99)=99,IF(IFERROR(SEARCH("suspected pbt/vPvB",S56),99)=99,IF(IFERROR(SEARCH("vPvB",S56),99)=99,IF(IFERROR(SEARCH("concluded to be a vPvB",S56),99)=99,IF(IFERROR(SEARCH("identified as vPvB",K56),99)=99,IF(IFERROR(SEARCH("concluded to be a vPvB",K56),99)=99,IF(IFERROR(SEARCH("concluded to be both pbt and vPvB",S56),99)=99,IF(IFERROR(SEARCH("concluded to be both pbt and vPvB",K56),99)=99,0,Scoring!$E$5),Scoring!$E$5),Scoring!$E$5),Scoring!$E$5),Scoring!$E$5),Scoring!$E$4),Scoring!$E$6),Scoring!$E$4)</f>
        <v>1</v>
      </c>
      <c r="X56" s="78">
        <f>IF(IFERROR(SEARCH("H410",N56),99)=99,IF(IFERROR(SEARCH("H410",O56),99)=99,IF(IFERROR(SEARCH("H410",Q56),99)=99,IF(IFERROR(SEARCH("H410",M56),99)=99,IF(IFERROR(SEARCH("H410",R56),99)=99,IF(IFERROR(SEARCH("H411",N56),99)=99,IF(IFERROR(SEARCH("H411",O56),99)=99,IF(IFERROR(SEARCH("H411",Q56),99)=99,IF(IFERROR(SEARCH("H411",M56),99)=99,IF(IFERROR(SEARCH("H411",R56),99)=99,IF(IFERROR(SEARCH("H413",N56),99)=99,IF(IFERROR(SEARCH("H413",O56),99)=99,IF(IFERROR(SEARCH("H413",Q56),99)=99,IF(IFERROR(SEARCH("H413",M56),99)=99,IF(IFERROR(SEARCH("H413",R56),99)=99,IF(IFERROR(SEARCH("H412",N56),99)=99,IF(IFERROR(SEARCH("H412",O56),99)=99,IF(IFERROR(SEARCH("H412",Q56),99)=99,IF(IFERROR(SEARCH("H412",M56),99)=99,IF(IFERROR(SEARCH("H412",R56),99)=99,0,Scoring!$E$2),Scoring!$E$2),Scoring!$E$2),Scoring!$E$2),Scoring!$E$2),Scoring!$E$2),Scoring!$E$2),Scoring!$E$2),Scoring!$E$2),Scoring!$E$2),Scoring!$E$2),Scoring!$E$2),Scoring!$E$2),Scoring!$E$2),Scoring!$E$2),Scoring!$E$2),Scoring!$E$2),Scoring!$E$2),Scoring!$E$2),Scoring!$E$2)</f>
        <v>0</v>
      </c>
      <c r="Y56" s="78">
        <f>IF(IFERROR(SEARCH("CMR",K56),99)=99,IF(IFERROR(SEARCH("Suspected CMR",S56),99)=99,IF(IFERROR(SEARCH("CMR",S56),99)=99,0,Scoring!$E$8),Scoring!$E$9),Scoring!$E$8)</f>
        <v>0</v>
      </c>
      <c r="Z56" s="78">
        <f>IF(IFERROR(SEARCH("H350",N56),99)=99,IF(IFERROR(SEARCH("H350",O56),99)=99,IF(IFERROR(SEARCH("H350",Q56),99)=99,IF(IFERROR(SEARCH("H350",M56),99)=99,IF(IFERROR(SEARCH("H350",R56),99)=99,IF(IFERROR(SEARCH("H351",N56),99)=99,IF(IFERROR(SEARCH("H351",O56),99)=99,IF(IFERROR(SEARCH("H351",Q56),99)=99,IF(IFERROR(SEARCH("H351",M56),99)=99,IF(IFERROR(SEARCH("H351",R56),99)=99,IF(IFERROR(SEARCH("carcinogenic",P56),99)=99,IF(IFERROR(SEARCH("suspected carcinogenic",S56),99)=99,0,Scoring!$E$12),Scoring!$E$11),Scoring!$E$10),Scoring!$E$10),Scoring!$E$10),Scoring!$E$10),Scoring!$E$10),Scoring!$E$10),Scoring!$E$10),Scoring!$E$10),Scoring!$E$10),Scoring!$E$10)</f>
        <v>0</v>
      </c>
      <c r="AA56" s="78">
        <f>IF(IFERROR(SEARCH("H340",N56),99)=99,IF(IFERROR(SEARCH("H340",O56),99)=99,IF(IFERROR(SEARCH("H340",Q56),99)=99,IF(IFERROR(SEARCH("H340",M56),99)=99,IF(IFERROR(SEARCH("H340",R56),99)=99,IF(IFERROR(SEARCH("H341",N56),99)=99,IF(IFERROR(SEARCH("H341",O56),99)=99,IF(IFERROR(SEARCH("H341",Q56),99)=99,IF(IFERROR(SEARCH("H341",M56),99)=99,IF(IFERROR(SEARCH("H341",R56),99)=99,IF(IFERROR(SEARCH("mutagenic",P56),99)=99,IF(IFERROR(SEARCH("suspected mutagenic",S56),99)=99,0,Scoring!$E$15),Scoring!$E$14),Scoring!$E$13),Scoring!$E$13),Scoring!$E$13),Scoring!$E$13),Scoring!$E$13),Scoring!$E$13),Scoring!$E$13),Scoring!$E$13),Scoring!$E$13),Scoring!$E$13)</f>
        <v>0</v>
      </c>
      <c r="AB56" s="78">
        <f>IF(IFERROR(SEARCH("H360",N56),99)=99,IF(IFERROR(SEARCH("H360",O56),99)=99,IF(IFERROR(SEARCH("H360",Q56),99)=99,IF(IFERROR(SEARCH("H360",M56),99)=99,IF(IFERROR(SEARCH("H360",R56),99)=99,IF(IFERROR(SEARCH("H361",N56),99)=99,IF(IFERROR(SEARCH("H361",O56),99)=99,IF(IFERROR(SEARCH("H361",Q56),99)=99,IF(IFERROR(SEARCH("H361",M56),99)=99,IF(IFERROR(SEARCH("H361",R56),99)=99,IF(IFERROR(SEARCH("reproduction",P56),99)=99,IF(IFERROR(SEARCH("suspected reprotoxic",S56),99)=99,IF(IFERROR(SEARCH("reprotoxic",S56),99)=99,IF(IFERROR(SEARCH("reprotoxic",K56),99)=99,0,Scoring!$E$18),Scoring!$E$18),Scoring!$E$19),Scoring!$E$17),Scoring!$E$16),Scoring!$E$16),Scoring!$E$16),Scoring!$E$16),Scoring!$E$16),Scoring!$E$16),Scoring!$E$16),Scoring!$E$16),Scoring!$E$16),Scoring!$E$16)</f>
        <v>0</v>
      </c>
      <c r="AC56" s="78">
        <f>IF(IFERROR(SEARCH("57f",L56),99)=99,IF(IFERROR(SEARCH("57(f)",P56),99)=99,0,Scoring!$E$20),Scoring!$E$20)</f>
        <v>0</v>
      </c>
      <c r="AD56" s="78">
        <f>IF(IFERROR(SEARCH("CAT1",T56),99)=99,IF(IFERROR(SEARCH("CAT2",T56),99)=99,IF(IFERROR(SEARCH("CAT3",T56),99)=99,IF(IFERROR(SEARCH("concluded to be endocrine",K56),99)=99,IF(IFERROR(SEARCH("categorised as endocrine",K56),99)=99,IF(IFERROR(SEARCH("endocrine disrupting",P56),99)=99,IF(IFERROR(SEARCH("endocrine disrupting",K56),99)=99,IF(IFERROR(SEARCH("suspected endocrine",S56),99)=99,IF(IFERROR(SEARCH("potential endocrine",S56),99)=99,0,Scoring!$E$25),Scoring!$E$25),Scoring!$E$24),Scoring!$E$24),Scoring!$E$24),Scoring!$E$24),Scoring!$E$23),Scoring!$E$22),Scoring!$E$21)</f>
        <v>0</v>
      </c>
      <c r="AE56" s="78">
        <f>IF(IFERROR(SEARCH("suspected sensitiser",S56),99)=99,IF(IFERROR(SEARCH("sensitiser",S56),99)=99,IF(IFERROR(SEARCH("other hazard based concern",S56),99)=99,0,Scoring!$E$28),Scoring!$E$26),Scoring!$E$27)</f>
        <v>0</v>
      </c>
      <c r="AF56" s="78">
        <f>IF(IFERROR(M56,1)=1,IF(IFERROR(N56,1)=1,IF(IFERROR(O56,1)=1,IF(IFERROR(Q56,1)=1,IF(IFERROR(R56,1)=1,IF(IFERROR(T56,1)=1,IF(IFERROR(K56,1)=1,IF(IFERROR(P56,1)=1,IF(IFERROR(S56,1)=1,Scoring!$E$29,0),0),0),0),0),0),0),0),0)</f>
        <v>0</v>
      </c>
      <c r="AG56" s="78">
        <f t="shared" si="4"/>
        <v>2</v>
      </c>
      <c r="AI56" s="93"/>
      <c r="AJ56" s="94"/>
      <c r="AK56" s="76"/>
      <c r="AL56" s="75"/>
      <c r="AN56" s="79"/>
      <c r="AO56" s="79"/>
      <c r="AP56" s="79"/>
      <c r="AQ56" s="79"/>
      <c r="AR56" s="79"/>
      <c r="AS56" s="78"/>
      <c r="AU56" s="79">
        <f>IF(IFERROR(F56,99)=99,IF(IFERROR(G56,99)=99,IF(IFERROR(H56,99)=99,IF(IFERROR(I56,99)=99,IF(IFERROR(E56,99)=99,IF(IFERROR(J56,99)=99,0,Scoring!$B$7),Scoring!$B$3),Scoring!$B$2),Scoring!$B$6),Scoring!$B$5),Scoring!$B$4)</f>
        <v>1</v>
      </c>
      <c r="AV56" s="78">
        <f t="shared" si="6"/>
        <v>2</v>
      </c>
      <c r="AW56" s="78"/>
      <c r="AX56" s="66"/>
      <c r="AY56" s="78"/>
      <c r="AZ56" s="76"/>
      <c r="BA56" s="76"/>
      <c r="BB56" s="76"/>
    </row>
    <row r="57" spans="1:54" x14ac:dyDescent="0.25">
      <c r="A57" s="77" t="s">
        <v>3146</v>
      </c>
      <c r="B57" s="76" t="str">
        <f t="shared" si="11"/>
        <v>221-695-9</v>
      </c>
      <c r="C57" s="77" t="s">
        <v>1178</v>
      </c>
      <c r="D57" s="77" t="s">
        <v>1051</v>
      </c>
      <c r="E57" s="76" t="str">
        <f>IF(C57="-",IF(A57="-",VLOOKUP(D57,'sin-list 180320_update'!$C$2:$C$835,1,FALSE),VLOOKUP(A57,'sin-list 180320_update'!$A$2:$A$835,1,FALSE)),VLOOKUP(C57,'sin-list 180320_update'!$B$2:$B$835,1,FALSE))</f>
        <v>221-695-9</v>
      </c>
      <c r="F57" s="76" t="e">
        <f>IF($C57="-",IF($A57="-",VLOOKUP($D57,'REACH Bilaga XVII_update'!$A$5:$A$131,1,FALSE),VLOOKUP($A57,'REACH Bilaga XVII_update'!$C$5:$C$131,1,FALSE)),VLOOKUP($C57,'REACH Bilaga XVII_update'!$B$5:$B$131,1,FALSE))</f>
        <v>#N/A</v>
      </c>
      <c r="G57" s="76" t="str">
        <f>IF($C57="-",IF($A57="-",VLOOKUP($D57,' REACH Bilaga 59_update'!$A$5:$A$210,1,FALSE),VLOOKUP($A57,' REACH Bilaga 59_update'!$D$5:$D$210,1,FALSE)),VLOOKUP($C57,' REACH Bilaga 59_update'!$C$5:$C$210,1,FALSE))</f>
        <v>221-695-9</v>
      </c>
      <c r="H57" s="76" t="str">
        <f>IF($C57="-",IF($A57="-",VLOOKUP($D57,'REACH Bilaga XIV_update'!$A$5:$A$110,1,FALSE),VLOOKUP($A57,'REACH Bilaga XIV_update'!$D$5:$D$110,1,FALSE)),VLOOKUP($C57,'REACH Bilaga XIV_update'!$C$5:$C$110,1,FALSE))</f>
        <v>221-695-9</v>
      </c>
      <c r="I57" s="76" t="e">
        <f>IF($C57="-",IF($A57="-",VLOOKUP($D57,CoRAP_update!$A$5:$A$376,1,FALSE),VLOOKUP($A57,CoRAP_update!$D$5:$D$376,1,FALSE)),VLOOKUP($C57,CoRAP_update!$C$5:$C$376,1,FALSE))</f>
        <v>#N/A</v>
      </c>
      <c r="J57" s="76" t="e">
        <f>IF($C57="-",IF($A57="-",VLOOKUP($D57,EDC_update!$C$2:$C$450,1,FALSE),VLOOKUP($A57,EDC_update!$B$2:$B$450,1,FALSE)),VLOOKUP($C57,EDC_update!$L$2:$L$450,1,FALSE))</f>
        <v>#N/A</v>
      </c>
      <c r="K57" s="76" t="str">
        <f>IF($C57="-",IF($A57="-",IF(VLOOKUP($D57,'sin-list 180320_update'!$C$2:$S$835,3,FALSE)="",NA(),VLOOKUP($D57,'sin-list 180320_update'!$C$2:$S$835,3,FALSE)),IF(VLOOKUP($A57,'sin-list 180320_update'!$A$2:$S$835,5,FALSE)="",NA(),VLOOKUP($A57,'sin-list 180320_update'!$A$2:$S$835,5,FALSE))),IF(VLOOKUP($C57,'sin-list 180320_update'!$B$2:$S$835,4,FALSE)="",NA(),VLOOKUP($C57,'sin-list 180320_update'!$B$2:$S$835,4,FALSE)))</f>
        <v>Substance is concluded to be PBT by European Chemicals Bureau PBT Working Group.</v>
      </c>
      <c r="L57" s="76" t="str">
        <f>IF($C57="-",IF($A57="-",VLOOKUP($D57,'sin-list 180320_update'!$C$2:$S$835,6,FALSE),VLOOKUP($A57,'sin-list 180320_update'!$A$2:$S$835,8,FALSE)),VLOOKUP($C57,'sin-list 180320_update'!$B$2:$S$835,7,FALSE))</f>
        <v>PBT Cand list</v>
      </c>
      <c r="M57" s="76" t="str">
        <f>IF($C57="-",IF($A57="-",IF(VLOOKUP($D57,'sin-list 180320_update'!$C$2:$S$835,8,FALSE)="",NA(),VLOOKUP($D57,'sin-list 180320_update'!$C$2:$S$835,8,FALSE)),IF(VLOOKUP($A57,'sin-list 180320_update'!$A$2:$S$835,10,FALSE)="",NA(),VLOOKUP($A57,'sin-list 180320_update'!$A$2:$S$835,10,FALSE))),IF(VLOOKUP($C57,'sin-list 180320_update'!$B$2:$S$835,9,FALSE)="",NA(),VLOOKUP($C57,'sin-list 180320_update'!$B$2:$S$835,9,FALSE)))</f>
        <v>PBT Cand list</v>
      </c>
      <c r="N57" s="76" t="e">
        <f>IF($C57="-",IF($A57="-",IF(VLOOKUP($D57,'REACH Bilaga XVII_update'!$A$5:$E$131,4,FALSE)="",NA(),VLOOKUP($D57,'REACH Bilaga XVII_update'!$A$5:$E$131,4,FALSE)),IF(VLOOKUP($A57,'REACH Bilaga XVII_update'!$C$5:$D$131,2,FALSE)="",NA(),VLOOKUP($A57,'REACH Bilaga XVII_update'!$C$5:$D$131,2,FALSE))),IF(VLOOKUP($C57,'REACH Bilaga XVII_update'!$B$5:$D$131,3,FALSE)="",NA(),VLOOKUP($C57,'REACH Bilaga XVII_update'!$B$5:$D$131,3,FALSE)))</f>
        <v>#N/A</v>
      </c>
      <c r="O57" s="76" t="str">
        <f>IF($C57="-",IF($A57="-",IF(VLOOKUP($D57,' REACH Bilaga 59_update'!$A$5:$E$210,5,FALSE)="",NA(),VLOOKUP($D57,' REACH Bilaga 59_update'!$A$5:$E$210,5,FALSE)),IF(VLOOKUP($A57,' REACH Bilaga 59_update'!$D$5:$E$210,2,FALSE)="",NA(),VLOOKUP($A57,' REACH Bilaga 59_update'!$D$5:$E$210,2,FALSE))),IF(VLOOKUP($C57,' REACH Bilaga 59_update'!$C$5:$E$210,3,FALSE)="",NA(),VLOOKUP($C57,' REACH Bilaga 59_update'!$C$5:$E$210,3,FALSE)))</f>
        <v>H361
H362</v>
      </c>
      <c r="P57" s="76" t="str">
        <f>IF(C57="-",IF(A57="-",IFERROR(VLOOKUP($D57,' REACH Bilaga 59_update'!$A$5:$F$210,MATCH(Sammanfattning!P$1,' REACH Bilaga 59_update'!$A$4:$F$4,0),FALSE),VLOOKUP($D57,'REACH Bilaga XIV_update'!$A$4:$H$110,MATCH(Sammanfattning!P$1,'REACH Bilaga XIV_update'!$A$4:$H$4,0),FALSE)),IFERROR(VLOOKUP($A57,' REACH Bilaga 59_update'!$D$5:$F$210,MATCH(Sammanfattning!P$1,' REACH Bilaga 59_update'!$D$4:$F$4,0),FALSE),VLOOKUP($A57,'REACH Bilaga XIV_update'!$D$4:$H$110,MATCH(Sammanfattning!P$1,'REACH Bilaga XIV_update'!$D$4:$H$4,0),FALSE))),IFERROR(VLOOKUP($C57,' REACH Bilaga 59_update'!$C$5:$F$210,MATCH(Sammanfattning!P$1,' REACH Bilaga 59_update'!$C$4:$F$4,0),FALSE),VLOOKUP($C57,'REACH Bilaga XIV_update'!$C$4:$H$110,MATCH(Sammanfattning!P$1,'REACH Bilaga XIV_update'!$C$4:$H$4,0),FALSE)))</f>
        <v>PBT (Article 57d)</v>
      </c>
      <c r="Q57" s="76" t="str">
        <f>IF($C57="-",IF($A57="-",IF(VLOOKUP($D57,'REACH Bilaga XIV_update'!$A$5:$I$110,9,FALSE)="",NA(),VLOOKUP($D57,'REACH Bilaga XIV_update'!$A$5:$I$110,9,FALSE)),IF(VLOOKUP($A57,'REACH Bilaga XIV_update'!$D$5:$I$110,6,FALSE)="",NA(),VLOOKUP($A57,'REACH Bilaga XIV_update'!$D$5:$I$110,6,FALSE))),IF(VLOOKUP($C57,'REACH Bilaga XIV_update'!$C$5:$I$110,7,FALSE)="",NA(),VLOOKUP($C57,'REACH Bilaga XIV_update'!$C$5:$I$110,7,FALSE)))</f>
        <v>H361
H362</v>
      </c>
      <c r="R57" s="76" t="e">
        <f>IF($C57="-",IF($A57="-",IF(VLOOKUP($D57,CoRAP_update!$A$5:$O$376,15,FALSE)="",NA(),VLOOKUP($D57,CoRAP_update!$A$5:$O$376,15,FALSE)),IF(VLOOKUP($A57,CoRAP_update!$D$5:$O$376,12,FALSE)="",NA(),VLOOKUP($A57,CoRAP_update!$D$5:$O$376,12,FALSE))),IF(VLOOKUP($C57,CoRAP_update!$C$5:$O$376,13,FALSE)="",NA(),VLOOKUP($C57,CoRAP_update!$C$5:$O$376,13,FALSE)))</f>
        <v>#N/A</v>
      </c>
      <c r="S57" s="144" t="e">
        <f>IF($C57="-",IF($A57="-",VLOOKUP($D57,CoRAP_update!$A$5:$J$376,MATCH(Sammanfattning!S$1,CoRAP_update!$A$4:$J$4,0),FALSE),VLOOKUP($A57,CoRAP_update!$D$5:$J$376,MATCH(Sammanfattning!S$1,CoRAP_update!$D$4:$J$4,0),FALSE)),VLOOKUP($C57,CoRAP_update!$C$5:$J$376,MATCH(Sammanfattning!S$1,CoRAP_update!$C$4:$J$4,0),FALSE))</f>
        <v>#N/A</v>
      </c>
      <c r="T57" s="76" t="e">
        <f>IF($A57="-",VLOOKUP($D57,EDC_update!$C$2:$F$450,4,FALSE),VLOOKUP($A57,EDC_update!$B$2:$F$450,5,FALSE))</f>
        <v>#N/A</v>
      </c>
      <c r="V57" s="78">
        <f>IF(IFERROR(SEARCH("PBT",P57),99)=99,IF(IFERROR(SEARCH("suspected PBT",S57),99)=99,IF(IFERROR(SEARCH("concluded to be PBT",K57),99)=99,IF(IFERROR(SEARCH("PBT",S57),99)=99,IF(IFERROR(SEARCH("PBT cand",L57),99)=99,IF(IFERROR(SEARCH("PBT",L57),99)=99,IF(IFERROR(SEARCH("persistent, bioackumulative and toxic properties",K57),99)=99,0,Scoring!$E$3),Scoring!$E$3),Scoring!$E$7),Scoring!$E$3),Scoring!$E$5),Scoring!$E$6),Scoring!$E$3)</f>
        <v>1</v>
      </c>
      <c r="W57" s="78">
        <f>IF(IFERROR(SEARCH("vPvB",P57),99)=99,IF(IFERROR(SEARCH("suspected pbt/vPvB",S57),99)=99,IF(IFERROR(SEARCH("vPvB",S57),99)=99,IF(IFERROR(SEARCH("concluded to be a vPvB",S57),99)=99,IF(IFERROR(SEARCH("identified as vPvB",K57),99)=99,IF(IFERROR(SEARCH("concluded to be a vPvB",K57),99)=99,IF(IFERROR(SEARCH("concluded to be both pbt and vPvB",S57),99)=99,IF(IFERROR(SEARCH("concluded to be both pbt and vPvB",K57),99)=99,0,Scoring!$E$5),Scoring!$E$5),Scoring!$E$5),Scoring!$E$5),Scoring!$E$5),Scoring!$E$4),Scoring!$E$6),Scoring!$E$4)</f>
        <v>0</v>
      </c>
      <c r="X57" s="78">
        <f>IF(IFERROR(SEARCH("H410",N57),99)=99,IF(IFERROR(SEARCH("H410",O57),99)=99,IF(IFERROR(SEARCH("H410",Q57),99)=99,IF(IFERROR(SEARCH("H410",M57),99)=99,IF(IFERROR(SEARCH("H410",R57),99)=99,IF(IFERROR(SEARCH("H411",N57),99)=99,IF(IFERROR(SEARCH("H411",O57),99)=99,IF(IFERROR(SEARCH("H411",Q57),99)=99,IF(IFERROR(SEARCH("H411",M57),99)=99,IF(IFERROR(SEARCH("H411",R57),99)=99,IF(IFERROR(SEARCH("H413",N57),99)=99,IF(IFERROR(SEARCH("H413",O57),99)=99,IF(IFERROR(SEARCH("H413",Q57),99)=99,IF(IFERROR(SEARCH("H413",M57),99)=99,IF(IFERROR(SEARCH("H413",R57),99)=99,IF(IFERROR(SEARCH("H412",N57),99)=99,IF(IFERROR(SEARCH("H412",O57),99)=99,IF(IFERROR(SEARCH("H412",Q57),99)=99,IF(IFERROR(SEARCH("H412",M57),99)=99,IF(IFERROR(SEARCH("H412",R57),99)=99,0,Scoring!$E$2),Scoring!$E$2),Scoring!$E$2),Scoring!$E$2),Scoring!$E$2),Scoring!$E$2),Scoring!$E$2),Scoring!$E$2),Scoring!$E$2),Scoring!$E$2),Scoring!$E$2),Scoring!$E$2),Scoring!$E$2),Scoring!$E$2),Scoring!$E$2),Scoring!$E$2),Scoring!$E$2),Scoring!$E$2),Scoring!$E$2),Scoring!$E$2)</f>
        <v>0</v>
      </c>
      <c r="Y57" s="78">
        <f>IF(IFERROR(SEARCH("CMR",K57),99)=99,IF(IFERROR(SEARCH("Suspected CMR",S57),99)=99,IF(IFERROR(SEARCH("CMR",S57),99)=99,0,Scoring!$E$8),Scoring!$E$9),Scoring!$E$8)</f>
        <v>0</v>
      </c>
      <c r="Z57" s="78">
        <f>IF(IFERROR(SEARCH("H350",N57),99)=99,IF(IFERROR(SEARCH("H350",O57),99)=99,IF(IFERROR(SEARCH("H350",Q57),99)=99,IF(IFERROR(SEARCH("H350",M57),99)=99,IF(IFERROR(SEARCH("H350",R57),99)=99,IF(IFERROR(SEARCH("H351",N57),99)=99,IF(IFERROR(SEARCH("H351",O57),99)=99,IF(IFERROR(SEARCH("H351",Q57),99)=99,IF(IFERROR(SEARCH("H351",M57),99)=99,IF(IFERROR(SEARCH("H351",R57),99)=99,IF(IFERROR(SEARCH("carcinogenic",P57),99)=99,IF(IFERROR(SEARCH("suspected carcinogenic",S57),99)=99,0,Scoring!$E$12),Scoring!$E$11),Scoring!$E$10),Scoring!$E$10),Scoring!$E$10),Scoring!$E$10),Scoring!$E$10),Scoring!$E$10),Scoring!$E$10),Scoring!$E$10),Scoring!$E$10),Scoring!$E$10)</f>
        <v>0</v>
      </c>
      <c r="AA57" s="78">
        <f>IF(IFERROR(SEARCH("H340",N57),99)=99,IF(IFERROR(SEARCH("H340",O57),99)=99,IF(IFERROR(SEARCH("H340",Q57),99)=99,IF(IFERROR(SEARCH("H340",M57),99)=99,IF(IFERROR(SEARCH("H340",R57),99)=99,IF(IFERROR(SEARCH("H341",N57),99)=99,IF(IFERROR(SEARCH("H341",O57),99)=99,IF(IFERROR(SEARCH("H341",Q57),99)=99,IF(IFERROR(SEARCH("H341",M57),99)=99,IF(IFERROR(SEARCH("H341",R57),99)=99,IF(IFERROR(SEARCH("mutagenic",P57),99)=99,IF(IFERROR(SEARCH("suspected mutagenic",S57),99)=99,0,Scoring!$E$15),Scoring!$E$14),Scoring!$E$13),Scoring!$E$13),Scoring!$E$13),Scoring!$E$13),Scoring!$E$13),Scoring!$E$13),Scoring!$E$13),Scoring!$E$13),Scoring!$E$13),Scoring!$E$13)</f>
        <v>0</v>
      </c>
      <c r="AB57" s="78">
        <f>IF(IFERROR(SEARCH("H360",N57),99)=99,IF(IFERROR(SEARCH("H360",O57),99)=99,IF(IFERROR(SEARCH("H360",Q57),99)=99,IF(IFERROR(SEARCH("H360",M57),99)=99,IF(IFERROR(SEARCH("H360",R57),99)=99,IF(IFERROR(SEARCH("H361",N57),99)=99,IF(IFERROR(SEARCH("H361",O57),99)=99,IF(IFERROR(SEARCH("H361",Q57),99)=99,IF(IFERROR(SEARCH("H361",M57),99)=99,IF(IFERROR(SEARCH("H361",R57),99)=99,IF(IFERROR(SEARCH("reproduction",P57),99)=99,IF(IFERROR(SEARCH("suspected reprotoxic",S57),99)=99,IF(IFERROR(SEARCH("reprotoxic",S57),99)=99,IF(IFERROR(SEARCH("reprotoxic",K57),99)=99,0,Scoring!$E$18),Scoring!$E$18),Scoring!$E$19),Scoring!$E$17),Scoring!$E$16),Scoring!$E$16),Scoring!$E$16),Scoring!$E$16),Scoring!$E$16),Scoring!$E$16),Scoring!$E$16),Scoring!$E$16),Scoring!$E$16),Scoring!$E$16)</f>
        <v>1</v>
      </c>
      <c r="AC57" s="78">
        <f>IF(IFERROR(SEARCH("57f",L57),99)=99,IF(IFERROR(SEARCH("57(f)",P57),99)=99,0,Scoring!$E$20),Scoring!$E$20)</f>
        <v>0</v>
      </c>
      <c r="AD57" s="78">
        <f>IF(IFERROR(SEARCH("CAT1",T57),99)=99,IF(IFERROR(SEARCH("CAT2",T57),99)=99,IF(IFERROR(SEARCH("CAT3",T57),99)=99,IF(IFERROR(SEARCH("concluded to be endocrine",K57),99)=99,IF(IFERROR(SEARCH("categorised as endocrine",K57),99)=99,IF(IFERROR(SEARCH("endocrine disrupting",P57),99)=99,IF(IFERROR(SEARCH("endocrine disrupting",K57),99)=99,IF(IFERROR(SEARCH("suspected endocrine",S57),99)=99,IF(IFERROR(SEARCH("potential endocrine",S57),99)=99,0,Scoring!$E$25),Scoring!$E$25),Scoring!$E$24),Scoring!$E$24),Scoring!$E$24),Scoring!$E$24),Scoring!$E$23),Scoring!$E$22),Scoring!$E$21)</f>
        <v>0</v>
      </c>
      <c r="AE57" s="78">
        <f>IF(IFERROR(SEARCH("suspected sensitiser",S57),99)=99,IF(IFERROR(SEARCH("sensitiser",S57),99)=99,IF(IFERROR(SEARCH("other hazard based concern",S57),99)=99,0,Scoring!$E$28),Scoring!$E$26),Scoring!$E$27)</f>
        <v>0</v>
      </c>
      <c r="AF57" s="78">
        <f>IF(IFERROR(M57,1)=1,IF(IFERROR(N57,1)=1,IF(IFERROR(O57,1)=1,IF(IFERROR(Q57,1)=1,IF(IFERROR(R57,1)=1,IF(IFERROR(T57,1)=1,IF(IFERROR(K57,1)=1,IF(IFERROR(P57,1)=1,IF(IFERROR(S57,1)=1,Scoring!$E$29,0),0),0),0),0),0),0),0),0)</f>
        <v>0</v>
      </c>
      <c r="AG57" s="78">
        <f t="shared" si="4"/>
        <v>2</v>
      </c>
      <c r="AI57" s="93"/>
      <c r="AJ57" s="94"/>
      <c r="AK57" s="76"/>
      <c r="AL57" s="75"/>
      <c r="AN57" s="79"/>
      <c r="AO57" s="79"/>
      <c r="AP57" s="79"/>
      <c r="AQ57" s="79"/>
      <c r="AR57" s="79"/>
      <c r="AS57" s="78"/>
      <c r="AU57" s="79">
        <f>IF(IFERROR(F57,99)=99,IF(IFERROR(G57,99)=99,IF(IFERROR(H57,99)=99,IF(IFERROR(I57,99)=99,IF(IFERROR(E57,99)=99,IF(IFERROR(J57,99)=99,0,Scoring!$B$7),Scoring!$B$3),Scoring!$B$2),Scoring!$B$6),Scoring!$B$5),Scoring!$B$4)</f>
        <v>1</v>
      </c>
      <c r="AV57" s="78">
        <f t="shared" si="6"/>
        <v>2</v>
      </c>
      <c r="AW57" s="78"/>
      <c r="AX57" s="66"/>
      <c r="AY57" s="78"/>
      <c r="AZ57" s="76"/>
      <c r="BA57" s="76"/>
      <c r="BB57" s="76"/>
    </row>
    <row r="58" spans="1:54" x14ac:dyDescent="0.25">
      <c r="A58" s="77" t="s">
        <v>3033</v>
      </c>
      <c r="B58" s="76" t="str">
        <f t="shared" si="11"/>
        <v>223-346-6</v>
      </c>
      <c r="C58" s="77" t="s">
        <v>1288</v>
      </c>
      <c r="D58" s="77" t="s">
        <v>1289</v>
      </c>
      <c r="E58" s="76" t="str">
        <f>IF(C58="-",IF(A58="-",VLOOKUP(D58,'sin-list 180320_update'!$C$2:$C$835,1,FALSE),VLOOKUP(A58,'sin-list 180320_update'!$A$2:$A$835,1,FALSE)),VLOOKUP(C58,'sin-list 180320_update'!$B$2:$B$835,1,FALSE))</f>
        <v>223-346-6</v>
      </c>
      <c r="F58" s="76" t="e">
        <f>IF($C58="-",IF($A58="-",VLOOKUP($D58,'REACH Bilaga XVII_update'!$A$5:$A$131,1,FALSE),VLOOKUP($A58,'REACH Bilaga XVII_update'!$C$5:$C$131,1,FALSE)),VLOOKUP($C58,'REACH Bilaga XVII_update'!$B$5:$B$131,1,FALSE))</f>
        <v>#N/A</v>
      </c>
      <c r="G58" s="76" t="str">
        <f>IF($C58="-",IF($A58="-",VLOOKUP($D58,' REACH Bilaga 59_update'!$A$5:$A$210,1,FALSE),VLOOKUP($A58,' REACH Bilaga 59_update'!$D$5:$D$210,1,FALSE)),VLOOKUP($C58,' REACH Bilaga 59_update'!$C$5:$C$210,1,FALSE))</f>
        <v>223-346-6</v>
      </c>
      <c r="H58" s="76" t="str">
        <f>IF($C58="-",IF($A58="-",VLOOKUP($D58,'REACH Bilaga XIV_update'!$A$5:$A$110,1,FALSE),VLOOKUP($A58,'REACH Bilaga XIV_update'!$D$5:$D$110,1,FALSE)),VLOOKUP($C58,'REACH Bilaga XIV_update'!$C$5:$C$110,1,FALSE))</f>
        <v>223-346-6</v>
      </c>
      <c r="I58" s="76" t="e">
        <f>IF($C58="-",IF($A58="-",VLOOKUP($D58,CoRAP_update!$A$5:$A$376,1,FALSE),VLOOKUP($A58,CoRAP_update!$D$5:$D$376,1,FALSE)),VLOOKUP($C58,CoRAP_update!$C$5:$C$376,1,FALSE))</f>
        <v>#N/A</v>
      </c>
      <c r="J58" s="76" t="e">
        <f>IF($C58="-",IF($A58="-",VLOOKUP($D58,EDC_update!$C$2:$C$450,1,FALSE),VLOOKUP($A58,EDC_update!$B$2:$B$450,1,FALSE)),VLOOKUP($C58,EDC_update!$L$2:$L$450,1,FALSE))</f>
        <v>#N/A</v>
      </c>
      <c r="K58" s="76" t="str">
        <f>IF($C58="-",IF($A58="-",IF(VLOOKUP($D58,'sin-list 180320_update'!$C$2:$S$835,3,FALSE)="",NA(),VLOOKUP($D58,'sin-list 180320_update'!$C$2:$S$835,3,FALSE)),IF(VLOOKUP($A58,'sin-list 180320_update'!$A$2:$S$835,5,FALSE)="",NA(),VLOOKUP($A58,'sin-list 180320_update'!$A$2:$S$835,5,FALSE))),IF(VLOOKUP($C58,'sin-list 180320_update'!$B$2:$S$835,4,FALSE)="",NA(),VLOOKUP($C58,'sin-list 180320_update'!$B$2:$S$835,4,FALSE)))</f>
        <v>Substance is concluded to be PBT and vPvB SVHC by ECHA Member State Committee.</v>
      </c>
      <c r="L58" s="76" t="str">
        <f>IF($C58="-",IF($A58="-",VLOOKUP($D58,'sin-list 180320_update'!$C$2:$S$835,6,FALSE),VLOOKUP($A58,'sin-list 180320_update'!$A$2:$S$835,8,FALSE)),VLOOKUP($C58,'sin-list 180320_update'!$B$2:$S$835,7,FALSE))</f>
        <v>PBT and vPvB cand list.</v>
      </c>
      <c r="M58" s="76" t="e">
        <f>IF($C58="-",IF($A58="-",IF(VLOOKUP($D58,'sin-list 180320_update'!$C$2:$S$835,8,FALSE)="",NA(),VLOOKUP($D58,'sin-list 180320_update'!$C$2:$S$835,8,FALSE)),IF(VLOOKUP($A58,'sin-list 180320_update'!$A$2:$S$835,10,FALSE)="",NA(),VLOOKUP($A58,'sin-list 180320_update'!$A$2:$S$835,10,FALSE))),IF(VLOOKUP($C58,'sin-list 180320_update'!$B$2:$S$835,9,FALSE)="",NA(),VLOOKUP($C58,'sin-list 180320_update'!$B$2:$S$835,9,FALSE)))</f>
        <v>#N/A</v>
      </c>
      <c r="N58" s="76" t="e">
        <f>IF($C58="-",IF($A58="-",IF(VLOOKUP($D58,'REACH Bilaga XVII_update'!$A$5:$E$131,4,FALSE)="",NA(),VLOOKUP($D58,'REACH Bilaga XVII_update'!$A$5:$E$131,4,FALSE)),IF(VLOOKUP($A58,'REACH Bilaga XVII_update'!$C$5:$D$131,2,FALSE)="",NA(),VLOOKUP($A58,'REACH Bilaga XVII_update'!$C$5:$D$131,2,FALSE))),IF(VLOOKUP($C58,'REACH Bilaga XVII_update'!$B$5:$D$131,3,FALSE)="",NA(),VLOOKUP($C58,'REACH Bilaga XVII_update'!$B$5:$D$131,3,FALSE)))</f>
        <v>#N/A</v>
      </c>
      <c r="O58" s="76" t="e">
        <f>IF($C58="-",IF($A58="-",IF(VLOOKUP($D58,' REACH Bilaga 59_update'!$A$5:$E$210,5,FALSE)="",NA(),VLOOKUP($D58,' REACH Bilaga 59_update'!$A$5:$E$210,5,FALSE)),IF(VLOOKUP($A58,' REACH Bilaga 59_update'!$D$5:$E$210,2,FALSE)="",NA(),VLOOKUP($A58,' REACH Bilaga 59_update'!$D$5:$E$210,2,FALSE))),IF(VLOOKUP($C58,' REACH Bilaga 59_update'!$C$5:$E$210,3,FALSE)="",NA(),VLOOKUP($C58,' REACH Bilaga 59_update'!$C$5:$E$210,3,FALSE)))</f>
        <v>#N/A</v>
      </c>
      <c r="P58" s="76" t="str">
        <f>IF(C58="-",IF(A58="-",IFERROR(VLOOKUP($D58,' REACH Bilaga 59_update'!$A$5:$F$210,MATCH(Sammanfattning!P$1,' REACH Bilaga 59_update'!$A$4:$F$4,0),FALSE),VLOOKUP($D58,'REACH Bilaga XIV_update'!$A$4:$H$110,MATCH(Sammanfattning!P$1,'REACH Bilaga XIV_update'!$A$4:$H$4,0),FALSE)),IFERROR(VLOOKUP($A58,' REACH Bilaga 59_update'!$D$5:$F$210,MATCH(Sammanfattning!P$1,' REACH Bilaga 59_update'!$D$4:$F$4,0),FALSE),VLOOKUP($A58,'REACH Bilaga XIV_update'!$D$4:$H$110,MATCH(Sammanfattning!P$1,'REACH Bilaga XIV_update'!$D$4:$H$4,0),FALSE))),IFERROR(VLOOKUP($C58,' REACH Bilaga 59_update'!$C$5:$F$210,MATCH(Sammanfattning!P$1,' REACH Bilaga 59_update'!$C$4:$F$4,0),FALSE),VLOOKUP($C58,'REACH Bilaga XIV_update'!$C$4:$H$110,MATCH(Sammanfattning!P$1,'REACH Bilaga XIV_update'!$C$4:$H$4,0),FALSE)))</f>
        <v>PBT (Article 57d)#vPvB (Article 57e)</v>
      </c>
      <c r="Q58" s="76" t="e">
        <f>IF($C58="-",IF($A58="-",IF(VLOOKUP($D58,'REACH Bilaga XIV_update'!$A$5:$I$110,9,FALSE)="",NA(),VLOOKUP($D58,'REACH Bilaga XIV_update'!$A$5:$I$110,9,FALSE)),IF(VLOOKUP($A58,'REACH Bilaga XIV_update'!$D$5:$I$110,6,FALSE)="",NA(),VLOOKUP($A58,'REACH Bilaga XIV_update'!$D$5:$I$110,6,FALSE))),IF(VLOOKUP($C58,'REACH Bilaga XIV_update'!$C$5:$I$110,7,FALSE)="",NA(),VLOOKUP($C58,'REACH Bilaga XIV_update'!$C$5:$I$110,7,FALSE)))</f>
        <v>#N/A</v>
      </c>
      <c r="R58" s="76" t="e">
        <f>IF($C58="-",IF($A58="-",IF(VLOOKUP($D58,CoRAP_update!$A$5:$O$376,15,FALSE)="",NA(),VLOOKUP($D58,CoRAP_update!$A$5:$O$376,15,FALSE)),IF(VLOOKUP($A58,CoRAP_update!$D$5:$O$376,12,FALSE)="",NA(),VLOOKUP($A58,CoRAP_update!$D$5:$O$376,12,FALSE))),IF(VLOOKUP($C58,CoRAP_update!$C$5:$O$376,13,FALSE)="",NA(),VLOOKUP($C58,CoRAP_update!$C$5:$O$376,13,FALSE)))</f>
        <v>#N/A</v>
      </c>
      <c r="S58" s="144" t="e">
        <f>IF($C58="-",IF($A58="-",VLOOKUP($D58,CoRAP_update!$A$5:$J$376,MATCH(Sammanfattning!S$1,CoRAP_update!$A$4:$J$4,0),FALSE),VLOOKUP($A58,CoRAP_update!$D$5:$J$376,MATCH(Sammanfattning!S$1,CoRAP_update!$D$4:$J$4,0),FALSE)),VLOOKUP($C58,CoRAP_update!$C$5:$J$376,MATCH(Sammanfattning!S$1,CoRAP_update!$C$4:$J$4,0),FALSE))</f>
        <v>#N/A</v>
      </c>
      <c r="T58" s="76" t="e">
        <f>IF($A58="-",VLOOKUP($D58,EDC_update!$C$2:$F$450,4,FALSE),VLOOKUP($A58,EDC_update!$B$2:$F$450,5,FALSE))</f>
        <v>#N/A</v>
      </c>
      <c r="V58" s="78">
        <f>IF(IFERROR(SEARCH("PBT",P58),99)=99,IF(IFERROR(SEARCH("suspected PBT",S58),99)=99,IF(IFERROR(SEARCH("concluded to be PBT",K58),99)=99,IF(IFERROR(SEARCH("PBT",S58),99)=99,IF(IFERROR(SEARCH("PBT cand",L58),99)=99,IF(IFERROR(SEARCH("PBT",L58),99)=99,IF(IFERROR(SEARCH("persistent, bioackumulative and toxic properties",K58),99)=99,0,Scoring!$E$3),Scoring!$E$3),Scoring!$E$7),Scoring!$E$3),Scoring!$E$5),Scoring!$E$6),Scoring!$E$3)</f>
        <v>1</v>
      </c>
      <c r="W58" s="78">
        <f>IF(IFERROR(SEARCH("vPvB",P58),99)=99,IF(IFERROR(SEARCH("suspected pbt/vPvB",S58),99)=99,IF(IFERROR(SEARCH("vPvB",S58),99)=99,IF(IFERROR(SEARCH("concluded to be a vPvB",S58),99)=99,IF(IFERROR(SEARCH("identified as vPvB",K58),99)=99,IF(IFERROR(SEARCH("concluded to be a vPvB",K58),99)=99,IF(IFERROR(SEARCH("concluded to be both pbt and vPvB",S58),99)=99,IF(IFERROR(SEARCH("concluded to be both pbt and vPvB",K58),99)=99,0,Scoring!$E$5),Scoring!$E$5),Scoring!$E$5),Scoring!$E$5),Scoring!$E$5),Scoring!$E$4),Scoring!$E$6),Scoring!$E$4)</f>
        <v>1</v>
      </c>
      <c r="X58" s="78">
        <f>IF(IFERROR(SEARCH("H410",N58),99)=99,IF(IFERROR(SEARCH("H410",O58),99)=99,IF(IFERROR(SEARCH("H410",Q58),99)=99,IF(IFERROR(SEARCH("H410",M58),99)=99,IF(IFERROR(SEARCH("H410",R58),99)=99,IF(IFERROR(SEARCH("H411",N58),99)=99,IF(IFERROR(SEARCH("H411",O58),99)=99,IF(IFERROR(SEARCH("H411",Q58),99)=99,IF(IFERROR(SEARCH("H411",M58),99)=99,IF(IFERROR(SEARCH("H411",R58),99)=99,IF(IFERROR(SEARCH("H413",N58),99)=99,IF(IFERROR(SEARCH("H413",O58),99)=99,IF(IFERROR(SEARCH("H413",Q58),99)=99,IF(IFERROR(SEARCH("H413",M58),99)=99,IF(IFERROR(SEARCH("H413",R58),99)=99,IF(IFERROR(SEARCH("H412",N58),99)=99,IF(IFERROR(SEARCH("H412",O58),99)=99,IF(IFERROR(SEARCH("H412",Q58),99)=99,IF(IFERROR(SEARCH("H412",M58),99)=99,IF(IFERROR(SEARCH("H412",R58),99)=99,0,Scoring!$E$2),Scoring!$E$2),Scoring!$E$2),Scoring!$E$2),Scoring!$E$2),Scoring!$E$2),Scoring!$E$2),Scoring!$E$2),Scoring!$E$2),Scoring!$E$2),Scoring!$E$2),Scoring!$E$2),Scoring!$E$2),Scoring!$E$2),Scoring!$E$2),Scoring!$E$2),Scoring!$E$2),Scoring!$E$2),Scoring!$E$2),Scoring!$E$2)</f>
        <v>0</v>
      </c>
      <c r="Y58" s="78">
        <f>IF(IFERROR(SEARCH("CMR",K58),99)=99,IF(IFERROR(SEARCH("Suspected CMR",S58),99)=99,IF(IFERROR(SEARCH("CMR",S58),99)=99,0,Scoring!$E$8),Scoring!$E$9),Scoring!$E$8)</f>
        <v>0</v>
      </c>
      <c r="Z58" s="78">
        <f>IF(IFERROR(SEARCH("H350",N58),99)=99,IF(IFERROR(SEARCH("H350",O58),99)=99,IF(IFERROR(SEARCH("H350",Q58),99)=99,IF(IFERROR(SEARCH("H350",M58),99)=99,IF(IFERROR(SEARCH("H350",R58),99)=99,IF(IFERROR(SEARCH("H351",N58),99)=99,IF(IFERROR(SEARCH("H351",O58),99)=99,IF(IFERROR(SEARCH("H351",Q58),99)=99,IF(IFERROR(SEARCH("H351",M58),99)=99,IF(IFERROR(SEARCH("H351",R58),99)=99,IF(IFERROR(SEARCH("carcinogenic",P58),99)=99,IF(IFERROR(SEARCH("suspected carcinogenic",S58),99)=99,0,Scoring!$E$12),Scoring!$E$11),Scoring!$E$10),Scoring!$E$10),Scoring!$E$10),Scoring!$E$10),Scoring!$E$10),Scoring!$E$10),Scoring!$E$10),Scoring!$E$10),Scoring!$E$10),Scoring!$E$10)</f>
        <v>0</v>
      </c>
      <c r="AA58" s="78">
        <f>IF(IFERROR(SEARCH("H340",N58),99)=99,IF(IFERROR(SEARCH("H340",O58),99)=99,IF(IFERROR(SEARCH("H340",Q58),99)=99,IF(IFERROR(SEARCH("H340",M58),99)=99,IF(IFERROR(SEARCH("H340",R58),99)=99,IF(IFERROR(SEARCH("H341",N58),99)=99,IF(IFERROR(SEARCH("H341",O58),99)=99,IF(IFERROR(SEARCH("H341",Q58),99)=99,IF(IFERROR(SEARCH("H341",M58),99)=99,IF(IFERROR(SEARCH("H341",R58),99)=99,IF(IFERROR(SEARCH("mutagenic",P58),99)=99,IF(IFERROR(SEARCH("suspected mutagenic",S58),99)=99,0,Scoring!$E$15),Scoring!$E$14),Scoring!$E$13),Scoring!$E$13),Scoring!$E$13),Scoring!$E$13),Scoring!$E$13),Scoring!$E$13),Scoring!$E$13),Scoring!$E$13),Scoring!$E$13),Scoring!$E$13)</f>
        <v>0</v>
      </c>
      <c r="AB58" s="78">
        <f>IF(IFERROR(SEARCH("H360",N58),99)=99,IF(IFERROR(SEARCH("H360",O58),99)=99,IF(IFERROR(SEARCH("H360",Q58),99)=99,IF(IFERROR(SEARCH("H360",M58),99)=99,IF(IFERROR(SEARCH("H360",R58),99)=99,IF(IFERROR(SEARCH("H361",N58),99)=99,IF(IFERROR(SEARCH("H361",O58),99)=99,IF(IFERROR(SEARCH("H361",Q58),99)=99,IF(IFERROR(SEARCH("H361",M58),99)=99,IF(IFERROR(SEARCH("H361",R58),99)=99,IF(IFERROR(SEARCH("reproduction",P58),99)=99,IF(IFERROR(SEARCH("suspected reprotoxic",S58),99)=99,IF(IFERROR(SEARCH("reprotoxic",S58),99)=99,IF(IFERROR(SEARCH("reprotoxic",K58),99)=99,0,Scoring!$E$18),Scoring!$E$18),Scoring!$E$19),Scoring!$E$17),Scoring!$E$16),Scoring!$E$16),Scoring!$E$16),Scoring!$E$16),Scoring!$E$16),Scoring!$E$16),Scoring!$E$16),Scoring!$E$16),Scoring!$E$16),Scoring!$E$16)</f>
        <v>0</v>
      </c>
      <c r="AC58" s="78">
        <f>IF(IFERROR(SEARCH("57f",L58),99)=99,IF(IFERROR(SEARCH("57(f)",P58),99)=99,0,Scoring!$E$20),Scoring!$E$20)</f>
        <v>0</v>
      </c>
      <c r="AD58" s="78">
        <f>IF(IFERROR(SEARCH("CAT1",T58),99)=99,IF(IFERROR(SEARCH("CAT2",T58),99)=99,IF(IFERROR(SEARCH("CAT3",T58),99)=99,IF(IFERROR(SEARCH("concluded to be endocrine",K58),99)=99,IF(IFERROR(SEARCH("categorised as endocrine",K58),99)=99,IF(IFERROR(SEARCH("endocrine disrupting",P58),99)=99,IF(IFERROR(SEARCH("endocrine disrupting",K58),99)=99,IF(IFERROR(SEARCH("suspected endocrine",S58),99)=99,IF(IFERROR(SEARCH("potential endocrine",S58),99)=99,0,Scoring!$E$25),Scoring!$E$25),Scoring!$E$24),Scoring!$E$24),Scoring!$E$24),Scoring!$E$24),Scoring!$E$23),Scoring!$E$22),Scoring!$E$21)</f>
        <v>0</v>
      </c>
      <c r="AE58" s="78">
        <f>IF(IFERROR(SEARCH("suspected sensitiser",S58),99)=99,IF(IFERROR(SEARCH("sensitiser",S58),99)=99,IF(IFERROR(SEARCH("other hazard based concern",S58),99)=99,0,Scoring!$E$28),Scoring!$E$26),Scoring!$E$27)</f>
        <v>0</v>
      </c>
      <c r="AF58" s="78">
        <f>IF(IFERROR(M58,1)=1,IF(IFERROR(N58,1)=1,IF(IFERROR(O58,1)=1,IF(IFERROR(Q58,1)=1,IF(IFERROR(R58,1)=1,IF(IFERROR(T58,1)=1,IF(IFERROR(K58,1)=1,IF(IFERROR(P58,1)=1,IF(IFERROR(S58,1)=1,Scoring!$E$29,0),0),0),0),0),0),0),0),0)</f>
        <v>0</v>
      </c>
      <c r="AG58" s="78">
        <f t="shared" si="4"/>
        <v>2</v>
      </c>
      <c r="AI58" s="93"/>
      <c r="AJ58" s="94"/>
      <c r="AK58" s="76"/>
      <c r="AL58" s="75"/>
      <c r="AN58" s="79"/>
      <c r="AO58" s="79"/>
      <c r="AP58" s="79"/>
      <c r="AQ58" s="79"/>
      <c r="AR58" s="79"/>
      <c r="AS58" s="78"/>
      <c r="AU58" s="79">
        <f>IF(IFERROR(F58,99)=99,IF(IFERROR(G58,99)=99,IF(IFERROR(H58,99)=99,IF(IFERROR(I58,99)=99,IF(IFERROR(E58,99)=99,IF(IFERROR(J58,99)=99,0,Scoring!$B$7),Scoring!$B$3),Scoring!$B$2),Scoring!$B$6),Scoring!$B$5),Scoring!$B$4)</f>
        <v>1</v>
      </c>
      <c r="AV58" s="78">
        <f t="shared" si="6"/>
        <v>2</v>
      </c>
      <c r="AW58" s="78"/>
      <c r="AX58" s="66"/>
      <c r="AY58" s="78"/>
      <c r="AZ58" s="76"/>
      <c r="BA58" s="76"/>
      <c r="BB58" s="76"/>
    </row>
    <row r="59" spans="1:54" x14ac:dyDescent="0.25">
      <c r="A59" s="80" t="s">
        <v>6368</v>
      </c>
      <c r="B59" s="80" t="s">
        <v>30</v>
      </c>
      <c r="C59" s="80" t="s">
        <v>759</v>
      </c>
      <c r="D59" s="80" t="s">
        <v>11234</v>
      </c>
      <c r="E59" s="76" t="str">
        <f>IF(C59="-",IF(A59="-",VLOOKUP(D59,'sin-list 180320_update'!$C$2:$C$835,1,FALSE),VLOOKUP(A59,'sin-list 180320_update'!$A$2:$A$835,1,FALSE)),VLOOKUP(C59,'sin-list 180320_update'!$B$2:$B$835,1,FALSE))</f>
        <v>236-948-9</v>
      </c>
      <c r="F59" s="76" t="e">
        <f>IF($C59="-",IF($A59="-",VLOOKUP($D59,'REACH Bilaga XVII_update'!$A$5:$A$131,1,FALSE),VLOOKUP($A59,'REACH Bilaga XVII_update'!$C$5:$C$131,1,FALSE)),VLOOKUP($C59,'REACH Bilaga XVII_update'!$B$5:$B$131,1,FALSE))</f>
        <v>#N/A</v>
      </c>
      <c r="G59" s="76" t="str">
        <f>IF($C59="-",IF($A59="-",VLOOKUP($D59,' REACH Bilaga 59_update'!$A$5:$A$210,1,FALSE),VLOOKUP($A59,' REACH Bilaga 59_update'!$D$5:$D$210,1,FALSE)),VLOOKUP($C59,' REACH Bilaga 59_update'!$C$5:$C$210,1,FALSE))</f>
        <v>236-948-9</v>
      </c>
      <c r="H59" s="76" t="e">
        <f>IF($C59="-",IF($A59="-",VLOOKUP($D59,'REACH Bilaga XIV_update'!$A$5:$A$110,1,FALSE),VLOOKUP($A59,'REACH Bilaga XIV_update'!$D$5:$D$110,1,FALSE)),VLOOKUP($C59,'REACH Bilaga XIV_update'!$C$5:$C$110,1,FALSE))</f>
        <v>#N/A</v>
      </c>
      <c r="I59" s="76" t="e">
        <f>IF($C59="-",IF($A59="-",VLOOKUP($D59,CoRAP_update!$A$5:$A$376,1,FALSE),VLOOKUP($A59,CoRAP_update!$D$5:$D$376,1,FALSE)),VLOOKUP($C59,CoRAP_update!$C$5:$C$376,1,FALSE))</f>
        <v>#N/A</v>
      </c>
      <c r="J59" s="76" t="e">
        <f>IF($C59="-",IF($A59="-",VLOOKUP($D59,EDC_update!$C$2:$C$450,1,FALSE),VLOOKUP($A59,EDC_update!$B$2:$B$450,1,FALSE)),VLOOKUP($C59,EDC_update!$L$2:$L$450,1,FALSE))</f>
        <v>#N/A</v>
      </c>
      <c r="K59" s="76" t="str">
        <f>IF($C59="-",IF($A59="-",IF(VLOOKUP($D59,'sin-list 180320_update'!$C$2:$S$835,3,FALSE)="",NA(),VLOOKUP($D59,'sin-list 180320_update'!$C$2:$S$835,3,FALSE)),IF(VLOOKUP($A59,'sin-list 180320_update'!$A$2:$S$835,5,FALSE)="",NA(),VLOOKUP($A59,'sin-list 180320_update'!$A$2:$S$835,5,FALSE))),IF(VLOOKUP($C59,'sin-list 180320_update'!$B$2:$S$835,4,FALSE)="",NA(),VLOOKUP($C59,'sin-list 180320_update'!$B$2:$S$835,4,FALSE)))</f>
        <v>Identified as vPvB for the REACH Candidate List. This substance has persistent, bioackumulative and toxic properties.It has been detected in environmental and human samples and estimated and experimental data show P, B and T properties.</v>
      </c>
      <c r="L59" s="76" t="str">
        <f>IF($C59="-",IF($A59="-",VLOOKUP($D59,'sin-list 180320_update'!$C$2:$S$835,6,FALSE),VLOOKUP($A59,'sin-list 180320_update'!$A$2:$S$835,8,FALSE)),VLOOKUP($C59,'sin-list 180320_update'!$B$2:$S$835,7,FALSE))</f>
        <v>Official classification missing</v>
      </c>
      <c r="M59" s="76" t="e">
        <f>IF($C59="-",IF($A59="-",IF(VLOOKUP($D59,'sin-list 180320_update'!$C$2:$S$835,8,FALSE)="",NA(),VLOOKUP($D59,'sin-list 180320_update'!$C$2:$S$835,8,FALSE)),IF(VLOOKUP($A59,'sin-list 180320_update'!$A$2:$S$835,10,FALSE)="",NA(),VLOOKUP($A59,'sin-list 180320_update'!$A$2:$S$835,10,FALSE))),IF(VLOOKUP($C59,'sin-list 180320_update'!$B$2:$S$835,9,FALSE)="",NA(),VLOOKUP($C59,'sin-list 180320_update'!$B$2:$S$835,9,FALSE)))</f>
        <v>#N/A</v>
      </c>
      <c r="N59" s="76" t="e">
        <f>IF($C59="-",IF($A59="-",IF(VLOOKUP($D59,'REACH Bilaga XVII_update'!$A$5:$E$131,4,FALSE)="",NA(),VLOOKUP($D59,'REACH Bilaga XVII_update'!$A$5:$E$131,4,FALSE)),IF(VLOOKUP($A59,'REACH Bilaga XVII_update'!$C$5:$D$131,2,FALSE)="",NA(),VLOOKUP($A59,'REACH Bilaga XVII_update'!$C$5:$D$131,2,FALSE))),IF(VLOOKUP($C59,'REACH Bilaga XVII_update'!$B$5:$D$131,3,FALSE)="",NA(),VLOOKUP($C59,'REACH Bilaga XVII_update'!$B$5:$D$131,3,FALSE)))</f>
        <v>#N/A</v>
      </c>
      <c r="O59" s="76" t="e">
        <f>IF($C59="-",IF($A59="-",IF(VLOOKUP($D59,' REACH Bilaga 59_update'!$A$5:$E$210,5,FALSE)="",NA(),VLOOKUP($D59,' REACH Bilaga 59_update'!$A$5:$E$210,5,FALSE)),IF(VLOOKUP($A59,' REACH Bilaga 59_update'!$D$5:$E$210,2,FALSE)="",NA(),VLOOKUP($A59,' REACH Bilaga 59_update'!$D$5:$E$210,2,FALSE))),IF(VLOOKUP($C59,' REACH Bilaga 59_update'!$C$5:$E$210,3,FALSE)="",NA(),VLOOKUP($C59,' REACH Bilaga 59_update'!$C$5:$E$210,3,FALSE)))</f>
        <v>#N/A</v>
      </c>
      <c r="P59" s="76" t="str">
        <f>IF(C59="-",IF(A59="-",IFERROR(VLOOKUP($D59,' REACH Bilaga 59_update'!$A$5:$F$210,MATCH(Sammanfattning!P$1,' REACH Bilaga 59_update'!$A$4:$F$4,0),FALSE),VLOOKUP($D59,'REACH Bilaga XIV_update'!$A$4:$H$110,MATCH(Sammanfattning!P$1,'REACH Bilaga XIV_update'!$A$4:$H$4,0),FALSE)),IFERROR(VLOOKUP($A59,' REACH Bilaga 59_update'!$D$5:$F$210,MATCH(Sammanfattning!P$1,' REACH Bilaga 59_update'!$D$4:$F$4,0),FALSE),VLOOKUP($A59,'REACH Bilaga XIV_update'!$D$4:$H$110,MATCH(Sammanfattning!P$1,'REACH Bilaga XIV_update'!$D$4:$H$4,0),FALSE))),IFERROR(VLOOKUP($C59,' REACH Bilaga 59_update'!$C$5:$F$210,MATCH(Sammanfattning!P$1,' REACH Bilaga 59_update'!$C$4:$F$4,0),FALSE),VLOOKUP($C59,'REACH Bilaga XIV_update'!$C$4:$H$110,MATCH(Sammanfattning!P$1,'REACH Bilaga XIV_update'!$C$4:$H$4,0),FALSE)))</f>
        <v>vPvB (Article 57e)</v>
      </c>
      <c r="Q59" s="76" t="e">
        <f>IF($C59="-",IF($A59="-",IF(VLOOKUP($D59,'REACH Bilaga XIV_update'!$A$5:$I$110,9,FALSE)="",NA(),VLOOKUP($D59,'REACH Bilaga XIV_update'!$A$5:$I$110,9,FALSE)),IF(VLOOKUP($A59,'REACH Bilaga XIV_update'!$D$5:$I$110,6,FALSE)="",NA(),VLOOKUP($A59,'REACH Bilaga XIV_update'!$D$5:$I$110,6,FALSE))),IF(VLOOKUP($C59,'REACH Bilaga XIV_update'!$C$5:$I$110,7,FALSE)="",NA(),VLOOKUP($C59,'REACH Bilaga XIV_update'!$C$5:$I$110,7,FALSE)))</f>
        <v>#N/A</v>
      </c>
      <c r="R59" s="76" t="e">
        <f>IF($C59="-",IF($A59="-",IF(VLOOKUP($D59,CoRAP_update!$A$5:$O$376,15,FALSE)="",NA(),VLOOKUP($D59,CoRAP_update!$A$5:$O$376,15,FALSE)),IF(VLOOKUP($A59,CoRAP_update!$D$5:$O$376,12,FALSE)="",NA(),VLOOKUP($A59,CoRAP_update!$D$5:$O$376,12,FALSE))),IF(VLOOKUP($C59,CoRAP_update!$C$5:$O$376,13,FALSE)="",NA(),VLOOKUP($C59,CoRAP_update!$C$5:$O$376,13,FALSE)))</f>
        <v>#N/A</v>
      </c>
      <c r="S59" s="144" t="e">
        <f>IF($C59="-",IF($A59="-",VLOOKUP($D59,CoRAP_update!$A$5:$J$376,MATCH(Sammanfattning!S$1,CoRAP_update!$A$4:$J$4,0),FALSE),VLOOKUP($A59,CoRAP_update!$D$5:$J$376,MATCH(Sammanfattning!S$1,CoRAP_update!$D$4:$J$4,0),FALSE)),VLOOKUP($C59,CoRAP_update!$C$5:$J$376,MATCH(Sammanfattning!S$1,CoRAP_update!$C$4:$J$4,0),FALSE))</f>
        <v>#N/A</v>
      </c>
      <c r="T59" s="76" t="e">
        <f>IF($A59="-",VLOOKUP($D59,EDC_update!$C$2:$F$450,4,FALSE),VLOOKUP($A59,EDC_update!$B$2:$F$450,5,FALSE))</f>
        <v>#N/A</v>
      </c>
      <c r="V59" s="78">
        <f>IF(IFERROR(SEARCH("PBT",P59),99)=99,IF(IFERROR(SEARCH("suspected PBT",S59),99)=99,IF(IFERROR(SEARCH("concluded to be PBT",K59),99)=99,IF(IFERROR(SEARCH("PBT",S59),99)=99,IF(IFERROR(SEARCH("PBT cand",L59),99)=99,IF(IFERROR(SEARCH("PBT",L59),99)=99,IF(IFERROR(SEARCH("persistent, bioackumulative and toxic properties",K59),99)=99,0,Scoring!$E$3),Scoring!$E$3),Scoring!$E$7),Scoring!$E$3),Scoring!$E$5),Scoring!$E$6),Scoring!$E$3)</f>
        <v>1</v>
      </c>
      <c r="W59" s="78">
        <f>IF(IFERROR(SEARCH("vPvB",P59),99)=99,IF(IFERROR(SEARCH("suspected pbt/vPvB",S59),99)=99,IF(IFERROR(SEARCH("vPvB",S59),99)=99,IF(IFERROR(SEARCH("concluded to be a vPvB",S59),99)=99,IF(IFERROR(SEARCH("identified as vPvB",K59),99)=99,IF(IFERROR(SEARCH("concluded to be a vPvB",K59),99)=99,IF(IFERROR(SEARCH("concluded to be both pbt and vPvB",S59),99)=99,IF(IFERROR(SEARCH("concluded to be both pbt and vPvB",K59),99)=99,0,Scoring!$E$5),Scoring!$E$5),Scoring!$E$5),Scoring!$E$5),Scoring!$E$5),Scoring!$E$4),Scoring!$E$6),Scoring!$E$4)</f>
        <v>1</v>
      </c>
      <c r="X59" s="78">
        <f>IF(IFERROR(SEARCH("H410",N59),99)=99,IF(IFERROR(SEARCH("H410",O59),99)=99,IF(IFERROR(SEARCH("H410",Q59),99)=99,IF(IFERROR(SEARCH("H410",M59),99)=99,IF(IFERROR(SEARCH("H410",R59),99)=99,IF(IFERROR(SEARCH("H411",N59),99)=99,IF(IFERROR(SEARCH("H411",O59),99)=99,IF(IFERROR(SEARCH("H411",Q59),99)=99,IF(IFERROR(SEARCH("H411",M59),99)=99,IF(IFERROR(SEARCH("H411",R59),99)=99,IF(IFERROR(SEARCH("H413",N59),99)=99,IF(IFERROR(SEARCH("H413",O59),99)=99,IF(IFERROR(SEARCH("H413",Q59),99)=99,IF(IFERROR(SEARCH("H413",M59),99)=99,IF(IFERROR(SEARCH("H413",R59),99)=99,IF(IFERROR(SEARCH("H412",N59),99)=99,IF(IFERROR(SEARCH("H412",O59),99)=99,IF(IFERROR(SEARCH("H412",Q59),99)=99,IF(IFERROR(SEARCH("H412",M59),99)=99,IF(IFERROR(SEARCH("H412",R59),99)=99,0,Scoring!$E$2),Scoring!$E$2),Scoring!$E$2),Scoring!$E$2),Scoring!$E$2),Scoring!$E$2),Scoring!$E$2),Scoring!$E$2),Scoring!$E$2),Scoring!$E$2),Scoring!$E$2),Scoring!$E$2),Scoring!$E$2),Scoring!$E$2),Scoring!$E$2),Scoring!$E$2),Scoring!$E$2),Scoring!$E$2),Scoring!$E$2),Scoring!$E$2)</f>
        <v>0</v>
      </c>
      <c r="Y59" s="78">
        <f>IF(IFERROR(SEARCH("CMR",K59),99)=99,IF(IFERROR(SEARCH("Suspected CMR",S59),99)=99,IF(IFERROR(SEARCH("CMR",S59),99)=99,0,Scoring!$E$8),Scoring!$E$9),Scoring!$E$8)</f>
        <v>0</v>
      </c>
      <c r="Z59" s="78">
        <f>IF(IFERROR(SEARCH("H350",N59),99)=99,IF(IFERROR(SEARCH("H350",O59),99)=99,IF(IFERROR(SEARCH("H350",Q59),99)=99,IF(IFERROR(SEARCH("H350",M59),99)=99,IF(IFERROR(SEARCH("H350",R59),99)=99,IF(IFERROR(SEARCH("H351",N59),99)=99,IF(IFERROR(SEARCH("H351",O59),99)=99,IF(IFERROR(SEARCH("H351",Q59),99)=99,IF(IFERROR(SEARCH("H351",M59),99)=99,IF(IFERROR(SEARCH("H351",R59),99)=99,IF(IFERROR(SEARCH("carcinogenic",P59),99)=99,IF(IFERROR(SEARCH("suspected carcinogenic",S59),99)=99,0,Scoring!$E$12),Scoring!$E$11),Scoring!$E$10),Scoring!$E$10),Scoring!$E$10),Scoring!$E$10),Scoring!$E$10),Scoring!$E$10),Scoring!$E$10),Scoring!$E$10),Scoring!$E$10),Scoring!$E$10)</f>
        <v>0</v>
      </c>
      <c r="AA59" s="78">
        <f>IF(IFERROR(SEARCH("H340",N59),99)=99,IF(IFERROR(SEARCH("H340",O59),99)=99,IF(IFERROR(SEARCH("H340",Q59),99)=99,IF(IFERROR(SEARCH("H340",M59),99)=99,IF(IFERROR(SEARCH("H340",R59),99)=99,IF(IFERROR(SEARCH("H341",N59),99)=99,IF(IFERROR(SEARCH("H341",O59),99)=99,IF(IFERROR(SEARCH("H341",Q59),99)=99,IF(IFERROR(SEARCH("H341",M59),99)=99,IF(IFERROR(SEARCH("H341",R59),99)=99,IF(IFERROR(SEARCH("mutagenic",P59),99)=99,IF(IFERROR(SEARCH("suspected mutagenic",S59),99)=99,0,Scoring!$E$15),Scoring!$E$14),Scoring!$E$13),Scoring!$E$13),Scoring!$E$13),Scoring!$E$13),Scoring!$E$13),Scoring!$E$13),Scoring!$E$13),Scoring!$E$13),Scoring!$E$13),Scoring!$E$13)</f>
        <v>0</v>
      </c>
      <c r="AB59" s="78">
        <f>IF(IFERROR(SEARCH("H360",N59),99)=99,IF(IFERROR(SEARCH("H360",O59),99)=99,IF(IFERROR(SEARCH("H360",Q59),99)=99,IF(IFERROR(SEARCH("H360",M59),99)=99,IF(IFERROR(SEARCH("H360",R59),99)=99,IF(IFERROR(SEARCH("H361",N59),99)=99,IF(IFERROR(SEARCH("H361",O59),99)=99,IF(IFERROR(SEARCH("H361",Q59),99)=99,IF(IFERROR(SEARCH("H361",M59),99)=99,IF(IFERROR(SEARCH("H361",R59),99)=99,IF(IFERROR(SEARCH("reproduction",P59),99)=99,IF(IFERROR(SEARCH("suspected reprotoxic",S59),99)=99,IF(IFERROR(SEARCH("reprotoxic",S59),99)=99,IF(IFERROR(SEARCH("reprotoxic",K59),99)=99,0,Scoring!$E$18),Scoring!$E$18),Scoring!$E$19),Scoring!$E$17),Scoring!$E$16),Scoring!$E$16),Scoring!$E$16),Scoring!$E$16),Scoring!$E$16),Scoring!$E$16),Scoring!$E$16),Scoring!$E$16),Scoring!$E$16),Scoring!$E$16)</f>
        <v>0</v>
      </c>
      <c r="AC59" s="78">
        <f>IF(IFERROR(SEARCH("57f",L59),99)=99,IF(IFERROR(SEARCH("57(f)",P59),99)=99,0,Scoring!$E$20),Scoring!$E$20)</f>
        <v>0</v>
      </c>
      <c r="AD59" s="78">
        <f>IF(IFERROR(SEARCH("CAT1",T59),99)=99,IF(IFERROR(SEARCH("CAT2",T59),99)=99,IF(IFERROR(SEARCH("CAT3",T59),99)=99,IF(IFERROR(SEARCH("concluded to be endocrine",K59),99)=99,IF(IFERROR(SEARCH("categorised as endocrine",K59),99)=99,IF(IFERROR(SEARCH("endocrine disrupting",P59),99)=99,IF(IFERROR(SEARCH("endocrine disrupting",K59),99)=99,IF(IFERROR(SEARCH("suspected endocrine",S59),99)=99,IF(IFERROR(SEARCH("potential endocrine",S59),99)=99,0,Scoring!$E$25),Scoring!$E$25),Scoring!$E$24),Scoring!$E$24),Scoring!$E$24),Scoring!$E$24),Scoring!$E$23),Scoring!$E$22),Scoring!$E$21)</f>
        <v>0</v>
      </c>
      <c r="AE59" s="78">
        <f>IF(IFERROR(SEARCH("suspected sensitiser",S59),99)=99,IF(IFERROR(SEARCH("sensitiser",S59),99)=99,IF(IFERROR(SEARCH("other hazard based concern",S59),99)=99,0,Scoring!$E$28),Scoring!$E$26),Scoring!$E$27)</f>
        <v>0</v>
      </c>
      <c r="AF59" s="78">
        <f>IF(IFERROR(M59,1)=1,IF(IFERROR(N59,1)=1,IF(IFERROR(O59,1)=1,IF(IFERROR(Q59,1)=1,IF(IFERROR(R59,1)=1,IF(IFERROR(T59,1)=1,IF(IFERROR(K59,1)=1,IF(IFERROR(P59,1)=1,IF(IFERROR(S59,1)=1,Scoring!$E$29,0),0),0),0),0),0),0),0),0)</f>
        <v>0</v>
      </c>
      <c r="AG59" s="78">
        <f t="shared" si="4"/>
        <v>2</v>
      </c>
      <c r="AI59" s="93"/>
      <c r="AJ59" s="94"/>
      <c r="AK59" s="76"/>
      <c r="AL59" s="75"/>
      <c r="AN59" s="79"/>
      <c r="AO59" s="79"/>
      <c r="AP59" s="79"/>
      <c r="AQ59" s="79"/>
      <c r="AR59" s="79"/>
      <c r="AS59" s="78"/>
      <c r="AU59" s="79">
        <f>IF(IFERROR(F59,99)=99,IF(IFERROR(G59,99)=99,IF(IFERROR(H59,99)=99,IF(IFERROR(I59,99)=99,IF(IFERROR(E59,99)=99,IF(IFERROR(J59,99)=99,0,Scoring!$B$7),Scoring!$B$3),Scoring!$B$2),Scoring!$B$6),Scoring!$B$5),Scoring!$B$4)</f>
        <v>1</v>
      </c>
      <c r="AV59" s="78">
        <f t="shared" si="6"/>
        <v>2</v>
      </c>
      <c r="AW59" s="78"/>
      <c r="AX59" s="66"/>
      <c r="AY59" s="78"/>
      <c r="AZ59" s="76"/>
      <c r="BB59" s="76"/>
    </row>
    <row r="60" spans="1:54" x14ac:dyDescent="0.25">
      <c r="A60" s="77" t="s">
        <v>7480</v>
      </c>
      <c r="B60" s="76" t="str">
        <f t="shared" ref="B60:B66" si="12">C60</f>
        <v>236-948-9</v>
      </c>
      <c r="C60" s="77" t="s">
        <v>759</v>
      </c>
      <c r="D60" s="77" t="s">
        <v>760</v>
      </c>
      <c r="E60" s="76" t="str">
        <f>IF(C60="-",IF(A60="-",VLOOKUP(D60,'sin-list 180320_update'!$C$2:$C$835,1,FALSE),VLOOKUP(A60,'sin-list 180320_update'!$A$2:$A$835,1,FALSE)),VLOOKUP(C60,'sin-list 180320_update'!$B$2:$B$835,1,FALSE))</f>
        <v>236-948-9</v>
      </c>
      <c r="F60" s="76" t="e">
        <f>IF($C60="-",IF($A60="-",VLOOKUP($D60,'REACH Bilaga XVII_update'!$A$5:$A$131,1,FALSE),VLOOKUP($A60,'REACH Bilaga XVII_update'!$C$5:$C$131,1,FALSE)),VLOOKUP($C60,'REACH Bilaga XVII_update'!$B$5:$B$131,1,FALSE))</f>
        <v>#N/A</v>
      </c>
      <c r="G60" s="76" t="str">
        <f>IF($C60="-",IF($A60="-",VLOOKUP($D60,' REACH Bilaga 59_update'!$A$5:$A$210,1,FALSE),VLOOKUP($A60,' REACH Bilaga 59_update'!$D$5:$D$210,1,FALSE)),VLOOKUP($C60,' REACH Bilaga 59_update'!$C$5:$C$210,1,FALSE))</f>
        <v>236-948-9</v>
      </c>
      <c r="H60" s="76" t="e">
        <f>IF($C60="-",IF($A60="-",VLOOKUP($D60,'REACH Bilaga XIV_update'!$A$5:$A$110,1,FALSE),VLOOKUP($A60,'REACH Bilaga XIV_update'!$D$5:$D$110,1,FALSE)),VLOOKUP($C60,'REACH Bilaga XIV_update'!$C$5:$C$110,1,FALSE))</f>
        <v>#N/A</v>
      </c>
      <c r="I60" s="76" t="e">
        <f>IF($C60="-",IF($A60="-",VLOOKUP($D60,CoRAP_update!$A$5:$A$376,1,FALSE),VLOOKUP($A60,CoRAP_update!$D$5:$D$376,1,FALSE)),VLOOKUP($C60,CoRAP_update!$C$5:$C$376,1,FALSE))</f>
        <v>#N/A</v>
      </c>
      <c r="J60" s="76" t="e">
        <f>IF($C60="-",IF($A60="-",VLOOKUP($D60,EDC_update!$C$2:$C$450,1,FALSE),VLOOKUP($A60,EDC_update!$B$2:$B$450,1,FALSE)),VLOOKUP($C60,EDC_update!$L$2:$L$450,1,FALSE))</f>
        <v>#N/A</v>
      </c>
      <c r="K60" s="76" t="str">
        <f>IF($C60="-",IF($A60="-",IF(VLOOKUP($D60,'sin-list 180320_update'!$C$2:$S$835,3,FALSE)="",NA(),VLOOKUP($D60,'sin-list 180320_update'!$C$2:$S$835,3,FALSE)),IF(VLOOKUP($A60,'sin-list 180320_update'!$A$2:$S$835,5,FALSE)="",NA(),VLOOKUP($A60,'sin-list 180320_update'!$A$2:$S$835,5,FALSE))),IF(VLOOKUP($C60,'sin-list 180320_update'!$B$2:$S$835,4,FALSE)="",NA(),VLOOKUP($C60,'sin-list 180320_update'!$B$2:$S$835,4,FALSE)))</f>
        <v>Identified as vPvB for the REACH Candidate List. This substance has persistent, bioackumulative and toxic properties.It has been detected in environmental and human samples and estimated and experimental data show P, B and T properties.</v>
      </c>
      <c r="L60" s="76" t="str">
        <f>IF($C60="-",IF($A60="-",VLOOKUP($D60,'sin-list 180320_update'!$C$2:$S$835,6,FALSE),VLOOKUP($A60,'sin-list 180320_update'!$A$2:$S$835,8,FALSE)),VLOOKUP($C60,'sin-list 180320_update'!$B$2:$S$835,7,FALSE))</f>
        <v>Official classification missing</v>
      </c>
      <c r="M60" s="76" t="e">
        <f>IF($C60="-",IF($A60="-",IF(VLOOKUP($D60,'sin-list 180320_update'!$C$2:$S$835,8,FALSE)="",NA(),VLOOKUP($D60,'sin-list 180320_update'!$C$2:$S$835,8,FALSE)),IF(VLOOKUP($A60,'sin-list 180320_update'!$A$2:$S$835,10,FALSE)="",NA(),VLOOKUP($A60,'sin-list 180320_update'!$A$2:$S$835,10,FALSE))),IF(VLOOKUP($C60,'sin-list 180320_update'!$B$2:$S$835,9,FALSE)="",NA(),VLOOKUP($C60,'sin-list 180320_update'!$B$2:$S$835,9,FALSE)))</f>
        <v>#N/A</v>
      </c>
      <c r="N60" s="76" t="e">
        <f>IF($C60="-",IF($A60="-",IF(VLOOKUP($D60,'REACH Bilaga XVII_update'!$A$5:$E$131,4,FALSE)="",NA(),VLOOKUP($D60,'REACH Bilaga XVII_update'!$A$5:$E$131,4,FALSE)),IF(VLOOKUP($A60,'REACH Bilaga XVII_update'!$C$5:$D$131,2,FALSE)="",NA(),VLOOKUP($A60,'REACH Bilaga XVII_update'!$C$5:$D$131,2,FALSE))),IF(VLOOKUP($C60,'REACH Bilaga XVII_update'!$B$5:$D$131,3,FALSE)="",NA(),VLOOKUP($C60,'REACH Bilaga XVII_update'!$B$5:$D$131,3,FALSE)))</f>
        <v>#N/A</v>
      </c>
      <c r="O60" s="76" t="e">
        <f>IF($C60="-",IF($A60="-",IF(VLOOKUP($D60,' REACH Bilaga 59_update'!$A$5:$E$210,5,FALSE)="",NA(),VLOOKUP($D60,' REACH Bilaga 59_update'!$A$5:$E$210,5,FALSE)),IF(VLOOKUP($A60,' REACH Bilaga 59_update'!$D$5:$E$210,2,FALSE)="",NA(),VLOOKUP($A60,' REACH Bilaga 59_update'!$D$5:$E$210,2,FALSE))),IF(VLOOKUP($C60,' REACH Bilaga 59_update'!$C$5:$E$210,3,FALSE)="",NA(),VLOOKUP($C60,' REACH Bilaga 59_update'!$C$5:$E$210,3,FALSE)))</f>
        <v>#N/A</v>
      </c>
      <c r="P60" s="76" t="str">
        <f>IF(C60="-",IF(A60="-",IFERROR(VLOOKUP($D60,' REACH Bilaga 59_update'!$A$5:$F$210,MATCH(Sammanfattning!P$1,' REACH Bilaga 59_update'!$A$4:$F$4,0),FALSE),VLOOKUP($D60,'REACH Bilaga XIV_update'!$A$4:$H$110,MATCH(Sammanfattning!P$1,'REACH Bilaga XIV_update'!$A$4:$H$4,0),FALSE)),IFERROR(VLOOKUP($A60,' REACH Bilaga 59_update'!$D$5:$F$210,MATCH(Sammanfattning!P$1,' REACH Bilaga 59_update'!$D$4:$F$4,0),FALSE),VLOOKUP($A60,'REACH Bilaga XIV_update'!$D$4:$H$110,MATCH(Sammanfattning!P$1,'REACH Bilaga XIV_update'!$D$4:$H$4,0),FALSE))),IFERROR(VLOOKUP($C60,' REACH Bilaga 59_update'!$C$5:$F$210,MATCH(Sammanfattning!P$1,' REACH Bilaga 59_update'!$C$4:$F$4,0),FALSE),VLOOKUP($C60,'REACH Bilaga XIV_update'!$C$4:$H$110,MATCH(Sammanfattning!P$1,'REACH Bilaga XIV_update'!$C$4:$H$4,0),FALSE)))</f>
        <v>vPvB (Article 57e)</v>
      </c>
      <c r="Q60" s="76" t="e">
        <f>IF($C60="-",IF($A60="-",IF(VLOOKUP($D60,'REACH Bilaga XIV_update'!$A$5:$I$110,9,FALSE)="",NA(),VLOOKUP($D60,'REACH Bilaga XIV_update'!$A$5:$I$110,9,FALSE)),IF(VLOOKUP($A60,'REACH Bilaga XIV_update'!$D$5:$I$110,6,FALSE)="",NA(),VLOOKUP($A60,'REACH Bilaga XIV_update'!$D$5:$I$110,6,FALSE))),IF(VLOOKUP($C60,'REACH Bilaga XIV_update'!$C$5:$I$110,7,FALSE)="",NA(),VLOOKUP($C60,'REACH Bilaga XIV_update'!$C$5:$I$110,7,FALSE)))</f>
        <v>#N/A</v>
      </c>
      <c r="R60" s="76" t="e">
        <f>IF($C60="-",IF($A60="-",IF(VLOOKUP($D60,CoRAP_update!$A$5:$O$376,15,FALSE)="",NA(),VLOOKUP($D60,CoRAP_update!$A$5:$O$376,15,FALSE)),IF(VLOOKUP($A60,CoRAP_update!$D$5:$O$376,12,FALSE)="",NA(),VLOOKUP($A60,CoRAP_update!$D$5:$O$376,12,FALSE))),IF(VLOOKUP($C60,CoRAP_update!$C$5:$O$376,13,FALSE)="",NA(),VLOOKUP($C60,CoRAP_update!$C$5:$O$376,13,FALSE)))</f>
        <v>#N/A</v>
      </c>
      <c r="S60" s="144" t="e">
        <f>IF($C60="-",IF($A60="-",VLOOKUP($D60,CoRAP_update!$A$5:$J$376,MATCH(Sammanfattning!S$1,CoRAP_update!$A$4:$J$4,0),FALSE),VLOOKUP($A60,CoRAP_update!$D$5:$J$376,MATCH(Sammanfattning!S$1,CoRAP_update!$D$4:$J$4,0),FALSE)),VLOOKUP($C60,CoRAP_update!$C$5:$J$376,MATCH(Sammanfattning!S$1,CoRAP_update!$C$4:$J$4,0),FALSE))</f>
        <v>#N/A</v>
      </c>
      <c r="T60" s="76" t="e">
        <f>IF($A60="-",VLOOKUP($D60,EDC_update!$C$2:$F$450,4,FALSE),VLOOKUP($A60,EDC_update!$B$2:$F$450,5,FALSE))</f>
        <v>#N/A</v>
      </c>
      <c r="V60" s="78">
        <f>IF(IFERROR(SEARCH("PBT",P60),99)=99,IF(IFERROR(SEARCH("suspected PBT",S60),99)=99,IF(IFERROR(SEARCH("concluded to be PBT",K60),99)=99,IF(IFERROR(SEARCH("PBT",S60),99)=99,IF(IFERROR(SEARCH("PBT cand",L60),99)=99,IF(IFERROR(SEARCH("PBT",L60),99)=99,IF(IFERROR(SEARCH("persistent, bioackumulative and toxic properties",K60),99)=99,0,Scoring!$E$3),Scoring!$E$3),Scoring!$E$7),Scoring!$E$3),Scoring!$E$5),Scoring!$E$6),Scoring!$E$3)</f>
        <v>1</v>
      </c>
      <c r="W60" s="78">
        <f>IF(IFERROR(SEARCH("vPvB",P60),99)=99,IF(IFERROR(SEARCH("suspected pbt/vPvB",S60),99)=99,IF(IFERROR(SEARCH("vPvB",S60),99)=99,IF(IFERROR(SEARCH("concluded to be a vPvB",S60),99)=99,IF(IFERROR(SEARCH("identified as vPvB",K60),99)=99,IF(IFERROR(SEARCH("concluded to be a vPvB",K60),99)=99,IF(IFERROR(SEARCH("concluded to be both pbt and vPvB",S60),99)=99,IF(IFERROR(SEARCH("concluded to be both pbt and vPvB",K60),99)=99,0,Scoring!$E$5),Scoring!$E$5),Scoring!$E$5),Scoring!$E$5),Scoring!$E$5),Scoring!$E$4),Scoring!$E$6),Scoring!$E$4)</f>
        <v>1</v>
      </c>
      <c r="X60" s="78">
        <f>IF(IFERROR(SEARCH("H410",N60),99)=99,IF(IFERROR(SEARCH("H410",O60),99)=99,IF(IFERROR(SEARCH("H410",Q60),99)=99,IF(IFERROR(SEARCH("H410",M60),99)=99,IF(IFERROR(SEARCH("H410",R60),99)=99,IF(IFERROR(SEARCH("H411",N60),99)=99,IF(IFERROR(SEARCH("H411",O60),99)=99,IF(IFERROR(SEARCH("H411",Q60),99)=99,IF(IFERROR(SEARCH("H411",M60),99)=99,IF(IFERROR(SEARCH("H411",R60),99)=99,IF(IFERROR(SEARCH("H413",N60),99)=99,IF(IFERROR(SEARCH("H413",O60),99)=99,IF(IFERROR(SEARCH("H413",Q60),99)=99,IF(IFERROR(SEARCH("H413",M60),99)=99,IF(IFERROR(SEARCH("H413",R60),99)=99,IF(IFERROR(SEARCH("H412",N60),99)=99,IF(IFERROR(SEARCH("H412",O60),99)=99,IF(IFERROR(SEARCH("H412",Q60),99)=99,IF(IFERROR(SEARCH("H412",M60),99)=99,IF(IFERROR(SEARCH("H412",R60),99)=99,0,Scoring!$E$2),Scoring!$E$2),Scoring!$E$2),Scoring!$E$2),Scoring!$E$2),Scoring!$E$2),Scoring!$E$2),Scoring!$E$2),Scoring!$E$2),Scoring!$E$2),Scoring!$E$2),Scoring!$E$2),Scoring!$E$2),Scoring!$E$2),Scoring!$E$2),Scoring!$E$2),Scoring!$E$2),Scoring!$E$2),Scoring!$E$2),Scoring!$E$2)</f>
        <v>0</v>
      </c>
      <c r="Y60" s="78">
        <f>IF(IFERROR(SEARCH("CMR",K60),99)=99,IF(IFERROR(SEARCH("Suspected CMR",S60),99)=99,IF(IFERROR(SEARCH("CMR",S60),99)=99,0,Scoring!$E$8),Scoring!$E$9),Scoring!$E$8)</f>
        <v>0</v>
      </c>
      <c r="Z60" s="78">
        <f>IF(IFERROR(SEARCH("H350",N60),99)=99,IF(IFERROR(SEARCH("H350",O60),99)=99,IF(IFERROR(SEARCH("H350",Q60),99)=99,IF(IFERROR(SEARCH("H350",M60),99)=99,IF(IFERROR(SEARCH("H350",R60),99)=99,IF(IFERROR(SEARCH("H351",N60),99)=99,IF(IFERROR(SEARCH("H351",O60),99)=99,IF(IFERROR(SEARCH("H351",Q60),99)=99,IF(IFERROR(SEARCH("H351",M60),99)=99,IF(IFERROR(SEARCH("H351",R60),99)=99,IF(IFERROR(SEARCH("carcinogenic",P60),99)=99,IF(IFERROR(SEARCH("suspected carcinogenic",S60),99)=99,0,Scoring!$E$12),Scoring!$E$11),Scoring!$E$10),Scoring!$E$10),Scoring!$E$10),Scoring!$E$10),Scoring!$E$10),Scoring!$E$10),Scoring!$E$10),Scoring!$E$10),Scoring!$E$10),Scoring!$E$10)</f>
        <v>0</v>
      </c>
      <c r="AA60" s="78">
        <f>IF(IFERROR(SEARCH("H340",N60),99)=99,IF(IFERROR(SEARCH("H340",O60),99)=99,IF(IFERROR(SEARCH("H340",Q60),99)=99,IF(IFERROR(SEARCH("H340",M60),99)=99,IF(IFERROR(SEARCH("H340",R60),99)=99,IF(IFERROR(SEARCH("H341",N60),99)=99,IF(IFERROR(SEARCH("H341",O60),99)=99,IF(IFERROR(SEARCH("H341",Q60),99)=99,IF(IFERROR(SEARCH("H341",M60),99)=99,IF(IFERROR(SEARCH("H341",R60),99)=99,IF(IFERROR(SEARCH("mutagenic",P60),99)=99,IF(IFERROR(SEARCH("suspected mutagenic",S60),99)=99,0,Scoring!$E$15),Scoring!$E$14),Scoring!$E$13),Scoring!$E$13),Scoring!$E$13),Scoring!$E$13),Scoring!$E$13),Scoring!$E$13),Scoring!$E$13),Scoring!$E$13),Scoring!$E$13),Scoring!$E$13)</f>
        <v>0</v>
      </c>
      <c r="AB60" s="78">
        <f>IF(IFERROR(SEARCH("H360",N60),99)=99,IF(IFERROR(SEARCH("H360",O60),99)=99,IF(IFERROR(SEARCH("H360",Q60),99)=99,IF(IFERROR(SEARCH("H360",M60),99)=99,IF(IFERROR(SEARCH("H360",R60),99)=99,IF(IFERROR(SEARCH("H361",N60),99)=99,IF(IFERROR(SEARCH("H361",O60),99)=99,IF(IFERROR(SEARCH("H361",Q60),99)=99,IF(IFERROR(SEARCH("H361",M60),99)=99,IF(IFERROR(SEARCH("H361",R60),99)=99,IF(IFERROR(SEARCH("reproduction",P60),99)=99,IF(IFERROR(SEARCH("suspected reprotoxic",S60),99)=99,IF(IFERROR(SEARCH("reprotoxic",S60),99)=99,IF(IFERROR(SEARCH("reprotoxic",K60),99)=99,0,Scoring!$E$18),Scoring!$E$18),Scoring!$E$19),Scoring!$E$17),Scoring!$E$16),Scoring!$E$16),Scoring!$E$16),Scoring!$E$16),Scoring!$E$16),Scoring!$E$16),Scoring!$E$16),Scoring!$E$16),Scoring!$E$16),Scoring!$E$16)</f>
        <v>0</v>
      </c>
      <c r="AC60" s="78">
        <f>IF(IFERROR(SEARCH("57f",L60),99)=99,IF(IFERROR(SEARCH("57(f)",P60),99)=99,0,Scoring!$E$20),Scoring!$E$20)</f>
        <v>0</v>
      </c>
      <c r="AD60" s="78">
        <f>IF(IFERROR(SEARCH("CAT1",T60),99)=99,IF(IFERROR(SEARCH("CAT2",T60),99)=99,IF(IFERROR(SEARCH("CAT3",T60),99)=99,IF(IFERROR(SEARCH("concluded to be endocrine",K60),99)=99,IF(IFERROR(SEARCH("categorised as endocrine",K60),99)=99,IF(IFERROR(SEARCH("endocrine disrupting",P60),99)=99,IF(IFERROR(SEARCH("endocrine disrupting",K60),99)=99,IF(IFERROR(SEARCH("suspected endocrine",S60),99)=99,IF(IFERROR(SEARCH("potential endocrine",S60),99)=99,0,Scoring!$E$25),Scoring!$E$25),Scoring!$E$24),Scoring!$E$24),Scoring!$E$24),Scoring!$E$24),Scoring!$E$23),Scoring!$E$22),Scoring!$E$21)</f>
        <v>0</v>
      </c>
      <c r="AE60" s="78">
        <f>IF(IFERROR(SEARCH("suspected sensitiser",S60),99)=99,IF(IFERROR(SEARCH("sensitiser",S60),99)=99,IF(IFERROR(SEARCH("other hazard based concern",S60),99)=99,0,Scoring!$E$28),Scoring!$E$26),Scoring!$E$27)</f>
        <v>0</v>
      </c>
      <c r="AF60" s="78">
        <f>IF(IFERROR(M60,1)=1,IF(IFERROR(N60,1)=1,IF(IFERROR(O60,1)=1,IF(IFERROR(Q60,1)=1,IF(IFERROR(R60,1)=1,IF(IFERROR(T60,1)=1,IF(IFERROR(K60,1)=1,IF(IFERROR(P60,1)=1,IF(IFERROR(S60,1)=1,Scoring!$E$29,0),0),0),0),0),0),0),0),0)</f>
        <v>0</v>
      </c>
      <c r="AG60" s="78">
        <f t="shared" si="4"/>
        <v>2</v>
      </c>
      <c r="AI60" s="93"/>
      <c r="AJ60" s="94"/>
      <c r="AK60" s="76"/>
      <c r="AL60" s="75"/>
      <c r="AN60" s="79"/>
      <c r="AO60" s="79"/>
      <c r="AP60" s="79"/>
      <c r="AQ60" s="79"/>
      <c r="AR60" s="79"/>
      <c r="AS60" s="78"/>
      <c r="AU60" s="79">
        <f>IF(IFERROR(F60,99)=99,IF(IFERROR(G60,99)=99,IF(IFERROR(H60,99)=99,IF(IFERROR(I60,99)=99,IF(IFERROR(E60,99)=99,IF(IFERROR(J60,99)=99,0,Scoring!$B$7),Scoring!$B$3),Scoring!$B$2),Scoring!$B$6),Scoring!$B$5),Scoring!$B$4)</f>
        <v>1</v>
      </c>
      <c r="AV60" s="78">
        <f t="shared" si="6"/>
        <v>2</v>
      </c>
      <c r="AW60" s="78"/>
      <c r="AX60" s="66"/>
      <c r="AY60" s="78"/>
      <c r="AZ60" s="76"/>
      <c r="BA60" s="76"/>
      <c r="BB60" s="76"/>
    </row>
    <row r="61" spans="1:54" x14ac:dyDescent="0.25">
      <c r="A61" s="77" t="s">
        <v>3148</v>
      </c>
      <c r="B61" s="76" t="str">
        <f t="shared" si="12"/>
        <v>247-148-4</v>
      </c>
      <c r="C61" s="77" t="s">
        <v>1050</v>
      </c>
      <c r="D61" s="77" t="s">
        <v>1051</v>
      </c>
      <c r="E61" s="76" t="str">
        <f>IF(C61="-",IF(A61="-",VLOOKUP(D61,'sin-list 180320_update'!$C$2:$C$835,1,FALSE),VLOOKUP(A61,'sin-list 180320_update'!$A$2:$A$835,1,FALSE)),VLOOKUP(C61,'sin-list 180320_update'!$B$2:$B$835,1,FALSE))</f>
        <v>247-148-4</v>
      </c>
      <c r="F61" s="76" t="e">
        <f>IF($C61="-",IF($A61="-",VLOOKUP($D61,'REACH Bilaga XVII_update'!$A$5:$A$131,1,FALSE),VLOOKUP($A61,'REACH Bilaga XVII_update'!$C$5:$C$131,1,FALSE)),VLOOKUP($C61,'REACH Bilaga XVII_update'!$B$5:$B$131,1,FALSE))</f>
        <v>#N/A</v>
      </c>
      <c r="G61" s="76" t="str">
        <f>IF($C61="-",IF($A61="-",VLOOKUP($D61,' REACH Bilaga 59_update'!$A$5:$A$210,1,FALSE),VLOOKUP($A61,' REACH Bilaga 59_update'!$D$5:$D$210,1,FALSE)),VLOOKUP($C61,' REACH Bilaga 59_update'!$C$5:$C$210,1,FALSE))</f>
        <v>247-148-4</v>
      </c>
      <c r="H61" s="76" t="str">
        <f>IF($C61="-",IF($A61="-",VLOOKUP($D61,'REACH Bilaga XIV_update'!$A$5:$A$110,1,FALSE),VLOOKUP($A61,'REACH Bilaga XIV_update'!$D$5:$D$110,1,FALSE)),VLOOKUP($C61,'REACH Bilaga XIV_update'!$C$5:$C$110,1,FALSE))</f>
        <v>247-148-4</v>
      </c>
      <c r="I61" s="76" t="e">
        <f>IF($C61="-",IF($A61="-",VLOOKUP($D61,CoRAP_update!$A$5:$A$376,1,FALSE),VLOOKUP($A61,CoRAP_update!$D$5:$D$376,1,FALSE)),VLOOKUP($C61,CoRAP_update!$C$5:$C$376,1,FALSE))</f>
        <v>#N/A</v>
      </c>
      <c r="J61" s="76" t="e">
        <f>IF($C61="-",IF($A61="-",VLOOKUP($D61,EDC_update!$C$2:$C$450,1,FALSE),VLOOKUP($A61,EDC_update!$B$2:$B$450,1,FALSE)),VLOOKUP($C61,EDC_update!$L$2:$L$450,1,FALSE))</f>
        <v>#N/A</v>
      </c>
      <c r="K61" s="76" t="str">
        <f>IF($C61="-",IF($A61="-",IF(VLOOKUP($D61,'sin-list 180320_update'!$C$2:$S$835,3,FALSE)="",NA(),VLOOKUP($D61,'sin-list 180320_update'!$C$2:$S$835,3,FALSE)),IF(VLOOKUP($A61,'sin-list 180320_update'!$A$2:$S$835,5,FALSE)="",NA(),VLOOKUP($A61,'sin-list 180320_update'!$A$2:$S$835,5,FALSE))),IF(VLOOKUP($C61,'sin-list 180320_update'!$B$2:$S$835,4,FALSE)="",NA(),VLOOKUP($C61,'sin-list 180320_update'!$B$2:$S$835,4,FALSE)))</f>
        <v>Substance is concluded to be PBT by European Chemicals Bureau PBT Working Group.</v>
      </c>
      <c r="L61" s="76" t="str">
        <f>IF($C61="-",IF($A61="-",VLOOKUP($D61,'sin-list 180320_update'!$C$2:$S$835,6,FALSE),VLOOKUP($A61,'sin-list 180320_update'!$A$2:$S$835,8,FALSE)),VLOOKUP($C61,'sin-list 180320_update'!$B$2:$S$835,7,FALSE))</f>
        <v>PBT Cand list</v>
      </c>
      <c r="M61" s="76" t="str">
        <f>IF($C61="-",IF($A61="-",IF(VLOOKUP($D61,'sin-list 180320_update'!$C$2:$S$835,8,FALSE)="",NA(),VLOOKUP($D61,'sin-list 180320_update'!$C$2:$S$835,8,FALSE)),IF(VLOOKUP($A61,'sin-list 180320_update'!$A$2:$S$835,10,FALSE)="",NA(),VLOOKUP($A61,'sin-list 180320_update'!$A$2:$S$835,10,FALSE))),IF(VLOOKUP($C61,'sin-list 180320_update'!$B$2:$S$835,9,FALSE)="",NA(),VLOOKUP($C61,'sin-list 180320_update'!$B$2:$S$835,9,FALSE)))</f>
        <v>PBT Cand list</v>
      </c>
      <c r="N61" s="76" t="e">
        <f>IF($C61="-",IF($A61="-",IF(VLOOKUP($D61,'REACH Bilaga XVII_update'!$A$5:$E$131,4,FALSE)="",NA(),VLOOKUP($D61,'REACH Bilaga XVII_update'!$A$5:$E$131,4,FALSE)),IF(VLOOKUP($A61,'REACH Bilaga XVII_update'!$C$5:$D$131,2,FALSE)="",NA(),VLOOKUP($A61,'REACH Bilaga XVII_update'!$C$5:$D$131,2,FALSE))),IF(VLOOKUP($C61,'REACH Bilaga XVII_update'!$B$5:$D$131,3,FALSE)="",NA(),VLOOKUP($C61,'REACH Bilaga XVII_update'!$B$5:$D$131,3,FALSE)))</f>
        <v>#N/A</v>
      </c>
      <c r="O61" s="76" t="str">
        <f>IF($C61="-",IF($A61="-",IF(VLOOKUP($D61,' REACH Bilaga 59_update'!$A$5:$E$210,5,FALSE)="",NA(),VLOOKUP($D61,' REACH Bilaga 59_update'!$A$5:$E$210,5,FALSE)),IF(VLOOKUP($A61,' REACH Bilaga 59_update'!$D$5:$E$210,2,FALSE)="",NA(),VLOOKUP($A61,' REACH Bilaga 59_update'!$D$5:$E$210,2,FALSE))),IF(VLOOKUP($C61,' REACH Bilaga 59_update'!$C$5:$E$210,3,FALSE)="",NA(),VLOOKUP($C61,' REACH Bilaga 59_update'!$C$5:$E$210,3,FALSE)))</f>
        <v>H361
H362</v>
      </c>
      <c r="P61" s="76" t="str">
        <f>IF(C61="-",IF(A61="-",IFERROR(VLOOKUP($D61,' REACH Bilaga 59_update'!$A$5:$F$210,MATCH(Sammanfattning!P$1,' REACH Bilaga 59_update'!$A$4:$F$4,0),FALSE),VLOOKUP($D61,'REACH Bilaga XIV_update'!$A$4:$H$110,MATCH(Sammanfattning!P$1,'REACH Bilaga XIV_update'!$A$4:$H$4,0),FALSE)),IFERROR(VLOOKUP($A61,' REACH Bilaga 59_update'!$D$5:$F$210,MATCH(Sammanfattning!P$1,' REACH Bilaga 59_update'!$D$4:$F$4,0),FALSE),VLOOKUP($A61,'REACH Bilaga XIV_update'!$D$4:$H$110,MATCH(Sammanfattning!P$1,'REACH Bilaga XIV_update'!$D$4:$H$4,0),FALSE))),IFERROR(VLOOKUP($C61,' REACH Bilaga 59_update'!$C$5:$F$210,MATCH(Sammanfattning!P$1,' REACH Bilaga 59_update'!$C$4:$F$4,0),FALSE),VLOOKUP($C61,'REACH Bilaga XIV_update'!$C$4:$H$110,MATCH(Sammanfattning!P$1,'REACH Bilaga XIV_update'!$C$4:$H$4,0),FALSE)))</f>
        <v>PBT (Article 57d)</v>
      </c>
      <c r="Q61" s="76" t="str">
        <f>IF($C61="-",IF($A61="-",IF(VLOOKUP($D61,'REACH Bilaga XIV_update'!$A$5:$I$110,9,FALSE)="",NA(),VLOOKUP($D61,'REACH Bilaga XIV_update'!$A$5:$I$110,9,FALSE)),IF(VLOOKUP($A61,'REACH Bilaga XIV_update'!$D$5:$I$110,6,FALSE)="",NA(),VLOOKUP($A61,'REACH Bilaga XIV_update'!$D$5:$I$110,6,FALSE))),IF(VLOOKUP($C61,'REACH Bilaga XIV_update'!$C$5:$I$110,7,FALSE)="",NA(),VLOOKUP($C61,'REACH Bilaga XIV_update'!$C$5:$I$110,7,FALSE)))</f>
        <v>H361
H362</v>
      </c>
      <c r="R61" s="76" t="e">
        <f>IF($C61="-",IF($A61="-",IF(VLOOKUP($D61,CoRAP_update!$A$5:$O$376,15,FALSE)="",NA(),VLOOKUP($D61,CoRAP_update!$A$5:$O$376,15,FALSE)),IF(VLOOKUP($A61,CoRAP_update!$D$5:$O$376,12,FALSE)="",NA(),VLOOKUP($A61,CoRAP_update!$D$5:$O$376,12,FALSE))),IF(VLOOKUP($C61,CoRAP_update!$C$5:$O$376,13,FALSE)="",NA(),VLOOKUP($C61,CoRAP_update!$C$5:$O$376,13,FALSE)))</f>
        <v>#N/A</v>
      </c>
      <c r="S61" s="144" t="e">
        <f>IF($C61="-",IF($A61="-",VLOOKUP($D61,CoRAP_update!$A$5:$J$376,MATCH(Sammanfattning!S$1,CoRAP_update!$A$4:$J$4,0),FALSE),VLOOKUP($A61,CoRAP_update!$D$5:$J$376,MATCH(Sammanfattning!S$1,CoRAP_update!$D$4:$J$4,0),FALSE)),VLOOKUP($C61,CoRAP_update!$C$5:$J$376,MATCH(Sammanfattning!S$1,CoRAP_update!$C$4:$J$4,0),FALSE))</f>
        <v>#N/A</v>
      </c>
      <c r="T61" s="76" t="e">
        <f>IF($A61="-",VLOOKUP($D61,EDC_update!$C$2:$F$450,4,FALSE),VLOOKUP($A61,EDC_update!$B$2:$F$450,5,FALSE))</f>
        <v>#N/A</v>
      </c>
      <c r="V61" s="78">
        <f>IF(IFERROR(SEARCH("PBT",P61),99)=99,IF(IFERROR(SEARCH("suspected PBT",S61),99)=99,IF(IFERROR(SEARCH("concluded to be PBT",K61),99)=99,IF(IFERROR(SEARCH("PBT",S61),99)=99,IF(IFERROR(SEARCH("PBT cand",L61),99)=99,IF(IFERROR(SEARCH("PBT",L61),99)=99,IF(IFERROR(SEARCH("persistent, bioackumulative and toxic properties",K61),99)=99,0,Scoring!$E$3),Scoring!$E$3),Scoring!$E$7),Scoring!$E$3),Scoring!$E$5),Scoring!$E$6),Scoring!$E$3)</f>
        <v>1</v>
      </c>
      <c r="W61" s="78">
        <f>IF(IFERROR(SEARCH("vPvB",P61),99)=99,IF(IFERROR(SEARCH("suspected pbt/vPvB",S61),99)=99,IF(IFERROR(SEARCH("vPvB",S61),99)=99,IF(IFERROR(SEARCH("concluded to be a vPvB",S61),99)=99,IF(IFERROR(SEARCH("identified as vPvB",K61),99)=99,IF(IFERROR(SEARCH("concluded to be a vPvB",K61),99)=99,IF(IFERROR(SEARCH("concluded to be both pbt and vPvB",S61),99)=99,IF(IFERROR(SEARCH("concluded to be both pbt and vPvB",K61),99)=99,0,Scoring!$E$5),Scoring!$E$5),Scoring!$E$5),Scoring!$E$5),Scoring!$E$5),Scoring!$E$4),Scoring!$E$6),Scoring!$E$4)</f>
        <v>0</v>
      </c>
      <c r="X61" s="78">
        <f>IF(IFERROR(SEARCH("H410",N61),99)=99,IF(IFERROR(SEARCH("H410",O61),99)=99,IF(IFERROR(SEARCH("H410",Q61),99)=99,IF(IFERROR(SEARCH("H410",M61),99)=99,IF(IFERROR(SEARCH("H410",R61),99)=99,IF(IFERROR(SEARCH("H411",N61),99)=99,IF(IFERROR(SEARCH("H411",O61),99)=99,IF(IFERROR(SEARCH("H411",Q61),99)=99,IF(IFERROR(SEARCH("H411",M61),99)=99,IF(IFERROR(SEARCH("H411",R61),99)=99,IF(IFERROR(SEARCH("H413",N61),99)=99,IF(IFERROR(SEARCH("H413",O61),99)=99,IF(IFERROR(SEARCH("H413",Q61),99)=99,IF(IFERROR(SEARCH("H413",M61),99)=99,IF(IFERROR(SEARCH("H413",R61),99)=99,IF(IFERROR(SEARCH("H412",N61),99)=99,IF(IFERROR(SEARCH("H412",O61),99)=99,IF(IFERROR(SEARCH("H412",Q61),99)=99,IF(IFERROR(SEARCH("H412",M61),99)=99,IF(IFERROR(SEARCH("H412",R61),99)=99,0,Scoring!$E$2),Scoring!$E$2),Scoring!$E$2),Scoring!$E$2),Scoring!$E$2),Scoring!$E$2),Scoring!$E$2),Scoring!$E$2),Scoring!$E$2),Scoring!$E$2),Scoring!$E$2),Scoring!$E$2),Scoring!$E$2),Scoring!$E$2),Scoring!$E$2),Scoring!$E$2),Scoring!$E$2),Scoring!$E$2),Scoring!$E$2),Scoring!$E$2)</f>
        <v>0</v>
      </c>
      <c r="Y61" s="78">
        <f>IF(IFERROR(SEARCH("CMR",K61),99)=99,IF(IFERROR(SEARCH("Suspected CMR",S61),99)=99,IF(IFERROR(SEARCH("CMR",S61),99)=99,0,Scoring!$E$8),Scoring!$E$9),Scoring!$E$8)</f>
        <v>0</v>
      </c>
      <c r="Z61" s="78">
        <f>IF(IFERROR(SEARCH("H350",N61),99)=99,IF(IFERROR(SEARCH("H350",O61),99)=99,IF(IFERROR(SEARCH("H350",Q61),99)=99,IF(IFERROR(SEARCH("H350",M61),99)=99,IF(IFERROR(SEARCH("H350",R61),99)=99,IF(IFERROR(SEARCH("H351",N61),99)=99,IF(IFERROR(SEARCH("H351",O61),99)=99,IF(IFERROR(SEARCH("H351",Q61),99)=99,IF(IFERROR(SEARCH("H351",M61),99)=99,IF(IFERROR(SEARCH("H351",R61),99)=99,IF(IFERROR(SEARCH("carcinogenic",P61),99)=99,IF(IFERROR(SEARCH("suspected carcinogenic",S61),99)=99,0,Scoring!$E$12),Scoring!$E$11),Scoring!$E$10),Scoring!$E$10),Scoring!$E$10),Scoring!$E$10),Scoring!$E$10),Scoring!$E$10),Scoring!$E$10),Scoring!$E$10),Scoring!$E$10),Scoring!$E$10)</f>
        <v>0</v>
      </c>
      <c r="AA61" s="78">
        <f>IF(IFERROR(SEARCH("H340",N61),99)=99,IF(IFERROR(SEARCH("H340",O61),99)=99,IF(IFERROR(SEARCH("H340",Q61),99)=99,IF(IFERROR(SEARCH("H340",M61),99)=99,IF(IFERROR(SEARCH("H340",R61),99)=99,IF(IFERROR(SEARCH("H341",N61),99)=99,IF(IFERROR(SEARCH("H341",O61),99)=99,IF(IFERROR(SEARCH("H341",Q61),99)=99,IF(IFERROR(SEARCH("H341",M61),99)=99,IF(IFERROR(SEARCH("H341",R61),99)=99,IF(IFERROR(SEARCH("mutagenic",P61),99)=99,IF(IFERROR(SEARCH("suspected mutagenic",S61),99)=99,0,Scoring!$E$15),Scoring!$E$14),Scoring!$E$13),Scoring!$E$13),Scoring!$E$13),Scoring!$E$13),Scoring!$E$13),Scoring!$E$13),Scoring!$E$13),Scoring!$E$13),Scoring!$E$13),Scoring!$E$13)</f>
        <v>0</v>
      </c>
      <c r="AB61" s="78">
        <f>IF(IFERROR(SEARCH("H360",N61),99)=99,IF(IFERROR(SEARCH("H360",O61),99)=99,IF(IFERROR(SEARCH("H360",Q61),99)=99,IF(IFERROR(SEARCH("H360",M61),99)=99,IF(IFERROR(SEARCH("H360",R61),99)=99,IF(IFERROR(SEARCH("H361",N61),99)=99,IF(IFERROR(SEARCH("H361",O61),99)=99,IF(IFERROR(SEARCH("H361",Q61),99)=99,IF(IFERROR(SEARCH("H361",M61),99)=99,IF(IFERROR(SEARCH("H361",R61),99)=99,IF(IFERROR(SEARCH("reproduction",P61),99)=99,IF(IFERROR(SEARCH("suspected reprotoxic",S61),99)=99,IF(IFERROR(SEARCH("reprotoxic",S61),99)=99,IF(IFERROR(SEARCH("reprotoxic",K61),99)=99,0,Scoring!$E$18),Scoring!$E$18),Scoring!$E$19),Scoring!$E$17),Scoring!$E$16),Scoring!$E$16),Scoring!$E$16),Scoring!$E$16),Scoring!$E$16),Scoring!$E$16),Scoring!$E$16),Scoring!$E$16),Scoring!$E$16),Scoring!$E$16)</f>
        <v>1</v>
      </c>
      <c r="AC61" s="78">
        <f>IF(IFERROR(SEARCH("57f",L61),99)=99,IF(IFERROR(SEARCH("57(f)",P61),99)=99,0,Scoring!$E$20),Scoring!$E$20)</f>
        <v>0</v>
      </c>
      <c r="AD61" s="78">
        <f>IF(IFERROR(SEARCH("CAT1",T61),99)=99,IF(IFERROR(SEARCH("CAT2",T61),99)=99,IF(IFERROR(SEARCH("CAT3",T61),99)=99,IF(IFERROR(SEARCH("concluded to be endocrine",K61),99)=99,IF(IFERROR(SEARCH("categorised as endocrine",K61),99)=99,IF(IFERROR(SEARCH("endocrine disrupting",P61),99)=99,IF(IFERROR(SEARCH("endocrine disrupting",K61),99)=99,IF(IFERROR(SEARCH("suspected endocrine",S61),99)=99,IF(IFERROR(SEARCH("potential endocrine",S61),99)=99,0,Scoring!$E$25),Scoring!$E$25),Scoring!$E$24),Scoring!$E$24),Scoring!$E$24),Scoring!$E$24),Scoring!$E$23),Scoring!$E$22),Scoring!$E$21)</f>
        <v>0</v>
      </c>
      <c r="AE61" s="78">
        <f>IF(IFERROR(SEARCH("suspected sensitiser",S61),99)=99,IF(IFERROR(SEARCH("sensitiser",S61),99)=99,IF(IFERROR(SEARCH("other hazard based concern",S61),99)=99,0,Scoring!$E$28),Scoring!$E$26),Scoring!$E$27)</f>
        <v>0</v>
      </c>
      <c r="AF61" s="78">
        <f>IF(IFERROR(M61,1)=1,IF(IFERROR(N61,1)=1,IF(IFERROR(O61,1)=1,IF(IFERROR(Q61,1)=1,IF(IFERROR(R61,1)=1,IF(IFERROR(T61,1)=1,IF(IFERROR(K61,1)=1,IF(IFERROR(P61,1)=1,IF(IFERROR(S61,1)=1,Scoring!$E$29,0),0),0),0),0),0),0),0),0)</f>
        <v>0</v>
      </c>
      <c r="AG61" s="78">
        <f t="shared" si="4"/>
        <v>2</v>
      </c>
      <c r="AI61" s="93"/>
      <c r="AJ61" s="94"/>
      <c r="AK61" s="76"/>
      <c r="AL61" s="75"/>
      <c r="AN61" s="79"/>
      <c r="AO61" s="79"/>
      <c r="AP61" s="79"/>
      <c r="AQ61" s="79"/>
      <c r="AR61" s="79"/>
      <c r="AS61" s="78"/>
      <c r="AU61" s="79">
        <f>IF(IFERROR(F61,99)=99,IF(IFERROR(G61,99)=99,IF(IFERROR(H61,99)=99,IF(IFERROR(I61,99)=99,IF(IFERROR(E61,99)=99,IF(IFERROR(J61,99)=99,0,Scoring!$B$7),Scoring!$B$3),Scoring!$B$2),Scoring!$B$6),Scoring!$B$5),Scoring!$B$4)</f>
        <v>1</v>
      </c>
      <c r="AV61" s="78">
        <f t="shared" si="6"/>
        <v>2</v>
      </c>
      <c r="AW61" s="78"/>
      <c r="AX61" s="66"/>
      <c r="AY61" s="78"/>
      <c r="AZ61" s="76"/>
      <c r="BA61" s="76"/>
      <c r="BB61" s="76"/>
    </row>
    <row r="62" spans="1:54" x14ac:dyDescent="0.25">
      <c r="A62" s="77" t="s">
        <v>3032</v>
      </c>
      <c r="B62" s="76" t="str">
        <f t="shared" si="12"/>
        <v>247-384-8</v>
      </c>
      <c r="C62" s="77" t="s">
        <v>1061</v>
      </c>
      <c r="D62" s="77" t="s">
        <v>1062</v>
      </c>
      <c r="E62" s="76" t="str">
        <f>IF(C62="-",IF(A62="-",VLOOKUP(D62,'sin-list 180320_update'!$C$2:$C$835,1,FALSE),VLOOKUP(A62,'sin-list 180320_update'!$A$2:$A$835,1,FALSE)),VLOOKUP(C62,'sin-list 180320_update'!$B$2:$B$835,1,FALSE))</f>
        <v>247-384-8</v>
      </c>
      <c r="F62" s="76" t="e">
        <f>IF($C62="-",IF($A62="-",VLOOKUP($D62,'REACH Bilaga XVII_update'!$A$5:$A$131,1,FALSE),VLOOKUP($A62,'REACH Bilaga XVII_update'!$C$5:$C$131,1,FALSE)),VLOOKUP($C62,'REACH Bilaga XVII_update'!$B$5:$B$131,1,FALSE))</f>
        <v>#N/A</v>
      </c>
      <c r="G62" s="76" t="str">
        <f>IF($C62="-",IF($A62="-",VLOOKUP($D62,' REACH Bilaga 59_update'!$A$5:$A$210,1,FALSE),VLOOKUP($A62,' REACH Bilaga 59_update'!$D$5:$D$210,1,FALSE)),VLOOKUP($C62,' REACH Bilaga 59_update'!$C$5:$C$210,1,FALSE))</f>
        <v>247-384-8</v>
      </c>
      <c r="H62" s="76" t="str">
        <f>IF($C62="-",IF($A62="-",VLOOKUP($D62,'REACH Bilaga XIV_update'!$A$5:$A$110,1,FALSE),VLOOKUP($A62,'REACH Bilaga XIV_update'!$D$5:$D$110,1,FALSE)),VLOOKUP($C62,'REACH Bilaga XIV_update'!$C$5:$C$110,1,FALSE))</f>
        <v>247-384-8</v>
      </c>
      <c r="I62" s="76" t="e">
        <f>IF($C62="-",IF($A62="-",VLOOKUP($D62,CoRAP_update!$A$5:$A$376,1,FALSE),VLOOKUP($A62,CoRAP_update!$D$5:$D$376,1,FALSE)),VLOOKUP($C62,CoRAP_update!$C$5:$C$376,1,FALSE))</f>
        <v>#N/A</v>
      </c>
      <c r="J62" s="76" t="e">
        <f>IF($C62="-",IF($A62="-",VLOOKUP($D62,EDC_update!$C$2:$C$450,1,FALSE),VLOOKUP($A62,EDC_update!$B$2:$B$450,1,FALSE)),VLOOKUP($C62,EDC_update!$L$2:$L$450,1,FALSE))</f>
        <v>#N/A</v>
      </c>
      <c r="K62" s="76" t="str">
        <f>IF($C62="-",IF($A62="-",IF(VLOOKUP($D62,'sin-list 180320_update'!$C$2:$S$835,3,FALSE)="",NA(),VLOOKUP($D62,'sin-list 180320_update'!$C$2:$S$835,3,FALSE)),IF(VLOOKUP($A62,'sin-list 180320_update'!$A$2:$S$835,5,FALSE)="",NA(),VLOOKUP($A62,'sin-list 180320_update'!$A$2:$S$835,5,FALSE))),IF(VLOOKUP($C62,'sin-list 180320_update'!$B$2:$S$835,4,FALSE)="",NA(),VLOOKUP($C62,'sin-list 180320_update'!$B$2:$S$835,4,FALSE)))</f>
        <v>This substance has persistent, bioackumulative and toxic properties. It has been found in a variety of environmental samples and in different marine organisms. Estimated and experimental data show PBT properties.</v>
      </c>
      <c r="L62" s="76" t="str">
        <f>IF($C62="-",IF($A62="-",VLOOKUP($D62,'sin-list 180320_update'!$C$2:$S$835,6,FALSE),VLOOKUP($A62,'sin-list 180320_update'!$A$2:$S$835,8,FALSE)),VLOOKUP($C62,'sin-list 180320_update'!$B$2:$S$835,7,FALSE))</f>
        <v>Official classification missing</v>
      </c>
      <c r="M62" s="76" t="e">
        <f>IF($C62="-",IF($A62="-",IF(VLOOKUP($D62,'sin-list 180320_update'!$C$2:$S$835,8,FALSE)="",NA(),VLOOKUP($D62,'sin-list 180320_update'!$C$2:$S$835,8,FALSE)),IF(VLOOKUP($A62,'sin-list 180320_update'!$A$2:$S$835,10,FALSE)="",NA(),VLOOKUP($A62,'sin-list 180320_update'!$A$2:$S$835,10,FALSE))),IF(VLOOKUP($C62,'sin-list 180320_update'!$B$2:$S$835,9,FALSE)="",NA(),VLOOKUP($C62,'sin-list 180320_update'!$B$2:$S$835,9,FALSE)))</f>
        <v>#N/A</v>
      </c>
      <c r="N62" s="76" t="e">
        <f>IF($C62="-",IF($A62="-",IF(VLOOKUP($D62,'REACH Bilaga XVII_update'!$A$5:$E$131,4,FALSE)="",NA(),VLOOKUP($D62,'REACH Bilaga XVII_update'!$A$5:$E$131,4,FALSE)),IF(VLOOKUP($A62,'REACH Bilaga XVII_update'!$C$5:$D$131,2,FALSE)="",NA(),VLOOKUP($A62,'REACH Bilaga XVII_update'!$C$5:$D$131,2,FALSE))),IF(VLOOKUP($C62,'REACH Bilaga XVII_update'!$B$5:$D$131,3,FALSE)="",NA(),VLOOKUP($C62,'REACH Bilaga XVII_update'!$B$5:$D$131,3,FALSE)))</f>
        <v>#N/A</v>
      </c>
      <c r="O62" s="76" t="e">
        <f>IF($C62="-",IF($A62="-",IF(VLOOKUP($D62,' REACH Bilaga 59_update'!$A$5:$E$210,5,FALSE)="",NA(),VLOOKUP($D62,' REACH Bilaga 59_update'!$A$5:$E$210,5,FALSE)),IF(VLOOKUP($A62,' REACH Bilaga 59_update'!$D$5:$E$210,2,FALSE)="",NA(),VLOOKUP($A62,' REACH Bilaga 59_update'!$D$5:$E$210,2,FALSE))),IF(VLOOKUP($C62,' REACH Bilaga 59_update'!$C$5:$E$210,3,FALSE)="",NA(),VLOOKUP($C62,' REACH Bilaga 59_update'!$C$5:$E$210,3,FALSE)))</f>
        <v>#N/A</v>
      </c>
      <c r="P62" s="76" t="str">
        <f>IF(C62="-",IF(A62="-",IFERROR(VLOOKUP($D62,' REACH Bilaga 59_update'!$A$5:$F$210,MATCH(Sammanfattning!P$1,' REACH Bilaga 59_update'!$A$4:$F$4,0),FALSE),VLOOKUP($D62,'REACH Bilaga XIV_update'!$A$4:$H$110,MATCH(Sammanfattning!P$1,'REACH Bilaga XIV_update'!$A$4:$H$4,0),FALSE)),IFERROR(VLOOKUP($A62,' REACH Bilaga 59_update'!$D$5:$F$210,MATCH(Sammanfattning!P$1,' REACH Bilaga 59_update'!$D$4:$F$4,0),FALSE),VLOOKUP($A62,'REACH Bilaga XIV_update'!$D$4:$H$110,MATCH(Sammanfattning!P$1,'REACH Bilaga XIV_update'!$D$4:$H$4,0),FALSE))),IFERROR(VLOOKUP($C62,' REACH Bilaga 59_update'!$C$5:$F$210,MATCH(Sammanfattning!P$1,' REACH Bilaga 59_update'!$C$4:$F$4,0),FALSE),VLOOKUP($C62,'REACH Bilaga XIV_update'!$C$4:$H$110,MATCH(Sammanfattning!P$1,'REACH Bilaga XIV_update'!$C$4:$H$4,0),FALSE)))</f>
        <v>PBT (Article 57d)#vPvB (Article 57e)</v>
      </c>
      <c r="Q62" s="76" t="e">
        <f>IF($C62="-",IF($A62="-",IF(VLOOKUP($D62,'REACH Bilaga XIV_update'!$A$5:$I$110,9,FALSE)="",NA(),VLOOKUP($D62,'REACH Bilaga XIV_update'!$A$5:$I$110,9,FALSE)),IF(VLOOKUP($A62,'REACH Bilaga XIV_update'!$D$5:$I$110,6,FALSE)="",NA(),VLOOKUP($A62,'REACH Bilaga XIV_update'!$D$5:$I$110,6,FALSE))),IF(VLOOKUP($C62,'REACH Bilaga XIV_update'!$C$5:$I$110,7,FALSE)="",NA(),VLOOKUP($C62,'REACH Bilaga XIV_update'!$C$5:$I$110,7,FALSE)))</f>
        <v>#N/A</v>
      </c>
      <c r="R62" s="76" t="e">
        <f>IF($C62="-",IF($A62="-",IF(VLOOKUP($D62,CoRAP_update!$A$5:$O$376,15,FALSE)="",NA(),VLOOKUP($D62,CoRAP_update!$A$5:$O$376,15,FALSE)),IF(VLOOKUP($A62,CoRAP_update!$D$5:$O$376,12,FALSE)="",NA(),VLOOKUP($A62,CoRAP_update!$D$5:$O$376,12,FALSE))),IF(VLOOKUP($C62,CoRAP_update!$C$5:$O$376,13,FALSE)="",NA(),VLOOKUP($C62,CoRAP_update!$C$5:$O$376,13,FALSE)))</f>
        <v>#N/A</v>
      </c>
      <c r="S62" s="144" t="e">
        <f>IF($C62="-",IF($A62="-",VLOOKUP($D62,CoRAP_update!$A$5:$J$376,MATCH(Sammanfattning!S$1,CoRAP_update!$A$4:$J$4,0),FALSE),VLOOKUP($A62,CoRAP_update!$D$5:$J$376,MATCH(Sammanfattning!S$1,CoRAP_update!$D$4:$J$4,0),FALSE)),VLOOKUP($C62,CoRAP_update!$C$5:$J$376,MATCH(Sammanfattning!S$1,CoRAP_update!$C$4:$J$4,0),FALSE))</f>
        <v>#N/A</v>
      </c>
      <c r="T62" s="76" t="e">
        <f>IF($A62="-",VLOOKUP($D62,EDC_update!$C$2:$F$450,4,FALSE),VLOOKUP($A62,EDC_update!$B$2:$F$450,5,FALSE))</f>
        <v>#N/A</v>
      </c>
      <c r="V62" s="78">
        <f>IF(IFERROR(SEARCH("PBT",P62),99)=99,IF(IFERROR(SEARCH("suspected PBT",S62),99)=99,IF(IFERROR(SEARCH("concluded to be PBT",K62),99)=99,IF(IFERROR(SEARCH("PBT",S62),99)=99,IF(IFERROR(SEARCH("PBT cand",L62),99)=99,IF(IFERROR(SEARCH("PBT",L62),99)=99,IF(IFERROR(SEARCH("persistent, bioackumulative and toxic properties",K62),99)=99,0,Scoring!$E$3),Scoring!$E$3),Scoring!$E$7),Scoring!$E$3),Scoring!$E$5),Scoring!$E$6),Scoring!$E$3)</f>
        <v>1</v>
      </c>
      <c r="W62" s="78">
        <f>IF(IFERROR(SEARCH("vPvB",P62),99)=99,IF(IFERROR(SEARCH("suspected pbt/vPvB",S62),99)=99,IF(IFERROR(SEARCH("vPvB",S62),99)=99,IF(IFERROR(SEARCH("concluded to be a vPvB",S62),99)=99,IF(IFERROR(SEARCH("identified as vPvB",K62),99)=99,IF(IFERROR(SEARCH("concluded to be a vPvB",K62),99)=99,IF(IFERROR(SEARCH("concluded to be both pbt and vPvB",S62),99)=99,IF(IFERROR(SEARCH("concluded to be both pbt and vPvB",K62),99)=99,0,Scoring!$E$5),Scoring!$E$5),Scoring!$E$5),Scoring!$E$5),Scoring!$E$5),Scoring!$E$4),Scoring!$E$6),Scoring!$E$4)</f>
        <v>1</v>
      </c>
      <c r="X62" s="78">
        <f>IF(IFERROR(SEARCH("H410",N62),99)=99,IF(IFERROR(SEARCH("H410",O62),99)=99,IF(IFERROR(SEARCH("H410",Q62),99)=99,IF(IFERROR(SEARCH("H410",M62),99)=99,IF(IFERROR(SEARCH("H410",R62),99)=99,IF(IFERROR(SEARCH("H411",N62),99)=99,IF(IFERROR(SEARCH("H411",O62),99)=99,IF(IFERROR(SEARCH("H411",Q62),99)=99,IF(IFERROR(SEARCH("H411",M62),99)=99,IF(IFERROR(SEARCH("H411",R62),99)=99,IF(IFERROR(SEARCH("H413",N62),99)=99,IF(IFERROR(SEARCH("H413",O62),99)=99,IF(IFERROR(SEARCH("H413",Q62),99)=99,IF(IFERROR(SEARCH("H413",M62),99)=99,IF(IFERROR(SEARCH("H413",R62),99)=99,IF(IFERROR(SEARCH("H412",N62),99)=99,IF(IFERROR(SEARCH("H412",O62),99)=99,IF(IFERROR(SEARCH("H412",Q62),99)=99,IF(IFERROR(SEARCH("H412",M62),99)=99,IF(IFERROR(SEARCH("H412",R62),99)=99,0,Scoring!$E$2),Scoring!$E$2),Scoring!$E$2),Scoring!$E$2),Scoring!$E$2),Scoring!$E$2),Scoring!$E$2),Scoring!$E$2),Scoring!$E$2),Scoring!$E$2),Scoring!$E$2),Scoring!$E$2),Scoring!$E$2),Scoring!$E$2),Scoring!$E$2),Scoring!$E$2),Scoring!$E$2),Scoring!$E$2),Scoring!$E$2),Scoring!$E$2)</f>
        <v>0</v>
      </c>
      <c r="Y62" s="78">
        <f>IF(IFERROR(SEARCH("CMR",K62),99)=99,IF(IFERROR(SEARCH("Suspected CMR",S62),99)=99,IF(IFERROR(SEARCH("CMR",S62),99)=99,0,Scoring!$E$8),Scoring!$E$9),Scoring!$E$8)</f>
        <v>0</v>
      </c>
      <c r="Z62" s="78">
        <f>IF(IFERROR(SEARCH("H350",N62),99)=99,IF(IFERROR(SEARCH("H350",O62),99)=99,IF(IFERROR(SEARCH("H350",Q62),99)=99,IF(IFERROR(SEARCH("H350",M62),99)=99,IF(IFERROR(SEARCH("H350",R62),99)=99,IF(IFERROR(SEARCH("H351",N62),99)=99,IF(IFERROR(SEARCH("H351",O62),99)=99,IF(IFERROR(SEARCH("H351",Q62),99)=99,IF(IFERROR(SEARCH("H351",M62),99)=99,IF(IFERROR(SEARCH("H351",R62),99)=99,IF(IFERROR(SEARCH("carcinogenic",P62),99)=99,IF(IFERROR(SEARCH("suspected carcinogenic",S62),99)=99,0,Scoring!$E$12),Scoring!$E$11),Scoring!$E$10),Scoring!$E$10),Scoring!$E$10),Scoring!$E$10),Scoring!$E$10),Scoring!$E$10),Scoring!$E$10),Scoring!$E$10),Scoring!$E$10),Scoring!$E$10)</f>
        <v>0</v>
      </c>
      <c r="AA62" s="78">
        <f>IF(IFERROR(SEARCH("H340",N62),99)=99,IF(IFERROR(SEARCH("H340",O62),99)=99,IF(IFERROR(SEARCH("H340",Q62),99)=99,IF(IFERROR(SEARCH("H340",M62),99)=99,IF(IFERROR(SEARCH("H340",R62),99)=99,IF(IFERROR(SEARCH("H341",N62),99)=99,IF(IFERROR(SEARCH("H341",O62),99)=99,IF(IFERROR(SEARCH("H341",Q62),99)=99,IF(IFERROR(SEARCH("H341",M62),99)=99,IF(IFERROR(SEARCH("H341",R62),99)=99,IF(IFERROR(SEARCH("mutagenic",P62),99)=99,IF(IFERROR(SEARCH("suspected mutagenic",S62),99)=99,0,Scoring!$E$15),Scoring!$E$14),Scoring!$E$13),Scoring!$E$13),Scoring!$E$13),Scoring!$E$13),Scoring!$E$13),Scoring!$E$13),Scoring!$E$13),Scoring!$E$13),Scoring!$E$13),Scoring!$E$13)</f>
        <v>0</v>
      </c>
      <c r="AB62" s="78">
        <f>IF(IFERROR(SEARCH("H360",N62),99)=99,IF(IFERROR(SEARCH("H360",O62),99)=99,IF(IFERROR(SEARCH("H360",Q62),99)=99,IF(IFERROR(SEARCH("H360",M62),99)=99,IF(IFERROR(SEARCH("H360",R62),99)=99,IF(IFERROR(SEARCH("H361",N62),99)=99,IF(IFERROR(SEARCH("H361",O62),99)=99,IF(IFERROR(SEARCH("H361",Q62),99)=99,IF(IFERROR(SEARCH("H361",M62),99)=99,IF(IFERROR(SEARCH("H361",R62),99)=99,IF(IFERROR(SEARCH("reproduction",P62),99)=99,IF(IFERROR(SEARCH("suspected reprotoxic",S62),99)=99,IF(IFERROR(SEARCH("reprotoxic",S62),99)=99,IF(IFERROR(SEARCH("reprotoxic",K62),99)=99,0,Scoring!$E$18),Scoring!$E$18),Scoring!$E$19),Scoring!$E$17),Scoring!$E$16),Scoring!$E$16),Scoring!$E$16),Scoring!$E$16),Scoring!$E$16),Scoring!$E$16),Scoring!$E$16),Scoring!$E$16),Scoring!$E$16),Scoring!$E$16)</f>
        <v>0</v>
      </c>
      <c r="AC62" s="78">
        <f>IF(IFERROR(SEARCH("57f",L62),99)=99,IF(IFERROR(SEARCH("57(f)",P62),99)=99,0,Scoring!$E$20),Scoring!$E$20)</f>
        <v>0</v>
      </c>
      <c r="AD62" s="78">
        <f>IF(IFERROR(SEARCH("CAT1",T62),99)=99,IF(IFERROR(SEARCH("CAT2",T62),99)=99,IF(IFERROR(SEARCH("CAT3",T62),99)=99,IF(IFERROR(SEARCH("concluded to be endocrine",K62),99)=99,IF(IFERROR(SEARCH("categorised as endocrine",K62),99)=99,IF(IFERROR(SEARCH("endocrine disrupting",P62),99)=99,IF(IFERROR(SEARCH("endocrine disrupting",K62),99)=99,IF(IFERROR(SEARCH("suspected endocrine",S62),99)=99,IF(IFERROR(SEARCH("potential endocrine",S62),99)=99,0,Scoring!$E$25),Scoring!$E$25),Scoring!$E$24),Scoring!$E$24),Scoring!$E$24),Scoring!$E$24),Scoring!$E$23),Scoring!$E$22),Scoring!$E$21)</f>
        <v>0</v>
      </c>
      <c r="AE62" s="78">
        <f>IF(IFERROR(SEARCH("suspected sensitiser",S62),99)=99,IF(IFERROR(SEARCH("sensitiser",S62),99)=99,IF(IFERROR(SEARCH("other hazard based concern",S62),99)=99,0,Scoring!$E$28),Scoring!$E$26),Scoring!$E$27)</f>
        <v>0</v>
      </c>
      <c r="AF62" s="78">
        <f>IF(IFERROR(M62,1)=1,IF(IFERROR(N62,1)=1,IF(IFERROR(O62,1)=1,IF(IFERROR(Q62,1)=1,IF(IFERROR(R62,1)=1,IF(IFERROR(T62,1)=1,IF(IFERROR(K62,1)=1,IF(IFERROR(P62,1)=1,IF(IFERROR(S62,1)=1,Scoring!$E$29,0),0),0),0),0),0),0),0),0)</f>
        <v>0</v>
      </c>
      <c r="AG62" s="78">
        <f t="shared" si="4"/>
        <v>2</v>
      </c>
      <c r="AI62" s="93"/>
      <c r="AJ62" s="94"/>
      <c r="AK62" s="76"/>
      <c r="AL62" s="75"/>
      <c r="AN62" s="79"/>
      <c r="AO62" s="79"/>
      <c r="AP62" s="79"/>
      <c r="AQ62" s="79"/>
      <c r="AR62" s="79"/>
      <c r="AS62" s="78"/>
      <c r="AU62" s="79">
        <f>IF(IFERROR(F62,99)=99,IF(IFERROR(G62,99)=99,IF(IFERROR(H62,99)=99,IF(IFERROR(I62,99)=99,IF(IFERROR(E62,99)=99,IF(IFERROR(J62,99)=99,0,Scoring!$B$7),Scoring!$B$3),Scoring!$B$2),Scoring!$B$6),Scoring!$B$5),Scoring!$B$4)</f>
        <v>1</v>
      </c>
      <c r="AV62" s="78">
        <f t="shared" si="6"/>
        <v>2</v>
      </c>
      <c r="AW62" s="78"/>
      <c r="AX62" s="66"/>
      <c r="AY62" s="78"/>
      <c r="AZ62" s="76"/>
      <c r="BA62" s="76"/>
      <c r="BB62" s="76"/>
    </row>
    <row r="63" spans="1:54" x14ac:dyDescent="0.25">
      <c r="A63" s="77" t="s">
        <v>5986</v>
      </c>
      <c r="B63" s="76" t="str">
        <f t="shared" si="12"/>
        <v>201-757-1</v>
      </c>
      <c r="C63" s="77" t="s">
        <v>2464</v>
      </c>
      <c r="D63" s="77" t="s">
        <v>2465</v>
      </c>
      <c r="E63" s="76" t="str">
        <f>IF(C63="-",IF(A63="-",VLOOKUP(D63,'sin-list 180320_update'!$C$2:$C$835,1,FALSE),VLOOKUP(A63,'sin-list 180320_update'!$A$2:$A$835,1,FALSE)),VLOOKUP(C63,'sin-list 180320_update'!$B$2:$B$835,1,FALSE))</f>
        <v>201-757-1</v>
      </c>
      <c r="F63" s="76" t="e">
        <f>IF($C63="-",IF($A63="-",VLOOKUP($D63,'REACH Bilaga XVII_update'!$A$5:$A$131,1,FALSE),VLOOKUP($A63,'REACH Bilaga XVII_update'!$C$5:$C$131,1,FALSE)),VLOOKUP($C63,'REACH Bilaga XVII_update'!$B$5:$B$131,1,FALSE))</f>
        <v>#N/A</v>
      </c>
      <c r="G63" s="76" t="e">
        <f>IF($C63="-",IF($A63="-",VLOOKUP($D63,' REACH Bilaga 59_update'!$A$5:$A$210,1,FALSE),VLOOKUP($A63,' REACH Bilaga 59_update'!$D$5:$D$210,1,FALSE)),VLOOKUP($C63,' REACH Bilaga 59_update'!$C$5:$C$210,1,FALSE))</f>
        <v>#N/A</v>
      </c>
      <c r="H63" s="76" t="e">
        <f>IF($C63="-",IF($A63="-",VLOOKUP($D63,'REACH Bilaga XIV_update'!$A$5:$A$110,1,FALSE),VLOOKUP($A63,'REACH Bilaga XIV_update'!$D$5:$D$110,1,FALSE)),VLOOKUP($C63,'REACH Bilaga XIV_update'!$C$5:$C$110,1,FALSE))</f>
        <v>#N/A</v>
      </c>
      <c r="I63" s="76" t="e">
        <f>IF($C63="-",IF($A63="-",VLOOKUP($D63,CoRAP_update!$A$5:$A$376,1,FALSE),VLOOKUP($A63,CoRAP_update!$D$5:$D$376,1,FALSE)),VLOOKUP($C63,CoRAP_update!$C$5:$C$376,1,FALSE))</f>
        <v>#N/A</v>
      </c>
      <c r="J63" s="76" t="e">
        <f>IF($C63="-",IF($A63="-",VLOOKUP($D63,EDC_update!$C$2:$C$450,1,FALSE),VLOOKUP($A63,EDC_update!$B$2:$B$450,1,FALSE)),VLOOKUP($C63,EDC_update!$L$2:$L$450,1,FALSE))</f>
        <v>#N/A</v>
      </c>
      <c r="K63" s="76" t="str">
        <f>IF($C63="-",IF($A63="-",IF(VLOOKUP($D63,'sin-list 180320_update'!$C$2:$S$835,3,FALSE)="",NA(),VLOOKUP($D63,'sin-list 180320_update'!$C$2:$S$835,3,FALSE)),IF(VLOOKUP($A63,'sin-list 180320_update'!$A$2:$S$835,5,FALSE)="",NA(),VLOOKUP($A63,'sin-list 180320_update'!$A$2:$S$835,5,FALSE))),IF(VLOOKUP($C63,'sin-list 180320_update'!$B$2:$S$835,4,FALSE)="",NA(),VLOOKUP($C63,'sin-list 180320_update'!$B$2:$S$835,4,FALSE)))</f>
        <v>Substance is concluded to be PBT  by European Chemicals Bureau PBT Working Group.</v>
      </c>
      <c r="L63" s="76" t="str">
        <f>IF($C63="-",IF($A63="-",VLOOKUP($D63,'sin-list 180320_update'!$C$2:$S$835,6,FALSE),VLOOKUP($A63,'sin-list 180320_update'!$A$2:$S$835,8,FALSE)),VLOOKUP($C63,'sin-list 180320_update'!$B$2:$S$835,7,FALSE))</f>
        <v>PBT</v>
      </c>
      <c r="M63" s="76" t="str">
        <f>IF($C63="-",IF($A63="-",IF(VLOOKUP($D63,'sin-list 180320_update'!$C$2:$S$835,8,FALSE)="",NA(),VLOOKUP($D63,'sin-list 180320_update'!$C$2:$S$835,8,FALSE)),IF(VLOOKUP($A63,'sin-list 180320_update'!$A$2:$S$835,10,FALSE)="",NA(),VLOOKUP($A63,'sin-list 180320_update'!$A$2:$S$835,10,FALSE))),IF(VLOOKUP($C63,'sin-list 180320_update'!$B$2:$S$835,9,FALSE)="",NA(),VLOOKUP($C63,'sin-list 180320_update'!$B$2:$S$835,9,FALSE)))</f>
        <v>PBT</v>
      </c>
      <c r="N63" s="76" t="e">
        <f>IF($C63="-",IF($A63="-",IF(VLOOKUP($D63,'REACH Bilaga XVII_update'!$A$5:$E$131,4,FALSE)="",NA(),VLOOKUP($D63,'REACH Bilaga XVII_update'!$A$5:$E$131,4,FALSE)),IF(VLOOKUP($A63,'REACH Bilaga XVII_update'!$C$5:$D$131,2,FALSE)="",NA(),VLOOKUP($A63,'REACH Bilaga XVII_update'!$C$5:$D$131,2,FALSE))),IF(VLOOKUP($C63,'REACH Bilaga XVII_update'!$B$5:$D$131,3,FALSE)="",NA(),VLOOKUP($C63,'REACH Bilaga XVII_update'!$B$5:$D$131,3,FALSE)))</f>
        <v>#N/A</v>
      </c>
      <c r="O63" s="76" t="e">
        <f>IF($C63="-",IF($A63="-",IF(VLOOKUP($D63,' REACH Bilaga 59_update'!$A$5:$E$210,5,FALSE)="",NA(),VLOOKUP($D63,' REACH Bilaga 59_update'!$A$5:$E$210,5,FALSE)),IF(VLOOKUP($A63,' REACH Bilaga 59_update'!$D$5:$E$210,2,FALSE)="",NA(),VLOOKUP($A63,' REACH Bilaga 59_update'!$D$5:$E$210,2,FALSE))),IF(VLOOKUP($C63,' REACH Bilaga 59_update'!$C$5:$E$210,3,FALSE)="",NA(),VLOOKUP($C63,' REACH Bilaga 59_update'!$C$5:$E$210,3,FALSE)))</f>
        <v>#N/A</v>
      </c>
      <c r="P63" s="76" t="e">
        <f>IF(C63="-",IF(A63="-",IFERROR(VLOOKUP($D63,' REACH Bilaga 59_update'!$A$5:$F$210,MATCH(Sammanfattning!P$1,' REACH Bilaga 59_update'!$A$4:$F$4,0),FALSE),VLOOKUP($D63,'REACH Bilaga XIV_update'!$A$4:$H$110,MATCH(Sammanfattning!P$1,'REACH Bilaga XIV_update'!$A$4:$H$4,0),FALSE)),IFERROR(VLOOKUP($A63,' REACH Bilaga 59_update'!$D$5:$F$210,MATCH(Sammanfattning!P$1,' REACH Bilaga 59_update'!$D$4:$F$4,0),FALSE),VLOOKUP($A63,'REACH Bilaga XIV_update'!$D$4:$H$110,MATCH(Sammanfattning!P$1,'REACH Bilaga XIV_update'!$D$4:$H$4,0),FALSE))),IFERROR(VLOOKUP($C63,' REACH Bilaga 59_update'!$C$5:$F$210,MATCH(Sammanfattning!P$1,' REACH Bilaga 59_update'!$C$4:$F$4,0),FALSE),VLOOKUP($C63,'REACH Bilaga XIV_update'!$C$4:$H$110,MATCH(Sammanfattning!P$1,'REACH Bilaga XIV_update'!$C$4:$H$4,0),FALSE)))</f>
        <v>#N/A</v>
      </c>
      <c r="Q63" s="76" t="e">
        <f>IF($C63="-",IF($A63="-",IF(VLOOKUP($D63,'REACH Bilaga XIV_update'!$A$5:$I$110,9,FALSE)="",NA(),VLOOKUP($D63,'REACH Bilaga XIV_update'!$A$5:$I$110,9,FALSE)),IF(VLOOKUP($A63,'REACH Bilaga XIV_update'!$D$5:$I$110,6,FALSE)="",NA(),VLOOKUP($A63,'REACH Bilaga XIV_update'!$D$5:$I$110,6,FALSE))),IF(VLOOKUP($C63,'REACH Bilaga XIV_update'!$C$5:$I$110,7,FALSE)="",NA(),VLOOKUP($C63,'REACH Bilaga XIV_update'!$C$5:$I$110,7,FALSE)))</f>
        <v>#N/A</v>
      </c>
      <c r="R63" s="76" t="e">
        <f>IF($C63="-",IF($A63="-",IF(VLOOKUP($D63,CoRAP_update!$A$5:$O$376,15,FALSE)="",NA(),VLOOKUP($D63,CoRAP_update!$A$5:$O$376,15,FALSE)),IF(VLOOKUP($A63,CoRAP_update!$D$5:$O$376,12,FALSE)="",NA(),VLOOKUP($A63,CoRAP_update!$D$5:$O$376,12,FALSE))),IF(VLOOKUP($C63,CoRAP_update!$C$5:$O$376,13,FALSE)="",NA(),VLOOKUP($C63,CoRAP_update!$C$5:$O$376,13,FALSE)))</f>
        <v>#N/A</v>
      </c>
      <c r="S63" s="144" t="e">
        <f>IF($C63="-",IF($A63="-",VLOOKUP($D63,CoRAP_update!$A$5:$J$376,MATCH(Sammanfattning!S$1,CoRAP_update!$A$4:$J$4,0),FALSE),VLOOKUP($A63,CoRAP_update!$D$5:$J$376,MATCH(Sammanfattning!S$1,CoRAP_update!$D$4:$J$4,0),FALSE)),VLOOKUP($C63,CoRAP_update!$C$5:$J$376,MATCH(Sammanfattning!S$1,CoRAP_update!$C$4:$J$4,0),FALSE))</f>
        <v>#N/A</v>
      </c>
      <c r="T63" s="76" t="e">
        <f>IF($A63="-",VLOOKUP($D63,EDC_update!$C$2:$F$450,4,FALSE),VLOOKUP($A63,EDC_update!$B$2:$F$450,5,FALSE))</f>
        <v>#N/A</v>
      </c>
      <c r="V63" s="78">
        <f>IF(IFERROR(SEARCH("PBT",P63),99)=99,IF(IFERROR(SEARCH("suspected PBT",S63),99)=99,IF(IFERROR(SEARCH("concluded to be PBT",K63),99)=99,IF(IFERROR(SEARCH("PBT",S63),99)=99,IF(IFERROR(SEARCH("PBT cand",L63),99)=99,IF(IFERROR(SEARCH("PBT",L63),99)=99,IF(IFERROR(SEARCH("persistent, bioackumulative and toxic properties",K63),99)=99,0,Scoring!$E$3),Scoring!$E$3),Scoring!$E$7),Scoring!$E$3),Scoring!$E$5),Scoring!$E$6),Scoring!$E$3)</f>
        <v>1</v>
      </c>
      <c r="W63" s="78">
        <f>IF(IFERROR(SEARCH("vPvB",P63),99)=99,IF(IFERROR(SEARCH("suspected pbt/vPvB",S63),99)=99,IF(IFERROR(SEARCH("vPvB",S63),99)=99,IF(IFERROR(SEARCH("concluded to be a vPvB",S63),99)=99,IF(IFERROR(SEARCH("identified as vPvB",K63),99)=99,IF(IFERROR(SEARCH("concluded to be a vPvB",K63),99)=99,IF(IFERROR(SEARCH("concluded to be both pbt and vPvB",S63),99)=99,IF(IFERROR(SEARCH("concluded to be both pbt and vPvB",K63),99)=99,0,Scoring!$E$5),Scoring!$E$5),Scoring!$E$5),Scoring!$E$5),Scoring!$E$5),Scoring!$E$4),Scoring!$E$6),Scoring!$E$4)</f>
        <v>0</v>
      </c>
      <c r="X63" s="78">
        <f>IF(IFERROR(SEARCH("H410",N63),99)=99,IF(IFERROR(SEARCH("H410",O63),99)=99,IF(IFERROR(SEARCH("H410",Q63),99)=99,IF(IFERROR(SEARCH("H410",M63),99)=99,IF(IFERROR(SEARCH("H410",R63),99)=99,IF(IFERROR(SEARCH("H411",N63),99)=99,IF(IFERROR(SEARCH("H411",O63),99)=99,IF(IFERROR(SEARCH("H411",Q63),99)=99,IF(IFERROR(SEARCH("H411",M63),99)=99,IF(IFERROR(SEARCH("H411",R63),99)=99,IF(IFERROR(SEARCH("H413",N63),99)=99,IF(IFERROR(SEARCH("H413",O63),99)=99,IF(IFERROR(SEARCH("H413",Q63),99)=99,IF(IFERROR(SEARCH("H413",M63),99)=99,IF(IFERROR(SEARCH("H413",R63),99)=99,IF(IFERROR(SEARCH("H412",N63),99)=99,IF(IFERROR(SEARCH("H412",O63),99)=99,IF(IFERROR(SEARCH("H412",Q63),99)=99,IF(IFERROR(SEARCH("H412",M63),99)=99,IF(IFERROR(SEARCH("H412",R63),99)=99,0,Scoring!$E$2),Scoring!$E$2),Scoring!$E$2),Scoring!$E$2),Scoring!$E$2),Scoring!$E$2),Scoring!$E$2),Scoring!$E$2),Scoring!$E$2),Scoring!$E$2),Scoring!$E$2),Scoring!$E$2),Scoring!$E$2),Scoring!$E$2),Scoring!$E$2),Scoring!$E$2),Scoring!$E$2),Scoring!$E$2),Scoring!$E$2),Scoring!$E$2)</f>
        <v>0</v>
      </c>
      <c r="Y63" s="78">
        <f>IF(IFERROR(SEARCH("CMR",K63),99)=99,IF(IFERROR(SEARCH("Suspected CMR",S63),99)=99,IF(IFERROR(SEARCH("CMR",S63),99)=99,0,Scoring!$E$8),Scoring!$E$9),Scoring!$E$8)</f>
        <v>0</v>
      </c>
      <c r="Z63" s="78">
        <f>IF(IFERROR(SEARCH("H350",N63),99)=99,IF(IFERROR(SEARCH("H350",O63),99)=99,IF(IFERROR(SEARCH("H350",Q63),99)=99,IF(IFERROR(SEARCH("H350",M63),99)=99,IF(IFERROR(SEARCH("H350",R63),99)=99,IF(IFERROR(SEARCH("H351",N63),99)=99,IF(IFERROR(SEARCH("H351",O63),99)=99,IF(IFERROR(SEARCH("H351",Q63),99)=99,IF(IFERROR(SEARCH("H351",M63),99)=99,IF(IFERROR(SEARCH("H351",R63),99)=99,IF(IFERROR(SEARCH("carcinogenic",P63),99)=99,IF(IFERROR(SEARCH("suspected carcinogenic",S63),99)=99,0,Scoring!$E$12),Scoring!$E$11),Scoring!$E$10),Scoring!$E$10),Scoring!$E$10),Scoring!$E$10),Scoring!$E$10),Scoring!$E$10),Scoring!$E$10),Scoring!$E$10),Scoring!$E$10),Scoring!$E$10)</f>
        <v>0</v>
      </c>
      <c r="AA63" s="78">
        <f>IF(IFERROR(SEARCH("H340",N63),99)=99,IF(IFERROR(SEARCH("H340",O63),99)=99,IF(IFERROR(SEARCH("H340",Q63),99)=99,IF(IFERROR(SEARCH("H340",M63),99)=99,IF(IFERROR(SEARCH("H340",R63),99)=99,IF(IFERROR(SEARCH("H341",N63),99)=99,IF(IFERROR(SEARCH("H341",O63),99)=99,IF(IFERROR(SEARCH("H341",Q63),99)=99,IF(IFERROR(SEARCH("H341",M63),99)=99,IF(IFERROR(SEARCH("H341",R63),99)=99,IF(IFERROR(SEARCH("mutagenic",P63),99)=99,IF(IFERROR(SEARCH("suspected mutagenic",S63),99)=99,0,Scoring!$E$15),Scoring!$E$14),Scoring!$E$13),Scoring!$E$13),Scoring!$E$13),Scoring!$E$13),Scoring!$E$13),Scoring!$E$13),Scoring!$E$13),Scoring!$E$13),Scoring!$E$13),Scoring!$E$13)</f>
        <v>0</v>
      </c>
      <c r="AB63" s="78">
        <f>IF(IFERROR(SEARCH("H360",N63),99)=99,IF(IFERROR(SEARCH("H360",O63),99)=99,IF(IFERROR(SEARCH("H360",Q63),99)=99,IF(IFERROR(SEARCH("H360",M63),99)=99,IF(IFERROR(SEARCH("H360",R63),99)=99,IF(IFERROR(SEARCH("H361",N63),99)=99,IF(IFERROR(SEARCH("H361",O63),99)=99,IF(IFERROR(SEARCH("H361",Q63),99)=99,IF(IFERROR(SEARCH("H361",M63),99)=99,IF(IFERROR(SEARCH("H361",R63),99)=99,IF(IFERROR(SEARCH("reproduction",P63),99)=99,IF(IFERROR(SEARCH("suspected reprotoxic",S63),99)=99,IF(IFERROR(SEARCH("reprotoxic",S63),99)=99,IF(IFERROR(SEARCH("reprotoxic",K63),99)=99,0,Scoring!$E$18),Scoring!$E$18),Scoring!$E$19),Scoring!$E$17),Scoring!$E$16),Scoring!$E$16),Scoring!$E$16),Scoring!$E$16),Scoring!$E$16),Scoring!$E$16),Scoring!$E$16),Scoring!$E$16),Scoring!$E$16),Scoring!$E$16)</f>
        <v>0</v>
      </c>
      <c r="AC63" s="78">
        <f>IF(IFERROR(SEARCH("57f",L63),99)=99,IF(IFERROR(SEARCH("57(f)",P63),99)=99,0,Scoring!$E$20),Scoring!$E$20)</f>
        <v>0</v>
      </c>
      <c r="AD63" s="78">
        <f>IF(IFERROR(SEARCH("CAT1",T63),99)=99,IF(IFERROR(SEARCH("CAT2",T63),99)=99,IF(IFERROR(SEARCH("CAT3",T63),99)=99,IF(IFERROR(SEARCH("concluded to be endocrine",K63),99)=99,IF(IFERROR(SEARCH("categorised as endocrine",K63),99)=99,IF(IFERROR(SEARCH("endocrine disrupting",P63),99)=99,IF(IFERROR(SEARCH("endocrine disrupting",K63),99)=99,IF(IFERROR(SEARCH("suspected endocrine",S63),99)=99,IF(IFERROR(SEARCH("potential endocrine",S63),99)=99,0,Scoring!$E$25),Scoring!$E$25),Scoring!$E$24),Scoring!$E$24),Scoring!$E$24),Scoring!$E$24),Scoring!$E$23),Scoring!$E$22),Scoring!$E$21)</f>
        <v>0</v>
      </c>
      <c r="AE63" s="78">
        <f>IF(IFERROR(SEARCH("suspected sensitiser",S63),99)=99,IF(IFERROR(SEARCH("sensitiser",S63),99)=99,IF(IFERROR(SEARCH("other hazard based concern",S63),99)=99,0,Scoring!$E$28),Scoring!$E$26),Scoring!$E$27)</f>
        <v>0</v>
      </c>
      <c r="AF63" s="78">
        <f>IF(IFERROR(M63,1)=1,IF(IFERROR(N63,1)=1,IF(IFERROR(O63,1)=1,IF(IFERROR(Q63,1)=1,IF(IFERROR(R63,1)=1,IF(IFERROR(T63,1)=1,IF(IFERROR(K63,1)=1,IF(IFERROR(P63,1)=1,IF(IFERROR(S63,1)=1,Scoring!$E$29,0),0),0),0),0),0),0),0),0)</f>
        <v>0</v>
      </c>
      <c r="AG63" s="78">
        <f t="shared" si="4"/>
        <v>1</v>
      </c>
      <c r="AI63" s="93"/>
      <c r="AJ63" s="94"/>
      <c r="AK63" s="76"/>
      <c r="AL63" s="75"/>
      <c r="AN63" s="79"/>
      <c r="AO63" s="79"/>
      <c r="AP63" s="79"/>
      <c r="AQ63" s="79"/>
      <c r="AR63" s="79"/>
      <c r="AS63" s="78"/>
      <c r="AU63" s="79">
        <f>IF(IFERROR(F63,99)=99,IF(IFERROR(G63,99)=99,IF(IFERROR(H63,99)=99,IF(IFERROR(I63,99)=99,IF(IFERROR(E63,99)=99,IF(IFERROR(J63,99)=99,0,Scoring!$B$7),Scoring!$B$3),Scoring!$B$2),Scoring!$B$6),Scoring!$B$5),Scoring!$B$4)</f>
        <v>0.3</v>
      </c>
      <c r="AV63" s="78">
        <f t="shared" si="6"/>
        <v>0.3</v>
      </c>
      <c r="AW63" s="78"/>
      <c r="AX63" s="66"/>
      <c r="AY63" s="78"/>
      <c r="AZ63" s="76"/>
      <c r="BA63" s="76"/>
      <c r="BB63" s="76"/>
    </row>
    <row r="64" spans="1:54" x14ac:dyDescent="0.25">
      <c r="A64" s="77" t="s">
        <v>5988</v>
      </c>
      <c r="B64" s="76" t="str">
        <f t="shared" si="12"/>
        <v>201-765-5</v>
      </c>
      <c r="C64" s="77" t="s">
        <v>2469</v>
      </c>
      <c r="D64" s="83" t="s">
        <v>2470</v>
      </c>
      <c r="E64" s="76" t="str">
        <f>IF(C64="-",IF(A64="-",VLOOKUP(D64,'sin-list 180320_update'!$C$2:$C$835,1,FALSE),VLOOKUP(A64,'sin-list 180320_update'!$A$2:$A$835,1,FALSE)),VLOOKUP(C64,'sin-list 180320_update'!$B$2:$B$835,1,FALSE))</f>
        <v>201-765-5</v>
      </c>
      <c r="F64" s="76" t="e">
        <f>IF($C64="-",IF($A64="-",VLOOKUP($D64,'REACH Bilaga XVII_update'!$A$5:$A$131,1,FALSE),VLOOKUP($A64,'REACH Bilaga XVII_update'!$C$5:$C$131,1,FALSE)),VLOOKUP($C64,'REACH Bilaga XVII_update'!$B$5:$B$131,1,FALSE))</f>
        <v>#N/A</v>
      </c>
      <c r="G64" s="76" t="e">
        <f>IF($C64="-",IF($A64="-",VLOOKUP($D64,' REACH Bilaga 59_update'!$A$5:$A$210,1,FALSE),VLOOKUP($A64,' REACH Bilaga 59_update'!$D$5:$D$210,1,FALSE)),VLOOKUP($C64,' REACH Bilaga 59_update'!$C$5:$C$210,1,FALSE))</f>
        <v>#N/A</v>
      </c>
      <c r="H64" s="76" t="e">
        <f>IF($C64="-",IF($A64="-",VLOOKUP($D64,'REACH Bilaga XIV_update'!$A$5:$A$110,1,FALSE),VLOOKUP($A64,'REACH Bilaga XIV_update'!$D$5:$D$110,1,FALSE)),VLOOKUP($C64,'REACH Bilaga XIV_update'!$C$5:$C$110,1,FALSE))</f>
        <v>#N/A</v>
      </c>
      <c r="I64" s="76" t="e">
        <f>IF($C64="-",IF($A64="-",VLOOKUP($D64,CoRAP_update!$A$5:$A$376,1,FALSE),VLOOKUP($A64,CoRAP_update!$D$5:$D$376,1,FALSE)),VLOOKUP($C64,CoRAP_update!$C$5:$C$376,1,FALSE))</f>
        <v>#N/A</v>
      </c>
      <c r="J64" s="76" t="e">
        <f>IF($C64="-",IF($A64="-",VLOOKUP($D64,EDC_update!$C$2:$C$450,1,FALSE),VLOOKUP($A64,EDC_update!$B$2:$B$450,1,FALSE)),VLOOKUP($C64,EDC_update!$L$2:$L$450,1,FALSE))</f>
        <v>#N/A</v>
      </c>
      <c r="K64" s="76" t="str">
        <f>IF($C64="-",IF($A64="-",IF(VLOOKUP($D64,'sin-list 180320_update'!$C$2:$S$835,3,FALSE)="",NA(),VLOOKUP($D64,'sin-list 180320_update'!$C$2:$S$835,3,FALSE)),IF(VLOOKUP($A64,'sin-list 180320_update'!$A$2:$S$835,5,FALSE)="",NA(),VLOOKUP($A64,'sin-list 180320_update'!$A$2:$S$835,5,FALSE))),IF(VLOOKUP($C64,'sin-list 180320_update'!$B$2:$S$835,4,FALSE)="",NA(),VLOOKUP($C64,'sin-list 180320_update'!$B$2:$S$835,4,FALSE)))</f>
        <v>Substance is concluded to be PBT &amp; vPvB by European Chemicals Bureau PBT Working Group.</v>
      </c>
      <c r="L64" s="76" t="str">
        <f>IF($C64="-",IF($A64="-",VLOOKUP($D64,'sin-list 180320_update'!$C$2:$S$835,6,FALSE),VLOOKUP($A64,'sin-list 180320_update'!$A$2:$S$835,8,FALSE)),VLOOKUP($C64,'sin-list 180320_update'!$B$2:$S$835,7,FALSE))</f>
        <v>PBT</v>
      </c>
      <c r="M64" s="76" t="str">
        <f>IF($C64="-",IF($A64="-",IF(VLOOKUP($D64,'sin-list 180320_update'!$C$2:$S$835,8,FALSE)="",NA(),VLOOKUP($D64,'sin-list 180320_update'!$C$2:$S$835,8,FALSE)),IF(VLOOKUP($A64,'sin-list 180320_update'!$A$2:$S$835,10,FALSE)="",NA(),VLOOKUP($A64,'sin-list 180320_update'!$A$2:$S$835,10,FALSE))),IF(VLOOKUP($C64,'sin-list 180320_update'!$B$2:$S$835,9,FALSE)="",NA(),VLOOKUP($C64,'sin-list 180320_update'!$B$2:$S$835,9,FALSE)))</f>
        <v>PBT</v>
      </c>
      <c r="N64" s="76" t="e">
        <f>IF($C64="-",IF($A64="-",IF(VLOOKUP($D64,'REACH Bilaga XVII_update'!$A$5:$E$131,4,FALSE)="",NA(),VLOOKUP($D64,'REACH Bilaga XVII_update'!$A$5:$E$131,4,FALSE)),IF(VLOOKUP($A64,'REACH Bilaga XVII_update'!$C$5:$D$131,2,FALSE)="",NA(),VLOOKUP($A64,'REACH Bilaga XVII_update'!$C$5:$D$131,2,FALSE))),IF(VLOOKUP($C64,'REACH Bilaga XVII_update'!$B$5:$D$131,3,FALSE)="",NA(),VLOOKUP($C64,'REACH Bilaga XVII_update'!$B$5:$D$131,3,FALSE)))</f>
        <v>#N/A</v>
      </c>
      <c r="O64" s="76" t="e">
        <f>IF($C64="-",IF($A64="-",IF(VLOOKUP($D64,' REACH Bilaga 59_update'!$A$5:$E$210,5,FALSE)="",NA(),VLOOKUP($D64,' REACH Bilaga 59_update'!$A$5:$E$210,5,FALSE)),IF(VLOOKUP($A64,' REACH Bilaga 59_update'!$D$5:$E$210,2,FALSE)="",NA(),VLOOKUP($A64,' REACH Bilaga 59_update'!$D$5:$E$210,2,FALSE))),IF(VLOOKUP($C64,' REACH Bilaga 59_update'!$C$5:$E$210,3,FALSE)="",NA(),VLOOKUP($C64,' REACH Bilaga 59_update'!$C$5:$E$210,3,FALSE)))</f>
        <v>#N/A</v>
      </c>
      <c r="P64" s="76" t="e">
        <f>IF(C64="-",IF(A64="-",IFERROR(VLOOKUP($D64,' REACH Bilaga 59_update'!$A$5:$F$210,MATCH(Sammanfattning!P$1,' REACH Bilaga 59_update'!$A$4:$F$4,0),FALSE),VLOOKUP($D64,'REACH Bilaga XIV_update'!$A$4:$H$110,MATCH(Sammanfattning!P$1,'REACH Bilaga XIV_update'!$A$4:$H$4,0),FALSE)),IFERROR(VLOOKUP($A64,' REACH Bilaga 59_update'!$D$5:$F$210,MATCH(Sammanfattning!P$1,' REACH Bilaga 59_update'!$D$4:$F$4,0),FALSE),VLOOKUP($A64,'REACH Bilaga XIV_update'!$D$4:$H$110,MATCH(Sammanfattning!P$1,'REACH Bilaga XIV_update'!$D$4:$H$4,0),FALSE))),IFERROR(VLOOKUP($C64,' REACH Bilaga 59_update'!$C$5:$F$210,MATCH(Sammanfattning!P$1,' REACH Bilaga 59_update'!$C$4:$F$4,0),FALSE),VLOOKUP($C64,'REACH Bilaga XIV_update'!$C$4:$H$110,MATCH(Sammanfattning!P$1,'REACH Bilaga XIV_update'!$C$4:$H$4,0),FALSE)))</f>
        <v>#N/A</v>
      </c>
      <c r="Q64" s="76" t="e">
        <f>IF($C64="-",IF($A64="-",IF(VLOOKUP($D64,'REACH Bilaga XIV_update'!$A$5:$I$110,9,FALSE)="",NA(),VLOOKUP($D64,'REACH Bilaga XIV_update'!$A$5:$I$110,9,FALSE)),IF(VLOOKUP($A64,'REACH Bilaga XIV_update'!$D$5:$I$110,6,FALSE)="",NA(),VLOOKUP($A64,'REACH Bilaga XIV_update'!$D$5:$I$110,6,FALSE))),IF(VLOOKUP($C64,'REACH Bilaga XIV_update'!$C$5:$I$110,7,FALSE)="",NA(),VLOOKUP($C64,'REACH Bilaga XIV_update'!$C$5:$I$110,7,FALSE)))</f>
        <v>#N/A</v>
      </c>
      <c r="R64" s="76" t="e">
        <f>IF($C64="-",IF($A64="-",IF(VLOOKUP($D64,CoRAP_update!$A$5:$O$376,15,FALSE)="",NA(),VLOOKUP($D64,CoRAP_update!$A$5:$O$376,15,FALSE)),IF(VLOOKUP($A64,CoRAP_update!$D$5:$O$376,12,FALSE)="",NA(),VLOOKUP($A64,CoRAP_update!$D$5:$O$376,12,FALSE))),IF(VLOOKUP($C64,CoRAP_update!$C$5:$O$376,13,FALSE)="",NA(),VLOOKUP($C64,CoRAP_update!$C$5:$O$376,13,FALSE)))</f>
        <v>#N/A</v>
      </c>
      <c r="S64" s="144" t="e">
        <f>IF($C64="-",IF($A64="-",VLOOKUP($D64,CoRAP_update!$A$5:$J$376,MATCH(Sammanfattning!S$1,CoRAP_update!$A$4:$J$4,0),FALSE),VLOOKUP($A64,CoRAP_update!$D$5:$J$376,MATCH(Sammanfattning!S$1,CoRAP_update!$D$4:$J$4,0),FALSE)),VLOOKUP($C64,CoRAP_update!$C$5:$J$376,MATCH(Sammanfattning!S$1,CoRAP_update!$C$4:$J$4,0),FALSE))</f>
        <v>#N/A</v>
      </c>
      <c r="T64" s="76" t="e">
        <f>IF($A64="-",VLOOKUP($D64,EDC_update!$C$2:$F$450,4,FALSE),VLOOKUP($A64,EDC_update!$B$2:$F$450,5,FALSE))</f>
        <v>#N/A</v>
      </c>
      <c r="V64" s="78">
        <f>IF(IFERROR(SEARCH("PBT",P64),99)=99,IF(IFERROR(SEARCH("suspected PBT",S64),99)=99,IF(IFERROR(SEARCH("concluded to be PBT",K64),99)=99,IF(IFERROR(SEARCH("PBT",S64),99)=99,IF(IFERROR(SEARCH("PBT cand",L64),99)=99,IF(IFERROR(SEARCH("PBT",L64),99)=99,IF(IFERROR(SEARCH("persistent, bioackumulative and toxic properties",K64),99)=99,0,Scoring!$E$3),Scoring!$E$3),Scoring!$E$7),Scoring!$E$3),Scoring!$E$5),Scoring!$E$6),Scoring!$E$3)</f>
        <v>1</v>
      </c>
      <c r="W64" s="78">
        <f>IF(IFERROR(SEARCH("vPvB",P64),99)=99,IF(IFERROR(SEARCH("suspected pbt/vPvB",S64),99)=99,IF(IFERROR(SEARCH("vPvB",S64),99)=99,IF(IFERROR(SEARCH("concluded to be a vPvB",S64),99)=99,IF(IFERROR(SEARCH("identified as vPvB",K64),99)=99,IF(IFERROR(SEARCH("concluded to be a vPvB",K64),99)=99,IF(IFERROR(SEARCH("concluded to be both pbt and vPvB",S64),99)=99,IF(IFERROR(SEARCH("concluded to be both pbt and vPvB",K64),99)=99,0,Scoring!$E$5),Scoring!$E$5),Scoring!$E$5),Scoring!$E$5),Scoring!$E$5),Scoring!$E$4),Scoring!$E$6),Scoring!$E$4)</f>
        <v>0</v>
      </c>
      <c r="X64" s="78">
        <f>IF(IFERROR(SEARCH("H410",N64),99)=99,IF(IFERROR(SEARCH("H410",O64),99)=99,IF(IFERROR(SEARCH("H410",Q64),99)=99,IF(IFERROR(SEARCH("H410",M64),99)=99,IF(IFERROR(SEARCH("H410",R64),99)=99,IF(IFERROR(SEARCH("H411",N64),99)=99,IF(IFERROR(SEARCH("H411",O64),99)=99,IF(IFERROR(SEARCH("H411",Q64),99)=99,IF(IFERROR(SEARCH("H411",M64),99)=99,IF(IFERROR(SEARCH("H411",R64),99)=99,IF(IFERROR(SEARCH("H413",N64),99)=99,IF(IFERROR(SEARCH("H413",O64),99)=99,IF(IFERROR(SEARCH("H413",Q64),99)=99,IF(IFERROR(SEARCH("H413",M64),99)=99,IF(IFERROR(SEARCH("H413",R64),99)=99,IF(IFERROR(SEARCH("H412",N64),99)=99,IF(IFERROR(SEARCH("H412",O64),99)=99,IF(IFERROR(SEARCH("H412",Q64),99)=99,IF(IFERROR(SEARCH("H412",M64),99)=99,IF(IFERROR(SEARCH("H412",R64),99)=99,0,Scoring!$E$2),Scoring!$E$2),Scoring!$E$2),Scoring!$E$2),Scoring!$E$2),Scoring!$E$2),Scoring!$E$2),Scoring!$E$2),Scoring!$E$2),Scoring!$E$2),Scoring!$E$2),Scoring!$E$2),Scoring!$E$2),Scoring!$E$2),Scoring!$E$2),Scoring!$E$2),Scoring!$E$2),Scoring!$E$2),Scoring!$E$2),Scoring!$E$2)</f>
        <v>0</v>
      </c>
      <c r="Y64" s="78">
        <f>IF(IFERROR(SEARCH("CMR",K64),99)=99,IF(IFERROR(SEARCH("Suspected CMR",S64),99)=99,IF(IFERROR(SEARCH("CMR",S64),99)=99,0,Scoring!$E$8),Scoring!$E$9),Scoring!$E$8)</f>
        <v>0</v>
      </c>
      <c r="Z64" s="78">
        <f>IF(IFERROR(SEARCH("H350",N64),99)=99,IF(IFERROR(SEARCH("H350",O64),99)=99,IF(IFERROR(SEARCH("H350",Q64),99)=99,IF(IFERROR(SEARCH("H350",M64),99)=99,IF(IFERROR(SEARCH("H350",R64),99)=99,IF(IFERROR(SEARCH("H351",N64),99)=99,IF(IFERROR(SEARCH("H351",O64),99)=99,IF(IFERROR(SEARCH("H351",Q64),99)=99,IF(IFERROR(SEARCH("H351",M64),99)=99,IF(IFERROR(SEARCH("H351",R64),99)=99,IF(IFERROR(SEARCH("carcinogenic",P64),99)=99,IF(IFERROR(SEARCH("suspected carcinogenic",S64),99)=99,0,Scoring!$E$12),Scoring!$E$11),Scoring!$E$10),Scoring!$E$10),Scoring!$E$10),Scoring!$E$10),Scoring!$E$10),Scoring!$E$10),Scoring!$E$10),Scoring!$E$10),Scoring!$E$10),Scoring!$E$10)</f>
        <v>0</v>
      </c>
      <c r="AA64" s="78">
        <f>IF(IFERROR(SEARCH("H340",N64),99)=99,IF(IFERROR(SEARCH("H340",O64),99)=99,IF(IFERROR(SEARCH("H340",Q64),99)=99,IF(IFERROR(SEARCH("H340",M64),99)=99,IF(IFERROR(SEARCH("H340",R64),99)=99,IF(IFERROR(SEARCH("H341",N64),99)=99,IF(IFERROR(SEARCH("H341",O64),99)=99,IF(IFERROR(SEARCH("H341",Q64),99)=99,IF(IFERROR(SEARCH("H341",M64),99)=99,IF(IFERROR(SEARCH("H341",R64),99)=99,IF(IFERROR(SEARCH("mutagenic",P64),99)=99,IF(IFERROR(SEARCH("suspected mutagenic",S64),99)=99,0,Scoring!$E$15),Scoring!$E$14),Scoring!$E$13),Scoring!$E$13),Scoring!$E$13),Scoring!$E$13),Scoring!$E$13),Scoring!$E$13),Scoring!$E$13),Scoring!$E$13),Scoring!$E$13),Scoring!$E$13)</f>
        <v>0</v>
      </c>
      <c r="AB64" s="78">
        <f>IF(IFERROR(SEARCH("H360",N64),99)=99,IF(IFERROR(SEARCH("H360",O64),99)=99,IF(IFERROR(SEARCH("H360",Q64),99)=99,IF(IFERROR(SEARCH("H360",M64),99)=99,IF(IFERROR(SEARCH("H360",R64),99)=99,IF(IFERROR(SEARCH("H361",N64),99)=99,IF(IFERROR(SEARCH("H361",O64),99)=99,IF(IFERROR(SEARCH("H361",Q64),99)=99,IF(IFERROR(SEARCH("H361",M64),99)=99,IF(IFERROR(SEARCH("H361",R64),99)=99,IF(IFERROR(SEARCH("reproduction",P64),99)=99,IF(IFERROR(SEARCH("suspected reprotoxic",S64),99)=99,IF(IFERROR(SEARCH("reprotoxic",S64),99)=99,IF(IFERROR(SEARCH("reprotoxic",K64),99)=99,0,Scoring!$E$18),Scoring!$E$18),Scoring!$E$19),Scoring!$E$17),Scoring!$E$16),Scoring!$E$16),Scoring!$E$16),Scoring!$E$16),Scoring!$E$16),Scoring!$E$16),Scoring!$E$16),Scoring!$E$16),Scoring!$E$16),Scoring!$E$16)</f>
        <v>0</v>
      </c>
      <c r="AC64" s="78">
        <f>IF(IFERROR(SEARCH("57f",L64),99)=99,IF(IFERROR(SEARCH("57(f)",P64),99)=99,0,Scoring!$E$20),Scoring!$E$20)</f>
        <v>0</v>
      </c>
      <c r="AD64" s="78">
        <f>IF(IFERROR(SEARCH("CAT1",T64),99)=99,IF(IFERROR(SEARCH("CAT2",T64),99)=99,IF(IFERROR(SEARCH("CAT3",T64),99)=99,IF(IFERROR(SEARCH("concluded to be endocrine",K64),99)=99,IF(IFERROR(SEARCH("categorised as endocrine",K64),99)=99,IF(IFERROR(SEARCH("endocrine disrupting",P64),99)=99,IF(IFERROR(SEARCH("endocrine disrupting",K64),99)=99,IF(IFERROR(SEARCH("suspected endocrine",S64),99)=99,IF(IFERROR(SEARCH("potential endocrine",S64),99)=99,0,Scoring!$E$25),Scoring!$E$25),Scoring!$E$24),Scoring!$E$24),Scoring!$E$24),Scoring!$E$24),Scoring!$E$23),Scoring!$E$22),Scoring!$E$21)</f>
        <v>0</v>
      </c>
      <c r="AE64" s="78">
        <f>IF(IFERROR(SEARCH("suspected sensitiser",S64),99)=99,IF(IFERROR(SEARCH("sensitiser",S64),99)=99,IF(IFERROR(SEARCH("other hazard based concern",S64),99)=99,0,Scoring!$E$28),Scoring!$E$26),Scoring!$E$27)</f>
        <v>0</v>
      </c>
      <c r="AF64" s="78">
        <f>IF(IFERROR(M64,1)=1,IF(IFERROR(N64,1)=1,IF(IFERROR(O64,1)=1,IF(IFERROR(Q64,1)=1,IF(IFERROR(R64,1)=1,IF(IFERROR(T64,1)=1,IF(IFERROR(K64,1)=1,IF(IFERROR(P64,1)=1,IF(IFERROR(S64,1)=1,Scoring!$E$29,0),0),0),0),0),0),0),0),0)</f>
        <v>0</v>
      </c>
      <c r="AG64" s="78">
        <f t="shared" si="4"/>
        <v>1</v>
      </c>
      <c r="AI64" s="93"/>
      <c r="AJ64" s="94"/>
      <c r="AK64" s="76"/>
      <c r="AL64" s="75"/>
      <c r="AN64" s="79"/>
      <c r="AO64" s="79"/>
      <c r="AP64" s="79"/>
      <c r="AQ64" s="79"/>
      <c r="AR64" s="79"/>
      <c r="AS64" s="78"/>
      <c r="AU64" s="79">
        <f>IF(IFERROR(F64,99)=99,IF(IFERROR(G64,99)=99,IF(IFERROR(H64,99)=99,IF(IFERROR(I64,99)=99,IF(IFERROR(E64,99)=99,IF(IFERROR(J64,99)=99,0,Scoring!$B$7),Scoring!$B$3),Scoring!$B$2),Scoring!$B$6),Scoring!$B$5),Scoring!$B$4)</f>
        <v>0.3</v>
      </c>
      <c r="AV64" s="78">
        <f t="shared" si="6"/>
        <v>0.3</v>
      </c>
      <c r="AW64" s="78"/>
      <c r="AX64" s="66"/>
      <c r="AY64" s="78"/>
      <c r="AZ64" s="76"/>
      <c r="BA64" s="76"/>
      <c r="BB64" s="76"/>
    </row>
    <row r="65" spans="1:54" x14ac:dyDescent="0.25">
      <c r="A65" s="77" t="s">
        <v>3142</v>
      </c>
      <c r="B65" s="76" t="str">
        <f t="shared" si="12"/>
        <v>204-371-1</v>
      </c>
      <c r="C65" s="77" t="s">
        <v>532</v>
      </c>
      <c r="D65" s="77" t="s">
        <v>533</v>
      </c>
      <c r="E65" s="76" t="str">
        <f>IF(C65="-",IF(A65="-",VLOOKUP(D65,'sin-list 180320_update'!$C$2:$C$835,1,FALSE),VLOOKUP(A65,'sin-list 180320_update'!$A$2:$A$835,1,FALSE)),VLOOKUP(C65,'sin-list 180320_update'!$B$2:$B$835,1,FALSE))</f>
        <v>204-371-1</v>
      </c>
      <c r="F65" s="76" t="e">
        <f>IF($C65="-",IF($A65="-",VLOOKUP($D65,'REACH Bilaga XVII_update'!$A$5:$A$131,1,FALSE),VLOOKUP($A65,'REACH Bilaga XVII_update'!$C$5:$C$131,1,FALSE)),VLOOKUP($C65,'REACH Bilaga XVII_update'!$B$5:$B$131,1,FALSE))</f>
        <v>#N/A</v>
      </c>
      <c r="G65" s="76" t="str">
        <f>IF($C65="-",IF($A65="-",VLOOKUP($D65,' REACH Bilaga 59_update'!$A$5:$A$210,1,FALSE),VLOOKUP($A65,' REACH Bilaga 59_update'!$D$5:$D$210,1,FALSE)),VLOOKUP($C65,' REACH Bilaga 59_update'!$C$5:$C$210,1,FALSE))</f>
        <v>204-371-1</v>
      </c>
      <c r="H65" s="76" t="e">
        <f>IF($C65="-",IF($A65="-",VLOOKUP($D65,'REACH Bilaga XIV_update'!$A$5:$A$110,1,FALSE),VLOOKUP($A65,'REACH Bilaga XIV_update'!$D$5:$D$110,1,FALSE)),VLOOKUP($C65,'REACH Bilaga XIV_update'!$C$5:$C$110,1,FALSE))</f>
        <v>#N/A</v>
      </c>
      <c r="I65" s="76" t="e">
        <f>IF($C65="-",IF($A65="-",VLOOKUP($D65,CoRAP_update!$A$5:$A$376,1,FALSE),VLOOKUP($A65,CoRAP_update!$D$5:$D$376,1,FALSE)),VLOOKUP($C65,CoRAP_update!$C$5:$C$376,1,FALSE))</f>
        <v>#N/A</v>
      </c>
      <c r="J65" s="76" t="e">
        <f>IF($C65="-",IF($A65="-",VLOOKUP($D65,EDC_update!$C$2:$C$450,1,FALSE),VLOOKUP($A65,EDC_update!$B$2:$B$450,1,FALSE)),VLOOKUP($C65,EDC_update!$L$2:$L$450,1,FALSE))</f>
        <v>#N/A</v>
      </c>
      <c r="K65" s="76" t="str">
        <f>IF($C65="-",IF($A65="-",IF(VLOOKUP($D65,'sin-list 180320_update'!$C$2:$S$835,3,FALSE)="",NA(),VLOOKUP($D65,'sin-list 180320_update'!$C$2:$S$835,3,FALSE)),IF(VLOOKUP($A65,'sin-list 180320_update'!$A$2:$S$835,5,FALSE)="",NA(),VLOOKUP($A65,'sin-list 180320_update'!$A$2:$S$835,5,FALSE))),IF(VLOOKUP($C65,'sin-list 180320_update'!$B$2:$S$835,4,FALSE)="",NA(),VLOOKUP($C65,'sin-list 180320_update'!$B$2:$S$835,4,FALSE)))</f>
        <v>Substance is concluded to be PBT by European Chemicals Bureau PBT Working Group.</v>
      </c>
      <c r="L65" s="76" t="str">
        <f>IF($C65="-",IF($A65="-",VLOOKUP($D65,'sin-list 180320_update'!$C$2:$S$835,6,FALSE),VLOOKUP($A65,'sin-list 180320_update'!$A$2:$S$835,8,FALSE)),VLOOKUP($C65,'sin-list 180320_update'!$B$2:$S$835,7,FALSE))</f>
        <v>PBT</v>
      </c>
      <c r="M65" s="76" t="str">
        <f>IF($C65="-",IF($A65="-",IF(VLOOKUP($D65,'sin-list 180320_update'!$C$2:$S$835,8,FALSE)="",NA(),VLOOKUP($D65,'sin-list 180320_update'!$C$2:$S$835,8,FALSE)),IF(VLOOKUP($A65,'sin-list 180320_update'!$A$2:$S$835,10,FALSE)="",NA(),VLOOKUP($A65,'sin-list 180320_update'!$A$2:$S$835,10,FALSE))),IF(VLOOKUP($C65,'sin-list 180320_update'!$B$2:$S$835,9,FALSE)="",NA(),VLOOKUP($C65,'sin-list 180320_update'!$B$2:$S$835,9,FALSE)))</f>
        <v>PBT</v>
      </c>
      <c r="N65" s="76" t="e">
        <f>IF($C65="-",IF($A65="-",IF(VLOOKUP($D65,'REACH Bilaga XVII_update'!$A$5:$E$131,4,FALSE)="",NA(),VLOOKUP($D65,'REACH Bilaga XVII_update'!$A$5:$E$131,4,FALSE)),IF(VLOOKUP($A65,'REACH Bilaga XVII_update'!$C$5:$D$131,2,FALSE)="",NA(),VLOOKUP($A65,'REACH Bilaga XVII_update'!$C$5:$D$131,2,FALSE))),IF(VLOOKUP($C65,'REACH Bilaga XVII_update'!$B$5:$D$131,3,FALSE)="",NA(),VLOOKUP($C65,'REACH Bilaga XVII_update'!$B$5:$D$131,3,FALSE)))</f>
        <v>#N/A</v>
      </c>
      <c r="O65" s="76" t="e">
        <f>IF($C65="-",IF($A65="-",IF(VLOOKUP($D65,' REACH Bilaga 59_update'!$A$5:$E$210,5,FALSE)="",NA(),VLOOKUP($D65,' REACH Bilaga 59_update'!$A$5:$E$210,5,FALSE)),IF(VLOOKUP($A65,' REACH Bilaga 59_update'!$D$5:$E$210,2,FALSE)="",NA(),VLOOKUP($A65,' REACH Bilaga 59_update'!$D$5:$E$210,2,FALSE))),IF(VLOOKUP($C65,' REACH Bilaga 59_update'!$C$5:$E$210,3,FALSE)="",NA(),VLOOKUP($C65,' REACH Bilaga 59_update'!$C$5:$E$210,3,FALSE)))</f>
        <v>#N/A</v>
      </c>
      <c r="P65" s="76" t="str">
        <f>IF(C65="-",IF(A65="-",IFERROR(VLOOKUP($D65,' REACH Bilaga 59_update'!$A$5:$F$210,MATCH(Sammanfattning!P$1,' REACH Bilaga 59_update'!$A$4:$F$4,0),FALSE),VLOOKUP($D65,'REACH Bilaga XIV_update'!$A$4:$H$110,MATCH(Sammanfattning!P$1,'REACH Bilaga XIV_update'!$A$4:$H$4,0),FALSE)),IFERROR(VLOOKUP($A65,' REACH Bilaga 59_update'!$D$5:$F$210,MATCH(Sammanfattning!P$1,' REACH Bilaga 59_update'!$D$4:$F$4,0),FALSE),VLOOKUP($A65,'REACH Bilaga XIV_update'!$D$4:$H$110,MATCH(Sammanfattning!P$1,'REACH Bilaga XIV_update'!$D$4:$H$4,0),FALSE))),IFERROR(VLOOKUP($C65,' REACH Bilaga 59_update'!$C$5:$F$210,MATCH(Sammanfattning!P$1,' REACH Bilaga 59_update'!$C$4:$F$4,0),FALSE),VLOOKUP($C65,'REACH Bilaga XIV_update'!$C$4:$H$110,MATCH(Sammanfattning!P$1,'REACH Bilaga XIV_update'!$C$4:$H$4,0),FALSE)))</f>
        <v>PBT (Article 57d)</v>
      </c>
      <c r="Q65" s="76" t="e">
        <f>IF($C65="-",IF($A65="-",IF(VLOOKUP($D65,'REACH Bilaga XIV_update'!$A$5:$I$110,9,FALSE)="",NA(),VLOOKUP($D65,'REACH Bilaga XIV_update'!$A$5:$I$110,9,FALSE)),IF(VLOOKUP($A65,'REACH Bilaga XIV_update'!$D$5:$I$110,6,FALSE)="",NA(),VLOOKUP($A65,'REACH Bilaga XIV_update'!$D$5:$I$110,6,FALSE))),IF(VLOOKUP($C65,'REACH Bilaga XIV_update'!$C$5:$I$110,7,FALSE)="",NA(),VLOOKUP($C65,'REACH Bilaga XIV_update'!$C$5:$I$110,7,FALSE)))</f>
        <v>#N/A</v>
      </c>
      <c r="R65" s="76" t="e">
        <f>IF($C65="-",IF($A65="-",IF(VLOOKUP($D65,CoRAP_update!$A$5:$O$376,15,FALSE)="",NA(),VLOOKUP($D65,CoRAP_update!$A$5:$O$376,15,FALSE)),IF(VLOOKUP($A65,CoRAP_update!$D$5:$O$376,12,FALSE)="",NA(),VLOOKUP($A65,CoRAP_update!$D$5:$O$376,12,FALSE))),IF(VLOOKUP($C65,CoRAP_update!$C$5:$O$376,13,FALSE)="",NA(),VLOOKUP($C65,CoRAP_update!$C$5:$O$376,13,FALSE)))</f>
        <v>#N/A</v>
      </c>
      <c r="S65" s="144" t="e">
        <f>IF($C65="-",IF($A65="-",VLOOKUP($D65,CoRAP_update!$A$5:$J$376,MATCH(Sammanfattning!S$1,CoRAP_update!$A$4:$J$4,0),FALSE),VLOOKUP($A65,CoRAP_update!$D$5:$J$376,MATCH(Sammanfattning!S$1,CoRAP_update!$D$4:$J$4,0),FALSE)),VLOOKUP($C65,CoRAP_update!$C$5:$J$376,MATCH(Sammanfattning!S$1,CoRAP_update!$C$4:$J$4,0),FALSE))</f>
        <v>#N/A</v>
      </c>
      <c r="T65" s="76" t="e">
        <f>IF($A65="-",VLOOKUP($D65,EDC_update!$C$2:$F$450,4,FALSE),VLOOKUP($A65,EDC_update!$B$2:$F$450,5,FALSE))</f>
        <v>#N/A</v>
      </c>
      <c r="V65" s="78">
        <f>IF(IFERROR(SEARCH("PBT",P65),99)=99,IF(IFERROR(SEARCH("suspected PBT",S65),99)=99,IF(IFERROR(SEARCH("concluded to be PBT",K65),99)=99,IF(IFERROR(SEARCH("PBT",S65),99)=99,IF(IFERROR(SEARCH("PBT cand",L65),99)=99,IF(IFERROR(SEARCH("PBT",L65),99)=99,IF(IFERROR(SEARCH("persistent, bioackumulative and toxic properties",K65),99)=99,0,Scoring!$E$3),Scoring!$E$3),Scoring!$E$7),Scoring!$E$3),Scoring!$E$5),Scoring!$E$6),Scoring!$E$3)</f>
        <v>1</v>
      </c>
      <c r="W65" s="78">
        <f>IF(IFERROR(SEARCH("vPvB",P65),99)=99,IF(IFERROR(SEARCH("suspected pbt/vPvB",S65),99)=99,IF(IFERROR(SEARCH("vPvB",S65),99)=99,IF(IFERROR(SEARCH("concluded to be a vPvB",S65),99)=99,IF(IFERROR(SEARCH("identified as vPvB",K65),99)=99,IF(IFERROR(SEARCH("concluded to be a vPvB",K65),99)=99,IF(IFERROR(SEARCH("concluded to be both pbt and vPvB",S65),99)=99,IF(IFERROR(SEARCH("concluded to be both pbt and vPvB",K65),99)=99,0,Scoring!$E$5),Scoring!$E$5),Scoring!$E$5),Scoring!$E$5),Scoring!$E$5),Scoring!$E$4),Scoring!$E$6),Scoring!$E$4)</f>
        <v>0</v>
      </c>
      <c r="X65" s="78">
        <f>IF(IFERROR(SEARCH("H410",N65),99)=99,IF(IFERROR(SEARCH("H410",O65),99)=99,IF(IFERROR(SEARCH("H410",Q65),99)=99,IF(IFERROR(SEARCH("H410",M65),99)=99,IF(IFERROR(SEARCH("H410",R65),99)=99,IF(IFERROR(SEARCH("H411",N65),99)=99,IF(IFERROR(SEARCH("H411",O65),99)=99,IF(IFERROR(SEARCH("H411",Q65),99)=99,IF(IFERROR(SEARCH("H411",M65),99)=99,IF(IFERROR(SEARCH("H411",R65),99)=99,IF(IFERROR(SEARCH("H413",N65),99)=99,IF(IFERROR(SEARCH("H413",O65),99)=99,IF(IFERROR(SEARCH("H413",Q65),99)=99,IF(IFERROR(SEARCH("H413",M65),99)=99,IF(IFERROR(SEARCH("H413",R65),99)=99,IF(IFERROR(SEARCH("H412",N65),99)=99,IF(IFERROR(SEARCH("H412",O65),99)=99,IF(IFERROR(SEARCH("H412",Q65),99)=99,IF(IFERROR(SEARCH("H412",M65),99)=99,IF(IFERROR(SEARCH("H412",R65),99)=99,0,Scoring!$E$2),Scoring!$E$2),Scoring!$E$2),Scoring!$E$2),Scoring!$E$2),Scoring!$E$2),Scoring!$E$2),Scoring!$E$2),Scoring!$E$2),Scoring!$E$2),Scoring!$E$2),Scoring!$E$2),Scoring!$E$2),Scoring!$E$2),Scoring!$E$2),Scoring!$E$2),Scoring!$E$2),Scoring!$E$2),Scoring!$E$2),Scoring!$E$2)</f>
        <v>0</v>
      </c>
      <c r="Y65" s="78">
        <f>IF(IFERROR(SEARCH("CMR",K65),99)=99,IF(IFERROR(SEARCH("Suspected CMR",S65),99)=99,IF(IFERROR(SEARCH("CMR",S65),99)=99,0,Scoring!$E$8),Scoring!$E$9),Scoring!$E$8)</f>
        <v>0</v>
      </c>
      <c r="Z65" s="78">
        <f>IF(IFERROR(SEARCH("H350",N65),99)=99,IF(IFERROR(SEARCH("H350",O65),99)=99,IF(IFERROR(SEARCH("H350",Q65),99)=99,IF(IFERROR(SEARCH("H350",M65),99)=99,IF(IFERROR(SEARCH("H350",R65),99)=99,IF(IFERROR(SEARCH("H351",N65),99)=99,IF(IFERROR(SEARCH("H351",O65),99)=99,IF(IFERROR(SEARCH("H351",Q65),99)=99,IF(IFERROR(SEARCH("H351",M65),99)=99,IF(IFERROR(SEARCH("H351",R65),99)=99,IF(IFERROR(SEARCH("carcinogenic",P65),99)=99,IF(IFERROR(SEARCH("suspected carcinogenic",S65),99)=99,0,Scoring!$E$12),Scoring!$E$11),Scoring!$E$10),Scoring!$E$10),Scoring!$E$10),Scoring!$E$10),Scoring!$E$10),Scoring!$E$10),Scoring!$E$10),Scoring!$E$10),Scoring!$E$10),Scoring!$E$10)</f>
        <v>0</v>
      </c>
      <c r="AA65" s="78">
        <f>IF(IFERROR(SEARCH("H340",N65),99)=99,IF(IFERROR(SEARCH("H340",O65),99)=99,IF(IFERROR(SEARCH("H340",Q65),99)=99,IF(IFERROR(SEARCH("H340",M65),99)=99,IF(IFERROR(SEARCH("H340",R65),99)=99,IF(IFERROR(SEARCH("H341",N65),99)=99,IF(IFERROR(SEARCH("H341",O65),99)=99,IF(IFERROR(SEARCH("H341",Q65),99)=99,IF(IFERROR(SEARCH("H341",M65),99)=99,IF(IFERROR(SEARCH("H341",R65),99)=99,IF(IFERROR(SEARCH("mutagenic",P65),99)=99,IF(IFERROR(SEARCH("suspected mutagenic",S65),99)=99,0,Scoring!$E$15),Scoring!$E$14),Scoring!$E$13),Scoring!$E$13),Scoring!$E$13),Scoring!$E$13),Scoring!$E$13),Scoring!$E$13),Scoring!$E$13),Scoring!$E$13),Scoring!$E$13),Scoring!$E$13)</f>
        <v>0</v>
      </c>
      <c r="AB65" s="78">
        <f>IF(IFERROR(SEARCH("H360",N65),99)=99,IF(IFERROR(SEARCH("H360",O65),99)=99,IF(IFERROR(SEARCH("H360",Q65),99)=99,IF(IFERROR(SEARCH("H360",M65),99)=99,IF(IFERROR(SEARCH("H360",R65),99)=99,IF(IFERROR(SEARCH("H361",N65),99)=99,IF(IFERROR(SEARCH("H361",O65),99)=99,IF(IFERROR(SEARCH("H361",Q65),99)=99,IF(IFERROR(SEARCH("H361",M65),99)=99,IF(IFERROR(SEARCH("H361",R65),99)=99,IF(IFERROR(SEARCH("reproduction",P65),99)=99,IF(IFERROR(SEARCH("suspected reprotoxic",S65),99)=99,IF(IFERROR(SEARCH("reprotoxic",S65),99)=99,IF(IFERROR(SEARCH("reprotoxic",K65),99)=99,0,Scoring!$E$18),Scoring!$E$18),Scoring!$E$19),Scoring!$E$17),Scoring!$E$16),Scoring!$E$16),Scoring!$E$16),Scoring!$E$16),Scoring!$E$16),Scoring!$E$16),Scoring!$E$16),Scoring!$E$16),Scoring!$E$16),Scoring!$E$16)</f>
        <v>0</v>
      </c>
      <c r="AC65" s="78">
        <f>IF(IFERROR(SEARCH("57f",L65),99)=99,IF(IFERROR(SEARCH("57(f)",P65),99)=99,0,Scoring!$E$20),Scoring!$E$20)</f>
        <v>0</v>
      </c>
      <c r="AD65" s="78">
        <f>IF(IFERROR(SEARCH("CAT1",T65),99)=99,IF(IFERROR(SEARCH("CAT2",T65),99)=99,IF(IFERROR(SEARCH("CAT3",T65),99)=99,IF(IFERROR(SEARCH("concluded to be endocrine",K65),99)=99,IF(IFERROR(SEARCH("categorised as endocrine",K65),99)=99,IF(IFERROR(SEARCH("endocrine disrupting",P65),99)=99,IF(IFERROR(SEARCH("endocrine disrupting",K65),99)=99,IF(IFERROR(SEARCH("suspected endocrine",S65),99)=99,IF(IFERROR(SEARCH("potential endocrine",S65),99)=99,0,Scoring!$E$25),Scoring!$E$25),Scoring!$E$24),Scoring!$E$24),Scoring!$E$24),Scoring!$E$24),Scoring!$E$23),Scoring!$E$22),Scoring!$E$21)</f>
        <v>0</v>
      </c>
      <c r="AE65" s="78">
        <f>IF(IFERROR(SEARCH("suspected sensitiser",S65),99)=99,IF(IFERROR(SEARCH("sensitiser",S65),99)=99,IF(IFERROR(SEARCH("other hazard based concern",S65),99)=99,0,Scoring!$E$28),Scoring!$E$26),Scoring!$E$27)</f>
        <v>0</v>
      </c>
      <c r="AF65" s="78">
        <f>IF(IFERROR(M65,1)=1,IF(IFERROR(N65,1)=1,IF(IFERROR(O65,1)=1,IF(IFERROR(Q65,1)=1,IF(IFERROR(R65,1)=1,IF(IFERROR(T65,1)=1,IF(IFERROR(K65,1)=1,IF(IFERROR(P65,1)=1,IF(IFERROR(S65,1)=1,Scoring!$E$29,0),0),0),0),0),0),0),0),0)</f>
        <v>0</v>
      </c>
      <c r="AG65" s="78">
        <f t="shared" si="4"/>
        <v>1</v>
      </c>
      <c r="AI65" s="93"/>
      <c r="AJ65" s="94"/>
      <c r="AK65" s="76"/>
      <c r="AL65" s="75"/>
      <c r="AN65" s="79"/>
      <c r="AO65" s="79"/>
      <c r="AP65" s="79"/>
      <c r="AQ65" s="79"/>
      <c r="AR65" s="79"/>
      <c r="AS65" s="78"/>
      <c r="AU65" s="79">
        <f>IF(IFERROR(F65,99)=99,IF(IFERROR(G65,99)=99,IF(IFERROR(H65,99)=99,IF(IFERROR(I65,99)=99,IF(IFERROR(E65,99)=99,IF(IFERROR(J65,99)=99,0,Scoring!$B$7),Scoring!$B$3),Scoring!$B$2),Scoring!$B$6),Scoring!$B$5),Scoring!$B$4)</f>
        <v>1</v>
      </c>
      <c r="AV65" s="78">
        <f t="shared" si="6"/>
        <v>1</v>
      </c>
      <c r="AW65" s="78"/>
      <c r="AX65" s="66"/>
      <c r="AY65" s="78"/>
      <c r="AZ65" s="76"/>
      <c r="BA65" s="76"/>
      <c r="BB65" s="76"/>
    </row>
    <row r="66" spans="1:54" x14ac:dyDescent="0.25">
      <c r="A66" s="77" t="s">
        <v>6103</v>
      </c>
      <c r="B66" s="76" t="str">
        <f t="shared" si="12"/>
        <v>205-107-8</v>
      </c>
      <c r="C66" s="77" t="s">
        <v>736</v>
      </c>
      <c r="D66" s="77" t="s">
        <v>737</v>
      </c>
      <c r="E66" s="76" t="str">
        <f>IF(C66="-",IF(A66="-",VLOOKUP(D66,'sin-list 180320_update'!$C$2:$C$835,1,FALSE),VLOOKUP(A66,'sin-list 180320_update'!$A$2:$A$835,1,FALSE)),VLOOKUP(C66,'sin-list 180320_update'!$B$2:$B$835,1,FALSE))</f>
        <v>205-107-8</v>
      </c>
      <c r="F66" s="76" t="e">
        <f>IF($C66="-",IF($A66="-",VLOOKUP($D66,'REACH Bilaga XVII_update'!$A$5:$A$131,1,FALSE),VLOOKUP($A66,'REACH Bilaga XVII_update'!$C$5:$C$131,1,FALSE)),VLOOKUP($C66,'REACH Bilaga XVII_update'!$B$5:$B$131,1,FALSE))</f>
        <v>#N/A</v>
      </c>
      <c r="G66" s="76" t="e">
        <f>IF($C66="-",IF($A66="-",VLOOKUP($D66,' REACH Bilaga 59_update'!$A$5:$A$210,1,FALSE),VLOOKUP($A66,' REACH Bilaga 59_update'!$D$5:$D$210,1,FALSE)),VLOOKUP($C66,' REACH Bilaga 59_update'!$C$5:$C$210,1,FALSE))</f>
        <v>#N/A</v>
      </c>
      <c r="H66" s="76" t="e">
        <f>IF($C66="-",IF($A66="-",VLOOKUP($D66,'REACH Bilaga XIV_update'!$A$5:$A$110,1,FALSE),VLOOKUP($A66,'REACH Bilaga XIV_update'!$D$5:$D$110,1,FALSE)),VLOOKUP($C66,'REACH Bilaga XIV_update'!$C$5:$C$110,1,FALSE))</f>
        <v>#N/A</v>
      </c>
      <c r="I66" s="76" t="e">
        <f>IF($C66="-",IF($A66="-",VLOOKUP($D66,CoRAP_update!$A$5:$A$376,1,FALSE),VLOOKUP($A66,CoRAP_update!$D$5:$D$376,1,FALSE)),VLOOKUP($C66,CoRAP_update!$C$5:$C$376,1,FALSE))</f>
        <v>#N/A</v>
      </c>
      <c r="J66" s="76" t="e">
        <f>IF($C66="-",IF($A66="-",VLOOKUP($D66,EDC_update!$C$2:$C$450,1,FALSE),VLOOKUP($A66,EDC_update!$B$2:$B$450,1,FALSE)),VLOOKUP($C66,EDC_update!$L$2:$L$450,1,FALSE))</f>
        <v>#N/A</v>
      </c>
      <c r="K66" s="76" t="str">
        <f>IF($C66="-",IF($A66="-",IF(VLOOKUP($D66,'sin-list 180320_update'!$C$2:$S$835,3,FALSE)="",NA(),VLOOKUP($D66,'sin-list 180320_update'!$C$2:$S$835,3,FALSE)),IF(VLOOKUP($A66,'sin-list 180320_update'!$A$2:$S$835,5,FALSE)="",NA(),VLOOKUP($A66,'sin-list 180320_update'!$A$2:$S$835,5,FALSE))),IF(VLOOKUP($C66,'sin-list 180320_update'!$B$2:$S$835,4,FALSE)="",NA(),VLOOKUP($C66,'sin-list 180320_update'!$B$2:$S$835,4,FALSE)))</f>
        <v>Substance is concluded to be PBT &amp; vPvB by European Chemicals Bureau PBT Working Group.</v>
      </c>
      <c r="L66" s="76" t="str">
        <f>IF($C66="-",IF($A66="-",VLOOKUP($D66,'sin-list 180320_update'!$C$2:$S$835,6,FALSE),VLOOKUP($A66,'sin-list 180320_update'!$A$2:$S$835,8,FALSE)),VLOOKUP($C66,'sin-list 180320_update'!$B$2:$S$835,7,FALSE))</f>
        <v>PBT</v>
      </c>
      <c r="M66" s="76" t="str">
        <f>IF($C66="-",IF($A66="-",IF(VLOOKUP($D66,'sin-list 180320_update'!$C$2:$S$835,8,FALSE)="",NA(),VLOOKUP($D66,'sin-list 180320_update'!$C$2:$S$835,8,FALSE)),IF(VLOOKUP($A66,'sin-list 180320_update'!$A$2:$S$835,10,FALSE)="",NA(),VLOOKUP($A66,'sin-list 180320_update'!$A$2:$S$835,10,FALSE))),IF(VLOOKUP($C66,'sin-list 180320_update'!$B$2:$S$835,9,FALSE)="",NA(),VLOOKUP($C66,'sin-list 180320_update'!$B$2:$S$835,9,FALSE)))</f>
        <v>PBT</v>
      </c>
      <c r="N66" s="76" t="e">
        <f>IF($C66="-",IF($A66="-",IF(VLOOKUP($D66,'REACH Bilaga XVII_update'!$A$5:$E$131,4,FALSE)="",NA(),VLOOKUP($D66,'REACH Bilaga XVII_update'!$A$5:$E$131,4,FALSE)),IF(VLOOKUP($A66,'REACH Bilaga XVII_update'!$C$5:$D$131,2,FALSE)="",NA(),VLOOKUP($A66,'REACH Bilaga XVII_update'!$C$5:$D$131,2,FALSE))),IF(VLOOKUP($C66,'REACH Bilaga XVII_update'!$B$5:$D$131,3,FALSE)="",NA(),VLOOKUP($C66,'REACH Bilaga XVII_update'!$B$5:$D$131,3,FALSE)))</f>
        <v>#N/A</v>
      </c>
      <c r="O66" s="76" t="e">
        <f>IF($C66="-",IF($A66="-",IF(VLOOKUP($D66,' REACH Bilaga 59_update'!$A$5:$E$210,5,FALSE)="",NA(),VLOOKUP($D66,' REACH Bilaga 59_update'!$A$5:$E$210,5,FALSE)),IF(VLOOKUP($A66,' REACH Bilaga 59_update'!$D$5:$E$210,2,FALSE)="",NA(),VLOOKUP($A66,' REACH Bilaga 59_update'!$D$5:$E$210,2,FALSE))),IF(VLOOKUP($C66,' REACH Bilaga 59_update'!$C$5:$E$210,3,FALSE)="",NA(),VLOOKUP($C66,' REACH Bilaga 59_update'!$C$5:$E$210,3,FALSE)))</f>
        <v>#N/A</v>
      </c>
      <c r="P66" s="76" t="e">
        <f>IF(C66="-",IF(A66="-",IFERROR(VLOOKUP($D66,' REACH Bilaga 59_update'!$A$5:$F$210,MATCH(Sammanfattning!P$1,' REACH Bilaga 59_update'!$A$4:$F$4,0),FALSE),VLOOKUP($D66,'REACH Bilaga XIV_update'!$A$4:$H$110,MATCH(Sammanfattning!P$1,'REACH Bilaga XIV_update'!$A$4:$H$4,0),FALSE)),IFERROR(VLOOKUP($A66,' REACH Bilaga 59_update'!$D$5:$F$210,MATCH(Sammanfattning!P$1,' REACH Bilaga 59_update'!$D$4:$F$4,0),FALSE),VLOOKUP($A66,'REACH Bilaga XIV_update'!$D$4:$H$110,MATCH(Sammanfattning!P$1,'REACH Bilaga XIV_update'!$D$4:$H$4,0),FALSE))),IFERROR(VLOOKUP($C66,' REACH Bilaga 59_update'!$C$5:$F$210,MATCH(Sammanfattning!P$1,' REACH Bilaga 59_update'!$C$4:$F$4,0),FALSE),VLOOKUP($C66,'REACH Bilaga XIV_update'!$C$4:$H$110,MATCH(Sammanfattning!P$1,'REACH Bilaga XIV_update'!$C$4:$H$4,0),FALSE)))</f>
        <v>#N/A</v>
      </c>
      <c r="Q66" s="76" t="e">
        <f>IF($C66="-",IF($A66="-",IF(VLOOKUP($D66,'REACH Bilaga XIV_update'!$A$5:$I$110,9,FALSE)="",NA(),VLOOKUP($D66,'REACH Bilaga XIV_update'!$A$5:$I$110,9,FALSE)),IF(VLOOKUP($A66,'REACH Bilaga XIV_update'!$D$5:$I$110,6,FALSE)="",NA(),VLOOKUP($A66,'REACH Bilaga XIV_update'!$D$5:$I$110,6,FALSE))),IF(VLOOKUP($C66,'REACH Bilaga XIV_update'!$C$5:$I$110,7,FALSE)="",NA(),VLOOKUP($C66,'REACH Bilaga XIV_update'!$C$5:$I$110,7,FALSE)))</f>
        <v>#N/A</v>
      </c>
      <c r="R66" s="76" t="e">
        <f>IF($C66="-",IF($A66="-",IF(VLOOKUP($D66,CoRAP_update!$A$5:$O$376,15,FALSE)="",NA(),VLOOKUP($D66,CoRAP_update!$A$5:$O$376,15,FALSE)),IF(VLOOKUP($A66,CoRAP_update!$D$5:$O$376,12,FALSE)="",NA(),VLOOKUP($A66,CoRAP_update!$D$5:$O$376,12,FALSE))),IF(VLOOKUP($C66,CoRAP_update!$C$5:$O$376,13,FALSE)="",NA(),VLOOKUP($C66,CoRAP_update!$C$5:$O$376,13,FALSE)))</f>
        <v>#N/A</v>
      </c>
      <c r="S66" s="144" t="e">
        <f>IF($C66="-",IF($A66="-",VLOOKUP($D66,CoRAP_update!$A$5:$J$376,MATCH(Sammanfattning!S$1,CoRAP_update!$A$4:$J$4,0),FALSE),VLOOKUP($A66,CoRAP_update!$D$5:$J$376,MATCH(Sammanfattning!S$1,CoRAP_update!$D$4:$J$4,0),FALSE)),VLOOKUP($C66,CoRAP_update!$C$5:$J$376,MATCH(Sammanfattning!S$1,CoRAP_update!$C$4:$J$4,0),FALSE))</f>
        <v>#N/A</v>
      </c>
      <c r="T66" s="76" t="e">
        <f>IF($A66="-",VLOOKUP($D66,EDC_update!$C$2:$F$450,4,FALSE),VLOOKUP($A66,EDC_update!$B$2:$F$450,5,FALSE))</f>
        <v>#N/A</v>
      </c>
      <c r="V66" s="78">
        <f>IF(IFERROR(SEARCH("PBT",P66),99)=99,IF(IFERROR(SEARCH("suspected PBT",S66),99)=99,IF(IFERROR(SEARCH("concluded to be PBT",K66),99)=99,IF(IFERROR(SEARCH("PBT",S66),99)=99,IF(IFERROR(SEARCH("PBT cand",L66),99)=99,IF(IFERROR(SEARCH("PBT",L66),99)=99,IF(IFERROR(SEARCH("persistent, bioackumulative and toxic properties",K66),99)=99,0,Scoring!$E$3),Scoring!$E$3),Scoring!$E$7),Scoring!$E$3),Scoring!$E$5),Scoring!$E$6),Scoring!$E$3)</f>
        <v>1</v>
      </c>
      <c r="W66" s="78">
        <f>IF(IFERROR(SEARCH("vPvB",P66),99)=99,IF(IFERROR(SEARCH("suspected pbt/vPvB",S66),99)=99,IF(IFERROR(SEARCH("vPvB",S66),99)=99,IF(IFERROR(SEARCH("concluded to be a vPvB",S66),99)=99,IF(IFERROR(SEARCH("identified as vPvB",K66),99)=99,IF(IFERROR(SEARCH("concluded to be a vPvB",K66),99)=99,IF(IFERROR(SEARCH("concluded to be both pbt and vPvB",S66),99)=99,IF(IFERROR(SEARCH("concluded to be both pbt and vPvB",K66),99)=99,0,Scoring!$E$5),Scoring!$E$5),Scoring!$E$5),Scoring!$E$5),Scoring!$E$5),Scoring!$E$4),Scoring!$E$6),Scoring!$E$4)</f>
        <v>0</v>
      </c>
      <c r="X66" s="78">
        <f>IF(IFERROR(SEARCH("H410",N66),99)=99,IF(IFERROR(SEARCH("H410",O66),99)=99,IF(IFERROR(SEARCH("H410",Q66),99)=99,IF(IFERROR(SEARCH("H410",M66),99)=99,IF(IFERROR(SEARCH("H410",R66),99)=99,IF(IFERROR(SEARCH("H411",N66),99)=99,IF(IFERROR(SEARCH("H411",O66),99)=99,IF(IFERROR(SEARCH("H411",Q66),99)=99,IF(IFERROR(SEARCH("H411",M66),99)=99,IF(IFERROR(SEARCH("H411",R66),99)=99,IF(IFERROR(SEARCH("H413",N66),99)=99,IF(IFERROR(SEARCH("H413",O66),99)=99,IF(IFERROR(SEARCH("H413",Q66),99)=99,IF(IFERROR(SEARCH("H413",M66),99)=99,IF(IFERROR(SEARCH("H413",R66),99)=99,IF(IFERROR(SEARCH("H412",N66),99)=99,IF(IFERROR(SEARCH("H412",O66),99)=99,IF(IFERROR(SEARCH("H412",Q66),99)=99,IF(IFERROR(SEARCH("H412",M66),99)=99,IF(IFERROR(SEARCH("H412",R66),99)=99,0,Scoring!$E$2),Scoring!$E$2),Scoring!$E$2),Scoring!$E$2),Scoring!$E$2),Scoring!$E$2),Scoring!$E$2),Scoring!$E$2),Scoring!$E$2),Scoring!$E$2),Scoring!$E$2),Scoring!$E$2),Scoring!$E$2),Scoring!$E$2),Scoring!$E$2),Scoring!$E$2),Scoring!$E$2),Scoring!$E$2),Scoring!$E$2),Scoring!$E$2)</f>
        <v>0</v>
      </c>
      <c r="Y66" s="78">
        <f>IF(IFERROR(SEARCH("CMR",K66),99)=99,IF(IFERROR(SEARCH("Suspected CMR",S66),99)=99,IF(IFERROR(SEARCH("CMR",S66),99)=99,0,Scoring!$E$8),Scoring!$E$9),Scoring!$E$8)</f>
        <v>0</v>
      </c>
      <c r="Z66" s="78">
        <f>IF(IFERROR(SEARCH("H350",N66),99)=99,IF(IFERROR(SEARCH("H350",O66),99)=99,IF(IFERROR(SEARCH("H350",Q66),99)=99,IF(IFERROR(SEARCH("H350",M66),99)=99,IF(IFERROR(SEARCH("H350",R66),99)=99,IF(IFERROR(SEARCH("H351",N66),99)=99,IF(IFERROR(SEARCH("H351",O66),99)=99,IF(IFERROR(SEARCH("H351",Q66),99)=99,IF(IFERROR(SEARCH("H351",M66),99)=99,IF(IFERROR(SEARCH("H351",R66),99)=99,IF(IFERROR(SEARCH("carcinogenic",P66),99)=99,IF(IFERROR(SEARCH("suspected carcinogenic",S66),99)=99,0,Scoring!$E$12),Scoring!$E$11),Scoring!$E$10),Scoring!$E$10),Scoring!$E$10),Scoring!$E$10),Scoring!$E$10),Scoring!$E$10),Scoring!$E$10),Scoring!$E$10),Scoring!$E$10),Scoring!$E$10)</f>
        <v>0</v>
      </c>
      <c r="AA66" s="78">
        <f>IF(IFERROR(SEARCH("H340",N66),99)=99,IF(IFERROR(SEARCH("H340",O66),99)=99,IF(IFERROR(SEARCH("H340",Q66),99)=99,IF(IFERROR(SEARCH("H340",M66),99)=99,IF(IFERROR(SEARCH("H340",R66),99)=99,IF(IFERROR(SEARCH("H341",N66),99)=99,IF(IFERROR(SEARCH("H341",O66),99)=99,IF(IFERROR(SEARCH("H341",Q66),99)=99,IF(IFERROR(SEARCH("H341",M66),99)=99,IF(IFERROR(SEARCH("H341",R66),99)=99,IF(IFERROR(SEARCH("mutagenic",P66),99)=99,IF(IFERROR(SEARCH("suspected mutagenic",S66),99)=99,0,Scoring!$E$15),Scoring!$E$14),Scoring!$E$13),Scoring!$E$13),Scoring!$E$13),Scoring!$E$13),Scoring!$E$13),Scoring!$E$13),Scoring!$E$13),Scoring!$E$13),Scoring!$E$13),Scoring!$E$13)</f>
        <v>0</v>
      </c>
      <c r="AB66" s="78">
        <f>IF(IFERROR(SEARCH("H360",N66),99)=99,IF(IFERROR(SEARCH("H360",O66),99)=99,IF(IFERROR(SEARCH("H360",Q66),99)=99,IF(IFERROR(SEARCH("H360",M66),99)=99,IF(IFERROR(SEARCH("H360",R66),99)=99,IF(IFERROR(SEARCH("H361",N66),99)=99,IF(IFERROR(SEARCH("H361",O66),99)=99,IF(IFERROR(SEARCH("H361",Q66),99)=99,IF(IFERROR(SEARCH("H361",M66),99)=99,IF(IFERROR(SEARCH("H361",R66),99)=99,IF(IFERROR(SEARCH("reproduction",P66),99)=99,IF(IFERROR(SEARCH("suspected reprotoxic",S66),99)=99,IF(IFERROR(SEARCH("reprotoxic",S66),99)=99,IF(IFERROR(SEARCH("reprotoxic",K66),99)=99,0,Scoring!$E$18),Scoring!$E$18),Scoring!$E$19),Scoring!$E$17),Scoring!$E$16),Scoring!$E$16),Scoring!$E$16),Scoring!$E$16),Scoring!$E$16),Scoring!$E$16),Scoring!$E$16),Scoring!$E$16),Scoring!$E$16),Scoring!$E$16)</f>
        <v>0</v>
      </c>
      <c r="AC66" s="78">
        <f>IF(IFERROR(SEARCH("57f",L66),99)=99,IF(IFERROR(SEARCH("57(f)",P66),99)=99,0,Scoring!$E$20),Scoring!$E$20)</f>
        <v>0</v>
      </c>
      <c r="AD66" s="78">
        <f>IF(IFERROR(SEARCH("CAT1",T66),99)=99,IF(IFERROR(SEARCH("CAT2",T66),99)=99,IF(IFERROR(SEARCH("CAT3",T66),99)=99,IF(IFERROR(SEARCH("concluded to be endocrine",K66),99)=99,IF(IFERROR(SEARCH("categorised as endocrine",K66),99)=99,IF(IFERROR(SEARCH("endocrine disrupting",P66),99)=99,IF(IFERROR(SEARCH("endocrine disrupting",K66),99)=99,IF(IFERROR(SEARCH("suspected endocrine",S66),99)=99,IF(IFERROR(SEARCH("potential endocrine",S66),99)=99,0,Scoring!$E$25),Scoring!$E$25),Scoring!$E$24),Scoring!$E$24),Scoring!$E$24),Scoring!$E$24),Scoring!$E$23),Scoring!$E$22),Scoring!$E$21)</f>
        <v>0</v>
      </c>
      <c r="AE66" s="78">
        <f>IF(IFERROR(SEARCH("suspected sensitiser",S66),99)=99,IF(IFERROR(SEARCH("sensitiser",S66),99)=99,IF(IFERROR(SEARCH("other hazard based concern",S66),99)=99,0,Scoring!$E$28),Scoring!$E$26),Scoring!$E$27)</f>
        <v>0</v>
      </c>
      <c r="AF66" s="78">
        <f>IF(IFERROR(M66,1)=1,IF(IFERROR(N66,1)=1,IF(IFERROR(O66,1)=1,IF(IFERROR(Q66,1)=1,IF(IFERROR(R66,1)=1,IF(IFERROR(T66,1)=1,IF(IFERROR(K66,1)=1,IF(IFERROR(P66,1)=1,IF(IFERROR(S66,1)=1,Scoring!$E$29,0),0),0),0),0),0),0),0),0)</f>
        <v>0</v>
      </c>
      <c r="AG66" s="78">
        <f t="shared" ref="AG66:AG129" si="13">V66+W66+X66+AD66+AE66+AF66+IF(Y66&gt;0,Y66,SUM(Z66:AB66))+AC66</f>
        <v>1</v>
      </c>
      <c r="AI66" s="93"/>
      <c r="AJ66" s="94"/>
      <c r="AK66" s="76"/>
      <c r="AL66" s="75"/>
      <c r="AN66" s="79"/>
      <c r="AO66" s="79"/>
      <c r="AP66" s="79"/>
      <c r="AQ66" s="79"/>
      <c r="AR66" s="79"/>
      <c r="AS66" s="78"/>
      <c r="AU66" s="79">
        <f>IF(IFERROR(F66,99)=99,IF(IFERROR(G66,99)=99,IF(IFERROR(H66,99)=99,IF(IFERROR(I66,99)=99,IF(IFERROR(E66,99)=99,IF(IFERROR(J66,99)=99,0,Scoring!$B$7),Scoring!$B$3),Scoring!$B$2),Scoring!$B$6),Scoring!$B$5),Scoring!$B$4)</f>
        <v>0.3</v>
      </c>
      <c r="AV66" s="78">
        <f t="shared" ref="AV66:AV129" si="14">AG66*AU66</f>
        <v>0.3</v>
      </c>
      <c r="AW66" s="78"/>
      <c r="AX66" s="66"/>
      <c r="AY66" s="78"/>
      <c r="AZ66" s="76"/>
      <c r="BA66" s="76"/>
      <c r="BB66" s="76"/>
    </row>
    <row r="67" spans="1:54" x14ac:dyDescent="0.25">
      <c r="A67" s="77" t="s">
        <v>7522</v>
      </c>
      <c r="B67" s="76" t="s">
        <v>6541</v>
      </c>
      <c r="C67" s="77" t="s">
        <v>1210</v>
      </c>
      <c r="D67" s="77" t="s">
        <v>1211</v>
      </c>
      <c r="E67" s="76" t="str">
        <f>IF(C67="-",IF(A67="-",VLOOKUP(D67,'sin-list 180320_update'!$C$2:$C$835,1,FALSE),VLOOKUP(A67,'sin-list 180320_update'!$A$2:$A$835,1,FALSE)),VLOOKUP(C67,'sin-list 180320_update'!$B$2:$B$835,1,FALSE))</f>
        <v>206-401-9 / 267-709-7</v>
      </c>
      <c r="F67" s="76" t="e">
        <f>IF($C67="-",IF($A67="-",VLOOKUP($D67,'REACH Bilaga XVII_update'!$A$5:$A$131,1,FALSE),VLOOKUP($A67,'REACH Bilaga XVII_update'!$C$5:$C$131,1,FALSE)),VLOOKUP($C67,'REACH Bilaga XVII_update'!$B$5:$B$131,1,FALSE))</f>
        <v>#N/A</v>
      </c>
      <c r="G67" s="76" t="e">
        <f>IF($C67="-",IF($A67="-",VLOOKUP($D67,' REACH Bilaga 59_update'!$A$5:$A$210,1,FALSE),VLOOKUP($A67,' REACH Bilaga 59_update'!$D$5:$D$210,1,FALSE)),VLOOKUP($C67,' REACH Bilaga 59_update'!$C$5:$C$210,1,FALSE))</f>
        <v>#N/A</v>
      </c>
      <c r="H67" s="76" t="e">
        <f>IF($C67="-",IF($A67="-",VLOOKUP($D67,'REACH Bilaga XIV_update'!$A$5:$A$110,1,FALSE),VLOOKUP($A67,'REACH Bilaga XIV_update'!$D$5:$D$110,1,FALSE)),VLOOKUP($C67,'REACH Bilaga XIV_update'!$C$5:$C$110,1,FALSE))</f>
        <v>#N/A</v>
      </c>
      <c r="I67" s="76" t="e">
        <f>IF($C67="-",IF($A67="-",VLOOKUP($D67,CoRAP_update!$A$5:$A$376,1,FALSE),VLOOKUP($A67,CoRAP_update!$D$5:$D$376,1,FALSE)),VLOOKUP($C67,CoRAP_update!$C$5:$C$376,1,FALSE))</f>
        <v>#N/A</v>
      </c>
      <c r="J67" s="76" t="e">
        <f>IF($C67="-",IF($A67="-",VLOOKUP($D67,EDC_update!$C$2:$C$450,1,FALSE),VLOOKUP($A67,EDC_update!$B$2:$B$450,1,FALSE)),VLOOKUP($C67,EDC_update!$L$2:$L$450,1,FALSE))</f>
        <v>#N/A</v>
      </c>
      <c r="K67" s="76" t="str">
        <f>IF($C67="-",IF($A67="-",IF(VLOOKUP($D67,'sin-list 180320_update'!$C$2:$S$835,3,FALSE)="",NA(),VLOOKUP($D67,'sin-list 180320_update'!$C$2:$S$835,3,FALSE)),IF(VLOOKUP($A67,'sin-list 180320_update'!$A$2:$S$835,5,FALSE)="",NA(),VLOOKUP($A67,'sin-list 180320_update'!$A$2:$S$835,5,FALSE))),IF(VLOOKUP($C67,'sin-list 180320_update'!$B$2:$S$835,4,FALSE)="",NA(),VLOOKUP($C67,'sin-list 180320_update'!$B$2:$S$835,4,FALSE)))</f>
        <v>This substance has persistent, bioackumulative and toxic properties.It has been found in mammals, fish, bivalves and crustaceans. Both empirical and modelled data show PBT properties of this substance.</v>
      </c>
      <c r="L67" s="76" t="str">
        <f>IF($C67="-",IF($A67="-",VLOOKUP($D67,'sin-list 180320_update'!$C$2:$S$835,6,FALSE),VLOOKUP($A67,'sin-list 180320_update'!$A$2:$S$835,8,FALSE)),VLOOKUP($C67,'sin-list 180320_update'!$B$2:$S$835,7,FALSE))</f>
        <v>Official classification missing</v>
      </c>
      <c r="M67" s="76" t="e">
        <f>IF($C67="-",IF($A67="-",IF(VLOOKUP($D67,'sin-list 180320_update'!$C$2:$S$835,8,FALSE)="",NA(),VLOOKUP($D67,'sin-list 180320_update'!$C$2:$S$835,8,FALSE)),IF(VLOOKUP($A67,'sin-list 180320_update'!$A$2:$S$835,10,FALSE)="",NA(),VLOOKUP($A67,'sin-list 180320_update'!$A$2:$S$835,10,FALSE))),IF(VLOOKUP($C67,'sin-list 180320_update'!$B$2:$S$835,9,FALSE)="",NA(),VLOOKUP($C67,'sin-list 180320_update'!$B$2:$S$835,9,FALSE)))</f>
        <v>#N/A</v>
      </c>
      <c r="N67" s="76" t="e">
        <f>IF($C67="-",IF($A67="-",IF(VLOOKUP($D67,'REACH Bilaga XVII_update'!$A$5:$E$131,4,FALSE)="",NA(),VLOOKUP($D67,'REACH Bilaga XVII_update'!$A$5:$E$131,4,FALSE)),IF(VLOOKUP($A67,'REACH Bilaga XVII_update'!$C$5:$D$131,2,FALSE)="",NA(),VLOOKUP($A67,'REACH Bilaga XVII_update'!$C$5:$D$131,2,FALSE))),IF(VLOOKUP($C67,'REACH Bilaga XVII_update'!$B$5:$D$131,3,FALSE)="",NA(),VLOOKUP($C67,'REACH Bilaga XVII_update'!$B$5:$D$131,3,FALSE)))</f>
        <v>#N/A</v>
      </c>
      <c r="O67" s="76" t="e">
        <f>IF($C67="-",IF($A67="-",IF(VLOOKUP($D67,' REACH Bilaga 59_update'!$A$5:$E$210,5,FALSE)="",NA(),VLOOKUP($D67,' REACH Bilaga 59_update'!$A$5:$E$210,5,FALSE)),IF(VLOOKUP($A67,' REACH Bilaga 59_update'!$D$5:$E$210,2,FALSE)="",NA(),VLOOKUP($A67,' REACH Bilaga 59_update'!$D$5:$E$210,2,FALSE))),IF(VLOOKUP($C67,' REACH Bilaga 59_update'!$C$5:$E$210,3,FALSE)="",NA(),VLOOKUP($C67,' REACH Bilaga 59_update'!$C$5:$E$210,3,FALSE)))</f>
        <v>#N/A</v>
      </c>
      <c r="P67" s="76" t="e">
        <f>IF(C67="-",IF(A67="-",IFERROR(VLOOKUP($D67,' REACH Bilaga 59_update'!$A$5:$F$210,MATCH(Sammanfattning!P$1,' REACH Bilaga 59_update'!$A$4:$F$4,0),FALSE),VLOOKUP($D67,'REACH Bilaga XIV_update'!$A$4:$H$110,MATCH(Sammanfattning!P$1,'REACH Bilaga XIV_update'!$A$4:$H$4,0),FALSE)),IFERROR(VLOOKUP($A67,' REACH Bilaga 59_update'!$D$5:$F$210,MATCH(Sammanfattning!P$1,' REACH Bilaga 59_update'!$D$4:$F$4,0),FALSE),VLOOKUP($A67,'REACH Bilaga XIV_update'!$D$4:$H$110,MATCH(Sammanfattning!P$1,'REACH Bilaga XIV_update'!$D$4:$H$4,0),FALSE))),IFERROR(VLOOKUP($C67,' REACH Bilaga 59_update'!$C$5:$F$210,MATCH(Sammanfattning!P$1,' REACH Bilaga 59_update'!$C$4:$F$4,0),FALSE),VLOOKUP($C67,'REACH Bilaga XIV_update'!$C$4:$H$110,MATCH(Sammanfattning!P$1,'REACH Bilaga XIV_update'!$C$4:$H$4,0),FALSE)))</f>
        <v>#N/A</v>
      </c>
      <c r="Q67" s="76" t="e">
        <f>IF($C67="-",IF($A67="-",IF(VLOOKUP($D67,'REACH Bilaga XIV_update'!$A$5:$I$110,9,FALSE)="",NA(),VLOOKUP($D67,'REACH Bilaga XIV_update'!$A$5:$I$110,9,FALSE)),IF(VLOOKUP($A67,'REACH Bilaga XIV_update'!$D$5:$I$110,6,FALSE)="",NA(),VLOOKUP($A67,'REACH Bilaga XIV_update'!$D$5:$I$110,6,FALSE))),IF(VLOOKUP($C67,'REACH Bilaga XIV_update'!$C$5:$I$110,7,FALSE)="",NA(),VLOOKUP($C67,'REACH Bilaga XIV_update'!$C$5:$I$110,7,FALSE)))</f>
        <v>#N/A</v>
      </c>
      <c r="R67" s="76" t="e">
        <f>IF($C67="-",IF($A67="-",IF(VLOOKUP($D67,CoRAP_update!$A$5:$O$376,15,FALSE)="",NA(),VLOOKUP($D67,CoRAP_update!$A$5:$O$376,15,FALSE)),IF(VLOOKUP($A67,CoRAP_update!$D$5:$O$376,12,FALSE)="",NA(),VLOOKUP($A67,CoRAP_update!$D$5:$O$376,12,FALSE))),IF(VLOOKUP($C67,CoRAP_update!$C$5:$O$376,13,FALSE)="",NA(),VLOOKUP($C67,CoRAP_update!$C$5:$O$376,13,FALSE)))</f>
        <v>#N/A</v>
      </c>
      <c r="S67" s="144" t="e">
        <f>IF($C67="-",IF($A67="-",VLOOKUP($D67,CoRAP_update!$A$5:$J$376,MATCH(Sammanfattning!S$1,CoRAP_update!$A$4:$J$4,0),FALSE),VLOOKUP($A67,CoRAP_update!$D$5:$J$376,MATCH(Sammanfattning!S$1,CoRAP_update!$D$4:$J$4,0),FALSE)),VLOOKUP($C67,CoRAP_update!$C$5:$J$376,MATCH(Sammanfattning!S$1,CoRAP_update!$C$4:$J$4,0),FALSE))</f>
        <v>#N/A</v>
      </c>
      <c r="T67" s="76" t="e">
        <f>IF($A67="-",VLOOKUP($D67,EDC_update!$C$2:$F$450,4,FALSE),VLOOKUP($A67,EDC_update!$B$2:$F$450,5,FALSE))</f>
        <v>#N/A</v>
      </c>
      <c r="V67" s="78">
        <f>IF(IFERROR(SEARCH("PBT",P67),99)=99,IF(IFERROR(SEARCH("suspected PBT",S67),99)=99,IF(IFERROR(SEARCH("concluded to be PBT",K67),99)=99,IF(IFERROR(SEARCH("PBT",S67),99)=99,IF(IFERROR(SEARCH("PBT cand",L67),99)=99,IF(IFERROR(SEARCH("PBT",L67),99)=99,IF(IFERROR(SEARCH("persistent, bioackumulative and toxic properties",K67),99)=99,0,Scoring!$E$3),Scoring!$E$3),Scoring!$E$7),Scoring!$E$3),Scoring!$E$5),Scoring!$E$6),Scoring!$E$3)</f>
        <v>1</v>
      </c>
      <c r="W67" s="78">
        <f>IF(IFERROR(SEARCH("vPvB",P67),99)=99,IF(IFERROR(SEARCH("suspected pbt/vPvB",S67),99)=99,IF(IFERROR(SEARCH("vPvB",S67),99)=99,IF(IFERROR(SEARCH("concluded to be a vPvB",S67),99)=99,IF(IFERROR(SEARCH("identified as vPvB",K67),99)=99,IF(IFERROR(SEARCH("concluded to be a vPvB",K67),99)=99,IF(IFERROR(SEARCH("concluded to be both pbt and vPvB",S67),99)=99,IF(IFERROR(SEARCH("concluded to be both pbt and vPvB",K67),99)=99,0,Scoring!$E$5),Scoring!$E$5),Scoring!$E$5),Scoring!$E$5),Scoring!$E$5),Scoring!$E$4),Scoring!$E$6),Scoring!$E$4)</f>
        <v>0</v>
      </c>
      <c r="X67" s="78">
        <f>IF(IFERROR(SEARCH("H410",N67),99)=99,IF(IFERROR(SEARCH("H410",O67),99)=99,IF(IFERROR(SEARCH("H410",Q67),99)=99,IF(IFERROR(SEARCH("H410",M67),99)=99,IF(IFERROR(SEARCH("H410",R67),99)=99,IF(IFERROR(SEARCH("H411",N67),99)=99,IF(IFERROR(SEARCH("H411",O67),99)=99,IF(IFERROR(SEARCH("H411",Q67),99)=99,IF(IFERROR(SEARCH("H411",M67),99)=99,IF(IFERROR(SEARCH("H411",R67),99)=99,IF(IFERROR(SEARCH("H413",N67),99)=99,IF(IFERROR(SEARCH("H413",O67),99)=99,IF(IFERROR(SEARCH("H413",Q67),99)=99,IF(IFERROR(SEARCH("H413",M67),99)=99,IF(IFERROR(SEARCH("H413",R67),99)=99,IF(IFERROR(SEARCH("H412",N67),99)=99,IF(IFERROR(SEARCH("H412",O67),99)=99,IF(IFERROR(SEARCH("H412",Q67),99)=99,IF(IFERROR(SEARCH("H412",M67),99)=99,IF(IFERROR(SEARCH("H412",R67),99)=99,0,Scoring!$E$2),Scoring!$E$2),Scoring!$E$2),Scoring!$E$2),Scoring!$E$2),Scoring!$E$2),Scoring!$E$2),Scoring!$E$2),Scoring!$E$2),Scoring!$E$2),Scoring!$E$2),Scoring!$E$2),Scoring!$E$2),Scoring!$E$2),Scoring!$E$2),Scoring!$E$2),Scoring!$E$2),Scoring!$E$2),Scoring!$E$2),Scoring!$E$2)</f>
        <v>0</v>
      </c>
      <c r="Y67" s="78">
        <f>IF(IFERROR(SEARCH("CMR",K67),99)=99,IF(IFERROR(SEARCH("Suspected CMR",S67),99)=99,IF(IFERROR(SEARCH("CMR",S67),99)=99,0,Scoring!$E$8),Scoring!$E$9),Scoring!$E$8)</f>
        <v>0</v>
      </c>
      <c r="Z67" s="78">
        <f>IF(IFERROR(SEARCH("H350",N67),99)=99,IF(IFERROR(SEARCH("H350",O67),99)=99,IF(IFERROR(SEARCH("H350",Q67),99)=99,IF(IFERROR(SEARCH("H350",M67),99)=99,IF(IFERROR(SEARCH("H350",R67),99)=99,IF(IFERROR(SEARCH("H351",N67),99)=99,IF(IFERROR(SEARCH("H351",O67),99)=99,IF(IFERROR(SEARCH("H351",Q67),99)=99,IF(IFERROR(SEARCH("H351",M67),99)=99,IF(IFERROR(SEARCH("H351",R67),99)=99,IF(IFERROR(SEARCH("carcinogenic",P67),99)=99,IF(IFERROR(SEARCH("suspected carcinogenic",S67),99)=99,0,Scoring!$E$12),Scoring!$E$11),Scoring!$E$10),Scoring!$E$10),Scoring!$E$10),Scoring!$E$10),Scoring!$E$10),Scoring!$E$10),Scoring!$E$10),Scoring!$E$10),Scoring!$E$10),Scoring!$E$10)</f>
        <v>0</v>
      </c>
      <c r="AA67" s="78">
        <f>IF(IFERROR(SEARCH("H340",N67),99)=99,IF(IFERROR(SEARCH("H340",O67),99)=99,IF(IFERROR(SEARCH("H340",Q67),99)=99,IF(IFERROR(SEARCH("H340",M67),99)=99,IF(IFERROR(SEARCH("H340",R67),99)=99,IF(IFERROR(SEARCH("H341",N67),99)=99,IF(IFERROR(SEARCH("H341",O67),99)=99,IF(IFERROR(SEARCH("H341",Q67),99)=99,IF(IFERROR(SEARCH("H341",M67),99)=99,IF(IFERROR(SEARCH("H341",R67),99)=99,IF(IFERROR(SEARCH("mutagenic",P67),99)=99,IF(IFERROR(SEARCH("suspected mutagenic",S67),99)=99,0,Scoring!$E$15),Scoring!$E$14),Scoring!$E$13),Scoring!$E$13),Scoring!$E$13),Scoring!$E$13),Scoring!$E$13),Scoring!$E$13),Scoring!$E$13),Scoring!$E$13),Scoring!$E$13),Scoring!$E$13)</f>
        <v>0</v>
      </c>
      <c r="AB67" s="78">
        <f>IF(IFERROR(SEARCH("H360",N67),99)=99,IF(IFERROR(SEARCH("H360",O67),99)=99,IF(IFERROR(SEARCH("H360",Q67),99)=99,IF(IFERROR(SEARCH("H360",M67),99)=99,IF(IFERROR(SEARCH("H360",R67),99)=99,IF(IFERROR(SEARCH("H361",N67),99)=99,IF(IFERROR(SEARCH("H361",O67),99)=99,IF(IFERROR(SEARCH("H361",Q67),99)=99,IF(IFERROR(SEARCH("H361",M67),99)=99,IF(IFERROR(SEARCH("H361",R67),99)=99,IF(IFERROR(SEARCH("reproduction",P67),99)=99,IF(IFERROR(SEARCH("suspected reprotoxic",S67),99)=99,IF(IFERROR(SEARCH("reprotoxic",S67),99)=99,IF(IFERROR(SEARCH("reprotoxic",K67),99)=99,0,Scoring!$E$18),Scoring!$E$18),Scoring!$E$19),Scoring!$E$17),Scoring!$E$16),Scoring!$E$16),Scoring!$E$16),Scoring!$E$16),Scoring!$E$16),Scoring!$E$16),Scoring!$E$16),Scoring!$E$16),Scoring!$E$16),Scoring!$E$16)</f>
        <v>0</v>
      </c>
      <c r="AC67" s="78">
        <f>IF(IFERROR(SEARCH("57f",L67),99)=99,IF(IFERROR(SEARCH("57(f)",P67),99)=99,0,Scoring!$E$20),Scoring!$E$20)</f>
        <v>0</v>
      </c>
      <c r="AD67" s="78">
        <f>IF(IFERROR(SEARCH("CAT1",T67),99)=99,IF(IFERROR(SEARCH("CAT2",T67),99)=99,IF(IFERROR(SEARCH("CAT3",T67),99)=99,IF(IFERROR(SEARCH("concluded to be endocrine",K67),99)=99,IF(IFERROR(SEARCH("categorised as endocrine",K67),99)=99,IF(IFERROR(SEARCH("endocrine disrupting",P67),99)=99,IF(IFERROR(SEARCH("endocrine disrupting",K67),99)=99,IF(IFERROR(SEARCH("suspected endocrine",S67),99)=99,IF(IFERROR(SEARCH("potential endocrine",S67),99)=99,0,Scoring!$E$25),Scoring!$E$25),Scoring!$E$24),Scoring!$E$24),Scoring!$E$24),Scoring!$E$24),Scoring!$E$23),Scoring!$E$22),Scoring!$E$21)</f>
        <v>0</v>
      </c>
      <c r="AE67" s="78">
        <f>IF(IFERROR(SEARCH("suspected sensitiser",S67),99)=99,IF(IFERROR(SEARCH("sensitiser",S67),99)=99,IF(IFERROR(SEARCH("other hazard based concern",S67),99)=99,0,Scoring!$E$28),Scoring!$E$26),Scoring!$E$27)</f>
        <v>0</v>
      </c>
      <c r="AF67" s="78">
        <f>IF(IFERROR(M67,1)=1,IF(IFERROR(N67,1)=1,IF(IFERROR(O67,1)=1,IF(IFERROR(Q67,1)=1,IF(IFERROR(R67,1)=1,IF(IFERROR(T67,1)=1,IF(IFERROR(K67,1)=1,IF(IFERROR(P67,1)=1,IF(IFERROR(S67,1)=1,Scoring!$E$29,0),0),0),0),0),0),0),0),0)</f>
        <v>0</v>
      </c>
      <c r="AG67" s="78">
        <f t="shared" si="13"/>
        <v>1</v>
      </c>
      <c r="AI67" s="93"/>
      <c r="AJ67" s="94"/>
      <c r="AK67" s="76"/>
      <c r="AL67" s="75"/>
      <c r="AN67" s="79"/>
      <c r="AO67" s="79"/>
      <c r="AP67" s="79"/>
      <c r="AQ67" s="79"/>
      <c r="AR67" s="79"/>
      <c r="AS67" s="78"/>
      <c r="AU67" s="79">
        <f>IF(IFERROR(F67,99)=99,IF(IFERROR(G67,99)=99,IF(IFERROR(H67,99)=99,IF(IFERROR(I67,99)=99,IF(IFERROR(E67,99)=99,IF(IFERROR(J67,99)=99,0,Scoring!$B$7),Scoring!$B$3),Scoring!$B$2),Scoring!$B$6),Scoring!$B$5),Scoring!$B$4)</f>
        <v>0.3</v>
      </c>
      <c r="AV67" s="78">
        <f t="shared" si="14"/>
        <v>0.3</v>
      </c>
      <c r="AW67" s="78"/>
      <c r="AX67" s="66"/>
      <c r="AY67" s="78"/>
      <c r="AZ67" s="76"/>
      <c r="BA67" s="76"/>
      <c r="BB67" s="76"/>
    </row>
    <row r="68" spans="1:54" x14ac:dyDescent="0.25">
      <c r="A68" s="77" t="s">
        <v>7524</v>
      </c>
      <c r="B68" s="76" t="str">
        <f t="shared" ref="B68:B78" si="15">C68</f>
        <v>206-587-1</v>
      </c>
      <c r="C68" s="77" t="s">
        <v>1226</v>
      </c>
      <c r="D68" s="77" t="s">
        <v>1227</v>
      </c>
      <c r="E68" s="76" t="str">
        <f>IF(C68="-",IF(A68="-",VLOOKUP(D68,'sin-list 180320_update'!$C$2:$C$835,1,FALSE),VLOOKUP(A68,'sin-list 180320_update'!$A$2:$A$835,1,FALSE)),VLOOKUP(C68,'sin-list 180320_update'!$B$2:$B$835,1,FALSE))</f>
        <v>206-587-1</v>
      </c>
      <c r="F68" s="76" t="e">
        <f>IF($C68="-",IF($A68="-",VLOOKUP($D68,'REACH Bilaga XVII_update'!$A$5:$A$131,1,FALSE),VLOOKUP($A68,'REACH Bilaga XVII_update'!$C$5:$C$131,1,FALSE)),VLOOKUP($C68,'REACH Bilaga XVII_update'!$B$5:$B$131,1,FALSE))</f>
        <v>#N/A</v>
      </c>
      <c r="G68" s="76" t="e">
        <f>IF($C68="-",IF($A68="-",VLOOKUP($D68,' REACH Bilaga 59_update'!$A$5:$A$210,1,FALSE),VLOOKUP($A68,' REACH Bilaga 59_update'!$D$5:$D$210,1,FALSE)),VLOOKUP($C68,' REACH Bilaga 59_update'!$C$5:$C$210,1,FALSE))</f>
        <v>#N/A</v>
      </c>
      <c r="H68" s="76" t="e">
        <f>IF($C68="-",IF($A68="-",VLOOKUP($D68,'REACH Bilaga XIV_update'!$A$5:$A$110,1,FALSE),VLOOKUP($A68,'REACH Bilaga XIV_update'!$D$5:$D$110,1,FALSE)),VLOOKUP($C68,'REACH Bilaga XIV_update'!$C$5:$C$110,1,FALSE))</f>
        <v>#N/A</v>
      </c>
      <c r="I68" s="76" t="e">
        <f>IF($C68="-",IF($A68="-",VLOOKUP($D68,CoRAP_update!$A$5:$A$376,1,FALSE),VLOOKUP($A68,CoRAP_update!$D$5:$D$376,1,FALSE)),VLOOKUP($C68,CoRAP_update!$C$5:$C$376,1,FALSE))</f>
        <v>#N/A</v>
      </c>
      <c r="J68" s="76" t="e">
        <f>IF($C68="-",IF($A68="-",VLOOKUP($D68,EDC_update!$C$2:$C$450,1,FALSE),VLOOKUP($A68,EDC_update!$B$2:$B$450,1,FALSE)),VLOOKUP($C68,EDC_update!$L$2:$L$450,1,FALSE))</f>
        <v>#N/A</v>
      </c>
      <c r="K68" s="76" t="str">
        <f>IF($C68="-",IF($A68="-",IF(VLOOKUP($D68,'sin-list 180320_update'!$C$2:$S$835,3,FALSE)="",NA(),VLOOKUP($D68,'sin-list 180320_update'!$C$2:$S$835,3,FALSE)),IF(VLOOKUP($A68,'sin-list 180320_update'!$A$2:$S$835,5,FALSE)="",NA(),VLOOKUP($A68,'sin-list 180320_update'!$A$2:$S$835,5,FALSE))),IF(VLOOKUP($C68,'sin-list 180320_update'!$B$2:$S$835,4,FALSE)="",NA(),VLOOKUP($C68,'sin-list 180320_update'!$B$2:$S$835,4,FALSE)))</f>
        <v>This substance has persistent, bioackumulative and toxic properties. PFHxS is among the most commonly detected PFCs in the environment and in biota, and an increasing trend over time has been observed. It has also been detected in humans. The substance ma</v>
      </c>
      <c r="L68" s="76" t="str">
        <f>IF($C68="-",IF($A68="-",VLOOKUP($D68,'sin-list 180320_update'!$C$2:$S$835,6,FALSE),VLOOKUP($A68,'sin-list 180320_update'!$A$2:$S$835,8,FALSE)),VLOOKUP($C68,'sin-list 180320_update'!$B$2:$S$835,7,FALSE))</f>
        <v>Official classification missing</v>
      </c>
      <c r="M68" s="76" t="e">
        <f>IF($C68="-",IF($A68="-",IF(VLOOKUP($D68,'sin-list 180320_update'!$C$2:$S$835,8,FALSE)="",NA(),VLOOKUP($D68,'sin-list 180320_update'!$C$2:$S$835,8,FALSE)),IF(VLOOKUP($A68,'sin-list 180320_update'!$A$2:$S$835,10,FALSE)="",NA(),VLOOKUP($A68,'sin-list 180320_update'!$A$2:$S$835,10,FALSE))),IF(VLOOKUP($C68,'sin-list 180320_update'!$B$2:$S$835,9,FALSE)="",NA(),VLOOKUP($C68,'sin-list 180320_update'!$B$2:$S$835,9,FALSE)))</f>
        <v>#N/A</v>
      </c>
      <c r="N68" s="76" t="e">
        <f>IF($C68="-",IF($A68="-",IF(VLOOKUP($D68,'REACH Bilaga XVII_update'!$A$5:$E$131,4,FALSE)="",NA(),VLOOKUP($D68,'REACH Bilaga XVII_update'!$A$5:$E$131,4,FALSE)),IF(VLOOKUP($A68,'REACH Bilaga XVII_update'!$C$5:$D$131,2,FALSE)="",NA(),VLOOKUP($A68,'REACH Bilaga XVII_update'!$C$5:$D$131,2,FALSE))),IF(VLOOKUP($C68,'REACH Bilaga XVII_update'!$B$5:$D$131,3,FALSE)="",NA(),VLOOKUP($C68,'REACH Bilaga XVII_update'!$B$5:$D$131,3,FALSE)))</f>
        <v>#N/A</v>
      </c>
      <c r="O68" s="76" t="e">
        <f>IF($C68="-",IF($A68="-",IF(VLOOKUP($D68,' REACH Bilaga 59_update'!$A$5:$E$210,5,FALSE)="",NA(),VLOOKUP($D68,' REACH Bilaga 59_update'!$A$5:$E$210,5,FALSE)),IF(VLOOKUP($A68,' REACH Bilaga 59_update'!$D$5:$E$210,2,FALSE)="",NA(),VLOOKUP($A68,' REACH Bilaga 59_update'!$D$5:$E$210,2,FALSE))),IF(VLOOKUP($C68,' REACH Bilaga 59_update'!$C$5:$E$210,3,FALSE)="",NA(),VLOOKUP($C68,' REACH Bilaga 59_update'!$C$5:$E$210,3,FALSE)))</f>
        <v>#N/A</v>
      </c>
      <c r="P68" s="76" t="e">
        <f>IF(C68="-",IF(A68="-",IFERROR(VLOOKUP($D68,' REACH Bilaga 59_update'!$A$5:$F$210,MATCH(Sammanfattning!P$1,' REACH Bilaga 59_update'!$A$4:$F$4,0),FALSE),VLOOKUP($D68,'REACH Bilaga XIV_update'!$A$4:$H$110,MATCH(Sammanfattning!P$1,'REACH Bilaga XIV_update'!$A$4:$H$4,0),FALSE)),IFERROR(VLOOKUP($A68,' REACH Bilaga 59_update'!$D$5:$F$210,MATCH(Sammanfattning!P$1,' REACH Bilaga 59_update'!$D$4:$F$4,0),FALSE),VLOOKUP($A68,'REACH Bilaga XIV_update'!$D$4:$H$110,MATCH(Sammanfattning!P$1,'REACH Bilaga XIV_update'!$D$4:$H$4,0),FALSE))),IFERROR(VLOOKUP($C68,' REACH Bilaga 59_update'!$C$5:$F$210,MATCH(Sammanfattning!P$1,' REACH Bilaga 59_update'!$C$4:$F$4,0),FALSE),VLOOKUP($C68,'REACH Bilaga XIV_update'!$C$4:$H$110,MATCH(Sammanfattning!P$1,'REACH Bilaga XIV_update'!$C$4:$H$4,0),FALSE)))</f>
        <v>#N/A</v>
      </c>
      <c r="Q68" s="76" t="e">
        <f>IF($C68="-",IF($A68="-",IF(VLOOKUP($D68,'REACH Bilaga XIV_update'!$A$5:$I$110,9,FALSE)="",NA(),VLOOKUP($D68,'REACH Bilaga XIV_update'!$A$5:$I$110,9,FALSE)),IF(VLOOKUP($A68,'REACH Bilaga XIV_update'!$D$5:$I$110,6,FALSE)="",NA(),VLOOKUP($A68,'REACH Bilaga XIV_update'!$D$5:$I$110,6,FALSE))),IF(VLOOKUP($C68,'REACH Bilaga XIV_update'!$C$5:$I$110,7,FALSE)="",NA(),VLOOKUP($C68,'REACH Bilaga XIV_update'!$C$5:$I$110,7,FALSE)))</f>
        <v>#N/A</v>
      </c>
      <c r="R68" s="76" t="e">
        <f>IF($C68="-",IF($A68="-",IF(VLOOKUP($D68,CoRAP_update!$A$5:$O$376,15,FALSE)="",NA(),VLOOKUP($D68,CoRAP_update!$A$5:$O$376,15,FALSE)),IF(VLOOKUP($A68,CoRAP_update!$D$5:$O$376,12,FALSE)="",NA(),VLOOKUP($A68,CoRAP_update!$D$5:$O$376,12,FALSE))),IF(VLOOKUP($C68,CoRAP_update!$C$5:$O$376,13,FALSE)="",NA(),VLOOKUP($C68,CoRAP_update!$C$5:$O$376,13,FALSE)))</f>
        <v>#N/A</v>
      </c>
      <c r="S68" s="144" t="e">
        <f>IF($C68="-",IF($A68="-",VLOOKUP($D68,CoRAP_update!$A$5:$J$376,MATCH(Sammanfattning!S$1,CoRAP_update!$A$4:$J$4,0),FALSE),VLOOKUP($A68,CoRAP_update!$D$5:$J$376,MATCH(Sammanfattning!S$1,CoRAP_update!$D$4:$J$4,0),FALSE)),VLOOKUP($C68,CoRAP_update!$C$5:$J$376,MATCH(Sammanfattning!S$1,CoRAP_update!$C$4:$J$4,0),FALSE))</f>
        <v>#N/A</v>
      </c>
      <c r="T68" s="76" t="e">
        <f>IF($A68="-",VLOOKUP($D68,EDC_update!$C$2:$F$450,4,FALSE),VLOOKUP($A68,EDC_update!$B$2:$F$450,5,FALSE))</f>
        <v>#N/A</v>
      </c>
      <c r="V68" s="78">
        <f>IF(IFERROR(SEARCH("PBT",P68),99)=99,IF(IFERROR(SEARCH("suspected PBT",S68),99)=99,IF(IFERROR(SEARCH("concluded to be PBT",K68),99)=99,IF(IFERROR(SEARCH("PBT",S68),99)=99,IF(IFERROR(SEARCH("PBT cand",L68),99)=99,IF(IFERROR(SEARCH("PBT",L68),99)=99,IF(IFERROR(SEARCH("persistent, bioackumulative and toxic properties",K68),99)=99,0,Scoring!$E$3),Scoring!$E$3),Scoring!$E$7),Scoring!$E$3),Scoring!$E$5),Scoring!$E$6),Scoring!$E$3)</f>
        <v>1</v>
      </c>
      <c r="W68" s="78">
        <f>IF(IFERROR(SEARCH("vPvB",P68),99)=99,IF(IFERROR(SEARCH("suspected pbt/vPvB",S68),99)=99,IF(IFERROR(SEARCH("vPvB",S68),99)=99,IF(IFERROR(SEARCH("concluded to be a vPvB",S68),99)=99,IF(IFERROR(SEARCH("identified as vPvB",K68),99)=99,IF(IFERROR(SEARCH("concluded to be a vPvB",K68),99)=99,IF(IFERROR(SEARCH("concluded to be both pbt and vPvB",S68),99)=99,IF(IFERROR(SEARCH("concluded to be both pbt and vPvB",K68),99)=99,0,Scoring!$E$5),Scoring!$E$5),Scoring!$E$5),Scoring!$E$5),Scoring!$E$5),Scoring!$E$4),Scoring!$E$6),Scoring!$E$4)</f>
        <v>0</v>
      </c>
      <c r="X68" s="78">
        <f>IF(IFERROR(SEARCH("H410",N68),99)=99,IF(IFERROR(SEARCH("H410",O68),99)=99,IF(IFERROR(SEARCH("H410",Q68),99)=99,IF(IFERROR(SEARCH("H410",M68),99)=99,IF(IFERROR(SEARCH("H410",R68),99)=99,IF(IFERROR(SEARCH("H411",N68),99)=99,IF(IFERROR(SEARCH("H411",O68),99)=99,IF(IFERROR(SEARCH("H411",Q68),99)=99,IF(IFERROR(SEARCH("H411",M68),99)=99,IF(IFERROR(SEARCH("H411",R68),99)=99,IF(IFERROR(SEARCH("H413",N68),99)=99,IF(IFERROR(SEARCH("H413",O68),99)=99,IF(IFERROR(SEARCH("H413",Q68),99)=99,IF(IFERROR(SEARCH("H413",M68),99)=99,IF(IFERROR(SEARCH("H413",R68),99)=99,IF(IFERROR(SEARCH("H412",N68),99)=99,IF(IFERROR(SEARCH("H412",O68),99)=99,IF(IFERROR(SEARCH("H412",Q68),99)=99,IF(IFERROR(SEARCH("H412",M68),99)=99,IF(IFERROR(SEARCH("H412",R68),99)=99,0,Scoring!$E$2),Scoring!$E$2),Scoring!$E$2),Scoring!$E$2),Scoring!$E$2),Scoring!$E$2),Scoring!$E$2),Scoring!$E$2),Scoring!$E$2),Scoring!$E$2),Scoring!$E$2),Scoring!$E$2),Scoring!$E$2),Scoring!$E$2),Scoring!$E$2),Scoring!$E$2),Scoring!$E$2),Scoring!$E$2),Scoring!$E$2),Scoring!$E$2)</f>
        <v>0</v>
      </c>
      <c r="Y68" s="78">
        <f>IF(IFERROR(SEARCH("CMR",K68),99)=99,IF(IFERROR(SEARCH("Suspected CMR",S68),99)=99,IF(IFERROR(SEARCH("CMR",S68),99)=99,0,Scoring!$E$8),Scoring!$E$9),Scoring!$E$8)</f>
        <v>0</v>
      </c>
      <c r="Z68" s="78">
        <f>IF(IFERROR(SEARCH("H350",N68),99)=99,IF(IFERROR(SEARCH("H350",O68),99)=99,IF(IFERROR(SEARCH("H350",Q68),99)=99,IF(IFERROR(SEARCH("H350",M68),99)=99,IF(IFERROR(SEARCH("H350",R68),99)=99,IF(IFERROR(SEARCH("H351",N68),99)=99,IF(IFERROR(SEARCH("H351",O68),99)=99,IF(IFERROR(SEARCH("H351",Q68),99)=99,IF(IFERROR(SEARCH("H351",M68),99)=99,IF(IFERROR(SEARCH("H351",R68),99)=99,IF(IFERROR(SEARCH("carcinogenic",P68),99)=99,IF(IFERROR(SEARCH("suspected carcinogenic",S68),99)=99,0,Scoring!$E$12),Scoring!$E$11),Scoring!$E$10),Scoring!$E$10),Scoring!$E$10),Scoring!$E$10),Scoring!$E$10),Scoring!$E$10),Scoring!$E$10),Scoring!$E$10),Scoring!$E$10),Scoring!$E$10)</f>
        <v>0</v>
      </c>
      <c r="AA68" s="78">
        <f>IF(IFERROR(SEARCH("H340",N68),99)=99,IF(IFERROR(SEARCH("H340",O68),99)=99,IF(IFERROR(SEARCH("H340",Q68),99)=99,IF(IFERROR(SEARCH("H340",M68),99)=99,IF(IFERROR(SEARCH("H340",R68),99)=99,IF(IFERROR(SEARCH("H341",N68),99)=99,IF(IFERROR(SEARCH("H341",O68),99)=99,IF(IFERROR(SEARCH("H341",Q68),99)=99,IF(IFERROR(SEARCH("H341",M68),99)=99,IF(IFERROR(SEARCH("H341",R68),99)=99,IF(IFERROR(SEARCH("mutagenic",P68),99)=99,IF(IFERROR(SEARCH("suspected mutagenic",S68),99)=99,0,Scoring!$E$15),Scoring!$E$14),Scoring!$E$13),Scoring!$E$13),Scoring!$E$13),Scoring!$E$13),Scoring!$E$13),Scoring!$E$13),Scoring!$E$13),Scoring!$E$13),Scoring!$E$13),Scoring!$E$13)</f>
        <v>0</v>
      </c>
      <c r="AB68" s="78">
        <f>IF(IFERROR(SEARCH("H360",N68),99)=99,IF(IFERROR(SEARCH("H360",O68),99)=99,IF(IFERROR(SEARCH("H360",Q68),99)=99,IF(IFERROR(SEARCH("H360",M68),99)=99,IF(IFERROR(SEARCH("H360",R68),99)=99,IF(IFERROR(SEARCH("H361",N68),99)=99,IF(IFERROR(SEARCH("H361",O68),99)=99,IF(IFERROR(SEARCH("H361",Q68),99)=99,IF(IFERROR(SEARCH("H361",M68),99)=99,IF(IFERROR(SEARCH("H361",R68),99)=99,IF(IFERROR(SEARCH("reproduction",P68),99)=99,IF(IFERROR(SEARCH("suspected reprotoxic",S68),99)=99,IF(IFERROR(SEARCH("reprotoxic",S68),99)=99,IF(IFERROR(SEARCH("reprotoxic",K68),99)=99,0,Scoring!$E$18),Scoring!$E$18),Scoring!$E$19),Scoring!$E$17),Scoring!$E$16),Scoring!$E$16),Scoring!$E$16),Scoring!$E$16),Scoring!$E$16),Scoring!$E$16),Scoring!$E$16),Scoring!$E$16),Scoring!$E$16),Scoring!$E$16)</f>
        <v>0</v>
      </c>
      <c r="AC68" s="78">
        <f>IF(IFERROR(SEARCH("57f",L68),99)=99,IF(IFERROR(SEARCH("57(f)",P68),99)=99,0,Scoring!$E$20),Scoring!$E$20)</f>
        <v>0</v>
      </c>
      <c r="AD68" s="78">
        <f>IF(IFERROR(SEARCH("CAT1",T68),99)=99,IF(IFERROR(SEARCH("CAT2",T68),99)=99,IF(IFERROR(SEARCH("CAT3",T68),99)=99,IF(IFERROR(SEARCH("concluded to be endocrine",K68),99)=99,IF(IFERROR(SEARCH("categorised as endocrine",K68),99)=99,IF(IFERROR(SEARCH("endocrine disrupting",P68),99)=99,IF(IFERROR(SEARCH("endocrine disrupting",K68),99)=99,IF(IFERROR(SEARCH("suspected endocrine",S68),99)=99,IF(IFERROR(SEARCH("potential endocrine",S68),99)=99,0,Scoring!$E$25),Scoring!$E$25),Scoring!$E$24),Scoring!$E$24),Scoring!$E$24),Scoring!$E$24),Scoring!$E$23),Scoring!$E$22),Scoring!$E$21)</f>
        <v>0</v>
      </c>
      <c r="AE68" s="78">
        <f>IF(IFERROR(SEARCH("suspected sensitiser",S68),99)=99,IF(IFERROR(SEARCH("sensitiser",S68),99)=99,IF(IFERROR(SEARCH("other hazard based concern",S68),99)=99,0,Scoring!$E$28),Scoring!$E$26),Scoring!$E$27)</f>
        <v>0</v>
      </c>
      <c r="AF68" s="78">
        <f>IF(IFERROR(M68,1)=1,IF(IFERROR(N68,1)=1,IF(IFERROR(O68,1)=1,IF(IFERROR(Q68,1)=1,IF(IFERROR(R68,1)=1,IF(IFERROR(T68,1)=1,IF(IFERROR(K68,1)=1,IF(IFERROR(P68,1)=1,IF(IFERROR(S68,1)=1,Scoring!$E$29,0),0),0),0),0),0),0),0),0)</f>
        <v>0</v>
      </c>
      <c r="AG68" s="78">
        <f t="shared" si="13"/>
        <v>1</v>
      </c>
      <c r="AI68" s="93"/>
      <c r="AJ68" s="94"/>
      <c r="AK68" s="76"/>
      <c r="AL68" s="75"/>
      <c r="AN68" s="79"/>
      <c r="AO68" s="79"/>
      <c r="AP68" s="79"/>
      <c r="AQ68" s="79"/>
      <c r="AR68" s="79"/>
      <c r="AS68" s="78"/>
      <c r="AU68" s="79">
        <f>IF(IFERROR(F68,99)=99,IF(IFERROR(G68,99)=99,IF(IFERROR(H68,99)=99,IF(IFERROR(I68,99)=99,IF(IFERROR(E68,99)=99,IF(IFERROR(J68,99)=99,0,Scoring!$B$7),Scoring!$B$3),Scoring!$B$2),Scoring!$B$6),Scoring!$B$5),Scoring!$B$4)</f>
        <v>0.3</v>
      </c>
      <c r="AV68" s="78">
        <f t="shared" si="14"/>
        <v>0.3</v>
      </c>
      <c r="AW68" s="78"/>
      <c r="AX68" s="66"/>
      <c r="AY68" s="78"/>
      <c r="AZ68" s="76"/>
      <c r="BA68" s="76"/>
      <c r="BB68" s="76"/>
    </row>
    <row r="69" spans="1:54" x14ac:dyDescent="0.25">
      <c r="A69" s="77" t="s">
        <v>7585</v>
      </c>
      <c r="B69" s="76" t="str">
        <f t="shared" si="15"/>
        <v>211-649-6</v>
      </c>
      <c r="C69" s="77" t="s">
        <v>1844</v>
      </c>
      <c r="D69" s="77" t="s">
        <v>1845</v>
      </c>
      <c r="E69" s="76" t="str">
        <f>IF(C69="-",IF(A69="-",VLOOKUP(D69,'sin-list 180320_update'!$C$2:$C$835,1,FALSE),VLOOKUP(A69,'sin-list 180320_update'!$A$2:$A$835,1,FALSE)),VLOOKUP(C69,'sin-list 180320_update'!$B$2:$B$835,1,FALSE))</f>
        <v>211-649-6</v>
      </c>
      <c r="F69" s="76" t="e">
        <f>IF($C69="-",IF($A69="-",VLOOKUP($D69,'REACH Bilaga XVII_update'!$A$5:$A$131,1,FALSE),VLOOKUP($A69,'REACH Bilaga XVII_update'!$C$5:$C$131,1,FALSE)),VLOOKUP($C69,'REACH Bilaga XVII_update'!$B$5:$B$131,1,FALSE))</f>
        <v>#N/A</v>
      </c>
      <c r="G69" s="76" t="e">
        <f>IF($C69="-",IF($A69="-",VLOOKUP($D69,' REACH Bilaga 59_update'!$A$5:$A$210,1,FALSE),VLOOKUP($A69,' REACH Bilaga 59_update'!$D$5:$D$210,1,FALSE)),VLOOKUP($C69,' REACH Bilaga 59_update'!$C$5:$C$210,1,FALSE))</f>
        <v>#N/A</v>
      </c>
      <c r="H69" s="76" t="e">
        <f>IF($C69="-",IF($A69="-",VLOOKUP($D69,'REACH Bilaga XIV_update'!$A$5:$A$110,1,FALSE),VLOOKUP($A69,'REACH Bilaga XIV_update'!$D$5:$D$110,1,FALSE)),VLOOKUP($C69,'REACH Bilaga XIV_update'!$C$5:$C$110,1,FALSE))</f>
        <v>#N/A</v>
      </c>
      <c r="I69" s="76" t="e">
        <f>IF($C69="-",IF($A69="-",VLOOKUP($D69,CoRAP_update!$A$5:$A$376,1,FALSE),VLOOKUP($A69,CoRAP_update!$D$5:$D$376,1,FALSE)),VLOOKUP($C69,CoRAP_update!$C$5:$C$376,1,FALSE))</f>
        <v>#N/A</v>
      </c>
      <c r="J69" s="76" t="e">
        <f>IF($C69="-",IF($A69="-",VLOOKUP($D69,EDC_update!$C$2:$C$450,1,FALSE),VLOOKUP($A69,EDC_update!$B$2:$B$450,1,FALSE)),VLOOKUP($C69,EDC_update!$L$2:$L$450,1,FALSE))</f>
        <v>#N/A</v>
      </c>
      <c r="K69" s="76" t="str">
        <f>IF($C69="-",IF($A69="-",IF(VLOOKUP($D69,'sin-list 180320_update'!$C$2:$S$835,3,FALSE)="",NA(),VLOOKUP($D69,'sin-list 180320_update'!$C$2:$S$835,3,FALSE)),IF(VLOOKUP($A69,'sin-list 180320_update'!$A$2:$S$835,5,FALSE)="",NA(),VLOOKUP($A69,'sin-list 180320_update'!$A$2:$S$835,5,FALSE))),IF(VLOOKUP($C69,'sin-list 180320_update'!$B$2:$S$835,4,FALSE)="",NA(),VLOOKUP($C69,'sin-list 180320_update'!$B$2:$S$835,4,FALSE)))</f>
        <v>This substance has persistent, bioackumulative and toxic properties. It has been detected in human blood samples and it is known to degrade into PFOA, which in turn is a PBT under REACH.</v>
      </c>
      <c r="L69" s="76" t="str">
        <f>IF($C69="-",IF($A69="-",VLOOKUP($D69,'sin-list 180320_update'!$C$2:$S$835,6,FALSE),VLOOKUP($A69,'sin-list 180320_update'!$A$2:$S$835,8,FALSE)),VLOOKUP($C69,'sin-list 180320_update'!$B$2:$S$835,7,FALSE))</f>
        <v>Official classification missing</v>
      </c>
      <c r="M69" s="76" t="e">
        <f>IF($C69="-",IF($A69="-",IF(VLOOKUP($D69,'sin-list 180320_update'!$C$2:$S$835,8,FALSE)="",NA(),VLOOKUP($D69,'sin-list 180320_update'!$C$2:$S$835,8,FALSE)),IF(VLOOKUP($A69,'sin-list 180320_update'!$A$2:$S$835,10,FALSE)="",NA(),VLOOKUP($A69,'sin-list 180320_update'!$A$2:$S$835,10,FALSE))),IF(VLOOKUP($C69,'sin-list 180320_update'!$B$2:$S$835,9,FALSE)="",NA(),VLOOKUP($C69,'sin-list 180320_update'!$B$2:$S$835,9,FALSE)))</f>
        <v>#N/A</v>
      </c>
      <c r="N69" s="76" t="e">
        <f>IF($C69="-",IF($A69="-",IF(VLOOKUP($D69,'REACH Bilaga XVII_update'!$A$5:$E$131,4,FALSE)="",NA(),VLOOKUP($D69,'REACH Bilaga XVII_update'!$A$5:$E$131,4,FALSE)),IF(VLOOKUP($A69,'REACH Bilaga XVII_update'!$C$5:$D$131,2,FALSE)="",NA(),VLOOKUP($A69,'REACH Bilaga XVII_update'!$C$5:$D$131,2,FALSE))),IF(VLOOKUP($C69,'REACH Bilaga XVII_update'!$B$5:$D$131,3,FALSE)="",NA(),VLOOKUP($C69,'REACH Bilaga XVII_update'!$B$5:$D$131,3,FALSE)))</f>
        <v>#N/A</v>
      </c>
      <c r="O69" s="76" t="e">
        <f>IF($C69="-",IF($A69="-",IF(VLOOKUP($D69,' REACH Bilaga 59_update'!$A$5:$E$210,5,FALSE)="",NA(),VLOOKUP($D69,' REACH Bilaga 59_update'!$A$5:$E$210,5,FALSE)),IF(VLOOKUP($A69,' REACH Bilaga 59_update'!$D$5:$E$210,2,FALSE)="",NA(),VLOOKUP($A69,' REACH Bilaga 59_update'!$D$5:$E$210,2,FALSE))),IF(VLOOKUP($C69,' REACH Bilaga 59_update'!$C$5:$E$210,3,FALSE)="",NA(),VLOOKUP($C69,' REACH Bilaga 59_update'!$C$5:$E$210,3,FALSE)))</f>
        <v>#N/A</v>
      </c>
      <c r="P69" s="76" t="e">
        <f>IF(C69="-",IF(A69="-",IFERROR(VLOOKUP($D69,' REACH Bilaga 59_update'!$A$5:$F$210,MATCH(Sammanfattning!P$1,' REACH Bilaga 59_update'!$A$4:$F$4,0),FALSE),VLOOKUP($D69,'REACH Bilaga XIV_update'!$A$4:$H$110,MATCH(Sammanfattning!P$1,'REACH Bilaga XIV_update'!$A$4:$H$4,0),FALSE)),IFERROR(VLOOKUP($A69,' REACH Bilaga 59_update'!$D$5:$F$210,MATCH(Sammanfattning!P$1,' REACH Bilaga 59_update'!$D$4:$F$4,0),FALSE),VLOOKUP($A69,'REACH Bilaga XIV_update'!$D$4:$H$110,MATCH(Sammanfattning!P$1,'REACH Bilaga XIV_update'!$D$4:$H$4,0),FALSE))),IFERROR(VLOOKUP($C69,' REACH Bilaga 59_update'!$C$5:$F$210,MATCH(Sammanfattning!P$1,' REACH Bilaga 59_update'!$C$4:$F$4,0),FALSE),VLOOKUP($C69,'REACH Bilaga XIV_update'!$C$4:$H$110,MATCH(Sammanfattning!P$1,'REACH Bilaga XIV_update'!$C$4:$H$4,0),FALSE)))</f>
        <v>#N/A</v>
      </c>
      <c r="Q69" s="76" t="e">
        <f>IF($C69="-",IF($A69="-",IF(VLOOKUP($D69,'REACH Bilaga XIV_update'!$A$5:$I$110,9,FALSE)="",NA(),VLOOKUP($D69,'REACH Bilaga XIV_update'!$A$5:$I$110,9,FALSE)),IF(VLOOKUP($A69,'REACH Bilaga XIV_update'!$D$5:$I$110,6,FALSE)="",NA(),VLOOKUP($A69,'REACH Bilaga XIV_update'!$D$5:$I$110,6,FALSE))),IF(VLOOKUP($C69,'REACH Bilaga XIV_update'!$C$5:$I$110,7,FALSE)="",NA(),VLOOKUP($C69,'REACH Bilaga XIV_update'!$C$5:$I$110,7,FALSE)))</f>
        <v>#N/A</v>
      </c>
      <c r="R69" s="76" t="e">
        <f>IF($C69="-",IF($A69="-",IF(VLOOKUP($D69,CoRAP_update!$A$5:$O$376,15,FALSE)="",NA(),VLOOKUP($D69,CoRAP_update!$A$5:$O$376,15,FALSE)),IF(VLOOKUP($A69,CoRAP_update!$D$5:$O$376,12,FALSE)="",NA(),VLOOKUP($A69,CoRAP_update!$D$5:$O$376,12,FALSE))),IF(VLOOKUP($C69,CoRAP_update!$C$5:$O$376,13,FALSE)="",NA(),VLOOKUP($C69,CoRAP_update!$C$5:$O$376,13,FALSE)))</f>
        <v>#N/A</v>
      </c>
      <c r="S69" s="144" t="e">
        <f>IF($C69="-",IF($A69="-",VLOOKUP($D69,CoRAP_update!$A$5:$J$376,MATCH(Sammanfattning!S$1,CoRAP_update!$A$4:$J$4,0),FALSE),VLOOKUP($A69,CoRAP_update!$D$5:$J$376,MATCH(Sammanfattning!S$1,CoRAP_update!$D$4:$J$4,0),FALSE)),VLOOKUP($C69,CoRAP_update!$C$5:$J$376,MATCH(Sammanfattning!S$1,CoRAP_update!$C$4:$J$4,0),FALSE))</f>
        <v>#N/A</v>
      </c>
      <c r="T69" s="76" t="e">
        <f>IF($A69="-",VLOOKUP($D69,EDC_update!$C$2:$F$450,4,FALSE),VLOOKUP($A69,EDC_update!$B$2:$F$450,5,FALSE))</f>
        <v>#N/A</v>
      </c>
      <c r="V69" s="78">
        <f>IF(IFERROR(SEARCH("PBT",P69),99)=99,IF(IFERROR(SEARCH("suspected PBT",S69),99)=99,IF(IFERROR(SEARCH("concluded to be PBT",K69),99)=99,IF(IFERROR(SEARCH("PBT",S69),99)=99,IF(IFERROR(SEARCH("PBT cand",L69),99)=99,IF(IFERROR(SEARCH("PBT",L69),99)=99,IF(IFERROR(SEARCH("persistent, bioackumulative and toxic properties",K69),99)=99,0,Scoring!$E$3),Scoring!$E$3),Scoring!$E$7),Scoring!$E$3),Scoring!$E$5),Scoring!$E$6),Scoring!$E$3)</f>
        <v>1</v>
      </c>
      <c r="W69" s="78">
        <f>IF(IFERROR(SEARCH("vPvB",P69),99)=99,IF(IFERROR(SEARCH("suspected pbt/vPvB",S69),99)=99,IF(IFERROR(SEARCH("vPvB",S69),99)=99,IF(IFERROR(SEARCH("concluded to be a vPvB",S69),99)=99,IF(IFERROR(SEARCH("identified as vPvB",K69),99)=99,IF(IFERROR(SEARCH("concluded to be a vPvB",K69),99)=99,IF(IFERROR(SEARCH("concluded to be both pbt and vPvB",S69),99)=99,IF(IFERROR(SEARCH("concluded to be both pbt and vPvB",K69),99)=99,0,Scoring!$E$5),Scoring!$E$5),Scoring!$E$5),Scoring!$E$5),Scoring!$E$5),Scoring!$E$4),Scoring!$E$6),Scoring!$E$4)</f>
        <v>0</v>
      </c>
      <c r="X69" s="78">
        <f>IF(IFERROR(SEARCH("H410",N69),99)=99,IF(IFERROR(SEARCH("H410",O69),99)=99,IF(IFERROR(SEARCH("H410",Q69),99)=99,IF(IFERROR(SEARCH("H410",M69),99)=99,IF(IFERROR(SEARCH("H410",R69),99)=99,IF(IFERROR(SEARCH("H411",N69),99)=99,IF(IFERROR(SEARCH("H411",O69),99)=99,IF(IFERROR(SEARCH("H411",Q69),99)=99,IF(IFERROR(SEARCH("H411",M69),99)=99,IF(IFERROR(SEARCH("H411",R69),99)=99,IF(IFERROR(SEARCH("H413",N69),99)=99,IF(IFERROR(SEARCH("H413",O69),99)=99,IF(IFERROR(SEARCH("H413",Q69),99)=99,IF(IFERROR(SEARCH("H413",M69),99)=99,IF(IFERROR(SEARCH("H413",R69),99)=99,IF(IFERROR(SEARCH("H412",N69),99)=99,IF(IFERROR(SEARCH("H412",O69),99)=99,IF(IFERROR(SEARCH("H412",Q69),99)=99,IF(IFERROR(SEARCH("H412",M69),99)=99,IF(IFERROR(SEARCH("H412",R69),99)=99,0,Scoring!$E$2),Scoring!$E$2),Scoring!$E$2),Scoring!$E$2),Scoring!$E$2),Scoring!$E$2),Scoring!$E$2),Scoring!$E$2),Scoring!$E$2),Scoring!$E$2),Scoring!$E$2),Scoring!$E$2),Scoring!$E$2),Scoring!$E$2),Scoring!$E$2),Scoring!$E$2),Scoring!$E$2),Scoring!$E$2),Scoring!$E$2),Scoring!$E$2)</f>
        <v>0</v>
      </c>
      <c r="Y69" s="78">
        <f>IF(IFERROR(SEARCH("CMR",K69),99)=99,IF(IFERROR(SEARCH("Suspected CMR",S69),99)=99,IF(IFERROR(SEARCH("CMR",S69),99)=99,0,Scoring!$E$8),Scoring!$E$9),Scoring!$E$8)</f>
        <v>0</v>
      </c>
      <c r="Z69" s="78">
        <f>IF(IFERROR(SEARCH("H350",N69),99)=99,IF(IFERROR(SEARCH("H350",O69),99)=99,IF(IFERROR(SEARCH("H350",Q69),99)=99,IF(IFERROR(SEARCH("H350",M69),99)=99,IF(IFERROR(SEARCH("H350",R69),99)=99,IF(IFERROR(SEARCH("H351",N69),99)=99,IF(IFERROR(SEARCH("H351",O69),99)=99,IF(IFERROR(SEARCH("H351",Q69),99)=99,IF(IFERROR(SEARCH("H351",M69),99)=99,IF(IFERROR(SEARCH("H351",R69),99)=99,IF(IFERROR(SEARCH("carcinogenic",P69),99)=99,IF(IFERROR(SEARCH("suspected carcinogenic",S69),99)=99,0,Scoring!$E$12),Scoring!$E$11),Scoring!$E$10),Scoring!$E$10),Scoring!$E$10),Scoring!$E$10),Scoring!$E$10),Scoring!$E$10),Scoring!$E$10),Scoring!$E$10),Scoring!$E$10),Scoring!$E$10)</f>
        <v>0</v>
      </c>
      <c r="AA69" s="78">
        <f>IF(IFERROR(SEARCH("H340",N69),99)=99,IF(IFERROR(SEARCH("H340",O69),99)=99,IF(IFERROR(SEARCH("H340",Q69),99)=99,IF(IFERROR(SEARCH("H340",M69),99)=99,IF(IFERROR(SEARCH("H340",R69),99)=99,IF(IFERROR(SEARCH("H341",N69),99)=99,IF(IFERROR(SEARCH("H341",O69),99)=99,IF(IFERROR(SEARCH("H341",Q69),99)=99,IF(IFERROR(SEARCH("H341",M69),99)=99,IF(IFERROR(SEARCH("H341",R69),99)=99,IF(IFERROR(SEARCH("mutagenic",P69),99)=99,IF(IFERROR(SEARCH("suspected mutagenic",S69),99)=99,0,Scoring!$E$15),Scoring!$E$14),Scoring!$E$13),Scoring!$E$13),Scoring!$E$13),Scoring!$E$13),Scoring!$E$13),Scoring!$E$13),Scoring!$E$13),Scoring!$E$13),Scoring!$E$13),Scoring!$E$13)</f>
        <v>0</v>
      </c>
      <c r="AB69" s="78">
        <f>IF(IFERROR(SEARCH("H360",N69),99)=99,IF(IFERROR(SEARCH("H360",O69),99)=99,IF(IFERROR(SEARCH("H360",Q69),99)=99,IF(IFERROR(SEARCH("H360",M69),99)=99,IF(IFERROR(SEARCH("H360",R69),99)=99,IF(IFERROR(SEARCH("H361",N69),99)=99,IF(IFERROR(SEARCH("H361",O69),99)=99,IF(IFERROR(SEARCH("H361",Q69),99)=99,IF(IFERROR(SEARCH("H361",M69),99)=99,IF(IFERROR(SEARCH("H361",R69),99)=99,IF(IFERROR(SEARCH("reproduction",P69),99)=99,IF(IFERROR(SEARCH("suspected reprotoxic",S69),99)=99,IF(IFERROR(SEARCH("reprotoxic",S69),99)=99,IF(IFERROR(SEARCH("reprotoxic",K69),99)=99,0,Scoring!$E$18),Scoring!$E$18),Scoring!$E$19),Scoring!$E$17),Scoring!$E$16),Scoring!$E$16),Scoring!$E$16),Scoring!$E$16),Scoring!$E$16),Scoring!$E$16),Scoring!$E$16),Scoring!$E$16),Scoring!$E$16),Scoring!$E$16)</f>
        <v>0</v>
      </c>
      <c r="AC69" s="78">
        <f>IF(IFERROR(SEARCH("57f",L69),99)=99,IF(IFERROR(SEARCH("57(f)",P69),99)=99,0,Scoring!$E$20),Scoring!$E$20)</f>
        <v>0</v>
      </c>
      <c r="AD69" s="78">
        <f>IF(IFERROR(SEARCH("CAT1",T69),99)=99,IF(IFERROR(SEARCH("CAT2",T69),99)=99,IF(IFERROR(SEARCH("CAT3",T69),99)=99,IF(IFERROR(SEARCH("concluded to be endocrine",K69),99)=99,IF(IFERROR(SEARCH("categorised as endocrine",K69),99)=99,IF(IFERROR(SEARCH("endocrine disrupting",P69),99)=99,IF(IFERROR(SEARCH("endocrine disrupting",K69),99)=99,IF(IFERROR(SEARCH("suspected endocrine",S69),99)=99,IF(IFERROR(SEARCH("potential endocrine",S69),99)=99,0,Scoring!$E$25),Scoring!$E$25),Scoring!$E$24),Scoring!$E$24),Scoring!$E$24),Scoring!$E$24),Scoring!$E$23),Scoring!$E$22),Scoring!$E$21)</f>
        <v>0</v>
      </c>
      <c r="AE69" s="78">
        <f>IF(IFERROR(SEARCH("suspected sensitiser",S69),99)=99,IF(IFERROR(SEARCH("sensitiser",S69),99)=99,IF(IFERROR(SEARCH("other hazard based concern",S69),99)=99,0,Scoring!$E$28),Scoring!$E$26),Scoring!$E$27)</f>
        <v>0</v>
      </c>
      <c r="AF69" s="78">
        <f>IF(IFERROR(M69,1)=1,IF(IFERROR(N69,1)=1,IF(IFERROR(O69,1)=1,IF(IFERROR(Q69,1)=1,IF(IFERROR(R69,1)=1,IF(IFERROR(T69,1)=1,IF(IFERROR(K69,1)=1,IF(IFERROR(P69,1)=1,IF(IFERROR(S69,1)=1,Scoring!$E$29,0),0),0),0),0),0),0),0),0)</f>
        <v>0</v>
      </c>
      <c r="AG69" s="78">
        <f t="shared" si="13"/>
        <v>1</v>
      </c>
      <c r="AI69" s="93"/>
      <c r="AJ69" s="94"/>
      <c r="AK69" s="76"/>
      <c r="AL69" s="75"/>
      <c r="AN69" s="79"/>
      <c r="AO69" s="79"/>
      <c r="AP69" s="79"/>
      <c r="AQ69" s="79"/>
      <c r="AR69" s="79"/>
      <c r="AS69" s="78"/>
      <c r="AU69" s="79">
        <f>IF(IFERROR(F69,99)=99,IF(IFERROR(G69,99)=99,IF(IFERROR(H69,99)=99,IF(IFERROR(I69,99)=99,IF(IFERROR(E69,99)=99,IF(IFERROR(J69,99)=99,0,Scoring!$B$7),Scoring!$B$3),Scoring!$B$2),Scoring!$B$6),Scoring!$B$5),Scoring!$B$4)</f>
        <v>0.3</v>
      </c>
      <c r="AV69" s="78">
        <f t="shared" si="14"/>
        <v>0.3</v>
      </c>
      <c r="AW69" s="78"/>
      <c r="AX69" s="66"/>
      <c r="AY69" s="78"/>
      <c r="AZ69" s="76"/>
      <c r="BA69" s="76"/>
      <c r="BB69" s="76"/>
    </row>
    <row r="70" spans="1:54" x14ac:dyDescent="0.25">
      <c r="A70" s="77" t="s">
        <v>7513</v>
      </c>
      <c r="B70" s="76" t="str">
        <f t="shared" si="15"/>
        <v>221-003-5</v>
      </c>
      <c r="C70" s="77" t="s">
        <v>1134</v>
      </c>
      <c r="D70" s="77" t="s">
        <v>1135</v>
      </c>
      <c r="E70" s="76" t="str">
        <f>IF(C70="-",IF(A70="-",VLOOKUP(D70,'sin-list 180320_update'!$C$2:$C$835,1,FALSE),VLOOKUP(A70,'sin-list 180320_update'!$A$2:$A$835,1,FALSE)),VLOOKUP(C70,'sin-list 180320_update'!$B$2:$B$835,1,FALSE))</f>
        <v>221-003-5</v>
      </c>
      <c r="F70" s="76" t="e">
        <f>IF($C70="-",IF($A70="-",VLOOKUP($D70,'REACH Bilaga XVII_update'!$A$5:$A$131,1,FALSE),VLOOKUP($A70,'REACH Bilaga XVII_update'!$C$5:$C$131,1,FALSE)),VLOOKUP($C70,'REACH Bilaga XVII_update'!$B$5:$B$131,1,FALSE))</f>
        <v>#N/A</v>
      </c>
      <c r="G70" s="76" t="e">
        <f>IF($C70="-",IF($A70="-",VLOOKUP($D70,' REACH Bilaga 59_update'!$A$5:$A$210,1,FALSE),VLOOKUP($A70,' REACH Bilaga 59_update'!$D$5:$D$210,1,FALSE)),VLOOKUP($C70,' REACH Bilaga 59_update'!$C$5:$C$210,1,FALSE))</f>
        <v>#N/A</v>
      </c>
      <c r="H70" s="76" t="e">
        <f>IF($C70="-",IF($A70="-",VLOOKUP($D70,'REACH Bilaga XIV_update'!$A$5:$A$110,1,FALSE),VLOOKUP($A70,'REACH Bilaga XIV_update'!$D$5:$D$110,1,FALSE)),VLOOKUP($C70,'REACH Bilaga XIV_update'!$C$5:$C$110,1,FALSE))</f>
        <v>#N/A</v>
      </c>
      <c r="I70" s="76" t="e">
        <f>IF($C70="-",IF($A70="-",VLOOKUP($D70,CoRAP_update!$A$5:$A$376,1,FALSE),VLOOKUP($A70,CoRAP_update!$D$5:$D$376,1,FALSE)),VLOOKUP($C70,CoRAP_update!$C$5:$C$376,1,FALSE))</f>
        <v>#N/A</v>
      </c>
      <c r="J70" s="76" t="e">
        <f>IF($C70="-",IF($A70="-",VLOOKUP($D70,EDC_update!$C$2:$C$450,1,FALSE),VLOOKUP($A70,EDC_update!$B$2:$B$450,1,FALSE)),VLOOKUP($C70,EDC_update!$L$2:$L$450,1,FALSE))</f>
        <v>#N/A</v>
      </c>
      <c r="K70" s="76" t="str">
        <f>IF($C70="-",IF($A70="-",IF(VLOOKUP($D70,'sin-list 180320_update'!$C$2:$S$835,3,FALSE)="",NA(),VLOOKUP($D70,'sin-list 180320_update'!$C$2:$S$835,3,FALSE)),IF(VLOOKUP($A70,'sin-list 180320_update'!$A$2:$S$835,5,FALSE)="",NA(),VLOOKUP($A70,'sin-list 180320_update'!$A$2:$S$835,5,FALSE))),IF(VLOOKUP($C70,'sin-list 180320_update'!$B$2:$S$835,4,FALSE)="",NA(),VLOOKUP($C70,'sin-list 180320_update'!$B$2:$S$835,4,FALSE)))</f>
        <v>This substance has persistent, bioackumulative and toxic properties.It is known to degrade into the recognised POP PFOS. It has been detected in marine sediments and human blood.</v>
      </c>
      <c r="L70" s="76" t="str">
        <f>IF($C70="-",IF($A70="-",VLOOKUP($D70,'sin-list 180320_update'!$C$2:$S$835,6,FALSE),VLOOKUP($A70,'sin-list 180320_update'!$A$2:$S$835,8,FALSE)),VLOOKUP($C70,'sin-list 180320_update'!$B$2:$S$835,7,FALSE))</f>
        <v>Official classification missing</v>
      </c>
      <c r="M70" s="76" t="e">
        <f>IF($C70="-",IF($A70="-",IF(VLOOKUP($D70,'sin-list 180320_update'!$C$2:$S$835,8,FALSE)="",NA(),VLOOKUP($D70,'sin-list 180320_update'!$C$2:$S$835,8,FALSE)),IF(VLOOKUP($A70,'sin-list 180320_update'!$A$2:$S$835,10,FALSE)="",NA(),VLOOKUP($A70,'sin-list 180320_update'!$A$2:$S$835,10,FALSE))),IF(VLOOKUP($C70,'sin-list 180320_update'!$B$2:$S$835,9,FALSE)="",NA(),VLOOKUP($C70,'sin-list 180320_update'!$B$2:$S$835,9,FALSE)))</f>
        <v>#N/A</v>
      </c>
      <c r="N70" s="76" t="e">
        <f>IF($C70="-",IF($A70="-",IF(VLOOKUP($D70,'REACH Bilaga XVII_update'!$A$5:$E$131,4,FALSE)="",NA(),VLOOKUP($D70,'REACH Bilaga XVII_update'!$A$5:$E$131,4,FALSE)),IF(VLOOKUP($A70,'REACH Bilaga XVII_update'!$C$5:$D$131,2,FALSE)="",NA(),VLOOKUP($A70,'REACH Bilaga XVII_update'!$C$5:$D$131,2,FALSE))),IF(VLOOKUP($C70,'REACH Bilaga XVII_update'!$B$5:$D$131,3,FALSE)="",NA(),VLOOKUP($C70,'REACH Bilaga XVII_update'!$B$5:$D$131,3,FALSE)))</f>
        <v>#N/A</v>
      </c>
      <c r="O70" s="76" t="e">
        <f>IF($C70="-",IF($A70="-",IF(VLOOKUP($D70,' REACH Bilaga 59_update'!$A$5:$E$210,5,FALSE)="",NA(),VLOOKUP($D70,' REACH Bilaga 59_update'!$A$5:$E$210,5,FALSE)),IF(VLOOKUP($A70,' REACH Bilaga 59_update'!$D$5:$E$210,2,FALSE)="",NA(),VLOOKUP($A70,' REACH Bilaga 59_update'!$D$5:$E$210,2,FALSE))),IF(VLOOKUP($C70,' REACH Bilaga 59_update'!$C$5:$E$210,3,FALSE)="",NA(),VLOOKUP($C70,' REACH Bilaga 59_update'!$C$5:$E$210,3,FALSE)))</f>
        <v>#N/A</v>
      </c>
      <c r="P70" s="76" t="e">
        <f>IF(C70="-",IF(A70="-",IFERROR(VLOOKUP($D70,' REACH Bilaga 59_update'!$A$5:$F$210,MATCH(Sammanfattning!P$1,' REACH Bilaga 59_update'!$A$4:$F$4,0),FALSE),VLOOKUP($D70,'REACH Bilaga XIV_update'!$A$4:$H$110,MATCH(Sammanfattning!P$1,'REACH Bilaga XIV_update'!$A$4:$H$4,0),FALSE)),IFERROR(VLOOKUP($A70,' REACH Bilaga 59_update'!$D$5:$F$210,MATCH(Sammanfattning!P$1,' REACH Bilaga 59_update'!$D$4:$F$4,0),FALSE),VLOOKUP($A70,'REACH Bilaga XIV_update'!$D$4:$H$110,MATCH(Sammanfattning!P$1,'REACH Bilaga XIV_update'!$D$4:$H$4,0),FALSE))),IFERROR(VLOOKUP($C70,' REACH Bilaga 59_update'!$C$5:$F$210,MATCH(Sammanfattning!P$1,' REACH Bilaga 59_update'!$C$4:$F$4,0),FALSE),VLOOKUP($C70,'REACH Bilaga XIV_update'!$C$4:$H$110,MATCH(Sammanfattning!P$1,'REACH Bilaga XIV_update'!$C$4:$H$4,0),FALSE)))</f>
        <v>#N/A</v>
      </c>
      <c r="Q70" s="76" t="e">
        <f>IF($C70="-",IF($A70="-",IF(VLOOKUP($D70,'REACH Bilaga XIV_update'!$A$5:$I$110,9,FALSE)="",NA(),VLOOKUP($D70,'REACH Bilaga XIV_update'!$A$5:$I$110,9,FALSE)),IF(VLOOKUP($A70,'REACH Bilaga XIV_update'!$D$5:$I$110,6,FALSE)="",NA(),VLOOKUP($A70,'REACH Bilaga XIV_update'!$D$5:$I$110,6,FALSE))),IF(VLOOKUP($C70,'REACH Bilaga XIV_update'!$C$5:$I$110,7,FALSE)="",NA(),VLOOKUP($C70,'REACH Bilaga XIV_update'!$C$5:$I$110,7,FALSE)))</f>
        <v>#N/A</v>
      </c>
      <c r="R70" s="76" t="e">
        <f>IF($C70="-",IF($A70="-",IF(VLOOKUP($D70,CoRAP_update!$A$5:$O$376,15,FALSE)="",NA(),VLOOKUP($D70,CoRAP_update!$A$5:$O$376,15,FALSE)),IF(VLOOKUP($A70,CoRAP_update!$D$5:$O$376,12,FALSE)="",NA(),VLOOKUP($A70,CoRAP_update!$D$5:$O$376,12,FALSE))),IF(VLOOKUP($C70,CoRAP_update!$C$5:$O$376,13,FALSE)="",NA(),VLOOKUP($C70,CoRAP_update!$C$5:$O$376,13,FALSE)))</f>
        <v>#N/A</v>
      </c>
      <c r="S70" s="144" t="e">
        <f>IF($C70="-",IF($A70="-",VLOOKUP($D70,CoRAP_update!$A$5:$J$376,MATCH(Sammanfattning!S$1,CoRAP_update!$A$4:$J$4,0),FALSE),VLOOKUP($A70,CoRAP_update!$D$5:$J$376,MATCH(Sammanfattning!S$1,CoRAP_update!$D$4:$J$4,0),FALSE)),VLOOKUP($C70,CoRAP_update!$C$5:$J$376,MATCH(Sammanfattning!S$1,CoRAP_update!$C$4:$J$4,0),FALSE))</f>
        <v>#N/A</v>
      </c>
      <c r="T70" s="76" t="e">
        <f>IF($A70="-",VLOOKUP($D70,EDC_update!$C$2:$F$450,4,FALSE),VLOOKUP($A70,EDC_update!$B$2:$F$450,5,FALSE))</f>
        <v>#N/A</v>
      </c>
      <c r="V70" s="78">
        <f>IF(IFERROR(SEARCH("PBT",P70),99)=99,IF(IFERROR(SEARCH("suspected PBT",S70),99)=99,IF(IFERROR(SEARCH("concluded to be PBT",K70),99)=99,IF(IFERROR(SEARCH("PBT",S70),99)=99,IF(IFERROR(SEARCH("PBT cand",L70),99)=99,IF(IFERROR(SEARCH("PBT",L70),99)=99,IF(IFERROR(SEARCH("persistent, bioackumulative and toxic properties",K70),99)=99,0,Scoring!$E$3),Scoring!$E$3),Scoring!$E$7),Scoring!$E$3),Scoring!$E$5),Scoring!$E$6),Scoring!$E$3)</f>
        <v>1</v>
      </c>
      <c r="W70" s="78">
        <f>IF(IFERROR(SEARCH("vPvB",P70),99)=99,IF(IFERROR(SEARCH("suspected pbt/vPvB",S70),99)=99,IF(IFERROR(SEARCH("vPvB",S70),99)=99,IF(IFERROR(SEARCH("concluded to be a vPvB",S70),99)=99,IF(IFERROR(SEARCH("identified as vPvB",K70),99)=99,IF(IFERROR(SEARCH("concluded to be a vPvB",K70),99)=99,IF(IFERROR(SEARCH("concluded to be both pbt and vPvB",S70),99)=99,IF(IFERROR(SEARCH("concluded to be both pbt and vPvB",K70),99)=99,0,Scoring!$E$5),Scoring!$E$5),Scoring!$E$5),Scoring!$E$5),Scoring!$E$5),Scoring!$E$4),Scoring!$E$6),Scoring!$E$4)</f>
        <v>0</v>
      </c>
      <c r="X70" s="78">
        <f>IF(IFERROR(SEARCH("H410",N70),99)=99,IF(IFERROR(SEARCH("H410",O70),99)=99,IF(IFERROR(SEARCH("H410",Q70),99)=99,IF(IFERROR(SEARCH("H410",M70),99)=99,IF(IFERROR(SEARCH("H410",R70),99)=99,IF(IFERROR(SEARCH("H411",N70),99)=99,IF(IFERROR(SEARCH("H411",O70),99)=99,IF(IFERROR(SEARCH("H411",Q70),99)=99,IF(IFERROR(SEARCH("H411",M70),99)=99,IF(IFERROR(SEARCH("H411",R70),99)=99,IF(IFERROR(SEARCH("H413",N70),99)=99,IF(IFERROR(SEARCH("H413",O70),99)=99,IF(IFERROR(SEARCH("H413",Q70),99)=99,IF(IFERROR(SEARCH("H413",M70),99)=99,IF(IFERROR(SEARCH("H413",R70),99)=99,IF(IFERROR(SEARCH("H412",N70),99)=99,IF(IFERROR(SEARCH("H412",O70),99)=99,IF(IFERROR(SEARCH("H412",Q70),99)=99,IF(IFERROR(SEARCH("H412",M70),99)=99,IF(IFERROR(SEARCH("H412",R70),99)=99,0,Scoring!$E$2),Scoring!$E$2),Scoring!$E$2),Scoring!$E$2),Scoring!$E$2),Scoring!$E$2),Scoring!$E$2),Scoring!$E$2),Scoring!$E$2),Scoring!$E$2),Scoring!$E$2),Scoring!$E$2),Scoring!$E$2),Scoring!$E$2),Scoring!$E$2),Scoring!$E$2),Scoring!$E$2),Scoring!$E$2),Scoring!$E$2),Scoring!$E$2)</f>
        <v>0</v>
      </c>
      <c r="Y70" s="78">
        <f>IF(IFERROR(SEARCH("CMR",K70),99)=99,IF(IFERROR(SEARCH("Suspected CMR",S70),99)=99,IF(IFERROR(SEARCH("CMR",S70),99)=99,0,Scoring!$E$8),Scoring!$E$9),Scoring!$E$8)</f>
        <v>0</v>
      </c>
      <c r="Z70" s="78">
        <f>IF(IFERROR(SEARCH("H350",N70),99)=99,IF(IFERROR(SEARCH("H350",O70),99)=99,IF(IFERROR(SEARCH("H350",Q70),99)=99,IF(IFERROR(SEARCH("H350",M70),99)=99,IF(IFERROR(SEARCH("H350",R70),99)=99,IF(IFERROR(SEARCH("H351",N70),99)=99,IF(IFERROR(SEARCH("H351",O70),99)=99,IF(IFERROR(SEARCH("H351",Q70),99)=99,IF(IFERROR(SEARCH("H351",M70),99)=99,IF(IFERROR(SEARCH("H351",R70),99)=99,IF(IFERROR(SEARCH("carcinogenic",P70),99)=99,IF(IFERROR(SEARCH("suspected carcinogenic",S70),99)=99,0,Scoring!$E$12),Scoring!$E$11),Scoring!$E$10),Scoring!$E$10),Scoring!$E$10),Scoring!$E$10),Scoring!$E$10),Scoring!$E$10),Scoring!$E$10),Scoring!$E$10),Scoring!$E$10),Scoring!$E$10)</f>
        <v>0</v>
      </c>
      <c r="AA70" s="78">
        <f>IF(IFERROR(SEARCH("H340",N70),99)=99,IF(IFERROR(SEARCH("H340",O70),99)=99,IF(IFERROR(SEARCH("H340",Q70),99)=99,IF(IFERROR(SEARCH("H340",M70),99)=99,IF(IFERROR(SEARCH("H340",R70),99)=99,IF(IFERROR(SEARCH("H341",N70),99)=99,IF(IFERROR(SEARCH("H341",O70),99)=99,IF(IFERROR(SEARCH("H341",Q70),99)=99,IF(IFERROR(SEARCH("H341",M70),99)=99,IF(IFERROR(SEARCH("H341",R70),99)=99,IF(IFERROR(SEARCH("mutagenic",P70),99)=99,IF(IFERROR(SEARCH("suspected mutagenic",S70),99)=99,0,Scoring!$E$15),Scoring!$E$14),Scoring!$E$13),Scoring!$E$13),Scoring!$E$13),Scoring!$E$13),Scoring!$E$13),Scoring!$E$13),Scoring!$E$13),Scoring!$E$13),Scoring!$E$13),Scoring!$E$13)</f>
        <v>0</v>
      </c>
      <c r="AB70" s="78">
        <f>IF(IFERROR(SEARCH("H360",N70),99)=99,IF(IFERROR(SEARCH("H360",O70),99)=99,IF(IFERROR(SEARCH("H360",Q70),99)=99,IF(IFERROR(SEARCH("H360",M70),99)=99,IF(IFERROR(SEARCH("H360",R70),99)=99,IF(IFERROR(SEARCH("H361",N70),99)=99,IF(IFERROR(SEARCH("H361",O70),99)=99,IF(IFERROR(SEARCH("H361",Q70),99)=99,IF(IFERROR(SEARCH("H361",M70),99)=99,IF(IFERROR(SEARCH("H361",R70),99)=99,IF(IFERROR(SEARCH("reproduction",P70),99)=99,IF(IFERROR(SEARCH("suspected reprotoxic",S70),99)=99,IF(IFERROR(SEARCH("reprotoxic",S70),99)=99,IF(IFERROR(SEARCH("reprotoxic",K70),99)=99,0,Scoring!$E$18),Scoring!$E$18),Scoring!$E$19),Scoring!$E$17),Scoring!$E$16),Scoring!$E$16),Scoring!$E$16),Scoring!$E$16),Scoring!$E$16),Scoring!$E$16),Scoring!$E$16),Scoring!$E$16),Scoring!$E$16),Scoring!$E$16)</f>
        <v>0</v>
      </c>
      <c r="AC70" s="78">
        <f>IF(IFERROR(SEARCH("57f",L70),99)=99,IF(IFERROR(SEARCH("57(f)",P70),99)=99,0,Scoring!$E$20),Scoring!$E$20)</f>
        <v>0</v>
      </c>
      <c r="AD70" s="78">
        <f>IF(IFERROR(SEARCH("CAT1",T70),99)=99,IF(IFERROR(SEARCH("CAT2",T70),99)=99,IF(IFERROR(SEARCH("CAT3",T70),99)=99,IF(IFERROR(SEARCH("concluded to be endocrine",K70),99)=99,IF(IFERROR(SEARCH("categorised as endocrine",K70),99)=99,IF(IFERROR(SEARCH("endocrine disrupting",P70),99)=99,IF(IFERROR(SEARCH("endocrine disrupting",K70),99)=99,IF(IFERROR(SEARCH("suspected endocrine",S70),99)=99,IF(IFERROR(SEARCH("potential endocrine",S70),99)=99,0,Scoring!$E$25),Scoring!$E$25),Scoring!$E$24),Scoring!$E$24),Scoring!$E$24),Scoring!$E$24),Scoring!$E$23),Scoring!$E$22),Scoring!$E$21)</f>
        <v>0</v>
      </c>
      <c r="AE70" s="78">
        <f>IF(IFERROR(SEARCH("suspected sensitiser",S70),99)=99,IF(IFERROR(SEARCH("sensitiser",S70),99)=99,IF(IFERROR(SEARCH("other hazard based concern",S70),99)=99,0,Scoring!$E$28),Scoring!$E$26),Scoring!$E$27)</f>
        <v>0</v>
      </c>
      <c r="AF70" s="78">
        <f>IF(IFERROR(M70,1)=1,IF(IFERROR(N70,1)=1,IF(IFERROR(O70,1)=1,IF(IFERROR(Q70,1)=1,IF(IFERROR(R70,1)=1,IF(IFERROR(T70,1)=1,IF(IFERROR(K70,1)=1,IF(IFERROR(P70,1)=1,IF(IFERROR(S70,1)=1,Scoring!$E$29,0),0),0),0),0),0),0),0),0)</f>
        <v>0</v>
      </c>
      <c r="AG70" s="78">
        <f t="shared" si="13"/>
        <v>1</v>
      </c>
      <c r="AI70" s="93"/>
      <c r="AJ70" s="94"/>
      <c r="AK70" s="76"/>
      <c r="AL70" s="75"/>
      <c r="AN70" s="79"/>
      <c r="AO70" s="79"/>
      <c r="AP70" s="79"/>
      <c r="AQ70" s="79"/>
      <c r="AR70" s="79"/>
      <c r="AS70" s="78"/>
      <c r="AU70" s="79">
        <f>IF(IFERROR(F70,99)=99,IF(IFERROR(G70,99)=99,IF(IFERROR(H70,99)=99,IF(IFERROR(I70,99)=99,IF(IFERROR(E70,99)=99,IF(IFERROR(J70,99)=99,0,Scoring!$B$7),Scoring!$B$3),Scoring!$B$2),Scoring!$B$6),Scoring!$B$5),Scoring!$B$4)</f>
        <v>0.3</v>
      </c>
      <c r="AV70" s="78">
        <f t="shared" si="14"/>
        <v>0.3</v>
      </c>
      <c r="AW70" s="78"/>
      <c r="AX70" s="66"/>
      <c r="AY70" s="78"/>
      <c r="AZ70" s="76"/>
      <c r="BA70" s="76"/>
      <c r="BB70" s="76"/>
    </row>
    <row r="71" spans="1:54" x14ac:dyDescent="0.25">
      <c r="A71" s="77" t="s">
        <v>6431</v>
      </c>
      <c r="B71" s="76" t="str">
        <f t="shared" si="15"/>
        <v>253-692-3</v>
      </c>
      <c r="C71" s="77" t="s">
        <v>1267</v>
      </c>
      <c r="D71" s="77" t="s">
        <v>1268</v>
      </c>
      <c r="E71" s="76" t="str">
        <f>IF(C71="-",IF(A71="-",VLOOKUP(D71,'sin-list 180320_update'!$C$2:$C$835,1,FALSE),VLOOKUP(A71,'sin-list 180320_update'!$A$2:$A$835,1,FALSE)),VLOOKUP(C71,'sin-list 180320_update'!$B$2:$B$835,1,FALSE))</f>
        <v>253-692-3</v>
      </c>
      <c r="F71" s="76" t="e">
        <f>IF($C71="-",IF($A71="-",VLOOKUP($D71,'REACH Bilaga XVII_update'!$A$5:$A$131,1,FALSE),VLOOKUP($A71,'REACH Bilaga XVII_update'!$C$5:$C$131,1,FALSE)),VLOOKUP($C71,'REACH Bilaga XVII_update'!$B$5:$B$131,1,FALSE))</f>
        <v>#N/A</v>
      </c>
      <c r="G71" s="76" t="e">
        <f>IF($C71="-",IF($A71="-",VLOOKUP($D71,' REACH Bilaga 59_update'!$A$5:$A$210,1,FALSE),VLOOKUP($A71,' REACH Bilaga 59_update'!$D$5:$D$210,1,FALSE)),VLOOKUP($C71,' REACH Bilaga 59_update'!$C$5:$C$210,1,FALSE))</f>
        <v>#N/A</v>
      </c>
      <c r="H71" s="76" t="e">
        <f>IF($C71="-",IF($A71="-",VLOOKUP($D71,'REACH Bilaga XIV_update'!$A$5:$A$110,1,FALSE),VLOOKUP($A71,'REACH Bilaga XIV_update'!$D$5:$D$110,1,FALSE)),VLOOKUP($C71,'REACH Bilaga XIV_update'!$C$5:$C$110,1,FALSE))</f>
        <v>#N/A</v>
      </c>
      <c r="I71" s="76" t="e">
        <f>IF($C71="-",IF($A71="-",VLOOKUP($D71,CoRAP_update!$A$5:$A$376,1,FALSE),VLOOKUP($A71,CoRAP_update!$D$5:$D$376,1,FALSE)),VLOOKUP($C71,CoRAP_update!$C$5:$C$376,1,FALSE))</f>
        <v>#N/A</v>
      </c>
      <c r="J71" s="76" t="e">
        <f>IF($C71="-",IF($A71="-",VLOOKUP($D71,EDC_update!$C$2:$C$450,1,FALSE),VLOOKUP($A71,EDC_update!$B$2:$B$450,1,FALSE)),VLOOKUP($C71,EDC_update!$L$2:$L$450,1,FALSE))</f>
        <v>#N/A</v>
      </c>
      <c r="K71" s="76" t="str">
        <f>IF($C71="-",IF($A71="-",IF(VLOOKUP($D71,'sin-list 180320_update'!$C$2:$S$835,3,FALSE)="",NA(),VLOOKUP($D71,'sin-list 180320_update'!$C$2:$S$835,3,FALSE)),IF(VLOOKUP($A71,'sin-list 180320_update'!$A$2:$S$835,5,FALSE)="",NA(),VLOOKUP($A71,'sin-list 180320_update'!$A$2:$S$835,5,FALSE))),IF(VLOOKUP($C71,'sin-list 180320_update'!$B$2:$S$835,4,FALSE)="",NA(),VLOOKUP($C71,'sin-list 180320_update'!$B$2:$S$835,4,FALSE)))</f>
        <v>This substance has persistent, bioackumulative and toxic properties. It has been detected in environmental samples from various regions including in dolphins, arctic gulls as well as domestic cats and dogs. It has also been detected in humans.</v>
      </c>
      <c r="L71" s="76" t="str">
        <f>IF($C71="-",IF($A71="-",VLOOKUP($D71,'sin-list 180320_update'!$C$2:$S$835,6,FALSE),VLOOKUP($A71,'sin-list 180320_update'!$A$2:$S$835,8,FALSE)),VLOOKUP($C71,'sin-list 180320_update'!$B$2:$S$835,7,FALSE))</f>
        <v>Official classification missing</v>
      </c>
      <c r="M71" s="76" t="e">
        <f>IF($C71="-",IF($A71="-",IF(VLOOKUP($D71,'sin-list 180320_update'!$C$2:$S$835,8,FALSE)="",NA(),VLOOKUP($D71,'sin-list 180320_update'!$C$2:$S$835,8,FALSE)),IF(VLOOKUP($A71,'sin-list 180320_update'!$A$2:$S$835,10,FALSE)="",NA(),VLOOKUP($A71,'sin-list 180320_update'!$A$2:$S$835,10,FALSE))),IF(VLOOKUP($C71,'sin-list 180320_update'!$B$2:$S$835,9,FALSE)="",NA(),VLOOKUP($C71,'sin-list 180320_update'!$B$2:$S$835,9,FALSE)))</f>
        <v>#N/A</v>
      </c>
      <c r="N71" s="76" t="e">
        <f>IF($C71="-",IF($A71="-",IF(VLOOKUP($D71,'REACH Bilaga XVII_update'!$A$5:$E$131,4,FALSE)="",NA(),VLOOKUP($D71,'REACH Bilaga XVII_update'!$A$5:$E$131,4,FALSE)),IF(VLOOKUP($A71,'REACH Bilaga XVII_update'!$C$5:$D$131,2,FALSE)="",NA(),VLOOKUP($A71,'REACH Bilaga XVII_update'!$C$5:$D$131,2,FALSE))),IF(VLOOKUP($C71,'REACH Bilaga XVII_update'!$B$5:$D$131,3,FALSE)="",NA(),VLOOKUP($C71,'REACH Bilaga XVII_update'!$B$5:$D$131,3,FALSE)))</f>
        <v>#N/A</v>
      </c>
      <c r="O71" s="76" t="e">
        <f>IF($C71="-",IF($A71="-",IF(VLOOKUP($D71,' REACH Bilaga 59_update'!$A$5:$E$210,5,FALSE)="",NA(),VLOOKUP($D71,' REACH Bilaga 59_update'!$A$5:$E$210,5,FALSE)),IF(VLOOKUP($A71,' REACH Bilaga 59_update'!$D$5:$E$210,2,FALSE)="",NA(),VLOOKUP($A71,' REACH Bilaga 59_update'!$D$5:$E$210,2,FALSE))),IF(VLOOKUP($C71,' REACH Bilaga 59_update'!$C$5:$E$210,3,FALSE)="",NA(),VLOOKUP($C71,' REACH Bilaga 59_update'!$C$5:$E$210,3,FALSE)))</f>
        <v>#N/A</v>
      </c>
      <c r="P71" s="76" t="e">
        <f>IF(C71="-",IF(A71="-",IFERROR(VLOOKUP($D71,' REACH Bilaga 59_update'!$A$5:$F$210,MATCH(Sammanfattning!P$1,' REACH Bilaga 59_update'!$A$4:$F$4,0),FALSE),VLOOKUP($D71,'REACH Bilaga XIV_update'!$A$4:$H$110,MATCH(Sammanfattning!P$1,'REACH Bilaga XIV_update'!$A$4:$H$4,0),FALSE)),IFERROR(VLOOKUP($A71,' REACH Bilaga 59_update'!$D$5:$F$210,MATCH(Sammanfattning!P$1,' REACH Bilaga 59_update'!$D$4:$F$4,0),FALSE),VLOOKUP($A71,'REACH Bilaga XIV_update'!$D$4:$H$110,MATCH(Sammanfattning!P$1,'REACH Bilaga XIV_update'!$D$4:$H$4,0),FALSE))),IFERROR(VLOOKUP($C71,' REACH Bilaga 59_update'!$C$5:$F$210,MATCH(Sammanfattning!P$1,' REACH Bilaga 59_update'!$C$4:$F$4,0),FALSE),VLOOKUP($C71,'REACH Bilaga XIV_update'!$C$4:$H$110,MATCH(Sammanfattning!P$1,'REACH Bilaga XIV_update'!$C$4:$H$4,0),FALSE)))</f>
        <v>#N/A</v>
      </c>
      <c r="Q71" s="76" t="e">
        <f>IF($C71="-",IF($A71="-",IF(VLOOKUP($D71,'REACH Bilaga XIV_update'!$A$5:$I$110,9,FALSE)="",NA(),VLOOKUP($D71,'REACH Bilaga XIV_update'!$A$5:$I$110,9,FALSE)),IF(VLOOKUP($A71,'REACH Bilaga XIV_update'!$D$5:$I$110,6,FALSE)="",NA(),VLOOKUP($A71,'REACH Bilaga XIV_update'!$D$5:$I$110,6,FALSE))),IF(VLOOKUP($C71,'REACH Bilaga XIV_update'!$C$5:$I$110,7,FALSE)="",NA(),VLOOKUP($C71,'REACH Bilaga XIV_update'!$C$5:$I$110,7,FALSE)))</f>
        <v>#N/A</v>
      </c>
      <c r="R71" s="76" t="e">
        <f>IF($C71="-",IF($A71="-",IF(VLOOKUP($D71,CoRAP_update!$A$5:$O$376,15,FALSE)="",NA(),VLOOKUP($D71,CoRAP_update!$A$5:$O$376,15,FALSE)),IF(VLOOKUP($A71,CoRAP_update!$D$5:$O$376,12,FALSE)="",NA(),VLOOKUP($A71,CoRAP_update!$D$5:$O$376,12,FALSE))),IF(VLOOKUP($C71,CoRAP_update!$C$5:$O$376,13,FALSE)="",NA(),VLOOKUP($C71,CoRAP_update!$C$5:$O$376,13,FALSE)))</f>
        <v>#N/A</v>
      </c>
      <c r="S71" s="144" t="e">
        <f>IF($C71="-",IF($A71="-",VLOOKUP($D71,CoRAP_update!$A$5:$J$376,MATCH(Sammanfattning!S$1,CoRAP_update!$A$4:$J$4,0),FALSE),VLOOKUP($A71,CoRAP_update!$D$5:$J$376,MATCH(Sammanfattning!S$1,CoRAP_update!$D$4:$J$4,0),FALSE)),VLOOKUP($C71,CoRAP_update!$C$5:$J$376,MATCH(Sammanfattning!S$1,CoRAP_update!$C$4:$J$4,0),FALSE))</f>
        <v>#N/A</v>
      </c>
      <c r="T71" s="76" t="e">
        <f>IF($A71="-",VLOOKUP($D71,EDC_update!$C$2:$F$450,4,FALSE),VLOOKUP($A71,EDC_update!$B$2:$F$450,5,FALSE))</f>
        <v>#N/A</v>
      </c>
      <c r="V71" s="78">
        <f>IF(IFERROR(SEARCH("PBT",P71),99)=99,IF(IFERROR(SEARCH("suspected PBT",S71),99)=99,IF(IFERROR(SEARCH("concluded to be PBT",K71),99)=99,IF(IFERROR(SEARCH("PBT",S71),99)=99,IF(IFERROR(SEARCH("PBT cand",L71),99)=99,IF(IFERROR(SEARCH("PBT",L71),99)=99,IF(IFERROR(SEARCH("persistent, bioackumulative and toxic properties",K71),99)=99,0,Scoring!$E$3),Scoring!$E$3),Scoring!$E$7),Scoring!$E$3),Scoring!$E$5),Scoring!$E$6),Scoring!$E$3)</f>
        <v>1</v>
      </c>
      <c r="W71" s="78">
        <f>IF(IFERROR(SEARCH("vPvB",P71),99)=99,IF(IFERROR(SEARCH("suspected pbt/vPvB",S71),99)=99,IF(IFERROR(SEARCH("vPvB",S71),99)=99,IF(IFERROR(SEARCH("concluded to be a vPvB",S71),99)=99,IF(IFERROR(SEARCH("identified as vPvB",K71),99)=99,IF(IFERROR(SEARCH("concluded to be a vPvB",K71),99)=99,IF(IFERROR(SEARCH("concluded to be both pbt and vPvB",S71),99)=99,IF(IFERROR(SEARCH("concluded to be both pbt and vPvB",K71),99)=99,0,Scoring!$E$5),Scoring!$E$5),Scoring!$E$5),Scoring!$E$5),Scoring!$E$5),Scoring!$E$4),Scoring!$E$6),Scoring!$E$4)</f>
        <v>0</v>
      </c>
      <c r="X71" s="78">
        <f>IF(IFERROR(SEARCH("H410",N71),99)=99,IF(IFERROR(SEARCH("H410",O71),99)=99,IF(IFERROR(SEARCH("H410",Q71),99)=99,IF(IFERROR(SEARCH("H410",M71),99)=99,IF(IFERROR(SEARCH("H410",R71),99)=99,IF(IFERROR(SEARCH("H411",N71),99)=99,IF(IFERROR(SEARCH("H411",O71),99)=99,IF(IFERROR(SEARCH("H411",Q71),99)=99,IF(IFERROR(SEARCH("H411",M71),99)=99,IF(IFERROR(SEARCH("H411",R71),99)=99,IF(IFERROR(SEARCH("H413",N71),99)=99,IF(IFERROR(SEARCH("H413",O71),99)=99,IF(IFERROR(SEARCH("H413",Q71),99)=99,IF(IFERROR(SEARCH("H413",M71),99)=99,IF(IFERROR(SEARCH("H413",R71),99)=99,IF(IFERROR(SEARCH("H412",N71),99)=99,IF(IFERROR(SEARCH("H412",O71),99)=99,IF(IFERROR(SEARCH("H412",Q71),99)=99,IF(IFERROR(SEARCH("H412",M71),99)=99,IF(IFERROR(SEARCH("H412",R71),99)=99,0,Scoring!$E$2),Scoring!$E$2),Scoring!$E$2),Scoring!$E$2),Scoring!$E$2),Scoring!$E$2),Scoring!$E$2),Scoring!$E$2),Scoring!$E$2),Scoring!$E$2),Scoring!$E$2),Scoring!$E$2),Scoring!$E$2),Scoring!$E$2),Scoring!$E$2),Scoring!$E$2),Scoring!$E$2),Scoring!$E$2),Scoring!$E$2),Scoring!$E$2)</f>
        <v>0</v>
      </c>
      <c r="Y71" s="78">
        <f>IF(IFERROR(SEARCH("CMR",K71),99)=99,IF(IFERROR(SEARCH("Suspected CMR",S71),99)=99,IF(IFERROR(SEARCH("CMR",S71),99)=99,0,Scoring!$E$8),Scoring!$E$9),Scoring!$E$8)</f>
        <v>0</v>
      </c>
      <c r="Z71" s="78">
        <f>IF(IFERROR(SEARCH("H350",N71),99)=99,IF(IFERROR(SEARCH("H350",O71),99)=99,IF(IFERROR(SEARCH("H350",Q71),99)=99,IF(IFERROR(SEARCH("H350",M71),99)=99,IF(IFERROR(SEARCH("H350",R71),99)=99,IF(IFERROR(SEARCH("H351",N71),99)=99,IF(IFERROR(SEARCH("H351",O71),99)=99,IF(IFERROR(SEARCH("H351",Q71),99)=99,IF(IFERROR(SEARCH("H351",M71),99)=99,IF(IFERROR(SEARCH("H351",R71),99)=99,IF(IFERROR(SEARCH("carcinogenic",P71),99)=99,IF(IFERROR(SEARCH("suspected carcinogenic",S71),99)=99,0,Scoring!$E$12),Scoring!$E$11),Scoring!$E$10),Scoring!$E$10),Scoring!$E$10),Scoring!$E$10),Scoring!$E$10),Scoring!$E$10),Scoring!$E$10),Scoring!$E$10),Scoring!$E$10),Scoring!$E$10)</f>
        <v>0</v>
      </c>
      <c r="AA71" s="78">
        <f>IF(IFERROR(SEARCH("H340",N71),99)=99,IF(IFERROR(SEARCH("H340",O71),99)=99,IF(IFERROR(SEARCH("H340",Q71),99)=99,IF(IFERROR(SEARCH("H340",M71),99)=99,IF(IFERROR(SEARCH("H340",R71),99)=99,IF(IFERROR(SEARCH("H341",N71),99)=99,IF(IFERROR(SEARCH("H341",O71),99)=99,IF(IFERROR(SEARCH("H341",Q71),99)=99,IF(IFERROR(SEARCH("H341",M71),99)=99,IF(IFERROR(SEARCH("H341",R71),99)=99,IF(IFERROR(SEARCH("mutagenic",P71),99)=99,IF(IFERROR(SEARCH("suspected mutagenic",S71),99)=99,0,Scoring!$E$15),Scoring!$E$14),Scoring!$E$13),Scoring!$E$13),Scoring!$E$13),Scoring!$E$13),Scoring!$E$13),Scoring!$E$13),Scoring!$E$13),Scoring!$E$13),Scoring!$E$13),Scoring!$E$13)</f>
        <v>0</v>
      </c>
      <c r="AB71" s="78">
        <f>IF(IFERROR(SEARCH("H360",N71),99)=99,IF(IFERROR(SEARCH("H360",O71),99)=99,IF(IFERROR(SEARCH("H360",Q71),99)=99,IF(IFERROR(SEARCH("H360",M71),99)=99,IF(IFERROR(SEARCH("H360",R71),99)=99,IF(IFERROR(SEARCH("H361",N71),99)=99,IF(IFERROR(SEARCH("H361",O71),99)=99,IF(IFERROR(SEARCH("H361",Q71),99)=99,IF(IFERROR(SEARCH("H361",M71),99)=99,IF(IFERROR(SEARCH("H361",R71),99)=99,IF(IFERROR(SEARCH("reproduction",P71),99)=99,IF(IFERROR(SEARCH("suspected reprotoxic",S71),99)=99,IF(IFERROR(SEARCH("reprotoxic",S71),99)=99,IF(IFERROR(SEARCH("reprotoxic",K71),99)=99,0,Scoring!$E$18),Scoring!$E$18),Scoring!$E$19),Scoring!$E$17),Scoring!$E$16),Scoring!$E$16),Scoring!$E$16),Scoring!$E$16),Scoring!$E$16),Scoring!$E$16),Scoring!$E$16),Scoring!$E$16),Scoring!$E$16),Scoring!$E$16)</f>
        <v>0</v>
      </c>
      <c r="AC71" s="78">
        <f>IF(IFERROR(SEARCH("57f",L71),99)=99,IF(IFERROR(SEARCH("57(f)",P71),99)=99,0,Scoring!$E$20),Scoring!$E$20)</f>
        <v>0</v>
      </c>
      <c r="AD71" s="78">
        <f>IF(IFERROR(SEARCH("CAT1",T71),99)=99,IF(IFERROR(SEARCH("CAT2",T71),99)=99,IF(IFERROR(SEARCH("CAT3",T71),99)=99,IF(IFERROR(SEARCH("concluded to be endocrine",K71),99)=99,IF(IFERROR(SEARCH("categorised as endocrine",K71),99)=99,IF(IFERROR(SEARCH("endocrine disrupting",P71),99)=99,IF(IFERROR(SEARCH("endocrine disrupting",K71),99)=99,IF(IFERROR(SEARCH("suspected endocrine",S71),99)=99,IF(IFERROR(SEARCH("potential endocrine",S71),99)=99,0,Scoring!$E$25),Scoring!$E$25),Scoring!$E$24),Scoring!$E$24),Scoring!$E$24),Scoring!$E$24),Scoring!$E$23),Scoring!$E$22),Scoring!$E$21)</f>
        <v>0</v>
      </c>
      <c r="AE71" s="78">
        <f>IF(IFERROR(SEARCH("suspected sensitiser",S71),99)=99,IF(IFERROR(SEARCH("sensitiser",S71),99)=99,IF(IFERROR(SEARCH("other hazard based concern",S71),99)=99,0,Scoring!$E$28),Scoring!$E$26),Scoring!$E$27)</f>
        <v>0</v>
      </c>
      <c r="AF71" s="78">
        <f>IF(IFERROR(M71,1)=1,IF(IFERROR(N71,1)=1,IF(IFERROR(O71,1)=1,IF(IFERROR(Q71,1)=1,IF(IFERROR(R71,1)=1,IF(IFERROR(T71,1)=1,IF(IFERROR(K71,1)=1,IF(IFERROR(P71,1)=1,IF(IFERROR(S71,1)=1,Scoring!$E$29,0),0),0),0),0),0),0),0),0)</f>
        <v>0</v>
      </c>
      <c r="AG71" s="78">
        <f t="shared" si="13"/>
        <v>1</v>
      </c>
      <c r="AI71" s="93"/>
      <c r="AJ71" s="94"/>
      <c r="AK71" s="76"/>
      <c r="AL71" s="75"/>
      <c r="AN71" s="79"/>
      <c r="AO71" s="79"/>
      <c r="AP71" s="79"/>
      <c r="AQ71" s="79"/>
      <c r="AR71" s="79"/>
      <c r="AS71" s="78"/>
      <c r="AU71" s="79">
        <f>IF(IFERROR(F71,99)=99,IF(IFERROR(G71,99)=99,IF(IFERROR(H71,99)=99,IF(IFERROR(I71,99)=99,IF(IFERROR(E71,99)=99,IF(IFERROR(J71,99)=99,0,Scoring!$B$7),Scoring!$B$3),Scoring!$B$2),Scoring!$B$6),Scoring!$B$5),Scoring!$B$4)</f>
        <v>0.3</v>
      </c>
      <c r="AV71" s="78">
        <f t="shared" si="14"/>
        <v>0.3</v>
      </c>
      <c r="AW71" s="78"/>
      <c r="AX71" s="66"/>
      <c r="AY71" s="78"/>
      <c r="AZ71" s="76"/>
      <c r="BA71" s="76"/>
      <c r="BB71" s="76"/>
    </row>
    <row r="72" spans="1:54" x14ac:dyDescent="0.25">
      <c r="A72" s="77" t="s">
        <v>4729</v>
      </c>
      <c r="B72" s="76" t="str">
        <f t="shared" si="15"/>
        <v>204-278-6</v>
      </c>
      <c r="C72" s="77" t="s">
        <v>482</v>
      </c>
      <c r="D72" s="77" t="s">
        <v>483</v>
      </c>
      <c r="E72" s="76" t="str">
        <f>IF(C72="-",IF(A72="-",VLOOKUP(D72,'sin-list 180320_update'!$C$2:$C$835,1,FALSE),VLOOKUP(A72,'sin-list 180320_update'!$A$2:$A$835,1,FALSE)),VLOOKUP(C72,'sin-list 180320_update'!$B$2:$B$835,1,FALSE))</f>
        <v>204-278-6</v>
      </c>
      <c r="F72" s="76" t="e">
        <f>IF($C72="-",IF($A72="-",VLOOKUP($D72,'REACH Bilaga XVII_update'!$A$5:$A$131,1,FALSE),VLOOKUP($A72,'REACH Bilaga XVII_update'!$C$5:$C$131,1,FALSE)),VLOOKUP($C72,'REACH Bilaga XVII_update'!$B$5:$B$131,1,FALSE))</f>
        <v>#N/A</v>
      </c>
      <c r="G72" s="76" t="e">
        <f>IF($C72="-",IF($A72="-",VLOOKUP($D72,' REACH Bilaga 59_update'!$A$5:$A$210,1,FALSE),VLOOKUP($A72,' REACH Bilaga 59_update'!$D$5:$D$210,1,FALSE)),VLOOKUP($C72,' REACH Bilaga 59_update'!$C$5:$C$210,1,FALSE))</f>
        <v>#N/A</v>
      </c>
      <c r="H72" s="76" t="e">
        <f>IF($C72="-",IF($A72="-",VLOOKUP($D72,'REACH Bilaga XIV_update'!$A$5:$A$110,1,FALSE),VLOOKUP($A72,'REACH Bilaga XIV_update'!$D$5:$D$110,1,FALSE)),VLOOKUP($C72,'REACH Bilaga XIV_update'!$C$5:$C$110,1,FALSE))</f>
        <v>#N/A</v>
      </c>
      <c r="I72" s="76" t="str">
        <f>IF($C72="-",IF($A72="-",VLOOKUP($D72,CoRAP_update!$A$5:$A$376,1,FALSE),VLOOKUP($A72,CoRAP_update!$D$5:$D$376,1,FALSE)),VLOOKUP($C72,CoRAP_update!$C$5:$C$376,1,FALSE))</f>
        <v>204-278-6</v>
      </c>
      <c r="J72" s="76" t="e">
        <f>IF($C72="-",IF($A72="-",VLOOKUP($D72,EDC_update!$C$2:$C$450,1,FALSE),VLOOKUP($A72,EDC_update!$B$2:$B$450,1,FALSE)),VLOOKUP($C72,EDC_update!$L$2:$L$450,1,FALSE))</f>
        <v>#N/A</v>
      </c>
      <c r="K72" s="76" t="str">
        <f>IF($C72="-",IF($A72="-",IF(VLOOKUP($D72,'sin-list 180320_update'!$C$2:$S$835,3,FALSE)="",NA(),VLOOKUP($D72,'sin-list 180320_update'!$C$2:$S$835,3,FALSE)),IF(VLOOKUP($A72,'sin-list 180320_update'!$A$2:$S$835,5,FALSE)="",NA(),VLOOKUP($A72,'sin-list 180320_update'!$A$2:$S$835,5,FALSE))),IF(VLOOKUP($C72,'sin-list 180320_update'!$B$2:$S$835,4,FALSE)="",NA(),VLOOKUP($C72,'sin-list 180320_update'!$B$2:$S$835,4,FALSE)))</f>
        <v>This substance has endocrine disrupting properties. In vitro studies have shown binding to a thyroid hormone transport protein. Animal studies have shown the substance to alter the rate of development and increase abnormalities. In addition it interferes</v>
      </c>
      <c r="L72" s="76" t="str">
        <f>IF($C72="-",IF($A72="-",VLOOKUP($D72,'sin-list 180320_update'!$C$2:$S$835,6,FALSE),VLOOKUP($A72,'sin-list 180320_update'!$A$2:$S$835,8,FALSE)),VLOOKUP($C72,'sin-list 180320_update'!$B$2:$S$835,7,FALSE))</f>
        <v>Official classification missing</v>
      </c>
      <c r="M72" s="76" t="e">
        <f>IF($C72="-",IF($A72="-",IF(VLOOKUP($D72,'sin-list 180320_update'!$C$2:$S$835,8,FALSE)="",NA(),VLOOKUP($D72,'sin-list 180320_update'!$C$2:$S$835,8,FALSE)),IF(VLOOKUP($A72,'sin-list 180320_update'!$A$2:$S$835,10,FALSE)="",NA(),VLOOKUP($A72,'sin-list 180320_update'!$A$2:$S$835,10,FALSE))),IF(VLOOKUP($C72,'sin-list 180320_update'!$B$2:$S$835,9,FALSE)="",NA(),VLOOKUP($C72,'sin-list 180320_update'!$B$2:$S$835,9,FALSE)))</f>
        <v>#N/A</v>
      </c>
      <c r="N72" s="76" t="e">
        <f>IF($C72="-",IF($A72="-",IF(VLOOKUP($D72,'REACH Bilaga XVII_update'!$A$5:$E$131,4,FALSE)="",NA(),VLOOKUP($D72,'REACH Bilaga XVII_update'!$A$5:$E$131,4,FALSE)),IF(VLOOKUP($A72,'REACH Bilaga XVII_update'!$C$5:$D$131,2,FALSE)="",NA(),VLOOKUP($A72,'REACH Bilaga XVII_update'!$C$5:$D$131,2,FALSE))),IF(VLOOKUP($C72,'REACH Bilaga XVII_update'!$B$5:$D$131,3,FALSE)="",NA(),VLOOKUP($C72,'REACH Bilaga XVII_update'!$B$5:$D$131,3,FALSE)))</f>
        <v>#N/A</v>
      </c>
      <c r="O72" s="76" t="e">
        <f>IF($C72="-",IF($A72="-",IF(VLOOKUP($D72,' REACH Bilaga 59_update'!$A$5:$E$210,5,FALSE)="",NA(),VLOOKUP($D72,' REACH Bilaga 59_update'!$A$5:$E$210,5,FALSE)),IF(VLOOKUP($A72,' REACH Bilaga 59_update'!$D$5:$E$210,2,FALSE)="",NA(),VLOOKUP($A72,' REACH Bilaga 59_update'!$D$5:$E$210,2,FALSE))),IF(VLOOKUP($C72,' REACH Bilaga 59_update'!$C$5:$E$210,3,FALSE)="",NA(),VLOOKUP($C72,' REACH Bilaga 59_update'!$C$5:$E$210,3,FALSE)))</f>
        <v>#N/A</v>
      </c>
      <c r="P72" s="76" t="e">
        <f>IF(C72="-",IF(A72="-",IFERROR(VLOOKUP($D72,' REACH Bilaga 59_update'!$A$5:$F$210,MATCH(Sammanfattning!P$1,' REACH Bilaga 59_update'!$A$4:$F$4,0),FALSE),VLOOKUP($D72,'REACH Bilaga XIV_update'!$A$4:$H$110,MATCH(Sammanfattning!P$1,'REACH Bilaga XIV_update'!$A$4:$H$4,0),FALSE)),IFERROR(VLOOKUP($A72,' REACH Bilaga 59_update'!$D$5:$F$210,MATCH(Sammanfattning!P$1,' REACH Bilaga 59_update'!$D$4:$F$4,0),FALSE),VLOOKUP($A72,'REACH Bilaga XIV_update'!$D$4:$H$110,MATCH(Sammanfattning!P$1,'REACH Bilaga XIV_update'!$D$4:$H$4,0),FALSE))),IFERROR(VLOOKUP($C72,' REACH Bilaga 59_update'!$C$5:$F$210,MATCH(Sammanfattning!P$1,' REACH Bilaga 59_update'!$C$4:$F$4,0),FALSE),VLOOKUP($C72,'REACH Bilaga XIV_update'!$C$4:$H$110,MATCH(Sammanfattning!P$1,'REACH Bilaga XIV_update'!$C$4:$H$4,0),FALSE)))</f>
        <v>#N/A</v>
      </c>
      <c r="Q72" s="76" t="e">
        <f>IF($C72="-",IF($A72="-",IF(VLOOKUP($D72,'REACH Bilaga XIV_update'!$A$5:$I$110,9,FALSE)="",NA(),VLOOKUP($D72,'REACH Bilaga XIV_update'!$A$5:$I$110,9,FALSE)),IF(VLOOKUP($A72,'REACH Bilaga XIV_update'!$D$5:$I$110,6,FALSE)="",NA(),VLOOKUP($A72,'REACH Bilaga XIV_update'!$D$5:$I$110,6,FALSE))),IF(VLOOKUP($C72,'REACH Bilaga XIV_update'!$C$5:$I$110,7,FALSE)="",NA(),VLOOKUP($C72,'REACH Bilaga XIV_update'!$C$5:$I$110,7,FALSE)))</f>
        <v>#N/A</v>
      </c>
      <c r="R72" s="76" t="e">
        <f>IF($C72="-",IF($A72="-",IF(VLOOKUP($D72,CoRAP_update!$A$5:$O$376,15,FALSE)="",NA(),VLOOKUP($D72,CoRAP_update!$A$5:$O$376,15,FALSE)),IF(VLOOKUP($A72,CoRAP_update!$D$5:$O$376,12,FALSE)="",NA(),VLOOKUP($A72,CoRAP_update!$D$5:$O$376,12,FALSE))),IF(VLOOKUP($C72,CoRAP_update!$C$5:$O$376,13,FALSE)="",NA(),VLOOKUP($C72,CoRAP_update!$C$5:$O$376,13,FALSE)))</f>
        <v>#N/A</v>
      </c>
      <c r="S72" s="144" t="str">
        <f>IF($C72="-",IF($A72="-",VLOOKUP($D72,CoRAP_update!$A$5:$J$376,MATCH(Sammanfattning!S$1,CoRAP_update!$A$4:$J$4,0),FALSE),VLOOKUP($A72,CoRAP_update!$D$5:$J$376,MATCH(Sammanfattning!S$1,CoRAP_update!$D$4:$J$4,0),FALSE)),VLOOKUP($C72,CoRAP_update!$C$5:$J$376,MATCH(Sammanfattning!S$1,CoRAP_update!$C$4:$J$4,0),FALSE))</f>
        <v>CMR#Suspected PBT/vPvB#High (aggregated) tonnage#High RCR#Wide dispersive use</v>
      </c>
      <c r="T72" s="76" t="e">
        <f>IF($A72="-",VLOOKUP($D72,EDC_update!$C$2:$F$450,4,FALSE),VLOOKUP($A72,EDC_update!$B$2:$F$450,5,FALSE))</f>
        <v>#N/A</v>
      </c>
      <c r="V72" s="78">
        <f>IF(IFERROR(SEARCH("PBT",P72),99)=99,IF(IFERROR(SEARCH("suspected PBT",S72),99)=99,IF(IFERROR(SEARCH("concluded to be PBT",K72),99)=99,IF(IFERROR(SEARCH("PBT",S72),99)=99,IF(IFERROR(SEARCH("PBT cand",L72),99)=99,IF(IFERROR(SEARCH("PBT",L72),99)=99,IF(IFERROR(SEARCH("persistent, bioackumulative and toxic properties",K72),99)=99,0,Scoring!$E$3),Scoring!$E$3),Scoring!$E$7),Scoring!$E$3),Scoring!$E$5),Scoring!$E$6),Scoring!$E$3)</f>
        <v>0.7</v>
      </c>
      <c r="W72" s="78">
        <f>IF(IFERROR(SEARCH("vPvB",P72),99)=99,IF(IFERROR(SEARCH("suspected pbt/vPvB",S72),99)=99,IF(IFERROR(SEARCH("vPvB",S72),99)=99,IF(IFERROR(SEARCH("concluded to be a vPvB",S72),99)=99,IF(IFERROR(SEARCH("identified as vPvB",K72),99)=99,IF(IFERROR(SEARCH("concluded to be a vPvB",K72),99)=99,IF(IFERROR(SEARCH("concluded to be both pbt and vPvB",S72),99)=99,IF(IFERROR(SEARCH("concluded to be both pbt and vPvB",K72),99)=99,0,Scoring!$E$5),Scoring!$E$5),Scoring!$E$5),Scoring!$E$5),Scoring!$E$5),Scoring!$E$4),Scoring!$E$6),Scoring!$E$4)</f>
        <v>0.7</v>
      </c>
      <c r="X72" s="78">
        <f>IF(IFERROR(SEARCH("H410",N72),99)=99,IF(IFERROR(SEARCH("H410",O72),99)=99,IF(IFERROR(SEARCH("H410",Q72),99)=99,IF(IFERROR(SEARCH("H410",M72),99)=99,IF(IFERROR(SEARCH("H410",R72),99)=99,IF(IFERROR(SEARCH("H411",N72),99)=99,IF(IFERROR(SEARCH("H411",O72),99)=99,IF(IFERROR(SEARCH("H411",Q72),99)=99,IF(IFERROR(SEARCH("H411",M72),99)=99,IF(IFERROR(SEARCH("H411",R72),99)=99,IF(IFERROR(SEARCH("H413",N72),99)=99,IF(IFERROR(SEARCH("H413",O72),99)=99,IF(IFERROR(SEARCH("H413",Q72),99)=99,IF(IFERROR(SEARCH("H413",M72),99)=99,IF(IFERROR(SEARCH("H413",R72),99)=99,IF(IFERROR(SEARCH("H412",N72),99)=99,IF(IFERROR(SEARCH("H412",O72),99)=99,IF(IFERROR(SEARCH("H412",Q72),99)=99,IF(IFERROR(SEARCH("H412",M72),99)=99,IF(IFERROR(SEARCH("H412",R72),99)=99,0,Scoring!$E$2),Scoring!$E$2),Scoring!$E$2),Scoring!$E$2),Scoring!$E$2),Scoring!$E$2),Scoring!$E$2),Scoring!$E$2),Scoring!$E$2),Scoring!$E$2),Scoring!$E$2),Scoring!$E$2),Scoring!$E$2),Scoring!$E$2),Scoring!$E$2),Scoring!$E$2),Scoring!$E$2),Scoring!$E$2),Scoring!$E$2),Scoring!$E$2)</f>
        <v>0</v>
      </c>
      <c r="Y72" s="78">
        <f>IF(IFERROR(SEARCH("CMR",K72),99)=99,IF(IFERROR(SEARCH("Suspected CMR",S72),99)=99,IF(IFERROR(SEARCH("CMR",S72),99)=99,0,Scoring!$E$8),Scoring!$E$9),Scoring!$E$8)</f>
        <v>3</v>
      </c>
      <c r="Z72" s="78">
        <f>IF(IFERROR(SEARCH("H350",N72),99)=99,IF(IFERROR(SEARCH("H350",O72),99)=99,IF(IFERROR(SEARCH("H350",Q72),99)=99,IF(IFERROR(SEARCH("H350",M72),99)=99,IF(IFERROR(SEARCH("H350",R72),99)=99,IF(IFERROR(SEARCH("H351",N72),99)=99,IF(IFERROR(SEARCH("H351",O72),99)=99,IF(IFERROR(SEARCH("H351",Q72),99)=99,IF(IFERROR(SEARCH("H351",M72),99)=99,IF(IFERROR(SEARCH("H351",R72),99)=99,IF(IFERROR(SEARCH("carcinogenic",P72),99)=99,IF(IFERROR(SEARCH("suspected carcinogenic",S72),99)=99,0,Scoring!$E$12),Scoring!$E$11),Scoring!$E$10),Scoring!$E$10),Scoring!$E$10),Scoring!$E$10),Scoring!$E$10),Scoring!$E$10),Scoring!$E$10),Scoring!$E$10),Scoring!$E$10),Scoring!$E$10)</f>
        <v>0</v>
      </c>
      <c r="AA72" s="78">
        <f>IF(IFERROR(SEARCH("H340",N72),99)=99,IF(IFERROR(SEARCH("H340",O72),99)=99,IF(IFERROR(SEARCH("H340",Q72),99)=99,IF(IFERROR(SEARCH("H340",M72),99)=99,IF(IFERROR(SEARCH("H340",R72),99)=99,IF(IFERROR(SEARCH("H341",N72),99)=99,IF(IFERROR(SEARCH("H341",O72),99)=99,IF(IFERROR(SEARCH("H341",Q72),99)=99,IF(IFERROR(SEARCH("H341",M72),99)=99,IF(IFERROR(SEARCH("H341",R72),99)=99,IF(IFERROR(SEARCH("mutagenic",P72),99)=99,IF(IFERROR(SEARCH("suspected mutagenic",S72),99)=99,0,Scoring!$E$15),Scoring!$E$14),Scoring!$E$13),Scoring!$E$13),Scoring!$E$13),Scoring!$E$13),Scoring!$E$13),Scoring!$E$13),Scoring!$E$13),Scoring!$E$13),Scoring!$E$13),Scoring!$E$13)</f>
        <v>0</v>
      </c>
      <c r="AB72" s="78">
        <f>IF(IFERROR(SEARCH("H360",N72),99)=99,IF(IFERROR(SEARCH("H360",O72),99)=99,IF(IFERROR(SEARCH("H360",Q72),99)=99,IF(IFERROR(SEARCH("H360",M72),99)=99,IF(IFERROR(SEARCH("H360",R72),99)=99,IF(IFERROR(SEARCH("H361",N72),99)=99,IF(IFERROR(SEARCH("H361",O72),99)=99,IF(IFERROR(SEARCH("H361",Q72),99)=99,IF(IFERROR(SEARCH("H361",M72),99)=99,IF(IFERROR(SEARCH("H361",R72),99)=99,IF(IFERROR(SEARCH("reproduction",P72),99)=99,IF(IFERROR(SEARCH("suspected reprotoxic",S72),99)=99,IF(IFERROR(SEARCH("reprotoxic",S72),99)=99,IF(IFERROR(SEARCH("reprotoxic",K72),99)=99,0,Scoring!$E$18),Scoring!$E$18),Scoring!$E$19),Scoring!$E$17),Scoring!$E$16),Scoring!$E$16),Scoring!$E$16),Scoring!$E$16),Scoring!$E$16),Scoring!$E$16),Scoring!$E$16),Scoring!$E$16),Scoring!$E$16),Scoring!$E$16)</f>
        <v>0</v>
      </c>
      <c r="AC72" s="78">
        <f>IF(IFERROR(SEARCH("57f",L72),99)=99,IF(IFERROR(SEARCH("57(f)",P72),99)=99,0,Scoring!$E$20),Scoring!$E$20)</f>
        <v>0</v>
      </c>
      <c r="AD72" s="78">
        <f>IF(IFERROR(SEARCH("CAT1",T72),99)=99,IF(IFERROR(SEARCH("CAT2",T72),99)=99,IF(IFERROR(SEARCH("CAT3",T72),99)=99,IF(IFERROR(SEARCH("concluded to be endocrine",K72),99)=99,IF(IFERROR(SEARCH("categorised as endocrine",K72),99)=99,IF(IFERROR(SEARCH("endocrine disrupting",P72),99)=99,IF(IFERROR(SEARCH("endocrine disrupting",K72),99)=99,IF(IFERROR(SEARCH("suspected endocrine",S72),99)=99,IF(IFERROR(SEARCH("potential endocrine",S72),99)=99,0,Scoring!$E$25),Scoring!$E$25),Scoring!$E$24),Scoring!$E$24),Scoring!$E$24),Scoring!$E$24),Scoring!$E$23),Scoring!$E$22),Scoring!$E$21)</f>
        <v>1</v>
      </c>
      <c r="AE72" s="78">
        <f>IF(IFERROR(SEARCH("suspected sensitiser",S72),99)=99,IF(IFERROR(SEARCH("sensitiser",S72),99)=99,IF(IFERROR(SEARCH("other hazard based concern",S72),99)=99,0,Scoring!$E$28),Scoring!$E$26),Scoring!$E$27)</f>
        <v>0</v>
      </c>
      <c r="AF72" s="78">
        <f>IF(IFERROR(M72,1)=1,IF(IFERROR(N72,1)=1,IF(IFERROR(O72,1)=1,IF(IFERROR(Q72,1)=1,IF(IFERROR(R72,1)=1,IF(IFERROR(T72,1)=1,IF(IFERROR(K72,1)=1,IF(IFERROR(P72,1)=1,IF(IFERROR(S72,1)=1,Scoring!$E$29,0),0),0),0),0),0),0),0),0)</f>
        <v>0</v>
      </c>
      <c r="AG72" s="78">
        <f t="shared" si="13"/>
        <v>5.4</v>
      </c>
      <c r="AI72" s="93" t="str">
        <f>IF(A72="-",IF(D72="-",#N/A,VLOOKUP(D72,Exponering!$A$6:O$501,15,FALSE)),VLOOKUP(A72,Exponering!$A$6:$O$501,15,FALSE))</f>
        <v>No data</v>
      </c>
      <c r="AJ72" s="94">
        <f>IF(IFERROR(AI72,"")="","",IF(AI72="No data",Scoring!$M$9,IF(AI72&lt;Scoring!$L$2,Scoring!$M$2,IF(AI72&lt;Scoring!$L$3,Scoring!$M$3,IF(AI72&lt;Scoring!$L$4,Scoring!$M$4,IF(AI72&lt;Scoring!$L$5,Scoring!$M$5,IF(AI72&lt;Scoring!$L$6,Scoring!$M$6,IF(AI72&lt;Scoring!$L$7,Scoring!$M$7,IF(AI72&gt;=Scoring!$L$7,Scoring!$M$8,"")))))))))</f>
        <v>3.5</v>
      </c>
      <c r="AK72" s="76" t="str">
        <f>IF(A72="-",IF(D72="-",#N/A,VLOOKUP(D72,'Total Use SPIN'!$A$5:H$272,5,FALSE)),VLOOKUP(A72,'Total Use SPIN'!$A$5:$H$272,5,FALSE))</f>
        <v>Confidential</v>
      </c>
      <c r="AL72" s="75">
        <f>IF(IFERROR(AK72,"")="","",IF(AK72="Confidential",Scoring!$I$10,IF(AK72="No data",Scoring!$I$10,IF(AK72="UVCB, mixture, intermediate",Scoring!$I$9,IF(AK72&lt;Scoring!$H$2,Scoring!$I$2,IF(AK72&lt;Scoring!$H$3,Scoring!$I$3,IF(AK72&lt;Scoring!$H$4,Scoring!$I$4,IF(AK72&lt;Scoring!$H$5,Scoring!$I$5,IF(AK72&lt;Scoring!$H$6,Scoring!$I$6,IF(AK72&lt;Scoring!$H$7,Scoring!$I$7,IF(AK72&gt;=Scoring!$H$7,Scoring!$I$8,"")))))))))))</f>
        <v>3.5</v>
      </c>
      <c r="AN72" s="79"/>
      <c r="AO72" s="79"/>
      <c r="AP72" s="79"/>
      <c r="AQ72" s="79"/>
      <c r="AR72" s="79"/>
      <c r="AS72" s="78"/>
      <c r="AU72" s="79">
        <f>IF(IFERROR(F72,99)=99,IF(IFERROR(G72,99)=99,IF(IFERROR(H72,99)=99,IF(IFERROR(I72,99)=99,IF(IFERROR(E72,99)=99,IF(IFERROR(J72,99)=99,0,Scoring!$B$7),Scoring!$B$3),Scoring!$B$2),Scoring!$B$6),Scoring!$B$5),Scoring!$B$4)</f>
        <v>0.5</v>
      </c>
      <c r="AV72" s="78">
        <f t="shared" si="14"/>
        <v>2.7</v>
      </c>
      <c r="AW72" s="78">
        <f t="shared" ref="AW72:AW84" si="16">AL72</f>
        <v>3.5</v>
      </c>
      <c r="AX72" s="66">
        <f t="shared" ref="AX72:AX84" si="17">AJ72</f>
        <v>3.5</v>
      </c>
      <c r="AY72" s="78"/>
      <c r="AZ72" s="76"/>
      <c r="BA72" s="76"/>
      <c r="BB72" s="76"/>
    </row>
    <row r="73" spans="1:54" x14ac:dyDescent="0.25">
      <c r="A73" s="77" t="s">
        <v>5676</v>
      </c>
      <c r="B73" s="76" t="str">
        <f t="shared" si="15"/>
        <v>500-415-1</v>
      </c>
      <c r="C73" s="77" t="s">
        <v>5675</v>
      </c>
      <c r="D73" s="77" t="s">
        <v>5674</v>
      </c>
      <c r="E73" s="76" t="e">
        <f>IF(C73="-",IF(A73="-",VLOOKUP(D73,'sin-list 180320_update'!$C$2:$C$835,1,FALSE),VLOOKUP(A73,'sin-list 180320_update'!$A$2:$A$835,1,FALSE)),VLOOKUP(C73,'sin-list 180320_update'!$B$2:$B$835,1,FALSE))</f>
        <v>#N/A</v>
      </c>
      <c r="F73" s="76" t="e">
        <f>IF($C73="-",IF($A73="-",VLOOKUP($D73,'REACH Bilaga XVII_update'!$A$5:$A$131,1,FALSE),VLOOKUP($A73,'REACH Bilaga XVII_update'!$C$5:$C$131,1,FALSE)),VLOOKUP($C73,'REACH Bilaga XVII_update'!$B$5:$B$131,1,FALSE))</f>
        <v>#N/A</v>
      </c>
      <c r="G73" s="76" t="e">
        <f>IF($C73="-",IF($A73="-",VLOOKUP($D73,' REACH Bilaga 59_update'!$A$5:$A$210,1,FALSE),VLOOKUP($A73,' REACH Bilaga 59_update'!$D$5:$D$210,1,FALSE)),VLOOKUP($C73,' REACH Bilaga 59_update'!$C$5:$C$210,1,FALSE))</f>
        <v>#N/A</v>
      </c>
      <c r="H73" s="76" t="e">
        <f>IF($C73="-",IF($A73="-",VLOOKUP($D73,'REACH Bilaga XIV_update'!$A$5:$A$110,1,FALSE),VLOOKUP($A73,'REACH Bilaga XIV_update'!$D$5:$D$110,1,FALSE)),VLOOKUP($C73,'REACH Bilaga XIV_update'!$C$5:$C$110,1,FALSE))</f>
        <v>#N/A</v>
      </c>
      <c r="I73" s="76" t="str">
        <f>IF($C73="-",IF($A73="-",VLOOKUP($D73,CoRAP_update!$A$5:$A$376,1,FALSE),VLOOKUP($A73,CoRAP_update!$D$5:$D$376,1,FALSE)),VLOOKUP($C73,CoRAP_update!$C$5:$C$376,1,FALSE))</f>
        <v>500-415-1</v>
      </c>
      <c r="J73" s="76" t="e">
        <f>IF($C73="-",IF($A73="-",VLOOKUP($D73,EDC_update!$C$2:$C$450,1,FALSE),VLOOKUP($A73,EDC_update!$B$2:$B$450,1,FALSE)),VLOOKUP($C73,EDC_update!$L$2:$L$450,1,FALSE))</f>
        <v>#N/A</v>
      </c>
      <c r="K73" s="76" t="e">
        <f>IF($C73="-",IF($A73="-",IF(VLOOKUP($D73,'sin-list 180320_update'!$C$2:$S$835,3,FALSE)="",NA(),VLOOKUP($D73,'sin-list 180320_update'!$C$2:$S$835,3,FALSE)),IF(VLOOKUP($A73,'sin-list 180320_update'!$A$2:$S$835,5,FALSE)="",NA(),VLOOKUP($A73,'sin-list 180320_update'!$A$2:$S$835,5,FALSE))),IF(VLOOKUP($C73,'sin-list 180320_update'!$B$2:$S$835,4,FALSE)="",NA(),VLOOKUP($C73,'sin-list 180320_update'!$B$2:$S$835,4,FALSE)))</f>
        <v>#N/A</v>
      </c>
      <c r="L73" s="76" t="e">
        <f>IF($C73="-",IF($A73="-",VLOOKUP($D73,'sin-list 180320_update'!$C$2:$S$835,6,FALSE),VLOOKUP($A73,'sin-list 180320_update'!$A$2:$S$835,8,FALSE)),VLOOKUP($C73,'sin-list 180320_update'!$B$2:$S$835,7,FALSE))</f>
        <v>#N/A</v>
      </c>
      <c r="M73" s="76" t="e">
        <f>IF($C73="-",IF($A73="-",IF(VLOOKUP($D73,'sin-list 180320_update'!$C$2:$S$835,8,FALSE)="",NA(),VLOOKUP($D73,'sin-list 180320_update'!$C$2:$S$835,8,FALSE)),IF(VLOOKUP($A73,'sin-list 180320_update'!$A$2:$S$835,10,FALSE)="",NA(),VLOOKUP($A73,'sin-list 180320_update'!$A$2:$S$835,10,FALSE))),IF(VLOOKUP($C73,'sin-list 180320_update'!$B$2:$S$835,9,FALSE)="",NA(),VLOOKUP($C73,'sin-list 180320_update'!$B$2:$S$835,9,FALSE)))</f>
        <v>#N/A</v>
      </c>
      <c r="N73" s="76" t="e">
        <f>IF($C73="-",IF($A73="-",IF(VLOOKUP($D73,'REACH Bilaga XVII_update'!$A$5:$E$131,4,FALSE)="",NA(),VLOOKUP($D73,'REACH Bilaga XVII_update'!$A$5:$E$131,4,FALSE)),IF(VLOOKUP($A73,'REACH Bilaga XVII_update'!$C$5:$D$131,2,FALSE)="",NA(),VLOOKUP($A73,'REACH Bilaga XVII_update'!$C$5:$D$131,2,FALSE))),IF(VLOOKUP($C73,'REACH Bilaga XVII_update'!$B$5:$D$131,3,FALSE)="",NA(),VLOOKUP($C73,'REACH Bilaga XVII_update'!$B$5:$D$131,3,FALSE)))</f>
        <v>#N/A</v>
      </c>
      <c r="O73" s="76" t="e">
        <f>IF($C73="-",IF($A73="-",IF(VLOOKUP($D73,' REACH Bilaga 59_update'!$A$5:$E$210,5,FALSE)="",NA(),VLOOKUP($D73,' REACH Bilaga 59_update'!$A$5:$E$210,5,FALSE)),IF(VLOOKUP($A73,' REACH Bilaga 59_update'!$D$5:$E$210,2,FALSE)="",NA(),VLOOKUP($A73,' REACH Bilaga 59_update'!$D$5:$E$210,2,FALSE))),IF(VLOOKUP($C73,' REACH Bilaga 59_update'!$C$5:$E$210,3,FALSE)="",NA(),VLOOKUP($C73,' REACH Bilaga 59_update'!$C$5:$E$210,3,FALSE)))</f>
        <v>#N/A</v>
      </c>
      <c r="P73" s="76" t="e">
        <f>IF(C73="-",IF(A73="-",IFERROR(VLOOKUP($D73,' REACH Bilaga 59_update'!$A$5:$F$210,MATCH(Sammanfattning!P$1,' REACH Bilaga 59_update'!$A$4:$F$4,0),FALSE),VLOOKUP($D73,'REACH Bilaga XIV_update'!$A$4:$H$110,MATCH(Sammanfattning!P$1,'REACH Bilaga XIV_update'!$A$4:$H$4,0),FALSE)),IFERROR(VLOOKUP($A73,' REACH Bilaga 59_update'!$D$5:$F$210,MATCH(Sammanfattning!P$1,' REACH Bilaga 59_update'!$D$4:$F$4,0),FALSE),VLOOKUP($A73,'REACH Bilaga XIV_update'!$D$4:$H$110,MATCH(Sammanfattning!P$1,'REACH Bilaga XIV_update'!$D$4:$H$4,0),FALSE))),IFERROR(VLOOKUP($C73,' REACH Bilaga 59_update'!$C$5:$F$210,MATCH(Sammanfattning!P$1,' REACH Bilaga 59_update'!$C$4:$F$4,0),FALSE),VLOOKUP($C73,'REACH Bilaga XIV_update'!$C$4:$H$110,MATCH(Sammanfattning!P$1,'REACH Bilaga XIV_update'!$C$4:$H$4,0),FALSE)))</f>
        <v>#N/A</v>
      </c>
      <c r="Q73" s="76" t="e">
        <f>IF($C73="-",IF($A73="-",IF(VLOOKUP($D73,'REACH Bilaga XIV_update'!$A$5:$I$110,9,FALSE)="",NA(),VLOOKUP($D73,'REACH Bilaga XIV_update'!$A$5:$I$110,9,FALSE)),IF(VLOOKUP($A73,'REACH Bilaga XIV_update'!$D$5:$I$110,6,FALSE)="",NA(),VLOOKUP($A73,'REACH Bilaga XIV_update'!$D$5:$I$110,6,FALSE))),IF(VLOOKUP($C73,'REACH Bilaga XIV_update'!$C$5:$I$110,7,FALSE)="",NA(),VLOOKUP($C73,'REACH Bilaga XIV_update'!$C$5:$I$110,7,FALSE)))</f>
        <v>#N/A</v>
      </c>
      <c r="R73" s="76" t="e">
        <f>IF($C73="-",IF($A73="-",IF(VLOOKUP($D73,CoRAP_update!$A$5:$O$376,15,FALSE)="",NA(),VLOOKUP($D73,CoRAP_update!$A$5:$O$376,15,FALSE)),IF(VLOOKUP($A73,CoRAP_update!$D$5:$O$376,12,FALSE)="",NA(),VLOOKUP($A73,CoRAP_update!$D$5:$O$376,12,FALSE))),IF(VLOOKUP($C73,CoRAP_update!$C$5:$O$376,13,FALSE)="",NA(),VLOOKUP($C73,CoRAP_update!$C$5:$O$376,13,FALSE)))</f>
        <v>#N/A</v>
      </c>
      <c r="S73" s="144" t="str">
        <f>IF($C73="-",IF($A73="-",VLOOKUP($D73,CoRAP_update!$A$5:$J$376,MATCH(Sammanfattning!S$1,CoRAP_update!$A$4:$J$4,0),FALSE),VLOOKUP($A73,CoRAP_update!$D$5:$J$376,MATCH(Sammanfattning!S$1,CoRAP_update!$D$4:$J$4,0),FALSE)),VLOOKUP($C73,CoRAP_update!$C$5:$J$376,MATCH(Sammanfattning!S$1,CoRAP_update!$C$4:$J$4,0),FALSE))</f>
        <v>CMR#Suspected PBT/vPvB#Sensitiser#Consumer use#High (aggregated) tonnage#Wide dispersive use</v>
      </c>
      <c r="T73" s="76" t="e">
        <f>IF($A73="-",VLOOKUP($D73,EDC_update!$C$2:$F$450,4,FALSE),VLOOKUP($A73,EDC_update!$B$2:$F$450,5,FALSE))</f>
        <v>#N/A</v>
      </c>
      <c r="V73" s="78">
        <f>IF(IFERROR(SEARCH("PBT",P73),99)=99,IF(IFERROR(SEARCH("suspected PBT",S73),99)=99,IF(IFERROR(SEARCH("concluded to be PBT",K73),99)=99,IF(IFERROR(SEARCH("PBT",S73),99)=99,IF(IFERROR(SEARCH("PBT cand",L73),99)=99,IF(IFERROR(SEARCH("PBT",L73),99)=99,IF(IFERROR(SEARCH("persistent, bioackumulative and toxic properties",K73),99)=99,0,Scoring!$E$3),Scoring!$E$3),Scoring!$E$7),Scoring!$E$3),Scoring!$E$5),Scoring!$E$6),Scoring!$E$3)</f>
        <v>0.7</v>
      </c>
      <c r="W73" s="78">
        <f>IF(IFERROR(SEARCH("vPvB",P73),99)=99,IF(IFERROR(SEARCH("suspected pbt/vPvB",S73),99)=99,IF(IFERROR(SEARCH("vPvB",S73),99)=99,IF(IFERROR(SEARCH("concluded to be a vPvB",S73),99)=99,IF(IFERROR(SEARCH("identified as vPvB",K73),99)=99,IF(IFERROR(SEARCH("concluded to be a vPvB",K73),99)=99,IF(IFERROR(SEARCH("concluded to be both pbt and vPvB",S73),99)=99,IF(IFERROR(SEARCH("concluded to be both pbt and vPvB",K73),99)=99,0,Scoring!$E$5),Scoring!$E$5),Scoring!$E$5),Scoring!$E$5),Scoring!$E$5),Scoring!$E$4),Scoring!$E$6),Scoring!$E$4)</f>
        <v>0.7</v>
      </c>
      <c r="X73" s="78">
        <f>IF(IFERROR(SEARCH("H410",N73),99)=99,IF(IFERROR(SEARCH("H410",O73),99)=99,IF(IFERROR(SEARCH("H410",Q73),99)=99,IF(IFERROR(SEARCH("H410",M73),99)=99,IF(IFERROR(SEARCH("H410",R73),99)=99,IF(IFERROR(SEARCH("H411",N73),99)=99,IF(IFERROR(SEARCH("H411",O73),99)=99,IF(IFERROR(SEARCH("H411",Q73),99)=99,IF(IFERROR(SEARCH("H411",M73),99)=99,IF(IFERROR(SEARCH("H411",R73),99)=99,IF(IFERROR(SEARCH("H413",N73),99)=99,IF(IFERROR(SEARCH("H413",O73),99)=99,IF(IFERROR(SEARCH("H413",Q73),99)=99,IF(IFERROR(SEARCH("H413",M73),99)=99,IF(IFERROR(SEARCH("H413",R73),99)=99,IF(IFERROR(SEARCH("H412",N73),99)=99,IF(IFERROR(SEARCH("H412",O73),99)=99,IF(IFERROR(SEARCH("H412",Q73),99)=99,IF(IFERROR(SEARCH("H412",M73),99)=99,IF(IFERROR(SEARCH("H412",R73),99)=99,0,Scoring!$E$2),Scoring!$E$2),Scoring!$E$2),Scoring!$E$2),Scoring!$E$2),Scoring!$E$2),Scoring!$E$2),Scoring!$E$2),Scoring!$E$2),Scoring!$E$2),Scoring!$E$2),Scoring!$E$2),Scoring!$E$2),Scoring!$E$2),Scoring!$E$2),Scoring!$E$2),Scoring!$E$2),Scoring!$E$2),Scoring!$E$2),Scoring!$E$2)</f>
        <v>0</v>
      </c>
      <c r="Y73" s="78">
        <f>IF(IFERROR(SEARCH("CMR",K73),99)=99,IF(IFERROR(SEARCH("Suspected CMR",S73),99)=99,IF(IFERROR(SEARCH("CMR",S73),99)=99,0,Scoring!$E$8),Scoring!$E$9),Scoring!$E$8)</f>
        <v>3</v>
      </c>
      <c r="Z73" s="78">
        <f>IF(IFERROR(SEARCH("H350",N73),99)=99,IF(IFERROR(SEARCH("H350",O73),99)=99,IF(IFERROR(SEARCH("H350",Q73),99)=99,IF(IFERROR(SEARCH("H350",M73),99)=99,IF(IFERROR(SEARCH("H350",R73),99)=99,IF(IFERROR(SEARCH("H351",N73),99)=99,IF(IFERROR(SEARCH("H351",O73),99)=99,IF(IFERROR(SEARCH("H351",Q73),99)=99,IF(IFERROR(SEARCH("H351",M73),99)=99,IF(IFERROR(SEARCH("H351",R73),99)=99,IF(IFERROR(SEARCH("carcinogenic",P73),99)=99,IF(IFERROR(SEARCH("suspected carcinogenic",S73),99)=99,0,Scoring!$E$12),Scoring!$E$11),Scoring!$E$10),Scoring!$E$10),Scoring!$E$10),Scoring!$E$10),Scoring!$E$10),Scoring!$E$10),Scoring!$E$10),Scoring!$E$10),Scoring!$E$10),Scoring!$E$10)</f>
        <v>0</v>
      </c>
      <c r="AA73" s="78">
        <f>IF(IFERROR(SEARCH("H340",N73),99)=99,IF(IFERROR(SEARCH("H340",O73),99)=99,IF(IFERROR(SEARCH("H340",Q73),99)=99,IF(IFERROR(SEARCH("H340",M73),99)=99,IF(IFERROR(SEARCH("H340",R73),99)=99,IF(IFERROR(SEARCH("H341",N73),99)=99,IF(IFERROR(SEARCH("H341",O73),99)=99,IF(IFERROR(SEARCH("H341",Q73),99)=99,IF(IFERROR(SEARCH("H341",M73),99)=99,IF(IFERROR(SEARCH("H341",R73),99)=99,IF(IFERROR(SEARCH("mutagenic",P73),99)=99,IF(IFERROR(SEARCH("suspected mutagenic",S73),99)=99,0,Scoring!$E$15),Scoring!$E$14),Scoring!$E$13),Scoring!$E$13),Scoring!$E$13),Scoring!$E$13),Scoring!$E$13),Scoring!$E$13),Scoring!$E$13),Scoring!$E$13),Scoring!$E$13),Scoring!$E$13)</f>
        <v>0</v>
      </c>
      <c r="AB73" s="78">
        <f>IF(IFERROR(SEARCH("H360",N73),99)=99,IF(IFERROR(SEARCH("H360",O73),99)=99,IF(IFERROR(SEARCH("H360",Q73),99)=99,IF(IFERROR(SEARCH("H360",M73),99)=99,IF(IFERROR(SEARCH("H360",R73),99)=99,IF(IFERROR(SEARCH("H361",N73),99)=99,IF(IFERROR(SEARCH("H361",O73),99)=99,IF(IFERROR(SEARCH("H361",Q73),99)=99,IF(IFERROR(SEARCH("H361",M73),99)=99,IF(IFERROR(SEARCH("H361",R73),99)=99,IF(IFERROR(SEARCH("reproduction",P73),99)=99,IF(IFERROR(SEARCH("suspected reprotoxic",S73),99)=99,IF(IFERROR(SEARCH("reprotoxic",S73),99)=99,IF(IFERROR(SEARCH("reprotoxic",K73),99)=99,0,Scoring!$E$18),Scoring!$E$18),Scoring!$E$19),Scoring!$E$17),Scoring!$E$16),Scoring!$E$16),Scoring!$E$16),Scoring!$E$16),Scoring!$E$16),Scoring!$E$16),Scoring!$E$16),Scoring!$E$16),Scoring!$E$16),Scoring!$E$16)</f>
        <v>0</v>
      </c>
      <c r="AC73" s="78">
        <f>IF(IFERROR(SEARCH("57f",L73),99)=99,IF(IFERROR(SEARCH("57(f)",P73),99)=99,0,Scoring!$E$20),Scoring!$E$20)</f>
        <v>0</v>
      </c>
      <c r="AD73" s="78">
        <f>IF(IFERROR(SEARCH("CAT1",T73),99)=99,IF(IFERROR(SEARCH("CAT2",T73),99)=99,IF(IFERROR(SEARCH("CAT3",T73),99)=99,IF(IFERROR(SEARCH("concluded to be endocrine",K73),99)=99,IF(IFERROR(SEARCH("categorised as endocrine",K73),99)=99,IF(IFERROR(SEARCH("endocrine disrupting",P73),99)=99,IF(IFERROR(SEARCH("endocrine disrupting",K73),99)=99,IF(IFERROR(SEARCH("suspected endocrine",S73),99)=99,IF(IFERROR(SEARCH("potential endocrine",S73),99)=99,0,Scoring!$E$25),Scoring!$E$25),Scoring!$E$24),Scoring!$E$24),Scoring!$E$24),Scoring!$E$24),Scoring!$E$23),Scoring!$E$22),Scoring!$E$21)</f>
        <v>0</v>
      </c>
      <c r="AE73" s="78">
        <f>IF(IFERROR(SEARCH("suspected sensitiser",S73),99)=99,IF(IFERROR(SEARCH("sensitiser",S73),99)=99,IF(IFERROR(SEARCH("other hazard based concern",S73),99)=99,0,Scoring!$E$28),Scoring!$E$26),Scoring!$E$27)</f>
        <v>0.6</v>
      </c>
      <c r="AF73" s="78">
        <f>IF(IFERROR(M73,1)=1,IF(IFERROR(N73,1)=1,IF(IFERROR(O73,1)=1,IF(IFERROR(Q73,1)=1,IF(IFERROR(R73,1)=1,IF(IFERROR(T73,1)=1,IF(IFERROR(K73,1)=1,IF(IFERROR(P73,1)=1,IF(IFERROR(S73,1)=1,Scoring!$E$29,0),0),0),0),0),0),0),0),0)</f>
        <v>0</v>
      </c>
      <c r="AG73" s="78">
        <f t="shared" si="13"/>
        <v>5</v>
      </c>
      <c r="AI73" s="93" t="e">
        <f>IF(A73="-",IF(D73="-",#N/A,VLOOKUP(D73,Exponering!$A$6:O$501,15,FALSE)),VLOOKUP(A73,Exponering!$A$6:$O$501,15,FALSE))</f>
        <v>#N/A</v>
      </c>
      <c r="AJ73" s="94" t="str">
        <f>IF(IFERROR(AI73,"")="","",IF(AI73="No data",Scoring!$M$9,IF(AI73&lt;Scoring!$L$2,Scoring!$M$2,IF(AI73&lt;Scoring!$L$3,Scoring!$M$3,IF(AI73&lt;Scoring!$L$4,Scoring!$M$4,IF(AI73&lt;Scoring!$L$5,Scoring!$M$5,IF(AI73&lt;Scoring!$L$6,Scoring!$M$6,IF(AI73&lt;Scoring!$L$7,Scoring!$M$7,IF(AI73&gt;=Scoring!$L$7,Scoring!$M$8,"")))))))))</f>
        <v/>
      </c>
      <c r="AK73" s="76" t="str">
        <f>IF(A73="-",IF(D73="-",#N/A,VLOOKUP(D73,'Total Use SPIN'!$A$5:H$272,5,FALSE)),VLOOKUP(A73,'Total Use SPIN'!$A$5:$H$272,5,FALSE))</f>
        <v>UVCB, mixture, intermediate</v>
      </c>
      <c r="AL73" s="75">
        <f>IF(IFERROR(AK73,"")="","",IF(AK73="Confidential",Scoring!$I$10,IF(AK73="No data",Scoring!$I$10,IF(AK73="UVCB, mixture, intermediate",Scoring!$I$9,IF(AK73&lt;Scoring!$H$2,Scoring!$I$2,IF(AK73&lt;Scoring!$H$3,Scoring!$I$3,IF(AK73&lt;Scoring!$H$4,Scoring!$I$4,IF(AK73&lt;Scoring!$H$5,Scoring!$I$5,IF(AK73&lt;Scoring!$H$6,Scoring!$I$6,IF(AK73&lt;Scoring!$H$7,Scoring!$I$7,IF(AK73&gt;=Scoring!$H$7,Scoring!$I$8,"")))))))))))</f>
        <v>-40</v>
      </c>
      <c r="AN73" s="79"/>
      <c r="AO73" s="79"/>
      <c r="AP73" s="79"/>
      <c r="AQ73" s="79"/>
      <c r="AR73" s="79"/>
      <c r="AS73" s="78"/>
      <c r="AU73" s="79">
        <f>IF(IFERROR(F73,99)=99,IF(IFERROR(G73,99)=99,IF(IFERROR(H73,99)=99,IF(IFERROR(I73,99)=99,IF(IFERROR(E73,99)=99,IF(IFERROR(J73,99)=99,0,Scoring!$B$7),Scoring!$B$3),Scoring!$B$2),Scoring!$B$6),Scoring!$B$5),Scoring!$B$4)</f>
        <v>0.5</v>
      </c>
      <c r="AV73" s="78">
        <f t="shared" si="14"/>
        <v>2.5</v>
      </c>
      <c r="AW73" s="78">
        <f t="shared" si="16"/>
        <v>-40</v>
      </c>
      <c r="AX73" s="66" t="str">
        <f t="shared" si="17"/>
        <v/>
      </c>
      <c r="AY73" s="78"/>
      <c r="AZ73" s="76"/>
      <c r="BA73" s="76"/>
      <c r="BB73" s="76"/>
    </row>
    <row r="74" spans="1:54" x14ac:dyDescent="0.25">
      <c r="A74" s="77" t="s">
        <v>30</v>
      </c>
      <c r="B74" s="76" t="str">
        <f t="shared" si="15"/>
        <v>448-020-2</v>
      </c>
      <c r="C74" s="77" t="s">
        <v>5627</v>
      </c>
      <c r="D74" s="77" t="s">
        <v>5626</v>
      </c>
      <c r="E74" s="76" t="e">
        <f>IF(C74="-",IF(A74="-",VLOOKUP(D74,'sin-list 180320_update'!$C$2:$C$835,1,FALSE),VLOOKUP(A74,'sin-list 180320_update'!$A$2:$A$835,1,FALSE)),VLOOKUP(C74,'sin-list 180320_update'!$B$2:$B$835,1,FALSE))</f>
        <v>#N/A</v>
      </c>
      <c r="F74" s="76" t="e">
        <f>IF($C74="-",IF($A74="-",VLOOKUP($D74,'REACH Bilaga XVII_update'!$A$5:$A$131,1,FALSE),VLOOKUP($A74,'REACH Bilaga XVII_update'!$C$5:$C$131,1,FALSE)),VLOOKUP($C74,'REACH Bilaga XVII_update'!$B$5:$B$131,1,FALSE))</f>
        <v>#N/A</v>
      </c>
      <c r="G74" s="76" t="e">
        <f>IF($C74="-",IF($A74="-",VLOOKUP($D74,' REACH Bilaga 59_update'!$A$5:$A$210,1,FALSE),VLOOKUP($A74,' REACH Bilaga 59_update'!$D$5:$D$210,1,FALSE)),VLOOKUP($C74,' REACH Bilaga 59_update'!$C$5:$C$210,1,FALSE))</f>
        <v>#N/A</v>
      </c>
      <c r="H74" s="76" t="e">
        <f>IF($C74="-",IF($A74="-",VLOOKUP($D74,'REACH Bilaga XIV_update'!$A$5:$A$110,1,FALSE),VLOOKUP($A74,'REACH Bilaga XIV_update'!$D$5:$D$110,1,FALSE)),VLOOKUP($C74,'REACH Bilaga XIV_update'!$C$5:$C$110,1,FALSE))</f>
        <v>#N/A</v>
      </c>
      <c r="I74" s="76" t="str">
        <f>IF($C74="-",IF($A74="-",VLOOKUP($D74,CoRAP_update!$A$5:$A$376,1,FALSE),VLOOKUP($A74,CoRAP_update!$D$5:$D$376,1,FALSE)),VLOOKUP($C74,CoRAP_update!$C$5:$C$376,1,FALSE))</f>
        <v>448-020-2</v>
      </c>
      <c r="J74" s="76" t="e">
        <f>IF($C74="-",IF($A74="-",VLOOKUP($D74,EDC_update!$C$2:$C$450,1,FALSE),VLOOKUP($A74,EDC_update!$B$2:$B$450,1,FALSE)),VLOOKUP($C74,EDC_update!$L$2:$L$450,1,FALSE))</f>
        <v>#N/A</v>
      </c>
      <c r="K74" s="76" t="e">
        <f>IF($C74="-",IF($A74="-",IF(VLOOKUP($D74,'sin-list 180320_update'!$C$2:$S$835,3,FALSE)="",NA(),VLOOKUP($D74,'sin-list 180320_update'!$C$2:$S$835,3,FALSE)),IF(VLOOKUP($A74,'sin-list 180320_update'!$A$2:$S$835,5,FALSE)="",NA(),VLOOKUP($A74,'sin-list 180320_update'!$A$2:$S$835,5,FALSE))),IF(VLOOKUP($C74,'sin-list 180320_update'!$B$2:$S$835,4,FALSE)="",NA(),VLOOKUP($C74,'sin-list 180320_update'!$B$2:$S$835,4,FALSE)))</f>
        <v>#N/A</v>
      </c>
      <c r="L74" s="76" t="e">
        <f>IF($C74="-",IF($A74="-",VLOOKUP($D74,'sin-list 180320_update'!$C$2:$S$835,6,FALSE),VLOOKUP($A74,'sin-list 180320_update'!$A$2:$S$835,8,FALSE)),VLOOKUP($C74,'sin-list 180320_update'!$B$2:$S$835,7,FALSE))</f>
        <v>#N/A</v>
      </c>
      <c r="M74" s="76" t="e">
        <f>IF($C74="-",IF($A74="-",IF(VLOOKUP($D74,'sin-list 180320_update'!$C$2:$S$835,8,FALSE)="",NA(),VLOOKUP($D74,'sin-list 180320_update'!$C$2:$S$835,8,FALSE)),IF(VLOOKUP($A74,'sin-list 180320_update'!$A$2:$S$835,10,FALSE)="",NA(),VLOOKUP($A74,'sin-list 180320_update'!$A$2:$S$835,10,FALSE))),IF(VLOOKUP($C74,'sin-list 180320_update'!$B$2:$S$835,9,FALSE)="",NA(),VLOOKUP($C74,'sin-list 180320_update'!$B$2:$S$835,9,FALSE)))</f>
        <v>#N/A</v>
      </c>
      <c r="N74" s="76" t="e">
        <f>IF($C74="-",IF($A74="-",IF(VLOOKUP($D74,'REACH Bilaga XVII_update'!$A$5:$E$131,4,FALSE)="",NA(),VLOOKUP($D74,'REACH Bilaga XVII_update'!$A$5:$E$131,4,FALSE)),IF(VLOOKUP($A74,'REACH Bilaga XVII_update'!$C$5:$D$131,2,FALSE)="",NA(),VLOOKUP($A74,'REACH Bilaga XVII_update'!$C$5:$D$131,2,FALSE))),IF(VLOOKUP($C74,'REACH Bilaga XVII_update'!$B$5:$D$131,3,FALSE)="",NA(),VLOOKUP($C74,'REACH Bilaga XVII_update'!$B$5:$D$131,3,FALSE)))</f>
        <v>#N/A</v>
      </c>
      <c r="O74" s="76" t="e">
        <f>IF($C74="-",IF($A74="-",IF(VLOOKUP($D74,' REACH Bilaga 59_update'!$A$5:$E$210,5,FALSE)="",NA(),VLOOKUP($D74,' REACH Bilaga 59_update'!$A$5:$E$210,5,FALSE)),IF(VLOOKUP($A74,' REACH Bilaga 59_update'!$D$5:$E$210,2,FALSE)="",NA(),VLOOKUP($A74,' REACH Bilaga 59_update'!$D$5:$E$210,2,FALSE))),IF(VLOOKUP($C74,' REACH Bilaga 59_update'!$C$5:$E$210,3,FALSE)="",NA(),VLOOKUP($C74,' REACH Bilaga 59_update'!$C$5:$E$210,3,FALSE)))</f>
        <v>#N/A</v>
      </c>
      <c r="P74" s="76" t="e">
        <f>IF(C74="-",IF(A74="-",IFERROR(VLOOKUP($D74,' REACH Bilaga 59_update'!$A$5:$F$210,MATCH(Sammanfattning!P$1,' REACH Bilaga 59_update'!$A$4:$F$4,0),FALSE),VLOOKUP($D74,'REACH Bilaga XIV_update'!$A$4:$H$110,MATCH(Sammanfattning!P$1,'REACH Bilaga XIV_update'!$A$4:$H$4,0),FALSE)),IFERROR(VLOOKUP($A74,' REACH Bilaga 59_update'!$D$5:$F$210,MATCH(Sammanfattning!P$1,' REACH Bilaga 59_update'!$D$4:$F$4,0),FALSE),VLOOKUP($A74,'REACH Bilaga XIV_update'!$D$4:$H$110,MATCH(Sammanfattning!P$1,'REACH Bilaga XIV_update'!$D$4:$H$4,0),FALSE))),IFERROR(VLOOKUP($C74,' REACH Bilaga 59_update'!$C$5:$F$210,MATCH(Sammanfattning!P$1,' REACH Bilaga 59_update'!$C$4:$F$4,0),FALSE),VLOOKUP($C74,'REACH Bilaga XIV_update'!$C$4:$H$110,MATCH(Sammanfattning!P$1,'REACH Bilaga XIV_update'!$C$4:$H$4,0),FALSE)))</f>
        <v>#N/A</v>
      </c>
      <c r="Q74" s="76" t="e">
        <f>IF($C74="-",IF($A74="-",IF(VLOOKUP($D74,'REACH Bilaga XIV_update'!$A$5:$I$110,9,FALSE)="",NA(),VLOOKUP($D74,'REACH Bilaga XIV_update'!$A$5:$I$110,9,FALSE)),IF(VLOOKUP($A74,'REACH Bilaga XIV_update'!$D$5:$I$110,6,FALSE)="",NA(),VLOOKUP($A74,'REACH Bilaga XIV_update'!$D$5:$I$110,6,FALSE))),IF(VLOOKUP($C74,'REACH Bilaga XIV_update'!$C$5:$I$110,7,FALSE)="",NA(),VLOOKUP($C74,'REACH Bilaga XIV_update'!$C$5:$I$110,7,FALSE)))</f>
        <v>#N/A</v>
      </c>
      <c r="R74" s="76" t="e">
        <f>IF($C74="-",IF($A74="-",IF(VLOOKUP($D74,CoRAP_update!$A$5:$O$376,15,FALSE)="",NA(),VLOOKUP($D74,CoRAP_update!$A$5:$O$376,15,FALSE)),IF(VLOOKUP($A74,CoRAP_update!$D$5:$O$376,12,FALSE)="",NA(),VLOOKUP($A74,CoRAP_update!$D$5:$O$376,12,FALSE))),IF(VLOOKUP($C74,CoRAP_update!$C$5:$O$376,13,FALSE)="",NA(),VLOOKUP($C74,CoRAP_update!$C$5:$O$376,13,FALSE)))</f>
        <v>#N/A</v>
      </c>
      <c r="S74" s="144" t="str">
        <f>IF($C74="-",IF($A74="-",VLOOKUP($D74,CoRAP_update!$A$5:$J$376,MATCH(Sammanfattning!S$1,CoRAP_update!$A$4:$J$4,0),FALSE),VLOOKUP($A74,CoRAP_update!$D$5:$J$376,MATCH(Sammanfattning!S$1,CoRAP_update!$D$4:$J$4,0),FALSE)),VLOOKUP($C74,CoRAP_update!$C$5:$J$376,MATCH(Sammanfattning!S$1,CoRAP_update!$C$4:$J$4,0),FALSE))</f>
        <v>CMR#Suspected PBT/vPvB#High RCR</v>
      </c>
      <c r="T74" s="76" t="e">
        <f>IF($A74="-",VLOOKUP($D74,EDC_update!$C$2:$F$450,4,FALSE),VLOOKUP($A74,EDC_update!$B$2:$F$450,5,FALSE))</f>
        <v>#N/A</v>
      </c>
      <c r="V74" s="78">
        <f>IF(IFERROR(SEARCH("PBT",P74),99)=99,IF(IFERROR(SEARCH("suspected PBT",S74),99)=99,IF(IFERROR(SEARCH("concluded to be PBT",K74),99)=99,IF(IFERROR(SEARCH("PBT",S74),99)=99,IF(IFERROR(SEARCH("PBT cand",L74),99)=99,IF(IFERROR(SEARCH("PBT",L74),99)=99,IF(IFERROR(SEARCH("persistent, bioackumulative and toxic properties",K74),99)=99,0,Scoring!$E$3),Scoring!$E$3),Scoring!$E$7),Scoring!$E$3),Scoring!$E$5),Scoring!$E$6),Scoring!$E$3)</f>
        <v>0.7</v>
      </c>
      <c r="W74" s="78">
        <f>IF(IFERROR(SEARCH("vPvB",P74),99)=99,IF(IFERROR(SEARCH("suspected pbt/vPvB",S74),99)=99,IF(IFERROR(SEARCH("vPvB",S74),99)=99,IF(IFERROR(SEARCH("concluded to be a vPvB",S74),99)=99,IF(IFERROR(SEARCH("identified as vPvB",K74),99)=99,IF(IFERROR(SEARCH("concluded to be a vPvB",K74),99)=99,IF(IFERROR(SEARCH("concluded to be both pbt and vPvB",S74),99)=99,IF(IFERROR(SEARCH("concluded to be both pbt and vPvB",K74),99)=99,0,Scoring!$E$5),Scoring!$E$5),Scoring!$E$5),Scoring!$E$5),Scoring!$E$5),Scoring!$E$4),Scoring!$E$6),Scoring!$E$4)</f>
        <v>0.7</v>
      </c>
      <c r="X74" s="78">
        <f>IF(IFERROR(SEARCH("H410",N74),99)=99,IF(IFERROR(SEARCH("H410",O74),99)=99,IF(IFERROR(SEARCH("H410",Q74),99)=99,IF(IFERROR(SEARCH("H410",M74),99)=99,IF(IFERROR(SEARCH("H410",R74),99)=99,IF(IFERROR(SEARCH("H411",N74),99)=99,IF(IFERROR(SEARCH("H411",O74),99)=99,IF(IFERROR(SEARCH("H411",Q74),99)=99,IF(IFERROR(SEARCH("H411",M74),99)=99,IF(IFERROR(SEARCH("H411",R74),99)=99,IF(IFERROR(SEARCH("H413",N74),99)=99,IF(IFERROR(SEARCH("H413",O74),99)=99,IF(IFERROR(SEARCH("H413",Q74),99)=99,IF(IFERROR(SEARCH("H413",M74),99)=99,IF(IFERROR(SEARCH("H413",R74),99)=99,IF(IFERROR(SEARCH("H412",N74),99)=99,IF(IFERROR(SEARCH("H412",O74),99)=99,IF(IFERROR(SEARCH("H412",Q74),99)=99,IF(IFERROR(SEARCH("H412",M74),99)=99,IF(IFERROR(SEARCH("H412",R74),99)=99,0,Scoring!$E$2),Scoring!$E$2),Scoring!$E$2),Scoring!$E$2),Scoring!$E$2),Scoring!$E$2),Scoring!$E$2),Scoring!$E$2),Scoring!$E$2),Scoring!$E$2),Scoring!$E$2),Scoring!$E$2),Scoring!$E$2),Scoring!$E$2),Scoring!$E$2),Scoring!$E$2),Scoring!$E$2),Scoring!$E$2),Scoring!$E$2),Scoring!$E$2)</f>
        <v>0</v>
      </c>
      <c r="Y74" s="78">
        <f>IF(IFERROR(SEARCH("CMR",K74),99)=99,IF(IFERROR(SEARCH("Suspected CMR",S74),99)=99,IF(IFERROR(SEARCH("CMR",S74),99)=99,0,Scoring!$E$8),Scoring!$E$9),Scoring!$E$8)</f>
        <v>3</v>
      </c>
      <c r="Z74" s="78">
        <f>IF(IFERROR(SEARCH("H350",N74),99)=99,IF(IFERROR(SEARCH("H350",O74),99)=99,IF(IFERROR(SEARCH("H350",Q74),99)=99,IF(IFERROR(SEARCH("H350",M74),99)=99,IF(IFERROR(SEARCH("H350",R74),99)=99,IF(IFERROR(SEARCH("H351",N74),99)=99,IF(IFERROR(SEARCH("H351",O74),99)=99,IF(IFERROR(SEARCH("H351",Q74),99)=99,IF(IFERROR(SEARCH("H351",M74),99)=99,IF(IFERROR(SEARCH("H351",R74),99)=99,IF(IFERROR(SEARCH("carcinogenic",P74),99)=99,IF(IFERROR(SEARCH("suspected carcinogenic",S74),99)=99,0,Scoring!$E$12),Scoring!$E$11),Scoring!$E$10),Scoring!$E$10),Scoring!$E$10),Scoring!$E$10),Scoring!$E$10),Scoring!$E$10),Scoring!$E$10),Scoring!$E$10),Scoring!$E$10),Scoring!$E$10)</f>
        <v>0</v>
      </c>
      <c r="AA74" s="78">
        <f>IF(IFERROR(SEARCH("H340",N74),99)=99,IF(IFERROR(SEARCH("H340",O74),99)=99,IF(IFERROR(SEARCH("H340",Q74),99)=99,IF(IFERROR(SEARCH("H340",M74),99)=99,IF(IFERROR(SEARCH("H340",R74),99)=99,IF(IFERROR(SEARCH("H341",N74),99)=99,IF(IFERROR(SEARCH("H341",O74),99)=99,IF(IFERROR(SEARCH("H341",Q74),99)=99,IF(IFERROR(SEARCH("H341",M74),99)=99,IF(IFERROR(SEARCH("H341",R74),99)=99,IF(IFERROR(SEARCH("mutagenic",P74),99)=99,IF(IFERROR(SEARCH("suspected mutagenic",S74),99)=99,0,Scoring!$E$15),Scoring!$E$14),Scoring!$E$13),Scoring!$E$13),Scoring!$E$13),Scoring!$E$13),Scoring!$E$13),Scoring!$E$13),Scoring!$E$13),Scoring!$E$13),Scoring!$E$13),Scoring!$E$13)</f>
        <v>0</v>
      </c>
      <c r="AB74" s="78">
        <f>IF(IFERROR(SEARCH("H360",N74),99)=99,IF(IFERROR(SEARCH("H360",O74),99)=99,IF(IFERROR(SEARCH("H360",Q74),99)=99,IF(IFERROR(SEARCH("H360",M74),99)=99,IF(IFERROR(SEARCH("H360",R74),99)=99,IF(IFERROR(SEARCH("H361",N74),99)=99,IF(IFERROR(SEARCH("H361",O74),99)=99,IF(IFERROR(SEARCH("H361",Q74),99)=99,IF(IFERROR(SEARCH("H361",M74),99)=99,IF(IFERROR(SEARCH("H361",R74),99)=99,IF(IFERROR(SEARCH("reproduction",P74),99)=99,IF(IFERROR(SEARCH("suspected reprotoxic",S74),99)=99,IF(IFERROR(SEARCH("reprotoxic",S74),99)=99,IF(IFERROR(SEARCH("reprotoxic",K74),99)=99,0,Scoring!$E$18),Scoring!$E$18),Scoring!$E$19),Scoring!$E$17),Scoring!$E$16),Scoring!$E$16),Scoring!$E$16),Scoring!$E$16),Scoring!$E$16),Scoring!$E$16),Scoring!$E$16),Scoring!$E$16),Scoring!$E$16),Scoring!$E$16)</f>
        <v>0</v>
      </c>
      <c r="AC74" s="78">
        <f>IF(IFERROR(SEARCH("57f",L74),99)=99,IF(IFERROR(SEARCH("57(f)",P74),99)=99,0,Scoring!$E$20),Scoring!$E$20)</f>
        <v>0</v>
      </c>
      <c r="AD74" s="78">
        <f>IF(IFERROR(SEARCH("CAT1",T74),99)=99,IF(IFERROR(SEARCH("CAT2",T74),99)=99,IF(IFERROR(SEARCH("CAT3",T74),99)=99,IF(IFERROR(SEARCH("concluded to be endocrine",K74),99)=99,IF(IFERROR(SEARCH("categorised as endocrine",K74),99)=99,IF(IFERROR(SEARCH("endocrine disrupting",P74),99)=99,IF(IFERROR(SEARCH("endocrine disrupting",K74),99)=99,IF(IFERROR(SEARCH("suspected endocrine",S74),99)=99,IF(IFERROR(SEARCH("potential endocrine",S74),99)=99,0,Scoring!$E$25),Scoring!$E$25),Scoring!$E$24),Scoring!$E$24),Scoring!$E$24),Scoring!$E$24),Scoring!$E$23),Scoring!$E$22),Scoring!$E$21)</f>
        <v>0</v>
      </c>
      <c r="AE74" s="78">
        <f>IF(IFERROR(SEARCH("suspected sensitiser",S74),99)=99,IF(IFERROR(SEARCH("sensitiser",S74),99)=99,IF(IFERROR(SEARCH("other hazard based concern",S74),99)=99,0,Scoring!$E$28),Scoring!$E$26),Scoring!$E$27)</f>
        <v>0</v>
      </c>
      <c r="AF74" s="78">
        <f>IF(IFERROR(M74,1)=1,IF(IFERROR(N74,1)=1,IF(IFERROR(O74,1)=1,IF(IFERROR(Q74,1)=1,IF(IFERROR(R74,1)=1,IF(IFERROR(T74,1)=1,IF(IFERROR(K74,1)=1,IF(IFERROR(P74,1)=1,IF(IFERROR(S74,1)=1,Scoring!$E$29,0),0),0),0),0),0),0),0),0)</f>
        <v>0</v>
      </c>
      <c r="AG74" s="78">
        <f t="shared" si="13"/>
        <v>4.4000000000000004</v>
      </c>
      <c r="AI74" s="93" t="e">
        <f>IF(A74="-",IF(D74="-",#N/A,VLOOKUP(D74,Exponering!$A$6:O$501,15,FALSE)),VLOOKUP(A74,Exponering!$A$6:$O$501,15,FALSE))</f>
        <v>#N/A</v>
      </c>
      <c r="AJ74" s="94" t="str">
        <f>IF(IFERROR(AI74,"")="","",IF(AI74="No data",Scoring!$M$9,IF(AI74&lt;Scoring!$L$2,Scoring!$M$2,IF(AI74&lt;Scoring!$L$3,Scoring!$M$3,IF(AI74&lt;Scoring!$L$4,Scoring!$M$4,IF(AI74&lt;Scoring!$L$5,Scoring!$M$5,IF(AI74&lt;Scoring!$L$6,Scoring!$M$6,IF(AI74&lt;Scoring!$L$7,Scoring!$M$7,IF(AI74&gt;=Scoring!$L$7,Scoring!$M$8,"")))))))))</f>
        <v/>
      </c>
      <c r="AK74" s="76" t="e">
        <f>IF(A74="-",IF(D74="-",#N/A,VLOOKUP(D74,'Total Use SPIN'!$A$5:H$272,5,FALSE)),VLOOKUP(A74,'Total Use SPIN'!$A$5:$H$272,5,FALSE))</f>
        <v>#N/A</v>
      </c>
      <c r="AL74" s="75" t="str">
        <f>IF(IFERROR(AK74,"")="","",IF(AK74="Confidential",Scoring!$I$10,IF(AK74="No data",Scoring!$I$10,IF(AK74="UVCB, mixture, intermediate",Scoring!$I$9,IF(AK74&lt;Scoring!$H$2,Scoring!$I$2,IF(AK74&lt;Scoring!$H$3,Scoring!$I$3,IF(AK74&lt;Scoring!$H$4,Scoring!$I$4,IF(AK74&lt;Scoring!$H$5,Scoring!$I$5,IF(AK74&lt;Scoring!$H$6,Scoring!$I$6,IF(AK74&lt;Scoring!$H$7,Scoring!$I$7,IF(AK74&gt;=Scoring!$H$7,Scoring!$I$8,"")))))))))))</f>
        <v/>
      </c>
      <c r="AN74" s="79"/>
      <c r="AO74" s="79"/>
      <c r="AP74" s="79"/>
      <c r="AQ74" s="79"/>
      <c r="AR74" s="79"/>
      <c r="AS74" s="78"/>
      <c r="AU74" s="79">
        <f>IF(IFERROR(F74,99)=99,IF(IFERROR(G74,99)=99,IF(IFERROR(H74,99)=99,IF(IFERROR(I74,99)=99,IF(IFERROR(E74,99)=99,IF(IFERROR(J74,99)=99,0,Scoring!$B$7),Scoring!$B$3),Scoring!$B$2),Scoring!$B$6),Scoring!$B$5),Scoring!$B$4)</f>
        <v>0.5</v>
      </c>
      <c r="AV74" s="78">
        <f t="shared" si="14"/>
        <v>2.2000000000000002</v>
      </c>
      <c r="AW74" s="78" t="str">
        <f t="shared" si="16"/>
        <v/>
      </c>
      <c r="AX74" s="66" t="str">
        <f t="shared" si="17"/>
        <v/>
      </c>
      <c r="AY74" s="78"/>
      <c r="AZ74" s="76"/>
      <c r="BA74" s="76"/>
      <c r="BB74" s="76"/>
    </row>
    <row r="75" spans="1:54" x14ac:dyDescent="0.25">
      <c r="A75" s="77" t="s">
        <v>3043</v>
      </c>
      <c r="B75" s="76" t="str">
        <f t="shared" si="15"/>
        <v>246-677-8</v>
      </c>
      <c r="C75" s="77" t="s">
        <v>1027</v>
      </c>
      <c r="D75" s="77" t="s">
        <v>1028</v>
      </c>
      <c r="E75" s="76" t="str">
        <f>IF(C75="-",IF(A75="-",VLOOKUP(D75,'sin-list 180320_update'!$C$2:$C$835,1,FALSE),VLOOKUP(A75,'sin-list 180320_update'!$A$2:$A$835,1,FALSE)),VLOOKUP(C75,'sin-list 180320_update'!$B$2:$B$835,1,FALSE))</f>
        <v>246-677-8</v>
      </c>
      <c r="F75" s="76" t="e">
        <f>IF($C75="-",IF($A75="-",VLOOKUP($D75,'REACH Bilaga XVII_update'!$A$5:$A$131,1,FALSE),VLOOKUP($A75,'REACH Bilaga XVII_update'!$C$5:$C$131,1,FALSE)),VLOOKUP($C75,'REACH Bilaga XVII_update'!$B$5:$B$131,1,FALSE))</f>
        <v>#N/A</v>
      </c>
      <c r="G75" s="76" t="str">
        <f>IF($C75="-",IF($A75="-",VLOOKUP($D75,' REACH Bilaga 59_update'!$A$5:$A$210,1,FALSE),VLOOKUP($A75,' REACH Bilaga 59_update'!$D$5:$D$210,1,FALSE)),VLOOKUP($C75,' REACH Bilaga 59_update'!$C$5:$C$210,1,FALSE))</f>
        <v>246-677-8</v>
      </c>
      <c r="H75" s="76" t="str">
        <f>IF($C75="-",IF($A75="-",VLOOKUP($D75,'REACH Bilaga XIV_update'!$A$5:$A$110,1,FALSE),VLOOKUP($A75,'REACH Bilaga XIV_update'!$D$5:$D$110,1,FALSE)),VLOOKUP($C75,'REACH Bilaga XIV_update'!$C$5:$C$110,1,FALSE))</f>
        <v>246-677-8</v>
      </c>
      <c r="I75" s="76" t="str">
        <f>IF($C75="-",IF($A75="-",VLOOKUP($D75,CoRAP_update!$A$5:$A$376,1,FALSE),VLOOKUP($A75,CoRAP_update!$D$5:$D$376,1,FALSE)),VLOOKUP($C75,CoRAP_update!$C$5:$C$376,1,FALSE))</f>
        <v>246-677-8</v>
      </c>
      <c r="J75" s="76" t="e">
        <f>IF($C75="-",IF($A75="-",VLOOKUP($D75,EDC_update!$C$2:$C$450,1,FALSE),VLOOKUP($A75,EDC_update!$B$2:$B$450,1,FALSE)),VLOOKUP($C75,EDC_update!$L$2:$L$450,1,FALSE))</f>
        <v>#N/A</v>
      </c>
      <c r="K75" s="76" t="str">
        <f>IF($C75="-",IF($A75="-",IF(VLOOKUP($D75,'sin-list 180320_update'!$C$2:$S$835,3,FALSE)="",NA(),VLOOKUP($D75,'sin-list 180320_update'!$C$2:$S$835,3,FALSE)),IF(VLOOKUP($A75,'sin-list 180320_update'!$A$2:$S$835,5,FALSE)="",NA(),VLOOKUP($A75,'sin-list 180320_update'!$A$2:$S$835,5,FALSE))),IF(VLOOKUP($C75,'sin-list 180320_update'!$B$2:$S$835,4,FALSE)="",NA(),VLOOKUP($C75,'sin-list 180320_update'!$B$2:$S$835,4,FALSE)))</f>
        <v>Classified CMR according to Annex VI of Regulation 1272/2008</v>
      </c>
      <c r="L75" s="76" t="str">
        <f>IF($C75="-",IF($A75="-",VLOOKUP($D75,'sin-list 180320_update'!$C$2:$S$835,6,FALSE),VLOOKUP($A75,'sin-list 180320_update'!$A$2:$S$835,8,FALSE)),VLOOKUP($C75,'sin-list 180320_update'!$B$2:$S$835,7,FALSE))</f>
        <v>Repr. 1B</v>
      </c>
      <c r="M75" s="76" t="str">
        <f>IF($C75="-",IF($A75="-",IF(VLOOKUP($D75,'sin-list 180320_update'!$C$2:$S$835,8,FALSE)="",NA(),VLOOKUP($D75,'sin-list 180320_update'!$C$2:$S$835,8,FALSE)),IF(VLOOKUP($A75,'sin-list 180320_update'!$A$2:$S$835,10,FALSE)="",NA(),VLOOKUP($A75,'sin-list 180320_update'!$A$2:$S$835,10,FALSE))),IF(VLOOKUP($C75,'sin-list 180320_update'!$B$2:$S$835,9,FALSE)="",NA(),VLOOKUP($C75,'sin-list 180320_update'!$B$2:$S$835,9,FALSE)))</f>
        <v>H360F</v>
      </c>
      <c r="N75" s="76" t="e">
        <f>IF($C75="-",IF($A75="-",IF(VLOOKUP($D75,'REACH Bilaga XVII_update'!$A$5:$E$131,4,FALSE)="",NA(),VLOOKUP($D75,'REACH Bilaga XVII_update'!$A$5:$E$131,4,FALSE)),IF(VLOOKUP($A75,'REACH Bilaga XVII_update'!$C$5:$D$131,2,FALSE)="",NA(),VLOOKUP($A75,'REACH Bilaga XVII_update'!$C$5:$D$131,2,FALSE))),IF(VLOOKUP($C75,'REACH Bilaga XVII_update'!$B$5:$D$131,3,FALSE)="",NA(),VLOOKUP($C75,'REACH Bilaga XVII_update'!$B$5:$D$131,3,FALSE)))</f>
        <v>#N/A</v>
      </c>
      <c r="O75" s="76" t="str">
        <f>IF($C75="-",IF($A75="-",IF(VLOOKUP($D75,' REACH Bilaga 59_update'!$A$5:$E$210,5,FALSE)="",NA(),VLOOKUP($D75,' REACH Bilaga 59_update'!$A$5:$E$210,5,FALSE)),IF(VLOOKUP($A75,' REACH Bilaga 59_update'!$D$5:$E$210,2,FALSE)="",NA(),VLOOKUP($A75,' REACH Bilaga 59_update'!$D$5:$E$210,2,FALSE))),IF(VLOOKUP($C75,' REACH Bilaga 59_update'!$C$5:$E$210,3,FALSE)="",NA(),VLOOKUP($C75,' REACH Bilaga 59_update'!$C$5:$E$210,3,FALSE)))</f>
        <v>H360F</v>
      </c>
      <c r="P75" s="76" t="str">
        <f>IF(C75="-",IF(A75="-",IFERROR(VLOOKUP($D75,' REACH Bilaga 59_update'!$A$5:$F$210,MATCH(Sammanfattning!P$1,' REACH Bilaga 59_update'!$A$4:$F$4,0),FALSE),VLOOKUP($D75,'REACH Bilaga XIV_update'!$A$4:$H$110,MATCH(Sammanfattning!P$1,'REACH Bilaga XIV_update'!$A$4:$H$4,0),FALSE)),IFERROR(VLOOKUP($A75,' REACH Bilaga 59_update'!$D$5:$F$210,MATCH(Sammanfattning!P$1,' REACH Bilaga 59_update'!$D$4:$F$4,0),FALSE),VLOOKUP($A75,'REACH Bilaga XIV_update'!$D$4:$H$110,MATCH(Sammanfattning!P$1,'REACH Bilaga XIV_update'!$D$4:$H$4,0),FALSE))),IFERROR(VLOOKUP($C75,' REACH Bilaga 59_update'!$C$5:$F$210,MATCH(Sammanfattning!P$1,' REACH Bilaga 59_update'!$C$4:$F$4,0),FALSE),VLOOKUP($C75,'REACH Bilaga XIV_update'!$C$4:$H$110,MATCH(Sammanfattning!P$1,'REACH Bilaga XIV_update'!$C$4:$H$4,0),FALSE)))</f>
        <v>Toxic for reproduction (Article 57c)</v>
      </c>
      <c r="Q75" s="76" t="str">
        <f>IF($C75="-",IF($A75="-",IF(VLOOKUP($D75,'REACH Bilaga XIV_update'!$A$5:$I$110,9,FALSE)="",NA(),VLOOKUP($D75,'REACH Bilaga XIV_update'!$A$5:$I$110,9,FALSE)),IF(VLOOKUP($A75,'REACH Bilaga XIV_update'!$D$5:$I$110,6,FALSE)="",NA(),VLOOKUP($A75,'REACH Bilaga XIV_update'!$D$5:$I$110,6,FALSE))),IF(VLOOKUP($C75,'REACH Bilaga XIV_update'!$C$5:$I$110,7,FALSE)="",NA(),VLOOKUP($C75,'REACH Bilaga XIV_update'!$C$5:$I$110,7,FALSE)))</f>
        <v>H360F</v>
      </c>
      <c r="R75" s="76" t="str">
        <f>IF($C75="-",IF($A75="-",IF(VLOOKUP($D75,CoRAP_update!$A$5:$O$376,15,FALSE)="",NA(),VLOOKUP($D75,CoRAP_update!$A$5:$O$376,15,FALSE)),IF(VLOOKUP($A75,CoRAP_update!$D$5:$O$376,12,FALSE)="",NA(),VLOOKUP($A75,CoRAP_update!$D$5:$O$376,12,FALSE))),IF(VLOOKUP($C75,CoRAP_update!$C$5:$O$376,13,FALSE)="",NA(),VLOOKUP($C75,CoRAP_update!$C$5:$O$376,13,FALSE)))</f>
        <v>H360F</v>
      </c>
      <c r="S75" s="144" t="str">
        <f>IF($C75="-",IF($A75="-",VLOOKUP($D75,CoRAP_update!$A$5:$J$376,MATCH(Sammanfattning!S$1,CoRAP_update!$A$4:$J$4,0),FALSE),VLOOKUP($A75,CoRAP_update!$D$5:$J$376,MATCH(Sammanfattning!S$1,CoRAP_update!$D$4:$J$4,0),FALSE)),VLOOKUP($C75,CoRAP_update!$C$5:$J$376,MATCH(Sammanfattning!S$1,CoRAP_update!$C$4:$J$4,0),FALSE))</f>
        <v>Exposure of environment#Exposure of workers#High (aggregated) tonnage#High RCR#Suspected PBT/vPvB#Wide dispersive use</v>
      </c>
      <c r="T75" s="76" t="e">
        <f>IF($A75="-",VLOOKUP($D75,EDC_update!$C$2:$F$450,4,FALSE),VLOOKUP($A75,EDC_update!$B$2:$F$450,5,FALSE))</f>
        <v>#N/A</v>
      </c>
      <c r="V75" s="78">
        <f>IF(IFERROR(SEARCH("PBT",P75),99)=99,IF(IFERROR(SEARCH("suspected PBT",S75),99)=99,IF(IFERROR(SEARCH("concluded to be PBT",K75),99)=99,IF(IFERROR(SEARCH("PBT",S75),99)=99,IF(IFERROR(SEARCH("PBT cand",L75),99)=99,IF(IFERROR(SEARCH("PBT",L75),99)=99,IF(IFERROR(SEARCH("persistent, bioackumulative and toxic properties",K75),99)=99,0,Scoring!$E$3),Scoring!$E$3),Scoring!$E$7),Scoring!$E$3),Scoring!$E$5),Scoring!$E$6),Scoring!$E$3)</f>
        <v>0.7</v>
      </c>
      <c r="W75" s="78">
        <f>IF(IFERROR(SEARCH("vPvB",P75),99)=99,IF(IFERROR(SEARCH("suspected pbt/vPvB",S75),99)=99,IF(IFERROR(SEARCH("vPvB",S75),99)=99,IF(IFERROR(SEARCH("concluded to be a vPvB",S75),99)=99,IF(IFERROR(SEARCH("identified as vPvB",K75),99)=99,IF(IFERROR(SEARCH("concluded to be a vPvB",K75),99)=99,IF(IFERROR(SEARCH("concluded to be both pbt and vPvB",S75),99)=99,IF(IFERROR(SEARCH("concluded to be both pbt and vPvB",K75),99)=99,0,Scoring!$E$5),Scoring!$E$5),Scoring!$E$5),Scoring!$E$5),Scoring!$E$5),Scoring!$E$4),Scoring!$E$6),Scoring!$E$4)</f>
        <v>0.7</v>
      </c>
      <c r="X75" s="78">
        <f>IF(IFERROR(SEARCH("H410",N75),99)=99,IF(IFERROR(SEARCH("H410",O75),99)=99,IF(IFERROR(SEARCH("H410",Q75),99)=99,IF(IFERROR(SEARCH("H410",M75),99)=99,IF(IFERROR(SEARCH("H410",R75),99)=99,IF(IFERROR(SEARCH("H411",N75),99)=99,IF(IFERROR(SEARCH("H411",O75),99)=99,IF(IFERROR(SEARCH("H411",Q75),99)=99,IF(IFERROR(SEARCH("H411",M75),99)=99,IF(IFERROR(SEARCH("H411",R75),99)=99,IF(IFERROR(SEARCH("H413",N75),99)=99,IF(IFERROR(SEARCH("H413",O75),99)=99,IF(IFERROR(SEARCH("H413",Q75),99)=99,IF(IFERROR(SEARCH("H413",M75),99)=99,IF(IFERROR(SEARCH("H413",R75),99)=99,IF(IFERROR(SEARCH("H412",N75),99)=99,IF(IFERROR(SEARCH("H412",O75),99)=99,IF(IFERROR(SEARCH("H412",Q75),99)=99,IF(IFERROR(SEARCH("H412",M75),99)=99,IF(IFERROR(SEARCH("H412",R75),99)=99,0,Scoring!$E$2),Scoring!$E$2),Scoring!$E$2),Scoring!$E$2),Scoring!$E$2),Scoring!$E$2),Scoring!$E$2),Scoring!$E$2),Scoring!$E$2),Scoring!$E$2),Scoring!$E$2),Scoring!$E$2),Scoring!$E$2),Scoring!$E$2),Scoring!$E$2),Scoring!$E$2),Scoring!$E$2),Scoring!$E$2),Scoring!$E$2),Scoring!$E$2)</f>
        <v>0</v>
      </c>
      <c r="Y75" s="78">
        <f>IF(IFERROR(SEARCH("CMR",K75),99)=99,IF(IFERROR(SEARCH("Suspected CMR",S75),99)=99,IF(IFERROR(SEARCH("CMR",S75),99)=99,0,Scoring!$E$8),Scoring!$E$9),Scoring!$E$8)</f>
        <v>3</v>
      </c>
      <c r="Z75" s="78">
        <f>IF(IFERROR(SEARCH("H350",N75),99)=99,IF(IFERROR(SEARCH("H350",O75),99)=99,IF(IFERROR(SEARCH("H350",Q75),99)=99,IF(IFERROR(SEARCH("H350",M75),99)=99,IF(IFERROR(SEARCH("H350",R75),99)=99,IF(IFERROR(SEARCH("H351",N75),99)=99,IF(IFERROR(SEARCH("H351",O75),99)=99,IF(IFERROR(SEARCH("H351",Q75),99)=99,IF(IFERROR(SEARCH("H351",M75),99)=99,IF(IFERROR(SEARCH("H351",R75),99)=99,IF(IFERROR(SEARCH("carcinogenic",P75),99)=99,IF(IFERROR(SEARCH("suspected carcinogenic",S75),99)=99,0,Scoring!$E$12),Scoring!$E$11),Scoring!$E$10),Scoring!$E$10),Scoring!$E$10),Scoring!$E$10),Scoring!$E$10),Scoring!$E$10),Scoring!$E$10),Scoring!$E$10),Scoring!$E$10),Scoring!$E$10)</f>
        <v>0</v>
      </c>
      <c r="AA75" s="78">
        <f>IF(IFERROR(SEARCH("H340",N75),99)=99,IF(IFERROR(SEARCH("H340",O75),99)=99,IF(IFERROR(SEARCH("H340",Q75),99)=99,IF(IFERROR(SEARCH("H340",M75),99)=99,IF(IFERROR(SEARCH("H340",R75),99)=99,IF(IFERROR(SEARCH("H341",N75),99)=99,IF(IFERROR(SEARCH("H341",O75),99)=99,IF(IFERROR(SEARCH("H341",Q75),99)=99,IF(IFERROR(SEARCH("H341",M75),99)=99,IF(IFERROR(SEARCH("H341",R75),99)=99,IF(IFERROR(SEARCH("mutagenic",P75),99)=99,IF(IFERROR(SEARCH("suspected mutagenic",S75),99)=99,0,Scoring!$E$15),Scoring!$E$14),Scoring!$E$13),Scoring!$E$13),Scoring!$E$13),Scoring!$E$13),Scoring!$E$13),Scoring!$E$13),Scoring!$E$13),Scoring!$E$13),Scoring!$E$13),Scoring!$E$13)</f>
        <v>0</v>
      </c>
      <c r="AB75" s="78">
        <f>IF(IFERROR(SEARCH("H360",N75),99)=99,IF(IFERROR(SEARCH("H360",O75),99)=99,IF(IFERROR(SEARCH("H360",Q75),99)=99,IF(IFERROR(SEARCH("H360",M75),99)=99,IF(IFERROR(SEARCH("H360",R75),99)=99,IF(IFERROR(SEARCH("H361",N75),99)=99,IF(IFERROR(SEARCH("H361",O75),99)=99,IF(IFERROR(SEARCH("H361",Q75),99)=99,IF(IFERROR(SEARCH("H361",M75),99)=99,IF(IFERROR(SEARCH("H361",R75),99)=99,IF(IFERROR(SEARCH("reproduction",P75),99)=99,IF(IFERROR(SEARCH("suspected reprotoxic",S75),99)=99,IF(IFERROR(SEARCH("reprotoxic",S75),99)=99,IF(IFERROR(SEARCH("reprotoxic",K75),99)=99,0,Scoring!$E$18),Scoring!$E$18),Scoring!$E$19),Scoring!$E$17),Scoring!$E$16),Scoring!$E$16),Scoring!$E$16),Scoring!$E$16),Scoring!$E$16),Scoring!$E$16),Scoring!$E$16),Scoring!$E$16),Scoring!$E$16),Scoring!$E$16)</f>
        <v>1</v>
      </c>
      <c r="AC75" s="78">
        <f>IF(IFERROR(SEARCH("57f",L75),99)=99,IF(IFERROR(SEARCH("57(f)",P75),99)=99,0,Scoring!$E$20),Scoring!$E$20)</f>
        <v>0</v>
      </c>
      <c r="AD75" s="78">
        <f>IF(IFERROR(SEARCH("CAT1",T75),99)=99,IF(IFERROR(SEARCH("CAT2",T75),99)=99,IF(IFERROR(SEARCH("CAT3",T75),99)=99,IF(IFERROR(SEARCH("concluded to be endocrine",K75),99)=99,IF(IFERROR(SEARCH("categorised as endocrine",K75),99)=99,IF(IFERROR(SEARCH("endocrine disrupting",P75),99)=99,IF(IFERROR(SEARCH("endocrine disrupting",K75),99)=99,IF(IFERROR(SEARCH("suspected endocrine",S75),99)=99,IF(IFERROR(SEARCH("potential endocrine",S75),99)=99,0,Scoring!$E$25),Scoring!$E$25),Scoring!$E$24),Scoring!$E$24),Scoring!$E$24),Scoring!$E$24),Scoring!$E$23),Scoring!$E$22),Scoring!$E$21)</f>
        <v>0</v>
      </c>
      <c r="AE75" s="78">
        <f>IF(IFERROR(SEARCH("suspected sensitiser",S75),99)=99,IF(IFERROR(SEARCH("sensitiser",S75),99)=99,IF(IFERROR(SEARCH("other hazard based concern",S75),99)=99,0,Scoring!$E$28),Scoring!$E$26),Scoring!$E$27)</f>
        <v>0</v>
      </c>
      <c r="AF75" s="78">
        <f>IF(IFERROR(M75,1)=1,IF(IFERROR(N75,1)=1,IF(IFERROR(O75,1)=1,IF(IFERROR(Q75,1)=1,IF(IFERROR(R75,1)=1,IF(IFERROR(T75,1)=1,IF(IFERROR(K75,1)=1,IF(IFERROR(P75,1)=1,IF(IFERROR(S75,1)=1,Scoring!$E$29,0),0),0),0),0),0),0),0),0)</f>
        <v>0</v>
      </c>
      <c r="AG75" s="78">
        <f t="shared" si="13"/>
        <v>4.4000000000000004</v>
      </c>
      <c r="AI75" s="93" t="e">
        <f>IF(A75="-",IF(D75="-",#N/A,VLOOKUP(D75,Exponering!$A$6:O$501,15,FALSE)),VLOOKUP(A75,Exponering!$A$6:$O$501,15,FALSE))</f>
        <v>#N/A</v>
      </c>
      <c r="AJ75" s="94" t="str">
        <f>IF(IFERROR(AI75,"")="","",IF(AI75="No data",Scoring!$M$9,IF(AI75&lt;Scoring!$L$2,Scoring!$M$2,IF(AI75&lt;Scoring!$L$3,Scoring!$M$3,IF(AI75&lt;Scoring!$L$4,Scoring!$M$4,IF(AI75&lt;Scoring!$L$5,Scoring!$M$5,IF(AI75&lt;Scoring!$L$6,Scoring!$M$6,IF(AI75&lt;Scoring!$L$7,Scoring!$M$7,IF(AI75&gt;=Scoring!$L$7,Scoring!$M$8,"")))))))))</f>
        <v/>
      </c>
      <c r="AK75" s="76" t="str">
        <f>IF(A75="-",IF(D75="-",#N/A,VLOOKUP(D75,'Total Use SPIN'!$A$5:H$272,5,FALSE)),VLOOKUP(A75,'Total Use SPIN'!$A$5:$H$272,5,FALSE))</f>
        <v>UVCB, mixture, intermediate</v>
      </c>
      <c r="AL75" s="75">
        <f>IF(IFERROR(AK75,"")="","",IF(AK75="Confidential",Scoring!$I$10,IF(AK75="No data",Scoring!$I$10,IF(AK75="UVCB, mixture, intermediate",Scoring!$I$9,IF(AK75&lt;Scoring!$H$2,Scoring!$I$2,IF(AK75&lt;Scoring!$H$3,Scoring!$I$3,IF(AK75&lt;Scoring!$H$4,Scoring!$I$4,IF(AK75&lt;Scoring!$H$5,Scoring!$I$5,IF(AK75&lt;Scoring!$H$6,Scoring!$I$6,IF(AK75&lt;Scoring!$H$7,Scoring!$I$7,IF(AK75&gt;=Scoring!$H$7,Scoring!$I$8,"")))))))))))</f>
        <v>-40</v>
      </c>
      <c r="AN75" s="79"/>
      <c r="AO75" s="79"/>
      <c r="AP75" s="79"/>
      <c r="AQ75" s="79"/>
      <c r="AR75" s="79"/>
      <c r="AS75" s="78"/>
      <c r="AU75" s="79">
        <f>IF(IFERROR(F75,99)=99,IF(IFERROR(G75,99)=99,IF(IFERROR(H75,99)=99,IF(IFERROR(I75,99)=99,IF(IFERROR(E75,99)=99,IF(IFERROR(J75,99)=99,0,Scoring!$B$7),Scoring!$B$3),Scoring!$B$2),Scoring!$B$6),Scoring!$B$5),Scoring!$B$4)</f>
        <v>1</v>
      </c>
      <c r="AV75" s="78">
        <f t="shared" si="14"/>
        <v>4.4000000000000004</v>
      </c>
      <c r="AW75" s="78">
        <f t="shared" si="16"/>
        <v>-40</v>
      </c>
      <c r="AX75" s="66" t="str">
        <f t="shared" si="17"/>
        <v/>
      </c>
      <c r="AY75" s="78"/>
      <c r="AZ75" s="76"/>
      <c r="BA75" s="76"/>
      <c r="BB75" s="76"/>
    </row>
    <row r="76" spans="1:54" x14ac:dyDescent="0.25">
      <c r="A76" s="77" t="s">
        <v>5286</v>
      </c>
      <c r="B76" s="76" t="str">
        <f t="shared" si="15"/>
        <v>247-759-6</v>
      </c>
      <c r="C76" s="77" t="s">
        <v>5285</v>
      </c>
      <c r="D76" s="77" t="s">
        <v>5284</v>
      </c>
      <c r="E76" s="76" t="e">
        <f>IF(C76="-",IF(A76="-",VLOOKUP(D76,'sin-list 180320_update'!$C$2:$C$835,1,FALSE),VLOOKUP(A76,'sin-list 180320_update'!$A$2:$A$835,1,FALSE)),VLOOKUP(C76,'sin-list 180320_update'!$B$2:$B$835,1,FALSE))</f>
        <v>#N/A</v>
      </c>
      <c r="F76" s="76" t="e">
        <f>IF($C76="-",IF($A76="-",VLOOKUP($D76,'REACH Bilaga XVII_update'!$A$5:$A$131,1,FALSE),VLOOKUP($A76,'REACH Bilaga XVII_update'!$C$5:$C$131,1,FALSE)),VLOOKUP($C76,'REACH Bilaga XVII_update'!$B$5:$B$131,1,FALSE))</f>
        <v>#N/A</v>
      </c>
      <c r="G76" s="76" t="str">
        <f>IF($C76="-",IF($A76="-",VLOOKUP($D76,' REACH Bilaga 59_update'!$A$5:$A$210,1,FALSE),VLOOKUP($A76,' REACH Bilaga 59_update'!$D$5:$D$210,1,FALSE)),VLOOKUP($C76,' REACH Bilaga 59_update'!$C$5:$C$210,1,FALSE))</f>
        <v>247-759-6</v>
      </c>
      <c r="H76" s="76" t="e">
        <f>IF($C76="-",IF($A76="-",VLOOKUP($D76,'REACH Bilaga XIV_update'!$A$5:$A$110,1,FALSE),VLOOKUP($A76,'REACH Bilaga XIV_update'!$D$5:$D$110,1,FALSE)),VLOOKUP($C76,'REACH Bilaga XIV_update'!$C$5:$C$110,1,FALSE))</f>
        <v>#N/A</v>
      </c>
      <c r="I76" s="76" t="str">
        <f>IF($C76="-",IF($A76="-",VLOOKUP($D76,CoRAP_update!$A$5:$A$376,1,FALSE),VLOOKUP($A76,CoRAP_update!$D$5:$D$376,1,FALSE)),VLOOKUP($C76,CoRAP_update!$C$5:$C$376,1,FALSE))</f>
        <v>247-759-6</v>
      </c>
      <c r="J76" s="76" t="e">
        <f>IF($C76="-",IF($A76="-",VLOOKUP($D76,EDC_update!$C$2:$C$450,1,FALSE),VLOOKUP($A76,EDC_update!$B$2:$B$450,1,FALSE)),VLOOKUP($C76,EDC_update!$L$2:$L$450,1,FALSE))</f>
        <v>#N/A</v>
      </c>
      <c r="K76" s="76" t="e">
        <f>IF($C76="-",IF($A76="-",IF(VLOOKUP($D76,'sin-list 180320_update'!$C$2:$S$835,3,FALSE)="",NA(),VLOOKUP($D76,'sin-list 180320_update'!$C$2:$S$835,3,FALSE)),IF(VLOOKUP($A76,'sin-list 180320_update'!$A$2:$S$835,5,FALSE)="",NA(),VLOOKUP($A76,'sin-list 180320_update'!$A$2:$S$835,5,FALSE))),IF(VLOOKUP($C76,'sin-list 180320_update'!$B$2:$S$835,4,FALSE)="",NA(),VLOOKUP($C76,'sin-list 180320_update'!$B$2:$S$835,4,FALSE)))</f>
        <v>#N/A</v>
      </c>
      <c r="L76" s="76" t="e">
        <f>IF($C76="-",IF($A76="-",VLOOKUP($D76,'sin-list 180320_update'!$C$2:$S$835,6,FALSE),VLOOKUP($A76,'sin-list 180320_update'!$A$2:$S$835,8,FALSE)),VLOOKUP($C76,'sin-list 180320_update'!$B$2:$S$835,7,FALSE))</f>
        <v>#N/A</v>
      </c>
      <c r="M76" s="76" t="e">
        <f>IF($C76="-",IF($A76="-",IF(VLOOKUP($D76,'sin-list 180320_update'!$C$2:$S$835,8,FALSE)="",NA(),VLOOKUP($D76,'sin-list 180320_update'!$C$2:$S$835,8,FALSE)),IF(VLOOKUP($A76,'sin-list 180320_update'!$A$2:$S$835,10,FALSE)="",NA(),VLOOKUP($A76,'sin-list 180320_update'!$A$2:$S$835,10,FALSE))),IF(VLOOKUP($C76,'sin-list 180320_update'!$B$2:$S$835,9,FALSE)="",NA(),VLOOKUP($C76,'sin-list 180320_update'!$B$2:$S$835,9,FALSE)))</f>
        <v>#N/A</v>
      </c>
      <c r="N76" s="76" t="e">
        <f>IF($C76="-",IF($A76="-",IF(VLOOKUP($D76,'REACH Bilaga XVII_update'!$A$5:$E$131,4,FALSE)="",NA(),VLOOKUP($D76,'REACH Bilaga XVII_update'!$A$5:$E$131,4,FALSE)),IF(VLOOKUP($A76,'REACH Bilaga XVII_update'!$C$5:$D$131,2,FALSE)="",NA(),VLOOKUP($A76,'REACH Bilaga XVII_update'!$C$5:$D$131,2,FALSE))),IF(VLOOKUP($C76,'REACH Bilaga XVII_update'!$B$5:$D$131,3,FALSE)="",NA(),VLOOKUP($C76,'REACH Bilaga XVII_update'!$B$5:$D$131,3,FALSE)))</f>
        <v>#N/A</v>
      </c>
      <c r="O76" s="76" t="str">
        <f>IF($C76="-",IF($A76="-",IF(VLOOKUP($D76,' REACH Bilaga 59_update'!$A$5:$E$210,5,FALSE)="",NA(),VLOOKUP($D76,' REACH Bilaga 59_update'!$A$5:$E$210,5,FALSE)),IF(VLOOKUP($A76,' REACH Bilaga 59_update'!$D$5:$E$210,2,FALSE)="",NA(),VLOOKUP($A76,' REACH Bilaga 59_update'!$D$5:$E$210,2,FALSE))),IF(VLOOKUP($C76,' REACH Bilaga 59_update'!$C$5:$E$210,3,FALSE)="",NA(),VLOOKUP($C76,' REACH Bilaga 59_update'!$C$5:$E$210,3,FALSE)))</f>
        <v>H317;_x000D_
H400;_x000D_
H410</v>
      </c>
      <c r="P76" s="76" t="str">
        <f>IF(C76="-",IF(A76="-",IFERROR(VLOOKUP($D76,' REACH Bilaga 59_update'!$A$5:$F$210,MATCH(Sammanfattning!P$1,' REACH Bilaga 59_update'!$A$4:$F$4,0),FALSE),VLOOKUP($D76,'REACH Bilaga XIV_update'!$A$4:$H$110,MATCH(Sammanfattning!P$1,'REACH Bilaga XIV_update'!$A$4:$H$4,0),FALSE)),IFERROR(VLOOKUP($A76,' REACH Bilaga 59_update'!$D$5:$F$210,MATCH(Sammanfattning!P$1,' REACH Bilaga 59_update'!$D$4:$F$4,0),FALSE),VLOOKUP($A76,'REACH Bilaga XIV_update'!$D$4:$H$110,MATCH(Sammanfattning!P$1,'REACH Bilaga XIV_update'!$D$4:$H$4,0),FALSE))),IFERROR(VLOOKUP($C76,' REACH Bilaga 59_update'!$C$5:$F$210,MATCH(Sammanfattning!P$1,' REACH Bilaga 59_update'!$C$4:$F$4,0),FALSE),VLOOKUP($C76,'REACH Bilaga XIV_update'!$C$4:$H$110,MATCH(Sammanfattning!P$1,'REACH Bilaga XIV_update'!$C$4:$H$4,0),FALSE)))</f>
        <v>Endocrine disrupting properties (Article 57(f) - environment)</v>
      </c>
      <c r="Q76" s="76" t="e">
        <f>IF($C76="-",IF($A76="-",IF(VLOOKUP($D76,'REACH Bilaga XIV_update'!$A$5:$I$110,9,FALSE)="",NA(),VLOOKUP($D76,'REACH Bilaga XIV_update'!$A$5:$I$110,9,FALSE)),IF(VLOOKUP($A76,'REACH Bilaga XIV_update'!$D$5:$I$110,6,FALSE)="",NA(),VLOOKUP($A76,'REACH Bilaga XIV_update'!$D$5:$I$110,6,FALSE))),IF(VLOOKUP($C76,'REACH Bilaga XIV_update'!$C$5:$I$110,7,FALSE)="",NA(),VLOOKUP($C76,'REACH Bilaga XIV_update'!$C$5:$I$110,7,FALSE)))</f>
        <v>#N/A</v>
      </c>
      <c r="R76" s="76" t="str">
        <f>IF($C76="-",IF($A76="-",IF(VLOOKUP($D76,CoRAP_update!$A$5:$O$376,15,FALSE)="",NA(),VLOOKUP($D76,CoRAP_update!$A$5:$O$376,15,FALSE)),IF(VLOOKUP($A76,CoRAP_update!$D$5:$O$376,12,FALSE)="",NA(),VLOOKUP($A76,CoRAP_update!$D$5:$O$376,12,FALSE))),IF(VLOOKUP($C76,CoRAP_update!$C$5:$O$376,13,FALSE)="",NA(),VLOOKUP($C76,CoRAP_update!$C$5:$O$376,13,FALSE)))</f>
        <v>H317
H400
H410</v>
      </c>
      <c r="S76" s="144" t="str">
        <f>IF($C76="-",IF($A76="-",VLOOKUP($D76,CoRAP_update!$A$5:$J$376,MATCH(Sammanfattning!S$1,CoRAP_update!$A$4:$J$4,0),FALSE),VLOOKUP($A76,CoRAP_update!$D$5:$J$376,MATCH(Sammanfattning!S$1,CoRAP_update!$D$4:$J$4,0),FALSE)),VLOOKUP($C76,CoRAP_update!$C$5:$J$376,MATCH(Sammanfattning!S$1,CoRAP_update!$C$4:$J$4,0),FALSE))</f>
        <v>Suspected PBT/vPvB#Consumer use#Exposure of sensitive populations#High (aggregated) tonnage#High RCR#Wide dispersive use</v>
      </c>
      <c r="T76" s="76" t="e">
        <f>IF($A76="-",VLOOKUP($D76,EDC_update!$C$2:$F$450,4,FALSE),VLOOKUP($A76,EDC_update!$B$2:$F$450,5,FALSE))</f>
        <v>#N/A</v>
      </c>
      <c r="V76" s="78">
        <f>IF(IFERROR(SEARCH("PBT",P76),99)=99,IF(IFERROR(SEARCH("suspected PBT",S76),99)=99,IF(IFERROR(SEARCH("concluded to be PBT",K76),99)=99,IF(IFERROR(SEARCH("PBT",S76),99)=99,IF(IFERROR(SEARCH("PBT cand",L76),99)=99,IF(IFERROR(SEARCH("PBT",L76),99)=99,IF(IFERROR(SEARCH("persistent, bioackumulative and toxic properties",K76),99)=99,0,Scoring!$E$3),Scoring!$E$3),Scoring!$E$7),Scoring!$E$3),Scoring!$E$5),Scoring!$E$6),Scoring!$E$3)</f>
        <v>0.7</v>
      </c>
      <c r="W76" s="78">
        <f>IF(IFERROR(SEARCH("vPvB",P76),99)=99,IF(IFERROR(SEARCH("suspected pbt/vPvB",S76),99)=99,IF(IFERROR(SEARCH("vPvB",S76),99)=99,IF(IFERROR(SEARCH("concluded to be a vPvB",S76),99)=99,IF(IFERROR(SEARCH("identified as vPvB",K76),99)=99,IF(IFERROR(SEARCH("concluded to be a vPvB",K76),99)=99,IF(IFERROR(SEARCH("concluded to be both pbt and vPvB",S76),99)=99,IF(IFERROR(SEARCH("concluded to be both pbt and vPvB",K76),99)=99,0,Scoring!$E$5),Scoring!$E$5),Scoring!$E$5),Scoring!$E$5),Scoring!$E$5),Scoring!$E$4),Scoring!$E$6),Scoring!$E$4)</f>
        <v>0.7</v>
      </c>
      <c r="X76" s="78">
        <f>IF(IFERROR(SEARCH("H410",N76),99)=99,IF(IFERROR(SEARCH("H410",O76),99)=99,IF(IFERROR(SEARCH("H410",Q76),99)=99,IF(IFERROR(SEARCH("H410",M76),99)=99,IF(IFERROR(SEARCH("H410",R76),99)=99,IF(IFERROR(SEARCH("H411",N76),99)=99,IF(IFERROR(SEARCH("H411",O76),99)=99,IF(IFERROR(SEARCH("H411",Q76),99)=99,IF(IFERROR(SEARCH("H411",M76),99)=99,IF(IFERROR(SEARCH("H411",R76),99)=99,IF(IFERROR(SEARCH("H413",N76),99)=99,IF(IFERROR(SEARCH("H413",O76),99)=99,IF(IFERROR(SEARCH("H413",Q76),99)=99,IF(IFERROR(SEARCH("H413",M76),99)=99,IF(IFERROR(SEARCH("H413",R76),99)=99,IF(IFERROR(SEARCH("H412",N76),99)=99,IF(IFERROR(SEARCH("H412",O76),99)=99,IF(IFERROR(SEARCH("H412",Q76),99)=99,IF(IFERROR(SEARCH("H412",M76),99)=99,IF(IFERROR(SEARCH("H412",R76),99)=99,0,Scoring!$E$2),Scoring!$E$2),Scoring!$E$2),Scoring!$E$2),Scoring!$E$2),Scoring!$E$2),Scoring!$E$2),Scoring!$E$2),Scoring!$E$2),Scoring!$E$2),Scoring!$E$2),Scoring!$E$2),Scoring!$E$2),Scoring!$E$2),Scoring!$E$2),Scoring!$E$2),Scoring!$E$2),Scoring!$E$2),Scoring!$E$2),Scoring!$E$2)</f>
        <v>1</v>
      </c>
      <c r="Y76" s="78">
        <f>IF(IFERROR(SEARCH("CMR",K76),99)=99,IF(IFERROR(SEARCH("Suspected CMR",S76),99)=99,IF(IFERROR(SEARCH("CMR",S76),99)=99,0,Scoring!$E$8),Scoring!$E$9),Scoring!$E$8)</f>
        <v>0</v>
      </c>
      <c r="Z76" s="78">
        <f>IF(IFERROR(SEARCH("H350",N76),99)=99,IF(IFERROR(SEARCH("H350",O76),99)=99,IF(IFERROR(SEARCH("H350",Q76),99)=99,IF(IFERROR(SEARCH("H350",M76),99)=99,IF(IFERROR(SEARCH("H350",R76),99)=99,IF(IFERROR(SEARCH("H351",N76),99)=99,IF(IFERROR(SEARCH("H351",O76),99)=99,IF(IFERROR(SEARCH("H351",Q76),99)=99,IF(IFERROR(SEARCH("H351",M76),99)=99,IF(IFERROR(SEARCH("H351",R76),99)=99,IF(IFERROR(SEARCH("carcinogenic",P76),99)=99,IF(IFERROR(SEARCH("suspected carcinogenic",S76),99)=99,0,Scoring!$E$12),Scoring!$E$11),Scoring!$E$10),Scoring!$E$10),Scoring!$E$10),Scoring!$E$10),Scoring!$E$10),Scoring!$E$10),Scoring!$E$10),Scoring!$E$10),Scoring!$E$10),Scoring!$E$10)</f>
        <v>0</v>
      </c>
      <c r="AA76" s="78">
        <f>IF(IFERROR(SEARCH("H340",N76),99)=99,IF(IFERROR(SEARCH("H340",O76),99)=99,IF(IFERROR(SEARCH("H340",Q76),99)=99,IF(IFERROR(SEARCH("H340",M76),99)=99,IF(IFERROR(SEARCH("H340",R76),99)=99,IF(IFERROR(SEARCH("H341",N76),99)=99,IF(IFERROR(SEARCH("H341",O76),99)=99,IF(IFERROR(SEARCH("H341",Q76),99)=99,IF(IFERROR(SEARCH("H341",M76),99)=99,IF(IFERROR(SEARCH("H341",R76),99)=99,IF(IFERROR(SEARCH("mutagenic",P76),99)=99,IF(IFERROR(SEARCH("suspected mutagenic",S76),99)=99,0,Scoring!$E$15),Scoring!$E$14),Scoring!$E$13),Scoring!$E$13),Scoring!$E$13),Scoring!$E$13),Scoring!$E$13),Scoring!$E$13),Scoring!$E$13),Scoring!$E$13),Scoring!$E$13),Scoring!$E$13)</f>
        <v>0</v>
      </c>
      <c r="AB76" s="78">
        <f>IF(IFERROR(SEARCH("H360",N76),99)=99,IF(IFERROR(SEARCH("H360",O76),99)=99,IF(IFERROR(SEARCH("H360",Q76),99)=99,IF(IFERROR(SEARCH("H360",M76),99)=99,IF(IFERROR(SEARCH("H360",R76),99)=99,IF(IFERROR(SEARCH("H361",N76),99)=99,IF(IFERROR(SEARCH("H361",O76),99)=99,IF(IFERROR(SEARCH("H361",Q76),99)=99,IF(IFERROR(SEARCH("H361",M76),99)=99,IF(IFERROR(SEARCH("H361",R76),99)=99,IF(IFERROR(SEARCH("reproduction",P76),99)=99,IF(IFERROR(SEARCH("suspected reprotoxic",S76),99)=99,IF(IFERROR(SEARCH("reprotoxic",S76),99)=99,IF(IFERROR(SEARCH("reprotoxic",K76),99)=99,0,Scoring!$E$18),Scoring!$E$18),Scoring!$E$19),Scoring!$E$17),Scoring!$E$16),Scoring!$E$16),Scoring!$E$16),Scoring!$E$16),Scoring!$E$16),Scoring!$E$16),Scoring!$E$16),Scoring!$E$16),Scoring!$E$16),Scoring!$E$16)</f>
        <v>0</v>
      </c>
      <c r="AC76" s="78">
        <f>IF(IFERROR(SEARCH("57f",L76),99)=99,IF(IFERROR(SEARCH("57(f)",P76),99)=99,0,Scoring!$E$20),Scoring!$E$20)</f>
        <v>1</v>
      </c>
      <c r="AD76" s="78">
        <f>IF(IFERROR(SEARCH("CAT1",T76),99)=99,IF(IFERROR(SEARCH("CAT2",T76),99)=99,IF(IFERROR(SEARCH("CAT3",T76),99)=99,IF(IFERROR(SEARCH("concluded to be endocrine",K76),99)=99,IF(IFERROR(SEARCH("categorised as endocrine",K76),99)=99,IF(IFERROR(SEARCH("endocrine disrupting",P76),99)=99,IF(IFERROR(SEARCH("endocrine disrupting",K76),99)=99,IF(IFERROR(SEARCH("suspected endocrine",S76),99)=99,IF(IFERROR(SEARCH("potential endocrine",S76),99)=99,0,Scoring!$E$25),Scoring!$E$25),Scoring!$E$24),Scoring!$E$24),Scoring!$E$24),Scoring!$E$24),Scoring!$E$23),Scoring!$E$22),Scoring!$E$21)</f>
        <v>1</v>
      </c>
      <c r="AE76" s="78">
        <f>IF(IFERROR(SEARCH("suspected sensitiser",S76),99)=99,IF(IFERROR(SEARCH("sensitiser",S76),99)=99,IF(IFERROR(SEARCH("other hazard based concern",S76),99)=99,0,Scoring!$E$28),Scoring!$E$26),Scoring!$E$27)</f>
        <v>0</v>
      </c>
      <c r="AF76" s="78">
        <f>IF(IFERROR(M76,1)=1,IF(IFERROR(N76,1)=1,IF(IFERROR(O76,1)=1,IF(IFERROR(Q76,1)=1,IF(IFERROR(R76,1)=1,IF(IFERROR(T76,1)=1,IF(IFERROR(K76,1)=1,IF(IFERROR(P76,1)=1,IF(IFERROR(S76,1)=1,Scoring!$E$29,0),0),0),0),0),0),0),0),0)</f>
        <v>0</v>
      </c>
      <c r="AG76" s="78">
        <f t="shared" si="13"/>
        <v>4.4000000000000004</v>
      </c>
      <c r="AI76" s="93" t="e">
        <f>IF(A76="-",IF(D76="-",#N/A,VLOOKUP(D76,Exponering!$A$6:O$501,15,FALSE)),VLOOKUP(A76,Exponering!$A$6:$O$501,15,FALSE))</f>
        <v>#N/A</v>
      </c>
      <c r="AJ76" s="94" t="str">
        <f>IF(IFERROR(AI76,"")="","",IF(AI76="No data",Scoring!$M$9,IF(AI76&lt;Scoring!$L$2,Scoring!$M$2,IF(AI76&lt;Scoring!$L$3,Scoring!$M$3,IF(AI76&lt;Scoring!$L$4,Scoring!$M$4,IF(AI76&lt;Scoring!$L$5,Scoring!$M$5,IF(AI76&lt;Scoring!$L$6,Scoring!$M$6,IF(AI76&lt;Scoring!$L$7,Scoring!$M$7,IF(AI76&gt;=Scoring!$L$7,Scoring!$M$8,"")))))))))</f>
        <v/>
      </c>
      <c r="AK76" s="76" t="str">
        <f>IF(A76="-",IF(D76="-",#N/A,VLOOKUP(D76,'Total Use SPIN'!$A$5:H$272,5,FALSE)),VLOOKUP(A76,'Total Use SPIN'!$A$5:$H$272,5,FALSE))</f>
        <v>UVCB, mixture, intermediate</v>
      </c>
      <c r="AL76" s="75">
        <f>IF(IFERROR(AK76,"")="","",IF(AK76="Confidential",Scoring!$I$10,IF(AK76="No data",Scoring!$I$10,IF(AK76="UVCB, mixture, intermediate",Scoring!$I$9,IF(AK76&lt;Scoring!$H$2,Scoring!$I$2,IF(AK76&lt;Scoring!$H$3,Scoring!$I$3,IF(AK76&lt;Scoring!$H$4,Scoring!$I$4,IF(AK76&lt;Scoring!$H$5,Scoring!$I$5,IF(AK76&lt;Scoring!$H$6,Scoring!$I$6,IF(AK76&lt;Scoring!$H$7,Scoring!$I$7,IF(AK76&gt;=Scoring!$H$7,Scoring!$I$8,"")))))))))))</f>
        <v>-40</v>
      </c>
      <c r="AN76" s="79"/>
      <c r="AO76" s="79"/>
      <c r="AP76" s="79"/>
      <c r="AQ76" s="79"/>
      <c r="AR76" s="79"/>
      <c r="AS76" s="78"/>
      <c r="AU76" s="79">
        <f>IF(IFERROR(F76,99)=99,IF(IFERROR(G76,99)=99,IF(IFERROR(H76,99)=99,IF(IFERROR(I76,99)=99,IF(IFERROR(E76,99)=99,IF(IFERROR(J76,99)=99,0,Scoring!$B$7),Scoring!$B$3),Scoring!$B$2),Scoring!$B$6),Scoring!$B$5),Scoring!$B$4)</f>
        <v>1</v>
      </c>
      <c r="AV76" s="78">
        <f t="shared" si="14"/>
        <v>4.4000000000000004</v>
      </c>
      <c r="AW76" s="78">
        <f t="shared" si="16"/>
        <v>-40</v>
      </c>
      <c r="AX76" s="66" t="str">
        <f t="shared" si="17"/>
        <v/>
      </c>
      <c r="AY76" s="78"/>
      <c r="AZ76" s="76"/>
      <c r="BA76" s="76"/>
      <c r="BB76" s="76"/>
    </row>
    <row r="77" spans="1:54" x14ac:dyDescent="0.25">
      <c r="A77" s="77" t="s">
        <v>5471</v>
      </c>
      <c r="B77" s="76" t="str">
        <f t="shared" si="15"/>
        <v>272-486-4</v>
      </c>
      <c r="C77" s="77" t="s">
        <v>5470</v>
      </c>
      <c r="D77" s="77" t="s">
        <v>5469</v>
      </c>
      <c r="E77" s="76" t="e">
        <f>IF(C77="-",IF(A77="-",VLOOKUP(D77,'sin-list 180320_update'!$C$2:$C$835,1,FALSE),VLOOKUP(A77,'sin-list 180320_update'!$A$2:$A$835,1,FALSE)),VLOOKUP(C77,'sin-list 180320_update'!$B$2:$B$835,1,FALSE))</f>
        <v>#N/A</v>
      </c>
      <c r="F77" s="76" t="e">
        <f>IF($C77="-",IF($A77="-",VLOOKUP($D77,'REACH Bilaga XVII_update'!$A$5:$A$131,1,FALSE),VLOOKUP($A77,'REACH Bilaga XVII_update'!$C$5:$C$131,1,FALSE)),VLOOKUP($C77,'REACH Bilaga XVII_update'!$B$5:$B$131,1,FALSE))</f>
        <v>#N/A</v>
      </c>
      <c r="G77" s="76" t="e">
        <f>IF($C77="-",IF($A77="-",VLOOKUP($D77,' REACH Bilaga 59_update'!$A$5:$A$210,1,FALSE),VLOOKUP($A77,' REACH Bilaga 59_update'!$D$5:$D$210,1,FALSE)),VLOOKUP($C77,' REACH Bilaga 59_update'!$C$5:$C$210,1,FALSE))</f>
        <v>#N/A</v>
      </c>
      <c r="H77" s="76" t="e">
        <f>IF($C77="-",IF($A77="-",VLOOKUP($D77,'REACH Bilaga XIV_update'!$A$5:$A$110,1,FALSE),VLOOKUP($A77,'REACH Bilaga XIV_update'!$D$5:$D$110,1,FALSE)),VLOOKUP($C77,'REACH Bilaga XIV_update'!$C$5:$C$110,1,FALSE))</f>
        <v>#N/A</v>
      </c>
      <c r="I77" s="76" t="str">
        <f>IF($C77="-",IF($A77="-",VLOOKUP($D77,CoRAP_update!$A$5:$A$376,1,FALSE),VLOOKUP($A77,CoRAP_update!$D$5:$D$376,1,FALSE)),VLOOKUP($C77,CoRAP_update!$C$5:$C$376,1,FALSE))</f>
        <v>272-486-4</v>
      </c>
      <c r="J77" s="76" t="e">
        <f>IF($C77="-",IF($A77="-",VLOOKUP($D77,EDC_update!$C$2:$C$450,1,FALSE),VLOOKUP($A77,EDC_update!$B$2:$B$450,1,FALSE)),VLOOKUP($C77,EDC_update!$L$2:$L$450,1,FALSE))</f>
        <v>#N/A</v>
      </c>
      <c r="K77" s="76" t="e">
        <f>IF($C77="-",IF($A77="-",IF(VLOOKUP($D77,'sin-list 180320_update'!$C$2:$S$835,3,FALSE)="",NA(),VLOOKUP($D77,'sin-list 180320_update'!$C$2:$S$835,3,FALSE)),IF(VLOOKUP($A77,'sin-list 180320_update'!$A$2:$S$835,5,FALSE)="",NA(),VLOOKUP($A77,'sin-list 180320_update'!$A$2:$S$835,5,FALSE))),IF(VLOOKUP($C77,'sin-list 180320_update'!$B$2:$S$835,4,FALSE)="",NA(),VLOOKUP($C77,'sin-list 180320_update'!$B$2:$S$835,4,FALSE)))</f>
        <v>#N/A</v>
      </c>
      <c r="L77" s="76" t="e">
        <f>IF($C77="-",IF($A77="-",VLOOKUP($D77,'sin-list 180320_update'!$C$2:$S$835,6,FALSE),VLOOKUP($A77,'sin-list 180320_update'!$A$2:$S$835,8,FALSE)),VLOOKUP($C77,'sin-list 180320_update'!$B$2:$S$835,7,FALSE))</f>
        <v>#N/A</v>
      </c>
      <c r="M77" s="76" t="e">
        <f>IF($C77="-",IF($A77="-",IF(VLOOKUP($D77,'sin-list 180320_update'!$C$2:$S$835,8,FALSE)="",NA(),VLOOKUP($D77,'sin-list 180320_update'!$C$2:$S$835,8,FALSE)),IF(VLOOKUP($A77,'sin-list 180320_update'!$A$2:$S$835,10,FALSE)="",NA(),VLOOKUP($A77,'sin-list 180320_update'!$A$2:$S$835,10,FALSE))),IF(VLOOKUP($C77,'sin-list 180320_update'!$B$2:$S$835,9,FALSE)="",NA(),VLOOKUP($C77,'sin-list 180320_update'!$B$2:$S$835,9,FALSE)))</f>
        <v>#N/A</v>
      </c>
      <c r="N77" s="76" t="e">
        <f>IF($C77="-",IF($A77="-",IF(VLOOKUP($D77,'REACH Bilaga XVII_update'!$A$5:$E$131,4,FALSE)="",NA(),VLOOKUP($D77,'REACH Bilaga XVII_update'!$A$5:$E$131,4,FALSE)),IF(VLOOKUP($A77,'REACH Bilaga XVII_update'!$C$5:$D$131,2,FALSE)="",NA(),VLOOKUP($A77,'REACH Bilaga XVII_update'!$C$5:$D$131,2,FALSE))),IF(VLOOKUP($C77,'REACH Bilaga XVII_update'!$B$5:$D$131,3,FALSE)="",NA(),VLOOKUP($C77,'REACH Bilaga XVII_update'!$B$5:$D$131,3,FALSE)))</f>
        <v>#N/A</v>
      </c>
      <c r="O77" s="76" t="e">
        <f>IF($C77="-",IF($A77="-",IF(VLOOKUP($D77,' REACH Bilaga 59_update'!$A$5:$E$210,5,FALSE)="",NA(),VLOOKUP($D77,' REACH Bilaga 59_update'!$A$5:$E$210,5,FALSE)),IF(VLOOKUP($A77,' REACH Bilaga 59_update'!$D$5:$E$210,2,FALSE)="",NA(),VLOOKUP($A77,' REACH Bilaga 59_update'!$D$5:$E$210,2,FALSE))),IF(VLOOKUP($C77,' REACH Bilaga 59_update'!$C$5:$E$210,3,FALSE)="",NA(),VLOOKUP($C77,' REACH Bilaga 59_update'!$C$5:$E$210,3,FALSE)))</f>
        <v>#N/A</v>
      </c>
      <c r="P77" s="76" t="e">
        <f>IF(C77="-",IF(A77="-",IFERROR(VLOOKUP($D77,' REACH Bilaga 59_update'!$A$5:$F$210,MATCH(Sammanfattning!P$1,' REACH Bilaga 59_update'!$A$4:$F$4,0),FALSE),VLOOKUP($D77,'REACH Bilaga XIV_update'!$A$4:$H$110,MATCH(Sammanfattning!P$1,'REACH Bilaga XIV_update'!$A$4:$H$4,0),FALSE)),IFERROR(VLOOKUP($A77,' REACH Bilaga 59_update'!$D$5:$F$210,MATCH(Sammanfattning!P$1,' REACH Bilaga 59_update'!$D$4:$F$4,0),FALSE),VLOOKUP($A77,'REACH Bilaga XIV_update'!$D$4:$H$110,MATCH(Sammanfattning!P$1,'REACH Bilaga XIV_update'!$D$4:$H$4,0),FALSE))),IFERROR(VLOOKUP($C77,' REACH Bilaga 59_update'!$C$5:$F$210,MATCH(Sammanfattning!P$1,' REACH Bilaga 59_update'!$C$4:$F$4,0),FALSE),VLOOKUP($C77,'REACH Bilaga XIV_update'!$C$4:$H$110,MATCH(Sammanfattning!P$1,'REACH Bilaga XIV_update'!$C$4:$H$4,0),FALSE)))</f>
        <v>#N/A</v>
      </c>
      <c r="Q77" s="76" t="e">
        <f>IF($C77="-",IF($A77="-",IF(VLOOKUP($D77,'REACH Bilaga XIV_update'!$A$5:$I$110,9,FALSE)="",NA(),VLOOKUP($D77,'REACH Bilaga XIV_update'!$A$5:$I$110,9,FALSE)),IF(VLOOKUP($A77,'REACH Bilaga XIV_update'!$D$5:$I$110,6,FALSE)="",NA(),VLOOKUP($A77,'REACH Bilaga XIV_update'!$D$5:$I$110,6,FALSE))),IF(VLOOKUP($C77,'REACH Bilaga XIV_update'!$C$5:$I$110,7,FALSE)="",NA(),VLOOKUP($C77,'REACH Bilaga XIV_update'!$C$5:$I$110,7,FALSE)))</f>
        <v>#N/A</v>
      </c>
      <c r="R77" s="76" t="e">
        <f>IF($C77="-",IF($A77="-",IF(VLOOKUP($D77,CoRAP_update!$A$5:$O$376,15,FALSE)="",NA(),VLOOKUP($D77,CoRAP_update!$A$5:$O$376,15,FALSE)),IF(VLOOKUP($A77,CoRAP_update!$D$5:$O$376,12,FALSE)="",NA(),VLOOKUP($A77,CoRAP_update!$D$5:$O$376,12,FALSE))),IF(VLOOKUP($C77,CoRAP_update!$C$5:$O$376,13,FALSE)="",NA(),VLOOKUP($C77,CoRAP_update!$C$5:$O$376,13,FALSE)))</f>
        <v>#N/A</v>
      </c>
      <c r="S77" s="144" t="str">
        <f>IF($C77="-",IF($A77="-",VLOOKUP($D77,CoRAP_update!$A$5:$J$376,MATCH(Sammanfattning!S$1,CoRAP_update!$A$4:$J$4,0),FALSE),VLOOKUP($A77,CoRAP_update!$D$5:$J$376,MATCH(Sammanfattning!S$1,CoRAP_update!$D$4:$J$4,0),FALSE)),VLOOKUP($C77,CoRAP_update!$C$5:$J$376,MATCH(Sammanfattning!S$1,CoRAP_update!$C$4:$J$4,0),FALSE))</f>
        <v>CMR#Suspected PBT/vPvB#Consumer use#High (aggregated) tonnage#Wide dispersive use</v>
      </c>
      <c r="T77" s="76" t="e">
        <f>IF($A77="-",VLOOKUP($D77,EDC_update!$C$2:$F$450,4,FALSE),VLOOKUP($A77,EDC_update!$B$2:$F$450,5,FALSE))</f>
        <v>#N/A</v>
      </c>
      <c r="V77" s="78">
        <f>IF(IFERROR(SEARCH("PBT",P77),99)=99,IF(IFERROR(SEARCH("suspected PBT",S77),99)=99,IF(IFERROR(SEARCH("concluded to be PBT",K77),99)=99,IF(IFERROR(SEARCH("PBT",S77),99)=99,IF(IFERROR(SEARCH("PBT cand",L77),99)=99,IF(IFERROR(SEARCH("PBT",L77),99)=99,IF(IFERROR(SEARCH("persistent, bioackumulative and toxic properties",K77),99)=99,0,Scoring!$E$3),Scoring!$E$3),Scoring!$E$7),Scoring!$E$3),Scoring!$E$5),Scoring!$E$6),Scoring!$E$3)</f>
        <v>0.7</v>
      </c>
      <c r="W77" s="78">
        <f>IF(IFERROR(SEARCH("vPvB",P77),99)=99,IF(IFERROR(SEARCH("suspected pbt/vPvB",S77),99)=99,IF(IFERROR(SEARCH("vPvB",S77),99)=99,IF(IFERROR(SEARCH("concluded to be a vPvB",S77),99)=99,IF(IFERROR(SEARCH("identified as vPvB",K77),99)=99,IF(IFERROR(SEARCH("concluded to be a vPvB",K77),99)=99,IF(IFERROR(SEARCH("concluded to be both pbt and vPvB",S77),99)=99,IF(IFERROR(SEARCH("concluded to be both pbt and vPvB",K77),99)=99,0,Scoring!$E$5),Scoring!$E$5),Scoring!$E$5),Scoring!$E$5),Scoring!$E$5),Scoring!$E$4),Scoring!$E$6),Scoring!$E$4)</f>
        <v>0.7</v>
      </c>
      <c r="X77" s="78">
        <f>IF(IFERROR(SEARCH("H410",N77),99)=99,IF(IFERROR(SEARCH("H410",O77),99)=99,IF(IFERROR(SEARCH("H410",Q77),99)=99,IF(IFERROR(SEARCH("H410",M77),99)=99,IF(IFERROR(SEARCH("H410",R77),99)=99,IF(IFERROR(SEARCH("H411",N77),99)=99,IF(IFERROR(SEARCH("H411",O77),99)=99,IF(IFERROR(SEARCH("H411",Q77),99)=99,IF(IFERROR(SEARCH("H411",M77),99)=99,IF(IFERROR(SEARCH("H411",R77),99)=99,IF(IFERROR(SEARCH("H413",N77),99)=99,IF(IFERROR(SEARCH("H413",O77),99)=99,IF(IFERROR(SEARCH("H413",Q77),99)=99,IF(IFERROR(SEARCH("H413",M77),99)=99,IF(IFERROR(SEARCH("H413",R77),99)=99,IF(IFERROR(SEARCH("H412",N77),99)=99,IF(IFERROR(SEARCH("H412",O77),99)=99,IF(IFERROR(SEARCH("H412",Q77),99)=99,IF(IFERROR(SEARCH("H412",M77),99)=99,IF(IFERROR(SEARCH("H412",R77),99)=99,0,Scoring!$E$2),Scoring!$E$2),Scoring!$E$2),Scoring!$E$2),Scoring!$E$2),Scoring!$E$2),Scoring!$E$2),Scoring!$E$2),Scoring!$E$2),Scoring!$E$2),Scoring!$E$2),Scoring!$E$2),Scoring!$E$2),Scoring!$E$2),Scoring!$E$2),Scoring!$E$2),Scoring!$E$2),Scoring!$E$2),Scoring!$E$2),Scoring!$E$2)</f>
        <v>0</v>
      </c>
      <c r="Y77" s="78">
        <f>IF(IFERROR(SEARCH("CMR",K77),99)=99,IF(IFERROR(SEARCH("Suspected CMR",S77),99)=99,IF(IFERROR(SEARCH("CMR",S77),99)=99,0,Scoring!$E$8),Scoring!$E$9),Scoring!$E$8)</f>
        <v>3</v>
      </c>
      <c r="Z77" s="78">
        <f>IF(IFERROR(SEARCH("H350",N77),99)=99,IF(IFERROR(SEARCH("H350",O77),99)=99,IF(IFERROR(SEARCH("H350",Q77),99)=99,IF(IFERROR(SEARCH("H350",M77),99)=99,IF(IFERROR(SEARCH("H350",R77),99)=99,IF(IFERROR(SEARCH("H351",N77),99)=99,IF(IFERROR(SEARCH("H351",O77),99)=99,IF(IFERROR(SEARCH("H351",Q77),99)=99,IF(IFERROR(SEARCH("H351",M77),99)=99,IF(IFERROR(SEARCH("H351",R77),99)=99,IF(IFERROR(SEARCH("carcinogenic",P77),99)=99,IF(IFERROR(SEARCH("suspected carcinogenic",S77),99)=99,0,Scoring!$E$12),Scoring!$E$11),Scoring!$E$10),Scoring!$E$10),Scoring!$E$10),Scoring!$E$10),Scoring!$E$10),Scoring!$E$10),Scoring!$E$10),Scoring!$E$10),Scoring!$E$10),Scoring!$E$10)</f>
        <v>0</v>
      </c>
      <c r="AA77" s="78">
        <f>IF(IFERROR(SEARCH("H340",N77),99)=99,IF(IFERROR(SEARCH("H340",O77),99)=99,IF(IFERROR(SEARCH("H340",Q77),99)=99,IF(IFERROR(SEARCH("H340",M77),99)=99,IF(IFERROR(SEARCH("H340",R77),99)=99,IF(IFERROR(SEARCH("H341",N77),99)=99,IF(IFERROR(SEARCH("H341",O77),99)=99,IF(IFERROR(SEARCH("H341",Q77),99)=99,IF(IFERROR(SEARCH("H341",M77),99)=99,IF(IFERROR(SEARCH("H341",R77),99)=99,IF(IFERROR(SEARCH("mutagenic",P77),99)=99,IF(IFERROR(SEARCH("suspected mutagenic",S77),99)=99,0,Scoring!$E$15),Scoring!$E$14),Scoring!$E$13),Scoring!$E$13),Scoring!$E$13),Scoring!$E$13),Scoring!$E$13),Scoring!$E$13),Scoring!$E$13),Scoring!$E$13),Scoring!$E$13),Scoring!$E$13)</f>
        <v>0</v>
      </c>
      <c r="AB77" s="78">
        <f>IF(IFERROR(SEARCH("H360",N77),99)=99,IF(IFERROR(SEARCH("H360",O77),99)=99,IF(IFERROR(SEARCH("H360",Q77),99)=99,IF(IFERROR(SEARCH("H360",M77),99)=99,IF(IFERROR(SEARCH("H360",R77),99)=99,IF(IFERROR(SEARCH("H361",N77),99)=99,IF(IFERROR(SEARCH("H361",O77),99)=99,IF(IFERROR(SEARCH("H361",Q77),99)=99,IF(IFERROR(SEARCH("H361",M77),99)=99,IF(IFERROR(SEARCH("H361",R77),99)=99,IF(IFERROR(SEARCH("reproduction",P77),99)=99,IF(IFERROR(SEARCH("suspected reprotoxic",S77),99)=99,IF(IFERROR(SEARCH("reprotoxic",S77),99)=99,IF(IFERROR(SEARCH("reprotoxic",K77),99)=99,0,Scoring!$E$18),Scoring!$E$18),Scoring!$E$19),Scoring!$E$17),Scoring!$E$16),Scoring!$E$16),Scoring!$E$16),Scoring!$E$16),Scoring!$E$16),Scoring!$E$16),Scoring!$E$16),Scoring!$E$16),Scoring!$E$16),Scoring!$E$16)</f>
        <v>0</v>
      </c>
      <c r="AC77" s="78">
        <f>IF(IFERROR(SEARCH("57f",L77),99)=99,IF(IFERROR(SEARCH("57(f)",P77),99)=99,0,Scoring!$E$20),Scoring!$E$20)</f>
        <v>0</v>
      </c>
      <c r="AD77" s="78">
        <f>IF(IFERROR(SEARCH("CAT1",T77),99)=99,IF(IFERROR(SEARCH("CAT2",T77),99)=99,IF(IFERROR(SEARCH("CAT3",T77),99)=99,IF(IFERROR(SEARCH("concluded to be endocrine",K77),99)=99,IF(IFERROR(SEARCH("categorised as endocrine",K77),99)=99,IF(IFERROR(SEARCH("endocrine disrupting",P77),99)=99,IF(IFERROR(SEARCH("endocrine disrupting",K77),99)=99,IF(IFERROR(SEARCH("suspected endocrine",S77),99)=99,IF(IFERROR(SEARCH("potential endocrine",S77),99)=99,0,Scoring!$E$25),Scoring!$E$25),Scoring!$E$24),Scoring!$E$24),Scoring!$E$24),Scoring!$E$24),Scoring!$E$23),Scoring!$E$22),Scoring!$E$21)</f>
        <v>0</v>
      </c>
      <c r="AE77" s="78">
        <f>IF(IFERROR(SEARCH("suspected sensitiser",S77),99)=99,IF(IFERROR(SEARCH("sensitiser",S77),99)=99,IF(IFERROR(SEARCH("other hazard based concern",S77),99)=99,0,Scoring!$E$28),Scoring!$E$26),Scoring!$E$27)</f>
        <v>0</v>
      </c>
      <c r="AF77" s="78">
        <f>IF(IFERROR(M77,1)=1,IF(IFERROR(N77,1)=1,IF(IFERROR(O77,1)=1,IF(IFERROR(Q77,1)=1,IF(IFERROR(R77,1)=1,IF(IFERROR(T77,1)=1,IF(IFERROR(K77,1)=1,IF(IFERROR(P77,1)=1,IF(IFERROR(S77,1)=1,Scoring!$E$29,0),0),0),0),0),0),0),0),0)</f>
        <v>0</v>
      </c>
      <c r="AG77" s="78">
        <f t="shared" si="13"/>
        <v>4.4000000000000004</v>
      </c>
      <c r="AI77" s="93" t="e">
        <f>IF(A77="-",IF(D77="-",#N/A,VLOOKUP(D77,Exponering!$A$6:O$501,15,FALSE)),VLOOKUP(A77,Exponering!$A$6:$O$501,15,FALSE))</f>
        <v>#N/A</v>
      </c>
      <c r="AJ77" s="94" t="str">
        <f>IF(IFERROR(AI77,"")="","",IF(AI77="No data",Scoring!$M$9,IF(AI77&lt;Scoring!$L$2,Scoring!$M$2,IF(AI77&lt;Scoring!$L$3,Scoring!$M$3,IF(AI77&lt;Scoring!$L$4,Scoring!$M$4,IF(AI77&lt;Scoring!$L$5,Scoring!$M$5,IF(AI77&lt;Scoring!$L$6,Scoring!$M$6,IF(AI77&lt;Scoring!$L$7,Scoring!$M$7,IF(AI77&gt;=Scoring!$L$7,Scoring!$M$8,"")))))))))</f>
        <v/>
      </c>
      <c r="AK77" s="76" t="str">
        <f>IF(A77="-",IF(D77="-",#N/A,VLOOKUP(D77,'Total Use SPIN'!$A$5:H$272,5,FALSE)),VLOOKUP(A77,'Total Use SPIN'!$A$5:$H$272,5,FALSE))</f>
        <v>UVCB, mixture, intermediate</v>
      </c>
      <c r="AL77" s="75">
        <f>IF(IFERROR(AK77,"")="","",IF(AK77="Confidential",Scoring!$I$10,IF(AK77="No data",Scoring!$I$10,IF(AK77="UVCB, mixture, intermediate",Scoring!$I$9,IF(AK77&lt;Scoring!$H$2,Scoring!$I$2,IF(AK77&lt;Scoring!$H$3,Scoring!$I$3,IF(AK77&lt;Scoring!$H$4,Scoring!$I$4,IF(AK77&lt;Scoring!$H$5,Scoring!$I$5,IF(AK77&lt;Scoring!$H$6,Scoring!$I$6,IF(AK77&lt;Scoring!$H$7,Scoring!$I$7,IF(AK77&gt;=Scoring!$H$7,Scoring!$I$8,"")))))))))))</f>
        <v>-40</v>
      </c>
      <c r="AN77" s="79"/>
      <c r="AO77" s="79"/>
      <c r="AP77" s="79"/>
      <c r="AQ77" s="79"/>
      <c r="AR77" s="79"/>
      <c r="AS77" s="78"/>
      <c r="AU77" s="79">
        <f>IF(IFERROR(F77,99)=99,IF(IFERROR(G77,99)=99,IF(IFERROR(H77,99)=99,IF(IFERROR(I77,99)=99,IF(IFERROR(E77,99)=99,IF(IFERROR(J77,99)=99,0,Scoring!$B$7),Scoring!$B$3),Scoring!$B$2),Scoring!$B$6),Scoring!$B$5),Scoring!$B$4)</f>
        <v>0.5</v>
      </c>
      <c r="AV77" s="78">
        <f t="shared" si="14"/>
        <v>2.2000000000000002</v>
      </c>
      <c r="AW77" s="78">
        <f t="shared" si="16"/>
        <v>-40</v>
      </c>
      <c r="AX77" s="66" t="str">
        <f t="shared" si="17"/>
        <v/>
      </c>
      <c r="AY77" s="78"/>
      <c r="AZ77" s="76"/>
      <c r="BA77" s="76"/>
      <c r="BB77" s="76"/>
    </row>
    <row r="78" spans="1:54" x14ac:dyDescent="0.25">
      <c r="A78" s="77" t="s">
        <v>4366</v>
      </c>
      <c r="B78" s="76" t="str">
        <f t="shared" si="15"/>
        <v>202-112-7</v>
      </c>
      <c r="C78" s="77" t="s">
        <v>4365</v>
      </c>
      <c r="D78" s="77" t="s">
        <v>4364</v>
      </c>
      <c r="E78" s="76" t="e">
        <f>IF(C78="-",IF(A78="-",VLOOKUP(D78,'sin-list 180320_update'!$C$2:$C$835,1,FALSE),VLOOKUP(A78,'sin-list 180320_update'!$A$2:$A$835,1,FALSE)),VLOOKUP(C78,'sin-list 180320_update'!$B$2:$B$835,1,FALSE))</f>
        <v>#N/A</v>
      </c>
      <c r="F78" s="76" t="e">
        <f>IF($C78="-",IF($A78="-",VLOOKUP($D78,'REACH Bilaga XVII_update'!$A$5:$A$131,1,FALSE),VLOOKUP($A78,'REACH Bilaga XVII_update'!$C$5:$C$131,1,FALSE)),VLOOKUP($C78,'REACH Bilaga XVII_update'!$B$5:$B$131,1,FALSE))</f>
        <v>#N/A</v>
      </c>
      <c r="G78" s="76" t="e">
        <f>IF($C78="-",IF($A78="-",VLOOKUP($D78,' REACH Bilaga 59_update'!$A$5:$A$210,1,FALSE),VLOOKUP($A78,' REACH Bilaga 59_update'!$D$5:$D$210,1,FALSE)),VLOOKUP($C78,' REACH Bilaga 59_update'!$C$5:$C$210,1,FALSE))</f>
        <v>#N/A</v>
      </c>
      <c r="H78" s="76" t="e">
        <f>IF($C78="-",IF($A78="-",VLOOKUP($D78,'REACH Bilaga XIV_update'!$A$5:$A$110,1,FALSE),VLOOKUP($A78,'REACH Bilaga XIV_update'!$D$5:$D$110,1,FALSE)),VLOOKUP($C78,'REACH Bilaga XIV_update'!$C$5:$C$110,1,FALSE))</f>
        <v>#N/A</v>
      </c>
      <c r="I78" s="76" t="str">
        <f>IF($C78="-",IF($A78="-",VLOOKUP($D78,CoRAP_update!$A$5:$A$376,1,FALSE),VLOOKUP($A78,CoRAP_update!$D$5:$D$376,1,FALSE)),VLOOKUP($C78,CoRAP_update!$C$5:$C$376,1,FALSE))</f>
        <v>202-112-7</v>
      </c>
      <c r="J78" s="76" t="e">
        <f>IF($C78="-",IF($A78="-",VLOOKUP($D78,EDC_update!$C$2:$C$450,1,FALSE),VLOOKUP($A78,EDC_update!$B$2:$B$450,1,FALSE)),VLOOKUP($C78,EDC_update!$L$2:$L$450,1,FALSE))</f>
        <v>#N/A</v>
      </c>
      <c r="K78" s="76" t="e">
        <f>IF($C78="-",IF($A78="-",IF(VLOOKUP($D78,'sin-list 180320_update'!$C$2:$S$835,3,FALSE)="",NA(),VLOOKUP($D78,'sin-list 180320_update'!$C$2:$S$835,3,FALSE)),IF(VLOOKUP($A78,'sin-list 180320_update'!$A$2:$S$835,5,FALSE)="",NA(),VLOOKUP($A78,'sin-list 180320_update'!$A$2:$S$835,5,FALSE))),IF(VLOOKUP($C78,'sin-list 180320_update'!$B$2:$S$835,4,FALSE)="",NA(),VLOOKUP($C78,'sin-list 180320_update'!$B$2:$S$835,4,FALSE)))</f>
        <v>#N/A</v>
      </c>
      <c r="L78" s="76" t="e">
        <f>IF($C78="-",IF($A78="-",VLOOKUP($D78,'sin-list 180320_update'!$C$2:$S$835,6,FALSE),VLOOKUP($A78,'sin-list 180320_update'!$A$2:$S$835,8,FALSE)),VLOOKUP($C78,'sin-list 180320_update'!$B$2:$S$835,7,FALSE))</f>
        <v>#N/A</v>
      </c>
      <c r="M78" s="76" t="e">
        <f>IF($C78="-",IF($A78="-",IF(VLOOKUP($D78,'sin-list 180320_update'!$C$2:$S$835,8,FALSE)="",NA(),VLOOKUP($D78,'sin-list 180320_update'!$C$2:$S$835,8,FALSE)),IF(VLOOKUP($A78,'sin-list 180320_update'!$A$2:$S$835,10,FALSE)="",NA(),VLOOKUP($A78,'sin-list 180320_update'!$A$2:$S$835,10,FALSE))),IF(VLOOKUP($C78,'sin-list 180320_update'!$B$2:$S$835,9,FALSE)="",NA(),VLOOKUP($C78,'sin-list 180320_update'!$B$2:$S$835,9,FALSE)))</f>
        <v>#N/A</v>
      </c>
      <c r="N78" s="76" t="e">
        <f>IF($C78="-",IF($A78="-",IF(VLOOKUP($D78,'REACH Bilaga XVII_update'!$A$5:$E$131,4,FALSE)="",NA(),VLOOKUP($D78,'REACH Bilaga XVII_update'!$A$5:$E$131,4,FALSE)),IF(VLOOKUP($A78,'REACH Bilaga XVII_update'!$C$5:$D$131,2,FALSE)="",NA(),VLOOKUP($A78,'REACH Bilaga XVII_update'!$C$5:$D$131,2,FALSE))),IF(VLOOKUP($C78,'REACH Bilaga XVII_update'!$B$5:$D$131,3,FALSE)="",NA(),VLOOKUP($C78,'REACH Bilaga XVII_update'!$B$5:$D$131,3,FALSE)))</f>
        <v>#N/A</v>
      </c>
      <c r="O78" s="76" t="e">
        <f>IF($C78="-",IF($A78="-",IF(VLOOKUP($D78,' REACH Bilaga 59_update'!$A$5:$E$210,5,FALSE)="",NA(),VLOOKUP($D78,' REACH Bilaga 59_update'!$A$5:$E$210,5,FALSE)),IF(VLOOKUP($A78,' REACH Bilaga 59_update'!$D$5:$E$210,2,FALSE)="",NA(),VLOOKUP($A78,' REACH Bilaga 59_update'!$D$5:$E$210,2,FALSE))),IF(VLOOKUP($C78,' REACH Bilaga 59_update'!$C$5:$E$210,3,FALSE)="",NA(),VLOOKUP($C78,' REACH Bilaga 59_update'!$C$5:$E$210,3,FALSE)))</f>
        <v>#N/A</v>
      </c>
      <c r="P78" s="76" t="e">
        <f>IF(C78="-",IF(A78="-",IFERROR(VLOOKUP($D78,' REACH Bilaga 59_update'!$A$5:$F$210,MATCH(Sammanfattning!P$1,' REACH Bilaga 59_update'!$A$4:$F$4,0),FALSE),VLOOKUP($D78,'REACH Bilaga XIV_update'!$A$4:$H$110,MATCH(Sammanfattning!P$1,'REACH Bilaga XIV_update'!$A$4:$H$4,0),FALSE)),IFERROR(VLOOKUP($A78,' REACH Bilaga 59_update'!$D$5:$F$210,MATCH(Sammanfattning!P$1,' REACH Bilaga 59_update'!$D$4:$F$4,0),FALSE),VLOOKUP($A78,'REACH Bilaga XIV_update'!$D$4:$H$110,MATCH(Sammanfattning!P$1,'REACH Bilaga XIV_update'!$D$4:$H$4,0),FALSE))),IFERROR(VLOOKUP($C78,' REACH Bilaga 59_update'!$C$5:$F$210,MATCH(Sammanfattning!P$1,' REACH Bilaga 59_update'!$C$4:$F$4,0),FALSE),VLOOKUP($C78,'REACH Bilaga XIV_update'!$C$4:$H$110,MATCH(Sammanfattning!P$1,'REACH Bilaga XIV_update'!$C$4:$H$4,0),FALSE)))</f>
        <v>#N/A</v>
      </c>
      <c r="Q78" s="76" t="e">
        <f>IF($C78="-",IF($A78="-",IF(VLOOKUP($D78,'REACH Bilaga XIV_update'!$A$5:$I$110,9,FALSE)="",NA(),VLOOKUP($D78,'REACH Bilaga XIV_update'!$A$5:$I$110,9,FALSE)),IF(VLOOKUP($A78,'REACH Bilaga XIV_update'!$D$5:$I$110,6,FALSE)="",NA(),VLOOKUP($A78,'REACH Bilaga XIV_update'!$D$5:$I$110,6,FALSE))),IF(VLOOKUP($C78,'REACH Bilaga XIV_update'!$C$5:$I$110,7,FALSE)="",NA(),VLOOKUP($C78,'REACH Bilaga XIV_update'!$C$5:$I$110,7,FALSE)))</f>
        <v>#N/A</v>
      </c>
      <c r="R78" s="76" t="e">
        <f>IF($C78="-",IF($A78="-",IF(VLOOKUP($D78,CoRAP_update!$A$5:$O$376,15,FALSE)="",NA(),VLOOKUP($D78,CoRAP_update!$A$5:$O$376,15,FALSE)),IF(VLOOKUP($A78,CoRAP_update!$D$5:$O$376,12,FALSE)="",NA(),VLOOKUP($A78,CoRAP_update!$D$5:$O$376,12,FALSE))),IF(VLOOKUP($C78,CoRAP_update!$C$5:$O$376,13,FALSE)="",NA(),VLOOKUP($C78,CoRAP_update!$C$5:$O$376,13,FALSE)))</f>
        <v>#N/A</v>
      </c>
      <c r="S78" s="144" t="str">
        <f>IF($C78="-",IF($A78="-",VLOOKUP($D78,CoRAP_update!$A$5:$J$376,MATCH(Sammanfattning!S$1,CoRAP_update!$A$4:$J$4,0),FALSE),VLOOKUP($A78,CoRAP_update!$D$5:$J$376,MATCH(Sammanfattning!S$1,CoRAP_update!$D$4:$J$4,0),FALSE)),VLOOKUP($C78,CoRAP_update!$C$5:$J$376,MATCH(Sammanfattning!S$1,CoRAP_update!$C$4:$J$4,0),FALSE))</f>
        <v>Suspected CMR#Suspected PBT/vPvB#Sensitiser#Consumer use</v>
      </c>
      <c r="T78" s="76" t="e">
        <f>IF($A78="-",VLOOKUP($D78,EDC_update!$C$2:$F$450,4,FALSE),VLOOKUP($A78,EDC_update!$B$2:$F$450,5,FALSE))</f>
        <v>#N/A</v>
      </c>
      <c r="V78" s="78">
        <f>IF(IFERROR(SEARCH("PBT",P78),99)=99,IF(IFERROR(SEARCH("suspected PBT",S78),99)=99,IF(IFERROR(SEARCH("concluded to be PBT",K78),99)=99,IF(IFERROR(SEARCH("PBT",S78),99)=99,IF(IFERROR(SEARCH("PBT cand",L78),99)=99,IF(IFERROR(SEARCH("PBT",L78),99)=99,IF(IFERROR(SEARCH("persistent, bioackumulative and toxic properties",K78),99)=99,0,Scoring!$E$3),Scoring!$E$3),Scoring!$E$7),Scoring!$E$3),Scoring!$E$5),Scoring!$E$6),Scoring!$E$3)</f>
        <v>0.7</v>
      </c>
      <c r="W78" s="78">
        <f>IF(IFERROR(SEARCH("vPvB",P78),99)=99,IF(IFERROR(SEARCH("suspected pbt/vPvB",S78),99)=99,IF(IFERROR(SEARCH("vPvB",S78),99)=99,IF(IFERROR(SEARCH("concluded to be a vPvB",S78),99)=99,IF(IFERROR(SEARCH("identified as vPvB",K78),99)=99,IF(IFERROR(SEARCH("concluded to be a vPvB",K78),99)=99,IF(IFERROR(SEARCH("concluded to be both pbt and vPvB",S78),99)=99,IF(IFERROR(SEARCH("concluded to be both pbt and vPvB",K78),99)=99,0,Scoring!$E$5),Scoring!$E$5),Scoring!$E$5),Scoring!$E$5),Scoring!$E$5),Scoring!$E$4),Scoring!$E$6),Scoring!$E$4)</f>
        <v>0.7</v>
      </c>
      <c r="X78" s="78">
        <f>IF(IFERROR(SEARCH("H410",N78),99)=99,IF(IFERROR(SEARCH("H410",O78),99)=99,IF(IFERROR(SEARCH("H410",Q78),99)=99,IF(IFERROR(SEARCH("H410",M78),99)=99,IF(IFERROR(SEARCH("H410",R78),99)=99,IF(IFERROR(SEARCH("H411",N78),99)=99,IF(IFERROR(SEARCH("H411",O78),99)=99,IF(IFERROR(SEARCH("H411",Q78),99)=99,IF(IFERROR(SEARCH("H411",M78),99)=99,IF(IFERROR(SEARCH("H411",R78),99)=99,IF(IFERROR(SEARCH("H413",N78),99)=99,IF(IFERROR(SEARCH("H413",O78),99)=99,IF(IFERROR(SEARCH("H413",Q78),99)=99,IF(IFERROR(SEARCH("H413",M78),99)=99,IF(IFERROR(SEARCH("H413",R78),99)=99,IF(IFERROR(SEARCH("H412",N78),99)=99,IF(IFERROR(SEARCH("H412",O78),99)=99,IF(IFERROR(SEARCH("H412",Q78),99)=99,IF(IFERROR(SEARCH("H412",M78),99)=99,IF(IFERROR(SEARCH("H412",R78),99)=99,0,Scoring!$E$2),Scoring!$E$2),Scoring!$E$2),Scoring!$E$2),Scoring!$E$2),Scoring!$E$2),Scoring!$E$2),Scoring!$E$2),Scoring!$E$2),Scoring!$E$2),Scoring!$E$2),Scoring!$E$2),Scoring!$E$2),Scoring!$E$2),Scoring!$E$2),Scoring!$E$2),Scoring!$E$2),Scoring!$E$2),Scoring!$E$2),Scoring!$E$2)</f>
        <v>0</v>
      </c>
      <c r="Y78" s="78">
        <f>IF(IFERROR(SEARCH("CMR",K78),99)=99,IF(IFERROR(SEARCH("Suspected CMR",S78),99)=99,IF(IFERROR(SEARCH("CMR",S78),99)=99,0,Scoring!$E$8),Scoring!$E$9),Scoring!$E$8)</f>
        <v>2.1</v>
      </c>
      <c r="Z78" s="78">
        <f>IF(IFERROR(SEARCH("H350",N78),99)=99,IF(IFERROR(SEARCH("H350",O78),99)=99,IF(IFERROR(SEARCH("H350",Q78),99)=99,IF(IFERROR(SEARCH("H350",M78),99)=99,IF(IFERROR(SEARCH("H350",R78),99)=99,IF(IFERROR(SEARCH("H351",N78),99)=99,IF(IFERROR(SEARCH("H351",O78),99)=99,IF(IFERROR(SEARCH("H351",Q78),99)=99,IF(IFERROR(SEARCH("H351",M78),99)=99,IF(IFERROR(SEARCH("H351",R78),99)=99,IF(IFERROR(SEARCH("carcinogenic",P78),99)=99,IF(IFERROR(SEARCH("suspected carcinogenic",S78),99)=99,0,Scoring!$E$12),Scoring!$E$11),Scoring!$E$10),Scoring!$E$10),Scoring!$E$10),Scoring!$E$10),Scoring!$E$10),Scoring!$E$10),Scoring!$E$10),Scoring!$E$10),Scoring!$E$10),Scoring!$E$10)</f>
        <v>0</v>
      </c>
      <c r="AA78" s="78">
        <f>IF(IFERROR(SEARCH("H340",N78),99)=99,IF(IFERROR(SEARCH("H340",O78),99)=99,IF(IFERROR(SEARCH("H340",Q78),99)=99,IF(IFERROR(SEARCH("H340",M78),99)=99,IF(IFERROR(SEARCH("H340",R78),99)=99,IF(IFERROR(SEARCH("H341",N78),99)=99,IF(IFERROR(SEARCH("H341",O78),99)=99,IF(IFERROR(SEARCH("H341",Q78),99)=99,IF(IFERROR(SEARCH("H341",M78),99)=99,IF(IFERROR(SEARCH("H341",R78),99)=99,IF(IFERROR(SEARCH("mutagenic",P78),99)=99,IF(IFERROR(SEARCH("suspected mutagenic",S78),99)=99,0,Scoring!$E$15),Scoring!$E$14),Scoring!$E$13),Scoring!$E$13),Scoring!$E$13),Scoring!$E$13),Scoring!$E$13),Scoring!$E$13),Scoring!$E$13),Scoring!$E$13),Scoring!$E$13),Scoring!$E$13)</f>
        <v>0</v>
      </c>
      <c r="AB78" s="78">
        <f>IF(IFERROR(SEARCH("H360",N78),99)=99,IF(IFERROR(SEARCH("H360",O78),99)=99,IF(IFERROR(SEARCH("H360",Q78),99)=99,IF(IFERROR(SEARCH("H360",M78),99)=99,IF(IFERROR(SEARCH("H360",R78),99)=99,IF(IFERROR(SEARCH("H361",N78),99)=99,IF(IFERROR(SEARCH("H361",O78),99)=99,IF(IFERROR(SEARCH("H361",Q78),99)=99,IF(IFERROR(SEARCH("H361",M78),99)=99,IF(IFERROR(SEARCH("H361",R78),99)=99,IF(IFERROR(SEARCH("reproduction",P78),99)=99,IF(IFERROR(SEARCH("suspected reprotoxic",S78),99)=99,IF(IFERROR(SEARCH("reprotoxic",S78),99)=99,IF(IFERROR(SEARCH("reprotoxic",K78),99)=99,0,Scoring!$E$18),Scoring!$E$18),Scoring!$E$19),Scoring!$E$17),Scoring!$E$16),Scoring!$E$16),Scoring!$E$16),Scoring!$E$16),Scoring!$E$16),Scoring!$E$16),Scoring!$E$16),Scoring!$E$16),Scoring!$E$16),Scoring!$E$16)</f>
        <v>0</v>
      </c>
      <c r="AC78" s="78">
        <f>IF(IFERROR(SEARCH("57f",L78),99)=99,IF(IFERROR(SEARCH("57(f)",P78),99)=99,0,Scoring!$E$20),Scoring!$E$20)</f>
        <v>0</v>
      </c>
      <c r="AD78" s="78">
        <f>IF(IFERROR(SEARCH("CAT1",T78),99)=99,IF(IFERROR(SEARCH("CAT2",T78),99)=99,IF(IFERROR(SEARCH("CAT3",T78),99)=99,IF(IFERROR(SEARCH("concluded to be endocrine",K78),99)=99,IF(IFERROR(SEARCH("categorised as endocrine",K78),99)=99,IF(IFERROR(SEARCH("endocrine disrupting",P78),99)=99,IF(IFERROR(SEARCH("endocrine disrupting",K78),99)=99,IF(IFERROR(SEARCH("suspected endocrine",S78),99)=99,IF(IFERROR(SEARCH("potential endocrine",S78),99)=99,0,Scoring!$E$25),Scoring!$E$25),Scoring!$E$24),Scoring!$E$24),Scoring!$E$24),Scoring!$E$24),Scoring!$E$23),Scoring!$E$22),Scoring!$E$21)</f>
        <v>0</v>
      </c>
      <c r="AE78" s="78">
        <f>IF(IFERROR(SEARCH("suspected sensitiser",S78),99)=99,IF(IFERROR(SEARCH("sensitiser",S78),99)=99,IF(IFERROR(SEARCH("other hazard based concern",S78),99)=99,0,Scoring!$E$28),Scoring!$E$26),Scoring!$E$27)</f>
        <v>0.6</v>
      </c>
      <c r="AF78" s="78">
        <f>IF(IFERROR(M78,1)=1,IF(IFERROR(N78,1)=1,IF(IFERROR(O78,1)=1,IF(IFERROR(Q78,1)=1,IF(IFERROR(R78,1)=1,IF(IFERROR(T78,1)=1,IF(IFERROR(K78,1)=1,IF(IFERROR(P78,1)=1,IF(IFERROR(S78,1)=1,Scoring!$E$29,0),0),0),0),0),0),0),0),0)</f>
        <v>0</v>
      </c>
      <c r="AG78" s="78">
        <f t="shared" si="13"/>
        <v>4.0999999999999996</v>
      </c>
      <c r="AI78" s="93" t="str">
        <f>IF(A78="-",IF(D78="-",#N/A,VLOOKUP(D78,Exponering!$A$6:O$501,15,FALSE)),VLOOKUP(A78,Exponering!$A$6:$O$501,15,FALSE))</f>
        <v>No data</v>
      </c>
      <c r="AJ78" s="94">
        <f>IF(IFERROR(AI78,"")="","",IF(AI78="No data",Scoring!$M$9,IF(AI78&lt;Scoring!$L$2,Scoring!$M$2,IF(AI78&lt;Scoring!$L$3,Scoring!$M$3,IF(AI78&lt;Scoring!$L$4,Scoring!$M$4,IF(AI78&lt;Scoring!$L$5,Scoring!$M$5,IF(AI78&lt;Scoring!$L$6,Scoring!$M$6,IF(AI78&lt;Scoring!$L$7,Scoring!$M$7,IF(AI78&gt;=Scoring!$L$7,Scoring!$M$8,"")))))))))</f>
        <v>3.5</v>
      </c>
      <c r="AK78" s="76" t="str">
        <f>IF(A78="-",IF(D78="-",#N/A,VLOOKUP(D78,'Total Use SPIN'!$A$5:H$272,5,FALSE)),VLOOKUP(A78,'Total Use SPIN'!$A$5:$H$272,5,FALSE))</f>
        <v>No data</v>
      </c>
      <c r="AL78" s="75">
        <f>IF(IFERROR(AK78,"")="","",IF(AK78="Confidential",Scoring!$I$10,IF(AK78="No data",Scoring!$I$10,IF(AK78="UVCB, mixture, intermediate",Scoring!$I$9,IF(AK78&lt;Scoring!$H$2,Scoring!$I$2,IF(AK78&lt;Scoring!$H$3,Scoring!$I$3,IF(AK78&lt;Scoring!$H$4,Scoring!$I$4,IF(AK78&lt;Scoring!$H$5,Scoring!$I$5,IF(AK78&lt;Scoring!$H$6,Scoring!$I$6,IF(AK78&lt;Scoring!$H$7,Scoring!$I$7,IF(AK78&gt;=Scoring!$H$7,Scoring!$I$8,"")))))))))))</f>
        <v>3.5</v>
      </c>
      <c r="AN78" s="79"/>
      <c r="AO78" s="79"/>
      <c r="AP78" s="79"/>
      <c r="AQ78" s="79"/>
      <c r="AR78" s="79"/>
      <c r="AS78" s="78"/>
      <c r="AU78" s="79">
        <f>IF(IFERROR(F78,99)=99,IF(IFERROR(G78,99)=99,IF(IFERROR(H78,99)=99,IF(IFERROR(I78,99)=99,IF(IFERROR(E78,99)=99,IF(IFERROR(J78,99)=99,0,Scoring!$B$7),Scoring!$B$3),Scoring!$B$2),Scoring!$B$6),Scoring!$B$5),Scoring!$B$4)</f>
        <v>0.5</v>
      </c>
      <c r="AV78" s="78">
        <f t="shared" si="14"/>
        <v>2.0499999999999998</v>
      </c>
      <c r="AW78" s="78">
        <f t="shared" si="16"/>
        <v>3.5</v>
      </c>
      <c r="AX78" s="66">
        <f t="shared" si="17"/>
        <v>3.5</v>
      </c>
      <c r="AY78" s="78"/>
      <c r="AZ78" s="76"/>
      <c r="BA78" s="76"/>
      <c r="BB78" s="76"/>
    </row>
    <row r="79" spans="1:54" x14ac:dyDescent="0.25">
      <c r="A79" s="86" t="s">
        <v>6574</v>
      </c>
      <c r="B79" s="87" t="s">
        <v>30</v>
      </c>
      <c r="C79" s="87" t="s">
        <v>6575</v>
      </c>
      <c r="D79" s="75" t="s">
        <v>11856</v>
      </c>
      <c r="E79" s="76" t="e">
        <f>IF(C79="-",IF(A79="-",VLOOKUP(D79,'sin-list 180320_update'!$C$2:$C$835,1,FALSE),VLOOKUP(A79,'sin-list 180320_update'!$A$2:$A$835,1,FALSE)),VLOOKUP(C79,'sin-list 180320_update'!$B$2:$B$835,1,FALSE))</f>
        <v>#N/A</v>
      </c>
      <c r="F79" s="76" t="e">
        <f>IF($C79="-",IF($A79="-",VLOOKUP($D79,'REACH Bilaga XVII_update'!$A$5:$A$131,1,FALSE),VLOOKUP($A79,'REACH Bilaga XVII_update'!$C$5:$C$131,1,FALSE)),VLOOKUP($C79,'REACH Bilaga XVII_update'!$B$5:$B$131,1,FALSE))</f>
        <v>#N/A</v>
      </c>
      <c r="G79" s="76" t="e">
        <f>IF($C79="-",IF($A79="-",VLOOKUP($D79,' REACH Bilaga 59_update'!$A$5:$A$210,1,FALSE),VLOOKUP($A79,' REACH Bilaga 59_update'!$D$5:$D$210,1,FALSE)),VLOOKUP($C79,' REACH Bilaga 59_update'!$C$5:$C$210,1,FALSE))</f>
        <v>#N/A</v>
      </c>
      <c r="H79" s="76" t="e">
        <f>IF($C79="-",IF($A79="-",VLOOKUP($D79,'REACH Bilaga XIV_update'!$A$5:$A$110,1,FALSE),VLOOKUP($A79,'REACH Bilaga XIV_update'!$D$5:$D$110,1,FALSE)),VLOOKUP($C79,'REACH Bilaga XIV_update'!$C$5:$C$110,1,FALSE))</f>
        <v>#N/A</v>
      </c>
      <c r="I79" s="76" t="str">
        <f>IF($C79="-",IF($A79="-",VLOOKUP($D79,CoRAP_update!$A$5:$A$376,1,FALSE),VLOOKUP($A79,CoRAP_update!$D$5:$D$376,1,FALSE)),VLOOKUP($C79,CoRAP_update!$C$5:$C$376,1,FALSE))</f>
        <v>273-066-3</v>
      </c>
      <c r="J79" s="76" t="e">
        <f>IF($C79="-",IF($A79="-",VLOOKUP($D79,EDC_update!$C$2:$C$450,1,FALSE),VLOOKUP($A79,EDC_update!$B$2:$B$450,1,FALSE)),VLOOKUP($C79,EDC_update!$L$2:$L$450,1,FALSE))</f>
        <v>#N/A</v>
      </c>
      <c r="K79" s="76" t="e">
        <f>IF($C79="-",IF($A79="-",IF(VLOOKUP($D79,'sin-list 180320_update'!$C$2:$S$835,3,FALSE)="",NA(),VLOOKUP($D79,'sin-list 180320_update'!$C$2:$S$835,3,FALSE)),IF(VLOOKUP($A79,'sin-list 180320_update'!$A$2:$S$835,5,FALSE)="",NA(),VLOOKUP($A79,'sin-list 180320_update'!$A$2:$S$835,5,FALSE))),IF(VLOOKUP($C79,'sin-list 180320_update'!$B$2:$S$835,4,FALSE)="",NA(),VLOOKUP($C79,'sin-list 180320_update'!$B$2:$S$835,4,FALSE)))</f>
        <v>#N/A</v>
      </c>
      <c r="L79" s="76" t="e">
        <f>IF($C79="-",IF($A79="-",VLOOKUP($D79,'sin-list 180320_update'!$C$2:$S$835,6,FALSE),VLOOKUP($A79,'sin-list 180320_update'!$A$2:$S$835,8,FALSE)),VLOOKUP($C79,'sin-list 180320_update'!$B$2:$S$835,7,FALSE))</f>
        <v>#N/A</v>
      </c>
      <c r="M79" s="76" t="e">
        <f>IF($C79="-",IF($A79="-",IF(VLOOKUP($D79,'sin-list 180320_update'!$C$2:$S$835,8,FALSE)="",NA(),VLOOKUP($D79,'sin-list 180320_update'!$C$2:$S$835,8,FALSE)),IF(VLOOKUP($A79,'sin-list 180320_update'!$A$2:$S$835,10,FALSE)="",NA(),VLOOKUP($A79,'sin-list 180320_update'!$A$2:$S$835,10,FALSE))),IF(VLOOKUP($C79,'sin-list 180320_update'!$B$2:$S$835,9,FALSE)="",NA(),VLOOKUP($C79,'sin-list 180320_update'!$B$2:$S$835,9,FALSE)))</f>
        <v>#N/A</v>
      </c>
      <c r="N79" s="76" t="e">
        <f>IF($C79="-",IF($A79="-",IF(VLOOKUP($D79,'REACH Bilaga XVII_update'!$A$5:$E$131,4,FALSE)="",NA(),VLOOKUP($D79,'REACH Bilaga XVII_update'!$A$5:$E$131,4,FALSE)),IF(VLOOKUP($A79,'REACH Bilaga XVII_update'!$C$5:$D$131,2,FALSE)="",NA(),VLOOKUP($A79,'REACH Bilaga XVII_update'!$C$5:$D$131,2,FALSE))),IF(VLOOKUP($C79,'REACH Bilaga XVII_update'!$B$5:$D$131,3,FALSE)="",NA(),VLOOKUP($C79,'REACH Bilaga XVII_update'!$B$5:$D$131,3,FALSE)))</f>
        <v>#N/A</v>
      </c>
      <c r="O79" s="76" t="e">
        <f>IF($C79="-",IF($A79="-",IF(VLOOKUP($D79,' REACH Bilaga 59_update'!$A$5:$E$210,5,FALSE)="",NA(),VLOOKUP($D79,' REACH Bilaga 59_update'!$A$5:$E$210,5,FALSE)),IF(VLOOKUP($A79,' REACH Bilaga 59_update'!$D$5:$E$210,2,FALSE)="",NA(),VLOOKUP($A79,' REACH Bilaga 59_update'!$D$5:$E$210,2,FALSE))),IF(VLOOKUP($C79,' REACH Bilaga 59_update'!$C$5:$E$210,3,FALSE)="",NA(),VLOOKUP($C79,' REACH Bilaga 59_update'!$C$5:$E$210,3,FALSE)))</f>
        <v>#N/A</v>
      </c>
      <c r="P79" s="76" t="e">
        <f>IF(C79="-",IF(A79="-",IFERROR(VLOOKUP($D79,' REACH Bilaga 59_update'!$A$5:$F$210,MATCH(Sammanfattning!P$1,' REACH Bilaga 59_update'!$A$4:$F$4,0),FALSE),VLOOKUP($D79,'REACH Bilaga XIV_update'!$A$4:$H$110,MATCH(Sammanfattning!P$1,'REACH Bilaga XIV_update'!$A$4:$H$4,0),FALSE)),IFERROR(VLOOKUP($A79,' REACH Bilaga 59_update'!$D$5:$F$210,MATCH(Sammanfattning!P$1,' REACH Bilaga 59_update'!$D$4:$F$4,0),FALSE),VLOOKUP($A79,'REACH Bilaga XIV_update'!$D$4:$H$110,MATCH(Sammanfattning!P$1,'REACH Bilaga XIV_update'!$D$4:$H$4,0),FALSE))),IFERROR(VLOOKUP($C79,' REACH Bilaga 59_update'!$C$5:$F$210,MATCH(Sammanfattning!P$1,' REACH Bilaga 59_update'!$C$4:$F$4,0),FALSE),VLOOKUP($C79,'REACH Bilaga XIV_update'!$C$4:$H$110,MATCH(Sammanfattning!P$1,'REACH Bilaga XIV_update'!$C$4:$H$4,0),FALSE)))</f>
        <v>#N/A</v>
      </c>
      <c r="Q79" s="76" t="e">
        <f>IF($C79="-",IF($A79="-",IF(VLOOKUP($D79,'REACH Bilaga XIV_update'!$A$5:$I$110,9,FALSE)="",NA(),VLOOKUP($D79,'REACH Bilaga XIV_update'!$A$5:$I$110,9,FALSE)),IF(VLOOKUP($A79,'REACH Bilaga XIV_update'!$D$5:$I$110,6,FALSE)="",NA(),VLOOKUP($A79,'REACH Bilaga XIV_update'!$D$5:$I$110,6,FALSE))),IF(VLOOKUP($C79,'REACH Bilaga XIV_update'!$C$5:$I$110,7,FALSE)="",NA(),VLOOKUP($C79,'REACH Bilaga XIV_update'!$C$5:$I$110,7,FALSE)))</f>
        <v>#N/A</v>
      </c>
      <c r="R79" s="76" t="str">
        <f>IF($C79="-",IF($A79="-",IF(VLOOKUP($D79,CoRAP_update!$A$5:$O$376,15,FALSE)="",NA(),VLOOKUP($D79,CoRAP_update!$A$5:$O$376,15,FALSE)),IF(VLOOKUP($A79,CoRAP_update!$D$5:$O$376,12,FALSE)="",NA(),VLOOKUP($A79,CoRAP_update!$D$5:$O$376,12,FALSE))),IF(VLOOKUP($C79,CoRAP_update!$C$5:$O$376,13,FALSE)="",NA(),VLOOKUP($C79,CoRAP_update!$C$5:$O$376,13,FALSE)))</f>
        <v>H400; H410; H411; H413; H317; H361; H373</v>
      </c>
      <c r="S79" s="144" t="str">
        <f>IF($C79="-",IF($A79="-",VLOOKUP($D79,CoRAP_update!$A$5:$J$376,MATCH(Sammanfattning!S$1,CoRAP_update!$A$4:$J$4,0),FALSE),VLOOKUP($A79,CoRAP_update!$D$5:$J$376,MATCH(Sammanfattning!S$1,CoRAP_update!$D$4:$J$4,0),FALSE)),VLOOKUP($C79,CoRAP_update!$C$5:$J$376,MATCH(Sammanfattning!S$1,CoRAP_update!$C$4:$J$4,0),FALSE))</f>
        <v>Potential endocrine disruptor#Suspected PBT/vPvB</v>
      </c>
      <c r="T79" s="76" t="e">
        <f>IF($A79="-",VLOOKUP($D79,EDC_update!$C$2:$F$450,4,FALSE),VLOOKUP($A79,EDC_update!$B$2:$F$450,5,FALSE))</f>
        <v>#N/A</v>
      </c>
      <c r="V79" s="78">
        <f>IF(IFERROR(SEARCH("PBT",P79),99)=99,IF(IFERROR(SEARCH("suspected PBT",S79),99)=99,IF(IFERROR(SEARCH("concluded to be PBT",K79),99)=99,IF(IFERROR(SEARCH("PBT",S79),99)=99,IF(IFERROR(SEARCH("PBT cand",L79),99)=99,IF(IFERROR(SEARCH("PBT",L79),99)=99,IF(IFERROR(SEARCH("persistent, bioackumulative and toxic properties",K79),99)=99,0,Scoring!$E$3),Scoring!$E$3),Scoring!$E$7),Scoring!$E$3),Scoring!$E$5),Scoring!$E$6),Scoring!$E$3)</f>
        <v>0.7</v>
      </c>
      <c r="W79" s="78">
        <f>IF(IFERROR(SEARCH("vPvB",P79),99)=99,IF(IFERROR(SEARCH("suspected pbt/vPvB",S79),99)=99,IF(IFERROR(SEARCH("vPvB",S79),99)=99,IF(IFERROR(SEARCH("concluded to be a vPvB",S79),99)=99,IF(IFERROR(SEARCH("identified as vPvB",K79),99)=99,IF(IFERROR(SEARCH("concluded to be a vPvB",K79),99)=99,IF(IFERROR(SEARCH("concluded to be both pbt and vPvB",S79),99)=99,IF(IFERROR(SEARCH("concluded to be both pbt and vPvB",K79),99)=99,0,Scoring!$E$5),Scoring!$E$5),Scoring!$E$5),Scoring!$E$5),Scoring!$E$5),Scoring!$E$4),Scoring!$E$6),Scoring!$E$4)</f>
        <v>0.7</v>
      </c>
      <c r="X79" s="78">
        <f>IF(IFERROR(SEARCH("H410",N79),99)=99,IF(IFERROR(SEARCH("H410",O79),99)=99,IF(IFERROR(SEARCH("H410",Q79),99)=99,IF(IFERROR(SEARCH("H410",M79),99)=99,IF(IFERROR(SEARCH("H410",R79),99)=99,IF(IFERROR(SEARCH("H411",N79),99)=99,IF(IFERROR(SEARCH("H411",O79),99)=99,IF(IFERROR(SEARCH("H411",Q79),99)=99,IF(IFERROR(SEARCH("H411",M79),99)=99,IF(IFERROR(SEARCH("H411",R79),99)=99,IF(IFERROR(SEARCH("H413",N79),99)=99,IF(IFERROR(SEARCH("H413",O79),99)=99,IF(IFERROR(SEARCH("H413",Q79),99)=99,IF(IFERROR(SEARCH("H413",M79),99)=99,IF(IFERROR(SEARCH("H413",R79),99)=99,IF(IFERROR(SEARCH("H412",N79),99)=99,IF(IFERROR(SEARCH("H412",O79),99)=99,IF(IFERROR(SEARCH("H412",Q79),99)=99,IF(IFERROR(SEARCH("H412",M79),99)=99,IF(IFERROR(SEARCH("H412",R79),99)=99,0,Scoring!$E$2),Scoring!$E$2),Scoring!$E$2),Scoring!$E$2),Scoring!$E$2),Scoring!$E$2),Scoring!$E$2),Scoring!$E$2),Scoring!$E$2),Scoring!$E$2),Scoring!$E$2),Scoring!$E$2),Scoring!$E$2),Scoring!$E$2),Scoring!$E$2),Scoring!$E$2),Scoring!$E$2),Scoring!$E$2),Scoring!$E$2),Scoring!$E$2)</f>
        <v>1</v>
      </c>
      <c r="Y79" s="78">
        <f>IF(IFERROR(SEARCH("CMR",K79),99)=99,IF(IFERROR(SEARCH("Suspected CMR",S79),99)=99,IF(IFERROR(SEARCH("CMR",S79),99)=99,0,Scoring!$E$8),Scoring!$E$9),Scoring!$E$8)</f>
        <v>0</v>
      </c>
      <c r="Z79" s="78">
        <f>IF(IFERROR(SEARCH("H350",N79),99)=99,IF(IFERROR(SEARCH("H350",O79),99)=99,IF(IFERROR(SEARCH("H350",Q79),99)=99,IF(IFERROR(SEARCH("H350",M79),99)=99,IF(IFERROR(SEARCH("H350",R79),99)=99,IF(IFERROR(SEARCH("H351",N79),99)=99,IF(IFERROR(SEARCH("H351",O79),99)=99,IF(IFERROR(SEARCH("H351",Q79),99)=99,IF(IFERROR(SEARCH("H351",M79),99)=99,IF(IFERROR(SEARCH("H351",R79),99)=99,IF(IFERROR(SEARCH("carcinogenic",P79),99)=99,IF(IFERROR(SEARCH("suspected carcinogenic",S79),99)=99,0,Scoring!$E$12),Scoring!$E$11),Scoring!$E$10),Scoring!$E$10),Scoring!$E$10),Scoring!$E$10),Scoring!$E$10),Scoring!$E$10),Scoring!$E$10),Scoring!$E$10),Scoring!$E$10),Scoring!$E$10)</f>
        <v>0</v>
      </c>
      <c r="AA79" s="78">
        <f>IF(IFERROR(SEARCH("H340",N79),99)=99,IF(IFERROR(SEARCH("H340",O79),99)=99,IF(IFERROR(SEARCH("H340",Q79),99)=99,IF(IFERROR(SEARCH("H340",M79),99)=99,IF(IFERROR(SEARCH("H340",R79),99)=99,IF(IFERROR(SEARCH("H341",N79),99)=99,IF(IFERROR(SEARCH("H341",O79),99)=99,IF(IFERROR(SEARCH("H341",Q79),99)=99,IF(IFERROR(SEARCH("H341",M79),99)=99,IF(IFERROR(SEARCH("H341",R79),99)=99,IF(IFERROR(SEARCH("mutagenic",P79),99)=99,IF(IFERROR(SEARCH("suspected mutagenic",S79),99)=99,0,Scoring!$E$15),Scoring!$E$14),Scoring!$E$13),Scoring!$E$13),Scoring!$E$13),Scoring!$E$13),Scoring!$E$13),Scoring!$E$13),Scoring!$E$13),Scoring!$E$13),Scoring!$E$13),Scoring!$E$13)</f>
        <v>0</v>
      </c>
      <c r="AB79" s="78">
        <f>IF(IFERROR(SEARCH("H360",N79),99)=99,IF(IFERROR(SEARCH("H360",O79),99)=99,IF(IFERROR(SEARCH("H360",Q79),99)=99,IF(IFERROR(SEARCH("H360",M79),99)=99,IF(IFERROR(SEARCH("H360",R79),99)=99,IF(IFERROR(SEARCH("H361",N79),99)=99,IF(IFERROR(SEARCH("H361",O79),99)=99,IF(IFERROR(SEARCH("H361",Q79),99)=99,IF(IFERROR(SEARCH("H361",M79),99)=99,IF(IFERROR(SEARCH("H361",R79),99)=99,IF(IFERROR(SEARCH("reproduction",P79),99)=99,IF(IFERROR(SEARCH("suspected reprotoxic",S79),99)=99,IF(IFERROR(SEARCH("reprotoxic",S79),99)=99,IF(IFERROR(SEARCH("reprotoxic",K79),99)=99,0,Scoring!$E$18),Scoring!$E$18),Scoring!$E$19),Scoring!$E$17),Scoring!$E$16),Scoring!$E$16),Scoring!$E$16),Scoring!$E$16),Scoring!$E$16),Scoring!$E$16),Scoring!$E$16),Scoring!$E$16),Scoring!$E$16),Scoring!$E$16)</f>
        <v>1</v>
      </c>
      <c r="AC79" s="78">
        <f>IF(IFERROR(SEARCH("57f",L79),99)=99,IF(IFERROR(SEARCH("57(f)",P79),99)=99,0,Scoring!$E$20),Scoring!$E$20)</f>
        <v>0</v>
      </c>
      <c r="AD79" s="78">
        <f>IF(IFERROR(SEARCH("CAT1",T79),99)=99,IF(IFERROR(SEARCH("CAT2",T79),99)=99,IF(IFERROR(SEARCH("CAT3",T79),99)=99,IF(IFERROR(SEARCH("concluded to be endocrine",K79),99)=99,IF(IFERROR(SEARCH("categorised as endocrine",K79),99)=99,IF(IFERROR(SEARCH("endocrine disrupting",P79),99)=99,IF(IFERROR(SEARCH("endocrine disrupting",K79),99)=99,IF(IFERROR(SEARCH("suspected endocrine",S79),99)=99,IF(IFERROR(SEARCH("potential endocrine",S79),99)=99,0,Scoring!$E$25),Scoring!$E$25),Scoring!$E$24),Scoring!$E$24),Scoring!$E$24),Scoring!$E$24),Scoring!$E$23),Scoring!$E$22),Scoring!$E$21)</f>
        <v>0.5</v>
      </c>
      <c r="AE79" s="78">
        <f>IF(IFERROR(SEARCH("suspected sensitiser",S79),99)=99,IF(IFERROR(SEARCH("sensitiser",S79),99)=99,IF(IFERROR(SEARCH("other hazard based concern",S79),99)=99,0,Scoring!$E$28),Scoring!$E$26),Scoring!$E$27)</f>
        <v>0</v>
      </c>
      <c r="AF79" s="78">
        <f>IF(IFERROR(M79,1)=1,IF(IFERROR(N79,1)=1,IF(IFERROR(O79,1)=1,IF(IFERROR(Q79,1)=1,IF(IFERROR(R79,1)=1,IF(IFERROR(T79,1)=1,IF(IFERROR(K79,1)=1,IF(IFERROR(P79,1)=1,IF(IFERROR(S79,1)=1,Scoring!$E$29,0),0),0),0),0),0),0),0),0)</f>
        <v>0</v>
      </c>
      <c r="AG79" s="78">
        <f t="shared" si="13"/>
        <v>3.9</v>
      </c>
      <c r="AI79" s="93" t="e">
        <f>IF(A79="-",IF(D79="-",#N/A,VLOOKUP(D79,Exponering!$A$6:O$501,15,FALSE)),VLOOKUP(A79,Exponering!$A$6:$O$501,15,FALSE))</f>
        <v>#N/A</v>
      </c>
      <c r="AJ79" s="94" t="str">
        <f>IF(IFERROR(AI79,"")="","",IF(AI79="No data",Scoring!$M$9,IF(AI79&lt;Scoring!$L$2,Scoring!$M$2,IF(AI79&lt;Scoring!$L$3,Scoring!$M$3,IF(AI79&lt;Scoring!$L$4,Scoring!$M$4,IF(AI79&lt;Scoring!$L$5,Scoring!$M$5,IF(AI79&lt;Scoring!$L$6,Scoring!$M$6,IF(AI79&lt;Scoring!$L$7,Scoring!$M$7,IF(AI79&gt;=Scoring!$L$7,Scoring!$M$8,"")))))))))</f>
        <v/>
      </c>
      <c r="AK79" s="76" t="str">
        <f>IF(A79="-",IF(D79="-",#N/A,VLOOKUP(D79,'Total Use SPIN'!$A$5:H$272,5,FALSE)),VLOOKUP(A79,'Total Use SPIN'!$A$5:$H$272,5,FALSE))</f>
        <v>UVCB, mixture, intermediate</v>
      </c>
      <c r="AL79" s="75">
        <f>IF(IFERROR(AK79,"")="","",IF(AK79="Confidential",Scoring!$I$10,IF(AK79="No data",Scoring!$I$10,IF(AK79="UVCB, mixture, intermediate",Scoring!$I$9,IF(AK79&lt;Scoring!$H$2,Scoring!$I$2,IF(AK79&lt;Scoring!$H$3,Scoring!$I$3,IF(AK79&lt;Scoring!$H$4,Scoring!$I$4,IF(AK79&lt;Scoring!$H$5,Scoring!$I$5,IF(AK79&lt;Scoring!$H$6,Scoring!$I$6,IF(AK79&lt;Scoring!$H$7,Scoring!$I$7,IF(AK79&gt;=Scoring!$H$7,Scoring!$I$8,"")))))))))))</f>
        <v>-40</v>
      </c>
      <c r="AN79" s="79"/>
      <c r="AO79" s="79"/>
      <c r="AP79" s="79"/>
      <c r="AQ79" s="79"/>
      <c r="AR79" s="79"/>
      <c r="AS79" s="78"/>
      <c r="AU79" s="79">
        <f>IF(IFERROR(F79,99)=99,IF(IFERROR(G79,99)=99,IF(IFERROR(H79,99)=99,IF(IFERROR(I79,99)=99,IF(IFERROR(E79,99)=99,IF(IFERROR(J79,99)=99,0,Scoring!$B$7),Scoring!$B$3),Scoring!$B$2),Scoring!$B$6),Scoring!$B$5),Scoring!$B$4)</f>
        <v>0.5</v>
      </c>
      <c r="AV79" s="78">
        <f t="shared" si="14"/>
        <v>1.95</v>
      </c>
      <c r="AW79" s="78">
        <f t="shared" si="16"/>
        <v>-40</v>
      </c>
      <c r="AX79" s="66" t="str">
        <f t="shared" si="17"/>
        <v/>
      </c>
      <c r="AY79" s="78"/>
      <c r="AZ79" s="76"/>
      <c r="BB79" s="76"/>
    </row>
    <row r="80" spans="1:54" x14ac:dyDescent="0.25">
      <c r="A80" s="77" t="s">
        <v>5038</v>
      </c>
      <c r="B80" s="76" t="str">
        <f t="shared" ref="B80:B100" si="18">C80</f>
        <v>219-006-1</v>
      </c>
      <c r="C80" s="77" t="s">
        <v>5037</v>
      </c>
      <c r="D80" s="77" t="s">
        <v>5036</v>
      </c>
      <c r="E80" s="76" t="e">
        <f>IF(C80="-",IF(A80="-",VLOOKUP(D80,'sin-list 180320_update'!$C$2:$C$835,1,FALSE),VLOOKUP(A80,'sin-list 180320_update'!$A$2:$A$835,1,FALSE)),VLOOKUP(C80,'sin-list 180320_update'!$B$2:$B$835,1,FALSE))</f>
        <v>#N/A</v>
      </c>
      <c r="F80" s="76" t="e">
        <f>IF($C80="-",IF($A80="-",VLOOKUP($D80,'REACH Bilaga XVII_update'!$A$5:$A$131,1,FALSE),VLOOKUP($A80,'REACH Bilaga XVII_update'!$C$5:$C$131,1,FALSE)),VLOOKUP($C80,'REACH Bilaga XVII_update'!$B$5:$B$131,1,FALSE))</f>
        <v>#N/A</v>
      </c>
      <c r="G80" s="76" t="e">
        <f>IF($C80="-",IF($A80="-",VLOOKUP($D80,' REACH Bilaga 59_update'!$A$5:$A$210,1,FALSE),VLOOKUP($A80,' REACH Bilaga 59_update'!$D$5:$D$210,1,FALSE)),VLOOKUP($C80,' REACH Bilaga 59_update'!$C$5:$C$210,1,FALSE))</f>
        <v>#N/A</v>
      </c>
      <c r="H80" s="76" t="e">
        <f>IF($C80="-",IF($A80="-",VLOOKUP($D80,'REACH Bilaga XIV_update'!$A$5:$A$110,1,FALSE),VLOOKUP($A80,'REACH Bilaga XIV_update'!$D$5:$D$110,1,FALSE)),VLOOKUP($C80,'REACH Bilaga XIV_update'!$C$5:$C$110,1,FALSE))</f>
        <v>#N/A</v>
      </c>
      <c r="I80" s="76" t="str">
        <f>IF($C80="-",IF($A80="-",VLOOKUP($D80,CoRAP_update!$A$5:$A$376,1,FALSE),VLOOKUP($A80,CoRAP_update!$D$5:$D$376,1,FALSE)),VLOOKUP($C80,CoRAP_update!$C$5:$C$376,1,FALSE))</f>
        <v>219-006-1</v>
      </c>
      <c r="J80" s="76" t="e">
        <f>IF($C80="-",IF($A80="-",VLOOKUP($D80,EDC_update!$C$2:$C$450,1,FALSE),VLOOKUP($A80,EDC_update!$B$2:$B$450,1,FALSE)),VLOOKUP($C80,EDC_update!$L$2:$L$450,1,FALSE))</f>
        <v>#N/A</v>
      </c>
      <c r="K80" s="76" t="e">
        <f>IF($C80="-",IF($A80="-",IF(VLOOKUP($D80,'sin-list 180320_update'!$C$2:$S$835,3,FALSE)="",NA(),VLOOKUP($D80,'sin-list 180320_update'!$C$2:$S$835,3,FALSE)),IF(VLOOKUP($A80,'sin-list 180320_update'!$A$2:$S$835,5,FALSE)="",NA(),VLOOKUP($A80,'sin-list 180320_update'!$A$2:$S$835,5,FALSE))),IF(VLOOKUP($C80,'sin-list 180320_update'!$B$2:$S$835,4,FALSE)="",NA(),VLOOKUP($C80,'sin-list 180320_update'!$B$2:$S$835,4,FALSE)))</f>
        <v>#N/A</v>
      </c>
      <c r="L80" s="76" t="e">
        <f>IF($C80="-",IF($A80="-",VLOOKUP($D80,'sin-list 180320_update'!$C$2:$S$835,6,FALSE),VLOOKUP($A80,'sin-list 180320_update'!$A$2:$S$835,8,FALSE)),VLOOKUP($C80,'sin-list 180320_update'!$B$2:$S$835,7,FALSE))</f>
        <v>#N/A</v>
      </c>
      <c r="M80" s="76" t="e">
        <f>IF($C80="-",IF($A80="-",IF(VLOOKUP($D80,'sin-list 180320_update'!$C$2:$S$835,8,FALSE)="",NA(),VLOOKUP($D80,'sin-list 180320_update'!$C$2:$S$835,8,FALSE)),IF(VLOOKUP($A80,'sin-list 180320_update'!$A$2:$S$835,10,FALSE)="",NA(),VLOOKUP($A80,'sin-list 180320_update'!$A$2:$S$835,10,FALSE))),IF(VLOOKUP($C80,'sin-list 180320_update'!$B$2:$S$835,9,FALSE)="",NA(),VLOOKUP($C80,'sin-list 180320_update'!$B$2:$S$835,9,FALSE)))</f>
        <v>#N/A</v>
      </c>
      <c r="N80" s="76" t="e">
        <f>IF($C80="-",IF($A80="-",IF(VLOOKUP($D80,'REACH Bilaga XVII_update'!$A$5:$E$131,4,FALSE)="",NA(),VLOOKUP($D80,'REACH Bilaga XVII_update'!$A$5:$E$131,4,FALSE)),IF(VLOOKUP($A80,'REACH Bilaga XVII_update'!$C$5:$D$131,2,FALSE)="",NA(),VLOOKUP($A80,'REACH Bilaga XVII_update'!$C$5:$D$131,2,FALSE))),IF(VLOOKUP($C80,'REACH Bilaga XVII_update'!$B$5:$D$131,3,FALSE)="",NA(),VLOOKUP($C80,'REACH Bilaga XVII_update'!$B$5:$D$131,3,FALSE)))</f>
        <v>#N/A</v>
      </c>
      <c r="O80" s="76" t="e">
        <f>IF($C80="-",IF($A80="-",IF(VLOOKUP($D80,' REACH Bilaga 59_update'!$A$5:$E$210,5,FALSE)="",NA(),VLOOKUP($D80,' REACH Bilaga 59_update'!$A$5:$E$210,5,FALSE)),IF(VLOOKUP($A80,' REACH Bilaga 59_update'!$D$5:$E$210,2,FALSE)="",NA(),VLOOKUP($A80,' REACH Bilaga 59_update'!$D$5:$E$210,2,FALSE))),IF(VLOOKUP($C80,' REACH Bilaga 59_update'!$C$5:$E$210,3,FALSE)="",NA(),VLOOKUP($C80,' REACH Bilaga 59_update'!$C$5:$E$210,3,FALSE)))</f>
        <v>#N/A</v>
      </c>
      <c r="P80" s="76" t="e">
        <f>IF(C80="-",IF(A80="-",IFERROR(VLOOKUP($D80,' REACH Bilaga 59_update'!$A$5:$F$210,MATCH(Sammanfattning!P$1,' REACH Bilaga 59_update'!$A$4:$F$4,0),FALSE),VLOOKUP($D80,'REACH Bilaga XIV_update'!$A$4:$H$110,MATCH(Sammanfattning!P$1,'REACH Bilaga XIV_update'!$A$4:$H$4,0),FALSE)),IFERROR(VLOOKUP($A80,' REACH Bilaga 59_update'!$D$5:$F$210,MATCH(Sammanfattning!P$1,' REACH Bilaga 59_update'!$D$4:$F$4,0),FALSE),VLOOKUP($A80,'REACH Bilaga XIV_update'!$D$4:$H$110,MATCH(Sammanfattning!P$1,'REACH Bilaga XIV_update'!$D$4:$H$4,0),FALSE))),IFERROR(VLOOKUP($C80,' REACH Bilaga 59_update'!$C$5:$F$210,MATCH(Sammanfattning!P$1,' REACH Bilaga 59_update'!$C$4:$F$4,0),FALSE),VLOOKUP($C80,'REACH Bilaga XIV_update'!$C$4:$H$110,MATCH(Sammanfattning!P$1,'REACH Bilaga XIV_update'!$C$4:$H$4,0),FALSE)))</f>
        <v>#N/A</v>
      </c>
      <c r="Q80" s="76" t="e">
        <f>IF($C80="-",IF($A80="-",IF(VLOOKUP($D80,'REACH Bilaga XIV_update'!$A$5:$I$110,9,FALSE)="",NA(),VLOOKUP($D80,'REACH Bilaga XIV_update'!$A$5:$I$110,9,FALSE)),IF(VLOOKUP($A80,'REACH Bilaga XIV_update'!$D$5:$I$110,6,FALSE)="",NA(),VLOOKUP($A80,'REACH Bilaga XIV_update'!$D$5:$I$110,6,FALSE))),IF(VLOOKUP($C80,'REACH Bilaga XIV_update'!$C$5:$I$110,7,FALSE)="",NA(),VLOOKUP($C80,'REACH Bilaga XIV_update'!$C$5:$I$110,7,FALSE)))</f>
        <v>#N/A</v>
      </c>
      <c r="R80" s="76" t="str">
        <f>IF($C80="-",IF($A80="-",IF(VLOOKUP($D80,CoRAP_update!$A$5:$O$376,15,FALSE)="",NA(),VLOOKUP($D80,CoRAP_update!$A$5:$O$376,15,FALSE)),IF(VLOOKUP($A80,CoRAP_update!$D$5:$O$376,12,FALSE)="",NA(),VLOOKUP($A80,CoRAP_update!$D$5:$O$376,12,FALSE))),IF(VLOOKUP($C80,CoRAP_update!$C$5:$O$376,13,FALSE)="",NA(),VLOOKUP($C80,CoRAP_update!$C$5:$O$376,13,FALSE)))</f>
        <v>H351
H331
H315
H318
H400
H410</v>
      </c>
      <c r="S80" s="144" t="str">
        <f>IF($C80="-",IF($A80="-",VLOOKUP($D80,CoRAP_update!$A$5:$J$376,MATCH(Sammanfattning!S$1,CoRAP_update!$A$4:$J$4,0),FALSE),VLOOKUP($A80,CoRAP_update!$D$5:$J$376,MATCH(Sammanfattning!S$1,CoRAP_update!$D$4:$J$4,0),FALSE)),VLOOKUP($C80,CoRAP_update!$C$5:$J$376,MATCH(Sammanfattning!S$1,CoRAP_update!$C$4:$J$4,0),FALSE))</f>
        <v>Potential endocrine disruptor#Suspected PBT/vPvB</v>
      </c>
      <c r="T80" s="76" t="e">
        <f>IF($A80="-",VLOOKUP($D80,EDC_update!$C$2:$F$450,4,FALSE),VLOOKUP($A80,EDC_update!$B$2:$F$450,5,FALSE))</f>
        <v>#N/A</v>
      </c>
      <c r="V80" s="78">
        <f>IF(IFERROR(SEARCH("PBT",P80),99)=99,IF(IFERROR(SEARCH("suspected PBT",S80),99)=99,IF(IFERROR(SEARCH("concluded to be PBT",K80),99)=99,IF(IFERROR(SEARCH("PBT",S80),99)=99,IF(IFERROR(SEARCH("PBT cand",L80),99)=99,IF(IFERROR(SEARCH("PBT",L80),99)=99,IF(IFERROR(SEARCH("persistent, bioackumulative and toxic properties",K80),99)=99,0,Scoring!$E$3),Scoring!$E$3),Scoring!$E$7),Scoring!$E$3),Scoring!$E$5),Scoring!$E$6),Scoring!$E$3)</f>
        <v>0.7</v>
      </c>
      <c r="W80" s="78">
        <f>IF(IFERROR(SEARCH("vPvB",P80),99)=99,IF(IFERROR(SEARCH("suspected pbt/vPvB",S80),99)=99,IF(IFERROR(SEARCH("vPvB",S80),99)=99,IF(IFERROR(SEARCH("concluded to be a vPvB",S80),99)=99,IF(IFERROR(SEARCH("identified as vPvB",K80),99)=99,IF(IFERROR(SEARCH("concluded to be a vPvB",K80),99)=99,IF(IFERROR(SEARCH("concluded to be both pbt and vPvB",S80),99)=99,IF(IFERROR(SEARCH("concluded to be both pbt and vPvB",K80),99)=99,0,Scoring!$E$5),Scoring!$E$5),Scoring!$E$5),Scoring!$E$5),Scoring!$E$5),Scoring!$E$4),Scoring!$E$6),Scoring!$E$4)</f>
        <v>0.7</v>
      </c>
      <c r="X80" s="78">
        <f>IF(IFERROR(SEARCH("H410",N80),99)=99,IF(IFERROR(SEARCH("H410",O80),99)=99,IF(IFERROR(SEARCH("H410",Q80),99)=99,IF(IFERROR(SEARCH("H410",M80),99)=99,IF(IFERROR(SEARCH("H410",R80),99)=99,IF(IFERROR(SEARCH("H411",N80),99)=99,IF(IFERROR(SEARCH("H411",O80),99)=99,IF(IFERROR(SEARCH("H411",Q80),99)=99,IF(IFERROR(SEARCH("H411",M80),99)=99,IF(IFERROR(SEARCH("H411",R80),99)=99,IF(IFERROR(SEARCH("H413",N80),99)=99,IF(IFERROR(SEARCH("H413",O80),99)=99,IF(IFERROR(SEARCH("H413",Q80),99)=99,IF(IFERROR(SEARCH("H413",M80),99)=99,IF(IFERROR(SEARCH("H413",R80),99)=99,IF(IFERROR(SEARCH("H412",N80),99)=99,IF(IFERROR(SEARCH("H412",O80),99)=99,IF(IFERROR(SEARCH("H412",Q80),99)=99,IF(IFERROR(SEARCH("H412",M80),99)=99,IF(IFERROR(SEARCH("H412",R80),99)=99,0,Scoring!$E$2),Scoring!$E$2),Scoring!$E$2),Scoring!$E$2),Scoring!$E$2),Scoring!$E$2),Scoring!$E$2),Scoring!$E$2),Scoring!$E$2),Scoring!$E$2),Scoring!$E$2),Scoring!$E$2),Scoring!$E$2),Scoring!$E$2),Scoring!$E$2),Scoring!$E$2),Scoring!$E$2),Scoring!$E$2),Scoring!$E$2),Scoring!$E$2)</f>
        <v>1</v>
      </c>
      <c r="Y80" s="78">
        <f>IF(IFERROR(SEARCH("CMR",K80),99)=99,IF(IFERROR(SEARCH("Suspected CMR",S80),99)=99,IF(IFERROR(SEARCH("CMR",S80),99)=99,0,Scoring!$E$8),Scoring!$E$9),Scoring!$E$8)</f>
        <v>0</v>
      </c>
      <c r="Z80" s="78">
        <f>IF(IFERROR(SEARCH("H350",N80),99)=99,IF(IFERROR(SEARCH("H350",O80),99)=99,IF(IFERROR(SEARCH("H350",Q80),99)=99,IF(IFERROR(SEARCH("H350",M80),99)=99,IF(IFERROR(SEARCH("H350",R80),99)=99,IF(IFERROR(SEARCH("H351",N80),99)=99,IF(IFERROR(SEARCH("H351",O80),99)=99,IF(IFERROR(SEARCH("H351",Q80),99)=99,IF(IFERROR(SEARCH("H351",M80),99)=99,IF(IFERROR(SEARCH("H351",R80),99)=99,IF(IFERROR(SEARCH("carcinogenic",P80),99)=99,IF(IFERROR(SEARCH("suspected carcinogenic",S80),99)=99,0,Scoring!$E$12),Scoring!$E$11),Scoring!$E$10),Scoring!$E$10),Scoring!$E$10),Scoring!$E$10),Scoring!$E$10),Scoring!$E$10),Scoring!$E$10),Scoring!$E$10),Scoring!$E$10),Scoring!$E$10)</f>
        <v>1</v>
      </c>
      <c r="AA80" s="78">
        <f>IF(IFERROR(SEARCH("H340",N80),99)=99,IF(IFERROR(SEARCH("H340",O80),99)=99,IF(IFERROR(SEARCH("H340",Q80),99)=99,IF(IFERROR(SEARCH("H340",M80),99)=99,IF(IFERROR(SEARCH("H340",R80),99)=99,IF(IFERROR(SEARCH("H341",N80),99)=99,IF(IFERROR(SEARCH("H341",O80),99)=99,IF(IFERROR(SEARCH("H341",Q80),99)=99,IF(IFERROR(SEARCH("H341",M80),99)=99,IF(IFERROR(SEARCH("H341",R80),99)=99,IF(IFERROR(SEARCH("mutagenic",P80),99)=99,IF(IFERROR(SEARCH("suspected mutagenic",S80),99)=99,0,Scoring!$E$15),Scoring!$E$14),Scoring!$E$13),Scoring!$E$13),Scoring!$E$13),Scoring!$E$13),Scoring!$E$13),Scoring!$E$13),Scoring!$E$13),Scoring!$E$13),Scoring!$E$13),Scoring!$E$13)</f>
        <v>0</v>
      </c>
      <c r="AB80" s="78">
        <f>IF(IFERROR(SEARCH("H360",N80),99)=99,IF(IFERROR(SEARCH("H360",O80),99)=99,IF(IFERROR(SEARCH("H360",Q80),99)=99,IF(IFERROR(SEARCH("H360",M80),99)=99,IF(IFERROR(SEARCH("H360",R80),99)=99,IF(IFERROR(SEARCH("H361",N80),99)=99,IF(IFERROR(SEARCH("H361",O80),99)=99,IF(IFERROR(SEARCH("H361",Q80),99)=99,IF(IFERROR(SEARCH("H361",M80),99)=99,IF(IFERROR(SEARCH("H361",R80),99)=99,IF(IFERROR(SEARCH("reproduction",P80),99)=99,IF(IFERROR(SEARCH("suspected reprotoxic",S80),99)=99,IF(IFERROR(SEARCH("reprotoxic",S80),99)=99,IF(IFERROR(SEARCH("reprotoxic",K80),99)=99,0,Scoring!$E$18),Scoring!$E$18),Scoring!$E$19),Scoring!$E$17),Scoring!$E$16),Scoring!$E$16),Scoring!$E$16),Scoring!$E$16),Scoring!$E$16),Scoring!$E$16),Scoring!$E$16),Scoring!$E$16),Scoring!$E$16),Scoring!$E$16)</f>
        <v>0</v>
      </c>
      <c r="AC80" s="78">
        <f>IF(IFERROR(SEARCH("57f",L80),99)=99,IF(IFERROR(SEARCH("57(f)",P80),99)=99,0,Scoring!$E$20),Scoring!$E$20)</f>
        <v>0</v>
      </c>
      <c r="AD80" s="78">
        <f>IF(IFERROR(SEARCH("CAT1",T80),99)=99,IF(IFERROR(SEARCH("CAT2",T80),99)=99,IF(IFERROR(SEARCH("CAT3",T80),99)=99,IF(IFERROR(SEARCH("concluded to be endocrine",K80),99)=99,IF(IFERROR(SEARCH("categorised as endocrine",K80),99)=99,IF(IFERROR(SEARCH("endocrine disrupting",P80),99)=99,IF(IFERROR(SEARCH("endocrine disrupting",K80),99)=99,IF(IFERROR(SEARCH("suspected endocrine",S80),99)=99,IF(IFERROR(SEARCH("potential endocrine",S80),99)=99,0,Scoring!$E$25),Scoring!$E$25),Scoring!$E$24),Scoring!$E$24),Scoring!$E$24),Scoring!$E$24),Scoring!$E$23),Scoring!$E$22),Scoring!$E$21)</f>
        <v>0.5</v>
      </c>
      <c r="AE80" s="78">
        <f>IF(IFERROR(SEARCH("suspected sensitiser",S80),99)=99,IF(IFERROR(SEARCH("sensitiser",S80),99)=99,IF(IFERROR(SEARCH("other hazard based concern",S80),99)=99,0,Scoring!$E$28),Scoring!$E$26),Scoring!$E$27)</f>
        <v>0</v>
      </c>
      <c r="AF80" s="78">
        <f>IF(IFERROR(M80,1)=1,IF(IFERROR(N80,1)=1,IF(IFERROR(O80,1)=1,IF(IFERROR(Q80,1)=1,IF(IFERROR(R80,1)=1,IF(IFERROR(T80,1)=1,IF(IFERROR(K80,1)=1,IF(IFERROR(P80,1)=1,IF(IFERROR(S80,1)=1,Scoring!$E$29,0),0),0),0),0),0),0),0),0)</f>
        <v>0</v>
      </c>
      <c r="AG80" s="78">
        <f t="shared" si="13"/>
        <v>3.9</v>
      </c>
      <c r="AI80" s="93" t="str">
        <f>IF(A80="-",IF(D80="-",#N/A,VLOOKUP(D80,Exponering!$A$6:O$501,15,FALSE)),VLOOKUP(A80,Exponering!$A$6:$O$501,15,FALSE))</f>
        <v>No data</v>
      </c>
      <c r="AJ80" s="94">
        <f>IF(IFERROR(AI80,"")="","",IF(AI80="No data",Scoring!$M$9,IF(AI80&lt;Scoring!$L$2,Scoring!$M$2,IF(AI80&lt;Scoring!$L$3,Scoring!$M$3,IF(AI80&lt;Scoring!$L$4,Scoring!$M$4,IF(AI80&lt;Scoring!$L$5,Scoring!$M$5,IF(AI80&lt;Scoring!$L$6,Scoring!$M$6,IF(AI80&lt;Scoring!$L$7,Scoring!$M$7,IF(AI80&gt;=Scoring!$L$7,Scoring!$M$8,"")))))))))</f>
        <v>3.5</v>
      </c>
      <c r="AK80" s="76" t="str">
        <f>IF(A80="-",IF(D80="-",#N/A,VLOOKUP(D80,'Total Use SPIN'!$A$5:H$272,5,FALSE)),VLOOKUP(A80,'Total Use SPIN'!$A$5:$H$272,5,FALSE))</f>
        <v>No data</v>
      </c>
      <c r="AL80" s="75">
        <f>IF(IFERROR(AK80,"")="","",IF(AK80="Confidential",Scoring!$I$10,IF(AK80="No data",Scoring!$I$10,IF(AK80="UVCB, mixture, intermediate",Scoring!$I$9,IF(AK80&lt;Scoring!$H$2,Scoring!$I$2,IF(AK80&lt;Scoring!$H$3,Scoring!$I$3,IF(AK80&lt;Scoring!$H$4,Scoring!$I$4,IF(AK80&lt;Scoring!$H$5,Scoring!$I$5,IF(AK80&lt;Scoring!$H$6,Scoring!$I$6,IF(AK80&lt;Scoring!$H$7,Scoring!$I$7,IF(AK80&gt;=Scoring!$H$7,Scoring!$I$8,"")))))))))))</f>
        <v>3.5</v>
      </c>
      <c r="AN80" s="79"/>
      <c r="AO80" s="79"/>
      <c r="AP80" s="79"/>
      <c r="AQ80" s="79"/>
      <c r="AR80" s="79"/>
      <c r="AS80" s="78"/>
      <c r="AU80" s="79">
        <f>IF(IFERROR(F80,99)=99,IF(IFERROR(G80,99)=99,IF(IFERROR(H80,99)=99,IF(IFERROR(I80,99)=99,IF(IFERROR(E80,99)=99,IF(IFERROR(J80,99)=99,0,Scoring!$B$7),Scoring!$B$3),Scoring!$B$2),Scoring!$B$6),Scoring!$B$5),Scoring!$B$4)</f>
        <v>0.5</v>
      </c>
      <c r="AV80" s="78">
        <f t="shared" si="14"/>
        <v>1.95</v>
      </c>
      <c r="AW80" s="78">
        <f t="shared" si="16"/>
        <v>3.5</v>
      </c>
      <c r="AX80" s="66">
        <f t="shared" si="17"/>
        <v>3.5</v>
      </c>
      <c r="AY80" s="78"/>
      <c r="AZ80" s="76"/>
      <c r="BA80" s="76"/>
      <c r="BB80" s="76"/>
    </row>
    <row r="81" spans="1:54" x14ac:dyDescent="0.25">
      <c r="A81" s="77" t="s">
        <v>5607</v>
      </c>
      <c r="B81" s="76" t="str">
        <f t="shared" si="18"/>
        <v>428-970-4</v>
      </c>
      <c r="C81" s="77" t="s">
        <v>5606</v>
      </c>
      <c r="D81" s="77" t="s">
        <v>5605</v>
      </c>
      <c r="E81" s="76" t="e">
        <f>IF(C81="-",IF(A81="-",VLOOKUP(D81,'sin-list 180320_update'!$C$2:$C$835,1,FALSE),VLOOKUP(A81,'sin-list 180320_update'!$A$2:$A$835,1,FALSE)),VLOOKUP(C81,'sin-list 180320_update'!$B$2:$B$835,1,FALSE))</f>
        <v>#N/A</v>
      </c>
      <c r="F81" s="76" t="e">
        <f>IF($C81="-",IF($A81="-",VLOOKUP($D81,'REACH Bilaga XVII_update'!$A$5:$A$131,1,FALSE),VLOOKUP($A81,'REACH Bilaga XVII_update'!$C$5:$C$131,1,FALSE)),VLOOKUP($C81,'REACH Bilaga XVII_update'!$B$5:$B$131,1,FALSE))</f>
        <v>#N/A</v>
      </c>
      <c r="G81" s="76" t="e">
        <f>IF($C81="-",IF($A81="-",VLOOKUP($D81,' REACH Bilaga 59_update'!$A$5:$A$210,1,FALSE),VLOOKUP($A81,' REACH Bilaga 59_update'!$D$5:$D$210,1,FALSE)),VLOOKUP($C81,' REACH Bilaga 59_update'!$C$5:$C$210,1,FALSE))</f>
        <v>#N/A</v>
      </c>
      <c r="H81" s="76" t="e">
        <f>IF($C81="-",IF($A81="-",VLOOKUP($D81,'REACH Bilaga XIV_update'!$A$5:$A$110,1,FALSE),VLOOKUP($A81,'REACH Bilaga XIV_update'!$D$5:$D$110,1,FALSE)),VLOOKUP($C81,'REACH Bilaga XIV_update'!$C$5:$C$110,1,FALSE))</f>
        <v>#N/A</v>
      </c>
      <c r="I81" s="76" t="str">
        <f>IF($C81="-",IF($A81="-",VLOOKUP($D81,CoRAP_update!$A$5:$A$376,1,FALSE),VLOOKUP($A81,CoRAP_update!$D$5:$D$376,1,FALSE)),VLOOKUP($C81,CoRAP_update!$C$5:$C$376,1,FALSE))</f>
        <v>428-970-4</v>
      </c>
      <c r="J81" s="76" t="e">
        <f>IF($C81="-",IF($A81="-",VLOOKUP($D81,EDC_update!$C$2:$C$450,1,FALSE),VLOOKUP($A81,EDC_update!$B$2:$B$450,1,FALSE)),VLOOKUP($C81,EDC_update!$L$2:$L$450,1,FALSE))</f>
        <v>#N/A</v>
      </c>
      <c r="K81" s="76" t="e">
        <f>IF($C81="-",IF($A81="-",IF(VLOOKUP($D81,'sin-list 180320_update'!$C$2:$S$835,3,FALSE)="",NA(),VLOOKUP($D81,'sin-list 180320_update'!$C$2:$S$835,3,FALSE)),IF(VLOOKUP($A81,'sin-list 180320_update'!$A$2:$S$835,5,FALSE)="",NA(),VLOOKUP($A81,'sin-list 180320_update'!$A$2:$S$835,5,FALSE))),IF(VLOOKUP($C81,'sin-list 180320_update'!$B$2:$S$835,4,FALSE)="",NA(),VLOOKUP($C81,'sin-list 180320_update'!$B$2:$S$835,4,FALSE)))</f>
        <v>#N/A</v>
      </c>
      <c r="L81" s="76" t="e">
        <f>IF($C81="-",IF($A81="-",VLOOKUP($D81,'sin-list 180320_update'!$C$2:$S$835,6,FALSE),VLOOKUP($A81,'sin-list 180320_update'!$A$2:$S$835,8,FALSE)),VLOOKUP($C81,'sin-list 180320_update'!$B$2:$S$835,7,FALSE))</f>
        <v>#N/A</v>
      </c>
      <c r="M81" s="76" t="e">
        <f>IF($C81="-",IF($A81="-",IF(VLOOKUP($D81,'sin-list 180320_update'!$C$2:$S$835,8,FALSE)="",NA(),VLOOKUP($D81,'sin-list 180320_update'!$C$2:$S$835,8,FALSE)),IF(VLOOKUP($A81,'sin-list 180320_update'!$A$2:$S$835,10,FALSE)="",NA(),VLOOKUP($A81,'sin-list 180320_update'!$A$2:$S$835,10,FALSE))),IF(VLOOKUP($C81,'sin-list 180320_update'!$B$2:$S$835,9,FALSE)="",NA(),VLOOKUP($C81,'sin-list 180320_update'!$B$2:$S$835,9,FALSE)))</f>
        <v>#N/A</v>
      </c>
      <c r="N81" s="76" t="e">
        <f>IF($C81="-",IF($A81="-",IF(VLOOKUP($D81,'REACH Bilaga XVII_update'!$A$5:$E$131,4,FALSE)="",NA(),VLOOKUP($D81,'REACH Bilaga XVII_update'!$A$5:$E$131,4,FALSE)),IF(VLOOKUP($A81,'REACH Bilaga XVII_update'!$C$5:$D$131,2,FALSE)="",NA(),VLOOKUP($A81,'REACH Bilaga XVII_update'!$C$5:$D$131,2,FALSE))),IF(VLOOKUP($C81,'REACH Bilaga XVII_update'!$B$5:$D$131,3,FALSE)="",NA(),VLOOKUP($C81,'REACH Bilaga XVII_update'!$B$5:$D$131,3,FALSE)))</f>
        <v>#N/A</v>
      </c>
      <c r="O81" s="76" t="e">
        <f>IF($C81="-",IF($A81="-",IF(VLOOKUP($D81,' REACH Bilaga 59_update'!$A$5:$E$210,5,FALSE)="",NA(),VLOOKUP($D81,' REACH Bilaga 59_update'!$A$5:$E$210,5,FALSE)),IF(VLOOKUP($A81,' REACH Bilaga 59_update'!$D$5:$E$210,2,FALSE)="",NA(),VLOOKUP($A81,' REACH Bilaga 59_update'!$D$5:$E$210,2,FALSE))),IF(VLOOKUP($C81,' REACH Bilaga 59_update'!$C$5:$E$210,3,FALSE)="",NA(),VLOOKUP($C81,' REACH Bilaga 59_update'!$C$5:$E$210,3,FALSE)))</f>
        <v>#N/A</v>
      </c>
      <c r="P81" s="76" t="e">
        <f>IF(C81="-",IF(A81="-",IFERROR(VLOOKUP($D81,' REACH Bilaga 59_update'!$A$5:$F$210,MATCH(Sammanfattning!P$1,' REACH Bilaga 59_update'!$A$4:$F$4,0),FALSE),VLOOKUP($D81,'REACH Bilaga XIV_update'!$A$4:$H$110,MATCH(Sammanfattning!P$1,'REACH Bilaga XIV_update'!$A$4:$H$4,0),FALSE)),IFERROR(VLOOKUP($A81,' REACH Bilaga 59_update'!$D$5:$F$210,MATCH(Sammanfattning!P$1,' REACH Bilaga 59_update'!$D$4:$F$4,0),FALSE),VLOOKUP($A81,'REACH Bilaga XIV_update'!$D$4:$H$110,MATCH(Sammanfattning!P$1,'REACH Bilaga XIV_update'!$D$4:$H$4,0),FALSE))),IFERROR(VLOOKUP($C81,' REACH Bilaga 59_update'!$C$5:$F$210,MATCH(Sammanfattning!P$1,' REACH Bilaga 59_update'!$C$4:$F$4,0),FALSE),VLOOKUP($C81,'REACH Bilaga XIV_update'!$C$4:$H$110,MATCH(Sammanfattning!P$1,'REACH Bilaga XIV_update'!$C$4:$H$4,0),FALSE)))</f>
        <v>#N/A</v>
      </c>
      <c r="Q81" s="76" t="e">
        <f>IF($C81="-",IF($A81="-",IF(VLOOKUP($D81,'REACH Bilaga XIV_update'!$A$5:$I$110,9,FALSE)="",NA(),VLOOKUP($D81,'REACH Bilaga XIV_update'!$A$5:$I$110,9,FALSE)),IF(VLOOKUP($A81,'REACH Bilaga XIV_update'!$D$5:$I$110,6,FALSE)="",NA(),VLOOKUP($A81,'REACH Bilaga XIV_update'!$D$5:$I$110,6,FALSE))),IF(VLOOKUP($C81,'REACH Bilaga XIV_update'!$C$5:$I$110,7,FALSE)="",NA(),VLOOKUP($C81,'REACH Bilaga XIV_update'!$C$5:$I$110,7,FALSE)))</f>
        <v>#N/A</v>
      </c>
      <c r="R81" s="76" t="str">
        <f>IF($C81="-",IF($A81="-",IF(VLOOKUP($D81,CoRAP_update!$A$5:$O$376,15,FALSE)="",NA(),VLOOKUP($D81,CoRAP_update!$A$5:$O$376,15,FALSE)),IF(VLOOKUP($A81,CoRAP_update!$D$5:$O$376,12,FALSE)="",NA(),VLOOKUP($A81,CoRAP_update!$D$5:$O$376,12,FALSE))),IF(VLOOKUP($C81,CoRAP_update!$C$5:$O$376,13,FALSE)="",NA(),VLOOKUP($C81,CoRAP_update!$C$5:$O$376,13,FALSE)))</f>
        <v>H361f ***
H317
H411</v>
      </c>
      <c r="S81" s="144" t="str">
        <f>IF($C81="-",IF($A81="-",VLOOKUP($D81,CoRAP_update!$A$5:$J$376,MATCH(Sammanfattning!S$1,CoRAP_update!$A$4:$J$4,0),FALSE),VLOOKUP($A81,CoRAP_update!$D$5:$J$376,MATCH(Sammanfattning!S$1,CoRAP_update!$D$4:$J$4,0),FALSE)),VLOOKUP($C81,CoRAP_update!$C$5:$J$376,MATCH(Sammanfattning!S$1,CoRAP_update!$C$4:$J$4,0),FALSE))</f>
        <v>Suspected PBT/vPvB#Other hazard based concern#Consumer use#Exposure of environment</v>
      </c>
      <c r="T81" s="76" t="e">
        <f>IF($A81="-",VLOOKUP($D81,EDC_update!$C$2:$F$450,4,FALSE),VLOOKUP($A81,EDC_update!$B$2:$F$450,5,FALSE))</f>
        <v>#N/A</v>
      </c>
      <c r="V81" s="78">
        <f>IF(IFERROR(SEARCH("PBT",P81),99)=99,IF(IFERROR(SEARCH("suspected PBT",S81),99)=99,IF(IFERROR(SEARCH("concluded to be PBT",K81),99)=99,IF(IFERROR(SEARCH("PBT",S81),99)=99,IF(IFERROR(SEARCH("PBT cand",L81),99)=99,IF(IFERROR(SEARCH("PBT",L81),99)=99,IF(IFERROR(SEARCH("persistent, bioackumulative and toxic properties",K81),99)=99,0,Scoring!$E$3),Scoring!$E$3),Scoring!$E$7),Scoring!$E$3),Scoring!$E$5),Scoring!$E$6),Scoring!$E$3)</f>
        <v>0.7</v>
      </c>
      <c r="W81" s="78">
        <f>IF(IFERROR(SEARCH("vPvB",P81),99)=99,IF(IFERROR(SEARCH("suspected pbt/vPvB",S81),99)=99,IF(IFERROR(SEARCH("vPvB",S81),99)=99,IF(IFERROR(SEARCH("concluded to be a vPvB",S81),99)=99,IF(IFERROR(SEARCH("identified as vPvB",K81),99)=99,IF(IFERROR(SEARCH("concluded to be a vPvB",K81),99)=99,IF(IFERROR(SEARCH("concluded to be both pbt and vPvB",S81),99)=99,IF(IFERROR(SEARCH("concluded to be both pbt and vPvB",K81),99)=99,0,Scoring!$E$5),Scoring!$E$5),Scoring!$E$5),Scoring!$E$5),Scoring!$E$5),Scoring!$E$4),Scoring!$E$6),Scoring!$E$4)</f>
        <v>0.7</v>
      </c>
      <c r="X81" s="78">
        <f>IF(IFERROR(SEARCH("H410",N81),99)=99,IF(IFERROR(SEARCH("H410",O81),99)=99,IF(IFERROR(SEARCH("H410",Q81),99)=99,IF(IFERROR(SEARCH("H410",M81),99)=99,IF(IFERROR(SEARCH("H410",R81),99)=99,IF(IFERROR(SEARCH("H411",N81),99)=99,IF(IFERROR(SEARCH("H411",O81),99)=99,IF(IFERROR(SEARCH("H411",Q81),99)=99,IF(IFERROR(SEARCH("H411",M81),99)=99,IF(IFERROR(SEARCH("H411",R81),99)=99,IF(IFERROR(SEARCH("H413",N81),99)=99,IF(IFERROR(SEARCH("H413",O81),99)=99,IF(IFERROR(SEARCH("H413",Q81),99)=99,IF(IFERROR(SEARCH("H413",M81),99)=99,IF(IFERROR(SEARCH("H413",R81),99)=99,IF(IFERROR(SEARCH("H412",N81),99)=99,IF(IFERROR(SEARCH("H412",O81),99)=99,IF(IFERROR(SEARCH("H412",Q81),99)=99,IF(IFERROR(SEARCH("H412",M81),99)=99,IF(IFERROR(SEARCH("H412",R81),99)=99,0,Scoring!$E$2),Scoring!$E$2),Scoring!$E$2),Scoring!$E$2),Scoring!$E$2),Scoring!$E$2),Scoring!$E$2),Scoring!$E$2),Scoring!$E$2),Scoring!$E$2),Scoring!$E$2),Scoring!$E$2),Scoring!$E$2),Scoring!$E$2),Scoring!$E$2),Scoring!$E$2),Scoring!$E$2),Scoring!$E$2),Scoring!$E$2),Scoring!$E$2)</f>
        <v>1</v>
      </c>
      <c r="Y81" s="78">
        <f>IF(IFERROR(SEARCH("CMR",K81),99)=99,IF(IFERROR(SEARCH("Suspected CMR",S81),99)=99,IF(IFERROR(SEARCH("CMR",S81),99)=99,0,Scoring!$E$8),Scoring!$E$9),Scoring!$E$8)</f>
        <v>0</v>
      </c>
      <c r="Z81" s="78">
        <f>IF(IFERROR(SEARCH("H350",N81),99)=99,IF(IFERROR(SEARCH("H350",O81),99)=99,IF(IFERROR(SEARCH("H350",Q81),99)=99,IF(IFERROR(SEARCH("H350",M81),99)=99,IF(IFERROR(SEARCH("H350",R81),99)=99,IF(IFERROR(SEARCH("H351",N81),99)=99,IF(IFERROR(SEARCH("H351",O81),99)=99,IF(IFERROR(SEARCH("H351",Q81),99)=99,IF(IFERROR(SEARCH("H351",M81),99)=99,IF(IFERROR(SEARCH("H351",R81),99)=99,IF(IFERROR(SEARCH("carcinogenic",P81),99)=99,IF(IFERROR(SEARCH("suspected carcinogenic",S81),99)=99,0,Scoring!$E$12),Scoring!$E$11),Scoring!$E$10),Scoring!$E$10),Scoring!$E$10),Scoring!$E$10),Scoring!$E$10),Scoring!$E$10),Scoring!$E$10),Scoring!$E$10),Scoring!$E$10),Scoring!$E$10)</f>
        <v>0</v>
      </c>
      <c r="AA81" s="78">
        <f>IF(IFERROR(SEARCH("H340",N81),99)=99,IF(IFERROR(SEARCH("H340",O81),99)=99,IF(IFERROR(SEARCH("H340",Q81),99)=99,IF(IFERROR(SEARCH("H340",M81),99)=99,IF(IFERROR(SEARCH("H340",R81),99)=99,IF(IFERROR(SEARCH("H341",N81),99)=99,IF(IFERROR(SEARCH("H341",O81),99)=99,IF(IFERROR(SEARCH("H341",Q81),99)=99,IF(IFERROR(SEARCH("H341",M81),99)=99,IF(IFERROR(SEARCH("H341",R81),99)=99,IF(IFERROR(SEARCH("mutagenic",P81),99)=99,IF(IFERROR(SEARCH("suspected mutagenic",S81),99)=99,0,Scoring!$E$15),Scoring!$E$14),Scoring!$E$13),Scoring!$E$13),Scoring!$E$13),Scoring!$E$13),Scoring!$E$13),Scoring!$E$13),Scoring!$E$13),Scoring!$E$13),Scoring!$E$13),Scoring!$E$13)</f>
        <v>0</v>
      </c>
      <c r="AB81" s="78">
        <f>IF(IFERROR(SEARCH("H360",N81),99)=99,IF(IFERROR(SEARCH("H360",O81),99)=99,IF(IFERROR(SEARCH("H360",Q81),99)=99,IF(IFERROR(SEARCH("H360",M81),99)=99,IF(IFERROR(SEARCH("H360",R81),99)=99,IF(IFERROR(SEARCH("H361",N81),99)=99,IF(IFERROR(SEARCH("H361",O81),99)=99,IF(IFERROR(SEARCH("H361",Q81),99)=99,IF(IFERROR(SEARCH("H361",M81),99)=99,IF(IFERROR(SEARCH("H361",R81),99)=99,IF(IFERROR(SEARCH("reproduction",P81),99)=99,IF(IFERROR(SEARCH("suspected reprotoxic",S81),99)=99,IF(IFERROR(SEARCH("reprotoxic",S81),99)=99,IF(IFERROR(SEARCH("reprotoxic",K81),99)=99,0,Scoring!$E$18),Scoring!$E$18),Scoring!$E$19),Scoring!$E$17),Scoring!$E$16),Scoring!$E$16),Scoring!$E$16),Scoring!$E$16),Scoring!$E$16),Scoring!$E$16),Scoring!$E$16),Scoring!$E$16),Scoring!$E$16),Scoring!$E$16)</f>
        <v>1</v>
      </c>
      <c r="AC81" s="78">
        <f>IF(IFERROR(SEARCH("57f",L81),99)=99,IF(IFERROR(SEARCH("57(f)",P81),99)=99,0,Scoring!$E$20),Scoring!$E$20)</f>
        <v>0</v>
      </c>
      <c r="AD81" s="78">
        <f>IF(IFERROR(SEARCH("CAT1",T81),99)=99,IF(IFERROR(SEARCH("CAT2",T81),99)=99,IF(IFERROR(SEARCH("CAT3",T81),99)=99,IF(IFERROR(SEARCH("concluded to be endocrine",K81),99)=99,IF(IFERROR(SEARCH("categorised as endocrine",K81),99)=99,IF(IFERROR(SEARCH("endocrine disrupting",P81),99)=99,IF(IFERROR(SEARCH("endocrine disrupting",K81),99)=99,IF(IFERROR(SEARCH("suspected endocrine",S81),99)=99,IF(IFERROR(SEARCH("potential endocrine",S81),99)=99,0,Scoring!$E$25),Scoring!$E$25),Scoring!$E$24),Scoring!$E$24),Scoring!$E$24),Scoring!$E$24),Scoring!$E$23),Scoring!$E$22),Scoring!$E$21)</f>
        <v>0</v>
      </c>
      <c r="AE81" s="78">
        <f>IF(IFERROR(SEARCH("suspected sensitiser",S81),99)=99,IF(IFERROR(SEARCH("sensitiser",S81),99)=99,IF(IFERROR(SEARCH("other hazard based concern",S81),99)=99,0,Scoring!$E$28),Scoring!$E$26),Scoring!$E$27)</f>
        <v>0.4</v>
      </c>
      <c r="AF81" s="78">
        <f>IF(IFERROR(M81,1)=1,IF(IFERROR(N81,1)=1,IF(IFERROR(O81,1)=1,IF(IFERROR(Q81,1)=1,IF(IFERROR(R81,1)=1,IF(IFERROR(T81,1)=1,IF(IFERROR(K81,1)=1,IF(IFERROR(P81,1)=1,IF(IFERROR(S81,1)=1,Scoring!$E$29,0),0),0),0),0),0),0),0),0)</f>
        <v>0</v>
      </c>
      <c r="AG81" s="78">
        <f t="shared" si="13"/>
        <v>3.8</v>
      </c>
      <c r="AI81" s="93" t="str">
        <f>IF(A81="-",IF(D81="-",#N/A,VLOOKUP(D81,Exponering!$A$6:O$501,15,FALSE)),VLOOKUP(A81,Exponering!$A$6:$O$501,15,FALSE))</f>
        <v>No data</v>
      </c>
      <c r="AJ81" s="94">
        <f>IF(IFERROR(AI81,"")="","",IF(AI81="No data",Scoring!$M$9,IF(AI81&lt;Scoring!$L$2,Scoring!$M$2,IF(AI81&lt;Scoring!$L$3,Scoring!$M$3,IF(AI81&lt;Scoring!$L$4,Scoring!$M$4,IF(AI81&lt;Scoring!$L$5,Scoring!$M$5,IF(AI81&lt;Scoring!$L$6,Scoring!$M$6,IF(AI81&lt;Scoring!$L$7,Scoring!$M$7,IF(AI81&gt;=Scoring!$L$7,Scoring!$M$8,"")))))))))</f>
        <v>3.5</v>
      </c>
      <c r="AK81" s="76" t="str">
        <f>IF(A81="-",IF(D81="-",#N/A,VLOOKUP(D81,'Total Use SPIN'!$A$5:H$272,5,FALSE)),VLOOKUP(A81,'Total Use SPIN'!$A$5:$H$272,5,FALSE))</f>
        <v>No data</v>
      </c>
      <c r="AL81" s="75">
        <f>IF(IFERROR(AK81,"")="","",IF(AK81="Confidential",Scoring!$I$10,IF(AK81="No data",Scoring!$I$10,IF(AK81="UVCB, mixture, intermediate",Scoring!$I$9,IF(AK81&lt;Scoring!$H$2,Scoring!$I$2,IF(AK81&lt;Scoring!$H$3,Scoring!$I$3,IF(AK81&lt;Scoring!$H$4,Scoring!$I$4,IF(AK81&lt;Scoring!$H$5,Scoring!$I$5,IF(AK81&lt;Scoring!$H$6,Scoring!$I$6,IF(AK81&lt;Scoring!$H$7,Scoring!$I$7,IF(AK81&gt;=Scoring!$H$7,Scoring!$I$8,"")))))))))))</f>
        <v>3.5</v>
      </c>
      <c r="AN81" s="79"/>
      <c r="AO81" s="79"/>
      <c r="AP81" s="79"/>
      <c r="AQ81" s="79"/>
      <c r="AR81" s="79"/>
      <c r="AS81" s="78"/>
      <c r="AU81" s="79">
        <f>IF(IFERROR(F81,99)=99,IF(IFERROR(G81,99)=99,IF(IFERROR(H81,99)=99,IF(IFERROR(I81,99)=99,IF(IFERROR(E81,99)=99,IF(IFERROR(J81,99)=99,0,Scoring!$B$7),Scoring!$B$3),Scoring!$B$2),Scoring!$B$6),Scoring!$B$5),Scoring!$B$4)</f>
        <v>0.5</v>
      </c>
      <c r="AV81" s="78">
        <f t="shared" si="14"/>
        <v>1.9</v>
      </c>
      <c r="AW81" s="78">
        <f t="shared" si="16"/>
        <v>3.5</v>
      </c>
      <c r="AX81" s="66">
        <f t="shared" si="17"/>
        <v>3.5</v>
      </c>
      <c r="AY81" s="78"/>
      <c r="AZ81" s="76"/>
      <c r="BA81" s="76"/>
      <c r="BB81" s="76"/>
    </row>
    <row r="82" spans="1:54" x14ac:dyDescent="0.25">
      <c r="A82" s="77" t="s">
        <v>30</v>
      </c>
      <c r="B82" s="76" t="str">
        <f t="shared" si="18"/>
        <v>447-780-2</v>
      </c>
      <c r="C82" s="77" t="s">
        <v>5621</v>
      </c>
      <c r="D82" s="77" t="s">
        <v>5620</v>
      </c>
      <c r="E82" s="76" t="e">
        <f>IF(C82="-",IF(A82="-",VLOOKUP(D82,'sin-list 180320_update'!$C$2:$C$835,1,FALSE),VLOOKUP(A82,'sin-list 180320_update'!$A$2:$A$835,1,FALSE)),VLOOKUP(C82,'sin-list 180320_update'!$B$2:$B$835,1,FALSE))</f>
        <v>#N/A</v>
      </c>
      <c r="F82" s="76" t="e">
        <f>IF($C82="-",IF($A82="-",VLOOKUP($D82,'REACH Bilaga XVII_update'!$A$5:$A$131,1,FALSE),VLOOKUP($A82,'REACH Bilaga XVII_update'!$C$5:$C$131,1,FALSE)),VLOOKUP($C82,'REACH Bilaga XVII_update'!$B$5:$B$131,1,FALSE))</f>
        <v>#N/A</v>
      </c>
      <c r="G82" s="76" t="e">
        <f>IF($C82="-",IF($A82="-",VLOOKUP($D82,' REACH Bilaga 59_update'!$A$5:$A$210,1,FALSE),VLOOKUP($A82,' REACH Bilaga 59_update'!$D$5:$D$210,1,FALSE)),VLOOKUP($C82,' REACH Bilaga 59_update'!$C$5:$C$210,1,FALSE))</f>
        <v>#N/A</v>
      </c>
      <c r="H82" s="76" t="e">
        <f>IF($C82="-",IF($A82="-",VLOOKUP($D82,'REACH Bilaga XIV_update'!$A$5:$A$110,1,FALSE),VLOOKUP($A82,'REACH Bilaga XIV_update'!$D$5:$D$110,1,FALSE)),VLOOKUP($C82,'REACH Bilaga XIV_update'!$C$5:$C$110,1,FALSE))</f>
        <v>#N/A</v>
      </c>
      <c r="I82" s="76" t="str">
        <f>IF($C82="-",IF($A82="-",VLOOKUP($D82,CoRAP_update!$A$5:$A$376,1,FALSE),VLOOKUP($A82,CoRAP_update!$D$5:$D$376,1,FALSE)),VLOOKUP($C82,CoRAP_update!$C$5:$C$376,1,FALSE))</f>
        <v>447-780-2</v>
      </c>
      <c r="J82" s="76" t="e">
        <f>IF($C82="-",IF($A82="-",VLOOKUP($D82,EDC_update!$C$2:$C$450,1,FALSE),VLOOKUP($A82,EDC_update!$B$2:$B$450,1,FALSE)),VLOOKUP($C82,EDC_update!$L$2:$L$450,1,FALSE))</f>
        <v>#N/A</v>
      </c>
      <c r="K82" s="76" t="e">
        <f>IF($C82="-",IF($A82="-",IF(VLOOKUP($D82,'sin-list 180320_update'!$C$2:$S$835,3,FALSE)="",NA(),VLOOKUP($D82,'sin-list 180320_update'!$C$2:$S$835,3,FALSE)),IF(VLOOKUP($A82,'sin-list 180320_update'!$A$2:$S$835,5,FALSE)="",NA(),VLOOKUP($A82,'sin-list 180320_update'!$A$2:$S$835,5,FALSE))),IF(VLOOKUP($C82,'sin-list 180320_update'!$B$2:$S$835,4,FALSE)="",NA(),VLOOKUP($C82,'sin-list 180320_update'!$B$2:$S$835,4,FALSE)))</f>
        <v>#N/A</v>
      </c>
      <c r="L82" s="76" t="e">
        <f>IF($C82="-",IF($A82="-",VLOOKUP($D82,'sin-list 180320_update'!$C$2:$S$835,6,FALSE),VLOOKUP($A82,'sin-list 180320_update'!$A$2:$S$835,8,FALSE)),VLOOKUP($C82,'sin-list 180320_update'!$B$2:$S$835,7,FALSE))</f>
        <v>#N/A</v>
      </c>
      <c r="M82" s="76" t="e">
        <f>IF($C82="-",IF($A82="-",IF(VLOOKUP($D82,'sin-list 180320_update'!$C$2:$S$835,8,FALSE)="",NA(),VLOOKUP($D82,'sin-list 180320_update'!$C$2:$S$835,8,FALSE)),IF(VLOOKUP($A82,'sin-list 180320_update'!$A$2:$S$835,10,FALSE)="",NA(),VLOOKUP($A82,'sin-list 180320_update'!$A$2:$S$835,10,FALSE))),IF(VLOOKUP($C82,'sin-list 180320_update'!$B$2:$S$835,9,FALSE)="",NA(),VLOOKUP($C82,'sin-list 180320_update'!$B$2:$S$835,9,FALSE)))</f>
        <v>#N/A</v>
      </c>
      <c r="N82" s="76" t="e">
        <f>IF($C82="-",IF($A82="-",IF(VLOOKUP($D82,'REACH Bilaga XVII_update'!$A$5:$E$131,4,FALSE)="",NA(),VLOOKUP($D82,'REACH Bilaga XVII_update'!$A$5:$E$131,4,FALSE)),IF(VLOOKUP($A82,'REACH Bilaga XVII_update'!$C$5:$D$131,2,FALSE)="",NA(),VLOOKUP($A82,'REACH Bilaga XVII_update'!$C$5:$D$131,2,FALSE))),IF(VLOOKUP($C82,'REACH Bilaga XVII_update'!$B$5:$D$131,3,FALSE)="",NA(),VLOOKUP($C82,'REACH Bilaga XVII_update'!$B$5:$D$131,3,FALSE)))</f>
        <v>#N/A</v>
      </c>
      <c r="O82" s="76" t="e">
        <f>IF($C82="-",IF($A82="-",IF(VLOOKUP($D82,' REACH Bilaga 59_update'!$A$5:$E$210,5,FALSE)="",NA(),VLOOKUP($D82,' REACH Bilaga 59_update'!$A$5:$E$210,5,FALSE)),IF(VLOOKUP($A82,' REACH Bilaga 59_update'!$D$5:$E$210,2,FALSE)="",NA(),VLOOKUP($A82,' REACH Bilaga 59_update'!$D$5:$E$210,2,FALSE))),IF(VLOOKUP($C82,' REACH Bilaga 59_update'!$C$5:$E$210,3,FALSE)="",NA(),VLOOKUP($C82,' REACH Bilaga 59_update'!$C$5:$E$210,3,FALSE)))</f>
        <v>#N/A</v>
      </c>
      <c r="P82" s="76" t="e">
        <f>IF(C82="-",IF(A82="-",IFERROR(VLOOKUP($D82,' REACH Bilaga 59_update'!$A$5:$F$210,MATCH(Sammanfattning!P$1,' REACH Bilaga 59_update'!$A$4:$F$4,0),FALSE),VLOOKUP($D82,'REACH Bilaga XIV_update'!$A$4:$H$110,MATCH(Sammanfattning!P$1,'REACH Bilaga XIV_update'!$A$4:$H$4,0),FALSE)),IFERROR(VLOOKUP($A82,' REACH Bilaga 59_update'!$D$5:$F$210,MATCH(Sammanfattning!P$1,' REACH Bilaga 59_update'!$D$4:$F$4,0),FALSE),VLOOKUP($A82,'REACH Bilaga XIV_update'!$D$4:$H$110,MATCH(Sammanfattning!P$1,'REACH Bilaga XIV_update'!$D$4:$H$4,0),FALSE))),IFERROR(VLOOKUP($C82,' REACH Bilaga 59_update'!$C$5:$F$210,MATCH(Sammanfattning!P$1,' REACH Bilaga 59_update'!$C$4:$F$4,0),FALSE),VLOOKUP($C82,'REACH Bilaga XIV_update'!$C$4:$H$110,MATCH(Sammanfattning!P$1,'REACH Bilaga XIV_update'!$C$4:$H$4,0),FALSE)))</f>
        <v>#N/A</v>
      </c>
      <c r="Q82" s="76" t="e">
        <f>IF($C82="-",IF($A82="-",IF(VLOOKUP($D82,'REACH Bilaga XIV_update'!$A$5:$I$110,9,FALSE)="",NA(),VLOOKUP($D82,'REACH Bilaga XIV_update'!$A$5:$I$110,9,FALSE)),IF(VLOOKUP($A82,'REACH Bilaga XIV_update'!$D$5:$I$110,6,FALSE)="",NA(),VLOOKUP($A82,'REACH Bilaga XIV_update'!$D$5:$I$110,6,FALSE))),IF(VLOOKUP($C82,'REACH Bilaga XIV_update'!$C$5:$I$110,7,FALSE)="",NA(),VLOOKUP($C82,'REACH Bilaga XIV_update'!$C$5:$I$110,7,FALSE)))</f>
        <v>#N/A</v>
      </c>
      <c r="R82" s="76" t="e">
        <f>IF($C82="-",IF($A82="-",IF(VLOOKUP($D82,CoRAP_update!$A$5:$O$376,15,FALSE)="",NA(),VLOOKUP($D82,CoRAP_update!$A$5:$O$376,15,FALSE)),IF(VLOOKUP($A82,CoRAP_update!$D$5:$O$376,12,FALSE)="",NA(),VLOOKUP($A82,CoRAP_update!$D$5:$O$376,12,FALSE))),IF(VLOOKUP($C82,CoRAP_update!$C$5:$O$376,13,FALSE)="",NA(),VLOOKUP($C82,CoRAP_update!$C$5:$O$376,13,FALSE)))</f>
        <v>#N/A</v>
      </c>
      <c r="S82" s="144" t="str">
        <f>IF($C82="-",IF($A82="-",VLOOKUP($D82,CoRAP_update!$A$5:$J$376,MATCH(Sammanfattning!S$1,CoRAP_update!$A$4:$J$4,0),FALSE),VLOOKUP($A82,CoRAP_update!$D$5:$J$376,MATCH(Sammanfattning!S$1,CoRAP_update!$D$4:$J$4,0),FALSE)),VLOOKUP($C82,CoRAP_update!$C$5:$J$376,MATCH(Sammanfattning!S$1,CoRAP_update!$C$4:$J$4,0),FALSE))</f>
        <v>Suspected CMR#Suspected PBT/vPvB#Exposure of environment#Exposure of workers</v>
      </c>
      <c r="T82" s="76" t="e">
        <f>IF($A82="-",VLOOKUP($D82,EDC_update!$C$2:$F$450,4,FALSE),VLOOKUP($A82,EDC_update!$B$2:$F$450,5,FALSE))</f>
        <v>#N/A</v>
      </c>
      <c r="V82" s="78">
        <f>IF(IFERROR(SEARCH("PBT",P82),99)=99,IF(IFERROR(SEARCH("suspected PBT",S82),99)=99,IF(IFERROR(SEARCH("concluded to be PBT",K82),99)=99,IF(IFERROR(SEARCH("PBT",S82),99)=99,IF(IFERROR(SEARCH("PBT cand",L82),99)=99,IF(IFERROR(SEARCH("PBT",L82),99)=99,IF(IFERROR(SEARCH("persistent, bioackumulative and toxic properties",K82),99)=99,0,Scoring!$E$3),Scoring!$E$3),Scoring!$E$7),Scoring!$E$3),Scoring!$E$5),Scoring!$E$6),Scoring!$E$3)</f>
        <v>0.7</v>
      </c>
      <c r="W82" s="78">
        <f>IF(IFERROR(SEARCH("vPvB",P82),99)=99,IF(IFERROR(SEARCH("suspected pbt/vPvB",S82),99)=99,IF(IFERROR(SEARCH("vPvB",S82),99)=99,IF(IFERROR(SEARCH("concluded to be a vPvB",S82),99)=99,IF(IFERROR(SEARCH("identified as vPvB",K82),99)=99,IF(IFERROR(SEARCH("concluded to be a vPvB",K82),99)=99,IF(IFERROR(SEARCH("concluded to be both pbt and vPvB",S82),99)=99,IF(IFERROR(SEARCH("concluded to be both pbt and vPvB",K82),99)=99,0,Scoring!$E$5),Scoring!$E$5),Scoring!$E$5),Scoring!$E$5),Scoring!$E$5),Scoring!$E$4),Scoring!$E$6),Scoring!$E$4)</f>
        <v>0.7</v>
      </c>
      <c r="X82" s="78">
        <f>IF(IFERROR(SEARCH("H410",N82),99)=99,IF(IFERROR(SEARCH("H410",O82),99)=99,IF(IFERROR(SEARCH("H410",Q82),99)=99,IF(IFERROR(SEARCH("H410",M82),99)=99,IF(IFERROR(SEARCH("H410",R82),99)=99,IF(IFERROR(SEARCH("H411",N82),99)=99,IF(IFERROR(SEARCH("H411",O82),99)=99,IF(IFERROR(SEARCH("H411",Q82),99)=99,IF(IFERROR(SEARCH("H411",M82),99)=99,IF(IFERROR(SEARCH("H411",R82),99)=99,IF(IFERROR(SEARCH("H413",N82),99)=99,IF(IFERROR(SEARCH("H413",O82),99)=99,IF(IFERROR(SEARCH("H413",Q82),99)=99,IF(IFERROR(SEARCH("H413",M82),99)=99,IF(IFERROR(SEARCH("H413",R82),99)=99,IF(IFERROR(SEARCH("H412",N82),99)=99,IF(IFERROR(SEARCH("H412",O82),99)=99,IF(IFERROR(SEARCH("H412",Q82),99)=99,IF(IFERROR(SEARCH("H412",M82),99)=99,IF(IFERROR(SEARCH("H412",R82),99)=99,0,Scoring!$E$2),Scoring!$E$2),Scoring!$E$2),Scoring!$E$2),Scoring!$E$2),Scoring!$E$2),Scoring!$E$2),Scoring!$E$2),Scoring!$E$2),Scoring!$E$2),Scoring!$E$2),Scoring!$E$2),Scoring!$E$2),Scoring!$E$2),Scoring!$E$2),Scoring!$E$2),Scoring!$E$2),Scoring!$E$2),Scoring!$E$2),Scoring!$E$2)</f>
        <v>0</v>
      </c>
      <c r="Y82" s="78">
        <f>IF(IFERROR(SEARCH("CMR",K82),99)=99,IF(IFERROR(SEARCH("Suspected CMR",S82),99)=99,IF(IFERROR(SEARCH("CMR",S82),99)=99,0,Scoring!$E$8),Scoring!$E$9),Scoring!$E$8)</f>
        <v>2.1</v>
      </c>
      <c r="Z82" s="78">
        <f>IF(IFERROR(SEARCH("H350",N82),99)=99,IF(IFERROR(SEARCH("H350",O82),99)=99,IF(IFERROR(SEARCH("H350",Q82),99)=99,IF(IFERROR(SEARCH("H350",M82),99)=99,IF(IFERROR(SEARCH("H350",R82),99)=99,IF(IFERROR(SEARCH("H351",N82),99)=99,IF(IFERROR(SEARCH("H351",O82),99)=99,IF(IFERROR(SEARCH("H351",Q82),99)=99,IF(IFERROR(SEARCH("H351",M82),99)=99,IF(IFERROR(SEARCH("H351",R82),99)=99,IF(IFERROR(SEARCH("carcinogenic",P82),99)=99,IF(IFERROR(SEARCH("suspected carcinogenic",S82),99)=99,0,Scoring!$E$12),Scoring!$E$11),Scoring!$E$10),Scoring!$E$10),Scoring!$E$10),Scoring!$E$10),Scoring!$E$10),Scoring!$E$10),Scoring!$E$10),Scoring!$E$10),Scoring!$E$10),Scoring!$E$10)</f>
        <v>0</v>
      </c>
      <c r="AA82" s="78">
        <f>IF(IFERROR(SEARCH("H340",N82),99)=99,IF(IFERROR(SEARCH("H340",O82),99)=99,IF(IFERROR(SEARCH("H340",Q82),99)=99,IF(IFERROR(SEARCH("H340",M82),99)=99,IF(IFERROR(SEARCH("H340",R82),99)=99,IF(IFERROR(SEARCH("H341",N82),99)=99,IF(IFERROR(SEARCH("H341",O82),99)=99,IF(IFERROR(SEARCH("H341",Q82),99)=99,IF(IFERROR(SEARCH("H341",M82),99)=99,IF(IFERROR(SEARCH("H341",R82),99)=99,IF(IFERROR(SEARCH("mutagenic",P82),99)=99,IF(IFERROR(SEARCH("suspected mutagenic",S82),99)=99,0,Scoring!$E$15),Scoring!$E$14),Scoring!$E$13),Scoring!$E$13),Scoring!$E$13),Scoring!$E$13),Scoring!$E$13),Scoring!$E$13),Scoring!$E$13),Scoring!$E$13),Scoring!$E$13),Scoring!$E$13)</f>
        <v>0</v>
      </c>
      <c r="AB82" s="78">
        <f>IF(IFERROR(SEARCH("H360",N82),99)=99,IF(IFERROR(SEARCH("H360",O82),99)=99,IF(IFERROR(SEARCH("H360",Q82),99)=99,IF(IFERROR(SEARCH("H360",M82),99)=99,IF(IFERROR(SEARCH("H360",R82),99)=99,IF(IFERROR(SEARCH("H361",N82),99)=99,IF(IFERROR(SEARCH("H361",O82),99)=99,IF(IFERROR(SEARCH("H361",Q82),99)=99,IF(IFERROR(SEARCH("H361",M82),99)=99,IF(IFERROR(SEARCH("H361",R82),99)=99,IF(IFERROR(SEARCH("reproduction",P82),99)=99,IF(IFERROR(SEARCH("suspected reprotoxic",S82),99)=99,IF(IFERROR(SEARCH("reprotoxic",S82),99)=99,IF(IFERROR(SEARCH("reprotoxic",K82),99)=99,0,Scoring!$E$18),Scoring!$E$18),Scoring!$E$19),Scoring!$E$17),Scoring!$E$16),Scoring!$E$16),Scoring!$E$16),Scoring!$E$16),Scoring!$E$16),Scoring!$E$16),Scoring!$E$16),Scoring!$E$16),Scoring!$E$16),Scoring!$E$16)</f>
        <v>0</v>
      </c>
      <c r="AC82" s="78">
        <f>IF(IFERROR(SEARCH("57f",L82),99)=99,IF(IFERROR(SEARCH("57(f)",P82),99)=99,0,Scoring!$E$20),Scoring!$E$20)</f>
        <v>0</v>
      </c>
      <c r="AD82" s="78">
        <f>IF(IFERROR(SEARCH("CAT1",T82),99)=99,IF(IFERROR(SEARCH("CAT2",T82),99)=99,IF(IFERROR(SEARCH("CAT3",T82),99)=99,IF(IFERROR(SEARCH("concluded to be endocrine",K82),99)=99,IF(IFERROR(SEARCH("categorised as endocrine",K82),99)=99,IF(IFERROR(SEARCH("endocrine disrupting",P82),99)=99,IF(IFERROR(SEARCH("endocrine disrupting",K82),99)=99,IF(IFERROR(SEARCH("suspected endocrine",S82),99)=99,IF(IFERROR(SEARCH("potential endocrine",S82),99)=99,0,Scoring!$E$25),Scoring!$E$25),Scoring!$E$24),Scoring!$E$24),Scoring!$E$24),Scoring!$E$24),Scoring!$E$23),Scoring!$E$22),Scoring!$E$21)</f>
        <v>0</v>
      </c>
      <c r="AE82" s="78">
        <f>IF(IFERROR(SEARCH("suspected sensitiser",S82),99)=99,IF(IFERROR(SEARCH("sensitiser",S82),99)=99,IF(IFERROR(SEARCH("other hazard based concern",S82),99)=99,0,Scoring!$E$28),Scoring!$E$26),Scoring!$E$27)</f>
        <v>0</v>
      </c>
      <c r="AF82" s="78">
        <f>IF(IFERROR(M82,1)=1,IF(IFERROR(N82,1)=1,IF(IFERROR(O82,1)=1,IF(IFERROR(Q82,1)=1,IF(IFERROR(R82,1)=1,IF(IFERROR(T82,1)=1,IF(IFERROR(K82,1)=1,IF(IFERROR(P82,1)=1,IF(IFERROR(S82,1)=1,Scoring!$E$29,0),0),0),0),0),0),0),0),0)</f>
        <v>0</v>
      </c>
      <c r="AG82" s="78">
        <f t="shared" si="13"/>
        <v>3.5</v>
      </c>
      <c r="AI82" s="93" t="e">
        <f>IF(A82="-",IF(D82="-",#N/A,VLOOKUP(D82,Exponering!$A$6:O$501,15,FALSE)),VLOOKUP(A82,Exponering!$A$6:$O$501,15,FALSE))</f>
        <v>#N/A</v>
      </c>
      <c r="AJ82" s="94" t="str">
        <f>IF(IFERROR(AI82,"")="","",IF(AI82="No data",Scoring!$M$9,IF(AI82&lt;Scoring!$L$2,Scoring!$M$2,IF(AI82&lt;Scoring!$L$3,Scoring!$M$3,IF(AI82&lt;Scoring!$L$4,Scoring!$M$4,IF(AI82&lt;Scoring!$L$5,Scoring!$M$5,IF(AI82&lt;Scoring!$L$6,Scoring!$M$6,IF(AI82&lt;Scoring!$L$7,Scoring!$M$7,IF(AI82&gt;=Scoring!$L$7,Scoring!$M$8,"")))))))))</f>
        <v/>
      </c>
      <c r="AK82" s="76" t="str">
        <f>IF(A82="-",IF(D82="-",#N/A,VLOOKUP(D82,'Total Use SPIN'!$A$5:H$272,5,FALSE)),VLOOKUP(A82,'Total Use SPIN'!$A$5:$H$272,5,FALSE))</f>
        <v>UVCB, mixture, intermediate</v>
      </c>
      <c r="AL82" s="75">
        <f>IF(IFERROR(AK82,"")="","",IF(AK82="Confidential",Scoring!$I$10,IF(AK82="No data",Scoring!$I$10,IF(AK82="UVCB, mixture, intermediate",Scoring!$I$9,IF(AK82&lt;Scoring!$H$2,Scoring!$I$2,IF(AK82&lt;Scoring!$H$3,Scoring!$I$3,IF(AK82&lt;Scoring!$H$4,Scoring!$I$4,IF(AK82&lt;Scoring!$H$5,Scoring!$I$5,IF(AK82&lt;Scoring!$H$6,Scoring!$I$6,IF(AK82&lt;Scoring!$H$7,Scoring!$I$7,IF(AK82&gt;=Scoring!$H$7,Scoring!$I$8,"")))))))))))</f>
        <v>-40</v>
      </c>
      <c r="AN82" s="79"/>
      <c r="AO82" s="79"/>
      <c r="AP82" s="79"/>
      <c r="AQ82" s="79"/>
      <c r="AR82" s="79"/>
      <c r="AS82" s="78"/>
      <c r="AU82" s="79">
        <f>IF(IFERROR(F82,99)=99,IF(IFERROR(G82,99)=99,IF(IFERROR(H82,99)=99,IF(IFERROR(I82,99)=99,IF(IFERROR(E82,99)=99,IF(IFERROR(J82,99)=99,0,Scoring!$B$7),Scoring!$B$3),Scoring!$B$2),Scoring!$B$6),Scoring!$B$5),Scoring!$B$4)</f>
        <v>0.5</v>
      </c>
      <c r="AV82" s="78">
        <f t="shared" si="14"/>
        <v>1.75</v>
      </c>
      <c r="AW82" s="78">
        <f t="shared" si="16"/>
        <v>-40</v>
      </c>
      <c r="AX82" s="66" t="str">
        <f t="shared" si="17"/>
        <v/>
      </c>
      <c r="AY82" s="78"/>
      <c r="AZ82" s="76"/>
      <c r="BA82" s="76"/>
      <c r="BB82" s="76"/>
    </row>
    <row r="83" spans="1:54" x14ac:dyDescent="0.25">
      <c r="A83" s="77" t="s">
        <v>30</v>
      </c>
      <c r="B83" s="76" t="str">
        <f t="shared" si="18"/>
        <v>810-801-4</v>
      </c>
      <c r="C83" s="77" t="s">
        <v>5781</v>
      </c>
      <c r="D83" s="77" t="s">
        <v>5780</v>
      </c>
      <c r="E83" s="76" t="e">
        <f>IF(C83="-",IF(A83="-",VLOOKUP(D83,'sin-list 180320_update'!$C$2:$C$835,1,FALSE),VLOOKUP(A83,'sin-list 180320_update'!$A$2:$A$835,1,FALSE)),VLOOKUP(C83,'sin-list 180320_update'!$B$2:$B$835,1,FALSE))</f>
        <v>#N/A</v>
      </c>
      <c r="F83" s="76" t="e">
        <f>IF($C83="-",IF($A83="-",VLOOKUP($D83,'REACH Bilaga XVII_update'!$A$5:$A$131,1,FALSE),VLOOKUP($A83,'REACH Bilaga XVII_update'!$C$5:$C$131,1,FALSE)),VLOOKUP($C83,'REACH Bilaga XVII_update'!$B$5:$B$131,1,FALSE))</f>
        <v>#N/A</v>
      </c>
      <c r="G83" s="76" t="e">
        <f>IF($C83="-",IF($A83="-",VLOOKUP($D83,' REACH Bilaga 59_update'!$A$5:$A$210,1,FALSE),VLOOKUP($A83,' REACH Bilaga 59_update'!$D$5:$D$210,1,FALSE)),VLOOKUP($C83,' REACH Bilaga 59_update'!$C$5:$C$210,1,FALSE))</f>
        <v>#N/A</v>
      </c>
      <c r="H83" s="76" t="e">
        <f>IF($C83="-",IF($A83="-",VLOOKUP($D83,'REACH Bilaga XIV_update'!$A$5:$A$110,1,FALSE),VLOOKUP($A83,'REACH Bilaga XIV_update'!$D$5:$D$110,1,FALSE)),VLOOKUP($C83,'REACH Bilaga XIV_update'!$C$5:$C$110,1,FALSE))</f>
        <v>#N/A</v>
      </c>
      <c r="I83" s="76" t="str">
        <f>IF($C83="-",IF($A83="-",VLOOKUP($D83,CoRAP_update!$A$5:$A$376,1,FALSE),VLOOKUP($A83,CoRAP_update!$D$5:$D$376,1,FALSE)),VLOOKUP($C83,CoRAP_update!$C$5:$C$376,1,FALSE))</f>
        <v>810-801-4</v>
      </c>
      <c r="J83" s="76" t="e">
        <f>IF($C83="-",IF($A83="-",VLOOKUP($D83,EDC_update!$C$2:$C$450,1,FALSE),VLOOKUP($A83,EDC_update!$B$2:$B$450,1,FALSE)),VLOOKUP($C83,EDC_update!$L$2:$L$450,1,FALSE))</f>
        <v>#N/A</v>
      </c>
      <c r="K83" s="76" t="e">
        <f>IF($C83="-",IF($A83="-",IF(VLOOKUP($D83,'sin-list 180320_update'!$C$2:$S$835,3,FALSE)="",NA(),VLOOKUP($D83,'sin-list 180320_update'!$C$2:$S$835,3,FALSE)),IF(VLOOKUP($A83,'sin-list 180320_update'!$A$2:$S$835,5,FALSE)="",NA(),VLOOKUP($A83,'sin-list 180320_update'!$A$2:$S$835,5,FALSE))),IF(VLOOKUP($C83,'sin-list 180320_update'!$B$2:$S$835,4,FALSE)="",NA(),VLOOKUP($C83,'sin-list 180320_update'!$B$2:$S$835,4,FALSE)))</f>
        <v>#N/A</v>
      </c>
      <c r="L83" s="76" t="e">
        <f>IF($C83="-",IF($A83="-",VLOOKUP($D83,'sin-list 180320_update'!$C$2:$S$835,6,FALSE),VLOOKUP($A83,'sin-list 180320_update'!$A$2:$S$835,8,FALSE)),VLOOKUP($C83,'sin-list 180320_update'!$B$2:$S$835,7,FALSE))</f>
        <v>#N/A</v>
      </c>
      <c r="M83" s="76" t="e">
        <f>IF($C83="-",IF($A83="-",IF(VLOOKUP($D83,'sin-list 180320_update'!$C$2:$S$835,8,FALSE)="",NA(),VLOOKUP($D83,'sin-list 180320_update'!$C$2:$S$835,8,FALSE)),IF(VLOOKUP($A83,'sin-list 180320_update'!$A$2:$S$835,10,FALSE)="",NA(),VLOOKUP($A83,'sin-list 180320_update'!$A$2:$S$835,10,FALSE))),IF(VLOOKUP($C83,'sin-list 180320_update'!$B$2:$S$835,9,FALSE)="",NA(),VLOOKUP($C83,'sin-list 180320_update'!$B$2:$S$835,9,FALSE)))</f>
        <v>#N/A</v>
      </c>
      <c r="N83" s="76" t="e">
        <f>IF($C83="-",IF($A83="-",IF(VLOOKUP($D83,'REACH Bilaga XVII_update'!$A$5:$E$131,4,FALSE)="",NA(),VLOOKUP($D83,'REACH Bilaga XVII_update'!$A$5:$E$131,4,FALSE)),IF(VLOOKUP($A83,'REACH Bilaga XVII_update'!$C$5:$D$131,2,FALSE)="",NA(),VLOOKUP($A83,'REACH Bilaga XVII_update'!$C$5:$D$131,2,FALSE))),IF(VLOOKUP($C83,'REACH Bilaga XVII_update'!$B$5:$D$131,3,FALSE)="",NA(),VLOOKUP($C83,'REACH Bilaga XVII_update'!$B$5:$D$131,3,FALSE)))</f>
        <v>#N/A</v>
      </c>
      <c r="O83" s="76" t="e">
        <f>IF($C83="-",IF($A83="-",IF(VLOOKUP($D83,' REACH Bilaga 59_update'!$A$5:$E$210,5,FALSE)="",NA(),VLOOKUP($D83,' REACH Bilaga 59_update'!$A$5:$E$210,5,FALSE)),IF(VLOOKUP($A83,' REACH Bilaga 59_update'!$D$5:$E$210,2,FALSE)="",NA(),VLOOKUP($A83,' REACH Bilaga 59_update'!$D$5:$E$210,2,FALSE))),IF(VLOOKUP($C83,' REACH Bilaga 59_update'!$C$5:$E$210,3,FALSE)="",NA(),VLOOKUP($C83,' REACH Bilaga 59_update'!$C$5:$E$210,3,FALSE)))</f>
        <v>#N/A</v>
      </c>
      <c r="P83" s="76" t="e">
        <f>IF(C83="-",IF(A83="-",IFERROR(VLOOKUP($D83,' REACH Bilaga 59_update'!$A$5:$F$210,MATCH(Sammanfattning!P$1,' REACH Bilaga 59_update'!$A$4:$F$4,0),FALSE),VLOOKUP($D83,'REACH Bilaga XIV_update'!$A$4:$H$110,MATCH(Sammanfattning!P$1,'REACH Bilaga XIV_update'!$A$4:$H$4,0),FALSE)),IFERROR(VLOOKUP($A83,' REACH Bilaga 59_update'!$D$5:$F$210,MATCH(Sammanfattning!P$1,' REACH Bilaga 59_update'!$D$4:$F$4,0),FALSE),VLOOKUP($A83,'REACH Bilaga XIV_update'!$D$4:$H$110,MATCH(Sammanfattning!P$1,'REACH Bilaga XIV_update'!$D$4:$H$4,0),FALSE))),IFERROR(VLOOKUP($C83,' REACH Bilaga 59_update'!$C$5:$F$210,MATCH(Sammanfattning!P$1,' REACH Bilaga 59_update'!$C$4:$F$4,0),FALSE),VLOOKUP($C83,'REACH Bilaga XIV_update'!$C$4:$H$110,MATCH(Sammanfattning!P$1,'REACH Bilaga XIV_update'!$C$4:$H$4,0),FALSE)))</f>
        <v>#N/A</v>
      </c>
      <c r="Q83" s="76" t="e">
        <f>IF($C83="-",IF($A83="-",IF(VLOOKUP($D83,'REACH Bilaga XIV_update'!$A$5:$I$110,9,FALSE)="",NA(),VLOOKUP($D83,'REACH Bilaga XIV_update'!$A$5:$I$110,9,FALSE)),IF(VLOOKUP($A83,'REACH Bilaga XIV_update'!$D$5:$I$110,6,FALSE)="",NA(),VLOOKUP($A83,'REACH Bilaga XIV_update'!$D$5:$I$110,6,FALSE))),IF(VLOOKUP($C83,'REACH Bilaga XIV_update'!$C$5:$I$110,7,FALSE)="",NA(),VLOOKUP($C83,'REACH Bilaga XIV_update'!$C$5:$I$110,7,FALSE)))</f>
        <v>#N/A</v>
      </c>
      <c r="R83" s="76" t="e">
        <f>IF($C83="-",IF($A83="-",IF(VLOOKUP($D83,CoRAP_update!$A$5:$O$376,15,FALSE)="",NA(),VLOOKUP($D83,CoRAP_update!$A$5:$O$376,15,FALSE)),IF(VLOOKUP($A83,CoRAP_update!$D$5:$O$376,12,FALSE)="",NA(),VLOOKUP($A83,CoRAP_update!$D$5:$O$376,12,FALSE))),IF(VLOOKUP($C83,CoRAP_update!$C$5:$O$376,13,FALSE)="",NA(),VLOOKUP($C83,CoRAP_update!$C$5:$O$376,13,FALSE)))</f>
        <v>#N/A</v>
      </c>
      <c r="S83" s="144" t="str">
        <f>IF($C83="-",IF($A83="-",VLOOKUP($D83,CoRAP_update!$A$5:$J$376,MATCH(Sammanfattning!S$1,CoRAP_update!$A$4:$J$4,0),FALSE),VLOOKUP($A83,CoRAP_update!$D$5:$J$376,MATCH(Sammanfattning!S$1,CoRAP_update!$D$4:$J$4,0),FALSE)),VLOOKUP($C83,CoRAP_update!$C$5:$J$376,MATCH(Sammanfattning!S$1,CoRAP_update!$C$4:$J$4,0),FALSE))</f>
        <v>Suspected CMR#Suspected PBT/vPvB#High (aggregated) tonnage</v>
      </c>
      <c r="T83" s="76" t="e">
        <f>IF($A83="-",VLOOKUP($D83,EDC_update!$C$2:$F$450,4,FALSE),VLOOKUP($A83,EDC_update!$B$2:$F$450,5,FALSE))</f>
        <v>#N/A</v>
      </c>
      <c r="V83" s="78">
        <f>IF(IFERROR(SEARCH("PBT",P83),99)=99,IF(IFERROR(SEARCH("suspected PBT",S83),99)=99,IF(IFERROR(SEARCH("concluded to be PBT",K83),99)=99,IF(IFERROR(SEARCH("PBT",S83),99)=99,IF(IFERROR(SEARCH("PBT cand",L83),99)=99,IF(IFERROR(SEARCH("PBT",L83),99)=99,IF(IFERROR(SEARCH("persistent, bioackumulative and toxic properties",K83),99)=99,0,Scoring!$E$3),Scoring!$E$3),Scoring!$E$7),Scoring!$E$3),Scoring!$E$5),Scoring!$E$6),Scoring!$E$3)</f>
        <v>0.7</v>
      </c>
      <c r="W83" s="78">
        <f>IF(IFERROR(SEARCH("vPvB",P83),99)=99,IF(IFERROR(SEARCH("suspected pbt/vPvB",S83),99)=99,IF(IFERROR(SEARCH("vPvB",S83),99)=99,IF(IFERROR(SEARCH("concluded to be a vPvB",S83),99)=99,IF(IFERROR(SEARCH("identified as vPvB",K83),99)=99,IF(IFERROR(SEARCH("concluded to be a vPvB",K83),99)=99,IF(IFERROR(SEARCH("concluded to be both pbt and vPvB",S83),99)=99,IF(IFERROR(SEARCH("concluded to be both pbt and vPvB",K83),99)=99,0,Scoring!$E$5),Scoring!$E$5),Scoring!$E$5),Scoring!$E$5),Scoring!$E$5),Scoring!$E$4),Scoring!$E$6),Scoring!$E$4)</f>
        <v>0.7</v>
      </c>
      <c r="X83" s="78">
        <f>IF(IFERROR(SEARCH("H410",N83),99)=99,IF(IFERROR(SEARCH("H410",O83),99)=99,IF(IFERROR(SEARCH("H410",Q83),99)=99,IF(IFERROR(SEARCH("H410",M83),99)=99,IF(IFERROR(SEARCH("H410",R83),99)=99,IF(IFERROR(SEARCH("H411",N83),99)=99,IF(IFERROR(SEARCH("H411",O83),99)=99,IF(IFERROR(SEARCH("H411",Q83),99)=99,IF(IFERROR(SEARCH("H411",M83),99)=99,IF(IFERROR(SEARCH("H411",R83),99)=99,IF(IFERROR(SEARCH("H413",N83),99)=99,IF(IFERROR(SEARCH("H413",O83),99)=99,IF(IFERROR(SEARCH("H413",Q83),99)=99,IF(IFERROR(SEARCH("H413",M83),99)=99,IF(IFERROR(SEARCH("H413",R83),99)=99,IF(IFERROR(SEARCH("H412",N83),99)=99,IF(IFERROR(SEARCH("H412",O83),99)=99,IF(IFERROR(SEARCH("H412",Q83),99)=99,IF(IFERROR(SEARCH("H412",M83),99)=99,IF(IFERROR(SEARCH("H412",R83),99)=99,0,Scoring!$E$2),Scoring!$E$2),Scoring!$E$2),Scoring!$E$2),Scoring!$E$2),Scoring!$E$2),Scoring!$E$2),Scoring!$E$2),Scoring!$E$2),Scoring!$E$2),Scoring!$E$2),Scoring!$E$2),Scoring!$E$2),Scoring!$E$2),Scoring!$E$2),Scoring!$E$2),Scoring!$E$2),Scoring!$E$2),Scoring!$E$2),Scoring!$E$2)</f>
        <v>0</v>
      </c>
      <c r="Y83" s="78">
        <f>IF(IFERROR(SEARCH("CMR",K83),99)=99,IF(IFERROR(SEARCH("Suspected CMR",S83),99)=99,IF(IFERROR(SEARCH("CMR",S83),99)=99,0,Scoring!$E$8),Scoring!$E$9),Scoring!$E$8)</f>
        <v>2.1</v>
      </c>
      <c r="Z83" s="78">
        <f>IF(IFERROR(SEARCH("H350",N83),99)=99,IF(IFERROR(SEARCH("H350",O83),99)=99,IF(IFERROR(SEARCH("H350",Q83),99)=99,IF(IFERROR(SEARCH("H350",M83),99)=99,IF(IFERROR(SEARCH("H350",R83),99)=99,IF(IFERROR(SEARCH("H351",N83),99)=99,IF(IFERROR(SEARCH("H351",O83),99)=99,IF(IFERROR(SEARCH("H351",Q83),99)=99,IF(IFERROR(SEARCH("H351",M83),99)=99,IF(IFERROR(SEARCH("H351",R83),99)=99,IF(IFERROR(SEARCH("carcinogenic",P83),99)=99,IF(IFERROR(SEARCH("suspected carcinogenic",S83),99)=99,0,Scoring!$E$12),Scoring!$E$11),Scoring!$E$10),Scoring!$E$10),Scoring!$E$10),Scoring!$E$10),Scoring!$E$10),Scoring!$E$10),Scoring!$E$10),Scoring!$E$10),Scoring!$E$10),Scoring!$E$10)</f>
        <v>0</v>
      </c>
      <c r="AA83" s="78">
        <f>IF(IFERROR(SEARCH("H340",N83),99)=99,IF(IFERROR(SEARCH("H340",O83),99)=99,IF(IFERROR(SEARCH("H340",Q83),99)=99,IF(IFERROR(SEARCH("H340",M83),99)=99,IF(IFERROR(SEARCH("H340",R83),99)=99,IF(IFERROR(SEARCH("H341",N83),99)=99,IF(IFERROR(SEARCH("H341",O83),99)=99,IF(IFERROR(SEARCH("H341",Q83),99)=99,IF(IFERROR(SEARCH("H341",M83),99)=99,IF(IFERROR(SEARCH("H341",R83),99)=99,IF(IFERROR(SEARCH("mutagenic",P83),99)=99,IF(IFERROR(SEARCH("suspected mutagenic",S83),99)=99,0,Scoring!$E$15),Scoring!$E$14),Scoring!$E$13),Scoring!$E$13),Scoring!$E$13),Scoring!$E$13),Scoring!$E$13),Scoring!$E$13),Scoring!$E$13),Scoring!$E$13),Scoring!$E$13),Scoring!$E$13)</f>
        <v>0</v>
      </c>
      <c r="AB83" s="78">
        <f>IF(IFERROR(SEARCH("H360",N83),99)=99,IF(IFERROR(SEARCH("H360",O83),99)=99,IF(IFERROR(SEARCH("H360",Q83),99)=99,IF(IFERROR(SEARCH("H360",M83),99)=99,IF(IFERROR(SEARCH("H360",R83),99)=99,IF(IFERROR(SEARCH("H361",N83),99)=99,IF(IFERROR(SEARCH("H361",O83),99)=99,IF(IFERROR(SEARCH("H361",Q83),99)=99,IF(IFERROR(SEARCH("H361",M83),99)=99,IF(IFERROR(SEARCH("H361",R83),99)=99,IF(IFERROR(SEARCH("reproduction",P83),99)=99,IF(IFERROR(SEARCH("suspected reprotoxic",S83),99)=99,IF(IFERROR(SEARCH("reprotoxic",S83),99)=99,IF(IFERROR(SEARCH("reprotoxic",K83),99)=99,0,Scoring!$E$18),Scoring!$E$18),Scoring!$E$19),Scoring!$E$17),Scoring!$E$16),Scoring!$E$16),Scoring!$E$16),Scoring!$E$16),Scoring!$E$16),Scoring!$E$16),Scoring!$E$16),Scoring!$E$16),Scoring!$E$16),Scoring!$E$16)</f>
        <v>0</v>
      </c>
      <c r="AC83" s="78">
        <f>IF(IFERROR(SEARCH("57f",L83),99)=99,IF(IFERROR(SEARCH("57(f)",P83),99)=99,0,Scoring!$E$20),Scoring!$E$20)</f>
        <v>0</v>
      </c>
      <c r="AD83" s="78">
        <f>IF(IFERROR(SEARCH("CAT1",T83),99)=99,IF(IFERROR(SEARCH("CAT2",T83),99)=99,IF(IFERROR(SEARCH("CAT3",T83),99)=99,IF(IFERROR(SEARCH("concluded to be endocrine",K83),99)=99,IF(IFERROR(SEARCH("categorised as endocrine",K83),99)=99,IF(IFERROR(SEARCH("endocrine disrupting",P83),99)=99,IF(IFERROR(SEARCH("endocrine disrupting",K83),99)=99,IF(IFERROR(SEARCH("suspected endocrine",S83),99)=99,IF(IFERROR(SEARCH("potential endocrine",S83),99)=99,0,Scoring!$E$25),Scoring!$E$25),Scoring!$E$24),Scoring!$E$24),Scoring!$E$24),Scoring!$E$24),Scoring!$E$23),Scoring!$E$22),Scoring!$E$21)</f>
        <v>0</v>
      </c>
      <c r="AE83" s="78">
        <f>IF(IFERROR(SEARCH("suspected sensitiser",S83),99)=99,IF(IFERROR(SEARCH("sensitiser",S83),99)=99,IF(IFERROR(SEARCH("other hazard based concern",S83),99)=99,0,Scoring!$E$28),Scoring!$E$26),Scoring!$E$27)</f>
        <v>0</v>
      </c>
      <c r="AF83" s="78">
        <f>IF(IFERROR(M83,1)=1,IF(IFERROR(N83,1)=1,IF(IFERROR(O83,1)=1,IF(IFERROR(Q83,1)=1,IF(IFERROR(R83,1)=1,IF(IFERROR(T83,1)=1,IF(IFERROR(K83,1)=1,IF(IFERROR(P83,1)=1,IF(IFERROR(S83,1)=1,Scoring!$E$29,0),0),0),0),0),0),0),0),0)</f>
        <v>0</v>
      </c>
      <c r="AG83" s="78">
        <f t="shared" si="13"/>
        <v>3.5</v>
      </c>
      <c r="AI83" s="93" t="e">
        <f>IF(A83="-",IF(D83="-",#N/A,VLOOKUP(D83,Exponering!$A$6:O$501,15,FALSE)),VLOOKUP(A83,Exponering!$A$6:$O$501,15,FALSE))</f>
        <v>#N/A</v>
      </c>
      <c r="AJ83" s="94" t="str">
        <f>IF(IFERROR(AI83,"")="","",IF(AI83="No data",Scoring!$M$9,IF(AI83&lt;Scoring!$L$2,Scoring!$M$2,IF(AI83&lt;Scoring!$L$3,Scoring!$M$3,IF(AI83&lt;Scoring!$L$4,Scoring!$M$4,IF(AI83&lt;Scoring!$L$5,Scoring!$M$5,IF(AI83&lt;Scoring!$L$6,Scoring!$M$6,IF(AI83&lt;Scoring!$L$7,Scoring!$M$7,IF(AI83&gt;=Scoring!$L$7,Scoring!$M$8,"")))))))))</f>
        <v/>
      </c>
      <c r="AK83" s="76" t="str">
        <f>IF(A83="-",IF(D83="-",#N/A,VLOOKUP(D83,'Total Use SPIN'!$A$5:H$272,5,FALSE)),VLOOKUP(A83,'Total Use SPIN'!$A$5:$H$272,5,FALSE))</f>
        <v>UVCB, mixture, intermediate</v>
      </c>
      <c r="AL83" s="75">
        <f>IF(IFERROR(AK83,"")="","",IF(AK83="Confidential",Scoring!$I$10,IF(AK83="No data",Scoring!$I$10,IF(AK83="UVCB, mixture, intermediate",Scoring!$I$9,IF(AK83&lt;Scoring!$H$2,Scoring!$I$2,IF(AK83&lt;Scoring!$H$3,Scoring!$I$3,IF(AK83&lt;Scoring!$H$4,Scoring!$I$4,IF(AK83&lt;Scoring!$H$5,Scoring!$I$5,IF(AK83&lt;Scoring!$H$6,Scoring!$I$6,IF(AK83&lt;Scoring!$H$7,Scoring!$I$7,IF(AK83&gt;=Scoring!$H$7,Scoring!$I$8,"")))))))))))</f>
        <v>-40</v>
      </c>
      <c r="AN83" s="79"/>
      <c r="AO83" s="79"/>
      <c r="AP83" s="79"/>
      <c r="AQ83" s="79"/>
      <c r="AR83" s="79"/>
      <c r="AS83" s="78"/>
      <c r="AU83" s="79">
        <f>IF(IFERROR(F83,99)=99,IF(IFERROR(G83,99)=99,IF(IFERROR(H83,99)=99,IF(IFERROR(I83,99)=99,IF(IFERROR(E83,99)=99,IF(IFERROR(J83,99)=99,0,Scoring!$B$7),Scoring!$B$3),Scoring!$B$2),Scoring!$B$6),Scoring!$B$5),Scoring!$B$4)</f>
        <v>0.5</v>
      </c>
      <c r="AV83" s="78">
        <f t="shared" si="14"/>
        <v>1.75</v>
      </c>
      <c r="AW83" s="78">
        <f t="shared" si="16"/>
        <v>-40</v>
      </c>
      <c r="AX83" s="66" t="str">
        <f t="shared" si="17"/>
        <v/>
      </c>
      <c r="AY83" s="78"/>
      <c r="AZ83" s="76"/>
      <c r="BA83" s="76"/>
      <c r="BB83" s="76"/>
    </row>
    <row r="84" spans="1:54" s="145" customFormat="1" x14ac:dyDescent="0.25">
      <c r="A84" s="77" t="s">
        <v>5533</v>
      </c>
      <c r="B84" s="76" t="str">
        <f t="shared" si="18"/>
        <v>287-477-0</v>
      </c>
      <c r="C84" s="77" t="s">
        <v>5532</v>
      </c>
      <c r="D84" s="77" t="s">
        <v>5531</v>
      </c>
      <c r="E84" s="76" t="e">
        <f>IF(C84="-",IF(A84="-",VLOOKUP(D84,'sin-list 180320_update'!$C$2:$C$835,1,FALSE),VLOOKUP(A84,'sin-list 180320_update'!$A$2:$A$835,1,FALSE)),VLOOKUP(C84,'sin-list 180320_update'!$B$2:$B$835,1,FALSE))</f>
        <v>#N/A</v>
      </c>
      <c r="F84" s="76" t="e">
        <f>IF($C84="-",IF($A84="-",VLOOKUP($D84,'REACH Bilaga XVII_update'!$A$5:$A$131,1,FALSE),VLOOKUP($A84,'REACH Bilaga XVII_update'!$C$5:$C$131,1,FALSE)),VLOOKUP($C84,'REACH Bilaga XVII_update'!$B$5:$B$131,1,FALSE))</f>
        <v>#N/A</v>
      </c>
      <c r="G84" s="76" t="e">
        <f>IF($C84="-",IF($A84="-",VLOOKUP($D84,' REACH Bilaga 59_update'!$A$5:$A$210,1,FALSE),VLOOKUP($A84,' REACH Bilaga 59_update'!$D$5:$D$210,1,FALSE)),VLOOKUP($C84,' REACH Bilaga 59_update'!$C$5:$C$210,1,FALSE))</f>
        <v>#N/A</v>
      </c>
      <c r="H84" s="76" t="e">
        <f>IF($C84="-",IF($A84="-",VLOOKUP($D84,'REACH Bilaga XIV_update'!$A$5:$A$110,1,FALSE),VLOOKUP($A84,'REACH Bilaga XIV_update'!$D$5:$D$110,1,FALSE)),VLOOKUP($C84,'REACH Bilaga XIV_update'!$C$5:$C$110,1,FALSE))</f>
        <v>#N/A</v>
      </c>
      <c r="I84" s="76" t="str">
        <f>IF($C84="-",IF($A84="-",VLOOKUP($D84,CoRAP_update!$A$5:$A$376,1,FALSE),VLOOKUP($A84,CoRAP_update!$D$5:$D$376,1,FALSE)),VLOOKUP($C84,CoRAP_update!$C$5:$C$376,1,FALSE))</f>
        <v>287-477-0</v>
      </c>
      <c r="J84" s="76" t="e">
        <f>IF($C84="-",IF($A84="-",VLOOKUP($D84,EDC_update!$C$2:$C$450,1,FALSE),VLOOKUP($A84,EDC_update!$B$2:$B$450,1,FALSE)),VLOOKUP($C84,EDC_update!$L$2:$L$450,1,FALSE))</f>
        <v>#N/A</v>
      </c>
      <c r="K84" s="76" t="e">
        <f>IF($C84="-",IF($A84="-",IF(VLOOKUP($D84,'sin-list 180320_update'!$C$2:$S$835,3,FALSE)="",NA(),VLOOKUP($D84,'sin-list 180320_update'!$C$2:$S$835,3,FALSE)),IF(VLOOKUP($A84,'sin-list 180320_update'!$A$2:$S$835,5,FALSE)="",NA(),VLOOKUP($A84,'sin-list 180320_update'!$A$2:$S$835,5,FALSE))),IF(VLOOKUP($C84,'sin-list 180320_update'!$B$2:$S$835,4,FALSE)="",NA(),VLOOKUP($C84,'sin-list 180320_update'!$B$2:$S$835,4,FALSE)))</f>
        <v>#N/A</v>
      </c>
      <c r="L84" s="76" t="e">
        <f>IF($C84="-",IF($A84="-",VLOOKUP($D84,'sin-list 180320_update'!$C$2:$S$835,6,FALSE),VLOOKUP($A84,'sin-list 180320_update'!$A$2:$S$835,8,FALSE)),VLOOKUP($C84,'sin-list 180320_update'!$B$2:$S$835,7,FALSE))</f>
        <v>#N/A</v>
      </c>
      <c r="M84" s="76" t="e">
        <f>IF($C84="-",IF($A84="-",IF(VLOOKUP($D84,'sin-list 180320_update'!$C$2:$S$835,8,FALSE)="",NA(),VLOOKUP($D84,'sin-list 180320_update'!$C$2:$S$835,8,FALSE)),IF(VLOOKUP($A84,'sin-list 180320_update'!$A$2:$S$835,10,FALSE)="",NA(),VLOOKUP($A84,'sin-list 180320_update'!$A$2:$S$835,10,FALSE))),IF(VLOOKUP($C84,'sin-list 180320_update'!$B$2:$S$835,9,FALSE)="",NA(),VLOOKUP($C84,'sin-list 180320_update'!$B$2:$S$835,9,FALSE)))</f>
        <v>#N/A</v>
      </c>
      <c r="N84" s="76" t="e">
        <f>IF($C84="-",IF($A84="-",IF(VLOOKUP($D84,'REACH Bilaga XVII_update'!$A$5:$E$131,4,FALSE)="",NA(),VLOOKUP($D84,'REACH Bilaga XVII_update'!$A$5:$E$131,4,FALSE)),IF(VLOOKUP($A84,'REACH Bilaga XVII_update'!$C$5:$D$131,2,FALSE)="",NA(),VLOOKUP($A84,'REACH Bilaga XVII_update'!$C$5:$D$131,2,FALSE))),IF(VLOOKUP($C84,'REACH Bilaga XVII_update'!$B$5:$D$131,3,FALSE)="",NA(),VLOOKUP($C84,'REACH Bilaga XVII_update'!$B$5:$D$131,3,FALSE)))</f>
        <v>#N/A</v>
      </c>
      <c r="O84" s="76" t="e">
        <f>IF($C84="-",IF($A84="-",IF(VLOOKUP($D84,' REACH Bilaga 59_update'!$A$5:$E$210,5,FALSE)="",NA(),VLOOKUP($D84,' REACH Bilaga 59_update'!$A$5:$E$210,5,FALSE)),IF(VLOOKUP($A84,' REACH Bilaga 59_update'!$D$5:$E$210,2,FALSE)="",NA(),VLOOKUP($A84,' REACH Bilaga 59_update'!$D$5:$E$210,2,FALSE))),IF(VLOOKUP($C84,' REACH Bilaga 59_update'!$C$5:$E$210,3,FALSE)="",NA(),VLOOKUP($C84,' REACH Bilaga 59_update'!$C$5:$E$210,3,FALSE)))</f>
        <v>#N/A</v>
      </c>
      <c r="P84" s="76" t="e">
        <f>IF(C84="-",IF(A84="-",IFERROR(VLOOKUP($D84,' REACH Bilaga 59_update'!$A$5:$F$210,MATCH(Sammanfattning!P$1,' REACH Bilaga 59_update'!$A$4:$F$4,0),FALSE),VLOOKUP($D84,'REACH Bilaga XIV_update'!$A$4:$H$110,MATCH(Sammanfattning!P$1,'REACH Bilaga XIV_update'!$A$4:$H$4,0),FALSE)),IFERROR(VLOOKUP($A84,' REACH Bilaga 59_update'!$D$5:$F$210,MATCH(Sammanfattning!P$1,' REACH Bilaga 59_update'!$D$4:$F$4,0),FALSE),VLOOKUP($A84,'REACH Bilaga XIV_update'!$D$4:$H$110,MATCH(Sammanfattning!P$1,'REACH Bilaga XIV_update'!$D$4:$H$4,0),FALSE))),IFERROR(VLOOKUP($C84,' REACH Bilaga 59_update'!$C$5:$F$210,MATCH(Sammanfattning!P$1,' REACH Bilaga 59_update'!$C$4:$F$4,0),FALSE),VLOOKUP($C84,'REACH Bilaga XIV_update'!$C$4:$H$110,MATCH(Sammanfattning!P$1,'REACH Bilaga XIV_update'!$C$4:$H$4,0),FALSE)))</f>
        <v>#N/A</v>
      </c>
      <c r="Q84" s="76" t="e">
        <f>IF($C84="-",IF($A84="-",IF(VLOOKUP($D84,'REACH Bilaga XIV_update'!$A$5:$I$110,9,FALSE)="",NA(),VLOOKUP($D84,'REACH Bilaga XIV_update'!$A$5:$I$110,9,FALSE)),IF(VLOOKUP($A84,'REACH Bilaga XIV_update'!$D$5:$I$110,6,FALSE)="",NA(),VLOOKUP($A84,'REACH Bilaga XIV_update'!$D$5:$I$110,6,FALSE))),IF(VLOOKUP($C84,'REACH Bilaga XIV_update'!$C$5:$I$110,7,FALSE)="",NA(),VLOOKUP($C84,'REACH Bilaga XIV_update'!$C$5:$I$110,7,FALSE)))</f>
        <v>#N/A</v>
      </c>
      <c r="R84" s="76" t="str">
        <f>IF($C84="-",IF($A84="-",IF(VLOOKUP($D84,CoRAP_update!$A$5:$O$376,15,FALSE)="",NA(),VLOOKUP($D84,CoRAP_update!$A$5:$O$376,15,FALSE)),IF(VLOOKUP($A84,CoRAP_update!$D$5:$O$376,12,FALSE)="",NA(),VLOOKUP($A84,CoRAP_update!$D$5:$O$376,12,FALSE))),IF(VLOOKUP($C84,CoRAP_update!$C$5:$O$376,13,FALSE)="",NA(),VLOOKUP($C84,CoRAP_update!$C$5:$O$376,13,FALSE)))</f>
        <v>H362
H400
H410</v>
      </c>
      <c r="S84" s="144" t="str">
        <f>IF($C84="-",IF($A84="-",VLOOKUP($D84,CoRAP_update!$A$5:$J$376,MATCH(Sammanfattning!S$1,CoRAP_update!$A$4:$J$4,0),FALSE),VLOOKUP($A84,CoRAP_update!$D$5:$J$376,MATCH(Sammanfattning!S$1,CoRAP_update!$D$4:$J$4,0),FALSE)),VLOOKUP($C84,CoRAP_update!$C$5:$J$376,MATCH(Sammanfattning!S$1,CoRAP_update!$C$4:$J$4,0),FALSE))</f>
        <v>Suspected PBT/vPvB#High (aggregated) tonnage#Wide dispersive use</v>
      </c>
      <c r="T84" s="76" t="str">
        <f>IF($A84="-",VLOOKUP($D84,EDC_update!$C$2:$F$450,4,FALSE),VLOOKUP($A84,EDC_update!$B$2:$F$450,5,FALSE))</f>
        <v>CAT1</v>
      </c>
      <c r="U84" s="142"/>
      <c r="V84" s="78">
        <f>IF(IFERROR(SEARCH("PBT",P84),99)=99,IF(IFERROR(SEARCH("suspected PBT",S84),99)=99,IF(IFERROR(SEARCH("concluded to be PBT",K84),99)=99,IF(IFERROR(SEARCH("PBT",S84),99)=99,IF(IFERROR(SEARCH("PBT cand",L84),99)=99,IF(IFERROR(SEARCH("PBT",L84),99)=99,IF(IFERROR(SEARCH("persistent, bioackumulative and toxic properties",K84),99)=99,0,Scoring!$E$3),Scoring!$E$3),Scoring!$E$7),Scoring!$E$3),Scoring!$E$5),Scoring!$E$6),Scoring!$E$3)</f>
        <v>0.7</v>
      </c>
      <c r="W84" s="78">
        <f>IF(IFERROR(SEARCH("vPvB",P84),99)=99,IF(IFERROR(SEARCH("suspected pbt/vPvB",S84),99)=99,IF(IFERROR(SEARCH("vPvB",S84),99)=99,IF(IFERROR(SEARCH("concluded to be a vPvB",S84),99)=99,IF(IFERROR(SEARCH("identified as vPvB",K84),99)=99,IF(IFERROR(SEARCH("concluded to be a vPvB",K84),99)=99,IF(IFERROR(SEARCH("concluded to be both pbt and vPvB",S84),99)=99,IF(IFERROR(SEARCH("concluded to be both pbt and vPvB",K84),99)=99,0,Scoring!$E$5),Scoring!$E$5),Scoring!$E$5),Scoring!$E$5),Scoring!$E$5),Scoring!$E$4),Scoring!$E$6),Scoring!$E$4)</f>
        <v>0.7</v>
      </c>
      <c r="X84" s="78">
        <f>IF(IFERROR(SEARCH("H410",N84),99)=99,IF(IFERROR(SEARCH("H410",O84),99)=99,IF(IFERROR(SEARCH("H410",Q84),99)=99,IF(IFERROR(SEARCH("H410",M84),99)=99,IF(IFERROR(SEARCH("H410",R84),99)=99,IF(IFERROR(SEARCH("H411",N84),99)=99,IF(IFERROR(SEARCH("H411",O84),99)=99,IF(IFERROR(SEARCH("H411",Q84),99)=99,IF(IFERROR(SEARCH("H411",M84),99)=99,IF(IFERROR(SEARCH("H411",R84),99)=99,IF(IFERROR(SEARCH("H413",N84),99)=99,IF(IFERROR(SEARCH("H413",O84),99)=99,IF(IFERROR(SEARCH("H413",Q84),99)=99,IF(IFERROR(SEARCH("H413",M84),99)=99,IF(IFERROR(SEARCH("H413",R84),99)=99,IF(IFERROR(SEARCH("H412",N84),99)=99,IF(IFERROR(SEARCH("H412",O84),99)=99,IF(IFERROR(SEARCH("H412",Q84),99)=99,IF(IFERROR(SEARCH("H412",M84),99)=99,IF(IFERROR(SEARCH("H412",R84),99)=99,0,Scoring!$E$2),Scoring!$E$2),Scoring!$E$2),Scoring!$E$2),Scoring!$E$2),Scoring!$E$2),Scoring!$E$2),Scoring!$E$2),Scoring!$E$2),Scoring!$E$2),Scoring!$E$2),Scoring!$E$2),Scoring!$E$2),Scoring!$E$2),Scoring!$E$2),Scoring!$E$2),Scoring!$E$2),Scoring!$E$2),Scoring!$E$2),Scoring!$E$2)</f>
        <v>1</v>
      </c>
      <c r="Y84" s="78">
        <f>IF(IFERROR(SEARCH("CMR",K84),99)=99,IF(IFERROR(SEARCH("Suspected CMR",S84),99)=99,IF(IFERROR(SEARCH("CMR",S84),99)=99,0,Scoring!$E$8),Scoring!$E$9),Scoring!$E$8)</f>
        <v>0</v>
      </c>
      <c r="Z84" s="78">
        <f>IF(IFERROR(SEARCH("H350",N84),99)=99,IF(IFERROR(SEARCH("H350",O84),99)=99,IF(IFERROR(SEARCH("H350",Q84),99)=99,IF(IFERROR(SEARCH("H350",M84),99)=99,IF(IFERROR(SEARCH("H350",R84),99)=99,IF(IFERROR(SEARCH("H351",N84),99)=99,IF(IFERROR(SEARCH("H351",O84),99)=99,IF(IFERROR(SEARCH("H351",Q84),99)=99,IF(IFERROR(SEARCH("H351",M84),99)=99,IF(IFERROR(SEARCH("H351",R84),99)=99,IF(IFERROR(SEARCH("carcinogenic",P84),99)=99,IF(IFERROR(SEARCH("suspected carcinogenic",S84),99)=99,0,Scoring!$E$12),Scoring!$E$11),Scoring!$E$10),Scoring!$E$10),Scoring!$E$10),Scoring!$E$10),Scoring!$E$10),Scoring!$E$10),Scoring!$E$10),Scoring!$E$10),Scoring!$E$10),Scoring!$E$10)</f>
        <v>0</v>
      </c>
      <c r="AA84" s="78">
        <f>IF(IFERROR(SEARCH("H340",N84),99)=99,IF(IFERROR(SEARCH("H340",O84),99)=99,IF(IFERROR(SEARCH("H340",Q84),99)=99,IF(IFERROR(SEARCH("H340",M84),99)=99,IF(IFERROR(SEARCH("H340",R84),99)=99,IF(IFERROR(SEARCH("H341",N84),99)=99,IF(IFERROR(SEARCH("H341",O84),99)=99,IF(IFERROR(SEARCH("H341",Q84),99)=99,IF(IFERROR(SEARCH("H341",M84),99)=99,IF(IFERROR(SEARCH("H341",R84),99)=99,IF(IFERROR(SEARCH("mutagenic",P84),99)=99,IF(IFERROR(SEARCH("suspected mutagenic",S84),99)=99,0,Scoring!$E$15),Scoring!$E$14),Scoring!$E$13),Scoring!$E$13),Scoring!$E$13),Scoring!$E$13),Scoring!$E$13),Scoring!$E$13),Scoring!$E$13),Scoring!$E$13),Scoring!$E$13),Scoring!$E$13)</f>
        <v>0</v>
      </c>
      <c r="AB84" s="78">
        <f>IF(IFERROR(SEARCH("H360",N84),99)=99,IF(IFERROR(SEARCH("H360",O84),99)=99,IF(IFERROR(SEARCH("H360",Q84),99)=99,IF(IFERROR(SEARCH("H360",M84),99)=99,IF(IFERROR(SEARCH("H360",R84),99)=99,IF(IFERROR(SEARCH("H361",N84),99)=99,IF(IFERROR(SEARCH("H361",O84),99)=99,IF(IFERROR(SEARCH("H361",Q84),99)=99,IF(IFERROR(SEARCH("H361",M84),99)=99,IF(IFERROR(SEARCH("H361",R84),99)=99,IF(IFERROR(SEARCH("reproduction",P84),99)=99,IF(IFERROR(SEARCH("suspected reprotoxic",S84),99)=99,IF(IFERROR(SEARCH("reprotoxic",S84),99)=99,IF(IFERROR(SEARCH("reprotoxic",K84),99)=99,0,Scoring!$E$18),Scoring!$E$18),Scoring!$E$19),Scoring!$E$17),Scoring!$E$16),Scoring!$E$16),Scoring!$E$16),Scoring!$E$16),Scoring!$E$16),Scoring!$E$16),Scoring!$E$16),Scoring!$E$16),Scoring!$E$16),Scoring!$E$16)</f>
        <v>0</v>
      </c>
      <c r="AC84" s="78">
        <f>IF(IFERROR(SEARCH("57f",L84),99)=99,IF(IFERROR(SEARCH("57(f)",P84),99)=99,0,Scoring!$E$20),Scoring!$E$20)</f>
        <v>0</v>
      </c>
      <c r="AD84" s="78">
        <f>IF(IFERROR(SEARCH("CAT1",T84),99)=99,IF(IFERROR(SEARCH("CAT2",T84),99)=99,IF(IFERROR(SEARCH("CAT3",T84),99)=99,IF(IFERROR(SEARCH("concluded to be endocrine",K84),99)=99,IF(IFERROR(SEARCH("categorised as endocrine",K84),99)=99,IF(IFERROR(SEARCH("endocrine disrupting",P84),99)=99,IF(IFERROR(SEARCH("endocrine disrupting",K84),99)=99,IF(IFERROR(SEARCH("suspected endocrine",S84),99)=99,IF(IFERROR(SEARCH("potential endocrine",S84),99)=99,0,Scoring!$E$25),Scoring!$E$25),Scoring!$E$24),Scoring!$E$24),Scoring!$E$24),Scoring!$E$24),Scoring!$E$23),Scoring!$E$22),Scoring!$E$21)</f>
        <v>1</v>
      </c>
      <c r="AE84" s="78">
        <f>IF(IFERROR(SEARCH("suspected sensitiser",S84),99)=99,IF(IFERROR(SEARCH("sensitiser",S84),99)=99,IF(IFERROR(SEARCH("other hazard based concern",S84),99)=99,0,Scoring!$E$28),Scoring!$E$26),Scoring!$E$27)</f>
        <v>0</v>
      </c>
      <c r="AF84" s="78">
        <f>IF(IFERROR(M84,1)=1,IF(IFERROR(N84,1)=1,IF(IFERROR(O84,1)=1,IF(IFERROR(Q84,1)=1,IF(IFERROR(R84,1)=1,IF(IFERROR(T84,1)=1,IF(IFERROR(K84,1)=1,IF(IFERROR(P84,1)=1,IF(IFERROR(S84,1)=1,Scoring!$E$29,0),0),0),0),0),0),0),0),0)</f>
        <v>0</v>
      </c>
      <c r="AG84" s="78">
        <f t="shared" si="13"/>
        <v>3.4</v>
      </c>
      <c r="AH84" s="155"/>
      <c r="AI84" s="93" t="e">
        <f>IF(A84="-",IF(D84="-",#N/A,VLOOKUP(D84,Exponering!$A$6:O$501,15,FALSE)),VLOOKUP(A84,Exponering!$A$6:$O$501,15,FALSE))</f>
        <v>#N/A</v>
      </c>
      <c r="AJ84" s="94" t="str">
        <f>IF(IFERROR(AI84,"")="","",IF(AI84="No data",Scoring!$M$9,IF(AI84&lt;Scoring!$L$2,Scoring!$M$2,IF(AI84&lt;Scoring!$L$3,Scoring!$M$3,IF(AI84&lt;Scoring!$L$4,Scoring!$M$4,IF(AI84&lt;Scoring!$L$5,Scoring!$M$5,IF(AI84&lt;Scoring!$L$6,Scoring!$M$6,IF(AI84&lt;Scoring!$L$7,Scoring!$M$7,IF(AI84&gt;=Scoring!$L$7,Scoring!$M$8,"")))))))))</f>
        <v/>
      </c>
      <c r="AK84" s="76" t="str">
        <f>IF(A84="-",IF(D84="-",#N/A,VLOOKUP(D84,'Total Use SPIN'!$A$5:H$272,5,FALSE)),VLOOKUP(A84,'Total Use SPIN'!$A$5:$H$272,5,FALSE))</f>
        <v>UVCB, mixture, intermediate</v>
      </c>
      <c r="AL84" s="75">
        <f>IF(IFERROR(AK84,"")="","",IF(AK84="Confidential",Scoring!$I$10,IF(AK84="No data",Scoring!$I$10,IF(AK84="UVCB, mixture, intermediate",Scoring!$I$9,IF(AK84&lt;Scoring!$H$2,Scoring!$I$2,IF(AK84&lt;Scoring!$H$3,Scoring!$I$3,IF(AK84&lt;Scoring!$H$4,Scoring!$I$4,IF(AK84&lt;Scoring!$H$5,Scoring!$I$5,IF(AK84&lt;Scoring!$H$6,Scoring!$I$6,IF(AK84&lt;Scoring!$H$7,Scoring!$I$7,IF(AK84&gt;=Scoring!$H$7,Scoring!$I$8,"")))))))))))</f>
        <v>-40</v>
      </c>
      <c r="AM84" s="127"/>
      <c r="AN84" s="79"/>
      <c r="AO84" s="79"/>
      <c r="AP84" s="79"/>
      <c r="AQ84" s="79"/>
      <c r="AR84" s="79"/>
      <c r="AS84" s="78"/>
      <c r="AT84" s="82"/>
      <c r="AU84" s="79">
        <f>IF(IFERROR(F84,99)=99,IF(IFERROR(G84,99)=99,IF(IFERROR(H84,99)=99,IF(IFERROR(I84,99)=99,IF(IFERROR(E84,99)=99,IF(IFERROR(J84,99)=99,0,Scoring!$B$7),Scoring!$B$3),Scoring!$B$2),Scoring!$B$6),Scoring!$B$5),Scoring!$B$4)</f>
        <v>0.5</v>
      </c>
      <c r="AV84" s="78">
        <f t="shared" si="14"/>
        <v>1.7</v>
      </c>
      <c r="AW84" s="78">
        <f t="shared" si="16"/>
        <v>-40</v>
      </c>
      <c r="AX84" s="66" t="str">
        <f t="shared" si="17"/>
        <v/>
      </c>
      <c r="AY84" s="78"/>
      <c r="AZ84" s="76"/>
      <c r="BA84" s="76"/>
      <c r="BB84" s="76"/>
    </row>
    <row r="85" spans="1:54" x14ac:dyDescent="0.25">
      <c r="A85" s="77" t="s">
        <v>4951</v>
      </c>
      <c r="B85" s="76" t="str">
        <f t="shared" si="18"/>
        <v>214-263-6</v>
      </c>
      <c r="C85" s="77" t="s">
        <v>4950</v>
      </c>
      <c r="D85" s="77" t="s">
        <v>4949</v>
      </c>
      <c r="E85" s="76" t="e">
        <f>IF(C85="-",IF(A85="-",VLOOKUP(D85,'sin-list 180320_update'!$C$2:$C$835,1,FALSE),VLOOKUP(A85,'sin-list 180320_update'!$A$2:$A$835,1,FALSE)),VLOOKUP(C85,'sin-list 180320_update'!$B$2:$B$835,1,FALSE))</f>
        <v>#N/A</v>
      </c>
      <c r="F85" s="76" t="e">
        <f>IF($C85="-",IF($A85="-",VLOOKUP($D85,'REACH Bilaga XVII_update'!$A$5:$A$131,1,FALSE),VLOOKUP($A85,'REACH Bilaga XVII_update'!$C$5:$C$131,1,FALSE)),VLOOKUP($C85,'REACH Bilaga XVII_update'!$B$5:$B$131,1,FALSE))</f>
        <v>#N/A</v>
      </c>
      <c r="G85" s="76" t="e">
        <f>IF($C85="-",IF($A85="-",VLOOKUP($D85,' REACH Bilaga 59_update'!$A$5:$A$210,1,FALSE),VLOOKUP($A85,' REACH Bilaga 59_update'!$D$5:$D$210,1,FALSE)),VLOOKUP($C85,' REACH Bilaga 59_update'!$C$5:$C$210,1,FALSE))</f>
        <v>#N/A</v>
      </c>
      <c r="H85" s="76" t="e">
        <f>IF($C85="-",IF($A85="-",VLOOKUP($D85,'REACH Bilaga XIV_update'!$A$5:$A$110,1,FALSE),VLOOKUP($A85,'REACH Bilaga XIV_update'!$D$5:$D$110,1,FALSE)),VLOOKUP($C85,'REACH Bilaga XIV_update'!$C$5:$C$110,1,FALSE))</f>
        <v>#N/A</v>
      </c>
      <c r="I85" s="76" t="str">
        <f>IF($C85="-",IF($A85="-",VLOOKUP($D85,CoRAP_update!$A$5:$A$376,1,FALSE),VLOOKUP($A85,CoRAP_update!$D$5:$D$376,1,FALSE)),VLOOKUP($C85,CoRAP_update!$C$5:$C$376,1,FALSE))</f>
        <v>214-263-6</v>
      </c>
      <c r="J85" s="76" t="e">
        <f>IF($C85="-",IF($A85="-",VLOOKUP($D85,EDC_update!$C$2:$C$450,1,FALSE),VLOOKUP($A85,EDC_update!$B$2:$B$450,1,FALSE)),VLOOKUP($C85,EDC_update!$L$2:$L$450,1,FALSE))</f>
        <v>#N/A</v>
      </c>
      <c r="K85" s="76" t="e">
        <f>IF($C85="-",IF($A85="-",IF(VLOOKUP($D85,'sin-list 180320_update'!$C$2:$S$835,3,FALSE)="",NA(),VLOOKUP($D85,'sin-list 180320_update'!$C$2:$S$835,3,FALSE)),IF(VLOOKUP($A85,'sin-list 180320_update'!$A$2:$S$835,5,FALSE)="",NA(),VLOOKUP($A85,'sin-list 180320_update'!$A$2:$S$835,5,FALSE))),IF(VLOOKUP($C85,'sin-list 180320_update'!$B$2:$S$835,4,FALSE)="",NA(),VLOOKUP($C85,'sin-list 180320_update'!$B$2:$S$835,4,FALSE)))</f>
        <v>#N/A</v>
      </c>
      <c r="L85" s="76" t="e">
        <f>IF($C85="-",IF($A85="-",VLOOKUP($D85,'sin-list 180320_update'!$C$2:$S$835,6,FALSE),VLOOKUP($A85,'sin-list 180320_update'!$A$2:$S$835,8,FALSE)),VLOOKUP($C85,'sin-list 180320_update'!$B$2:$S$835,7,FALSE))</f>
        <v>#N/A</v>
      </c>
      <c r="M85" s="76" t="e">
        <f>IF($C85="-",IF($A85="-",IF(VLOOKUP($D85,'sin-list 180320_update'!$C$2:$S$835,8,FALSE)="",NA(),VLOOKUP($D85,'sin-list 180320_update'!$C$2:$S$835,8,FALSE)),IF(VLOOKUP($A85,'sin-list 180320_update'!$A$2:$S$835,10,FALSE)="",NA(),VLOOKUP($A85,'sin-list 180320_update'!$A$2:$S$835,10,FALSE))),IF(VLOOKUP($C85,'sin-list 180320_update'!$B$2:$S$835,9,FALSE)="",NA(),VLOOKUP($C85,'sin-list 180320_update'!$B$2:$S$835,9,FALSE)))</f>
        <v>#N/A</v>
      </c>
      <c r="N85" s="76" t="e">
        <f>IF($C85="-",IF($A85="-",IF(VLOOKUP($D85,'REACH Bilaga XVII_update'!$A$5:$E$131,4,FALSE)="",NA(),VLOOKUP($D85,'REACH Bilaga XVII_update'!$A$5:$E$131,4,FALSE)),IF(VLOOKUP($A85,'REACH Bilaga XVII_update'!$C$5:$D$131,2,FALSE)="",NA(),VLOOKUP($A85,'REACH Bilaga XVII_update'!$C$5:$D$131,2,FALSE))),IF(VLOOKUP($C85,'REACH Bilaga XVII_update'!$B$5:$D$131,3,FALSE)="",NA(),VLOOKUP($C85,'REACH Bilaga XVII_update'!$B$5:$D$131,3,FALSE)))</f>
        <v>#N/A</v>
      </c>
      <c r="O85" s="76" t="e">
        <f>IF($C85="-",IF($A85="-",IF(VLOOKUP($D85,' REACH Bilaga 59_update'!$A$5:$E$210,5,FALSE)="",NA(),VLOOKUP($D85,' REACH Bilaga 59_update'!$A$5:$E$210,5,FALSE)),IF(VLOOKUP($A85,' REACH Bilaga 59_update'!$D$5:$E$210,2,FALSE)="",NA(),VLOOKUP($A85,' REACH Bilaga 59_update'!$D$5:$E$210,2,FALSE))),IF(VLOOKUP($C85,' REACH Bilaga 59_update'!$C$5:$E$210,3,FALSE)="",NA(),VLOOKUP($C85,' REACH Bilaga 59_update'!$C$5:$E$210,3,FALSE)))</f>
        <v>#N/A</v>
      </c>
      <c r="P85" s="76" t="e">
        <f>IF(C85="-",IF(A85="-",IFERROR(VLOOKUP($D85,' REACH Bilaga 59_update'!$A$5:$F$210,MATCH(Sammanfattning!P$1,' REACH Bilaga 59_update'!$A$4:$F$4,0),FALSE),VLOOKUP($D85,'REACH Bilaga XIV_update'!$A$4:$H$110,MATCH(Sammanfattning!P$1,'REACH Bilaga XIV_update'!$A$4:$H$4,0),FALSE)),IFERROR(VLOOKUP($A85,' REACH Bilaga 59_update'!$D$5:$F$210,MATCH(Sammanfattning!P$1,' REACH Bilaga 59_update'!$D$4:$F$4,0),FALSE),VLOOKUP($A85,'REACH Bilaga XIV_update'!$D$4:$H$110,MATCH(Sammanfattning!P$1,'REACH Bilaga XIV_update'!$D$4:$H$4,0),FALSE))),IFERROR(VLOOKUP($C85,' REACH Bilaga 59_update'!$C$5:$F$210,MATCH(Sammanfattning!P$1,' REACH Bilaga 59_update'!$C$4:$F$4,0),FALSE),VLOOKUP($C85,'REACH Bilaga XIV_update'!$C$4:$H$110,MATCH(Sammanfattning!P$1,'REACH Bilaga XIV_update'!$C$4:$H$4,0),FALSE)))</f>
        <v>#N/A</v>
      </c>
      <c r="Q85" s="76" t="e">
        <f>IF($C85="-",IF($A85="-",IF(VLOOKUP($D85,'REACH Bilaga XIV_update'!$A$5:$I$110,9,FALSE)="",NA(),VLOOKUP($D85,'REACH Bilaga XIV_update'!$A$5:$I$110,9,FALSE)),IF(VLOOKUP($A85,'REACH Bilaga XIV_update'!$D$5:$I$110,6,FALSE)="",NA(),VLOOKUP($A85,'REACH Bilaga XIV_update'!$D$5:$I$110,6,FALSE))),IF(VLOOKUP($C85,'REACH Bilaga XIV_update'!$C$5:$I$110,7,FALSE)="",NA(),VLOOKUP($C85,'REACH Bilaga XIV_update'!$C$5:$I$110,7,FALSE)))</f>
        <v>#N/A</v>
      </c>
      <c r="R85" s="76" t="e">
        <f>IF($C85="-",IF($A85="-",IF(VLOOKUP($D85,CoRAP_update!$A$5:$O$376,15,FALSE)="",NA(),VLOOKUP($D85,CoRAP_update!$A$5:$O$376,15,FALSE)),IF(VLOOKUP($A85,CoRAP_update!$D$5:$O$376,12,FALSE)="",NA(),VLOOKUP($A85,CoRAP_update!$D$5:$O$376,12,FALSE))),IF(VLOOKUP($C85,CoRAP_update!$C$5:$O$376,13,FALSE)="",NA(),VLOOKUP($C85,CoRAP_update!$C$5:$O$376,13,FALSE)))</f>
        <v>#N/A</v>
      </c>
      <c r="S85" s="144" t="str">
        <f>IF($C85="-",IF($A85="-",VLOOKUP($D85,CoRAP_update!$A$5:$J$376,MATCH(Sammanfattning!S$1,CoRAP_update!$A$4:$J$4,0),FALSE),VLOOKUP($A85,CoRAP_update!$D$5:$J$376,MATCH(Sammanfattning!S$1,CoRAP_update!$D$4:$J$4,0),FALSE)),VLOOKUP($C85,CoRAP_update!$C$5:$J$376,MATCH(Sammanfattning!S$1,CoRAP_update!$C$4:$J$4,0),FALSE))</f>
        <v>Suspected Mutagenic#Suspected Reprotoxic#Suspected PBT/vPvB#Consumer use#Exposure of environment#Exposure of workers#High (aggregated) tonnage#Wide dispersive use</v>
      </c>
      <c r="T85" s="76" t="e">
        <f>IF($A85="-",VLOOKUP($D85,EDC_update!$C$2:$F$450,4,FALSE),VLOOKUP($A85,EDC_update!$B$2:$F$450,5,FALSE))</f>
        <v>#N/A</v>
      </c>
      <c r="V85" s="78">
        <f>IF(IFERROR(SEARCH("PBT",P85),99)=99,IF(IFERROR(SEARCH("suspected PBT",S85),99)=99,IF(IFERROR(SEARCH("concluded to be PBT",K85),99)=99,IF(IFERROR(SEARCH("PBT",S85),99)=99,IF(IFERROR(SEARCH("PBT cand",L85),99)=99,IF(IFERROR(SEARCH("PBT",L85),99)=99,IF(IFERROR(SEARCH("persistent, bioackumulative and toxic properties",K85),99)=99,0,Scoring!$E$3),Scoring!$E$3),Scoring!$E$7),Scoring!$E$3),Scoring!$E$5),Scoring!$E$6),Scoring!$E$3)</f>
        <v>0.7</v>
      </c>
      <c r="W85" s="78">
        <f>IF(IFERROR(SEARCH("vPvB",P85),99)=99,IF(IFERROR(SEARCH("suspected pbt/vPvB",S85),99)=99,IF(IFERROR(SEARCH("vPvB",S85),99)=99,IF(IFERROR(SEARCH("concluded to be a vPvB",S85),99)=99,IF(IFERROR(SEARCH("identified as vPvB",K85),99)=99,IF(IFERROR(SEARCH("concluded to be a vPvB",K85),99)=99,IF(IFERROR(SEARCH("concluded to be both pbt and vPvB",S85),99)=99,IF(IFERROR(SEARCH("concluded to be both pbt and vPvB",K85),99)=99,0,Scoring!$E$5),Scoring!$E$5),Scoring!$E$5),Scoring!$E$5),Scoring!$E$5),Scoring!$E$4),Scoring!$E$6),Scoring!$E$4)</f>
        <v>0.7</v>
      </c>
      <c r="X85" s="78">
        <f>IF(IFERROR(SEARCH("H410",N85),99)=99,IF(IFERROR(SEARCH("H410",O85),99)=99,IF(IFERROR(SEARCH("H410",Q85),99)=99,IF(IFERROR(SEARCH("H410",M85),99)=99,IF(IFERROR(SEARCH("H410",R85),99)=99,IF(IFERROR(SEARCH("H411",N85),99)=99,IF(IFERROR(SEARCH("H411",O85),99)=99,IF(IFERROR(SEARCH("H411",Q85),99)=99,IF(IFERROR(SEARCH("H411",M85),99)=99,IF(IFERROR(SEARCH("H411",R85),99)=99,IF(IFERROR(SEARCH("H413",N85),99)=99,IF(IFERROR(SEARCH("H413",O85),99)=99,IF(IFERROR(SEARCH("H413",Q85),99)=99,IF(IFERROR(SEARCH("H413",M85),99)=99,IF(IFERROR(SEARCH("H413",R85),99)=99,IF(IFERROR(SEARCH("H412",N85),99)=99,IF(IFERROR(SEARCH("H412",O85),99)=99,IF(IFERROR(SEARCH("H412",Q85),99)=99,IF(IFERROR(SEARCH("H412",M85),99)=99,IF(IFERROR(SEARCH("H412",R85),99)=99,0,Scoring!$E$2),Scoring!$E$2),Scoring!$E$2),Scoring!$E$2),Scoring!$E$2),Scoring!$E$2),Scoring!$E$2),Scoring!$E$2),Scoring!$E$2),Scoring!$E$2),Scoring!$E$2),Scoring!$E$2),Scoring!$E$2),Scoring!$E$2),Scoring!$E$2),Scoring!$E$2),Scoring!$E$2),Scoring!$E$2),Scoring!$E$2),Scoring!$E$2)</f>
        <v>0</v>
      </c>
      <c r="Y85" s="78">
        <f>IF(IFERROR(SEARCH("CMR",K85),99)=99,IF(IFERROR(SEARCH("Suspected CMR",S85),99)=99,IF(IFERROR(SEARCH("CMR",S85),99)=99,0,Scoring!$E$8),Scoring!$E$9),Scoring!$E$8)</f>
        <v>0</v>
      </c>
      <c r="Z85" s="78">
        <f>IF(IFERROR(SEARCH("H350",N85),99)=99,IF(IFERROR(SEARCH("H350",O85),99)=99,IF(IFERROR(SEARCH("H350",Q85),99)=99,IF(IFERROR(SEARCH("H350",M85),99)=99,IF(IFERROR(SEARCH("H350",R85),99)=99,IF(IFERROR(SEARCH("H351",N85),99)=99,IF(IFERROR(SEARCH("H351",O85),99)=99,IF(IFERROR(SEARCH("H351",Q85),99)=99,IF(IFERROR(SEARCH("H351",M85),99)=99,IF(IFERROR(SEARCH("H351",R85),99)=99,IF(IFERROR(SEARCH("carcinogenic",P85),99)=99,IF(IFERROR(SEARCH("suspected carcinogenic",S85),99)=99,0,Scoring!$E$12),Scoring!$E$11),Scoring!$E$10),Scoring!$E$10),Scoring!$E$10),Scoring!$E$10),Scoring!$E$10),Scoring!$E$10),Scoring!$E$10),Scoring!$E$10),Scoring!$E$10),Scoring!$E$10)</f>
        <v>0</v>
      </c>
      <c r="AA85" s="78">
        <f>IF(IFERROR(SEARCH("H340",N85),99)=99,IF(IFERROR(SEARCH("H340",O85),99)=99,IF(IFERROR(SEARCH("H340",Q85),99)=99,IF(IFERROR(SEARCH("H340",M85),99)=99,IF(IFERROR(SEARCH("H340",R85),99)=99,IF(IFERROR(SEARCH("H341",N85),99)=99,IF(IFERROR(SEARCH("H341",O85),99)=99,IF(IFERROR(SEARCH("H341",Q85),99)=99,IF(IFERROR(SEARCH("H341",M85),99)=99,IF(IFERROR(SEARCH("H341",R85),99)=99,IF(IFERROR(SEARCH("mutagenic",P85),99)=99,IF(IFERROR(SEARCH("suspected mutagenic",S85),99)=99,0,Scoring!$E$15),Scoring!$E$14),Scoring!$E$13),Scoring!$E$13),Scoring!$E$13),Scoring!$E$13),Scoring!$E$13),Scoring!$E$13),Scoring!$E$13),Scoring!$E$13),Scoring!$E$13),Scoring!$E$13)</f>
        <v>0.7</v>
      </c>
      <c r="AB85" s="78">
        <f>IF(IFERROR(SEARCH("H360",N85),99)=99,IF(IFERROR(SEARCH("H360",O85),99)=99,IF(IFERROR(SEARCH("H360",Q85),99)=99,IF(IFERROR(SEARCH("H360",M85),99)=99,IF(IFERROR(SEARCH("H360",R85),99)=99,IF(IFERROR(SEARCH("H361",N85),99)=99,IF(IFERROR(SEARCH("H361",O85),99)=99,IF(IFERROR(SEARCH("H361",Q85),99)=99,IF(IFERROR(SEARCH("H361",M85),99)=99,IF(IFERROR(SEARCH("H361",R85),99)=99,IF(IFERROR(SEARCH("reproduction",P85),99)=99,IF(IFERROR(SEARCH("suspected reprotoxic",S85),99)=99,IF(IFERROR(SEARCH("reprotoxic",S85),99)=99,IF(IFERROR(SEARCH("reprotoxic",K85),99)=99,0,Scoring!$E$18),Scoring!$E$18),Scoring!$E$19),Scoring!$E$17),Scoring!$E$16),Scoring!$E$16),Scoring!$E$16),Scoring!$E$16),Scoring!$E$16),Scoring!$E$16),Scoring!$E$16),Scoring!$E$16),Scoring!$E$16),Scoring!$E$16)</f>
        <v>0.7</v>
      </c>
      <c r="AC85" s="78">
        <f>IF(IFERROR(SEARCH("57f",L85),99)=99,IF(IFERROR(SEARCH("57(f)",P85),99)=99,0,Scoring!$E$20),Scoring!$E$20)</f>
        <v>0</v>
      </c>
      <c r="AD85" s="78">
        <f>IF(IFERROR(SEARCH("CAT1",T85),99)=99,IF(IFERROR(SEARCH("CAT2",T85),99)=99,IF(IFERROR(SEARCH("CAT3",T85),99)=99,IF(IFERROR(SEARCH("concluded to be endocrine",K85),99)=99,IF(IFERROR(SEARCH("categorised as endocrine",K85),99)=99,IF(IFERROR(SEARCH("endocrine disrupting",P85),99)=99,IF(IFERROR(SEARCH("endocrine disrupting",K85),99)=99,IF(IFERROR(SEARCH("suspected endocrine",S85),99)=99,IF(IFERROR(SEARCH("potential endocrine",S85),99)=99,0,Scoring!$E$25),Scoring!$E$25),Scoring!$E$24),Scoring!$E$24),Scoring!$E$24),Scoring!$E$24),Scoring!$E$23),Scoring!$E$22),Scoring!$E$21)</f>
        <v>0</v>
      </c>
      <c r="AE85" s="78">
        <f>IF(IFERROR(SEARCH("suspected sensitiser",S85),99)=99,IF(IFERROR(SEARCH("sensitiser",S85),99)=99,IF(IFERROR(SEARCH("other hazard based concern",S85),99)=99,0,Scoring!$E$28),Scoring!$E$26),Scoring!$E$27)</f>
        <v>0</v>
      </c>
      <c r="AF85" s="78">
        <f>IF(IFERROR(M85,1)=1,IF(IFERROR(N85,1)=1,IF(IFERROR(O85,1)=1,IF(IFERROR(Q85,1)=1,IF(IFERROR(R85,1)=1,IF(IFERROR(T85,1)=1,IF(IFERROR(K85,1)=1,IF(IFERROR(P85,1)=1,IF(IFERROR(S85,1)=1,Scoring!$E$29,0),0),0),0),0),0),0),0),0)</f>
        <v>0</v>
      </c>
      <c r="AG85" s="78">
        <f t="shared" si="13"/>
        <v>2.8</v>
      </c>
      <c r="AI85" s="93"/>
      <c r="AJ85" s="94"/>
      <c r="AK85" s="76"/>
      <c r="AL85" s="75"/>
      <c r="AN85" s="79"/>
      <c r="AO85" s="79"/>
      <c r="AP85" s="79"/>
      <c r="AQ85" s="79"/>
      <c r="AR85" s="79"/>
      <c r="AS85" s="78"/>
      <c r="AU85" s="79">
        <f>IF(IFERROR(F85,99)=99,IF(IFERROR(G85,99)=99,IF(IFERROR(H85,99)=99,IF(IFERROR(I85,99)=99,IF(IFERROR(E85,99)=99,IF(IFERROR(J85,99)=99,0,Scoring!$B$7),Scoring!$B$3),Scoring!$B$2),Scoring!$B$6),Scoring!$B$5),Scoring!$B$4)</f>
        <v>0.5</v>
      </c>
      <c r="AV85" s="78">
        <f t="shared" si="14"/>
        <v>1.4</v>
      </c>
      <c r="AW85" s="78"/>
      <c r="AX85" s="66"/>
      <c r="AY85" s="78"/>
      <c r="AZ85" s="76"/>
      <c r="BA85" s="76"/>
      <c r="BB85" s="76"/>
    </row>
    <row r="86" spans="1:54" x14ac:dyDescent="0.25">
      <c r="A86" s="77" t="s">
        <v>5775</v>
      </c>
      <c r="B86" s="76" t="str">
        <f t="shared" si="18"/>
        <v>809-930-9</v>
      </c>
      <c r="C86" s="77" t="s">
        <v>5774</v>
      </c>
      <c r="D86" s="77" t="s">
        <v>5773</v>
      </c>
      <c r="E86" s="76" t="e">
        <f>IF(C86="-",IF(A86="-",VLOOKUP(D86,'sin-list 180320_update'!$C$2:$C$835,1,FALSE),VLOOKUP(A86,'sin-list 180320_update'!$A$2:$A$835,1,FALSE)),VLOOKUP(C86,'sin-list 180320_update'!$B$2:$B$835,1,FALSE))</f>
        <v>#N/A</v>
      </c>
      <c r="F86" s="76" t="e">
        <f>IF($C86="-",IF($A86="-",VLOOKUP($D86,'REACH Bilaga XVII_update'!$A$5:$A$131,1,FALSE),VLOOKUP($A86,'REACH Bilaga XVII_update'!$C$5:$C$131,1,FALSE)),VLOOKUP($C86,'REACH Bilaga XVII_update'!$B$5:$B$131,1,FALSE))</f>
        <v>#N/A</v>
      </c>
      <c r="G86" s="76" t="e">
        <f>IF($C86="-",IF($A86="-",VLOOKUP($D86,' REACH Bilaga 59_update'!$A$5:$A$210,1,FALSE),VLOOKUP($A86,' REACH Bilaga 59_update'!$D$5:$D$210,1,FALSE)),VLOOKUP($C86,' REACH Bilaga 59_update'!$C$5:$C$210,1,FALSE))</f>
        <v>#N/A</v>
      </c>
      <c r="H86" s="76" t="e">
        <f>IF($C86="-",IF($A86="-",VLOOKUP($D86,'REACH Bilaga XIV_update'!$A$5:$A$110,1,FALSE),VLOOKUP($A86,'REACH Bilaga XIV_update'!$D$5:$D$110,1,FALSE)),VLOOKUP($C86,'REACH Bilaga XIV_update'!$C$5:$C$110,1,FALSE))</f>
        <v>#N/A</v>
      </c>
      <c r="I86" s="76" t="str">
        <f>IF($C86="-",IF($A86="-",VLOOKUP($D86,CoRAP_update!$A$5:$A$376,1,FALSE),VLOOKUP($A86,CoRAP_update!$D$5:$D$376,1,FALSE)),VLOOKUP($C86,CoRAP_update!$C$5:$C$376,1,FALSE))</f>
        <v>809-930-9</v>
      </c>
      <c r="J86" s="76" t="e">
        <f>IF($C86="-",IF($A86="-",VLOOKUP($D86,EDC_update!$C$2:$C$450,1,FALSE),VLOOKUP($A86,EDC_update!$B$2:$B$450,1,FALSE)),VLOOKUP($C86,EDC_update!$L$2:$L$450,1,FALSE))</f>
        <v>#N/A</v>
      </c>
      <c r="K86" s="76" t="e">
        <f>IF($C86="-",IF($A86="-",IF(VLOOKUP($D86,'sin-list 180320_update'!$C$2:$S$835,3,FALSE)="",NA(),VLOOKUP($D86,'sin-list 180320_update'!$C$2:$S$835,3,FALSE)),IF(VLOOKUP($A86,'sin-list 180320_update'!$A$2:$S$835,5,FALSE)="",NA(),VLOOKUP($A86,'sin-list 180320_update'!$A$2:$S$835,5,FALSE))),IF(VLOOKUP($C86,'sin-list 180320_update'!$B$2:$S$835,4,FALSE)="",NA(),VLOOKUP($C86,'sin-list 180320_update'!$B$2:$S$835,4,FALSE)))</f>
        <v>#N/A</v>
      </c>
      <c r="L86" s="76" t="e">
        <f>IF($C86="-",IF($A86="-",VLOOKUP($D86,'sin-list 180320_update'!$C$2:$S$835,6,FALSE),VLOOKUP($A86,'sin-list 180320_update'!$A$2:$S$835,8,FALSE)),VLOOKUP($C86,'sin-list 180320_update'!$B$2:$S$835,7,FALSE))</f>
        <v>#N/A</v>
      </c>
      <c r="M86" s="76" t="e">
        <f>IF($C86="-",IF($A86="-",IF(VLOOKUP($D86,'sin-list 180320_update'!$C$2:$S$835,8,FALSE)="",NA(),VLOOKUP($D86,'sin-list 180320_update'!$C$2:$S$835,8,FALSE)),IF(VLOOKUP($A86,'sin-list 180320_update'!$A$2:$S$835,10,FALSE)="",NA(),VLOOKUP($A86,'sin-list 180320_update'!$A$2:$S$835,10,FALSE))),IF(VLOOKUP($C86,'sin-list 180320_update'!$B$2:$S$835,9,FALSE)="",NA(),VLOOKUP($C86,'sin-list 180320_update'!$B$2:$S$835,9,FALSE)))</f>
        <v>#N/A</v>
      </c>
      <c r="N86" s="76" t="e">
        <f>IF($C86="-",IF($A86="-",IF(VLOOKUP($D86,'REACH Bilaga XVII_update'!$A$5:$E$131,4,FALSE)="",NA(),VLOOKUP($D86,'REACH Bilaga XVII_update'!$A$5:$E$131,4,FALSE)),IF(VLOOKUP($A86,'REACH Bilaga XVII_update'!$C$5:$D$131,2,FALSE)="",NA(),VLOOKUP($A86,'REACH Bilaga XVII_update'!$C$5:$D$131,2,FALSE))),IF(VLOOKUP($C86,'REACH Bilaga XVII_update'!$B$5:$D$131,3,FALSE)="",NA(),VLOOKUP($C86,'REACH Bilaga XVII_update'!$B$5:$D$131,3,FALSE)))</f>
        <v>#N/A</v>
      </c>
      <c r="O86" s="76" t="e">
        <f>IF($C86="-",IF($A86="-",IF(VLOOKUP($D86,' REACH Bilaga 59_update'!$A$5:$E$210,5,FALSE)="",NA(),VLOOKUP($D86,' REACH Bilaga 59_update'!$A$5:$E$210,5,FALSE)),IF(VLOOKUP($A86,' REACH Bilaga 59_update'!$D$5:$E$210,2,FALSE)="",NA(),VLOOKUP($A86,' REACH Bilaga 59_update'!$D$5:$E$210,2,FALSE))),IF(VLOOKUP($C86,' REACH Bilaga 59_update'!$C$5:$E$210,3,FALSE)="",NA(),VLOOKUP($C86,' REACH Bilaga 59_update'!$C$5:$E$210,3,FALSE)))</f>
        <v>#N/A</v>
      </c>
      <c r="P86" s="76" t="e">
        <f>IF(C86="-",IF(A86="-",IFERROR(VLOOKUP($D86,' REACH Bilaga 59_update'!$A$5:$F$210,MATCH(Sammanfattning!P$1,' REACH Bilaga 59_update'!$A$4:$F$4,0),FALSE),VLOOKUP($D86,'REACH Bilaga XIV_update'!$A$4:$H$110,MATCH(Sammanfattning!P$1,'REACH Bilaga XIV_update'!$A$4:$H$4,0),FALSE)),IFERROR(VLOOKUP($A86,' REACH Bilaga 59_update'!$D$5:$F$210,MATCH(Sammanfattning!P$1,' REACH Bilaga 59_update'!$D$4:$F$4,0),FALSE),VLOOKUP($A86,'REACH Bilaga XIV_update'!$D$4:$H$110,MATCH(Sammanfattning!P$1,'REACH Bilaga XIV_update'!$D$4:$H$4,0),FALSE))),IFERROR(VLOOKUP($C86,' REACH Bilaga 59_update'!$C$5:$F$210,MATCH(Sammanfattning!P$1,' REACH Bilaga 59_update'!$C$4:$F$4,0),FALSE),VLOOKUP($C86,'REACH Bilaga XIV_update'!$C$4:$H$110,MATCH(Sammanfattning!P$1,'REACH Bilaga XIV_update'!$C$4:$H$4,0),FALSE)))</f>
        <v>#N/A</v>
      </c>
      <c r="Q86" s="76" t="e">
        <f>IF($C86="-",IF($A86="-",IF(VLOOKUP($D86,'REACH Bilaga XIV_update'!$A$5:$I$110,9,FALSE)="",NA(),VLOOKUP($D86,'REACH Bilaga XIV_update'!$A$5:$I$110,9,FALSE)),IF(VLOOKUP($A86,'REACH Bilaga XIV_update'!$D$5:$I$110,6,FALSE)="",NA(),VLOOKUP($A86,'REACH Bilaga XIV_update'!$D$5:$I$110,6,FALSE))),IF(VLOOKUP($C86,'REACH Bilaga XIV_update'!$C$5:$I$110,7,FALSE)="",NA(),VLOOKUP($C86,'REACH Bilaga XIV_update'!$C$5:$I$110,7,FALSE)))</f>
        <v>#N/A</v>
      </c>
      <c r="R86" s="76" t="e">
        <f>IF($C86="-",IF($A86="-",IF(VLOOKUP($D86,CoRAP_update!$A$5:$O$376,15,FALSE)="",NA(),VLOOKUP($D86,CoRAP_update!$A$5:$O$376,15,FALSE)),IF(VLOOKUP($A86,CoRAP_update!$D$5:$O$376,12,FALSE)="",NA(),VLOOKUP($A86,CoRAP_update!$D$5:$O$376,12,FALSE))),IF(VLOOKUP($C86,CoRAP_update!$C$5:$O$376,13,FALSE)="",NA(),VLOOKUP($C86,CoRAP_update!$C$5:$O$376,13,FALSE)))</f>
        <v>#N/A</v>
      </c>
      <c r="S86" s="144" t="str">
        <f>IF($C86="-",IF($A86="-",VLOOKUP($D86,CoRAP_update!$A$5:$J$376,MATCH(Sammanfattning!S$1,CoRAP_update!$A$4:$J$4,0),FALSE),VLOOKUP($A86,CoRAP_update!$D$5:$J$376,MATCH(Sammanfattning!S$1,CoRAP_update!$D$4:$J$4,0),FALSE)),VLOOKUP($C86,CoRAP_update!$C$5:$J$376,MATCH(Sammanfattning!S$1,CoRAP_update!$C$4:$J$4,0),FALSE))</f>
        <v>Suspected PBT/vPvB#Other hazard based concern#High (aggregated) tonnage#Wide dispersive use</v>
      </c>
      <c r="T86" s="76" t="str">
        <f>IF($A86="-",VLOOKUP($D86,EDC_update!$C$2:$F$450,4,FALSE),VLOOKUP($A86,EDC_update!$B$2:$F$450,5,FALSE))</f>
        <v>CAT1</v>
      </c>
      <c r="V86" s="78">
        <f>IF(IFERROR(SEARCH("PBT",P86),99)=99,IF(IFERROR(SEARCH("suspected PBT",S86),99)=99,IF(IFERROR(SEARCH("concluded to be PBT",K86),99)=99,IF(IFERROR(SEARCH("PBT",S86),99)=99,IF(IFERROR(SEARCH("PBT cand",L86),99)=99,IF(IFERROR(SEARCH("PBT",L86),99)=99,IF(IFERROR(SEARCH("persistent, bioackumulative and toxic properties",K86),99)=99,0,Scoring!$E$3),Scoring!$E$3),Scoring!$E$7),Scoring!$E$3),Scoring!$E$5),Scoring!$E$6),Scoring!$E$3)</f>
        <v>0.7</v>
      </c>
      <c r="W86" s="78">
        <f>IF(IFERROR(SEARCH("vPvB",P86),99)=99,IF(IFERROR(SEARCH("suspected pbt/vPvB",S86),99)=99,IF(IFERROR(SEARCH("vPvB",S86),99)=99,IF(IFERROR(SEARCH("concluded to be a vPvB",S86),99)=99,IF(IFERROR(SEARCH("identified as vPvB",K86),99)=99,IF(IFERROR(SEARCH("concluded to be a vPvB",K86),99)=99,IF(IFERROR(SEARCH("concluded to be both pbt and vPvB",S86),99)=99,IF(IFERROR(SEARCH("concluded to be both pbt and vPvB",K86),99)=99,0,Scoring!$E$5),Scoring!$E$5),Scoring!$E$5),Scoring!$E$5),Scoring!$E$5),Scoring!$E$4),Scoring!$E$6),Scoring!$E$4)</f>
        <v>0.7</v>
      </c>
      <c r="X86" s="78">
        <f>IF(IFERROR(SEARCH("H410",N86),99)=99,IF(IFERROR(SEARCH("H410",O86),99)=99,IF(IFERROR(SEARCH("H410",Q86),99)=99,IF(IFERROR(SEARCH("H410",M86),99)=99,IF(IFERROR(SEARCH("H410",R86),99)=99,IF(IFERROR(SEARCH("H411",N86),99)=99,IF(IFERROR(SEARCH("H411",O86),99)=99,IF(IFERROR(SEARCH("H411",Q86),99)=99,IF(IFERROR(SEARCH("H411",M86),99)=99,IF(IFERROR(SEARCH("H411",R86),99)=99,IF(IFERROR(SEARCH("H413",N86),99)=99,IF(IFERROR(SEARCH("H413",O86),99)=99,IF(IFERROR(SEARCH("H413",Q86),99)=99,IF(IFERROR(SEARCH("H413",M86),99)=99,IF(IFERROR(SEARCH("H413",R86),99)=99,IF(IFERROR(SEARCH("H412",N86),99)=99,IF(IFERROR(SEARCH("H412",O86),99)=99,IF(IFERROR(SEARCH("H412",Q86),99)=99,IF(IFERROR(SEARCH("H412",M86),99)=99,IF(IFERROR(SEARCH("H412",R86),99)=99,0,Scoring!$E$2),Scoring!$E$2),Scoring!$E$2),Scoring!$E$2),Scoring!$E$2),Scoring!$E$2),Scoring!$E$2),Scoring!$E$2),Scoring!$E$2),Scoring!$E$2),Scoring!$E$2),Scoring!$E$2),Scoring!$E$2),Scoring!$E$2),Scoring!$E$2),Scoring!$E$2),Scoring!$E$2),Scoring!$E$2),Scoring!$E$2),Scoring!$E$2)</f>
        <v>0</v>
      </c>
      <c r="Y86" s="78">
        <f>IF(IFERROR(SEARCH("CMR",K86),99)=99,IF(IFERROR(SEARCH("Suspected CMR",S86),99)=99,IF(IFERROR(SEARCH("CMR",S86),99)=99,0,Scoring!$E$8),Scoring!$E$9),Scoring!$E$8)</f>
        <v>0</v>
      </c>
      <c r="Z86" s="78">
        <f>IF(IFERROR(SEARCH("H350",N86),99)=99,IF(IFERROR(SEARCH("H350",O86),99)=99,IF(IFERROR(SEARCH("H350",Q86),99)=99,IF(IFERROR(SEARCH("H350",M86),99)=99,IF(IFERROR(SEARCH("H350",R86),99)=99,IF(IFERROR(SEARCH("H351",N86),99)=99,IF(IFERROR(SEARCH("H351",O86),99)=99,IF(IFERROR(SEARCH("H351",Q86),99)=99,IF(IFERROR(SEARCH("H351",M86),99)=99,IF(IFERROR(SEARCH("H351",R86),99)=99,IF(IFERROR(SEARCH("carcinogenic",P86),99)=99,IF(IFERROR(SEARCH("suspected carcinogenic",S86),99)=99,0,Scoring!$E$12),Scoring!$E$11),Scoring!$E$10),Scoring!$E$10),Scoring!$E$10),Scoring!$E$10),Scoring!$E$10),Scoring!$E$10),Scoring!$E$10),Scoring!$E$10),Scoring!$E$10),Scoring!$E$10)</f>
        <v>0</v>
      </c>
      <c r="AA86" s="78">
        <f>IF(IFERROR(SEARCH("H340",N86),99)=99,IF(IFERROR(SEARCH("H340",O86),99)=99,IF(IFERROR(SEARCH("H340",Q86),99)=99,IF(IFERROR(SEARCH("H340",M86),99)=99,IF(IFERROR(SEARCH("H340",R86),99)=99,IF(IFERROR(SEARCH("H341",N86),99)=99,IF(IFERROR(SEARCH("H341",O86),99)=99,IF(IFERROR(SEARCH("H341",Q86),99)=99,IF(IFERROR(SEARCH("H341",M86),99)=99,IF(IFERROR(SEARCH("H341",R86),99)=99,IF(IFERROR(SEARCH("mutagenic",P86),99)=99,IF(IFERROR(SEARCH("suspected mutagenic",S86),99)=99,0,Scoring!$E$15),Scoring!$E$14),Scoring!$E$13),Scoring!$E$13),Scoring!$E$13),Scoring!$E$13),Scoring!$E$13),Scoring!$E$13),Scoring!$E$13),Scoring!$E$13),Scoring!$E$13),Scoring!$E$13)</f>
        <v>0</v>
      </c>
      <c r="AB86" s="78">
        <f>IF(IFERROR(SEARCH("H360",N86),99)=99,IF(IFERROR(SEARCH("H360",O86),99)=99,IF(IFERROR(SEARCH("H360",Q86),99)=99,IF(IFERROR(SEARCH("H360",M86),99)=99,IF(IFERROR(SEARCH("H360",R86),99)=99,IF(IFERROR(SEARCH("H361",N86),99)=99,IF(IFERROR(SEARCH("H361",O86),99)=99,IF(IFERROR(SEARCH("H361",Q86),99)=99,IF(IFERROR(SEARCH("H361",M86),99)=99,IF(IFERROR(SEARCH("H361",R86),99)=99,IF(IFERROR(SEARCH("reproduction",P86),99)=99,IF(IFERROR(SEARCH("suspected reprotoxic",S86),99)=99,IF(IFERROR(SEARCH("reprotoxic",S86),99)=99,IF(IFERROR(SEARCH("reprotoxic",K86),99)=99,0,Scoring!$E$18),Scoring!$E$18),Scoring!$E$19),Scoring!$E$17),Scoring!$E$16),Scoring!$E$16),Scoring!$E$16),Scoring!$E$16),Scoring!$E$16),Scoring!$E$16),Scoring!$E$16),Scoring!$E$16),Scoring!$E$16),Scoring!$E$16)</f>
        <v>0</v>
      </c>
      <c r="AC86" s="78">
        <f>IF(IFERROR(SEARCH("57f",L86),99)=99,IF(IFERROR(SEARCH("57(f)",P86),99)=99,0,Scoring!$E$20),Scoring!$E$20)</f>
        <v>0</v>
      </c>
      <c r="AD86" s="78">
        <f>IF(IFERROR(SEARCH("CAT1",T86),99)=99,IF(IFERROR(SEARCH("CAT2",T86),99)=99,IF(IFERROR(SEARCH("CAT3",T86),99)=99,IF(IFERROR(SEARCH("concluded to be endocrine",K86),99)=99,IF(IFERROR(SEARCH("categorised as endocrine",K86),99)=99,IF(IFERROR(SEARCH("endocrine disrupting",P86),99)=99,IF(IFERROR(SEARCH("endocrine disrupting",K86),99)=99,IF(IFERROR(SEARCH("suspected endocrine",S86),99)=99,IF(IFERROR(SEARCH("potential endocrine",S86),99)=99,0,Scoring!$E$25),Scoring!$E$25),Scoring!$E$24),Scoring!$E$24),Scoring!$E$24),Scoring!$E$24),Scoring!$E$23),Scoring!$E$22),Scoring!$E$21)</f>
        <v>1</v>
      </c>
      <c r="AE86" s="78">
        <f>IF(IFERROR(SEARCH("suspected sensitiser",S86),99)=99,IF(IFERROR(SEARCH("sensitiser",S86),99)=99,IF(IFERROR(SEARCH("other hazard based concern",S86),99)=99,0,Scoring!$E$28),Scoring!$E$26),Scoring!$E$27)</f>
        <v>0.4</v>
      </c>
      <c r="AF86" s="78">
        <f>IF(IFERROR(M86,1)=1,IF(IFERROR(N86,1)=1,IF(IFERROR(O86,1)=1,IF(IFERROR(Q86,1)=1,IF(IFERROR(R86,1)=1,IF(IFERROR(T86,1)=1,IF(IFERROR(K86,1)=1,IF(IFERROR(P86,1)=1,IF(IFERROR(S86,1)=1,Scoring!$E$29,0),0),0),0),0),0),0),0),0)</f>
        <v>0</v>
      </c>
      <c r="AG86" s="78">
        <f t="shared" si="13"/>
        <v>2.8</v>
      </c>
      <c r="AI86" s="93"/>
      <c r="AJ86" s="94"/>
      <c r="AK86" s="76"/>
      <c r="AL86" s="75"/>
      <c r="AN86" s="79"/>
      <c r="AO86" s="79"/>
      <c r="AP86" s="79"/>
      <c r="AQ86" s="79"/>
      <c r="AR86" s="79"/>
      <c r="AS86" s="78"/>
      <c r="AU86" s="79">
        <f>IF(IFERROR(F86,99)=99,IF(IFERROR(G86,99)=99,IF(IFERROR(H86,99)=99,IF(IFERROR(I86,99)=99,IF(IFERROR(E86,99)=99,IF(IFERROR(J86,99)=99,0,Scoring!$B$7),Scoring!$B$3),Scoring!$B$2),Scoring!$B$6),Scoring!$B$5),Scoring!$B$4)</f>
        <v>0.5</v>
      </c>
      <c r="AV86" s="78">
        <f t="shared" si="14"/>
        <v>1.4</v>
      </c>
      <c r="AW86" s="78"/>
      <c r="AX86" s="66"/>
      <c r="AY86" s="78"/>
      <c r="AZ86" s="76"/>
      <c r="BA86" s="76"/>
      <c r="BB86" s="76"/>
    </row>
    <row r="87" spans="1:54" x14ac:dyDescent="0.25">
      <c r="A87" s="77" t="s">
        <v>4372</v>
      </c>
      <c r="B87" s="76" t="str">
        <f t="shared" si="18"/>
        <v>202-163-5</v>
      </c>
      <c r="C87" s="77" t="s">
        <v>4371</v>
      </c>
      <c r="D87" s="77" t="s">
        <v>4370</v>
      </c>
      <c r="E87" s="76" t="e">
        <f>IF(C87="-",IF(A87="-",VLOOKUP(D87,'sin-list 180320_update'!$C$2:$C$835,1,FALSE),VLOOKUP(A87,'sin-list 180320_update'!$A$2:$A$835,1,FALSE)),VLOOKUP(C87,'sin-list 180320_update'!$B$2:$B$835,1,FALSE))</f>
        <v>#N/A</v>
      </c>
      <c r="F87" s="76" t="e">
        <f>IF($C87="-",IF($A87="-",VLOOKUP($D87,'REACH Bilaga XVII_update'!$A$5:$A$131,1,FALSE),VLOOKUP($A87,'REACH Bilaga XVII_update'!$C$5:$C$131,1,FALSE)),VLOOKUP($C87,'REACH Bilaga XVII_update'!$B$5:$B$131,1,FALSE))</f>
        <v>#N/A</v>
      </c>
      <c r="G87" s="76" t="e">
        <f>IF($C87="-",IF($A87="-",VLOOKUP($D87,' REACH Bilaga 59_update'!$A$5:$A$210,1,FALSE),VLOOKUP($A87,' REACH Bilaga 59_update'!$D$5:$D$210,1,FALSE)),VLOOKUP($C87,' REACH Bilaga 59_update'!$C$5:$C$210,1,FALSE))</f>
        <v>#N/A</v>
      </c>
      <c r="H87" s="76" t="e">
        <f>IF($C87="-",IF($A87="-",VLOOKUP($D87,'REACH Bilaga XIV_update'!$A$5:$A$110,1,FALSE),VLOOKUP($A87,'REACH Bilaga XIV_update'!$D$5:$D$110,1,FALSE)),VLOOKUP($C87,'REACH Bilaga XIV_update'!$C$5:$C$110,1,FALSE))</f>
        <v>#N/A</v>
      </c>
      <c r="I87" s="76" t="str">
        <f>IF($C87="-",IF($A87="-",VLOOKUP($D87,CoRAP_update!$A$5:$A$376,1,FALSE),VLOOKUP($A87,CoRAP_update!$D$5:$D$376,1,FALSE)),VLOOKUP($C87,CoRAP_update!$C$5:$C$376,1,FALSE))</f>
        <v>202-163-5</v>
      </c>
      <c r="J87" s="76" t="e">
        <f>IF($C87="-",IF($A87="-",VLOOKUP($D87,EDC_update!$C$2:$C$450,1,FALSE),VLOOKUP($A87,EDC_update!$B$2:$B$450,1,FALSE)),VLOOKUP($C87,EDC_update!$L$2:$L$450,1,FALSE))</f>
        <v>#N/A</v>
      </c>
      <c r="K87" s="76" t="e">
        <f>IF($C87="-",IF($A87="-",IF(VLOOKUP($D87,'sin-list 180320_update'!$C$2:$S$835,3,FALSE)="",NA(),VLOOKUP($D87,'sin-list 180320_update'!$C$2:$S$835,3,FALSE)),IF(VLOOKUP($A87,'sin-list 180320_update'!$A$2:$S$835,5,FALSE)="",NA(),VLOOKUP($A87,'sin-list 180320_update'!$A$2:$S$835,5,FALSE))),IF(VLOOKUP($C87,'sin-list 180320_update'!$B$2:$S$835,4,FALSE)="",NA(),VLOOKUP($C87,'sin-list 180320_update'!$B$2:$S$835,4,FALSE)))</f>
        <v>#N/A</v>
      </c>
      <c r="L87" s="76" t="e">
        <f>IF($C87="-",IF($A87="-",VLOOKUP($D87,'sin-list 180320_update'!$C$2:$S$835,6,FALSE),VLOOKUP($A87,'sin-list 180320_update'!$A$2:$S$835,8,FALSE)),VLOOKUP($C87,'sin-list 180320_update'!$B$2:$S$835,7,FALSE))</f>
        <v>#N/A</v>
      </c>
      <c r="M87" s="76" t="e">
        <f>IF($C87="-",IF($A87="-",IF(VLOOKUP($D87,'sin-list 180320_update'!$C$2:$S$835,8,FALSE)="",NA(),VLOOKUP($D87,'sin-list 180320_update'!$C$2:$S$835,8,FALSE)),IF(VLOOKUP($A87,'sin-list 180320_update'!$A$2:$S$835,10,FALSE)="",NA(),VLOOKUP($A87,'sin-list 180320_update'!$A$2:$S$835,10,FALSE))),IF(VLOOKUP($C87,'sin-list 180320_update'!$B$2:$S$835,9,FALSE)="",NA(),VLOOKUP($C87,'sin-list 180320_update'!$B$2:$S$835,9,FALSE)))</f>
        <v>#N/A</v>
      </c>
      <c r="N87" s="76" t="e">
        <f>IF($C87="-",IF($A87="-",IF(VLOOKUP($D87,'REACH Bilaga XVII_update'!$A$5:$E$131,4,FALSE)="",NA(),VLOOKUP($D87,'REACH Bilaga XVII_update'!$A$5:$E$131,4,FALSE)),IF(VLOOKUP($A87,'REACH Bilaga XVII_update'!$C$5:$D$131,2,FALSE)="",NA(),VLOOKUP($A87,'REACH Bilaga XVII_update'!$C$5:$D$131,2,FALSE))),IF(VLOOKUP($C87,'REACH Bilaga XVII_update'!$B$5:$D$131,3,FALSE)="",NA(),VLOOKUP($C87,'REACH Bilaga XVII_update'!$B$5:$D$131,3,FALSE)))</f>
        <v>#N/A</v>
      </c>
      <c r="O87" s="76" t="e">
        <f>IF($C87="-",IF($A87="-",IF(VLOOKUP($D87,' REACH Bilaga 59_update'!$A$5:$E$210,5,FALSE)="",NA(),VLOOKUP($D87,' REACH Bilaga 59_update'!$A$5:$E$210,5,FALSE)),IF(VLOOKUP($A87,' REACH Bilaga 59_update'!$D$5:$E$210,2,FALSE)="",NA(),VLOOKUP($A87,' REACH Bilaga 59_update'!$D$5:$E$210,2,FALSE))),IF(VLOOKUP($C87,' REACH Bilaga 59_update'!$C$5:$E$210,3,FALSE)="",NA(),VLOOKUP($C87,' REACH Bilaga 59_update'!$C$5:$E$210,3,FALSE)))</f>
        <v>#N/A</v>
      </c>
      <c r="P87" s="76" t="e">
        <f>IF(C87="-",IF(A87="-",IFERROR(VLOOKUP($D87,' REACH Bilaga 59_update'!$A$5:$F$210,MATCH(Sammanfattning!P$1,' REACH Bilaga 59_update'!$A$4:$F$4,0),FALSE),VLOOKUP($D87,'REACH Bilaga XIV_update'!$A$4:$H$110,MATCH(Sammanfattning!P$1,'REACH Bilaga XIV_update'!$A$4:$H$4,0),FALSE)),IFERROR(VLOOKUP($A87,' REACH Bilaga 59_update'!$D$5:$F$210,MATCH(Sammanfattning!P$1,' REACH Bilaga 59_update'!$D$4:$F$4,0),FALSE),VLOOKUP($A87,'REACH Bilaga XIV_update'!$D$4:$H$110,MATCH(Sammanfattning!P$1,'REACH Bilaga XIV_update'!$D$4:$H$4,0),FALSE))),IFERROR(VLOOKUP($C87,' REACH Bilaga 59_update'!$C$5:$F$210,MATCH(Sammanfattning!P$1,' REACH Bilaga 59_update'!$C$4:$F$4,0),FALSE),VLOOKUP($C87,'REACH Bilaga XIV_update'!$C$4:$H$110,MATCH(Sammanfattning!P$1,'REACH Bilaga XIV_update'!$C$4:$H$4,0),FALSE)))</f>
        <v>#N/A</v>
      </c>
      <c r="Q87" s="76" t="e">
        <f>IF($C87="-",IF($A87="-",IF(VLOOKUP($D87,'REACH Bilaga XIV_update'!$A$5:$I$110,9,FALSE)="",NA(),VLOOKUP($D87,'REACH Bilaga XIV_update'!$A$5:$I$110,9,FALSE)),IF(VLOOKUP($A87,'REACH Bilaga XIV_update'!$D$5:$I$110,6,FALSE)="",NA(),VLOOKUP($A87,'REACH Bilaga XIV_update'!$D$5:$I$110,6,FALSE))),IF(VLOOKUP($C87,'REACH Bilaga XIV_update'!$C$5:$I$110,7,FALSE)="",NA(),VLOOKUP($C87,'REACH Bilaga XIV_update'!$C$5:$I$110,7,FALSE)))</f>
        <v>#N/A</v>
      </c>
      <c r="R87" s="76" t="str">
        <f>IF($C87="-",IF($A87="-",IF(VLOOKUP($D87,CoRAP_update!$A$5:$O$376,15,FALSE)="",NA(),VLOOKUP($D87,CoRAP_update!$A$5:$O$376,15,FALSE)),IF(VLOOKUP($A87,CoRAP_update!$D$5:$O$376,12,FALSE)="",NA(),VLOOKUP($A87,CoRAP_update!$D$5:$O$376,12,FALSE))),IF(VLOOKUP($C87,CoRAP_update!$C$5:$O$376,13,FALSE)="",NA(),VLOOKUP($C87,CoRAP_update!$C$5:$O$376,13,FALSE)))</f>
        <v>H335
H315
H319
H400
H410</v>
      </c>
      <c r="S87" s="144" t="str">
        <f>IF($C87="-",IF($A87="-",VLOOKUP($D87,CoRAP_update!$A$5:$J$376,MATCH(Sammanfattning!S$1,CoRAP_update!$A$4:$J$4,0),FALSE),VLOOKUP($A87,CoRAP_update!$D$5:$J$376,MATCH(Sammanfattning!S$1,CoRAP_update!$D$4:$J$4,0),FALSE)),VLOOKUP($C87,CoRAP_update!$C$5:$J$376,MATCH(Sammanfattning!S$1,CoRAP_update!$C$4:$J$4,0),FALSE))</f>
        <v>Suspected PBT/vPvB#High (aggregated) tonnage</v>
      </c>
      <c r="T87" s="76" t="str">
        <f>IF($A87="-",VLOOKUP($D87,EDC_update!$C$2:$F$450,4,FALSE),VLOOKUP($A87,EDC_update!$B$2:$F$450,5,FALSE))</f>
        <v>CAT3a</v>
      </c>
      <c r="V87" s="78">
        <f>IF(IFERROR(SEARCH("PBT",P87),99)=99,IF(IFERROR(SEARCH("suspected PBT",S87),99)=99,IF(IFERROR(SEARCH("concluded to be PBT",K87),99)=99,IF(IFERROR(SEARCH("PBT",S87),99)=99,IF(IFERROR(SEARCH("PBT cand",L87),99)=99,IF(IFERROR(SEARCH("PBT",L87),99)=99,IF(IFERROR(SEARCH("persistent, bioackumulative and toxic properties",K87),99)=99,0,Scoring!$E$3),Scoring!$E$3),Scoring!$E$7),Scoring!$E$3),Scoring!$E$5),Scoring!$E$6),Scoring!$E$3)</f>
        <v>0.7</v>
      </c>
      <c r="W87" s="78">
        <f>IF(IFERROR(SEARCH("vPvB",P87),99)=99,IF(IFERROR(SEARCH("suspected pbt/vPvB",S87),99)=99,IF(IFERROR(SEARCH("vPvB",S87),99)=99,IF(IFERROR(SEARCH("concluded to be a vPvB",S87),99)=99,IF(IFERROR(SEARCH("identified as vPvB",K87),99)=99,IF(IFERROR(SEARCH("concluded to be a vPvB",K87),99)=99,IF(IFERROR(SEARCH("concluded to be both pbt and vPvB",S87),99)=99,IF(IFERROR(SEARCH("concluded to be both pbt and vPvB",K87),99)=99,0,Scoring!$E$5),Scoring!$E$5),Scoring!$E$5),Scoring!$E$5),Scoring!$E$5),Scoring!$E$4),Scoring!$E$6),Scoring!$E$4)</f>
        <v>0.7</v>
      </c>
      <c r="X87" s="78">
        <f>IF(IFERROR(SEARCH("H410",N87),99)=99,IF(IFERROR(SEARCH("H410",O87),99)=99,IF(IFERROR(SEARCH("H410",Q87),99)=99,IF(IFERROR(SEARCH("H410",M87),99)=99,IF(IFERROR(SEARCH("H410",R87),99)=99,IF(IFERROR(SEARCH("H411",N87),99)=99,IF(IFERROR(SEARCH("H411",O87),99)=99,IF(IFERROR(SEARCH("H411",Q87),99)=99,IF(IFERROR(SEARCH("H411",M87),99)=99,IF(IFERROR(SEARCH("H411",R87),99)=99,IF(IFERROR(SEARCH("H413",N87),99)=99,IF(IFERROR(SEARCH("H413",O87),99)=99,IF(IFERROR(SEARCH("H413",Q87),99)=99,IF(IFERROR(SEARCH("H413",M87),99)=99,IF(IFERROR(SEARCH("H413",R87),99)=99,IF(IFERROR(SEARCH("H412",N87),99)=99,IF(IFERROR(SEARCH("H412",O87),99)=99,IF(IFERROR(SEARCH("H412",Q87),99)=99,IF(IFERROR(SEARCH("H412",M87),99)=99,IF(IFERROR(SEARCH("H412",R87),99)=99,0,Scoring!$E$2),Scoring!$E$2),Scoring!$E$2),Scoring!$E$2),Scoring!$E$2),Scoring!$E$2),Scoring!$E$2),Scoring!$E$2),Scoring!$E$2),Scoring!$E$2),Scoring!$E$2),Scoring!$E$2),Scoring!$E$2),Scoring!$E$2),Scoring!$E$2),Scoring!$E$2),Scoring!$E$2),Scoring!$E$2),Scoring!$E$2),Scoring!$E$2)</f>
        <v>1</v>
      </c>
      <c r="Y87" s="78">
        <f>IF(IFERROR(SEARCH("CMR",K87),99)=99,IF(IFERROR(SEARCH("Suspected CMR",S87),99)=99,IF(IFERROR(SEARCH("CMR",S87),99)=99,0,Scoring!$E$8),Scoring!$E$9),Scoring!$E$8)</f>
        <v>0</v>
      </c>
      <c r="Z87" s="78">
        <f>IF(IFERROR(SEARCH("H350",N87),99)=99,IF(IFERROR(SEARCH("H350",O87),99)=99,IF(IFERROR(SEARCH("H350",Q87),99)=99,IF(IFERROR(SEARCH("H350",M87),99)=99,IF(IFERROR(SEARCH("H350",R87),99)=99,IF(IFERROR(SEARCH("H351",N87),99)=99,IF(IFERROR(SEARCH("H351",O87),99)=99,IF(IFERROR(SEARCH("H351",Q87),99)=99,IF(IFERROR(SEARCH("H351",M87),99)=99,IF(IFERROR(SEARCH("H351",R87),99)=99,IF(IFERROR(SEARCH("carcinogenic",P87),99)=99,IF(IFERROR(SEARCH("suspected carcinogenic",S87),99)=99,0,Scoring!$E$12),Scoring!$E$11),Scoring!$E$10),Scoring!$E$10),Scoring!$E$10),Scoring!$E$10),Scoring!$E$10),Scoring!$E$10),Scoring!$E$10),Scoring!$E$10),Scoring!$E$10),Scoring!$E$10)</f>
        <v>0</v>
      </c>
      <c r="AA87" s="78">
        <f>IF(IFERROR(SEARCH("H340",N87),99)=99,IF(IFERROR(SEARCH("H340",O87),99)=99,IF(IFERROR(SEARCH("H340",Q87),99)=99,IF(IFERROR(SEARCH("H340",M87),99)=99,IF(IFERROR(SEARCH("H340",R87),99)=99,IF(IFERROR(SEARCH("H341",N87),99)=99,IF(IFERROR(SEARCH("H341",O87),99)=99,IF(IFERROR(SEARCH("H341",Q87),99)=99,IF(IFERROR(SEARCH("H341",M87),99)=99,IF(IFERROR(SEARCH("H341",R87),99)=99,IF(IFERROR(SEARCH("mutagenic",P87),99)=99,IF(IFERROR(SEARCH("suspected mutagenic",S87),99)=99,0,Scoring!$E$15),Scoring!$E$14),Scoring!$E$13),Scoring!$E$13),Scoring!$E$13),Scoring!$E$13),Scoring!$E$13),Scoring!$E$13),Scoring!$E$13),Scoring!$E$13),Scoring!$E$13),Scoring!$E$13)</f>
        <v>0</v>
      </c>
      <c r="AB87" s="78">
        <f>IF(IFERROR(SEARCH("H360",N87),99)=99,IF(IFERROR(SEARCH("H360",O87),99)=99,IF(IFERROR(SEARCH("H360",Q87),99)=99,IF(IFERROR(SEARCH("H360",M87),99)=99,IF(IFERROR(SEARCH("H360",R87),99)=99,IF(IFERROR(SEARCH("H361",N87),99)=99,IF(IFERROR(SEARCH("H361",O87),99)=99,IF(IFERROR(SEARCH("H361",Q87),99)=99,IF(IFERROR(SEARCH("H361",M87),99)=99,IF(IFERROR(SEARCH("H361",R87),99)=99,IF(IFERROR(SEARCH("reproduction",P87),99)=99,IF(IFERROR(SEARCH("suspected reprotoxic",S87),99)=99,IF(IFERROR(SEARCH("reprotoxic",S87),99)=99,IF(IFERROR(SEARCH("reprotoxic",K87),99)=99,0,Scoring!$E$18),Scoring!$E$18),Scoring!$E$19),Scoring!$E$17),Scoring!$E$16),Scoring!$E$16),Scoring!$E$16),Scoring!$E$16),Scoring!$E$16),Scoring!$E$16),Scoring!$E$16),Scoring!$E$16),Scoring!$E$16),Scoring!$E$16)</f>
        <v>0</v>
      </c>
      <c r="AC87" s="78">
        <f>IF(IFERROR(SEARCH("57f",L87),99)=99,IF(IFERROR(SEARCH("57(f)",P87),99)=99,0,Scoring!$E$20),Scoring!$E$20)</f>
        <v>0</v>
      </c>
      <c r="AD87" s="78">
        <f>IF(IFERROR(SEARCH("CAT1",T87),99)=99,IF(IFERROR(SEARCH("CAT2",T87),99)=99,IF(IFERROR(SEARCH("CAT3",T87),99)=99,IF(IFERROR(SEARCH("concluded to be endocrine",K87),99)=99,IF(IFERROR(SEARCH("categorised as endocrine",K87),99)=99,IF(IFERROR(SEARCH("endocrine disrupting",P87),99)=99,IF(IFERROR(SEARCH("endocrine disrupting",K87),99)=99,IF(IFERROR(SEARCH("suspected endocrine",S87),99)=99,IF(IFERROR(SEARCH("potential endocrine",S87),99)=99,0,Scoring!$E$25),Scoring!$E$25),Scoring!$E$24),Scoring!$E$24),Scoring!$E$24),Scoring!$E$24),Scoring!$E$23),Scoring!$E$22),Scoring!$E$21)</f>
        <v>0.3</v>
      </c>
      <c r="AE87" s="78">
        <f>IF(IFERROR(SEARCH("suspected sensitiser",S87),99)=99,IF(IFERROR(SEARCH("sensitiser",S87),99)=99,IF(IFERROR(SEARCH("other hazard based concern",S87),99)=99,0,Scoring!$E$28),Scoring!$E$26),Scoring!$E$27)</f>
        <v>0</v>
      </c>
      <c r="AF87" s="78">
        <f>IF(IFERROR(M87,1)=1,IF(IFERROR(N87,1)=1,IF(IFERROR(O87,1)=1,IF(IFERROR(Q87,1)=1,IF(IFERROR(R87,1)=1,IF(IFERROR(T87,1)=1,IF(IFERROR(K87,1)=1,IF(IFERROR(P87,1)=1,IF(IFERROR(S87,1)=1,Scoring!$E$29,0),0),0),0),0),0),0),0),0)</f>
        <v>0</v>
      </c>
      <c r="AG87" s="78">
        <f t="shared" si="13"/>
        <v>2.6999999999999997</v>
      </c>
      <c r="AI87" s="93"/>
      <c r="AJ87" s="94"/>
      <c r="AK87" s="76"/>
      <c r="AL87" s="75"/>
      <c r="AN87" s="79"/>
      <c r="AO87" s="79"/>
      <c r="AP87" s="79"/>
      <c r="AQ87" s="79"/>
      <c r="AR87" s="79"/>
      <c r="AS87" s="78"/>
      <c r="AU87" s="79">
        <f>IF(IFERROR(F87,99)=99,IF(IFERROR(G87,99)=99,IF(IFERROR(H87,99)=99,IF(IFERROR(I87,99)=99,IF(IFERROR(E87,99)=99,IF(IFERROR(J87,99)=99,0,Scoring!$B$7),Scoring!$B$3),Scoring!$B$2),Scoring!$B$6),Scoring!$B$5),Scoring!$B$4)</f>
        <v>0.5</v>
      </c>
      <c r="AV87" s="78">
        <f t="shared" si="14"/>
        <v>1.3499999999999999</v>
      </c>
      <c r="AW87" s="78"/>
      <c r="AX87" s="66"/>
      <c r="AY87" s="78"/>
      <c r="AZ87" s="76"/>
      <c r="BA87" s="76"/>
      <c r="BB87" s="76"/>
    </row>
    <row r="88" spans="1:54" x14ac:dyDescent="0.25">
      <c r="A88" s="77" t="s">
        <v>4347</v>
      </c>
      <c r="B88" s="76" t="str">
        <f t="shared" si="18"/>
        <v>201-618-5</v>
      </c>
      <c r="C88" s="77" t="s">
        <v>4346</v>
      </c>
      <c r="D88" s="77" t="s">
        <v>4345</v>
      </c>
      <c r="E88" s="76" t="e">
        <f>IF(C88="-",IF(A88="-",VLOOKUP(D88,'sin-list 180320_update'!$C$2:$C$835,1,FALSE),VLOOKUP(A88,'sin-list 180320_update'!$A$2:$A$835,1,FALSE)),VLOOKUP(C88,'sin-list 180320_update'!$B$2:$B$835,1,FALSE))</f>
        <v>#N/A</v>
      </c>
      <c r="F88" s="76" t="e">
        <f>IF($C88="-",IF($A88="-",VLOOKUP($D88,'REACH Bilaga XVII_update'!$A$5:$A$131,1,FALSE),VLOOKUP($A88,'REACH Bilaga XVII_update'!$C$5:$C$131,1,FALSE)),VLOOKUP($C88,'REACH Bilaga XVII_update'!$B$5:$B$131,1,FALSE))</f>
        <v>#N/A</v>
      </c>
      <c r="G88" s="76" t="e">
        <f>IF($C88="-",IF($A88="-",VLOOKUP($D88,' REACH Bilaga 59_update'!$A$5:$A$210,1,FALSE),VLOOKUP($A88,' REACH Bilaga 59_update'!$D$5:$D$210,1,FALSE)),VLOOKUP($C88,' REACH Bilaga 59_update'!$C$5:$C$210,1,FALSE))</f>
        <v>#N/A</v>
      </c>
      <c r="H88" s="76" t="e">
        <f>IF($C88="-",IF($A88="-",VLOOKUP($D88,'REACH Bilaga XIV_update'!$A$5:$A$110,1,FALSE),VLOOKUP($A88,'REACH Bilaga XIV_update'!$D$5:$D$110,1,FALSE)),VLOOKUP($C88,'REACH Bilaga XIV_update'!$C$5:$C$110,1,FALSE))</f>
        <v>#N/A</v>
      </c>
      <c r="I88" s="76" t="str">
        <f>IF($C88="-",IF($A88="-",VLOOKUP($D88,CoRAP_update!$A$5:$A$376,1,FALSE),VLOOKUP($A88,CoRAP_update!$D$5:$D$376,1,FALSE)),VLOOKUP($C88,CoRAP_update!$C$5:$C$376,1,FALSE))</f>
        <v>201-618-5</v>
      </c>
      <c r="J88" s="76" t="e">
        <f>IF($C88="-",IF($A88="-",VLOOKUP($D88,EDC_update!$C$2:$C$450,1,FALSE),VLOOKUP($A88,EDC_update!$B$2:$B$450,1,FALSE)),VLOOKUP($C88,EDC_update!$L$2:$L$450,1,FALSE))</f>
        <v>#N/A</v>
      </c>
      <c r="K88" s="76" t="e">
        <f>IF($C88="-",IF($A88="-",IF(VLOOKUP($D88,'sin-list 180320_update'!$C$2:$S$835,3,FALSE)="",NA(),VLOOKUP($D88,'sin-list 180320_update'!$C$2:$S$835,3,FALSE)),IF(VLOOKUP($A88,'sin-list 180320_update'!$A$2:$S$835,5,FALSE)="",NA(),VLOOKUP($A88,'sin-list 180320_update'!$A$2:$S$835,5,FALSE))),IF(VLOOKUP($C88,'sin-list 180320_update'!$B$2:$S$835,4,FALSE)="",NA(),VLOOKUP($C88,'sin-list 180320_update'!$B$2:$S$835,4,FALSE)))</f>
        <v>#N/A</v>
      </c>
      <c r="L88" s="76" t="e">
        <f>IF($C88="-",IF($A88="-",VLOOKUP($D88,'sin-list 180320_update'!$C$2:$S$835,6,FALSE),VLOOKUP($A88,'sin-list 180320_update'!$A$2:$S$835,8,FALSE)),VLOOKUP($C88,'sin-list 180320_update'!$B$2:$S$835,7,FALSE))</f>
        <v>#N/A</v>
      </c>
      <c r="M88" s="76" t="e">
        <f>IF($C88="-",IF($A88="-",IF(VLOOKUP($D88,'sin-list 180320_update'!$C$2:$S$835,8,FALSE)="",NA(),VLOOKUP($D88,'sin-list 180320_update'!$C$2:$S$835,8,FALSE)),IF(VLOOKUP($A88,'sin-list 180320_update'!$A$2:$S$835,10,FALSE)="",NA(),VLOOKUP($A88,'sin-list 180320_update'!$A$2:$S$835,10,FALSE))),IF(VLOOKUP($C88,'sin-list 180320_update'!$B$2:$S$835,9,FALSE)="",NA(),VLOOKUP($C88,'sin-list 180320_update'!$B$2:$S$835,9,FALSE)))</f>
        <v>#N/A</v>
      </c>
      <c r="N88" s="76" t="e">
        <f>IF($C88="-",IF($A88="-",IF(VLOOKUP($D88,'REACH Bilaga XVII_update'!$A$5:$E$131,4,FALSE)="",NA(),VLOOKUP($D88,'REACH Bilaga XVII_update'!$A$5:$E$131,4,FALSE)),IF(VLOOKUP($A88,'REACH Bilaga XVII_update'!$C$5:$D$131,2,FALSE)="",NA(),VLOOKUP($A88,'REACH Bilaga XVII_update'!$C$5:$D$131,2,FALSE))),IF(VLOOKUP($C88,'REACH Bilaga XVII_update'!$B$5:$D$131,3,FALSE)="",NA(),VLOOKUP($C88,'REACH Bilaga XVII_update'!$B$5:$D$131,3,FALSE)))</f>
        <v>#N/A</v>
      </c>
      <c r="O88" s="76" t="e">
        <f>IF($C88="-",IF($A88="-",IF(VLOOKUP($D88,' REACH Bilaga 59_update'!$A$5:$E$210,5,FALSE)="",NA(),VLOOKUP($D88,' REACH Bilaga 59_update'!$A$5:$E$210,5,FALSE)),IF(VLOOKUP($A88,' REACH Bilaga 59_update'!$D$5:$E$210,2,FALSE)="",NA(),VLOOKUP($A88,' REACH Bilaga 59_update'!$D$5:$E$210,2,FALSE))),IF(VLOOKUP($C88,' REACH Bilaga 59_update'!$C$5:$E$210,3,FALSE)="",NA(),VLOOKUP($C88,' REACH Bilaga 59_update'!$C$5:$E$210,3,FALSE)))</f>
        <v>#N/A</v>
      </c>
      <c r="P88" s="76" t="e">
        <f>IF(C88="-",IF(A88="-",IFERROR(VLOOKUP($D88,' REACH Bilaga 59_update'!$A$5:$F$210,MATCH(Sammanfattning!P$1,' REACH Bilaga 59_update'!$A$4:$F$4,0),FALSE),VLOOKUP($D88,'REACH Bilaga XIV_update'!$A$4:$H$110,MATCH(Sammanfattning!P$1,'REACH Bilaga XIV_update'!$A$4:$H$4,0),FALSE)),IFERROR(VLOOKUP($A88,' REACH Bilaga 59_update'!$D$5:$F$210,MATCH(Sammanfattning!P$1,' REACH Bilaga 59_update'!$D$4:$F$4,0),FALSE),VLOOKUP($A88,'REACH Bilaga XIV_update'!$D$4:$H$110,MATCH(Sammanfattning!P$1,'REACH Bilaga XIV_update'!$D$4:$H$4,0),FALSE))),IFERROR(VLOOKUP($C88,' REACH Bilaga 59_update'!$C$5:$F$210,MATCH(Sammanfattning!P$1,' REACH Bilaga 59_update'!$C$4:$F$4,0),FALSE),VLOOKUP($C88,'REACH Bilaga XIV_update'!$C$4:$H$110,MATCH(Sammanfattning!P$1,'REACH Bilaga XIV_update'!$C$4:$H$4,0),FALSE)))</f>
        <v>#N/A</v>
      </c>
      <c r="Q88" s="76" t="e">
        <f>IF($C88="-",IF($A88="-",IF(VLOOKUP($D88,'REACH Bilaga XIV_update'!$A$5:$I$110,9,FALSE)="",NA(),VLOOKUP($D88,'REACH Bilaga XIV_update'!$A$5:$I$110,9,FALSE)),IF(VLOOKUP($A88,'REACH Bilaga XIV_update'!$D$5:$I$110,6,FALSE)="",NA(),VLOOKUP($A88,'REACH Bilaga XIV_update'!$D$5:$I$110,6,FALSE))),IF(VLOOKUP($C88,'REACH Bilaga XIV_update'!$C$5:$I$110,7,FALSE)="",NA(),VLOOKUP($C88,'REACH Bilaga XIV_update'!$C$5:$I$110,7,FALSE)))</f>
        <v>#N/A</v>
      </c>
      <c r="R88" s="76" t="e">
        <f>IF($C88="-",IF($A88="-",IF(VLOOKUP($D88,CoRAP_update!$A$5:$O$376,15,FALSE)="",NA(),VLOOKUP($D88,CoRAP_update!$A$5:$O$376,15,FALSE)),IF(VLOOKUP($A88,CoRAP_update!$D$5:$O$376,12,FALSE)="",NA(),VLOOKUP($A88,CoRAP_update!$D$5:$O$376,12,FALSE))),IF(VLOOKUP($C88,CoRAP_update!$C$5:$O$376,13,FALSE)="",NA(),VLOOKUP($C88,CoRAP_update!$C$5:$O$376,13,FALSE)))</f>
        <v>#N/A</v>
      </c>
      <c r="S88" s="144" t="str">
        <f>IF($C88="-",IF($A88="-",VLOOKUP($D88,CoRAP_update!$A$5:$J$376,MATCH(Sammanfattning!S$1,CoRAP_update!$A$4:$J$4,0),FALSE),VLOOKUP($A88,CoRAP_update!$D$5:$J$376,MATCH(Sammanfattning!S$1,CoRAP_update!$D$4:$J$4,0),FALSE)),VLOOKUP($C88,CoRAP_update!$C$5:$J$376,MATCH(Sammanfattning!S$1,CoRAP_update!$C$4:$J$4,0),FALSE))</f>
        <v>Suspected Reprotoxic#Potential endocrine disruptor#Suspected PBT/vPvB#Consumer use#Exposure of environment#Exposure of workers#Wide dispersive use</v>
      </c>
      <c r="T88" s="76" t="e">
        <f>IF($A88="-",VLOOKUP($D88,EDC_update!$C$2:$F$450,4,FALSE),VLOOKUP($A88,EDC_update!$B$2:$F$450,5,FALSE))</f>
        <v>#N/A</v>
      </c>
      <c r="V88" s="78">
        <f>IF(IFERROR(SEARCH("PBT",P88),99)=99,IF(IFERROR(SEARCH("suspected PBT",S88),99)=99,IF(IFERROR(SEARCH("concluded to be PBT",K88),99)=99,IF(IFERROR(SEARCH("PBT",S88),99)=99,IF(IFERROR(SEARCH("PBT cand",L88),99)=99,IF(IFERROR(SEARCH("PBT",L88),99)=99,IF(IFERROR(SEARCH("persistent, bioackumulative and toxic properties",K88),99)=99,0,Scoring!$E$3),Scoring!$E$3),Scoring!$E$7),Scoring!$E$3),Scoring!$E$5),Scoring!$E$6),Scoring!$E$3)</f>
        <v>0.7</v>
      </c>
      <c r="W88" s="78">
        <f>IF(IFERROR(SEARCH("vPvB",P88),99)=99,IF(IFERROR(SEARCH("suspected pbt/vPvB",S88),99)=99,IF(IFERROR(SEARCH("vPvB",S88),99)=99,IF(IFERROR(SEARCH("concluded to be a vPvB",S88),99)=99,IF(IFERROR(SEARCH("identified as vPvB",K88),99)=99,IF(IFERROR(SEARCH("concluded to be a vPvB",K88),99)=99,IF(IFERROR(SEARCH("concluded to be both pbt and vPvB",S88),99)=99,IF(IFERROR(SEARCH("concluded to be both pbt and vPvB",K88),99)=99,0,Scoring!$E$5),Scoring!$E$5),Scoring!$E$5),Scoring!$E$5),Scoring!$E$5),Scoring!$E$4),Scoring!$E$6),Scoring!$E$4)</f>
        <v>0.7</v>
      </c>
      <c r="X88" s="78">
        <f>IF(IFERROR(SEARCH("H410",N88),99)=99,IF(IFERROR(SEARCH("H410",O88),99)=99,IF(IFERROR(SEARCH("H410",Q88),99)=99,IF(IFERROR(SEARCH("H410",M88),99)=99,IF(IFERROR(SEARCH("H410",R88),99)=99,IF(IFERROR(SEARCH("H411",N88),99)=99,IF(IFERROR(SEARCH("H411",O88),99)=99,IF(IFERROR(SEARCH("H411",Q88),99)=99,IF(IFERROR(SEARCH("H411",M88),99)=99,IF(IFERROR(SEARCH("H411",R88),99)=99,IF(IFERROR(SEARCH("H413",N88),99)=99,IF(IFERROR(SEARCH("H413",O88),99)=99,IF(IFERROR(SEARCH("H413",Q88),99)=99,IF(IFERROR(SEARCH("H413",M88),99)=99,IF(IFERROR(SEARCH("H413",R88),99)=99,IF(IFERROR(SEARCH("H412",N88),99)=99,IF(IFERROR(SEARCH("H412",O88),99)=99,IF(IFERROR(SEARCH("H412",Q88),99)=99,IF(IFERROR(SEARCH("H412",M88),99)=99,IF(IFERROR(SEARCH("H412",R88),99)=99,0,Scoring!$E$2),Scoring!$E$2),Scoring!$E$2),Scoring!$E$2),Scoring!$E$2),Scoring!$E$2),Scoring!$E$2),Scoring!$E$2),Scoring!$E$2),Scoring!$E$2),Scoring!$E$2),Scoring!$E$2),Scoring!$E$2),Scoring!$E$2),Scoring!$E$2),Scoring!$E$2),Scoring!$E$2),Scoring!$E$2),Scoring!$E$2),Scoring!$E$2)</f>
        <v>0</v>
      </c>
      <c r="Y88" s="78">
        <f>IF(IFERROR(SEARCH("CMR",K88),99)=99,IF(IFERROR(SEARCH("Suspected CMR",S88),99)=99,IF(IFERROR(SEARCH("CMR",S88),99)=99,0,Scoring!$E$8),Scoring!$E$9),Scoring!$E$8)</f>
        <v>0</v>
      </c>
      <c r="Z88" s="78">
        <f>IF(IFERROR(SEARCH("H350",N88),99)=99,IF(IFERROR(SEARCH("H350",O88),99)=99,IF(IFERROR(SEARCH("H350",Q88),99)=99,IF(IFERROR(SEARCH("H350",M88),99)=99,IF(IFERROR(SEARCH("H350",R88),99)=99,IF(IFERROR(SEARCH("H351",N88),99)=99,IF(IFERROR(SEARCH("H351",O88),99)=99,IF(IFERROR(SEARCH("H351",Q88),99)=99,IF(IFERROR(SEARCH("H351",M88),99)=99,IF(IFERROR(SEARCH("H351",R88),99)=99,IF(IFERROR(SEARCH("carcinogenic",P88),99)=99,IF(IFERROR(SEARCH("suspected carcinogenic",S88),99)=99,0,Scoring!$E$12),Scoring!$E$11),Scoring!$E$10),Scoring!$E$10),Scoring!$E$10),Scoring!$E$10),Scoring!$E$10),Scoring!$E$10),Scoring!$E$10),Scoring!$E$10),Scoring!$E$10),Scoring!$E$10)</f>
        <v>0</v>
      </c>
      <c r="AA88" s="78">
        <f>IF(IFERROR(SEARCH("H340",N88),99)=99,IF(IFERROR(SEARCH("H340",O88),99)=99,IF(IFERROR(SEARCH("H340",Q88),99)=99,IF(IFERROR(SEARCH("H340",M88),99)=99,IF(IFERROR(SEARCH("H340",R88),99)=99,IF(IFERROR(SEARCH("H341",N88),99)=99,IF(IFERROR(SEARCH("H341",O88),99)=99,IF(IFERROR(SEARCH("H341",Q88),99)=99,IF(IFERROR(SEARCH("H341",M88),99)=99,IF(IFERROR(SEARCH("H341",R88),99)=99,IF(IFERROR(SEARCH("mutagenic",P88),99)=99,IF(IFERROR(SEARCH("suspected mutagenic",S88),99)=99,0,Scoring!$E$15),Scoring!$E$14),Scoring!$E$13),Scoring!$E$13),Scoring!$E$13),Scoring!$E$13),Scoring!$E$13),Scoring!$E$13),Scoring!$E$13),Scoring!$E$13),Scoring!$E$13),Scoring!$E$13)</f>
        <v>0</v>
      </c>
      <c r="AB88" s="78">
        <f>IF(IFERROR(SEARCH("H360",N88),99)=99,IF(IFERROR(SEARCH("H360",O88),99)=99,IF(IFERROR(SEARCH("H360",Q88),99)=99,IF(IFERROR(SEARCH("H360",M88),99)=99,IF(IFERROR(SEARCH("H360",R88),99)=99,IF(IFERROR(SEARCH("H361",N88),99)=99,IF(IFERROR(SEARCH("H361",O88),99)=99,IF(IFERROR(SEARCH("H361",Q88),99)=99,IF(IFERROR(SEARCH("H361",M88),99)=99,IF(IFERROR(SEARCH("H361",R88),99)=99,IF(IFERROR(SEARCH("reproduction",P88),99)=99,IF(IFERROR(SEARCH("suspected reprotoxic",S88),99)=99,IF(IFERROR(SEARCH("reprotoxic",S88),99)=99,IF(IFERROR(SEARCH("reprotoxic",K88),99)=99,0,Scoring!$E$18),Scoring!$E$18),Scoring!$E$19),Scoring!$E$17),Scoring!$E$16),Scoring!$E$16),Scoring!$E$16),Scoring!$E$16),Scoring!$E$16),Scoring!$E$16),Scoring!$E$16),Scoring!$E$16),Scoring!$E$16),Scoring!$E$16)</f>
        <v>0.7</v>
      </c>
      <c r="AC88" s="78">
        <f>IF(IFERROR(SEARCH("57f",L88),99)=99,IF(IFERROR(SEARCH("57(f)",P88),99)=99,0,Scoring!$E$20),Scoring!$E$20)</f>
        <v>0</v>
      </c>
      <c r="AD88" s="78">
        <f>IF(IFERROR(SEARCH("CAT1",T88),99)=99,IF(IFERROR(SEARCH("CAT2",T88),99)=99,IF(IFERROR(SEARCH("CAT3",T88),99)=99,IF(IFERROR(SEARCH("concluded to be endocrine",K88),99)=99,IF(IFERROR(SEARCH("categorised as endocrine",K88),99)=99,IF(IFERROR(SEARCH("endocrine disrupting",P88),99)=99,IF(IFERROR(SEARCH("endocrine disrupting",K88),99)=99,IF(IFERROR(SEARCH("suspected endocrine",S88),99)=99,IF(IFERROR(SEARCH("potential endocrine",S88),99)=99,0,Scoring!$E$25),Scoring!$E$25),Scoring!$E$24),Scoring!$E$24),Scoring!$E$24),Scoring!$E$24),Scoring!$E$23),Scoring!$E$22),Scoring!$E$21)</f>
        <v>0.5</v>
      </c>
      <c r="AE88" s="78">
        <f>IF(IFERROR(SEARCH("suspected sensitiser",S88),99)=99,IF(IFERROR(SEARCH("sensitiser",S88),99)=99,IF(IFERROR(SEARCH("other hazard based concern",S88),99)=99,0,Scoring!$E$28),Scoring!$E$26),Scoring!$E$27)</f>
        <v>0</v>
      </c>
      <c r="AF88" s="78">
        <f>IF(IFERROR(M88,1)=1,IF(IFERROR(N88,1)=1,IF(IFERROR(O88,1)=1,IF(IFERROR(Q88,1)=1,IF(IFERROR(R88,1)=1,IF(IFERROR(T88,1)=1,IF(IFERROR(K88,1)=1,IF(IFERROR(P88,1)=1,IF(IFERROR(S88,1)=1,Scoring!$E$29,0),0),0),0),0),0),0),0),0)</f>
        <v>0</v>
      </c>
      <c r="AG88" s="78">
        <f t="shared" si="13"/>
        <v>2.5999999999999996</v>
      </c>
      <c r="AI88" s="93"/>
      <c r="AJ88" s="94"/>
      <c r="AK88" s="76"/>
      <c r="AL88" s="75"/>
      <c r="AN88" s="79"/>
      <c r="AO88" s="79"/>
      <c r="AP88" s="79"/>
      <c r="AQ88" s="79"/>
      <c r="AR88" s="79"/>
      <c r="AS88" s="78"/>
      <c r="AU88" s="79">
        <f>IF(IFERROR(F88,99)=99,IF(IFERROR(G88,99)=99,IF(IFERROR(H88,99)=99,IF(IFERROR(I88,99)=99,IF(IFERROR(E88,99)=99,IF(IFERROR(J88,99)=99,0,Scoring!$B$7),Scoring!$B$3),Scoring!$B$2),Scoring!$B$6),Scoring!$B$5),Scoring!$B$4)</f>
        <v>0.5</v>
      </c>
      <c r="AV88" s="78">
        <f t="shared" si="14"/>
        <v>1.2999999999999998</v>
      </c>
      <c r="AW88" s="78"/>
      <c r="AX88" s="66"/>
      <c r="AY88" s="78"/>
      <c r="AZ88" s="76"/>
      <c r="BA88" s="76"/>
      <c r="BB88" s="76"/>
    </row>
    <row r="89" spans="1:54" x14ac:dyDescent="0.25">
      <c r="A89" s="77" t="s">
        <v>4933</v>
      </c>
      <c r="B89" s="76" t="str">
        <f t="shared" si="18"/>
        <v>212-791-1</v>
      </c>
      <c r="C89" s="77" t="s">
        <v>4932</v>
      </c>
      <c r="D89" s="77" t="s">
        <v>4931</v>
      </c>
      <c r="E89" s="76" t="e">
        <f>IF(C89="-",IF(A89="-",VLOOKUP(D89,'sin-list 180320_update'!$C$2:$C$835,1,FALSE),VLOOKUP(A89,'sin-list 180320_update'!$A$2:$A$835,1,FALSE)),VLOOKUP(C89,'sin-list 180320_update'!$B$2:$B$835,1,FALSE))</f>
        <v>#N/A</v>
      </c>
      <c r="F89" s="76" t="e">
        <f>IF($C89="-",IF($A89="-",VLOOKUP($D89,'REACH Bilaga XVII_update'!$A$5:$A$131,1,FALSE),VLOOKUP($A89,'REACH Bilaga XVII_update'!$C$5:$C$131,1,FALSE)),VLOOKUP($C89,'REACH Bilaga XVII_update'!$B$5:$B$131,1,FALSE))</f>
        <v>#N/A</v>
      </c>
      <c r="G89" s="76" t="e">
        <f>IF($C89="-",IF($A89="-",VLOOKUP($D89,' REACH Bilaga 59_update'!$A$5:$A$210,1,FALSE),VLOOKUP($A89,' REACH Bilaga 59_update'!$D$5:$D$210,1,FALSE)),VLOOKUP($C89,' REACH Bilaga 59_update'!$C$5:$C$210,1,FALSE))</f>
        <v>#N/A</v>
      </c>
      <c r="H89" s="76" t="e">
        <f>IF($C89="-",IF($A89="-",VLOOKUP($D89,'REACH Bilaga XIV_update'!$A$5:$A$110,1,FALSE),VLOOKUP($A89,'REACH Bilaga XIV_update'!$D$5:$D$110,1,FALSE)),VLOOKUP($C89,'REACH Bilaga XIV_update'!$C$5:$C$110,1,FALSE))</f>
        <v>#N/A</v>
      </c>
      <c r="I89" s="76" t="str">
        <f>IF($C89="-",IF($A89="-",VLOOKUP($D89,CoRAP_update!$A$5:$A$376,1,FALSE),VLOOKUP($A89,CoRAP_update!$D$5:$D$376,1,FALSE)),VLOOKUP($C89,CoRAP_update!$C$5:$C$376,1,FALSE))</f>
        <v>212-791-1</v>
      </c>
      <c r="J89" s="76" t="e">
        <f>IF($C89="-",IF($A89="-",VLOOKUP($D89,EDC_update!$C$2:$C$450,1,FALSE),VLOOKUP($A89,EDC_update!$B$2:$B$450,1,FALSE)),VLOOKUP($C89,EDC_update!$L$2:$L$450,1,FALSE))</f>
        <v>#N/A</v>
      </c>
      <c r="K89" s="76" t="e">
        <f>IF($C89="-",IF($A89="-",IF(VLOOKUP($D89,'sin-list 180320_update'!$C$2:$S$835,3,FALSE)="",NA(),VLOOKUP($D89,'sin-list 180320_update'!$C$2:$S$835,3,FALSE)),IF(VLOOKUP($A89,'sin-list 180320_update'!$A$2:$S$835,5,FALSE)="",NA(),VLOOKUP($A89,'sin-list 180320_update'!$A$2:$S$835,5,FALSE))),IF(VLOOKUP($C89,'sin-list 180320_update'!$B$2:$S$835,4,FALSE)="",NA(),VLOOKUP($C89,'sin-list 180320_update'!$B$2:$S$835,4,FALSE)))</f>
        <v>#N/A</v>
      </c>
      <c r="L89" s="76" t="e">
        <f>IF($C89="-",IF($A89="-",VLOOKUP($D89,'sin-list 180320_update'!$C$2:$S$835,6,FALSE),VLOOKUP($A89,'sin-list 180320_update'!$A$2:$S$835,8,FALSE)),VLOOKUP($C89,'sin-list 180320_update'!$B$2:$S$835,7,FALSE))</f>
        <v>#N/A</v>
      </c>
      <c r="M89" s="76" t="e">
        <f>IF($C89="-",IF($A89="-",IF(VLOOKUP($D89,'sin-list 180320_update'!$C$2:$S$835,8,FALSE)="",NA(),VLOOKUP($D89,'sin-list 180320_update'!$C$2:$S$835,8,FALSE)),IF(VLOOKUP($A89,'sin-list 180320_update'!$A$2:$S$835,10,FALSE)="",NA(),VLOOKUP($A89,'sin-list 180320_update'!$A$2:$S$835,10,FALSE))),IF(VLOOKUP($C89,'sin-list 180320_update'!$B$2:$S$835,9,FALSE)="",NA(),VLOOKUP($C89,'sin-list 180320_update'!$B$2:$S$835,9,FALSE)))</f>
        <v>#N/A</v>
      </c>
      <c r="N89" s="76" t="e">
        <f>IF($C89="-",IF($A89="-",IF(VLOOKUP($D89,'REACH Bilaga XVII_update'!$A$5:$E$131,4,FALSE)="",NA(),VLOOKUP($D89,'REACH Bilaga XVII_update'!$A$5:$E$131,4,FALSE)),IF(VLOOKUP($A89,'REACH Bilaga XVII_update'!$C$5:$D$131,2,FALSE)="",NA(),VLOOKUP($A89,'REACH Bilaga XVII_update'!$C$5:$D$131,2,FALSE))),IF(VLOOKUP($C89,'REACH Bilaga XVII_update'!$B$5:$D$131,3,FALSE)="",NA(),VLOOKUP($C89,'REACH Bilaga XVII_update'!$B$5:$D$131,3,FALSE)))</f>
        <v>#N/A</v>
      </c>
      <c r="O89" s="76" t="e">
        <f>IF($C89="-",IF($A89="-",IF(VLOOKUP($D89,' REACH Bilaga 59_update'!$A$5:$E$210,5,FALSE)="",NA(),VLOOKUP($D89,' REACH Bilaga 59_update'!$A$5:$E$210,5,FALSE)),IF(VLOOKUP($A89,' REACH Bilaga 59_update'!$D$5:$E$210,2,FALSE)="",NA(),VLOOKUP($A89,' REACH Bilaga 59_update'!$D$5:$E$210,2,FALSE))),IF(VLOOKUP($C89,' REACH Bilaga 59_update'!$C$5:$E$210,3,FALSE)="",NA(),VLOOKUP($C89,' REACH Bilaga 59_update'!$C$5:$E$210,3,FALSE)))</f>
        <v>#N/A</v>
      </c>
      <c r="P89" s="76" t="e">
        <f>IF(C89="-",IF(A89="-",IFERROR(VLOOKUP($D89,' REACH Bilaga 59_update'!$A$5:$F$210,MATCH(Sammanfattning!P$1,' REACH Bilaga 59_update'!$A$4:$F$4,0),FALSE),VLOOKUP($D89,'REACH Bilaga XIV_update'!$A$4:$H$110,MATCH(Sammanfattning!P$1,'REACH Bilaga XIV_update'!$A$4:$H$4,0),FALSE)),IFERROR(VLOOKUP($A89,' REACH Bilaga 59_update'!$D$5:$F$210,MATCH(Sammanfattning!P$1,' REACH Bilaga 59_update'!$D$4:$F$4,0),FALSE),VLOOKUP($A89,'REACH Bilaga XIV_update'!$D$4:$H$110,MATCH(Sammanfattning!P$1,'REACH Bilaga XIV_update'!$D$4:$H$4,0),FALSE))),IFERROR(VLOOKUP($C89,' REACH Bilaga 59_update'!$C$5:$F$210,MATCH(Sammanfattning!P$1,' REACH Bilaga 59_update'!$C$4:$F$4,0),FALSE),VLOOKUP($C89,'REACH Bilaga XIV_update'!$C$4:$H$110,MATCH(Sammanfattning!P$1,'REACH Bilaga XIV_update'!$C$4:$H$4,0),FALSE)))</f>
        <v>#N/A</v>
      </c>
      <c r="Q89" s="76" t="e">
        <f>IF($C89="-",IF($A89="-",IF(VLOOKUP($D89,'REACH Bilaga XIV_update'!$A$5:$I$110,9,FALSE)="",NA(),VLOOKUP($D89,'REACH Bilaga XIV_update'!$A$5:$I$110,9,FALSE)),IF(VLOOKUP($A89,'REACH Bilaga XIV_update'!$D$5:$I$110,6,FALSE)="",NA(),VLOOKUP($A89,'REACH Bilaga XIV_update'!$D$5:$I$110,6,FALSE))),IF(VLOOKUP($C89,'REACH Bilaga XIV_update'!$C$5:$I$110,7,FALSE)="",NA(),VLOOKUP($C89,'REACH Bilaga XIV_update'!$C$5:$I$110,7,FALSE)))</f>
        <v>#N/A</v>
      </c>
      <c r="R89" s="76" t="e">
        <f>IF($C89="-",IF($A89="-",IF(VLOOKUP($D89,CoRAP_update!$A$5:$O$376,15,FALSE)="",NA(),VLOOKUP($D89,CoRAP_update!$A$5:$O$376,15,FALSE)),IF(VLOOKUP($A89,CoRAP_update!$D$5:$O$376,12,FALSE)="",NA(),VLOOKUP($A89,CoRAP_update!$D$5:$O$376,12,FALSE))),IF(VLOOKUP($C89,CoRAP_update!$C$5:$O$376,13,FALSE)="",NA(),VLOOKUP($C89,CoRAP_update!$C$5:$O$376,13,FALSE)))</f>
        <v>#N/A</v>
      </c>
      <c r="S89" s="144" t="str">
        <f>IF($C89="-",IF($A89="-",VLOOKUP($D89,CoRAP_update!$A$5:$J$376,MATCH(Sammanfattning!S$1,CoRAP_update!$A$4:$J$4,0),FALSE),VLOOKUP($A89,CoRAP_update!$D$5:$J$376,MATCH(Sammanfattning!S$1,CoRAP_update!$D$4:$J$4,0),FALSE)),VLOOKUP($C89,CoRAP_update!$C$5:$J$376,MATCH(Sammanfattning!S$1,CoRAP_update!$C$4:$J$4,0),FALSE))</f>
        <v>Suspected Reprotoxic#Potential endocrine disruptor#Suspected PBT/vPvB#Consumer use#Exposure of environment#Exposure of workers#High (aggregated) tonnage#High RCR#Wide dispersive use</v>
      </c>
      <c r="T89" s="76" t="e">
        <f>IF($A89="-",VLOOKUP($D89,EDC_update!$C$2:$F$450,4,FALSE),VLOOKUP($A89,EDC_update!$B$2:$F$450,5,FALSE))</f>
        <v>#N/A</v>
      </c>
      <c r="V89" s="78">
        <f>IF(IFERROR(SEARCH("PBT",P89),99)=99,IF(IFERROR(SEARCH("suspected PBT",S89),99)=99,IF(IFERROR(SEARCH("concluded to be PBT",K89),99)=99,IF(IFERROR(SEARCH("PBT",S89),99)=99,IF(IFERROR(SEARCH("PBT cand",L89),99)=99,IF(IFERROR(SEARCH("PBT",L89),99)=99,IF(IFERROR(SEARCH("persistent, bioackumulative and toxic properties",K89),99)=99,0,Scoring!$E$3),Scoring!$E$3),Scoring!$E$7),Scoring!$E$3),Scoring!$E$5),Scoring!$E$6),Scoring!$E$3)</f>
        <v>0.7</v>
      </c>
      <c r="W89" s="78">
        <f>IF(IFERROR(SEARCH("vPvB",P89),99)=99,IF(IFERROR(SEARCH("suspected pbt/vPvB",S89),99)=99,IF(IFERROR(SEARCH("vPvB",S89),99)=99,IF(IFERROR(SEARCH("concluded to be a vPvB",S89),99)=99,IF(IFERROR(SEARCH("identified as vPvB",K89),99)=99,IF(IFERROR(SEARCH("concluded to be a vPvB",K89),99)=99,IF(IFERROR(SEARCH("concluded to be both pbt and vPvB",S89),99)=99,IF(IFERROR(SEARCH("concluded to be both pbt and vPvB",K89),99)=99,0,Scoring!$E$5),Scoring!$E$5),Scoring!$E$5),Scoring!$E$5),Scoring!$E$5),Scoring!$E$4),Scoring!$E$6),Scoring!$E$4)</f>
        <v>0.7</v>
      </c>
      <c r="X89" s="78">
        <f>IF(IFERROR(SEARCH("H410",N89),99)=99,IF(IFERROR(SEARCH("H410",O89),99)=99,IF(IFERROR(SEARCH("H410",Q89),99)=99,IF(IFERROR(SEARCH("H410",M89),99)=99,IF(IFERROR(SEARCH("H410",R89),99)=99,IF(IFERROR(SEARCH("H411",N89),99)=99,IF(IFERROR(SEARCH("H411",O89),99)=99,IF(IFERROR(SEARCH("H411",Q89),99)=99,IF(IFERROR(SEARCH("H411",M89),99)=99,IF(IFERROR(SEARCH("H411",R89),99)=99,IF(IFERROR(SEARCH("H413",N89),99)=99,IF(IFERROR(SEARCH("H413",O89),99)=99,IF(IFERROR(SEARCH("H413",Q89),99)=99,IF(IFERROR(SEARCH("H413",M89),99)=99,IF(IFERROR(SEARCH("H413",R89),99)=99,IF(IFERROR(SEARCH("H412",N89),99)=99,IF(IFERROR(SEARCH("H412",O89),99)=99,IF(IFERROR(SEARCH("H412",Q89),99)=99,IF(IFERROR(SEARCH("H412",M89),99)=99,IF(IFERROR(SEARCH("H412",R89),99)=99,0,Scoring!$E$2),Scoring!$E$2),Scoring!$E$2),Scoring!$E$2),Scoring!$E$2),Scoring!$E$2),Scoring!$E$2),Scoring!$E$2),Scoring!$E$2),Scoring!$E$2),Scoring!$E$2),Scoring!$E$2),Scoring!$E$2),Scoring!$E$2),Scoring!$E$2),Scoring!$E$2),Scoring!$E$2),Scoring!$E$2),Scoring!$E$2),Scoring!$E$2)</f>
        <v>0</v>
      </c>
      <c r="Y89" s="78">
        <f>IF(IFERROR(SEARCH("CMR",K89),99)=99,IF(IFERROR(SEARCH("Suspected CMR",S89),99)=99,IF(IFERROR(SEARCH("CMR",S89),99)=99,0,Scoring!$E$8),Scoring!$E$9),Scoring!$E$8)</f>
        <v>0</v>
      </c>
      <c r="Z89" s="78">
        <f>IF(IFERROR(SEARCH("H350",N89),99)=99,IF(IFERROR(SEARCH("H350",O89),99)=99,IF(IFERROR(SEARCH("H350",Q89),99)=99,IF(IFERROR(SEARCH("H350",M89),99)=99,IF(IFERROR(SEARCH("H350",R89),99)=99,IF(IFERROR(SEARCH("H351",N89),99)=99,IF(IFERROR(SEARCH("H351",O89),99)=99,IF(IFERROR(SEARCH("H351",Q89),99)=99,IF(IFERROR(SEARCH("H351",M89),99)=99,IF(IFERROR(SEARCH("H351",R89),99)=99,IF(IFERROR(SEARCH("carcinogenic",P89),99)=99,IF(IFERROR(SEARCH("suspected carcinogenic",S89),99)=99,0,Scoring!$E$12),Scoring!$E$11),Scoring!$E$10),Scoring!$E$10),Scoring!$E$10),Scoring!$E$10),Scoring!$E$10),Scoring!$E$10),Scoring!$E$10),Scoring!$E$10),Scoring!$E$10),Scoring!$E$10)</f>
        <v>0</v>
      </c>
      <c r="AA89" s="78">
        <f>IF(IFERROR(SEARCH("H340",N89),99)=99,IF(IFERROR(SEARCH("H340",O89),99)=99,IF(IFERROR(SEARCH("H340",Q89),99)=99,IF(IFERROR(SEARCH("H340",M89),99)=99,IF(IFERROR(SEARCH("H340",R89),99)=99,IF(IFERROR(SEARCH("H341",N89),99)=99,IF(IFERROR(SEARCH("H341",O89),99)=99,IF(IFERROR(SEARCH("H341",Q89),99)=99,IF(IFERROR(SEARCH("H341",M89),99)=99,IF(IFERROR(SEARCH("H341",R89),99)=99,IF(IFERROR(SEARCH("mutagenic",P89),99)=99,IF(IFERROR(SEARCH("suspected mutagenic",S89),99)=99,0,Scoring!$E$15),Scoring!$E$14),Scoring!$E$13),Scoring!$E$13),Scoring!$E$13),Scoring!$E$13),Scoring!$E$13),Scoring!$E$13),Scoring!$E$13),Scoring!$E$13),Scoring!$E$13),Scoring!$E$13)</f>
        <v>0</v>
      </c>
      <c r="AB89" s="78">
        <f>IF(IFERROR(SEARCH("H360",N89),99)=99,IF(IFERROR(SEARCH("H360",O89),99)=99,IF(IFERROR(SEARCH("H360",Q89),99)=99,IF(IFERROR(SEARCH("H360",M89),99)=99,IF(IFERROR(SEARCH("H360",R89),99)=99,IF(IFERROR(SEARCH("H361",N89),99)=99,IF(IFERROR(SEARCH("H361",O89),99)=99,IF(IFERROR(SEARCH("H361",Q89),99)=99,IF(IFERROR(SEARCH("H361",M89),99)=99,IF(IFERROR(SEARCH("H361",R89),99)=99,IF(IFERROR(SEARCH("reproduction",P89),99)=99,IF(IFERROR(SEARCH("suspected reprotoxic",S89),99)=99,IF(IFERROR(SEARCH("reprotoxic",S89),99)=99,IF(IFERROR(SEARCH("reprotoxic",K89),99)=99,0,Scoring!$E$18),Scoring!$E$18),Scoring!$E$19),Scoring!$E$17),Scoring!$E$16),Scoring!$E$16),Scoring!$E$16),Scoring!$E$16),Scoring!$E$16),Scoring!$E$16),Scoring!$E$16),Scoring!$E$16),Scoring!$E$16),Scoring!$E$16)</f>
        <v>0.7</v>
      </c>
      <c r="AC89" s="78">
        <f>IF(IFERROR(SEARCH("57f",L89),99)=99,IF(IFERROR(SEARCH("57(f)",P89),99)=99,0,Scoring!$E$20),Scoring!$E$20)</f>
        <v>0</v>
      </c>
      <c r="AD89" s="78">
        <f>IF(IFERROR(SEARCH("CAT1",T89),99)=99,IF(IFERROR(SEARCH("CAT2",T89),99)=99,IF(IFERROR(SEARCH("CAT3",T89),99)=99,IF(IFERROR(SEARCH("concluded to be endocrine",K89),99)=99,IF(IFERROR(SEARCH("categorised as endocrine",K89),99)=99,IF(IFERROR(SEARCH("endocrine disrupting",P89),99)=99,IF(IFERROR(SEARCH("endocrine disrupting",K89),99)=99,IF(IFERROR(SEARCH("suspected endocrine",S89),99)=99,IF(IFERROR(SEARCH("potential endocrine",S89),99)=99,0,Scoring!$E$25),Scoring!$E$25),Scoring!$E$24),Scoring!$E$24),Scoring!$E$24),Scoring!$E$24),Scoring!$E$23),Scoring!$E$22),Scoring!$E$21)</f>
        <v>0.5</v>
      </c>
      <c r="AE89" s="78">
        <f>IF(IFERROR(SEARCH("suspected sensitiser",S89),99)=99,IF(IFERROR(SEARCH("sensitiser",S89),99)=99,IF(IFERROR(SEARCH("other hazard based concern",S89),99)=99,0,Scoring!$E$28),Scoring!$E$26),Scoring!$E$27)</f>
        <v>0</v>
      </c>
      <c r="AF89" s="78">
        <f>IF(IFERROR(M89,1)=1,IF(IFERROR(N89,1)=1,IF(IFERROR(O89,1)=1,IF(IFERROR(Q89,1)=1,IF(IFERROR(R89,1)=1,IF(IFERROR(T89,1)=1,IF(IFERROR(K89,1)=1,IF(IFERROR(P89,1)=1,IF(IFERROR(S89,1)=1,Scoring!$E$29,0),0),0),0),0),0),0),0),0)</f>
        <v>0</v>
      </c>
      <c r="AG89" s="78">
        <f t="shared" si="13"/>
        <v>2.5999999999999996</v>
      </c>
      <c r="AI89" s="93"/>
      <c r="AJ89" s="94"/>
      <c r="AK89" s="76"/>
      <c r="AL89" s="75"/>
      <c r="AN89" s="79"/>
      <c r="AO89" s="79"/>
      <c r="AP89" s="79"/>
      <c r="AQ89" s="79"/>
      <c r="AR89" s="79"/>
      <c r="AS89" s="78"/>
      <c r="AU89" s="79">
        <f>IF(IFERROR(F89,99)=99,IF(IFERROR(G89,99)=99,IF(IFERROR(H89,99)=99,IF(IFERROR(I89,99)=99,IF(IFERROR(E89,99)=99,IF(IFERROR(J89,99)=99,0,Scoring!$B$7),Scoring!$B$3),Scoring!$B$2),Scoring!$B$6),Scoring!$B$5),Scoring!$B$4)</f>
        <v>0.5</v>
      </c>
      <c r="AV89" s="78">
        <f t="shared" si="14"/>
        <v>1.2999999999999998</v>
      </c>
      <c r="AW89" s="78"/>
      <c r="AX89" s="66"/>
      <c r="AY89" s="78"/>
      <c r="AZ89" s="76"/>
      <c r="BA89" s="76"/>
      <c r="BB89" s="76"/>
    </row>
    <row r="90" spans="1:54" x14ac:dyDescent="0.25">
      <c r="A90" s="77" t="s">
        <v>5199</v>
      </c>
      <c r="B90" s="76" t="str">
        <f t="shared" si="18"/>
        <v>237-695-7</v>
      </c>
      <c r="C90" s="77" t="s">
        <v>5198</v>
      </c>
      <c r="D90" s="77" t="s">
        <v>5197</v>
      </c>
      <c r="E90" s="76" t="e">
        <f>IF(C90="-",IF(A90="-",VLOOKUP(D90,'sin-list 180320_update'!$C$2:$C$835,1,FALSE),VLOOKUP(A90,'sin-list 180320_update'!$A$2:$A$835,1,FALSE)),VLOOKUP(C90,'sin-list 180320_update'!$B$2:$B$835,1,FALSE))</f>
        <v>#N/A</v>
      </c>
      <c r="F90" s="76" t="e">
        <f>IF($C90="-",IF($A90="-",VLOOKUP($D90,'REACH Bilaga XVII_update'!$A$5:$A$131,1,FALSE),VLOOKUP($A90,'REACH Bilaga XVII_update'!$C$5:$C$131,1,FALSE)),VLOOKUP($C90,'REACH Bilaga XVII_update'!$B$5:$B$131,1,FALSE))</f>
        <v>#N/A</v>
      </c>
      <c r="G90" s="76" t="e">
        <f>IF($C90="-",IF($A90="-",VLOOKUP($D90,' REACH Bilaga 59_update'!$A$5:$A$210,1,FALSE),VLOOKUP($A90,' REACH Bilaga 59_update'!$D$5:$D$210,1,FALSE)),VLOOKUP($C90,' REACH Bilaga 59_update'!$C$5:$C$210,1,FALSE))</f>
        <v>#N/A</v>
      </c>
      <c r="H90" s="76" t="e">
        <f>IF($C90="-",IF($A90="-",VLOOKUP($D90,'REACH Bilaga XIV_update'!$A$5:$A$110,1,FALSE),VLOOKUP($A90,'REACH Bilaga XIV_update'!$D$5:$D$110,1,FALSE)),VLOOKUP($C90,'REACH Bilaga XIV_update'!$C$5:$C$110,1,FALSE))</f>
        <v>#N/A</v>
      </c>
      <c r="I90" s="76" t="str">
        <f>IF($C90="-",IF($A90="-",VLOOKUP($D90,CoRAP_update!$A$5:$A$376,1,FALSE),VLOOKUP($A90,CoRAP_update!$D$5:$D$376,1,FALSE)),VLOOKUP($C90,CoRAP_update!$C$5:$C$376,1,FALSE))</f>
        <v>237-695-7</v>
      </c>
      <c r="J90" s="76" t="e">
        <f>IF($C90="-",IF($A90="-",VLOOKUP($D90,EDC_update!$C$2:$C$450,1,FALSE),VLOOKUP($A90,EDC_update!$B$2:$B$450,1,FALSE)),VLOOKUP($C90,EDC_update!$L$2:$L$450,1,FALSE))</f>
        <v>#N/A</v>
      </c>
      <c r="K90" s="76" t="e">
        <f>IF($C90="-",IF($A90="-",IF(VLOOKUP($D90,'sin-list 180320_update'!$C$2:$S$835,3,FALSE)="",NA(),VLOOKUP($D90,'sin-list 180320_update'!$C$2:$S$835,3,FALSE)),IF(VLOOKUP($A90,'sin-list 180320_update'!$A$2:$S$835,5,FALSE)="",NA(),VLOOKUP($A90,'sin-list 180320_update'!$A$2:$S$835,5,FALSE))),IF(VLOOKUP($C90,'sin-list 180320_update'!$B$2:$S$835,4,FALSE)="",NA(),VLOOKUP($C90,'sin-list 180320_update'!$B$2:$S$835,4,FALSE)))</f>
        <v>#N/A</v>
      </c>
      <c r="L90" s="76" t="e">
        <f>IF($C90="-",IF($A90="-",VLOOKUP($D90,'sin-list 180320_update'!$C$2:$S$835,6,FALSE),VLOOKUP($A90,'sin-list 180320_update'!$A$2:$S$835,8,FALSE)),VLOOKUP($C90,'sin-list 180320_update'!$B$2:$S$835,7,FALSE))</f>
        <v>#N/A</v>
      </c>
      <c r="M90" s="76" t="e">
        <f>IF($C90="-",IF($A90="-",IF(VLOOKUP($D90,'sin-list 180320_update'!$C$2:$S$835,8,FALSE)="",NA(),VLOOKUP($D90,'sin-list 180320_update'!$C$2:$S$835,8,FALSE)),IF(VLOOKUP($A90,'sin-list 180320_update'!$A$2:$S$835,10,FALSE)="",NA(),VLOOKUP($A90,'sin-list 180320_update'!$A$2:$S$835,10,FALSE))),IF(VLOOKUP($C90,'sin-list 180320_update'!$B$2:$S$835,9,FALSE)="",NA(),VLOOKUP($C90,'sin-list 180320_update'!$B$2:$S$835,9,FALSE)))</f>
        <v>#N/A</v>
      </c>
      <c r="N90" s="76" t="e">
        <f>IF($C90="-",IF($A90="-",IF(VLOOKUP($D90,'REACH Bilaga XVII_update'!$A$5:$E$131,4,FALSE)="",NA(),VLOOKUP($D90,'REACH Bilaga XVII_update'!$A$5:$E$131,4,FALSE)),IF(VLOOKUP($A90,'REACH Bilaga XVII_update'!$C$5:$D$131,2,FALSE)="",NA(),VLOOKUP($A90,'REACH Bilaga XVII_update'!$C$5:$D$131,2,FALSE))),IF(VLOOKUP($C90,'REACH Bilaga XVII_update'!$B$5:$D$131,3,FALSE)="",NA(),VLOOKUP($C90,'REACH Bilaga XVII_update'!$B$5:$D$131,3,FALSE)))</f>
        <v>#N/A</v>
      </c>
      <c r="O90" s="76" t="e">
        <f>IF($C90="-",IF($A90="-",IF(VLOOKUP($D90,' REACH Bilaga 59_update'!$A$5:$E$210,5,FALSE)="",NA(),VLOOKUP($D90,' REACH Bilaga 59_update'!$A$5:$E$210,5,FALSE)),IF(VLOOKUP($A90,' REACH Bilaga 59_update'!$D$5:$E$210,2,FALSE)="",NA(),VLOOKUP($A90,' REACH Bilaga 59_update'!$D$5:$E$210,2,FALSE))),IF(VLOOKUP($C90,' REACH Bilaga 59_update'!$C$5:$E$210,3,FALSE)="",NA(),VLOOKUP($C90,' REACH Bilaga 59_update'!$C$5:$E$210,3,FALSE)))</f>
        <v>#N/A</v>
      </c>
      <c r="P90" s="76" t="e">
        <f>IF(C90="-",IF(A90="-",IFERROR(VLOOKUP($D90,' REACH Bilaga 59_update'!$A$5:$F$210,MATCH(Sammanfattning!P$1,' REACH Bilaga 59_update'!$A$4:$F$4,0),FALSE),VLOOKUP($D90,'REACH Bilaga XIV_update'!$A$4:$H$110,MATCH(Sammanfattning!P$1,'REACH Bilaga XIV_update'!$A$4:$H$4,0),FALSE)),IFERROR(VLOOKUP($A90,' REACH Bilaga 59_update'!$D$5:$F$210,MATCH(Sammanfattning!P$1,' REACH Bilaga 59_update'!$D$4:$F$4,0),FALSE),VLOOKUP($A90,'REACH Bilaga XIV_update'!$D$4:$H$110,MATCH(Sammanfattning!P$1,'REACH Bilaga XIV_update'!$D$4:$H$4,0),FALSE))),IFERROR(VLOOKUP($C90,' REACH Bilaga 59_update'!$C$5:$F$210,MATCH(Sammanfattning!P$1,' REACH Bilaga 59_update'!$C$4:$F$4,0),FALSE),VLOOKUP($C90,'REACH Bilaga XIV_update'!$C$4:$H$110,MATCH(Sammanfattning!P$1,'REACH Bilaga XIV_update'!$C$4:$H$4,0),FALSE)))</f>
        <v>#N/A</v>
      </c>
      <c r="Q90" s="76" t="e">
        <f>IF($C90="-",IF($A90="-",IF(VLOOKUP($D90,'REACH Bilaga XIV_update'!$A$5:$I$110,9,FALSE)="",NA(),VLOOKUP($D90,'REACH Bilaga XIV_update'!$A$5:$I$110,9,FALSE)),IF(VLOOKUP($A90,'REACH Bilaga XIV_update'!$D$5:$I$110,6,FALSE)="",NA(),VLOOKUP($A90,'REACH Bilaga XIV_update'!$D$5:$I$110,6,FALSE))),IF(VLOOKUP($C90,'REACH Bilaga XIV_update'!$C$5:$I$110,7,FALSE)="",NA(),VLOOKUP($C90,'REACH Bilaga XIV_update'!$C$5:$I$110,7,FALSE)))</f>
        <v>#N/A</v>
      </c>
      <c r="R90" s="76" t="e">
        <f>IF($C90="-",IF($A90="-",IF(VLOOKUP($D90,CoRAP_update!$A$5:$O$376,15,FALSE)="",NA(),VLOOKUP($D90,CoRAP_update!$A$5:$O$376,15,FALSE)),IF(VLOOKUP($A90,CoRAP_update!$D$5:$O$376,12,FALSE)="",NA(),VLOOKUP($A90,CoRAP_update!$D$5:$O$376,12,FALSE))),IF(VLOOKUP($C90,CoRAP_update!$C$5:$O$376,13,FALSE)="",NA(),VLOOKUP($C90,CoRAP_update!$C$5:$O$376,13,FALSE)))</f>
        <v>#N/A</v>
      </c>
      <c r="S90" s="144" t="str">
        <f>IF($C90="-",IF($A90="-",VLOOKUP($D90,CoRAP_update!$A$5:$J$376,MATCH(Sammanfattning!S$1,CoRAP_update!$A$4:$J$4,0),FALSE),VLOOKUP($A90,CoRAP_update!$D$5:$J$376,MATCH(Sammanfattning!S$1,CoRAP_update!$D$4:$J$4,0),FALSE)),VLOOKUP($C90,CoRAP_update!$C$5:$J$376,MATCH(Sammanfattning!S$1,CoRAP_update!$C$4:$J$4,0),FALSE))</f>
        <v>Suspected Reprotoxic#Potential endocrine disruptor#Suspected PBT/vPvB#Exposure of workers</v>
      </c>
      <c r="T90" s="76" t="e">
        <f>IF($A90="-",VLOOKUP($D90,EDC_update!$C$2:$F$450,4,FALSE),VLOOKUP($A90,EDC_update!$B$2:$F$450,5,FALSE))</f>
        <v>#N/A</v>
      </c>
      <c r="V90" s="78">
        <f>IF(IFERROR(SEARCH("PBT",P90),99)=99,IF(IFERROR(SEARCH("suspected PBT",S90),99)=99,IF(IFERROR(SEARCH("concluded to be PBT",K90),99)=99,IF(IFERROR(SEARCH("PBT",S90),99)=99,IF(IFERROR(SEARCH("PBT cand",L90),99)=99,IF(IFERROR(SEARCH("PBT",L90),99)=99,IF(IFERROR(SEARCH("persistent, bioackumulative and toxic properties",K90),99)=99,0,Scoring!$E$3),Scoring!$E$3),Scoring!$E$7),Scoring!$E$3),Scoring!$E$5),Scoring!$E$6),Scoring!$E$3)</f>
        <v>0.7</v>
      </c>
      <c r="W90" s="78">
        <f>IF(IFERROR(SEARCH("vPvB",P90),99)=99,IF(IFERROR(SEARCH("suspected pbt/vPvB",S90),99)=99,IF(IFERROR(SEARCH("vPvB",S90),99)=99,IF(IFERROR(SEARCH("concluded to be a vPvB",S90),99)=99,IF(IFERROR(SEARCH("identified as vPvB",K90),99)=99,IF(IFERROR(SEARCH("concluded to be a vPvB",K90),99)=99,IF(IFERROR(SEARCH("concluded to be both pbt and vPvB",S90),99)=99,IF(IFERROR(SEARCH("concluded to be both pbt and vPvB",K90),99)=99,0,Scoring!$E$5),Scoring!$E$5),Scoring!$E$5),Scoring!$E$5),Scoring!$E$5),Scoring!$E$4),Scoring!$E$6),Scoring!$E$4)</f>
        <v>0.7</v>
      </c>
      <c r="X90" s="78">
        <f>IF(IFERROR(SEARCH("H410",N90),99)=99,IF(IFERROR(SEARCH("H410",O90),99)=99,IF(IFERROR(SEARCH("H410",Q90),99)=99,IF(IFERROR(SEARCH("H410",M90),99)=99,IF(IFERROR(SEARCH("H410",R90),99)=99,IF(IFERROR(SEARCH("H411",N90),99)=99,IF(IFERROR(SEARCH("H411",O90),99)=99,IF(IFERROR(SEARCH("H411",Q90),99)=99,IF(IFERROR(SEARCH("H411",M90),99)=99,IF(IFERROR(SEARCH("H411",R90),99)=99,IF(IFERROR(SEARCH("H413",N90),99)=99,IF(IFERROR(SEARCH("H413",O90),99)=99,IF(IFERROR(SEARCH("H413",Q90),99)=99,IF(IFERROR(SEARCH("H413",M90),99)=99,IF(IFERROR(SEARCH("H413",R90),99)=99,IF(IFERROR(SEARCH("H412",N90),99)=99,IF(IFERROR(SEARCH("H412",O90),99)=99,IF(IFERROR(SEARCH("H412",Q90),99)=99,IF(IFERROR(SEARCH("H412",M90),99)=99,IF(IFERROR(SEARCH("H412",R90),99)=99,0,Scoring!$E$2),Scoring!$E$2),Scoring!$E$2),Scoring!$E$2),Scoring!$E$2),Scoring!$E$2),Scoring!$E$2),Scoring!$E$2),Scoring!$E$2),Scoring!$E$2),Scoring!$E$2),Scoring!$E$2),Scoring!$E$2),Scoring!$E$2),Scoring!$E$2),Scoring!$E$2),Scoring!$E$2),Scoring!$E$2),Scoring!$E$2),Scoring!$E$2)</f>
        <v>0</v>
      </c>
      <c r="Y90" s="78">
        <f>IF(IFERROR(SEARCH("CMR",K90),99)=99,IF(IFERROR(SEARCH("Suspected CMR",S90),99)=99,IF(IFERROR(SEARCH("CMR",S90),99)=99,0,Scoring!$E$8),Scoring!$E$9),Scoring!$E$8)</f>
        <v>0</v>
      </c>
      <c r="Z90" s="78">
        <f>IF(IFERROR(SEARCH("H350",N90),99)=99,IF(IFERROR(SEARCH("H350",O90),99)=99,IF(IFERROR(SEARCH("H350",Q90),99)=99,IF(IFERROR(SEARCH("H350",M90),99)=99,IF(IFERROR(SEARCH("H350",R90),99)=99,IF(IFERROR(SEARCH("H351",N90),99)=99,IF(IFERROR(SEARCH("H351",O90),99)=99,IF(IFERROR(SEARCH("H351",Q90),99)=99,IF(IFERROR(SEARCH("H351",M90),99)=99,IF(IFERROR(SEARCH("H351",R90),99)=99,IF(IFERROR(SEARCH("carcinogenic",P90),99)=99,IF(IFERROR(SEARCH("suspected carcinogenic",S90),99)=99,0,Scoring!$E$12),Scoring!$E$11),Scoring!$E$10),Scoring!$E$10),Scoring!$E$10),Scoring!$E$10),Scoring!$E$10),Scoring!$E$10),Scoring!$E$10),Scoring!$E$10),Scoring!$E$10),Scoring!$E$10)</f>
        <v>0</v>
      </c>
      <c r="AA90" s="78">
        <f>IF(IFERROR(SEARCH("H340",N90),99)=99,IF(IFERROR(SEARCH("H340",O90),99)=99,IF(IFERROR(SEARCH("H340",Q90),99)=99,IF(IFERROR(SEARCH("H340",M90),99)=99,IF(IFERROR(SEARCH("H340",R90),99)=99,IF(IFERROR(SEARCH("H341",N90),99)=99,IF(IFERROR(SEARCH("H341",O90),99)=99,IF(IFERROR(SEARCH("H341",Q90),99)=99,IF(IFERROR(SEARCH("H341",M90),99)=99,IF(IFERROR(SEARCH("H341",R90),99)=99,IF(IFERROR(SEARCH("mutagenic",P90),99)=99,IF(IFERROR(SEARCH("suspected mutagenic",S90),99)=99,0,Scoring!$E$15),Scoring!$E$14),Scoring!$E$13),Scoring!$E$13),Scoring!$E$13),Scoring!$E$13),Scoring!$E$13),Scoring!$E$13),Scoring!$E$13),Scoring!$E$13),Scoring!$E$13),Scoring!$E$13)</f>
        <v>0</v>
      </c>
      <c r="AB90" s="78">
        <f>IF(IFERROR(SEARCH("H360",N90),99)=99,IF(IFERROR(SEARCH("H360",O90),99)=99,IF(IFERROR(SEARCH("H360",Q90),99)=99,IF(IFERROR(SEARCH("H360",M90),99)=99,IF(IFERROR(SEARCH("H360",R90),99)=99,IF(IFERROR(SEARCH("H361",N90),99)=99,IF(IFERROR(SEARCH("H361",O90),99)=99,IF(IFERROR(SEARCH("H361",Q90),99)=99,IF(IFERROR(SEARCH("H361",M90),99)=99,IF(IFERROR(SEARCH("H361",R90),99)=99,IF(IFERROR(SEARCH("reproduction",P90),99)=99,IF(IFERROR(SEARCH("suspected reprotoxic",S90),99)=99,IF(IFERROR(SEARCH("reprotoxic",S90),99)=99,IF(IFERROR(SEARCH("reprotoxic",K90),99)=99,0,Scoring!$E$18),Scoring!$E$18),Scoring!$E$19),Scoring!$E$17),Scoring!$E$16),Scoring!$E$16),Scoring!$E$16),Scoring!$E$16),Scoring!$E$16),Scoring!$E$16),Scoring!$E$16),Scoring!$E$16),Scoring!$E$16),Scoring!$E$16)</f>
        <v>0.7</v>
      </c>
      <c r="AC90" s="78">
        <f>IF(IFERROR(SEARCH("57f",L90),99)=99,IF(IFERROR(SEARCH("57(f)",P90),99)=99,0,Scoring!$E$20),Scoring!$E$20)</f>
        <v>0</v>
      </c>
      <c r="AD90" s="78">
        <f>IF(IFERROR(SEARCH("CAT1",T90),99)=99,IF(IFERROR(SEARCH("CAT2",T90),99)=99,IF(IFERROR(SEARCH("CAT3",T90),99)=99,IF(IFERROR(SEARCH("concluded to be endocrine",K90),99)=99,IF(IFERROR(SEARCH("categorised as endocrine",K90),99)=99,IF(IFERROR(SEARCH("endocrine disrupting",P90),99)=99,IF(IFERROR(SEARCH("endocrine disrupting",K90),99)=99,IF(IFERROR(SEARCH("suspected endocrine",S90),99)=99,IF(IFERROR(SEARCH("potential endocrine",S90),99)=99,0,Scoring!$E$25),Scoring!$E$25),Scoring!$E$24),Scoring!$E$24),Scoring!$E$24),Scoring!$E$24),Scoring!$E$23),Scoring!$E$22),Scoring!$E$21)</f>
        <v>0.5</v>
      </c>
      <c r="AE90" s="78">
        <f>IF(IFERROR(SEARCH("suspected sensitiser",S90),99)=99,IF(IFERROR(SEARCH("sensitiser",S90),99)=99,IF(IFERROR(SEARCH("other hazard based concern",S90),99)=99,0,Scoring!$E$28),Scoring!$E$26),Scoring!$E$27)</f>
        <v>0</v>
      </c>
      <c r="AF90" s="78">
        <f>IF(IFERROR(M90,1)=1,IF(IFERROR(N90,1)=1,IF(IFERROR(O90,1)=1,IF(IFERROR(Q90,1)=1,IF(IFERROR(R90,1)=1,IF(IFERROR(T90,1)=1,IF(IFERROR(K90,1)=1,IF(IFERROR(P90,1)=1,IF(IFERROR(S90,1)=1,Scoring!$E$29,0),0),0),0),0),0),0),0),0)</f>
        <v>0</v>
      </c>
      <c r="AG90" s="78">
        <f t="shared" si="13"/>
        <v>2.5999999999999996</v>
      </c>
      <c r="AI90" s="93"/>
      <c r="AJ90" s="94"/>
      <c r="AK90" s="76"/>
      <c r="AL90" s="75"/>
      <c r="AN90" s="79"/>
      <c r="AO90" s="79"/>
      <c r="AP90" s="79"/>
      <c r="AQ90" s="79"/>
      <c r="AR90" s="79"/>
      <c r="AS90" s="78"/>
      <c r="AU90" s="79">
        <f>IF(IFERROR(F90,99)=99,IF(IFERROR(G90,99)=99,IF(IFERROR(H90,99)=99,IF(IFERROR(I90,99)=99,IF(IFERROR(E90,99)=99,IF(IFERROR(J90,99)=99,0,Scoring!$B$7),Scoring!$B$3),Scoring!$B$2),Scoring!$B$6),Scoring!$B$5),Scoring!$B$4)</f>
        <v>0.5</v>
      </c>
      <c r="AV90" s="78">
        <f t="shared" si="14"/>
        <v>1.2999999999999998</v>
      </c>
      <c r="AW90" s="78"/>
      <c r="AX90" s="66"/>
      <c r="AY90" s="78"/>
      <c r="AZ90" s="76"/>
      <c r="BA90" s="76"/>
      <c r="BB90" s="76"/>
    </row>
    <row r="91" spans="1:54" x14ac:dyDescent="0.25">
      <c r="A91" s="77" t="s">
        <v>5388</v>
      </c>
      <c r="B91" s="76" t="str">
        <f t="shared" si="18"/>
        <v>260-830-6</v>
      </c>
      <c r="C91" s="77" t="s">
        <v>5387</v>
      </c>
      <c r="D91" s="77" t="s">
        <v>5386</v>
      </c>
      <c r="E91" s="76" t="e">
        <f>IF(C91="-",IF(A91="-",VLOOKUP(D91,'sin-list 180320_update'!$C$2:$C$835,1,FALSE),VLOOKUP(A91,'sin-list 180320_update'!$A$2:$A$835,1,FALSE)),VLOOKUP(C91,'sin-list 180320_update'!$B$2:$B$835,1,FALSE))</f>
        <v>#N/A</v>
      </c>
      <c r="F91" s="76" t="e">
        <f>IF($C91="-",IF($A91="-",VLOOKUP($D91,'REACH Bilaga XVII_update'!$A$5:$A$131,1,FALSE),VLOOKUP($A91,'REACH Bilaga XVII_update'!$C$5:$C$131,1,FALSE)),VLOOKUP($C91,'REACH Bilaga XVII_update'!$B$5:$B$131,1,FALSE))</f>
        <v>#N/A</v>
      </c>
      <c r="G91" s="76" t="e">
        <f>IF($C91="-",IF($A91="-",VLOOKUP($D91,' REACH Bilaga 59_update'!$A$5:$A$210,1,FALSE),VLOOKUP($A91,' REACH Bilaga 59_update'!$D$5:$D$210,1,FALSE)),VLOOKUP($C91,' REACH Bilaga 59_update'!$C$5:$C$210,1,FALSE))</f>
        <v>#N/A</v>
      </c>
      <c r="H91" s="76" t="e">
        <f>IF($C91="-",IF($A91="-",VLOOKUP($D91,'REACH Bilaga XIV_update'!$A$5:$A$110,1,FALSE),VLOOKUP($A91,'REACH Bilaga XIV_update'!$D$5:$D$110,1,FALSE)),VLOOKUP($C91,'REACH Bilaga XIV_update'!$C$5:$C$110,1,FALSE))</f>
        <v>#N/A</v>
      </c>
      <c r="I91" s="76" t="str">
        <f>IF($C91="-",IF($A91="-",VLOOKUP($D91,CoRAP_update!$A$5:$A$376,1,FALSE),VLOOKUP($A91,CoRAP_update!$D$5:$D$376,1,FALSE)),VLOOKUP($C91,CoRAP_update!$C$5:$C$376,1,FALSE))</f>
        <v>260-830-6</v>
      </c>
      <c r="J91" s="76" t="e">
        <f>IF($C91="-",IF($A91="-",VLOOKUP($D91,EDC_update!$C$2:$C$450,1,FALSE),VLOOKUP($A91,EDC_update!$B$2:$B$450,1,FALSE)),VLOOKUP($C91,EDC_update!$L$2:$L$450,1,FALSE))</f>
        <v>#N/A</v>
      </c>
      <c r="K91" s="76" t="e">
        <f>IF($C91="-",IF($A91="-",IF(VLOOKUP($D91,'sin-list 180320_update'!$C$2:$S$835,3,FALSE)="",NA(),VLOOKUP($D91,'sin-list 180320_update'!$C$2:$S$835,3,FALSE)),IF(VLOOKUP($A91,'sin-list 180320_update'!$A$2:$S$835,5,FALSE)="",NA(),VLOOKUP($A91,'sin-list 180320_update'!$A$2:$S$835,5,FALSE))),IF(VLOOKUP($C91,'sin-list 180320_update'!$B$2:$S$835,4,FALSE)="",NA(),VLOOKUP($C91,'sin-list 180320_update'!$B$2:$S$835,4,FALSE)))</f>
        <v>#N/A</v>
      </c>
      <c r="L91" s="76" t="e">
        <f>IF($C91="-",IF($A91="-",VLOOKUP($D91,'sin-list 180320_update'!$C$2:$S$835,6,FALSE),VLOOKUP($A91,'sin-list 180320_update'!$A$2:$S$835,8,FALSE)),VLOOKUP($C91,'sin-list 180320_update'!$B$2:$S$835,7,FALSE))</f>
        <v>#N/A</v>
      </c>
      <c r="M91" s="76" t="e">
        <f>IF($C91="-",IF($A91="-",IF(VLOOKUP($D91,'sin-list 180320_update'!$C$2:$S$835,8,FALSE)="",NA(),VLOOKUP($D91,'sin-list 180320_update'!$C$2:$S$835,8,FALSE)),IF(VLOOKUP($A91,'sin-list 180320_update'!$A$2:$S$835,10,FALSE)="",NA(),VLOOKUP($A91,'sin-list 180320_update'!$A$2:$S$835,10,FALSE))),IF(VLOOKUP($C91,'sin-list 180320_update'!$B$2:$S$835,9,FALSE)="",NA(),VLOOKUP($C91,'sin-list 180320_update'!$B$2:$S$835,9,FALSE)))</f>
        <v>#N/A</v>
      </c>
      <c r="N91" s="76" t="e">
        <f>IF($C91="-",IF($A91="-",IF(VLOOKUP($D91,'REACH Bilaga XVII_update'!$A$5:$E$131,4,FALSE)="",NA(),VLOOKUP($D91,'REACH Bilaga XVII_update'!$A$5:$E$131,4,FALSE)),IF(VLOOKUP($A91,'REACH Bilaga XVII_update'!$C$5:$D$131,2,FALSE)="",NA(),VLOOKUP($A91,'REACH Bilaga XVII_update'!$C$5:$D$131,2,FALSE))),IF(VLOOKUP($C91,'REACH Bilaga XVII_update'!$B$5:$D$131,3,FALSE)="",NA(),VLOOKUP($C91,'REACH Bilaga XVII_update'!$B$5:$D$131,3,FALSE)))</f>
        <v>#N/A</v>
      </c>
      <c r="O91" s="76" t="e">
        <f>IF($C91="-",IF($A91="-",IF(VLOOKUP($D91,' REACH Bilaga 59_update'!$A$5:$E$210,5,FALSE)="",NA(),VLOOKUP($D91,' REACH Bilaga 59_update'!$A$5:$E$210,5,FALSE)),IF(VLOOKUP($A91,' REACH Bilaga 59_update'!$D$5:$E$210,2,FALSE)="",NA(),VLOOKUP($A91,' REACH Bilaga 59_update'!$D$5:$E$210,2,FALSE))),IF(VLOOKUP($C91,' REACH Bilaga 59_update'!$C$5:$E$210,3,FALSE)="",NA(),VLOOKUP($C91,' REACH Bilaga 59_update'!$C$5:$E$210,3,FALSE)))</f>
        <v>#N/A</v>
      </c>
      <c r="P91" s="76" t="e">
        <f>IF(C91="-",IF(A91="-",IFERROR(VLOOKUP($D91,' REACH Bilaga 59_update'!$A$5:$F$210,MATCH(Sammanfattning!P$1,' REACH Bilaga 59_update'!$A$4:$F$4,0),FALSE),VLOOKUP($D91,'REACH Bilaga XIV_update'!$A$4:$H$110,MATCH(Sammanfattning!P$1,'REACH Bilaga XIV_update'!$A$4:$H$4,0),FALSE)),IFERROR(VLOOKUP($A91,' REACH Bilaga 59_update'!$D$5:$F$210,MATCH(Sammanfattning!P$1,' REACH Bilaga 59_update'!$D$4:$F$4,0),FALSE),VLOOKUP($A91,'REACH Bilaga XIV_update'!$D$4:$H$110,MATCH(Sammanfattning!P$1,'REACH Bilaga XIV_update'!$D$4:$H$4,0),FALSE))),IFERROR(VLOOKUP($C91,' REACH Bilaga 59_update'!$C$5:$F$210,MATCH(Sammanfattning!P$1,' REACH Bilaga 59_update'!$C$4:$F$4,0),FALSE),VLOOKUP($C91,'REACH Bilaga XIV_update'!$C$4:$H$110,MATCH(Sammanfattning!P$1,'REACH Bilaga XIV_update'!$C$4:$H$4,0),FALSE)))</f>
        <v>#N/A</v>
      </c>
      <c r="Q91" s="76" t="e">
        <f>IF($C91="-",IF($A91="-",IF(VLOOKUP($D91,'REACH Bilaga XIV_update'!$A$5:$I$110,9,FALSE)="",NA(),VLOOKUP($D91,'REACH Bilaga XIV_update'!$A$5:$I$110,9,FALSE)),IF(VLOOKUP($A91,'REACH Bilaga XIV_update'!$D$5:$I$110,6,FALSE)="",NA(),VLOOKUP($A91,'REACH Bilaga XIV_update'!$D$5:$I$110,6,FALSE))),IF(VLOOKUP($C91,'REACH Bilaga XIV_update'!$C$5:$I$110,7,FALSE)="",NA(),VLOOKUP($C91,'REACH Bilaga XIV_update'!$C$5:$I$110,7,FALSE)))</f>
        <v>#N/A</v>
      </c>
      <c r="R91" s="76" t="e">
        <f>IF($C91="-",IF($A91="-",IF(VLOOKUP($D91,CoRAP_update!$A$5:$O$376,15,FALSE)="",NA(),VLOOKUP($D91,CoRAP_update!$A$5:$O$376,15,FALSE)),IF(VLOOKUP($A91,CoRAP_update!$D$5:$O$376,12,FALSE)="",NA(),VLOOKUP($A91,CoRAP_update!$D$5:$O$376,12,FALSE))),IF(VLOOKUP($C91,CoRAP_update!$C$5:$O$376,13,FALSE)="",NA(),VLOOKUP($C91,CoRAP_update!$C$5:$O$376,13,FALSE)))</f>
        <v>#N/A</v>
      </c>
      <c r="S91" s="144" t="str">
        <f>IF($C91="-",IF($A91="-",VLOOKUP($D91,CoRAP_update!$A$5:$J$376,MATCH(Sammanfattning!S$1,CoRAP_update!$A$4:$J$4,0),FALSE),VLOOKUP($A91,CoRAP_update!$D$5:$J$376,MATCH(Sammanfattning!S$1,CoRAP_update!$D$4:$J$4,0),FALSE)),VLOOKUP($C91,CoRAP_update!$C$5:$J$376,MATCH(Sammanfattning!S$1,CoRAP_update!$C$4:$J$4,0),FALSE))</f>
        <v>Suspected Reprotoxic#Potential endocrine disruptor#Suspected PBT/vPvB#Consumer use#Exposure of environment#Exposure of workers#High (aggregated) tonnage#Wide dispersive use</v>
      </c>
      <c r="T91" s="76" t="e">
        <f>IF($A91="-",VLOOKUP($D91,EDC_update!$C$2:$F$450,4,FALSE),VLOOKUP($A91,EDC_update!$B$2:$F$450,5,FALSE))</f>
        <v>#N/A</v>
      </c>
      <c r="V91" s="78">
        <f>IF(IFERROR(SEARCH("PBT",P91),99)=99,IF(IFERROR(SEARCH("suspected PBT",S91),99)=99,IF(IFERROR(SEARCH("concluded to be PBT",K91),99)=99,IF(IFERROR(SEARCH("PBT",S91),99)=99,IF(IFERROR(SEARCH("PBT cand",L91),99)=99,IF(IFERROR(SEARCH("PBT",L91),99)=99,IF(IFERROR(SEARCH("persistent, bioackumulative and toxic properties",K91),99)=99,0,Scoring!$E$3),Scoring!$E$3),Scoring!$E$7),Scoring!$E$3),Scoring!$E$5),Scoring!$E$6),Scoring!$E$3)</f>
        <v>0.7</v>
      </c>
      <c r="W91" s="78">
        <f>IF(IFERROR(SEARCH("vPvB",P91),99)=99,IF(IFERROR(SEARCH("suspected pbt/vPvB",S91),99)=99,IF(IFERROR(SEARCH("vPvB",S91),99)=99,IF(IFERROR(SEARCH("concluded to be a vPvB",S91),99)=99,IF(IFERROR(SEARCH("identified as vPvB",K91),99)=99,IF(IFERROR(SEARCH("concluded to be a vPvB",K91),99)=99,IF(IFERROR(SEARCH("concluded to be both pbt and vPvB",S91),99)=99,IF(IFERROR(SEARCH("concluded to be both pbt and vPvB",K91),99)=99,0,Scoring!$E$5),Scoring!$E$5),Scoring!$E$5),Scoring!$E$5),Scoring!$E$5),Scoring!$E$4),Scoring!$E$6),Scoring!$E$4)</f>
        <v>0.7</v>
      </c>
      <c r="X91" s="78">
        <f>IF(IFERROR(SEARCH("H410",N91),99)=99,IF(IFERROR(SEARCH("H410",O91),99)=99,IF(IFERROR(SEARCH("H410",Q91),99)=99,IF(IFERROR(SEARCH("H410",M91),99)=99,IF(IFERROR(SEARCH("H410",R91),99)=99,IF(IFERROR(SEARCH("H411",N91),99)=99,IF(IFERROR(SEARCH("H411",O91),99)=99,IF(IFERROR(SEARCH("H411",Q91),99)=99,IF(IFERROR(SEARCH("H411",M91),99)=99,IF(IFERROR(SEARCH("H411",R91),99)=99,IF(IFERROR(SEARCH("H413",N91),99)=99,IF(IFERROR(SEARCH("H413",O91),99)=99,IF(IFERROR(SEARCH("H413",Q91),99)=99,IF(IFERROR(SEARCH("H413",M91),99)=99,IF(IFERROR(SEARCH("H413",R91),99)=99,IF(IFERROR(SEARCH("H412",N91),99)=99,IF(IFERROR(SEARCH("H412",O91),99)=99,IF(IFERROR(SEARCH("H412",Q91),99)=99,IF(IFERROR(SEARCH("H412",M91),99)=99,IF(IFERROR(SEARCH("H412",R91),99)=99,0,Scoring!$E$2),Scoring!$E$2),Scoring!$E$2),Scoring!$E$2),Scoring!$E$2),Scoring!$E$2),Scoring!$E$2),Scoring!$E$2),Scoring!$E$2),Scoring!$E$2),Scoring!$E$2),Scoring!$E$2),Scoring!$E$2),Scoring!$E$2),Scoring!$E$2),Scoring!$E$2),Scoring!$E$2),Scoring!$E$2),Scoring!$E$2),Scoring!$E$2)</f>
        <v>0</v>
      </c>
      <c r="Y91" s="78">
        <f>IF(IFERROR(SEARCH("CMR",K91),99)=99,IF(IFERROR(SEARCH("Suspected CMR",S91),99)=99,IF(IFERROR(SEARCH("CMR",S91),99)=99,0,Scoring!$E$8),Scoring!$E$9),Scoring!$E$8)</f>
        <v>0</v>
      </c>
      <c r="Z91" s="78">
        <f>IF(IFERROR(SEARCH("H350",N91),99)=99,IF(IFERROR(SEARCH("H350",O91),99)=99,IF(IFERROR(SEARCH("H350",Q91),99)=99,IF(IFERROR(SEARCH("H350",M91),99)=99,IF(IFERROR(SEARCH("H350",R91),99)=99,IF(IFERROR(SEARCH("H351",N91),99)=99,IF(IFERROR(SEARCH("H351",O91),99)=99,IF(IFERROR(SEARCH("H351",Q91),99)=99,IF(IFERROR(SEARCH("H351",M91),99)=99,IF(IFERROR(SEARCH("H351",R91),99)=99,IF(IFERROR(SEARCH("carcinogenic",P91),99)=99,IF(IFERROR(SEARCH("suspected carcinogenic",S91),99)=99,0,Scoring!$E$12),Scoring!$E$11),Scoring!$E$10),Scoring!$E$10),Scoring!$E$10),Scoring!$E$10),Scoring!$E$10),Scoring!$E$10),Scoring!$E$10),Scoring!$E$10),Scoring!$E$10),Scoring!$E$10)</f>
        <v>0</v>
      </c>
      <c r="AA91" s="78">
        <f>IF(IFERROR(SEARCH("H340",N91),99)=99,IF(IFERROR(SEARCH("H340",O91),99)=99,IF(IFERROR(SEARCH("H340",Q91),99)=99,IF(IFERROR(SEARCH("H340",M91),99)=99,IF(IFERROR(SEARCH("H340",R91),99)=99,IF(IFERROR(SEARCH("H341",N91),99)=99,IF(IFERROR(SEARCH("H341",O91),99)=99,IF(IFERROR(SEARCH("H341",Q91),99)=99,IF(IFERROR(SEARCH("H341",M91),99)=99,IF(IFERROR(SEARCH("H341",R91),99)=99,IF(IFERROR(SEARCH("mutagenic",P91),99)=99,IF(IFERROR(SEARCH("suspected mutagenic",S91),99)=99,0,Scoring!$E$15),Scoring!$E$14),Scoring!$E$13),Scoring!$E$13),Scoring!$E$13),Scoring!$E$13),Scoring!$E$13),Scoring!$E$13),Scoring!$E$13),Scoring!$E$13),Scoring!$E$13),Scoring!$E$13)</f>
        <v>0</v>
      </c>
      <c r="AB91" s="78">
        <f>IF(IFERROR(SEARCH("H360",N91),99)=99,IF(IFERROR(SEARCH("H360",O91),99)=99,IF(IFERROR(SEARCH("H360",Q91),99)=99,IF(IFERROR(SEARCH("H360",M91),99)=99,IF(IFERROR(SEARCH("H360",R91),99)=99,IF(IFERROR(SEARCH("H361",N91),99)=99,IF(IFERROR(SEARCH("H361",O91),99)=99,IF(IFERROR(SEARCH("H361",Q91),99)=99,IF(IFERROR(SEARCH("H361",M91),99)=99,IF(IFERROR(SEARCH("H361",R91),99)=99,IF(IFERROR(SEARCH("reproduction",P91),99)=99,IF(IFERROR(SEARCH("suspected reprotoxic",S91),99)=99,IF(IFERROR(SEARCH("reprotoxic",S91),99)=99,IF(IFERROR(SEARCH("reprotoxic",K91),99)=99,0,Scoring!$E$18),Scoring!$E$18),Scoring!$E$19),Scoring!$E$17),Scoring!$E$16),Scoring!$E$16),Scoring!$E$16),Scoring!$E$16),Scoring!$E$16),Scoring!$E$16),Scoring!$E$16),Scoring!$E$16),Scoring!$E$16),Scoring!$E$16)</f>
        <v>0.7</v>
      </c>
      <c r="AC91" s="78">
        <f>IF(IFERROR(SEARCH("57f",L91),99)=99,IF(IFERROR(SEARCH("57(f)",P91),99)=99,0,Scoring!$E$20),Scoring!$E$20)</f>
        <v>0</v>
      </c>
      <c r="AD91" s="78">
        <f>IF(IFERROR(SEARCH("CAT1",T91),99)=99,IF(IFERROR(SEARCH("CAT2",T91),99)=99,IF(IFERROR(SEARCH("CAT3",T91),99)=99,IF(IFERROR(SEARCH("concluded to be endocrine",K91),99)=99,IF(IFERROR(SEARCH("categorised as endocrine",K91),99)=99,IF(IFERROR(SEARCH("endocrine disrupting",P91),99)=99,IF(IFERROR(SEARCH("endocrine disrupting",K91),99)=99,IF(IFERROR(SEARCH("suspected endocrine",S91),99)=99,IF(IFERROR(SEARCH("potential endocrine",S91),99)=99,0,Scoring!$E$25),Scoring!$E$25),Scoring!$E$24),Scoring!$E$24),Scoring!$E$24),Scoring!$E$24),Scoring!$E$23),Scoring!$E$22),Scoring!$E$21)</f>
        <v>0.5</v>
      </c>
      <c r="AE91" s="78">
        <f>IF(IFERROR(SEARCH("suspected sensitiser",S91),99)=99,IF(IFERROR(SEARCH("sensitiser",S91),99)=99,IF(IFERROR(SEARCH("other hazard based concern",S91),99)=99,0,Scoring!$E$28),Scoring!$E$26),Scoring!$E$27)</f>
        <v>0</v>
      </c>
      <c r="AF91" s="78">
        <f>IF(IFERROR(M91,1)=1,IF(IFERROR(N91,1)=1,IF(IFERROR(O91,1)=1,IF(IFERROR(Q91,1)=1,IF(IFERROR(R91,1)=1,IF(IFERROR(T91,1)=1,IF(IFERROR(K91,1)=1,IF(IFERROR(P91,1)=1,IF(IFERROR(S91,1)=1,Scoring!$E$29,0),0),0),0),0),0),0),0),0)</f>
        <v>0</v>
      </c>
      <c r="AG91" s="78">
        <f t="shared" si="13"/>
        <v>2.5999999999999996</v>
      </c>
      <c r="AI91" s="93"/>
      <c r="AJ91" s="94"/>
      <c r="AK91" s="76"/>
      <c r="AL91" s="75"/>
      <c r="AN91" s="79"/>
      <c r="AO91" s="79"/>
      <c r="AP91" s="79"/>
      <c r="AQ91" s="79"/>
      <c r="AR91" s="79"/>
      <c r="AS91" s="78"/>
      <c r="AU91" s="79">
        <f>IF(IFERROR(F91,99)=99,IF(IFERROR(G91,99)=99,IF(IFERROR(H91,99)=99,IF(IFERROR(I91,99)=99,IF(IFERROR(E91,99)=99,IF(IFERROR(J91,99)=99,0,Scoring!$B$7),Scoring!$B$3),Scoring!$B$2),Scoring!$B$6),Scoring!$B$5),Scoring!$B$4)</f>
        <v>0.5</v>
      </c>
      <c r="AV91" s="78">
        <f t="shared" si="14"/>
        <v>1.2999999999999998</v>
      </c>
      <c r="AW91" s="78"/>
      <c r="AX91" s="66"/>
      <c r="AY91" s="78"/>
      <c r="AZ91" s="76"/>
      <c r="BA91" s="76"/>
      <c r="BB91" s="76"/>
    </row>
    <row r="92" spans="1:54" x14ac:dyDescent="0.25">
      <c r="A92" s="77" t="s">
        <v>30</v>
      </c>
      <c r="B92" s="76" t="str">
        <f t="shared" si="18"/>
        <v>941-303-6</v>
      </c>
      <c r="C92" s="77" t="s">
        <v>5843</v>
      </c>
      <c r="D92" s="77" t="s">
        <v>5842</v>
      </c>
      <c r="E92" s="76" t="e">
        <f>IF(C92="-",IF(A92="-",VLOOKUP(D92,'sin-list 180320_update'!$C$2:$C$835,1,FALSE),VLOOKUP(A92,'sin-list 180320_update'!$A$2:$A$835,1,FALSE)),VLOOKUP(C92,'sin-list 180320_update'!$B$2:$B$835,1,FALSE))</f>
        <v>#N/A</v>
      </c>
      <c r="F92" s="76" t="e">
        <f>IF($C92="-",IF($A92="-",VLOOKUP($D92,'REACH Bilaga XVII_update'!$A$5:$A$131,1,FALSE),VLOOKUP($A92,'REACH Bilaga XVII_update'!$C$5:$C$131,1,FALSE)),VLOOKUP($C92,'REACH Bilaga XVII_update'!$B$5:$B$131,1,FALSE))</f>
        <v>#N/A</v>
      </c>
      <c r="G92" s="76" t="e">
        <f>IF($C92="-",IF($A92="-",VLOOKUP($D92,' REACH Bilaga 59_update'!$A$5:$A$210,1,FALSE),VLOOKUP($A92,' REACH Bilaga 59_update'!$D$5:$D$210,1,FALSE)),VLOOKUP($C92,' REACH Bilaga 59_update'!$C$5:$C$210,1,FALSE))</f>
        <v>#N/A</v>
      </c>
      <c r="H92" s="76" t="e">
        <f>IF($C92="-",IF($A92="-",VLOOKUP($D92,'REACH Bilaga XIV_update'!$A$5:$A$110,1,FALSE),VLOOKUP($A92,'REACH Bilaga XIV_update'!$D$5:$D$110,1,FALSE)),VLOOKUP($C92,'REACH Bilaga XIV_update'!$C$5:$C$110,1,FALSE))</f>
        <v>#N/A</v>
      </c>
      <c r="I92" s="76" t="str">
        <f>IF($C92="-",IF($A92="-",VLOOKUP($D92,CoRAP_update!$A$5:$A$376,1,FALSE),VLOOKUP($A92,CoRAP_update!$D$5:$D$376,1,FALSE)),VLOOKUP($C92,CoRAP_update!$C$5:$C$376,1,FALSE))</f>
        <v>941-303-6</v>
      </c>
      <c r="J92" s="76" t="e">
        <f>IF($C92="-",IF($A92="-",VLOOKUP($D92,EDC_update!$C$2:$C$450,1,FALSE),VLOOKUP($A92,EDC_update!$B$2:$B$450,1,FALSE)),VLOOKUP($C92,EDC_update!$L$2:$L$450,1,FALSE))</f>
        <v>#N/A</v>
      </c>
      <c r="K92" s="76" t="e">
        <f>IF($C92="-",IF($A92="-",IF(VLOOKUP($D92,'sin-list 180320_update'!$C$2:$S$835,3,FALSE)="",NA(),VLOOKUP($D92,'sin-list 180320_update'!$C$2:$S$835,3,FALSE)),IF(VLOOKUP($A92,'sin-list 180320_update'!$A$2:$S$835,5,FALSE)="",NA(),VLOOKUP($A92,'sin-list 180320_update'!$A$2:$S$835,5,FALSE))),IF(VLOOKUP($C92,'sin-list 180320_update'!$B$2:$S$835,4,FALSE)="",NA(),VLOOKUP($C92,'sin-list 180320_update'!$B$2:$S$835,4,FALSE)))</f>
        <v>#N/A</v>
      </c>
      <c r="L92" s="76" t="e">
        <f>IF($C92="-",IF($A92="-",VLOOKUP($D92,'sin-list 180320_update'!$C$2:$S$835,6,FALSE),VLOOKUP($A92,'sin-list 180320_update'!$A$2:$S$835,8,FALSE)),VLOOKUP($C92,'sin-list 180320_update'!$B$2:$S$835,7,FALSE))</f>
        <v>#N/A</v>
      </c>
      <c r="M92" s="76" t="e">
        <f>IF($C92="-",IF($A92="-",IF(VLOOKUP($D92,'sin-list 180320_update'!$C$2:$S$835,8,FALSE)="",NA(),VLOOKUP($D92,'sin-list 180320_update'!$C$2:$S$835,8,FALSE)),IF(VLOOKUP($A92,'sin-list 180320_update'!$A$2:$S$835,10,FALSE)="",NA(),VLOOKUP($A92,'sin-list 180320_update'!$A$2:$S$835,10,FALSE))),IF(VLOOKUP($C92,'sin-list 180320_update'!$B$2:$S$835,9,FALSE)="",NA(),VLOOKUP($C92,'sin-list 180320_update'!$B$2:$S$835,9,FALSE)))</f>
        <v>#N/A</v>
      </c>
      <c r="N92" s="76" t="e">
        <f>IF($C92="-",IF($A92="-",IF(VLOOKUP($D92,'REACH Bilaga XVII_update'!$A$5:$E$131,4,FALSE)="",NA(),VLOOKUP($D92,'REACH Bilaga XVII_update'!$A$5:$E$131,4,FALSE)),IF(VLOOKUP($A92,'REACH Bilaga XVII_update'!$C$5:$D$131,2,FALSE)="",NA(),VLOOKUP($A92,'REACH Bilaga XVII_update'!$C$5:$D$131,2,FALSE))),IF(VLOOKUP($C92,'REACH Bilaga XVII_update'!$B$5:$D$131,3,FALSE)="",NA(),VLOOKUP($C92,'REACH Bilaga XVII_update'!$B$5:$D$131,3,FALSE)))</f>
        <v>#N/A</v>
      </c>
      <c r="O92" s="76" t="e">
        <f>IF($C92="-",IF($A92="-",IF(VLOOKUP($D92,' REACH Bilaga 59_update'!$A$5:$E$210,5,FALSE)="",NA(),VLOOKUP($D92,' REACH Bilaga 59_update'!$A$5:$E$210,5,FALSE)),IF(VLOOKUP($A92,' REACH Bilaga 59_update'!$D$5:$E$210,2,FALSE)="",NA(),VLOOKUP($A92,' REACH Bilaga 59_update'!$D$5:$E$210,2,FALSE))),IF(VLOOKUP($C92,' REACH Bilaga 59_update'!$C$5:$E$210,3,FALSE)="",NA(),VLOOKUP($C92,' REACH Bilaga 59_update'!$C$5:$E$210,3,FALSE)))</f>
        <v>#N/A</v>
      </c>
      <c r="P92" s="76" t="e">
        <f>IF(C92="-",IF(A92="-",IFERROR(VLOOKUP($D92,' REACH Bilaga 59_update'!$A$5:$F$210,MATCH(Sammanfattning!P$1,' REACH Bilaga 59_update'!$A$4:$F$4,0),FALSE),VLOOKUP($D92,'REACH Bilaga XIV_update'!$A$4:$H$110,MATCH(Sammanfattning!P$1,'REACH Bilaga XIV_update'!$A$4:$H$4,0),FALSE)),IFERROR(VLOOKUP($A92,' REACH Bilaga 59_update'!$D$5:$F$210,MATCH(Sammanfattning!P$1,' REACH Bilaga 59_update'!$D$4:$F$4,0),FALSE),VLOOKUP($A92,'REACH Bilaga XIV_update'!$D$4:$H$110,MATCH(Sammanfattning!P$1,'REACH Bilaga XIV_update'!$D$4:$H$4,0),FALSE))),IFERROR(VLOOKUP($C92,' REACH Bilaga 59_update'!$C$5:$F$210,MATCH(Sammanfattning!P$1,' REACH Bilaga 59_update'!$C$4:$F$4,0),FALSE),VLOOKUP($C92,'REACH Bilaga XIV_update'!$C$4:$H$110,MATCH(Sammanfattning!P$1,'REACH Bilaga XIV_update'!$C$4:$H$4,0),FALSE)))</f>
        <v>#N/A</v>
      </c>
      <c r="Q92" s="76" t="e">
        <f>IF($C92="-",IF($A92="-",IF(VLOOKUP($D92,'REACH Bilaga XIV_update'!$A$5:$I$110,9,FALSE)="",NA(),VLOOKUP($D92,'REACH Bilaga XIV_update'!$A$5:$I$110,9,FALSE)),IF(VLOOKUP($A92,'REACH Bilaga XIV_update'!$D$5:$I$110,6,FALSE)="",NA(),VLOOKUP($A92,'REACH Bilaga XIV_update'!$D$5:$I$110,6,FALSE))),IF(VLOOKUP($C92,'REACH Bilaga XIV_update'!$C$5:$I$110,7,FALSE)="",NA(),VLOOKUP($C92,'REACH Bilaga XIV_update'!$C$5:$I$110,7,FALSE)))</f>
        <v>#N/A</v>
      </c>
      <c r="R92" s="76" t="e">
        <f>IF($C92="-",IF($A92="-",IF(VLOOKUP($D92,CoRAP_update!$A$5:$O$376,15,FALSE)="",NA(),VLOOKUP($D92,CoRAP_update!$A$5:$O$376,15,FALSE)),IF(VLOOKUP($A92,CoRAP_update!$D$5:$O$376,12,FALSE)="",NA(),VLOOKUP($A92,CoRAP_update!$D$5:$O$376,12,FALSE))),IF(VLOOKUP($C92,CoRAP_update!$C$5:$O$376,13,FALSE)="",NA(),VLOOKUP($C92,CoRAP_update!$C$5:$O$376,13,FALSE)))</f>
        <v>#N/A</v>
      </c>
      <c r="S92" s="144" t="str">
        <f>IF($C92="-",IF($A92="-",VLOOKUP($D92,CoRAP_update!$A$5:$J$376,MATCH(Sammanfattning!S$1,CoRAP_update!$A$4:$J$4,0),FALSE),VLOOKUP($A92,CoRAP_update!$D$5:$J$376,MATCH(Sammanfattning!S$1,CoRAP_update!$D$4:$J$4,0),FALSE)),VLOOKUP($C92,CoRAP_update!$C$5:$J$376,MATCH(Sammanfattning!S$1,CoRAP_update!$C$4:$J$4,0),FALSE))</f>
        <v>Suspected Reprotoxic#Potential endocrine disruptor#Suspected PBT/vPvB#Consumer use#Exposure of environment</v>
      </c>
      <c r="T92" s="76" t="e">
        <f>IF($A92="-",VLOOKUP($D92,EDC_update!$C$2:$F$450,4,FALSE),VLOOKUP($A92,EDC_update!$B$2:$F$450,5,FALSE))</f>
        <v>#N/A</v>
      </c>
      <c r="V92" s="78">
        <f>IF(IFERROR(SEARCH("PBT",P92),99)=99,IF(IFERROR(SEARCH("suspected PBT",S92),99)=99,IF(IFERROR(SEARCH("concluded to be PBT",K92),99)=99,IF(IFERROR(SEARCH("PBT",S92),99)=99,IF(IFERROR(SEARCH("PBT cand",L92),99)=99,IF(IFERROR(SEARCH("PBT",L92),99)=99,IF(IFERROR(SEARCH("persistent, bioackumulative and toxic properties",K92),99)=99,0,Scoring!$E$3),Scoring!$E$3),Scoring!$E$7),Scoring!$E$3),Scoring!$E$5),Scoring!$E$6),Scoring!$E$3)</f>
        <v>0.7</v>
      </c>
      <c r="W92" s="78">
        <f>IF(IFERROR(SEARCH("vPvB",P92),99)=99,IF(IFERROR(SEARCH("suspected pbt/vPvB",S92),99)=99,IF(IFERROR(SEARCH("vPvB",S92),99)=99,IF(IFERROR(SEARCH("concluded to be a vPvB",S92),99)=99,IF(IFERROR(SEARCH("identified as vPvB",K92),99)=99,IF(IFERROR(SEARCH("concluded to be a vPvB",K92),99)=99,IF(IFERROR(SEARCH("concluded to be both pbt and vPvB",S92),99)=99,IF(IFERROR(SEARCH("concluded to be both pbt and vPvB",K92),99)=99,0,Scoring!$E$5),Scoring!$E$5),Scoring!$E$5),Scoring!$E$5),Scoring!$E$5),Scoring!$E$4),Scoring!$E$6),Scoring!$E$4)</f>
        <v>0.7</v>
      </c>
      <c r="X92" s="78">
        <f>IF(IFERROR(SEARCH("H410",N92),99)=99,IF(IFERROR(SEARCH("H410",O92),99)=99,IF(IFERROR(SEARCH("H410",Q92),99)=99,IF(IFERROR(SEARCH("H410",M92),99)=99,IF(IFERROR(SEARCH("H410",R92),99)=99,IF(IFERROR(SEARCH("H411",N92),99)=99,IF(IFERROR(SEARCH("H411",O92),99)=99,IF(IFERROR(SEARCH("H411",Q92),99)=99,IF(IFERROR(SEARCH("H411",M92),99)=99,IF(IFERROR(SEARCH("H411",R92),99)=99,IF(IFERROR(SEARCH("H413",N92),99)=99,IF(IFERROR(SEARCH("H413",O92),99)=99,IF(IFERROR(SEARCH("H413",Q92),99)=99,IF(IFERROR(SEARCH("H413",M92),99)=99,IF(IFERROR(SEARCH("H413",R92),99)=99,IF(IFERROR(SEARCH("H412",N92),99)=99,IF(IFERROR(SEARCH("H412",O92),99)=99,IF(IFERROR(SEARCH("H412",Q92),99)=99,IF(IFERROR(SEARCH("H412",M92),99)=99,IF(IFERROR(SEARCH("H412",R92),99)=99,0,Scoring!$E$2),Scoring!$E$2),Scoring!$E$2),Scoring!$E$2),Scoring!$E$2),Scoring!$E$2),Scoring!$E$2),Scoring!$E$2),Scoring!$E$2),Scoring!$E$2),Scoring!$E$2),Scoring!$E$2),Scoring!$E$2),Scoring!$E$2),Scoring!$E$2),Scoring!$E$2),Scoring!$E$2),Scoring!$E$2),Scoring!$E$2),Scoring!$E$2)</f>
        <v>0</v>
      </c>
      <c r="Y92" s="78">
        <f>IF(IFERROR(SEARCH("CMR",K92),99)=99,IF(IFERROR(SEARCH("Suspected CMR",S92),99)=99,IF(IFERROR(SEARCH("CMR",S92),99)=99,0,Scoring!$E$8),Scoring!$E$9),Scoring!$E$8)</f>
        <v>0</v>
      </c>
      <c r="Z92" s="78">
        <f>IF(IFERROR(SEARCH("H350",N92),99)=99,IF(IFERROR(SEARCH("H350",O92),99)=99,IF(IFERROR(SEARCH("H350",Q92),99)=99,IF(IFERROR(SEARCH("H350",M92),99)=99,IF(IFERROR(SEARCH("H350",R92),99)=99,IF(IFERROR(SEARCH("H351",N92),99)=99,IF(IFERROR(SEARCH("H351",O92),99)=99,IF(IFERROR(SEARCH("H351",Q92),99)=99,IF(IFERROR(SEARCH("H351",M92),99)=99,IF(IFERROR(SEARCH("H351",R92),99)=99,IF(IFERROR(SEARCH("carcinogenic",P92),99)=99,IF(IFERROR(SEARCH("suspected carcinogenic",S92),99)=99,0,Scoring!$E$12),Scoring!$E$11),Scoring!$E$10),Scoring!$E$10),Scoring!$E$10),Scoring!$E$10),Scoring!$E$10),Scoring!$E$10),Scoring!$E$10),Scoring!$E$10),Scoring!$E$10),Scoring!$E$10)</f>
        <v>0</v>
      </c>
      <c r="AA92" s="78">
        <f>IF(IFERROR(SEARCH("H340",N92),99)=99,IF(IFERROR(SEARCH("H340",O92),99)=99,IF(IFERROR(SEARCH("H340",Q92),99)=99,IF(IFERROR(SEARCH("H340",M92),99)=99,IF(IFERROR(SEARCH("H340",R92),99)=99,IF(IFERROR(SEARCH("H341",N92),99)=99,IF(IFERROR(SEARCH("H341",O92),99)=99,IF(IFERROR(SEARCH("H341",Q92),99)=99,IF(IFERROR(SEARCH("H341",M92),99)=99,IF(IFERROR(SEARCH("H341",R92),99)=99,IF(IFERROR(SEARCH("mutagenic",P92),99)=99,IF(IFERROR(SEARCH("suspected mutagenic",S92),99)=99,0,Scoring!$E$15),Scoring!$E$14),Scoring!$E$13),Scoring!$E$13),Scoring!$E$13),Scoring!$E$13),Scoring!$E$13),Scoring!$E$13),Scoring!$E$13),Scoring!$E$13),Scoring!$E$13),Scoring!$E$13)</f>
        <v>0</v>
      </c>
      <c r="AB92" s="78">
        <f>IF(IFERROR(SEARCH("H360",N92),99)=99,IF(IFERROR(SEARCH("H360",O92),99)=99,IF(IFERROR(SEARCH("H360",Q92),99)=99,IF(IFERROR(SEARCH("H360",M92),99)=99,IF(IFERROR(SEARCH("H360",R92),99)=99,IF(IFERROR(SEARCH("H361",N92),99)=99,IF(IFERROR(SEARCH("H361",O92),99)=99,IF(IFERROR(SEARCH("H361",Q92),99)=99,IF(IFERROR(SEARCH("H361",M92),99)=99,IF(IFERROR(SEARCH("H361",R92),99)=99,IF(IFERROR(SEARCH("reproduction",P92),99)=99,IF(IFERROR(SEARCH("suspected reprotoxic",S92),99)=99,IF(IFERROR(SEARCH("reprotoxic",S92),99)=99,IF(IFERROR(SEARCH("reprotoxic",K92),99)=99,0,Scoring!$E$18),Scoring!$E$18),Scoring!$E$19),Scoring!$E$17),Scoring!$E$16),Scoring!$E$16),Scoring!$E$16),Scoring!$E$16),Scoring!$E$16),Scoring!$E$16),Scoring!$E$16),Scoring!$E$16),Scoring!$E$16),Scoring!$E$16)</f>
        <v>0.7</v>
      </c>
      <c r="AC92" s="78">
        <f>IF(IFERROR(SEARCH("57f",L92),99)=99,IF(IFERROR(SEARCH("57(f)",P92),99)=99,0,Scoring!$E$20),Scoring!$E$20)</f>
        <v>0</v>
      </c>
      <c r="AD92" s="78">
        <f>IF(IFERROR(SEARCH("CAT1",T92),99)=99,IF(IFERROR(SEARCH("CAT2",T92),99)=99,IF(IFERROR(SEARCH("CAT3",T92),99)=99,IF(IFERROR(SEARCH("concluded to be endocrine",K92),99)=99,IF(IFERROR(SEARCH("categorised as endocrine",K92),99)=99,IF(IFERROR(SEARCH("endocrine disrupting",P92),99)=99,IF(IFERROR(SEARCH("endocrine disrupting",K92),99)=99,IF(IFERROR(SEARCH("suspected endocrine",S92),99)=99,IF(IFERROR(SEARCH("potential endocrine",S92),99)=99,0,Scoring!$E$25),Scoring!$E$25),Scoring!$E$24),Scoring!$E$24),Scoring!$E$24),Scoring!$E$24),Scoring!$E$23),Scoring!$E$22),Scoring!$E$21)</f>
        <v>0.5</v>
      </c>
      <c r="AE92" s="78">
        <f>IF(IFERROR(SEARCH("suspected sensitiser",S92),99)=99,IF(IFERROR(SEARCH("sensitiser",S92),99)=99,IF(IFERROR(SEARCH("other hazard based concern",S92),99)=99,0,Scoring!$E$28),Scoring!$E$26),Scoring!$E$27)</f>
        <v>0</v>
      </c>
      <c r="AF92" s="78">
        <f>IF(IFERROR(M92,1)=1,IF(IFERROR(N92,1)=1,IF(IFERROR(O92,1)=1,IF(IFERROR(Q92,1)=1,IF(IFERROR(R92,1)=1,IF(IFERROR(T92,1)=1,IF(IFERROR(K92,1)=1,IF(IFERROR(P92,1)=1,IF(IFERROR(S92,1)=1,Scoring!$E$29,0),0),0),0),0),0),0),0),0)</f>
        <v>0</v>
      </c>
      <c r="AG92" s="78">
        <f t="shared" si="13"/>
        <v>2.5999999999999996</v>
      </c>
      <c r="AI92" s="93"/>
      <c r="AJ92" s="94"/>
      <c r="AK92" s="76"/>
      <c r="AL92" s="75"/>
      <c r="AN92" s="79"/>
      <c r="AO92" s="79"/>
      <c r="AP92" s="79"/>
      <c r="AQ92" s="79"/>
      <c r="AR92" s="79"/>
      <c r="AS92" s="78"/>
      <c r="AU92" s="79">
        <f>IF(IFERROR(F92,99)=99,IF(IFERROR(G92,99)=99,IF(IFERROR(H92,99)=99,IF(IFERROR(I92,99)=99,IF(IFERROR(E92,99)=99,IF(IFERROR(J92,99)=99,0,Scoring!$B$7),Scoring!$B$3),Scoring!$B$2),Scoring!$B$6),Scoring!$B$5),Scoring!$B$4)</f>
        <v>0.5</v>
      </c>
      <c r="AV92" s="78">
        <f t="shared" si="14"/>
        <v>1.2999999999999998</v>
      </c>
      <c r="AW92" s="78"/>
      <c r="AX92" s="66"/>
      <c r="AY92" s="78"/>
      <c r="AZ92" s="76"/>
      <c r="BA92" s="76"/>
      <c r="BB92" s="76"/>
    </row>
    <row r="93" spans="1:54" x14ac:dyDescent="0.25">
      <c r="A93" s="77" t="s">
        <v>5685</v>
      </c>
      <c r="B93" s="76" t="str">
        <f t="shared" si="18"/>
        <v>622-542-2</v>
      </c>
      <c r="C93" s="77" t="s">
        <v>5684</v>
      </c>
      <c r="D93" s="77" t="s">
        <v>5683</v>
      </c>
      <c r="E93" s="76" t="e">
        <f>IF(C93="-",IF(A93="-",VLOOKUP(D93,'sin-list 180320_update'!$C$2:$C$835,1,FALSE),VLOOKUP(A93,'sin-list 180320_update'!$A$2:$A$835,1,FALSE)),VLOOKUP(C93,'sin-list 180320_update'!$B$2:$B$835,1,FALSE))</f>
        <v>#N/A</v>
      </c>
      <c r="F93" s="76" t="e">
        <f>IF($C93="-",IF($A93="-",VLOOKUP($D93,'REACH Bilaga XVII_update'!$A$5:$A$131,1,FALSE),VLOOKUP($A93,'REACH Bilaga XVII_update'!$C$5:$C$131,1,FALSE)),VLOOKUP($C93,'REACH Bilaga XVII_update'!$B$5:$B$131,1,FALSE))</f>
        <v>#N/A</v>
      </c>
      <c r="G93" s="76" t="e">
        <f>IF($C93="-",IF($A93="-",VLOOKUP($D93,' REACH Bilaga 59_update'!$A$5:$A$210,1,FALSE),VLOOKUP($A93,' REACH Bilaga 59_update'!$D$5:$D$210,1,FALSE)),VLOOKUP($C93,' REACH Bilaga 59_update'!$C$5:$C$210,1,FALSE))</f>
        <v>#N/A</v>
      </c>
      <c r="H93" s="76" t="e">
        <f>IF($C93="-",IF($A93="-",VLOOKUP($D93,'REACH Bilaga XIV_update'!$A$5:$A$110,1,FALSE),VLOOKUP($A93,'REACH Bilaga XIV_update'!$D$5:$D$110,1,FALSE)),VLOOKUP($C93,'REACH Bilaga XIV_update'!$C$5:$C$110,1,FALSE))</f>
        <v>#N/A</v>
      </c>
      <c r="I93" s="76" t="str">
        <f>IF($C93="-",IF($A93="-",VLOOKUP($D93,CoRAP_update!$A$5:$A$376,1,FALSE),VLOOKUP($A93,CoRAP_update!$D$5:$D$376,1,FALSE)),VLOOKUP($C93,CoRAP_update!$C$5:$C$376,1,FALSE))</f>
        <v>622-542-2</v>
      </c>
      <c r="J93" s="76" t="e">
        <f>IF($C93="-",IF($A93="-",VLOOKUP($D93,EDC_update!$C$2:$C$450,1,FALSE),VLOOKUP($A93,EDC_update!$B$2:$B$450,1,FALSE)),VLOOKUP($C93,EDC_update!$L$2:$L$450,1,FALSE))</f>
        <v>#N/A</v>
      </c>
      <c r="K93" s="76" t="e">
        <f>IF($C93="-",IF($A93="-",IF(VLOOKUP($D93,'sin-list 180320_update'!$C$2:$S$835,3,FALSE)="",NA(),VLOOKUP($D93,'sin-list 180320_update'!$C$2:$S$835,3,FALSE)),IF(VLOOKUP($A93,'sin-list 180320_update'!$A$2:$S$835,5,FALSE)="",NA(),VLOOKUP($A93,'sin-list 180320_update'!$A$2:$S$835,5,FALSE))),IF(VLOOKUP($C93,'sin-list 180320_update'!$B$2:$S$835,4,FALSE)="",NA(),VLOOKUP($C93,'sin-list 180320_update'!$B$2:$S$835,4,FALSE)))</f>
        <v>#N/A</v>
      </c>
      <c r="L93" s="76" t="e">
        <f>IF($C93="-",IF($A93="-",VLOOKUP($D93,'sin-list 180320_update'!$C$2:$S$835,6,FALSE),VLOOKUP($A93,'sin-list 180320_update'!$A$2:$S$835,8,FALSE)),VLOOKUP($C93,'sin-list 180320_update'!$B$2:$S$835,7,FALSE))</f>
        <v>#N/A</v>
      </c>
      <c r="M93" s="76" t="e">
        <f>IF($C93="-",IF($A93="-",IF(VLOOKUP($D93,'sin-list 180320_update'!$C$2:$S$835,8,FALSE)="",NA(),VLOOKUP($D93,'sin-list 180320_update'!$C$2:$S$835,8,FALSE)),IF(VLOOKUP($A93,'sin-list 180320_update'!$A$2:$S$835,10,FALSE)="",NA(),VLOOKUP($A93,'sin-list 180320_update'!$A$2:$S$835,10,FALSE))),IF(VLOOKUP($C93,'sin-list 180320_update'!$B$2:$S$835,9,FALSE)="",NA(),VLOOKUP($C93,'sin-list 180320_update'!$B$2:$S$835,9,FALSE)))</f>
        <v>#N/A</v>
      </c>
      <c r="N93" s="76" t="e">
        <f>IF($C93="-",IF($A93="-",IF(VLOOKUP($D93,'REACH Bilaga XVII_update'!$A$5:$E$131,4,FALSE)="",NA(),VLOOKUP($D93,'REACH Bilaga XVII_update'!$A$5:$E$131,4,FALSE)),IF(VLOOKUP($A93,'REACH Bilaga XVII_update'!$C$5:$D$131,2,FALSE)="",NA(),VLOOKUP($A93,'REACH Bilaga XVII_update'!$C$5:$D$131,2,FALSE))),IF(VLOOKUP($C93,'REACH Bilaga XVII_update'!$B$5:$D$131,3,FALSE)="",NA(),VLOOKUP($C93,'REACH Bilaga XVII_update'!$B$5:$D$131,3,FALSE)))</f>
        <v>#N/A</v>
      </c>
      <c r="O93" s="76" t="e">
        <f>IF($C93="-",IF($A93="-",IF(VLOOKUP($D93,' REACH Bilaga 59_update'!$A$5:$E$210,5,FALSE)="",NA(),VLOOKUP($D93,' REACH Bilaga 59_update'!$A$5:$E$210,5,FALSE)),IF(VLOOKUP($A93,' REACH Bilaga 59_update'!$D$5:$E$210,2,FALSE)="",NA(),VLOOKUP($A93,' REACH Bilaga 59_update'!$D$5:$E$210,2,FALSE))),IF(VLOOKUP($C93,' REACH Bilaga 59_update'!$C$5:$E$210,3,FALSE)="",NA(),VLOOKUP($C93,' REACH Bilaga 59_update'!$C$5:$E$210,3,FALSE)))</f>
        <v>#N/A</v>
      </c>
      <c r="P93" s="76" t="e">
        <f>IF(C93="-",IF(A93="-",IFERROR(VLOOKUP($D93,' REACH Bilaga 59_update'!$A$5:$F$210,MATCH(Sammanfattning!P$1,' REACH Bilaga 59_update'!$A$4:$F$4,0),FALSE),VLOOKUP($D93,'REACH Bilaga XIV_update'!$A$4:$H$110,MATCH(Sammanfattning!P$1,'REACH Bilaga XIV_update'!$A$4:$H$4,0),FALSE)),IFERROR(VLOOKUP($A93,' REACH Bilaga 59_update'!$D$5:$F$210,MATCH(Sammanfattning!P$1,' REACH Bilaga 59_update'!$D$4:$F$4,0),FALSE),VLOOKUP($A93,'REACH Bilaga XIV_update'!$D$4:$H$110,MATCH(Sammanfattning!P$1,'REACH Bilaga XIV_update'!$D$4:$H$4,0),FALSE))),IFERROR(VLOOKUP($C93,' REACH Bilaga 59_update'!$C$5:$F$210,MATCH(Sammanfattning!P$1,' REACH Bilaga 59_update'!$C$4:$F$4,0),FALSE),VLOOKUP($C93,'REACH Bilaga XIV_update'!$C$4:$H$110,MATCH(Sammanfattning!P$1,'REACH Bilaga XIV_update'!$C$4:$H$4,0),FALSE)))</f>
        <v>#N/A</v>
      </c>
      <c r="Q93" s="76" t="e">
        <f>IF($C93="-",IF($A93="-",IF(VLOOKUP($D93,'REACH Bilaga XIV_update'!$A$5:$I$110,9,FALSE)="",NA(),VLOOKUP($D93,'REACH Bilaga XIV_update'!$A$5:$I$110,9,FALSE)),IF(VLOOKUP($A93,'REACH Bilaga XIV_update'!$D$5:$I$110,6,FALSE)="",NA(),VLOOKUP($A93,'REACH Bilaga XIV_update'!$D$5:$I$110,6,FALSE))),IF(VLOOKUP($C93,'REACH Bilaga XIV_update'!$C$5:$I$110,7,FALSE)="",NA(),VLOOKUP($C93,'REACH Bilaga XIV_update'!$C$5:$I$110,7,FALSE)))</f>
        <v>#N/A</v>
      </c>
      <c r="R93" s="76" t="e">
        <f>IF($C93="-",IF($A93="-",IF(VLOOKUP($D93,CoRAP_update!$A$5:$O$376,15,FALSE)="",NA(),VLOOKUP($D93,CoRAP_update!$A$5:$O$376,15,FALSE)),IF(VLOOKUP($A93,CoRAP_update!$D$5:$O$376,12,FALSE)="",NA(),VLOOKUP($A93,CoRAP_update!$D$5:$O$376,12,FALSE))),IF(VLOOKUP($C93,CoRAP_update!$C$5:$O$376,13,FALSE)="",NA(),VLOOKUP($C93,CoRAP_update!$C$5:$O$376,13,FALSE)))</f>
        <v>#N/A</v>
      </c>
      <c r="S93" s="144" t="str">
        <f>IF($C93="-",IF($A93="-",VLOOKUP($D93,CoRAP_update!$A$5:$J$376,MATCH(Sammanfattning!S$1,CoRAP_update!$A$4:$J$4,0),FALSE),VLOOKUP($A93,CoRAP_update!$D$5:$J$376,MATCH(Sammanfattning!S$1,CoRAP_update!$D$4:$J$4,0),FALSE)),VLOOKUP($C93,CoRAP_update!$C$5:$J$376,MATCH(Sammanfattning!S$1,CoRAP_update!$C$4:$J$4,0),FALSE))</f>
        <v>Suspected Mutagenic#Suspected PBT/vPvB#Suspected Sensitiser#Consumer use#Exposure of environment#Exposure of workers</v>
      </c>
      <c r="T93" s="76" t="e">
        <f>IF($A93="-",VLOOKUP($D93,EDC_update!$C$2:$F$450,4,FALSE),VLOOKUP($A93,EDC_update!$B$2:$F$450,5,FALSE))</f>
        <v>#N/A</v>
      </c>
      <c r="V93" s="78">
        <f>IF(IFERROR(SEARCH("PBT",P93),99)=99,IF(IFERROR(SEARCH("suspected PBT",S93),99)=99,IF(IFERROR(SEARCH("concluded to be PBT",K93),99)=99,IF(IFERROR(SEARCH("PBT",S93),99)=99,IF(IFERROR(SEARCH("PBT cand",L93),99)=99,IF(IFERROR(SEARCH("PBT",L93),99)=99,IF(IFERROR(SEARCH("persistent, bioackumulative and toxic properties",K93),99)=99,0,Scoring!$E$3),Scoring!$E$3),Scoring!$E$7),Scoring!$E$3),Scoring!$E$5),Scoring!$E$6),Scoring!$E$3)</f>
        <v>0.7</v>
      </c>
      <c r="W93" s="78">
        <f>IF(IFERROR(SEARCH("vPvB",P93),99)=99,IF(IFERROR(SEARCH("suspected pbt/vPvB",S93),99)=99,IF(IFERROR(SEARCH("vPvB",S93),99)=99,IF(IFERROR(SEARCH("concluded to be a vPvB",S93),99)=99,IF(IFERROR(SEARCH("identified as vPvB",K93),99)=99,IF(IFERROR(SEARCH("concluded to be a vPvB",K93),99)=99,IF(IFERROR(SEARCH("concluded to be both pbt and vPvB",S93),99)=99,IF(IFERROR(SEARCH("concluded to be both pbt and vPvB",K93),99)=99,0,Scoring!$E$5),Scoring!$E$5),Scoring!$E$5),Scoring!$E$5),Scoring!$E$5),Scoring!$E$4),Scoring!$E$6),Scoring!$E$4)</f>
        <v>0.7</v>
      </c>
      <c r="X93" s="78">
        <f>IF(IFERROR(SEARCH("H410",N93),99)=99,IF(IFERROR(SEARCH("H410",O93),99)=99,IF(IFERROR(SEARCH("H410",Q93),99)=99,IF(IFERROR(SEARCH("H410",M93),99)=99,IF(IFERROR(SEARCH("H410",R93),99)=99,IF(IFERROR(SEARCH("H411",N93),99)=99,IF(IFERROR(SEARCH("H411",O93),99)=99,IF(IFERROR(SEARCH("H411",Q93),99)=99,IF(IFERROR(SEARCH("H411",M93),99)=99,IF(IFERROR(SEARCH("H411",R93),99)=99,IF(IFERROR(SEARCH("H413",N93),99)=99,IF(IFERROR(SEARCH("H413",O93),99)=99,IF(IFERROR(SEARCH("H413",Q93),99)=99,IF(IFERROR(SEARCH("H413",M93),99)=99,IF(IFERROR(SEARCH("H413",R93),99)=99,IF(IFERROR(SEARCH("H412",N93),99)=99,IF(IFERROR(SEARCH("H412",O93),99)=99,IF(IFERROR(SEARCH("H412",Q93),99)=99,IF(IFERROR(SEARCH("H412",M93),99)=99,IF(IFERROR(SEARCH("H412",R93),99)=99,0,Scoring!$E$2),Scoring!$E$2),Scoring!$E$2),Scoring!$E$2),Scoring!$E$2),Scoring!$E$2),Scoring!$E$2),Scoring!$E$2),Scoring!$E$2),Scoring!$E$2),Scoring!$E$2),Scoring!$E$2),Scoring!$E$2),Scoring!$E$2),Scoring!$E$2),Scoring!$E$2),Scoring!$E$2),Scoring!$E$2),Scoring!$E$2),Scoring!$E$2)</f>
        <v>0</v>
      </c>
      <c r="Y93" s="78">
        <f>IF(IFERROR(SEARCH("CMR",K93),99)=99,IF(IFERROR(SEARCH("Suspected CMR",S93),99)=99,IF(IFERROR(SEARCH("CMR",S93),99)=99,0,Scoring!$E$8),Scoring!$E$9),Scoring!$E$8)</f>
        <v>0</v>
      </c>
      <c r="Z93" s="78">
        <f>IF(IFERROR(SEARCH("H350",N93),99)=99,IF(IFERROR(SEARCH("H350",O93),99)=99,IF(IFERROR(SEARCH("H350",Q93),99)=99,IF(IFERROR(SEARCH("H350",M93),99)=99,IF(IFERROR(SEARCH("H350",R93),99)=99,IF(IFERROR(SEARCH("H351",N93),99)=99,IF(IFERROR(SEARCH("H351",O93),99)=99,IF(IFERROR(SEARCH("H351",Q93),99)=99,IF(IFERROR(SEARCH("H351",M93),99)=99,IF(IFERROR(SEARCH("H351",R93),99)=99,IF(IFERROR(SEARCH("carcinogenic",P93),99)=99,IF(IFERROR(SEARCH("suspected carcinogenic",S93),99)=99,0,Scoring!$E$12),Scoring!$E$11),Scoring!$E$10),Scoring!$E$10),Scoring!$E$10),Scoring!$E$10),Scoring!$E$10),Scoring!$E$10),Scoring!$E$10),Scoring!$E$10),Scoring!$E$10),Scoring!$E$10)</f>
        <v>0</v>
      </c>
      <c r="AA93" s="78">
        <f>IF(IFERROR(SEARCH("H340",N93),99)=99,IF(IFERROR(SEARCH("H340",O93),99)=99,IF(IFERROR(SEARCH("H340",Q93),99)=99,IF(IFERROR(SEARCH("H340",M93),99)=99,IF(IFERROR(SEARCH("H340",R93),99)=99,IF(IFERROR(SEARCH("H341",N93),99)=99,IF(IFERROR(SEARCH("H341",O93),99)=99,IF(IFERROR(SEARCH("H341",Q93),99)=99,IF(IFERROR(SEARCH("H341",M93),99)=99,IF(IFERROR(SEARCH("H341",R93),99)=99,IF(IFERROR(SEARCH("mutagenic",P93),99)=99,IF(IFERROR(SEARCH("suspected mutagenic",S93),99)=99,0,Scoring!$E$15),Scoring!$E$14),Scoring!$E$13),Scoring!$E$13),Scoring!$E$13),Scoring!$E$13),Scoring!$E$13),Scoring!$E$13),Scoring!$E$13),Scoring!$E$13),Scoring!$E$13),Scoring!$E$13)</f>
        <v>0.7</v>
      </c>
      <c r="AB93" s="78">
        <f>IF(IFERROR(SEARCH("H360",N93),99)=99,IF(IFERROR(SEARCH("H360",O93),99)=99,IF(IFERROR(SEARCH("H360",Q93),99)=99,IF(IFERROR(SEARCH("H360",M93),99)=99,IF(IFERROR(SEARCH("H360",R93),99)=99,IF(IFERROR(SEARCH("H361",N93),99)=99,IF(IFERROR(SEARCH("H361",O93),99)=99,IF(IFERROR(SEARCH("H361",Q93),99)=99,IF(IFERROR(SEARCH("H361",M93),99)=99,IF(IFERROR(SEARCH("H361",R93),99)=99,IF(IFERROR(SEARCH("reproduction",P93),99)=99,IF(IFERROR(SEARCH("suspected reprotoxic",S93),99)=99,IF(IFERROR(SEARCH("reprotoxic",S93),99)=99,IF(IFERROR(SEARCH("reprotoxic",K93),99)=99,0,Scoring!$E$18),Scoring!$E$18),Scoring!$E$19),Scoring!$E$17),Scoring!$E$16),Scoring!$E$16),Scoring!$E$16),Scoring!$E$16),Scoring!$E$16),Scoring!$E$16),Scoring!$E$16),Scoring!$E$16),Scoring!$E$16),Scoring!$E$16)</f>
        <v>0</v>
      </c>
      <c r="AC93" s="78">
        <f>IF(IFERROR(SEARCH("57f",L93),99)=99,IF(IFERROR(SEARCH("57(f)",P93),99)=99,0,Scoring!$E$20),Scoring!$E$20)</f>
        <v>0</v>
      </c>
      <c r="AD93" s="78">
        <f>IF(IFERROR(SEARCH("CAT1",T93),99)=99,IF(IFERROR(SEARCH("CAT2",T93),99)=99,IF(IFERROR(SEARCH("CAT3",T93),99)=99,IF(IFERROR(SEARCH("concluded to be endocrine",K93),99)=99,IF(IFERROR(SEARCH("categorised as endocrine",K93),99)=99,IF(IFERROR(SEARCH("endocrine disrupting",P93),99)=99,IF(IFERROR(SEARCH("endocrine disrupting",K93),99)=99,IF(IFERROR(SEARCH("suspected endocrine",S93),99)=99,IF(IFERROR(SEARCH("potential endocrine",S93),99)=99,0,Scoring!$E$25),Scoring!$E$25),Scoring!$E$24),Scoring!$E$24),Scoring!$E$24),Scoring!$E$24),Scoring!$E$23),Scoring!$E$22),Scoring!$E$21)</f>
        <v>0</v>
      </c>
      <c r="AE93" s="78">
        <f>IF(IFERROR(SEARCH("suspected sensitiser",S93),99)=99,IF(IFERROR(SEARCH("sensitiser",S93),99)=99,IF(IFERROR(SEARCH("other hazard based concern",S93),99)=99,0,Scoring!$E$28),Scoring!$E$26),Scoring!$E$27)</f>
        <v>0.4</v>
      </c>
      <c r="AF93" s="78">
        <f>IF(IFERROR(M93,1)=1,IF(IFERROR(N93,1)=1,IF(IFERROR(O93,1)=1,IF(IFERROR(Q93,1)=1,IF(IFERROR(R93,1)=1,IF(IFERROR(T93,1)=1,IF(IFERROR(K93,1)=1,IF(IFERROR(P93,1)=1,IF(IFERROR(S93,1)=1,Scoring!$E$29,0),0),0),0),0),0),0),0),0)</f>
        <v>0</v>
      </c>
      <c r="AG93" s="78">
        <f t="shared" si="13"/>
        <v>2.5</v>
      </c>
      <c r="AI93" s="93"/>
      <c r="AJ93" s="94"/>
      <c r="AK93" s="76"/>
      <c r="AL93" s="75"/>
      <c r="AN93" s="79"/>
      <c r="AO93" s="79"/>
      <c r="AP93" s="79"/>
      <c r="AQ93" s="79"/>
      <c r="AR93" s="79"/>
      <c r="AS93" s="78"/>
      <c r="AU93" s="79">
        <f>IF(IFERROR(F93,99)=99,IF(IFERROR(G93,99)=99,IF(IFERROR(H93,99)=99,IF(IFERROR(I93,99)=99,IF(IFERROR(E93,99)=99,IF(IFERROR(J93,99)=99,0,Scoring!$B$7),Scoring!$B$3),Scoring!$B$2),Scoring!$B$6),Scoring!$B$5),Scoring!$B$4)</f>
        <v>0.5</v>
      </c>
      <c r="AV93" s="78">
        <f t="shared" si="14"/>
        <v>1.25</v>
      </c>
      <c r="AW93" s="78"/>
      <c r="AX93" s="66"/>
      <c r="AY93" s="78"/>
      <c r="AZ93" s="76"/>
      <c r="BA93" s="76"/>
      <c r="BB93" s="76"/>
    </row>
    <row r="94" spans="1:54" x14ac:dyDescent="0.25">
      <c r="A94" s="77" t="s">
        <v>4315</v>
      </c>
      <c r="B94" s="76" t="str">
        <f t="shared" si="18"/>
        <v>201-279-3</v>
      </c>
      <c r="C94" s="77" t="s">
        <v>4314</v>
      </c>
      <c r="D94" s="77" t="s">
        <v>4313</v>
      </c>
      <c r="E94" s="76" t="e">
        <f>IF(C94="-",IF(A94="-",VLOOKUP(D94,'sin-list 180320_update'!$C$2:$C$835,1,FALSE),VLOOKUP(A94,'sin-list 180320_update'!$A$2:$A$835,1,FALSE)),VLOOKUP(C94,'sin-list 180320_update'!$B$2:$B$835,1,FALSE))</f>
        <v>#N/A</v>
      </c>
      <c r="F94" s="76" t="e">
        <f>IF($C94="-",IF($A94="-",VLOOKUP($D94,'REACH Bilaga XVII_update'!$A$5:$A$131,1,FALSE),VLOOKUP($A94,'REACH Bilaga XVII_update'!$C$5:$C$131,1,FALSE)),VLOOKUP($C94,'REACH Bilaga XVII_update'!$B$5:$B$131,1,FALSE))</f>
        <v>#N/A</v>
      </c>
      <c r="G94" s="76" t="e">
        <f>IF($C94="-",IF($A94="-",VLOOKUP($D94,' REACH Bilaga 59_update'!$A$5:$A$210,1,FALSE),VLOOKUP($A94,' REACH Bilaga 59_update'!$D$5:$D$210,1,FALSE)),VLOOKUP($C94,' REACH Bilaga 59_update'!$C$5:$C$210,1,FALSE))</f>
        <v>#N/A</v>
      </c>
      <c r="H94" s="76" t="e">
        <f>IF($C94="-",IF($A94="-",VLOOKUP($D94,'REACH Bilaga XIV_update'!$A$5:$A$110,1,FALSE),VLOOKUP($A94,'REACH Bilaga XIV_update'!$D$5:$D$110,1,FALSE)),VLOOKUP($C94,'REACH Bilaga XIV_update'!$C$5:$C$110,1,FALSE))</f>
        <v>#N/A</v>
      </c>
      <c r="I94" s="76" t="str">
        <f>IF($C94="-",IF($A94="-",VLOOKUP($D94,CoRAP_update!$A$5:$A$376,1,FALSE),VLOOKUP($A94,CoRAP_update!$D$5:$D$376,1,FALSE)),VLOOKUP($C94,CoRAP_update!$C$5:$C$376,1,FALSE))</f>
        <v>201-279-3</v>
      </c>
      <c r="J94" s="76" t="e">
        <f>IF($C94="-",IF($A94="-",VLOOKUP($D94,EDC_update!$C$2:$C$450,1,FALSE),VLOOKUP($A94,EDC_update!$B$2:$B$450,1,FALSE)),VLOOKUP($C94,EDC_update!$L$2:$L$450,1,FALSE))</f>
        <v>#N/A</v>
      </c>
      <c r="K94" s="76" t="e">
        <f>IF($C94="-",IF($A94="-",IF(VLOOKUP($D94,'sin-list 180320_update'!$C$2:$S$835,3,FALSE)="",NA(),VLOOKUP($D94,'sin-list 180320_update'!$C$2:$S$835,3,FALSE)),IF(VLOOKUP($A94,'sin-list 180320_update'!$A$2:$S$835,5,FALSE)="",NA(),VLOOKUP($A94,'sin-list 180320_update'!$A$2:$S$835,5,FALSE))),IF(VLOOKUP($C94,'sin-list 180320_update'!$B$2:$S$835,4,FALSE)="",NA(),VLOOKUP($C94,'sin-list 180320_update'!$B$2:$S$835,4,FALSE)))</f>
        <v>#N/A</v>
      </c>
      <c r="L94" s="76" t="e">
        <f>IF($C94="-",IF($A94="-",VLOOKUP($D94,'sin-list 180320_update'!$C$2:$S$835,6,FALSE),VLOOKUP($A94,'sin-list 180320_update'!$A$2:$S$835,8,FALSE)),VLOOKUP($C94,'sin-list 180320_update'!$B$2:$S$835,7,FALSE))</f>
        <v>#N/A</v>
      </c>
      <c r="M94" s="76" t="e">
        <f>IF($C94="-",IF($A94="-",IF(VLOOKUP($D94,'sin-list 180320_update'!$C$2:$S$835,8,FALSE)="",NA(),VLOOKUP($D94,'sin-list 180320_update'!$C$2:$S$835,8,FALSE)),IF(VLOOKUP($A94,'sin-list 180320_update'!$A$2:$S$835,10,FALSE)="",NA(),VLOOKUP($A94,'sin-list 180320_update'!$A$2:$S$835,10,FALSE))),IF(VLOOKUP($C94,'sin-list 180320_update'!$B$2:$S$835,9,FALSE)="",NA(),VLOOKUP($C94,'sin-list 180320_update'!$B$2:$S$835,9,FALSE)))</f>
        <v>#N/A</v>
      </c>
      <c r="N94" s="76" t="e">
        <f>IF($C94="-",IF($A94="-",IF(VLOOKUP($D94,'REACH Bilaga XVII_update'!$A$5:$E$131,4,FALSE)="",NA(),VLOOKUP($D94,'REACH Bilaga XVII_update'!$A$5:$E$131,4,FALSE)),IF(VLOOKUP($A94,'REACH Bilaga XVII_update'!$C$5:$D$131,2,FALSE)="",NA(),VLOOKUP($A94,'REACH Bilaga XVII_update'!$C$5:$D$131,2,FALSE))),IF(VLOOKUP($C94,'REACH Bilaga XVII_update'!$B$5:$D$131,3,FALSE)="",NA(),VLOOKUP($C94,'REACH Bilaga XVII_update'!$B$5:$D$131,3,FALSE)))</f>
        <v>#N/A</v>
      </c>
      <c r="O94" s="76" t="e">
        <f>IF($C94="-",IF($A94="-",IF(VLOOKUP($D94,' REACH Bilaga 59_update'!$A$5:$E$210,5,FALSE)="",NA(),VLOOKUP($D94,' REACH Bilaga 59_update'!$A$5:$E$210,5,FALSE)),IF(VLOOKUP($A94,' REACH Bilaga 59_update'!$D$5:$E$210,2,FALSE)="",NA(),VLOOKUP($A94,' REACH Bilaga 59_update'!$D$5:$E$210,2,FALSE))),IF(VLOOKUP($C94,' REACH Bilaga 59_update'!$C$5:$E$210,3,FALSE)="",NA(),VLOOKUP($C94,' REACH Bilaga 59_update'!$C$5:$E$210,3,FALSE)))</f>
        <v>#N/A</v>
      </c>
      <c r="P94" s="76" t="e">
        <f>IF(C94="-",IF(A94="-",IFERROR(VLOOKUP($D94,' REACH Bilaga 59_update'!$A$5:$F$210,MATCH(Sammanfattning!P$1,' REACH Bilaga 59_update'!$A$4:$F$4,0),FALSE),VLOOKUP($D94,'REACH Bilaga XIV_update'!$A$4:$H$110,MATCH(Sammanfattning!P$1,'REACH Bilaga XIV_update'!$A$4:$H$4,0),FALSE)),IFERROR(VLOOKUP($A94,' REACH Bilaga 59_update'!$D$5:$F$210,MATCH(Sammanfattning!P$1,' REACH Bilaga 59_update'!$D$4:$F$4,0),FALSE),VLOOKUP($A94,'REACH Bilaga XIV_update'!$D$4:$H$110,MATCH(Sammanfattning!P$1,'REACH Bilaga XIV_update'!$D$4:$H$4,0),FALSE))),IFERROR(VLOOKUP($C94,' REACH Bilaga 59_update'!$C$5:$F$210,MATCH(Sammanfattning!P$1,' REACH Bilaga 59_update'!$C$4:$F$4,0),FALSE),VLOOKUP($C94,'REACH Bilaga XIV_update'!$C$4:$H$110,MATCH(Sammanfattning!P$1,'REACH Bilaga XIV_update'!$C$4:$H$4,0),FALSE)))</f>
        <v>#N/A</v>
      </c>
      <c r="Q94" s="76" t="e">
        <f>IF($C94="-",IF($A94="-",IF(VLOOKUP($D94,'REACH Bilaga XIV_update'!$A$5:$I$110,9,FALSE)="",NA(),VLOOKUP($D94,'REACH Bilaga XIV_update'!$A$5:$I$110,9,FALSE)),IF(VLOOKUP($A94,'REACH Bilaga XIV_update'!$D$5:$I$110,6,FALSE)="",NA(),VLOOKUP($A94,'REACH Bilaga XIV_update'!$D$5:$I$110,6,FALSE))),IF(VLOOKUP($C94,'REACH Bilaga XIV_update'!$C$5:$I$110,7,FALSE)="",NA(),VLOOKUP($C94,'REACH Bilaga XIV_update'!$C$5:$I$110,7,FALSE)))</f>
        <v>#N/A</v>
      </c>
      <c r="R94" s="76" t="str">
        <f>IF($C94="-",IF($A94="-",IF(VLOOKUP($D94,CoRAP_update!$A$5:$O$376,15,FALSE)="",NA(),VLOOKUP($D94,CoRAP_update!$A$5:$O$376,15,FALSE)),IF(VLOOKUP($A94,CoRAP_update!$D$5:$O$376,12,FALSE)="",NA(),VLOOKUP($A94,CoRAP_update!$D$5:$O$376,12,FALSE))),IF(VLOOKUP($C94,CoRAP_update!$C$5:$O$376,13,FALSE)="",NA(),VLOOKUP($C94,CoRAP_update!$C$5:$O$376,13,FALSE)))</f>
        <v>H242
H315
H319
H411</v>
      </c>
      <c r="S94" s="144" t="str">
        <f>IF($C94="-",IF($A94="-",VLOOKUP($D94,CoRAP_update!$A$5:$J$376,MATCH(Sammanfattning!S$1,CoRAP_update!$A$4:$J$4,0),FALSE),VLOOKUP($A94,CoRAP_update!$D$5:$J$376,MATCH(Sammanfattning!S$1,CoRAP_update!$D$4:$J$4,0),FALSE)),VLOOKUP($C94,CoRAP_update!$C$5:$J$376,MATCH(Sammanfattning!S$1,CoRAP_update!$C$4:$J$4,0),FALSE))</f>
        <v>Suspected PBT/vPvB#Consumer use#Exposure of environment#Exposure of workers#High (aggregated) tonnage#High RCR#Wide dispersive use</v>
      </c>
      <c r="T94" s="76" t="e">
        <f>IF($A94="-",VLOOKUP($D94,EDC_update!$C$2:$F$450,4,FALSE),VLOOKUP($A94,EDC_update!$B$2:$F$450,5,FALSE))</f>
        <v>#N/A</v>
      </c>
      <c r="V94" s="78">
        <f>IF(IFERROR(SEARCH("PBT",P94),99)=99,IF(IFERROR(SEARCH("suspected PBT",S94),99)=99,IF(IFERROR(SEARCH("concluded to be PBT",K94),99)=99,IF(IFERROR(SEARCH("PBT",S94),99)=99,IF(IFERROR(SEARCH("PBT cand",L94),99)=99,IF(IFERROR(SEARCH("PBT",L94),99)=99,IF(IFERROR(SEARCH("persistent, bioackumulative and toxic properties",K94),99)=99,0,Scoring!$E$3),Scoring!$E$3),Scoring!$E$7),Scoring!$E$3),Scoring!$E$5),Scoring!$E$6),Scoring!$E$3)</f>
        <v>0.7</v>
      </c>
      <c r="W94" s="78">
        <f>IF(IFERROR(SEARCH("vPvB",P94),99)=99,IF(IFERROR(SEARCH("suspected pbt/vPvB",S94),99)=99,IF(IFERROR(SEARCH("vPvB",S94),99)=99,IF(IFERROR(SEARCH("concluded to be a vPvB",S94),99)=99,IF(IFERROR(SEARCH("identified as vPvB",K94),99)=99,IF(IFERROR(SEARCH("concluded to be a vPvB",K94),99)=99,IF(IFERROR(SEARCH("concluded to be both pbt and vPvB",S94),99)=99,IF(IFERROR(SEARCH("concluded to be both pbt and vPvB",K94),99)=99,0,Scoring!$E$5),Scoring!$E$5),Scoring!$E$5),Scoring!$E$5),Scoring!$E$5),Scoring!$E$4),Scoring!$E$6),Scoring!$E$4)</f>
        <v>0.7</v>
      </c>
      <c r="X94" s="78">
        <f>IF(IFERROR(SEARCH("H410",N94),99)=99,IF(IFERROR(SEARCH("H410",O94),99)=99,IF(IFERROR(SEARCH("H410",Q94),99)=99,IF(IFERROR(SEARCH("H410",M94),99)=99,IF(IFERROR(SEARCH("H410",R94),99)=99,IF(IFERROR(SEARCH("H411",N94),99)=99,IF(IFERROR(SEARCH("H411",O94),99)=99,IF(IFERROR(SEARCH("H411",Q94),99)=99,IF(IFERROR(SEARCH("H411",M94),99)=99,IF(IFERROR(SEARCH("H411",R94),99)=99,IF(IFERROR(SEARCH("H413",N94),99)=99,IF(IFERROR(SEARCH("H413",O94),99)=99,IF(IFERROR(SEARCH("H413",Q94),99)=99,IF(IFERROR(SEARCH("H413",M94),99)=99,IF(IFERROR(SEARCH("H413",R94),99)=99,IF(IFERROR(SEARCH("H412",N94),99)=99,IF(IFERROR(SEARCH("H412",O94),99)=99,IF(IFERROR(SEARCH("H412",Q94),99)=99,IF(IFERROR(SEARCH("H412",M94),99)=99,IF(IFERROR(SEARCH("H412",R94),99)=99,0,Scoring!$E$2),Scoring!$E$2),Scoring!$E$2),Scoring!$E$2),Scoring!$E$2),Scoring!$E$2),Scoring!$E$2),Scoring!$E$2),Scoring!$E$2),Scoring!$E$2),Scoring!$E$2),Scoring!$E$2),Scoring!$E$2),Scoring!$E$2),Scoring!$E$2),Scoring!$E$2),Scoring!$E$2),Scoring!$E$2),Scoring!$E$2),Scoring!$E$2)</f>
        <v>1</v>
      </c>
      <c r="Y94" s="78">
        <f>IF(IFERROR(SEARCH("CMR",K94),99)=99,IF(IFERROR(SEARCH("Suspected CMR",S94),99)=99,IF(IFERROR(SEARCH("CMR",S94),99)=99,0,Scoring!$E$8),Scoring!$E$9),Scoring!$E$8)</f>
        <v>0</v>
      </c>
      <c r="Z94" s="78">
        <f>IF(IFERROR(SEARCH("H350",N94),99)=99,IF(IFERROR(SEARCH("H350",O94),99)=99,IF(IFERROR(SEARCH("H350",Q94),99)=99,IF(IFERROR(SEARCH("H350",M94),99)=99,IF(IFERROR(SEARCH("H350",R94),99)=99,IF(IFERROR(SEARCH("H351",N94),99)=99,IF(IFERROR(SEARCH("H351",O94),99)=99,IF(IFERROR(SEARCH("H351",Q94),99)=99,IF(IFERROR(SEARCH("H351",M94),99)=99,IF(IFERROR(SEARCH("H351",R94),99)=99,IF(IFERROR(SEARCH("carcinogenic",P94),99)=99,IF(IFERROR(SEARCH("suspected carcinogenic",S94),99)=99,0,Scoring!$E$12),Scoring!$E$11),Scoring!$E$10),Scoring!$E$10),Scoring!$E$10),Scoring!$E$10),Scoring!$E$10),Scoring!$E$10),Scoring!$E$10),Scoring!$E$10),Scoring!$E$10),Scoring!$E$10)</f>
        <v>0</v>
      </c>
      <c r="AA94" s="78">
        <f>IF(IFERROR(SEARCH("H340",N94),99)=99,IF(IFERROR(SEARCH("H340",O94),99)=99,IF(IFERROR(SEARCH("H340",Q94),99)=99,IF(IFERROR(SEARCH("H340",M94),99)=99,IF(IFERROR(SEARCH("H340",R94),99)=99,IF(IFERROR(SEARCH("H341",N94),99)=99,IF(IFERROR(SEARCH("H341",O94),99)=99,IF(IFERROR(SEARCH("H341",Q94),99)=99,IF(IFERROR(SEARCH("H341",M94),99)=99,IF(IFERROR(SEARCH("H341",R94),99)=99,IF(IFERROR(SEARCH("mutagenic",P94),99)=99,IF(IFERROR(SEARCH("suspected mutagenic",S94),99)=99,0,Scoring!$E$15),Scoring!$E$14),Scoring!$E$13),Scoring!$E$13),Scoring!$E$13),Scoring!$E$13),Scoring!$E$13),Scoring!$E$13),Scoring!$E$13),Scoring!$E$13),Scoring!$E$13),Scoring!$E$13)</f>
        <v>0</v>
      </c>
      <c r="AB94" s="78">
        <f>IF(IFERROR(SEARCH("H360",N94),99)=99,IF(IFERROR(SEARCH("H360",O94),99)=99,IF(IFERROR(SEARCH("H360",Q94),99)=99,IF(IFERROR(SEARCH("H360",M94),99)=99,IF(IFERROR(SEARCH("H360",R94),99)=99,IF(IFERROR(SEARCH("H361",N94),99)=99,IF(IFERROR(SEARCH("H361",O94),99)=99,IF(IFERROR(SEARCH("H361",Q94),99)=99,IF(IFERROR(SEARCH("H361",M94),99)=99,IF(IFERROR(SEARCH("H361",R94),99)=99,IF(IFERROR(SEARCH("reproduction",P94),99)=99,IF(IFERROR(SEARCH("suspected reprotoxic",S94),99)=99,IF(IFERROR(SEARCH("reprotoxic",S94),99)=99,IF(IFERROR(SEARCH("reprotoxic",K94),99)=99,0,Scoring!$E$18),Scoring!$E$18),Scoring!$E$19),Scoring!$E$17),Scoring!$E$16),Scoring!$E$16),Scoring!$E$16),Scoring!$E$16),Scoring!$E$16),Scoring!$E$16),Scoring!$E$16),Scoring!$E$16),Scoring!$E$16),Scoring!$E$16)</f>
        <v>0</v>
      </c>
      <c r="AC94" s="78">
        <f>IF(IFERROR(SEARCH("57f",L94),99)=99,IF(IFERROR(SEARCH("57(f)",P94),99)=99,0,Scoring!$E$20),Scoring!$E$20)</f>
        <v>0</v>
      </c>
      <c r="AD94" s="78">
        <f>IF(IFERROR(SEARCH("CAT1",T94),99)=99,IF(IFERROR(SEARCH("CAT2",T94),99)=99,IF(IFERROR(SEARCH("CAT3",T94),99)=99,IF(IFERROR(SEARCH("concluded to be endocrine",K94),99)=99,IF(IFERROR(SEARCH("categorised as endocrine",K94),99)=99,IF(IFERROR(SEARCH("endocrine disrupting",P94),99)=99,IF(IFERROR(SEARCH("endocrine disrupting",K94),99)=99,IF(IFERROR(SEARCH("suspected endocrine",S94),99)=99,IF(IFERROR(SEARCH("potential endocrine",S94),99)=99,0,Scoring!$E$25),Scoring!$E$25),Scoring!$E$24),Scoring!$E$24),Scoring!$E$24),Scoring!$E$24),Scoring!$E$23),Scoring!$E$22),Scoring!$E$21)</f>
        <v>0</v>
      </c>
      <c r="AE94" s="78">
        <f>IF(IFERROR(SEARCH("suspected sensitiser",S94),99)=99,IF(IFERROR(SEARCH("sensitiser",S94),99)=99,IF(IFERROR(SEARCH("other hazard based concern",S94),99)=99,0,Scoring!$E$28),Scoring!$E$26),Scoring!$E$27)</f>
        <v>0</v>
      </c>
      <c r="AF94" s="78">
        <f>IF(IFERROR(M94,1)=1,IF(IFERROR(N94,1)=1,IF(IFERROR(O94,1)=1,IF(IFERROR(Q94,1)=1,IF(IFERROR(R94,1)=1,IF(IFERROR(T94,1)=1,IF(IFERROR(K94,1)=1,IF(IFERROR(P94,1)=1,IF(IFERROR(S94,1)=1,Scoring!$E$29,0),0),0),0),0),0),0),0),0)</f>
        <v>0</v>
      </c>
      <c r="AG94" s="78">
        <f t="shared" si="13"/>
        <v>2.4</v>
      </c>
      <c r="AI94" s="93"/>
      <c r="AJ94" s="94"/>
      <c r="AK94" s="76"/>
      <c r="AL94" s="75"/>
      <c r="AN94" s="79"/>
      <c r="AO94" s="79"/>
      <c r="AP94" s="79"/>
      <c r="AQ94" s="79"/>
      <c r="AR94" s="79"/>
      <c r="AS94" s="78"/>
      <c r="AU94" s="79">
        <f>IF(IFERROR(F94,99)=99,IF(IFERROR(G94,99)=99,IF(IFERROR(H94,99)=99,IF(IFERROR(I94,99)=99,IF(IFERROR(E94,99)=99,IF(IFERROR(J94,99)=99,0,Scoring!$B$7),Scoring!$B$3),Scoring!$B$2),Scoring!$B$6),Scoring!$B$5),Scoring!$B$4)</f>
        <v>0.5</v>
      </c>
      <c r="AV94" s="78">
        <f t="shared" si="14"/>
        <v>1.2</v>
      </c>
      <c r="AW94" s="78"/>
      <c r="AX94" s="66"/>
      <c r="AY94" s="78"/>
      <c r="AZ94" s="76"/>
      <c r="BA94" s="76"/>
      <c r="BB94" s="76"/>
    </row>
    <row r="95" spans="1:54" x14ac:dyDescent="0.25">
      <c r="A95" s="77" t="s">
        <v>4621</v>
      </c>
      <c r="B95" s="76" t="str">
        <f t="shared" si="18"/>
        <v>203-624-3</v>
      </c>
      <c r="C95" s="77" t="s">
        <v>4620</v>
      </c>
      <c r="D95" s="77" t="s">
        <v>4619</v>
      </c>
      <c r="E95" s="76" t="e">
        <f>IF(C95="-",IF(A95="-",VLOOKUP(D95,'sin-list 180320_update'!$C$2:$C$835,1,FALSE),VLOOKUP(A95,'sin-list 180320_update'!$A$2:$A$835,1,FALSE)),VLOOKUP(C95,'sin-list 180320_update'!$B$2:$B$835,1,FALSE))</f>
        <v>#N/A</v>
      </c>
      <c r="F95" s="76" t="e">
        <f>IF($C95="-",IF($A95="-",VLOOKUP($D95,'REACH Bilaga XVII_update'!$A$5:$A$131,1,FALSE),VLOOKUP($A95,'REACH Bilaga XVII_update'!$C$5:$C$131,1,FALSE)),VLOOKUP($C95,'REACH Bilaga XVII_update'!$B$5:$B$131,1,FALSE))</f>
        <v>#N/A</v>
      </c>
      <c r="G95" s="76" t="e">
        <f>IF($C95="-",IF($A95="-",VLOOKUP($D95,' REACH Bilaga 59_update'!$A$5:$A$210,1,FALSE),VLOOKUP($A95,' REACH Bilaga 59_update'!$D$5:$D$210,1,FALSE)),VLOOKUP($C95,' REACH Bilaga 59_update'!$C$5:$C$210,1,FALSE))</f>
        <v>#N/A</v>
      </c>
      <c r="H95" s="76" t="e">
        <f>IF($C95="-",IF($A95="-",VLOOKUP($D95,'REACH Bilaga XIV_update'!$A$5:$A$110,1,FALSE),VLOOKUP($A95,'REACH Bilaga XIV_update'!$D$5:$D$110,1,FALSE)),VLOOKUP($C95,'REACH Bilaga XIV_update'!$C$5:$C$110,1,FALSE))</f>
        <v>#N/A</v>
      </c>
      <c r="I95" s="76" t="str">
        <f>IF($C95="-",IF($A95="-",VLOOKUP($D95,CoRAP_update!$A$5:$A$376,1,FALSE),VLOOKUP($A95,CoRAP_update!$D$5:$D$376,1,FALSE)),VLOOKUP($C95,CoRAP_update!$C$5:$C$376,1,FALSE))</f>
        <v>203-624-3</v>
      </c>
      <c r="J95" s="76" t="e">
        <f>IF($C95="-",IF($A95="-",VLOOKUP($D95,EDC_update!$C$2:$C$450,1,FALSE),VLOOKUP($A95,EDC_update!$B$2:$B$450,1,FALSE)),VLOOKUP($C95,EDC_update!$L$2:$L$450,1,FALSE))</f>
        <v>#N/A</v>
      </c>
      <c r="K95" s="76" t="e">
        <f>IF($C95="-",IF($A95="-",IF(VLOOKUP($D95,'sin-list 180320_update'!$C$2:$S$835,3,FALSE)="",NA(),VLOOKUP($D95,'sin-list 180320_update'!$C$2:$S$835,3,FALSE)),IF(VLOOKUP($A95,'sin-list 180320_update'!$A$2:$S$835,5,FALSE)="",NA(),VLOOKUP($A95,'sin-list 180320_update'!$A$2:$S$835,5,FALSE))),IF(VLOOKUP($C95,'sin-list 180320_update'!$B$2:$S$835,4,FALSE)="",NA(),VLOOKUP($C95,'sin-list 180320_update'!$B$2:$S$835,4,FALSE)))</f>
        <v>#N/A</v>
      </c>
      <c r="L95" s="76" t="e">
        <f>IF($C95="-",IF($A95="-",VLOOKUP($D95,'sin-list 180320_update'!$C$2:$S$835,6,FALSE),VLOOKUP($A95,'sin-list 180320_update'!$A$2:$S$835,8,FALSE)),VLOOKUP($C95,'sin-list 180320_update'!$B$2:$S$835,7,FALSE))</f>
        <v>#N/A</v>
      </c>
      <c r="M95" s="76" t="e">
        <f>IF($C95="-",IF($A95="-",IF(VLOOKUP($D95,'sin-list 180320_update'!$C$2:$S$835,8,FALSE)="",NA(),VLOOKUP($D95,'sin-list 180320_update'!$C$2:$S$835,8,FALSE)),IF(VLOOKUP($A95,'sin-list 180320_update'!$A$2:$S$835,10,FALSE)="",NA(),VLOOKUP($A95,'sin-list 180320_update'!$A$2:$S$835,10,FALSE))),IF(VLOOKUP($C95,'sin-list 180320_update'!$B$2:$S$835,9,FALSE)="",NA(),VLOOKUP($C95,'sin-list 180320_update'!$B$2:$S$835,9,FALSE)))</f>
        <v>#N/A</v>
      </c>
      <c r="N95" s="76" t="e">
        <f>IF($C95="-",IF($A95="-",IF(VLOOKUP($D95,'REACH Bilaga XVII_update'!$A$5:$E$131,4,FALSE)="",NA(),VLOOKUP($D95,'REACH Bilaga XVII_update'!$A$5:$E$131,4,FALSE)),IF(VLOOKUP($A95,'REACH Bilaga XVII_update'!$C$5:$D$131,2,FALSE)="",NA(),VLOOKUP($A95,'REACH Bilaga XVII_update'!$C$5:$D$131,2,FALSE))),IF(VLOOKUP($C95,'REACH Bilaga XVII_update'!$B$5:$D$131,3,FALSE)="",NA(),VLOOKUP($C95,'REACH Bilaga XVII_update'!$B$5:$D$131,3,FALSE)))</f>
        <v>#N/A</v>
      </c>
      <c r="O95" s="76" t="e">
        <f>IF($C95="-",IF($A95="-",IF(VLOOKUP($D95,' REACH Bilaga 59_update'!$A$5:$E$210,5,FALSE)="",NA(),VLOOKUP($D95,' REACH Bilaga 59_update'!$A$5:$E$210,5,FALSE)),IF(VLOOKUP($A95,' REACH Bilaga 59_update'!$D$5:$E$210,2,FALSE)="",NA(),VLOOKUP($A95,' REACH Bilaga 59_update'!$D$5:$E$210,2,FALSE))),IF(VLOOKUP($C95,' REACH Bilaga 59_update'!$C$5:$E$210,3,FALSE)="",NA(),VLOOKUP($C95,' REACH Bilaga 59_update'!$C$5:$E$210,3,FALSE)))</f>
        <v>#N/A</v>
      </c>
      <c r="P95" s="76" t="e">
        <f>IF(C95="-",IF(A95="-",IFERROR(VLOOKUP($D95,' REACH Bilaga 59_update'!$A$5:$F$210,MATCH(Sammanfattning!P$1,' REACH Bilaga 59_update'!$A$4:$F$4,0),FALSE),VLOOKUP($D95,'REACH Bilaga XIV_update'!$A$4:$H$110,MATCH(Sammanfattning!P$1,'REACH Bilaga XIV_update'!$A$4:$H$4,0),FALSE)),IFERROR(VLOOKUP($A95,' REACH Bilaga 59_update'!$D$5:$F$210,MATCH(Sammanfattning!P$1,' REACH Bilaga 59_update'!$D$4:$F$4,0),FALSE),VLOOKUP($A95,'REACH Bilaga XIV_update'!$D$4:$H$110,MATCH(Sammanfattning!P$1,'REACH Bilaga XIV_update'!$D$4:$H$4,0),FALSE))),IFERROR(VLOOKUP($C95,' REACH Bilaga 59_update'!$C$5:$F$210,MATCH(Sammanfattning!P$1,' REACH Bilaga 59_update'!$C$4:$F$4,0),FALSE),VLOOKUP($C95,'REACH Bilaga XIV_update'!$C$4:$H$110,MATCH(Sammanfattning!P$1,'REACH Bilaga XIV_update'!$C$4:$H$4,0),FALSE)))</f>
        <v>#N/A</v>
      </c>
      <c r="Q95" s="76" t="e">
        <f>IF($C95="-",IF($A95="-",IF(VLOOKUP($D95,'REACH Bilaga XIV_update'!$A$5:$I$110,9,FALSE)="",NA(),VLOOKUP($D95,'REACH Bilaga XIV_update'!$A$5:$I$110,9,FALSE)),IF(VLOOKUP($A95,'REACH Bilaga XIV_update'!$D$5:$I$110,6,FALSE)="",NA(),VLOOKUP($A95,'REACH Bilaga XIV_update'!$D$5:$I$110,6,FALSE))),IF(VLOOKUP($C95,'REACH Bilaga XIV_update'!$C$5:$I$110,7,FALSE)="",NA(),VLOOKUP($C95,'REACH Bilaga XIV_update'!$C$5:$I$110,7,FALSE)))</f>
        <v>#N/A</v>
      </c>
      <c r="R95" s="76" t="str">
        <f>IF($C95="-",IF($A95="-",IF(VLOOKUP($D95,CoRAP_update!$A$5:$O$376,15,FALSE)="",NA(),VLOOKUP($D95,CoRAP_update!$A$5:$O$376,15,FALSE)),IF(VLOOKUP($A95,CoRAP_update!$D$5:$O$376,12,FALSE)="",NA(),VLOOKUP($A95,CoRAP_update!$D$5:$O$376,12,FALSE))),IF(VLOOKUP($C95,CoRAP_update!$C$5:$O$376,13,FALSE)="",NA(),VLOOKUP($C95,CoRAP_update!$C$5:$O$376,13,FALSE)))</f>
        <v>H225
H304
H336
H315
H411</v>
      </c>
      <c r="S95" s="144" t="str">
        <f>IF($C95="-",IF($A95="-",VLOOKUP($D95,CoRAP_update!$A$5:$J$376,MATCH(Sammanfattning!S$1,CoRAP_update!$A$4:$J$4,0),FALSE),VLOOKUP($A95,CoRAP_update!$D$5:$J$376,MATCH(Sammanfattning!S$1,CoRAP_update!$D$4:$J$4,0),FALSE)),VLOOKUP($C95,CoRAP_update!$C$5:$J$376,MATCH(Sammanfattning!S$1,CoRAP_update!$C$4:$J$4,0),FALSE))</f>
        <v>Suspected PBT/vPvB#Consumer use#High (aggregated) tonnage#Wide dispersive use</v>
      </c>
      <c r="T95" s="76" t="e">
        <f>IF($A95="-",VLOOKUP($D95,EDC_update!$C$2:$F$450,4,FALSE),VLOOKUP($A95,EDC_update!$B$2:$F$450,5,FALSE))</f>
        <v>#N/A</v>
      </c>
      <c r="V95" s="78">
        <f>IF(IFERROR(SEARCH("PBT",P95),99)=99,IF(IFERROR(SEARCH("suspected PBT",S95),99)=99,IF(IFERROR(SEARCH("concluded to be PBT",K95),99)=99,IF(IFERROR(SEARCH("PBT",S95),99)=99,IF(IFERROR(SEARCH("PBT cand",L95),99)=99,IF(IFERROR(SEARCH("PBT",L95),99)=99,IF(IFERROR(SEARCH("persistent, bioackumulative and toxic properties",K95),99)=99,0,Scoring!$E$3),Scoring!$E$3),Scoring!$E$7),Scoring!$E$3),Scoring!$E$5),Scoring!$E$6),Scoring!$E$3)</f>
        <v>0.7</v>
      </c>
      <c r="W95" s="78">
        <f>IF(IFERROR(SEARCH("vPvB",P95),99)=99,IF(IFERROR(SEARCH("suspected pbt/vPvB",S95),99)=99,IF(IFERROR(SEARCH("vPvB",S95),99)=99,IF(IFERROR(SEARCH("concluded to be a vPvB",S95),99)=99,IF(IFERROR(SEARCH("identified as vPvB",K95),99)=99,IF(IFERROR(SEARCH("concluded to be a vPvB",K95),99)=99,IF(IFERROR(SEARCH("concluded to be both pbt and vPvB",S95),99)=99,IF(IFERROR(SEARCH("concluded to be both pbt and vPvB",K95),99)=99,0,Scoring!$E$5),Scoring!$E$5),Scoring!$E$5),Scoring!$E$5),Scoring!$E$5),Scoring!$E$4),Scoring!$E$6),Scoring!$E$4)</f>
        <v>0.7</v>
      </c>
      <c r="X95" s="78">
        <f>IF(IFERROR(SEARCH("H410",N95),99)=99,IF(IFERROR(SEARCH("H410",O95),99)=99,IF(IFERROR(SEARCH("H410",Q95),99)=99,IF(IFERROR(SEARCH("H410",M95),99)=99,IF(IFERROR(SEARCH("H410",R95),99)=99,IF(IFERROR(SEARCH("H411",N95),99)=99,IF(IFERROR(SEARCH("H411",O95),99)=99,IF(IFERROR(SEARCH("H411",Q95),99)=99,IF(IFERROR(SEARCH("H411",M95),99)=99,IF(IFERROR(SEARCH("H411",R95),99)=99,IF(IFERROR(SEARCH("H413",N95),99)=99,IF(IFERROR(SEARCH("H413",O95),99)=99,IF(IFERROR(SEARCH("H413",Q95),99)=99,IF(IFERROR(SEARCH("H413",M95),99)=99,IF(IFERROR(SEARCH("H413",R95),99)=99,IF(IFERROR(SEARCH("H412",N95),99)=99,IF(IFERROR(SEARCH("H412",O95),99)=99,IF(IFERROR(SEARCH("H412",Q95),99)=99,IF(IFERROR(SEARCH("H412",M95),99)=99,IF(IFERROR(SEARCH("H412",R95),99)=99,0,Scoring!$E$2),Scoring!$E$2),Scoring!$E$2),Scoring!$E$2),Scoring!$E$2),Scoring!$E$2),Scoring!$E$2),Scoring!$E$2),Scoring!$E$2),Scoring!$E$2),Scoring!$E$2),Scoring!$E$2),Scoring!$E$2),Scoring!$E$2),Scoring!$E$2),Scoring!$E$2),Scoring!$E$2),Scoring!$E$2),Scoring!$E$2),Scoring!$E$2)</f>
        <v>1</v>
      </c>
      <c r="Y95" s="78">
        <f>IF(IFERROR(SEARCH("CMR",K95),99)=99,IF(IFERROR(SEARCH("Suspected CMR",S95),99)=99,IF(IFERROR(SEARCH("CMR",S95),99)=99,0,Scoring!$E$8),Scoring!$E$9),Scoring!$E$8)</f>
        <v>0</v>
      </c>
      <c r="Z95" s="78">
        <f>IF(IFERROR(SEARCH("H350",N95),99)=99,IF(IFERROR(SEARCH("H350",O95),99)=99,IF(IFERROR(SEARCH("H350",Q95),99)=99,IF(IFERROR(SEARCH("H350",M95),99)=99,IF(IFERROR(SEARCH("H350",R95),99)=99,IF(IFERROR(SEARCH("H351",N95),99)=99,IF(IFERROR(SEARCH("H351",O95),99)=99,IF(IFERROR(SEARCH("H351",Q95),99)=99,IF(IFERROR(SEARCH("H351",M95),99)=99,IF(IFERROR(SEARCH("H351",R95),99)=99,IF(IFERROR(SEARCH("carcinogenic",P95),99)=99,IF(IFERROR(SEARCH("suspected carcinogenic",S95),99)=99,0,Scoring!$E$12),Scoring!$E$11),Scoring!$E$10),Scoring!$E$10),Scoring!$E$10),Scoring!$E$10),Scoring!$E$10),Scoring!$E$10),Scoring!$E$10),Scoring!$E$10),Scoring!$E$10),Scoring!$E$10)</f>
        <v>0</v>
      </c>
      <c r="AA95" s="78">
        <f>IF(IFERROR(SEARCH("H340",N95),99)=99,IF(IFERROR(SEARCH("H340",O95),99)=99,IF(IFERROR(SEARCH("H340",Q95),99)=99,IF(IFERROR(SEARCH("H340",M95),99)=99,IF(IFERROR(SEARCH("H340",R95),99)=99,IF(IFERROR(SEARCH("H341",N95),99)=99,IF(IFERROR(SEARCH("H341",O95),99)=99,IF(IFERROR(SEARCH("H341",Q95),99)=99,IF(IFERROR(SEARCH("H341",M95),99)=99,IF(IFERROR(SEARCH("H341",R95),99)=99,IF(IFERROR(SEARCH("mutagenic",P95),99)=99,IF(IFERROR(SEARCH("suspected mutagenic",S95),99)=99,0,Scoring!$E$15),Scoring!$E$14),Scoring!$E$13),Scoring!$E$13),Scoring!$E$13),Scoring!$E$13),Scoring!$E$13),Scoring!$E$13),Scoring!$E$13),Scoring!$E$13),Scoring!$E$13),Scoring!$E$13)</f>
        <v>0</v>
      </c>
      <c r="AB95" s="78">
        <f>IF(IFERROR(SEARCH("H360",N95),99)=99,IF(IFERROR(SEARCH("H360",O95),99)=99,IF(IFERROR(SEARCH("H360",Q95),99)=99,IF(IFERROR(SEARCH("H360",M95),99)=99,IF(IFERROR(SEARCH("H360",R95),99)=99,IF(IFERROR(SEARCH("H361",N95),99)=99,IF(IFERROR(SEARCH("H361",O95),99)=99,IF(IFERROR(SEARCH("H361",Q95),99)=99,IF(IFERROR(SEARCH("H361",M95),99)=99,IF(IFERROR(SEARCH("H361",R95),99)=99,IF(IFERROR(SEARCH("reproduction",P95),99)=99,IF(IFERROR(SEARCH("suspected reprotoxic",S95),99)=99,IF(IFERROR(SEARCH("reprotoxic",S95),99)=99,IF(IFERROR(SEARCH("reprotoxic",K95),99)=99,0,Scoring!$E$18),Scoring!$E$18),Scoring!$E$19),Scoring!$E$17),Scoring!$E$16),Scoring!$E$16),Scoring!$E$16),Scoring!$E$16),Scoring!$E$16),Scoring!$E$16),Scoring!$E$16),Scoring!$E$16),Scoring!$E$16),Scoring!$E$16)</f>
        <v>0</v>
      </c>
      <c r="AC95" s="78">
        <f>IF(IFERROR(SEARCH("57f",L95),99)=99,IF(IFERROR(SEARCH("57(f)",P95),99)=99,0,Scoring!$E$20),Scoring!$E$20)</f>
        <v>0</v>
      </c>
      <c r="AD95" s="78">
        <f>IF(IFERROR(SEARCH("CAT1",T95),99)=99,IF(IFERROR(SEARCH("CAT2",T95),99)=99,IF(IFERROR(SEARCH("CAT3",T95),99)=99,IF(IFERROR(SEARCH("concluded to be endocrine",K95),99)=99,IF(IFERROR(SEARCH("categorised as endocrine",K95),99)=99,IF(IFERROR(SEARCH("endocrine disrupting",P95),99)=99,IF(IFERROR(SEARCH("endocrine disrupting",K95),99)=99,IF(IFERROR(SEARCH("suspected endocrine",S95),99)=99,IF(IFERROR(SEARCH("potential endocrine",S95),99)=99,0,Scoring!$E$25),Scoring!$E$25),Scoring!$E$24),Scoring!$E$24),Scoring!$E$24),Scoring!$E$24),Scoring!$E$23),Scoring!$E$22),Scoring!$E$21)</f>
        <v>0</v>
      </c>
      <c r="AE95" s="78">
        <f>IF(IFERROR(SEARCH("suspected sensitiser",S95),99)=99,IF(IFERROR(SEARCH("sensitiser",S95),99)=99,IF(IFERROR(SEARCH("other hazard based concern",S95),99)=99,0,Scoring!$E$28),Scoring!$E$26),Scoring!$E$27)</f>
        <v>0</v>
      </c>
      <c r="AF95" s="78">
        <f>IF(IFERROR(M95,1)=1,IF(IFERROR(N95,1)=1,IF(IFERROR(O95,1)=1,IF(IFERROR(Q95,1)=1,IF(IFERROR(R95,1)=1,IF(IFERROR(T95,1)=1,IF(IFERROR(K95,1)=1,IF(IFERROR(P95,1)=1,IF(IFERROR(S95,1)=1,Scoring!$E$29,0),0),0),0),0),0),0),0),0)</f>
        <v>0</v>
      </c>
      <c r="AG95" s="78">
        <f t="shared" si="13"/>
        <v>2.4</v>
      </c>
      <c r="AI95" s="93"/>
      <c r="AJ95" s="94"/>
      <c r="AK95" s="76"/>
      <c r="AL95" s="75"/>
      <c r="AN95" s="79"/>
      <c r="AO95" s="79"/>
      <c r="AP95" s="79"/>
      <c r="AQ95" s="79"/>
      <c r="AR95" s="79"/>
      <c r="AS95" s="78"/>
      <c r="AU95" s="79">
        <f>IF(IFERROR(F95,99)=99,IF(IFERROR(G95,99)=99,IF(IFERROR(H95,99)=99,IF(IFERROR(I95,99)=99,IF(IFERROR(E95,99)=99,IF(IFERROR(J95,99)=99,0,Scoring!$B$7),Scoring!$B$3),Scoring!$B$2),Scoring!$B$6),Scoring!$B$5),Scoring!$B$4)</f>
        <v>0.5</v>
      </c>
      <c r="AV95" s="78">
        <f t="shared" si="14"/>
        <v>1.2</v>
      </c>
      <c r="AW95" s="78"/>
      <c r="AX95" s="66"/>
      <c r="AY95" s="78"/>
      <c r="AZ95" s="76"/>
      <c r="BA95" s="76"/>
      <c r="BB95" s="76"/>
    </row>
    <row r="96" spans="1:54" x14ac:dyDescent="0.25">
      <c r="A96" s="77" t="s">
        <v>5336</v>
      </c>
      <c r="B96" s="76" t="str">
        <f t="shared" si="18"/>
        <v>250-610-8</v>
      </c>
      <c r="C96" s="77" t="s">
        <v>5335</v>
      </c>
      <c r="D96" s="77" t="s">
        <v>5334</v>
      </c>
      <c r="E96" s="76" t="e">
        <f>IF(C96="-",IF(A96="-",VLOOKUP(D96,'sin-list 180320_update'!$C$2:$C$835,1,FALSE),VLOOKUP(A96,'sin-list 180320_update'!$A$2:$A$835,1,FALSE)),VLOOKUP(C96,'sin-list 180320_update'!$B$2:$B$835,1,FALSE))</f>
        <v>#N/A</v>
      </c>
      <c r="F96" s="76" t="e">
        <f>IF($C96="-",IF($A96="-",VLOOKUP($D96,'REACH Bilaga XVII_update'!$A$5:$A$131,1,FALSE),VLOOKUP($A96,'REACH Bilaga XVII_update'!$C$5:$C$131,1,FALSE)),VLOOKUP($C96,'REACH Bilaga XVII_update'!$B$5:$B$131,1,FALSE))</f>
        <v>#N/A</v>
      </c>
      <c r="G96" s="76" t="e">
        <f>IF($C96="-",IF($A96="-",VLOOKUP($D96,' REACH Bilaga 59_update'!$A$5:$A$210,1,FALSE),VLOOKUP($A96,' REACH Bilaga 59_update'!$D$5:$D$210,1,FALSE)),VLOOKUP($C96,' REACH Bilaga 59_update'!$C$5:$C$210,1,FALSE))</f>
        <v>#N/A</v>
      </c>
      <c r="H96" s="76" t="e">
        <f>IF($C96="-",IF($A96="-",VLOOKUP($D96,'REACH Bilaga XIV_update'!$A$5:$A$110,1,FALSE),VLOOKUP($A96,'REACH Bilaga XIV_update'!$D$5:$D$110,1,FALSE)),VLOOKUP($C96,'REACH Bilaga XIV_update'!$C$5:$C$110,1,FALSE))</f>
        <v>#N/A</v>
      </c>
      <c r="I96" s="76" t="str">
        <f>IF($C96="-",IF($A96="-",VLOOKUP($D96,CoRAP_update!$A$5:$A$376,1,FALSE),VLOOKUP($A96,CoRAP_update!$D$5:$D$376,1,FALSE)),VLOOKUP($C96,CoRAP_update!$C$5:$C$376,1,FALSE))</f>
        <v>250-610-8</v>
      </c>
      <c r="J96" s="76" t="e">
        <f>IF($C96="-",IF($A96="-",VLOOKUP($D96,EDC_update!$C$2:$C$450,1,FALSE),VLOOKUP($A96,EDC_update!$B$2:$B$450,1,FALSE)),VLOOKUP($C96,EDC_update!$L$2:$L$450,1,FALSE))</f>
        <v>#N/A</v>
      </c>
      <c r="K96" s="76" t="e">
        <f>IF($C96="-",IF($A96="-",IF(VLOOKUP($D96,'sin-list 180320_update'!$C$2:$S$835,3,FALSE)="",NA(),VLOOKUP($D96,'sin-list 180320_update'!$C$2:$S$835,3,FALSE)),IF(VLOOKUP($A96,'sin-list 180320_update'!$A$2:$S$835,5,FALSE)="",NA(),VLOOKUP($A96,'sin-list 180320_update'!$A$2:$S$835,5,FALSE))),IF(VLOOKUP($C96,'sin-list 180320_update'!$B$2:$S$835,4,FALSE)="",NA(),VLOOKUP($C96,'sin-list 180320_update'!$B$2:$S$835,4,FALSE)))</f>
        <v>#N/A</v>
      </c>
      <c r="L96" s="76" t="e">
        <f>IF($C96="-",IF($A96="-",VLOOKUP($D96,'sin-list 180320_update'!$C$2:$S$835,6,FALSE),VLOOKUP($A96,'sin-list 180320_update'!$A$2:$S$835,8,FALSE)),VLOOKUP($C96,'sin-list 180320_update'!$B$2:$S$835,7,FALSE))</f>
        <v>#N/A</v>
      </c>
      <c r="M96" s="76" t="e">
        <f>IF($C96="-",IF($A96="-",IF(VLOOKUP($D96,'sin-list 180320_update'!$C$2:$S$835,8,FALSE)="",NA(),VLOOKUP($D96,'sin-list 180320_update'!$C$2:$S$835,8,FALSE)),IF(VLOOKUP($A96,'sin-list 180320_update'!$A$2:$S$835,10,FALSE)="",NA(),VLOOKUP($A96,'sin-list 180320_update'!$A$2:$S$835,10,FALSE))),IF(VLOOKUP($C96,'sin-list 180320_update'!$B$2:$S$835,9,FALSE)="",NA(),VLOOKUP($C96,'sin-list 180320_update'!$B$2:$S$835,9,FALSE)))</f>
        <v>#N/A</v>
      </c>
      <c r="N96" s="76" t="e">
        <f>IF($C96="-",IF($A96="-",IF(VLOOKUP($D96,'REACH Bilaga XVII_update'!$A$5:$E$131,4,FALSE)="",NA(),VLOOKUP($D96,'REACH Bilaga XVII_update'!$A$5:$E$131,4,FALSE)),IF(VLOOKUP($A96,'REACH Bilaga XVII_update'!$C$5:$D$131,2,FALSE)="",NA(),VLOOKUP($A96,'REACH Bilaga XVII_update'!$C$5:$D$131,2,FALSE))),IF(VLOOKUP($C96,'REACH Bilaga XVII_update'!$B$5:$D$131,3,FALSE)="",NA(),VLOOKUP($C96,'REACH Bilaga XVII_update'!$B$5:$D$131,3,FALSE)))</f>
        <v>#N/A</v>
      </c>
      <c r="O96" s="76" t="e">
        <f>IF($C96="-",IF($A96="-",IF(VLOOKUP($D96,' REACH Bilaga 59_update'!$A$5:$E$210,5,FALSE)="",NA(),VLOOKUP($D96,' REACH Bilaga 59_update'!$A$5:$E$210,5,FALSE)),IF(VLOOKUP($A96,' REACH Bilaga 59_update'!$D$5:$E$210,2,FALSE)="",NA(),VLOOKUP($A96,' REACH Bilaga 59_update'!$D$5:$E$210,2,FALSE))),IF(VLOOKUP($C96,' REACH Bilaga 59_update'!$C$5:$E$210,3,FALSE)="",NA(),VLOOKUP($C96,' REACH Bilaga 59_update'!$C$5:$E$210,3,FALSE)))</f>
        <v>#N/A</v>
      </c>
      <c r="P96" s="76" t="e">
        <f>IF(C96="-",IF(A96="-",IFERROR(VLOOKUP($D96,' REACH Bilaga 59_update'!$A$5:$F$210,MATCH(Sammanfattning!P$1,' REACH Bilaga 59_update'!$A$4:$F$4,0),FALSE),VLOOKUP($D96,'REACH Bilaga XIV_update'!$A$4:$H$110,MATCH(Sammanfattning!P$1,'REACH Bilaga XIV_update'!$A$4:$H$4,0),FALSE)),IFERROR(VLOOKUP($A96,' REACH Bilaga 59_update'!$D$5:$F$210,MATCH(Sammanfattning!P$1,' REACH Bilaga 59_update'!$D$4:$F$4,0),FALSE),VLOOKUP($A96,'REACH Bilaga XIV_update'!$D$4:$H$110,MATCH(Sammanfattning!P$1,'REACH Bilaga XIV_update'!$D$4:$H$4,0),FALSE))),IFERROR(VLOOKUP($C96,' REACH Bilaga 59_update'!$C$5:$F$210,MATCH(Sammanfattning!P$1,' REACH Bilaga 59_update'!$C$4:$F$4,0),FALSE),VLOOKUP($C96,'REACH Bilaga XIV_update'!$C$4:$H$110,MATCH(Sammanfattning!P$1,'REACH Bilaga XIV_update'!$C$4:$H$4,0),FALSE)))</f>
        <v>#N/A</v>
      </c>
      <c r="Q96" s="76" t="e">
        <f>IF($C96="-",IF($A96="-",IF(VLOOKUP($D96,'REACH Bilaga XIV_update'!$A$5:$I$110,9,FALSE)="",NA(),VLOOKUP($D96,'REACH Bilaga XIV_update'!$A$5:$I$110,9,FALSE)),IF(VLOOKUP($A96,'REACH Bilaga XIV_update'!$D$5:$I$110,6,FALSE)="",NA(),VLOOKUP($A96,'REACH Bilaga XIV_update'!$D$5:$I$110,6,FALSE))),IF(VLOOKUP($C96,'REACH Bilaga XIV_update'!$C$5:$I$110,7,FALSE)="",NA(),VLOOKUP($C96,'REACH Bilaga XIV_update'!$C$5:$I$110,7,FALSE)))</f>
        <v>#N/A</v>
      </c>
      <c r="R96" s="76" t="str">
        <f>IF($C96="-",IF($A96="-",IF(VLOOKUP($D96,CoRAP_update!$A$5:$O$376,15,FALSE)="",NA(),VLOOKUP($D96,CoRAP_update!$A$5:$O$376,15,FALSE)),IF(VLOOKUP($A96,CoRAP_update!$D$5:$O$376,12,FALSE)="",NA(),VLOOKUP($A96,CoRAP_update!$D$5:$O$376,12,FALSE))),IF(VLOOKUP($C96,CoRAP_update!$C$5:$O$376,13,FALSE)="",NA(),VLOOKUP($C96,CoRAP_update!$C$5:$O$376,13,FALSE)))</f>
        <v>H225
H304
H336
H315
H400
H410</v>
      </c>
      <c r="S96" s="144" t="str">
        <f>IF($C96="-",IF($A96="-",VLOOKUP($D96,CoRAP_update!$A$5:$J$376,MATCH(Sammanfattning!S$1,CoRAP_update!$A$4:$J$4,0),FALSE),VLOOKUP($A96,CoRAP_update!$D$5:$J$376,MATCH(Sammanfattning!S$1,CoRAP_update!$D$4:$J$4,0),FALSE)),VLOOKUP($C96,CoRAP_update!$C$5:$J$376,MATCH(Sammanfattning!S$1,CoRAP_update!$C$4:$J$4,0),FALSE))</f>
        <v>Suspected PBT/vPvB#High (aggregated) tonnage#Wide dispersive use</v>
      </c>
      <c r="T96" s="76" t="e">
        <f>IF($A96="-",VLOOKUP($D96,EDC_update!$C$2:$F$450,4,FALSE),VLOOKUP($A96,EDC_update!$B$2:$F$450,5,FALSE))</f>
        <v>#N/A</v>
      </c>
      <c r="V96" s="78">
        <f>IF(IFERROR(SEARCH("PBT",P96),99)=99,IF(IFERROR(SEARCH("suspected PBT",S96),99)=99,IF(IFERROR(SEARCH("concluded to be PBT",K96),99)=99,IF(IFERROR(SEARCH("PBT",S96),99)=99,IF(IFERROR(SEARCH("PBT cand",L96),99)=99,IF(IFERROR(SEARCH("PBT",L96),99)=99,IF(IFERROR(SEARCH("persistent, bioackumulative and toxic properties",K96),99)=99,0,Scoring!$E$3),Scoring!$E$3),Scoring!$E$7),Scoring!$E$3),Scoring!$E$5),Scoring!$E$6),Scoring!$E$3)</f>
        <v>0.7</v>
      </c>
      <c r="W96" s="78">
        <f>IF(IFERROR(SEARCH("vPvB",P96),99)=99,IF(IFERROR(SEARCH("suspected pbt/vPvB",S96),99)=99,IF(IFERROR(SEARCH("vPvB",S96),99)=99,IF(IFERROR(SEARCH("concluded to be a vPvB",S96),99)=99,IF(IFERROR(SEARCH("identified as vPvB",K96),99)=99,IF(IFERROR(SEARCH("concluded to be a vPvB",K96),99)=99,IF(IFERROR(SEARCH("concluded to be both pbt and vPvB",S96),99)=99,IF(IFERROR(SEARCH("concluded to be both pbt and vPvB",K96),99)=99,0,Scoring!$E$5),Scoring!$E$5),Scoring!$E$5),Scoring!$E$5),Scoring!$E$5),Scoring!$E$4),Scoring!$E$6),Scoring!$E$4)</f>
        <v>0.7</v>
      </c>
      <c r="X96" s="78">
        <f>IF(IFERROR(SEARCH("H410",N96),99)=99,IF(IFERROR(SEARCH("H410",O96),99)=99,IF(IFERROR(SEARCH("H410",Q96),99)=99,IF(IFERROR(SEARCH("H410",M96),99)=99,IF(IFERROR(SEARCH("H410",R96),99)=99,IF(IFERROR(SEARCH("H411",N96),99)=99,IF(IFERROR(SEARCH("H411",O96),99)=99,IF(IFERROR(SEARCH("H411",Q96),99)=99,IF(IFERROR(SEARCH("H411",M96),99)=99,IF(IFERROR(SEARCH("H411",R96),99)=99,IF(IFERROR(SEARCH("H413",N96),99)=99,IF(IFERROR(SEARCH("H413",O96),99)=99,IF(IFERROR(SEARCH("H413",Q96),99)=99,IF(IFERROR(SEARCH("H413",M96),99)=99,IF(IFERROR(SEARCH("H413",R96),99)=99,IF(IFERROR(SEARCH("H412",N96),99)=99,IF(IFERROR(SEARCH("H412",O96),99)=99,IF(IFERROR(SEARCH("H412",Q96),99)=99,IF(IFERROR(SEARCH("H412",M96),99)=99,IF(IFERROR(SEARCH("H412",R96),99)=99,0,Scoring!$E$2),Scoring!$E$2),Scoring!$E$2),Scoring!$E$2),Scoring!$E$2),Scoring!$E$2),Scoring!$E$2),Scoring!$E$2),Scoring!$E$2),Scoring!$E$2),Scoring!$E$2),Scoring!$E$2),Scoring!$E$2),Scoring!$E$2),Scoring!$E$2),Scoring!$E$2),Scoring!$E$2),Scoring!$E$2),Scoring!$E$2),Scoring!$E$2)</f>
        <v>1</v>
      </c>
      <c r="Y96" s="78">
        <f>IF(IFERROR(SEARCH("CMR",K96),99)=99,IF(IFERROR(SEARCH("Suspected CMR",S96),99)=99,IF(IFERROR(SEARCH("CMR",S96),99)=99,0,Scoring!$E$8),Scoring!$E$9),Scoring!$E$8)</f>
        <v>0</v>
      </c>
      <c r="Z96" s="78">
        <f>IF(IFERROR(SEARCH("H350",N96),99)=99,IF(IFERROR(SEARCH("H350",O96),99)=99,IF(IFERROR(SEARCH("H350",Q96),99)=99,IF(IFERROR(SEARCH("H350",M96),99)=99,IF(IFERROR(SEARCH("H350",R96),99)=99,IF(IFERROR(SEARCH("H351",N96),99)=99,IF(IFERROR(SEARCH("H351",O96),99)=99,IF(IFERROR(SEARCH("H351",Q96),99)=99,IF(IFERROR(SEARCH("H351",M96),99)=99,IF(IFERROR(SEARCH("H351",R96),99)=99,IF(IFERROR(SEARCH("carcinogenic",P96),99)=99,IF(IFERROR(SEARCH("suspected carcinogenic",S96),99)=99,0,Scoring!$E$12),Scoring!$E$11),Scoring!$E$10),Scoring!$E$10),Scoring!$E$10),Scoring!$E$10),Scoring!$E$10),Scoring!$E$10),Scoring!$E$10),Scoring!$E$10),Scoring!$E$10),Scoring!$E$10)</f>
        <v>0</v>
      </c>
      <c r="AA96" s="78">
        <f>IF(IFERROR(SEARCH("H340",N96),99)=99,IF(IFERROR(SEARCH("H340",O96),99)=99,IF(IFERROR(SEARCH("H340",Q96),99)=99,IF(IFERROR(SEARCH("H340",M96),99)=99,IF(IFERROR(SEARCH("H340",R96),99)=99,IF(IFERROR(SEARCH("H341",N96),99)=99,IF(IFERROR(SEARCH("H341",O96),99)=99,IF(IFERROR(SEARCH("H341",Q96),99)=99,IF(IFERROR(SEARCH("H341",M96),99)=99,IF(IFERROR(SEARCH("H341",R96),99)=99,IF(IFERROR(SEARCH("mutagenic",P96),99)=99,IF(IFERROR(SEARCH("suspected mutagenic",S96),99)=99,0,Scoring!$E$15),Scoring!$E$14),Scoring!$E$13),Scoring!$E$13),Scoring!$E$13),Scoring!$E$13),Scoring!$E$13),Scoring!$E$13),Scoring!$E$13),Scoring!$E$13),Scoring!$E$13),Scoring!$E$13)</f>
        <v>0</v>
      </c>
      <c r="AB96" s="78">
        <f>IF(IFERROR(SEARCH("H360",N96),99)=99,IF(IFERROR(SEARCH("H360",O96),99)=99,IF(IFERROR(SEARCH("H360",Q96),99)=99,IF(IFERROR(SEARCH("H360",M96),99)=99,IF(IFERROR(SEARCH("H360",R96),99)=99,IF(IFERROR(SEARCH("H361",N96),99)=99,IF(IFERROR(SEARCH("H361",O96),99)=99,IF(IFERROR(SEARCH("H361",Q96),99)=99,IF(IFERROR(SEARCH("H361",M96),99)=99,IF(IFERROR(SEARCH("H361",R96),99)=99,IF(IFERROR(SEARCH("reproduction",P96),99)=99,IF(IFERROR(SEARCH("suspected reprotoxic",S96),99)=99,IF(IFERROR(SEARCH("reprotoxic",S96),99)=99,IF(IFERROR(SEARCH("reprotoxic",K96),99)=99,0,Scoring!$E$18),Scoring!$E$18),Scoring!$E$19),Scoring!$E$17),Scoring!$E$16),Scoring!$E$16),Scoring!$E$16),Scoring!$E$16),Scoring!$E$16),Scoring!$E$16),Scoring!$E$16),Scoring!$E$16),Scoring!$E$16),Scoring!$E$16)</f>
        <v>0</v>
      </c>
      <c r="AC96" s="78">
        <f>IF(IFERROR(SEARCH("57f",L96),99)=99,IF(IFERROR(SEARCH("57(f)",P96),99)=99,0,Scoring!$E$20),Scoring!$E$20)</f>
        <v>0</v>
      </c>
      <c r="AD96" s="78">
        <f>IF(IFERROR(SEARCH("CAT1",T96),99)=99,IF(IFERROR(SEARCH("CAT2",T96),99)=99,IF(IFERROR(SEARCH("CAT3",T96),99)=99,IF(IFERROR(SEARCH("concluded to be endocrine",K96),99)=99,IF(IFERROR(SEARCH("categorised as endocrine",K96),99)=99,IF(IFERROR(SEARCH("endocrine disrupting",P96),99)=99,IF(IFERROR(SEARCH("endocrine disrupting",K96),99)=99,IF(IFERROR(SEARCH("suspected endocrine",S96),99)=99,IF(IFERROR(SEARCH("potential endocrine",S96),99)=99,0,Scoring!$E$25),Scoring!$E$25),Scoring!$E$24),Scoring!$E$24),Scoring!$E$24),Scoring!$E$24),Scoring!$E$23),Scoring!$E$22),Scoring!$E$21)</f>
        <v>0</v>
      </c>
      <c r="AE96" s="78">
        <f>IF(IFERROR(SEARCH("suspected sensitiser",S96),99)=99,IF(IFERROR(SEARCH("sensitiser",S96),99)=99,IF(IFERROR(SEARCH("other hazard based concern",S96),99)=99,0,Scoring!$E$28),Scoring!$E$26),Scoring!$E$27)</f>
        <v>0</v>
      </c>
      <c r="AF96" s="78">
        <f>IF(IFERROR(M96,1)=1,IF(IFERROR(N96,1)=1,IF(IFERROR(O96,1)=1,IF(IFERROR(Q96,1)=1,IF(IFERROR(R96,1)=1,IF(IFERROR(T96,1)=1,IF(IFERROR(K96,1)=1,IF(IFERROR(P96,1)=1,IF(IFERROR(S96,1)=1,Scoring!$E$29,0),0),0),0),0),0),0),0),0)</f>
        <v>0</v>
      </c>
      <c r="AG96" s="78">
        <f t="shared" si="13"/>
        <v>2.4</v>
      </c>
      <c r="AI96" s="93"/>
      <c r="AJ96" s="94"/>
      <c r="AK96" s="76"/>
      <c r="AL96" s="75"/>
      <c r="AN96" s="79"/>
      <c r="AO96" s="79"/>
      <c r="AP96" s="79"/>
      <c r="AQ96" s="79"/>
      <c r="AR96" s="79"/>
      <c r="AS96" s="78"/>
      <c r="AU96" s="79">
        <f>IF(IFERROR(F96,99)=99,IF(IFERROR(G96,99)=99,IF(IFERROR(H96,99)=99,IF(IFERROR(I96,99)=99,IF(IFERROR(E96,99)=99,IF(IFERROR(J96,99)=99,0,Scoring!$B$7),Scoring!$B$3),Scoring!$B$2),Scoring!$B$6),Scoring!$B$5),Scoring!$B$4)</f>
        <v>0.5</v>
      </c>
      <c r="AV96" s="78">
        <f t="shared" si="14"/>
        <v>1.2</v>
      </c>
      <c r="AW96" s="78"/>
      <c r="AX96" s="66"/>
      <c r="AY96" s="78"/>
      <c r="AZ96" s="76"/>
      <c r="BA96" s="76"/>
      <c r="BB96" s="76"/>
    </row>
    <row r="97" spans="1:54" x14ac:dyDescent="0.25">
      <c r="A97" s="77" t="s">
        <v>5573</v>
      </c>
      <c r="B97" s="76" t="str">
        <f t="shared" si="18"/>
        <v>404-800-4</v>
      </c>
      <c r="C97" s="77" t="s">
        <v>5572</v>
      </c>
      <c r="D97" s="77" t="s">
        <v>5571</v>
      </c>
      <c r="E97" s="76" t="e">
        <f>IF(C97="-",IF(A97="-",VLOOKUP(D97,'sin-list 180320_update'!$C$2:$C$835,1,FALSE),VLOOKUP(A97,'sin-list 180320_update'!$A$2:$A$835,1,FALSE)),VLOOKUP(C97,'sin-list 180320_update'!$B$2:$B$835,1,FALSE))</f>
        <v>#N/A</v>
      </c>
      <c r="F97" s="76" t="e">
        <f>IF($C97="-",IF($A97="-",VLOOKUP($D97,'REACH Bilaga XVII_update'!$A$5:$A$131,1,FALSE),VLOOKUP($A97,'REACH Bilaga XVII_update'!$C$5:$C$131,1,FALSE)),VLOOKUP($C97,'REACH Bilaga XVII_update'!$B$5:$B$131,1,FALSE))</f>
        <v>#N/A</v>
      </c>
      <c r="G97" s="76" t="e">
        <f>IF($C97="-",IF($A97="-",VLOOKUP($D97,' REACH Bilaga 59_update'!$A$5:$A$210,1,FALSE),VLOOKUP($A97,' REACH Bilaga 59_update'!$D$5:$D$210,1,FALSE)),VLOOKUP($C97,' REACH Bilaga 59_update'!$C$5:$C$210,1,FALSE))</f>
        <v>#N/A</v>
      </c>
      <c r="H97" s="76" t="e">
        <f>IF($C97="-",IF($A97="-",VLOOKUP($D97,'REACH Bilaga XIV_update'!$A$5:$A$110,1,FALSE),VLOOKUP($A97,'REACH Bilaga XIV_update'!$D$5:$D$110,1,FALSE)),VLOOKUP($C97,'REACH Bilaga XIV_update'!$C$5:$C$110,1,FALSE))</f>
        <v>#N/A</v>
      </c>
      <c r="I97" s="76" t="str">
        <f>IF($C97="-",IF($A97="-",VLOOKUP($D97,CoRAP_update!$A$5:$A$376,1,FALSE),VLOOKUP($A97,CoRAP_update!$D$5:$D$376,1,FALSE)),VLOOKUP($C97,CoRAP_update!$C$5:$C$376,1,FALSE))</f>
        <v>404-800-4</v>
      </c>
      <c r="J97" s="76" t="e">
        <f>IF($C97="-",IF($A97="-",VLOOKUP($D97,EDC_update!$C$2:$C$450,1,FALSE),VLOOKUP($A97,EDC_update!$B$2:$B$450,1,FALSE)),VLOOKUP($C97,EDC_update!$L$2:$L$450,1,FALSE))</f>
        <v>#N/A</v>
      </c>
      <c r="K97" s="76" t="e">
        <f>IF($C97="-",IF($A97="-",IF(VLOOKUP($D97,'sin-list 180320_update'!$C$2:$S$835,3,FALSE)="",NA(),VLOOKUP($D97,'sin-list 180320_update'!$C$2:$S$835,3,FALSE)),IF(VLOOKUP($A97,'sin-list 180320_update'!$A$2:$S$835,5,FALSE)="",NA(),VLOOKUP($A97,'sin-list 180320_update'!$A$2:$S$835,5,FALSE))),IF(VLOOKUP($C97,'sin-list 180320_update'!$B$2:$S$835,4,FALSE)="",NA(),VLOOKUP($C97,'sin-list 180320_update'!$B$2:$S$835,4,FALSE)))</f>
        <v>#N/A</v>
      </c>
      <c r="L97" s="76" t="e">
        <f>IF($C97="-",IF($A97="-",VLOOKUP($D97,'sin-list 180320_update'!$C$2:$S$835,6,FALSE),VLOOKUP($A97,'sin-list 180320_update'!$A$2:$S$835,8,FALSE)),VLOOKUP($C97,'sin-list 180320_update'!$B$2:$S$835,7,FALSE))</f>
        <v>#N/A</v>
      </c>
      <c r="M97" s="76" t="e">
        <f>IF($C97="-",IF($A97="-",IF(VLOOKUP($D97,'sin-list 180320_update'!$C$2:$S$835,8,FALSE)="",NA(),VLOOKUP($D97,'sin-list 180320_update'!$C$2:$S$835,8,FALSE)),IF(VLOOKUP($A97,'sin-list 180320_update'!$A$2:$S$835,10,FALSE)="",NA(),VLOOKUP($A97,'sin-list 180320_update'!$A$2:$S$835,10,FALSE))),IF(VLOOKUP($C97,'sin-list 180320_update'!$B$2:$S$835,9,FALSE)="",NA(),VLOOKUP($C97,'sin-list 180320_update'!$B$2:$S$835,9,FALSE)))</f>
        <v>#N/A</v>
      </c>
      <c r="N97" s="76" t="e">
        <f>IF($C97="-",IF($A97="-",IF(VLOOKUP($D97,'REACH Bilaga XVII_update'!$A$5:$E$131,4,FALSE)="",NA(),VLOOKUP($D97,'REACH Bilaga XVII_update'!$A$5:$E$131,4,FALSE)),IF(VLOOKUP($A97,'REACH Bilaga XVII_update'!$C$5:$D$131,2,FALSE)="",NA(),VLOOKUP($A97,'REACH Bilaga XVII_update'!$C$5:$D$131,2,FALSE))),IF(VLOOKUP($C97,'REACH Bilaga XVII_update'!$B$5:$D$131,3,FALSE)="",NA(),VLOOKUP($C97,'REACH Bilaga XVII_update'!$B$5:$D$131,3,FALSE)))</f>
        <v>#N/A</v>
      </c>
      <c r="O97" s="76" t="e">
        <f>IF($C97="-",IF($A97="-",IF(VLOOKUP($D97,' REACH Bilaga 59_update'!$A$5:$E$210,5,FALSE)="",NA(),VLOOKUP($D97,' REACH Bilaga 59_update'!$A$5:$E$210,5,FALSE)),IF(VLOOKUP($A97,' REACH Bilaga 59_update'!$D$5:$E$210,2,FALSE)="",NA(),VLOOKUP($A97,' REACH Bilaga 59_update'!$D$5:$E$210,2,FALSE))),IF(VLOOKUP($C97,' REACH Bilaga 59_update'!$C$5:$E$210,3,FALSE)="",NA(),VLOOKUP($C97,' REACH Bilaga 59_update'!$C$5:$E$210,3,FALSE)))</f>
        <v>#N/A</v>
      </c>
      <c r="P97" s="76" t="e">
        <f>IF(C97="-",IF(A97="-",IFERROR(VLOOKUP($D97,' REACH Bilaga 59_update'!$A$5:$F$210,MATCH(Sammanfattning!P$1,' REACH Bilaga 59_update'!$A$4:$F$4,0),FALSE),VLOOKUP($D97,'REACH Bilaga XIV_update'!$A$4:$H$110,MATCH(Sammanfattning!P$1,'REACH Bilaga XIV_update'!$A$4:$H$4,0),FALSE)),IFERROR(VLOOKUP($A97,' REACH Bilaga 59_update'!$D$5:$F$210,MATCH(Sammanfattning!P$1,' REACH Bilaga 59_update'!$D$4:$F$4,0),FALSE),VLOOKUP($A97,'REACH Bilaga XIV_update'!$D$4:$H$110,MATCH(Sammanfattning!P$1,'REACH Bilaga XIV_update'!$D$4:$H$4,0),FALSE))),IFERROR(VLOOKUP($C97,' REACH Bilaga 59_update'!$C$5:$F$210,MATCH(Sammanfattning!P$1,' REACH Bilaga 59_update'!$C$4:$F$4,0),FALSE),VLOOKUP($C97,'REACH Bilaga XIV_update'!$C$4:$H$110,MATCH(Sammanfattning!P$1,'REACH Bilaga XIV_update'!$C$4:$H$4,0),FALSE)))</f>
        <v>#N/A</v>
      </c>
      <c r="Q97" s="76" t="e">
        <f>IF($C97="-",IF($A97="-",IF(VLOOKUP($D97,'REACH Bilaga XIV_update'!$A$5:$I$110,9,FALSE)="",NA(),VLOOKUP($D97,'REACH Bilaga XIV_update'!$A$5:$I$110,9,FALSE)),IF(VLOOKUP($A97,'REACH Bilaga XIV_update'!$D$5:$I$110,6,FALSE)="",NA(),VLOOKUP($A97,'REACH Bilaga XIV_update'!$D$5:$I$110,6,FALSE))),IF(VLOOKUP($C97,'REACH Bilaga XIV_update'!$C$5:$I$110,7,FALSE)="",NA(),VLOOKUP($C97,'REACH Bilaga XIV_update'!$C$5:$I$110,7,FALSE)))</f>
        <v>#N/A</v>
      </c>
      <c r="R97" s="76" t="str">
        <f>IF($C97="-",IF($A97="-",IF(VLOOKUP($D97,CoRAP_update!$A$5:$O$376,15,FALSE)="",NA(),VLOOKUP($D97,CoRAP_update!$A$5:$O$376,15,FALSE)),IF(VLOOKUP($A97,CoRAP_update!$D$5:$O$376,12,FALSE)="",NA(),VLOOKUP($A97,CoRAP_update!$D$5:$O$376,12,FALSE))),IF(VLOOKUP($C97,CoRAP_update!$C$5:$O$376,13,FALSE)="",NA(),VLOOKUP($C97,CoRAP_update!$C$5:$O$376,13,FALSE)))</f>
        <v>H400
H410</v>
      </c>
      <c r="S97" s="144" t="str">
        <f>IF($C97="-",IF($A97="-",VLOOKUP($D97,CoRAP_update!$A$5:$J$376,MATCH(Sammanfattning!S$1,CoRAP_update!$A$4:$J$4,0),FALSE),VLOOKUP($A97,CoRAP_update!$D$5:$J$376,MATCH(Sammanfattning!S$1,CoRAP_update!$D$4:$J$4,0),FALSE)),VLOOKUP($C97,CoRAP_update!$C$5:$J$376,MATCH(Sammanfattning!S$1,CoRAP_update!$C$4:$J$4,0),FALSE))</f>
        <v>Suspected PBT/vPvB</v>
      </c>
      <c r="T97" s="76" t="e">
        <f>IF($A97="-",VLOOKUP($D97,EDC_update!$C$2:$F$450,4,FALSE),VLOOKUP($A97,EDC_update!$B$2:$F$450,5,FALSE))</f>
        <v>#N/A</v>
      </c>
      <c r="V97" s="78">
        <f>IF(IFERROR(SEARCH("PBT",P97),99)=99,IF(IFERROR(SEARCH("suspected PBT",S97),99)=99,IF(IFERROR(SEARCH("concluded to be PBT",K97),99)=99,IF(IFERROR(SEARCH("PBT",S97),99)=99,IF(IFERROR(SEARCH("PBT cand",L97),99)=99,IF(IFERROR(SEARCH("PBT",L97),99)=99,IF(IFERROR(SEARCH("persistent, bioackumulative and toxic properties",K97),99)=99,0,Scoring!$E$3),Scoring!$E$3),Scoring!$E$7),Scoring!$E$3),Scoring!$E$5),Scoring!$E$6),Scoring!$E$3)</f>
        <v>0.7</v>
      </c>
      <c r="W97" s="78">
        <f>IF(IFERROR(SEARCH("vPvB",P97),99)=99,IF(IFERROR(SEARCH("suspected pbt/vPvB",S97),99)=99,IF(IFERROR(SEARCH("vPvB",S97),99)=99,IF(IFERROR(SEARCH("concluded to be a vPvB",S97),99)=99,IF(IFERROR(SEARCH("identified as vPvB",K97),99)=99,IF(IFERROR(SEARCH("concluded to be a vPvB",K97),99)=99,IF(IFERROR(SEARCH("concluded to be both pbt and vPvB",S97),99)=99,IF(IFERROR(SEARCH("concluded to be both pbt and vPvB",K97),99)=99,0,Scoring!$E$5),Scoring!$E$5),Scoring!$E$5),Scoring!$E$5),Scoring!$E$5),Scoring!$E$4),Scoring!$E$6),Scoring!$E$4)</f>
        <v>0.7</v>
      </c>
      <c r="X97" s="78">
        <f>IF(IFERROR(SEARCH("H410",N97),99)=99,IF(IFERROR(SEARCH("H410",O97),99)=99,IF(IFERROR(SEARCH("H410",Q97),99)=99,IF(IFERROR(SEARCH("H410",M97),99)=99,IF(IFERROR(SEARCH("H410",R97),99)=99,IF(IFERROR(SEARCH("H411",N97),99)=99,IF(IFERROR(SEARCH("H411",O97),99)=99,IF(IFERROR(SEARCH("H411",Q97),99)=99,IF(IFERROR(SEARCH("H411",M97),99)=99,IF(IFERROR(SEARCH("H411",R97),99)=99,IF(IFERROR(SEARCH("H413",N97),99)=99,IF(IFERROR(SEARCH("H413",O97),99)=99,IF(IFERROR(SEARCH("H413",Q97),99)=99,IF(IFERROR(SEARCH("H413",M97),99)=99,IF(IFERROR(SEARCH("H413",R97),99)=99,IF(IFERROR(SEARCH("H412",N97),99)=99,IF(IFERROR(SEARCH("H412",O97),99)=99,IF(IFERROR(SEARCH("H412",Q97),99)=99,IF(IFERROR(SEARCH("H412",M97),99)=99,IF(IFERROR(SEARCH("H412",R97),99)=99,0,Scoring!$E$2),Scoring!$E$2),Scoring!$E$2),Scoring!$E$2),Scoring!$E$2),Scoring!$E$2),Scoring!$E$2),Scoring!$E$2),Scoring!$E$2),Scoring!$E$2),Scoring!$E$2),Scoring!$E$2),Scoring!$E$2),Scoring!$E$2),Scoring!$E$2),Scoring!$E$2),Scoring!$E$2),Scoring!$E$2),Scoring!$E$2),Scoring!$E$2)</f>
        <v>1</v>
      </c>
      <c r="Y97" s="78">
        <f>IF(IFERROR(SEARCH("CMR",K97),99)=99,IF(IFERROR(SEARCH("Suspected CMR",S97),99)=99,IF(IFERROR(SEARCH("CMR",S97),99)=99,0,Scoring!$E$8),Scoring!$E$9),Scoring!$E$8)</f>
        <v>0</v>
      </c>
      <c r="Z97" s="78">
        <f>IF(IFERROR(SEARCH("H350",N97),99)=99,IF(IFERROR(SEARCH("H350",O97),99)=99,IF(IFERROR(SEARCH("H350",Q97),99)=99,IF(IFERROR(SEARCH("H350",M97),99)=99,IF(IFERROR(SEARCH("H350",R97),99)=99,IF(IFERROR(SEARCH("H351",N97),99)=99,IF(IFERROR(SEARCH("H351",O97),99)=99,IF(IFERROR(SEARCH("H351",Q97),99)=99,IF(IFERROR(SEARCH("H351",M97),99)=99,IF(IFERROR(SEARCH("H351",R97),99)=99,IF(IFERROR(SEARCH("carcinogenic",P97),99)=99,IF(IFERROR(SEARCH("suspected carcinogenic",S97),99)=99,0,Scoring!$E$12),Scoring!$E$11),Scoring!$E$10),Scoring!$E$10),Scoring!$E$10),Scoring!$E$10),Scoring!$E$10),Scoring!$E$10),Scoring!$E$10),Scoring!$E$10),Scoring!$E$10),Scoring!$E$10)</f>
        <v>0</v>
      </c>
      <c r="AA97" s="78">
        <f>IF(IFERROR(SEARCH("H340",N97),99)=99,IF(IFERROR(SEARCH("H340",O97),99)=99,IF(IFERROR(SEARCH("H340",Q97),99)=99,IF(IFERROR(SEARCH("H340",M97),99)=99,IF(IFERROR(SEARCH("H340",R97),99)=99,IF(IFERROR(SEARCH("H341",N97),99)=99,IF(IFERROR(SEARCH("H341",O97),99)=99,IF(IFERROR(SEARCH("H341",Q97),99)=99,IF(IFERROR(SEARCH("H341",M97),99)=99,IF(IFERROR(SEARCH("H341",R97),99)=99,IF(IFERROR(SEARCH("mutagenic",P97),99)=99,IF(IFERROR(SEARCH("suspected mutagenic",S97),99)=99,0,Scoring!$E$15),Scoring!$E$14),Scoring!$E$13),Scoring!$E$13),Scoring!$E$13),Scoring!$E$13),Scoring!$E$13),Scoring!$E$13),Scoring!$E$13),Scoring!$E$13),Scoring!$E$13),Scoring!$E$13)</f>
        <v>0</v>
      </c>
      <c r="AB97" s="78">
        <f>IF(IFERROR(SEARCH("H360",N97),99)=99,IF(IFERROR(SEARCH("H360",O97),99)=99,IF(IFERROR(SEARCH("H360",Q97),99)=99,IF(IFERROR(SEARCH("H360",M97),99)=99,IF(IFERROR(SEARCH("H360",R97),99)=99,IF(IFERROR(SEARCH("H361",N97),99)=99,IF(IFERROR(SEARCH("H361",O97),99)=99,IF(IFERROR(SEARCH("H361",Q97),99)=99,IF(IFERROR(SEARCH("H361",M97),99)=99,IF(IFERROR(SEARCH("H361",R97),99)=99,IF(IFERROR(SEARCH("reproduction",P97),99)=99,IF(IFERROR(SEARCH("suspected reprotoxic",S97),99)=99,IF(IFERROR(SEARCH("reprotoxic",S97),99)=99,IF(IFERROR(SEARCH("reprotoxic",K97),99)=99,0,Scoring!$E$18),Scoring!$E$18),Scoring!$E$19),Scoring!$E$17),Scoring!$E$16),Scoring!$E$16),Scoring!$E$16),Scoring!$E$16),Scoring!$E$16),Scoring!$E$16),Scoring!$E$16),Scoring!$E$16),Scoring!$E$16),Scoring!$E$16)</f>
        <v>0</v>
      </c>
      <c r="AC97" s="78">
        <f>IF(IFERROR(SEARCH("57f",L97),99)=99,IF(IFERROR(SEARCH("57(f)",P97),99)=99,0,Scoring!$E$20),Scoring!$E$20)</f>
        <v>0</v>
      </c>
      <c r="AD97" s="78">
        <f>IF(IFERROR(SEARCH("CAT1",T97),99)=99,IF(IFERROR(SEARCH("CAT2",T97),99)=99,IF(IFERROR(SEARCH("CAT3",T97),99)=99,IF(IFERROR(SEARCH("concluded to be endocrine",K97),99)=99,IF(IFERROR(SEARCH("categorised as endocrine",K97),99)=99,IF(IFERROR(SEARCH("endocrine disrupting",P97),99)=99,IF(IFERROR(SEARCH("endocrine disrupting",K97),99)=99,IF(IFERROR(SEARCH("suspected endocrine",S97),99)=99,IF(IFERROR(SEARCH("potential endocrine",S97),99)=99,0,Scoring!$E$25),Scoring!$E$25),Scoring!$E$24),Scoring!$E$24),Scoring!$E$24),Scoring!$E$24),Scoring!$E$23),Scoring!$E$22),Scoring!$E$21)</f>
        <v>0</v>
      </c>
      <c r="AE97" s="78">
        <f>IF(IFERROR(SEARCH("suspected sensitiser",S97),99)=99,IF(IFERROR(SEARCH("sensitiser",S97),99)=99,IF(IFERROR(SEARCH("other hazard based concern",S97),99)=99,0,Scoring!$E$28),Scoring!$E$26),Scoring!$E$27)</f>
        <v>0</v>
      </c>
      <c r="AF97" s="78">
        <f>IF(IFERROR(M97,1)=1,IF(IFERROR(N97,1)=1,IF(IFERROR(O97,1)=1,IF(IFERROR(Q97,1)=1,IF(IFERROR(R97,1)=1,IF(IFERROR(T97,1)=1,IF(IFERROR(K97,1)=1,IF(IFERROR(P97,1)=1,IF(IFERROR(S97,1)=1,Scoring!$E$29,0),0),0),0),0),0),0),0),0)</f>
        <v>0</v>
      </c>
      <c r="AG97" s="78">
        <f t="shared" si="13"/>
        <v>2.4</v>
      </c>
      <c r="AI97" s="93"/>
      <c r="AJ97" s="94"/>
      <c r="AK97" s="76"/>
      <c r="AL97" s="75"/>
      <c r="AN97" s="79"/>
      <c r="AO97" s="79"/>
      <c r="AP97" s="79"/>
      <c r="AQ97" s="79"/>
      <c r="AR97" s="79"/>
      <c r="AS97" s="78"/>
      <c r="AU97" s="79">
        <f>IF(IFERROR(F97,99)=99,IF(IFERROR(G97,99)=99,IF(IFERROR(H97,99)=99,IF(IFERROR(I97,99)=99,IF(IFERROR(E97,99)=99,IF(IFERROR(J97,99)=99,0,Scoring!$B$7),Scoring!$B$3),Scoring!$B$2),Scoring!$B$6),Scoring!$B$5),Scoring!$B$4)</f>
        <v>0.5</v>
      </c>
      <c r="AV97" s="78">
        <f t="shared" si="14"/>
        <v>1.2</v>
      </c>
      <c r="AW97" s="78"/>
      <c r="AX97" s="66"/>
      <c r="AY97" s="78"/>
      <c r="AZ97" s="76"/>
      <c r="BA97" s="76"/>
      <c r="BB97" s="76"/>
    </row>
    <row r="98" spans="1:54" x14ac:dyDescent="0.25">
      <c r="A98" s="77" t="s">
        <v>5598</v>
      </c>
      <c r="B98" s="76" t="str">
        <f t="shared" si="18"/>
        <v>421-820-9</v>
      </c>
      <c r="C98" s="77" t="s">
        <v>5597</v>
      </c>
      <c r="D98" s="77" t="s">
        <v>5596</v>
      </c>
      <c r="E98" s="76" t="e">
        <f>IF(C98="-",IF(A98="-",VLOOKUP(D98,'sin-list 180320_update'!$C$2:$C$835,1,FALSE),VLOOKUP(A98,'sin-list 180320_update'!$A$2:$A$835,1,FALSE)),VLOOKUP(C98,'sin-list 180320_update'!$B$2:$B$835,1,FALSE))</f>
        <v>#N/A</v>
      </c>
      <c r="F98" s="76" t="e">
        <f>IF($C98="-",IF($A98="-",VLOOKUP($D98,'REACH Bilaga XVII_update'!$A$5:$A$131,1,FALSE),VLOOKUP($A98,'REACH Bilaga XVII_update'!$C$5:$C$131,1,FALSE)),VLOOKUP($C98,'REACH Bilaga XVII_update'!$B$5:$B$131,1,FALSE))</f>
        <v>#N/A</v>
      </c>
      <c r="G98" s="76" t="e">
        <f>IF($C98="-",IF($A98="-",VLOOKUP($D98,' REACH Bilaga 59_update'!$A$5:$A$210,1,FALSE),VLOOKUP($A98,' REACH Bilaga 59_update'!$D$5:$D$210,1,FALSE)),VLOOKUP($C98,' REACH Bilaga 59_update'!$C$5:$C$210,1,FALSE))</f>
        <v>#N/A</v>
      </c>
      <c r="H98" s="76" t="e">
        <f>IF($C98="-",IF($A98="-",VLOOKUP($D98,'REACH Bilaga XIV_update'!$A$5:$A$110,1,FALSE),VLOOKUP($A98,'REACH Bilaga XIV_update'!$D$5:$D$110,1,FALSE)),VLOOKUP($C98,'REACH Bilaga XIV_update'!$C$5:$C$110,1,FALSE))</f>
        <v>#N/A</v>
      </c>
      <c r="I98" s="76" t="str">
        <f>IF($C98="-",IF($A98="-",VLOOKUP($D98,CoRAP_update!$A$5:$A$376,1,FALSE),VLOOKUP($A98,CoRAP_update!$D$5:$D$376,1,FALSE)),VLOOKUP($C98,CoRAP_update!$C$5:$C$376,1,FALSE))</f>
        <v>421-820-9</v>
      </c>
      <c r="J98" s="76" t="e">
        <f>IF($C98="-",IF($A98="-",VLOOKUP($D98,EDC_update!$C$2:$C$450,1,FALSE),VLOOKUP($A98,EDC_update!$B$2:$B$450,1,FALSE)),VLOOKUP($C98,EDC_update!$L$2:$L$450,1,FALSE))</f>
        <v>#N/A</v>
      </c>
      <c r="K98" s="76" t="e">
        <f>IF($C98="-",IF($A98="-",IF(VLOOKUP($D98,'sin-list 180320_update'!$C$2:$S$835,3,FALSE)="",NA(),VLOOKUP($D98,'sin-list 180320_update'!$C$2:$S$835,3,FALSE)),IF(VLOOKUP($A98,'sin-list 180320_update'!$A$2:$S$835,5,FALSE)="",NA(),VLOOKUP($A98,'sin-list 180320_update'!$A$2:$S$835,5,FALSE))),IF(VLOOKUP($C98,'sin-list 180320_update'!$B$2:$S$835,4,FALSE)="",NA(),VLOOKUP($C98,'sin-list 180320_update'!$B$2:$S$835,4,FALSE)))</f>
        <v>#N/A</v>
      </c>
      <c r="L98" s="76" t="e">
        <f>IF($C98="-",IF($A98="-",VLOOKUP($D98,'sin-list 180320_update'!$C$2:$S$835,6,FALSE),VLOOKUP($A98,'sin-list 180320_update'!$A$2:$S$835,8,FALSE)),VLOOKUP($C98,'sin-list 180320_update'!$B$2:$S$835,7,FALSE))</f>
        <v>#N/A</v>
      </c>
      <c r="M98" s="76" t="e">
        <f>IF($C98="-",IF($A98="-",IF(VLOOKUP($D98,'sin-list 180320_update'!$C$2:$S$835,8,FALSE)="",NA(),VLOOKUP($D98,'sin-list 180320_update'!$C$2:$S$835,8,FALSE)),IF(VLOOKUP($A98,'sin-list 180320_update'!$A$2:$S$835,10,FALSE)="",NA(),VLOOKUP($A98,'sin-list 180320_update'!$A$2:$S$835,10,FALSE))),IF(VLOOKUP($C98,'sin-list 180320_update'!$B$2:$S$835,9,FALSE)="",NA(),VLOOKUP($C98,'sin-list 180320_update'!$B$2:$S$835,9,FALSE)))</f>
        <v>#N/A</v>
      </c>
      <c r="N98" s="76" t="e">
        <f>IF($C98="-",IF($A98="-",IF(VLOOKUP($D98,'REACH Bilaga XVII_update'!$A$5:$E$131,4,FALSE)="",NA(),VLOOKUP($D98,'REACH Bilaga XVII_update'!$A$5:$E$131,4,FALSE)),IF(VLOOKUP($A98,'REACH Bilaga XVII_update'!$C$5:$D$131,2,FALSE)="",NA(),VLOOKUP($A98,'REACH Bilaga XVII_update'!$C$5:$D$131,2,FALSE))),IF(VLOOKUP($C98,'REACH Bilaga XVII_update'!$B$5:$D$131,3,FALSE)="",NA(),VLOOKUP($C98,'REACH Bilaga XVII_update'!$B$5:$D$131,3,FALSE)))</f>
        <v>#N/A</v>
      </c>
      <c r="O98" s="76" t="e">
        <f>IF($C98="-",IF($A98="-",IF(VLOOKUP($D98,' REACH Bilaga 59_update'!$A$5:$E$210,5,FALSE)="",NA(),VLOOKUP($D98,' REACH Bilaga 59_update'!$A$5:$E$210,5,FALSE)),IF(VLOOKUP($A98,' REACH Bilaga 59_update'!$D$5:$E$210,2,FALSE)="",NA(),VLOOKUP($A98,' REACH Bilaga 59_update'!$D$5:$E$210,2,FALSE))),IF(VLOOKUP($C98,' REACH Bilaga 59_update'!$C$5:$E$210,3,FALSE)="",NA(),VLOOKUP($C98,' REACH Bilaga 59_update'!$C$5:$E$210,3,FALSE)))</f>
        <v>#N/A</v>
      </c>
      <c r="P98" s="76" t="e">
        <f>IF(C98="-",IF(A98="-",IFERROR(VLOOKUP($D98,' REACH Bilaga 59_update'!$A$5:$F$210,MATCH(Sammanfattning!P$1,' REACH Bilaga 59_update'!$A$4:$F$4,0),FALSE),VLOOKUP($D98,'REACH Bilaga XIV_update'!$A$4:$H$110,MATCH(Sammanfattning!P$1,'REACH Bilaga XIV_update'!$A$4:$H$4,0),FALSE)),IFERROR(VLOOKUP($A98,' REACH Bilaga 59_update'!$D$5:$F$210,MATCH(Sammanfattning!P$1,' REACH Bilaga 59_update'!$D$4:$F$4,0),FALSE),VLOOKUP($A98,'REACH Bilaga XIV_update'!$D$4:$H$110,MATCH(Sammanfattning!P$1,'REACH Bilaga XIV_update'!$D$4:$H$4,0),FALSE))),IFERROR(VLOOKUP($C98,' REACH Bilaga 59_update'!$C$5:$F$210,MATCH(Sammanfattning!P$1,' REACH Bilaga 59_update'!$C$4:$F$4,0),FALSE),VLOOKUP($C98,'REACH Bilaga XIV_update'!$C$4:$H$110,MATCH(Sammanfattning!P$1,'REACH Bilaga XIV_update'!$C$4:$H$4,0),FALSE)))</f>
        <v>#N/A</v>
      </c>
      <c r="Q98" s="76" t="e">
        <f>IF($C98="-",IF($A98="-",IF(VLOOKUP($D98,'REACH Bilaga XIV_update'!$A$5:$I$110,9,FALSE)="",NA(),VLOOKUP($D98,'REACH Bilaga XIV_update'!$A$5:$I$110,9,FALSE)),IF(VLOOKUP($A98,'REACH Bilaga XIV_update'!$D$5:$I$110,6,FALSE)="",NA(),VLOOKUP($A98,'REACH Bilaga XIV_update'!$D$5:$I$110,6,FALSE))),IF(VLOOKUP($C98,'REACH Bilaga XIV_update'!$C$5:$I$110,7,FALSE)="",NA(),VLOOKUP($C98,'REACH Bilaga XIV_update'!$C$5:$I$110,7,FALSE)))</f>
        <v>#N/A</v>
      </c>
      <c r="R98" s="76" t="str">
        <f>IF($C98="-",IF($A98="-",IF(VLOOKUP($D98,CoRAP_update!$A$5:$O$376,15,FALSE)="",NA(),VLOOKUP($D98,CoRAP_update!$A$5:$O$376,15,FALSE)),IF(VLOOKUP($A98,CoRAP_update!$D$5:$O$376,12,FALSE)="",NA(),VLOOKUP($A98,CoRAP_update!$D$5:$O$376,12,FALSE))),IF(VLOOKUP($C98,CoRAP_update!$C$5:$O$376,13,FALSE)="",NA(),VLOOKUP($C98,CoRAP_update!$C$5:$O$376,13,FALSE)))</f>
        <v>H413</v>
      </c>
      <c r="S98" s="144" t="str">
        <f>IF($C98="-",IF($A98="-",VLOOKUP($D98,CoRAP_update!$A$5:$J$376,MATCH(Sammanfattning!S$1,CoRAP_update!$A$4:$J$4,0),FALSE),VLOOKUP($A98,CoRAP_update!$D$5:$J$376,MATCH(Sammanfattning!S$1,CoRAP_update!$D$4:$J$4,0),FALSE)),VLOOKUP($C98,CoRAP_update!$C$5:$J$376,MATCH(Sammanfattning!S$1,CoRAP_update!$C$4:$J$4,0),FALSE))</f>
        <v>Suspected PBT/vPvB</v>
      </c>
      <c r="T98" s="76" t="e">
        <f>IF($A98="-",VLOOKUP($D98,EDC_update!$C$2:$F$450,4,FALSE),VLOOKUP($A98,EDC_update!$B$2:$F$450,5,FALSE))</f>
        <v>#N/A</v>
      </c>
      <c r="V98" s="78">
        <f>IF(IFERROR(SEARCH("PBT",P98),99)=99,IF(IFERROR(SEARCH("suspected PBT",S98),99)=99,IF(IFERROR(SEARCH("concluded to be PBT",K98),99)=99,IF(IFERROR(SEARCH("PBT",S98),99)=99,IF(IFERROR(SEARCH("PBT cand",L98),99)=99,IF(IFERROR(SEARCH("PBT",L98),99)=99,IF(IFERROR(SEARCH("persistent, bioackumulative and toxic properties",K98),99)=99,0,Scoring!$E$3),Scoring!$E$3),Scoring!$E$7),Scoring!$E$3),Scoring!$E$5),Scoring!$E$6),Scoring!$E$3)</f>
        <v>0.7</v>
      </c>
      <c r="W98" s="78">
        <f>IF(IFERROR(SEARCH("vPvB",P98),99)=99,IF(IFERROR(SEARCH("suspected pbt/vPvB",S98),99)=99,IF(IFERROR(SEARCH("vPvB",S98),99)=99,IF(IFERROR(SEARCH("concluded to be a vPvB",S98),99)=99,IF(IFERROR(SEARCH("identified as vPvB",K98),99)=99,IF(IFERROR(SEARCH("concluded to be a vPvB",K98),99)=99,IF(IFERROR(SEARCH("concluded to be both pbt and vPvB",S98),99)=99,IF(IFERROR(SEARCH("concluded to be both pbt and vPvB",K98),99)=99,0,Scoring!$E$5),Scoring!$E$5),Scoring!$E$5),Scoring!$E$5),Scoring!$E$5),Scoring!$E$4),Scoring!$E$6),Scoring!$E$4)</f>
        <v>0.7</v>
      </c>
      <c r="X98" s="78">
        <f>IF(IFERROR(SEARCH("H410",N98),99)=99,IF(IFERROR(SEARCH("H410",O98),99)=99,IF(IFERROR(SEARCH("H410",Q98),99)=99,IF(IFERROR(SEARCH("H410",M98),99)=99,IF(IFERROR(SEARCH("H410",R98),99)=99,IF(IFERROR(SEARCH("H411",N98),99)=99,IF(IFERROR(SEARCH("H411",O98),99)=99,IF(IFERROR(SEARCH("H411",Q98),99)=99,IF(IFERROR(SEARCH("H411",M98),99)=99,IF(IFERROR(SEARCH("H411",R98),99)=99,IF(IFERROR(SEARCH("H413",N98),99)=99,IF(IFERROR(SEARCH("H413",O98),99)=99,IF(IFERROR(SEARCH("H413",Q98),99)=99,IF(IFERROR(SEARCH("H413",M98),99)=99,IF(IFERROR(SEARCH("H413",R98),99)=99,IF(IFERROR(SEARCH("H412",N98),99)=99,IF(IFERROR(SEARCH("H412",O98),99)=99,IF(IFERROR(SEARCH("H412",Q98),99)=99,IF(IFERROR(SEARCH("H412",M98),99)=99,IF(IFERROR(SEARCH("H412",R98),99)=99,0,Scoring!$E$2),Scoring!$E$2),Scoring!$E$2),Scoring!$E$2),Scoring!$E$2),Scoring!$E$2),Scoring!$E$2),Scoring!$E$2),Scoring!$E$2),Scoring!$E$2),Scoring!$E$2),Scoring!$E$2),Scoring!$E$2),Scoring!$E$2),Scoring!$E$2),Scoring!$E$2),Scoring!$E$2),Scoring!$E$2),Scoring!$E$2),Scoring!$E$2)</f>
        <v>1</v>
      </c>
      <c r="Y98" s="78">
        <f>IF(IFERROR(SEARCH("CMR",K98),99)=99,IF(IFERROR(SEARCH("Suspected CMR",S98),99)=99,IF(IFERROR(SEARCH("CMR",S98),99)=99,0,Scoring!$E$8),Scoring!$E$9),Scoring!$E$8)</f>
        <v>0</v>
      </c>
      <c r="Z98" s="78">
        <f>IF(IFERROR(SEARCH("H350",N98),99)=99,IF(IFERROR(SEARCH("H350",O98),99)=99,IF(IFERROR(SEARCH("H350",Q98),99)=99,IF(IFERROR(SEARCH("H350",M98),99)=99,IF(IFERROR(SEARCH("H350",R98),99)=99,IF(IFERROR(SEARCH("H351",N98),99)=99,IF(IFERROR(SEARCH("H351",O98),99)=99,IF(IFERROR(SEARCH("H351",Q98),99)=99,IF(IFERROR(SEARCH("H351",M98),99)=99,IF(IFERROR(SEARCH("H351",R98),99)=99,IF(IFERROR(SEARCH("carcinogenic",P98),99)=99,IF(IFERROR(SEARCH("suspected carcinogenic",S98),99)=99,0,Scoring!$E$12),Scoring!$E$11),Scoring!$E$10),Scoring!$E$10),Scoring!$E$10),Scoring!$E$10),Scoring!$E$10),Scoring!$E$10),Scoring!$E$10),Scoring!$E$10),Scoring!$E$10),Scoring!$E$10)</f>
        <v>0</v>
      </c>
      <c r="AA98" s="78">
        <f>IF(IFERROR(SEARCH("H340",N98),99)=99,IF(IFERROR(SEARCH("H340",O98),99)=99,IF(IFERROR(SEARCH("H340",Q98),99)=99,IF(IFERROR(SEARCH("H340",M98),99)=99,IF(IFERROR(SEARCH("H340",R98),99)=99,IF(IFERROR(SEARCH("H341",N98),99)=99,IF(IFERROR(SEARCH("H341",O98),99)=99,IF(IFERROR(SEARCH("H341",Q98),99)=99,IF(IFERROR(SEARCH("H341",M98),99)=99,IF(IFERROR(SEARCH("H341",R98),99)=99,IF(IFERROR(SEARCH("mutagenic",P98),99)=99,IF(IFERROR(SEARCH("suspected mutagenic",S98),99)=99,0,Scoring!$E$15),Scoring!$E$14),Scoring!$E$13),Scoring!$E$13),Scoring!$E$13),Scoring!$E$13),Scoring!$E$13),Scoring!$E$13),Scoring!$E$13),Scoring!$E$13),Scoring!$E$13),Scoring!$E$13)</f>
        <v>0</v>
      </c>
      <c r="AB98" s="78">
        <f>IF(IFERROR(SEARCH("H360",N98),99)=99,IF(IFERROR(SEARCH("H360",O98),99)=99,IF(IFERROR(SEARCH("H360",Q98),99)=99,IF(IFERROR(SEARCH("H360",M98),99)=99,IF(IFERROR(SEARCH("H360",R98),99)=99,IF(IFERROR(SEARCH("H361",N98),99)=99,IF(IFERROR(SEARCH("H361",O98),99)=99,IF(IFERROR(SEARCH("H361",Q98),99)=99,IF(IFERROR(SEARCH("H361",M98),99)=99,IF(IFERROR(SEARCH("H361",R98),99)=99,IF(IFERROR(SEARCH("reproduction",P98),99)=99,IF(IFERROR(SEARCH("suspected reprotoxic",S98),99)=99,IF(IFERROR(SEARCH("reprotoxic",S98),99)=99,IF(IFERROR(SEARCH("reprotoxic",K98),99)=99,0,Scoring!$E$18),Scoring!$E$18),Scoring!$E$19),Scoring!$E$17),Scoring!$E$16),Scoring!$E$16),Scoring!$E$16),Scoring!$E$16),Scoring!$E$16),Scoring!$E$16),Scoring!$E$16),Scoring!$E$16),Scoring!$E$16),Scoring!$E$16)</f>
        <v>0</v>
      </c>
      <c r="AC98" s="78">
        <f>IF(IFERROR(SEARCH("57f",L98),99)=99,IF(IFERROR(SEARCH("57(f)",P98),99)=99,0,Scoring!$E$20),Scoring!$E$20)</f>
        <v>0</v>
      </c>
      <c r="AD98" s="78">
        <f>IF(IFERROR(SEARCH("CAT1",T98),99)=99,IF(IFERROR(SEARCH("CAT2",T98),99)=99,IF(IFERROR(SEARCH("CAT3",T98),99)=99,IF(IFERROR(SEARCH("concluded to be endocrine",K98),99)=99,IF(IFERROR(SEARCH("categorised as endocrine",K98),99)=99,IF(IFERROR(SEARCH("endocrine disrupting",P98),99)=99,IF(IFERROR(SEARCH("endocrine disrupting",K98),99)=99,IF(IFERROR(SEARCH("suspected endocrine",S98),99)=99,IF(IFERROR(SEARCH("potential endocrine",S98),99)=99,0,Scoring!$E$25),Scoring!$E$25),Scoring!$E$24),Scoring!$E$24),Scoring!$E$24),Scoring!$E$24),Scoring!$E$23),Scoring!$E$22),Scoring!$E$21)</f>
        <v>0</v>
      </c>
      <c r="AE98" s="78">
        <f>IF(IFERROR(SEARCH("suspected sensitiser",S98),99)=99,IF(IFERROR(SEARCH("sensitiser",S98),99)=99,IF(IFERROR(SEARCH("other hazard based concern",S98),99)=99,0,Scoring!$E$28),Scoring!$E$26),Scoring!$E$27)</f>
        <v>0</v>
      </c>
      <c r="AF98" s="78">
        <f>IF(IFERROR(M98,1)=1,IF(IFERROR(N98,1)=1,IF(IFERROR(O98,1)=1,IF(IFERROR(Q98,1)=1,IF(IFERROR(R98,1)=1,IF(IFERROR(T98,1)=1,IF(IFERROR(K98,1)=1,IF(IFERROR(P98,1)=1,IF(IFERROR(S98,1)=1,Scoring!$E$29,0),0),0),0),0),0),0),0),0)</f>
        <v>0</v>
      </c>
      <c r="AG98" s="78">
        <f t="shared" si="13"/>
        <v>2.4</v>
      </c>
      <c r="AI98" s="93"/>
      <c r="AJ98" s="94"/>
      <c r="AK98" s="76"/>
      <c r="AL98" s="75"/>
      <c r="AN98" s="79"/>
      <c r="AO98" s="79"/>
      <c r="AP98" s="79"/>
      <c r="AQ98" s="79"/>
      <c r="AR98" s="79"/>
      <c r="AS98" s="78"/>
      <c r="AU98" s="79">
        <f>IF(IFERROR(F98,99)=99,IF(IFERROR(G98,99)=99,IF(IFERROR(H98,99)=99,IF(IFERROR(I98,99)=99,IF(IFERROR(E98,99)=99,IF(IFERROR(J98,99)=99,0,Scoring!$B$7),Scoring!$B$3),Scoring!$B$2),Scoring!$B$6),Scoring!$B$5),Scoring!$B$4)</f>
        <v>0.5</v>
      </c>
      <c r="AV98" s="78">
        <f t="shared" si="14"/>
        <v>1.2</v>
      </c>
      <c r="AW98" s="78"/>
      <c r="AX98" s="66"/>
      <c r="AY98" s="78"/>
      <c r="AZ98" s="76"/>
      <c r="BA98" s="76"/>
      <c r="BB98" s="76"/>
    </row>
    <row r="99" spans="1:54" x14ac:dyDescent="0.25">
      <c r="A99" s="77" t="s">
        <v>30</v>
      </c>
      <c r="B99" s="76" t="str">
        <f t="shared" si="18"/>
        <v>430-050-2</v>
      </c>
      <c r="C99" s="77" t="s">
        <v>5612</v>
      </c>
      <c r="D99" s="77" t="s">
        <v>5611</v>
      </c>
      <c r="E99" s="76" t="e">
        <f>IF(C99="-",IF(A99="-",VLOOKUP(D99,'sin-list 180320_update'!$C$2:$C$835,1,FALSE),VLOOKUP(A99,'sin-list 180320_update'!$A$2:$A$835,1,FALSE)),VLOOKUP(C99,'sin-list 180320_update'!$B$2:$B$835,1,FALSE))</f>
        <v>#N/A</v>
      </c>
      <c r="F99" s="76" t="e">
        <f>IF($C99="-",IF($A99="-",VLOOKUP($D99,'REACH Bilaga XVII_update'!$A$5:$A$131,1,FALSE),VLOOKUP($A99,'REACH Bilaga XVII_update'!$C$5:$C$131,1,FALSE)),VLOOKUP($C99,'REACH Bilaga XVII_update'!$B$5:$B$131,1,FALSE))</f>
        <v>#N/A</v>
      </c>
      <c r="G99" s="76" t="e">
        <f>IF($C99="-",IF($A99="-",VLOOKUP($D99,' REACH Bilaga 59_update'!$A$5:$A$210,1,FALSE),VLOOKUP($A99,' REACH Bilaga 59_update'!$D$5:$D$210,1,FALSE)),VLOOKUP($C99,' REACH Bilaga 59_update'!$C$5:$C$210,1,FALSE))</f>
        <v>#N/A</v>
      </c>
      <c r="H99" s="76" t="e">
        <f>IF($C99="-",IF($A99="-",VLOOKUP($D99,'REACH Bilaga XIV_update'!$A$5:$A$110,1,FALSE),VLOOKUP($A99,'REACH Bilaga XIV_update'!$D$5:$D$110,1,FALSE)),VLOOKUP($C99,'REACH Bilaga XIV_update'!$C$5:$C$110,1,FALSE))</f>
        <v>#N/A</v>
      </c>
      <c r="I99" s="76" t="str">
        <f>IF($C99="-",IF($A99="-",VLOOKUP($D99,CoRAP_update!$A$5:$A$376,1,FALSE),VLOOKUP($A99,CoRAP_update!$D$5:$D$376,1,FALSE)),VLOOKUP($C99,CoRAP_update!$C$5:$C$376,1,FALSE))</f>
        <v>430-050-2</v>
      </c>
      <c r="J99" s="76" t="e">
        <f>IF($C99="-",IF($A99="-",VLOOKUP($D99,EDC_update!$C$2:$C$450,1,FALSE),VLOOKUP($A99,EDC_update!$B$2:$B$450,1,FALSE)),VLOOKUP($C99,EDC_update!$L$2:$L$450,1,FALSE))</f>
        <v>#N/A</v>
      </c>
      <c r="K99" s="76" t="e">
        <f>IF($C99="-",IF($A99="-",IF(VLOOKUP($D99,'sin-list 180320_update'!$C$2:$S$835,3,FALSE)="",NA(),VLOOKUP($D99,'sin-list 180320_update'!$C$2:$S$835,3,FALSE)),IF(VLOOKUP($A99,'sin-list 180320_update'!$A$2:$S$835,5,FALSE)="",NA(),VLOOKUP($A99,'sin-list 180320_update'!$A$2:$S$835,5,FALSE))),IF(VLOOKUP($C99,'sin-list 180320_update'!$B$2:$S$835,4,FALSE)="",NA(),VLOOKUP($C99,'sin-list 180320_update'!$B$2:$S$835,4,FALSE)))</f>
        <v>#N/A</v>
      </c>
      <c r="L99" s="76" t="e">
        <f>IF($C99="-",IF($A99="-",VLOOKUP($D99,'sin-list 180320_update'!$C$2:$S$835,6,FALSE),VLOOKUP($A99,'sin-list 180320_update'!$A$2:$S$835,8,FALSE)),VLOOKUP($C99,'sin-list 180320_update'!$B$2:$S$835,7,FALSE))</f>
        <v>#N/A</v>
      </c>
      <c r="M99" s="76" t="e">
        <f>IF($C99="-",IF($A99="-",IF(VLOOKUP($D99,'sin-list 180320_update'!$C$2:$S$835,8,FALSE)="",NA(),VLOOKUP($D99,'sin-list 180320_update'!$C$2:$S$835,8,FALSE)),IF(VLOOKUP($A99,'sin-list 180320_update'!$A$2:$S$835,10,FALSE)="",NA(),VLOOKUP($A99,'sin-list 180320_update'!$A$2:$S$835,10,FALSE))),IF(VLOOKUP($C99,'sin-list 180320_update'!$B$2:$S$835,9,FALSE)="",NA(),VLOOKUP($C99,'sin-list 180320_update'!$B$2:$S$835,9,FALSE)))</f>
        <v>#N/A</v>
      </c>
      <c r="N99" s="76" t="e">
        <f>IF($C99="-",IF($A99="-",IF(VLOOKUP($D99,'REACH Bilaga XVII_update'!$A$5:$E$131,4,FALSE)="",NA(),VLOOKUP($D99,'REACH Bilaga XVII_update'!$A$5:$E$131,4,FALSE)),IF(VLOOKUP($A99,'REACH Bilaga XVII_update'!$C$5:$D$131,2,FALSE)="",NA(),VLOOKUP($A99,'REACH Bilaga XVII_update'!$C$5:$D$131,2,FALSE))),IF(VLOOKUP($C99,'REACH Bilaga XVII_update'!$B$5:$D$131,3,FALSE)="",NA(),VLOOKUP($C99,'REACH Bilaga XVII_update'!$B$5:$D$131,3,FALSE)))</f>
        <v>#N/A</v>
      </c>
      <c r="O99" s="76" t="e">
        <f>IF($C99="-",IF($A99="-",IF(VLOOKUP($D99,' REACH Bilaga 59_update'!$A$5:$E$210,5,FALSE)="",NA(),VLOOKUP($D99,' REACH Bilaga 59_update'!$A$5:$E$210,5,FALSE)),IF(VLOOKUP($A99,' REACH Bilaga 59_update'!$D$5:$E$210,2,FALSE)="",NA(),VLOOKUP($A99,' REACH Bilaga 59_update'!$D$5:$E$210,2,FALSE))),IF(VLOOKUP($C99,' REACH Bilaga 59_update'!$C$5:$E$210,3,FALSE)="",NA(),VLOOKUP($C99,' REACH Bilaga 59_update'!$C$5:$E$210,3,FALSE)))</f>
        <v>#N/A</v>
      </c>
      <c r="P99" s="76" t="e">
        <f>IF(C99="-",IF(A99="-",IFERROR(VLOOKUP($D99,' REACH Bilaga 59_update'!$A$5:$F$210,MATCH(Sammanfattning!P$1,' REACH Bilaga 59_update'!$A$4:$F$4,0),FALSE),VLOOKUP($D99,'REACH Bilaga XIV_update'!$A$4:$H$110,MATCH(Sammanfattning!P$1,'REACH Bilaga XIV_update'!$A$4:$H$4,0),FALSE)),IFERROR(VLOOKUP($A99,' REACH Bilaga 59_update'!$D$5:$F$210,MATCH(Sammanfattning!P$1,' REACH Bilaga 59_update'!$D$4:$F$4,0),FALSE),VLOOKUP($A99,'REACH Bilaga XIV_update'!$D$4:$H$110,MATCH(Sammanfattning!P$1,'REACH Bilaga XIV_update'!$D$4:$H$4,0),FALSE))),IFERROR(VLOOKUP($C99,' REACH Bilaga 59_update'!$C$5:$F$210,MATCH(Sammanfattning!P$1,' REACH Bilaga 59_update'!$C$4:$F$4,0),FALSE),VLOOKUP($C99,'REACH Bilaga XIV_update'!$C$4:$H$110,MATCH(Sammanfattning!P$1,'REACH Bilaga XIV_update'!$C$4:$H$4,0),FALSE)))</f>
        <v>#N/A</v>
      </c>
      <c r="Q99" s="76" t="e">
        <f>IF($C99="-",IF($A99="-",IF(VLOOKUP($D99,'REACH Bilaga XIV_update'!$A$5:$I$110,9,FALSE)="",NA(),VLOOKUP($D99,'REACH Bilaga XIV_update'!$A$5:$I$110,9,FALSE)),IF(VLOOKUP($A99,'REACH Bilaga XIV_update'!$D$5:$I$110,6,FALSE)="",NA(),VLOOKUP($A99,'REACH Bilaga XIV_update'!$D$5:$I$110,6,FALSE))),IF(VLOOKUP($C99,'REACH Bilaga XIV_update'!$C$5:$I$110,7,FALSE)="",NA(),VLOOKUP($C99,'REACH Bilaga XIV_update'!$C$5:$I$110,7,FALSE)))</f>
        <v>#N/A</v>
      </c>
      <c r="R99" s="76" t="str">
        <f>IF($C99="-",IF($A99="-",IF(VLOOKUP($D99,CoRAP_update!$A$5:$O$376,15,FALSE)="",NA(),VLOOKUP($D99,CoRAP_update!$A$5:$O$376,15,FALSE)),IF(VLOOKUP($A99,CoRAP_update!$D$5:$O$376,12,FALSE)="",NA(),VLOOKUP($A99,CoRAP_update!$D$5:$O$376,12,FALSE))),IF(VLOOKUP($C99,CoRAP_update!$C$5:$O$376,13,FALSE)="",NA(),VLOOKUP($C99,CoRAP_update!$C$5:$O$376,13,FALSE)))</f>
        <v>H317
H411</v>
      </c>
      <c r="S99" s="144" t="str">
        <f>IF($C99="-",IF($A99="-",VLOOKUP($D99,CoRAP_update!$A$5:$J$376,MATCH(Sammanfattning!S$1,CoRAP_update!$A$4:$J$4,0),FALSE),VLOOKUP($A99,CoRAP_update!$D$5:$J$376,MATCH(Sammanfattning!S$1,CoRAP_update!$D$4:$J$4,0),FALSE)),VLOOKUP($C99,CoRAP_update!$C$5:$J$376,MATCH(Sammanfattning!S$1,CoRAP_update!$C$4:$J$4,0),FALSE))</f>
        <v>Suspected PBT/vPvB#Exposure of environment#Wide dispersive use</v>
      </c>
      <c r="T99" s="76" t="e">
        <f>IF($A99="-",VLOOKUP($D99,EDC_update!$C$2:$F$450,4,FALSE),VLOOKUP($A99,EDC_update!$B$2:$F$450,5,FALSE))</f>
        <v>#N/A</v>
      </c>
      <c r="V99" s="78">
        <f>IF(IFERROR(SEARCH("PBT",P99),99)=99,IF(IFERROR(SEARCH("suspected PBT",S99),99)=99,IF(IFERROR(SEARCH("concluded to be PBT",K99),99)=99,IF(IFERROR(SEARCH("PBT",S99),99)=99,IF(IFERROR(SEARCH("PBT cand",L99),99)=99,IF(IFERROR(SEARCH("PBT",L99),99)=99,IF(IFERROR(SEARCH("persistent, bioackumulative and toxic properties",K99),99)=99,0,Scoring!$E$3),Scoring!$E$3),Scoring!$E$7),Scoring!$E$3),Scoring!$E$5),Scoring!$E$6),Scoring!$E$3)</f>
        <v>0.7</v>
      </c>
      <c r="W99" s="78">
        <f>IF(IFERROR(SEARCH("vPvB",P99),99)=99,IF(IFERROR(SEARCH("suspected pbt/vPvB",S99),99)=99,IF(IFERROR(SEARCH("vPvB",S99),99)=99,IF(IFERROR(SEARCH("concluded to be a vPvB",S99),99)=99,IF(IFERROR(SEARCH("identified as vPvB",K99),99)=99,IF(IFERROR(SEARCH("concluded to be a vPvB",K99),99)=99,IF(IFERROR(SEARCH("concluded to be both pbt and vPvB",S99),99)=99,IF(IFERROR(SEARCH("concluded to be both pbt and vPvB",K99),99)=99,0,Scoring!$E$5),Scoring!$E$5),Scoring!$E$5),Scoring!$E$5),Scoring!$E$5),Scoring!$E$4),Scoring!$E$6),Scoring!$E$4)</f>
        <v>0.7</v>
      </c>
      <c r="X99" s="78">
        <f>IF(IFERROR(SEARCH("H410",N99),99)=99,IF(IFERROR(SEARCH("H410",O99),99)=99,IF(IFERROR(SEARCH("H410",Q99),99)=99,IF(IFERROR(SEARCH("H410",M99),99)=99,IF(IFERROR(SEARCH("H410",R99),99)=99,IF(IFERROR(SEARCH("H411",N99),99)=99,IF(IFERROR(SEARCH("H411",O99),99)=99,IF(IFERROR(SEARCH("H411",Q99),99)=99,IF(IFERROR(SEARCH("H411",M99),99)=99,IF(IFERROR(SEARCH("H411",R99),99)=99,IF(IFERROR(SEARCH("H413",N99),99)=99,IF(IFERROR(SEARCH("H413",O99),99)=99,IF(IFERROR(SEARCH("H413",Q99),99)=99,IF(IFERROR(SEARCH("H413",M99),99)=99,IF(IFERROR(SEARCH("H413",R99),99)=99,IF(IFERROR(SEARCH("H412",N99),99)=99,IF(IFERROR(SEARCH("H412",O99),99)=99,IF(IFERROR(SEARCH("H412",Q99),99)=99,IF(IFERROR(SEARCH("H412",M99),99)=99,IF(IFERROR(SEARCH("H412",R99),99)=99,0,Scoring!$E$2),Scoring!$E$2),Scoring!$E$2),Scoring!$E$2),Scoring!$E$2),Scoring!$E$2),Scoring!$E$2),Scoring!$E$2),Scoring!$E$2),Scoring!$E$2),Scoring!$E$2),Scoring!$E$2),Scoring!$E$2),Scoring!$E$2),Scoring!$E$2),Scoring!$E$2),Scoring!$E$2),Scoring!$E$2),Scoring!$E$2),Scoring!$E$2)</f>
        <v>1</v>
      </c>
      <c r="Y99" s="78">
        <f>IF(IFERROR(SEARCH("CMR",K99),99)=99,IF(IFERROR(SEARCH("Suspected CMR",S99),99)=99,IF(IFERROR(SEARCH("CMR",S99),99)=99,0,Scoring!$E$8),Scoring!$E$9),Scoring!$E$8)</f>
        <v>0</v>
      </c>
      <c r="Z99" s="78">
        <f>IF(IFERROR(SEARCH("H350",N99),99)=99,IF(IFERROR(SEARCH("H350",O99),99)=99,IF(IFERROR(SEARCH("H350",Q99),99)=99,IF(IFERROR(SEARCH("H350",M99),99)=99,IF(IFERROR(SEARCH("H350",R99),99)=99,IF(IFERROR(SEARCH("H351",N99),99)=99,IF(IFERROR(SEARCH("H351",O99),99)=99,IF(IFERROR(SEARCH("H351",Q99),99)=99,IF(IFERROR(SEARCH("H351",M99),99)=99,IF(IFERROR(SEARCH("H351",R99),99)=99,IF(IFERROR(SEARCH("carcinogenic",P99),99)=99,IF(IFERROR(SEARCH("suspected carcinogenic",S99),99)=99,0,Scoring!$E$12),Scoring!$E$11),Scoring!$E$10),Scoring!$E$10),Scoring!$E$10),Scoring!$E$10),Scoring!$E$10),Scoring!$E$10),Scoring!$E$10),Scoring!$E$10),Scoring!$E$10),Scoring!$E$10)</f>
        <v>0</v>
      </c>
      <c r="AA99" s="78">
        <f>IF(IFERROR(SEARCH("H340",N99),99)=99,IF(IFERROR(SEARCH("H340",O99),99)=99,IF(IFERROR(SEARCH("H340",Q99),99)=99,IF(IFERROR(SEARCH("H340",M99),99)=99,IF(IFERROR(SEARCH("H340",R99),99)=99,IF(IFERROR(SEARCH("H341",N99),99)=99,IF(IFERROR(SEARCH("H341",O99),99)=99,IF(IFERROR(SEARCH("H341",Q99),99)=99,IF(IFERROR(SEARCH("H341",M99),99)=99,IF(IFERROR(SEARCH("H341",R99),99)=99,IF(IFERROR(SEARCH("mutagenic",P99),99)=99,IF(IFERROR(SEARCH("suspected mutagenic",S99),99)=99,0,Scoring!$E$15),Scoring!$E$14),Scoring!$E$13),Scoring!$E$13),Scoring!$E$13),Scoring!$E$13),Scoring!$E$13),Scoring!$E$13),Scoring!$E$13),Scoring!$E$13),Scoring!$E$13),Scoring!$E$13)</f>
        <v>0</v>
      </c>
      <c r="AB99" s="78">
        <f>IF(IFERROR(SEARCH("H360",N99),99)=99,IF(IFERROR(SEARCH("H360",O99),99)=99,IF(IFERROR(SEARCH("H360",Q99),99)=99,IF(IFERROR(SEARCH("H360",M99),99)=99,IF(IFERROR(SEARCH("H360",R99),99)=99,IF(IFERROR(SEARCH("H361",N99),99)=99,IF(IFERROR(SEARCH("H361",O99),99)=99,IF(IFERROR(SEARCH("H361",Q99),99)=99,IF(IFERROR(SEARCH("H361",M99),99)=99,IF(IFERROR(SEARCH("H361",R99),99)=99,IF(IFERROR(SEARCH("reproduction",P99),99)=99,IF(IFERROR(SEARCH("suspected reprotoxic",S99),99)=99,IF(IFERROR(SEARCH("reprotoxic",S99),99)=99,IF(IFERROR(SEARCH("reprotoxic",K99),99)=99,0,Scoring!$E$18),Scoring!$E$18),Scoring!$E$19),Scoring!$E$17),Scoring!$E$16),Scoring!$E$16),Scoring!$E$16),Scoring!$E$16),Scoring!$E$16),Scoring!$E$16),Scoring!$E$16),Scoring!$E$16),Scoring!$E$16),Scoring!$E$16)</f>
        <v>0</v>
      </c>
      <c r="AC99" s="78">
        <f>IF(IFERROR(SEARCH("57f",L99),99)=99,IF(IFERROR(SEARCH("57(f)",P99),99)=99,0,Scoring!$E$20),Scoring!$E$20)</f>
        <v>0</v>
      </c>
      <c r="AD99" s="78">
        <f>IF(IFERROR(SEARCH("CAT1",T99),99)=99,IF(IFERROR(SEARCH("CAT2",T99),99)=99,IF(IFERROR(SEARCH("CAT3",T99),99)=99,IF(IFERROR(SEARCH("concluded to be endocrine",K99),99)=99,IF(IFERROR(SEARCH("categorised as endocrine",K99),99)=99,IF(IFERROR(SEARCH("endocrine disrupting",P99),99)=99,IF(IFERROR(SEARCH("endocrine disrupting",K99),99)=99,IF(IFERROR(SEARCH("suspected endocrine",S99),99)=99,IF(IFERROR(SEARCH("potential endocrine",S99),99)=99,0,Scoring!$E$25),Scoring!$E$25),Scoring!$E$24),Scoring!$E$24),Scoring!$E$24),Scoring!$E$24),Scoring!$E$23),Scoring!$E$22),Scoring!$E$21)</f>
        <v>0</v>
      </c>
      <c r="AE99" s="78">
        <f>IF(IFERROR(SEARCH("suspected sensitiser",S99),99)=99,IF(IFERROR(SEARCH("sensitiser",S99),99)=99,IF(IFERROR(SEARCH("other hazard based concern",S99),99)=99,0,Scoring!$E$28),Scoring!$E$26),Scoring!$E$27)</f>
        <v>0</v>
      </c>
      <c r="AF99" s="78">
        <f>IF(IFERROR(M99,1)=1,IF(IFERROR(N99,1)=1,IF(IFERROR(O99,1)=1,IF(IFERROR(Q99,1)=1,IF(IFERROR(R99,1)=1,IF(IFERROR(T99,1)=1,IF(IFERROR(K99,1)=1,IF(IFERROR(P99,1)=1,IF(IFERROR(S99,1)=1,Scoring!$E$29,0),0),0),0),0),0),0),0),0)</f>
        <v>0</v>
      </c>
      <c r="AG99" s="78">
        <f t="shared" si="13"/>
        <v>2.4</v>
      </c>
      <c r="AI99" s="93"/>
      <c r="AJ99" s="94"/>
      <c r="AK99" s="76"/>
      <c r="AL99" s="75"/>
      <c r="AN99" s="79"/>
      <c r="AO99" s="79"/>
      <c r="AP99" s="79"/>
      <c r="AQ99" s="79"/>
      <c r="AR99" s="79"/>
      <c r="AS99" s="78"/>
      <c r="AU99" s="79">
        <f>IF(IFERROR(F99,99)=99,IF(IFERROR(G99,99)=99,IF(IFERROR(H99,99)=99,IF(IFERROR(I99,99)=99,IF(IFERROR(E99,99)=99,IF(IFERROR(J99,99)=99,0,Scoring!$B$7),Scoring!$B$3),Scoring!$B$2),Scoring!$B$6),Scoring!$B$5),Scoring!$B$4)</f>
        <v>0.5</v>
      </c>
      <c r="AV99" s="78">
        <f t="shared" si="14"/>
        <v>1.2</v>
      </c>
      <c r="AW99" s="78"/>
      <c r="AX99" s="66"/>
      <c r="AY99" s="78"/>
      <c r="AZ99" s="76"/>
      <c r="BA99" s="76"/>
      <c r="BB99" s="76"/>
    </row>
    <row r="100" spans="1:54" x14ac:dyDescent="0.25">
      <c r="A100" s="77" t="s">
        <v>5617</v>
      </c>
      <c r="B100" s="76" t="str">
        <f t="shared" si="18"/>
        <v>435-790-1</v>
      </c>
      <c r="C100" s="77" t="s">
        <v>5616</v>
      </c>
      <c r="D100" s="77" t="s">
        <v>5615</v>
      </c>
      <c r="E100" s="76" t="e">
        <f>IF(C100="-",IF(A100="-",VLOOKUP(D100,'sin-list 180320_update'!$C$2:$C$835,1,FALSE),VLOOKUP(A100,'sin-list 180320_update'!$A$2:$A$835,1,FALSE)),VLOOKUP(C100,'sin-list 180320_update'!$B$2:$B$835,1,FALSE))</f>
        <v>#N/A</v>
      </c>
      <c r="F100" s="76" t="e">
        <f>IF($C100="-",IF($A100="-",VLOOKUP($D100,'REACH Bilaga XVII_update'!$A$5:$A$131,1,FALSE),VLOOKUP($A100,'REACH Bilaga XVII_update'!$C$5:$C$131,1,FALSE)),VLOOKUP($C100,'REACH Bilaga XVII_update'!$B$5:$B$131,1,FALSE))</f>
        <v>#N/A</v>
      </c>
      <c r="G100" s="76" t="e">
        <f>IF($C100="-",IF($A100="-",VLOOKUP($D100,' REACH Bilaga 59_update'!$A$5:$A$210,1,FALSE),VLOOKUP($A100,' REACH Bilaga 59_update'!$D$5:$D$210,1,FALSE)),VLOOKUP($C100,' REACH Bilaga 59_update'!$C$5:$C$210,1,FALSE))</f>
        <v>#N/A</v>
      </c>
      <c r="H100" s="76" t="e">
        <f>IF($C100="-",IF($A100="-",VLOOKUP($D100,'REACH Bilaga XIV_update'!$A$5:$A$110,1,FALSE),VLOOKUP($A100,'REACH Bilaga XIV_update'!$D$5:$D$110,1,FALSE)),VLOOKUP($C100,'REACH Bilaga XIV_update'!$C$5:$C$110,1,FALSE))</f>
        <v>#N/A</v>
      </c>
      <c r="I100" s="76" t="str">
        <f>IF($C100="-",IF($A100="-",VLOOKUP($D100,CoRAP_update!$A$5:$A$376,1,FALSE),VLOOKUP($A100,CoRAP_update!$D$5:$D$376,1,FALSE)),VLOOKUP($C100,CoRAP_update!$C$5:$C$376,1,FALSE))</f>
        <v>435-790-1</v>
      </c>
      <c r="J100" s="76" t="e">
        <f>IF($C100="-",IF($A100="-",VLOOKUP($D100,EDC_update!$C$2:$C$450,1,FALSE),VLOOKUP($A100,EDC_update!$B$2:$B$450,1,FALSE)),VLOOKUP($C100,EDC_update!$L$2:$L$450,1,FALSE))</f>
        <v>#N/A</v>
      </c>
      <c r="K100" s="76" t="e">
        <f>IF($C100="-",IF($A100="-",IF(VLOOKUP($D100,'sin-list 180320_update'!$C$2:$S$835,3,FALSE)="",NA(),VLOOKUP($D100,'sin-list 180320_update'!$C$2:$S$835,3,FALSE)),IF(VLOOKUP($A100,'sin-list 180320_update'!$A$2:$S$835,5,FALSE)="",NA(),VLOOKUP($A100,'sin-list 180320_update'!$A$2:$S$835,5,FALSE))),IF(VLOOKUP($C100,'sin-list 180320_update'!$B$2:$S$835,4,FALSE)="",NA(),VLOOKUP($C100,'sin-list 180320_update'!$B$2:$S$835,4,FALSE)))</f>
        <v>#N/A</v>
      </c>
      <c r="L100" s="76" t="e">
        <f>IF($C100="-",IF($A100="-",VLOOKUP($D100,'sin-list 180320_update'!$C$2:$S$835,6,FALSE),VLOOKUP($A100,'sin-list 180320_update'!$A$2:$S$835,8,FALSE)),VLOOKUP($C100,'sin-list 180320_update'!$B$2:$S$835,7,FALSE))</f>
        <v>#N/A</v>
      </c>
      <c r="M100" s="76" t="e">
        <f>IF($C100="-",IF($A100="-",IF(VLOOKUP($D100,'sin-list 180320_update'!$C$2:$S$835,8,FALSE)="",NA(),VLOOKUP($D100,'sin-list 180320_update'!$C$2:$S$835,8,FALSE)),IF(VLOOKUP($A100,'sin-list 180320_update'!$A$2:$S$835,10,FALSE)="",NA(),VLOOKUP($A100,'sin-list 180320_update'!$A$2:$S$835,10,FALSE))),IF(VLOOKUP($C100,'sin-list 180320_update'!$B$2:$S$835,9,FALSE)="",NA(),VLOOKUP($C100,'sin-list 180320_update'!$B$2:$S$835,9,FALSE)))</f>
        <v>#N/A</v>
      </c>
      <c r="N100" s="76" t="e">
        <f>IF($C100="-",IF($A100="-",IF(VLOOKUP($D100,'REACH Bilaga XVII_update'!$A$5:$E$131,4,FALSE)="",NA(),VLOOKUP($D100,'REACH Bilaga XVII_update'!$A$5:$E$131,4,FALSE)),IF(VLOOKUP($A100,'REACH Bilaga XVII_update'!$C$5:$D$131,2,FALSE)="",NA(),VLOOKUP($A100,'REACH Bilaga XVII_update'!$C$5:$D$131,2,FALSE))),IF(VLOOKUP($C100,'REACH Bilaga XVII_update'!$B$5:$D$131,3,FALSE)="",NA(),VLOOKUP($C100,'REACH Bilaga XVII_update'!$B$5:$D$131,3,FALSE)))</f>
        <v>#N/A</v>
      </c>
      <c r="O100" s="76" t="e">
        <f>IF($C100="-",IF($A100="-",IF(VLOOKUP($D100,' REACH Bilaga 59_update'!$A$5:$E$210,5,FALSE)="",NA(),VLOOKUP($D100,' REACH Bilaga 59_update'!$A$5:$E$210,5,FALSE)),IF(VLOOKUP($A100,' REACH Bilaga 59_update'!$D$5:$E$210,2,FALSE)="",NA(),VLOOKUP($A100,' REACH Bilaga 59_update'!$D$5:$E$210,2,FALSE))),IF(VLOOKUP($C100,' REACH Bilaga 59_update'!$C$5:$E$210,3,FALSE)="",NA(),VLOOKUP($C100,' REACH Bilaga 59_update'!$C$5:$E$210,3,FALSE)))</f>
        <v>#N/A</v>
      </c>
      <c r="P100" s="76" t="e">
        <f>IF(C100="-",IF(A100="-",IFERROR(VLOOKUP($D100,' REACH Bilaga 59_update'!$A$5:$F$210,MATCH(Sammanfattning!P$1,' REACH Bilaga 59_update'!$A$4:$F$4,0),FALSE),VLOOKUP($D100,'REACH Bilaga XIV_update'!$A$4:$H$110,MATCH(Sammanfattning!P$1,'REACH Bilaga XIV_update'!$A$4:$H$4,0),FALSE)),IFERROR(VLOOKUP($A100,' REACH Bilaga 59_update'!$D$5:$F$210,MATCH(Sammanfattning!P$1,' REACH Bilaga 59_update'!$D$4:$F$4,0),FALSE),VLOOKUP($A100,'REACH Bilaga XIV_update'!$D$4:$H$110,MATCH(Sammanfattning!P$1,'REACH Bilaga XIV_update'!$D$4:$H$4,0),FALSE))),IFERROR(VLOOKUP($C100,' REACH Bilaga 59_update'!$C$5:$F$210,MATCH(Sammanfattning!P$1,' REACH Bilaga 59_update'!$C$4:$F$4,0),FALSE),VLOOKUP($C100,'REACH Bilaga XIV_update'!$C$4:$H$110,MATCH(Sammanfattning!P$1,'REACH Bilaga XIV_update'!$C$4:$H$4,0),FALSE)))</f>
        <v>#N/A</v>
      </c>
      <c r="Q100" s="76" t="e">
        <f>IF($C100="-",IF($A100="-",IF(VLOOKUP($D100,'REACH Bilaga XIV_update'!$A$5:$I$110,9,FALSE)="",NA(),VLOOKUP($D100,'REACH Bilaga XIV_update'!$A$5:$I$110,9,FALSE)),IF(VLOOKUP($A100,'REACH Bilaga XIV_update'!$D$5:$I$110,6,FALSE)="",NA(),VLOOKUP($A100,'REACH Bilaga XIV_update'!$D$5:$I$110,6,FALSE))),IF(VLOOKUP($C100,'REACH Bilaga XIV_update'!$C$5:$I$110,7,FALSE)="",NA(),VLOOKUP($C100,'REACH Bilaga XIV_update'!$C$5:$I$110,7,FALSE)))</f>
        <v>#N/A</v>
      </c>
      <c r="R100" s="76" t="str">
        <f>IF($C100="-",IF($A100="-",IF(VLOOKUP($D100,CoRAP_update!$A$5:$O$376,15,FALSE)="",NA(),VLOOKUP($D100,CoRAP_update!$A$5:$O$376,15,FALSE)),IF(VLOOKUP($A100,CoRAP_update!$D$5:$O$376,12,FALSE)="",NA(),VLOOKUP($A100,CoRAP_update!$D$5:$O$376,12,FALSE))),IF(VLOOKUP($C100,CoRAP_update!$C$5:$O$376,13,FALSE)="",NA(),VLOOKUP($C100,CoRAP_update!$C$5:$O$376,13,FALSE)))</f>
        <v>H413</v>
      </c>
      <c r="S100" s="144" t="str">
        <f>IF($C100="-",IF($A100="-",VLOOKUP($D100,CoRAP_update!$A$5:$J$376,MATCH(Sammanfattning!S$1,CoRAP_update!$A$4:$J$4,0),FALSE),VLOOKUP($A100,CoRAP_update!$D$5:$J$376,MATCH(Sammanfattning!S$1,CoRAP_update!$D$4:$J$4,0),FALSE)),VLOOKUP($C100,CoRAP_update!$C$5:$J$376,MATCH(Sammanfattning!S$1,CoRAP_update!$C$4:$J$4,0),FALSE))</f>
        <v>Suspected PBT/vPvB#Exposure of environment#Wide dispersive use</v>
      </c>
      <c r="T100" s="76" t="e">
        <f>IF($A100="-",VLOOKUP($D100,EDC_update!$C$2:$F$450,4,FALSE),VLOOKUP($A100,EDC_update!$B$2:$F$450,5,FALSE))</f>
        <v>#N/A</v>
      </c>
      <c r="V100" s="78">
        <f>IF(IFERROR(SEARCH("PBT",P100),99)=99,IF(IFERROR(SEARCH("suspected PBT",S100),99)=99,IF(IFERROR(SEARCH("concluded to be PBT",K100),99)=99,IF(IFERROR(SEARCH("PBT",S100),99)=99,IF(IFERROR(SEARCH("PBT cand",L100),99)=99,IF(IFERROR(SEARCH("PBT",L100),99)=99,IF(IFERROR(SEARCH("persistent, bioackumulative and toxic properties",K100),99)=99,0,Scoring!$E$3),Scoring!$E$3),Scoring!$E$7),Scoring!$E$3),Scoring!$E$5),Scoring!$E$6),Scoring!$E$3)</f>
        <v>0.7</v>
      </c>
      <c r="W100" s="78">
        <f>IF(IFERROR(SEARCH("vPvB",P100),99)=99,IF(IFERROR(SEARCH("suspected pbt/vPvB",S100),99)=99,IF(IFERROR(SEARCH("vPvB",S100),99)=99,IF(IFERROR(SEARCH("concluded to be a vPvB",S100),99)=99,IF(IFERROR(SEARCH("identified as vPvB",K100),99)=99,IF(IFERROR(SEARCH("concluded to be a vPvB",K100),99)=99,IF(IFERROR(SEARCH("concluded to be both pbt and vPvB",S100),99)=99,IF(IFERROR(SEARCH("concluded to be both pbt and vPvB",K100),99)=99,0,Scoring!$E$5),Scoring!$E$5),Scoring!$E$5),Scoring!$E$5),Scoring!$E$5),Scoring!$E$4),Scoring!$E$6),Scoring!$E$4)</f>
        <v>0.7</v>
      </c>
      <c r="X100" s="78">
        <f>IF(IFERROR(SEARCH("H410",N100),99)=99,IF(IFERROR(SEARCH("H410",O100),99)=99,IF(IFERROR(SEARCH("H410",Q100),99)=99,IF(IFERROR(SEARCH("H410",M100),99)=99,IF(IFERROR(SEARCH("H410",R100),99)=99,IF(IFERROR(SEARCH("H411",N100),99)=99,IF(IFERROR(SEARCH("H411",O100),99)=99,IF(IFERROR(SEARCH("H411",Q100),99)=99,IF(IFERROR(SEARCH("H411",M100),99)=99,IF(IFERROR(SEARCH("H411",R100),99)=99,IF(IFERROR(SEARCH("H413",N100),99)=99,IF(IFERROR(SEARCH("H413",O100),99)=99,IF(IFERROR(SEARCH("H413",Q100),99)=99,IF(IFERROR(SEARCH("H413",M100),99)=99,IF(IFERROR(SEARCH("H413",R100),99)=99,IF(IFERROR(SEARCH("H412",N100),99)=99,IF(IFERROR(SEARCH("H412",O100),99)=99,IF(IFERROR(SEARCH("H412",Q100),99)=99,IF(IFERROR(SEARCH("H412",M100),99)=99,IF(IFERROR(SEARCH("H412",R100),99)=99,0,Scoring!$E$2),Scoring!$E$2),Scoring!$E$2),Scoring!$E$2),Scoring!$E$2),Scoring!$E$2),Scoring!$E$2),Scoring!$E$2),Scoring!$E$2),Scoring!$E$2),Scoring!$E$2),Scoring!$E$2),Scoring!$E$2),Scoring!$E$2),Scoring!$E$2),Scoring!$E$2),Scoring!$E$2),Scoring!$E$2),Scoring!$E$2),Scoring!$E$2)</f>
        <v>1</v>
      </c>
      <c r="Y100" s="78">
        <f>IF(IFERROR(SEARCH("CMR",K100),99)=99,IF(IFERROR(SEARCH("Suspected CMR",S100),99)=99,IF(IFERROR(SEARCH("CMR",S100),99)=99,0,Scoring!$E$8),Scoring!$E$9),Scoring!$E$8)</f>
        <v>0</v>
      </c>
      <c r="Z100" s="78">
        <f>IF(IFERROR(SEARCH("H350",N100),99)=99,IF(IFERROR(SEARCH("H350",O100),99)=99,IF(IFERROR(SEARCH("H350",Q100),99)=99,IF(IFERROR(SEARCH("H350",M100),99)=99,IF(IFERROR(SEARCH("H350",R100),99)=99,IF(IFERROR(SEARCH("H351",N100),99)=99,IF(IFERROR(SEARCH("H351",O100),99)=99,IF(IFERROR(SEARCH("H351",Q100),99)=99,IF(IFERROR(SEARCH("H351",M100),99)=99,IF(IFERROR(SEARCH("H351",R100),99)=99,IF(IFERROR(SEARCH("carcinogenic",P100),99)=99,IF(IFERROR(SEARCH("suspected carcinogenic",S100),99)=99,0,Scoring!$E$12),Scoring!$E$11),Scoring!$E$10),Scoring!$E$10),Scoring!$E$10),Scoring!$E$10),Scoring!$E$10),Scoring!$E$10),Scoring!$E$10),Scoring!$E$10),Scoring!$E$10),Scoring!$E$10)</f>
        <v>0</v>
      </c>
      <c r="AA100" s="78">
        <f>IF(IFERROR(SEARCH("H340",N100),99)=99,IF(IFERROR(SEARCH("H340",O100),99)=99,IF(IFERROR(SEARCH("H340",Q100),99)=99,IF(IFERROR(SEARCH("H340",M100),99)=99,IF(IFERROR(SEARCH("H340",R100),99)=99,IF(IFERROR(SEARCH("H341",N100),99)=99,IF(IFERROR(SEARCH("H341",O100),99)=99,IF(IFERROR(SEARCH("H341",Q100),99)=99,IF(IFERROR(SEARCH("H341",M100),99)=99,IF(IFERROR(SEARCH("H341",R100),99)=99,IF(IFERROR(SEARCH("mutagenic",P100),99)=99,IF(IFERROR(SEARCH("suspected mutagenic",S100),99)=99,0,Scoring!$E$15),Scoring!$E$14),Scoring!$E$13),Scoring!$E$13),Scoring!$E$13),Scoring!$E$13),Scoring!$E$13),Scoring!$E$13),Scoring!$E$13),Scoring!$E$13),Scoring!$E$13),Scoring!$E$13)</f>
        <v>0</v>
      </c>
      <c r="AB100" s="78">
        <f>IF(IFERROR(SEARCH("H360",N100),99)=99,IF(IFERROR(SEARCH("H360",O100),99)=99,IF(IFERROR(SEARCH("H360",Q100),99)=99,IF(IFERROR(SEARCH("H360",M100),99)=99,IF(IFERROR(SEARCH("H360",R100),99)=99,IF(IFERROR(SEARCH("H361",N100),99)=99,IF(IFERROR(SEARCH("H361",O100),99)=99,IF(IFERROR(SEARCH("H361",Q100),99)=99,IF(IFERROR(SEARCH("H361",M100),99)=99,IF(IFERROR(SEARCH("H361",R100),99)=99,IF(IFERROR(SEARCH("reproduction",P100),99)=99,IF(IFERROR(SEARCH("suspected reprotoxic",S100),99)=99,IF(IFERROR(SEARCH("reprotoxic",S100),99)=99,IF(IFERROR(SEARCH("reprotoxic",K100),99)=99,0,Scoring!$E$18),Scoring!$E$18),Scoring!$E$19),Scoring!$E$17),Scoring!$E$16),Scoring!$E$16),Scoring!$E$16),Scoring!$E$16),Scoring!$E$16),Scoring!$E$16),Scoring!$E$16),Scoring!$E$16),Scoring!$E$16),Scoring!$E$16)</f>
        <v>0</v>
      </c>
      <c r="AC100" s="78">
        <f>IF(IFERROR(SEARCH("57f",L100),99)=99,IF(IFERROR(SEARCH("57(f)",P100),99)=99,0,Scoring!$E$20),Scoring!$E$20)</f>
        <v>0</v>
      </c>
      <c r="AD100" s="78">
        <f>IF(IFERROR(SEARCH("CAT1",T100),99)=99,IF(IFERROR(SEARCH("CAT2",T100),99)=99,IF(IFERROR(SEARCH("CAT3",T100),99)=99,IF(IFERROR(SEARCH("concluded to be endocrine",K100),99)=99,IF(IFERROR(SEARCH("categorised as endocrine",K100),99)=99,IF(IFERROR(SEARCH("endocrine disrupting",P100),99)=99,IF(IFERROR(SEARCH("endocrine disrupting",K100),99)=99,IF(IFERROR(SEARCH("suspected endocrine",S100),99)=99,IF(IFERROR(SEARCH("potential endocrine",S100),99)=99,0,Scoring!$E$25),Scoring!$E$25),Scoring!$E$24),Scoring!$E$24),Scoring!$E$24),Scoring!$E$24),Scoring!$E$23),Scoring!$E$22),Scoring!$E$21)</f>
        <v>0</v>
      </c>
      <c r="AE100" s="78">
        <f>IF(IFERROR(SEARCH("suspected sensitiser",S100),99)=99,IF(IFERROR(SEARCH("sensitiser",S100),99)=99,IF(IFERROR(SEARCH("other hazard based concern",S100),99)=99,0,Scoring!$E$28),Scoring!$E$26),Scoring!$E$27)</f>
        <v>0</v>
      </c>
      <c r="AF100" s="78">
        <f>IF(IFERROR(M100,1)=1,IF(IFERROR(N100,1)=1,IF(IFERROR(O100,1)=1,IF(IFERROR(Q100,1)=1,IF(IFERROR(R100,1)=1,IF(IFERROR(T100,1)=1,IF(IFERROR(K100,1)=1,IF(IFERROR(P100,1)=1,IF(IFERROR(S100,1)=1,Scoring!$E$29,0),0),0),0),0),0),0),0),0)</f>
        <v>0</v>
      </c>
      <c r="AG100" s="78">
        <f t="shared" si="13"/>
        <v>2.4</v>
      </c>
      <c r="AI100" s="93"/>
      <c r="AJ100" s="94"/>
      <c r="AK100" s="76"/>
      <c r="AL100" s="75"/>
      <c r="AN100" s="79"/>
      <c r="AO100" s="79"/>
      <c r="AP100" s="79"/>
      <c r="AQ100" s="79"/>
      <c r="AR100" s="79"/>
      <c r="AS100" s="78"/>
      <c r="AU100" s="79">
        <f>IF(IFERROR(F100,99)=99,IF(IFERROR(G100,99)=99,IF(IFERROR(H100,99)=99,IF(IFERROR(I100,99)=99,IF(IFERROR(E100,99)=99,IF(IFERROR(J100,99)=99,0,Scoring!$B$7),Scoring!$B$3),Scoring!$B$2),Scoring!$B$6),Scoring!$B$5),Scoring!$B$4)</f>
        <v>0.5</v>
      </c>
      <c r="AV100" s="78">
        <f t="shared" si="14"/>
        <v>1.2</v>
      </c>
      <c r="AW100" s="78"/>
      <c r="AX100" s="66"/>
      <c r="AY100" s="78"/>
      <c r="AZ100" s="76"/>
      <c r="BA100" s="76"/>
      <c r="BB100" s="76"/>
    </row>
    <row r="101" spans="1:54" x14ac:dyDescent="0.25">
      <c r="A101" s="84" t="s">
        <v>5721</v>
      </c>
      <c r="B101" s="85" t="s">
        <v>30</v>
      </c>
      <c r="C101" s="85" t="s">
        <v>5720</v>
      </c>
      <c r="D101" s="84" t="s">
        <v>11402</v>
      </c>
      <c r="E101" s="76" t="str">
        <f>IF(C101="-",IF(A101="-",VLOOKUP(D101,'sin-list 180320_update'!$C$2:$C$835,1,FALSE),VLOOKUP(A101,'sin-list 180320_update'!$A$2:$A$835,1,FALSE)),VLOOKUP(C101,'sin-list 180320_update'!$B$2:$B$835,1,FALSE))</f>
        <v>700-242-3</v>
      </c>
      <c r="F101" s="76" t="e">
        <f>IF($C101="-",IF($A101="-",VLOOKUP($D101,'REACH Bilaga XVII_update'!$A$5:$A$131,1,FALSE),VLOOKUP($A101,'REACH Bilaga XVII_update'!$C$5:$C$131,1,FALSE)),VLOOKUP($C101,'REACH Bilaga XVII_update'!$B$5:$B$131,1,FALSE))</f>
        <v>#N/A</v>
      </c>
      <c r="G101" s="76" t="str">
        <f>IF($C101="-",IF($A101="-",VLOOKUP($D101,' REACH Bilaga 59_update'!$A$5:$A$210,1,FALSE),VLOOKUP($A101,' REACH Bilaga 59_update'!$D$5:$D$210,1,FALSE)),VLOOKUP($C101,' REACH Bilaga 59_update'!$C$5:$C$210,1,FALSE))</f>
        <v>700-242-3</v>
      </c>
      <c r="H101" s="76" t="e">
        <f>IF($C101="-",IF($A101="-",VLOOKUP($D101,'REACH Bilaga XIV_update'!$A$5:$A$110,1,FALSE),VLOOKUP($A101,'REACH Bilaga XIV_update'!$D$5:$D$110,1,FALSE)),VLOOKUP($C101,'REACH Bilaga XIV_update'!$C$5:$C$110,1,FALSE))</f>
        <v>#N/A</v>
      </c>
      <c r="I101" s="76" t="str">
        <f>IF($C101="-",IF($A101="-",VLOOKUP($D101,CoRAP_update!$A$5:$A$376,1,FALSE),VLOOKUP($A101,CoRAP_update!$D$5:$D$376,1,FALSE)),VLOOKUP($C101,CoRAP_update!$C$5:$C$376,1,FALSE))</f>
        <v>700-242-3</v>
      </c>
      <c r="J101" s="76" t="e">
        <f>IF($C101="-",IF($A101="-",VLOOKUP($D101,EDC_update!$C$2:$C$450,1,FALSE),VLOOKUP($A101,EDC_update!$B$2:$B$450,1,FALSE)),VLOOKUP($C101,EDC_update!$L$2:$L$450,1,FALSE))</f>
        <v>#N/A</v>
      </c>
      <c r="K101" s="76" t="str">
        <f>IF($C101="-",IF($A101="-",IF(VLOOKUP($D101,'sin-list 180320_update'!$C$2:$S$835,3,FALSE)="",NA(),VLOOKUP($D101,'sin-list 180320_update'!$C$2:$S$835,3,FALSE)),IF(VLOOKUP($A101,'sin-list 180320_update'!$A$2:$S$835,5,FALSE)="",NA(),VLOOKUP($A101,'sin-list 180320_update'!$A$2:$S$835,5,FALSE))),IF(VLOOKUP($C101,'sin-list 180320_update'!$B$2:$S$835,4,FALSE)="",NA(),VLOOKUP($C101,'sin-list 180320_update'!$B$2:$S$835,4,FALSE)))</f>
        <v>Substance is concluded to be a substance of equivalent level of concern (57f) SVHC by ECHA Member State Committee due to its persistence, mobility, potential for long-range transport and observed adverse effects.</v>
      </c>
      <c r="L101" s="76">
        <f>IF($C101="-",IF($A101="-",VLOOKUP($D101,'sin-list 180320_update'!$C$2:$S$835,6,FALSE),VLOOKUP($A101,'sin-list 180320_update'!$A$2:$S$835,8,FALSE)),VLOOKUP($C101,'sin-list 180320_update'!$B$2:$S$835,7,FALSE))</f>
        <v>0</v>
      </c>
      <c r="M101" s="76" t="e">
        <f>IF($C101="-",IF($A101="-",IF(VLOOKUP($D101,'sin-list 180320_update'!$C$2:$S$835,8,FALSE)="",NA(),VLOOKUP($D101,'sin-list 180320_update'!$C$2:$S$835,8,FALSE)),IF(VLOOKUP($A101,'sin-list 180320_update'!$A$2:$S$835,10,FALSE)="",NA(),VLOOKUP($A101,'sin-list 180320_update'!$A$2:$S$835,10,FALSE))),IF(VLOOKUP($C101,'sin-list 180320_update'!$B$2:$S$835,9,FALSE)="",NA(),VLOOKUP($C101,'sin-list 180320_update'!$B$2:$S$835,9,FALSE)))</f>
        <v>#N/A</v>
      </c>
      <c r="N101" s="76" t="e">
        <f>IF($C101="-",IF($A101="-",IF(VLOOKUP($D101,'REACH Bilaga XVII_update'!$A$5:$E$131,4,FALSE)="",NA(),VLOOKUP($D101,'REACH Bilaga XVII_update'!$A$5:$E$131,4,FALSE)),IF(VLOOKUP($A101,'REACH Bilaga XVII_update'!$C$5:$D$131,2,FALSE)="",NA(),VLOOKUP($A101,'REACH Bilaga XVII_update'!$C$5:$D$131,2,FALSE))),IF(VLOOKUP($C101,'REACH Bilaga XVII_update'!$B$5:$D$131,3,FALSE)="",NA(),VLOOKUP($C101,'REACH Bilaga XVII_update'!$B$5:$D$131,3,FALSE)))</f>
        <v>#N/A</v>
      </c>
      <c r="O101" s="76" t="e">
        <f>IF($C101="-",IF($A101="-",IF(VLOOKUP($D101,' REACH Bilaga 59_update'!$A$5:$E$210,5,FALSE)="",NA(),VLOOKUP($D101,' REACH Bilaga 59_update'!$A$5:$E$210,5,FALSE)),IF(VLOOKUP($A101,' REACH Bilaga 59_update'!$D$5:$E$210,2,FALSE)="",NA(),VLOOKUP($A101,' REACH Bilaga 59_update'!$D$5:$E$210,2,FALSE))),IF(VLOOKUP($C101,' REACH Bilaga 59_update'!$C$5:$E$210,3,FALSE)="",NA(),VLOOKUP($C101,' REACH Bilaga 59_update'!$C$5:$E$210,3,FALSE)))</f>
        <v>#N/A</v>
      </c>
      <c r="P101" s="76" t="str">
        <f>IF(C101="-",IF(A101="-",IFERROR(VLOOKUP($D101,' REACH Bilaga 59_update'!$A$5:$F$210,MATCH(Sammanfattning!P$1,' REACH Bilaga 59_update'!$A$4:$F$4,0),FALSE),VLOOKUP($D101,'REACH Bilaga XIV_update'!$A$4:$H$110,MATCH(Sammanfattning!P$1,'REACH Bilaga XIV_update'!$A$4:$H$4,0),FALSE)),IFERROR(VLOOKUP($A101,' REACH Bilaga 59_update'!$D$5:$F$210,MATCH(Sammanfattning!P$1,' REACH Bilaga 59_update'!$D$4:$F$4,0),FALSE),VLOOKUP($A101,'REACH Bilaga XIV_update'!$D$4:$H$110,MATCH(Sammanfattning!P$1,'REACH Bilaga XIV_update'!$D$4:$H$4,0),FALSE))),IFERROR(VLOOKUP($C101,' REACH Bilaga 59_update'!$C$5:$F$210,MATCH(Sammanfattning!P$1,' REACH Bilaga 59_update'!$C$4:$F$4,0),FALSE),VLOOKUP($C101,'REACH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01" s="76" t="e">
        <f>IF($C101="-",IF($A101="-",IF(VLOOKUP($D101,'REACH Bilaga XIV_update'!$A$5:$I$110,9,FALSE)="",NA(),VLOOKUP($D101,'REACH Bilaga XIV_update'!$A$5:$I$110,9,FALSE)),IF(VLOOKUP($A101,'REACH Bilaga XIV_update'!$D$5:$I$110,6,FALSE)="",NA(),VLOOKUP($A101,'REACH Bilaga XIV_update'!$D$5:$I$110,6,FALSE))),IF(VLOOKUP($C101,'REACH Bilaga XIV_update'!$C$5:$I$110,7,FALSE)="",NA(),VLOOKUP($C101,'REACH Bilaga XIV_update'!$C$5:$I$110,7,FALSE)))</f>
        <v>#N/A</v>
      </c>
      <c r="R101" s="76" t="e">
        <f>IF($C101="-",IF($A101="-",IF(VLOOKUP($D101,CoRAP_update!$A$5:$O$376,15,FALSE)="",NA(),VLOOKUP($D101,CoRAP_update!$A$5:$O$376,15,FALSE)),IF(VLOOKUP($A101,CoRAP_update!$D$5:$O$376,12,FALSE)="",NA(),VLOOKUP($A101,CoRAP_update!$D$5:$O$376,12,FALSE))),IF(VLOOKUP($C101,CoRAP_update!$C$5:$O$376,13,FALSE)="",NA(),VLOOKUP($C101,CoRAP_update!$C$5:$O$376,13,FALSE)))</f>
        <v>#N/A</v>
      </c>
      <c r="S101" s="144" t="str">
        <f>IF($C101="-",IF($A101="-",VLOOKUP($D101,CoRAP_update!$A$5:$J$376,MATCH(Sammanfattning!S$1,CoRAP_update!$A$4:$J$4,0),FALSE),VLOOKUP($A101,CoRAP_update!$D$5:$J$376,MATCH(Sammanfattning!S$1,CoRAP_update!$D$4:$J$4,0),FALSE)),VLOOKUP($C101,CoRAP_update!$C$5:$J$376,MATCH(Sammanfattning!S$1,CoRAP_update!$C$4:$J$4,0),FALSE))</f>
        <v>Suspected PBT/vPvB#Exposure of environment</v>
      </c>
      <c r="T101" s="76" t="e">
        <f>IF($A101="-",VLOOKUP($D101,EDC_update!$C$2:$F$450,4,FALSE),VLOOKUP($A101,EDC_update!$B$2:$F$450,5,FALSE))</f>
        <v>#N/A</v>
      </c>
      <c r="V101" s="78">
        <f>IF(IFERROR(SEARCH("PBT",P101),99)=99,IF(IFERROR(SEARCH("suspected PBT",S101),99)=99,IF(IFERROR(SEARCH("concluded to be PBT",K101),99)=99,IF(IFERROR(SEARCH("PBT",S101),99)=99,IF(IFERROR(SEARCH("PBT cand",L101),99)=99,IF(IFERROR(SEARCH("PBT",L101),99)=99,IF(IFERROR(SEARCH("persistent, bioackumulative and toxic properties",K101),99)=99,0,Scoring!$E$3),Scoring!$E$3),Scoring!$E$7),Scoring!$E$3),Scoring!$E$5),Scoring!$E$6),Scoring!$E$3)</f>
        <v>0.7</v>
      </c>
      <c r="W101" s="78">
        <f>IF(IFERROR(SEARCH("vPvB",P101),99)=99,IF(IFERROR(SEARCH("suspected pbt/vPvB",S101),99)=99,IF(IFERROR(SEARCH("vPvB",S101),99)=99,IF(IFERROR(SEARCH("concluded to be a vPvB",S101),99)=99,IF(IFERROR(SEARCH("identified as vPvB",K101),99)=99,IF(IFERROR(SEARCH("concluded to be a vPvB",K101),99)=99,IF(IFERROR(SEARCH("concluded to be both pbt and vPvB",S101),99)=99,IF(IFERROR(SEARCH("concluded to be both pbt and vPvB",K101),99)=99,0,Scoring!$E$5),Scoring!$E$5),Scoring!$E$5),Scoring!$E$5),Scoring!$E$5),Scoring!$E$4),Scoring!$E$6),Scoring!$E$4)</f>
        <v>0.7</v>
      </c>
      <c r="X101" s="78">
        <f>IF(IFERROR(SEARCH("H410",N101),99)=99,IF(IFERROR(SEARCH("H410",O101),99)=99,IF(IFERROR(SEARCH("H410",Q101),99)=99,IF(IFERROR(SEARCH("H410",M101),99)=99,IF(IFERROR(SEARCH("H410",R101),99)=99,IF(IFERROR(SEARCH("H411",N101),99)=99,IF(IFERROR(SEARCH("H411",O101),99)=99,IF(IFERROR(SEARCH("H411",Q101),99)=99,IF(IFERROR(SEARCH("H411",M101),99)=99,IF(IFERROR(SEARCH("H411",R101),99)=99,IF(IFERROR(SEARCH("H413",N101),99)=99,IF(IFERROR(SEARCH("H413",O101),99)=99,IF(IFERROR(SEARCH("H413",Q101),99)=99,IF(IFERROR(SEARCH("H413",M101),99)=99,IF(IFERROR(SEARCH("H413",R101),99)=99,IF(IFERROR(SEARCH("H412",N101),99)=99,IF(IFERROR(SEARCH("H412",O101),99)=99,IF(IFERROR(SEARCH("H412",Q101),99)=99,IF(IFERROR(SEARCH("H412",M101),99)=99,IF(IFERROR(SEARCH("H412",R101),99)=99,0,Scoring!$E$2),Scoring!$E$2),Scoring!$E$2),Scoring!$E$2),Scoring!$E$2),Scoring!$E$2),Scoring!$E$2),Scoring!$E$2),Scoring!$E$2),Scoring!$E$2),Scoring!$E$2),Scoring!$E$2),Scoring!$E$2),Scoring!$E$2),Scoring!$E$2),Scoring!$E$2),Scoring!$E$2),Scoring!$E$2),Scoring!$E$2),Scoring!$E$2)</f>
        <v>0</v>
      </c>
      <c r="Y101" s="78">
        <f>IF(IFERROR(SEARCH("CMR",K101),99)=99,IF(IFERROR(SEARCH("Suspected CMR",S101),99)=99,IF(IFERROR(SEARCH("CMR",S101),99)=99,0,Scoring!$E$8),Scoring!$E$9),Scoring!$E$8)</f>
        <v>0</v>
      </c>
      <c r="Z101" s="78">
        <f>IF(IFERROR(SEARCH("H350",N101),99)=99,IF(IFERROR(SEARCH("H350",O101),99)=99,IF(IFERROR(SEARCH("H350",Q101),99)=99,IF(IFERROR(SEARCH("H350",M101),99)=99,IF(IFERROR(SEARCH("H350",R101),99)=99,IF(IFERROR(SEARCH("H351",N101),99)=99,IF(IFERROR(SEARCH("H351",O101),99)=99,IF(IFERROR(SEARCH("H351",Q101),99)=99,IF(IFERROR(SEARCH("H351",M101),99)=99,IF(IFERROR(SEARCH("H351",R101),99)=99,IF(IFERROR(SEARCH("carcinogenic",P101),99)=99,IF(IFERROR(SEARCH("suspected carcinogenic",S101),99)=99,0,Scoring!$E$12),Scoring!$E$11),Scoring!$E$10),Scoring!$E$10),Scoring!$E$10),Scoring!$E$10),Scoring!$E$10),Scoring!$E$10),Scoring!$E$10),Scoring!$E$10),Scoring!$E$10),Scoring!$E$10)</f>
        <v>0</v>
      </c>
      <c r="AA101" s="78">
        <f>IF(IFERROR(SEARCH("H340",N101),99)=99,IF(IFERROR(SEARCH("H340",O101),99)=99,IF(IFERROR(SEARCH("H340",Q101),99)=99,IF(IFERROR(SEARCH("H340",M101),99)=99,IF(IFERROR(SEARCH("H340",R101),99)=99,IF(IFERROR(SEARCH("H341",N101),99)=99,IF(IFERROR(SEARCH("H341",O101),99)=99,IF(IFERROR(SEARCH("H341",Q101),99)=99,IF(IFERROR(SEARCH("H341",M101),99)=99,IF(IFERROR(SEARCH("H341",R101),99)=99,IF(IFERROR(SEARCH("mutagenic",P101),99)=99,IF(IFERROR(SEARCH("suspected mutagenic",S101),99)=99,0,Scoring!$E$15),Scoring!$E$14),Scoring!$E$13),Scoring!$E$13),Scoring!$E$13),Scoring!$E$13),Scoring!$E$13),Scoring!$E$13),Scoring!$E$13),Scoring!$E$13),Scoring!$E$13),Scoring!$E$13)</f>
        <v>0</v>
      </c>
      <c r="AB101" s="78">
        <f>IF(IFERROR(SEARCH("H360",N101),99)=99,IF(IFERROR(SEARCH("H360",O101),99)=99,IF(IFERROR(SEARCH("H360",Q101),99)=99,IF(IFERROR(SEARCH("H360",M101),99)=99,IF(IFERROR(SEARCH("H360",R101),99)=99,IF(IFERROR(SEARCH("H361",N101),99)=99,IF(IFERROR(SEARCH("H361",O101),99)=99,IF(IFERROR(SEARCH("H361",Q101),99)=99,IF(IFERROR(SEARCH("H361",M101),99)=99,IF(IFERROR(SEARCH("H361",R101),99)=99,IF(IFERROR(SEARCH("reproduction",P101),99)=99,IF(IFERROR(SEARCH("suspected reprotoxic",S101),99)=99,IF(IFERROR(SEARCH("reprotoxic",S101),99)=99,IF(IFERROR(SEARCH("reprotoxic",K101),99)=99,0,Scoring!$E$18),Scoring!$E$18),Scoring!$E$19),Scoring!$E$17),Scoring!$E$16),Scoring!$E$16),Scoring!$E$16),Scoring!$E$16),Scoring!$E$16),Scoring!$E$16),Scoring!$E$16),Scoring!$E$16),Scoring!$E$16),Scoring!$E$16)</f>
        <v>0</v>
      </c>
      <c r="AC101" s="78">
        <f>IF(IFERROR(SEARCH("57f",L101),99)=99,IF(IFERROR(SEARCH("57(f)",P101),99)=99,0,Scoring!$E$20),Scoring!$E$20)</f>
        <v>1</v>
      </c>
      <c r="AD101" s="78">
        <f>IF(IFERROR(SEARCH("CAT1",T101),99)=99,IF(IFERROR(SEARCH("CAT2",T101),99)=99,IF(IFERROR(SEARCH("CAT3",T101),99)=99,IF(IFERROR(SEARCH("concluded to be endocrine",K101),99)=99,IF(IFERROR(SEARCH("categorised as endocrine",K101),99)=99,IF(IFERROR(SEARCH("endocrine disrupting",P101),99)=99,IF(IFERROR(SEARCH("endocrine disrupting",K101),99)=99,IF(IFERROR(SEARCH("suspected endocrine",S101),99)=99,IF(IFERROR(SEARCH("potential endocrine",S101),99)=99,0,Scoring!$E$25),Scoring!$E$25),Scoring!$E$24),Scoring!$E$24),Scoring!$E$24),Scoring!$E$24),Scoring!$E$23),Scoring!$E$22),Scoring!$E$21)</f>
        <v>0</v>
      </c>
      <c r="AE101" s="78">
        <f>IF(IFERROR(SEARCH("suspected sensitiser",S101),99)=99,IF(IFERROR(SEARCH("sensitiser",S101),99)=99,IF(IFERROR(SEARCH("other hazard based concern",S101),99)=99,0,Scoring!$E$28),Scoring!$E$26),Scoring!$E$27)</f>
        <v>0</v>
      </c>
      <c r="AF101" s="78">
        <f>IF(IFERROR(M101,1)=1,IF(IFERROR(N101,1)=1,IF(IFERROR(O101,1)=1,IF(IFERROR(Q101,1)=1,IF(IFERROR(R101,1)=1,IF(IFERROR(T101,1)=1,IF(IFERROR(K101,1)=1,IF(IFERROR(P101,1)=1,IF(IFERROR(S101,1)=1,Scoring!$E$29,0),0),0),0),0),0),0),0),0)</f>
        <v>0</v>
      </c>
      <c r="AG101" s="78">
        <f t="shared" si="13"/>
        <v>2.4</v>
      </c>
      <c r="AI101" s="93"/>
      <c r="AJ101" s="94"/>
      <c r="AK101" s="76"/>
      <c r="AL101" s="75"/>
      <c r="AN101" s="79"/>
      <c r="AO101" s="79"/>
      <c r="AP101" s="79"/>
      <c r="AQ101" s="79"/>
      <c r="AR101" s="79"/>
      <c r="AS101" s="78"/>
      <c r="AU101" s="79">
        <f>IF(IFERROR(F101,99)=99,IF(IFERROR(G101,99)=99,IF(IFERROR(H101,99)=99,IF(IFERROR(I101,99)=99,IF(IFERROR(E101,99)=99,IF(IFERROR(J101,99)=99,0,Scoring!$B$7),Scoring!$B$3),Scoring!$B$2),Scoring!$B$6),Scoring!$B$5),Scoring!$B$4)</f>
        <v>1</v>
      </c>
      <c r="AV101" s="78">
        <f t="shared" si="14"/>
        <v>2.4</v>
      </c>
      <c r="AW101" s="78"/>
      <c r="AX101" s="66"/>
      <c r="AY101" s="78"/>
      <c r="AZ101" s="76"/>
      <c r="BB101" s="76"/>
    </row>
    <row r="102" spans="1:54" x14ac:dyDescent="0.25">
      <c r="A102" s="77" t="s">
        <v>5721</v>
      </c>
      <c r="B102" s="76" t="str">
        <f>C102</f>
        <v>700-242-3</v>
      </c>
      <c r="C102" s="77" t="s">
        <v>5720</v>
      </c>
      <c r="D102" s="77" t="s">
        <v>5719</v>
      </c>
      <c r="E102" s="76" t="str">
        <f>IF(C102="-",IF(A102="-",VLOOKUP(D102,'sin-list 180320_update'!$C$2:$C$835,1,FALSE),VLOOKUP(A102,'sin-list 180320_update'!$A$2:$A$835,1,FALSE)),VLOOKUP(C102,'sin-list 180320_update'!$B$2:$B$835,1,FALSE))</f>
        <v>700-242-3</v>
      </c>
      <c r="F102" s="76" t="e">
        <f>IF($C102="-",IF($A102="-",VLOOKUP($D102,'REACH Bilaga XVII_update'!$A$5:$A$131,1,FALSE),VLOOKUP($A102,'REACH Bilaga XVII_update'!$C$5:$C$131,1,FALSE)),VLOOKUP($C102,'REACH Bilaga XVII_update'!$B$5:$B$131,1,FALSE))</f>
        <v>#N/A</v>
      </c>
      <c r="G102" s="76" t="str">
        <f>IF($C102="-",IF($A102="-",VLOOKUP($D102,' REACH Bilaga 59_update'!$A$5:$A$210,1,FALSE),VLOOKUP($A102,' REACH Bilaga 59_update'!$D$5:$D$210,1,FALSE)),VLOOKUP($C102,' REACH Bilaga 59_update'!$C$5:$C$210,1,FALSE))</f>
        <v>700-242-3</v>
      </c>
      <c r="H102" s="76" t="e">
        <f>IF($C102="-",IF($A102="-",VLOOKUP($D102,'REACH Bilaga XIV_update'!$A$5:$A$110,1,FALSE),VLOOKUP($A102,'REACH Bilaga XIV_update'!$D$5:$D$110,1,FALSE)),VLOOKUP($C102,'REACH Bilaga XIV_update'!$C$5:$C$110,1,FALSE))</f>
        <v>#N/A</v>
      </c>
      <c r="I102" s="76" t="str">
        <f>IF($C102="-",IF($A102="-",VLOOKUP($D102,CoRAP_update!$A$5:$A$376,1,FALSE),VLOOKUP($A102,CoRAP_update!$D$5:$D$376,1,FALSE)),VLOOKUP($C102,CoRAP_update!$C$5:$C$376,1,FALSE))</f>
        <v>700-242-3</v>
      </c>
      <c r="J102" s="76" t="e">
        <f>IF($C102="-",IF($A102="-",VLOOKUP($D102,EDC_update!$C$2:$C$450,1,FALSE),VLOOKUP($A102,EDC_update!$B$2:$B$450,1,FALSE)),VLOOKUP($C102,EDC_update!$L$2:$L$450,1,FALSE))</f>
        <v>#N/A</v>
      </c>
      <c r="K102" s="76" t="str">
        <f>IF($C102="-",IF($A102="-",IF(VLOOKUP($D102,'sin-list 180320_update'!$C$2:$S$835,3,FALSE)="",NA(),VLOOKUP($D102,'sin-list 180320_update'!$C$2:$S$835,3,FALSE)),IF(VLOOKUP($A102,'sin-list 180320_update'!$A$2:$S$835,5,FALSE)="",NA(),VLOOKUP($A102,'sin-list 180320_update'!$A$2:$S$835,5,FALSE))),IF(VLOOKUP($C102,'sin-list 180320_update'!$B$2:$S$835,4,FALSE)="",NA(),VLOOKUP($C102,'sin-list 180320_update'!$B$2:$S$835,4,FALSE)))</f>
        <v>Substance is concluded to be a substance of equivalent level of concern (57f) SVHC by ECHA Member State Committee due to its persistence, mobility, potential for long-range transport and observed adverse effects.</v>
      </c>
      <c r="L102" s="76">
        <f>IF($C102="-",IF($A102="-",VLOOKUP($D102,'sin-list 180320_update'!$C$2:$S$835,6,FALSE),VLOOKUP($A102,'sin-list 180320_update'!$A$2:$S$835,8,FALSE)),VLOOKUP($C102,'sin-list 180320_update'!$B$2:$S$835,7,FALSE))</f>
        <v>0</v>
      </c>
      <c r="M102" s="76" t="e">
        <f>IF($C102="-",IF($A102="-",IF(VLOOKUP($D102,'sin-list 180320_update'!$C$2:$S$835,8,FALSE)="",NA(),VLOOKUP($D102,'sin-list 180320_update'!$C$2:$S$835,8,FALSE)),IF(VLOOKUP($A102,'sin-list 180320_update'!$A$2:$S$835,10,FALSE)="",NA(),VLOOKUP($A102,'sin-list 180320_update'!$A$2:$S$835,10,FALSE))),IF(VLOOKUP($C102,'sin-list 180320_update'!$B$2:$S$835,9,FALSE)="",NA(),VLOOKUP($C102,'sin-list 180320_update'!$B$2:$S$835,9,FALSE)))</f>
        <v>#N/A</v>
      </c>
      <c r="N102" s="76" t="e">
        <f>IF($C102="-",IF($A102="-",IF(VLOOKUP($D102,'REACH Bilaga XVII_update'!$A$5:$E$131,4,FALSE)="",NA(),VLOOKUP($D102,'REACH Bilaga XVII_update'!$A$5:$E$131,4,FALSE)),IF(VLOOKUP($A102,'REACH Bilaga XVII_update'!$C$5:$D$131,2,FALSE)="",NA(),VLOOKUP($A102,'REACH Bilaga XVII_update'!$C$5:$D$131,2,FALSE))),IF(VLOOKUP($C102,'REACH Bilaga XVII_update'!$B$5:$D$131,3,FALSE)="",NA(),VLOOKUP($C102,'REACH Bilaga XVII_update'!$B$5:$D$131,3,FALSE)))</f>
        <v>#N/A</v>
      </c>
      <c r="O102" s="76" t="e">
        <f>IF($C102="-",IF($A102="-",IF(VLOOKUP($D102,' REACH Bilaga 59_update'!$A$5:$E$210,5,FALSE)="",NA(),VLOOKUP($D102,' REACH Bilaga 59_update'!$A$5:$E$210,5,FALSE)),IF(VLOOKUP($A102,' REACH Bilaga 59_update'!$D$5:$E$210,2,FALSE)="",NA(),VLOOKUP($A102,' REACH Bilaga 59_update'!$D$5:$E$210,2,FALSE))),IF(VLOOKUP($C102,' REACH Bilaga 59_update'!$C$5:$E$210,3,FALSE)="",NA(),VLOOKUP($C102,' REACH Bilaga 59_update'!$C$5:$E$210,3,FALSE)))</f>
        <v>#N/A</v>
      </c>
      <c r="P102" s="76" t="str">
        <f>IF(C102="-",IF(A102="-",IFERROR(VLOOKUP($D102,' REACH Bilaga 59_update'!$A$5:$F$210,MATCH(Sammanfattning!P$1,' REACH Bilaga 59_update'!$A$4:$F$4,0),FALSE),VLOOKUP($D102,'REACH Bilaga XIV_update'!$A$4:$H$110,MATCH(Sammanfattning!P$1,'REACH Bilaga XIV_update'!$A$4:$H$4,0),FALSE)),IFERROR(VLOOKUP($A102,' REACH Bilaga 59_update'!$D$5:$F$210,MATCH(Sammanfattning!P$1,' REACH Bilaga 59_update'!$D$4:$F$4,0),FALSE),VLOOKUP($A102,'REACH Bilaga XIV_update'!$D$4:$H$110,MATCH(Sammanfattning!P$1,'REACH Bilaga XIV_update'!$D$4:$H$4,0),FALSE))),IFERROR(VLOOKUP($C102,' REACH Bilaga 59_update'!$C$5:$F$210,MATCH(Sammanfattning!P$1,' REACH Bilaga 59_update'!$C$4:$F$4,0),FALSE),VLOOKUP($C102,'REACH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02" s="76" t="e">
        <f>IF($C102="-",IF($A102="-",IF(VLOOKUP($D102,'REACH Bilaga XIV_update'!$A$5:$I$110,9,FALSE)="",NA(),VLOOKUP($D102,'REACH Bilaga XIV_update'!$A$5:$I$110,9,FALSE)),IF(VLOOKUP($A102,'REACH Bilaga XIV_update'!$D$5:$I$110,6,FALSE)="",NA(),VLOOKUP($A102,'REACH Bilaga XIV_update'!$D$5:$I$110,6,FALSE))),IF(VLOOKUP($C102,'REACH Bilaga XIV_update'!$C$5:$I$110,7,FALSE)="",NA(),VLOOKUP($C102,'REACH Bilaga XIV_update'!$C$5:$I$110,7,FALSE)))</f>
        <v>#N/A</v>
      </c>
      <c r="R102" s="76" t="e">
        <f>IF($C102="-",IF($A102="-",IF(VLOOKUP($D102,CoRAP_update!$A$5:$O$376,15,FALSE)="",NA(),VLOOKUP($D102,CoRAP_update!$A$5:$O$376,15,FALSE)),IF(VLOOKUP($A102,CoRAP_update!$D$5:$O$376,12,FALSE)="",NA(),VLOOKUP($A102,CoRAP_update!$D$5:$O$376,12,FALSE))),IF(VLOOKUP($C102,CoRAP_update!$C$5:$O$376,13,FALSE)="",NA(),VLOOKUP($C102,CoRAP_update!$C$5:$O$376,13,FALSE)))</f>
        <v>#N/A</v>
      </c>
      <c r="S102" s="144" t="str">
        <f>IF($C102="-",IF($A102="-",VLOOKUP($D102,CoRAP_update!$A$5:$J$376,MATCH(Sammanfattning!S$1,CoRAP_update!$A$4:$J$4,0),FALSE),VLOOKUP($A102,CoRAP_update!$D$5:$J$376,MATCH(Sammanfattning!S$1,CoRAP_update!$D$4:$J$4,0),FALSE)),VLOOKUP($C102,CoRAP_update!$C$5:$J$376,MATCH(Sammanfattning!S$1,CoRAP_update!$C$4:$J$4,0),FALSE))</f>
        <v>Suspected PBT/vPvB#Exposure of environment</v>
      </c>
      <c r="T102" s="76" t="e">
        <f>IF($A102="-",VLOOKUP($D102,EDC_update!$C$2:$F$450,4,FALSE),VLOOKUP($A102,EDC_update!$B$2:$F$450,5,FALSE))</f>
        <v>#N/A</v>
      </c>
      <c r="V102" s="78">
        <f>IF(IFERROR(SEARCH("PBT",P102),99)=99,IF(IFERROR(SEARCH("suspected PBT",S102),99)=99,IF(IFERROR(SEARCH("concluded to be PBT",K102),99)=99,IF(IFERROR(SEARCH("PBT",S102),99)=99,IF(IFERROR(SEARCH("PBT cand",L102),99)=99,IF(IFERROR(SEARCH("PBT",L102),99)=99,IF(IFERROR(SEARCH("persistent, bioackumulative and toxic properties",K102),99)=99,0,Scoring!$E$3),Scoring!$E$3),Scoring!$E$7),Scoring!$E$3),Scoring!$E$5),Scoring!$E$6),Scoring!$E$3)</f>
        <v>0.7</v>
      </c>
      <c r="W102" s="78">
        <f>IF(IFERROR(SEARCH("vPvB",P102),99)=99,IF(IFERROR(SEARCH("suspected pbt/vPvB",S102),99)=99,IF(IFERROR(SEARCH("vPvB",S102),99)=99,IF(IFERROR(SEARCH("concluded to be a vPvB",S102),99)=99,IF(IFERROR(SEARCH("identified as vPvB",K102),99)=99,IF(IFERROR(SEARCH("concluded to be a vPvB",K102),99)=99,IF(IFERROR(SEARCH("concluded to be both pbt and vPvB",S102),99)=99,IF(IFERROR(SEARCH("concluded to be both pbt and vPvB",K102),99)=99,0,Scoring!$E$5),Scoring!$E$5),Scoring!$E$5),Scoring!$E$5),Scoring!$E$5),Scoring!$E$4),Scoring!$E$6),Scoring!$E$4)</f>
        <v>0.7</v>
      </c>
      <c r="X102" s="78">
        <f>IF(IFERROR(SEARCH("H410",N102),99)=99,IF(IFERROR(SEARCH("H410",O102),99)=99,IF(IFERROR(SEARCH("H410",Q102),99)=99,IF(IFERROR(SEARCH("H410",M102),99)=99,IF(IFERROR(SEARCH("H410",R102),99)=99,IF(IFERROR(SEARCH("H411",N102),99)=99,IF(IFERROR(SEARCH("H411",O102),99)=99,IF(IFERROR(SEARCH("H411",Q102),99)=99,IF(IFERROR(SEARCH("H411",M102),99)=99,IF(IFERROR(SEARCH("H411",R102),99)=99,IF(IFERROR(SEARCH("H413",N102),99)=99,IF(IFERROR(SEARCH("H413",O102),99)=99,IF(IFERROR(SEARCH("H413",Q102),99)=99,IF(IFERROR(SEARCH("H413",M102),99)=99,IF(IFERROR(SEARCH("H413",R102),99)=99,IF(IFERROR(SEARCH("H412",N102),99)=99,IF(IFERROR(SEARCH("H412",O102),99)=99,IF(IFERROR(SEARCH("H412",Q102),99)=99,IF(IFERROR(SEARCH("H412",M102),99)=99,IF(IFERROR(SEARCH("H412",R102),99)=99,0,Scoring!$E$2),Scoring!$E$2),Scoring!$E$2),Scoring!$E$2),Scoring!$E$2),Scoring!$E$2),Scoring!$E$2),Scoring!$E$2),Scoring!$E$2),Scoring!$E$2),Scoring!$E$2),Scoring!$E$2),Scoring!$E$2),Scoring!$E$2),Scoring!$E$2),Scoring!$E$2),Scoring!$E$2),Scoring!$E$2),Scoring!$E$2),Scoring!$E$2)</f>
        <v>0</v>
      </c>
      <c r="Y102" s="78">
        <f>IF(IFERROR(SEARCH("CMR",K102),99)=99,IF(IFERROR(SEARCH("Suspected CMR",S102),99)=99,IF(IFERROR(SEARCH("CMR",S102),99)=99,0,Scoring!$E$8),Scoring!$E$9),Scoring!$E$8)</f>
        <v>0</v>
      </c>
      <c r="Z102" s="78">
        <f>IF(IFERROR(SEARCH("H350",N102),99)=99,IF(IFERROR(SEARCH("H350",O102),99)=99,IF(IFERROR(SEARCH("H350",Q102),99)=99,IF(IFERROR(SEARCH("H350",M102),99)=99,IF(IFERROR(SEARCH("H350",R102),99)=99,IF(IFERROR(SEARCH("H351",N102),99)=99,IF(IFERROR(SEARCH("H351",O102),99)=99,IF(IFERROR(SEARCH("H351",Q102),99)=99,IF(IFERROR(SEARCH("H351",M102),99)=99,IF(IFERROR(SEARCH("H351",R102),99)=99,IF(IFERROR(SEARCH("carcinogenic",P102),99)=99,IF(IFERROR(SEARCH("suspected carcinogenic",S102),99)=99,0,Scoring!$E$12),Scoring!$E$11),Scoring!$E$10),Scoring!$E$10),Scoring!$E$10),Scoring!$E$10),Scoring!$E$10),Scoring!$E$10),Scoring!$E$10),Scoring!$E$10),Scoring!$E$10),Scoring!$E$10)</f>
        <v>0</v>
      </c>
      <c r="AA102" s="78">
        <f>IF(IFERROR(SEARCH("H340",N102),99)=99,IF(IFERROR(SEARCH("H340",O102),99)=99,IF(IFERROR(SEARCH("H340",Q102),99)=99,IF(IFERROR(SEARCH("H340",M102),99)=99,IF(IFERROR(SEARCH("H340",R102),99)=99,IF(IFERROR(SEARCH("H341",N102),99)=99,IF(IFERROR(SEARCH("H341",O102),99)=99,IF(IFERROR(SEARCH("H341",Q102),99)=99,IF(IFERROR(SEARCH("H341",M102),99)=99,IF(IFERROR(SEARCH("H341",R102),99)=99,IF(IFERROR(SEARCH("mutagenic",P102),99)=99,IF(IFERROR(SEARCH("suspected mutagenic",S102),99)=99,0,Scoring!$E$15),Scoring!$E$14),Scoring!$E$13),Scoring!$E$13),Scoring!$E$13),Scoring!$E$13),Scoring!$E$13),Scoring!$E$13),Scoring!$E$13),Scoring!$E$13),Scoring!$E$13),Scoring!$E$13)</f>
        <v>0</v>
      </c>
      <c r="AB102" s="78">
        <f>IF(IFERROR(SEARCH("H360",N102),99)=99,IF(IFERROR(SEARCH("H360",O102),99)=99,IF(IFERROR(SEARCH("H360",Q102),99)=99,IF(IFERROR(SEARCH("H360",M102),99)=99,IF(IFERROR(SEARCH("H360",R102),99)=99,IF(IFERROR(SEARCH("H361",N102),99)=99,IF(IFERROR(SEARCH("H361",O102),99)=99,IF(IFERROR(SEARCH("H361",Q102),99)=99,IF(IFERROR(SEARCH("H361",M102),99)=99,IF(IFERROR(SEARCH("H361",R102),99)=99,IF(IFERROR(SEARCH("reproduction",P102),99)=99,IF(IFERROR(SEARCH("suspected reprotoxic",S102),99)=99,IF(IFERROR(SEARCH("reprotoxic",S102),99)=99,IF(IFERROR(SEARCH("reprotoxic",K102),99)=99,0,Scoring!$E$18),Scoring!$E$18),Scoring!$E$19),Scoring!$E$17),Scoring!$E$16),Scoring!$E$16),Scoring!$E$16),Scoring!$E$16),Scoring!$E$16),Scoring!$E$16),Scoring!$E$16),Scoring!$E$16),Scoring!$E$16),Scoring!$E$16)</f>
        <v>0</v>
      </c>
      <c r="AC102" s="78">
        <f>IF(IFERROR(SEARCH("57f",L102),99)=99,IF(IFERROR(SEARCH("57(f)",P102),99)=99,0,Scoring!$E$20),Scoring!$E$20)</f>
        <v>1</v>
      </c>
      <c r="AD102" s="78">
        <f>IF(IFERROR(SEARCH("CAT1",T102),99)=99,IF(IFERROR(SEARCH("CAT2",T102),99)=99,IF(IFERROR(SEARCH("CAT3",T102),99)=99,IF(IFERROR(SEARCH("concluded to be endocrine",K102),99)=99,IF(IFERROR(SEARCH("categorised as endocrine",K102),99)=99,IF(IFERROR(SEARCH("endocrine disrupting",P102),99)=99,IF(IFERROR(SEARCH("endocrine disrupting",K102),99)=99,IF(IFERROR(SEARCH("suspected endocrine",S102),99)=99,IF(IFERROR(SEARCH("potential endocrine",S102),99)=99,0,Scoring!$E$25),Scoring!$E$25),Scoring!$E$24),Scoring!$E$24),Scoring!$E$24),Scoring!$E$24),Scoring!$E$23),Scoring!$E$22),Scoring!$E$21)</f>
        <v>0</v>
      </c>
      <c r="AE102" s="78">
        <f>IF(IFERROR(SEARCH("suspected sensitiser",S102),99)=99,IF(IFERROR(SEARCH("sensitiser",S102),99)=99,IF(IFERROR(SEARCH("other hazard based concern",S102),99)=99,0,Scoring!$E$28),Scoring!$E$26),Scoring!$E$27)</f>
        <v>0</v>
      </c>
      <c r="AF102" s="78">
        <f>IF(IFERROR(M102,1)=1,IF(IFERROR(N102,1)=1,IF(IFERROR(O102,1)=1,IF(IFERROR(Q102,1)=1,IF(IFERROR(R102,1)=1,IF(IFERROR(T102,1)=1,IF(IFERROR(K102,1)=1,IF(IFERROR(P102,1)=1,IF(IFERROR(S102,1)=1,Scoring!$E$29,0),0),0),0),0),0),0),0),0)</f>
        <v>0</v>
      </c>
      <c r="AG102" s="78">
        <f t="shared" si="13"/>
        <v>2.4</v>
      </c>
      <c r="AI102" s="93"/>
      <c r="AJ102" s="94"/>
      <c r="AK102" s="76"/>
      <c r="AL102" s="75"/>
      <c r="AN102" s="79"/>
      <c r="AO102" s="79"/>
      <c r="AP102" s="79"/>
      <c r="AQ102" s="79"/>
      <c r="AR102" s="79"/>
      <c r="AS102" s="78"/>
      <c r="AU102" s="79">
        <f>IF(IFERROR(F102,99)=99,IF(IFERROR(G102,99)=99,IF(IFERROR(H102,99)=99,IF(IFERROR(I102,99)=99,IF(IFERROR(E102,99)=99,IF(IFERROR(J102,99)=99,0,Scoring!$B$7),Scoring!$B$3),Scoring!$B$2),Scoring!$B$6),Scoring!$B$5),Scoring!$B$4)</f>
        <v>1</v>
      </c>
      <c r="AV102" s="78">
        <f t="shared" si="14"/>
        <v>2.4</v>
      </c>
      <c r="AW102" s="78"/>
      <c r="AX102" s="66"/>
      <c r="AY102" s="78"/>
      <c r="AZ102" s="76"/>
      <c r="BA102" s="76"/>
      <c r="BB102" s="76"/>
    </row>
    <row r="103" spans="1:54" x14ac:dyDescent="0.25">
      <c r="A103" s="86" t="s">
        <v>6206</v>
      </c>
      <c r="B103" s="87" t="s">
        <v>30</v>
      </c>
      <c r="C103" s="87" t="s">
        <v>6207</v>
      </c>
      <c r="D103" s="86" t="s">
        <v>30</v>
      </c>
      <c r="E103" s="76" t="e">
        <f>IF(C103="-",IF(A103="-",VLOOKUP(D103,'sin-list 180320_update'!$C$2:$C$835,1,FALSE),VLOOKUP(A103,'sin-list 180320_update'!$A$2:$A$835,1,FALSE)),VLOOKUP(C103,'sin-list 180320_update'!$B$2:$B$835,1,FALSE))</f>
        <v>#N/A</v>
      </c>
      <c r="F103" s="76" t="e">
        <f>IF($C103="-",IF($A103="-",VLOOKUP($D103,'REACH Bilaga XVII_update'!$A$5:$A$131,1,FALSE),VLOOKUP($A103,'REACH Bilaga XVII_update'!$C$5:$C$131,1,FALSE)),VLOOKUP($C103,'REACH Bilaga XVII_update'!$B$5:$B$131,1,FALSE))</f>
        <v>#N/A</v>
      </c>
      <c r="G103" s="76" t="e">
        <f>IF($C103="-",IF($A103="-",VLOOKUP($D103,' REACH Bilaga 59_update'!$A$5:$A$210,1,FALSE),VLOOKUP($A103,' REACH Bilaga 59_update'!$D$5:$D$210,1,FALSE)),VLOOKUP($C103,' REACH Bilaga 59_update'!$C$5:$C$210,1,FALSE))</f>
        <v>#N/A</v>
      </c>
      <c r="H103" s="76" t="e">
        <f>IF($C103="-",IF($A103="-",VLOOKUP($D103,'REACH Bilaga XIV_update'!$A$5:$A$110,1,FALSE),VLOOKUP($A103,'REACH Bilaga XIV_update'!$D$5:$D$110,1,FALSE)),VLOOKUP($C103,'REACH Bilaga XIV_update'!$C$5:$C$110,1,FALSE))</f>
        <v>#N/A</v>
      </c>
      <c r="I103" s="76" t="str">
        <f>IF($C103="-",IF($A103="-",VLOOKUP($D103,CoRAP_update!$A$5:$A$376,1,FALSE),VLOOKUP($A103,CoRAP_update!$D$5:$D$376,1,FALSE)),VLOOKUP($C103,CoRAP_update!$C$5:$C$376,1,FALSE))</f>
        <v>216-475-4</v>
      </c>
      <c r="J103" s="76" t="e">
        <f>IF($C103="-",IF($A103="-",VLOOKUP($D103,EDC_update!$C$2:$C$450,1,FALSE),VLOOKUP($A103,EDC_update!$B$2:$B$450,1,FALSE)),VLOOKUP($C103,EDC_update!$L$2:$L$450,1,FALSE))</f>
        <v>#N/A</v>
      </c>
      <c r="K103" s="76" t="e">
        <f>IF($C103="-",IF($A103="-",IF(VLOOKUP($D103,'sin-list 180320_update'!$C$2:$S$835,3,FALSE)="",NA(),VLOOKUP($D103,'sin-list 180320_update'!$C$2:$S$835,3,FALSE)),IF(VLOOKUP($A103,'sin-list 180320_update'!$A$2:$S$835,5,FALSE)="",NA(),VLOOKUP($A103,'sin-list 180320_update'!$A$2:$S$835,5,FALSE))),IF(VLOOKUP($C103,'sin-list 180320_update'!$B$2:$S$835,4,FALSE)="",NA(),VLOOKUP($C103,'sin-list 180320_update'!$B$2:$S$835,4,FALSE)))</f>
        <v>#N/A</v>
      </c>
      <c r="L103" s="76" t="e">
        <f>IF($C103="-",IF($A103="-",VLOOKUP($D103,'sin-list 180320_update'!$C$2:$S$835,6,FALSE),VLOOKUP($A103,'sin-list 180320_update'!$A$2:$S$835,8,FALSE)),VLOOKUP($C103,'sin-list 180320_update'!$B$2:$S$835,7,FALSE))</f>
        <v>#N/A</v>
      </c>
      <c r="M103" s="76" t="e">
        <f>IF($C103="-",IF($A103="-",IF(VLOOKUP($D103,'sin-list 180320_update'!$C$2:$S$835,8,FALSE)="",NA(),VLOOKUP($D103,'sin-list 180320_update'!$C$2:$S$835,8,FALSE)),IF(VLOOKUP($A103,'sin-list 180320_update'!$A$2:$S$835,10,FALSE)="",NA(),VLOOKUP($A103,'sin-list 180320_update'!$A$2:$S$835,10,FALSE))),IF(VLOOKUP($C103,'sin-list 180320_update'!$B$2:$S$835,9,FALSE)="",NA(),VLOOKUP($C103,'sin-list 180320_update'!$B$2:$S$835,9,FALSE)))</f>
        <v>#N/A</v>
      </c>
      <c r="N103" s="76" t="e">
        <f>IF($C103="-",IF($A103="-",IF(VLOOKUP($D103,'REACH Bilaga XVII_update'!$A$5:$E$131,4,FALSE)="",NA(),VLOOKUP($D103,'REACH Bilaga XVII_update'!$A$5:$E$131,4,FALSE)),IF(VLOOKUP($A103,'REACH Bilaga XVII_update'!$C$5:$D$131,2,FALSE)="",NA(),VLOOKUP($A103,'REACH Bilaga XVII_update'!$C$5:$D$131,2,FALSE))),IF(VLOOKUP($C103,'REACH Bilaga XVII_update'!$B$5:$D$131,3,FALSE)="",NA(),VLOOKUP($C103,'REACH Bilaga XVII_update'!$B$5:$D$131,3,FALSE)))</f>
        <v>#N/A</v>
      </c>
      <c r="O103" s="76" t="e">
        <f>IF($C103="-",IF($A103="-",IF(VLOOKUP($D103,' REACH Bilaga 59_update'!$A$5:$E$210,5,FALSE)="",NA(),VLOOKUP($D103,' REACH Bilaga 59_update'!$A$5:$E$210,5,FALSE)),IF(VLOOKUP($A103,' REACH Bilaga 59_update'!$D$5:$E$210,2,FALSE)="",NA(),VLOOKUP($A103,' REACH Bilaga 59_update'!$D$5:$E$210,2,FALSE))),IF(VLOOKUP($C103,' REACH Bilaga 59_update'!$C$5:$E$210,3,FALSE)="",NA(),VLOOKUP($C103,' REACH Bilaga 59_update'!$C$5:$E$210,3,FALSE)))</f>
        <v>#N/A</v>
      </c>
      <c r="P103" s="76" t="e">
        <f>IF(C103="-",IF(A103="-",IFERROR(VLOOKUP($D103,' REACH Bilaga 59_update'!$A$5:$F$210,MATCH(Sammanfattning!P$1,' REACH Bilaga 59_update'!$A$4:$F$4,0),FALSE),VLOOKUP($D103,'REACH Bilaga XIV_update'!$A$4:$H$110,MATCH(Sammanfattning!P$1,'REACH Bilaga XIV_update'!$A$4:$H$4,0),FALSE)),IFERROR(VLOOKUP($A103,' REACH Bilaga 59_update'!$D$5:$F$210,MATCH(Sammanfattning!P$1,' REACH Bilaga 59_update'!$D$4:$F$4,0),FALSE),VLOOKUP($A103,'REACH Bilaga XIV_update'!$D$4:$H$110,MATCH(Sammanfattning!P$1,'REACH Bilaga XIV_update'!$D$4:$H$4,0),FALSE))),IFERROR(VLOOKUP($C103,' REACH Bilaga 59_update'!$C$5:$F$210,MATCH(Sammanfattning!P$1,' REACH Bilaga 59_update'!$C$4:$F$4,0),FALSE),VLOOKUP($C103,'REACH Bilaga XIV_update'!$C$4:$H$110,MATCH(Sammanfattning!P$1,'REACH Bilaga XIV_update'!$C$4:$H$4,0),FALSE)))</f>
        <v>#N/A</v>
      </c>
      <c r="Q103" s="76" t="e">
        <f>IF($C103="-",IF($A103="-",IF(VLOOKUP($D103,'REACH Bilaga XIV_update'!$A$5:$I$110,9,FALSE)="",NA(),VLOOKUP($D103,'REACH Bilaga XIV_update'!$A$5:$I$110,9,FALSE)),IF(VLOOKUP($A103,'REACH Bilaga XIV_update'!$D$5:$I$110,6,FALSE)="",NA(),VLOOKUP($A103,'REACH Bilaga XIV_update'!$D$5:$I$110,6,FALSE))),IF(VLOOKUP($C103,'REACH Bilaga XIV_update'!$C$5:$I$110,7,FALSE)="",NA(),VLOOKUP($C103,'REACH Bilaga XIV_update'!$C$5:$I$110,7,FALSE)))</f>
        <v>#N/A</v>
      </c>
      <c r="R103" s="76" t="str">
        <f>IF($C103="-",IF($A103="-",IF(VLOOKUP($D103,CoRAP_update!$A$5:$O$376,15,FALSE)="",NA(),VLOOKUP($D103,CoRAP_update!$A$5:$O$376,15,FALSE)),IF(VLOOKUP($A103,CoRAP_update!$D$5:$O$376,12,FALSE)="",NA(),VLOOKUP($A103,CoRAP_update!$D$5:$O$376,12,FALSE))),IF(VLOOKUP($C103,CoRAP_update!$C$5:$O$376,13,FALSE)="",NA(),VLOOKUP($C103,CoRAP_update!$C$5:$O$376,13,FALSE)))</f>
        <v>H400; H410; H317; H319</v>
      </c>
      <c r="S103" s="144" t="str">
        <f>IF($C103="-",IF($A103="-",VLOOKUP($D103,CoRAP_update!$A$5:$J$376,MATCH(Sammanfattning!S$1,CoRAP_update!$A$4:$J$4,0),FALSE),VLOOKUP($A103,CoRAP_update!$D$5:$J$376,MATCH(Sammanfattning!S$1,CoRAP_update!$D$4:$J$4,0),FALSE)),VLOOKUP($C103,CoRAP_update!$C$5:$J$376,MATCH(Sammanfattning!S$1,CoRAP_update!$C$4:$J$4,0),FALSE))</f>
        <v>Suspected PBT/vPvB</v>
      </c>
      <c r="T103" s="76" t="e">
        <f>IF($A103="-",VLOOKUP($D103,EDC_update!$C$2:$F$450,4,FALSE),VLOOKUP($A103,EDC_update!$B$2:$F$450,5,FALSE))</f>
        <v>#N/A</v>
      </c>
      <c r="V103" s="78">
        <f>IF(IFERROR(SEARCH("PBT",P103),99)=99,IF(IFERROR(SEARCH("suspected PBT",S103),99)=99,IF(IFERROR(SEARCH("concluded to be PBT",K103),99)=99,IF(IFERROR(SEARCH("PBT",S103),99)=99,IF(IFERROR(SEARCH("PBT cand",L103),99)=99,IF(IFERROR(SEARCH("PBT",L103),99)=99,IF(IFERROR(SEARCH("persistent, bioackumulative and toxic properties",K103),99)=99,0,Scoring!$E$3),Scoring!$E$3),Scoring!$E$7),Scoring!$E$3),Scoring!$E$5),Scoring!$E$6),Scoring!$E$3)</f>
        <v>0.7</v>
      </c>
      <c r="W103" s="78">
        <f>IF(IFERROR(SEARCH("vPvB",P103),99)=99,IF(IFERROR(SEARCH("suspected pbt/vPvB",S103),99)=99,IF(IFERROR(SEARCH("vPvB",S103),99)=99,IF(IFERROR(SEARCH("concluded to be a vPvB",S103),99)=99,IF(IFERROR(SEARCH("identified as vPvB",K103),99)=99,IF(IFERROR(SEARCH("concluded to be a vPvB",K103),99)=99,IF(IFERROR(SEARCH("concluded to be both pbt and vPvB",S103),99)=99,IF(IFERROR(SEARCH("concluded to be both pbt and vPvB",K103),99)=99,0,Scoring!$E$5),Scoring!$E$5),Scoring!$E$5),Scoring!$E$5),Scoring!$E$5),Scoring!$E$4),Scoring!$E$6),Scoring!$E$4)</f>
        <v>0.7</v>
      </c>
      <c r="X103" s="78">
        <f>IF(IFERROR(SEARCH("H410",N103),99)=99,IF(IFERROR(SEARCH("H410",O103),99)=99,IF(IFERROR(SEARCH("H410",Q103),99)=99,IF(IFERROR(SEARCH("H410",M103),99)=99,IF(IFERROR(SEARCH("H410",R103),99)=99,IF(IFERROR(SEARCH("H411",N103),99)=99,IF(IFERROR(SEARCH("H411",O103),99)=99,IF(IFERROR(SEARCH("H411",Q103),99)=99,IF(IFERROR(SEARCH("H411",M103),99)=99,IF(IFERROR(SEARCH("H411",R103),99)=99,IF(IFERROR(SEARCH("H413",N103),99)=99,IF(IFERROR(SEARCH("H413",O103),99)=99,IF(IFERROR(SEARCH("H413",Q103),99)=99,IF(IFERROR(SEARCH("H413",M103),99)=99,IF(IFERROR(SEARCH("H413",R103),99)=99,IF(IFERROR(SEARCH("H412",N103),99)=99,IF(IFERROR(SEARCH("H412",O103),99)=99,IF(IFERROR(SEARCH("H412",Q103),99)=99,IF(IFERROR(SEARCH("H412",M103),99)=99,IF(IFERROR(SEARCH("H412",R103),99)=99,0,Scoring!$E$2),Scoring!$E$2),Scoring!$E$2),Scoring!$E$2),Scoring!$E$2),Scoring!$E$2),Scoring!$E$2),Scoring!$E$2),Scoring!$E$2),Scoring!$E$2),Scoring!$E$2),Scoring!$E$2),Scoring!$E$2),Scoring!$E$2),Scoring!$E$2),Scoring!$E$2),Scoring!$E$2),Scoring!$E$2),Scoring!$E$2),Scoring!$E$2)</f>
        <v>1</v>
      </c>
      <c r="Y103" s="78">
        <f>IF(IFERROR(SEARCH("CMR",K103),99)=99,IF(IFERROR(SEARCH("Suspected CMR",S103),99)=99,IF(IFERROR(SEARCH("CMR",S103),99)=99,0,Scoring!$E$8),Scoring!$E$9),Scoring!$E$8)</f>
        <v>0</v>
      </c>
      <c r="Z103" s="78">
        <f>IF(IFERROR(SEARCH("H350",N103),99)=99,IF(IFERROR(SEARCH("H350",O103),99)=99,IF(IFERROR(SEARCH("H350",Q103),99)=99,IF(IFERROR(SEARCH("H350",M103),99)=99,IF(IFERROR(SEARCH("H350",R103),99)=99,IF(IFERROR(SEARCH("H351",N103),99)=99,IF(IFERROR(SEARCH("H351",O103),99)=99,IF(IFERROR(SEARCH("H351",Q103),99)=99,IF(IFERROR(SEARCH("H351",M103),99)=99,IF(IFERROR(SEARCH("H351",R103),99)=99,IF(IFERROR(SEARCH("carcinogenic",P103),99)=99,IF(IFERROR(SEARCH("suspected carcinogenic",S103),99)=99,0,Scoring!$E$12),Scoring!$E$11),Scoring!$E$10),Scoring!$E$10),Scoring!$E$10),Scoring!$E$10),Scoring!$E$10),Scoring!$E$10),Scoring!$E$10),Scoring!$E$10),Scoring!$E$10),Scoring!$E$10)</f>
        <v>0</v>
      </c>
      <c r="AA103" s="78">
        <f>IF(IFERROR(SEARCH("H340",N103),99)=99,IF(IFERROR(SEARCH("H340",O103),99)=99,IF(IFERROR(SEARCH("H340",Q103),99)=99,IF(IFERROR(SEARCH("H340",M103),99)=99,IF(IFERROR(SEARCH("H340",R103),99)=99,IF(IFERROR(SEARCH("H341",N103),99)=99,IF(IFERROR(SEARCH("H341",O103),99)=99,IF(IFERROR(SEARCH("H341",Q103),99)=99,IF(IFERROR(SEARCH("H341",M103),99)=99,IF(IFERROR(SEARCH("H341",R103),99)=99,IF(IFERROR(SEARCH("mutagenic",P103),99)=99,IF(IFERROR(SEARCH("suspected mutagenic",S103),99)=99,0,Scoring!$E$15),Scoring!$E$14),Scoring!$E$13),Scoring!$E$13),Scoring!$E$13),Scoring!$E$13),Scoring!$E$13),Scoring!$E$13),Scoring!$E$13),Scoring!$E$13),Scoring!$E$13),Scoring!$E$13)</f>
        <v>0</v>
      </c>
      <c r="AB103" s="78">
        <f>IF(IFERROR(SEARCH("H360",N103),99)=99,IF(IFERROR(SEARCH("H360",O103),99)=99,IF(IFERROR(SEARCH("H360",Q103),99)=99,IF(IFERROR(SEARCH("H360",M103),99)=99,IF(IFERROR(SEARCH("H360",R103),99)=99,IF(IFERROR(SEARCH("H361",N103),99)=99,IF(IFERROR(SEARCH("H361",O103),99)=99,IF(IFERROR(SEARCH("H361",Q103),99)=99,IF(IFERROR(SEARCH("H361",M103),99)=99,IF(IFERROR(SEARCH("H361",R103),99)=99,IF(IFERROR(SEARCH("reproduction",P103),99)=99,IF(IFERROR(SEARCH("suspected reprotoxic",S103),99)=99,IF(IFERROR(SEARCH("reprotoxic",S103),99)=99,IF(IFERROR(SEARCH("reprotoxic",K103),99)=99,0,Scoring!$E$18),Scoring!$E$18),Scoring!$E$19),Scoring!$E$17),Scoring!$E$16),Scoring!$E$16),Scoring!$E$16),Scoring!$E$16),Scoring!$E$16),Scoring!$E$16),Scoring!$E$16),Scoring!$E$16),Scoring!$E$16),Scoring!$E$16)</f>
        <v>0</v>
      </c>
      <c r="AC103" s="78">
        <f>IF(IFERROR(SEARCH("57f",L103),99)=99,IF(IFERROR(SEARCH("57(f)",P103),99)=99,0,Scoring!$E$20),Scoring!$E$20)</f>
        <v>0</v>
      </c>
      <c r="AD103" s="78">
        <f>IF(IFERROR(SEARCH("CAT1",T103),99)=99,IF(IFERROR(SEARCH("CAT2",T103),99)=99,IF(IFERROR(SEARCH("CAT3",T103),99)=99,IF(IFERROR(SEARCH("concluded to be endocrine",K103),99)=99,IF(IFERROR(SEARCH("categorised as endocrine",K103),99)=99,IF(IFERROR(SEARCH("endocrine disrupting",P103),99)=99,IF(IFERROR(SEARCH("endocrine disrupting",K103),99)=99,IF(IFERROR(SEARCH("suspected endocrine",S103),99)=99,IF(IFERROR(SEARCH("potential endocrine",S103),99)=99,0,Scoring!$E$25),Scoring!$E$25),Scoring!$E$24),Scoring!$E$24),Scoring!$E$24),Scoring!$E$24),Scoring!$E$23),Scoring!$E$22),Scoring!$E$21)</f>
        <v>0</v>
      </c>
      <c r="AE103" s="78">
        <f>IF(IFERROR(SEARCH("suspected sensitiser",S103),99)=99,IF(IFERROR(SEARCH("sensitiser",S103),99)=99,IF(IFERROR(SEARCH("other hazard based concern",S103),99)=99,0,Scoring!$E$28),Scoring!$E$26),Scoring!$E$27)</f>
        <v>0</v>
      </c>
      <c r="AF103" s="78">
        <f>IF(IFERROR(M103,1)=1,IF(IFERROR(N103,1)=1,IF(IFERROR(O103,1)=1,IF(IFERROR(Q103,1)=1,IF(IFERROR(R103,1)=1,IF(IFERROR(T103,1)=1,IF(IFERROR(K103,1)=1,IF(IFERROR(P103,1)=1,IF(IFERROR(S103,1)=1,Scoring!$E$29,0),0),0),0),0),0),0),0),0)</f>
        <v>0</v>
      </c>
      <c r="AG103" s="78">
        <f t="shared" si="13"/>
        <v>2.4</v>
      </c>
      <c r="AI103" s="93"/>
      <c r="AJ103" s="94"/>
      <c r="AK103" s="76"/>
      <c r="AL103" s="75"/>
      <c r="AN103" s="79"/>
      <c r="AO103" s="79"/>
      <c r="AP103" s="79"/>
      <c r="AQ103" s="79"/>
      <c r="AR103" s="79"/>
      <c r="AS103" s="78"/>
      <c r="AU103" s="79">
        <f>IF(IFERROR(F103,99)=99,IF(IFERROR(G103,99)=99,IF(IFERROR(H103,99)=99,IF(IFERROR(I103,99)=99,IF(IFERROR(E103,99)=99,IF(IFERROR(J103,99)=99,0,Scoring!$B$7),Scoring!$B$3),Scoring!$B$2),Scoring!$B$6),Scoring!$B$5),Scoring!$B$4)</f>
        <v>0.5</v>
      </c>
      <c r="AV103" s="78">
        <f t="shared" si="14"/>
        <v>1.2</v>
      </c>
      <c r="AW103" s="78"/>
      <c r="AX103" s="66"/>
      <c r="AY103" s="78"/>
      <c r="AZ103" s="76"/>
      <c r="BB103" s="76"/>
    </row>
    <row r="104" spans="1:54" x14ac:dyDescent="0.25">
      <c r="A104" s="86" t="s">
        <v>6284</v>
      </c>
      <c r="B104" s="87" t="s">
        <v>30</v>
      </c>
      <c r="C104" s="87" t="s">
        <v>6285</v>
      </c>
      <c r="D104" s="86" t="s">
        <v>30</v>
      </c>
      <c r="E104" s="76" t="e">
        <f>IF(C104="-",IF(A104="-",VLOOKUP(D104,'sin-list 180320_update'!$C$2:$C$835,1,FALSE),VLOOKUP(A104,'sin-list 180320_update'!$A$2:$A$835,1,FALSE)),VLOOKUP(C104,'sin-list 180320_update'!$B$2:$B$835,1,FALSE))</f>
        <v>#N/A</v>
      </c>
      <c r="F104" s="76" t="e">
        <f>IF($C104="-",IF($A104="-",VLOOKUP($D104,'REACH Bilaga XVII_update'!$A$5:$A$131,1,FALSE),VLOOKUP($A104,'REACH Bilaga XVII_update'!$C$5:$C$131,1,FALSE)),VLOOKUP($C104,'REACH Bilaga XVII_update'!$B$5:$B$131,1,FALSE))</f>
        <v>#N/A</v>
      </c>
      <c r="G104" s="76" t="e">
        <f>IF($C104="-",IF($A104="-",VLOOKUP($D104,' REACH Bilaga 59_update'!$A$5:$A$210,1,FALSE),VLOOKUP($A104,' REACH Bilaga 59_update'!$D$5:$D$210,1,FALSE)),VLOOKUP($C104,' REACH Bilaga 59_update'!$C$5:$C$210,1,FALSE))</f>
        <v>#N/A</v>
      </c>
      <c r="H104" s="76" t="e">
        <f>IF($C104="-",IF($A104="-",VLOOKUP($D104,'REACH Bilaga XIV_update'!$A$5:$A$110,1,FALSE),VLOOKUP($A104,'REACH Bilaga XIV_update'!$D$5:$D$110,1,FALSE)),VLOOKUP($C104,'REACH Bilaga XIV_update'!$C$5:$C$110,1,FALSE))</f>
        <v>#N/A</v>
      </c>
      <c r="I104" s="76" t="str">
        <f>IF($C104="-",IF($A104="-",VLOOKUP($D104,CoRAP_update!$A$5:$A$376,1,FALSE),VLOOKUP($A104,CoRAP_update!$D$5:$D$376,1,FALSE)),VLOOKUP($C104,CoRAP_update!$C$5:$C$376,1,FALSE))</f>
        <v>228-768-4</v>
      </c>
      <c r="J104" s="76" t="e">
        <f>IF($C104="-",IF($A104="-",VLOOKUP($D104,EDC_update!$C$2:$C$450,1,FALSE),VLOOKUP($A104,EDC_update!$B$2:$B$450,1,FALSE)),VLOOKUP($C104,EDC_update!$L$2:$L$450,1,FALSE))</f>
        <v>#N/A</v>
      </c>
      <c r="K104" s="76" t="e">
        <f>IF($C104="-",IF($A104="-",IF(VLOOKUP($D104,'sin-list 180320_update'!$C$2:$S$835,3,FALSE)="",NA(),VLOOKUP($D104,'sin-list 180320_update'!$C$2:$S$835,3,FALSE)),IF(VLOOKUP($A104,'sin-list 180320_update'!$A$2:$S$835,5,FALSE)="",NA(),VLOOKUP($A104,'sin-list 180320_update'!$A$2:$S$835,5,FALSE))),IF(VLOOKUP($C104,'sin-list 180320_update'!$B$2:$S$835,4,FALSE)="",NA(),VLOOKUP($C104,'sin-list 180320_update'!$B$2:$S$835,4,FALSE)))</f>
        <v>#N/A</v>
      </c>
      <c r="L104" s="76" t="e">
        <f>IF($C104="-",IF($A104="-",VLOOKUP($D104,'sin-list 180320_update'!$C$2:$S$835,6,FALSE),VLOOKUP($A104,'sin-list 180320_update'!$A$2:$S$835,8,FALSE)),VLOOKUP($C104,'sin-list 180320_update'!$B$2:$S$835,7,FALSE))</f>
        <v>#N/A</v>
      </c>
      <c r="M104" s="76" t="e">
        <f>IF($C104="-",IF($A104="-",IF(VLOOKUP($D104,'sin-list 180320_update'!$C$2:$S$835,8,FALSE)="",NA(),VLOOKUP($D104,'sin-list 180320_update'!$C$2:$S$835,8,FALSE)),IF(VLOOKUP($A104,'sin-list 180320_update'!$A$2:$S$835,10,FALSE)="",NA(),VLOOKUP($A104,'sin-list 180320_update'!$A$2:$S$835,10,FALSE))),IF(VLOOKUP($C104,'sin-list 180320_update'!$B$2:$S$835,9,FALSE)="",NA(),VLOOKUP($C104,'sin-list 180320_update'!$B$2:$S$835,9,FALSE)))</f>
        <v>#N/A</v>
      </c>
      <c r="N104" s="76" t="e">
        <f>IF($C104="-",IF($A104="-",IF(VLOOKUP($D104,'REACH Bilaga XVII_update'!$A$5:$E$131,4,FALSE)="",NA(),VLOOKUP($D104,'REACH Bilaga XVII_update'!$A$5:$E$131,4,FALSE)),IF(VLOOKUP($A104,'REACH Bilaga XVII_update'!$C$5:$D$131,2,FALSE)="",NA(),VLOOKUP($A104,'REACH Bilaga XVII_update'!$C$5:$D$131,2,FALSE))),IF(VLOOKUP($C104,'REACH Bilaga XVII_update'!$B$5:$D$131,3,FALSE)="",NA(),VLOOKUP($C104,'REACH Bilaga XVII_update'!$B$5:$D$131,3,FALSE)))</f>
        <v>#N/A</v>
      </c>
      <c r="O104" s="76" t="e">
        <f>IF($C104="-",IF($A104="-",IF(VLOOKUP($D104,' REACH Bilaga 59_update'!$A$5:$E$210,5,FALSE)="",NA(),VLOOKUP($D104,' REACH Bilaga 59_update'!$A$5:$E$210,5,FALSE)),IF(VLOOKUP($A104,' REACH Bilaga 59_update'!$D$5:$E$210,2,FALSE)="",NA(),VLOOKUP($A104,' REACH Bilaga 59_update'!$D$5:$E$210,2,FALSE))),IF(VLOOKUP($C104,' REACH Bilaga 59_update'!$C$5:$E$210,3,FALSE)="",NA(),VLOOKUP($C104,' REACH Bilaga 59_update'!$C$5:$E$210,3,FALSE)))</f>
        <v>#N/A</v>
      </c>
      <c r="P104" s="76" t="e">
        <f>IF(C104="-",IF(A104="-",IFERROR(VLOOKUP($D104,' REACH Bilaga 59_update'!$A$5:$F$210,MATCH(Sammanfattning!P$1,' REACH Bilaga 59_update'!$A$4:$F$4,0),FALSE),VLOOKUP($D104,'REACH Bilaga XIV_update'!$A$4:$H$110,MATCH(Sammanfattning!P$1,'REACH Bilaga XIV_update'!$A$4:$H$4,0),FALSE)),IFERROR(VLOOKUP($A104,' REACH Bilaga 59_update'!$D$5:$F$210,MATCH(Sammanfattning!P$1,' REACH Bilaga 59_update'!$D$4:$F$4,0),FALSE),VLOOKUP($A104,'REACH Bilaga XIV_update'!$D$4:$H$110,MATCH(Sammanfattning!P$1,'REACH Bilaga XIV_update'!$D$4:$H$4,0),FALSE))),IFERROR(VLOOKUP($C104,' REACH Bilaga 59_update'!$C$5:$F$210,MATCH(Sammanfattning!P$1,' REACH Bilaga 59_update'!$C$4:$F$4,0),FALSE),VLOOKUP($C104,'REACH Bilaga XIV_update'!$C$4:$H$110,MATCH(Sammanfattning!P$1,'REACH Bilaga XIV_update'!$C$4:$H$4,0),FALSE)))</f>
        <v>#N/A</v>
      </c>
      <c r="Q104" s="76" t="e">
        <f>IF($C104="-",IF($A104="-",IF(VLOOKUP($D104,'REACH Bilaga XIV_update'!$A$5:$I$110,9,FALSE)="",NA(),VLOOKUP($D104,'REACH Bilaga XIV_update'!$A$5:$I$110,9,FALSE)),IF(VLOOKUP($A104,'REACH Bilaga XIV_update'!$D$5:$I$110,6,FALSE)="",NA(),VLOOKUP($A104,'REACH Bilaga XIV_update'!$D$5:$I$110,6,FALSE))),IF(VLOOKUP($C104,'REACH Bilaga XIV_update'!$C$5:$I$110,7,FALSE)="",NA(),VLOOKUP($C104,'REACH Bilaga XIV_update'!$C$5:$I$110,7,FALSE)))</f>
        <v>#N/A</v>
      </c>
      <c r="R104" s="76" t="str">
        <f>IF($C104="-",IF($A104="-",IF(VLOOKUP($D104,CoRAP_update!$A$5:$O$376,15,FALSE)="",NA(),VLOOKUP($D104,CoRAP_update!$A$5:$O$376,15,FALSE)),IF(VLOOKUP($A104,CoRAP_update!$D$5:$O$376,12,FALSE)="",NA(),VLOOKUP($A104,CoRAP_update!$D$5:$O$376,12,FALSE))),IF(VLOOKUP($C104,CoRAP_update!$C$5:$O$376,13,FALSE)="",NA(),VLOOKUP($C104,CoRAP_update!$C$5:$O$376,13,FALSE)))</f>
        <v>H303; H315; H319; H361</v>
      </c>
      <c r="S104" s="144" t="str">
        <f>IF($C104="-",IF($A104="-",VLOOKUP($D104,CoRAP_update!$A$5:$J$376,MATCH(Sammanfattning!S$1,CoRAP_update!$A$4:$J$4,0),FALSE),VLOOKUP($A104,CoRAP_update!$D$5:$J$376,MATCH(Sammanfattning!S$1,CoRAP_update!$D$4:$J$4,0),FALSE)),VLOOKUP($C104,CoRAP_update!$C$5:$J$376,MATCH(Sammanfattning!S$1,CoRAP_update!$C$4:$J$4,0),FALSE))</f>
        <v>Suspected PBT/vPvB#Exposure of environment#High (aggregated) tonnage#Wide dispersive use</v>
      </c>
      <c r="T104" s="76" t="e">
        <f>IF($A104="-",VLOOKUP($D104,EDC_update!$C$2:$F$450,4,FALSE),VLOOKUP($A104,EDC_update!$B$2:$F$450,5,FALSE))</f>
        <v>#N/A</v>
      </c>
      <c r="V104" s="78">
        <f>IF(IFERROR(SEARCH("PBT",P104),99)=99,IF(IFERROR(SEARCH("suspected PBT",S104),99)=99,IF(IFERROR(SEARCH("concluded to be PBT",K104),99)=99,IF(IFERROR(SEARCH("PBT",S104),99)=99,IF(IFERROR(SEARCH("PBT cand",L104),99)=99,IF(IFERROR(SEARCH("PBT",L104),99)=99,IF(IFERROR(SEARCH("persistent, bioackumulative and toxic properties",K104),99)=99,0,Scoring!$E$3),Scoring!$E$3),Scoring!$E$7),Scoring!$E$3),Scoring!$E$5),Scoring!$E$6),Scoring!$E$3)</f>
        <v>0.7</v>
      </c>
      <c r="W104" s="78">
        <f>IF(IFERROR(SEARCH("vPvB",P104),99)=99,IF(IFERROR(SEARCH("suspected pbt/vPvB",S104),99)=99,IF(IFERROR(SEARCH("vPvB",S104),99)=99,IF(IFERROR(SEARCH("concluded to be a vPvB",S104),99)=99,IF(IFERROR(SEARCH("identified as vPvB",K104),99)=99,IF(IFERROR(SEARCH("concluded to be a vPvB",K104),99)=99,IF(IFERROR(SEARCH("concluded to be both pbt and vPvB",S104),99)=99,IF(IFERROR(SEARCH("concluded to be both pbt and vPvB",K104),99)=99,0,Scoring!$E$5),Scoring!$E$5),Scoring!$E$5),Scoring!$E$5),Scoring!$E$5),Scoring!$E$4),Scoring!$E$6),Scoring!$E$4)</f>
        <v>0.7</v>
      </c>
      <c r="X104" s="78">
        <f>IF(IFERROR(SEARCH("H410",N104),99)=99,IF(IFERROR(SEARCH("H410",O104),99)=99,IF(IFERROR(SEARCH("H410",Q104),99)=99,IF(IFERROR(SEARCH("H410",M104),99)=99,IF(IFERROR(SEARCH("H410",R104),99)=99,IF(IFERROR(SEARCH("H411",N104),99)=99,IF(IFERROR(SEARCH("H411",O104),99)=99,IF(IFERROR(SEARCH("H411",Q104),99)=99,IF(IFERROR(SEARCH("H411",M104),99)=99,IF(IFERROR(SEARCH("H411",R104),99)=99,IF(IFERROR(SEARCH("H413",N104),99)=99,IF(IFERROR(SEARCH("H413",O104),99)=99,IF(IFERROR(SEARCH("H413",Q104),99)=99,IF(IFERROR(SEARCH("H413",M104),99)=99,IF(IFERROR(SEARCH("H413",R104),99)=99,IF(IFERROR(SEARCH("H412",N104),99)=99,IF(IFERROR(SEARCH("H412",O104),99)=99,IF(IFERROR(SEARCH("H412",Q104),99)=99,IF(IFERROR(SEARCH("H412",M104),99)=99,IF(IFERROR(SEARCH("H412",R104),99)=99,0,Scoring!$E$2),Scoring!$E$2),Scoring!$E$2),Scoring!$E$2),Scoring!$E$2),Scoring!$E$2),Scoring!$E$2),Scoring!$E$2),Scoring!$E$2),Scoring!$E$2),Scoring!$E$2),Scoring!$E$2),Scoring!$E$2),Scoring!$E$2),Scoring!$E$2),Scoring!$E$2),Scoring!$E$2),Scoring!$E$2),Scoring!$E$2),Scoring!$E$2)</f>
        <v>0</v>
      </c>
      <c r="Y104" s="78">
        <f>IF(IFERROR(SEARCH("CMR",K104),99)=99,IF(IFERROR(SEARCH("Suspected CMR",S104),99)=99,IF(IFERROR(SEARCH("CMR",S104),99)=99,0,Scoring!$E$8),Scoring!$E$9),Scoring!$E$8)</f>
        <v>0</v>
      </c>
      <c r="Z104" s="78">
        <f>IF(IFERROR(SEARCH("H350",N104),99)=99,IF(IFERROR(SEARCH("H350",O104),99)=99,IF(IFERROR(SEARCH("H350",Q104),99)=99,IF(IFERROR(SEARCH("H350",M104),99)=99,IF(IFERROR(SEARCH("H350",R104),99)=99,IF(IFERROR(SEARCH("H351",N104),99)=99,IF(IFERROR(SEARCH("H351",O104),99)=99,IF(IFERROR(SEARCH("H351",Q104),99)=99,IF(IFERROR(SEARCH("H351",M104),99)=99,IF(IFERROR(SEARCH("H351",R104),99)=99,IF(IFERROR(SEARCH("carcinogenic",P104),99)=99,IF(IFERROR(SEARCH("suspected carcinogenic",S104),99)=99,0,Scoring!$E$12),Scoring!$E$11),Scoring!$E$10),Scoring!$E$10),Scoring!$E$10),Scoring!$E$10),Scoring!$E$10),Scoring!$E$10),Scoring!$E$10),Scoring!$E$10),Scoring!$E$10),Scoring!$E$10)</f>
        <v>0</v>
      </c>
      <c r="AA104" s="78">
        <f>IF(IFERROR(SEARCH("H340",N104),99)=99,IF(IFERROR(SEARCH("H340",O104),99)=99,IF(IFERROR(SEARCH("H340",Q104),99)=99,IF(IFERROR(SEARCH("H340",M104),99)=99,IF(IFERROR(SEARCH("H340",R104),99)=99,IF(IFERROR(SEARCH("H341",N104),99)=99,IF(IFERROR(SEARCH("H341",O104),99)=99,IF(IFERROR(SEARCH("H341",Q104),99)=99,IF(IFERROR(SEARCH("H341",M104),99)=99,IF(IFERROR(SEARCH("H341",R104),99)=99,IF(IFERROR(SEARCH("mutagenic",P104),99)=99,IF(IFERROR(SEARCH("suspected mutagenic",S104),99)=99,0,Scoring!$E$15),Scoring!$E$14),Scoring!$E$13),Scoring!$E$13),Scoring!$E$13),Scoring!$E$13),Scoring!$E$13),Scoring!$E$13),Scoring!$E$13),Scoring!$E$13),Scoring!$E$13),Scoring!$E$13)</f>
        <v>0</v>
      </c>
      <c r="AB104" s="78">
        <f>IF(IFERROR(SEARCH("H360",N104),99)=99,IF(IFERROR(SEARCH("H360",O104),99)=99,IF(IFERROR(SEARCH("H360",Q104),99)=99,IF(IFERROR(SEARCH("H360",M104),99)=99,IF(IFERROR(SEARCH("H360",R104),99)=99,IF(IFERROR(SEARCH("H361",N104),99)=99,IF(IFERROR(SEARCH("H361",O104),99)=99,IF(IFERROR(SEARCH("H361",Q104),99)=99,IF(IFERROR(SEARCH("H361",M104),99)=99,IF(IFERROR(SEARCH("H361",R104),99)=99,IF(IFERROR(SEARCH("reproduction",P104),99)=99,IF(IFERROR(SEARCH("suspected reprotoxic",S104),99)=99,IF(IFERROR(SEARCH("reprotoxic",S104),99)=99,IF(IFERROR(SEARCH("reprotoxic",K104),99)=99,0,Scoring!$E$18),Scoring!$E$18),Scoring!$E$19),Scoring!$E$17),Scoring!$E$16),Scoring!$E$16),Scoring!$E$16),Scoring!$E$16),Scoring!$E$16),Scoring!$E$16),Scoring!$E$16),Scoring!$E$16),Scoring!$E$16),Scoring!$E$16)</f>
        <v>1</v>
      </c>
      <c r="AC104" s="78">
        <f>IF(IFERROR(SEARCH("57f",L104),99)=99,IF(IFERROR(SEARCH("57(f)",P104),99)=99,0,Scoring!$E$20),Scoring!$E$20)</f>
        <v>0</v>
      </c>
      <c r="AD104" s="78">
        <f>IF(IFERROR(SEARCH("CAT1",T104),99)=99,IF(IFERROR(SEARCH("CAT2",T104),99)=99,IF(IFERROR(SEARCH("CAT3",T104),99)=99,IF(IFERROR(SEARCH("concluded to be endocrine",K104),99)=99,IF(IFERROR(SEARCH("categorised as endocrine",K104),99)=99,IF(IFERROR(SEARCH("endocrine disrupting",P104),99)=99,IF(IFERROR(SEARCH("endocrine disrupting",K104),99)=99,IF(IFERROR(SEARCH("suspected endocrine",S104),99)=99,IF(IFERROR(SEARCH("potential endocrine",S104),99)=99,0,Scoring!$E$25),Scoring!$E$25),Scoring!$E$24),Scoring!$E$24),Scoring!$E$24),Scoring!$E$24),Scoring!$E$23),Scoring!$E$22),Scoring!$E$21)</f>
        <v>0</v>
      </c>
      <c r="AE104" s="78">
        <f>IF(IFERROR(SEARCH("suspected sensitiser",S104),99)=99,IF(IFERROR(SEARCH("sensitiser",S104),99)=99,IF(IFERROR(SEARCH("other hazard based concern",S104),99)=99,0,Scoring!$E$28),Scoring!$E$26),Scoring!$E$27)</f>
        <v>0</v>
      </c>
      <c r="AF104" s="78">
        <f>IF(IFERROR(M104,1)=1,IF(IFERROR(N104,1)=1,IF(IFERROR(O104,1)=1,IF(IFERROR(Q104,1)=1,IF(IFERROR(R104,1)=1,IF(IFERROR(T104,1)=1,IF(IFERROR(K104,1)=1,IF(IFERROR(P104,1)=1,IF(IFERROR(S104,1)=1,Scoring!$E$29,0),0),0),0),0),0),0),0),0)</f>
        <v>0</v>
      </c>
      <c r="AG104" s="78">
        <f t="shared" si="13"/>
        <v>2.4</v>
      </c>
      <c r="AI104" s="93"/>
      <c r="AJ104" s="94"/>
      <c r="AK104" s="76"/>
      <c r="AL104" s="75"/>
      <c r="AN104" s="79"/>
      <c r="AO104" s="79"/>
      <c r="AP104" s="79"/>
      <c r="AQ104" s="79"/>
      <c r="AR104" s="79"/>
      <c r="AS104" s="78"/>
      <c r="AU104" s="79">
        <f>IF(IFERROR(F104,99)=99,IF(IFERROR(G104,99)=99,IF(IFERROR(H104,99)=99,IF(IFERROR(I104,99)=99,IF(IFERROR(E104,99)=99,IF(IFERROR(J104,99)=99,0,Scoring!$B$7),Scoring!$B$3),Scoring!$B$2),Scoring!$B$6),Scoring!$B$5),Scoring!$B$4)</f>
        <v>0.5</v>
      </c>
      <c r="AV104" s="78">
        <f t="shared" si="14"/>
        <v>1.2</v>
      </c>
      <c r="AW104" s="78"/>
      <c r="AX104" s="66"/>
      <c r="AY104" s="78"/>
      <c r="AZ104" s="76"/>
      <c r="BB104" s="76"/>
    </row>
    <row r="105" spans="1:54" x14ac:dyDescent="0.25">
      <c r="A105" s="86" t="s">
        <v>30</v>
      </c>
      <c r="B105" s="87" t="s">
        <v>30</v>
      </c>
      <c r="C105" s="87" t="s">
        <v>11129</v>
      </c>
      <c r="D105" s="86" t="s">
        <v>30</v>
      </c>
      <c r="E105" s="76" t="e">
        <f>IF(C105="-",IF(A105="-",VLOOKUP(D105,'sin-list 180320_update'!$C$2:$C$835,1,FALSE),VLOOKUP(A105,'sin-list 180320_update'!$A$2:$A$835,1,FALSE)),VLOOKUP(C105,'sin-list 180320_update'!$B$2:$B$835,1,FALSE))</f>
        <v>#N/A</v>
      </c>
      <c r="F105" s="76" t="e">
        <f>IF($C105="-",IF($A105="-",VLOOKUP($D105,'REACH Bilaga XVII_update'!$A$5:$A$131,1,FALSE),VLOOKUP($A105,'REACH Bilaga XVII_update'!$C$5:$C$131,1,FALSE)),VLOOKUP($C105,'REACH Bilaga XVII_update'!$B$5:$B$131,1,FALSE))</f>
        <v>#N/A</v>
      </c>
      <c r="G105" s="76" t="e">
        <f>IF($C105="-",IF($A105="-",VLOOKUP($D105,' REACH Bilaga 59_update'!$A$5:$A$210,1,FALSE),VLOOKUP($A105,' REACH Bilaga 59_update'!$D$5:$D$210,1,FALSE)),VLOOKUP($C105,' REACH Bilaga 59_update'!$C$5:$C$210,1,FALSE))</f>
        <v>#N/A</v>
      </c>
      <c r="H105" s="76" t="e">
        <f>IF($C105="-",IF($A105="-",VLOOKUP($D105,'REACH Bilaga XIV_update'!$A$5:$A$110,1,FALSE),VLOOKUP($A105,'REACH Bilaga XIV_update'!$D$5:$D$110,1,FALSE)),VLOOKUP($C105,'REACH Bilaga XIV_update'!$C$5:$C$110,1,FALSE))</f>
        <v>#N/A</v>
      </c>
      <c r="I105" s="76" t="str">
        <f>IF($C105="-",IF($A105="-",VLOOKUP($D105,CoRAP_update!$A$5:$A$376,1,FALSE),VLOOKUP($A105,CoRAP_update!$D$5:$D$376,1,FALSE)),VLOOKUP($C105,CoRAP_update!$C$5:$C$376,1,FALSE))</f>
        <v>400-370-7</v>
      </c>
      <c r="J105" s="76" t="e">
        <f>IF($C105="-",IF($A105="-",VLOOKUP($D105,EDC_update!$C$2:$C$450,1,FALSE),VLOOKUP($A105,EDC_update!$B$2:$B$450,1,FALSE)),VLOOKUP($C105,EDC_update!$L$2:$L$450,1,FALSE))</f>
        <v>#N/A</v>
      </c>
      <c r="K105" s="76" t="e">
        <f>IF($C105="-",IF($A105="-",IF(VLOOKUP($D105,'sin-list 180320_update'!$C$2:$S$835,3,FALSE)="",NA(),VLOOKUP($D105,'sin-list 180320_update'!$C$2:$S$835,3,FALSE)),IF(VLOOKUP($A105,'sin-list 180320_update'!$A$2:$S$835,5,FALSE)="",NA(),VLOOKUP($A105,'sin-list 180320_update'!$A$2:$S$835,5,FALSE))),IF(VLOOKUP($C105,'sin-list 180320_update'!$B$2:$S$835,4,FALSE)="",NA(),VLOOKUP($C105,'sin-list 180320_update'!$B$2:$S$835,4,FALSE)))</f>
        <v>#N/A</v>
      </c>
      <c r="L105" s="76" t="e">
        <f>IF($C105="-",IF($A105="-",VLOOKUP($D105,'sin-list 180320_update'!$C$2:$S$835,6,FALSE),VLOOKUP($A105,'sin-list 180320_update'!$A$2:$S$835,8,FALSE)),VLOOKUP($C105,'sin-list 180320_update'!$B$2:$S$835,7,FALSE))</f>
        <v>#N/A</v>
      </c>
      <c r="M105" s="76" t="e">
        <f>IF($C105="-",IF($A105="-",IF(VLOOKUP($D105,'sin-list 180320_update'!$C$2:$S$835,8,FALSE)="",NA(),VLOOKUP($D105,'sin-list 180320_update'!$C$2:$S$835,8,FALSE)),IF(VLOOKUP($A105,'sin-list 180320_update'!$A$2:$S$835,10,FALSE)="",NA(),VLOOKUP($A105,'sin-list 180320_update'!$A$2:$S$835,10,FALSE))),IF(VLOOKUP($C105,'sin-list 180320_update'!$B$2:$S$835,9,FALSE)="",NA(),VLOOKUP($C105,'sin-list 180320_update'!$B$2:$S$835,9,FALSE)))</f>
        <v>#N/A</v>
      </c>
      <c r="N105" s="76" t="e">
        <f>IF($C105="-",IF($A105="-",IF(VLOOKUP($D105,'REACH Bilaga XVII_update'!$A$5:$E$131,4,FALSE)="",NA(),VLOOKUP($D105,'REACH Bilaga XVII_update'!$A$5:$E$131,4,FALSE)),IF(VLOOKUP($A105,'REACH Bilaga XVII_update'!$C$5:$D$131,2,FALSE)="",NA(),VLOOKUP($A105,'REACH Bilaga XVII_update'!$C$5:$D$131,2,FALSE))),IF(VLOOKUP($C105,'REACH Bilaga XVII_update'!$B$5:$D$131,3,FALSE)="",NA(),VLOOKUP($C105,'REACH Bilaga XVII_update'!$B$5:$D$131,3,FALSE)))</f>
        <v>#N/A</v>
      </c>
      <c r="O105" s="76" t="e">
        <f>IF($C105="-",IF($A105="-",IF(VLOOKUP($D105,' REACH Bilaga 59_update'!$A$5:$E$210,5,FALSE)="",NA(),VLOOKUP($D105,' REACH Bilaga 59_update'!$A$5:$E$210,5,FALSE)),IF(VLOOKUP($A105,' REACH Bilaga 59_update'!$D$5:$E$210,2,FALSE)="",NA(),VLOOKUP($A105,' REACH Bilaga 59_update'!$D$5:$E$210,2,FALSE))),IF(VLOOKUP($C105,' REACH Bilaga 59_update'!$C$5:$E$210,3,FALSE)="",NA(),VLOOKUP($C105,' REACH Bilaga 59_update'!$C$5:$E$210,3,FALSE)))</f>
        <v>#N/A</v>
      </c>
      <c r="P105" s="76" t="e">
        <f>IF(C105="-",IF(A105="-",IFERROR(VLOOKUP($D105,' REACH Bilaga 59_update'!$A$5:$F$210,MATCH(Sammanfattning!P$1,' REACH Bilaga 59_update'!$A$4:$F$4,0),FALSE),VLOOKUP($D105,'REACH Bilaga XIV_update'!$A$4:$H$110,MATCH(Sammanfattning!P$1,'REACH Bilaga XIV_update'!$A$4:$H$4,0),FALSE)),IFERROR(VLOOKUP($A105,' REACH Bilaga 59_update'!$D$5:$F$210,MATCH(Sammanfattning!P$1,' REACH Bilaga 59_update'!$D$4:$F$4,0),FALSE),VLOOKUP($A105,'REACH Bilaga XIV_update'!$D$4:$H$110,MATCH(Sammanfattning!P$1,'REACH Bilaga XIV_update'!$D$4:$H$4,0),FALSE))),IFERROR(VLOOKUP($C105,' REACH Bilaga 59_update'!$C$5:$F$210,MATCH(Sammanfattning!P$1,' REACH Bilaga 59_update'!$C$4:$F$4,0),FALSE),VLOOKUP($C105,'REACH Bilaga XIV_update'!$C$4:$H$110,MATCH(Sammanfattning!P$1,'REACH Bilaga XIV_update'!$C$4:$H$4,0),FALSE)))</f>
        <v>#N/A</v>
      </c>
      <c r="Q105" s="76" t="e">
        <f>IF($C105="-",IF($A105="-",IF(VLOOKUP($D105,'REACH Bilaga XIV_update'!$A$5:$I$110,9,FALSE)="",NA(),VLOOKUP($D105,'REACH Bilaga XIV_update'!$A$5:$I$110,9,FALSE)),IF(VLOOKUP($A105,'REACH Bilaga XIV_update'!$D$5:$I$110,6,FALSE)="",NA(),VLOOKUP($A105,'REACH Bilaga XIV_update'!$D$5:$I$110,6,FALSE))),IF(VLOOKUP($C105,'REACH Bilaga XIV_update'!$C$5:$I$110,7,FALSE)="",NA(),VLOOKUP($C105,'REACH Bilaga XIV_update'!$C$5:$I$110,7,FALSE)))</f>
        <v>#N/A</v>
      </c>
      <c r="R105" s="76" t="str">
        <f>IF($C105="-",IF($A105="-",IF(VLOOKUP($D105,CoRAP_update!$A$5:$O$376,15,FALSE)="",NA(),VLOOKUP($D105,CoRAP_update!$A$5:$O$376,15,FALSE)),IF(VLOOKUP($A105,CoRAP_update!$D$5:$O$376,12,FALSE)="",NA(),VLOOKUP($A105,CoRAP_update!$D$5:$O$376,12,FALSE))),IF(VLOOKUP($C105,CoRAP_update!$C$5:$O$376,13,FALSE)="",NA(),VLOOKUP($C105,CoRAP_update!$C$5:$O$376,13,FALSE)))</f>
        <v>H400; H410</v>
      </c>
      <c r="S105" s="144" t="str">
        <f>IF($C105="-",IF($A105="-",VLOOKUP($D105,CoRAP_update!$A$5:$J$376,MATCH(Sammanfattning!S$1,CoRAP_update!$A$4:$J$4,0),FALSE),VLOOKUP($A105,CoRAP_update!$D$5:$J$376,MATCH(Sammanfattning!S$1,CoRAP_update!$D$4:$J$4,0),FALSE)),VLOOKUP($C105,CoRAP_update!$C$5:$J$376,MATCH(Sammanfattning!S$1,CoRAP_update!$C$4:$J$4,0),FALSE))</f>
        <v>Suspected PBT/vPvB#Exposure of environment</v>
      </c>
      <c r="T105" s="76" t="e">
        <f>IF($A105="-",VLOOKUP($D105,EDC_update!$C$2:$F$450,4,FALSE),VLOOKUP($A105,EDC_update!$B$2:$F$450,5,FALSE))</f>
        <v>#N/A</v>
      </c>
      <c r="V105" s="78">
        <f>IF(IFERROR(SEARCH("PBT",P105),99)=99,IF(IFERROR(SEARCH("suspected PBT",S105),99)=99,IF(IFERROR(SEARCH("concluded to be PBT",K105),99)=99,IF(IFERROR(SEARCH("PBT",S105),99)=99,IF(IFERROR(SEARCH("PBT cand",L105),99)=99,IF(IFERROR(SEARCH("PBT",L105),99)=99,IF(IFERROR(SEARCH("persistent, bioackumulative and toxic properties",K105),99)=99,0,Scoring!$E$3),Scoring!$E$3),Scoring!$E$7),Scoring!$E$3),Scoring!$E$5),Scoring!$E$6),Scoring!$E$3)</f>
        <v>0.7</v>
      </c>
      <c r="W105" s="78">
        <f>IF(IFERROR(SEARCH("vPvB",P105),99)=99,IF(IFERROR(SEARCH("suspected pbt/vPvB",S105),99)=99,IF(IFERROR(SEARCH("vPvB",S105),99)=99,IF(IFERROR(SEARCH("concluded to be a vPvB",S105),99)=99,IF(IFERROR(SEARCH("identified as vPvB",K105),99)=99,IF(IFERROR(SEARCH("concluded to be a vPvB",K105),99)=99,IF(IFERROR(SEARCH("concluded to be both pbt and vPvB",S105),99)=99,IF(IFERROR(SEARCH("concluded to be both pbt and vPvB",K105),99)=99,0,Scoring!$E$5),Scoring!$E$5),Scoring!$E$5),Scoring!$E$5),Scoring!$E$5),Scoring!$E$4),Scoring!$E$6),Scoring!$E$4)</f>
        <v>0.7</v>
      </c>
      <c r="X105" s="78">
        <f>IF(IFERROR(SEARCH("H410",N105),99)=99,IF(IFERROR(SEARCH("H410",O105),99)=99,IF(IFERROR(SEARCH("H410",Q105),99)=99,IF(IFERROR(SEARCH("H410",M105),99)=99,IF(IFERROR(SEARCH("H410",R105),99)=99,IF(IFERROR(SEARCH("H411",N105),99)=99,IF(IFERROR(SEARCH("H411",O105),99)=99,IF(IFERROR(SEARCH("H411",Q105),99)=99,IF(IFERROR(SEARCH("H411",M105),99)=99,IF(IFERROR(SEARCH("H411",R105),99)=99,IF(IFERROR(SEARCH("H413",N105),99)=99,IF(IFERROR(SEARCH("H413",O105),99)=99,IF(IFERROR(SEARCH("H413",Q105),99)=99,IF(IFERROR(SEARCH("H413",M105),99)=99,IF(IFERROR(SEARCH("H413",R105),99)=99,IF(IFERROR(SEARCH("H412",N105),99)=99,IF(IFERROR(SEARCH("H412",O105),99)=99,IF(IFERROR(SEARCH("H412",Q105),99)=99,IF(IFERROR(SEARCH("H412",M105),99)=99,IF(IFERROR(SEARCH("H412",R105),99)=99,0,Scoring!$E$2),Scoring!$E$2),Scoring!$E$2),Scoring!$E$2),Scoring!$E$2),Scoring!$E$2),Scoring!$E$2),Scoring!$E$2),Scoring!$E$2),Scoring!$E$2),Scoring!$E$2),Scoring!$E$2),Scoring!$E$2),Scoring!$E$2),Scoring!$E$2),Scoring!$E$2),Scoring!$E$2),Scoring!$E$2),Scoring!$E$2),Scoring!$E$2)</f>
        <v>1</v>
      </c>
      <c r="Y105" s="78">
        <f>IF(IFERROR(SEARCH("CMR",K105),99)=99,IF(IFERROR(SEARCH("Suspected CMR",S105),99)=99,IF(IFERROR(SEARCH("CMR",S105),99)=99,0,Scoring!$E$8),Scoring!$E$9),Scoring!$E$8)</f>
        <v>0</v>
      </c>
      <c r="Z105" s="78">
        <f>IF(IFERROR(SEARCH("H350",N105),99)=99,IF(IFERROR(SEARCH("H350",O105),99)=99,IF(IFERROR(SEARCH("H350",Q105),99)=99,IF(IFERROR(SEARCH("H350",M105),99)=99,IF(IFERROR(SEARCH("H350",R105),99)=99,IF(IFERROR(SEARCH("H351",N105),99)=99,IF(IFERROR(SEARCH("H351",O105),99)=99,IF(IFERROR(SEARCH("H351",Q105),99)=99,IF(IFERROR(SEARCH("H351",M105),99)=99,IF(IFERROR(SEARCH("H351",R105),99)=99,IF(IFERROR(SEARCH("carcinogenic",P105),99)=99,IF(IFERROR(SEARCH("suspected carcinogenic",S105),99)=99,0,Scoring!$E$12),Scoring!$E$11),Scoring!$E$10),Scoring!$E$10),Scoring!$E$10),Scoring!$E$10),Scoring!$E$10),Scoring!$E$10),Scoring!$E$10),Scoring!$E$10),Scoring!$E$10),Scoring!$E$10)</f>
        <v>0</v>
      </c>
      <c r="AA105" s="78">
        <f>IF(IFERROR(SEARCH("H340",N105),99)=99,IF(IFERROR(SEARCH("H340",O105),99)=99,IF(IFERROR(SEARCH("H340",Q105),99)=99,IF(IFERROR(SEARCH("H340",M105),99)=99,IF(IFERROR(SEARCH("H340",R105),99)=99,IF(IFERROR(SEARCH("H341",N105),99)=99,IF(IFERROR(SEARCH("H341",O105),99)=99,IF(IFERROR(SEARCH("H341",Q105),99)=99,IF(IFERROR(SEARCH("H341",M105),99)=99,IF(IFERROR(SEARCH("H341",R105),99)=99,IF(IFERROR(SEARCH("mutagenic",P105),99)=99,IF(IFERROR(SEARCH("suspected mutagenic",S105),99)=99,0,Scoring!$E$15),Scoring!$E$14),Scoring!$E$13),Scoring!$E$13),Scoring!$E$13),Scoring!$E$13),Scoring!$E$13),Scoring!$E$13),Scoring!$E$13),Scoring!$E$13),Scoring!$E$13),Scoring!$E$13)</f>
        <v>0</v>
      </c>
      <c r="AB105" s="78">
        <f>IF(IFERROR(SEARCH("H360",N105),99)=99,IF(IFERROR(SEARCH("H360",O105),99)=99,IF(IFERROR(SEARCH("H360",Q105),99)=99,IF(IFERROR(SEARCH("H360",M105),99)=99,IF(IFERROR(SEARCH("H360",R105),99)=99,IF(IFERROR(SEARCH("H361",N105),99)=99,IF(IFERROR(SEARCH("H361",O105),99)=99,IF(IFERROR(SEARCH("H361",Q105),99)=99,IF(IFERROR(SEARCH("H361",M105),99)=99,IF(IFERROR(SEARCH("H361",R105),99)=99,IF(IFERROR(SEARCH("reproduction",P105),99)=99,IF(IFERROR(SEARCH("suspected reprotoxic",S105),99)=99,IF(IFERROR(SEARCH("reprotoxic",S105),99)=99,IF(IFERROR(SEARCH("reprotoxic",K105),99)=99,0,Scoring!$E$18),Scoring!$E$18),Scoring!$E$19),Scoring!$E$17),Scoring!$E$16),Scoring!$E$16),Scoring!$E$16),Scoring!$E$16),Scoring!$E$16),Scoring!$E$16),Scoring!$E$16),Scoring!$E$16),Scoring!$E$16),Scoring!$E$16)</f>
        <v>0</v>
      </c>
      <c r="AC105" s="78">
        <f>IF(IFERROR(SEARCH("57f",L105),99)=99,IF(IFERROR(SEARCH("57(f)",P105),99)=99,0,Scoring!$E$20),Scoring!$E$20)</f>
        <v>0</v>
      </c>
      <c r="AD105" s="78">
        <f>IF(IFERROR(SEARCH("CAT1",T105),99)=99,IF(IFERROR(SEARCH("CAT2",T105),99)=99,IF(IFERROR(SEARCH("CAT3",T105),99)=99,IF(IFERROR(SEARCH("concluded to be endocrine",K105),99)=99,IF(IFERROR(SEARCH("categorised as endocrine",K105),99)=99,IF(IFERROR(SEARCH("endocrine disrupting",P105),99)=99,IF(IFERROR(SEARCH("endocrine disrupting",K105),99)=99,IF(IFERROR(SEARCH("suspected endocrine",S105),99)=99,IF(IFERROR(SEARCH("potential endocrine",S105),99)=99,0,Scoring!$E$25),Scoring!$E$25),Scoring!$E$24),Scoring!$E$24),Scoring!$E$24),Scoring!$E$24),Scoring!$E$23),Scoring!$E$22),Scoring!$E$21)</f>
        <v>0</v>
      </c>
      <c r="AE105" s="78">
        <f>IF(IFERROR(SEARCH("suspected sensitiser",S105),99)=99,IF(IFERROR(SEARCH("sensitiser",S105),99)=99,IF(IFERROR(SEARCH("other hazard based concern",S105),99)=99,0,Scoring!$E$28),Scoring!$E$26),Scoring!$E$27)</f>
        <v>0</v>
      </c>
      <c r="AF105" s="78">
        <f>IF(IFERROR(M105,1)=1,IF(IFERROR(N105,1)=1,IF(IFERROR(O105,1)=1,IF(IFERROR(Q105,1)=1,IF(IFERROR(R105,1)=1,IF(IFERROR(T105,1)=1,IF(IFERROR(K105,1)=1,IF(IFERROR(P105,1)=1,IF(IFERROR(S105,1)=1,Scoring!$E$29,0),0),0),0),0),0),0),0),0)</f>
        <v>0</v>
      </c>
      <c r="AG105" s="78">
        <f t="shared" si="13"/>
        <v>2.4</v>
      </c>
      <c r="AI105" s="93"/>
      <c r="AJ105" s="94"/>
      <c r="AK105" s="76"/>
      <c r="AL105" s="75"/>
      <c r="AN105" s="79"/>
      <c r="AO105" s="79"/>
      <c r="AP105" s="79"/>
      <c r="AQ105" s="79"/>
      <c r="AR105" s="79"/>
      <c r="AS105" s="78"/>
      <c r="AU105" s="79">
        <f>IF(IFERROR(F105,99)=99,IF(IFERROR(G105,99)=99,IF(IFERROR(H105,99)=99,IF(IFERROR(I105,99)=99,IF(IFERROR(E105,99)=99,IF(IFERROR(J105,99)=99,0,Scoring!$B$7),Scoring!$B$3),Scoring!$B$2),Scoring!$B$6),Scoring!$B$5),Scoring!$B$4)</f>
        <v>0.5</v>
      </c>
      <c r="AV105" s="78">
        <f t="shared" si="14"/>
        <v>1.2</v>
      </c>
      <c r="AW105" s="78"/>
      <c r="AX105" s="66"/>
      <c r="AY105" s="78"/>
      <c r="AZ105" s="76"/>
      <c r="BB105" s="76"/>
    </row>
    <row r="106" spans="1:54" x14ac:dyDescent="0.25">
      <c r="A106" s="86" t="s">
        <v>30</v>
      </c>
      <c r="B106" s="87" t="s">
        <v>30</v>
      </c>
      <c r="C106" s="87" t="s">
        <v>11124</v>
      </c>
      <c r="D106" s="86" t="s">
        <v>30</v>
      </c>
      <c r="E106" s="76" t="e">
        <f>IF(C106="-",IF(A106="-",VLOOKUP(D106,'sin-list 180320_update'!$C$2:$C$835,1,FALSE),VLOOKUP(A106,'sin-list 180320_update'!$A$2:$A$835,1,FALSE)),VLOOKUP(C106,'sin-list 180320_update'!$B$2:$B$835,1,FALSE))</f>
        <v>#N/A</v>
      </c>
      <c r="F106" s="76" t="e">
        <f>IF($C106="-",IF($A106="-",VLOOKUP($D106,'REACH Bilaga XVII_update'!$A$5:$A$131,1,FALSE),VLOOKUP($A106,'REACH Bilaga XVII_update'!$C$5:$C$131,1,FALSE)),VLOOKUP($C106,'REACH Bilaga XVII_update'!$B$5:$B$131,1,FALSE))</f>
        <v>#N/A</v>
      </c>
      <c r="G106" s="76" t="e">
        <f>IF($C106="-",IF($A106="-",VLOOKUP($D106,' REACH Bilaga 59_update'!$A$5:$A$210,1,FALSE),VLOOKUP($A106,' REACH Bilaga 59_update'!$D$5:$D$210,1,FALSE)),VLOOKUP($C106,' REACH Bilaga 59_update'!$C$5:$C$210,1,FALSE))</f>
        <v>#N/A</v>
      </c>
      <c r="H106" s="76" t="e">
        <f>IF($C106="-",IF($A106="-",VLOOKUP($D106,'REACH Bilaga XIV_update'!$A$5:$A$110,1,FALSE),VLOOKUP($A106,'REACH Bilaga XIV_update'!$D$5:$D$110,1,FALSE)),VLOOKUP($C106,'REACH Bilaga XIV_update'!$C$5:$C$110,1,FALSE))</f>
        <v>#N/A</v>
      </c>
      <c r="I106" s="76" t="str">
        <f>IF($C106="-",IF($A106="-",VLOOKUP($D106,CoRAP_update!$A$5:$A$376,1,FALSE),VLOOKUP($A106,CoRAP_update!$D$5:$D$376,1,FALSE)),VLOOKUP($C106,CoRAP_update!$C$5:$C$376,1,FALSE))</f>
        <v>422-270-2</v>
      </c>
      <c r="J106" s="76" t="e">
        <f>IF($C106="-",IF($A106="-",VLOOKUP($D106,EDC_update!$C$2:$C$450,1,FALSE),VLOOKUP($A106,EDC_update!$B$2:$B$450,1,FALSE)),VLOOKUP($C106,EDC_update!$L$2:$L$450,1,FALSE))</f>
        <v>#N/A</v>
      </c>
      <c r="K106" s="76" t="e">
        <f>IF($C106="-",IF($A106="-",IF(VLOOKUP($D106,'sin-list 180320_update'!$C$2:$S$835,3,FALSE)="",NA(),VLOOKUP($D106,'sin-list 180320_update'!$C$2:$S$835,3,FALSE)),IF(VLOOKUP($A106,'sin-list 180320_update'!$A$2:$S$835,5,FALSE)="",NA(),VLOOKUP($A106,'sin-list 180320_update'!$A$2:$S$835,5,FALSE))),IF(VLOOKUP($C106,'sin-list 180320_update'!$B$2:$S$835,4,FALSE)="",NA(),VLOOKUP($C106,'sin-list 180320_update'!$B$2:$S$835,4,FALSE)))</f>
        <v>#N/A</v>
      </c>
      <c r="L106" s="76" t="e">
        <f>IF($C106="-",IF($A106="-",VLOOKUP($D106,'sin-list 180320_update'!$C$2:$S$835,6,FALSE),VLOOKUP($A106,'sin-list 180320_update'!$A$2:$S$835,8,FALSE)),VLOOKUP($C106,'sin-list 180320_update'!$B$2:$S$835,7,FALSE))</f>
        <v>#N/A</v>
      </c>
      <c r="M106" s="76" t="e">
        <f>IF($C106="-",IF($A106="-",IF(VLOOKUP($D106,'sin-list 180320_update'!$C$2:$S$835,8,FALSE)="",NA(),VLOOKUP($D106,'sin-list 180320_update'!$C$2:$S$835,8,FALSE)),IF(VLOOKUP($A106,'sin-list 180320_update'!$A$2:$S$835,10,FALSE)="",NA(),VLOOKUP($A106,'sin-list 180320_update'!$A$2:$S$835,10,FALSE))),IF(VLOOKUP($C106,'sin-list 180320_update'!$B$2:$S$835,9,FALSE)="",NA(),VLOOKUP($C106,'sin-list 180320_update'!$B$2:$S$835,9,FALSE)))</f>
        <v>#N/A</v>
      </c>
      <c r="N106" s="76" t="e">
        <f>IF($C106="-",IF($A106="-",IF(VLOOKUP($D106,'REACH Bilaga XVII_update'!$A$5:$E$131,4,FALSE)="",NA(),VLOOKUP($D106,'REACH Bilaga XVII_update'!$A$5:$E$131,4,FALSE)),IF(VLOOKUP($A106,'REACH Bilaga XVII_update'!$C$5:$D$131,2,FALSE)="",NA(),VLOOKUP($A106,'REACH Bilaga XVII_update'!$C$5:$D$131,2,FALSE))),IF(VLOOKUP($C106,'REACH Bilaga XVII_update'!$B$5:$D$131,3,FALSE)="",NA(),VLOOKUP($C106,'REACH Bilaga XVII_update'!$B$5:$D$131,3,FALSE)))</f>
        <v>#N/A</v>
      </c>
      <c r="O106" s="76" t="e">
        <f>IF($C106="-",IF($A106="-",IF(VLOOKUP($D106,' REACH Bilaga 59_update'!$A$5:$E$210,5,FALSE)="",NA(),VLOOKUP($D106,' REACH Bilaga 59_update'!$A$5:$E$210,5,FALSE)),IF(VLOOKUP($A106,' REACH Bilaga 59_update'!$D$5:$E$210,2,FALSE)="",NA(),VLOOKUP($A106,' REACH Bilaga 59_update'!$D$5:$E$210,2,FALSE))),IF(VLOOKUP($C106,' REACH Bilaga 59_update'!$C$5:$E$210,3,FALSE)="",NA(),VLOOKUP($C106,' REACH Bilaga 59_update'!$C$5:$E$210,3,FALSE)))</f>
        <v>#N/A</v>
      </c>
      <c r="P106" s="76" t="e">
        <f>IF(C106="-",IF(A106="-",IFERROR(VLOOKUP($D106,' REACH Bilaga 59_update'!$A$5:$F$210,MATCH(Sammanfattning!P$1,' REACH Bilaga 59_update'!$A$4:$F$4,0),FALSE),VLOOKUP($D106,'REACH Bilaga XIV_update'!$A$4:$H$110,MATCH(Sammanfattning!P$1,'REACH Bilaga XIV_update'!$A$4:$H$4,0),FALSE)),IFERROR(VLOOKUP($A106,' REACH Bilaga 59_update'!$D$5:$F$210,MATCH(Sammanfattning!P$1,' REACH Bilaga 59_update'!$D$4:$F$4,0),FALSE),VLOOKUP($A106,'REACH Bilaga XIV_update'!$D$4:$H$110,MATCH(Sammanfattning!P$1,'REACH Bilaga XIV_update'!$D$4:$H$4,0),FALSE))),IFERROR(VLOOKUP($C106,' REACH Bilaga 59_update'!$C$5:$F$210,MATCH(Sammanfattning!P$1,' REACH Bilaga 59_update'!$C$4:$F$4,0),FALSE),VLOOKUP($C106,'REACH Bilaga XIV_update'!$C$4:$H$110,MATCH(Sammanfattning!P$1,'REACH Bilaga XIV_update'!$C$4:$H$4,0),FALSE)))</f>
        <v>#N/A</v>
      </c>
      <c r="Q106" s="76" t="e">
        <f>IF($C106="-",IF($A106="-",IF(VLOOKUP($D106,'REACH Bilaga XIV_update'!$A$5:$I$110,9,FALSE)="",NA(),VLOOKUP($D106,'REACH Bilaga XIV_update'!$A$5:$I$110,9,FALSE)),IF(VLOOKUP($A106,'REACH Bilaga XIV_update'!$D$5:$I$110,6,FALSE)="",NA(),VLOOKUP($A106,'REACH Bilaga XIV_update'!$D$5:$I$110,6,FALSE))),IF(VLOOKUP($C106,'REACH Bilaga XIV_update'!$C$5:$I$110,7,FALSE)="",NA(),VLOOKUP($C106,'REACH Bilaga XIV_update'!$C$5:$I$110,7,FALSE)))</f>
        <v>#N/A</v>
      </c>
      <c r="R106" s="76" t="str">
        <f>IF($C106="-",IF($A106="-",IF(VLOOKUP($D106,CoRAP_update!$A$5:$O$376,15,FALSE)="",NA(),VLOOKUP($D106,CoRAP_update!$A$5:$O$376,15,FALSE)),IF(VLOOKUP($A106,CoRAP_update!$D$5:$O$376,12,FALSE)="",NA(),VLOOKUP($A106,CoRAP_update!$D$5:$O$376,12,FALSE))),IF(VLOOKUP($C106,CoRAP_update!$C$5:$O$376,13,FALSE)="",NA(),VLOOKUP($C106,CoRAP_update!$C$5:$O$376,13,FALSE)))</f>
        <v>H413</v>
      </c>
      <c r="S106" s="144" t="str">
        <f>IF($C106="-",IF($A106="-",VLOOKUP($D106,CoRAP_update!$A$5:$J$376,MATCH(Sammanfattning!S$1,CoRAP_update!$A$4:$J$4,0),FALSE),VLOOKUP($A106,CoRAP_update!$D$5:$J$376,MATCH(Sammanfattning!S$1,CoRAP_update!$D$4:$J$4,0),FALSE)),VLOOKUP($C106,CoRAP_update!$C$5:$J$376,MATCH(Sammanfattning!S$1,CoRAP_update!$C$4:$J$4,0),FALSE))</f>
        <v>Suspected PBT/vPvB</v>
      </c>
      <c r="T106" s="76" t="e">
        <f>IF($A106="-",VLOOKUP($D106,EDC_update!$C$2:$F$450,4,FALSE),VLOOKUP($A106,EDC_update!$B$2:$F$450,5,FALSE))</f>
        <v>#N/A</v>
      </c>
      <c r="V106" s="78">
        <f>IF(IFERROR(SEARCH("PBT",P106),99)=99,IF(IFERROR(SEARCH("suspected PBT",S106),99)=99,IF(IFERROR(SEARCH("concluded to be PBT",K106),99)=99,IF(IFERROR(SEARCH("PBT",S106),99)=99,IF(IFERROR(SEARCH("PBT cand",L106),99)=99,IF(IFERROR(SEARCH("PBT",L106),99)=99,IF(IFERROR(SEARCH("persistent, bioackumulative and toxic properties",K106),99)=99,0,Scoring!$E$3),Scoring!$E$3),Scoring!$E$7),Scoring!$E$3),Scoring!$E$5),Scoring!$E$6),Scoring!$E$3)</f>
        <v>0.7</v>
      </c>
      <c r="W106" s="78">
        <f>IF(IFERROR(SEARCH("vPvB",P106),99)=99,IF(IFERROR(SEARCH("suspected pbt/vPvB",S106),99)=99,IF(IFERROR(SEARCH("vPvB",S106),99)=99,IF(IFERROR(SEARCH("concluded to be a vPvB",S106),99)=99,IF(IFERROR(SEARCH("identified as vPvB",K106),99)=99,IF(IFERROR(SEARCH("concluded to be a vPvB",K106),99)=99,IF(IFERROR(SEARCH("concluded to be both pbt and vPvB",S106),99)=99,IF(IFERROR(SEARCH("concluded to be both pbt and vPvB",K106),99)=99,0,Scoring!$E$5),Scoring!$E$5),Scoring!$E$5),Scoring!$E$5),Scoring!$E$5),Scoring!$E$4),Scoring!$E$6),Scoring!$E$4)</f>
        <v>0.7</v>
      </c>
      <c r="X106" s="78">
        <f>IF(IFERROR(SEARCH("H410",N106),99)=99,IF(IFERROR(SEARCH("H410",O106),99)=99,IF(IFERROR(SEARCH("H410",Q106),99)=99,IF(IFERROR(SEARCH("H410",M106),99)=99,IF(IFERROR(SEARCH("H410",R106),99)=99,IF(IFERROR(SEARCH("H411",N106),99)=99,IF(IFERROR(SEARCH("H411",O106),99)=99,IF(IFERROR(SEARCH("H411",Q106),99)=99,IF(IFERROR(SEARCH("H411",M106),99)=99,IF(IFERROR(SEARCH("H411",R106),99)=99,IF(IFERROR(SEARCH("H413",N106),99)=99,IF(IFERROR(SEARCH("H413",O106),99)=99,IF(IFERROR(SEARCH("H413",Q106),99)=99,IF(IFERROR(SEARCH("H413",M106),99)=99,IF(IFERROR(SEARCH("H413",R106),99)=99,IF(IFERROR(SEARCH("H412",N106),99)=99,IF(IFERROR(SEARCH("H412",O106),99)=99,IF(IFERROR(SEARCH("H412",Q106),99)=99,IF(IFERROR(SEARCH("H412",M106),99)=99,IF(IFERROR(SEARCH("H412",R106),99)=99,0,Scoring!$E$2),Scoring!$E$2),Scoring!$E$2),Scoring!$E$2),Scoring!$E$2),Scoring!$E$2),Scoring!$E$2),Scoring!$E$2),Scoring!$E$2),Scoring!$E$2),Scoring!$E$2),Scoring!$E$2),Scoring!$E$2),Scoring!$E$2),Scoring!$E$2),Scoring!$E$2),Scoring!$E$2),Scoring!$E$2),Scoring!$E$2),Scoring!$E$2)</f>
        <v>1</v>
      </c>
      <c r="Y106" s="78">
        <f>IF(IFERROR(SEARCH("CMR",K106),99)=99,IF(IFERROR(SEARCH("Suspected CMR",S106),99)=99,IF(IFERROR(SEARCH("CMR",S106),99)=99,0,Scoring!$E$8),Scoring!$E$9),Scoring!$E$8)</f>
        <v>0</v>
      </c>
      <c r="Z106" s="78">
        <f>IF(IFERROR(SEARCH("H350",N106),99)=99,IF(IFERROR(SEARCH("H350",O106),99)=99,IF(IFERROR(SEARCH("H350",Q106),99)=99,IF(IFERROR(SEARCH("H350",M106),99)=99,IF(IFERROR(SEARCH("H350",R106),99)=99,IF(IFERROR(SEARCH("H351",N106),99)=99,IF(IFERROR(SEARCH("H351",O106),99)=99,IF(IFERROR(SEARCH("H351",Q106),99)=99,IF(IFERROR(SEARCH("H351",M106),99)=99,IF(IFERROR(SEARCH("H351",R106),99)=99,IF(IFERROR(SEARCH("carcinogenic",P106),99)=99,IF(IFERROR(SEARCH("suspected carcinogenic",S106),99)=99,0,Scoring!$E$12),Scoring!$E$11),Scoring!$E$10),Scoring!$E$10),Scoring!$E$10),Scoring!$E$10),Scoring!$E$10),Scoring!$E$10),Scoring!$E$10),Scoring!$E$10),Scoring!$E$10),Scoring!$E$10)</f>
        <v>0</v>
      </c>
      <c r="AA106" s="78">
        <f>IF(IFERROR(SEARCH("H340",N106),99)=99,IF(IFERROR(SEARCH("H340",O106),99)=99,IF(IFERROR(SEARCH("H340",Q106),99)=99,IF(IFERROR(SEARCH("H340",M106),99)=99,IF(IFERROR(SEARCH("H340",R106),99)=99,IF(IFERROR(SEARCH("H341",N106),99)=99,IF(IFERROR(SEARCH("H341",O106),99)=99,IF(IFERROR(SEARCH("H341",Q106),99)=99,IF(IFERROR(SEARCH("H341",M106),99)=99,IF(IFERROR(SEARCH("H341",R106),99)=99,IF(IFERROR(SEARCH("mutagenic",P106),99)=99,IF(IFERROR(SEARCH("suspected mutagenic",S106),99)=99,0,Scoring!$E$15),Scoring!$E$14),Scoring!$E$13),Scoring!$E$13),Scoring!$E$13),Scoring!$E$13),Scoring!$E$13),Scoring!$E$13),Scoring!$E$13),Scoring!$E$13),Scoring!$E$13),Scoring!$E$13)</f>
        <v>0</v>
      </c>
      <c r="AB106" s="78">
        <f>IF(IFERROR(SEARCH("H360",N106),99)=99,IF(IFERROR(SEARCH("H360",O106),99)=99,IF(IFERROR(SEARCH("H360",Q106),99)=99,IF(IFERROR(SEARCH("H360",M106),99)=99,IF(IFERROR(SEARCH("H360",R106),99)=99,IF(IFERROR(SEARCH("H361",N106),99)=99,IF(IFERROR(SEARCH("H361",O106),99)=99,IF(IFERROR(SEARCH("H361",Q106),99)=99,IF(IFERROR(SEARCH("H361",M106),99)=99,IF(IFERROR(SEARCH("H361",R106),99)=99,IF(IFERROR(SEARCH("reproduction",P106),99)=99,IF(IFERROR(SEARCH("suspected reprotoxic",S106),99)=99,IF(IFERROR(SEARCH("reprotoxic",S106),99)=99,IF(IFERROR(SEARCH("reprotoxic",K106),99)=99,0,Scoring!$E$18),Scoring!$E$18),Scoring!$E$19),Scoring!$E$17),Scoring!$E$16),Scoring!$E$16),Scoring!$E$16),Scoring!$E$16),Scoring!$E$16),Scoring!$E$16),Scoring!$E$16),Scoring!$E$16),Scoring!$E$16),Scoring!$E$16)</f>
        <v>0</v>
      </c>
      <c r="AC106" s="78">
        <f>IF(IFERROR(SEARCH("57f",L106),99)=99,IF(IFERROR(SEARCH("57(f)",P106),99)=99,0,Scoring!$E$20),Scoring!$E$20)</f>
        <v>0</v>
      </c>
      <c r="AD106" s="78">
        <f>IF(IFERROR(SEARCH("CAT1",T106),99)=99,IF(IFERROR(SEARCH("CAT2",T106),99)=99,IF(IFERROR(SEARCH("CAT3",T106),99)=99,IF(IFERROR(SEARCH("concluded to be endocrine",K106),99)=99,IF(IFERROR(SEARCH("categorised as endocrine",K106),99)=99,IF(IFERROR(SEARCH("endocrine disrupting",P106),99)=99,IF(IFERROR(SEARCH("endocrine disrupting",K106),99)=99,IF(IFERROR(SEARCH("suspected endocrine",S106),99)=99,IF(IFERROR(SEARCH("potential endocrine",S106),99)=99,0,Scoring!$E$25),Scoring!$E$25),Scoring!$E$24),Scoring!$E$24),Scoring!$E$24),Scoring!$E$24),Scoring!$E$23),Scoring!$E$22),Scoring!$E$21)</f>
        <v>0</v>
      </c>
      <c r="AE106" s="78">
        <f>IF(IFERROR(SEARCH("suspected sensitiser",S106),99)=99,IF(IFERROR(SEARCH("sensitiser",S106),99)=99,IF(IFERROR(SEARCH("other hazard based concern",S106),99)=99,0,Scoring!$E$28),Scoring!$E$26),Scoring!$E$27)</f>
        <v>0</v>
      </c>
      <c r="AF106" s="78">
        <f>IF(IFERROR(M106,1)=1,IF(IFERROR(N106,1)=1,IF(IFERROR(O106,1)=1,IF(IFERROR(Q106,1)=1,IF(IFERROR(R106,1)=1,IF(IFERROR(T106,1)=1,IF(IFERROR(K106,1)=1,IF(IFERROR(P106,1)=1,IF(IFERROR(S106,1)=1,Scoring!$E$29,0),0),0),0),0),0),0),0),0)</f>
        <v>0</v>
      </c>
      <c r="AG106" s="78">
        <f t="shared" si="13"/>
        <v>2.4</v>
      </c>
      <c r="AI106" s="93"/>
      <c r="AJ106" s="94"/>
      <c r="AK106" s="76"/>
      <c r="AL106" s="75"/>
      <c r="AN106" s="79"/>
      <c r="AO106" s="79"/>
      <c r="AP106" s="79"/>
      <c r="AQ106" s="79"/>
      <c r="AR106" s="79"/>
      <c r="AS106" s="78"/>
      <c r="AU106" s="79">
        <f>IF(IFERROR(F106,99)=99,IF(IFERROR(G106,99)=99,IF(IFERROR(H106,99)=99,IF(IFERROR(I106,99)=99,IF(IFERROR(E106,99)=99,IF(IFERROR(J106,99)=99,0,Scoring!$B$7),Scoring!$B$3),Scoring!$B$2),Scoring!$B$6),Scoring!$B$5),Scoring!$B$4)</f>
        <v>0.5</v>
      </c>
      <c r="AV106" s="78">
        <f t="shared" si="14"/>
        <v>1.2</v>
      </c>
      <c r="AW106" s="78"/>
      <c r="AX106" s="66"/>
      <c r="AY106" s="78"/>
      <c r="AZ106" s="76"/>
      <c r="BB106" s="76"/>
    </row>
    <row r="107" spans="1:54" x14ac:dyDescent="0.25">
      <c r="A107" s="86" t="s">
        <v>30</v>
      </c>
      <c r="B107" s="87" t="s">
        <v>30</v>
      </c>
      <c r="C107" s="87" t="s">
        <v>11119</v>
      </c>
      <c r="D107" s="86" t="s">
        <v>30</v>
      </c>
      <c r="E107" s="76" t="e">
        <f>IF(C107="-",IF(A107="-",VLOOKUP(D107,'sin-list 180320_update'!$C$2:$C$835,1,FALSE),VLOOKUP(A107,'sin-list 180320_update'!$A$2:$A$835,1,FALSE)),VLOOKUP(C107,'sin-list 180320_update'!$B$2:$B$835,1,FALSE))</f>
        <v>#N/A</v>
      </c>
      <c r="F107" s="76" t="e">
        <f>IF($C107="-",IF($A107="-",VLOOKUP($D107,'REACH Bilaga XVII_update'!$A$5:$A$131,1,FALSE),VLOOKUP($A107,'REACH Bilaga XVII_update'!$C$5:$C$131,1,FALSE)),VLOOKUP($C107,'REACH Bilaga XVII_update'!$B$5:$B$131,1,FALSE))</f>
        <v>#N/A</v>
      </c>
      <c r="G107" s="76" t="e">
        <f>IF($C107="-",IF($A107="-",VLOOKUP($D107,' REACH Bilaga 59_update'!$A$5:$A$210,1,FALSE),VLOOKUP($A107,' REACH Bilaga 59_update'!$D$5:$D$210,1,FALSE)),VLOOKUP($C107,' REACH Bilaga 59_update'!$C$5:$C$210,1,FALSE))</f>
        <v>#N/A</v>
      </c>
      <c r="H107" s="76" t="e">
        <f>IF($C107="-",IF($A107="-",VLOOKUP($D107,'REACH Bilaga XIV_update'!$A$5:$A$110,1,FALSE),VLOOKUP($A107,'REACH Bilaga XIV_update'!$D$5:$D$110,1,FALSE)),VLOOKUP($C107,'REACH Bilaga XIV_update'!$C$5:$C$110,1,FALSE))</f>
        <v>#N/A</v>
      </c>
      <c r="I107" s="76" t="str">
        <f>IF($C107="-",IF($A107="-",VLOOKUP($D107,CoRAP_update!$A$5:$A$376,1,FALSE),VLOOKUP($A107,CoRAP_update!$D$5:$D$376,1,FALSE)),VLOOKUP($C107,CoRAP_update!$C$5:$C$376,1,FALSE))</f>
        <v>484-410-9</v>
      </c>
      <c r="J107" s="76" t="e">
        <f>IF($C107="-",IF($A107="-",VLOOKUP($D107,EDC_update!$C$2:$C$450,1,FALSE),VLOOKUP($A107,EDC_update!$B$2:$B$450,1,FALSE)),VLOOKUP($C107,EDC_update!$L$2:$L$450,1,FALSE))</f>
        <v>#N/A</v>
      </c>
      <c r="K107" s="76" t="e">
        <f>IF($C107="-",IF($A107="-",IF(VLOOKUP($D107,'sin-list 180320_update'!$C$2:$S$835,3,FALSE)="",NA(),VLOOKUP($D107,'sin-list 180320_update'!$C$2:$S$835,3,FALSE)),IF(VLOOKUP($A107,'sin-list 180320_update'!$A$2:$S$835,5,FALSE)="",NA(),VLOOKUP($A107,'sin-list 180320_update'!$A$2:$S$835,5,FALSE))),IF(VLOOKUP($C107,'sin-list 180320_update'!$B$2:$S$835,4,FALSE)="",NA(),VLOOKUP($C107,'sin-list 180320_update'!$B$2:$S$835,4,FALSE)))</f>
        <v>#N/A</v>
      </c>
      <c r="L107" s="76" t="e">
        <f>IF($C107="-",IF($A107="-",VLOOKUP($D107,'sin-list 180320_update'!$C$2:$S$835,6,FALSE),VLOOKUP($A107,'sin-list 180320_update'!$A$2:$S$835,8,FALSE)),VLOOKUP($C107,'sin-list 180320_update'!$B$2:$S$835,7,FALSE))</f>
        <v>#N/A</v>
      </c>
      <c r="M107" s="76" t="e">
        <f>IF($C107="-",IF($A107="-",IF(VLOOKUP($D107,'sin-list 180320_update'!$C$2:$S$835,8,FALSE)="",NA(),VLOOKUP($D107,'sin-list 180320_update'!$C$2:$S$835,8,FALSE)),IF(VLOOKUP($A107,'sin-list 180320_update'!$A$2:$S$835,10,FALSE)="",NA(),VLOOKUP($A107,'sin-list 180320_update'!$A$2:$S$835,10,FALSE))),IF(VLOOKUP($C107,'sin-list 180320_update'!$B$2:$S$835,9,FALSE)="",NA(),VLOOKUP($C107,'sin-list 180320_update'!$B$2:$S$835,9,FALSE)))</f>
        <v>#N/A</v>
      </c>
      <c r="N107" s="76" t="e">
        <f>IF($C107="-",IF($A107="-",IF(VLOOKUP($D107,'REACH Bilaga XVII_update'!$A$5:$E$131,4,FALSE)="",NA(),VLOOKUP($D107,'REACH Bilaga XVII_update'!$A$5:$E$131,4,FALSE)),IF(VLOOKUP($A107,'REACH Bilaga XVII_update'!$C$5:$D$131,2,FALSE)="",NA(),VLOOKUP($A107,'REACH Bilaga XVII_update'!$C$5:$D$131,2,FALSE))),IF(VLOOKUP($C107,'REACH Bilaga XVII_update'!$B$5:$D$131,3,FALSE)="",NA(),VLOOKUP($C107,'REACH Bilaga XVII_update'!$B$5:$D$131,3,FALSE)))</f>
        <v>#N/A</v>
      </c>
      <c r="O107" s="76" t="e">
        <f>IF($C107="-",IF($A107="-",IF(VLOOKUP($D107,' REACH Bilaga 59_update'!$A$5:$E$210,5,FALSE)="",NA(),VLOOKUP($D107,' REACH Bilaga 59_update'!$A$5:$E$210,5,FALSE)),IF(VLOOKUP($A107,' REACH Bilaga 59_update'!$D$5:$E$210,2,FALSE)="",NA(),VLOOKUP($A107,' REACH Bilaga 59_update'!$D$5:$E$210,2,FALSE))),IF(VLOOKUP($C107,' REACH Bilaga 59_update'!$C$5:$E$210,3,FALSE)="",NA(),VLOOKUP($C107,' REACH Bilaga 59_update'!$C$5:$E$210,3,FALSE)))</f>
        <v>#N/A</v>
      </c>
      <c r="P107" s="76" t="e">
        <f>IF(C107="-",IF(A107="-",IFERROR(VLOOKUP($D107,' REACH Bilaga 59_update'!$A$5:$F$210,MATCH(Sammanfattning!P$1,' REACH Bilaga 59_update'!$A$4:$F$4,0),FALSE),VLOOKUP($D107,'REACH Bilaga XIV_update'!$A$4:$H$110,MATCH(Sammanfattning!P$1,'REACH Bilaga XIV_update'!$A$4:$H$4,0),FALSE)),IFERROR(VLOOKUP($A107,' REACH Bilaga 59_update'!$D$5:$F$210,MATCH(Sammanfattning!P$1,' REACH Bilaga 59_update'!$D$4:$F$4,0),FALSE),VLOOKUP($A107,'REACH Bilaga XIV_update'!$D$4:$H$110,MATCH(Sammanfattning!P$1,'REACH Bilaga XIV_update'!$D$4:$H$4,0),FALSE))),IFERROR(VLOOKUP($C107,' REACH Bilaga 59_update'!$C$5:$F$210,MATCH(Sammanfattning!P$1,' REACH Bilaga 59_update'!$C$4:$F$4,0),FALSE),VLOOKUP($C107,'REACH Bilaga XIV_update'!$C$4:$H$110,MATCH(Sammanfattning!P$1,'REACH Bilaga XIV_update'!$C$4:$H$4,0),FALSE)))</f>
        <v>#N/A</v>
      </c>
      <c r="Q107" s="76" t="e">
        <f>IF($C107="-",IF($A107="-",IF(VLOOKUP($D107,'REACH Bilaga XIV_update'!$A$5:$I$110,9,FALSE)="",NA(),VLOOKUP($D107,'REACH Bilaga XIV_update'!$A$5:$I$110,9,FALSE)),IF(VLOOKUP($A107,'REACH Bilaga XIV_update'!$D$5:$I$110,6,FALSE)="",NA(),VLOOKUP($A107,'REACH Bilaga XIV_update'!$D$5:$I$110,6,FALSE))),IF(VLOOKUP($C107,'REACH Bilaga XIV_update'!$C$5:$I$110,7,FALSE)="",NA(),VLOOKUP($C107,'REACH Bilaga XIV_update'!$C$5:$I$110,7,FALSE)))</f>
        <v>#N/A</v>
      </c>
      <c r="R107" s="76" t="str">
        <f>IF($C107="-",IF($A107="-",IF(VLOOKUP($D107,CoRAP_update!$A$5:$O$376,15,FALSE)="",NA(),VLOOKUP($D107,CoRAP_update!$A$5:$O$376,15,FALSE)),IF(VLOOKUP($A107,CoRAP_update!$D$5:$O$376,12,FALSE)="",NA(),VLOOKUP($A107,CoRAP_update!$D$5:$O$376,12,FALSE))),IF(VLOOKUP($C107,CoRAP_update!$C$5:$O$376,13,FALSE)="",NA(),VLOOKUP($C107,CoRAP_update!$C$5:$O$376,13,FALSE)))</f>
        <v>H413</v>
      </c>
      <c r="S107" s="144" t="str">
        <f>IF($C107="-",IF($A107="-",VLOOKUP($D107,CoRAP_update!$A$5:$J$376,MATCH(Sammanfattning!S$1,CoRAP_update!$A$4:$J$4,0),FALSE),VLOOKUP($A107,CoRAP_update!$D$5:$J$376,MATCH(Sammanfattning!S$1,CoRAP_update!$D$4:$J$4,0),FALSE)),VLOOKUP($C107,CoRAP_update!$C$5:$J$376,MATCH(Sammanfattning!S$1,CoRAP_update!$C$4:$J$4,0),FALSE))</f>
        <v>Suspected PBT/vPvB</v>
      </c>
      <c r="T107" s="76" t="e">
        <f>IF($A107="-",VLOOKUP($D107,EDC_update!$C$2:$F$450,4,FALSE),VLOOKUP($A107,EDC_update!$B$2:$F$450,5,FALSE))</f>
        <v>#N/A</v>
      </c>
      <c r="V107" s="78">
        <f>IF(IFERROR(SEARCH("PBT",P107),99)=99,IF(IFERROR(SEARCH("suspected PBT",S107),99)=99,IF(IFERROR(SEARCH("concluded to be PBT",K107),99)=99,IF(IFERROR(SEARCH("PBT",S107),99)=99,IF(IFERROR(SEARCH("PBT cand",L107),99)=99,IF(IFERROR(SEARCH("PBT",L107),99)=99,IF(IFERROR(SEARCH("persistent, bioackumulative and toxic properties",K107),99)=99,0,Scoring!$E$3),Scoring!$E$3),Scoring!$E$7),Scoring!$E$3),Scoring!$E$5),Scoring!$E$6),Scoring!$E$3)</f>
        <v>0.7</v>
      </c>
      <c r="W107" s="78">
        <f>IF(IFERROR(SEARCH("vPvB",P107),99)=99,IF(IFERROR(SEARCH("suspected pbt/vPvB",S107),99)=99,IF(IFERROR(SEARCH("vPvB",S107),99)=99,IF(IFERROR(SEARCH("concluded to be a vPvB",S107),99)=99,IF(IFERROR(SEARCH("identified as vPvB",K107),99)=99,IF(IFERROR(SEARCH("concluded to be a vPvB",K107),99)=99,IF(IFERROR(SEARCH("concluded to be both pbt and vPvB",S107),99)=99,IF(IFERROR(SEARCH("concluded to be both pbt and vPvB",K107),99)=99,0,Scoring!$E$5),Scoring!$E$5),Scoring!$E$5),Scoring!$E$5),Scoring!$E$5),Scoring!$E$4),Scoring!$E$6),Scoring!$E$4)</f>
        <v>0.7</v>
      </c>
      <c r="X107" s="78">
        <f>IF(IFERROR(SEARCH("H410",N107),99)=99,IF(IFERROR(SEARCH("H410",O107),99)=99,IF(IFERROR(SEARCH("H410",Q107),99)=99,IF(IFERROR(SEARCH("H410",M107),99)=99,IF(IFERROR(SEARCH("H410",R107),99)=99,IF(IFERROR(SEARCH("H411",N107),99)=99,IF(IFERROR(SEARCH("H411",O107),99)=99,IF(IFERROR(SEARCH("H411",Q107),99)=99,IF(IFERROR(SEARCH("H411",M107),99)=99,IF(IFERROR(SEARCH("H411",R107),99)=99,IF(IFERROR(SEARCH("H413",N107),99)=99,IF(IFERROR(SEARCH("H413",O107),99)=99,IF(IFERROR(SEARCH("H413",Q107),99)=99,IF(IFERROR(SEARCH("H413",M107),99)=99,IF(IFERROR(SEARCH("H413",R107),99)=99,IF(IFERROR(SEARCH("H412",N107),99)=99,IF(IFERROR(SEARCH("H412",O107),99)=99,IF(IFERROR(SEARCH("H412",Q107),99)=99,IF(IFERROR(SEARCH("H412",M107),99)=99,IF(IFERROR(SEARCH("H412",R107),99)=99,0,Scoring!$E$2),Scoring!$E$2),Scoring!$E$2),Scoring!$E$2),Scoring!$E$2),Scoring!$E$2),Scoring!$E$2),Scoring!$E$2),Scoring!$E$2),Scoring!$E$2),Scoring!$E$2),Scoring!$E$2),Scoring!$E$2),Scoring!$E$2),Scoring!$E$2),Scoring!$E$2),Scoring!$E$2),Scoring!$E$2),Scoring!$E$2),Scoring!$E$2)</f>
        <v>1</v>
      </c>
      <c r="Y107" s="78">
        <f>IF(IFERROR(SEARCH("CMR",K107),99)=99,IF(IFERROR(SEARCH("Suspected CMR",S107),99)=99,IF(IFERROR(SEARCH("CMR",S107),99)=99,0,Scoring!$E$8),Scoring!$E$9),Scoring!$E$8)</f>
        <v>0</v>
      </c>
      <c r="Z107" s="78">
        <f>IF(IFERROR(SEARCH("H350",N107),99)=99,IF(IFERROR(SEARCH("H350",O107),99)=99,IF(IFERROR(SEARCH("H350",Q107),99)=99,IF(IFERROR(SEARCH("H350",M107),99)=99,IF(IFERROR(SEARCH("H350",R107),99)=99,IF(IFERROR(SEARCH("H351",N107),99)=99,IF(IFERROR(SEARCH("H351",O107),99)=99,IF(IFERROR(SEARCH("H351",Q107),99)=99,IF(IFERROR(SEARCH("H351",M107),99)=99,IF(IFERROR(SEARCH("H351",R107),99)=99,IF(IFERROR(SEARCH("carcinogenic",P107),99)=99,IF(IFERROR(SEARCH("suspected carcinogenic",S107),99)=99,0,Scoring!$E$12),Scoring!$E$11),Scoring!$E$10),Scoring!$E$10),Scoring!$E$10),Scoring!$E$10),Scoring!$E$10),Scoring!$E$10),Scoring!$E$10),Scoring!$E$10),Scoring!$E$10),Scoring!$E$10)</f>
        <v>0</v>
      </c>
      <c r="AA107" s="78">
        <f>IF(IFERROR(SEARCH("H340",N107),99)=99,IF(IFERROR(SEARCH("H340",O107),99)=99,IF(IFERROR(SEARCH("H340",Q107),99)=99,IF(IFERROR(SEARCH("H340",M107),99)=99,IF(IFERROR(SEARCH("H340",R107),99)=99,IF(IFERROR(SEARCH("H341",N107),99)=99,IF(IFERROR(SEARCH("H341",O107),99)=99,IF(IFERROR(SEARCH("H341",Q107),99)=99,IF(IFERROR(SEARCH("H341",M107),99)=99,IF(IFERROR(SEARCH("H341",R107),99)=99,IF(IFERROR(SEARCH("mutagenic",P107),99)=99,IF(IFERROR(SEARCH("suspected mutagenic",S107),99)=99,0,Scoring!$E$15),Scoring!$E$14),Scoring!$E$13),Scoring!$E$13),Scoring!$E$13),Scoring!$E$13),Scoring!$E$13),Scoring!$E$13),Scoring!$E$13),Scoring!$E$13),Scoring!$E$13),Scoring!$E$13)</f>
        <v>0</v>
      </c>
      <c r="AB107" s="78">
        <f>IF(IFERROR(SEARCH("H360",N107),99)=99,IF(IFERROR(SEARCH("H360",O107),99)=99,IF(IFERROR(SEARCH("H360",Q107),99)=99,IF(IFERROR(SEARCH("H360",M107),99)=99,IF(IFERROR(SEARCH("H360",R107),99)=99,IF(IFERROR(SEARCH("H361",N107),99)=99,IF(IFERROR(SEARCH("H361",O107),99)=99,IF(IFERROR(SEARCH("H361",Q107),99)=99,IF(IFERROR(SEARCH("H361",M107),99)=99,IF(IFERROR(SEARCH("H361",R107),99)=99,IF(IFERROR(SEARCH("reproduction",P107),99)=99,IF(IFERROR(SEARCH("suspected reprotoxic",S107),99)=99,IF(IFERROR(SEARCH("reprotoxic",S107),99)=99,IF(IFERROR(SEARCH("reprotoxic",K107),99)=99,0,Scoring!$E$18),Scoring!$E$18),Scoring!$E$19),Scoring!$E$17),Scoring!$E$16),Scoring!$E$16),Scoring!$E$16),Scoring!$E$16),Scoring!$E$16),Scoring!$E$16),Scoring!$E$16),Scoring!$E$16),Scoring!$E$16),Scoring!$E$16)</f>
        <v>0</v>
      </c>
      <c r="AC107" s="78">
        <f>IF(IFERROR(SEARCH("57f",L107),99)=99,IF(IFERROR(SEARCH("57(f)",P107),99)=99,0,Scoring!$E$20),Scoring!$E$20)</f>
        <v>0</v>
      </c>
      <c r="AD107" s="78">
        <f>IF(IFERROR(SEARCH("CAT1",T107),99)=99,IF(IFERROR(SEARCH("CAT2",T107),99)=99,IF(IFERROR(SEARCH("CAT3",T107),99)=99,IF(IFERROR(SEARCH("concluded to be endocrine",K107),99)=99,IF(IFERROR(SEARCH("categorised as endocrine",K107),99)=99,IF(IFERROR(SEARCH("endocrine disrupting",P107),99)=99,IF(IFERROR(SEARCH("endocrine disrupting",K107),99)=99,IF(IFERROR(SEARCH("suspected endocrine",S107),99)=99,IF(IFERROR(SEARCH("potential endocrine",S107),99)=99,0,Scoring!$E$25),Scoring!$E$25),Scoring!$E$24),Scoring!$E$24),Scoring!$E$24),Scoring!$E$24),Scoring!$E$23),Scoring!$E$22),Scoring!$E$21)</f>
        <v>0</v>
      </c>
      <c r="AE107" s="78">
        <f>IF(IFERROR(SEARCH("suspected sensitiser",S107),99)=99,IF(IFERROR(SEARCH("sensitiser",S107),99)=99,IF(IFERROR(SEARCH("other hazard based concern",S107),99)=99,0,Scoring!$E$28),Scoring!$E$26),Scoring!$E$27)</f>
        <v>0</v>
      </c>
      <c r="AF107" s="78">
        <f>IF(IFERROR(M107,1)=1,IF(IFERROR(N107,1)=1,IF(IFERROR(O107,1)=1,IF(IFERROR(Q107,1)=1,IF(IFERROR(R107,1)=1,IF(IFERROR(T107,1)=1,IF(IFERROR(K107,1)=1,IF(IFERROR(P107,1)=1,IF(IFERROR(S107,1)=1,Scoring!$E$29,0),0),0),0),0),0),0),0),0)</f>
        <v>0</v>
      </c>
      <c r="AG107" s="78">
        <f t="shared" si="13"/>
        <v>2.4</v>
      </c>
      <c r="AI107" s="93"/>
      <c r="AJ107" s="94"/>
      <c r="AK107" s="76"/>
      <c r="AL107" s="75"/>
      <c r="AN107" s="79"/>
      <c r="AO107" s="79"/>
      <c r="AP107" s="79"/>
      <c r="AQ107" s="79"/>
      <c r="AR107" s="79"/>
      <c r="AS107" s="78"/>
      <c r="AU107" s="79">
        <f>IF(IFERROR(F107,99)=99,IF(IFERROR(G107,99)=99,IF(IFERROR(H107,99)=99,IF(IFERROR(I107,99)=99,IF(IFERROR(E107,99)=99,IF(IFERROR(J107,99)=99,0,Scoring!$B$7),Scoring!$B$3),Scoring!$B$2),Scoring!$B$6),Scoring!$B$5),Scoring!$B$4)</f>
        <v>0.5</v>
      </c>
      <c r="AV107" s="78">
        <f t="shared" si="14"/>
        <v>1.2</v>
      </c>
      <c r="AW107" s="78"/>
      <c r="AX107" s="66"/>
      <c r="AY107" s="78"/>
      <c r="AZ107" s="76"/>
      <c r="BB107" s="76"/>
    </row>
    <row r="108" spans="1:54" x14ac:dyDescent="0.25">
      <c r="A108" s="77" t="s">
        <v>5018</v>
      </c>
      <c r="B108" s="76" t="str">
        <f t="shared" ref="B108:B128" si="19">C108</f>
        <v>218-407-9</v>
      </c>
      <c r="C108" s="77" t="s">
        <v>5017</v>
      </c>
      <c r="D108" s="77" t="s">
        <v>5016</v>
      </c>
      <c r="E108" s="76" t="e">
        <f>IF(C108="-",IF(A108="-",VLOOKUP(D108,'sin-list 180320_update'!$C$2:$C$835,1,FALSE),VLOOKUP(A108,'sin-list 180320_update'!$A$2:$A$835,1,FALSE)),VLOOKUP(C108,'sin-list 180320_update'!$B$2:$B$835,1,FALSE))</f>
        <v>#N/A</v>
      </c>
      <c r="F108" s="76" t="e">
        <f>IF($C108="-",IF($A108="-",VLOOKUP($D108,'REACH Bilaga XVII_update'!$A$5:$A$131,1,FALSE),VLOOKUP($A108,'REACH Bilaga XVII_update'!$C$5:$C$131,1,FALSE)),VLOOKUP($C108,'REACH Bilaga XVII_update'!$B$5:$B$131,1,FALSE))</f>
        <v>#N/A</v>
      </c>
      <c r="G108" s="76" t="e">
        <f>IF($C108="-",IF($A108="-",VLOOKUP($D108,' REACH Bilaga 59_update'!$A$5:$A$210,1,FALSE),VLOOKUP($A108,' REACH Bilaga 59_update'!$D$5:$D$210,1,FALSE)),VLOOKUP($C108,' REACH Bilaga 59_update'!$C$5:$C$210,1,FALSE))</f>
        <v>#N/A</v>
      </c>
      <c r="H108" s="76" t="e">
        <f>IF($C108="-",IF($A108="-",VLOOKUP($D108,'REACH Bilaga XIV_update'!$A$5:$A$110,1,FALSE),VLOOKUP($A108,'REACH Bilaga XIV_update'!$D$5:$D$110,1,FALSE)),VLOOKUP($C108,'REACH Bilaga XIV_update'!$C$5:$C$110,1,FALSE))</f>
        <v>#N/A</v>
      </c>
      <c r="I108" s="76" t="str">
        <f>IF($C108="-",IF($A108="-",VLOOKUP($D108,CoRAP_update!$A$5:$A$376,1,FALSE),VLOOKUP($A108,CoRAP_update!$D$5:$D$376,1,FALSE)),VLOOKUP($C108,CoRAP_update!$C$5:$C$376,1,FALSE))</f>
        <v>218-407-9</v>
      </c>
      <c r="J108" s="76" t="e">
        <f>IF($C108="-",IF($A108="-",VLOOKUP($D108,EDC_update!$C$2:$C$450,1,FALSE),VLOOKUP($A108,EDC_update!$B$2:$B$450,1,FALSE)),VLOOKUP($C108,EDC_update!$L$2:$L$450,1,FALSE))</f>
        <v>#N/A</v>
      </c>
      <c r="K108" s="76" t="e">
        <f>IF($C108="-",IF($A108="-",IF(VLOOKUP($D108,'sin-list 180320_update'!$C$2:$S$835,3,FALSE)="",NA(),VLOOKUP($D108,'sin-list 180320_update'!$C$2:$S$835,3,FALSE)),IF(VLOOKUP($A108,'sin-list 180320_update'!$A$2:$S$835,5,FALSE)="",NA(),VLOOKUP($A108,'sin-list 180320_update'!$A$2:$S$835,5,FALSE))),IF(VLOOKUP($C108,'sin-list 180320_update'!$B$2:$S$835,4,FALSE)="",NA(),VLOOKUP($C108,'sin-list 180320_update'!$B$2:$S$835,4,FALSE)))</f>
        <v>#N/A</v>
      </c>
      <c r="L108" s="76" t="e">
        <f>IF($C108="-",IF($A108="-",VLOOKUP($D108,'sin-list 180320_update'!$C$2:$S$835,6,FALSE),VLOOKUP($A108,'sin-list 180320_update'!$A$2:$S$835,8,FALSE)),VLOOKUP($C108,'sin-list 180320_update'!$B$2:$S$835,7,FALSE))</f>
        <v>#N/A</v>
      </c>
      <c r="M108" s="76" t="e">
        <f>IF($C108="-",IF($A108="-",IF(VLOOKUP($D108,'sin-list 180320_update'!$C$2:$S$835,8,FALSE)="",NA(),VLOOKUP($D108,'sin-list 180320_update'!$C$2:$S$835,8,FALSE)),IF(VLOOKUP($A108,'sin-list 180320_update'!$A$2:$S$835,10,FALSE)="",NA(),VLOOKUP($A108,'sin-list 180320_update'!$A$2:$S$835,10,FALSE))),IF(VLOOKUP($C108,'sin-list 180320_update'!$B$2:$S$835,9,FALSE)="",NA(),VLOOKUP($C108,'sin-list 180320_update'!$B$2:$S$835,9,FALSE)))</f>
        <v>#N/A</v>
      </c>
      <c r="N108" s="76" t="e">
        <f>IF($C108="-",IF($A108="-",IF(VLOOKUP($D108,'REACH Bilaga XVII_update'!$A$5:$E$131,4,FALSE)="",NA(),VLOOKUP($D108,'REACH Bilaga XVII_update'!$A$5:$E$131,4,FALSE)),IF(VLOOKUP($A108,'REACH Bilaga XVII_update'!$C$5:$D$131,2,FALSE)="",NA(),VLOOKUP($A108,'REACH Bilaga XVII_update'!$C$5:$D$131,2,FALSE))),IF(VLOOKUP($C108,'REACH Bilaga XVII_update'!$B$5:$D$131,3,FALSE)="",NA(),VLOOKUP($C108,'REACH Bilaga XVII_update'!$B$5:$D$131,3,FALSE)))</f>
        <v>#N/A</v>
      </c>
      <c r="O108" s="76" t="e">
        <f>IF($C108="-",IF($A108="-",IF(VLOOKUP($D108,' REACH Bilaga 59_update'!$A$5:$E$210,5,FALSE)="",NA(),VLOOKUP($D108,' REACH Bilaga 59_update'!$A$5:$E$210,5,FALSE)),IF(VLOOKUP($A108,' REACH Bilaga 59_update'!$D$5:$E$210,2,FALSE)="",NA(),VLOOKUP($A108,' REACH Bilaga 59_update'!$D$5:$E$210,2,FALSE))),IF(VLOOKUP($C108,' REACH Bilaga 59_update'!$C$5:$E$210,3,FALSE)="",NA(),VLOOKUP($C108,' REACH Bilaga 59_update'!$C$5:$E$210,3,FALSE)))</f>
        <v>#N/A</v>
      </c>
      <c r="P108" s="76" t="e">
        <f>IF(C108="-",IF(A108="-",IFERROR(VLOOKUP($D108,' REACH Bilaga 59_update'!$A$5:$F$210,MATCH(Sammanfattning!P$1,' REACH Bilaga 59_update'!$A$4:$F$4,0),FALSE),VLOOKUP($D108,'REACH Bilaga XIV_update'!$A$4:$H$110,MATCH(Sammanfattning!P$1,'REACH Bilaga XIV_update'!$A$4:$H$4,0),FALSE)),IFERROR(VLOOKUP($A108,' REACH Bilaga 59_update'!$D$5:$F$210,MATCH(Sammanfattning!P$1,' REACH Bilaga 59_update'!$D$4:$F$4,0),FALSE),VLOOKUP($A108,'REACH Bilaga XIV_update'!$D$4:$H$110,MATCH(Sammanfattning!P$1,'REACH Bilaga XIV_update'!$D$4:$H$4,0),FALSE))),IFERROR(VLOOKUP($C108,' REACH Bilaga 59_update'!$C$5:$F$210,MATCH(Sammanfattning!P$1,' REACH Bilaga 59_update'!$C$4:$F$4,0),FALSE),VLOOKUP($C108,'REACH Bilaga XIV_update'!$C$4:$H$110,MATCH(Sammanfattning!P$1,'REACH Bilaga XIV_update'!$C$4:$H$4,0),FALSE)))</f>
        <v>#N/A</v>
      </c>
      <c r="Q108" s="76" t="e">
        <f>IF($C108="-",IF($A108="-",IF(VLOOKUP($D108,'REACH Bilaga XIV_update'!$A$5:$I$110,9,FALSE)="",NA(),VLOOKUP($D108,'REACH Bilaga XIV_update'!$A$5:$I$110,9,FALSE)),IF(VLOOKUP($A108,'REACH Bilaga XIV_update'!$D$5:$I$110,6,FALSE)="",NA(),VLOOKUP($A108,'REACH Bilaga XIV_update'!$D$5:$I$110,6,FALSE))),IF(VLOOKUP($C108,'REACH Bilaga XIV_update'!$C$5:$I$110,7,FALSE)="",NA(),VLOOKUP($C108,'REACH Bilaga XIV_update'!$C$5:$I$110,7,FALSE)))</f>
        <v>#N/A</v>
      </c>
      <c r="R108" s="76" t="e">
        <f>IF($C108="-",IF($A108="-",IF(VLOOKUP($D108,CoRAP_update!$A$5:$O$376,15,FALSE)="",NA(),VLOOKUP($D108,CoRAP_update!$A$5:$O$376,15,FALSE)),IF(VLOOKUP($A108,CoRAP_update!$D$5:$O$376,12,FALSE)="",NA(),VLOOKUP($A108,CoRAP_update!$D$5:$O$376,12,FALSE))),IF(VLOOKUP($C108,CoRAP_update!$C$5:$O$376,13,FALSE)="",NA(),VLOOKUP($C108,CoRAP_update!$C$5:$O$376,13,FALSE)))</f>
        <v>#N/A</v>
      </c>
      <c r="S108" s="144" t="str">
        <f>IF($C108="-",IF($A108="-",VLOOKUP($D108,CoRAP_update!$A$5:$J$376,MATCH(Sammanfattning!S$1,CoRAP_update!$A$4:$J$4,0),FALSE),VLOOKUP($A108,CoRAP_update!$D$5:$J$376,MATCH(Sammanfattning!S$1,CoRAP_update!$D$4:$J$4,0),FALSE)),VLOOKUP($C108,CoRAP_update!$C$5:$J$376,MATCH(Sammanfattning!S$1,CoRAP_update!$C$4:$J$4,0),FALSE))</f>
        <v>Potential endocrine disruptor#Suspected PBT/vPvB#Other hazard based concern#Exposure of environment#Wide dispersive use</v>
      </c>
      <c r="T108" s="76" t="e">
        <f>IF($A108="-",VLOOKUP($D108,EDC_update!$C$2:$F$450,4,FALSE),VLOOKUP($A108,EDC_update!$B$2:$F$450,5,FALSE))</f>
        <v>#N/A</v>
      </c>
      <c r="V108" s="78">
        <f>IF(IFERROR(SEARCH("PBT",P108),99)=99,IF(IFERROR(SEARCH("suspected PBT",S108),99)=99,IF(IFERROR(SEARCH("concluded to be PBT",K108),99)=99,IF(IFERROR(SEARCH("PBT",S108),99)=99,IF(IFERROR(SEARCH("PBT cand",L108),99)=99,IF(IFERROR(SEARCH("PBT",L108),99)=99,IF(IFERROR(SEARCH("persistent, bioackumulative and toxic properties",K108),99)=99,0,Scoring!$E$3),Scoring!$E$3),Scoring!$E$7),Scoring!$E$3),Scoring!$E$5),Scoring!$E$6),Scoring!$E$3)</f>
        <v>0.7</v>
      </c>
      <c r="W108" s="78">
        <f>IF(IFERROR(SEARCH("vPvB",P108),99)=99,IF(IFERROR(SEARCH("suspected pbt/vPvB",S108),99)=99,IF(IFERROR(SEARCH("vPvB",S108),99)=99,IF(IFERROR(SEARCH("concluded to be a vPvB",S108),99)=99,IF(IFERROR(SEARCH("identified as vPvB",K108),99)=99,IF(IFERROR(SEARCH("concluded to be a vPvB",K108),99)=99,IF(IFERROR(SEARCH("concluded to be both pbt and vPvB",S108),99)=99,IF(IFERROR(SEARCH("concluded to be both pbt and vPvB",K108),99)=99,0,Scoring!$E$5),Scoring!$E$5),Scoring!$E$5),Scoring!$E$5),Scoring!$E$5),Scoring!$E$4),Scoring!$E$6),Scoring!$E$4)</f>
        <v>0.7</v>
      </c>
      <c r="X108" s="78">
        <f>IF(IFERROR(SEARCH("H410",N108),99)=99,IF(IFERROR(SEARCH("H410",O108),99)=99,IF(IFERROR(SEARCH("H410",Q108),99)=99,IF(IFERROR(SEARCH("H410",M108),99)=99,IF(IFERROR(SEARCH("H410",R108),99)=99,IF(IFERROR(SEARCH("H411",N108),99)=99,IF(IFERROR(SEARCH("H411",O108),99)=99,IF(IFERROR(SEARCH("H411",Q108),99)=99,IF(IFERROR(SEARCH("H411",M108),99)=99,IF(IFERROR(SEARCH("H411",R108),99)=99,IF(IFERROR(SEARCH("H413",N108),99)=99,IF(IFERROR(SEARCH("H413",O108),99)=99,IF(IFERROR(SEARCH("H413",Q108),99)=99,IF(IFERROR(SEARCH("H413",M108),99)=99,IF(IFERROR(SEARCH("H413",R108),99)=99,IF(IFERROR(SEARCH("H412",N108),99)=99,IF(IFERROR(SEARCH("H412",O108),99)=99,IF(IFERROR(SEARCH("H412",Q108),99)=99,IF(IFERROR(SEARCH("H412",M108),99)=99,IF(IFERROR(SEARCH("H412",R108),99)=99,0,Scoring!$E$2),Scoring!$E$2),Scoring!$E$2),Scoring!$E$2),Scoring!$E$2),Scoring!$E$2),Scoring!$E$2),Scoring!$E$2),Scoring!$E$2),Scoring!$E$2),Scoring!$E$2),Scoring!$E$2),Scoring!$E$2),Scoring!$E$2),Scoring!$E$2),Scoring!$E$2),Scoring!$E$2),Scoring!$E$2),Scoring!$E$2),Scoring!$E$2)</f>
        <v>0</v>
      </c>
      <c r="Y108" s="78">
        <f>IF(IFERROR(SEARCH("CMR",K108),99)=99,IF(IFERROR(SEARCH("Suspected CMR",S108),99)=99,IF(IFERROR(SEARCH("CMR",S108),99)=99,0,Scoring!$E$8),Scoring!$E$9),Scoring!$E$8)</f>
        <v>0</v>
      </c>
      <c r="Z108" s="78">
        <f>IF(IFERROR(SEARCH("H350",N108),99)=99,IF(IFERROR(SEARCH("H350",O108),99)=99,IF(IFERROR(SEARCH("H350",Q108),99)=99,IF(IFERROR(SEARCH("H350",M108),99)=99,IF(IFERROR(SEARCH("H350",R108),99)=99,IF(IFERROR(SEARCH("H351",N108),99)=99,IF(IFERROR(SEARCH("H351",O108),99)=99,IF(IFERROR(SEARCH("H351",Q108),99)=99,IF(IFERROR(SEARCH("H351",M108),99)=99,IF(IFERROR(SEARCH("H351",R108),99)=99,IF(IFERROR(SEARCH("carcinogenic",P108),99)=99,IF(IFERROR(SEARCH("suspected carcinogenic",S108),99)=99,0,Scoring!$E$12),Scoring!$E$11),Scoring!$E$10),Scoring!$E$10),Scoring!$E$10),Scoring!$E$10),Scoring!$E$10),Scoring!$E$10),Scoring!$E$10),Scoring!$E$10),Scoring!$E$10),Scoring!$E$10)</f>
        <v>0</v>
      </c>
      <c r="AA108" s="78">
        <f>IF(IFERROR(SEARCH("H340",N108),99)=99,IF(IFERROR(SEARCH("H340",O108),99)=99,IF(IFERROR(SEARCH("H340",Q108),99)=99,IF(IFERROR(SEARCH("H340",M108),99)=99,IF(IFERROR(SEARCH("H340",R108),99)=99,IF(IFERROR(SEARCH("H341",N108),99)=99,IF(IFERROR(SEARCH("H341",O108),99)=99,IF(IFERROR(SEARCH("H341",Q108),99)=99,IF(IFERROR(SEARCH("H341",M108),99)=99,IF(IFERROR(SEARCH("H341",R108),99)=99,IF(IFERROR(SEARCH("mutagenic",P108),99)=99,IF(IFERROR(SEARCH("suspected mutagenic",S108),99)=99,0,Scoring!$E$15),Scoring!$E$14),Scoring!$E$13),Scoring!$E$13),Scoring!$E$13),Scoring!$E$13),Scoring!$E$13),Scoring!$E$13),Scoring!$E$13),Scoring!$E$13),Scoring!$E$13),Scoring!$E$13)</f>
        <v>0</v>
      </c>
      <c r="AB108" s="78">
        <f>IF(IFERROR(SEARCH("H360",N108),99)=99,IF(IFERROR(SEARCH("H360",O108),99)=99,IF(IFERROR(SEARCH("H360",Q108),99)=99,IF(IFERROR(SEARCH("H360",M108),99)=99,IF(IFERROR(SEARCH("H360",R108),99)=99,IF(IFERROR(SEARCH("H361",N108),99)=99,IF(IFERROR(SEARCH("H361",O108),99)=99,IF(IFERROR(SEARCH("H361",Q108),99)=99,IF(IFERROR(SEARCH("H361",M108),99)=99,IF(IFERROR(SEARCH("H361",R108),99)=99,IF(IFERROR(SEARCH("reproduction",P108),99)=99,IF(IFERROR(SEARCH("suspected reprotoxic",S108),99)=99,IF(IFERROR(SEARCH("reprotoxic",S108),99)=99,IF(IFERROR(SEARCH("reprotoxic",K108),99)=99,0,Scoring!$E$18),Scoring!$E$18),Scoring!$E$19),Scoring!$E$17),Scoring!$E$16),Scoring!$E$16),Scoring!$E$16),Scoring!$E$16),Scoring!$E$16),Scoring!$E$16),Scoring!$E$16),Scoring!$E$16),Scoring!$E$16),Scoring!$E$16)</f>
        <v>0</v>
      </c>
      <c r="AC108" s="78">
        <f>IF(IFERROR(SEARCH("57f",L108),99)=99,IF(IFERROR(SEARCH("57(f)",P108),99)=99,0,Scoring!$E$20),Scoring!$E$20)</f>
        <v>0</v>
      </c>
      <c r="AD108" s="78">
        <f>IF(IFERROR(SEARCH("CAT1",T108),99)=99,IF(IFERROR(SEARCH("CAT2",T108),99)=99,IF(IFERROR(SEARCH("CAT3",T108),99)=99,IF(IFERROR(SEARCH("concluded to be endocrine",K108),99)=99,IF(IFERROR(SEARCH("categorised as endocrine",K108),99)=99,IF(IFERROR(SEARCH("endocrine disrupting",P108),99)=99,IF(IFERROR(SEARCH("endocrine disrupting",K108),99)=99,IF(IFERROR(SEARCH("suspected endocrine",S108),99)=99,IF(IFERROR(SEARCH("potential endocrine",S108),99)=99,0,Scoring!$E$25),Scoring!$E$25),Scoring!$E$24),Scoring!$E$24),Scoring!$E$24),Scoring!$E$24),Scoring!$E$23),Scoring!$E$22),Scoring!$E$21)</f>
        <v>0.5</v>
      </c>
      <c r="AE108" s="78">
        <f>IF(IFERROR(SEARCH("suspected sensitiser",S108),99)=99,IF(IFERROR(SEARCH("sensitiser",S108),99)=99,IF(IFERROR(SEARCH("other hazard based concern",S108),99)=99,0,Scoring!$E$28),Scoring!$E$26),Scoring!$E$27)</f>
        <v>0.4</v>
      </c>
      <c r="AF108" s="78">
        <f>IF(IFERROR(M108,1)=1,IF(IFERROR(N108,1)=1,IF(IFERROR(O108,1)=1,IF(IFERROR(Q108,1)=1,IF(IFERROR(R108,1)=1,IF(IFERROR(T108,1)=1,IF(IFERROR(K108,1)=1,IF(IFERROR(P108,1)=1,IF(IFERROR(S108,1)=1,Scoring!$E$29,0),0),0),0),0),0),0),0),0)</f>
        <v>0</v>
      </c>
      <c r="AG108" s="78">
        <f t="shared" si="13"/>
        <v>2.2999999999999998</v>
      </c>
      <c r="AI108" s="93"/>
      <c r="AJ108" s="94"/>
      <c r="AK108" s="76"/>
      <c r="AL108" s="75"/>
      <c r="AN108" s="79"/>
      <c r="AO108" s="79"/>
      <c r="AP108" s="79"/>
      <c r="AQ108" s="79"/>
      <c r="AR108" s="79"/>
      <c r="AS108" s="78"/>
      <c r="AU108" s="79">
        <f>IF(IFERROR(F108,99)=99,IF(IFERROR(G108,99)=99,IF(IFERROR(H108,99)=99,IF(IFERROR(I108,99)=99,IF(IFERROR(E108,99)=99,IF(IFERROR(J108,99)=99,0,Scoring!$B$7),Scoring!$B$3),Scoring!$B$2),Scoring!$B$6),Scoring!$B$5),Scoring!$B$4)</f>
        <v>0.5</v>
      </c>
      <c r="AV108" s="78">
        <f t="shared" si="14"/>
        <v>1.1499999999999999</v>
      </c>
      <c r="AW108" s="78"/>
      <c r="AX108" s="66"/>
      <c r="AY108" s="78"/>
      <c r="AZ108" s="76"/>
      <c r="BA108" s="76"/>
      <c r="BB108" s="76"/>
    </row>
    <row r="109" spans="1:54" x14ac:dyDescent="0.25">
      <c r="A109" s="77" t="s">
        <v>5210</v>
      </c>
      <c r="B109" s="76" t="str">
        <f t="shared" si="19"/>
        <v>241-527-8</v>
      </c>
      <c r="C109" s="77" t="s">
        <v>5209</v>
      </c>
      <c r="D109" s="77" t="s">
        <v>5208</v>
      </c>
      <c r="E109" s="76" t="e">
        <f>IF(C109="-",IF(A109="-",VLOOKUP(D109,'sin-list 180320_update'!$C$2:$C$835,1,FALSE),VLOOKUP(A109,'sin-list 180320_update'!$A$2:$A$835,1,FALSE)),VLOOKUP(C109,'sin-list 180320_update'!$B$2:$B$835,1,FALSE))</f>
        <v>#N/A</v>
      </c>
      <c r="F109" s="76" t="e">
        <f>IF($C109="-",IF($A109="-",VLOOKUP($D109,'REACH Bilaga XVII_update'!$A$5:$A$131,1,FALSE),VLOOKUP($A109,'REACH Bilaga XVII_update'!$C$5:$C$131,1,FALSE)),VLOOKUP($C109,'REACH Bilaga XVII_update'!$B$5:$B$131,1,FALSE))</f>
        <v>#N/A</v>
      </c>
      <c r="G109" s="76" t="e">
        <f>IF($C109="-",IF($A109="-",VLOOKUP($D109,' REACH Bilaga 59_update'!$A$5:$A$210,1,FALSE),VLOOKUP($A109,' REACH Bilaga 59_update'!$D$5:$D$210,1,FALSE)),VLOOKUP($C109,' REACH Bilaga 59_update'!$C$5:$C$210,1,FALSE))</f>
        <v>#N/A</v>
      </c>
      <c r="H109" s="76" t="e">
        <f>IF($C109="-",IF($A109="-",VLOOKUP($D109,'REACH Bilaga XIV_update'!$A$5:$A$110,1,FALSE),VLOOKUP($A109,'REACH Bilaga XIV_update'!$D$5:$D$110,1,FALSE)),VLOOKUP($C109,'REACH Bilaga XIV_update'!$C$5:$C$110,1,FALSE))</f>
        <v>#N/A</v>
      </c>
      <c r="I109" s="76" t="str">
        <f>IF($C109="-",IF($A109="-",VLOOKUP($D109,CoRAP_update!$A$5:$A$376,1,FALSE),VLOOKUP($A109,CoRAP_update!$D$5:$D$376,1,FALSE)),VLOOKUP($C109,CoRAP_update!$C$5:$C$376,1,FALSE))</f>
        <v>241-527-8</v>
      </c>
      <c r="J109" s="76" t="e">
        <f>IF($C109="-",IF($A109="-",VLOOKUP($D109,EDC_update!$C$2:$C$450,1,FALSE),VLOOKUP($A109,EDC_update!$B$2:$B$450,1,FALSE)),VLOOKUP($C109,EDC_update!$L$2:$L$450,1,FALSE))</f>
        <v>#N/A</v>
      </c>
      <c r="K109" s="76" t="e">
        <f>IF($C109="-",IF($A109="-",IF(VLOOKUP($D109,'sin-list 180320_update'!$C$2:$S$835,3,FALSE)="",NA(),VLOOKUP($D109,'sin-list 180320_update'!$C$2:$S$835,3,FALSE)),IF(VLOOKUP($A109,'sin-list 180320_update'!$A$2:$S$835,5,FALSE)="",NA(),VLOOKUP($A109,'sin-list 180320_update'!$A$2:$S$835,5,FALSE))),IF(VLOOKUP($C109,'sin-list 180320_update'!$B$2:$S$835,4,FALSE)="",NA(),VLOOKUP($C109,'sin-list 180320_update'!$B$2:$S$835,4,FALSE)))</f>
        <v>#N/A</v>
      </c>
      <c r="L109" s="76" t="e">
        <f>IF($C109="-",IF($A109="-",VLOOKUP($D109,'sin-list 180320_update'!$C$2:$S$835,6,FALSE),VLOOKUP($A109,'sin-list 180320_update'!$A$2:$S$835,8,FALSE)),VLOOKUP($C109,'sin-list 180320_update'!$B$2:$S$835,7,FALSE))</f>
        <v>#N/A</v>
      </c>
      <c r="M109" s="76" t="e">
        <f>IF($C109="-",IF($A109="-",IF(VLOOKUP($D109,'sin-list 180320_update'!$C$2:$S$835,8,FALSE)="",NA(),VLOOKUP($D109,'sin-list 180320_update'!$C$2:$S$835,8,FALSE)),IF(VLOOKUP($A109,'sin-list 180320_update'!$A$2:$S$835,10,FALSE)="",NA(),VLOOKUP($A109,'sin-list 180320_update'!$A$2:$S$835,10,FALSE))),IF(VLOOKUP($C109,'sin-list 180320_update'!$B$2:$S$835,9,FALSE)="",NA(),VLOOKUP($C109,'sin-list 180320_update'!$B$2:$S$835,9,FALSE)))</f>
        <v>#N/A</v>
      </c>
      <c r="N109" s="76" t="e">
        <f>IF($C109="-",IF($A109="-",IF(VLOOKUP($D109,'REACH Bilaga XVII_update'!$A$5:$E$131,4,FALSE)="",NA(),VLOOKUP($D109,'REACH Bilaga XVII_update'!$A$5:$E$131,4,FALSE)),IF(VLOOKUP($A109,'REACH Bilaga XVII_update'!$C$5:$D$131,2,FALSE)="",NA(),VLOOKUP($A109,'REACH Bilaga XVII_update'!$C$5:$D$131,2,FALSE))),IF(VLOOKUP($C109,'REACH Bilaga XVII_update'!$B$5:$D$131,3,FALSE)="",NA(),VLOOKUP($C109,'REACH Bilaga XVII_update'!$B$5:$D$131,3,FALSE)))</f>
        <v>#N/A</v>
      </c>
      <c r="O109" s="76" t="e">
        <f>IF($C109="-",IF($A109="-",IF(VLOOKUP($D109,' REACH Bilaga 59_update'!$A$5:$E$210,5,FALSE)="",NA(),VLOOKUP($D109,' REACH Bilaga 59_update'!$A$5:$E$210,5,FALSE)),IF(VLOOKUP($A109,' REACH Bilaga 59_update'!$D$5:$E$210,2,FALSE)="",NA(),VLOOKUP($A109,' REACH Bilaga 59_update'!$D$5:$E$210,2,FALSE))),IF(VLOOKUP($C109,' REACH Bilaga 59_update'!$C$5:$E$210,3,FALSE)="",NA(),VLOOKUP($C109,' REACH Bilaga 59_update'!$C$5:$E$210,3,FALSE)))</f>
        <v>#N/A</v>
      </c>
      <c r="P109" s="76" t="e">
        <f>IF(C109="-",IF(A109="-",IFERROR(VLOOKUP($D109,' REACH Bilaga 59_update'!$A$5:$F$210,MATCH(Sammanfattning!P$1,' REACH Bilaga 59_update'!$A$4:$F$4,0),FALSE),VLOOKUP($D109,'REACH Bilaga XIV_update'!$A$4:$H$110,MATCH(Sammanfattning!P$1,'REACH Bilaga XIV_update'!$A$4:$H$4,0),FALSE)),IFERROR(VLOOKUP($A109,' REACH Bilaga 59_update'!$D$5:$F$210,MATCH(Sammanfattning!P$1,' REACH Bilaga 59_update'!$D$4:$F$4,0),FALSE),VLOOKUP($A109,'REACH Bilaga XIV_update'!$D$4:$H$110,MATCH(Sammanfattning!P$1,'REACH Bilaga XIV_update'!$D$4:$H$4,0),FALSE))),IFERROR(VLOOKUP($C109,' REACH Bilaga 59_update'!$C$5:$F$210,MATCH(Sammanfattning!P$1,' REACH Bilaga 59_update'!$C$4:$F$4,0),FALSE),VLOOKUP($C109,'REACH Bilaga XIV_update'!$C$4:$H$110,MATCH(Sammanfattning!P$1,'REACH Bilaga XIV_update'!$C$4:$H$4,0),FALSE)))</f>
        <v>#N/A</v>
      </c>
      <c r="Q109" s="76" t="e">
        <f>IF($C109="-",IF($A109="-",IF(VLOOKUP($D109,'REACH Bilaga XIV_update'!$A$5:$I$110,9,FALSE)="",NA(),VLOOKUP($D109,'REACH Bilaga XIV_update'!$A$5:$I$110,9,FALSE)),IF(VLOOKUP($A109,'REACH Bilaga XIV_update'!$D$5:$I$110,6,FALSE)="",NA(),VLOOKUP($A109,'REACH Bilaga XIV_update'!$D$5:$I$110,6,FALSE))),IF(VLOOKUP($C109,'REACH Bilaga XIV_update'!$C$5:$I$110,7,FALSE)="",NA(),VLOOKUP($C109,'REACH Bilaga XIV_update'!$C$5:$I$110,7,FALSE)))</f>
        <v>#N/A</v>
      </c>
      <c r="R109" s="76" t="e">
        <f>IF($C109="-",IF($A109="-",IF(VLOOKUP($D109,CoRAP_update!$A$5:$O$376,15,FALSE)="",NA(),VLOOKUP($D109,CoRAP_update!$A$5:$O$376,15,FALSE)),IF(VLOOKUP($A109,CoRAP_update!$D$5:$O$376,12,FALSE)="",NA(),VLOOKUP($A109,CoRAP_update!$D$5:$O$376,12,FALSE))),IF(VLOOKUP($C109,CoRAP_update!$C$5:$O$376,13,FALSE)="",NA(),VLOOKUP($C109,CoRAP_update!$C$5:$O$376,13,FALSE)))</f>
        <v>#N/A</v>
      </c>
      <c r="S109" s="144" t="str">
        <f>IF($C109="-",IF($A109="-",VLOOKUP($D109,CoRAP_update!$A$5:$J$376,MATCH(Sammanfattning!S$1,CoRAP_update!$A$4:$J$4,0),FALSE),VLOOKUP($A109,CoRAP_update!$D$5:$J$376,MATCH(Sammanfattning!S$1,CoRAP_update!$D$4:$J$4,0),FALSE)),VLOOKUP($C109,CoRAP_update!$C$5:$J$376,MATCH(Sammanfattning!S$1,CoRAP_update!$C$4:$J$4,0),FALSE))</f>
        <v>Potential endocrine disruptor#Suspected PBT/vPvB#Other hazard based concern#Exposure of environment#Wide dispersive use</v>
      </c>
      <c r="T109" s="76" t="e">
        <f>IF($A109="-",VLOOKUP($D109,EDC_update!$C$2:$F$450,4,FALSE),VLOOKUP($A109,EDC_update!$B$2:$F$450,5,FALSE))</f>
        <v>#N/A</v>
      </c>
      <c r="V109" s="78">
        <f>IF(IFERROR(SEARCH("PBT",P109),99)=99,IF(IFERROR(SEARCH("suspected PBT",S109),99)=99,IF(IFERROR(SEARCH("concluded to be PBT",K109),99)=99,IF(IFERROR(SEARCH("PBT",S109),99)=99,IF(IFERROR(SEARCH("PBT cand",L109),99)=99,IF(IFERROR(SEARCH("PBT",L109),99)=99,IF(IFERROR(SEARCH("persistent, bioackumulative and toxic properties",K109),99)=99,0,Scoring!$E$3),Scoring!$E$3),Scoring!$E$7),Scoring!$E$3),Scoring!$E$5),Scoring!$E$6),Scoring!$E$3)</f>
        <v>0.7</v>
      </c>
      <c r="W109" s="78">
        <f>IF(IFERROR(SEARCH("vPvB",P109),99)=99,IF(IFERROR(SEARCH("suspected pbt/vPvB",S109),99)=99,IF(IFERROR(SEARCH("vPvB",S109),99)=99,IF(IFERROR(SEARCH("concluded to be a vPvB",S109),99)=99,IF(IFERROR(SEARCH("identified as vPvB",K109),99)=99,IF(IFERROR(SEARCH("concluded to be a vPvB",K109),99)=99,IF(IFERROR(SEARCH("concluded to be both pbt and vPvB",S109),99)=99,IF(IFERROR(SEARCH("concluded to be both pbt and vPvB",K109),99)=99,0,Scoring!$E$5),Scoring!$E$5),Scoring!$E$5),Scoring!$E$5),Scoring!$E$5),Scoring!$E$4),Scoring!$E$6),Scoring!$E$4)</f>
        <v>0.7</v>
      </c>
      <c r="X109" s="78">
        <f>IF(IFERROR(SEARCH("H410",N109),99)=99,IF(IFERROR(SEARCH("H410",O109),99)=99,IF(IFERROR(SEARCH("H410",Q109),99)=99,IF(IFERROR(SEARCH("H410",M109),99)=99,IF(IFERROR(SEARCH("H410",R109),99)=99,IF(IFERROR(SEARCH("H411",N109),99)=99,IF(IFERROR(SEARCH("H411",O109),99)=99,IF(IFERROR(SEARCH("H411",Q109),99)=99,IF(IFERROR(SEARCH("H411",M109),99)=99,IF(IFERROR(SEARCH("H411",R109),99)=99,IF(IFERROR(SEARCH("H413",N109),99)=99,IF(IFERROR(SEARCH("H413",O109),99)=99,IF(IFERROR(SEARCH("H413",Q109),99)=99,IF(IFERROR(SEARCH("H413",M109),99)=99,IF(IFERROR(SEARCH("H413",R109),99)=99,IF(IFERROR(SEARCH("H412",N109),99)=99,IF(IFERROR(SEARCH("H412",O109),99)=99,IF(IFERROR(SEARCH("H412",Q109),99)=99,IF(IFERROR(SEARCH("H412",M109),99)=99,IF(IFERROR(SEARCH("H412",R109),99)=99,0,Scoring!$E$2),Scoring!$E$2),Scoring!$E$2),Scoring!$E$2),Scoring!$E$2),Scoring!$E$2),Scoring!$E$2),Scoring!$E$2),Scoring!$E$2),Scoring!$E$2),Scoring!$E$2),Scoring!$E$2),Scoring!$E$2),Scoring!$E$2),Scoring!$E$2),Scoring!$E$2),Scoring!$E$2),Scoring!$E$2),Scoring!$E$2),Scoring!$E$2)</f>
        <v>0</v>
      </c>
      <c r="Y109" s="78">
        <f>IF(IFERROR(SEARCH("CMR",K109),99)=99,IF(IFERROR(SEARCH("Suspected CMR",S109),99)=99,IF(IFERROR(SEARCH("CMR",S109),99)=99,0,Scoring!$E$8),Scoring!$E$9),Scoring!$E$8)</f>
        <v>0</v>
      </c>
      <c r="Z109" s="78">
        <f>IF(IFERROR(SEARCH("H350",N109),99)=99,IF(IFERROR(SEARCH("H350",O109),99)=99,IF(IFERROR(SEARCH("H350",Q109),99)=99,IF(IFERROR(SEARCH("H350",M109),99)=99,IF(IFERROR(SEARCH("H350",R109),99)=99,IF(IFERROR(SEARCH("H351",N109),99)=99,IF(IFERROR(SEARCH("H351",O109),99)=99,IF(IFERROR(SEARCH("H351",Q109),99)=99,IF(IFERROR(SEARCH("H351",M109),99)=99,IF(IFERROR(SEARCH("H351",R109),99)=99,IF(IFERROR(SEARCH("carcinogenic",P109),99)=99,IF(IFERROR(SEARCH("suspected carcinogenic",S109),99)=99,0,Scoring!$E$12),Scoring!$E$11),Scoring!$E$10),Scoring!$E$10),Scoring!$E$10),Scoring!$E$10),Scoring!$E$10),Scoring!$E$10),Scoring!$E$10),Scoring!$E$10),Scoring!$E$10),Scoring!$E$10)</f>
        <v>0</v>
      </c>
      <c r="AA109" s="78">
        <f>IF(IFERROR(SEARCH("H340",N109),99)=99,IF(IFERROR(SEARCH("H340",O109),99)=99,IF(IFERROR(SEARCH("H340",Q109),99)=99,IF(IFERROR(SEARCH("H340",M109),99)=99,IF(IFERROR(SEARCH("H340",R109),99)=99,IF(IFERROR(SEARCH("H341",N109),99)=99,IF(IFERROR(SEARCH("H341",O109),99)=99,IF(IFERROR(SEARCH("H341",Q109),99)=99,IF(IFERROR(SEARCH("H341",M109),99)=99,IF(IFERROR(SEARCH("H341",R109),99)=99,IF(IFERROR(SEARCH("mutagenic",P109),99)=99,IF(IFERROR(SEARCH("suspected mutagenic",S109),99)=99,0,Scoring!$E$15),Scoring!$E$14),Scoring!$E$13),Scoring!$E$13),Scoring!$E$13),Scoring!$E$13),Scoring!$E$13),Scoring!$E$13),Scoring!$E$13),Scoring!$E$13),Scoring!$E$13),Scoring!$E$13)</f>
        <v>0</v>
      </c>
      <c r="AB109" s="78">
        <f>IF(IFERROR(SEARCH("H360",N109),99)=99,IF(IFERROR(SEARCH("H360",O109),99)=99,IF(IFERROR(SEARCH("H360",Q109),99)=99,IF(IFERROR(SEARCH("H360",M109),99)=99,IF(IFERROR(SEARCH("H360",R109),99)=99,IF(IFERROR(SEARCH("H361",N109),99)=99,IF(IFERROR(SEARCH("H361",O109),99)=99,IF(IFERROR(SEARCH("H361",Q109),99)=99,IF(IFERROR(SEARCH("H361",M109),99)=99,IF(IFERROR(SEARCH("H361",R109),99)=99,IF(IFERROR(SEARCH("reproduction",P109),99)=99,IF(IFERROR(SEARCH("suspected reprotoxic",S109),99)=99,IF(IFERROR(SEARCH("reprotoxic",S109),99)=99,IF(IFERROR(SEARCH("reprotoxic",K109),99)=99,0,Scoring!$E$18),Scoring!$E$18),Scoring!$E$19),Scoring!$E$17),Scoring!$E$16),Scoring!$E$16),Scoring!$E$16),Scoring!$E$16),Scoring!$E$16),Scoring!$E$16),Scoring!$E$16),Scoring!$E$16),Scoring!$E$16),Scoring!$E$16)</f>
        <v>0</v>
      </c>
      <c r="AC109" s="78">
        <f>IF(IFERROR(SEARCH("57f",L109),99)=99,IF(IFERROR(SEARCH("57(f)",P109),99)=99,0,Scoring!$E$20),Scoring!$E$20)</f>
        <v>0</v>
      </c>
      <c r="AD109" s="78">
        <f>IF(IFERROR(SEARCH("CAT1",T109),99)=99,IF(IFERROR(SEARCH("CAT2",T109),99)=99,IF(IFERROR(SEARCH("CAT3",T109),99)=99,IF(IFERROR(SEARCH("concluded to be endocrine",K109),99)=99,IF(IFERROR(SEARCH("categorised as endocrine",K109),99)=99,IF(IFERROR(SEARCH("endocrine disrupting",P109),99)=99,IF(IFERROR(SEARCH("endocrine disrupting",K109),99)=99,IF(IFERROR(SEARCH("suspected endocrine",S109),99)=99,IF(IFERROR(SEARCH("potential endocrine",S109),99)=99,0,Scoring!$E$25),Scoring!$E$25),Scoring!$E$24),Scoring!$E$24),Scoring!$E$24),Scoring!$E$24),Scoring!$E$23),Scoring!$E$22),Scoring!$E$21)</f>
        <v>0.5</v>
      </c>
      <c r="AE109" s="78">
        <f>IF(IFERROR(SEARCH("suspected sensitiser",S109),99)=99,IF(IFERROR(SEARCH("sensitiser",S109),99)=99,IF(IFERROR(SEARCH("other hazard based concern",S109),99)=99,0,Scoring!$E$28),Scoring!$E$26),Scoring!$E$27)</f>
        <v>0.4</v>
      </c>
      <c r="AF109" s="78">
        <f>IF(IFERROR(M109,1)=1,IF(IFERROR(N109,1)=1,IF(IFERROR(O109,1)=1,IF(IFERROR(Q109,1)=1,IF(IFERROR(R109,1)=1,IF(IFERROR(T109,1)=1,IF(IFERROR(K109,1)=1,IF(IFERROR(P109,1)=1,IF(IFERROR(S109,1)=1,Scoring!$E$29,0),0),0),0),0),0),0),0),0)</f>
        <v>0</v>
      </c>
      <c r="AG109" s="78">
        <f t="shared" si="13"/>
        <v>2.2999999999999998</v>
      </c>
      <c r="AI109" s="93"/>
      <c r="AJ109" s="94"/>
      <c r="AK109" s="76"/>
      <c r="AL109" s="75"/>
      <c r="AN109" s="79"/>
      <c r="AO109" s="79"/>
      <c r="AP109" s="79"/>
      <c r="AQ109" s="79"/>
      <c r="AR109" s="79"/>
      <c r="AS109" s="78"/>
      <c r="AU109" s="79">
        <f>IF(IFERROR(F109,99)=99,IF(IFERROR(G109,99)=99,IF(IFERROR(H109,99)=99,IF(IFERROR(I109,99)=99,IF(IFERROR(E109,99)=99,IF(IFERROR(J109,99)=99,0,Scoring!$B$7),Scoring!$B$3),Scoring!$B$2),Scoring!$B$6),Scoring!$B$5),Scoring!$B$4)</f>
        <v>0.5</v>
      </c>
      <c r="AV109" s="78">
        <f t="shared" si="14"/>
        <v>1.1499999999999999</v>
      </c>
      <c r="AW109" s="78"/>
      <c r="AX109" s="66"/>
      <c r="AY109" s="78"/>
      <c r="AZ109" s="76"/>
      <c r="BA109" s="76"/>
      <c r="BB109" s="76"/>
    </row>
    <row r="110" spans="1:54" x14ac:dyDescent="0.25">
      <c r="A110" s="77" t="s">
        <v>5271</v>
      </c>
      <c r="B110" s="76" t="str">
        <f t="shared" si="19"/>
        <v>247-426-5</v>
      </c>
      <c r="C110" s="77" t="s">
        <v>1075</v>
      </c>
      <c r="D110" s="77" t="s">
        <v>1076</v>
      </c>
      <c r="E110" s="76" t="str">
        <f>IF(C110="-",IF(A110="-",VLOOKUP(D110,'sin-list 180320_update'!$C$2:$C$835,1,FALSE),VLOOKUP(A110,'sin-list 180320_update'!$A$2:$A$835,1,FALSE)),VLOOKUP(C110,'sin-list 180320_update'!$B$2:$B$835,1,FALSE))</f>
        <v>247-426-5</v>
      </c>
      <c r="F110" s="76" t="e">
        <f>IF($C110="-",IF($A110="-",VLOOKUP($D110,'REACH Bilaga XVII_update'!$A$5:$A$131,1,FALSE),VLOOKUP($A110,'REACH Bilaga XVII_update'!$C$5:$C$131,1,FALSE)),VLOOKUP($C110,'REACH Bilaga XVII_update'!$B$5:$B$131,1,FALSE))</f>
        <v>#N/A</v>
      </c>
      <c r="G110" s="76" t="e">
        <f>IF($C110="-",IF($A110="-",VLOOKUP($D110,' REACH Bilaga 59_update'!$A$5:$A$210,1,FALSE),VLOOKUP($A110,' REACH Bilaga 59_update'!$D$5:$D$210,1,FALSE)),VLOOKUP($C110,' REACH Bilaga 59_update'!$C$5:$C$210,1,FALSE))</f>
        <v>#N/A</v>
      </c>
      <c r="H110" s="76" t="e">
        <f>IF($C110="-",IF($A110="-",VLOOKUP($D110,'REACH Bilaga XIV_update'!$A$5:$A$110,1,FALSE),VLOOKUP($A110,'REACH Bilaga XIV_update'!$D$5:$D$110,1,FALSE)),VLOOKUP($C110,'REACH Bilaga XIV_update'!$C$5:$C$110,1,FALSE))</f>
        <v>#N/A</v>
      </c>
      <c r="I110" s="76" t="str">
        <f>IF($C110="-",IF($A110="-",VLOOKUP($D110,CoRAP_update!$A$5:$A$376,1,FALSE),VLOOKUP($A110,CoRAP_update!$D$5:$D$376,1,FALSE)),VLOOKUP($C110,CoRAP_update!$C$5:$C$376,1,FALSE))</f>
        <v>247-426-5</v>
      </c>
      <c r="J110" s="76" t="e">
        <f>IF($C110="-",IF($A110="-",VLOOKUP($D110,EDC_update!$C$2:$C$450,1,FALSE),VLOOKUP($A110,EDC_update!$B$2:$B$450,1,FALSE)),VLOOKUP($C110,EDC_update!$L$2:$L$450,1,FALSE))</f>
        <v>#N/A</v>
      </c>
      <c r="K110" s="76" t="str">
        <f>IF($C110="-",IF($A110="-",IF(VLOOKUP($D110,'sin-list 180320_update'!$C$2:$S$835,3,FALSE)="",NA(),VLOOKUP($D110,'sin-list 180320_update'!$C$2:$S$835,3,FALSE)),IF(VLOOKUP($A110,'sin-list 180320_update'!$A$2:$S$835,5,FALSE)="",NA(),VLOOKUP($A110,'sin-list 180320_update'!$A$2:$S$835,5,FALSE))),IF(VLOOKUP($C110,'sin-list 180320_update'!$B$2:$S$835,4,FALSE)="",NA(),VLOOKUP($C110,'sin-list 180320_update'!$B$2:$S$835,4,FALSE)))</f>
        <v>This substance has persistent, bioackumulative and toxic properties.It has been found in mammals, fish, bivalves and crustaceans. Both empirical and modelled data show PBT properties of this substance.</v>
      </c>
      <c r="L110" s="76" t="str">
        <f>IF($C110="-",IF($A110="-",VLOOKUP($D110,'sin-list 180320_update'!$C$2:$S$835,6,FALSE),VLOOKUP($A110,'sin-list 180320_update'!$A$2:$S$835,8,FALSE)),VLOOKUP($C110,'sin-list 180320_update'!$B$2:$S$835,7,FALSE))</f>
        <v>Official classification missing</v>
      </c>
      <c r="M110" s="76" t="e">
        <f>IF($C110="-",IF($A110="-",IF(VLOOKUP($D110,'sin-list 180320_update'!$C$2:$S$835,8,FALSE)="",NA(),VLOOKUP($D110,'sin-list 180320_update'!$C$2:$S$835,8,FALSE)),IF(VLOOKUP($A110,'sin-list 180320_update'!$A$2:$S$835,10,FALSE)="",NA(),VLOOKUP($A110,'sin-list 180320_update'!$A$2:$S$835,10,FALSE))),IF(VLOOKUP($C110,'sin-list 180320_update'!$B$2:$S$835,9,FALSE)="",NA(),VLOOKUP($C110,'sin-list 180320_update'!$B$2:$S$835,9,FALSE)))</f>
        <v>#N/A</v>
      </c>
      <c r="N110" s="76" t="e">
        <f>IF($C110="-",IF($A110="-",IF(VLOOKUP($D110,'REACH Bilaga XVII_update'!$A$5:$E$131,4,FALSE)="",NA(),VLOOKUP($D110,'REACH Bilaga XVII_update'!$A$5:$E$131,4,FALSE)),IF(VLOOKUP($A110,'REACH Bilaga XVII_update'!$C$5:$D$131,2,FALSE)="",NA(),VLOOKUP($A110,'REACH Bilaga XVII_update'!$C$5:$D$131,2,FALSE))),IF(VLOOKUP($C110,'REACH Bilaga XVII_update'!$B$5:$D$131,3,FALSE)="",NA(),VLOOKUP($C110,'REACH Bilaga XVII_update'!$B$5:$D$131,3,FALSE)))</f>
        <v>#N/A</v>
      </c>
      <c r="O110" s="76" t="e">
        <f>IF($C110="-",IF($A110="-",IF(VLOOKUP($D110,' REACH Bilaga 59_update'!$A$5:$E$210,5,FALSE)="",NA(),VLOOKUP($D110,' REACH Bilaga 59_update'!$A$5:$E$210,5,FALSE)),IF(VLOOKUP($A110,' REACH Bilaga 59_update'!$D$5:$E$210,2,FALSE)="",NA(),VLOOKUP($A110,' REACH Bilaga 59_update'!$D$5:$E$210,2,FALSE))),IF(VLOOKUP($C110,' REACH Bilaga 59_update'!$C$5:$E$210,3,FALSE)="",NA(),VLOOKUP($C110,' REACH Bilaga 59_update'!$C$5:$E$210,3,FALSE)))</f>
        <v>#N/A</v>
      </c>
      <c r="P110" s="76" t="e">
        <f>IF(C110="-",IF(A110="-",IFERROR(VLOOKUP($D110,' REACH Bilaga 59_update'!$A$5:$F$210,MATCH(Sammanfattning!P$1,' REACH Bilaga 59_update'!$A$4:$F$4,0),FALSE),VLOOKUP($D110,'REACH Bilaga XIV_update'!$A$4:$H$110,MATCH(Sammanfattning!P$1,'REACH Bilaga XIV_update'!$A$4:$H$4,0),FALSE)),IFERROR(VLOOKUP($A110,' REACH Bilaga 59_update'!$D$5:$F$210,MATCH(Sammanfattning!P$1,' REACH Bilaga 59_update'!$D$4:$F$4,0),FALSE),VLOOKUP($A110,'REACH Bilaga XIV_update'!$D$4:$H$110,MATCH(Sammanfattning!P$1,'REACH Bilaga XIV_update'!$D$4:$H$4,0),FALSE))),IFERROR(VLOOKUP($C110,' REACH Bilaga 59_update'!$C$5:$F$210,MATCH(Sammanfattning!P$1,' REACH Bilaga 59_update'!$C$4:$F$4,0),FALSE),VLOOKUP($C110,'REACH Bilaga XIV_update'!$C$4:$H$110,MATCH(Sammanfattning!P$1,'REACH Bilaga XIV_update'!$C$4:$H$4,0),FALSE)))</f>
        <v>#N/A</v>
      </c>
      <c r="Q110" s="76" t="e">
        <f>IF($C110="-",IF($A110="-",IF(VLOOKUP($D110,'REACH Bilaga XIV_update'!$A$5:$I$110,9,FALSE)="",NA(),VLOOKUP($D110,'REACH Bilaga XIV_update'!$A$5:$I$110,9,FALSE)),IF(VLOOKUP($A110,'REACH Bilaga XIV_update'!$D$5:$I$110,6,FALSE)="",NA(),VLOOKUP($A110,'REACH Bilaga XIV_update'!$D$5:$I$110,6,FALSE))),IF(VLOOKUP($C110,'REACH Bilaga XIV_update'!$C$5:$I$110,7,FALSE)="",NA(),VLOOKUP($C110,'REACH Bilaga XIV_update'!$C$5:$I$110,7,FALSE)))</f>
        <v>#N/A</v>
      </c>
      <c r="R110" s="76" t="e">
        <f>IF($C110="-",IF($A110="-",IF(VLOOKUP($D110,CoRAP_update!$A$5:$O$376,15,FALSE)="",NA(),VLOOKUP($D110,CoRAP_update!$A$5:$O$376,15,FALSE)),IF(VLOOKUP($A110,CoRAP_update!$D$5:$O$376,12,FALSE)="",NA(),VLOOKUP($A110,CoRAP_update!$D$5:$O$376,12,FALSE))),IF(VLOOKUP($C110,CoRAP_update!$C$5:$O$376,13,FALSE)="",NA(),VLOOKUP($C110,CoRAP_update!$C$5:$O$376,13,FALSE)))</f>
        <v>#N/A</v>
      </c>
      <c r="S110" s="144" t="str">
        <f>IF($C110="-",IF($A110="-",VLOOKUP($D110,CoRAP_update!$A$5:$J$376,MATCH(Sammanfattning!S$1,CoRAP_update!$A$4:$J$4,0),FALSE),VLOOKUP($A110,CoRAP_update!$D$5:$J$376,MATCH(Sammanfattning!S$1,CoRAP_update!$D$4:$J$4,0),FALSE)),VLOOKUP($C110,CoRAP_update!$C$5:$J$376,MATCH(Sammanfattning!S$1,CoRAP_update!$C$4:$J$4,0),FALSE))</f>
        <v>Potential endocrine disruptor#Suspected PBT/vPvB#Other hazard based concern#Exposure of environment#Wide dispersive use</v>
      </c>
      <c r="T110" s="76" t="e">
        <f>IF($A110="-",VLOOKUP($D110,EDC_update!$C$2:$F$450,4,FALSE),VLOOKUP($A110,EDC_update!$B$2:$F$450,5,FALSE))</f>
        <v>#N/A</v>
      </c>
      <c r="V110" s="78">
        <f>IF(IFERROR(SEARCH("PBT",P110),99)=99,IF(IFERROR(SEARCH("suspected PBT",S110),99)=99,IF(IFERROR(SEARCH("concluded to be PBT",K110),99)=99,IF(IFERROR(SEARCH("PBT",S110),99)=99,IF(IFERROR(SEARCH("PBT cand",L110),99)=99,IF(IFERROR(SEARCH("PBT",L110),99)=99,IF(IFERROR(SEARCH("persistent, bioackumulative and toxic properties",K110),99)=99,0,Scoring!$E$3),Scoring!$E$3),Scoring!$E$7),Scoring!$E$3),Scoring!$E$5),Scoring!$E$6),Scoring!$E$3)</f>
        <v>0.7</v>
      </c>
      <c r="W110" s="78">
        <f>IF(IFERROR(SEARCH("vPvB",P110),99)=99,IF(IFERROR(SEARCH("suspected pbt/vPvB",S110),99)=99,IF(IFERROR(SEARCH("vPvB",S110),99)=99,IF(IFERROR(SEARCH("concluded to be a vPvB",S110),99)=99,IF(IFERROR(SEARCH("identified as vPvB",K110),99)=99,IF(IFERROR(SEARCH("concluded to be a vPvB",K110),99)=99,IF(IFERROR(SEARCH("concluded to be both pbt and vPvB",S110),99)=99,IF(IFERROR(SEARCH("concluded to be both pbt and vPvB",K110),99)=99,0,Scoring!$E$5),Scoring!$E$5),Scoring!$E$5),Scoring!$E$5),Scoring!$E$5),Scoring!$E$4),Scoring!$E$6),Scoring!$E$4)</f>
        <v>0.7</v>
      </c>
      <c r="X110" s="78">
        <f>IF(IFERROR(SEARCH("H410",N110),99)=99,IF(IFERROR(SEARCH("H410",O110),99)=99,IF(IFERROR(SEARCH("H410",Q110),99)=99,IF(IFERROR(SEARCH("H410",M110),99)=99,IF(IFERROR(SEARCH("H410",R110),99)=99,IF(IFERROR(SEARCH("H411",N110),99)=99,IF(IFERROR(SEARCH("H411",O110),99)=99,IF(IFERROR(SEARCH("H411",Q110),99)=99,IF(IFERROR(SEARCH("H411",M110),99)=99,IF(IFERROR(SEARCH("H411",R110),99)=99,IF(IFERROR(SEARCH("H413",N110),99)=99,IF(IFERROR(SEARCH("H413",O110),99)=99,IF(IFERROR(SEARCH("H413",Q110),99)=99,IF(IFERROR(SEARCH("H413",M110),99)=99,IF(IFERROR(SEARCH("H413",R110),99)=99,IF(IFERROR(SEARCH("H412",N110),99)=99,IF(IFERROR(SEARCH("H412",O110),99)=99,IF(IFERROR(SEARCH("H412",Q110),99)=99,IF(IFERROR(SEARCH("H412",M110),99)=99,IF(IFERROR(SEARCH("H412",R110),99)=99,0,Scoring!$E$2),Scoring!$E$2),Scoring!$E$2),Scoring!$E$2),Scoring!$E$2),Scoring!$E$2),Scoring!$E$2),Scoring!$E$2),Scoring!$E$2),Scoring!$E$2),Scoring!$E$2),Scoring!$E$2),Scoring!$E$2),Scoring!$E$2),Scoring!$E$2),Scoring!$E$2),Scoring!$E$2),Scoring!$E$2),Scoring!$E$2),Scoring!$E$2)</f>
        <v>0</v>
      </c>
      <c r="Y110" s="78">
        <f>IF(IFERROR(SEARCH("CMR",K110),99)=99,IF(IFERROR(SEARCH("Suspected CMR",S110),99)=99,IF(IFERROR(SEARCH("CMR",S110),99)=99,0,Scoring!$E$8),Scoring!$E$9),Scoring!$E$8)</f>
        <v>0</v>
      </c>
      <c r="Z110" s="78">
        <f>IF(IFERROR(SEARCH("H350",N110),99)=99,IF(IFERROR(SEARCH("H350",O110),99)=99,IF(IFERROR(SEARCH("H350",Q110),99)=99,IF(IFERROR(SEARCH("H350",M110),99)=99,IF(IFERROR(SEARCH("H350",R110),99)=99,IF(IFERROR(SEARCH("H351",N110),99)=99,IF(IFERROR(SEARCH("H351",O110),99)=99,IF(IFERROR(SEARCH("H351",Q110),99)=99,IF(IFERROR(SEARCH("H351",M110),99)=99,IF(IFERROR(SEARCH("H351",R110),99)=99,IF(IFERROR(SEARCH("carcinogenic",P110),99)=99,IF(IFERROR(SEARCH("suspected carcinogenic",S110),99)=99,0,Scoring!$E$12),Scoring!$E$11),Scoring!$E$10),Scoring!$E$10),Scoring!$E$10),Scoring!$E$10),Scoring!$E$10),Scoring!$E$10),Scoring!$E$10),Scoring!$E$10),Scoring!$E$10),Scoring!$E$10)</f>
        <v>0</v>
      </c>
      <c r="AA110" s="78">
        <f>IF(IFERROR(SEARCH("H340",N110),99)=99,IF(IFERROR(SEARCH("H340",O110),99)=99,IF(IFERROR(SEARCH("H340",Q110),99)=99,IF(IFERROR(SEARCH("H340",M110),99)=99,IF(IFERROR(SEARCH("H340",R110),99)=99,IF(IFERROR(SEARCH("H341",N110),99)=99,IF(IFERROR(SEARCH("H341",O110),99)=99,IF(IFERROR(SEARCH("H341",Q110),99)=99,IF(IFERROR(SEARCH("H341",M110),99)=99,IF(IFERROR(SEARCH("H341",R110),99)=99,IF(IFERROR(SEARCH("mutagenic",P110),99)=99,IF(IFERROR(SEARCH("suspected mutagenic",S110),99)=99,0,Scoring!$E$15),Scoring!$E$14),Scoring!$E$13),Scoring!$E$13),Scoring!$E$13),Scoring!$E$13),Scoring!$E$13),Scoring!$E$13),Scoring!$E$13),Scoring!$E$13),Scoring!$E$13),Scoring!$E$13)</f>
        <v>0</v>
      </c>
      <c r="AB110" s="78">
        <f>IF(IFERROR(SEARCH("H360",N110),99)=99,IF(IFERROR(SEARCH("H360",O110),99)=99,IF(IFERROR(SEARCH("H360",Q110),99)=99,IF(IFERROR(SEARCH("H360",M110),99)=99,IF(IFERROR(SEARCH("H360",R110),99)=99,IF(IFERROR(SEARCH("H361",N110),99)=99,IF(IFERROR(SEARCH("H361",O110),99)=99,IF(IFERROR(SEARCH("H361",Q110),99)=99,IF(IFERROR(SEARCH("H361",M110),99)=99,IF(IFERROR(SEARCH("H361",R110),99)=99,IF(IFERROR(SEARCH("reproduction",P110),99)=99,IF(IFERROR(SEARCH("suspected reprotoxic",S110),99)=99,IF(IFERROR(SEARCH("reprotoxic",S110),99)=99,IF(IFERROR(SEARCH("reprotoxic",K110),99)=99,0,Scoring!$E$18),Scoring!$E$18),Scoring!$E$19),Scoring!$E$17),Scoring!$E$16),Scoring!$E$16),Scoring!$E$16),Scoring!$E$16),Scoring!$E$16),Scoring!$E$16),Scoring!$E$16),Scoring!$E$16),Scoring!$E$16),Scoring!$E$16)</f>
        <v>0</v>
      </c>
      <c r="AC110" s="78">
        <f>IF(IFERROR(SEARCH("57f",L110),99)=99,IF(IFERROR(SEARCH("57(f)",P110),99)=99,0,Scoring!$E$20),Scoring!$E$20)</f>
        <v>0</v>
      </c>
      <c r="AD110" s="78">
        <f>IF(IFERROR(SEARCH("CAT1",T110),99)=99,IF(IFERROR(SEARCH("CAT2",T110),99)=99,IF(IFERROR(SEARCH("CAT3",T110),99)=99,IF(IFERROR(SEARCH("concluded to be endocrine",K110),99)=99,IF(IFERROR(SEARCH("categorised as endocrine",K110),99)=99,IF(IFERROR(SEARCH("endocrine disrupting",P110),99)=99,IF(IFERROR(SEARCH("endocrine disrupting",K110),99)=99,IF(IFERROR(SEARCH("suspected endocrine",S110),99)=99,IF(IFERROR(SEARCH("potential endocrine",S110),99)=99,0,Scoring!$E$25),Scoring!$E$25),Scoring!$E$24),Scoring!$E$24),Scoring!$E$24),Scoring!$E$24),Scoring!$E$23),Scoring!$E$22),Scoring!$E$21)</f>
        <v>0.5</v>
      </c>
      <c r="AE110" s="78">
        <f>IF(IFERROR(SEARCH("suspected sensitiser",S110),99)=99,IF(IFERROR(SEARCH("sensitiser",S110),99)=99,IF(IFERROR(SEARCH("other hazard based concern",S110),99)=99,0,Scoring!$E$28),Scoring!$E$26),Scoring!$E$27)</f>
        <v>0.4</v>
      </c>
      <c r="AF110" s="78">
        <f>IF(IFERROR(M110,1)=1,IF(IFERROR(N110,1)=1,IF(IFERROR(O110,1)=1,IF(IFERROR(Q110,1)=1,IF(IFERROR(R110,1)=1,IF(IFERROR(T110,1)=1,IF(IFERROR(K110,1)=1,IF(IFERROR(P110,1)=1,IF(IFERROR(S110,1)=1,Scoring!$E$29,0),0),0),0),0),0),0),0),0)</f>
        <v>0</v>
      </c>
      <c r="AG110" s="78">
        <f t="shared" si="13"/>
        <v>2.2999999999999998</v>
      </c>
      <c r="AI110" s="93"/>
      <c r="AJ110" s="94"/>
      <c r="AK110" s="76"/>
      <c r="AL110" s="75"/>
      <c r="AN110" s="79"/>
      <c r="AO110" s="79"/>
      <c r="AP110" s="79"/>
      <c r="AQ110" s="79"/>
      <c r="AR110" s="79"/>
      <c r="AS110" s="78"/>
      <c r="AU110" s="79">
        <f>IF(IFERROR(F110,99)=99,IF(IFERROR(G110,99)=99,IF(IFERROR(H110,99)=99,IF(IFERROR(I110,99)=99,IF(IFERROR(E110,99)=99,IF(IFERROR(J110,99)=99,0,Scoring!$B$7),Scoring!$B$3),Scoring!$B$2),Scoring!$B$6),Scoring!$B$5),Scoring!$B$4)</f>
        <v>0.5</v>
      </c>
      <c r="AV110" s="78">
        <f t="shared" si="14"/>
        <v>1.1499999999999999</v>
      </c>
      <c r="AW110" s="78"/>
      <c r="AX110" s="66"/>
      <c r="AY110" s="78"/>
      <c r="AZ110" s="76"/>
      <c r="BA110" s="76"/>
      <c r="BB110" s="76"/>
    </row>
    <row r="111" spans="1:54" x14ac:dyDescent="0.25">
      <c r="A111" s="77" t="s">
        <v>4456</v>
      </c>
      <c r="B111" s="76" t="str">
        <f t="shared" si="19"/>
        <v>202-773-1</v>
      </c>
      <c r="C111" s="77" t="s">
        <v>4455</v>
      </c>
      <c r="D111" s="83" t="s">
        <v>4454</v>
      </c>
      <c r="E111" s="76" t="e">
        <f>IF(C111="-",IF(A111="-",VLOOKUP(D111,'sin-list 180320_update'!$C$2:$C$835,1,FALSE),VLOOKUP(A111,'sin-list 180320_update'!$A$2:$A$835,1,FALSE)),VLOOKUP(C111,'sin-list 180320_update'!$B$2:$B$835,1,FALSE))</f>
        <v>#N/A</v>
      </c>
      <c r="F111" s="76" t="e">
        <f>IF($C111="-",IF($A111="-",VLOOKUP($D111,'REACH Bilaga XVII_update'!$A$5:$A$131,1,FALSE),VLOOKUP($A111,'REACH Bilaga XVII_update'!$C$5:$C$131,1,FALSE)),VLOOKUP($C111,'REACH Bilaga XVII_update'!$B$5:$B$131,1,FALSE))</f>
        <v>#N/A</v>
      </c>
      <c r="G111" s="76" t="e">
        <f>IF($C111="-",IF($A111="-",VLOOKUP($D111,' REACH Bilaga 59_update'!$A$5:$A$210,1,FALSE),VLOOKUP($A111,' REACH Bilaga 59_update'!$D$5:$D$210,1,FALSE)),VLOOKUP($C111,' REACH Bilaga 59_update'!$C$5:$C$210,1,FALSE))</f>
        <v>#N/A</v>
      </c>
      <c r="H111" s="76" t="e">
        <f>IF($C111="-",IF($A111="-",VLOOKUP($D111,'REACH Bilaga XIV_update'!$A$5:$A$110,1,FALSE),VLOOKUP($A111,'REACH Bilaga XIV_update'!$D$5:$D$110,1,FALSE)),VLOOKUP($C111,'REACH Bilaga XIV_update'!$C$5:$C$110,1,FALSE))</f>
        <v>#N/A</v>
      </c>
      <c r="I111" s="76" t="str">
        <f>IF($C111="-",IF($A111="-",VLOOKUP($D111,CoRAP_update!$A$5:$A$376,1,FALSE),VLOOKUP($A111,CoRAP_update!$D$5:$D$376,1,FALSE)),VLOOKUP($C111,CoRAP_update!$C$5:$C$376,1,FALSE))</f>
        <v>202-773-1</v>
      </c>
      <c r="J111" s="76" t="e">
        <f>IF($C111="-",IF($A111="-",VLOOKUP($D111,EDC_update!$C$2:$C$450,1,FALSE),VLOOKUP($A111,EDC_update!$B$2:$B$450,1,FALSE)),VLOOKUP($C111,EDC_update!$L$2:$L$450,1,FALSE))</f>
        <v>#N/A</v>
      </c>
      <c r="K111" s="76" t="e">
        <f>IF($C111="-",IF($A111="-",IF(VLOOKUP($D111,'sin-list 180320_update'!$C$2:$S$835,3,FALSE)="",NA(),VLOOKUP($D111,'sin-list 180320_update'!$C$2:$S$835,3,FALSE)),IF(VLOOKUP($A111,'sin-list 180320_update'!$A$2:$S$835,5,FALSE)="",NA(),VLOOKUP($A111,'sin-list 180320_update'!$A$2:$S$835,5,FALSE))),IF(VLOOKUP($C111,'sin-list 180320_update'!$B$2:$S$835,4,FALSE)="",NA(),VLOOKUP($C111,'sin-list 180320_update'!$B$2:$S$835,4,FALSE)))</f>
        <v>#N/A</v>
      </c>
      <c r="L111" s="76" t="e">
        <f>IF($C111="-",IF($A111="-",VLOOKUP($D111,'sin-list 180320_update'!$C$2:$S$835,6,FALSE),VLOOKUP($A111,'sin-list 180320_update'!$A$2:$S$835,8,FALSE)),VLOOKUP($C111,'sin-list 180320_update'!$B$2:$S$835,7,FALSE))</f>
        <v>#N/A</v>
      </c>
      <c r="M111" s="76" t="e">
        <f>IF($C111="-",IF($A111="-",IF(VLOOKUP($D111,'sin-list 180320_update'!$C$2:$S$835,8,FALSE)="",NA(),VLOOKUP($D111,'sin-list 180320_update'!$C$2:$S$835,8,FALSE)),IF(VLOOKUP($A111,'sin-list 180320_update'!$A$2:$S$835,10,FALSE)="",NA(),VLOOKUP($A111,'sin-list 180320_update'!$A$2:$S$835,10,FALSE))),IF(VLOOKUP($C111,'sin-list 180320_update'!$B$2:$S$835,9,FALSE)="",NA(),VLOOKUP($C111,'sin-list 180320_update'!$B$2:$S$835,9,FALSE)))</f>
        <v>#N/A</v>
      </c>
      <c r="N111" s="76" t="e">
        <f>IF($C111="-",IF($A111="-",IF(VLOOKUP($D111,'REACH Bilaga XVII_update'!$A$5:$E$131,4,FALSE)="",NA(),VLOOKUP($D111,'REACH Bilaga XVII_update'!$A$5:$E$131,4,FALSE)),IF(VLOOKUP($A111,'REACH Bilaga XVII_update'!$C$5:$D$131,2,FALSE)="",NA(),VLOOKUP($A111,'REACH Bilaga XVII_update'!$C$5:$D$131,2,FALSE))),IF(VLOOKUP($C111,'REACH Bilaga XVII_update'!$B$5:$D$131,3,FALSE)="",NA(),VLOOKUP($C111,'REACH Bilaga XVII_update'!$B$5:$D$131,3,FALSE)))</f>
        <v>#N/A</v>
      </c>
      <c r="O111" s="76" t="e">
        <f>IF($C111="-",IF($A111="-",IF(VLOOKUP($D111,' REACH Bilaga 59_update'!$A$5:$E$210,5,FALSE)="",NA(),VLOOKUP($D111,' REACH Bilaga 59_update'!$A$5:$E$210,5,FALSE)),IF(VLOOKUP($A111,' REACH Bilaga 59_update'!$D$5:$E$210,2,FALSE)="",NA(),VLOOKUP($A111,' REACH Bilaga 59_update'!$D$5:$E$210,2,FALSE))),IF(VLOOKUP($C111,' REACH Bilaga 59_update'!$C$5:$E$210,3,FALSE)="",NA(),VLOOKUP($C111,' REACH Bilaga 59_update'!$C$5:$E$210,3,FALSE)))</f>
        <v>#N/A</v>
      </c>
      <c r="P111" s="76" t="e">
        <f>IF(C111="-",IF(A111="-",IFERROR(VLOOKUP($D111,' REACH Bilaga 59_update'!$A$5:$F$210,MATCH(Sammanfattning!P$1,' REACH Bilaga 59_update'!$A$4:$F$4,0),FALSE),VLOOKUP($D111,'REACH Bilaga XIV_update'!$A$4:$H$110,MATCH(Sammanfattning!P$1,'REACH Bilaga XIV_update'!$A$4:$H$4,0),FALSE)),IFERROR(VLOOKUP($A111,' REACH Bilaga 59_update'!$D$5:$F$210,MATCH(Sammanfattning!P$1,' REACH Bilaga 59_update'!$D$4:$F$4,0),FALSE),VLOOKUP($A111,'REACH Bilaga XIV_update'!$D$4:$H$110,MATCH(Sammanfattning!P$1,'REACH Bilaga XIV_update'!$D$4:$H$4,0),FALSE))),IFERROR(VLOOKUP($C111,' REACH Bilaga 59_update'!$C$5:$F$210,MATCH(Sammanfattning!P$1,' REACH Bilaga 59_update'!$C$4:$F$4,0),FALSE),VLOOKUP($C111,'REACH Bilaga XIV_update'!$C$4:$H$110,MATCH(Sammanfattning!P$1,'REACH Bilaga XIV_update'!$C$4:$H$4,0),FALSE)))</f>
        <v>#N/A</v>
      </c>
      <c r="Q111" s="76" t="e">
        <f>IF($C111="-",IF($A111="-",IF(VLOOKUP($D111,'REACH Bilaga XIV_update'!$A$5:$I$110,9,FALSE)="",NA(),VLOOKUP($D111,'REACH Bilaga XIV_update'!$A$5:$I$110,9,FALSE)),IF(VLOOKUP($A111,'REACH Bilaga XIV_update'!$D$5:$I$110,6,FALSE)="",NA(),VLOOKUP($A111,'REACH Bilaga XIV_update'!$D$5:$I$110,6,FALSE))),IF(VLOOKUP($C111,'REACH Bilaga XIV_update'!$C$5:$I$110,7,FALSE)="",NA(),VLOOKUP($C111,'REACH Bilaga XIV_update'!$C$5:$I$110,7,FALSE)))</f>
        <v>#N/A</v>
      </c>
      <c r="R111" s="76" t="e">
        <f>IF($C111="-",IF($A111="-",IF(VLOOKUP($D111,CoRAP_update!$A$5:$O$376,15,FALSE)="",NA(),VLOOKUP($D111,CoRAP_update!$A$5:$O$376,15,FALSE)),IF(VLOOKUP($A111,CoRAP_update!$D$5:$O$376,12,FALSE)="",NA(),VLOOKUP($A111,CoRAP_update!$D$5:$O$376,12,FALSE))),IF(VLOOKUP($C111,CoRAP_update!$C$5:$O$376,13,FALSE)="",NA(),VLOOKUP($C111,CoRAP_update!$C$5:$O$376,13,FALSE)))</f>
        <v>#N/A</v>
      </c>
      <c r="S111" s="144" t="str">
        <f>IF($C111="-",IF($A111="-",VLOOKUP($D111,CoRAP_update!$A$5:$J$376,MATCH(Sammanfattning!S$1,CoRAP_update!$A$4:$J$4,0),FALSE),VLOOKUP($A111,CoRAP_update!$D$5:$J$376,MATCH(Sammanfattning!S$1,CoRAP_update!$D$4:$J$4,0),FALSE)),VLOOKUP($C111,CoRAP_update!$C$5:$J$376,MATCH(Sammanfattning!S$1,CoRAP_update!$C$4:$J$4,0),FALSE))</f>
        <v>Suspected Reprotoxic#Suspected PBT/vPvB#Exposure of workers</v>
      </c>
      <c r="T111" s="76" t="e">
        <f>IF($A111="-",VLOOKUP($D111,EDC_update!$C$2:$F$450,4,FALSE),VLOOKUP($A111,EDC_update!$B$2:$F$450,5,FALSE))</f>
        <v>#N/A</v>
      </c>
      <c r="V111" s="78">
        <f>IF(IFERROR(SEARCH("PBT",P111),99)=99,IF(IFERROR(SEARCH("suspected PBT",S111),99)=99,IF(IFERROR(SEARCH("concluded to be PBT",K111),99)=99,IF(IFERROR(SEARCH("PBT",S111),99)=99,IF(IFERROR(SEARCH("PBT cand",L111),99)=99,IF(IFERROR(SEARCH("PBT",L111),99)=99,IF(IFERROR(SEARCH("persistent, bioackumulative and toxic properties",K111),99)=99,0,Scoring!$E$3),Scoring!$E$3),Scoring!$E$7),Scoring!$E$3),Scoring!$E$5),Scoring!$E$6),Scoring!$E$3)</f>
        <v>0.7</v>
      </c>
      <c r="W111" s="78">
        <f>IF(IFERROR(SEARCH("vPvB",P111),99)=99,IF(IFERROR(SEARCH("suspected pbt/vPvB",S111),99)=99,IF(IFERROR(SEARCH("vPvB",S111),99)=99,IF(IFERROR(SEARCH("concluded to be a vPvB",S111),99)=99,IF(IFERROR(SEARCH("identified as vPvB",K111),99)=99,IF(IFERROR(SEARCH("concluded to be a vPvB",K111),99)=99,IF(IFERROR(SEARCH("concluded to be both pbt and vPvB",S111),99)=99,IF(IFERROR(SEARCH("concluded to be both pbt and vPvB",K111),99)=99,0,Scoring!$E$5),Scoring!$E$5),Scoring!$E$5),Scoring!$E$5),Scoring!$E$5),Scoring!$E$4),Scoring!$E$6),Scoring!$E$4)</f>
        <v>0.7</v>
      </c>
      <c r="X111" s="78">
        <f>IF(IFERROR(SEARCH("H410",N111),99)=99,IF(IFERROR(SEARCH("H410",O111),99)=99,IF(IFERROR(SEARCH("H410",Q111),99)=99,IF(IFERROR(SEARCH("H410",M111),99)=99,IF(IFERROR(SEARCH("H410",R111),99)=99,IF(IFERROR(SEARCH("H411",N111),99)=99,IF(IFERROR(SEARCH("H411",O111),99)=99,IF(IFERROR(SEARCH("H411",Q111),99)=99,IF(IFERROR(SEARCH("H411",M111),99)=99,IF(IFERROR(SEARCH("H411",R111),99)=99,IF(IFERROR(SEARCH("H413",N111),99)=99,IF(IFERROR(SEARCH("H413",O111),99)=99,IF(IFERROR(SEARCH("H413",Q111),99)=99,IF(IFERROR(SEARCH("H413",M111),99)=99,IF(IFERROR(SEARCH("H413",R111),99)=99,IF(IFERROR(SEARCH("H412",N111),99)=99,IF(IFERROR(SEARCH("H412",O111),99)=99,IF(IFERROR(SEARCH("H412",Q111),99)=99,IF(IFERROR(SEARCH("H412",M111),99)=99,IF(IFERROR(SEARCH("H412",R111),99)=99,0,Scoring!$E$2),Scoring!$E$2),Scoring!$E$2),Scoring!$E$2),Scoring!$E$2),Scoring!$E$2),Scoring!$E$2),Scoring!$E$2),Scoring!$E$2),Scoring!$E$2),Scoring!$E$2),Scoring!$E$2),Scoring!$E$2),Scoring!$E$2),Scoring!$E$2),Scoring!$E$2),Scoring!$E$2),Scoring!$E$2),Scoring!$E$2),Scoring!$E$2)</f>
        <v>0</v>
      </c>
      <c r="Y111" s="78">
        <f>IF(IFERROR(SEARCH("CMR",K111),99)=99,IF(IFERROR(SEARCH("Suspected CMR",S111),99)=99,IF(IFERROR(SEARCH("CMR",S111),99)=99,0,Scoring!$E$8),Scoring!$E$9),Scoring!$E$8)</f>
        <v>0</v>
      </c>
      <c r="Z111" s="78">
        <f>IF(IFERROR(SEARCH("H350",N111),99)=99,IF(IFERROR(SEARCH("H350",O111),99)=99,IF(IFERROR(SEARCH("H350",Q111),99)=99,IF(IFERROR(SEARCH("H350",M111),99)=99,IF(IFERROR(SEARCH("H350",R111),99)=99,IF(IFERROR(SEARCH("H351",N111),99)=99,IF(IFERROR(SEARCH("H351",O111),99)=99,IF(IFERROR(SEARCH("H351",Q111),99)=99,IF(IFERROR(SEARCH("H351",M111),99)=99,IF(IFERROR(SEARCH("H351",R111),99)=99,IF(IFERROR(SEARCH("carcinogenic",P111),99)=99,IF(IFERROR(SEARCH("suspected carcinogenic",S111),99)=99,0,Scoring!$E$12),Scoring!$E$11),Scoring!$E$10),Scoring!$E$10),Scoring!$E$10),Scoring!$E$10),Scoring!$E$10),Scoring!$E$10),Scoring!$E$10),Scoring!$E$10),Scoring!$E$10),Scoring!$E$10)</f>
        <v>0</v>
      </c>
      <c r="AA111" s="78">
        <f>IF(IFERROR(SEARCH("H340",N111),99)=99,IF(IFERROR(SEARCH("H340",O111),99)=99,IF(IFERROR(SEARCH("H340",Q111),99)=99,IF(IFERROR(SEARCH("H340",M111),99)=99,IF(IFERROR(SEARCH("H340",R111),99)=99,IF(IFERROR(SEARCH("H341",N111),99)=99,IF(IFERROR(SEARCH("H341",O111),99)=99,IF(IFERROR(SEARCH("H341",Q111),99)=99,IF(IFERROR(SEARCH("H341",M111),99)=99,IF(IFERROR(SEARCH("H341",R111),99)=99,IF(IFERROR(SEARCH("mutagenic",P111),99)=99,IF(IFERROR(SEARCH("suspected mutagenic",S111),99)=99,0,Scoring!$E$15),Scoring!$E$14),Scoring!$E$13),Scoring!$E$13),Scoring!$E$13),Scoring!$E$13),Scoring!$E$13),Scoring!$E$13),Scoring!$E$13),Scoring!$E$13),Scoring!$E$13),Scoring!$E$13)</f>
        <v>0</v>
      </c>
      <c r="AB111" s="78">
        <f>IF(IFERROR(SEARCH("H360",N111),99)=99,IF(IFERROR(SEARCH("H360",O111),99)=99,IF(IFERROR(SEARCH("H360",Q111),99)=99,IF(IFERROR(SEARCH("H360",M111),99)=99,IF(IFERROR(SEARCH("H360",R111),99)=99,IF(IFERROR(SEARCH("H361",N111),99)=99,IF(IFERROR(SEARCH("H361",O111),99)=99,IF(IFERROR(SEARCH("H361",Q111),99)=99,IF(IFERROR(SEARCH("H361",M111),99)=99,IF(IFERROR(SEARCH("H361",R111),99)=99,IF(IFERROR(SEARCH("reproduction",P111),99)=99,IF(IFERROR(SEARCH("suspected reprotoxic",S111),99)=99,IF(IFERROR(SEARCH("reprotoxic",S111),99)=99,IF(IFERROR(SEARCH("reprotoxic",K111),99)=99,0,Scoring!$E$18),Scoring!$E$18),Scoring!$E$19),Scoring!$E$17),Scoring!$E$16),Scoring!$E$16),Scoring!$E$16),Scoring!$E$16),Scoring!$E$16),Scoring!$E$16),Scoring!$E$16),Scoring!$E$16),Scoring!$E$16),Scoring!$E$16)</f>
        <v>0.7</v>
      </c>
      <c r="AC111" s="78">
        <f>IF(IFERROR(SEARCH("57f",L111),99)=99,IF(IFERROR(SEARCH("57(f)",P111),99)=99,0,Scoring!$E$20),Scoring!$E$20)</f>
        <v>0</v>
      </c>
      <c r="AD111" s="78">
        <f>IF(IFERROR(SEARCH("CAT1",T111),99)=99,IF(IFERROR(SEARCH("CAT2",T111),99)=99,IF(IFERROR(SEARCH("CAT3",T111),99)=99,IF(IFERROR(SEARCH("concluded to be endocrine",K111),99)=99,IF(IFERROR(SEARCH("categorised as endocrine",K111),99)=99,IF(IFERROR(SEARCH("endocrine disrupting",P111),99)=99,IF(IFERROR(SEARCH("endocrine disrupting",K111),99)=99,IF(IFERROR(SEARCH("suspected endocrine",S111),99)=99,IF(IFERROR(SEARCH("potential endocrine",S111),99)=99,0,Scoring!$E$25),Scoring!$E$25),Scoring!$E$24),Scoring!$E$24),Scoring!$E$24),Scoring!$E$24),Scoring!$E$23),Scoring!$E$22),Scoring!$E$21)</f>
        <v>0</v>
      </c>
      <c r="AE111" s="78">
        <f>IF(IFERROR(SEARCH("suspected sensitiser",S111),99)=99,IF(IFERROR(SEARCH("sensitiser",S111),99)=99,IF(IFERROR(SEARCH("other hazard based concern",S111),99)=99,0,Scoring!$E$28),Scoring!$E$26),Scoring!$E$27)</f>
        <v>0</v>
      </c>
      <c r="AF111" s="78">
        <f>IF(IFERROR(M111,1)=1,IF(IFERROR(N111,1)=1,IF(IFERROR(O111,1)=1,IF(IFERROR(Q111,1)=1,IF(IFERROR(R111,1)=1,IF(IFERROR(T111,1)=1,IF(IFERROR(K111,1)=1,IF(IFERROR(P111,1)=1,IF(IFERROR(S111,1)=1,Scoring!$E$29,0),0),0),0),0),0),0),0),0)</f>
        <v>0</v>
      </c>
      <c r="AG111" s="78">
        <f t="shared" si="13"/>
        <v>2.0999999999999996</v>
      </c>
      <c r="AI111" s="93"/>
      <c r="AJ111" s="94"/>
      <c r="AK111" s="76"/>
      <c r="AL111" s="75"/>
      <c r="AN111" s="79"/>
      <c r="AO111" s="79"/>
      <c r="AP111" s="79"/>
      <c r="AQ111" s="79"/>
      <c r="AR111" s="79"/>
      <c r="AS111" s="78"/>
      <c r="AU111" s="79">
        <f>IF(IFERROR(F111,99)=99,IF(IFERROR(G111,99)=99,IF(IFERROR(H111,99)=99,IF(IFERROR(I111,99)=99,IF(IFERROR(E111,99)=99,IF(IFERROR(J111,99)=99,0,Scoring!$B$7),Scoring!$B$3),Scoring!$B$2),Scoring!$B$6),Scoring!$B$5),Scoring!$B$4)</f>
        <v>0.5</v>
      </c>
      <c r="AV111" s="78">
        <f t="shared" si="14"/>
        <v>1.0499999999999998</v>
      </c>
      <c r="AW111" s="78"/>
      <c r="AX111" s="66"/>
      <c r="AY111" s="78"/>
      <c r="AZ111" s="76"/>
      <c r="BA111" s="76"/>
      <c r="BB111" s="76"/>
    </row>
    <row r="112" spans="1:54" x14ac:dyDescent="0.25">
      <c r="A112" s="77" t="s">
        <v>4476</v>
      </c>
      <c r="B112" s="76" t="str">
        <f t="shared" si="19"/>
        <v>202-826-9</v>
      </c>
      <c r="C112" s="77" t="s">
        <v>4475</v>
      </c>
      <c r="D112" s="77" t="s">
        <v>4474</v>
      </c>
      <c r="E112" s="76" t="e">
        <f>IF(C112="-",IF(A112="-",VLOOKUP(D112,'sin-list 180320_update'!$C$2:$C$835,1,FALSE),VLOOKUP(A112,'sin-list 180320_update'!$A$2:$A$835,1,FALSE)),VLOOKUP(C112,'sin-list 180320_update'!$B$2:$B$835,1,FALSE))</f>
        <v>#N/A</v>
      </c>
      <c r="F112" s="76" t="e">
        <f>IF($C112="-",IF($A112="-",VLOOKUP($D112,'REACH Bilaga XVII_update'!$A$5:$A$131,1,FALSE),VLOOKUP($A112,'REACH Bilaga XVII_update'!$C$5:$C$131,1,FALSE)),VLOOKUP($C112,'REACH Bilaga XVII_update'!$B$5:$B$131,1,FALSE))</f>
        <v>#N/A</v>
      </c>
      <c r="G112" s="76" t="e">
        <f>IF($C112="-",IF($A112="-",VLOOKUP($D112,' REACH Bilaga 59_update'!$A$5:$A$210,1,FALSE),VLOOKUP($A112,' REACH Bilaga 59_update'!$D$5:$D$210,1,FALSE)),VLOOKUP($C112,' REACH Bilaga 59_update'!$C$5:$C$210,1,FALSE))</f>
        <v>#N/A</v>
      </c>
      <c r="H112" s="76" t="e">
        <f>IF($C112="-",IF($A112="-",VLOOKUP($D112,'REACH Bilaga XIV_update'!$A$5:$A$110,1,FALSE),VLOOKUP($A112,'REACH Bilaga XIV_update'!$D$5:$D$110,1,FALSE)),VLOOKUP($C112,'REACH Bilaga XIV_update'!$C$5:$C$110,1,FALSE))</f>
        <v>#N/A</v>
      </c>
      <c r="I112" s="76" t="str">
        <f>IF($C112="-",IF($A112="-",VLOOKUP($D112,CoRAP_update!$A$5:$A$376,1,FALSE),VLOOKUP($A112,CoRAP_update!$D$5:$D$376,1,FALSE)),VLOOKUP($C112,CoRAP_update!$C$5:$C$376,1,FALSE))</f>
        <v>202-826-9</v>
      </c>
      <c r="J112" s="76" t="e">
        <f>IF($C112="-",IF($A112="-",VLOOKUP($D112,EDC_update!$C$2:$C$450,1,FALSE),VLOOKUP($A112,EDC_update!$B$2:$B$450,1,FALSE)),VLOOKUP($C112,EDC_update!$L$2:$L$450,1,FALSE))</f>
        <v>#N/A</v>
      </c>
      <c r="K112" s="76" t="e">
        <f>IF($C112="-",IF($A112="-",IF(VLOOKUP($D112,'sin-list 180320_update'!$C$2:$S$835,3,FALSE)="",NA(),VLOOKUP($D112,'sin-list 180320_update'!$C$2:$S$835,3,FALSE)),IF(VLOOKUP($A112,'sin-list 180320_update'!$A$2:$S$835,5,FALSE)="",NA(),VLOOKUP($A112,'sin-list 180320_update'!$A$2:$S$835,5,FALSE))),IF(VLOOKUP($C112,'sin-list 180320_update'!$B$2:$S$835,4,FALSE)="",NA(),VLOOKUP($C112,'sin-list 180320_update'!$B$2:$S$835,4,FALSE)))</f>
        <v>#N/A</v>
      </c>
      <c r="L112" s="76" t="e">
        <f>IF($C112="-",IF($A112="-",VLOOKUP($D112,'sin-list 180320_update'!$C$2:$S$835,6,FALSE),VLOOKUP($A112,'sin-list 180320_update'!$A$2:$S$835,8,FALSE)),VLOOKUP($C112,'sin-list 180320_update'!$B$2:$S$835,7,FALSE))</f>
        <v>#N/A</v>
      </c>
      <c r="M112" s="76" t="e">
        <f>IF($C112="-",IF($A112="-",IF(VLOOKUP($D112,'sin-list 180320_update'!$C$2:$S$835,8,FALSE)="",NA(),VLOOKUP($D112,'sin-list 180320_update'!$C$2:$S$835,8,FALSE)),IF(VLOOKUP($A112,'sin-list 180320_update'!$A$2:$S$835,10,FALSE)="",NA(),VLOOKUP($A112,'sin-list 180320_update'!$A$2:$S$835,10,FALSE))),IF(VLOOKUP($C112,'sin-list 180320_update'!$B$2:$S$835,9,FALSE)="",NA(),VLOOKUP($C112,'sin-list 180320_update'!$B$2:$S$835,9,FALSE)))</f>
        <v>#N/A</v>
      </c>
      <c r="N112" s="76" t="e">
        <f>IF($C112="-",IF($A112="-",IF(VLOOKUP($D112,'REACH Bilaga XVII_update'!$A$5:$E$131,4,FALSE)="",NA(),VLOOKUP($D112,'REACH Bilaga XVII_update'!$A$5:$E$131,4,FALSE)),IF(VLOOKUP($A112,'REACH Bilaga XVII_update'!$C$5:$D$131,2,FALSE)="",NA(),VLOOKUP($A112,'REACH Bilaga XVII_update'!$C$5:$D$131,2,FALSE))),IF(VLOOKUP($C112,'REACH Bilaga XVII_update'!$B$5:$D$131,3,FALSE)="",NA(),VLOOKUP($C112,'REACH Bilaga XVII_update'!$B$5:$D$131,3,FALSE)))</f>
        <v>#N/A</v>
      </c>
      <c r="O112" s="76" t="e">
        <f>IF($C112="-",IF($A112="-",IF(VLOOKUP($D112,' REACH Bilaga 59_update'!$A$5:$E$210,5,FALSE)="",NA(),VLOOKUP($D112,' REACH Bilaga 59_update'!$A$5:$E$210,5,FALSE)),IF(VLOOKUP($A112,' REACH Bilaga 59_update'!$D$5:$E$210,2,FALSE)="",NA(),VLOOKUP($A112,' REACH Bilaga 59_update'!$D$5:$E$210,2,FALSE))),IF(VLOOKUP($C112,' REACH Bilaga 59_update'!$C$5:$E$210,3,FALSE)="",NA(),VLOOKUP($C112,' REACH Bilaga 59_update'!$C$5:$E$210,3,FALSE)))</f>
        <v>#N/A</v>
      </c>
      <c r="P112" s="76" t="e">
        <f>IF(C112="-",IF(A112="-",IFERROR(VLOOKUP($D112,' REACH Bilaga 59_update'!$A$5:$F$210,MATCH(Sammanfattning!P$1,' REACH Bilaga 59_update'!$A$4:$F$4,0),FALSE),VLOOKUP($D112,'REACH Bilaga XIV_update'!$A$4:$H$110,MATCH(Sammanfattning!P$1,'REACH Bilaga XIV_update'!$A$4:$H$4,0),FALSE)),IFERROR(VLOOKUP($A112,' REACH Bilaga 59_update'!$D$5:$F$210,MATCH(Sammanfattning!P$1,' REACH Bilaga 59_update'!$D$4:$F$4,0),FALSE),VLOOKUP($A112,'REACH Bilaga XIV_update'!$D$4:$H$110,MATCH(Sammanfattning!P$1,'REACH Bilaga XIV_update'!$D$4:$H$4,0),FALSE))),IFERROR(VLOOKUP($C112,' REACH Bilaga 59_update'!$C$5:$F$210,MATCH(Sammanfattning!P$1,' REACH Bilaga 59_update'!$C$4:$F$4,0),FALSE),VLOOKUP($C112,'REACH Bilaga XIV_update'!$C$4:$H$110,MATCH(Sammanfattning!P$1,'REACH Bilaga XIV_update'!$C$4:$H$4,0),FALSE)))</f>
        <v>#N/A</v>
      </c>
      <c r="Q112" s="76" t="e">
        <f>IF($C112="-",IF($A112="-",IF(VLOOKUP($D112,'REACH Bilaga XIV_update'!$A$5:$I$110,9,FALSE)="",NA(),VLOOKUP($D112,'REACH Bilaga XIV_update'!$A$5:$I$110,9,FALSE)),IF(VLOOKUP($A112,'REACH Bilaga XIV_update'!$D$5:$I$110,6,FALSE)="",NA(),VLOOKUP($A112,'REACH Bilaga XIV_update'!$D$5:$I$110,6,FALSE))),IF(VLOOKUP($C112,'REACH Bilaga XIV_update'!$C$5:$I$110,7,FALSE)="",NA(),VLOOKUP($C112,'REACH Bilaga XIV_update'!$C$5:$I$110,7,FALSE)))</f>
        <v>#N/A</v>
      </c>
      <c r="R112" s="76" t="e">
        <f>IF($C112="-",IF($A112="-",IF(VLOOKUP($D112,CoRAP_update!$A$5:$O$376,15,FALSE)="",NA(),VLOOKUP($D112,CoRAP_update!$A$5:$O$376,15,FALSE)),IF(VLOOKUP($A112,CoRAP_update!$D$5:$O$376,12,FALSE)="",NA(),VLOOKUP($A112,CoRAP_update!$D$5:$O$376,12,FALSE))),IF(VLOOKUP($C112,CoRAP_update!$C$5:$O$376,13,FALSE)="",NA(),VLOOKUP($C112,CoRAP_update!$C$5:$O$376,13,FALSE)))</f>
        <v>#N/A</v>
      </c>
      <c r="S112" s="144" t="str">
        <f>IF($C112="-",IF($A112="-",VLOOKUP($D112,CoRAP_update!$A$5:$J$376,MATCH(Sammanfattning!S$1,CoRAP_update!$A$4:$J$4,0),FALSE),VLOOKUP($A112,CoRAP_update!$D$5:$J$376,MATCH(Sammanfattning!S$1,CoRAP_update!$D$4:$J$4,0),FALSE)),VLOOKUP($C112,CoRAP_update!$C$5:$J$376,MATCH(Sammanfattning!S$1,CoRAP_update!$C$4:$J$4,0),FALSE))</f>
        <v>Suspected Reprotoxic#Suspected PBT/vPvB#Exposure of workers</v>
      </c>
      <c r="T112" s="76" t="e">
        <f>IF($A112="-",VLOOKUP($D112,EDC_update!$C$2:$F$450,4,FALSE),VLOOKUP($A112,EDC_update!$B$2:$F$450,5,FALSE))</f>
        <v>#N/A</v>
      </c>
      <c r="V112" s="78">
        <f>IF(IFERROR(SEARCH("PBT",P112),99)=99,IF(IFERROR(SEARCH("suspected PBT",S112),99)=99,IF(IFERROR(SEARCH("concluded to be PBT",K112),99)=99,IF(IFERROR(SEARCH("PBT",S112),99)=99,IF(IFERROR(SEARCH("PBT cand",L112),99)=99,IF(IFERROR(SEARCH("PBT",L112),99)=99,IF(IFERROR(SEARCH("persistent, bioackumulative and toxic properties",K112),99)=99,0,Scoring!$E$3),Scoring!$E$3),Scoring!$E$7),Scoring!$E$3),Scoring!$E$5),Scoring!$E$6),Scoring!$E$3)</f>
        <v>0.7</v>
      </c>
      <c r="W112" s="78">
        <f>IF(IFERROR(SEARCH("vPvB",P112),99)=99,IF(IFERROR(SEARCH("suspected pbt/vPvB",S112),99)=99,IF(IFERROR(SEARCH("vPvB",S112),99)=99,IF(IFERROR(SEARCH("concluded to be a vPvB",S112),99)=99,IF(IFERROR(SEARCH("identified as vPvB",K112),99)=99,IF(IFERROR(SEARCH("concluded to be a vPvB",K112),99)=99,IF(IFERROR(SEARCH("concluded to be both pbt and vPvB",S112),99)=99,IF(IFERROR(SEARCH("concluded to be both pbt and vPvB",K112),99)=99,0,Scoring!$E$5),Scoring!$E$5),Scoring!$E$5),Scoring!$E$5),Scoring!$E$5),Scoring!$E$4),Scoring!$E$6),Scoring!$E$4)</f>
        <v>0.7</v>
      </c>
      <c r="X112" s="78">
        <f>IF(IFERROR(SEARCH("H410",N112),99)=99,IF(IFERROR(SEARCH("H410",O112),99)=99,IF(IFERROR(SEARCH("H410",Q112),99)=99,IF(IFERROR(SEARCH("H410",M112),99)=99,IF(IFERROR(SEARCH("H410",R112),99)=99,IF(IFERROR(SEARCH("H411",N112),99)=99,IF(IFERROR(SEARCH("H411",O112),99)=99,IF(IFERROR(SEARCH("H411",Q112),99)=99,IF(IFERROR(SEARCH("H411",M112),99)=99,IF(IFERROR(SEARCH("H411",R112),99)=99,IF(IFERROR(SEARCH("H413",N112),99)=99,IF(IFERROR(SEARCH("H413",O112),99)=99,IF(IFERROR(SEARCH("H413",Q112),99)=99,IF(IFERROR(SEARCH("H413",M112),99)=99,IF(IFERROR(SEARCH("H413",R112),99)=99,IF(IFERROR(SEARCH("H412",N112),99)=99,IF(IFERROR(SEARCH("H412",O112),99)=99,IF(IFERROR(SEARCH("H412",Q112),99)=99,IF(IFERROR(SEARCH("H412",M112),99)=99,IF(IFERROR(SEARCH("H412",R112),99)=99,0,Scoring!$E$2),Scoring!$E$2),Scoring!$E$2),Scoring!$E$2),Scoring!$E$2),Scoring!$E$2),Scoring!$E$2),Scoring!$E$2),Scoring!$E$2),Scoring!$E$2),Scoring!$E$2),Scoring!$E$2),Scoring!$E$2),Scoring!$E$2),Scoring!$E$2),Scoring!$E$2),Scoring!$E$2),Scoring!$E$2),Scoring!$E$2),Scoring!$E$2)</f>
        <v>0</v>
      </c>
      <c r="Y112" s="78">
        <f>IF(IFERROR(SEARCH("CMR",K112),99)=99,IF(IFERROR(SEARCH("Suspected CMR",S112),99)=99,IF(IFERROR(SEARCH("CMR",S112),99)=99,0,Scoring!$E$8),Scoring!$E$9),Scoring!$E$8)</f>
        <v>0</v>
      </c>
      <c r="Z112" s="78">
        <f>IF(IFERROR(SEARCH("H350",N112),99)=99,IF(IFERROR(SEARCH("H350",O112),99)=99,IF(IFERROR(SEARCH("H350",Q112),99)=99,IF(IFERROR(SEARCH("H350",M112),99)=99,IF(IFERROR(SEARCH("H350",R112),99)=99,IF(IFERROR(SEARCH("H351",N112),99)=99,IF(IFERROR(SEARCH("H351",O112),99)=99,IF(IFERROR(SEARCH("H351",Q112),99)=99,IF(IFERROR(SEARCH("H351",M112),99)=99,IF(IFERROR(SEARCH("H351",R112),99)=99,IF(IFERROR(SEARCH("carcinogenic",P112),99)=99,IF(IFERROR(SEARCH("suspected carcinogenic",S112),99)=99,0,Scoring!$E$12),Scoring!$E$11),Scoring!$E$10),Scoring!$E$10),Scoring!$E$10),Scoring!$E$10),Scoring!$E$10),Scoring!$E$10),Scoring!$E$10),Scoring!$E$10),Scoring!$E$10),Scoring!$E$10)</f>
        <v>0</v>
      </c>
      <c r="AA112" s="78">
        <f>IF(IFERROR(SEARCH("H340",N112),99)=99,IF(IFERROR(SEARCH("H340",O112),99)=99,IF(IFERROR(SEARCH("H340",Q112),99)=99,IF(IFERROR(SEARCH("H340",M112),99)=99,IF(IFERROR(SEARCH("H340",R112),99)=99,IF(IFERROR(SEARCH("H341",N112),99)=99,IF(IFERROR(SEARCH("H341",O112),99)=99,IF(IFERROR(SEARCH("H341",Q112),99)=99,IF(IFERROR(SEARCH("H341",M112),99)=99,IF(IFERROR(SEARCH("H341",R112),99)=99,IF(IFERROR(SEARCH("mutagenic",P112),99)=99,IF(IFERROR(SEARCH("suspected mutagenic",S112),99)=99,0,Scoring!$E$15),Scoring!$E$14),Scoring!$E$13),Scoring!$E$13),Scoring!$E$13),Scoring!$E$13),Scoring!$E$13),Scoring!$E$13),Scoring!$E$13),Scoring!$E$13),Scoring!$E$13),Scoring!$E$13)</f>
        <v>0</v>
      </c>
      <c r="AB112" s="78">
        <f>IF(IFERROR(SEARCH("H360",N112),99)=99,IF(IFERROR(SEARCH("H360",O112),99)=99,IF(IFERROR(SEARCH("H360",Q112),99)=99,IF(IFERROR(SEARCH("H360",M112),99)=99,IF(IFERROR(SEARCH("H360",R112),99)=99,IF(IFERROR(SEARCH("H361",N112),99)=99,IF(IFERROR(SEARCH("H361",O112),99)=99,IF(IFERROR(SEARCH("H361",Q112),99)=99,IF(IFERROR(SEARCH("H361",M112),99)=99,IF(IFERROR(SEARCH("H361",R112),99)=99,IF(IFERROR(SEARCH("reproduction",P112),99)=99,IF(IFERROR(SEARCH("suspected reprotoxic",S112),99)=99,IF(IFERROR(SEARCH("reprotoxic",S112),99)=99,IF(IFERROR(SEARCH("reprotoxic",K112),99)=99,0,Scoring!$E$18),Scoring!$E$18),Scoring!$E$19),Scoring!$E$17),Scoring!$E$16),Scoring!$E$16),Scoring!$E$16),Scoring!$E$16),Scoring!$E$16),Scoring!$E$16),Scoring!$E$16),Scoring!$E$16),Scoring!$E$16),Scoring!$E$16)</f>
        <v>0.7</v>
      </c>
      <c r="AC112" s="78">
        <f>IF(IFERROR(SEARCH("57f",L112),99)=99,IF(IFERROR(SEARCH("57(f)",P112),99)=99,0,Scoring!$E$20),Scoring!$E$20)</f>
        <v>0</v>
      </c>
      <c r="AD112" s="78">
        <f>IF(IFERROR(SEARCH("CAT1",T112),99)=99,IF(IFERROR(SEARCH("CAT2",T112),99)=99,IF(IFERROR(SEARCH("CAT3",T112),99)=99,IF(IFERROR(SEARCH("concluded to be endocrine",K112),99)=99,IF(IFERROR(SEARCH("categorised as endocrine",K112),99)=99,IF(IFERROR(SEARCH("endocrine disrupting",P112),99)=99,IF(IFERROR(SEARCH("endocrine disrupting",K112),99)=99,IF(IFERROR(SEARCH("suspected endocrine",S112),99)=99,IF(IFERROR(SEARCH("potential endocrine",S112),99)=99,0,Scoring!$E$25),Scoring!$E$25),Scoring!$E$24),Scoring!$E$24),Scoring!$E$24),Scoring!$E$24),Scoring!$E$23),Scoring!$E$22),Scoring!$E$21)</f>
        <v>0</v>
      </c>
      <c r="AE112" s="78">
        <f>IF(IFERROR(SEARCH("suspected sensitiser",S112),99)=99,IF(IFERROR(SEARCH("sensitiser",S112),99)=99,IF(IFERROR(SEARCH("other hazard based concern",S112),99)=99,0,Scoring!$E$28),Scoring!$E$26),Scoring!$E$27)</f>
        <v>0</v>
      </c>
      <c r="AF112" s="78">
        <f>IF(IFERROR(M112,1)=1,IF(IFERROR(N112,1)=1,IF(IFERROR(O112,1)=1,IF(IFERROR(Q112,1)=1,IF(IFERROR(R112,1)=1,IF(IFERROR(T112,1)=1,IF(IFERROR(K112,1)=1,IF(IFERROR(P112,1)=1,IF(IFERROR(S112,1)=1,Scoring!$E$29,0),0),0),0),0),0),0),0),0)</f>
        <v>0</v>
      </c>
      <c r="AG112" s="78">
        <f t="shared" si="13"/>
        <v>2.0999999999999996</v>
      </c>
      <c r="AI112" s="93"/>
      <c r="AJ112" s="94"/>
      <c r="AK112" s="76"/>
      <c r="AL112" s="75"/>
      <c r="AN112" s="79"/>
      <c r="AO112" s="79"/>
      <c r="AP112" s="79"/>
      <c r="AQ112" s="79"/>
      <c r="AR112" s="79"/>
      <c r="AS112" s="78"/>
      <c r="AU112" s="79">
        <f>IF(IFERROR(F112,99)=99,IF(IFERROR(G112,99)=99,IF(IFERROR(H112,99)=99,IF(IFERROR(I112,99)=99,IF(IFERROR(E112,99)=99,IF(IFERROR(J112,99)=99,0,Scoring!$B$7),Scoring!$B$3),Scoring!$B$2),Scoring!$B$6),Scoring!$B$5),Scoring!$B$4)</f>
        <v>0.5</v>
      </c>
      <c r="AV112" s="78">
        <f t="shared" si="14"/>
        <v>1.0499999999999998</v>
      </c>
      <c r="AW112" s="78"/>
      <c r="AX112" s="66"/>
      <c r="AY112" s="78"/>
      <c r="AZ112" s="76"/>
      <c r="BA112" s="76"/>
      <c r="BB112" s="76"/>
    </row>
    <row r="113" spans="1:54" x14ac:dyDescent="0.25">
      <c r="A113" s="77" t="s">
        <v>4616</v>
      </c>
      <c r="B113" s="76" t="str">
        <f t="shared" si="19"/>
        <v>203-614-9</v>
      </c>
      <c r="C113" s="77" t="s">
        <v>4615</v>
      </c>
      <c r="D113" s="77" t="s">
        <v>4614</v>
      </c>
      <c r="E113" s="76" t="e">
        <f>IF(C113="-",IF(A113="-",VLOOKUP(D113,'sin-list 180320_update'!$C$2:$C$835,1,FALSE),VLOOKUP(A113,'sin-list 180320_update'!$A$2:$A$835,1,FALSE)),VLOOKUP(C113,'sin-list 180320_update'!$B$2:$B$835,1,FALSE))</f>
        <v>#N/A</v>
      </c>
      <c r="F113" s="76" t="e">
        <f>IF($C113="-",IF($A113="-",VLOOKUP($D113,'REACH Bilaga XVII_update'!$A$5:$A$131,1,FALSE),VLOOKUP($A113,'REACH Bilaga XVII_update'!$C$5:$C$131,1,FALSE)),VLOOKUP($C113,'REACH Bilaga XVII_update'!$B$5:$B$131,1,FALSE))</f>
        <v>#N/A</v>
      </c>
      <c r="G113" s="76" t="e">
        <f>IF($C113="-",IF($A113="-",VLOOKUP($D113,' REACH Bilaga 59_update'!$A$5:$A$210,1,FALSE),VLOOKUP($A113,' REACH Bilaga 59_update'!$D$5:$D$210,1,FALSE)),VLOOKUP($C113,' REACH Bilaga 59_update'!$C$5:$C$210,1,FALSE))</f>
        <v>#N/A</v>
      </c>
      <c r="H113" s="76" t="e">
        <f>IF($C113="-",IF($A113="-",VLOOKUP($D113,'REACH Bilaga XIV_update'!$A$5:$A$110,1,FALSE),VLOOKUP($A113,'REACH Bilaga XIV_update'!$D$5:$D$110,1,FALSE)),VLOOKUP($C113,'REACH Bilaga XIV_update'!$C$5:$C$110,1,FALSE))</f>
        <v>#N/A</v>
      </c>
      <c r="I113" s="76" t="str">
        <f>IF($C113="-",IF($A113="-",VLOOKUP($D113,CoRAP_update!$A$5:$A$376,1,FALSE),VLOOKUP($A113,CoRAP_update!$D$5:$D$376,1,FALSE)),VLOOKUP($C113,CoRAP_update!$C$5:$C$376,1,FALSE))</f>
        <v>203-614-9</v>
      </c>
      <c r="J113" s="76" t="e">
        <f>IF($C113="-",IF($A113="-",VLOOKUP($D113,EDC_update!$C$2:$C$450,1,FALSE),VLOOKUP($A113,EDC_update!$B$2:$B$450,1,FALSE)),VLOOKUP($C113,EDC_update!$L$2:$L$450,1,FALSE))</f>
        <v>#N/A</v>
      </c>
      <c r="K113" s="76" t="e">
        <f>IF($C113="-",IF($A113="-",IF(VLOOKUP($D113,'sin-list 180320_update'!$C$2:$S$835,3,FALSE)="",NA(),VLOOKUP($D113,'sin-list 180320_update'!$C$2:$S$835,3,FALSE)),IF(VLOOKUP($A113,'sin-list 180320_update'!$A$2:$S$835,5,FALSE)="",NA(),VLOOKUP($A113,'sin-list 180320_update'!$A$2:$S$835,5,FALSE))),IF(VLOOKUP($C113,'sin-list 180320_update'!$B$2:$S$835,4,FALSE)="",NA(),VLOOKUP($C113,'sin-list 180320_update'!$B$2:$S$835,4,FALSE)))</f>
        <v>#N/A</v>
      </c>
      <c r="L113" s="76" t="e">
        <f>IF($C113="-",IF($A113="-",VLOOKUP($D113,'sin-list 180320_update'!$C$2:$S$835,6,FALSE),VLOOKUP($A113,'sin-list 180320_update'!$A$2:$S$835,8,FALSE)),VLOOKUP($C113,'sin-list 180320_update'!$B$2:$S$835,7,FALSE))</f>
        <v>#N/A</v>
      </c>
      <c r="M113" s="76" t="e">
        <f>IF($C113="-",IF($A113="-",IF(VLOOKUP($D113,'sin-list 180320_update'!$C$2:$S$835,8,FALSE)="",NA(),VLOOKUP($D113,'sin-list 180320_update'!$C$2:$S$835,8,FALSE)),IF(VLOOKUP($A113,'sin-list 180320_update'!$A$2:$S$835,10,FALSE)="",NA(),VLOOKUP($A113,'sin-list 180320_update'!$A$2:$S$835,10,FALSE))),IF(VLOOKUP($C113,'sin-list 180320_update'!$B$2:$S$835,9,FALSE)="",NA(),VLOOKUP($C113,'sin-list 180320_update'!$B$2:$S$835,9,FALSE)))</f>
        <v>#N/A</v>
      </c>
      <c r="N113" s="76" t="e">
        <f>IF($C113="-",IF($A113="-",IF(VLOOKUP($D113,'REACH Bilaga XVII_update'!$A$5:$E$131,4,FALSE)="",NA(),VLOOKUP($D113,'REACH Bilaga XVII_update'!$A$5:$E$131,4,FALSE)),IF(VLOOKUP($A113,'REACH Bilaga XVII_update'!$C$5:$D$131,2,FALSE)="",NA(),VLOOKUP($A113,'REACH Bilaga XVII_update'!$C$5:$D$131,2,FALSE))),IF(VLOOKUP($C113,'REACH Bilaga XVII_update'!$B$5:$D$131,3,FALSE)="",NA(),VLOOKUP($C113,'REACH Bilaga XVII_update'!$B$5:$D$131,3,FALSE)))</f>
        <v>#N/A</v>
      </c>
      <c r="O113" s="76" t="e">
        <f>IF($C113="-",IF($A113="-",IF(VLOOKUP($D113,' REACH Bilaga 59_update'!$A$5:$E$210,5,FALSE)="",NA(),VLOOKUP($D113,' REACH Bilaga 59_update'!$A$5:$E$210,5,FALSE)),IF(VLOOKUP($A113,' REACH Bilaga 59_update'!$D$5:$E$210,2,FALSE)="",NA(),VLOOKUP($A113,' REACH Bilaga 59_update'!$D$5:$E$210,2,FALSE))),IF(VLOOKUP($C113,' REACH Bilaga 59_update'!$C$5:$E$210,3,FALSE)="",NA(),VLOOKUP($C113,' REACH Bilaga 59_update'!$C$5:$E$210,3,FALSE)))</f>
        <v>#N/A</v>
      </c>
      <c r="P113" s="76" t="e">
        <f>IF(C113="-",IF(A113="-",IFERROR(VLOOKUP($D113,' REACH Bilaga 59_update'!$A$5:$F$210,MATCH(Sammanfattning!P$1,' REACH Bilaga 59_update'!$A$4:$F$4,0),FALSE),VLOOKUP($D113,'REACH Bilaga XIV_update'!$A$4:$H$110,MATCH(Sammanfattning!P$1,'REACH Bilaga XIV_update'!$A$4:$H$4,0),FALSE)),IFERROR(VLOOKUP($A113,' REACH Bilaga 59_update'!$D$5:$F$210,MATCH(Sammanfattning!P$1,' REACH Bilaga 59_update'!$D$4:$F$4,0),FALSE),VLOOKUP($A113,'REACH Bilaga XIV_update'!$D$4:$H$110,MATCH(Sammanfattning!P$1,'REACH Bilaga XIV_update'!$D$4:$H$4,0),FALSE))),IFERROR(VLOOKUP($C113,' REACH Bilaga 59_update'!$C$5:$F$210,MATCH(Sammanfattning!P$1,' REACH Bilaga 59_update'!$C$4:$F$4,0),FALSE),VLOOKUP($C113,'REACH Bilaga XIV_update'!$C$4:$H$110,MATCH(Sammanfattning!P$1,'REACH Bilaga XIV_update'!$C$4:$H$4,0),FALSE)))</f>
        <v>#N/A</v>
      </c>
      <c r="Q113" s="76" t="e">
        <f>IF($C113="-",IF($A113="-",IF(VLOOKUP($D113,'REACH Bilaga XIV_update'!$A$5:$I$110,9,FALSE)="",NA(),VLOOKUP($D113,'REACH Bilaga XIV_update'!$A$5:$I$110,9,FALSE)),IF(VLOOKUP($A113,'REACH Bilaga XIV_update'!$D$5:$I$110,6,FALSE)="",NA(),VLOOKUP($A113,'REACH Bilaga XIV_update'!$D$5:$I$110,6,FALSE))),IF(VLOOKUP($C113,'REACH Bilaga XIV_update'!$C$5:$I$110,7,FALSE)="",NA(),VLOOKUP($C113,'REACH Bilaga XIV_update'!$C$5:$I$110,7,FALSE)))</f>
        <v>#N/A</v>
      </c>
      <c r="R113" s="76" t="str">
        <f>IF($C113="-",IF($A113="-",IF(VLOOKUP($D113,CoRAP_update!$A$5:$O$376,15,FALSE)="",NA(),VLOOKUP($D113,CoRAP_update!$A$5:$O$376,15,FALSE)),IF(VLOOKUP($A113,CoRAP_update!$D$5:$O$376,12,FALSE)="",NA(),VLOOKUP($A113,CoRAP_update!$D$5:$O$376,12,FALSE))),IF(VLOOKUP($C113,CoRAP_update!$C$5:$O$376,13,FALSE)="",NA(),VLOOKUP($C113,CoRAP_update!$C$5:$O$376,13,FALSE)))</f>
        <v>H330
H302
H314
H317</v>
      </c>
      <c r="S113" s="144" t="str">
        <f>IF($C113="-",IF($A113="-",VLOOKUP($D113,CoRAP_update!$A$5:$J$376,MATCH(Sammanfattning!S$1,CoRAP_update!$A$4:$J$4,0),FALSE),VLOOKUP($A113,CoRAP_update!$D$5:$J$376,MATCH(Sammanfattning!S$1,CoRAP_update!$D$4:$J$4,0),FALSE)),VLOOKUP($C113,CoRAP_update!$C$5:$J$376,MATCH(Sammanfattning!S$1,CoRAP_update!$C$4:$J$4,0),FALSE))</f>
        <v>Suspected Reprotoxic#Suspected PBT/vPvB#Exposure of environment#High (aggregated) tonnage</v>
      </c>
      <c r="T113" s="76" t="e">
        <f>IF($A113="-",VLOOKUP($D113,EDC_update!$C$2:$F$450,4,FALSE),VLOOKUP($A113,EDC_update!$B$2:$F$450,5,FALSE))</f>
        <v>#N/A</v>
      </c>
      <c r="V113" s="78">
        <f>IF(IFERROR(SEARCH("PBT",P113),99)=99,IF(IFERROR(SEARCH("suspected PBT",S113),99)=99,IF(IFERROR(SEARCH("concluded to be PBT",K113),99)=99,IF(IFERROR(SEARCH("PBT",S113),99)=99,IF(IFERROR(SEARCH("PBT cand",L113),99)=99,IF(IFERROR(SEARCH("PBT",L113),99)=99,IF(IFERROR(SEARCH("persistent, bioackumulative and toxic properties",K113),99)=99,0,Scoring!$E$3),Scoring!$E$3),Scoring!$E$7),Scoring!$E$3),Scoring!$E$5),Scoring!$E$6),Scoring!$E$3)</f>
        <v>0.7</v>
      </c>
      <c r="W113" s="78">
        <f>IF(IFERROR(SEARCH("vPvB",P113),99)=99,IF(IFERROR(SEARCH("suspected pbt/vPvB",S113),99)=99,IF(IFERROR(SEARCH("vPvB",S113),99)=99,IF(IFERROR(SEARCH("concluded to be a vPvB",S113),99)=99,IF(IFERROR(SEARCH("identified as vPvB",K113),99)=99,IF(IFERROR(SEARCH("concluded to be a vPvB",K113),99)=99,IF(IFERROR(SEARCH("concluded to be both pbt and vPvB",S113),99)=99,IF(IFERROR(SEARCH("concluded to be both pbt and vPvB",K113),99)=99,0,Scoring!$E$5),Scoring!$E$5),Scoring!$E$5),Scoring!$E$5),Scoring!$E$5),Scoring!$E$4),Scoring!$E$6),Scoring!$E$4)</f>
        <v>0.7</v>
      </c>
      <c r="X113" s="78">
        <f>IF(IFERROR(SEARCH("H410",N113),99)=99,IF(IFERROR(SEARCH("H410",O113),99)=99,IF(IFERROR(SEARCH("H410",Q113),99)=99,IF(IFERROR(SEARCH("H410",M113),99)=99,IF(IFERROR(SEARCH("H410",R113),99)=99,IF(IFERROR(SEARCH("H411",N113),99)=99,IF(IFERROR(SEARCH("H411",O113),99)=99,IF(IFERROR(SEARCH("H411",Q113),99)=99,IF(IFERROR(SEARCH("H411",M113),99)=99,IF(IFERROR(SEARCH("H411",R113),99)=99,IF(IFERROR(SEARCH("H413",N113),99)=99,IF(IFERROR(SEARCH("H413",O113),99)=99,IF(IFERROR(SEARCH("H413",Q113),99)=99,IF(IFERROR(SEARCH("H413",M113),99)=99,IF(IFERROR(SEARCH("H413",R113),99)=99,IF(IFERROR(SEARCH("H412",N113),99)=99,IF(IFERROR(SEARCH("H412",O113),99)=99,IF(IFERROR(SEARCH("H412",Q113),99)=99,IF(IFERROR(SEARCH("H412",M113),99)=99,IF(IFERROR(SEARCH("H412",R113),99)=99,0,Scoring!$E$2),Scoring!$E$2),Scoring!$E$2),Scoring!$E$2),Scoring!$E$2),Scoring!$E$2),Scoring!$E$2),Scoring!$E$2),Scoring!$E$2),Scoring!$E$2),Scoring!$E$2),Scoring!$E$2),Scoring!$E$2),Scoring!$E$2),Scoring!$E$2),Scoring!$E$2),Scoring!$E$2),Scoring!$E$2),Scoring!$E$2),Scoring!$E$2)</f>
        <v>0</v>
      </c>
      <c r="Y113" s="78">
        <f>IF(IFERROR(SEARCH("CMR",K113),99)=99,IF(IFERROR(SEARCH("Suspected CMR",S113),99)=99,IF(IFERROR(SEARCH("CMR",S113),99)=99,0,Scoring!$E$8),Scoring!$E$9),Scoring!$E$8)</f>
        <v>0</v>
      </c>
      <c r="Z113" s="78">
        <f>IF(IFERROR(SEARCH("H350",N113),99)=99,IF(IFERROR(SEARCH("H350",O113),99)=99,IF(IFERROR(SEARCH("H350",Q113),99)=99,IF(IFERROR(SEARCH("H350",M113),99)=99,IF(IFERROR(SEARCH("H350",R113),99)=99,IF(IFERROR(SEARCH("H351",N113),99)=99,IF(IFERROR(SEARCH("H351",O113),99)=99,IF(IFERROR(SEARCH("H351",Q113),99)=99,IF(IFERROR(SEARCH("H351",M113),99)=99,IF(IFERROR(SEARCH("H351",R113),99)=99,IF(IFERROR(SEARCH("carcinogenic",P113),99)=99,IF(IFERROR(SEARCH("suspected carcinogenic",S113),99)=99,0,Scoring!$E$12),Scoring!$E$11),Scoring!$E$10),Scoring!$E$10),Scoring!$E$10),Scoring!$E$10),Scoring!$E$10),Scoring!$E$10),Scoring!$E$10),Scoring!$E$10),Scoring!$E$10),Scoring!$E$10)</f>
        <v>0</v>
      </c>
      <c r="AA113" s="78">
        <f>IF(IFERROR(SEARCH("H340",N113),99)=99,IF(IFERROR(SEARCH("H340",O113),99)=99,IF(IFERROR(SEARCH("H340",Q113),99)=99,IF(IFERROR(SEARCH("H340",M113),99)=99,IF(IFERROR(SEARCH("H340",R113),99)=99,IF(IFERROR(SEARCH("H341",N113),99)=99,IF(IFERROR(SEARCH("H341",O113),99)=99,IF(IFERROR(SEARCH("H341",Q113),99)=99,IF(IFERROR(SEARCH("H341",M113),99)=99,IF(IFERROR(SEARCH("H341",R113),99)=99,IF(IFERROR(SEARCH("mutagenic",P113),99)=99,IF(IFERROR(SEARCH("suspected mutagenic",S113),99)=99,0,Scoring!$E$15),Scoring!$E$14),Scoring!$E$13),Scoring!$E$13),Scoring!$E$13),Scoring!$E$13),Scoring!$E$13),Scoring!$E$13),Scoring!$E$13),Scoring!$E$13),Scoring!$E$13),Scoring!$E$13)</f>
        <v>0</v>
      </c>
      <c r="AB113" s="78">
        <f>IF(IFERROR(SEARCH("H360",N113),99)=99,IF(IFERROR(SEARCH("H360",O113),99)=99,IF(IFERROR(SEARCH("H360",Q113),99)=99,IF(IFERROR(SEARCH("H360",M113),99)=99,IF(IFERROR(SEARCH("H360",R113),99)=99,IF(IFERROR(SEARCH("H361",N113),99)=99,IF(IFERROR(SEARCH("H361",O113),99)=99,IF(IFERROR(SEARCH("H361",Q113),99)=99,IF(IFERROR(SEARCH("H361",M113),99)=99,IF(IFERROR(SEARCH("H361",R113),99)=99,IF(IFERROR(SEARCH("reproduction",P113),99)=99,IF(IFERROR(SEARCH("suspected reprotoxic",S113),99)=99,IF(IFERROR(SEARCH("reprotoxic",S113),99)=99,IF(IFERROR(SEARCH("reprotoxic",K113),99)=99,0,Scoring!$E$18),Scoring!$E$18),Scoring!$E$19),Scoring!$E$17),Scoring!$E$16),Scoring!$E$16),Scoring!$E$16),Scoring!$E$16),Scoring!$E$16),Scoring!$E$16),Scoring!$E$16),Scoring!$E$16),Scoring!$E$16),Scoring!$E$16)</f>
        <v>0.7</v>
      </c>
      <c r="AC113" s="78">
        <f>IF(IFERROR(SEARCH("57f",L113),99)=99,IF(IFERROR(SEARCH("57(f)",P113),99)=99,0,Scoring!$E$20),Scoring!$E$20)</f>
        <v>0</v>
      </c>
      <c r="AD113" s="78">
        <f>IF(IFERROR(SEARCH("CAT1",T113),99)=99,IF(IFERROR(SEARCH("CAT2",T113),99)=99,IF(IFERROR(SEARCH("CAT3",T113),99)=99,IF(IFERROR(SEARCH("concluded to be endocrine",K113),99)=99,IF(IFERROR(SEARCH("categorised as endocrine",K113),99)=99,IF(IFERROR(SEARCH("endocrine disrupting",P113),99)=99,IF(IFERROR(SEARCH("endocrine disrupting",K113),99)=99,IF(IFERROR(SEARCH("suspected endocrine",S113),99)=99,IF(IFERROR(SEARCH("potential endocrine",S113),99)=99,0,Scoring!$E$25),Scoring!$E$25),Scoring!$E$24),Scoring!$E$24),Scoring!$E$24),Scoring!$E$24),Scoring!$E$23),Scoring!$E$22),Scoring!$E$21)</f>
        <v>0</v>
      </c>
      <c r="AE113" s="78">
        <f>IF(IFERROR(SEARCH("suspected sensitiser",S113),99)=99,IF(IFERROR(SEARCH("sensitiser",S113),99)=99,IF(IFERROR(SEARCH("other hazard based concern",S113),99)=99,0,Scoring!$E$28),Scoring!$E$26),Scoring!$E$27)</f>
        <v>0</v>
      </c>
      <c r="AF113" s="78">
        <f>IF(IFERROR(M113,1)=1,IF(IFERROR(N113,1)=1,IF(IFERROR(O113,1)=1,IF(IFERROR(Q113,1)=1,IF(IFERROR(R113,1)=1,IF(IFERROR(T113,1)=1,IF(IFERROR(K113,1)=1,IF(IFERROR(P113,1)=1,IF(IFERROR(S113,1)=1,Scoring!$E$29,0),0),0),0),0),0),0),0),0)</f>
        <v>0</v>
      </c>
      <c r="AG113" s="78">
        <f t="shared" si="13"/>
        <v>2.0999999999999996</v>
      </c>
      <c r="AI113" s="93"/>
      <c r="AJ113" s="94"/>
      <c r="AK113" s="76"/>
      <c r="AL113" s="75"/>
      <c r="AN113" s="79"/>
      <c r="AO113" s="79"/>
      <c r="AP113" s="79"/>
      <c r="AQ113" s="79"/>
      <c r="AR113" s="79"/>
      <c r="AS113" s="78"/>
      <c r="AU113" s="79">
        <f>IF(IFERROR(F113,99)=99,IF(IFERROR(G113,99)=99,IF(IFERROR(H113,99)=99,IF(IFERROR(I113,99)=99,IF(IFERROR(E113,99)=99,IF(IFERROR(J113,99)=99,0,Scoring!$B$7),Scoring!$B$3),Scoring!$B$2),Scoring!$B$6),Scoring!$B$5),Scoring!$B$4)</f>
        <v>0.5</v>
      </c>
      <c r="AV113" s="78">
        <f t="shared" si="14"/>
        <v>1.0499999999999998</v>
      </c>
      <c r="AW113" s="78"/>
      <c r="AX113" s="66"/>
      <c r="AY113" s="78"/>
      <c r="AZ113" s="76"/>
      <c r="BA113" s="76"/>
      <c r="BB113" s="76"/>
    </row>
    <row r="114" spans="1:54" x14ac:dyDescent="0.25">
      <c r="A114" s="77" t="s">
        <v>5259</v>
      </c>
      <c r="B114" s="76" t="str">
        <f t="shared" si="19"/>
        <v>246-835-6</v>
      </c>
      <c r="C114" s="77" t="s">
        <v>5258</v>
      </c>
      <c r="D114" s="77" t="s">
        <v>5257</v>
      </c>
      <c r="E114" s="76" t="e">
        <f>IF(C114="-",IF(A114="-",VLOOKUP(D114,'sin-list 180320_update'!$C$2:$C$835,1,FALSE),VLOOKUP(A114,'sin-list 180320_update'!$A$2:$A$835,1,FALSE)),VLOOKUP(C114,'sin-list 180320_update'!$B$2:$B$835,1,FALSE))</f>
        <v>#N/A</v>
      </c>
      <c r="F114" s="76" t="e">
        <f>IF($C114="-",IF($A114="-",VLOOKUP($D114,'REACH Bilaga XVII_update'!$A$5:$A$131,1,FALSE),VLOOKUP($A114,'REACH Bilaga XVII_update'!$C$5:$C$131,1,FALSE)),VLOOKUP($C114,'REACH Bilaga XVII_update'!$B$5:$B$131,1,FALSE))</f>
        <v>#N/A</v>
      </c>
      <c r="G114" s="76" t="e">
        <f>IF($C114="-",IF($A114="-",VLOOKUP($D114,' REACH Bilaga 59_update'!$A$5:$A$210,1,FALSE),VLOOKUP($A114,' REACH Bilaga 59_update'!$D$5:$D$210,1,FALSE)),VLOOKUP($C114,' REACH Bilaga 59_update'!$C$5:$C$210,1,FALSE))</f>
        <v>#N/A</v>
      </c>
      <c r="H114" s="76" t="e">
        <f>IF($C114="-",IF($A114="-",VLOOKUP($D114,'REACH Bilaga XIV_update'!$A$5:$A$110,1,FALSE),VLOOKUP($A114,'REACH Bilaga XIV_update'!$D$5:$D$110,1,FALSE)),VLOOKUP($C114,'REACH Bilaga XIV_update'!$C$5:$C$110,1,FALSE))</f>
        <v>#N/A</v>
      </c>
      <c r="I114" s="76" t="str">
        <f>IF($C114="-",IF($A114="-",VLOOKUP($D114,CoRAP_update!$A$5:$A$376,1,FALSE),VLOOKUP($A114,CoRAP_update!$D$5:$D$376,1,FALSE)),VLOOKUP($C114,CoRAP_update!$C$5:$C$376,1,FALSE))</f>
        <v>246-835-6</v>
      </c>
      <c r="J114" s="76" t="e">
        <f>IF($C114="-",IF($A114="-",VLOOKUP($D114,EDC_update!$C$2:$C$450,1,FALSE),VLOOKUP($A114,EDC_update!$B$2:$B$450,1,FALSE)),VLOOKUP($C114,EDC_update!$L$2:$L$450,1,FALSE))</f>
        <v>#N/A</v>
      </c>
      <c r="K114" s="76" t="e">
        <f>IF($C114="-",IF($A114="-",IF(VLOOKUP($D114,'sin-list 180320_update'!$C$2:$S$835,3,FALSE)="",NA(),VLOOKUP($D114,'sin-list 180320_update'!$C$2:$S$835,3,FALSE)),IF(VLOOKUP($A114,'sin-list 180320_update'!$A$2:$S$835,5,FALSE)="",NA(),VLOOKUP($A114,'sin-list 180320_update'!$A$2:$S$835,5,FALSE))),IF(VLOOKUP($C114,'sin-list 180320_update'!$B$2:$S$835,4,FALSE)="",NA(),VLOOKUP($C114,'sin-list 180320_update'!$B$2:$S$835,4,FALSE)))</f>
        <v>#N/A</v>
      </c>
      <c r="L114" s="76" t="e">
        <f>IF($C114="-",IF($A114="-",VLOOKUP($D114,'sin-list 180320_update'!$C$2:$S$835,6,FALSE),VLOOKUP($A114,'sin-list 180320_update'!$A$2:$S$835,8,FALSE)),VLOOKUP($C114,'sin-list 180320_update'!$B$2:$S$835,7,FALSE))</f>
        <v>#N/A</v>
      </c>
      <c r="M114" s="76" t="e">
        <f>IF($C114="-",IF($A114="-",IF(VLOOKUP($D114,'sin-list 180320_update'!$C$2:$S$835,8,FALSE)="",NA(),VLOOKUP($D114,'sin-list 180320_update'!$C$2:$S$835,8,FALSE)),IF(VLOOKUP($A114,'sin-list 180320_update'!$A$2:$S$835,10,FALSE)="",NA(),VLOOKUP($A114,'sin-list 180320_update'!$A$2:$S$835,10,FALSE))),IF(VLOOKUP($C114,'sin-list 180320_update'!$B$2:$S$835,9,FALSE)="",NA(),VLOOKUP($C114,'sin-list 180320_update'!$B$2:$S$835,9,FALSE)))</f>
        <v>#N/A</v>
      </c>
      <c r="N114" s="76" t="e">
        <f>IF($C114="-",IF($A114="-",IF(VLOOKUP($D114,'REACH Bilaga XVII_update'!$A$5:$E$131,4,FALSE)="",NA(),VLOOKUP($D114,'REACH Bilaga XVII_update'!$A$5:$E$131,4,FALSE)),IF(VLOOKUP($A114,'REACH Bilaga XVII_update'!$C$5:$D$131,2,FALSE)="",NA(),VLOOKUP($A114,'REACH Bilaga XVII_update'!$C$5:$D$131,2,FALSE))),IF(VLOOKUP($C114,'REACH Bilaga XVII_update'!$B$5:$D$131,3,FALSE)="",NA(),VLOOKUP($C114,'REACH Bilaga XVII_update'!$B$5:$D$131,3,FALSE)))</f>
        <v>#N/A</v>
      </c>
      <c r="O114" s="76" t="e">
        <f>IF($C114="-",IF($A114="-",IF(VLOOKUP($D114,' REACH Bilaga 59_update'!$A$5:$E$210,5,FALSE)="",NA(),VLOOKUP($D114,' REACH Bilaga 59_update'!$A$5:$E$210,5,FALSE)),IF(VLOOKUP($A114,' REACH Bilaga 59_update'!$D$5:$E$210,2,FALSE)="",NA(),VLOOKUP($A114,' REACH Bilaga 59_update'!$D$5:$E$210,2,FALSE))),IF(VLOOKUP($C114,' REACH Bilaga 59_update'!$C$5:$E$210,3,FALSE)="",NA(),VLOOKUP($C114,' REACH Bilaga 59_update'!$C$5:$E$210,3,FALSE)))</f>
        <v>#N/A</v>
      </c>
      <c r="P114" s="76" t="e">
        <f>IF(C114="-",IF(A114="-",IFERROR(VLOOKUP($D114,' REACH Bilaga 59_update'!$A$5:$F$210,MATCH(Sammanfattning!P$1,' REACH Bilaga 59_update'!$A$4:$F$4,0),FALSE),VLOOKUP($D114,'REACH Bilaga XIV_update'!$A$4:$H$110,MATCH(Sammanfattning!P$1,'REACH Bilaga XIV_update'!$A$4:$H$4,0),FALSE)),IFERROR(VLOOKUP($A114,' REACH Bilaga 59_update'!$D$5:$F$210,MATCH(Sammanfattning!P$1,' REACH Bilaga 59_update'!$D$4:$F$4,0),FALSE),VLOOKUP($A114,'REACH Bilaga XIV_update'!$D$4:$H$110,MATCH(Sammanfattning!P$1,'REACH Bilaga XIV_update'!$D$4:$H$4,0),FALSE))),IFERROR(VLOOKUP($C114,' REACH Bilaga 59_update'!$C$5:$F$210,MATCH(Sammanfattning!P$1,' REACH Bilaga 59_update'!$C$4:$F$4,0),FALSE),VLOOKUP($C114,'REACH Bilaga XIV_update'!$C$4:$H$110,MATCH(Sammanfattning!P$1,'REACH Bilaga XIV_update'!$C$4:$H$4,0),FALSE)))</f>
        <v>#N/A</v>
      </c>
      <c r="Q114" s="76" t="e">
        <f>IF($C114="-",IF($A114="-",IF(VLOOKUP($D114,'REACH Bilaga XIV_update'!$A$5:$I$110,9,FALSE)="",NA(),VLOOKUP($D114,'REACH Bilaga XIV_update'!$A$5:$I$110,9,FALSE)),IF(VLOOKUP($A114,'REACH Bilaga XIV_update'!$D$5:$I$110,6,FALSE)="",NA(),VLOOKUP($A114,'REACH Bilaga XIV_update'!$D$5:$I$110,6,FALSE))),IF(VLOOKUP($C114,'REACH Bilaga XIV_update'!$C$5:$I$110,7,FALSE)="",NA(),VLOOKUP($C114,'REACH Bilaga XIV_update'!$C$5:$I$110,7,FALSE)))</f>
        <v>#N/A</v>
      </c>
      <c r="R114" s="76" t="e">
        <f>IF($C114="-",IF($A114="-",IF(VLOOKUP($D114,CoRAP_update!$A$5:$O$376,15,FALSE)="",NA(),VLOOKUP($D114,CoRAP_update!$A$5:$O$376,15,FALSE)),IF(VLOOKUP($A114,CoRAP_update!$D$5:$O$376,12,FALSE)="",NA(),VLOOKUP($A114,CoRAP_update!$D$5:$O$376,12,FALSE))),IF(VLOOKUP($C114,CoRAP_update!$C$5:$O$376,13,FALSE)="",NA(),VLOOKUP($C114,CoRAP_update!$C$5:$O$376,13,FALSE)))</f>
        <v>#N/A</v>
      </c>
      <c r="S114" s="144" t="str">
        <f>IF($C114="-",IF($A114="-",VLOOKUP($D114,CoRAP_update!$A$5:$J$376,MATCH(Sammanfattning!S$1,CoRAP_update!$A$4:$J$4,0),FALSE),VLOOKUP($A114,CoRAP_update!$D$5:$J$376,MATCH(Sammanfattning!S$1,CoRAP_update!$D$4:$J$4,0),FALSE)),VLOOKUP($C114,CoRAP_update!$C$5:$J$376,MATCH(Sammanfattning!S$1,CoRAP_update!$C$4:$J$4,0),FALSE))</f>
        <v>Suspected Reprotoxic#Suspected PBT/vPvB#Exposure of workers</v>
      </c>
      <c r="T114" s="76" t="e">
        <f>IF($A114="-",VLOOKUP($D114,EDC_update!$C$2:$F$450,4,FALSE),VLOOKUP($A114,EDC_update!$B$2:$F$450,5,FALSE))</f>
        <v>#N/A</v>
      </c>
      <c r="V114" s="78">
        <f>IF(IFERROR(SEARCH("PBT",P114),99)=99,IF(IFERROR(SEARCH("suspected PBT",S114),99)=99,IF(IFERROR(SEARCH("concluded to be PBT",K114),99)=99,IF(IFERROR(SEARCH("PBT",S114),99)=99,IF(IFERROR(SEARCH("PBT cand",L114),99)=99,IF(IFERROR(SEARCH("PBT",L114),99)=99,IF(IFERROR(SEARCH("persistent, bioackumulative and toxic properties",K114),99)=99,0,Scoring!$E$3),Scoring!$E$3),Scoring!$E$7),Scoring!$E$3),Scoring!$E$5),Scoring!$E$6),Scoring!$E$3)</f>
        <v>0.7</v>
      </c>
      <c r="W114" s="78">
        <f>IF(IFERROR(SEARCH("vPvB",P114),99)=99,IF(IFERROR(SEARCH("suspected pbt/vPvB",S114),99)=99,IF(IFERROR(SEARCH("vPvB",S114),99)=99,IF(IFERROR(SEARCH("concluded to be a vPvB",S114),99)=99,IF(IFERROR(SEARCH("identified as vPvB",K114),99)=99,IF(IFERROR(SEARCH("concluded to be a vPvB",K114),99)=99,IF(IFERROR(SEARCH("concluded to be both pbt and vPvB",S114),99)=99,IF(IFERROR(SEARCH("concluded to be both pbt and vPvB",K114),99)=99,0,Scoring!$E$5),Scoring!$E$5),Scoring!$E$5),Scoring!$E$5),Scoring!$E$5),Scoring!$E$4),Scoring!$E$6),Scoring!$E$4)</f>
        <v>0.7</v>
      </c>
      <c r="X114" s="78">
        <f>IF(IFERROR(SEARCH("H410",N114),99)=99,IF(IFERROR(SEARCH("H410",O114),99)=99,IF(IFERROR(SEARCH("H410",Q114),99)=99,IF(IFERROR(SEARCH("H410",M114),99)=99,IF(IFERROR(SEARCH("H410",R114),99)=99,IF(IFERROR(SEARCH("H411",N114),99)=99,IF(IFERROR(SEARCH("H411",O114),99)=99,IF(IFERROR(SEARCH("H411",Q114),99)=99,IF(IFERROR(SEARCH("H411",M114),99)=99,IF(IFERROR(SEARCH("H411",R114),99)=99,IF(IFERROR(SEARCH("H413",N114),99)=99,IF(IFERROR(SEARCH("H413",O114),99)=99,IF(IFERROR(SEARCH("H413",Q114),99)=99,IF(IFERROR(SEARCH("H413",M114),99)=99,IF(IFERROR(SEARCH("H413",R114),99)=99,IF(IFERROR(SEARCH("H412",N114),99)=99,IF(IFERROR(SEARCH("H412",O114),99)=99,IF(IFERROR(SEARCH("H412",Q114),99)=99,IF(IFERROR(SEARCH("H412",M114),99)=99,IF(IFERROR(SEARCH("H412",R114),99)=99,0,Scoring!$E$2),Scoring!$E$2),Scoring!$E$2),Scoring!$E$2),Scoring!$E$2),Scoring!$E$2),Scoring!$E$2),Scoring!$E$2),Scoring!$E$2),Scoring!$E$2),Scoring!$E$2),Scoring!$E$2),Scoring!$E$2),Scoring!$E$2),Scoring!$E$2),Scoring!$E$2),Scoring!$E$2),Scoring!$E$2),Scoring!$E$2),Scoring!$E$2)</f>
        <v>0</v>
      </c>
      <c r="Y114" s="78">
        <f>IF(IFERROR(SEARCH("CMR",K114),99)=99,IF(IFERROR(SEARCH("Suspected CMR",S114),99)=99,IF(IFERROR(SEARCH("CMR",S114),99)=99,0,Scoring!$E$8),Scoring!$E$9),Scoring!$E$8)</f>
        <v>0</v>
      </c>
      <c r="Z114" s="78">
        <f>IF(IFERROR(SEARCH("H350",N114),99)=99,IF(IFERROR(SEARCH("H350",O114),99)=99,IF(IFERROR(SEARCH("H350",Q114),99)=99,IF(IFERROR(SEARCH("H350",M114),99)=99,IF(IFERROR(SEARCH("H350",R114),99)=99,IF(IFERROR(SEARCH("H351",N114),99)=99,IF(IFERROR(SEARCH("H351",O114),99)=99,IF(IFERROR(SEARCH("H351",Q114),99)=99,IF(IFERROR(SEARCH("H351",M114),99)=99,IF(IFERROR(SEARCH("H351",R114),99)=99,IF(IFERROR(SEARCH("carcinogenic",P114),99)=99,IF(IFERROR(SEARCH("suspected carcinogenic",S114),99)=99,0,Scoring!$E$12),Scoring!$E$11),Scoring!$E$10),Scoring!$E$10),Scoring!$E$10),Scoring!$E$10),Scoring!$E$10),Scoring!$E$10),Scoring!$E$10),Scoring!$E$10),Scoring!$E$10),Scoring!$E$10)</f>
        <v>0</v>
      </c>
      <c r="AA114" s="78">
        <f>IF(IFERROR(SEARCH("H340",N114),99)=99,IF(IFERROR(SEARCH("H340",O114),99)=99,IF(IFERROR(SEARCH("H340",Q114),99)=99,IF(IFERROR(SEARCH("H340",M114),99)=99,IF(IFERROR(SEARCH("H340",R114),99)=99,IF(IFERROR(SEARCH("H341",N114),99)=99,IF(IFERROR(SEARCH("H341",O114),99)=99,IF(IFERROR(SEARCH("H341",Q114),99)=99,IF(IFERROR(SEARCH("H341",M114),99)=99,IF(IFERROR(SEARCH("H341",R114),99)=99,IF(IFERROR(SEARCH("mutagenic",P114),99)=99,IF(IFERROR(SEARCH("suspected mutagenic",S114),99)=99,0,Scoring!$E$15),Scoring!$E$14),Scoring!$E$13),Scoring!$E$13),Scoring!$E$13),Scoring!$E$13),Scoring!$E$13),Scoring!$E$13),Scoring!$E$13),Scoring!$E$13),Scoring!$E$13),Scoring!$E$13)</f>
        <v>0</v>
      </c>
      <c r="AB114" s="78">
        <f>IF(IFERROR(SEARCH("H360",N114),99)=99,IF(IFERROR(SEARCH("H360",O114),99)=99,IF(IFERROR(SEARCH("H360",Q114),99)=99,IF(IFERROR(SEARCH("H360",M114),99)=99,IF(IFERROR(SEARCH("H360",R114),99)=99,IF(IFERROR(SEARCH("H361",N114),99)=99,IF(IFERROR(SEARCH("H361",O114),99)=99,IF(IFERROR(SEARCH("H361",Q114),99)=99,IF(IFERROR(SEARCH("H361",M114),99)=99,IF(IFERROR(SEARCH("H361",R114),99)=99,IF(IFERROR(SEARCH("reproduction",P114),99)=99,IF(IFERROR(SEARCH("suspected reprotoxic",S114),99)=99,IF(IFERROR(SEARCH("reprotoxic",S114),99)=99,IF(IFERROR(SEARCH("reprotoxic",K114),99)=99,0,Scoring!$E$18),Scoring!$E$18),Scoring!$E$19),Scoring!$E$17),Scoring!$E$16),Scoring!$E$16),Scoring!$E$16),Scoring!$E$16),Scoring!$E$16),Scoring!$E$16),Scoring!$E$16),Scoring!$E$16),Scoring!$E$16),Scoring!$E$16)</f>
        <v>0.7</v>
      </c>
      <c r="AC114" s="78">
        <f>IF(IFERROR(SEARCH("57f",L114),99)=99,IF(IFERROR(SEARCH("57(f)",P114),99)=99,0,Scoring!$E$20),Scoring!$E$20)</f>
        <v>0</v>
      </c>
      <c r="AD114" s="78">
        <f>IF(IFERROR(SEARCH("CAT1",T114),99)=99,IF(IFERROR(SEARCH("CAT2",T114),99)=99,IF(IFERROR(SEARCH("CAT3",T114),99)=99,IF(IFERROR(SEARCH("concluded to be endocrine",K114),99)=99,IF(IFERROR(SEARCH("categorised as endocrine",K114),99)=99,IF(IFERROR(SEARCH("endocrine disrupting",P114),99)=99,IF(IFERROR(SEARCH("endocrine disrupting",K114),99)=99,IF(IFERROR(SEARCH("suspected endocrine",S114),99)=99,IF(IFERROR(SEARCH("potential endocrine",S114),99)=99,0,Scoring!$E$25),Scoring!$E$25),Scoring!$E$24),Scoring!$E$24),Scoring!$E$24),Scoring!$E$24),Scoring!$E$23),Scoring!$E$22),Scoring!$E$21)</f>
        <v>0</v>
      </c>
      <c r="AE114" s="78">
        <f>IF(IFERROR(SEARCH("suspected sensitiser",S114),99)=99,IF(IFERROR(SEARCH("sensitiser",S114),99)=99,IF(IFERROR(SEARCH("other hazard based concern",S114),99)=99,0,Scoring!$E$28),Scoring!$E$26),Scoring!$E$27)</f>
        <v>0</v>
      </c>
      <c r="AF114" s="78">
        <f>IF(IFERROR(M114,1)=1,IF(IFERROR(N114,1)=1,IF(IFERROR(O114,1)=1,IF(IFERROR(Q114,1)=1,IF(IFERROR(R114,1)=1,IF(IFERROR(T114,1)=1,IF(IFERROR(K114,1)=1,IF(IFERROR(P114,1)=1,IF(IFERROR(S114,1)=1,Scoring!$E$29,0),0),0),0),0),0),0),0),0)</f>
        <v>0</v>
      </c>
      <c r="AG114" s="78">
        <f t="shared" si="13"/>
        <v>2.0999999999999996</v>
      </c>
      <c r="AI114" s="93"/>
      <c r="AJ114" s="94"/>
      <c r="AK114" s="76"/>
      <c r="AL114" s="75"/>
      <c r="AN114" s="79"/>
      <c r="AO114" s="79"/>
      <c r="AP114" s="79"/>
      <c r="AQ114" s="79"/>
      <c r="AR114" s="79"/>
      <c r="AS114" s="78"/>
      <c r="AU114" s="79">
        <f>IF(IFERROR(F114,99)=99,IF(IFERROR(G114,99)=99,IF(IFERROR(H114,99)=99,IF(IFERROR(I114,99)=99,IF(IFERROR(E114,99)=99,IF(IFERROR(J114,99)=99,0,Scoring!$B$7),Scoring!$B$3),Scoring!$B$2),Scoring!$B$6),Scoring!$B$5),Scoring!$B$4)</f>
        <v>0.5</v>
      </c>
      <c r="AV114" s="78">
        <f t="shared" si="14"/>
        <v>1.0499999999999998</v>
      </c>
      <c r="AW114" s="78"/>
      <c r="AX114" s="66"/>
      <c r="AY114" s="78"/>
      <c r="AZ114" s="76"/>
      <c r="BA114" s="76"/>
      <c r="BB114" s="76"/>
    </row>
    <row r="115" spans="1:54" x14ac:dyDescent="0.25">
      <c r="A115" s="77" t="s">
        <v>5354</v>
      </c>
      <c r="B115" s="76" t="str">
        <f t="shared" si="19"/>
        <v>253-249-4</v>
      </c>
      <c r="C115" s="77" t="s">
        <v>5353</v>
      </c>
      <c r="D115" s="77" t="s">
        <v>5352</v>
      </c>
      <c r="E115" s="76" t="e">
        <f>IF(C115="-",IF(A115="-",VLOOKUP(D115,'sin-list 180320_update'!$C$2:$C$835,1,FALSE),VLOOKUP(A115,'sin-list 180320_update'!$A$2:$A$835,1,FALSE)),VLOOKUP(C115,'sin-list 180320_update'!$B$2:$B$835,1,FALSE))</f>
        <v>#N/A</v>
      </c>
      <c r="F115" s="76" t="e">
        <f>IF($C115="-",IF($A115="-",VLOOKUP($D115,'REACH Bilaga XVII_update'!$A$5:$A$131,1,FALSE),VLOOKUP($A115,'REACH Bilaga XVII_update'!$C$5:$C$131,1,FALSE)),VLOOKUP($C115,'REACH Bilaga XVII_update'!$B$5:$B$131,1,FALSE))</f>
        <v>#N/A</v>
      </c>
      <c r="G115" s="76" t="e">
        <f>IF($C115="-",IF($A115="-",VLOOKUP($D115,' REACH Bilaga 59_update'!$A$5:$A$210,1,FALSE),VLOOKUP($A115,' REACH Bilaga 59_update'!$D$5:$D$210,1,FALSE)),VLOOKUP($C115,' REACH Bilaga 59_update'!$C$5:$C$210,1,FALSE))</f>
        <v>#N/A</v>
      </c>
      <c r="H115" s="76" t="e">
        <f>IF($C115="-",IF($A115="-",VLOOKUP($D115,'REACH Bilaga XIV_update'!$A$5:$A$110,1,FALSE),VLOOKUP($A115,'REACH Bilaga XIV_update'!$D$5:$D$110,1,FALSE)),VLOOKUP($C115,'REACH Bilaga XIV_update'!$C$5:$C$110,1,FALSE))</f>
        <v>#N/A</v>
      </c>
      <c r="I115" s="76" t="str">
        <f>IF($C115="-",IF($A115="-",VLOOKUP($D115,CoRAP_update!$A$5:$A$376,1,FALSE),VLOOKUP($A115,CoRAP_update!$D$5:$D$376,1,FALSE)),VLOOKUP($C115,CoRAP_update!$C$5:$C$376,1,FALSE))</f>
        <v>253-249-4</v>
      </c>
      <c r="J115" s="76" t="e">
        <f>IF($C115="-",IF($A115="-",VLOOKUP($D115,EDC_update!$C$2:$C$450,1,FALSE),VLOOKUP($A115,EDC_update!$B$2:$B$450,1,FALSE)),VLOOKUP($C115,EDC_update!$L$2:$L$450,1,FALSE))</f>
        <v>#N/A</v>
      </c>
      <c r="K115" s="76" t="e">
        <f>IF($C115="-",IF($A115="-",IF(VLOOKUP($D115,'sin-list 180320_update'!$C$2:$S$835,3,FALSE)="",NA(),VLOOKUP($D115,'sin-list 180320_update'!$C$2:$S$835,3,FALSE)),IF(VLOOKUP($A115,'sin-list 180320_update'!$A$2:$S$835,5,FALSE)="",NA(),VLOOKUP($A115,'sin-list 180320_update'!$A$2:$S$835,5,FALSE))),IF(VLOOKUP($C115,'sin-list 180320_update'!$B$2:$S$835,4,FALSE)="",NA(),VLOOKUP($C115,'sin-list 180320_update'!$B$2:$S$835,4,FALSE)))</f>
        <v>#N/A</v>
      </c>
      <c r="L115" s="76" t="e">
        <f>IF($C115="-",IF($A115="-",VLOOKUP($D115,'sin-list 180320_update'!$C$2:$S$835,6,FALSE),VLOOKUP($A115,'sin-list 180320_update'!$A$2:$S$835,8,FALSE)),VLOOKUP($C115,'sin-list 180320_update'!$B$2:$S$835,7,FALSE))</f>
        <v>#N/A</v>
      </c>
      <c r="M115" s="76" t="e">
        <f>IF($C115="-",IF($A115="-",IF(VLOOKUP($D115,'sin-list 180320_update'!$C$2:$S$835,8,FALSE)="",NA(),VLOOKUP($D115,'sin-list 180320_update'!$C$2:$S$835,8,FALSE)),IF(VLOOKUP($A115,'sin-list 180320_update'!$A$2:$S$835,10,FALSE)="",NA(),VLOOKUP($A115,'sin-list 180320_update'!$A$2:$S$835,10,FALSE))),IF(VLOOKUP($C115,'sin-list 180320_update'!$B$2:$S$835,9,FALSE)="",NA(),VLOOKUP($C115,'sin-list 180320_update'!$B$2:$S$835,9,FALSE)))</f>
        <v>#N/A</v>
      </c>
      <c r="N115" s="76" t="e">
        <f>IF($C115="-",IF($A115="-",IF(VLOOKUP($D115,'REACH Bilaga XVII_update'!$A$5:$E$131,4,FALSE)="",NA(),VLOOKUP($D115,'REACH Bilaga XVII_update'!$A$5:$E$131,4,FALSE)),IF(VLOOKUP($A115,'REACH Bilaga XVII_update'!$C$5:$D$131,2,FALSE)="",NA(),VLOOKUP($A115,'REACH Bilaga XVII_update'!$C$5:$D$131,2,FALSE))),IF(VLOOKUP($C115,'REACH Bilaga XVII_update'!$B$5:$D$131,3,FALSE)="",NA(),VLOOKUP($C115,'REACH Bilaga XVII_update'!$B$5:$D$131,3,FALSE)))</f>
        <v>#N/A</v>
      </c>
      <c r="O115" s="76" t="e">
        <f>IF($C115="-",IF($A115="-",IF(VLOOKUP($D115,' REACH Bilaga 59_update'!$A$5:$E$210,5,FALSE)="",NA(),VLOOKUP($D115,' REACH Bilaga 59_update'!$A$5:$E$210,5,FALSE)),IF(VLOOKUP($A115,' REACH Bilaga 59_update'!$D$5:$E$210,2,FALSE)="",NA(),VLOOKUP($A115,' REACH Bilaga 59_update'!$D$5:$E$210,2,FALSE))),IF(VLOOKUP($C115,' REACH Bilaga 59_update'!$C$5:$E$210,3,FALSE)="",NA(),VLOOKUP($C115,' REACH Bilaga 59_update'!$C$5:$E$210,3,FALSE)))</f>
        <v>#N/A</v>
      </c>
      <c r="P115" s="76" t="e">
        <f>IF(C115="-",IF(A115="-",IFERROR(VLOOKUP($D115,' REACH Bilaga 59_update'!$A$5:$F$210,MATCH(Sammanfattning!P$1,' REACH Bilaga 59_update'!$A$4:$F$4,0),FALSE),VLOOKUP($D115,'REACH Bilaga XIV_update'!$A$4:$H$110,MATCH(Sammanfattning!P$1,'REACH Bilaga XIV_update'!$A$4:$H$4,0),FALSE)),IFERROR(VLOOKUP($A115,' REACH Bilaga 59_update'!$D$5:$F$210,MATCH(Sammanfattning!P$1,' REACH Bilaga 59_update'!$D$4:$F$4,0),FALSE),VLOOKUP($A115,'REACH Bilaga XIV_update'!$D$4:$H$110,MATCH(Sammanfattning!P$1,'REACH Bilaga XIV_update'!$D$4:$H$4,0),FALSE))),IFERROR(VLOOKUP($C115,' REACH Bilaga 59_update'!$C$5:$F$210,MATCH(Sammanfattning!P$1,' REACH Bilaga 59_update'!$C$4:$F$4,0),FALSE),VLOOKUP($C115,'REACH Bilaga XIV_update'!$C$4:$H$110,MATCH(Sammanfattning!P$1,'REACH Bilaga XIV_update'!$C$4:$H$4,0),FALSE)))</f>
        <v>#N/A</v>
      </c>
      <c r="Q115" s="76" t="e">
        <f>IF($C115="-",IF($A115="-",IF(VLOOKUP($D115,'REACH Bilaga XIV_update'!$A$5:$I$110,9,FALSE)="",NA(),VLOOKUP($D115,'REACH Bilaga XIV_update'!$A$5:$I$110,9,FALSE)),IF(VLOOKUP($A115,'REACH Bilaga XIV_update'!$D$5:$I$110,6,FALSE)="",NA(),VLOOKUP($A115,'REACH Bilaga XIV_update'!$D$5:$I$110,6,FALSE))),IF(VLOOKUP($C115,'REACH Bilaga XIV_update'!$C$5:$I$110,7,FALSE)="",NA(),VLOOKUP($C115,'REACH Bilaga XIV_update'!$C$5:$I$110,7,FALSE)))</f>
        <v>#N/A</v>
      </c>
      <c r="R115" s="76" t="e">
        <f>IF($C115="-",IF($A115="-",IF(VLOOKUP($D115,CoRAP_update!$A$5:$O$376,15,FALSE)="",NA(),VLOOKUP($D115,CoRAP_update!$A$5:$O$376,15,FALSE)),IF(VLOOKUP($A115,CoRAP_update!$D$5:$O$376,12,FALSE)="",NA(),VLOOKUP($A115,CoRAP_update!$D$5:$O$376,12,FALSE))),IF(VLOOKUP($C115,CoRAP_update!$C$5:$O$376,13,FALSE)="",NA(),VLOOKUP($C115,CoRAP_update!$C$5:$O$376,13,FALSE)))</f>
        <v>#N/A</v>
      </c>
      <c r="S115" s="144" t="str">
        <f>IF($C115="-",IF($A115="-",VLOOKUP($D115,CoRAP_update!$A$5:$J$376,MATCH(Sammanfattning!S$1,CoRAP_update!$A$4:$J$4,0),FALSE),VLOOKUP($A115,CoRAP_update!$D$5:$J$376,MATCH(Sammanfattning!S$1,CoRAP_update!$D$4:$J$4,0),FALSE)),VLOOKUP($C115,CoRAP_update!$C$5:$J$376,MATCH(Sammanfattning!S$1,CoRAP_update!$C$4:$J$4,0),FALSE))</f>
        <v>Suspected Mutagenic#Suspected PBT/vPvB#High (aggregated) tonnage</v>
      </c>
      <c r="T115" s="76" t="e">
        <f>IF($A115="-",VLOOKUP($D115,EDC_update!$C$2:$F$450,4,FALSE),VLOOKUP($A115,EDC_update!$B$2:$F$450,5,FALSE))</f>
        <v>#N/A</v>
      </c>
      <c r="V115" s="78">
        <f>IF(IFERROR(SEARCH("PBT",P115),99)=99,IF(IFERROR(SEARCH("suspected PBT",S115),99)=99,IF(IFERROR(SEARCH("concluded to be PBT",K115),99)=99,IF(IFERROR(SEARCH("PBT",S115),99)=99,IF(IFERROR(SEARCH("PBT cand",L115),99)=99,IF(IFERROR(SEARCH("PBT",L115),99)=99,IF(IFERROR(SEARCH("persistent, bioackumulative and toxic properties",K115),99)=99,0,Scoring!$E$3),Scoring!$E$3),Scoring!$E$7),Scoring!$E$3),Scoring!$E$5),Scoring!$E$6),Scoring!$E$3)</f>
        <v>0.7</v>
      </c>
      <c r="W115" s="78">
        <f>IF(IFERROR(SEARCH("vPvB",P115),99)=99,IF(IFERROR(SEARCH("suspected pbt/vPvB",S115),99)=99,IF(IFERROR(SEARCH("vPvB",S115),99)=99,IF(IFERROR(SEARCH("concluded to be a vPvB",S115),99)=99,IF(IFERROR(SEARCH("identified as vPvB",K115),99)=99,IF(IFERROR(SEARCH("concluded to be a vPvB",K115),99)=99,IF(IFERROR(SEARCH("concluded to be both pbt and vPvB",S115),99)=99,IF(IFERROR(SEARCH("concluded to be both pbt and vPvB",K115),99)=99,0,Scoring!$E$5),Scoring!$E$5),Scoring!$E$5),Scoring!$E$5),Scoring!$E$5),Scoring!$E$4),Scoring!$E$6),Scoring!$E$4)</f>
        <v>0.7</v>
      </c>
      <c r="X115" s="78">
        <f>IF(IFERROR(SEARCH("H410",N115),99)=99,IF(IFERROR(SEARCH("H410",O115),99)=99,IF(IFERROR(SEARCH("H410",Q115),99)=99,IF(IFERROR(SEARCH("H410",M115),99)=99,IF(IFERROR(SEARCH("H410",R115),99)=99,IF(IFERROR(SEARCH("H411",N115),99)=99,IF(IFERROR(SEARCH("H411",O115),99)=99,IF(IFERROR(SEARCH("H411",Q115),99)=99,IF(IFERROR(SEARCH("H411",M115),99)=99,IF(IFERROR(SEARCH("H411",R115),99)=99,IF(IFERROR(SEARCH("H413",N115),99)=99,IF(IFERROR(SEARCH("H413",O115),99)=99,IF(IFERROR(SEARCH("H413",Q115),99)=99,IF(IFERROR(SEARCH("H413",M115),99)=99,IF(IFERROR(SEARCH("H413",R115),99)=99,IF(IFERROR(SEARCH("H412",N115),99)=99,IF(IFERROR(SEARCH("H412",O115),99)=99,IF(IFERROR(SEARCH("H412",Q115),99)=99,IF(IFERROR(SEARCH("H412",M115),99)=99,IF(IFERROR(SEARCH("H412",R115),99)=99,0,Scoring!$E$2),Scoring!$E$2),Scoring!$E$2),Scoring!$E$2),Scoring!$E$2),Scoring!$E$2),Scoring!$E$2),Scoring!$E$2),Scoring!$E$2),Scoring!$E$2),Scoring!$E$2),Scoring!$E$2),Scoring!$E$2),Scoring!$E$2),Scoring!$E$2),Scoring!$E$2),Scoring!$E$2),Scoring!$E$2),Scoring!$E$2),Scoring!$E$2)</f>
        <v>0</v>
      </c>
      <c r="Y115" s="78">
        <f>IF(IFERROR(SEARCH("CMR",K115),99)=99,IF(IFERROR(SEARCH("Suspected CMR",S115),99)=99,IF(IFERROR(SEARCH("CMR",S115),99)=99,0,Scoring!$E$8),Scoring!$E$9),Scoring!$E$8)</f>
        <v>0</v>
      </c>
      <c r="Z115" s="78">
        <f>IF(IFERROR(SEARCH("H350",N115),99)=99,IF(IFERROR(SEARCH("H350",O115),99)=99,IF(IFERROR(SEARCH("H350",Q115),99)=99,IF(IFERROR(SEARCH("H350",M115),99)=99,IF(IFERROR(SEARCH("H350",R115),99)=99,IF(IFERROR(SEARCH("H351",N115),99)=99,IF(IFERROR(SEARCH("H351",O115),99)=99,IF(IFERROR(SEARCH("H351",Q115),99)=99,IF(IFERROR(SEARCH("H351",M115),99)=99,IF(IFERROR(SEARCH("H351",R115),99)=99,IF(IFERROR(SEARCH("carcinogenic",P115),99)=99,IF(IFERROR(SEARCH("suspected carcinogenic",S115),99)=99,0,Scoring!$E$12),Scoring!$E$11),Scoring!$E$10),Scoring!$E$10),Scoring!$E$10),Scoring!$E$10),Scoring!$E$10),Scoring!$E$10),Scoring!$E$10),Scoring!$E$10),Scoring!$E$10),Scoring!$E$10)</f>
        <v>0</v>
      </c>
      <c r="AA115" s="78">
        <f>IF(IFERROR(SEARCH("H340",N115),99)=99,IF(IFERROR(SEARCH("H340",O115),99)=99,IF(IFERROR(SEARCH("H340",Q115),99)=99,IF(IFERROR(SEARCH("H340",M115),99)=99,IF(IFERROR(SEARCH("H340",R115),99)=99,IF(IFERROR(SEARCH("H341",N115),99)=99,IF(IFERROR(SEARCH("H341",O115),99)=99,IF(IFERROR(SEARCH("H341",Q115),99)=99,IF(IFERROR(SEARCH("H341",M115),99)=99,IF(IFERROR(SEARCH("H341",R115),99)=99,IF(IFERROR(SEARCH("mutagenic",P115),99)=99,IF(IFERROR(SEARCH("suspected mutagenic",S115),99)=99,0,Scoring!$E$15),Scoring!$E$14),Scoring!$E$13),Scoring!$E$13),Scoring!$E$13),Scoring!$E$13),Scoring!$E$13),Scoring!$E$13),Scoring!$E$13),Scoring!$E$13),Scoring!$E$13),Scoring!$E$13)</f>
        <v>0.7</v>
      </c>
      <c r="AB115" s="78">
        <f>IF(IFERROR(SEARCH("H360",N115),99)=99,IF(IFERROR(SEARCH("H360",O115),99)=99,IF(IFERROR(SEARCH("H360",Q115),99)=99,IF(IFERROR(SEARCH("H360",M115),99)=99,IF(IFERROR(SEARCH("H360",R115),99)=99,IF(IFERROR(SEARCH("H361",N115),99)=99,IF(IFERROR(SEARCH("H361",O115),99)=99,IF(IFERROR(SEARCH("H361",Q115),99)=99,IF(IFERROR(SEARCH("H361",M115),99)=99,IF(IFERROR(SEARCH("H361",R115),99)=99,IF(IFERROR(SEARCH("reproduction",P115),99)=99,IF(IFERROR(SEARCH("suspected reprotoxic",S115),99)=99,IF(IFERROR(SEARCH("reprotoxic",S115),99)=99,IF(IFERROR(SEARCH("reprotoxic",K115),99)=99,0,Scoring!$E$18),Scoring!$E$18),Scoring!$E$19),Scoring!$E$17),Scoring!$E$16),Scoring!$E$16),Scoring!$E$16),Scoring!$E$16),Scoring!$E$16),Scoring!$E$16),Scoring!$E$16),Scoring!$E$16),Scoring!$E$16),Scoring!$E$16)</f>
        <v>0</v>
      </c>
      <c r="AC115" s="78">
        <f>IF(IFERROR(SEARCH("57f",L115),99)=99,IF(IFERROR(SEARCH("57(f)",P115),99)=99,0,Scoring!$E$20),Scoring!$E$20)</f>
        <v>0</v>
      </c>
      <c r="AD115" s="78">
        <f>IF(IFERROR(SEARCH("CAT1",T115),99)=99,IF(IFERROR(SEARCH("CAT2",T115),99)=99,IF(IFERROR(SEARCH("CAT3",T115),99)=99,IF(IFERROR(SEARCH("concluded to be endocrine",K115),99)=99,IF(IFERROR(SEARCH("categorised as endocrine",K115),99)=99,IF(IFERROR(SEARCH("endocrine disrupting",P115),99)=99,IF(IFERROR(SEARCH("endocrine disrupting",K115),99)=99,IF(IFERROR(SEARCH("suspected endocrine",S115),99)=99,IF(IFERROR(SEARCH("potential endocrine",S115),99)=99,0,Scoring!$E$25),Scoring!$E$25),Scoring!$E$24),Scoring!$E$24),Scoring!$E$24),Scoring!$E$24),Scoring!$E$23),Scoring!$E$22),Scoring!$E$21)</f>
        <v>0</v>
      </c>
      <c r="AE115" s="78">
        <f>IF(IFERROR(SEARCH("suspected sensitiser",S115),99)=99,IF(IFERROR(SEARCH("sensitiser",S115),99)=99,IF(IFERROR(SEARCH("other hazard based concern",S115),99)=99,0,Scoring!$E$28),Scoring!$E$26),Scoring!$E$27)</f>
        <v>0</v>
      </c>
      <c r="AF115" s="78">
        <f>IF(IFERROR(M115,1)=1,IF(IFERROR(N115,1)=1,IF(IFERROR(O115,1)=1,IF(IFERROR(Q115,1)=1,IF(IFERROR(R115,1)=1,IF(IFERROR(T115,1)=1,IF(IFERROR(K115,1)=1,IF(IFERROR(P115,1)=1,IF(IFERROR(S115,1)=1,Scoring!$E$29,0),0),0),0),0),0),0),0),0)</f>
        <v>0</v>
      </c>
      <c r="AG115" s="78">
        <f t="shared" si="13"/>
        <v>2.0999999999999996</v>
      </c>
      <c r="AI115" s="93"/>
      <c r="AJ115" s="94"/>
      <c r="AK115" s="76"/>
      <c r="AL115" s="75"/>
      <c r="AN115" s="79"/>
      <c r="AO115" s="79"/>
      <c r="AP115" s="79"/>
      <c r="AQ115" s="79"/>
      <c r="AR115" s="79"/>
      <c r="AS115" s="78"/>
      <c r="AU115" s="79">
        <f>IF(IFERROR(F115,99)=99,IF(IFERROR(G115,99)=99,IF(IFERROR(H115,99)=99,IF(IFERROR(I115,99)=99,IF(IFERROR(E115,99)=99,IF(IFERROR(J115,99)=99,0,Scoring!$B$7),Scoring!$B$3),Scoring!$B$2),Scoring!$B$6),Scoring!$B$5),Scoring!$B$4)</f>
        <v>0.5</v>
      </c>
      <c r="AV115" s="78">
        <f t="shared" si="14"/>
        <v>1.0499999999999998</v>
      </c>
      <c r="AW115" s="78"/>
      <c r="AX115" s="66"/>
      <c r="AY115" s="78"/>
      <c r="AZ115" s="76"/>
      <c r="BA115" s="76"/>
      <c r="BB115" s="76"/>
    </row>
    <row r="116" spans="1:54" x14ac:dyDescent="0.25">
      <c r="A116" s="77" t="s">
        <v>4171</v>
      </c>
      <c r="B116" s="76" t="str">
        <f t="shared" si="19"/>
        <v>200-076-7</v>
      </c>
      <c r="C116" s="77" t="s">
        <v>4170</v>
      </c>
      <c r="D116" s="77" t="s">
        <v>4169</v>
      </c>
      <c r="E116" s="76" t="e">
        <f>IF(C116="-",IF(A116="-",VLOOKUP(D116,'sin-list 180320_update'!$C$2:$C$835,1,FALSE),VLOOKUP(A116,'sin-list 180320_update'!$A$2:$A$835,1,FALSE)),VLOOKUP(C116,'sin-list 180320_update'!$B$2:$B$835,1,FALSE))</f>
        <v>#N/A</v>
      </c>
      <c r="F116" s="76" t="e">
        <f>IF($C116="-",IF($A116="-",VLOOKUP($D116,'REACH Bilaga XVII_update'!$A$5:$A$131,1,FALSE),VLOOKUP($A116,'REACH Bilaga XVII_update'!$C$5:$C$131,1,FALSE)),VLOOKUP($C116,'REACH Bilaga XVII_update'!$B$5:$B$131,1,FALSE))</f>
        <v>#N/A</v>
      </c>
      <c r="G116" s="76" t="e">
        <f>IF($C116="-",IF($A116="-",VLOOKUP($D116,' REACH Bilaga 59_update'!$A$5:$A$210,1,FALSE),VLOOKUP($A116,' REACH Bilaga 59_update'!$D$5:$D$210,1,FALSE)),VLOOKUP($C116,' REACH Bilaga 59_update'!$C$5:$C$210,1,FALSE))</f>
        <v>#N/A</v>
      </c>
      <c r="H116" s="76" t="e">
        <f>IF($C116="-",IF($A116="-",VLOOKUP($D116,'REACH Bilaga XIV_update'!$A$5:$A$110,1,FALSE),VLOOKUP($A116,'REACH Bilaga XIV_update'!$D$5:$D$110,1,FALSE)),VLOOKUP($C116,'REACH Bilaga XIV_update'!$C$5:$C$110,1,FALSE))</f>
        <v>#N/A</v>
      </c>
      <c r="I116" s="76" t="str">
        <f>IF($C116="-",IF($A116="-",VLOOKUP($D116,CoRAP_update!$A$5:$A$376,1,FALSE),VLOOKUP($A116,CoRAP_update!$D$5:$D$376,1,FALSE)),VLOOKUP($C116,CoRAP_update!$C$5:$C$376,1,FALSE))</f>
        <v>200-076-7</v>
      </c>
      <c r="J116" s="76" t="e">
        <f>IF($C116="-",IF($A116="-",VLOOKUP($D116,EDC_update!$C$2:$C$450,1,FALSE),VLOOKUP($A116,EDC_update!$B$2:$B$450,1,FALSE)),VLOOKUP($C116,EDC_update!$L$2:$L$450,1,FALSE))</f>
        <v>#N/A</v>
      </c>
      <c r="K116" s="76" t="e">
        <f>IF($C116="-",IF($A116="-",IF(VLOOKUP($D116,'sin-list 180320_update'!$C$2:$S$835,3,FALSE)="",NA(),VLOOKUP($D116,'sin-list 180320_update'!$C$2:$S$835,3,FALSE)),IF(VLOOKUP($A116,'sin-list 180320_update'!$A$2:$S$835,5,FALSE)="",NA(),VLOOKUP($A116,'sin-list 180320_update'!$A$2:$S$835,5,FALSE))),IF(VLOOKUP($C116,'sin-list 180320_update'!$B$2:$S$835,4,FALSE)="",NA(),VLOOKUP($C116,'sin-list 180320_update'!$B$2:$S$835,4,FALSE)))</f>
        <v>#N/A</v>
      </c>
      <c r="L116" s="76" t="e">
        <f>IF($C116="-",IF($A116="-",VLOOKUP($D116,'sin-list 180320_update'!$C$2:$S$835,6,FALSE),VLOOKUP($A116,'sin-list 180320_update'!$A$2:$S$835,8,FALSE)),VLOOKUP($C116,'sin-list 180320_update'!$B$2:$S$835,7,FALSE))</f>
        <v>#N/A</v>
      </c>
      <c r="M116" s="76" t="e">
        <f>IF($C116="-",IF($A116="-",IF(VLOOKUP($D116,'sin-list 180320_update'!$C$2:$S$835,8,FALSE)="",NA(),VLOOKUP($D116,'sin-list 180320_update'!$C$2:$S$835,8,FALSE)),IF(VLOOKUP($A116,'sin-list 180320_update'!$A$2:$S$835,10,FALSE)="",NA(),VLOOKUP($A116,'sin-list 180320_update'!$A$2:$S$835,10,FALSE))),IF(VLOOKUP($C116,'sin-list 180320_update'!$B$2:$S$835,9,FALSE)="",NA(),VLOOKUP($C116,'sin-list 180320_update'!$B$2:$S$835,9,FALSE)))</f>
        <v>#N/A</v>
      </c>
      <c r="N116" s="76" t="e">
        <f>IF($C116="-",IF($A116="-",IF(VLOOKUP($D116,'REACH Bilaga XVII_update'!$A$5:$E$131,4,FALSE)="",NA(),VLOOKUP($D116,'REACH Bilaga XVII_update'!$A$5:$E$131,4,FALSE)),IF(VLOOKUP($A116,'REACH Bilaga XVII_update'!$C$5:$D$131,2,FALSE)="",NA(),VLOOKUP($A116,'REACH Bilaga XVII_update'!$C$5:$D$131,2,FALSE))),IF(VLOOKUP($C116,'REACH Bilaga XVII_update'!$B$5:$D$131,3,FALSE)="",NA(),VLOOKUP($C116,'REACH Bilaga XVII_update'!$B$5:$D$131,3,FALSE)))</f>
        <v>#N/A</v>
      </c>
      <c r="O116" s="76" t="e">
        <f>IF($C116="-",IF($A116="-",IF(VLOOKUP($D116,' REACH Bilaga 59_update'!$A$5:$E$210,5,FALSE)="",NA(),VLOOKUP($D116,' REACH Bilaga 59_update'!$A$5:$E$210,5,FALSE)),IF(VLOOKUP($A116,' REACH Bilaga 59_update'!$D$5:$E$210,2,FALSE)="",NA(),VLOOKUP($A116,' REACH Bilaga 59_update'!$D$5:$E$210,2,FALSE))),IF(VLOOKUP($C116,' REACH Bilaga 59_update'!$C$5:$E$210,3,FALSE)="",NA(),VLOOKUP($C116,' REACH Bilaga 59_update'!$C$5:$E$210,3,FALSE)))</f>
        <v>#N/A</v>
      </c>
      <c r="P116" s="76" t="e">
        <f>IF(C116="-",IF(A116="-",IFERROR(VLOOKUP($D116,' REACH Bilaga 59_update'!$A$5:$F$210,MATCH(Sammanfattning!P$1,' REACH Bilaga 59_update'!$A$4:$F$4,0),FALSE),VLOOKUP($D116,'REACH Bilaga XIV_update'!$A$4:$H$110,MATCH(Sammanfattning!P$1,'REACH Bilaga XIV_update'!$A$4:$H$4,0),FALSE)),IFERROR(VLOOKUP($A116,' REACH Bilaga 59_update'!$D$5:$F$210,MATCH(Sammanfattning!P$1,' REACH Bilaga 59_update'!$D$4:$F$4,0),FALSE),VLOOKUP($A116,'REACH Bilaga XIV_update'!$D$4:$H$110,MATCH(Sammanfattning!P$1,'REACH Bilaga XIV_update'!$D$4:$H$4,0),FALSE))),IFERROR(VLOOKUP($C116,' REACH Bilaga 59_update'!$C$5:$F$210,MATCH(Sammanfattning!P$1,' REACH Bilaga 59_update'!$C$4:$F$4,0),FALSE),VLOOKUP($C116,'REACH Bilaga XIV_update'!$C$4:$H$110,MATCH(Sammanfattning!P$1,'REACH Bilaga XIV_update'!$C$4:$H$4,0),FALSE)))</f>
        <v>#N/A</v>
      </c>
      <c r="Q116" s="76" t="e">
        <f>IF($C116="-",IF($A116="-",IF(VLOOKUP($D116,'REACH Bilaga XIV_update'!$A$5:$I$110,9,FALSE)="",NA(),VLOOKUP($D116,'REACH Bilaga XIV_update'!$A$5:$I$110,9,FALSE)),IF(VLOOKUP($A116,'REACH Bilaga XIV_update'!$D$5:$I$110,6,FALSE)="",NA(),VLOOKUP($A116,'REACH Bilaga XIV_update'!$D$5:$I$110,6,FALSE))),IF(VLOOKUP($C116,'REACH Bilaga XIV_update'!$C$5:$I$110,7,FALSE)="",NA(),VLOOKUP($C116,'REACH Bilaga XIV_update'!$C$5:$I$110,7,FALSE)))</f>
        <v>#N/A</v>
      </c>
      <c r="R116" s="76" t="e">
        <f>IF($C116="-",IF($A116="-",IF(VLOOKUP($D116,CoRAP_update!$A$5:$O$376,15,FALSE)="",NA(),VLOOKUP($D116,CoRAP_update!$A$5:$O$376,15,FALSE)),IF(VLOOKUP($A116,CoRAP_update!$D$5:$O$376,12,FALSE)="",NA(),VLOOKUP($A116,CoRAP_update!$D$5:$O$376,12,FALSE))),IF(VLOOKUP($C116,CoRAP_update!$C$5:$O$376,13,FALSE)="",NA(),VLOOKUP($C116,CoRAP_update!$C$5:$O$376,13,FALSE)))</f>
        <v>#N/A</v>
      </c>
      <c r="S116" s="144" t="str">
        <f>IF($C116="-",IF($A116="-",VLOOKUP($D116,CoRAP_update!$A$5:$J$376,MATCH(Sammanfattning!S$1,CoRAP_update!$A$4:$J$4,0),FALSE),VLOOKUP($A116,CoRAP_update!$D$5:$J$376,MATCH(Sammanfattning!S$1,CoRAP_update!$D$4:$J$4,0),FALSE)),VLOOKUP($C116,CoRAP_update!$C$5:$J$376,MATCH(Sammanfattning!S$1,CoRAP_update!$C$4:$J$4,0),FALSE))</f>
        <v>Potential endocrine disruptor#Suspected PBT/vPvB#Consumer use#Wide dispersive use</v>
      </c>
      <c r="T116" s="76" t="str">
        <f>IF($A116="-",VLOOKUP($D116,EDC_update!$C$2:$F$450,4,FALSE),VLOOKUP($A116,EDC_update!$B$2:$F$450,5,FALSE))</f>
        <v>CAT2</v>
      </c>
      <c r="V116" s="78">
        <f>IF(IFERROR(SEARCH("PBT",P116),99)=99,IF(IFERROR(SEARCH("suspected PBT",S116),99)=99,IF(IFERROR(SEARCH("concluded to be PBT",K116),99)=99,IF(IFERROR(SEARCH("PBT",S116),99)=99,IF(IFERROR(SEARCH("PBT cand",L116),99)=99,IF(IFERROR(SEARCH("PBT",L116),99)=99,IF(IFERROR(SEARCH("persistent, bioackumulative and toxic properties",K116),99)=99,0,Scoring!$E$3),Scoring!$E$3),Scoring!$E$7),Scoring!$E$3),Scoring!$E$5),Scoring!$E$6),Scoring!$E$3)</f>
        <v>0.7</v>
      </c>
      <c r="W116" s="78">
        <f>IF(IFERROR(SEARCH("vPvB",P116),99)=99,IF(IFERROR(SEARCH("suspected pbt/vPvB",S116),99)=99,IF(IFERROR(SEARCH("vPvB",S116),99)=99,IF(IFERROR(SEARCH("concluded to be a vPvB",S116),99)=99,IF(IFERROR(SEARCH("identified as vPvB",K116),99)=99,IF(IFERROR(SEARCH("concluded to be a vPvB",K116),99)=99,IF(IFERROR(SEARCH("concluded to be both pbt and vPvB",S116),99)=99,IF(IFERROR(SEARCH("concluded to be both pbt and vPvB",K116),99)=99,0,Scoring!$E$5),Scoring!$E$5),Scoring!$E$5),Scoring!$E$5),Scoring!$E$5),Scoring!$E$4),Scoring!$E$6),Scoring!$E$4)</f>
        <v>0.7</v>
      </c>
      <c r="X116" s="78">
        <f>IF(IFERROR(SEARCH("H410",N116),99)=99,IF(IFERROR(SEARCH("H410",O116),99)=99,IF(IFERROR(SEARCH("H410",Q116),99)=99,IF(IFERROR(SEARCH("H410",M116),99)=99,IF(IFERROR(SEARCH("H410",R116),99)=99,IF(IFERROR(SEARCH("H411",N116),99)=99,IF(IFERROR(SEARCH("H411",O116),99)=99,IF(IFERROR(SEARCH("H411",Q116),99)=99,IF(IFERROR(SEARCH("H411",M116),99)=99,IF(IFERROR(SEARCH("H411",R116),99)=99,IF(IFERROR(SEARCH("H413",N116),99)=99,IF(IFERROR(SEARCH("H413",O116),99)=99,IF(IFERROR(SEARCH("H413",Q116),99)=99,IF(IFERROR(SEARCH("H413",M116),99)=99,IF(IFERROR(SEARCH("H413",R116),99)=99,IF(IFERROR(SEARCH("H412",N116),99)=99,IF(IFERROR(SEARCH("H412",O116),99)=99,IF(IFERROR(SEARCH("H412",Q116),99)=99,IF(IFERROR(SEARCH("H412",M116),99)=99,IF(IFERROR(SEARCH("H412",R116),99)=99,0,Scoring!$E$2),Scoring!$E$2),Scoring!$E$2),Scoring!$E$2),Scoring!$E$2),Scoring!$E$2),Scoring!$E$2),Scoring!$E$2),Scoring!$E$2),Scoring!$E$2),Scoring!$E$2),Scoring!$E$2),Scoring!$E$2),Scoring!$E$2),Scoring!$E$2),Scoring!$E$2),Scoring!$E$2),Scoring!$E$2),Scoring!$E$2),Scoring!$E$2)</f>
        <v>0</v>
      </c>
      <c r="Y116" s="78">
        <f>IF(IFERROR(SEARCH("CMR",K116),99)=99,IF(IFERROR(SEARCH("Suspected CMR",S116),99)=99,IF(IFERROR(SEARCH("CMR",S116),99)=99,0,Scoring!$E$8),Scoring!$E$9),Scoring!$E$8)</f>
        <v>0</v>
      </c>
      <c r="Z116" s="78">
        <f>IF(IFERROR(SEARCH("H350",N116),99)=99,IF(IFERROR(SEARCH("H350",O116),99)=99,IF(IFERROR(SEARCH("H350",Q116),99)=99,IF(IFERROR(SEARCH("H350",M116),99)=99,IF(IFERROR(SEARCH("H350",R116),99)=99,IF(IFERROR(SEARCH("H351",N116),99)=99,IF(IFERROR(SEARCH("H351",O116),99)=99,IF(IFERROR(SEARCH("H351",Q116),99)=99,IF(IFERROR(SEARCH("H351",M116),99)=99,IF(IFERROR(SEARCH("H351",R116),99)=99,IF(IFERROR(SEARCH("carcinogenic",P116),99)=99,IF(IFERROR(SEARCH("suspected carcinogenic",S116),99)=99,0,Scoring!$E$12),Scoring!$E$11),Scoring!$E$10),Scoring!$E$10),Scoring!$E$10),Scoring!$E$10),Scoring!$E$10),Scoring!$E$10),Scoring!$E$10),Scoring!$E$10),Scoring!$E$10),Scoring!$E$10)</f>
        <v>0</v>
      </c>
      <c r="AA116" s="78">
        <f>IF(IFERROR(SEARCH("H340",N116),99)=99,IF(IFERROR(SEARCH("H340",O116),99)=99,IF(IFERROR(SEARCH("H340",Q116),99)=99,IF(IFERROR(SEARCH("H340",M116),99)=99,IF(IFERROR(SEARCH("H340",R116),99)=99,IF(IFERROR(SEARCH("H341",N116),99)=99,IF(IFERROR(SEARCH("H341",O116),99)=99,IF(IFERROR(SEARCH("H341",Q116),99)=99,IF(IFERROR(SEARCH("H341",M116),99)=99,IF(IFERROR(SEARCH("H341",R116),99)=99,IF(IFERROR(SEARCH("mutagenic",P116),99)=99,IF(IFERROR(SEARCH("suspected mutagenic",S116),99)=99,0,Scoring!$E$15),Scoring!$E$14),Scoring!$E$13),Scoring!$E$13),Scoring!$E$13),Scoring!$E$13),Scoring!$E$13),Scoring!$E$13),Scoring!$E$13),Scoring!$E$13),Scoring!$E$13),Scoring!$E$13)</f>
        <v>0</v>
      </c>
      <c r="AB116" s="78">
        <f>IF(IFERROR(SEARCH("H360",N116),99)=99,IF(IFERROR(SEARCH("H360",O116),99)=99,IF(IFERROR(SEARCH("H360",Q116),99)=99,IF(IFERROR(SEARCH("H360",M116),99)=99,IF(IFERROR(SEARCH("H360",R116),99)=99,IF(IFERROR(SEARCH("H361",N116),99)=99,IF(IFERROR(SEARCH("H361",O116),99)=99,IF(IFERROR(SEARCH("H361",Q116),99)=99,IF(IFERROR(SEARCH("H361",M116),99)=99,IF(IFERROR(SEARCH("H361",R116),99)=99,IF(IFERROR(SEARCH("reproduction",P116),99)=99,IF(IFERROR(SEARCH("suspected reprotoxic",S116),99)=99,IF(IFERROR(SEARCH("reprotoxic",S116),99)=99,IF(IFERROR(SEARCH("reprotoxic",K116),99)=99,0,Scoring!$E$18),Scoring!$E$18),Scoring!$E$19),Scoring!$E$17),Scoring!$E$16),Scoring!$E$16),Scoring!$E$16),Scoring!$E$16),Scoring!$E$16),Scoring!$E$16),Scoring!$E$16),Scoring!$E$16),Scoring!$E$16),Scoring!$E$16)</f>
        <v>0</v>
      </c>
      <c r="AC116" s="78">
        <f>IF(IFERROR(SEARCH("57f",L116),99)=99,IF(IFERROR(SEARCH("57(f)",P116),99)=99,0,Scoring!$E$20),Scoring!$E$20)</f>
        <v>0</v>
      </c>
      <c r="AD116" s="78">
        <f>IF(IFERROR(SEARCH("CAT1",T116),99)=99,IF(IFERROR(SEARCH("CAT2",T116),99)=99,IF(IFERROR(SEARCH("CAT3",T116),99)=99,IF(IFERROR(SEARCH("concluded to be endocrine",K116),99)=99,IF(IFERROR(SEARCH("categorised as endocrine",K116),99)=99,IF(IFERROR(SEARCH("endocrine disrupting",P116),99)=99,IF(IFERROR(SEARCH("endocrine disrupting",K116),99)=99,IF(IFERROR(SEARCH("suspected endocrine",S116),99)=99,IF(IFERROR(SEARCH("potential endocrine",S116),99)=99,0,Scoring!$E$25),Scoring!$E$25),Scoring!$E$24),Scoring!$E$24),Scoring!$E$24),Scoring!$E$24),Scoring!$E$23),Scoring!$E$22),Scoring!$E$21)</f>
        <v>0.5</v>
      </c>
      <c r="AE116" s="78">
        <f>IF(IFERROR(SEARCH("suspected sensitiser",S116),99)=99,IF(IFERROR(SEARCH("sensitiser",S116),99)=99,IF(IFERROR(SEARCH("other hazard based concern",S116),99)=99,0,Scoring!$E$28),Scoring!$E$26),Scoring!$E$27)</f>
        <v>0</v>
      </c>
      <c r="AF116" s="78">
        <f>IF(IFERROR(M116,1)=1,IF(IFERROR(N116,1)=1,IF(IFERROR(O116,1)=1,IF(IFERROR(Q116,1)=1,IF(IFERROR(R116,1)=1,IF(IFERROR(T116,1)=1,IF(IFERROR(K116,1)=1,IF(IFERROR(P116,1)=1,IF(IFERROR(S116,1)=1,Scoring!$E$29,0),0),0),0),0),0),0),0),0)</f>
        <v>0</v>
      </c>
      <c r="AG116" s="78">
        <f t="shared" si="13"/>
        <v>1.9</v>
      </c>
      <c r="AI116" s="93"/>
      <c r="AJ116" s="94"/>
      <c r="AK116" s="76"/>
      <c r="AL116" s="75"/>
      <c r="AN116" s="79"/>
      <c r="AO116" s="79"/>
      <c r="AP116" s="79"/>
      <c r="AQ116" s="79"/>
      <c r="AR116" s="79"/>
      <c r="AS116" s="78"/>
      <c r="AU116" s="79">
        <f>IF(IFERROR(F116,99)=99,IF(IFERROR(G116,99)=99,IF(IFERROR(H116,99)=99,IF(IFERROR(I116,99)=99,IF(IFERROR(E116,99)=99,IF(IFERROR(J116,99)=99,0,Scoring!$B$7),Scoring!$B$3),Scoring!$B$2),Scoring!$B$6),Scoring!$B$5),Scoring!$B$4)</f>
        <v>0.5</v>
      </c>
      <c r="AV116" s="78">
        <f t="shared" si="14"/>
        <v>0.95</v>
      </c>
      <c r="AW116" s="78"/>
      <c r="AX116" s="66"/>
      <c r="AY116" s="78"/>
      <c r="AZ116" s="76"/>
      <c r="BA116" s="76"/>
      <c r="BB116" s="76"/>
    </row>
    <row r="117" spans="1:54" x14ac:dyDescent="0.25">
      <c r="A117" s="77" t="s">
        <v>5236</v>
      </c>
      <c r="B117" s="76" t="str">
        <f t="shared" si="19"/>
        <v>244-617-5</v>
      </c>
      <c r="C117" s="77" t="s">
        <v>5235</v>
      </c>
      <c r="D117" s="77" t="s">
        <v>5234</v>
      </c>
      <c r="E117" s="76" t="e">
        <f>IF(C117="-",IF(A117="-",VLOOKUP(D117,'sin-list 180320_update'!$C$2:$C$835,1,FALSE),VLOOKUP(A117,'sin-list 180320_update'!$A$2:$A$835,1,FALSE)),VLOOKUP(C117,'sin-list 180320_update'!$B$2:$B$835,1,FALSE))</f>
        <v>#N/A</v>
      </c>
      <c r="F117" s="76" t="e">
        <f>IF($C117="-",IF($A117="-",VLOOKUP($D117,'REACH Bilaga XVII_update'!$A$5:$A$131,1,FALSE),VLOOKUP($A117,'REACH Bilaga XVII_update'!$C$5:$C$131,1,FALSE)),VLOOKUP($C117,'REACH Bilaga XVII_update'!$B$5:$B$131,1,FALSE))</f>
        <v>#N/A</v>
      </c>
      <c r="G117" s="76" t="e">
        <f>IF($C117="-",IF($A117="-",VLOOKUP($D117,' REACH Bilaga 59_update'!$A$5:$A$210,1,FALSE),VLOOKUP($A117,' REACH Bilaga 59_update'!$D$5:$D$210,1,FALSE)),VLOOKUP($C117,' REACH Bilaga 59_update'!$C$5:$C$210,1,FALSE))</f>
        <v>#N/A</v>
      </c>
      <c r="H117" s="76" t="e">
        <f>IF($C117="-",IF($A117="-",VLOOKUP($D117,'REACH Bilaga XIV_update'!$A$5:$A$110,1,FALSE),VLOOKUP($A117,'REACH Bilaga XIV_update'!$D$5:$D$110,1,FALSE)),VLOOKUP($C117,'REACH Bilaga XIV_update'!$C$5:$C$110,1,FALSE))</f>
        <v>#N/A</v>
      </c>
      <c r="I117" s="76" t="str">
        <f>IF($C117="-",IF($A117="-",VLOOKUP($D117,CoRAP_update!$A$5:$A$376,1,FALSE),VLOOKUP($A117,CoRAP_update!$D$5:$D$376,1,FALSE)),VLOOKUP($C117,CoRAP_update!$C$5:$C$376,1,FALSE))</f>
        <v>244-617-5</v>
      </c>
      <c r="J117" s="76" t="e">
        <f>IF($C117="-",IF($A117="-",VLOOKUP($D117,EDC_update!$C$2:$C$450,1,FALSE),VLOOKUP($A117,EDC_update!$B$2:$B$450,1,FALSE)),VLOOKUP($C117,EDC_update!$L$2:$L$450,1,FALSE))</f>
        <v>#N/A</v>
      </c>
      <c r="K117" s="76" t="e">
        <f>IF($C117="-",IF($A117="-",IF(VLOOKUP($D117,'sin-list 180320_update'!$C$2:$S$835,3,FALSE)="",NA(),VLOOKUP($D117,'sin-list 180320_update'!$C$2:$S$835,3,FALSE)),IF(VLOOKUP($A117,'sin-list 180320_update'!$A$2:$S$835,5,FALSE)="",NA(),VLOOKUP($A117,'sin-list 180320_update'!$A$2:$S$835,5,FALSE))),IF(VLOOKUP($C117,'sin-list 180320_update'!$B$2:$S$835,4,FALSE)="",NA(),VLOOKUP($C117,'sin-list 180320_update'!$B$2:$S$835,4,FALSE)))</f>
        <v>#N/A</v>
      </c>
      <c r="L117" s="76" t="e">
        <f>IF($C117="-",IF($A117="-",VLOOKUP($D117,'sin-list 180320_update'!$C$2:$S$835,6,FALSE),VLOOKUP($A117,'sin-list 180320_update'!$A$2:$S$835,8,FALSE)),VLOOKUP($C117,'sin-list 180320_update'!$B$2:$S$835,7,FALSE))</f>
        <v>#N/A</v>
      </c>
      <c r="M117" s="76" t="e">
        <f>IF($C117="-",IF($A117="-",IF(VLOOKUP($D117,'sin-list 180320_update'!$C$2:$S$835,8,FALSE)="",NA(),VLOOKUP($D117,'sin-list 180320_update'!$C$2:$S$835,8,FALSE)),IF(VLOOKUP($A117,'sin-list 180320_update'!$A$2:$S$835,10,FALSE)="",NA(),VLOOKUP($A117,'sin-list 180320_update'!$A$2:$S$835,10,FALSE))),IF(VLOOKUP($C117,'sin-list 180320_update'!$B$2:$S$835,9,FALSE)="",NA(),VLOOKUP($C117,'sin-list 180320_update'!$B$2:$S$835,9,FALSE)))</f>
        <v>#N/A</v>
      </c>
      <c r="N117" s="76" t="e">
        <f>IF($C117="-",IF($A117="-",IF(VLOOKUP($D117,'REACH Bilaga XVII_update'!$A$5:$E$131,4,FALSE)="",NA(),VLOOKUP($D117,'REACH Bilaga XVII_update'!$A$5:$E$131,4,FALSE)),IF(VLOOKUP($A117,'REACH Bilaga XVII_update'!$C$5:$D$131,2,FALSE)="",NA(),VLOOKUP($A117,'REACH Bilaga XVII_update'!$C$5:$D$131,2,FALSE))),IF(VLOOKUP($C117,'REACH Bilaga XVII_update'!$B$5:$D$131,3,FALSE)="",NA(),VLOOKUP($C117,'REACH Bilaga XVII_update'!$B$5:$D$131,3,FALSE)))</f>
        <v>#N/A</v>
      </c>
      <c r="O117" s="76" t="e">
        <f>IF($C117="-",IF($A117="-",IF(VLOOKUP($D117,' REACH Bilaga 59_update'!$A$5:$E$210,5,FALSE)="",NA(),VLOOKUP($D117,' REACH Bilaga 59_update'!$A$5:$E$210,5,FALSE)),IF(VLOOKUP($A117,' REACH Bilaga 59_update'!$D$5:$E$210,2,FALSE)="",NA(),VLOOKUP($A117,' REACH Bilaga 59_update'!$D$5:$E$210,2,FALSE))),IF(VLOOKUP($C117,' REACH Bilaga 59_update'!$C$5:$E$210,3,FALSE)="",NA(),VLOOKUP($C117,' REACH Bilaga 59_update'!$C$5:$E$210,3,FALSE)))</f>
        <v>#N/A</v>
      </c>
      <c r="P117" s="76" t="e">
        <f>IF(C117="-",IF(A117="-",IFERROR(VLOOKUP($D117,' REACH Bilaga 59_update'!$A$5:$F$210,MATCH(Sammanfattning!P$1,' REACH Bilaga 59_update'!$A$4:$F$4,0),FALSE),VLOOKUP($D117,'REACH Bilaga XIV_update'!$A$4:$H$110,MATCH(Sammanfattning!P$1,'REACH Bilaga XIV_update'!$A$4:$H$4,0),FALSE)),IFERROR(VLOOKUP($A117,' REACH Bilaga 59_update'!$D$5:$F$210,MATCH(Sammanfattning!P$1,' REACH Bilaga 59_update'!$D$4:$F$4,0),FALSE),VLOOKUP($A117,'REACH Bilaga XIV_update'!$D$4:$H$110,MATCH(Sammanfattning!P$1,'REACH Bilaga XIV_update'!$D$4:$H$4,0),FALSE))),IFERROR(VLOOKUP($C117,' REACH Bilaga 59_update'!$C$5:$F$210,MATCH(Sammanfattning!P$1,' REACH Bilaga 59_update'!$C$4:$F$4,0),FALSE),VLOOKUP($C117,'REACH Bilaga XIV_update'!$C$4:$H$110,MATCH(Sammanfattning!P$1,'REACH Bilaga XIV_update'!$C$4:$H$4,0),FALSE)))</f>
        <v>#N/A</v>
      </c>
      <c r="Q117" s="76" t="e">
        <f>IF($C117="-",IF($A117="-",IF(VLOOKUP($D117,'REACH Bilaga XIV_update'!$A$5:$I$110,9,FALSE)="",NA(),VLOOKUP($D117,'REACH Bilaga XIV_update'!$A$5:$I$110,9,FALSE)),IF(VLOOKUP($A117,'REACH Bilaga XIV_update'!$D$5:$I$110,6,FALSE)="",NA(),VLOOKUP($A117,'REACH Bilaga XIV_update'!$D$5:$I$110,6,FALSE))),IF(VLOOKUP($C117,'REACH Bilaga XIV_update'!$C$5:$I$110,7,FALSE)="",NA(),VLOOKUP($C117,'REACH Bilaga XIV_update'!$C$5:$I$110,7,FALSE)))</f>
        <v>#N/A</v>
      </c>
      <c r="R117" s="76" t="e">
        <f>IF($C117="-",IF($A117="-",IF(VLOOKUP($D117,CoRAP_update!$A$5:$O$376,15,FALSE)="",NA(),VLOOKUP($D117,CoRAP_update!$A$5:$O$376,15,FALSE)),IF(VLOOKUP($A117,CoRAP_update!$D$5:$O$376,12,FALSE)="",NA(),VLOOKUP($A117,CoRAP_update!$D$5:$O$376,12,FALSE))),IF(VLOOKUP($C117,CoRAP_update!$C$5:$O$376,13,FALSE)="",NA(),VLOOKUP($C117,CoRAP_update!$C$5:$O$376,13,FALSE)))</f>
        <v>#N/A</v>
      </c>
      <c r="S117" s="144" t="str">
        <f>IF($C117="-",IF($A117="-",VLOOKUP($D117,CoRAP_update!$A$5:$J$376,MATCH(Sammanfattning!S$1,CoRAP_update!$A$4:$J$4,0),FALSE),VLOOKUP($A117,CoRAP_update!$D$5:$J$376,MATCH(Sammanfattning!S$1,CoRAP_update!$D$4:$J$4,0),FALSE)),VLOOKUP($C117,CoRAP_update!$C$5:$J$376,MATCH(Sammanfattning!S$1,CoRAP_update!$C$4:$J$4,0),FALSE))</f>
        <v>Potential endocrine disruptor#Suspected PBT/vPvB#High (aggregated) tonnage</v>
      </c>
      <c r="T117" s="76" t="e">
        <f>IF($A117="-",VLOOKUP($D117,EDC_update!$C$2:$F$450,4,FALSE),VLOOKUP($A117,EDC_update!$B$2:$F$450,5,FALSE))</f>
        <v>#N/A</v>
      </c>
      <c r="V117" s="78">
        <f>IF(IFERROR(SEARCH("PBT",P117),99)=99,IF(IFERROR(SEARCH("suspected PBT",S117),99)=99,IF(IFERROR(SEARCH("concluded to be PBT",K117),99)=99,IF(IFERROR(SEARCH("PBT",S117),99)=99,IF(IFERROR(SEARCH("PBT cand",L117),99)=99,IF(IFERROR(SEARCH("PBT",L117),99)=99,IF(IFERROR(SEARCH("persistent, bioackumulative and toxic properties",K117),99)=99,0,Scoring!$E$3),Scoring!$E$3),Scoring!$E$7),Scoring!$E$3),Scoring!$E$5),Scoring!$E$6),Scoring!$E$3)</f>
        <v>0.7</v>
      </c>
      <c r="W117" s="78">
        <f>IF(IFERROR(SEARCH("vPvB",P117),99)=99,IF(IFERROR(SEARCH("suspected pbt/vPvB",S117),99)=99,IF(IFERROR(SEARCH("vPvB",S117),99)=99,IF(IFERROR(SEARCH("concluded to be a vPvB",S117),99)=99,IF(IFERROR(SEARCH("identified as vPvB",K117),99)=99,IF(IFERROR(SEARCH("concluded to be a vPvB",K117),99)=99,IF(IFERROR(SEARCH("concluded to be both pbt and vPvB",S117),99)=99,IF(IFERROR(SEARCH("concluded to be both pbt and vPvB",K117),99)=99,0,Scoring!$E$5),Scoring!$E$5),Scoring!$E$5),Scoring!$E$5),Scoring!$E$5),Scoring!$E$4),Scoring!$E$6),Scoring!$E$4)</f>
        <v>0.7</v>
      </c>
      <c r="X117" s="78">
        <f>IF(IFERROR(SEARCH("H410",N117),99)=99,IF(IFERROR(SEARCH("H410",O117),99)=99,IF(IFERROR(SEARCH("H410",Q117),99)=99,IF(IFERROR(SEARCH("H410",M117),99)=99,IF(IFERROR(SEARCH("H410",R117),99)=99,IF(IFERROR(SEARCH("H411",N117),99)=99,IF(IFERROR(SEARCH("H411",O117),99)=99,IF(IFERROR(SEARCH("H411",Q117),99)=99,IF(IFERROR(SEARCH("H411",M117),99)=99,IF(IFERROR(SEARCH("H411",R117),99)=99,IF(IFERROR(SEARCH("H413",N117),99)=99,IF(IFERROR(SEARCH("H413",O117),99)=99,IF(IFERROR(SEARCH("H413",Q117),99)=99,IF(IFERROR(SEARCH("H413",M117),99)=99,IF(IFERROR(SEARCH("H413",R117),99)=99,IF(IFERROR(SEARCH("H412",N117),99)=99,IF(IFERROR(SEARCH("H412",O117),99)=99,IF(IFERROR(SEARCH("H412",Q117),99)=99,IF(IFERROR(SEARCH("H412",M117),99)=99,IF(IFERROR(SEARCH("H412",R117),99)=99,0,Scoring!$E$2),Scoring!$E$2),Scoring!$E$2),Scoring!$E$2),Scoring!$E$2),Scoring!$E$2),Scoring!$E$2),Scoring!$E$2),Scoring!$E$2),Scoring!$E$2),Scoring!$E$2),Scoring!$E$2),Scoring!$E$2),Scoring!$E$2),Scoring!$E$2),Scoring!$E$2),Scoring!$E$2),Scoring!$E$2),Scoring!$E$2),Scoring!$E$2)</f>
        <v>0</v>
      </c>
      <c r="Y117" s="78">
        <f>IF(IFERROR(SEARCH("CMR",K117),99)=99,IF(IFERROR(SEARCH("Suspected CMR",S117),99)=99,IF(IFERROR(SEARCH("CMR",S117),99)=99,0,Scoring!$E$8),Scoring!$E$9),Scoring!$E$8)</f>
        <v>0</v>
      </c>
      <c r="Z117" s="78">
        <f>IF(IFERROR(SEARCH("H350",N117),99)=99,IF(IFERROR(SEARCH("H350",O117),99)=99,IF(IFERROR(SEARCH("H350",Q117),99)=99,IF(IFERROR(SEARCH("H350",M117),99)=99,IF(IFERROR(SEARCH("H350",R117),99)=99,IF(IFERROR(SEARCH("H351",N117),99)=99,IF(IFERROR(SEARCH("H351",O117),99)=99,IF(IFERROR(SEARCH("H351",Q117),99)=99,IF(IFERROR(SEARCH("H351",M117),99)=99,IF(IFERROR(SEARCH("H351",R117),99)=99,IF(IFERROR(SEARCH("carcinogenic",P117),99)=99,IF(IFERROR(SEARCH("suspected carcinogenic",S117),99)=99,0,Scoring!$E$12),Scoring!$E$11),Scoring!$E$10),Scoring!$E$10),Scoring!$E$10),Scoring!$E$10),Scoring!$E$10),Scoring!$E$10),Scoring!$E$10),Scoring!$E$10),Scoring!$E$10),Scoring!$E$10)</f>
        <v>0</v>
      </c>
      <c r="AA117" s="78">
        <f>IF(IFERROR(SEARCH("H340",N117),99)=99,IF(IFERROR(SEARCH("H340",O117),99)=99,IF(IFERROR(SEARCH("H340",Q117),99)=99,IF(IFERROR(SEARCH("H340",M117),99)=99,IF(IFERROR(SEARCH("H340",R117),99)=99,IF(IFERROR(SEARCH("H341",N117),99)=99,IF(IFERROR(SEARCH("H341",O117),99)=99,IF(IFERROR(SEARCH("H341",Q117),99)=99,IF(IFERROR(SEARCH("H341",M117),99)=99,IF(IFERROR(SEARCH("H341",R117),99)=99,IF(IFERROR(SEARCH("mutagenic",P117),99)=99,IF(IFERROR(SEARCH("suspected mutagenic",S117),99)=99,0,Scoring!$E$15),Scoring!$E$14),Scoring!$E$13),Scoring!$E$13),Scoring!$E$13),Scoring!$E$13),Scoring!$E$13),Scoring!$E$13),Scoring!$E$13),Scoring!$E$13),Scoring!$E$13),Scoring!$E$13)</f>
        <v>0</v>
      </c>
      <c r="AB117" s="78">
        <f>IF(IFERROR(SEARCH("H360",N117),99)=99,IF(IFERROR(SEARCH("H360",O117),99)=99,IF(IFERROR(SEARCH("H360",Q117),99)=99,IF(IFERROR(SEARCH("H360",M117),99)=99,IF(IFERROR(SEARCH("H360",R117),99)=99,IF(IFERROR(SEARCH("H361",N117),99)=99,IF(IFERROR(SEARCH("H361",O117),99)=99,IF(IFERROR(SEARCH("H361",Q117),99)=99,IF(IFERROR(SEARCH("H361",M117),99)=99,IF(IFERROR(SEARCH("H361",R117),99)=99,IF(IFERROR(SEARCH("reproduction",P117),99)=99,IF(IFERROR(SEARCH("suspected reprotoxic",S117),99)=99,IF(IFERROR(SEARCH("reprotoxic",S117),99)=99,IF(IFERROR(SEARCH("reprotoxic",K117),99)=99,0,Scoring!$E$18),Scoring!$E$18),Scoring!$E$19),Scoring!$E$17),Scoring!$E$16),Scoring!$E$16),Scoring!$E$16),Scoring!$E$16),Scoring!$E$16),Scoring!$E$16),Scoring!$E$16),Scoring!$E$16),Scoring!$E$16),Scoring!$E$16)</f>
        <v>0</v>
      </c>
      <c r="AC117" s="78">
        <f>IF(IFERROR(SEARCH("57f",L117),99)=99,IF(IFERROR(SEARCH("57(f)",P117),99)=99,0,Scoring!$E$20),Scoring!$E$20)</f>
        <v>0</v>
      </c>
      <c r="AD117" s="78">
        <f>IF(IFERROR(SEARCH("CAT1",T117),99)=99,IF(IFERROR(SEARCH("CAT2",T117),99)=99,IF(IFERROR(SEARCH("CAT3",T117),99)=99,IF(IFERROR(SEARCH("concluded to be endocrine",K117),99)=99,IF(IFERROR(SEARCH("categorised as endocrine",K117),99)=99,IF(IFERROR(SEARCH("endocrine disrupting",P117),99)=99,IF(IFERROR(SEARCH("endocrine disrupting",K117),99)=99,IF(IFERROR(SEARCH("suspected endocrine",S117),99)=99,IF(IFERROR(SEARCH("potential endocrine",S117),99)=99,0,Scoring!$E$25),Scoring!$E$25),Scoring!$E$24),Scoring!$E$24),Scoring!$E$24),Scoring!$E$24),Scoring!$E$23),Scoring!$E$22),Scoring!$E$21)</f>
        <v>0.5</v>
      </c>
      <c r="AE117" s="78">
        <f>IF(IFERROR(SEARCH("suspected sensitiser",S117),99)=99,IF(IFERROR(SEARCH("sensitiser",S117),99)=99,IF(IFERROR(SEARCH("other hazard based concern",S117),99)=99,0,Scoring!$E$28),Scoring!$E$26),Scoring!$E$27)</f>
        <v>0</v>
      </c>
      <c r="AF117" s="78">
        <f>IF(IFERROR(M117,1)=1,IF(IFERROR(N117,1)=1,IF(IFERROR(O117,1)=1,IF(IFERROR(Q117,1)=1,IF(IFERROR(R117,1)=1,IF(IFERROR(T117,1)=1,IF(IFERROR(K117,1)=1,IF(IFERROR(P117,1)=1,IF(IFERROR(S117,1)=1,Scoring!$E$29,0),0),0),0),0),0),0),0),0)</f>
        <v>0</v>
      </c>
      <c r="AG117" s="78">
        <f t="shared" si="13"/>
        <v>1.9</v>
      </c>
      <c r="AI117" s="93"/>
      <c r="AJ117" s="94"/>
      <c r="AK117" s="76"/>
      <c r="AL117" s="75"/>
      <c r="AN117" s="79"/>
      <c r="AO117" s="79"/>
      <c r="AP117" s="79"/>
      <c r="AQ117" s="79"/>
      <c r="AR117" s="79"/>
      <c r="AS117" s="78"/>
      <c r="AU117" s="79">
        <f>IF(IFERROR(F117,99)=99,IF(IFERROR(G117,99)=99,IF(IFERROR(H117,99)=99,IF(IFERROR(I117,99)=99,IF(IFERROR(E117,99)=99,IF(IFERROR(J117,99)=99,0,Scoring!$B$7),Scoring!$B$3),Scoring!$B$2),Scoring!$B$6),Scoring!$B$5),Scoring!$B$4)</f>
        <v>0.5</v>
      </c>
      <c r="AV117" s="78">
        <f t="shared" si="14"/>
        <v>0.95</v>
      </c>
      <c r="AW117" s="78"/>
      <c r="AX117" s="66"/>
      <c r="AY117" s="78"/>
      <c r="AZ117" s="76"/>
      <c r="BA117" s="76"/>
      <c r="BB117" s="76"/>
    </row>
    <row r="118" spans="1:54" x14ac:dyDescent="0.25">
      <c r="A118" s="77" t="s">
        <v>5341</v>
      </c>
      <c r="B118" s="76" t="str">
        <f t="shared" si="19"/>
        <v>251-020-3</v>
      </c>
      <c r="C118" s="77" t="s">
        <v>5340</v>
      </c>
      <c r="D118" s="77" t="s">
        <v>5339</v>
      </c>
      <c r="E118" s="76" t="e">
        <f>IF(C118="-",IF(A118="-",VLOOKUP(D118,'sin-list 180320_update'!$C$2:$C$835,1,FALSE),VLOOKUP(A118,'sin-list 180320_update'!$A$2:$A$835,1,FALSE)),VLOOKUP(C118,'sin-list 180320_update'!$B$2:$B$835,1,FALSE))</f>
        <v>#N/A</v>
      </c>
      <c r="F118" s="76" t="e">
        <f>IF($C118="-",IF($A118="-",VLOOKUP($D118,'REACH Bilaga XVII_update'!$A$5:$A$131,1,FALSE),VLOOKUP($A118,'REACH Bilaga XVII_update'!$C$5:$C$131,1,FALSE)),VLOOKUP($C118,'REACH Bilaga XVII_update'!$B$5:$B$131,1,FALSE))</f>
        <v>#N/A</v>
      </c>
      <c r="G118" s="76" t="e">
        <f>IF($C118="-",IF($A118="-",VLOOKUP($D118,' REACH Bilaga 59_update'!$A$5:$A$210,1,FALSE),VLOOKUP($A118,' REACH Bilaga 59_update'!$D$5:$D$210,1,FALSE)),VLOOKUP($C118,' REACH Bilaga 59_update'!$C$5:$C$210,1,FALSE))</f>
        <v>#N/A</v>
      </c>
      <c r="H118" s="76" t="e">
        <f>IF($C118="-",IF($A118="-",VLOOKUP($D118,'REACH Bilaga XIV_update'!$A$5:$A$110,1,FALSE),VLOOKUP($A118,'REACH Bilaga XIV_update'!$D$5:$D$110,1,FALSE)),VLOOKUP($C118,'REACH Bilaga XIV_update'!$C$5:$C$110,1,FALSE))</f>
        <v>#N/A</v>
      </c>
      <c r="I118" s="76" t="str">
        <f>IF($C118="-",IF($A118="-",VLOOKUP($D118,CoRAP_update!$A$5:$A$376,1,FALSE),VLOOKUP($A118,CoRAP_update!$D$5:$D$376,1,FALSE)),VLOOKUP($C118,CoRAP_update!$C$5:$C$376,1,FALSE))</f>
        <v>251-020-3</v>
      </c>
      <c r="J118" s="76" t="e">
        <f>IF($C118="-",IF($A118="-",VLOOKUP($D118,EDC_update!$C$2:$C$450,1,FALSE),VLOOKUP($A118,EDC_update!$B$2:$B$450,1,FALSE)),VLOOKUP($C118,EDC_update!$L$2:$L$450,1,FALSE))</f>
        <v>#N/A</v>
      </c>
      <c r="K118" s="76" t="e">
        <f>IF($C118="-",IF($A118="-",IF(VLOOKUP($D118,'sin-list 180320_update'!$C$2:$S$835,3,FALSE)="",NA(),VLOOKUP($D118,'sin-list 180320_update'!$C$2:$S$835,3,FALSE)),IF(VLOOKUP($A118,'sin-list 180320_update'!$A$2:$S$835,5,FALSE)="",NA(),VLOOKUP($A118,'sin-list 180320_update'!$A$2:$S$835,5,FALSE))),IF(VLOOKUP($C118,'sin-list 180320_update'!$B$2:$S$835,4,FALSE)="",NA(),VLOOKUP($C118,'sin-list 180320_update'!$B$2:$S$835,4,FALSE)))</f>
        <v>#N/A</v>
      </c>
      <c r="L118" s="76" t="e">
        <f>IF($C118="-",IF($A118="-",VLOOKUP($D118,'sin-list 180320_update'!$C$2:$S$835,6,FALSE),VLOOKUP($A118,'sin-list 180320_update'!$A$2:$S$835,8,FALSE)),VLOOKUP($C118,'sin-list 180320_update'!$B$2:$S$835,7,FALSE))</f>
        <v>#N/A</v>
      </c>
      <c r="M118" s="76" t="e">
        <f>IF($C118="-",IF($A118="-",IF(VLOOKUP($D118,'sin-list 180320_update'!$C$2:$S$835,8,FALSE)="",NA(),VLOOKUP($D118,'sin-list 180320_update'!$C$2:$S$835,8,FALSE)),IF(VLOOKUP($A118,'sin-list 180320_update'!$A$2:$S$835,10,FALSE)="",NA(),VLOOKUP($A118,'sin-list 180320_update'!$A$2:$S$835,10,FALSE))),IF(VLOOKUP($C118,'sin-list 180320_update'!$B$2:$S$835,9,FALSE)="",NA(),VLOOKUP($C118,'sin-list 180320_update'!$B$2:$S$835,9,FALSE)))</f>
        <v>#N/A</v>
      </c>
      <c r="N118" s="76" t="e">
        <f>IF($C118="-",IF($A118="-",IF(VLOOKUP($D118,'REACH Bilaga XVII_update'!$A$5:$E$131,4,FALSE)="",NA(),VLOOKUP($D118,'REACH Bilaga XVII_update'!$A$5:$E$131,4,FALSE)),IF(VLOOKUP($A118,'REACH Bilaga XVII_update'!$C$5:$D$131,2,FALSE)="",NA(),VLOOKUP($A118,'REACH Bilaga XVII_update'!$C$5:$D$131,2,FALSE))),IF(VLOOKUP($C118,'REACH Bilaga XVII_update'!$B$5:$D$131,3,FALSE)="",NA(),VLOOKUP($C118,'REACH Bilaga XVII_update'!$B$5:$D$131,3,FALSE)))</f>
        <v>#N/A</v>
      </c>
      <c r="O118" s="76" t="e">
        <f>IF($C118="-",IF($A118="-",IF(VLOOKUP($D118,' REACH Bilaga 59_update'!$A$5:$E$210,5,FALSE)="",NA(),VLOOKUP($D118,' REACH Bilaga 59_update'!$A$5:$E$210,5,FALSE)),IF(VLOOKUP($A118,' REACH Bilaga 59_update'!$D$5:$E$210,2,FALSE)="",NA(),VLOOKUP($A118,' REACH Bilaga 59_update'!$D$5:$E$210,2,FALSE))),IF(VLOOKUP($C118,' REACH Bilaga 59_update'!$C$5:$E$210,3,FALSE)="",NA(),VLOOKUP($C118,' REACH Bilaga 59_update'!$C$5:$E$210,3,FALSE)))</f>
        <v>#N/A</v>
      </c>
      <c r="P118" s="76" t="e">
        <f>IF(C118="-",IF(A118="-",IFERROR(VLOOKUP($D118,' REACH Bilaga 59_update'!$A$5:$F$210,MATCH(Sammanfattning!P$1,' REACH Bilaga 59_update'!$A$4:$F$4,0),FALSE),VLOOKUP($D118,'REACH Bilaga XIV_update'!$A$4:$H$110,MATCH(Sammanfattning!P$1,'REACH Bilaga XIV_update'!$A$4:$H$4,0),FALSE)),IFERROR(VLOOKUP($A118,' REACH Bilaga 59_update'!$D$5:$F$210,MATCH(Sammanfattning!P$1,' REACH Bilaga 59_update'!$D$4:$F$4,0),FALSE),VLOOKUP($A118,'REACH Bilaga XIV_update'!$D$4:$H$110,MATCH(Sammanfattning!P$1,'REACH Bilaga XIV_update'!$D$4:$H$4,0),FALSE))),IFERROR(VLOOKUP($C118,' REACH Bilaga 59_update'!$C$5:$F$210,MATCH(Sammanfattning!P$1,' REACH Bilaga 59_update'!$C$4:$F$4,0),FALSE),VLOOKUP($C118,'REACH Bilaga XIV_update'!$C$4:$H$110,MATCH(Sammanfattning!P$1,'REACH Bilaga XIV_update'!$C$4:$H$4,0),FALSE)))</f>
        <v>#N/A</v>
      </c>
      <c r="Q118" s="76" t="e">
        <f>IF($C118="-",IF($A118="-",IF(VLOOKUP($D118,'REACH Bilaga XIV_update'!$A$5:$I$110,9,FALSE)="",NA(),VLOOKUP($D118,'REACH Bilaga XIV_update'!$A$5:$I$110,9,FALSE)),IF(VLOOKUP($A118,'REACH Bilaga XIV_update'!$D$5:$I$110,6,FALSE)="",NA(),VLOOKUP($A118,'REACH Bilaga XIV_update'!$D$5:$I$110,6,FALSE))),IF(VLOOKUP($C118,'REACH Bilaga XIV_update'!$C$5:$I$110,7,FALSE)="",NA(),VLOOKUP($C118,'REACH Bilaga XIV_update'!$C$5:$I$110,7,FALSE)))</f>
        <v>#N/A</v>
      </c>
      <c r="R118" s="76" t="e">
        <f>IF($C118="-",IF($A118="-",IF(VLOOKUP($D118,CoRAP_update!$A$5:$O$376,15,FALSE)="",NA(),VLOOKUP($D118,CoRAP_update!$A$5:$O$376,15,FALSE)),IF(VLOOKUP($A118,CoRAP_update!$D$5:$O$376,12,FALSE)="",NA(),VLOOKUP($A118,CoRAP_update!$D$5:$O$376,12,FALSE))),IF(VLOOKUP($C118,CoRAP_update!$C$5:$O$376,13,FALSE)="",NA(),VLOOKUP($C118,CoRAP_update!$C$5:$O$376,13,FALSE)))</f>
        <v>#N/A</v>
      </c>
      <c r="S118" s="144" t="str">
        <f>IF($C118="-",IF($A118="-",VLOOKUP($D118,CoRAP_update!$A$5:$J$376,MATCH(Sammanfattning!S$1,CoRAP_update!$A$4:$J$4,0),FALSE),VLOOKUP($A118,CoRAP_update!$D$5:$J$376,MATCH(Sammanfattning!S$1,CoRAP_update!$D$4:$J$4,0),FALSE)),VLOOKUP($C118,CoRAP_update!$C$5:$J$376,MATCH(Sammanfattning!S$1,CoRAP_update!$C$4:$J$4,0),FALSE))</f>
        <v>Potential endocrine disruptor#Suspected PBT/vPvB</v>
      </c>
      <c r="T118" s="76" t="e">
        <f>IF($A118="-",VLOOKUP($D118,EDC_update!$C$2:$F$450,4,FALSE),VLOOKUP($A118,EDC_update!$B$2:$F$450,5,FALSE))</f>
        <v>#N/A</v>
      </c>
      <c r="V118" s="78">
        <f>IF(IFERROR(SEARCH("PBT",P118),99)=99,IF(IFERROR(SEARCH("suspected PBT",S118),99)=99,IF(IFERROR(SEARCH("concluded to be PBT",K118),99)=99,IF(IFERROR(SEARCH("PBT",S118),99)=99,IF(IFERROR(SEARCH("PBT cand",L118),99)=99,IF(IFERROR(SEARCH("PBT",L118),99)=99,IF(IFERROR(SEARCH("persistent, bioackumulative and toxic properties",K118),99)=99,0,Scoring!$E$3),Scoring!$E$3),Scoring!$E$7),Scoring!$E$3),Scoring!$E$5),Scoring!$E$6),Scoring!$E$3)</f>
        <v>0.7</v>
      </c>
      <c r="W118" s="78">
        <f>IF(IFERROR(SEARCH("vPvB",P118),99)=99,IF(IFERROR(SEARCH("suspected pbt/vPvB",S118),99)=99,IF(IFERROR(SEARCH("vPvB",S118),99)=99,IF(IFERROR(SEARCH("concluded to be a vPvB",S118),99)=99,IF(IFERROR(SEARCH("identified as vPvB",K118),99)=99,IF(IFERROR(SEARCH("concluded to be a vPvB",K118),99)=99,IF(IFERROR(SEARCH("concluded to be both pbt and vPvB",S118),99)=99,IF(IFERROR(SEARCH("concluded to be both pbt and vPvB",K118),99)=99,0,Scoring!$E$5),Scoring!$E$5),Scoring!$E$5),Scoring!$E$5),Scoring!$E$5),Scoring!$E$4),Scoring!$E$6),Scoring!$E$4)</f>
        <v>0.7</v>
      </c>
      <c r="X118" s="78">
        <f>IF(IFERROR(SEARCH("H410",N118),99)=99,IF(IFERROR(SEARCH("H410",O118),99)=99,IF(IFERROR(SEARCH("H410",Q118),99)=99,IF(IFERROR(SEARCH("H410",M118),99)=99,IF(IFERROR(SEARCH("H410",R118),99)=99,IF(IFERROR(SEARCH("H411",N118),99)=99,IF(IFERROR(SEARCH("H411",O118),99)=99,IF(IFERROR(SEARCH("H411",Q118),99)=99,IF(IFERROR(SEARCH("H411",M118),99)=99,IF(IFERROR(SEARCH("H411",R118),99)=99,IF(IFERROR(SEARCH("H413",N118),99)=99,IF(IFERROR(SEARCH("H413",O118),99)=99,IF(IFERROR(SEARCH("H413",Q118),99)=99,IF(IFERROR(SEARCH("H413",M118),99)=99,IF(IFERROR(SEARCH("H413",R118),99)=99,IF(IFERROR(SEARCH("H412",N118),99)=99,IF(IFERROR(SEARCH("H412",O118),99)=99,IF(IFERROR(SEARCH("H412",Q118),99)=99,IF(IFERROR(SEARCH("H412",M118),99)=99,IF(IFERROR(SEARCH("H412",R118),99)=99,0,Scoring!$E$2),Scoring!$E$2),Scoring!$E$2),Scoring!$E$2),Scoring!$E$2),Scoring!$E$2),Scoring!$E$2),Scoring!$E$2),Scoring!$E$2),Scoring!$E$2),Scoring!$E$2),Scoring!$E$2),Scoring!$E$2),Scoring!$E$2),Scoring!$E$2),Scoring!$E$2),Scoring!$E$2),Scoring!$E$2),Scoring!$E$2),Scoring!$E$2)</f>
        <v>0</v>
      </c>
      <c r="Y118" s="78">
        <f>IF(IFERROR(SEARCH("CMR",K118),99)=99,IF(IFERROR(SEARCH("Suspected CMR",S118),99)=99,IF(IFERROR(SEARCH("CMR",S118),99)=99,0,Scoring!$E$8),Scoring!$E$9),Scoring!$E$8)</f>
        <v>0</v>
      </c>
      <c r="Z118" s="78">
        <f>IF(IFERROR(SEARCH("H350",N118),99)=99,IF(IFERROR(SEARCH("H350",O118),99)=99,IF(IFERROR(SEARCH("H350",Q118),99)=99,IF(IFERROR(SEARCH("H350",M118),99)=99,IF(IFERROR(SEARCH("H350",R118),99)=99,IF(IFERROR(SEARCH("H351",N118),99)=99,IF(IFERROR(SEARCH("H351",O118),99)=99,IF(IFERROR(SEARCH("H351",Q118),99)=99,IF(IFERROR(SEARCH("H351",M118),99)=99,IF(IFERROR(SEARCH("H351",R118),99)=99,IF(IFERROR(SEARCH("carcinogenic",P118),99)=99,IF(IFERROR(SEARCH("suspected carcinogenic",S118),99)=99,0,Scoring!$E$12),Scoring!$E$11),Scoring!$E$10),Scoring!$E$10),Scoring!$E$10),Scoring!$E$10),Scoring!$E$10),Scoring!$E$10),Scoring!$E$10),Scoring!$E$10),Scoring!$E$10),Scoring!$E$10)</f>
        <v>0</v>
      </c>
      <c r="AA118" s="78">
        <f>IF(IFERROR(SEARCH("H340",N118),99)=99,IF(IFERROR(SEARCH("H340",O118),99)=99,IF(IFERROR(SEARCH("H340",Q118),99)=99,IF(IFERROR(SEARCH("H340",M118),99)=99,IF(IFERROR(SEARCH("H340",R118),99)=99,IF(IFERROR(SEARCH("H341",N118),99)=99,IF(IFERROR(SEARCH("H341",O118),99)=99,IF(IFERROR(SEARCH("H341",Q118),99)=99,IF(IFERROR(SEARCH("H341",M118),99)=99,IF(IFERROR(SEARCH("H341",R118),99)=99,IF(IFERROR(SEARCH("mutagenic",P118),99)=99,IF(IFERROR(SEARCH("suspected mutagenic",S118),99)=99,0,Scoring!$E$15),Scoring!$E$14),Scoring!$E$13),Scoring!$E$13),Scoring!$E$13),Scoring!$E$13),Scoring!$E$13),Scoring!$E$13),Scoring!$E$13),Scoring!$E$13),Scoring!$E$13),Scoring!$E$13)</f>
        <v>0</v>
      </c>
      <c r="AB118" s="78">
        <f>IF(IFERROR(SEARCH("H360",N118),99)=99,IF(IFERROR(SEARCH("H360",O118),99)=99,IF(IFERROR(SEARCH("H360",Q118),99)=99,IF(IFERROR(SEARCH("H360",M118),99)=99,IF(IFERROR(SEARCH("H360",R118),99)=99,IF(IFERROR(SEARCH("H361",N118),99)=99,IF(IFERROR(SEARCH("H361",O118),99)=99,IF(IFERROR(SEARCH("H361",Q118),99)=99,IF(IFERROR(SEARCH("H361",M118),99)=99,IF(IFERROR(SEARCH("H361",R118),99)=99,IF(IFERROR(SEARCH("reproduction",P118),99)=99,IF(IFERROR(SEARCH("suspected reprotoxic",S118),99)=99,IF(IFERROR(SEARCH("reprotoxic",S118),99)=99,IF(IFERROR(SEARCH("reprotoxic",K118),99)=99,0,Scoring!$E$18),Scoring!$E$18),Scoring!$E$19),Scoring!$E$17),Scoring!$E$16),Scoring!$E$16),Scoring!$E$16),Scoring!$E$16),Scoring!$E$16),Scoring!$E$16),Scoring!$E$16),Scoring!$E$16),Scoring!$E$16),Scoring!$E$16)</f>
        <v>0</v>
      </c>
      <c r="AC118" s="78">
        <f>IF(IFERROR(SEARCH("57f",L118),99)=99,IF(IFERROR(SEARCH("57(f)",P118),99)=99,0,Scoring!$E$20),Scoring!$E$20)</f>
        <v>0</v>
      </c>
      <c r="AD118" s="78">
        <f>IF(IFERROR(SEARCH("CAT1",T118),99)=99,IF(IFERROR(SEARCH("CAT2",T118),99)=99,IF(IFERROR(SEARCH("CAT3",T118),99)=99,IF(IFERROR(SEARCH("concluded to be endocrine",K118),99)=99,IF(IFERROR(SEARCH("categorised as endocrine",K118),99)=99,IF(IFERROR(SEARCH("endocrine disrupting",P118),99)=99,IF(IFERROR(SEARCH("endocrine disrupting",K118),99)=99,IF(IFERROR(SEARCH("suspected endocrine",S118),99)=99,IF(IFERROR(SEARCH("potential endocrine",S118),99)=99,0,Scoring!$E$25),Scoring!$E$25),Scoring!$E$24),Scoring!$E$24),Scoring!$E$24),Scoring!$E$24),Scoring!$E$23),Scoring!$E$22),Scoring!$E$21)</f>
        <v>0.5</v>
      </c>
      <c r="AE118" s="78">
        <f>IF(IFERROR(SEARCH("suspected sensitiser",S118),99)=99,IF(IFERROR(SEARCH("sensitiser",S118),99)=99,IF(IFERROR(SEARCH("other hazard based concern",S118),99)=99,0,Scoring!$E$28),Scoring!$E$26),Scoring!$E$27)</f>
        <v>0</v>
      </c>
      <c r="AF118" s="78">
        <f>IF(IFERROR(M118,1)=1,IF(IFERROR(N118,1)=1,IF(IFERROR(O118,1)=1,IF(IFERROR(Q118,1)=1,IF(IFERROR(R118,1)=1,IF(IFERROR(T118,1)=1,IF(IFERROR(K118,1)=1,IF(IFERROR(P118,1)=1,IF(IFERROR(S118,1)=1,Scoring!$E$29,0),0),0),0),0),0),0),0),0)</f>
        <v>0</v>
      </c>
      <c r="AG118" s="78">
        <f t="shared" si="13"/>
        <v>1.9</v>
      </c>
      <c r="AI118" s="93"/>
      <c r="AJ118" s="94"/>
      <c r="AK118" s="76"/>
      <c r="AL118" s="75"/>
      <c r="AN118" s="79"/>
      <c r="AO118" s="79"/>
      <c r="AP118" s="79"/>
      <c r="AQ118" s="79"/>
      <c r="AR118" s="79"/>
      <c r="AS118" s="78"/>
      <c r="AU118" s="79">
        <f>IF(IFERROR(F118,99)=99,IF(IFERROR(G118,99)=99,IF(IFERROR(H118,99)=99,IF(IFERROR(I118,99)=99,IF(IFERROR(E118,99)=99,IF(IFERROR(J118,99)=99,0,Scoring!$B$7),Scoring!$B$3),Scoring!$B$2),Scoring!$B$6),Scoring!$B$5),Scoring!$B$4)</f>
        <v>0.5</v>
      </c>
      <c r="AV118" s="78">
        <f t="shared" si="14"/>
        <v>0.95</v>
      </c>
      <c r="AW118" s="78"/>
      <c r="AX118" s="66"/>
      <c r="AY118" s="78"/>
      <c r="AZ118" s="76"/>
      <c r="BA118" s="76"/>
      <c r="BB118" s="76"/>
    </row>
    <row r="119" spans="1:54" x14ac:dyDescent="0.25">
      <c r="A119" s="77" t="s">
        <v>5396</v>
      </c>
      <c r="B119" s="76" t="str">
        <f t="shared" si="19"/>
        <v>262-975-0</v>
      </c>
      <c r="C119" s="77" t="s">
        <v>5395</v>
      </c>
      <c r="D119" s="77" t="s">
        <v>5394</v>
      </c>
      <c r="E119" s="76" t="e">
        <f>IF(C119="-",IF(A119="-",VLOOKUP(D119,'sin-list 180320_update'!$C$2:$C$835,1,FALSE),VLOOKUP(A119,'sin-list 180320_update'!$A$2:$A$835,1,FALSE)),VLOOKUP(C119,'sin-list 180320_update'!$B$2:$B$835,1,FALSE))</f>
        <v>#N/A</v>
      </c>
      <c r="F119" s="76" t="e">
        <f>IF($C119="-",IF($A119="-",VLOOKUP($D119,'REACH Bilaga XVII_update'!$A$5:$A$131,1,FALSE),VLOOKUP($A119,'REACH Bilaga XVII_update'!$C$5:$C$131,1,FALSE)),VLOOKUP($C119,'REACH Bilaga XVII_update'!$B$5:$B$131,1,FALSE))</f>
        <v>#N/A</v>
      </c>
      <c r="G119" s="76" t="e">
        <f>IF($C119="-",IF($A119="-",VLOOKUP($D119,' REACH Bilaga 59_update'!$A$5:$A$210,1,FALSE),VLOOKUP($A119,' REACH Bilaga 59_update'!$D$5:$D$210,1,FALSE)),VLOOKUP($C119,' REACH Bilaga 59_update'!$C$5:$C$210,1,FALSE))</f>
        <v>#N/A</v>
      </c>
      <c r="H119" s="76" t="e">
        <f>IF($C119="-",IF($A119="-",VLOOKUP($D119,'REACH Bilaga XIV_update'!$A$5:$A$110,1,FALSE),VLOOKUP($A119,'REACH Bilaga XIV_update'!$D$5:$D$110,1,FALSE)),VLOOKUP($C119,'REACH Bilaga XIV_update'!$C$5:$C$110,1,FALSE))</f>
        <v>#N/A</v>
      </c>
      <c r="I119" s="76" t="str">
        <f>IF($C119="-",IF($A119="-",VLOOKUP($D119,CoRAP_update!$A$5:$A$376,1,FALSE),VLOOKUP($A119,CoRAP_update!$D$5:$D$376,1,FALSE)),VLOOKUP($C119,CoRAP_update!$C$5:$C$376,1,FALSE))</f>
        <v>262-975-0</v>
      </c>
      <c r="J119" s="76" t="e">
        <f>IF($C119="-",IF($A119="-",VLOOKUP($D119,EDC_update!$C$2:$C$450,1,FALSE),VLOOKUP($A119,EDC_update!$B$2:$B$450,1,FALSE)),VLOOKUP($C119,EDC_update!$L$2:$L$450,1,FALSE))</f>
        <v>#N/A</v>
      </c>
      <c r="K119" s="76" t="e">
        <f>IF($C119="-",IF($A119="-",IF(VLOOKUP($D119,'sin-list 180320_update'!$C$2:$S$835,3,FALSE)="",NA(),VLOOKUP($D119,'sin-list 180320_update'!$C$2:$S$835,3,FALSE)),IF(VLOOKUP($A119,'sin-list 180320_update'!$A$2:$S$835,5,FALSE)="",NA(),VLOOKUP($A119,'sin-list 180320_update'!$A$2:$S$835,5,FALSE))),IF(VLOOKUP($C119,'sin-list 180320_update'!$B$2:$S$835,4,FALSE)="",NA(),VLOOKUP($C119,'sin-list 180320_update'!$B$2:$S$835,4,FALSE)))</f>
        <v>#N/A</v>
      </c>
      <c r="L119" s="76" t="e">
        <f>IF($C119="-",IF($A119="-",VLOOKUP($D119,'sin-list 180320_update'!$C$2:$S$835,6,FALSE),VLOOKUP($A119,'sin-list 180320_update'!$A$2:$S$835,8,FALSE)),VLOOKUP($C119,'sin-list 180320_update'!$B$2:$S$835,7,FALSE))</f>
        <v>#N/A</v>
      </c>
      <c r="M119" s="76" t="e">
        <f>IF($C119="-",IF($A119="-",IF(VLOOKUP($D119,'sin-list 180320_update'!$C$2:$S$835,8,FALSE)="",NA(),VLOOKUP($D119,'sin-list 180320_update'!$C$2:$S$835,8,FALSE)),IF(VLOOKUP($A119,'sin-list 180320_update'!$A$2:$S$835,10,FALSE)="",NA(),VLOOKUP($A119,'sin-list 180320_update'!$A$2:$S$835,10,FALSE))),IF(VLOOKUP($C119,'sin-list 180320_update'!$B$2:$S$835,9,FALSE)="",NA(),VLOOKUP($C119,'sin-list 180320_update'!$B$2:$S$835,9,FALSE)))</f>
        <v>#N/A</v>
      </c>
      <c r="N119" s="76" t="e">
        <f>IF($C119="-",IF($A119="-",IF(VLOOKUP($D119,'REACH Bilaga XVII_update'!$A$5:$E$131,4,FALSE)="",NA(),VLOOKUP($D119,'REACH Bilaga XVII_update'!$A$5:$E$131,4,FALSE)),IF(VLOOKUP($A119,'REACH Bilaga XVII_update'!$C$5:$D$131,2,FALSE)="",NA(),VLOOKUP($A119,'REACH Bilaga XVII_update'!$C$5:$D$131,2,FALSE))),IF(VLOOKUP($C119,'REACH Bilaga XVII_update'!$B$5:$D$131,3,FALSE)="",NA(),VLOOKUP($C119,'REACH Bilaga XVII_update'!$B$5:$D$131,3,FALSE)))</f>
        <v>#N/A</v>
      </c>
      <c r="O119" s="76" t="e">
        <f>IF($C119="-",IF($A119="-",IF(VLOOKUP($D119,' REACH Bilaga 59_update'!$A$5:$E$210,5,FALSE)="",NA(),VLOOKUP($D119,' REACH Bilaga 59_update'!$A$5:$E$210,5,FALSE)),IF(VLOOKUP($A119,' REACH Bilaga 59_update'!$D$5:$E$210,2,FALSE)="",NA(),VLOOKUP($A119,' REACH Bilaga 59_update'!$D$5:$E$210,2,FALSE))),IF(VLOOKUP($C119,' REACH Bilaga 59_update'!$C$5:$E$210,3,FALSE)="",NA(),VLOOKUP($C119,' REACH Bilaga 59_update'!$C$5:$E$210,3,FALSE)))</f>
        <v>#N/A</v>
      </c>
      <c r="P119" s="76" t="e">
        <f>IF(C119="-",IF(A119="-",IFERROR(VLOOKUP($D119,' REACH Bilaga 59_update'!$A$5:$F$210,MATCH(Sammanfattning!P$1,' REACH Bilaga 59_update'!$A$4:$F$4,0),FALSE),VLOOKUP($D119,'REACH Bilaga XIV_update'!$A$4:$H$110,MATCH(Sammanfattning!P$1,'REACH Bilaga XIV_update'!$A$4:$H$4,0),FALSE)),IFERROR(VLOOKUP($A119,' REACH Bilaga 59_update'!$D$5:$F$210,MATCH(Sammanfattning!P$1,' REACH Bilaga 59_update'!$D$4:$F$4,0),FALSE),VLOOKUP($A119,'REACH Bilaga XIV_update'!$D$4:$H$110,MATCH(Sammanfattning!P$1,'REACH Bilaga XIV_update'!$D$4:$H$4,0),FALSE))),IFERROR(VLOOKUP($C119,' REACH Bilaga 59_update'!$C$5:$F$210,MATCH(Sammanfattning!P$1,' REACH Bilaga 59_update'!$C$4:$F$4,0),FALSE),VLOOKUP($C119,'REACH Bilaga XIV_update'!$C$4:$H$110,MATCH(Sammanfattning!P$1,'REACH Bilaga XIV_update'!$C$4:$H$4,0),FALSE)))</f>
        <v>#N/A</v>
      </c>
      <c r="Q119" s="76" t="e">
        <f>IF($C119="-",IF($A119="-",IF(VLOOKUP($D119,'REACH Bilaga XIV_update'!$A$5:$I$110,9,FALSE)="",NA(),VLOOKUP($D119,'REACH Bilaga XIV_update'!$A$5:$I$110,9,FALSE)),IF(VLOOKUP($A119,'REACH Bilaga XIV_update'!$D$5:$I$110,6,FALSE)="",NA(),VLOOKUP($A119,'REACH Bilaga XIV_update'!$D$5:$I$110,6,FALSE))),IF(VLOOKUP($C119,'REACH Bilaga XIV_update'!$C$5:$I$110,7,FALSE)="",NA(),VLOOKUP($C119,'REACH Bilaga XIV_update'!$C$5:$I$110,7,FALSE)))</f>
        <v>#N/A</v>
      </c>
      <c r="R119" s="76" t="e">
        <f>IF($C119="-",IF($A119="-",IF(VLOOKUP($D119,CoRAP_update!$A$5:$O$376,15,FALSE)="",NA(),VLOOKUP($D119,CoRAP_update!$A$5:$O$376,15,FALSE)),IF(VLOOKUP($A119,CoRAP_update!$D$5:$O$376,12,FALSE)="",NA(),VLOOKUP($A119,CoRAP_update!$D$5:$O$376,12,FALSE))),IF(VLOOKUP($C119,CoRAP_update!$C$5:$O$376,13,FALSE)="",NA(),VLOOKUP($C119,CoRAP_update!$C$5:$O$376,13,FALSE)))</f>
        <v>#N/A</v>
      </c>
      <c r="S119" s="144" t="str">
        <f>IF($C119="-",IF($A119="-",VLOOKUP($D119,CoRAP_update!$A$5:$J$376,MATCH(Sammanfattning!S$1,CoRAP_update!$A$4:$J$4,0),FALSE),VLOOKUP($A119,CoRAP_update!$D$5:$J$376,MATCH(Sammanfattning!S$1,CoRAP_update!$D$4:$J$4,0),FALSE)),VLOOKUP($C119,CoRAP_update!$C$5:$J$376,MATCH(Sammanfattning!S$1,CoRAP_update!$C$4:$J$4,0),FALSE))</f>
        <v>Cumulative exposure#Potential endocrine disruptor#Suspected PBT/vPvB</v>
      </c>
      <c r="T119" s="76" t="e">
        <f>IF($A119="-",VLOOKUP($D119,EDC_update!$C$2:$F$450,4,FALSE),VLOOKUP($A119,EDC_update!$B$2:$F$450,5,FALSE))</f>
        <v>#N/A</v>
      </c>
      <c r="V119" s="78">
        <f>IF(IFERROR(SEARCH("PBT",P119),99)=99,IF(IFERROR(SEARCH("suspected PBT",S119),99)=99,IF(IFERROR(SEARCH("concluded to be PBT",K119),99)=99,IF(IFERROR(SEARCH("PBT",S119),99)=99,IF(IFERROR(SEARCH("PBT cand",L119),99)=99,IF(IFERROR(SEARCH("PBT",L119),99)=99,IF(IFERROR(SEARCH("persistent, bioackumulative and toxic properties",K119),99)=99,0,Scoring!$E$3),Scoring!$E$3),Scoring!$E$7),Scoring!$E$3),Scoring!$E$5),Scoring!$E$6),Scoring!$E$3)</f>
        <v>0.7</v>
      </c>
      <c r="W119" s="78">
        <f>IF(IFERROR(SEARCH("vPvB",P119),99)=99,IF(IFERROR(SEARCH("suspected pbt/vPvB",S119),99)=99,IF(IFERROR(SEARCH("vPvB",S119),99)=99,IF(IFERROR(SEARCH("concluded to be a vPvB",S119),99)=99,IF(IFERROR(SEARCH("identified as vPvB",K119),99)=99,IF(IFERROR(SEARCH("concluded to be a vPvB",K119),99)=99,IF(IFERROR(SEARCH("concluded to be both pbt and vPvB",S119),99)=99,IF(IFERROR(SEARCH("concluded to be both pbt and vPvB",K119),99)=99,0,Scoring!$E$5),Scoring!$E$5),Scoring!$E$5),Scoring!$E$5),Scoring!$E$5),Scoring!$E$4),Scoring!$E$6),Scoring!$E$4)</f>
        <v>0.7</v>
      </c>
      <c r="X119" s="78">
        <f>IF(IFERROR(SEARCH("H410",N119),99)=99,IF(IFERROR(SEARCH("H410",O119),99)=99,IF(IFERROR(SEARCH("H410",Q119),99)=99,IF(IFERROR(SEARCH("H410",M119),99)=99,IF(IFERROR(SEARCH("H410",R119),99)=99,IF(IFERROR(SEARCH("H411",N119),99)=99,IF(IFERROR(SEARCH("H411",O119),99)=99,IF(IFERROR(SEARCH("H411",Q119),99)=99,IF(IFERROR(SEARCH("H411",M119),99)=99,IF(IFERROR(SEARCH("H411",R119),99)=99,IF(IFERROR(SEARCH("H413",N119),99)=99,IF(IFERROR(SEARCH("H413",O119),99)=99,IF(IFERROR(SEARCH("H413",Q119),99)=99,IF(IFERROR(SEARCH("H413",M119),99)=99,IF(IFERROR(SEARCH("H413",R119),99)=99,IF(IFERROR(SEARCH("H412",N119),99)=99,IF(IFERROR(SEARCH("H412",O119),99)=99,IF(IFERROR(SEARCH("H412",Q119),99)=99,IF(IFERROR(SEARCH("H412",M119),99)=99,IF(IFERROR(SEARCH("H412",R119),99)=99,0,Scoring!$E$2),Scoring!$E$2),Scoring!$E$2),Scoring!$E$2),Scoring!$E$2),Scoring!$E$2),Scoring!$E$2),Scoring!$E$2),Scoring!$E$2),Scoring!$E$2),Scoring!$E$2),Scoring!$E$2),Scoring!$E$2),Scoring!$E$2),Scoring!$E$2),Scoring!$E$2),Scoring!$E$2),Scoring!$E$2),Scoring!$E$2),Scoring!$E$2)</f>
        <v>0</v>
      </c>
      <c r="Y119" s="78">
        <f>IF(IFERROR(SEARCH("CMR",K119),99)=99,IF(IFERROR(SEARCH("Suspected CMR",S119),99)=99,IF(IFERROR(SEARCH("CMR",S119),99)=99,0,Scoring!$E$8),Scoring!$E$9),Scoring!$E$8)</f>
        <v>0</v>
      </c>
      <c r="Z119" s="78">
        <f>IF(IFERROR(SEARCH("H350",N119),99)=99,IF(IFERROR(SEARCH("H350",O119),99)=99,IF(IFERROR(SEARCH("H350",Q119),99)=99,IF(IFERROR(SEARCH("H350",M119),99)=99,IF(IFERROR(SEARCH("H350",R119),99)=99,IF(IFERROR(SEARCH("H351",N119),99)=99,IF(IFERROR(SEARCH("H351",O119),99)=99,IF(IFERROR(SEARCH("H351",Q119),99)=99,IF(IFERROR(SEARCH("H351",M119),99)=99,IF(IFERROR(SEARCH("H351",R119),99)=99,IF(IFERROR(SEARCH("carcinogenic",P119),99)=99,IF(IFERROR(SEARCH("suspected carcinogenic",S119),99)=99,0,Scoring!$E$12),Scoring!$E$11),Scoring!$E$10),Scoring!$E$10),Scoring!$E$10),Scoring!$E$10),Scoring!$E$10),Scoring!$E$10),Scoring!$E$10),Scoring!$E$10),Scoring!$E$10),Scoring!$E$10)</f>
        <v>0</v>
      </c>
      <c r="AA119" s="78">
        <f>IF(IFERROR(SEARCH("H340",N119),99)=99,IF(IFERROR(SEARCH("H340",O119),99)=99,IF(IFERROR(SEARCH("H340",Q119),99)=99,IF(IFERROR(SEARCH("H340",M119),99)=99,IF(IFERROR(SEARCH("H340",R119),99)=99,IF(IFERROR(SEARCH("H341",N119),99)=99,IF(IFERROR(SEARCH("H341",O119),99)=99,IF(IFERROR(SEARCH("H341",Q119),99)=99,IF(IFERROR(SEARCH("H341",M119),99)=99,IF(IFERROR(SEARCH("H341",R119),99)=99,IF(IFERROR(SEARCH("mutagenic",P119),99)=99,IF(IFERROR(SEARCH("suspected mutagenic",S119),99)=99,0,Scoring!$E$15),Scoring!$E$14),Scoring!$E$13),Scoring!$E$13),Scoring!$E$13),Scoring!$E$13),Scoring!$E$13),Scoring!$E$13),Scoring!$E$13),Scoring!$E$13),Scoring!$E$13),Scoring!$E$13)</f>
        <v>0</v>
      </c>
      <c r="AB119" s="78">
        <f>IF(IFERROR(SEARCH("H360",N119),99)=99,IF(IFERROR(SEARCH("H360",O119),99)=99,IF(IFERROR(SEARCH("H360",Q119),99)=99,IF(IFERROR(SEARCH("H360",M119),99)=99,IF(IFERROR(SEARCH("H360",R119),99)=99,IF(IFERROR(SEARCH("H361",N119),99)=99,IF(IFERROR(SEARCH("H361",O119),99)=99,IF(IFERROR(SEARCH("H361",Q119),99)=99,IF(IFERROR(SEARCH("H361",M119),99)=99,IF(IFERROR(SEARCH("H361",R119),99)=99,IF(IFERROR(SEARCH("reproduction",P119),99)=99,IF(IFERROR(SEARCH("suspected reprotoxic",S119),99)=99,IF(IFERROR(SEARCH("reprotoxic",S119),99)=99,IF(IFERROR(SEARCH("reprotoxic",K119),99)=99,0,Scoring!$E$18),Scoring!$E$18),Scoring!$E$19),Scoring!$E$17),Scoring!$E$16),Scoring!$E$16),Scoring!$E$16),Scoring!$E$16),Scoring!$E$16),Scoring!$E$16),Scoring!$E$16),Scoring!$E$16),Scoring!$E$16),Scoring!$E$16)</f>
        <v>0</v>
      </c>
      <c r="AC119" s="78">
        <f>IF(IFERROR(SEARCH("57f",L119),99)=99,IF(IFERROR(SEARCH("57(f)",P119),99)=99,0,Scoring!$E$20),Scoring!$E$20)</f>
        <v>0</v>
      </c>
      <c r="AD119" s="78">
        <f>IF(IFERROR(SEARCH("CAT1",T119),99)=99,IF(IFERROR(SEARCH("CAT2",T119),99)=99,IF(IFERROR(SEARCH("CAT3",T119),99)=99,IF(IFERROR(SEARCH("concluded to be endocrine",K119),99)=99,IF(IFERROR(SEARCH("categorised as endocrine",K119),99)=99,IF(IFERROR(SEARCH("endocrine disrupting",P119),99)=99,IF(IFERROR(SEARCH("endocrine disrupting",K119),99)=99,IF(IFERROR(SEARCH("suspected endocrine",S119),99)=99,IF(IFERROR(SEARCH("potential endocrine",S119),99)=99,0,Scoring!$E$25),Scoring!$E$25),Scoring!$E$24),Scoring!$E$24),Scoring!$E$24),Scoring!$E$24),Scoring!$E$23),Scoring!$E$22),Scoring!$E$21)</f>
        <v>0.5</v>
      </c>
      <c r="AE119" s="78">
        <f>IF(IFERROR(SEARCH("suspected sensitiser",S119),99)=99,IF(IFERROR(SEARCH("sensitiser",S119),99)=99,IF(IFERROR(SEARCH("other hazard based concern",S119),99)=99,0,Scoring!$E$28),Scoring!$E$26),Scoring!$E$27)</f>
        <v>0</v>
      </c>
      <c r="AF119" s="78">
        <f>IF(IFERROR(M119,1)=1,IF(IFERROR(N119,1)=1,IF(IFERROR(O119,1)=1,IF(IFERROR(Q119,1)=1,IF(IFERROR(R119,1)=1,IF(IFERROR(T119,1)=1,IF(IFERROR(K119,1)=1,IF(IFERROR(P119,1)=1,IF(IFERROR(S119,1)=1,Scoring!$E$29,0),0),0),0),0),0),0),0),0)</f>
        <v>0</v>
      </c>
      <c r="AG119" s="78">
        <f t="shared" si="13"/>
        <v>1.9</v>
      </c>
      <c r="AI119" s="93"/>
      <c r="AJ119" s="94"/>
      <c r="AK119" s="76"/>
      <c r="AL119" s="75"/>
      <c r="AN119" s="79"/>
      <c r="AO119" s="79"/>
      <c r="AP119" s="79"/>
      <c r="AQ119" s="79"/>
      <c r="AR119" s="79"/>
      <c r="AS119" s="78"/>
      <c r="AU119" s="79">
        <f>IF(IFERROR(F119,99)=99,IF(IFERROR(G119,99)=99,IF(IFERROR(H119,99)=99,IF(IFERROR(I119,99)=99,IF(IFERROR(E119,99)=99,IF(IFERROR(J119,99)=99,0,Scoring!$B$7),Scoring!$B$3),Scoring!$B$2),Scoring!$B$6),Scoring!$B$5),Scoring!$B$4)</f>
        <v>0.5</v>
      </c>
      <c r="AV119" s="78">
        <f t="shared" si="14"/>
        <v>0.95</v>
      </c>
      <c r="AW119" s="78"/>
      <c r="AX119" s="66"/>
      <c r="AY119" s="78"/>
      <c r="AZ119" s="76"/>
      <c r="BA119" s="76"/>
      <c r="BB119" s="76"/>
    </row>
    <row r="120" spans="1:54" x14ac:dyDescent="0.25">
      <c r="A120" s="77" t="s">
        <v>5543</v>
      </c>
      <c r="B120" s="76" t="str">
        <f t="shared" si="19"/>
        <v>306-832-3</v>
      </c>
      <c r="C120" s="77" t="s">
        <v>5542</v>
      </c>
      <c r="D120" s="77" t="s">
        <v>5541</v>
      </c>
      <c r="E120" s="76" t="e">
        <f>IF(C120="-",IF(A120="-",VLOOKUP(D120,'sin-list 180320_update'!$C$2:$C$835,1,FALSE),VLOOKUP(A120,'sin-list 180320_update'!$A$2:$A$835,1,FALSE)),VLOOKUP(C120,'sin-list 180320_update'!$B$2:$B$835,1,FALSE))</f>
        <v>#N/A</v>
      </c>
      <c r="F120" s="76" t="e">
        <f>IF($C120="-",IF($A120="-",VLOOKUP($D120,'REACH Bilaga XVII_update'!$A$5:$A$131,1,FALSE),VLOOKUP($A120,'REACH Bilaga XVII_update'!$C$5:$C$131,1,FALSE)),VLOOKUP($C120,'REACH Bilaga XVII_update'!$B$5:$B$131,1,FALSE))</f>
        <v>#N/A</v>
      </c>
      <c r="G120" s="76" t="e">
        <f>IF($C120="-",IF($A120="-",VLOOKUP($D120,' REACH Bilaga 59_update'!$A$5:$A$210,1,FALSE),VLOOKUP($A120,' REACH Bilaga 59_update'!$D$5:$D$210,1,FALSE)),VLOOKUP($C120,' REACH Bilaga 59_update'!$C$5:$C$210,1,FALSE))</f>
        <v>#N/A</v>
      </c>
      <c r="H120" s="76" t="e">
        <f>IF($C120="-",IF($A120="-",VLOOKUP($D120,'REACH Bilaga XIV_update'!$A$5:$A$110,1,FALSE),VLOOKUP($A120,'REACH Bilaga XIV_update'!$D$5:$D$110,1,FALSE)),VLOOKUP($C120,'REACH Bilaga XIV_update'!$C$5:$C$110,1,FALSE))</f>
        <v>#N/A</v>
      </c>
      <c r="I120" s="76" t="str">
        <f>IF($C120="-",IF($A120="-",VLOOKUP($D120,CoRAP_update!$A$5:$A$376,1,FALSE),VLOOKUP($A120,CoRAP_update!$D$5:$D$376,1,FALSE)),VLOOKUP($C120,CoRAP_update!$C$5:$C$376,1,FALSE))</f>
        <v>306-832-3</v>
      </c>
      <c r="J120" s="76" t="e">
        <f>IF($C120="-",IF($A120="-",VLOOKUP($D120,EDC_update!$C$2:$C$450,1,FALSE),VLOOKUP($A120,EDC_update!$B$2:$B$450,1,FALSE)),VLOOKUP($C120,EDC_update!$L$2:$L$450,1,FALSE))</f>
        <v>#N/A</v>
      </c>
      <c r="K120" s="76" t="e">
        <f>IF($C120="-",IF($A120="-",IF(VLOOKUP($D120,'sin-list 180320_update'!$C$2:$S$835,3,FALSE)="",NA(),VLOOKUP($D120,'sin-list 180320_update'!$C$2:$S$835,3,FALSE)),IF(VLOOKUP($A120,'sin-list 180320_update'!$A$2:$S$835,5,FALSE)="",NA(),VLOOKUP($A120,'sin-list 180320_update'!$A$2:$S$835,5,FALSE))),IF(VLOOKUP($C120,'sin-list 180320_update'!$B$2:$S$835,4,FALSE)="",NA(),VLOOKUP($C120,'sin-list 180320_update'!$B$2:$S$835,4,FALSE)))</f>
        <v>#N/A</v>
      </c>
      <c r="L120" s="76" t="e">
        <f>IF($C120="-",IF($A120="-",VLOOKUP($D120,'sin-list 180320_update'!$C$2:$S$835,6,FALSE),VLOOKUP($A120,'sin-list 180320_update'!$A$2:$S$835,8,FALSE)),VLOOKUP($C120,'sin-list 180320_update'!$B$2:$S$835,7,FALSE))</f>
        <v>#N/A</v>
      </c>
      <c r="M120" s="76" t="e">
        <f>IF($C120="-",IF($A120="-",IF(VLOOKUP($D120,'sin-list 180320_update'!$C$2:$S$835,8,FALSE)="",NA(),VLOOKUP($D120,'sin-list 180320_update'!$C$2:$S$835,8,FALSE)),IF(VLOOKUP($A120,'sin-list 180320_update'!$A$2:$S$835,10,FALSE)="",NA(),VLOOKUP($A120,'sin-list 180320_update'!$A$2:$S$835,10,FALSE))),IF(VLOOKUP($C120,'sin-list 180320_update'!$B$2:$S$835,9,FALSE)="",NA(),VLOOKUP($C120,'sin-list 180320_update'!$B$2:$S$835,9,FALSE)))</f>
        <v>#N/A</v>
      </c>
      <c r="N120" s="76" t="e">
        <f>IF($C120="-",IF($A120="-",IF(VLOOKUP($D120,'REACH Bilaga XVII_update'!$A$5:$E$131,4,FALSE)="",NA(),VLOOKUP($D120,'REACH Bilaga XVII_update'!$A$5:$E$131,4,FALSE)),IF(VLOOKUP($A120,'REACH Bilaga XVII_update'!$C$5:$D$131,2,FALSE)="",NA(),VLOOKUP($A120,'REACH Bilaga XVII_update'!$C$5:$D$131,2,FALSE))),IF(VLOOKUP($C120,'REACH Bilaga XVII_update'!$B$5:$D$131,3,FALSE)="",NA(),VLOOKUP($C120,'REACH Bilaga XVII_update'!$B$5:$D$131,3,FALSE)))</f>
        <v>#N/A</v>
      </c>
      <c r="O120" s="76" t="e">
        <f>IF($C120="-",IF($A120="-",IF(VLOOKUP($D120,' REACH Bilaga 59_update'!$A$5:$E$210,5,FALSE)="",NA(),VLOOKUP($D120,' REACH Bilaga 59_update'!$A$5:$E$210,5,FALSE)),IF(VLOOKUP($A120,' REACH Bilaga 59_update'!$D$5:$E$210,2,FALSE)="",NA(),VLOOKUP($A120,' REACH Bilaga 59_update'!$D$5:$E$210,2,FALSE))),IF(VLOOKUP($C120,' REACH Bilaga 59_update'!$C$5:$E$210,3,FALSE)="",NA(),VLOOKUP($C120,' REACH Bilaga 59_update'!$C$5:$E$210,3,FALSE)))</f>
        <v>#N/A</v>
      </c>
      <c r="P120" s="76" t="e">
        <f>IF(C120="-",IF(A120="-",IFERROR(VLOOKUP($D120,' REACH Bilaga 59_update'!$A$5:$F$210,MATCH(Sammanfattning!P$1,' REACH Bilaga 59_update'!$A$4:$F$4,0),FALSE),VLOOKUP($D120,'REACH Bilaga XIV_update'!$A$4:$H$110,MATCH(Sammanfattning!P$1,'REACH Bilaga XIV_update'!$A$4:$H$4,0),FALSE)),IFERROR(VLOOKUP($A120,' REACH Bilaga 59_update'!$D$5:$F$210,MATCH(Sammanfattning!P$1,' REACH Bilaga 59_update'!$D$4:$F$4,0),FALSE),VLOOKUP($A120,'REACH Bilaga XIV_update'!$D$4:$H$110,MATCH(Sammanfattning!P$1,'REACH Bilaga XIV_update'!$D$4:$H$4,0),FALSE))),IFERROR(VLOOKUP($C120,' REACH Bilaga 59_update'!$C$5:$F$210,MATCH(Sammanfattning!P$1,' REACH Bilaga 59_update'!$C$4:$F$4,0),FALSE),VLOOKUP($C120,'REACH Bilaga XIV_update'!$C$4:$H$110,MATCH(Sammanfattning!P$1,'REACH Bilaga XIV_update'!$C$4:$H$4,0),FALSE)))</f>
        <v>#N/A</v>
      </c>
      <c r="Q120" s="76" t="e">
        <f>IF($C120="-",IF($A120="-",IF(VLOOKUP($D120,'REACH Bilaga XIV_update'!$A$5:$I$110,9,FALSE)="",NA(),VLOOKUP($D120,'REACH Bilaga XIV_update'!$A$5:$I$110,9,FALSE)),IF(VLOOKUP($A120,'REACH Bilaga XIV_update'!$D$5:$I$110,6,FALSE)="",NA(),VLOOKUP($A120,'REACH Bilaga XIV_update'!$D$5:$I$110,6,FALSE))),IF(VLOOKUP($C120,'REACH Bilaga XIV_update'!$C$5:$I$110,7,FALSE)="",NA(),VLOOKUP($C120,'REACH Bilaga XIV_update'!$C$5:$I$110,7,FALSE)))</f>
        <v>#N/A</v>
      </c>
      <c r="R120" s="76" t="e">
        <f>IF($C120="-",IF($A120="-",IF(VLOOKUP($D120,CoRAP_update!$A$5:$O$376,15,FALSE)="",NA(),VLOOKUP($D120,CoRAP_update!$A$5:$O$376,15,FALSE)),IF(VLOOKUP($A120,CoRAP_update!$D$5:$O$376,12,FALSE)="",NA(),VLOOKUP($A120,CoRAP_update!$D$5:$O$376,12,FALSE))),IF(VLOOKUP($C120,CoRAP_update!$C$5:$O$376,13,FALSE)="",NA(),VLOOKUP($C120,CoRAP_update!$C$5:$O$376,13,FALSE)))</f>
        <v>#N/A</v>
      </c>
      <c r="S120" s="144" t="str">
        <f>IF($C120="-",IF($A120="-",VLOOKUP($D120,CoRAP_update!$A$5:$J$376,MATCH(Sammanfattning!S$1,CoRAP_update!$A$4:$J$4,0),FALSE),VLOOKUP($A120,CoRAP_update!$D$5:$J$376,MATCH(Sammanfattning!S$1,CoRAP_update!$D$4:$J$4,0),FALSE)),VLOOKUP($C120,CoRAP_update!$C$5:$J$376,MATCH(Sammanfattning!S$1,CoRAP_update!$C$4:$J$4,0),FALSE))</f>
        <v>Potential endocrine disruptor#Suspected PBT/vPvB#Exposure of environment</v>
      </c>
      <c r="T120" s="76" t="e">
        <f>IF($A120="-",VLOOKUP($D120,EDC_update!$C$2:$F$450,4,FALSE),VLOOKUP($A120,EDC_update!$B$2:$F$450,5,FALSE))</f>
        <v>#N/A</v>
      </c>
      <c r="V120" s="78">
        <f>IF(IFERROR(SEARCH("PBT",P120),99)=99,IF(IFERROR(SEARCH("suspected PBT",S120),99)=99,IF(IFERROR(SEARCH("concluded to be PBT",K120),99)=99,IF(IFERROR(SEARCH("PBT",S120),99)=99,IF(IFERROR(SEARCH("PBT cand",L120),99)=99,IF(IFERROR(SEARCH("PBT",L120),99)=99,IF(IFERROR(SEARCH("persistent, bioackumulative and toxic properties",K120),99)=99,0,Scoring!$E$3),Scoring!$E$3),Scoring!$E$7),Scoring!$E$3),Scoring!$E$5),Scoring!$E$6),Scoring!$E$3)</f>
        <v>0.7</v>
      </c>
      <c r="W120" s="78">
        <f>IF(IFERROR(SEARCH("vPvB",P120),99)=99,IF(IFERROR(SEARCH("suspected pbt/vPvB",S120),99)=99,IF(IFERROR(SEARCH("vPvB",S120),99)=99,IF(IFERROR(SEARCH("concluded to be a vPvB",S120),99)=99,IF(IFERROR(SEARCH("identified as vPvB",K120),99)=99,IF(IFERROR(SEARCH("concluded to be a vPvB",K120),99)=99,IF(IFERROR(SEARCH("concluded to be both pbt and vPvB",S120),99)=99,IF(IFERROR(SEARCH("concluded to be both pbt and vPvB",K120),99)=99,0,Scoring!$E$5),Scoring!$E$5),Scoring!$E$5),Scoring!$E$5),Scoring!$E$5),Scoring!$E$4),Scoring!$E$6),Scoring!$E$4)</f>
        <v>0.7</v>
      </c>
      <c r="X120" s="78">
        <f>IF(IFERROR(SEARCH("H410",N120),99)=99,IF(IFERROR(SEARCH("H410",O120),99)=99,IF(IFERROR(SEARCH("H410",Q120),99)=99,IF(IFERROR(SEARCH("H410",M120),99)=99,IF(IFERROR(SEARCH("H410",R120),99)=99,IF(IFERROR(SEARCH("H411",N120),99)=99,IF(IFERROR(SEARCH("H411",O120),99)=99,IF(IFERROR(SEARCH("H411",Q120),99)=99,IF(IFERROR(SEARCH("H411",M120),99)=99,IF(IFERROR(SEARCH("H411",R120),99)=99,IF(IFERROR(SEARCH("H413",N120),99)=99,IF(IFERROR(SEARCH("H413",O120),99)=99,IF(IFERROR(SEARCH("H413",Q120),99)=99,IF(IFERROR(SEARCH("H413",M120),99)=99,IF(IFERROR(SEARCH("H413",R120),99)=99,IF(IFERROR(SEARCH("H412",N120),99)=99,IF(IFERROR(SEARCH("H412",O120),99)=99,IF(IFERROR(SEARCH("H412",Q120),99)=99,IF(IFERROR(SEARCH("H412",M120),99)=99,IF(IFERROR(SEARCH("H412",R120),99)=99,0,Scoring!$E$2),Scoring!$E$2),Scoring!$E$2),Scoring!$E$2),Scoring!$E$2),Scoring!$E$2),Scoring!$E$2),Scoring!$E$2),Scoring!$E$2),Scoring!$E$2),Scoring!$E$2),Scoring!$E$2),Scoring!$E$2),Scoring!$E$2),Scoring!$E$2),Scoring!$E$2),Scoring!$E$2),Scoring!$E$2),Scoring!$E$2),Scoring!$E$2)</f>
        <v>0</v>
      </c>
      <c r="Y120" s="78">
        <f>IF(IFERROR(SEARCH("CMR",K120),99)=99,IF(IFERROR(SEARCH("Suspected CMR",S120),99)=99,IF(IFERROR(SEARCH("CMR",S120),99)=99,0,Scoring!$E$8),Scoring!$E$9),Scoring!$E$8)</f>
        <v>0</v>
      </c>
      <c r="Z120" s="78">
        <f>IF(IFERROR(SEARCH("H350",N120),99)=99,IF(IFERROR(SEARCH("H350",O120),99)=99,IF(IFERROR(SEARCH("H350",Q120),99)=99,IF(IFERROR(SEARCH("H350",M120),99)=99,IF(IFERROR(SEARCH("H350",R120),99)=99,IF(IFERROR(SEARCH("H351",N120),99)=99,IF(IFERROR(SEARCH("H351",O120),99)=99,IF(IFERROR(SEARCH("H351",Q120),99)=99,IF(IFERROR(SEARCH("H351",M120),99)=99,IF(IFERROR(SEARCH("H351",R120),99)=99,IF(IFERROR(SEARCH("carcinogenic",P120),99)=99,IF(IFERROR(SEARCH("suspected carcinogenic",S120),99)=99,0,Scoring!$E$12),Scoring!$E$11),Scoring!$E$10),Scoring!$E$10),Scoring!$E$10),Scoring!$E$10),Scoring!$E$10),Scoring!$E$10),Scoring!$E$10),Scoring!$E$10),Scoring!$E$10),Scoring!$E$10)</f>
        <v>0</v>
      </c>
      <c r="AA120" s="78">
        <f>IF(IFERROR(SEARCH("H340",N120),99)=99,IF(IFERROR(SEARCH("H340",O120),99)=99,IF(IFERROR(SEARCH("H340",Q120),99)=99,IF(IFERROR(SEARCH("H340",M120),99)=99,IF(IFERROR(SEARCH("H340",R120),99)=99,IF(IFERROR(SEARCH("H341",N120),99)=99,IF(IFERROR(SEARCH("H341",O120),99)=99,IF(IFERROR(SEARCH("H341",Q120),99)=99,IF(IFERROR(SEARCH("H341",M120),99)=99,IF(IFERROR(SEARCH("H341",R120),99)=99,IF(IFERROR(SEARCH("mutagenic",P120),99)=99,IF(IFERROR(SEARCH("suspected mutagenic",S120),99)=99,0,Scoring!$E$15),Scoring!$E$14),Scoring!$E$13),Scoring!$E$13),Scoring!$E$13),Scoring!$E$13),Scoring!$E$13),Scoring!$E$13),Scoring!$E$13),Scoring!$E$13),Scoring!$E$13),Scoring!$E$13)</f>
        <v>0</v>
      </c>
      <c r="AB120" s="78">
        <f>IF(IFERROR(SEARCH("H360",N120),99)=99,IF(IFERROR(SEARCH("H360",O120),99)=99,IF(IFERROR(SEARCH("H360",Q120),99)=99,IF(IFERROR(SEARCH("H360",M120),99)=99,IF(IFERROR(SEARCH("H360",R120),99)=99,IF(IFERROR(SEARCH("H361",N120),99)=99,IF(IFERROR(SEARCH("H361",O120),99)=99,IF(IFERROR(SEARCH("H361",Q120),99)=99,IF(IFERROR(SEARCH("H361",M120),99)=99,IF(IFERROR(SEARCH("H361",R120),99)=99,IF(IFERROR(SEARCH("reproduction",P120),99)=99,IF(IFERROR(SEARCH("suspected reprotoxic",S120),99)=99,IF(IFERROR(SEARCH("reprotoxic",S120),99)=99,IF(IFERROR(SEARCH("reprotoxic",K120),99)=99,0,Scoring!$E$18),Scoring!$E$18),Scoring!$E$19),Scoring!$E$17),Scoring!$E$16),Scoring!$E$16),Scoring!$E$16),Scoring!$E$16),Scoring!$E$16),Scoring!$E$16),Scoring!$E$16),Scoring!$E$16),Scoring!$E$16),Scoring!$E$16)</f>
        <v>0</v>
      </c>
      <c r="AC120" s="78">
        <f>IF(IFERROR(SEARCH("57f",L120),99)=99,IF(IFERROR(SEARCH("57(f)",P120),99)=99,0,Scoring!$E$20),Scoring!$E$20)</f>
        <v>0</v>
      </c>
      <c r="AD120" s="78">
        <f>IF(IFERROR(SEARCH("CAT1",T120),99)=99,IF(IFERROR(SEARCH("CAT2",T120),99)=99,IF(IFERROR(SEARCH("CAT3",T120),99)=99,IF(IFERROR(SEARCH("concluded to be endocrine",K120),99)=99,IF(IFERROR(SEARCH("categorised as endocrine",K120),99)=99,IF(IFERROR(SEARCH("endocrine disrupting",P120),99)=99,IF(IFERROR(SEARCH("endocrine disrupting",K120),99)=99,IF(IFERROR(SEARCH("suspected endocrine",S120),99)=99,IF(IFERROR(SEARCH("potential endocrine",S120),99)=99,0,Scoring!$E$25),Scoring!$E$25),Scoring!$E$24),Scoring!$E$24),Scoring!$E$24),Scoring!$E$24),Scoring!$E$23),Scoring!$E$22),Scoring!$E$21)</f>
        <v>0.5</v>
      </c>
      <c r="AE120" s="78">
        <f>IF(IFERROR(SEARCH("suspected sensitiser",S120),99)=99,IF(IFERROR(SEARCH("sensitiser",S120),99)=99,IF(IFERROR(SEARCH("other hazard based concern",S120),99)=99,0,Scoring!$E$28),Scoring!$E$26),Scoring!$E$27)</f>
        <v>0</v>
      </c>
      <c r="AF120" s="78">
        <f>IF(IFERROR(M120,1)=1,IF(IFERROR(N120,1)=1,IF(IFERROR(O120,1)=1,IF(IFERROR(Q120,1)=1,IF(IFERROR(R120,1)=1,IF(IFERROR(T120,1)=1,IF(IFERROR(K120,1)=1,IF(IFERROR(P120,1)=1,IF(IFERROR(S120,1)=1,Scoring!$E$29,0),0),0),0),0),0),0),0),0)</f>
        <v>0</v>
      </c>
      <c r="AG120" s="78">
        <f t="shared" si="13"/>
        <v>1.9</v>
      </c>
      <c r="AI120" s="93"/>
      <c r="AJ120" s="94"/>
      <c r="AK120" s="76"/>
      <c r="AL120" s="75"/>
      <c r="AN120" s="79"/>
      <c r="AO120" s="79"/>
      <c r="AP120" s="79"/>
      <c r="AQ120" s="79"/>
      <c r="AR120" s="79"/>
      <c r="AS120" s="78"/>
      <c r="AU120" s="79">
        <f>IF(IFERROR(F120,99)=99,IF(IFERROR(G120,99)=99,IF(IFERROR(H120,99)=99,IF(IFERROR(I120,99)=99,IF(IFERROR(E120,99)=99,IF(IFERROR(J120,99)=99,0,Scoring!$B$7),Scoring!$B$3),Scoring!$B$2),Scoring!$B$6),Scoring!$B$5),Scoring!$B$4)</f>
        <v>0.5</v>
      </c>
      <c r="AV120" s="78">
        <f t="shared" si="14"/>
        <v>0.95</v>
      </c>
      <c r="AW120" s="78"/>
      <c r="AX120" s="66"/>
      <c r="AY120" s="78"/>
      <c r="AZ120" s="76"/>
      <c r="BA120" s="76"/>
      <c r="BB120" s="76"/>
    </row>
    <row r="121" spans="1:54" x14ac:dyDescent="0.25">
      <c r="A121" s="77" t="s">
        <v>5695</v>
      </c>
      <c r="B121" s="76" t="str">
        <f t="shared" si="19"/>
        <v>629-661-9</v>
      </c>
      <c r="C121" s="77" t="s">
        <v>5694</v>
      </c>
      <c r="D121" s="77" t="s">
        <v>5693</v>
      </c>
      <c r="E121" s="76" t="e">
        <f>IF(C121="-",IF(A121="-",VLOOKUP(D121,'sin-list 180320_update'!$C$2:$C$835,1,FALSE),VLOOKUP(A121,'sin-list 180320_update'!$A$2:$A$835,1,FALSE)),VLOOKUP(C121,'sin-list 180320_update'!$B$2:$B$835,1,FALSE))</f>
        <v>#N/A</v>
      </c>
      <c r="F121" s="76" t="e">
        <f>IF($C121="-",IF($A121="-",VLOOKUP($D121,'REACH Bilaga XVII_update'!$A$5:$A$131,1,FALSE),VLOOKUP($A121,'REACH Bilaga XVII_update'!$C$5:$C$131,1,FALSE)),VLOOKUP($C121,'REACH Bilaga XVII_update'!$B$5:$B$131,1,FALSE))</f>
        <v>#N/A</v>
      </c>
      <c r="G121" s="76" t="e">
        <f>IF($C121="-",IF($A121="-",VLOOKUP($D121,' REACH Bilaga 59_update'!$A$5:$A$210,1,FALSE),VLOOKUP($A121,' REACH Bilaga 59_update'!$D$5:$D$210,1,FALSE)),VLOOKUP($C121,' REACH Bilaga 59_update'!$C$5:$C$210,1,FALSE))</f>
        <v>#N/A</v>
      </c>
      <c r="H121" s="76" t="e">
        <f>IF($C121="-",IF($A121="-",VLOOKUP($D121,'REACH Bilaga XIV_update'!$A$5:$A$110,1,FALSE),VLOOKUP($A121,'REACH Bilaga XIV_update'!$D$5:$D$110,1,FALSE)),VLOOKUP($C121,'REACH Bilaga XIV_update'!$C$5:$C$110,1,FALSE))</f>
        <v>#N/A</v>
      </c>
      <c r="I121" s="76" t="str">
        <f>IF($C121="-",IF($A121="-",VLOOKUP($D121,CoRAP_update!$A$5:$A$376,1,FALSE),VLOOKUP($A121,CoRAP_update!$D$5:$D$376,1,FALSE)),VLOOKUP($C121,CoRAP_update!$C$5:$C$376,1,FALSE))</f>
        <v>629-661-9</v>
      </c>
      <c r="J121" s="76" t="e">
        <f>IF($C121="-",IF($A121="-",VLOOKUP($D121,EDC_update!$C$2:$C$450,1,FALSE),VLOOKUP($A121,EDC_update!$B$2:$B$450,1,FALSE)),VLOOKUP($C121,EDC_update!$L$2:$L$450,1,FALSE))</f>
        <v>#N/A</v>
      </c>
      <c r="K121" s="76" t="e">
        <f>IF($C121="-",IF($A121="-",IF(VLOOKUP($D121,'sin-list 180320_update'!$C$2:$S$835,3,FALSE)="",NA(),VLOOKUP($D121,'sin-list 180320_update'!$C$2:$S$835,3,FALSE)),IF(VLOOKUP($A121,'sin-list 180320_update'!$A$2:$S$835,5,FALSE)="",NA(),VLOOKUP($A121,'sin-list 180320_update'!$A$2:$S$835,5,FALSE))),IF(VLOOKUP($C121,'sin-list 180320_update'!$B$2:$S$835,4,FALSE)="",NA(),VLOOKUP($C121,'sin-list 180320_update'!$B$2:$S$835,4,FALSE)))</f>
        <v>#N/A</v>
      </c>
      <c r="L121" s="76" t="e">
        <f>IF($C121="-",IF($A121="-",VLOOKUP($D121,'sin-list 180320_update'!$C$2:$S$835,6,FALSE),VLOOKUP($A121,'sin-list 180320_update'!$A$2:$S$835,8,FALSE)),VLOOKUP($C121,'sin-list 180320_update'!$B$2:$S$835,7,FALSE))</f>
        <v>#N/A</v>
      </c>
      <c r="M121" s="76" t="e">
        <f>IF($C121="-",IF($A121="-",IF(VLOOKUP($D121,'sin-list 180320_update'!$C$2:$S$835,8,FALSE)="",NA(),VLOOKUP($D121,'sin-list 180320_update'!$C$2:$S$835,8,FALSE)),IF(VLOOKUP($A121,'sin-list 180320_update'!$A$2:$S$835,10,FALSE)="",NA(),VLOOKUP($A121,'sin-list 180320_update'!$A$2:$S$835,10,FALSE))),IF(VLOOKUP($C121,'sin-list 180320_update'!$B$2:$S$835,9,FALSE)="",NA(),VLOOKUP($C121,'sin-list 180320_update'!$B$2:$S$835,9,FALSE)))</f>
        <v>#N/A</v>
      </c>
      <c r="N121" s="76" t="e">
        <f>IF($C121="-",IF($A121="-",IF(VLOOKUP($D121,'REACH Bilaga XVII_update'!$A$5:$E$131,4,FALSE)="",NA(),VLOOKUP($D121,'REACH Bilaga XVII_update'!$A$5:$E$131,4,FALSE)),IF(VLOOKUP($A121,'REACH Bilaga XVII_update'!$C$5:$D$131,2,FALSE)="",NA(),VLOOKUP($A121,'REACH Bilaga XVII_update'!$C$5:$D$131,2,FALSE))),IF(VLOOKUP($C121,'REACH Bilaga XVII_update'!$B$5:$D$131,3,FALSE)="",NA(),VLOOKUP($C121,'REACH Bilaga XVII_update'!$B$5:$D$131,3,FALSE)))</f>
        <v>#N/A</v>
      </c>
      <c r="O121" s="76" t="e">
        <f>IF($C121="-",IF($A121="-",IF(VLOOKUP($D121,' REACH Bilaga 59_update'!$A$5:$E$210,5,FALSE)="",NA(),VLOOKUP($D121,' REACH Bilaga 59_update'!$A$5:$E$210,5,FALSE)),IF(VLOOKUP($A121,' REACH Bilaga 59_update'!$D$5:$E$210,2,FALSE)="",NA(),VLOOKUP($A121,' REACH Bilaga 59_update'!$D$5:$E$210,2,FALSE))),IF(VLOOKUP($C121,' REACH Bilaga 59_update'!$C$5:$E$210,3,FALSE)="",NA(),VLOOKUP($C121,' REACH Bilaga 59_update'!$C$5:$E$210,3,FALSE)))</f>
        <v>#N/A</v>
      </c>
      <c r="P121" s="76" t="e">
        <f>IF(C121="-",IF(A121="-",IFERROR(VLOOKUP($D121,' REACH Bilaga 59_update'!$A$5:$F$210,MATCH(Sammanfattning!P$1,' REACH Bilaga 59_update'!$A$4:$F$4,0),FALSE),VLOOKUP($D121,'REACH Bilaga XIV_update'!$A$4:$H$110,MATCH(Sammanfattning!P$1,'REACH Bilaga XIV_update'!$A$4:$H$4,0),FALSE)),IFERROR(VLOOKUP($A121,' REACH Bilaga 59_update'!$D$5:$F$210,MATCH(Sammanfattning!P$1,' REACH Bilaga 59_update'!$D$4:$F$4,0),FALSE),VLOOKUP($A121,'REACH Bilaga XIV_update'!$D$4:$H$110,MATCH(Sammanfattning!P$1,'REACH Bilaga XIV_update'!$D$4:$H$4,0),FALSE))),IFERROR(VLOOKUP($C121,' REACH Bilaga 59_update'!$C$5:$F$210,MATCH(Sammanfattning!P$1,' REACH Bilaga 59_update'!$C$4:$F$4,0),FALSE),VLOOKUP($C121,'REACH Bilaga XIV_update'!$C$4:$H$110,MATCH(Sammanfattning!P$1,'REACH Bilaga XIV_update'!$C$4:$H$4,0),FALSE)))</f>
        <v>#N/A</v>
      </c>
      <c r="Q121" s="76" t="e">
        <f>IF($C121="-",IF($A121="-",IF(VLOOKUP($D121,'REACH Bilaga XIV_update'!$A$5:$I$110,9,FALSE)="",NA(),VLOOKUP($D121,'REACH Bilaga XIV_update'!$A$5:$I$110,9,FALSE)),IF(VLOOKUP($A121,'REACH Bilaga XIV_update'!$D$5:$I$110,6,FALSE)="",NA(),VLOOKUP($A121,'REACH Bilaga XIV_update'!$D$5:$I$110,6,FALSE))),IF(VLOOKUP($C121,'REACH Bilaga XIV_update'!$C$5:$I$110,7,FALSE)="",NA(),VLOOKUP($C121,'REACH Bilaga XIV_update'!$C$5:$I$110,7,FALSE)))</f>
        <v>#N/A</v>
      </c>
      <c r="R121" s="76" t="e">
        <f>IF($C121="-",IF($A121="-",IF(VLOOKUP($D121,CoRAP_update!$A$5:$O$376,15,FALSE)="",NA(),VLOOKUP($D121,CoRAP_update!$A$5:$O$376,15,FALSE)),IF(VLOOKUP($A121,CoRAP_update!$D$5:$O$376,12,FALSE)="",NA(),VLOOKUP($A121,CoRAP_update!$D$5:$O$376,12,FALSE))),IF(VLOOKUP($C121,CoRAP_update!$C$5:$O$376,13,FALSE)="",NA(),VLOOKUP($C121,CoRAP_update!$C$5:$O$376,13,FALSE)))</f>
        <v>#N/A</v>
      </c>
      <c r="S121" s="144" t="str">
        <f>IF($C121="-",IF($A121="-",VLOOKUP($D121,CoRAP_update!$A$5:$J$376,MATCH(Sammanfattning!S$1,CoRAP_update!$A$4:$J$4,0),FALSE),VLOOKUP($A121,CoRAP_update!$D$5:$J$376,MATCH(Sammanfattning!S$1,CoRAP_update!$D$4:$J$4,0),FALSE)),VLOOKUP($C121,CoRAP_update!$C$5:$J$376,MATCH(Sammanfattning!S$1,CoRAP_update!$C$4:$J$4,0),FALSE))</f>
        <v>Potential endocrine disruptor#Suspected PBT/vPvB#Consumer use#Exposure of environment#High (aggregated) tonnage#Other exposure/risk based concern#Wide dispersive use</v>
      </c>
      <c r="T121" s="76" t="e">
        <f>IF($A121="-",VLOOKUP($D121,EDC_update!$C$2:$F$450,4,FALSE),VLOOKUP($A121,EDC_update!$B$2:$F$450,5,FALSE))</f>
        <v>#N/A</v>
      </c>
      <c r="V121" s="78">
        <f>IF(IFERROR(SEARCH("PBT",P121),99)=99,IF(IFERROR(SEARCH("suspected PBT",S121),99)=99,IF(IFERROR(SEARCH("concluded to be PBT",K121),99)=99,IF(IFERROR(SEARCH("PBT",S121),99)=99,IF(IFERROR(SEARCH("PBT cand",L121),99)=99,IF(IFERROR(SEARCH("PBT",L121),99)=99,IF(IFERROR(SEARCH("persistent, bioackumulative and toxic properties",K121),99)=99,0,Scoring!$E$3),Scoring!$E$3),Scoring!$E$7),Scoring!$E$3),Scoring!$E$5),Scoring!$E$6),Scoring!$E$3)</f>
        <v>0.7</v>
      </c>
      <c r="W121" s="78">
        <f>IF(IFERROR(SEARCH("vPvB",P121),99)=99,IF(IFERROR(SEARCH("suspected pbt/vPvB",S121),99)=99,IF(IFERROR(SEARCH("vPvB",S121),99)=99,IF(IFERROR(SEARCH("concluded to be a vPvB",S121),99)=99,IF(IFERROR(SEARCH("identified as vPvB",K121),99)=99,IF(IFERROR(SEARCH("concluded to be a vPvB",K121),99)=99,IF(IFERROR(SEARCH("concluded to be both pbt and vPvB",S121),99)=99,IF(IFERROR(SEARCH("concluded to be both pbt and vPvB",K121),99)=99,0,Scoring!$E$5),Scoring!$E$5),Scoring!$E$5),Scoring!$E$5),Scoring!$E$5),Scoring!$E$4),Scoring!$E$6),Scoring!$E$4)</f>
        <v>0.7</v>
      </c>
      <c r="X121" s="78">
        <f>IF(IFERROR(SEARCH("H410",N121),99)=99,IF(IFERROR(SEARCH("H410",O121),99)=99,IF(IFERROR(SEARCH("H410",Q121),99)=99,IF(IFERROR(SEARCH("H410",M121),99)=99,IF(IFERROR(SEARCH("H410",R121),99)=99,IF(IFERROR(SEARCH("H411",N121),99)=99,IF(IFERROR(SEARCH("H411",O121),99)=99,IF(IFERROR(SEARCH("H411",Q121),99)=99,IF(IFERROR(SEARCH("H411",M121),99)=99,IF(IFERROR(SEARCH("H411",R121),99)=99,IF(IFERROR(SEARCH("H413",N121),99)=99,IF(IFERROR(SEARCH("H413",O121),99)=99,IF(IFERROR(SEARCH("H413",Q121),99)=99,IF(IFERROR(SEARCH("H413",M121),99)=99,IF(IFERROR(SEARCH("H413",R121),99)=99,IF(IFERROR(SEARCH("H412",N121),99)=99,IF(IFERROR(SEARCH("H412",O121),99)=99,IF(IFERROR(SEARCH("H412",Q121),99)=99,IF(IFERROR(SEARCH("H412",M121),99)=99,IF(IFERROR(SEARCH("H412",R121),99)=99,0,Scoring!$E$2),Scoring!$E$2),Scoring!$E$2),Scoring!$E$2),Scoring!$E$2),Scoring!$E$2),Scoring!$E$2),Scoring!$E$2),Scoring!$E$2),Scoring!$E$2),Scoring!$E$2),Scoring!$E$2),Scoring!$E$2),Scoring!$E$2),Scoring!$E$2),Scoring!$E$2),Scoring!$E$2),Scoring!$E$2),Scoring!$E$2),Scoring!$E$2)</f>
        <v>0</v>
      </c>
      <c r="Y121" s="78">
        <f>IF(IFERROR(SEARCH("CMR",K121),99)=99,IF(IFERROR(SEARCH("Suspected CMR",S121),99)=99,IF(IFERROR(SEARCH("CMR",S121),99)=99,0,Scoring!$E$8),Scoring!$E$9),Scoring!$E$8)</f>
        <v>0</v>
      </c>
      <c r="Z121" s="78">
        <f>IF(IFERROR(SEARCH("H350",N121),99)=99,IF(IFERROR(SEARCH("H350",O121),99)=99,IF(IFERROR(SEARCH("H350",Q121),99)=99,IF(IFERROR(SEARCH("H350",M121),99)=99,IF(IFERROR(SEARCH("H350",R121),99)=99,IF(IFERROR(SEARCH("H351",N121),99)=99,IF(IFERROR(SEARCH("H351",O121),99)=99,IF(IFERROR(SEARCH("H351",Q121),99)=99,IF(IFERROR(SEARCH("H351",M121),99)=99,IF(IFERROR(SEARCH("H351",R121),99)=99,IF(IFERROR(SEARCH("carcinogenic",P121),99)=99,IF(IFERROR(SEARCH("suspected carcinogenic",S121),99)=99,0,Scoring!$E$12),Scoring!$E$11),Scoring!$E$10),Scoring!$E$10),Scoring!$E$10),Scoring!$E$10),Scoring!$E$10),Scoring!$E$10),Scoring!$E$10),Scoring!$E$10),Scoring!$E$10),Scoring!$E$10)</f>
        <v>0</v>
      </c>
      <c r="AA121" s="78">
        <f>IF(IFERROR(SEARCH("H340",N121),99)=99,IF(IFERROR(SEARCH("H340",O121),99)=99,IF(IFERROR(SEARCH("H340",Q121),99)=99,IF(IFERROR(SEARCH("H340",M121),99)=99,IF(IFERROR(SEARCH("H340",R121),99)=99,IF(IFERROR(SEARCH("H341",N121),99)=99,IF(IFERROR(SEARCH("H341",O121),99)=99,IF(IFERROR(SEARCH("H341",Q121),99)=99,IF(IFERROR(SEARCH("H341",M121),99)=99,IF(IFERROR(SEARCH("H341",R121),99)=99,IF(IFERROR(SEARCH("mutagenic",P121),99)=99,IF(IFERROR(SEARCH("suspected mutagenic",S121),99)=99,0,Scoring!$E$15),Scoring!$E$14),Scoring!$E$13),Scoring!$E$13),Scoring!$E$13),Scoring!$E$13),Scoring!$E$13),Scoring!$E$13),Scoring!$E$13),Scoring!$E$13),Scoring!$E$13),Scoring!$E$13)</f>
        <v>0</v>
      </c>
      <c r="AB121" s="78">
        <f>IF(IFERROR(SEARCH("H360",N121),99)=99,IF(IFERROR(SEARCH("H360",O121),99)=99,IF(IFERROR(SEARCH("H360",Q121),99)=99,IF(IFERROR(SEARCH("H360",M121),99)=99,IF(IFERROR(SEARCH("H360",R121),99)=99,IF(IFERROR(SEARCH("H361",N121),99)=99,IF(IFERROR(SEARCH("H361",O121),99)=99,IF(IFERROR(SEARCH("H361",Q121),99)=99,IF(IFERROR(SEARCH("H361",M121),99)=99,IF(IFERROR(SEARCH("H361",R121),99)=99,IF(IFERROR(SEARCH("reproduction",P121),99)=99,IF(IFERROR(SEARCH("suspected reprotoxic",S121),99)=99,IF(IFERROR(SEARCH("reprotoxic",S121),99)=99,IF(IFERROR(SEARCH("reprotoxic",K121),99)=99,0,Scoring!$E$18),Scoring!$E$18),Scoring!$E$19),Scoring!$E$17),Scoring!$E$16),Scoring!$E$16),Scoring!$E$16),Scoring!$E$16),Scoring!$E$16),Scoring!$E$16),Scoring!$E$16),Scoring!$E$16),Scoring!$E$16),Scoring!$E$16)</f>
        <v>0</v>
      </c>
      <c r="AC121" s="78">
        <f>IF(IFERROR(SEARCH("57f",L121),99)=99,IF(IFERROR(SEARCH("57(f)",P121),99)=99,0,Scoring!$E$20),Scoring!$E$20)</f>
        <v>0</v>
      </c>
      <c r="AD121" s="78">
        <f>IF(IFERROR(SEARCH("CAT1",T121),99)=99,IF(IFERROR(SEARCH("CAT2",T121),99)=99,IF(IFERROR(SEARCH("CAT3",T121),99)=99,IF(IFERROR(SEARCH("concluded to be endocrine",K121),99)=99,IF(IFERROR(SEARCH("categorised as endocrine",K121),99)=99,IF(IFERROR(SEARCH("endocrine disrupting",P121),99)=99,IF(IFERROR(SEARCH("endocrine disrupting",K121),99)=99,IF(IFERROR(SEARCH("suspected endocrine",S121),99)=99,IF(IFERROR(SEARCH("potential endocrine",S121),99)=99,0,Scoring!$E$25),Scoring!$E$25),Scoring!$E$24),Scoring!$E$24),Scoring!$E$24),Scoring!$E$24),Scoring!$E$23),Scoring!$E$22),Scoring!$E$21)</f>
        <v>0.5</v>
      </c>
      <c r="AE121" s="78">
        <f>IF(IFERROR(SEARCH("suspected sensitiser",S121),99)=99,IF(IFERROR(SEARCH("sensitiser",S121),99)=99,IF(IFERROR(SEARCH("other hazard based concern",S121),99)=99,0,Scoring!$E$28),Scoring!$E$26),Scoring!$E$27)</f>
        <v>0</v>
      </c>
      <c r="AF121" s="78">
        <f>IF(IFERROR(M121,1)=1,IF(IFERROR(N121,1)=1,IF(IFERROR(O121,1)=1,IF(IFERROR(Q121,1)=1,IF(IFERROR(R121,1)=1,IF(IFERROR(T121,1)=1,IF(IFERROR(K121,1)=1,IF(IFERROR(P121,1)=1,IF(IFERROR(S121,1)=1,Scoring!$E$29,0),0),0),0),0),0),0),0),0)</f>
        <v>0</v>
      </c>
      <c r="AG121" s="78">
        <f t="shared" si="13"/>
        <v>1.9</v>
      </c>
      <c r="AI121" s="93"/>
      <c r="AJ121" s="94"/>
      <c r="AK121" s="76"/>
      <c r="AL121" s="75"/>
      <c r="AN121" s="79"/>
      <c r="AO121" s="79"/>
      <c r="AP121" s="79"/>
      <c r="AQ121" s="79"/>
      <c r="AR121" s="79"/>
      <c r="AS121" s="78"/>
      <c r="AU121" s="79">
        <f>IF(IFERROR(F121,99)=99,IF(IFERROR(G121,99)=99,IF(IFERROR(H121,99)=99,IF(IFERROR(I121,99)=99,IF(IFERROR(E121,99)=99,IF(IFERROR(J121,99)=99,0,Scoring!$B$7),Scoring!$B$3),Scoring!$B$2),Scoring!$B$6),Scoring!$B$5),Scoring!$B$4)</f>
        <v>0.5</v>
      </c>
      <c r="AV121" s="78">
        <f t="shared" si="14"/>
        <v>0.95</v>
      </c>
      <c r="AW121" s="78"/>
      <c r="AX121" s="66"/>
      <c r="AY121" s="78"/>
      <c r="AZ121" s="76"/>
      <c r="BA121" s="76"/>
      <c r="BB121" s="76"/>
    </row>
    <row r="122" spans="1:54" x14ac:dyDescent="0.25">
      <c r="A122" s="77" t="s">
        <v>5345</v>
      </c>
      <c r="B122" s="76" t="str">
        <f t="shared" si="19"/>
        <v>251-118-6</v>
      </c>
      <c r="C122" s="77" t="s">
        <v>5344</v>
      </c>
      <c r="D122" s="77" t="s">
        <v>5343</v>
      </c>
      <c r="E122" s="76" t="e">
        <f>IF(C122="-",IF(A122="-",VLOOKUP(D122,'sin-list 180320_update'!$C$2:$C$835,1,FALSE),VLOOKUP(A122,'sin-list 180320_update'!$A$2:$A$835,1,FALSE)),VLOOKUP(C122,'sin-list 180320_update'!$B$2:$B$835,1,FALSE))</f>
        <v>#N/A</v>
      </c>
      <c r="F122" s="76" t="e">
        <f>IF($C122="-",IF($A122="-",VLOOKUP($D122,'REACH Bilaga XVII_update'!$A$5:$A$131,1,FALSE),VLOOKUP($A122,'REACH Bilaga XVII_update'!$C$5:$C$131,1,FALSE)),VLOOKUP($C122,'REACH Bilaga XVII_update'!$B$5:$B$131,1,FALSE))</f>
        <v>#N/A</v>
      </c>
      <c r="G122" s="76" t="e">
        <f>IF($C122="-",IF($A122="-",VLOOKUP($D122,' REACH Bilaga 59_update'!$A$5:$A$210,1,FALSE),VLOOKUP($A122,' REACH Bilaga 59_update'!$D$5:$D$210,1,FALSE)),VLOOKUP($C122,' REACH Bilaga 59_update'!$C$5:$C$210,1,FALSE))</f>
        <v>#N/A</v>
      </c>
      <c r="H122" s="76" t="e">
        <f>IF($C122="-",IF($A122="-",VLOOKUP($D122,'REACH Bilaga XIV_update'!$A$5:$A$110,1,FALSE),VLOOKUP($A122,'REACH Bilaga XIV_update'!$D$5:$D$110,1,FALSE)),VLOOKUP($C122,'REACH Bilaga XIV_update'!$C$5:$C$110,1,FALSE))</f>
        <v>#N/A</v>
      </c>
      <c r="I122" s="76" t="str">
        <f>IF($C122="-",IF($A122="-",VLOOKUP($D122,CoRAP_update!$A$5:$A$376,1,FALSE),VLOOKUP($A122,CoRAP_update!$D$5:$D$376,1,FALSE)),VLOOKUP($C122,CoRAP_update!$C$5:$C$376,1,FALSE))</f>
        <v>251-118-6</v>
      </c>
      <c r="J122" s="76" t="e">
        <f>IF($C122="-",IF($A122="-",VLOOKUP($D122,EDC_update!$C$2:$C$450,1,FALSE),VLOOKUP($A122,EDC_update!$B$2:$B$450,1,FALSE)),VLOOKUP($C122,EDC_update!$L$2:$L$450,1,FALSE))</f>
        <v>#N/A</v>
      </c>
      <c r="K122" s="76" t="e">
        <f>IF($C122="-",IF($A122="-",IF(VLOOKUP($D122,'sin-list 180320_update'!$C$2:$S$835,3,FALSE)="",NA(),VLOOKUP($D122,'sin-list 180320_update'!$C$2:$S$835,3,FALSE)),IF(VLOOKUP($A122,'sin-list 180320_update'!$A$2:$S$835,5,FALSE)="",NA(),VLOOKUP($A122,'sin-list 180320_update'!$A$2:$S$835,5,FALSE))),IF(VLOOKUP($C122,'sin-list 180320_update'!$B$2:$S$835,4,FALSE)="",NA(),VLOOKUP($C122,'sin-list 180320_update'!$B$2:$S$835,4,FALSE)))</f>
        <v>#N/A</v>
      </c>
      <c r="L122" s="76" t="e">
        <f>IF($C122="-",IF($A122="-",VLOOKUP($D122,'sin-list 180320_update'!$C$2:$S$835,6,FALSE),VLOOKUP($A122,'sin-list 180320_update'!$A$2:$S$835,8,FALSE)),VLOOKUP($C122,'sin-list 180320_update'!$B$2:$S$835,7,FALSE))</f>
        <v>#N/A</v>
      </c>
      <c r="M122" s="76" t="e">
        <f>IF($C122="-",IF($A122="-",IF(VLOOKUP($D122,'sin-list 180320_update'!$C$2:$S$835,8,FALSE)="",NA(),VLOOKUP($D122,'sin-list 180320_update'!$C$2:$S$835,8,FALSE)),IF(VLOOKUP($A122,'sin-list 180320_update'!$A$2:$S$835,10,FALSE)="",NA(),VLOOKUP($A122,'sin-list 180320_update'!$A$2:$S$835,10,FALSE))),IF(VLOOKUP($C122,'sin-list 180320_update'!$B$2:$S$835,9,FALSE)="",NA(),VLOOKUP($C122,'sin-list 180320_update'!$B$2:$S$835,9,FALSE)))</f>
        <v>#N/A</v>
      </c>
      <c r="N122" s="76" t="e">
        <f>IF($C122="-",IF($A122="-",IF(VLOOKUP($D122,'REACH Bilaga XVII_update'!$A$5:$E$131,4,FALSE)="",NA(),VLOOKUP($D122,'REACH Bilaga XVII_update'!$A$5:$E$131,4,FALSE)),IF(VLOOKUP($A122,'REACH Bilaga XVII_update'!$C$5:$D$131,2,FALSE)="",NA(),VLOOKUP($A122,'REACH Bilaga XVII_update'!$C$5:$D$131,2,FALSE))),IF(VLOOKUP($C122,'REACH Bilaga XVII_update'!$B$5:$D$131,3,FALSE)="",NA(),VLOOKUP($C122,'REACH Bilaga XVII_update'!$B$5:$D$131,3,FALSE)))</f>
        <v>#N/A</v>
      </c>
      <c r="O122" s="76" t="e">
        <f>IF($C122="-",IF($A122="-",IF(VLOOKUP($D122,' REACH Bilaga 59_update'!$A$5:$E$210,5,FALSE)="",NA(),VLOOKUP($D122,' REACH Bilaga 59_update'!$A$5:$E$210,5,FALSE)),IF(VLOOKUP($A122,' REACH Bilaga 59_update'!$D$5:$E$210,2,FALSE)="",NA(),VLOOKUP($A122,' REACH Bilaga 59_update'!$D$5:$E$210,2,FALSE))),IF(VLOOKUP($C122,' REACH Bilaga 59_update'!$C$5:$E$210,3,FALSE)="",NA(),VLOOKUP($C122,' REACH Bilaga 59_update'!$C$5:$E$210,3,FALSE)))</f>
        <v>#N/A</v>
      </c>
      <c r="P122" s="76" t="e">
        <f>IF(C122="-",IF(A122="-",IFERROR(VLOOKUP($D122,' REACH Bilaga 59_update'!$A$5:$F$210,MATCH(Sammanfattning!P$1,' REACH Bilaga 59_update'!$A$4:$F$4,0),FALSE),VLOOKUP($D122,'REACH Bilaga XIV_update'!$A$4:$H$110,MATCH(Sammanfattning!P$1,'REACH Bilaga XIV_update'!$A$4:$H$4,0),FALSE)),IFERROR(VLOOKUP($A122,' REACH Bilaga 59_update'!$D$5:$F$210,MATCH(Sammanfattning!P$1,' REACH Bilaga 59_update'!$D$4:$F$4,0),FALSE),VLOOKUP($A122,'REACH Bilaga XIV_update'!$D$4:$H$110,MATCH(Sammanfattning!P$1,'REACH Bilaga XIV_update'!$D$4:$H$4,0),FALSE))),IFERROR(VLOOKUP($C122,' REACH Bilaga 59_update'!$C$5:$F$210,MATCH(Sammanfattning!P$1,' REACH Bilaga 59_update'!$C$4:$F$4,0),FALSE),VLOOKUP($C122,'REACH Bilaga XIV_update'!$C$4:$H$110,MATCH(Sammanfattning!P$1,'REACH Bilaga XIV_update'!$C$4:$H$4,0),FALSE)))</f>
        <v>#N/A</v>
      </c>
      <c r="Q122" s="76" t="e">
        <f>IF($C122="-",IF($A122="-",IF(VLOOKUP($D122,'REACH Bilaga XIV_update'!$A$5:$I$110,9,FALSE)="",NA(),VLOOKUP($D122,'REACH Bilaga XIV_update'!$A$5:$I$110,9,FALSE)),IF(VLOOKUP($A122,'REACH Bilaga XIV_update'!$D$5:$I$110,6,FALSE)="",NA(),VLOOKUP($A122,'REACH Bilaga XIV_update'!$D$5:$I$110,6,FALSE))),IF(VLOOKUP($C122,'REACH Bilaga XIV_update'!$C$5:$I$110,7,FALSE)="",NA(),VLOOKUP($C122,'REACH Bilaga XIV_update'!$C$5:$I$110,7,FALSE)))</f>
        <v>#N/A</v>
      </c>
      <c r="R122" s="76" t="e">
        <f>IF($C122="-",IF($A122="-",IF(VLOOKUP($D122,CoRAP_update!$A$5:$O$376,15,FALSE)="",NA(),VLOOKUP($D122,CoRAP_update!$A$5:$O$376,15,FALSE)),IF(VLOOKUP($A122,CoRAP_update!$D$5:$O$376,12,FALSE)="",NA(),VLOOKUP($A122,CoRAP_update!$D$5:$O$376,12,FALSE))),IF(VLOOKUP($C122,CoRAP_update!$C$5:$O$376,13,FALSE)="",NA(),VLOOKUP($C122,CoRAP_update!$C$5:$O$376,13,FALSE)))</f>
        <v>#N/A</v>
      </c>
      <c r="S122" s="144" t="str">
        <f>IF($C122="-",IF($A122="-",VLOOKUP($D122,CoRAP_update!$A$5:$J$376,MATCH(Sammanfattning!S$1,CoRAP_update!$A$4:$J$4,0),FALSE),VLOOKUP($A122,CoRAP_update!$D$5:$J$376,MATCH(Sammanfattning!S$1,CoRAP_update!$D$4:$J$4,0),FALSE)),VLOOKUP($C122,CoRAP_update!$C$5:$J$376,MATCH(Sammanfattning!S$1,CoRAP_update!$C$4:$J$4,0),FALSE))</f>
        <v>Suspected PBT/vPvB#Other hazard based concern#Consumer use#Exposure of environment#Exposure of workers#Wide dispersive use</v>
      </c>
      <c r="T122" s="76" t="e">
        <f>IF($A122="-",VLOOKUP($D122,EDC_update!$C$2:$F$450,4,FALSE),VLOOKUP($A122,EDC_update!$B$2:$F$450,5,FALSE))</f>
        <v>#N/A</v>
      </c>
      <c r="V122" s="78">
        <f>IF(IFERROR(SEARCH("PBT",P122),99)=99,IF(IFERROR(SEARCH("suspected PBT",S122),99)=99,IF(IFERROR(SEARCH("concluded to be PBT",K122),99)=99,IF(IFERROR(SEARCH("PBT",S122),99)=99,IF(IFERROR(SEARCH("PBT cand",L122),99)=99,IF(IFERROR(SEARCH("PBT",L122),99)=99,IF(IFERROR(SEARCH("persistent, bioackumulative and toxic properties",K122),99)=99,0,Scoring!$E$3),Scoring!$E$3),Scoring!$E$7),Scoring!$E$3),Scoring!$E$5),Scoring!$E$6),Scoring!$E$3)</f>
        <v>0.7</v>
      </c>
      <c r="W122" s="78">
        <f>IF(IFERROR(SEARCH("vPvB",P122),99)=99,IF(IFERROR(SEARCH("suspected pbt/vPvB",S122),99)=99,IF(IFERROR(SEARCH("vPvB",S122),99)=99,IF(IFERROR(SEARCH("concluded to be a vPvB",S122),99)=99,IF(IFERROR(SEARCH("identified as vPvB",K122),99)=99,IF(IFERROR(SEARCH("concluded to be a vPvB",K122),99)=99,IF(IFERROR(SEARCH("concluded to be both pbt and vPvB",S122),99)=99,IF(IFERROR(SEARCH("concluded to be both pbt and vPvB",K122),99)=99,0,Scoring!$E$5),Scoring!$E$5),Scoring!$E$5),Scoring!$E$5),Scoring!$E$5),Scoring!$E$4),Scoring!$E$6),Scoring!$E$4)</f>
        <v>0.7</v>
      </c>
      <c r="X122" s="78">
        <f>IF(IFERROR(SEARCH("H410",N122),99)=99,IF(IFERROR(SEARCH("H410",O122),99)=99,IF(IFERROR(SEARCH("H410",Q122),99)=99,IF(IFERROR(SEARCH("H410",M122),99)=99,IF(IFERROR(SEARCH("H410",R122),99)=99,IF(IFERROR(SEARCH("H411",N122),99)=99,IF(IFERROR(SEARCH("H411",O122),99)=99,IF(IFERROR(SEARCH("H411",Q122),99)=99,IF(IFERROR(SEARCH("H411",M122),99)=99,IF(IFERROR(SEARCH("H411",R122),99)=99,IF(IFERROR(SEARCH("H413",N122),99)=99,IF(IFERROR(SEARCH("H413",O122),99)=99,IF(IFERROR(SEARCH("H413",Q122),99)=99,IF(IFERROR(SEARCH("H413",M122),99)=99,IF(IFERROR(SEARCH("H413",R122),99)=99,IF(IFERROR(SEARCH("H412",N122),99)=99,IF(IFERROR(SEARCH("H412",O122),99)=99,IF(IFERROR(SEARCH("H412",Q122),99)=99,IF(IFERROR(SEARCH("H412",M122),99)=99,IF(IFERROR(SEARCH("H412",R122),99)=99,0,Scoring!$E$2),Scoring!$E$2),Scoring!$E$2),Scoring!$E$2),Scoring!$E$2),Scoring!$E$2),Scoring!$E$2),Scoring!$E$2),Scoring!$E$2),Scoring!$E$2),Scoring!$E$2),Scoring!$E$2),Scoring!$E$2),Scoring!$E$2),Scoring!$E$2),Scoring!$E$2),Scoring!$E$2),Scoring!$E$2),Scoring!$E$2),Scoring!$E$2)</f>
        <v>0</v>
      </c>
      <c r="Y122" s="78">
        <f>IF(IFERROR(SEARCH("CMR",K122),99)=99,IF(IFERROR(SEARCH("Suspected CMR",S122),99)=99,IF(IFERROR(SEARCH("CMR",S122),99)=99,0,Scoring!$E$8),Scoring!$E$9),Scoring!$E$8)</f>
        <v>0</v>
      </c>
      <c r="Z122" s="78">
        <f>IF(IFERROR(SEARCH("H350",N122),99)=99,IF(IFERROR(SEARCH("H350",O122),99)=99,IF(IFERROR(SEARCH("H350",Q122),99)=99,IF(IFERROR(SEARCH("H350",M122),99)=99,IF(IFERROR(SEARCH("H350",R122),99)=99,IF(IFERROR(SEARCH("H351",N122),99)=99,IF(IFERROR(SEARCH("H351",O122),99)=99,IF(IFERROR(SEARCH("H351",Q122),99)=99,IF(IFERROR(SEARCH("H351",M122),99)=99,IF(IFERROR(SEARCH("H351",R122),99)=99,IF(IFERROR(SEARCH("carcinogenic",P122),99)=99,IF(IFERROR(SEARCH("suspected carcinogenic",S122),99)=99,0,Scoring!$E$12),Scoring!$E$11),Scoring!$E$10),Scoring!$E$10),Scoring!$E$10),Scoring!$E$10),Scoring!$E$10),Scoring!$E$10),Scoring!$E$10),Scoring!$E$10),Scoring!$E$10),Scoring!$E$10)</f>
        <v>0</v>
      </c>
      <c r="AA122" s="78">
        <f>IF(IFERROR(SEARCH("H340",N122),99)=99,IF(IFERROR(SEARCH("H340",O122),99)=99,IF(IFERROR(SEARCH("H340",Q122),99)=99,IF(IFERROR(SEARCH("H340",M122),99)=99,IF(IFERROR(SEARCH("H340",R122),99)=99,IF(IFERROR(SEARCH("H341",N122),99)=99,IF(IFERROR(SEARCH("H341",O122),99)=99,IF(IFERROR(SEARCH("H341",Q122),99)=99,IF(IFERROR(SEARCH("H341",M122),99)=99,IF(IFERROR(SEARCH("H341",R122),99)=99,IF(IFERROR(SEARCH("mutagenic",P122),99)=99,IF(IFERROR(SEARCH("suspected mutagenic",S122),99)=99,0,Scoring!$E$15),Scoring!$E$14),Scoring!$E$13),Scoring!$E$13),Scoring!$E$13),Scoring!$E$13),Scoring!$E$13),Scoring!$E$13),Scoring!$E$13),Scoring!$E$13),Scoring!$E$13),Scoring!$E$13)</f>
        <v>0</v>
      </c>
      <c r="AB122" s="78">
        <f>IF(IFERROR(SEARCH("H360",N122),99)=99,IF(IFERROR(SEARCH("H360",O122),99)=99,IF(IFERROR(SEARCH("H360",Q122),99)=99,IF(IFERROR(SEARCH("H360",M122),99)=99,IF(IFERROR(SEARCH("H360",R122),99)=99,IF(IFERROR(SEARCH("H361",N122),99)=99,IF(IFERROR(SEARCH("H361",O122),99)=99,IF(IFERROR(SEARCH("H361",Q122),99)=99,IF(IFERROR(SEARCH("H361",M122),99)=99,IF(IFERROR(SEARCH("H361",R122),99)=99,IF(IFERROR(SEARCH("reproduction",P122),99)=99,IF(IFERROR(SEARCH("suspected reprotoxic",S122),99)=99,IF(IFERROR(SEARCH("reprotoxic",S122),99)=99,IF(IFERROR(SEARCH("reprotoxic",K122),99)=99,0,Scoring!$E$18),Scoring!$E$18),Scoring!$E$19),Scoring!$E$17),Scoring!$E$16),Scoring!$E$16),Scoring!$E$16),Scoring!$E$16),Scoring!$E$16),Scoring!$E$16),Scoring!$E$16),Scoring!$E$16),Scoring!$E$16),Scoring!$E$16)</f>
        <v>0</v>
      </c>
      <c r="AC122" s="78">
        <f>IF(IFERROR(SEARCH("57f",L122),99)=99,IF(IFERROR(SEARCH("57(f)",P122),99)=99,0,Scoring!$E$20),Scoring!$E$20)</f>
        <v>0</v>
      </c>
      <c r="AD122" s="78">
        <f>IF(IFERROR(SEARCH("CAT1",T122),99)=99,IF(IFERROR(SEARCH("CAT2",T122),99)=99,IF(IFERROR(SEARCH("CAT3",T122),99)=99,IF(IFERROR(SEARCH("concluded to be endocrine",K122),99)=99,IF(IFERROR(SEARCH("categorised as endocrine",K122),99)=99,IF(IFERROR(SEARCH("endocrine disrupting",P122),99)=99,IF(IFERROR(SEARCH("endocrine disrupting",K122),99)=99,IF(IFERROR(SEARCH("suspected endocrine",S122),99)=99,IF(IFERROR(SEARCH("potential endocrine",S122),99)=99,0,Scoring!$E$25),Scoring!$E$25),Scoring!$E$24),Scoring!$E$24),Scoring!$E$24),Scoring!$E$24),Scoring!$E$23),Scoring!$E$22),Scoring!$E$21)</f>
        <v>0</v>
      </c>
      <c r="AE122" s="78">
        <f>IF(IFERROR(SEARCH("suspected sensitiser",S122),99)=99,IF(IFERROR(SEARCH("sensitiser",S122),99)=99,IF(IFERROR(SEARCH("other hazard based concern",S122),99)=99,0,Scoring!$E$28),Scoring!$E$26),Scoring!$E$27)</f>
        <v>0.4</v>
      </c>
      <c r="AF122" s="78">
        <f>IF(IFERROR(M122,1)=1,IF(IFERROR(N122,1)=1,IF(IFERROR(O122,1)=1,IF(IFERROR(Q122,1)=1,IF(IFERROR(R122,1)=1,IF(IFERROR(T122,1)=1,IF(IFERROR(K122,1)=1,IF(IFERROR(P122,1)=1,IF(IFERROR(S122,1)=1,Scoring!$E$29,0),0),0),0),0),0),0),0),0)</f>
        <v>0</v>
      </c>
      <c r="AG122" s="78">
        <f t="shared" si="13"/>
        <v>1.7999999999999998</v>
      </c>
      <c r="AI122" s="93"/>
      <c r="AJ122" s="94"/>
      <c r="AK122" s="76"/>
      <c r="AL122" s="75"/>
      <c r="AN122" s="79"/>
      <c r="AO122" s="79"/>
      <c r="AP122" s="79"/>
      <c r="AQ122" s="79"/>
      <c r="AR122" s="79"/>
      <c r="AS122" s="78"/>
      <c r="AU122" s="79">
        <f>IF(IFERROR(F122,99)=99,IF(IFERROR(G122,99)=99,IF(IFERROR(H122,99)=99,IF(IFERROR(I122,99)=99,IF(IFERROR(E122,99)=99,IF(IFERROR(J122,99)=99,0,Scoring!$B$7),Scoring!$B$3),Scoring!$B$2),Scoring!$B$6),Scoring!$B$5),Scoring!$B$4)</f>
        <v>0.5</v>
      </c>
      <c r="AV122" s="78">
        <f t="shared" si="14"/>
        <v>0.89999999999999991</v>
      </c>
      <c r="AW122" s="78"/>
      <c r="AX122" s="66"/>
      <c r="AY122" s="78"/>
      <c r="AZ122" s="76"/>
      <c r="BA122" s="76"/>
      <c r="BB122" s="76"/>
    </row>
    <row r="123" spans="1:54" x14ac:dyDescent="0.25">
      <c r="A123" s="77" t="s">
        <v>5421</v>
      </c>
      <c r="B123" s="76" t="str">
        <f t="shared" si="19"/>
        <v>266-733-5</v>
      </c>
      <c r="C123" s="77" t="s">
        <v>5420</v>
      </c>
      <c r="D123" s="77" t="s">
        <v>5419</v>
      </c>
      <c r="E123" s="76" t="e">
        <f>IF(C123="-",IF(A123="-",VLOOKUP(D123,'sin-list 180320_update'!$C$2:$C$835,1,FALSE),VLOOKUP(A123,'sin-list 180320_update'!$A$2:$A$835,1,FALSE)),VLOOKUP(C123,'sin-list 180320_update'!$B$2:$B$835,1,FALSE))</f>
        <v>#N/A</v>
      </c>
      <c r="F123" s="76" t="e">
        <f>IF($C123="-",IF($A123="-",VLOOKUP($D123,'REACH Bilaga XVII_update'!$A$5:$A$131,1,FALSE),VLOOKUP($A123,'REACH Bilaga XVII_update'!$C$5:$C$131,1,FALSE)),VLOOKUP($C123,'REACH Bilaga XVII_update'!$B$5:$B$131,1,FALSE))</f>
        <v>#N/A</v>
      </c>
      <c r="G123" s="76" t="e">
        <f>IF($C123="-",IF($A123="-",VLOOKUP($D123,' REACH Bilaga 59_update'!$A$5:$A$210,1,FALSE),VLOOKUP($A123,' REACH Bilaga 59_update'!$D$5:$D$210,1,FALSE)),VLOOKUP($C123,' REACH Bilaga 59_update'!$C$5:$C$210,1,FALSE))</f>
        <v>#N/A</v>
      </c>
      <c r="H123" s="76" t="e">
        <f>IF($C123="-",IF($A123="-",VLOOKUP($D123,'REACH Bilaga XIV_update'!$A$5:$A$110,1,FALSE),VLOOKUP($A123,'REACH Bilaga XIV_update'!$D$5:$D$110,1,FALSE)),VLOOKUP($C123,'REACH Bilaga XIV_update'!$C$5:$C$110,1,FALSE))</f>
        <v>#N/A</v>
      </c>
      <c r="I123" s="76" t="str">
        <f>IF($C123="-",IF($A123="-",VLOOKUP($D123,CoRAP_update!$A$5:$A$376,1,FALSE),VLOOKUP($A123,CoRAP_update!$D$5:$D$376,1,FALSE)),VLOOKUP($C123,CoRAP_update!$C$5:$C$376,1,FALSE))</f>
        <v>266-733-5</v>
      </c>
      <c r="J123" s="76" t="e">
        <f>IF($C123="-",IF($A123="-",VLOOKUP($D123,EDC_update!$C$2:$C$450,1,FALSE),VLOOKUP($A123,EDC_update!$B$2:$B$450,1,FALSE)),VLOOKUP($C123,EDC_update!$L$2:$L$450,1,FALSE))</f>
        <v>#N/A</v>
      </c>
      <c r="K123" s="76" t="e">
        <f>IF($C123="-",IF($A123="-",IF(VLOOKUP($D123,'sin-list 180320_update'!$C$2:$S$835,3,FALSE)="",NA(),VLOOKUP($D123,'sin-list 180320_update'!$C$2:$S$835,3,FALSE)),IF(VLOOKUP($A123,'sin-list 180320_update'!$A$2:$S$835,5,FALSE)="",NA(),VLOOKUP($A123,'sin-list 180320_update'!$A$2:$S$835,5,FALSE))),IF(VLOOKUP($C123,'sin-list 180320_update'!$B$2:$S$835,4,FALSE)="",NA(),VLOOKUP($C123,'sin-list 180320_update'!$B$2:$S$835,4,FALSE)))</f>
        <v>#N/A</v>
      </c>
      <c r="L123" s="76" t="e">
        <f>IF($C123="-",IF($A123="-",VLOOKUP($D123,'sin-list 180320_update'!$C$2:$S$835,6,FALSE),VLOOKUP($A123,'sin-list 180320_update'!$A$2:$S$835,8,FALSE)),VLOOKUP($C123,'sin-list 180320_update'!$B$2:$S$835,7,FALSE))</f>
        <v>#N/A</v>
      </c>
      <c r="M123" s="76" t="e">
        <f>IF($C123="-",IF($A123="-",IF(VLOOKUP($D123,'sin-list 180320_update'!$C$2:$S$835,8,FALSE)="",NA(),VLOOKUP($D123,'sin-list 180320_update'!$C$2:$S$835,8,FALSE)),IF(VLOOKUP($A123,'sin-list 180320_update'!$A$2:$S$835,10,FALSE)="",NA(),VLOOKUP($A123,'sin-list 180320_update'!$A$2:$S$835,10,FALSE))),IF(VLOOKUP($C123,'sin-list 180320_update'!$B$2:$S$835,9,FALSE)="",NA(),VLOOKUP($C123,'sin-list 180320_update'!$B$2:$S$835,9,FALSE)))</f>
        <v>#N/A</v>
      </c>
      <c r="N123" s="76" t="e">
        <f>IF($C123="-",IF($A123="-",IF(VLOOKUP($D123,'REACH Bilaga XVII_update'!$A$5:$E$131,4,FALSE)="",NA(),VLOOKUP($D123,'REACH Bilaga XVII_update'!$A$5:$E$131,4,FALSE)),IF(VLOOKUP($A123,'REACH Bilaga XVII_update'!$C$5:$D$131,2,FALSE)="",NA(),VLOOKUP($A123,'REACH Bilaga XVII_update'!$C$5:$D$131,2,FALSE))),IF(VLOOKUP($C123,'REACH Bilaga XVII_update'!$B$5:$D$131,3,FALSE)="",NA(),VLOOKUP($C123,'REACH Bilaga XVII_update'!$B$5:$D$131,3,FALSE)))</f>
        <v>#N/A</v>
      </c>
      <c r="O123" s="76" t="e">
        <f>IF($C123="-",IF($A123="-",IF(VLOOKUP($D123,' REACH Bilaga 59_update'!$A$5:$E$210,5,FALSE)="",NA(),VLOOKUP($D123,' REACH Bilaga 59_update'!$A$5:$E$210,5,FALSE)),IF(VLOOKUP($A123,' REACH Bilaga 59_update'!$D$5:$E$210,2,FALSE)="",NA(),VLOOKUP($A123,' REACH Bilaga 59_update'!$D$5:$E$210,2,FALSE))),IF(VLOOKUP($C123,' REACH Bilaga 59_update'!$C$5:$E$210,3,FALSE)="",NA(),VLOOKUP($C123,' REACH Bilaga 59_update'!$C$5:$E$210,3,FALSE)))</f>
        <v>#N/A</v>
      </c>
      <c r="P123" s="76" t="e">
        <f>IF(C123="-",IF(A123="-",IFERROR(VLOOKUP($D123,' REACH Bilaga 59_update'!$A$5:$F$210,MATCH(Sammanfattning!P$1,' REACH Bilaga 59_update'!$A$4:$F$4,0),FALSE),VLOOKUP($D123,'REACH Bilaga XIV_update'!$A$4:$H$110,MATCH(Sammanfattning!P$1,'REACH Bilaga XIV_update'!$A$4:$H$4,0),FALSE)),IFERROR(VLOOKUP($A123,' REACH Bilaga 59_update'!$D$5:$F$210,MATCH(Sammanfattning!P$1,' REACH Bilaga 59_update'!$D$4:$F$4,0),FALSE),VLOOKUP($A123,'REACH Bilaga XIV_update'!$D$4:$H$110,MATCH(Sammanfattning!P$1,'REACH Bilaga XIV_update'!$D$4:$H$4,0),FALSE))),IFERROR(VLOOKUP($C123,' REACH Bilaga 59_update'!$C$5:$F$210,MATCH(Sammanfattning!P$1,' REACH Bilaga 59_update'!$C$4:$F$4,0),FALSE),VLOOKUP($C123,'REACH Bilaga XIV_update'!$C$4:$H$110,MATCH(Sammanfattning!P$1,'REACH Bilaga XIV_update'!$C$4:$H$4,0),FALSE)))</f>
        <v>#N/A</v>
      </c>
      <c r="Q123" s="76" t="e">
        <f>IF($C123="-",IF($A123="-",IF(VLOOKUP($D123,'REACH Bilaga XIV_update'!$A$5:$I$110,9,FALSE)="",NA(),VLOOKUP($D123,'REACH Bilaga XIV_update'!$A$5:$I$110,9,FALSE)),IF(VLOOKUP($A123,'REACH Bilaga XIV_update'!$D$5:$I$110,6,FALSE)="",NA(),VLOOKUP($A123,'REACH Bilaga XIV_update'!$D$5:$I$110,6,FALSE))),IF(VLOOKUP($C123,'REACH Bilaga XIV_update'!$C$5:$I$110,7,FALSE)="",NA(),VLOOKUP($C123,'REACH Bilaga XIV_update'!$C$5:$I$110,7,FALSE)))</f>
        <v>#N/A</v>
      </c>
      <c r="R123" s="76" t="e">
        <f>IF($C123="-",IF($A123="-",IF(VLOOKUP($D123,CoRAP_update!$A$5:$O$376,15,FALSE)="",NA(),VLOOKUP($D123,CoRAP_update!$A$5:$O$376,15,FALSE)),IF(VLOOKUP($A123,CoRAP_update!$D$5:$O$376,12,FALSE)="",NA(),VLOOKUP($A123,CoRAP_update!$D$5:$O$376,12,FALSE))),IF(VLOOKUP($C123,CoRAP_update!$C$5:$O$376,13,FALSE)="",NA(),VLOOKUP($C123,CoRAP_update!$C$5:$O$376,13,FALSE)))</f>
        <v>#N/A</v>
      </c>
      <c r="S123" s="144" t="str">
        <f>IF($C123="-",IF($A123="-",VLOOKUP($D123,CoRAP_update!$A$5:$J$376,MATCH(Sammanfattning!S$1,CoRAP_update!$A$4:$J$4,0),FALSE),VLOOKUP($A123,CoRAP_update!$D$5:$J$376,MATCH(Sammanfattning!S$1,CoRAP_update!$D$4:$J$4,0),FALSE)),VLOOKUP($C123,CoRAP_update!$C$5:$J$376,MATCH(Sammanfattning!S$1,CoRAP_update!$C$4:$J$4,0),FALSE))</f>
        <v>Suspected PBT/vPvB#Other hazard based concern#Exposure of environment#Wide dispersive use</v>
      </c>
      <c r="T123" s="76" t="e">
        <f>IF($A123="-",VLOOKUP($D123,EDC_update!$C$2:$F$450,4,FALSE),VLOOKUP($A123,EDC_update!$B$2:$F$450,5,FALSE))</f>
        <v>#N/A</v>
      </c>
      <c r="V123" s="78">
        <f>IF(IFERROR(SEARCH("PBT",P123),99)=99,IF(IFERROR(SEARCH("suspected PBT",S123),99)=99,IF(IFERROR(SEARCH("concluded to be PBT",K123),99)=99,IF(IFERROR(SEARCH("PBT",S123),99)=99,IF(IFERROR(SEARCH("PBT cand",L123),99)=99,IF(IFERROR(SEARCH("PBT",L123),99)=99,IF(IFERROR(SEARCH("persistent, bioackumulative and toxic properties",K123),99)=99,0,Scoring!$E$3),Scoring!$E$3),Scoring!$E$7),Scoring!$E$3),Scoring!$E$5),Scoring!$E$6),Scoring!$E$3)</f>
        <v>0.7</v>
      </c>
      <c r="W123" s="78">
        <f>IF(IFERROR(SEARCH("vPvB",P123),99)=99,IF(IFERROR(SEARCH("suspected pbt/vPvB",S123),99)=99,IF(IFERROR(SEARCH("vPvB",S123),99)=99,IF(IFERROR(SEARCH("concluded to be a vPvB",S123),99)=99,IF(IFERROR(SEARCH("identified as vPvB",K123),99)=99,IF(IFERROR(SEARCH("concluded to be a vPvB",K123),99)=99,IF(IFERROR(SEARCH("concluded to be both pbt and vPvB",S123),99)=99,IF(IFERROR(SEARCH("concluded to be both pbt and vPvB",K123),99)=99,0,Scoring!$E$5),Scoring!$E$5),Scoring!$E$5),Scoring!$E$5),Scoring!$E$5),Scoring!$E$4),Scoring!$E$6),Scoring!$E$4)</f>
        <v>0.7</v>
      </c>
      <c r="X123" s="78">
        <f>IF(IFERROR(SEARCH("H410",N123),99)=99,IF(IFERROR(SEARCH("H410",O123),99)=99,IF(IFERROR(SEARCH("H410",Q123),99)=99,IF(IFERROR(SEARCH("H410",M123),99)=99,IF(IFERROR(SEARCH("H410",R123),99)=99,IF(IFERROR(SEARCH("H411",N123),99)=99,IF(IFERROR(SEARCH("H411",O123),99)=99,IF(IFERROR(SEARCH("H411",Q123),99)=99,IF(IFERROR(SEARCH("H411",M123),99)=99,IF(IFERROR(SEARCH("H411",R123),99)=99,IF(IFERROR(SEARCH("H413",N123),99)=99,IF(IFERROR(SEARCH("H413",O123),99)=99,IF(IFERROR(SEARCH("H413",Q123),99)=99,IF(IFERROR(SEARCH("H413",M123),99)=99,IF(IFERROR(SEARCH("H413",R123),99)=99,IF(IFERROR(SEARCH("H412",N123),99)=99,IF(IFERROR(SEARCH("H412",O123),99)=99,IF(IFERROR(SEARCH("H412",Q123),99)=99,IF(IFERROR(SEARCH("H412",M123),99)=99,IF(IFERROR(SEARCH("H412",R123),99)=99,0,Scoring!$E$2),Scoring!$E$2),Scoring!$E$2),Scoring!$E$2),Scoring!$E$2),Scoring!$E$2),Scoring!$E$2),Scoring!$E$2),Scoring!$E$2),Scoring!$E$2),Scoring!$E$2),Scoring!$E$2),Scoring!$E$2),Scoring!$E$2),Scoring!$E$2),Scoring!$E$2),Scoring!$E$2),Scoring!$E$2),Scoring!$E$2),Scoring!$E$2)</f>
        <v>0</v>
      </c>
      <c r="Y123" s="78">
        <f>IF(IFERROR(SEARCH("CMR",K123),99)=99,IF(IFERROR(SEARCH("Suspected CMR",S123),99)=99,IF(IFERROR(SEARCH("CMR",S123),99)=99,0,Scoring!$E$8),Scoring!$E$9),Scoring!$E$8)</f>
        <v>0</v>
      </c>
      <c r="Z123" s="78">
        <f>IF(IFERROR(SEARCH("H350",N123),99)=99,IF(IFERROR(SEARCH("H350",O123),99)=99,IF(IFERROR(SEARCH("H350",Q123),99)=99,IF(IFERROR(SEARCH("H350",M123),99)=99,IF(IFERROR(SEARCH("H350",R123),99)=99,IF(IFERROR(SEARCH("H351",N123),99)=99,IF(IFERROR(SEARCH("H351",O123),99)=99,IF(IFERROR(SEARCH("H351",Q123),99)=99,IF(IFERROR(SEARCH("H351",M123),99)=99,IF(IFERROR(SEARCH("H351",R123),99)=99,IF(IFERROR(SEARCH("carcinogenic",P123),99)=99,IF(IFERROR(SEARCH("suspected carcinogenic",S123),99)=99,0,Scoring!$E$12),Scoring!$E$11),Scoring!$E$10),Scoring!$E$10),Scoring!$E$10),Scoring!$E$10),Scoring!$E$10),Scoring!$E$10),Scoring!$E$10),Scoring!$E$10),Scoring!$E$10),Scoring!$E$10)</f>
        <v>0</v>
      </c>
      <c r="AA123" s="78">
        <f>IF(IFERROR(SEARCH("H340",N123),99)=99,IF(IFERROR(SEARCH("H340",O123),99)=99,IF(IFERROR(SEARCH("H340",Q123),99)=99,IF(IFERROR(SEARCH("H340",M123),99)=99,IF(IFERROR(SEARCH("H340",R123),99)=99,IF(IFERROR(SEARCH("H341",N123),99)=99,IF(IFERROR(SEARCH("H341",O123),99)=99,IF(IFERROR(SEARCH("H341",Q123),99)=99,IF(IFERROR(SEARCH("H341",M123),99)=99,IF(IFERROR(SEARCH("H341",R123),99)=99,IF(IFERROR(SEARCH("mutagenic",P123),99)=99,IF(IFERROR(SEARCH("suspected mutagenic",S123),99)=99,0,Scoring!$E$15),Scoring!$E$14),Scoring!$E$13),Scoring!$E$13),Scoring!$E$13),Scoring!$E$13),Scoring!$E$13),Scoring!$E$13),Scoring!$E$13),Scoring!$E$13),Scoring!$E$13),Scoring!$E$13)</f>
        <v>0</v>
      </c>
      <c r="AB123" s="78">
        <f>IF(IFERROR(SEARCH("H360",N123),99)=99,IF(IFERROR(SEARCH("H360",O123),99)=99,IF(IFERROR(SEARCH("H360",Q123),99)=99,IF(IFERROR(SEARCH("H360",M123),99)=99,IF(IFERROR(SEARCH("H360",R123),99)=99,IF(IFERROR(SEARCH("H361",N123),99)=99,IF(IFERROR(SEARCH("H361",O123),99)=99,IF(IFERROR(SEARCH("H361",Q123),99)=99,IF(IFERROR(SEARCH("H361",M123),99)=99,IF(IFERROR(SEARCH("H361",R123),99)=99,IF(IFERROR(SEARCH("reproduction",P123),99)=99,IF(IFERROR(SEARCH("suspected reprotoxic",S123),99)=99,IF(IFERROR(SEARCH("reprotoxic",S123),99)=99,IF(IFERROR(SEARCH("reprotoxic",K123),99)=99,0,Scoring!$E$18),Scoring!$E$18),Scoring!$E$19),Scoring!$E$17),Scoring!$E$16),Scoring!$E$16),Scoring!$E$16),Scoring!$E$16),Scoring!$E$16),Scoring!$E$16),Scoring!$E$16),Scoring!$E$16),Scoring!$E$16),Scoring!$E$16)</f>
        <v>0</v>
      </c>
      <c r="AC123" s="78">
        <f>IF(IFERROR(SEARCH("57f",L123),99)=99,IF(IFERROR(SEARCH("57(f)",P123),99)=99,0,Scoring!$E$20),Scoring!$E$20)</f>
        <v>0</v>
      </c>
      <c r="AD123" s="78">
        <f>IF(IFERROR(SEARCH("CAT1",T123),99)=99,IF(IFERROR(SEARCH("CAT2",T123),99)=99,IF(IFERROR(SEARCH("CAT3",T123),99)=99,IF(IFERROR(SEARCH("concluded to be endocrine",K123),99)=99,IF(IFERROR(SEARCH("categorised as endocrine",K123),99)=99,IF(IFERROR(SEARCH("endocrine disrupting",P123),99)=99,IF(IFERROR(SEARCH("endocrine disrupting",K123),99)=99,IF(IFERROR(SEARCH("suspected endocrine",S123),99)=99,IF(IFERROR(SEARCH("potential endocrine",S123),99)=99,0,Scoring!$E$25),Scoring!$E$25),Scoring!$E$24),Scoring!$E$24),Scoring!$E$24),Scoring!$E$24),Scoring!$E$23),Scoring!$E$22),Scoring!$E$21)</f>
        <v>0</v>
      </c>
      <c r="AE123" s="78">
        <f>IF(IFERROR(SEARCH("suspected sensitiser",S123),99)=99,IF(IFERROR(SEARCH("sensitiser",S123),99)=99,IF(IFERROR(SEARCH("other hazard based concern",S123),99)=99,0,Scoring!$E$28),Scoring!$E$26),Scoring!$E$27)</f>
        <v>0.4</v>
      </c>
      <c r="AF123" s="78">
        <f>IF(IFERROR(M123,1)=1,IF(IFERROR(N123,1)=1,IF(IFERROR(O123,1)=1,IF(IFERROR(Q123,1)=1,IF(IFERROR(R123,1)=1,IF(IFERROR(T123,1)=1,IF(IFERROR(K123,1)=1,IF(IFERROR(P123,1)=1,IF(IFERROR(S123,1)=1,Scoring!$E$29,0),0),0),0),0),0),0),0),0)</f>
        <v>0</v>
      </c>
      <c r="AG123" s="78">
        <f t="shared" si="13"/>
        <v>1.7999999999999998</v>
      </c>
      <c r="AI123" s="93"/>
      <c r="AJ123" s="94"/>
      <c r="AK123" s="76"/>
      <c r="AL123" s="75"/>
      <c r="AN123" s="79"/>
      <c r="AO123" s="79"/>
      <c r="AP123" s="79"/>
      <c r="AQ123" s="79"/>
      <c r="AR123" s="79"/>
      <c r="AS123" s="78"/>
      <c r="AU123" s="79">
        <f>IF(IFERROR(F123,99)=99,IF(IFERROR(G123,99)=99,IF(IFERROR(H123,99)=99,IF(IFERROR(I123,99)=99,IF(IFERROR(E123,99)=99,IF(IFERROR(J123,99)=99,0,Scoring!$B$7),Scoring!$B$3),Scoring!$B$2),Scoring!$B$6),Scoring!$B$5),Scoring!$B$4)</f>
        <v>0.5</v>
      </c>
      <c r="AV123" s="78">
        <f t="shared" si="14"/>
        <v>0.89999999999999991</v>
      </c>
      <c r="AW123" s="78"/>
      <c r="AX123" s="66"/>
      <c r="AY123" s="78"/>
      <c r="AZ123" s="76"/>
      <c r="BA123" s="76"/>
      <c r="BB123" s="76"/>
    </row>
    <row r="124" spans="1:54" x14ac:dyDescent="0.25">
      <c r="A124" s="77" t="s">
        <v>5716</v>
      </c>
      <c r="B124" s="76" t="str">
        <f t="shared" si="19"/>
        <v>700-183-3</v>
      </c>
      <c r="C124" s="77" t="s">
        <v>5715</v>
      </c>
      <c r="D124" s="77" t="s">
        <v>5714</v>
      </c>
      <c r="E124" s="76" t="e">
        <f>IF(C124="-",IF(A124="-",VLOOKUP(D124,'sin-list 180320_update'!$C$2:$C$835,1,FALSE),VLOOKUP(A124,'sin-list 180320_update'!$A$2:$A$835,1,FALSE)),VLOOKUP(C124,'sin-list 180320_update'!$B$2:$B$835,1,FALSE))</f>
        <v>#N/A</v>
      </c>
      <c r="F124" s="76" t="e">
        <f>IF($C124="-",IF($A124="-",VLOOKUP($D124,'REACH Bilaga XVII_update'!$A$5:$A$131,1,FALSE),VLOOKUP($A124,'REACH Bilaga XVII_update'!$C$5:$C$131,1,FALSE)),VLOOKUP($C124,'REACH Bilaga XVII_update'!$B$5:$B$131,1,FALSE))</f>
        <v>#N/A</v>
      </c>
      <c r="G124" s="76" t="e">
        <f>IF($C124="-",IF($A124="-",VLOOKUP($D124,' REACH Bilaga 59_update'!$A$5:$A$210,1,FALSE),VLOOKUP($A124,' REACH Bilaga 59_update'!$D$5:$D$210,1,FALSE)),VLOOKUP($C124,' REACH Bilaga 59_update'!$C$5:$C$210,1,FALSE))</f>
        <v>#N/A</v>
      </c>
      <c r="H124" s="76" t="e">
        <f>IF($C124="-",IF($A124="-",VLOOKUP($D124,'REACH Bilaga XIV_update'!$A$5:$A$110,1,FALSE),VLOOKUP($A124,'REACH Bilaga XIV_update'!$D$5:$D$110,1,FALSE)),VLOOKUP($C124,'REACH Bilaga XIV_update'!$C$5:$C$110,1,FALSE))</f>
        <v>#N/A</v>
      </c>
      <c r="I124" s="76" t="str">
        <f>IF($C124="-",IF($A124="-",VLOOKUP($D124,CoRAP_update!$A$5:$A$376,1,FALSE),VLOOKUP($A124,CoRAP_update!$D$5:$D$376,1,FALSE)),VLOOKUP($C124,CoRAP_update!$C$5:$C$376,1,FALSE))</f>
        <v>700-183-3</v>
      </c>
      <c r="J124" s="76" t="e">
        <f>IF($C124="-",IF($A124="-",VLOOKUP($D124,EDC_update!$C$2:$C$450,1,FALSE),VLOOKUP($A124,EDC_update!$B$2:$B$450,1,FALSE)),VLOOKUP($C124,EDC_update!$L$2:$L$450,1,FALSE))</f>
        <v>#N/A</v>
      </c>
      <c r="K124" s="76" t="e">
        <f>IF($C124="-",IF($A124="-",IF(VLOOKUP($D124,'sin-list 180320_update'!$C$2:$S$835,3,FALSE)="",NA(),VLOOKUP($D124,'sin-list 180320_update'!$C$2:$S$835,3,FALSE)),IF(VLOOKUP($A124,'sin-list 180320_update'!$A$2:$S$835,5,FALSE)="",NA(),VLOOKUP($A124,'sin-list 180320_update'!$A$2:$S$835,5,FALSE))),IF(VLOOKUP($C124,'sin-list 180320_update'!$B$2:$S$835,4,FALSE)="",NA(),VLOOKUP($C124,'sin-list 180320_update'!$B$2:$S$835,4,FALSE)))</f>
        <v>#N/A</v>
      </c>
      <c r="L124" s="76" t="e">
        <f>IF($C124="-",IF($A124="-",VLOOKUP($D124,'sin-list 180320_update'!$C$2:$S$835,6,FALSE),VLOOKUP($A124,'sin-list 180320_update'!$A$2:$S$835,8,FALSE)),VLOOKUP($C124,'sin-list 180320_update'!$B$2:$S$835,7,FALSE))</f>
        <v>#N/A</v>
      </c>
      <c r="M124" s="76" t="e">
        <f>IF($C124="-",IF($A124="-",IF(VLOOKUP($D124,'sin-list 180320_update'!$C$2:$S$835,8,FALSE)="",NA(),VLOOKUP($D124,'sin-list 180320_update'!$C$2:$S$835,8,FALSE)),IF(VLOOKUP($A124,'sin-list 180320_update'!$A$2:$S$835,10,FALSE)="",NA(),VLOOKUP($A124,'sin-list 180320_update'!$A$2:$S$835,10,FALSE))),IF(VLOOKUP($C124,'sin-list 180320_update'!$B$2:$S$835,9,FALSE)="",NA(),VLOOKUP($C124,'sin-list 180320_update'!$B$2:$S$835,9,FALSE)))</f>
        <v>#N/A</v>
      </c>
      <c r="N124" s="76" t="e">
        <f>IF($C124="-",IF($A124="-",IF(VLOOKUP($D124,'REACH Bilaga XVII_update'!$A$5:$E$131,4,FALSE)="",NA(),VLOOKUP($D124,'REACH Bilaga XVII_update'!$A$5:$E$131,4,FALSE)),IF(VLOOKUP($A124,'REACH Bilaga XVII_update'!$C$5:$D$131,2,FALSE)="",NA(),VLOOKUP($A124,'REACH Bilaga XVII_update'!$C$5:$D$131,2,FALSE))),IF(VLOOKUP($C124,'REACH Bilaga XVII_update'!$B$5:$D$131,3,FALSE)="",NA(),VLOOKUP($C124,'REACH Bilaga XVII_update'!$B$5:$D$131,3,FALSE)))</f>
        <v>#N/A</v>
      </c>
      <c r="O124" s="76" t="e">
        <f>IF($C124="-",IF($A124="-",IF(VLOOKUP($D124,' REACH Bilaga 59_update'!$A$5:$E$210,5,FALSE)="",NA(),VLOOKUP($D124,' REACH Bilaga 59_update'!$A$5:$E$210,5,FALSE)),IF(VLOOKUP($A124,' REACH Bilaga 59_update'!$D$5:$E$210,2,FALSE)="",NA(),VLOOKUP($A124,' REACH Bilaga 59_update'!$D$5:$E$210,2,FALSE))),IF(VLOOKUP($C124,' REACH Bilaga 59_update'!$C$5:$E$210,3,FALSE)="",NA(),VLOOKUP($C124,' REACH Bilaga 59_update'!$C$5:$E$210,3,FALSE)))</f>
        <v>#N/A</v>
      </c>
      <c r="P124" s="76" t="e">
        <f>IF(C124="-",IF(A124="-",IFERROR(VLOOKUP($D124,' REACH Bilaga 59_update'!$A$5:$F$210,MATCH(Sammanfattning!P$1,' REACH Bilaga 59_update'!$A$4:$F$4,0),FALSE),VLOOKUP($D124,'REACH Bilaga XIV_update'!$A$4:$H$110,MATCH(Sammanfattning!P$1,'REACH Bilaga XIV_update'!$A$4:$H$4,0),FALSE)),IFERROR(VLOOKUP($A124,' REACH Bilaga 59_update'!$D$5:$F$210,MATCH(Sammanfattning!P$1,' REACH Bilaga 59_update'!$D$4:$F$4,0),FALSE),VLOOKUP($A124,'REACH Bilaga XIV_update'!$D$4:$H$110,MATCH(Sammanfattning!P$1,'REACH Bilaga XIV_update'!$D$4:$H$4,0),FALSE))),IFERROR(VLOOKUP($C124,' REACH Bilaga 59_update'!$C$5:$F$210,MATCH(Sammanfattning!P$1,' REACH Bilaga 59_update'!$C$4:$F$4,0),FALSE),VLOOKUP($C124,'REACH Bilaga XIV_update'!$C$4:$H$110,MATCH(Sammanfattning!P$1,'REACH Bilaga XIV_update'!$C$4:$H$4,0),FALSE)))</f>
        <v>#N/A</v>
      </c>
      <c r="Q124" s="76" t="e">
        <f>IF($C124="-",IF($A124="-",IF(VLOOKUP($D124,'REACH Bilaga XIV_update'!$A$5:$I$110,9,FALSE)="",NA(),VLOOKUP($D124,'REACH Bilaga XIV_update'!$A$5:$I$110,9,FALSE)),IF(VLOOKUP($A124,'REACH Bilaga XIV_update'!$D$5:$I$110,6,FALSE)="",NA(),VLOOKUP($A124,'REACH Bilaga XIV_update'!$D$5:$I$110,6,FALSE))),IF(VLOOKUP($C124,'REACH Bilaga XIV_update'!$C$5:$I$110,7,FALSE)="",NA(),VLOOKUP($C124,'REACH Bilaga XIV_update'!$C$5:$I$110,7,FALSE)))</f>
        <v>#N/A</v>
      </c>
      <c r="R124" s="76" t="e">
        <f>IF($C124="-",IF($A124="-",IF(VLOOKUP($D124,CoRAP_update!$A$5:$O$376,15,FALSE)="",NA(),VLOOKUP($D124,CoRAP_update!$A$5:$O$376,15,FALSE)),IF(VLOOKUP($A124,CoRAP_update!$D$5:$O$376,12,FALSE)="",NA(),VLOOKUP($A124,CoRAP_update!$D$5:$O$376,12,FALSE))),IF(VLOOKUP($C124,CoRAP_update!$C$5:$O$376,13,FALSE)="",NA(),VLOOKUP($C124,CoRAP_update!$C$5:$O$376,13,FALSE)))</f>
        <v>#N/A</v>
      </c>
      <c r="S124" s="144" t="str">
        <f>IF($C124="-",IF($A124="-",VLOOKUP($D124,CoRAP_update!$A$5:$J$376,MATCH(Sammanfattning!S$1,CoRAP_update!$A$4:$J$4,0),FALSE),VLOOKUP($A124,CoRAP_update!$D$5:$J$376,MATCH(Sammanfattning!S$1,CoRAP_update!$D$4:$J$4,0),FALSE)),VLOOKUP($C124,CoRAP_update!$C$5:$J$376,MATCH(Sammanfattning!S$1,CoRAP_update!$C$4:$J$4,0),FALSE))</f>
        <v>Suspected PBT/vPvB#Other hazard based concern#Exposure of environment</v>
      </c>
      <c r="T124" s="76" t="e">
        <f>IF($A124="-",VLOOKUP($D124,EDC_update!$C$2:$F$450,4,FALSE),VLOOKUP($A124,EDC_update!$B$2:$F$450,5,FALSE))</f>
        <v>#N/A</v>
      </c>
      <c r="V124" s="78">
        <f>IF(IFERROR(SEARCH("PBT",P124),99)=99,IF(IFERROR(SEARCH("suspected PBT",S124),99)=99,IF(IFERROR(SEARCH("concluded to be PBT",K124),99)=99,IF(IFERROR(SEARCH("PBT",S124),99)=99,IF(IFERROR(SEARCH("PBT cand",L124),99)=99,IF(IFERROR(SEARCH("PBT",L124),99)=99,IF(IFERROR(SEARCH("persistent, bioackumulative and toxic properties",K124),99)=99,0,Scoring!$E$3),Scoring!$E$3),Scoring!$E$7),Scoring!$E$3),Scoring!$E$5),Scoring!$E$6),Scoring!$E$3)</f>
        <v>0.7</v>
      </c>
      <c r="W124" s="78">
        <f>IF(IFERROR(SEARCH("vPvB",P124),99)=99,IF(IFERROR(SEARCH("suspected pbt/vPvB",S124),99)=99,IF(IFERROR(SEARCH("vPvB",S124),99)=99,IF(IFERROR(SEARCH("concluded to be a vPvB",S124),99)=99,IF(IFERROR(SEARCH("identified as vPvB",K124),99)=99,IF(IFERROR(SEARCH("concluded to be a vPvB",K124),99)=99,IF(IFERROR(SEARCH("concluded to be both pbt and vPvB",S124),99)=99,IF(IFERROR(SEARCH("concluded to be both pbt and vPvB",K124),99)=99,0,Scoring!$E$5),Scoring!$E$5),Scoring!$E$5),Scoring!$E$5),Scoring!$E$5),Scoring!$E$4),Scoring!$E$6),Scoring!$E$4)</f>
        <v>0.7</v>
      </c>
      <c r="X124" s="78">
        <f>IF(IFERROR(SEARCH("H410",N124),99)=99,IF(IFERROR(SEARCH("H410",O124),99)=99,IF(IFERROR(SEARCH("H410",Q124),99)=99,IF(IFERROR(SEARCH("H410",M124),99)=99,IF(IFERROR(SEARCH("H410",R124),99)=99,IF(IFERROR(SEARCH("H411",N124),99)=99,IF(IFERROR(SEARCH("H411",O124),99)=99,IF(IFERROR(SEARCH("H411",Q124),99)=99,IF(IFERROR(SEARCH("H411",M124),99)=99,IF(IFERROR(SEARCH("H411",R124),99)=99,IF(IFERROR(SEARCH("H413",N124),99)=99,IF(IFERROR(SEARCH("H413",O124),99)=99,IF(IFERROR(SEARCH("H413",Q124),99)=99,IF(IFERROR(SEARCH("H413",M124),99)=99,IF(IFERROR(SEARCH("H413",R124),99)=99,IF(IFERROR(SEARCH("H412",N124),99)=99,IF(IFERROR(SEARCH("H412",O124),99)=99,IF(IFERROR(SEARCH("H412",Q124),99)=99,IF(IFERROR(SEARCH("H412",M124),99)=99,IF(IFERROR(SEARCH("H412",R124),99)=99,0,Scoring!$E$2),Scoring!$E$2),Scoring!$E$2),Scoring!$E$2),Scoring!$E$2),Scoring!$E$2),Scoring!$E$2),Scoring!$E$2),Scoring!$E$2),Scoring!$E$2),Scoring!$E$2),Scoring!$E$2),Scoring!$E$2),Scoring!$E$2),Scoring!$E$2),Scoring!$E$2),Scoring!$E$2),Scoring!$E$2),Scoring!$E$2),Scoring!$E$2)</f>
        <v>0</v>
      </c>
      <c r="Y124" s="78">
        <f>IF(IFERROR(SEARCH("CMR",K124),99)=99,IF(IFERROR(SEARCH("Suspected CMR",S124),99)=99,IF(IFERROR(SEARCH("CMR",S124),99)=99,0,Scoring!$E$8),Scoring!$E$9),Scoring!$E$8)</f>
        <v>0</v>
      </c>
      <c r="Z124" s="78">
        <f>IF(IFERROR(SEARCH("H350",N124),99)=99,IF(IFERROR(SEARCH("H350",O124),99)=99,IF(IFERROR(SEARCH("H350",Q124),99)=99,IF(IFERROR(SEARCH("H350",M124),99)=99,IF(IFERROR(SEARCH("H350",R124),99)=99,IF(IFERROR(SEARCH("H351",N124),99)=99,IF(IFERROR(SEARCH("H351",O124),99)=99,IF(IFERROR(SEARCH("H351",Q124),99)=99,IF(IFERROR(SEARCH("H351",M124),99)=99,IF(IFERROR(SEARCH("H351",R124),99)=99,IF(IFERROR(SEARCH("carcinogenic",P124),99)=99,IF(IFERROR(SEARCH("suspected carcinogenic",S124),99)=99,0,Scoring!$E$12),Scoring!$E$11),Scoring!$E$10),Scoring!$E$10),Scoring!$E$10),Scoring!$E$10),Scoring!$E$10),Scoring!$E$10),Scoring!$E$10),Scoring!$E$10),Scoring!$E$10),Scoring!$E$10)</f>
        <v>0</v>
      </c>
      <c r="AA124" s="78">
        <f>IF(IFERROR(SEARCH("H340",N124),99)=99,IF(IFERROR(SEARCH("H340",O124),99)=99,IF(IFERROR(SEARCH("H340",Q124),99)=99,IF(IFERROR(SEARCH("H340",M124),99)=99,IF(IFERROR(SEARCH("H340",R124),99)=99,IF(IFERROR(SEARCH("H341",N124),99)=99,IF(IFERROR(SEARCH("H341",O124),99)=99,IF(IFERROR(SEARCH("H341",Q124),99)=99,IF(IFERROR(SEARCH("H341",M124),99)=99,IF(IFERROR(SEARCH("H341",R124),99)=99,IF(IFERROR(SEARCH("mutagenic",P124),99)=99,IF(IFERROR(SEARCH("suspected mutagenic",S124),99)=99,0,Scoring!$E$15),Scoring!$E$14),Scoring!$E$13),Scoring!$E$13),Scoring!$E$13),Scoring!$E$13),Scoring!$E$13),Scoring!$E$13),Scoring!$E$13),Scoring!$E$13),Scoring!$E$13),Scoring!$E$13)</f>
        <v>0</v>
      </c>
      <c r="AB124" s="78">
        <f>IF(IFERROR(SEARCH("H360",N124),99)=99,IF(IFERROR(SEARCH("H360",O124),99)=99,IF(IFERROR(SEARCH("H360",Q124),99)=99,IF(IFERROR(SEARCH("H360",M124),99)=99,IF(IFERROR(SEARCH("H360",R124),99)=99,IF(IFERROR(SEARCH("H361",N124),99)=99,IF(IFERROR(SEARCH("H361",O124),99)=99,IF(IFERROR(SEARCH("H361",Q124),99)=99,IF(IFERROR(SEARCH("H361",M124),99)=99,IF(IFERROR(SEARCH("H361",R124),99)=99,IF(IFERROR(SEARCH("reproduction",P124),99)=99,IF(IFERROR(SEARCH("suspected reprotoxic",S124),99)=99,IF(IFERROR(SEARCH("reprotoxic",S124),99)=99,IF(IFERROR(SEARCH("reprotoxic",K124),99)=99,0,Scoring!$E$18),Scoring!$E$18),Scoring!$E$19),Scoring!$E$17),Scoring!$E$16),Scoring!$E$16),Scoring!$E$16),Scoring!$E$16),Scoring!$E$16),Scoring!$E$16),Scoring!$E$16),Scoring!$E$16),Scoring!$E$16),Scoring!$E$16)</f>
        <v>0</v>
      </c>
      <c r="AC124" s="78">
        <f>IF(IFERROR(SEARCH("57f",L124),99)=99,IF(IFERROR(SEARCH("57(f)",P124),99)=99,0,Scoring!$E$20),Scoring!$E$20)</f>
        <v>0</v>
      </c>
      <c r="AD124" s="78">
        <f>IF(IFERROR(SEARCH("CAT1",T124),99)=99,IF(IFERROR(SEARCH("CAT2",T124),99)=99,IF(IFERROR(SEARCH("CAT3",T124),99)=99,IF(IFERROR(SEARCH("concluded to be endocrine",K124),99)=99,IF(IFERROR(SEARCH("categorised as endocrine",K124),99)=99,IF(IFERROR(SEARCH("endocrine disrupting",P124),99)=99,IF(IFERROR(SEARCH("endocrine disrupting",K124),99)=99,IF(IFERROR(SEARCH("suspected endocrine",S124),99)=99,IF(IFERROR(SEARCH("potential endocrine",S124),99)=99,0,Scoring!$E$25),Scoring!$E$25),Scoring!$E$24),Scoring!$E$24),Scoring!$E$24),Scoring!$E$24),Scoring!$E$23),Scoring!$E$22),Scoring!$E$21)</f>
        <v>0</v>
      </c>
      <c r="AE124" s="78">
        <f>IF(IFERROR(SEARCH("suspected sensitiser",S124),99)=99,IF(IFERROR(SEARCH("sensitiser",S124),99)=99,IF(IFERROR(SEARCH("other hazard based concern",S124),99)=99,0,Scoring!$E$28),Scoring!$E$26),Scoring!$E$27)</f>
        <v>0.4</v>
      </c>
      <c r="AF124" s="78">
        <f>IF(IFERROR(M124,1)=1,IF(IFERROR(N124,1)=1,IF(IFERROR(O124,1)=1,IF(IFERROR(Q124,1)=1,IF(IFERROR(R124,1)=1,IF(IFERROR(T124,1)=1,IF(IFERROR(K124,1)=1,IF(IFERROR(P124,1)=1,IF(IFERROR(S124,1)=1,Scoring!$E$29,0),0),0),0),0),0),0),0),0)</f>
        <v>0</v>
      </c>
      <c r="AG124" s="78">
        <f t="shared" si="13"/>
        <v>1.7999999999999998</v>
      </c>
      <c r="AI124" s="93"/>
      <c r="AJ124" s="94"/>
      <c r="AK124" s="76"/>
      <c r="AL124" s="75"/>
      <c r="AN124" s="79"/>
      <c r="AO124" s="79"/>
      <c r="AP124" s="79"/>
      <c r="AQ124" s="79"/>
      <c r="AR124" s="79"/>
      <c r="AS124" s="78"/>
      <c r="AU124" s="79">
        <f>IF(IFERROR(F124,99)=99,IF(IFERROR(G124,99)=99,IF(IFERROR(H124,99)=99,IF(IFERROR(I124,99)=99,IF(IFERROR(E124,99)=99,IF(IFERROR(J124,99)=99,0,Scoring!$B$7),Scoring!$B$3),Scoring!$B$2),Scoring!$B$6),Scoring!$B$5),Scoring!$B$4)</f>
        <v>0.5</v>
      </c>
      <c r="AV124" s="78">
        <f t="shared" si="14"/>
        <v>0.89999999999999991</v>
      </c>
      <c r="AW124" s="78"/>
      <c r="AX124" s="66"/>
      <c r="AY124" s="78"/>
      <c r="AZ124" s="76"/>
      <c r="BA124" s="76"/>
      <c r="BB124" s="76"/>
    </row>
    <row r="125" spans="1:54" x14ac:dyDescent="0.25">
      <c r="A125" s="77" t="s">
        <v>5769</v>
      </c>
      <c r="B125" s="76" t="str">
        <f t="shared" si="19"/>
        <v>800-353-8</v>
      </c>
      <c r="C125" s="77" t="s">
        <v>5768</v>
      </c>
      <c r="D125" s="77" t="s">
        <v>5767</v>
      </c>
      <c r="E125" s="76" t="e">
        <f>IF(C125="-",IF(A125="-",VLOOKUP(D125,'sin-list 180320_update'!$C$2:$C$835,1,FALSE),VLOOKUP(A125,'sin-list 180320_update'!$A$2:$A$835,1,FALSE)),VLOOKUP(C125,'sin-list 180320_update'!$B$2:$B$835,1,FALSE))</f>
        <v>#N/A</v>
      </c>
      <c r="F125" s="76" t="e">
        <f>IF($C125="-",IF($A125="-",VLOOKUP($D125,'REACH Bilaga XVII_update'!$A$5:$A$131,1,FALSE),VLOOKUP($A125,'REACH Bilaga XVII_update'!$C$5:$C$131,1,FALSE)),VLOOKUP($C125,'REACH Bilaga XVII_update'!$B$5:$B$131,1,FALSE))</f>
        <v>#N/A</v>
      </c>
      <c r="G125" s="76" t="e">
        <f>IF($C125="-",IF($A125="-",VLOOKUP($D125,' REACH Bilaga 59_update'!$A$5:$A$210,1,FALSE),VLOOKUP($A125,' REACH Bilaga 59_update'!$D$5:$D$210,1,FALSE)),VLOOKUP($C125,' REACH Bilaga 59_update'!$C$5:$C$210,1,FALSE))</f>
        <v>#N/A</v>
      </c>
      <c r="H125" s="76" t="e">
        <f>IF($C125="-",IF($A125="-",VLOOKUP($D125,'REACH Bilaga XIV_update'!$A$5:$A$110,1,FALSE),VLOOKUP($A125,'REACH Bilaga XIV_update'!$D$5:$D$110,1,FALSE)),VLOOKUP($C125,'REACH Bilaga XIV_update'!$C$5:$C$110,1,FALSE))</f>
        <v>#N/A</v>
      </c>
      <c r="I125" s="76" t="str">
        <f>IF($C125="-",IF($A125="-",VLOOKUP($D125,CoRAP_update!$A$5:$A$376,1,FALSE),VLOOKUP($A125,CoRAP_update!$D$5:$D$376,1,FALSE)),VLOOKUP($C125,CoRAP_update!$C$5:$C$376,1,FALSE))</f>
        <v>800-353-8</v>
      </c>
      <c r="J125" s="76" t="e">
        <f>IF($C125="-",IF($A125="-",VLOOKUP($D125,EDC_update!$C$2:$C$450,1,FALSE),VLOOKUP($A125,EDC_update!$B$2:$B$450,1,FALSE)),VLOOKUP($C125,EDC_update!$L$2:$L$450,1,FALSE))</f>
        <v>#N/A</v>
      </c>
      <c r="K125" s="76" t="e">
        <f>IF($C125="-",IF($A125="-",IF(VLOOKUP($D125,'sin-list 180320_update'!$C$2:$S$835,3,FALSE)="",NA(),VLOOKUP($D125,'sin-list 180320_update'!$C$2:$S$835,3,FALSE)),IF(VLOOKUP($A125,'sin-list 180320_update'!$A$2:$S$835,5,FALSE)="",NA(),VLOOKUP($A125,'sin-list 180320_update'!$A$2:$S$835,5,FALSE))),IF(VLOOKUP($C125,'sin-list 180320_update'!$B$2:$S$835,4,FALSE)="",NA(),VLOOKUP($C125,'sin-list 180320_update'!$B$2:$S$835,4,FALSE)))</f>
        <v>#N/A</v>
      </c>
      <c r="L125" s="76" t="e">
        <f>IF($C125="-",IF($A125="-",VLOOKUP($D125,'sin-list 180320_update'!$C$2:$S$835,6,FALSE),VLOOKUP($A125,'sin-list 180320_update'!$A$2:$S$835,8,FALSE)),VLOOKUP($C125,'sin-list 180320_update'!$B$2:$S$835,7,FALSE))</f>
        <v>#N/A</v>
      </c>
      <c r="M125" s="76" t="e">
        <f>IF($C125="-",IF($A125="-",IF(VLOOKUP($D125,'sin-list 180320_update'!$C$2:$S$835,8,FALSE)="",NA(),VLOOKUP($D125,'sin-list 180320_update'!$C$2:$S$835,8,FALSE)),IF(VLOOKUP($A125,'sin-list 180320_update'!$A$2:$S$835,10,FALSE)="",NA(),VLOOKUP($A125,'sin-list 180320_update'!$A$2:$S$835,10,FALSE))),IF(VLOOKUP($C125,'sin-list 180320_update'!$B$2:$S$835,9,FALSE)="",NA(),VLOOKUP($C125,'sin-list 180320_update'!$B$2:$S$835,9,FALSE)))</f>
        <v>#N/A</v>
      </c>
      <c r="N125" s="76" t="e">
        <f>IF($C125="-",IF($A125="-",IF(VLOOKUP($D125,'REACH Bilaga XVII_update'!$A$5:$E$131,4,FALSE)="",NA(),VLOOKUP($D125,'REACH Bilaga XVII_update'!$A$5:$E$131,4,FALSE)),IF(VLOOKUP($A125,'REACH Bilaga XVII_update'!$C$5:$D$131,2,FALSE)="",NA(),VLOOKUP($A125,'REACH Bilaga XVII_update'!$C$5:$D$131,2,FALSE))),IF(VLOOKUP($C125,'REACH Bilaga XVII_update'!$B$5:$D$131,3,FALSE)="",NA(),VLOOKUP($C125,'REACH Bilaga XVII_update'!$B$5:$D$131,3,FALSE)))</f>
        <v>#N/A</v>
      </c>
      <c r="O125" s="76" t="e">
        <f>IF($C125="-",IF($A125="-",IF(VLOOKUP($D125,' REACH Bilaga 59_update'!$A$5:$E$210,5,FALSE)="",NA(),VLOOKUP($D125,' REACH Bilaga 59_update'!$A$5:$E$210,5,FALSE)),IF(VLOOKUP($A125,' REACH Bilaga 59_update'!$D$5:$E$210,2,FALSE)="",NA(),VLOOKUP($A125,' REACH Bilaga 59_update'!$D$5:$E$210,2,FALSE))),IF(VLOOKUP($C125,' REACH Bilaga 59_update'!$C$5:$E$210,3,FALSE)="",NA(),VLOOKUP($C125,' REACH Bilaga 59_update'!$C$5:$E$210,3,FALSE)))</f>
        <v>#N/A</v>
      </c>
      <c r="P125" s="76" t="e">
        <f>IF(C125="-",IF(A125="-",IFERROR(VLOOKUP($D125,' REACH Bilaga 59_update'!$A$5:$F$210,MATCH(Sammanfattning!P$1,' REACH Bilaga 59_update'!$A$4:$F$4,0),FALSE),VLOOKUP($D125,'REACH Bilaga XIV_update'!$A$4:$H$110,MATCH(Sammanfattning!P$1,'REACH Bilaga XIV_update'!$A$4:$H$4,0),FALSE)),IFERROR(VLOOKUP($A125,' REACH Bilaga 59_update'!$D$5:$F$210,MATCH(Sammanfattning!P$1,' REACH Bilaga 59_update'!$D$4:$F$4,0),FALSE),VLOOKUP($A125,'REACH Bilaga XIV_update'!$D$4:$H$110,MATCH(Sammanfattning!P$1,'REACH Bilaga XIV_update'!$D$4:$H$4,0),FALSE))),IFERROR(VLOOKUP($C125,' REACH Bilaga 59_update'!$C$5:$F$210,MATCH(Sammanfattning!P$1,' REACH Bilaga 59_update'!$C$4:$F$4,0),FALSE),VLOOKUP($C125,'REACH Bilaga XIV_update'!$C$4:$H$110,MATCH(Sammanfattning!P$1,'REACH Bilaga XIV_update'!$C$4:$H$4,0),FALSE)))</f>
        <v>#N/A</v>
      </c>
      <c r="Q125" s="76" t="e">
        <f>IF($C125="-",IF($A125="-",IF(VLOOKUP($D125,'REACH Bilaga XIV_update'!$A$5:$I$110,9,FALSE)="",NA(),VLOOKUP($D125,'REACH Bilaga XIV_update'!$A$5:$I$110,9,FALSE)),IF(VLOOKUP($A125,'REACH Bilaga XIV_update'!$D$5:$I$110,6,FALSE)="",NA(),VLOOKUP($A125,'REACH Bilaga XIV_update'!$D$5:$I$110,6,FALSE))),IF(VLOOKUP($C125,'REACH Bilaga XIV_update'!$C$5:$I$110,7,FALSE)="",NA(),VLOOKUP($C125,'REACH Bilaga XIV_update'!$C$5:$I$110,7,FALSE)))</f>
        <v>#N/A</v>
      </c>
      <c r="R125" s="76" t="e">
        <f>IF($C125="-",IF($A125="-",IF(VLOOKUP($D125,CoRAP_update!$A$5:$O$376,15,FALSE)="",NA(),VLOOKUP($D125,CoRAP_update!$A$5:$O$376,15,FALSE)),IF(VLOOKUP($A125,CoRAP_update!$D$5:$O$376,12,FALSE)="",NA(),VLOOKUP($A125,CoRAP_update!$D$5:$O$376,12,FALSE))),IF(VLOOKUP($C125,CoRAP_update!$C$5:$O$376,13,FALSE)="",NA(),VLOOKUP($C125,CoRAP_update!$C$5:$O$376,13,FALSE)))</f>
        <v>#N/A</v>
      </c>
      <c r="S125" s="144" t="str">
        <f>IF($C125="-",IF($A125="-",VLOOKUP($D125,CoRAP_update!$A$5:$J$376,MATCH(Sammanfattning!S$1,CoRAP_update!$A$4:$J$4,0),FALSE),VLOOKUP($A125,CoRAP_update!$D$5:$J$376,MATCH(Sammanfattning!S$1,CoRAP_update!$D$4:$J$4,0),FALSE)),VLOOKUP($C125,CoRAP_update!$C$5:$J$376,MATCH(Sammanfattning!S$1,CoRAP_update!$C$4:$J$4,0),FALSE))</f>
        <v>Suspected PBT/vPvB#Other hazard based concern#Exposure of environment#High RCR#Wide dispersive use</v>
      </c>
      <c r="T125" s="76" t="e">
        <f>IF($A125="-",VLOOKUP($D125,EDC_update!$C$2:$F$450,4,FALSE),VLOOKUP($A125,EDC_update!$B$2:$F$450,5,FALSE))</f>
        <v>#N/A</v>
      </c>
      <c r="V125" s="78">
        <f>IF(IFERROR(SEARCH("PBT",P125),99)=99,IF(IFERROR(SEARCH("suspected PBT",S125),99)=99,IF(IFERROR(SEARCH("concluded to be PBT",K125),99)=99,IF(IFERROR(SEARCH("PBT",S125),99)=99,IF(IFERROR(SEARCH("PBT cand",L125),99)=99,IF(IFERROR(SEARCH("PBT",L125),99)=99,IF(IFERROR(SEARCH("persistent, bioackumulative and toxic properties",K125),99)=99,0,Scoring!$E$3),Scoring!$E$3),Scoring!$E$7),Scoring!$E$3),Scoring!$E$5),Scoring!$E$6),Scoring!$E$3)</f>
        <v>0.7</v>
      </c>
      <c r="W125" s="78">
        <f>IF(IFERROR(SEARCH("vPvB",P125),99)=99,IF(IFERROR(SEARCH("suspected pbt/vPvB",S125),99)=99,IF(IFERROR(SEARCH("vPvB",S125),99)=99,IF(IFERROR(SEARCH("concluded to be a vPvB",S125),99)=99,IF(IFERROR(SEARCH("identified as vPvB",K125),99)=99,IF(IFERROR(SEARCH("concluded to be a vPvB",K125),99)=99,IF(IFERROR(SEARCH("concluded to be both pbt and vPvB",S125),99)=99,IF(IFERROR(SEARCH("concluded to be both pbt and vPvB",K125),99)=99,0,Scoring!$E$5),Scoring!$E$5),Scoring!$E$5),Scoring!$E$5),Scoring!$E$5),Scoring!$E$4),Scoring!$E$6),Scoring!$E$4)</f>
        <v>0.7</v>
      </c>
      <c r="X125" s="78">
        <f>IF(IFERROR(SEARCH("H410",N125),99)=99,IF(IFERROR(SEARCH("H410",O125),99)=99,IF(IFERROR(SEARCH("H410",Q125),99)=99,IF(IFERROR(SEARCH("H410",M125),99)=99,IF(IFERROR(SEARCH("H410",R125),99)=99,IF(IFERROR(SEARCH("H411",N125),99)=99,IF(IFERROR(SEARCH("H411",O125),99)=99,IF(IFERROR(SEARCH("H411",Q125),99)=99,IF(IFERROR(SEARCH("H411",M125),99)=99,IF(IFERROR(SEARCH("H411",R125),99)=99,IF(IFERROR(SEARCH("H413",N125),99)=99,IF(IFERROR(SEARCH("H413",O125),99)=99,IF(IFERROR(SEARCH("H413",Q125),99)=99,IF(IFERROR(SEARCH("H413",M125),99)=99,IF(IFERROR(SEARCH("H413",R125),99)=99,IF(IFERROR(SEARCH("H412",N125),99)=99,IF(IFERROR(SEARCH("H412",O125),99)=99,IF(IFERROR(SEARCH("H412",Q125),99)=99,IF(IFERROR(SEARCH("H412",M125),99)=99,IF(IFERROR(SEARCH("H412",R125),99)=99,0,Scoring!$E$2),Scoring!$E$2),Scoring!$E$2),Scoring!$E$2),Scoring!$E$2),Scoring!$E$2),Scoring!$E$2),Scoring!$E$2),Scoring!$E$2),Scoring!$E$2),Scoring!$E$2),Scoring!$E$2),Scoring!$E$2),Scoring!$E$2),Scoring!$E$2),Scoring!$E$2),Scoring!$E$2),Scoring!$E$2),Scoring!$E$2),Scoring!$E$2)</f>
        <v>0</v>
      </c>
      <c r="Y125" s="78">
        <f>IF(IFERROR(SEARCH("CMR",K125),99)=99,IF(IFERROR(SEARCH("Suspected CMR",S125),99)=99,IF(IFERROR(SEARCH("CMR",S125),99)=99,0,Scoring!$E$8),Scoring!$E$9),Scoring!$E$8)</f>
        <v>0</v>
      </c>
      <c r="Z125" s="78">
        <f>IF(IFERROR(SEARCH("H350",N125),99)=99,IF(IFERROR(SEARCH("H350",O125),99)=99,IF(IFERROR(SEARCH("H350",Q125),99)=99,IF(IFERROR(SEARCH("H350",M125),99)=99,IF(IFERROR(SEARCH("H350",R125),99)=99,IF(IFERROR(SEARCH("H351",N125),99)=99,IF(IFERROR(SEARCH("H351",O125),99)=99,IF(IFERROR(SEARCH("H351",Q125),99)=99,IF(IFERROR(SEARCH("H351",M125),99)=99,IF(IFERROR(SEARCH("H351",R125),99)=99,IF(IFERROR(SEARCH("carcinogenic",P125),99)=99,IF(IFERROR(SEARCH("suspected carcinogenic",S125),99)=99,0,Scoring!$E$12),Scoring!$E$11),Scoring!$E$10),Scoring!$E$10),Scoring!$E$10),Scoring!$E$10),Scoring!$E$10),Scoring!$E$10),Scoring!$E$10),Scoring!$E$10),Scoring!$E$10),Scoring!$E$10)</f>
        <v>0</v>
      </c>
      <c r="AA125" s="78">
        <f>IF(IFERROR(SEARCH("H340",N125),99)=99,IF(IFERROR(SEARCH("H340",O125),99)=99,IF(IFERROR(SEARCH("H340",Q125),99)=99,IF(IFERROR(SEARCH("H340",M125),99)=99,IF(IFERROR(SEARCH("H340",R125),99)=99,IF(IFERROR(SEARCH("H341",N125),99)=99,IF(IFERROR(SEARCH("H341",O125),99)=99,IF(IFERROR(SEARCH("H341",Q125),99)=99,IF(IFERROR(SEARCH("H341",M125),99)=99,IF(IFERROR(SEARCH("H341",R125),99)=99,IF(IFERROR(SEARCH("mutagenic",P125),99)=99,IF(IFERROR(SEARCH("suspected mutagenic",S125),99)=99,0,Scoring!$E$15),Scoring!$E$14),Scoring!$E$13),Scoring!$E$13),Scoring!$E$13),Scoring!$E$13),Scoring!$E$13),Scoring!$E$13),Scoring!$E$13),Scoring!$E$13),Scoring!$E$13),Scoring!$E$13)</f>
        <v>0</v>
      </c>
      <c r="AB125" s="78">
        <f>IF(IFERROR(SEARCH("H360",N125),99)=99,IF(IFERROR(SEARCH("H360",O125),99)=99,IF(IFERROR(SEARCH("H360",Q125),99)=99,IF(IFERROR(SEARCH("H360",M125),99)=99,IF(IFERROR(SEARCH("H360",R125),99)=99,IF(IFERROR(SEARCH("H361",N125),99)=99,IF(IFERROR(SEARCH("H361",O125),99)=99,IF(IFERROR(SEARCH("H361",Q125),99)=99,IF(IFERROR(SEARCH("H361",M125),99)=99,IF(IFERROR(SEARCH("H361",R125),99)=99,IF(IFERROR(SEARCH("reproduction",P125),99)=99,IF(IFERROR(SEARCH("suspected reprotoxic",S125),99)=99,IF(IFERROR(SEARCH("reprotoxic",S125),99)=99,IF(IFERROR(SEARCH("reprotoxic",K125),99)=99,0,Scoring!$E$18),Scoring!$E$18),Scoring!$E$19),Scoring!$E$17),Scoring!$E$16),Scoring!$E$16),Scoring!$E$16),Scoring!$E$16),Scoring!$E$16),Scoring!$E$16),Scoring!$E$16),Scoring!$E$16),Scoring!$E$16),Scoring!$E$16)</f>
        <v>0</v>
      </c>
      <c r="AC125" s="78">
        <f>IF(IFERROR(SEARCH("57f",L125),99)=99,IF(IFERROR(SEARCH("57(f)",P125),99)=99,0,Scoring!$E$20),Scoring!$E$20)</f>
        <v>0</v>
      </c>
      <c r="AD125" s="78">
        <f>IF(IFERROR(SEARCH("CAT1",T125),99)=99,IF(IFERROR(SEARCH("CAT2",T125),99)=99,IF(IFERROR(SEARCH("CAT3",T125),99)=99,IF(IFERROR(SEARCH("concluded to be endocrine",K125),99)=99,IF(IFERROR(SEARCH("categorised as endocrine",K125),99)=99,IF(IFERROR(SEARCH("endocrine disrupting",P125),99)=99,IF(IFERROR(SEARCH("endocrine disrupting",K125),99)=99,IF(IFERROR(SEARCH("suspected endocrine",S125),99)=99,IF(IFERROR(SEARCH("potential endocrine",S125),99)=99,0,Scoring!$E$25),Scoring!$E$25),Scoring!$E$24),Scoring!$E$24),Scoring!$E$24),Scoring!$E$24),Scoring!$E$23),Scoring!$E$22),Scoring!$E$21)</f>
        <v>0</v>
      </c>
      <c r="AE125" s="78">
        <f>IF(IFERROR(SEARCH("suspected sensitiser",S125),99)=99,IF(IFERROR(SEARCH("sensitiser",S125),99)=99,IF(IFERROR(SEARCH("other hazard based concern",S125),99)=99,0,Scoring!$E$28),Scoring!$E$26),Scoring!$E$27)</f>
        <v>0.4</v>
      </c>
      <c r="AF125" s="78">
        <f>IF(IFERROR(M125,1)=1,IF(IFERROR(N125,1)=1,IF(IFERROR(O125,1)=1,IF(IFERROR(Q125,1)=1,IF(IFERROR(R125,1)=1,IF(IFERROR(T125,1)=1,IF(IFERROR(K125,1)=1,IF(IFERROR(P125,1)=1,IF(IFERROR(S125,1)=1,Scoring!$E$29,0),0),0),0),0),0),0),0),0)</f>
        <v>0</v>
      </c>
      <c r="AG125" s="78">
        <f t="shared" si="13"/>
        <v>1.7999999999999998</v>
      </c>
      <c r="AI125" s="93"/>
      <c r="AJ125" s="94"/>
      <c r="AK125" s="76"/>
      <c r="AL125" s="75"/>
      <c r="AN125" s="79"/>
      <c r="AO125" s="79"/>
      <c r="AP125" s="79"/>
      <c r="AQ125" s="79"/>
      <c r="AR125" s="79"/>
      <c r="AS125" s="78"/>
      <c r="AU125" s="79">
        <f>IF(IFERROR(F125,99)=99,IF(IFERROR(G125,99)=99,IF(IFERROR(H125,99)=99,IF(IFERROR(I125,99)=99,IF(IFERROR(E125,99)=99,IF(IFERROR(J125,99)=99,0,Scoring!$B$7),Scoring!$B$3),Scoring!$B$2),Scoring!$B$6),Scoring!$B$5),Scoring!$B$4)</f>
        <v>0.5</v>
      </c>
      <c r="AV125" s="78">
        <f t="shared" si="14"/>
        <v>0.89999999999999991</v>
      </c>
      <c r="AW125" s="78"/>
      <c r="AX125" s="66"/>
      <c r="AY125" s="78"/>
      <c r="AZ125" s="76"/>
      <c r="BA125" s="76"/>
      <c r="BB125" s="76"/>
    </row>
    <row r="126" spans="1:54" x14ac:dyDescent="0.25">
      <c r="A126" s="77" t="s">
        <v>4251</v>
      </c>
      <c r="B126" s="76" t="str">
        <f t="shared" si="19"/>
        <v>200-901-0</v>
      </c>
      <c r="C126" s="77" t="s">
        <v>4250</v>
      </c>
      <c r="D126" s="77" t="s">
        <v>4249</v>
      </c>
      <c r="E126" s="76" t="e">
        <f>IF(C126="-",IF(A126="-",VLOOKUP(D126,'sin-list 180320_update'!$C$2:$C$835,1,FALSE),VLOOKUP(A126,'sin-list 180320_update'!$A$2:$A$835,1,FALSE)),VLOOKUP(C126,'sin-list 180320_update'!$B$2:$B$835,1,FALSE))</f>
        <v>#N/A</v>
      </c>
      <c r="F126" s="76" t="e">
        <f>IF($C126="-",IF($A126="-",VLOOKUP($D126,'REACH Bilaga XVII_update'!$A$5:$A$131,1,FALSE),VLOOKUP($A126,'REACH Bilaga XVII_update'!$C$5:$C$131,1,FALSE)),VLOOKUP($C126,'REACH Bilaga XVII_update'!$B$5:$B$131,1,FALSE))</f>
        <v>#N/A</v>
      </c>
      <c r="G126" s="76" t="e">
        <f>IF($C126="-",IF($A126="-",VLOOKUP($D126,' REACH Bilaga 59_update'!$A$5:$A$210,1,FALSE),VLOOKUP($A126,' REACH Bilaga 59_update'!$D$5:$D$210,1,FALSE)),VLOOKUP($C126,' REACH Bilaga 59_update'!$C$5:$C$210,1,FALSE))</f>
        <v>#N/A</v>
      </c>
      <c r="H126" s="76" t="e">
        <f>IF($C126="-",IF($A126="-",VLOOKUP($D126,'REACH Bilaga XIV_update'!$A$5:$A$110,1,FALSE),VLOOKUP($A126,'REACH Bilaga XIV_update'!$D$5:$D$110,1,FALSE)),VLOOKUP($C126,'REACH Bilaga XIV_update'!$C$5:$C$110,1,FALSE))</f>
        <v>#N/A</v>
      </c>
      <c r="I126" s="76" t="str">
        <f>IF($C126="-",IF($A126="-",VLOOKUP($D126,CoRAP_update!$A$5:$A$376,1,FALSE),VLOOKUP($A126,CoRAP_update!$D$5:$D$376,1,FALSE)),VLOOKUP($C126,CoRAP_update!$C$5:$C$376,1,FALSE))</f>
        <v>200-901-0</v>
      </c>
      <c r="J126" s="76" t="e">
        <f>IF($C126="-",IF($A126="-",VLOOKUP($D126,EDC_update!$C$2:$C$450,1,FALSE),VLOOKUP($A126,EDC_update!$B$2:$B$450,1,FALSE)),VLOOKUP($C126,EDC_update!$L$2:$L$450,1,FALSE))</f>
        <v>#N/A</v>
      </c>
      <c r="K126" s="76" t="e">
        <f>IF($C126="-",IF($A126="-",IF(VLOOKUP($D126,'sin-list 180320_update'!$C$2:$S$835,3,FALSE)="",NA(),VLOOKUP($D126,'sin-list 180320_update'!$C$2:$S$835,3,FALSE)),IF(VLOOKUP($A126,'sin-list 180320_update'!$A$2:$S$835,5,FALSE)="",NA(),VLOOKUP($A126,'sin-list 180320_update'!$A$2:$S$835,5,FALSE))),IF(VLOOKUP($C126,'sin-list 180320_update'!$B$2:$S$835,4,FALSE)="",NA(),VLOOKUP($C126,'sin-list 180320_update'!$B$2:$S$835,4,FALSE)))</f>
        <v>#N/A</v>
      </c>
      <c r="L126" s="76" t="e">
        <f>IF($C126="-",IF($A126="-",VLOOKUP($D126,'sin-list 180320_update'!$C$2:$S$835,6,FALSE),VLOOKUP($A126,'sin-list 180320_update'!$A$2:$S$835,8,FALSE)),VLOOKUP($C126,'sin-list 180320_update'!$B$2:$S$835,7,FALSE))</f>
        <v>#N/A</v>
      </c>
      <c r="M126" s="76" t="e">
        <f>IF($C126="-",IF($A126="-",IF(VLOOKUP($D126,'sin-list 180320_update'!$C$2:$S$835,8,FALSE)="",NA(),VLOOKUP($D126,'sin-list 180320_update'!$C$2:$S$835,8,FALSE)),IF(VLOOKUP($A126,'sin-list 180320_update'!$A$2:$S$835,10,FALSE)="",NA(),VLOOKUP($A126,'sin-list 180320_update'!$A$2:$S$835,10,FALSE))),IF(VLOOKUP($C126,'sin-list 180320_update'!$B$2:$S$835,9,FALSE)="",NA(),VLOOKUP($C126,'sin-list 180320_update'!$B$2:$S$835,9,FALSE)))</f>
        <v>#N/A</v>
      </c>
      <c r="N126" s="76" t="e">
        <f>IF($C126="-",IF($A126="-",IF(VLOOKUP($D126,'REACH Bilaga XVII_update'!$A$5:$E$131,4,FALSE)="",NA(),VLOOKUP($D126,'REACH Bilaga XVII_update'!$A$5:$E$131,4,FALSE)),IF(VLOOKUP($A126,'REACH Bilaga XVII_update'!$C$5:$D$131,2,FALSE)="",NA(),VLOOKUP($A126,'REACH Bilaga XVII_update'!$C$5:$D$131,2,FALSE))),IF(VLOOKUP($C126,'REACH Bilaga XVII_update'!$B$5:$D$131,3,FALSE)="",NA(),VLOOKUP($C126,'REACH Bilaga XVII_update'!$B$5:$D$131,3,FALSE)))</f>
        <v>#N/A</v>
      </c>
      <c r="O126" s="76" t="e">
        <f>IF($C126="-",IF($A126="-",IF(VLOOKUP($D126,' REACH Bilaga 59_update'!$A$5:$E$210,5,FALSE)="",NA(),VLOOKUP($D126,' REACH Bilaga 59_update'!$A$5:$E$210,5,FALSE)),IF(VLOOKUP($A126,' REACH Bilaga 59_update'!$D$5:$E$210,2,FALSE)="",NA(),VLOOKUP($A126,' REACH Bilaga 59_update'!$D$5:$E$210,2,FALSE))),IF(VLOOKUP($C126,' REACH Bilaga 59_update'!$C$5:$E$210,3,FALSE)="",NA(),VLOOKUP($C126,' REACH Bilaga 59_update'!$C$5:$E$210,3,FALSE)))</f>
        <v>#N/A</v>
      </c>
      <c r="P126" s="76" t="e">
        <f>IF(C126="-",IF(A126="-",IFERROR(VLOOKUP($D126,' REACH Bilaga 59_update'!$A$5:$F$210,MATCH(Sammanfattning!P$1,' REACH Bilaga 59_update'!$A$4:$F$4,0),FALSE),VLOOKUP($D126,'REACH Bilaga XIV_update'!$A$4:$H$110,MATCH(Sammanfattning!P$1,'REACH Bilaga XIV_update'!$A$4:$H$4,0),FALSE)),IFERROR(VLOOKUP($A126,' REACH Bilaga 59_update'!$D$5:$F$210,MATCH(Sammanfattning!P$1,' REACH Bilaga 59_update'!$D$4:$F$4,0),FALSE),VLOOKUP($A126,'REACH Bilaga XIV_update'!$D$4:$H$110,MATCH(Sammanfattning!P$1,'REACH Bilaga XIV_update'!$D$4:$H$4,0),FALSE))),IFERROR(VLOOKUP($C126,' REACH Bilaga 59_update'!$C$5:$F$210,MATCH(Sammanfattning!P$1,' REACH Bilaga 59_update'!$C$4:$F$4,0),FALSE),VLOOKUP($C126,'REACH Bilaga XIV_update'!$C$4:$H$110,MATCH(Sammanfattning!P$1,'REACH Bilaga XIV_update'!$C$4:$H$4,0),FALSE)))</f>
        <v>#N/A</v>
      </c>
      <c r="Q126" s="76" t="e">
        <f>IF($C126="-",IF($A126="-",IF(VLOOKUP($D126,'REACH Bilaga XIV_update'!$A$5:$I$110,9,FALSE)="",NA(),VLOOKUP($D126,'REACH Bilaga XIV_update'!$A$5:$I$110,9,FALSE)),IF(VLOOKUP($A126,'REACH Bilaga XIV_update'!$D$5:$I$110,6,FALSE)="",NA(),VLOOKUP($A126,'REACH Bilaga XIV_update'!$D$5:$I$110,6,FALSE))),IF(VLOOKUP($C126,'REACH Bilaga XIV_update'!$C$5:$I$110,7,FALSE)="",NA(),VLOOKUP($C126,'REACH Bilaga XIV_update'!$C$5:$I$110,7,FALSE)))</f>
        <v>#N/A</v>
      </c>
      <c r="R126" s="76" t="str">
        <f>IF($C126="-",IF($A126="-",IF(VLOOKUP($D126,CoRAP_update!$A$5:$O$376,15,FALSE)="",NA(),VLOOKUP($D126,CoRAP_update!$A$5:$O$376,15,FALSE)),IF(VLOOKUP($A126,CoRAP_update!$D$5:$O$376,12,FALSE)="",NA(),VLOOKUP($A126,CoRAP_update!$D$5:$O$376,12,FALSE))),IF(VLOOKUP($C126,CoRAP_update!$C$5:$O$376,13,FALSE)="",NA(),VLOOKUP($C126,CoRAP_update!$C$5:$O$376,13,FALSE)))</f>
        <v>H225
H335
H315
H319</v>
      </c>
      <c r="S126" s="144" t="str">
        <f>IF($C126="-",IF($A126="-",VLOOKUP($D126,CoRAP_update!$A$5:$J$376,MATCH(Sammanfattning!S$1,CoRAP_update!$A$4:$J$4,0),FALSE),VLOOKUP($A126,CoRAP_update!$D$5:$J$376,MATCH(Sammanfattning!S$1,CoRAP_update!$D$4:$J$4,0),FALSE)),VLOOKUP($C126,CoRAP_update!$C$5:$J$376,MATCH(Sammanfattning!S$1,CoRAP_update!$C$4:$J$4,0),FALSE))</f>
        <v>Suspected PBT/vPvB#High (aggregated) tonnage</v>
      </c>
      <c r="T126" s="76" t="e">
        <f>IF($A126="-",VLOOKUP($D126,EDC_update!$C$2:$F$450,4,FALSE),VLOOKUP($A126,EDC_update!$B$2:$F$450,5,FALSE))</f>
        <v>#N/A</v>
      </c>
      <c r="V126" s="78">
        <f>IF(IFERROR(SEARCH("PBT",P126),99)=99,IF(IFERROR(SEARCH("suspected PBT",S126),99)=99,IF(IFERROR(SEARCH("concluded to be PBT",K126),99)=99,IF(IFERROR(SEARCH("PBT",S126),99)=99,IF(IFERROR(SEARCH("PBT cand",L126),99)=99,IF(IFERROR(SEARCH("PBT",L126),99)=99,IF(IFERROR(SEARCH("persistent, bioackumulative and toxic properties",K126),99)=99,0,Scoring!$E$3),Scoring!$E$3),Scoring!$E$7),Scoring!$E$3),Scoring!$E$5),Scoring!$E$6),Scoring!$E$3)</f>
        <v>0.7</v>
      </c>
      <c r="W126" s="78">
        <f>IF(IFERROR(SEARCH("vPvB",P126),99)=99,IF(IFERROR(SEARCH("suspected pbt/vPvB",S126),99)=99,IF(IFERROR(SEARCH("vPvB",S126),99)=99,IF(IFERROR(SEARCH("concluded to be a vPvB",S126),99)=99,IF(IFERROR(SEARCH("identified as vPvB",K126),99)=99,IF(IFERROR(SEARCH("concluded to be a vPvB",K126),99)=99,IF(IFERROR(SEARCH("concluded to be both pbt and vPvB",S126),99)=99,IF(IFERROR(SEARCH("concluded to be both pbt and vPvB",K126),99)=99,0,Scoring!$E$5),Scoring!$E$5),Scoring!$E$5),Scoring!$E$5),Scoring!$E$5),Scoring!$E$4),Scoring!$E$6),Scoring!$E$4)</f>
        <v>0.7</v>
      </c>
      <c r="X126" s="78">
        <f>IF(IFERROR(SEARCH("H410",N126),99)=99,IF(IFERROR(SEARCH("H410",O126),99)=99,IF(IFERROR(SEARCH("H410",Q126),99)=99,IF(IFERROR(SEARCH("H410",M126),99)=99,IF(IFERROR(SEARCH("H410",R126),99)=99,IF(IFERROR(SEARCH("H411",N126),99)=99,IF(IFERROR(SEARCH("H411",O126),99)=99,IF(IFERROR(SEARCH("H411",Q126),99)=99,IF(IFERROR(SEARCH("H411",M126),99)=99,IF(IFERROR(SEARCH("H411",R126),99)=99,IF(IFERROR(SEARCH("H413",N126),99)=99,IF(IFERROR(SEARCH("H413",O126),99)=99,IF(IFERROR(SEARCH("H413",Q126),99)=99,IF(IFERROR(SEARCH("H413",M126),99)=99,IF(IFERROR(SEARCH("H413",R126),99)=99,IF(IFERROR(SEARCH("H412",N126),99)=99,IF(IFERROR(SEARCH("H412",O126),99)=99,IF(IFERROR(SEARCH("H412",Q126),99)=99,IF(IFERROR(SEARCH("H412",M126),99)=99,IF(IFERROR(SEARCH("H412",R126),99)=99,0,Scoring!$E$2),Scoring!$E$2),Scoring!$E$2),Scoring!$E$2),Scoring!$E$2),Scoring!$E$2),Scoring!$E$2),Scoring!$E$2),Scoring!$E$2),Scoring!$E$2),Scoring!$E$2),Scoring!$E$2),Scoring!$E$2),Scoring!$E$2),Scoring!$E$2),Scoring!$E$2),Scoring!$E$2),Scoring!$E$2),Scoring!$E$2),Scoring!$E$2)</f>
        <v>0</v>
      </c>
      <c r="Y126" s="78">
        <f>IF(IFERROR(SEARCH("CMR",K126),99)=99,IF(IFERROR(SEARCH("Suspected CMR",S126),99)=99,IF(IFERROR(SEARCH("CMR",S126),99)=99,0,Scoring!$E$8),Scoring!$E$9),Scoring!$E$8)</f>
        <v>0</v>
      </c>
      <c r="Z126" s="78">
        <f>IF(IFERROR(SEARCH("H350",N126),99)=99,IF(IFERROR(SEARCH("H350",O126),99)=99,IF(IFERROR(SEARCH("H350",Q126),99)=99,IF(IFERROR(SEARCH("H350",M126),99)=99,IF(IFERROR(SEARCH("H350",R126),99)=99,IF(IFERROR(SEARCH("H351",N126),99)=99,IF(IFERROR(SEARCH("H351",O126),99)=99,IF(IFERROR(SEARCH("H351",Q126),99)=99,IF(IFERROR(SEARCH("H351",M126),99)=99,IF(IFERROR(SEARCH("H351",R126),99)=99,IF(IFERROR(SEARCH("carcinogenic",P126),99)=99,IF(IFERROR(SEARCH("suspected carcinogenic",S126),99)=99,0,Scoring!$E$12),Scoring!$E$11),Scoring!$E$10),Scoring!$E$10),Scoring!$E$10),Scoring!$E$10),Scoring!$E$10),Scoring!$E$10),Scoring!$E$10),Scoring!$E$10),Scoring!$E$10),Scoring!$E$10)</f>
        <v>0</v>
      </c>
      <c r="AA126" s="78">
        <f>IF(IFERROR(SEARCH("H340",N126),99)=99,IF(IFERROR(SEARCH("H340",O126),99)=99,IF(IFERROR(SEARCH("H340",Q126),99)=99,IF(IFERROR(SEARCH("H340",M126),99)=99,IF(IFERROR(SEARCH("H340",R126),99)=99,IF(IFERROR(SEARCH("H341",N126),99)=99,IF(IFERROR(SEARCH("H341",O126),99)=99,IF(IFERROR(SEARCH("H341",Q126),99)=99,IF(IFERROR(SEARCH("H341",M126),99)=99,IF(IFERROR(SEARCH("H341",R126),99)=99,IF(IFERROR(SEARCH("mutagenic",P126),99)=99,IF(IFERROR(SEARCH("suspected mutagenic",S126),99)=99,0,Scoring!$E$15),Scoring!$E$14),Scoring!$E$13),Scoring!$E$13),Scoring!$E$13),Scoring!$E$13),Scoring!$E$13),Scoring!$E$13),Scoring!$E$13),Scoring!$E$13),Scoring!$E$13),Scoring!$E$13)</f>
        <v>0</v>
      </c>
      <c r="AB126" s="78">
        <f>IF(IFERROR(SEARCH("H360",N126),99)=99,IF(IFERROR(SEARCH("H360",O126),99)=99,IF(IFERROR(SEARCH("H360",Q126),99)=99,IF(IFERROR(SEARCH("H360",M126),99)=99,IF(IFERROR(SEARCH("H360",R126),99)=99,IF(IFERROR(SEARCH("H361",N126),99)=99,IF(IFERROR(SEARCH("H361",O126),99)=99,IF(IFERROR(SEARCH("H361",Q126),99)=99,IF(IFERROR(SEARCH("H361",M126),99)=99,IF(IFERROR(SEARCH("H361",R126),99)=99,IF(IFERROR(SEARCH("reproduction",P126),99)=99,IF(IFERROR(SEARCH("suspected reprotoxic",S126),99)=99,IF(IFERROR(SEARCH("reprotoxic",S126),99)=99,IF(IFERROR(SEARCH("reprotoxic",K126),99)=99,0,Scoring!$E$18),Scoring!$E$18),Scoring!$E$19),Scoring!$E$17),Scoring!$E$16),Scoring!$E$16),Scoring!$E$16),Scoring!$E$16),Scoring!$E$16),Scoring!$E$16),Scoring!$E$16),Scoring!$E$16),Scoring!$E$16),Scoring!$E$16)</f>
        <v>0</v>
      </c>
      <c r="AC126" s="78">
        <f>IF(IFERROR(SEARCH("57f",L126),99)=99,IF(IFERROR(SEARCH("57(f)",P126),99)=99,0,Scoring!$E$20),Scoring!$E$20)</f>
        <v>0</v>
      </c>
      <c r="AD126" s="78">
        <f>IF(IFERROR(SEARCH("CAT1",T126),99)=99,IF(IFERROR(SEARCH("CAT2",T126),99)=99,IF(IFERROR(SEARCH("CAT3",T126),99)=99,IF(IFERROR(SEARCH("concluded to be endocrine",K126),99)=99,IF(IFERROR(SEARCH("categorised as endocrine",K126),99)=99,IF(IFERROR(SEARCH("endocrine disrupting",P126),99)=99,IF(IFERROR(SEARCH("endocrine disrupting",K126),99)=99,IF(IFERROR(SEARCH("suspected endocrine",S126),99)=99,IF(IFERROR(SEARCH("potential endocrine",S126),99)=99,0,Scoring!$E$25),Scoring!$E$25),Scoring!$E$24),Scoring!$E$24),Scoring!$E$24),Scoring!$E$24),Scoring!$E$23),Scoring!$E$22),Scoring!$E$21)</f>
        <v>0</v>
      </c>
      <c r="AE126" s="78">
        <f>IF(IFERROR(SEARCH("suspected sensitiser",S126),99)=99,IF(IFERROR(SEARCH("sensitiser",S126),99)=99,IF(IFERROR(SEARCH("other hazard based concern",S126),99)=99,0,Scoring!$E$28),Scoring!$E$26),Scoring!$E$27)</f>
        <v>0</v>
      </c>
      <c r="AF126" s="78">
        <f>IF(IFERROR(M126,1)=1,IF(IFERROR(N126,1)=1,IF(IFERROR(O126,1)=1,IF(IFERROR(Q126,1)=1,IF(IFERROR(R126,1)=1,IF(IFERROR(T126,1)=1,IF(IFERROR(K126,1)=1,IF(IFERROR(P126,1)=1,IF(IFERROR(S126,1)=1,Scoring!$E$29,0),0),0),0),0),0),0),0),0)</f>
        <v>0</v>
      </c>
      <c r="AG126" s="78">
        <f t="shared" si="13"/>
        <v>1.4</v>
      </c>
      <c r="AI126" s="93"/>
      <c r="AJ126" s="94"/>
      <c r="AK126" s="76"/>
      <c r="AL126" s="75"/>
      <c r="AN126" s="79"/>
      <c r="AO126" s="79"/>
      <c r="AP126" s="79"/>
      <c r="AQ126" s="79"/>
      <c r="AR126" s="79"/>
      <c r="AS126" s="78"/>
      <c r="AU126" s="79">
        <f>IF(IFERROR(F126,99)=99,IF(IFERROR(G126,99)=99,IF(IFERROR(H126,99)=99,IF(IFERROR(I126,99)=99,IF(IFERROR(E126,99)=99,IF(IFERROR(J126,99)=99,0,Scoring!$B$7),Scoring!$B$3),Scoring!$B$2),Scoring!$B$6),Scoring!$B$5),Scoring!$B$4)</f>
        <v>0.5</v>
      </c>
      <c r="AV126" s="78">
        <f t="shared" si="14"/>
        <v>0.7</v>
      </c>
      <c r="AW126" s="78"/>
      <c r="AX126" s="66"/>
      <c r="AY126" s="78"/>
      <c r="AZ126" s="76"/>
      <c r="BA126" s="76"/>
      <c r="BB126" s="76"/>
    </row>
    <row r="127" spans="1:54" x14ac:dyDescent="0.25">
      <c r="A127" s="77" t="s">
        <v>4280</v>
      </c>
      <c r="B127" s="76" t="str">
        <f t="shared" si="19"/>
        <v>201-222-2</v>
      </c>
      <c r="C127" s="77" t="s">
        <v>4279</v>
      </c>
      <c r="D127" s="77" t="s">
        <v>4278</v>
      </c>
      <c r="E127" s="76" t="e">
        <f>IF(C127="-",IF(A127="-",VLOOKUP(D127,'sin-list 180320_update'!$C$2:$C$835,1,FALSE),VLOOKUP(A127,'sin-list 180320_update'!$A$2:$A$835,1,FALSE)),VLOOKUP(C127,'sin-list 180320_update'!$B$2:$B$835,1,FALSE))</f>
        <v>#N/A</v>
      </c>
      <c r="F127" s="76" t="e">
        <f>IF($C127="-",IF($A127="-",VLOOKUP($D127,'REACH Bilaga XVII_update'!$A$5:$A$131,1,FALSE),VLOOKUP($A127,'REACH Bilaga XVII_update'!$C$5:$C$131,1,FALSE)),VLOOKUP($C127,'REACH Bilaga XVII_update'!$B$5:$B$131,1,FALSE))</f>
        <v>#N/A</v>
      </c>
      <c r="G127" s="76" t="e">
        <f>IF($C127="-",IF($A127="-",VLOOKUP($D127,' REACH Bilaga 59_update'!$A$5:$A$210,1,FALSE),VLOOKUP($A127,' REACH Bilaga 59_update'!$D$5:$D$210,1,FALSE)),VLOOKUP($C127,' REACH Bilaga 59_update'!$C$5:$C$210,1,FALSE))</f>
        <v>#N/A</v>
      </c>
      <c r="H127" s="76" t="e">
        <f>IF($C127="-",IF($A127="-",VLOOKUP($D127,'REACH Bilaga XIV_update'!$A$5:$A$110,1,FALSE),VLOOKUP($A127,'REACH Bilaga XIV_update'!$D$5:$D$110,1,FALSE)),VLOOKUP($C127,'REACH Bilaga XIV_update'!$C$5:$C$110,1,FALSE))</f>
        <v>#N/A</v>
      </c>
      <c r="I127" s="76" t="str">
        <f>IF($C127="-",IF($A127="-",VLOOKUP($D127,CoRAP_update!$A$5:$A$376,1,FALSE),VLOOKUP($A127,CoRAP_update!$D$5:$D$376,1,FALSE)),VLOOKUP($C127,CoRAP_update!$C$5:$C$376,1,FALSE))</f>
        <v>201-222-2</v>
      </c>
      <c r="J127" s="76" t="e">
        <f>IF($C127="-",IF($A127="-",VLOOKUP($D127,EDC_update!$C$2:$C$450,1,FALSE),VLOOKUP($A127,EDC_update!$B$2:$B$450,1,FALSE)),VLOOKUP($C127,EDC_update!$L$2:$L$450,1,FALSE))</f>
        <v>#N/A</v>
      </c>
      <c r="K127" s="76" t="e">
        <f>IF($C127="-",IF($A127="-",IF(VLOOKUP($D127,'sin-list 180320_update'!$C$2:$S$835,3,FALSE)="",NA(),VLOOKUP($D127,'sin-list 180320_update'!$C$2:$S$835,3,FALSE)),IF(VLOOKUP($A127,'sin-list 180320_update'!$A$2:$S$835,5,FALSE)="",NA(),VLOOKUP($A127,'sin-list 180320_update'!$A$2:$S$835,5,FALSE))),IF(VLOOKUP($C127,'sin-list 180320_update'!$B$2:$S$835,4,FALSE)="",NA(),VLOOKUP($C127,'sin-list 180320_update'!$B$2:$S$835,4,FALSE)))</f>
        <v>#N/A</v>
      </c>
      <c r="L127" s="76" t="e">
        <f>IF($C127="-",IF($A127="-",VLOOKUP($D127,'sin-list 180320_update'!$C$2:$S$835,6,FALSE),VLOOKUP($A127,'sin-list 180320_update'!$A$2:$S$835,8,FALSE)),VLOOKUP($C127,'sin-list 180320_update'!$B$2:$S$835,7,FALSE))</f>
        <v>#N/A</v>
      </c>
      <c r="M127" s="76" t="e">
        <f>IF($C127="-",IF($A127="-",IF(VLOOKUP($D127,'sin-list 180320_update'!$C$2:$S$835,8,FALSE)="",NA(),VLOOKUP($D127,'sin-list 180320_update'!$C$2:$S$835,8,FALSE)),IF(VLOOKUP($A127,'sin-list 180320_update'!$A$2:$S$835,10,FALSE)="",NA(),VLOOKUP($A127,'sin-list 180320_update'!$A$2:$S$835,10,FALSE))),IF(VLOOKUP($C127,'sin-list 180320_update'!$B$2:$S$835,9,FALSE)="",NA(),VLOOKUP($C127,'sin-list 180320_update'!$B$2:$S$835,9,FALSE)))</f>
        <v>#N/A</v>
      </c>
      <c r="N127" s="76" t="e">
        <f>IF($C127="-",IF($A127="-",IF(VLOOKUP($D127,'REACH Bilaga XVII_update'!$A$5:$E$131,4,FALSE)="",NA(),VLOOKUP($D127,'REACH Bilaga XVII_update'!$A$5:$E$131,4,FALSE)),IF(VLOOKUP($A127,'REACH Bilaga XVII_update'!$C$5:$D$131,2,FALSE)="",NA(),VLOOKUP($A127,'REACH Bilaga XVII_update'!$C$5:$D$131,2,FALSE))),IF(VLOOKUP($C127,'REACH Bilaga XVII_update'!$B$5:$D$131,3,FALSE)="",NA(),VLOOKUP($C127,'REACH Bilaga XVII_update'!$B$5:$D$131,3,FALSE)))</f>
        <v>#N/A</v>
      </c>
      <c r="O127" s="76" t="e">
        <f>IF($C127="-",IF($A127="-",IF(VLOOKUP($D127,' REACH Bilaga 59_update'!$A$5:$E$210,5,FALSE)="",NA(),VLOOKUP($D127,' REACH Bilaga 59_update'!$A$5:$E$210,5,FALSE)),IF(VLOOKUP($A127,' REACH Bilaga 59_update'!$D$5:$E$210,2,FALSE)="",NA(),VLOOKUP($A127,' REACH Bilaga 59_update'!$D$5:$E$210,2,FALSE))),IF(VLOOKUP($C127,' REACH Bilaga 59_update'!$C$5:$E$210,3,FALSE)="",NA(),VLOOKUP($C127,' REACH Bilaga 59_update'!$C$5:$E$210,3,FALSE)))</f>
        <v>#N/A</v>
      </c>
      <c r="P127" s="76" t="e">
        <f>IF(C127="-",IF(A127="-",IFERROR(VLOOKUP($D127,' REACH Bilaga 59_update'!$A$5:$F$210,MATCH(Sammanfattning!P$1,' REACH Bilaga 59_update'!$A$4:$F$4,0),FALSE),VLOOKUP($D127,'REACH Bilaga XIV_update'!$A$4:$H$110,MATCH(Sammanfattning!P$1,'REACH Bilaga XIV_update'!$A$4:$H$4,0),FALSE)),IFERROR(VLOOKUP($A127,' REACH Bilaga 59_update'!$D$5:$F$210,MATCH(Sammanfattning!P$1,' REACH Bilaga 59_update'!$D$4:$F$4,0),FALSE),VLOOKUP($A127,'REACH Bilaga XIV_update'!$D$4:$H$110,MATCH(Sammanfattning!P$1,'REACH Bilaga XIV_update'!$D$4:$H$4,0),FALSE))),IFERROR(VLOOKUP($C127,' REACH Bilaga 59_update'!$C$5:$F$210,MATCH(Sammanfattning!P$1,' REACH Bilaga 59_update'!$C$4:$F$4,0),FALSE),VLOOKUP($C127,'REACH Bilaga XIV_update'!$C$4:$H$110,MATCH(Sammanfattning!P$1,'REACH Bilaga XIV_update'!$C$4:$H$4,0),FALSE)))</f>
        <v>#N/A</v>
      </c>
      <c r="Q127" s="76" t="e">
        <f>IF($C127="-",IF($A127="-",IF(VLOOKUP($D127,'REACH Bilaga XIV_update'!$A$5:$I$110,9,FALSE)="",NA(),VLOOKUP($D127,'REACH Bilaga XIV_update'!$A$5:$I$110,9,FALSE)),IF(VLOOKUP($A127,'REACH Bilaga XIV_update'!$D$5:$I$110,6,FALSE)="",NA(),VLOOKUP($A127,'REACH Bilaga XIV_update'!$D$5:$I$110,6,FALSE))),IF(VLOOKUP($C127,'REACH Bilaga XIV_update'!$C$5:$I$110,7,FALSE)="",NA(),VLOOKUP($C127,'REACH Bilaga XIV_update'!$C$5:$I$110,7,FALSE)))</f>
        <v>#N/A</v>
      </c>
      <c r="R127" s="76" t="e">
        <f>IF($C127="-",IF($A127="-",IF(VLOOKUP($D127,CoRAP_update!$A$5:$O$376,15,FALSE)="",NA(),VLOOKUP($D127,CoRAP_update!$A$5:$O$376,15,FALSE)),IF(VLOOKUP($A127,CoRAP_update!$D$5:$O$376,12,FALSE)="",NA(),VLOOKUP($A127,CoRAP_update!$D$5:$O$376,12,FALSE))),IF(VLOOKUP($C127,CoRAP_update!$C$5:$O$376,13,FALSE)="",NA(),VLOOKUP($C127,CoRAP_update!$C$5:$O$376,13,FALSE)))</f>
        <v>#N/A</v>
      </c>
      <c r="S127" s="144" t="str">
        <f>IF($C127="-",IF($A127="-",VLOOKUP($D127,CoRAP_update!$A$5:$J$376,MATCH(Sammanfattning!S$1,CoRAP_update!$A$4:$J$4,0),FALSE),VLOOKUP($A127,CoRAP_update!$D$5:$J$376,MATCH(Sammanfattning!S$1,CoRAP_update!$D$4:$J$4,0),FALSE)),VLOOKUP($C127,CoRAP_update!$C$5:$J$376,MATCH(Sammanfattning!S$1,CoRAP_update!$C$4:$J$4,0),FALSE))</f>
        <v>Suspected PBT/vPvB#High RCR</v>
      </c>
      <c r="T127" s="76" t="e">
        <f>IF($A127="-",VLOOKUP($D127,EDC_update!$C$2:$F$450,4,FALSE),VLOOKUP($A127,EDC_update!$B$2:$F$450,5,FALSE))</f>
        <v>#N/A</v>
      </c>
      <c r="V127" s="78">
        <f>IF(IFERROR(SEARCH("PBT",P127),99)=99,IF(IFERROR(SEARCH("suspected PBT",S127),99)=99,IF(IFERROR(SEARCH("concluded to be PBT",K127),99)=99,IF(IFERROR(SEARCH("PBT",S127),99)=99,IF(IFERROR(SEARCH("PBT cand",L127),99)=99,IF(IFERROR(SEARCH("PBT",L127),99)=99,IF(IFERROR(SEARCH("persistent, bioackumulative and toxic properties",K127),99)=99,0,Scoring!$E$3),Scoring!$E$3),Scoring!$E$7),Scoring!$E$3),Scoring!$E$5),Scoring!$E$6),Scoring!$E$3)</f>
        <v>0.7</v>
      </c>
      <c r="W127" s="78">
        <f>IF(IFERROR(SEARCH("vPvB",P127),99)=99,IF(IFERROR(SEARCH("suspected pbt/vPvB",S127),99)=99,IF(IFERROR(SEARCH("vPvB",S127),99)=99,IF(IFERROR(SEARCH("concluded to be a vPvB",S127),99)=99,IF(IFERROR(SEARCH("identified as vPvB",K127),99)=99,IF(IFERROR(SEARCH("concluded to be a vPvB",K127),99)=99,IF(IFERROR(SEARCH("concluded to be both pbt and vPvB",S127),99)=99,IF(IFERROR(SEARCH("concluded to be both pbt and vPvB",K127),99)=99,0,Scoring!$E$5),Scoring!$E$5),Scoring!$E$5),Scoring!$E$5),Scoring!$E$5),Scoring!$E$4),Scoring!$E$6),Scoring!$E$4)</f>
        <v>0.7</v>
      </c>
      <c r="X127" s="78">
        <f>IF(IFERROR(SEARCH("H410",N127),99)=99,IF(IFERROR(SEARCH("H410",O127),99)=99,IF(IFERROR(SEARCH("H410",Q127),99)=99,IF(IFERROR(SEARCH("H410",M127),99)=99,IF(IFERROR(SEARCH("H410",R127),99)=99,IF(IFERROR(SEARCH("H411",N127),99)=99,IF(IFERROR(SEARCH("H411",O127),99)=99,IF(IFERROR(SEARCH("H411",Q127),99)=99,IF(IFERROR(SEARCH("H411",M127),99)=99,IF(IFERROR(SEARCH("H411",R127),99)=99,IF(IFERROR(SEARCH("H413",N127),99)=99,IF(IFERROR(SEARCH("H413",O127),99)=99,IF(IFERROR(SEARCH("H413",Q127),99)=99,IF(IFERROR(SEARCH("H413",M127),99)=99,IF(IFERROR(SEARCH("H413",R127),99)=99,IF(IFERROR(SEARCH("H412",N127),99)=99,IF(IFERROR(SEARCH("H412",O127),99)=99,IF(IFERROR(SEARCH("H412",Q127),99)=99,IF(IFERROR(SEARCH("H412",M127),99)=99,IF(IFERROR(SEARCH("H412",R127),99)=99,0,Scoring!$E$2),Scoring!$E$2),Scoring!$E$2),Scoring!$E$2),Scoring!$E$2),Scoring!$E$2),Scoring!$E$2),Scoring!$E$2),Scoring!$E$2),Scoring!$E$2),Scoring!$E$2),Scoring!$E$2),Scoring!$E$2),Scoring!$E$2),Scoring!$E$2),Scoring!$E$2),Scoring!$E$2),Scoring!$E$2),Scoring!$E$2),Scoring!$E$2)</f>
        <v>0</v>
      </c>
      <c r="Y127" s="78">
        <f>IF(IFERROR(SEARCH("CMR",K127),99)=99,IF(IFERROR(SEARCH("Suspected CMR",S127),99)=99,IF(IFERROR(SEARCH("CMR",S127),99)=99,0,Scoring!$E$8),Scoring!$E$9),Scoring!$E$8)</f>
        <v>0</v>
      </c>
      <c r="Z127" s="78">
        <f>IF(IFERROR(SEARCH("H350",N127),99)=99,IF(IFERROR(SEARCH("H350",O127),99)=99,IF(IFERROR(SEARCH("H350",Q127),99)=99,IF(IFERROR(SEARCH("H350",M127),99)=99,IF(IFERROR(SEARCH("H350",R127),99)=99,IF(IFERROR(SEARCH("H351",N127),99)=99,IF(IFERROR(SEARCH("H351",O127),99)=99,IF(IFERROR(SEARCH("H351",Q127),99)=99,IF(IFERROR(SEARCH("H351",M127),99)=99,IF(IFERROR(SEARCH("H351",R127),99)=99,IF(IFERROR(SEARCH("carcinogenic",P127),99)=99,IF(IFERROR(SEARCH("suspected carcinogenic",S127),99)=99,0,Scoring!$E$12),Scoring!$E$11),Scoring!$E$10),Scoring!$E$10),Scoring!$E$10),Scoring!$E$10),Scoring!$E$10),Scoring!$E$10),Scoring!$E$10),Scoring!$E$10),Scoring!$E$10),Scoring!$E$10)</f>
        <v>0</v>
      </c>
      <c r="AA127" s="78">
        <f>IF(IFERROR(SEARCH("H340",N127),99)=99,IF(IFERROR(SEARCH("H340",O127),99)=99,IF(IFERROR(SEARCH("H340",Q127),99)=99,IF(IFERROR(SEARCH("H340",M127),99)=99,IF(IFERROR(SEARCH("H340",R127),99)=99,IF(IFERROR(SEARCH("H341",N127),99)=99,IF(IFERROR(SEARCH("H341",O127),99)=99,IF(IFERROR(SEARCH("H341",Q127),99)=99,IF(IFERROR(SEARCH("H341",M127),99)=99,IF(IFERROR(SEARCH("H341",R127),99)=99,IF(IFERROR(SEARCH("mutagenic",P127),99)=99,IF(IFERROR(SEARCH("suspected mutagenic",S127),99)=99,0,Scoring!$E$15),Scoring!$E$14),Scoring!$E$13),Scoring!$E$13),Scoring!$E$13),Scoring!$E$13),Scoring!$E$13),Scoring!$E$13),Scoring!$E$13),Scoring!$E$13),Scoring!$E$13),Scoring!$E$13)</f>
        <v>0</v>
      </c>
      <c r="AB127" s="78">
        <f>IF(IFERROR(SEARCH("H360",N127),99)=99,IF(IFERROR(SEARCH("H360",O127),99)=99,IF(IFERROR(SEARCH("H360",Q127),99)=99,IF(IFERROR(SEARCH("H360",M127),99)=99,IF(IFERROR(SEARCH("H360",R127),99)=99,IF(IFERROR(SEARCH("H361",N127),99)=99,IF(IFERROR(SEARCH("H361",O127),99)=99,IF(IFERROR(SEARCH("H361",Q127),99)=99,IF(IFERROR(SEARCH("H361",M127),99)=99,IF(IFERROR(SEARCH("H361",R127),99)=99,IF(IFERROR(SEARCH("reproduction",P127),99)=99,IF(IFERROR(SEARCH("suspected reprotoxic",S127),99)=99,IF(IFERROR(SEARCH("reprotoxic",S127),99)=99,IF(IFERROR(SEARCH("reprotoxic",K127),99)=99,0,Scoring!$E$18),Scoring!$E$18),Scoring!$E$19),Scoring!$E$17),Scoring!$E$16),Scoring!$E$16),Scoring!$E$16),Scoring!$E$16),Scoring!$E$16),Scoring!$E$16),Scoring!$E$16),Scoring!$E$16),Scoring!$E$16),Scoring!$E$16)</f>
        <v>0</v>
      </c>
      <c r="AC127" s="78">
        <f>IF(IFERROR(SEARCH("57f",L127),99)=99,IF(IFERROR(SEARCH("57(f)",P127),99)=99,0,Scoring!$E$20),Scoring!$E$20)</f>
        <v>0</v>
      </c>
      <c r="AD127" s="78">
        <f>IF(IFERROR(SEARCH("CAT1",T127),99)=99,IF(IFERROR(SEARCH("CAT2",T127),99)=99,IF(IFERROR(SEARCH("CAT3",T127),99)=99,IF(IFERROR(SEARCH("concluded to be endocrine",K127),99)=99,IF(IFERROR(SEARCH("categorised as endocrine",K127),99)=99,IF(IFERROR(SEARCH("endocrine disrupting",P127),99)=99,IF(IFERROR(SEARCH("endocrine disrupting",K127),99)=99,IF(IFERROR(SEARCH("suspected endocrine",S127),99)=99,IF(IFERROR(SEARCH("potential endocrine",S127),99)=99,0,Scoring!$E$25),Scoring!$E$25),Scoring!$E$24),Scoring!$E$24),Scoring!$E$24),Scoring!$E$24),Scoring!$E$23),Scoring!$E$22),Scoring!$E$21)</f>
        <v>0</v>
      </c>
      <c r="AE127" s="78">
        <f>IF(IFERROR(SEARCH("suspected sensitiser",S127),99)=99,IF(IFERROR(SEARCH("sensitiser",S127),99)=99,IF(IFERROR(SEARCH("other hazard based concern",S127),99)=99,0,Scoring!$E$28),Scoring!$E$26),Scoring!$E$27)</f>
        <v>0</v>
      </c>
      <c r="AF127" s="78">
        <f>IF(IFERROR(M127,1)=1,IF(IFERROR(N127,1)=1,IF(IFERROR(O127,1)=1,IF(IFERROR(Q127,1)=1,IF(IFERROR(R127,1)=1,IF(IFERROR(T127,1)=1,IF(IFERROR(K127,1)=1,IF(IFERROR(P127,1)=1,IF(IFERROR(S127,1)=1,Scoring!$E$29,0),0),0),0),0),0),0),0),0)</f>
        <v>0</v>
      </c>
      <c r="AG127" s="78">
        <f t="shared" si="13"/>
        <v>1.4</v>
      </c>
      <c r="AI127" s="93"/>
      <c r="AJ127" s="94"/>
      <c r="AK127" s="76"/>
      <c r="AL127" s="75"/>
      <c r="AN127" s="79"/>
      <c r="AO127" s="79"/>
      <c r="AP127" s="79"/>
      <c r="AQ127" s="79"/>
      <c r="AR127" s="79"/>
      <c r="AS127" s="78"/>
      <c r="AU127" s="79">
        <f>IF(IFERROR(F127,99)=99,IF(IFERROR(G127,99)=99,IF(IFERROR(H127,99)=99,IF(IFERROR(I127,99)=99,IF(IFERROR(E127,99)=99,IF(IFERROR(J127,99)=99,0,Scoring!$B$7),Scoring!$B$3),Scoring!$B$2),Scoring!$B$6),Scoring!$B$5),Scoring!$B$4)</f>
        <v>0.5</v>
      </c>
      <c r="AV127" s="78">
        <f t="shared" si="14"/>
        <v>0.7</v>
      </c>
      <c r="AW127" s="78"/>
      <c r="AX127" s="66"/>
      <c r="AY127" s="78"/>
      <c r="AZ127" s="76"/>
      <c r="BA127" s="76"/>
      <c r="BB127" s="76"/>
    </row>
    <row r="128" spans="1:54" x14ac:dyDescent="0.25">
      <c r="A128" s="88" t="s">
        <v>4297</v>
      </c>
      <c r="B128" s="76" t="str">
        <f t="shared" si="19"/>
        <v>201-247-9</v>
      </c>
      <c r="C128" s="77" t="s">
        <v>4296</v>
      </c>
      <c r="D128" s="77" t="s">
        <v>4295</v>
      </c>
      <c r="E128" s="76" t="e">
        <f>IF(C128="-",IF(A128="-",VLOOKUP(D128,'sin-list 180320_update'!$C$2:$C$835,1,FALSE),VLOOKUP(A128,'sin-list 180320_update'!$A$2:$A$835,1,FALSE)),VLOOKUP(C128,'sin-list 180320_update'!$B$2:$B$835,1,FALSE))</f>
        <v>#N/A</v>
      </c>
      <c r="F128" s="76" t="e">
        <f>IF($C128="-",IF($A128="-",VLOOKUP($D128,'REACH Bilaga XVII_update'!$A$5:$A$131,1,FALSE),VLOOKUP($A128,'REACH Bilaga XVII_update'!$C$5:$C$131,1,FALSE)),VLOOKUP($C128,'REACH Bilaga XVII_update'!$B$5:$B$131,1,FALSE))</f>
        <v>#N/A</v>
      </c>
      <c r="G128" s="76" t="e">
        <f>IF($C128="-",IF($A128="-",VLOOKUP($D128,' REACH Bilaga 59_update'!$A$5:$A$210,1,FALSE),VLOOKUP($A128,' REACH Bilaga 59_update'!$D$5:$D$210,1,FALSE)),VLOOKUP($C128,' REACH Bilaga 59_update'!$C$5:$C$210,1,FALSE))</f>
        <v>#N/A</v>
      </c>
      <c r="H128" s="76" t="e">
        <f>IF($C128="-",IF($A128="-",VLOOKUP($D128,'REACH Bilaga XIV_update'!$A$5:$A$110,1,FALSE),VLOOKUP($A128,'REACH Bilaga XIV_update'!$D$5:$D$110,1,FALSE)),VLOOKUP($C128,'REACH Bilaga XIV_update'!$C$5:$C$110,1,FALSE))</f>
        <v>#N/A</v>
      </c>
      <c r="I128" s="76" t="str">
        <f>IF($C128="-",IF($A128="-",VLOOKUP($D128,CoRAP_update!$A$5:$A$376,1,FALSE),VLOOKUP($A128,CoRAP_update!$D$5:$D$376,1,FALSE)),VLOOKUP($C128,CoRAP_update!$C$5:$C$376,1,FALSE))</f>
        <v>201-247-9</v>
      </c>
      <c r="J128" s="76" t="e">
        <f>IF($C128="-",IF($A128="-",VLOOKUP($D128,EDC_update!$C$2:$C$450,1,FALSE),VLOOKUP($A128,EDC_update!$B$2:$B$450,1,FALSE)),VLOOKUP($C128,EDC_update!$L$2:$L$450,1,FALSE))</f>
        <v>#N/A</v>
      </c>
      <c r="K128" s="76" t="e">
        <f>IF($C128="-",IF($A128="-",IF(VLOOKUP($D128,'sin-list 180320_update'!$C$2:$S$835,3,FALSE)="",NA(),VLOOKUP($D128,'sin-list 180320_update'!$C$2:$S$835,3,FALSE)),IF(VLOOKUP($A128,'sin-list 180320_update'!$A$2:$S$835,5,FALSE)="",NA(),VLOOKUP($A128,'sin-list 180320_update'!$A$2:$S$835,5,FALSE))),IF(VLOOKUP($C128,'sin-list 180320_update'!$B$2:$S$835,4,FALSE)="",NA(),VLOOKUP($C128,'sin-list 180320_update'!$B$2:$S$835,4,FALSE)))</f>
        <v>#N/A</v>
      </c>
      <c r="L128" s="76" t="e">
        <f>IF($C128="-",IF($A128="-",VLOOKUP($D128,'sin-list 180320_update'!$C$2:$S$835,6,FALSE),VLOOKUP($A128,'sin-list 180320_update'!$A$2:$S$835,8,FALSE)),VLOOKUP($C128,'sin-list 180320_update'!$B$2:$S$835,7,FALSE))</f>
        <v>#N/A</v>
      </c>
      <c r="M128" s="76" t="e">
        <f>IF($C128="-",IF($A128="-",IF(VLOOKUP($D128,'sin-list 180320_update'!$C$2:$S$835,8,FALSE)="",NA(),VLOOKUP($D128,'sin-list 180320_update'!$C$2:$S$835,8,FALSE)),IF(VLOOKUP($A128,'sin-list 180320_update'!$A$2:$S$835,10,FALSE)="",NA(),VLOOKUP($A128,'sin-list 180320_update'!$A$2:$S$835,10,FALSE))),IF(VLOOKUP($C128,'sin-list 180320_update'!$B$2:$S$835,9,FALSE)="",NA(),VLOOKUP($C128,'sin-list 180320_update'!$B$2:$S$835,9,FALSE)))</f>
        <v>#N/A</v>
      </c>
      <c r="N128" s="76" t="e">
        <f>IF($C128="-",IF($A128="-",IF(VLOOKUP($D128,'REACH Bilaga XVII_update'!$A$5:$E$131,4,FALSE)="",NA(),VLOOKUP($D128,'REACH Bilaga XVII_update'!$A$5:$E$131,4,FALSE)),IF(VLOOKUP($A128,'REACH Bilaga XVII_update'!$C$5:$D$131,2,FALSE)="",NA(),VLOOKUP($A128,'REACH Bilaga XVII_update'!$C$5:$D$131,2,FALSE))),IF(VLOOKUP($C128,'REACH Bilaga XVII_update'!$B$5:$D$131,3,FALSE)="",NA(),VLOOKUP($C128,'REACH Bilaga XVII_update'!$B$5:$D$131,3,FALSE)))</f>
        <v>#N/A</v>
      </c>
      <c r="O128" s="76" t="e">
        <f>IF($C128="-",IF($A128="-",IF(VLOOKUP($D128,' REACH Bilaga 59_update'!$A$5:$E$210,5,FALSE)="",NA(),VLOOKUP($D128,' REACH Bilaga 59_update'!$A$5:$E$210,5,FALSE)),IF(VLOOKUP($A128,' REACH Bilaga 59_update'!$D$5:$E$210,2,FALSE)="",NA(),VLOOKUP($A128,' REACH Bilaga 59_update'!$D$5:$E$210,2,FALSE))),IF(VLOOKUP($C128,' REACH Bilaga 59_update'!$C$5:$E$210,3,FALSE)="",NA(),VLOOKUP($C128,' REACH Bilaga 59_update'!$C$5:$E$210,3,FALSE)))</f>
        <v>#N/A</v>
      </c>
      <c r="P128" s="76" t="e">
        <f>IF(C128="-",IF(A128="-",IFERROR(VLOOKUP($D128,' REACH Bilaga 59_update'!$A$5:$F$210,MATCH(Sammanfattning!P$1,' REACH Bilaga 59_update'!$A$4:$F$4,0),FALSE),VLOOKUP($D128,'REACH Bilaga XIV_update'!$A$4:$H$110,MATCH(Sammanfattning!P$1,'REACH Bilaga XIV_update'!$A$4:$H$4,0),FALSE)),IFERROR(VLOOKUP($A128,' REACH Bilaga 59_update'!$D$5:$F$210,MATCH(Sammanfattning!P$1,' REACH Bilaga 59_update'!$D$4:$F$4,0),FALSE),VLOOKUP($A128,'REACH Bilaga XIV_update'!$D$4:$H$110,MATCH(Sammanfattning!P$1,'REACH Bilaga XIV_update'!$D$4:$H$4,0),FALSE))),IFERROR(VLOOKUP($C128,' REACH Bilaga 59_update'!$C$5:$F$210,MATCH(Sammanfattning!P$1,' REACH Bilaga 59_update'!$C$4:$F$4,0),FALSE),VLOOKUP($C128,'REACH Bilaga XIV_update'!$C$4:$H$110,MATCH(Sammanfattning!P$1,'REACH Bilaga XIV_update'!$C$4:$H$4,0),FALSE)))</f>
        <v>#N/A</v>
      </c>
      <c r="Q128" s="76" t="e">
        <f>IF($C128="-",IF($A128="-",IF(VLOOKUP($D128,'REACH Bilaga XIV_update'!$A$5:$I$110,9,FALSE)="",NA(),VLOOKUP($D128,'REACH Bilaga XIV_update'!$A$5:$I$110,9,FALSE)),IF(VLOOKUP($A128,'REACH Bilaga XIV_update'!$D$5:$I$110,6,FALSE)="",NA(),VLOOKUP($A128,'REACH Bilaga XIV_update'!$D$5:$I$110,6,FALSE))),IF(VLOOKUP($C128,'REACH Bilaga XIV_update'!$C$5:$I$110,7,FALSE)="",NA(),VLOOKUP($C128,'REACH Bilaga XIV_update'!$C$5:$I$110,7,FALSE)))</f>
        <v>#N/A</v>
      </c>
      <c r="R128" s="76" t="e">
        <f>IF($C128="-",IF($A128="-",IF(VLOOKUP($D128,CoRAP_update!$A$5:$O$376,15,FALSE)="",NA(),VLOOKUP($D128,CoRAP_update!$A$5:$O$376,15,FALSE)),IF(VLOOKUP($A128,CoRAP_update!$D$5:$O$376,12,FALSE)="",NA(),VLOOKUP($A128,CoRAP_update!$D$5:$O$376,12,FALSE))),IF(VLOOKUP($C128,CoRAP_update!$C$5:$O$376,13,FALSE)="",NA(),VLOOKUP($C128,CoRAP_update!$C$5:$O$376,13,FALSE)))</f>
        <v>#N/A</v>
      </c>
      <c r="S128" s="144" t="str">
        <f>IF($C128="-",IF($A128="-",VLOOKUP($D128,CoRAP_update!$A$5:$J$376,MATCH(Sammanfattning!S$1,CoRAP_update!$A$4:$J$4,0),FALSE),VLOOKUP($A128,CoRAP_update!$D$5:$J$376,MATCH(Sammanfattning!S$1,CoRAP_update!$D$4:$J$4,0),FALSE)),VLOOKUP($C128,CoRAP_update!$C$5:$J$376,MATCH(Sammanfattning!S$1,CoRAP_update!$C$4:$J$4,0),FALSE))</f>
        <v>Suspected PBT/vPvB#High (aggregated) tonnage#Wide dispersive use</v>
      </c>
      <c r="T128" s="76" t="e">
        <f>IF($A128="-",VLOOKUP($D128,EDC_update!$C$2:$F$450,4,FALSE),VLOOKUP($A128,EDC_update!$B$2:$F$450,5,FALSE))</f>
        <v>#N/A</v>
      </c>
      <c r="V128" s="78">
        <f>IF(IFERROR(SEARCH("PBT",P128),99)=99,IF(IFERROR(SEARCH("suspected PBT",S128),99)=99,IF(IFERROR(SEARCH("concluded to be PBT",K128),99)=99,IF(IFERROR(SEARCH("PBT",S128),99)=99,IF(IFERROR(SEARCH("PBT cand",L128),99)=99,IF(IFERROR(SEARCH("PBT",L128),99)=99,IF(IFERROR(SEARCH("persistent, bioackumulative and toxic properties",K128),99)=99,0,Scoring!$E$3),Scoring!$E$3),Scoring!$E$7),Scoring!$E$3),Scoring!$E$5),Scoring!$E$6),Scoring!$E$3)</f>
        <v>0.7</v>
      </c>
      <c r="W128" s="78">
        <f>IF(IFERROR(SEARCH("vPvB",P128),99)=99,IF(IFERROR(SEARCH("suspected pbt/vPvB",S128),99)=99,IF(IFERROR(SEARCH("vPvB",S128),99)=99,IF(IFERROR(SEARCH("concluded to be a vPvB",S128),99)=99,IF(IFERROR(SEARCH("identified as vPvB",K128),99)=99,IF(IFERROR(SEARCH("concluded to be a vPvB",K128),99)=99,IF(IFERROR(SEARCH("concluded to be both pbt and vPvB",S128),99)=99,IF(IFERROR(SEARCH("concluded to be both pbt and vPvB",K128),99)=99,0,Scoring!$E$5),Scoring!$E$5),Scoring!$E$5),Scoring!$E$5),Scoring!$E$5),Scoring!$E$4),Scoring!$E$6),Scoring!$E$4)</f>
        <v>0.7</v>
      </c>
      <c r="X128" s="78">
        <f>IF(IFERROR(SEARCH("H410",N128),99)=99,IF(IFERROR(SEARCH("H410",O128),99)=99,IF(IFERROR(SEARCH("H410",Q128),99)=99,IF(IFERROR(SEARCH("H410",M128),99)=99,IF(IFERROR(SEARCH("H410",R128),99)=99,IF(IFERROR(SEARCH("H411",N128),99)=99,IF(IFERROR(SEARCH("H411",O128),99)=99,IF(IFERROR(SEARCH("H411",Q128),99)=99,IF(IFERROR(SEARCH("H411",M128),99)=99,IF(IFERROR(SEARCH("H411",R128),99)=99,IF(IFERROR(SEARCH("H413",N128),99)=99,IF(IFERROR(SEARCH("H413",O128),99)=99,IF(IFERROR(SEARCH("H413",Q128),99)=99,IF(IFERROR(SEARCH("H413",M128),99)=99,IF(IFERROR(SEARCH("H413",R128),99)=99,IF(IFERROR(SEARCH("H412",N128),99)=99,IF(IFERROR(SEARCH("H412",O128),99)=99,IF(IFERROR(SEARCH("H412",Q128),99)=99,IF(IFERROR(SEARCH("H412",M128),99)=99,IF(IFERROR(SEARCH("H412",R128),99)=99,0,Scoring!$E$2),Scoring!$E$2),Scoring!$E$2),Scoring!$E$2),Scoring!$E$2),Scoring!$E$2),Scoring!$E$2),Scoring!$E$2),Scoring!$E$2),Scoring!$E$2),Scoring!$E$2),Scoring!$E$2),Scoring!$E$2),Scoring!$E$2),Scoring!$E$2),Scoring!$E$2),Scoring!$E$2),Scoring!$E$2),Scoring!$E$2),Scoring!$E$2)</f>
        <v>0</v>
      </c>
      <c r="Y128" s="78">
        <f>IF(IFERROR(SEARCH("CMR",K128),99)=99,IF(IFERROR(SEARCH("Suspected CMR",S128),99)=99,IF(IFERROR(SEARCH("CMR",S128),99)=99,0,Scoring!$E$8),Scoring!$E$9),Scoring!$E$8)</f>
        <v>0</v>
      </c>
      <c r="Z128" s="78">
        <f>IF(IFERROR(SEARCH("H350",N128),99)=99,IF(IFERROR(SEARCH("H350",O128),99)=99,IF(IFERROR(SEARCH("H350",Q128),99)=99,IF(IFERROR(SEARCH("H350",M128),99)=99,IF(IFERROR(SEARCH("H350",R128),99)=99,IF(IFERROR(SEARCH("H351",N128),99)=99,IF(IFERROR(SEARCH("H351",O128),99)=99,IF(IFERROR(SEARCH("H351",Q128),99)=99,IF(IFERROR(SEARCH("H351",M128),99)=99,IF(IFERROR(SEARCH("H351",R128),99)=99,IF(IFERROR(SEARCH("carcinogenic",P128),99)=99,IF(IFERROR(SEARCH("suspected carcinogenic",S128),99)=99,0,Scoring!$E$12),Scoring!$E$11),Scoring!$E$10),Scoring!$E$10),Scoring!$E$10),Scoring!$E$10),Scoring!$E$10),Scoring!$E$10),Scoring!$E$10),Scoring!$E$10),Scoring!$E$10),Scoring!$E$10)</f>
        <v>0</v>
      </c>
      <c r="AA128" s="78">
        <f>IF(IFERROR(SEARCH("H340",N128),99)=99,IF(IFERROR(SEARCH("H340",O128),99)=99,IF(IFERROR(SEARCH("H340",Q128),99)=99,IF(IFERROR(SEARCH("H340",M128),99)=99,IF(IFERROR(SEARCH("H340",R128),99)=99,IF(IFERROR(SEARCH("H341",N128),99)=99,IF(IFERROR(SEARCH("H341",O128),99)=99,IF(IFERROR(SEARCH("H341",Q128),99)=99,IF(IFERROR(SEARCH("H341",M128),99)=99,IF(IFERROR(SEARCH("H341",R128),99)=99,IF(IFERROR(SEARCH("mutagenic",P128),99)=99,IF(IFERROR(SEARCH("suspected mutagenic",S128),99)=99,0,Scoring!$E$15),Scoring!$E$14),Scoring!$E$13),Scoring!$E$13),Scoring!$E$13),Scoring!$E$13),Scoring!$E$13),Scoring!$E$13),Scoring!$E$13),Scoring!$E$13),Scoring!$E$13),Scoring!$E$13)</f>
        <v>0</v>
      </c>
      <c r="AB128" s="78">
        <f>IF(IFERROR(SEARCH("H360",N128),99)=99,IF(IFERROR(SEARCH("H360",O128),99)=99,IF(IFERROR(SEARCH("H360",Q128),99)=99,IF(IFERROR(SEARCH("H360",M128),99)=99,IF(IFERROR(SEARCH("H360",R128),99)=99,IF(IFERROR(SEARCH("H361",N128),99)=99,IF(IFERROR(SEARCH("H361",O128),99)=99,IF(IFERROR(SEARCH("H361",Q128),99)=99,IF(IFERROR(SEARCH("H361",M128),99)=99,IF(IFERROR(SEARCH("H361",R128),99)=99,IF(IFERROR(SEARCH("reproduction",P128),99)=99,IF(IFERROR(SEARCH("suspected reprotoxic",S128),99)=99,IF(IFERROR(SEARCH("reprotoxic",S128),99)=99,IF(IFERROR(SEARCH("reprotoxic",K128),99)=99,0,Scoring!$E$18),Scoring!$E$18),Scoring!$E$19),Scoring!$E$17),Scoring!$E$16),Scoring!$E$16),Scoring!$E$16),Scoring!$E$16),Scoring!$E$16),Scoring!$E$16),Scoring!$E$16),Scoring!$E$16),Scoring!$E$16),Scoring!$E$16)</f>
        <v>0</v>
      </c>
      <c r="AC128" s="78">
        <f>IF(IFERROR(SEARCH("57f",L128),99)=99,IF(IFERROR(SEARCH("57(f)",P128),99)=99,0,Scoring!$E$20),Scoring!$E$20)</f>
        <v>0</v>
      </c>
      <c r="AD128" s="78">
        <f>IF(IFERROR(SEARCH("CAT1",T128),99)=99,IF(IFERROR(SEARCH("CAT2",T128),99)=99,IF(IFERROR(SEARCH("CAT3",T128),99)=99,IF(IFERROR(SEARCH("concluded to be endocrine",K128),99)=99,IF(IFERROR(SEARCH("categorised as endocrine",K128),99)=99,IF(IFERROR(SEARCH("endocrine disrupting",P128),99)=99,IF(IFERROR(SEARCH("endocrine disrupting",K128),99)=99,IF(IFERROR(SEARCH("suspected endocrine",S128),99)=99,IF(IFERROR(SEARCH("potential endocrine",S128),99)=99,0,Scoring!$E$25),Scoring!$E$25),Scoring!$E$24),Scoring!$E$24),Scoring!$E$24),Scoring!$E$24),Scoring!$E$23),Scoring!$E$22),Scoring!$E$21)</f>
        <v>0</v>
      </c>
      <c r="AE128" s="78">
        <f>IF(IFERROR(SEARCH("suspected sensitiser",S128),99)=99,IF(IFERROR(SEARCH("sensitiser",S128),99)=99,IF(IFERROR(SEARCH("other hazard based concern",S128),99)=99,0,Scoring!$E$28),Scoring!$E$26),Scoring!$E$27)</f>
        <v>0</v>
      </c>
      <c r="AF128" s="78">
        <f>IF(IFERROR(M128,1)=1,IF(IFERROR(N128,1)=1,IF(IFERROR(O128,1)=1,IF(IFERROR(Q128,1)=1,IF(IFERROR(R128,1)=1,IF(IFERROR(T128,1)=1,IF(IFERROR(K128,1)=1,IF(IFERROR(P128,1)=1,IF(IFERROR(S128,1)=1,Scoring!$E$29,0),0),0),0),0),0),0),0),0)</f>
        <v>0</v>
      </c>
      <c r="AG128" s="78">
        <f t="shared" si="13"/>
        <v>1.4</v>
      </c>
      <c r="AI128" s="93"/>
      <c r="AJ128" s="94"/>
      <c r="AK128" s="76"/>
      <c r="AL128" s="75"/>
      <c r="AN128" s="79"/>
      <c r="AO128" s="79"/>
      <c r="AP128" s="79"/>
      <c r="AQ128" s="79"/>
      <c r="AR128" s="79"/>
      <c r="AS128" s="78"/>
      <c r="AU128" s="79">
        <f>IF(IFERROR(F128,99)=99,IF(IFERROR(G128,99)=99,IF(IFERROR(H128,99)=99,IF(IFERROR(I128,99)=99,IF(IFERROR(E128,99)=99,IF(IFERROR(J128,99)=99,0,Scoring!$B$7),Scoring!$B$3),Scoring!$B$2),Scoring!$B$6),Scoring!$B$5),Scoring!$B$4)</f>
        <v>0.5</v>
      </c>
      <c r="AV128" s="78">
        <f t="shared" si="14"/>
        <v>0.7</v>
      </c>
      <c r="AW128" s="78"/>
      <c r="AX128" s="66"/>
      <c r="AY128" s="78"/>
      <c r="AZ128" s="76"/>
      <c r="BA128" s="76"/>
      <c r="BB128" s="76"/>
    </row>
    <row r="129" spans="1:54" x14ac:dyDescent="0.25">
      <c r="A129" s="86" t="s">
        <v>5973</v>
      </c>
      <c r="B129" s="87" t="s">
        <v>30</v>
      </c>
      <c r="C129" s="87" t="s">
        <v>5974</v>
      </c>
      <c r="D129" s="86" t="s">
        <v>30</v>
      </c>
      <c r="E129" s="76" t="e">
        <f>IF(C129="-",IF(A129="-",VLOOKUP(D129,'sin-list 180320_update'!$C$2:$C$835,1,FALSE),VLOOKUP(A129,'sin-list 180320_update'!$A$2:$A$835,1,FALSE)),VLOOKUP(C129,'sin-list 180320_update'!$B$2:$B$835,1,FALSE))</f>
        <v>#N/A</v>
      </c>
      <c r="F129" s="76" t="e">
        <f>IF($C129="-",IF($A129="-",VLOOKUP($D129,'REACH Bilaga XVII_update'!$A$5:$A$131,1,FALSE),VLOOKUP($A129,'REACH Bilaga XVII_update'!$C$5:$C$131,1,FALSE)),VLOOKUP($C129,'REACH Bilaga XVII_update'!$B$5:$B$131,1,FALSE))</f>
        <v>#N/A</v>
      </c>
      <c r="G129" s="76" t="e">
        <f>IF($C129="-",IF($A129="-",VLOOKUP($D129,' REACH Bilaga 59_update'!$A$5:$A$210,1,FALSE),VLOOKUP($A129,' REACH Bilaga 59_update'!$D$5:$D$210,1,FALSE)),VLOOKUP($C129,' REACH Bilaga 59_update'!$C$5:$C$210,1,FALSE))</f>
        <v>#N/A</v>
      </c>
      <c r="H129" s="76" t="e">
        <f>IF($C129="-",IF($A129="-",VLOOKUP($D129,'REACH Bilaga XIV_update'!$A$5:$A$110,1,FALSE),VLOOKUP($A129,'REACH Bilaga XIV_update'!$D$5:$D$110,1,FALSE)),VLOOKUP($C129,'REACH Bilaga XIV_update'!$C$5:$C$110,1,FALSE))</f>
        <v>#N/A</v>
      </c>
      <c r="I129" s="76" t="str">
        <f>IF($C129="-",IF($A129="-",VLOOKUP($D129,CoRAP_update!$A$5:$A$376,1,FALSE),VLOOKUP($A129,CoRAP_update!$D$5:$D$376,1,FALSE)),VLOOKUP($C129,CoRAP_update!$C$5:$C$376,1,FALSE))</f>
        <v>201-344-6</v>
      </c>
      <c r="J129" s="76" t="e">
        <f>IF($C129="-",IF($A129="-",VLOOKUP($D129,EDC_update!$C$2:$C$450,1,FALSE),VLOOKUP($A129,EDC_update!$B$2:$B$450,1,FALSE)),VLOOKUP($C129,EDC_update!$L$2:$L$450,1,FALSE))</f>
        <v>#N/A</v>
      </c>
      <c r="K129" s="76" t="e">
        <f>IF($C129="-",IF($A129="-",IF(VLOOKUP($D129,'sin-list 180320_update'!$C$2:$S$835,3,FALSE)="",NA(),VLOOKUP($D129,'sin-list 180320_update'!$C$2:$S$835,3,FALSE)),IF(VLOOKUP($A129,'sin-list 180320_update'!$A$2:$S$835,5,FALSE)="",NA(),VLOOKUP($A129,'sin-list 180320_update'!$A$2:$S$835,5,FALSE))),IF(VLOOKUP($C129,'sin-list 180320_update'!$B$2:$S$835,4,FALSE)="",NA(),VLOOKUP($C129,'sin-list 180320_update'!$B$2:$S$835,4,FALSE)))</f>
        <v>#N/A</v>
      </c>
      <c r="L129" s="76" t="e">
        <f>IF($C129="-",IF($A129="-",VLOOKUP($D129,'sin-list 180320_update'!$C$2:$S$835,6,FALSE),VLOOKUP($A129,'sin-list 180320_update'!$A$2:$S$835,8,FALSE)),VLOOKUP($C129,'sin-list 180320_update'!$B$2:$S$835,7,FALSE))</f>
        <v>#N/A</v>
      </c>
      <c r="M129" s="76" t="e">
        <f>IF($C129="-",IF($A129="-",IF(VLOOKUP($D129,'sin-list 180320_update'!$C$2:$S$835,8,FALSE)="",NA(),VLOOKUP($D129,'sin-list 180320_update'!$C$2:$S$835,8,FALSE)),IF(VLOOKUP($A129,'sin-list 180320_update'!$A$2:$S$835,10,FALSE)="",NA(),VLOOKUP($A129,'sin-list 180320_update'!$A$2:$S$835,10,FALSE))),IF(VLOOKUP($C129,'sin-list 180320_update'!$B$2:$S$835,9,FALSE)="",NA(),VLOOKUP($C129,'sin-list 180320_update'!$B$2:$S$835,9,FALSE)))</f>
        <v>#N/A</v>
      </c>
      <c r="N129" s="76" t="e">
        <f>IF($C129="-",IF($A129="-",IF(VLOOKUP($D129,'REACH Bilaga XVII_update'!$A$5:$E$131,4,FALSE)="",NA(),VLOOKUP($D129,'REACH Bilaga XVII_update'!$A$5:$E$131,4,FALSE)),IF(VLOOKUP($A129,'REACH Bilaga XVII_update'!$C$5:$D$131,2,FALSE)="",NA(),VLOOKUP($A129,'REACH Bilaga XVII_update'!$C$5:$D$131,2,FALSE))),IF(VLOOKUP($C129,'REACH Bilaga XVII_update'!$B$5:$D$131,3,FALSE)="",NA(),VLOOKUP($C129,'REACH Bilaga XVII_update'!$B$5:$D$131,3,FALSE)))</f>
        <v>#N/A</v>
      </c>
      <c r="O129" s="76" t="e">
        <f>IF($C129="-",IF($A129="-",IF(VLOOKUP($D129,' REACH Bilaga 59_update'!$A$5:$E$210,5,FALSE)="",NA(),VLOOKUP($D129,' REACH Bilaga 59_update'!$A$5:$E$210,5,FALSE)),IF(VLOOKUP($A129,' REACH Bilaga 59_update'!$D$5:$E$210,2,FALSE)="",NA(),VLOOKUP($A129,' REACH Bilaga 59_update'!$D$5:$E$210,2,FALSE))),IF(VLOOKUP($C129,' REACH Bilaga 59_update'!$C$5:$E$210,3,FALSE)="",NA(),VLOOKUP($C129,' REACH Bilaga 59_update'!$C$5:$E$210,3,FALSE)))</f>
        <v>#N/A</v>
      </c>
      <c r="P129" s="76" t="e">
        <f>IF(C129="-",IF(A129="-",IFERROR(VLOOKUP($D129,' REACH Bilaga 59_update'!$A$5:$F$210,MATCH(Sammanfattning!P$1,' REACH Bilaga 59_update'!$A$4:$F$4,0),FALSE),VLOOKUP($D129,'REACH Bilaga XIV_update'!$A$4:$H$110,MATCH(Sammanfattning!P$1,'REACH Bilaga XIV_update'!$A$4:$H$4,0),FALSE)),IFERROR(VLOOKUP($A129,' REACH Bilaga 59_update'!$D$5:$F$210,MATCH(Sammanfattning!P$1,' REACH Bilaga 59_update'!$D$4:$F$4,0),FALSE),VLOOKUP($A129,'REACH Bilaga XIV_update'!$D$4:$H$110,MATCH(Sammanfattning!P$1,'REACH Bilaga XIV_update'!$D$4:$H$4,0),FALSE))),IFERROR(VLOOKUP($C129,' REACH Bilaga 59_update'!$C$5:$F$210,MATCH(Sammanfattning!P$1,' REACH Bilaga 59_update'!$C$4:$F$4,0),FALSE),VLOOKUP($C129,'REACH Bilaga XIV_update'!$C$4:$H$110,MATCH(Sammanfattning!P$1,'REACH Bilaga XIV_update'!$C$4:$H$4,0),FALSE)))</f>
        <v>#N/A</v>
      </c>
      <c r="Q129" s="76" t="e">
        <f>IF($C129="-",IF($A129="-",IF(VLOOKUP($D129,'REACH Bilaga XIV_update'!$A$5:$I$110,9,FALSE)="",NA(),VLOOKUP($D129,'REACH Bilaga XIV_update'!$A$5:$I$110,9,FALSE)),IF(VLOOKUP($A129,'REACH Bilaga XIV_update'!$D$5:$I$110,6,FALSE)="",NA(),VLOOKUP($A129,'REACH Bilaga XIV_update'!$D$5:$I$110,6,FALSE))),IF(VLOOKUP($C129,'REACH Bilaga XIV_update'!$C$5:$I$110,7,FALSE)="",NA(),VLOOKUP($C129,'REACH Bilaga XIV_update'!$C$5:$I$110,7,FALSE)))</f>
        <v>#N/A</v>
      </c>
      <c r="R129" s="76" t="e">
        <f>IF($C129="-",IF($A129="-",IF(VLOOKUP($D129,CoRAP_update!$A$5:$O$376,15,FALSE)="",NA(),VLOOKUP($D129,CoRAP_update!$A$5:$O$376,15,FALSE)),IF(VLOOKUP($A129,CoRAP_update!$D$5:$O$376,12,FALSE)="",NA(),VLOOKUP($A129,CoRAP_update!$D$5:$O$376,12,FALSE))),IF(VLOOKUP($C129,CoRAP_update!$C$5:$O$376,13,FALSE)="",NA(),VLOOKUP($C129,CoRAP_update!$C$5:$O$376,13,FALSE)))</f>
        <v>#N/A</v>
      </c>
      <c r="S129" s="144" t="str">
        <f>IF($C129="-",IF($A129="-",VLOOKUP($D129,CoRAP_update!$A$5:$J$376,MATCH(Sammanfattning!S$1,CoRAP_update!$A$4:$J$4,0),FALSE),VLOOKUP($A129,CoRAP_update!$D$5:$J$376,MATCH(Sammanfattning!S$1,CoRAP_update!$D$4:$J$4,0),FALSE)),VLOOKUP($C129,CoRAP_update!$C$5:$J$376,MATCH(Sammanfattning!S$1,CoRAP_update!$C$4:$J$4,0),FALSE))</f>
        <v>Suspected PBT/vPvB</v>
      </c>
      <c r="T129" s="76" t="e">
        <f>IF($A129="-",VLOOKUP($D129,EDC_update!$C$2:$F$450,4,FALSE),VLOOKUP($A129,EDC_update!$B$2:$F$450,5,FALSE))</f>
        <v>#N/A</v>
      </c>
      <c r="V129" s="78">
        <f>IF(IFERROR(SEARCH("PBT",P129),99)=99,IF(IFERROR(SEARCH("suspected PBT",S129),99)=99,IF(IFERROR(SEARCH("concluded to be PBT",K129),99)=99,IF(IFERROR(SEARCH("PBT",S129),99)=99,IF(IFERROR(SEARCH("PBT cand",L129),99)=99,IF(IFERROR(SEARCH("PBT",L129),99)=99,IF(IFERROR(SEARCH("persistent, bioackumulative and toxic properties",K129),99)=99,0,Scoring!$E$3),Scoring!$E$3),Scoring!$E$7),Scoring!$E$3),Scoring!$E$5),Scoring!$E$6),Scoring!$E$3)</f>
        <v>0.7</v>
      </c>
      <c r="W129" s="78">
        <f>IF(IFERROR(SEARCH("vPvB",P129),99)=99,IF(IFERROR(SEARCH("suspected pbt/vPvB",S129),99)=99,IF(IFERROR(SEARCH("vPvB",S129),99)=99,IF(IFERROR(SEARCH("concluded to be a vPvB",S129),99)=99,IF(IFERROR(SEARCH("identified as vPvB",K129),99)=99,IF(IFERROR(SEARCH("concluded to be a vPvB",K129),99)=99,IF(IFERROR(SEARCH("concluded to be both pbt and vPvB",S129),99)=99,IF(IFERROR(SEARCH("concluded to be both pbt and vPvB",K129),99)=99,0,Scoring!$E$5),Scoring!$E$5),Scoring!$E$5),Scoring!$E$5),Scoring!$E$5),Scoring!$E$4),Scoring!$E$6),Scoring!$E$4)</f>
        <v>0.7</v>
      </c>
      <c r="X129" s="78">
        <f>IF(IFERROR(SEARCH("H410",N129),99)=99,IF(IFERROR(SEARCH("H410",O129),99)=99,IF(IFERROR(SEARCH("H410",Q129),99)=99,IF(IFERROR(SEARCH("H410",M129),99)=99,IF(IFERROR(SEARCH("H410",R129),99)=99,IF(IFERROR(SEARCH("H411",N129),99)=99,IF(IFERROR(SEARCH("H411",O129),99)=99,IF(IFERROR(SEARCH("H411",Q129),99)=99,IF(IFERROR(SEARCH("H411",M129),99)=99,IF(IFERROR(SEARCH("H411",R129),99)=99,IF(IFERROR(SEARCH("H413",N129),99)=99,IF(IFERROR(SEARCH("H413",O129),99)=99,IF(IFERROR(SEARCH("H413",Q129),99)=99,IF(IFERROR(SEARCH("H413",M129),99)=99,IF(IFERROR(SEARCH("H413",R129),99)=99,IF(IFERROR(SEARCH("H412",N129),99)=99,IF(IFERROR(SEARCH("H412",O129),99)=99,IF(IFERROR(SEARCH("H412",Q129),99)=99,IF(IFERROR(SEARCH("H412",M129),99)=99,IF(IFERROR(SEARCH("H412",R129),99)=99,0,Scoring!$E$2),Scoring!$E$2),Scoring!$E$2),Scoring!$E$2),Scoring!$E$2),Scoring!$E$2),Scoring!$E$2),Scoring!$E$2),Scoring!$E$2),Scoring!$E$2),Scoring!$E$2),Scoring!$E$2),Scoring!$E$2),Scoring!$E$2),Scoring!$E$2),Scoring!$E$2),Scoring!$E$2),Scoring!$E$2),Scoring!$E$2),Scoring!$E$2)</f>
        <v>0</v>
      </c>
      <c r="Y129" s="78">
        <f>IF(IFERROR(SEARCH("CMR",K129),99)=99,IF(IFERROR(SEARCH("Suspected CMR",S129),99)=99,IF(IFERROR(SEARCH("CMR",S129),99)=99,0,Scoring!$E$8),Scoring!$E$9),Scoring!$E$8)</f>
        <v>0</v>
      </c>
      <c r="Z129" s="78">
        <f>IF(IFERROR(SEARCH("H350",N129),99)=99,IF(IFERROR(SEARCH("H350",O129),99)=99,IF(IFERROR(SEARCH("H350",Q129),99)=99,IF(IFERROR(SEARCH("H350",M129),99)=99,IF(IFERROR(SEARCH("H350",R129),99)=99,IF(IFERROR(SEARCH("H351",N129),99)=99,IF(IFERROR(SEARCH("H351",O129),99)=99,IF(IFERROR(SEARCH("H351",Q129),99)=99,IF(IFERROR(SEARCH("H351",M129),99)=99,IF(IFERROR(SEARCH("H351",R129),99)=99,IF(IFERROR(SEARCH("carcinogenic",P129),99)=99,IF(IFERROR(SEARCH("suspected carcinogenic",S129),99)=99,0,Scoring!$E$12),Scoring!$E$11),Scoring!$E$10),Scoring!$E$10),Scoring!$E$10),Scoring!$E$10),Scoring!$E$10),Scoring!$E$10),Scoring!$E$10),Scoring!$E$10),Scoring!$E$10),Scoring!$E$10)</f>
        <v>0</v>
      </c>
      <c r="AA129" s="78">
        <f>IF(IFERROR(SEARCH("H340",N129),99)=99,IF(IFERROR(SEARCH("H340",O129),99)=99,IF(IFERROR(SEARCH("H340",Q129),99)=99,IF(IFERROR(SEARCH("H340",M129),99)=99,IF(IFERROR(SEARCH("H340",R129),99)=99,IF(IFERROR(SEARCH("H341",N129),99)=99,IF(IFERROR(SEARCH("H341",O129),99)=99,IF(IFERROR(SEARCH("H341",Q129),99)=99,IF(IFERROR(SEARCH("H341",M129),99)=99,IF(IFERROR(SEARCH("H341",R129),99)=99,IF(IFERROR(SEARCH("mutagenic",P129),99)=99,IF(IFERROR(SEARCH("suspected mutagenic",S129),99)=99,0,Scoring!$E$15),Scoring!$E$14),Scoring!$E$13),Scoring!$E$13),Scoring!$E$13),Scoring!$E$13),Scoring!$E$13),Scoring!$E$13),Scoring!$E$13),Scoring!$E$13),Scoring!$E$13),Scoring!$E$13)</f>
        <v>0</v>
      </c>
      <c r="AB129" s="78">
        <f>IF(IFERROR(SEARCH("H360",N129),99)=99,IF(IFERROR(SEARCH("H360",O129),99)=99,IF(IFERROR(SEARCH("H360",Q129),99)=99,IF(IFERROR(SEARCH("H360",M129),99)=99,IF(IFERROR(SEARCH("H360",R129),99)=99,IF(IFERROR(SEARCH("H361",N129),99)=99,IF(IFERROR(SEARCH("H361",O129),99)=99,IF(IFERROR(SEARCH("H361",Q129),99)=99,IF(IFERROR(SEARCH("H361",M129),99)=99,IF(IFERROR(SEARCH("H361",R129),99)=99,IF(IFERROR(SEARCH("reproduction",P129),99)=99,IF(IFERROR(SEARCH("suspected reprotoxic",S129),99)=99,IF(IFERROR(SEARCH("reprotoxic",S129),99)=99,IF(IFERROR(SEARCH("reprotoxic",K129),99)=99,0,Scoring!$E$18),Scoring!$E$18),Scoring!$E$19),Scoring!$E$17),Scoring!$E$16),Scoring!$E$16),Scoring!$E$16),Scoring!$E$16),Scoring!$E$16),Scoring!$E$16),Scoring!$E$16),Scoring!$E$16),Scoring!$E$16),Scoring!$E$16)</f>
        <v>0</v>
      </c>
      <c r="AC129" s="78">
        <f>IF(IFERROR(SEARCH("57f",L129),99)=99,IF(IFERROR(SEARCH("57(f)",P129),99)=99,0,Scoring!$E$20),Scoring!$E$20)</f>
        <v>0</v>
      </c>
      <c r="AD129" s="78">
        <f>IF(IFERROR(SEARCH("CAT1",T129),99)=99,IF(IFERROR(SEARCH("CAT2",T129),99)=99,IF(IFERROR(SEARCH("CAT3",T129),99)=99,IF(IFERROR(SEARCH("concluded to be endocrine",K129),99)=99,IF(IFERROR(SEARCH("categorised as endocrine",K129),99)=99,IF(IFERROR(SEARCH("endocrine disrupting",P129),99)=99,IF(IFERROR(SEARCH("endocrine disrupting",K129),99)=99,IF(IFERROR(SEARCH("suspected endocrine",S129),99)=99,IF(IFERROR(SEARCH("potential endocrine",S129),99)=99,0,Scoring!$E$25),Scoring!$E$25),Scoring!$E$24),Scoring!$E$24),Scoring!$E$24),Scoring!$E$24),Scoring!$E$23),Scoring!$E$22),Scoring!$E$21)</f>
        <v>0</v>
      </c>
      <c r="AE129" s="78">
        <f>IF(IFERROR(SEARCH("suspected sensitiser",S129),99)=99,IF(IFERROR(SEARCH("sensitiser",S129),99)=99,IF(IFERROR(SEARCH("other hazard based concern",S129),99)=99,0,Scoring!$E$28),Scoring!$E$26),Scoring!$E$27)</f>
        <v>0</v>
      </c>
      <c r="AF129" s="78">
        <f>IF(IFERROR(M129,1)=1,IF(IFERROR(N129,1)=1,IF(IFERROR(O129,1)=1,IF(IFERROR(Q129,1)=1,IF(IFERROR(R129,1)=1,IF(IFERROR(T129,1)=1,IF(IFERROR(K129,1)=1,IF(IFERROR(P129,1)=1,IF(IFERROR(S129,1)=1,Scoring!$E$29,0),0),0),0),0),0),0),0),0)</f>
        <v>0</v>
      </c>
      <c r="AG129" s="78">
        <f t="shared" si="13"/>
        <v>1.4</v>
      </c>
      <c r="AI129" s="93"/>
      <c r="AJ129" s="94"/>
      <c r="AK129" s="76"/>
      <c r="AL129" s="75"/>
      <c r="AN129" s="79"/>
      <c r="AO129" s="79"/>
      <c r="AP129" s="79"/>
      <c r="AQ129" s="79"/>
      <c r="AR129" s="79"/>
      <c r="AS129" s="78"/>
      <c r="AU129" s="79">
        <f>IF(IFERROR(F129,99)=99,IF(IFERROR(G129,99)=99,IF(IFERROR(H129,99)=99,IF(IFERROR(I129,99)=99,IF(IFERROR(E129,99)=99,IF(IFERROR(J129,99)=99,0,Scoring!$B$7),Scoring!$B$3),Scoring!$B$2),Scoring!$B$6),Scoring!$B$5),Scoring!$B$4)</f>
        <v>0.5</v>
      </c>
      <c r="AV129" s="78">
        <f t="shared" si="14"/>
        <v>0.7</v>
      </c>
      <c r="AW129" s="78"/>
      <c r="AX129" s="66"/>
      <c r="AY129" s="78"/>
      <c r="AZ129" s="76"/>
      <c r="BB129" s="76"/>
    </row>
    <row r="130" spans="1:54" x14ac:dyDescent="0.25">
      <c r="A130" s="77" t="s">
        <v>4352</v>
      </c>
      <c r="B130" s="76" t="str">
        <f>C130</f>
        <v>201-983-0</v>
      </c>
      <c r="C130" s="77" t="s">
        <v>4351</v>
      </c>
      <c r="D130" s="77" t="s">
        <v>4350</v>
      </c>
      <c r="E130" s="76" t="e">
        <f>IF(C130="-",IF(A130="-",VLOOKUP(D130,'sin-list 180320_update'!$C$2:$C$835,1,FALSE),VLOOKUP(A130,'sin-list 180320_update'!$A$2:$A$835,1,FALSE)),VLOOKUP(C130,'sin-list 180320_update'!$B$2:$B$835,1,FALSE))</f>
        <v>#N/A</v>
      </c>
      <c r="F130" s="76" t="e">
        <f>IF($C130="-",IF($A130="-",VLOOKUP($D130,'REACH Bilaga XVII_update'!$A$5:$A$131,1,FALSE),VLOOKUP($A130,'REACH Bilaga XVII_update'!$C$5:$C$131,1,FALSE)),VLOOKUP($C130,'REACH Bilaga XVII_update'!$B$5:$B$131,1,FALSE))</f>
        <v>#N/A</v>
      </c>
      <c r="G130" s="76" t="e">
        <f>IF($C130="-",IF($A130="-",VLOOKUP($D130,' REACH Bilaga 59_update'!$A$5:$A$210,1,FALSE),VLOOKUP($A130,' REACH Bilaga 59_update'!$D$5:$D$210,1,FALSE)),VLOOKUP($C130,' REACH Bilaga 59_update'!$C$5:$C$210,1,FALSE))</f>
        <v>#N/A</v>
      </c>
      <c r="H130" s="76" t="e">
        <f>IF($C130="-",IF($A130="-",VLOOKUP($D130,'REACH Bilaga XIV_update'!$A$5:$A$110,1,FALSE),VLOOKUP($A130,'REACH Bilaga XIV_update'!$D$5:$D$110,1,FALSE)),VLOOKUP($C130,'REACH Bilaga XIV_update'!$C$5:$C$110,1,FALSE))</f>
        <v>#N/A</v>
      </c>
      <c r="I130" s="76" t="str">
        <f>IF($C130="-",IF($A130="-",VLOOKUP($D130,CoRAP_update!$A$5:$A$376,1,FALSE),VLOOKUP($A130,CoRAP_update!$D$5:$D$376,1,FALSE)),VLOOKUP($C130,CoRAP_update!$C$5:$C$376,1,FALSE))</f>
        <v>201-983-0</v>
      </c>
      <c r="J130" s="76" t="e">
        <f>IF($C130="-",IF($A130="-",VLOOKUP($D130,EDC_update!$C$2:$C$450,1,FALSE),VLOOKUP($A130,EDC_update!$B$2:$B$450,1,FALSE)),VLOOKUP($C130,EDC_update!$L$2:$L$450,1,FALSE))</f>
        <v>#N/A</v>
      </c>
      <c r="K130" s="76" t="e">
        <f>IF($C130="-",IF($A130="-",IF(VLOOKUP($D130,'sin-list 180320_update'!$C$2:$S$835,3,FALSE)="",NA(),VLOOKUP($D130,'sin-list 180320_update'!$C$2:$S$835,3,FALSE)),IF(VLOOKUP($A130,'sin-list 180320_update'!$A$2:$S$835,5,FALSE)="",NA(),VLOOKUP($A130,'sin-list 180320_update'!$A$2:$S$835,5,FALSE))),IF(VLOOKUP($C130,'sin-list 180320_update'!$B$2:$S$835,4,FALSE)="",NA(),VLOOKUP($C130,'sin-list 180320_update'!$B$2:$S$835,4,FALSE)))</f>
        <v>#N/A</v>
      </c>
      <c r="L130" s="76" t="e">
        <f>IF($C130="-",IF($A130="-",VLOOKUP($D130,'sin-list 180320_update'!$C$2:$S$835,6,FALSE),VLOOKUP($A130,'sin-list 180320_update'!$A$2:$S$835,8,FALSE)),VLOOKUP($C130,'sin-list 180320_update'!$B$2:$S$835,7,FALSE))</f>
        <v>#N/A</v>
      </c>
      <c r="M130" s="76" t="e">
        <f>IF($C130="-",IF($A130="-",IF(VLOOKUP($D130,'sin-list 180320_update'!$C$2:$S$835,8,FALSE)="",NA(),VLOOKUP($D130,'sin-list 180320_update'!$C$2:$S$835,8,FALSE)),IF(VLOOKUP($A130,'sin-list 180320_update'!$A$2:$S$835,10,FALSE)="",NA(),VLOOKUP($A130,'sin-list 180320_update'!$A$2:$S$835,10,FALSE))),IF(VLOOKUP($C130,'sin-list 180320_update'!$B$2:$S$835,9,FALSE)="",NA(),VLOOKUP($C130,'sin-list 180320_update'!$B$2:$S$835,9,FALSE)))</f>
        <v>#N/A</v>
      </c>
      <c r="N130" s="76" t="e">
        <f>IF($C130="-",IF($A130="-",IF(VLOOKUP($D130,'REACH Bilaga XVII_update'!$A$5:$E$131,4,FALSE)="",NA(),VLOOKUP($D130,'REACH Bilaga XVII_update'!$A$5:$E$131,4,FALSE)),IF(VLOOKUP($A130,'REACH Bilaga XVII_update'!$C$5:$D$131,2,FALSE)="",NA(),VLOOKUP($A130,'REACH Bilaga XVII_update'!$C$5:$D$131,2,FALSE))),IF(VLOOKUP($C130,'REACH Bilaga XVII_update'!$B$5:$D$131,3,FALSE)="",NA(),VLOOKUP($C130,'REACH Bilaga XVII_update'!$B$5:$D$131,3,FALSE)))</f>
        <v>#N/A</v>
      </c>
      <c r="O130" s="76" t="e">
        <f>IF($C130="-",IF($A130="-",IF(VLOOKUP($D130,' REACH Bilaga 59_update'!$A$5:$E$210,5,FALSE)="",NA(),VLOOKUP($D130,' REACH Bilaga 59_update'!$A$5:$E$210,5,FALSE)),IF(VLOOKUP($A130,' REACH Bilaga 59_update'!$D$5:$E$210,2,FALSE)="",NA(),VLOOKUP($A130,' REACH Bilaga 59_update'!$D$5:$E$210,2,FALSE))),IF(VLOOKUP($C130,' REACH Bilaga 59_update'!$C$5:$E$210,3,FALSE)="",NA(),VLOOKUP($C130,' REACH Bilaga 59_update'!$C$5:$E$210,3,FALSE)))</f>
        <v>#N/A</v>
      </c>
      <c r="P130" s="76" t="e">
        <f>IF(C130="-",IF(A130="-",IFERROR(VLOOKUP($D130,' REACH Bilaga 59_update'!$A$5:$F$210,MATCH(Sammanfattning!P$1,' REACH Bilaga 59_update'!$A$4:$F$4,0),FALSE),VLOOKUP($D130,'REACH Bilaga XIV_update'!$A$4:$H$110,MATCH(Sammanfattning!P$1,'REACH Bilaga XIV_update'!$A$4:$H$4,0),FALSE)),IFERROR(VLOOKUP($A130,' REACH Bilaga 59_update'!$D$5:$F$210,MATCH(Sammanfattning!P$1,' REACH Bilaga 59_update'!$D$4:$F$4,0),FALSE),VLOOKUP($A130,'REACH Bilaga XIV_update'!$D$4:$H$110,MATCH(Sammanfattning!P$1,'REACH Bilaga XIV_update'!$D$4:$H$4,0),FALSE))),IFERROR(VLOOKUP($C130,' REACH Bilaga 59_update'!$C$5:$F$210,MATCH(Sammanfattning!P$1,' REACH Bilaga 59_update'!$C$4:$F$4,0),FALSE),VLOOKUP($C130,'REACH Bilaga XIV_update'!$C$4:$H$110,MATCH(Sammanfattning!P$1,'REACH Bilaga XIV_update'!$C$4:$H$4,0),FALSE)))</f>
        <v>#N/A</v>
      </c>
      <c r="Q130" s="76" t="e">
        <f>IF($C130="-",IF($A130="-",IF(VLOOKUP($D130,'REACH Bilaga XIV_update'!$A$5:$I$110,9,FALSE)="",NA(),VLOOKUP($D130,'REACH Bilaga XIV_update'!$A$5:$I$110,9,FALSE)),IF(VLOOKUP($A130,'REACH Bilaga XIV_update'!$D$5:$I$110,6,FALSE)="",NA(),VLOOKUP($A130,'REACH Bilaga XIV_update'!$D$5:$I$110,6,FALSE))),IF(VLOOKUP($C130,'REACH Bilaga XIV_update'!$C$5:$I$110,7,FALSE)="",NA(),VLOOKUP($C130,'REACH Bilaga XIV_update'!$C$5:$I$110,7,FALSE)))</f>
        <v>#N/A</v>
      </c>
      <c r="R130" s="76" t="e">
        <f>IF($C130="-",IF($A130="-",IF(VLOOKUP($D130,CoRAP_update!$A$5:$O$376,15,FALSE)="",NA(),VLOOKUP($D130,CoRAP_update!$A$5:$O$376,15,FALSE)),IF(VLOOKUP($A130,CoRAP_update!$D$5:$O$376,12,FALSE)="",NA(),VLOOKUP($A130,CoRAP_update!$D$5:$O$376,12,FALSE))),IF(VLOOKUP($C130,CoRAP_update!$C$5:$O$376,13,FALSE)="",NA(),VLOOKUP($C130,CoRAP_update!$C$5:$O$376,13,FALSE)))</f>
        <v>#N/A</v>
      </c>
      <c r="S130" s="144" t="str">
        <f>IF($C130="-",IF($A130="-",VLOOKUP($D130,CoRAP_update!$A$5:$J$376,MATCH(Sammanfattning!S$1,CoRAP_update!$A$4:$J$4,0),FALSE),VLOOKUP($A130,CoRAP_update!$D$5:$J$376,MATCH(Sammanfattning!S$1,CoRAP_update!$D$4:$J$4,0),FALSE)),VLOOKUP($C130,CoRAP_update!$C$5:$J$376,MATCH(Sammanfattning!S$1,CoRAP_update!$C$4:$J$4,0),FALSE))</f>
        <v>Suspected PBT/vPvB#Wide dispersive use</v>
      </c>
      <c r="T130" s="76" t="e">
        <f>IF($A130="-",VLOOKUP($D130,EDC_update!$C$2:$F$450,4,FALSE),VLOOKUP($A130,EDC_update!$B$2:$F$450,5,FALSE))</f>
        <v>#N/A</v>
      </c>
      <c r="V130" s="78">
        <f>IF(IFERROR(SEARCH("PBT",P130),99)=99,IF(IFERROR(SEARCH("suspected PBT",S130),99)=99,IF(IFERROR(SEARCH("concluded to be PBT",K130),99)=99,IF(IFERROR(SEARCH("PBT",S130),99)=99,IF(IFERROR(SEARCH("PBT cand",L130),99)=99,IF(IFERROR(SEARCH("PBT",L130),99)=99,IF(IFERROR(SEARCH("persistent, bioackumulative and toxic properties",K130),99)=99,0,Scoring!$E$3),Scoring!$E$3),Scoring!$E$7),Scoring!$E$3),Scoring!$E$5),Scoring!$E$6),Scoring!$E$3)</f>
        <v>0.7</v>
      </c>
      <c r="W130" s="78">
        <f>IF(IFERROR(SEARCH("vPvB",P130),99)=99,IF(IFERROR(SEARCH("suspected pbt/vPvB",S130),99)=99,IF(IFERROR(SEARCH("vPvB",S130),99)=99,IF(IFERROR(SEARCH("concluded to be a vPvB",S130),99)=99,IF(IFERROR(SEARCH("identified as vPvB",K130),99)=99,IF(IFERROR(SEARCH("concluded to be a vPvB",K130),99)=99,IF(IFERROR(SEARCH("concluded to be both pbt and vPvB",S130),99)=99,IF(IFERROR(SEARCH("concluded to be both pbt and vPvB",K130),99)=99,0,Scoring!$E$5),Scoring!$E$5),Scoring!$E$5),Scoring!$E$5),Scoring!$E$5),Scoring!$E$4),Scoring!$E$6),Scoring!$E$4)</f>
        <v>0.7</v>
      </c>
      <c r="X130" s="78">
        <f>IF(IFERROR(SEARCH("H410",N130),99)=99,IF(IFERROR(SEARCH("H410",O130),99)=99,IF(IFERROR(SEARCH("H410",Q130),99)=99,IF(IFERROR(SEARCH("H410",M130),99)=99,IF(IFERROR(SEARCH("H410",R130),99)=99,IF(IFERROR(SEARCH("H411",N130),99)=99,IF(IFERROR(SEARCH("H411",O130),99)=99,IF(IFERROR(SEARCH("H411",Q130),99)=99,IF(IFERROR(SEARCH("H411",M130),99)=99,IF(IFERROR(SEARCH("H411",R130),99)=99,IF(IFERROR(SEARCH("H413",N130),99)=99,IF(IFERROR(SEARCH("H413",O130),99)=99,IF(IFERROR(SEARCH("H413",Q130),99)=99,IF(IFERROR(SEARCH("H413",M130),99)=99,IF(IFERROR(SEARCH("H413",R130),99)=99,IF(IFERROR(SEARCH("H412",N130),99)=99,IF(IFERROR(SEARCH("H412",O130),99)=99,IF(IFERROR(SEARCH("H412",Q130),99)=99,IF(IFERROR(SEARCH("H412",M130),99)=99,IF(IFERROR(SEARCH("H412",R130),99)=99,0,Scoring!$E$2),Scoring!$E$2),Scoring!$E$2),Scoring!$E$2),Scoring!$E$2),Scoring!$E$2),Scoring!$E$2),Scoring!$E$2),Scoring!$E$2),Scoring!$E$2),Scoring!$E$2),Scoring!$E$2),Scoring!$E$2),Scoring!$E$2),Scoring!$E$2),Scoring!$E$2),Scoring!$E$2),Scoring!$E$2),Scoring!$E$2),Scoring!$E$2)</f>
        <v>0</v>
      </c>
      <c r="Y130" s="78">
        <f>IF(IFERROR(SEARCH("CMR",K130),99)=99,IF(IFERROR(SEARCH("Suspected CMR",S130),99)=99,IF(IFERROR(SEARCH("CMR",S130),99)=99,0,Scoring!$E$8),Scoring!$E$9),Scoring!$E$8)</f>
        <v>0</v>
      </c>
      <c r="Z130" s="78">
        <f>IF(IFERROR(SEARCH("H350",N130),99)=99,IF(IFERROR(SEARCH("H350",O130),99)=99,IF(IFERROR(SEARCH("H350",Q130),99)=99,IF(IFERROR(SEARCH("H350",M130),99)=99,IF(IFERROR(SEARCH("H350",R130),99)=99,IF(IFERROR(SEARCH("H351",N130),99)=99,IF(IFERROR(SEARCH("H351",O130),99)=99,IF(IFERROR(SEARCH("H351",Q130),99)=99,IF(IFERROR(SEARCH("H351",M130),99)=99,IF(IFERROR(SEARCH("H351",R130),99)=99,IF(IFERROR(SEARCH("carcinogenic",P130),99)=99,IF(IFERROR(SEARCH("suspected carcinogenic",S130),99)=99,0,Scoring!$E$12),Scoring!$E$11),Scoring!$E$10),Scoring!$E$10),Scoring!$E$10),Scoring!$E$10),Scoring!$E$10),Scoring!$E$10),Scoring!$E$10),Scoring!$E$10),Scoring!$E$10),Scoring!$E$10)</f>
        <v>0</v>
      </c>
      <c r="AA130" s="78">
        <f>IF(IFERROR(SEARCH("H340",N130),99)=99,IF(IFERROR(SEARCH("H340",O130),99)=99,IF(IFERROR(SEARCH("H340",Q130),99)=99,IF(IFERROR(SEARCH("H340",M130),99)=99,IF(IFERROR(SEARCH("H340",R130),99)=99,IF(IFERROR(SEARCH("H341",N130),99)=99,IF(IFERROR(SEARCH("H341",O130),99)=99,IF(IFERROR(SEARCH("H341",Q130),99)=99,IF(IFERROR(SEARCH("H341",M130),99)=99,IF(IFERROR(SEARCH("H341",R130),99)=99,IF(IFERROR(SEARCH("mutagenic",P130),99)=99,IF(IFERROR(SEARCH("suspected mutagenic",S130),99)=99,0,Scoring!$E$15),Scoring!$E$14),Scoring!$E$13),Scoring!$E$13),Scoring!$E$13),Scoring!$E$13),Scoring!$E$13),Scoring!$E$13),Scoring!$E$13),Scoring!$E$13),Scoring!$E$13),Scoring!$E$13)</f>
        <v>0</v>
      </c>
      <c r="AB130" s="78">
        <f>IF(IFERROR(SEARCH("H360",N130),99)=99,IF(IFERROR(SEARCH("H360",O130),99)=99,IF(IFERROR(SEARCH("H360",Q130),99)=99,IF(IFERROR(SEARCH("H360",M130),99)=99,IF(IFERROR(SEARCH("H360",R130),99)=99,IF(IFERROR(SEARCH("H361",N130),99)=99,IF(IFERROR(SEARCH("H361",O130),99)=99,IF(IFERROR(SEARCH("H361",Q130),99)=99,IF(IFERROR(SEARCH("H361",M130),99)=99,IF(IFERROR(SEARCH("H361",R130),99)=99,IF(IFERROR(SEARCH("reproduction",P130),99)=99,IF(IFERROR(SEARCH("suspected reprotoxic",S130),99)=99,IF(IFERROR(SEARCH("reprotoxic",S130),99)=99,IF(IFERROR(SEARCH("reprotoxic",K130),99)=99,0,Scoring!$E$18),Scoring!$E$18),Scoring!$E$19),Scoring!$E$17),Scoring!$E$16),Scoring!$E$16),Scoring!$E$16),Scoring!$E$16),Scoring!$E$16),Scoring!$E$16),Scoring!$E$16),Scoring!$E$16),Scoring!$E$16),Scoring!$E$16)</f>
        <v>0</v>
      </c>
      <c r="AC130" s="78">
        <f>IF(IFERROR(SEARCH("57f",L130),99)=99,IF(IFERROR(SEARCH("57(f)",P130),99)=99,0,Scoring!$E$20),Scoring!$E$20)</f>
        <v>0</v>
      </c>
      <c r="AD130" s="78">
        <f>IF(IFERROR(SEARCH("CAT1",T130),99)=99,IF(IFERROR(SEARCH("CAT2",T130),99)=99,IF(IFERROR(SEARCH("CAT3",T130),99)=99,IF(IFERROR(SEARCH("concluded to be endocrine",K130),99)=99,IF(IFERROR(SEARCH("categorised as endocrine",K130),99)=99,IF(IFERROR(SEARCH("endocrine disrupting",P130),99)=99,IF(IFERROR(SEARCH("endocrine disrupting",K130),99)=99,IF(IFERROR(SEARCH("suspected endocrine",S130),99)=99,IF(IFERROR(SEARCH("potential endocrine",S130),99)=99,0,Scoring!$E$25),Scoring!$E$25),Scoring!$E$24),Scoring!$E$24),Scoring!$E$24),Scoring!$E$24),Scoring!$E$23),Scoring!$E$22),Scoring!$E$21)</f>
        <v>0</v>
      </c>
      <c r="AE130" s="78">
        <f>IF(IFERROR(SEARCH("suspected sensitiser",S130),99)=99,IF(IFERROR(SEARCH("sensitiser",S130),99)=99,IF(IFERROR(SEARCH("other hazard based concern",S130),99)=99,0,Scoring!$E$28),Scoring!$E$26),Scoring!$E$27)</f>
        <v>0</v>
      </c>
      <c r="AF130" s="78">
        <f>IF(IFERROR(M130,1)=1,IF(IFERROR(N130,1)=1,IF(IFERROR(O130,1)=1,IF(IFERROR(Q130,1)=1,IF(IFERROR(R130,1)=1,IF(IFERROR(T130,1)=1,IF(IFERROR(K130,1)=1,IF(IFERROR(P130,1)=1,IF(IFERROR(S130,1)=1,Scoring!$E$29,0),0),0),0),0),0),0),0),0)</f>
        <v>0</v>
      </c>
      <c r="AG130" s="78">
        <f t="shared" ref="AG130:AG193" si="20">V130+W130+X130+AD130+AE130+AF130+IF(Y130&gt;0,Y130,SUM(Z130:AB130))+AC130</f>
        <v>1.4</v>
      </c>
      <c r="AI130" s="93"/>
      <c r="AJ130" s="94"/>
      <c r="AK130" s="76"/>
      <c r="AL130" s="75"/>
      <c r="AN130" s="79"/>
      <c r="AO130" s="79"/>
      <c r="AP130" s="79"/>
      <c r="AQ130" s="79"/>
      <c r="AR130" s="79"/>
      <c r="AS130" s="78"/>
      <c r="AU130" s="79">
        <f>IF(IFERROR(F130,99)=99,IF(IFERROR(G130,99)=99,IF(IFERROR(H130,99)=99,IF(IFERROR(I130,99)=99,IF(IFERROR(E130,99)=99,IF(IFERROR(J130,99)=99,0,Scoring!$B$7),Scoring!$B$3),Scoring!$B$2),Scoring!$B$6),Scoring!$B$5),Scoring!$B$4)</f>
        <v>0.5</v>
      </c>
      <c r="AV130" s="78">
        <f t="shared" ref="AV130:AV193" si="21">AG130*AU130</f>
        <v>0.7</v>
      </c>
      <c r="AW130" s="78"/>
      <c r="AX130" s="66"/>
      <c r="AY130" s="78"/>
      <c r="AZ130" s="76"/>
      <c r="BA130" s="76"/>
      <c r="BB130" s="76"/>
    </row>
    <row r="131" spans="1:54" x14ac:dyDescent="0.25">
      <c r="A131" s="77" t="s">
        <v>4357</v>
      </c>
      <c r="B131" s="76" t="str">
        <f>C131</f>
        <v>202-046-9</v>
      </c>
      <c r="C131" s="77" t="s">
        <v>4356</v>
      </c>
      <c r="D131" s="77" t="s">
        <v>4355</v>
      </c>
      <c r="E131" s="76" t="e">
        <f>IF(C131="-",IF(A131="-",VLOOKUP(D131,'sin-list 180320_update'!$C$2:$C$835,1,FALSE),VLOOKUP(A131,'sin-list 180320_update'!$A$2:$A$835,1,FALSE)),VLOOKUP(C131,'sin-list 180320_update'!$B$2:$B$835,1,FALSE))</f>
        <v>#N/A</v>
      </c>
      <c r="F131" s="76" t="e">
        <f>IF($C131="-",IF($A131="-",VLOOKUP($D131,'REACH Bilaga XVII_update'!$A$5:$A$131,1,FALSE),VLOOKUP($A131,'REACH Bilaga XVII_update'!$C$5:$C$131,1,FALSE)),VLOOKUP($C131,'REACH Bilaga XVII_update'!$B$5:$B$131,1,FALSE))</f>
        <v>#N/A</v>
      </c>
      <c r="G131" s="76" t="e">
        <f>IF($C131="-",IF($A131="-",VLOOKUP($D131,' REACH Bilaga 59_update'!$A$5:$A$210,1,FALSE),VLOOKUP($A131,' REACH Bilaga 59_update'!$D$5:$D$210,1,FALSE)),VLOOKUP($C131,' REACH Bilaga 59_update'!$C$5:$C$210,1,FALSE))</f>
        <v>#N/A</v>
      </c>
      <c r="H131" s="76" t="e">
        <f>IF($C131="-",IF($A131="-",VLOOKUP($D131,'REACH Bilaga XIV_update'!$A$5:$A$110,1,FALSE),VLOOKUP($A131,'REACH Bilaga XIV_update'!$D$5:$D$110,1,FALSE)),VLOOKUP($C131,'REACH Bilaga XIV_update'!$C$5:$C$110,1,FALSE))</f>
        <v>#N/A</v>
      </c>
      <c r="I131" s="76" t="str">
        <f>IF($C131="-",IF($A131="-",VLOOKUP($D131,CoRAP_update!$A$5:$A$376,1,FALSE),VLOOKUP($A131,CoRAP_update!$D$5:$D$376,1,FALSE)),VLOOKUP($C131,CoRAP_update!$C$5:$C$376,1,FALSE))</f>
        <v>202-046-9</v>
      </c>
      <c r="J131" s="76" t="e">
        <f>IF($C131="-",IF($A131="-",VLOOKUP($D131,EDC_update!$C$2:$C$450,1,FALSE),VLOOKUP($A131,EDC_update!$B$2:$B$450,1,FALSE)),VLOOKUP($C131,EDC_update!$L$2:$L$450,1,FALSE))</f>
        <v>#N/A</v>
      </c>
      <c r="K131" s="76" t="e">
        <f>IF($C131="-",IF($A131="-",IF(VLOOKUP($D131,'sin-list 180320_update'!$C$2:$S$835,3,FALSE)="",NA(),VLOOKUP($D131,'sin-list 180320_update'!$C$2:$S$835,3,FALSE)),IF(VLOOKUP($A131,'sin-list 180320_update'!$A$2:$S$835,5,FALSE)="",NA(),VLOOKUP($A131,'sin-list 180320_update'!$A$2:$S$835,5,FALSE))),IF(VLOOKUP($C131,'sin-list 180320_update'!$B$2:$S$835,4,FALSE)="",NA(),VLOOKUP($C131,'sin-list 180320_update'!$B$2:$S$835,4,FALSE)))</f>
        <v>#N/A</v>
      </c>
      <c r="L131" s="76" t="e">
        <f>IF($C131="-",IF($A131="-",VLOOKUP($D131,'sin-list 180320_update'!$C$2:$S$835,6,FALSE),VLOOKUP($A131,'sin-list 180320_update'!$A$2:$S$835,8,FALSE)),VLOOKUP($C131,'sin-list 180320_update'!$B$2:$S$835,7,FALSE))</f>
        <v>#N/A</v>
      </c>
      <c r="M131" s="76" t="e">
        <f>IF($C131="-",IF($A131="-",IF(VLOOKUP($D131,'sin-list 180320_update'!$C$2:$S$835,8,FALSE)="",NA(),VLOOKUP($D131,'sin-list 180320_update'!$C$2:$S$835,8,FALSE)),IF(VLOOKUP($A131,'sin-list 180320_update'!$A$2:$S$835,10,FALSE)="",NA(),VLOOKUP($A131,'sin-list 180320_update'!$A$2:$S$835,10,FALSE))),IF(VLOOKUP($C131,'sin-list 180320_update'!$B$2:$S$835,9,FALSE)="",NA(),VLOOKUP($C131,'sin-list 180320_update'!$B$2:$S$835,9,FALSE)))</f>
        <v>#N/A</v>
      </c>
      <c r="N131" s="76" t="e">
        <f>IF($C131="-",IF($A131="-",IF(VLOOKUP($D131,'REACH Bilaga XVII_update'!$A$5:$E$131,4,FALSE)="",NA(),VLOOKUP($D131,'REACH Bilaga XVII_update'!$A$5:$E$131,4,FALSE)),IF(VLOOKUP($A131,'REACH Bilaga XVII_update'!$C$5:$D$131,2,FALSE)="",NA(),VLOOKUP($A131,'REACH Bilaga XVII_update'!$C$5:$D$131,2,FALSE))),IF(VLOOKUP($C131,'REACH Bilaga XVII_update'!$B$5:$D$131,3,FALSE)="",NA(),VLOOKUP($C131,'REACH Bilaga XVII_update'!$B$5:$D$131,3,FALSE)))</f>
        <v>#N/A</v>
      </c>
      <c r="O131" s="76" t="e">
        <f>IF($C131="-",IF($A131="-",IF(VLOOKUP($D131,' REACH Bilaga 59_update'!$A$5:$E$210,5,FALSE)="",NA(),VLOOKUP($D131,' REACH Bilaga 59_update'!$A$5:$E$210,5,FALSE)),IF(VLOOKUP($A131,' REACH Bilaga 59_update'!$D$5:$E$210,2,FALSE)="",NA(),VLOOKUP($A131,' REACH Bilaga 59_update'!$D$5:$E$210,2,FALSE))),IF(VLOOKUP($C131,' REACH Bilaga 59_update'!$C$5:$E$210,3,FALSE)="",NA(),VLOOKUP($C131,' REACH Bilaga 59_update'!$C$5:$E$210,3,FALSE)))</f>
        <v>#N/A</v>
      </c>
      <c r="P131" s="76" t="e">
        <f>IF(C131="-",IF(A131="-",IFERROR(VLOOKUP($D131,' REACH Bilaga 59_update'!$A$5:$F$210,MATCH(Sammanfattning!P$1,' REACH Bilaga 59_update'!$A$4:$F$4,0),FALSE),VLOOKUP($D131,'REACH Bilaga XIV_update'!$A$4:$H$110,MATCH(Sammanfattning!P$1,'REACH Bilaga XIV_update'!$A$4:$H$4,0),FALSE)),IFERROR(VLOOKUP($A131,' REACH Bilaga 59_update'!$D$5:$F$210,MATCH(Sammanfattning!P$1,' REACH Bilaga 59_update'!$D$4:$F$4,0),FALSE),VLOOKUP($A131,'REACH Bilaga XIV_update'!$D$4:$H$110,MATCH(Sammanfattning!P$1,'REACH Bilaga XIV_update'!$D$4:$H$4,0),FALSE))),IFERROR(VLOOKUP($C131,' REACH Bilaga 59_update'!$C$5:$F$210,MATCH(Sammanfattning!P$1,' REACH Bilaga 59_update'!$C$4:$F$4,0),FALSE),VLOOKUP($C131,'REACH Bilaga XIV_update'!$C$4:$H$110,MATCH(Sammanfattning!P$1,'REACH Bilaga XIV_update'!$C$4:$H$4,0),FALSE)))</f>
        <v>#N/A</v>
      </c>
      <c r="Q131" s="76" t="e">
        <f>IF($C131="-",IF($A131="-",IF(VLOOKUP($D131,'REACH Bilaga XIV_update'!$A$5:$I$110,9,FALSE)="",NA(),VLOOKUP($D131,'REACH Bilaga XIV_update'!$A$5:$I$110,9,FALSE)),IF(VLOOKUP($A131,'REACH Bilaga XIV_update'!$D$5:$I$110,6,FALSE)="",NA(),VLOOKUP($A131,'REACH Bilaga XIV_update'!$D$5:$I$110,6,FALSE))),IF(VLOOKUP($C131,'REACH Bilaga XIV_update'!$C$5:$I$110,7,FALSE)="",NA(),VLOOKUP($C131,'REACH Bilaga XIV_update'!$C$5:$I$110,7,FALSE)))</f>
        <v>#N/A</v>
      </c>
      <c r="R131" s="76" t="e">
        <f>IF($C131="-",IF($A131="-",IF(VLOOKUP($D131,CoRAP_update!$A$5:$O$376,15,FALSE)="",NA(),VLOOKUP($D131,CoRAP_update!$A$5:$O$376,15,FALSE)),IF(VLOOKUP($A131,CoRAP_update!$D$5:$O$376,12,FALSE)="",NA(),VLOOKUP($A131,CoRAP_update!$D$5:$O$376,12,FALSE))),IF(VLOOKUP($C131,CoRAP_update!$C$5:$O$376,13,FALSE)="",NA(),VLOOKUP($C131,CoRAP_update!$C$5:$O$376,13,FALSE)))</f>
        <v>#N/A</v>
      </c>
      <c r="S131" s="144" t="str">
        <f>IF($C131="-",IF($A131="-",VLOOKUP($D131,CoRAP_update!$A$5:$J$376,MATCH(Sammanfattning!S$1,CoRAP_update!$A$4:$J$4,0),FALSE),VLOOKUP($A131,CoRAP_update!$D$5:$J$376,MATCH(Sammanfattning!S$1,CoRAP_update!$D$4:$J$4,0),FALSE)),VLOOKUP($C131,CoRAP_update!$C$5:$J$376,MATCH(Sammanfattning!S$1,CoRAP_update!$C$4:$J$4,0),FALSE))</f>
        <v>Suspected PBT/vPvB#High (aggregated) tonnage</v>
      </c>
      <c r="T131" s="76" t="e">
        <f>IF($A131="-",VLOOKUP($D131,EDC_update!$C$2:$F$450,4,FALSE),VLOOKUP($A131,EDC_update!$B$2:$F$450,5,FALSE))</f>
        <v>#N/A</v>
      </c>
      <c r="V131" s="78">
        <f>IF(IFERROR(SEARCH("PBT",P131),99)=99,IF(IFERROR(SEARCH("suspected PBT",S131),99)=99,IF(IFERROR(SEARCH("concluded to be PBT",K131),99)=99,IF(IFERROR(SEARCH("PBT",S131),99)=99,IF(IFERROR(SEARCH("PBT cand",L131),99)=99,IF(IFERROR(SEARCH("PBT",L131),99)=99,IF(IFERROR(SEARCH("persistent, bioackumulative and toxic properties",K131),99)=99,0,Scoring!$E$3),Scoring!$E$3),Scoring!$E$7),Scoring!$E$3),Scoring!$E$5),Scoring!$E$6),Scoring!$E$3)</f>
        <v>0.7</v>
      </c>
      <c r="W131" s="78">
        <f>IF(IFERROR(SEARCH("vPvB",P131),99)=99,IF(IFERROR(SEARCH("suspected pbt/vPvB",S131),99)=99,IF(IFERROR(SEARCH("vPvB",S131),99)=99,IF(IFERROR(SEARCH("concluded to be a vPvB",S131),99)=99,IF(IFERROR(SEARCH("identified as vPvB",K131),99)=99,IF(IFERROR(SEARCH("concluded to be a vPvB",K131),99)=99,IF(IFERROR(SEARCH("concluded to be both pbt and vPvB",S131),99)=99,IF(IFERROR(SEARCH("concluded to be both pbt and vPvB",K131),99)=99,0,Scoring!$E$5),Scoring!$E$5),Scoring!$E$5),Scoring!$E$5),Scoring!$E$5),Scoring!$E$4),Scoring!$E$6),Scoring!$E$4)</f>
        <v>0.7</v>
      </c>
      <c r="X131" s="78">
        <f>IF(IFERROR(SEARCH("H410",N131),99)=99,IF(IFERROR(SEARCH("H410",O131),99)=99,IF(IFERROR(SEARCH("H410",Q131),99)=99,IF(IFERROR(SEARCH("H410",M131),99)=99,IF(IFERROR(SEARCH("H410",R131),99)=99,IF(IFERROR(SEARCH("H411",N131),99)=99,IF(IFERROR(SEARCH("H411",O131),99)=99,IF(IFERROR(SEARCH("H411",Q131),99)=99,IF(IFERROR(SEARCH("H411",M131),99)=99,IF(IFERROR(SEARCH("H411",R131),99)=99,IF(IFERROR(SEARCH("H413",N131),99)=99,IF(IFERROR(SEARCH("H413",O131),99)=99,IF(IFERROR(SEARCH("H413",Q131),99)=99,IF(IFERROR(SEARCH("H413",M131),99)=99,IF(IFERROR(SEARCH("H413",R131),99)=99,IF(IFERROR(SEARCH("H412",N131),99)=99,IF(IFERROR(SEARCH("H412",O131),99)=99,IF(IFERROR(SEARCH("H412",Q131),99)=99,IF(IFERROR(SEARCH("H412",M131),99)=99,IF(IFERROR(SEARCH("H412",R131),99)=99,0,Scoring!$E$2),Scoring!$E$2),Scoring!$E$2),Scoring!$E$2),Scoring!$E$2),Scoring!$E$2),Scoring!$E$2),Scoring!$E$2),Scoring!$E$2),Scoring!$E$2),Scoring!$E$2),Scoring!$E$2),Scoring!$E$2),Scoring!$E$2),Scoring!$E$2),Scoring!$E$2),Scoring!$E$2),Scoring!$E$2),Scoring!$E$2),Scoring!$E$2)</f>
        <v>0</v>
      </c>
      <c r="Y131" s="78">
        <f>IF(IFERROR(SEARCH("CMR",K131),99)=99,IF(IFERROR(SEARCH("Suspected CMR",S131),99)=99,IF(IFERROR(SEARCH("CMR",S131),99)=99,0,Scoring!$E$8),Scoring!$E$9),Scoring!$E$8)</f>
        <v>0</v>
      </c>
      <c r="Z131" s="78">
        <f>IF(IFERROR(SEARCH("H350",N131),99)=99,IF(IFERROR(SEARCH("H350",O131),99)=99,IF(IFERROR(SEARCH("H350",Q131),99)=99,IF(IFERROR(SEARCH("H350",M131),99)=99,IF(IFERROR(SEARCH("H350",R131),99)=99,IF(IFERROR(SEARCH("H351",N131),99)=99,IF(IFERROR(SEARCH("H351",O131),99)=99,IF(IFERROR(SEARCH("H351",Q131),99)=99,IF(IFERROR(SEARCH("H351",M131),99)=99,IF(IFERROR(SEARCH("H351",R131),99)=99,IF(IFERROR(SEARCH("carcinogenic",P131),99)=99,IF(IFERROR(SEARCH("suspected carcinogenic",S131),99)=99,0,Scoring!$E$12),Scoring!$E$11),Scoring!$E$10),Scoring!$E$10),Scoring!$E$10),Scoring!$E$10),Scoring!$E$10),Scoring!$E$10),Scoring!$E$10),Scoring!$E$10),Scoring!$E$10),Scoring!$E$10)</f>
        <v>0</v>
      </c>
      <c r="AA131" s="78">
        <f>IF(IFERROR(SEARCH("H340",N131),99)=99,IF(IFERROR(SEARCH("H340",O131),99)=99,IF(IFERROR(SEARCH("H340",Q131),99)=99,IF(IFERROR(SEARCH("H340",M131),99)=99,IF(IFERROR(SEARCH("H340",R131),99)=99,IF(IFERROR(SEARCH("H341",N131),99)=99,IF(IFERROR(SEARCH("H341",O131),99)=99,IF(IFERROR(SEARCH("H341",Q131),99)=99,IF(IFERROR(SEARCH("H341",M131),99)=99,IF(IFERROR(SEARCH("H341",R131),99)=99,IF(IFERROR(SEARCH("mutagenic",P131),99)=99,IF(IFERROR(SEARCH("suspected mutagenic",S131),99)=99,0,Scoring!$E$15),Scoring!$E$14),Scoring!$E$13),Scoring!$E$13),Scoring!$E$13),Scoring!$E$13),Scoring!$E$13),Scoring!$E$13),Scoring!$E$13),Scoring!$E$13),Scoring!$E$13),Scoring!$E$13)</f>
        <v>0</v>
      </c>
      <c r="AB131" s="78">
        <f>IF(IFERROR(SEARCH("H360",N131),99)=99,IF(IFERROR(SEARCH("H360",O131),99)=99,IF(IFERROR(SEARCH("H360",Q131),99)=99,IF(IFERROR(SEARCH("H360",M131),99)=99,IF(IFERROR(SEARCH("H360",R131),99)=99,IF(IFERROR(SEARCH("H361",N131),99)=99,IF(IFERROR(SEARCH("H361",O131),99)=99,IF(IFERROR(SEARCH("H361",Q131),99)=99,IF(IFERROR(SEARCH("H361",M131),99)=99,IF(IFERROR(SEARCH("H361",R131),99)=99,IF(IFERROR(SEARCH("reproduction",P131),99)=99,IF(IFERROR(SEARCH("suspected reprotoxic",S131),99)=99,IF(IFERROR(SEARCH("reprotoxic",S131),99)=99,IF(IFERROR(SEARCH("reprotoxic",K131),99)=99,0,Scoring!$E$18),Scoring!$E$18),Scoring!$E$19),Scoring!$E$17),Scoring!$E$16),Scoring!$E$16),Scoring!$E$16),Scoring!$E$16),Scoring!$E$16),Scoring!$E$16),Scoring!$E$16),Scoring!$E$16),Scoring!$E$16),Scoring!$E$16)</f>
        <v>0</v>
      </c>
      <c r="AC131" s="78">
        <f>IF(IFERROR(SEARCH("57f",L131),99)=99,IF(IFERROR(SEARCH("57(f)",P131),99)=99,0,Scoring!$E$20),Scoring!$E$20)</f>
        <v>0</v>
      </c>
      <c r="AD131" s="78">
        <f>IF(IFERROR(SEARCH("CAT1",T131),99)=99,IF(IFERROR(SEARCH("CAT2",T131),99)=99,IF(IFERROR(SEARCH("CAT3",T131),99)=99,IF(IFERROR(SEARCH("concluded to be endocrine",K131),99)=99,IF(IFERROR(SEARCH("categorised as endocrine",K131),99)=99,IF(IFERROR(SEARCH("endocrine disrupting",P131),99)=99,IF(IFERROR(SEARCH("endocrine disrupting",K131),99)=99,IF(IFERROR(SEARCH("suspected endocrine",S131),99)=99,IF(IFERROR(SEARCH("potential endocrine",S131),99)=99,0,Scoring!$E$25),Scoring!$E$25),Scoring!$E$24),Scoring!$E$24),Scoring!$E$24),Scoring!$E$24),Scoring!$E$23),Scoring!$E$22),Scoring!$E$21)</f>
        <v>0</v>
      </c>
      <c r="AE131" s="78">
        <f>IF(IFERROR(SEARCH("suspected sensitiser",S131),99)=99,IF(IFERROR(SEARCH("sensitiser",S131),99)=99,IF(IFERROR(SEARCH("other hazard based concern",S131),99)=99,0,Scoring!$E$28),Scoring!$E$26),Scoring!$E$27)</f>
        <v>0</v>
      </c>
      <c r="AF131" s="78">
        <f>IF(IFERROR(M131,1)=1,IF(IFERROR(N131,1)=1,IF(IFERROR(O131,1)=1,IF(IFERROR(Q131,1)=1,IF(IFERROR(R131,1)=1,IF(IFERROR(T131,1)=1,IF(IFERROR(K131,1)=1,IF(IFERROR(P131,1)=1,IF(IFERROR(S131,1)=1,Scoring!$E$29,0),0),0),0),0),0),0),0),0)</f>
        <v>0</v>
      </c>
      <c r="AG131" s="78">
        <f t="shared" si="20"/>
        <v>1.4</v>
      </c>
      <c r="AI131" s="93"/>
      <c r="AJ131" s="94"/>
      <c r="AK131" s="76"/>
      <c r="AL131" s="75"/>
      <c r="AN131" s="79"/>
      <c r="AO131" s="79"/>
      <c r="AP131" s="79"/>
      <c r="AQ131" s="79"/>
      <c r="AR131" s="79"/>
      <c r="AS131" s="78"/>
      <c r="AU131" s="79">
        <f>IF(IFERROR(F131,99)=99,IF(IFERROR(G131,99)=99,IF(IFERROR(H131,99)=99,IF(IFERROR(I131,99)=99,IF(IFERROR(E131,99)=99,IF(IFERROR(J131,99)=99,0,Scoring!$B$7),Scoring!$B$3),Scoring!$B$2),Scoring!$B$6),Scoring!$B$5),Scoring!$B$4)</f>
        <v>0.5</v>
      </c>
      <c r="AV131" s="78">
        <f t="shared" si="21"/>
        <v>0.7</v>
      </c>
      <c r="AW131" s="78"/>
      <c r="AX131" s="66"/>
      <c r="AY131" s="78"/>
      <c r="AZ131" s="76"/>
      <c r="BA131" s="76"/>
      <c r="BB131" s="76"/>
    </row>
    <row r="132" spans="1:54" x14ac:dyDescent="0.25">
      <c r="A132" s="86" t="s">
        <v>6039</v>
      </c>
      <c r="B132" s="87" t="s">
        <v>30</v>
      </c>
      <c r="C132" s="87" t="s">
        <v>6040</v>
      </c>
      <c r="D132" s="86" t="s">
        <v>30</v>
      </c>
      <c r="E132" s="76" t="e">
        <f>IF(C132="-",IF(A132="-",VLOOKUP(D132,'sin-list 180320_update'!$C$2:$C$835,1,FALSE),VLOOKUP(A132,'sin-list 180320_update'!$A$2:$A$835,1,FALSE)),VLOOKUP(C132,'sin-list 180320_update'!$B$2:$B$835,1,FALSE))</f>
        <v>#N/A</v>
      </c>
      <c r="F132" s="76" t="e">
        <f>IF($C132="-",IF($A132="-",VLOOKUP($D132,'REACH Bilaga XVII_update'!$A$5:$A$131,1,FALSE),VLOOKUP($A132,'REACH Bilaga XVII_update'!$C$5:$C$131,1,FALSE)),VLOOKUP($C132,'REACH Bilaga XVII_update'!$B$5:$B$131,1,FALSE))</f>
        <v>#N/A</v>
      </c>
      <c r="G132" s="76" t="e">
        <f>IF($C132="-",IF($A132="-",VLOOKUP($D132,' REACH Bilaga 59_update'!$A$5:$A$210,1,FALSE),VLOOKUP($A132,' REACH Bilaga 59_update'!$D$5:$D$210,1,FALSE)),VLOOKUP($C132,' REACH Bilaga 59_update'!$C$5:$C$210,1,FALSE))</f>
        <v>#N/A</v>
      </c>
      <c r="H132" s="76" t="e">
        <f>IF($C132="-",IF($A132="-",VLOOKUP($D132,'REACH Bilaga XIV_update'!$A$5:$A$110,1,FALSE),VLOOKUP($A132,'REACH Bilaga XIV_update'!$D$5:$D$110,1,FALSE)),VLOOKUP($C132,'REACH Bilaga XIV_update'!$C$5:$C$110,1,FALSE))</f>
        <v>#N/A</v>
      </c>
      <c r="I132" s="76" t="str">
        <f>IF($C132="-",IF($A132="-",VLOOKUP($D132,CoRAP_update!$A$5:$A$376,1,FALSE),VLOOKUP($A132,CoRAP_update!$D$5:$D$376,1,FALSE)),VLOOKUP($C132,CoRAP_update!$C$5:$C$376,1,FALSE))</f>
        <v>203-372-4</v>
      </c>
      <c r="J132" s="76" t="e">
        <f>IF($C132="-",IF($A132="-",VLOOKUP($D132,EDC_update!$C$2:$C$450,1,FALSE),VLOOKUP($A132,EDC_update!$B$2:$B$450,1,FALSE)),VLOOKUP($C132,EDC_update!$L$2:$L$450,1,FALSE))</f>
        <v>#N/A</v>
      </c>
      <c r="K132" s="76" t="e">
        <f>IF($C132="-",IF($A132="-",IF(VLOOKUP($D132,'sin-list 180320_update'!$C$2:$S$835,3,FALSE)="",NA(),VLOOKUP($D132,'sin-list 180320_update'!$C$2:$S$835,3,FALSE)),IF(VLOOKUP($A132,'sin-list 180320_update'!$A$2:$S$835,5,FALSE)="",NA(),VLOOKUP($A132,'sin-list 180320_update'!$A$2:$S$835,5,FALSE))),IF(VLOOKUP($C132,'sin-list 180320_update'!$B$2:$S$835,4,FALSE)="",NA(),VLOOKUP($C132,'sin-list 180320_update'!$B$2:$S$835,4,FALSE)))</f>
        <v>#N/A</v>
      </c>
      <c r="L132" s="76" t="e">
        <f>IF($C132="-",IF($A132="-",VLOOKUP($D132,'sin-list 180320_update'!$C$2:$S$835,6,FALSE),VLOOKUP($A132,'sin-list 180320_update'!$A$2:$S$835,8,FALSE)),VLOOKUP($C132,'sin-list 180320_update'!$B$2:$S$835,7,FALSE))</f>
        <v>#N/A</v>
      </c>
      <c r="M132" s="76" t="e">
        <f>IF($C132="-",IF($A132="-",IF(VLOOKUP($D132,'sin-list 180320_update'!$C$2:$S$835,8,FALSE)="",NA(),VLOOKUP($D132,'sin-list 180320_update'!$C$2:$S$835,8,FALSE)),IF(VLOOKUP($A132,'sin-list 180320_update'!$A$2:$S$835,10,FALSE)="",NA(),VLOOKUP($A132,'sin-list 180320_update'!$A$2:$S$835,10,FALSE))),IF(VLOOKUP($C132,'sin-list 180320_update'!$B$2:$S$835,9,FALSE)="",NA(),VLOOKUP($C132,'sin-list 180320_update'!$B$2:$S$835,9,FALSE)))</f>
        <v>#N/A</v>
      </c>
      <c r="N132" s="76" t="e">
        <f>IF($C132="-",IF($A132="-",IF(VLOOKUP($D132,'REACH Bilaga XVII_update'!$A$5:$E$131,4,FALSE)="",NA(),VLOOKUP($D132,'REACH Bilaga XVII_update'!$A$5:$E$131,4,FALSE)),IF(VLOOKUP($A132,'REACH Bilaga XVII_update'!$C$5:$D$131,2,FALSE)="",NA(),VLOOKUP($A132,'REACH Bilaga XVII_update'!$C$5:$D$131,2,FALSE))),IF(VLOOKUP($C132,'REACH Bilaga XVII_update'!$B$5:$D$131,3,FALSE)="",NA(),VLOOKUP($C132,'REACH Bilaga XVII_update'!$B$5:$D$131,3,FALSE)))</f>
        <v>#N/A</v>
      </c>
      <c r="O132" s="76" t="e">
        <f>IF($C132="-",IF($A132="-",IF(VLOOKUP($D132,' REACH Bilaga 59_update'!$A$5:$E$210,5,FALSE)="",NA(),VLOOKUP($D132,' REACH Bilaga 59_update'!$A$5:$E$210,5,FALSE)),IF(VLOOKUP($A132,' REACH Bilaga 59_update'!$D$5:$E$210,2,FALSE)="",NA(),VLOOKUP($A132,' REACH Bilaga 59_update'!$D$5:$E$210,2,FALSE))),IF(VLOOKUP($C132,' REACH Bilaga 59_update'!$C$5:$E$210,3,FALSE)="",NA(),VLOOKUP($C132,' REACH Bilaga 59_update'!$C$5:$E$210,3,FALSE)))</f>
        <v>#N/A</v>
      </c>
      <c r="P132" s="76" t="e">
        <f>IF(C132="-",IF(A132="-",IFERROR(VLOOKUP($D132,' REACH Bilaga 59_update'!$A$5:$F$210,MATCH(Sammanfattning!P$1,' REACH Bilaga 59_update'!$A$4:$F$4,0),FALSE),VLOOKUP($D132,'REACH Bilaga XIV_update'!$A$4:$H$110,MATCH(Sammanfattning!P$1,'REACH Bilaga XIV_update'!$A$4:$H$4,0),FALSE)),IFERROR(VLOOKUP($A132,' REACH Bilaga 59_update'!$D$5:$F$210,MATCH(Sammanfattning!P$1,' REACH Bilaga 59_update'!$D$4:$F$4,0),FALSE),VLOOKUP($A132,'REACH Bilaga XIV_update'!$D$4:$H$110,MATCH(Sammanfattning!P$1,'REACH Bilaga XIV_update'!$D$4:$H$4,0),FALSE))),IFERROR(VLOOKUP($C132,' REACH Bilaga 59_update'!$C$5:$F$210,MATCH(Sammanfattning!P$1,' REACH Bilaga 59_update'!$C$4:$F$4,0),FALSE),VLOOKUP($C132,'REACH Bilaga XIV_update'!$C$4:$H$110,MATCH(Sammanfattning!P$1,'REACH Bilaga XIV_update'!$C$4:$H$4,0),FALSE)))</f>
        <v>#N/A</v>
      </c>
      <c r="Q132" s="76" t="e">
        <f>IF($C132="-",IF($A132="-",IF(VLOOKUP($D132,'REACH Bilaga XIV_update'!$A$5:$I$110,9,FALSE)="",NA(),VLOOKUP($D132,'REACH Bilaga XIV_update'!$A$5:$I$110,9,FALSE)),IF(VLOOKUP($A132,'REACH Bilaga XIV_update'!$D$5:$I$110,6,FALSE)="",NA(),VLOOKUP($A132,'REACH Bilaga XIV_update'!$D$5:$I$110,6,FALSE))),IF(VLOOKUP($C132,'REACH Bilaga XIV_update'!$C$5:$I$110,7,FALSE)="",NA(),VLOOKUP($C132,'REACH Bilaga XIV_update'!$C$5:$I$110,7,FALSE)))</f>
        <v>#N/A</v>
      </c>
      <c r="R132" s="76" t="e">
        <f>IF($C132="-",IF($A132="-",IF(VLOOKUP($D132,CoRAP_update!$A$5:$O$376,15,FALSE)="",NA(),VLOOKUP($D132,CoRAP_update!$A$5:$O$376,15,FALSE)),IF(VLOOKUP($A132,CoRAP_update!$D$5:$O$376,12,FALSE)="",NA(),VLOOKUP($A132,CoRAP_update!$D$5:$O$376,12,FALSE))),IF(VLOOKUP($C132,CoRAP_update!$C$5:$O$376,13,FALSE)="",NA(),VLOOKUP($C132,CoRAP_update!$C$5:$O$376,13,FALSE)))</f>
        <v>#N/A</v>
      </c>
      <c r="S132" s="144" t="str">
        <f>IF($C132="-",IF($A132="-",VLOOKUP($D132,CoRAP_update!$A$5:$J$376,MATCH(Sammanfattning!S$1,CoRAP_update!$A$4:$J$4,0),FALSE),VLOOKUP($A132,CoRAP_update!$D$5:$J$376,MATCH(Sammanfattning!S$1,CoRAP_update!$D$4:$J$4,0),FALSE)),VLOOKUP($C132,CoRAP_update!$C$5:$J$376,MATCH(Sammanfattning!S$1,CoRAP_update!$C$4:$J$4,0),FALSE))</f>
        <v>Suspected PBT/vPvB#Exposure of environment</v>
      </c>
      <c r="T132" s="76" t="e">
        <f>IF($A132="-",VLOOKUP($D132,EDC_update!$C$2:$F$450,4,FALSE),VLOOKUP($A132,EDC_update!$B$2:$F$450,5,FALSE))</f>
        <v>#N/A</v>
      </c>
      <c r="V132" s="78">
        <f>IF(IFERROR(SEARCH("PBT",P132),99)=99,IF(IFERROR(SEARCH("suspected PBT",S132),99)=99,IF(IFERROR(SEARCH("concluded to be PBT",K132),99)=99,IF(IFERROR(SEARCH("PBT",S132),99)=99,IF(IFERROR(SEARCH("PBT cand",L132),99)=99,IF(IFERROR(SEARCH("PBT",L132),99)=99,IF(IFERROR(SEARCH("persistent, bioackumulative and toxic properties",K132),99)=99,0,Scoring!$E$3),Scoring!$E$3),Scoring!$E$7),Scoring!$E$3),Scoring!$E$5),Scoring!$E$6),Scoring!$E$3)</f>
        <v>0.7</v>
      </c>
      <c r="W132" s="78">
        <f>IF(IFERROR(SEARCH("vPvB",P132),99)=99,IF(IFERROR(SEARCH("suspected pbt/vPvB",S132),99)=99,IF(IFERROR(SEARCH("vPvB",S132),99)=99,IF(IFERROR(SEARCH("concluded to be a vPvB",S132),99)=99,IF(IFERROR(SEARCH("identified as vPvB",K132),99)=99,IF(IFERROR(SEARCH("concluded to be a vPvB",K132),99)=99,IF(IFERROR(SEARCH("concluded to be both pbt and vPvB",S132),99)=99,IF(IFERROR(SEARCH("concluded to be both pbt and vPvB",K132),99)=99,0,Scoring!$E$5),Scoring!$E$5),Scoring!$E$5),Scoring!$E$5),Scoring!$E$5),Scoring!$E$4),Scoring!$E$6),Scoring!$E$4)</f>
        <v>0.7</v>
      </c>
      <c r="X132" s="78">
        <f>IF(IFERROR(SEARCH("H410",N132),99)=99,IF(IFERROR(SEARCH("H410",O132),99)=99,IF(IFERROR(SEARCH("H410",Q132),99)=99,IF(IFERROR(SEARCH("H410",M132),99)=99,IF(IFERROR(SEARCH("H410",R132),99)=99,IF(IFERROR(SEARCH("H411",N132),99)=99,IF(IFERROR(SEARCH("H411",O132),99)=99,IF(IFERROR(SEARCH("H411",Q132),99)=99,IF(IFERROR(SEARCH("H411",M132),99)=99,IF(IFERROR(SEARCH("H411",R132),99)=99,IF(IFERROR(SEARCH("H413",N132),99)=99,IF(IFERROR(SEARCH("H413",O132),99)=99,IF(IFERROR(SEARCH("H413",Q132),99)=99,IF(IFERROR(SEARCH("H413",M132),99)=99,IF(IFERROR(SEARCH("H413",R132),99)=99,IF(IFERROR(SEARCH("H412",N132),99)=99,IF(IFERROR(SEARCH("H412",O132),99)=99,IF(IFERROR(SEARCH("H412",Q132),99)=99,IF(IFERROR(SEARCH("H412",M132),99)=99,IF(IFERROR(SEARCH("H412",R132),99)=99,0,Scoring!$E$2),Scoring!$E$2),Scoring!$E$2),Scoring!$E$2),Scoring!$E$2),Scoring!$E$2),Scoring!$E$2),Scoring!$E$2),Scoring!$E$2),Scoring!$E$2),Scoring!$E$2),Scoring!$E$2),Scoring!$E$2),Scoring!$E$2),Scoring!$E$2),Scoring!$E$2),Scoring!$E$2),Scoring!$E$2),Scoring!$E$2),Scoring!$E$2)</f>
        <v>0</v>
      </c>
      <c r="Y132" s="78">
        <f>IF(IFERROR(SEARCH("CMR",K132),99)=99,IF(IFERROR(SEARCH("Suspected CMR",S132),99)=99,IF(IFERROR(SEARCH("CMR",S132),99)=99,0,Scoring!$E$8),Scoring!$E$9),Scoring!$E$8)</f>
        <v>0</v>
      </c>
      <c r="Z132" s="78">
        <f>IF(IFERROR(SEARCH("H350",N132),99)=99,IF(IFERROR(SEARCH("H350",O132),99)=99,IF(IFERROR(SEARCH("H350",Q132),99)=99,IF(IFERROR(SEARCH("H350",M132),99)=99,IF(IFERROR(SEARCH("H350",R132),99)=99,IF(IFERROR(SEARCH("H351",N132),99)=99,IF(IFERROR(SEARCH("H351",O132),99)=99,IF(IFERROR(SEARCH("H351",Q132),99)=99,IF(IFERROR(SEARCH("H351",M132),99)=99,IF(IFERROR(SEARCH("H351",R132),99)=99,IF(IFERROR(SEARCH("carcinogenic",P132),99)=99,IF(IFERROR(SEARCH("suspected carcinogenic",S132),99)=99,0,Scoring!$E$12),Scoring!$E$11),Scoring!$E$10),Scoring!$E$10),Scoring!$E$10),Scoring!$E$10),Scoring!$E$10),Scoring!$E$10),Scoring!$E$10),Scoring!$E$10),Scoring!$E$10),Scoring!$E$10)</f>
        <v>0</v>
      </c>
      <c r="AA132" s="78">
        <f>IF(IFERROR(SEARCH("H340",N132),99)=99,IF(IFERROR(SEARCH("H340",O132),99)=99,IF(IFERROR(SEARCH("H340",Q132),99)=99,IF(IFERROR(SEARCH("H340",M132),99)=99,IF(IFERROR(SEARCH("H340",R132),99)=99,IF(IFERROR(SEARCH("H341",N132),99)=99,IF(IFERROR(SEARCH("H341",O132),99)=99,IF(IFERROR(SEARCH("H341",Q132),99)=99,IF(IFERROR(SEARCH("H341",M132),99)=99,IF(IFERROR(SEARCH("H341",R132),99)=99,IF(IFERROR(SEARCH("mutagenic",P132),99)=99,IF(IFERROR(SEARCH("suspected mutagenic",S132),99)=99,0,Scoring!$E$15),Scoring!$E$14),Scoring!$E$13),Scoring!$E$13),Scoring!$E$13),Scoring!$E$13),Scoring!$E$13),Scoring!$E$13),Scoring!$E$13),Scoring!$E$13),Scoring!$E$13),Scoring!$E$13)</f>
        <v>0</v>
      </c>
      <c r="AB132" s="78">
        <f>IF(IFERROR(SEARCH("H360",N132),99)=99,IF(IFERROR(SEARCH("H360",O132),99)=99,IF(IFERROR(SEARCH("H360",Q132),99)=99,IF(IFERROR(SEARCH("H360",M132),99)=99,IF(IFERROR(SEARCH("H360",R132),99)=99,IF(IFERROR(SEARCH("H361",N132),99)=99,IF(IFERROR(SEARCH("H361",O132),99)=99,IF(IFERROR(SEARCH("H361",Q132),99)=99,IF(IFERROR(SEARCH("H361",M132),99)=99,IF(IFERROR(SEARCH("H361",R132),99)=99,IF(IFERROR(SEARCH("reproduction",P132),99)=99,IF(IFERROR(SEARCH("suspected reprotoxic",S132),99)=99,IF(IFERROR(SEARCH("reprotoxic",S132),99)=99,IF(IFERROR(SEARCH("reprotoxic",K132),99)=99,0,Scoring!$E$18),Scoring!$E$18),Scoring!$E$19),Scoring!$E$17),Scoring!$E$16),Scoring!$E$16),Scoring!$E$16),Scoring!$E$16),Scoring!$E$16),Scoring!$E$16),Scoring!$E$16),Scoring!$E$16),Scoring!$E$16),Scoring!$E$16)</f>
        <v>0</v>
      </c>
      <c r="AC132" s="78">
        <f>IF(IFERROR(SEARCH("57f",L132),99)=99,IF(IFERROR(SEARCH("57(f)",P132),99)=99,0,Scoring!$E$20),Scoring!$E$20)</f>
        <v>0</v>
      </c>
      <c r="AD132" s="78">
        <f>IF(IFERROR(SEARCH("CAT1",T132),99)=99,IF(IFERROR(SEARCH("CAT2",T132),99)=99,IF(IFERROR(SEARCH("CAT3",T132),99)=99,IF(IFERROR(SEARCH("concluded to be endocrine",K132),99)=99,IF(IFERROR(SEARCH("categorised as endocrine",K132),99)=99,IF(IFERROR(SEARCH("endocrine disrupting",P132),99)=99,IF(IFERROR(SEARCH("endocrine disrupting",K132),99)=99,IF(IFERROR(SEARCH("suspected endocrine",S132),99)=99,IF(IFERROR(SEARCH("potential endocrine",S132),99)=99,0,Scoring!$E$25),Scoring!$E$25),Scoring!$E$24),Scoring!$E$24),Scoring!$E$24),Scoring!$E$24),Scoring!$E$23),Scoring!$E$22),Scoring!$E$21)</f>
        <v>0</v>
      </c>
      <c r="AE132" s="78">
        <f>IF(IFERROR(SEARCH("suspected sensitiser",S132),99)=99,IF(IFERROR(SEARCH("sensitiser",S132),99)=99,IF(IFERROR(SEARCH("other hazard based concern",S132),99)=99,0,Scoring!$E$28),Scoring!$E$26),Scoring!$E$27)</f>
        <v>0</v>
      </c>
      <c r="AF132" s="78">
        <f>IF(IFERROR(M132,1)=1,IF(IFERROR(N132,1)=1,IF(IFERROR(O132,1)=1,IF(IFERROR(Q132,1)=1,IF(IFERROR(R132,1)=1,IF(IFERROR(T132,1)=1,IF(IFERROR(K132,1)=1,IF(IFERROR(P132,1)=1,IF(IFERROR(S132,1)=1,Scoring!$E$29,0),0),0),0),0),0),0),0),0)</f>
        <v>0</v>
      </c>
      <c r="AG132" s="78">
        <f t="shared" si="20"/>
        <v>1.4</v>
      </c>
      <c r="AI132" s="93"/>
      <c r="AJ132" s="94"/>
      <c r="AK132" s="76"/>
      <c r="AL132" s="75"/>
      <c r="AN132" s="79"/>
      <c r="AO132" s="79"/>
      <c r="AP132" s="79"/>
      <c r="AQ132" s="79"/>
      <c r="AR132" s="79"/>
      <c r="AS132" s="78"/>
      <c r="AU132" s="79">
        <f>IF(IFERROR(F132,99)=99,IF(IFERROR(G132,99)=99,IF(IFERROR(H132,99)=99,IF(IFERROR(I132,99)=99,IF(IFERROR(E132,99)=99,IF(IFERROR(J132,99)=99,0,Scoring!$B$7),Scoring!$B$3),Scoring!$B$2),Scoring!$B$6),Scoring!$B$5),Scoring!$B$4)</f>
        <v>0.5</v>
      </c>
      <c r="AV132" s="78">
        <f t="shared" si="21"/>
        <v>0.7</v>
      </c>
      <c r="AW132" s="78"/>
      <c r="AX132" s="66"/>
      <c r="AY132" s="78"/>
      <c r="AZ132" s="76"/>
      <c r="BB132" s="76"/>
    </row>
    <row r="133" spans="1:54" x14ac:dyDescent="0.25">
      <c r="A133" s="77" t="s">
        <v>4578</v>
      </c>
      <c r="B133" s="76" t="str">
        <f t="shared" ref="B133:B147" si="22">C133</f>
        <v>203-497-4</v>
      </c>
      <c r="C133" s="77" t="s">
        <v>4577</v>
      </c>
      <c r="D133" s="77" t="s">
        <v>4576</v>
      </c>
      <c r="E133" s="76" t="e">
        <f>IF(C133="-",IF(A133="-",VLOOKUP(D133,'sin-list 180320_update'!$C$2:$C$835,1,FALSE),VLOOKUP(A133,'sin-list 180320_update'!$A$2:$A$835,1,FALSE)),VLOOKUP(C133,'sin-list 180320_update'!$B$2:$B$835,1,FALSE))</f>
        <v>#N/A</v>
      </c>
      <c r="F133" s="76" t="e">
        <f>IF($C133="-",IF($A133="-",VLOOKUP($D133,'REACH Bilaga XVII_update'!$A$5:$A$131,1,FALSE),VLOOKUP($A133,'REACH Bilaga XVII_update'!$C$5:$C$131,1,FALSE)),VLOOKUP($C133,'REACH Bilaga XVII_update'!$B$5:$B$131,1,FALSE))</f>
        <v>#N/A</v>
      </c>
      <c r="G133" s="76" t="e">
        <f>IF($C133="-",IF($A133="-",VLOOKUP($D133,' REACH Bilaga 59_update'!$A$5:$A$210,1,FALSE),VLOOKUP($A133,' REACH Bilaga 59_update'!$D$5:$D$210,1,FALSE)),VLOOKUP($C133,' REACH Bilaga 59_update'!$C$5:$C$210,1,FALSE))</f>
        <v>#N/A</v>
      </c>
      <c r="H133" s="76" t="e">
        <f>IF($C133="-",IF($A133="-",VLOOKUP($D133,'REACH Bilaga XIV_update'!$A$5:$A$110,1,FALSE),VLOOKUP($A133,'REACH Bilaga XIV_update'!$D$5:$D$110,1,FALSE)),VLOOKUP($C133,'REACH Bilaga XIV_update'!$C$5:$C$110,1,FALSE))</f>
        <v>#N/A</v>
      </c>
      <c r="I133" s="76" t="str">
        <f>IF($C133="-",IF($A133="-",VLOOKUP($D133,CoRAP_update!$A$5:$A$376,1,FALSE),VLOOKUP($A133,CoRAP_update!$D$5:$D$376,1,FALSE)),VLOOKUP($C133,CoRAP_update!$C$5:$C$376,1,FALSE))</f>
        <v>203-497-4</v>
      </c>
      <c r="J133" s="76" t="e">
        <f>IF($C133="-",IF($A133="-",VLOOKUP($D133,EDC_update!$C$2:$C$450,1,FALSE),VLOOKUP($A133,EDC_update!$B$2:$B$450,1,FALSE)),VLOOKUP($C133,EDC_update!$L$2:$L$450,1,FALSE))</f>
        <v>#N/A</v>
      </c>
      <c r="K133" s="76" t="e">
        <f>IF($C133="-",IF($A133="-",IF(VLOOKUP($D133,'sin-list 180320_update'!$C$2:$S$835,3,FALSE)="",NA(),VLOOKUP($D133,'sin-list 180320_update'!$C$2:$S$835,3,FALSE)),IF(VLOOKUP($A133,'sin-list 180320_update'!$A$2:$S$835,5,FALSE)="",NA(),VLOOKUP($A133,'sin-list 180320_update'!$A$2:$S$835,5,FALSE))),IF(VLOOKUP($C133,'sin-list 180320_update'!$B$2:$S$835,4,FALSE)="",NA(),VLOOKUP($C133,'sin-list 180320_update'!$B$2:$S$835,4,FALSE)))</f>
        <v>#N/A</v>
      </c>
      <c r="L133" s="76" t="e">
        <f>IF($C133="-",IF($A133="-",VLOOKUP($D133,'sin-list 180320_update'!$C$2:$S$835,6,FALSE),VLOOKUP($A133,'sin-list 180320_update'!$A$2:$S$835,8,FALSE)),VLOOKUP($C133,'sin-list 180320_update'!$B$2:$S$835,7,FALSE))</f>
        <v>#N/A</v>
      </c>
      <c r="M133" s="76" t="e">
        <f>IF($C133="-",IF($A133="-",IF(VLOOKUP($D133,'sin-list 180320_update'!$C$2:$S$835,8,FALSE)="",NA(),VLOOKUP($D133,'sin-list 180320_update'!$C$2:$S$835,8,FALSE)),IF(VLOOKUP($A133,'sin-list 180320_update'!$A$2:$S$835,10,FALSE)="",NA(),VLOOKUP($A133,'sin-list 180320_update'!$A$2:$S$835,10,FALSE))),IF(VLOOKUP($C133,'sin-list 180320_update'!$B$2:$S$835,9,FALSE)="",NA(),VLOOKUP($C133,'sin-list 180320_update'!$B$2:$S$835,9,FALSE)))</f>
        <v>#N/A</v>
      </c>
      <c r="N133" s="76" t="e">
        <f>IF($C133="-",IF($A133="-",IF(VLOOKUP($D133,'REACH Bilaga XVII_update'!$A$5:$E$131,4,FALSE)="",NA(),VLOOKUP($D133,'REACH Bilaga XVII_update'!$A$5:$E$131,4,FALSE)),IF(VLOOKUP($A133,'REACH Bilaga XVII_update'!$C$5:$D$131,2,FALSE)="",NA(),VLOOKUP($A133,'REACH Bilaga XVII_update'!$C$5:$D$131,2,FALSE))),IF(VLOOKUP($C133,'REACH Bilaga XVII_update'!$B$5:$D$131,3,FALSE)="",NA(),VLOOKUP($C133,'REACH Bilaga XVII_update'!$B$5:$D$131,3,FALSE)))</f>
        <v>#N/A</v>
      </c>
      <c r="O133" s="76" t="e">
        <f>IF($C133="-",IF($A133="-",IF(VLOOKUP($D133,' REACH Bilaga 59_update'!$A$5:$E$210,5,FALSE)="",NA(),VLOOKUP($D133,' REACH Bilaga 59_update'!$A$5:$E$210,5,FALSE)),IF(VLOOKUP($A133,' REACH Bilaga 59_update'!$D$5:$E$210,2,FALSE)="",NA(),VLOOKUP($A133,' REACH Bilaga 59_update'!$D$5:$E$210,2,FALSE))),IF(VLOOKUP($C133,' REACH Bilaga 59_update'!$C$5:$E$210,3,FALSE)="",NA(),VLOOKUP($C133,' REACH Bilaga 59_update'!$C$5:$E$210,3,FALSE)))</f>
        <v>#N/A</v>
      </c>
      <c r="P133" s="76" t="e">
        <f>IF(C133="-",IF(A133="-",IFERROR(VLOOKUP($D133,' REACH Bilaga 59_update'!$A$5:$F$210,MATCH(Sammanfattning!P$1,' REACH Bilaga 59_update'!$A$4:$F$4,0),FALSE),VLOOKUP($D133,'REACH Bilaga XIV_update'!$A$4:$H$110,MATCH(Sammanfattning!P$1,'REACH Bilaga XIV_update'!$A$4:$H$4,0),FALSE)),IFERROR(VLOOKUP($A133,' REACH Bilaga 59_update'!$D$5:$F$210,MATCH(Sammanfattning!P$1,' REACH Bilaga 59_update'!$D$4:$F$4,0),FALSE),VLOOKUP($A133,'REACH Bilaga XIV_update'!$D$4:$H$110,MATCH(Sammanfattning!P$1,'REACH Bilaga XIV_update'!$D$4:$H$4,0),FALSE))),IFERROR(VLOOKUP($C133,' REACH Bilaga 59_update'!$C$5:$F$210,MATCH(Sammanfattning!P$1,' REACH Bilaga 59_update'!$C$4:$F$4,0),FALSE),VLOOKUP($C133,'REACH Bilaga XIV_update'!$C$4:$H$110,MATCH(Sammanfattning!P$1,'REACH Bilaga XIV_update'!$C$4:$H$4,0),FALSE)))</f>
        <v>#N/A</v>
      </c>
      <c r="Q133" s="76" t="e">
        <f>IF($C133="-",IF($A133="-",IF(VLOOKUP($D133,'REACH Bilaga XIV_update'!$A$5:$I$110,9,FALSE)="",NA(),VLOOKUP($D133,'REACH Bilaga XIV_update'!$A$5:$I$110,9,FALSE)),IF(VLOOKUP($A133,'REACH Bilaga XIV_update'!$D$5:$I$110,6,FALSE)="",NA(),VLOOKUP($A133,'REACH Bilaga XIV_update'!$D$5:$I$110,6,FALSE))),IF(VLOOKUP($C133,'REACH Bilaga XIV_update'!$C$5:$I$110,7,FALSE)="",NA(),VLOOKUP($C133,'REACH Bilaga XIV_update'!$C$5:$I$110,7,FALSE)))</f>
        <v>#N/A</v>
      </c>
      <c r="R133" s="76" t="e">
        <f>IF($C133="-",IF($A133="-",IF(VLOOKUP($D133,CoRAP_update!$A$5:$O$376,15,FALSE)="",NA(),VLOOKUP($D133,CoRAP_update!$A$5:$O$376,15,FALSE)),IF(VLOOKUP($A133,CoRAP_update!$D$5:$O$376,12,FALSE)="",NA(),VLOOKUP($A133,CoRAP_update!$D$5:$O$376,12,FALSE))),IF(VLOOKUP($C133,CoRAP_update!$C$5:$O$376,13,FALSE)="",NA(),VLOOKUP($C133,CoRAP_update!$C$5:$O$376,13,FALSE)))</f>
        <v>#N/A</v>
      </c>
      <c r="S133" s="144" t="str">
        <f>IF($C133="-",IF($A133="-",VLOOKUP($D133,CoRAP_update!$A$5:$J$376,MATCH(Sammanfattning!S$1,CoRAP_update!$A$4:$J$4,0),FALSE),VLOOKUP($A133,CoRAP_update!$D$5:$J$376,MATCH(Sammanfattning!S$1,CoRAP_update!$D$4:$J$4,0),FALSE)),VLOOKUP($C133,CoRAP_update!$C$5:$J$376,MATCH(Sammanfattning!S$1,CoRAP_update!$C$4:$J$4,0),FALSE))</f>
        <v>Suspected PBT/vPvB#Consumer use#Wide dispersive use</v>
      </c>
      <c r="T133" s="76" t="e">
        <f>IF($A133="-",VLOOKUP($D133,EDC_update!$C$2:$F$450,4,FALSE),VLOOKUP($A133,EDC_update!$B$2:$F$450,5,FALSE))</f>
        <v>#N/A</v>
      </c>
      <c r="V133" s="78">
        <f>IF(IFERROR(SEARCH("PBT",P133),99)=99,IF(IFERROR(SEARCH("suspected PBT",S133),99)=99,IF(IFERROR(SEARCH("concluded to be PBT",K133),99)=99,IF(IFERROR(SEARCH("PBT",S133),99)=99,IF(IFERROR(SEARCH("PBT cand",L133),99)=99,IF(IFERROR(SEARCH("PBT",L133),99)=99,IF(IFERROR(SEARCH("persistent, bioackumulative and toxic properties",K133),99)=99,0,Scoring!$E$3),Scoring!$E$3),Scoring!$E$7),Scoring!$E$3),Scoring!$E$5),Scoring!$E$6),Scoring!$E$3)</f>
        <v>0.7</v>
      </c>
      <c r="W133" s="78">
        <f>IF(IFERROR(SEARCH("vPvB",P133),99)=99,IF(IFERROR(SEARCH("suspected pbt/vPvB",S133),99)=99,IF(IFERROR(SEARCH("vPvB",S133),99)=99,IF(IFERROR(SEARCH("concluded to be a vPvB",S133),99)=99,IF(IFERROR(SEARCH("identified as vPvB",K133),99)=99,IF(IFERROR(SEARCH("concluded to be a vPvB",K133),99)=99,IF(IFERROR(SEARCH("concluded to be both pbt and vPvB",S133),99)=99,IF(IFERROR(SEARCH("concluded to be both pbt and vPvB",K133),99)=99,0,Scoring!$E$5),Scoring!$E$5),Scoring!$E$5),Scoring!$E$5),Scoring!$E$5),Scoring!$E$4),Scoring!$E$6),Scoring!$E$4)</f>
        <v>0.7</v>
      </c>
      <c r="X133" s="78">
        <f>IF(IFERROR(SEARCH("H410",N133),99)=99,IF(IFERROR(SEARCH("H410",O133),99)=99,IF(IFERROR(SEARCH("H410",Q133),99)=99,IF(IFERROR(SEARCH("H410",M133),99)=99,IF(IFERROR(SEARCH("H410",R133),99)=99,IF(IFERROR(SEARCH("H411",N133),99)=99,IF(IFERROR(SEARCH("H411",O133),99)=99,IF(IFERROR(SEARCH("H411",Q133),99)=99,IF(IFERROR(SEARCH("H411",M133),99)=99,IF(IFERROR(SEARCH("H411",R133),99)=99,IF(IFERROR(SEARCH("H413",N133),99)=99,IF(IFERROR(SEARCH("H413",O133),99)=99,IF(IFERROR(SEARCH("H413",Q133),99)=99,IF(IFERROR(SEARCH("H413",M133),99)=99,IF(IFERROR(SEARCH("H413",R133),99)=99,IF(IFERROR(SEARCH("H412",N133),99)=99,IF(IFERROR(SEARCH("H412",O133),99)=99,IF(IFERROR(SEARCH("H412",Q133),99)=99,IF(IFERROR(SEARCH("H412",M133),99)=99,IF(IFERROR(SEARCH("H412",R133),99)=99,0,Scoring!$E$2),Scoring!$E$2),Scoring!$E$2),Scoring!$E$2),Scoring!$E$2),Scoring!$E$2),Scoring!$E$2),Scoring!$E$2),Scoring!$E$2),Scoring!$E$2),Scoring!$E$2),Scoring!$E$2),Scoring!$E$2),Scoring!$E$2),Scoring!$E$2),Scoring!$E$2),Scoring!$E$2),Scoring!$E$2),Scoring!$E$2),Scoring!$E$2)</f>
        <v>0</v>
      </c>
      <c r="Y133" s="78">
        <f>IF(IFERROR(SEARCH("CMR",K133),99)=99,IF(IFERROR(SEARCH("Suspected CMR",S133),99)=99,IF(IFERROR(SEARCH("CMR",S133),99)=99,0,Scoring!$E$8),Scoring!$E$9),Scoring!$E$8)</f>
        <v>0</v>
      </c>
      <c r="Z133" s="78">
        <f>IF(IFERROR(SEARCH("H350",N133),99)=99,IF(IFERROR(SEARCH("H350",O133),99)=99,IF(IFERROR(SEARCH("H350",Q133),99)=99,IF(IFERROR(SEARCH("H350",M133),99)=99,IF(IFERROR(SEARCH("H350",R133),99)=99,IF(IFERROR(SEARCH("H351",N133),99)=99,IF(IFERROR(SEARCH("H351",O133),99)=99,IF(IFERROR(SEARCH("H351",Q133),99)=99,IF(IFERROR(SEARCH("H351",M133),99)=99,IF(IFERROR(SEARCH("H351",R133),99)=99,IF(IFERROR(SEARCH("carcinogenic",P133),99)=99,IF(IFERROR(SEARCH("suspected carcinogenic",S133),99)=99,0,Scoring!$E$12),Scoring!$E$11),Scoring!$E$10),Scoring!$E$10),Scoring!$E$10),Scoring!$E$10),Scoring!$E$10),Scoring!$E$10),Scoring!$E$10),Scoring!$E$10),Scoring!$E$10),Scoring!$E$10)</f>
        <v>0</v>
      </c>
      <c r="AA133" s="78">
        <f>IF(IFERROR(SEARCH("H340",N133),99)=99,IF(IFERROR(SEARCH("H340",O133),99)=99,IF(IFERROR(SEARCH("H340",Q133),99)=99,IF(IFERROR(SEARCH("H340",M133),99)=99,IF(IFERROR(SEARCH("H340",R133),99)=99,IF(IFERROR(SEARCH("H341",N133),99)=99,IF(IFERROR(SEARCH("H341",O133),99)=99,IF(IFERROR(SEARCH("H341",Q133),99)=99,IF(IFERROR(SEARCH("H341",M133),99)=99,IF(IFERROR(SEARCH("H341",R133),99)=99,IF(IFERROR(SEARCH("mutagenic",P133),99)=99,IF(IFERROR(SEARCH("suspected mutagenic",S133),99)=99,0,Scoring!$E$15),Scoring!$E$14),Scoring!$E$13),Scoring!$E$13),Scoring!$E$13),Scoring!$E$13),Scoring!$E$13),Scoring!$E$13),Scoring!$E$13),Scoring!$E$13),Scoring!$E$13),Scoring!$E$13)</f>
        <v>0</v>
      </c>
      <c r="AB133" s="78">
        <f>IF(IFERROR(SEARCH("H360",N133),99)=99,IF(IFERROR(SEARCH("H360",O133),99)=99,IF(IFERROR(SEARCH("H360",Q133),99)=99,IF(IFERROR(SEARCH("H360",M133),99)=99,IF(IFERROR(SEARCH("H360",R133),99)=99,IF(IFERROR(SEARCH("H361",N133),99)=99,IF(IFERROR(SEARCH("H361",O133),99)=99,IF(IFERROR(SEARCH("H361",Q133),99)=99,IF(IFERROR(SEARCH("H361",M133),99)=99,IF(IFERROR(SEARCH("H361",R133),99)=99,IF(IFERROR(SEARCH("reproduction",P133),99)=99,IF(IFERROR(SEARCH("suspected reprotoxic",S133),99)=99,IF(IFERROR(SEARCH("reprotoxic",S133),99)=99,IF(IFERROR(SEARCH("reprotoxic",K133),99)=99,0,Scoring!$E$18),Scoring!$E$18),Scoring!$E$19),Scoring!$E$17),Scoring!$E$16),Scoring!$E$16),Scoring!$E$16),Scoring!$E$16),Scoring!$E$16),Scoring!$E$16),Scoring!$E$16),Scoring!$E$16),Scoring!$E$16),Scoring!$E$16)</f>
        <v>0</v>
      </c>
      <c r="AC133" s="78">
        <f>IF(IFERROR(SEARCH("57f",L133),99)=99,IF(IFERROR(SEARCH("57(f)",P133),99)=99,0,Scoring!$E$20),Scoring!$E$20)</f>
        <v>0</v>
      </c>
      <c r="AD133" s="78">
        <f>IF(IFERROR(SEARCH("CAT1",T133),99)=99,IF(IFERROR(SEARCH("CAT2",T133),99)=99,IF(IFERROR(SEARCH("CAT3",T133),99)=99,IF(IFERROR(SEARCH("concluded to be endocrine",K133),99)=99,IF(IFERROR(SEARCH("categorised as endocrine",K133),99)=99,IF(IFERROR(SEARCH("endocrine disrupting",P133),99)=99,IF(IFERROR(SEARCH("endocrine disrupting",K133),99)=99,IF(IFERROR(SEARCH("suspected endocrine",S133),99)=99,IF(IFERROR(SEARCH("potential endocrine",S133),99)=99,0,Scoring!$E$25),Scoring!$E$25),Scoring!$E$24),Scoring!$E$24),Scoring!$E$24),Scoring!$E$24),Scoring!$E$23),Scoring!$E$22),Scoring!$E$21)</f>
        <v>0</v>
      </c>
      <c r="AE133" s="78">
        <f>IF(IFERROR(SEARCH("suspected sensitiser",S133),99)=99,IF(IFERROR(SEARCH("sensitiser",S133),99)=99,IF(IFERROR(SEARCH("other hazard based concern",S133),99)=99,0,Scoring!$E$28),Scoring!$E$26),Scoring!$E$27)</f>
        <v>0</v>
      </c>
      <c r="AF133" s="78">
        <f>IF(IFERROR(M133,1)=1,IF(IFERROR(N133,1)=1,IF(IFERROR(O133,1)=1,IF(IFERROR(Q133,1)=1,IF(IFERROR(R133,1)=1,IF(IFERROR(T133,1)=1,IF(IFERROR(K133,1)=1,IF(IFERROR(P133,1)=1,IF(IFERROR(S133,1)=1,Scoring!$E$29,0),0),0),0),0),0),0),0),0)</f>
        <v>0</v>
      </c>
      <c r="AG133" s="78">
        <f t="shared" si="20"/>
        <v>1.4</v>
      </c>
      <c r="AI133" s="93"/>
      <c r="AJ133" s="94"/>
      <c r="AK133" s="76"/>
      <c r="AL133" s="75"/>
      <c r="AN133" s="79"/>
      <c r="AO133" s="79"/>
      <c r="AP133" s="79"/>
      <c r="AQ133" s="79"/>
      <c r="AR133" s="79"/>
      <c r="AS133" s="78"/>
      <c r="AU133" s="79">
        <f>IF(IFERROR(F133,99)=99,IF(IFERROR(G133,99)=99,IF(IFERROR(H133,99)=99,IF(IFERROR(I133,99)=99,IF(IFERROR(E133,99)=99,IF(IFERROR(J133,99)=99,0,Scoring!$B$7),Scoring!$B$3),Scoring!$B$2),Scoring!$B$6),Scoring!$B$5),Scoring!$B$4)</f>
        <v>0.5</v>
      </c>
      <c r="AV133" s="78">
        <f t="shared" si="21"/>
        <v>0.7</v>
      </c>
      <c r="AW133" s="78"/>
      <c r="AX133" s="66"/>
      <c r="AY133" s="78"/>
      <c r="AZ133" s="76"/>
      <c r="BA133" s="76"/>
      <c r="BB133" s="76"/>
    </row>
    <row r="134" spans="1:54" x14ac:dyDescent="0.25">
      <c r="A134" s="77" t="s">
        <v>4697</v>
      </c>
      <c r="B134" s="76" t="str">
        <f t="shared" si="22"/>
        <v>203-929-1</v>
      </c>
      <c r="C134" s="77" t="s">
        <v>4696</v>
      </c>
      <c r="D134" s="77" t="s">
        <v>4695</v>
      </c>
      <c r="E134" s="76" t="e">
        <f>IF(C134="-",IF(A134="-",VLOOKUP(D134,'sin-list 180320_update'!$C$2:$C$835,1,FALSE),VLOOKUP(A134,'sin-list 180320_update'!$A$2:$A$835,1,FALSE)),VLOOKUP(C134,'sin-list 180320_update'!$B$2:$B$835,1,FALSE))</f>
        <v>#N/A</v>
      </c>
      <c r="F134" s="76" t="e">
        <f>IF($C134="-",IF($A134="-",VLOOKUP($D134,'REACH Bilaga XVII_update'!$A$5:$A$131,1,FALSE),VLOOKUP($A134,'REACH Bilaga XVII_update'!$C$5:$C$131,1,FALSE)),VLOOKUP($C134,'REACH Bilaga XVII_update'!$B$5:$B$131,1,FALSE))</f>
        <v>#N/A</v>
      </c>
      <c r="G134" s="76" t="e">
        <f>IF($C134="-",IF($A134="-",VLOOKUP($D134,' REACH Bilaga 59_update'!$A$5:$A$210,1,FALSE),VLOOKUP($A134,' REACH Bilaga 59_update'!$D$5:$D$210,1,FALSE)),VLOOKUP($C134,' REACH Bilaga 59_update'!$C$5:$C$210,1,FALSE))</f>
        <v>#N/A</v>
      </c>
      <c r="H134" s="76" t="e">
        <f>IF($C134="-",IF($A134="-",VLOOKUP($D134,'REACH Bilaga XIV_update'!$A$5:$A$110,1,FALSE),VLOOKUP($A134,'REACH Bilaga XIV_update'!$D$5:$D$110,1,FALSE)),VLOOKUP($C134,'REACH Bilaga XIV_update'!$C$5:$C$110,1,FALSE))</f>
        <v>#N/A</v>
      </c>
      <c r="I134" s="76" t="str">
        <f>IF($C134="-",IF($A134="-",VLOOKUP($D134,CoRAP_update!$A$5:$A$376,1,FALSE),VLOOKUP($A134,CoRAP_update!$D$5:$D$376,1,FALSE)),VLOOKUP($C134,CoRAP_update!$C$5:$C$376,1,FALSE))</f>
        <v>203-929-1</v>
      </c>
      <c r="J134" s="76" t="e">
        <f>IF($C134="-",IF($A134="-",VLOOKUP($D134,EDC_update!$C$2:$C$450,1,FALSE),VLOOKUP($A134,EDC_update!$B$2:$B$450,1,FALSE)),VLOOKUP($C134,EDC_update!$L$2:$L$450,1,FALSE))</f>
        <v>#N/A</v>
      </c>
      <c r="K134" s="76" t="e">
        <f>IF($C134="-",IF($A134="-",IF(VLOOKUP($D134,'sin-list 180320_update'!$C$2:$S$835,3,FALSE)="",NA(),VLOOKUP($D134,'sin-list 180320_update'!$C$2:$S$835,3,FALSE)),IF(VLOOKUP($A134,'sin-list 180320_update'!$A$2:$S$835,5,FALSE)="",NA(),VLOOKUP($A134,'sin-list 180320_update'!$A$2:$S$835,5,FALSE))),IF(VLOOKUP($C134,'sin-list 180320_update'!$B$2:$S$835,4,FALSE)="",NA(),VLOOKUP($C134,'sin-list 180320_update'!$B$2:$S$835,4,FALSE)))</f>
        <v>#N/A</v>
      </c>
      <c r="L134" s="76" t="e">
        <f>IF($C134="-",IF($A134="-",VLOOKUP($D134,'sin-list 180320_update'!$C$2:$S$835,6,FALSE),VLOOKUP($A134,'sin-list 180320_update'!$A$2:$S$835,8,FALSE)),VLOOKUP($C134,'sin-list 180320_update'!$B$2:$S$835,7,FALSE))</f>
        <v>#N/A</v>
      </c>
      <c r="M134" s="76" t="e">
        <f>IF($C134="-",IF($A134="-",IF(VLOOKUP($D134,'sin-list 180320_update'!$C$2:$S$835,8,FALSE)="",NA(),VLOOKUP($D134,'sin-list 180320_update'!$C$2:$S$835,8,FALSE)),IF(VLOOKUP($A134,'sin-list 180320_update'!$A$2:$S$835,10,FALSE)="",NA(),VLOOKUP($A134,'sin-list 180320_update'!$A$2:$S$835,10,FALSE))),IF(VLOOKUP($C134,'sin-list 180320_update'!$B$2:$S$835,9,FALSE)="",NA(),VLOOKUP($C134,'sin-list 180320_update'!$B$2:$S$835,9,FALSE)))</f>
        <v>#N/A</v>
      </c>
      <c r="N134" s="76" t="e">
        <f>IF($C134="-",IF($A134="-",IF(VLOOKUP($D134,'REACH Bilaga XVII_update'!$A$5:$E$131,4,FALSE)="",NA(),VLOOKUP($D134,'REACH Bilaga XVII_update'!$A$5:$E$131,4,FALSE)),IF(VLOOKUP($A134,'REACH Bilaga XVII_update'!$C$5:$D$131,2,FALSE)="",NA(),VLOOKUP($A134,'REACH Bilaga XVII_update'!$C$5:$D$131,2,FALSE))),IF(VLOOKUP($C134,'REACH Bilaga XVII_update'!$B$5:$D$131,3,FALSE)="",NA(),VLOOKUP($C134,'REACH Bilaga XVII_update'!$B$5:$D$131,3,FALSE)))</f>
        <v>#N/A</v>
      </c>
      <c r="O134" s="76" t="e">
        <f>IF($C134="-",IF($A134="-",IF(VLOOKUP($D134,' REACH Bilaga 59_update'!$A$5:$E$210,5,FALSE)="",NA(),VLOOKUP($D134,' REACH Bilaga 59_update'!$A$5:$E$210,5,FALSE)),IF(VLOOKUP($A134,' REACH Bilaga 59_update'!$D$5:$E$210,2,FALSE)="",NA(),VLOOKUP($A134,' REACH Bilaga 59_update'!$D$5:$E$210,2,FALSE))),IF(VLOOKUP($C134,' REACH Bilaga 59_update'!$C$5:$E$210,3,FALSE)="",NA(),VLOOKUP($C134,' REACH Bilaga 59_update'!$C$5:$E$210,3,FALSE)))</f>
        <v>#N/A</v>
      </c>
      <c r="P134" s="76" t="e">
        <f>IF(C134="-",IF(A134="-",IFERROR(VLOOKUP($D134,' REACH Bilaga 59_update'!$A$5:$F$210,MATCH(Sammanfattning!P$1,' REACH Bilaga 59_update'!$A$4:$F$4,0),FALSE),VLOOKUP($D134,'REACH Bilaga XIV_update'!$A$4:$H$110,MATCH(Sammanfattning!P$1,'REACH Bilaga XIV_update'!$A$4:$H$4,0),FALSE)),IFERROR(VLOOKUP($A134,' REACH Bilaga 59_update'!$D$5:$F$210,MATCH(Sammanfattning!P$1,' REACH Bilaga 59_update'!$D$4:$F$4,0),FALSE),VLOOKUP($A134,'REACH Bilaga XIV_update'!$D$4:$H$110,MATCH(Sammanfattning!P$1,'REACH Bilaga XIV_update'!$D$4:$H$4,0),FALSE))),IFERROR(VLOOKUP($C134,' REACH Bilaga 59_update'!$C$5:$F$210,MATCH(Sammanfattning!P$1,' REACH Bilaga 59_update'!$C$4:$F$4,0),FALSE),VLOOKUP($C134,'REACH Bilaga XIV_update'!$C$4:$H$110,MATCH(Sammanfattning!P$1,'REACH Bilaga XIV_update'!$C$4:$H$4,0),FALSE)))</f>
        <v>#N/A</v>
      </c>
      <c r="Q134" s="76" t="e">
        <f>IF($C134="-",IF($A134="-",IF(VLOOKUP($D134,'REACH Bilaga XIV_update'!$A$5:$I$110,9,FALSE)="",NA(),VLOOKUP($D134,'REACH Bilaga XIV_update'!$A$5:$I$110,9,FALSE)),IF(VLOOKUP($A134,'REACH Bilaga XIV_update'!$D$5:$I$110,6,FALSE)="",NA(),VLOOKUP($A134,'REACH Bilaga XIV_update'!$D$5:$I$110,6,FALSE))),IF(VLOOKUP($C134,'REACH Bilaga XIV_update'!$C$5:$I$110,7,FALSE)="",NA(),VLOOKUP($C134,'REACH Bilaga XIV_update'!$C$5:$I$110,7,FALSE)))</f>
        <v>#N/A</v>
      </c>
      <c r="R134" s="76" t="e">
        <f>IF($C134="-",IF($A134="-",IF(VLOOKUP($D134,CoRAP_update!$A$5:$O$376,15,FALSE)="",NA(),VLOOKUP($D134,CoRAP_update!$A$5:$O$376,15,FALSE)),IF(VLOOKUP($A134,CoRAP_update!$D$5:$O$376,12,FALSE)="",NA(),VLOOKUP($A134,CoRAP_update!$D$5:$O$376,12,FALSE))),IF(VLOOKUP($C134,CoRAP_update!$C$5:$O$376,13,FALSE)="",NA(),VLOOKUP($C134,CoRAP_update!$C$5:$O$376,13,FALSE)))</f>
        <v>#N/A</v>
      </c>
      <c r="S134" s="144" t="str">
        <f>IF($C134="-",IF($A134="-",VLOOKUP($D134,CoRAP_update!$A$5:$J$376,MATCH(Sammanfattning!S$1,CoRAP_update!$A$4:$J$4,0),FALSE),VLOOKUP($A134,CoRAP_update!$D$5:$J$376,MATCH(Sammanfattning!S$1,CoRAP_update!$D$4:$J$4,0),FALSE)),VLOOKUP($C134,CoRAP_update!$C$5:$J$376,MATCH(Sammanfattning!S$1,CoRAP_update!$C$4:$J$4,0),FALSE))</f>
        <v>Suspected PBT/vPvB#Exposure of environment#Wide dispersive use</v>
      </c>
      <c r="T134" s="76" t="e">
        <f>IF($A134="-",VLOOKUP($D134,EDC_update!$C$2:$F$450,4,FALSE),VLOOKUP($A134,EDC_update!$B$2:$F$450,5,FALSE))</f>
        <v>#N/A</v>
      </c>
      <c r="V134" s="78">
        <f>IF(IFERROR(SEARCH("PBT",P134),99)=99,IF(IFERROR(SEARCH("suspected PBT",S134),99)=99,IF(IFERROR(SEARCH("concluded to be PBT",K134),99)=99,IF(IFERROR(SEARCH("PBT",S134),99)=99,IF(IFERROR(SEARCH("PBT cand",L134),99)=99,IF(IFERROR(SEARCH("PBT",L134),99)=99,IF(IFERROR(SEARCH("persistent, bioackumulative and toxic properties",K134),99)=99,0,Scoring!$E$3),Scoring!$E$3),Scoring!$E$7),Scoring!$E$3),Scoring!$E$5),Scoring!$E$6),Scoring!$E$3)</f>
        <v>0.7</v>
      </c>
      <c r="W134" s="78">
        <f>IF(IFERROR(SEARCH("vPvB",P134),99)=99,IF(IFERROR(SEARCH("suspected pbt/vPvB",S134),99)=99,IF(IFERROR(SEARCH("vPvB",S134),99)=99,IF(IFERROR(SEARCH("concluded to be a vPvB",S134),99)=99,IF(IFERROR(SEARCH("identified as vPvB",K134),99)=99,IF(IFERROR(SEARCH("concluded to be a vPvB",K134),99)=99,IF(IFERROR(SEARCH("concluded to be both pbt and vPvB",S134),99)=99,IF(IFERROR(SEARCH("concluded to be both pbt and vPvB",K134),99)=99,0,Scoring!$E$5),Scoring!$E$5),Scoring!$E$5),Scoring!$E$5),Scoring!$E$5),Scoring!$E$4),Scoring!$E$6),Scoring!$E$4)</f>
        <v>0.7</v>
      </c>
      <c r="X134" s="78">
        <f>IF(IFERROR(SEARCH("H410",N134),99)=99,IF(IFERROR(SEARCH("H410",O134),99)=99,IF(IFERROR(SEARCH("H410",Q134),99)=99,IF(IFERROR(SEARCH("H410",M134),99)=99,IF(IFERROR(SEARCH("H410",R134),99)=99,IF(IFERROR(SEARCH("H411",N134),99)=99,IF(IFERROR(SEARCH("H411",O134),99)=99,IF(IFERROR(SEARCH("H411",Q134),99)=99,IF(IFERROR(SEARCH("H411",M134),99)=99,IF(IFERROR(SEARCH("H411",R134),99)=99,IF(IFERROR(SEARCH("H413",N134),99)=99,IF(IFERROR(SEARCH("H413",O134),99)=99,IF(IFERROR(SEARCH("H413",Q134),99)=99,IF(IFERROR(SEARCH("H413",M134),99)=99,IF(IFERROR(SEARCH("H413",R134),99)=99,IF(IFERROR(SEARCH("H412",N134),99)=99,IF(IFERROR(SEARCH("H412",O134),99)=99,IF(IFERROR(SEARCH("H412",Q134),99)=99,IF(IFERROR(SEARCH("H412",M134),99)=99,IF(IFERROR(SEARCH("H412",R134),99)=99,0,Scoring!$E$2),Scoring!$E$2),Scoring!$E$2),Scoring!$E$2),Scoring!$E$2),Scoring!$E$2),Scoring!$E$2),Scoring!$E$2),Scoring!$E$2),Scoring!$E$2),Scoring!$E$2),Scoring!$E$2),Scoring!$E$2),Scoring!$E$2),Scoring!$E$2),Scoring!$E$2),Scoring!$E$2),Scoring!$E$2),Scoring!$E$2),Scoring!$E$2)</f>
        <v>0</v>
      </c>
      <c r="Y134" s="78">
        <f>IF(IFERROR(SEARCH("CMR",K134),99)=99,IF(IFERROR(SEARCH("Suspected CMR",S134),99)=99,IF(IFERROR(SEARCH("CMR",S134),99)=99,0,Scoring!$E$8),Scoring!$E$9),Scoring!$E$8)</f>
        <v>0</v>
      </c>
      <c r="Z134" s="78">
        <f>IF(IFERROR(SEARCH("H350",N134),99)=99,IF(IFERROR(SEARCH("H350",O134),99)=99,IF(IFERROR(SEARCH("H350",Q134),99)=99,IF(IFERROR(SEARCH("H350",M134),99)=99,IF(IFERROR(SEARCH("H350",R134),99)=99,IF(IFERROR(SEARCH("H351",N134),99)=99,IF(IFERROR(SEARCH("H351",O134),99)=99,IF(IFERROR(SEARCH("H351",Q134),99)=99,IF(IFERROR(SEARCH("H351",M134),99)=99,IF(IFERROR(SEARCH("H351",R134),99)=99,IF(IFERROR(SEARCH("carcinogenic",P134),99)=99,IF(IFERROR(SEARCH("suspected carcinogenic",S134),99)=99,0,Scoring!$E$12),Scoring!$E$11),Scoring!$E$10),Scoring!$E$10),Scoring!$E$10),Scoring!$E$10),Scoring!$E$10),Scoring!$E$10),Scoring!$E$10),Scoring!$E$10),Scoring!$E$10),Scoring!$E$10)</f>
        <v>0</v>
      </c>
      <c r="AA134" s="78">
        <f>IF(IFERROR(SEARCH("H340",N134),99)=99,IF(IFERROR(SEARCH("H340",O134),99)=99,IF(IFERROR(SEARCH("H340",Q134),99)=99,IF(IFERROR(SEARCH("H340",M134),99)=99,IF(IFERROR(SEARCH("H340",R134),99)=99,IF(IFERROR(SEARCH("H341",N134),99)=99,IF(IFERROR(SEARCH("H341",O134),99)=99,IF(IFERROR(SEARCH("H341",Q134),99)=99,IF(IFERROR(SEARCH("H341",M134),99)=99,IF(IFERROR(SEARCH("H341",R134),99)=99,IF(IFERROR(SEARCH("mutagenic",P134),99)=99,IF(IFERROR(SEARCH("suspected mutagenic",S134),99)=99,0,Scoring!$E$15),Scoring!$E$14),Scoring!$E$13),Scoring!$E$13),Scoring!$E$13),Scoring!$E$13),Scoring!$E$13),Scoring!$E$13),Scoring!$E$13),Scoring!$E$13),Scoring!$E$13),Scoring!$E$13)</f>
        <v>0</v>
      </c>
      <c r="AB134" s="78">
        <f>IF(IFERROR(SEARCH("H360",N134),99)=99,IF(IFERROR(SEARCH("H360",O134),99)=99,IF(IFERROR(SEARCH("H360",Q134),99)=99,IF(IFERROR(SEARCH("H360",M134),99)=99,IF(IFERROR(SEARCH("H360",R134),99)=99,IF(IFERROR(SEARCH("H361",N134),99)=99,IF(IFERROR(SEARCH("H361",O134),99)=99,IF(IFERROR(SEARCH("H361",Q134),99)=99,IF(IFERROR(SEARCH("H361",M134),99)=99,IF(IFERROR(SEARCH("H361",R134),99)=99,IF(IFERROR(SEARCH("reproduction",P134),99)=99,IF(IFERROR(SEARCH("suspected reprotoxic",S134),99)=99,IF(IFERROR(SEARCH("reprotoxic",S134),99)=99,IF(IFERROR(SEARCH("reprotoxic",K134),99)=99,0,Scoring!$E$18),Scoring!$E$18),Scoring!$E$19),Scoring!$E$17),Scoring!$E$16),Scoring!$E$16),Scoring!$E$16),Scoring!$E$16),Scoring!$E$16),Scoring!$E$16),Scoring!$E$16),Scoring!$E$16),Scoring!$E$16),Scoring!$E$16)</f>
        <v>0</v>
      </c>
      <c r="AC134" s="78">
        <f>IF(IFERROR(SEARCH("57f",L134),99)=99,IF(IFERROR(SEARCH("57(f)",P134),99)=99,0,Scoring!$E$20),Scoring!$E$20)</f>
        <v>0</v>
      </c>
      <c r="AD134" s="78">
        <f>IF(IFERROR(SEARCH("CAT1",T134),99)=99,IF(IFERROR(SEARCH("CAT2",T134),99)=99,IF(IFERROR(SEARCH("CAT3",T134),99)=99,IF(IFERROR(SEARCH("concluded to be endocrine",K134),99)=99,IF(IFERROR(SEARCH("categorised as endocrine",K134),99)=99,IF(IFERROR(SEARCH("endocrine disrupting",P134),99)=99,IF(IFERROR(SEARCH("endocrine disrupting",K134),99)=99,IF(IFERROR(SEARCH("suspected endocrine",S134),99)=99,IF(IFERROR(SEARCH("potential endocrine",S134),99)=99,0,Scoring!$E$25),Scoring!$E$25),Scoring!$E$24),Scoring!$E$24),Scoring!$E$24),Scoring!$E$24),Scoring!$E$23),Scoring!$E$22),Scoring!$E$21)</f>
        <v>0</v>
      </c>
      <c r="AE134" s="78">
        <f>IF(IFERROR(SEARCH("suspected sensitiser",S134),99)=99,IF(IFERROR(SEARCH("sensitiser",S134),99)=99,IF(IFERROR(SEARCH("other hazard based concern",S134),99)=99,0,Scoring!$E$28),Scoring!$E$26),Scoring!$E$27)</f>
        <v>0</v>
      </c>
      <c r="AF134" s="78">
        <f>IF(IFERROR(M134,1)=1,IF(IFERROR(N134,1)=1,IF(IFERROR(O134,1)=1,IF(IFERROR(Q134,1)=1,IF(IFERROR(R134,1)=1,IF(IFERROR(T134,1)=1,IF(IFERROR(K134,1)=1,IF(IFERROR(P134,1)=1,IF(IFERROR(S134,1)=1,Scoring!$E$29,0),0),0),0),0),0),0),0),0)</f>
        <v>0</v>
      </c>
      <c r="AG134" s="78">
        <f t="shared" si="20"/>
        <v>1.4</v>
      </c>
      <c r="AI134" s="93"/>
      <c r="AJ134" s="94"/>
      <c r="AK134" s="76"/>
      <c r="AL134" s="75"/>
      <c r="AN134" s="79"/>
      <c r="AO134" s="79"/>
      <c r="AP134" s="79"/>
      <c r="AQ134" s="79"/>
      <c r="AR134" s="79"/>
      <c r="AS134" s="78"/>
      <c r="AU134" s="79">
        <f>IF(IFERROR(F134,99)=99,IF(IFERROR(G134,99)=99,IF(IFERROR(H134,99)=99,IF(IFERROR(I134,99)=99,IF(IFERROR(E134,99)=99,IF(IFERROR(J134,99)=99,0,Scoring!$B$7),Scoring!$B$3),Scoring!$B$2),Scoring!$B$6),Scoring!$B$5),Scoring!$B$4)</f>
        <v>0.5</v>
      </c>
      <c r="AV134" s="78">
        <f t="shared" si="21"/>
        <v>0.7</v>
      </c>
      <c r="AW134" s="78"/>
      <c r="AX134" s="66"/>
      <c r="AY134" s="78"/>
      <c r="AZ134" s="76"/>
      <c r="BA134" s="76"/>
      <c r="BB134" s="76"/>
    </row>
    <row r="135" spans="1:54" x14ac:dyDescent="0.25">
      <c r="A135" s="77" t="s">
        <v>4813</v>
      </c>
      <c r="B135" s="76" t="str">
        <f t="shared" si="22"/>
        <v>205-117-2</v>
      </c>
      <c r="C135" s="77" t="s">
        <v>4812</v>
      </c>
      <c r="D135" s="77" t="s">
        <v>4811</v>
      </c>
      <c r="E135" s="76" t="e">
        <f>IF(C135="-",IF(A135="-",VLOOKUP(D135,'sin-list 180320_update'!$C$2:$C$835,1,FALSE),VLOOKUP(A135,'sin-list 180320_update'!$A$2:$A$835,1,FALSE)),VLOOKUP(C135,'sin-list 180320_update'!$B$2:$B$835,1,FALSE))</f>
        <v>#N/A</v>
      </c>
      <c r="F135" s="76" t="e">
        <f>IF($C135="-",IF($A135="-",VLOOKUP($D135,'REACH Bilaga XVII_update'!$A$5:$A$131,1,FALSE),VLOOKUP($A135,'REACH Bilaga XVII_update'!$C$5:$C$131,1,FALSE)),VLOOKUP($C135,'REACH Bilaga XVII_update'!$B$5:$B$131,1,FALSE))</f>
        <v>#N/A</v>
      </c>
      <c r="G135" s="76" t="e">
        <f>IF($C135="-",IF($A135="-",VLOOKUP($D135,' REACH Bilaga 59_update'!$A$5:$A$210,1,FALSE),VLOOKUP($A135,' REACH Bilaga 59_update'!$D$5:$D$210,1,FALSE)),VLOOKUP($C135,' REACH Bilaga 59_update'!$C$5:$C$210,1,FALSE))</f>
        <v>#N/A</v>
      </c>
      <c r="H135" s="76" t="e">
        <f>IF($C135="-",IF($A135="-",VLOOKUP($D135,'REACH Bilaga XIV_update'!$A$5:$A$110,1,FALSE),VLOOKUP($A135,'REACH Bilaga XIV_update'!$D$5:$D$110,1,FALSE)),VLOOKUP($C135,'REACH Bilaga XIV_update'!$C$5:$C$110,1,FALSE))</f>
        <v>#N/A</v>
      </c>
      <c r="I135" s="76" t="str">
        <f>IF($C135="-",IF($A135="-",VLOOKUP($D135,CoRAP_update!$A$5:$A$376,1,FALSE),VLOOKUP($A135,CoRAP_update!$D$5:$D$376,1,FALSE)),VLOOKUP($C135,CoRAP_update!$C$5:$C$376,1,FALSE))</f>
        <v>205-117-2</v>
      </c>
      <c r="J135" s="76" t="e">
        <f>IF($C135="-",IF($A135="-",VLOOKUP($D135,EDC_update!$C$2:$C$450,1,FALSE),VLOOKUP($A135,EDC_update!$B$2:$B$450,1,FALSE)),VLOOKUP($C135,EDC_update!$L$2:$L$450,1,FALSE))</f>
        <v>#N/A</v>
      </c>
      <c r="K135" s="76" t="e">
        <f>IF($C135="-",IF($A135="-",IF(VLOOKUP($D135,'sin-list 180320_update'!$C$2:$S$835,3,FALSE)="",NA(),VLOOKUP($D135,'sin-list 180320_update'!$C$2:$S$835,3,FALSE)),IF(VLOOKUP($A135,'sin-list 180320_update'!$A$2:$S$835,5,FALSE)="",NA(),VLOOKUP($A135,'sin-list 180320_update'!$A$2:$S$835,5,FALSE))),IF(VLOOKUP($C135,'sin-list 180320_update'!$B$2:$S$835,4,FALSE)="",NA(),VLOOKUP($C135,'sin-list 180320_update'!$B$2:$S$835,4,FALSE)))</f>
        <v>#N/A</v>
      </c>
      <c r="L135" s="76" t="e">
        <f>IF($C135="-",IF($A135="-",VLOOKUP($D135,'sin-list 180320_update'!$C$2:$S$835,6,FALSE),VLOOKUP($A135,'sin-list 180320_update'!$A$2:$S$835,8,FALSE)),VLOOKUP($C135,'sin-list 180320_update'!$B$2:$S$835,7,FALSE))</f>
        <v>#N/A</v>
      </c>
      <c r="M135" s="76" t="e">
        <f>IF($C135="-",IF($A135="-",IF(VLOOKUP($D135,'sin-list 180320_update'!$C$2:$S$835,8,FALSE)="",NA(),VLOOKUP($D135,'sin-list 180320_update'!$C$2:$S$835,8,FALSE)),IF(VLOOKUP($A135,'sin-list 180320_update'!$A$2:$S$835,10,FALSE)="",NA(),VLOOKUP($A135,'sin-list 180320_update'!$A$2:$S$835,10,FALSE))),IF(VLOOKUP($C135,'sin-list 180320_update'!$B$2:$S$835,9,FALSE)="",NA(),VLOOKUP($C135,'sin-list 180320_update'!$B$2:$S$835,9,FALSE)))</f>
        <v>#N/A</v>
      </c>
      <c r="N135" s="76" t="e">
        <f>IF($C135="-",IF($A135="-",IF(VLOOKUP($D135,'REACH Bilaga XVII_update'!$A$5:$E$131,4,FALSE)="",NA(),VLOOKUP($D135,'REACH Bilaga XVII_update'!$A$5:$E$131,4,FALSE)),IF(VLOOKUP($A135,'REACH Bilaga XVII_update'!$C$5:$D$131,2,FALSE)="",NA(),VLOOKUP($A135,'REACH Bilaga XVII_update'!$C$5:$D$131,2,FALSE))),IF(VLOOKUP($C135,'REACH Bilaga XVII_update'!$B$5:$D$131,3,FALSE)="",NA(),VLOOKUP($C135,'REACH Bilaga XVII_update'!$B$5:$D$131,3,FALSE)))</f>
        <v>#N/A</v>
      </c>
      <c r="O135" s="76" t="e">
        <f>IF($C135="-",IF($A135="-",IF(VLOOKUP($D135,' REACH Bilaga 59_update'!$A$5:$E$210,5,FALSE)="",NA(),VLOOKUP($D135,' REACH Bilaga 59_update'!$A$5:$E$210,5,FALSE)),IF(VLOOKUP($A135,' REACH Bilaga 59_update'!$D$5:$E$210,2,FALSE)="",NA(),VLOOKUP($A135,' REACH Bilaga 59_update'!$D$5:$E$210,2,FALSE))),IF(VLOOKUP($C135,' REACH Bilaga 59_update'!$C$5:$E$210,3,FALSE)="",NA(),VLOOKUP($C135,' REACH Bilaga 59_update'!$C$5:$E$210,3,FALSE)))</f>
        <v>#N/A</v>
      </c>
      <c r="P135" s="76" t="e">
        <f>IF(C135="-",IF(A135="-",IFERROR(VLOOKUP($D135,' REACH Bilaga 59_update'!$A$5:$F$210,MATCH(Sammanfattning!P$1,' REACH Bilaga 59_update'!$A$4:$F$4,0),FALSE),VLOOKUP($D135,'REACH Bilaga XIV_update'!$A$4:$H$110,MATCH(Sammanfattning!P$1,'REACH Bilaga XIV_update'!$A$4:$H$4,0),FALSE)),IFERROR(VLOOKUP($A135,' REACH Bilaga 59_update'!$D$5:$F$210,MATCH(Sammanfattning!P$1,' REACH Bilaga 59_update'!$D$4:$F$4,0),FALSE),VLOOKUP($A135,'REACH Bilaga XIV_update'!$D$4:$H$110,MATCH(Sammanfattning!P$1,'REACH Bilaga XIV_update'!$D$4:$H$4,0),FALSE))),IFERROR(VLOOKUP($C135,' REACH Bilaga 59_update'!$C$5:$F$210,MATCH(Sammanfattning!P$1,' REACH Bilaga 59_update'!$C$4:$F$4,0),FALSE),VLOOKUP($C135,'REACH Bilaga XIV_update'!$C$4:$H$110,MATCH(Sammanfattning!P$1,'REACH Bilaga XIV_update'!$C$4:$H$4,0),FALSE)))</f>
        <v>#N/A</v>
      </c>
      <c r="Q135" s="76" t="e">
        <f>IF($C135="-",IF($A135="-",IF(VLOOKUP($D135,'REACH Bilaga XIV_update'!$A$5:$I$110,9,FALSE)="",NA(),VLOOKUP($D135,'REACH Bilaga XIV_update'!$A$5:$I$110,9,FALSE)),IF(VLOOKUP($A135,'REACH Bilaga XIV_update'!$D$5:$I$110,6,FALSE)="",NA(),VLOOKUP($A135,'REACH Bilaga XIV_update'!$D$5:$I$110,6,FALSE))),IF(VLOOKUP($C135,'REACH Bilaga XIV_update'!$C$5:$I$110,7,FALSE)="",NA(),VLOOKUP($C135,'REACH Bilaga XIV_update'!$C$5:$I$110,7,FALSE)))</f>
        <v>#N/A</v>
      </c>
      <c r="R135" s="76" t="e">
        <f>IF($C135="-",IF($A135="-",IF(VLOOKUP($D135,CoRAP_update!$A$5:$O$376,15,FALSE)="",NA(),VLOOKUP($D135,CoRAP_update!$A$5:$O$376,15,FALSE)),IF(VLOOKUP($A135,CoRAP_update!$D$5:$O$376,12,FALSE)="",NA(),VLOOKUP($A135,CoRAP_update!$D$5:$O$376,12,FALSE))),IF(VLOOKUP($C135,CoRAP_update!$C$5:$O$376,13,FALSE)="",NA(),VLOOKUP($C135,CoRAP_update!$C$5:$O$376,13,FALSE)))</f>
        <v>#N/A</v>
      </c>
      <c r="S135" s="144" t="str">
        <f>IF($C135="-",IF($A135="-",VLOOKUP($D135,CoRAP_update!$A$5:$J$376,MATCH(Sammanfattning!S$1,CoRAP_update!$A$4:$J$4,0),FALSE),VLOOKUP($A135,CoRAP_update!$D$5:$J$376,MATCH(Sammanfattning!S$1,CoRAP_update!$D$4:$J$4,0),FALSE)),VLOOKUP($C135,CoRAP_update!$C$5:$J$376,MATCH(Sammanfattning!S$1,CoRAP_update!$C$4:$J$4,0),FALSE))</f>
        <v>Suspected PBT/vPvB#Wide dispersive use</v>
      </c>
      <c r="T135" s="76" t="e">
        <f>IF($A135="-",VLOOKUP($D135,EDC_update!$C$2:$F$450,4,FALSE),VLOOKUP($A135,EDC_update!$B$2:$F$450,5,FALSE))</f>
        <v>#N/A</v>
      </c>
      <c r="V135" s="78">
        <f>IF(IFERROR(SEARCH("PBT",P135),99)=99,IF(IFERROR(SEARCH("suspected PBT",S135),99)=99,IF(IFERROR(SEARCH("concluded to be PBT",K135),99)=99,IF(IFERROR(SEARCH("PBT",S135),99)=99,IF(IFERROR(SEARCH("PBT cand",L135),99)=99,IF(IFERROR(SEARCH("PBT",L135),99)=99,IF(IFERROR(SEARCH("persistent, bioackumulative and toxic properties",K135),99)=99,0,Scoring!$E$3),Scoring!$E$3),Scoring!$E$7),Scoring!$E$3),Scoring!$E$5),Scoring!$E$6),Scoring!$E$3)</f>
        <v>0.7</v>
      </c>
      <c r="W135" s="78">
        <f>IF(IFERROR(SEARCH("vPvB",P135),99)=99,IF(IFERROR(SEARCH("suspected pbt/vPvB",S135),99)=99,IF(IFERROR(SEARCH("vPvB",S135),99)=99,IF(IFERROR(SEARCH("concluded to be a vPvB",S135),99)=99,IF(IFERROR(SEARCH("identified as vPvB",K135),99)=99,IF(IFERROR(SEARCH("concluded to be a vPvB",K135),99)=99,IF(IFERROR(SEARCH("concluded to be both pbt and vPvB",S135),99)=99,IF(IFERROR(SEARCH("concluded to be both pbt and vPvB",K135),99)=99,0,Scoring!$E$5),Scoring!$E$5),Scoring!$E$5),Scoring!$E$5),Scoring!$E$5),Scoring!$E$4),Scoring!$E$6),Scoring!$E$4)</f>
        <v>0.7</v>
      </c>
      <c r="X135" s="78">
        <f>IF(IFERROR(SEARCH("H410",N135),99)=99,IF(IFERROR(SEARCH("H410",O135),99)=99,IF(IFERROR(SEARCH("H410",Q135),99)=99,IF(IFERROR(SEARCH("H410",M135),99)=99,IF(IFERROR(SEARCH("H410",R135),99)=99,IF(IFERROR(SEARCH("H411",N135),99)=99,IF(IFERROR(SEARCH("H411",O135),99)=99,IF(IFERROR(SEARCH("H411",Q135),99)=99,IF(IFERROR(SEARCH("H411",M135),99)=99,IF(IFERROR(SEARCH("H411",R135),99)=99,IF(IFERROR(SEARCH("H413",N135),99)=99,IF(IFERROR(SEARCH("H413",O135),99)=99,IF(IFERROR(SEARCH("H413",Q135),99)=99,IF(IFERROR(SEARCH("H413",M135),99)=99,IF(IFERROR(SEARCH("H413",R135),99)=99,IF(IFERROR(SEARCH("H412",N135),99)=99,IF(IFERROR(SEARCH("H412",O135),99)=99,IF(IFERROR(SEARCH("H412",Q135),99)=99,IF(IFERROR(SEARCH("H412",M135),99)=99,IF(IFERROR(SEARCH("H412",R135),99)=99,0,Scoring!$E$2),Scoring!$E$2),Scoring!$E$2),Scoring!$E$2),Scoring!$E$2),Scoring!$E$2),Scoring!$E$2),Scoring!$E$2),Scoring!$E$2),Scoring!$E$2),Scoring!$E$2),Scoring!$E$2),Scoring!$E$2),Scoring!$E$2),Scoring!$E$2),Scoring!$E$2),Scoring!$E$2),Scoring!$E$2),Scoring!$E$2),Scoring!$E$2)</f>
        <v>0</v>
      </c>
      <c r="Y135" s="78">
        <f>IF(IFERROR(SEARCH("CMR",K135),99)=99,IF(IFERROR(SEARCH("Suspected CMR",S135),99)=99,IF(IFERROR(SEARCH("CMR",S135),99)=99,0,Scoring!$E$8),Scoring!$E$9),Scoring!$E$8)</f>
        <v>0</v>
      </c>
      <c r="Z135" s="78">
        <f>IF(IFERROR(SEARCH("H350",N135),99)=99,IF(IFERROR(SEARCH("H350",O135),99)=99,IF(IFERROR(SEARCH("H350",Q135),99)=99,IF(IFERROR(SEARCH("H350",M135),99)=99,IF(IFERROR(SEARCH("H350",R135),99)=99,IF(IFERROR(SEARCH("H351",N135),99)=99,IF(IFERROR(SEARCH("H351",O135),99)=99,IF(IFERROR(SEARCH("H351",Q135),99)=99,IF(IFERROR(SEARCH("H351",M135),99)=99,IF(IFERROR(SEARCH("H351",R135),99)=99,IF(IFERROR(SEARCH("carcinogenic",P135),99)=99,IF(IFERROR(SEARCH("suspected carcinogenic",S135),99)=99,0,Scoring!$E$12),Scoring!$E$11),Scoring!$E$10),Scoring!$E$10),Scoring!$E$10),Scoring!$E$10),Scoring!$E$10),Scoring!$E$10),Scoring!$E$10),Scoring!$E$10),Scoring!$E$10),Scoring!$E$10)</f>
        <v>0</v>
      </c>
      <c r="AA135" s="78">
        <f>IF(IFERROR(SEARCH("H340",N135),99)=99,IF(IFERROR(SEARCH("H340",O135),99)=99,IF(IFERROR(SEARCH("H340",Q135),99)=99,IF(IFERROR(SEARCH("H340",M135),99)=99,IF(IFERROR(SEARCH("H340",R135),99)=99,IF(IFERROR(SEARCH("H341",N135),99)=99,IF(IFERROR(SEARCH("H341",O135),99)=99,IF(IFERROR(SEARCH("H341",Q135),99)=99,IF(IFERROR(SEARCH("H341",M135),99)=99,IF(IFERROR(SEARCH("H341",R135),99)=99,IF(IFERROR(SEARCH("mutagenic",P135),99)=99,IF(IFERROR(SEARCH("suspected mutagenic",S135),99)=99,0,Scoring!$E$15),Scoring!$E$14),Scoring!$E$13),Scoring!$E$13),Scoring!$E$13),Scoring!$E$13),Scoring!$E$13),Scoring!$E$13),Scoring!$E$13),Scoring!$E$13),Scoring!$E$13),Scoring!$E$13)</f>
        <v>0</v>
      </c>
      <c r="AB135" s="78">
        <f>IF(IFERROR(SEARCH("H360",N135),99)=99,IF(IFERROR(SEARCH("H360",O135),99)=99,IF(IFERROR(SEARCH("H360",Q135),99)=99,IF(IFERROR(SEARCH("H360",M135),99)=99,IF(IFERROR(SEARCH("H360",R135),99)=99,IF(IFERROR(SEARCH("H361",N135),99)=99,IF(IFERROR(SEARCH("H361",O135),99)=99,IF(IFERROR(SEARCH("H361",Q135),99)=99,IF(IFERROR(SEARCH("H361",M135),99)=99,IF(IFERROR(SEARCH("H361",R135),99)=99,IF(IFERROR(SEARCH("reproduction",P135),99)=99,IF(IFERROR(SEARCH("suspected reprotoxic",S135),99)=99,IF(IFERROR(SEARCH("reprotoxic",S135),99)=99,IF(IFERROR(SEARCH("reprotoxic",K135),99)=99,0,Scoring!$E$18),Scoring!$E$18),Scoring!$E$19),Scoring!$E$17),Scoring!$E$16),Scoring!$E$16),Scoring!$E$16),Scoring!$E$16),Scoring!$E$16),Scoring!$E$16),Scoring!$E$16),Scoring!$E$16),Scoring!$E$16),Scoring!$E$16)</f>
        <v>0</v>
      </c>
      <c r="AC135" s="78">
        <f>IF(IFERROR(SEARCH("57f",L135),99)=99,IF(IFERROR(SEARCH("57(f)",P135),99)=99,0,Scoring!$E$20),Scoring!$E$20)</f>
        <v>0</v>
      </c>
      <c r="AD135" s="78">
        <f>IF(IFERROR(SEARCH("CAT1",T135),99)=99,IF(IFERROR(SEARCH("CAT2",T135),99)=99,IF(IFERROR(SEARCH("CAT3",T135),99)=99,IF(IFERROR(SEARCH("concluded to be endocrine",K135),99)=99,IF(IFERROR(SEARCH("categorised as endocrine",K135),99)=99,IF(IFERROR(SEARCH("endocrine disrupting",P135),99)=99,IF(IFERROR(SEARCH("endocrine disrupting",K135),99)=99,IF(IFERROR(SEARCH("suspected endocrine",S135),99)=99,IF(IFERROR(SEARCH("potential endocrine",S135),99)=99,0,Scoring!$E$25),Scoring!$E$25),Scoring!$E$24),Scoring!$E$24),Scoring!$E$24),Scoring!$E$24),Scoring!$E$23),Scoring!$E$22),Scoring!$E$21)</f>
        <v>0</v>
      </c>
      <c r="AE135" s="78">
        <f>IF(IFERROR(SEARCH("suspected sensitiser",S135),99)=99,IF(IFERROR(SEARCH("sensitiser",S135),99)=99,IF(IFERROR(SEARCH("other hazard based concern",S135),99)=99,0,Scoring!$E$28),Scoring!$E$26),Scoring!$E$27)</f>
        <v>0</v>
      </c>
      <c r="AF135" s="78">
        <f>IF(IFERROR(M135,1)=1,IF(IFERROR(N135,1)=1,IF(IFERROR(O135,1)=1,IF(IFERROR(Q135,1)=1,IF(IFERROR(R135,1)=1,IF(IFERROR(T135,1)=1,IF(IFERROR(K135,1)=1,IF(IFERROR(P135,1)=1,IF(IFERROR(S135,1)=1,Scoring!$E$29,0),0),0),0),0),0),0),0),0)</f>
        <v>0</v>
      </c>
      <c r="AG135" s="78">
        <f t="shared" si="20"/>
        <v>1.4</v>
      </c>
      <c r="AI135" s="93"/>
      <c r="AJ135" s="94"/>
      <c r="AK135" s="76"/>
      <c r="AL135" s="75"/>
      <c r="AN135" s="79"/>
      <c r="AO135" s="79"/>
      <c r="AP135" s="79"/>
      <c r="AQ135" s="79"/>
      <c r="AR135" s="79"/>
      <c r="AS135" s="78"/>
      <c r="AU135" s="79">
        <f>IF(IFERROR(F135,99)=99,IF(IFERROR(G135,99)=99,IF(IFERROR(H135,99)=99,IF(IFERROR(I135,99)=99,IF(IFERROR(E135,99)=99,IF(IFERROR(J135,99)=99,0,Scoring!$B$7),Scoring!$B$3),Scoring!$B$2),Scoring!$B$6),Scoring!$B$5),Scoring!$B$4)</f>
        <v>0.5</v>
      </c>
      <c r="AV135" s="78">
        <f t="shared" si="21"/>
        <v>0.7</v>
      </c>
      <c r="AW135" s="78"/>
      <c r="AX135" s="66"/>
      <c r="AY135" s="78"/>
      <c r="AZ135" s="76"/>
      <c r="BA135" s="76"/>
      <c r="BB135" s="76"/>
    </row>
    <row r="136" spans="1:54" x14ac:dyDescent="0.25">
      <c r="A136" s="77" t="s">
        <v>4817</v>
      </c>
      <c r="B136" s="76" t="str">
        <f t="shared" si="22"/>
        <v>205-201-9</v>
      </c>
      <c r="C136" s="77" t="s">
        <v>4816</v>
      </c>
      <c r="D136" s="77" t="s">
        <v>4815</v>
      </c>
      <c r="E136" s="76" t="e">
        <f>IF(C136="-",IF(A136="-",VLOOKUP(D136,'sin-list 180320_update'!$C$2:$C$835,1,FALSE),VLOOKUP(A136,'sin-list 180320_update'!$A$2:$A$835,1,FALSE)),VLOOKUP(C136,'sin-list 180320_update'!$B$2:$B$835,1,FALSE))</f>
        <v>#N/A</v>
      </c>
      <c r="F136" s="76" t="e">
        <f>IF($C136="-",IF($A136="-",VLOOKUP($D136,'REACH Bilaga XVII_update'!$A$5:$A$131,1,FALSE),VLOOKUP($A136,'REACH Bilaga XVII_update'!$C$5:$C$131,1,FALSE)),VLOOKUP($C136,'REACH Bilaga XVII_update'!$B$5:$B$131,1,FALSE))</f>
        <v>#N/A</v>
      </c>
      <c r="G136" s="76" t="e">
        <f>IF($C136="-",IF($A136="-",VLOOKUP($D136,' REACH Bilaga 59_update'!$A$5:$A$210,1,FALSE),VLOOKUP($A136,' REACH Bilaga 59_update'!$D$5:$D$210,1,FALSE)),VLOOKUP($C136,' REACH Bilaga 59_update'!$C$5:$C$210,1,FALSE))</f>
        <v>#N/A</v>
      </c>
      <c r="H136" s="76" t="e">
        <f>IF($C136="-",IF($A136="-",VLOOKUP($D136,'REACH Bilaga XIV_update'!$A$5:$A$110,1,FALSE),VLOOKUP($A136,'REACH Bilaga XIV_update'!$D$5:$D$110,1,FALSE)),VLOOKUP($C136,'REACH Bilaga XIV_update'!$C$5:$C$110,1,FALSE))</f>
        <v>#N/A</v>
      </c>
      <c r="I136" s="76" t="str">
        <f>IF($C136="-",IF($A136="-",VLOOKUP($D136,CoRAP_update!$A$5:$A$376,1,FALSE),VLOOKUP($A136,CoRAP_update!$D$5:$D$376,1,FALSE)),VLOOKUP($C136,CoRAP_update!$C$5:$C$376,1,FALSE))</f>
        <v>205-201-9</v>
      </c>
      <c r="J136" s="76" t="e">
        <f>IF($C136="-",IF($A136="-",VLOOKUP($D136,EDC_update!$C$2:$C$450,1,FALSE),VLOOKUP($A136,EDC_update!$B$2:$B$450,1,FALSE)),VLOOKUP($C136,EDC_update!$L$2:$L$450,1,FALSE))</f>
        <v>#N/A</v>
      </c>
      <c r="K136" s="76" t="e">
        <f>IF($C136="-",IF($A136="-",IF(VLOOKUP($D136,'sin-list 180320_update'!$C$2:$S$835,3,FALSE)="",NA(),VLOOKUP($D136,'sin-list 180320_update'!$C$2:$S$835,3,FALSE)),IF(VLOOKUP($A136,'sin-list 180320_update'!$A$2:$S$835,5,FALSE)="",NA(),VLOOKUP($A136,'sin-list 180320_update'!$A$2:$S$835,5,FALSE))),IF(VLOOKUP($C136,'sin-list 180320_update'!$B$2:$S$835,4,FALSE)="",NA(),VLOOKUP($C136,'sin-list 180320_update'!$B$2:$S$835,4,FALSE)))</f>
        <v>#N/A</v>
      </c>
      <c r="L136" s="76" t="e">
        <f>IF($C136="-",IF($A136="-",VLOOKUP($D136,'sin-list 180320_update'!$C$2:$S$835,6,FALSE),VLOOKUP($A136,'sin-list 180320_update'!$A$2:$S$835,8,FALSE)),VLOOKUP($C136,'sin-list 180320_update'!$B$2:$S$835,7,FALSE))</f>
        <v>#N/A</v>
      </c>
      <c r="M136" s="76" t="e">
        <f>IF($C136="-",IF($A136="-",IF(VLOOKUP($D136,'sin-list 180320_update'!$C$2:$S$835,8,FALSE)="",NA(),VLOOKUP($D136,'sin-list 180320_update'!$C$2:$S$835,8,FALSE)),IF(VLOOKUP($A136,'sin-list 180320_update'!$A$2:$S$835,10,FALSE)="",NA(),VLOOKUP($A136,'sin-list 180320_update'!$A$2:$S$835,10,FALSE))),IF(VLOOKUP($C136,'sin-list 180320_update'!$B$2:$S$835,9,FALSE)="",NA(),VLOOKUP($C136,'sin-list 180320_update'!$B$2:$S$835,9,FALSE)))</f>
        <v>#N/A</v>
      </c>
      <c r="N136" s="76" t="e">
        <f>IF($C136="-",IF($A136="-",IF(VLOOKUP($D136,'REACH Bilaga XVII_update'!$A$5:$E$131,4,FALSE)="",NA(),VLOOKUP($D136,'REACH Bilaga XVII_update'!$A$5:$E$131,4,FALSE)),IF(VLOOKUP($A136,'REACH Bilaga XVII_update'!$C$5:$D$131,2,FALSE)="",NA(),VLOOKUP($A136,'REACH Bilaga XVII_update'!$C$5:$D$131,2,FALSE))),IF(VLOOKUP($C136,'REACH Bilaga XVII_update'!$B$5:$D$131,3,FALSE)="",NA(),VLOOKUP($C136,'REACH Bilaga XVII_update'!$B$5:$D$131,3,FALSE)))</f>
        <v>#N/A</v>
      </c>
      <c r="O136" s="76" t="e">
        <f>IF($C136="-",IF($A136="-",IF(VLOOKUP($D136,' REACH Bilaga 59_update'!$A$5:$E$210,5,FALSE)="",NA(),VLOOKUP($D136,' REACH Bilaga 59_update'!$A$5:$E$210,5,FALSE)),IF(VLOOKUP($A136,' REACH Bilaga 59_update'!$D$5:$E$210,2,FALSE)="",NA(),VLOOKUP($A136,' REACH Bilaga 59_update'!$D$5:$E$210,2,FALSE))),IF(VLOOKUP($C136,' REACH Bilaga 59_update'!$C$5:$E$210,3,FALSE)="",NA(),VLOOKUP($C136,' REACH Bilaga 59_update'!$C$5:$E$210,3,FALSE)))</f>
        <v>#N/A</v>
      </c>
      <c r="P136" s="76" t="e">
        <f>IF(C136="-",IF(A136="-",IFERROR(VLOOKUP($D136,' REACH Bilaga 59_update'!$A$5:$F$210,MATCH(Sammanfattning!P$1,' REACH Bilaga 59_update'!$A$4:$F$4,0),FALSE),VLOOKUP($D136,'REACH Bilaga XIV_update'!$A$4:$H$110,MATCH(Sammanfattning!P$1,'REACH Bilaga XIV_update'!$A$4:$H$4,0),FALSE)),IFERROR(VLOOKUP($A136,' REACH Bilaga 59_update'!$D$5:$F$210,MATCH(Sammanfattning!P$1,' REACH Bilaga 59_update'!$D$4:$F$4,0),FALSE),VLOOKUP($A136,'REACH Bilaga XIV_update'!$D$4:$H$110,MATCH(Sammanfattning!P$1,'REACH Bilaga XIV_update'!$D$4:$H$4,0),FALSE))),IFERROR(VLOOKUP($C136,' REACH Bilaga 59_update'!$C$5:$F$210,MATCH(Sammanfattning!P$1,' REACH Bilaga 59_update'!$C$4:$F$4,0),FALSE),VLOOKUP($C136,'REACH Bilaga XIV_update'!$C$4:$H$110,MATCH(Sammanfattning!P$1,'REACH Bilaga XIV_update'!$C$4:$H$4,0),FALSE)))</f>
        <v>#N/A</v>
      </c>
      <c r="Q136" s="76" t="e">
        <f>IF($C136="-",IF($A136="-",IF(VLOOKUP($D136,'REACH Bilaga XIV_update'!$A$5:$I$110,9,FALSE)="",NA(),VLOOKUP($D136,'REACH Bilaga XIV_update'!$A$5:$I$110,9,FALSE)),IF(VLOOKUP($A136,'REACH Bilaga XIV_update'!$D$5:$I$110,6,FALSE)="",NA(),VLOOKUP($A136,'REACH Bilaga XIV_update'!$D$5:$I$110,6,FALSE))),IF(VLOOKUP($C136,'REACH Bilaga XIV_update'!$C$5:$I$110,7,FALSE)="",NA(),VLOOKUP($C136,'REACH Bilaga XIV_update'!$C$5:$I$110,7,FALSE)))</f>
        <v>#N/A</v>
      </c>
      <c r="R136" s="76" t="e">
        <f>IF($C136="-",IF($A136="-",IF(VLOOKUP($D136,CoRAP_update!$A$5:$O$376,15,FALSE)="",NA(),VLOOKUP($D136,CoRAP_update!$A$5:$O$376,15,FALSE)),IF(VLOOKUP($A136,CoRAP_update!$D$5:$O$376,12,FALSE)="",NA(),VLOOKUP($A136,CoRAP_update!$D$5:$O$376,12,FALSE))),IF(VLOOKUP($C136,CoRAP_update!$C$5:$O$376,13,FALSE)="",NA(),VLOOKUP($C136,CoRAP_update!$C$5:$O$376,13,FALSE)))</f>
        <v>#N/A</v>
      </c>
      <c r="S136" s="144" t="str">
        <f>IF($C136="-",IF($A136="-",VLOOKUP($D136,CoRAP_update!$A$5:$J$376,MATCH(Sammanfattning!S$1,CoRAP_update!$A$4:$J$4,0),FALSE),VLOOKUP($A136,CoRAP_update!$D$5:$J$376,MATCH(Sammanfattning!S$1,CoRAP_update!$D$4:$J$4,0),FALSE)),VLOOKUP($C136,CoRAP_update!$C$5:$J$376,MATCH(Sammanfattning!S$1,CoRAP_update!$C$4:$J$4,0),FALSE))</f>
        <v>Suspected PBT/vPvB#Exposure of environment</v>
      </c>
      <c r="T136" s="76" t="e">
        <f>IF($A136="-",VLOOKUP($D136,EDC_update!$C$2:$F$450,4,FALSE),VLOOKUP($A136,EDC_update!$B$2:$F$450,5,FALSE))</f>
        <v>#N/A</v>
      </c>
      <c r="V136" s="78">
        <f>IF(IFERROR(SEARCH("PBT",P136),99)=99,IF(IFERROR(SEARCH("suspected PBT",S136),99)=99,IF(IFERROR(SEARCH("concluded to be PBT",K136),99)=99,IF(IFERROR(SEARCH("PBT",S136),99)=99,IF(IFERROR(SEARCH("PBT cand",L136),99)=99,IF(IFERROR(SEARCH("PBT",L136),99)=99,IF(IFERROR(SEARCH("persistent, bioackumulative and toxic properties",K136),99)=99,0,Scoring!$E$3),Scoring!$E$3),Scoring!$E$7),Scoring!$E$3),Scoring!$E$5),Scoring!$E$6),Scoring!$E$3)</f>
        <v>0.7</v>
      </c>
      <c r="W136" s="78">
        <f>IF(IFERROR(SEARCH("vPvB",P136),99)=99,IF(IFERROR(SEARCH("suspected pbt/vPvB",S136),99)=99,IF(IFERROR(SEARCH("vPvB",S136),99)=99,IF(IFERROR(SEARCH("concluded to be a vPvB",S136),99)=99,IF(IFERROR(SEARCH("identified as vPvB",K136),99)=99,IF(IFERROR(SEARCH("concluded to be a vPvB",K136),99)=99,IF(IFERROR(SEARCH("concluded to be both pbt and vPvB",S136),99)=99,IF(IFERROR(SEARCH("concluded to be both pbt and vPvB",K136),99)=99,0,Scoring!$E$5),Scoring!$E$5),Scoring!$E$5),Scoring!$E$5),Scoring!$E$5),Scoring!$E$4),Scoring!$E$6),Scoring!$E$4)</f>
        <v>0.7</v>
      </c>
      <c r="X136" s="78">
        <f>IF(IFERROR(SEARCH("H410",N136),99)=99,IF(IFERROR(SEARCH("H410",O136),99)=99,IF(IFERROR(SEARCH("H410",Q136),99)=99,IF(IFERROR(SEARCH("H410",M136),99)=99,IF(IFERROR(SEARCH("H410",R136),99)=99,IF(IFERROR(SEARCH("H411",N136),99)=99,IF(IFERROR(SEARCH("H411",O136),99)=99,IF(IFERROR(SEARCH("H411",Q136),99)=99,IF(IFERROR(SEARCH("H411",M136),99)=99,IF(IFERROR(SEARCH("H411",R136),99)=99,IF(IFERROR(SEARCH("H413",N136),99)=99,IF(IFERROR(SEARCH("H413",O136),99)=99,IF(IFERROR(SEARCH("H413",Q136),99)=99,IF(IFERROR(SEARCH("H413",M136),99)=99,IF(IFERROR(SEARCH("H413",R136),99)=99,IF(IFERROR(SEARCH("H412",N136),99)=99,IF(IFERROR(SEARCH("H412",O136),99)=99,IF(IFERROR(SEARCH("H412",Q136),99)=99,IF(IFERROR(SEARCH("H412",M136),99)=99,IF(IFERROR(SEARCH("H412",R136),99)=99,0,Scoring!$E$2),Scoring!$E$2),Scoring!$E$2),Scoring!$E$2),Scoring!$E$2),Scoring!$E$2),Scoring!$E$2),Scoring!$E$2),Scoring!$E$2),Scoring!$E$2),Scoring!$E$2),Scoring!$E$2),Scoring!$E$2),Scoring!$E$2),Scoring!$E$2),Scoring!$E$2),Scoring!$E$2),Scoring!$E$2),Scoring!$E$2),Scoring!$E$2)</f>
        <v>0</v>
      </c>
      <c r="Y136" s="78">
        <f>IF(IFERROR(SEARCH("CMR",K136),99)=99,IF(IFERROR(SEARCH("Suspected CMR",S136),99)=99,IF(IFERROR(SEARCH("CMR",S136),99)=99,0,Scoring!$E$8),Scoring!$E$9),Scoring!$E$8)</f>
        <v>0</v>
      </c>
      <c r="Z136" s="78">
        <f>IF(IFERROR(SEARCH("H350",N136),99)=99,IF(IFERROR(SEARCH("H350",O136),99)=99,IF(IFERROR(SEARCH("H350",Q136),99)=99,IF(IFERROR(SEARCH("H350",M136),99)=99,IF(IFERROR(SEARCH("H350",R136),99)=99,IF(IFERROR(SEARCH("H351",N136),99)=99,IF(IFERROR(SEARCH("H351",O136),99)=99,IF(IFERROR(SEARCH("H351",Q136),99)=99,IF(IFERROR(SEARCH("H351",M136),99)=99,IF(IFERROR(SEARCH("H351",R136),99)=99,IF(IFERROR(SEARCH("carcinogenic",P136),99)=99,IF(IFERROR(SEARCH("suspected carcinogenic",S136),99)=99,0,Scoring!$E$12),Scoring!$E$11),Scoring!$E$10),Scoring!$E$10),Scoring!$E$10),Scoring!$E$10),Scoring!$E$10),Scoring!$E$10),Scoring!$E$10),Scoring!$E$10),Scoring!$E$10),Scoring!$E$10)</f>
        <v>0</v>
      </c>
      <c r="AA136" s="78">
        <f>IF(IFERROR(SEARCH("H340",N136),99)=99,IF(IFERROR(SEARCH("H340",O136),99)=99,IF(IFERROR(SEARCH("H340",Q136),99)=99,IF(IFERROR(SEARCH("H340",M136),99)=99,IF(IFERROR(SEARCH("H340",R136),99)=99,IF(IFERROR(SEARCH("H341",N136),99)=99,IF(IFERROR(SEARCH("H341",O136),99)=99,IF(IFERROR(SEARCH("H341",Q136),99)=99,IF(IFERROR(SEARCH("H341",M136),99)=99,IF(IFERROR(SEARCH("H341",R136),99)=99,IF(IFERROR(SEARCH("mutagenic",P136),99)=99,IF(IFERROR(SEARCH("suspected mutagenic",S136),99)=99,0,Scoring!$E$15),Scoring!$E$14),Scoring!$E$13),Scoring!$E$13),Scoring!$E$13),Scoring!$E$13),Scoring!$E$13),Scoring!$E$13),Scoring!$E$13),Scoring!$E$13),Scoring!$E$13),Scoring!$E$13)</f>
        <v>0</v>
      </c>
      <c r="AB136" s="78">
        <f>IF(IFERROR(SEARCH("H360",N136),99)=99,IF(IFERROR(SEARCH("H360",O136),99)=99,IF(IFERROR(SEARCH("H360",Q136),99)=99,IF(IFERROR(SEARCH("H360",M136),99)=99,IF(IFERROR(SEARCH("H360",R136),99)=99,IF(IFERROR(SEARCH("H361",N136),99)=99,IF(IFERROR(SEARCH("H361",O136),99)=99,IF(IFERROR(SEARCH("H361",Q136),99)=99,IF(IFERROR(SEARCH("H361",M136),99)=99,IF(IFERROR(SEARCH("H361",R136),99)=99,IF(IFERROR(SEARCH("reproduction",P136),99)=99,IF(IFERROR(SEARCH("suspected reprotoxic",S136),99)=99,IF(IFERROR(SEARCH("reprotoxic",S136),99)=99,IF(IFERROR(SEARCH("reprotoxic",K136),99)=99,0,Scoring!$E$18),Scoring!$E$18),Scoring!$E$19),Scoring!$E$17),Scoring!$E$16),Scoring!$E$16),Scoring!$E$16),Scoring!$E$16),Scoring!$E$16),Scoring!$E$16),Scoring!$E$16),Scoring!$E$16),Scoring!$E$16),Scoring!$E$16)</f>
        <v>0</v>
      </c>
      <c r="AC136" s="78">
        <f>IF(IFERROR(SEARCH("57f",L136),99)=99,IF(IFERROR(SEARCH("57(f)",P136),99)=99,0,Scoring!$E$20),Scoring!$E$20)</f>
        <v>0</v>
      </c>
      <c r="AD136" s="78">
        <f>IF(IFERROR(SEARCH("CAT1",T136),99)=99,IF(IFERROR(SEARCH("CAT2",T136),99)=99,IF(IFERROR(SEARCH("CAT3",T136),99)=99,IF(IFERROR(SEARCH("concluded to be endocrine",K136),99)=99,IF(IFERROR(SEARCH("categorised as endocrine",K136),99)=99,IF(IFERROR(SEARCH("endocrine disrupting",P136),99)=99,IF(IFERROR(SEARCH("endocrine disrupting",K136),99)=99,IF(IFERROR(SEARCH("suspected endocrine",S136),99)=99,IF(IFERROR(SEARCH("potential endocrine",S136),99)=99,0,Scoring!$E$25),Scoring!$E$25),Scoring!$E$24),Scoring!$E$24),Scoring!$E$24),Scoring!$E$24),Scoring!$E$23),Scoring!$E$22),Scoring!$E$21)</f>
        <v>0</v>
      </c>
      <c r="AE136" s="78">
        <f>IF(IFERROR(SEARCH("suspected sensitiser",S136),99)=99,IF(IFERROR(SEARCH("sensitiser",S136),99)=99,IF(IFERROR(SEARCH("other hazard based concern",S136),99)=99,0,Scoring!$E$28),Scoring!$E$26),Scoring!$E$27)</f>
        <v>0</v>
      </c>
      <c r="AF136" s="78">
        <f>IF(IFERROR(M136,1)=1,IF(IFERROR(N136,1)=1,IF(IFERROR(O136,1)=1,IF(IFERROR(Q136,1)=1,IF(IFERROR(R136,1)=1,IF(IFERROR(T136,1)=1,IF(IFERROR(K136,1)=1,IF(IFERROR(P136,1)=1,IF(IFERROR(S136,1)=1,Scoring!$E$29,0),0),0),0),0),0),0),0),0)</f>
        <v>0</v>
      </c>
      <c r="AG136" s="78">
        <f t="shared" si="20"/>
        <v>1.4</v>
      </c>
      <c r="AI136" s="93"/>
      <c r="AJ136" s="94"/>
      <c r="AK136" s="76"/>
      <c r="AL136" s="75"/>
      <c r="AM136" s="145"/>
      <c r="AN136" s="79"/>
      <c r="AO136" s="79"/>
      <c r="AP136" s="79"/>
      <c r="AQ136" s="79"/>
      <c r="AR136" s="79"/>
      <c r="AS136" s="78"/>
      <c r="AU136" s="79">
        <f>IF(IFERROR(F136,99)=99,IF(IFERROR(G136,99)=99,IF(IFERROR(H136,99)=99,IF(IFERROR(I136,99)=99,IF(IFERROR(E136,99)=99,IF(IFERROR(J136,99)=99,0,Scoring!$B$7),Scoring!$B$3),Scoring!$B$2),Scoring!$B$6),Scoring!$B$5),Scoring!$B$4)</f>
        <v>0.5</v>
      </c>
      <c r="AV136" s="78">
        <f t="shared" si="21"/>
        <v>0.7</v>
      </c>
      <c r="AW136" s="78"/>
      <c r="AX136" s="66"/>
      <c r="AY136" s="78"/>
      <c r="AZ136" s="76"/>
      <c r="BA136" s="76"/>
      <c r="BB136" s="76"/>
    </row>
    <row r="137" spans="1:54" x14ac:dyDescent="0.25">
      <c r="A137" s="77" t="s">
        <v>4843</v>
      </c>
      <c r="B137" s="76" t="str">
        <f t="shared" si="22"/>
        <v>205-491-7</v>
      </c>
      <c r="C137" s="77" t="s">
        <v>4842</v>
      </c>
      <c r="D137" s="77" t="s">
        <v>4841</v>
      </c>
      <c r="E137" s="76" t="e">
        <f>IF(C137="-",IF(A137="-",VLOOKUP(D137,'sin-list 180320_update'!$C$2:$C$835,1,FALSE),VLOOKUP(A137,'sin-list 180320_update'!$A$2:$A$835,1,FALSE)),VLOOKUP(C137,'sin-list 180320_update'!$B$2:$B$835,1,FALSE))</f>
        <v>#N/A</v>
      </c>
      <c r="F137" s="76" t="e">
        <f>IF($C137="-",IF($A137="-",VLOOKUP($D137,'REACH Bilaga XVII_update'!$A$5:$A$131,1,FALSE),VLOOKUP($A137,'REACH Bilaga XVII_update'!$C$5:$C$131,1,FALSE)),VLOOKUP($C137,'REACH Bilaga XVII_update'!$B$5:$B$131,1,FALSE))</f>
        <v>#N/A</v>
      </c>
      <c r="G137" s="76" t="e">
        <f>IF($C137="-",IF($A137="-",VLOOKUP($D137,' REACH Bilaga 59_update'!$A$5:$A$210,1,FALSE),VLOOKUP($A137,' REACH Bilaga 59_update'!$D$5:$D$210,1,FALSE)),VLOOKUP($C137,' REACH Bilaga 59_update'!$C$5:$C$210,1,FALSE))</f>
        <v>#N/A</v>
      </c>
      <c r="H137" s="76" t="e">
        <f>IF($C137="-",IF($A137="-",VLOOKUP($D137,'REACH Bilaga XIV_update'!$A$5:$A$110,1,FALSE),VLOOKUP($A137,'REACH Bilaga XIV_update'!$D$5:$D$110,1,FALSE)),VLOOKUP($C137,'REACH Bilaga XIV_update'!$C$5:$C$110,1,FALSE))</f>
        <v>#N/A</v>
      </c>
      <c r="I137" s="76" t="str">
        <f>IF($C137="-",IF($A137="-",VLOOKUP($D137,CoRAP_update!$A$5:$A$376,1,FALSE),VLOOKUP($A137,CoRAP_update!$D$5:$D$376,1,FALSE)),VLOOKUP($C137,CoRAP_update!$C$5:$C$376,1,FALSE))</f>
        <v>205-491-7</v>
      </c>
      <c r="J137" s="76" t="e">
        <f>IF($C137="-",IF($A137="-",VLOOKUP($D137,EDC_update!$C$2:$C$450,1,FALSE),VLOOKUP($A137,EDC_update!$B$2:$B$450,1,FALSE)),VLOOKUP($C137,EDC_update!$L$2:$L$450,1,FALSE))</f>
        <v>#N/A</v>
      </c>
      <c r="K137" s="76" t="e">
        <f>IF($C137="-",IF($A137="-",IF(VLOOKUP($D137,'sin-list 180320_update'!$C$2:$S$835,3,FALSE)="",NA(),VLOOKUP($D137,'sin-list 180320_update'!$C$2:$S$835,3,FALSE)),IF(VLOOKUP($A137,'sin-list 180320_update'!$A$2:$S$835,5,FALSE)="",NA(),VLOOKUP($A137,'sin-list 180320_update'!$A$2:$S$835,5,FALSE))),IF(VLOOKUP($C137,'sin-list 180320_update'!$B$2:$S$835,4,FALSE)="",NA(),VLOOKUP($C137,'sin-list 180320_update'!$B$2:$S$835,4,FALSE)))</f>
        <v>#N/A</v>
      </c>
      <c r="L137" s="76" t="e">
        <f>IF($C137="-",IF($A137="-",VLOOKUP($D137,'sin-list 180320_update'!$C$2:$S$835,6,FALSE),VLOOKUP($A137,'sin-list 180320_update'!$A$2:$S$835,8,FALSE)),VLOOKUP($C137,'sin-list 180320_update'!$B$2:$S$835,7,FALSE))</f>
        <v>#N/A</v>
      </c>
      <c r="M137" s="76" t="e">
        <f>IF($C137="-",IF($A137="-",IF(VLOOKUP($D137,'sin-list 180320_update'!$C$2:$S$835,8,FALSE)="",NA(),VLOOKUP($D137,'sin-list 180320_update'!$C$2:$S$835,8,FALSE)),IF(VLOOKUP($A137,'sin-list 180320_update'!$A$2:$S$835,10,FALSE)="",NA(),VLOOKUP($A137,'sin-list 180320_update'!$A$2:$S$835,10,FALSE))),IF(VLOOKUP($C137,'sin-list 180320_update'!$B$2:$S$835,9,FALSE)="",NA(),VLOOKUP($C137,'sin-list 180320_update'!$B$2:$S$835,9,FALSE)))</f>
        <v>#N/A</v>
      </c>
      <c r="N137" s="76" t="e">
        <f>IF($C137="-",IF($A137="-",IF(VLOOKUP($D137,'REACH Bilaga XVII_update'!$A$5:$E$131,4,FALSE)="",NA(),VLOOKUP($D137,'REACH Bilaga XVII_update'!$A$5:$E$131,4,FALSE)),IF(VLOOKUP($A137,'REACH Bilaga XVII_update'!$C$5:$D$131,2,FALSE)="",NA(),VLOOKUP($A137,'REACH Bilaga XVII_update'!$C$5:$D$131,2,FALSE))),IF(VLOOKUP($C137,'REACH Bilaga XVII_update'!$B$5:$D$131,3,FALSE)="",NA(),VLOOKUP($C137,'REACH Bilaga XVII_update'!$B$5:$D$131,3,FALSE)))</f>
        <v>#N/A</v>
      </c>
      <c r="O137" s="76" t="e">
        <f>IF($C137="-",IF($A137="-",IF(VLOOKUP($D137,' REACH Bilaga 59_update'!$A$5:$E$210,5,FALSE)="",NA(),VLOOKUP($D137,' REACH Bilaga 59_update'!$A$5:$E$210,5,FALSE)),IF(VLOOKUP($A137,' REACH Bilaga 59_update'!$D$5:$E$210,2,FALSE)="",NA(),VLOOKUP($A137,' REACH Bilaga 59_update'!$D$5:$E$210,2,FALSE))),IF(VLOOKUP($C137,' REACH Bilaga 59_update'!$C$5:$E$210,3,FALSE)="",NA(),VLOOKUP($C137,' REACH Bilaga 59_update'!$C$5:$E$210,3,FALSE)))</f>
        <v>#N/A</v>
      </c>
      <c r="P137" s="76" t="e">
        <f>IF(C137="-",IF(A137="-",IFERROR(VLOOKUP($D137,' REACH Bilaga 59_update'!$A$5:$F$210,MATCH(Sammanfattning!P$1,' REACH Bilaga 59_update'!$A$4:$F$4,0),FALSE),VLOOKUP($D137,'REACH Bilaga XIV_update'!$A$4:$H$110,MATCH(Sammanfattning!P$1,'REACH Bilaga XIV_update'!$A$4:$H$4,0),FALSE)),IFERROR(VLOOKUP($A137,' REACH Bilaga 59_update'!$D$5:$F$210,MATCH(Sammanfattning!P$1,' REACH Bilaga 59_update'!$D$4:$F$4,0),FALSE),VLOOKUP($A137,'REACH Bilaga XIV_update'!$D$4:$H$110,MATCH(Sammanfattning!P$1,'REACH Bilaga XIV_update'!$D$4:$H$4,0),FALSE))),IFERROR(VLOOKUP($C137,' REACH Bilaga 59_update'!$C$5:$F$210,MATCH(Sammanfattning!P$1,' REACH Bilaga 59_update'!$C$4:$F$4,0),FALSE),VLOOKUP($C137,'REACH Bilaga XIV_update'!$C$4:$H$110,MATCH(Sammanfattning!P$1,'REACH Bilaga XIV_update'!$C$4:$H$4,0),FALSE)))</f>
        <v>#N/A</v>
      </c>
      <c r="Q137" s="76" t="e">
        <f>IF($C137="-",IF($A137="-",IF(VLOOKUP($D137,'REACH Bilaga XIV_update'!$A$5:$I$110,9,FALSE)="",NA(),VLOOKUP($D137,'REACH Bilaga XIV_update'!$A$5:$I$110,9,FALSE)),IF(VLOOKUP($A137,'REACH Bilaga XIV_update'!$D$5:$I$110,6,FALSE)="",NA(),VLOOKUP($A137,'REACH Bilaga XIV_update'!$D$5:$I$110,6,FALSE))),IF(VLOOKUP($C137,'REACH Bilaga XIV_update'!$C$5:$I$110,7,FALSE)="",NA(),VLOOKUP($C137,'REACH Bilaga XIV_update'!$C$5:$I$110,7,FALSE)))</f>
        <v>#N/A</v>
      </c>
      <c r="R137" s="76" t="e">
        <f>IF($C137="-",IF($A137="-",IF(VLOOKUP($D137,CoRAP_update!$A$5:$O$376,15,FALSE)="",NA(),VLOOKUP($D137,CoRAP_update!$A$5:$O$376,15,FALSE)),IF(VLOOKUP($A137,CoRAP_update!$D$5:$O$376,12,FALSE)="",NA(),VLOOKUP($A137,CoRAP_update!$D$5:$O$376,12,FALSE))),IF(VLOOKUP($C137,CoRAP_update!$C$5:$O$376,13,FALSE)="",NA(),VLOOKUP($C137,CoRAP_update!$C$5:$O$376,13,FALSE)))</f>
        <v>#N/A</v>
      </c>
      <c r="S137" s="144" t="str">
        <f>IF($C137="-",IF($A137="-",VLOOKUP($D137,CoRAP_update!$A$5:$J$376,MATCH(Sammanfattning!S$1,CoRAP_update!$A$4:$J$4,0),FALSE),VLOOKUP($A137,CoRAP_update!$D$5:$J$376,MATCH(Sammanfattning!S$1,CoRAP_update!$D$4:$J$4,0),FALSE)),VLOOKUP($C137,CoRAP_update!$C$5:$J$376,MATCH(Sammanfattning!S$1,CoRAP_update!$C$4:$J$4,0),FALSE))</f>
        <v>Suspected PBT/vPvB#Exposure of environment#Wide dispersive use</v>
      </c>
      <c r="T137" s="76" t="e">
        <f>IF($A137="-",VLOOKUP($D137,EDC_update!$C$2:$F$450,4,FALSE),VLOOKUP($A137,EDC_update!$B$2:$F$450,5,FALSE))</f>
        <v>#N/A</v>
      </c>
      <c r="V137" s="78">
        <f>IF(IFERROR(SEARCH("PBT",P137),99)=99,IF(IFERROR(SEARCH("suspected PBT",S137),99)=99,IF(IFERROR(SEARCH("concluded to be PBT",K137),99)=99,IF(IFERROR(SEARCH("PBT",S137),99)=99,IF(IFERROR(SEARCH("PBT cand",L137),99)=99,IF(IFERROR(SEARCH("PBT",L137),99)=99,IF(IFERROR(SEARCH("persistent, bioackumulative and toxic properties",K137),99)=99,0,Scoring!$E$3),Scoring!$E$3),Scoring!$E$7),Scoring!$E$3),Scoring!$E$5),Scoring!$E$6),Scoring!$E$3)</f>
        <v>0.7</v>
      </c>
      <c r="W137" s="78">
        <f>IF(IFERROR(SEARCH("vPvB",P137),99)=99,IF(IFERROR(SEARCH("suspected pbt/vPvB",S137),99)=99,IF(IFERROR(SEARCH("vPvB",S137),99)=99,IF(IFERROR(SEARCH("concluded to be a vPvB",S137),99)=99,IF(IFERROR(SEARCH("identified as vPvB",K137),99)=99,IF(IFERROR(SEARCH("concluded to be a vPvB",K137),99)=99,IF(IFERROR(SEARCH("concluded to be both pbt and vPvB",S137),99)=99,IF(IFERROR(SEARCH("concluded to be both pbt and vPvB",K137),99)=99,0,Scoring!$E$5),Scoring!$E$5),Scoring!$E$5),Scoring!$E$5),Scoring!$E$5),Scoring!$E$4),Scoring!$E$6),Scoring!$E$4)</f>
        <v>0.7</v>
      </c>
      <c r="X137" s="78">
        <f>IF(IFERROR(SEARCH("H410",N137),99)=99,IF(IFERROR(SEARCH("H410",O137),99)=99,IF(IFERROR(SEARCH("H410",Q137),99)=99,IF(IFERROR(SEARCH("H410",M137),99)=99,IF(IFERROR(SEARCH("H410",R137),99)=99,IF(IFERROR(SEARCH("H411",N137),99)=99,IF(IFERROR(SEARCH("H411",O137),99)=99,IF(IFERROR(SEARCH("H411",Q137),99)=99,IF(IFERROR(SEARCH("H411",M137),99)=99,IF(IFERROR(SEARCH("H411",R137),99)=99,IF(IFERROR(SEARCH("H413",N137),99)=99,IF(IFERROR(SEARCH("H413",O137),99)=99,IF(IFERROR(SEARCH("H413",Q137),99)=99,IF(IFERROR(SEARCH("H413",M137),99)=99,IF(IFERROR(SEARCH("H413",R137),99)=99,IF(IFERROR(SEARCH("H412",N137),99)=99,IF(IFERROR(SEARCH("H412",O137),99)=99,IF(IFERROR(SEARCH("H412",Q137),99)=99,IF(IFERROR(SEARCH("H412",M137),99)=99,IF(IFERROR(SEARCH("H412",R137),99)=99,0,Scoring!$E$2),Scoring!$E$2),Scoring!$E$2),Scoring!$E$2),Scoring!$E$2),Scoring!$E$2),Scoring!$E$2),Scoring!$E$2),Scoring!$E$2),Scoring!$E$2),Scoring!$E$2),Scoring!$E$2),Scoring!$E$2),Scoring!$E$2),Scoring!$E$2),Scoring!$E$2),Scoring!$E$2),Scoring!$E$2),Scoring!$E$2),Scoring!$E$2)</f>
        <v>0</v>
      </c>
      <c r="Y137" s="78">
        <f>IF(IFERROR(SEARCH("CMR",K137),99)=99,IF(IFERROR(SEARCH("Suspected CMR",S137),99)=99,IF(IFERROR(SEARCH("CMR",S137),99)=99,0,Scoring!$E$8),Scoring!$E$9),Scoring!$E$8)</f>
        <v>0</v>
      </c>
      <c r="Z137" s="78">
        <f>IF(IFERROR(SEARCH("H350",N137),99)=99,IF(IFERROR(SEARCH("H350",O137),99)=99,IF(IFERROR(SEARCH("H350",Q137),99)=99,IF(IFERROR(SEARCH("H350",M137),99)=99,IF(IFERROR(SEARCH("H350",R137),99)=99,IF(IFERROR(SEARCH("H351",N137),99)=99,IF(IFERROR(SEARCH("H351",O137),99)=99,IF(IFERROR(SEARCH("H351",Q137),99)=99,IF(IFERROR(SEARCH("H351",M137),99)=99,IF(IFERROR(SEARCH("H351",R137),99)=99,IF(IFERROR(SEARCH("carcinogenic",P137),99)=99,IF(IFERROR(SEARCH("suspected carcinogenic",S137),99)=99,0,Scoring!$E$12),Scoring!$E$11),Scoring!$E$10),Scoring!$E$10),Scoring!$E$10),Scoring!$E$10),Scoring!$E$10),Scoring!$E$10),Scoring!$E$10),Scoring!$E$10),Scoring!$E$10),Scoring!$E$10)</f>
        <v>0</v>
      </c>
      <c r="AA137" s="78">
        <f>IF(IFERROR(SEARCH("H340",N137),99)=99,IF(IFERROR(SEARCH("H340",O137),99)=99,IF(IFERROR(SEARCH("H340",Q137),99)=99,IF(IFERROR(SEARCH("H340",M137),99)=99,IF(IFERROR(SEARCH("H340",R137),99)=99,IF(IFERROR(SEARCH("H341",N137),99)=99,IF(IFERROR(SEARCH("H341",O137),99)=99,IF(IFERROR(SEARCH("H341",Q137),99)=99,IF(IFERROR(SEARCH("H341",M137),99)=99,IF(IFERROR(SEARCH("H341",R137),99)=99,IF(IFERROR(SEARCH("mutagenic",P137),99)=99,IF(IFERROR(SEARCH("suspected mutagenic",S137),99)=99,0,Scoring!$E$15),Scoring!$E$14),Scoring!$E$13),Scoring!$E$13),Scoring!$E$13),Scoring!$E$13),Scoring!$E$13),Scoring!$E$13),Scoring!$E$13),Scoring!$E$13),Scoring!$E$13),Scoring!$E$13)</f>
        <v>0</v>
      </c>
      <c r="AB137" s="78">
        <f>IF(IFERROR(SEARCH("H360",N137),99)=99,IF(IFERROR(SEARCH("H360",O137),99)=99,IF(IFERROR(SEARCH("H360",Q137),99)=99,IF(IFERROR(SEARCH("H360",M137),99)=99,IF(IFERROR(SEARCH("H360",R137),99)=99,IF(IFERROR(SEARCH("H361",N137),99)=99,IF(IFERROR(SEARCH("H361",O137),99)=99,IF(IFERROR(SEARCH("H361",Q137),99)=99,IF(IFERROR(SEARCH("H361",M137),99)=99,IF(IFERROR(SEARCH("H361",R137),99)=99,IF(IFERROR(SEARCH("reproduction",P137),99)=99,IF(IFERROR(SEARCH("suspected reprotoxic",S137),99)=99,IF(IFERROR(SEARCH("reprotoxic",S137),99)=99,IF(IFERROR(SEARCH("reprotoxic",K137),99)=99,0,Scoring!$E$18),Scoring!$E$18),Scoring!$E$19),Scoring!$E$17),Scoring!$E$16),Scoring!$E$16),Scoring!$E$16),Scoring!$E$16),Scoring!$E$16),Scoring!$E$16),Scoring!$E$16),Scoring!$E$16),Scoring!$E$16),Scoring!$E$16)</f>
        <v>0</v>
      </c>
      <c r="AC137" s="78">
        <f>IF(IFERROR(SEARCH("57f",L137),99)=99,IF(IFERROR(SEARCH("57(f)",P137),99)=99,0,Scoring!$E$20),Scoring!$E$20)</f>
        <v>0</v>
      </c>
      <c r="AD137" s="78">
        <f>IF(IFERROR(SEARCH("CAT1",T137),99)=99,IF(IFERROR(SEARCH("CAT2",T137),99)=99,IF(IFERROR(SEARCH("CAT3",T137),99)=99,IF(IFERROR(SEARCH("concluded to be endocrine",K137),99)=99,IF(IFERROR(SEARCH("categorised as endocrine",K137),99)=99,IF(IFERROR(SEARCH("endocrine disrupting",P137),99)=99,IF(IFERROR(SEARCH("endocrine disrupting",K137),99)=99,IF(IFERROR(SEARCH("suspected endocrine",S137),99)=99,IF(IFERROR(SEARCH("potential endocrine",S137),99)=99,0,Scoring!$E$25),Scoring!$E$25),Scoring!$E$24),Scoring!$E$24),Scoring!$E$24),Scoring!$E$24),Scoring!$E$23),Scoring!$E$22),Scoring!$E$21)</f>
        <v>0</v>
      </c>
      <c r="AE137" s="78">
        <f>IF(IFERROR(SEARCH("suspected sensitiser",S137),99)=99,IF(IFERROR(SEARCH("sensitiser",S137),99)=99,IF(IFERROR(SEARCH("other hazard based concern",S137),99)=99,0,Scoring!$E$28),Scoring!$E$26),Scoring!$E$27)</f>
        <v>0</v>
      </c>
      <c r="AF137" s="78">
        <f>IF(IFERROR(M137,1)=1,IF(IFERROR(N137,1)=1,IF(IFERROR(O137,1)=1,IF(IFERROR(Q137,1)=1,IF(IFERROR(R137,1)=1,IF(IFERROR(T137,1)=1,IF(IFERROR(K137,1)=1,IF(IFERROR(P137,1)=1,IF(IFERROR(S137,1)=1,Scoring!$E$29,0),0),0),0),0),0),0),0),0)</f>
        <v>0</v>
      </c>
      <c r="AG137" s="78">
        <f t="shared" si="20"/>
        <v>1.4</v>
      </c>
      <c r="AI137" s="93"/>
      <c r="AJ137" s="94"/>
      <c r="AK137" s="76"/>
      <c r="AL137" s="75"/>
      <c r="AN137" s="79"/>
      <c r="AO137" s="79"/>
      <c r="AP137" s="79"/>
      <c r="AQ137" s="79"/>
      <c r="AR137" s="79"/>
      <c r="AS137" s="78"/>
      <c r="AU137" s="79">
        <f>IF(IFERROR(F137,99)=99,IF(IFERROR(G137,99)=99,IF(IFERROR(H137,99)=99,IF(IFERROR(I137,99)=99,IF(IFERROR(E137,99)=99,IF(IFERROR(J137,99)=99,0,Scoring!$B$7),Scoring!$B$3),Scoring!$B$2),Scoring!$B$6),Scoring!$B$5),Scoring!$B$4)</f>
        <v>0.5</v>
      </c>
      <c r="AV137" s="78">
        <f t="shared" si="21"/>
        <v>0.7</v>
      </c>
      <c r="AW137" s="78"/>
      <c r="AX137" s="66"/>
      <c r="AY137" s="78"/>
      <c r="AZ137" s="76"/>
      <c r="BA137" s="76"/>
      <c r="BB137" s="76"/>
    </row>
    <row r="138" spans="1:54" x14ac:dyDescent="0.25">
      <c r="A138" s="77" t="s">
        <v>4848</v>
      </c>
      <c r="B138" s="76" t="str">
        <f t="shared" si="22"/>
        <v>205-492-2</v>
      </c>
      <c r="C138" s="77" t="s">
        <v>4847</v>
      </c>
      <c r="D138" s="77" t="s">
        <v>4846</v>
      </c>
      <c r="E138" s="76" t="e">
        <f>IF(C138="-",IF(A138="-",VLOOKUP(D138,'sin-list 180320_update'!$C$2:$C$835,1,FALSE),VLOOKUP(A138,'sin-list 180320_update'!$A$2:$A$835,1,FALSE)),VLOOKUP(C138,'sin-list 180320_update'!$B$2:$B$835,1,FALSE))</f>
        <v>#N/A</v>
      </c>
      <c r="F138" s="76" t="e">
        <f>IF($C138="-",IF($A138="-",VLOOKUP($D138,'REACH Bilaga XVII_update'!$A$5:$A$131,1,FALSE),VLOOKUP($A138,'REACH Bilaga XVII_update'!$C$5:$C$131,1,FALSE)),VLOOKUP($C138,'REACH Bilaga XVII_update'!$B$5:$B$131,1,FALSE))</f>
        <v>#N/A</v>
      </c>
      <c r="G138" s="76" t="e">
        <f>IF($C138="-",IF($A138="-",VLOOKUP($D138,' REACH Bilaga 59_update'!$A$5:$A$210,1,FALSE),VLOOKUP($A138,' REACH Bilaga 59_update'!$D$5:$D$210,1,FALSE)),VLOOKUP($C138,' REACH Bilaga 59_update'!$C$5:$C$210,1,FALSE))</f>
        <v>#N/A</v>
      </c>
      <c r="H138" s="76" t="e">
        <f>IF($C138="-",IF($A138="-",VLOOKUP($D138,'REACH Bilaga XIV_update'!$A$5:$A$110,1,FALSE),VLOOKUP($A138,'REACH Bilaga XIV_update'!$D$5:$D$110,1,FALSE)),VLOOKUP($C138,'REACH Bilaga XIV_update'!$C$5:$C$110,1,FALSE))</f>
        <v>#N/A</v>
      </c>
      <c r="I138" s="76" t="str">
        <f>IF($C138="-",IF($A138="-",VLOOKUP($D138,CoRAP_update!$A$5:$A$376,1,FALSE),VLOOKUP($A138,CoRAP_update!$D$5:$D$376,1,FALSE)),VLOOKUP($C138,CoRAP_update!$C$5:$C$376,1,FALSE))</f>
        <v>205-492-2</v>
      </c>
      <c r="J138" s="76" t="e">
        <f>IF($C138="-",IF($A138="-",VLOOKUP($D138,EDC_update!$C$2:$C$450,1,FALSE),VLOOKUP($A138,EDC_update!$B$2:$B$450,1,FALSE)),VLOOKUP($C138,EDC_update!$L$2:$L$450,1,FALSE))</f>
        <v>#N/A</v>
      </c>
      <c r="K138" s="76" t="e">
        <f>IF($C138="-",IF($A138="-",IF(VLOOKUP($D138,'sin-list 180320_update'!$C$2:$S$835,3,FALSE)="",NA(),VLOOKUP($D138,'sin-list 180320_update'!$C$2:$S$835,3,FALSE)),IF(VLOOKUP($A138,'sin-list 180320_update'!$A$2:$S$835,5,FALSE)="",NA(),VLOOKUP($A138,'sin-list 180320_update'!$A$2:$S$835,5,FALSE))),IF(VLOOKUP($C138,'sin-list 180320_update'!$B$2:$S$835,4,FALSE)="",NA(),VLOOKUP($C138,'sin-list 180320_update'!$B$2:$S$835,4,FALSE)))</f>
        <v>#N/A</v>
      </c>
      <c r="L138" s="76" t="e">
        <f>IF($C138="-",IF($A138="-",VLOOKUP($D138,'sin-list 180320_update'!$C$2:$S$835,6,FALSE),VLOOKUP($A138,'sin-list 180320_update'!$A$2:$S$835,8,FALSE)),VLOOKUP($C138,'sin-list 180320_update'!$B$2:$S$835,7,FALSE))</f>
        <v>#N/A</v>
      </c>
      <c r="M138" s="76" t="e">
        <f>IF($C138="-",IF($A138="-",IF(VLOOKUP($D138,'sin-list 180320_update'!$C$2:$S$835,8,FALSE)="",NA(),VLOOKUP($D138,'sin-list 180320_update'!$C$2:$S$835,8,FALSE)),IF(VLOOKUP($A138,'sin-list 180320_update'!$A$2:$S$835,10,FALSE)="",NA(),VLOOKUP($A138,'sin-list 180320_update'!$A$2:$S$835,10,FALSE))),IF(VLOOKUP($C138,'sin-list 180320_update'!$B$2:$S$835,9,FALSE)="",NA(),VLOOKUP($C138,'sin-list 180320_update'!$B$2:$S$835,9,FALSE)))</f>
        <v>#N/A</v>
      </c>
      <c r="N138" s="76" t="e">
        <f>IF($C138="-",IF($A138="-",IF(VLOOKUP($D138,'REACH Bilaga XVII_update'!$A$5:$E$131,4,FALSE)="",NA(),VLOOKUP($D138,'REACH Bilaga XVII_update'!$A$5:$E$131,4,FALSE)),IF(VLOOKUP($A138,'REACH Bilaga XVII_update'!$C$5:$D$131,2,FALSE)="",NA(),VLOOKUP($A138,'REACH Bilaga XVII_update'!$C$5:$D$131,2,FALSE))),IF(VLOOKUP($C138,'REACH Bilaga XVII_update'!$B$5:$D$131,3,FALSE)="",NA(),VLOOKUP($C138,'REACH Bilaga XVII_update'!$B$5:$D$131,3,FALSE)))</f>
        <v>#N/A</v>
      </c>
      <c r="O138" s="76" t="e">
        <f>IF($C138="-",IF($A138="-",IF(VLOOKUP($D138,' REACH Bilaga 59_update'!$A$5:$E$210,5,FALSE)="",NA(),VLOOKUP($D138,' REACH Bilaga 59_update'!$A$5:$E$210,5,FALSE)),IF(VLOOKUP($A138,' REACH Bilaga 59_update'!$D$5:$E$210,2,FALSE)="",NA(),VLOOKUP($A138,' REACH Bilaga 59_update'!$D$5:$E$210,2,FALSE))),IF(VLOOKUP($C138,' REACH Bilaga 59_update'!$C$5:$E$210,3,FALSE)="",NA(),VLOOKUP($C138,' REACH Bilaga 59_update'!$C$5:$E$210,3,FALSE)))</f>
        <v>#N/A</v>
      </c>
      <c r="P138" s="76" t="e">
        <f>IF(C138="-",IF(A138="-",IFERROR(VLOOKUP($D138,' REACH Bilaga 59_update'!$A$5:$F$210,MATCH(Sammanfattning!P$1,' REACH Bilaga 59_update'!$A$4:$F$4,0),FALSE),VLOOKUP($D138,'REACH Bilaga XIV_update'!$A$4:$H$110,MATCH(Sammanfattning!P$1,'REACH Bilaga XIV_update'!$A$4:$H$4,0),FALSE)),IFERROR(VLOOKUP($A138,' REACH Bilaga 59_update'!$D$5:$F$210,MATCH(Sammanfattning!P$1,' REACH Bilaga 59_update'!$D$4:$F$4,0),FALSE),VLOOKUP($A138,'REACH Bilaga XIV_update'!$D$4:$H$110,MATCH(Sammanfattning!P$1,'REACH Bilaga XIV_update'!$D$4:$H$4,0),FALSE))),IFERROR(VLOOKUP($C138,' REACH Bilaga 59_update'!$C$5:$F$210,MATCH(Sammanfattning!P$1,' REACH Bilaga 59_update'!$C$4:$F$4,0),FALSE),VLOOKUP($C138,'REACH Bilaga XIV_update'!$C$4:$H$110,MATCH(Sammanfattning!P$1,'REACH Bilaga XIV_update'!$C$4:$H$4,0),FALSE)))</f>
        <v>#N/A</v>
      </c>
      <c r="Q138" s="76" t="e">
        <f>IF($C138="-",IF($A138="-",IF(VLOOKUP($D138,'REACH Bilaga XIV_update'!$A$5:$I$110,9,FALSE)="",NA(),VLOOKUP($D138,'REACH Bilaga XIV_update'!$A$5:$I$110,9,FALSE)),IF(VLOOKUP($A138,'REACH Bilaga XIV_update'!$D$5:$I$110,6,FALSE)="",NA(),VLOOKUP($A138,'REACH Bilaga XIV_update'!$D$5:$I$110,6,FALSE))),IF(VLOOKUP($C138,'REACH Bilaga XIV_update'!$C$5:$I$110,7,FALSE)="",NA(),VLOOKUP($C138,'REACH Bilaga XIV_update'!$C$5:$I$110,7,FALSE)))</f>
        <v>#N/A</v>
      </c>
      <c r="R138" s="76" t="e">
        <f>IF($C138="-",IF($A138="-",IF(VLOOKUP($D138,CoRAP_update!$A$5:$O$376,15,FALSE)="",NA(),VLOOKUP($D138,CoRAP_update!$A$5:$O$376,15,FALSE)),IF(VLOOKUP($A138,CoRAP_update!$D$5:$O$376,12,FALSE)="",NA(),VLOOKUP($A138,CoRAP_update!$D$5:$O$376,12,FALSE))),IF(VLOOKUP($C138,CoRAP_update!$C$5:$O$376,13,FALSE)="",NA(),VLOOKUP($C138,CoRAP_update!$C$5:$O$376,13,FALSE)))</f>
        <v>#N/A</v>
      </c>
      <c r="S138" s="144" t="str">
        <f>IF($C138="-",IF($A138="-",VLOOKUP($D138,CoRAP_update!$A$5:$J$376,MATCH(Sammanfattning!S$1,CoRAP_update!$A$4:$J$4,0),FALSE),VLOOKUP($A138,CoRAP_update!$D$5:$J$376,MATCH(Sammanfattning!S$1,CoRAP_update!$D$4:$J$4,0),FALSE)),VLOOKUP($C138,CoRAP_update!$C$5:$J$376,MATCH(Sammanfattning!S$1,CoRAP_update!$C$4:$J$4,0),FALSE))</f>
        <v>Suspected PBT/vPvB#Exposure of environment#Wide dispersive use</v>
      </c>
      <c r="T138" s="76" t="e">
        <f>IF($A138="-",VLOOKUP($D138,EDC_update!$C$2:$F$450,4,FALSE),VLOOKUP($A138,EDC_update!$B$2:$F$450,5,FALSE))</f>
        <v>#N/A</v>
      </c>
      <c r="V138" s="78">
        <f>IF(IFERROR(SEARCH("PBT",P138),99)=99,IF(IFERROR(SEARCH("suspected PBT",S138),99)=99,IF(IFERROR(SEARCH("concluded to be PBT",K138),99)=99,IF(IFERROR(SEARCH("PBT",S138),99)=99,IF(IFERROR(SEARCH("PBT cand",L138),99)=99,IF(IFERROR(SEARCH("PBT",L138),99)=99,IF(IFERROR(SEARCH("persistent, bioackumulative and toxic properties",K138),99)=99,0,Scoring!$E$3),Scoring!$E$3),Scoring!$E$7),Scoring!$E$3),Scoring!$E$5),Scoring!$E$6),Scoring!$E$3)</f>
        <v>0.7</v>
      </c>
      <c r="W138" s="78">
        <f>IF(IFERROR(SEARCH("vPvB",P138),99)=99,IF(IFERROR(SEARCH("suspected pbt/vPvB",S138),99)=99,IF(IFERROR(SEARCH("vPvB",S138),99)=99,IF(IFERROR(SEARCH("concluded to be a vPvB",S138),99)=99,IF(IFERROR(SEARCH("identified as vPvB",K138),99)=99,IF(IFERROR(SEARCH("concluded to be a vPvB",K138),99)=99,IF(IFERROR(SEARCH("concluded to be both pbt and vPvB",S138),99)=99,IF(IFERROR(SEARCH("concluded to be both pbt and vPvB",K138),99)=99,0,Scoring!$E$5),Scoring!$E$5),Scoring!$E$5),Scoring!$E$5),Scoring!$E$5),Scoring!$E$4),Scoring!$E$6),Scoring!$E$4)</f>
        <v>0.7</v>
      </c>
      <c r="X138" s="78">
        <f>IF(IFERROR(SEARCH("H410",N138),99)=99,IF(IFERROR(SEARCH("H410",O138),99)=99,IF(IFERROR(SEARCH("H410",Q138),99)=99,IF(IFERROR(SEARCH("H410",M138),99)=99,IF(IFERROR(SEARCH("H410",R138),99)=99,IF(IFERROR(SEARCH("H411",N138),99)=99,IF(IFERROR(SEARCH("H411",O138),99)=99,IF(IFERROR(SEARCH("H411",Q138),99)=99,IF(IFERROR(SEARCH("H411",M138),99)=99,IF(IFERROR(SEARCH("H411",R138),99)=99,IF(IFERROR(SEARCH("H413",N138),99)=99,IF(IFERROR(SEARCH("H413",O138),99)=99,IF(IFERROR(SEARCH("H413",Q138),99)=99,IF(IFERROR(SEARCH("H413",M138),99)=99,IF(IFERROR(SEARCH("H413",R138),99)=99,IF(IFERROR(SEARCH("H412",N138),99)=99,IF(IFERROR(SEARCH("H412",O138),99)=99,IF(IFERROR(SEARCH("H412",Q138),99)=99,IF(IFERROR(SEARCH("H412",M138),99)=99,IF(IFERROR(SEARCH("H412",R138),99)=99,0,Scoring!$E$2),Scoring!$E$2),Scoring!$E$2),Scoring!$E$2),Scoring!$E$2),Scoring!$E$2),Scoring!$E$2),Scoring!$E$2),Scoring!$E$2),Scoring!$E$2),Scoring!$E$2),Scoring!$E$2),Scoring!$E$2),Scoring!$E$2),Scoring!$E$2),Scoring!$E$2),Scoring!$E$2),Scoring!$E$2),Scoring!$E$2),Scoring!$E$2)</f>
        <v>0</v>
      </c>
      <c r="Y138" s="78">
        <f>IF(IFERROR(SEARCH("CMR",K138),99)=99,IF(IFERROR(SEARCH("Suspected CMR",S138),99)=99,IF(IFERROR(SEARCH("CMR",S138),99)=99,0,Scoring!$E$8),Scoring!$E$9),Scoring!$E$8)</f>
        <v>0</v>
      </c>
      <c r="Z138" s="78">
        <f>IF(IFERROR(SEARCH("H350",N138),99)=99,IF(IFERROR(SEARCH("H350",O138),99)=99,IF(IFERROR(SEARCH("H350",Q138),99)=99,IF(IFERROR(SEARCH("H350",M138),99)=99,IF(IFERROR(SEARCH("H350",R138),99)=99,IF(IFERROR(SEARCH("H351",N138),99)=99,IF(IFERROR(SEARCH("H351",O138),99)=99,IF(IFERROR(SEARCH("H351",Q138),99)=99,IF(IFERROR(SEARCH("H351",M138),99)=99,IF(IFERROR(SEARCH("H351",R138),99)=99,IF(IFERROR(SEARCH("carcinogenic",P138),99)=99,IF(IFERROR(SEARCH("suspected carcinogenic",S138),99)=99,0,Scoring!$E$12),Scoring!$E$11),Scoring!$E$10),Scoring!$E$10),Scoring!$E$10),Scoring!$E$10),Scoring!$E$10),Scoring!$E$10),Scoring!$E$10),Scoring!$E$10),Scoring!$E$10),Scoring!$E$10)</f>
        <v>0</v>
      </c>
      <c r="AA138" s="78">
        <f>IF(IFERROR(SEARCH("H340",N138),99)=99,IF(IFERROR(SEARCH("H340",O138),99)=99,IF(IFERROR(SEARCH("H340",Q138),99)=99,IF(IFERROR(SEARCH("H340",M138),99)=99,IF(IFERROR(SEARCH("H340",R138),99)=99,IF(IFERROR(SEARCH("H341",N138),99)=99,IF(IFERROR(SEARCH("H341",O138),99)=99,IF(IFERROR(SEARCH("H341",Q138),99)=99,IF(IFERROR(SEARCH("H341",M138),99)=99,IF(IFERROR(SEARCH("H341",R138),99)=99,IF(IFERROR(SEARCH("mutagenic",P138),99)=99,IF(IFERROR(SEARCH("suspected mutagenic",S138),99)=99,0,Scoring!$E$15),Scoring!$E$14),Scoring!$E$13),Scoring!$E$13),Scoring!$E$13),Scoring!$E$13),Scoring!$E$13),Scoring!$E$13),Scoring!$E$13),Scoring!$E$13),Scoring!$E$13),Scoring!$E$13)</f>
        <v>0</v>
      </c>
      <c r="AB138" s="78">
        <f>IF(IFERROR(SEARCH("H360",N138),99)=99,IF(IFERROR(SEARCH("H360",O138),99)=99,IF(IFERROR(SEARCH("H360",Q138),99)=99,IF(IFERROR(SEARCH("H360",M138),99)=99,IF(IFERROR(SEARCH("H360",R138),99)=99,IF(IFERROR(SEARCH("H361",N138),99)=99,IF(IFERROR(SEARCH("H361",O138),99)=99,IF(IFERROR(SEARCH("H361",Q138),99)=99,IF(IFERROR(SEARCH("H361",M138),99)=99,IF(IFERROR(SEARCH("H361",R138),99)=99,IF(IFERROR(SEARCH("reproduction",P138),99)=99,IF(IFERROR(SEARCH("suspected reprotoxic",S138),99)=99,IF(IFERROR(SEARCH("reprotoxic",S138),99)=99,IF(IFERROR(SEARCH("reprotoxic",K138),99)=99,0,Scoring!$E$18),Scoring!$E$18),Scoring!$E$19),Scoring!$E$17),Scoring!$E$16),Scoring!$E$16),Scoring!$E$16),Scoring!$E$16),Scoring!$E$16),Scoring!$E$16),Scoring!$E$16),Scoring!$E$16),Scoring!$E$16),Scoring!$E$16)</f>
        <v>0</v>
      </c>
      <c r="AC138" s="78">
        <f>IF(IFERROR(SEARCH("57f",L138),99)=99,IF(IFERROR(SEARCH("57(f)",P138),99)=99,0,Scoring!$E$20),Scoring!$E$20)</f>
        <v>0</v>
      </c>
      <c r="AD138" s="78">
        <f>IF(IFERROR(SEARCH("CAT1",T138),99)=99,IF(IFERROR(SEARCH("CAT2",T138),99)=99,IF(IFERROR(SEARCH("CAT3",T138),99)=99,IF(IFERROR(SEARCH("concluded to be endocrine",K138),99)=99,IF(IFERROR(SEARCH("categorised as endocrine",K138),99)=99,IF(IFERROR(SEARCH("endocrine disrupting",P138),99)=99,IF(IFERROR(SEARCH("endocrine disrupting",K138),99)=99,IF(IFERROR(SEARCH("suspected endocrine",S138),99)=99,IF(IFERROR(SEARCH("potential endocrine",S138),99)=99,0,Scoring!$E$25),Scoring!$E$25),Scoring!$E$24),Scoring!$E$24),Scoring!$E$24),Scoring!$E$24),Scoring!$E$23),Scoring!$E$22),Scoring!$E$21)</f>
        <v>0</v>
      </c>
      <c r="AE138" s="78">
        <f>IF(IFERROR(SEARCH("suspected sensitiser",S138),99)=99,IF(IFERROR(SEARCH("sensitiser",S138),99)=99,IF(IFERROR(SEARCH("other hazard based concern",S138),99)=99,0,Scoring!$E$28),Scoring!$E$26),Scoring!$E$27)</f>
        <v>0</v>
      </c>
      <c r="AF138" s="78">
        <f>IF(IFERROR(M138,1)=1,IF(IFERROR(N138,1)=1,IF(IFERROR(O138,1)=1,IF(IFERROR(Q138,1)=1,IF(IFERROR(R138,1)=1,IF(IFERROR(T138,1)=1,IF(IFERROR(K138,1)=1,IF(IFERROR(P138,1)=1,IF(IFERROR(S138,1)=1,Scoring!$E$29,0),0),0),0),0),0),0),0),0)</f>
        <v>0</v>
      </c>
      <c r="AG138" s="78">
        <f t="shared" si="20"/>
        <v>1.4</v>
      </c>
      <c r="AI138" s="93"/>
      <c r="AJ138" s="94"/>
      <c r="AK138" s="76"/>
      <c r="AL138" s="75"/>
      <c r="AN138" s="79"/>
      <c r="AO138" s="79"/>
      <c r="AP138" s="79"/>
      <c r="AQ138" s="79"/>
      <c r="AR138" s="79"/>
      <c r="AS138" s="78"/>
      <c r="AU138" s="79">
        <f>IF(IFERROR(F138,99)=99,IF(IFERROR(G138,99)=99,IF(IFERROR(H138,99)=99,IF(IFERROR(I138,99)=99,IF(IFERROR(E138,99)=99,IF(IFERROR(J138,99)=99,0,Scoring!$B$7),Scoring!$B$3),Scoring!$B$2),Scoring!$B$6),Scoring!$B$5),Scoring!$B$4)</f>
        <v>0.5</v>
      </c>
      <c r="AV138" s="78">
        <f t="shared" si="21"/>
        <v>0.7</v>
      </c>
      <c r="AW138" s="78"/>
      <c r="AX138" s="66"/>
      <c r="AY138" s="78"/>
      <c r="AZ138" s="76"/>
      <c r="BA138" s="76"/>
      <c r="BB138" s="76"/>
    </row>
    <row r="139" spans="1:54" x14ac:dyDescent="0.25">
      <c r="A139" s="77" t="s">
        <v>4883</v>
      </c>
      <c r="B139" s="76" t="str">
        <f t="shared" si="22"/>
        <v>206-420-2</v>
      </c>
      <c r="C139" s="77" t="s">
        <v>4882</v>
      </c>
      <c r="D139" s="77" t="s">
        <v>4881</v>
      </c>
      <c r="E139" s="76" t="str">
        <f>IF(C139="-",IF(A139="-",VLOOKUP(D139,'sin-list 180320_update'!$C$2:$C$835,1,FALSE),VLOOKUP(A139,'sin-list 180320_update'!$A$2:$A$835,1,FALSE)),VLOOKUP(C139,'sin-list 180320_update'!$B$2:$B$835,1,FALSE))</f>
        <v>206-420-2</v>
      </c>
      <c r="F139" s="76" t="e">
        <f>IF($C139="-",IF($A139="-",VLOOKUP($D139,'REACH Bilaga XVII_update'!$A$5:$A$131,1,FALSE),VLOOKUP($A139,'REACH Bilaga XVII_update'!$C$5:$C$131,1,FALSE)),VLOOKUP($C139,'REACH Bilaga XVII_update'!$B$5:$B$131,1,FALSE))</f>
        <v>#N/A</v>
      </c>
      <c r="G139" s="76" t="e">
        <f>IF($C139="-",IF($A139="-",VLOOKUP($D139,' REACH Bilaga 59_update'!$A$5:$A$210,1,FALSE),VLOOKUP($A139,' REACH Bilaga 59_update'!$D$5:$D$210,1,FALSE)),VLOOKUP($C139,' REACH Bilaga 59_update'!$C$5:$C$210,1,FALSE))</f>
        <v>#N/A</v>
      </c>
      <c r="H139" s="76" t="e">
        <f>IF($C139="-",IF($A139="-",VLOOKUP($D139,'REACH Bilaga XIV_update'!$A$5:$A$110,1,FALSE),VLOOKUP($A139,'REACH Bilaga XIV_update'!$D$5:$D$110,1,FALSE)),VLOOKUP($C139,'REACH Bilaga XIV_update'!$C$5:$C$110,1,FALSE))</f>
        <v>#N/A</v>
      </c>
      <c r="I139" s="76" t="str">
        <f>IF($C139="-",IF($A139="-",VLOOKUP($D139,CoRAP_update!$A$5:$A$376,1,FALSE),VLOOKUP($A139,CoRAP_update!$D$5:$D$376,1,FALSE)),VLOOKUP($C139,CoRAP_update!$C$5:$C$376,1,FALSE))</f>
        <v>206-420-2</v>
      </c>
      <c r="J139" s="76" t="e">
        <f>IF($C139="-",IF($A139="-",VLOOKUP($D139,EDC_update!$C$2:$C$450,1,FALSE),VLOOKUP($A139,EDC_update!$B$2:$B$450,1,FALSE)),VLOOKUP($C139,EDC_update!$L$2:$L$450,1,FALSE))</f>
        <v>#N/A</v>
      </c>
      <c r="K139" s="76" t="str">
        <f>IF($C139="-",IF($A139="-",IF(VLOOKUP($D139,'sin-list 180320_update'!$C$2:$S$835,3,FALSE)="",NA(),VLOOKUP($D139,'sin-list 180320_update'!$C$2:$S$835,3,FALSE)),IF(VLOOKUP($A139,'sin-list 180320_update'!$A$2:$S$835,5,FALSE)="",NA(),VLOOKUP($A139,'sin-list 180320_update'!$A$2:$S$835,5,FALSE))),IF(VLOOKUP($C139,'sin-list 180320_update'!$B$2:$S$835,4,FALSE)="",NA(),VLOOKUP($C139,'sin-list 180320_update'!$B$2:$S$835,4,FALSE)))</f>
        <v>This substance is very Persistent and very Bioaccumulative</v>
      </c>
      <c r="L139" s="76">
        <f>IF($C139="-",IF($A139="-",VLOOKUP($D139,'sin-list 180320_update'!$C$2:$S$835,6,FALSE),VLOOKUP($A139,'sin-list 180320_update'!$A$2:$S$835,8,FALSE)),VLOOKUP($C139,'sin-list 180320_update'!$B$2:$S$835,7,FALSE))</f>
        <v>0</v>
      </c>
      <c r="M139" s="76" t="e">
        <f>IF($C139="-",IF($A139="-",IF(VLOOKUP($D139,'sin-list 180320_update'!$C$2:$S$835,8,FALSE)="",NA(),VLOOKUP($D139,'sin-list 180320_update'!$C$2:$S$835,8,FALSE)),IF(VLOOKUP($A139,'sin-list 180320_update'!$A$2:$S$835,10,FALSE)="",NA(),VLOOKUP($A139,'sin-list 180320_update'!$A$2:$S$835,10,FALSE))),IF(VLOOKUP($C139,'sin-list 180320_update'!$B$2:$S$835,9,FALSE)="",NA(),VLOOKUP($C139,'sin-list 180320_update'!$B$2:$S$835,9,FALSE)))</f>
        <v>#N/A</v>
      </c>
      <c r="N139" s="76" t="e">
        <f>IF($C139="-",IF($A139="-",IF(VLOOKUP($D139,'REACH Bilaga XVII_update'!$A$5:$E$131,4,FALSE)="",NA(),VLOOKUP($D139,'REACH Bilaga XVII_update'!$A$5:$E$131,4,FALSE)),IF(VLOOKUP($A139,'REACH Bilaga XVII_update'!$C$5:$D$131,2,FALSE)="",NA(),VLOOKUP($A139,'REACH Bilaga XVII_update'!$C$5:$D$131,2,FALSE))),IF(VLOOKUP($C139,'REACH Bilaga XVII_update'!$B$5:$D$131,3,FALSE)="",NA(),VLOOKUP($C139,'REACH Bilaga XVII_update'!$B$5:$D$131,3,FALSE)))</f>
        <v>#N/A</v>
      </c>
      <c r="O139" s="76" t="e">
        <f>IF($C139="-",IF($A139="-",IF(VLOOKUP($D139,' REACH Bilaga 59_update'!$A$5:$E$210,5,FALSE)="",NA(),VLOOKUP($D139,' REACH Bilaga 59_update'!$A$5:$E$210,5,FALSE)),IF(VLOOKUP($A139,' REACH Bilaga 59_update'!$D$5:$E$210,2,FALSE)="",NA(),VLOOKUP($A139,' REACH Bilaga 59_update'!$D$5:$E$210,2,FALSE))),IF(VLOOKUP($C139,' REACH Bilaga 59_update'!$C$5:$E$210,3,FALSE)="",NA(),VLOOKUP($C139,' REACH Bilaga 59_update'!$C$5:$E$210,3,FALSE)))</f>
        <v>#N/A</v>
      </c>
      <c r="P139" s="76" t="e">
        <f>IF(C139="-",IF(A139="-",IFERROR(VLOOKUP($D139,' REACH Bilaga 59_update'!$A$5:$F$210,MATCH(Sammanfattning!P$1,' REACH Bilaga 59_update'!$A$4:$F$4,0),FALSE),VLOOKUP($D139,'REACH Bilaga XIV_update'!$A$4:$H$110,MATCH(Sammanfattning!P$1,'REACH Bilaga XIV_update'!$A$4:$H$4,0),FALSE)),IFERROR(VLOOKUP($A139,' REACH Bilaga 59_update'!$D$5:$F$210,MATCH(Sammanfattning!P$1,' REACH Bilaga 59_update'!$D$4:$F$4,0),FALSE),VLOOKUP($A139,'REACH Bilaga XIV_update'!$D$4:$H$110,MATCH(Sammanfattning!P$1,'REACH Bilaga XIV_update'!$D$4:$H$4,0),FALSE))),IFERROR(VLOOKUP($C139,' REACH Bilaga 59_update'!$C$5:$F$210,MATCH(Sammanfattning!P$1,' REACH Bilaga 59_update'!$C$4:$F$4,0),FALSE),VLOOKUP($C139,'REACH Bilaga XIV_update'!$C$4:$H$110,MATCH(Sammanfattning!P$1,'REACH Bilaga XIV_update'!$C$4:$H$4,0),FALSE)))</f>
        <v>#N/A</v>
      </c>
      <c r="Q139" s="76" t="e">
        <f>IF($C139="-",IF($A139="-",IF(VLOOKUP($D139,'REACH Bilaga XIV_update'!$A$5:$I$110,9,FALSE)="",NA(),VLOOKUP($D139,'REACH Bilaga XIV_update'!$A$5:$I$110,9,FALSE)),IF(VLOOKUP($A139,'REACH Bilaga XIV_update'!$D$5:$I$110,6,FALSE)="",NA(),VLOOKUP($A139,'REACH Bilaga XIV_update'!$D$5:$I$110,6,FALSE))),IF(VLOOKUP($C139,'REACH Bilaga XIV_update'!$C$5:$I$110,7,FALSE)="",NA(),VLOOKUP($C139,'REACH Bilaga XIV_update'!$C$5:$I$110,7,FALSE)))</f>
        <v>#N/A</v>
      </c>
      <c r="R139" s="76" t="e">
        <f>IF($C139="-",IF($A139="-",IF(VLOOKUP($D139,CoRAP_update!$A$5:$O$376,15,FALSE)="",NA(),VLOOKUP($D139,CoRAP_update!$A$5:$O$376,15,FALSE)),IF(VLOOKUP($A139,CoRAP_update!$D$5:$O$376,12,FALSE)="",NA(),VLOOKUP($A139,CoRAP_update!$D$5:$O$376,12,FALSE))),IF(VLOOKUP($C139,CoRAP_update!$C$5:$O$376,13,FALSE)="",NA(),VLOOKUP($C139,CoRAP_update!$C$5:$O$376,13,FALSE)))</f>
        <v>#N/A</v>
      </c>
      <c r="S139" s="144" t="str">
        <f>IF($C139="-",IF($A139="-",VLOOKUP($D139,CoRAP_update!$A$5:$J$376,MATCH(Sammanfattning!S$1,CoRAP_update!$A$4:$J$4,0),FALSE),VLOOKUP($A139,CoRAP_update!$D$5:$J$376,MATCH(Sammanfattning!S$1,CoRAP_update!$D$4:$J$4,0),FALSE)),VLOOKUP($C139,CoRAP_update!$C$5:$J$376,MATCH(Sammanfattning!S$1,CoRAP_update!$C$4:$J$4,0),FALSE))</f>
        <v>Suspected PBT/vPvB#Exposure of environment</v>
      </c>
      <c r="T139" s="76" t="e">
        <f>IF($A139="-",VLOOKUP($D139,EDC_update!$C$2:$F$450,4,FALSE),VLOOKUP($A139,EDC_update!$B$2:$F$450,5,FALSE))</f>
        <v>#N/A</v>
      </c>
      <c r="V139" s="78">
        <f>IF(IFERROR(SEARCH("PBT",P139),99)=99,IF(IFERROR(SEARCH("suspected PBT",S139),99)=99,IF(IFERROR(SEARCH("concluded to be PBT",K139),99)=99,IF(IFERROR(SEARCH("PBT",S139),99)=99,IF(IFERROR(SEARCH("PBT cand",L139),99)=99,IF(IFERROR(SEARCH("PBT",L139),99)=99,IF(IFERROR(SEARCH("persistent, bioackumulative and toxic properties",K139),99)=99,0,Scoring!$E$3),Scoring!$E$3),Scoring!$E$7),Scoring!$E$3),Scoring!$E$5),Scoring!$E$6),Scoring!$E$3)</f>
        <v>0.7</v>
      </c>
      <c r="W139" s="78">
        <f>IF(IFERROR(SEARCH("vPvB",P139),99)=99,IF(IFERROR(SEARCH("suspected pbt/vPvB",S139),99)=99,IF(IFERROR(SEARCH("vPvB",S139),99)=99,IF(IFERROR(SEARCH("concluded to be a vPvB",S139),99)=99,IF(IFERROR(SEARCH("identified as vPvB",K139),99)=99,IF(IFERROR(SEARCH("concluded to be a vPvB",K139),99)=99,IF(IFERROR(SEARCH("concluded to be both pbt and vPvB",S139),99)=99,IF(IFERROR(SEARCH("concluded to be both pbt and vPvB",K139),99)=99,0,Scoring!$E$5),Scoring!$E$5),Scoring!$E$5),Scoring!$E$5),Scoring!$E$5),Scoring!$E$4),Scoring!$E$6),Scoring!$E$4)</f>
        <v>0.7</v>
      </c>
      <c r="X139" s="78">
        <f>IF(IFERROR(SEARCH("H410",N139),99)=99,IF(IFERROR(SEARCH("H410",O139),99)=99,IF(IFERROR(SEARCH("H410",Q139),99)=99,IF(IFERROR(SEARCH("H410",M139),99)=99,IF(IFERROR(SEARCH("H410",R139),99)=99,IF(IFERROR(SEARCH("H411",N139),99)=99,IF(IFERROR(SEARCH("H411",O139),99)=99,IF(IFERROR(SEARCH("H411",Q139),99)=99,IF(IFERROR(SEARCH("H411",M139),99)=99,IF(IFERROR(SEARCH("H411",R139),99)=99,IF(IFERROR(SEARCH("H413",N139),99)=99,IF(IFERROR(SEARCH("H413",O139),99)=99,IF(IFERROR(SEARCH("H413",Q139),99)=99,IF(IFERROR(SEARCH("H413",M139),99)=99,IF(IFERROR(SEARCH("H413",R139),99)=99,IF(IFERROR(SEARCH("H412",N139),99)=99,IF(IFERROR(SEARCH("H412",O139),99)=99,IF(IFERROR(SEARCH("H412",Q139),99)=99,IF(IFERROR(SEARCH("H412",M139),99)=99,IF(IFERROR(SEARCH("H412",R139),99)=99,0,Scoring!$E$2),Scoring!$E$2),Scoring!$E$2),Scoring!$E$2),Scoring!$E$2),Scoring!$E$2),Scoring!$E$2),Scoring!$E$2),Scoring!$E$2),Scoring!$E$2),Scoring!$E$2),Scoring!$E$2),Scoring!$E$2),Scoring!$E$2),Scoring!$E$2),Scoring!$E$2),Scoring!$E$2),Scoring!$E$2),Scoring!$E$2),Scoring!$E$2)</f>
        <v>0</v>
      </c>
      <c r="Y139" s="78">
        <f>IF(IFERROR(SEARCH("CMR",K139),99)=99,IF(IFERROR(SEARCH("Suspected CMR",S139),99)=99,IF(IFERROR(SEARCH("CMR",S139),99)=99,0,Scoring!$E$8),Scoring!$E$9),Scoring!$E$8)</f>
        <v>0</v>
      </c>
      <c r="Z139" s="78">
        <f>IF(IFERROR(SEARCH("H350",N139),99)=99,IF(IFERROR(SEARCH("H350",O139),99)=99,IF(IFERROR(SEARCH("H350",Q139),99)=99,IF(IFERROR(SEARCH("H350",M139),99)=99,IF(IFERROR(SEARCH("H350",R139),99)=99,IF(IFERROR(SEARCH("H351",N139),99)=99,IF(IFERROR(SEARCH("H351",O139),99)=99,IF(IFERROR(SEARCH("H351",Q139),99)=99,IF(IFERROR(SEARCH("H351",M139),99)=99,IF(IFERROR(SEARCH("H351",R139),99)=99,IF(IFERROR(SEARCH("carcinogenic",P139),99)=99,IF(IFERROR(SEARCH("suspected carcinogenic",S139),99)=99,0,Scoring!$E$12),Scoring!$E$11),Scoring!$E$10),Scoring!$E$10),Scoring!$E$10),Scoring!$E$10),Scoring!$E$10),Scoring!$E$10),Scoring!$E$10),Scoring!$E$10),Scoring!$E$10),Scoring!$E$10)</f>
        <v>0</v>
      </c>
      <c r="AA139" s="78">
        <f>IF(IFERROR(SEARCH("H340",N139),99)=99,IF(IFERROR(SEARCH("H340",O139),99)=99,IF(IFERROR(SEARCH("H340",Q139),99)=99,IF(IFERROR(SEARCH("H340",M139),99)=99,IF(IFERROR(SEARCH("H340",R139),99)=99,IF(IFERROR(SEARCH("H341",N139),99)=99,IF(IFERROR(SEARCH("H341",O139),99)=99,IF(IFERROR(SEARCH("H341",Q139),99)=99,IF(IFERROR(SEARCH("H341",M139),99)=99,IF(IFERROR(SEARCH("H341",R139),99)=99,IF(IFERROR(SEARCH("mutagenic",P139),99)=99,IF(IFERROR(SEARCH("suspected mutagenic",S139),99)=99,0,Scoring!$E$15),Scoring!$E$14),Scoring!$E$13),Scoring!$E$13),Scoring!$E$13),Scoring!$E$13),Scoring!$E$13),Scoring!$E$13),Scoring!$E$13),Scoring!$E$13),Scoring!$E$13),Scoring!$E$13)</f>
        <v>0</v>
      </c>
      <c r="AB139" s="78">
        <f>IF(IFERROR(SEARCH("H360",N139),99)=99,IF(IFERROR(SEARCH("H360",O139),99)=99,IF(IFERROR(SEARCH("H360",Q139),99)=99,IF(IFERROR(SEARCH("H360",M139),99)=99,IF(IFERROR(SEARCH("H360",R139),99)=99,IF(IFERROR(SEARCH("H361",N139),99)=99,IF(IFERROR(SEARCH("H361",O139),99)=99,IF(IFERROR(SEARCH("H361",Q139),99)=99,IF(IFERROR(SEARCH("H361",M139),99)=99,IF(IFERROR(SEARCH("H361",R139),99)=99,IF(IFERROR(SEARCH("reproduction",P139),99)=99,IF(IFERROR(SEARCH("suspected reprotoxic",S139),99)=99,IF(IFERROR(SEARCH("reprotoxic",S139),99)=99,IF(IFERROR(SEARCH("reprotoxic",K139),99)=99,0,Scoring!$E$18),Scoring!$E$18),Scoring!$E$19),Scoring!$E$17),Scoring!$E$16),Scoring!$E$16),Scoring!$E$16),Scoring!$E$16),Scoring!$E$16),Scoring!$E$16),Scoring!$E$16),Scoring!$E$16),Scoring!$E$16),Scoring!$E$16)</f>
        <v>0</v>
      </c>
      <c r="AC139" s="78">
        <f>IF(IFERROR(SEARCH("57f",L139),99)=99,IF(IFERROR(SEARCH("57(f)",P139),99)=99,0,Scoring!$E$20),Scoring!$E$20)</f>
        <v>0</v>
      </c>
      <c r="AD139" s="78">
        <f>IF(IFERROR(SEARCH("CAT1",T139),99)=99,IF(IFERROR(SEARCH("CAT2",T139),99)=99,IF(IFERROR(SEARCH("CAT3",T139),99)=99,IF(IFERROR(SEARCH("concluded to be endocrine",K139),99)=99,IF(IFERROR(SEARCH("categorised as endocrine",K139),99)=99,IF(IFERROR(SEARCH("endocrine disrupting",P139),99)=99,IF(IFERROR(SEARCH("endocrine disrupting",K139),99)=99,IF(IFERROR(SEARCH("suspected endocrine",S139),99)=99,IF(IFERROR(SEARCH("potential endocrine",S139),99)=99,0,Scoring!$E$25),Scoring!$E$25),Scoring!$E$24),Scoring!$E$24),Scoring!$E$24),Scoring!$E$24),Scoring!$E$23),Scoring!$E$22),Scoring!$E$21)</f>
        <v>0</v>
      </c>
      <c r="AE139" s="78">
        <f>IF(IFERROR(SEARCH("suspected sensitiser",S139),99)=99,IF(IFERROR(SEARCH("sensitiser",S139),99)=99,IF(IFERROR(SEARCH("other hazard based concern",S139),99)=99,0,Scoring!$E$28),Scoring!$E$26),Scoring!$E$27)</f>
        <v>0</v>
      </c>
      <c r="AF139" s="78">
        <f>IF(IFERROR(M139,1)=1,IF(IFERROR(N139,1)=1,IF(IFERROR(O139,1)=1,IF(IFERROR(Q139,1)=1,IF(IFERROR(R139,1)=1,IF(IFERROR(T139,1)=1,IF(IFERROR(K139,1)=1,IF(IFERROR(P139,1)=1,IF(IFERROR(S139,1)=1,Scoring!$E$29,0),0),0),0),0),0),0),0),0)</f>
        <v>0</v>
      </c>
      <c r="AG139" s="78">
        <f t="shared" si="20"/>
        <v>1.4</v>
      </c>
      <c r="AI139" s="93"/>
      <c r="AJ139" s="94"/>
      <c r="AK139" s="76"/>
      <c r="AL139" s="75"/>
      <c r="AN139" s="79"/>
      <c r="AO139" s="79"/>
      <c r="AP139" s="79"/>
      <c r="AQ139" s="79"/>
      <c r="AR139" s="79"/>
      <c r="AS139" s="78"/>
      <c r="AU139" s="79">
        <f>IF(IFERROR(F139,99)=99,IF(IFERROR(G139,99)=99,IF(IFERROR(H139,99)=99,IF(IFERROR(I139,99)=99,IF(IFERROR(E139,99)=99,IF(IFERROR(J139,99)=99,0,Scoring!$B$7),Scoring!$B$3),Scoring!$B$2),Scoring!$B$6),Scoring!$B$5),Scoring!$B$4)</f>
        <v>0.5</v>
      </c>
      <c r="AV139" s="78">
        <f t="shared" si="21"/>
        <v>0.7</v>
      </c>
      <c r="AW139" s="78"/>
      <c r="AX139" s="66"/>
      <c r="AY139" s="78"/>
      <c r="AZ139" s="76"/>
      <c r="BA139" s="76"/>
      <c r="BB139" s="76"/>
    </row>
    <row r="140" spans="1:54" x14ac:dyDescent="0.25">
      <c r="A140" s="77" t="s">
        <v>4887</v>
      </c>
      <c r="B140" s="76" t="str">
        <f t="shared" si="22"/>
        <v>209-909-9</v>
      </c>
      <c r="C140" s="77" t="s">
        <v>4886</v>
      </c>
      <c r="D140" s="77" t="s">
        <v>4885</v>
      </c>
      <c r="E140" s="76" t="e">
        <f>IF(C140="-",IF(A140="-",VLOOKUP(D140,'sin-list 180320_update'!$C$2:$C$835,1,FALSE),VLOOKUP(A140,'sin-list 180320_update'!$A$2:$A$835,1,FALSE)),VLOOKUP(C140,'sin-list 180320_update'!$B$2:$B$835,1,FALSE))</f>
        <v>#N/A</v>
      </c>
      <c r="F140" s="76" t="e">
        <f>IF($C140="-",IF($A140="-",VLOOKUP($D140,'REACH Bilaga XVII_update'!$A$5:$A$131,1,FALSE),VLOOKUP($A140,'REACH Bilaga XVII_update'!$C$5:$C$131,1,FALSE)),VLOOKUP($C140,'REACH Bilaga XVII_update'!$B$5:$B$131,1,FALSE))</f>
        <v>#N/A</v>
      </c>
      <c r="G140" s="76" t="e">
        <f>IF($C140="-",IF($A140="-",VLOOKUP($D140,' REACH Bilaga 59_update'!$A$5:$A$210,1,FALSE),VLOOKUP($A140,' REACH Bilaga 59_update'!$D$5:$D$210,1,FALSE)),VLOOKUP($C140,' REACH Bilaga 59_update'!$C$5:$C$210,1,FALSE))</f>
        <v>#N/A</v>
      </c>
      <c r="H140" s="76" t="e">
        <f>IF($C140="-",IF($A140="-",VLOOKUP($D140,'REACH Bilaga XIV_update'!$A$5:$A$110,1,FALSE),VLOOKUP($A140,'REACH Bilaga XIV_update'!$D$5:$D$110,1,FALSE)),VLOOKUP($C140,'REACH Bilaga XIV_update'!$C$5:$C$110,1,FALSE))</f>
        <v>#N/A</v>
      </c>
      <c r="I140" s="76" t="str">
        <f>IF($C140="-",IF($A140="-",VLOOKUP($D140,CoRAP_update!$A$5:$A$376,1,FALSE),VLOOKUP($A140,CoRAP_update!$D$5:$D$376,1,FALSE)),VLOOKUP($C140,CoRAP_update!$C$5:$C$376,1,FALSE))</f>
        <v>209-909-9</v>
      </c>
      <c r="J140" s="76" t="e">
        <f>IF($C140="-",IF($A140="-",VLOOKUP($D140,EDC_update!$C$2:$C$450,1,FALSE),VLOOKUP($A140,EDC_update!$B$2:$B$450,1,FALSE)),VLOOKUP($C140,EDC_update!$L$2:$L$450,1,FALSE))</f>
        <v>#N/A</v>
      </c>
      <c r="K140" s="76" t="e">
        <f>IF($C140="-",IF($A140="-",IF(VLOOKUP($D140,'sin-list 180320_update'!$C$2:$S$835,3,FALSE)="",NA(),VLOOKUP($D140,'sin-list 180320_update'!$C$2:$S$835,3,FALSE)),IF(VLOOKUP($A140,'sin-list 180320_update'!$A$2:$S$835,5,FALSE)="",NA(),VLOOKUP($A140,'sin-list 180320_update'!$A$2:$S$835,5,FALSE))),IF(VLOOKUP($C140,'sin-list 180320_update'!$B$2:$S$835,4,FALSE)="",NA(),VLOOKUP($C140,'sin-list 180320_update'!$B$2:$S$835,4,FALSE)))</f>
        <v>#N/A</v>
      </c>
      <c r="L140" s="76" t="e">
        <f>IF($C140="-",IF($A140="-",VLOOKUP($D140,'sin-list 180320_update'!$C$2:$S$835,6,FALSE),VLOOKUP($A140,'sin-list 180320_update'!$A$2:$S$835,8,FALSE)),VLOOKUP($C140,'sin-list 180320_update'!$B$2:$S$835,7,FALSE))</f>
        <v>#N/A</v>
      </c>
      <c r="M140" s="76" t="e">
        <f>IF($C140="-",IF($A140="-",IF(VLOOKUP($D140,'sin-list 180320_update'!$C$2:$S$835,8,FALSE)="",NA(),VLOOKUP($D140,'sin-list 180320_update'!$C$2:$S$835,8,FALSE)),IF(VLOOKUP($A140,'sin-list 180320_update'!$A$2:$S$835,10,FALSE)="",NA(),VLOOKUP($A140,'sin-list 180320_update'!$A$2:$S$835,10,FALSE))),IF(VLOOKUP($C140,'sin-list 180320_update'!$B$2:$S$835,9,FALSE)="",NA(),VLOOKUP($C140,'sin-list 180320_update'!$B$2:$S$835,9,FALSE)))</f>
        <v>#N/A</v>
      </c>
      <c r="N140" s="76" t="e">
        <f>IF($C140="-",IF($A140="-",IF(VLOOKUP($D140,'REACH Bilaga XVII_update'!$A$5:$E$131,4,FALSE)="",NA(),VLOOKUP($D140,'REACH Bilaga XVII_update'!$A$5:$E$131,4,FALSE)),IF(VLOOKUP($A140,'REACH Bilaga XVII_update'!$C$5:$D$131,2,FALSE)="",NA(),VLOOKUP($A140,'REACH Bilaga XVII_update'!$C$5:$D$131,2,FALSE))),IF(VLOOKUP($C140,'REACH Bilaga XVII_update'!$B$5:$D$131,3,FALSE)="",NA(),VLOOKUP($C140,'REACH Bilaga XVII_update'!$B$5:$D$131,3,FALSE)))</f>
        <v>#N/A</v>
      </c>
      <c r="O140" s="76" t="e">
        <f>IF($C140="-",IF($A140="-",IF(VLOOKUP($D140,' REACH Bilaga 59_update'!$A$5:$E$210,5,FALSE)="",NA(),VLOOKUP($D140,' REACH Bilaga 59_update'!$A$5:$E$210,5,FALSE)),IF(VLOOKUP($A140,' REACH Bilaga 59_update'!$D$5:$E$210,2,FALSE)="",NA(),VLOOKUP($A140,' REACH Bilaga 59_update'!$D$5:$E$210,2,FALSE))),IF(VLOOKUP($C140,' REACH Bilaga 59_update'!$C$5:$E$210,3,FALSE)="",NA(),VLOOKUP($C140,' REACH Bilaga 59_update'!$C$5:$E$210,3,FALSE)))</f>
        <v>#N/A</v>
      </c>
      <c r="P140" s="76" t="e">
        <f>IF(C140="-",IF(A140="-",IFERROR(VLOOKUP($D140,' REACH Bilaga 59_update'!$A$5:$F$210,MATCH(Sammanfattning!P$1,' REACH Bilaga 59_update'!$A$4:$F$4,0),FALSE),VLOOKUP($D140,'REACH Bilaga XIV_update'!$A$4:$H$110,MATCH(Sammanfattning!P$1,'REACH Bilaga XIV_update'!$A$4:$H$4,0),FALSE)),IFERROR(VLOOKUP($A140,' REACH Bilaga 59_update'!$D$5:$F$210,MATCH(Sammanfattning!P$1,' REACH Bilaga 59_update'!$D$4:$F$4,0),FALSE),VLOOKUP($A140,'REACH Bilaga XIV_update'!$D$4:$H$110,MATCH(Sammanfattning!P$1,'REACH Bilaga XIV_update'!$D$4:$H$4,0),FALSE))),IFERROR(VLOOKUP($C140,' REACH Bilaga 59_update'!$C$5:$F$210,MATCH(Sammanfattning!P$1,' REACH Bilaga 59_update'!$C$4:$F$4,0),FALSE),VLOOKUP($C140,'REACH Bilaga XIV_update'!$C$4:$H$110,MATCH(Sammanfattning!P$1,'REACH Bilaga XIV_update'!$C$4:$H$4,0),FALSE)))</f>
        <v>#N/A</v>
      </c>
      <c r="Q140" s="76" t="e">
        <f>IF($C140="-",IF($A140="-",IF(VLOOKUP($D140,'REACH Bilaga XIV_update'!$A$5:$I$110,9,FALSE)="",NA(),VLOOKUP($D140,'REACH Bilaga XIV_update'!$A$5:$I$110,9,FALSE)),IF(VLOOKUP($A140,'REACH Bilaga XIV_update'!$D$5:$I$110,6,FALSE)="",NA(),VLOOKUP($A140,'REACH Bilaga XIV_update'!$D$5:$I$110,6,FALSE))),IF(VLOOKUP($C140,'REACH Bilaga XIV_update'!$C$5:$I$110,7,FALSE)="",NA(),VLOOKUP($C140,'REACH Bilaga XIV_update'!$C$5:$I$110,7,FALSE)))</f>
        <v>#N/A</v>
      </c>
      <c r="R140" s="76" t="e">
        <f>IF($C140="-",IF($A140="-",IF(VLOOKUP($D140,CoRAP_update!$A$5:$O$376,15,FALSE)="",NA(),VLOOKUP($D140,CoRAP_update!$A$5:$O$376,15,FALSE)),IF(VLOOKUP($A140,CoRAP_update!$D$5:$O$376,12,FALSE)="",NA(),VLOOKUP($A140,CoRAP_update!$D$5:$O$376,12,FALSE))),IF(VLOOKUP($C140,CoRAP_update!$C$5:$O$376,13,FALSE)="",NA(),VLOOKUP($C140,CoRAP_update!$C$5:$O$376,13,FALSE)))</f>
        <v>#N/A</v>
      </c>
      <c r="S140" s="144" t="str">
        <f>IF($C140="-",IF($A140="-",VLOOKUP($D140,CoRAP_update!$A$5:$J$376,MATCH(Sammanfattning!S$1,CoRAP_update!$A$4:$J$4,0),FALSE),VLOOKUP($A140,CoRAP_update!$D$5:$J$376,MATCH(Sammanfattning!S$1,CoRAP_update!$D$4:$J$4,0),FALSE)),VLOOKUP($C140,CoRAP_update!$C$5:$J$376,MATCH(Sammanfattning!S$1,CoRAP_update!$C$4:$J$4,0),FALSE))</f>
        <v>Suspected PBT/vPvB</v>
      </c>
      <c r="T140" s="76" t="e">
        <f>IF($A140="-",VLOOKUP($D140,EDC_update!$C$2:$F$450,4,FALSE),VLOOKUP($A140,EDC_update!$B$2:$F$450,5,FALSE))</f>
        <v>#N/A</v>
      </c>
      <c r="V140" s="78">
        <f>IF(IFERROR(SEARCH("PBT",P140),99)=99,IF(IFERROR(SEARCH("suspected PBT",S140),99)=99,IF(IFERROR(SEARCH("concluded to be PBT",K140),99)=99,IF(IFERROR(SEARCH("PBT",S140),99)=99,IF(IFERROR(SEARCH("PBT cand",L140),99)=99,IF(IFERROR(SEARCH("PBT",L140),99)=99,IF(IFERROR(SEARCH("persistent, bioackumulative and toxic properties",K140),99)=99,0,Scoring!$E$3),Scoring!$E$3),Scoring!$E$7),Scoring!$E$3),Scoring!$E$5),Scoring!$E$6),Scoring!$E$3)</f>
        <v>0.7</v>
      </c>
      <c r="W140" s="78">
        <f>IF(IFERROR(SEARCH("vPvB",P140),99)=99,IF(IFERROR(SEARCH("suspected pbt/vPvB",S140),99)=99,IF(IFERROR(SEARCH("vPvB",S140),99)=99,IF(IFERROR(SEARCH("concluded to be a vPvB",S140),99)=99,IF(IFERROR(SEARCH("identified as vPvB",K140),99)=99,IF(IFERROR(SEARCH("concluded to be a vPvB",K140),99)=99,IF(IFERROR(SEARCH("concluded to be both pbt and vPvB",S140),99)=99,IF(IFERROR(SEARCH("concluded to be both pbt and vPvB",K140),99)=99,0,Scoring!$E$5),Scoring!$E$5),Scoring!$E$5),Scoring!$E$5),Scoring!$E$5),Scoring!$E$4),Scoring!$E$6),Scoring!$E$4)</f>
        <v>0.7</v>
      </c>
      <c r="X140" s="78">
        <f>IF(IFERROR(SEARCH("H410",N140),99)=99,IF(IFERROR(SEARCH("H410",O140),99)=99,IF(IFERROR(SEARCH("H410",Q140),99)=99,IF(IFERROR(SEARCH("H410",M140),99)=99,IF(IFERROR(SEARCH("H410",R140),99)=99,IF(IFERROR(SEARCH("H411",N140),99)=99,IF(IFERROR(SEARCH("H411",O140),99)=99,IF(IFERROR(SEARCH("H411",Q140),99)=99,IF(IFERROR(SEARCH("H411",M140),99)=99,IF(IFERROR(SEARCH("H411",R140),99)=99,IF(IFERROR(SEARCH("H413",N140),99)=99,IF(IFERROR(SEARCH("H413",O140),99)=99,IF(IFERROR(SEARCH("H413",Q140),99)=99,IF(IFERROR(SEARCH("H413",M140),99)=99,IF(IFERROR(SEARCH("H413",R140),99)=99,IF(IFERROR(SEARCH("H412",N140),99)=99,IF(IFERROR(SEARCH("H412",O140),99)=99,IF(IFERROR(SEARCH("H412",Q140),99)=99,IF(IFERROR(SEARCH("H412",M140),99)=99,IF(IFERROR(SEARCH("H412",R140),99)=99,0,Scoring!$E$2),Scoring!$E$2),Scoring!$E$2),Scoring!$E$2),Scoring!$E$2),Scoring!$E$2),Scoring!$E$2),Scoring!$E$2),Scoring!$E$2),Scoring!$E$2),Scoring!$E$2),Scoring!$E$2),Scoring!$E$2),Scoring!$E$2),Scoring!$E$2),Scoring!$E$2),Scoring!$E$2),Scoring!$E$2),Scoring!$E$2),Scoring!$E$2)</f>
        <v>0</v>
      </c>
      <c r="Y140" s="78">
        <f>IF(IFERROR(SEARCH("CMR",K140),99)=99,IF(IFERROR(SEARCH("Suspected CMR",S140),99)=99,IF(IFERROR(SEARCH("CMR",S140),99)=99,0,Scoring!$E$8),Scoring!$E$9),Scoring!$E$8)</f>
        <v>0</v>
      </c>
      <c r="Z140" s="78">
        <f>IF(IFERROR(SEARCH("H350",N140),99)=99,IF(IFERROR(SEARCH("H350",O140),99)=99,IF(IFERROR(SEARCH("H350",Q140),99)=99,IF(IFERROR(SEARCH("H350",M140),99)=99,IF(IFERROR(SEARCH("H350",R140),99)=99,IF(IFERROR(SEARCH("H351",N140),99)=99,IF(IFERROR(SEARCH("H351",O140),99)=99,IF(IFERROR(SEARCH("H351",Q140),99)=99,IF(IFERROR(SEARCH("H351",M140),99)=99,IF(IFERROR(SEARCH("H351",R140),99)=99,IF(IFERROR(SEARCH("carcinogenic",P140),99)=99,IF(IFERROR(SEARCH("suspected carcinogenic",S140),99)=99,0,Scoring!$E$12),Scoring!$E$11),Scoring!$E$10),Scoring!$E$10),Scoring!$E$10),Scoring!$E$10),Scoring!$E$10),Scoring!$E$10),Scoring!$E$10),Scoring!$E$10),Scoring!$E$10),Scoring!$E$10)</f>
        <v>0</v>
      </c>
      <c r="AA140" s="78">
        <f>IF(IFERROR(SEARCH("H340",N140),99)=99,IF(IFERROR(SEARCH("H340",O140),99)=99,IF(IFERROR(SEARCH("H340",Q140),99)=99,IF(IFERROR(SEARCH("H340",M140),99)=99,IF(IFERROR(SEARCH("H340",R140),99)=99,IF(IFERROR(SEARCH("H341",N140),99)=99,IF(IFERROR(SEARCH("H341",O140),99)=99,IF(IFERROR(SEARCH("H341",Q140),99)=99,IF(IFERROR(SEARCH("H341",M140),99)=99,IF(IFERROR(SEARCH("H341",R140),99)=99,IF(IFERROR(SEARCH("mutagenic",P140),99)=99,IF(IFERROR(SEARCH("suspected mutagenic",S140),99)=99,0,Scoring!$E$15),Scoring!$E$14),Scoring!$E$13),Scoring!$E$13),Scoring!$E$13),Scoring!$E$13),Scoring!$E$13),Scoring!$E$13),Scoring!$E$13),Scoring!$E$13),Scoring!$E$13),Scoring!$E$13)</f>
        <v>0</v>
      </c>
      <c r="AB140" s="78">
        <f>IF(IFERROR(SEARCH("H360",N140),99)=99,IF(IFERROR(SEARCH("H360",O140),99)=99,IF(IFERROR(SEARCH("H360",Q140),99)=99,IF(IFERROR(SEARCH("H360",M140),99)=99,IF(IFERROR(SEARCH("H360",R140),99)=99,IF(IFERROR(SEARCH("H361",N140),99)=99,IF(IFERROR(SEARCH("H361",O140),99)=99,IF(IFERROR(SEARCH("H361",Q140),99)=99,IF(IFERROR(SEARCH("H361",M140),99)=99,IF(IFERROR(SEARCH("H361",R140),99)=99,IF(IFERROR(SEARCH("reproduction",P140),99)=99,IF(IFERROR(SEARCH("suspected reprotoxic",S140),99)=99,IF(IFERROR(SEARCH("reprotoxic",S140),99)=99,IF(IFERROR(SEARCH("reprotoxic",K140),99)=99,0,Scoring!$E$18),Scoring!$E$18),Scoring!$E$19),Scoring!$E$17),Scoring!$E$16),Scoring!$E$16),Scoring!$E$16),Scoring!$E$16),Scoring!$E$16),Scoring!$E$16),Scoring!$E$16),Scoring!$E$16),Scoring!$E$16),Scoring!$E$16)</f>
        <v>0</v>
      </c>
      <c r="AC140" s="78">
        <f>IF(IFERROR(SEARCH("57f",L140),99)=99,IF(IFERROR(SEARCH("57(f)",P140),99)=99,0,Scoring!$E$20),Scoring!$E$20)</f>
        <v>0</v>
      </c>
      <c r="AD140" s="78">
        <f>IF(IFERROR(SEARCH("CAT1",T140),99)=99,IF(IFERROR(SEARCH("CAT2",T140),99)=99,IF(IFERROR(SEARCH("CAT3",T140),99)=99,IF(IFERROR(SEARCH("concluded to be endocrine",K140),99)=99,IF(IFERROR(SEARCH("categorised as endocrine",K140),99)=99,IF(IFERROR(SEARCH("endocrine disrupting",P140),99)=99,IF(IFERROR(SEARCH("endocrine disrupting",K140),99)=99,IF(IFERROR(SEARCH("suspected endocrine",S140),99)=99,IF(IFERROR(SEARCH("potential endocrine",S140),99)=99,0,Scoring!$E$25),Scoring!$E$25),Scoring!$E$24),Scoring!$E$24),Scoring!$E$24),Scoring!$E$24),Scoring!$E$23),Scoring!$E$22),Scoring!$E$21)</f>
        <v>0</v>
      </c>
      <c r="AE140" s="78">
        <f>IF(IFERROR(SEARCH("suspected sensitiser",S140),99)=99,IF(IFERROR(SEARCH("sensitiser",S140),99)=99,IF(IFERROR(SEARCH("other hazard based concern",S140),99)=99,0,Scoring!$E$28),Scoring!$E$26),Scoring!$E$27)</f>
        <v>0</v>
      </c>
      <c r="AF140" s="78">
        <f>IF(IFERROR(M140,1)=1,IF(IFERROR(N140,1)=1,IF(IFERROR(O140,1)=1,IF(IFERROR(Q140,1)=1,IF(IFERROR(R140,1)=1,IF(IFERROR(T140,1)=1,IF(IFERROR(K140,1)=1,IF(IFERROR(P140,1)=1,IF(IFERROR(S140,1)=1,Scoring!$E$29,0),0),0),0),0),0),0),0),0)</f>
        <v>0</v>
      </c>
      <c r="AG140" s="78">
        <f t="shared" si="20"/>
        <v>1.4</v>
      </c>
      <c r="AI140" s="93"/>
      <c r="AJ140" s="94"/>
      <c r="AK140" s="76"/>
      <c r="AL140" s="75"/>
      <c r="AN140" s="79"/>
      <c r="AO140" s="79"/>
      <c r="AP140" s="79"/>
      <c r="AQ140" s="79"/>
      <c r="AR140" s="79"/>
      <c r="AS140" s="78"/>
      <c r="AU140" s="79">
        <f>IF(IFERROR(F140,99)=99,IF(IFERROR(G140,99)=99,IF(IFERROR(H140,99)=99,IF(IFERROR(I140,99)=99,IF(IFERROR(E140,99)=99,IF(IFERROR(J140,99)=99,0,Scoring!$B$7),Scoring!$B$3),Scoring!$B$2),Scoring!$B$6),Scoring!$B$5),Scoring!$B$4)</f>
        <v>0.5</v>
      </c>
      <c r="AV140" s="78">
        <f t="shared" si="21"/>
        <v>0.7</v>
      </c>
      <c r="AW140" s="78"/>
      <c r="AX140" s="66"/>
      <c r="AY140" s="78"/>
      <c r="AZ140" s="76"/>
      <c r="BA140" s="76"/>
      <c r="BB140" s="76"/>
    </row>
    <row r="141" spans="1:54" x14ac:dyDescent="0.25">
      <c r="A141" s="77" t="s">
        <v>4920</v>
      </c>
      <c r="B141" s="76" t="str">
        <f t="shared" si="22"/>
        <v>211-989-5</v>
      </c>
      <c r="C141" s="77" t="s">
        <v>2139</v>
      </c>
      <c r="D141" s="77" t="s">
        <v>2140</v>
      </c>
      <c r="E141" s="76" t="str">
        <f>IF(C141="-",IF(A141="-",VLOOKUP(D141,'sin-list 180320_update'!$C$2:$C$835,1,FALSE),VLOOKUP(A141,'sin-list 180320_update'!$A$2:$A$835,1,FALSE)),VLOOKUP(C141,'sin-list 180320_update'!$B$2:$B$835,1,FALSE))</f>
        <v>211-989-5</v>
      </c>
      <c r="F141" s="76" t="e">
        <f>IF($C141="-",IF($A141="-",VLOOKUP($D141,'REACH Bilaga XVII_update'!$A$5:$A$131,1,FALSE),VLOOKUP($A141,'REACH Bilaga XVII_update'!$C$5:$C$131,1,FALSE)),VLOOKUP($C141,'REACH Bilaga XVII_update'!$B$5:$B$131,1,FALSE))</f>
        <v>#N/A</v>
      </c>
      <c r="G141" s="76" t="e">
        <f>IF($C141="-",IF($A141="-",VLOOKUP($D141,' REACH Bilaga 59_update'!$A$5:$A$210,1,FALSE),VLOOKUP($A141,' REACH Bilaga 59_update'!$D$5:$D$210,1,FALSE)),VLOOKUP($C141,' REACH Bilaga 59_update'!$C$5:$C$210,1,FALSE))</f>
        <v>#N/A</v>
      </c>
      <c r="H141" s="76" t="e">
        <f>IF($C141="-",IF($A141="-",VLOOKUP($D141,'REACH Bilaga XIV_update'!$A$5:$A$110,1,FALSE),VLOOKUP($A141,'REACH Bilaga XIV_update'!$D$5:$D$110,1,FALSE)),VLOOKUP($C141,'REACH Bilaga XIV_update'!$C$5:$C$110,1,FALSE))</f>
        <v>#N/A</v>
      </c>
      <c r="I141" s="76" t="str">
        <f>IF($C141="-",IF($A141="-",VLOOKUP($D141,CoRAP_update!$A$5:$A$376,1,FALSE),VLOOKUP($A141,CoRAP_update!$D$5:$D$376,1,FALSE)),VLOOKUP($C141,CoRAP_update!$C$5:$C$376,1,FALSE))</f>
        <v>211-989-5</v>
      </c>
      <c r="J141" s="76" t="e">
        <f>IF($C141="-",IF($A141="-",VLOOKUP($D141,EDC_update!$C$2:$C$450,1,FALSE),VLOOKUP($A141,EDC_update!$B$2:$B$450,1,FALSE)),VLOOKUP($C141,EDC_update!$L$2:$L$450,1,FALSE))</f>
        <v>#N/A</v>
      </c>
      <c r="K141" s="76" t="str">
        <f>IF($C141="-",IF($A141="-",IF(VLOOKUP($D141,'sin-list 180320_update'!$C$2:$S$835,3,FALSE)="",NA(),VLOOKUP($D141,'sin-list 180320_update'!$C$2:$S$835,3,FALSE)),IF(VLOOKUP($A141,'sin-list 180320_update'!$A$2:$S$835,5,FALSE)="",NA(),VLOOKUP($A141,'sin-list 180320_update'!$A$2:$S$835,5,FALSE))),IF(VLOOKUP($C141,'sin-list 180320_update'!$B$2:$S$835,4,FALSE)="",NA(),VLOOKUP($C141,'sin-list 180320_update'!$B$2:$S$835,4,FALSE)))</f>
        <v>This substance has persistent, bioackumulative and toxic properties. The substance shows both experimental and estimated P, B and T properties. It has been found in environmental samples including fish.</v>
      </c>
      <c r="L141" s="76" t="str">
        <f>IF($C141="-",IF($A141="-",VLOOKUP($D141,'sin-list 180320_update'!$C$2:$S$835,6,FALSE),VLOOKUP($A141,'sin-list 180320_update'!$A$2:$S$835,8,FALSE)),VLOOKUP($C141,'sin-list 180320_update'!$B$2:$S$835,7,FALSE))</f>
        <v>Official classification missing</v>
      </c>
      <c r="M141" s="76" t="e">
        <f>IF($C141="-",IF($A141="-",IF(VLOOKUP($D141,'sin-list 180320_update'!$C$2:$S$835,8,FALSE)="",NA(),VLOOKUP($D141,'sin-list 180320_update'!$C$2:$S$835,8,FALSE)),IF(VLOOKUP($A141,'sin-list 180320_update'!$A$2:$S$835,10,FALSE)="",NA(),VLOOKUP($A141,'sin-list 180320_update'!$A$2:$S$835,10,FALSE))),IF(VLOOKUP($C141,'sin-list 180320_update'!$B$2:$S$835,9,FALSE)="",NA(),VLOOKUP($C141,'sin-list 180320_update'!$B$2:$S$835,9,FALSE)))</f>
        <v>#N/A</v>
      </c>
      <c r="N141" s="76" t="e">
        <f>IF($C141="-",IF($A141="-",IF(VLOOKUP($D141,'REACH Bilaga XVII_update'!$A$5:$E$131,4,FALSE)="",NA(),VLOOKUP($D141,'REACH Bilaga XVII_update'!$A$5:$E$131,4,FALSE)),IF(VLOOKUP($A141,'REACH Bilaga XVII_update'!$C$5:$D$131,2,FALSE)="",NA(),VLOOKUP($A141,'REACH Bilaga XVII_update'!$C$5:$D$131,2,FALSE))),IF(VLOOKUP($C141,'REACH Bilaga XVII_update'!$B$5:$D$131,3,FALSE)="",NA(),VLOOKUP($C141,'REACH Bilaga XVII_update'!$B$5:$D$131,3,FALSE)))</f>
        <v>#N/A</v>
      </c>
      <c r="O141" s="76" t="e">
        <f>IF($C141="-",IF($A141="-",IF(VLOOKUP($D141,' REACH Bilaga 59_update'!$A$5:$E$210,5,FALSE)="",NA(),VLOOKUP($D141,' REACH Bilaga 59_update'!$A$5:$E$210,5,FALSE)),IF(VLOOKUP($A141,' REACH Bilaga 59_update'!$D$5:$E$210,2,FALSE)="",NA(),VLOOKUP($A141,' REACH Bilaga 59_update'!$D$5:$E$210,2,FALSE))),IF(VLOOKUP($C141,' REACH Bilaga 59_update'!$C$5:$E$210,3,FALSE)="",NA(),VLOOKUP($C141,' REACH Bilaga 59_update'!$C$5:$E$210,3,FALSE)))</f>
        <v>#N/A</v>
      </c>
      <c r="P141" s="76" t="e">
        <f>IF(C141="-",IF(A141="-",IFERROR(VLOOKUP($D141,' REACH Bilaga 59_update'!$A$5:$F$210,MATCH(Sammanfattning!P$1,' REACH Bilaga 59_update'!$A$4:$F$4,0),FALSE),VLOOKUP($D141,'REACH Bilaga XIV_update'!$A$4:$H$110,MATCH(Sammanfattning!P$1,'REACH Bilaga XIV_update'!$A$4:$H$4,0),FALSE)),IFERROR(VLOOKUP($A141,' REACH Bilaga 59_update'!$D$5:$F$210,MATCH(Sammanfattning!P$1,' REACH Bilaga 59_update'!$D$4:$F$4,0),FALSE),VLOOKUP($A141,'REACH Bilaga XIV_update'!$D$4:$H$110,MATCH(Sammanfattning!P$1,'REACH Bilaga XIV_update'!$D$4:$H$4,0),FALSE))),IFERROR(VLOOKUP($C141,' REACH Bilaga 59_update'!$C$5:$F$210,MATCH(Sammanfattning!P$1,' REACH Bilaga 59_update'!$C$4:$F$4,0),FALSE),VLOOKUP($C141,'REACH Bilaga XIV_update'!$C$4:$H$110,MATCH(Sammanfattning!P$1,'REACH Bilaga XIV_update'!$C$4:$H$4,0),FALSE)))</f>
        <v>#N/A</v>
      </c>
      <c r="Q141" s="76" t="e">
        <f>IF($C141="-",IF($A141="-",IF(VLOOKUP($D141,'REACH Bilaga XIV_update'!$A$5:$I$110,9,FALSE)="",NA(),VLOOKUP($D141,'REACH Bilaga XIV_update'!$A$5:$I$110,9,FALSE)),IF(VLOOKUP($A141,'REACH Bilaga XIV_update'!$D$5:$I$110,6,FALSE)="",NA(),VLOOKUP($A141,'REACH Bilaga XIV_update'!$D$5:$I$110,6,FALSE))),IF(VLOOKUP($C141,'REACH Bilaga XIV_update'!$C$5:$I$110,7,FALSE)="",NA(),VLOOKUP($C141,'REACH Bilaga XIV_update'!$C$5:$I$110,7,FALSE)))</f>
        <v>#N/A</v>
      </c>
      <c r="R141" s="76" t="e">
        <f>IF($C141="-",IF($A141="-",IF(VLOOKUP($D141,CoRAP_update!$A$5:$O$376,15,FALSE)="",NA(),VLOOKUP($D141,CoRAP_update!$A$5:$O$376,15,FALSE)),IF(VLOOKUP($A141,CoRAP_update!$D$5:$O$376,12,FALSE)="",NA(),VLOOKUP($A141,CoRAP_update!$D$5:$O$376,12,FALSE))),IF(VLOOKUP($C141,CoRAP_update!$C$5:$O$376,13,FALSE)="",NA(),VLOOKUP($C141,CoRAP_update!$C$5:$O$376,13,FALSE)))</f>
        <v>#N/A</v>
      </c>
      <c r="S141" s="144" t="str">
        <f>IF($C141="-",IF($A141="-",VLOOKUP($D141,CoRAP_update!$A$5:$J$376,MATCH(Sammanfattning!S$1,CoRAP_update!$A$4:$J$4,0),FALSE),VLOOKUP($A141,CoRAP_update!$D$5:$J$376,MATCH(Sammanfattning!S$1,CoRAP_update!$D$4:$J$4,0),FALSE)),VLOOKUP($C141,CoRAP_update!$C$5:$J$376,MATCH(Sammanfattning!S$1,CoRAP_update!$C$4:$J$4,0),FALSE))</f>
        <v>Suspected PBT/vPvB#Exposure of environment</v>
      </c>
      <c r="T141" s="76" t="e">
        <f>IF($A141="-",VLOOKUP($D141,EDC_update!$C$2:$F$450,4,FALSE),VLOOKUP($A141,EDC_update!$B$2:$F$450,5,FALSE))</f>
        <v>#N/A</v>
      </c>
      <c r="V141" s="78">
        <f>IF(IFERROR(SEARCH("PBT",P141),99)=99,IF(IFERROR(SEARCH("suspected PBT",S141),99)=99,IF(IFERROR(SEARCH("concluded to be PBT",K141),99)=99,IF(IFERROR(SEARCH("PBT",S141),99)=99,IF(IFERROR(SEARCH("PBT cand",L141),99)=99,IF(IFERROR(SEARCH("PBT",L141),99)=99,IF(IFERROR(SEARCH("persistent, bioackumulative and toxic properties",K141),99)=99,0,Scoring!$E$3),Scoring!$E$3),Scoring!$E$7),Scoring!$E$3),Scoring!$E$5),Scoring!$E$6),Scoring!$E$3)</f>
        <v>0.7</v>
      </c>
      <c r="W141" s="78">
        <f>IF(IFERROR(SEARCH("vPvB",P141),99)=99,IF(IFERROR(SEARCH("suspected pbt/vPvB",S141),99)=99,IF(IFERROR(SEARCH("vPvB",S141),99)=99,IF(IFERROR(SEARCH("concluded to be a vPvB",S141),99)=99,IF(IFERROR(SEARCH("identified as vPvB",K141),99)=99,IF(IFERROR(SEARCH("concluded to be a vPvB",K141),99)=99,IF(IFERROR(SEARCH("concluded to be both pbt and vPvB",S141),99)=99,IF(IFERROR(SEARCH("concluded to be both pbt and vPvB",K141),99)=99,0,Scoring!$E$5),Scoring!$E$5),Scoring!$E$5),Scoring!$E$5),Scoring!$E$5),Scoring!$E$4),Scoring!$E$6),Scoring!$E$4)</f>
        <v>0.7</v>
      </c>
      <c r="X141" s="78">
        <f>IF(IFERROR(SEARCH("H410",N141),99)=99,IF(IFERROR(SEARCH("H410",O141),99)=99,IF(IFERROR(SEARCH("H410",Q141),99)=99,IF(IFERROR(SEARCH("H410",M141),99)=99,IF(IFERROR(SEARCH("H410",R141),99)=99,IF(IFERROR(SEARCH("H411",N141),99)=99,IF(IFERROR(SEARCH("H411",O141),99)=99,IF(IFERROR(SEARCH("H411",Q141),99)=99,IF(IFERROR(SEARCH("H411",M141),99)=99,IF(IFERROR(SEARCH("H411",R141),99)=99,IF(IFERROR(SEARCH("H413",N141),99)=99,IF(IFERROR(SEARCH("H413",O141),99)=99,IF(IFERROR(SEARCH("H413",Q141),99)=99,IF(IFERROR(SEARCH("H413",M141),99)=99,IF(IFERROR(SEARCH("H413",R141),99)=99,IF(IFERROR(SEARCH("H412",N141),99)=99,IF(IFERROR(SEARCH("H412",O141),99)=99,IF(IFERROR(SEARCH("H412",Q141),99)=99,IF(IFERROR(SEARCH("H412",M141),99)=99,IF(IFERROR(SEARCH("H412",R141),99)=99,0,Scoring!$E$2),Scoring!$E$2),Scoring!$E$2),Scoring!$E$2),Scoring!$E$2),Scoring!$E$2),Scoring!$E$2),Scoring!$E$2),Scoring!$E$2),Scoring!$E$2),Scoring!$E$2),Scoring!$E$2),Scoring!$E$2),Scoring!$E$2),Scoring!$E$2),Scoring!$E$2),Scoring!$E$2),Scoring!$E$2),Scoring!$E$2),Scoring!$E$2)</f>
        <v>0</v>
      </c>
      <c r="Y141" s="78">
        <f>IF(IFERROR(SEARCH("CMR",K141),99)=99,IF(IFERROR(SEARCH("Suspected CMR",S141),99)=99,IF(IFERROR(SEARCH("CMR",S141),99)=99,0,Scoring!$E$8),Scoring!$E$9),Scoring!$E$8)</f>
        <v>0</v>
      </c>
      <c r="Z141" s="78">
        <f>IF(IFERROR(SEARCH("H350",N141),99)=99,IF(IFERROR(SEARCH("H350",O141),99)=99,IF(IFERROR(SEARCH("H350",Q141),99)=99,IF(IFERROR(SEARCH("H350",M141),99)=99,IF(IFERROR(SEARCH("H350",R141),99)=99,IF(IFERROR(SEARCH("H351",N141),99)=99,IF(IFERROR(SEARCH("H351",O141),99)=99,IF(IFERROR(SEARCH("H351",Q141),99)=99,IF(IFERROR(SEARCH("H351",M141),99)=99,IF(IFERROR(SEARCH("H351",R141),99)=99,IF(IFERROR(SEARCH("carcinogenic",P141),99)=99,IF(IFERROR(SEARCH("suspected carcinogenic",S141),99)=99,0,Scoring!$E$12),Scoring!$E$11),Scoring!$E$10),Scoring!$E$10),Scoring!$E$10),Scoring!$E$10),Scoring!$E$10),Scoring!$E$10),Scoring!$E$10),Scoring!$E$10),Scoring!$E$10),Scoring!$E$10)</f>
        <v>0</v>
      </c>
      <c r="AA141" s="78">
        <f>IF(IFERROR(SEARCH("H340",N141),99)=99,IF(IFERROR(SEARCH("H340",O141),99)=99,IF(IFERROR(SEARCH("H340",Q141),99)=99,IF(IFERROR(SEARCH("H340",M141),99)=99,IF(IFERROR(SEARCH("H340",R141),99)=99,IF(IFERROR(SEARCH("H341",N141),99)=99,IF(IFERROR(SEARCH("H341",O141),99)=99,IF(IFERROR(SEARCH("H341",Q141),99)=99,IF(IFERROR(SEARCH("H341",M141),99)=99,IF(IFERROR(SEARCH("H341",R141),99)=99,IF(IFERROR(SEARCH("mutagenic",P141),99)=99,IF(IFERROR(SEARCH("suspected mutagenic",S141),99)=99,0,Scoring!$E$15),Scoring!$E$14),Scoring!$E$13),Scoring!$E$13),Scoring!$E$13),Scoring!$E$13),Scoring!$E$13),Scoring!$E$13),Scoring!$E$13),Scoring!$E$13),Scoring!$E$13),Scoring!$E$13)</f>
        <v>0</v>
      </c>
      <c r="AB141" s="78">
        <f>IF(IFERROR(SEARCH("H360",N141),99)=99,IF(IFERROR(SEARCH("H360",O141),99)=99,IF(IFERROR(SEARCH("H360",Q141),99)=99,IF(IFERROR(SEARCH("H360",M141),99)=99,IF(IFERROR(SEARCH("H360",R141),99)=99,IF(IFERROR(SEARCH("H361",N141),99)=99,IF(IFERROR(SEARCH("H361",O141),99)=99,IF(IFERROR(SEARCH("H361",Q141),99)=99,IF(IFERROR(SEARCH("H361",M141),99)=99,IF(IFERROR(SEARCH("H361",R141),99)=99,IF(IFERROR(SEARCH("reproduction",P141),99)=99,IF(IFERROR(SEARCH("suspected reprotoxic",S141),99)=99,IF(IFERROR(SEARCH("reprotoxic",S141),99)=99,IF(IFERROR(SEARCH("reprotoxic",K141),99)=99,0,Scoring!$E$18),Scoring!$E$18),Scoring!$E$19),Scoring!$E$17),Scoring!$E$16),Scoring!$E$16),Scoring!$E$16),Scoring!$E$16),Scoring!$E$16),Scoring!$E$16),Scoring!$E$16),Scoring!$E$16),Scoring!$E$16),Scoring!$E$16)</f>
        <v>0</v>
      </c>
      <c r="AC141" s="78">
        <f>IF(IFERROR(SEARCH("57f",L141),99)=99,IF(IFERROR(SEARCH("57(f)",P141),99)=99,0,Scoring!$E$20),Scoring!$E$20)</f>
        <v>0</v>
      </c>
      <c r="AD141" s="78">
        <f>IF(IFERROR(SEARCH("CAT1",T141),99)=99,IF(IFERROR(SEARCH("CAT2",T141),99)=99,IF(IFERROR(SEARCH("CAT3",T141),99)=99,IF(IFERROR(SEARCH("concluded to be endocrine",K141),99)=99,IF(IFERROR(SEARCH("categorised as endocrine",K141),99)=99,IF(IFERROR(SEARCH("endocrine disrupting",P141),99)=99,IF(IFERROR(SEARCH("endocrine disrupting",K141),99)=99,IF(IFERROR(SEARCH("suspected endocrine",S141),99)=99,IF(IFERROR(SEARCH("potential endocrine",S141),99)=99,0,Scoring!$E$25),Scoring!$E$25),Scoring!$E$24),Scoring!$E$24),Scoring!$E$24),Scoring!$E$24),Scoring!$E$23),Scoring!$E$22),Scoring!$E$21)</f>
        <v>0</v>
      </c>
      <c r="AE141" s="78">
        <f>IF(IFERROR(SEARCH("suspected sensitiser",S141),99)=99,IF(IFERROR(SEARCH("sensitiser",S141),99)=99,IF(IFERROR(SEARCH("other hazard based concern",S141),99)=99,0,Scoring!$E$28),Scoring!$E$26),Scoring!$E$27)</f>
        <v>0</v>
      </c>
      <c r="AF141" s="78">
        <f>IF(IFERROR(M141,1)=1,IF(IFERROR(N141,1)=1,IF(IFERROR(O141,1)=1,IF(IFERROR(Q141,1)=1,IF(IFERROR(R141,1)=1,IF(IFERROR(T141,1)=1,IF(IFERROR(K141,1)=1,IF(IFERROR(P141,1)=1,IF(IFERROR(S141,1)=1,Scoring!$E$29,0),0),0),0),0),0),0),0),0)</f>
        <v>0</v>
      </c>
      <c r="AG141" s="78">
        <f t="shared" si="20"/>
        <v>1.4</v>
      </c>
      <c r="AI141" s="93"/>
      <c r="AJ141" s="94"/>
      <c r="AK141" s="76"/>
      <c r="AL141" s="75"/>
      <c r="AN141" s="79"/>
      <c r="AO141" s="79"/>
      <c r="AP141" s="79"/>
      <c r="AQ141" s="79"/>
      <c r="AR141" s="79"/>
      <c r="AS141" s="78"/>
      <c r="AU141" s="79">
        <f>IF(IFERROR(F141,99)=99,IF(IFERROR(G141,99)=99,IF(IFERROR(H141,99)=99,IF(IFERROR(I141,99)=99,IF(IFERROR(E141,99)=99,IF(IFERROR(J141,99)=99,0,Scoring!$B$7),Scoring!$B$3),Scoring!$B$2),Scoring!$B$6),Scoring!$B$5),Scoring!$B$4)</f>
        <v>0.5</v>
      </c>
      <c r="AV141" s="78">
        <f t="shared" si="21"/>
        <v>0.7</v>
      </c>
      <c r="AW141" s="78"/>
      <c r="AX141" s="66"/>
      <c r="AY141" s="78"/>
      <c r="AZ141" s="76"/>
      <c r="BA141" s="76"/>
      <c r="BB141" s="76"/>
    </row>
    <row r="142" spans="1:54" x14ac:dyDescent="0.25">
      <c r="A142" s="77" t="s">
        <v>5012</v>
      </c>
      <c r="B142" s="76" t="str">
        <f t="shared" si="22"/>
        <v>217-496-1</v>
      </c>
      <c r="C142" s="77" t="s">
        <v>5011</v>
      </c>
      <c r="D142" s="77" t="s">
        <v>5010</v>
      </c>
      <c r="E142" s="76" t="e">
        <f>IF(C142="-",IF(A142="-",VLOOKUP(D142,'sin-list 180320_update'!$C$2:$C$835,1,FALSE),VLOOKUP(A142,'sin-list 180320_update'!$A$2:$A$835,1,FALSE)),VLOOKUP(C142,'sin-list 180320_update'!$B$2:$B$835,1,FALSE))</f>
        <v>#N/A</v>
      </c>
      <c r="F142" s="76" t="e">
        <f>IF($C142="-",IF($A142="-",VLOOKUP($D142,'REACH Bilaga XVII_update'!$A$5:$A$131,1,FALSE),VLOOKUP($A142,'REACH Bilaga XVII_update'!$C$5:$C$131,1,FALSE)),VLOOKUP($C142,'REACH Bilaga XVII_update'!$B$5:$B$131,1,FALSE))</f>
        <v>#N/A</v>
      </c>
      <c r="G142" s="76" t="e">
        <f>IF($C142="-",IF($A142="-",VLOOKUP($D142,' REACH Bilaga 59_update'!$A$5:$A$210,1,FALSE),VLOOKUP($A142,' REACH Bilaga 59_update'!$D$5:$D$210,1,FALSE)),VLOOKUP($C142,' REACH Bilaga 59_update'!$C$5:$C$210,1,FALSE))</f>
        <v>#N/A</v>
      </c>
      <c r="H142" s="76" t="e">
        <f>IF($C142="-",IF($A142="-",VLOOKUP($D142,'REACH Bilaga XIV_update'!$A$5:$A$110,1,FALSE),VLOOKUP($A142,'REACH Bilaga XIV_update'!$D$5:$D$110,1,FALSE)),VLOOKUP($C142,'REACH Bilaga XIV_update'!$C$5:$C$110,1,FALSE))</f>
        <v>#N/A</v>
      </c>
      <c r="I142" s="76" t="str">
        <f>IF($C142="-",IF($A142="-",VLOOKUP($D142,CoRAP_update!$A$5:$A$376,1,FALSE),VLOOKUP($A142,CoRAP_update!$D$5:$D$376,1,FALSE)),VLOOKUP($C142,CoRAP_update!$C$5:$C$376,1,FALSE))</f>
        <v>217-496-1</v>
      </c>
      <c r="J142" s="76" t="e">
        <f>IF($C142="-",IF($A142="-",VLOOKUP($D142,EDC_update!$C$2:$C$450,1,FALSE),VLOOKUP($A142,EDC_update!$B$2:$B$450,1,FALSE)),VLOOKUP($C142,EDC_update!$L$2:$L$450,1,FALSE))</f>
        <v>#N/A</v>
      </c>
      <c r="K142" s="76" t="e">
        <f>IF($C142="-",IF($A142="-",IF(VLOOKUP($D142,'sin-list 180320_update'!$C$2:$S$835,3,FALSE)="",NA(),VLOOKUP($D142,'sin-list 180320_update'!$C$2:$S$835,3,FALSE)),IF(VLOOKUP($A142,'sin-list 180320_update'!$A$2:$S$835,5,FALSE)="",NA(),VLOOKUP($A142,'sin-list 180320_update'!$A$2:$S$835,5,FALSE))),IF(VLOOKUP($C142,'sin-list 180320_update'!$B$2:$S$835,4,FALSE)="",NA(),VLOOKUP($C142,'sin-list 180320_update'!$B$2:$S$835,4,FALSE)))</f>
        <v>#N/A</v>
      </c>
      <c r="L142" s="76" t="e">
        <f>IF($C142="-",IF($A142="-",VLOOKUP($D142,'sin-list 180320_update'!$C$2:$S$835,6,FALSE),VLOOKUP($A142,'sin-list 180320_update'!$A$2:$S$835,8,FALSE)),VLOOKUP($C142,'sin-list 180320_update'!$B$2:$S$835,7,FALSE))</f>
        <v>#N/A</v>
      </c>
      <c r="M142" s="76" t="e">
        <f>IF($C142="-",IF($A142="-",IF(VLOOKUP($D142,'sin-list 180320_update'!$C$2:$S$835,8,FALSE)="",NA(),VLOOKUP($D142,'sin-list 180320_update'!$C$2:$S$835,8,FALSE)),IF(VLOOKUP($A142,'sin-list 180320_update'!$A$2:$S$835,10,FALSE)="",NA(),VLOOKUP($A142,'sin-list 180320_update'!$A$2:$S$835,10,FALSE))),IF(VLOOKUP($C142,'sin-list 180320_update'!$B$2:$S$835,9,FALSE)="",NA(),VLOOKUP($C142,'sin-list 180320_update'!$B$2:$S$835,9,FALSE)))</f>
        <v>#N/A</v>
      </c>
      <c r="N142" s="76" t="e">
        <f>IF($C142="-",IF($A142="-",IF(VLOOKUP($D142,'REACH Bilaga XVII_update'!$A$5:$E$131,4,FALSE)="",NA(),VLOOKUP($D142,'REACH Bilaga XVII_update'!$A$5:$E$131,4,FALSE)),IF(VLOOKUP($A142,'REACH Bilaga XVII_update'!$C$5:$D$131,2,FALSE)="",NA(),VLOOKUP($A142,'REACH Bilaga XVII_update'!$C$5:$D$131,2,FALSE))),IF(VLOOKUP($C142,'REACH Bilaga XVII_update'!$B$5:$D$131,3,FALSE)="",NA(),VLOOKUP($C142,'REACH Bilaga XVII_update'!$B$5:$D$131,3,FALSE)))</f>
        <v>#N/A</v>
      </c>
      <c r="O142" s="76" t="e">
        <f>IF($C142="-",IF($A142="-",IF(VLOOKUP($D142,' REACH Bilaga 59_update'!$A$5:$E$210,5,FALSE)="",NA(),VLOOKUP($D142,' REACH Bilaga 59_update'!$A$5:$E$210,5,FALSE)),IF(VLOOKUP($A142,' REACH Bilaga 59_update'!$D$5:$E$210,2,FALSE)="",NA(),VLOOKUP($A142,' REACH Bilaga 59_update'!$D$5:$E$210,2,FALSE))),IF(VLOOKUP($C142,' REACH Bilaga 59_update'!$C$5:$E$210,3,FALSE)="",NA(),VLOOKUP($C142,' REACH Bilaga 59_update'!$C$5:$E$210,3,FALSE)))</f>
        <v>#N/A</v>
      </c>
      <c r="P142" s="76" t="e">
        <f>IF(C142="-",IF(A142="-",IFERROR(VLOOKUP($D142,' REACH Bilaga 59_update'!$A$5:$F$210,MATCH(Sammanfattning!P$1,' REACH Bilaga 59_update'!$A$4:$F$4,0),FALSE),VLOOKUP($D142,'REACH Bilaga XIV_update'!$A$4:$H$110,MATCH(Sammanfattning!P$1,'REACH Bilaga XIV_update'!$A$4:$H$4,0),FALSE)),IFERROR(VLOOKUP($A142,' REACH Bilaga 59_update'!$D$5:$F$210,MATCH(Sammanfattning!P$1,' REACH Bilaga 59_update'!$D$4:$F$4,0),FALSE),VLOOKUP($A142,'REACH Bilaga XIV_update'!$D$4:$H$110,MATCH(Sammanfattning!P$1,'REACH Bilaga XIV_update'!$D$4:$H$4,0),FALSE))),IFERROR(VLOOKUP($C142,' REACH Bilaga 59_update'!$C$5:$F$210,MATCH(Sammanfattning!P$1,' REACH Bilaga 59_update'!$C$4:$F$4,0),FALSE),VLOOKUP($C142,'REACH Bilaga XIV_update'!$C$4:$H$110,MATCH(Sammanfattning!P$1,'REACH Bilaga XIV_update'!$C$4:$H$4,0),FALSE)))</f>
        <v>#N/A</v>
      </c>
      <c r="Q142" s="76" t="e">
        <f>IF($C142="-",IF($A142="-",IF(VLOOKUP($D142,'REACH Bilaga XIV_update'!$A$5:$I$110,9,FALSE)="",NA(),VLOOKUP($D142,'REACH Bilaga XIV_update'!$A$5:$I$110,9,FALSE)),IF(VLOOKUP($A142,'REACH Bilaga XIV_update'!$D$5:$I$110,6,FALSE)="",NA(),VLOOKUP($A142,'REACH Bilaga XIV_update'!$D$5:$I$110,6,FALSE))),IF(VLOOKUP($C142,'REACH Bilaga XIV_update'!$C$5:$I$110,7,FALSE)="",NA(),VLOOKUP($C142,'REACH Bilaga XIV_update'!$C$5:$I$110,7,FALSE)))</f>
        <v>#N/A</v>
      </c>
      <c r="R142" s="76" t="e">
        <f>IF($C142="-",IF($A142="-",IF(VLOOKUP($D142,CoRAP_update!$A$5:$O$376,15,FALSE)="",NA(),VLOOKUP($D142,CoRAP_update!$A$5:$O$376,15,FALSE)),IF(VLOOKUP($A142,CoRAP_update!$D$5:$O$376,12,FALSE)="",NA(),VLOOKUP($A142,CoRAP_update!$D$5:$O$376,12,FALSE))),IF(VLOOKUP($C142,CoRAP_update!$C$5:$O$376,13,FALSE)="",NA(),VLOOKUP($C142,CoRAP_update!$C$5:$O$376,13,FALSE)))</f>
        <v>#N/A</v>
      </c>
      <c r="S142" s="144" t="str">
        <f>IF($C142="-",IF($A142="-",VLOOKUP($D142,CoRAP_update!$A$5:$J$376,MATCH(Sammanfattning!S$1,CoRAP_update!$A$4:$J$4,0),FALSE),VLOOKUP($A142,CoRAP_update!$D$5:$J$376,MATCH(Sammanfattning!S$1,CoRAP_update!$D$4:$J$4,0),FALSE)),VLOOKUP($C142,CoRAP_update!$C$5:$J$376,MATCH(Sammanfattning!S$1,CoRAP_update!$C$4:$J$4,0),FALSE))</f>
        <v>Suspected PBT/vPvB</v>
      </c>
      <c r="T142" s="76" t="e">
        <f>IF($A142="-",VLOOKUP($D142,EDC_update!$C$2:$F$450,4,FALSE),VLOOKUP($A142,EDC_update!$B$2:$F$450,5,FALSE))</f>
        <v>#N/A</v>
      </c>
      <c r="V142" s="78">
        <f>IF(IFERROR(SEARCH("PBT",P142),99)=99,IF(IFERROR(SEARCH("suspected PBT",S142),99)=99,IF(IFERROR(SEARCH("concluded to be PBT",K142),99)=99,IF(IFERROR(SEARCH("PBT",S142),99)=99,IF(IFERROR(SEARCH("PBT cand",L142),99)=99,IF(IFERROR(SEARCH("PBT",L142),99)=99,IF(IFERROR(SEARCH("persistent, bioackumulative and toxic properties",K142),99)=99,0,Scoring!$E$3),Scoring!$E$3),Scoring!$E$7),Scoring!$E$3),Scoring!$E$5),Scoring!$E$6),Scoring!$E$3)</f>
        <v>0.7</v>
      </c>
      <c r="W142" s="78">
        <f>IF(IFERROR(SEARCH("vPvB",P142),99)=99,IF(IFERROR(SEARCH("suspected pbt/vPvB",S142),99)=99,IF(IFERROR(SEARCH("vPvB",S142),99)=99,IF(IFERROR(SEARCH("concluded to be a vPvB",S142),99)=99,IF(IFERROR(SEARCH("identified as vPvB",K142),99)=99,IF(IFERROR(SEARCH("concluded to be a vPvB",K142),99)=99,IF(IFERROR(SEARCH("concluded to be both pbt and vPvB",S142),99)=99,IF(IFERROR(SEARCH("concluded to be both pbt and vPvB",K142),99)=99,0,Scoring!$E$5),Scoring!$E$5),Scoring!$E$5),Scoring!$E$5),Scoring!$E$5),Scoring!$E$4),Scoring!$E$6),Scoring!$E$4)</f>
        <v>0.7</v>
      </c>
      <c r="X142" s="78">
        <f>IF(IFERROR(SEARCH("H410",N142),99)=99,IF(IFERROR(SEARCH("H410",O142),99)=99,IF(IFERROR(SEARCH("H410",Q142),99)=99,IF(IFERROR(SEARCH("H410",M142),99)=99,IF(IFERROR(SEARCH("H410",R142),99)=99,IF(IFERROR(SEARCH("H411",N142),99)=99,IF(IFERROR(SEARCH("H411",O142),99)=99,IF(IFERROR(SEARCH("H411",Q142),99)=99,IF(IFERROR(SEARCH("H411",M142),99)=99,IF(IFERROR(SEARCH("H411",R142),99)=99,IF(IFERROR(SEARCH("H413",N142),99)=99,IF(IFERROR(SEARCH("H413",O142),99)=99,IF(IFERROR(SEARCH("H413",Q142),99)=99,IF(IFERROR(SEARCH("H413",M142),99)=99,IF(IFERROR(SEARCH("H413",R142),99)=99,IF(IFERROR(SEARCH("H412",N142),99)=99,IF(IFERROR(SEARCH("H412",O142),99)=99,IF(IFERROR(SEARCH("H412",Q142),99)=99,IF(IFERROR(SEARCH("H412",M142),99)=99,IF(IFERROR(SEARCH("H412",R142),99)=99,0,Scoring!$E$2),Scoring!$E$2),Scoring!$E$2),Scoring!$E$2),Scoring!$E$2),Scoring!$E$2),Scoring!$E$2),Scoring!$E$2),Scoring!$E$2),Scoring!$E$2),Scoring!$E$2),Scoring!$E$2),Scoring!$E$2),Scoring!$E$2),Scoring!$E$2),Scoring!$E$2),Scoring!$E$2),Scoring!$E$2),Scoring!$E$2),Scoring!$E$2)</f>
        <v>0</v>
      </c>
      <c r="Y142" s="78">
        <f>IF(IFERROR(SEARCH("CMR",K142),99)=99,IF(IFERROR(SEARCH("Suspected CMR",S142),99)=99,IF(IFERROR(SEARCH("CMR",S142),99)=99,0,Scoring!$E$8),Scoring!$E$9),Scoring!$E$8)</f>
        <v>0</v>
      </c>
      <c r="Z142" s="78">
        <f>IF(IFERROR(SEARCH("H350",N142),99)=99,IF(IFERROR(SEARCH("H350",O142),99)=99,IF(IFERROR(SEARCH("H350",Q142),99)=99,IF(IFERROR(SEARCH("H350",M142),99)=99,IF(IFERROR(SEARCH("H350",R142),99)=99,IF(IFERROR(SEARCH("H351",N142),99)=99,IF(IFERROR(SEARCH("H351",O142),99)=99,IF(IFERROR(SEARCH("H351",Q142),99)=99,IF(IFERROR(SEARCH("H351",M142),99)=99,IF(IFERROR(SEARCH("H351",R142),99)=99,IF(IFERROR(SEARCH("carcinogenic",P142),99)=99,IF(IFERROR(SEARCH("suspected carcinogenic",S142),99)=99,0,Scoring!$E$12),Scoring!$E$11),Scoring!$E$10),Scoring!$E$10),Scoring!$E$10),Scoring!$E$10),Scoring!$E$10),Scoring!$E$10),Scoring!$E$10),Scoring!$E$10),Scoring!$E$10),Scoring!$E$10)</f>
        <v>0</v>
      </c>
      <c r="AA142" s="78">
        <f>IF(IFERROR(SEARCH("H340",N142),99)=99,IF(IFERROR(SEARCH("H340",O142),99)=99,IF(IFERROR(SEARCH("H340",Q142),99)=99,IF(IFERROR(SEARCH("H340",M142),99)=99,IF(IFERROR(SEARCH("H340",R142),99)=99,IF(IFERROR(SEARCH("H341",N142),99)=99,IF(IFERROR(SEARCH("H341",O142),99)=99,IF(IFERROR(SEARCH("H341",Q142),99)=99,IF(IFERROR(SEARCH("H341",M142),99)=99,IF(IFERROR(SEARCH("H341",R142),99)=99,IF(IFERROR(SEARCH("mutagenic",P142),99)=99,IF(IFERROR(SEARCH("suspected mutagenic",S142),99)=99,0,Scoring!$E$15),Scoring!$E$14),Scoring!$E$13),Scoring!$E$13),Scoring!$E$13),Scoring!$E$13),Scoring!$E$13),Scoring!$E$13),Scoring!$E$13),Scoring!$E$13),Scoring!$E$13),Scoring!$E$13)</f>
        <v>0</v>
      </c>
      <c r="AB142" s="78">
        <f>IF(IFERROR(SEARCH("H360",N142),99)=99,IF(IFERROR(SEARCH("H360",O142),99)=99,IF(IFERROR(SEARCH("H360",Q142),99)=99,IF(IFERROR(SEARCH("H360",M142),99)=99,IF(IFERROR(SEARCH("H360",R142),99)=99,IF(IFERROR(SEARCH("H361",N142),99)=99,IF(IFERROR(SEARCH("H361",O142),99)=99,IF(IFERROR(SEARCH("H361",Q142),99)=99,IF(IFERROR(SEARCH("H361",M142),99)=99,IF(IFERROR(SEARCH("H361",R142),99)=99,IF(IFERROR(SEARCH("reproduction",P142),99)=99,IF(IFERROR(SEARCH("suspected reprotoxic",S142),99)=99,IF(IFERROR(SEARCH("reprotoxic",S142),99)=99,IF(IFERROR(SEARCH("reprotoxic",K142),99)=99,0,Scoring!$E$18),Scoring!$E$18),Scoring!$E$19),Scoring!$E$17),Scoring!$E$16),Scoring!$E$16),Scoring!$E$16),Scoring!$E$16),Scoring!$E$16),Scoring!$E$16),Scoring!$E$16),Scoring!$E$16),Scoring!$E$16),Scoring!$E$16)</f>
        <v>0</v>
      </c>
      <c r="AC142" s="78">
        <f>IF(IFERROR(SEARCH("57f",L142),99)=99,IF(IFERROR(SEARCH("57(f)",P142),99)=99,0,Scoring!$E$20),Scoring!$E$20)</f>
        <v>0</v>
      </c>
      <c r="AD142" s="78">
        <f>IF(IFERROR(SEARCH("CAT1",T142),99)=99,IF(IFERROR(SEARCH("CAT2",T142),99)=99,IF(IFERROR(SEARCH("CAT3",T142),99)=99,IF(IFERROR(SEARCH("concluded to be endocrine",K142),99)=99,IF(IFERROR(SEARCH("categorised as endocrine",K142),99)=99,IF(IFERROR(SEARCH("endocrine disrupting",P142),99)=99,IF(IFERROR(SEARCH("endocrine disrupting",K142),99)=99,IF(IFERROR(SEARCH("suspected endocrine",S142),99)=99,IF(IFERROR(SEARCH("potential endocrine",S142),99)=99,0,Scoring!$E$25),Scoring!$E$25),Scoring!$E$24),Scoring!$E$24),Scoring!$E$24),Scoring!$E$24),Scoring!$E$23),Scoring!$E$22),Scoring!$E$21)</f>
        <v>0</v>
      </c>
      <c r="AE142" s="78">
        <f>IF(IFERROR(SEARCH("suspected sensitiser",S142),99)=99,IF(IFERROR(SEARCH("sensitiser",S142),99)=99,IF(IFERROR(SEARCH("other hazard based concern",S142),99)=99,0,Scoring!$E$28),Scoring!$E$26),Scoring!$E$27)</f>
        <v>0</v>
      </c>
      <c r="AF142" s="78">
        <f>IF(IFERROR(M142,1)=1,IF(IFERROR(N142,1)=1,IF(IFERROR(O142,1)=1,IF(IFERROR(Q142,1)=1,IF(IFERROR(R142,1)=1,IF(IFERROR(T142,1)=1,IF(IFERROR(K142,1)=1,IF(IFERROR(P142,1)=1,IF(IFERROR(S142,1)=1,Scoring!$E$29,0),0),0),0),0),0),0),0),0)</f>
        <v>0</v>
      </c>
      <c r="AG142" s="78">
        <f t="shared" si="20"/>
        <v>1.4</v>
      </c>
      <c r="AI142" s="93"/>
      <c r="AJ142" s="94"/>
      <c r="AK142" s="76"/>
      <c r="AL142" s="75"/>
      <c r="AN142" s="79"/>
      <c r="AO142" s="79"/>
      <c r="AP142" s="79"/>
      <c r="AQ142" s="79"/>
      <c r="AR142" s="79"/>
      <c r="AS142" s="78"/>
      <c r="AU142" s="79">
        <f>IF(IFERROR(F142,99)=99,IF(IFERROR(G142,99)=99,IF(IFERROR(H142,99)=99,IF(IFERROR(I142,99)=99,IF(IFERROR(E142,99)=99,IF(IFERROR(J142,99)=99,0,Scoring!$B$7),Scoring!$B$3),Scoring!$B$2),Scoring!$B$6),Scoring!$B$5),Scoring!$B$4)</f>
        <v>0.5</v>
      </c>
      <c r="AV142" s="78">
        <f t="shared" si="21"/>
        <v>0.7</v>
      </c>
      <c r="AW142" s="78"/>
      <c r="AX142" s="66"/>
      <c r="AY142" s="78"/>
      <c r="AZ142" s="76"/>
      <c r="BA142" s="76"/>
      <c r="BB142" s="76"/>
    </row>
    <row r="143" spans="1:54" x14ac:dyDescent="0.25">
      <c r="A143" s="77" t="s">
        <v>5024</v>
      </c>
      <c r="B143" s="76" t="str">
        <f t="shared" si="22"/>
        <v>218-487-5</v>
      </c>
      <c r="C143" s="77" t="s">
        <v>5023</v>
      </c>
      <c r="D143" s="77" t="s">
        <v>5022</v>
      </c>
      <c r="E143" s="76" t="e">
        <f>IF(C143="-",IF(A143="-",VLOOKUP(D143,'sin-list 180320_update'!$C$2:$C$835,1,FALSE),VLOOKUP(A143,'sin-list 180320_update'!$A$2:$A$835,1,FALSE)),VLOOKUP(C143,'sin-list 180320_update'!$B$2:$B$835,1,FALSE))</f>
        <v>#N/A</v>
      </c>
      <c r="F143" s="76" t="e">
        <f>IF($C143="-",IF($A143="-",VLOOKUP($D143,'REACH Bilaga XVII_update'!$A$5:$A$131,1,FALSE),VLOOKUP($A143,'REACH Bilaga XVII_update'!$C$5:$C$131,1,FALSE)),VLOOKUP($C143,'REACH Bilaga XVII_update'!$B$5:$B$131,1,FALSE))</f>
        <v>#N/A</v>
      </c>
      <c r="G143" s="76" t="e">
        <f>IF($C143="-",IF($A143="-",VLOOKUP($D143,' REACH Bilaga 59_update'!$A$5:$A$210,1,FALSE),VLOOKUP($A143,' REACH Bilaga 59_update'!$D$5:$D$210,1,FALSE)),VLOOKUP($C143,' REACH Bilaga 59_update'!$C$5:$C$210,1,FALSE))</f>
        <v>#N/A</v>
      </c>
      <c r="H143" s="76" t="e">
        <f>IF($C143="-",IF($A143="-",VLOOKUP($D143,'REACH Bilaga XIV_update'!$A$5:$A$110,1,FALSE),VLOOKUP($A143,'REACH Bilaga XIV_update'!$D$5:$D$110,1,FALSE)),VLOOKUP($C143,'REACH Bilaga XIV_update'!$C$5:$C$110,1,FALSE))</f>
        <v>#N/A</v>
      </c>
      <c r="I143" s="76" t="str">
        <f>IF($C143="-",IF($A143="-",VLOOKUP($D143,CoRAP_update!$A$5:$A$376,1,FALSE),VLOOKUP($A143,CoRAP_update!$D$5:$D$376,1,FALSE)),VLOOKUP($C143,CoRAP_update!$C$5:$C$376,1,FALSE))</f>
        <v>218-487-5</v>
      </c>
      <c r="J143" s="76" t="e">
        <f>IF($C143="-",IF($A143="-",VLOOKUP($D143,EDC_update!$C$2:$C$450,1,FALSE),VLOOKUP($A143,EDC_update!$B$2:$B$450,1,FALSE)),VLOOKUP($C143,EDC_update!$L$2:$L$450,1,FALSE))</f>
        <v>#N/A</v>
      </c>
      <c r="K143" s="76" t="e">
        <f>IF($C143="-",IF($A143="-",IF(VLOOKUP($D143,'sin-list 180320_update'!$C$2:$S$835,3,FALSE)="",NA(),VLOOKUP($D143,'sin-list 180320_update'!$C$2:$S$835,3,FALSE)),IF(VLOOKUP($A143,'sin-list 180320_update'!$A$2:$S$835,5,FALSE)="",NA(),VLOOKUP($A143,'sin-list 180320_update'!$A$2:$S$835,5,FALSE))),IF(VLOOKUP($C143,'sin-list 180320_update'!$B$2:$S$835,4,FALSE)="",NA(),VLOOKUP($C143,'sin-list 180320_update'!$B$2:$S$835,4,FALSE)))</f>
        <v>#N/A</v>
      </c>
      <c r="L143" s="76" t="e">
        <f>IF($C143="-",IF($A143="-",VLOOKUP($D143,'sin-list 180320_update'!$C$2:$S$835,6,FALSE),VLOOKUP($A143,'sin-list 180320_update'!$A$2:$S$835,8,FALSE)),VLOOKUP($C143,'sin-list 180320_update'!$B$2:$S$835,7,FALSE))</f>
        <v>#N/A</v>
      </c>
      <c r="M143" s="76" t="e">
        <f>IF($C143="-",IF($A143="-",IF(VLOOKUP($D143,'sin-list 180320_update'!$C$2:$S$835,8,FALSE)="",NA(),VLOOKUP($D143,'sin-list 180320_update'!$C$2:$S$835,8,FALSE)),IF(VLOOKUP($A143,'sin-list 180320_update'!$A$2:$S$835,10,FALSE)="",NA(),VLOOKUP($A143,'sin-list 180320_update'!$A$2:$S$835,10,FALSE))),IF(VLOOKUP($C143,'sin-list 180320_update'!$B$2:$S$835,9,FALSE)="",NA(),VLOOKUP($C143,'sin-list 180320_update'!$B$2:$S$835,9,FALSE)))</f>
        <v>#N/A</v>
      </c>
      <c r="N143" s="76" t="e">
        <f>IF($C143="-",IF($A143="-",IF(VLOOKUP($D143,'REACH Bilaga XVII_update'!$A$5:$E$131,4,FALSE)="",NA(),VLOOKUP($D143,'REACH Bilaga XVII_update'!$A$5:$E$131,4,FALSE)),IF(VLOOKUP($A143,'REACH Bilaga XVII_update'!$C$5:$D$131,2,FALSE)="",NA(),VLOOKUP($A143,'REACH Bilaga XVII_update'!$C$5:$D$131,2,FALSE))),IF(VLOOKUP($C143,'REACH Bilaga XVII_update'!$B$5:$D$131,3,FALSE)="",NA(),VLOOKUP($C143,'REACH Bilaga XVII_update'!$B$5:$D$131,3,FALSE)))</f>
        <v>#N/A</v>
      </c>
      <c r="O143" s="76" t="e">
        <f>IF($C143="-",IF($A143="-",IF(VLOOKUP($D143,' REACH Bilaga 59_update'!$A$5:$E$210,5,FALSE)="",NA(),VLOOKUP($D143,' REACH Bilaga 59_update'!$A$5:$E$210,5,FALSE)),IF(VLOOKUP($A143,' REACH Bilaga 59_update'!$D$5:$E$210,2,FALSE)="",NA(),VLOOKUP($A143,' REACH Bilaga 59_update'!$D$5:$E$210,2,FALSE))),IF(VLOOKUP($C143,' REACH Bilaga 59_update'!$C$5:$E$210,3,FALSE)="",NA(),VLOOKUP($C143,' REACH Bilaga 59_update'!$C$5:$E$210,3,FALSE)))</f>
        <v>#N/A</v>
      </c>
      <c r="P143" s="76" t="e">
        <f>IF(C143="-",IF(A143="-",IFERROR(VLOOKUP($D143,' REACH Bilaga 59_update'!$A$5:$F$210,MATCH(Sammanfattning!P$1,' REACH Bilaga 59_update'!$A$4:$F$4,0),FALSE),VLOOKUP($D143,'REACH Bilaga XIV_update'!$A$4:$H$110,MATCH(Sammanfattning!P$1,'REACH Bilaga XIV_update'!$A$4:$H$4,0),FALSE)),IFERROR(VLOOKUP($A143,' REACH Bilaga 59_update'!$D$5:$F$210,MATCH(Sammanfattning!P$1,' REACH Bilaga 59_update'!$D$4:$F$4,0),FALSE),VLOOKUP($A143,'REACH Bilaga XIV_update'!$D$4:$H$110,MATCH(Sammanfattning!P$1,'REACH Bilaga XIV_update'!$D$4:$H$4,0),FALSE))),IFERROR(VLOOKUP($C143,' REACH Bilaga 59_update'!$C$5:$F$210,MATCH(Sammanfattning!P$1,' REACH Bilaga 59_update'!$C$4:$F$4,0),FALSE),VLOOKUP($C143,'REACH Bilaga XIV_update'!$C$4:$H$110,MATCH(Sammanfattning!P$1,'REACH Bilaga XIV_update'!$C$4:$H$4,0),FALSE)))</f>
        <v>#N/A</v>
      </c>
      <c r="Q143" s="76" t="e">
        <f>IF($C143="-",IF($A143="-",IF(VLOOKUP($D143,'REACH Bilaga XIV_update'!$A$5:$I$110,9,FALSE)="",NA(),VLOOKUP($D143,'REACH Bilaga XIV_update'!$A$5:$I$110,9,FALSE)),IF(VLOOKUP($A143,'REACH Bilaga XIV_update'!$D$5:$I$110,6,FALSE)="",NA(),VLOOKUP($A143,'REACH Bilaga XIV_update'!$D$5:$I$110,6,FALSE))),IF(VLOOKUP($C143,'REACH Bilaga XIV_update'!$C$5:$I$110,7,FALSE)="",NA(),VLOOKUP($C143,'REACH Bilaga XIV_update'!$C$5:$I$110,7,FALSE)))</f>
        <v>#N/A</v>
      </c>
      <c r="R143" s="76" t="e">
        <f>IF($C143="-",IF($A143="-",IF(VLOOKUP($D143,CoRAP_update!$A$5:$O$376,15,FALSE)="",NA(),VLOOKUP($D143,CoRAP_update!$A$5:$O$376,15,FALSE)),IF(VLOOKUP($A143,CoRAP_update!$D$5:$O$376,12,FALSE)="",NA(),VLOOKUP($A143,CoRAP_update!$D$5:$O$376,12,FALSE))),IF(VLOOKUP($C143,CoRAP_update!$C$5:$O$376,13,FALSE)="",NA(),VLOOKUP($C143,CoRAP_update!$C$5:$O$376,13,FALSE)))</f>
        <v>#N/A</v>
      </c>
      <c r="S143" s="144" t="str">
        <f>IF($C143="-",IF($A143="-",VLOOKUP($D143,CoRAP_update!$A$5:$J$376,MATCH(Sammanfattning!S$1,CoRAP_update!$A$4:$J$4,0),FALSE),VLOOKUP($A143,CoRAP_update!$D$5:$J$376,MATCH(Sammanfattning!S$1,CoRAP_update!$D$4:$J$4,0),FALSE)),VLOOKUP($C143,CoRAP_update!$C$5:$J$376,MATCH(Sammanfattning!S$1,CoRAP_update!$C$4:$J$4,0),FALSE))</f>
        <v>Suspected PBT/vPvB#Exposure of environment#Wide dispersive use</v>
      </c>
      <c r="T143" s="76" t="e">
        <f>IF($A143="-",VLOOKUP($D143,EDC_update!$C$2:$F$450,4,FALSE),VLOOKUP($A143,EDC_update!$B$2:$F$450,5,FALSE))</f>
        <v>#N/A</v>
      </c>
      <c r="V143" s="78">
        <f>IF(IFERROR(SEARCH("PBT",P143),99)=99,IF(IFERROR(SEARCH("suspected PBT",S143),99)=99,IF(IFERROR(SEARCH("concluded to be PBT",K143),99)=99,IF(IFERROR(SEARCH("PBT",S143),99)=99,IF(IFERROR(SEARCH("PBT cand",L143),99)=99,IF(IFERROR(SEARCH("PBT",L143),99)=99,IF(IFERROR(SEARCH("persistent, bioackumulative and toxic properties",K143),99)=99,0,Scoring!$E$3),Scoring!$E$3),Scoring!$E$7),Scoring!$E$3),Scoring!$E$5),Scoring!$E$6),Scoring!$E$3)</f>
        <v>0.7</v>
      </c>
      <c r="W143" s="78">
        <f>IF(IFERROR(SEARCH("vPvB",P143),99)=99,IF(IFERROR(SEARCH("suspected pbt/vPvB",S143),99)=99,IF(IFERROR(SEARCH("vPvB",S143),99)=99,IF(IFERROR(SEARCH("concluded to be a vPvB",S143),99)=99,IF(IFERROR(SEARCH("identified as vPvB",K143),99)=99,IF(IFERROR(SEARCH("concluded to be a vPvB",K143),99)=99,IF(IFERROR(SEARCH("concluded to be both pbt and vPvB",S143),99)=99,IF(IFERROR(SEARCH("concluded to be both pbt and vPvB",K143),99)=99,0,Scoring!$E$5),Scoring!$E$5),Scoring!$E$5),Scoring!$E$5),Scoring!$E$5),Scoring!$E$4),Scoring!$E$6),Scoring!$E$4)</f>
        <v>0.7</v>
      </c>
      <c r="X143" s="78">
        <f>IF(IFERROR(SEARCH("H410",N143),99)=99,IF(IFERROR(SEARCH("H410",O143),99)=99,IF(IFERROR(SEARCH("H410",Q143),99)=99,IF(IFERROR(SEARCH("H410",M143),99)=99,IF(IFERROR(SEARCH("H410",R143),99)=99,IF(IFERROR(SEARCH("H411",N143),99)=99,IF(IFERROR(SEARCH("H411",O143),99)=99,IF(IFERROR(SEARCH("H411",Q143),99)=99,IF(IFERROR(SEARCH("H411",M143),99)=99,IF(IFERROR(SEARCH("H411",R143),99)=99,IF(IFERROR(SEARCH("H413",N143),99)=99,IF(IFERROR(SEARCH("H413",O143),99)=99,IF(IFERROR(SEARCH("H413",Q143),99)=99,IF(IFERROR(SEARCH("H413",M143),99)=99,IF(IFERROR(SEARCH("H413",R143),99)=99,IF(IFERROR(SEARCH("H412",N143),99)=99,IF(IFERROR(SEARCH("H412",O143),99)=99,IF(IFERROR(SEARCH("H412",Q143),99)=99,IF(IFERROR(SEARCH("H412",M143),99)=99,IF(IFERROR(SEARCH("H412",R143),99)=99,0,Scoring!$E$2),Scoring!$E$2),Scoring!$E$2),Scoring!$E$2),Scoring!$E$2),Scoring!$E$2),Scoring!$E$2),Scoring!$E$2),Scoring!$E$2),Scoring!$E$2),Scoring!$E$2),Scoring!$E$2),Scoring!$E$2),Scoring!$E$2),Scoring!$E$2),Scoring!$E$2),Scoring!$E$2),Scoring!$E$2),Scoring!$E$2),Scoring!$E$2)</f>
        <v>0</v>
      </c>
      <c r="Y143" s="78">
        <f>IF(IFERROR(SEARCH("CMR",K143),99)=99,IF(IFERROR(SEARCH("Suspected CMR",S143),99)=99,IF(IFERROR(SEARCH("CMR",S143),99)=99,0,Scoring!$E$8),Scoring!$E$9),Scoring!$E$8)</f>
        <v>0</v>
      </c>
      <c r="Z143" s="78">
        <f>IF(IFERROR(SEARCH("H350",N143),99)=99,IF(IFERROR(SEARCH("H350",O143),99)=99,IF(IFERROR(SEARCH("H350",Q143),99)=99,IF(IFERROR(SEARCH("H350",M143),99)=99,IF(IFERROR(SEARCH("H350",R143),99)=99,IF(IFERROR(SEARCH("H351",N143),99)=99,IF(IFERROR(SEARCH("H351",O143),99)=99,IF(IFERROR(SEARCH("H351",Q143),99)=99,IF(IFERROR(SEARCH("H351",M143),99)=99,IF(IFERROR(SEARCH("H351",R143),99)=99,IF(IFERROR(SEARCH("carcinogenic",P143),99)=99,IF(IFERROR(SEARCH("suspected carcinogenic",S143),99)=99,0,Scoring!$E$12),Scoring!$E$11),Scoring!$E$10),Scoring!$E$10),Scoring!$E$10),Scoring!$E$10),Scoring!$E$10),Scoring!$E$10),Scoring!$E$10),Scoring!$E$10),Scoring!$E$10),Scoring!$E$10)</f>
        <v>0</v>
      </c>
      <c r="AA143" s="78">
        <f>IF(IFERROR(SEARCH("H340",N143),99)=99,IF(IFERROR(SEARCH("H340",O143),99)=99,IF(IFERROR(SEARCH("H340",Q143),99)=99,IF(IFERROR(SEARCH("H340",M143),99)=99,IF(IFERROR(SEARCH("H340",R143),99)=99,IF(IFERROR(SEARCH("H341",N143),99)=99,IF(IFERROR(SEARCH("H341",O143),99)=99,IF(IFERROR(SEARCH("H341",Q143),99)=99,IF(IFERROR(SEARCH("H341",M143),99)=99,IF(IFERROR(SEARCH("H341",R143),99)=99,IF(IFERROR(SEARCH("mutagenic",P143),99)=99,IF(IFERROR(SEARCH("suspected mutagenic",S143),99)=99,0,Scoring!$E$15),Scoring!$E$14),Scoring!$E$13),Scoring!$E$13),Scoring!$E$13),Scoring!$E$13),Scoring!$E$13),Scoring!$E$13),Scoring!$E$13),Scoring!$E$13),Scoring!$E$13),Scoring!$E$13)</f>
        <v>0</v>
      </c>
      <c r="AB143" s="78">
        <f>IF(IFERROR(SEARCH("H360",N143),99)=99,IF(IFERROR(SEARCH("H360",O143),99)=99,IF(IFERROR(SEARCH("H360",Q143),99)=99,IF(IFERROR(SEARCH("H360",M143),99)=99,IF(IFERROR(SEARCH("H360",R143),99)=99,IF(IFERROR(SEARCH("H361",N143),99)=99,IF(IFERROR(SEARCH("H361",O143),99)=99,IF(IFERROR(SEARCH("H361",Q143),99)=99,IF(IFERROR(SEARCH("H361",M143),99)=99,IF(IFERROR(SEARCH("H361",R143),99)=99,IF(IFERROR(SEARCH("reproduction",P143),99)=99,IF(IFERROR(SEARCH("suspected reprotoxic",S143),99)=99,IF(IFERROR(SEARCH("reprotoxic",S143),99)=99,IF(IFERROR(SEARCH("reprotoxic",K143),99)=99,0,Scoring!$E$18),Scoring!$E$18),Scoring!$E$19),Scoring!$E$17),Scoring!$E$16),Scoring!$E$16),Scoring!$E$16),Scoring!$E$16),Scoring!$E$16),Scoring!$E$16),Scoring!$E$16),Scoring!$E$16),Scoring!$E$16),Scoring!$E$16)</f>
        <v>0</v>
      </c>
      <c r="AC143" s="78">
        <f>IF(IFERROR(SEARCH("57f",L143),99)=99,IF(IFERROR(SEARCH("57(f)",P143),99)=99,0,Scoring!$E$20),Scoring!$E$20)</f>
        <v>0</v>
      </c>
      <c r="AD143" s="78">
        <f>IF(IFERROR(SEARCH("CAT1",T143),99)=99,IF(IFERROR(SEARCH("CAT2",T143),99)=99,IF(IFERROR(SEARCH("CAT3",T143),99)=99,IF(IFERROR(SEARCH("concluded to be endocrine",K143),99)=99,IF(IFERROR(SEARCH("categorised as endocrine",K143),99)=99,IF(IFERROR(SEARCH("endocrine disrupting",P143),99)=99,IF(IFERROR(SEARCH("endocrine disrupting",K143),99)=99,IF(IFERROR(SEARCH("suspected endocrine",S143),99)=99,IF(IFERROR(SEARCH("potential endocrine",S143),99)=99,0,Scoring!$E$25),Scoring!$E$25),Scoring!$E$24),Scoring!$E$24),Scoring!$E$24),Scoring!$E$24),Scoring!$E$23),Scoring!$E$22),Scoring!$E$21)</f>
        <v>0</v>
      </c>
      <c r="AE143" s="78">
        <f>IF(IFERROR(SEARCH("suspected sensitiser",S143),99)=99,IF(IFERROR(SEARCH("sensitiser",S143),99)=99,IF(IFERROR(SEARCH("other hazard based concern",S143),99)=99,0,Scoring!$E$28),Scoring!$E$26),Scoring!$E$27)</f>
        <v>0</v>
      </c>
      <c r="AF143" s="78">
        <f>IF(IFERROR(M143,1)=1,IF(IFERROR(N143,1)=1,IF(IFERROR(O143,1)=1,IF(IFERROR(Q143,1)=1,IF(IFERROR(R143,1)=1,IF(IFERROR(T143,1)=1,IF(IFERROR(K143,1)=1,IF(IFERROR(P143,1)=1,IF(IFERROR(S143,1)=1,Scoring!$E$29,0),0),0),0),0),0),0),0),0)</f>
        <v>0</v>
      </c>
      <c r="AG143" s="78">
        <f t="shared" si="20"/>
        <v>1.4</v>
      </c>
      <c r="AI143" s="93"/>
      <c r="AJ143" s="94"/>
      <c r="AK143" s="76"/>
      <c r="AL143" s="75"/>
      <c r="AN143" s="79"/>
      <c r="AO143" s="79"/>
      <c r="AP143" s="79"/>
      <c r="AQ143" s="79"/>
      <c r="AR143" s="79"/>
      <c r="AS143" s="78"/>
      <c r="AU143" s="79">
        <f>IF(IFERROR(F143,99)=99,IF(IFERROR(G143,99)=99,IF(IFERROR(H143,99)=99,IF(IFERROR(I143,99)=99,IF(IFERROR(E143,99)=99,IF(IFERROR(J143,99)=99,0,Scoring!$B$7),Scoring!$B$3),Scoring!$B$2),Scoring!$B$6),Scoring!$B$5),Scoring!$B$4)</f>
        <v>0.5</v>
      </c>
      <c r="AV143" s="78">
        <f t="shared" si="21"/>
        <v>0.7</v>
      </c>
      <c r="AW143" s="78"/>
      <c r="AX143" s="66"/>
      <c r="AY143" s="78"/>
      <c r="AZ143" s="76"/>
      <c r="BA143" s="76"/>
      <c r="BB143" s="76"/>
    </row>
    <row r="144" spans="1:54" x14ac:dyDescent="0.25">
      <c r="A144" s="77" t="s">
        <v>5033</v>
      </c>
      <c r="B144" s="76" t="str">
        <f t="shared" si="22"/>
        <v>218-747-8</v>
      </c>
      <c r="C144" s="77" t="s">
        <v>5032</v>
      </c>
      <c r="D144" s="77" t="s">
        <v>5031</v>
      </c>
      <c r="E144" s="76" t="e">
        <f>IF(C144="-",IF(A144="-",VLOOKUP(D144,'sin-list 180320_update'!$C$2:$C$835,1,FALSE),VLOOKUP(A144,'sin-list 180320_update'!$A$2:$A$835,1,FALSE)),VLOOKUP(C144,'sin-list 180320_update'!$B$2:$B$835,1,FALSE))</f>
        <v>#N/A</v>
      </c>
      <c r="F144" s="76" t="e">
        <f>IF($C144="-",IF($A144="-",VLOOKUP($D144,'REACH Bilaga XVII_update'!$A$5:$A$131,1,FALSE),VLOOKUP($A144,'REACH Bilaga XVII_update'!$C$5:$C$131,1,FALSE)),VLOOKUP($C144,'REACH Bilaga XVII_update'!$B$5:$B$131,1,FALSE))</f>
        <v>#N/A</v>
      </c>
      <c r="G144" s="76" t="e">
        <f>IF($C144="-",IF($A144="-",VLOOKUP($D144,' REACH Bilaga 59_update'!$A$5:$A$210,1,FALSE),VLOOKUP($A144,' REACH Bilaga 59_update'!$D$5:$D$210,1,FALSE)),VLOOKUP($C144,' REACH Bilaga 59_update'!$C$5:$C$210,1,FALSE))</f>
        <v>#N/A</v>
      </c>
      <c r="H144" s="76" t="e">
        <f>IF($C144="-",IF($A144="-",VLOOKUP($D144,'REACH Bilaga XIV_update'!$A$5:$A$110,1,FALSE),VLOOKUP($A144,'REACH Bilaga XIV_update'!$D$5:$D$110,1,FALSE)),VLOOKUP($C144,'REACH Bilaga XIV_update'!$C$5:$C$110,1,FALSE))</f>
        <v>#N/A</v>
      </c>
      <c r="I144" s="76" t="str">
        <f>IF($C144="-",IF($A144="-",VLOOKUP($D144,CoRAP_update!$A$5:$A$376,1,FALSE),VLOOKUP($A144,CoRAP_update!$D$5:$D$376,1,FALSE)),VLOOKUP($C144,CoRAP_update!$C$5:$C$376,1,FALSE))</f>
        <v>218-747-8</v>
      </c>
      <c r="J144" s="76" t="e">
        <f>IF($C144="-",IF($A144="-",VLOOKUP($D144,EDC_update!$C$2:$C$450,1,FALSE),VLOOKUP($A144,EDC_update!$B$2:$B$450,1,FALSE)),VLOOKUP($C144,EDC_update!$L$2:$L$450,1,FALSE))</f>
        <v>#N/A</v>
      </c>
      <c r="K144" s="76" t="e">
        <f>IF($C144="-",IF($A144="-",IF(VLOOKUP($D144,'sin-list 180320_update'!$C$2:$S$835,3,FALSE)="",NA(),VLOOKUP($D144,'sin-list 180320_update'!$C$2:$S$835,3,FALSE)),IF(VLOOKUP($A144,'sin-list 180320_update'!$A$2:$S$835,5,FALSE)="",NA(),VLOOKUP($A144,'sin-list 180320_update'!$A$2:$S$835,5,FALSE))),IF(VLOOKUP($C144,'sin-list 180320_update'!$B$2:$S$835,4,FALSE)="",NA(),VLOOKUP($C144,'sin-list 180320_update'!$B$2:$S$835,4,FALSE)))</f>
        <v>#N/A</v>
      </c>
      <c r="L144" s="76" t="e">
        <f>IF($C144="-",IF($A144="-",VLOOKUP($D144,'sin-list 180320_update'!$C$2:$S$835,6,FALSE),VLOOKUP($A144,'sin-list 180320_update'!$A$2:$S$835,8,FALSE)),VLOOKUP($C144,'sin-list 180320_update'!$B$2:$S$835,7,FALSE))</f>
        <v>#N/A</v>
      </c>
      <c r="M144" s="76" t="e">
        <f>IF($C144="-",IF($A144="-",IF(VLOOKUP($D144,'sin-list 180320_update'!$C$2:$S$835,8,FALSE)="",NA(),VLOOKUP($D144,'sin-list 180320_update'!$C$2:$S$835,8,FALSE)),IF(VLOOKUP($A144,'sin-list 180320_update'!$A$2:$S$835,10,FALSE)="",NA(),VLOOKUP($A144,'sin-list 180320_update'!$A$2:$S$835,10,FALSE))),IF(VLOOKUP($C144,'sin-list 180320_update'!$B$2:$S$835,9,FALSE)="",NA(),VLOOKUP($C144,'sin-list 180320_update'!$B$2:$S$835,9,FALSE)))</f>
        <v>#N/A</v>
      </c>
      <c r="N144" s="76" t="e">
        <f>IF($C144="-",IF($A144="-",IF(VLOOKUP($D144,'REACH Bilaga XVII_update'!$A$5:$E$131,4,FALSE)="",NA(),VLOOKUP($D144,'REACH Bilaga XVII_update'!$A$5:$E$131,4,FALSE)),IF(VLOOKUP($A144,'REACH Bilaga XVII_update'!$C$5:$D$131,2,FALSE)="",NA(),VLOOKUP($A144,'REACH Bilaga XVII_update'!$C$5:$D$131,2,FALSE))),IF(VLOOKUP($C144,'REACH Bilaga XVII_update'!$B$5:$D$131,3,FALSE)="",NA(),VLOOKUP($C144,'REACH Bilaga XVII_update'!$B$5:$D$131,3,FALSE)))</f>
        <v>#N/A</v>
      </c>
      <c r="O144" s="76" t="e">
        <f>IF($C144="-",IF($A144="-",IF(VLOOKUP($D144,' REACH Bilaga 59_update'!$A$5:$E$210,5,FALSE)="",NA(),VLOOKUP($D144,' REACH Bilaga 59_update'!$A$5:$E$210,5,FALSE)),IF(VLOOKUP($A144,' REACH Bilaga 59_update'!$D$5:$E$210,2,FALSE)="",NA(),VLOOKUP($A144,' REACH Bilaga 59_update'!$D$5:$E$210,2,FALSE))),IF(VLOOKUP($C144,' REACH Bilaga 59_update'!$C$5:$E$210,3,FALSE)="",NA(),VLOOKUP($C144,' REACH Bilaga 59_update'!$C$5:$E$210,3,FALSE)))</f>
        <v>#N/A</v>
      </c>
      <c r="P144" s="76" t="e">
        <f>IF(C144="-",IF(A144="-",IFERROR(VLOOKUP($D144,' REACH Bilaga 59_update'!$A$5:$F$210,MATCH(Sammanfattning!P$1,' REACH Bilaga 59_update'!$A$4:$F$4,0),FALSE),VLOOKUP($D144,'REACH Bilaga XIV_update'!$A$4:$H$110,MATCH(Sammanfattning!P$1,'REACH Bilaga XIV_update'!$A$4:$H$4,0),FALSE)),IFERROR(VLOOKUP($A144,' REACH Bilaga 59_update'!$D$5:$F$210,MATCH(Sammanfattning!P$1,' REACH Bilaga 59_update'!$D$4:$F$4,0),FALSE),VLOOKUP($A144,'REACH Bilaga XIV_update'!$D$4:$H$110,MATCH(Sammanfattning!P$1,'REACH Bilaga XIV_update'!$D$4:$H$4,0),FALSE))),IFERROR(VLOOKUP($C144,' REACH Bilaga 59_update'!$C$5:$F$210,MATCH(Sammanfattning!P$1,' REACH Bilaga 59_update'!$C$4:$F$4,0),FALSE),VLOOKUP($C144,'REACH Bilaga XIV_update'!$C$4:$H$110,MATCH(Sammanfattning!P$1,'REACH Bilaga XIV_update'!$C$4:$H$4,0),FALSE)))</f>
        <v>#N/A</v>
      </c>
      <c r="Q144" s="76" t="e">
        <f>IF($C144="-",IF($A144="-",IF(VLOOKUP($D144,'REACH Bilaga XIV_update'!$A$5:$I$110,9,FALSE)="",NA(),VLOOKUP($D144,'REACH Bilaga XIV_update'!$A$5:$I$110,9,FALSE)),IF(VLOOKUP($A144,'REACH Bilaga XIV_update'!$D$5:$I$110,6,FALSE)="",NA(),VLOOKUP($A144,'REACH Bilaga XIV_update'!$D$5:$I$110,6,FALSE))),IF(VLOOKUP($C144,'REACH Bilaga XIV_update'!$C$5:$I$110,7,FALSE)="",NA(),VLOOKUP($C144,'REACH Bilaga XIV_update'!$C$5:$I$110,7,FALSE)))</f>
        <v>#N/A</v>
      </c>
      <c r="R144" s="76" t="e">
        <f>IF($C144="-",IF($A144="-",IF(VLOOKUP($D144,CoRAP_update!$A$5:$O$376,15,FALSE)="",NA(),VLOOKUP($D144,CoRAP_update!$A$5:$O$376,15,FALSE)),IF(VLOOKUP($A144,CoRAP_update!$D$5:$O$376,12,FALSE)="",NA(),VLOOKUP($A144,CoRAP_update!$D$5:$O$376,12,FALSE))),IF(VLOOKUP($C144,CoRAP_update!$C$5:$O$376,13,FALSE)="",NA(),VLOOKUP($C144,CoRAP_update!$C$5:$O$376,13,FALSE)))</f>
        <v>#N/A</v>
      </c>
      <c r="S144" s="144" t="str">
        <f>IF($C144="-",IF($A144="-",VLOOKUP($D144,CoRAP_update!$A$5:$J$376,MATCH(Sammanfattning!S$1,CoRAP_update!$A$4:$J$4,0),FALSE),VLOOKUP($A144,CoRAP_update!$D$5:$J$376,MATCH(Sammanfattning!S$1,CoRAP_update!$D$4:$J$4,0),FALSE)),VLOOKUP($C144,CoRAP_update!$C$5:$J$376,MATCH(Sammanfattning!S$1,CoRAP_update!$C$4:$J$4,0),FALSE))</f>
        <v>Suspected PBT/vPvB#Exposure of environment#Wide dispersive use</v>
      </c>
      <c r="T144" s="76" t="e">
        <f>IF($A144="-",VLOOKUP($D144,EDC_update!$C$2:$F$450,4,FALSE),VLOOKUP($A144,EDC_update!$B$2:$F$450,5,FALSE))</f>
        <v>#N/A</v>
      </c>
      <c r="V144" s="78">
        <f>IF(IFERROR(SEARCH("PBT",P144),99)=99,IF(IFERROR(SEARCH("suspected PBT",S144),99)=99,IF(IFERROR(SEARCH("concluded to be PBT",K144),99)=99,IF(IFERROR(SEARCH("PBT",S144),99)=99,IF(IFERROR(SEARCH("PBT cand",L144),99)=99,IF(IFERROR(SEARCH("PBT",L144),99)=99,IF(IFERROR(SEARCH("persistent, bioackumulative and toxic properties",K144),99)=99,0,Scoring!$E$3),Scoring!$E$3),Scoring!$E$7),Scoring!$E$3),Scoring!$E$5),Scoring!$E$6),Scoring!$E$3)</f>
        <v>0.7</v>
      </c>
      <c r="W144" s="78">
        <f>IF(IFERROR(SEARCH("vPvB",P144),99)=99,IF(IFERROR(SEARCH("suspected pbt/vPvB",S144),99)=99,IF(IFERROR(SEARCH("vPvB",S144),99)=99,IF(IFERROR(SEARCH("concluded to be a vPvB",S144),99)=99,IF(IFERROR(SEARCH("identified as vPvB",K144),99)=99,IF(IFERROR(SEARCH("concluded to be a vPvB",K144),99)=99,IF(IFERROR(SEARCH("concluded to be both pbt and vPvB",S144),99)=99,IF(IFERROR(SEARCH("concluded to be both pbt and vPvB",K144),99)=99,0,Scoring!$E$5),Scoring!$E$5),Scoring!$E$5),Scoring!$E$5),Scoring!$E$5),Scoring!$E$4),Scoring!$E$6),Scoring!$E$4)</f>
        <v>0.7</v>
      </c>
      <c r="X144" s="78">
        <f>IF(IFERROR(SEARCH("H410",N144),99)=99,IF(IFERROR(SEARCH("H410",O144),99)=99,IF(IFERROR(SEARCH("H410",Q144),99)=99,IF(IFERROR(SEARCH("H410",M144),99)=99,IF(IFERROR(SEARCH("H410",R144),99)=99,IF(IFERROR(SEARCH("H411",N144),99)=99,IF(IFERROR(SEARCH("H411",O144),99)=99,IF(IFERROR(SEARCH("H411",Q144),99)=99,IF(IFERROR(SEARCH("H411",M144),99)=99,IF(IFERROR(SEARCH("H411",R144),99)=99,IF(IFERROR(SEARCH("H413",N144),99)=99,IF(IFERROR(SEARCH("H413",O144),99)=99,IF(IFERROR(SEARCH("H413",Q144),99)=99,IF(IFERROR(SEARCH("H413",M144),99)=99,IF(IFERROR(SEARCH("H413",R144),99)=99,IF(IFERROR(SEARCH("H412",N144),99)=99,IF(IFERROR(SEARCH("H412",O144),99)=99,IF(IFERROR(SEARCH("H412",Q144),99)=99,IF(IFERROR(SEARCH("H412",M144),99)=99,IF(IFERROR(SEARCH("H412",R144),99)=99,0,Scoring!$E$2),Scoring!$E$2),Scoring!$E$2),Scoring!$E$2),Scoring!$E$2),Scoring!$E$2),Scoring!$E$2),Scoring!$E$2),Scoring!$E$2),Scoring!$E$2),Scoring!$E$2),Scoring!$E$2),Scoring!$E$2),Scoring!$E$2),Scoring!$E$2),Scoring!$E$2),Scoring!$E$2),Scoring!$E$2),Scoring!$E$2),Scoring!$E$2)</f>
        <v>0</v>
      </c>
      <c r="Y144" s="78">
        <f>IF(IFERROR(SEARCH("CMR",K144),99)=99,IF(IFERROR(SEARCH("Suspected CMR",S144),99)=99,IF(IFERROR(SEARCH("CMR",S144),99)=99,0,Scoring!$E$8),Scoring!$E$9),Scoring!$E$8)</f>
        <v>0</v>
      </c>
      <c r="Z144" s="78">
        <f>IF(IFERROR(SEARCH("H350",N144),99)=99,IF(IFERROR(SEARCH("H350",O144),99)=99,IF(IFERROR(SEARCH("H350",Q144),99)=99,IF(IFERROR(SEARCH("H350",M144),99)=99,IF(IFERROR(SEARCH("H350",R144),99)=99,IF(IFERROR(SEARCH("H351",N144),99)=99,IF(IFERROR(SEARCH("H351",O144),99)=99,IF(IFERROR(SEARCH("H351",Q144),99)=99,IF(IFERROR(SEARCH("H351",M144),99)=99,IF(IFERROR(SEARCH("H351",R144),99)=99,IF(IFERROR(SEARCH("carcinogenic",P144),99)=99,IF(IFERROR(SEARCH("suspected carcinogenic",S144),99)=99,0,Scoring!$E$12),Scoring!$E$11),Scoring!$E$10),Scoring!$E$10),Scoring!$E$10),Scoring!$E$10),Scoring!$E$10),Scoring!$E$10),Scoring!$E$10),Scoring!$E$10),Scoring!$E$10),Scoring!$E$10)</f>
        <v>0</v>
      </c>
      <c r="AA144" s="78">
        <f>IF(IFERROR(SEARCH("H340",N144),99)=99,IF(IFERROR(SEARCH("H340",O144),99)=99,IF(IFERROR(SEARCH("H340",Q144),99)=99,IF(IFERROR(SEARCH("H340",M144),99)=99,IF(IFERROR(SEARCH("H340",R144),99)=99,IF(IFERROR(SEARCH("H341",N144),99)=99,IF(IFERROR(SEARCH("H341",O144),99)=99,IF(IFERROR(SEARCH("H341",Q144),99)=99,IF(IFERROR(SEARCH("H341",M144),99)=99,IF(IFERROR(SEARCH("H341",R144),99)=99,IF(IFERROR(SEARCH("mutagenic",P144),99)=99,IF(IFERROR(SEARCH("suspected mutagenic",S144),99)=99,0,Scoring!$E$15),Scoring!$E$14),Scoring!$E$13),Scoring!$E$13),Scoring!$E$13),Scoring!$E$13),Scoring!$E$13),Scoring!$E$13),Scoring!$E$13),Scoring!$E$13),Scoring!$E$13),Scoring!$E$13)</f>
        <v>0</v>
      </c>
      <c r="AB144" s="78">
        <f>IF(IFERROR(SEARCH("H360",N144),99)=99,IF(IFERROR(SEARCH("H360",O144),99)=99,IF(IFERROR(SEARCH("H360",Q144),99)=99,IF(IFERROR(SEARCH("H360",M144),99)=99,IF(IFERROR(SEARCH("H360",R144),99)=99,IF(IFERROR(SEARCH("H361",N144),99)=99,IF(IFERROR(SEARCH("H361",O144),99)=99,IF(IFERROR(SEARCH("H361",Q144),99)=99,IF(IFERROR(SEARCH("H361",M144),99)=99,IF(IFERROR(SEARCH("H361",R144),99)=99,IF(IFERROR(SEARCH("reproduction",P144),99)=99,IF(IFERROR(SEARCH("suspected reprotoxic",S144),99)=99,IF(IFERROR(SEARCH("reprotoxic",S144),99)=99,IF(IFERROR(SEARCH("reprotoxic",K144),99)=99,0,Scoring!$E$18),Scoring!$E$18),Scoring!$E$19),Scoring!$E$17),Scoring!$E$16),Scoring!$E$16),Scoring!$E$16),Scoring!$E$16),Scoring!$E$16),Scoring!$E$16),Scoring!$E$16),Scoring!$E$16),Scoring!$E$16),Scoring!$E$16)</f>
        <v>0</v>
      </c>
      <c r="AC144" s="78">
        <f>IF(IFERROR(SEARCH("57f",L144),99)=99,IF(IFERROR(SEARCH("57(f)",P144),99)=99,0,Scoring!$E$20),Scoring!$E$20)</f>
        <v>0</v>
      </c>
      <c r="AD144" s="78">
        <f>IF(IFERROR(SEARCH("CAT1",T144),99)=99,IF(IFERROR(SEARCH("CAT2",T144),99)=99,IF(IFERROR(SEARCH("CAT3",T144),99)=99,IF(IFERROR(SEARCH("concluded to be endocrine",K144),99)=99,IF(IFERROR(SEARCH("categorised as endocrine",K144),99)=99,IF(IFERROR(SEARCH("endocrine disrupting",P144),99)=99,IF(IFERROR(SEARCH("endocrine disrupting",K144),99)=99,IF(IFERROR(SEARCH("suspected endocrine",S144),99)=99,IF(IFERROR(SEARCH("potential endocrine",S144),99)=99,0,Scoring!$E$25),Scoring!$E$25),Scoring!$E$24),Scoring!$E$24),Scoring!$E$24),Scoring!$E$24),Scoring!$E$23),Scoring!$E$22),Scoring!$E$21)</f>
        <v>0</v>
      </c>
      <c r="AE144" s="78">
        <f>IF(IFERROR(SEARCH("suspected sensitiser",S144),99)=99,IF(IFERROR(SEARCH("sensitiser",S144),99)=99,IF(IFERROR(SEARCH("other hazard based concern",S144),99)=99,0,Scoring!$E$28),Scoring!$E$26),Scoring!$E$27)</f>
        <v>0</v>
      </c>
      <c r="AF144" s="78">
        <f>IF(IFERROR(M144,1)=1,IF(IFERROR(N144,1)=1,IF(IFERROR(O144,1)=1,IF(IFERROR(Q144,1)=1,IF(IFERROR(R144,1)=1,IF(IFERROR(T144,1)=1,IF(IFERROR(K144,1)=1,IF(IFERROR(P144,1)=1,IF(IFERROR(S144,1)=1,Scoring!$E$29,0),0),0),0),0),0),0),0),0)</f>
        <v>0</v>
      </c>
      <c r="AG144" s="78">
        <f t="shared" si="20"/>
        <v>1.4</v>
      </c>
      <c r="AI144" s="93"/>
      <c r="AJ144" s="94"/>
      <c r="AK144" s="76"/>
      <c r="AL144" s="75"/>
      <c r="AN144" s="79"/>
      <c r="AO144" s="79"/>
      <c r="AP144" s="79"/>
      <c r="AQ144" s="79"/>
      <c r="AR144" s="79"/>
      <c r="AS144" s="78"/>
      <c r="AU144" s="79">
        <f>IF(IFERROR(F144,99)=99,IF(IFERROR(G144,99)=99,IF(IFERROR(H144,99)=99,IF(IFERROR(I144,99)=99,IF(IFERROR(E144,99)=99,IF(IFERROR(J144,99)=99,0,Scoring!$B$7),Scoring!$B$3),Scoring!$B$2),Scoring!$B$6),Scoring!$B$5),Scoring!$B$4)</f>
        <v>0.5</v>
      </c>
      <c r="AV144" s="78">
        <f t="shared" si="21"/>
        <v>0.7</v>
      </c>
      <c r="AW144" s="78"/>
      <c r="AX144" s="66"/>
      <c r="AY144" s="78"/>
      <c r="AZ144" s="76"/>
      <c r="BA144" s="76"/>
      <c r="BB144" s="76"/>
    </row>
    <row r="145" spans="1:54" x14ac:dyDescent="0.25">
      <c r="A145" s="77" t="s">
        <v>5071</v>
      </c>
      <c r="B145" s="76" t="str">
        <f t="shared" si="22"/>
        <v>221-374-3</v>
      </c>
      <c r="C145" s="77" t="s">
        <v>5070</v>
      </c>
      <c r="D145" s="77" t="s">
        <v>5069</v>
      </c>
      <c r="E145" s="76" t="e">
        <f>IF(C145="-",IF(A145="-",VLOOKUP(D145,'sin-list 180320_update'!$C$2:$C$835,1,FALSE),VLOOKUP(A145,'sin-list 180320_update'!$A$2:$A$835,1,FALSE)),VLOOKUP(C145,'sin-list 180320_update'!$B$2:$B$835,1,FALSE))</f>
        <v>#N/A</v>
      </c>
      <c r="F145" s="76" t="e">
        <f>IF($C145="-",IF($A145="-",VLOOKUP($D145,'REACH Bilaga XVII_update'!$A$5:$A$131,1,FALSE),VLOOKUP($A145,'REACH Bilaga XVII_update'!$C$5:$C$131,1,FALSE)),VLOOKUP($C145,'REACH Bilaga XVII_update'!$B$5:$B$131,1,FALSE))</f>
        <v>#N/A</v>
      </c>
      <c r="G145" s="76" t="e">
        <f>IF($C145="-",IF($A145="-",VLOOKUP($D145,' REACH Bilaga 59_update'!$A$5:$A$210,1,FALSE),VLOOKUP($A145,' REACH Bilaga 59_update'!$D$5:$D$210,1,FALSE)),VLOOKUP($C145,' REACH Bilaga 59_update'!$C$5:$C$210,1,FALSE))</f>
        <v>#N/A</v>
      </c>
      <c r="H145" s="76" t="e">
        <f>IF($C145="-",IF($A145="-",VLOOKUP($D145,'REACH Bilaga XIV_update'!$A$5:$A$110,1,FALSE),VLOOKUP($A145,'REACH Bilaga XIV_update'!$D$5:$D$110,1,FALSE)),VLOOKUP($C145,'REACH Bilaga XIV_update'!$C$5:$C$110,1,FALSE))</f>
        <v>#N/A</v>
      </c>
      <c r="I145" s="76" t="str">
        <f>IF($C145="-",IF($A145="-",VLOOKUP($D145,CoRAP_update!$A$5:$A$376,1,FALSE),VLOOKUP($A145,CoRAP_update!$D$5:$D$376,1,FALSE)),VLOOKUP($C145,CoRAP_update!$C$5:$C$376,1,FALSE))</f>
        <v>221-374-3</v>
      </c>
      <c r="J145" s="76" t="e">
        <f>IF($C145="-",IF($A145="-",VLOOKUP($D145,EDC_update!$C$2:$C$450,1,FALSE),VLOOKUP($A145,EDC_update!$B$2:$B$450,1,FALSE)),VLOOKUP($C145,EDC_update!$L$2:$L$450,1,FALSE))</f>
        <v>#N/A</v>
      </c>
      <c r="K145" s="76" t="e">
        <f>IF($C145="-",IF($A145="-",IF(VLOOKUP($D145,'sin-list 180320_update'!$C$2:$S$835,3,FALSE)="",NA(),VLOOKUP($D145,'sin-list 180320_update'!$C$2:$S$835,3,FALSE)),IF(VLOOKUP($A145,'sin-list 180320_update'!$A$2:$S$835,5,FALSE)="",NA(),VLOOKUP($A145,'sin-list 180320_update'!$A$2:$S$835,5,FALSE))),IF(VLOOKUP($C145,'sin-list 180320_update'!$B$2:$S$835,4,FALSE)="",NA(),VLOOKUP($C145,'sin-list 180320_update'!$B$2:$S$835,4,FALSE)))</f>
        <v>#N/A</v>
      </c>
      <c r="L145" s="76" t="e">
        <f>IF($C145="-",IF($A145="-",VLOOKUP($D145,'sin-list 180320_update'!$C$2:$S$835,6,FALSE),VLOOKUP($A145,'sin-list 180320_update'!$A$2:$S$835,8,FALSE)),VLOOKUP($C145,'sin-list 180320_update'!$B$2:$S$835,7,FALSE))</f>
        <v>#N/A</v>
      </c>
      <c r="M145" s="76" t="e">
        <f>IF($C145="-",IF($A145="-",IF(VLOOKUP($D145,'sin-list 180320_update'!$C$2:$S$835,8,FALSE)="",NA(),VLOOKUP($D145,'sin-list 180320_update'!$C$2:$S$835,8,FALSE)),IF(VLOOKUP($A145,'sin-list 180320_update'!$A$2:$S$835,10,FALSE)="",NA(),VLOOKUP($A145,'sin-list 180320_update'!$A$2:$S$835,10,FALSE))),IF(VLOOKUP($C145,'sin-list 180320_update'!$B$2:$S$835,9,FALSE)="",NA(),VLOOKUP($C145,'sin-list 180320_update'!$B$2:$S$835,9,FALSE)))</f>
        <v>#N/A</v>
      </c>
      <c r="N145" s="76" t="e">
        <f>IF($C145="-",IF($A145="-",IF(VLOOKUP($D145,'REACH Bilaga XVII_update'!$A$5:$E$131,4,FALSE)="",NA(),VLOOKUP($D145,'REACH Bilaga XVII_update'!$A$5:$E$131,4,FALSE)),IF(VLOOKUP($A145,'REACH Bilaga XVII_update'!$C$5:$D$131,2,FALSE)="",NA(),VLOOKUP($A145,'REACH Bilaga XVII_update'!$C$5:$D$131,2,FALSE))),IF(VLOOKUP($C145,'REACH Bilaga XVII_update'!$B$5:$D$131,3,FALSE)="",NA(),VLOOKUP($C145,'REACH Bilaga XVII_update'!$B$5:$D$131,3,FALSE)))</f>
        <v>#N/A</v>
      </c>
      <c r="O145" s="76" t="e">
        <f>IF($C145="-",IF($A145="-",IF(VLOOKUP($D145,' REACH Bilaga 59_update'!$A$5:$E$210,5,FALSE)="",NA(),VLOOKUP($D145,' REACH Bilaga 59_update'!$A$5:$E$210,5,FALSE)),IF(VLOOKUP($A145,' REACH Bilaga 59_update'!$D$5:$E$210,2,FALSE)="",NA(),VLOOKUP($A145,' REACH Bilaga 59_update'!$D$5:$E$210,2,FALSE))),IF(VLOOKUP($C145,' REACH Bilaga 59_update'!$C$5:$E$210,3,FALSE)="",NA(),VLOOKUP($C145,' REACH Bilaga 59_update'!$C$5:$E$210,3,FALSE)))</f>
        <v>#N/A</v>
      </c>
      <c r="P145" s="76" t="e">
        <f>IF(C145="-",IF(A145="-",IFERROR(VLOOKUP($D145,' REACH Bilaga 59_update'!$A$5:$F$210,MATCH(Sammanfattning!P$1,' REACH Bilaga 59_update'!$A$4:$F$4,0),FALSE),VLOOKUP($D145,'REACH Bilaga XIV_update'!$A$4:$H$110,MATCH(Sammanfattning!P$1,'REACH Bilaga XIV_update'!$A$4:$H$4,0),FALSE)),IFERROR(VLOOKUP($A145,' REACH Bilaga 59_update'!$D$5:$F$210,MATCH(Sammanfattning!P$1,' REACH Bilaga 59_update'!$D$4:$F$4,0),FALSE),VLOOKUP($A145,'REACH Bilaga XIV_update'!$D$4:$H$110,MATCH(Sammanfattning!P$1,'REACH Bilaga XIV_update'!$D$4:$H$4,0),FALSE))),IFERROR(VLOOKUP($C145,' REACH Bilaga 59_update'!$C$5:$F$210,MATCH(Sammanfattning!P$1,' REACH Bilaga 59_update'!$C$4:$F$4,0),FALSE),VLOOKUP($C145,'REACH Bilaga XIV_update'!$C$4:$H$110,MATCH(Sammanfattning!P$1,'REACH Bilaga XIV_update'!$C$4:$H$4,0),FALSE)))</f>
        <v>#N/A</v>
      </c>
      <c r="Q145" s="76" t="e">
        <f>IF($C145="-",IF($A145="-",IF(VLOOKUP($D145,'REACH Bilaga XIV_update'!$A$5:$I$110,9,FALSE)="",NA(),VLOOKUP($D145,'REACH Bilaga XIV_update'!$A$5:$I$110,9,FALSE)),IF(VLOOKUP($A145,'REACH Bilaga XIV_update'!$D$5:$I$110,6,FALSE)="",NA(),VLOOKUP($A145,'REACH Bilaga XIV_update'!$D$5:$I$110,6,FALSE))),IF(VLOOKUP($C145,'REACH Bilaga XIV_update'!$C$5:$I$110,7,FALSE)="",NA(),VLOOKUP($C145,'REACH Bilaga XIV_update'!$C$5:$I$110,7,FALSE)))</f>
        <v>#N/A</v>
      </c>
      <c r="R145" s="76" t="e">
        <f>IF($C145="-",IF($A145="-",IF(VLOOKUP($D145,CoRAP_update!$A$5:$O$376,15,FALSE)="",NA(),VLOOKUP($D145,CoRAP_update!$A$5:$O$376,15,FALSE)),IF(VLOOKUP($A145,CoRAP_update!$D$5:$O$376,12,FALSE)="",NA(),VLOOKUP($A145,CoRAP_update!$D$5:$O$376,12,FALSE))),IF(VLOOKUP($C145,CoRAP_update!$C$5:$O$376,13,FALSE)="",NA(),VLOOKUP($C145,CoRAP_update!$C$5:$O$376,13,FALSE)))</f>
        <v>#N/A</v>
      </c>
      <c r="S145" s="144" t="str">
        <f>IF($C145="-",IF($A145="-",VLOOKUP($D145,CoRAP_update!$A$5:$J$376,MATCH(Sammanfattning!S$1,CoRAP_update!$A$4:$J$4,0),FALSE),VLOOKUP($A145,CoRAP_update!$D$5:$J$376,MATCH(Sammanfattning!S$1,CoRAP_update!$D$4:$J$4,0),FALSE)),VLOOKUP($C145,CoRAP_update!$C$5:$J$376,MATCH(Sammanfattning!S$1,CoRAP_update!$C$4:$J$4,0),FALSE))</f>
        <v>Suspected PBT/vPvB#Wide dispersive use</v>
      </c>
      <c r="T145" s="76" t="e">
        <f>IF($A145="-",VLOOKUP($D145,EDC_update!$C$2:$F$450,4,FALSE),VLOOKUP($A145,EDC_update!$B$2:$F$450,5,FALSE))</f>
        <v>#N/A</v>
      </c>
      <c r="V145" s="78">
        <f>IF(IFERROR(SEARCH("PBT",P145),99)=99,IF(IFERROR(SEARCH("suspected PBT",S145),99)=99,IF(IFERROR(SEARCH("concluded to be PBT",K145),99)=99,IF(IFERROR(SEARCH("PBT",S145),99)=99,IF(IFERROR(SEARCH("PBT cand",L145),99)=99,IF(IFERROR(SEARCH("PBT",L145),99)=99,IF(IFERROR(SEARCH("persistent, bioackumulative and toxic properties",K145),99)=99,0,Scoring!$E$3),Scoring!$E$3),Scoring!$E$7),Scoring!$E$3),Scoring!$E$5),Scoring!$E$6),Scoring!$E$3)</f>
        <v>0.7</v>
      </c>
      <c r="W145" s="78">
        <f>IF(IFERROR(SEARCH("vPvB",P145),99)=99,IF(IFERROR(SEARCH("suspected pbt/vPvB",S145),99)=99,IF(IFERROR(SEARCH("vPvB",S145),99)=99,IF(IFERROR(SEARCH("concluded to be a vPvB",S145),99)=99,IF(IFERROR(SEARCH("identified as vPvB",K145),99)=99,IF(IFERROR(SEARCH("concluded to be a vPvB",K145),99)=99,IF(IFERROR(SEARCH("concluded to be both pbt and vPvB",S145),99)=99,IF(IFERROR(SEARCH("concluded to be both pbt and vPvB",K145),99)=99,0,Scoring!$E$5),Scoring!$E$5),Scoring!$E$5),Scoring!$E$5),Scoring!$E$5),Scoring!$E$4),Scoring!$E$6),Scoring!$E$4)</f>
        <v>0.7</v>
      </c>
      <c r="X145" s="78">
        <f>IF(IFERROR(SEARCH("H410",N145),99)=99,IF(IFERROR(SEARCH("H410",O145),99)=99,IF(IFERROR(SEARCH("H410",Q145),99)=99,IF(IFERROR(SEARCH("H410",M145),99)=99,IF(IFERROR(SEARCH("H410",R145),99)=99,IF(IFERROR(SEARCH("H411",N145),99)=99,IF(IFERROR(SEARCH("H411",O145),99)=99,IF(IFERROR(SEARCH("H411",Q145),99)=99,IF(IFERROR(SEARCH("H411",M145),99)=99,IF(IFERROR(SEARCH("H411",R145),99)=99,IF(IFERROR(SEARCH("H413",N145),99)=99,IF(IFERROR(SEARCH("H413",O145),99)=99,IF(IFERROR(SEARCH("H413",Q145),99)=99,IF(IFERROR(SEARCH("H413",M145),99)=99,IF(IFERROR(SEARCH("H413",R145),99)=99,IF(IFERROR(SEARCH("H412",N145),99)=99,IF(IFERROR(SEARCH("H412",O145),99)=99,IF(IFERROR(SEARCH("H412",Q145),99)=99,IF(IFERROR(SEARCH("H412",M145),99)=99,IF(IFERROR(SEARCH("H412",R145),99)=99,0,Scoring!$E$2),Scoring!$E$2),Scoring!$E$2),Scoring!$E$2),Scoring!$E$2),Scoring!$E$2),Scoring!$E$2),Scoring!$E$2),Scoring!$E$2),Scoring!$E$2),Scoring!$E$2),Scoring!$E$2),Scoring!$E$2),Scoring!$E$2),Scoring!$E$2),Scoring!$E$2),Scoring!$E$2),Scoring!$E$2),Scoring!$E$2),Scoring!$E$2)</f>
        <v>0</v>
      </c>
      <c r="Y145" s="78">
        <f>IF(IFERROR(SEARCH("CMR",K145),99)=99,IF(IFERROR(SEARCH("Suspected CMR",S145),99)=99,IF(IFERROR(SEARCH("CMR",S145),99)=99,0,Scoring!$E$8),Scoring!$E$9),Scoring!$E$8)</f>
        <v>0</v>
      </c>
      <c r="Z145" s="78">
        <f>IF(IFERROR(SEARCH("H350",N145),99)=99,IF(IFERROR(SEARCH("H350",O145),99)=99,IF(IFERROR(SEARCH("H350",Q145),99)=99,IF(IFERROR(SEARCH("H350",M145),99)=99,IF(IFERROR(SEARCH("H350",R145),99)=99,IF(IFERROR(SEARCH("H351",N145),99)=99,IF(IFERROR(SEARCH("H351",O145),99)=99,IF(IFERROR(SEARCH("H351",Q145),99)=99,IF(IFERROR(SEARCH("H351",M145),99)=99,IF(IFERROR(SEARCH("H351",R145),99)=99,IF(IFERROR(SEARCH("carcinogenic",P145),99)=99,IF(IFERROR(SEARCH("suspected carcinogenic",S145),99)=99,0,Scoring!$E$12),Scoring!$E$11),Scoring!$E$10),Scoring!$E$10),Scoring!$E$10),Scoring!$E$10),Scoring!$E$10),Scoring!$E$10),Scoring!$E$10),Scoring!$E$10),Scoring!$E$10),Scoring!$E$10)</f>
        <v>0</v>
      </c>
      <c r="AA145" s="78">
        <f>IF(IFERROR(SEARCH("H340",N145),99)=99,IF(IFERROR(SEARCH("H340",O145),99)=99,IF(IFERROR(SEARCH("H340",Q145),99)=99,IF(IFERROR(SEARCH("H340",M145),99)=99,IF(IFERROR(SEARCH("H340",R145),99)=99,IF(IFERROR(SEARCH("H341",N145),99)=99,IF(IFERROR(SEARCH("H341",O145),99)=99,IF(IFERROR(SEARCH("H341",Q145),99)=99,IF(IFERROR(SEARCH("H341",M145),99)=99,IF(IFERROR(SEARCH("H341",R145),99)=99,IF(IFERROR(SEARCH("mutagenic",P145),99)=99,IF(IFERROR(SEARCH("suspected mutagenic",S145),99)=99,0,Scoring!$E$15),Scoring!$E$14),Scoring!$E$13),Scoring!$E$13),Scoring!$E$13),Scoring!$E$13),Scoring!$E$13),Scoring!$E$13),Scoring!$E$13),Scoring!$E$13),Scoring!$E$13),Scoring!$E$13)</f>
        <v>0</v>
      </c>
      <c r="AB145" s="78">
        <f>IF(IFERROR(SEARCH("H360",N145),99)=99,IF(IFERROR(SEARCH("H360",O145),99)=99,IF(IFERROR(SEARCH("H360",Q145),99)=99,IF(IFERROR(SEARCH("H360",M145),99)=99,IF(IFERROR(SEARCH("H360",R145),99)=99,IF(IFERROR(SEARCH("H361",N145),99)=99,IF(IFERROR(SEARCH("H361",O145),99)=99,IF(IFERROR(SEARCH("H361",Q145),99)=99,IF(IFERROR(SEARCH("H361",M145),99)=99,IF(IFERROR(SEARCH("H361",R145),99)=99,IF(IFERROR(SEARCH("reproduction",P145),99)=99,IF(IFERROR(SEARCH("suspected reprotoxic",S145),99)=99,IF(IFERROR(SEARCH("reprotoxic",S145),99)=99,IF(IFERROR(SEARCH("reprotoxic",K145),99)=99,0,Scoring!$E$18),Scoring!$E$18),Scoring!$E$19),Scoring!$E$17),Scoring!$E$16),Scoring!$E$16),Scoring!$E$16),Scoring!$E$16),Scoring!$E$16),Scoring!$E$16),Scoring!$E$16),Scoring!$E$16),Scoring!$E$16),Scoring!$E$16)</f>
        <v>0</v>
      </c>
      <c r="AC145" s="78">
        <f>IF(IFERROR(SEARCH("57f",L145),99)=99,IF(IFERROR(SEARCH("57(f)",P145),99)=99,0,Scoring!$E$20),Scoring!$E$20)</f>
        <v>0</v>
      </c>
      <c r="AD145" s="78">
        <f>IF(IFERROR(SEARCH("CAT1",T145),99)=99,IF(IFERROR(SEARCH("CAT2",T145),99)=99,IF(IFERROR(SEARCH("CAT3",T145),99)=99,IF(IFERROR(SEARCH("concluded to be endocrine",K145),99)=99,IF(IFERROR(SEARCH("categorised as endocrine",K145),99)=99,IF(IFERROR(SEARCH("endocrine disrupting",P145),99)=99,IF(IFERROR(SEARCH("endocrine disrupting",K145),99)=99,IF(IFERROR(SEARCH("suspected endocrine",S145),99)=99,IF(IFERROR(SEARCH("potential endocrine",S145),99)=99,0,Scoring!$E$25),Scoring!$E$25),Scoring!$E$24),Scoring!$E$24),Scoring!$E$24),Scoring!$E$24),Scoring!$E$23),Scoring!$E$22),Scoring!$E$21)</f>
        <v>0</v>
      </c>
      <c r="AE145" s="78">
        <f>IF(IFERROR(SEARCH("suspected sensitiser",S145),99)=99,IF(IFERROR(SEARCH("sensitiser",S145),99)=99,IF(IFERROR(SEARCH("other hazard based concern",S145),99)=99,0,Scoring!$E$28),Scoring!$E$26),Scoring!$E$27)</f>
        <v>0</v>
      </c>
      <c r="AF145" s="78">
        <f>IF(IFERROR(M145,1)=1,IF(IFERROR(N145,1)=1,IF(IFERROR(O145,1)=1,IF(IFERROR(Q145,1)=1,IF(IFERROR(R145,1)=1,IF(IFERROR(T145,1)=1,IF(IFERROR(K145,1)=1,IF(IFERROR(P145,1)=1,IF(IFERROR(S145,1)=1,Scoring!$E$29,0),0),0),0),0),0),0),0),0)</f>
        <v>0</v>
      </c>
      <c r="AG145" s="78">
        <f t="shared" si="20"/>
        <v>1.4</v>
      </c>
      <c r="AI145" s="93"/>
      <c r="AJ145" s="94"/>
      <c r="AK145" s="76"/>
      <c r="AL145" s="75"/>
      <c r="AN145" s="79"/>
      <c r="AO145" s="79"/>
      <c r="AP145" s="79"/>
      <c r="AQ145" s="79"/>
      <c r="AR145" s="79"/>
      <c r="AS145" s="78"/>
      <c r="AU145" s="79">
        <f>IF(IFERROR(F145,99)=99,IF(IFERROR(G145,99)=99,IF(IFERROR(H145,99)=99,IF(IFERROR(I145,99)=99,IF(IFERROR(E145,99)=99,IF(IFERROR(J145,99)=99,0,Scoring!$B$7),Scoring!$B$3),Scoring!$B$2),Scoring!$B$6),Scoring!$B$5),Scoring!$B$4)</f>
        <v>0.5</v>
      </c>
      <c r="AV145" s="78">
        <f t="shared" si="21"/>
        <v>0.7</v>
      </c>
      <c r="AW145" s="78"/>
      <c r="AX145" s="66"/>
      <c r="AY145" s="78"/>
      <c r="AZ145" s="76"/>
      <c r="BA145" s="76"/>
      <c r="BB145" s="76"/>
    </row>
    <row r="146" spans="1:54" x14ac:dyDescent="0.25">
      <c r="A146" s="77" t="s">
        <v>5075</v>
      </c>
      <c r="B146" s="76" t="str">
        <f t="shared" si="22"/>
        <v>221-375-9</v>
      </c>
      <c r="C146" s="77" t="s">
        <v>5074</v>
      </c>
      <c r="D146" s="77" t="s">
        <v>5073</v>
      </c>
      <c r="E146" s="76" t="e">
        <f>IF(C146="-",IF(A146="-",VLOOKUP(D146,'sin-list 180320_update'!$C$2:$C$835,1,FALSE),VLOOKUP(A146,'sin-list 180320_update'!$A$2:$A$835,1,FALSE)),VLOOKUP(C146,'sin-list 180320_update'!$B$2:$B$835,1,FALSE))</f>
        <v>#N/A</v>
      </c>
      <c r="F146" s="76" t="e">
        <f>IF($C146="-",IF($A146="-",VLOOKUP($D146,'REACH Bilaga XVII_update'!$A$5:$A$131,1,FALSE),VLOOKUP($A146,'REACH Bilaga XVII_update'!$C$5:$C$131,1,FALSE)),VLOOKUP($C146,'REACH Bilaga XVII_update'!$B$5:$B$131,1,FALSE))</f>
        <v>#N/A</v>
      </c>
      <c r="G146" s="76" t="e">
        <f>IF($C146="-",IF($A146="-",VLOOKUP($D146,' REACH Bilaga 59_update'!$A$5:$A$210,1,FALSE),VLOOKUP($A146,' REACH Bilaga 59_update'!$D$5:$D$210,1,FALSE)),VLOOKUP($C146,' REACH Bilaga 59_update'!$C$5:$C$210,1,FALSE))</f>
        <v>#N/A</v>
      </c>
      <c r="H146" s="76" t="e">
        <f>IF($C146="-",IF($A146="-",VLOOKUP($D146,'REACH Bilaga XIV_update'!$A$5:$A$110,1,FALSE),VLOOKUP($A146,'REACH Bilaga XIV_update'!$D$5:$D$110,1,FALSE)),VLOOKUP($C146,'REACH Bilaga XIV_update'!$C$5:$C$110,1,FALSE))</f>
        <v>#N/A</v>
      </c>
      <c r="I146" s="76" t="str">
        <f>IF($C146="-",IF($A146="-",VLOOKUP($D146,CoRAP_update!$A$5:$A$376,1,FALSE),VLOOKUP($A146,CoRAP_update!$D$5:$D$376,1,FALSE)),VLOOKUP($C146,CoRAP_update!$C$5:$C$376,1,FALSE))</f>
        <v>221-375-9</v>
      </c>
      <c r="J146" s="76" t="e">
        <f>IF($C146="-",IF($A146="-",VLOOKUP($D146,EDC_update!$C$2:$C$450,1,FALSE),VLOOKUP($A146,EDC_update!$B$2:$B$450,1,FALSE)),VLOOKUP($C146,EDC_update!$L$2:$L$450,1,FALSE))</f>
        <v>#N/A</v>
      </c>
      <c r="K146" s="76" t="e">
        <f>IF($C146="-",IF($A146="-",IF(VLOOKUP($D146,'sin-list 180320_update'!$C$2:$S$835,3,FALSE)="",NA(),VLOOKUP($D146,'sin-list 180320_update'!$C$2:$S$835,3,FALSE)),IF(VLOOKUP($A146,'sin-list 180320_update'!$A$2:$S$835,5,FALSE)="",NA(),VLOOKUP($A146,'sin-list 180320_update'!$A$2:$S$835,5,FALSE))),IF(VLOOKUP($C146,'sin-list 180320_update'!$B$2:$S$835,4,FALSE)="",NA(),VLOOKUP($C146,'sin-list 180320_update'!$B$2:$S$835,4,FALSE)))</f>
        <v>#N/A</v>
      </c>
      <c r="L146" s="76" t="e">
        <f>IF($C146="-",IF($A146="-",VLOOKUP($D146,'sin-list 180320_update'!$C$2:$S$835,6,FALSE),VLOOKUP($A146,'sin-list 180320_update'!$A$2:$S$835,8,FALSE)),VLOOKUP($C146,'sin-list 180320_update'!$B$2:$S$835,7,FALSE))</f>
        <v>#N/A</v>
      </c>
      <c r="M146" s="76" t="e">
        <f>IF($C146="-",IF($A146="-",IF(VLOOKUP($D146,'sin-list 180320_update'!$C$2:$S$835,8,FALSE)="",NA(),VLOOKUP($D146,'sin-list 180320_update'!$C$2:$S$835,8,FALSE)),IF(VLOOKUP($A146,'sin-list 180320_update'!$A$2:$S$835,10,FALSE)="",NA(),VLOOKUP($A146,'sin-list 180320_update'!$A$2:$S$835,10,FALSE))),IF(VLOOKUP($C146,'sin-list 180320_update'!$B$2:$S$835,9,FALSE)="",NA(),VLOOKUP($C146,'sin-list 180320_update'!$B$2:$S$835,9,FALSE)))</f>
        <v>#N/A</v>
      </c>
      <c r="N146" s="76" t="e">
        <f>IF($C146="-",IF($A146="-",IF(VLOOKUP($D146,'REACH Bilaga XVII_update'!$A$5:$E$131,4,FALSE)="",NA(),VLOOKUP($D146,'REACH Bilaga XVII_update'!$A$5:$E$131,4,FALSE)),IF(VLOOKUP($A146,'REACH Bilaga XVII_update'!$C$5:$D$131,2,FALSE)="",NA(),VLOOKUP($A146,'REACH Bilaga XVII_update'!$C$5:$D$131,2,FALSE))),IF(VLOOKUP($C146,'REACH Bilaga XVII_update'!$B$5:$D$131,3,FALSE)="",NA(),VLOOKUP($C146,'REACH Bilaga XVII_update'!$B$5:$D$131,3,FALSE)))</f>
        <v>#N/A</v>
      </c>
      <c r="O146" s="76" t="e">
        <f>IF($C146="-",IF($A146="-",IF(VLOOKUP($D146,' REACH Bilaga 59_update'!$A$5:$E$210,5,FALSE)="",NA(),VLOOKUP($D146,' REACH Bilaga 59_update'!$A$5:$E$210,5,FALSE)),IF(VLOOKUP($A146,' REACH Bilaga 59_update'!$D$5:$E$210,2,FALSE)="",NA(),VLOOKUP($A146,' REACH Bilaga 59_update'!$D$5:$E$210,2,FALSE))),IF(VLOOKUP($C146,' REACH Bilaga 59_update'!$C$5:$E$210,3,FALSE)="",NA(),VLOOKUP($C146,' REACH Bilaga 59_update'!$C$5:$E$210,3,FALSE)))</f>
        <v>#N/A</v>
      </c>
      <c r="P146" s="76" t="e">
        <f>IF(C146="-",IF(A146="-",IFERROR(VLOOKUP($D146,' REACH Bilaga 59_update'!$A$5:$F$210,MATCH(Sammanfattning!P$1,' REACH Bilaga 59_update'!$A$4:$F$4,0),FALSE),VLOOKUP($D146,'REACH Bilaga XIV_update'!$A$4:$H$110,MATCH(Sammanfattning!P$1,'REACH Bilaga XIV_update'!$A$4:$H$4,0),FALSE)),IFERROR(VLOOKUP($A146,' REACH Bilaga 59_update'!$D$5:$F$210,MATCH(Sammanfattning!P$1,' REACH Bilaga 59_update'!$D$4:$F$4,0),FALSE),VLOOKUP($A146,'REACH Bilaga XIV_update'!$D$4:$H$110,MATCH(Sammanfattning!P$1,'REACH Bilaga XIV_update'!$D$4:$H$4,0),FALSE))),IFERROR(VLOOKUP($C146,' REACH Bilaga 59_update'!$C$5:$F$210,MATCH(Sammanfattning!P$1,' REACH Bilaga 59_update'!$C$4:$F$4,0),FALSE),VLOOKUP($C146,'REACH Bilaga XIV_update'!$C$4:$H$110,MATCH(Sammanfattning!P$1,'REACH Bilaga XIV_update'!$C$4:$H$4,0),FALSE)))</f>
        <v>#N/A</v>
      </c>
      <c r="Q146" s="76" t="e">
        <f>IF($C146="-",IF($A146="-",IF(VLOOKUP($D146,'REACH Bilaga XIV_update'!$A$5:$I$110,9,FALSE)="",NA(),VLOOKUP($D146,'REACH Bilaga XIV_update'!$A$5:$I$110,9,FALSE)),IF(VLOOKUP($A146,'REACH Bilaga XIV_update'!$D$5:$I$110,6,FALSE)="",NA(),VLOOKUP($A146,'REACH Bilaga XIV_update'!$D$5:$I$110,6,FALSE))),IF(VLOOKUP($C146,'REACH Bilaga XIV_update'!$C$5:$I$110,7,FALSE)="",NA(),VLOOKUP($C146,'REACH Bilaga XIV_update'!$C$5:$I$110,7,FALSE)))</f>
        <v>#N/A</v>
      </c>
      <c r="R146" s="76" t="e">
        <f>IF($C146="-",IF($A146="-",IF(VLOOKUP($D146,CoRAP_update!$A$5:$O$376,15,FALSE)="",NA(),VLOOKUP($D146,CoRAP_update!$A$5:$O$376,15,FALSE)),IF(VLOOKUP($A146,CoRAP_update!$D$5:$O$376,12,FALSE)="",NA(),VLOOKUP($A146,CoRAP_update!$D$5:$O$376,12,FALSE))),IF(VLOOKUP($C146,CoRAP_update!$C$5:$O$376,13,FALSE)="",NA(),VLOOKUP($C146,CoRAP_update!$C$5:$O$376,13,FALSE)))</f>
        <v>#N/A</v>
      </c>
      <c r="S146" s="144" t="str">
        <f>IF($C146="-",IF($A146="-",VLOOKUP($D146,CoRAP_update!$A$5:$J$376,MATCH(Sammanfattning!S$1,CoRAP_update!$A$4:$J$4,0),FALSE),VLOOKUP($A146,CoRAP_update!$D$5:$J$376,MATCH(Sammanfattning!S$1,CoRAP_update!$D$4:$J$4,0),FALSE)),VLOOKUP($C146,CoRAP_update!$C$5:$J$376,MATCH(Sammanfattning!S$1,CoRAP_update!$C$4:$J$4,0),FALSE))</f>
        <v>Suspected PBT/vPvB#High (aggregated) tonnage</v>
      </c>
      <c r="T146" s="76" t="e">
        <f>IF($A146="-",VLOOKUP($D146,EDC_update!$C$2:$F$450,4,FALSE),VLOOKUP($A146,EDC_update!$B$2:$F$450,5,FALSE))</f>
        <v>#N/A</v>
      </c>
      <c r="V146" s="78">
        <f>IF(IFERROR(SEARCH("PBT",P146),99)=99,IF(IFERROR(SEARCH("suspected PBT",S146),99)=99,IF(IFERROR(SEARCH("concluded to be PBT",K146),99)=99,IF(IFERROR(SEARCH("PBT",S146),99)=99,IF(IFERROR(SEARCH("PBT cand",L146),99)=99,IF(IFERROR(SEARCH("PBT",L146),99)=99,IF(IFERROR(SEARCH("persistent, bioackumulative and toxic properties",K146),99)=99,0,Scoring!$E$3),Scoring!$E$3),Scoring!$E$7),Scoring!$E$3),Scoring!$E$5),Scoring!$E$6),Scoring!$E$3)</f>
        <v>0.7</v>
      </c>
      <c r="W146" s="78">
        <f>IF(IFERROR(SEARCH("vPvB",P146),99)=99,IF(IFERROR(SEARCH("suspected pbt/vPvB",S146),99)=99,IF(IFERROR(SEARCH("vPvB",S146),99)=99,IF(IFERROR(SEARCH("concluded to be a vPvB",S146),99)=99,IF(IFERROR(SEARCH("identified as vPvB",K146),99)=99,IF(IFERROR(SEARCH("concluded to be a vPvB",K146),99)=99,IF(IFERROR(SEARCH("concluded to be both pbt and vPvB",S146),99)=99,IF(IFERROR(SEARCH("concluded to be both pbt and vPvB",K146),99)=99,0,Scoring!$E$5),Scoring!$E$5),Scoring!$E$5),Scoring!$E$5),Scoring!$E$5),Scoring!$E$4),Scoring!$E$6),Scoring!$E$4)</f>
        <v>0.7</v>
      </c>
      <c r="X146" s="78">
        <f>IF(IFERROR(SEARCH("H410",N146),99)=99,IF(IFERROR(SEARCH("H410",O146),99)=99,IF(IFERROR(SEARCH("H410",Q146),99)=99,IF(IFERROR(SEARCH("H410",M146),99)=99,IF(IFERROR(SEARCH("H410",R146),99)=99,IF(IFERROR(SEARCH("H411",N146),99)=99,IF(IFERROR(SEARCH("H411",O146),99)=99,IF(IFERROR(SEARCH("H411",Q146),99)=99,IF(IFERROR(SEARCH("H411",M146),99)=99,IF(IFERROR(SEARCH("H411",R146),99)=99,IF(IFERROR(SEARCH("H413",N146),99)=99,IF(IFERROR(SEARCH("H413",O146),99)=99,IF(IFERROR(SEARCH("H413",Q146),99)=99,IF(IFERROR(SEARCH("H413",M146),99)=99,IF(IFERROR(SEARCH("H413",R146),99)=99,IF(IFERROR(SEARCH("H412",N146),99)=99,IF(IFERROR(SEARCH("H412",O146),99)=99,IF(IFERROR(SEARCH("H412",Q146),99)=99,IF(IFERROR(SEARCH("H412",M146),99)=99,IF(IFERROR(SEARCH("H412",R146),99)=99,0,Scoring!$E$2),Scoring!$E$2),Scoring!$E$2),Scoring!$E$2),Scoring!$E$2),Scoring!$E$2),Scoring!$E$2),Scoring!$E$2),Scoring!$E$2),Scoring!$E$2),Scoring!$E$2),Scoring!$E$2),Scoring!$E$2),Scoring!$E$2),Scoring!$E$2),Scoring!$E$2),Scoring!$E$2),Scoring!$E$2),Scoring!$E$2),Scoring!$E$2)</f>
        <v>0</v>
      </c>
      <c r="Y146" s="78">
        <f>IF(IFERROR(SEARCH("CMR",K146),99)=99,IF(IFERROR(SEARCH("Suspected CMR",S146),99)=99,IF(IFERROR(SEARCH("CMR",S146),99)=99,0,Scoring!$E$8),Scoring!$E$9),Scoring!$E$8)</f>
        <v>0</v>
      </c>
      <c r="Z146" s="78">
        <f>IF(IFERROR(SEARCH("H350",N146),99)=99,IF(IFERROR(SEARCH("H350",O146),99)=99,IF(IFERROR(SEARCH("H350",Q146),99)=99,IF(IFERROR(SEARCH("H350",M146),99)=99,IF(IFERROR(SEARCH("H350",R146),99)=99,IF(IFERROR(SEARCH("H351",N146),99)=99,IF(IFERROR(SEARCH("H351",O146),99)=99,IF(IFERROR(SEARCH("H351",Q146),99)=99,IF(IFERROR(SEARCH("H351",M146),99)=99,IF(IFERROR(SEARCH("H351",R146),99)=99,IF(IFERROR(SEARCH("carcinogenic",P146),99)=99,IF(IFERROR(SEARCH("suspected carcinogenic",S146),99)=99,0,Scoring!$E$12),Scoring!$E$11),Scoring!$E$10),Scoring!$E$10),Scoring!$E$10),Scoring!$E$10),Scoring!$E$10),Scoring!$E$10),Scoring!$E$10),Scoring!$E$10),Scoring!$E$10),Scoring!$E$10)</f>
        <v>0</v>
      </c>
      <c r="AA146" s="78">
        <f>IF(IFERROR(SEARCH("H340",N146),99)=99,IF(IFERROR(SEARCH("H340",O146),99)=99,IF(IFERROR(SEARCH("H340",Q146),99)=99,IF(IFERROR(SEARCH("H340",M146),99)=99,IF(IFERROR(SEARCH("H340",R146),99)=99,IF(IFERROR(SEARCH("H341",N146),99)=99,IF(IFERROR(SEARCH("H341",O146),99)=99,IF(IFERROR(SEARCH("H341",Q146),99)=99,IF(IFERROR(SEARCH("H341",M146),99)=99,IF(IFERROR(SEARCH("H341",R146),99)=99,IF(IFERROR(SEARCH("mutagenic",P146),99)=99,IF(IFERROR(SEARCH("suspected mutagenic",S146),99)=99,0,Scoring!$E$15),Scoring!$E$14),Scoring!$E$13),Scoring!$E$13),Scoring!$E$13),Scoring!$E$13),Scoring!$E$13),Scoring!$E$13),Scoring!$E$13),Scoring!$E$13),Scoring!$E$13),Scoring!$E$13)</f>
        <v>0</v>
      </c>
      <c r="AB146" s="78">
        <f>IF(IFERROR(SEARCH("H360",N146),99)=99,IF(IFERROR(SEARCH("H360",O146),99)=99,IF(IFERROR(SEARCH("H360",Q146),99)=99,IF(IFERROR(SEARCH("H360",M146),99)=99,IF(IFERROR(SEARCH("H360",R146),99)=99,IF(IFERROR(SEARCH("H361",N146),99)=99,IF(IFERROR(SEARCH("H361",O146),99)=99,IF(IFERROR(SEARCH("H361",Q146),99)=99,IF(IFERROR(SEARCH("H361",M146),99)=99,IF(IFERROR(SEARCH("H361",R146),99)=99,IF(IFERROR(SEARCH("reproduction",P146),99)=99,IF(IFERROR(SEARCH("suspected reprotoxic",S146),99)=99,IF(IFERROR(SEARCH("reprotoxic",S146),99)=99,IF(IFERROR(SEARCH("reprotoxic",K146),99)=99,0,Scoring!$E$18),Scoring!$E$18),Scoring!$E$19),Scoring!$E$17),Scoring!$E$16),Scoring!$E$16),Scoring!$E$16),Scoring!$E$16),Scoring!$E$16),Scoring!$E$16),Scoring!$E$16),Scoring!$E$16),Scoring!$E$16),Scoring!$E$16)</f>
        <v>0</v>
      </c>
      <c r="AC146" s="78">
        <f>IF(IFERROR(SEARCH("57f",L146),99)=99,IF(IFERROR(SEARCH("57(f)",P146),99)=99,0,Scoring!$E$20),Scoring!$E$20)</f>
        <v>0</v>
      </c>
      <c r="AD146" s="78">
        <f>IF(IFERROR(SEARCH("CAT1",T146),99)=99,IF(IFERROR(SEARCH("CAT2",T146),99)=99,IF(IFERROR(SEARCH("CAT3",T146),99)=99,IF(IFERROR(SEARCH("concluded to be endocrine",K146),99)=99,IF(IFERROR(SEARCH("categorised as endocrine",K146),99)=99,IF(IFERROR(SEARCH("endocrine disrupting",P146),99)=99,IF(IFERROR(SEARCH("endocrine disrupting",K146),99)=99,IF(IFERROR(SEARCH("suspected endocrine",S146),99)=99,IF(IFERROR(SEARCH("potential endocrine",S146),99)=99,0,Scoring!$E$25),Scoring!$E$25),Scoring!$E$24),Scoring!$E$24),Scoring!$E$24),Scoring!$E$24),Scoring!$E$23),Scoring!$E$22),Scoring!$E$21)</f>
        <v>0</v>
      </c>
      <c r="AE146" s="78">
        <f>IF(IFERROR(SEARCH("suspected sensitiser",S146),99)=99,IF(IFERROR(SEARCH("sensitiser",S146),99)=99,IF(IFERROR(SEARCH("other hazard based concern",S146),99)=99,0,Scoring!$E$28),Scoring!$E$26),Scoring!$E$27)</f>
        <v>0</v>
      </c>
      <c r="AF146" s="78">
        <f>IF(IFERROR(M146,1)=1,IF(IFERROR(N146,1)=1,IF(IFERROR(O146,1)=1,IF(IFERROR(Q146,1)=1,IF(IFERROR(R146,1)=1,IF(IFERROR(T146,1)=1,IF(IFERROR(K146,1)=1,IF(IFERROR(P146,1)=1,IF(IFERROR(S146,1)=1,Scoring!$E$29,0),0),0),0),0),0),0),0),0)</f>
        <v>0</v>
      </c>
      <c r="AG146" s="78">
        <f t="shared" si="20"/>
        <v>1.4</v>
      </c>
      <c r="AI146" s="93"/>
      <c r="AJ146" s="94"/>
      <c r="AK146" s="76"/>
      <c r="AL146" s="75"/>
      <c r="AN146" s="79"/>
      <c r="AO146" s="79"/>
      <c r="AP146" s="79"/>
      <c r="AQ146" s="79"/>
      <c r="AR146" s="79"/>
      <c r="AS146" s="78"/>
      <c r="AU146" s="79">
        <f>IF(IFERROR(F146,99)=99,IF(IFERROR(G146,99)=99,IF(IFERROR(H146,99)=99,IF(IFERROR(I146,99)=99,IF(IFERROR(E146,99)=99,IF(IFERROR(J146,99)=99,0,Scoring!$B$7),Scoring!$B$3),Scoring!$B$2),Scoring!$B$6),Scoring!$B$5),Scoring!$B$4)</f>
        <v>0.5</v>
      </c>
      <c r="AV146" s="78">
        <f t="shared" si="21"/>
        <v>0.7</v>
      </c>
      <c r="AW146" s="78"/>
      <c r="AX146" s="66"/>
      <c r="AY146" s="78"/>
      <c r="AZ146" s="76"/>
      <c r="BA146" s="76"/>
      <c r="BB146" s="76"/>
    </row>
    <row r="147" spans="1:54" x14ac:dyDescent="0.25">
      <c r="A147" s="77" t="s">
        <v>5085</v>
      </c>
      <c r="B147" s="76" t="str">
        <f t="shared" si="22"/>
        <v>222-020-0</v>
      </c>
      <c r="C147" s="77" t="s">
        <v>5084</v>
      </c>
      <c r="D147" s="77" t="s">
        <v>5083</v>
      </c>
      <c r="E147" s="76" t="e">
        <f>IF(C147="-",IF(A147="-",VLOOKUP(D147,'sin-list 180320_update'!$C$2:$C$835,1,FALSE),VLOOKUP(A147,'sin-list 180320_update'!$A$2:$A$835,1,FALSE)),VLOOKUP(C147,'sin-list 180320_update'!$B$2:$B$835,1,FALSE))</f>
        <v>#N/A</v>
      </c>
      <c r="F147" s="76" t="e">
        <f>IF($C147="-",IF($A147="-",VLOOKUP($D147,'REACH Bilaga XVII_update'!$A$5:$A$131,1,FALSE),VLOOKUP($A147,'REACH Bilaga XVII_update'!$C$5:$C$131,1,FALSE)),VLOOKUP($C147,'REACH Bilaga XVII_update'!$B$5:$B$131,1,FALSE))</f>
        <v>#N/A</v>
      </c>
      <c r="G147" s="76" t="e">
        <f>IF($C147="-",IF($A147="-",VLOOKUP($D147,' REACH Bilaga 59_update'!$A$5:$A$210,1,FALSE),VLOOKUP($A147,' REACH Bilaga 59_update'!$D$5:$D$210,1,FALSE)),VLOOKUP($C147,' REACH Bilaga 59_update'!$C$5:$C$210,1,FALSE))</f>
        <v>#N/A</v>
      </c>
      <c r="H147" s="76" t="e">
        <f>IF($C147="-",IF($A147="-",VLOOKUP($D147,'REACH Bilaga XIV_update'!$A$5:$A$110,1,FALSE),VLOOKUP($A147,'REACH Bilaga XIV_update'!$D$5:$D$110,1,FALSE)),VLOOKUP($C147,'REACH Bilaga XIV_update'!$C$5:$C$110,1,FALSE))</f>
        <v>#N/A</v>
      </c>
      <c r="I147" s="76" t="str">
        <f>IF($C147="-",IF($A147="-",VLOOKUP($D147,CoRAP_update!$A$5:$A$376,1,FALSE),VLOOKUP($A147,CoRAP_update!$D$5:$D$376,1,FALSE)),VLOOKUP($C147,CoRAP_update!$C$5:$C$376,1,FALSE))</f>
        <v>222-020-0</v>
      </c>
      <c r="J147" s="76" t="e">
        <f>IF($C147="-",IF($A147="-",VLOOKUP($D147,EDC_update!$C$2:$C$450,1,FALSE),VLOOKUP($A147,EDC_update!$B$2:$B$450,1,FALSE)),VLOOKUP($C147,EDC_update!$L$2:$L$450,1,FALSE))</f>
        <v>#N/A</v>
      </c>
      <c r="K147" s="76" t="e">
        <f>IF($C147="-",IF($A147="-",IF(VLOOKUP($D147,'sin-list 180320_update'!$C$2:$S$835,3,FALSE)="",NA(),VLOOKUP($D147,'sin-list 180320_update'!$C$2:$S$835,3,FALSE)),IF(VLOOKUP($A147,'sin-list 180320_update'!$A$2:$S$835,5,FALSE)="",NA(),VLOOKUP($A147,'sin-list 180320_update'!$A$2:$S$835,5,FALSE))),IF(VLOOKUP($C147,'sin-list 180320_update'!$B$2:$S$835,4,FALSE)="",NA(),VLOOKUP($C147,'sin-list 180320_update'!$B$2:$S$835,4,FALSE)))</f>
        <v>#N/A</v>
      </c>
      <c r="L147" s="76" t="e">
        <f>IF($C147="-",IF($A147="-",VLOOKUP($D147,'sin-list 180320_update'!$C$2:$S$835,6,FALSE),VLOOKUP($A147,'sin-list 180320_update'!$A$2:$S$835,8,FALSE)),VLOOKUP($C147,'sin-list 180320_update'!$B$2:$S$835,7,FALSE))</f>
        <v>#N/A</v>
      </c>
      <c r="M147" s="76" t="e">
        <f>IF($C147="-",IF($A147="-",IF(VLOOKUP($D147,'sin-list 180320_update'!$C$2:$S$835,8,FALSE)="",NA(),VLOOKUP($D147,'sin-list 180320_update'!$C$2:$S$835,8,FALSE)),IF(VLOOKUP($A147,'sin-list 180320_update'!$A$2:$S$835,10,FALSE)="",NA(),VLOOKUP($A147,'sin-list 180320_update'!$A$2:$S$835,10,FALSE))),IF(VLOOKUP($C147,'sin-list 180320_update'!$B$2:$S$835,9,FALSE)="",NA(),VLOOKUP($C147,'sin-list 180320_update'!$B$2:$S$835,9,FALSE)))</f>
        <v>#N/A</v>
      </c>
      <c r="N147" s="76" t="e">
        <f>IF($C147="-",IF($A147="-",IF(VLOOKUP($D147,'REACH Bilaga XVII_update'!$A$5:$E$131,4,FALSE)="",NA(),VLOOKUP($D147,'REACH Bilaga XVII_update'!$A$5:$E$131,4,FALSE)),IF(VLOOKUP($A147,'REACH Bilaga XVII_update'!$C$5:$D$131,2,FALSE)="",NA(),VLOOKUP($A147,'REACH Bilaga XVII_update'!$C$5:$D$131,2,FALSE))),IF(VLOOKUP($C147,'REACH Bilaga XVII_update'!$B$5:$D$131,3,FALSE)="",NA(),VLOOKUP($C147,'REACH Bilaga XVII_update'!$B$5:$D$131,3,FALSE)))</f>
        <v>#N/A</v>
      </c>
      <c r="O147" s="76" t="e">
        <f>IF($C147="-",IF($A147="-",IF(VLOOKUP($D147,' REACH Bilaga 59_update'!$A$5:$E$210,5,FALSE)="",NA(),VLOOKUP($D147,' REACH Bilaga 59_update'!$A$5:$E$210,5,FALSE)),IF(VLOOKUP($A147,' REACH Bilaga 59_update'!$D$5:$E$210,2,FALSE)="",NA(),VLOOKUP($A147,' REACH Bilaga 59_update'!$D$5:$E$210,2,FALSE))),IF(VLOOKUP($C147,' REACH Bilaga 59_update'!$C$5:$E$210,3,FALSE)="",NA(),VLOOKUP($C147,' REACH Bilaga 59_update'!$C$5:$E$210,3,FALSE)))</f>
        <v>#N/A</v>
      </c>
      <c r="P147" s="76" t="e">
        <f>IF(C147="-",IF(A147="-",IFERROR(VLOOKUP($D147,' REACH Bilaga 59_update'!$A$5:$F$210,MATCH(Sammanfattning!P$1,' REACH Bilaga 59_update'!$A$4:$F$4,0),FALSE),VLOOKUP($D147,'REACH Bilaga XIV_update'!$A$4:$H$110,MATCH(Sammanfattning!P$1,'REACH Bilaga XIV_update'!$A$4:$H$4,0),FALSE)),IFERROR(VLOOKUP($A147,' REACH Bilaga 59_update'!$D$5:$F$210,MATCH(Sammanfattning!P$1,' REACH Bilaga 59_update'!$D$4:$F$4,0),FALSE),VLOOKUP($A147,'REACH Bilaga XIV_update'!$D$4:$H$110,MATCH(Sammanfattning!P$1,'REACH Bilaga XIV_update'!$D$4:$H$4,0),FALSE))),IFERROR(VLOOKUP($C147,' REACH Bilaga 59_update'!$C$5:$F$210,MATCH(Sammanfattning!P$1,' REACH Bilaga 59_update'!$C$4:$F$4,0),FALSE),VLOOKUP($C147,'REACH Bilaga XIV_update'!$C$4:$H$110,MATCH(Sammanfattning!P$1,'REACH Bilaga XIV_update'!$C$4:$H$4,0),FALSE)))</f>
        <v>#N/A</v>
      </c>
      <c r="Q147" s="76" t="e">
        <f>IF($C147="-",IF($A147="-",IF(VLOOKUP($D147,'REACH Bilaga XIV_update'!$A$5:$I$110,9,FALSE)="",NA(),VLOOKUP($D147,'REACH Bilaga XIV_update'!$A$5:$I$110,9,FALSE)),IF(VLOOKUP($A147,'REACH Bilaga XIV_update'!$D$5:$I$110,6,FALSE)="",NA(),VLOOKUP($A147,'REACH Bilaga XIV_update'!$D$5:$I$110,6,FALSE))),IF(VLOOKUP($C147,'REACH Bilaga XIV_update'!$C$5:$I$110,7,FALSE)="",NA(),VLOOKUP($C147,'REACH Bilaga XIV_update'!$C$5:$I$110,7,FALSE)))</f>
        <v>#N/A</v>
      </c>
      <c r="R147" s="76" t="e">
        <f>IF($C147="-",IF($A147="-",IF(VLOOKUP($D147,CoRAP_update!$A$5:$O$376,15,FALSE)="",NA(),VLOOKUP($D147,CoRAP_update!$A$5:$O$376,15,FALSE)),IF(VLOOKUP($A147,CoRAP_update!$D$5:$O$376,12,FALSE)="",NA(),VLOOKUP($A147,CoRAP_update!$D$5:$O$376,12,FALSE))),IF(VLOOKUP($C147,CoRAP_update!$C$5:$O$376,13,FALSE)="",NA(),VLOOKUP($C147,CoRAP_update!$C$5:$O$376,13,FALSE)))</f>
        <v>#N/A</v>
      </c>
      <c r="S147" s="144" t="str">
        <f>IF($C147="-",IF($A147="-",VLOOKUP($D147,CoRAP_update!$A$5:$J$376,MATCH(Sammanfattning!S$1,CoRAP_update!$A$4:$J$4,0),FALSE),VLOOKUP($A147,CoRAP_update!$D$5:$J$376,MATCH(Sammanfattning!S$1,CoRAP_update!$D$4:$J$4,0),FALSE)),VLOOKUP($C147,CoRAP_update!$C$5:$J$376,MATCH(Sammanfattning!S$1,CoRAP_update!$C$4:$J$4,0),FALSE))</f>
        <v>Suspected PBT/vPvB#High (aggregated) tonnage#Wide dispersive use</v>
      </c>
      <c r="T147" s="76" t="e">
        <f>IF($A147="-",VLOOKUP($D147,EDC_update!$C$2:$F$450,4,FALSE),VLOOKUP($A147,EDC_update!$B$2:$F$450,5,FALSE))</f>
        <v>#N/A</v>
      </c>
      <c r="V147" s="78">
        <f>IF(IFERROR(SEARCH("PBT",P147),99)=99,IF(IFERROR(SEARCH("suspected PBT",S147),99)=99,IF(IFERROR(SEARCH("concluded to be PBT",K147),99)=99,IF(IFERROR(SEARCH("PBT",S147),99)=99,IF(IFERROR(SEARCH("PBT cand",L147),99)=99,IF(IFERROR(SEARCH("PBT",L147),99)=99,IF(IFERROR(SEARCH("persistent, bioackumulative and toxic properties",K147),99)=99,0,Scoring!$E$3),Scoring!$E$3),Scoring!$E$7),Scoring!$E$3),Scoring!$E$5),Scoring!$E$6),Scoring!$E$3)</f>
        <v>0.7</v>
      </c>
      <c r="W147" s="78">
        <f>IF(IFERROR(SEARCH("vPvB",P147),99)=99,IF(IFERROR(SEARCH("suspected pbt/vPvB",S147),99)=99,IF(IFERROR(SEARCH("vPvB",S147),99)=99,IF(IFERROR(SEARCH("concluded to be a vPvB",S147),99)=99,IF(IFERROR(SEARCH("identified as vPvB",K147),99)=99,IF(IFERROR(SEARCH("concluded to be a vPvB",K147),99)=99,IF(IFERROR(SEARCH("concluded to be both pbt and vPvB",S147),99)=99,IF(IFERROR(SEARCH("concluded to be both pbt and vPvB",K147),99)=99,0,Scoring!$E$5),Scoring!$E$5),Scoring!$E$5),Scoring!$E$5),Scoring!$E$5),Scoring!$E$4),Scoring!$E$6),Scoring!$E$4)</f>
        <v>0.7</v>
      </c>
      <c r="X147" s="78">
        <f>IF(IFERROR(SEARCH("H410",N147),99)=99,IF(IFERROR(SEARCH("H410",O147),99)=99,IF(IFERROR(SEARCH("H410",Q147),99)=99,IF(IFERROR(SEARCH("H410",M147),99)=99,IF(IFERROR(SEARCH("H410",R147),99)=99,IF(IFERROR(SEARCH("H411",N147),99)=99,IF(IFERROR(SEARCH("H411",O147),99)=99,IF(IFERROR(SEARCH("H411",Q147),99)=99,IF(IFERROR(SEARCH("H411",M147),99)=99,IF(IFERROR(SEARCH("H411",R147),99)=99,IF(IFERROR(SEARCH("H413",N147),99)=99,IF(IFERROR(SEARCH("H413",O147),99)=99,IF(IFERROR(SEARCH("H413",Q147),99)=99,IF(IFERROR(SEARCH("H413",M147),99)=99,IF(IFERROR(SEARCH("H413",R147),99)=99,IF(IFERROR(SEARCH("H412",N147),99)=99,IF(IFERROR(SEARCH("H412",O147),99)=99,IF(IFERROR(SEARCH("H412",Q147),99)=99,IF(IFERROR(SEARCH("H412",M147),99)=99,IF(IFERROR(SEARCH("H412",R147),99)=99,0,Scoring!$E$2),Scoring!$E$2),Scoring!$E$2),Scoring!$E$2),Scoring!$E$2),Scoring!$E$2),Scoring!$E$2),Scoring!$E$2),Scoring!$E$2),Scoring!$E$2),Scoring!$E$2),Scoring!$E$2),Scoring!$E$2),Scoring!$E$2),Scoring!$E$2),Scoring!$E$2),Scoring!$E$2),Scoring!$E$2),Scoring!$E$2),Scoring!$E$2)</f>
        <v>0</v>
      </c>
      <c r="Y147" s="78">
        <f>IF(IFERROR(SEARCH("CMR",K147),99)=99,IF(IFERROR(SEARCH("Suspected CMR",S147),99)=99,IF(IFERROR(SEARCH("CMR",S147),99)=99,0,Scoring!$E$8),Scoring!$E$9),Scoring!$E$8)</f>
        <v>0</v>
      </c>
      <c r="Z147" s="78">
        <f>IF(IFERROR(SEARCH("H350",N147),99)=99,IF(IFERROR(SEARCH("H350",O147),99)=99,IF(IFERROR(SEARCH("H350",Q147),99)=99,IF(IFERROR(SEARCH("H350",M147),99)=99,IF(IFERROR(SEARCH("H350",R147),99)=99,IF(IFERROR(SEARCH("H351",N147),99)=99,IF(IFERROR(SEARCH("H351",O147),99)=99,IF(IFERROR(SEARCH("H351",Q147),99)=99,IF(IFERROR(SEARCH("H351",M147),99)=99,IF(IFERROR(SEARCH("H351",R147),99)=99,IF(IFERROR(SEARCH("carcinogenic",P147),99)=99,IF(IFERROR(SEARCH("suspected carcinogenic",S147),99)=99,0,Scoring!$E$12),Scoring!$E$11),Scoring!$E$10),Scoring!$E$10),Scoring!$E$10),Scoring!$E$10),Scoring!$E$10),Scoring!$E$10),Scoring!$E$10),Scoring!$E$10),Scoring!$E$10),Scoring!$E$10)</f>
        <v>0</v>
      </c>
      <c r="AA147" s="78">
        <f>IF(IFERROR(SEARCH("H340",N147),99)=99,IF(IFERROR(SEARCH("H340",O147),99)=99,IF(IFERROR(SEARCH("H340",Q147),99)=99,IF(IFERROR(SEARCH("H340",M147),99)=99,IF(IFERROR(SEARCH("H340",R147),99)=99,IF(IFERROR(SEARCH("H341",N147),99)=99,IF(IFERROR(SEARCH("H341",O147),99)=99,IF(IFERROR(SEARCH("H341",Q147),99)=99,IF(IFERROR(SEARCH("H341",M147),99)=99,IF(IFERROR(SEARCH("H341",R147),99)=99,IF(IFERROR(SEARCH("mutagenic",P147),99)=99,IF(IFERROR(SEARCH("suspected mutagenic",S147),99)=99,0,Scoring!$E$15),Scoring!$E$14),Scoring!$E$13),Scoring!$E$13),Scoring!$E$13),Scoring!$E$13),Scoring!$E$13),Scoring!$E$13),Scoring!$E$13),Scoring!$E$13),Scoring!$E$13),Scoring!$E$13)</f>
        <v>0</v>
      </c>
      <c r="AB147" s="78">
        <f>IF(IFERROR(SEARCH("H360",N147),99)=99,IF(IFERROR(SEARCH("H360",O147),99)=99,IF(IFERROR(SEARCH("H360",Q147),99)=99,IF(IFERROR(SEARCH("H360",M147),99)=99,IF(IFERROR(SEARCH("H360",R147),99)=99,IF(IFERROR(SEARCH("H361",N147),99)=99,IF(IFERROR(SEARCH("H361",O147),99)=99,IF(IFERROR(SEARCH("H361",Q147),99)=99,IF(IFERROR(SEARCH("H361",M147),99)=99,IF(IFERROR(SEARCH("H361",R147),99)=99,IF(IFERROR(SEARCH("reproduction",P147),99)=99,IF(IFERROR(SEARCH("suspected reprotoxic",S147),99)=99,IF(IFERROR(SEARCH("reprotoxic",S147),99)=99,IF(IFERROR(SEARCH("reprotoxic",K147),99)=99,0,Scoring!$E$18),Scoring!$E$18),Scoring!$E$19),Scoring!$E$17),Scoring!$E$16),Scoring!$E$16),Scoring!$E$16),Scoring!$E$16),Scoring!$E$16),Scoring!$E$16),Scoring!$E$16),Scoring!$E$16),Scoring!$E$16),Scoring!$E$16)</f>
        <v>0</v>
      </c>
      <c r="AC147" s="78">
        <f>IF(IFERROR(SEARCH("57f",L147),99)=99,IF(IFERROR(SEARCH("57(f)",P147),99)=99,0,Scoring!$E$20),Scoring!$E$20)</f>
        <v>0</v>
      </c>
      <c r="AD147" s="78">
        <f>IF(IFERROR(SEARCH("CAT1",T147),99)=99,IF(IFERROR(SEARCH("CAT2",T147),99)=99,IF(IFERROR(SEARCH("CAT3",T147),99)=99,IF(IFERROR(SEARCH("concluded to be endocrine",K147),99)=99,IF(IFERROR(SEARCH("categorised as endocrine",K147),99)=99,IF(IFERROR(SEARCH("endocrine disrupting",P147),99)=99,IF(IFERROR(SEARCH("endocrine disrupting",K147),99)=99,IF(IFERROR(SEARCH("suspected endocrine",S147),99)=99,IF(IFERROR(SEARCH("potential endocrine",S147),99)=99,0,Scoring!$E$25),Scoring!$E$25),Scoring!$E$24),Scoring!$E$24),Scoring!$E$24),Scoring!$E$24),Scoring!$E$23),Scoring!$E$22),Scoring!$E$21)</f>
        <v>0</v>
      </c>
      <c r="AE147" s="78">
        <f>IF(IFERROR(SEARCH("suspected sensitiser",S147),99)=99,IF(IFERROR(SEARCH("sensitiser",S147),99)=99,IF(IFERROR(SEARCH("other hazard based concern",S147),99)=99,0,Scoring!$E$28),Scoring!$E$26),Scoring!$E$27)</f>
        <v>0</v>
      </c>
      <c r="AF147" s="78">
        <f>IF(IFERROR(M147,1)=1,IF(IFERROR(N147,1)=1,IF(IFERROR(O147,1)=1,IF(IFERROR(Q147,1)=1,IF(IFERROR(R147,1)=1,IF(IFERROR(T147,1)=1,IF(IFERROR(K147,1)=1,IF(IFERROR(P147,1)=1,IF(IFERROR(S147,1)=1,Scoring!$E$29,0),0),0),0),0),0),0),0),0)</f>
        <v>0</v>
      </c>
      <c r="AG147" s="78">
        <f t="shared" si="20"/>
        <v>1.4</v>
      </c>
      <c r="AI147" s="93"/>
      <c r="AJ147" s="94"/>
      <c r="AK147" s="76"/>
      <c r="AL147" s="75"/>
      <c r="AN147" s="79"/>
      <c r="AO147" s="79"/>
      <c r="AP147" s="79"/>
      <c r="AQ147" s="79"/>
      <c r="AR147" s="79"/>
      <c r="AS147" s="78"/>
      <c r="AU147" s="79">
        <f>IF(IFERROR(F147,99)=99,IF(IFERROR(G147,99)=99,IF(IFERROR(H147,99)=99,IF(IFERROR(I147,99)=99,IF(IFERROR(E147,99)=99,IF(IFERROR(J147,99)=99,0,Scoring!$B$7),Scoring!$B$3),Scoring!$B$2),Scoring!$B$6),Scoring!$B$5),Scoring!$B$4)</f>
        <v>0.5</v>
      </c>
      <c r="AV147" s="78">
        <f t="shared" si="21"/>
        <v>0.7</v>
      </c>
      <c r="AW147" s="78"/>
      <c r="AX147" s="66"/>
      <c r="AY147" s="78"/>
      <c r="AZ147" s="76"/>
      <c r="BA147" s="76"/>
      <c r="BB147" s="76"/>
    </row>
    <row r="148" spans="1:54" x14ac:dyDescent="0.25">
      <c r="A148" s="86" t="s">
        <v>6273</v>
      </c>
      <c r="B148" s="87" t="s">
        <v>30</v>
      </c>
      <c r="C148" s="87" t="s">
        <v>6274</v>
      </c>
      <c r="D148" s="86" t="s">
        <v>30</v>
      </c>
      <c r="E148" s="76" t="e">
        <f>IF(C148="-",IF(A148="-",VLOOKUP(D148,'sin-list 180320_update'!$C$2:$C$835,1,FALSE),VLOOKUP(A148,'sin-list 180320_update'!$A$2:$A$835,1,FALSE)),VLOOKUP(C148,'sin-list 180320_update'!$B$2:$B$835,1,FALSE))</f>
        <v>#N/A</v>
      </c>
      <c r="F148" s="76" t="e">
        <f>IF($C148="-",IF($A148="-",VLOOKUP($D148,'REACH Bilaga XVII_update'!$A$5:$A$131,1,FALSE),VLOOKUP($A148,'REACH Bilaga XVII_update'!$C$5:$C$131,1,FALSE)),VLOOKUP($C148,'REACH Bilaga XVII_update'!$B$5:$B$131,1,FALSE))</f>
        <v>#N/A</v>
      </c>
      <c r="G148" s="76" t="e">
        <f>IF($C148="-",IF($A148="-",VLOOKUP($D148,' REACH Bilaga 59_update'!$A$5:$A$210,1,FALSE),VLOOKUP($A148,' REACH Bilaga 59_update'!$D$5:$D$210,1,FALSE)),VLOOKUP($C148,' REACH Bilaga 59_update'!$C$5:$C$210,1,FALSE))</f>
        <v>#N/A</v>
      </c>
      <c r="H148" s="76" t="e">
        <f>IF($C148="-",IF($A148="-",VLOOKUP($D148,'REACH Bilaga XIV_update'!$A$5:$A$110,1,FALSE),VLOOKUP($A148,'REACH Bilaga XIV_update'!$D$5:$D$110,1,FALSE)),VLOOKUP($C148,'REACH Bilaga XIV_update'!$C$5:$C$110,1,FALSE))</f>
        <v>#N/A</v>
      </c>
      <c r="I148" s="76" t="str">
        <f>IF($C148="-",IF($A148="-",VLOOKUP($D148,CoRAP_update!$A$5:$A$376,1,FALSE),VLOOKUP($A148,CoRAP_update!$D$5:$D$376,1,FALSE)),VLOOKUP($C148,CoRAP_update!$C$5:$C$376,1,FALSE))</f>
        <v>226-866-1</v>
      </c>
      <c r="J148" s="76" t="e">
        <f>IF($C148="-",IF($A148="-",VLOOKUP($D148,EDC_update!$C$2:$C$450,1,FALSE),VLOOKUP($A148,EDC_update!$B$2:$B$450,1,FALSE)),VLOOKUP($C148,EDC_update!$L$2:$L$450,1,FALSE))</f>
        <v>#N/A</v>
      </c>
      <c r="K148" s="76" t="e">
        <f>IF($C148="-",IF($A148="-",IF(VLOOKUP($D148,'sin-list 180320_update'!$C$2:$S$835,3,FALSE)="",NA(),VLOOKUP($D148,'sin-list 180320_update'!$C$2:$S$835,3,FALSE)),IF(VLOOKUP($A148,'sin-list 180320_update'!$A$2:$S$835,5,FALSE)="",NA(),VLOOKUP($A148,'sin-list 180320_update'!$A$2:$S$835,5,FALSE))),IF(VLOOKUP($C148,'sin-list 180320_update'!$B$2:$S$835,4,FALSE)="",NA(),VLOOKUP($C148,'sin-list 180320_update'!$B$2:$S$835,4,FALSE)))</f>
        <v>#N/A</v>
      </c>
      <c r="L148" s="76" t="e">
        <f>IF($C148="-",IF($A148="-",VLOOKUP($D148,'sin-list 180320_update'!$C$2:$S$835,6,FALSE),VLOOKUP($A148,'sin-list 180320_update'!$A$2:$S$835,8,FALSE)),VLOOKUP($C148,'sin-list 180320_update'!$B$2:$S$835,7,FALSE))</f>
        <v>#N/A</v>
      </c>
      <c r="M148" s="76" t="e">
        <f>IF($C148="-",IF($A148="-",IF(VLOOKUP($D148,'sin-list 180320_update'!$C$2:$S$835,8,FALSE)="",NA(),VLOOKUP($D148,'sin-list 180320_update'!$C$2:$S$835,8,FALSE)),IF(VLOOKUP($A148,'sin-list 180320_update'!$A$2:$S$835,10,FALSE)="",NA(),VLOOKUP($A148,'sin-list 180320_update'!$A$2:$S$835,10,FALSE))),IF(VLOOKUP($C148,'sin-list 180320_update'!$B$2:$S$835,9,FALSE)="",NA(),VLOOKUP($C148,'sin-list 180320_update'!$B$2:$S$835,9,FALSE)))</f>
        <v>#N/A</v>
      </c>
      <c r="N148" s="76" t="e">
        <f>IF($C148="-",IF($A148="-",IF(VLOOKUP($D148,'REACH Bilaga XVII_update'!$A$5:$E$131,4,FALSE)="",NA(),VLOOKUP($D148,'REACH Bilaga XVII_update'!$A$5:$E$131,4,FALSE)),IF(VLOOKUP($A148,'REACH Bilaga XVII_update'!$C$5:$D$131,2,FALSE)="",NA(),VLOOKUP($A148,'REACH Bilaga XVII_update'!$C$5:$D$131,2,FALSE))),IF(VLOOKUP($C148,'REACH Bilaga XVII_update'!$B$5:$D$131,3,FALSE)="",NA(),VLOOKUP($C148,'REACH Bilaga XVII_update'!$B$5:$D$131,3,FALSE)))</f>
        <v>#N/A</v>
      </c>
      <c r="O148" s="76" t="e">
        <f>IF($C148="-",IF($A148="-",IF(VLOOKUP($D148,' REACH Bilaga 59_update'!$A$5:$E$210,5,FALSE)="",NA(),VLOOKUP($D148,' REACH Bilaga 59_update'!$A$5:$E$210,5,FALSE)),IF(VLOOKUP($A148,' REACH Bilaga 59_update'!$D$5:$E$210,2,FALSE)="",NA(),VLOOKUP($A148,' REACH Bilaga 59_update'!$D$5:$E$210,2,FALSE))),IF(VLOOKUP($C148,' REACH Bilaga 59_update'!$C$5:$E$210,3,FALSE)="",NA(),VLOOKUP($C148,' REACH Bilaga 59_update'!$C$5:$E$210,3,FALSE)))</f>
        <v>#N/A</v>
      </c>
      <c r="P148" s="76" t="e">
        <f>IF(C148="-",IF(A148="-",IFERROR(VLOOKUP($D148,' REACH Bilaga 59_update'!$A$5:$F$210,MATCH(Sammanfattning!P$1,' REACH Bilaga 59_update'!$A$4:$F$4,0),FALSE),VLOOKUP($D148,'REACH Bilaga XIV_update'!$A$4:$H$110,MATCH(Sammanfattning!P$1,'REACH Bilaga XIV_update'!$A$4:$H$4,0),FALSE)),IFERROR(VLOOKUP($A148,' REACH Bilaga 59_update'!$D$5:$F$210,MATCH(Sammanfattning!P$1,' REACH Bilaga 59_update'!$D$4:$F$4,0),FALSE),VLOOKUP($A148,'REACH Bilaga XIV_update'!$D$4:$H$110,MATCH(Sammanfattning!P$1,'REACH Bilaga XIV_update'!$D$4:$H$4,0),FALSE))),IFERROR(VLOOKUP($C148,' REACH Bilaga 59_update'!$C$5:$F$210,MATCH(Sammanfattning!P$1,' REACH Bilaga 59_update'!$C$4:$F$4,0),FALSE),VLOOKUP($C148,'REACH Bilaga XIV_update'!$C$4:$H$110,MATCH(Sammanfattning!P$1,'REACH Bilaga XIV_update'!$C$4:$H$4,0),FALSE)))</f>
        <v>#N/A</v>
      </c>
      <c r="Q148" s="76" t="e">
        <f>IF($C148="-",IF($A148="-",IF(VLOOKUP($D148,'REACH Bilaga XIV_update'!$A$5:$I$110,9,FALSE)="",NA(),VLOOKUP($D148,'REACH Bilaga XIV_update'!$A$5:$I$110,9,FALSE)),IF(VLOOKUP($A148,'REACH Bilaga XIV_update'!$D$5:$I$110,6,FALSE)="",NA(),VLOOKUP($A148,'REACH Bilaga XIV_update'!$D$5:$I$110,6,FALSE))),IF(VLOOKUP($C148,'REACH Bilaga XIV_update'!$C$5:$I$110,7,FALSE)="",NA(),VLOOKUP($C148,'REACH Bilaga XIV_update'!$C$5:$I$110,7,FALSE)))</f>
        <v>#N/A</v>
      </c>
      <c r="R148" s="76" t="str">
        <f>IF($C148="-",IF($A148="-",IF(VLOOKUP($D148,CoRAP_update!$A$5:$O$376,15,FALSE)="",NA(),VLOOKUP($D148,CoRAP_update!$A$5:$O$376,15,FALSE)),IF(VLOOKUP($A148,CoRAP_update!$D$5:$O$376,12,FALSE)="",NA(),VLOOKUP($A148,CoRAP_update!$D$5:$O$376,12,FALSE))),IF(VLOOKUP($C148,CoRAP_update!$C$5:$O$376,13,FALSE)="",NA(),VLOOKUP($C148,CoRAP_update!$C$5:$O$376,13,FALSE)))</f>
        <v>H313; H319; H335</v>
      </c>
      <c r="S148" s="144" t="str">
        <f>IF($C148="-",IF($A148="-",VLOOKUP($D148,CoRAP_update!$A$5:$J$376,MATCH(Sammanfattning!S$1,CoRAP_update!$A$4:$J$4,0),FALSE),VLOOKUP($A148,CoRAP_update!$D$5:$J$376,MATCH(Sammanfattning!S$1,CoRAP_update!$D$4:$J$4,0),FALSE)),VLOOKUP($C148,CoRAP_update!$C$5:$J$376,MATCH(Sammanfattning!S$1,CoRAP_update!$C$4:$J$4,0),FALSE))</f>
        <v>Suspected PBT/vPvB</v>
      </c>
      <c r="T148" s="76" t="e">
        <f>IF($A148="-",VLOOKUP($D148,EDC_update!$C$2:$F$450,4,FALSE),VLOOKUP($A148,EDC_update!$B$2:$F$450,5,FALSE))</f>
        <v>#N/A</v>
      </c>
      <c r="V148" s="78">
        <f>IF(IFERROR(SEARCH("PBT",P148),99)=99,IF(IFERROR(SEARCH("suspected PBT",S148),99)=99,IF(IFERROR(SEARCH("concluded to be PBT",K148),99)=99,IF(IFERROR(SEARCH("PBT",S148),99)=99,IF(IFERROR(SEARCH("PBT cand",L148),99)=99,IF(IFERROR(SEARCH("PBT",L148),99)=99,IF(IFERROR(SEARCH("persistent, bioackumulative and toxic properties",K148),99)=99,0,Scoring!$E$3),Scoring!$E$3),Scoring!$E$7),Scoring!$E$3),Scoring!$E$5),Scoring!$E$6),Scoring!$E$3)</f>
        <v>0.7</v>
      </c>
      <c r="W148" s="78">
        <f>IF(IFERROR(SEARCH("vPvB",P148),99)=99,IF(IFERROR(SEARCH("suspected pbt/vPvB",S148),99)=99,IF(IFERROR(SEARCH("vPvB",S148),99)=99,IF(IFERROR(SEARCH("concluded to be a vPvB",S148),99)=99,IF(IFERROR(SEARCH("identified as vPvB",K148),99)=99,IF(IFERROR(SEARCH("concluded to be a vPvB",K148),99)=99,IF(IFERROR(SEARCH("concluded to be both pbt and vPvB",S148),99)=99,IF(IFERROR(SEARCH("concluded to be both pbt and vPvB",K148),99)=99,0,Scoring!$E$5),Scoring!$E$5),Scoring!$E$5),Scoring!$E$5),Scoring!$E$5),Scoring!$E$4),Scoring!$E$6),Scoring!$E$4)</f>
        <v>0.7</v>
      </c>
      <c r="X148" s="78">
        <f>IF(IFERROR(SEARCH("H410",N148),99)=99,IF(IFERROR(SEARCH("H410",O148),99)=99,IF(IFERROR(SEARCH("H410",Q148),99)=99,IF(IFERROR(SEARCH("H410",M148),99)=99,IF(IFERROR(SEARCH("H410",R148),99)=99,IF(IFERROR(SEARCH("H411",N148),99)=99,IF(IFERROR(SEARCH("H411",O148),99)=99,IF(IFERROR(SEARCH("H411",Q148),99)=99,IF(IFERROR(SEARCH("H411",M148),99)=99,IF(IFERROR(SEARCH("H411",R148),99)=99,IF(IFERROR(SEARCH("H413",N148),99)=99,IF(IFERROR(SEARCH("H413",O148),99)=99,IF(IFERROR(SEARCH("H413",Q148),99)=99,IF(IFERROR(SEARCH("H413",M148),99)=99,IF(IFERROR(SEARCH("H413",R148),99)=99,IF(IFERROR(SEARCH("H412",N148),99)=99,IF(IFERROR(SEARCH("H412",O148),99)=99,IF(IFERROR(SEARCH("H412",Q148),99)=99,IF(IFERROR(SEARCH("H412",M148),99)=99,IF(IFERROR(SEARCH("H412",R148),99)=99,0,Scoring!$E$2),Scoring!$E$2),Scoring!$E$2),Scoring!$E$2),Scoring!$E$2),Scoring!$E$2),Scoring!$E$2),Scoring!$E$2),Scoring!$E$2),Scoring!$E$2),Scoring!$E$2),Scoring!$E$2),Scoring!$E$2),Scoring!$E$2),Scoring!$E$2),Scoring!$E$2),Scoring!$E$2),Scoring!$E$2),Scoring!$E$2),Scoring!$E$2)</f>
        <v>0</v>
      </c>
      <c r="Y148" s="78">
        <f>IF(IFERROR(SEARCH("CMR",K148),99)=99,IF(IFERROR(SEARCH("Suspected CMR",S148),99)=99,IF(IFERROR(SEARCH("CMR",S148),99)=99,0,Scoring!$E$8),Scoring!$E$9),Scoring!$E$8)</f>
        <v>0</v>
      </c>
      <c r="Z148" s="78">
        <f>IF(IFERROR(SEARCH("H350",N148),99)=99,IF(IFERROR(SEARCH("H350",O148),99)=99,IF(IFERROR(SEARCH("H350",Q148),99)=99,IF(IFERROR(SEARCH("H350",M148),99)=99,IF(IFERROR(SEARCH("H350",R148),99)=99,IF(IFERROR(SEARCH("H351",N148),99)=99,IF(IFERROR(SEARCH("H351",O148),99)=99,IF(IFERROR(SEARCH("H351",Q148),99)=99,IF(IFERROR(SEARCH("H351",M148),99)=99,IF(IFERROR(SEARCH("H351",R148),99)=99,IF(IFERROR(SEARCH("carcinogenic",P148),99)=99,IF(IFERROR(SEARCH("suspected carcinogenic",S148),99)=99,0,Scoring!$E$12),Scoring!$E$11),Scoring!$E$10),Scoring!$E$10),Scoring!$E$10),Scoring!$E$10),Scoring!$E$10),Scoring!$E$10),Scoring!$E$10),Scoring!$E$10),Scoring!$E$10),Scoring!$E$10)</f>
        <v>0</v>
      </c>
      <c r="AA148" s="78">
        <f>IF(IFERROR(SEARCH("H340",N148),99)=99,IF(IFERROR(SEARCH("H340",O148),99)=99,IF(IFERROR(SEARCH("H340",Q148),99)=99,IF(IFERROR(SEARCH("H340",M148),99)=99,IF(IFERROR(SEARCH("H340",R148),99)=99,IF(IFERROR(SEARCH("H341",N148),99)=99,IF(IFERROR(SEARCH("H341",O148),99)=99,IF(IFERROR(SEARCH("H341",Q148),99)=99,IF(IFERROR(SEARCH("H341",M148),99)=99,IF(IFERROR(SEARCH("H341",R148),99)=99,IF(IFERROR(SEARCH("mutagenic",P148),99)=99,IF(IFERROR(SEARCH("suspected mutagenic",S148),99)=99,0,Scoring!$E$15),Scoring!$E$14),Scoring!$E$13),Scoring!$E$13),Scoring!$E$13),Scoring!$E$13),Scoring!$E$13),Scoring!$E$13),Scoring!$E$13),Scoring!$E$13),Scoring!$E$13),Scoring!$E$13)</f>
        <v>0</v>
      </c>
      <c r="AB148" s="78">
        <f>IF(IFERROR(SEARCH("H360",N148),99)=99,IF(IFERROR(SEARCH("H360",O148),99)=99,IF(IFERROR(SEARCH("H360",Q148),99)=99,IF(IFERROR(SEARCH("H360",M148),99)=99,IF(IFERROR(SEARCH("H360",R148),99)=99,IF(IFERROR(SEARCH("H361",N148),99)=99,IF(IFERROR(SEARCH("H361",O148),99)=99,IF(IFERROR(SEARCH("H361",Q148),99)=99,IF(IFERROR(SEARCH("H361",M148),99)=99,IF(IFERROR(SEARCH("H361",R148),99)=99,IF(IFERROR(SEARCH("reproduction",P148),99)=99,IF(IFERROR(SEARCH("suspected reprotoxic",S148),99)=99,IF(IFERROR(SEARCH("reprotoxic",S148),99)=99,IF(IFERROR(SEARCH("reprotoxic",K148),99)=99,0,Scoring!$E$18),Scoring!$E$18),Scoring!$E$19),Scoring!$E$17),Scoring!$E$16),Scoring!$E$16),Scoring!$E$16),Scoring!$E$16),Scoring!$E$16),Scoring!$E$16),Scoring!$E$16),Scoring!$E$16),Scoring!$E$16),Scoring!$E$16)</f>
        <v>0</v>
      </c>
      <c r="AC148" s="78">
        <f>IF(IFERROR(SEARCH("57f",L148),99)=99,IF(IFERROR(SEARCH("57(f)",P148),99)=99,0,Scoring!$E$20),Scoring!$E$20)</f>
        <v>0</v>
      </c>
      <c r="AD148" s="78">
        <f>IF(IFERROR(SEARCH("CAT1",T148),99)=99,IF(IFERROR(SEARCH("CAT2",T148),99)=99,IF(IFERROR(SEARCH("CAT3",T148),99)=99,IF(IFERROR(SEARCH("concluded to be endocrine",K148),99)=99,IF(IFERROR(SEARCH("categorised as endocrine",K148),99)=99,IF(IFERROR(SEARCH("endocrine disrupting",P148),99)=99,IF(IFERROR(SEARCH("endocrine disrupting",K148),99)=99,IF(IFERROR(SEARCH("suspected endocrine",S148),99)=99,IF(IFERROR(SEARCH("potential endocrine",S148),99)=99,0,Scoring!$E$25),Scoring!$E$25),Scoring!$E$24),Scoring!$E$24),Scoring!$E$24),Scoring!$E$24),Scoring!$E$23),Scoring!$E$22),Scoring!$E$21)</f>
        <v>0</v>
      </c>
      <c r="AE148" s="78">
        <f>IF(IFERROR(SEARCH("suspected sensitiser",S148),99)=99,IF(IFERROR(SEARCH("sensitiser",S148),99)=99,IF(IFERROR(SEARCH("other hazard based concern",S148),99)=99,0,Scoring!$E$28),Scoring!$E$26),Scoring!$E$27)</f>
        <v>0</v>
      </c>
      <c r="AF148" s="78">
        <f>IF(IFERROR(M148,1)=1,IF(IFERROR(N148,1)=1,IF(IFERROR(O148,1)=1,IF(IFERROR(Q148,1)=1,IF(IFERROR(R148,1)=1,IF(IFERROR(T148,1)=1,IF(IFERROR(K148,1)=1,IF(IFERROR(P148,1)=1,IF(IFERROR(S148,1)=1,Scoring!$E$29,0),0),0),0),0),0),0),0),0)</f>
        <v>0</v>
      </c>
      <c r="AG148" s="78">
        <f t="shared" si="20"/>
        <v>1.4</v>
      </c>
      <c r="AI148" s="93"/>
      <c r="AJ148" s="94"/>
      <c r="AK148" s="76"/>
      <c r="AL148" s="75"/>
      <c r="AN148" s="79"/>
      <c r="AO148" s="79"/>
      <c r="AP148" s="79"/>
      <c r="AQ148" s="79"/>
      <c r="AR148" s="79"/>
      <c r="AS148" s="78"/>
      <c r="AU148" s="79">
        <f>IF(IFERROR(F148,99)=99,IF(IFERROR(G148,99)=99,IF(IFERROR(H148,99)=99,IF(IFERROR(I148,99)=99,IF(IFERROR(E148,99)=99,IF(IFERROR(J148,99)=99,0,Scoring!$B$7),Scoring!$B$3),Scoring!$B$2),Scoring!$B$6),Scoring!$B$5),Scoring!$B$4)</f>
        <v>0.5</v>
      </c>
      <c r="AV148" s="78">
        <f t="shared" si="21"/>
        <v>0.7</v>
      </c>
      <c r="AW148" s="78"/>
      <c r="AX148" s="66"/>
      <c r="AY148" s="78"/>
      <c r="AZ148" s="76"/>
      <c r="BB148" s="76"/>
    </row>
    <row r="149" spans="1:54" x14ac:dyDescent="0.25">
      <c r="A149" s="77" t="s">
        <v>5129</v>
      </c>
      <c r="B149" s="76" t="str">
        <f>C149</f>
        <v>228-250-8</v>
      </c>
      <c r="C149" s="77" t="s">
        <v>5128</v>
      </c>
      <c r="D149" s="77" t="s">
        <v>5127</v>
      </c>
      <c r="E149" s="76" t="e">
        <f>IF(C149="-",IF(A149="-",VLOOKUP(D149,'sin-list 180320_update'!$C$2:$C$835,1,FALSE),VLOOKUP(A149,'sin-list 180320_update'!$A$2:$A$835,1,FALSE)),VLOOKUP(C149,'sin-list 180320_update'!$B$2:$B$835,1,FALSE))</f>
        <v>#N/A</v>
      </c>
      <c r="F149" s="76" t="e">
        <f>IF($C149="-",IF($A149="-",VLOOKUP($D149,'REACH Bilaga XVII_update'!$A$5:$A$131,1,FALSE),VLOOKUP($A149,'REACH Bilaga XVII_update'!$C$5:$C$131,1,FALSE)),VLOOKUP($C149,'REACH Bilaga XVII_update'!$B$5:$B$131,1,FALSE))</f>
        <v>#N/A</v>
      </c>
      <c r="G149" s="76" t="e">
        <f>IF($C149="-",IF($A149="-",VLOOKUP($D149,' REACH Bilaga 59_update'!$A$5:$A$210,1,FALSE),VLOOKUP($A149,' REACH Bilaga 59_update'!$D$5:$D$210,1,FALSE)),VLOOKUP($C149,' REACH Bilaga 59_update'!$C$5:$C$210,1,FALSE))</f>
        <v>#N/A</v>
      </c>
      <c r="H149" s="76" t="e">
        <f>IF($C149="-",IF($A149="-",VLOOKUP($D149,'REACH Bilaga XIV_update'!$A$5:$A$110,1,FALSE),VLOOKUP($A149,'REACH Bilaga XIV_update'!$D$5:$D$110,1,FALSE)),VLOOKUP($C149,'REACH Bilaga XIV_update'!$C$5:$C$110,1,FALSE))</f>
        <v>#N/A</v>
      </c>
      <c r="I149" s="76" t="str">
        <f>IF($C149="-",IF($A149="-",VLOOKUP($D149,CoRAP_update!$A$5:$A$376,1,FALSE),VLOOKUP($A149,CoRAP_update!$D$5:$D$376,1,FALSE)),VLOOKUP($C149,CoRAP_update!$C$5:$C$376,1,FALSE))</f>
        <v>228-250-8</v>
      </c>
      <c r="J149" s="76" t="e">
        <f>IF($C149="-",IF($A149="-",VLOOKUP($D149,EDC_update!$C$2:$C$450,1,FALSE),VLOOKUP($A149,EDC_update!$B$2:$B$450,1,FALSE)),VLOOKUP($C149,EDC_update!$L$2:$L$450,1,FALSE))</f>
        <v>#N/A</v>
      </c>
      <c r="K149" s="76" t="e">
        <f>IF($C149="-",IF($A149="-",IF(VLOOKUP($D149,'sin-list 180320_update'!$C$2:$S$835,3,FALSE)="",NA(),VLOOKUP($D149,'sin-list 180320_update'!$C$2:$S$835,3,FALSE)),IF(VLOOKUP($A149,'sin-list 180320_update'!$A$2:$S$835,5,FALSE)="",NA(),VLOOKUP($A149,'sin-list 180320_update'!$A$2:$S$835,5,FALSE))),IF(VLOOKUP($C149,'sin-list 180320_update'!$B$2:$S$835,4,FALSE)="",NA(),VLOOKUP($C149,'sin-list 180320_update'!$B$2:$S$835,4,FALSE)))</f>
        <v>#N/A</v>
      </c>
      <c r="L149" s="76" t="e">
        <f>IF($C149="-",IF($A149="-",VLOOKUP($D149,'sin-list 180320_update'!$C$2:$S$835,6,FALSE),VLOOKUP($A149,'sin-list 180320_update'!$A$2:$S$835,8,FALSE)),VLOOKUP($C149,'sin-list 180320_update'!$B$2:$S$835,7,FALSE))</f>
        <v>#N/A</v>
      </c>
      <c r="M149" s="76" t="e">
        <f>IF($C149="-",IF($A149="-",IF(VLOOKUP($D149,'sin-list 180320_update'!$C$2:$S$835,8,FALSE)="",NA(),VLOOKUP($D149,'sin-list 180320_update'!$C$2:$S$835,8,FALSE)),IF(VLOOKUP($A149,'sin-list 180320_update'!$A$2:$S$835,10,FALSE)="",NA(),VLOOKUP($A149,'sin-list 180320_update'!$A$2:$S$835,10,FALSE))),IF(VLOOKUP($C149,'sin-list 180320_update'!$B$2:$S$835,9,FALSE)="",NA(),VLOOKUP($C149,'sin-list 180320_update'!$B$2:$S$835,9,FALSE)))</f>
        <v>#N/A</v>
      </c>
      <c r="N149" s="76" t="e">
        <f>IF($C149="-",IF($A149="-",IF(VLOOKUP($D149,'REACH Bilaga XVII_update'!$A$5:$E$131,4,FALSE)="",NA(),VLOOKUP($D149,'REACH Bilaga XVII_update'!$A$5:$E$131,4,FALSE)),IF(VLOOKUP($A149,'REACH Bilaga XVII_update'!$C$5:$D$131,2,FALSE)="",NA(),VLOOKUP($A149,'REACH Bilaga XVII_update'!$C$5:$D$131,2,FALSE))),IF(VLOOKUP($C149,'REACH Bilaga XVII_update'!$B$5:$D$131,3,FALSE)="",NA(),VLOOKUP($C149,'REACH Bilaga XVII_update'!$B$5:$D$131,3,FALSE)))</f>
        <v>#N/A</v>
      </c>
      <c r="O149" s="76" t="e">
        <f>IF($C149="-",IF($A149="-",IF(VLOOKUP($D149,' REACH Bilaga 59_update'!$A$5:$E$210,5,FALSE)="",NA(),VLOOKUP($D149,' REACH Bilaga 59_update'!$A$5:$E$210,5,FALSE)),IF(VLOOKUP($A149,' REACH Bilaga 59_update'!$D$5:$E$210,2,FALSE)="",NA(),VLOOKUP($A149,' REACH Bilaga 59_update'!$D$5:$E$210,2,FALSE))),IF(VLOOKUP($C149,' REACH Bilaga 59_update'!$C$5:$E$210,3,FALSE)="",NA(),VLOOKUP($C149,' REACH Bilaga 59_update'!$C$5:$E$210,3,FALSE)))</f>
        <v>#N/A</v>
      </c>
      <c r="P149" s="76" t="e">
        <f>IF(C149="-",IF(A149="-",IFERROR(VLOOKUP($D149,' REACH Bilaga 59_update'!$A$5:$F$210,MATCH(Sammanfattning!P$1,' REACH Bilaga 59_update'!$A$4:$F$4,0),FALSE),VLOOKUP($D149,'REACH Bilaga XIV_update'!$A$4:$H$110,MATCH(Sammanfattning!P$1,'REACH Bilaga XIV_update'!$A$4:$H$4,0),FALSE)),IFERROR(VLOOKUP($A149,' REACH Bilaga 59_update'!$D$5:$F$210,MATCH(Sammanfattning!P$1,' REACH Bilaga 59_update'!$D$4:$F$4,0),FALSE),VLOOKUP($A149,'REACH Bilaga XIV_update'!$D$4:$H$110,MATCH(Sammanfattning!P$1,'REACH Bilaga XIV_update'!$D$4:$H$4,0),FALSE))),IFERROR(VLOOKUP($C149,' REACH Bilaga 59_update'!$C$5:$F$210,MATCH(Sammanfattning!P$1,' REACH Bilaga 59_update'!$C$4:$F$4,0),FALSE),VLOOKUP($C149,'REACH Bilaga XIV_update'!$C$4:$H$110,MATCH(Sammanfattning!P$1,'REACH Bilaga XIV_update'!$C$4:$H$4,0),FALSE)))</f>
        <v>#N/A</v>
      </c>
      <c r="Q149" s="76" t="e">
        <f>IF($C149="-",IF($A149="-",IF(VLOOKUP($D149,'REACH Bilaga XIV_update'!$A$5:$I$110,9,FALSE)="",NA(),VLOOKUP($D149,'REACH Bilaga XIV_update'!$A$5:$I$110,9,FALSE)),IF(VLOOKUP($A149,'REACH Bilaga XIV_update'!$D$5:$I$110,6,FALSE)="",NA(),VLOOKUP($A149,'REACH Bilaga XIV_update'!$D$5:$I$110,6,FALSE))),IF(VLOOKUP($C149,'REACH Bilaga XIV_update'!$C$5:$I$110,7,FALSE)="",NA(),VLOOKUP($C149,'REACH Bilaga XIV_update'!$C$5:$I$110,7,FALSE)))</f>
        <v>#N/A</v>
      </c>
      <c r="R149" s="76" t="e">
        <f>IF($C149="-",IF($A149="-",IF(VLOOKUP($D149,CoRAP_update!$A$5:$O$376,15,FALSE)="",NA(),VLOOKUP($D149,CoRAP_update!$A$5:$O$376,15,FALSE)),IF(VLOOKUP($A149,CoRAP_update!$D$5:$O$376,12,FALSE)="",NA(),VLOOKUP($A149,CoRAP_update!$D$5:$O$376,12,FALSE))),IF(VLOOKUP($C149,CoRAP_update!$C$5:$O$376,13,FALSE)="",NA(),VLOOKUP($C149,CoRAP_update!$C$5:$O$376,13,FALSE)))</f>
        <v>#N/A</v>
      </c>
      <c r="S149" s="144" t="str">
        <f>IF($C149="-",IF($A149="-",VLOOKUP($D149,CoRAP_update!$A$5:$J$376,MATCH(Sammanfattning!S$1,CoRAP_update!$A$4:$J$4,0),FALSE),VLOOKUP($A149,CoRAP_update!$D$5:$J$376,MATCH(Sammanfattning!S$1,CoRAP_update!$D$4:$J$4,0),FALSE)),VLOOKUP($C149,CoRAP_update!$C$5:$J$376,MATCH(Sammanfattning!S$1,CoRAP_update!$C$4:$J$4,0),FALSE))</f>
        <v>Suspected PBT/vPvB#High (aggregated) tonnage#Wide dispersive use</v>
      </c>
      <c r="T149" s="76" t="e">
        <f>IF($A149="-",VLOOKUP($D149,EDC_update!$C$2:$F$450,4,FALSE),VLOOKUP($A149,EDC_update!$B$2:$F$450,5,FALSE))</f>
        <v>#N/A</v>
      </c>
      <c r="V149" s="78">
        <f>IF(IFERROR(SEARCH("PBT",P149),99)=99,IF(IFERROR(SEARCH("suspected PBT",S149),99)=99,IF(IFERROR(SEARCH("concluded to be PBT",K149),99)=99,IF(IFERROR(SEARCH("PBT",S149),99)=99,IF(IFERROR(SEARCH("PBT cand",L149),99)=99,IF(IFERROR(SEARCH("PBT",L149),99)=99,IF(IFERROR(SEARCH("persistent, bioackumulative and toxic properties",K149),99)=99,0,Scoring!$E$3),Scoring!$E$3),Scoring!$E$7),Scoring!$E$3),Scoring!$E$5),Scoring!$E$6),Scoring!$E$3)</f>
        <v>0.7</v>
      </c>
      <c r="W149" s="78">
        <f>IF(IFERROR(SEARCH("vPvB",P149),99)=99,IF(IFERROR(SEARCH("suspected pbt/vPvB",S149),99)=99,IF(IFERROR(SEARCH("vPvB",S149),99)=99,IF(IFERROR(SEARCH("concluded to be a vPvB",S149),99)=99,IF(IFERROR(SEARCH("identified as vPvB",K149),99)=99,IF(IFERROR(SEARCH("concluded to be a vPvB",K149),99)=99,IF(IFERROR(SEARCH("concluded to be both pbt and vPvB",S149),99)=99,IF(IFERROR(SEARCH("concluded to be both pbt and vPvB",K149),99)=99,0,Scoring!$E$5),Scoring!$E$5),Scoring!$E$5),Scoring!$E$5),Scoring!$E$5),Scoring!$E$4),Scoring!$E$6),Scoring!$E$4)</f>
        <v>0.7</v>
      </c>
      <c r="X149" s="78">
        <f>IF(IFERROR(SEARCH("H410",N149),99)=99,IF(IFERROR(SEARCH("H410",O149),99)=99,IF(IFERROR(SEARCH("H410",Q149),99)=99,IF(IFERROR(SEARCH("H410",M149),99)=99,IF(IFERROR(SEARCH("H410",R149),99)=99,IF(IFERROR(SEARCH("H411",N149),99)=99,IF(IFERROR(SEARCH("H411",O149),99)=99,IF(IFERROR(SEARCH("H411",Q149),99)=99,IF(IFERROR(SEARCH("H411",M149),99)=99,IF(IFERROR(SEARCH("H411",R149),99)=99,IF(IFERROR(SEARCH("H413",N149),99)=99,IF(IFERROR(SEARCH("H413",O149),99)=99,IF(IFERROR(SEARCH("H413",Q149),99)=99,IF(IFERROR(SEARCH("H413",M149),99)=99,IF(IFERROR(SEARCH("H413",R149),99)=99,IF(IFERROR(SEARCH("H412",N149),99)=99,IF(IFERROR(SEARCH("H412",O149),99)=99,IF(IFERROR(SEARCH("H412",Q149),99)=99,IF(IFERROR(SEARCH("H412",M149),99)=99,IF(IFERROR(SEARCH("H412",R149),99)=99,0,Scoring!$E$2),Scoring!$E$2),Scoring!$E$2),Scoring!$E$2),Scoring!$E$2),Scoring!$E$2),Scoring!$E$2),Scoring!$E$2),Scoring!$E$2),Scoring!$E$2),Scoring!$E$2),Scoring!$E$2),Scoring!$E$2),Scoring!$E$2),Scoring!$E$2),Scoring!$E$2),Scoring!$E$2),Scoring!$E$2),Scoring!$E$2),Scoring!$E$2)</f>
        <v>0</v>
      </c>
      <c r="Y149" s="78">
        <f>IF(IFERROR(SEARCH("CMR",K149),99)=99,IF(IFERROR(SEARCH("Suspected CMR",S149),99)=99,IF(IFERROR(SEARCH("CMR",S149),99)=99,0,Scoring!$E$8),Scoring!$E$9),Scoring!$E$8)</f>
        <v>0</v>
      </c>
      <c r="Z149" s="78">
        <f>IF(IFERROR(SEARCH("H350",N149),99)=99,IF(IFERROR(SEARCH("H350",O149),99)=99,IF(IFERROR(SEARCH("H350",Q149),99)=99,IF(IFERROR(SEARCH("H350",M149),99)=99,IF(IFERROR(SEARCH("H350",R149),99)=99,IF(IFERROR(SEARCH("H351",N149),99)=99,IF(IFERROR(SEARCH("H351",O149),99)=99,IF(IFERROR(SEARCH("H351",Q149),99)=99,IF(IFERROR(SEARCH("H351",M149),99)=99,IF(IFERROR(SEARCH("H351",R149),99)=99,IF(IFERROR(SEARCH("carcinogenic",P149),99)=99,IF(IFERROR(SEARCH("suspected carcinogenic",S149),99)=99,0,Scoring!$E$12),Scoring!$E$11),Scoring!$E$10),Scoring!$E$10),Scoring!$E$10),Scoring!$E$10),Scoring!$E$10),Scoring!$E$10),Scoring!$E$10),Scoring!$E$10),Scoring!$E$10),Scoring!$E$10)</f>
        <v>0</v>
      </c>
      <c r="AA149" s="78">
        <f>IF(IFERROR(SEARCH("H340",N149),99)=99,IF(IFERROR(SEARCH("H340",O149),99)=99,IF(IFERROR(SEARCH("H340",Q149),99)=99,IF(IFERROR(SEARCH("H340",M149),99)=99,IF(IFERROR(SEARCH("H340",R149),99)=99,IF(IFERROR(SEARCH("H341",N149),99)=99,IF(IFERROR(SEARCH("H341",O149),99)=99,IF(IFERROR(SEARCH("H341",Q149),99)=99,IF(IFERROR(SEARCH("H341",M149),99)=99,IF(IFERROR(SEARCH("H341",R149),99)=99,IF(IFERROR(SEARCH("mutagenic",P149),99)=99,IF(IFERROR(SEARCH("suspected mutagenic",S149),99)=99,0,Scoring!$E$15),Scoring!$E$14),Scoring!$E$13),Scoring!$E$13),Scoring!$E$13),Scoring!$E$13),Scoring!$E$13),Scoring!$E$13),Scoring!$E$13),Scoring!$E$13),Scoring!$E$13),Scoring!$E$13)</f>
        <v>0</v>
      </c>
      <c r="AB149" s="78">
        <f>IF(IFERROR(SEARCH("H360",N149),99)=99,IF(IFERROR(SEARCH("H360",O149),99)=99,IF(IFERROR(SEARCH("H360",Q149),99)=99,IF(IFERROR(SEARCH("H360",M149),99)=99,IF(IFERROR(SEARCH("H360",R149),99)=99,IF(IFERROR(SEARCH("H361",N149),99)=99,IF(IFERROR(SEARCH("H361",O149),99)=99,IF(IFERROR(SEARCH("H361",Q149),99)=99,IF(IFERROR(SEARCH("H361",M149),99)=99,IF(IFERROR(SEARCH("H361",R149),99)=99,IF(IFERROR(SEARCH("reproduction",P149),99)=99,IF(IFERROR(SEARCH("suspected reprotoxic",S149),99)=99,IF(IFERROR(SEARCH("reprotoxic",S149),99)=99,IF(IFERROR(SEARCH("reprotoxic",K149),99)=99,0,Scoring!$E$18),Scoring!$E$18),Scoring!$E$19),Scoring!$E$17),Scoring!$E$16),Scoring!$E$16),Scoring!$E$16),Scoring!$E$16),Scoring!$E$16),Scoring!$E$16),Scoring!$E$16),Scoring!$E$16),Scoring!$E$16),Scoring!$E$16)</f>
        <v>0</v>
      </c>
      <c r="AC149" s="78">
        <f>IF(IFERROR(SEARCH("57f",L149),99)=99,IF(IFERROR(SEARCH("57(f)",P149),99)=99,0,Scoring!$E$20),Scoring!$E$20)</f>
        <v>0</v>
      </c>
      <c r="AD149" s="78">
        <f>IF(IFERROR(SEARCH("CAT1",T149),99)=99,IF(IFERROR(SEARCH("CAT2",T149),99)=99,IF(IFERROR(SEARCH("CAT3",T149),99)=99,IF(IFERROR(SEARCH("concluded to be endocrine",K149),99)=99,IF(IFERROR(SEARCH("categorised as endocrine",K149),99)=99,IF(IFERROR(SEARCH("endocrine disrupting",P149),99)=99,IF(IFERROR(SEARCH("endocrine disrupting",K149),99)=99,IF(IFERROR(SEARCH("suspected endocrine",S149),99)=99,IF(IFERROR(SEARCH("potential endocrine",S149),99)=99,0,Scoring!$E$25),Scoring!$E$25),Scoring!$E$24),Scoring!$E$24),Scoring!$E$24),Scoring!$E$24),Scoring!$E$23),Scoring!$E$22),Scoring!$E$21)</f>
        <v>0</v>
      </c>
      <c r="AE149" s="78">
        <f>IF(IFERROR(SEARCH("suspected sensitiser",S149),99)=99,IF(IFERROR(SEARCH("sensitiser",S149),99)=99,IF(IFERROR(SEARCH("other hazard based concern",S149),99)=99,0,Scoring!$E$28),Scoring!$E$26),Scoring!$E$27)</f>
        <v>0</v>
      </c>
      <c r="AF149" s="78">
        <f>IF(IFERROR(M149,1)=1,IF(IFERROR(N149,1)=1,IF(IFERROR(O149,1)=1,IF(IFERROR(Q149,1)=1,IF(IFERROR(R149,1)=1,IF(IFERROR(T149,1)=1,IF(IFERROR(K149,1)=1,IF(IFERROR(P149,1)=1,IF(IFERROR(S149,1)=1,Scoring!$E$29,0),0),0),0),0),0),0),0),0)</f>
        <v>0</v>
      </c>
      <c r="AG149" s="78">
        <f t="shared" si="20"/>
        <v>1.4</v>
      </c>
      <c r="AI149" s="93"/>
      <c r="AJ149" s="94"/>
      <c r="AK149" s="76"/>
      <c r="AL149" s="75"/>
      <c r="AN149" s="79"/>
      <c r="AO149" s="79"/>
      <c r="AP149" s="79"/>
      <c r="AQ149" s="79"/>
      <c r="AR149" s="79"/>
      <c r="AS149" s="78"/>
      <c r="AU149" s="79">
        <f>IF(IFERROR(F149,99)=99,IF(IFERROR(G149,99)=99,IF(IFERROR(H149,99)=99,IF(IFERROR(I149,99)=99,IF(IFERROR(E149,99)=99,IF(IFERROR(J149,99)=99,0,Scoring!$B$7),Scoring!$B$3),Scoring!$B$2),Scoring!$B$6),Scoring!$B$5),Scoring!$B$4)</f>
        <v>0.5</v>
      </c>
      <c r="AV149" s="78">
        <f t="shared" si="21"/>
        <v>0.7</v>
      </c>
      <c r="AW149" s="78"/>
      <c r="AX149" s="66"/>
      <c r="AY149" s="78"/>
      <c r="AZ149" s="76"/>
      <c r="BA149" s="76"/>
      <c r="BB149" s="76"/>
    </row>
    <row r="150" spans="1:54" x14ac:dyDescent="0.25">
      <c r="A150" s="86" t="s">
        <v>6286</v>
      </c>
      <c r="B150" s="87" t="s">
        <v>30</v>
      </c>
      <c r="C150" s="87" t="s">
        <v>6287</v>
      </c>
      <c r="D150" s="86" t="s">
        <v>30</v>
      </c>
      <c r="E150" s="76" t="e">
        <f>IF(C150="-",IF(A150="-",VLOOKUP(D150,'sin-list 180320_update'!$C$2:$C$835,1,FALSE),VLOOKUP(A150,'sin-list 180320_update'!$A$2:$A$835,1,FALSE)),VLOOKUP(C150,'sin-list 180320_update'!$B$2:$B$835,1,FALSE))</f>
        <v>#N/A</v>
      </c>
      <c r="F150" s="76" t="e">
        <f>IF($C150="-",IF($A150="-",VLOOKUP($D150,'REACH Bilaga XVII_update'!$A$5:$A$131,1,FALSE),VLOOKUP($A150,'REACH Bilaga XVII_update'!$C$5:$C$131,1,FALSE)),VLOOKUP($C150,'REACH Bilaga XVII_update'!$B$5:$B$131,1,FALSE))</f>
        <v>#N/A</v>
      </c>
      <c r="G150" s="76" t="e">
        <f>IF($C150="-",IF($A150="-",VLOOKUP($D150,' REACH Bilaga 59_update'!$A$5:$A$210,1,FALSE),VLOOKUP($A150,' REACH Bilaga 59_update'!$D$5:$D$210,1,FALSE)),VLOOKUP($C150,' REACH Bilaga 59_update'!$C$5:$C$210,1,FALSE))</f>
        <v>#N/A</v>
      </c>
      <c r="H150" s="76" t="e">
        <f>IF($C150="-",IF($A150="-",VLOOKUP($D150,'REACH Bilaga XIV_update'!$A$5:$A$110,1,FALSE),VLOOKUP($A150,'REACH Bilaga XIV_update'!$D$5:$D$110,1,FALSE)),VLOOKUP($C150,'REACH Bilaga XIV_update'!$C$5:$C$110,1,FALSE))</f>
        <v>#N/A</v>
      </c>
      <c r="I150" s="76" t="str">
        <f>IF($C150="-",IF($A150="-",VLOOKUP($D150,CoRAP_update!$A$5:$A$376,1,FALSE),VLOOKUP($A150,CoRAP_update!$D$5:$D$376,1,FALSE)),VLOOKUP($C150,CoRAP_update!$C$5:$C$376,1,FALSE))</f>
        <v>229-355-1</v>
      </c>
      <c r="J150" s="76" t="e">
        <f>IF($C150="-",IF($A150="-",VLOOKUP($D150,EDC_update!$C$2:$C$450,1,FALSE),VLOOKUP($A150,EDC_update!$B$2:$B$450,1,FALSE)),VLOOKUP($C150,EDC_update!$L$2:$L$450,1,FALSE))</f>
        <v>#N/A</v>
      </c>
      <c r="K150" s="76" t="e">
        <f>IF($C150="-",IF($A150="-",IF(VLOOKUP($D150,'sin-list 180320_update'!$C$2:$S$835,3,FALSE)="",NA(),VLOOKUP($D150,'sin-list 180320_update'!$C$2:$S$835,3,FALSE)),IF(VLOOKUP($A150,'sin-list 180320_update'!$A$2:$S$835,5,FALSE)="",NA(),VLOOKUP($A150,'sin-list 180320_update'!$A$2:$S$835,5,FALSE))),IF(VLOOKUP($C150,'sin-list 180320_update'!$B$2:$S$835,4,FALSE)="",NA(),VLOOKUP($C150,'sin-list 180320_update'!$B$2:$S$835,4,FALSE)))</f>
        <v>#N/A</v>
      </c>
      <c r="L150" s="76" t="e">
        <f>IF($C150="-",IF($A150="-",VLOOKUP($D150,'sin-list 180320_update'!$C$2:$S$835,6,FALSE),VLOOKUP($A150,'sin-list 180320_update'!$A$2:$S$835,8,FALSE)),VLOOKUP($C150,'sin-list 180320_update'!$B$2:$S$835,7,FALSE))</f>
        <v>#N/A</v>
      </c>
      <c r="M150" s="76" t="e">
        <f>IF($C150="-",IF($A150="-",IF(VLOOKUP($D150,'sin-list 180320_update'!$C$2:$S$835,8,FALSE)="",NA(),VLOOKUP($D150,'sin-list 180320_update'!$C$2:$S$835,8,FALSE)),IF(VLOOKUP($A150,'sin-list 180320_update'!$A$2:$S$835,10,FALSE)="",NA(),VLOOKUP($A150,'sin-list 180320_update'!$A$2:$S$835,10,FALSE))),IF(VLOOKUP($C150,'sin-list 180320_update'!$B$2:$S$835,9,FALSE)="",NA(),VLOOKUP($C150,'sin-list 180320_update'!$B$2:$S$835,9,FALSE)))</f>
        <v>#N/A</v>
      </c>
      <c r="N150" s="76" t="e">
        <f>IF($C150="-",IF($A150="-",IF(VLOOKUP($D150,'REACH Bilaga XVII_update'!$A$5:$E$131,4,FALSE)="",NA(),VLOOKUP($D150,'REACH Bilaga XVII_update'!$A$5:$E$131,4,FALSE)),IF(VLOOKUP($A150,'REACH Bilaga XVII_update'!$C$5:$D$131,2,FALSE)="",NA(),VLOOKUP($A150,'REACH Bilaga XVII_update'!$C$5:$D$131,2,FALSE))),IF(VLOOKUP($C150,'REACH Bilaga XVII_update'!$B$5:$D$131,3,FALSE)="",NA(),VLOOKUP($C150,'REACH Bilaga XVII_update'!$B$5:$D$131,3,FALSE)))</f>
        <v>#N/A</v>
      </c>
      <c r="O150" s="76" t="e">
        <f>IF($C150="-",IF($A150="-",IF(VLOOKUP($D150,' REACH Bilaga 59_update'!$A$5:$E$210,5,FALSE)="",NA(),VLOOKUP($D150,' REACH Bilaga 59_update'!$A$5:$E$210,5,FALSE)),IF(VLOOKUP($A150,' REACH Bilaga 59_update'!$D$5:$E$210,2,FALSE)="",NA(),VLOOKUP($A150,' REACH Bilaga 59_update'!$D$5:$E$210,2,FALSE))),IF(VLOOKUP($C150,' REACH Bilaga 59_update'!$C$5:$E$210,3,FALSE)="",NA(),VLOOKUP($C150,' REACH Bilaga 59_update'!$C$5:$E$210,3,FALSE)))</f>
        <v>#N/A</v>
      </c>
      <c r="P150" s="76" t="e">
        <f>IF(C150="-",IF(A150="-",IFERROR(VLOOKUP($D150,' REACH Bilaga 59_update'!$A$5:$F$210,MATCH(Sammanfattning!P$1,' REACH Bilaga 59_update'!$A$4:$F$4,0),FALSE),VLOOKUP($D150,'REACH Bilaga XIV_update'!$A$4:$H$110,MATCH(Sammanfattning!P$1,'REACH Bilaga XIV_update'!$A$4:$H$4,0),FALSE)),IFERROR(VLOOKUP($A150,' REACH Bilaga 59_update'!$D$5:$F$210,MATCH(Sammanfattning!P$1,' REACH Bilaga 59_update'!$D$4:$F$4,0),FALSE),VLOOKUP($A150,'REACH Bilaga XIV_update'!$D$4:$H$110,MATCH(Sammanfattning!P$1,'REACH Bilaga XIV_update'!$D$4:$H$4,0),FALSE))),IFERROR(VLOOKUP($C150,' REACH Bilaga 59_update'!$C$5:$F$210,MATCH(Sammanfattning!P$1,' REACH Bilaga 59_update'!$C$4:$F$4,0),FALSE),VLOOKUP($C150,'REACH Bilaga XIV_update'!$C$4:$H$110,MATCH(Sammanfattning!P$1,'REACH Bilaga XIV_update'!$C$4:$H$4,0),FALSE)))</f>
        <v>#N/A</v>
      </c>
      <c r="Q150" s="76" t="e">
        <f>IF($C150="-",IF($A150="-",IF(VLOOKUP($D150,'REACH Bilaga XIV_update'!$A$5:$I$110,9,FALSE)="",NA(),VLOOKUP($D150,'REACH Bilaga XIV_update'!$A$5:$I$110,9,FALSE)),IF(VLOOKUP($A150,'REACH Bilaga XIV_update'!$D$5:$I$110,6,FALSE)="",NA(),VLOOKUP($A150,'REACH Bilaga XIV_update'!$D$5:$I$110,6,FALSE))),IF(VLOOKUP($C150,'REACH Bilaga XIV_update'!$C$5:$I$110,7,FALSE)="",NA(),VLOOKUP($C150,'REACH Bilaga XIV_update'!$C$5:$I$110,7,FALSE)))</f>
        <v>#N/A</v>
      </c>
      <c r="R150" s="76" t="str">
        <f>IF($C150="-",IF($A150="-",IF(VLOOKUP($D150,CoRAP_update!$A$5:$O$376,15,FALSE)="",NA(),VLOOKUP($D150,CoRAP_update!$A$5:$O$376,15,FALSE)),IF(VLOOKUP($A150,CoRAP_update!$D$5:$O$376,12,FALSE)="",NA(),VLOOKUP($A150,CoRAP_update!$D$5:$O$376,12,FALSE))),IF(VLOOKUP($C150,CoRAP_update!$C$5:$O$376,13,FALSE)="",NA(),VLOOKUP($C150,CoRAP_update!$C$5:$O$376,13,FALSE)))</f>
        <v>H302; H318</v>
      </c>
      <c r="S150" s="144" t="str">
        <f>IF($C150="-",IF($A150="-",VLOOKUP($D150,CoRAP_update!$A$5:$J$376,MATCH(Sammanfattning!S$1,CoRAP_update!$A$4:$J$4,0),FALSE),VLOOKUP($A150,CoRAP_update!$D$5:$J$376,MATCH(Sammanfattning!S$1,CoRAP_update!$D$4:$J$4,0),FALSE)),VLOOKUP($C150,CoRAP_update!$C$5:$J$376,MATCH(Sammanfattning!S$1,CoRAP_update!$C$4:$J$4,0),FALSE))</f>
        <v>Suspected PBT/vPvB#Exposure of environment#High (aggregated) tonnage#Wide dispersive use</v>
      </c>
      <c r="T150" s="76" t="e">
        <f>IF($A150="-",VLOOKUP($D150,EDC_update!$C$2:$F$450,4,FALSE),VLOOKUP($A150,EDC_update!$B$2:$F$450,5,FALSE))</f>
        <v>#N/A</v>
      </c>
      <c r="V150" s="78">
        <f>IF(IFERROR(SEARCH("PBT",P150),99)=99,IF(IFERROR(SEARCH("suspected PBT",S150),99)=99,IF(IFERROR(SEARCH("concluded to be PBT",K150),99)=99,IF(IFERROR(SEARCH("PBT",S150),99)=99,IF(IFERROR(SEARCH("PBT cand",L150),99)=99,IF(IFERROR(SEARCH("PBT",L150),99)=99,IF(IFERROR(SEARCH("persistent, bioackumulative and toxic properties",K150),99)=99,0,Scoring!$E$3),Scoring!$E$3),Scoring!$E$7),Scoring!$E$3),Scoring!$E$5),Scoring!$E$6),Scoring!$E$3)</f>
        <v>0.7</v>
      </c>
      <c r="W150" s="78">
        <f>IF(IFERROR(SEARCH("vPvB",P150),99)=99,IF(IFERROR(SEARCH("suspected pbt/vPvB",S150),99)=99,IF(IFERROR(SEARCH("vPvB",S150),99)=99,IF(IFERROR(SEARCH("concluded to be a vPvB",S150),99)=99,IF(IFERROR(SEARCH("identified as vPvB",K150),99)=99,IF(IFERROR(SEARCH("concluded to be a vPvB",K150),99)=99,IF(IFERROR(SEARCH("concluded to be both pbt and vPvB",S150),99)=99,IF(IFERROR(SEARCH("concluded to be both pbt and vPvB",K150),99)=99,0,Scoring!$E$5),Scoring!$E$5),Scoring!$E$5),Scoring!$E$5),Scoring!$E$5),Scoring!$E$4),Scoring!$E$6),Scoring!$E$4)</f>
        <v>0.7</v>
      </c>
      <c r="X150" s="78">
        <f>IF(IFERROR(SEARCH("H410",N150),99)=99,IF(IFERROR(SEARCH("H410",O150),99)=99,IF(IFERROR(SEARCH("H410",Q150),99)=99,IF(IFERROR(SEARCH("H410",M150),99)=99,IF(IFERROR(SEARCH("H410",R150),99)=99,IF(IFERROR(SEARCH("H411",N150),99)=99,IF(IFERROR(SEARCH("H411",O150),99)=99,IF(IFERROR(SEARCH("H411",Q150),99)=99,IF(IFERROR(SEARCH("H411",M150),99)=99,IF(IFERROR(SEARCH("H411",R150),99)=99,IF(IFERROR(SEARCH("H413",N150),99)=99,IF(IFERROR(SEARCH("H413",O150),99)=99,IF(IFERROR(SEARCH("H413",Q150),99)=99,IF(IFERROR(SEARCH("H413",M150),99)=99,IF(IFERROR(SEARCH("H413",R150),99)=99,IF(IFERROR(SEARCH("H412",N150),99)=99,IF(IFERROR(SEARCH("H412",O150),99)=99,IF(IFERROR(SEARCH("H412",Q150),99)=99,IF(IFERROR(SEARCH("H412",M150),99)=99,IF(IFERROR(SEARCH("H412",R150),99)=99,0,Scoring!$E$2),Scoring!$E$2),Scoring!$E$2),Scoring!$E$2),Scoring!$E$2),Scoring!$E$2),Scoring!$E$2),Scoring!$E$2),Scoring!$E$2),Scoring!$E$2),Scoring!$E$2),Scoring!$E$2),Scoring!$E$2),Scoring!$E$2),Scoring!$E$2),Scoring!$E$2),Scoring!$E$2),Scoring!$E$2),Scoring!$E$2),Scoring!$E$2)</f>
        <v>0</v>
      </c>
      <c r="Y150" s="78">
        <f>IF(IFERROR(SEARCH("CMR",K150),99)=99,IF(IFERROR(SEARCH("Suspected CMR",S150),99)=99,IF(IFERROR(SEARCH("CMR",S150),99)=99,0,Scoring!$E$8),Scoring!$E$9),Scoring!$E$8)</f>
        <v>0</v>
      </c>
      <c r="Z150" s="78">
        <f>IF(IFERROR(SEARCH("H350",N150),99)=99,IF(IFERROR(SEARCH("H350",O150),99)=99,IF(IFERROR(SEARCH("H350",Q150),99)=99,IF(IFERROR(SEARCH("H350",M150),99)=99,IF(IFERROR(SEARCH("H350",R150),99)=99,IF(IFERROR(SEARCH("H351",N150),99)=99,IF(IFERROR(SEARCH("H351",O150),99)=99,IF(IFERROR(SEARCH("H351",Q150),99)=99,IF(IFERROR(SEARCH("H351",M150),99)=99,IF(IFERROR(SEARCH("H351",R150),99)=99,IF(IFERROR(SEARCH("carcinogenic",P150),99)=99,IF(IFERROR(SEARCH("suspected carcinogenic",S150),99)=99,0,Scoring!$E$12),Scoring!$E$11),Scoring!$E$10),Scoring!$E$10),Scoring!$E$10),Scoring!$E$10),Scoring!$E$10),Scoring!$E$10),Scoring!$E$10),Scoring!$E$10),Scoring!$E$10),Scoring!$E$10)</f>
        <v>0</v>
      </c>
      <c r="AA150" s="78">
        <f>IF(IFERROR(SEARCH("H340",N150),99)=99,IF(IFERROR(SEARCH("H340",O150),99)=99,IF(IFERROR(SEARCH("H340",Q150),99)=99,IF(IFERROR(SEARCH("H340",M150),99)=99,IF(IFERROR(SEARCH("H340",R150),99)=99,IF(IFERROR(SEARCH("H341",N150),99)=99,IF(IFERROR(SEARCH("H341",O150),99)=99,IF(IFERROR(SEARCH("H341",Q150),99)=99,IF(IFERROR(SEARCH("H341",M150),99)=99,IF(IFERROR(SEARCH("H341",R150),99)=99,IF(IFERROR(SEARCH("mutagenic",P150),99)=99,IF(IFERROR(SEARCH("suspected mutagenic",S150),99)=99,0,Scoring!$E$15),Scoring!$E$14),Scoring!$E$13),Scoring!$E$13),Scoring!$E$13),Scoring!$E$13),Scoring!$E$13),Scoring!$E$13),Scoring!$E$13),Scoring!$E$13),Scoring!$E$13),Scoring!$E$13)</f>
        <v>0</v>
      </c>
      <c r="AB150" s="78">
        <f>IF(IFERROR(SEARCH("H360",N150),99)=99,IF(IFERROR(SEARCH("H360",O150),99)=99,IF(IFERROR(SEARCH("H360",Q150),99)=99,IF(IFERROR(SEARCH("H360",M150),99)=99,IF(IFERROR(SEARCH("H360",R150),99)=99,IF(IFERROR(SEARCH("H361",N150),99)=99,IF(IFERROR(SEARCH("H361",O150),99)=99,IF(IFERROR(SEARCH("H361",Q150),99)=99,IF(IFERROR(SEARCH("H361",M150),99)=99,IF(IFERROR(SEARCH("H361",R150),99)=99,IF(IFERROR(SEARCH("reproduction",P150),99)=99,IF(IFERROR(SEARCH("suspected reprotoxic",S150),99)=99,IF(IFERROR(SEARCH("reprotoxic",S150),99)=99,IF(IFERROR(SEARCH("reprotoxic",K150),99)=99,0,Scoring!$E$18),Scoring!$E$18),Scoring!$E$19),Scoring!$E$17),Scoring!$E$16),Scoring!$E$16),Scoring!$E$16),Scoring!$E$16),Scoring!$E$16),Scoring!$E$16),Scoring!$E$16),Scoring!$E$16),Scoring!$E$16),Scoring!$E$16)</f>
        <v>0</v>
      </c>
      <c r="AC150" s="78">
        <f>IF(IFERROR(SEARCH("57f",L150),99)=99,IF(IFERROR(SEARCH("57(f)",P150),99)=99,0,Scoring!$E$20),Scoring!$E$20)</f>
        <v>0</v>
      </c>
      <c r="AD150" s="78">
        <f>IF(IFERROR(SEARCH("CAT1",T150),99)=99,IF(IFERROR(SEARCH("CAT2",T150),99)=99,IF(IFERROR(SEARCH("CAT3",T150),99)=99,IF(IFERROR(SEARCH("concluded to be endocrine",K150),99)=99,IF(IFERROR(SEARCH("categorised as endocrine",K150),99)=99,IF(IFERROR(SEARCH("endocrine disrupting",P150),99)=99,IF(IFERROR(SEARCH("endocrine disrupting",K150),99)=99,IF(IFERROR(SEARCH("suspected endocrine",S150),99)=99,IF(IFERROR(SEARCH("potential endocrine",S150),99)=99,0,Scoring!$E$25),Scoring!$E$25),Scoring!$E$24),Scoring!$E$24),Scoring!$E$24),Scoring!$E$24),Scoring!$E$23),Scoring!$E$22),Scoring!$E$21)</f>
        <v>0</v>
      </c>
      <c r="AE150" s="78">
        <f>IF(IFERROR(SEARCH("suspected sensitiser",S150),99)=99,IF(IFERROR(SEARCH("sensitiser",S150),99)=99,IF(IFERROR(SEARCH("other hazard based concern",S150),99)=99,0,Scoring!$E$28),Scoring!$E$26),Scoring!$E$27)</f>
        <v>0</v>
      </c>
      <c r="AF150" s="78">
        <f>IF(IFERROR(M150,1)=1,IF(IFERROR(N150,1)=1,IF(IFERROR(O150,1)=1,IF(IFERROR(Q150,1)=1,IF(IFERROR(R150,1)=1,IF(IFERROR(T150,1)=1,IF(IFERROR(K150,1)=1,IF(IFERROR(P150,1)=1,IF(IFERROR(S150,1)=1,Scoring!$E$29,0),0),0),0),0),0),0),0),0)</f>
        <v>0</v>
      </c>
      <c r="AG150" s="78">
        <f t="shared" si="20"/>
        <v>1.4</v>
      </c>
      <c r="AI150" s="93"/>
      <c r="AJ150" s="94"/>
      <c r="AK150" s="76"/>
      <c r="AL150" s="75"/>
      <c r="AN150" s="79"/>
      <c r="AO150" s="79"/>
      <c r="AP150" s="79"/>
      <c r="AQ150" s="79"/>
      <c r="AR150" s="79"/>
      <c r="AS150" s="78"/>
      <c r="AU150" s="79">
        <f>IF(IFERROR(F150,99)=99,IF(IFERROR(G150,99)=99,IF(IFERROR(H150,99)=99,IF(IFERROR(I150,99)=99,IF(IFERROR(E150,99)=99,IF(IFERROR(J150,99)=99,0,Scoring!$B$7),Scoring!$B$3),Scoring!$B$2),Scoring!$B$6),Scoring!$B$5),Scoring!$B$4)</f>
        <v>0.5</v>
      </c>
      <c r="AV150" s="78">
        <f t="shared" si="21"/>
        <v>0.7</v>
      </c>
      <c r="AW150" s="78"/>
      <c r="AX150" s="66"/>
      <c r="AY150" s="78"/>
      <c r="AZ150" s="76"/>
      <c r="BB150" s="76"/>
    </row>
    <row r="151" spans="1:54" x14ac:dyDescent="0.25">
      <c r="A151" s="86" t="s">
        <v>6288</v>
      </c>
      <c r="B151" s="87" t="s">
        <v>30</v>
      </c>
      <c r="C151" s="87" t="s">
        <v>6289</v>
      </c>
      <c r="D151" s="86" t="s">
        <v>30</v>
      </c>
      <c r="E151" s="76" t="e">
        <f>IF(C151="-",IF(A151="-",VLOOKUP(D151,'sin-list 180320_update'!$C$2:$C$835,1,FALSE),VLOOKUP(A151,'sin-list 180320_update'!$A$2:$A$835,1,FALSE)),VLOOKUP(C151,'sin-list 180320_update'!$B$2:$B$835,1,FALSE))</f>
        <v>#N/A</v>
      </c>
      <c r="F151" s="76" t="e">
        <f>IF($C151="-",IF($A151="-",VLOOKUP($D151,'REACH Bilaga XVII_update'!$A$5:$A$131,1,FALSE),VLOOKUP($A151,'REACH Bilaga XVII_update'!$C$5:$C$131,1,FALSE)),VLOOKUP($C151,'REACH Bilaga XVII_update'!$B$5:$B$131,1,FALSE))</f>
        <v>#N/A</v>
      </c>
      <c r="G151" s="76" t="e">
        <f>IF($C151="-",IF($A151="-",VLOOKUP($D151,' REACH Bilaga 59_update'!$A$5:$A$210,1,FALSE),VLOOKUP($A151,' REACH Bilaga 59_update'!$D$5:$D$210,1,FALSE)),VLOOKUP($C151,' REACH Bilaga 59_update'!$C$5:$C$210,1,FALSE))</f>
        <v>#N/A</v>
      </c>
      <c r="H151" s="76" t="e">
        <f>IF($C151="-",IF($A151="-",VLOOKUP($D151,'REACH Bilaga XIV_update'!$A$5:$A$110,1,FALSE),VLOOKUP($A151,'REACH Bilaga XIV_update'!$D$5:$D$110,1,FALSE)),VLOOKUP($C151,'REACH Bilaga XIV_update'!$C$5:$C$110,1,FALSE))</f>
        <v>#N/A</v>
      </c>
      <c r="I151" s="76" t="str">
        <f>IF($C151="-",IF($A151="-",VLOOKUP($D151,CoRAP_update!$A$5:$A$376,1,FALSE),VLOOKUP($A151,CoRAP_update!$D$5:$D$376,1,FALSE)),VLOOKUP($C151,CoRAP_update!$C$5:$C$376,1,FALSE))</f>
        <v>229-419-9</v>
      </c>
      <c r="J151" s="76" t="e">
        <f>IF($C151="-",IF($A151="-",VLOOKUP($D151,EDC_update!$C$2:$C$450,1,FALSE),VLOOKUP($A151,EDC_update!$B$2:$B$450,1,FALSE)),VLOOKUP($C151,EDC_update!$L$2:$L$450,1,FALSE))</f>
        <v>#N/A</v>
      </c>
      <c r="K151" s="76" t="e">
        <f>IF($C151="-",IF($A151="-",IF(VLOOKUP($D151,'sin-list 180320_update'!$C$2:$S$835,3,FALSE)="",NA(),VLOOKUP($D151,'sin-list 180320_update'!$C$2:$S$835,3,FALSE)),IF(VLOOKUP($A151,'sin-list 180320_update'!$A$2:$S$835,5,FALSE)="",NA(),VLOOKUP($A151,'sin-list 180320_update'!$A$2:$S$835,5,FALSE))),IF(VLOOKUP($C151,'sin-list 180320_update'!$B$2:$S$835,4,FALSE)="",NA(),VLOOKUP($C151,'sin-list 180320_update'!$B$2:$S$835,4,FALSE)))</f>
        <v>#N/A</v>
      </c>
      <c r="L151" s="76" t="e">
        <f>IF($C151="-",IF($A151="-",VLOOKUP($D151,'sin-list 180320_update'!$C$2:$S$835,6,FALSE),VLOOKUP($A151,'sin-list 180320_update'!$A$2:$S$835,8,FALSE)),VLOOKUP($C151,'sin-list 180320_update'!$B$2:$S$835,7,FALSE))</f>
        <v>#N/A</v>
      </c>
      <c r="M151" s="76" t="e">
        <f>IF($C151="-",IF($A151="-",IF(VLOOKUP($D151,'sin-list 180320_update'!$C$2:$S$835,8,FALSE)="",NA(),VLOOKUP($D151,'sin-list 180320_update'!$C$2:$S$835,8,FALSE)),IF(VLOOKUP($A151,'sin-list 180320_update'!$A$2:$S$835,10,FALSE)="",NA(),VLOOKUP($A151,'sin-list 180320_update'!$A$2:$S$835,10,FALSE))),IF(VLOOKUP($C151,'sin-list 180320_update'!$B$2:$S$835,9,FALSE)="",NA(),VLOOKUP($C151,'sin-list 180320_update'!$B$2:$S$835,9,FALSE)))</f>
        <v>#N/A</v>
      </c>
      <c r="N151" s="76" t="e">
        <f>IF($C151="-",IF($A151="-",IF(VLOOKUP($D151,'REACH Bilaga XVII_update'!$A$5:$E$131,4,FALSE)="",NA(),VLOOKUP($D151,'REACH Bilaga XVII_update'!$A$5:$E$131,4,FALSE)),IF(VLOOKUP($A151,'REACH Bilaga XVII_update'!$C$5:$D$131,2,FALSE)="",NA(),VLOOKUP($A151,'REACH Bilaga XVII_update'!$C$5:$D$131,2,FALSE))),IF(VLOOKUP($C151,'REACH Bilaga XVII_update'!$B$5:$D$131,3,FALSE)="",NA(),VLOOKUP($C151,'REACH Bilaga XVII_update'!$B$5:$D$131,3,FALSE)))</f>
        <v>#N/A</v>
      </c>
      <c r="O151" s="76" t="e">
        <f>IF($C151="-",IF($A151="-",IF(VLOOKUP($D151,' REACH Bilaga 59_update'!$A$5:$E$210,5,FALSE)="",NA(),VLOOKUP($D151,' REACH Bilaga 59_update'!$A$5:$E$210,5,FALSE)),IF(VLOOKUP($A151,' REACH Bilaga 59_update'!$D$5:$E$210,2,FALSE)="",NA(),VLOOKUP($A151,' REACH Bilaga 59_update'!$D$5:$E$210,2,FALSE))),IF(VLOOKUP($C151,' REACH Bilaga 59_update'!$C$5:$E$210,3,FALSE)="",NA(),VLOOKUP($C151,' REACH Bilaga 59_update'!$C$5:$E$210,3,FALSE)))</f>
        <v>#N/A</v>
      </c>
      <c r="P151" s="76" t="e">
        <f>IF(C151="-",IF(A151="-",IFERROR(VLOOKUP($D151,' REACH Bilaga 59_update'!$A$5:$F$210,MATCH(Sammanfattning!P$1,' REACH Bilaga 59_update'!$A$4:$F$4,0),FALSE),VLOOKUP($D151,'REACH Bilaga XIV_update'!$A$4:$H$110,MATCH(Sammanfattning!P$1,'REACH Bilaga XIV_update'!$A$4:$H$4,0),FALSE)),IFERROR(VLOOKUP($A151,' REACH Bilaga 59_update'!$D$5:$F$210,MATCH(Sammanfattning!P$1,' REACH Bilaga 59_update'!$D$4:$F$4,0),FALSE),VLOOKUP($A151,'REACH Bilaga XIV_update'!$D$4:$H$110,MATCH(Sammanfattning!P$1,'REACH Bilaga XIV_update'!$D$4:$H$4,0),FALSE))),IFERROR(VLOOKUP($C151,' REACH Bilaga 59_update'!$C$5:$F$210,MATCH(Sammanfattning!P$1,' REACH Bilaga 59_update'!$C$4:$F$4,0),FALSE),VLOOKUP($C151,'REACH Bilaga XIV_update'!$C$4:$H$110,MATCH(Sammanfattning!P$1,'REACH Bilaga XIV_update'!$C$4:$H$4,0),FALSE)))</f>
        <v>#N/A</v>
      </c>
      <c r="Q151" s="76" t="e">
        <f>IF($C151="-",IF($A151="-",IF(VLOOKUP($D151,'REACH Bilaga XIV_update'!$A$5:$I$110,9,FALSE)="",NA(),VLOOKUP($D151,'REACH Bilaga XIV_update'!$A$5:$I$110,9,FALSE)),IF(VLOOKUP($A151,'REACH Bilaga XIV_update'!$D$5:$I$110,6,FALSE)="",NA(),VLOOKUP($A151,'REACH Bilaga XIV_update'!$D$5:$I$110,6,FALSE))),IF(VLOOKUP($C151,'REACH Bilaga XIV_update'!$C$5:$I$110,7,FALSE)="",NA(),VLOOKUP($C151,'REACH Bilaga XIV_update'!$C$5:$I$110,7,FALSE)))</f>
        <v>#N/A</v>
      </c>
      <c r="R151" s="76" t="e">
        <f>IF($C151="-",IF($A151="-",IF(VLOOKUP($D151,CoRAP_update!$A$5:$O$376,15,FALSE)="",NA(),VLOOKUP($D151,CoRAP_update!$A$5:$O$376,15,FALSE)),IF(VLOOKUP($A151,CoRAP_update!$D$5:$O$376,12,FALSE)="",NA(),VLOOKUP($A151,CoRAP_update!$D$5:$O$376,12,FALSE))),IF(VLOOKUP($C151,CoRAP_update!$C$5:$O$376,13,FALSE)="",NA(),VLOOKUP($C151,CoRAP_update!$C$5:$O$376,13,FALSE)))</f>
        <v>#N/A</v>
      </c>
      <c r="S151" s="144" t="str">
        <f>IF($C151="-",IF($A151="-",VLOOKUP($D151,CoRAP_update!$A$5:$J$376,MATCH(Sammanfattning!S$1,CoRAP_update!$A$4:$J$4,0),FALSE),VLOOKUP($A151,CoRAP_update!$D$5:$J$376,MATCH(Sammanfattning!S$1,CoRAP_update!$D$4:$J$4,0),FALSE)),VLOOKUP($C151,CoRAP_update!$C$5:$J$376,MATCH(Sammanfattning!S$1,CoRAP_update!$C$4:$J$4,0),FALSE))</f>
        <v>Suspected PBT/vPvB#Exposure of environment#High (aggregated) tonnage#Wide dispersive use</v>
      </c>
      <c r="T151" s="76" t="e">
        <f>IF($A151="-",VLOOKUP($D151,EDC_update!$C$2:$F$450,4,FALSE),VLOOKUP($A151,EDC_update!$B$2:$F$450,5,FALSE))</f>
        <v>#N/A</v>
      </c>
      <c r="V151" s="78">
        <f>IF(IFERROR(SEARCH("PBT",P151),99)=99,IF(IFERROR(SEARCH("suspected PBT",S151),99)=99,IF(IFERROR(SEARCH("concluded to be PBT",K151),99)=99,IF(IFERROR(SEARCH("PBT",S151),99)=99,IF(IFERROR(SEARCH("PBT cand",L151),99)=99,IF(IFERROR(SEARCH("PBT",L151),99)=99,IF(IFERROR(SEARCH("persistent, bioackumulative and toxic properties",K151),99)=99,0,Scoring!$E$3),Scoring!$E$3),Scoring!$E$7),Scoring!$E$3),Scoring!$E$5),Scoring!$E$6),Scoring!$E$3)</f>
        <v>0.7</v>
      </c>
      <c r="W151" s="78">
        <f>IF(IFERROR(SEARCH("vPvB",P151),99)=99,IF(IFERROR(SEARCH("suspected pbt/vPvB",S151),99)=99,IF(IFERROR(SEARCH("vPvB",S151),99)=99,IF(IFERROR(SEARCH("concluded to be a vPvB",S151),99)=99,IF(IFERROR(SEARCH("identified as vPvB",K151),99)=99,IF(IFERROR(SEARCH("concluded to be a vPvB",K151),99)=99,IF(IFERROR(SEARCH("concluded to be both pbt and vPvB",S151),99)=99,IF(IFERROR(SEARCH("concluded to be both pbt and vPvB",K151),99)=99,0,Scoring!$E$5),Scoring!$E$5),Scoring!$E$5),Scoring!$E$5),Scoring!$E$5),Scoring!$E$4),Scoring!$E$6),Scoring!$E$4)</f>
        <v>0.7</v>
      </c>
      <c r="X151" s="78">
        <f>IF(IFERROR(SEARCH("H410",N151),99)=99,IF(IFERROR(SEARCH("H410",O151),99)=99,IF(IFERROR(SEARCH("H410",Q151),99)=99,IF(IFERROR(SEARCH("H410",M151),99)=99,IF(IFERROR(SEARCH("H410",R151),99)=99,IF(IFERROR(SEARCH("H411",N151),99)=99,IF(IFERROR(SEARCH("H411",O151),99)=99,IF(IFERROR(SEARCH("H411",Q151),99)=99,IF(IFERROR(SEARCH("H411",M151),99)=99,IF(IFERROR(SEARCH("H411",R151),99)=99,IF(IFERROR(SEARCH("H413",N151),99)=99,IF(IFERROR(SEARCH("H413",O151),99)=99,IF(IFERROR(SEARCH("H413",Q151),99)=99,IF(IFERROR(SEARCH("H413",M151),99)=99,IF(IFERROR(SEARCH("H413",R151),99)=99,IF(IFERROR(SEARCH("H412",N151),99)=99,IF(IFERROR(SEARCH("H412",O151),99)=99,IF(IFERROR(SEARCH("H412",Q151),99)=99,IF(IFERROR(SEARCH("H412",M151),99)=99,IF(IFERROR(SEARCH("H412",R151),99)=99,0,Scoring!$E$2),Scoring!$E$2),Scoring!$E$2),Scoring!$E$2),Scoring!$E$2),Scoring!$E$2),Scoring!$E$2),Scoring!$E$2),Scoring!$E$2),Scoring!$E$2),Scoring!$E$2),Scoring!$E$2),Scoring!$E$2),Scoring!$E$2),Scoring!$E$2),Scoring!$E$2),Scoring!$E$2),Scoring!$E$2),Scoring!$E$2),Scoring!$E$2)</f>
        <v>0</v>
      </c>
      <c r="Y151" s="78">
        <f>IF(IFERROR(SEARCH("CMR",K151),99)=99,IF(IFERROR(SEARCH("Suspected CMR",S151),99)=99,IF(IFERROR(SEARCH("CMR",S151),99)=99,0,Scoring!$E$8),Scoring!$E$9),Scoring!$E$8)</f>
        <v>0</v>
      </c>
      <c r="Z151" s="78">
        <f>IF(IFERROR(SEARCH("H350",N151),99)=99,IF(IFERROR(SEARCH("H350",O151),99)=99,IF(IFERROR(SEARCH("H350",Q151),99)=99,IF(IFERROR(SEARCH("H350",M151),99)=99,IF(IFERROR(SEARCH("H350",R151),99)=99,IF(IFERROR(SEARCH("H351",N151),99)=99,IF(IFERROR(SEARCH("H351",O151),99)=99,IF(IFERROR(SEARCH("H351",Q151),99)=99,IF(IFERROR(SEARCH("H351",M151),99)=99,IF(IFERROR(SEARCH("H351",R151),99)=99,IF(IFERROR(SEARCH("carcinogenic",P151),99)=99,IF(IFERROR(SEARCH("suspected carcinogenic",S151),99)=99,0,Scoring!$E$12),Scoring!$E$11),Scoring!$E$10),Scoring!$E$10),Scoring!$E$10),Scoring!$E$10),Scoring!$E$10),Scoring!$E$10),Scoring!$E$10),Scoring!$E$10),Scoring!$E$10),Scoring!$E$10)</f>
        <v>0</v>
      </c>
      <c r="AA151" s="78">
        <f>IF(IFERROR(SEARCH("H340",N151),99)=99,IF(IFERROR(SEARCH("H340",O151),99)=99,IF(IFERROR(SEARCH("H340",Q151),99)=99,IF(IFERROR(SEARCH("H340",M151),99)=99,IF(IFERROR(SEARCH("H340",R151),99)=99,IF(IFERROR(SEARCH("H341",N151),99)=99,IF(IFERROR(SEARCH("H341",O151),99)=99,IF(IFERROR(SEARCH("H341",Q151),99)=99,IF(IFERROR(SEARCH("H341",M151),99)=99,IF(IFERROR(SEARCH("H341",R151),99)=99,IF(IFERROR(SEARCH("mutagenic",P151),99)=99,IF(IFERROR(SEARCH("suspected mutagenic",S151),99)=99,0,Scoring!$E$15),Scoring!$E$14),Scoring!$E$13),Scoring!$E$13),Scoring!$E$13),Scoring!$E$13),Scoring!$E$13),Scoring!$E$13),Scoring!$E$13),Scoring!$E$13),Scoring!$E$13),Scoring!$E$13)</f>
        <v>0</v>
      </c>
      <c r="AB151" s="78">
        <f>IF(IFERROR(SEARCH("H360",N151),99)=99,IF(IFERROR(SEARCH("H360",O151),99)=99,IF(IFERROR(SEARCH("H360",Q151),99)=99,IF(IFERROR(SEARCH("H360",M151),99)=99,IF(IFERROR(SEARCH("H360",R151),99)=99,IF(IFERROR(SEARCH("H361",N151),99)=99,IF(IFERROR(SEARCH("H361",O151),99)=99,IF(IFERROR(SEARCH("H361",Q151),99)=99,IF(IFERROR(SEARCH("H361",M151),99)=99,IF(IFERROR(SEARCH("H361",R151),99)=99,IF(IFERROR(SEARCH("reproduction",P151),99)=99,IF(IFERROR(SEARCH("suspected reprotoxic",S151),99)=99,IF(IFERROR(SEARCH("reprotoxic",S151),99)=99,IF(IFERROR(SEARCH("reprotoxic",K151),99)=99,0,Scoring!$E$18),Scoring!$E$18),Scoring!$E$19),Scoring!$E$17),Scoring!$E$16),Scoring!$E$16),Scoring!$E$16),Scoring!$E$16),Scoring!$E$16),Scoring!$E$16),Scoring!$E$16),Scoring!$E$16),Scoring!$E$16),Scoring!$E$16)</f>
        <v>0</v>
      </c>
      <c r="AC151" s="78">
        <f>IF(IFERROR(SEARCH("57f",L151),99)=99,IF(IFERROR(SEARCH("57(f)",P151),99)=99,0,Scoring!$E$20),Scoring!$E$20)</f>
        <v>0</v>
      </c>
      <c r="AD151" s="78">
        <f>IF(IFERROR(SEARCH("CAT1",T151),99)=99,IF(IFERROR(SEARCH("CAT2",T151),99)=99,IF(IFERROR(SEARCH("CAT3",T151),99)=99,IF(IFERROR(SEARCH("concluded to be endocrine",K151),99)=99,IF(IFERROR(SEARCH("categorised as endocrine",K151),99)=99,IF(IFERROR(SEARCH("endocrine disrupting",P151),99)=99,IF(IFERROR(SEARCH("endocrine disrupting",K151),99)=99,IF(IFERROR(SEARCH("suspected endocrine",S151),99)=99,IF(IFERROR(SEARCH("potential endocrine",S151),99)=99,0,Scoring!$E$25),Scoring!$E$25),Scoring!$E$24),Scoring!$E$24),Scoring!$E$24),Scoring!$E$24),Scoring!$E$23),Scoring!$E$22),Scoring!$E$21)</f>
        <v>0</v>
      </c>
      <c r="AE151" s="78">
        <f>IF(IFERROR(SEARCH("suspected sensitiser",S151),99)=99,IF(IFERROR(SEARCH("sensitiser",S151),99)=99,IF(IFERROR(SEARCH("other hazard based concern",S151),99)=99,0,Scoring!$E$28),Scoring!$E$26),Scoring!$E$27)</f>
        <v>0</v>
      </c>
      <c r="AF151" s="78">
        <f>IF(IFERROR(M151,1)=1,IF(IFERROR(N151,1)=1,IF(IFERROR(O151,1)=1,IF(IFERROR(Q151,1)=1,IF(IFERROR(R151,1)=1,IF(IFERROR(T151,1)=1,IF(IFERROR(K151,1)=1,IF(IFERROR(P151,1)=1,IF(IFERROR(S151,1)=1,Scoring!$E$29,0),0),0),0),0),0),0),0),0)</f>
        <v>0</v>
      </c>
      <c r="AG151" s="78">
        <f t="shared" si="20"/>
        <v>1.4</v>
      </c>
      <c r="AI151" s="93"/>
      <c r="AJ151" s="94"/>
      <c r="AK151" s="76"/>
      <c r="AL151" s="75"/>
      <c r="AN151" s="79"/>
      <c r="AO151" s="79"/>
      <c r="AP151" s="79"/>
      <c r="AQ151" s="79"/>
      <c r="AR151" s="79"/>
      <c r="AS151" s="78"/>
      <c r="AU151" s="79">
        <f>IF(IFERROR(F151,99)=99,IF(IFERROR(G151,99)=99,IF(IFERROR(H151,99)=99,IF(IFERROR(I151,99)=99,IF(IFERROR(E151,99)=99,IF(IFERROR(J151,99)=99,0,Scoring!$B$7),Scoring!$B$3),Scoring!$B$2),Scoring!$B$6),Scoring!$B$5),Scoring!$B$4)</f>
        <v>0.5</v>
      </c>
      <c r="AV151" s="78">
        <f t="shared" si="21"/>
        <v>0.7</v>
      </c>
      <c r="AW151" s="78"/>
      <c r="AX151" s="66"/>
      <c r="AY151" s="78"/>
      <c r="AZ151" s="76"/>
      <c r="BB151" s="76"/>
    </row>
    <row r="152" spans="1:54" x14ac:dyDescent="0.25">
      <c r="A152" s="77" t="s">
        <v>5137</v>
      </c>
      <c r="B152" s="76" t="str">
        <f t="shared" ref="B152:B166" si="23">C152</f>
        <v>229-782-3</v>
      </c>
      <c r="C152" s="77" t="s">
        <v>5136</v>
      </c>
      <c r="D152" s="77" t="s">
        <v>5135</v>
      </c>
      <c r="E152" s="76" t="e">
        <f>IF(C152="-",IF(A152="-",VLOOKUP(D152,'sin-list 180320_update'!$C$2:$C$835,1,FALSE),VLOOKUP(A152,'sin-list 180320_update'!$A$2:$A$835,1,FALSE)),VLOOKUP(C152,'sin-list 180320_update'!$B$2:$B$835,1,FALSE))</f>
        <v>#N/A</v>
      </c>
      <c r="F152" s="76" t="e">
        <f>IF($C152="-",IF($A152="-",VLOOKUP($D152,'REACH Bilaga XVII_update'!$A$5:$A$131,1,FALSE),VLOOKUP($A152,'REACH Bilaga XVII_update'!$C$5:$C$131,1,FALSE)),VLOOKUP($C152,'REACH Bilaga XVII_update'!$B$5:$B$131,1,FALSE))</f>
        <v>#N/A</v>
      </c>
      <c r="G152" s="76" t="e">
        <f>IF($C152="-",IF($A152="-",VLOOKUP($D152,' REACH Bilaga 59_update'!$A$5:$A$210,1,FALSE),VLOOKUP($A152,' REACH Bilaga 59_update'!$D$5:$D$210,1,FALSE)),VLOOKUP($C152,' REACH Bilaga 59_update'!$C$5:$C$210,1,FALSE))</f>
        <v>#N/A</v>
      </c>
      <c r="H152" s="76" t="e">
        <f>IF($C152="-",IF($A152="-",VLOOKUP($D152,'REACH Bilaga XIV_update'!$A$5:$A$110,1,FALSE),VLOOKUP($A152,'REACH Bilaga XIV_update'!$D$5:$D$110,1,FALSE)),VLOOKUP($C152,'REACH Bilaga XIV_update'!$C$5:$C$110,1,FALSE))</f>
        <v>#N/A</v>
      </c>
      <c r="I152" s="76" t="str">
        <f>IF($C152="-",IF($A152="-",VLOOKUP($D152,CoRAP_update!$A$5:$A$376,1,FALSE),VLOOKUP($A152,CoRAP_update!$D$5:$D$376,1,FALSE)),VLOOKUP($C152,CoRAP_update!$C$5:$C$376,1,FALSE))</f>
        <v>229-782-3</v>
      </c>
      <c r="J152" s="76" t="e">
        <f>IF($C152="-",IF($A152="-",VLOOKUP($D152,EDC_update!$C$2:$C$450,1,FALSE),VLOOKUP($A152,EDC_update!$B$2:$B$450,1,FALSE)),VLOOKUP($C152,EDC_update!$L$2:$L$450,1,FALSE))</f>
        <v>#N/A</v>
      </c>
      <c r="K152" s="76" t="e">
        <f>IF($C152="-",IF($A152="-",IF(VLOOKUP($D152,'sin-list 180320_update'!$C$2:$S$835,3,FALSE)="",NA(),VLOOKUP($D152,'sin-list 180320_update'!$C$2:$S$835,3,FALSE)),IF(VLOOKUP($A152,'sin-list 180320_update'!$A$2:$S$835,5,FALSE)="",NA(),VLOOKUP($A152,'sin-list 180320_update'!$A$2:$S$835,5,FALSE))),IF(VLOOKUP($C152,'sin-list 180320_update'!$B$2:$S$835,4,FALSE)="",NA(),VLOOKUP($C152,'sin-list 180320_update'!$B$2:$S$835,4,FALSE)))</f>
        <v>#N/A</v>
      </c>
      <c r="L152" s="76" t="e">
        <f>IF($C152="-",IF($A152="-",VLOOKUP($D152,'sin-list 180320_update'!$C$2:$S$835,6,FALSE),VLOOKUP($A152,'sin-list 180320_update'!$A$2:$S$835,8,FALSE)),VLOOKUP($C152,'sin-list 180320_update'!$B$2:$S$835,7,FALSE))</f>
        <v>#N/A</v>
      </c>
      <c r="M152" s="76" t="e">
        <f>IF($C152="-",IF($A152="-",IF(VLOOKUP($D152,'sin-list 180320_update'!$C$2:$S$835,8,FALSE)="",NA(),VLOOKUP($D152,'sin-list 180320_update'!$C$2:$S$835,8,FALSE)),IF(VLOOKUP($A152,'sin-list 180320_update'!$A$2:$S$835,10,FALSE)="",NA(),VLOOKUP($A152,'sin-list 180320_update'!$A$2:$S$835,10,FALSE))),IF(VLOOKUP($C152,'sin-list 180320_update'!$B$2:$S$835,9,FALSE)="",NA(),VLOOKUP($C152,'sin-list 180320_update'!$B$2:$S$835,9,FALSE)))</f>
        <v>#N/A</v>
      </c>
      <c r="N152" s="76" t="e">
        <f>IF($C152="-",IF($A152="-",IF(VLOOKUP($D152,'REACH Bilaga XVII_update'!$A$5:$E$131,4,FALSE)="",NA(),VLOOKUP($D152,'REACH Bilaga XVII_update'!$A$5:$E$131,4,FALSE)),IF(VLOOKUP($A152,'REACH Bilaga XVII_update'!$C$5:$D$131,2,FALSE)="",NA(),VLOOKUP($A152,'REACH Bilaga XVII_update'!$C$5:$D$131,2,FALSE))),IF(VLOOKUP($C152,'REACH Bilaga XVII_update'!$B$5:$D$131,3,FALSE)="",NA(),VLOOKUP($C152,'REACH Bilaga XVII_update'!$B$5:$D$131,3,FALSE)))</f>
        <v>#N/A</v>
      </c>
      <c r="O152" s="76" t="e">
        <f>IF($C152="-",IF($A152="-",IF(VLOOKUP($D152,' REACH Bilaga 59_update'!$A$5:$E$210,5,FALSE)="",NA(),VLOOKUP($D152,' REACH Bilaga 59_update'!$A$5:$E$210,5,FALSE)),IF(VLOOKUP($A152,' REACH Bilaga 59_update'!$D$5:$E$210,2,FALSE)="",NA(),VLOOKUP($A152,' REACH Bilaga 59_update'!$D$5:$E$210,2,FALSE))),IF(VLOOKUP($C152,' REACH Bilaga 59_update'!$C$5:$E$210,3,FALSE)="",NA(),VLOOKUP($C152,' REACH Bilaga 59_update'!$C$5:$E$210,3,FALSE)))</f>
        <v>#N/A</v>
      </c>
      <c r="P152" s="76" t="e">
        <f>IF(C152="-",IF(A152="-",IFERROR(VLOOKUP($D152,' REACH Bilaga 59_update'!$A$5:$F$210,MATCH(Sammanfattning!P$1,' REACH Bilaga 59_update'!$A$4:$F$4,0),FALSE),VLOOKUP($D152,'REACH Bilaga XIV_update'!$A$4:$H$110,MATCH(Sammanfattning!P$1,'REACH Bilaga XIV_update'!$A$4:$H$4,0),FALSE)),IFERROR(VLOOKUP($A152,' REACH Bilaga 59_update'!$D$5:$F$210,MATCH(Sammanfattning!P$1,' REACH Bilaga 59_update'!$D$4:$F$4,0),FALSE),VLOOKUP($A152,'REACH Bilaga XIV_update'!$D$4:$H$110,MATCH(Sammanfattning!P$1,'REACH Bilaga XIV_update'!$D$4:$H$4,0),FALSE))),IFERROR(VLOOKUP($C152,' REACH Bilaga 59_update'!$C$5:$F$210,MATCH(Sammanfattning!P$1,' REACH Bilaga 59_update'!$C$4:$F$4,0),FALSE),VLOOKUP($C152,'REACH Bilaga XIV_update'!$C$4:$H$110,MATCH(Sammanfattning!P$1,'REACH Bilaga XIV_update'!$C$4:$H$4,0),FALSE)))</f>
        <v>#N/A</v>
      </c>
      <c r="Q152" s="76" t="e">
        <f>IF($C152="-",IF($A152="-",IF(VLOOKUP($D152,'REACH Bilaga XIV_update'!$A$5:$I$110,9,FALSE)="",NA(),VLOOKUP($D152,'REACH Bilaga XIV_update'!$A$5:$I$110,9,FALSE)),IF(VLOOKUP($A152,'REACH Bilaga XIV_update'!$D$5:$I$110,6,FALSE)="",NA(),VLOOKUP($A152,'REACH Bilaga XIV_update'!$D$5:$I$110,6,FALSE))),IF(VLOOKUP($C152,'REACH Bilaga XIV_update'!$C$5:$I$110,7,FALSE)="",NA(),VLOOKUP($C152,'REACH Bilaga XIV_update'!$C$5:$I$110,7,FALSE)))</f>
        <v>#N/A</v>
      </c>
      <c r="R152" s="76" t="e">
        <f>IF($C152="-",IF($A152="-",IF(VLOOKUP($D152,CoRAP_update!$A$5:$O$376,15,FALSE)="",NA(),VLOOKUP($D152,CoRAP_update!$A$5:$O$376,15,FALSE)),IF(VLOOKUP($A152,CoRAP_update!$D$5:$O$376,12,FALSE)="",NA(),VLOOKUP($A152,CoRAP_update!$D$5:$O$376,12,FALSE))),IF(VLOOKUP($C152,CoRAP_update!$C$5:$O$376,13,FALSE)="",NA(),VLOOKUP($C152,CoRAP_update!$C$5:$O$376,13,FALSE)))</f>
        <v>#N/A</v>
      </c>
      <c r="S152" s="144" t="str">
        <f>IF($C152="-",IF($A152="-",VLOOKUP($D152,CoRAP_update!$A$5:$J$376,MATCH(Sammanfattning!S$1,CoRAP_update!$A$4:$J$4,0),FALSE),VLOOKUP($A152,CoRAP_update!$D$5:$J$376,MATCH(Sammanfattning!S$1,CoRAP_update!$D$4:$J$4,0),FALSE)),VLOOKUP($C152,CoRAP_update!$C$5:$J$376,MATCH(Sammanfattning!S$1,CoRAP_update!$C$4:$J$4,0),FALSE))</f>
        <v>Suspected PBT/vPvB</v>
      </c>
      <c r="T152" s="76" t="e">
        <f>IF($A152="-",VLOOKUP($D152,EDC_update!$C$2:$F$450,4,FALSE),VLOOKUP($A152,EDC_update!$B$2:$F$450,5,FALSE))</f>
        <v>#N/A</v>
      </c>
      <c r="V152" s="78">
        <f>IF(IFERROR(SEARCH("PBT",P152),99)=99,IF(IFERROR(SEARCH("suspected PBT",S152),99)=99,IF(IFERROR(SEARCH("concluded to be PBT",K152),99)=99,IF(IFERROR(SEARCH("PBT",S152),99)=99,IF(IFERROR(SEARCH("PBT cand",L152),99)=99,IF(IFERROR(SEARCH("PBT",L152),99)=99,IF(IFERROR(SEARCH("persistent, bioackumulative and toxic properties",K152),99)=99,0,Scoring!$E$3),Scoring!$E$3),Scoring!$E$7),Scoring!$E$3),Scoring!$E$5),Scoring!$E$6),Scoring!$E$3)</f>
        <v>0.7</v>
      </c>
      <c r="W152" s="78">
        <f>IF(IFERROR(SEARCH("vPvB",P152),99)=99,IF(IFERROR(SEARCH("suspected pbt/vPvB",S152),99)=99,IF(IFERROR(SEARCH("vPvB",S152),99)=99,IF(IFERROR(SEARCH("concluded to be a vPvB",S152),99)=99,IF(IFERROR(SEARCH("identified as vPvB",K152),99)=99,IF(IFERROR(SEARCH("concluded to be a vPvB",K152),99)=99,IF(IFERROR(SEARCH("concluded to be both pbt and vPvB",S152),99)=99,IF(IFERROR(SEARCH("concluded to be both pbt and vPvB",K152),99)=99,0,Scoring!$E$5),Scoring!$E$5),Scoring!$E$5),Scoring!$E$5),Scoring!$E$5),Scoring!$E$4),Scoring!$E$6),Scoring!$E$4)</f>
        <v>0.7</v>
      </c>
      <c r="X152" s="78">
        <f>IF(IFERROR(SEARCH("H410",N152),99)=99,IF(IFERROR(SEARCH("H410",O152),99)=99,IF(IFERROR(SEARCH("H410",Q152),99)=99,IF(IFERROR(SEARCH("H410",M152),99)=99,IF(IFERROR(SEARCH("H410",R152),99)=99,IF(IFERROR(SEARCH("H411",N152),99)=99,IF(IFERROR(SEARCH("H411",O152),99)=99,IF(IFERROR(SEARCH("H411",Q152),99)=99,IF(IFERROR(SEARCH("H411",M152),99)=99,IF(IFERROR(SEARCH("H411",R152),99)=99,IF(IFERROR(SEARCH("H413",N152),99)=99,IF(IFERROR(SEARCH("H413",O152),99)=99,IF(IFERROR(SEARCH("H413",Q152),99)=99,IF(IFERROR(SEARCH("H413",M152),99)=99,IF(IFERROR(SEARCH("H413",R152),99)=99,IF(IFERROR(SEARCH("H412",N152),99)=99,IF(IFERROR(SEARCH("H412",O152),99)=99,IF(IFERROR(SEARCH("H412",Q152),99)=99,IF(IFERROR(SEARCH("H412",M152),99)=99,IF(IFERROR(SEARCH("H412",R152),99)=99,0,Scoring!$E$2),Scoring!$E$2),Scoring!$E$2),Scoring!$E$2),Scoring!$E$2),Scoring!$E$2),Scoring!$E$2),Scoring!$E$2),Scoring!$E$2),Scoring!$E$2),Scoring!$E$2),Scoring!$E$2),Scoring!$E$2),Scoring!$E$2),Scoring!$E$2),Scoring!$E$2),Scoring!$E$2),Scoring!$E$2),Scoring!$E$2),Scoring!$E$2)</f>
        <v>0</v>
      </c>
      <c r="Y152" s="78">
        <f>IF(IFERROR(SEARCH("CMR",K152),99)=99,IF(IFERROR(SEARCH("Suspected CMR",S152),99)=99,IF(IFERROR(SEARCH("CMR",S152),99)=99,0,Scoring!$E$8),Scoring!$E$9),Scoring!$E$8)</f>
        <v>0</v>
      </c>
      <c r="Z152" s="78">
        <f>IF(IFERROR(SEARCH("H350",N152),99)=99,IF(IFERROR(SEARCH("H350",O152),99)=99,IF(IFERROR(SEARCH("H350",Q152),99)=99,IF(IFERROR(SEARCH("H350",M152),99)=99,IF(IFERROR(SEARCH("H350",R152),99)=99,IF(IFERROR(SEARCH("H351",N152),99)=99,IF(IFERROR(SEARCH("H351",O152),99)=99,IF(IFERROR(SEARCH("H351",Q152),99)=99,IF(IFERROR(SEARCH("H351",M152),99)=99,IF(IFERROR(SEARCH("H351",R152),99)=99,IF(IFERROR(SEARCH("carcinogenic",P152),99)=99,IF(IFERROR(SEARCH("suspected carcinogenic",S152),99)=99,0,Scoring!$E$12),Scoring!$E$11),Scoring!$E$10),Scoring!$E$10),Scoring!$E$10),Scoring!$E$10),Scoring!$E$10),Scoring!$E$10),Scoring!$E$10),Scoring!$E$10),Scoring!$E$10),Scoring!$E$10)</f>
        <v>0</v>
      </c>
      <c r="AA152" s="78">
        <f>IF(IFERROR(SEARCH("H340",N152),99)=99,IF(IFERROR(SEARCH("H340",O152),99)=99,IF(IFERROR(SEARCH("H340",Q152),99)=99,IF(IFERROR(SEARCH("H340",M152),99)=99,IF(IFERROR(SEARCH("H340",R152),99)=99,IF(IFERROR(SEARCH("H341",N152),99)=99,IF(IFERROR(SEARCH("H341",O152),99)=99,IF(IFERROR(SEARCH("H341",Q152),99)=99,IF(IFERROR(SEARCH("H341",M152),99)=99,IF(IFERROR(SEARCH("H341",R152),99)=99,IF(IFERROR(SEARCH("mutagenic",P152),99)=99,IF(IFERROR(SEARCH("suspected mutagenic",S152),99)=99,0,Scoring!$E$15),Scoring!$E$14),Scoring!$E$13),Scoring!$E$13),Scoring!$E$13),Scoring!$E$13),Scoring!$E$13),Scoring!$E$13),Scoring!$E$13),Scoring!$E$13),Scoring!$E$13),Scoring!$E$13)</f>
        <v>0</v>
      </c>
      <c r="AB152" s="78">
        <f>IF(IFERROR(SEARCH("H360",N152),99)=99,IF(IFERROR(SEARCH("H360",O152),99)=99,IF(IFERROR(SEARCH("H360",Q152),99)=99,IF(IFERROR(SEARCH("H360",M152),99)=99,IF(IFERROR(SEARCH("H360",R152),99)=99,IF(IFERROR(SEARCH("H361",N152),99)=99,IF(IFERROR(SEARCH("H361",O152),99)=99,IF(IFERROR(SEARCH("H361",Q152),99)=99,IF(IFERROR(SEARCH("H361",M152),99)=99,IF(IFERROR(SEARCH("H361",R152),99)=99,IF(IFERROR(SEARCH("reproduction",P152),99)=99,IF(IFERROR(SEARCH("suspected reprotoxic",S152),99)=99,IF(IFERROR(SEARCH("reprotoxic",S152),99)=99,IF(IFERROR(SEARCH("reprotoxic",K152),99)=99,0,Scoring!$E$18),Scoring!$E$18),Scoring!$E$19),Scoring!$E$17),Scoring!$E$16),Scoring!$E$16),Scoring!$E$16),Scoring!$E$16),Scoring!$E$16),Scoring!$E$16),Scoring!$E$16),Scoring!$E$16),Scoring!$E$16),Scoring!$E$16)</f>
        <v>0</v>
      </c>
      <c r="AC152" s="78">
        <f>IF(IFERROR(SEARCH("57f",L152),99)=99,IF(IFERROR(SEARCH("57(f)",P152),99)=99,0,Scoring!$E$20),Scoring!$E$20)</f>
        <v>0</v>
      </c>
      <c r="AD152" s="78">
        <f>IF(IFERROR(SEARCH("CAT1",T152),99)=99,IF(IFERROR(SEARCH("CAT2",T152),99)=99,IF(IFERROR(SEARCH("CAT3",T152),99)=99,IF(IFERROR(SEARCH("concluded to be endocrine",K152),99)=99,IF(IFERROR(SEARCH("categorised as endocrine",K152),99)=99,IF(IFERROR(SEARCH("endocrine disrupting",P152),99)=99,IF(IFERROR(SEARCH("endocrine disrupting",K152),99)=99,IF(IFERROR(SEARCH("suspected endocrine",S152),99)=99,IF(IFERROR(SEARCH("potential endocrine",S152),99)=99,0,Scoring!$E$25),Scoring!$E$25),Scoring!$E$24),Scoring!$E$24),Scoring!$E$24),Scoring!$E$24),Scoring!$E$23),Scoring!$E$22),Scoring!$E$21)</f>
        <v>0</v>
      </c>
      <c r="AE152" s="78">
        <f>IF(IFERROR(SEARCH("suspected sensitiser",S152),99)=99,IF(IFERROR(SEARCH("sensitiser",S152),99)=99,IF(IFERROR(SEARCH("other hazard based concern",S152),99)=99,0,Scoring!$E$28),Scoring!$E$26),Scoring!$E$27)</f>
        <v>0</v>
      </c>
      <c r="AF152" s="78">
        <f>IF(IFERROR(M152,1)=1,IF(IFERROR(N152,1)=1,IF(IFERROR(O152,1)=1,IF(IFERROR(Q152,1)=1,IF(IFERROR(R152,1)=1,IF(IFERROR(T152,1)=1,IF(IFERROR(K152,1)=1,IF(IFERROR(P152,1)=1,IF(IFERROR(S152,1)=1,Scoring!$E$29,0),0),0),0),0),0),0),0),0)</f>
        <v>0</v>
      </c>
      <c r="AG152" s="78">
        <f t="shared" si="20"/>
        <v>1.4</v>
      </c>
      <c r="AI152" s="93"/>
      <c r="AJ152" s="94"/>
      <c r="AK152" s="76"/>
      <c r="AL152" s="75"/>
      <c r="AN152" s="79"/>
      <c r="AO152" s="79"/>
      <c r="AP152" s="79"/>
      <c r="AQ152" s="79"/>
      <c r="AR152" s="79"/>
      <c r="AS152" s="78"/>
      <c r="AU152" s="79">
        <f>IF(IFERROR(F152,99)=99,IF(IFERROR(G152,99)=99,IF(IFERROR(H152,99)=99,IF(IFERROR(I152,99)=99,IF(IFERROR(E152,99)=99,IF(IFERROR(J152,99)=99,0,Scoring!$B$7),Scoring!$B$3),Scoring!$B$2),Scoring!$B$6),Scoring!$B$5),Scoring!$B$4)</f>
        <v>0.5</v>
      </c>
      <c r="AV152" s="78">
        <f t="shared" si="21"/>
        <v>0.7</v>
      </c>
      <c r="AW152" s="78"/>
      <c r="AX152" s="66"/>
      <c r="AY152" s="78"/>
      <c r="AZ152" s="76"/>
      <c r="BA152" s="76"/>
      <c r="BB152" s="76"/>
    </row>
    <row r="153" spans="1:54" x14ac:dyDescent="0.25">
      <c r="A153" s="77" t="s">
        <v>5179</v>
      </c>
      <c r="B153" s="76" t="str">
        <f t="shared" si="23"/>
        <v>233-593-1</v>
      </c>
      <c r="C153" s="77" t="s">
        <v>5178</v>
      </c>
      <c r="D153" s="77" t="s">
        <v>5177</v>
      </c>
      <c r="E153" s="76" t="e">
        <f>IF(C153="-",IF(A153="-",VLOOKUP(D153,'sin-list 180320_update'!$C$2:$C$835,1,FALSE),VLOOKUP(A153,'sin-list 180320_update'!$A$2:$A$835,1,FALSE)),VLOOKUP(C153,'sin-list 180320_update'!$B$2:$B$835,1,FALSE))</f>
        <v>#N/A</v>
      </c>
      <c r="F153" s="76" t="e">
        <f>IF($C153="-",IF($A153="-",VLOOKUP($D153,'REACH Bilaga XVII_update'!$A$5:$A$131,1,FALSE),VLOOKUP($A153,'REACH Bilaga XVII_update'!$C$5:$C$131,1,FALSE)),VLOOKUP($C153,'REACH Bilaga XVII_update'!$B$5:$B$131,1,FALSE))</f>
        <v>#N/A</v>
      </c>
      <c r="G153" s="76" t="e">
        <f>IF($C153="-",IF($A153="-",VLOOKUP($D153,' REACH Bilaga 59_update'!$A$5:$A$210,1,FALSE),VLOOKUP($A153,' REACH Bilaga 59_update'!$D$5:$D$210,1,FALSE)),VLOOKUP($C153,' REACH Bilaga 59_update'!$C$5:$C$210,1,FALSE))</f>
        <v>#N/A</v>
      </c>
      <c r="H153" s="76" t="e">
        <f>IF($C153="-",IF($A153="-",VLOOKUP($D153,'REACH Bilaga XIV_update'!$A$5:$A$110,1,FALSE),VLOOKUP($A153,'REACH Bilaga XIV_update'!$D$5:$D$110,1,FALSE)),VLOOKUP($C153,'REACH Bilaga XIV_update'!$C$5:$C$110,1,FALSE))</f>
        <v>#N/A</v>
      </c>
      <c r="I153" s="76" t="str">
        <f>IF($C153="-",IF($A153="-",VLOOKUP($D153,CoRAP_update!$A$5:$A$376,1,FALSE),VLOOKUP($A153,CoRAP_update!$D$5:$D$376,1,FALSE)),VLOOKUP($C153,CoRAP_update!$C$5:$C$376,1,FALSE))</f>
        <v>233-593-1</v>
      </c>
      <c r="J153" s="76" t="e">
        <f>IF($C153="-",IF($A153="-",VLOOKUP($D153,EDC_update!$C$2:$C$450,1,FALSE),VLOOKUP($A153,EDC_update!$B$2:$B$450,1,FALSE)),VLOOKUP($C153,EDC_update!$L$2:$L$450,1,FALSE))</f>
        <v>#N/A</v>
      </c>
      <c r="K153" s="76" t="e">
        <f>IF($C153="-",IF($A153="-",IF(VLOOKUP($D153,'sin-list 180320_update'!$C$2:$S$835,3,FALSE)="",NA(),VLOOKUP($D153,'sin-list 180320_update'!$C$2:$S$835,3,FALSE)),IF(VLOOKUP($A153,'sin-list 180320_update'!$A$2:$S$835,5,FALSE)="",NA(),VLOOKUP($A153,'sin-list 180320_update'!$A$2:$S$835,5,FALSE))),IF(VLOOKUP($C153,'sin-list 180320_update'!$B$2:$S$835,4,FALSE)="",NA(),VLOOKUP($C153,'sin-list 180320_update'!$B$2:$S$835,4,FALSE)))</f>
        <v>#N/A</v>
      </c>
      <c r="L153" s="76" t="e">
        <f>IF($C153="-",IF($A153="-",VLOOKUP($D153,'sin-list 180320_update'!$C$2:$S$835,6,FALSE),VLOOKUP($A153,'sin-list 180320_update'!$A$2:$S$835,8,FALSE)),VLOOKUP($C153,'sin-list 180320_update'!$B$2:$S$835,7,FALSE))</f>
        <v>#N/A</v>
      </c>
      <c r="M153" s="76" t="e">
        <f>IF($C153="-",IF($A153="-",IF(VLOOKUP($D153,'sin-list 180320_update'!$C$2:$S$835,8,FALSE)="",NA(),VLOOKUP($D153,'sin-list 180320_update'!$C$2:$S$835,8,FALSE)),IF(VLOOKUP($A153,'sin-list 180320_update'!$A$2:$S$835,10,FALSE)="",NA(),VLOOKUP($A153,'sin-list 180320_update'!$A$2:$S$835,10,FALSE))),IF(VLOOKUP($C153,'sin-list 180320_update'!$B$2:$S$835,9,FALSE)="",NA(),VLOOKUP($C153,'sin-list 180320_update'!$B$2:$S$835,9,FALSE)))</f>
        <v>#N/A</v>
      </c>
      <c r="N153" s="76" t="e">
        <f>IF($C153="-",IF($A153="-",IF(VLOOKUP($D153,'REACH Bilaga XVII_update'!$A$5:$E$131,4,FALSE)="",NA(),VLOOKUP($D153,'REACH Bilaga XVII_update'!$A$5:$E$131,4,FALSE)),IF(VLOOKUP($A153,'REACH Bilaga XVII_update'!$C$5:$D$131,2,FALSE)="",NA(),VLOOKUP($A153,'REACH Bilaga XVII_update'!$C$5:$D$131,2,FALSE))),IF(VLOOKUP($C153,'REACH Bilaga XVII_update'!$B$5:$D$131,3,FALSE)="",NA(),VLOOKUP($C153,'REACH Bilaga XVII_update'!$B$5:$D$131,3,FALSE)))</f>
        <v>#N/A</v>
      </c>
      <c r="O153" s="76" t="e">
        <f>IF($C153="-",IF($A153="-",IF(VLOOKUP($D153,' REACH Bilaga 59_update'!$A$5:$E$210,5,FALSE)="",NA(),VLOOKUP($D153,' REACH Bilaga 59_update'!$A$5:$E$210,5,FALSE)),IF(VLOOKUP($A153,' REACH Bilaga 59_update'!$D$5:$E$210,2,FALSE)="",NA(),VLOOKUP($A153,' REACH Bilaga 59_update'!$D$5:$E$210,2,FALSE))),IF(VLOOKUP($C153,' REACH Bilaga 59_update'!$C$5:$E$210,3,FALSE)="",NA(),VLOOKUP($C153,' REACH Bilaga 59_update'!$C$5:$E$210,3,FALSE)))</f>
        <v>#N/A</v>
      </c>
      <c r="P153" s="76" t="e">
        <f>IF(C153="-",IF(A153="-",IFERROR(VLOOKUP($D153,' REACH Bilaga 59_update'!$A$5:$F$210,MATCH(Sammanfattning!P$1,' REACH Bilaga 59_update'!$A$4:$F$4,0),FALSE),VLOOKUP($D153,'REACH Bilaga XIV_update'!$A$4:$H$110,MATCH(Sammanfattning!P$1,'REACH Bilaga XIV_update'!$A$4:$H$4,0),FALSE)),IFERROR(VLOOKUP($A153,' REACH Bilaga 59_update'!$D$5:$F$210,MATCH(Sammanfattning!P$1,' REACH Bilaga 59_update'!$D$4:$F$4,0),FALSE),VLOOKUP($A153,'REACH Bilaga XIV_update'!$D$4:$H$110,MATCH(Sammanfattning!P$1,'REACH Bilaga XIV_update'!$D$4:$H$4,0),FALSE))),IFERROR(VLOOKUP($C153,' REACH Bilaga 59_update'!$C$5:$F$210,MATCH(Sammanfattning!P$1,' REACH Bilaga 59_update'!$C$4:$F$4,0),FALSE),VLOOKUP($C153,'REACH Bilaga XIV_update'!$C$4:$H$110,MATCH(Sammanfattning!P$1,'REACH Bilaga XIV_update'!$C$4:$H$4,0),FALSE)))</f>
        <v>#N/A</v>
      </c>
      <c r="Q153" s="76" t="e">
        <f>IF($C153="-",IF($A153="-",IF(VLOOKUP($D153,'REACH Bilaga XIV_update'!$A$5:$I$110,9,FALSE)="",NA(),VLOOKUP($D153,'REACH Bilaga XIV_update'!$A$5:$I$110,9,FALSE)),IF(VLOOKUP($A153,'REACH Bilaga XIV_update'!$D$5:$I$110,6,FALSE)="",NA(),VLOOKUP($A153,'REACH Bilaga XIV_update'!$D$5:$I$110,6,FALSE))),IF(VLOOKUP($C153,'REACH Bilaga XIV_update'!$C$5:$I$110,7,FALSE)="",NA(),VLOOKUP($C153,'REACH Bilaga XIV_update'!$C$5:$I$110,7,FALSE)))</f>
        <v>#N/A</v>
      </c>
      <c r="R153" s="76" t="e">
        <f>IF($C153="-",IF($A153="-",IF(VLOOKUP($D153,CoRAP_update!$A$5:$O$376,15,FALSE)="",NA(),VLOOKUP($D153,CoRAP_update!$A$5:$O$376,15,FALSE)),IF(VLOOKUP($A153,CoRAP_update!$D$5:$O$376,12,FALSE)="",NA(),VLOOKUP($A153,CoRAP_update!$D$5:$O$376,12,FALSE))),IF(VLOOKUP($C153,CoRAP_update!$C$5:$O$376,13,FALSE)="",NA(),VLOOKUP($C153,CoRAP_update!$C$5:$O$376,13,FALSE)))</f>
        <v>#N/A</v>
      </c>
      <c r="S153" s="144" t="str">
        <f>IF($C153="-",IF($A153="-",VLOOKUP($D153,CoRAP_update!$A$5:$J$376,MATCH(Sammanfattning!S$1,CoRAP_update!$A$4:$J$4,0),FALSE),VLOOKUP($A153,CoRAP_update!$D$5:$J$376,MATCH(Sammanfattning!S$1,CoRAP_update!$D$4:$J$4,0),FALSE)),VLOOKUP($C153,CoRAP_update!$C$5:$J$376,MATCH(Sammanfattning!S$1,CoRAP_update!$C$4:$J$4,0),FALSE))</f>
        <v>Suspected PBT/vPvB</v>
      </c>
      <c r="T153" s="76" t="e">
        <f>IF($A153="-",VLOOKUP($D153,EDC_update!$C$2:$F$450,4,FALSE),VLOOKUP($A153,EDC_update!$B$2:$F$450,5,FALSE))</f>
        <v>#N/A</v>
      </c>
      <c r="V153" s="78">
        <f>IF(IFERROR(SEARCH("PBT",P153),99)=99,IF(IFERROR(SEARCH("suspected PBT",S153),99)=99,IF(IFERROR(SEARCH("concluded to be PBT",K153),99)=99,IF(IFERROR(SEARCH("PBT",S153),99)=99,IF(IFERROR(SEARCH("PBT cand",L153),99)=99,IF(IFERROR(SEARCH("PBT",L153),99)=99,IF(IFERROR(SEARCH("persistent, bioackumulative and toxic properties",K153),99)=99,0,Scoring!$E$3),Scoring!$E$3),Scoring!$E$7),Scoring!$E$3),Scoring!$E$5),Scoring!$E$6),Scoring!$E$3)</f>
        <v>0.7</v>
      </c>
      <c r="W153" s="78">
        <f>IF(IFERROR(SEARCH("vPvB",P153),99)=99,IF(IFERROR(SEARCH("suspected pbt/vPvB",S153),99)=99,IF(IFERROR(SEARCH("vPvB",S153),99)=99,IF(IFERROR(SEARCH("concluded to be a vPvB",S153),99)=99,IF(IFERROR(SEARCH("identified as vPvB",K153),99)=99,IF(IFERROR(SEARCH("concluded to be a vPvB",K153),99)=99,IF(IFERROR(SEARCH("concluded to be both pbt and vPvB",S153),99)=99,IF(IFERROR(SEARCH("concluded to be both pbt and vPvB",K153),99)=99,0,Scoring!$E$5),Scoring!$E$5),Scoring!$E$5),Scoring!$E$5),Scoring!$E$5),Scoring!$E$4),Scoring!$E$6),Scoring!$E$4)</f>
        <v>0.7</v>
      </c>
      <c r="X153" s="78">
        <f>IF(IFERROR(SEARCH("H410",N153),99)=99,IF(IFERROR(SEARCH("H410",O153),99)=99,IF(IFERROR(SEARCH("H410",Q153),99)=99,IF(IFERROR(SEARCH("H410",M153),99)=99,IF(IFERROR(SEARCH("H410",R153),99)=99,IF(IFERROR(SEARCH("H411",N153),99)=99,IF(IFERROR(SEARCH("H411",O153),99)=99,IF(IFERROR(SEARCH("H411",Q153),99)=99,IF(IFERROR(SEARCH("H411",M153),99)=99,IF(IFERROR(SEARCH("H411",R153),99)=99,IF(IFERROR(SEARCH("H413",N153),99)=99,IF(IFERROR(SEARCH("H413",O153),99)=99,IF(IFERROR(SEARCH("H413",Q153),99)=99,IF(IFERROR(SEARCH("H413",M153),99)=99,IF(IFERROR(SEARCH("H413",R153),99)=99,IF(IFERROR(SEARCH("H412",N153),99)=99,IF(IFERROR(SEARCH("H412",O153),99)=99,IF(IFERROR(SEARCH("H412",Q153),99)=99,IF(IFERROR(SEARCH("H412",M153),99)=99,IF(IFERROR(SEARCH("H412",R153),99)=99,0,Scoring!$E$2),Scoring!$E$2),Scoring!$E$2),Scoring!$E$2),Scoring!$E$2),Scoring!$E$2),Scoring!$E$2),Scoring!$E$2),Scoring!$E$2),Scoring!$E$2),Scoring!$E$2),Scoring!$E$2),Scoring!$E$2),Scoring!$E$2),Scoring!$E$2),Scoring!$E$2),Scoring!$E$2),Scoring!$E$2),Scoring!$E$2),Scoring!$E$2)</f>
        <v>0</v>
      </c>
      <c r="Y153" s="78">
        <f>IF(IFERROR(SEARCH("CMR",K153),99)=99,IF(IFERROR(SEARCH("Suspected CMR",S153),99)=99,IF(IFERROR(SEARCH("CMR",S153),99)=99,0,Scoring!$E$8),Scoring!$E$9),Scoring!$E$8)</f>
        <v>0</v>
      </c>
      <c r="Z153" s="78">
        <f>IF(IFERROR(SEARCH("H350",N153),99)=99,IF(IFERROR(SEARCH("H350",O153),99)=99,IF(IFERROR(SEARCH("H350",Q153),99)=99,IF(IFERROR(SEARCH("H350",M153),99)=99,IF(IFERROR(SEARCH("H350",R153),99)=99,IF(IFERROR(SEARCH("H351",N153),99)=99,IF(IFERROR(SEARCH("H351",O153),99)=99,IF(IFERROR(SEARCH("H351",Q153),99)=99,IF(IFERROR(SEARCH("H351",M153),99)=99,IF(IFERROR(SEARCH("H351",R153),99)=99,IF(IFERROR(SEARCH("carcinogenic",P153),99)=99,IF(IFERROR(SEARCH("suspected carcinogenic",S153),99)=99,0,Scoring!$E$12),Scoring!$E$11),Scoring!$E$10),Scoring!$E$10),Scoring!$E$10),Scoring!$E$10),Scoring!$E$10),Scoring!$E$10),Scoring!$E$10),Scoring!$E$10),Scoring!$E$10),Scoring!$E$10)</f>
        <v>0</v>
      </c>
      <c r="AA153" s="78">
        <f>IF(IFERROR(SEARCH("H340",N153),99)=99,IF(IFERROR(SEARCH("H340",O153),99)=99,IF(IFERROR(SEARCH("H340",Q153),99)=99,IF(IFERROR(SEARCH("H340",M153),99)=99,IF(IFERROR(SEARCH("H340",R153),99)=99,IF(IFERROR(SEARCH("H341",N153),99)=99,IF(IFERROR(SEARCH("H341",O153),99)=99,IF(IFERROR(SEARCH("H341",Q153),99)=99,IF(IFERROR(SEARCH("H341",M153),99)=99,IF(IFERROR(SEARCH("H341",R153),99)=99,IF(IFERROR(SEARCH("mutagenic",P153),99)=99,IF(IFERROR(SEARCH("suspected mutagenic",S153),99)=99,0,Scoring!$E$15),Scoring!$E$14),Scoring!$E$13),Scoring!$E$13),Scoring!$E$13),Scoring!$E$13),Scoring!$E$13),Scoring!$E$13),Scoring!$E$13),Scoring!$E$13),Scoring!$E$13),Scoring!$E$13)</f>
        <v>0</v>
      </c>
      <c r="AB153" s="78">
        <f>IF(IFERROR(SEARCH("H360",N153),99)=99,IF(IFERROR(SEARCH("H360",O153),99)=99,IF(IFERROR(SEARCH("H360",Q153),99)=99,IF(IFERROR(SEARCH("H360",M153),99)=99,IF(IFERROR(SEARCH("H360",R153),99)=99,IF(IFERROR(SEARCH("H361",N153),99)=99,IF(IFERROR(SEARCH("H361",O153),99)=99,IF(IFERROR(SEARCH("H361",Q153),99)=99,IF(IFERROR(SEARCH("H361",M153),99)=99,IF(IFERROR(SEARCH("H361",R153),99)=99,IF(IFERROR(SEARCH("reproduction",P153),99)=99,IF(IFERROR(SEARCH("suspected reprotoxic",S153),99)=99,IF(IFERROR(SEARCH("reprotoxic",S153),99)=99,IF(IFERROR(SEARCH("reprotoxic",K153),99)=99,0,Scoring!$E$18),Scoring!$E$18),Scoring!$E$19),Scoring!$E$17),Scoring!$E$16),Scoring!$E$16),Scoring!$E$16),Scoring!$E$16),Scoring!$E$16),Scoring!$E$16),Scoring!$E$16),Scoring!$E$16),Scoring!$E$16),Scoring!$E$16)</f>
        <v>0</v>
      </c>
      <c r="AC153" s="78">
        <f>IF(IFERROR(SEARCH("57f",L153),99)=99,IF(IFERROR(SEARCH("57(f)",P153),99)=99,0,Scoring!$E$20),Scoring!$E$20)</f>
        <v>0</v>
      </c>
      <c r="AD153" s="78">
        <f>IF(IFERROR(SEARCH("CAT1",T153),99)=99,IF(IFERROR(SEARCH("CAT2",T153),99)=99,IF(IFERROR(SEARCH("CAT3",T153),99)=99,IF(IFERROR(SEARCH("concluded to be endocrine",K153),99)=99,IF(IFERROR(SEARCH("categorised as endocrine",K153),99)=99,IF(IFERROR(SEARCH("endocrine disrupting",P153),99)=99,IF(IFERROR(SEARCH("endocrine disrupting",K153),99)=99,IF(IFERROR(SEARCH("suspected endocrine",S153),99)=99,IF(IFERROR(SEARCH("potential endocrine",S153),99)=99,0,Scoring!$E$25),Scoring!$E$25),Scoring!$E$24),Scoring!$E$24),Scoring!$E$24),Scoring!$E$24),Scoring!$E$23),Scoring!$E$22),Scoring!$E$21)</f>
        <v>0</v>
      </c>
      <c r="AE153" s="78">
        <f>IF(IFERROR(SEARCH("suspected sensitiser",S153),99)=99,IF(IFERROR(SEARCH("sensitiser",S153),99)=99,IF(IFERROR(SEARCH("other hazard based concern",S153),99)=99,0,Scoring!$E$28),Scoring!$E$26),Scoring!$E$27)</f>
        <v>0</v>
      </c>
      <c r="AF153" s="78">
        <f>IF(IFERROR(M153,1)=1,IF(IFERROR(N153,1)=1,IF(IFERROR(O153,1)=1,IF(IFERROR(Q153,1)=1,IF(IFERROR(R153,1)=1,IF(IFERROR(T153,1)=1,IF(IFERROR(K153,1)=1,IF(IFERROR(P153,1)=1,IF(IFERROR(S153,1)=1,Scoring!$E$29,0),0),0),0),0),0),0),0),0)</f>
        <v>0</v>
      </c>
      <c r="AG153" s="78">
        <f t="shared" si="20"/>
        <v>1.4</v>
      </c>
      <c r="AI153" s="93"/>
      <c r="AJ153" s="94"/>
      <c r="AK153" s="76"/>
      <c r="AL153" s="75"/>
      <c r="AN153" s="79"/>
      <c r="AO153" s="79"/>
      <c r="AP153" s="79"/>
      <c r="AQ153" s="79"/>
      <c r="AR153" s="79"/>
      <c r="AS153" s="78"/>
      <c r="AU153" s="79">
        <f>IF(IFERROR(F153,99)=99,IF(IFERROR(G153,99)=99,IF(IFERROR(H153,99)=99,IF(IFERROR(I153,99)=99,IF(IFERROR(E153,99)=99,IF(IFERROR(J153,99)=99,0,Scoring!$B$7),Scoring!$B$3),Scoring!$B$2),Scoring!$B$6),Scoring!$B$5),Scoring!$B$4)</f>
        <v>0.5</v>
      </c>
      <c r="AV153" s="78">
        <f t="shared" si="21"/>
        <v>0.7</v>
      </c>
      <c r="AW153" s="78"/>
      <c r="AX153" s="66"/>
      <c r="AY153" s="78"/>
      <c r="AZ153" s="76"/>
      <c r="BA153" s="76"/>
      <c r="BB153" s="76"/>
    </row>
    <row r="154" spans="1:54" x14ac:dyDescent="0.25">
      <c r="A154" s="77" t="s">
        <v>5214</v>
      </c>
      <c r="B154" s="76" t="str">
        <f t="shared" si="23"/>
        <v>241-867-7</v>
      </c>
      <c r="C154" s="77" t="s">
        <v>5213</v>
      </c>
      <c r="D154" s="77" t="s">
        <v>5212</v>
      </c>
      <c r="E154" s="76" t="e">
        <f>IF(C154="-",IF(A154="-",VLOOKUP(D154,'sin-list 180320_update'!$C$2:$C$835,1,FALSE),VLOOKUP(A154,'sin-list 180320_update'!$A$2:$A$835,1,FALSE)),VLOOKUP(C154,'sin-list 180320_update'!$B$2:$B$835,1,FALSE))</f>
        <v>#N/A</v>
      </c>
      <c r="F154" s="76" t="e">
        <f>IF($C154="-",IF($A154="-",VLOOKUP($D154,'REACH Bilaga XVII_update'!$A$5:$A$131,1,FALSE),VLOOKUP($A154,'REACH Bilaga XVII_update'!$C$5:$C$131,1,FALSE)),VLOOKUP($C154,'REACH Bilaga XVII_update'!$B$5:$B$131,1,FALSE))</f>
        <v>#N/A</v>
      </c>
      <c r="G154" s="76" t="e">
        <f>IF($C154="-",IF($A154="-",VLOOKUP($D154,' REACH Bilaga 59_update'!$A$5:$A$210,1,FALSE),VLOOKUP($A154,' REACH Bilaga 59_update'!$D$5:$D$210,1,FALSE)),VLOOKUP($C154,' REACH Bilaga 59_update'!$C$5:$C$210,1,FALSE))</f>
        <v>#N/A</v>
      </c>
      <c r="H154" s="76" t="e">
        <f>IF($C154="-",IF($A154="-",VLOOKUP($D154,'REACH Bilaga XIV_update'!$A$5:$A$110,1,FALSE),VLOOKUP($A154,'REACH Bilaga XIV_update'!$D$5:$D$110,1,FALSE)),VLOOKUP($C154,'REACH Bilaga XIV_update'!$C$5:$C$110,1,FALSE))</f>
        <v>#N/A</v>
      </c>
      <c r="I154" s="76" t="str">
        <f>IF($C154="-",IF($A154="-",VLOOKUP($D154,CoRAP_update!$A$5:$A$376,1,FALSE),VLOOKUP($A154,CoRAP_update!$D$5:$D$376,1,FALSE)),VLOOKUP($C154,CoRAP_update!$C$5:$C$376,1,FALSE))</f>
        <v>241-867-7</v>
      </c>
      <c r="J154" s="76" t="e">
        <f>IF($C154="-",IF($A154="-",VLOOKUP($D154,EDC_update!$C$2:$C$450,1,FALSE),VLOOKUP($A154,EDC_update!$B$2:$B$450,1,FALSE)),VLOOKUP($C154,EDC_update!$L$2:$L$450,1,FALSE))</f>
        <v>#N/A</v>
      </c>
      <c r="K154" s="76" t="e">
        <f>IF($C154="-",IF($A154="-",IF(VLOOKUP($D154,'sin-list 180320_update'!$C$2:$S$835,3,FALSE)="",NA(),VLOOKUP($D154,'sin-list 180320_update'!$C$2:$S$835,3,FALSE)),IF(VLOOKUP($A154,'sin-list 180320_update'!$A$2:$S$835,5,FALSE)="",NA(),VLOOKUP($A154,'sin-list 180320_update'!$A$2:$S$835,5,FALSE))),IF(VLOOKUP($C154,'sin-list 180320_update'!$B$2:$S$835,4,FALSE)="",NA(),VLOOKUP($C154,'sin-list 180320_update'!$B$2:$S$835,4,FALSE)))</f>
        <v>#N/A</v>
      </c>
      <c r="L154" s="76" t="e">
        <f>IF($C154="-",IF($A154="-",VLOOKUP($D154,'sin-list 180320_update'!$C$2:$S$835,6,FALSE),VLOOKUP($A154,'sin-list 180320_update'!$A$2:$S$835,8,FALSE)),VLOOKUP($C154,'sin-list 180320_update'!$B$2:$S$835,7,FALSE))</f>
        <v>#N/A</v>
      </c>
      <c r="M154" s="76" t="e">
        <f>IF($C154="-",IF($A154="-",IF(VLOOKUP($D154,'sin-list 180320_update'!$C$2:$S$835,8,FALSE)="",NA(),VLOOKUP($D154,'sin-list 180320_update'!$C$2:$S$835,8,FALSE)),IF(VLOOKUP($A154,'sin-list 180320_update'!$A$2:$S$835,10,FALSE)="",NA(),VLOOKUP($A154,'sin-list 180320_update'!$A$2:$S$835,10,FALSE))),IF(VLOOKUP($C154,'sin-list 180320_update'!$B$2:$S$835,9,FALSE)="",NA(),VLOOKUP($C154,'sin-list 180320_update'!$B$2:$S$835,9,FALSE)))</f>
        <v>#N/A</v>
      </c>
      <c r="N154" s="76" t="e">
        <f>IF($C154="-",IF($A154="-",IF(VLOOKUP($D154,'REACH Bilaga XVII_update'!$A$5:$E$131,4,FALSE)="",NA(),VLOOKUP($D154,'REACH Bilaga XVII_update'!$A$5:$E$131,4,FALSE)),IF(VLOOKUP($A154,'REACH Bilaga XVII_update'!$C$5:$D$131,2,FALSE)="",NA(),VLOOKUP($A154,'REACH Bilaga XVII_update'!$C$5:$D$131,2,FALSE))),IF(VLOOKUP($C154,'REACH Bilaga XVII_update'!$B$5:$D$131,3,FALSE)="",NA(),VLOOKUP($C154,'REACH Bilaga XVII_update'!$B$5:$D$131,3,FALSE)))</f>
        <v>#N/A</v>
      </c>
      <c r="O154" s="76" t="e">
        <f>IF($C154="-",IF($A154="-",IF(VLOOKUP($D154,' REACH Bilaga 59_update'!$A$5:$E$210,5,FALSE)="",NA(),VLOOKUP($D154,' REACH Bilaga 59_update'!$A$5:$E$210,5,FALSE)),IF(VLOOKUP($A154,' REACH Bilaga 59_update'!$D$5:$E$210,2,FALSE)="",NA(),VLOOKUP($A154,' REACH Bilaga 59_update'!$D$5:$E$210,2,FALSE))),IF(VLOOKUP($C154,' REACH Bilaga 59_update'!$C$5:$E$210,3,FALSE)="",NA(),VLOOKUP($C154,' REACH Bilaga 59_update'!$C$5:$E$210,3,FALSE)))</f>
        <v>#N/A</v>
      </c>
      <c r="P154" s="76" t="e">
        <f>IF(C154="-",IF(A154="-",IFERROR(VLOOKUP($D154,' REACH Bilaga 59_update'!$A$5:$F$210,MATCH(Sammanfattning!P$1,' REACH Bilaga 59_update'!$A$4:$F$4,0),FALSE),VLOOKUP($D154,'REACH Bilaga XIV_update'!$A$4:$H$110,MATCH(Sammanfattning!P$1,'REACH Bilaga XIV_update'!$A$4:$H$4,0),FALSE)),IFERROR(VLOOKUP($A154,' REACH Bilaga 59_update'!$D$5:$F$210,MATCH(Sammanfattning!P$1,' REACH Bilaga 59_update'!$D$4:$F$4,0),FALSE),VLOOKUP($A154,'REACH Bilaga XIV_update'!$D$4:$H$110,MATCH(Sammanfattning!P$1,'REACH Bilaga XIV_update'!$D$4:$H$4,0),FALSE))),IFERROR(VLOOKUP($C154,' REACH Bilaga 59_update'!$C$5:$F$210,MATCH(Sammanfattning!P$1,' REACH Bilaga 59_update'!$C$4:$F$4,0),FALSE),VLOOKUP($C154,'REACH Bilaga XIV_update'!$C$4:$H$110,MATCH(Sammanfattning!P$1,'REACH Bilaga XIV_update'!$C$4:$H$4,0),FALSE)))</f>
        <v>#N/A</v>
      </c>
      <c r="Q154" s="76" t="e">
        <f>IF($C154="-",IF($A154="-",IF(VLOOKUP($D154,'REACH Bilaga XIV_update'!$A$5:$I$110,9,FALSE)="",NA(),VLOOKUP($D154,'REACH Bilaga XIV_update'!$A$5:$I$110,9,FALSE)),IF(VLOOKUP($A154,'REACH Bilaga XIV_update'!$D$5:$I$110,6,FALSE)="",NA(),VLOOKUP($A154,'REACH Bilaga XIV_update'!$D$5:$I$110,6,FALSE))),IF(VLOOKUP($C154,'REACH Bilaga XIV_update'!$C$5:$I$110,7,FALSE)="",NA(),VLOOKUP($C154,'REACH Bilaga XIV_update'!$C$5:$I$110,7,FALSE)))</f>
        <v>#N/A</v>
      </c>
      <c r="R154" s="76" t="e">
        <f>IF($C154="-",IF($A154="-",IF(VLOOKUP($D154,CoRAP_update!$A$5:$O$376,15,FALSE)="",NA(),VLOOKUP($D154,CoRAP_update!$A$5:$O$376,15,FALSE)),IF(VLOOKUP($A154,CoRAP_update!$D$5:$O$376,12,FALSE)="",NA(),VLOOKUP($A154,CoRAP_update!$D$5:$O$376,12,FALSE))),IF(VLOOKUP($C154,CoRAP_update!$C$5:$O$376,13,FALSE)="",NA(),VLOOKUP($C154,CoRAP_update!$C$5:$O$376,13,FALSE)))</f>
        <v>#N/A</v>
      </c>
      <c r="S154" s="144" t="str">
        <f>IF($C154="-",IF($A154="-",VLOOKUP($D154,CoRAP_update!$A$5:$J$376,MATCH(Sammanfattning!S$1,CoRAP_update!$A$4:$J$4,0),FALSE),VLOOKUP($A154,CoRAP_update!$D$5:$J$376,MATCH(Sammanfattning!S$1,CoRAP_update!$D$4:$J$4,0),FALSE)),VLOOKUP($C154,CoRAP_update!$C$5:$J$376,MATCH(Sammanfattning!S$1,CoRAP_update!$C$4:$J$4,0),FALSE))</f>
        <v>Suspected PBT/vPvB#Wide dispersive use</v>
      </c>
      <c r="T154" s="76" t="e">
        <f>IF($A154="-",VLOOKUP($D154,EDC_update!$C$2:$F$450,4,FALSE),VLOOKUP($A154,EDC_update!$B$2:$F$450,5,FALSE))</f>
        <v>#N/A</v>
      </c>
      <c r="V154" s="78">
        <f>IF(IFERROR(SEARCH("PBT",P154),99)=99,IF(IFERROR(SEARCH("suspected PBT",S154),99)=99,IF(IFERROR(SEARCH("concluded to be PBT",K154),99)=99,IF(IFERROR(SEARCH("PBT",S154),99)=99,IF(IFERROR(SEARCH("PBT cand",L154),99)=99,IF(IFERROR(SEARCH("PBT",L154),99)=99,IF(IFERROR(SEARCH("persistent, bioackumulative and toxic properties",K154),99)=99,0,Scoring!$E$3),Scoring!$E$3),Scoring!$E$7),Scoring!$E$3),Scoring!$E$5),Scoring!$E$6),Scoring!$E$3)</f>
        <v>0.7</v>
      </c>
      <c r="W154" s="78">
        <f>IF(IFERROR(SEARCH("vPvB",P154),99)=99,IF(IFERROR(SEARCH("suspected pbt/vPvB",S154),99)=99,IF(IFERROR(SEARCH("vPvB",S154),99)=99,IF(IFERROR(SEARCH("concluded to be a vPvB",S154),99)=99,IF(IFERROR(SEARCH("identified as vPvB",K154),99)=99,IF(IFERROR(SEARCH("concluded to be a vPvB",K154),99)=99,IF(IFERROR(SEARCH("concluded to be both pbt and vPvB",S154),99)=99,IF(IFERROR(SEARCH("concluded to be both pbt and vPvB",K154),99)=99,0,Scoring!$E$5),Scoring!$E$5),Scoring!$E$5),Scoring!$E$5),Scoring!$E$5),Scoring!$E$4),Scoring!$E$6),Scoring!$E$4)</f>
        <v>0.7</v>
      </c>
      <c r="X154" s="78">
        <f>IF(IFERROR(SEARCH("H410",N154),99)=99,IF(IFERROR(SEARCH("H410",O154),99)=99,IF(IFERROR(SEARCH("H410",Q154),99)=99,IF(IFERROR(SEARCH("H410",M154),99)=99,IF(IFERROR(SEARCH("H410",R154),99)=99,IF(IFERROR(SEARCH("H411",N154),99)=99,IF(IFERROR(SEARCH("H411",O154),99)=99,IF(IFERROR(SEARCH("H411",Q154),99)=99,IF(IFERROR(SEARCH("H411",M154),99)=99,IF(IFERROR(SEARCH("H411",R154),99)=99,IF(IFERROR(SEARCH("H413",N154),99)=99,IF(IFERROR(SEARCH("H413",O154),99)=99,IF(IFERROR(SEARCH("H413",Q154),99)=99,IF(IFERROR(SEARCH("H413",M154),99)=99,IF(IFERROR(SEARCH("H413",R154),99)=99,IF(IFERROR(SEARCH("H412",N154),99)=99,IF(IFERROR(SEARCH("H412",O154),99)=99,IF(IFERROR(SEARCH("H412",Q154),99)=99,IF(IFERROR(SEARCH("H412",M154),99)=99,IF(IFERROR(SEARCH("H412",R154),99)=99,0,Scoring!$E$2),Scoring!$E$2),Scoring!$E$2),Scoring!$E$2),Scoring!$E$2),Scoring!$E$2),Scoring!$E$2),Scoring!$E$2),Scoring!$E$2),Scoring!$E$2),Scoring!$E$2),Scoring!$E$2),Scoring!$E$2),Scoring!$E$2),Scoring!$E$2),Scoring!$E$2),Scoring!$E$2),Scoring!$E$2),Scoring!$E$2),Scoring!$E$2)</f>
        <v>0</v>
      </c>
      <c r="Y154" s="78">
        <f>IF(IFERROR(SEARCH("CMR",K154),99)=99,IF(IFERROR(SEARCH("Suspected CMR",S154),99)=99,IF(IFERROR(SEARCH("CMR",S154),99)=99,0,Scoring!$E$8),Scoring!$E$9),Scoring!$E$8)</f>
        <v>0</v>
      </c>
      <c r="Z154" s="78">
        <f>IF(IFERROR(SEARCH("H350",N154),99)=99,IF(IFERROR(SEARCH("H350",O154),99)=99,IF(IFERROR(SEARCH("H350",Q154),99)=99,IF(IFERROR(SEARCH("H350",M154),99)=99,IF(IFERROR(SEARCH("H350",R154),99)=99,IF(IFERROR(SEARCH("H351",N154),99)=99,IF(IFERROR(SEARCH("H351",O154),99)=99,IF(IFERROR(SEARCH("H351",Q154),99)=99,IF(IFERROR(SEARCH("H351",M154),99)=99,IF(IFERROR(SEARCH("H351",R154),99)=99,IF(IFERROR(SEARCH("carcinogenic",P154),99)=99,IF(IFERROR(SEARCH("suspected carcinogenic",S154),99)=99,0,Scoring!$E$12),Scoring!$E$11),Scoring!$E$10),Scoring!$E$10),Scoring!$E$10),Scoring!$E$10),Scoring!$E$10),Scoring!$E$10),Scoring!$E$10),Scoring!$E$10),Scoring!$E$10),Scoring!$E$10)</f>
        <v>0</v>
      </c>
      <c r="AA154" s="78">
        <f>IF(IFERROR(SEARCH("H340",N154),99)=99,IF(IFERROR(SEARCH("H340",O154),99)=99,IF(IFERROR(SEARCH("H340",Q154),99)=99,IF(IFERROR(SEARCH("H340",M154),99)=99,IF(IFERROR(SEARCH("H340",R154),99)=99,IF(IFERROR(SEARCH("H341",N154),99)=99,IF(IFERROR(SEARCH("H341",O154),99)=99,IF(IFERROR(SEARCH("H341",Q154),99)=99,IF(IFERROR(SEARCH("H341",M154),99)=99,IF(IFERROR(SEARCH("H341",R154),99)=99,IF(IFERROR(SEARCH("mutagenic",P154),99)=99,IF(IFERROR(SEARCH("suspected mutagenic",S154),99)=99,0,Scoring!$E$15),Scoring!$E$14),Scoring!$E$13),Scoring!$E$13),Scoring!$E$13),Scoring!$E$13),Scoring!$E$13),Scoring!$E$13),Scoring!$E$13),Scoring!$E$13),Scoring!$E$13),Scoring!$E$13)</f>
        <v>0</v>
      </c>
      <c r="AB154" s="78">
        <f>IF(IFERROR(SEARCH("H360",N154),99)=99,IF(IFERROR(SEARCH("H360",O154),99)=99,IF(IFERROR(SEARCH("H360",Q154),99)=99,IF(IFERROR(SEARCH("H360",M154),99)=99,IF(IFERROR(SEARCH("H360",R154),99)=99,IF(IFERROR(SEARCH("H361",N154),99)=99,IF(IFERROR(SEARCH("H361",O154),99)=99,IF(IFERROR(SEARCH("H361",Q154),99)=99,IF(IFERROR(SEARCH("H361",M154),99)=99,IF(IFERROR(SEARCH("H361",R154),99)=99,IF(IFERROR(SEARCH("reproduction",P154),99)=99,IF(IFERROR(SEARCH("suspected reprotoxic",S154),99)=99,IF(IFERROR(SEARCH("reprotoxic",S154),99)=99,IF(IFERROR(SEARCH("reprotoxic",K154),99)=99,0,Scoring!$E$18),Scoring!$E$18),Scoring!$E$19),Scoring!$E$17),Scoring!$E$16),Scoring!$E$16),Scoring!$E$16),Scoring!$E$16),Scoring!$E$16),Scoring!$E$16),Scoring!$E$16),Scoring!$E$16),Scoring!$E$16),Scoring!$E$16)</f>
        <v>0</v>
      </c>
      <c r="AC154" s="78">
        <f>IF(IFERROR(SEARCH("57f",L154),99)=99,IF(IFERROR(SEARCH("57(f)",P154),99)=99,0,Scoring!$E$20),Scoring!$E$20)</f>
        <v>0</v>
      </c>
      <c r="AD154" s="78">
        <f>IF(IFERROR(SEARCH("CAT1",T154),99)=99,IF(IFERROR(SEARCH("CAT2",T154),99)=99,IF(IFERROR(SEARCH("CAT3",T154),99)=99,IF(IFERROR(SEARCH("concluded to be endocrine",K154),99)=99,IF(IFERROR(SEARCH("categorised as endocrine",K154),99)=99,IF(IFERROR(SEARCH("endocrine disrupting",P154),99)=99,IF(IFERROR(SEARCH("endocrine disrupting",K154),99)=99,IF(IFERROR(SEARCH("suspected endocrine",S154),99)=99,IF(IFERROR(SEARCH("potential endocrine",S154),99)=99,0,Scoring!$E$25),Scoring!$E$25),Scoring!$E$24),Scoring!$E$24),Scoring!$E$24),Scoring!$E$24),Scoring!$E$23),Scoring!$E$22),Scoring!$E$21)</f>
        <v>0</v>
      </c>
      <c r="AE154" s="78">
        <f>IF(IFERROR(SEARCH("suspected sensitiser",S154),99)=99,IF(IFERROR(SEARCH("sensitiser",S154),99)=99,IF(IFERROR(SEARCH("other hazard based concern",S154),99)=99,0,Scoring!$E$28),Scoring!$E$26),Scoring!$E$27)</f>
        <v>0</v>
      </c>
      <c r="AF154" s="78">
        <f>IF(IFERROR(M154,1)=1,IF(IFERROR(N154,1)=1,IF(IFERROR(O154,1)=1,IF(IFERROR(Q154,1)=1,IF(IFERROR(R154,1)=1,IF(IFERROR(T154,1)=1,IF(IFERROR(K154,1)=1,IF(IFERROR(P154,1)=1,IF(IFERROR(S154,1)=1,Scoring!$E$29,0),0),0),0),0),0),0),0),0)</f>
        <v>0</v>
      </c>
      <c r="AG154" s="78">
        <f t="shared" si="20"/>
        <v>1.4</v>
      </c>
      <c r="AI154" s="93"/>
      <c r="AJ154" s="94"/>
      <c r="AK154" s="76"/>
      <c r="AL154" s="75"/>
      <c r="AN154" s="79"/>
      <c r="AO154" s="79"/>
      <c r="AP154" s="79"/>
      <c r="AQ154" s="79"/>
      <c r="AR154" s="79"/>
      <c r="AS154" s="78"/>
      <c r="AU154" s="79">
        <f>IF(IFERROR(F154,99)=99,IF(IFERROR(G154,99)=99,IF(IFERROR(H154,99)=99,IF(IFERROR(I154,99)=99,IF(IFERROR(E154,99)=99,IF(IFERROR(J154,99)=99,0,Scoring!$B$7),Scoring!$B$3),Scoring!$B$2),Scoring!$B$6),Scoring!$B$5),Scoring!$B$4)</f>
        <v>0.5</v>
      </c>
      <c r="AV154" s="78">
        <f t="shared" si="21"/>
        <v>0.7</v>
      </c>
      <c r="AW154" s="78"/>
      <c r="AX154" s="66"/>
      <c r="AY154" s="78"/>
      <c r="AZ154" s="76"/>
      <c r="BA154" s="76"/>
      <c r="BB154" s="76"/>
    </row>
    <row r="155" spans="1:54" x14ac:dyDescent="0.25">
      <c r="A155" s="77" t="s">
        <v>5241</v>
      </c>
      <c r="B155" s="76" t="str">
        <f t="shared" si="23"/>
        <v>245-366-4</v>
      </c>
      <c r="C155" s="77" t="s">
        <v>5240</v>
      </c>
      <c r="D155" s="77" t="s">
        <v>5239</v>
      </c>
      <c r="E155" s="76" t="e">
        <f>IF(C155="-",IF(A155="-",VLOOKUP(D155,'sin-list 180320_update'!$C$2:$C$835,1,FALSE),VLOOKUP(A155,'sin-list 180320_update'!$A$2:$A$835,1,FALSE)),VLOOKUP(C155,'sin-list 180320_update'!$B$2:$B$835,1,FALSE))</f>
        <v>#N/A</v>
      </c>
      <c r="F155" s="76" t="e">
        <f>IF($C155="-",IF($A155="-",VLOOKUP($D155,'REACH Bilaga XVII_update'!$A$5:$A$131,1,FALSE),VLOOKUP($A155,'REACH Bilaga XVII_update'!$C$5:$C$131,1,FALSE)),VLOOKUP($C155,'REACH Bilaga XVII_update'!$B$5:$B$131,1,FALSE))</f>
        <v>#N/A</v>
      </c>
      <c r="G155" s="76" t="e">
        <f>IF($C155="-",IF($A155="-",VLOOKUP($D155,' REACH Bilaga 59_update'!$A$5:$A$210,1,FALSE),VLOOKUP($A155,' REACH Bilaga 59_update'!$D$5:$D$210,1,FALSE)),VLOOKUP($C155,' REACH Bilaga 59_update'!$C$5:$C$210,1,FALSE))</f>
        <v>#N/A</v>
      </c>
      <c r="H155" s="76" t="e">
        <f>IF($C155="-",IF($A155="-",VLOOKUP($D155,'REACH Bilaga XIV_update'!$A$5:$A$110,1,FALSE),VLOOKUP($A155,'REACH Bilaga XIV_update'!$D$5:$D$110,1,FALSE)),VLOOKUP($C155,'REACH Bilaga XIV_update'!$C$5:$C$110,1,FALSE))</f>
        <v>#N/A</v>
      </c>
      <c r="I155" s="76" t="str">
        <f>IF($C155="-",IF($A155="-",VLOOKUP($D155,CoRAP_update!$A$5:$A$376,1,FALSE),VLOOKUP($A155,CoRAP_update!$D$5:$D$376,1,FALSE)),VLOOKUP($C155,CoRAP_update!$C$5:$C$376,1,FALSE))</f>
        <v>245-366-4</v>
      </c>
      <c r="J155" s="76" t="e">
        <f>IF($C155="-",IF($A155="-",VLOOKUP($D155,EDC_update!$C$2:$C$450,1,FALSE),VLOOKUP($A155,EDC_update!$B$2:$B$450,1,FALSE)),VLOOKUP($C155,EDC_update!$L$2:$L$450,1,FALSE))</f>
        <v>#N/A</v>
      </c>
      <c r="K155" s="76" t="e">
        <f>IF($C155="-",IF($A155="-",IF(VLOOKUP($D155,'sin-list 180320_update'!$C$2:$S$835,3,FALSE)="",NA(),VLOOKUP($D155,'sin-list 180320_update'!$C$2:$S$835,3,FALSE)),IF(VLOOKUP($A155,'sin-list 180320_update'!$A$2:$S$835,5,FALSE)="",NA(),VLOOKUP($A155,'sin-list 180320_update'!$A$2:$S$835,5,FALSE))),IF(VLOOKUP($C155,'sin-list 180320_update'!$B$2:$S$835,4,FALSE)="",NA(),VLOOKUP($C155,'sin-list 180320_update'!$B$2:$S$835,4,FALSE)))</f>
        <v>#N/A</v>
      </c>
      <c r="L155" s="76" t="e">
        <f>IF($C155="-",IF($A155="-",VLOOKUP($D155,'sin-list 180320_update'!$C$2:$S$835,6,FALSE),VLOOKUP($A155,'sin-list 180320_update'!$A$2:$S$835,8,FALSE)),VLOOKUP($C155,'sin-list 180320_update'!$B$2:$S$835,7,FALSE))</f>
        <v>#N/A</v>
      </c>
      <c r="M155" s="76" t="e">
        <f>IF($C155="-",IF($A155="-",IF(VLOOKUP($D155,'sin-list 180320_update'!$C$2:$S$835,8,FALSE)="",NA(),VLOOKUP($D155,'sin-list 180320_update'!$C$2:$S$835,8,FALSE)),IF(VLOOKUP($A155,'sin-list 180320_update'!$A$2:$S$835,10,FALSE)="",NA(),VLOOKUP($A155,'sin-list 180320_update'!$A$2:$S$835,10,FALSE))),IF(VLOOKUP($C155,'sin-list 180320_update'!$B$2:$S$835,9,FALSE)="",NA(),VLOOKUP($C155,'sin-list 180320_update'!$B$2:$S$835,9,FALSE)))</f>
        <v>#N/A</v>
      </c>
      <c r="N155" s="76" t="e">
        <f>IF($C155="-",IF($A155="-",IF(VLOOKUP($D155,'REACH Bilaga XVII_update'!$A$5:$E$131,4,FALSE)="",NA(),VLOOKUP($D155,'REACH Bilaga XVII_update'!$A$5:$E$131,4,FALSE)),IF(VLOOKUP($A155,'REACH Bilaga XVII_update'!$C$5:$D$131,2,FALSE)="",NA(),VLOOKUP($A155,'REACH Bilaga XVII_update'!$C$5:$D$131,2,FALSE))),IF(VLOOKUP($C155,'REACH Bilaga XVII_update'!$B$5:$D$131,3,FALSE)="",NA(),VLOOKUP($C155,'REACH Bilaga XVII_update'!$B$5:$D$131,3,FALSE)))</f>
        <v>#N/A</v>
      </c>
      <c r="O155" s="76" t="e">
        <f>IF($C155="-",IF($A155="-",IF(VLOOKUP($D155,' REACH Bilaga 59_update'!$A$5:$E$210,5,FALSE)="",NA(),VLOOKUP($D155,' REACH Bilaga 59_update'!$A$5:$E$210,5,FALSE)),IF(VLOOKUP($A155,' REACH Bilaga 59_update'!$D$5:$E$210,2,FALSE)="",NA(),VLOOKUP($A155,' REACH Bilaga 59_update'!$D$5:$E$210,2,FALSE))),IF(VLOOKUP($C155,' REACH Bilaga 59_update'!$C$5:$E$210,3,FALSE)="",NA(),VLOOKUP($C155,' REACH Bilaga 59_update'!$C$5:$E$210,3,FALSE)))</f>
        <v>#N/A</v>
      </c>
      <c r="P155" s="76" t="e">
        <f>IF(C155="-",IF(A155="-",IFERROR(VLOOKUP($D155,' REACH Bilaga 59_update'!$A$5:$F$210,MATCH(Sammanfattning!P$1,' REACH Bilaga 59_update'!$A$4:$F$4,0),FALSE),VLOOKUP($D155,'REACH Bilaga XIV_update'!$A$4:$H$110,MATCH(Sammanfattning!P$1,'REACH Bilaga XIV_update'!$A$4:$H$4,0),FALSE)),IFERROR(VLOOKUP($A155,' REACH Bilaga 59_update'!$D$5:$F$210,MATCH(Sammanfattning!P$1,' REACH Bilaga 59_update'!$D$4:$F$4,0),FALSE),VLOOKUP($A155,'REACH Bilaga XIV_update'!$D$4:$H$110,MATCH(Sammanfattning!P$1,'REACH Bilaga XIV_update'!$D$4:$H$4,0),FALSE))),IFERROR(VLOOKUP($C155,' REACH Bilaga 59_update'!$C$5:$F$210,MATCH(Sammanfattning!P$1,' REACH Bilaga 59_update'!$C$4:$F$4,0),FALSE),VLOOKUP($C155,'REACH Bilaga XIV_update'!$C$4:$H$110,MATCH(Sammanfattning!P$1,'REACH Bilaga XIV_update'!$C$4:$H$4,0),FALSE)))</f>
        <v>#N/A</v>
      </c>
      <c r="Q155" s="76" t="e">
        <f>IF($C155="-",IF($A155="-",IF(VLOOKUP($D155,'REACH Bilaga XIV_update'!$A$5:$I$110,9,FALSE)="",NA(),VLOOKUP($D155,'REACH Bilaga XIV_update'!$A$5:$I$110,9,FALSE)),IF(VLOOKUP($A155,'REACH Bilaga XIV_update'!$D$5:$I$110,6,FALSE)="",NA(),VLOOKUP($A155,'REACH Bilaga XIV_update'!$D$5:$I$110,6,FALSE))),IF(VLOOKUP($C155,'REACH Bilaga XIV_update'!$C$5:$I$110,7,FALSE)="",NA(),VLOOKUP($C155,'REACH Bilaga XIV_update'!$C$5:$I$110,7,FALSE)))</f>
        <v>#N/A</v>
      </c>
      <c r="R155" s="76" t="e">
        <f>IF($C155="-",IF($A155="-",IF(VLOOKUP($D155,CoRAP_update!$A$5:$O$376,15,FALSE)="",NA(),VLOOKUP($D155,CoRAP_update!$A$5:$O$376,15,FALSE)),IF(VLOOKUP($A155,CoRAP_update!$D$5:$O$376,12,FALSE)="",NA(),VLOOKUP($A155,CoRAP_update!$D$5:$O$376,12,FALSE))),IF(VLOOKUP($C155,CoRAP_update!$C$5:$O$376,13,FALSE)="",NA(),VLOOKUP($C155,CoRAP_update!$C$5:$O$376,13,FALSE)))</f>
        <v>#N/A</v>
      </c>
      <c r="S155" s="144" t="str">
        <f>IF($C155="-",IF($A155="-",VLOOKUP($D155,CoRAP_update!$A$5:$J$376,MATCH(Sammanfattning!S$1,CoRAP_update!$A$4:$J$4,0),FALSE),VLOOKUP($A155,CoRAP_update!$D$5:$J$376,MATCH(Sammanfattning!S$1,CoRAP_update!$D$4:$J$4,0),FALSE)),VLOOKUP($C155,CoRAP_update!$C$5:$J$376,MATCH(Sammanfattning!S$1,CoRAP_update!$C$4:$J$4,0),FALSE))</f>
        <v>Suspected PBT/vPvB#Exposure of environment#Wide dispersive use</v>
      </c>
      <c r="T155" s="76" t="e">
        <f>IF($A155="-",VLOOKUP($D155,EDC_update!$C$2:$F$450,4,FALSE),VLOOKUP($A155,EDC_update!$B$2:$F$450,5,FALSE))</f>
        <v>#N/A</v>
      </c>
      <c r="V155" s="78">
        <f>IF(IFERROR(SEARCH("PBT",P155),99)=99,IF(IFERROR(SEARCH("suspected PBT",S155),99)=99,IF(IFERROR(SEARCH("concluded to be PBT",K155),99)=99,IF(IFERROR(SEARCH("PBT",S155),99)=99,IF(IFERROR(SEARCH("PBT cand",L155),99)=99,IF(IFERROR(SEARCH("PBT",L155),99)=99,IF(IFERROR(SEARCH("persistent, bioackumulative and toxic properties",K155),99)=99,0,Scoring!$E$3),Scoring!$E$3),Scoring!$E$7),Scoring!$E$3),Scoring!$E$5),Scoring!$E$6),Scoring!$E$3)</f>
        <v>0.7</v>
      </c>
      <c r="W155" s="78">
        <f>IF(IFERROR(SEARCH("vPvB",P155),99)=99,IF(IFERROR(SEARCH("suspected pbt/vPvB",S155),99)=99,IF(IFERROR(SEARCH("vPvB",S155),99)=99,IF(IFERROR(SEARCH("concluded to be a vPvB",S155),99)=99,IF(IFERROR(SEARCH("identified as vPvB",K155),99)=99,IF(IFERROR(SEARCH("concluded to be a vPvB",K155),99)=99,IF(IFERROR(SEARCH("concluded to be both pbt and vPvB",S155),99)=99,IF(IFERROR(SEARCH("concluded to be both pbt and vPvB",K155),99)=99,0,Scoring!$E$5),Scoring!$E$5),Scoring!$E$5),Scoring!$E$5),Scoring!$E$5),Scoring!$E$4),Scoring!$E$6),Scoring!$E$4)</f>
        <v>0.7</v>
      </c>
      <c r="X155" s="78">
        <f>IF(IFERROR(SEARCH("H410",N155),99)=99,IF(IFERROR(SEARCH("H410",O155),99)=99,IF(IFERROR(SEARCH("H410",Q155),99)=99,IF(IFERROR(SEARCH("H410",M155),99)=99,IF(IFERROR(SEARCH("H410",R155),99)=99,IF(IFERROR(SEARCH("H411",N155),99)=99,IF(IFERROR(SEARCH("H411",O155),99)=99,IF(IFERROR(SEARCH("H411",Q155),99)=99,IF(IFERROR(SEARCH("H411",M155),99)=99,IF(IFERROR(SEARCH("H411",R155),99)=99,IF(IFERROR(SEARCH("H413",N155),99)=99,IF(IFERROR(SEARCH("H413",O155),99)=99,IF(IFERROR(SEARCH("H413",Q155),99)=99,IF(IFERROR(SEARCH("H413",M155),99)=99,IF(IFERROR(SEARCH("H413",R155),99)=99,IF(IFERROR(SEARCH("H412",N155),99)=99,IF(IFERROR(SEARCH("H412",O155),99)=99,IF(IFERROR(SEARCH("H412",Q155),99)=99,IF(IFERROR(SEARCH("H412",M155),99)=99,IF(IFERROR(SEARCH("H412",R155),99)=99,0,Scoring!$E$2),Scoring!$E$2),Scoring!$E$2),Scoring!$E$2),Scoring!$E$2),Scoring!$E$2),Scoring!$E$2),Scoring!$E$2),Scoring!$E$2),Scoring!$E$2),Scoring!$E$2),Scoring!$E$2),Scoring!$E$2),Scoring!$E$2),Scoring!$E$2),Scoring!$E$2),Scoring!$E$2),Scoring!$E$2),Scoring!$E$2),Scoring!$E$2)</f>
        <v>0</v>
      </c>
      <c r="Y155" s="78">
        <f>IF(IFERROR(SEARCH("CMR",K155),99)=99,IF(IFERROR(SEARCH("Suspected CMR",S155),99)=99,IF(IFERROR(SEARCH("CMR",S155),99)=99,0,Scoring!$E$8),Scoring!$E$9),Scoring!$E$8)</f>
        <v>0</v>
      </c>
      <c r="Z155" s="78">
        <f>IF(IFERROR(SEARCH("H350",N155),99)=99,IF(IFERROR(SEARCH("H350",O155),99)=99,IF(IFERROR(SEARCH("H350",Q155),99)=99,IF(IFERROR(SEARCH("H350",M155),99)=99,IF(IFERROR(SEARCH("H350",R155),99)=99,IF(IFERROR(SEARCH("H351",N155),99)=99,IF(IFERROR(SEARCH("H351",O155),99)=99,IF(IFERROR(SEARCH("H351",Q155),99)=99,IF(IFERROR(SEARCH("H351",M155),99)=99,IF(IFERROR(SEARCH("H351",R155),99)=99,IF(IFERROR(SEARCH("carcinogenic",P155),99)=99,IF(IFERROR(SEARCH("suspected carcinogenic",S155),99)=99,0,Scoring!$E$12),Scoring!$E$11),Scoring!$E$10),Scoring!$E$10),Scoring!$E$10),Scoring!$E$10),Scoring!$E$10),Scoring!$E$10),Scoring!$E$10),Scoring!$E$10),Scoring!$E$10),Scoring!$E$10)</f>
        <v>0</v>
      </c>
      <c r="AA155" s="78">
        <f>IF(IFERROR(SEARCH("H340",N155),99)=99,IF(IFERROR(SEARCH("H340",O155),99)=99,IF(IFERROR(SEARCH("H340",Q155),99)=99,IF(IFERROR(SEARCH("H340",M155),99)=99,IF(IFERROR(SEARCH("H340",R155),99)=99,IF(IFERROR(SEARCH("H341",N155),99)=99,IF(IFERROR(SEARCH("H341",O155),99)=99,IF(IFERROR(SEARCH("H341",Q155),99)=99,IF(IFERROR(SEARCH("H341",M155),99)=99,IF(IFERROR(SEARCH("H341",R155),99)=99,IF(IFERROR(SEARCH("mutagenic",P155),99)=99,IF(IFERROR(SEARCH("suspected mutagenic",S155),99)=99,0,Scoring!$E$15),Scoring!$E$14),Scoring!$E$13),Scoring!$E$13),Scoring!$E$13),Scoring!$E$13),Scoring!$E$13),Scoring!$E$13),Scoring!$E$13),Scoring!$E$13),Scoring!$E$13),Scoring!$E$13)</f>
        <v>0</v>
      </c>
      <c r="AB155" s="78">
        <f>IF(IFERROR(SEARCH("H360",N155),99)=99,IF(IFERROR(SEARCH("H360",O155),99)=99,IF(IFERROR(SEARCH("H360",Q155),99)=99,IF(IFERROR(SEARCH("H360",M155),99)=99,IF(IFERROR(SEARCH("H360",R155),99)=99,IF(IFERROR(SEARCH("H361",N155),99)=99,IF(IFERROR(SEARCH("H361",O155),99)=99,IF(IFERROR(SEARCH("H361",Q155),99)=99,IF(IFERROR(SEARCH("H361",M155),99)=99,IF(IFERROR(SEARCH("H361",R155),99)=99,IF(IFERROR(SEARCH("reproduction",P155),99)=99,IF(IFERROR(SEARCH("suspected reprotoxic",S155),99)=99,IF(IFERROR(SEARCH("reprotoxic",S155),99)=99,IF(IFERROR(SEARCH("reprotoxic",K155),99)=99,0,Scoring!$E$18),Scoring!$E$18),Scoring!$E$19),Scoring!$E$17),Scoring!$E$16),Scoring!$E$16),Scoring!$E$16),Scoring!$E$16),Scoring!$E$16),Scoring!$E$16),Scoring!$E$16),Scoring!$E$16),Scoring!$E$16),Scoring!$E$16)</f>
        <v>0</v>
      </c>
      <c r="AC155" s="78">
        <f>IF(IFERROR(SEARCH("57f",L155),99)=99,IF(IFERROR(SEARCH("57(f)",P155),99)=99,0,Scoring!$E$20),Scoring!$E$20)</f>
        <v>0</v>
      </c>
      <c r="AD155" s="78">
        <f>IF(IFERROR(SEARCH("CAT1",T155),99)=99,IF(IFERROR(SEARCH("CAT2",T155),99)=99,IF(IFERROR(SEARCH("CAT3",T155),99)=99,IF(IFERROR(SEARCH("concluded to be endocrine",K155),99)=99,IF(IFERROR(SEARCH("categorised as endocrine",K155),99)=99,IF(IFERROR(SEARCH("endocrine disrupting",P155),99)=99,IF(IFERROR(SEARCH("endocrine disrupting",K155),99)=99,IF(IFERROR(SEARCH("suspected endocrine",S155),99)=99,IF(IFERROR(SEARCH("potential endocrine",S155),99)=99,0,Scoring!$E$25),Scoring!$E$25),Scoring!$E$24),Scoring!$E$24),Scoring!$E$24),Scoring!$E$24),Scoring!$E$23),Scoring!$E$22),Scoring!$E$21)</f>
        <v>0</v>
      </c>
      <c r="AE155" s="78">
        <f>IF(IFERROR(SEARCH("suspected sensitiser",S155),99)=99,IF(IFERROR(SEARCH("sensitiser",S155),99)=99,IF(IFERROR(SEARCH("other hazard based concern",S155),99)=99,0,Scoring!$E$28),Scoring!$E$26),Scoring!$E$27)</f>
        <v>0</v>
      </c>
      <c r="AF155" s="78">
        <f>IF(IFERROR(M155,1)=1,IF(IFERROR(N155,1)=1,IF(IFERROR(O155,1)=1,IF(IFERROR(Q155,1)=1,IF(IFERROR(R155,1)=1,IF(IFERROR(T155,1)=1,IF(IFERROR(K155,1)=1,IF(IFERROR(P155,1)=1,IF(IFERROR(S155,1)=1,Scoring!$E$29,0),0),0),0),0),0),0),0),0)</f>
        <v>0</v>
      </c>
      <c r="AG155" s="78">
        <f t="shared" si="20"/>
        <v>1.4</v>
      </c>
      <c r="AI155" s="93"/>
      <c r="AJ155" s="94"/>
      <c r="AK155" s="76"/>
      <c r="AL155" s="75"/>
      <c r="AN155" s="79"/>
      <c r="AO155" s="79"/>
      <c r="AP155" s="79"/>
      <c r="AQ155" s="79"/>
      <c r="AR155" s="79"/>
      <c r="AS155" s="78"/>
      <c r="AU155" s="79">
        <f>IF(IFERROR(F155,99)=99,IF(IFERROR(G155,99)=99,IF(IFERROR(H155,99)=99,IF(IFERROR(I155,99)=99,IF(IFERROR(E155,99)=99,IF(IFERROR(J155,99)=99,0,Scoring!$B$7),Scoring!$B$3),Scoring!$B$2),Scoring!$B$6),Scoring!$B$5),Scoring!$B$4)</f>
        <v>0.5</v>
      </c>
      <c r="AV155" s="78">
        <f t="shared" si="21"/>
        <v>0.7</v>
      </c>
      <c r="AW155" s="78"/>
      <c r="AX155" s="66"/>
      <c r="AY155" s="78"/>
      <c r="AZ155" s="76"/>
      <c r="BA155" s="76"/>
      <c r="BB155" s="76"/>
    </row>
    <row r="156" spans="1:54" x14ac:dyDescent="0.25">
      <c r="A156" s="77" t="s">
        <v>5254</v>
      </c>
      <c r="B156" s="76" t="str">
        <f t="shared" si="23"/>
        <v>246-678-3</v>
      </c>
      <c r="C156" s="77" t="s">
        <v>5253</v>
      </c>
      <c r="D156" s="77" t="s">
        <v>5252</v>
      </c>
      <c r="E156" s="76" t="e">
        <f>IF(C156="-",IF(A156="-",VLOOKUP(D156,'sin-list 180320_update'!$C$2:$C$835,1,FALSE),VLOOKUP(A156,'sin-list 180320_update'!$A$2:$A$835,1,FALSE)),VLOOKUP(C156,'sin-list 180320_update'!$B$2:$B$835,1,FALSE))</f>
        <v>#N/A</v>
      </c>
      <c r="F156" s="76" t="e">
        <f>IF($C156="-",IF($A156="-",VLOOKUP($D156,'REACH Bilaga XVII_update'!$A$5:$A$131,1,FALSE),VLOOKUP($A156,'REACH Bilaga XVII_update'!$C$5:$C$131,1,FALSE)),VLOOKUP($C156,'REACH Bilaga XVII_update'!$B$5:$B$131,1,FALSE))</f>
        <v>#N/A</v>
      </c>
      <c r="G156" s="76" t="e">
        <f>IF($C156="-",IF($A156="-",VLOOKUP($D156,' REACH Bilaga 59_update'!$A$5:$A$210,1,FALSE),VLOOKUP($A156,' REACH Bilaga 59_update'!$D$5:$D$210,1,FALSE)),VLOOKUP($C156,' REACH Bilaga 59_update'!$C$5:$C$210,1,FALSE))</f>
        <v>#N/A</v>
      </c>
      <c r="H156" s="76" t="e">
        <f>IF($C156="-",IF($A156="-",VLOOKUP($D156,'REACH Bilaga XIV_update'!$A$5:$A$110,1,FALSE),VLOOKUP($A156,'REACH Bilaga XIV_update'!$D$5:$D$110,1,FALSE)),VLOOKUP($C156,'REACH Bilaga XIV_update'!$C$5:$C$110,1,FALSE))</f>
        <v>#N/A</v>
      </c>
      <c r="I156" s="76" t="str">
        <f>IF($C156="-",IF($A156="-",VLOOKUP($D156,CoRAP_update!$A$5:$A$376,1,FALSE),VLOOKUP($A156,CoRAP_update!$D$5:$D$376,1,FALSE)),VLOOKUP($C156,CoRAP_update!$C$5:$C$376,1,FALSE))</f>
        <v>246-678-3</v>
      </c>
      <c r="J156" s="76" t="e">
        <f>IF($C156="-",IF($A156="-",VLOOKUP($D156,EDC_update!$C$2:$C$450,1,FALSE),VLOOKUP($A156,EDC_update!$B$2:$B$450,1,FALSE)),VLOOKUP($C156,EDC_update!$L$2:$L$450,1,FALSE))</f>
        <v>#N/A</v>
      </c>
      <c r="K156" s="76" t="e">
        <f>IF($C156="-",IF($A156="-",IF(VLOOKUP($D156,'sin-list 180320_update'!$C$2:$S$835,3,FALSE)="",NA(),VLOOKUP($D156,'sin-list 180320_update'!$C$2:$S$835,3,FALSE)),IF(VLOOKUP($A156,'sin-list 180320_update'!$A$2:$S$835,5,FALSE)="",NA(),VLOOKUP($A156,'sin-list 180320_update'!$A$2:$S$835,5,FALSE))),IF(VLOOKUP($C156,'sin-list 180320_update'!$B$2:$S$835,4,FALSE)="",NA(),VLOOKUP($C156,'sin-list 180320_update'!$B$2:$S$835,4,FALSE)))</f>
        <v>#N/A</v>
      </c>
      <c r="L156" s="76" t="e">
        <f>IF($C156="-",IF($A156="-",VLOOKUP($D156,'sin-list 180320_update'!$C$2:$S$835,6,FALSE),VLOOKUP($A156,'sin-list 180320_update'!$A$2:$S$835,8,FALSE)),VLOOKUP($C156,'sin-list 180320_update'!$B$2:$S$835,7,FALSE))</f>
        <v>#N/A</v>
      </c>
      <c r="M156" s="76" t="e">
        <f>IF($C156="-",IF($A156="-",IF(VLOOKUP($D156,'sin-list 180320_update'!$C$2:$S$835,8,FALSE)="",NA(),VLOOKUP($D156,'sin-list 180320_update'!$C$2:$S$835,8,FALSE)),IF(VLOOKUP($A156,'sin-list 180320_update'!$A$2:$S$835,10,FALSE)="",NA(),VLOOKUP($A156,'sin-list 180320_update'!$A$2:$S$835,10,FALSE))),IF(VLOOKUP($C156,'sin-list 180320_update'!$B$2:$S$835,9,FALSE)="",NA(),VLOOKUP($C156,'sin-list 180320_update'!$B$2:$S$835,9,FALSE)))</f>
        <v>#N/A</v>
      </c>
      <c r="N156" s="76" t="e">
        <f>IF($C156="-",IF($A156="-",IF(VLOOKUP($D156,'REACH Bilaga XVII_update'!$A$5:$E$131,4,FALSE)="",NA(),VLOOKUP($D156,'REACH Bilaga XVII_update'!$A$5:$E$131,4,FALSE)),IF(VLOOKUP($A156,'REACH Bilaga XVII_update'!$C$5:$D$131,2,FALSE)="",NA(),VLOOKUP($A156,'REACH Bilaga XVII_update'!$C$5:$D$131,2,FALSE))),IF(VLOOKUP($C156,'REACH Bilaga XVII_update'!$B$5:$D$131,3,FALSE)="",NA(),VLOOKUP($C156,'REACH Bilaga XVII_update'!$B$5:$D$131,3,FALSE)))</f>
        <v>#N/A</v>
      </c>
      <c r="O156" s="76" t="e">
        <f>IF($C156="-",IF($A156="-",IF(VLOOKUP($D156,' REACH Bilaga 59_update'!$A$5:$E$210,5,FALSE)="",NA(),VLOOKUP($D156,' REACH Bilaga 59_update'!$A$5:$E$210,5,FALSE)),IF(VLOOKUP($A156,' REACH Bilaga 59_update'!$D$5:$E$210,2,FALSE)="",NA(),VLOOKUP($A156,' REACH Bilaga 59_update'!$D$5:$E$210,2,FALSE))),IF(VLOOKUP($C156,' REACH Bilaga 59_update'!$C$5:$E$210,3,FALSE)="",NA(),VLOOKUP($C156,' REACH Bilaga 59_update'!$C$5:$E$210,3,FALSE)))</f>
        <v>#N/A</v>
      </c>
      <c r="P156" s="76" t="e">
        <f>IF(C156="-",IF(A156="-",IFERROR(VLOOKUP($D156,' REACH Bilaga 59_update'!$A$5:$F$210,MATCH(Sammanfattning!P$1,' REACH Bilaga 59_update'!$A$4:$F$4,0),FALSE),VLOOKUP($D156,'REACH Bilaga XIV_update'!$A$4:$H$110,MATCH(Sammanfattning!P$1,'REACH Bilaga XIV_update'!$A$4:$H$4,0),FALSE)),IFERROR(VLOOKUP($A156,' REACH Bilaga 59_update'!$D$5:$F$210,MATCH(Sammanfattning!P$1,' REACH Bilaga 59_update'!$D$4:$F$4,0),FALSE),VLOOKUP($A156,'REACH Bilaga XIV_update'!$D$4:$H$110,MATCH(Sammanfattning!P$1,'REACH Bilaga XIV_update'!$D$4:$H$4,0),FALSE))),IFERROR(VLOOKUP($C156,' REACH Bilaga 59_update'!$C$5:$F$210,MATCH(Sammanfattning!P$1,' REACH Bilaga 59_update'!$C$4:$F$4,0),FALSE),VLOOKUP($C156,'REACH Bilaga XIV_update'!$C$4:$H$110,MATCH(Sammanfattning!P$1,'REACH Bilaga XIV_update'!$C$4:$H$4,0),FALSE)))</f>
        <v>#N/A</v>
      </c>
      <c r="Q156" s="76" t="e">
        <f>IF($C156="-",IF($A156="-",IF(VLOOKUP($D156,'REACH Bilaga XIV_update'!$A$5:$I$110,9,FALSE)="",NA(),VLOOKUP($D156,'REACH Bilaga XIV_update'!$A$5:$I$110,9,FALSE)),IF(VLOOKUP($A156,'REACH Bilaga XIV_update'!$D$5:$I$110,6,FALSE)="",NA(),VLOOKUP($A156,'REACH Bilaga XIV_update'!$D$5:$I$110,6,FALSE))),IF(VLOOKUP($C156,'REACH Bilaga XIV_update'!$C$5:$I$110,7,FALSE)="",NA(),VLOOKUP($C156,'REACH Bilaga XIV_update'!$C$5:$I$110,7,FALSE)))</f>
        <v>#N/A</v>
      </c>
      <c r="R156" s="76" t="e">
        <f>IF($C156="-",IF($A156="-",IF(VLOOKUP($D156,CoRAP_update!$A$5:$O$376,15,FALSE)="",NA(),VLOOKUP($D156,CoRAP_update!$A$5:$O$376,15,FALSE)),IF(VLOOKUP($A156,CoRAP_update!$D$5:$O$376,12,FALSE)="",NA(),VLOOKUP($A156,CoRAP_update!$D$5:$O$376,12,FALSE))),IF(VLOOKUP($C156,CoRAP_update!$C$5:$O$376,13,FALSE)="",NA(),VLOOKUP($C156,CoRAP_update!$C$5:$O$376,13,FALSE)))</f>
        <v>#N/A</v>
      </c>
      <c r="S156" s="144" t="str">
        <f>IF($C156="-",IF($A156="-",VLOOKUP($D156,CoRAP_update!$A$5:$J$376,MATCH(Sammanfattning!S$1,CoRAP_update!$A$4:$J$4,0),FALSE),VLOOKUP($A156,CoRAP_update!$D$5:$J$376,MATCH(Sammanfattning!S$1,CoRAP_update!$D$4:$J$4,0),FALSE)),VLOOKUP($C156,CoRAP_update!$C$5:$J$376,MATCH(Sammanfattning!S$1,CoRAP_update!$C$4:$J$4,0),FALSE))</f>
        <v>Suspected PBT/vPvB#High (aggregated) tonnage#Wide dispersive use</v>
      </c>
      <c r="T156" s="76" t="e">
        <f>IF($A156="-",VLOOKUP($D156,EDC_update!$C$2:$F$450,4,FALSE),VLOOKUP($A156,EDC_update!$B$2:$F$450,5,FALSE))</f>
        <v>#N/A</v>
      </c>
      <c r="V156" s="78">
        <f>IF(IFERROR(SEARCH("PBT",P156),99)=99,IF(IFERROR(SEARCH("suspected PBT",S156),99)=99,IF(IFERROR(SEARCH("concluded to be PBT",K156),99)=99,IF(IFERROR(SEARCH("PBT",S156),99)=99,IF(IFERROR(SEARCH("PBT cand",L156),99)=99,IF(IFERROR(SEARCH("PBT",L156),99)=99,IF(IFERROR(SEARCH("persistent, bioackumulative and toxic properties",K156),99)=99,0,Scoring!$E$3),Scoring!$E$3),Scoring!$E$7),Scoring!$E$3),Scoring!$E$5),Scoring!$E$6),Scoring!$E$3)</f>
        <v>0.7</v>
      </c>
      <c r="W156" s="78">
        <f>IF(IFERROR(SEARCH("vPvB",P156),99)=99,IF(IFERROR(SEARCH("suspected pbt/vPvB",S156),99)=99,IF(IFERROR(SEARCH("vPvB",S156),99)=99,IF(IFERROR(SEARCH("concluded to be a vPvB",S156),99)=99,IF(IFERROR(SEARCH("identified as vPvB",K156),99)=99,IF(IFERROR(SEARCH("concluded to be a vPvB",K156),99)=99,IF(IFERROR(SEARCH("concluded to be both pbt and vPvB",S156),99)=99,IF(IFERROR(SEARCH("concluded to be both pbt and vPvB",K156),99)=99,0,Scoring!$E$5),Scoring!$E$5),Scoring!$E$5),Scoring!$E$5),Scoring!$E$5),Scoring!$E$4),Scoring!$E$6),Scoring!$E$4)</f>
        <v>0.7</v>
      </c>
      <c r="X156" s="78">
        <f>IF(IFERROR(SEARCH("H410",N156),99)=99,IF(IFERROR(SEARCH("H410",O156),99)=99,IF(IFERROR(SEARCH("H410",Q156),99)=99,IF(IFERROR(SEARCH("H410",M156),99)=99,IF(IFERROR(SEARCH("H410",R156),99)=99,IF(IFERROR(SEARCH("H411",N156),99)=99,IF(IFERROR(SEARCH("H411",O156),99)=99,IF(IFERROR(SEARCH("H411",Q156),99)=99,IF(IFERROR(SEARCH("H411",M156),99)=99,IF(IFERROR(SEARCH("H411",R156),99)=99,IF(IFERROR(SEARCH("H413",N156),99)=99,IF(IFERROR(SEARCH("H413",O156),99)=99,IF(IFERROR(SEARCH("H413",Q156),99)=99,IF(IFERROR(SEARCH("H413",M156),99)=99,IF(IFERROR(SEARCH("H413",R156),99)=99,IF(IFERROR(SEARCH("H412",N156),99)=99,IF(IFERROR(SEARCH("H412",O156),99)=99,IF(IFERROR(SEARCH("H412",Q156),99)=99,IF(IFERROR(SEARCH("H412",M156),99)=99,IF(IFERROR(SEARCH("H412",R156),99)=99,0,Scoring!$E$2),Scoring!$E$2),Scoring!$E$2),Scoring!$E$2),Scoring!$E$2),Scoring!$E$2),Scoring!$E$2),Scoring!$E$2),Scoring!$E$2),Scoring!$E$2),Scoring!$E$2),Scoring!$E$2),Scoring!$E$2),Scoring!$E$2),Scoring!$E$2),Scoring!$E$2),Scoring!$E$2),Scoring!$E$2),Scoring!$E$2),Scoring!$E$2)</f>
        <v>0</v>
      </c>
      <c r="Y156" s="78">
        <f>IF(IFERROR(SEARCH("CMR",K156),99)=99,IF(IFERROR(SEARCH("Suspected CMR",S156),99)=99,IF(IFERROR(SEARCH("CMR",S156),99)=99,0,Scoring!$E$8),Scoring!$E$9),Scoring!$E$8)</f>
        <v>0</v>
      </c>
      <c r="Z156" s="78">
        <f>IF(IFERROR(SEARCH("H350",N156),99)=99,IF(IFERROR(SEARCH("H350",O156),99)=99,IF(IFERROR(SEARCH("H350",Q156),99)=99,IF(IFERROR(SEARCH("H350",M156),99)=99,IF(IFERROR(SEARCH("H350",R156),99)=99,IF(IFERROR(SEARCH("H351",N156),99)=99,IF(IFERROR(SEARCH("H351",O156),99)=99,IF(IFERROR(SEARCH("H351",Q156),99)=99,IF(IFERROR(SEARCH("H351",M156),99)=99,IF(IFERROR(SEARCH("H351",R156),99)=99,IF(IFERROR(SEARCH("carcinogenic",P156),99)=99,IF(IFERROR(SEARCH("suspected carcinogenic",S156),99)=99,0,Scoring!$E$12),Scoring!$E$11),Scoring!$E$10),Scoring!$E$10),Scoring!$E$10),Scoring!$E$10),Scoring!$E$10),Scoring!$E$10),Scoring!$E$10),Scoring!$E$10),Scoring!$E$10),Scoring!$E$10)</f>
        <v>0</v>
      </c>
      <c r="AA156" s="78">
        <f>IF(IFERROR(SEARCH("H340",N156),99)=99,IF(IFERROR(SEARCH("H340",O156),99)=99,IF(IFERROR(SEARCH("H340",Q156),99)=99,IF(IFERROR(SEARCH("H340",M156),99)=99,IF(IFERROR(SEARCH("H340",R156),99)=99,IF(IFERROR(SEARCH("H341",N156),99)=99,IF(IFERROR(SEARCH("H341",O156),99)=99,IF(IFERROR(SEARCH("H341",Q156),99)=99,IF(IFERROR(SEARCH("H341",M156),99)=99,IF(IFERROR(SEARCH("H341",R156),99)=99,IF(IFERROR(SEARCH("mutagenic",P156),99)=99,IF(IFERROR(SEARCH("suspected mutagenic",S156),99)=99,0,Scoring!$E$15),Scoring!$E$14),Scoring!$E$13),Scoring!$E$13),Scoring!$E$13),Scoring!$E$13),Scoring!$E$13),Scoring!$E$13),Scoring!$E$13),Scoring!$E$13),Scoring!$E$13),Scoring!$E$13)</f>
        <v>0</v>
      </c>
      <c r="AB156" s="78">
        <f>IF(IFERROR(SEARCH("H360",N156),99)=99,IF(IFERROR(SEARCH("H360",O156),99)=99,IF(IFERROR(SEARCH("H360",Q156),99)=99,IF(IFERROR(SEARCH("H360",M156),99)=99,IF(IFERROR(SEARCH("H360",R156),99)=99,IF(IFERROR(SEARCH("H361",N156),99)=99,IF(IFERROR(SEARCH("H361",O156),99)=99,IF(IFERROR(SEARCH("H361",Q156),99)=99,IF(IFERROR(SEARCH("H361",M156),99)=99,IF(IFERROR(SEARCH("H361",R156),99)=99,IF(IFERROR(SEARCH("reproduction",P156),99)=99,IF(IFERROR(SEARCH("suspected reprotoxic",S156),99)=99,IF(IFERROR(SEARCH("reprotoxic",S156),99)=99,IF(IFERROR(SEARCH("reprotoxic",K156),99)=99,0,Scoring!$E$18),Scoring!$E$18),Scoring!$E$19),Scoring!$E$17),Scoring!$E$16),Scoring!$E$16),Scoring!$E$16),Scoring!$E$16),Scoring!$E$16),Scoring!$E$16),Scoring!$E$16),Scoring!$E$16),Scoring!$E$16),Scoring!$E$16)</f>
        <v>0</v>
      </c>
      <c r="AC156" s="78">
        <f>IF(IFERROR(SEARCH("57f",L156),99)=99,IF(IFERROR(SEARCH("57(f)",P156),99)=99,0,Scoring!$E$20),Scoring!$E$20)</f>
        <v>0</v>
      </c>
      <c r="AD156" s="78">
        <f>IF(IFERROR(SEARCH("CAT1",T156),99)=99,IF(IFERROR(SEARCH("CAT2",T156),99)=99,IF(IFERROR(SEARCH("CAT3",T156),99)=99,IF(IFERROR(SEARCH("concluded to be endocrine",K156),99)=99,IF(IFERROR(SEARCH("categorised as endocrine",K156),99)=99,IF(IFERROR(SEARCH("endocrine disrupting",P156),99)=99,IF(IFERROR(SEARCH("endocrine disrupting",K156),99)=99,IF(IFERROR(SEARCH("suspected endocrine",S156),99)=99,IF(IFERROR(SEARCH("potential endocrine",S156),99)=99,0,Scoring!$E$25),Scoring!$E$25),Scoring!$E$24),Scoring!$E$24),Scoring!$E$24),Scoring!$E$24),Scoring!$E$23),Scoring!$E$22),Scoring!$E$21)</f>
        <v>0</v>
      </c>
      <c r="AE156" s="78">
        <f>IF(IFERROR(SEARCH("suspected sensitiser",S156),99)=99,IF(IFERROR(SEARCH("sensitiser",S156),99)=99,IF(IFERROR(SEARCH("other hazard based concern",S156),99)=99,0,Scoring!$E$28),Scoring!$E$26),Scoring!$E$27)</f>
        <v>0</v>
      </c>
      <c r="AF156" s="78">
        <f>IF(IFERROR(M156,1)=1,IF(IFERROR(N156,1)=1,IF(IFERROR(O156,1)=1,IF(IFERROR(Q156,1)=1,IF(IFERROR(R156,1)=1,IF(IFERROR(T156,1)=1,IF(IFERROR(K156,1)=1,IF(IFERROR(P156,1)=1,IF(IFERROR(S156,1)=1,Scoring!$E$29,0),0),0),0),0),0),0),0),0)</f>
        <v>0</v>
      </c>
      <c r="AG156" s="78">
        <f t="shared" si="20"/>
        <v>1.4</v>
      </c>
      <c r="AI156" s="93"/>
      <c r="AJ156" s="94"/>
      <c r="AK156" s="76"/>
      <c r="AL156" s="75"/>
      <c r="AN156" s="79"/>
      <c r="AO156" s="79"/>
      <c r="AP156" s="79"/>
      <c r="AQ156" s="79"/>
      <c r="AR156" s="79"/>
      <c r="AS156" s="78"/>
      <c r="AU156" s="79">
        <f>IF(IFERROR(F156,99)=99,IF(IFERROR(G156,99)=99,IF(IFERROR(H156,99)=99,IF(IFERROR(I156,99)=99,IF(IFERROR(E156,99)=99,IF(IFERROR(J156,99)=99,0,Scoring!$B$7),Scoring!$B$3),Scoring!$B$2),Scoring!$B$6),Scoring!$B$5),Scoring!$B$4)</f>
        <v>0.5</v>
      </c>
      <c r="AV156" s="78">
        <f t="shared" si="21"/>
        <v>0.7</v>
      </c>
      <c r="AW156" s="78"/>
      <c r="AX156" s="66"/>
      <c r="AY156" s="78"/>
      <c r="AZ156" s="76"/>
      <c r="BA156" s="76"/>
      <c r="BB156" s="76"/>
    </row>
    <row r="157" spans="1:54" x14ac:dyDescent="0.25">
      <c r="A157" s="77" t="s">
        <v>5268</v>
      </c>
      <c r="B157" s="76" t="str">
        <f t="shared" si="23"/>
        <v>247-156-8</v>
      </c>
      <c r="C157" s="77" t="s">
        <v>5267</v>
      </c>
      <c r="D157" s="77" t="s">
        <v>5266</v>
      </c>
      <c r="E157" s="76" t="e">
        <f>IF(C157="-",IF(A157="-",VLOOKUP(D157,'sin-list 180320_update'!$C$2:$C$835,1,FALSE),VLOOKUP(A157,'sin-list 180320_update'!$A$2:$A$835,1,FALSE)),VLOOKUP(C157,'sin-list 180320_update'!$B$2:$B$835,1,FALSE))</f>
        <v>#N/A</v>
      </c>
      <c r="F157" s="76" t="e">
        <f>IF($C157="-",IF($A157="-",VLOOKUP($D157,'REACH Bilaga XVII_update'!$A$5:$A$131,1,FALSE),VLOOKUP($A157,'REACH Bilaga XVII_update'!$C$5:$C$131,1,FALSE)),VLOOKUP($C157,'REACH Bilaga XVII_update'!$B$5:$B$131,1,FALSE))</f>
        <v>#N/A</v>
      </c>
      <c r="G157" s="76" t="e">
        <f>IF($C157="-",IF($A157="-",VLOOKUP($D157,' REACH Bilaga 59_update'!$A$5:$A$210,1,FALSE),VLOOKUP($A157,' REACH Bilaga 59_update'!$D$5:$D$210,1,FALSE)),VLOOKUP($C157,' REACH Bilaga 59_update'!$C$5:$C$210,1,FALSE))</f>
        <v>#N/A</v>
      </c>
      <c r="H157" s="76" t="e">
        <f>IF($C157="-",IF($A157="-",VLOOKUP($D157,'REACH Bilaga XIV_update'!$A$5:$A$110,1,FALSE),VLOOKUP($A157,'REACH Bilaga XIV_update'!$D$5:$D$110,1,FALSE)),VLOOKUP($C157,'REACH Bilaga XIV_update'!$C$5:$C$110,1,FALSE))</f>
        <v>#N/A</v>
      </c>
      <c r="I157" s="76" t="str">
        <f>IF($C157="-",IF($A157="-",VLOOKUP($D157,CoRAP_update!$A$5:$A$376,1,FALSE),VLOOKUP($A157,CoRAP_update!$D$5:$D$376,1,FALSE)),VLOOKUP($C157,CoRAP_update!$C$5:$C$376,1,FALSE))</f>
        <v>247-156-8</v>
      </c>
      <c r="J157" s="76" t="e">
        <f>IF($C157="-",IF($A157="-",VLOOKUP($D157,EDC_update!$C$2:$C$450,1,FALSE),VLOOKUP($A157,EDC_update!$B$2:$B$450,1,FALSE)),VLOOKUP($C157,EDC_update!$L$2:$L$450,1,FALSE))</f>
        <v>#N/A</v>
      </c>
      <c r="K157" s="76" t="e">
        <f>IF($C157="-",IF($A157="-",IF(VLOOKUP($D157,'sin-list 180320_update'!$C$2:$S$835,3,FALSE)="",NA(),VLOOKUP($D157,'sin-list 180320_update'!$C$2:$S$835,3,FALSE)),IF(VLOOKUP($A157,'sin-list 180320_update'!$A$2:$S$835,5,FALSE)="",NA(),VLOOKUP($A157,'sin-list 180320_update'!$A$2:$S$835,5,FALSE))),IF(VLOOKUP($C157,'sin-list 180320_update'!$B$2:$S$835,4,FALSE)="",NA(),VLOOKUP($C157,'sin-list 180320_update'!$B$2:$S$835,4,FALSE)))</f>
        <v>#N/A</v>
      </c>
      <c r="L157" s="76" t="e">
        <f>IF($C157="-",IF($A157="-",VLOOKUP($D157,'sin-list 180320_update'!$C$2:$S$835,6,FALSE),VLOOKUP($A157,'sin-list 180320_update'!$A$2:$S$835,8,FALSE)),VLOOKUP($C157,'sin-list 180320_update'!$B$2:$S$835,7,FALSE))</f>
        <v>#N/A</v>
      </c>
      <c r="M157" s="76" t="e">
        <f>IF($C157="-",IF($A157="-",IF(VLOOKUP($D157,'sin-list 180320_update'!$C$2:$S$835,8,FALSE)="",NA(),VLOOKUP($D157,'sin-list 180320_update'!$C$2:$S$835,8,FALSE)),IF(VLOOKUP($A157,'sin-list 180320_update'!$A$2:$S$835,10,FALSE)="",NA(),VLOOKUP($A157,'sin-list 180320_update'!$A$2:$S$835,10,FALSE))),IF(VLOOKUP($C157,'sin-list 180320_update'!$B$2:$S$835,9,FALSE)="",NA(),VLOOKUP($C157,'sin-list 180320_update'!$B$2:$S$835,9,FALSE)))</f>
        <v>#N/A</v>
      </c>
      <c r="N157" s="76" t="e">
        <f>IF($C157="-",IF($A157="-",IF(VLOOKUP($D157,'REACH Bilaga XVII_update'!$A$5:$E$131,4,FALSE)="",NA(),VLOOKUP($D157,'REACH Bilaga XVII_update'!$A$5:$E$131,4,FALSE)),IF(VLOOKUP($A157,'REACH Bilaga XVII_update'!$C$5:$D$131,2,FALSE)="",NA(),VLOOKUP($A157,'REACH Bilaga XVII_update'!$C$5:$D$131,2,FALSE))),IF(VLOOKUP($C157,'REACH Bilaga XVII_update'!$B$5:$D$131,3,FALSE)="",NA(),VLOOKUP($C157,'REACH Bilaga XVII_update'!$B$5:$D$131,3,FALSE)))</f>
        <v>#N/A</v>
      </c>
      <c r="O157" s="76" t="e">
        <f>IF($C157="-",IF($A157="-",IF(VLOOKUP($D157,' REACH Bilaga 59_update'!$A$5:$E$210,5,FALSE)="",NA(),VLOOKUP($D157,' REACH Bilaga 59_update'!$A$5:$E$210,5,FALSE)),IF(VLOOKUP($A157,' REACH Bilaga 59_update'!$D$5:$E$210,2,FALSE)="",NA(),VLOOKUP($A157,' REACH Bilaga 59_update'!$D$5:$E$210,2,FALSE))),IF(VLOOKUP($C157,' REACH Bilaga 59_update'!$C$5:$E$210,3,FALSE)="",NA(),VLOOKUP($C157,' REACH Bilaga 59_update'!$C$5:$E$210,3,FALSE)))</f>
        <v>#N/A</v>
      </c>
      <c r="P157" s="76" t="e">
        <f>IF(C157="-",IF(A157="-",IFERROR(VLOOKUP($D157,' REACH Bilaga 59_update'!$A$5:$F$210,MATCH(Sammanfattning!P$1,' REACH Bilaga 59_update'!$A$4:$F$4,0),FALSE),VLOOKUP($D157,'REACH Bilaga XIV_update'!$A$4:$H$110,MATCH(Sammanfattning!P$1,'REACH Bilaga XIV_update'!$A$4:$H$4,0),FALSE)),IFERROR(VLOOKUP($A157,' REACH Bilaga 59_update'!$D$5:$F$210,MATCH(Sammanfattning!P$1,' REACH Bilaga 59_update'!$D$4:$F$4,0),FALSE),VLOOKUP($A157,'REACH Bilaga XIV_update'!$D$4:$H$110,MATCH(Sammanfattning!P$1,'REACH Bilaga XIV_update'!$D$4:$H$4,0),FALSE))),IFERROR(VLOOKUP($C157,' REACH Bilaga 59_update'!$C$5:$F$210,MATCH(Sammanfattning!P$1,' REACH Bilaga 59_update'!$C$4:$F$4,0),FALSE),VLOOKUP($C157,'REACH Bilaga XIV_update'!$C$4:$H$110,MATCH(Sammanfattning!P$1,'REACH Bilaga XIV_update'!$C$4:$H$4,0),FALSE)))</f>
        <v>#N/A</v>
      </c>
      <c r="Q157" s="76" t="e">
        <f>IF($C157="-",IF($A157="-",IF(VLOOKUP($D157,'REACH Bilaga XIV_update'!$A$5:$I$110,9,FALSE)="",NA(),VLOOKUP($D157,'REACH Bilaga XIV_update'!$A$5:$I$110,9,FALSE)),IF(VLOOKUP($A157,'REACH Bilaga XIV_update'!$D$5:$I$110,6,FALSE)="",NA(),VLOOKUP($A157,'REACH Bilaga XIV_update'!$D$5:$I$110,6,FALSE))),IF(VLOOKUP($C157,'REACH Bilaga XIV_update'!$C$5:$I$110,7,FALSE)="",NA(),VLOOKUP($C157,'REACH Bilaga XIV_update'!$C$5:$I$110,7,FALSE)))</f>
        <v>#N/A</v>
      </c>
      <c r="R157" s="76" t="e">
        <f>IF($C157="-",IF($A157="-",IF(VLOOKUP($D157,CoRAP_update!$A$5:$O$376,15,FALSE)="",NA(),VLOOKUP($D157,CoRAP_update!$A$5:$O$376,15,FALSE)),IF(VLOOKUP($A157,CoRAP_update!$D$5:$O$376,12,FALSE)="",NA(),VLOOKUP($A157,CoRAP_update!$D$5:$O$376,12,FALSE))),IF(VLOOKUP($C157,CoRAP_update!$C$5:$O$376,13,FALSE)="",NA(),VLOOKUP($C157,CoRAP_update!$C$5:$O$376,13,FALSE)))</f>
        <v>#N/A</v>
      </c>
      <c r="S157" s="144" t="str">
        <f>IF($C157="-",IF($A157="-",VLOOKUP($D157,CoRAP_update!$A$5:$J$376,MATCH(Sammanfattning!S$1,CoRAP_update!$A$4:$J$4,0),FALSE),VLOOKUP($A157,CoRAP_update!$D$5:$J$376,MATCH(Sammanfattning!S$1,CoRAP_update!$D$4:$J$4,0),FALSE)),VLOOKUP($C157,CoRAP_update!$C$5:$J$376,MATCH(Sammanfattning!S$1,CoRAP_update!$C$4:$J$4,0),FALSE))</f>
        <v>Suspected PBT/vPvB#Wide dispersive use</v>
      </c>
      <c r="T157" s="76" t="e">
        <f>IF($A157="-",VLOOKUP($D157,EDC_update!$C$2:$F$450,4,FALSE),VLOOKUP($A157,EDC_update!$B$2:$F$450,5,FALSE))</f>
        <v>#N/A</v>
      </c>
      <c r="V157" s="78">
        <f>IF(IFERROR(SEARCH("PBT",P157),99)=99,IF(IFERROR(SEARCH("suspected PBT",S157),99)=99,IF(IFERROR(SEARCH("concluded to be PBT",K157),99)=99,IF(IFERROR(SEARCH("PBT",S157),99)=99,IF(IFERROR(SEARCH("PBT cand",L157),99)=99,IF(IFERROR(SEARCH("PBT",L157),99)=99,IF(IFERROR(SEARCH("persistent, bioackumulative and toxic properties",K157),99)=99,0,Scoring!$E$3),Scoring!$E$3),Scoring!$E$7),Scoring!$E$3),Scoring!$E$5),Scoring!$E$6),Scoring!$E$3)</f>
        <v>0.7</v>
      </c>
      <c r="W157" s="78">
        <f>IF(IFERROR(SEARCH("vPvB",P157),99)=99,IF(IFERROR(SEARCH("suspected pbt/vPvB",S157),99)=99,IF(IFERROR(SEARCH("vPvB",S157),99)=99,IF(IFERROR(SEARCH("concluded to be a vPvB",S157),99)=99,IF(IFERROR(SEARCH("identified as vPvB",K157),99)=99,IF(IFERROR(SEARCH("concluded to be a vPvB",K157),99)=99,IF(IFERROR(SEARCH("concluded to be both pbt and vPvB",S157),99)=99,IF(IFERROR(SEARCH("concluded to be both pbt and vPvB",K157),99)=99,0,Scoring!$E$5),Scoring!$E$5),Scoring!$E$5),Scoring!$E$5),Scoring!$E$5),Scoring!$E$4),Scoring!$E$6),Scoring!$E$4)</f>
        <v>0.7</v>
      </c>
      <c r="X157" s="78">
        <f>IF(IFERROR(SEARCH("H410",N157),99)=99,IF(IFERROR(SEARCH("H410",O157),99)=99,IF(IFERROR(SEARCH("H410",Q157),99)=99,IF(IFERROR(SEARCH("H410",M157),99)=99,IF(IFERROR(SEARCH("H410",R157),99)=99,IF(IFERROR(SEARCH("H411",N157),99)=99,IF(IFERROR(SEARCH("H411",O157),99)=99,IF(IFERROR(SEARCH("H411",Q157),99)=99,IF(IFERROR(SEARCH("H411",M157),99)=99,IF(IFERROR(SEARCH("H411",R157),99)=99,IF(IFERROR(SEARCH("H413",N157),99)=99,IF(IFERROR(SEARCH("H413",O157),99)=99,IF(IFERROR(SEARCH("H413",Q157),99)=99,IF(IFERROR(SEARCH("H413",M157),99)=99,IF(IFERROR(SEARCH("H413",R157),99)=99,IF(IFERROR(SEARCH("H412",N157),99)=99,IF(IFERROR(SEARCH("H412",O157),99)=99,IF(IFERROR(SEARCH("H412",Q157),99)=99,IF(IFERROR(SEARCH("H412",M157),99)=99,IF(IFERROR(SEARCH("H412",R157),99)=99,0,Scoring!$E$2),Scoring!$E$2),Scoring!$E$2),Scoring!$E$2),Scoring!$E$2),Scoring!$E$2),Scoring!$E$2),Scoring!$E$2),Scoring!$E$2),Scoring!$E$2),Scoring!$E$2),Scoring!$E$2),Scoring!$E$2),Scoring!$E$2),Scoring!$E$2),Scoring!$E$2),Scoring!$E$2),Scoring!$E$2),Scoring!$E$2),Scoring!$E$2)</f>
        <v>0</v>
      </c>
      <c r="Y157" s="78">
        <f>IF(IFERROR(SEARCH("CMR",K157),99)=99,IF(IFERROR(SEARCH("Suspected CMR",S157),99)=99,IF(IFERROR(SEARCH("CMR",S157),99)=99,0,Scoring!$E$8),Scoring!$E$9),Scoring!$E$8)</f>
        <v>0</v>
      </c>
      <c r="Z157" s="78">
        <f>IF(IFERROR(SEARCH("H350",N157),99)=99,IF(IFERROR(SEARCH("H350",O157),99)=99,IF(IFERROR(SEARCH("H350",Q157),99)=99,IF(IFERROR(SEARCH("H350",M157),99)=99,IF(IFERROR(SEARCH("H350",R157),99)=99,IF(IFERROR(SEARCH("H351",N157),99)=99,IF(IFERROR(SEARCH("H351",O157),99)=99,IF(IFERROR(SEARCH("H351",Q157),99)=99,IF(IFERROR(SEARCH("H351",M157),99)=99,IF(IFERROR(SEARCH("H351",R157),99)=99,IF(IFERROR(SEARCH("carcinogenic",P157),99)=99,IF(IFERROR(SEARCH("suspected carcinogenic",S157),99)=99,0,Scoring!$E$12),Scoring!$E$11),Scoring!$E$10),Scoring!$E$10),Scoring!$E$10),Scoring!$E$10),Scoring!$E$10),Scoring!$E$10),Scoring!$E$10),Scoring!$E$10),Scoring!$E$10),Scoring!$E$10)</f>
        <v>0</v>
      </c>
      <c r="AA157" s="78">
        <f>IF(IFERROR(SEARCH("H340",N157),99)=99,IF(IFERROR(SEARCH("H340",O157),99)=99,IF(IFERROR(SEARCH("H340",Q157),99)=99,IF(IFERROR(SEARCH("H340",M157),99)=99,IF(IFERROR(SEARCH("H340",R157),99)=99,IF(IFERROR(SEARCH("H341",N157),99)=99,IF(IFERROR(SEARCH("H341",O157),99)=99,IF(IFERROR(SEARCH("H341",Q157),99)=99,IF(IFERROR(SEARCH("H341",M157),99)=99,IF(IFERROR(SEARCH("H341",R157),99)=99,IF(IFERROR(SEARCH("mutagenic",P157),99)=99,IF(IFERROR(SEARCH("suspected mutagenic",S157),99)=99,0,Scoring!$E$15),Scoring!$E$14),Scoring!$E$13),Scoring!$E$13),Scoring!$E$13),Scoring!$E$13),Scoring!$E$13),Scoring!$E$13),Scoring!$E$13),Scoring!$E$13),Scoring!$E$13),Scoring!$E$13)</f>
        <v>0</v>
      </c>
      <c r="AB157" s="78">
        <f>IF(IFERROR(SEARCH("H360",N157),99)=99,IF(IFERROR(SEARCH("H360",O157),99)=99,IF(IFERROR(SEARCH("H360",Q157),99)=99,IF(IFERROR(SEARCH("H360",M157),99)=99,IF(IFERROR(SEARCH("H360",R157),99)=99,IF(IFERROR(SEARCH("H361",N157),99)=99,IF(IFERROR(SEARCH("H361",O157),99)=99,IF(IFERROR(SEARCH("H361",Q157),99)=99,IF(IFERROR(SEARCH("H361",M157),99)=99,IF(IFERROR(SEARCH("H361",R157),99)=99,IF(IFERROR(SEARCH("reproduction",P157),99)=99,IF(IFERROR(SEARCH("suspected reprotoxic",S157),99)=99,IF(IFERROR(SEARCH("reprotoxic",S157),99)=99,IF(IFERROR(SEARCH("reprotoxic",K157),99)=99,0,Scoring!$E$18),Scoring!$E$18),Scoring!$E$19),Scoring!$E$17),Scoring!$E$16),Scoring!$E$16),Scoring!$E$16),Scoring!$E$16),Scoring!$E$16),Scoring!$E$16),Scoring!$E$16),Scoring!$E$16),Scoring!$E$16),Scoring!$E$16)</f>
        <v>0</v>
      </c>
      <c r="AC157" s="78">
        <f>IF(IFERROR(SEARCH("57f",L157),99)=99,IF(IFERROR(SEARCH("57(f)",P157),99)=99,0,Scoring!$E$20),Scoring!$E$20)</f>
        <v>0</v>
      </c>
      <c r="AD157" s="78">
        <f>IF(IFERROR(SEARCH("CAT1",T157),99)=99,IF(IFERROR(SEARCH("CAT2",T157),99)=99,IF(IFERROR(SEARCH("CAT3",T157),99)=99,IF(IFERROR(SEARCH("concluded to be endocrine",K157),99)=99,IF(IFERROR(SEARCH("categorised as endocrine",K157),99)=99,IF(IFERROR(SEARCH("endocrine disrupting",P157),99)=99,IF(IFERROR(SEARCH("endocrine disrupting",K157),99)=99,IF(IFERROR(SEARCH("suspected endocrine",S157),99)=99,IF(IFERROR(SEARCH("potential endocrine",S157),99)=99,0,Scoring!$E$25),Scoring!$E$25),Scoring!$E$24),Scoring!$E$24),Scoring!$E$24),Scoring!$E$24),Scoring!$E$23),Scoring!$E$22),Scoring!$E$21)</f>
        <v>0</v>
      </c>
      <c r="AE157" s="78">
        <f>IF(IFERROR(SEARCH("suspected sensitiser",S157),99)=99,IF(IFERROR(SEARCH("sensitiser",S157),99)=99,IF(IFERROR(SEARCH("other hazard based concern",S157),99)=99,0,Scoring!$E$28),Scoring!$E$26),Scoring!$E$27)</f>
        <v>0</v>
      </c>
      <c r="AF157" s="78">
        <f>IF(IFERROR(M157,1)=1,IF(IFERROR(N157,1)=1,IF(IFERROR(O157,1)=1,IF(IFERROR(Q157,1)=1,IF(IFERROR(R157,1)=1,IF(IFERROR(T157,1)=1,IF(IFERROR(K157,1)=1,IF(IFERROR(P157,1)=1,IF(IFERROR(S157,1)=1,Scoring!$E$29,0),0),0),0),0),0),0),0),0)</f>
        <v>0</v>
      </c>
      <c r="AG157" s="78">
        <f t="shared" si="20"/>
        <v>1.4</v>
      </c>
      <c r="AI157" s="93"/>
      <c r="AJ157" s="94"/>
      <c r="AK157" s="76"/>
      <c r="AL157" s="75"/>
      <c r="AN157" s="79"/>
      <c r="AO157" s="79"/>
      <c r="AP157" s="79"/>
      <c r="AQ157" s="79"/>
      <c r="AR157" s="79"/>
      <c r="AS157" s="78"/>
      <c r="AU157" s="79">
        <f>IF(IFERROR(F157,99)=99,IF(IFERROR(G157,99)=99,IF(IFERROR(H157,99)=99,IF(IFERROR(I157,99)=99,IF(IFERROR(E157,99)=99,IF(IFERROR(J157,99)=99,0,Scoring!$B$7),Scoring!$B$3),Scoring!$B$2),Scoring!$B$6),Scoring!$B$5),Scoring!$B$4)</f>
        <v>0.5</v>
      </c>
      <c r="AV157" s="78">
        <f t="shared" si="21"/>
        <v>0.7</v>
      </c>
      <c r="AW157" s="78"/>
      <c r="AX157" s="66"/>
      <c r="AY157" s="78"/>
      <c r="AZ157" s="76"/>
      <c r="BA157" s="76"/>
      <c r="BB157" s="76"/>
    </row>
    <row r="158" spans="1:54" x14ac:dyDescent="0.25">
      <c r="A158" s="77" t="s">
        <v>5275</v>
      </c>
      <c r="B158" s="76" t="str">
        <f t="shared" si="23"/>
        <v>247-660-8</v>
      </c>
      <c r="C158" s="77" t="s">
        <v>5274</v>
      </c>
      <c r="D158" s="77" t="s">
        <v>5273</v>
      </c>
      <c r="E158" s="76" t="e">
        <f>IF(C158="-",IF(A158="-",VLOOKUP(D158,'sin-list 180320_update'!$C$2:$C$835,1,FALSE),VLOOKUP(A158,'sin-list 180320_update'!$A$2:$A$835,1,FALSE)),VLOOKUP(C158,'sin-list 180320_update'!$B$2:$B$835,1,FALSE))</f>
        <v>#N/A</v>
      </c>
      <c r="F158" s="76" t="e">
        <f>IF($C158="-",IF($A158="-",VLOOKUP($D158,'REACH Bilaga XVII_update'!$A$5:$A$131,1,FALSE),VLOOKUP($A158,'REACH Bilaga XVII_update'!$C$5:$C$131,1,FALSE)),VLOOKUP($C158,'REACH Bilaga XVII_update'!$B$5:$B$131,1,FALSE))</f>
        <v>#N/A</v>
      </c>
      <c r="G158" s="76" t="e">
        <f>IF($C158="-",IF($A158="-",VLOOKUP($D158,' REACH Bilaga 59_update'!$A$5:$A$210,1,FALSE),VLOOKUP($A158,' REACH Bilaga 59_update'!$D$5:$D$210,1,FALSE)),VLOOKUP($C158,' REACH Bilaga 59_update'!$C$5:$C$210,1,FALSE))</f>
        <v>#N/A</v>
      </c>
      <c r="H158" s="76" t="e">
        <f>IF($C158="-",IF($A158="-",VLOOKUP($D158,'REACH Bilaga XIV_update'!$A$5:$A$110,1,FALSE),VLOOKUP($A158,'REACH Bilaga XIV_update'!$D$5:$D$110,1,FALSE)),VLOOKUP($C158,'REACH Bilaga XIV_update'!$C$5:$C$110,1,FALSE))</f>
        <v>#N/A</v>
      </c>
      <c r="I158" s="76" t="str">
        <f>IF($C158="-",IF($A158="-",VLOOKUP($D158,CoRAP_update!$A$5:$A$376,1,FALSE),VLOOKUP($A158,CoRAP_update!$D$5:$D$376,1,FALSE)),VLOOKUP($C158,CoRAP_update!$C$5:$C$376,1,FALSE))</f>
        <v>247-660-8</v>
      </c>
      <c r="J158" s="76" t="e">
        <f>IF($C158="-",IF($A158="-",VLOOKUP($D158,EDC_update!$C$2:$C$450,1,FALSE),VLOOKUP($A158,EDC_update!$B$2:$B$450,1,FALSE)),VLOOKUP($C158,EDC_update!$L$2:$L$450,1,FALSE))</f>
        <v>#N/A</v>
      </c>
      <c r="K158" s="76" t="e">
        <f>IF($C158="-",IF($A158="-",IF(VLOOKUP($D158,'sin-list 180320_update'!$C$2:$S$835,3,FALSE)="",NA(),VLOOKUP($D158,'sin-list 180320_update'!$C$2:$S$835,3,FALSE)),IF(VLOOKUP($A158,'sin-list 180320_update'!$A$2:$S$835,5,FALSE)="",NA(),VLOOKUP($A158,'sin-list 180320_update'!$A$2:$S$835,5,FALSE))),IF(VLOOKUP($C158,'sin-list 180320_update'!$B$2:$S$835,4,FALSE)="",NA(),VLOOKUP($C158,'sin-list 180320_update'!$B$2:$S$835,4,FALSE)))</f>
        <v>#N/A</v>
      </c>
      <c r="L158" s="76" t="e">
        <f>IF($C158="-",IF($A158="-",VLOOKUP($D158,'sin-list 180320_update'!$C$2:$S$835,6,FALSE),VLOOKUP($A158,'sin-list 180320_update'!$A$2:$S$835,8,FALSE)),VLOOKUP($C158,'sin-list 180320_update'!$B$2:$S$835,7,FALSE))</f>
        <v>#N/A</v>
      </c>
      <c r="M158" s="76" t="e">
        <f>IF($C158="-",IF($A158="-",IF(VLOOKUP($D158,'sin-list 180320_update'!$C$2:$S$835,8,FALSE)="",NA(),VLOOKUP($D158,'sin-list 180320_update'!$C$2:$S$835,8,FALSE)),IF(VLOOKUP($A158,'sin-list 180320_update'!$A$2:$S$835,10,FALSE)="",NA(),VLOOKUP($A158,'sin-list 180320_update'!$A$2:$S$835,10,FALSE))),IF(VLOOKUP($C158,'sin-list 180320_update'!$B$2:$S$835,9,FALSE)="",NA(),VLOOKUP($C158,'sin-list 180320_update'!$B$2:$S$835,9,FALSE)))</f>
        <v>#N/A</v>
      </c>
      <c r="N158" s="76" t="e">
        <f>IF($C158="-",IF($A158="-",IF(VLOOKUP($D158,'REACH Bilaga XVII_update'!$A$5:$E$131,4,FALSE)="",NA(),VLOOKUP($D158,'REACH Bilaga XVII_update'!$A$5:$E$131,4,FALSE)),IF(VLOOKUP($A158,'REACH Bilaga XVII_update'!$C$5:$D$131,2,FALSE)="",NA(),VLOOKUP($A158,'REACH Bilaga XVII_update'!$C$5:$D$131,2,FALSE))),IF(VLOOKUP($C158,'REACH Bilaga XVII_update'!$B$5:$D$131,3,FALSE)="",NA(),VLOOKUP($C158,'REACH Bilaga XVII_update'!$B$5:$D$131,3,FALSE)))</f>
        <v>#N/A</v>
      </c>
      <c r="O158" s="76" t="e">
        <f>IF($C158="-",IF($A158="-",IF(VLOOKUP($D158,' REACH Bilaga 59_update'!$A$5:$E$210,5,FALSE)="",NA(),VLOOKUP($D158,' REACH Bilaga 59_update'!$A$5:$E$210,5,FALSE)),IF(VLOOKUP($A158,' REACH Bilaga 59_update'!$D$5:$E$210,2,FALSE)="",NA(),VLOOKUP($A158,' REACH Bilaga 59_update'!$D$5:$E$210,2,FALSE))),IF(VLOOKUP($C158,' REACH Bilaga 59_update'!$C$5:$E$210,3,FALSE)="",NA(),VLOOKUP($C158,' REACH Bilaga 59_update'!$C$5:$E$210,3,FALSE)))</f>
        <v>#N/A</v>
      </c>
      <c r="P158" s="76" t="e">
        <f>IF(C158="-",IF(A158="-",IFERROR(VLOOKUP($D158,' REACH Bilaga 59_update'!$A$5:$F$210,MATCH(Sammanfattning!P$1,' REACH Bilaga 59_update'!$A$4:$F$4,0),FALSE),VLOOKUP($D158,'REACH Bilaga XIV_update'!$A$4:$H$110,MATCH(Sammanfattning!P$1,'REACH Bilaga XIV_update'!$A$4:$H$4,0),FALSE)),IFERROR(VLOOKUP($A158,' REACH Bilaga 59_update'!$D$5:$F$210,MATCH(Sammanfattning!P$1,' REACH Bilaga 59_update'!$D$4:$F$4,0),FALSE),VLOOKUP($A158,'REACH Bilaga XIV_update'!$D$4:$H$110,MATCH(Sammanfattning!P$1,'REACH Bilaga XIV_update'!$D$4:$H$4,0),FALSE))),IFERROR(VLOOKUP($C158,' REACH Bilaga 59_update'!$C$5:$F$210,MATCH(Sammanfattning!P$1,' REACH Bilaga 59_update'!$C$4:$F$4,0),FALSE),VLOOKUP($C158,'REACH Bilaga XIV_update'!$C$4:$H$110,MATCH(Sammanfattning!P$1,'REACH Bilaga XIV_update'!$C$4:$H$4,0),FALSE)))</f>
        <v>#N/A</v>
      </c>
      <c r="Q158" s="76" t="e">
        <f>IF($C158="-",IF($A158="-",IF(VLOOKUP($D158,'REACH Bilaga XIV_update'!$A$5:$I$110,9,FALSE)="",NA(),VLOOKUP($D158,'REACH Bilaga XIV_update'!$A$5:$I$110,9,FALSE)),IF(VLOOKUP($A158,'REACH Bilaga XIV_update'!$D$5:$I$110,6,FALSE)="",NA(),VLOOKUP($A158,'REACH Bilaga XIV_update'!$D$5:$I$110,6,FALSE))),IF(VLOOKUP($C158,'REACH Bilaga XIV_update'!$C$5:$I$110,7,FALSE)="",NA(),VLOOKUP($C158,'REACH Bilaga XIV_update'!$C$5:$I$110,7,FALSE)))</f>
        <v>#N/A</v>
      </c>
      <c r="R158" s="76" t="e">
        <f>IF($C158="-",IF($A158="-",IF(VLOOKUP($D158,CoRAP_update!$A$5:$O$376,15,FALSE)="",NA(),VLOOKUP($D158,CoRAP_update!$A$5:$O$376,15,FALSE)),IF(VLOOKUP($A158,CoRAP_update!$D$5:$O$376,12,FALSE)="",NA(),VLOOKUP($A158,CoRAP_update!$D$5:$O$376,12,FALSE))),IF(VLOOKUP($C158,CoRAP_update!$C$5:$O$376,13,FALSE)="",NA(),VLOOKUP($C158,CoRAP_update!$C$5:$O$376,13,FALSE)))</f>
        <v>#N/A</v>
      </c>
      <c r="S158" s="144" t="str">
        <f>IF($C158="-",IF($A158="-",VLOOKUP($D158,CoRAP_update!$A$5:$J$376,MATCH(Sammanfattning!S$1,CoRAP_update!$A$4:$J$4,0),FALSE),VLOOKUP($A158,CoRAP_update!$D$5:$J$376,MATCH(Sammanfattning!S$1,CoRAP_update!$D$4:$J$4,0),FALSE)),VLOOKUP($C158,CoRAP_update!$C$5:$J$376,MATCH(Sammanfattning!S$1,CoRAP_update!$C$4:$J$4,0),FALSE))</f>
        <v>Suspected PBT/vPvB#High (aggregated) tonnage#Other exposure/risk based concern#Wide dispersive use</v>
      </c>
      <c r="T158" s="76" t="e">
        <f>IF($A158="-",VLOOKUP($D158,EDC_update!$C$2:$F$450,4,FALSE),VLOOKUP($A158,EDC_update!$B$2:$F$450,5,FALSE))</f>
        <v>#N/A</v>
      </c>
      <c r="V158" s="78">
        <f>IF(IFERROR(SEARCH("PBT",P158),99)=99,IF(IFERROR(SEARCH("suspected PBT",S158),99)=99,IF(IFERROR(SEARCH("concluded to be PBT",K158),99)=99,IF(IFERROR(SEARCH("PBT",S158),99)=99,IF(IFERROR(SEARCH("PBT cand",L158),99)=99,IF(IFERROR(SEARCH("PBT",L158),99)=99,IF(IFERROR(SEARCH("persistent, bioackumulative and toxic properties",K158),99)=99,0,Scoring!$E$3),Scoring!$E$3),Scoring!$E$7),Scoring!$E$3),Scoring!$E$5),Scoring!$E$6),Scoring!$E$3)</f>
        <v>0.7</v>
      </c>
      <c r="W158" s="78">
        <f>IF(IFERROR(SEARCH("vPvB",P158),99)=99,IF(IFERROR(SEARCH("suspected pbt/vPvB",S158),99)=99,IF(IFERROR(SEARCH("vPvB",S158),99)=99,IF(IFERROR(SEARCH("concluded to be a vPvB",S158),99)=99,IF(IFERROR(SEARCH("identified as vPvB",K158),99)=99,IF(IFERROR(SEARCH("concluded to be a vPvB",K158),99)=99,IF(IFERROR(SEARCH("concluded to be both pbt and vPvB",S158),99)=99,IF(IFERROR(SEARCH("concluded to be both pbt and vPvB",K158),99)=99,0,Scoring!$E$5),Scoring!$E$5),Scoring!$E$5),Scoring!$E$5),Scoring!$E$5),Scoring!$E$4),Scoring!$E$6),Scoring!$E$4)</f>
        <v>0.7</v>
      </c>
      <c r="X158" s="78">
        <f>IF(IFERROR(SEARCH("H410",N158),99)=99,IF(IFERROR(SEARCH("H410",O158),99)=99,IF(IFERROR(SEARCH("H410",Q158),99)=99,IF(IFERROR(SEARCH("H410",M158),99)=99,IF(IFERROR(SEARCH("H410",R158),99)=99,IF(IFERROR(SEARCH("H411",N158),99)=99,IF(IFERROR(SEARCH("H411",O158),99)=99,IF(IFERROR(SEARCH("H411",Q158),99)=99,IF(IFERROR(SEARCH("H411",M158),99)=99,IF(IFERROR(SEARCH("H411",R158),99)=99,IF(IFERROR(SEARCH("H413",N158),99)=99,IF(IFERROR(SEARCH("H413",O158),99)=99,IF(IFERROR(SEARCH("H413",Q158),99)=99,IF(IFERROR(SEARCH("H413",M158),99)=99,IF(IFERROR(SEARCH("H413",R158),99)=99,IF(IFERROR(SEARCH("H412",N158),99)=99,IF(IFERROR(SEARCH("H412",O158),99)=99,IF(IFERROR(SEARCH("H412",Q158),99)=99,IF(IFERROR(SEARCH("H412",M158),99)=99,IF(IFERROR(SEARCH("H412",R158),99)=99,0,Scoring!$E$2),Scoring!$E$2),Scoring!$E$2),Scoring!$E$2),Scoring!$E$2),Scoring!$E$2),Scoring!$E$2),Scoring!$E$2),Scoring!$E$2),Scoring!$E$2),Scoring!$E$2),Scoring!$E$2),Scoring!$E$2),Scoring!$E$2),Scoring!$E$2),Scoring!$E$2),Scoring!$E$2),Scoring!$E$2),Scoring!$E$2),Scoring!$E$2)</f>
        <v>0</v>
      </c>
      <c r="Y158" s="78">
        <f>IF(IFERROR(SEARCH("CMR",K158),99)=99,IF(IFERROR(SEARCH("Suspected CMR",S158),99)=99,IF(IFERROR(SEARCH("CMR",S158),99)=99,0,Scoring!$E$8),Scoring!$E$9),Scoring!$E$8)</f>
        <v>0</v>
      </c>
      <c r="Z158" s="78">
        <f>IF(IFERROR(SEARCH("H350",N158),99)=99,IF(IFERROR(SEARCH("H350",O158),99)=99,IF(IFERROR(SEARCH("H350",Q158),99)=99,IF(IFERROR(SEARCH("H350",M158),99)=99,IF(IFERROR(SEARCH("H350",R158),99)=99,IF(IFERROR(SEARCH("H351",N158),99)=99,IF(IFERROR(SEARCH("H351",O158),99)=99,IF(IFERROR(SEARCH("H351",Q158),99)=99,IF(IFERROR(SEARCH("H351",M158),99)=99,IF(IFERROR(SEARCH("H351",R158),99)=99,IF(IFERROR(SEARCH("carcinogenic",P158),99)=99,IF(IFERROR(SEARCH("suspected carcinogenic",S158),99)=99,0,Scoring!$E$12),Scoring!$E$11),Scoring!$E$10),Scoring!$E$10),Scoring!$E$10),Scoring!$E$10),Scoring!$E$10),Scoring!$E$10),Scoring!$E$10),Scoring!$E$10),Scoring!$E$10),Scoring!$E$10)</f>
        <v>0</v>
      </c>
      <c r="AA158" s="78">
        <f>IF(IFERROR(SEARCH("H340",N158),99)=99,IF(IFERROR(SEARCH("H340",O158),99)=99,IF(IFERROR(SEARCH("H340",Q158),99)=99,IF(IFERROR(SEARCH("H340",M158),99)=99,IF(IFERROR(SEARCH("H340",R158),99)=99,IF(IFERROR(SEARCH("H341",N158),99)=99,IF(IFERROR(SEARCH("H341",O158),99)=99,IF(IFERROR(SEARCH("H341",Q158),99)=99,IF(IFERROR(SEARCH("H341",M158),99)=99,IF(IFERROR(SEARCH("H341",R158),99)=99,IF(IFERROR(SEARCH("mutagenic",P158),99)=99,IF(IFERROR(SEARCH("suspected mutagenic",S158),99)=99,0,Scoring!$E$15),Scoring!$E$14),Scoring!$E$13),Scoring!$E$13),Scoring!$E$13),Scoring!$E$13),Scoring!$E$13),Scoring!$E$13),Scoring!$E$13),Scoring!$E$13),Scoring!$E$13),Scoring!$E$13)</f>
        <v>0</v>
      </c>
      <c r="AB158" s="78">
        <f>IF(IFERROR(SEARCH("H360",N158),99)=99,IF(IFERROR(SEARCH("H360",O158),99)=99,IF(IFERROR(SEARCH("H360",Q158),99)=99,IF(IFERROR(SEARCH("H360",M158),99)=99,IF(IFERROR(SEARCH("H360",R158),99)=99,IF(IFERROR(SEARCH("H361",N158),99)=99,IF(IFERROR(SEARCH("H361",O158),99)=99,IF(IFERROR(SEARCH("H361",Q158),99)=99,IF(IFERROR(SEARCH("H361",M158),99)=99,IF(IFERROR(SEARCH("H361",R158),99)=99,IF(IFERROR(SEARCH("reproduction",P158),99)=99,IF(IFERROR(SEARCH("suspected reprotoxic",S158),99)=99,IF(IFERROR(SEARCH("reprotoxic",S158),99)=99,IF(IFERROR(SEARCH("reprotoxic",K158),99)=99,0,Scoring!$E$18),Scoring!$E$18),Scoring!$E$19),Scoring!$E$17),Scoring!$E$16),Scoring!$E$16),Scoring!$E$16),Scoring!$E$16),Scoring!$E$16),Scoring!$E$16),Scoring!$E$16),Scoring!$E$16),Scoring!$E$16),Scoring!$E$16)</f>
        <v>0</v>
      </c>
      <c r="AC158" s="78">
        <f>IF(IFERROR(SEARCH("57f",L158),99)=99,IF(IFERROR(SEARCH("57(f)",P158),99)=99,0,Scoring!$E$20),Scoring!$E$20)</f>
        <v>0</v>
      </c>
      <c r="AD158" s="78">
        <f>IF(IFERROR(SEARCH("CAT1",T158),99)=99,IF(IFERROR(SEARCH("CAT2",T158),99)=99,IF(IFERROR(SEARCH("CAT3",T158),99)=99,IF(IFERROR(SEARCH("concluded to be endocrine",K158),99)=99,IF(IFERROR(SEARCH("categorised as endocrine",K158),99)=99,IF(IFERROR(SEARCH("endocrine disrupting",P158),99)=99,IF(IFERROR(SEARCH("endocrine disrupting",K158),99)=99,IF(IFERROR(SEARCH("suspected endocrine",S158),99)=99,IF(IFERROR(SEARCH("potential endocrine",S158),99)=99,0,Scoring!$E$25),Scoring!$E$25),Scoring!$E$24),Scoring!$E$24),Scoring!$E$24),Scoring!$E$24),Scoring!$E$23),Scoring!$E$22),Scoring!$E$21)</f>
        <v>0</v>
      </c>
      <c r="AE158" s="78">
        <f>IF(IFERROR(SEARCH("suspected sensitiser",S158),99)=99,IF(IFERROR(SEARCH("sensitiser",S158),99)=99,IF(IFERROR(SEARCH("other hazard based concern",S158),99)=99,0,Scoring!$E$28),Scoring!$E$26),Scoring!$E$27)</f>
        <v>0</v>
      </c>
      <c r="AF158" s="78">
        <f>IF(IFERROR(M158,1)=1,IF(IFERROR(N158,1)=1,IF(IFERROR(O158,1)=1,IF(IFERROR(Q158,1)=1,IF(IFERROR(R158,1)=1,IF(IFERROR(T158,1)=1,IF(IFERROR(K158,1)=1,IF(IFERROR(P158,1)=1,IF(IFERROR(S158,1)=1,Scoring!$E$29,0),0),0),0),0),0),0),0),0)</f>
        <v>0</v>
      </c>
      <c r="AG158" s="78">
        <f t="shared" si="20"/>
        <v>1.4</v>
      </c>
      <c r="AI158" s="93"/>
      <c r="AJ158" s="94"/>
      <c r="AK158" s="76"/>
      <c r="AL158" s="75"/>
      <c r="AN158" s="79"/>
      <c r="AO158" s="79"/>
      <c r="AP158" s="79"/>
      <c r="AQ158" s="79"/>
      <c r="AR158" s="79"/>
      <c r="AS158" s="78"/>
      <c r="AU158" s="79">
        <f>IF(IFERROR(F158,99)=99,IF(IFERROR(G158,99)=99,IF(IFERROR(H158,99)=99,IF(IFERROR(I158,99)=99,IF(IFERROR(E158,99)=99,IF(IFERROR(J158,99)=99,0,Scoring!$B$7),Scoring!$B$3),Scoring!$B$2),Scoring!$B$6),Scoring!$B$5),Scoring!$B$4)</f>
        <v>0.5</v>
      </c>
      <c r="AV158" s="78">
        <f t="shared" si="21"/>
        <v>0.7</v>
      </c>
      <c r="AW158" s="78"/>
      <c r="AX158" s="66"/>
      <c r="AY158" s="78"/>
      <c r="AZ158" s="76"/>
      <c r="BA158" s="76"/>
      <c r="BB158" s="76"/>
    </row>
    <row r="159" spans="1:54" x14ac:dyDescent="0.25">
      <c r="A159" s="77" t="s">
        <v>5310</v>
      </c>
      <c r="B159" s="76" t="str">
        <f t="shared" si="23"/>
        <v>248-948-6</v>
      </c>
      <c r="C159" s="77" t="s">
        <v>5309</v>
      </c>
      <c r="D159" s="77" t="s">
        <v>5308</v>
      </c>
      <c r="E159" s="76" t="e">
        <f>IF(C159="-",IF(A159="-",VLOOKUP(D159,'sin-list 180320_update'!$C$2:$C$835,1,FALSE),VLOOKUP(A159,'sin-list 180320_update'!$A$2:$A$835,1,FALSE)),VLOOKUP(C159,'sin-list 180320_update'!$B$2:$B$835,1,FALSE))</f>
        <v>#N/A</v>
      </c>
      <c r="F159" s="76" t="e">
        <f>IF($C159="-",IF($A159="-",VLOOKUP($D159,'REACH Bilaga XVII_update'!$A$5:$A$131,1,FALSE),VLOOKUP($A159,'REACH Bilaga XVII_update'!$C$5:$C$131,1,FALSE)),VLOOKUP($C159,'REACH Bilaga XVII_update'!$B$5:$B$131,1,FALSE))</f>
        <v>#N/A</v>
      </c>
      <c r="G159" s="76" t="e">
        <f>IF($C159="-",IF($A159="-",VLOOKUP($D159,' REACH Bilaga 59_update'!$A$5:$A$210,1,FALSE),VLOOKUP($A159,' REACH Bilaga 59_update'!$D$5:$D$210,1,FALSE)),VLOOKUP($C159,' REACH Bilaga 59_update'!$C$5:$C$210,1,FALSE))</f>
        <v>#N/A</v>
      </c>
      <c r="H159" s="76" t="e">
        <f>IF($C159="-",IF($A159="-",VLOOKUP($D159,'REACH Bilaga XIV_update'!$A$5:$A$110,1,FALSE),VLOOKUP($A159,'REACH Bilaga XIV_update'!$D$5:$D$110,1,FALSE)),VLOOKUP($C159,'REACH Bilaga XIV_update'!$C$5:$C$110,1,FALSE))</f>
        <v>#N/A</v>
      </c>
      <c r="I159" s="76" t="str">
        <f>IF($C159="-",IF($A159="-",VLOOKUP($D159,CoRAP_update!$A$5:$A$376,1,FALSE),VLOOKUP($A159,CoRAP_update!$D$5:$D$376,1,FALSE)),VLOOKUP($C159,CoRAP_update!$C$5:$C$376,1,FALSE))</f>
        <v>248-948-6</v>
      </c>
      <c r="J159" s="76" t="e">
        <f>IF($C159="-",IF($A159="-",VLOOKUP($D159,EDC_update!$C$2:$C$450,1,FALSE),VLOOKUP($A159,EDC_update!$B$2:$B$450,1,FALSE)),VLOOKUP($C159,EDC_update!$L$2:$L$450,1,FALSE))</f>
        <v>#N/A</v>
      </c>
      <c r="K159" s="76" t="e">
        <f>IF($C159="-",IF($A159="-",IF(VLOOKUP($D159,'sin-list 180320_update'!$C$2:$S$835,3,FALSE)="",NA(),VLOOKUP($D159,'sin-list 180320_update'!$C$2:$S$835,3,FALSE)),IF(VLOOKUP($A159,'sin-list 180320_update'!$A$2:$S$835,5,FALSE)="",NA(),VLOOKUP($A159,'sin-list 180320_update'!$A$2:$S$835,5,FALSE))),IF(VLOOKUP($C159,'sin-list 180320_update'!$B$2:$S$835,4,FALSE)="",NA(),VLOOKUP($C159,'sin-list 180320_update'!$B$2:$S$835,4,FALSE)))</f>
        <v>#N/A</v>
      </c>
      <c r="L159" s="76" t="e">
        <f>IF($C159="-",IF($A159="-",VLOOKUP($D159,'sin-list 180320_update'!$C$2:$S$835,6,FALSE),VLOOKUP($A159,'sin-list 180320_update'!$A$2:$S$835,8,FALSE)),VLOOKUP($C159,'sin-list 180320_update'!$B$2:$S$835,7,FALSE))</f>
        <v>#N/A</v>
      </c>
      <c r="M159" s="76" t="e">
        <f>IF($C159="-",IF($A159="-",IF(VLOOKUP($D159,'sin-list 180320_update'!$C$2:$S$835,8,FALSE)="",NA(),VLOOKUP($D159,'sin-list 180320_update'!$C$2:$S$835,8,FALSE)),IF(VLOOKUP($A159,'sin-list 180320_update'!$A$2:$S$835,10,FALSE)="",NA(),VLOOKUP($A159,'sin-list 180320_update'!$A$2:$S$835,10,FALSE))),IF(VLOOKUP($C159,'sin-list 180320_update'!$B$2:$S$835,9,FALSE)="",NA(),VLOOKUP($C159,'sin-list 180320_update'!$B$2:$S$835,9,FALSE)))</f>
        <v>#N/A</v>
      </c>
      <c r="N159" s="76" t="e">
        <f>IF($C159="-",IF($A159="-",IF(VLOOKUP($D159,'REACH Bilaga XVII_update'!$A$5:$E$131,4,FALSE)="",NA(),VLOOKUP($D159,'REACH Bilaga XVII_update'!$A$5:$E$131,4,FALSE)),IF(VLOOKUP($A159,'REACH Bilaga XVII_update'!$C$5:$D$131,2,FALSE)="",NA(),VLOOKUP($A159,'REACH Bilaga XVII_update'!$C$5:$D$131,2,FALSE))),IF(VLOOKUP($C159,'REACH Bilaga XVII_update'!$B$5:$D$131,3,FALSE)="",NA(),VLOOKUP($C159,'REACH Bilaga XVII_update'!$B$5:$D$131,3,FALSE)))</f>
        <v>#N/A</v>
      </c>
      <c r="O159" s="76" t="e">
        <f>IF($C159="-",IF($A159="-",IF(VLOOKUP($D159,' REACH Bilaga 59_update'!$A$5:$E$210,5,FALSE)="",NA(),VLOOKUP($D159,' REACH Bilaga 59_update'!$A$5:$E$210,5,FALSE)),IF(VLOOKUP($A159,' REACH Bilaga 59_update'!$D$5:$E$210,2,FALSE)="",NA(),VLOOKUP($A159,' REACH Bilaga 59_update'!$D$5:$E$210,2,FALSE))),IF(VLOOKUP($C159,' REACH Bilaga 59_update'!$C$5:$E$210,3,FALSE)="",NA(),VLOOKUP($C159,' REACH Bilaga 59_update'!$C$5:$E$210,3,FALSE)))</f>
        <v>#N/A</v>
      </c>
      <c r="P159" s="76" t="e">
        <f>IF(C159="-",IF(A159="-",IFERROR(VLOOKUP($D159,' REACH Bilaga 59_update'!$A$5:$F$210,MATCH(Sammanfattning!P$1,' REACH Bilaga 59_update'!$A$4:$F$4,0),FALSE),VLOOKUP($D159,'REACH Bilaga XIV_update'!$A$4:$H$110,MATCH(Sammanfattning!P$1,'REACH Bilaga XIV_update'!$A$4:$H$4,0),FALSE)),IFERROR(VLOOKUP($A159,' REACH Bilaga 59_update'!$D$5:$F$210,MATCH(Sammanfattning!P$1,' REACH Bilaga 59_update'!$D$4:$F$4,0),FALSE),VLOOKUP($A159,'REACH Bilaga XIV_update'!$D$4:$H$110,MATCH(Sammanfattning!P$1,'REACH Bilaga XIV_update'!$D$4:$H$4,0),FALSE))),IFERROR(VLOOKUP($C159,' REACH Bilaga 59_update'!$C$5:$F$210,MATCH(Sammanfattning!P$1,' REACH Bilaga 59_update'!$C$4:$F$4,0),FALSE),VLOOKUP($C159,'REACH Bilaga XIV_update'!$C$4:$H$110,MATCH(Sammanfattning!P$1,'REACH Bilaga XIV_update'!$C$4:$H$4,0),FALSE)))</f>
        <v>#N/A</v>
      </c>
      <c r="Q159" s="76" t="e">
        <f>IF($C159="-",IF($A159="-",IF(VLOOKUP($D159,'REACH Bilaga XIV_update'!$A$5:$I$110,9,FALSE)="",NA(),VLOOKUP($D159,'REACH Bilaga XIV_update'!$A$5:$I$110,9,FALSE)),IF(VLOOKUP($A159,'REACH Bilaga XIV_update'!$D$5:$I$110,6,FALSE)="",NA(),VLOOKUP($A159,'REACH Bilaga XIV_update'!$D$5:$I$110,6,FALSE))),IF(VLOOKUP($C159,'REACH Bilaga XIV_update'!$C$5:$I$110,7,FALSE)="",NA(),VLOOKUP($C159,'REACH Bilaga XIV_update'!$C$5:$I$110,7,FALSE)))</f>
        <v>#N/A</v>
      </c>
      <c r="R159" s="76" t="e">
        <f>IF($C159="-",IF($A159="-",IF(VLOOKUP($D159,CoRAP_update!$A$5:$O$376,15,FALSE)="",NA(),VLOOKUP($D159,CoRAP_update!$A$5:$O$376,15,FALSE)),IF(VLOOKUP($A159,CoRAP_update!$D$5:$O$376,12,FALSE)="",NA(),VLOOKUP($A159,CoRAP_update!$D$5:$O$376,12,FALSE))),IF(VLOOKUP($C159,CoRAP_update!$C$5:$O$376,13,FALSE)="",NA(),VLOOKUP($C159,CoRAP_update!$C$5:$O$376,13,FALSE)))</f>
        <v>#N/A</v>
      </c>
      <c r="S159" s="144" t="str">
        <f>IF($C159="-",IF($A159="-",VLOOKUP($D159,CoRAP_update!$A$5:$J$376,MATCH(Sammanfattning!S$1,CoRAP_update!$A$4:$J$4,0),FALSE),VLOOKUP($A159,CoRAP_update!$D$5:$J$376,MATCH(Sammanfattning!S$1,CoRAP_update!$D$4:$J$4,0),FALSE)),VLOOKUP($C159,CoRAP_update!$C$5:$J$376,MATCH(Sammanfattning!S$1,CoRAP_update!$C$4:$J$4,0),FALSE))</f>
        <v>Suspected PBT/vPvB#High (aggregated) tonnage</v>
      </c>
      <c r="T159" s="76" t="e">
        <f>IF($A159="-",VLOOKUP($D159,EDC_update!$C$2:$F$450,4,FALSE),VLOOKUP($A159,EDC_update!$B$2:$F$450,5,FALSE))</f>
        <v>#N/A</v>
      </c>
      <c r="V159" s="78">
        <f>IF(IFERROR(SEARCH("PBT",P159),99)=99,IF(IFERROR(SEARCH("suspected PBT",S159),99)=99,IF(IFERROR(SEARCH("concluded to be PBT",K159),99)=99,IF(IFERROR(SEARCH("PBT",S159),99)=99,IF(IFERROR(SEARCH("PBT cand",L159),99)=99,IF(IFERROR(SEARCH("PBT",L159),99)=99,IF(IFERROR(SEARCH("persistent, bioackumulative and toxic properties",K159),99)=99,0,Scoring!$E$3),Scoring!$E$3),Scoring!$E$7),Scoring!$E$3),Scoring!$E$5),Scoring!$E$6),Scoring!$E$3)</f>
        <v>0.7</v>
      </c>
      <c r="W159" s="78">
        <f>IF(IFERROR(SEARCH("vPvB",P159),99)=99,IF(IFERROR(SEARCH("suspected pbt/vPvB",S159),99)=99,IF(IFERROR(SEARCH("vPvB",S159),99)=99,IF(IFERROR(SEARCH("concluded to be a vPvB",S159),99)=99,IF(IFERROR(SEARCH("identified as vPvB",K159),99)=99,IF(IFERROR(SEARCH("concluded to be a vPvB",K159),99)=99,IF(IFERROR(SEARCH("concluded to be both pbt and vPvB",S159),99)=99,IF(IFERROR(SEARCH("concluded to be both pbt and vPvB",K159),99)=99,0,Scoring!$E$5),Scoring!$E$5),Scoring!$E$5),Scoring!$E$5),Scoring!$E$5),Scoring!$E$4),Scoring!$E$6),Scoring!$E$4)</f>
        <v>0.7</v>
      </c>
      <c r="X159" s="78">
        <f>IF(IFERROR(SEARCH("H410",N159),99)=99,IF(IFERROR(SEARCH("H410",O159),99)=99,IF(IFERROR(SEARCH("H410",Q159),99)=99,IF(IFERROR(SEARCH("H410",M159),99)=99,IF(IFERROR(SEARCH("H410",R159),99)=99,IF(IFERROR(SEARCH("H411",N159),99)=99,IF(IFERROR(SEARCH("H411",O159),99)=99,IF(IFERROR(SEARCH("H411",Q159),99)=99,IF(IFERROR(SEARCH("H411",M159),99)=99,IF(IFERROR(SEARCH("H411",R159),99)=99,IF(IFERROR(SEARCH("H413",N159),99)=99,IF(IFERROR(SEARCH("H413",O159),99)=99,IF(IFERROR(SEARCH("H413",Q159),99)=99,IF(IFERROR(SEARCH("H413",M159),99)=99,IF(IFERROR(SEARCH("H413",R159),99)=99,IF(IFERROR(SEARCH("H412",N159),99)=99,IF(IFERROR(SEARCH("H412",O159),99)=99,IF(IFERROR(SEARCH("H412",Q159),99)=99,IF(IFERROR(SEARCH("H412",M159),99)=99,IF(IFERROR(SEARCH("H412",R159),99)=99,0,Scoring!$E$2),Scoring!$E$2),Scoring!$E$2),Scoring!$E$2),Scoring!$E$2),Scoring!$E$2),Scoring!$E$2),Scoring!$E$2),Scoring!$E$2),Scoring!$E$2),Scoring!$E$2),Scoring!$E$2),Scoring!$E$2),Scoring!$E$2),Scoring!$E$2),Scoring!$E$2),Scoring!$E$2),Scoring!$E$2),Scoring!$E$2),Scoring!$E$2)</f>
        <v>0</v>
      </c>
      <c r="Y159" s="78">
        <f>IF(IFERROR(SEARCH("CMR",K159),99)=99,IF(IFERROR(SEARCH("Suspected CMR",S159),99)=99,IF(IFERROR(SEARCH("CMR",S159),99)=99,0,Scoring!$E$8),Scoring!$E$9),Scoring!$E$8)</f>
        <v>0</v>
      </c>
      <c r="Z159" s="78">
        <f>IF(IFERROR(SEARCH("H350",N159),99)=99,IF(IFERROR(SEARCH("H350",O159),99)=99,IF(IFERROR(SEARCH("H350",Q159),99)=99,IF(IFERROR(SEARCH("H350",M159),99)=99,IF(IFERROR(SEARCH("H350",R159),99)=99,IF(IFERROR(SEARCH("H351",N159),99)=99,IF(IFERROR(SEARCH("H351",O159),99)=99,IF(IFERROR(SEARCH("H351",Q159),99)=99,IF(IFERROR(SEARCH("H351",M159),99)=99,IF(IFERROR(SEARCH("H351",R159),99)=99,IF(IFERROR(SEARCH("carcinogenic",P159),99)=99,IF(IFERROR(SEARCH("suspected carcinogenic",S159),99)=99,0,Scoring!$E$12),Scoring!$E$11),Scoring!$E$10),Scoring!$E$10),Scoring!$E$10),Scoring!$E$10),Scoring!$E$10),Scoring!$E$10),Scoring!$E$10),Scoring!$E$10),Scoring!$E$10),Scoring!$E$10)</f>
        <v>0</v>
      </c>
      <c r="AA159" s="78">
        <f>IF(IFERROR(SEARCH("H340",N159),99)=99,IF(IFERROR(SEARCH("H340",O159),99)=99,IF(IFERROR(SEARCH("H340",Q159),99)=99,IF(IFERROR(SEARCH("H340",M159),99)=99,IF(IFERROR(SEARCH("H340",R159),99)=99,IF(IFERROR(SEARCH("H341",N159),99)=99,IF(IFERROR(SEARCH("H341",O159),99)=99,IF(IFERROR(SEARCH("H341",Q159),99)=99,IF(IFERROR(SEARCH("H341",M159),99)=99,IF(IFERROR(SEARCH("H341",R159),99)=99,IF(IFERROR(SEARCH("mutagenic",P159),99)=99,IF(IFERROR(SEARCH("suspected mutagenic",S159),99)=99,0,Scoring!$E$15),Scoring!$E$14),Scoring!$E$13),Scoring!$E$13),Scoring!$E$13),Scoring!$E$13),Scoring!$E$13),Scoring!$E$13),Scoring!$E$13),Scoring!$E$13),Scoring!$E$13),Scoring!$E$13)</f>
        <v>0</v>
      </c>
      <c r="AB159" s="78">
        <f>IF(IFERROR(SEARCH("H360",N159),99)=99,IF(IFERROR(SEARCH("H360",O159),99)=99,IF(IFERROR(SEARCH("H360",Q159),99)=99,IF(IFERROR(SEARCH("H360",M159),99)=99,IF(IFERROR(SEARCH("H360",R159),99)=99,IF(IFERROR(SEARCH("H361",N159),99)=99,IF(IFERROR(SEARCH("H361",O159),99)=99,IF(IFERROR(SEARCH("H361",Q159),99)=99,IF(IFERROR(SEARCH("H361",M159),99)=99,IF(IFERROR(SEARCH("H361",R159),99)=99,IF(IFERROR(SEARCH("reproduction",P159),99)=99,IF(IFERROR(SEARCH("suspected reprotoxic",S159),99)=99,IF(IFERROR(SEARCH("reprotoxic",S159),99)=99,IF(IFERROR(SEARCH("reprotoxic",K159),99)=99,0,Scoring!$E$18),Scoring!$E$18),Scoring!$E$19),Scoring!$E$17),Scoring!$E$16),Scoring!$E$16),Scoring!$E$16),Scoring!$E$16),Scoring!$E$16),Scoring!$E$16),Scoring!$E$16),Scoring!$E$16),Scoring!$E$16),Scoring!$E$16)</f>
        <v>0</v>
      </c>
      <c r="AC159" s="78">
        <f>IF(IFERROR(SEARCH("57f",L159),99)=99,IF(IFERROR(SEARCH("57(f)",P159),99)=99,0,Scoring!$E$20),Scoring!$E$20)</f>
        <v>0</v>
      </c>
      <c r="AD159" s="78">
        <f>IF(IFERROR(SEARCH("CAT1",T159),99)=99,IF(IFERROR(SEARCH("CAT2",T159),99)=99,IF(IFERROR(SEARCH("CAT3",T159),99)=99,IF(IFERROR(SEARCH("concluded to be endocrine",K159),99)=99,IF(IFERROR(SEARCH("categorised as endocrine",K159),99)=99,IF(IFERROR(SEARCH("endocrine disrupting",P159),99)=99,IF(IFERROR(SEARCH("endocrine disrupting",K159),99)=99,IF(IFERROR(SEARCH("suspected endocrine",S159),99)=99,IF(IFERROR(SEARCH("potential endocrine",S159),99)=99,0,Scoring!$E$25),Scoring!$E$25),Scoring!$E$24),Scoring!$E$24),Scoring!$E$24),Scoring!$E$24),Scoring!$E$23),Scoring!$E$22),Scoring!$E$21)</f>
        <v>0</v>
      </c>
      <c r="AE159" s="78">
        <f>IF(IFERROR(SEARCH("suspected sensitiser",S159),99)=99,IF(IFERROR(SEARCH("sensitiser",S159),99)=99,IF(IFERROR(SEARCH("other hazard based concern",S159),99)=99,0,Scoring!$E$28),Scoring!$E$26),Scoring!$E$27)</f>
        <v>0</v>
      </c>
      <c r="AF159" s="78">
        <f>IF(IFERROR(M159,1)=1,IF(IFERROR(N159,1)=1,IF(IFERROR(O159,1)=1,IF(IFERROR(Q159,1)=1,IF(IFERROR(R159,1)=1,IF(IFERROR(T159,1)=1,IF(IFERROR(K159,1)=1,IF(IFERROR(P159,1)=1,IF(IFERROR(S159,1)=1,Scoring!$E$29,0),0),0),0),0),0),0),0),0)</f>
        <v>0</v>
      </c>
      <c r="AG159" s="78">
        <f t="shared" si="20"/>
        <v>1.4</v>
      </c>
      <c r="AI159" s="93"/>
      <c r="AJ159" s="94"/>
      <c r="AK159" s="76"/>
      <c r="AL159" s="75"/>
      <c r="AN159" s="79"/>
      <c r="AO159" s="79"/>
      <c r="AP159" s="79"/>
      <c r="AQ159" s="79"/>
      <c r="AR159" s="79"/>
      <c r="AS159" s="78"/>
      <c r="AU159" s="79">
        <f>IF(IFERROR(F159,99)=99,IF(IFERROR(G159,99)=99,IF(IFERROR(H159,99)=99,IF(IFERROR(I159,99)=99,IF(IFERROR(E159,99)=99,IF(IFERROR(J159,99)=99,0,Scoring!$B$7),Scoring!$B$3),Scoring!$B$2),Scoring!$B$6),Scoring!$B$5),Scoring!$B$4)</f>
        <v>0.5</v>
      </c>
      <c r="AV159" s="78">
        <f t="shared" si="21"/>
        <v>0.7</v>
      </c>
      <c r="AW159" s="78"/>
      <c r="AX159" s="66"/>
      <c r="AY159" s="78"/>
      <c r="AZ159" s="76"/>
      <c r="BA159" s="76"/>
      <c r="BB159" s="76"/>
    </row>
    <row r="160" spans="1:54" x14ac:dyDescent="0.25">
      <c r="A160" s="77" t="s">
        <v>5315</v>
      </c>
      <c r="B160" s="76" t="str">
        <f t="shared" si="23"/>
        <v>249-044-4</v>
      </c>
      <c r="C160" s="77" t="s">
        <v>5314</v>
      </c>
      <c r="D160" s="77" t="s">
        <v>5313</v>
      </c>
      <c r="E160" s="76" t="e">
        <f>IF(C160="-",IF(A160="-",VLOOKUP(D160,'sin-list 180320_update'!$C$2:$C$835,1,FALSE),VLOOKUP(A160,'sin-list 180320_update'!$A$2:$A$835,1,FALSE)),VLOOKUP(C160,'sin-list 180320_update'!$B$2:$B$835,1,FALSE))</f>
        <v>#N/A</v>
      </c>
      <c r="F160" s="76" t="e">
        <f>IF($C160="-",IF($A160="-",VLOOKUP($D160,'REACH Bilaga XVII_update'!$A$5:$A$131,1,FALSE),VLOOKUP($A160,'REACH Bilaga XVII_update'!$C$5:$C$131,1,FALSE)),VLOOKUP($C160,'REACH Bilaga XVII_update'!$B$5:$B$131,1,FALSE))</f>
        <v>#N/A</v>
      </c>
      <c r="G160" s="76" t="e">
        <f>IF($C160="-",IF($A160="-",VLOOKUP($D160,' REACH Bilaga 59_update'!$A$5:$A$210,1,FALSE),VLOOKUP($A160,' REACH Bilaga 59_update'!$D$5:$D$210,1,FALSE)),VLOOKUP($C160,' REACH Bilaga 59_update'!$C$5:$C$210,1,FALSE))</f>
        <v>#N/A</v>
      </c>
      <c r="H160" s="76" t="e">
        <f>IF($C160="-",IF($A160="-",VLOOKUP($D160,'REACH Bilaga XIV_update'!$A$5:$A$110,1,FALSE),VLOOKUP($A160,'REACH Bilaga XIV_update'!$D$5:$D$110,1,FALSE)),VLOOKUP($C160,'REACH Bilaga XIV_update'!$C$5:$C$110,1,FALSE))</f>
        <v>#N/A</v>
      </c>
      <c r="I160" s="76" t="str">
        <f>IF($C160="-",IF($A160="-",VLOOKUP($D160,CoRAP_update!$A$5:$A$376,1,FALSE),VLOOKUP($A160,CoRAP_update!$D$5:$D$376,1,FALSE)),VLOOKUP($C160,CoRAP_update!$C$5:$C$376,1,FALSE))</f>
        <v>249-044-4</v>
      </c>
      <c r="J160" s="76" t="e">
        <f>IF($C160="-",IF($A160="-",VLOOKUP($D160,EDC_update!$C$2:$C$450,1,FALSE),VLOOKUP($A160,EDC_update!$B$2:$B$450,1,FALSE)),VLOOKUP($C160,EDC_update!$L$2:$L$450,1,FALSE))</f>
        <v>#N/A</v>
      </c>
      <c r="K160" s="76" t="e">
        <f>IF($C160="-",IF($A160="-",IF(VLOOKUP($D160,'sin-list 180320_update'!$C$2:$S$835,3,FALSE)="",NA(),VLOOKUP($D160,'sin-list 180320_update'!$C$2:$S$835,3,FALSE)),IF(VLOOKUP($A160,'sin-list 180320_update'!$A$2:$S$835,5,FALSE)="",NA(),VLOOKUP($A160,'sin-list 180320_update'!$A$2:$S$835,5,FALSE))),IF(VLOOKUP($C160,'sin-list 180320_update'!$B$2:$S$835,4,FALSE)="",NA(),VLOOKUP($C160,'sin-list 180320_update'!$B$2:$S$835,4,FALSE)))</f>
        <v>#N/A</v>
      </c>
      <c r="L160" s="76" t="e">
        <f>IF($C160="-",IF($A160="-",VLOOKUP($D160,'sin-list 180320_update'!$C$2:$S$835,6,FALSE),VLOOKUP($A160,'sin-list 180320_update'!$A$2:$S$835,8,FALSE)),VLOOKUP($C160,'sin-list 180320_update'!$B$2:$S$835,7,FALSE))</f>
        <v>#N/A</v>
      </c>
      <c r="M160" s="76" t="e">
        <f>IF($C160="-",IF($A160="-",IF(VLOOKUP($D160,'sin-list 180320_update'!$C$2:$S$835,8,FALSE)="",NA(),VLOOKUP($D160,'sin-list 180320_update'!$C$2:$S$835,8,FALSE)),IF(VLOOKUP($A160,'sin-list 180320_update'!$A$2:$S$835,10,FALSE)="",NA(),VLOOKUP($A160,'sin-list 180320_update'!$A$2:$S$835,10,FALSE))),IF(VLOOKUP($C160,'sin-list 180320_update'!$B$2:$S$835,9,FALSE)="",NA(),VLOOKUP($C160,'sin-list 180320_update'!$B$2:$S$835,9,FALSE)))</f>
        <v>#N/A</v>
      </c>
      <c r="N160" s="76" t="e">
        <f>IF($C160="-",IF($A160="-",IF(VLOOKUP($D160,'REACH Bilaga XVII_update'!$A$5:$E$131,4,FALSE)="",NA(),VLOOKUP($D160,'REACH Bilaga XVII_update'!$A$5:$E$131,4,FALSE)),IF(VLOOKUP($A160,'REACH Bilaga XVII_update'!$C$5:$D$131,2,FALSE)="",NA(),VLOOKUP($A160,'REACH Bilaga XVII_update'!$C$5:$D$131,2,FALSE))),IF(VLOOKUP($C160,'REACH Bilaga XVII_update'!$B$5:$D$131,3,FALSE)="",NA(),VLOOKUP($C160,'REACH Bilaga XVII_update'!$B$5:$D$131,3,FALSE)))</f>
        <v>#N/A</v>
      </c>
      <c r="O160" s="76" t="e">
        <f>IF($C160="-",IF($A160="-",IF(VLOOKUP($D160,' REACH Bilaga 59_update'!$A$5:$E$210,5,FALSE)="",NA(),VLOOKUP($D160,' REACH Bilaga 59_update'!$A$5:$E$210,5,FALSE)),IF(VLOOKUP($A160,' REACH Bilaga 59_update'!$D$5:$E$210,2,FALSE)="",NA(),VLOOKUP($A160,' REACH Bilaga 59_update'!$D$5:$E$210,2,FALSE))),IF(VLOOKUP($C160,' REACH Bilaga 59_update'!$C$5:$E$210,3,FALSE)="",NA(),VLOOKUP($C160,' REACH Bilaga 59_update'!$C$5:$E$210,3,FALSE)))</f>
        <v>#N/A</v>
      </c>
      <c r="P160" s="76" t="e">
        <f>IF(C160="-",IF(A160="-",IFERROR(VLOOKUP($D160,' REACH Bilaga 59_update'!$A$5:$F$210,MATCH(Sammanfattning!P$1,' REACH Bilaga 59_update'!$A$4:$F$4,0),FALSE),VLOOKUP($D160,'REACH Bilaga XIV_update'!$A$4:$H$110,MATCH(Sammanfattning!P$1,'REACH Bilaga XIV_update'!$A$4:$H$4,0),FALSE)),IFERROR(VLOOKUP($A160,' REACH Bilaga 59_update'!$D$5:$F$210,MATCH(Sammanfattning!P$1,' REACH Bilaga 59_update'!$D$4:$F$4,0),FALSE),VLOOKUP($A160,'REACH Bilaga XIV_update'!$D$4:$H$110,MATCH(Sammanfattning!P$1,'REACH Bilaga XIV_update'!$D$4:$H$4,0),FALSE))),IFERROR(VLOOKUP($C160,' REACH Bilaga 59_update'!$C$5:$F$210,MATCH(Sammanfattning!P$1,' REACH Bilaga 59_update'!$C$4:$F$4,0),FALSE),VLOOKUP($C160,'REACH Bilaga XIV_update'!$C$4:$H$110,MATCH(Sammanfattning!P$1,'REACH Bilaga XIV_update'!$C$4:$H$4,0),FALSE)))</f>
        <v>#N/A</v>
      </c>
      <c r="Q160" s="76" t="e">
        <f>IF($C160="-",IF($A160="-",IF(VLOOKUP($D160,'REACH Bilaga XIV_update'!$A$5:$I$110,9,FALSE)="",NA(),VLOOKUP($D160,'REACH Bilaga XIV_update'!$A$5:$I$110,9,FALSE)),IF(VLOOKUP($A160,'REACH Bilaga XIV_update'!$D$5:$I$110,6,FALSE)="",NA(),VLOOKUP($A160,'REACH Bilaga XIV_update'!$D$5:$I$110,6,FALSE))),IF(VLOOKUP($C160,'REACH Bilaga XIV_update'!$C$5:$I$110,7,FALSE)="",NA(),VLOOKUP($C160,'REACH Bilaga XIV_update'!$C$5:$I$110,7,FALSE)))</f>
        <v>#N/A</v>
      </c>
      <c r="R160" s="76" t="e">
        <f>IF($C160="-",IF($A160="-",IF(VLOOKUP($D160,CoRAP_update!$A$5:$O$376,15,FALSE)="",NA(),VLOOKUP($D160,CoRAP_update!$A$5:$O$376,15,FALSE)),IF(VLOOKUP($A160,CoRAP_update!$D$5:$O$376,12,FALSE)="",NA(),VLOOKUP($A160,CoRAP_update!$D$5:$O$376,12,FALSE))),IF(VLOOKUP($C160,CoRAP_update!$C$5:$O$376,13,FALSE)="",NA(),VLOOKUP($C160,CoRAP_update!$C$5:$O$376,13,FALSE)))</f>
        <v>#N/A</v>
      </c>
      <c r="S160" s="144" t="str">
        <f>IF($C160="-",IF($A160="-",VLOOKUP($D160,CoRAP_update!$A$5:$J$376,MATCH(Sammanfattning!S$1,CoRAP_update!$A$4:$J$4,0),FALSE),VLOOKUP($A160,CoRAP_update!$D$5:$J$376,MATCH(Sammanfattning!S$1,CoRAP_update!$D$4:$J$4,0),FALSE)),VLOOKUP($C160,CoRAP_update!$C$5:$J$376,MATCH(Sammanfattning!S$1,CoRAP_update!$C$4:$J$4,0),FALSE))</f>
        <v>Consumer use#High (aggregated) tonnage#Suspected PBT/vPvB#Wide dispersive use</v>
      </c>
      <c r="T160" s="76" t="e">
        <f>IF($A160="-",VLOOKUP($D160,EDC_update!$C$2:$F$450,4,FALSE),VLOOKUP($A160,EDC_update!$B$2:$F$450,5,FALSE))</f>
        <v>#N/A</v>
      </c>
      <c r="V160" s="78">
        <f>IF(IFERROR(SEARCH("PBT",P160),99)=99,IF(IFERROR(SEARCH("suspected PBT",S160),99)=99,IF(IFERROR(SEARCH("concluded to be PBT",K160),99)=99,IF(IFERROR(SEARCH("PBT",S160),99)=99,IF(IFERROR(SEARCH("PBT cand",L160),99)=99,IF(IFERROR(SEARCH("PBT",L160),99)=99,IF(IFERROR(SEARCH("persistent, bioackumulative and toxic properties",K160),99)=99,0,Scoring!$E$3),Scoring!$E$3),Scoring!$E$7),Scoring!$E$3),Scoring!$E$5),Scoring!$E$6),Scoring!$E$3)</f>
        <v>0.7</v>
      </c>
      <c r="W160" s="78">
        <f>IF(IFERROR(SEARCH("vPvB",P160),99)=99,IF(IFERROR(SEARCH("suspected pbt/vPvB",S160),99)=99,IF(IFERROR(SEARCH("vPvB",S160),99)=99,IF(IFERROR(SEARCH("concluded to be a vPvB",S160),99)=99,IF(IFERROR(SEARCH("identified as vPvB",K160),99)=99,IF(IFERROR(SEARCH("concluded to be a vPvB",K160),99)=99,IF(IFERROR(SEARCH("concluded to be both pbt and vPvB",S160),99)=99,IF(IFERROR(SEARCH("concluded to be both pbt and vPvB",K160),99)=99,0,Scoring!$E$5),Scoring!$E$5),Scoring!$E$5),Scoring!$E$5),Scoring!$E$5),Scoring!$E$4),Scoring!$E$6),Scoring!$E$4)</f>
        <v>0.7</v>
      </c>
      <c r="X160" s="78">
        <f>IF(IFERROR(SEARCH("H410",N160),99)=99,IF(IFERROR(SEARCH("H410",O160),99)=99,IF(IFERROR(SEARCH("H410",Q160),99)=99,IF(IFERROR(SEARCH("H410",M160),99)=99,IF(IFERROR(SEARCH("H410",R160),99)=99,IF(IFERROR(SEARCH("H411",N160),99)=99,IF(IFERROR(SEARCH("H411",O160),99)=99,IF(IFERROR(SEARCH("H411",Q160),99)=99,IF(IFERROR(SEARCH("H411",M160),99)=99,IF(IFERROR(SEARCH("H411",R160),99)=99,IF(IFERROR(SEARCH("H413",N160),99)=99,IF(IFERROR(SEARCH("H413",O160),99)=99,IF(IFERROR(SEARCH("H413",Q160),99)=99,IF(IFERROR(SEARCH("H413",M160),99)=99,IF(IFERROR(SEARCH("H413",R160),99)=99,IF(IFERROR(SEARCH("H412",N160),99)=99,IF(IFERROR(SEARCH("H412",O160),99)=99,IF(IFERROR(SEARCH("H412",Q160),99)=99,IF(IFERROR(SEARCH("H412",M160),99)=99,IF(IFERROR(SEARCH("H412",R160),99)=99,0,Scoring!$E$2),Scoring!$E$2),Scoring!$E$2),Scoring!$E$2),Scoring!$E$2),Scoring!$E$2),Scoring!$E$2),Scoring!$E$2),Scoring!$E$2),Scoring!$E$2),Scoring!$E$2),Scoring!$E$2),Scoring!$E$2),Scoring!$E$2),Scoring!$E$2),Scoring!$E$2),Scoring!$E$2),Scoring!$E$2),Scoring!$E$2),Scoring!$E$2)</f>
        <v>0</v>
      </c>
      <c r="Y160" s="78">
        <f>IF(IFERROR(SEARCH("CMR",K160),99)=99,IF(IFERROR(SEARCH("Suspected CMR",S160),99)=99,IF(IFERROR(SEARCH("CMR",S160),99)=99,0,Scoring!$E$8),Scoring!$E$9),Scoring!$E$8)</f>
        <v>0</v>
      </c>
      <c r="Z160" s="78">
        <f>IF(IFERROR(SEARCH("H350",N160),99)=99,IF(IFERROR(SEARCH("H350",O160),99)=99,IF(IFERROR(SEARCH("H350",Q160),99)=99,IF(IFERROR(SEARCH("H350",M160),99)=99,IF(IFERROR(SEARCH("H350",R160),99)=99,IF(IFERROR(SEARCH("H351",N160),99)=99,IF(IFERROR(SEARCH("H351",O160),99)=99,IF(IFERROR(SEARCH("H351",Q160),99)=99,IF(IFERROR(SEARCH("H351",M160),99)=99,IF(IFERROR(SEARCH("H351",R160),99)=99,IF(IFERROR(SEARCH("carcinogenic",P160),99)=99,IF(IFERROR(SEARCH("suspected carcinogenic",S160),99)=99,0,Scoring!$E$12),Scoring!$E$11),Scoring!$E$10),Scoring!$E$10),Scoring!$E$10),Scoring!$E$10),Scoring!$E$10),Scoring!$E$10),Scoring!$E$10),Scoring!$E$10),Scoring!$E$10),Scoring!$E$10)</f>
        <v>0</v>
      </c>
      <c r="AA160" s="78">
        <f>IF(IFERROR(SEARCH("H340",N160),99)=99,IF(IFERROR(SEARCH("H340",O160),99)=99,IF(IFERROR(SEARCH("H340",Q160),99)=99,IF(IFERROR(SEARCH("H340",M160),99)=99,IF(IFERROR(SEARCH("H340",R160),99)=99,IF(IFERROR(SEARCH("H341",N160),99)=99,IF(IFERROR(SEARCH("H341",O160),99)=99,IF(IFERROR(SEARCH("H341",Q160),99)=99,IF(IFERROR(SEARCH("H341",M160),99)=99,IF(IFERROR(SEARCH("H341",R160),99)=99,IF(IFERROR(SEARCH("mutagenic",P160),99)=99,IF(IFERROR(SEARCH("suspected mutagenic",S160),99)=99,0,Scoring!$E$15),Scoring!$E$14),Scoring!$E$13),Scoring!$E$13),Scoring!$E$13),Scoring!$E$13),Scoring!$E$13),Scoring!$E$13),Scoring!$E$13),Scoring!$E$13),Scoring!$E$13),Scoring!$E$13)</f>
        <v>0</v>
      </c>
      <c r="AB160" s="78">
        <f>IF(IFERROR(SEARCH("H360",N160),99)=99,IF(IFERROR(SEARCH("H360",O160),99)=99,IF(IFERROR(SEARCH("H360",Q160),99)=99,IF(IFERROR(SEARCH("H360",M160),99)=99,IF(IFERROR(SEARCH("H360",R160),99)=99,IF(IFERROR(SEARCH("H361",N160),99)=99,IF(IFERROR(SEARCH("H361",O160),99)=99,IF(IFERROR(SEARCH("H361",Q160),99)=99,IF(IFERROR(SEARCH("H361",M160),99)=99,IF(IFERROR(SEARCH("H361",R160),99)=99,IF(IFERROR(SEARCH("reproduction",P160),99)=99,IF(IFERROR(SEARCH("suspected reprotoxic",S160),99)=99,IF(IFERROR(SEARCH("reprotoxic",S160),99)=99,IF(IFERROR(SEARCH("reprotoxic",K160),99)=99,0,Scoring!$E$18),Scoring!$E$18),Scoring!$E$19),Scoring!$E$17),Scoring!$E$16),Scoring!$E$16),Scoring!$E$16),Scoring!$E$16),Scoring!$E$16),Scoring!$E$16),Scoring!$E$16),Scoring!$E$16),Scoring!$E$16),Scoring!$E$16)</f>
        <v>0</v>
      </c>
      <c r="AC160" s="78">
        <f>IF(IFERROR(SEARCH("57f",L160),99)=99,IF(IFERROR(SEARCH("57(f)",P160),99)=99,0,Scoring!$E$20),Scoring!$E$20)</f>
        <v>0</v>
      </c>
      <c r="AD160" s="78">
        <f>IF(IFERROR(SEARCH("CAT1",T160),99)=99,IF(IFERROR(SEARCH("CAT2",T160),99)=99,IF(IFERROR(SEARCH("CAT3",T160),99)=99,IF(IFERROR(SEARCH("concluded to be endocrine",K160),99)=99,IF(IFERROR(SEARCH("categorised as endocrine",K160),99)=99,IF(IFERROR(SEARCH("endocrine disrupting",P160),99)=99,IF(IFERROR(SEARCH("endocrine disrupting",K160),99)=99,IF(IFERROR(SEARCH("suspected endocrine",S160),99)=99,IF(IFERROR(SEARCH("potential endocrine",S160),99)=99,0,Scoring!$E$25),Scoring!$E$25),Scoring!$E$24),Scoring!$E$24),Scoring!$E$24),Scoring!$E$24),Scoring!$E$23),Scoring!$E$22),Scoring!$E$21)</f>
        <v>0</v>
      </c>
      <c r="AE160" s="78">
        <f>IF(IFERROR(SEARCH("suspected sensitiser",S160),99)=99,IF(IFERROR(SEARCH("sensitiser",S160),99)=99,IF(IFERROR(SEARCH("other hazard based concern",S160),99)=99,0,Scoring!$E$28),Scoring!$E$26),Scoring!$E$27)</f>
        <v>0</v>
      </c>
      <c r="AF160" s="78">
        <f>IF(IFERROR(M160,1)=1,IF(IFERROR(N160,1)=1,IF(IFERROR(O160,1)=1,IF(IFERROR(Q160,1)=1,IF(IFERROR(R160,1)=1,IF(IFERROR(T160,1)=1,IF(IFERROR(K160,1)=1,IF(IFERROR(P160,1)=1,IF(IFERROR(S160,1)=1,Scoring!$E$29,0),0),0),0),0),0),0),0),0)</f>
        <v>0</v>
      </c>
      <c r="AG160" s="78">
        <f t="shared" si="20"/>
        <v>1.4</v>
      </c>
      <c r="AI160" s="93"/>
      <c r="AJ160" s="94"/>
      <c r="AK160" s="76"/>
      <c r="AL160" s="75"/>
      <c r="AN160" s="79"/>
      <c r="AO160" s="79"/>
      <c r="AP160" s="79"/>
      <c r="AQ160" s="79"/>
      <c r="AR160" s="79"/>
      <c r="AS160" s="78"/>
      <c r="AU160" s="79">
        <f>IF(IFERROR(F160,99)=99,IF(IFERROR(G160,99)=99,IF(IFERROR(H160,99)=99,IF(IFERROR(I160,99)=99,IF(IFERROR(E160,99)=99,IF(IFERROR(J160,99)=99,0,Scoring!$B$7),Scoring!$B$3),Scoring!$B$2),Scoring!$B$6),Scoring!$B$5),Scoring!$B$4)</f>
        <v>0.5</v>
      </c>
      <c r="AV160" s="78">
        <f t="shared" si="21"/>
        <v>0.7</v>
      </c>
      <c r="AW160" s="78"/>
      <c r="AX160" s="66"/>
      <c r="AY160" s="78"/>
      <c r="AZ160" s="76"/>
      <c r="BA160" s="76"/>
      <c r="BB160" s="76"/>
    </row>
    <row r="161" spans="1:54" x14ac:dyDescent="0.25">
      <c r="A161" s="77" t="s">
        <v>5327</v>
      </c>
      <c r="B161" s="76" t="str">
        <f t="shared" si="23"/>
        <v>249-535-3</v>
      </c>
      <c r="C161" s="77" t="s">
        <v>5326</v>
      </c>
      <c r="D161" s="77" t="s">
        <v>5325</v>
      </c>
      <c r="E161" s="76" t="e">
        <f>IF(C161="-",IF(A161="-",VLOOKUP(D161,'sin-list 180320_update'!$C$2:$C$835,1,FALSE),VLOOKUP(A161,'sin-list 180320_update'!$A$2:$A$835,1,FALSE)),VLOOKUP(C161,'sin-list 180320_update'!$B$2:$B$835,1,FALSE))</f>
        <v>#N/A</v>
      </c>
      <c r="F161" s="76" t="e">
        <f>IF($C161="-",IF($A161="-",VLOOKUP($D161,'REACH Bilaga XVII_update'!$A$5:$A$131,1,FALSE),VLOOKUP($A161,'REACH Bilaga XVII_update'!$C$5:$C$131,1,FALSE)),VLOOKUP($C161,'REACH Bilaga XVII_update'!$B$5:$B$131,1,FALSE))</f>
        <v>#N/A</v>
      </c>
      <c r="G161" s="76" t="e">
        <f>IF($C161="-",IF($A161="-",VLOOKUP($D161,' REACH Bilaga 59_update'!$A$5:$A$210,1,FALSE),VLOOKUP($A161,' REACH Bilaga 59_update'!$D$5:$D$210,1,FALSE)),VLOOKUP($C161,' REACH Bilaga 59_update'!$C$5:$C$210,1,FALSE))</f>
        <v>#N/A</v>
      </c>
      <c r="H161" s="76" t="e">
        <f>IF($C161="-",IF($A161="-",VLOOKUP($D161,'REACH Bilaga XIV_update'!$A$5:$A$110,1,FALSE),VLOOKUP($A161,'REACH Bilaga XIV_update'!$D$5:$D$110,1,FALSE)),VLOOKUP($C161,'REACH Bilaga XIV_update'!$C$5:$C$110,1,FALSE))</f>
        <v>#N/A</v>
      </c>
      <c r="I161" s="76" t="str">
        <f>IF($C161="-",IF($A161="-",VLOOKUP($D161,CoRAP_update!$A$5:$A$376,1,FALSE),VLOOKUP($A161,CoRAP_update!$D$5:$D$376,1,FALSE)),VLOOKUP($C161,CoRAP_update!$C$5:$C$376,1,FALSE))</f>
        <v>249-535-3</v>
      </c>
      <c r="J161" s="76" t="e">
        <f>IF($C161="-",IF($A161="-",VLOOKUP($D161,EDC_update!$C$2:$C$450,1,FALSE),VLOOKUP($A161,EDC_update!$B$2:$B$450,1,FALSE)),VLOOKUP($C161,EDC_update!$L$2:$L$450,1,FALSE))</f>
        <v>#N/A</v>
      </c>
      <c r="K161" s="76" t="e">
        <f>IF($C161="-",IF($A161="-",IF(VLOOKUP($D161,'sin-list 180320_update'!$C$2:$S$835,3,FALSE)="",NA(),VLOOKUP($D161,'sin-list 180320_update'!$C$2:$S$835,3,FALSE)),IF(VLOOKUP($A161,'sin-list 180320_update'!$A$2:$S$835,5,FALSE)="",NA(),VLOOKUP($A161,'sin-list 180320_update'!$A$2:$S$835,5,FALSE))),IF(VLOOKUP($C161,'sin-list 180320_update'!$B$2:$S$835,4,FALSE)="",NA(),VLOOKUP($C161,'sin-list 180320_update'!$B$2:$S$835,4,FALSE)))</f>
        <v>#N/A</v>
      </c>
      <c r="L161" s="76" t="e">
        <f>IF($C161="-",IF($A161="-",VLOOKUP($D161,'sin-list 180320_update'!$C$2:$S$835,6,FALSE),VLOOKUP($A161,'sin-list 180320_update'!$A$2:$S$835,8,FALSE)),VLOOKUP($C161,'sin-list 180320_update'!$B$2:$S$835,7,FALSE))</f>
        <v>#N/A</v>
      </c>
      <c r="M161" s="76" t="e">
        <f>IF($C161="-",IF($A161="-",IF(VLOOKUP($D161,'sin-list 180320_update'!$C$2:$S$835,8,FALSE)="",NA(),VLOOKUP($D161,'sin-list 180320_update'!$C$2:$S$835,8,FALSE)),IF(VLOOKUP($A161,'sin-list 180320_update'!$A$2:$S$835,10,FALSE)="",NA(),VLOOKUP($A161,'sin-list 180320_update'!$A$2:$S$835,10,FALSE))),IF(VLOOKUP($C161,'sin-list 180320_update'!$B$2:$S$835,9,FALSE)="",NA(),VLOOKUP($C161,'sin-list 180320_update'!$B$2:$S$835,9,FALSE)))</f>
        <v>#N/A</v>
      </c>
      <c r="N161" s="76" t="e">
        <f>IF($C161="-",IF($A161="-",IF(VLOOKUP($D161,'REACH Bilaga XVII_update'!$A$5:$E$131,4,FALSE)="",NA(),VLOOKUP($D161,'REACH Bilaga XVII_update'!$A$5:$E$131,4,FALSE)),IF(VLOOKUP($A161,'REACH Bilaga XVII_update'!$C$5:$D$131,2,FALSE)="",NA(),VLOOKUP($A161,'REACH Bilaga XVII_update'!$C$5:$D$131,2,FALSE))),IF(VLOOKUP($C161,'REACH Bilaga XVII_update'!$B$5:$D$131,3,FALSE)="",NA(),VLOOKUP($C161,'REACH Bilaga XVII_update'!$B$5:$D$131,3,FALSE)))</f>
        <v>#N/A</v>
      </c>
      <c r="O161" s="76" t="e">
        <f>IF($C161="-",IF($A161="-",IF(VLOOKUP($D161,' REACH Bilaga 59_update'!$A$5:$E$210,5,FALSE)="",NA(),VLOOKUP($D161,' REACH Bilaga 59_update'!$A$5:$E$210,5,FALSE)),IF(VLOOKUP($A161,' REACH Bilaga 59_update'!$D$5:$E$210,2,FALSE)="",NA(),VLOOKUP($A161,' REACH Bilaga 59_update'!$D$5:$E$210,2,FALSE))),IF(VLOOKUP($C161,' REACH Bilaga 59_update'!$C$5:$E$210,3,FALSE)="",NA(),VLOOKUP($C161,' REACH Bilaga 59_update'!$C$5:$E$210,3,FALSE)))</f>
        <v>#N/A</v>
      </c>
      <c r="P161" s="76" t="e">
        <f>IF(C161="-",IF(A161="-",IFERROR(VLOOKUP($D161,' REACH Bilaga 59_update'!$A$5:$F$210,MATCH(Sammanfattning!P$1,' REACH Bilaga 59_update'!$A$4:$F$4,0),FALSE),VLOOKUP($D161,'REACH Bilaga XIV_update'!$A$4:$H$110,MATCH(Sammanfattning!P$1,'REACH Bilaga XIV_update'!$A$4:$H$4,0),FALSE)),IFERROR(VLOOKUP($A161,' REACH Bilaga 59_update'!$D$5:$F$210,MATCH(Sammanfattning!P$1,' REACH Bilaga 59_update'!$D$4:$F$4,0),FALSE),VLOOKUP($A161,'REACH Bilaga XIV_update'!$D$4:$H$110,MATCH(Sammanfattning!P$1,'REACH Bilaga XIV_update'!$D$4:$H$4,0),FALSE))),IFERROR(VLOOKUP($C161,' REACH Bilaga 59_update'!$C$5:$F$210,MATCH(Sammanfattning!P$1,' REACH Bilaga 59_update'!$C$4:$F$4,0),FALSE),VLOOKUP($C161,'REACH Bilaga XIV_update'!$C$4:$H$110,MATCH(Sammanfattning!P$1,'REACH Bilaga XIV_update'!$C$4:$H$4,0),FALSE)))</f>
        <v>#N/A</v>
      </c>
      <c r="Q161" s="76" t="e">
        <f>IF($C161="-",IF($A161="-",IF(VLOOKUP($D161,'REACH Bilaga XIV_update'!$A$5:$I$110,9,FALSE)="",NA(),VLOOKUP($D161,'REACH Bilaga XIV_update'!$A$5:$I$110,9,FALSE)),IF(VLOOKUP($A161,'REACH Bilaga XIV_update'!$D$5:$I$110,6,FALSE)="",NA(),VLOOKUP($A161,'REACH Bilaga XIV_update'!$D$5:$I$110,6,FALSE))),IF(VLOOKUP($C161,'REACH Bilaga XIV_update'!$C$5:$I$110,7,FALSE)="",NA(),VLOOKUP($C161,'REACH Bilaga XIV_update'!$C$5:$I$110,7,FALSE)))</f>
        <v>#N/A</v>
      </c>
      <c r="R161" s="76" t="e">
        <f>IF($C161="-",IF($A161="-",IF(VLOOKUP($D161,CoRAP_update!$A$5:$O$376,15,FALSE)="",NA(),VLOOKUP($D161,CoRAP_update!$A$5:$O$376,15,FALSE)),IF(VLOOKUP($A161,CoRAP_update!$D$5:$O$376,12,FALSE)="",NA(),VLOOKUP($A161,CoRAP_update!$D$5:$O$376,12,FALSE))),IF(VLOOKUP($C161,CoRAP_update!$C$5:$O$376,13,FALSE)="",NA(),VLOOKUP($C161,CoRAP_update!$C$5:$O$376,13,FALSE)))</f>
        <v>#N/A</v>
      </c>
      <c r="S161" s="144" t="str">
        <f>IF($C161="-",IF($A161="-",VLOOKUP($D161,CoRAP_update!$A$5:$J$376,MATCH(Sammanfattning!S$1,CoRAP_update!$A$4:$J$4,0),FALSE),VLOOKUP($A161,CoRAP_update!$D$5:$J$376,MATCH(Sammanfattning!S$1,CoRAP_update!$D$4:$J$4,0),FALSE)),VLOOKUP($C161,CoRAP_update!$C$5:$J$376,MATCH(Sammanfattning!S$1,CoRAP_update!$C$4:$J$4,0),FALSE))</f>
        <v>Suspected PBT/vPvB#Exposure of environment#Wide dispersive use</v>
      </c>
      <c r="T161" s="76" t="e">
        <f>IF($A161="-",VLOOKUP($D161,EDC_update!$C$2:$F$450,4,FALSE),VLOOKUP($A161,EDC_update!$B$2:$F$450,5,FALSE))</f>
        <v>#N/A</v>
      </c>
      <c r="V161" s="78">
        <f>IF(IFERROR(SEARCH("PBT",P161),99)=99,IF(IFERROR(SEARCH("suspected PBT",S161),99)=99,IF(IFERROR(SEARCH("concluded to be PBT",K161),99)=99,IF(IFERROR(SEARCH("PBT",S161),99)=99,IF(IFERROR(SEARCH("PBT cand",L161),99)=99,IF(IFERROR(SEARCH("PBT",L161),99)=99,IF(IFERROR(SEARCH("persistent, bioackumulative and toxic properties",K161),99)=99,0,Scoring!$E$3),Scoring!$E$3),Scoring!$E$7),Scoring!$E$3),Scoring!$E$5),Scoring!$E$6),Scoring!$E$3)</f>
        <v>0.7</v>
      </c>
      <c r="W161" s="78">
        <f>IF(IFERROR(SEARCH("vPvB",P161),99)=99,IF(IFERROR(SEARCH("suspected pbt/vPvB",S161),99)=99,IF(IFERROR(SEARCH("vPvB",S161),99)=99,IF(IFERROR(SEARCH("concluded to be a vPvB",S161),99)=99,IF(IFERROR(SEARCH("identified as vPvB",K161),99)=99,IF(IFERROR(SEARCH("concluded to be a vPvB",K161),99)=99,IF(IFERROR(SEARCH("concluded to be both pbt and vPvB",S161),99)=99,IF(IFERROR(SEARCH("concluded to be both pbt and vPvB",K161),99)=99,0,Scoring!$E$5),Scoring!$E$5),Scoring!$E$5),Scoring!$E$5),Scoring!$E$5),Scoring!$E$4),Scoring!$E$6),Scoring!$E$4)</f>
        <v>0.7</v>
      </c>
      <c r="X161" s="78">
        <f>IF(IFERROR(SEARCH("H410",N161),99)=99,IF(IFERROR(SEARCH("H410",O161),99)=99,IF(IFERROR(SEARCH("H410",Q161),99)=99,IF(IFERROR(SEARCH("H410",M161),99)=99,IF(IFERROR(SEARCH("H410",R161),99)=99,IF(IFERROR(SEARCH("H411",N161),99)=99,IF(IFERROR(SEARCH("H411",O161),99)=99,IF(IFERROR(SEARCH("H411",Q161),99)=99,IF(IFERROR(SEARCH("H411",M161),99)=99,IF(IFERROR(SEARCH("H411",R161),99)=99,IF(IFERROR(SEARCH("H413",N161),99)=99,IF(IFERROR(SEARCH("H413",O161),99)=99,IF(IFERROR(SEARCH("H413",Q161),99)=99,IF(IFERROR(SEARCH("H413",M161),99)=99,IF(IFERROR(SEARCH("H413",R161),99)=99,IF(IFERROR(SEARCH("H412",N161),99)=99,IF(IFERROR(SEARCH("H412",O161),99)=99,IF(IFERROR(SEARCH("H412",Q161),99)=99,IF(IFERROR(SEARCH("H412",M161),99)=99,IF(IFERROR(SEARCH("H412",R161),99)=99,0,Scoring!$E$2),Scoring!$E$2),Scoring!$E$2),Scoring!$E$2),Scoring!$E$2),Scoring!$E$2),Scoring!$E$2),Scoring!$E$2),Scoring!$E$2),Scoring!$E$2),Scoring!$E$2),Scoring!$E$2),Scoring!$E$2),Scoring!$E$2),Scoring!$E$2),Scoring!$E$2),Scoring!$E$2),Scoring!$E$2),Scoring!$E$2),Scoring!$E$2)</f>
        <v>0</v>
      </c>
      <c r="Y161" s="78">
        <f>IF(IFERROR(SEARCH("CMR",K161),99)=99,IF(IFERROR(SEARCH("Suspected CMR",S161),99)=99,IF(IFERROR(SEARCH("CMR",S161),99)=99,0,Scoring!$E$8),Scoring!$E$9),Scoring!$E$8)</f>
        <v>0</v>
      </c>
      <c r="Z161" s="78">
        <f>IF(IFERROR(SEARCH("H350",N161),99)=99,IF(IFERROR(SEARCH("H350",O161),99)=99,IF(IFERROR(SEARCH("H350",Q161),99)=99,IF(IFERROR(SEARCH("H350",M161),99)=99,IF(IFERROR(SEARCH("H350",R161),99)=99,IF(IFERROR(SEARCH("H351",N161),99)=99,IF(IFERROR(SEARCH("H351",O161),99)=99,IF(IFERROR(SEARCH("H351",Q161),99)=99,IF(IFERROR(SEARCH("H351",M161),99)=99,IF(IFERROR(SEARCH("H351",R161),99)=99,IF(IFERROR(SEARCH("carcinogenic",P161),99)=99,IF(IFERROR(SEARCH("suspected carcinogenic",S161),99)=99,0,Scoring!$E$12),Scoring!$E$11),Scoring!$E$10),Scoring!$E$10),Scoring!$E$10),Scoring!$E$10),Scoring!$E$10),Scoring!$E$10),Scoring!$E$10),Scoring!$E$10),Scoring!$E$10),Scoring!$E$10)</f>
        <v>0</v>
      </c>
      <c r="AA161" s="78">
        <f>IF(IFERROR(SEARCH("H340",N161),99)=99,IF(IFERROR(SEARCH("H340",O161),99)=99,IF(IFERROR(SEARCH("H340",Q161),99)=99,IF(IFERROR(SEARCH("H340",M161),99)=99,IF(IFERROR(SEARCH("H340",R161),99)=99,IF(IFERROR(SEARCH("H341",N161),99)=99,IF(IFERROR(SEARCH("H341",O161),99)=99,IF(IFERROR(SEARCH("H341",Q161),99)=99,IF(IFERROR(SEARCH("H341",M161),99)=99,IF(IFERROR(SEARCH("H341",R161),99)=99,IF(IFERROR(SEARCH("mutagenic",P161),99)=99,IF(IFERROR(SEARCH("suspected mutagenic",S161),99)=99,0,Scoring!$E$15),Scoring!$E$14),Scoring!$E$13),Scoring!$E$13),Scoring!$E$13),Scoring!$E$13),Scoring!$E$13),Scoring!$E$13),Scoring!$E$13),Scoring!$E$13),Scoring!$E$13),Scoring!$E$13)</f>
        <v>0</v>
      </c>
      <c r="AB161" s="78">
        <f>IF(IFERROR(SEARCH("H360",N161),99)=99,IF(IFERROR(SEARCH("H360",O161),99)=99,IF(IFERROR(SEARCH("H360",Q161),99)=99,IF(IFERROR(SEARCH("H360",M161),99)=99,IF(IFERROR(SEARCH("H360",R161),99)=99,IF(IFERROR(SEARCH("H361",N161),99)=99,IF(IFERROR(SEARCH("H361",O161),99)=99,IF(IFERROR(SEARCH("H361",Q161),99)=99,IF(IFERROR(SEARCH("H361",M161),99)=99,IF(IFERROR(SEARCH("H361",R161),99)=99,IF(IFERROR(SEARCH("reproduction",P161),99)=99,IF(IFERROR(SEARCH("suspected reprotoxic",S161),99)=99,IF(IFERROR(SEARCH("reprotoxic",S161),99)=99,IF(IFERROR(SEARCH("reprotoxic",K161),99)=99,0,Scoring!$E$18),Scoring!$E$18),Scoring!$E$19),Scoring!$E$17),Scoring!$E$16),Scoring!$E$16),Scoring!$E$16),Scoring!$E$16),Scoring!$E$16),Scoring!$E$16),Scoring!$E$16),Scoring!$E$16),Scoring!$E$16),Scoring!$E$16)</f>
        <v>0</v>
      </c>
      <c r="AC161" s="78">
        <f>IF(IFERROR(SEARCH("57f",L161),99)=99,IF(IFERROR(SEARCH("57(f)",P161),99)=99,0,Scoring!$E$20),Scoring!$E$20)</f>
        <v>0</v>
      </c>
      <c r="AD161" s="78">
        <f>IF(IFERROR(SEARCH("CAT1",T161),99)=99,IF(IFERROR(SEARCH("CAT2",T161),99)=99,IF(IFERROR(SEARCH("CAT3",T161),99)=99,IF(IFERROR(SEARCH("concluded to be endocrine",K161),99)=99,IF(IFERROR(SEARCH("categorised as endocrine",K161),99)=99,IF(IFERROR(SEARCH("endocrine disrupting",P161),99)=99,IF(IFERROR(SEARCH("endocrine disrupting",K161),99)=99,IF(IFERROR(SEARCH("suspected endocrine",S161),99)=99,IF(IFERROR(SEARCH("potential endocrine",S161),99)=99,0,Scoring!$E$25),Scoring!$E$25),Scoring!$E$24),Scoring!$E$24),Scoring!$E$24),Scoring!$E$24),Scoring!$E$23),Scoring!$E$22),Scoring!$E$21)</f>
        <v>0</v>
      </c>
      <c r="AE161" s="78">
        <f>IF(IFERROR(SEARCH("suspected sensitiser",S161),99)=99,IF(IFERROR(SEARCH("sensitiser",S161),99)=99,IF(IFERROR(SEARCH("other hazard based concern",S161),99)=99,0,Scoring!$E$28),Scoring!$E$26),Scoring!$E$27)</f>
        <v>0</v>
      </c>
      <c r="AF161" s="78">
        <f>IF(IFERROR(M161,1)=1,IF(IFERROR(N161,1)=1,IF(IFERROR(O161,1)=1,IF(IFERROR(Q161,1)=1,IF(IFERROR(R161,1)=1,IF(IFERROR(T161,1)=1,IF(IFERROR(K161,1)=1,IF(IFERROR(P161,1)=1,IF(IFERROR(S161,1)=1,Scoring!$E$29,0),0),0),0),0),0),0),0),0)</f>
        <v>0</v>
      </c>
      <c r="AG161" s="78">
        <f t="shared" si="20"/>
        <v>1.4</v>
      </c>
      <c r="AI161" s="93"/>
      <c r="AJ161" s="94"/>
      <c r="AK161" s="76"/>
      <c r="AL161" s="75"/>
      <c r="AN161" s="79"/>
      <c r="AO161" s="79"/>
      <c r="AP161" s="79"/>
      <c r="AQ161" s="79"/>
      <c r="AR161" s="79"/>
      <c r="AS161" s="78"/>
      <c r="AU161" s="79">
        <f>IF(IFERROR(F161,99)=99,IF(IFERROR(G161,99)=99,IF(IFERROR(H161,99)=99,IF(IFERROR(I161,99)=99,IF(IFERROR(E161,99)=99,IF(IFERROR(J161,99)=99,0,Scoring!$B$7),Scoring!$B$3),Scoring!$B$2),Scoring!$B$6),Scoring!$B$5),Scoring!$B$4)</f>
        <v>0.5</v>
      </c>
      <c r="AV161" s="78">
        <f t="shared" si="21"/>
        <v>0.7</v>
      </c>
      <c r="AW161" s="78"/>
      <c r="AX161" s="66"/>
      <c r="AY161" s="78"/>
      <c r="AZ161" s="76"/>
      <c r="BA161" s="76"/>
      <c r="BB161" s="76"/>
    </row>
    <row r="162" spans="1:54" x14ac:dyDescent="0.25">
      <c r="A162" s="77" t="s">
        <v>5364</v>
      </c>
      <c r="B162" s="76" t="str">
        <f t="shared" si="23"/>
        <v>253-781-7</v>
      </c>
      <c r="C162" s="77" t="s">
        <v>5363</v>
      </c>
      <c r="D162" s="77" t="s">
        <v>5362</v>
      </c>
      <c r="E162" s="76" t="e">
        <f>IF(C162="-",IF(A162="-",VLOOKUP(D162,'sin-list 180320_update'!$C$2:$C$835,1,FALSE),VLOOKUP(A162,'sin-list 180320_update'!$A$2:$A$835,1,FALSE)),VLOOKUP(C162,'sin-list 180320_update'!$B$2:$B$835,1,FALSE))</f>
        <v>#N/A</v>
      </c>
      <c r="F162" s="76" t="e">
        <f>IF($C162="-",IF($A162="-",VLOOKUP($D162,'REACH Bilaga XVII_update'!$A$5:$A$131,1,FALSE),VLOOKUP($A162,'REACH Bilaga XVII_update'!$C$5:$C$131,1,FALSE)),VLOOKUP($C162,'REACH Bilaga XVII_update'!$B$5:$B$131,1,FALSE))</f>
        <v>#N/A</v>
      </c>
      <c r="G162" s="76" t="e">
        <f>IF($C162="-",IF($A162="-",VLOOKUP($D162,' REACH Bilaga 59_update'!$A$5:$A$210,1,FALSE),VLOOKUP($A162,' REACH Bilaga 59_update'!$D$5:$D$210,1,FALSE)),VLOOKUP($C162,' REACH Bilaga 59_update'!$C$5:$C$210,1,FALSE))</f>
        <v>#N/A</v>
      </c>
      <c r="H162" s="76" t="e">
        <f>IF($C162="-",IF($A162="-",VLOOKUP($D162,'REACH Bilaga XIV_update'!$A$5:$A$110,1,FALSE),VLOOKUP($A162,'REACH Bilaga XIV_update'!$D$5:$D$110,1,FALSE)),VLOOKUP($C162,'REACH Bilaga XIV_update'!$C$5:$C$110,1,FALSE))</f>
        <v>#N/A</v>
      </c>
      <c r="I162" s="76" t="str">
        <f>IF($C162="-",IF($A162="-",VLOOKUP($D162,CoRAP_update!$A$5:$A$376,1,FALSE),VLOOKUP($A162,CoRAP_update!$D$5:$D$376,1,FALSE)),VLOOKUP($C162,CoRAP_update!$C$5:$C$376,1,FALSE))</f>
        <v>253-781-7</v>
      </c>
      <c r="J162" s="76" t="e">
        <f>IF($C162="-",IF($A162="-",VLOOKUP($D162,EDC_update!$C$2:$C$450,1,FALSE),VLOOKUP($A162,EDC_update!$B$2:$B$450,1,FALSE)),VLOOKUP($C162,EDC_update!$L$2:$L$450,1,FALSE))</f>
        <v>#N/A</v>
      </c>
      <c r="K162" s="76" t="e">
        <f>IF($C162="-",IF($A162="-",IF(VLOOKUP($D162,'sin-list 180320_update'!$C$2:$S$835,3,FALSE)="",NA(),VLOOKUP($D162,'sin-list 180320_update'!$C$2:$S$835,3,FALSE)),IF(VLOOKUP($A162,'sin-list 180320_update'!$A$2:$S$835,5,FALSE)="",NA(),VLOOKUP($A162,'sin-list 180320_update'!$A$2:$S$835,5,FALSE))),IF(VLOOKUP($C162,'sin-list 180320_update'!$B$2:$S$835,4,FALSE)="",NA(),VLOOKUP($C162,'sin-list 180320_update'!$B$2:$S$835,4,FALSE)))</f>
        <v>#N/A</v>
      </c>
      <c r="L162" s="76" t="e">
        <f>IF($C162="-",IF($A162="-",VLOOKUP($D162,'sin-list 180320_update'!$C$2:$S$835,6,FALSE),VLOOKUP($A162,'sin-list 180320_update'!$A$2:$S$835,8,FALSE)),VLOOKUP($C162,'sin-list 180320_update'!$B$2:$S$835,7,FALSE))</f>
        <v>#N/A</v>
      </c>
      <c r="M162" s="76" t="e">
        <f>IF($C162="-",IF($A162="-",IF(VLOOKUP($D162,'sin-list 180320_update'!$C$2:$S$835,8,FALSE)="",NA(),VLOOKUP($D162,'sin-list 180320_update'!$C$2:$S$835,8,FALSE)),IF(VLOOKUP($A162,'sin-list 180320_update'!$A$2:$S$835,10,FALSE)="",NA(),VLOOKUP($A162,'sin-list 180320_update'!$A$2:$S$835,10,FALSE))),IF(VLOOKUP($C162,'sin-list 180320_update'!$B$2:$S$835,9,FALSE)="",NA(),VLOOKUP($C162,'sin-list 180320_update'!$B$2:$S$835,9,FALSE)))</f>
        <v>#N/A</v>
      </c>
      <c r="N162" s="76" t="e">
        <f>IF($C162="-",IF($A162="-",IF(VLOOKUP($D162,'REACH Bilaga XVII_update'!$A$5:$E$131,4,FALSE)="",NA(),VLOOKUP($D162,'REACH Bilaga XVII_update'!$A$5:$E$131,4,FALSE)),IF(VLOOKUP($A162,'REACH Bilaga XVII_update'!$C$5:$D$131,2,FALSE)="",NA(),VLOOKUP($A162,'REACH Bilaga XVII_update'!$C$5:$D$131,2,FALSE))),IF(VLOOKUP($C162,'REACH Bilaga XVII_update'!$B$5:$D$131,3,FALSE)="",NA(),VLOOKUP($C162,'REACH Bilaga XVII_update'!$B$5:$D$131,3,FALSE)))</f>
        <v>#N/A</v>
      </c>
      <c r="O162" s="76" t="e">
        <f>IF($C162="-",IF($A162="-",IF(VLOOKUP($D162,' REACH Bilaga 59_update'!$A$5:$E$210,5,FALSE)="",NA(),VLOOKUP($D162,' REACH Bilaga 59_update'!$A$5:$E$210,5,FALSE)),IF(VLOOKUP($A162,' REACH Bilaga 59_update'!$D$5:$E$210,2,FALSE)="",NA(),VLOOKUP($A162,' REACH Bilaga 59_update'!$D$5:$E$210,2,FALSE))),IF(VLOOKUP($C162,' REACH Bilaga 59_update'!$C$5:$E$210,3,FALSE)="",NA(),VLOOKUP($C162,' REACH Bilaga 59_update'!$C$5:$E$210,3,FALSE)))</f>
        <v>#N/A</v>
      </c>
      <c r="P162" s="76" t="e">
        <f>IF(C162="-",IF(A162="-",IFERROR(VLOOKUP($D162,' REACH Bilaga 59_update'!$A$5:$F$210,MATCH(Sammanfattning!P$1,' REACH Bilaga 59_update'!$A$4:$F$4,0),FALSE),VLOOKUP($D162,'REACH Bilaga XIV_update'!$A$4:$H$110,MATCH(Sammanfattning!P$1,'REACH Bilaga XIV_update'!$A$4:$H$4,0),FALSE)),IFERROR(VLOOKUP($A162,' REACH Bilaga 59_update'!$D$5:$F$210,MATCH(Sammanfattning!P$1,' REACH Bilaga 59_update'!$D$4:$F$4,0),FALSE),VLOOKUP($A162,'REACH Bilaga XIV_update'!$D$4:$H$110,MATCH(Sammanfattning!P$1,'REACH Bilaga XIV_update'!$D$4:$H$4,0),FALSE))),IFERROR(VLOOKUP($C162,' REACH Bilaga 59_update'!$C$5:$F$210,MATCH(Sammanfattning!P$1,' REACH Bilaga 59_update'!$C$4:$F$4,0),FALSE),VLOOKUP($C162,'REACH Bilaga XIV_update'!$C$4:$H$110,MATCH(Sammanfattning!P$1,'REACH Bilaga XIV_update'!$C$4:$H$4,0),FALSE)))</f>
        <v>#N/A</v>
      </c>
      <c r="Q162" s="76" t="e">
        <f>IF($C162="-",IF($A162="-",IF(VLOOKUP($D162,'REACH Bilaga XIV_update'!$A$5:$I$110,9,FALSE)="",NA(),VLOOKUP($D162,'REACH Bilaga XIV_update'!$A$5:$I$110,9,FALSE)),IF(VLOOKUP($A162,'REACH Bilaga XIV_update'!$D$5:$I$110,6,FALSE)="",NA(),VLOOKUP($A162,'REACH Bilaga XIV_update'!$D$5:$I$110,6,FALSE))),IF(VLOOKUP($C162,'REACH Bilaga XIV_update'!$C$5:$I$110,7,FALSE)="",NA(),VLOOKUP($C162,'REACH Bilaga XIV_update'!$C$5:$I$110,7,FALSE)))</f>
        <v>#N/A</v>
      </c>
      <c r="R162" s="76" t="e">
        <f>IF($C162="-",IF($A162="-",IF(VLOOKUP($D162,CoRAP_update!$A$5:$O$376,15,FALSE)="",NA(),VLOOKUP($D162,CoRAP_update!$A$5:$O$376,15,FALSE)),IF(VLOOKUP($A162,CoRAP_update!$D$5:$O$376,12,FALSE)="",NA(),VLOOKUP($A162,CoRAP_update!$D$5:$O$376,12,FALSE))),IF(VLOOKUP($C162,CoRAP_update!$C$5:$O$376,13,FALSE)="",NA(),VLOOKUP($C162,CoRAP_update!$C$5:$O$376,13,FALSE)))</f>
        <v>#N/A</v>
      </c>
      <c r="S162" s="144" t="str">
        <f>IF($C162="-",IF($A162="-",VLOOKUP($D162,CoRAP_update!$A$5:$J$376,MATCH(Sammanfattning!S$1,CoRAP_update!$A$4:$J$4,0),FALSE),VLOOKUP($A162,CoRAP_update!$D$5:$J$376,MATCH(Sammanfattning!S$1,CoRAP_update!$D$4:$J$4,0),FALSE)),VLOOKUP($C162,CoRAP_update!$C$5:$J$376,MATCH(Sammanfattning!S$1,CoRAP_update!$C$4:$J$4,0),FALSE))</f>
        <v>Suspected PBT/vPvB#High (aggregated) tonnage</v>
      </c>
      <c r="T162" s="76" t="e">
        <f>IF($A162="-",VLOOKUP($D162,EDC_update!$C$2:$F$450,4,FALSE),VLOOKUP($A162,EDC_update!$B$2:$F$450,5,FALSE))</f>
        <v>#N/A</v>
      </c>
      <c r="V162" s="78">
        <f>IF(IFERROR(SEARCH("PBT",P162),99)=99,IF(IFERROR(SEARCH("suspected PBT",S162),99)=99,IF(IFERROR(SEARCH("concluded to be PBT",K162),99)=99,IF(IFERROR(SEARCH("PBT",S162),99)=99,IF(IFERROR(SEARCH("PBT cand",L162),99)=99,IF(IFERROR(SEARCH("PBT",L162),99)=99,IF(IFERROR(SEARCH("persistent, bioackumulative and toxic properties",K162),99)=99,0,Scoring!$E$3),Scoring!$E$3),Scoring!$E$7),Scoring!$E$3),Scoring!$E$5),Scoring!$E$6),Scoring!$E$3)</f>
        <v>0.7</v>
      </c>
      <c r="W162" s="78">
        <f>IF(IFERROR(SEARCH("vPvB",P162),99)=99,IF(IFERROR(SEARCH("suspected pbt/vPvB",S162),99)=99,IF(IFERROR(SEARCH("vPvB",S162),99)=99,IF(IFERROR(SEARCH("concluded to be a vPvB",S162),99)=99,IF(IFERROR(SEARCH("identified as vPvB",K162),99)=99,IF(IFERROR(SEARCH("concluded to be a vPvB",K162),99)=99,IF(IFERROR(SEARCH("concluded to be both pbt and vPvB",S162),99)=99,IF(IFERROR(SEARCH("concluded to be both pbt and vPvB",K162),99)=99,0,Scoring!$E$5),Scoring!$E$5),Scoring!$E$5),Scoring!$E$5),Scoring!$E$5),Scoring!$E$4),Scoring!$E$6),Scoring!$E$4)</f>
        <v>0.7</v>
      </c>
      <c r="X162" s="78">
        <f>IF(IFERROR(SEARCH("H410",N162),99)=99,IF(IFERROR(SEARCH("H410",O162),99)=99,IF(IFERROR(SEARCH("H410",Q162),99)=99,IF(IFERROR(SEARCH("H410",M162),99)=99,IF(IFERROR(SEARCH("H410",R162),99)=99,IF(IFERROR(SEARCH("H411",N162),99)=99,IF(IFERROR(SEARCH("H411",O162),99)=99,IF(IFERROR(SEARCH("H411",Q162),99)=99,IF(IFERROR(SEARCH("H411",M162),99)=99,IF(IFERROR(SEARCH("H411",R162),99)=99,IF(IFERROR(SEARCH("H413",N162),99)=99,IF(IFERROR(SEARCH("H413",O162),99)=99,IF(IFERROR(SEARCH("H413",Q162),99)=99,IF(IFERROR(SEARCH("H413",M162),99)=99,IF(IFERROR(SEARCH("H413",R162),99)=99,IF(IFERROR(SEARCH("H412",N162),99)=99,IF(IFERROR(SEARCH("H412",O162),99)=99,IF(IFERROR(SEARCH("H412",Q162),99)=99,IF(IFERROR(SEARCH("H412",M162),99)=99,IF(IFERROR(SEARCH("H412",R162),99)=99,0,Scoring!$E$2),Scoring!$E$2),Scoring!$E$2),Scoring!$E$2),Scoring!$E$2),Scoring!$E$2),Scoring!$E$2),Scoring!$E$2),Scoring!$E$2),Scoring!$E$2),Scoring!$E$2),Scoring!$E$2),Scoring!$E$2),Scoring!$E$2),Scoring!$E$2),Scoring!$E$2),Scoring!$E$2),Scoring!$E$2),Scoring!$E$2),Scoring!$E$2)</f>
        <v>0</v>
      </c>
      <c r="Y162" s="78">
        <f>IF(IFERROR(SEARCH("CMR",K162),99)=99,IF(IFERROR(SEARCH("Suspected CMR",S162),99)=99,IF(IFERROR(SEARCH("CMR",S162),99)=99,0,Scoring!$E$8),Scoring!$E$9),Scoring!$E$8)</f>
        <v>0</v>
      </c>
      <c r="Z162" s="78">
        <f>IF(IFERROR(SEARCH("H350",N162),99)=99,IF(IFERROR(SEARCH("H350",O162),99)=99,IF(IFERROR(SEARCH("H350",Q162),99)=99,IF(IFERROR(SEARCH("H350",M162),99)=99,IF(IFERROR(SEARCH("H350",R162),99)=99,IF(IFERROR(SEARCH("H351",N162),99)=99,IF(IFERROR(SEARCH("H351",O162),99)=99,IF(IFERROR(SEARCH("H351",Q162),99)=99,IF(IFERROR(SEARCH("H351",M162),99)=99,IF(IFERROR(SEARCH("H351",R162),99)=99,IF(IFERROR(SEARCH("carcinogenic",P162),99)=99,IF(IFERROR(SEARCH("suspected carcinogenic",S162),99)=99,0,Scoring!$E$12),Scoring!$E$11),Scoring!$E$10),Scoring!$E$10),Scoring!$E$10),Scoring!$E$10),Scoring!$E$10),Scoring!$E$10),Scoring!$E$10),Scoring!$E$10),Scoring!$E$10),Scoring!$E$10)</f>
        <v>0</v>
      </c>
      <c r="AA162" s="78">
        <f>IF(IFERROR(SEARCH("H340",N162),99)=99,IF(IFERROR(SEARCH("H340",O162),99)=99,IF(IFERROR(SEARCH("H340",Q162),99)=99,IF(IFERROR(SEARCH("H340",M162),99)=99,IF(IFERROR(SEARCH("H340",R162),99)=99,IF(IFERROR(SEARCH("H341",N162),99)=99,IF(IFERROR(SEARCH("H341",O162),99)=99,IF(IFERROR(SEARCH("H341",Q162),99)=99,IF(IFERROR(SEARCH("H341",M162),99)=99,IF(IFERROR(SEARCH("H341",R162),99)=99,IF(IFERROR(SEARCH("mutagenic",P162),99)=99,IF(IFERROR(SEARCH("suspected mutagenic",S162),99)=99,0,Scoring!$E$15),Scoring!$E$14),Scoring!$E$13),Scoring!$E$13),Scoring!$E$13),Scoring!$E$13),Scoring!$E$13),Scoring!$E$13),Scoring!$E$13),Scoring!$E$13),Scoring!$E$13),Scoring!$E$13)</f>
        <v>0</v>
      </c>
      <c r="AB162" s="78">
        <f>IF(IFERROR(SEARCH("H360",N162),99)=99,IF(IFERROR(SEARCH("H360",O162),99)=99,IF(IFERROR(SEARCH("H360",Q162),99)=99,IF(IFERROR(SEARCH("H360",M162),99)=99,IF(IFERROR(SEARCH("H360",R162),99)=99,IF(IFERROR(SEARCH("H361",N162),99)=99,IF(IFERROR(SEARCH("H361",O162),99)=99,IF(IFERROR(SEARCH("H361",Q162),99)=99,IF(IFERROR(SEARCH("H361",M162),99)=99,IF(IFERROR(SEARCH("H361",R162),99)=99,IF(IFERROR(SEARCH("reproduction",P162),99)=99,IF(IFERROR(SEARCH("suspected reprotoxic",S162),99)=99,IF(IFERROR(SEARCH("reprotoxic",S162),99)=99,IF(IFERROR(SEARCH("reprotoxic",K162),99)=99,0,Scoring!$E$18),Scoring!$E$18),Scoring!$E$19),Scoring!$E$17),Scoring!$E$16),Scoring!$E$16),Scoring!$E$16),Scoring!$E$16),Scoring!$E$16),Scoring!$E$16),Scoring!$E$16),Scoring!$E$16),Scoring!$E$16),Scoring!$E$16)</f>
        <v>0</v>
      </c>
      <c r="AC162" s="78">
        <f>IF(IFERROR(SEARCH("57f",L162),99)=99,IF(IFERROR(SEARCH("57(f)",P162),99)=99,0,Scoring!$E$20),Scoring!$E$20)</f>
        <v>0</v>
      </c>
      <c r="AD162" s="78">
        <f>IF(IFERROR(SEARCH("CAT1",T162),99)=99,IF(IFERROR(SEARCH("CAT2",T162),99)=99,IF(IFERROR(SEARCH("CAT3",T162),99)=99,IF(IFERROR(SEARCH("concluded to be endocrine",K162),99)=99,IF(IFERROR(SEARCH("categorised as endocrine",K162),99)=99,IF(IFERROR(SEARCH("endocrine disrupting",P162),99)=99,IF(IFERROR(SEARCH("endocrine disrupting",K162),99)=99,IF(IFERROR(SEARCH("suspected endocrine",S162),99)=99,IF(IFERROR(SEARCH("potential endocrine",S162),99)=99,0,Scoring!$E$25),Scoring!$E$25),Scoring!$E$24),Scoring!$E$24),Scoring!$E$24),Scoring!$E$24),Scoring!$E$23),Scoring!$E$22),Scoring!$E$21)</f>
        <v>0</v>
      </c>
      <c r="AE162" s="78">
        <f>IF(IFERROR(SEARCH("suspected sensitiser",S162),99)=99,IF(IFERROR(SEARCH("sensitiser",S162),99)=99,IF(IFERROR(SEARCH("other hazard based concern",S162),99)=99,0,Scoring!$E$28),Scoring!$E$26),Scoring!$E$27)</f>
        <v>0</v>
      </c>
      <c r="AF162" s="78">
        <f>IF(IFERROR(M162,1)=1,IF(IFERROR(N162,1)=1,IF(IFERROR(O162,1)=1,IF(IFERROR(Q162,1)=1,IF(IFERROR(R162,1)=1,IF(IFERROR(T162,1)=1,IF(IFERROR(K162,1)=1,IF(IFERROR(P162,1)=1,IF(IFERROR(S162,1)=1,Scoring!$E$29,0),0),0),0),0),0),0),0),0)</f>
        <v>0</v>
      </c>
      <c r="AG162" s="78">
        <f t="shared" si="20"/>
        <v>1.4</v>
      </c>
      <c r="AI162" s="93"/>
      <c r="AJ162" s="94"/>
      <c r="AK162" s="76"/>
      <c r="AL162" s="75"/>
      <c r="AN162" s="79"/>
      <c r="AO162" s="79"/>
      <c r="AP162" s="79"/>
      <c r="AQ162" s="79"/>
      <c r="AR162" s="79"/>
      <c r="AS162" s="78"/>
      <c r="AU162" s="79">
        <f>IF(IFERROR(F162,99)=99,IF(IFERROR(G162,99)=99,IF(IFERROR(H162,99)=99,IF(IFERROR(I162,99)=99,IF(IFERROR(E162,99)=99,IF(IFERROR(J162,99)=99,0,Scoring!$B$7),Scoring!$B$3),Scoring!$B$2),Scoring!$B$6),Scoring!$B$5),Scoring!$B$4)</f>
        <v>0.5</v>
      </c>
      <c r="AV162" s="78">
        <f t="shared" si="21"/>
        <v>0.7</v>
      </c>
      <c r="AW162" s="78"/>
      <c r="AX162" s="66"/>
      <c r="AY162" s="78"/>
      <c r="AZ162" s="76"/>
      <c r="BA162" s="76"/>
      <c r="BB162" s="76"/>
    </row>
    <row r="163" spans="1:54" x14ac:dyDescent="0.25">
      <c r="A163" s="77" t="s">
        <v>5369</v>
      </c>
      <c r="B163" s="76" t="str">
        <f t="shared" si="23"/>
        <v>254-052-6</v>
      </c>
      <c r="C163" s="77" t="s">
        <v>5368</v>
      </c>
      <c r="D163" s="77" t="s">
        <v>5367</v>
      </c>
      <c r="E163" s="76" t="e">
        <f>IF(C163="-",IF(A163="-",VLOOKUP(D163,'sin-list 180320_update'!$C$2:$C$835,1,FALSE),VLOOKUP(A163,'sin-list 180320_update'!$A$2:$A$835,1,FALSE)),VLOOKUP(C163,'sin-list 180320_update'!$B$2:$B$835,1,FALSE))</f>
        <v>#N/A</v>
      </c>
      <c r="F163" s="76" t="e">
        <f>IF($C163="-",IF($A163="-",VLOOKUP($D163,'REACH Bilaga XVII_update'!$A$5:$A$131,1,FALSE),VLOOKUP($A163,'REACH Bilaga XVII_update'!$C$5:$C$131,1,FALSE)),VLOOKUP($C163,'REACH Bilaga XVII_update'!$B$5:$B$131,1,FALSE))</f>
        <v>#N/A</v>
      </c>
      <c r="G163" s="76" t="e">
        <f>IF($C163="-",IF($A163="-",VLOOKUP($D163,' REACH Bilaga 59_update'!$A$5:$A$210,1,FALSE),VLOOKUP($A163,' REACH Bilaga 59_update'!$D$5:$D$210,1,FALSE)),VLOOKUP($C163,' REACH Bilaga 59_update'!$C$5:$C$210,1,FALSE))</f>
        <v>#N/A</v>
      </c>
      <c r="H163" s="76" t="e">
        <f>IF($C163="-",IF($A163="-",VLOOKUP($D163,'REACH Bilaga XIV_update'!$A$5:$A$110,1,FALSE),VLOOKUP($A163,'REACH Bilaga XIV_update'!$D$5:$D$110,1,FALSE)),VLOOKUP($C163,'REACH Bilaga XIV_update'!$C$5:$C$110,1,FALSE))</f>
        <v>#N/A</v>
      </c>
      <c r="I163" s="76" t="str">
        <f>IF($C163="-",IF($A163="-",VLOOKUP($D163,CoRAP_update!$A$5:$A$376,1,FALSE),VLOOKUP($A163,CoRAP_update!$D$5:$D$376,1,FALSE)),VLOOKUP($C163,CoRAP_update!$C$5:$C$376,1,FALSE))</f>
        <v>254-052-6</v>
      </c>
      <c r="J163" s="76" t="e">
        <f>IF($C163="-",IF($A163="-",VLOOKUP($D163,EDC_update!$C$2:$C$450,1,FALSE),VLOOKUP($A163,EDC_update!$B$2:$B$450,1,FALSE)),VLOOKUP($C163,EDC_update!$L$2:$L$450,1,FALSE))</f>
        <v>#N/A</v>
      </c>
      <c r="K163" s="76" t="e">
        <f>IF($C163="-",IF($A163="-",IF(VLOOKUP($D163,'sin-list 180320_update'!$C$2:$S$835,3,FALSE)="",NA(),VLOOKUP($D163,'sin-list 180320_update'!$C$2:$S$835,3,FALSE)),IF(VLOOKUP($A163,'sin-list 180320_update'!$A$2:$S$835,5,FALSE)="",NA(),VLOOKUP($A163,'sin-list 180320_update'!$A$2:$S$835,5,FALSE))),IF(VLOOKUP($C163,'sin-list 180320_update'!$B$2:$S$835,4,FALSE)="",NA(),VLOOKUP($C163,'sin-list 180320_update'!$B$2:$S$835,4,FALSE)))</f>
        <v>#N/A</v>
      </c>
      <c r="L163" s="76" t="e">
        <f>IF($C163="-",IF($A163="-",VLOOKUP($D163,'sin-list 180320_update'!$C$2:$S$835,6,FALSE),VLOOKUP($A163,'sin-list 180320_update'!$A$2:$S$835,8,FALSE)),VLOOKUP($C163,'sin-list 180320_update'!$B$2:$S$835,7,FALSE))</f>
        <v>#N/A</v>
      </c>
      <c r="M163" s="76" t="e">
        <f>IF($C163="-",IF($A163="-",IF(VLOOKUP($D163,'sin-list 180320_update'!$C$2:$S$835,8,FALSE)="",NA(),VLOOKUP($D163,'sin-list 180320_update'!$C$2:$S$835,8,FALSE)),IF(VLOOKUP($A163,'sin-list 180320_update'!$A$2:$S$835,10,FALSE)="",NA(),VLOOKUP($A163,'sin-list 180320_update'!$A$2:$S$835,10,FALSE))),IF(VLOOKUP($C163,'sin-list 180320_update'!$B$2:$S$835,9,FALSE)="",NA(),VLOOKUP($C163,'sin-list 180320_update'!$B$2:$S$835,9,FALSE)))</f>
        <v>#N/A</v>
      </c>
      <c r="N163" s="76" t="e">
        <f>IF($C163="-",IF($A163="-",IF(VLOOKUP($D163,'REACH Bilaga XVII_update'!$A$5:$E$131,4,FALSE)="",NA(),VLOOKUP($D163,'REACH Bilaga XVII_update'!$A$5:$E$131,4,FALSE)),IF(VLOOKUP($A163,'REACH Bilaga XVII_update'!$C$5:$D$131,2,FALSE)="",NA(),VLOOKUP($A163,'REACH Bilaga XVII_update'!$C$5:$D$131,2,FALSE))),IF(VLOOKUP($C163,'REACH Bilaga XVII_update'!$B$5:$D$131,3,FALSE)="",NA(),VLOOKUP($C163,'REACH Bilaga XVII_update'!$B$5:$D$131,3,FALSE)))</f>
        <v>#N/A</v>
      </c>
      <c r="O163" s="76" t="e">
        <f>IF($C163="-",IF($A163="-",IF(VLOOKUP($D163,' REACH Bilaga 59_update'!$A$5:$E$210,5,FALSE)="",NA(),VLOOKUP($D163,' REACH Bilaga 59_update'!$A$5:$E$210,5,FALSE)),IF(VLOOKUP($A163,' REACH Bilaga 59_update'!$D$5:$E$210,2,FALSE)="",NA(),VLOOKUP($A163,' REACH Bilaga 59_update'!$D$5:$E$210,2,FALSE))),IF(VLOOKUP($C163,' REACH Bilaga 59_update'!$C$5:$E$210,3,FALSE)="",NA(),VLOOKUP($C163,' REACH Bilaga 59_update'!$C$5:$E$210,3,FALSE)))</f>
        <v>#N/A</v>
      </c>
      <c r="P163" s="76" t="e">
        <f>IF(C163="-",IF(A163="-",IFERROR(VLOOKUP($D163,' REACH Bilaga 59_update'!$A$5:$F$210,MATCH(Sammanfattning!P$1,' REACH Bilaga 59_update'!$A$4:$F$4,0),FALSE),VLOOKUP($D163,'REACH Bilaga XIV_update'!$A$4:$H$110,MATCH(Sammanfattning!P$1,'REACH Bilaga XIV_update'!$A$4:$H$4,0),FALSE)),IFERROR(VLOOKUP($A163,' REACH Bilaga 59_update'!$D$5:$F$210,MATCH(Sammanfattning!P$1,' REACH Bilaga 59_update'!$D$4:$F$4,0),FALSE),VLOOKUP($A163,'REACH Bilaga XIV_update'!$D$4:$H$110,MATCH(Sammanfattning!P$1,'REACH Bilaga XIV_update'!$D$4:$H$4,0),FALSE))),IFERROR(VLOOKUP($C163,' REACH Bilaga 59_update'!$C$5:$F$210,MATCH(Sammanfattning!P$1,' REACH Bilaga 59_update'!$C$4:$F$4,0),FALSE),VLOOKUP($C163,'REACH Bilaga XIV_update'!$C$4:$H$110,MATCH(Sammanfattning!P$1,'REACH Bilaga XIV_update'!$C$4:$H$4,0),FALSE)))</f>
        <v>#N/A</v>
      </c>
      <c r="Q163" s="76" t="e">
        <f>IF($C163="-",IF($A163="-",IF(VLOOKUP($D163,'REACH Bilaga XIV_update'!$A$5:$I$110,9,FALSE)="",NA(),VLOOKUP($D163,'REACH Bilaga XIV_update'!$A$5:$I$110,9,FALSE)),IF(VLOOKUP($A163,'REACH Bilaga XIV_update'!$D$5:$I$110,6,FALSE)="",NA(),VLOOKUP($A163,'REACH Bilaga XIV_update'!$D$5:$I$110,6,FALSE))),IF(VLOOKUP($C163,'REACH Bilaga XIV_update'!$C$5:$I$110,7,FALSE)="",NA(),VLOOKUP($C163,'REACH Bilaga XIV_update'!$C$5:$I$110,7,FALSE)))</f>
        <v>#N/A</v>
      </c>
      <c r="R163" s="76" t="e">
        <f>IF($C163="-",IF($A163="-",IF(VLOOKUP($D163,CoRAP_update!$A$5:$O$376,15,FALSE)="",NA(),VLOOKUP($D163,CoRAP_update!$A$5:$O$376,15,FALSE)),IF(VLOOKUP($A163,CoRAP_update!$D$5:$O$376,12,FALSE)="",NA(),VLOOKUP($A163,CoRAP_update!$D$5:$O$376,12,FALSE))),IF(VLOOKUP($C163,CoRAP_update!$C$5:$O$376,13,FALSE)="",NA(),VLOOKUP($C163,CoRAP_update!$C$5:$O$376,13,FALSE)))</f>
        <v>#N/A</v>
      </c>
      <c r="S163" s="144" t="str">
        <f>IF($C163="-",IF($A163="-",VLOOKUP($D163,CoRAP_update!$A$5:$J$376,MATCH(Sammanfattning!S$1,CoRAP_update!$A$4:$J$4,0),FALSE),VLOOKUP($A163,CoRAP_update!$D$5:$J$376,MATCH(Sammanfattning!S$1,CoRAP_update!$D$4:$J$4,0),FALSE)),VLOOKUP($C163,CoRAP_update!$C$5:$J$376,MATCH(Sammanfattning!S$1,CoRAP_update!$C$4:$J$4,0),FALSE))</f>
        <v>Suspected PBT/vPvB#High (aggregated) tonnage#Wide dispersive use</v>
      </c>
      <c r="T163" s="76" t="e">
        <f>IF($A163="-",VLOOKUP($D163,EDC_update!$C$2:$F$450,4,FALSE),VLOOKUP($A163,EDC_update!$B$2:$F$450,5,FALSE))</f>
        <v>#N/A</v>
      </c>
      <c r="V163" s="78">
        <f>IF(IFERROR(SEARCH("PBT",P163),99)=99,IF(IFERROR(SEARCH("suspected PBT",S163),99)=99,IF(IFERROR(SEARCH("concluded to be PBT",K163),99)=99,IF(IFERROR(SEARCH("PBT",S163),99)=99,IF(IFERROR(SEARCH("PBT cand",L163),99)=99,IF(IFERROR(SEARCH("PBT",L163),99)=99,IF(IFERROR(SEARCH("persistent, bioackumulative and toxic properties",K163),99)=99,0,Scoring!$E$3),Scoring!$E$3),Scoring!$E$7),Scoring!$E$3),Scoring!$E$5),Scoring!$E$6),Scoring!$E$3)</f>
        <v>0.7</v>
      </c>
      <c r="W163" s="78">
        <f>IF(IFERROR(SEARCH("vPvB",P163),99)=99,IF(IFERROR(SEARCH("suspected pbt/vPvB",S163),99)=99,IF(IFERROR(SEARCH("vPvB",S163),99)=99,IF(IFERROR(SEARCH("concluded to be a vPvB",S163),99)=99,IF(IFERROR(SEARCH("identified as vPvB",K163),99)=99,IF(IFERROR(SEARCH("concluded to be a vPvB",K163),99)=99,IF(IFERROR(SEARCH("concluded to be both pbt and vPvB",S163),99)=99,IF(IFERROR(SEARCH("concluded to be both pbt and vPvB",K163),99)=99,0,Scoring!$E$5),Scoring!$E$5),Scoring!$E$5),Scoring!$E$5),Scoring!$E$5),Scoring!$E$4),Scoring!$E$6),Scoring!$E$4)</f>
        <v>0.7</v>
      </c>
      <c r="X163" s="78">
        <f>IF(IFERROR(SEARCH("H410",N163),99)=99,IF(IFERROR(SEARCH("H410",O163),99)=99,IF(IFERROR(SEARCH("H410",Q163),99)=99,IF(IFERROR(SEARCH("H410",M163),99)=99,IF(IFERROR(SEARCH("H410",R163),99)=99,IF(IFERROR(SEARCH("H411",N163),99)=99,IF(IFERROR(SEARCH("H411",O163),99)=99,IF(IFERROR(SEARCH("H411",Q163),99)=99,IF(IFERROR(SEARCH("H411",M163),99)=99,IF(IFERROR(SEARCH("H411",R163),99)=99,IF(IFERROR(SEARCH("H413",N163),99)=99,IF(IFERROR(SEARCH("H413",O163),99)=99,IF(IFERROR(SEARCH("H413",Q163),99)=99,IF(IFERROR(SEARCH("H413",M163),99)=99,IF(IFERROR(SEARCH("H413",R163),99)=99,IF(IFERROR(SEARCH("H412",N163),99)=99,IF(IFERROR(SEARCH("H412",O163),99)=99,IF(IFERROR(SEARCH("H412",Q163),99)=99,IF(IFERROR(SEARCH("H412",M163),99)=99,IF(IFERROR(SEARCH("H412",R163),99)=99,0,Scoring!$E$2),Scoring!$E$2),Scoring!$E$2),Scoring!$E$2),Scoring!$E$2),Scoring!$E$2),Scoring!$E$2),Scoring!$E$2),Scoring!$E$2),Scoring!$E$2),Scoring!$E$2),Scoring!$E$2),Scoring!$E$2),Scoring!$E$2),Scoring!$E$2),Scoring!$E$2),Scoring!$E$2),Scoring!$E$2),Scoring!$E$2),Scoring!$E$2)</f>
        <v>0</v>
      </c>
      <c r="Y163" s="78">
        <f>IF(IFERROR(SEARCH("CMR",K163),99)=99,IF(IFERROR(SEARCH("Suspected CMR",S163),99)=99,IF(IFERROR(SEARCH("CMR",S163),99)=99,0,Scoring!$E$8),Scoring!$E$9),Scoring!$E$8)</f>
        <v>0</v>
      </c>
      <c r="Z163" s="78">
        <f>IF(IFERROR(SEARCH("H350",N163),99)=99,IF(IFERROR(SEARCH("H350",O163),99)=99,IF(IFERROR(SEARCH("H350",Q163),99)=99,IF(IFERROR(SEARCH("H350",M163),99)=99,IF(IFERROR(SEARCH("H350",R163),99)=99,IF(IFERROR(SEARCH("H351",N163),99)=99,IF(IFERROR(SEARCH("H351",O163),99)=99,IF(IFERROR(SEARCH("H351",Q163),99)=99,IF(IFERROR(SEARCH("H351",M163),99)=99,IF(IFERROR(SEARCH("H351",R163),99)=99,IF(IFERROR(SEARCH("carcinogenic",P163),99)=99,IF(IFERROR(SEARCH("suspected carcinogenic",S163),99)=99,0,Scoring!$E$12),Scoring!$E$11),Scoring!$E$10),Scoring!$E$10),Scoring!$E$10),Scoring!$E$10),Scoring!$E$10),Scoring!$E$10),Scoring!$E$10),Scoring!$E$10),Scoring!$E$10),Scoring!$E$10)</f>
        <v>0</v>
      </c>
      <c r="AA163" s="78">
        <f>IF(IFERROR(SEARCH("H340",N163),99)=99,IF(IFERROR(SEARCH("H340",O163),99)=99,IF(IFERROR(SEARCH("H340",Q163),99)=99,IF(IFERROR(SEARCH("H340",M163),99)=99,IF(IFERROR(SEARCH("H340",R163),99)=99,IF(IFERROR(SEARCH("H341",N163),99)=99,IF(IFERROR(SEARCH("H341",O163),99)=99,IF(IFERROR(SEARCH("H341",Q163),99)=99,IF(IFERROR(SEARCH("H341",M163),99)=99,IF(IFERROR(SEARCH("H341",R163),99)=99,IF(IFERROR(SEARCH("mutagenic",P163),99)=99,IF(IFERROR(SEARCH("suspected mutagenic",S163),99)=99,0,Scoring!$E$15),Scoring!$E$14),Scoring!$E$13),Scoring!$E$13),Scoring!$E$13),Scoring!$E$13),Scoring!$E$13),Scoring!$E$13),Scoring!$E$13),Scoring!$E$13),Scoring!$E$13),Scoring!$E$13)</f>
        <v>0</v>
      </c>
      <c r="AB163" s="78">
        <f>IF(IFERROR(SEARCH("H360",N163),99)=99,IF(IFERROR(SEARCH("H360",O163),99)=99,IF(IFERROR(SEARCH("H360",Q163),99)=99,IF(IFERROR(SEARCH("H360",M163),99)=99,IF(IFERROR(SEARCH("H360",R163),99)=99,IF(IFERROR(SEARCH("H361",N163),99)=99,IF(IFERROR(SEARCH("H361",O163),99)=99,IF(IFERROR(SEARCH("H361",Q163),99)=99,IF(IFERROR(SEARCH("H361",M163),99)=99,IF(IFERROR(SEARCH("H361",R163),99)=99,IF(IFERROR(SEARCH("reproduction",P163),99)=99,IF(IFERROR(SEARCH("suspected reprotoxic",S163),99)=99,IF(IFERROR(SEARCH("reprotoxic",S163),99)=99,IF(IFERROR(SEARCH("reprotoxic",K163),99)=99,0,Scoring!$E$18),Scoring!$E$18),Scoring!$E$19),Scoring!$E$17),Scoring!$E$16),Scoring!$E$16),Scoring!$E$16),Scoring!$E$16),Scoring!$E$16),Scoring!$E$16),Scoring!$E$16),Scoring!$E$16),Scoring!$E$16),Scoring!$E$16)</f>
        <v>0</v>
      </c>
      <c r="AC163" s="78">
        <f>IF(IFERROR(SEARCH("57f",L163),99)=99,IF(IFERROR(SEARCH("57(f)",P163),99)=99,0,Scoring!$E$20),Scoring!$E$20)</f>
        <v>0</v>
      </c>
      <c r="AD163" s="78">
        <f>IF(IFERROR(SEARCH("CAT1",T163),99)=99,IF(IFERROR(SEARCH("CAT2",T163),99)=99,IF(IFERROR(SEARCH("CAT3",T163),99)=99,IF(IFERROR(SEARCH("concluded to be endocrine",K163),99)=99,IF(IFERROR(SEARCH("categorised as endocrine",K163),99)=99,IF(IFERROR(SEARCH("endocrine disrupting",P163),99)=99,IF(IFERROR(SEARCH("endocrine disrupting",K163),99)=99,IF(IFERROR(SEARCH("suspected endocrine",S163),99)=99,IF(IFERROR(SEARCH("potential endocrine",S163),99)=99,0,Scoring!$E$25),Scoring!$E$25),Scoring!$E$24),Scoring!$E$24),Scoring!$E$24),Scoring!$E$24),Scoring!$E$23),Scoring!$E$22),Scoring!$E$21)</f>
        <v>0</v>
      </c>
      <c r="AE163" s="78">
        <f>IF(IFERROR(SEARCH("suspected sensitiser",S163),99)=99,IF(IFERROR(SEARCH("sensitiser",S163),99)=99,IF(IFERROR(SEARCH("other hazard based concern",S163),99)=99,0,Scoring!$E$28),Scoring!$E$26),Scoring!$E$27)</f>
        <v>0</v>
      </c>
      <c r="AF163" s="78">
        <f>IF(IFERROR(M163,1)=1,IF(IFERROR(N163,1)=1,IF(IFERROR(O163,1)=1,IF(IFERROR(Q163,1)=1,IF(IFERROR(R163,1)=1,IF(IFERROR(T163,1)=1,IF(IFERROR(K163,1)=1,IF(IFERROR(P163,1)=1,IF(IFERROR(S163,1)=1,Scoring!$E$29,0),0),0),0),0),0),0),0),0)</f>
        <v>0</v>
      </c>
      <c r="AG163" s="78">
        <f t="shared" si="20"/>
        <v>1.4</v>
      </c>
      <c r="AI163" s="93"/>
      <c r="AJ163" s="94"/>
      <c r="AK163" s="76"/>
      <c r="AL163" s="75"/>
      <c r="AN163" s="79"/>
      <c r="AO163" s="79"/>
      <c r="AP163" s="79"/>
      <c r="AQ163" s="79"/>
      <c r="AR163" s="79"/>
      <c r="AS163" s="78"/>
      <c r="AU163" s="79">
        <f>IF(IFERROR(F163,99)=99,IF(IFERROR(G163,99)=99,IF(IFERROR(H163,99)=99,IF(IFERROR(I163,99)=99,IF(IFERROR(E163,99)=99,IF(IFERROR(J163,99)=99,0,Scoring!$B$7),Scoring!$B$3),Scoring!$B$2),Scoring!$B$6),Scoring!$B$5),Scoring!$B$4)</f>
        <v>0.5</v>
      </c>
      <c r="AV163" s="78">
        <f t="shared" si="21"/>
        <v>0.7</v>
      </c>
      <c r="AW163" s="78"/>
      <c r="AX163" s="66"/>
      <c r="AY163" s="78"/>
      <c r="AZ163" s="76"/>
      <c r="BA163" s="76"/>
      <c r="BB163" s="76"/>
    </row>
    <row r="164" spans="1:54" x14ac:dyDescent="0.25">
      <c r="A164" s="77" t="s">
        <v>5403</v>
      </c>
      <c r="B164" s="76" t="str">
        <f t="shared" si="23"/>
        <v>264-120-7</v>
      </c>
      <c r="C164" s="77" t="s">
        <v>5402</v>
      </c>
      <c r="D164" s="77" t="s">
        <v>5401</v>
      </c>
      <c r="E164" s="76" t="e">
        <f>IF(C164="-",IF(A164="-",VLOOKUP(D164,'sin-list 180320_update'!$C$2:$C$835,1,FALSE),VLOOKUP(A164,'sin-list 180320_update'!$A$2:$A$835,1,FALSE)),VLOOKUP(C164,'sin-list 180320_update'!$B$2:$B$835,1,FALSE))</f>
        <v>#N/A</v>
      </c>
      <c r="F164" s="76" t="e">
        <f>IF($C164="-",IF($A164="-",VLOOKUP($D164,'REACH Bilaga XVII_update'!$A$5:$A$131,1,FALSE),VLOOKUP($A164,'REACH Bilaga XVII_update'!$C$5:$C$131,1,FALSE)),VLOOKUP($C164,'REACH Bilaga XVII_update'!$B$5:$B$131,1,FALSE))</f>
        <v>#N/A</v>
      </c>
      <c r="G164" s="76" t="e">
        <f>IF($C164="-",IF($A164="-",VLOOKUP($D164,' REACH Bilaga 59_update'!$A$5:$A$210,1,FALSE),VLOOKUP($A164,' REACH Bilaga 59_update'!$D$5:$D$210,1,FALSE)),VLOOKUP($C164,' REACH Bilaga 59_update'!$C$5:$C$210,1,FALSE))</f>
        <v>#N/A</v>
      </c>
      <c r="H164" s="76" t="e">
        <f>IF($C164="-",IF($A164="-",VLOOKUP($D164,'REACH Bilaga XIV_update'!$A$5:$A$110,1,FALSE),VLOOKUP($A164,'REACH Bilaga XIV_update'!$D$5:$D$110,1,FALSE)),VLOOKUP($C164,'REACH Bilaga XIV_update'!$C$5:$C$110,1,FALSE))</f>
        <v>#N/A</v>
      </c>
      <c r="I164" s="76" t="str">
        <f>IF($C164="-",IF($A164="-",VLOOKUP($D164,CoRAP_update!$A$5:$A$376,1,FALSE),VLOOKUP($A164,CoRAP_update!$D$5:$D$376,1,FALSE)),VLOOKUP($C164,CoRAP_update!$C$5:$C$376,1,FALSE))</f>
        <v>264-120-7</v>
      </c>
      <c r="J164" s="76" t="e">
        <f>IF($C164="-",IF($A164="-",VLOOKUP($D164,EDC_update!$C$2:$C$450,1,FALSE),VLOOKUP($A164,EDC_update!$B$2:$B$450,1,FALSE)),VLOOKUP($C164,EDC_update!$L$2:$L$450,1,FALSE))</f>
        <v>#N/A</v>
      </c>
      <c r="K164" s="76" t="e">
        <f>IF($C164="-",IF($A164="-",IF(VLOOKUP($D164,'sin-list 180320_update'!$C$2:$S$835,3,FALSE)="",NA(),VLOOKUP($D164,'sin-list 180320_update'!$C$2:$S$835,3,FALSE)),IF(VLOOKUP($A164,'sin-list 180320_update'!$A$2:$S$835,5,FALSE)="",NA(),VLOOKUP($A164,'sin-list 180320_update'!$A$2:$S$835,5,FALSE))),IF(VLOOKUP($C164,'sin-list 180320_update'!$B$2:$S$835,4,FALSE)="",NA(),VLOOKUP($C164,'sin-list 180320_update'!$B$2:$S$835,4,FALSE)))</f>
        <v>#N/A</v>
      </c>
      <c r="L164" s="76" t="e">
        <f>IF($C164="-",IF($A164="-",VLOOKUP($D164,'sin-list 180320_update'!$C$2:$S$835,6,FALSE),VLOOKUP($A164,'sin-list 180320_update'!$A$2:$S$835,8,FALSE)),VLOOKUP($C164,'sin-list 180320_update'!$B$2:$S$835,7,FALSE))</f>
        <v>#N/A</v>
      </c>
      <c r="M164" s="76" t="e">
        <f>IF($C164="-",IF($A164="-",IF(VLOOKUP($D164,'sin-list 180320_update'!$C$2:$S$835,8,FALSE)="",NA(),VLOOKUP($D164,'sin-list 180320_update'!$C$2:$S$835,8,FALSE)),IF(VLOOKUP($A164,'sin-list 180320_update'!$A$2:$S$835,10,FALSE)="",NA(),VLOOKUP($A164,'sin-list 180320_update'!$A$2:$S$835,10,FALSE))),IF(VLOOKUP($C164,'sin-list 180320_update'!$B$2:$S$835,9,FALSE)="",NA(),VLOOKUP($C164,'sin-list 180320_update'!$B$2:$S$835,9,FALSE)))</f>
        <v>#N/A</v>
      </c>
      <c r="N164" s="76" t="e">
        <f>IF($C164="-",IF($A164="-",IF(VLOOKUP($D164,'REACH Bilaga XVII_update'!$A$5:$E$131,4,FALSE)="",NA(),VLOOKUP($D164,'REACH Bilaga XVII_update'!$A$5:$E$131,4,FALSE)),IF(VLOOKUP($A164,'REACH Bilaga XVII_update'!$C$5:$D$131,2,FALSE)="",NA(),VLOOKUP($A164,'REACH Bilaga XVII_update'!$C$5:$D$131,2,FALSE))),IF(VLOOKUP($C164,'REACH Bilaga XVII_update'!$B$5:$D$131,3,FALSE)="",NA(),VLOOKUP($C164,'REACH Bilaga XVII_update'!$B$5:$D$131,3,FALSE)))</f>
        <v>#N/A</v>
      </c>
      <c r="O164" s="76" t="e">
        <f>IF($C164="-",IF($A164="-",IF(VLOOKUP($D164,' REACH Bilaga 59_update'!$A$5:$E$210,5,FALSE)="",NA(),VLOOKUP($D164,' REACH Bilaga 59_update'!$A$5:$E$210,5,FALSE)),IF(VLOOKUP($A164,' REACH Bilaga 59_update'!$D$5:$E$210,2,FALSE)="",NA(),VLOOKUP($A164,' REACH Bilaga 59_update'!$D$5:$E$210,2,FALSE))),IF(VLOOKUP($C164,' REACH Bilaga 59_update'!$C$5:$E$210,3,FALSE)="",NA(),VLOOKUP($C164,' REACH Bilaga 59_update'!$C$5:$E$210,3,FALSE)))</f>
        <v>#N/A</v>
      </c>
      <c r="P164" s="76" t="e">
        <f>IF(C164="-",IF(A164="-",IFERROR(VLOOKUP($D164,' REACH Bilaga 59_update'!$A$5:$F$210,MATCH(Sammanfattning!P$1,' REACH Bilaga 59_update'!$A$4:$F$4,0),FALSE),VLOOKUP($D164,'REACH Bilaga XIV_update'!$A$4:$H$110,MATCH(Sammanfattning!P$1,'REACH Bilaga XIV_update'!$A$4:$H$4,0),FALSE)),IFERROR(VLOOKUP($A164,' REACH Bilaga 59_update'!$D$5:$F$210,MATCH(Sammanfattning!P$1,' REACH Bilaga 59_update'!$D$4:$F$4,0),FALSE),VLOOKUP($A164,'REACH Bilaga XIV_update'!$D$4:$H$110,MATCH(Sammanfattning!P$1,'REACH Bilaga XIV_update'!$D$4:$H$4,0),FALSE))),IFERROR(VLOOKUP($C164,' REACH Bilaga 59_update'!$C$5:$F$210,MATCH(Sammanfattning!P$1,' REACH Bilaga 59_update'!$C$4:$F$4,0),FALSE),VLOOKUP($C164,'REACH Bilaga XIV_update'!$C$4:$H$110,MATCH(Sammanfattning!P$1,'REACH Bilaga XIV_update'!$C$4:$H$4,0),FALSE)))</f>
        <v>#N/A</v>
      </c>
      <c r="Q164" s="76" t="e">
        <f>IF($C164="-",IF($A164="-",IF(VLOOKUP($D164,'REACH Bilaga XIV_update'!$A$5:$I$110,9,FALSE)="",NA(),VLOOKUP($D164,'REACH Bilaga XIV_update'!$A$5:$I$110,9,FALSE)),IF(VLOOKUP($A164,'REACH Bilaga XIV_update'!$D$5:$I$110,6,FALSE)="",NA(),VLOOKUP($A164,'REACH Bilaga XIV_update'!$D$5:$I$110,6,FALSE))),IF(VLOOKUP($C164,'REACH Bilaga XIV_update'!$C$5:$I$110,7,FALSE)="",NA(),VLOOKUP($C164,'REACH Bilaga XIV_update'!$C$5:$I$110,7,FALSE)))</f>
        <v>#N/A</v>
      </c>
      <c r="R164" s="76" t="e">
        <f>IF($C164="-",IF($A164="-",IF(VLOOKUP($D164,CoRAP_update!$A$5:$O$376,15,FALSE)="",NA(),VLOOKUP($D164,CoRAP_update!$A$5:$O$376,15,FALSE)),IF(VLOOKUP($A164,CoRAP_update!$D$5:$O$376,12,FALSE)="",NA(),VLOOKUP($A164,CoRAP_update!$D$5:$O$376,12,FALSE))),IF(VLOOKUP($C164,CoRAP_update!$C$5:$O$376,13,FALSE)="",NA(),VLOOKUP($C164,CoRAP_update!$C$5:$O$376,13,FALSE)))</f>
        <v>#N/A</v>
      </c>
      <c r="S164" s="144" t="str">
        <f>IF($C164="-",IF($A164="-",VLOOKUP($D164,CoRAP_update!$A$5:$J$376,MATCH(Sammanfattning!S$1,CoRAP_update!$A$4:$J$4,0),FALSE),VLOOKUP($A164,CoRAP_update!$D$5:$J$376,MATCH(Sammanfattning!S$1,CoRAP_update!$D$4:$J$4,0),FALSE)),VLOOKUP($C164,CoRAP_update!$C$5:$J$376,MATCH(Sammanfattning!S$1,CoRAP_update!$C$4:$J$4,0),FALSE))</f>
        <v>Suspected PBT/vPvB#Exposure of environment#High RCR#Wide dispersive use</v>
      </c>
      <c r="T164" s="76" t="e">
        <f>IF($A164="-",VLOOKUP($D164,EDC_update!$C$2:$F$450,4,FALSE),VLOOKUP($A164,EDC_update!$B$2:$F$450,5,FALSE))</f>
        <v>#N/A</v>
      </c>
      <c r="V164" s="78">
        <f>IF(IFERROR(SEARCH("PBT",P164),99)=99,IF(IFERROR(SEARCH("suspected PBT",S164),99)=99,IF(IFERROR(SEARCH("concluded to be PBT",K164),99)=99,IF(IFERROR(SEARCH("PBT",S164),99)=99,IF(IFERROR(SEARCH("PBT cand",L164),99)=99,IF(IFERROR(SEARCH("PBT",L164),99)=99,IF(IFERROR(SEARCH("persistent, bioackumulative and toxic properties",K164),99)=99,0,Scoring!$E$3),Scoring!$E$3),Scoring!$E$7),Scoring!$E$3),Scoring!$E$5),Scoring!$E$6),Scoring!$E$3)</f>
        <v>0.7</v>
      </c>
      <c r="W164" s="78">
        <f>IF(IFERROR(SEARCH("vPvB",P164),99)=99,IF(IFERROR(SEARCH("suspected pbt/vPvB",S164),99)=99,IF(IFERROR(SEARCH("vPvB",S164),99)=99,IF(IFERROR(SEARCH("concluded to be a vPvB",S164),99)=99,IF(IFERROR(SEARCH("identified as vPvB",K164),99)=99,IF(IFERROR(SEARCH("concluded to be a vPvB",K164),99)=99,IF(IFERROR(SEARCH("concluded to be both pbt and vPvB",S164),99)=99,IF(IFERROR(SEARCH("concluded to be both pbt and vPvB",K164),99)=99,0,Scoring!$E$5),Scoring!$E$5),Scoring!$E$5),Scoring!$E$5),Scoring!$E$5),Scoring!$E$4),Scoring!$E$6),Scoring!$E$4)</f>
        <v>0.7</v>
      </c>
      <c r="X164" s="78">
        <f>IF(IFERROR(SEARCH("H410",N164),99)=99,IF(IFERROR(SEARCH("H410",O164),99)=99,IF(IFERROR(SEARCH("H410",Q164),99)=99,IF(IFERROR(SEARCH("H410",M164),99)=99,IF(IFERROR(SEARCH("H410",R164),99)=99,IF(IFERROR(SEARCH("H411",N164),99)=99,IF(IFERROR(SEARCH("H411",O164),99)=99,IF(IFERROR(SEARCH("H411",Q164),99)=99,IF(IFERROR(SEARCH("H411",M164),99)=99,IF(IFERROR(SEARCH("H411",R164),99)=99,IF(IFERROR(SEARCH("H413",N164),99)=99,IF(IFERROR(SEARCH("H413",O164),99)=99,IF(IFERROR(SEARCH("H413",Q164),99)=99,IF(IFERROR(SEARCH("H413",M164),99)=99,IF(IFERROR(SEARCH("H413",R164),99)=99,IF(IFERROR(SEARCH("H412",N164),99)=99,IF(IFERROR(SEARCH("H412",O164),99)=99,IF(IFERROR(SEARCH("H412",Q164),99)=99,IF(IFERROR(SEARCH("H412",M164),99)=99,IF(IFERROR(SEARCH("H412",R164),99)=99,0,Scoring!$E$2),Scoring!$E$2),Scoring!$E$2),Scoring!$E$2),Scoring!$E$2),Scoring!$E$2),Scoring!$E$2),Scoring!$E$2),Scoring!$E$2),Scoring!$E$2),Scoring!$E$2),Scoring!$E$2),Scoring!$E$2),Scoring!$E$2),Scoring!$E$2),Scoring!$E$2),Scoring!$E$2),Scoring!$E$2),Scoring!$E$2),Scoring!$E$2)</f>
        <v>0</v>
      </c>
      <c r="Y164" s="78">
        <f>IF(IFERROR(SEARCH("CMR",K164),99)=99,IF(IFERROR(SEARCH("Suspected CMR",S164),99)=99,IF(IFERROR(SEARCH("CMR",S164),99)=99,0,Scoring!$E$8),Scoring!$E$9),Scoring!$E$8)</f>
        <v>0</v>
      </c>
      <c r="Z164" s="78">
        <f>IF(IFERROR(SEARCH("H350",N164),99)=99,IF(IFERROR(SEARCH("H350",O164),99)=99,IF(IFERROR(SEARCH("H350",Q164),99)=99,IF(IFERROR(SEARCH("H350",M164),99)=99,IF(IFERROR(SEARCH("H350",R164),99)=99,IF(IFERROR(SEARCH("H351",N164),99)=99,IF(IFERROR(SEARCH("H351",O164),99)=99,IF(IFERROR(SEARCH("H351",Q164),99)=99,IF(IFERROR(SEARCH("H351",M164),99)=99,IF(IFERROR(SEARCH("H351",R164),99)=99,IF(IFERROR(SEARCH("carcinogenic",P164),99)=99,IF(IFERROR(SEARCH("suspected carcinogenic",S164),99)=99,0,Scoring!$E$12),Scoring!$E$11),Scoring!$E$10),Scoring!$E$10),Scoring!$E$10),Scoring!$E$10),Scoring!$E$10),Scoring!$E$10),Scoring!$E$10),Scoring!$E$10),Scoring!$E$10),Scoring!$E$10)</f>
        <v>0</v>
      </c>
      <c r="AA164" s="78">
        <f>IF(IFERROR(SEARCH("H340",N164),99)=99,IF(IFERROR(SEARCH("H340",O164),99)=99,IF(IFERROR(SEARCH("H340",Q164),99)=99,IF(IFERROR(SEARCH("H340",M164),99)=99,IF(IFERROR(SEARCH("H340",R164),99)=99,IF(IFERROR(SEARCH("H341",N164),99)=99,IF(IFERROR(SEARCH("H341",O164),99)=99,IF(IFERROR(SEARCH("H341",Q164),99)=99,IF(IFERROR(SEARCH("H341",M164),99)=99,IF(IFERROR(SEARCH("H341",R164),99)=99,IF(IFERROR(SEARCH("mutagenic",P164),99)=99,IF(IFERROR(SEARCH("suspected mutagenic",S164),99)=99,0,Scoring!$E$15),Scoring!$E$14),Scoring!$E$13),Scoring!$E$13),Scoring!$E$13),Scoring!$E$13),Scoring!$E$13),Scoring!$E$13),Scoring!$E$13),Scoring!$E$13),Scoring!$E$13),Scoring!$E$13)</f>
        <v>0</v>
      </c>
      <c r="AB164" s="78">
        <f>IF(IFERROR(SEARCH("H360",N164),99)=99,IF(IFERROR(SEARCH("H360",O164),99)=99,IF(IFERROR(SEARCH("H360",Q164),99)=99,IF(IFERROR(SEARCH("H360",M164),99)=99,IF(IFERROR(SEARCH("H360",R164),99)=99,IF(IFERROR(SEARCH("H361",N164),99)=99,IF(IFERROR(SEARCH("H361",O164),99)=99,IF(IFERROR(SEARCH("H361",Q164),99)=99,IF(IFERROR(SEARCH("H361",M164),99)=99,IF(IFERROR(SEARCH("H361",R164),99)=99,IF(IFERROR(SEARCH("reproduction",P164),99)=99,IF(IFERROR(SEARCH("suspected reprotoxic",S164),99)=99,IF(IFERROR(SEARCH("reprotoxic",S164),99)=99,IF(IFERROR(SEARCH("reprotoxic",K164),99)=99,0,Scoring!$E$18),Scoring!$E$18),Scoring!$E$19),Scoring!$E$17),Scoring!$E$16),Scoring!$E$16),Scoring!$E$16),Scoring!$E$16),Scoring!$E$16),Scoring!$E$16),Scoring!$E$16),Scoring!$E$16),Scoring!$E$16),Scoring!$E$16)</f>
        <v>0</v>
      </c>
      <c r="AC164" s="78">
        <f>IF(IFERROR(SEARCH("57f",L164),99)=99,IF(IFERROR(SEARCH("57(f)",P164),99)=99,0,Scoring!$E$20),Scoring!$E$20)</f>
        <v>0</v>
      </c>
      <c r="AD164" s="78">
        <f>IF(IFERROR(SEARCH("CAT1",T164),99)=99,IF(IFERROR(SEARCH("CAT2",T164),99)=99,IF(IFERROR(SEARCH("CAT3",T164),99)=99,IF(IFERROR(SEARCH("concluded to be endocrine",K164),99)=99,IF(IFERROR(SEARCH("categorised as endocrine",K164),99)=99,IF(IFERROR(SEARCH("endocrine disrupting",P164),99)=99,IF(IFERROR(SEARCH("endocrine disrupting",K164),99)=99,IF(IFERROR(SEARCH("suspected endocrine",S164),99)=99,IF(IFERROR(SEARCH("potential endocrine",S164),99)=99,0,Scoring!$E$25),Scoring!$E$25),Scoring!$E$24),Scoring!$E$24),Scoring!$E$24),Scoring!$E$24),Scoring!$E$23),Scoring!$E$22),Scoring!$E$21)</f>
        <v>0</v>
      </c>
      <c r="AE164" s="78">
        <f>IF(IFERROR(SEARCH("suspected sensitiser",S164),99)=99,IF(IFERROR(SEARCH("sensitiser",S164),99)=99,IF(IFERROR(SEARCH("other hazard based concern",S164),99)=99,0,Scoring!$E$28),Scoring!$E$26),Scoring!$E$27)</f>
        <v>0</v>
      </c>
      <c r="AF164" s="78">
        <f>IF(IFERROR(M164,1)=1,IF(IFERROR(N164,1)=1,IF(IFERROR(O164,1)=1,IF(IFERROR(Q164,1)=1,IF(IFERROR(R164,1)=1,IF(IFERROR(T164,1)=1,IF(IFERROR(K164,1)=1,IF(IFERROR(P164,1)=1,IF(IFERROR(S164,1)=1,Scoring!$E$29,0),0),0),0),0),0),0),0),0)</f>
        <v>0</v>
      </c>
      <c r="AG164" s="78">
        <f t="shared" si="20"/>
        <v>1.4</v>
      </c>
      <c r="AI164" s="93"/>
      <c r="AJ164" s="94"/>
      <c r="AK164" s="76"/>
      <c r="AL164" s="75"/>
      <c r="AN164" s="79"/>
      <c r="AO164" s="79"/>
      <c r="AP164" s="79"/>
      <c r="AQ164" s="79"/>
      <c r="AR164" s="79"/>
      <c r="AS164" s="78"/>
      <c r="AU164" s="79">
        <f>IF(IFERROR(F164,99)=99,IF(IFERROR(G164,99)=99,IF(IFERROR(H164,99)=99,IF(IFERROR(I164,99)=99,IF(IFERROR(E164,99)=99,IF(IFERROR(J164,99)=99,0,Scoring!$B$7),Scoring!$B$3),Scoring!$B$2),Scoring!$B$6),Scoring!$B$5),Scoring!$B$4)</f>
        <v>0.5</v>
      </c>
      <c r="AV164" s="78">
        <f t="shared" si="21"/>
        <v>0.7</v>
      </c>
      <c r="AW164" s="78"/>
      <c r="AX164" s="66"/>
      <c r="AY164" s="78"/>
      <c r="AZ164" s="76"/>
      <c r="BA164" s="76"/>
      <c r="BB164" s="76"/>
    </row>
    <row r="165" spans="1:54" x14ac:dyDescent="0.25">
      <c r="A165" s="77" t="s">
        <v>5408</v>
      </c>
      <c r="B165" s="76" t="str">
        <f t="shared" si="23"/>
        <v>264-848-5</v>
      </c>
      <c r="C165" s="77" t="s">
        <v>5407</v>
      </c>
      <c r="D165" s="77" t="s">
        <v>5406</v>
      </c>
      <c r="E165" s="76" t="e">
        <f>IF(C165="-",IF(A165="-",VLOOKUP(D165,'sin-list 180320_update'!$C$2:$C$835,1,FALSE),VLOOKUP(A165,'sin-list 180320_update'!$A$2:$A$835,1,FALSE)),VLOOKUP(C165,'sin-list 180320_update'!$B$2:$B$835,1,FALSE))</f>
        <v>#N/A</v>
      </c>
      <c r="F165" s="76" t="e">
        <f>IF($C165="-",IF($A165="-",VLOOKUP($D165,'REACH Bilaga XVII_update'!$A$5:$A$131,1,FALSE),VLOOKUP($A165,'REACH Bilaga XVII_update'!$C$5:$C$131,1,FALSE)),VLOOKUP($C165,'REACH Bilaga XVII_update'!$B$5:$B$131,1,FALSE))</f>
        <v>#N/A</v>
      </c>
      <c r="G165" s="76" t="e">
        <f>IF($C165="-",IF($A165="-",VLOOKUP($D165,' REACH Bilaga 59_update'!$A$5:$A$210,1,FALSE),VLOOKUP($A165,' REACH Bilaga 59_update'!$D$5:$D$210,1,FALSE)),VLOOKUP($C165,' REACH Bilaga 59_update'!$C$5:$C$210,1,FALSE))</f>
        <v>#N/A</v>
      </c>
      <c r="H165" s="76" t="e">
        <f>IF($C165="-",IF($A165="-",VLOOKUP($D165,'REACH Bilaga XIV_update'!$A$5:$A$110,1,FALSE),VLOOKUP($A165,'REACH Bilaga XIV_update'!$D$5:$D$110,1,FALSE)),VLOOKUP($C165,'REACH Bilaga XIV_update'!$C$5:$C$110,1,FALSE))</f>
        <v>#N/A</v>
      </c>
      <c r="I165" s="76" t="str">
        <f>IF($C165="-",IF($A165="-",VLOOKUP($D165,CoRAP_update!$A$5:$A$376,1,FALSE),VLOOKUP($A165,CoRAP_update!$D$5:$D$376,1,FALSE)),VLOOKUP($C165,CoRAP_update!$C$5:$C$376,1,FALSE))</f>
        <v>264-848-5</v>
      </c>
      <c r="J165" s="76" t="e">
        <f>IF($C165="-",IF($A165="-",VLOOKUP($D165,EDC_update!$C$2:$C$450,1,FALSE),VLOOKUP($A165,EDC_update!$B$2:$B$450,1,FALSE)),VLOOKUP($C165,EDC_update!$L$2:$L$450,1,FALSE))</f>
        <v>#N/A</v>
      </c>
      <c r="K165" s="76" t="e">
        <f>IF($C165="-",IF($A165="-",IF(VLOOKUP($D165,'sin-list 180320_update'!$C$2:$S$835,3,FALSE)="",NA(),VLOOKUP($D165,'sin-list 180320_update'!$C$2:$S$835,3,FALSE)),IF(VLOOKUP($A165,'sin-list 180320_update'!$A$2:$S$835,5,FALSE)="",NA(),VLOOKUP($A165,'sin-list 180320_update'!$A$2:$S$835,5,FALSE))),IF(VLOOKUP($C165,'sin-list 180320_update'!$B$2:$S$835,4,FALSE)="",NA(),VLOOKUP($C165,'sin-list 180320_update'!$B$2:$S$835,4,FALSE)))</f>
        <v>#N/A</v>
      </c>
      <c r="L165" s="76" t="e">
        <f>IF($C165="-",IF($A165="-",VLOOKUP($D165,'sin-list 180320_update'!$C$2:$S$835,6,FALSE),VLOOKUP($A165,'sin-list 180320_update'!$A$2:$S$835,8,FALSE)),VLOOKUP($C165,'sin-list 180320_update'!$B$2:$S$835,7,FALSE))</f>
        <v>#N/A</v>
      </c>
      <c r="M165" s="76" t="e">
        <f>IF($C165="-",IF($A165="-",IF(VLOOKUP($D165,'sin-list 180320_update'!$C$2:$S$835,8,FALSE)="",NA(),VLOOKUP($D165,'sin-list 180320_update'!$C$2:$S$835,8,FALSE)),IF(VLOOKUP($A165,'sin-list 180320_update'!$A$2:$S$835,10,FALSE)="",NA(),VLOOKUP($A165,'sin-list 180320_update'!$A$2:$S$835,10,FALSE))),IF(VLOOKUP($C165,'sin-list 180320_update'!$B$2:$S$835,9,FALSE)="",NA(),VLOOKUP($C165,'sin-list 180320_update'!$B$2:$S$835,9,FALSE)))</f>
        <v>#N/A</v>
      </c>
      <c r="N165" s="76" t="e">
        <f>IF($C165="-",IF($A165="-",IF(VLOOKUP($D165,'REACH Bilaga XVII_update'!$A$5:$E$131,4,FALSE)="",NA(),VLOOKUP($D165,'REACH Bilaga XVII_update'!$A$5:$E$131,4,FALSE)),IF(VLOOKUP($A165,'REACH Bilaga XVII_update'!$C$5:$D$131,2,FALSE)="",NA(),VLOOKUP($A165,'REACH Bilaga XVII_update'!$C$5:$D$131,2,FALSE))),IF(VLOOKUP($C165,'REACH Bilaga XVII_update'!$B$5:$D$131,3,FALSE)="",NA(),VLOOKUP($C165,'REACH Bilaga XVII_update'!$B$5:$D$131,3,FALSE)))</f>
        <v>#N/A</v>
      </c>
      <c r="O165" s="76" t="e">
        <f>IF($C165="-",IF($A165="-",IF(VLOOKUP($D165,' REACH Bilaga 59_update'!$A$5:$E$210,5,FALSE)="",NA(),VLOOKUP($D165,' REACH Bilaga 59_update'!$A$5:$E$210,5,FALSE)),IF(VLOOKUP($A165,' REACH Bilaga 59_update'!$D$5:$E$210,2,FALSE)="",NA(),VLOOKUP($A165,' REACH Bilaga 59_update'!$D$5:$E$210,2,FALSE))),IF(VLOOKUP($C165,' REACH Bilaga 59_update'!$C$5:$E$210,3,FALSE)="",NA(),VLOOKUP($C165,' REACH Bilaga 59_update'!$C$5:$E$210,3,FALSE)))</f>
        <v>#N/A</v>
      </c>
      <c r="P165" s="76" t="e">
        <f>IF(C165="-",IF(A165="-",IFERROR(VLOOKUP($D165,' REACH Bilaga 59_update'!$A$5:$F$210,MATCH(Sammanfattning!P$1,' REACH Bilaga 59_update'!$A$4:$F$4,0),FALSE),VLOOKUP($D165,'REACH Bilaga XIV_update'!$A$4:$H$110,MATCH(Sammanfattning!P$1,'REACH Bilaga XIV_update'!$A$4:$H$4,0),FALSE)),IFERROR(VLOOKUP($A165,' REACH Bilaga 59_update'!$D$5:$F$210,MATCH(Sammanfattning!P$1,' REACH Bilaga 59_update'!$D$4:$F$4,0),FALSE),VLOOKUP($A165,'REACH Bilaga XIV_update'!$D$4:$H$110,MATCH(Sammanfattning!P$1,'REACH Bilaga XIV_update'!$D$4:$H$4,0),FALSE))),IFERROR(VLOOKUP($C165,' REACH Bilaga 59_update'!$C$5:$F$210,MATCH(Sammanfattning!P$1,' REACH Bilaga 59_update'!$C$4:$F$4,0),FALSE),VLOOKUP($C165,'REACH Bilaga XIV_update'!$C$4:$H$110,MATCH(Sammanfattning!P$1,'REACH Bilaga XIV_update'!$C$4:$H$4,0),FALSE)))</f>
        <v>#N/A</v>
      </c>
      <c r="Q165" s="76" t="e">
        <f>IF($C165="-",IF($A165="-",IF(VLOOKUP($D165,'REACH Bilaga XIV_update'!$A$5:$I$110,9,FALSE)="",NA(),VLOOKUP($D165,'REACH Bilaga XIV_update'!$A$5:$I$110,9,FALSE)),IF(VLOOKUP($A165,'REACH Bilaga XIV_update'!$D$5:$I$110,6,FALSE)="",NA(),VLOOKUP($A165,'REACH Bilaga XIV_update'!$D$5:$I$110,6,FALSE))),IF(VLOOKUP($C165,'REACH Bilaga XIV_update'!$C$5:$I$110,7,FALSE)="",NA(),VLOOKUP($C165,'REACH Bilaga XIV_update'!$C$5:$I$110,7,FALSE)))</f>
        <v>#N/A</v>
      </c>
      <c r="R165" s="76" t="e">
        <f>IF($C165="-",IF($A165="-",IF(VLOOKUP($D165,CoRAP_update!$A$5:$O$376,15,FALSE)="",NA(),VLOOKUP($D165,CoRAP_update!$A$5:$O$376,15,FALSE)),IF(VLOOKUP($A165,CoRAP_update!$D$5:$O$376,12,FALSE)="",NA(),VLOOKUP($A165,CoRAP_update!$D$5:$O$376,12,FALSE))),IF(VLOOKUP($C165,CoRAP_update!$C$5:$O$376,13,FALSE)="",NA(),VLOOKUP($C165,CoRAP_update!$C$5:$O$376,13,FALSE)))</f>
        <v>#N/A</v>
      </c>
      <c r="S165" s="144" t="str">
        <f>IF($C165="-",IF($A165="-",VLOOKUP($D165,CoRAP_update!$A$5:$J$376,MATCH(Sammanfattning!S$1,CoRAP_update!$A$4:$J$4,0),FALSE),VLOOKUP($A165,CoRAP_update!$D$5:$J$376,MATCH(Sammanfattning!S$1,CoRAP_update!$D$4:$J$4,0),FALSE)),VLOOKUP($C165,CoRAP_update!$C$5:$J$376,MATCH(Sammanfattning!S$1,CoRAP_update!$C$4:$J$4,0),FALSE))</f>
        <v>Suspected PBT/vPvB#Consumer use#Exposure of environment#High (aggregated) tonnage#Wide dispersive use</v>
      </c>
      <c r="T165" s="76" t="e">
        <f>IF($A165="-",VLOOKUP($D165,EDC_update!$C$2:$F$450,4,FALSE),VLOOKUP($A165,EDC_update!$B$2:$F$450,5,FALSE))</f>
        <v>#N/A</v>
      </c>
      <c r="V165" s="78">
        <f>IF(IFERROR(SEARCH("PBT",P165),99)=99,IF(IFERROR(SEARCH("suspected PBT",S165),99)=99,IF(IFERROR(SEARCH("concluded to be PBT",K165),99)=99,IF(IFERROR(SEARCH("PBT",S165),99)=99,IF(IFERROR(SEARCH("PBT cand",L165),99)=99,IF(IFERROR(SEARCH("PBT",L165),99)=99,IF(IFERROR(SEARCH("persistent, bioackumulative and toxic properties",K165),99)=99,0,Scoring!$E$3),Scoring!$E$3),Scoring!$E$7),Scoring!$E$3),Scoring!$E$5),Scoring!$E$6),Scoring!$E$3)</f>
        <v>0.7</v>
      </c>
      <c r="W165" s="78">
        <f>IF(IFERROR(SEARCH("vPvB",P165),99)=99,IF(IFERROR(SEARCH("suspected pbt/vPvB",S165),99)=99,IF(IFERROR(SEARCH("vPvB",S165),99)=99,IF(IFERROR(SEARCH("concluded to be a vPvB",S165),99)=99,IF(IFERROR(SEARCH("identified as vPvB",K165),99)=99,IF(IFERROR(SEARCH("concluded to be a vPvB",K165),99)=99,IF(IFERROR(SEARCH("concluded to be both pbt and vPvB",S165),99)=99,IF(IFERROR(SEARCH("concluded to be both pbt and vPvB",K165),99)=99,0,Scoring!$E$5),Scoring!$E$5),Scoring!$E$5),Scoring!$E$5),Scoring!$E$5),Scoring!$E$4),Scoring!$E$6),Scoring!$E$4)</f>
        <v>0.7</v>
      </c>
      <c r="X165" s="78">
        <f>IF(IFERROR(SEARCH("H410",N165),99)=99,IF(IFERROR(SEARCH("H410",O165),99)=99,IF(IFERROR(SEARCH("H410",Q165),99)=99,IF(IFERROR(SEARCH("H410",M165),99)=99,IF(IFERROR(SEARCH("H410",R165),99)=99,IF(IFERROR(SEARCH("H411",N165),99)=99,IF(IFERROR(SEARCH("H411",O165),99)=99,IF(IFERROR(SEARCH("H411",Q165),99)=99,IF(IFERROR(SEARCH("H411",M165),99)=99,IF(IFERROR(SEARCH("H411",R165),99)=99,IF(IFERROR(SEARCH("H413",N165),99)=99,IF(IFERROR(SEARCH("H413",O165),99)=99,IF(IFERROR(SEARCH("H413",Q165),99)=99,IF(IFERROR(SEARCH("H413",M165),99)=99,IF(IFERROR(SEARCH("H413",R165),99)=99,IF(IFERROR(SEARCH("H412",N165),99)=99,IF(IFERROR(SEARCH("H412",O165),99)=99,IF(IFERROR(SEARCH("H412",Q165),99)=99,IF(IFERROR(SEARCH("H412",M165),99)=99,IF(IFERROR(SEARCH("H412",R165),99)=99,0,Scoring!$E$2),Scoring!$E$2),Scoring!$E$2),Scoring!$E$2),Scoring!$E$2),Scoring!$E$2),Scoring!$E$2),Scoring!$E$2),Scoring!$E$2),Scoring!$E$2),Scoring!$E$2),Scoring!$E$2),Scoring!$E$2),Scoring!$E$2),Scoring!$E$2),Scoring!$E$2),Scoring!$E$2),Scoring!$E$2),Scoring!$E$2),Scoring!$E$2)</f>
        <v>0</v>
      </c>
      <c r="Y165" s="78">
        <f>IF(IFERROR(SEARCH("CMR",K165),99)=99,IF(IFERROR(SEARCH("Suspected CMR",S165),99)=99,IF(IFERROR(SEARCH("CMR",S165),99)=99,0,Scoring!$E$8),Scoring!$E$9),Scoring!$E$8)</f>
        <v>0</v>
      </c>
      <c r="Z165" s="78">
        <f>IF(IFERROR(SEARCH("H350",N165),99)=99,IF(IFERROR(SEARCH("H350",O165),99)=99,IF(IFERROR(SEARCH("H350",Q165),99)=99,IF(IFERROR(SEARCH("H350",M165),99)=99,IF(IFERROR(SEARCH("H350",R165),99)=99,IF(IFERROR(SEARCH("H351",N165),99)=99,IF(IFERROR(SEARCH("H351",O165),99)=99,IF(IFERROR(SEARCH("H351",Q165),99)=99,IF(IFERROR(SEARCH("H351",M165),99)=99,IF(IFERROR(SEARCH("H351",R165),99)=99,IF(IFERROR(SEARCH("carcinogenic",P165),99)=99,IF(IFERROR(SEARCH("suspected carcinogenic",S165),99)=99,0,Scoring!$E$12),Scoring!$E$11),Scoring!$E$10),Scoring!$E$10),Scoring!$E$10),Scoring!$E$10),Scoring!$E$10),Scoring!$E$10),Scoring!$E$10),Scoring!$E$10),Scoring!$E$10),Scoring!$E$10)</f>
        <v>0</v>
      </c>
      <c r="AA165" s="78">
        <f>IF(IFERROR(SEARCH("H340",N165),99)=99,IF(IFERROR(SEARCH("H340",O165),99)=99,IF(IFERROR(SEARCH("H340",Q165),99)=99,IF(IFERROR(SEARCH("H340",M165),99)=99,IF(IFERROR(SEARCH("H340",R165),99)=99,IF(IFERROR(SEARCH("H341",N165),99)=99,IF(IFERROR(SEARCH("H341",O165),99)=99,IF(IFERROR(SEARCH("H341",Q165),99)=99,IF(IFERROR(SEARCH("H341",M165),99)=99,IF(IFERROR(SEARCH("H341",R165),99)=99,IF(IFERROR(SEARCH("mutagenic",P165),99)=99,IF(IFERROR(SEARCH("suspected mutagenic",S165),99)=99,0,Scoring!$E$15),Scoring!$E$14),Scoring!$E$13),Scoring!$E$13),Scoring!$E$13),Scoring!$E$13),Scoring!$E$13),Scoring!$E$13),Scoring!$E$13),Scoring!$E$13),Scoring!$E$13),Scoring!$E$13)</f>
        <v>0</v>
      </c>
      <c r="AB165" s="78">
        <f>IF(IFERROR(SEARCH("H360",N165),99)=99,IF(IFERROR(SEARCH("H360",O165),99)=99,IF(IFERROR(SEARCH("H360",Q165),99)=99,IF(IFERROR(SEARCH("H360",M165),99)=99,IF(IFERROR(SEARCH("H360",R165),99)=99,IF(IFERROR(SEARCH("H361",N165),99)=99,IF(IFERROR(SEARCH("H361",O165),99)=99,IF(IFERROR(SEARCH("H361",Q165),99)=99,IF(IFERROR(SEARCH("H361",M165),99)=99,IF(IFERROR(SEARCH("H361",R165),99)=99,IF(IFERROR(SEARCH("reproduction",P165),99)=99,IF(IFERROR(SEARCH("suspected reprotoxic",S165),99)=99,IF(IFERROR(SEARCH("reprotoxic",S165),99)=99,IF(IFERROR(SEARCH("reprotoxic",K165),99)=99,0,Scoring!$E$18),Scoring!$E$18),Scoring!$E$19),Scoring!$E$17),Scoring!$E$16),Scoring!$E$16),Scoring!$E$16),Scoring!$E$16),Scoring!$E$16),Scoring!$E$16),Scoring!$E$16),Scoring!$E$16),Scoring!$E$16),Scoring!$E$16)</f>
        <v>0</v>
      </c>
      <c r="AC165" s="78">
        <f>IF(IFERROR(SEARCH("57f",L165),99)=99,IF(IFERROR(SEARCH("57(f)",P165),99)=99,0,Scoring!$E$20),Scoring!$E$20)</f>
        <v>0</v>
      </c>
      <c r="AD165" s="78">
        <f>IF(IFERROR(SEARCH("CAT1",T165),99)=99,IF(IFERROR(SEARCH("CAT2",T165),99)=99,IF(IFERROR(SEARCH("CAT3",T165),99)=99,IF(IFERROR(SEARCH("concluded to be endocrine",K165),99)=99,IF(IFERROR(SEARCH("categorised as endocrine",K165),99)=99,IF(IFERROR(SEARCH("endocrine disrupting",P165),99)=99,IF(IFERROR(SEARCH("endocrine disrupting",K165),99)=99,IF(IFERROR(SEARCH("suspected endocrine",S165),99)=99,IF(IFERROR(SEARCH("potential endocrine",S165),99)=99,0,Scoring!$E$25),Scoring!$E$25),Scoring!$E$24),Scoring!$E$24),Scoring!$E$24),Scoring!$E$24),Scoring!$E$23),Scoring!$E$22),Scoring!$E$21)</f>
        <v>0</v>
      </c>
      <c r="AE165" s="78">
        <f>IF(IFERROR(SEARCH("suspected sensitiser",S165),99)=99,IF(IFERROR(SEARCH("sensitiser",S165),99)=99,IF(IFERROR(SEARCH("other hazard based concern",S165),99)=99,0,Scoring!$E$28),Scoring!$E$26),Scoring!$E$27)</f>
        <v>0</v>
      </c>
      <c r="AF165" s="78">
        <f>IF(IFERROR(M165,1)=1,IF(IFERROR(N165,1)=1,IF(IFERROR(O165,1)=1,IF(IFERROR(Q165,1)=1,IF(IFERROR(R165,1)=1,IF(IFERROR(T165,1)=1,IF(IFERROR(K165,1)=1,IF(IFERROR(P165,1)=1,IF(IFERROR(S165,1)=1,Scoring!$E$29,0),0),0),0),0),0),0),0),0)</f>
        <v>0</v>
      </c>
      <c r="AG165" s="78">
        <f t="shared" si="20"/>
        <v>1.4</v>
      </c>
      <c r="AI165" s="93"/>
      <c r="AJ165" s="94"/>
      <c r="AK165" s="76"/>
      <c r="AL165" s="75"/>
      <c r="AN165" s="79"/>
      <c r="AO165" s="79"/>
      <c r="AP165" s="79"/>
      <c r="AQ165" s="79"/>
      <c r="AR165" s="79"/>
      <c r="AS165" s="78"/>
      <c r="AU165" s="79">
        <f>IF(IFERROR(F165,99)=99,IF(IFERROR(G165,99)=99,IF(IFERROR(H165,99)=99,IF(IFERROR(I165,99)=99,IF(IFERROR(E165,99)=99,IF(IFERROR(J165,99)=99,0,Scoring!$B$7),Scoring!$B$3),Scoring!$B$2),Scoring!$B$6),Scoring!$B$5),Scoring!$B$4)</f>
        <v>0.5</v>
      </c>
      <c r="AV165" s="78">
        <f t="shared" si="21"/>
        <v>0.7</v>
      </c>
      <c r="AW165" s="78"/>
      <c r="AX165" s="66"/>
      <c r="AY165" s="78"/>
      <c r="AZ165" s="76"/>
      <c r="BA165" s="76"/>
      <c r="BB165" s="76"/>
    </row>
    <row r="166" spans="1:54" x14ac:dyDescent="0.25">
      <c r="A166" s="77" t="s">
        <v>5415</v>
      </c>
      <c r="B166" s="76" t="str">
        <f t="shared" si="23"/>
        <v>266-042-9</v>
      </c>
      <c r="C166" s="77" t="s">
        <v>5414</v>
      </c>
      <c r="D166" s="77" t="s">
        <v>5413</v>
      </c>
      <c r="E166" s="76" t="e">
        <f>IF(C166="-",IF(A166="-",VLOOKUP(D166,'sin-list 180320_update'!$C$2:$C$835,1,FALSE),VLOOKUP(A166,'sin-list 180320_update'!$A$2:$A$835,1,FALSE)),VLOOKUP(C166,'sin-list 180320_update'!$B$2:$B$835,1,FALSE))</f>
        <v>#N/A</v>
      </c>
      <c r="F166" s="76" t="e">
        <f>IF($C166="-",IF($A166="-",VLOOKUP($D166,'REACH Bilaga XVII_update'!$A$5:$A$131,1,FALSE),VLOOKUP($A166,'REACH Bilaga XVII_update'!$C$5:$C$131,1,FALSE)),VLOOKUP($C166,'REACH Bilaga XVII_update'!$B$5:$B$131,1,FALSE))</f>
        <v>#N/A</v>
      </c>
      <c r="G166" s="76" t="e">
        <f>IF($C166="-",IF($A166="-",VLOOKUP($D166,' REACH Bilaga 59_update'!$A$5:$A$210,1,FALSE),VLOOKUP($A166,' REACH Bilaga 59_update'!$D$5:$D$210,1,FALSE)),VLOOKUP($C166,' REACH Bilaga 59_update'!$C$5:$C$210,1,FALSE))</f>
        <v>#N/A</v>
      </c>
      <c r="H166" s="76" t="e">
        <f>IF($C166="-",IF($A166="-",VLOOKUP($D166,'REACH Bilaga XIV_update'!$A$5:$A$110,1,FALSE),VLOOKUP($A166,'REACH Bilaga XIV_update'!$D$5:$D$110,1,FALSE)),VLOOKUP($C166,'REACH Bilaga XIV_update'!$C$5:$C$110,1,FALSE))</f>
        <v>#N/A</v>
      </c>
      <c r="I166" s="76" t="str">
        <f>IF($C166="-",IF($A166="-",VLOOKUP($D166,CoRAP_update!$A$5:$A$376,1,FALSE),VLOOKUP($A166,CoRAP_update!$D$5:$D$376,1,FALSE)),VLOOKUP($C166,CoRAP_update!$C$5:$C$376,1,FALSE))</f>
        <v>266-042-9</v>
      </c>
      <c r="J166" s="76" t="e">
        <f>IF($C166="-",IF($A166="-",VLOOKUP($D166,EDC_update!$C$2:$C$450,1,FALSE),VLOOKUP($A166,EDC_update!$B$2:$B$450,1,FALSE)),VLOOKUP($C166,EDC_update!$L$2:$L$450,1,FALSE))</f>
        <v>#N/A</v>
      </c>
      <c r="K166" s="76" t="e">
        <f>IF($C166="-",IF($A166="-",IF(VLOOKUP($D166,'sin-list 180320_update'!$C$2:$S$835,3,FALSE)="",NA(),VLOOKUP($D166,'sin-list 180320_update'!$C$2:$S$835,3,FALSE)),IF(VLOOKUP($A166,'sin-list 180320_update'!$A$2:$S$835,5,FALSE)="",NA(),VLOOKUP($A166,'sin-list 180320_update'!$A$2:$S$835,5,FALSE))),IF(VLOOKUP($C166,'sin-list 180320_update'!$B$2:$S$835,4,FALSE)="",NA(),VLOOKUP($C166,'sin-list 180320_update'!$B$2:$S$835,4,FALSE)))</f>
        <v>#N/A</v>
      </c>
      <c r="L166" s="76" t="e">
        <f>IF($C166="-",IF($A166="-",VLOOKUP($D166,'sin-list 180320_update'!$C$2:$S$835,6,FALSE),VLOOKUP($A166,'sin-list 180320_update'!$A$2:$S$835,8,FALSE)),VLOOKUP($C166,'sin-list 180320_update'!$B$2:$S$835,7,FALSE))</f>
        <v>#N/A</v>
      </c>
      <c r="M166" s="76" t="e">
        <f>IF($C166="-",IF($A166="-",IF(VLOOKUP($D166,'sin-list 180320_update'!$C$2:$S$835,8,FALSE)="",NA(),VLOOKUP($D166,'sin-list 180320_update'!$C$2:$S$835,8,FALSE)),IF(VLOOKUP($A166,'sin-list 180320_update'!$A$2:$S$835,10,FALSE)="",NA(),VLOOKUP($A166,'sin-list 180320_update'!$A$2:$S$835,10,FALSE))),IF(VLOOKUP($C166,'sin-list 180320_update'!$B$2:$S$835,9,FALSE)="",NA(),VLOOKUP($C166,'sin-list 180320_update'!$B$2:$S$835,9,FALSE)))</f>
        <v>#N/A</v>
      </c>
      <c r="N166" s="76" t="e">
        <f>IF($C166="-",IF($A166="-",IF(VLOOKUP($D166,'REACH Bilaga XVII_update'!$A$5:$E$131,4,FALSE)="",NA(),VLOOKUP($D166,'REACH Bilaga XVII_update'!$A$5:$E$131,4,FALSE)),IF(VLOOKUP($A166,'REACH Bilaga XVII_update'!$C$5:$D$131,2,FALSE)="",NA(),VLOOKUP($A166,'REACH Bilaga XVII_update'!$C$5:$D$131,2,FALSE))),IF(VLOOKUP($C166,'REACH Bilaga XVII_update'!$B$5:$D$131,3,FALSE)="",NA(),VLOOKUP($C166,'REACH Bilaga XVII_update'!$B$5:$D$131,3,FALSE)))</f>
        <v>#N/A</v>
      </c>
      <c r="O166" s="76" t="e">
        <f>IF($C166="-",IF($A166="-",IF(VLOOKUP($D166,' REACH Bilaga 59_update'!$A$5:$E$210,5,FALSE)="",NA(),VLOOKUP($D166,' REACH Bilaga 59_update'!$A$5:$E$210,5,FALSE)),IF(VLOOKUP($A166,' REACH Bilaga 59_update'!$D$5:$E$210,2,FALSE)="",NA(),VLOOKUP($A166,' REACH Bilaga 59_update'!$D$5:$E$210,2,FALSE))),IF(VLOOKUP($C166,' REACH Bilaga 59_update'!$C$5:$E$210,3,FALSE)="",NA(),VLOOKUP($C166,' REACH Bilaga 59_update'!$C$5:$E$210,3,FALSE)))</f>
        <v>#N/A</v>
      </c>
      <c r="P166" s="76" t="e">
        <f>IF(C166="-",IF(A166="-",IFERROR(VLOOKUP($D166,' REACH Bilaga 59_update'!$A$5:$F$210,MATCH(Sammanfattning!P$1,' REACH Bilaga 59_update'!$A$4:$F$4,0),FALSE),VLOOKUP($D166,'REACH Bilaga XIV_update'!$A$4:$H$110,MATCH(Sammanfattning!P$1,'REACH Bilaga XIV_update'!$A$4:$H$4,0),FALSE)),IFERROR(VLOOKUP($A166,' REACH Bilaga 59_update'!$D$5:$F$210,MATCH(Sammanfattning!P$1,' REACH Bilaga 59_update'!$D$4:$F$4,0),FALSE),VLOOKUP($A166,'REACH Bilaga XIV_update'!$D$4:$H$110,MATCH(Sammanfattning!P$1,'REACH Bilaga XIV_update'!$D$4:$H$4,0),FALSE))),IFERROR(VLOOKUP($C166,' REACH Bilaga 59_update'!$C$5:$F$210,MATCH(Sammanfattning!P$1,' REACH Bilaga 59_update'!$C$4:$F$4,0),FALSE),VLOOKUP($C166,'REACH Bilaga XIV_update'!$C$4:$H$110,MATCH(Sammanfattning!P$1,'REACH Bilaga XIV_update'!$C$4:$H$4,0),FALSE)))</f>
        <v>#N/A</v>
      </c>
      <c r="Q166" s="76" t="e">
        <f>IF($C166="-",IF($A166="-",IF(VLOOKUP($D166,'REACH Bilaga XIV_update'!$A$5:$I$110,9,FALSE)="",NA(),VLOOKUP($D166,'REACH Bilaga XIV_update'!$A$5:$I$110,9,FALSE)),IF(VLOOKUP($A166,'REACH Bilaga XIV_update'!$D$5:$I$110,6,FALSE)="",NA(),VLOOKUP($A166,'REACH Bilaga XIV_update'!$D$5:$I$110,6,FALSE))),IF(VLOOKUP($C166,'REACH Bilaga XIV_update'!$C$5:$I$110,7,FALSE)="",NA(),VLOOKUP($C166,'REACH Bilaga XIV_update'!$C$5:$I$110,7,FALSE)))</f>
        <v>#N/A</v>
      </c>
      <c r="R166" s="76" t="e">
        <f>IF($C166="-",IF($A166="-",IF(VLOOKUP($D166,CoRAP_update!$A$5:$O$376,15,FALSE)="",NA(),VLOOKUP($D166,CoRAP_update!$A$5:$O$376,15,FALSE)),IF(VLOOKUP($A166,CoRAP_update!$D$5:$O$376,12,FALSE)="",NA(),VLOOKUP($A166,CoRAP_update!$D$5:$O$376,12,FALSE))),IF(VLOOKUP($C166,CoRAP_update!$C$5:$O$376,13,FALSE)="",NA(),VLOOKUP($C166,CoRAP_update!$C$5:$O$376,13,FALSE)))</f>
        <v>#N/A</v>
      </c>
      <c r="S166" s="144" t="str">
        <f>IF($C166="-",IF($A166="-",VLOOKUP($D166,CoRAP_update!$A$5:$J$376,MATCH(Sammanfattning!S$1,CoRAP_update!$A$4:$J$4,0),FALSE),VLOOKUP($A166,CoRAP_update!$D$5:$J$376,MATCH(Sammanfattning!S$1,CoRAP_update!$D$4:$J$4,0),FALSE)),VLOOKUP($C166,CoRAP_update!$C$5:$J$376,MATCH(Sammanfattning!S$1,CoRAP_update!$C$4:$J$4,0),FALSE))</f>
        <v>Suspected PBT/vPvB#Consumer use#Exposure of environment#High (aggregated) tonnage#Wide dispersive use</v>
      </c>
      <c r="T166" s="76" t="e">
        <f>IF($A166="-",VLOOKUP($D166,EDC_update!$C$2:$F$450,4,FALSE),VLOOKUP($A166,EDC_update!$B$2:$F$450,5,FALSE))</f>
        <v>#N/A</v>
      </c>
      <c r="V166" s="78">
        <f>IF(IFERROR(SEARCH("PBT",P166),99)=99,IF(IFERROR(SEARCH("suspected PBT",S166),99)=99,IF(IFERROR(SEARCH("concluded to be PBT",K166),99)=99,IF(IFERROR(SEARCH("PBT",S166),99)=99,IF(IFERROR(SEARCH("PBT cand",L166),99)=99,IF(IFERROR(SEARCH("PBT",L166),99)=99,IF(IFERROR(SEARCH("persistent, bioackumulative and toxic properties",K166),99)=99,0,Scoring!$E$3),Scoring!$E$3),Scoring!$E$7),Scoring!$E$3),Scoring!$E$5),Scoring!$E$6),Scoring!$E$3)</f>
        <v>0.7</v>
      </c>
      <c r="W166" s="78">
        <f>IF(IFERROR(SEARCH("vPvB",P166),99)=99,IF(IFERROR(SEARCH("suspected pbt/vPvB",S166),99)=99,IF(IFERROR(SEARCH("vPvB",S166),99)=99,IF(IFERROR(SEARCH("concluded to be a vPvB",S166),99)=99,IF(IFERROR(SEARCH("identified as vPvB",K166),99)=99,IF(IFERROR(SEARCH("concluded to be a vPvB",K166),99)=99,IF(IFERROR(SEARCH("concluded to be both pbt and vPvB",S166),99)=99,IF(IFERROR(SEARCH("concluded to be both pbt and vPvB",K166),99)=99,0,Scoring!$E$5),Scoring!$E$5),Scoring!$E$5),Scoring!$E$5),Scoring!$E$5),Scoring!$E$4),Scoring!$E$6),Scoring!$E$4)</f>
        <v>0.7</v>
      </c>
      <c r="X166" s="78">
        <f>IF(IFERROR(SEARCH("H410",N166),99)=99,IF(IFERROR(SEARCH("H410",O166),99)=99,IF(IFERROR(SEARCH("H410",Q166),99)=99,IF(IFERROR(SEARCH("H410",M166),99)=99,IF(IFERROR(SEARCH("H410",R166),99)=99,IF(IFERROR(SEARCH("H411",N166),99)=99,IF(IFERROR(SEARCH("H411",O166),99)=99,IF(IFERROR(SEARCH("H411",Q166),99)=99,IF(IFERROR(SEARCH("H411",M166),99)=99,IF(IFERROR(SEARCH("H411",R166),99)=99,IF(IFERROR(SEARCH("H413",N166),99)=99,IF(IFERROR(SEARCH("H413",O166),99)=99,IF(IFERROR(SEARCH("H413",Q166),99)=99,IF(IFERROR(SEARCH("H413",M166),99)=99,IF(IFERROR(SEARCH("H413",R166),99)=99,IF(IFERROR(SEARCH("H412",N166),99)=99,IF(IFERROR(SEARCH("H412",O166),99)=99,IF(IFERROR(SEARCH("H412",Q166),99)=99,IF(IFERROR(SEARCH("H412",M166),99)=99,IF(IFERROR(SEARCH("H412",R166),99)=99,0,Scoring!$E$2),Scoring!$E$2),Scoring!$E$2),Scoring!$E$2),Scoring!$E$2),Scoring!$E$2),Scoring!$E$2),Scoring!$E$2),Scoring!$E$2),Scoring!$E$2),Scoring!$E$2),Scoring!$E$2),Scoring!$E$2),Scoring!$E$2),Scoring!$E$2),Scoring!$E$2),Scoring!$E$2),Scoring!$E$2),Scoring!$E$2),Scoring!$E$2)</f>
        <v>0</v>
      </c>
      <c r="Y166" s="78">
        <f>IF(IFERROR(SEARCH("CMR",K166),99)=99,IF(IFERROR(SEARCH("Suspected CMR",S166),99)=99,IF(IFERROR(SEARCH("CMR",S166),99)=99,0,Scoring!$E$8),Scoring!$E$9),Scoring!$E$8)</f>
        <v>0</v>
      </c>
      <c r="Z166" s="78">
        <f>IF(IFERROR(SEARCH("H350",N166),99)=99,IF(IFERROR(SEARCH("H350",O166),99)=99,IF(IFERROR(SEARCH("H350",Q166),99)=99,IF(IFERROR(SEARCH("H350",M166),99)=99,IF(IFERROR(SEARCH("H350",R166),99)=99,IF(IFERROR(SEARCH("H351",N166),99)=99,IF(IFERROR(SEARCH("H351",O166),99)=99,IF(IFERROR(SEARCH("H351",Q166),99)=99,IF(IFERROR(SEARCH("H351",M166),99)=99,IF(IFERROR(SEARCH("H351",R166),99)=99,IF(IFERROR(SEARCH("carcinogenic",P166),99)=99,IF(IFERROR(SEARCH("suspected carcinogenic",S166),99)=99,0,Scoring!$E$12),Scoring!$E$11),Scoring!$E$10),Scoring!$E$10),Scoring!$E$10),Scoring!$E$10),Scoring!$E$10),Scoring!$E$10),Scoring!$E$10),Scoring!$E$10),Scoring!$E$10),Scoring!$E$10)</f>
        <v>0</v>
      </c>
      <c r="AA166" s="78">
        <f>IF(IFERROR(SEARCH("H340",N166),99)=99,IF(IFERROR(SEARCH("H340",O166),99)=99,IF(IFERROR(SEARCH("H340",Q166),99)=99,IF(IFERROR(SEARCH("H340",M166),99)=99,IF(IFERROR(SEARCH("H340",R166),99)=99,IF(IFERROR(SEARCH("H341",N166),99)=99,IF(IFERROR(SEARCH("H341",O166),99)=99,IF(IFERROR(SEARCH("H341",Q166),99)=99,IF(IFERROR(SEARCH("H341",M166),99)=99,IF(IFERROR(SEARCH("H341",R166),99)=99,IF(IFERROR(SEARCH("mutagenic",P166),99)=99,IF(IFERROR(SEARCH("suspected mutagenic",S166),99)=99,0,Scoring!$E$15),Scoring!$E$14),Scoring!$E$13),Scoring!$E$13),Scoring!$E$13),Scoring!$E$13),Scoring!$E$13),Scoring!$E$13),Scoring!$E$13),Scoring!$E$13),Scoring!$E$13),Scoring!$E$13)</f>
        <v>0</v>
      </c>
      <c r="AB166" s="78">
        <f>IF(IFERROR(SEARCH("H360",N166),99)=99,IF(IFERROR(SEARCH("H360",O166),99)=99,IF(IFERROR(SEARCH("H360",Q166),99)=99,IF(IFERROR(SEARCH("H360",M166),99)=99,IF(IFERROR(SEARCH("H360",R166),99)=99,IF(IFERROR(SEARCH("H361",N166),99)=99,IF(IFERROR(SEARCH("H361",O166),99)=99,IF(IFERROR(SEARCH("H361",Q166),99)=99,IF(IFERROR(SEARCH("H361",M166),99)=99,IF(IFERROR(SEARCH("H361",R166),99)=99,IF(IFERROR(SEARCH("reproduction",P166),99)=99,IF(IFERROR(SEARCH("suspected reprotoxic",S166),99)=99,IF(IFERROR(SEARCH("reprotoxic",S166),99)=99,IF(IFERROR(SEARCH("reprotoxic",K166),99)=99,0,Scoring!$E$18),Scoring!$E$18),Scoring!$E$19),Scoring!$E$17),Scoring!$E$16),Scoring!$E$16),Scoring!$E$16),Scoring!$E$16),Scoring!$E$16),Scoring!$E$16),Scoring!$E$16),Scoring!$E$16),Scoring!$E$16),Scoring!$E$16)</f>
        <v>0</v>
      </c>
      <c r="AC166" s="78">
        <f>IF(IFERROR(SEARCH("57f",L166),99)=99,IF(IFERROR(SEARCH("57(f)",P166),99)=99,0,Scoring!$E$20),Scoring!$E$20)</f>
        <v>0</v>
      </c>
      <c r="AD166" s="78">
        <f>IF(IFERROR(SEARCH("CAT1",T166),99)=99,IF(IFERROR(SEARCH("CAT2",T166),99)=99,IF(IFERROR(SEARCH("CAT3",T166),99)=99,IF(IFERROR(SEARCH("concluded to be endocrine",K166),99)=99,IF(IFERROR(SEARCH("categorised as endocrine",K166),99)=99,IF(IFERROR(SEARCH("endocrine disrupting",P166),99)=99,IF(IFERROR(SEARCH("endocrine disrupting",K166),99)=99,IF(IFERROR(SEARCH("suspected endocrine",S166),99)=99,IF(IFERROR(SEARCH("potential endocrine",S166),99)=99,0,Scoring!$E$25),Scoring!$E$25),Scoring!$E$24),Scoring!$E$24),Scoring!$E$24),Scoring!$E$24),Scoring!$E$23),Scoring!$E$22),Scoring!$E$21)</f>
        <v>0</v>
      </c>
      <c r="AE166" s="78">
        <f>IF(IFERROR(SEARCH("suspected sensitiser",S166),99)=99,IF(IFERROR(SEARCH("sensitiser",S166),99)=99,IF(IFERROR(SEARCH("other hazard based concern",S166),99)=99,0,Scoring!$E$28),Scoring!$E$26),Scoring!$E$27)</f>
        <v>0</v>
      </c>
      <c r="AF166" s="78">
        <f>IF(IFERROR(M166,1)=1,IF(IFERROR(N166,1)=1,IF(IFERROR(O166,1)=1,IF(IFERROR(Q166,1)=1,IF(IFERROR(R166,1)=1,IF(IFERROR(T166,1)=1,IF(IFERROR(K166,1)=1,IF(IFERROR(P166,1)=1,IF(IFERROR(S166,1)=1,Scoring!$E$29,0),0),0),0),0),0),0),0),0)</f>
        <v>0</v>
      </c>
      <c r="AG166" s="78">
        <f t="shared" si="20"/>
        <v>1.4</v>
      </c>
      <c r="AI166" s="93"/>
      <c r="AJ166" s="94"/>
      <c r="AK166" s="76"/>
      <c r="AL166" s="75"/>
      <c r="AN166" s="79"/>
      <c r="AO166" s="79"/>
      <c r="AP166" s="79"/>
      <c r="AQ166" s="79"/>
      <c r="AR166" s="79"/>
      <c r="AS166" s="78"/>
      <c r="AU166" s="79">
        <f>IF(IFERROR(F166,99)=99,IF(IFERROR(G166,99)=99,IF(IFERROR(H166,99)=99,IF(IFERROR(I166,99)=99,IF(IFERROR(E166,99)=99,IF(IFERROR(J166,99)=99,0,Scoring!$B$7),Scoring!$B$3),Scoring!$B$2),Scoring!$B$6),Scoring!$B$5),Scoring!$B$4)</f>
        <v>0.5</v>
      </c>
      <c r="AV166" s="78">
        <f t="shared" si="21"/>
        <v>0.7</v>
      </c>
      <c r="AW166" s="78"/>
      <c r="AX166" s="66"/>
      <c r="AY166" s="78"/>
      <c r="AZ166" s="76"/>
      <c r="BA166" s="76"/>
      <c r="BB166" s="76"/>
    </row>
    <row r="167" spans="1:54" x14ac:dyDescent="0.25">
      <c r="A167" s="86" t="s">
        <v>11123</v>
      </c>
      <c r="B167" s="87" t="s">
        <v>30</v>
      </c>
      <c r="C167" s="87" t="s">
        <v>11122</v>
      </c>
      <c r="D167" s="86" t="s">
        <v>30</v>
      </c>
      <c r="E167" s="76" t="e">
        <f>IF(C167="-",IF(A167="-",VLOOKUP(D167,'sin-list 180320_update'!$C$2:$C$835,1,FALSE),VLOOKUP(A167,'sin-list 180320_update'!$A$2:$A$835,1,FALSE)),VLOOKUP(C167,'sin-list 180320_update'!$B$2:$B$835,1,FALSE))</f>
        <v>#N/A</v>
      </c>
      <c r="F167" s="76" t="e">
        <f>IF($C167="-",IF($A167="-",VLOOKUP($D167,'REACH Bilaga XVII_update'!$A$5:$A$131,1,FALSE),VLOOKUP($A167,'REACH Bilaga XVII_update'!$C$5:$C$131,1,FALSE)),VLOOKUP($C167,'REACH Bilaga XVII_update'!$B$5:$B$131,1,FALSE))</f>
        <v>#N/A</v>
      </c>
      <c r="G167" s="76" t="e">
        <f>IF($C167="-",IF($A167="-",VLOOKUP($D167,' REACH Bilaga 59_update'!$A$5:$A$210,1,FALSE),VLOOKUP($A167,' REACH Bilaga 59_update'!$D$5:$D$210,1,FALSE)),VLOOKUP($C167,' REACH Bilaga 59_update'!$C$5:$C$210,1,FALSE))</f>
        <v>#N/A</v>
      </c>
      <c r="H167" s="76" t="e">
        <f>IF($C167="-",IF($A167="-",VLOOKUP($D167,'REACH Bilaga XIV_update'!$A$5:$A$110,1,FALSE),VLOOKUP($A167,'REACH Bilaga XIV_update'!$D$5:$D$110,1,FALSE)),VLOOKUP($C167,'REACH Bilaga XIV_update'!$C$5:$C$110,1,FALSE))</f>
        <v>#N/A</v>
      </c>
      <c r="I167" s="76" t="str">
        <f>IF($C167="-",IF($A167="-",VLOOKUP($D167,CoRAP_update!$A$5:$A$376,1,FALSE),VLOOKUP($A167,CoRAP_update!$D$5:$D$376,1,FALSE)),VLOOKUP($C167,CoRAP_update!$C$5:$C$376,1,FALSE))</f>
        <v>267-636-0</v>
      </c>
      <c r="J167" s="76" t="e">
        <f>IF($C167="-",IF($A167="-",VLOOKUP($D167,EDC_update!$C$2:$C$450,1,FALSE),VLOOKUP($A167,EDC_update!$B$2:$B$450,1,FALSE)),VLOOKUP($C167,EDC_update!$L$2:$L$450,1,FALSE))</f>
        <v>#N/A</v>
      </c>
      <c r="K167" s="76" t="e">
        <f>IF($C167="-",IF($A167="-",IF(VLOOKUP($D167,'sin-list 180320_update'!$C$2:$S$835,3,FALSE)="",NA(),VLOOKUP($D167,'sin-list 180320_update'!$C$2:$S$835,3,FALSE)),IF(VLOOKUP($A167,'sin-list 180320_update'!$A$2:$S$835,5,FALSE)="",NA(),VLOOKUP($A167,'sin-list 180320_update'!$A$2:$S$835,5,FALSE))),IF(VLOOKUP($C167,'sin-list 180320_update'!$B$2:$S$835,4,FALSE)="",NA(),VLOOKUP($C167,'sin-list 180320_update'!$B$2:$S$835,4,FALSE)))</f>
        <v>#N/A</v>
      </c>
      <c r="L167" s="76" t="e">
        <f>IF($C167="-",IF($A167="-",VLOOKUP($D167,'sin-list 180320_update'!$C$2:$S$835,6,FALSE),VLOOKUP($A167,'sin-list 180320_update'!$A$2:$S$835,8,FALSE)),VLOOKUP($C167,'sin-list 180320_update'!$B$2:$S$835,7,FALSE))</f>
        <v>#N/A</v>
      </c>
      <c r="M167" s="76" t="e">
        <f>IF($C167="-",IF($A167="-",IF(VLOOKUP($D167,'sin-list 180320_update'!$C$2:$S$835,8,FALSE)="",NA(),VLOOKUP($D167,'sin-list 180320_update'!$C$2:$S$835,8,FALSE)),IF(VLOOKUP($A167,'sin-list 180320_update'!$A$2:$S$835,10,FALSE)="",NA(),VLOOKUP($A167,'sin-list 180320_update'!$A$2:$S$835,10,FALSE))),IF(VLOOKUP($C167,'sin-list 180320_update'!$B$2:$S$835,9,FALSE)="",NA(),VLOOKUP($C167,'sin-list 180320_update'!$B$2:$S$835,9,FALSE)))</f>
        <v>#N/A</v>
      </c>
      <c r="N167" s="76" t="e">
        <f>IF($C167="-",IF($A167="-",IF(VLOOKUP($D167,'REACH Bilaga XVII_update'!$A$5:$E$131,4,FALSE)="",NA(),VLOOKUP($D167,'REACH Bilaga XVII_update'!$A$5:$E$131,4,FALSE)),IF(VLOOKUP($A167,'REACH Bilaga XVII_update'!$C$5:$D$131,2,FALSE)="",NA(),VLOOKUP($A167,'REACH Bilaga XVII_update'!$C$5:$D$131,2,FALSE))),IF(VLOOKUP($C167,'REACH Bilaga XVII_update'!$B$5:$D$131,3,FALSE)="",NA(),VLOOKUP($C167,'REACH Bilaga XVII_update'!$B$5:$D$131,3,FALSE)))</f>
        <v>#N/A</v>
      </c>
      <c r="O167" s="76" t="e">
        <f>IF($C167="-",IF($A167="-",IF(VLOOKUP($D167,' REACH Bilaga 59_update'!$A$5:$E$210,5,FALSE)="",NA(),VLOOKUP($D167,' REACH Bilaga 59_update'!$A$5:$E$210,5,FALSE)),IF(VLOOKUP($A167,' REACH Bilaga 59_update'!$D$5:$E$210,2,FALSE)="",NA(),VLOOKUP($A167,' REACH Bilaga 59_update'!$D$5:$E$210,2,FALSE))),IF(VLOOKUP($C167,' REACH Bilaga 59_update'!$C$5:$E$210,3,FALSE)="",NA(),VLOOKUP($C167,' REACH Bilaga 59_update'!$C$5:$E$210,3,FALSE)))</f>
        <v>#N/A</v>
      </c>
      <c r="P167" s="76" t="e">
        <f>IF(C167="-",IF(A167="-",IFERROR(VLOOKUP($D167,' REACH Bilaga 59_update'!$A$5:$F$210,MATCH(Sammanfattning!P$1,' REACH Bilaga 59_update'!$A$4:$F$4,0),FALSE),VLOOKUP($D167,'REACH Bilaga XIV_update'!$A$4:$H$110,MATCH(Sammanfattning!P$1,'REACH Bilaga XIV_update'!$A$4:$H$4,0),FALSE)),IFERROR(VLOOKUP($A167,' REACH Bilaga 59_update'!$D$5:$F$210,MATCH(Sammanfattning!P$1,' REACH Bilaga 59_update'!$D$4:$F$4,0),FALSE),VLOOKUP($A167,'REACH Bilaga XIV_update'!$D$4:$H$110,MATCH(Sammanfattning!P$1,'REACH Bilaga XIV_update'!$D$4:$H$4,0),FALSE))),IFERROR(VLOOKUP($C167,' REACH Bilaga 59_update'!$C$5:$F$210,MATCH(Sammanfattning!P$1,' REACH Bilaga 59_update'!$C$4:$F$4,0),FALSE),VLOOKUP($C167,'REACH Bilaga XIV_update'!$C$4:$H$110,MATCH(Sammanfattning!P$1,'REACH Bilaga XIV_update'!$C$4:$H$4,0),FALSE)))</f>
        <v>#N/A</v>
      </c>
      <c r="Q167" s="76" t="e">
        <f>IF($C167="-",IF($A167="-",IF(VLOOKUP($D167,'REACH Bilaga XIV_update'!$A$5:$I$110,9,FALSE)="",NA(),VLOOKUP($D167,'REACH Bilaga XIV_update'!$A$5:$I$110,9,FALSE)),IF(VLOOKUP($A167,'REACH Bilaga XIV_update'!$D$5:$I$110,6,FALSE)="",NA(),VLOOKUP($A167,'REACH Bilaga XIV_update'!$D$5:$I$110,6,FALSE))),IF(VLOOKUP($C167,'REACH Bilaga XIV_update'!$C$5:$I$110,7,FALSE)="",NA(),VLOOKUP($C167,'REACH Bilaga XIV_update'!$C$5:$I$110,7,FALSE)))</f>
        <v>#N/A</v>
      </c>
      <c r="R167" s="76" t="str">
        <f>IF($C167="-",IF($A167="-",IF(VLOOKUP($D167,CoRAP_update!$A$5:$O$376,15,FALSE)="",NA(),VLOOKUP($D167,CoRAP_update!$A$5:$O$376,15,FALSE)),IF(VLOOKUP($A167,CoRAP_update!$D$5:$O$376,12,FALSE)="",NA(),VLOOKUP($A167,CoRAP_update!$D$5:$O$376,12,FALSE))),IF(VLOOKUP($C167,CoRAP_update!$C$5:$O$376,13,FALSE)="",NA(),VLOOKUP($C167,CoRAP_update!$C$5:$O$376,13,FALSE)))</f>
        <v>H400; H319</v>
      </c>
      <c r="S167" s="144" t="str">
        <f>IF($C167="-",IF($A167="-",VLOOKUP($D167,CoRAP_update!$A$5:$J$376,MATCH(Sammanfattning!S$1,CoRAP_update!$A$4:$J$4,0),FALSE),VLOOKUP($A167,CoRAP_update!$D$5:$J$376,MATCH(Sammanfattning!S$1,CoRAP_update!$D$4:$J$4,0),FALSE)),VLOOKUP($C167,CoRAP_update!$C$5:$J$376,MATCH(Sammanfattning!S$1,CoRAP_update!$C$4:$J$4,0),FALSE))</f>
        <v>Suspected PBT/vPvB</v>
      </c>
      <c r="T167" s="76" t="e">
        <f>IF($A167="-",VLOOKUP($D167,EDC_update!$C$2:$F$450,4,FALSE),VLOOKUP($A167,EDC_update!$B$2:$F$450,5,FALSE))</f>
        <v>#N/A</v>
      </c>
      <c r="V167" s="78">
        <f>IF(IFERROR(SEARCH("PBT",P167),99)=99,IF(IFERROR(SEARCH("suspected PBT",S167),99)=99,IF(IFERROR(SEARCH("concluded to be PBT",K167),99)=99,IF(IFERROR(SEARCH("PBT",S167),99)=99,IF(IFERROR(SEARCH("PBT cand",L167),99)=99,IF(IFERROR(SEARCH("PBT",L167),99)=99,IF(IFERROR(SEARCH("persistent, bioackumulative and toxic properties",K167),99)=99,0,Scoring!$E$3),Scoring!$E$3),Scoring!$E$7),Scoring!$E$3),Scoring!$E$5),Scoring!$E$6),Scoring!$E$3)</f>
        <v>0.7</v>
      </c>
      <c r="W167" s="78">
        <f>IF(IFERROR(SEARCH("vPvB",P167),99)=99,IF(IFERROR(SEARCH("suspected pbt/vPvB",S167),99)=99,IF(IFERROR(SEARCH("vPvB",S167),99)=99,IF(IFERROR(SEARCH("concluded to be a vPvB",S167),99)=99,IF(IFERROR(SEARCH("identified as vPvB",K167),99)=99,IF(IFERROR(SEARCH("concluded to be a vPvB",K167),99)=99,IF(IFERROR(SEARCH("concluded to be both pbt and vPvB",S167),99)=99,IF(IFERROR(SEARCH("concluded to be both pbt and vPvB",K167),99)=99,0,Scoring!$E$5),Scoring!$E$5),Scoring!$E$5),Scoring!$E$5),Scoring!$E$5),Scoring!$E$4),Scoring!$E$6),Scoring!$E$4)</f>
        <v>0.7</v>
      </c>
      <c r="X167" s="78">
        <f>IF(IFERROR(SEARCH("H410",N167),99)=99,IF(IFERROR(SEARCH("H410",O167),99)=99,IF(IFERROR(SEARCH("H410",Q167),99)=99,IF(IFERROR(SEARCH("H410",M167),99)=99,IF(IFERROR(SEARCH("H410",R167),99)=99,IF(IFERROR(SEARCH("H411",N167),99)=99,IF(IFERROR(SEARCH("H411",O167),99)=99,IF(IFERROR(SEARCH("H411",Q167),99)=99,IF(IFERROR(SEARCH("H411",M167),99)=99,IF(IFERROR(SEARCH("H411",R167),99)=99,IF(IFERROR(SEARCH("H413",N167),99)=99,IF(IFERROR(SEARCH("H413",O167),99)=99,IF(IFERROR(SEARCH("H413",Q167),99)=99,IF(IFERROR(SEARCH("H413",M167),99)=99,IF(IFERROR(SEARCH("H413",R167),99)=99,IF(IFERROR(SEARCH("H412",N167),99)=99,IF(IFERROR(SEARCH("H412",O167),99)=99,IF(IFERROR(SEARCH("H412",Q167),99)=99,IF(IFERROR(SEARCH("H412",M167),99)=99,IF(IFERROR(SEARCH("H412",R167),99)=99,0,Scoring!$E$2),Scoring!$E$2),Scoring!$E$2),Scoring!$E$2),Scoring!$E$2),Scoring!$E$2),Scoring!$E$2),Scoring!$E$2),Scoring!$E$2),Scoring!$E$2),Scoring!$E$2),Scoring!$E$2),Scoring!$E$2),Scoring!$E$2),Scoring!$E$2),Scoring!$E$2),Scoring!$E$2),Scoring!$E$2),Scoring!$E$2),Scoring!$E$2)</f>
        <v>0</v>
      </c>
      <c r="Y167" s="78">
        <f>IF(IFERROR(SEARCH("CMR",K167),99)=99,IF(IFERROR(SEARCH("Suspected CMR",S167),99)=99,IF(IFERROR(SEARCH("CMR",S167),99)=99,0,Scoring!$E$8),Scoring!$E$9),Scoring!$E$8)</f>
        <v>0</v>
      </c>
      <c r="Z167" s="78">
        <f>IF(IFERROR(SEARCH("H350",N167),99)=99,IF(IFERROR(SEARCH("H350",O167),99)=99,IF(IFERROR(SEARCH("H350",Q167),99)=99,IF(IFERROR(SEARCH("H350",M167),99)=99,IF(IFERROR(SEARCH("H350",R167),99)=99,IF(IFERROR(SEARCH("H351",N167),99)=99,IF(IFERROR(SEARCH("H351",O167),99)=99,IF(IFERROR(SEARCH("H351",Q167),99)=99,IF(IFERROR(SEARCH("H351",M167),99)=99,IF(IFERROR(SEARCH("H351",R167),99)=99,IF(IFERROR(SEARCH("carcinogenic",P167),99)=99,IF(IFERROR(SEARCH("suspected carcinogenic",S167),99)=99,0,Scoring!$E$12),Scoring!$E$11),Scoring!$E$10),Scoring!$E$10),Scoring!$E$10),Scoring!$E$10),Scoring!$E$10),Scoring!$E$10),Scoring!$E$10),Scoring!$E$10),Scoring!$E$10),Scoring!$E$10)</f>
        <v>0</v>
      </c>
      <c r="AA167" s="78">
        <f>IF(IFERROR(SEARCH("H340",N167),99)=99,IF(IFERROR(SEARCH("H340",O167),99)=99,IF(IFERROR(SEARCH("H340",Q167),99)=99,IF(IFERROR(SEARCH("H340",M167),99)=99,IF(IFERROR(SEARCH("H340",R167),99)=99,IF(IFERROR(SEARCH("H341",N167),99)=99,IF(IFERROR(SEARCH("H341",O167),99)=99,IF(IFERROR(SEARCH("H341",Q167),99)=99,IF(IFERROR(SEARCH("H341",M167),99)=99,IF(IFERROR(SEARCH("H341",R167),99)=99,IF(IFERROR(SEARCH("mutagenic",P167),99)=99,IF(IFERROR(SEARCH("suspected mutagenic",S167),99)=99,0,Scoring!$E$15),Scoring!$E$14),Scoring!$E$13),Scoring!$E$13),Scoring!$E$13),Scoring!$E$13),Scoring!$E$13),Scoring!$E$13),Scoring!$E$13),Scoring!$E$13),Scoring!$E$13),Scoring!$E$13)</f>
        <v>0</v>
      </c>
      <c r="AB167" s="78">
        <f>IF(IFERROR(SEARCH("H360",N167),99)=99,IF(IFERROR(SEARCH("H360",O167),99)=99,IF(IFERROR(SEARCH("H360",Q167),99)=99,IF(IFERROR(SEARCH("H360",M167),99)=99,IF(IFERROR(SEARCH("H360",R167),99)=99,IF(IFERROR(SEARCH("H361",N167),99)=99,IF(IFERROR(SEARCH("H361",O167),99)=99,IF(IFERROR(SEARCH("H361",Q167),99)=99,IF(IFERROR(SEARCH("H361",M167),99)=99,IF(IFERROR(SEARCH("H361",R167),99)=99,IF(IFERROR(SEARCH("reproduction",P167),99)=99,IF(IFERROR(SEARCH("suspected reprotoxic",S167),99)=99,IF(IFERROR(SEARCH("reprotoxic",S167),99)=99,IF(IFERROR(SEARCH("reprotoxic",K167),99)=99,0,Scoring!$E$18),Scoring!$E$18),Scoring!$E$19),Scoring!$E$17),Scoring!$E$16),Scoring!$E$16),Scoring!$E$16),Scoring!$E$16),Scoring!$E$16),Scoring!$E$16),Scoring!$E$16),Scoring!$E$16),Scoring!$E$16),Scoring!$E$16)</f>
        <v>0</v>
      </c>
      <c r="AC167" s="78">
        <f>IF(IFERROR(SEARCH("57f",L167),99)=99,IF(IFERROR(SEARCH("57(f)",P167),99)=99,0,Scoring!$E$20),Scoring!$E$20)</f>
        <v>0</v>
      </c>
      <c r="AD167" s="78">
        <f>IF(IFERROR(SEARCH("CAT1",T167),99)=99,IF(IFERROR(SEARCH("CAT2",T167),99)=99,IF(IFERROR(SEARCH("CAT3",T167),99)=99,IF(IFERROR(SEARCH("concluded to be endocrine",K167),99)=99,IF(IFERROR(SEARCH("categorised as endocrine",K167),99)=99,IF(IFERROR(SEARCH("endocrine disrupting",P167),99)=99,IF(IFERROR(SEARCH("endocrine disrupting",K167),99)=99,IF(IFERROR(SEARCH("suspected endocrine",S167),99)=99,IF(IFERROR(SEARCH("potential endocrine",S167),99)=99,0,Scoring!$E$25),Scoring!$E$25),Scoring!$E$24),Scoring!$E$24),Scoring!$E$24),Scoring!$E$24),Scoring!$E$23),Scoring!$E$22),Scoring!$E$21)</f>
        <v>0</v>
      </c>
      <c r="AE167" s="78">
        <f>IF(IFERROR(SEARCH("suspected sensitiser",S167),99)=99,IF(IFERROR(SEARCH("sensitiser",S167),99)=99,IF(IFERROR(SEARCH("other hazard based concern",S167),99)=99,0,Scoring!$E$28),Scoring!$E$26),Scoring!$E$27)</f>
        <v>0</v>
      </c>
      <c r="AF167" s="78">
        <f>IF(IFERROR(M167,1)=1,IF(IFERROR(N167,1)=1,IF(IFERROR(O167,1)=1,IF(IFERROR(Q167,1)=1,IF(IFERROR(R167,1)=1,IF(IFERROR(T167,1)=1,IF(IFERROR(K167,1)=1,IF(IFERROR(P167,1)=1,IF(IFERROR(S167,1)=1,Scoring!$E$29,0),0),0),0),0),0),0),0),0)</f>
        <v>0</v>
      </c>
      <c r="AG167" s="78">
        <f t="shared" si="20"/>
        <v>1.4</v>
      </c>
      <c r="AI167" s="93"/>
      <c r="AJ167" s="94"/>
      <c r="AK167" s="76"/>
      <c r="AL167" s="75"/>
      <c r="AN167" s="79"/>
      <c r="AO167" s="79"/>
      <c r="AP167" s="79"/>
      <c r="AQ167" s="79"/>
      <c r="AR167" s="79"/>
      <c r="AS167" s="78"/>
      <c r="AU167" s="79">
        <f>IF(IFERROR(F167,99)=99,IF(IFERROR(G167,99)=99,IF(IFERROR(H167,99)=99,IF(IFERROR(I167,99)=99,IF(IFERROR(E167,99)=99,IF(IFERROR(J167,99)=99,0,Scoring!$B$7),Scoring!$B$3),Scoring!$B$2),Scoring!$B$6),Scoring!$B$5),Scoring!$B$4)</f>
        <v>0.5</v>
      </c>
      <c r="AV167" s="78">
        <f t="shared" si="21"/>
        <v>0.7</v>
      </c>
      <c r="AW167" s="78"/>
      <c r="AX167" s="66"/>
      <c r="AY167" s="78"/>
      <c r="AZ167" s="76"/>
      <c r="BB167" s="76"/>
    </row>
    <row r="168" spans="1:54" x14ac:dyDescent="0.25">
      <c r="A168" s="77" t="s">
        <v>5426</v>
      </c>
      <c r="B168" s="76" t="str">
        <f t="shared" ref="B168:B183" si="24">C168</f>
        <v>270-128-1</v>
      </c>
      <c r="C168" s="77" t="s">
        <v>5425</v>
      </c>
      <c r="D168" s="77" t="s">
        <v>5424</v>
      </c>
      <c r="E168" s="76" t="str">
        <f>IF(C168="-",IF(A168="-",VLOOKUP(D168,'sin-list 180320_update'!$C$2:$C$835,1,FALSE),VLOOKUP(A168,'sin-list 180320_update'!$A$2:$A$835,1,FALSE)),VLOOKUP(C168,'sin-list 180320_update'!$B$2:$B$835,1,FALSE))</f>
        <v>270-128-1</v>
      </c>
      <c r="F168" s="76" t="e">
        <f>IF($C168="-",IF($A168="-",VLOOKUP($D168,'REACH Bilaga XVII_update'!$A$5:$A$131,1,FALSE),VLOOKUP($A168,'REACH Bilaga XVII_update'!$C$5:$C$131,1,FALSE)),VLOOKUP($C168,'REACH Bilaga XVII_update'!$B$5:$B$131,1,FALSE))</f>
        <v>#N/A</v>
      </c>
      <c r="G168" s="76" t="e">
        <f>IF($C168="-",IF($A168="-",VLOOKUP($D168,' REACH Bilaga 59_update'!$A$5:$A$210,1,FALSE),VLOOKUP($A168,' REACH Bilaga 59_update'!$D$5:$D$210,1,FALSE)),VLOOKUP($C168,' REACH Bilaga 59_update'!$C$5:$C$210,1,FALSE))</f>
        <v>#N/A</v>
      </c>
      <c r="H168" s="76" t="e">
        <f>IF($C168="-",IF($A168="-",VLOOKUP($D168,'REACH Bilaga XIV_update'!$A$5:$A$110,1,FALSE),VLOOKUP($A168,'REACH Bilaga XIV_update'!$D$5:$D$110,1,FALSE)),VLOOKUP($C168,'REACH Bilaga XIV_update'!$C$5:$C$110,1,FALSE))</f>
        <v>#N/A</v>
      </c>
      <c r="I168" s="76" t="str">
        <f>IF($C168="-",IF($A168="-",VLOOKUP($D168,CoRAP_update!$A$5:$A$376,1,FALSE),VLOOKUP($A168,CoRAP_update!$D$5:$D$376,1,FALSE)),VLOOKUP($C168,CoRAP_update!$C$5:$C$376,1,FALSE))</f>
        <v>270-128-1</v>
      </c>
      <c r="J168" s="76" t="e">
        <f>IF($C168="-",IF($A168="-",VLOOKUP($D168,EDC_update!$C$2:$C$450,1,FALSE),VLOOKUP($A168,EDC_update!$B$2:$B$450,1,FALSE)),VLOOKUP($C168,EDC_update!$L$2:$L$450,1,FALSE))</f>
        <v>#N/A</v>
      </c>
      <c r="K168" s="76" t="str">
        <f>IF($C168="-",IF($A168="-",IF(VLOOKUP($D168,'sin-list 180320_update'!$C$2:$S$835,3,FALSE)="",NA(),VLOOKUP($D168,'sin-list 180320_update'!$C$2:$S$835,3,FALSE)),IF(VLOOKUP($A168,'sin-list 180320_update'!$A$2:$S$835,5,FALSE)="",NA(),VLOOKUP($A168,'sin-list 180320_update'!$A$2:$S$835,5,FALSE))),IF(VLOOKUP($C168,'sin-list 180320_update'!$B$2:$S$835,4,FALSE)="",NA(),VLOOKUP($C168,'sin-list 180320_update'!$B$2:$S$835,4,FALSE)))</f>
        <v>This substance is Persistent, Bioaccumulative and Toxic. It has been found in sediment, water, fish, seabirds and other biota.</v>
      </c>
      <c r="L168" s="76">
        <f>IF($C168="-",IF($A168="-",VLOOKUP($D168,'sin-list 180320_update'!$C$2:$S$835,6,FALSE),VLOOKUP($A168,'sin-list 180320_update'!$A$2:$S$835,8,FALSE)),VLOOKUP($C168,'sin-list 180320_update'!$B$2:$S$835,7,FALSE))</f>
        <v>0</v>
      </c>
      <c r="M168" s="76" t="e">
        <f>IF($C168="-",IF($A168="-",IF(VLOOKUP($D168,'sin-list 180320_update'!$C$2:$S$835,8,FALSE)="",NA(),VLOOKUP($D168,'sin-list 180320_update'!$C$2:$S$835,8,FALSE)),IF(VLOOKUP($A168,'sin-list 180320_update'!$A$2:$S$835,10,FALSE)="",NA(),VLOOKUP($A168,'sin-list 180320_update'!$A$2:$S$835,10,FALSE))),IF(VLOOKUP($C168,'sin-list 180320_update'!$B$2:$S$835,9,FALSE)="",NA(),VLOOKUP($C168,'sin-list 180320_update'!$B$2:$S$835,9,FALSE)))</f>
        <v>#N/A</v>
      </c>
      <c r="N168" s="76" t="e">
        <f>IF($C168="-",IF($A168="-",IF(VLOOKUP($D168,'REACH Bilaga XVII_update'!$A$5:$E$131,4,FALSE)="",NA(),VLOOKUP($D168,'REACH Bilaga XVII_update'!$A$5:$E$131,4,FALSE)),IF(VLOOKUP($A168,'REACH Bilaga XVII_update'!$C$5:$D$131,2,FALSE)="",NA(),VLOOKUP($A168,'REACH Bilaga XVII_update'!$C$5:$D$131,2,FALSE))),IF(VLOOKUP($C168,'REACH Bilaga XVII_update'!$B$5:$D$131,3,FALSE)="",NA(),VLOOKUP($C168,'REACH Bilaga XVII_update'!$B$5:$D$131,3,FALSE)))</f>
        <v>#N/A</v>
      </c>
      <c r="O168" s="76" t="e">
        <f>IF($C168="-",IF($A168="-",IF(VLOOKUP($D168,' REACH Bilaga 59_update'!$A$5:$E$210,5,FALSE)="",NA(),VLOOKUP($D168,' REACH Bilaga 59_update'!$A$5:$E$210,5,FALSE)),IF(VLOOKUP($A168,' REACH Bilaga 59_update'!$D$5:$E$210,2,FALSE)="",NA(),VLOOKUP($A168,' REACH Bilaga 59_update'!$D$5:$E$210,2,FALSE))),IF(VLOOKUP($C168,' REACH Bilaga 59_update'!$C$5:$E$210,3,FALSE)="",NA(),VLOOKUP($C168,' REACH Bilaga 59_update'!$C$5:$E$210,3,FALSE)))</f>
        <v>#N/A</v>
      </c>
      <c r="P168" s="76" t="e">
        <f>IF(C168="-",IF(A168="-",IFERROR(VLOOKUP($D168,' REACH Bilaga 59_update'!$A$5:$F$210,MATCH(Sammanfattning!P$1,' REACH Bilaga 59_update'!$A$4:$F$4,0),FALSE),VLOOKUP($D168,'REACH Bilaga XIV_update'!$A$4:$H$110,MATCH(Sammanfattning!P$1,'REACH Bilaga XIV_update'!$A$4:$H$4,0),FALSE)),IFERROR(VLOOKUP($A168,' REACH Bilaga 59_update'!$D$5:$F$210,MATCH(Sammanfattning!P$1,' REACH Bilaga 59_update'!$D$4:$F$4,0),FALSE),VLOOKUP($A168,'REACH Bilaga XIV_update'!$D$4:$H$110,MATCH(Sammanfattning!P$1,'REACH Bilaga XIV_update'!$D$4:$H$4,0),FALSE))),IFERROR(VLOOKUP($C168,' REACH Bilaga 59_update'!$C$5:$F$210,MATCH(Sammanfattning!P$1,' REACH Bilaga 59_update'!$C$4:$F$4,0),FALSE),VLOOKUP($C168,'REACH Bilaga XIV_update'!$C$4:$H$110,MATCH(Sammanfattning!P$1,'REACH Bilaga XIV_update'!$C$4:$H$4,0),FALSE)))</f>
        <v>#N/A</v>
      </c>
      <c r="Q168" s="76" t="e">
        <f>IF($C168="-",IF($A168="-",IF(VLOOKUP($D168,'REACH Bilaga XIV_update'!$A$5:$I$110,9,FALSE)="",NA(),VLOOKUP($D168,'REACH Bilaga XIV_update'!$A$5:$I$110,9,FALSE)),IF(VLOOKUP($A168,'REACH Bilaga XIV_update'!$D$5:$I$110,6,FALSE)="",NA(),VLOOKUP($A168,'REACH Bilaga XIV_update'!$D$5:$I$110,6,FALSE))),IF(VLOOKUP($C168,'REACH Bilaga XIV_update'!$C$5:$I$110,7,FALSE)="",NA(),VLOOKUP($C168,'REACH Bilaga XIV_update'!$C$5:$I$110,7,FALSE)))</f>
        <v>#N/A</v>
      </c>
      <c r="R168" s="76" t="e">
        <f>IF($C168="-",IF($A168="-",IF(VLOOKUP($D168,CoRAP_update!$A$5:$O$376,15,FALSE)="",NA(),VLOOKUP($D168,CoRAP_update!$A$5:$O$376,15,FALSE)),IF(VLOOKUP($A168,CoRAP_update!$D$5:$O$376,12,FALSE)="",NA(),VLOOKUP($A168,CoRAP_update!$D$5:$O$376,12,FALSE))),IF(VLOOKUP($C168,CoRAP_update!$C$5:$O$376,13,FALSE)="",NA(),VLOOKUP($C168,CoRAP_update!$C$5:$O$376,13,FALSE)))</f>
        <v>#N/A</v>
      </c>
      <c r="S168" s="144" t="str">
        <f>IF($C168="-",IF($A168="-",VLOOKUP($D168,CoRAP_update!$A$5:$J$376,MATCH(Sammanfattning!S$1,CoRAP_update!$A$4:$J$4,0),FALSE),VLOOKUP($A168,CoRAP_update!$D$5:$J$376,MATCH(Sammanfattning!S$1,CoRAP_update!$D$4:$J$4,0),FALSE)),VLOOKUP($C168,CoRAP_update!$C$5:$J$376,MATCH(Sammanfattning!S$1,CoRAP_update!$C$4:$J$4,0),FALSE))</f>
        <v>Suspected PBT/vPvB#Exposure of environment#High (aggregated) tonnage#Wide dispersive use</v>
      </c>
      <c r="T168" s="76" t="e">
        <f>IF($A168="-",VLOOKUP($D168,EDC_update!$C$2:$F$450,4,FALSE),VLOOKUP($A168,EDC_update!$B$2:$F$450,5,FALSE))</f>
        <v>#N/A</v>
      </c>
      <c r="V168" s="78">
        <f>IF(IFERROR(SEARCH("PBT",P168),99)=99,IF(IFERROR(SEARCH("suspected PBT",S168),99)=99,IF(IFERROR(SEARCH("concluded to be PBT",K168),99)=99,IF(IFERROR(SEARCH("PBT",S168),99)=99,IF(IFERROR(SEARCH("PBT cand",L168),99)=99,IF(IFERROR(SEARCH("PBT",L168),99)=99,IF(IFERROR(SEARCH("persistent, bioackumulative and toxic properties",K168),99)=99,0,Scoring!$E$3),Scoring!$E$3),Scoring!$E$7),Scoring!$E$3),Scoring!$E$5),Scoring!$E$6),Scoring!$E$3)</f>
        <v>0.7</v>
      </c>
      <c r="W168" s="78">
        <f>IF(IFERROR(SEARCH("vPvB",P168),99)=99,IF(IFERROR(SEARCH("suspected pbt/vPvB",S168),99)=99,IF(IFERROR(SEARCH("vPvB",S168),99)=99,IF(IFERROR(SEARCH("concluded to be a vPvB",S168),99)=99,IF(IFERROR(SEARCH("identified as vPvB",K168),99)=99,IF(IFERROR(SEARCH("concluded to be a vPvB",K168),99)=99,IF(IFERROR(SEARCH("concluded to be both pbt and vPvB",S168),99)=99,IF(IFERROR(SEARCH("concluded to be both pbt and vPvB",K168),99)=99,0,Scoring!$E$5),Scoring!$E$5),Scoring!$E$5),Scoring!$E$5),Scoring!$E$5),Scoring!$E$4),Scoring!$E$6),Scoring!$E$4)</f>
        <v>0.7</v>
      </c>
      <c r="X168" s="78">
        <f>IF(IFERROR(SEARCH("H410",N168),99)=99,IF(IFERROR(SEARCH("H410",O168),99)=99,IF(IFERROR(SEARCH("H410",Q168),99)=99,IF(IFERROR(SEARCH("H410",M168),99)=99,IF(IFERROR(SEARCH("H410",R168),99)=99,IF(IFERROR(SEARCH("H411",N168),99)=99,IF(IFERROR(SEARCH("H411",O168),99)=99,IF(IFERROR(SEARCH("H411",Q168),99)=99,IF(IFERROR(SEARCH("H411",M168),99)=99,IF(IFERROR(SEARCH("H411",R168),99)=99,IF(IFERROR(SEARCH("H413",N168),99)=99,IF(IFERROR(SEARCH("H413",O168),99)=99,IF(IFERROR(SEARCH("H413",Q168),99)=99,IF(IFERROR(SEARCH("H413",M168),99)=99,IF(IFERROR(SEARCH("H413",R168),99)=99,IF(IFERROR(SEARCH("H412",N168),99)=99,IF(IFERROR(SEARCH("H412",O168),99)=99,IF(IFERROR(SEARCH("H412",Q168),99)=99,IF(IFERROR(SEARCH("H412",M168),99)=99,IF(IFERROR(SEARCH("H412",R168),99)=99,0,Scoring!$E$2),Scoring!$E$2),Scoring!$E$2),Scoring!$E$2),Scoring!$E$2),Scoring!$E$2),Scoring!$E$2),Scoring!$E$2),Scoring!$E$2),Scoring!$E$2),Scoring!$E$2),Scoring!$E$2),Scoring!$E$2),Scoring!$E$2),Scoring!$E$2),Scoring!$E$2),Scoring!$E$2),Scoring!$E$2),Scoring!$E$2),Scoring!$E$2)</f>
        <v>0</v>
      </c>
      <c r="Y168" s="78">
        <f>IF(IFERROR(SEARCH("CMR",K168),99)=99,IF(IFERROR(SEARCH("Suspected CMR",S168),99)=99,IF(IFERROR(SEARCH("CMR",S168),99)=99,0,Scoring!$E$8),Scoring!$E$9),Scoring!$E$8)</f>
        <v>0</v>
      </c>
      <c r="Z168" s="78">
        <f>IF(IFERROR(SEARCH("H350",N168),99)=99,IF(IFERROR(SEARCH("H350",O168),99)=99,IF(IFERROR(SEARCH("H350",Q168),99)=99,IF(IFERROR(SEARCH("H350",M168),99)=99,IF(IFERROR(SEARCH("H350",R168),99)=99,IF(IFERROR(SEARCH("H351",N168),99)=99,IF(IFERROR(SEARCH("H351",O168),99)=99,IF(IFERROR(SEARCH("H351",Q168),99)=99,IF(IFERROR(SEARCH("H351",M168),99)=99,IF(IFERROR(SEARCH("H351",R168),99)=99,IF(IFERROR(SEARCH("carcinogenic",P168),99)=99,IF(IFERROR(SEARCH("suspected carcinogenic",S168),99)=99,0,Scoring!$E$12),Scoring!$E$11),Scoring!$E$10),Scoring!$E$10),Scoring!$E$10),Scoring!$E$10),Scoring!$E$10),Scoring!$E$10),Scoring!$E$10),Scoring!$E$10),Scoring!$E$10),Scoring!$E$10)</f>
        <v>0</v>
      </c>
      <c r="AA168" s="78">
        <f>IF(IFERROR(SEARCH("H340",N168),99)=99,IF(IFERROR(SEARCH("H340",O168),99)=99,IF(IFERROR(SEARCH("H340",Q168),99)=99,IF(IFERROR(SEARCH("H340",M168),99)=99,IF(IFERROR(SEARCH("H340",R168),99)=99,IF(IFERROR(SEARCH("H341",N168),99)=99,IF(IFERROR(SEARCH("H341",O168),99)=99,IF(IFERROR(SEARCH("H341",Q168),99)=99,IF(IFERROR(SEARCH("H341",M168),99)=99,IF(IFERROR(SEARCH("H341",R168),99)=99,IF(IFERROR(SEARCH("mutagenic",P168),99)=99,IF(IFERROR(SEARCH("suspected mutagenic",S168),99)=99,0,Scoring!$E$15),Scoring!$E$14),Scoring!$E$13),Scoring!$E$13),Scoring!$E$13),Scoring!$E$13),Scoring!$E$13),Scoring!$E$13),Scoring!$E$13),Scoring!$E$13),Scoring!$E$13),Scoring!$E$13)</f>
        <v>0</v>
      </c>
      <c r="AB168" s="78">
        <f>IF(IFERROR(SEARCH("H360",N168),99)=99,IF(IFERROR(SEARCH("H360",O168),99)=99,IF(IFERROR(SEARCH("H360",Q168),99)=99,IF(IFERROR(SEARCH("H360",M168),99)=99,IF(IFERROR(SEARCH("H360",R168),99)=99,IF(IFERROR(SEARCH("H361",N168),99)=99,IF(IFERROR(SEARCH("H361",O168),99)=99,IF(IFERROR(SEARCH("H361",Q168),99)=99,IF(IFERROR(SEARCH("H361",M168),99)=99,IF(IFERROR(SEARCH("H361",R168),99)=99,IF(IFERROR(SEARCH("reproduction",P168),99)=99,IF(IFERROR(SEARCH("suspected reprotoxic",S168),99)=99,IF(IFERROR(SEARCH("reprotoxic",S168),99)=99,IF(IFERROR(SEARCH("reprotoxic",K168),99)=99,0,Scoring!$E$18),Scoring!$E$18),Scoring!$E$19),Scoring!$E$17),Scoring!$E$16),Scoring!$E$16),Scoring!$E$16),Scoring!$E$16),Scoring!$E$16),Scoring!$E$16),Scoring!$E$16),Scoring!$E$16),Scoring!$E$16),Scoring!$E$16)</f>
        <v>0</v>
      </c>
      <c r="AC168" s="78">
        <f>IF(IFERROR(SEARCH("57f",L168),99)=99,IF(IFERROR(SEARCH("57(f)",P168),99)=99,0,Scoring!$E$20),Scoring!$E$20)</f>
        <v>0</v>
      </c>
      <c r="AD168" s="78">
        <f>IF(IFERROR(SEARCH("CAT1",T168),99)=99,IF(IFERROR(SEARCH("CAT2",T168),99)=99,IF(IFERROR(SEARCH("CAT3",T168),99)=99,IF(IFERROR(SEARCH("concluded to be endocrine",K168),99)=99,IF(IFERROR(SEARCH("categorised as endocrine",K168),99)=99,IF(IFERROR(SEARCH("endocrine disrupting",P168),99)=99,IF(IFERROR(SEARCH("endocrine disrupting",K168),99)=99,IF(IFERROR(SEARCH("suspected endocrine",S168),99)=99,IF(IFERROR(SEARCH("potential endocrine",S168),99)=99,0,Scoring!$E$25),Scoring!$E$25),Scoring!$E$24),Scoring!$E$24),Scoring!$E$24),Scoring!$E$24),Scoring!$E$23),Scoring!$E$22),Scoring!$E$21)</f>
        <v>0</v>
      </c>
      <c r="AE168" s="78">
        <f>IF(IFERROR(SEARCH("suspected sensitiser",S168),99)=99,IF(IFERROR(SEARCH("sensitiser",S168),99)=99,IF(IFERROR(SEARCH("other hazard based concern",S168),99)=99,0,Scoring!$E$28),Scoring!$E$26),Scoring!$E$27)</f>
        <v>0</v>
      </c>
      <c r="AF168" s="78">
        <f>IF(IFERROR(M168,1)=1,IF(IFERROR(N168,1)=1,IF(IFERROR(O168,1)=1,IF(IFERROR(Q168,1)=1,IF(IFERROR(R168,1)=1,IF(IFERROR(T168,1)=1,IF(IFERROR(K168,1)=1,IF(IFERROR(P168,1)=1,IF(IFERROR(S168,1)=1,Scoring!$E$29,0),0),0),0),0),0),0),0),0)</f>
        <v>0</v>
      </c>
      <c r="AG168" s="78">
        <f t="shared" si="20"/>
        <v>1.4</v>
      </c>
      <c r="AI168" s="93"/>
      <c r="AJ168" s="94"/>
      <c r="AK168" s="76"/>
      <c r="AL168" s="75"/>
      <c r="AN168" s="79"/>
      <c r="AO168" s="79"/>
      <c r="AP168" s="79"/>
      <c r="AQ168" s="79"/>
      <c r="AR168" s="79"/>
      <c r="AS168" s="78"/>
      <c r="AU168" s="79">
        <f>IF(IFERROR(F168,99)=99,IF(IFERROR(G168,99)=99,IF(IFERROR(H168,99)=99,IF(IFERROR(I168,99)=99,IF(IFERROR(E168,99)=99,IF(IFERROR(J168,99)=99,0,Scoring!$B$7),Scoring!$B$3),Scoring!$B$2),Scoring!$B$6),Scoring!$B$5),Scoring!$B$4)</f>
        <v>0.5</v>
      </c>
      <c r="AV168" s="78">
        <f t="shared" si="21"/>
        <v>0.7</v>
      </c>
      <c r="AW168" s="78"/>
      <c r="AX168" s="66"/>
      <c r="AY168" s="78"/>
      <c r="AZ168" s="76"/>
      <c r="BA168" s="76"/>
      <c r="BB168" s="76"/>
    </row>
    <row r="169" spans="1:54" x14ac:dyDescent="0.25">
      <c r="A169" s="77" t="s">
        <v>5460</v>
      </c>
      <c r="B169" s="76" t="str">
        <f t="shared" si="24"/>
        <v>271-867-2</v>
      </c>
      <c r="C169" s="77" t="s">
        <v>5459</v>
      </c>
      <c r="D169" s="77" t="s">
        <v>5458</v>
      </c>
      <c r="E169" s="76" t="e">
        <f>IF(C169="-",IF(A169="-",VLOOKUP(D169,'sin-list 180320_update'!$C$2:$C$835,1,FALSE),VLOOKUP(A169,'sin-list 180320_update'!$A$2:$A$835,1,FALSE)),VLOOKUP(C169,'sin-list 180320_update'!$B$2:$B$835,1,FALSE))</f>
        <v>#N/A</v>
      </c>
      <c r="F169" s="76" t="e">
        <f>IF($C169="-",IF($A169="-",VLOOKUP($D169,'REACH Bilaga XVII_update'!$A$5:$A$131,1,FALSE),VLOOKUP($A169,'REACH Bilaga XVII_update'!$C$5:$C$131,1,FALSE)),VLOOKUP($C169,'REACH Bilaga XVII_update'!$B$5:$B$131,1,FALSE))</f>
        <v>#N/A</v>
      </c>
      <c r="G169" s="76" t="e">
        <f>IF($C169="-",IF($A169="-",VLOOKUP($D169,' REACH Bilaga 59_update'!$A$5:$A$210,1,FALSE),VLOOKUP($A169,' REACH Bilaga 59_update'!$D$5:$D$210,1,FALSE)),VLOOKUP($C169,' REACH Bilaga 59_update'!$C$5:$C$210,1,FALSE))</f>
        <v>#N/A</v>
      </c>
      <c r="H169" s="76" t="e">
        <f>IF($C169="-",IF($A169="-",VLOOKUP($D169,'REACH Bilaga XIV_update'!$A$5:$A$110,1,FALSE),VLOOKUP($A169,'REACH Bilaga XIV_update'!$D$5:$D$110,1,FALSE)),VLOOKUP($C169,'REACH Bilaga XIV_update'!$C$5:$C$110,1,FALSE))</f>
        <v>#N/A</v>
      </c>
      <c r="I169" s="76" t="str">
        <f>IF($C169="-",IF($A169="-",VLOOKUP($D169,CoRAP_update!$A$5:$A$376,1,FALSE),VLOOKUP($A169,CoRAP_update!$D$5:$D$376,1,FALSE)),VLOOKUP($C169,CoRAP_update!$C$5:$C$376,1,FALSE))</f>
        <v>271-867-2</v>
      </c>
      <c r="J169" s="76" t="e">
        <f>IF($C169="-",IF($A169="-",VLOOKUP($D169,EDC_update!$C$2:$C$450,1,FALSE),VLOOKUP($A169,EDC_update!$B$2:$B$450,1,FALSE)),VLOOKUP($C169,EDC_update!$L$2:$L$450,1,FALSE))</f>
        <v>#N/A</v>
      </c>
      <c r="K169" s="76" t="e">
        <f>IF($C169="-",IF($A169="-",IF(VLOOKUP($D169,'sin-list 180320_update'!$C$2:$S$835,3,FALSE)="",NA(),VLOOKUP($D169,'sin-list 180320_update'!$C$2:$S$835,3,FALSE)),IF(VLOOKUP($A169,'sin-list 180320_update'!$A$2:$S$835,5,FALSE)="",NA(),VLOOKUP($A169,'sin-list 180320_update'!$A$2:$S$835,5,FALSE))),IF(VLOOKUP($C169,'sin-list 180320_update'!$B$2:$S$835,4,FALSE)="",NA(),VLOOKUP($C169,'sin-list 180320_update'!$B$2:$S$835,4,FALSE)))</f>
        <v>#N/A</v>
      </c>
      <c r="L169" s="76" t="e">
        <f>IF($C169="-",IF($A169="-",VLOOKUP($D169,'sin-list 180320_update'!$C$2:$S$835,6,FALSE),VLOOKUP($A169,'sin-list 180320_update'!$A$2:$S$835,8,FALSE)),VLOOKUP($C169,'sin-list 180320_update'!$B$2:$S$835,7,FALSE))</f>
        <v>#N/A</v>
      </c>
      <c r="M169" s="76" t="e">
        <f>IF($C169="-",IF($A169="-",IF(VLOOKUP($D169,'sin-list 180320_update'!$C$2:$S$835,8,FALSE)="",NA(),VLOOKUP($D169,'sin-list 180320_update'!$C$2:$S$835,8,FALSE)),IF(VLOOKUP($A169,'sin-list 180320_update'!$A$2:$S$835,10,FALSE)="",NA(),VLOOKUP($A169,'sin-list 180320_update'!$A$2:$S$835,10,FALSE))),IF(VLOOKUP($C169,'sin-list 180320_update'!$B$2:$S$835,9,FALSE)="",NA(),VLOOKUP($C169,'sin-list 180320_update'!$B$2:$S$835,9,FALSE)))</f>
        <v>#N/A</v>
      </c>
      <c r="N169" s="76" t="e">
        <f>IF($C169="-",IF($A169="-",IF(VLOOKUP($D169,'REACH Bilaga XVII_update'!$A$5:$E$131,4,FALSE)="",NA(),VLOOKUP($D169,'REACH Bilaga XVII_update'!$A$5:$E$131,4,FALSE)),IF(VLOOKUP($A169,'REACH Bilaga XVII_update'!$C$5:$D$131,2,FALSE)="",NA(),VLOOKUP($A169,'REACH Bilaga XVII_update'!$C$5:$D$131,2,FALSE))),IF(VLOOKUP($C169,'REACH Bilaga XVII_update'!$B$5:$D$131,3,FALSE)="",NA(),VLOOKUP($C169,'REACH Bilaga XVII_update'!$B$5:$D$131,3,FALSE)))</f>
        <v>#N/A</v>
      </c>
      <c r="O169" s="76" t="e">
        <f>IF($C169="-",IF($A169="-",IF(VLOOKUP($D169,' REACH Bilaga 59_update'!$A$5:$E$210,5,FALSE)="",NA(),VLOOKUP($D169,' REACH Bilaga 59_update'!$A$5:$E$210,5,FALSE)),IF(VLOOKUP($A169,' REACH Bilaga 59_update'!$D$5:$E$210,2,FALSE)="",NA(),VLOOKUP($A169,' REACH Bilaga 59_update'!$D$5:$E$210,2,FALSE))),IF(VLOOKUP($C169,' REACH Bilaga 59_update'!$C$5:$E$210,3,FALSE)="",NA(),VLOOKUP($C169,' REACH Bilaga 59_update'!$C$5:$E$210,3,FALSE)))</f>
        <v>#N/A</v>
      </c>
      <c r="P169" s="76" t="e">
        <f>IF(C169="-",IF(A169="-",IFERROR(VLOOKUP($D169,' REACH Bilaga 59_update'!$A$5:$F$210,MATCH(Sammanfattning!P$1,' REACH Bilaga 59_update'!$A$4:$F$4,0),FALSE),VLOOKUP($D169,'REACH Bilaga XIV_update'!$A$4:$H$110,MATCH(Sammanfattning!P$1,'REACH Bilaga XIV_update'!$A$4:$H$4,0),FALSE)),IFERROR(VLOOKUP($A169,' REACH Bilaga 59_update'!$D$5:$F$210,MATCH(Sammanfattning!P$1,' REACH Bilaga 59_update'!$D$4:$F$4,0),FALSE),VLOOKUP($A169,'REACH Bilaga XIV_update'!$D$4:$H$110,MATCH(Sammanfattning!P$1,'REACH Bilaga XIV_update'!$D$4:$H$4,0),FALSE))),IFERROR(VLOOKUP($C169,' REACH Bilaga 59_update'!$C$5:$F$210,MATCH(Sammanfattning!P$1,' REACH Bilaga 59_update'!$C$4:$F$4,0),FALSE),VLOOKUP($C169,'REACH Bilaga XIV_update'!$C$4:$H$110,MATCH(Sammanfattning!P$1,'REACH Bilaga XIV_update'!$C$4:$H$4,0),FALSE)))</f>
        <v>#N/A</v>
      </c>
      <c r="Q169" s="76" t="e">
        <f>IF($C169="-",IF($A169="-",IF(VLOOKUP($D169,'REACH Bilaga XIV_update'!$A$5:$I$110,9,FALSE)="",NA(),VLOOKUP($D169,'REACH Bilaga XIV_update'!$A$5:$I$110,9,FALSE)),IF(VLOOKUP($A169,'REACH Bilaga XIV_update'!$D$5:$I$110,6,FALSE)="",NA(),VLOOKUP($A169,'REACH Bilaga XIV_update'!$D$5:$I$110,6,FALSE))),IF(VLOOKUP($C169,'REACH Bilaga XIV_update'!$C$5:$I$110,7,FALSE)="",NA(),VLOOKUP($C169,'REACH Bilaga XIV_update'!$C$5:$I$110,7,FALSE)))</f>
        <v>#N/A</v>
      </c>
      <c r="R169" s="76" t="e">
        <f>IF($C169="-",IF($A169="-",IF(VLOOKUP($D169,CoRAP_update!$A$5:$O$376,15,FALSE)="",NA(),VLOOKUP($D169,CoRAP_update!$A$5:$O$376,15,FALSE)),IF(VLOOKUP($A169,CoRAP_update!$D$5:$O$376,12,FALSE)="",NA(),VLOOKUP($A169,CoRAP_update!$D$5:$O$376,12,FALSE))),IF(VLOOKUP($C169,CoRAP_update!$C$5:$O$376,13,FALSE)="",NA(),VLOOKUP($C169,CoRAP_update!$C$5:$O$376,13,FALSE)))</f>
        <v>#N/A</v>
      </c>
      <c r="S169" s="144" t="str">
        <f>IF($C169="-",IF($A169="-",VLOOKUP($D169,CoRAP_update!$A$5:$J$376,MATCH(Sammanfattning!S$1,CoRAP_update!$A$4:$J$4,0),FALSE),VLOOKUP($A169,CoRAP_update!$D$5:$J$376,MATCH(Sammanfattning!S$1,CoRAP_update!$D$4:$J$4,0),FALSE)),VLOOKUP($C169,CoRAP_update!$C$5:$J$376,MATCH(Sammanfattning!S$1,CoRAP_update!$C$4:$J$4,0),FALSE))</f>
        <v>Suspected PBT/vPvB#Exposure of environment#Wide dispersive use</v>
      </c>
      <c r="T169" s="76" t="e">
        <f>IF($A169="-",VLOOKUP($D169,EDC_update!$C$2:$F$450,4,FALSE),VLOOKUP($A169,EDC_update!$B$2:$F$450,5,FALSE))</f>
        <v>#N/A</v>
      </c>
      <c r="V169" s="78">
        <f>IF(IFERROR(SEARCH("PBT",P169),99)=99,IF(IFERROR(SEARCH("suspected PBT",S169),99)=99,IF(IFERROR(SEARCH("concluded to be PBT",K169),99)=99,IF(IFERROR(SEARCH("PBT",S169),99)=99,IF(IFERROR(SEARCH("PBT cand",L169),99)=99,IF(IFERROR(SEARCH("PBT",L169),99)=99,IF(IFERROR(SEARCH("persistent, bioackumulative and toxic properties",K169),99)=99,0,Scoring!$E$3),Scoring!$E$3),Scoring!$E$7),Scoring!$E$3),Scoring!$E$5),Scoring!$E$6),Scoring!$E$3)</f>
        <v>0.7</v>
      </c>
      <c r="W169" s="78">
        <f>IF(IFERROR(SEARCH("vPvB",P169),99)=99,IF(IFERROR(SEARCH("suspected pbt/vPvB",S169),99)=99,IF(IFERROR(SEARCH("vPvB",S169),99)=99,IF(IFERROR(SEARCH("concluded to be a vPvB",S169),99)=99,IF(IFERROR(SEARCH("identified as vPvB",K169),99)=99,IF(IFERROR(SEARCH("concluded to be a vPvB",K169),99)=99,IF(IFERROR(SEARCH("concluded to be both pbt and vPvB",S169),99)=99,IF(IFERROR(SEARCH("concluded to be both pbt and vPvB",K169),99)=99,0,Scoring!$E$5),Scoring!$E$5),Scoring!$E$5),Scoring!$E$5),Scoring!$E$5),Scoring!$E$4),Scoring!$E$6),Scoring!$E$4)</f>
        <v>0.7</v>
      </c>
      <c r="X169" s="78">
        <f>IF(IFERROR(SEARCH("H410",N169),99)=99,IF(IFERROR(SEARCH("H410",O169),99)=99,IF(IFERROR(SEARCH("H410",Q169),99)=99,IF(IFERROR(SEARCH("H410",M169),99)=99,IF(IFERROR(SEARCH("H410",R169),99)=99,IF(IFERROR(SEARCH("H411",N169),99)=99,IF(IFERROR(SEARCH("H411",O169),99)=99,IF(IFERROR(SEARCH("H411",Q169),99)=99,IF(IFERROR(SEARCH("H411",M169),99)=99,IF(IFERROR(SEARCH("H411",R169),99)=99,IF(IFERROR(SEARCH("H413",N169),99)=99,IF(IFERROR(SEARCH("H413",O169),99)=99,IF(IFERROR(SEARCH("H413",Q169),99)=99,IF(IFERROR(SEARCH("H413",M169),99)=99,IF(IFERROR(SEARCH("H413",R169),99)=99,IF(IFERROR(SEARCH("H412",N169),99)=99,IF(IFERROR(SEARCH("H412",O169),99)=99,IF(IFERROR(SEARCH("H412",Q169),99)=99,IF(IFERROR(SEARCH("H412",M169),99)=99,IF(IFERROR(SEARCH("H412",R169),99)=99,0,Scoring!$E$2),Scoring!$E$2),Scoring!$E$2),Scoring!$E$2),Scoring!$E$2),Scoring!$E$2),Scoring!$E$2),Scoring!$E$2),Scoring!$E$2),Scoring!$E$2),Scoring!$E$2),Scoring!$E$2),Scoring!$E$2),Scoring!$E$2),Scoring!$E$2),Scoring!$E$2),Scoring!$E$2),Scoring!$E$2),Scoring!$E$2),Scoring!$E$2)</f>
        <v>0</v>
      </c>
      <c r="Y169" s="78">
        <f>IF(IFERROR(SEARCH("CMR",K169),99)=99,IF(IFERROR(SEARCH("Suspected CMR",S169),99)=99,IF(IFERROR(SEARCH("CMR",S169),99)=99,0,Scoring!$E$8),Scoring!$E$9),Scoring!$E$8)</f>
        <v>0</v>
      </c>
      <c r="Z169" s="78">
        <f>IF(IFERROR(SEARCH("H350",N169),99)=99,IF(IFERROR(SEARCH("H350",O169),99)=99,IF(IFERROR(SEARCH("H350",Q169),99)=99,IF(IFERROR(SEARCH("H350",M169),99)=99,IF(IFERROR(SEARCH("H350",R169),99)=99,IF(IFERROR(SEARCH("H351",N169),99)=99,IF(IFERROR(SEARCH("H351",O169),99)=99,IF(IFERROR(SEARCH("H351",Q169),99)=99,IF(IFERROR(SEARCH("H351",M169),99)=99,IF(IFERROR(SEARCH("H351",R169),99)=99,IF(IFERROR(SEARCH("carcinogenic",P169),99)=99,IF(IFERROR(SEARCH("suspected carcinogenic",S169),99)=99,0,Scoring!$E$12),Scoring!$E$11),Scoring!$E$10),Scoring!$E$10),Scoring!$E$10),Scoring!$E$10),Scoring!$E$10),Scoring!$E$10),Scoring!$E$10),Scoring!$E$10),Scoring!$E$10),Scoring!$E$10)</f>
        <v>0</v>
      </c>
      <c r="AA169" s="78">
        <f>IF(IFERROR(SEARCH("H340",N169),99)=99,IF(IFERROR(SEARCH("H340",O169),99)=99,IF(IFERROR(SEARCH("H340",Q169),99)=99,IF(IFERROR(SEARCH("H340",M169),99)=99,IF(IFERROR(SEARCH("H340",R169),99)=99,IF(IFERROR(SEARCH("H341",N169),99)=99,IF(IFERROR(SEARCH("H341",O169),99)=99,IF(IFERROR(SEARCH("H341",Q169),99)=99,IF(IFERROR(SEARCH("H341",M169),99)=99,IF(IFERROR(SEARCH("H341",R169),99)=99,IF(IFERROR(SEARCH("mutagenic",P169),99)=99,IF(IFERROR(SEARCH("suspected mutagenic",S169),99)=99,0,Scoring!$E$15),Scoring!$E$14),Scoring!$E$13),Scoring!$E$13),Scoring!$E$13),Scoring!$E$13),Scoring!$E$13),Scoring!$E$13),Scoring!$E$13),Scoring!$E$13),Scoring!$E$13),Scoring!$E$13)</f>
        <v>0</v>
      </c>
      <c r="AB169" s="78">
        <f>IF(IFERROR(SEARCH("H360",N169),99)=99,IF(IFERROR(SEARCH("H360",O169),99)=99,IF(IFERROR(SEARCH("H360",Q169),99)=99,IF(IFERROR(SEARCH("H360",M169),99)=99,IF(IFERROR(SEARCH("H360",R169),99)=99,IF(IFERROR(SEARCH("H361",N169),99)=99,IF(IFERROR(SEARCH("H361",O169),99)=99,IF(IFERROR(SEARCH("H361",Q169),99)=99,IF(IFERROR(SEARCH("H361",M169),99)=99,IF(IFERROR(SEARCH("H361",R169),99)=99,IF(IFERROR(SEARCH("reproduction",P169),99)=99,IF(IFERROR(SEARCH("suspected reprotoxic",S169),99)=99,IF(IFERROR(SEARCH("reprotoxic",S169),99)=99,IF(IFERROR(SEARCH("reprotoxic",K169),99)=99,0,Scoring!$E$18),Scoring!$E$18),Scoring!$E$19),Scoring!$E$17),Scoring!$E$16),Scoring!$E$16),Scoring!$E$16),Scoring!$E$16),Scoring!$E$16),Scoring!$E$16),Scoring!$E$16),Scoring!$E$16),Scoring!$E$16),Scoring!$E$16)</f>
        <v>0</v>
      </c>
      <c r="AC169" s="78">
        <f>IF(IFERROR(SEARCH("57f",L169),99)=99,IF(IFERROR(SEARCH("57(f)",P169),99)=99,0,Scoring!$E$20),Scoring!$E$20)</f>
        <v>0</v>
      </c>
      <c r="AD169" s="78">
        <f>IF(IFERROR(SEARCH("CAT1",T169),99)=99,IF(IFERROR(SEARCH("CAT2",T169),99)=99,IF(IFERROR(SEARCH("CAT3",T169),99)=99,IF(IFERROR(SEARCH("concluded to be endocrine",K169),99)=99,IF(IFERROR(SEARCH("categorised as endocrine",K169),99)=99,IF(IFERROR(SEARCH("endocrine disrupting",P169),99)=99,IF(IFERROR(SEARCH("endocrine disrupting",K169),99)=99,IF(IFERROR(SEARCH("suspected endocrine",S169),99)=99,IF(IFERROR(SEARCH("potential endocrine",S169),99)=99,0,Scoring!$E$25),Scoring!$E$25),Scoring!$E$24),Scoring!$E$24),Scoring!$E$24),Scoring!$E$24),Scoring!$E$23),Scoring!$E$22),Scoring!$E$21)</f>
        <v>0</v>
      </c>
      <c r="AE169" s="78">
        <f>IF(IFERROR(SEARCH("suspected sensitiser",S169),99)=99,IF(IFERROR(SEARCH("sensitiser",S169),99)=99,IF(IFERROR(SEARCH("other hazard based concern",S169),99)=99,0,Scoring!$E$28),Scoring!$E$26),Scoring!$E$27)</f>
        <v>0</v>
      </c>
      <c r="AF169" s="78">
        <f>IF(IFERROR(M169,1)=1,IF(IFERROR(N169,1)=1,IF(IFERROR(O169,1)=1,IF(IFERROR(Q169,1)=1,IF(IFERROR(R169,1)=1,IF(IFERROR(T169,1)=1,IF(IFERROR(K169,1)=1,IF(IFERROR(P169,1)=1,IF(IFERROR(S169,1)=1,Scoring!$E$29,0),0),0),0),0),0),0),0),0)</f>
        <v>0</v>
      </c>
      <c r="AG169" s="78">
        <f t="shared" si="20"/>
        <v>1.4</v>
      </c>
      <c r="AI169" s="93"/>
      <c r="AJ169" s="94"/>
      <c r="AK169" s="76"/>
      <c r="AL169" s="75"/>
      <c r="AN169" s="79"/>
      <c r="AO169" s="79"/>
      <c r="AP169" s="79"/>
      <c r="AQ169" s="79"/>
      <c r="AR169" s="79"/>
      <c r="AS169" s="78"/>
      <c r="AU169" s="79">
        <f>IF(IFERROR(F169,99)=99,IF(IFERROR(G169,99)=99,IF(IFERROR(H169,99)=99,IF(IFERROR(I169,99)=99,IF(IFERROR(E169,99)=99,IF(IFERROR(J169,99)=99,0,Scoring!$B$7),Scoring!$B$3),Scoring!$B$2),Scoring!$B$6),Scoring!$B$5),Scoring!$B$4)</f>
        <v>0.5</v>
      </c>
      <c r="AV169" s="78">
        <f t="shared" si="21"/>
        <v>0.7</v>
      </c>
      <c r="AW169" s="78"/>
      <c r="AX169" s="66"/>
      <c r="AY169" s="78"/>
      <c r="AZ169" s="76"/>
      <c r="BA169" s="76"/>
      <c r="BB169" s="76"/>
    </row>
    <row r="170" spans="1:54" x14ac:dyDescent="0.25">
      <c r="A170" s="77" t="s">
        <v>5477</v>
      </c>
      <c r="B170" s="76" t="str">
        <f t="shared" si="24"/>
        <v>272-902-4</v>
      </c>
      <c r="C170" s="77" t="s">
        <v>5476</v>
      </c>
      <c r="D170" s="77" t="s">
        <v>5475</v>
      </c>
      <c r="E170" s="76" t="e">
        <f>IF(C170="-",IF(A170="-",VLOOKUP(D170,'sin-list 180320_update'!$C$2:$C$835,1,FALSE),VLOOKUP(A170,'sin-list 180320_update'!$A$2:$A$835,1,FALSE)),VLOOKUP(C170,'sin-list 180320_update'!$B$2:$B$835,1,FALSE))</f>
        <v>#N/A</v>
      </c>
      <c r="F170" s="76" t="e">
        <f>IF($C170="-",IF($A170="-",VLOOKUP($D170,'REACH Bilaga XVII_update'!$A$5:$A$131,1,FALSE),VLOOKUP($A170,'REACH Bilaga XVII_update'!$C$5:$C$131,1,FALSE)),VLOOKUP($C170,'REACH Bilaga XVII_update'!$B$5:$B$131,1,FALSE))</f>
        <v>#N/A</v>
      </c>
      <c r="G170" s="76" t="e">
        <f>IF($C170="-",IF($A170="-",VLOOKUP($D170,' REACH Bilaga 59_update'!$A$5:$A$210,1,FALSE),VLOOKUP($A170,' REACH Bilaga 59_update'!$D$5:$D$210,1,FALSE)),VLOOKUP($C170,' REACH Bilaga 59_update'!$C$5:$C$210,1,FALSE))</f>
        <v>#N/A</v>
      </c>
      <c r="H170" s="76" t="e">
        <f>IF($C170="-",IF($A170="-",VLOOKUP($D170,'REACH Bilaga XIV_update'!$A$5:$A$110,1,FALSE),VLOOKUP($A170,'REACH Bilaga XIV_update'!$D$5:$D$110,1,FALSE)),VLOOKUP($C170,'REACH Bilaga XIV_update'!$C$5:$C$110,1,FALSE))</f>
        <v>#N/A</v>
      </c>
      <c r="I170" s="76" t="str">
        <f>IF($C170="-",IF($A170="-",VLOOKUP($D170,CoRAP_update!$A$5:$A$376,1,FALSE),VLOOKUP($A170,CoRAP_update!$D$5:$D$376,1,FALSE)),VLOOKUP($C170,CoRAP_update!$C$5:$C$376,1,FALSE))</f>
        <v>272-902-4</v>
      </c>
      <c r="J170" s="76" t="e">
        <f>IF($C170="-",IF($A170="-",VLOOKUP($D170,EDC_update!$C$2:$C$450,1,FALSE),VLOOKUP($A170,EDC_update!$B$2:$B$450,1,FALSE)),VLOOKUP($C170,EDC_update!$L$2:$L$450,1,FALSE))</f>
        <v>#N/A</v>
      </c>
      <c r="K170" s="76" t="e">
        <f>IF($C170="-",IF($A170="-",IF(VLOOKUP($D170,'sin-list 180320_update'!$C$2:$S$835,3,FALSE)="",NA(),VLOOKUP($D170,'sin-list 180320_update'!$C$2:$S$835,3,FALSE)),IF(VLOOKUP($A170,'sin-list 180320_update'!$A$2:$S$835,5,FALSE)="",NA(),VLOOKUP($A170,'sin-list 180320_update'!$A$2:$S$835,5,FALSE))),IF(VLOOKUP($C170,'sin-list 180320_update'!$B$2:$S$835,4,FALSE)="",NA(),VLOOKUP($C170,'sin-list 180320_update'!$B$2:$S$835,4,FALSE)))</f>
        <v>#N/A</v>
      </c>
      <c r="L170" s="76" t="e">
        <f>IF($C170="-",IF($A170="-",VLOOKUP($D170,'sin-list 180320_update'!$C$2:$S$835,6,FALSE),VLOOKUP($A170,'sin-list 180320_update'!$A$2:$S$835,8,FALSE)),VLOOKUP($C170,'sin-list 180320_update'!$B$2:$S$835,7,FALSE))</f>
        <v>#N/A</v>
      </c>
      <c r="M170" s="76" t="e">
        <f>IF($C170="-",IF($A170="-",IF(VLOOKUP($D170,'sin-list 180320_update'!$C$2:$S$835,8,FALSE)="",NA(),VLOOKUP($D170,'sin-list 180320_update'!$C$2:$S$835,8,FALSE)),IF(VLOOKUP($A170,'sin-list 180320_update'!$A$2:$S$835,10,FALSE)="",NA(),VLOOKUP($A170,'sin-list 180320_update'!$A$2:$S$835,10,FALSE))),IF(VLOOKUP($C170,'sin-list 180320_update'!$B$2:$S$835,9,FALSE)="",NA(),VLOOKUP($C170,'sin-list 180320_update'!$B$2:$S$835,9,FALSE)))</f>
        <v>#N/A</v>
      </c>
      <c r="N170" s="76" t="e">
        <f>IF($C170="-",IF($A170="-",IF(VLOOKUP($D170,'REACH Bilaga XVII_update'!$A$5:$E$131,4,FALSE)="",NA(),VLOOKUP($D170,'REACH Bilaga XVII_update'!$A$5:$E$131,4,FALSE)),IF(VLOOKUP($A170,'REACH Bilaga XVII_update'!$C$5:$D$131,2,FALSE)="",NA(),VLOOKUP($A170,'REACH Bilaga XVII_update'!$C$5:$D$131,2,FALSE))),IF(VLOOKUP($C170,'REACH Bilaga XVII_update'!$B$5:$D$131,3,FALSE)="",NA(),VLOOKUP($C170,'REACH Bilaga XVII_update'!$B$5:$D$131,3,FALSE)))</f>
        <v>#N/A</v>
      </c>
      <c r="O170" s="76" t="e">
        <f>IF($C170="-",IF($A170="-",IF(VLOOKUP($D170,' REACH Bilaga 59_update'!$A$5:$E$210,5,FALSE)="",NA(),VLOOKUP($D170,' REACH Bilaga 59_update'!$A$5:$E$210,5,FALSE)),IF(VLOOKUP($A170,' REACH Bilaga 59_update'!$D$5:$E$210,2,FALSE)="",NA(),VLOOKUP($A170,' REACH Bilaga 59_update'!$D$5:$E$210,2,FALSE))),IF(VLOOKUP($C170,' REACH Bilaga 59_update'!$C$5:$E$210,3,FALSE)="",NA(),VLOOKUP($C170,' REACH Bilaga 59_update'!$C$5:$E$210,3,FALSE)))</f>
        <v>#N/A</v>
      </c>
      <c r="P170" s="76" t="e">
        <f>IF(C170="-",IF(A170="-",IFERROR(VLOOKUP($D170,' REACH Bilaga 59_update'!$A$5:$F$210,MATCH(Sammanfattning!P$1,' REACH Bilaga 59_update'!$A$4:$F$4,0),FALSE),VLOOKUP($D170,'REACH Bilaga XIV_update'!$A$4:$H$110,MATCH(Sammanfattning!P$1,'REACH Bilaga XIV_update'!$A$4:$H$4,0),FALSE)),IFERROR(VLOOKUP($A170,' REACH Bilaga 59_update'!$D$5:$F$210,MATCH(Sammanfattning!P$1,' REACH Bilaga 59_update'!$D$4:$F$4,0),FALSE),VLOOKUP($A170,'REACH Bilaga XIV_update'!$D$4:$H$110,MATCH(Sammanfattning!P$1,'REACH Bilaga XIV_update'!$D$4:$H$4,0),FALSE))),IFERROR(VLOOKUP($C170,' REACH Bilaga 59_update'!$C$5:$F$210,MATCH(Sammanfattning!P$1,' REACH Bilaga 59_update'!$C$4:$F$4,0),FALSE),VLOOKUP($C170,'REACH Bilaga XIV_update'!$C$4:$H$110,MATCH(Sammanfattning!P$1,'REACH Bilaga XIV_update'!$C$4:$H$4,0),FALSE)))</f>
        <v>#N/A</v>
      </c>
      <c r="Q170" s="76" t="e">
        <f>IF($C170="-",IF($A170="-",IF(VLOOKUP($D170,'REACH Bilaga XIV_update'!$A$5:$I$110,9,FALSE)="",NA(),VLOOKUP($D170,'REACH Bilaga XIV_update'!$A$5:$I$110,9,FALSE)),IF(VLOOKUP($A170,'REACH Bilaga XIV_update'!$D$5:$I$110,6,FALSE)="",NA(),VLOOKUP($A170,'REACH Bilaga XIV_update'!$D$5:$I$110,6,FALSE))),IF(VLOOKUP($C170,'REACH Bilaga XIV_update'!$C$5:$I$110,7,FALSE)="",NA(),VLOOKUP($C170,'REACH Bilaga XIV_update'!$C$5:$I$110,7,FALSE)))</f>
        <v>#N/A</v>
      </c>
      <c r="R170" s="76" t="e">
        <f>IF($C170="-",IF($A170="-",IF(VLOOKUP($D170,CoRAP_update!$A$5:$O$376,15,FALSE)="",NA(),VLOOKUP($D170,CoRAP_update!$A$5:$O$376,15,FALSE)),IF(VLOOKUP($A170,CoRAP_update!$D$5:$O$376,12,FALSE)="",NA(),VLOOKUP($A170,CoRAP_update!$D$5:$O$376,12,FALSE))),IF(VLOOKUP($C170,CoRAP_update!$C$5:$O$376,13,FALSE)="",NA(),VLOOKUP($C170,CoRAP_update!$C$5:$O$376,13,FALSE)))</f>
        <v>#N/A</v>
      </c>
      <c r="S170" s="144" t="str">
        <f>IF($C170="-",IF($A170="-",VLOOKUP($D170,CoRAP_update!$A$5:$J$376,MATCH(Sammanfattning!S$1,CoRAP_update!$A$4:$J$4,0),FALSE),VLOOKUP($A170,CoRAP_update!$D$5:$J$376,MATCH(Sammanfattning!S$1,CoRAP_update!$D$4:$J$4,0),FALSE)),VLOOKUP($C170,CoRAP_update!$C$5:$J$376,MATCH(Sammanfattning!S$1,CoRAP_update!$C$4:$J$4,0),FALSE))</f>
        <v>Suspected PBT/vPvB#Exposure of environment</v>
      </c>
      <c r="T170" s="76" t="e">
        <f>IF($A170="-",VLOOKUP($D170,EDC_update!$C$2:$F$450,4,FALSE),VLOOKUP($A170,EDC_update!$B$2:$F$450,5,FALSE))</f>
        <v>#N/A</v>
      </c>
      <c r="V170" s="78">
        <f>IF(IFERROR(SEARCH("PBT",P170),99)=99,IF(IFERROR(SEARCH("suspected PBT",S170),99)=99,IF(IFERROR(SEARCH("concluded to be PBT",K170),99)=99,IF(IFERROR(SEARCH("PBT",S170),99)=99,IF(IFERROR(SEARCH("PBT cand",L170),99)=99,IF(IFERROR(SEARCH("PBT",L170),99)=99,IF(IFERROR(SEARCH("persistent, bioackumulative and toxic properties",K170),99)=99,0,Scoring!$E$3),Scoring!$E$3),Scoring!$E$7),Scoring!$E$3),Scoring!$E$5),Scoring!$E$6),Scoring!$E$3)</f>
        <v>0.7</v>
      </c>
      <c r="W170" s="78">
        <f>IF(IFERROR(SEARCH("vPvB",P170),99)=99,IF(IFERROR(SEARCH("suspected pbt/vPvB",S170),99)=99,IF(IFERROR(SEARCH("vPvB",S170),99)=99,IF(IFERROR(SEARCH("concluded to be a vPvB",S170),99)=99,IF(IFERROR(SEARCH("identified as vPvB",K170),99)=99,IF(IFERROR(SEARCH("concluded to be a vPvB",K170),99)=99,IF(IFERROR(SEARCH("concluded to be both pbt and vPvB",S170),99)=99,IF(IFERROR(SEARCH("concluded to be both pbt and vPvB",K170),99)=99,0,Scoring!$E$5),Scoring!$E$5),Scoring!$E$5),Scoring!$E$5),Scoring!$E$5),Scoring!$E$4),Scoring!$E$6),Scoring!$E$4)</f>
        <v>0.7</v>
      </c>
      <c r="X170" s="78">
        <f>IF(IFERROR(SEARCH("H410",N170),99)=99,IF(IFERROR(SEARCH("H410",O170),99)=99,IF(IFERROR(SEARCH("H410",Q170),99)=99,IF(IFERROR(SEARCH("H410",M170),99)=99,IF(IFERROR(SEARCH("H410",R170),99)=99,IF(IFERROR(SEARCH("H411",N170),99)=99,IF(IFERROR(SEARCH("H411",O170),99)=99,IF(IFERROR(SEARCH("H411",Q170),99)=99,IF(IFERROR(SEARCH("H411",M170),99)=99,IF(IFERROR(SEARCH("H411",R170),99)=99,IF(IFERROR(SEARCH("H413",N170),99)=99,IF(IFERROR(SEARCH("H413",O170),99)=99,IF(IFERROR(SEARCH("H413",Q170),99)=99,IF(IFERROR(SEARCH("H413",M170),99)=99,IF(IFERROR(SEARCH("H413",R170),99)=99,IF(IFERROR(SEARCH("H412",N170),99)=99,IF(IFERROR(SEARCH("H412",O170),99)=99,IF(IFERROR(SEARCH("H412",Q170),99)=99,IF(IFERROR(SEARCH("H412",M170),99)=99,IF(IFERROR(SEARCH("H412",R170),99)=99,0,Scoring!$E$2),Scoring!$E$2),Scoring!$E$2),Scoring!$E$2),Scoring!$E$2),Scoring!$E$2),Scoring!$E$2),Scoring!$E$2),Scoring!$E$2),Scoring!$E$2),Scoring!$E$2),Scoring!$E$2),Scoring!$E$2),Scoring!$E$2),Scoring!$E$2),Scoring!$E$2),Scoring!$E$2),Scoring!$E$2),Scoring!$E$2),Scoring!$E$2)</f>
        <v>0</v>
      </c>
      <c r="Y170" s="78">
        <f>IF(IFERROR(SEARCH("CMR",K170),99)=99,IF(IFERROR(SEARCH("Suspected CMR",S170),99)=99,IF(IFERROR(SEARCH("CMR",S170),99)=99,0,Scoring!$E$8),Scoring!$E$9),Scoring!$E$8)</f>
        <v>0</v>
      </c>
      <c r="Z170" s="78">
        <f>IF(IFERROR(SEARCH("H350",N170),99)=99,IF(IFERROR(SEARCH("H350",O170),99)=99,IF(IFERROR(SEARCH("H350",Q170),99)=99,IF(IFERROR(SEARCH("H350",M170),99)=99,IF(IFERROR(SEARCH("H350",R170),99)=99,IF(IFERROR(SEARCH("H351",N170),99)=99,IF(IFERROR(SEARCH("H351",O170),99)=99,IF(IFERROR(SEARCH("H351",Q170),99)=99,IF(IFERROR(SEARCH("H351",M170),99)=99,IF(IFERROR(SEARCH("H351",R170),99)=99,IF(IFERROR(SEARCH("carcinogenic",P170),99)=99,IF(IFERROR(SEARCH("suspected carcinogenic",S170),99)=99,0,Scoring!$E$12),Scoring!$E$11),Scoring!$E$10),Scoring!$E$10),Scoring!$E$10),Scoring!$E$10),Scoring!$E$10),Scoring!$E$10),Scoring!$E$10),Scoring!$E$10),Scoring!$E$10),Scoring!$E$10)</f>
        <v>0</v>
      </c>
      <c r="AA170" s="78">
        <f>IF(IFERROR(SEARCH("H340",N170),99)=99,IF(IFERROR(SEARCH("H340",O170),99)=99,IF(IFERROR(SEARCH("H340",Q170),99)=99,IF(IFERROR(SEARCH("H340",M170),99)=99,IF(IFERROR(SEARCH("H340",R170),99)=99,IF(IFERROR(SEARCH("H341",N170),99)=99,IF(IFERROR(SEARCH("H341",O170),99)=99,IF(IFERROR(SEARCH("H341",Q170),99)=99,IF(IFERROR(SEARCH("H341",M170),99)=99,IF(IFERROR(SEARCH("H341",R170),99)=99,IF(IFERROR(SEARCH("mutagenic",P170),99)=99,IF(IFERROR(SEARCH("suspected mutagenic",S170),99)=99,0,Scoring!$E$15),Scoring!$E$14),Scoring!$E$13),Scoring!$E$13),Scoring!$E$13),Scoring!$E$13),Scoring!$E$13),Scoring!$E$13),Scoring!$E$13),Scoring!$E$13),Scoring!$E$13),Scoring!$E$13)</f>
        <v>0</v>
      </c>
      <c r="AB170" s="78">
        <f>IF(IFERROR(SEARCH("H360",N170),99)=99,IF(IFERROR(SEARCH("H360",O170),99)=99,IF(IFERROR(SEARCH("H360",Q170),99)=99,IF(IFERROR(SEARCH("H360",M170),99)=99,IF(IFERROR(SEARCH("H360",R170),99)=99,IF(IFERROR(SEARCH("H361",N170),99)=99,IF(IFERROR(SEARCH("H361",O170),99)=99,IF(IFERROR(SEARCH("H361",Q170),99)=99,IF(IFERROR(SEARCH("H361",M170),99)=99,IF(IFERROR(SEARCH("H361",R170),99)=99,IF(IFERROR(SEARCH("reproduction",P170),99)=99,IF(IFERROR(SEARCH("suspected reprotoxic",S170),99)=99,IF(IFERROR(SEARCH("reprotoxic",S170),99)=99,IF(IFERROR(SEARCH("reprotoxic",K170),99)=99,0,Scoring!$E$18),Scoring!$E$18),Scoring!$E$19),Scoring!$E$17),Scoring!$E$16),Scoring!$E$16),Scoring!$E$16),Scoring!$E$16),Scoring!$E$16),Scoring!$E$16),Scoring!$E$16),Scoring!$E$16),Scoring!$E$16),Scoring!$E$16)</f>
        <v>0</v>
      </c>
      <c r="AC170" s="78">
        <f>IF(IFERROR(SEARCH("57f",L170),99)=99,IF(IFERROR(SEARCH("57(f)",P170),99)=99,0,Scoring!$E$20),Scoring!$E$20)</f>
        <v>0</v>
      </c>
      <c r="AD170" s="78">
        <f>IF(IFERROR(SEARCH("CAT1",T170),99)=99,IF(IFERROR(SEARCH("CAT2",T170),99)=99,IF(IFERROR(SEARCH("CAT3",T170),99)=99,IF(IFERROR(SEARCH("concluded to be endocrine",K170),99)=99,IF(IFERROR(SEARCH("categorised as endocrine",K170),99)=99,IF(IFERROR(SEARCH("endocrine disrupting",P170),99)=99,IF(IFERROR(SEARCH("endocrine disrupting",K170),99)=99,IF(IFERROR(SEARCH("suspected endocrine",S170),99)=99,IF(IFERROR(SEARCH("potential endocrine",S170),99)=99,0,Scoring!$E$25),Scoring!$E$25),Scoring!$E$24),Scoring!$E$24),Scoring!$E$24),Scoring!$E$24),Scoring!$E$23),Scoring!$E$22),Scoring!$E$21)</f>
        <v>0</v>
      </c>
      <c r="AE170" s="78">
        <f>IF(IFERROR(SEARCH("suspected sensitiser",S170),99)=99,IF(IFERROR(SEARCH("sensitiser",S170),99)=99,IF(IFERROR(SEARCH("other hazard based concern",S170),99)=99,0,Scoring!$E$28),Scoring!$E$26),Scoring!$E$27)</f>
        <v>0</v>
      </c>
      <c r="AF170" s="78">
        <f>IF(IFERROR(M170,1)=1,IF(IFERROR(N170,1)=1,IF(IFERROR(O170,1)=1,IF(IFERROR(Q170,1)=1,IF(IFERROR(R170,1)=1,IF(IFERROR(T170,1)=1,IF(IFERROR(K170,1)=1,IF(IFERROR(P170,1)=1,IF(IFERROR(S170,1)=1,Scoring!$E$29,0),0),0),0),0),0),0),0),0)</f>
        <v>0</v>
      </c>
      <c r="AG170" s="78">
        <f t="shared" si="20"/>
        <v>1.4</v>
      </c>
      <c r="AI170" s="93"/>
      <c r="AJ170" s="94"/>
      <c r="AK170" s="76"/>
      <c r="AL170" s="75"/>
      <c r="AN170" s="79"/>
      <c r="AO170" s="79"/>
      <c r="AP170" s="79"/>
      <c r="AQ170" s="79"/>
      <c r="AR170" s="79"/>
      <c r="AS170" s="78"/>
      <c r="AU170" s="79">
        <f>IF(IFERROR(F170,99)=99,IF(IFERROR(G170,99)=99,IF(IFERROR(H170,99)=99,IF(IFERROR(I170,99)=99,IF(IFERROR(E170,99)=99,IF(IFERROR(J170,99)=99,0,Scoring!$B$7),Scoring!$B$3),Scoring!$B$2),Scoring!$B$6),Scoring!$B$5),Scoring!$B$4)</f>
        <v>0.5</v>
      </c>
      <c r="AV170" s="78">
        <f t="shared" si="21"/>
        <v>0.7</v>
      </c>
      <c r="AW170" s="78"/>
      <c r="AX170" s="66"/>
      <c r="AY170" s="78"/>
      <c r="AZ170" s="76"/>
      <c r="BA170" s="76"/>
      <c r="BB170" s="76"/>
    </row>
    <row r="171" spans="1:54" x14ac:dyDescent="0.25">
      <c r="A171" s="77" t="s">
        <v>5482</v>
      </c>
      <c r="B171" s="76" t="str">
        <f t="shared" si="24"/>
        <v>273-110-1</v>
      </c>
      <c r="C171" s="77" t="s">
        <v>5481</v>
      </c>
      <c r="D171" s="77" t="s">
        <v>5479</v>
      </c>
      <c r="E171" s="76" t="e">
        <f>IF(C171="-",IF(A171="-",VLOOKUP(D171,'sin-list 180320_update'!$C$2:$C$835,1,FALSE),VLOOKUP(A171,'sin-list 180320_update'!$A$2:$A$835,1,FALSE)),VLOOKUP(C171,'sin-list 180320_update'!$B$2:$B$835,1,FALSE))</f>
        <v>#N/A</v>
      </c>
      <c r="F171" s="76" t="e">
        <f>IF($C171="-",IF($A171="-",VLOOKUP($D171,'REACH Bilaga XVII_update'!$A$5:$A$131,1,FALSE),VLOOKUP($A171,'REACH Bilaga XVII_update'!$C$5:$C$131,1,FALSE)),VLOOKUP($C171,'REACH Bilaga XVII_update'!$B$5:$B$131,1,FALSE))</f>
        <v>#N/A</v>
      </c>
      <c r="G171" s="76" t="e">
        <f>IF($C171="-",IF($A171="-",VLOOKUP($D171,' REACH Bilaga 59_update'!$A$5:$A$210,1,FALSE),VLOOKUP($A171,' REACH Bilaga 59_update'!$D$5:$D$210,1,FALSE)),VLOOKUP($C171,' REACH Bilaga 59_update'!$C$5:$C$210,1,FALSE))</f>
        <v>#N/A</v>
      </c>
      <c r="H171" s="76" t="e">
        <f>IF($C171="-",IF($A171="-",VLOOKUP($D171,'REACH Bilaga XIV_update'!$A$5:$A$110,1,FALSE),VLOOKUP($A171,'REACH Bilaga XIV_update'!$D$5:$D$110,1,FALSE)),VLOOKUP($C171,'REACH Bilaga XIV_update'!$C$5:$C$110,1,FALSE))</f>
        <v>#N/A</v>
      </c>
      <c r="I171" s="76" t="str">
        <f>IF($C171="-",IF($A171="-",VLOOKUP($D171,CoRAP_update!$A$5:$A$376,1,FALSE),VLOOKUP($A171,CoRAP_update!$D$5:$D$376,1,FALSE)),VLOOKUP($C171,CoRAP_update!$C$5:$C$376,1,FALSE))</f>
        <v>273-110-1</v>
      </c>
      <c r="J171" s="76" t="e">
        <f>IF($C171="-",IF($A171="-",VLOOKUP($D171,EDC_update!$C$2:$C$450,1,FALSE),VLOOKUP($A171,EDC_update!$B$2:$B$450,1,FALSE)),VLOOKUP($C171,EDC_update!$L$2:$L$450,1,FALSE))</f>
        <v>#N/A</v>
      </c>
      <c r="K171" s="76" t="e">
        <f>IF($C171="-",IF($A171="-",IF(VLOOKUP($D171,'sin-list 180320_update'!$C$2:$S$835,3,FALSE)="",NA(),VLOOKUP($D171,'sin-list 180320_update'!$C$2:$S$835,3,FALSE)),IF(VLOOKUP($A171,'sin-list 180320_update'!$A$2:$S$835,5,FALSE)="",NA(),VLOOKUP($A171,'sin-list 180320_update'!$A$2:$S$835,5,FALSE))),IF(VLOOKUP($C171,'sin-list 180320_update'!$B$2:$S$835,4,FALSE)="",NA(),VLOOKUP($C171,'sin-list 180320_update'!$B$2:$S$835,4,FALSE)))</f>
        <v>#N/A</v>
      </c>
      <c r="L171" s="76" t="e">
        <f>IF($C171="-",IF($A171="-",VLOOKUP($D171,'sin-list 180320_update'!$C$2:$S$835,6,FALSE),VLOOKUP($A171,'sin-list 180320_update'!$A$2:$S$835,8,FALSE)),VLOOKUP($C171,'sin-list 180320_update'!$B$2:$S$835,7,FALSE))</f>
        <v>#N/A</v>
      </c>
      <c r="M171" s="76" t="e">
        <f>IF($C171="-",IF($A171="-",IF(VLOOKUP($D171,'sin-list 180320_update'!$C$2:$S$835,8,FALSE)="",NA(),VLOOKUP($D171,'sin-list 180320_update'!$C$2:$S$835,8,FALSE)),IF(VLOOKUP($A171,'sin-list 180320_update'!$A$2:$S$835,10,FALSE)="",NA(),VLOOKUP($A171,'sin-list 180320_update'!$A$2:$S$835,10,FALSE))),IF(VLOOKUP($C171,'sin-list 180320_update'!$B$2:$S$835,9,FALSE)="",NA(),VLOOKUP($C171,'sin-list 180320_update'!$B$2:$S$835,9,FALSE)))</f>
        <v>#N/A</v>
      </c>
      <c r="N171" s="76" t="e">
        <f>IF($C171="-",IF($A171="-",IF(VLOOKUP($D171,'REACH Bilaga XVII_update'!$A$5:$E$131,4,FALSE)="",NA(),VLOOKUP($D171,'REACH Bilaga XVII_update'!$A$5:$E$131,4,FALSE)),IF(VLOOKUP($A171,'REACH Bilaga XVII_update'!$C$5:$D$131,2,FALSE)="",NA(),VLOOKUP($A171,'REACH Bilaga XVII_update'!$C$5:$D$131,2,FALSE))),IF(VLOOKUP($C171,'REACH Bilaga XVII_update'!$B$5:$D$131,3,FALSE)="",NA(),VLOOKUP($C171,'REACH Bilaga XVII_update'!$B$5:$D$131,3,FALSE)))</f>
        <v>#N/A</v>
      </c>
      <c r="O171" s="76" t="e">
        <f>IF($C171="-",IF($A171="-",IF(VLOOKUP($D171,' REACH Bilaga 59_update'!$A$5:$E$210,5,FALSE)="",NA(),VLOOKUP($D171,' REACH Bilaga 59_update'!$A$5:$E$210,5,FALSE)),IF(VLOOKUP($A171,' REACH Bilaga 59_update'!$D$5:$E$210,2,FALSE)="",NA(),VLOOKUP($A171,' REACH Bilaga 59_update'!$D$5:$E$210,2,FALSE))),IF(VLOOKUP($C171,' REACH Bilaga 59_update'!$C$5:$E$210,3,FALSE)="",NA(),VLOOKUP($C171,' REACH Bilaga 59_update'!$C$5:$E$210,3,FALSE)))</f>
        <v>#N/A</v>
      </c>
      <c r="P171" s="76" t="e">
        <f>IF(C171="-",IF(A171="-",IFERROR(VLOOKUP($D171,' REACH Bilaga 59_update'!$A$5:$F$210,MATCH(Sammanfattning!P$1,' REACH Bilaga 59_update'!$A$4:$F$4,0),FALSE),VLOOKUP($D171,'REACH Bilaga XIV_update'!$A$4:$H$110,MATCH(Sammanfattning!P$1,'REACH Bilaga XIV_update'!$A$4:$H$4,0),FALSE)),IFERROR(VLOOKUP($A171,' REACH Bilaga 59_update'!$D$5:$F$210,MATCH(Sammanfattning!P$1,' REACH Bilaga 59_update'!$D$4:$F$4,0),FALSE),VLOOKUP($A171,'REACH Bilaga XIV_update'!$D$4:$H$110,MATCH(Sammanfattning!P$1,'REACH Bilaga XIV_update'!$D$4:$H$4,0),FALSE))),IFERROR(VLOOKUP($C171,' REACH Bilaga 59_update'!$C$5:$F$210,MATCH(Sammanfattning!P$1,' REACH Bilaga 59_update'!$C$4:$F$4,0),FALSE),VLOOKUP($C171,'REACH Bilaga XIV_update'!$C$4:$H$110,MATCH(Sammanfattning!P$1,'REACH Bilaga XIV_update'!$C$4:$H$4,0),FALSE)))</f>
        <v>#N/A</v>
      </c>
      <c r="Q171" s="76" t="e">
        <f>IF($C171="-",IF($A171="-",IF(VLOOKUP($D171,'REACH Bilaga XIV_update'!$A$5:$I$110,9,FALSE)="",NA(),VLOOKUP($D171,'REACH Bilaga XIV_update'!$A$5:$I$110,9,FALSE)),IF(VLOOKUP($A171,'REACH Bilaga XIV_update'!$D$5:$I$110,6,FALSE)="",NA(),VLOOKUP($A171,'REACH Bilaga XIV_update'!$D$5:$I$110,6,FALSE))),IF(VLOOKUP($C171,'REACH Bilaga XIV_update'!$C$5:$I$110,7,FALSE)="",NA(),VLOOKUP($C171,'REACH Bilaga XIV_update'!$C$5:$I$110,7,FALSE)))</f>
        <v>#N/A</v>
      </c>
      <c r="R171" s="76" t="e">
        <f>IF($C171="-",IF($A171="-",IF(VLOOKUP($D171,CoRAP_update!$A$5:$O$376,15,FALSE)="",NA(),VLOOKUP($D171,CoRAP_update!$A$5:$O$376,15,FALSE)),IF(VLOOKUP($A171,CoRAP_update!$D$5:$O$376,12,FALSE)="",NA(),VLOOKUP($A171,CoRAP_update!$D$5:$O$376,12,FALSE))),IF(VLOOKUP($C171,CoRAP_update!$C$5:$O$376,13,FALSE)="",NA(),VLOOKUP($C171,CoRAP_update!$C$5:$O$376,13,FALSE)))</f>
        <v>#N/A</v>
      </c>
      <c r="S171" s="144" t="str">
        <f>IF($C171="-",IF($A171="-",VLOOKUP($D171,CoRAP_update!$A$5:$J$376,MATCH(Sammanfattning!S$1,CoRAP_update!$A$4:$J$4,0),FALSE),VLOOKUP($A171,CoRAP_update!$D$5:$J$376,MATCH(Sammanfattning!S$1,CoRAP_update!$D$4:$J$4,0),FALSE)),VLOOKUP($C171,CoRAP_update!$C$5:$J$376,MATCH(Sammanfattning!S$1,CoRAP_update!$C$4:$J$4,0),FALSE))</f>
        <v>Suspected PBT/vPvB#Consumer use#High (aggregated) tonnage</v>
      </c>
      <c r="T171" s="76" t="e">
        <f>IF($A171="-",VLOOKUP($D171,EDC_update!$C$2:$F$450,4,FALSE),VLOOKUP($A171,EDC_update!$B$2:$F$450,5,FALSE))</f>
        <v>#N/A</v>
      </c>
      <c r="V171" s="78">
        <f>IF(IFERROR(SEARCH("PBT",P171),99)=99,IF(IFERROR(SEARCH("suspected PBT",S171),99)=99,IF(IFERROR(SEARCH("concluded to be PBT",K171),99)=99,IF(IFERROR(SEARCH("PBT",S171),99)=99,IF(IFERROR(SEARCH("PBT cand",L171),99)=99,IF(IFERROR(SEARCH("PBT",L171),99)=99,IF(IFERROR(SEARCH("persistent, bioackumulative and toxic properties",K171),99)=99,0,Scoring!$E$3),Scoring!$E$3),Scoring!$E$7),Scoring!$E$3),Scoring!$E$5),Scoring!$E$6),Scoring!$E$3)</f>
        <v>0.7</v>
      </c>
      <c r="W171" s="78">
        <f>IF(IFERROR(SEARCH("vPvB",P171),99)=99,IF(IFERROR(SEARCH("suspected pbt/vPvB",S171),99)=99,IF(IFERROR(SEARCH("vPvB",S171),99)=99,IF(IFERROR(SEARCH("concluded to be a vPvB",S171),99)=99,IF(IFERROR(SEARCH("identified as vPvB",K171),99)=99,IF(IFERROR(SEARCH("concluded to be a vPvB",K171),99)=99,IF(IFERROR(SEARCH("concluded to be both pbt and vPvB",S171),99)=99,IF(IFERROR(SEARCH("concluded to be both pbt and vPvB",K171),99)=99,0,Scoring!$E$5),Scoring!$E$5),Scoring!$E$5),Scoring!$E$5),Scoring!$E$5),Scoring!$E$4),Scoring!$E$6),Scoring!$E$4)</f>
        <v>0.7</v>
      </c>
      <c r="X171" s="78">
        <f>IF(IFERROR(SEARCH("H410",N171),99)=99,IF(IFERROR(SEARCH("H410",O171),99)=99,IF(IFERROR(SEARCH("H410",Q171),99)=99,IF(IFERROR(SEARCH("H410",M171),99)=99,IF(IFERROR(SEARCH("H410",R171),99)=99,IF(IFERROR(SEARCH("H411",N171),99)=99,IF(IFERROR(SEARCH("H411",O171),99)=99,IF(IFERROR(SEARCH("H411",Q171),99)=99,IF(IFERROR(SEARCH("H411",M171),99)=99,IF(IFERROR(SEARCH("H411",R171),99)=99,IF(IFERROR(SEARCH("H413",N171),99)=99,IF(IFERROR(SEARCH("H413",O171),99)=99,IF(IFERROR(SEARCH("H413",Q171),99)=99,IF(IFERROR(SEARCH("H413",M171),99)=99,IF(IFERROR(SEARCH("H413",R171),99)=99,IF(IFERROR(SEARCH("H412",N171),99)=99,IF(IFERROR(SEARCH("H412",O171),99)=99,IF(IFERROR(SEARCH("H412",Q171),99)=99,IF(IFERROR(SEARCH("H412",M171),99)=99,IF(IFERROR(SEARCH("H412",R171),99)=99,0,Scoring!$E$2),Scoring!$E$2),Scoring!$E$2),Scoring!$E$2),Scoring!$E$2),Scoring!$E$2),Scoring!$E$2),Scoring!$E$2),Scoring!$E$2),Scoring!$E$2),Scoring!$E$2),Scoring!$E$2),Scoring!$E$2),Scoring!$E$2),Scoring!$E$2),Scoring!$E$2),Scoring!$E$2),Scoring!$E$2),Scoring!$E$2),Scoring!$E$2)</f>
        <v>0</v>
      </c>
      <c r="Y171" s="78">
        <f>IF(IFERROR(SEARCH("CMR",K171),99)=99,IF(IFERROR(SEARCH("Suspected CMR",S171),99)=99,IF(IFERROR(SEARCH("CMR",S171),99)=99,0,Scoring!$E$8),Scoring!$E$9),Scoring!$E$8)</f>
        <v>0</v>
      </c>
      <c r="Z171" s="78">
        <f>IF(IFERROR(SEARCH("H350",N171),99)=99,IF(IFERROR(SEARCH("H350",O171),99)=99,IF(IFERROR(SEARCH("H350",Q171),99)=99,IF(IFERROR(SEARCH("H350",M171),99)=99,IF(IFERROR(SEARCH("H350",R171),99)=99,IF(IFERROR(SEARCH("H351",N171),99)=99,IF(IFERROR(SEARCH("H351",O171),99)=99,IF(IFERROR(SEARCH("H351",Q171),99)=99,IF(IFERROR(SEARCH("H351",M171),99)=99,IF(IFERROR(SEARCH("H351",R171),99)=99,IF(IFERROR(SEARCH("carcinogenic",P171),99)=99,IF(IFERROR(SEARCH("suspected carcinogenic",S171),99)=99,0,Scoring!$E$12),Scoring!$E$11),Scoring!$E$10),Scoring!$E$10),Scoring!$E$10),Scoring!$E$10),Scoring!$E$10),Scoring!$E$10),Scoring!$E$10),Scoring!$E$10),Scoring!$E$10),Scoring!$E$10)</f>
        <v>0</v>
      </c>
      <c r="AA171" s="78">
        <f>IF(IFERROR(SEARCH("H340",N171),99)=99,IF(IFERROR(SEARCH("H340",O171),99)=99,IF(IFERROR(SEARCH("H340",Q171),99)=99,IF(IFERROR(SEARCH("H340",M171),99)=99,IF(IFERROR(SEARCH("H340",R171),99)=99,IF(IFERROR(SEARCH("H341",N171),99)=99,IF(IFERROR(SEARCH("H341",O171),99)=99,IF(IFERROR(SEARCH("H341",Q171),99)=99,IF(IFERROR(SEARCH("H341",M171),99)=99,IF(IFERROR(SEARCH("H341",R171),99)=99,IF(IFERROR(SEARCH("mutagenic",P171),99)=99,IF(IFERROR(SEARCH("suspected mutagenic",S171),99)=99,0,Scoring!$E$15),Scoring!$E$14),Scoring!$E$13),Scoring!$E$13),Scoring!$E$13),Scoring!$E$13),Scoring!$E$13),Scoring!$E$13),Scoring!$E$13),Scoring!$E$13),Scoring!$E$13),Scoring!$E$13)</f>
        <v>0</v>
      </c>
      <c r="AB171" s="78">
        <f>IF(IFERROR(SEARCH("H360",N171),99)=99,IF(IFERROR(SEARCH("H360",O171),99)=99,IF(IFERROR(SEARCH("H360",Q171),99)=99,IF(IFERROR(SEARCH("H360",M171),99)=99,IF(IFERROR(SEARCH("H360",R171),99)=99,IF(IFERROR(SEARCH("H361",N171),99)=99,IF(IFERROR(SEARCH("H361",O171),99)=99,IF(IFERROR(SEARCH("H361",Q171),99)=99,IF(IFERROR(SEARCH("H361",M171),99)=99,IF(IFERROR(SEARCH("H361",R171),99)=99,IF(IFERROR(SEARCH("reproduction",P171),99)=99,IF(IFERROR(SEARCH("suspected reprotoxic",S171),99)=99,IF(IFERROR(SEARCH("reprotoxic",S171),99)=99,IF(IFERROR(SEARCH("reprotoxic",K171),99)=99,0,Scoring!$E$18),Scoring!$E$18),Scoring!$E$19),Scoring!$E$17),Scoring!$E$16),Scoring!$E$16),Scoring!$E$16),Scoring!$E$16),Scoring!$E$16),Scoring!$E$16),Scoring!$E$16),Scoring!$E$16),Scoring!$E$16),Scoring!$E$16)</f>
        <v>0</v>
      </c>
      <c r="AC171" s="78">
        <f>IF(IFERROR(SEARCH("57f",L171),99)=99,IF(IFERROR(SEARCH("57(f)",P171),99)=99,0,Scoring!$E$20),Scoring!$E$20)</f>
        <v>0</v>
      </c>
      <c r="AD171" s="78">
        <f>IF(IFERROR(SEARCH("CAT1",T171),99)=99,IF(IFERROR(SEARCH("CAT2",T171),99)=99,IF(IFERROR(SEARCH("CAT3",T171),99)=99,IF(IFERROR(SEARCH("concluded to be endocrine",K171),99)=99,IF(IFERROR(SEARCH("categorised as endocrine",K171),99)=99,IF(IFERROR(SEARCH("endocrine disrupting",P171),99)=99,IF(IFERROR(SEARCH("endocrine disrupting",K171),99)=99,IF(IFERROR(SEARCH("suspected endocrine",S171),99)=99,IF(IFERROR(SEARCH("potential endocrine",S171),99)=99,0,Scoring!$E$25),Scoring!$E$25),Scoring!$E$24),Scoring!$E$24),Scoring!$E$24),Scoring!$E$24),Scoring!$E$23),Scoring!$E$22),Scoring!$E$21)</f>
        <v>0</v>
      </c>
      <c r="AE171" s="78">
        <f>IF(IFERROR(SEARCH("suspected sensitiser",S171),99)=99,IF(IFERROR(SEARCH("sensitiser",S171),99)=99,IF(IFERROR(SEARCH("other hazard based concern",S171),99)=99,0,Scoring!$E$28),Scoring!$E$26),Scoring!$E$27)</f>
        <v>0</v>
      </c>
      <c r="AF171" s="78">
        <f>IF(IFERROR(M171,1)=1,IF(IFERROR(N171,1)=1,IF(IFERROR(O171,1)=1,IF(IFERROR(Q171,1)=1,IF(IFERROR(R171,1)=1,IF(IFERROR(T171,1)=1,IF(IFERROR(K171,1)=1,IF(IFERROR(P171,1)=1,IF(IFERROR(S171,1)=1,Scoring!$E$29,0),0),0),0),0),0),0),0),0)</f>
        <v>0</v>
      </c>
      <c r="AG171" s="78">
        <f t="shared" si="20"/>
        <v>1.4</v>
      </c>
      <c r="AI171" s="93"/>
      <c r="AJ171" s="94"/>
      <c r="AK171" s="76"/>
      <c r="AL171" s="75"/>
      <c r="AN171" s="79"/>
      <c r="AO171" s="79"/>
      <c r="AP171" s="79"/>
      <c r="AQ171" s="79"/>
      <c r="AR171" s="79"/>
      <c r="AS171" s="78"/>
      <c r="AU171" s="79">
        <f>IF(IFERROR(F171,99)=99,IF(IFERROR(G171,99)=99,IF(IFERROR(H171,99)=99,IF(IFERROR(I171,99)=99,IF(IFERROR(E171,99)=99,IF(IFERROR(J171,99)=99,0,Scoring!$B$7),Scoring!$B$3),Scoring!$B$2),Scoring!$B$6),Scoring!$B$5),Scoring!$B$4)</f>
        <v>0.5</v>
      </c>
      <c r="AV171" s="78">
        <f t="shared" si="21"/>
        <v>0.7</v>
      </c>
      <c r="AW171" s="78"/>
      <c r="AX171" s="66"/>
      <c r="AY171" s="78"/>
      <c r="AZ171" s="76"/>
      <c r="BA171" s="76"/>
      <c r="BB171" s="76"/>
    </row>
    <row r="172" spans="1:54" x14ac:dyDescent="0.25">
      <c r="A172" s="77" t="s">
        <v>5489</v>
      </c>
      <c r="B172" s="76" t="str">
        <f t="shared" si="24"/>
        <v>273-227-8</v>
      </c>
      <c r="C172" s="77" t="s">
        <v>5488</v>
      </c>
      <c r="D172" s="77" t="s">
        <v>5487</v>
      </c>
      <c r="E172" s="76" t="e">
        <f>IF(C172="-",IF(A172="-",VLOOKUP(D172,'sin-list 180320_update'!$C$2:$C$835,1,FALSE),VLOOKUP(A172,'sin-list 180320_update'!$A$2:$A$835,1,FALSE)),VLOOKUP(C172,'sin-list 180320_update'!$B$2:$B$835,1,FALSE))</f>
        <v>#N/A</v>
      </c>
      <c r="F172" s="76" t="e">
        <f>IF($C172="-",IF($A172="-",VLOOKUP($D172,'REACH Bilaga XVII_update'!$A$5:$A$131,1,FALSE),VLOOKUP($A172,'REACH Bilaga XVII_update'!$C$5:$C$131,1,FALSE)),VLOOKUP($C172,'REACH Bilaga XVII_update'!$B$5:$B$131,1,FALSE))</f>
        <v>#N/A</v>
      </c>
      <c r="G172" s="76" t="e">
        <f>IF($C172="-",IF($A172="-",VLOOKUP($D172,' REACH Bilaga 59_update'!$A$5:$A$210,1,FALSE),VLOOKUP($A172,' REACH Bilaga 59_update'!$D$5:$D$210,1,FALSE)),VLOOKUP($C172,' REACH Bilaga 59_update'!$C$5:$C$210,1,FALSE))</f>
        <v>#N/A</v>
      </c>
      <c r="H172" s="76" t="e">
        <f>IF($C172="-",IF($A172="-",VLOOKUP($D172,'REACH Bilaga XIV_update'!$A$5:$A$110,1,FALSE),VLOOKUP($A172,'REACH Bilaga XIV_update'!$D$5:$D$110,1,FALSE)),VLOOKUP($C172,'REACH Bilaga XIV_update'!$C$5:$C$110,1,FALSE))</f>
        <v>#N/A</v>
      </c>
      <c r="I172" s="76" t="str">
        <f>IF($C172="-",IF($A172="-",VLOOKUP($D172,CoRAP_update!$A$5:$A$376,1,FALSE),VLOOKUP($A172,CoRAP_update!$D$5:$D$376,1,FALSE)),VLOOKUP($C172,CoRAP_update!$C$5:$C$376,1,FALSE))</f>
        <v>273-227-8</v>
      </c>
      <c r="J172" s="76" t="e">
        <f>IF($C172="-",IF($A172="-",VLOOKUP($D172,EDC_update!$C$2:$C$450,1,FALSE),VLOOKUP($A172,EDC_update!$B$2:$B$450,1,FALSE)),VLOOKUP($C172,EDC_update!$L$2:$L$450,1,FALSE))</f>
        <v>#N/A</v>
      </c>
      <c r="K172" s="76" t="e">
        <f>IF($C172="-",IF($A172="-",IF(VLOOKUP($D172,'sin-list 180320_update'!$C$2:$S$835,3,FALSE)="",NA(),VLOOKUP($D172,'sin-list 180320_update'!$C$2:$S$835,3,FALSE)),IF(VLOOKUP($A172,'sin-list 180320_update'!$A$2:$S$835,5,FALSE)="",NA(),VLOOKUP($A172,'sin-list 180320_update'!$A$2:$S$835,5,FALSE))),IF(VLOOKUP($C172,'sin-list 180320_update'!$B$2:$S$835,4,FALSE)="",NA(),VLOOKUP($C172,'sin-list 180320_update'!$B$2:$S$835,4,FALSE)))</f>
        <v>#N/A</v>
      </c>
      <c r="L172" s="76" t="e">
        <f>IF($C172="-",IF($A172="-",VLOOKUP($D172,'sin-list 180320_update'!$C$2:$S$835,6,FALSE),VLOOKUP($A172,'sin-list 180320_update'!$A$2:$S$835,8,FALSE)),VLOOKUP($C172,'sin-list 180320_update'!$B$2:$S$835,7,FALSE))</f>
        <v>#N/A</v>
      </c>
      <c r="M172" s="76" t="e">
        <f>IF($C172="-",IF($A172="-",IF(VLOOKUP($D172,'sin-list 180320_update'!$C$2:$S$835,8,FALSE)="",NA(),VLOOKUP($D172,'sin-list 180320_update'!$C$2:$S$835,8,FALSE)),IF(VLOOKUP($A172,'sin-list 180320_update'!$A$2:$S$835,10,FALSE)="",NA(),VLOOKUP($A172,'sin-list 180320_update'!$A$2:$S$835,10,FALSE))),IF(VLOOKUP($C172,'sin-list 180320_update'!$B$2:$S$835,9,FALSE)="",NA(),VLOOKUP($C172,'sin-list 180320_update'!$B$2:$S$835,9,FALSE)))</f>
        <v>#N/A</v>
      </c>
      <c r="N172" s="76" t="e">
        <f>IF($C172="-",IF($A172="-",IF(VLOOKUP($D172,'REACH Bilaga XVII_update'!$A$5:$E$131,4,FALSE)="",NA(),VLOOKUP($D172,'REACH Bilaga XVII_update'!$A$5:$E$131,4,FALSE)),IF(VLOOKUP($A172,'REACH Bilaga XVII_update'!$C$5:$D$131,2,FALSE)="",NA(),VLOOKUP($A172,'REACH Bilaga XVII_update'!$C$5:$D$131,2,FALSE))),IF(VLOOKUP($C172,'REACH Bilaga XVII_update'!$B$5:$D$131,3,FALSE)="",NA(),VLOOKUP($C172,'REACH Bilaga XVII_update'!$B$5:$D$131,3,FALSE)))</f>
        <v>#N/A</v>
      </c>
      <c r="O172" s="76" t="e">
        <f>IF($C172="-",IF($A172="-",IF(VLOOKUP($D172,' REACH Bilaga 59_update'!$A$5:$E$210,5,FALSE)="",NA(),VLOOKUP($D172,' REACH Bilaga 59_update'!$A$5:$E$210,5,FALSE)),IF(VLOOKUP($A172,' REACH Bilaga 59_update'!$D$5:$E$210,2,FALSE)="",NA(),VLOOKUP($A172,' REACH Bilaga 59_update'!$D$5:$E$210,2,FALSE))),IF(VLOOKUP($C172,' REACH Bilaga 59_update'!$C$5:$E$210,3,FALSE)="",NA(),VLOOKUP($C172,' REACH Bilaga 59_update'!$C$5:$E$210,3,FALSE)))</f>
        <v>#N/A</v>
      </c>
      <c r="P172" s="76" t="e">
        <f>IF(C172="-",IF(A172="-",IFERROR(VLOOKUP($D172,' REACH Bilaga 59_update'!$A$5:$F$210,MATCH(Sammanfattning!P$1,' REACH Bilaga 59_update'!$A$4:$F$4,0),FALSE),VLOOKUP($D172,'REACH Bilaga XIV_update'!$A$4:$H$110,MATCH(Sammanfattning!P$1,'REACH Bilaga XIV_update'!$A$4:$H$4,0),FALSE)),IFERROR(VLOOKUP($A172,' REACH Bilaga 59_update'!$D$5:$F$210,MATCH(Sammanfattning!P$1,' REACH Bilaga 59_update'!$D$4:$F$4,0),FALSE),VLOOKUP($A172,'REACH Bilaga XIV_update'!$D$4:$H$110,MATCH(Sammanfattning!P$1,'REACH Bilaga XIV_update'!$D$4:$H$4,0),FALSE))),IFERROR(VLOOKUP($C172,' REACH Bilaga 59_update'!$C$5:$F$210,MATCH(Sammanfattning!P$1,' REACH Bilaga 59_update'!$C$4:$F$4,0),FALSE),VLOOKUP($C172,'REACH Bilaga XIV_update'!$C$4:$H$110,MATCH(Sammanfattning!P$1,'REACH Bilaga XIV_update'!$C$4:$H$4,0),FALSE)))</f>
        <v>#N/A</v>
      </c>
      <c r="Q172" s="76" t="e">
        <f>IF($C172="-",IF($A172="-",IF(VLOOKUP($D172,'REACH Bilaga XIV_update'!$A$5:$I$110,9,FALSE)="",NA(),VLOOKUP($D172,'REACH Bilaga XIV_update'!$A$5:$I$110,9,FALSE)),IF(VLOOKUP($A172,'REACH Bilaga XIV_update'!$D$5:$I$110,6,FALSE)="",NA(),VLOOKUP($A172,'REACH Bilaga XIV_update'!$D$5:$I$110,6,FALSE))),IF(VLOOKUP($C172,'REACH Bilaga XIV_update'!$C$5:$I$110,7,FALSE)="",NA(),VLOOKUP($C172,'REACH Bilaga XIV_update'!$C$5:$I$110,7,FALSE)))</f>
        <v>#N/A</v>
      </c>
      <c r="R172" s="76" t="e">
        <f>IF($C172="-",IF($A172="-",IF(VLOOKUP($D172,CoRAP_update!$A$5:$O$376,15,FALSE)="",NA(),VLOOKUP($D172,CoRAP_update!$A$5:$O$376,15,FALSE)),IF(VLOOKUP($A172,CoRAP_update!$D$5:$O$376,12,FALSE)="",NA(),VLOOKUP($A172,CoRAP_update!$D$5:$O$376,12,FALSE))),IF(VLOOKUP($C172,CoRAP_update!$C$5:$O$376,13,FALSE)="",NA(),VLOOKUP($C172,CoRAP_update!$C$5:$O$376,13,FALSE)))</f>
        <v>#N/A</v>
      </c>
      <c r="S172" s="144" t="str">
        <f>IF($C172="-",IF($A172="-",VLOOKUP($D172,CoRAP_update!$A$5:$J$376,MATCH(Sammanfattning!S$1,CoRAP_update!$A$4:$J$4,0),FALSE),VLOOKUP($A172,CoRAP_update!$D$5:$J$376,MATCH(Sammanfattning!S$1,CoRAP_update!$D$4:$J$4,0),FALSE)),VLOOKUP($C172,CoRAP_update!$C$5:$J$376,MATCH(Sammanfattning!S$1,CoRAP_update!$C$4:$J$4,0),FALSE))</f>
        <v>Suspected PBT/vPvB#Consumer use#High (aggregated) tonnage#Wide dispersive use</v>
      </c>
      <c r="T172" s="76" t="e">
        <f>IF($A172="-",VLOOKUP($D172,EDC_update!$C$2:$F$450,4,FALSE),VLOOKUP($A172,EDC_update!$B$2:$F$450,5,FALSE))</f>
        <v>#N/A</v>
      </c>
      <c r="V172" s="78">
        <f>IF(IFERROR(SEARCH("PBT",P172),99)=99,IF(IFERROR(SEARCH("suspected PBT",S172),99)=99,IF(IFERROR(SEARCH("concluded to be PBT",K172),99)=99,IF(IFERROR(SEARCH("PBT",S172),99)=99,IF(IFERROR(SEARCH("PBT cand",L172),99)=99,IF(IFERROR(SEARCH("PBT",L172),99)=99,IF(IFERROR(SEARCH("persistent, bioackumulative and toxic properties",K172),99)=99,0,Scoring!$E$3),Scoring!$E$3),Scoring!$E$7),Scoring!$E$3),Scoring!$E$5),Scoring!$E$6),Scoring!$E$3)</f>
        <v>0.7</v>
      </c>
      <c r="W172" s="78">
        <f>IF(IFERROR(SEARCH("vPvB",P172),99)=99,IF(IFERROR(SEARCH("suspected pbt/vPvB",S172),99)=99,IF(IFERROR(SEARCH("vPvB",S172),99)=99,IF(IFERROR(SEARCH("concluded to be a vPvB",S172),99)=99,IF(IFERROR(SEARCH("identified as vPvB",K172),99)=99,IF(IFERROR(SEARCH("concluded to be a vPvB",K172),99)=99,IF(IFERROR(SEARCH("concluded to be both pbt and vPvB",S172),99)=99,IF(IFERROR(SEARCH("concluded to be both pbt and vPvB",K172),99)=99,0,Scoring!$E$5),Scoring!$E$5),Scoring!$E$5),Scoring!$E$5),Scoring!$E$5),Scoring!$E$4),Scoring!$E$6),Scoring!$E$4)</f>
        <v>0.7</v>
      </c>
      <c r="X172" s="78">
        <f>IF(IFERROR(SEARCH("H410",N172),99)=99,IF(IFERROR(SEARCH("H410",O172),99)=99,IF(IFERROR(SEARCH("H410",Q172),99)=99,IF(IFERROR(SEARCH("H410",M172),99)=99,IF(IFERROR(SEARCH("H410",R172),99)=99,IF(IFERROR(SEARCH("H411",N172),99)=99,IF(IFERROR(SEARCH("H411",O172),99)=99,IF(IFERROR(SEARCH("H411",Q172),99)=99,IF(IFERROR(SEARCH("H411",M172),99)=99,IF(IFERROR(SEARCH("H411",R172),99)=99,IF(IFERROR(SEARCH("H413",N172),99)=99,IF(IFERROR(SEARCH("H413",O172),99)=99,IF(IFERROR(SEARCH("H413",Q172),99)=99,IF(IFERROR(SEARCH("H413",M172),99)=99,IF(IFERROR(SEARCH("H413",R172),99)=99,IF(IFERROR(SEARCH("H412",N172),99)=99,IF(IFERROR(SEARCH("H412",O172),99)=99,IF(IFERROR(SEARCH("H412",Q172),99)=99,IF(IFERROR(SEARCH("H412",M172),99)=99,IF(IFERROR(SEARCH("H412",R172),99)=99,0,Scoring!$E$2),Scoring!$E$2),Scoring!$E$2),Scoring!$E$2),Scoring!$E$2),Scoring!$E$2),Scoring!$E$2),Scoring!$E$2),Scoring!$E$2),Scoring!$E$2),Scoring!$E$2),Scoring!$E$2),Scoring!$E$2),Scoring!$E$2),Scoring!$E$2),Scoring!$E$2),Scoring!$E$2),Scoring!$E$2),Scoring!$E$2),Scoring!$E$2)</f>
        <v>0</v>
      </c>
      <c r="Y172" s="78">
        <f>IF(IFERROR(SEARCH("CMR",K172),99)=99,IF(IFERROR(SEARCH("Suspected CMR",S172),99)=99,IF(IFERROR(SEARCH("CMR",S172),99)=99,0,Scoring!$E$8),Scoring!$E$9),Scoring!$E$8)</f>
        <v>0</v>
      </c>
      <c r="Z172" s="78">
        <f>IF(IFERROR(SEARCH("H350",N172),99)=99,IF(IFERROR(SEARCH("H350",O172),99)=99,IF(IFERROR(SEARCH("H350",Q172),99)=99,IF(IFERROR(SEARCH("H350",M172),99)=99,IF(IFERROR(SEARCH("H350",R172),99)=99,IF(IFERROR(SEARCH("H351",N172),99)=99,IF(IFERROR(SEARCH("H351",O172),99)=99,IF(IFERROR(SEARCH("H351",Q172),99)=99,IF(IFERROR(SEARCH("H351",M172),99)=99,IF(IFERROR(SEARCH("H351",R172),99)=99,IF(IFERROR(SEARCH("carcinogenic",P172),99)=99,IF(IFERROR(SEARCH("suspected carcinogenic",S172),99)=99,0,Scoring!$E$12),Scoring!$E$11),Scoring!$E$10),Scoring!$E$10),Scoring!$E$10),Scoring!$E$10),Scoring!$E$10),Scoring!$E$10),Scoring!$E$10),Scoring!$E$10),Scoring!$E$10),Scoring!$E$10)</f>
        <v>0</v>
      </c>
      <c r="AA172" s="78">
        <f>IF(IFERROR(SEARCH("H340",N172),99)=99,IF(IFERROR(SEARCH("H340",O172),99)=99,IF(IFERROR(SEARCH("H340",Q172),99)=99,IF(IFERROR(SEARCH("H340",M172),99)=99,IF(IFERROR(SEARCH("H340",R172),99)=99,IF(IFERROR(SEARCH("H341",N172),99)=99,IF(IFERROR(SEARCH("H341",O172),99)=99,IF(IFERROR(SEARCH("H341",Q172),99)=99,IF(IFERROR(SEARCH("H341",M172),99)=99,IF(IFERROR(SEARCH("H341",R172),99)=99,IF(IFERROR(SEARCH("mutagenic",P172),99)=99,IF(IFERROR(SEARCH("suspected mutagenic",S172),99)=99,0,Scoring!$E$15),Scoring!$E$14),Scoring!$E$13),Scoring!$E$13),Scoring!$E$13),Scoring!$E$13),Scoring!$E$13),Scoring!$E$13),Scoring!$E$13),Scoring!$E$13),Scoring!$E$13),Scoring!$E$13)</f>
        <v>0</v>
      </c>
      <c r="AB172" s="78">
        <f>IF(IFERROR(SEARCH("H360",N172),99)=99,IF(IFERROR(SEARCH("H360",O172),99)=99,IF(IFERROR(SEARCH("H360",Q172),99)=99,IF(IFERROR(SEARCH("H360",M172),99)=99,IF(IFERROR(SEARCH("H360",R172),99)=99,IF(IFERROR(SEARCH("H361",N172),99)=99,IF(IFERROR(SEARCH("H361",O172),99)=99,IF(IFERROR(SEARCH("H361",Q172),99)=99,IF(IFERROR(SEARCH("H361",M172),99)=99,IF(IFERROR(SEARCH("H361",R172),99)=99,IF(IFERROR(SEARCH("reproduction",P172),99)=99,IF(IFERROR(SEARCH("suspected reprotoxic",S172),99)=99,IF(IFERROR(SEARCH("reprotoxic",S172),99)=99,IF(IFERROR(SEARCH("reprotoxic",K172),99)=99,0,Scoring!$E$18),Scoring!$E$18),Scoring!$E$19),Scoring!$E$17),Scoring!$E$16),Scoring!$E$16),Scoring!$E$16),Scoring!$E$16),Scoring!$E$16),Scoring!$E$16),Scoring!$E$16),Scoring!$E$16),Scoring!$E$16),Scoring!$E$16)</f>
        <v>0</v>
      </c>
      <c r="AC172" s="78">
        <f>IF(IFERROR(SEARCH("57f",L172),99)=99,IF(IFERROR(SEARCH("57(f)",P172),99)=99,0,Scoring!$E$20),Scoring!$E$20)</f>
        <v>0</v>
      </c>
      <c r="AD172" s="78">
        <f>IF(IFERROR(SEARCH("CAT1",T172),99)=99,IF(IFERROR(SEARCH("CAT2",T172),99)=99,IF(IFERROR(SEARCH("CAT3",T172),99)=99,IF(IFERROR(SEARCH("concluded to be endocrine",K172),99)=99,IF(IFERROR(SEARCH("categorised as endocrine",K172),99)=99,IF(IFERROR(SEARCH("endocrine disrupting",P172),99)=99,IF(IFERROR(SEARCH("endocrine disrupting",K172),99)=99,IF(IFERROR(SEARCH("suspected endocrine",S172),99)=99,IF(IFERROR(SEARCH("potential endocrine",S172),99)=99,0,Scoring!$E$25),Scoring!$E$25),Scoring!$E$24),Scoring!$E$24),Scoring!$E$24),Scoring!$E$24),Scoring!$E$23),Scoring!$E$22),Scoring!$E$21)</f>
        <v>0</v>
      </c>
      <c r="AE172" s="78">
        <f>IF(IFERROR(SEARCH("suspected sensitiser",S172),99)=99,IF(IFERROR(SEARCH("sensitiser",S172),99)=99,IF(IFERROR(SEARCH("other hazard based concern",S172),99)=99,0,Scoring!$E$28),Scoring!$E$26),Scoring!$E$27)</f>
        <v>0</v>
      </c>
      <c r="AF172" s="78">
        <f>IF(IFERROR(M172,1)=1,IF(IFERROR(N172,1)=1,IF(IFERROR(O172,1)=1,IF(IFERROR(Q172,1)=1,IF(IFERROR(R172,1)=1,IF(IFERROR(T172,1)=1,IF(IFERROR(K172,1)=1,IF(IFERROR(P172,1)=1,IF(IFERROR(S172,1)=1,Scoring!$E$29,0),0),0),0),0),0),0),0),0)</f>
        <v>0</v>
      </c>
      <c r="AG172" s="78">
        <f t="shared" si="20"/>
        <v>1.4</v>
      </c>
      <c r="AI172" s="93"/>
      <c r="AJ172" s="94"/>
      <c r="AK172" s="76"/>
      <c r="AL172" s="75"/>
      <c r="AN172" s="79"/>
      <c r="AO172" s="79"/>
      <c r="AP172" s="79"/>
      <c r="AQ172" s="79"/>
      <c r="AR172" s="79"/>
      <c r="AS172" s="78"/>
      <c r="AU172" s="79">
        <f>IF(IFERROR(F172,99)=99,IF(IFERROR(G172,99)=99,IF(IFERROR(H172,99)=99,IF(IFERROR(I172,99)=99,IF(IFERROR(E172,99)=99,IF(IFERROR(J172,99)=99,0,Scoring!$B$7),Scoring!$B$3),Scoring!$B$2),Scoring!$B$6),Scoring!$B$5),Scoring!$B$4)</f>
        <v>0.5</v>
      </c>
      <c r="AV172" s="78">
        <f t="shared" si="21"/>
        <v>0.7</v>
      </c>
      <c r="AW172" s="78"/>
      <c r="AX172" s="66"/>
      <c r="AY172" s="78"/>
      <c r="AZ172" s="76"/>
      <c r="BA172" s="76"/>
      <c r="BB172" s="76"/>
    </row>
    <row r="173" spans="1:54" x14ac:dyDescent="0.25">
      <c r="A173" s="77" t="s">
        <v>5494</v>
      </c>
      <c r="B173" s="76" t="str">
        <f t="shared" si="24"/>
        <v>274-581-6</v>
      </c>
      <c r="C173" s="77" t="s">
        <v>5493</v>
      </c>
      <c r="D173" s="77" t="s">
        <v>5492</v>
      </c>
      <c r="E173" s="76" t="e">
        <f>IF(C173="-",IF(A173="-",VLOOKUP(D173,'sin-list 180320_update'!$C$2:$C$835,1,FALSE),VLOOKUP(A173,'sin-list 180320_update'!$A$2:$A$835,1,FALSE)),VLOOKUP(C173,'sin-list 180320_update'!$B$2:$B$835,1,FALSE))</f>
        <v>#N/A</v>
      </c>
      <c r="F173" s="76" t="e">
        <f>IF($C173="-",IF($A173="-",VLOOKUP($D173,'REACH Bilaga XVII_update'!$A$5:$A$131,1,FALSE),VLOOKUP($A173,'REACH Bilaga XVII_update'!$C$5:$C$131,1,FALSE)),VLOOKUP($C173,'REACH Bilaga XVII_update'!$B$5:$B$131,1,FALSE))</f>
        <v>#N/A</v>
      </c>
      <c r="G173" s="76" t="e">
        <f>IF($C173="-",IF($A173="-",VLOOKUP($D173,' REACH Bilaga 59_update'!$A$5:$A$210,1,FALSE),VLOOKUP($A173,' REACH Bilaga 59_update'!$D$5:$D$210,1,FALSE)),VLOOKUP($C173,' REACH Bilaga 59_update'!$C$5:$C$210,1,FALSE))</f>
        <v>#N/A</v>
      </c>
      <c r="H173" s="76" t="e">
        <f>IF($C173="-",IF($A173="-",VLOOKUP($D173,'REACH Bilaga XIV_update'!$A$5:$A$110,1,FALSE),VLOOKUP($A173,'REACH Bilaga XIV_update'!$D$5:$D$110,1,FALSE)),VLOOKUP($C173,'REACH Bilaga XIV_update'!$C$5:$C$110,1,FALSE))</f>
        <v>#N/A</v>
      </c>
      <c r="I173" s="76" t="str">
        <f>IF($C173="-",IF($A173="-",VLOOKUP($D173,CoRAP_update!$A$5:$A$376,1,FALSE),VLOOKUP($A173,CoRAP_update!$D$5:$D$376,1,FALSE)),VLOOKUP($C173,CoRAP_update!$C$5:$C$376,1,FALSE))</f>
        <v>274-581-6</v>
      </c>
      <c r="J173" s="76" t="e">
        <f>IF($C173="-",IF($A173="-",VLOOKUP($D173,EDC_update!$C$2:$C$450,1,FALSE),VLOOKUP($A173,EDC_update!$B$2:$B$450,1,FALSE)),VLOOKUP($C173,EDC_update!$L$2:$L$450,1,FALSE))</f>
        <v>#N/A</v>
      </c>
      <c r="K173" s="76" t="e">
        <f>IF($C173="-",IF($A173="-",IF(VLOOKUP($D173,'sin-list 180320_update'!$C$2:$S$835,3,FALSE)="",NA(),VLOOKUP($D173,'sin-list 180320_update'!$C$2:$S$835,3,FALSE)),IF(VLOOKUP($A173,'sin-list 180320_update'!$A$2:$S$835,5,FALSE)="",NA(),VLOOKUP($A173,'sin-list 180320_update'!$A$2:$S$835,5,FALSE))),IF(VLOOKUP($C173,'sin-list 180320_update'!$B$2:$S$835,4,FALSE)="",NA(),VLOOKUP($C173,'sin-list 180320_update'!$B$2:$S$835,4,FALSE)))</f>
        <v>#N/A</v>
      </c>
      <c r="L173" s="76" t="e">
        <f>IF($C173="-",IF($A173="-",VLOOKUP($D173,'sin-list 180320_update'!$C$2:$S$835,6,FALSE),VLOOKUP($A173,'sin-list 180320_update'!$A$2:$S$835,8,FALSE)),VLOOKUP($C173,'sin-list 180320_update'!$B$2:$S$835,7,FALSE))</f>
        <v>#N/A</v>
      </c>
      <c r="M173" s="76" t="e">
        <f>IF($C173="-",IF($A173="-",IF(VLOOKUP($D173,'sin-list 180320_update'!$C$2:$S$835,8,FALSE)="",NA(),VLOOKUP($D173,'sin-list 180320_update'!$C$2:$S$835,8,FALSE)),IF(VLOOKUP($A173,'sin-list 180320_update'!$A$2:$S$835,10,FALSE)="",NA(),VLOOKUP($A173,'sin-list 180320_update'!$A$2:$S$835,10,FALSE))),IF(VLOOKUP($C173,'sin-list 180320_update'!$B$2:$S$835,9,FALSE)="",NA(),VLOOKUP($C173,'sin-list 180320_update'!$B$2:$S$835,9,FALSE)))</f>
        <v>#N/A</v>
      </c>
      <c r="N173" s="76" t="e">
        <f>IF($C173="-",IF($A173="-",IF(VLOOKUP($D173,'REACH Bilaga XVII_update'!$A$5:$E$131,4,FALSE)="",NA(),VLOOKUP($D173,'REACH Bilaga XVII_update'!$A$5:$E$131,4,FALSE)),IF(VLOOKUP($A173,'REACH Bilaga XVII_update'!$C$5:$D$131,2,FALSE)="",NA(),VLOOKUP($A173,'REACH Bilaga XVII_update'!$C$5:$D$131,2,FALSE))),IF(VLOOKUP($C173,'REACH Bilaga XVII_update'!$B$5:$D$131,3,FALSE)="",NA(),VLOOKUP($C173,'REACH Bilaga XVII_update'!$B$5:$D$131,3,FALSE)))</f>
        <v>#N/A</v>
      </c>
      <c r="O173" s="76" t="e">
        <f>IF($C173="-",IF($A173="-",IF(VLOOKUP($D173,' REACH Bilaga 59_update'!$A$5:$E$210,5,FALSE)="",NA(),VLOOKUP($D173,' REACH Bilaga 59_update'!$A$5:$E$210,5,FALSE)),IF(VLOOKUP($A173,' REACH Bilaga 59_update'!$D$5:$E$210,2,FALSE)="",NA(),VLOOKUP($A173,' REACH Bilaga 59_update'!$D$5:$E$210,2,FALSE))),IF(VLOOKUP($C173,' REACH Bilaga 59_update'!$C$5:$E$210,3,FALSE)="",NA(),VLOOKUP($C173,' REACH Bilaga 59_update'!$C$5:$E$210,3,FALSE)))</f>
        <v>#N/A</v>
      </c>
      <c r="P173" s="76" t="e">
        <f>IF(C173="-",IF(A173="-",IFERROR(VLOOKUP($D173,' REACH Bilaga 59_update'!$A$5:$F$210,MATCH(Sammanfattning!P$1,' REACH Bilaga 59_update'!$A$4:$F$4,0),FALSE),VLOOKUP($D173,'REACH Bilaga XIV_update'!$A$4:$H$110,MATCH(Sammanfattning!P$1,'REACH Bilaga XIV_update'!$A$4:$H$4,0),FALSE)),IFERROR(VLOOKUP($A173,' REACH Bilaga 59_update'!$D$5:$F$210,MATCH(Sammanfattning!P$1,' REACH Bilaga 59_update'!$D$4:$F$4,0),FALSE),VLOOKUP($A173,'REACH Bilaga XIV_update'!$D$4:$H$110,MATCH(Sammanfattning!P$1,'REACH Bilaga XIV_update'!$D$4:$H$4,0),FALSE))),IFERROR(VLOOKUP($C173,' REACH Bilaga 59_update'!$C$5:$F$210,MATCH(Sammanfattning!P$1,' REACH Bilaga 59_update'!$C$4:$F$4,0),FALSE),VLOOKUP($C173,'REACH Bilaga XIV_update'!$C$4:$H$110,MATCH(Sammanfattning!P$1,'REACH Bilaga XIV_update'!$C$4:$H$4,0),FALSE)))</f>
        <v>#N/A</v>
      </c>
      <c r="Q173" s="76" t="e">
        <f>IF($C173="-",IF($A173="-",IF(VLOOKUP($D173,'REACH Bilaga XIV_update'!$A$5:$I$110,9,FALSE)="",NA(),VLOOKUP($D173,'REACH Bilaga XIV_update'!$A$5:$I$110,9,FALSE)),IF(VLOOKUP($A173,'REACH Bilaga XIV_update'!$D$5:$I$110,6,FALSE)="",NA(),VLOOKUP($A173,'REACH Bilaga XIV_update'!$D$5:$I$110,6,FALSE))),IF(VLOOKUP($C173,'REACH Bilaga XIV_update'!$C$5:$I$110,7,FALSE)="",NA(),VLOOKUP($C173,'REACH Bilaga XIV_update'!$C$5:$I$110,7,FALSE)))</f>
        <v>#N/A</v>
      </c>
      <c r="R173" s="76" t="e">
        <f>IF($C173="-",IF($A173="-",IF(VLOOKUP($D173,CoRAP_update!$A$5:$O$376,15,FALSE)="",NA(),VLOOKUP($D173,CoRAP_update!$A$5:$O$376,15,FALSE)),IF(VLOOKUP($A173,CoRAP_update!$D$5:$O$376,12,FALSE)="",NA(),VLOOKUP($A173,CoRAP_update!$D$5:$O$376,12,FALSE))),IF(VLOOKUP($C173,CoRAP_update!$C$5:$O$376,13,FALSE)="",NA(),VLOOKUP($C173,CoRAP_update!$C$5:$O$376,13,FALSE)))</f>
        <v>#N/A</v>
      </c>
      <c r="S173" s="144" t="str">
        <f>IF($C173="-",IF($A173="-",VLOOKUP($D173,CoRAP_update!$A$5:$J$376,MATCH(Sammanfattning!S$1,CoRAP_update!$A$4:$J$4,0),FALSE),VLOOKUP($A173,CoRAP_update!$D$5:$J$376,MATCH(Sammanfattning!S$1,CoRAP_update!$D$4:$J$4,0),FALSE)),VLOOKUP($C173,CoRAP_update!$C$5:$J$376,MATCH(Sammanfattning!S$1,CoRAP_update!$C$4:$J$4,0),FALSE))</f>
        <v>Suspected PBT/vPvB#Consumer use#Exposure of environment#High (aggregated) tonnage#Wide dispersive use</v>
      </c>
      <c r="T173" s="76" t="e">
        <f>IF($A173="-",VLOOKUP($D173,EDC_update!$C$2:$F$450,4,FALSE),VLOOKUP($A173,EDC_update!$B$2:$F$450,5,FALSE))</f>
        <v>#N/A</v>
      </c>
      <c r="V173" s="78">
        <f>IF(IFERROR(SEARCH("PBT",P173),99)=99,IF(IFERROR(SEARCH("suspected PBT",S173),99)=99,IF(IFERROR(SEARCH("concluded to be PBT",K173),99)=99,IF(IFERROR(SEARCH("PBT",S173),99)=99,IF(IFERROR(SEARCH("PBT cand",L173),99)=99,IF(IFERROR(SEARCH("PBT",L173),99)=99,IF(IFERROR(SEARCH("persistent, bioackumulative and toxic properties",K173),99)=99,0,Scoring!$E$3),Scoring!$E$3),Scoring!$E$7),Scoring!$E$3),Scoring!$E$5),Scoring!$E$6),Scoring!$E$3)</f>
        <v>0.7</v>
      </c>
      <c r="W173" s="78">
        <f>IF(IFERROR(SEARCH("vPvB",P173),99)=99,IF(IFERROR(SEARCH("suspected pbt/vPvB",S173),99)=99,IF(IFERROR(SEARCH("vPvB",S173),99)=99,IF(IFERROR(SEARCH("concluded to be a vPvB",S173),99)=99,IF(IFERROR(SEARCH("identified as vPvB",K173),99)=99,IF(IFERROR(SEARCH("concluded to be a vPvB",K173),99)=99,IF(IFERROR(SEARCH("concluded to be both pbt and vPvB",S173),99)=99,IF(IFERROR(SEARCH("concluded to be both pbt and vPvB",K173),99)=99,0,Scoring!$E$5),Scoring!$E$5),Scoring!$E$5),Scoring!$E$5),Scoring!$E$5),Scoring!$E$4),Scoring!$E$6),Scoring!$E$4)</f>
        <v>0.7</v>
      </c>
      <c r="X173" s="78">
        <f>IF(IFERROR(SEARCH("H410",N173),99)=99,IF(IFERROR(SEARCH("H410",O173),99)=99,IF(IFERROR(SEARCH("H410",Q173),99)=99,IF(IFERROR(SEARCH("H410",M173),99)=99,IF(IFERROR(SEARCH("H410",R173),99)=99,IF(IFERROR(SEARCH("H411",N173),99)=99,IF(IFERROR(SEARCH("H411",O173),99)=99,IF(IFERROR(SEARCH("H411",Q173),99)=99,IF(IFERROR(SEARCH("H411",M173),99)=99,IF(IFERROR(SEARCH("H411",R173),99)=99,IF(IFERROR(SEARCH("H413",N173),99)=99,IF(IFERROR(SEARCH("H413",O173),99)=99,IF(IFERROR(SEARCH("H413",Q173),99)=99,IF(IFERROR(SEARCH("H413",M173),99)=99,IF(IFERROR(SEARCH("H413",R173),99)=99,IF(IFERROR(SEARCH("H412",N173),99)=99,IF(IFERROR(SEARCH("H412",O173),99)=99,IF(IFERROR(SEARCH("H412",Q173),99)=99,IF(IFERROR(SEARCH("H412",M173),99)=99,IF(IFERROR(SEARCH("H412",R173),99)=99,0,Scoring!$E$2),Scoring!$E$2),Scoring!$E$2),Scoring!$E$2),Scoring!$E$2),Scoring!$E$2),Scoring!$E$2),Scoring!$E$2),Scoring!$E$2),Scoring!$E$2),Scoring!$E$2),Scoring!$E$2),Scoring!$E$2),Scoring!$E$2),Scoring!$E$2),Scoring!$E$2),Scoring!$E$2),Scoring!$E$2),Scoring!$E$2),Scoring!$E$2)</f>
        <v>0</v>
      </c>
      <c r="Y173" s="78">
        <f>IF(IFERROR(SEARCH("CMR",K173),99)=99,IF(IFERROR(SEARCH("Suspected CMR",S173),99)=99,IF(IFERROR(SEARCH("CMR",S173),99)=99,0,Scoring!$E$8),Scoring!$E$9),Scoring!$E$8)</f>
        <v>0</v>
      </c>
      <c r="Z173" s="78">
        <f>IF(IFERROR(SEARCH("H350",N173),99)=99,IF(IFERROR(SEARCH("H350",O173),99)=99,IF(IFERROR(SEARCH("H350",Q173),99)=99,IF(IFERROR(SEARCH("H350",M173),99)=99,IF(IFERROR(SEARCH("H350",R173),99)=99,IF(IFERROR(SEARCH("H351",N173),99)=99,IF(IFERROR(SEARCH("H351",O173),99)=99,IF(IFERROR(SEARCH("H351",Q173),99)=99,IF(IFERROR(SEARCH("H351",M173),99)=99,IF(IFERROR(SEARCH("H351",R173),99)=99,IF(IFERROR(SEARCH("carcinogenic",P173),99)=99,IF(IFERROR(SEARCH("suspected carcinogenic",S173),99)=99,0,Scoring!$E$12),Scoring!$E$11),Scoring!$E$10),Scoring!$E$10),Scoring!$E$10),Scoring!$E$10),Scoring!$E$10),Scoring!$E$10),Scoring!$E$10),Scoring!$E$10),Scoring!$E$10),Scoring!$E$10)</f>
        <v>0</v>
      </c>
      <c r="AA173" s="78">
        <f>IF(IFERROR(SEARCH("H340",N173),99)=99,IF(IFERROR(SEARCH("H340",O173),99)=99,IF(IFERROR(SEARCH("H340",Q173),99)=99,IF(IFERROR(SEARCH("H340",M173),99)=99,IF(IFERROR(SEARCH("H340",R173),99)=99,IF(IFERROR(SEARCH("H341",N173),99)=99,IF(IFERROR(SEARCH("H341",O173),99)=99,IF(IFERROR(SEARCH("H341",Q173),99)=99,IF(IFERROR(SEARCH("H341",M173),99)=99,IF(IFERROR(SEARCH("H341",R173),99)=99,IF(IFERROR(SEARCH("mutagenic",P173),99)=99,IF(IFERROR(SEARCH("suspected mutagenic",S173),99)=99,0,Scoring!$E$15),Scoring!$E$14),Scoring!$E$13),Scoring!$E$13),Scoring!$E$13),Scoring!$E$13),Scoring!$E$13),Scoring!$E$13),Scoring!$E$13),Scoring!$E$13),Scoring!$E$13),Scoring!$E$13)</f>
        <v>0</v>
      </c>
      <c r="AB173" s="78">
        <f>IF(IFERROR(SEARCH("H360",N173),99)=99,IF(IFERROR(SEARCH("H360",O173),99)=99,IF(IFERROR(SEARCH("H360",Q173),99)=99,IF(IFERROR(SEARCH("H360",M173),99)=99,IF(IFERROR(SEARCH("H360",R173),99)=99,IF(IFERROR(SEARCH("H361",N173),99)=99,IF(IFERROR(SEARCH("H361",O173),99)=99,IF(IFERROR(SEARCH("H361",Q173),99)=99,IF(IFERROR(SEARCH("H361",M173),99)=99,IF(IFERROR(SEARCH("H361",R173),99)=99,IF(IFERROR(SEARCH("reproduction",P173),99)=99,IF(IFERROR(SEARCH("suspected reprotoxic",S173),99)=99,IF(IFERROR(SEARCH("reprotoxic",S173),99)=99,IF(IFERROR(SEARCH("reprotoxic",K173),99)=99,0,Scoring!$E$18),Scoring!$E$18),Scoring!$E$19),Scoring!$E$17),Scoring!$E$16),Scoring!$E$16),Scoring!$E$16),Scoring!$E$16),Scoring!$E$16),Scoring!$E$16),Scoring!$E$16),Scoring!$E$16),Scoring!$E$16),Scoring!$E$16)</f>
        <v>0</v>
      </c>
      <c r="AC173" s="78">
        <f>IF(IFERROR(SEARCH("57f",L173),99)=99,IF(IFERROR(SEARCH("57(f)",P173),99)=99,0,Scoring!$E$20),Scoring!$E$20)</f>
        <v>0</v>
      </c>
      <c r="AD173" s="78">
        <f>IF(IFERROR(SEARCH("CAT1",T173),99)=99,IF(IFERROR(SEARCH("CAT2",T173),99)=99,IF(IFERROR(SEARCH("CAT3",T173),99)=99,IF(IFERROR(SEARCH("concluded to be endocrine",K173),99)=99,IF(IFERROR(SEARCH("categorised as endocrine",K173),99)=99,IF(IFERROR(SEARCH("endocrine disrupting",P173),99)=99,IF(IFERROR(SEARCH("endocrine disrupting",K173),99)=99,IF(IFERROR(SEARCH("suspected endocrine",S173),99)=99,IF(IFERROR(SEARCH("potential endocrine",S173),99)=99,0,Scoring!$E$25),Scoring!$E$25),Scoring!$E$24),Scoring!$E$24),Scoring!$E$24),Scoring!$E$24),Scoring!$E$23),Scoring!$E$22),Scoring!$E$21)</f>
        <v>0</v>
      </c>
      <c r="AE173" s="78">
        <f>IF(IFERROR(SEARCH("suspected sensitiser",S173),99)=99,IF(IFERROR(SEARCH("sensitiser",S173),99)=99,IF(IFERROR(SEARCH("other hazard based concern",S173),99)=99,0,Scoring!$E$28),Scoring!$E$26),Scoring!$E$27)</f>
        <v>0</v>
      </c>
      <c r="AF173" s="78">
        <f>IF(IFERROR(M173,1)=1,IF(IFERROR(N173,1)=1,IF(IFERROR(O173,1)=1,IF(IFERROR(Q173,1)=1,IF(IFERROR(R173,1)=1,IF(IFERROR(T173,1)=1,IF(IFERROR(K173,1)=1,IF(IFERROR(P173,1)=1,IF(IFERROR(S173,1)=1,Scoring!$E$29,0),0),0),0),0),0),0),0),0)</f>
        <v>0</v>
      </c>
      <c r="AG173" s="78">
        <f t="shared" si="20"/>
        <v>1.4</v>
      </c>
      <c r="AI173" s="93"/>
      <c r="AJ173" s="94"/>
      <c r="AK173" s="76"/>
      <c r="AL173" s="75"/>
      <c r="AN173" s="79"/>
      <c r="AO173" s="79"/>
      <c r="AP173" s="79"/>
      <c r="AQ173" s="79"/>
      <c r="AR173" s="79"/>
      <c r="AS173" s="78"/>
      <c r="AU173" s="79">
        <f>IF(IFERROR(F173,99)=99,IF(IFERROR(G173,99)=99,IF(IFERROR(H173,99)=99,IF(IFERROR(I173,99)=99,IF(IFERROR(E173,99)=99,IF(IFERROR(J173,99)=99,0,Scoring!$B$7),Scoring!$B$3),Scoring!$B$2),Scoring!$B$6),Scoring!$B$5),Scoring!$B$4)</f>
        <v>0.5</v>
      </c>
      <c r="AV173" s="78">
        <f t="shared" si="21"/>
        <v>0.7</v>
      </c>
      <c r="AW173" s="78"/>
      <c r="AX173" s="66"/>
      <c r="AY173" s="78"/>
      <c r="AZ173" s="76"/>
      <c r="BA173" s="76"/>
      <c r="BB173" s="76"/>
    </row>
    <row r="174" spans="1:54" x14ac:dyDescent="0.25">
      <c r="A174" s="77" t="s">
        <v>5519</v>
      </c>
      <c r="B174" s="76" t="str">
        <f t="shared" si="24"/>
        <v>284-366-9</v>
      </c>
      <c r="C174" s="77" t="s">
        <v>2400</v>
      </c>
      <c r="D174" s="77" t="s">
        <v>2401</v>
      </c>
      <c r="E174" s="76" t="str">
        <f>IF(C174="-",IF(A174="-",VLOOKUP(D174,'sin-list 180320_update'!$C$2:$C$835,1,FALSE),VLOOKUP(A174,'sin-list 180320_update'!$A$2:$A$835,1,FALSE)),VLOOKUP(C174,'sin-list 180320_update'!$B$2:$B$835,1,FALSE))</f>
        <v>284-366-9</v>
      </c>
      <c r="F174" s="76" t="e">
        <f>IF($C174="-",IF($A174="-",VLOOKUP($D174,'REACH Bilaga XVII_update'!$A$5:$A$131,1,FALSE),VLOOKUP($A174,'REACH Bilaga XVII_update'!$C$5:$C$131,1,FALSE)),VLOOKUP($C174,'REACH Bilaga XVII_update'!$B$5:$B$131,1,FALSE))</f>
        <v>#N/A</v>
      </c>
      <c r="G174" s="76" t="e">
        <f>IF($C174="-",IF($A174="-",VLOOKUP($D174,' REACH Bilaga 59_update'!$A$5:$A$210,1,FALSE),VLOOKUP($A174,' REACH Bilaga 59_update'!$D$5:$D$210,1,FALSE)),VLOOKUP($C174,' REACH Bilaga 59_update'!$C$5:$C$210,1,FALSE))</f>
        <v>#N/A</v>
      </c>
      <c r="H174" s="76" t="e">
        <f>IF($C174="-",IF($A174="-",VLOOKUP($D174,'REACH Bilaga XIV_update'!$A$5:$A$110,1,FALSE),VLOOKUP($A174,'REACH Bilaga XIV_update'!$D$5:$D$110,1,FALSE)),VLOOKUP($C174,'REACH Bilaga XIV_update'!$C$5:$C$110,1,FALSE))</f>
        <v>#N/A</v>
      </c>
      <c r="I174" s="76" t="str">
        <f>IF($C174="-",IF($A174="-",VLOOKUP($D174,CoRAP_update!$A$5:$A$376,1,FALSE),VLOOKUP($A174,CoRAP_update!$D$5:$D$376,1,FALSE)),VLOOKUP($C174,CoRAP_update!$C$5:$C$376,1,FALSE))</f>
        <v>284-366-9</v>
      </c>
      <c r="J174" s="76" t="e">
        <f>IF($C174="-",IF($A174="-",VLOOKUP($D174,EDC_update!$C$2:$C$450,1,FALSE),VLOOKUP($A174,EDC_update!$B$2:$B$450,1,FALSE)),VLOOKUP($C174,EDC_update!$L$2:$L$450,1,FALSE))</f>
        <v>#N/A</v>
      </c>
      <c r="K174" s="76" t="str">
        <f>IF($C174="-",IF($A174="-",IF(VLOOKUP($D174,'sin-list 180320_update'!$C$2:$S$835,3,FALSE)="",NA(),VLOOKUP($D174,'sin-list 180320_update'!$C$2:$S$835,3,FALSE)),IF(VLOOKUP($A174,'sin-list 180320_update'!$A$2:$S$835,5,FALSE)="",NA(),VLOOKUP($A174,'sin-list 180320_update'!$A$2:$S$835,5,FALSE))),IF(VLOOKUP($C174,'sin-list 180320_update'!$B$2:$S$835,4,FALSE)="",NA(),VLOOKUP($C174,'sin-list 180320_update'!$B$2:$S$835,4,FALSE)))</f>
        <v>This substance has persistent, bioackumulative and toxic properties. The substance has been detected in environmental samples from various parts of the world and in wildlife including birds, dolphins and pandas. It has also been detected in hair from huma</v>
      </c>
      <c r="L174" s="76" t="str">
        <f>IF($C174="-",IF($A174="-",VLOOKUP($D174,'sin-list 180320_update'!$C$2:$S$835,6,FALSE),VLOOKUP($A174,'sin-list 180320_update'!$A$2:$S$835,8,FALSE)),VLOOKUP($C174,'sin-list 180320_update'!$B$2:$S$835,7,FALSE))</f>
        <v>Official classification missing</v>
      </c>
      <c r="M174" s="76" t="e">
        <f>IF($C174="-",IF($A174="-",IF(VLOOKUP($D174,'sin-list 180320_update'!$C$2:$S$835,8,FALSE)="",NA(),VLOOKUP($D174,'sin-list 180320_update'!$C$2:$S$835,8,FALSE)),IF(VLOOKUP($A174,'sin-list 180320_update'!$A$2:$S$835,10,FALSE)="",NA(),VLOOKUP($A174,'sin-list 180320_update'!$A$2:$S$835,10,FALSE))),IF(VLOOKUP($C174,'sin-list 180320_update'!$B$2:$S$835,9,FALSE)="",NA(),VLOOKUP($C174,'sin-list 180320_update'!$B$2:$S$835,9,FALSE)))</f>
        <v>#N/A</v>
      </c>
      <c r="N174" s="76" t="e">
        <f>IF($C174="-",IF($A174="-",IF(VLOOKUP($D174,'REACH Bilaga XVII_update'!$A$5:$E$131,4,FALSE)="",NA(),VLOOKUP($D174,'REACH Bilaga XVII_update'!$A$5:$E$131,4,FALSE)),IF(VLOOKUP($A174,'REACH Bilaga XVII_update'!$C$5:$D$131,2,FALSE)="",NA(),VLOOKUP($A174,'REACH Bilaga XVII_update'!$C$5:$D$131,2,FALSE))),IF(VLOOKUP($C174,'REACH Bilaga XVII_update'!$B$5:$D$131,3,FALSE)="",NA(),VLOOKUP($C174,'REACH Bilaga XVII_update'!$B$5:$D$131,3,FALSE)))</f>
        <v>#N/A</v>
      </c>
      <c r="O174" s="76" t="e">
        <f>IF($C174="-",IF($A174="-",IF(VLOOKUP($D174,' REACH Bilaga 59_update'!$A$5:$E$210,5,FALSE)="",NA(),VLOOKUP($D174,' REACH Bilaga 59_update'!$A$5:$E$210,5,FALSE)),IF(VLOOKUP($A174,' REACH Bilaga 59_update'!$D$5:$E$210,2,FALSE)="",NA(),VLOOKUP($A174,' REACH Bilaga 59_update'!$D$5:$E$210,2,FALSE))),IF(VLOOKUP($C174,' REACH Bilaga 59_update'!$C$5:$E$210,3,FALSE)="",NA(),VLOOKUP($C174,' REACH Bilaga 59_update'!$C$5:$E$210,3,FALSE)))</f>
        <v>#N/A</v>
      </c>
      <c r="P174" s="76" t="e">
        <f>IF(C174="-",IF(A174="-",IFERROR(VLOOKUP($D174,' REACH Bilaga 59_update'!$A$5:$F$210,MATCH(Sammanfattning!P$1,' REACH Bilaga 59_update'!$A$4:$F$4,0),FALSE),VLOOKUP($D174,'REACH Bilaga XIV_update'!$A$4:$H$110,MATCH(Sammanfattning!P$1,'REACH Bilaga XIV_update'!$A$4:$H$4,0),FALSE)),IFERROR(VLOOKUP($A174,' REACH Bilaga 59_update'!$D$5:$F$210,MATCH(Sammanfattning!P$1,' REACH Bilaga 59_update'!$D$4:$F$4,0),FALSE),VLOOKUP($A174,'REACH Bilaga XIV_update'!$D$4:$H$110,MATCH(Sammanfattning!P$1,'REACH Bilaga XIV_update'!$D$4:$H$4,0),FALSE))),IFERROR(VLOOKUP($C174,' REACH Bilaga 59_update'!$C$5:$F$210,MATCH(Sammanfattning!P$1,' REACH Bilaga 59_update'!$C$4:$F$4,0),FALSE),VLOOKUP($C174,'REACH Bilaga XIV_update'!$C$4:$H$110,MATCH(Sammanfattning!P$1,'REACH Bilaga XIV_update'!$C$4:$H$4,0),FALSE)))</f>
        <v>#N/A</v>
      </c>
      <c r="Q174" s="76" t="e">
        <f>IF($C174="-",IF($A174="-",IF(VLOOKUP($D174,'REACH Bilaga XIV_update'!$A$5:$I$110,9,FALSE)="",NA(),VLOOKUP($D174,'REACH Bilaga XIV_update'!$A$5:$I$110,9,FALSE)),IF(VLOOKUP($A174,'REACH Bilaga XIV_update'!$D$5:$I$110,6,FALSE)="",NA(),VLOOKUP($A174,'REACH Bilaga XIV_update'!$D$5:$I$110,6,FALSE))),IF(VLOOKUP($C174,'REACH Bilaga XIV_update'!$C$5:$I$110,7,FALSE)="",NA(),VLOOKUP($C174,'REACH Bilaga XIV_update'!$C$5:$I$110,7,FALSE)))</f>
        <v>#N/A</v>
      </c>
      <c r="R174" s="76" t="e">
        <f>IF($C174="-",IF($A174="-",IF(VLOOKUP($D174,CoRAP_update!$A$5:$O$376,15,FALSE)="",NA(),VLOOKUP($D174,CoRAP_update!$A$5:$O$376,15,FALSE)),IF(VLOOKUP($A174,CoRAP_update!$D$5:$O$376,12,FALSE)="",NA(),VLOOKUP($A174,CoRAP_update!$D$5:$O$376,12,FALSE))),IF(VLOOKUP($C174,CoRAP_update!$C$5:$O$376,13,FALSE)="",NA(),VLOOKUP($C174,CoRAP_update!$C$5:$O$376,13,FALSE)))</f>
        <v>#N/A</v>
      </c>
      <c r="S174" s="144" t="str">
        <f>IF($C174="-",IF($A174="-",VLOOKUP($D174,CoRAP_update!$A$5:$J$376,MATCH(Sammanfattning!S$1,CoRAP_update!$A$4:$J$4,0),FALSE),VLOOKUP($A174,CoRAP_update!$D$5:$J$376,MATCH(Sammanfattning!S$1,CoRAP_update!$D$4:$J$4,0),FALSE)),VLOOKUP($C174,CoRAP_update!$C$5:$J$376,MATCH(Sammanfattning!S$1,CoRAP_update!$C$4:$J$4,0),FALSE))</f>
        <v>Suspected PBT/vPvB#High (aggregated) tonnage#Wide dispersive use</v>
      </c>
      <c r="T174" s="76" t="e">
        <f>IF($A174="-",VLOOKUP($D174,EDC_update!$C$2:$F$450,4,FALSE),VLOOKUP($A174,EDC_update!$B$2:$F$450,5,FALSE))</f>
        <v>#N/A</v>
      </c>
      <c r="V174" s="78">
        <f>IF(IFERROR(SEARCH("PBT",P174),99)=99,IF(IFERROR(SEARCH("suspected PBT",S174),99)=99,IF(IFERROR(SEARCH("concluded to be PBT",K174),99)=99,IF(IFERROR(SEARCH("PBT",S174),99)=99,IF(IFERROR(SEARCH("PBT cand",L174),99)=99,IF(IFERROR(SEARCH("PBT",L174),99)=99,IF(IFERROR(SEARCH("persistent, bioackumulative and toxic properties",K174),99)=99,0,Scoring!$E$3),Scoring!$E$3),Scoring!$E$7),Scoring!$E$3),Scoring!$E$5),Scoring!$E$6),Scoring!$E$3)</f>
        <v>0.7</v>
      </c>
      <c r="W174" s="78">
        <f>IF(IFERROR(SEARCH("vPvB",P174),99)=99,IF(IFERROR(SEARCH("suspected pbt/vPvB",S174),99)=99,IF(IFERROR(SEARCH("vPvB",S174),99)=99,IF(IFERROR(SEARCH("concluded to be a vPvB",S174),99)=99,IF(IFERROR(SEARCH("identified as vPvB",K174),99)=99,IF(IFERROR(SEARCH("concluded to be a vPvB",K174),99)=99,IF(IFERROR(SEARCH("concluded to be both pbt and vPvB",S174),99)=99,IF(IFERROR(SEARCH("concluded to be both pbt and vPvB",K174),99)=99,0,Scoring!$E$5),Scoring!$E$5),Scoring!$E$5),Scoring!$E$5),Scoring!$E$5),Scoring!$E$4),Scoring!$E$6),Scoring!$E$4)</f>
        <v>0.7</v>
      </c>
      <c r="X174" s="78">
        <f>IF(IFERROR(SEARCH("H410",N174),99)=99,IF(IFERROR(SEARCH("H410",O174),99)=99,IF(IFERROR(SEARCH("H410",Q174),99)=99,IF(IFERROR(SEARCH("H410",M174),99)=99,IF(IFERROR(SEARCH("H410",R174),99)=99,IF(IFERROR(SEARCH("H411",N174),99)=99,IF(IFERROR(SEARCH("H411",O174),99)=99,IF(IFERROR(SEARCH("H411",Q174),99)=99,IF(IFERROR(SEARCH("H411",M174),99)=99,IF(IFERROR(SEARCH("H411",R174),99)=99,IF(IFERROR(SEARCH("H413",N174),99)=99,IF(IFERROR(SEARCH("H413",O174),99)=99,IF(IFERROR(SEARCH("H413",Q174),99)=99,IF(IFERROR(SEARCH("H413",M174),99)=99,IF(IFERROR(SEARCH("H413",R174),99)=99,IF(IFERROR(SEARCH("H412",N174),99)=99,IF(IFERROR(SEARCH("H412",O174),99)=99,IF(IFERROR(SEARCH("H412",Q174),99)=99,IF(IFERROR(SEARCH("H412",M174),99)=99,IF(IFERROR(SEARCH("H412",R174),99)=99,0,Scoring!$E$2),Scoring!$E$2),Scoring!$E$2),Scoring!$E$2),Scoring!$E$2),Scoring!$E$2),Scoring!$E$2),Scoring!$E$2),Scoring!$E$2),Scoring!$E$2),Scoring!$E$2),Scoring!$E$2),Scoring!$E$2),Scoring!$E$2),Scoring!$E$2),Scoring!$E$2),Scoring!$E$2),Scoring!$E$2),Scoring!$E$2),Scoring!$E$2)</f>
        <v>0</v>
      </c>
      <c r="Y174" s="78">
        <f>IF(IFERROR(SEARCH("CMR",K174),99)=99,IF(IFERROR(SEARCH("Suspected CMR",S174),99)=99,IF(IFERROR(SEARCH("CMR",S174),99)=99,0,Scoring!$E$8),Scoring!$E$9),Scoring!$E$8)</f>
        <v>0</v>
      </c>
      <c r="Z174" s="78">
        <f>IF(IFERROR(SEARCH("H350",N174),99)=99,IF(IFERROR(SEARCH("H350",O174),99)=99,IF(IFERROR(SEARCH("H350",Q174),99)=99,IF(IFERROR(SEARCH("H350",M174),99)=99,IF(IFERROR(SEARCH("H350",R174),99)=99,IF(IFERROR(SEARCH("H351",N174),99)=99,IF(IFERROR(SEARCH("H351",O174),99)=99,IF(IFERROR(SEARCH("H351",Q174),99)=99,IF(IFERROR(SEARCH("H351",M174),99)=99,IF(IFERROR(SEARCH("H351",R174),99)=99,IF(IFERROR(SEARCH("carcinogenic",P174),99)=99,IF(IFERROR(SEARCH("suspected carcinogenic",S174),99)=99,0,Scoring!$E$12),Scoring!$E$11),Scoring!$E$10),Scoring!$E$10),Scoring!$E$10),Scoring!$E$10),Scoring!$E$10),Scoring!$E$10),Scoring!$E$10),Scoring!$E$10),Scoring!$E$10),Scoring!$E$10)</f>
        <v>0</v>
      </c>
      <c r="AA174" s="78">
        <f>IF(IFERROR(SEARCH("H340",N174),99)=99,IF(IFERROR(SEARCH("H340",O174),99)=99,IF(IFERROR(SEARCH("H340",Q174),99)=99,IF(IFERROR(SEARCH("H340",M174),99)=99,IF(IFERROR(SEARCH("H340",R174),99)=99,IF(IFERROR(SEARCH("H341",N174),99)=99,IF(IFERROR(SEARCH("H341",O174),99)=99,IF(IFERROR(SEARCH("H341",Q174),99)=99,IF(IFERROR(SEARCH("H341",M174),99)=99,IF(IFERROR(SEARCH("H341",R174),99)=99,IF(IFERROR(SEARCH("mutagenic",P174),99)=99,IF(IFERROR(SEARCH("suspected mutagenic",S174),99)=99,0,Scoring!$E$15),Scoring!$E$14),Scoring!$E$13),Scoring!$E$13),Scoring!$E$13),Scoring!$E$13),Scoring!$E$13),Scoring!$E$13),Scoring!$E$13),Scoring!$E$13),Scoring!$E$13),Scoring!$E$13)</f>
        <v>0</v>
      </c>
      <c r="AB174" s="78">
        <f>IF(IFERROR(SEARCH("H360",N174),99)=99,IF(IFERROR(SEARCH("H360",O174),99)=99,IF(IFERROR(SEARCH("H360",Q174),99)=99,IF(IFERROR(SEARCH("H360",M174),99)=99,IF(IFERROR(SEARCH("H360",R174),99)=99,IF(IFERROR(SEARCH("H361",N174),99)=99,IF(IFERROR(SEARCH("H361",O174),99)=99,IF(IFERROR(SEARCH("H361",Q174),99)=99,IF(IFERROR(SEARCH("H361",M174),99)=99,IF(IFERROR(SEARCH("H361",R174),99)=99,IF(IFERROR(SEARCH("reproduction",P174),99)=99,IF(IFERROR(SEARCH("suspected reprotoxic",S174),99)=99,IF(IFERROR(SEARCH("reprotoxic",S174),99)=99,IF(IFERROR(SEARCH("reprotoxic",K174),99)=99,0,Scoring!$E$18),Scoring!$E$18),Scoring!$E$19),Scoring!$E$17),Scoring!$E$16),Scoring!$E$16),Scoring!$E$16),Scoring!$E$16),Scoring!$E$16),Scoring!$E$16),Scoring!$E$16),Scoring!$E$16),Scoring!$E$16),Scoring!$E$16)</f>
        <v>0</v>
      </c>
      <c r="AC174" s="78">
        <f>IF(IFERROR(SEARCH("57f",L174),99)=99,IF(IFERROR(SEARCH("57(f)",P174),99)=99,0,Scoring!$E$20),Scoring!$E$20)</f>
        <v>0</v>
      </c>
      <c r="AD174" s="78">
        <f>IF(IFERROR(SEARCH("CAT1",T174),99)=99,IF(IFERROR(SEARCH("CAT2",T174),99)=99,IF(IFERROR(SEARCH("CAT3",T174),99)=99,IF(IFERROR(SEARCH("concluded to be endocrine",K174),99)=99,IF(IFERROR(SEARCH("categorised as endocrine",K174),99)=99,IF(IFERROR(SEARCH("endocrine disrupting",P174),99)=99,IF(IFERROR(SEARCH("endocrine disrupting",K174),99)=99,IF(IFERROR(SEARCH("suspected endocrine",S174),99)=99,IF(IFERROR(SEARCH("potential endocrine",S174),99)=99,0,Scoring!$E$25),Scoring!$E$25),Scoring!$E$24),Scoring!$E$24),Scoring!$E$24),Scoring!$E$24),Scoring!$E$23),Scoring!$E$22),Scoring!$E$21)</f>
        <v>0</v>
      </c>
      <c r="AE174" s="78">
        <f>IF(IFERROR(SEARCH("suspected sensitiser",S174),99)=99,IF(IFERROR(SEARCH("sensitiser",S174),99)=99,IF(IFERROR(SEARCH("other hazard based concern",S174),99)=99,0,Scoring!$E$28),Scoring!$E$26),Scoring!$E$27)</f>
        <v>0</v>
      </c>
      <c r="AF174" s="78">
        <f>IF(IFERROR(M174,1)=1,IF(IFERROR(N174,1)=1,IF(IFERROR(O174,1)=1,IF(IFERROR(Q174,1)=1,IF(IFERROR(R174,1)=1,IF(IFERROR(T174,1)=1,IF(IFERROR(K174,1)=1,IF(IFERROR(P174,1)=1,IF(IFERROR(S174,1)=1,Scoring!$E$29,0),0),0),0),0),0),0),0),0)</f>
        <v>0</v>
      </c>
      <c r="AG174" s="78">
        <f t="shared" si="20"/>
        <v>1.4</v>
      </c>
      <c r="AI174" s="93"/>
      <c r="AJ174" s="94"/>
      <c r="AK174" s="76"/>
      <c r="AL174" s="75"/>
      <c r="AN174" s="79"/>
      <c r="AO174" s="79"/>
      <c r="AP174" s="79"/>
      <c r="AQ174" s="79"/>
      <c r="AR174" s="79"/>
      <c r="AS174" s="78"/>
      <c r="AU174" s="79">
        <f>IF(IFERROR(F174,99)=99,IF(IFERROR(G174,99)=99,IF(IFERROR(H174,99)=99,IF(IFERROR(I174,99)=99,IF(IFERROR(E174,99)=99,IF(IFERROR(J174,99)=99,0,Scoring!$B$7),Scoring!$B$3),Scoring!$B$2),Scoring!$B$6),Scoring!$B$5),Scoring!$B$4)</f>
        <v>0.5</v>
      </c>
      <c r="AV174" s="78">
        <f t="shared" si="21"/>
        <v>0.7</v>
      </c>
      <c r="AW174" s="78"/>
      <c r="AX174" s="66"/>
      <c r="AY174" s="78"/>
      <c r="AZ174" s="76"/>
      <c r="BA174" s="76"/>
      <c r="BB174" s="76"/>
    </row>
    <row r="175" spans="1:54" x14ac:dyDescent="0.25">
      <c r="A175" s="77" t="s">
        <v>5523</v>
      </c>
      <c r="B175" s="76" t="str">
        <f t="shared" si="24"/>
        <v>284-660-7</v>
      </c>
      <c r="C175" s="77" t="s">
        <v>5522</v>
      </c>
      <c r="D175" s="77" t="s">
        <v>5521</v>
      </c>
      <c r="E175" s="76" t="e">
        <f>IF(C175="-",IF(A175="-",VLOOKUP(D175,'sin-list 180320_update'!$C$2:$C$835,1,FALSE),VLOOKUP(A175,'sin-list 180320_update'!$A$2:$A$835,1,FALSE)),VLOOKUP(C175,'sin-list 180320_update'!$B$2:$B$835,1,FALSE))</f>
        <v>#N/A</v>
      </c>
      <c r="F175" s="76" t="e">
        <f>IF($C175="-",IF($A175="-",VLOOKUP($D175,'REACH Bilaga XVII_update'!$A$5:$A$131,1,FALSE),VLOOKUP($A175,'REACH Bilaga XVII_update'!$C$5:$C$131,1,FALSE)),VLOOKUP($C175,'REACH Bilaga XVII_update'!$B$5:$B$131,1,FALSE))</f>
        <v>#N/A</v>
      </c>
      <c r="G175" s="76" t="e">
        <f>IF($C175="-",IF($A175="-",VLOOKUP($D175,' REACH Bilaga 59_update'!$A$5:$A$210,1,FALSE),VLOOKUP($A175,' REACH Bilaga 59_update'!$D$5:$D$210,1,FALSE)),VLOOKUP($C175,' REACH Bilaga 59_update'!$C$5:$C$210,1,FALSE))</f>
        <v>#N/A</v>
      </c>
      <c r="H175" s="76" t="e">
        <f>IF($C175="-",IF($A175="-",VLOOKUP($D175,'REACH Bilaga XIV_update'!$A$5:$A$110,1,FALSE),VLOOKUP($A175,'REACH Bilaga XIV_update'!$D$5:$D$110,1,FALSE)),VLOOKUP($C175,'REACH Bilaga XIV_update'!$C$5:$C$110,1,FALSE))</f>
        <v>#N/A</v>
      </c>
      <c r="I175" s="76" t="str">
        <f>IF($C175="-",IF($A175="-",VLOOKUP($D175,CoRAP_update!$A$5:$A$376,1,FALSE),VLOOKUP($A175,CoRAP_update!$D$5:$D$376,1,FALSE)),VLOOKUP($C175,CoRAP_update!$C$5:$C$376,1,FALSE))</f>
        <v>284-660-7</v>
      </c>
      <c r="J175" s="76" t="e">
        <f>IF($C175="-",IF($A175="-",VLOOKUP($D175,EDC_update!$C$2:$C$450,1,FALSE),VLOOKUP($A175,EDC_update!$B$2:$B$450,1,FALSE)),VLOOKUP($C175,EDC_update!$L$2:$L$450,1,FALSE))</f>
        <v>#N/A</v>
      </c>
      <c r="K175" s="76" t="e">
        <f>IF($C175="-",IF($A175="-",IF(VLOOKUP($D175,'sin-list 180320_update'!$C$2:$S$835,3,FALSE)="",NA(),VLOOKUP($D175,'sin-list 180320_update'!$C$2:$S$835,3,FALSE)),IF(VLOOKUP($A175,'sin-list 180320_update'!$A$2:$S$835,5,FALSE)="",NA(),VLOOKUP($A175,'sin-list 180320_update'!$A$2:$S$835,5,FALSE))),IF(VLOOKUP($C175,'sin-list 180320_update'!$B$2:$S$835,4,FALSE)="",NA(),VLOOKUP($C175,'sin-list 180320_update'!$B$2:$S$835,4,FALSE)))</f>
        <v>#N/A</v>
      </c>
      <c r="L175" s="76" t="e">
        <f>IF($C175="-",IF($A175="-",VLOOKUP($D175,'sin-list 180320_update'!$C$2:$S$835,6,FALSE),VLOOKUP($A175,'sin-list 180320_update'!$A$2:$S$835,8,FALSE)),VLOOKUP($C175,'sin-list 180320_update'!$B$2:$S$835,7,FALSE))</f>
        <v>#N/A</v>
      </c>
      <c r="M175" s="76" t="e">
        <f>IF($C175="-",IF($A175="-",IF(VLOOKUP($D175,'sin-list 180320_update'!$C$2:$S$835,8,FALSE)="",NA(),VLOOKUP($D175,'sin-list 180320_update'!$C$2:$S$835,8,FALSE)),IF(VLOOKUP($A175,'sin-list 180320_update'!$A$2:$S$835,10,FALSE)="",NA(),VLOOKUP($A175,'sin-list 180320_update'!$A$2:$S$835,10,FALSE))),IF(VLOOKUP($C175,'sin-list 180320_update'!$B$2:$S$835,9,FALSE)="",NA(),VLOOKUP($C175,'sin-list 180320_update'!$B$2:$S$835,9,FALSE)))</f>
        <v>#N/A</v>
      </c>
      <c r="N175" s="76" t="e">
        <f>IF($C175="-",IF($A175="-",IF(VLOOKUP($D175,'REACH Bilaga XVII_update'!$A$5:$E$131,4,FALSE)="",NA(),VLOOKUP($D175,'REACH Bilaga XVII_update'!$A$5:$E$131,4,FALSE)),IF(VLOOKUP($A175,'REACH Bilaga XVII_update'!$C$5:$D$131,2,FALSE)="",NA(),VLOOKUP($A175,'REACH Bilaga XVII_update'!$C$5:$D$131,2,FALSE))),IF(VLOOKUP($C175,'REACH Bilaga XVII_update'!$B$5:$D$131,3,FALSE)="",NA(),VLOOKUP($C175,'REACH Bilaga XVII_update'!$B$5:$D$131,3,FALSE)))</f>
        <v>#N/A</v>
      </c>
      <c r="O175" s="76" t="e">
        <f>IF($C175="-",IF($A175="-",IF(VLOOKUP($D175,' REACH Bilaga 59_update'!$A$5:$E$210,5,FALSE)="",NA(),VLOOKUP($D175,' REACH Bilaga 59_update'!$A$5:$E$210,5,FALSE)),IF(VLOOKUP($A175,' REACH Bilaga 59_update'!$D$5:$E$210,2,FALSE)="",NA(),VLOOKUP($A175,' REACH Bilaga 59_update'!$D$5:$E$210,2,FALSE))),IF(VLOOKUP($C175,' REACH Bilaga 59_update'!$C$5:$E$210,3,FALSE)="",NA(),VLOOKUP($C175,' REACH Bilaga 59_update'!$C$5:$E$210,3,FALSE)))</f>
        <v>#N/A</v>
      </c>
      <c r="P175" s="76" t="e">
        <f>IF(C175="-",IF(A175="-",IFERROR(VLOOKUP($D175,' REACH Bilaga 59_update'!$A$5:$F$210,MATCH(Sammanfattning!P$1,' REACH Bilaga 59_update'!$A$4:$F$4,0),FALSE),VLOOKUP($D175,'REACH Bilaga XIV_update'!$A$4:$H$110,MATCH(Sammanfattning!P$1,'REACH Bilaga XIV_update'!$A$4:$H$4,0),FALSE)),IFERROR(VLOOKUP($A175,' REACH Bilaga 59_update'!$D$5:$F$210,MATCH(Sammanfattning!P$1,' REACH Bilaga 59_update'!$D$4:$F$4,0),FALSE),VLOOKUP($A175,'REACH Bilaga XIV_update'!$D$4:$H$110,MATCH(Sammanfattning!P$1,'REACH Bilaga XIV_update'!$D$4:$H$4,0),FALSE))),IFERROR(VLOOKUP($C175,' REACH Bilaga 59_update'!$C$5:$F$210,MATCH(Sammanfattning!P$1,' REACH Bilaga 59_update'!$C$4:$F$4,0),FALSE),VLOOKUP($C175,'REACH Bilaga XIV_update'!$C$4:$H$110,MATCH(Sammanfattning!P$1,'REACH Bilaga XIV_update'!$C$4:$H$4,0),FALSE)))</f>
        <v>#N/A</v>
      </c>
      <c r="Q175" s="76" t="e">
        <f>IF($C175="-",IF($A175="-",IF(VLOOKUP($D175,'REACH Bilaga XIV_update'!$A$5:$I$110,9,FALSE)="",NA(),VLOOKUP($D175,'REACH Bilaga XIV_update'!$A$5:$I$110,9,FALSE)),IF(VLOOKUP($A175,'REACH Bilaga XIV_update'!$D$5:$I$110,6,FALSE)="",NA(),VLOOKUP($A175,'REACH Bilaga XIV_update'!$D$5:$I$110,6,FALSE))),IF(VLOOKUP($C175,'REACH Bilaga XIV_update'!$C$5:$I$110,7,FALSE)="",NA(),VLOOKUP($C175,'REACH Bilaga XIV_update'!$C$5:$I$110,7,FALSE)))</f>
        <v>#N/A</v>
      </c>
      <c r="R175" s="76" t="e">
        <f>IF($C175="-",IF($A175="-",IF(VLOOKUP($D175,CoRAP_update!$A$5:$O$376,15,FALSE)="",NA(),VLOOKUP($D175,CoRAP_update!$A$5:$O$376,15,FALSE)),IF(VLOOKUP($A175,CoRAP_update!$D$5:$O$376,12,FALSE)="",NA(),VLOOKUP($A175,CoRAP_update!$D$5:$O$376,12,FALSE))),IF(VLOOKUP($C175,CoRAP_update!$C$5:$O$376,13,FALSE)="",NA(),VLOOKUP($C175,CoRAP_update!$C$5:$O$376,13,FALSE)))</f>
        <v>#N/A</v>
      </c>
      <c r="S175" s="144" t="str">
        <f>IF($C175="-",IF($A175="-",VLOOKUP($D175,CoRAP_update!$A$5:$J$376,MATCH(Sammanfattning!S$1,CoRAP_update!$A$4:$J$4,0),FALSE),VLOOKUP($A175,CoRAP_update!$D$5:$J$376,MATCH(Sammanfattning!S$1,CoRAP_update!$D$4:$J$4,0),FALSE)),VLOOKUP($C175,CoRAP_update!$C$5:$J$376,MATCH(Sammanfattning!S$1,CoRAP_update!$C$4:$J$4,0),FALSE))</f>
        <v>Consumer use#High (aggregated) tonnage#Suspected PBT/vPvB#Wide dispersive use</v>
      </c>
      <c r="T175" s="76" t="e">
        <f>IF($A175="-",VLOOKUP($D175,EDC_update!$C$2:$F$450,4,FALSE),VLOOKUP($A175,EDC_update!$B$2:$F$450,5,FALSE))</f>
        <v>#N/A</v>
      </c>
      <c r="V175" s="78">
        <f>IF(IFERROR(SEARCH("PBT",P175),99)=99,IF(IFERROR(SEARCH("suspected PBT",S175),99)=99,IF(IFERROR(SEARCH("concluded to be PBT",K175),99)=99,IF(IFERROR(SEARCH("PBT",S175),99)=99,IF(IFERROR(SEARCH("PBT cand",L175),99)=99,IF(IFERROR(SEARCH("PBT",L175),99)=99,IF(IFERROR(SEARCH("persistent, bioackumulative and toxic properties",K175),99)=99,0,Scoring!$E$3),Scoring!$E$3),Scoring!$E$7),Scoring!$E$3),Scoring!$E$5),Scoring!$E$6),Scoring!$E$3)</f>
        <v>0.7</v>
      </c>
      <c r="W175" s="78">
        <f>IF(IFERROR(SEARCH("vPvB",P175),99)=99,IF(IFERROR(SEARCH("suspected pbt/vPvB",S175),99)=99,IF(IFERROR(SEARCH("vPvB",S175),99)=99,IF(IFERROR(SEARCH("concluded to be a vPvB",S175),99)=99,IF(IFERROR(SEARCH("identified as vPvB",K175),99)=99,IF(IFERROR(SEARCH("concluded to be a vPvB",K175),99)=99,IF(IFERROR(SEARCH("concluded to be both pbt and vPvB",S175),99)=99,IF(IFERROR(SEARCH("concluded to be both pbt and vPvB",K175),99)=99,0,Scoring!$E$5),Scoring!$E$5),Scoring!$E$5),Scoring!$E$5),Scoring!$E$5),Scoring!$E$4),Scoring!$E$6),Scoring!$E$4)</f>
        <v>0.7</v>
      </c>
      <c r="X175" s="78">
        <f>IF(IFERROR(SEARCH("H410",N175),99)=99,IF(IFERROR(SEARCH("H410",O175),99)=99,IF(IFERROR(SEARCH("H410",Q175),99)=99,IF(IFERROR(SEARCH("H410",M175),99)=99,IF(IFERROR(SEARCH("H410",R175),99)=99,IF(IFERROR(SEARCH("H411",N175),99)=99,IF(IFERROR(SEARCH("H411",O175),99)=99,IF(IFERROR(SEARCH("H411",Q175),99)=99,IF(IFERROR(SEARCH("H411",M175),99)=99,IF(IFERROR(SEARCH("H411",R175),99)=99,IF(IFERROR(SEARCH("H413",N175),99)=99,IF(IFERROR(SEARCH("H413",O175),99)=99,IF(IFERROR(SEARCH("H413",Q175),99)=99,IF(IFERROR(SEARCH("H413",M175),99)=99,IF(IFERROR(SEARCH("H413",R175),99)=99,IF(IFERROR(SEARCH("H412",N175),99)=99,IF(IFERROR(SEARCH("H412",O175),99)=99,IF(IFERROR(SEARCH("H412",Q175),99)=99,IF(IFERROR(SEARCH("H412",M175),99)=99,IF(IFERROR(SEARCH("H412",R175),99)=99,0,Scoring!$E$2),Scoring!$E$2),Scoring!$E$2),Scoring!$E$2),Scoring!$E$2),Scoring!$E$2),Scoring!$E$2),Scoring!$E$2),Scoring!$E$2),Scoring!$E$2),Scoring!$E$2),Scoring!$E$2),Scoring!$E$2),Scoring!$E$2),Scoring!$E$2),Scoring!$E$2),Scoring!$E$2),Scoring!$E$2),Scoring!$E$2),Scoring!$E$2)</f>
        <v>0</v>
      </c>
      <c r="Y175" s="78">
        <f>IF(IFERROR(SEARCH("CMR",K175),99)=99,IF(IFERROR(SEARCH("Suspected CMR",S175),99)=99,IF(IFERROR(SEARCH("CMR",S175),99)=99,0,Scoring!$E$8),Scoring!$E$9),Scoring!$E$8)</f>
        <v>0</v>
      </c>
      <c r="Z175" s="78">
        <f>IF(IFERROR(SEARCH("H350",N175),99)=99,IF(IFERROR(SEARCH("H350",O175),99)=99,IF(IFERROR(SEARCH("H350",Q175),99)=99,IF(IFERROR(SEARCH("H350",M175),99)=99,IF(IFERROR(SEARCH("H350",R175),99)=99,IF(IFERROR(SEARCH("H351",N175),99)=99,IF(IFERROR(SEARCH("H351",O175),99)=99,IF(IFERROR(SEARCH("H351",Q175),99)=99,IF(IFERROR(SEARCH("H351",M175),99)=99,IF(IFERROR(SEARCH("H351",R175),99)=99,IF(IFERROR(SEARCH("carcinogenic",P175),99)=99,IF(IFERROR(SEARCH("suspected carcinogenic",S175),99)=99,0,Scoring!$E$12),Scoring!$E$11),Scoring!$E$10),Scoring!$E$10),Scoring!$E$10),Scoring!$E$10),Scoring!$E$10),Scoring!$E$10),Scoring!$E$10),Scoring!$E$10),Scoring!$E$10),Scoring!$E$10)</f>
        <v>0</v>
      </c>
      <c r="AA175" s="78">
        <f>IF(IFERROR(SEARCH("H340",N175),99)=99,IF(IFERROR(SEARCH("H340",O175),99)=99,IF(IFERROR(SEARCH("H340",Q175),99)=99,IF(IFERROR(SEARCH("H340",M175),99)=99,IF(IFERROR(SEARCH("H340",R175),99)=99,IF(IFERROR(SEARCH("H341",N175),99)=99,IF(IFERROR(SEARCH("H341",O175),99)=99,IF(IFERROR(SEARCH("H341",Q175),99)=99,IF(IFERROR(SEARCH("H341",M175),99)=99,IF(IFERROR(SEARCH("H341",R175),99)=99,IF(IFERROR(SEARCH("mutagenic",P175),99)=99,IF(IFERROR(SEARCH("suspected mutagenic",S175),99)=99,0,Scoring!$E$15),Scoring!$E$14),Scoring!$E$13),Scoring!$E$13),Scoring!$E$13),Scoring!$E$13),Scoring!$E$13),Scoring!$E$13),Scoring!$E$13),Scoring!$E$13),Scoring!$E$13),Scoring!$E$13)</f>
        <v>0</v>
      </c>
      <c r="AB175" s="78">
        <f>IF(IFERROR(SEARCH("H360",N175),99)=99,IF(IFERROR(SEARCH("H360",O175),99)=99,IF(IFERROR(SEARCH("H360",Q175),99)=99,IF(IFERROR(SEARCH("H360",M175),99)=99,IF(IFERROR(SEARCH("H360",R175),99)=99,IF(IFERROR(SEARCH("H361",N175),99)=99,IF(IFERROR(SEARCH("H361",O175),99)=99,IF(IFERROR(SEARCH("H361",Q175),99)=99,IF(IFERROR(SEARCH("H361",M175),99)=99,IF(IFERROR(SEARCH("H361",R175),99)=99,IF(IFERROR(SEARCH("reproduction",P175),99)=99,IF(IFERROR(SEARCH("suspected reprotoxic",S175),99)=99,IF(IFERROR(SEARCH("reprotoxic",S175),99)=99,IF(IFERROR(SEARCH("reprotoxic",K175),99)=99,0,Scoring!$E$18),Scoring!$E$18),Scoring!$E$19),Scoring!$E$17),Scoring!$E$16),Scoring!$E$16),Scoring!$E$16),Scoring!$E$16),Scoring!$E$16),Scoring!$E$16),Scoring!$E$16),Scoring!$E$16),Scoring!$E$16),Scoring!$E$16)</f>
        <v>0</v>
      </c>
      <c r="AC175" s="78">
        <f>IF(IFERROR(SEARCH("57f",L175),99)=99,IF(IFERROR(SEARCH("57(f)",P175),99)=99,0,Scoring!$E$20),Scoring!$E$20)</f>
        <v>0</v>
      </c>
      <c r="AD175" s="78">
        <f>IF(IFERROR(SEARCH("CAT1",T175),99)=99,IF(IFERROR(SEARCH("CAT2",T175),99)=99,IF(IFERROR(SEARCH("CAT3",T175),99)=99,IF(IFERROR(SEARCH("concluded to be endocrine",K175),99)=99,IF(IFERROR(SEARCH("categorised as endocrine",K175),99)=99,IF(IFERROR(SEARCH("endocrine disrupting",P175),99)=99,IF(IFERROR(SEARCH("endocrine disrupting",K175),99)=99,IF(IFERROR(SEARCH("suspected endocrine",S175),99)=99,IF(IFERROR(SEARCH("potential endocrine",S175),99)=99,0,Scoring!$E$25),Scoring!$E$25),Scoring!$E$24),Scoring!$E$24),Scoring!$E$24),Scoring!$E$24),Scoring!$E$23),Scoring!$E$22),Scoring!$E$21)</f>
        <v>0</v>
      </c>
      <c r="AE175" s="78">
        <f>IF(IFERROR(SEARCH("suspected sensitiser",S175),99)=99,IF(IFERROR(SEARCH("sensitiser",S175),99)=99,IF(IFERROR(SEARCH("other hazard based concern",S175),99)=99,0,Scoring!$E$28),Scoring!$E$26),Scoring!$E$27)</f>
        <v>0</v>
      </c>
      <c r="AF175" s="78">
        <f>IF(IFERROR(M175,1)=1,IF(IFERROR(N175,1)=1,IF(IFERROR(O175,1)=1,IF(IFERROR(Q175,1)=1,IF(IFERROR(R175,1)=1,IF(IFERROR(T175,1)=1,IF(IFERROR(K175,1)=1,IF(IFERROR(P175,1)=1,IF(IFERROR(S175,1)=1,Scoring!$E$29,0),0),0),0),0),0),0),0),0)</f>
        <v>0</v>
      </c>
      <c r="AG175" s="78">
        <f t="shared" si="20"/>
        <v>1.4</v>
      </c>
      <c r="AI175" s="93"/>
      <c r="AJ175" s="94"/>
      <c r="AK175" s="76"/>
      <c r="AL175" s="75"/>
      <c r="AN175" s="79"/>
      <c r="AO175" s="79"/>
      <c r="AP175" s="79"/>
      <c r="AQ175" s="79"/>
      <c r="AR175" s="79"/>
      <c r="AS175" s="78"/>
      <c r="AU175" s="79">
        <f>IF(IFERROR(F175,99)=99,IF(IFERROR(G175,99)=99,IF(IFERROR(H175,99)=99,IF(IFERROR(I175,99)=99,IF(IFERROR(E175,99)=99,IF(IFERROR(J175,99)=99,0,Scoring!$B$7),Scoring!$B$3),Scoring!$B$2),Scoring!$B$6),Scoring!$B$5),Scoring!$B$4)</f>
        <v>0.5</v>
      </c>
      <c r="AV175" s="78">
        <f t="shared" si="21"/>
        <v>0.7</v>
      </c>
      <c r="AW175" s="78"/>
      <c r="AX175" s="66"/>
      <c r="AY175" s="78"/>
      <c r="AZ175" s="76"/>
      <c r="BA175" s="76"/>
      <c r="BB175" s="76"/>
    </row>
    <row r="176" spans="1:54" x14ac:dyDescent="0.25">
      <c r="A176" s="77" t="s">
        <v>5548</v>
      </c>
      <c r="B176" s="76" t="str">
        <f t="shared" si="24"/>
        <v>309-912-6</v>
      </c>
      <c r="C176" s="77" t="s">
        <v>5547</v>
      </c>
      <c r="D176" s="77" t="s">
        <v>5546</v>
      </c>
      <c r="E176" s="76" t="e">
        <f>IF(C176="-",IF(A176="-",VLOOKUP(D176,'sin-list 180320_update'!$C$2:$C$835,1,FALSE),VLOOKUP(A176,'sin-list 180320_update'!$A$2:$A$835,1,FALSE)),VLOOKUP(C176,'sin-list 180320_update'!$B$2:$B$835,1,FALSE))</f>
        <v>#N/A</v>
      </c>
      <c r="F176" s="76" t="e">
        <f>IF($C176="-",IF($A176="-",VLOOKUP($D176,'REACH Bilaga XVII_update'!$A$5:$A$131,1,FALSE),VLOOKUP($A176,'REACH Bilaga XVII_update'!$C$5:$C$131,1,FALSE)),VLOOKUP($C176,'REACH Bilaga XVII_update'!$B$5:$B$131,1,FALSE))</f>
        <v>#N/A</v>
      </c>
      <c r="G176" s="76" t="e">
        <f>IF($C176="-",IF($A176="-",VLOOKUP($D176,' REACH Bilaga 59_update'!$A$5:$A$210,1,FALSE),VLOOKUP($A176,' REACH Bilaga 59_update'!$D$5:$D$210,1,FALSE)),VLOOKUP($C176,' REACH Bilaga 59_update'!$C$5:$C$210,1,FALSE))</f>
        <v>#N/A</v>
      </c>
      <c r="H176" s="76" t="e">
        <f>IF($C176="-",IF($A176="-",VLOOKUP($D176,'REACH Bilaga XIV_update'!$A$5:$A$110,1,FALSE),VLOOKUP($A176,'REACH Bilaga XIV_update'!$D$5:$D$110,1,FALSE)),VLOOKUP($C176,'REACH Bilaga XIV_update'!$C$5:$C$110,1,FALSE))</f>
        <v>#N/A</v>
      </c>
      <c r="I176" s="76" t="str">
        <f>IF($C176="-",IF($A176="-",VLOOKUP($D176,CoRAP_update!$A$5:$A$376,1,FALSE),VLOOKUP($A176,CoRAP_update!$D$5:$D$376,1,FALSE)),VLOOKUP($C176,CoRAP_update!$C$5:$C$376,1,FALSE))</f>
        <v>309-912-6</v>
      </c>
      <c r="J176" s="76" t="e">
        <f>IF($C176="-",IF($A176="-",VLOOKUP($D176,EDC_update!$C$2:$C$450,1,FALSE),VLOOKUP($A176,EDC_update!$B$2:$B$450,1,FALSE)),VLOOKUP($C176,EDC_update!$L$2:$L$450,1,FALSE))</f>
        <v>#N/A</v>
      </c>
      <c r="K176" s="76" t="e">
        <f>IF($C176="-",IF($A176="-",IF(VLOOKUP($D176,'sin-list 180320_update'!$C$2:$S$835,3,FALSE)="",NA(),VLOOKUP($D176,'sin-list 180320_update'!$C$2:$S$835,3,FALSE)),IF(VLOOKUP($A176,'sin-list 180320_update'!$A$2:$S$835,5,FALSE)="",NA(),VLOOKUP($A176,'sin-list 180320_update'!$A$2:$S$835,5,FALSE))),IF(VLOOKUP($C176,'sin-list 180320_update'!$B$2:$S$835,4,FALSE)="",NA(),VLOOKUP($C176,'sin-list 180320_update'!$B$2:$S$835,4,FALSE)))</f>
        <v>#N/A</v>
      </c>
      <c r="L176" s="76" t="e">
        <f>IF($C176="-",IF($A176="-",VLOOKUP($D176,'sin-list 180320_update'!$C$2:$S$835,6,FALSE),VLOOKUP($A176,'sin-list 180320_update'!$A$2:$S$835,8,FALSE)),VLOOKUP($C176,'sin-list 180320_update'!$B$2:$S$835,7,FALSE))</f>
        <v>#N/A</v>
      </c>
      <c r="M176" s="76" t="e">
        <f>IF($C176="-",IF($A176="-",IF(VLOOKUP($D176,'sin-list 180320_update'!$C$2:$S$835,8,FALSE)="",NA(),VLOOKUP($D176,'sin-list 180320_update'!$C$2:$S$835,8,FALSE)),IF(VLOOKUP($A176,'sin-list 180320_update'!$A$2:$S$835,10,FALSE)="",NA(),VLOOKUP($A176,'sin-list 180320_update'!$A$2:$S$835,10,FALSE))),IF(VLOOKUP($C176,'sin-list 180320_update'!$B$2:$S$835,9,FALSE)="",NA(),VLOOKUP($C176,'sin-list 180320_update'!$B$2:$S$835,9,FALSE)))</f>
        <v>#N/A</v>
      </c>
      <c r="N176" s="76" t="e">
        <f>IF($C176="-",IF($A176="-",IF(VLOOKUP($D176,'REACH Bilaga XVII_update'!$A$5:$E$131,4,FALSE)="",NA(),VLOOKUP($D176,'REACH Bilaga XVII_update'!$A$5:$E$131,4,FALSE)),IF(VLOOKUP($A176,'REACH Bilaga XVII_update'!$C$5:$D$131,2,FALSE)="",NA(),VLOOKUP($A176,'REACH Bilaga XVII_update'!$C$5:$D$131,2,FALSE))),IF(VLOOKUP($C176,'REACH Bilaga XVII_update'!$B$5:$D$131,3,FALSE)="",NA(),VLOOKUP($C176,'REACH Bilaga XVII_update'!$B$5:$D$131,3,FALSE)))</f>
        <v>#N/A</v>
      </c>
      <c r="O176" s="76" t="e">
        <f>IF($C176="-",IF($A176="-",IF(VLOOKUP($D176,' REACH Bilaga 59_update'!$A$5:$E$210,5,FALSE)="",NA(),VLOOKUP($D176,' REACH Bilaga 59_update'!$A$5:$E$210,5,FALSE)),IF(VLOOKUP($A176,' REACH Bilaga 59_update'!$D$5:$E$210,2,FALSE)="",NA(),VLOOKUP($A176,' REACH Bilaga 59_update'!$D$5:$E$210,2,FALSE))),IF(VLOOKUP($C176,' REACH Bilaga 59_update'!$C$5:$E$210,3,FALSE)="",NA(),VLOOKUP($C176,' REACH Bilaga 59_update'!$C$5:$E$210,3,FALSE)))</f>
        <v>#N/A</v>
      </c>
      <c r="P176" s="76" t="e">
        <f>IF(C176="-",IF(A176="-",IFERROR(VLOOKUP($D176,' REACH Bilaga 59_update'!$A$5:$F$210,MATCH(Sammanfattning!P$1,' REACH Bilaga 59_update'!$A$4:$F$4,0),FALSE),VLOOKUP($D176,'REACH Bilaga XIV_update'!$A$4:$H$110,MATCH(Sammanfattning!P$1,'REACH Bilaga XIV_update'!$A$4:$H$4,0),FALSE)),IFERROR(VLOOKUP($A176,' REACH Bilaga 59_update'!$D$5:$F$210,MATCH(Sammanfattning!P$1,' REACH Bilaga 59_update'!$D$4:$F$4,0),FALSE),VLOOKUP($A176,'REACH Bilaga XIV_update'!$D$4:$H$110,MATCH(Sammanfattning!P$1,'REACH Bilaga XIV_update'!$D$4:$H$4,0),FALSE))),IFERROR(VLOOKUP($C176,' REACH Bilaga 59_update'!$C$5:$F$210,MATCH(Sammanfattning!P$1,' REACH Bilaga 59_update'!$C$4:$F$4,0),FALSE),VLOOKUP($C176,'REACH Bilaga XIV_update'!$C$4:$H$110,MATCH(Sammanfattning!P$1,'REACH Bilaga XIV_update'!$C$4:$H$4,0),FALSE)))</f>
        <v>#N/A</v>
      </c>
      <c r="Q176" s="76" t="e">
        <f>IF($C176="-",IF($A176="-",IF(VLOOKUP($D176,'REACH Bilaga XIV_update'!$A$5:$I$110,9,FALSE)="",NA(),VLOOKUP($D176,'REACH Bilaga XIV_update'!$A$5:$I$110,9,FALSE)),IF(VLOOKUP($A176,'REACH Bilaga XIV_update'!$D$5:$I$110,6,FALSE)="",NA(),VLOOKUP($A176,'REACH Bilaga XIV_update'!$D$5:$I$110,6,FALSE))),IF(VLOOKUP($C176,'REACH Bilaga XIV_update'!$C$5:$I$110,7,FALSE)="",NA(),VLOOKUP($C176,'REACH Bilaga XIV_update'!$C$5:$I$110,7,FALSE)))</f>
        <v>#N/A</v>
      </c>
      <c r="R176" s="76" t="e">
        <f>IF($C176="-",IF($A176="-",IF(VLOOKUP($D176,CoRAP_update!$A$5:$O$376,15,FALSE)="",NA(),VLOOKUP($D176,CoRAP_update!$A$5:$O$376,15,FALSE)),IF(VLOOKUP($A176,CoRAP_update!$D$5:$O$376,12,FALSE)="",NA(),VLOOKUP($A176,CoRAP_update!$D$5:$O$376,12,FALSE))),IF(VLOOKUP($C176,CoRAP_update!$C$5:$O$376,13,FALSE)="",NA(),VLOOKUP($C176,CoRAP_update!$C$5:$O$376,13,FALSE)))</f>
        <v>#N/A</v>
      </c>
      <c r="S176" s="144" t="str">
        <f>IF($C176="-",IF($A176="-",VLOOKUP($D176,CoRAP_update!$A$5:$J$376,MATCH(Sammanfattning!S$1,CoRAP_update!$A$4:$J$4,0),FALSE),VLOOKUP($A176,CoRAP_update!$D$5:$J$376,MATCH(Sammanfattning!S$1,CoRAP_update!$D$4:$J$4,0),FALSE)),VLOOKUP($C176,CoRAP_update!$C$5:$J$376,MATCH(Sammanfattning!S$1,CoRAP_update!$C$4:$J$4,0),FALSE))</f>
        <v>Suspected PBT/vPvB</v>
      </c>
      <c r="T176" s="76" t="e">
        <f>IF($A176="-",VLOOKUP($D176,EDC_update!$C$2:$F$450,4,FALSE),VLOOKUP($A176,EDC_update!$B$2:$F$450,5,FALSE))</f>
        <v>#N/A</v>
      </c>
      <c r="V176" s="78">
        <f>IF(IFERROR(SEARCH("PBT",P176),99)=99,IF(IFERROR(SEARCH("suspected PBT",S176),99)=99,IF(IFERROR(SEARCH("concluded to be PBT",K176),99)=99,IF(IFERROR(SEARCH("PBT",S176),99)=99,IF(IFERROR(SEARCH("PBT cand",L176),99)=99,IF(IFERROR(SEARCH("PBT",L176),99)=99,IF(IFERROR(SEARCH("persistent, bioackumulative and toxic properties",K176),99)=99,0,Scoring!$E$3),Scoring!$E$3),Scoring!$E$7),Scoring!$E$3),Scoring!$E$5),Scoring!$E$6),Scoring!$E$3)</f>
        <v>0.7</v>
      </c>
      <c r="W176" s="78">
        <f>IF(IFERROR(SEARCH("vPvB",P176),99)=99,IF(IFERROR(SEARCH("suspected pbt/vPvB",S176),99)=99,IF(IFERROR(SEARCH("vPvB",S176),99)=99,IF(IFERROR(SEARCH("concluded to be a vPvB",S176),99)=99,IF(IFERROR(SEARCH("identified as vPvB",K176),99)=99,IF(IFERROR(SEARCH("concluded to be a vPvB",K176),99)=99,IF(IFERROR(SEARCH("concluded to be both pbt and vPvB",S176),99)=99,IF(IFERROR(SEARCH("concluded to be both pbt and vPvB",K176),99)=99,0,Scoring!$E$5),Scoring!$E$5),Scoring!$E$5),Scoring!$E$5),Scoring!$E$5),Scoring!$E$4),Scoring!$E$6),Scoring!$E$4)</f>
        <v>0.7</v>
      </c>
      <c r="X176" s="78">
        <f>IF(IFERROR(SEARCH("H410",N176),99)=99,IF(IFERROR(SEARCH("H410",O176),99)=99,IF(IFERROR(SEARCH("H410",Q176),99)=99,IF(IFERROR(SEARCH("H410",M176),99)=99,IF(IFERROR(SEARCH("H410",R176),99)=99,IF(IFERROR(SEARCH("H411",N176),99)=99,IF(IFERROR(SEARCH("H411",O176),99)=99,IF(IFERROR(SEARCH("H411",Q176),99)=99,IF(IFERROR(SEARCH("H411",M176),99)=99,IF(IFERROR(SEARCH("H411",R176),99)=99,IF(IFERROR(SEARCH("H413",N176),99)=99,IF(IFERROR(SEARCH("H413",O176),99)=99,IF(IFERROR(SEARCH("H413",Q176),99)=99,IF(IFERROR(SEARCH("H413",M176),99)=99,IF(IFERROR(SEARCH("H413",R176),99)=99,IF(IFERROR(SEARCH("H412",N176),99)=99,IF(IFERROR(SEARCH("H412",O176),99)=99,IF(IFERROR(SEARCH("H412",Q176),99)=99,IF(IFERROR(SEARCH("H412",M176),99)=99,IF(IFERROR(SEARCH("H412",R176),99)=99,0,Scoring!$E$2),Scoring!$E$2),Scoring!$E$2),Scoring!$E$2),Scoring!$E$2),Scoring!$E$2),Scoring!$E$2),Scoring!$E$2),Scoring!$E$2),Scoring!$E$2),Scoring!$E$2),Scoring!$E$2),Scoring!$E$2),Scoring!$E$2),Scoring!$E$2),Scoring!$E$2),Scoring!$E$2),Scoring!$E$2),Scoring!$E$2),Scoring!$E$2)</f>
        <v>0</v>
      </c>
      <c r="Y176" s="78">
        <f>IF(IFERROR(SEARCH("CMR",K176),99)=99,IF(IFERROR(SEARCH("Suspected CMR",S176),99)=99,IF(IFERROR(SEARCH("CMR",S176),99)=99,0,Scoring!$E$8),Scoring!$E$9),Scoring!$E$8)</f>
        <v>0</v>
      </c>
      <c r="Z176" s="78">
        <f>IF(IFERROR(SEARCH("H350",N176),99)=99,IF(IFERROR(SEARCH("H350",O176),99)=99,IF(IFERROR(SEARCH("H350",Q176),99)=99,IF(IFERROR(SEARCH("H350",M176),99)=99,IF(IFERROR(SEARCH("H350",R176),99)=99,IF(IFERROR(SEARCH("H351",N176),99)=99,IF(IFERROR(SEARCH("H351",O176),99)=99,IF(IFERROR(SEARCH("H351",Q176),99)=99,IF(IFERROR(SEARCH("H351",M176),99)=99,IF(IFERROR(SEARCH("H351",R176),99)=99,IF(IFERROR(SEARCH("carcinogenic",P176),99)=99,IF(IFERROR(SEARCH("suspected carcinogenic",S176),99)=99,0,Scoring!$E$12),Scoring!$E$11),Scoring!$E$10),Scoring!$E$10),Scoring!$E$10),Scoring!$E$10),Scoring!$E$10),Scoring!$E$10),Scoring!$E$10),Scoring!$E$10),Scoring!$E$10),Scoring!$E$10)</f>
        <v>0</v>
      </c>
      <c r="AA176" s="78">
        <f>IF(IFERROR(SEARCH("H340",N176),99)=99,IF(IFERROR(SEARCH("H340",O176),99)=99,IF(IFERROR(SEARCH("H340",Q176),99)=99,IF(IFERROR(SEARCH("H340",M176),99)=99,IF(IFERROR(SEARCH("H340",R176),99)=99,IF(IFERROR(SEARCH("H341",N176),99)=99,IF(IFERROR(SEARCH("H341",O176),99)=99,IF(IFERROR(SEARCH("H341",Q176),99)=99,IF(IFERROR(SEARCH("H341",M176),99)=99,IF(IFERROR(SEARCH("H341",R176),99)=99,IF(IFERROR(SEARCH("mutagenic",P176),99)=99,IF(IFERROR(SEARCH("suspected mutagenic",S176),99)=99,0,Scoring!$E$15),Scoring!$E$14),Scoring!$E$13),Scoring!$E$13),Scoring!$E$13),Scoring!$E$13),Scoring!$E$13),Scoring!$E$13),Scoring!$E$13),Scoring!$E$13),Scoring!$E$13),Scoring!$E$13)</f>
        <v>0</v>
      </c>
      <c r="AB176" s="78">
        <f>IF(IFERROR(SEARCH("H360",N176),99)=99,IF(IFERROR(SEARCH("H360",O176),99)=99,IF(IFERROR(SEARCH("H360",Q176),99)=99,IF(IFERROR(SEARCH("H360",M176),99)=99,IF(IFERROR(SEARCH("H360",R176),99)=99,IF(IFERROR(SEARCH("H361",N176),99)=99,IF(IFERROR(SEARCH("H361",O176),99)=99,IF(IFERROR(SEARCH("H361",Q176),99)=99,IF(IFERROR(SEARCH("H361",M176),99)=99,IF(IFERROR(SEARCH("H361",R176),99)=99,IF(IFERROR(SEARCH("reproduction",P176),99)=99,IF(IFERROR(SEARCH("suspected reprotoxic",S176),99)=99,IF(IFERROR(SEARCH("reprotoxic",S176),99)=99,IF(IFERROR(SEARCH("reprotoxic",K176),99)=99,0,Scoring!$E$18),Scoring!$E$18),Scoring!$E$19),Scoring!$E$17),Scoring!$E$16),Scoring!$E$16),Scoring!$E$16),Scoring!$E$16),Scoring!$E$16),Scoring!$E$16),Scoring!$E$16),Scoring!$E$16),Scoring!$E$16),Scoring!$E$16)</f>
        <v>0</v>
      </c>
      <c r="AC176" s="78">
        <f>IF(IFERROR(SEARCH("57f",L176),99)=99,IF(IFERROR(SEARCH("57(f)",P176),99)=99,0,Scoring!$E$20),Scoring!$E$20)</f>
        <v>0</v>
      </c>
      <c r="AD176" s="78">
        <f>IF(IFERROR(SEARCH("CAT1",T176),99)=99,IF(IFERROR(SEARCH("CAT2",T176),99)=99,IF(IFERROR(SEARCH("CAT3",T176),99)=99,IF(IFERROR(SEARCH("concluded to be endocrine",K176),99)=99,IF(IFERROR(SEARCH("categorised as endocrine",K176),99)=99,IF(IFERROR(SEARCH("endocrine disrupting",P176),99)=99,IF(IFERROR(SEARCH("endocrine disrupting",K176),99)=99,IF(IFERROR(SEARCH("suspected endocrine",S176),99)=99,IF(IFERROR(SEARCH("potential endocrine",S176),99)=99,0,Scoring!$E$25),Scoring!$E$25),Scoring!$E$24),Scoring!$E$24),Scoring!$E$24),Scoring!$E$24),Scoring!$E$23),Scoring!$E$22),Scoring!$E$21)</f>
        <v>0</v>
      </c>
      <c r="AE176" s="78">
        <f>IF(IFERROR(SEARCH("suspected sensitiser",S176),99)=99,IF(IFERROR(SEARCH("sensitiser",S176),99)=99,IF(IFERROR(SEARCH("other hazard based concern",S176),99)=99,0,Scoring!$E$28),Scoring!$E$26),Scoring!$E$27)</f>
        <v>0</v>
      </c>
      <c r="AF176" s="78">
        <f>IF(IFERROR(M176,1)=1,IF(IFERROR(N176,1)=1,IF(IFERROR(O176,1)=1,IF(IFERROR(Q176,1)=1,IF(IFERROR(R176,1)=1,IF(IFERROR(T176,1)=1,IF(IFERROR(K176,1)=1,IF(IFERROR(P176,1)=1,IF(IFERROR(S176,1)=1,Scoring!$E$29,0),0),0),0),0),0),0),0),0)</f>
        <v>0</v>
      </c>
      <c r="AG176" s="78">
        <f t="shared" si="20"/>
        <v>1.4</v>
      </c>
      <c r="AI176" s="93"/>
      <c r="AJ176" s="94"/>
      <c r="AK176" s="76"/>
      <c r="AL176" s="75"/>
      <c r="AN176" s="79"/>
      <c r="AO176" s="79"/>
      <c r="AP176" s="79"/>
      <c r="AQ176" s="79"/>
      <c r="AR176" s="79"/>
      <c r="AS176" s="78"/>
      <c r="AU176" s="79">
        <f>IF(IFERROR(F176,99)=99,IF(IFERROR(G176,99)=99,IF(IFERROR(H176,99)=99,IF(IFERROR(I176,99)=99,IF(IFERROR(E176,99)=99,IF(IFERROR(J176,99)=99,0,Scoring!$B$7),Scoring!$B$3),Scoring!$B$2),Scoring!$B$6),Scoring!$B$5),Scoring!$B$4)</f>
        <v>0.5</v>
      </c>
      <c r="AV176" s="78">
        <f t="shared" si="21"/>
        <v>0.7</v>
      </c>
      <c r="AW176" s="78"/>
      <c r="AX176" s="66"/>
      <c r="AY176" s="78"/>
      <c r="AZ176" s="76"/>
      <c r="BA176" s="76"/>
      <c r="BB176" s="76"/>
    </row>
    <row r="177" spans="1:54" x14ac:dyDescent="0.25">
      <c r="A177" s="77" t="s">
        <v>5555</v>
      </c>
      <c r="B177" s="76" t="str">
        <f t="shared" si="24"/>
        <v>401-850-9</v>
      </c>
      <c r="C177" s="77" t="s">
        <v>5554</v>
      </c>
      <c r="D177" s="77" t="s">
        <v>5553</v>
      </c>
      <c r="E177" s="76" t="e">
        <f>IF(C177="-",IF(A177="-",VLOOKUP(D177,'sin-list 180320_update'!$C$2:$C$835,1,FALSE),VLOOKUP(A177,'sin-list 180320_update'!$A$2:$A$835,1,FALSE)),VLOOKUP(C177,'sin-list 180320_update'!$B$2:$B$835,1,FALSE))</f>
        <v>#N/A</v>
      </c>
      <c r="F177" s="76" t="e">
        <f>IF($C177="-",IF($A177="-",VLOOKUP($D177,'REACH Bilaga XVII_update'!$A$5:$A$131,1,FALSE),VLOOKUP($A177,'REACH Bilaga XVII_update'!$C$5:$C$131,1,FALSE)),VLOOKUP($C177,'REACH Bilaga XVII_update'!$B$5:$B$131,1,FALSE))</f>
        <v>#N/A</v>
      </c>
      <c r="G177" s="76" t="e">
        <f>IF($C177="-",IF($A177="-",VLOOKUP($D177,' REACH Bilaga 59_update'!$A$5:$A$210,1,FALSE),VLOOKUP($A177,' REACH Bilaga 59_update'!$D$5:$D$210,1,FALSE)),VLOOKUP($C177,' REACH Bilaga 59_update'!$C$5:$C$210,1,FALSE))</f>
        <v>#N/A</v>
      </c>
      <c r="H177" s="76" t="e">
        <f>IF($C177="-",IF($A177="-",VLOOKUP($D177,'REACH Bilaga XIV_update'!$A$5:$A$110,1,FALSE),VLOOKUP($A177,'REACH Bilaga XIV_update'!$D$5:$D$110,1,FALSE)),VLOOKUP($C177,'REACH Bilaga XIV_update'!$C$5:$C$110,1,FALSE))</f>
        <v>#N/A</v>
      </c>
      <c r="I177" s="76" t="str">
        <f>IF($C177="-",IF($A177="-",VLOOKUP($D177,CoRAP_update!$A$5:$A$376,1,FALSE),VLOOKUP($A177,CoRAP_update!$D$5:$D$376,1,FALSE)),VLOOKUP($C177,CoRAP_update!$C$5:$C$376,1,FALSE))</f>
        <v>401-850-9</v>
      </c>
      <c r="J177" s="76" t="e">
        <f>IF($C177="-",IF($A177="-",VLOOKUP($D177,EDC_update!$C$2:$C$450,1,FALSE),VLOOKUP($A177,EDC_update!$B$2:$B$450,1,FALSE)),VLOOKUP($C177,EDC_update!$L$2:$L$450,1,FALSE))</f>
        <v>#N/A</v>
      </c>
      <c r="K177" s="76" t="e">
        <f>IF($C177="-",IF($A177="-",IF(VLOOKUP($D177,'sin-list 180320_update'!$C$2:$S$835,3,FALSE)="",NA(),VLOOKUP($D177,'sin-list 180320_update'!$C$2:$S$835,3,FALSE)),IF(VLOOKUP($A177,'sin-list 180320_update'!$A$2:$S$835,5,FALSE)="",NA(),VLOOKUP($A177,'sin-list 180320_update'!$A$2:$S$835,5,FALSE))),IF(VLOOKUP($C177,'sin-list 180320_update'!$B$2:$S$835,4,FALSE)="",NA(),VLOOKUP($C177,'sin-list 180320_update'!$B$2:$S$835,4,FALSE)))</f>
        <v>#N/A</v>
      </c>
      <c r="L177" s="76" t="e">
        <f>IF($C177="-",IF($A177="-",VLOOKUP($D177,'sin-list 180320_update'!$C$2:$S$835,6,FALSE),VLOOKUP($A177,'sin-list 180320_update'!$A$2:$S$835,8,FALSE)),VLOOKUP($C177,'sin-list 180320_update'!$B$2:$S$835,7,FALSE))</f>
        <v>#N/A</v>
      </c>
      <c r="M177" s="76" t="e">
        <f>IF($C177="-",IF($A177="-",IF(VLOOKUP($D177,'sin-list 180320_update'!$C$2:$S$835,8,FALSE)="",NA(),VLOOKUP($D177,'sin-list 180320_update'!$C$2:$S$835,8,FALSE)),IF(VLOOKUP($A177,'sin-list 180320_update'!$A$2:$S$835,10,FALSE)="",NA(),VLOOKUP($A177,'sin-list 180320_update'!$A$2:$S$835,10,FALSE))),IF(VLOOKUP($C177,'sin-list 180320_update'!$B$2:$S$835,9,FALSE)="",NA(),VLOOKUP($C177,'sin-list 180320_update'!$B$2:$S$835,9,FALSE)))</f>
        <v>#N/A</v>
      </c>
      <c r="N177" s="76" t="e">
        <f>IF($C177="-",IF($A177="-",IF(VLOOKUP($D177,'REACH Bilaga XVII_update'!$A$5:$E$131,4,FALSE)="",NA(),VLOOKUP($D177,'REACH Bilaga XVII_update'!$A$5:$E$131,4,FALSE)),IF(VLOOKUP($A177,'REACH Bilaga XVII_update'!$C$5:$D$131,2,FALSE)="",NA(),VLOOKUP($A177,'REACH Bilaga XVII_update'!$C$5:$D$131,2,FALSE))),IF(VLOOKUP($C177,'REACH Bilaga XVII_update'!$B$5:$D$131,3,FALSE)="",NA(),VLOOKUP($C177,'REACH Bilaga XVII_update'!$B$5:$D$131,3,FALSE)))</f>
        <v>#N/A</v>
      </c>
      <c r="O177" s="76" t="e">
        <f>IF($C177="-",IF($A177="-",IF(VLOOKUP($D177,' REACH Bilaga 59_update'!$A$5:$E$210,5,FALSE)="",NA(),VLOOKUP($D177,' REACH Bilaga 59_update'!$A$5:$E$210,5,FALSE)),IF(VLOOKUP($A177,' REACH Bilaga 59_update'!$D$5:$E$210,2,FALSE)="",NA(),VLOOKUP($A177,' REACH Bilaga 59_update'!$D$5:$E$210,2,FALSE))),IF(VLOOKUP($C177,' REACH Bilaga 59_update'!$C$5:$E$210,3,FALSE)="",NA(),VLOOKUP($C177,' REACH Bilaga 59_update'!$C$5:$E$210,3,FALSE)))</f>
        <v>#N/A</v>
      </c>
      <c r="P177" s="76" t="e">
        <f>IF(C177="-",IF(A177="-",IFERROR(VLOOKUP($D177,' REACH Bilaga 59_update'!$A$5:$F$210,MATCH(Sammanfattning!P$1,' REACH Bilaga 59_update'!$A$4:$F$4,0),FALSE),VLOOKUP($D177,'REACH Bilaga XIV_update'!$A$4:$H$110,MATCH(Sammanfattning!P$1,'REACH Bilaga XIV_update'!$A$4:$H$4,0),FALSE)),IFERROR(VLOOKUP($A177,' REACH Bilaga 59_update'!$D$5:$F$210,MATCH(Sammanfattning!P$1,' REACH Bilaga 59_update'!$D$4:$F$4,0),FALSE),VLOOKUP($A177,'REACH Bilaga XIV_update'!$D$4:$H$110,MATCH(Sammanfattning!P$1,'REACH Bilaga XIV_update'!$D$4:$H$4,0),FALSE))),IFERROR(VLOOKUP($C177,' REACH Bilaga 59_update'!$C$5:$F$210,MATCH(Sammanfattning!P$1,' REACH Bilaga 59_update'!$C$4:$F$4,0),FALSE),VLOOKUP($C177,'REACH Bilaga XIV_update'!$C$4:$H$110,MATCH(Sammanfattning!P$1,'REACH Bilaga XIV_update'!$C$4:$H$4,0),FALSE)))</f>
        <v>#N/A</v>
      </c>
      <c r="Q177" s="76" t="e">
        <f>IF($C177="-",IF($A177="-",IF(VLOOKUP($D177,'REACH Bilaga XIV_update'!$A$5:$I$110,9,FALSE)="",NA(),VLOOKUP($D177,'REACH Bilaga XIV_update'!$A$5:$I$110,9,FALSE)),IF(VLOOKUP($A177,'REACH Bilaga XIV_update'!$D$5:$I$110,6,FALSE)="",NA(),VLOOKUP($A177,'REACH Bilaga XIV_update'!$D$5:$I$110,6,FALSE))),IF(VLOOKUP($C177,'REACH Bilaga XIV_update'!$C$5:$I$110,7,FALSE)="",NA(),VLOOKUP($C177,'REACH Bilaga XIV_update'!$C$5:$I$110,7,FALSE)))</f>
        <v>#N/A</v>
      </c>
      <c r="R177" s="76" t="e">
        <f>IF($C177="-",IF($A177="-",IF(VLOOKUP($D177,CoRAP_update!$A$5:$O$376,15,FALSE)="",NA(),VLOOKUP($D177,CoRAP_update!$A$5:$O$376,15,FALSE)),IF(VLOOKUP($A177,CoRAP_update!$D$5:$O$376,12,FALSE)="",NA(),VLOOKUP($A177,CoRAP_update!$D$5:$O$376,12,FALSE))),IF(VLOOKUP($C177,CoRAP_update!$C$5:$O$376,13,FALSE)="",NA(),VLOOKUP($C177,CoRAP_update!$C$5:$O$376,13,FALSE)))</f>
        <v>#N/A</v>
      </c>
      <c r="S177" s="144" t="str">
        <f>IF($C177="-",IF($A177="-",VLOOKUP($D177,CoRAP_update!$A$5:$J$376,MATCH(Sammanfattning!S$1,CoRAP_update!$A$4:$J$4,0),FALSE),VLOOKUP($A177,CoRAP_update!$D$5:$J$376,MATCH(Sammanfattning!S$1,CoRAP_update!$D$4:$J$4,0),FALSE)),VLOOKUP($C177,CoRAP_update!$C$5:$J$376,MATCH(Sammanfattning!S$1,CoRAP_update!$C$4:$J$4,0),FALSE))</f>
        <v>Exposure of environment#Suspected PBT/vPvB#Wide dispersive use</v>
      </c>
      <c r="T177" s="76" t="e">
        <f>IF($A177="-",VLOOKUP($D177,EDC_update!$C$2:$F$450,4,FALSE),VLOOKUP($A177,EDC_update!$B$2:$F$450,5,FALSE))</f>
        <v>#N/A</v>
      </c>
      <c r="V177" s="78">
        <f>IF(IFERROR(SEARCH("PBT",P177),99)=99,IF(IFERROR(SEARCH("suspected PBT",S177),99)=99,IF(IFERROR(SEARCH("concluded to be PBT",K177),99)=99,IF(IFERROR(SEARCH("PBT",S177),99)=99,IF(IFERROR(SEARCH("PBT cand",L177),99)=99,IF(IFERROR(SEARCH("PBT",L177),99)=99,IF(IFERROR(SEARCH("persistent, bioackumulative and toxic properties",K177),99)=99,0,Scoring!$E$3),Scoring!$E$3),Scoring!$E$7),Scoring!$E$3),Scoring!$E$5),Scoring!$E$6),Scoring!$E$3)</f>
        <v>0.7</v>
      </c>
      <c r="W177" s="78">
        <f>IF(IFERROR(SEARCH("vPvB",P177),99)=99,IF(IFERROR(SEARCH("suspected pbt/vPvB",S177),99)=99,IF(IFERROR(SEARCH("vPvB",S177),99)=99,IF(IFERROR(SEARCH("concluded to be a vPvB",S177),99)=99,IF(IFERROR(SEARCH("identified as vPvB",K177),99)=99,IF(IFERROR(SEARCH("concluded to be a vPvB",K177),99)=99,IF(IFERROR(SEARCH("concluded to be both pbt and vPvB",S177),99)=99,IF(IFERROR(SEARCH("concluded to be both pbt and vPvB",K177),99)=99,0,Scoring!$E$5),Scoring!$E$5),Scoring!$E$5),Scoring!$E$5),Scoring!$E$5),Scoring!$E$4),Scoring!$E$6),Scoring!$E$4)</f>
        <v>0.7</v>
      </c>
      <c r="X177" s="78">
        <f>IF(IFERROR(SEARCH("H410",N177),99)=99,IF(IFERROR(SEARCH("H410",O177),99)=99,IF(IFERROR(SEARCH("H410",Q177),99)=99,IF(IFERROR(SEARCH("H410",M177),99)=99,IF(IFERROR(SEARCH("H410",R177),99)=99,IF(IFERROR(SEARCH("H411",N177),99)=99,IF(IFERROR(SEARCH("H411",O177),99)=99,IF(IFERROR(SEARCH("H411",Q177),99)=99,IF(IFERROR(SEARCH("H411",M177),99)=99,IF(IFERROR(SEARCH("H411",R177),99)=99,IF(IFERROR(SEARCH("H413",N177),99)=99,IF(IFERROR(SEARCH("H413",O177),99)=99,IF(IFERROR(SEARCH("H413",Q177),99)=99,IF(IFERROR(SEARCH("H413",M177),99)=99,IF(IFERROR(SEARCH("H413",R177),99)=99,IF(IFERROR(SEARCH("H412",N177),99)=99,IF(IFERROR(SEARCH("H412",O177),99)=99,IF(IFERROR(SEARCH("H412",Q177),99)=99,IF(IFERROR(SEARCH("H412",M177),99)=99,IF(IFERROR(SEARCH("H412",R177),99)=99,0,Scoring!$E$2),Scoring!$E$2),Scoring!$E$2),Scoring!$E$2),Scoring!$E$2),Scoring!$E$2),Scoring!$E$2),Scoring!$E$2),Scoring!$E$2),Scoring!$E$2),Scoring!$E$2),Scoring!$E$2),Scoring!$E$2),Scoring!$E$2),Scoring!$E$2),Scoring!$E$2),Scoring!$E$2),Scoring!$E$2),Scoring!$E$2),Scoring!$E$2)</f>
        <v>0</v>
      </c>
      <c r="Y177" s="78">
        <f>IF(IFERROR(SEARCH("CMR",K177),99)=99,IF(IFERROR(SEARCH("Suspected CMR",S177),99)=99,IF(IFERROR(SEARCH("CMR",S177),99)=99,0,Scoring!$E$8),Scoring!$E$9),Scoring!$E$8)</f>
        <v>0</v>
      </c>
      <c r="Z177" s="78">
        <f>IF(IFERROR(SEARCH("H350",N177),99)=99,IF(IFERROR(SEARCH("H350",O177),99)=99,IF(IFERROR(SEARCH("H350",Q177),99)=99,IF(IFERROR(SEARCH("H350",M177),99)=99,IF(IFERROR(SEARCH("H350",R177),99)=99,IF(IFERROR(SEARCH("H351",N177),99)=99,IF(IFERROR(SEARCH("H351",O177),99)=99,IF(IFERROR(SEARCH("H351",Q177),99)=99,IF(IFERROR(SEARCH("H351",M177),99)=99,IF(IFERROR(SEARCH("H351",R177),99)=99,IF(IFERROR(SEARCH("carcinogenic",P177),99)=99,IF(IFERROR(SEARCH("suspected carcinogenic",S177),99)=99,0,Scoring!$E$12),Scoring!$E$11),Scoring!$E$10),Scoring!$E$10),Scoring!$E$10),Scoring!$E$10),Scoring!$E$10),Scoring!$E$10),Scoring!$E$10),Scoring!$E$10),Scoring!$E$10),Scoring!$E$10)</f>
        <v>0</v>
      </c>
      <c r="AA177" s="78">
        <f>IF(IFERROR(SEARCH("H340",N177),99)=99,IF(IFERROR(SEARCH("H340",O177),99)=99,IF(IFERROR(SEARCH("H340",Q177),99)=99,IF(IFERROR(SEARCH("H340",M177),99)=99,IF(IFERROR(SEARCH("H340",R177),99)=99,IF(IFERROR(SEARCH("H341",N177),99)=99,IF(IFERROR(SEARCH("H341",O177),99)=99,IF(IFERROR(SEARCH("H341",Q177),99)=99,IF(IFERROR(SEARCH("H341",M177),99)=99,IF(IFERROR(SEARCH("H341",R177),99)=99,IF(IFERROR(SEARCH("mutagenic",P177),99)=99,IF(IFERROR(SEARCH("suspected mutagenic",S177),99)=99,0,Scoring!$E$15),Scoring!$E$14),Scoring!$E$13),Scoring!$E$13),Scoring!$E$13),Scoring!$E$13),Scoring!$E$13),Scoring!$E$13),Scoring!$E$13),Scoring!$E$13),Scoring!$E$13),Scoring!$E$13)</f>
        <v>0</v>
      </c>
      <c r="AB177" s="78">
        <f>IF(IFERROR(SEARCH("H360",N177),99)=99,IF(IFERROR(SEARCH("H360",O177),99)=99,IF(IFERROR(SEARCH("H360",Q177),99)=99,IF(IFERROR(SEARCH("H360",M177),99)=99,IF(IFERROR(SEARCH("H360",R177),99)=99,IF(IFERROR(SEARCH("H361",N177),99)=99,IF(IFERROR(SEARCH("H361",O177),99)=99,IF(IFERROR(SEARCH("H361",Q177),99)=99,IF(IFERROR(SEARCH("H361",M177),99)=99,IF(IFERROR(SEARCH("H361",R177),99)=99,IF(IFERROR(SEARCH("reproduction",P177),99)=99,IF(IFERROR(SEARCH("suspected reprotoxic",S177),99)=99,IF(IFERROR(SEARCH("reprotoxic",S177),99)=99,IF(IFERROR(SEARCH("reprotoxic",K177),99)=99,0,Scoring!$E$18),Scoring!$E$18),Scoring!$E$19),Scoring!$E$17),Scoring!$E$16),Scoring!$E$16),Scoring!$E$16),Scoring!$E$16),Scoring!$E$16),Scoring!$E$16),Scoring!$E$16),Scoring!$E$16),Scoring!$E$16),Scoring!$E$16)</f>
        <v>0</v>
      </c>
      <c r="AC177" s="78">
        <f>IF(IFERROR(SEARCH("57f",L177),99)=99,IF(IFERROR(SEARCH("57(f)",P177),99)=99,0,Scoring!$E$20),Scoring!$E$20)</f>
        <v>0</v>
      </c>
      <c r="AD177" s="78">
        <f>IF(IFERROR(SEARCH("CAT1",T177),99)=99,IF(IFERROR(SEARCH("CAT2",T177),99)=99,IF(IFERROR(SEARCH("CAT3",T177),99)=99,IF(IFERROR(SEARCH("concluded to be endocrine",K177),99)=99,IF(IFERROR(SEARCH("categorised as endocrine",K177),99)=99,IF(IFERROR(SEARCH("endocrine disrupting",P177),99)=99,IF(IFERROR(SEARCH("endocrine disrupting",K177),99)=99,IF(IFERROR(SEARCH("suspected endocrine",S177),99)=99,IF(IFERROR(SEARCH("potential endocrine",S177),99)=99,0,Scoring!$E$25),Scoring!$E$25),Scoring!$E$24),Scoring!$E$24),Scoring!$E$24),Scoring!$E$24),Scoring!$E$23),Scoring!$E$22),Scoring!$E$21)</f>
        <v>0</v>
      </c>
      <c r="AE177" s="78">
        <f>IF(IFERROR(SEARCH("suspected sensitiser",S177),99)=99,IF(IFERROR(SEARCH("sensitiser",S177),99)=99,IF(IFERROR(SEARCH("other hazard based concern",S177),99)=99,0,Scoring!$E$28),Scoring!$E$26),Scoring!$E$27)</f>
        <v>0</v>
      </c>
      <c r="AF177" s="78">
        <f>IF(IFERROR(M177,1)=1,IF(IFERROR(N177,1)=1,IF(IFERROR(O177,1)=1,IF(IFERROR(Q177,1)=1,IF(IFERROR(R177,1)=1,IF(IFERROR(T177,1)=1,IF(IFERROR(K177,1)=1,IF(IFERROR(P177,1)=1,IF(IFERROR(S177,1)=1,Scoring!$E$29,0),0),0),0),0),0),0),0),0)</f>
        <v>0</v>
      </c>
      <c r="AG177" s="78">
        <f t="shared" si="20"/>
        <v>1.4</v>
      </c>
      <c r="AI177" s="93"/>
      <c r="AJ177" s="94"/>
      <c r="AK177" s="76"/>
      <c r="AL177" s="75"/>
      <c r="AN177" s="79"/>
      <c r="AO177" s="79"/>
      <c r="AP177" s="79"/>
      <c r="AQ177" s="79"/>
      <c r="AR177" s="79"/>
      <c r="AS177" s="78"/>
      <c r="AU177" s="79">
        <f>IF(IFERROR(F177,99)=99,IF(IFERROR(G177,99)=99,IF(IFERROR(H177,99)=99,IF(IFERROR(I177,99)=99,IF(IFERROR(E177,99)=99,IF(IFERROR(J177,99)=99,0,Scoring!$B$7),Scoring!$B$3),Scoring!$B$2),Scoring!$B$6),Scoring!$B$5),Scoring!$B$4)</f>
        <v>0.5</v>
      </c>
      <c r="AV177" s="78">
        <f t="shared" si="21"/>
        <v>0.7</v>
      </c>
      <c r="AW177" s="78"/>
      <c r="AX177" s="66"/>
      <c r="AY177" s="78"/>
      <c r="AZ177" s="76"/>
      <c r="BA177" s="76"/>
      <c r="BB177" s="76"/>
    </row>
    <row r="178" spans="1:54" x14ac:dyDescent="0.25">
      <c r="A178" s="77" t="s">
        <v>5561</v>
      </c>
      <c r="B178" s="76" t="str">
        <f t="shared" si="24"/>
        <v>403-030-6</v>
      </c>
      <c r="C178" s="77" t="s">
        <v>5560</v>
      </c>
      <c r="D178" s="77" t="s">
        <v>5559</v>
      </c>
      <c r="E178" s="76" t="e">
        <f>IF(C178="-",IF(A178="-",VLOOKUP(D178,'sin-list 180320_update'!$C$2:$C$835,1,FALSE),VLOOKUP(A178,'sin-list 180320_update'!$A$2:$A$835,1,FALSE)),VLOOKUP(C178,'sin-list 180320_update'!$B$2:$B$835,1,FALSE))</f>
        <v>#N/A</v>
      </c>
      <c r="F178" s="76" t="e">
        <f>IF($C178="-",IF($A178="-",VLOOKUP($D178,'REACH Bilaga XVII_update'!$A$5:$A$131,1,FALSE),VLOOKUP($A178,'REACH Bilaga XVII_update'!$C$5:$C$131,1,FALSE)),VLOOKUP($C178,'REACH Bilaga XVII_update'!$B$5:$B$131,1,FALSE))</f>
        <v>#N/A</v>
      </c>
      <c r="G178" s="76" t="e">
        <f>IF($C178="-",IF($A178="-",VLOOKUP($D178,' REACH Bilaga 59_update'!$A$5:$A$210,1,FALSE),VLOOKUP($A178,' REACH Bilaga 59_update'!$D$5:$D$210,1,FALSE)),VLOOKUP($C178,' REACH Bilaga 59_update'!$C$5:$C$210,1,FALSE))</f>
        <v>#N/A</v>
      </c>
      <c r="H178" s="76" t="e">
        <f>IF($C178="-",IF($A178="-",VLOOKUP($D178,'REACH Bilaga XIV_update'!$A$5:$A$110,1,FALSE),VLOOKUP($A178,'REACH Bilaga XIV_update'!$D$5:$D$110,1,FALSE)),VLOOKUP($C178,'REACH Bilaga XIV_update'!$C$5:$C$110,1,FALSE))</f>
        <v>#N/A</v>
      </c>
      <c r="I178" s="76" t="str">
        <f>IF($C178="-",IF($A178="-",VLOOKUP($D178,CoRAP_update!$A$5:$A$376,1,FALSE),VLOOKUP($A178,CoRAP_update!$D$5:$D$376,1,FALSE)),VLOOKUP($C178,CoRAP_update!$C$5:$C$376,1,FALSE))</f>
        <v>403-030-6</v>
      </c>
      <c r="J178" s="76" t="e">
        <f>IF($C178="-",IF($A178="-",VLOOKUP($D178,EDC_update!$C$2:$C$450,1,FALSE),VLOOKUP($A178,EDC_update!$B$2:$B$450,1,FALSE)),VLOOKUP($C178,EDC_update!$L$2:$L$450,1,FALSE))</f>
        <v>#N/A</v>
      </c>
      <c r="K178" s="76" t="e">
        <f>IF($C178="-",IF($A178="-",IF(VLOOKUP($D178,'sin-list 180320_update'!$C$2:$S$835,3,FALSE)="",NA(),VLOOKUP($D178,'sin-list 180320_update'!$C$2:$S$835,3,FALSE)),IF(VLOOKUP($A178,'sin-list 180320_update'!$A$2:$S$835,5,FALSE)="",NA(),VLOOKUP($A178,'sin-list 180320_update'!$A$2:$S$835,5,FALSE))),IF(VLOOKUP($C178,'sin-list 180320_update'!$B$2:$S$835,4,FALSE)="",NA(),VLOOKUP($C178,'sin-list 180320_update'!$B$2:$S$835,4,FALSE)))</f>
        <v>#N/A</v>
      </c>
      <c r="L178" s="76" t="e">
        <f>IF($C178="-",IF($A178="-",VLOOKUP($D178,'sin-list 180320_update'!$C$2:$S$835,6,FALSE),VLOOKUP($A178,'sin-list 180320_update'!$A$2:$S$835,8,FALSE)),VLOOKUP($C178,'sin-list 180320_update'!$B$2:$S$835,7,FALSE))</f>
        <v>#N/A</v>
      </c>
      <c r="M178" s="76" t="e">
        <f>IF($C178="-",IF($A178="-",IF(VLOOKUP($D178,'sin-list 180320_update'!$C$2:$S$835,8,FALSE)="",NA(),VLOOKUP($D178,'sin-list 180320_update'!$C$2:$S$835,8,FALSE)),IF(VLOOKUP($A178,'sin-list 180320_update'!$A$2:$S$835,10,FALSE)="",NA(),VLOOKUP($A178,'sin-list 180320_update'!$A$2:$S$835,10,FALSE))),IF(VLOOKUP($C178,'sin-list 180320_update'!$B$2:$S$835,9,FALSE)="",NA(),VLOOKUP($C178,'sin-list 180320_update'!$B$2:$S$835,9,FALSE)))</f>
        <v>#N/A</v>
      </c>
      <c r="N178" s="76" t="e">
        <f>IF($C178="-",IF($A178="-",IF(VLOOKUP($D178,'REACH Bilaga XVII_update'!$A$5:$E$131,4,FALSE)="",NA(),VLOOKUP($D178,'REACH Bilaga XVII_update'!$A$5:$E$131,4,FALSE)),IF(VLOOKUP($A178,'REACH Bilaga XVII_update'!$C$5:$D$131,2,FALSE)="",NA(),VLOOKUP($A178,'REACH Bilaga XVII_update'!$C$5:$D$131,2,FALSE))),IF(VLOOKUP($C178,'REACH Bilaga XVII_update'!$B$5:$D$131,3,FALSE)="",NA(),VLOOKUP($C178,'REACH Bilaga XVII_update'!$B$5:$D$131,3,FALSE)))</f>
        <v>#N/A</v>
      </c>
      <c r="O178" s="76" t="e">
        <f>IF($C178="-",IF($A178="-",IF(VLOOKUP($D178,' REACH Bilaga 59_update'!$A$5:$E$210,5,FALSE)="",NA(),VLOOKUP($D178,' REACH Bilaga 59_update'!$A$5:$E$210,5,FALSE)),IF(VLOOKUP($A178,' REACH Bilaga 59_update'!$D$5:$E$210,2,FALSE)="",NA(),VLOOKUP($A178,' REACH Bilaga 59_update'!$D$5:$E$210,2,FALSE))),IF(VLOOKUP($C178,' REACH Bilaga 59_update'!$C$5:$E$210,3,FALSE)="",NA(),VLOOKUP($C178,' REACH Bilaga 59_update'!$C$5:$E$210,3,FALSE)))</f>
        <v>#N/A</v>
      </c>
      <c r="P178" s="76" t="e">
        <f>IF(C178="-",IF(A178="-",IFERROR(VLOOKUP($D178,' REACH Bilaga 59_update'!$A$5:$F$210,MATCH(Sammanfattning!P$1,' REACH Bilaga 59_update'!$A$4:$F$4,0),FALSE),VLOOKUP($D178,'REACH Bilaga XIV_update'!$A$4:$H$110,MATCH(Sammanfattning!P$1,'REACH Bilaga XIV_update'!$A$4:$H$4,0),FALSE)),IFERROR(VLOOKUP($A178,' REACH Bilaga 59_update'!$D$5:$F$210,MATCH(Sammanfattning!P$1,' REACH Bilaga 59_update'!$D$4:$F$4,0),FALSE),VLOOKUP($A178,'REACH Bilaga XIV_update'!$D$4:$H$110,MATCH(Sammanfattning!P$1,'REACH Bilaga XIV_update'!$D$4:$H$4,0),FALSE))),IFERROR(VLOOKUP($C178,' REACH Bilaga 59_update'!$C$5:$F$210,MATCH(Sammanfattning!P$1,' REACH Bilaga 59_update'!$C$4:$F$4,0),FALSE),VLOOKUP($C178,'REACH Bilaga XIV_update'!$C$4:$H$110,MATCH(Sammanfattning!P$1,'REACH Bilaga XIV_update'!$C$4:$H$4,0),FALSE)))</f>
        <v>#N/A</v>
      </c>
      <c r="Q178" s="76" t="e">
        <f>IF($C178="-",IF($A178="-",IF(VLOOKUP($D178,'REACH Bilaga XIV_update'!$A$5:$I$110,9,FALSE)="",NA(),VLOOKUP($D178,'REACH Bilaga XIV_update'!$A$5:$I$110,9,FALSE)),IF(VLOOKUP($A178,'REACH Bilaga XIV_update'!$D$5:$I$110,6,FALSE)="",NA(),VLOOKUP($A178,'REACH Bilaga XIV_update'!$D$5:$I$110,6,FALSE))),IF(VLOOKUP($C178,'REACH Bilaga XIV_update'!$C$5:$I$110,7,FALSE)="",NA(),VLOOKUP($C178,'REACH Bilaga XIV_update'!$C$5:$I$110,7,FALSE)))</f>
        <v>#N/A</v>
      </c>
      <c r="R178" s="76" t="e">
        <f>IF($C178="-",IF($A178="-",IF(VLOOKUP($D178,CoRAP_update!$A$5:$O$376,15,FALSE)="",NA(),VLOOKUP($D178,CoRAP_update!$A$5:$O$376,15,FALSE)),IF(VLOOKUP($A178,CoRAP_update!$D$5:$O$376,12,FALSE)="",NA(),VLOOKUP($A178,CoRAP_update!$D$5:$O$376,12,FALSE))),IF(VLOOKUP($C178,CoRAP_update!$C$5:$O$376,13,FALSE)="",NA(),VLOOKUP($C178,CoRAP_update!$C$5:$O$376,13,FALSE)))</f>
        <v>#N/A</v>
      </c>
      <c r="S178" s="144" t="str">
        <f>IF($C178="-",IF($A178="-",VLOOKUP($D178,CoRAP_update!$A$5:$J$376,MATCH(Sammanfattning!S$1,CoRAP_update!$A$4:$J$4,0),FALSE),VLOOKUP($A178,CoRAP_update!$D$5:$J$376,MATCH(Sammanfattning!S$1,CoRAP_update!$D$4:$J$4,0),FALSE)),VLOOKUP($C178,CoRAP_update!$C$5:$J$376,MATCH(Sammanfattning!S$1,CoRAP_update!$C$4:$J$4,0),FALSE))</f>
        <v>Suspected PBT/vPvB</v>
      </c>
      <c r="T178" s="76" t="e">
        <f>IF($A178="-",VLOOKUP($D178,EDC_update!$C$2:$F$450,4,FALSE),VLOOKUP($A178,EDC_update!$B$2:$F$450,5,FALSE))</f>
        <v>#N/A</v>
      </c>
      <c r="V178" s="78">
        <f>IF(IFERROR(SEARCH("PBT",P178),99)=99,IF(IFERROR(SEARCH("suspected PBT",S178),99)=99,IF(IFERROR(SEARCH("concluded to be PBT",K178),99)=99,IF(IFERROR(SEARCH("PBT",S178),99)=99,IF(IFERROR(SEARCH("PBT cand",L178),99)=99,IF(IFERROR(SEARCH("PBT",L178),99)=99,IF(IFERROR(SEARCH("persistent, bioackumulative and toxic properties",K178),99)=99,0,Scoring!$E$3),Scoring!$E$3),Scoring!$E$7),Scoring!$E$3),Scoring!$E$5),Scoring!$E$6),Scoring!$E$3)</f>
        <v>0.7</v>
      </c>
      <c r="W178" s="78">
        <f>IF(IFERROR(SEARCH("vPvB",P178),99)=99,IF(IFERROR(SEARCH("suspected pbt/vPvB",S178),99)=99,IF(IFERROR(SEARCH("vPvB",S178),99)=99,IF(IFERROR(SEARCH("concluded to be a vPvB",S178),99)=99,IF(IFERROR(SEARCH("identified as vPvB",K178),99)=99,IF(IFERROR(SEARCH("concluded to be a vPvB",K178),99)=99,IF(IFERROR(SEARCH("concluded to be both pbt and vPvB",S178),99)=99,IF(IFERROR(SEARCH("concluded to be both pbt and vPvB",K178),99)=99,0,Scoring!$E$5),Scoring!$E$5),Scoring!$E$5),Scoring!$E$5),Scoring!$E$5),Scoring!$E$4),Scoring!$E$6),Scoring!$E$4)</f>
        <v>0.7</v>
      </c>
      <c r="X178" s="78">
        <f>IF(IFERROR(SEARCH("H410",N178),99)=99,IF(IFERROR(SEARCH("H410",O178),99)=99,IF(IFERROR(SEARCH("H410",Q178),99)=99,IF(IFERROR(SEARCH("H410",M178),99)=99,IF(IFERROR(SEARCH("H410",R178),99)=99,IF(IFERROR(SEARCH("H411",N178),99)=99,IF(IFERROR(SEARCH("H411",O178),99)=99,IF(IFERROR(SEARCH("H411",Q178),99)=99,IF(IFERROR(SEARCH("H411",M178),99)=99,IF(IFERROR(SEARCH("H411",R178),99)=99,IF(IFERROR(SEARCH("H413",N178),99)=99,IF(IFERROR(SEARCH("H413",O178),99)=99,IF(IFERROR(SEARCH("H413",Q178),99)=99,IF(IFERROR(SEARCH("H413",M178),99)=99,IF(IFERROR(SEARCH("H413",R178),99)=99,IF(IFERROR(SEARCH("H412",N178),99)=99,IF(IFERROR(SEARCH("H412",O178),99)=99,IF(IFERROR(SEARCH("H412",Q178),99)=99,IF(IFERROR(SEARCH("H412",M178),99)=99,IF(IFERROR(SEARCH("H412",R178),99)=99,0,Scoring!$E$2),Scoring!$E$2),Scoring!$E$2),Scoring!$E$2),Scoring!$E$2),Scoring!$E$2),Scoring!$E$2),Scoring!$E$2),Scoring!$E$2),Scoring!$E$2),Scoring!$E$2),Scoring!$E$2),Scoring!$E$2),Scoring!$E$2),Scoring!$E$2),Scoring!$E$2),Scoring!$E$2),Scoring!$E$2),Scoring!$E$2),Scoring!$E$2)</f>
        <v>0</v>
      </c>
      <c r="Y178" s="78">
        <f>IF(IFERROR(SEARCH("CMR",K178),99)=99,IF(IFERROR(SEARCH("Suspected CMR",S178),99)=99,IF(IFERROR(SEARCH("CMR",S178),99)=99,0,Scoring!$E$8),Scoring!$E$9),Scoring!$E$8)</f>
        <v>0</v>
      </c>
      <c r="Z178" s="78">
        <f>IF(IFERROR(SEARCH("H350",N178),99)=99,IF(IFERROR(SEARCH("H350",O178),99)=99,IF(IFERROR(SEARCH("H350",Q178),99)=99,IF(IFERROR(SEARCH("H350",M178),99)=99,IF(IFERROR(SEARCH("H350",R178),99)=99,IF(IFERROR(SEARCH("H351",N178),99)=99,IF(IFERROR(SEARCH("H351",O178),99)=99,IF(IFERROR(SEARCH("H351",Q178),99)=99,IF(IFERROR(SEARCH("H351",M178),99)=99,IF(IFERROR(SEARCH("H351",R178),99)=99,IF(IFERROR(SEARCH("carcinogenic",P178),99)=99,IF(IFERROR(SEARCH("suspected carcinogenic",S178),99)=99,0,Scoring!$E$12),Scoring!$E$11),Scoring!$E$10),Scoring!$E$10),Scoring!$E$10),Scoring!$E$10),Scoring!$E$10),Scoring!$E$10),Scoring!$E$10),Scoring!$E$10),Scoring!$E$10),Scoring!$E$10)</f>
        <v>0</v>
      </c>
      <c r="AA178" s="78">
        <f>IF(IFERROR(SEARCH("H340",N178),99)=99,IF(IFERROR(SEARCH("H340",O178),99)=99,IF(IFERROR(SEARCH("H340",Q178),99)=99,IF(IFERROR(SEARCH("H340",M178),99)=99,IF(IFERROR(SEARCH("H340",R178),99)=99,IF(IFERROR(SEARCH("H341",N178),99)=99,IF(IFERROR(SEARCH("H341",O178),99)=99,IF(IFERROR(SEARCH("H341",Q178),99)=99,IF(IFERROR(SEARCH("H341",M178),99)=99,IF(IFERROR(SEARCH("H341",R178),99)=99,IF(IFERROR(SEARCH("mutagenic",P178),99)=99,IF(IFERROR(SEARCH("suspected mutagenic",S178),99)=99,0,Scoring!$E$15),Scoring!$E$14),Scoring!$E$13),Scoring!$E$13),Scoring!$E$13),Scoring!$E$13),Scoring!$E$13),Scoring!$E$13),Scoring!$E$13),Scoring!$E$13),Scoring!$E$13),Scoring!$E$13)</f>
        <v>0</v>
      </c>
      <c r="AB178" s="78">
        <f>IF(IFERROR(SEARCH("H360",N178),99)=99,IF(IFERROR(SEARCH("H360",O178),99)=99,IF(IFERROR(SEARCH("H360",Q178),99)=99,IF(IFERROR(SEARCH("H360",M178),99)=99,IF(IFERROR(SEARCH("H360",R178),99)=99,IF(IFERROR(SEARCH("H361",N178),99)=99,IF(IFERROR(SEARCH("H361",O178),99)=99,IF(IFERROR(SEARCH("H361",Q178),99)=99,IF(IFERROR(SEARCH("H361",M178),99)=99,IF(IFERROR(SEARCH("H361",R178),99)=99,IF(IFERROR(SEARCH("reproduction",P178),99)=99,IF(IFERROR(SEARCH("suspected reprotoxic",S178),99)=99,IF(IFERROR(SEARCH("reprotoxic",S178),99)=99,IF(IFERROR(SEARCH("reprotoxic",K178),99)=99,0,Scoring!$E$18),Scoring!$E$18),Scoring!$E$19),Scoring!$E$17),Scoring!$E$16),Scoring!$E$16),Scoring!$E$16),Scoring!$E$16),Scoring!$E$16),Scoring!$E$16),Scoring!$E$16),Scoring!$E$16),Scoring!$E$16),Scoring!$E$16)</f>
        <v>0</v>
      </c>
      <c r="AC178" s="78">
        <f>IF(IFERROR(SEARCH("57f",L178),99)=99,IF(IFERROR(SEARCH("57(f)",P178),99)=99,0,Scoring!$E$20),Scoring!$E$20)</f>
        <v>0</v>
      </c>
      <c r="AD178" s="78">
        <f>IF(IFERROR(SEARCH("CAT1",T178),99)=99,IF(IFERROR(SEARCH("CAT2",T178),99)=99,IF(IFERROR(SEARCH("CAT3",T178),99)=99,IF(IFERROR(SEARCH("concluded to be endocrine",K178),99)=99,IF(IFERROR(SEARCH("categorised as endocrine",K178),99)=99,IF(IFERROR(SEARCH("endocrine disrupting",P178),99)=99,IF(IFERROR(SEARCH("endocrine disrupting",K178),99)=99,IF(IFERROR(SEARCH("suspected endocrine",S178),99)=99,IF(IFERROR(SEARCH("potential endocrine",S178),99)=99,0,Scoring!$E$25),Scoring!$E$25),Scoring!$E$24),Scoring!$E$24),Scoring!$E$24),Scoring!$E$24),Scoring!$E$23),Scoring!$E$22),Scoring!$E$21)</f>
        <v>0</v>
      </c>
      <c r="AE178" s="78">
        <f>IF(IFERROR(SEARCH("suspected sensitiser",S178),99)=99,IF(IFERROR(SEARCH("sensitiser",S178),99)=99,IF(IFERROR(SEARCH("other hazard based concern",S178),99)=99,0,Scoring!$E$28),Scoring!$E$26),Scoring!$E$27)</f>
        <v>0</v>
      </c>
      <c r="AF178" s="78">
        <f>IF(IFERROR(M178,1)=1,IF(IFERROR(N178,1)=1,IF(IFERROR(O178,1)=1,IF(IFERROR(Q178,1)=1,IF(IFERROR(R178,1)=1,IF(IFERROR(T178,1)=1,IF(IFERROR(K178,1)=1,IF(IFERROR(P178,1)=1,IF(IFERROR(S178,1)=1,Scoring!$E$29,0),0),0),0),0),0),0),0),0)</f>
        <v>0</v>
      </c>
      <c r="AG178" s="78">
        <f t="shared" si="20"/>
        <v>1.4</v>
      </c>
      <c r="AI178" s="93"/>
      <c r="AJ178" s="94"/>
      <c r="AK178" s="76"/>
      <c r="AL178" s="75"/>
      <c r="AN178" s="79"/>
      <c r="AO178" s="79"/>
      <c r="AP178" s="79"/>
      <c r="AQ178" s="79"/>
      <c r="AR178" s="79"/>
      <c r="AS178" s="78"/>
      <c r="AU178" s="79">
        <f>IF(IFERROR(F178,99)=99,IF(IFERROR(G178,99)=99,IF(IFERROR(H178,99)=99,IF(IFERROR(I178,99)=99,IF(IFERROR(E178,99)=99,IF(IFERROR(J178,99)=99,0,Scoring!$B$7),Scoring!$B$3),Scoring!$B$2),Scoring!$B$6),Scoring!$B$5),Scoring!$B$4)</f>
        <v>0.5</v>
      </c>
      <c r="AV178" s="78">
        <f t="shared" si="21"/>
        <v>0.7</v>
      </c>
      <c r="AW178" s="78"/>
      <c r="AX178" s="66"/>
      <c r="AY178" s="78"/>
      <c r="AZ178" s="76"/>
      <c r="BA178" s="76"/>
      <c r="BB178" s="76"/>
    </row>
    <row r="179" spans="1:54" x14ac:dyDescent="0.25">
      <c r="A179" s="77" t="s">
        <v>5567</v>
      </c>
      <c r="B179" s="76" t="str">
        <f t="shared" si="24"/>
        <v>404-740-9</v>
      </c>
      <c r="C179" s="77" t="s">
        <v>5566</v>
      </c>
      <c r="D179" s="77" t="s">
        <v>5565</v>
      </c>
      <c r="E179" s="76" t="e">
        <f>IF(C179="-",IF(A179="-",VLOOKUP(D179,'sin-list 180320_update'!$C$2:$C$835,1,FALSE),VLOOKUP(A179,'sin-list 180320_update'!$A$2:$A$835,1,FALSE)),VLOOKUP(C179,'sin-list 180320_update'!$B$2:$B$835,1,FALSE))</f>
        <v>#N/A</v>
      </c>
      <c r="F179" s="76" t="e">
        <f>IF($C179="-",IF($A179="-",VLOOKUP($D179,'REACH Bilaga XVII_update'!$A$5:$A$131,1,FALSE),VLOOKUP($A179,'REACH Bilaga XVII_update'!$C$5:$C$131,1,FALSE)),VLOOKUP($C179,'REACH Bilaga XVII_update'!$B$5:$B$131,1,FALSE))</f>
        <v>#N/A</v>
      </c>
      <c r="G179" s="76" t="e">
        <f>IF($C179="-",IF($A179="-",VLOOKUP($D179,' REACH Bilaga 59_update'!$A$5:$A$210,1,FALSE),VLOOKUP($A179,' REACH Bilaga 59_update'!$D$5:$D$210,1,FALSE)),VLOOKUP($C179,' REACH Bilaga 59_update'!$C$5:$C$210,1,FALSE))</f>
        <v>#N/A</v>
      </c>
      <c r="H179" s="76" t="e">
        <f>IF($C179="-",IF($A179="-",VLOOKUP($D179,'REACH Bilaga XIV_update'!$A$5:$A$110,1,FALSE),VLOOKUP($A179,'REACH Bilaga XIV_update'!$D$5:$D$110,1,FALSE)),VLOOKUP($C179,'REACH Bilaga XIV_update'!$C$5:$C$110,1,FALSE))</f>
        <v>#N/A</v>
      </c>
      <c r="I179" s="76" t="str">
        <f>IF($C179="-",IF($A179="-",VLOOKUP($D179,CoRAP_update!$A$5:$A$376,1,FALSE),VLOOKUP($A179,CoRAP_update!$D$5:$D$376,1,FALSE)),VLOOKUP($C179,CoRAP_update!$C$5:$C$376,1,FALSE))</f>
        <v>404-740-9</v>
      </c>
      <c r="J179" s="76" t="e">
        <f>IF($C179="-",IF($A179="-",VLOOKUP($D179,EDC_update!$C$2:$C$450,1,FALSE),VLOOKUP($A179,EDC_update!$B$2:$B$450,1,FALSE)),VLOOKUP($C179,EDC_update!$L$2:$L$450,1,FALSE))</f>
        <v>#N/A</v>
      </c>
      <c r="K179" s="76" t="e">
        <f>IF($C179="-",IF($A179="-",IF(VLOOKUP($D179,'sin-list 180320_update'!$C$2:$S$835,3,FALSE)="",NA(),VLOOKUP($D179,'sin-list 180320_update'!$C$2:$S$835,3,FALSE)),IF(VLOOKUP($A179,'sin-list 180320_update'!$A$2:$S$835,5,FALSE)="",NA(),VLOOKUP($A179,'sin-list 180320_update'!$A$2:$S$835,5,FALSE))),IF(VLOOKUP($C179,'sin-list 180320_update'!$B$2:$S$835,4,FALSE)="",NA(),VLOOKUP($C179,'sin-list 180320_update'!$B$2:$S$835,4,FALSE)))</f>
        <v>#N/A</v>
      </c>
      <c r="L179" s="76" t="e">
        <f>IF($C179="-",IF($A179="-",VLOOKUP($D179,'sin-list 180320_update'!$C$2:$S$835,6,FALSE),VLOOKUP($A179,'sin-list 180320_update'!$A$2:$S$835,8,FALSE)),VLOOKUP($C179,'sin-list 180320_update'!$B$2:$S$835,7,FALSE))</f>
        <v>#N/A</v>
      </c>
      <c r="M179" s="76" t="e">
        <f>IF($C179="-",IF($A179="-",IF(VLOOKUP($D179,'sin-list 180320_update'!$C$2:$S$835,8,FALSE)="",NA(),VLOOKUP($D179,'sin-list 180320_update'!$C$2:$S$835,8,FALSE)),IF(VLOOKUP($A179,'sin-list 180320_update'!$A$2:$S$835,10,FALSE)="",NA(),VLOOKUP($A179,'sin-list 180320_update'!$A$2:$S$835,10,FALSE))),IF(VLOOKUP($C179,'sin-list 180320_update'!$B$2:$S$835,9,FALSE)="",NA(),VLOOKUP($C179,'sin-list 180320_update'!$B$2:$S$835,9,FALSE)))</f>
        <v>#N/A</v>
      </c>
      <c r="N179" s="76" t="e">
        <f>IF($C179="-",IF($A179="-",IF(VLOOKUP($D179,'REACH Bilaga XVII_update'!$A$5:$E$131,4,FALSE)="",NA(),VLOOKUP($D179,'REACH Bilaga XVII_update'!$A$5:$E$131,4,FALSE)),IF(VLOOKUP($A179,'REACH Bilaga XVII_update'!$C$5:$D$131,2,FALSE)="",NA(),VLOOKUP($A179,'REACH Bilaga XVII_update'!$C$5:$D$131,2,FALSE))),IF(VLOOKUP($C179,'REACH Bilaga XVII_update'!$B$5:$D$131,3,FALSE)="",NA(),VLOOKUP($C179,'REACH Bilaga XVII_update'!$B$5:$D$131,3,FALSE)))</f>
        <v>#N/A</v>
      </c>
      <c r="O179" s="76" t="e">
        <f>IF($C179="-",IF($A179="-",IF(VLOOKUP($D179,' REACH Bilaga 59_update'!$A$5:$E$210,5,FALSE)="",NA(),VLOOKUP($D179,' REACH Bilaga 59_update'!$A$5:$E$210,5,FALSE)),IF(VLOOKUP($A179,' REACH Bilaga 59_update'!$D$5:$E$210,2,FALSE)="",NA(),VLOOKUP($A179,' REACH Bilaga 59_update'!$D$5:$E$210,2,FALSE))),IF(VLOOKUP($C179,' REACH Bilaga 59_update'!$C$5:$E$210,3,FALSE)="",NA(),VLOOKUP($C179,' REACH Bilaga 59_update'!$C$5:$E$210,3,FALSE)))</f>
        <v>#N/A</v>
      </c>
      <c r="P179" s="76" t="e">
        <f>IF(C179="-",IF(A179="-",IFERROR(VLOOKUP($D179,' REACH Bilaga 59_update'!$A$5:$F$210,MATCH(Sammanfattning!P$1,' REACH Bilaga 59_update'!$A$4:$F$4,0),FALSE),VLOOKUP($D179,'REACH Bilaga XIV_update'!$A$4:$H$110,MATCH(Sammanfattning!P$1,'REACH Bilaga XIV_update'!$A$4:$H$4,0),FALSE)),IFERROR(VLOOKUP($A179,' REACH Bilaga 59_update'!$D$5:$F$210,MATCH(Sammanfattning!P$1,' REACH Bilaga 59_update'!$D$4:$F$4,0),FALSE),VLOOKUP($A179,'REACH Bilaga XIV_update'!$D$4:$H$110,MATCH(Sammanfattning!P$1,'REACH Bilaga XIV_update'!$D$4:$H$4,0),FALSE))),IFERROR(VLOOKUP($C179,' REACH Bilaga 59_update'!$C$5:$F$210,MATCH(Sammanfattning!P$1,' REACH Bilaga 59_update'!$C$4:$F$4,0),FALSE),VLOOKUP($C179,'REACH Bilaga XIV_update'!$C$4:$H$110,MATCH(Sammanfattning!P$1,'REACH Bilaga XIV_update'!$C$4:$H$4,0),FALSE)))</f>
        <v>#N/A</v>
      </c>
      <c r="Q179" s="76" t="e">
        <f>IF($C179="-",IF($A179="-",IF(VLOOKUP($D179,'REACH Bilaga XIV_update'!$A$5:$I$110,9,FALSE)="",NA(),VLOOKUP($D179,'REACH Bilaga XIV_update'!$A$5:$I$110,9,FALSE)),IF(VLOOKUP($A179,'REACH Bilaga XIV_update'!$D$5:$I$110,6,FALSE)="",NA(),VLOOKUP($A179,'REACH Bilaga XIV_update'!$D$5:$I$110,6,FALSE))),IF(VLOOKUP($C179,'REACH Bilaga XIV_update'!$C$5:$I$110,7,FALSE)="",NA(),VLOOKUP($C179,'REACH Bilaga XIV_update'!$C$5:$I$110,7,FALSE)))</f>
        <v>#N/A</v>
      </c>
      <c r="R179" s="76" t="e">
        <f>IF($C179="-",IF($A179="-",IF(VLOOKUP($D179,CoRAP_update!$A$5:$O$376,15,FALSE)="",NA(),VLOOKUP($D179,CoRAP_update!$A$5:$O$376,15,FALSE)),IF(VLOOKUP($A179,CoRAP_update!$D$5:$O$376,12,FALSE)="",NA(),VLOOKUP($A179,CoRAP_update!$D$5:$O$376,12,FALSE))),IF(VLOOKUP($C179,CoRAP_update!$C$5:$O$376,13,FALSE)="",NA(),VLOOKUP($C179,CoRAP_update!$C$5:$O$376,13,FALSE)))</f>
        <v>#N/A</v>
      </c>
      <c r="S179" s="144" t="str">
        <f>IF($C179="-",IF($A179="-",VLOOKUP($D179,CoRAP_update!$A$5:$J$376,MATCH(Sammanfattning!S$1,CoRAP_update!$A$4:$J$4,0),FALSE),VLOOKUP($A179,CoRAP_update!$D$5:$J$376,MATCH(Sammanfattning!S$1,CoRAP_update!$D$4:$J$4,0),FALSE)),VLOOKUP($C179,CoRAP_update!$C$5:$J$376,MATCH(Sammanfattning!S$1,CoRAP_update!$C$4:$J$4,0),FALSE))</f>
        <v>Suspected PBT/vPvB#Exposure of environment</v>
      </c>
      <c r="T179" s="76" t="e">
        <f>IF($A179="-",VLOOKUP($D179,EDC_update!$C$2:$F$450,4,FALSE),VLOOKUP($A179,EDC_update!$B$2:$F$450,5,FALSE))</f>
        <v>#N/A</v>
      </c>
      <c r="V179" s="78">
        <f>IF(IFERROR(SEARCH("PBT",P179),99)=99,IF(IFERROR(SEARCH("suspected PBT",S179),99)=99,IF(IFERROR(SEARCH("concluded to be PBT",K179),99)=99,IF(IFERROR(SEARCH("PBT",S179),99)=99,IF(IFERROR(SEARCH("PBT cand",L179),99)=99,IF(IFERROR(SEARCH("PBT",L179),99)=99,IF(IFERROR(SEARCH("persistent, bioackumulative and toxic properties",K179),99)=99,0,Scoring!$E$3),Scoring!$E$3),Scoring!$E$7),Scoring!$E$3),Scoring!$E$5),Scoring!$E$6),Scoring!$E$3)</f>
        <v>0.7</v>
      </c>
      <c r="W179" s="78">
        <f>IF(IFERROR(SEARCH("vPvB",P179),99)=99,IF(IFERROR(SEARCH("suspected pbt/vPvB",S179),99)=99,IF(IFERROR(SEARCH("vPvB",S179),99)=99,IF(IFERROR(SEARCH("concluded to be a vPvB",S179),99)=99,IF(IFERROR(SEARCH("identified as vPvB",K179),99)=99,IF(IFERROR(SEARCH("concluded to be a vPvB",K179),99)=99,IF(IFERROR(SEARCH("concluded to be both pbt and vPvB",S179),99)=99,IF(IFERROR(SEARCH("concluded to be both pbt and vPvB",K179),99)=99,0,Scoring!$E$5),Scoring!$E$5),Scoring!$E$5),Scoring!$E$5),Scoring!$E$5),Scoring!$E$4),Scoring!$E$6),Scoring!$E$4)</f>
        <v>0.7</v>
      </c>
      <c r="X179" s="78">
        <f>IF(IFERROR(SEARCH("H410",N179),99)=99,IF(IFERROR(SEARCH("H410",O179),99)=99,IF(IFERROR(SEARCH("H410",Q179),99)=99,IF(IFERROR(SEARCH("H410",M179),99)=99,IF(IFERROR(SEARCH("H410",R179),99)=99,IF(IFERROR(SEARCH("H411",N179),99)=99,IF(IFERROR(SEARCH("H411",O179),99)=99,IF(IFERROR(SEARCH("H411",Q179),99)=99,IF(IFERROR(SEARCH("H411",M179),99)=99,IF(IFERROR(SEARCH("H411",R179),99)=99,IF(IFERROR(SEARCH("H413",N179),99)=99,IF(IFERROR(SEARCH("H413",O179),99)=99,IF(IFERROR(SEARCH("H413",Q179),99)=99,IF(IFERROR(SEARCH("H413",M179),99)=99,IF(IFERROR(SEARCH("H413",R179),99)=99,IF(IFERROR(SEARCH("H412",N179),99)=99,IF(IFERROR(SEARCH("H412",O179),99)=99,IF(IFERROR(SEARCH("H412",Q179),99)=99,IF(IFERROR(SEARCH("H412",M179),99)=99,IF(IFERROR(SEARCH("H412",R179),99)=99,0,Scoring!$E$2),Scoring!$E$2),Scoring!$E$2),Scoring!$E$2),Scoring!$E$2),Scoring!$E$2),Scoring!$E$2),Scoring!$E$2),Scoring!$E$2),Scoring!$E$2),Scoring!$E$2),Scoring!$E$2),Scoring!$E$2),Scoring!$E$2),Scoring!$E$2),Scoring!$E$2),Scoring!$E$2),Scoring!$E$2),Scoring!$E$2),Scoring!$E$2)</f>
        <v>0</v>
      </c>
      <c r="Y179" s="78">
        <f>IF(IFERROR(SEARCH("CMR",K179),99)=99,IF(IFERROR(SEARCH("Suspected CMR",S179),99)=99,IF(IFERROR(SEARCH("CMR",S179),99)=99,0,Scoring!$E$8),Scoring!$E$9),Scoring!$E$8)</f>
        <v>0</v>
      </c>
      <c r="Z179" s="78">
        <f>IF(IFERROR(SEARCH("H350",N179),99)=99,IF(IFERROR(SEARCH("H350",O179),99)=99,IF(IFERROR(SEARCH("H350",Q179),99)=99,IF(IFERROR(SEARCH("H350",M179),99)=99,IF(IFERROR(SEARCH("H350",R179),99)=99,IF(IFERROR(SEARCH("H351",N179),99)=99,IF(IFERROR(SEARCH("H351",O179),99)=99,IF(IFERROR(SEARCH("H351",Q179),99)=99,IF(IFERROR(SEARCH("H351",M179),99)=99,IF(IFERROR(SEARCH("H351",R179),99)=99,IF(IFERROR(SEARCH("carcinogenic",P179),99)=99,IF(IFERROR(SEARCH("suspected carcinogenic",S179),99)=99,0,Scoring!$E$12),Scoring!$E$11),Scoring!$E$10),Scoring!$E$10),Scoring!$E$10),Scoring!$E$10),Scoring!$E$10),Scoring!$E$10),Scoring!$E$10),Scoring!$E$10),Scoring!$E$10),Scoring!$E$10)</f>
        <v>0</v>
      </c>
      <c r="AA179" s="78">
        <f>IF(IFERROR(SEARCH("H340",N179),99)=99,IF(IFERROR(SEARCH("H340",O179),99)=99,IF(IFERROR(SEARCH("H340",Q179),99)=99,IF(IFERROR(SEARCH("H340",M179),99)=99,IF(IFERROR(SEARCH("H340",R179),99)=99,IF(IFERROR(SEARCH("H341",N179),99)=99,IF(IFERROR(SEARCH("H341",O179),99)=99,IF(IFERROR(SEARCH("H341",Q179),99)=99,IF(IFERROR(SEARCH("H341",M179),99)=99,IF(IFERROR(SEARCH("H341",R179),99)=99,IF(IFERROR(SEARCH("mutagenic",P179),99)=99,IF(IFERROR(SEARCH("suspected mutagenic",S179),99)=99,0,Scoring!$E$15),Scoring!$E$14),Scoring!$E$13),Scoring!$E$13),Scoring!$E$13),Scoring!$E$13),Scoring!$E$13),Scoring!$E$13),Scoring!$E$13),Scoring!$E$13),Scoring!$E$13),Scoring!$E$13)</f>
        <v>0</v>
      </c>
      <c r="AB179" s="78">
        <f>IF(IFERROR(SEARCH("H360",N179),99)=99,IF(IFERROR(SEARCH("H360",O179),99)=99,IF(IFERROR(SEARCH("H360",Q179),99)=99,IF(IFERROR(SEARCH("H360",M179),99)=99,IF(IFERROR(SEARCH("H360",R179),99)=99,IF(IFERROR(SEARCH("H361",N179),99)=99,IF(IFERROR(SEARCH("H361",O179),99)=99,IF(IFERROR(SEARCH("H361",Q179),99)=99,IF(IFERROR(SEARCH("H361",M179),99)=99,IF(IFERROR(SEARCH("H361",R179),99)=99,IF(IFERROR(SEARCH("reproduction",P179),99)=99,IF(IFERROR(SEARCH("suspected reprotoxic",S179),99)=99,IF(IFERROR(SEARCH("reprotoxic",S179),99)=99,IF(IFERROR(SEARCH("reprotoxic",K179),99)=99,0,Scoring!$E$18),Scoring!$E$18),Scoring!$E$19),Scoring!$E$17),Scoring!$E$16),Scoring!$E$16),Scoring!$E$16),Scoring!$E$16),Scoring!$E$16),Scoring!$E$16),Scoring!$E$16),Scoring!$E$16),Scoring!$E$16),Scoring!$E$16)</f>
        <v>0</v>
      </c>
      <c r="AC179" s="78">
        <f>IF(IFERROR(SEARCH("57f",L179),99)=99,IF(IFERROR(SEARCH("57(f)",P179),99)=99,0,Scoring!$E$20),Scoring!$E$20)</f>
        <v>0</v>
      </c>
      <c r="AD179" s="78">
        <f>IF(IFERROR(SEARCH("CAT1",T179),99)=99,IF(IFERROR(SEARCH("CAT2",T179),99)=99,IF(IFERROR(SEARCH("CAT3",T179),99)=99,IF(IFERROR(SEARCH("concluded to be endocrine",K179),99)=99,IF(IFERROR(SEARCH("categorised as endocrine",K179),99)=99,IF(IFERROR(SEARCH("endocrine disrupting",P179),99)=99,IF(IFERROR(SEARCH("endocrine disrupting",K179),99)=99,IF(IFERROR(SEARCH("suspected endocrine",S179),99)=99,IF(IFERROR(SEARCH("potential endocrine",S179),99)=99,0,Scoring!$E$25),Scoring!$E$25),Scoring!$E$24),Scoring!$E$24),Scoring!$E$24),Scoring!$E$24),Scoring!$E$23),Scoring!$E$22),Scoring!$E$21)</f>
        <v>0</v>
      </c>
      <c r="AE179" s="78">
        <f>IF(IFERROR(SEARCH("suspected sensitiser",S179),99)=99,IF(IFERROR(SEARCH("sensitiser",S179),99)=99,IF(IFERROR(SEARCH("other hazard based concern",S179),99)=99,0,Scoring!$E$28),Scoring!$E$26),Scoring!$E$27)</f>
        <v>0</v>
      </c>
      <c r="AF179" s="78">
        <f>IF(IFERROR(M179,1)=1,IF(IFERROR(N179,1)=1,IF(IFERROR(O179,1)=1,IF(IFERROR(Q179,1)=1,IF(IFERROR(R179,1)=1,IF(IFERROR(T179,1)=1,IF(IFERROR(K179,1)=1,IF(IFERROR(P179,1)=1,IF(IFERROR(S179,1)=1,Scoring!$E$29,0),0),0),0),0),0),0),0),0)</f>
        <v>0</v>
      </c>
      <c r="AG179" s="78">
        <f t="shared" si="20"/>
        <v>1.4</v>
      </c>
      <c r="AI179" s="93"/>
      <c r="AJ179" s="94"/>
      <c r="AK179" s="76"/>
      <c r="AL179" s="75"/>
      <c r="AN179" s="79"/>
      <c r="AO179" s="79"/>
      <c r="AP179" s="79"/>
      <c r="AQ179" s="79"/>
      <c r="AR179" s="79"/>
      <c r="AS179" s="78"/>
      <c r="AU179" s="79">
        <f>IF(IFERROR(F179,99)=99,IF(IFERROR(G179,99)=99,IF(IFERROR(H179,99)=99,IF(IFERROR(I179,99)=99,IF(IFERROR(E179,99)=99,IF(IFERROR(J179,99)=99,0,Scoring!$B$7),Scoring!$B$3),Scoring!$B$2),Scoring!$B$6),Scoring!$B$5),Scoring!$B$4)</f>
        <v>0.5</v>
      </c>
      <c r="AV179" s="78">
        <f t="shared" si="21"/>
        <v>0.7</v>
      </c>
      <c r="AW179" s="78"/>
      <c r="AX179" s="66"/>
      <c r="AY179" s="78"/>
      <c r="AZ179" s="76"/>
      <c r="BA179" s="76"/>
      <c r="BB179" s="76"/>
    </row>
    <row r="180" spans="1:54" x14ac:dyDescent="0.25">
      <c r="A180" s="77" t="s">
        <v>5593</v>
      </c>
      <c r="B180" s="76" t="str">
        <f t="shared" si="24"/>
        <v>421-450-8</v>
      </c>
      <c r="C180" s="77" t="s">
        <v>5592</v>
      </c>
      <c r="D180" s="77" t="s">
        <v>5591</v>
      </c>
      <c r="E180" s="76" t="e">
        <f>IF(C180="-",IF(A180="-",VLOOKUP(D180,'sin-list 180320_update'!$C$2:$C$835,1,FALSE),VLOOKUP(A180,'sin-list 180320_update'!$A$2:$A$835,1,FALSE)),VLOOKUP(C180,'sin-list 180320_update'!$B$2:$B$835,1,FALSE))</f>
        <v>#N/A</v>
      </c>
      <c r="F180" s="76" t="e">
        <f>IF($C180="-",IF($A180="-",VLOOKUP($D180,'REACH Bilaga XVII_update'!$A$5:$A$131,1,FALSE),VLOOKUP($A180,'REACH Bilaga XVII_update'!$C$5:$C$131,1,FALSE)),VLOOKUP($C180,'REACH Bilaga XVII_update'!$B$5:$B$131,1,FALSE))</f>
        <v>#N/A</v>
      </c>
      <c r="G180" s="76" t="e">
        <f>IF($C180="-",IF($A180="-",VLOOKUP($D180,' REACH Bilaga 59_update'!$A$5:$A$210,1,FALSE),VLOOKUP($A180,' REACH Bilaga 59_update'!$D$5:$D$210,1,FALSE)),VLOOKUP($C180,' REACH Bilaga 59_update'!$C$5:$C$210,1,FALSE))</f>
        <v>#N/A</v>
      </c>
      <c r="H180" s="76" t="e">
        <f>IF($C180="-",IF($A180="-",VLOOKUP($D180,'REACH Bilaga XIV_update'!$A$5:$A$110,1,FALSE),VLOOKUP($A180,'REACH Bilaga XIV_update'!$D$5:$D$110,1,FALSE)),VLOOKUP($C180,'REACH Bilaga XIV_update'!$C$5:$C$110,1,FALSE))</f>
        <v>#N/A</v>
      </c>
      <c r="I180" s="76" t="str">
        <f>IF($C180="-",IF($A180="-",VLOOKUP($D180,CoRAP_update!$A$5:$A$376,1,FALSE),VLOOKUP($A180,CoRAP_update!$D$5:$D$376,1,FALSE)),VLOOKUP($C180,CoRAP_update!$C$5:$C$376,1,FALSE))</f>
        <v>421-450-8</v>
      </c>
      <c r="J180" s="76" t="e">
        <f>IF($C180="-",IF($A180="-",VLOOKUP($D180,EDC_update!$C$2:$C$450,1,FALSE),VLOOKUP($A180,EDC_update!$B$2:$B$450,1,FALSE)),VLOOKUP($C180,EDC_update!$L$2:$L$450,1,FALSE))</f>
        <v>#N/A</v>
      </c>
      <c r="K180" s="76" t="e">
        <f>IF($C180="-",IF($A180="-",IF(VLOOKUP($D180,'sin-list 180320_update'!$C$2:$S$835,3,FALSE)="",NA(),VLOOKUP($D180,'sin-list 180320_update'!$C$2:$S$835,3,FALSE)),IF(VLOOKUP($A180,'sin-list 180320_update'!$A$2:$S$835,5,FALSE)="",NA(),VLOOKUP($A180,'sin-list 180320_update'!$A$2:$S$835,5,FALSE))),IF(VLOOKUP($C180,'sin-list 180320_update'!$B$2:$S$835,4,FALSE)="",NA(),VLOOKUP($C180,'sin-list 180320_update'!$B$2:$S$835,4,FALSE)))</f>
        <v>#N/A</v>
      </c>
      <c r="L180" s="76" t="e">
        <f>IF($C180="-",IF($A180="-",VLOOKUP($D180,'sin-list 180320_update'!$C$2:$S$835,6,FALSE),VLOOKUP($A180,'sin-list 180320_update'!$A$2:$S$835,8,FALSE)),VLOOKUP($C180,'sin-list 180320_update'!$B$2:$S$835,7,FALSE))</f>
        <v>#N/A</v>
      </c>
      <c r="M180" s="76" t="e">
        <f>IF($C180="-",IF($A180="-",IF(VLOOKUP($D180,'sin-list 180320_update'!$C$2:$S$835,8,FALSE)="",NA(),VLOOKUP($D180,'sin-list 180320_update'!$C$2:$S$835,8,FALSE)),IF(VLOOKUP($A180,'sin-list 180320_update'!$A$2:$S$835,10,FALSE)="",NA(),VLOOKUP($A180,'sin-list 180320_update'!$A$2:$S$835,10,FALSE))),IF(VLOOKUP($C180,'sin-list 180320_update'!$B$2:$S$835,9,FALSE)="",NA(),VLOOKUP($C180,'sin-list 180320_update'!$B$2:$S$835,9,FALSE)))</f>
        <v>#N/A</v>
      </c>
      <c r="N180" s="76" t="e">
        <f>IF($C180="-",IF($A180="-",IF(VLOOKUP($D180,'REACH Bilaga XVII_update'!$A$5:$E$131,4,FALSE)="",NA(),VLOOKUP($D180,'REACH Bilaga XVII_update'!$A$5:$E$131,4,FALSE)),IF(VLOOKUP($A180,'REACH Bilaga XVII_update'!$C$5:$D$131,2,FALSE)="",NA(),VLOOKUP($A180,'REACH Bilaga XVII_update'!$C$5:$D$131,2,FALSE))),IF(VLOOKUP($C180,'REACH Bilaga XVII_update'!$B$5:$D$131,3,FALSE)="",NA(),VLOOKUP($C180,'REACH Bilaga XVII_update'!$B$5:$D$131,3,FALSE)))</f>
        <v>#N/A</v>
      </c>
      <c r="O180" s="76" t="e">
        <f>IF($C180="-",IF($A180="-",IF(VLOOKUP($D180,' REACH Bilaga 59_update'!$A$5:$E$210,5,FALSE)="",NA(),VLOOKUP($D180,' REACH Bilaga 59_update'!$A$5:$E$210,5,FALSE)),IF(VLOOKUP($A180,' REACH Bilaga 59_update'!$D$5:$E$210,2,FALSE)="",NA(),VLOOKUP($A180,' REACH Bilaga 59_update'!$D$5:$E$210,2,FALSE))),IF(VLOOKUP($C180,' REACH Bilaga 59_update'!$C$5:$E$210,3,FALSE)="",NA(),VLOOKUP($C180,' REACH Bilaga 59_update'!$C$5:$E$210,3,FALSE)))</f>
        <v>#N/A</v>
      </c>
      <c r="P180" s="76" t="e">
        <f>IF(C180="-",IF(A180="-",IFERROR(VLOOKUP($D180,' REACH Bilaga 59_update'!$A$5:$F$210,MATCH(Sammanfattning!P$1,' REACH Bilaga 59_update'!$A$4:$F$4,0),FALSE),VLOOKUP($D180,'REACH Bilaga XIV_update'!$A$4:$H$110,MATCH(Sammanfattning!P$1,'REACH Bilaga XIV_update'!$A$4:$H$4,0),FALSE)),IFERROR(VLOOKUP($A180,' REACH Bilaga 59_update'!$D$5:$F$210,MATCH(Sammanfattning!P$1,' REACH Bilaga 59_update'!$D$4:$F$4,0),FALSE),VLOOKUP($A180,'REACH Bilaga XIV_update'!$D$4:$H$110,MATCH(Sammanfattning!P$1,'REACH Bilaga XIV_update'!$D$4:$H$4,0),FALSE))),IFERROR(VLOOKUP($C180,' REACH Bilaga 59_update'!$C$5:$F$210,MATCH(Sammanfattning!P$1,' REACH Bilaga 59_update'!$C$4:$F$4,0),FALSE),VLOOKUP($C180,'REACH Bilaga XIV_update'!$C$4:$H$110,MATCH(Sammanfattning!P$1,'REACH Bilaga XIV_update'!$C$4:$H$4,0),FALSE)))</f>
        <v>#N/A</v>
      </c>
      <c r="Q180" s="76" t="e">
        <f>IF($C180="-",IF($A180="-",IF(VLOOKUP($D180,'REACH Bilaga XIV_update'!$A$5:$I$110,9,FALSE)="",NA(),VLOOKUP($D180,'REACH Bilaga XIV_update'!$A$5:$I$110,9,FALSE)),IF(VLOOKUP($A180,'REACH Bilaga XIV_update'!$D$5:$I$110,6,FALSE)="",NA(),VLOOKUP($A180,'REACH Bilaga XIV_update'!$D$5:$I$110,6,FALSE))),IF(VLOOKUP($C180,'REACH Bilaga XIV_update'!$C$5:$I$110,7,FALSE)="",NA(),VLOOKUP($C180,'REACH Bilaga XIV_update'!$C$5:$I$110,7,FALSE)))</f>
        <v>#N/A</v>
      </c>
      <c r="R180" s="76" t="e">
        <f>IF($C180="-",IF($A180="-",IF(VLOOKUP($D180,CoRAP_update!$A$5:$O$376,15,FALSE)="",NA(),VLOOKUP($D180,CoRAP_update!$A$5:$O$376,15,FALSE)),IF(VLOOKUP($A180,CoRAP_update!$D$5:$O$376,12,FALSE)="",NA(),VLOOKUP($A180,CoRAP_update!$D$5:$O$376,12,FALSE))),IF(VLOOKUP($C180,CoRAP_update!$C$5:$O$376,13,FALSE)="",NA(),VLOOKUP($C180,CoRAP_update!$C$5:$O$376,13,FALSE)))</f>
        <v>#N/A</v>
      </c>
      <c r="S180" s="144" t="str">
        <f>IF($C180="-",IF($A180="-",VLOOKUP($D180,CoRAP_update!$A$5:$J$376,MATCH(Sammanfattning!S$1,CoRAP_update!$A$4:$J$4,0),FALSE),VLOOKUP($A180,CoRAP_update!$D$5:$J$376,MATCH(Sammanfattning!S$1,CoRAP_update!$D$4:$J$4,0),FALSE)),VLOOKUP($C180,CoRAP_update!$C$5:$J$376,MATCH(Sammanfattning!S$1,CoRAP_update!$C$4:$J$4,0),FALSE))</f>
        <v>Suspected PBT/vPvB#Exposure of environment#Wide dispersive use</v>
      </c>
      <c r="T180" s="76" t="e">
        <f>IF($A180="-",VLOOKUP($D180,EDC_update!$C$2:$F$450,4,FALSE),VLOOKUP($A180,EDC_update!$B$2:$F$450,5,FALSE))</f>
        <v>#N/A</v>
      </c>
      <c r="V180" s="78">
        <f>IF(IFERROR(SEARCH("PBT",P180),99)=99,IF(IFERROR(SEARCH("suspected PBT",S180),99)=99,IF(IFERROR(SEARCH("concluded to be PBT",K180),99)=99,IF(IFERROR(SEARCH("PBT",S180),99)=99,IF(IFERROR(SEARCH("PBT cand",L180),99)=99,IF(IFERROR(SEARCH("PBT",L180),99)=99,IF(IFERROR(SEARCH("persistent, bioackumulative and toxic properties",K180),99)=99,0,Scoring!$E$3),Scoring!$E$3),Scoring!$E$7),Scoring!$E$3),Scoring!$E$5),Scoring!$E$6),Scoring!$E$3)</f>
        <v>0.7</v>
      </c>
      <c r="W180" s="78">
        <f>IF(IFERROR(SEARCH("vPvB",P180),99)=99,IF(IFERROR(SEARCH("suspected pbt/vPvB",S180),99)=99,IF(IFERROR(SEARCH("vPvB",S180),99)=99,IF(IFERROR(SEARCH("concluded to be a vPvB",S180),99)=99,IF(IFERROR(SEARCH("identified as vPvB",K180),99)=99,IF(IFERROR(SEARCH("concluded to be a vPvB",K180),99)=99,IF(IFERROR(SEARCH("concluded to be both pbt and vPvB",S180),99)=99,IF(IFERROR(SEARCH("concluded to be both pbt and vPvB",K180),99)=99,0,Scoring!$E$5),Scoring!$E$5),Scoring!$E$5),Scoring!$E$5),Scoring!$E$5),Scoring!$E$4),Scoring!$E$6),Scoring!$E$4)</f>
        <v>0.7</v>
      </c>
      <c r="X180" s="78">
        <f>IF(IFERROR(SEARCH("H410",N180),99)=99,IF(IFERROR(SEARCH("H410",O180),99)=99,IF(IFERROR(SEARCH("H410",Q180),99)=99,IF(IFERROR(SEARCH("H410",M180),99)=99,IF(IFERROR(SEARCH("H410",R180),99)=99,IF(IFERROR(SEARCH("H411",N180),99)=99,IF(IFERROR(SEARCH("H411",O180),99)=99,IF(IFERROR(SEARCH("H411",Q180),99)=99,IF(IFERROR(SEARCH("H411",M180),99)=99,IF(IFERROR(SEARCH("H411",R180),99)=99,IF(IFERROR(SEARCH("H413",N180),99)=99,IF(IFERROR(SEARCH("H413",O180),99)=99,IF(IFERROR(SEARCH("H413",Q180),99)=99,IF(IFERROR(SEARCH("H413",M180),99)=99,IF(IFERROR(SEARCH("H413",R180),99)=99,IF(IFERROR(SEARCH("H412",N180),99)=99,IF(IFERROR(SEARCH("H412",O180),99)=99,IF(IFERROR(SEARCH("H412",Q180),99)=99,IF(IFERROR(SEARCH("H412",M180),99)=99,IF(IFERROR(SEARCH("H412",R180),99)=99,0,Scoring!$E$2),Scoring!$E$2),Scoring!$E$2),Scoring!$E$2),Scoring!$E$2),Scoring!$E$2),Scoring!$E$2),Scoring!$E$2),Scoring!$E$2),Scoring!$E$2),Scoring!$E$2),Scoring!$E$2),Scoring!$E$2),Scoring!$E$2),Scoring!$E$2),Scoring!$E$2),Scoring!$E$2),Scoring!$E$2),Scoring!$E$2),Scoring!$E$2)</f>
        <v>0</v>
      </c>
      <c r="Y180" s="78">
        <f>IF(IFERROR(SEARCH("CMR",K180),99)=99,IF(IFERROR(SEARCH("Suspected CMR",S180),99)=99,IF(IFERROR(SEARCH("CMR",S180),99)=99,0,Scoring!$E$8),Scoring!$E$9),Scoring!$E$8)</f>
        <v>0</v>
      </c>
      <c r="Z180" s="78">
        <f>IF(IFERROR(SEARCH("H350",N180),99)=99,IF(IFERROR(SEARCH("H350",O180),99)=99,IF(IFERROR(SEARCH("H350",Q180),99)=99,IF(IFERROR(SEARCH("H350",M180),99)=99,IF(IFERROR(SEARCH("H350",R180),99)=99,IF(IFERROR(SEARCH("H351",N180),99)=99,IF(IFERROR(SEARCH("H351",O180),99)=99,IF(IFERROR(SEARCH("H351",Q180),99)=99,IF(IFERROR(SEARCH("H351",M180),99)=99,IF(IFERROR(SEARCH("H351",R180),99)=99,IF(IFERROR(SEARCH("carcinogenic",P180),99)=99,IF(IFERROR(SEARCH("suspected carcinogenic",S180),99)=99,0,Scoring!$E$12),Scoring!$E$11),Scoring!$E$10),Scoring!$E$10),Scoring!$E$10),Scoring!$E$10),Scoring!$E$10),Scoring!$E$10),Scoring!$E$10),Scoring!$E$10),Scoring!$E$10),Scoring!$E$10)</f>
        <v>0</v>
      </c>
      <c r="AA180" s="78">
        <f>IF(IFERROR(SEARCH("H340",N180),99)=99,IF(IFERROR(SEARCH("H340",O180),99)=99,IF(IFERROR(SEARCH("H340",Q180),99)=99,IF(IFERROR(SEARCH("H340",M180),99)=99,IF(IFERROR(SEARCH("H340",R180),99)=99,IF(IFERROR(SEARCH("H341",N180),99)=99,IF(IFERROR(SEARCH("H341",O180),99)=99,IF(IFERROR(SEARCH("H341",Q180),99)=99,IF(IFERROR(SEARCH("H341",M180),99)=99,IF(IFERROR(SEARCH("H341",R180),99)=99,IF(IFERROR(SEARCH("mutagenic",P180),99)=99,IF(IFERROR(SEARCH("suspected mutagenic",S180),99)=99,0,Scoring!$E$15),Scoring!$E$14),Scoring!$E$13),Scoring!$E$13),Scoring!$E$13),Scoring!$E$13),Scoring!$E$13),Scoring!$E$13),Scoring!$E$13),Scoring!$E$13),Scoring!$E$13),Scoring!$E$13)</f>
        <v>0</v>
      </c>
      <c r="AB180" s="78">
        <f>IF(IFERROR(SEARCH("H360",N180),99)=99,IF(IFERROR(SEARCH("H360",O180),99)=99,IF(IFERROR(SEARCH("H360",Q180),99)=99,IF(IFERROR(SEARCH("H360",M180),99)=99,IF(IFERROR(SEARCH("H360",R180),99)=99,IF(IFERROR(SEARCH("H361",N180),99)=99,IF(IFERROR(SEARCH("H361",O180),99)=99,IF(IFERROR(SEARCH("H361",Q180),99)=99,IF(IFERROR(SEARCH("H361",M180),99)=99,IF(IFERROR(SEARCH("H361",R180),99)=99,IF(IFERROR(SEARCH("reproduction",P180),99)=99,IF(IFERROR(SEARCH("suspected reprotoxic",S180),99)=99,IF(IFERROR(SEARCH("reprotoxic",S180),99)=99,IF(IFERROR(SEARCH("reprotoxic",K180),99)=99,0,Scoring!$E$18),Scoring!$E$18),Scoring!$E$19),Scoring!$E$17),Scoring!$E$16),Scoring!$E$16),Scoring!$E$16),Scoring!$E$16),Scoring!$E$16),Scoring!$E$16),Scoring!$E$16),Scoring!$E$16),Scoring!$E$16),Scoring!$E$16)</f>
        <v>0</v>
      </c>
      <c r="AC180" s="78">
        <f>IF(IFERROR(SEARCH("57f",L180),99)=99,IF(IFERROR(SEARCH("57(f)",P180),99)=99,0,Scoring!$E$20),Scoring!$E$20)</f>
        <v>0</v>
      </c>
      <c r="AD180" s="78">
        <f>IF(IFERROR(SEARCH("CAT1",T180),99)=99,IF(IFERROR(SEARCH("CAT2",T180),99)=99,IF(IFERROR(SEARCH("CAT3",T180),99)=99,IF(IFERROR(SEARCH("concluded to be endocrine",K180),99)=99,IF(IFERROR(SEARCH("categorised as endocrine",K180),99)=99,IF(IFERROR(SEARCH("endocrine disrupting",P180),99)=99,IF(IFERROR(SEARCH("endocrine disrupting",K180),99)=99,IF(IFERROR(SEARCH("suspected endocrine",S180),99)=99,IF(IFERROR(SEARCH("potential endocrine",S180),99)=99,0,Scoring!$E$25),Scoring!$E$25),Scoring!$E$24),Scoring!$E$24),Scoring!$E$24),Scoring!$E$24),Scoring!$E$23),Scoring!$E$22),Scoring!$E$21)</f>
        <v>0</v>
      </c>
      <c r="AE180" s="78">
        <f>IF(IFERROR(SEARCH("suspected sensitiser",S180),99)=99,IF(IFERROR(SEARCH("sensitiser",S180),99)=99,IF(IFERROR(SEARCH("other hazard based concern",S180),99)=99,0,Scoring!$E$28),Scoring!$E$26),Scoring!$E$27)</f>
        <v>0</v>
      </c>
      <c r="AF180" s="78">
        <f>IF(IFERROR(M180,1)=1,IF(IFERROR(N180,1)=1,IF(IFERROR(O180,1)=1,IF(IFERROR(Q180,1)=1,IF(IFERROR(R180,1)=1,IF(IFERROR(T180,1)=1,IF(IFERROR(K180,1)=1,IF(IFERROR(P180,1)=1,IF(IFERROR(S180,1)=1,Scoring!$E$29,0),0),0),0),0),0),0),0),0)</f>
        <v>0</v>
      </c>
      <c r="AG180" s="78">
        <f t="shared" si="20"/>
        <v>1.4</v>
      </c>
      <c r="AI180" s="93"/>
      <c r="AJ180" s="94"/>
      <c r="AK180" s="76"/>
      <c r="AL180" s="75"/>
      <c r="AN180" s="79"/>
      <c r="AO180" s="79"/>
      <c r="AP180" s="79"/>
      <c r="AQ180" s="79"/>
      <c r="AR180" s="79"/>
      <c r="AS180" s="78"/>
      <c r="AU180" s="79">
        <f>IF(IFERROR(F180,99)=99,IF(IFERROR(G180,99)=99,IF(IFERROR(H180,99)=99,IF(IFERROR(I180,99)=99,IF(IFERROR(E180,99)=99,IF(IFERROR(J180,99)=99,0,Scoring!$B$7),Scoring!$B$3),Scoring!$B$2),Scoring!$B$6),Scoring!$B$5),Scoring!$B$4)</f>
        <v>0.5</v>
      </c>
      <c r="AV180" s="78">
        <f t="shared" si="21"/>
        <v>0.7</v>
      </c>
      <c r="AW180" s="78"/>
      <c r="AX180" s="66"/>
      <c r="AY180" s="78"/>
      <c r="AZ180" s="76"/>
      <c r="BA180" s="76"/>
      <c r="BB180" s="76"/>
    </row>
    <row r="181" spans="1:54" x14ac:dyDescent="0.25">
      <c r="A181" s="77" t="s">
        <v>5602</v>
      </c>
      <c r="B181" s="76" t="str">
        <f t="shared" si="24"/>
        <v>422-040-1</v>
      </c>
      <c r="C181" s="77" t="s">
        <v>5601</v>
      </c>
      <c r="D181" s="77" t="s">
        <v>5600</v>
      </c>
      <c r="E181" s="76" t="e">
        <f>IF(C181="-",IF(A181="-",VLOOKUP(D181,'sin-list 180320_update'!$C$2:$C$835,1,FALSE),VLOOKUP(A181,'sin-list 180320_update'!$A$2:$A$835,1,FALSE)),VLOOKUP(C181,'sin-list 180320_update'!$B$2:$B$835,1,FALSE))</f>
        <v>#N/A</v>
      </c>
      <c r="F181" s="76" t="e">
        <f>IF($C181="-",IF($A181="-",VLOOKUP($D181,'REACH Bilaga XVII_update'!$A$5:$A$131,1,FALSE),VLOOKUP($A181,'REACH Bilaga XVII_update'!$C$5:$C$131,1,FALSE)),VLOOKUP($C181,'REACH Bilaga XVII_update'!$B$5:$B$131,1,FALSE))</f>
        <v>#N/A</v>
      </c>
      <c r="G181" s="76" t="e">
        <f>IF($C181="-",IF($A181="-",VLOOKUP($D181,' REACH Bilaga 59_update'!$A$5:$A$210,1,FALSE),VLOOKUP($A181,' REACH Bilaga 59_update'!$D$5:$D$210,1,FALSE)),VLOOKUP($C181,' REACH Bilaga 59_update'!$C$5:$C$210,1,FALSE))</f>
        <v>#N/A</v>
      </c>
      <c r="H181" s="76" t="e">
        <f>IF($C181="-",IF($A181="-",VLOOKUP($D181,'REACH Bilaga XIV_update'!$A$5:$A$110,1,FALSE),VLOOKUP($A181,'REACH Bilaga XIV_update'!$D$5:$D$110,1,FALSE)),VLOOKUP($C181,'REACH Bilaga XIV_update'!$C$5:$C$110,1,FALSE))</f>
        <v>#N/A</v>
      </c>
      <c r="I181" s="76" t="str">
        <f>IF($C181="-",IF($A181="-",VLOOKUP($D181,CoRAP_update!$A$5:$A$376,1,FALSE),VLOOKUP($A181,CoRAP_update!$D$5:$D$376,1,FALSE)),VLOOKUP($C181,CoRAP_update!$C$5:$C$376,1,FALSE))</f>
        <v>422-040-1</v>
      </c>
      <c r="J181" s="76" t="e">
        <f>IF($C181="-",IF($A181="-",VLOOKUP($D181,EDC_update!$C$2:$C$450,1,FALSE),VLOOKUP($A181,EDC_update!$B$2:$B$450,1,FALSE)),VLOOKUP($C181,EDC_update!$L$2:$L$450,1,FALSE))</f>
        <v>#N/A</v>
      </c>
      <c r="K181" s="76" t="e">
        <f>IF($C181="-",IF($A181="-",IF(VLOOKUP($D181,'sin-list 180320_update'!$C$2:$S$835,3,FALSE)="",NA(),VLOOKUP($D181,'sin-list 180320_update'!$C$2:$S$835,3,FALSE)),IF(VLOOKUP($A181,'sin-list 180320_update'!$A$2:$S$835,5,FALSE)="",NA(),VLOOKUP($A181,'sin-list 180320_update'!$A$2:$S$835,5,FALSE))),IF(VLOOKUP($C181,'sin-list 180320_update'!$B$2:$S$835,4,FALSE)="",NA(),VLOOKUP($C181,'sin-list 180320_update'!$B$2:$S$835,4,FALSE)))</f>
        <v>#N/A</v>
      </c>
      <c r="L181" s="76" t="e">
        <f>IF($C181="-",IF($A181="-",VLOOKUP($D181,'sin-list 180320_update'!$C$2:$S$835,6,FALSE),VLOOKUP($A181,'sin-list 180320_update'!$A$2:$S$835,8,FALSE)),VLOOKUP($C181,'sin-list 180320_update'!$B$2:$S$835,7,FALSE))</f>
        <v>#N/A</v>
      </c>
      <c r="M181" s="76" t="e">
        <f>IF($C181="-",IF($A181="-",IF(VLOOKUP($D181,'sin-list 180320_update'!$C$2:$S$835,8,FALSE)="",NA(),VLOOKUP($D181,'sin-list 180320_update'!$C$2:$S$835,8,FALSE)),IF(VLOOKUP($A181,'sin-list 180320_update'!$A$2:$S$835,10,FALSE)="",NA(),VLOOKUP($A181,'sin-list 180320_update'!$A$2:$S$835,10,FALSE))),IF(VLOOKUP($C181,'sin-list 180320_update'!$B$2:$S$835,9,FALSE)="",NA(),VLOOKUP($C181,'sin-list 180320_update'!$B$2:$S$835,9,FALSE)))</f>
        <v>#N/A</v>
      </c>
      <c r="N181" s="76" t="e">
        <f>IF($C181="-",IF($A181="-",IF(VLOOKUP($D181,'REACH Bilaga XVII_update'!$A$5:$E$131,4,FALSE)="",NA(),VLOOKUP($D181,'REACH Bilaga XVII_update'!$A$5:$E$131,4,FALSE)),IF(VLOOKUP($A181,'REACH Bilaga XVII_update'!$C$5:$D$131,2,FALSE)="",NA(),VLOOKUP($A181,'REACH Bilaga XVII_update'!$C$5:$D$131,2,FALSE))),IF(VLOOKUP($C181,'REACH Bilaga XVII_update'!$B$5:$D$131,3,FALSE)="",NA(),VLOOKUP($C181,'REACH Bilaga XVII_update'!$B$5:$D$131,3,FALSE)))</f>
        <v>#N/A</v>
      </c>
      <c r="O181" s="76" t="e">
        <f>IF($C181="-",IF($A181="-",IF(VLOOKUP($D181,' REACH Bilaga 59_update'!$A$5:$E$210,5,FALSE)="",NA(),VLOOKUP($D181,' REACH Bilaga 59_update'!$A$5:$E$210,5,FALSE)),IF(VLOOKUP($A181,' REACH Bilaga 59_update'!$D$5:$E$210,2,FALSE)="",NA(),VLOOKUP($A181,' REACH Bilaga 59_update'!$D$5:$E$210,2,FALSE))),IF(VLOOKUP($C181,' REACH Bilaga 59_update'!$C$5:$E$210,3,FALSE)="",NA(),VLOOKUP($C181,' REACH Bilaga 59_update'!$C$5:$E$210,3,FALSE)))</f>
        <v>#N/A</v>
      </c>
      <c r="P181" s="76" t="e">
        <f>IF(C181="-",IF(A181="-",IFERROR(VLOOKUP($D181,' REACH Bilaga 59_update'!$A$5:$F$210,MATCH(Sammanfattning!P$1,' REACH Bilaga 59_update'!$A$4:$F$4,0),FALSE),VLOOKUP($D181,'REACH Bilaga XIV_update'!$A$4:$H$110,MATCH(Sammanfattning!P$1,'REACH Bilaga XIV_update'!$A$4:$H$4,0),FALSE)),IFERROR(VLOOKUP($A181,' REACH Bilaga 59_update'!$D$5:$F$210,MATCH(Sammanfattning!P$1,' REACH Bilaga 59_update'!$D$4:$F$4,0),FALSE),VLOOKUP($A181,'REACH Bilaga XIV_update'!$D$4:$H$110,MATCH(Sammanfattning!P$1,'REACH Bilaga XIV_update'!$D$4:$H$4,0),FALSE))),IFERROR(VLOOKUP($C181,' REACH Bilaga 59_update'!$C$5:$F$210,MATCH(Sammanfattning!P$1,' REACH Bilaga 59_update'!$C$4:$F$4,0),FALSE),VLOOKUP($C181,'REACH Bilaga XIV_update'!$C$4:$H$110,MATCH(Sammanfattning!P$1,'REACH Bilaga XIV_update'!$C$4:$H$4,0),FALSE)))</f>
        <v>#N/A</v>
      </c>
      <c r="Q181" s="76" t="e">
        <f>IF($C181="-",IF($A181="-",IF(VLOOKUP($D181,'REACH Bilaga XIV_update'!$A$5:$I$110,9,FALSE)="",NA(),VLOOKUP($D181,'REACH Bilaga XIV_update'!$A$5:$I$110,9,FALSE)),IF(VLOOKUP($A181,'REACH Bilaga XIV_update'!$D$5:$I$110,6,FALSE)="",NA(),VLOOKUP($A181,'REACH Bilaga XIV_update'!$D$5:$I$110,6,FALSE))),IF(VLOOKUP($C181,'REACH Bilaga XIV_update'!$C$5:$I$110,7,FALSE)="",NA(),VLOOKUP($C181,'REACH Bilaga XIV_update'!$C$5:$I$110,7,FALSE)))</f>
        <v>#N/A</v>
      </c>
      <c r="R181" s="76" t="e">
        <f>IF($C181="-",IF($A181="-",IF(VLOOKUP($D181,CoRAP_update!$A$5:$O$376,15,FALSE)="",NA(),VLOOKUP($D181,CoRAP_update!$A$5:$O$376,15,FALSE)),IF(VLOOKUP($A181,CoRAP_update!$D$5:$O$376,12,FALSE)="",NA(),VLOOKUP($A181,CoRAP_update!$D$5:$O$376,12,FALSE))),IF(VLOOKUP($C181,CoRAP_update!$C$5:$O$376,13,FALSE)="",NA(),VLOOKUP($C181,CoRAP_update!$C$5:$O$376,13,FALSE)))</f>
        <v>#N/A</v>
      </c>
      <c r="S181" s="144" t="str">
        <f>IF($C181="-",IF($A181="-",VLOOKUP($D181,CoRAP_update!$A$5:$J$376,MATCH(Sammanfattning!S$1,CoRAP_update!$A$4:$J$4,0),FALSE),VLOOKUP($A181,CoRAP_update!$D$5:$J$376,MATCH(Sammanfattning!S$1,CoRAP_update!$D$4:$J$4,0),FALSE)),VLOOKUP($C181,CoRAP_update!$C$5:$J$376,MATCH(Sammanfattning!S$1,CoRAP_update!$C$4:$J$4,0),FALSE))</f>
        <v>Suspected PBT/vPvB#Exposure of environment#High RCR</v>
      </c>
      <c r="T181" s="76" t="e">
        <f>IF($A181="-",VLOOKUP($D181,EDC_update!$C$2:$F$450,4,FALSE),VLOOKUP($A181,EDC_update!$B$2:$F$450,5,FALSE))</f>
        <v>#N/A</v>
      </c>
      <c r="V181" s="78">
        <f>IF(IFERROR(SEARCH("PBT",P181),99)=99,IF(IFERROR(SEARCH("suspected PBT",S181),99)=99,IF(IFERROR(SEARCH("concluded to be PBT",K181),99)=99,IF(IFERROR(SEARCH("PBT",S181),99)=99,IF(IFERROR(SEARCH("PBT cand",L181),99)=99,IF(IFERROR(SEARCH("PBT",L181),99)=99,IF(IFERROR(SEARCH("persistent, bioackumulative and toxic properties",K181),99)=99,0,Scoring!$E$3),Scoring!$E$3),Scoring!$E$7),Scoring!$E$3),Scoring!$E$5),Scoring!$E$6),Scoring!$E$3)</f>
        <v>0.7</v>
      </c>
      <c r="W181" s="78">
        <f>IF(IFERROR(SEARCH("vPvB",P181),99)=99,IF(IFERROR(SEARCH("suspected pbt/vPvB",S181),99)=99,IF(IFERROR(SEARCH("vPvB",S181),99)=99,IF(IFERROR(SEARCH("concluded to be a vPvB",S181),99)=99,IF(IFERROR(SEARCH("identified as vPvB",K181),99)=99,IF(IFERROR(SEARCH("concluded to be a vPvB",K181),99)=99,IF(IFERROR(SEARCH("concluded to be both pbt and vPvB",S181),99)=99,IF(IFERROR(SEARCH("concluded to be both pbt and vPvB",K181),99)=99,0,Scoring!$E$5),Scoring!$E$5),Scoring!$E$5),Scoring!$E$5),Scoring!$E$5),Scoring!$E$4),Scoring!$E$6),Scoring!$E$4)</f>
        <v>0.7</v>
      </c>
      <c r="X181" s="78">
        <f>IF(IFERROR(SEARCH("H410",N181),99)=99,IF(IFERROR(SEARCH("H410",O181),99)=99,IF(IFERROR(SEARCH("H410",Q181),99)=99,IF(IFERROR(SEARCH("H410",M181),99)=99,IF(IFERROR(SEARCH("H410",R181),99)=99,IF(IFERROR(SEARCH("H411",N181),99)=99,IF(IFERROR(SEARCH("H411",O181),99)=99,IF(IFERROR(SEARCH("H411",Q181),99)=99,IF(IFERROR(SEARCH("H411",M181),99)=99,IF(IFERROR(SEARCH("H411",R181),99)=99,IF(IFERROR(SEARCH("H413",N181),99)=99,IF(IFERROR(SEARCH("H413",O181),99)=99,IF(IFERROR(SEARCH("H413",Q181),99)=99,IF(IFERROR(SEARCH("H413",M181),99)=99,IF(IFERROR(SEARCH("H413",R181),99)=99,IF(IFERROR(SEARCH("H412",N181),99)=99,IF(IFERROR(SEARCH("H412",O181),99)=99,IF(IFERROR(SEARCH("H412",Q181),99)=99,IF(IFERROR(SEARCH("H412",M181),99)=99,IF(IFERROR(SEARCH("H412",R181),99)=99,0,Scoring!$E$2),Scoring!$E$2),Scoring!$E$2),Scoring!$E$2),Scoring!$E$2),Scoring!$E$2),Scoring!$E$2),Scoring!$E$2),Scoring!$E$2),Scoring!$E$2),Scoring!$E$2),Scoring!$E$2),Scoring!$E$2),Scoring!$E$2),Scoring!$E$2),Scoring!$E$2),Scoring!$E$2),Scoring!$E$2),Scoring!$E$2),Scoring!$E$2)</f>
        <v>0</v>
      </c>
      <c r="Y181" s="78">
        <f>IF(IFERROR(SEARCH("CMR",K181),99)=99,IF(IFERROR(SEARCH("Suspected CMR",S181),99)=99,IF(IFERROR(SEARCH("CMR",S181),99)=99,0,Scoring!$E$8),Scoring!$E$9),Scoring!$E$8)</f>
        <v>0</v>
      </c>
      <c r="Z181" s="78">
        <f>IF(IFERROR(SEARCH("H350",N181),99)=99,IF(IFERROR(SEARCH("H350",O181),99)=99,IF(IFERROR(SEARCH("H350",Q181),99)=99,IF(IFERROR(SEARCH("H350",M181),99)=99,IF(IFERROR(SEARCH("H350",R181),99)=99,IF(IFERROR(SEARCH("H351",N181),99)=99,IF(IFERROR(SEARCH("H351",O181),99)=99,IF(IFERROR(SEARCH("H351",Q181),99)=99,IF(IFERROR(SEARCH("H351",M181),99)=99,IF(IFERROR(SEARCH("H351",R181),99)=99,IF(IFERROR(SEARCH("carcinogenic",P181),99)=99,IF(IFERROR(SEARCH("suspected carcinogenic",S181),99)=99,0,Scoring!$E$12),Scoring!$E$11),Scoring!$E$10),Scoring!$E$10),Scoring!$E$10),Scoring!$E$10),Scoring!$E$10),Scoring!$E$10),Scoring!$E$10),Scoring!$E$10),Scoring!$E$10),Scoring!$E$10)</f>
        <v>0</v>
      </c>
      <c r="AA181" s="78">
        <f>IF(IFERROR(SEARCH("H340",N181),99)=99,IF(IFERROR(SEARCH("H340",O181),99)=99,IF(IFERROR(SEARCH("H340",Q181),99)=99,IF(IFERROR(SEARCH("H340",M181),99)=99,IF(IFERROR(SEARCH("H340",R181),99)=99,IF(IFERROR(SEARCH("H341",N181),99)=99,IF(IFERROR(SEARCH("H341",O181),99)=99,IF(IFERROR(SEARCH("H341",Q181),99)=99,IF(IFERROR(SEARCH("H341",M181),99)=99,IF(IFERROR(SEARCH("H341",R181),99)=99,IF(IFERROR(SEARCH("mutagenic",P181),99)=99,IF(IFERROR(SEARCH("suspected mutagenic",S181),99)=99,0,Scoring!$E$15),Scoring!$E$14),Scoring!$E$13),Scoring!$E$13),Scoring!$E$13),Scoring!$E$13),Scoring!$E$13),Scoring!$E$13),Scoring!$E$13),Scoring!$E$13),Scoring!$E$13),Scoring!$E$13)</f>
        <v>0</v>
      </c>
      <c r="AB181" s="78">
        <f>IF(IFERROR(SEARCH("H360",N181),99)=99,IF(IFERROR(SEARCH("H360",O181),99)=99,IF(IFERROR(SEARCH("H360",Q181),99)=99,IF(IFERROR(SEARCH("H360",M181),99)=99,IF(IFERROR(SEARCH("H360",R181),99)=99,IF(IFERROR(SEARCH("H361",N181),99)=99,IF(IFERROR(SEARCH("H361",O181),99)=99,IF(IFERROR(SEARCH("H361",Q181),99)=99,IF(IFERROR(SEARCH("H361",M181),99)=99,IF(IFERROR(SEARCH("H361",R181),99)=99,IF(IFERROR(SEARCH("reproduction",P181),99)=99,IF(IFERROR(SEARCH("suspected reprotoxic",S181),99)=99,IF(IFERROR(SEARCH("reprotoxic",S181),99)=99,IF(IFERROR(SEARCH("reprotoxic",K181),99)=99,0,Scoring!$E$18),Scoring!$E$18),Scoring!$E$19),Scoring!$E$17),Scoring!$E$16),Scoring!$E$16),Scoring!$E$16),Scoring!$E$16),Scoring!$E$16),Scoring!$E$16),Scoring!$E$16),Scoring!$E$16),Scoring!$E$16),Scoring!$E$16)</f>
        <v>0</v>
      </c>
      <c r="AC181" s="78">
        <f>IF(IFERROR(SEARCH("57f",L181),99)=99,IF(IFERROR(SEARCH("57(f)",P181),99)=99,0,Scoring!$E$20),Scoring!$E$20)</f>
        <v>0</v>
      </c>
      <c r="AD181" s="78">
        <f>IF(IFERROR(SEARCH("CAT1",T181),99)=99,IF(IFERROR(SEARCH("CAT2",T181),99)=99,IF(IFERROR(SEARCH("CAT3",T181),99)=99,IF(IFERROR(SEARCH("concluded to be endocrine",K181),99)=99,IF(IFERROR(SEARCH("categorised as endocrine",K181),99)=99,IF(IFERROR(SEARCH("endocrine disrupting",P181),99)=99,IF(IFERROR(SEARCH("endocrine disrupting",K181),99)=99,IF(IFERROR(SEARCH("suspected endocrine",S181),99)=99,IF(IFERROR(SEARCH("potential endocrine",S181),99)=99,0,Scoring!$E$25),Scoring!$E$25),Scoring!$E$24),Scoring!$E$24),Scoring!$E$24),Scoring!$E$24),Scoring!$E$23),Scoring!$E$22),Scoring!$E$21)</f>
        <v>0</v>
      </c>
      <c r="AE181" s="78">
        <f>IF(IFERROR(SEARCH("suspected sensitiser",S181),99)=99,IF(IFERROR(SEARCH("sensitiser",S181),99)=99,IF(IFERROR(SEARCH("other hazard based concern",S181),99)=99,0,Scoring!$E$28),Scoring!$E$26),Scoring!$E$27)</f>
        <v>0</v>
      </c>
      <c r="AF181" s="78">
        <f>IF(IFERROR(M181,1)=1,IF(IFERROR(N181,1)=1,IF(IFERROR(O181,1)=1,IF(IFERROR(Q181,1)=1,IF(IFERROR(R181,1)=1,IF(IFERROR(T181,1)=1,IF(IFERROR(K181,1)=1,IF(IFERROR(P181,1)=1,IF(IFERROR(S181,1)=1,Scoring!$E$29,0),0),0),0),0),0),0),0),0)</f>
        <v>0</v>
      </c>
      <c r="AG181" s="78">
        <f t="shared" si="20"/>
        <v>1.4</v>
      </c>
      <c r="AI181" s="93"/>
      <c r="AJ181" s="94"/>
      <c r="AK181" s="76"/>
      <c r="AL181" s="75"/>
      <c r="AN181" s="79"/>
      <c r="AO181" s="79"/>
      <c r="AP181" s="79"/>
      <c r="AQ181" s="79"/>
      <c r="AR181" s="79"/>
      <c r="AS181" s="78"/>
      <c r="AU181" s="79">
        <f>IF(IFERROR(F181,99)=99,IF(IFERROR(G181,99)=99,IF(IFERROR(H181,99)=99,IF(IFERROR(I181,99)=99,IF(IFERROR(E181,99)=99,IF(IFERROR(J181,99)=99,0,Scoring!$B$7),Scoring!$B$3),Scoring!$B$2),Scoring!$B$6),Scoring!$B$5),Scoring!$B$4)</f>
        <v>0.5</v>
      </c>
      <c r="AV181" s="78">
        <f t="shared" si="21"/>
        <v>0.7</v>
      </c>
      <c r="AW181" s="78"/>
      <c r="AX181" s="66"/>
      <c r="AY181" s="78"/>
      <c r="AZ181" s="76"/>
      <c r="BA181" s="76"/>
      <c r="BB181" s="76"/>
    </row>
    <row r="182" spans="1:54" x14ac:dyDescent="0.25">
      <c r="A182" s="77" t="s">
        <v>5636</v>
      </c>
      <c r="B182" s="76" t="str">
        <f t="shared" si="24"/>
        <v>458-680-3</v>
      </c>
      <c r="C182" s="77" t="s">
        <v>5635</v>
      </c>
      <c r="D182" s="77" t="s">
        <v>5634</v>
      </c>
      <c r="E182" s="76" t="e">
        <f>IF(C182="-",IF(A182="-",VLOOKUP(D182,'sin-list 180320_update'!$C$2:$C$835,1,FALSE),VLOOKUP(A182,'sin-list 180320_update'!$A$2:$A$835,1,FALSE)),VLOOKUP(C182,'sin-list 180320_update'!$B$2:$B$835,1,FALSE))</f>
        <v>#N/A</v>
      </c>
      <c r="F182" s="76" t="e">
        <f>IF($C182="-",IF($A182="-",VLOOKUP($D182,'REACH Bilaga XVII_update'!$A$5:$A$131,1,FALSE),VLOOKUP($A182,'REACH Bilaga XVII_update'!$C$5:$C$131,1,FALSE)),VLOOKUP($C182,'REACH Bilaga XVII_update'!$B$5:$B$131,1,FALSE))</f>
        <v>#N/A</v>
      </c>
      <c r="G182" s="76" t="e">
        <f>IF($C182="-",IF($A182="-",VLOOKUP($D182,' REACH Bilaga 59_update'!$A$5:$A$210,1,FALSE),VLOOKUP($A182,' REACH Bilaga 59_update'!$D$5:$D$210,1,FALSE)),VLOOKUP($C182,' REACH Bilaga 59_update'!$C$5:$C$210,1,FALSE))</f>
        <v>#N/A</v>
      </c>
      <c r="H182" s="76" t="e">
        <f>IF($C182="-",IF($A182="-",VLOOKUP($D182,'REACH Bilaga XIV_update'!$A$5:$A$110,1,FALSE),VLOOKUP($A182,'REACH Bilaga XIV_update'!$D$5:$D$110,1,FALSE)),VLOOKUP($C182,'REACH Bilaga XIV_update'!$C$5:$C$110,1,FALSE))</f>
        <v>#N/A</v>
      </c>
      <c r="I182" s="76" t="str">
        <f>IF($C182="-",IF($A182="-",VLOOKUP($D182,CoRAP_update!$A$5:$A$376,1,FALSE),VLOOKUP($A182,CoRAP_update!$D$5:$D$376,1,FALSE)),VLOOKUP($C182,CoRAP_update!$C$5:$C$376,1,FALSE))</f>
        <v>458-680-3</v>
      </c>
      <c r="J182" s="76" t="e">
        <f>IF($C182="-",IF($A182="-",VLOOKUP($D182,EDC_update!$C$2:$C$450,1,FALSE),VLOOKUP($A182,EDC_update!$B$2:$B$450,1,FALSE)),VLOOKUP($C182,EDC_update!$L$2:$L$450,1,FALSE))</f>
        <v>#N/A</v>
      </c>
      <c r="K182" s="76" t="e">
        <f>IF($C182="-",IF($A182="-",IF(VLOOKUP($D182,'sin-list 180320_update'!$C$2:$S$835,3,FALSE)="",NA(),VLOOKUP($D182,'sin-list 180320_update'!$C$2:$S$835,3,FALSE)),IF(VLOOKUP($A182,'sin-list 180320_update'!$A$2:$S$835,5,FALSE)="",NA(),VLOOKUP($A182,'sin-list 180320_update'!$A$2:$S$835,5,FALSE))),IF(VLOOKUP($C182,'sin-list 180320_update'!$B$2:$S$835,4,FALSE)="",NA(),VLOOKUP($C182,'sin-list 180320_update'!$B$2:$S$835,4,FALSE)))</f>
        <v>#N/A</v>
      </c>
      <c r="L182" s="76" t="e">
        <f>IF($C182="-",IF($A182="-",VLOOKUP($D182,'sin-list 180320_update'!$C$2:$S$835,6,FALSE),VLOOKUP($A182,'sin-list 180320_update'!$A$2:$S$835,8,FALSE)),VLOOKUP($C182,'sin-list 180320_update'!$B$2:$S$835,7,FALSE))</f>
        <v>#N/A</v>
      </c>
      <c r="M182" s="76" t="e">
        <f>IF($C182="-",IF($A182="-",IF(VLOOKUP($D182,'sin-list 180320_update'!$C$2:$S$835,8,FALSE)="",NA(),VLOOKUP($D182,'sin-list 180320_update'!$C$2:$S$835,8,FALSE)),IF(VLOOKUP($A182,'sin-list 180320_update'!$A$2:$S$835,10,FALSE)="",NA(),VLOOKUP($A182,'sin-list 180320_update'!$A$2:$S$835,10,FALSE))),IF(VLOOKUP($C182,'sin-list 180320_update'!$B$2:$S$835,9,FALSE)="",NA(),VLOOKUP($C182,'sin-list 180320_update'!$B$2:$S$835,9,FALSE)))</f>
        <v>#N/A</v>
      </c>
      <c r="N182" s="76" t="e">
        <f>IF($C182="-",IF($A182="-",IF(VLOOKUP($D182,'REACH Bilaga XVII_update'!$A$5:$E$131,4,FALSE)="",NA(),VLOOKUP($D182,'REACH Bilaga XVII_update'!$A$5:$E$131,4,FALSE)),IF(VLOOKUP($A182,'REACH Bilaga XVII_update'!$C$5:$D$131,2,FALSE)="",NA(),VLOOKUP($A182,'REACH Bilaga XVII_update'!$C$5:$D$131,2,FALSE))),IF(VLOOKUP($C182,'REACH Bilaga XVII_update'!$B$5:$D$131,3,FALSE)="",NA(),VLOOKUP($C182,'REACH Bilaga XVII_update'!$B$5:$D$131,3,FALSE)))</f>
        <v>#N/A</v>
      </c>
      <c r="O182" s="76" t="e">
        <f>IF($C182="-",IF($A182="-",IF(VLOOKUP($D182,' REACH Bilaga 59_update'!$A$5:$E$210,5,FALSE)="",NA(),VLOOKUP($D182,' REACH Bilaga 59_update'!$A$5:$E$210,5,FALSE)),IF(VLOOKUP($A182,' REACH Bilaga 59_update'!$D$5:$E$210,2,FALSE)="",NA(),VLOOKUP($A182,' REACH Bilaga 59_update'!$D$5:$E$210,2,FALSE))),IF(VLOOKUP($C182,' REACH Bilaga 59_update'!$C$5:$E$210,3,FALSE)="",NA(),VLOOKUP($C182,' REACH Bilaga 59_update'!$C$5:$E$210,3,FALSE)))</f>
        <v>#N/A</v>
      </c>
      <c r="P182" s="76" t="e">
        <f>IF(C182="-",IF(A182="-",IFERROR(VLOOKUP($D182,' REACH Bilaga 59_update'!$A$5:$F$210,MATCH(Sammanfattning!P$1,' REACH Bilaga 59_update'!$A$4:$F$4,0),FALSE),VLOOKUP($D182,'REACH Bilaga XIV_update'!$A$4:$H$110,MATCH(Sammanfattning!P$1,'REACH Bilaga XIV_update'!$A$4:$H$4,0),FALSE)),IFERROR(VLOOKUP($A182,' REACH Bilaga 59_update'!$D$5:$F$210,MATCH(Sammanfattning!P$1,' REACH Bilaga 59_update'!$D$4:$F$4,0),FALSE),VLOOKUP($A182,'REACH Bilaga XIV_update'!$D$4:$H$110,MATCH(Sammanfattning!P$1,'REACH Bilaga XIV_update'!$D$4:$H$4,0),FALSE))),IFERROR(VLOOKUP($C182,' REACH Bilaga 59_update'!$C$5:$F$210,MATCH(Sammanfattning!P$1,' REACH Bilaga 59_update'!$C$4:$F$4,0),FALSE),VLOOKUP($C182,'REACH Bilaga XIV_update'!$C$4:$H$110,MATCH(Sammanfattning!P$1,'REACH Bilaga XIV_update'!$C$4:$H$4,0),FALSE)))</f>
        <v>#N/A</v>
      </c>
      <c r="Q182" s="76" t="e">
        <f>IF($C182="-",IF($A182="-",IF(VLOOKUP($D182,'REACH Bilaga XIV_update'!$A$5:$I$110,9,FALSE)="",NA(),VLOOKUP($D182,'REACH Bilaga XIV_update'!$A$5:$I$110,9,FALSE)),IF(VLOOKUP($A182,'REACH Bilaga XIV_update'!$D$5:$I$110,6,FALSE)="",NA(),VLOOKUP($A182,'REACH Bilaga XIV_update'!$D$5:$I$110,6,FALSE))),IF(VLOOKUP($C182,'REACH Bilaga XIV_update'!$C$5:$I$110,7,FALSE)="",NA(),VLOOKUP($C182,'REACH Bilaga XIV_update'!$C$5:$I$110,7,FALSE)))</f>
        <v>#N/A</v>
      </c>
      <c r="R182" s="76" t="e">
        <f>IF($C182="-",IF($A182="-",IF(VLOOKUP($D182,CoRAP_update!$A$5:$O$376,15,FALSE)="",NA(),VLOOKUP($D182,CoRAP_update!$A$5:$O$376,15,FALSE)),IF(VLOOKUP($A182,CoRAP_update!$D$5:$O$376,12,FALSE)="",NA(),VLOOKUP($A182,CoRAP_update!$D$5:$O$376,12,FALSE))),IF(VLOOKUP($C182,CoRAP_update!$C$5:$O$376,13,FALSE)="",NA(),VLOOKUP($C182,CoRAP_update!$C$5:$O$376,13,FALSE)))</f>
        <v>#N/A</v>
      </c>
      <c r="S182" s="144" t="str">
        <f>IF($C182="-",IF($A182="-",VLOOKUP($D182,CoRAP_update!$A$5:$J$376,MATCH(Sammanfattning!S$1,CoRAP_update!$A$4:$J$4,0),FALSE),VLOOKUP($A182,CoRAP_update!$D$5:$J$376,MATCH(Sammanfattning!S$1,CoRAP_update!$D$4:$J$4,0),FALSE)),VLOOKUP($C182,CoRAP_update!$C$5:$J$376,MATCH(Sammanfattning!S$1,CoRAP_update!$C$4:$J$4,0),FALSE))</f>
        <v>Suspected PBT/vPvB#Exposure of environment</v>
      </c>
      <c r="T182" s="76" t="e">
        <f>IF($A182="-",VLOOKUP($D182,EDC_update!$C$2:$F$450,4,FALSE),VLOOKUP($A182,EDC_update!$B$2:$F$450,5,FALSE))</f>
        <v>#N/A</v>
      </c>
      <c r="V182" s="78">
        <f>IF(IFERROR(SEARCH("PBT",P182),99)=99,IF(IFERROR(SEARCH("suspected PBT",S182),99)=99,IF(IFERROR(SEARCH("concluded to be PBT",K182),99)=99,IF(IFERROR(SEARCH("PBT",S182),99)=99,IF(IFERROR(SEARCH("PBT cand",L182),99)=99,IF(IFERROR(SEARCH("PBT",L182),99)=99,IF(IFERROR(SEARCH("persistent, bioackumulative and toxic properties",K182),99)=99,0,Scoring!$E$3),Scoring!$E$3),Scoring!$E$7),Scoring!$E$3),Scoring!$E$5),Scoring!$E$6),Scoring!$E$3)</f>
        <v>0.7</v>
      </c>
      <c r="W182" s="78">
        <f>IF(IFERROR(SEARCH("vPvB",P182),99)=99,IF(IFERROR(SEARCH("suspected pbt/vPvB",S182),99)=99,IF(IFERROR(SEARCH("vPvB",S182),99)=99,IF(IFERROR(SEARCH("concluded to be a vPvB",S182),99)=99,IF(IFERROR(SEARCH("identified as vPvB",K182),99)=99,IF(IFERROR(SEARCH("concluded to be a vPvB",K182),99)=99,IF(IFERROR(SEARCH("concluded to be both pbt and vPvB",S182),99)=99,IF(IFERROR(SEARCH("concluded to be both pbt and vPvB",K182),99)=99,0,Scoring!$E$5),Scoring!$E$5),Scoring!$E$5),Scoring!$E$5),Scoring!$E$5),Scoring!$E$4),Scoring!$E$6),Scoring!$E$4)</f>
        <v>0.7</v>
      </c>
      <c r="X182" s="78">
        <f>IF(IFERROR(SEARCH("H410",N182),99)=99,IF(IFERROR(SEARCH("H410",O182),99)=99,IF(IFERROR(SEARCH("H410",Q182),99)=99,IF(IFERROR(SEARCH("H410",M182),99)=99,IF(IFERROR(SEARCH("H410",R182),99)=99,IF(IFERROR(SEARCH("H411",N182),99)=99,IF(IFERROR(SEARCH("H411",O182),99)=99,IF(IFERROR(SEARCH("H411",Q182),99)=99,IF(IFERROR(SEARCH("H411",M182),99)=99,IF(IFERROR(SEARCH("H411",R182),99)=99,IF(IFERROR(SEARCH("H413",N182),99)=99,IF(IFERROR(SEARCH("H413",O182),99)=99,IF(IFERROR(SEARCH("H413",Q182),99)=99,IF(IFERROR(SEARCH("H413",M182),99)=99,IF(IFERROR(SEARCH("H413",R182),99)=99,IF(IFERROR(SEARCH("H412",N182),99)=99,IF(IFERROR(SEARCH("H412",O182),99)=99,IF(IFERROR(SEARCH("H412",Q182),99)=99,IF(IFERROR(SEARCH("H412",M182),99)=99,IF(IFERROR(SEARCH("H412",R182),99)=99,0,Scoring!$E$2),Scoring!$E$2),Scoring!$E$2),Scoring!$E$2),Scoring!$E$2),Scoring!$E$2),Scoring!$E$2),Scoring!$E$2),Scoring!$E$2),Scoring!$E$2),Scoring!$E$2),Scoring!$E$2),Scoring!$E$2),Scoring!$E$2),Scoring!$E$2),Scoring!$E$2),Scoring!$E$2),Scoring!$E$2),Scoring!$E$2),Scoring!$E$2)</f>
        <v>0</v>
      </c>
      <c r="Y182" s="78">
        <f>IF(IFERROR(SEARCH("CMR",K182),99)=99,IF(IFERROR(SEARCH("Suspected CMR",S182),99)=99,IF(IFERROR(SEARCH("CMR",S182),99)=99,0,Scoring!$E$8),Scoring!$E$9),Scoring!$E$8)</f>
        <v>0</v>
      </c>
      <c r="Z182" s="78">
        <f>IF(IFERROR(SEARCH("H350",N182),99)=99,IF(IFERROR(SEARCH("H350",O182),99)=99,IF(IFERROR(SEARCH("H350",Q182),99)=99,IF(IFERROR(SEARCH("H350",M182),99)=99,IF(IFERROR(SEARCH("H350",R182),99)=99,IF(IFERROR(SEARCH("H351",N182),99)=99,IF(IFERROR(SEARCH("H351",O182),99)=99,IF(IFERROR(SEARCH("H351",Q182),99)=99,IF(IFERROR(SEARCH("H351",M182),99)=99,IF(IFERROR(SEARCH("H351",R182),99)=99,IF(IFERROR(SEARCH("carcinogenic",P182),99)=99,IF(IFERROR(SEARCH("suspected carcinogenic",S182),99)=99,0,Scoring!$E$12),Scoring!$E$11),Scoring!$E$10),Scoring!$E$10),Scoring!$E$10),Scoring!$E$10),Scoring!$E$10),Scoring!$E$10),Scoring!$E$10),Scoring!$E$10),Scoring!$E$10),Scoring!$E$10)</f>
        <v>0</v>
      </c>
      <c r="AA182" s="78">
        <f>IF(IFERROR(SEARCH("H340",N182),99)=99,IF(IFERROR(SEARCH("H340",O182),99)=99,IF(IFERROR(SEARCH("H340",Q182),99)=99,IF(IFERROR(SEARCH("H340",M182),99)=99,IF(IFERROR(SEARCH("H340",R182),99)=99,IF(IFERROR(SEARCH("H341",N182),99)=99,IF(IFERROR(SEARCH("H341",O182),99)=99,IF(IFERROR(SEARCH("H341",Q182),99)=99,IF(IFERROR(SEARCH("H341",M182),99)=99,IF(IFERROR(SEARCH("H341",R182),99)=99,IF(IFERROR(SEARCH("mutagenic",P182),99)=99,IF(IFERROR(SEARCH("suspected mutagenic",S182),99)=99,0,Scoring!$E$15),Scoring!$E$14),Scoring!$E$13),Scoring!$E$13),Scoring!$E$13),Scoring!$E$13),Scoring!$E$13),Scoring!$E$13),Scoring!$E$13),Scoring!$E$13),Scoring!$E$13),Scoring!$E$13)</f>
        <v>0</v>
      </c>
      <c r="AB182" s="78">
        <f>IF(IFERROR(SEARCH("H360",N182),99)=99,IF(IFERROR(SEARCH("H360",O182),99)=99,IF(IFERROR(SEARCH("H360",Q182),99)=99,IF(IFERROR(SEARCH("H360",M182),99)=99,IF(IFERROR(SEARCH("H360",R182),99)=99,IF(IFERROR(SEARCH("H361",N182),99)=99,IF(IFERROR(SEARCH("H361",O182),99)=99,IF(IFERROR(SEARCH("H361",Q182),99)=99,IF(IFERROR(SEARCH("H361",M182),99)=99,IF(IFERROR(SEARCH("H361",R182),99)=99,IF(IFERROR(SEARCH("reproduction",P182),99)=99,IF(IFERROR(SEARCH("suspected reprotoxic",S182),99)=99,IF(IFERROR(SEARCH("reprotoxic",S182),99)=99,IF(IFERROR(SEARCH("reprotoxic",K182),99)=99,0,Scoring!$E$18),Scoring!$E$18),Scoring!$E$19),Scoring!$E$17),Scoring!$E$16),Scoring!$E$16),Scoring!$E$16),Scoring!$E$16),Scoring!$E$16),Scoring!$E$16),Scoring!$E$16),Scoring!$E$16),Scoring!$E$16),Scoring!$E$16)</f>
        <v>0</v>
      </c>
      <c r="AC182" s="78">
        <f>IF(IFERROR(SEARCH("57f",L182),99)=99,IF(IFERROR(SEARCH("57(f)",P182),99)=99,0,Scoring!$E$20),Scoring!$E$20)</f>
        <v>0</v>
      </c>
      <c r="AD182" s="78">
        <f>IF(IFERROR(SEARCH("CAT1",T182),99)=99,IF(IFERROR(SEARCH("CAT2",T182),99)=99,IF(IFERROR(SEARCH("CAT3",T182),99)=99,IF(IFERROR(SEARCH("concluded to be endocrine",K182),99)=99,IF(IFERROR(SEARCH("categorised as endocrine",K182),99)=99,IF(IFERROR(SEARCH("endocrine disrupting",P182),99)=99,IF(IFERROR(SEARCH("endocrine disrupting",K182),99)=99,IF(IFERROR(SEARCH("suspected endocrine",S182),99)=99,IF(IFERROR(SEARCH("potential endocrine",S182),99)=99,0,Scoring!$E$25),Scoring!$E$25),Scoring!$E$24),Scoring!$E$24),Scoring!$E$24),Scoring!$E$24),Scoring!$E$23),Scoring!$E$22),Scoring!$E$21)</f>
        <v>0</v>
      </c>
      <c r="AE182" s="78">
        <f>IF(IFERROR(SEARCH("suspected sensitiser",S182),99)=99,IF(IFERROR(SEARCH("sensitiser",S182),99)=99,IF(IFERROR(SEARCH("other hazard based concern",S182),99)=99,0,Scoring!$E$28),Scoring!$E$26),Scoring!$E$27)</f>
        <v>0</v>
      </c>
      <c r="AF182" s="78">
        <f>IF(IFERROR(M182,1)=1,IF(IFERROR(N182,1)=1,IF(IFERROR(O182,1)=1,IF(IFERROR(Q182,1)=1,IF(IFERROR(R182,1)=1,IF(IFERROR(T182,1)=1,IF(IFERROR(K182,1)=1,IF(IFERROR(P182,1)=1,IF(IFERROR(S182,1)=1,Scoring!$E$29,0),0),0),0),0),0),0),0),0)</f>
        <v>0</v>
      </c>
      <c r="AG182" s="78">
        <f t="shared" si="20"/>
        <v>1.4</v>
      </c>
      <c r="AI182" s="93"/>
      <c r="AJ182" s="94"/>
      <c r="AK182" s="76"/>
      <c r="AL182" s="75"/>
      <c r="AN182" s="79"/>
      <c r="AO182" s="79"/>
      <c r="AP182" s="79"/>
      <c r="AQ182" s="79"/>
      <c r="AR182" s="79"/>
      <c r="AS182" s="78"/>
      <c r="AU182" s="79">
        <f>IF(IFERROR(F182,99)=99,IF(IFERROR(G182,99)=99,IF(IFERROR(H182,99)=99,IF(IFERROR(I182,99)=99,IF(IFERROR(E182,99)=99,IF(IFERROR(J182,99)=99,0,Scoring!$B$7),Scoring!$B$3),Scoring!$B$2),Scoring!$B$6),Scoring!$B$5),Scoring!$B$4)</f>
        <v>0.5</v>
      </c>
      <c r="AV182" s="78">
        <f t="shared" si="21"/>
        <v>0.7</v>
      </c>
      <c r="AW182" s="78"/>
      <c r="AX182" s="66"/>
      <c r="AY182" s="78"/>
      <c r="AZ182" s="76"/>
      <c r="BA182" s="76"/>
      <c r="BB182" s="76"/>
    </row>
    <row r="183" spans="1:54" x14ac:dyDescent="0.25">
      <c r="A183" s="77" t="s">
        <v>30</v>
      </c>
      <c r="B183" s="76" t="str">
        <f t="shared" si="24"/>
        <v>480-310-4</v>
      </c>
      <c r="C183" s="77" t="s">
        <v>5647</v>
      </c>
      <c r="D183" s="77" t="s">
        <v>5646</v>
      </c>
      <c r="E183" s="76" t="e">
        <f>IF(C183="-",IF(A183="-",VLOOKUP(D183,'sin-list 180320_update'!$C$2:$C$835,1,FALSE),VLOOKUP(A183,'sin-list 180320_update'!$A$2:$A$835,1,FALSE)),VLOOKUP(C183,'sin-list 180320_update'!$B$2:$B$835,1,FALSE))</f>
        <v>#N/A</v>
      </c>
      <c r="F183" s="76" t="e">
        <f>IF($C183="-",IF($A183="-",VLOOKUP($D183,'REACH Bilaga XVII_update'!$A$5:$A$131,1,FALSE),VLOOKUP($A183,'REACH Bilaga XVII_update'!$C$5:$C$131,1,FALSE)),VLOOKUP($C183,'REACH Bilaga XVII_update'!$B$5:$B$131,1,FALSE))</f>
        <v>#N/A</v>
      </c>
      <c r="G183" s="76" t="e">
        <f>IF($C183="-",IF($A183="-",VLOOKUP($D183,' REACH Bilaga 59_update'!$A$5:$A$210,1,FALSE),VLOOKUP($A183,' REACH Bilaga 59_update'!$D$5:$D$210,1,FALSE)),VLOOKUP($C183,' REACH Bilaga 59_update'!$C$5:$C$210,1,FALSE))</f>
        <v>#N/A</v>
      </c>
      <c r="H183" s="76" t="e">
        <f>IF($C183="-",IF($A183="-",VLOOKUP($D183,'REACH Bilaga XIV_update'!$A$5:$A$110,1,FALSE),VLOOKUP($A183,'REACH Bilaga XIV_update'!$D$5:$D$110,1,FALSE)),VLOOKUP($C183,'REACH Bilaga XIV_update'!$C$5:$C$110,1,FALSE))</f>
        <v>#N/A</v>
      </c>
      <c r="I183" s="76" t="str">
        <f>IF($C183="-",IF($A183="-",VLOOKUP($D183,CoRAP_update!$A$5:$A$376,1,FALSE),VLOOKUP($A183,CoRAP_update!$D$5:$D$376,1,FALSE)),VLOOKUP($C183,CoRAP_update!$C$5:$C$376,1,FALSE))</f>
        <v>480-310-4</v>
      </c>
      <c r="J183" s="76" t="e">
        <f>IF($C183="-",IF($A183="-",VLOOKUP($D183,EDC_update!$C$2:$C$450,1,FALSE),VLOOKUP($A183,EDC_update!$B$2:$B$450,1,FALSE)),VLOOKUP($C183,EDC_update!$L$2:$L$450,1,FALSE))</f>
        <v>#N/A</v>
      </c>
      <c r="K183" s="76" t="e">
        <f>IF($C183="-",IF($A183="-",IF(VLOOKUP($D183,'sin-list 180320_update'!$C$2:$S$835,3,FALSE)="",NA(),VLOOKUP($D183,'sin-list 180320_update'!$C$2:$S$835,3,FALSE)),IF(VLOOKUP($A183,'sin-list 180320_update'!$A$2:$S$835,5,FALSE)="",NA(),VLOOKUP($A183,'sin-list 180320_update'!$A$2:$S$835,5,FALSE))),IF(VLOOKUP($C183,'sin-list 180320_update'!$B$2:$S$835,4,FALSE)="",NA(),VLOOKUP($C183,'sin-list 180320_update'!$B$2:$S$835,4,FALSE)))</f>
        <v>#N/A</v>
      </c>
      <c r="L183" s="76" t="e">
        <f>IF($C183="-",IF($A183="-",VLOOKUP($D183,'sin-list 180320_update'!$C$2:$S$835,6,FALSE),VLOOKUP($A183,'sin-list 180320_update'!$A$2:$S$835,8,FALSE)),VLOOKUP($C183,'sin-list 180320_update'!$B$2:$S$835,7,FALSE))</f>
        <v>#N/A</v>
      </c>
      <c r="M183" s="76" t="e">
        <f>IF($C183="-",IF($A183="-",IF(VLOOKUP($D183,'sin-list 180320_update'!$C$2:$S$835,8,FALSE)="",NA(),VLOOKUP($D183,'sin-list 180320_update'!$C$2:$S$835,8,FALSE)),IF(VLOOKUP($A183,'sin-list 180320_update'!$A$2:$S$835,10,FALSE)="",NA(),VLOOKUP($A183,'sin-list 180320_update'!$A$2:$S$835,10,FALSE))),IF(VLOOKUP($C183,'sin-list 180320_update'!$B$2:$S$835,9,FALSE)="",NA(),VLOOKUP($C183,'sin-list 180320_update'!$B$2:$S$835,9,FALSE)))</f>
        <v>#N/A</v>
      </c>
      <c r="N183" s="76" t="e">
        <f>IF($C183="-",IF($A183="-",IF(VLOOKUP($D183,'REACH Bilaga XVII_update'!$A$5:$E$131,4,FALSE)="",NA(),VLOOKUP($D183,'REACH Bilaga XVII_update'!$A$5:$E$131,4,FALSE)),IF(VLOOKUP($A183,'REACH Bilaga XVII_update'!$C$5:$D$131,2,FALSE)="",NA(),VLOOKUP($A183,'REACH Bilaga XVII_update'!$C$5:$D$131,2,FALSE))),IF(VLOOKUP($C183,'REACH Bilaga XVII_update'!$B$5:$D$131,3,FALSE)="",NA(),VLOOKUP($C183,'REACH Bilaga XVII_update'!$B$5:$D$131,3,FALSE)))</f>
        <v>#N/A</v>
      </c>
      <c r="O183" s="76" t="e">
        <f>IF($C183="-",IF($A183="-",IF(VLOOKUP($D183,' REACH Bilaga 59_update'!$A$5:$E$210,5,FALSE)="",NA(),VLOOKUP($D183,' REACH Bilaga 59_update'!$A$5:$E$210,5,FALSE)),IF(VLOOKUP($A183,' REACH Bilaga 59_update'!$D$5:$E$210,2,FALSE)="",NA(),VLOOKUP($A183,' REACH Bilaga 59_update'!$D$5:$E$210,2,FALSE))),IF(VLOOKUP($C183,' REACH Bilaga 59_update'!$C$5:$E$210,3,FALSE)="",NA(),VLOOKUP($C183,' REACH Bilaga 59_update'!$C$5:$E$210,3,FALSE)))</f>
        <v>#N/A</v>
      </c>
      <c r="P183" s="76" t="e">
        <f>IF(C183="-",IF(A183="-",IFERROR(VLOOKUP($D183,' REACH Bilaga 59_update'!$A$5:$F$210,MATCH(Sammanfattning!P$1,' REACH Bilaga 59_update'!$A$4:$F$4,0),FALSE),VLOOKUP($D183,'REACH Bilaga XIV_update'!$A$4:$H$110,MATCH(Sammanfattning!P$1,'REACH Bilaga XIV_update'!$A$4:$H$4,0),FALSE)),IFERROR(VLOOKUP($A183,' REACH Bilaga 59_update'!$D$5:$F$210,MATCH(Sammanfattning!P$1,' REACH Bilaga 59_update'!$D$4:$F$4,0),FALSE),VLOOKUP($A183,'REACH Bilaga XIV_update'!$D$4:$H$110,MATCH(Sammanfattning!P$1,'REACH Bilaga XIV_update'!$D$4:$H$4,0),FALSE))),IFERROR(VLOOKUP($C183,' REACH Bilaga 59_update'!$C$5:$F$210,MATCH(Sammanfattning!P$1,' REACH Bilaga 59_update'!$C$4:$F$4,0),FALSE),VLOOKUP($C183,'REACH Bilaga XIV_update'!$C$4:$H$110,MATCH(Sammanfattning!P$1,'REACH Bilaga XIV_update'!$C$4:$H$4,0),FALSE)))</f>
        <v>#N/A</v>
      </c>
      <c r="Q183" s="76" t="e">
        <f>IF($C183="-",IF($A183="-",IF(VLOOKUP($D183,'REACH Bilaga XIV_update'!$A$5:$I$110,9,FALSE)="",NA(),VLOOKUP($D183,'REACH Bilaga XIV_update'!$A$5:$I$110,9,FALSE)),IF(VLOOKUP($A183,'REACH Bilaga XIV_update'!$D$5:$I$110,6,FALSE)="",NA(),VLOOKUP($A183,'REACH Bilaga XIV_update'!$D$5:$I$110,6,FALSE))),IF(VLOOKUP($C183,'REACH Bilaga XIV_update'!$C$5:$I$110,7,FALSE)="",NA(),VLOOKUP($C183,'REACH Bilaga XIV_update'!$C$5:$I$110,7,FALSE)))</f>
        <v>#N/A</v>
      </c>
      <c r="R183" s="76" t="e">
        <f>IF($C183="-",IF($A183="-",IF(VLOOKUP($D183,CoRAP_update!$A$5:$O$376,15,FALSE)="",NA(),VLOOKUP($D183,CoRAP_update!$A$5:$O$376,15,FALSE)),IF(VLOOKUP($A183,CoRAP_update!$D$5:$O$376,12,FALSE)="",NA(),VLOOKUP($A183,CoRAP_update!$D$5:$O$376,12,FALSE))),IF(VLOOKUP($C183,CoRAP_update!$C$5:$O$376,13,FALSE)="",NA(),VLOOKUP($C183,CoRAP_update!$C$5:$O$376,13,FALSE)))</f>
        <v>#N/A</v>
      </c>
      <c r="S183" s="144" t="str">
        <f>IF($C183="-",IF($A183="-",VLOOKUP($D183,CoRAP_update!$A$5:$J$376,MATCH(Sammanfattning!S$1,CoRAP_update!$A$4:$J$4,0),FALSE),VLOOKUP($A183,CoRAP_update!$D$5:$J$376,MATCH(Sammanfattning!S$1,CoRAP_update!$D$4:$J$4,0),FALSE)),VLOOKUP($C183,CoRAP_update!$C$5:$J$376,MATCH(Sammanfattning!S$1,CoRAP_update!$C$4:$J$4,0),FALSE))</f>
        <v>Suspected PBT/vPvB#Exposure of environment#Wide dispersive use</v>
      </c>
      <c r="T183" s="76" t="e">
        <f>IF($A183="-",VLOOKUP($D183,EDC_update!$C$2:$F$450,4,FALSE),VLOOKUP($A183,EDC_update!$B$2:$F$450,5,FALSE))</f>
        <v>#N/A</v>
      </c>
      <c r="V183" s="78">
        <f>IF(IFERROR(SEARCH("PBT",P183),99)=99,IF(IFERROR(SEARCH("suspected PBT",S183),99)=99,IF(IFERROR(SEARCH("concluded to be PBT",K183),99)=99,IF(IFERROR(SEARCH("PBT",S183),99)=99,IF(IFERROR(SEARCH("PBT cand",L183),99)=99,IF(IFERROR(SEARCH("PBT",L183),99)=99,IF(IFERROR(SEARCH("persistent, bioackumulative and toxic properties",K183),99)=99,0,Scoring!$E$3),Scoring!$E$3),Scoring!$E$7),Scoring!$E$3),Scoring!$E$5),Scoring!$E$6),Scoring!$E$3)</f>
        <v>0.7</v>
      </c>
      <c r="W183" s="78">
        <f>IF(IFERROR(SEARCH("vPvB",P183),99)=99,IF(IFERROR(SEARCH("suspected pbt/vPvB",S183),99)=99,IF(IFERROR(SEARCH("vPvB",S183),99)=99,IF(IFERROR(SEARCH("concluded to be a vPvB",S183),99)=99,IF(IFERROR(SEARCH("identified as vPvB",K183),99)=99,IF(IFERROR(SEARCH("concluded to be a vPvB",K183),99)=99,IF(IFERROR(SEARCH("concluded to be both pbt and vPvB",S183),99)=99,IF(IFERROR(SEARCH("concluded to be both pbt and vPvB",K183),99)=99,0,Scoring!$E$5),Scoring!$E$5),Scoring!$E$5),Scoring!$E$5),Scoring!$E$5),Scoring!$E$4),Scoring!$E$6),Scoring!$E$4)</f>
        <v>0.7</v>
      </c>
      <c r="X183" s="78">
        <f>IF(IFERROR(SEARCH("H410",N183),99)=99,IF(IFERROR(SEARCH("H410",O183),99)=99,IF(IFERROR(SEARCH("H410",Q183),99)=99,IF(IFERROR(SEARCH("H410",M183),99)=99,IF(IFERROR(SEARCH("H410",R183),99)=99,IF(IFERROR(SEARCH("H411",N183),99)=99,IF(IFERROR(SEARCH("H411",O183),99)=99,IF(IFERROR(SEARCH("H411",Q183),99)=99,IF(IFERROR(SEARCH("H411",M183),99)=99,IF(IFERROR(SEARCH("H411",R183),99)=99,IF(IFERROR(SEARCH("H413",N183),99)=99,IF(IFERROR(SEARCH("H413",O183),99)=99,IF(IFERROR(SEARCH("H413",Q183),99)=99,IF(IFERROR(SEARCH("H413",M183),99)=99,IF(IFERROR(SEARCH("H413",R183),99)=99,IF(IFERROR(SEARCH("H412",N183),99)=99,IF(IFERROR(SEARCH("H412",O183),99)=99,IF(IFERROR(SEARCH("H412",Q183),99)=99,IF(IFERROR(SEARCH("H412",M183),99)=99,IF(IFERROR(SEARCH("H412",R183),99)=99,0,Scoring!$E$2),Scoring!$E$2),Scoring!$E$2),Scoring!$E$2),Scoring!$E$2),Scoring!$E$2),Scoring!$E$2),Scoring!$E$2),Scoring!$E$2),Scoring!$E$2),Scoring!$E$2),Scoring!$E$2),Scoring!$E$2),Scoring!$E$2),Scoring!$E$2),Scoring!$E$2),Scoring!$E$2),Scoring!$E$2),Scoring!$E$2),Scoring!$E$2)</f>
        <v>0</v>
      </c>
      <c r="Y183" s="78">
        <f>IF(IFERROR(SEARCH("CMR",K183),99)=99,IF(IFERROR(SEARCH("Suspected CMR",S183),99)=99,IF(IFERROR(SEARCH("CMR",S183),99)=99,0,Scoring!$E$8),Scoring!$E$9),Scoring!$E$8)</f>
        <v>0</v>
      </c>
      <c r="Z183" s="78">
        <f>IF(IFERROR(SEARCH("H350",N183),99)=99,IF(IFERROR(SEARCH("H350",O183),99)=99,IF(IFERROR(SEARCH("H350",Q183),99)=99,IF(IFERROR(SEARCH("H350",M183),99)=99,IF(IFERROR(SEARCH("H350",R183),99)=99,IF(IFERROR(SEARCH("H351",N183),99)=99,IF(IFERROR(SEARCH("H351",O183),99)=99,IF(IFERROR(SEARCH("H351",Q183),99)=99,IF(IFERROR(SEARCH("H351",M183),99)=99,IF(IFERROR(SEARCH("H351",R183),99)=99,IF(IFERROR(SEARCH("carcinogenic",P183),99)=99,IF(IFERROR(SEARCH("suspected carcinogenic",S183),99)=99,0,Scoring!$E$12),Scoring!$E$11),Scoring!$E$10),Scoring!$E$10),Scoring!$E$10),Scoring!$E$10),Scoring!$E$10),Scoring!$E$10),Scoring!$E$10),Scoring!$E$10),Scoring!$E$10),Scoring!$E$10)</f>
        <v>0</v>
      </c>
      <c r="AA183" s="78">
        <f>IF(IFERROR(SEARCH("H340",N183),99)=99,IF(IFERROR(SEARCH("H340",O183),99)=99,IF(IFERROR(SEARCH("H340",Q183),99)=99,IF(IFERROR(SEARCH("H340",M183),99)=99,IF(IFERROR(SEARCH("H340",R183),99)=99,IF(IFERROR(SEARCH("H341",N183),99)=99,IF(IFERROR(SEARCH("H341",O183),99)=99,IF(IFERROR(SEARCH("H341",Q183),99)=99,IF(IFERROR(SEARCH("H341",M183),99)=99,IF(IFERROR(SEARCH("H341",R183),99)=99,IF(IFERROR(SEARCH("mutagenic",P183),99)=99,IF(IFERROR(SEARCH("suspected mutagenic",S183),99)=99,0,Scoring!$E$15),Scoring!$E$14),Scoring!$E$13),Scoring!$E$13),Scoring!$E$13),Scoring!$E$13),Scoring!$E$13),Scoring!$E$13),Scoring!$E$13),Scoring!$E$13),Scoring!$E$13),Scoring!$E$13)</f>
        <v>0</v>
      </c>
      <c r="AB183" s="78">
        <f>IF(IFERROR(SEARCH("H360",N183),99)=99,IF(IFERROR(SEARCH("H360",O183),99)=99,IF(IFERROR(SEARCH("H360",Q183),99)=99,IF(IFERROR(SEARCH("H360",M183),99)=99,IF(IFERROR(SEARCH("H360",R183),99)=99,IF(IFERROR(SEARCH("H361",N183),99)=99,IF(IFERROR(SEARCH("H361",O183),99)=99,IF(IFERROR(SEARCH("H361",Q183),99)=99,IF(IFERROR(SEARCH("H361",M183),99)=99,IF(IFERROR(SEARCH("H361",R183),99)=99,IF(IFERROR(SEARCH("reproduction",P183),99)=99,IF(IFERROR(SEARCH("suspected reprotoxic",S183),99)=99,IF(IFERROR(SEARCH("reprotoxic",S183),99)=99,IF(IFERROR(SEARCH("reprotoxic",K183),99)=99,0,Scoring!$E$18),Scoring!$E$18),Scoring!$E$19),Scoring!$E$17),Scoring!$E$16),Scoring!$E$16),Scoring!$E$16),Scoring!$E$16),Scoring!$E$16),Scoring!$E$16),Scoring!$E$16),Scoring!$E$16),Scoring!$E$16),Scoring!$E$16)</f>
        <v>0</v>
      </c>
      <c r="AC183" s="78">
        <f>IF(IFERROR(SEARCH("57f",L183),99)=99,IF(IFERROR(SEARCH("57(f)",P183),99)=99,0,Scoring!$E$20),Scoring!$E$20)</f>
        <v>0</v>
      </c>
      <c r="AD183" s="78">
        <f>IF(IFERROR(SEARCH("CAT1",T183),99)=99,IF(IFERROR(SEARCH("CAT2",T183),99)=99,IF(IFERROR(SEARCH("CAT3",T183),99)=99,IF(IFERROR(SEARCH("concluded to be endocrine",K183),99)=99,IF(IFERROR(SEARCH("categorised as endocrine",K183),99)=99,IF(IFERROR(SEARCH("endocrine disrupting",P183),99)=99,IF(IFERROR(SEARCH("endocrine disrupting",K183),99)=99,IF(IFERROR(SEARCH("suspected endocrine",S183),99)=99,IF(IFERROR(SEARCH("potential endocrine",S183),99)=99,0,Scoring!$E$25),Scoring!$E$25),Scoring!$E$24),Scoring!$E$24),Scoring!$E$24),Scoring!$E$24),Scoring!$E$23),Scoring!$E$22),Scoring!$E$21)</f>
        <v>0</v>
      </c>
      <c r="AE183" s="78">
        <f>IF(IFERROR(SEARCH("suspected sensitiser",S183),99)=99,IF(IFERROR(SEARCH("sensitiser",S183),99)=99,IF(IFERROR(SEARCH("other hazard based concern",S183),99)=99,0,Scoring!$E$28),Scoring!$E$26),Scoring!$E$27)</f>
        <v>0</v>
      </c>
      <c r="AF183" s="78">
        <f>IF(IFERROR(M183,1)=1,IF(IFERROR(N183,1)=1,IF(IFERROR(O183,1)=1,IF(IFERROR(Q183,1)=1,IF(IFERROR(R183,1)=1,IF(IFERROR(T183,1)=1,IF(IFERROR(K183,1)=1,IF(IFERROR(P183,1)=1,IF(IFERROR(S183,1)=1,Scoring!$E$29,0),0),0),0),0),0),0),0),0)</f>
        <v>0</v>
      </c>
      <c r="AG183" s="78">
        <f t="shared" si="20"/>
        <v>1.4</v>
      </c>
      <c r="AI183" s="93"/>
      <c r="AJ183" s="94"/>
      <c r="AK183" s="76"/>
      <c r="AL183" s="75"/>
      <c r="AN183" s="79"/>
      <c r="AO183" s="79"/>
      <c r="AP183" s="79"/>
      <c r="AQ183" s="79"/>
      <c r="AR183" s="79"/>
      <c r="AS183" s="78"/>
      <c r="AU183" s="79">
        <f>IF(IFERROR(F183,99)=99,IF(IFERROR(G183,99)=99,IF(IFERROR(H183,99)=99,IF(IFERROR(I183,99)=99,IF(IFERROR(E183,99)=99,IF(IFERROR(J183,99)=99,0,Scoring!$B$7),Scoring!$B$3),Scoring!$B$2),Scoring!$B$6),Scoring!$B$5),Scoring!$B$4)</f>
        <v>0.5</v>
      </c>
      <c r="AV183" s="78">
        <f t="shared" si="21"/>
        <v>0.7</v>
      </c>
      <c r="AW183" s="78"/>
      <c r="AX183" s="66"/>
      <c r="AY183" s="78"/>
      <c r="AZ183" s="76"/>
      <c r="BA183" s="76"/>
      <c r="BB183" s="76"/>
    </row>
    <row r="184" spans="1:54" x14ac:dyDescent="0.25">
      <c r="A184" s="86" t="s">
        <v>30</v>
      </c>
      <c r="B184" s="87" t="s">
        <v>30</v>
      </c>
      <c r="C184" s="87" t="s">
        <v>11125</v>
      </c>
      <c r="D184" s="86" t="s">
        <v>30</v>
      </c>
      <c r="E184" s="76" t="e">
        <f>IF(C184="-",IF(A184="-",VLOOKUP(D184,'sin-list 180320_update'!$C$2:$C$835,1,FALSE),VLOOKUP(A184,'sin-list 180320_update'!$A$2:$A$835,1,FALSE)),VLOOKUP(C184,'sin-list 180320_update'!$B$2:$B$835,1,FALSE))</f>
        <v>#N/A</v>
      </c>
      <c r="F184" s="76" t="e">
        <f>IF($C184="-",IF($A184="-",VLOOKUP($D184,'REACH Bilaga XVII_update'!$A$5:$A$131,1,FALSE),VLOOKUP($A184,'REACH Bilaga XVII_update'!$C$5:$C$131,1,FALSE)),VLOOKUP($C184,'REACH Bilaga XVII_update'!$B$5:$B$131,1,FALSE))</f>
        <v>#N/A</v>
      </c>
      <c r="G184" s="76" t="e">
        <f>IF($C184="-",IF($A184="-",VLOOKUP($D184,' REACH Bilaga 59_update'!$A$5:$A$210,1,FALSE),VLOOKUP($A184,' REACH Bilaga 59_update'!$D$5:$D$210,1,FALSE)),VLOOKUP($C184,' REACH Bilaga 59_update'!$C$5:$C$210,1,FALSE))</f>
        <v>#N/A</v>
      </c>
      <c r="H184" s="76" t="e">
        <f>IF($C184="-",IF($A184="-",VLOOKUP($D184,'REACH Bilaga XIV_update'!$A$5:$A$110,1,FALSE),VLOOKUP($A184,'REACH Bilaga XIV_update'!$D$5:$D$110,1,FALSE)),VLOOKUP($C184,'REACH Bilaga XIV_update'!$C$5:$C$110,1,FALSE))</f>
        <v>#N/A</v>
      </c>
      <c r="I184" s="76" t="str">
        <f>IF($C184="-",IF($A184="-",VLOOKUP($D184,CoRAP_update!$A$5:$A$376,1,FALSE),VLOOKUP($A184,CoRAP_update!$D$5:$D$376,1,FALSE)),VLOOKUP($C184,CoRAP_update!$C$5:$C$376,1,FALSE))</f>
        <v>484-450-7</v>
      </c>
      <c r="J184" s="76" t="e">
        <f>IF($C184="-",IF($A184="-",VLOOKUP($D184,EDC_update!$C$2:$C$450,1,FALSE),VLOOKUP($A184,EDC_update!$B$2:$B$450,1,FALSE)),VLOOKUP($C184,EDC_update!$L$2:$L$450,1,FALSE))</f>
        <v>#N/A</v>
      </c>
      <c r="K184" s="76" t="e">
        <f>IF($C184="-",IF($A184="-",IF(VLOOKUP($D184,'sin-list 180320_update'!$C$2:$S$835,3,FALSE)="",NA(),VLOOKUP($D184,'sin-list 180320_update'!$C$2:$S$835,3,FALSE)),IF(VLOOKUP($A184,'sin-list 180320_update'!$A$2:$S$835,5,FALSE)="",NA(),VLOOKUP($A184,'sin-list 180320_update'!$A$2:$S$835,5,FALSE))),IF(VLOOKUP($C184,'sin-list 180320_update'!$B$2:$S$835,4,FALSE)="",NA(),VLOOKUP($C184,'sin-list 180320_update'!$B$2:$S$835,4,FALSE)))</f>
        <v>#N/A</v>
      </c>
      <c r="L184" s="76" t="e">
        <f>IF($C184="-",IF($A184="-",VLOOKUP($D184,'sin-list 180320_update'!$C$2:$S$835,6,FALSE),VLOOKUP($A184,'sin-list 180320_update'!$A$2:$S$835,8,FALSE)),VLOOKUP($C184,'sin-list 180320_update'!$B$2:$S$835,7,FALSE))</f>
        <v>#N/A</v>
      </c>
      <c r="M184" s="76" t="e">
        <f>IF($C184="-",IF($A184="-",IF(VLOOKUP($D184,'sin-list 180320_update'!$C$2:$S$835,8,FALSE)="",NA(),VLOOKUP($D184,'sin-list 180320_update'!$C$2:$S$835,8,FALSE)),IF(VLOOKUP($A184,'sin-list 180320_update'!$A$2:$S$835,10,FALSE)="",NA(),VLOOKUP($A184,'sin-list 180320_update'!$A$2:$S$835,10,FALSE))),IF(VLOOKUP($C184,'sin-list 180320_update'!$B$2:$S$835,9,FALSE)="",NA(),VLOOKUP($C184,'sin-list 180320_update'!$B$2:$S$835,9,FALSE)))</f>
        <v>#N/A</v>
      </c>
      <c r="N184" s="76" t="e">
        <f>IF($C184="-",IF($A184="-",IF(VLOOKUP($D184,'REACH Bilaga XVII_update'!$A$5:$E$131,4,FALSE)="",NA(),VLOOKUP($D184,'REACH Bilaga XVII_update'!$A$5:$E$131,4,FALSE)),IF(VLOOKUP($A184,'REACH Bilaga XVII_update'!$C$5:$D$131,2,FALSE)="",NA(),VLOOKUP($A184,'REACH Bilaga XVII_update'!$C$5:$D$131,2,FALSE))),IF(VLOOKUP($C184,'REACH Bilaga XVII_update'!$B$5:$D$131,3,FALSE)="",NA(),VLOOKUP($C184,'REACH Bilaga XVII_update'!$B$5:$D$131,3,FALSE)))</f>
        <v>#N/A</v>
      </c>
      <c r="O184" s="76" t="e">
        <f>IF($C184="-",IF($A184="-",IF(VLOOKUP($D184,' REACH Bilaga 59_update'!$A$5:$E$210,5,FALSE)="",NA(),VLOOKUP($D184,' REACH Bilaga 59_update'!$A$5:$E$210,5,FALSE)),IF(VLOOKUP($A184,' REACH Bilaga 59_update'!$D$5:$E$210,2,FALSE)="",NA(),VLOOKUP($A184,' REACH Bilaga 59_update'!$D$5:$E$210,2,FALSE))),IF(VLOOKUP($C184,' REACH Bilaga 59_update'!$C$5:$E$210,3,FALSE)="",NA(),VLOOKUP($C184,' REACH Bilaga 59_update'!$C$5:$E$210,3,FALSE)))</f>
        <v>#N/A</v>
      </c>
      <c r="P184" s="76" t="e">
        <f>IF(C184="-",IF(A184="-",IFERROR(VLOOKUP($D184,' REACH Bilaga 59_update'!$A$5:$F$210,MATCH(Sammanfattning!P$1,' REACH Bilaga 59_update'!$A$4:$F$4,0),FALSE),VLOOKUP($D184,'REACH Bilaga XIV_update'!$A$4:$H$110,MATCH(Sammanfattning!P$1,'REACH Bilaga XIV_update'!$A$4:$H$4,0),FALSE)),IFERROR(VLOOKUP($A184,' REACH Bilaga 59_update'!$D$5:$F$210,MATCH(Sammanfattning!P$1,' REACH Bilaga 59_update'!$D$4:$F$4,0),FALSE),VLOOKUP($A184,'REACH Bilaga XIV_update'!$D$4:$H$110,MATCH(Sammanfattning!P$1,'REACH Bilaga XIV_update'!$D$4:$H$4,0),FALSE))),IFERROR(VLOOKUP($C184,' REACH Bilaga 59_update'!$C$5:$F$210,MATCH(Sammanfattning!P$1,' REACH Bilaga 59_update'!$C$4:$F$4,0),FALSE),VLOOKUP($C184,'REACH Bilaga XIV_update'!$C$4:$H$110,MATCH(Sammanfattning!P$1,'REACH Bilaga XIV_update'!$C$4:$H$4,0),FALSE)))</f>
        <v>#N/A</v>
      </c>
      <c r="Q184" s="76" t="e">
        <f>IF($C184="-",IF($A184="-",IF(VLOOKUP($D184,'REACH Bilaga XIV_update'!$A$5:$I$110,9,FALSE)="",NA(),VLOOKUP($D184,'REACH Bilaga XIV_update'!$A$5:$I$110,9,FALSE)),IF(VLOOKUP($A184,'REACH Bilaga XIV_update'!$D$5:$I$110,6,FALSE)="",NA(),VLOOKUP($A184,'REACH Bilaga XIV_update'!$D$5:$I$110,6,FALSE))),IF(VLOOKUP($C184,'REACH Bilaga XIV_update'!$C$5:$I$110,7,FALSE)="",NA(),VLOOKUP($C184,'REACH Bilaga XIV_update'!$C$5:$I$110,7,FALSE)))</f>
        <v>#N/A</v>
      </c>
      <c r="R184" s="76" t="e">
        <f>IF($C184="-",IF($A184="-",IF(VLOOKUP($D184,CoRAP_update!$A$5:$O$376,15,FALSE)="",NA(),VLOOKUP($D184,CoRAP_update!$A$5:$O$376,15,FALSE)),IF(VLOOKUP($A184,CoRAP_update!$D$5:$O$376,12,FALSE)="",NA(),VLOOKUP($A184,CoRAP_update!$D$5:$O$376,12,FALSE))),IF(VLOOKUP($C184,CoRAP_update!$C$5:$O$376,13,FALSE)="",NA(),VLOOKUP($C184,CoRAP_update!$C$5:$O$376,13,FALSE)))</f>
        <v>#N/A</v>
      </c>
      <c r="S184" s="144" t="str">
        <f>IF($C184="-",IF($A184="-",VLOOKUP($D184,CoRAP_update!$A$5:$J$376,MATCH(Sammanfattning!S$1,CoRAP_update!$A$4:$J$4,0),FALSE),VLOOKUP($A184,CoRAP_update!$D$5:$J$376,MATCH(Sammanfattning!S$1,CoRAP_update!$D$4:$J$4,0),FALSE)),VLOOKUP($C184,CoRAP_update!$C$5:$J$376,MATCH(Sammanfattning!S$1,CoRAP_update!$C$4:$J$4,0),FALSE))</f>
        <v>Suspected PBT/vPvB</v>
      </c>
      <c r="T184" s="76" t="e">
        <f>IF($A184="-",VLOOKUP($D184,EDC_update!$C$2:$F$450,4,FALSE),VLOOKUP($A184,EDC_update!$B$2:$F$450,5,FALSE))</f>
        <v>#N/A</v>
      </c>
      <c r="V184" s="78">
        <f>IF(IFERROR(SEARCH("PBT",P184),99)=99,IF(IFERROR(SEARCH("suspected PBT",S184),99)=99,IF(IFERROR(SEARCH("concluded to be PBT",K184),99)=99,IF(IFERROR(SEARCH("PBT",S184),99)=99,IF(IFERROR(SEARCH("PBT cand",L184),99)=99,IF(IFERROR(SEARCH("PBT",L184),99)=99,IF(IFERROR(SEARCH("persistent, bioackumulative and toxic properties",K184),99)=99,0,Scoring!$E$3),Scoring!$E$3),Scoring!$E$7),Scoring!$E$3),Scoring!$E$5),Scoring!$E$6),Scoring!$E$3)</f>
        <v>0.7</v>
      </c>
      <c r="W184" s="78">
        <f>IF(IFERROR(SEARCH("vPvB",P184),99)=99,IF(IFERROR(SEARCH("suspected pbt/vPvB",S184),99)=99,IF(IFERROR(SEARCH("vPvB",S184),99)=99,IF(IFERROR(SEARCH("concluded to be a vPvB",S184),99)=99,IF(IFERROR(SEARCH("identified as vPvB",K184),99)=99,IF(IFERROR(SEARCH("concluded to be a vPvB",K184),99)=99,IF(IFERROR(SEARCH("concluded to be both pbt and vPvB",S184),99)=99,IF(IFERROR(SEARCH("concluded to be both pbt and vPvB",K184),99)=99,0,Scoring!$E$5),Scoring!$E$5),Scoring!$E$5),Scoring!$E$5),Scoring!$E$5),Scoring!$E$4),Scoring!$E$6),Scoring!$E$4)</f>
        <v>0.7</v>
      </c>
      <c r="X184" s="78">
        <f>IF(IFERROR(SEARCH("H410",N184),99)=99,IF(IFERROR(SEARCH("H410",O184),99)=99,IF(IFERROR(SEARCH("H410",Q184),99)=99,IF(IFERROR(SEARCH("H410",M184),99)=99,IF(IFERROR(SEARCH("H410",R184),99)=99,IF(IFERROR(SEARCH("H411",N184),99)=99,IF(IFERROR(SEARCH("H411",O184),99)=99,IF(IFERROR(SEARCH("H411",Q184),99)=99,IF(IFERROR(SEARCH("H411",M184),99)=99,IF(IFERROR(SEARCH("H411",R184),99)=99,IF(IFERROR(SEARCH("H413",N184),99)=99,IF(IFERROR(SEARCH("H413",O184),99)=99,IF(IFERROR(SEARCH("H413",Q184),99)=99,IF(IFERROR(SEARCH("H413",M184),99)=99,IF(IFERROR(SEARCH("H413",R184),99)=99,IF(IFERROR(SEARCH("H412",N184),99)=99,IF(IFERROR(SEARCH("H412",O184),99)=99,IF(IFERROR(SEARCH("H412",Q184),99)=99,IF(IFERROR(SEARCH("H412",M184),99)=99,IF(IFERROR(SEARCH("H412",R184),99)=99,0,Scoring!$E$2),Scoring!$E$2),Scoring!$E$2),Scoring!$E$2),Scoring!$E$2),Scoring!$E$2),Scoring!$E$2),Scoring!$E$2),Scoring!$E$2),Scoring!$E$2),Scoring!$E$2),Scoring!$E$2),Scoring!$E$2),Scoring!$E$2),Scoring!$E$2),Scoring!$E$2),Scoring!$E$2),Scoring!$E$2),Scoring!$E$2),Scoring!$E$2)</f>
        <v>0</v>
      </c>
      <c r="Y184" s="78">
        <f>IF(IFERROR(SEARCH("CMR",K184),99)=99,IF(IFERROR(SEARCH("Suspected CMR",S184),99)=99,IF(IFERROR(SEARCH("CMR",S184),99)=99,0,Scoring!$E$8),Scoring!$E$9),Scoring!$E$8)</f>
        <v>0</v>
      </c>
      <c r="Z184" s="78">
        <f>IF(IFERROR(SEARCH("H350",N184),99)=99,IF(IFERROR(SEARCH("H350",O184),99)=99,IF(IFERROR(SEARCH("H350",Q184),99)=99,IF(IFERROR(SEARCH("H350",M184),99)=99,IF(IFERROR(SEARCH("H350",R184),99)=99,IF(IFERROR(SEARCH("H351",N184),99)=99,IF(IFERROR(SEARCH("H351",O184),99)=99,IF(IFERROR(SEARCH("H351",Q184),99)=99,IF(IFERROR(SEARCH("H351",M184),99)=99,IF(IFERROR(SEARCH("H351",R184),99)=99,IF(IFERROR(SEARCH("carcinogenic",P184),99)=99,IF(IFERROR(SEARCH("suspected carcinogenic",S184),99)=99,0,Scoring!$E$12),Scoring!$E$11),Scoring!$E$10),Scoring!$E$10),Scoring!$E$10),Scoring!$E$10),Scoring!$E$10),Scoring!$E$10),Scoring!$E$10),Scoring!$E$10),Scoring!$E$10),Scoring!$E$10)</f>
        <v>0</v>
      </c>
      <c r="AA184" s="78">
        <f>IF(IFERROR(SEARCH("H340",N184),99)=99,IF(IFERROR(SEARCH("H340",O184),99)=99,IF(IFERROR(SEARCH("H340",Q184),99)=99,IF(IFERROR(SEARCH("H340",M184),99)=99,IF(IFERROR(SEARCH("H340",R184),99)=99,IF(IFERROR(SEARCH("H341",N184),99)=99,IF(IFERROR(SEARCH("H341",O184),99)=99,IF(IFERROR(SEARCH("H341",Q184),99)=99,IF(IFERROR(SEARCH("H341",M184),99)=99,IF(IFERROR(SEARCH("H341",R184),99)=99,IF(IFERROR(SEARCH("mutagenic",P184),99)=99,IF(IFERROR(SEARCH("suspected mutagenic",S184),99)=99,0,Scoring!$E$15),Scoring!$E$14),Scoring!$E$13),Scoring!$E$13),Scoring!$E$13),Scoring!$E$13),Scoring!$E$13),Scoring!$E$13),Scoring!$E$13),Scoring!$E$13),Scoring!$E$13),Scoring!$E$13)</f>
        <v>0</v>
      </c>
      <c r="AB184" s="78">
        <f>IF(IFERROR(SEARCH("H360",N184),99)=99,IF(IFERROR(SEARCH("H360",O184),99)=99,IF(IFERROR(SEARCH("H360",Q184),99)=99,IF(IFERROR(SEARCH("H360",M184),99)=99,IF(IFERROR(SEARCH("H360",R184),99)=99,IF(IFERROR(SEARCH("H361",N184),99)=99,IF(IFERROR(SEARCH("H361",O184),99)=99,IF(IFERROR(SEARCH("H361",Q184),99)=99,IF(IFERROR(SEARCH("H361",M184),99)=99,IF(IFERROR(SEARCH("H361",R184),99)=99,IF(IFERROR(SEARCH("reproduction",P184),99)=99,IF(IFERROR(SEARCH("suspected reprotoxic",S184),99)=99,IF(IFERROR(SEARCH("reprotoxic",S184),99)=99,IF(IFERROR(SEARCH("reprotoxic",K184),99)=99,0,Scoring!$E$18),Scoring!$E$18),Scoring!$E$19),Scoring!$E$17),Scoring!$E$16),Scoring!$E$16),Scoring!$E$16),Scoring!$E$16),Scoring!$E$16),Scoring!$E$16),Scoring!$E$16),Scoring!$E$16),Scoring!$E$16),Scoring!$E$16)</f>
        <v>0</v>
      </c>
      <c r="AC184" s="78">
        <f>IF(IFERROR(SEARCH("57f",L184),99)=99,IF(IFERROR(SEARCH("57(f)",P184),99)=99,0,Scoring!$E$20),Scoring!$E$20)</f>
        <v>0</v>
      </c>
      <c r="AD184" s="78">
        <f>IF(IFERROR(SEARCH("CAT1",T184),99)=99,IF(IFERROR(SEARCH("CAT2",T184),99)=99,IF(IFERROR(SEARCH("CAT3",T184),99)=99,IF(IFERROR(SEARCH("concluded to be endocrine",K184),99)=99,IF(IFERROR(SEARCH("categorised as endocrine",K184),99)=99,IF(IFERROR(SEARCH("endocrine disrupting",P184),99)=99,IF(IFERROR(SEARCH("endocrine disrupting",K184),99)=99,IF(IFERROR(SEARCH("suspected endocrine",S184),99)=99,IF(IFERROR(SEARCH("potential endocrine",S184),99)=99,0,Scoring!$E$25),Scoring!$E$25),Scoring!$E$24),Scoring!$E$24),Scoring!$E$24),Scoring!$E$24),Scoring!$E$23),Scoring!$E$22),Scoring!$E$21)</f>
        <v>0</v>
      </c>
      <c r="AE184" s="78">
        <f>IF(IFERROR(SEARCH("suspected sensitiser",S184),99)=99,IF(IFERROR(SEARCH("sensitiser",S184),99)=99,IF(IFERROR(SEARCH("other hazard based concern",S184),99)=99,0,Scoring!$E$28),Scoring!$E$26),Scoring!$E$27)</f>
        <v>0</v>
      </c>
      <c r="AF184" s="78">
        <f>IF(IFERROR(M184,1)=1,IF(IFERROR(N184,1)=1,IF(IFERROR(O184,1)=1,IF(IFERROR(Q184,1)=1,IF(IFERROR(R184,1)=1,IF(IFERROR(T184,1)=1,IF(IFERROR(K184,1)=1,IF(IFERROR(P184,1)=1,IF(IFERROR(S184,1)=1,Scoring!$E$29,0),0),0),0),0),0),0),0),0)</f>
        <v>0</v>
      </c>
      <c r="AG184" s="78">
        <f t="shared" si="20"/>
        <v>1.4</v>
      </c>
      <c r="AI184" s="93"/>
      <c r="AJ184" s="94"/>
      <c r="AK184" s="76"/>
      <c r="AL184" s="75"/>
      <c r="AN184" s="79"/>
      <c r="AO184" s="79"/>
      <c r="AP184" s="79"/>
      <c r="AQ184" s="79"/>
      <c r="AR184" s="79"/>
      <c r="AS184" s="78"/>
      <c r="AU184" s="79">
        <f>IF(IFERROR(F184,99)=99,IF(IFERROR(G184,99)=99,IF(IFERROR(H184,99)=99,IF(IFERROR(I184,99)=99,IF(IFERROR(E184,99)=99,IF(IFERROR(J184,99)=99,0,Scoring!$B$7),Scoring!$B$3),Scoring!$B$2),Scoring!$B$6),Scoring!$B$5),Scoring!$B$4)</f>
        <v>0.5</v>
      </c>
      <c r="AV184" s="78">
        <f t="shared" si="21"/>
        <v>0.7</v>
      </c>
      <c r="AW184" s="78"/>
      <c r="AX184" s="66"/>
      <c r="AY184" s="78"/>
      <c r="AZ184" s="76"/>
      <c r="BB184" s="76"/>
    </row>
    <row r="185" spans="1:54" x14ac:dyDescent="0.25">
      <c r="A185" s="77" t="s">
        <v>5681</v>
      </c>
      <c r="B185" s="76" t="str">
        <f t="shared" ref="B185:B210" si="25">C185</f>
        <v>609-946-4</v>
      </c>
      <c r="C185" s="77" t="s">
        <v>5680</v>
      </c>
      <c r="D185" s="77" t="s">
        <v>5679</v>
      </c>
      <c r="E185" s="76" t="e">
        <f>IF(C185="-",IF(A185="-",VLOOKUP(D185,'sin-list 180320_update'!$C$2:$C$835,1,FALSE),VLOOKUP(A185,'sin-list 180320_update'!$A$2:$A$835,1,FALSE)),VLOOKUP(C185,'sin-list 180320_update'!$B$2:$B$835,1,FALSE))</f>
        <v>#N/A</v>
      </c>
      <c r="F185" s="76" t="e">
        <f>IF($C185="-",IF($A185="-",VLOOKUP($D185,'REACH Bilaga XVII_update'!$A$5:$A$131,1,FALSE),VLOOKUP($A185,'REACH Bilaga XVII_update'!$C$5:$C$131,1,FALSE)),VLOOKUP($C185,'REACH Bilaga XVII_update'!$B$5:$B$131,1,FALSE))</f>
        <v>#N/A</v>
      </c>
      <c r="G185" s="76" t="e">
        <f>IF($C185="-",IF($A185="-",VLOOKUP($D185,' REACH Bilaga 59_update'!$A$5:$A$210,1,FALSE),VLOOKUP($A185,' REACH Bilaga 59_update'!$D$5:$D$210,1,FALSE)),VLOOKUP($C185,' REACH Bilaga 59_update'!$C$5:$C$210,1,FALSE))</f>
        <v>#N/A</v>
      </c>
      <c r="H185" s="76" t="e">
        <f>IF($C185="-",IF($A185="-",VLOOKUP($D185,'REACH Bilaga XIV_update'!$A$5:$A$110,1,FALSE),VLOOKUP($A185,'REACH Bilaga XIV_update'!$D$5:$D$110,1,FALSE)),VLOOKUP($C185,'REACH Bilaga XIV_update'!$C$5:$C$110,1,FALSE))</f>
        <v>#N/A</v>
      </c>
      <c r="I185" s="76" t="str">
        <f>IF($C185="-",IF($A185="-",VLOOKUP($D185,CoRAP_update!$A$5:$A$376,1,FALSE),VLOOKUP($A185,CoRAP_update!$D$5:$D$376,1,FALSE)),VLOOKUP($C185,CoRAP_update!$C$5:$C$376,1,FALSE))</f>
        <v>609-946-4</v>
      </c>
      <c r="J185" s="76" t="e">
        <f>IF($C185="-",IF($A185="-",VLOOKUP($D185,EDC_update!$C$2:$C$450,1,FALSE),VLOOKUP($A185,EDC_update!$B$2:$B$450,1,FALSE)),VLOOKUP($C185,EDC_update!$L$2:$L$450,1,FALSE))</f>
        <v>#N/A</v>
      </c>
      <c r="K185" s="76" t="e">
        <f>IF($C185="-",IF($A185="-",IF(VLOOKUP($D185,'sin-list 180320_update'!$C$2:$S$835,3,FALSE)="",NA(),VLOOKUP($D185,'sin-list 180320_update'!$C$2:$S$835,3,FALSE)),IF(VLOOKUP($A185,'sin-list 180320_update'!$A$2:$S$835,5,FALSE)="",NA(),VLOOKUP($A185,'sin-list 180320_update'!$A$2:$S$835,5,FALSE))),IF(VLOOKUP($C185,'sin-list 180320_update'!$B$2:$S$835,4,FALSE)="",NA(),VLOOKUP($C185,'sin-list 180320_update'!$B$2:$S$835,4,FALSE)))</f>
        <v>#N/A</v>
      </c>
      <c r="L185" s="76" t="e">
        <f>IF($C185="-",IF($A185="-",VLOOKUP($D185,'sin-list 180320_update'!$C$2:$S$835,6,FALSE),VLOOKUP($A185,'sin-list 180320_update'!$A$2:$S$835,8,FALSE)),VLOOKUP($C185,'sin-list 180320_update'!$B$2:$S$835,7,FALSE))</f>
        <v>#N/A</v>
      </c>
      <c r="M185" s="76" t="e">
        <f>IF($C185="-",IF($A185="-",IF(VLOOKUP($D185,'sin-list 180320_update'!$C$2:$S$835,8,FALSE)="",NA(),VLOOKUP($D185,'sin-list 180320_update'!$C$2:$S$835,8,FALSE)),IF(VLOOKUP($A185,'sin-list 180320_update'!$A$2:$S$835,10,FALSE)="",NA(),VLOOKUP($A185,'sin-list 180320_update'!$A$2:$S$835,10,FALSE))),IF(VLOOKUP($C185,'sin-list 180320_update'!$B$2:$S$835,9,FALSE)="",NA(),VLOOKUP($C185,'sin-list 180320_update'!$B$2:$S$835,9,FALSE)))</f>
        <v>#N/A</v>
      </c>
      <c r="N185" s="76" t="e">
        <f>IF($C185="-",IF($A185="-",IF(VLOOKUP($D185,'REACH Bilaga XVII_update'!$A$5:$E$131,4,FALSE)="",NA(),VLOOKUP($D185,'REACH Bilaga XVII_update'!$A$5:$E$131,4,FALSE)),IF(VLOOKUP($A185,'REACH Bilaga XVII_update'!$C$5:$D$131,2,FALSE)="",NA(),VLOOKUP($A185,'REACH Bilaga XVII_update'!$C$5:$D$131,2,FALSE))),IF(VLOOKUP($C185,'REACH Bilaga XVII_update'!$B$5:$D$131,3,FALSE)="",NA(),VLOOKUP($C185,'REACH Bilaga XVII_update'!$B$5:$D$131,3,FALSE)))</f>
        <v>#N/A</v>
      </c>
      <c r="O185" s="76" t="e">
        <f>IF($C185="-",IF($A185="-",IF(VLOOKUP($D185,' REACH Bilaga 59_update'!$A$5:$E$210,5,FALSE)="",NA(),VLOOKUP($D185,' REACH Bilaga 59_update'!$A$5:$E$210,5,FALSE)),IF(VLOOKUP($A185,' REACH Bilaga 59_update'!$D$5:$E$210,2,FALSE)="",NA(),VLOOKUP($A185,' REACH Bilaga 59_update'!$D$5:$E$210,2,FALSE))),IF(VLOOKUP($C185,' REACH Bilaga 59_update'!$C$5:$E$210,3,FALSE)="",NA(),VLOOKUP($C185,' REACH Bilaga 59_update'!$C$5:$E$210,3,FALSE)))</f>
        <v>#N/A</v>
      </c>
      <c r="P185" s="76" t="e">
        <f>IF(C185="-",IF(A185="-",IFERROR(VLOOKUP($D185,' REACH Bilaga 59_update'!$A$5:$F$210,MATCH(Sammanfattning!P$1,' REACH Bilaga 59_update'!$A$4:$F$4,0),FALSE),VLOOKUP($D185,'REACH Bilaga XIV_update'!$A$4:$H$110,MATCH(Sammanfattning!P$1,'REACH Bilaga XIV_update'!$A$4:$H$4,0),FALSE)),IFERROR(VLOOKUP($A185,' REACH Bilaga 59_update'!$D$5:$F$210,MATCH(Sammanfattning!P$1,' REACH Bilaga 59_update'!$D$4:$F$4,0),FALSE),VLOOKUP($A185,'REACH Bilaga XIV_update'!$D$4:$H$110,MATCH(Sammanfattning!P$1,'REACH Bilaga XIV_update'!$D$4:$H$4,0),FALSE))),IFERROR(VLOOKUP($C185,' REACH Bilaga 59_update'!$C$5:$F$210,MATCH(Sammanfattning!P$1,' REACH Bilaga 59_update'!$C$4:$F$4,0),FALSE),VLOOKUP($C185,'REACH Bilaga XIV_update'!$C$4:$H$110,MATCH(Sammanfattning!P$1,'REACH Bilaga XIV_update'!$C$4:$H$4,0),FALSE)))</f>
        <v>#N/A</v>
      </c>
      <c r="Q185" s="76" t="e">
        <f>IF($C185="-",IF($A185="-",IF(VLOOKUP($D185,'REACH Bilaga XIV_update'!$A$5:$I$110,9,FALSE)="",NA(),VLOOKUP($D185,'REACH Bilaga XIV_update'!$A$5:$I$110,9,FALSE)),IF(VLOOKUP($A185,'REACH Bilaga XIV_update'!$D$5:$I$110,6,FALSE)="",NA(),VLOOKUP($A185,'REACH Bilaga XIV_update'!$D$5:$I$110,6,FALSE))),IF(VLOOKUP($C185,'REACH Bilaga XIV_update'!$C$5:$I$110,7,FALSE)="",NA(),VLOOKUP($C185,'REACH Bilaga XIV_update'!$C$5:$I$110,7,FALSE)))</f>
        <v>#N/A</v>
      </c>
      <c r="R185" s="76" t="e">
        <f>IF($C185="-",IF($A185="-",IF(VLOOKUP($D185,CoRAP_update!$A$5:$O$376,15,FALSE)="",NA(),VLOOKUP($D185,CoRAP_update!$A$5:$O$376,15,FALSE)),IF(VLOOKUP($A185,CoRAP_update!$D$5:$O$376,12,FALSE)="",NA(),VLOOKUP($A185,CoRAP_update!$D$5:$O$376,12,FALSE))),IF(VLOOKUP($C185,CoRAP_update!$C$5:$O$376,13,FALSE)="",NA(),VLOOKUP($C185,CoRAP_update!$C$5:$O$376,13,FALSE)))</f>
        <v>#N/A</v>
      </c>
      <c r="S185" s="144" t="str">
        <f>IF($C185="-",IF($A185="-",VLOOKUP($D185,CoRAP_update!$A$5:$J$376,MATCH(Sammanfattning!S$1,CoRAP_update!$A$4:$J$4,0),FALSE),VLOOKUP($A185,CoRAP_update!$D$5:$J$376,MATCH(Sammanfattning!S$1,CoRAP_update!$D$4:$J$4,0),FALSE)),VLOOKUP($C185,CoRAP_update!$C$5:$J$376,MATCH(Sammanfattning!S$1,CoRAP_update!$C$4:$J$4,0),FALSE))</f>
        <v>Suspected PBT/vPvB#Exposure of environment</v>
      </c>
      <c r="T185" s="76" t="e">
        <f>IF($A185="-",VLOOKUP($D185,EDC_update!$C$2:$F$450,4,FALSE),VLOOKUP($A185,EDC_update!$B$2:$F$450,5,FALSE))</f>
        <v>#N/A</v>
      </c>
      <c r="V185" s="78">
        <f>IF(IFERROR(SEARCH("PBT",P185),99)=99,IF(IFERROR(SEARCH("suspected PBT",S185),99)=99,IF(IFERROR(SEARCH("concluded to be PBT",K185),99)=99,IF(IFERROR(SEARCH("PBT",S185),99)=99,IF(IFERROR(SEARCH("PBT cand",L185),99)=99,IF(IFERROR(SEARCH("PBT",L185),99)=99,IF(IFERROR(SEARCH("persistent, bioackumulative and toxic properties",K185),99)=99,0,Scoring!$E$3),Scoring!$E$3),Scoring!$E$7),Scoring!$E$3),Scoring!$E$5),Scoring!$E$6),Scoring!$E$3)</f>
        <v>0.7</v>
      </c>
      <c r="W185" s="78">
        <f>IF(IFERROR(SEARCH("vPvB",P185),99)=99,IF(IFERROR(SEARCH("suspected pbt/vPvB",S185),99)=99,IF(IFERROR(SEARCH("vPvB",S185),99)=99,IF(IFERROR(SEARCH("concluded to be a vPvB",S185),99)=99,IF(IFERROR(SEARCH("identified as vPvB",K185),99)=99,IF(IFERROR(SEARCH("concluded to be a vPvB",K185),99)=99,IF(IFERROR(SEARCH("concluded to be both pbt and vPvB",S185),99)=99,IF(IFERROR(SEARCH("concluded to be both pbt and vPvB",K185),99)=99,0,Scoring!$E$5),Scoring!$E$5),Scoring!$E$5),Scoring!$E$5),Scoring!$E$5),Scoring!$E$4),Scoring!$E$6),Scoring!$E$4)</f>
        <v>0.7</v>
      </c>
      <c r="X185" s="78">
        <f>IF(IFERROR(SEARCH("H410",N185),99)=99,IF(IFERROR(SEARCH("H410",O185),99)=99,IF(IFERROR(SEARCH("H410",Q185),99)=99,IF(IFERROR(SEARCH("H410",M185),99)=99,IF(IFERROR(SEARCH("H410",R185),99)=99,IF(IFERROR(SEARCH("H411",N185),99)=99,IF(IFERROR(SEARCH("H411",O185),99)=99,IF(IFERROR(SEARCH("H411",Q185),99)=99,IF(IFERROR(SEARCH("H411",M185),99)=99,IF(IFERROR(SEARCH("H411",R185),99)=99,IF(IFERROR(SEARCH("H413",N185),99)=99,IF(IFERROR(SEARCH("H413",O185),99)=99,IF(IFERROR(SEARCH("H413",Q185),99)=99,IF(IFERROR(SEARCH("H413",M185),99)=99,IF(IFERROR(SEARCH("H413",R185),99)=99,IF(IFERROR(SEARCH("H412",N185),99)=99,IF(IFERROR(SEARCH("H412",O185),99)=99,IF(IFERROR(SEARCH("H412",Q185),99)=99,IF(IFERROR(SEARCH("H412",M185),99)=99,IF(IFERROR(SEARCH("H412",R185),99)=99,0,Scoring!$E$2),Scoring!$E$2),Scoring!$E$2),Scoring!$E$2),Scoring!$E$2),Scoring!$E$2),Scoring!$E$2),Scoring!$E$2),Scoring!$E$2),Scoring!$E$2),Scoring!$E$2),Scoring!$E$2),Scoring!$E$2),Scoring!$E$2),Scoring!$E$2),Scoring!$E$2),Scoring!$E$2),Scoring!$E$2),Scoring!$E$2),Scoring!$E$2)</f>
        <v>0</v>
      </c>
      <c r="Y185" s="78">
        <f>IF(IFERROR(SEARCH("CMR",K185),99)=99,IF(IFERROR(SEARCH("Suspected CMR",S185),99)=99,IF(IFERROR(SEARCH("CMR",S185),99)=99,0,Scoring!$E$8),Scoring!$E$9),Scoring!$E$8)</f>
        <v>0</v>
      </c>
      <c r="Z185" s="78">
        <f>IF(IFERROR(SEARCH("H350",N185),99)=99,IF(IFERROR(SEARCH("H350",O185),99)=99,IF(IFERROR(SEARCH("H350",Q185),99)=99,IF(IFERROR(SEARCH("H350",M185),99)=99,IF(IFERROR(SEARCH("H350",R185),99)=99,IF(IFERROR(SEARCH("H351",N185),99)=99,IF(IFERROR(SEARCH("H351",O185),99)=99,IF(IFERROR(SEARCH("H351",Q185),99)=99,IF(IFERROR(SEARCH("H351",M185),99)=99,IF(IFERROR(SEARCH("H351",R185),99)=99,IF(IFERROR(SEARCH("carcinogenic",P185),99)=99,IF(IFERROR(SEARCH("suspected carcinogenic",S185),99)=99,0,Scoring!$E$12),Scoring!$E$11),Scoring!$E$10),Scoring!$E$10),Scoring!$E$10),Scoring!$E$10),Scoring!$E$10),Scoring!$E$10),Scoring!$E$10),Scoring!$E$10),Scoring!$E$10),Scoring!$E$10)</f>
        <v>0</v>
      </c>
      <c r="AA185" s="78">
        <f>IF(IFERROR(SEARCH("H340",N185),99)=99,IF(IFERROR(SEARCH("H340",O185),99)=99,IF(IFERROR(SEARCH("H340",Q185),99)=99,IF(IFERROR(SEARCH("H340",M185),99)=99,IF(IFERROR(SEARCH("H340",R185),99)=99,IF(IFERROR(SEARCH("H341",N185),99)=99,IF(IFERROR(SEARCH("H341",O185),99)=99,IF(IFERROR(SEARCH("H341",Q185),99)=99,IF(IFERROR(SEARCH("H341",M185),99)=99,IF(IFERROR(SEARCH("H341",R185),99)=99,IF(IFERROR(SEARCH("mutagenic",P185),99)=99,IF(IFERROR(SEARCH("suspected mutagenic",S185),99)=99,0,Scoring!$E$15),Scoring!$E$14),Scoring!$E$13),Scoring!$E$13),Scoring!$E$13),Scoring!$E$13),Scoring!$E$13),Scoring!$E$13),Scoring!$E$13),Scoring!$E$13),Scoring!$E$13),Scoring!$E$13)</f>
        <v>0</v>
      </c>
      <c r="AB185" s="78">
        <f>IF(IFERROR(SEARCH("H360",N185),99)=99,IF(IFERROR(SEARCH("H360",O185),99)=99,IF(IFERROR(SEARCH("H360",Q185),99)=99,IF(IFERROR(SEARCH("H360",M185),99)=99,IF(IFERROR(SEARCH("H360",R185),99)=99,IF(IFERROR(SEARCH("H361",N185),99)=99,IF(IFERROR(SEARCH("H361",O185),99)=99,IF(IFERROR(SEARCH("H361",Q185),99)=99,IF(IFERROR(SEARCH("H361",M185),99)=99,IF(IFERROR(SEARCH("H361",R185),99)=99,IF(IFERROR(SEARCH("reproduction",P185),99)=99,IF(IFERROR(SEARCH("suspected reprotoxic",S185),99)=99,IF(IFERROR(SEARCH("reprotoxic",S185),99)=99,IF(IFERROR(SEARCH("reprotoxic",K185),99)=99,0,Scoring!$E$18),Scoring!$E$18),Scoring!$E$19),Scoring!$E$17),Scoring!$E$16),Scoring!$E$16),Scoring!$E$16),Scoring!$E$16),Scoring!$E$16),Scoring!$E$16),Scoring!$E$16),Scoring!$E$16),Scoring!$E$16),Scoring!$E$16)</f>
        <v>0</v>
      </c>
      <c r="AC185" s="78">
        <f>IF(IFERROR(SEARCH("57f",L185),99)=99,IF(IFERROR(SEARCH("57(f)",P185),99)=99,0,Scoring!$E$20),Scoring!$E$20)</f>
        <v>0</v>
      </c>
      <c r="AD185" s="78">
        <f>IF(IFERROR(SEARCH("CAT1",T185),99)=99,IF(IFERROR(SEARCH("CAT2",T185),99)=99,IF(IFERROR(SEARCH("CAT3",T185),99)=99,IF(IFERROR(SEARCH("concluded to be endocrine",K185),99)=99,IF(IFERROR(SEARCH("categorised as endocrine",K185),99)=99,IF(IFERROR(SEARCH("endocrine disrupting",P185),99)=99,IF(IFERROR(SEARCH("endocrine disrupting",K185),99)=99,IF(IFERROR(SEARCH("suspected endocrine",S185),99)=99,IF(IFERROR(SEARCH("potential endocrine",S185),99)=99,0,Scoring!$E$25),Scoring!$E$25),Scoring!$E$24),Scoring!$E$24),Scoring!$E$24),Scoring!$E$24),Scoring!$E$23),Scoring!$E$22),Scoring!$E$21)</f>
        <v>0</v>
      </c>
      <c r="AE185" s="78">
        <f>IF(IFERROR(SEARCH("suspected sensitiser",S185),99)=99,IF(IFERROR(SEARCH("sensitiser",S185),99)=99,IF(IFERROR(SEARCH("other hazard based concern",S185),99)=99,0,Scoring!$E$28),Scoring!$E$26),Scoring!$E$27)</f>
        <v>0</v>
      </c>
      <c r="AF185" s="78">
        <f>IF(IFERROR(M185,1)=1,IF(IFERROR(N185,1)=1,IF(IFERROR(O185,1)=1,IF(IFERROR(Q185,1)=1,IF(IFERROR(R185,1)=1,IF(IFERROR(T185,1)=1,IF(IFERROR(K185,1)=1,IF(IFERROR(P185,1)=1,IF(IFERROR(S185,1)=1,Scoring!$E$29,0),0),0),0),0),0),0),0),0)</f>
        <v>0</v>
      </c>
      <c r="AG185" s="78">
        <f t="shared" si="20"/>
        <v>1.4</v>
      </c>
      <c r="AI185" s="93"/>
      <c r="AJ185" s="94"/>
      <c r="AK185" s="76"/>
      <c r="AL185" s="75"/>
      <c r="AN185" s="79"/>
      <c r="AO185" s="79"/>
      <c r="AP185" s="79"/>
      <c r="AQ185" s="79"/>
      <c r="AR185" s="79"/>
      <c r="AS185" s="78"/>
      <c r="AU185" s="79">
        <f>IF(IFERROR(F185,99)=99,IF(IFERROR(G185,99)=99,IF(IFERROR(H185,99)=99,IF(IFERROR(I185,99)=99,IF(IFERROR(E185,99)=99,IF(IFERROR(J185,99)=99,0,Scoring!$B$7),Scoring!$B$3),Scoring!$B$2),Scoring!$B$6),Scoring!$B$5),Scoring!$B$4)</f>
        <v>0.5</v>
      </c>
      <c r="AV185" s="78">
        <f t="shared" si="21"/>
        <v>0.7</v>
      </c>
      <c r="AW185" s="78"/>
      <c r="AX185" s="66"/>
      <c r="AY185" s="78"/>
      <c r="AZ185" s="76"/>
      <c r="BA185" s="76"/>
      <c r="BB185" s="76"/>
    </row>
    <row r="186" spans="1:54" x14ac:dyDescent="0.25">
      <c r="A186" s="77" t="s">
        <v>5690</v>
      </c>
      <c r="B186" s="76" t="str">
        <f t="shared" si="25"/>
        <v>627-083-1</v>
      </c>
      <c r="C186" s="77" t="s">
        <v>5689</v>
      </c>
      <c r="D186" s="77" t="s">
        <v>5688</v>
      </c>
      <c r="E186" s="76" t="e">
        <f>IF(C186="-",IF(A186="-",VLOOKUP(D186,'sin-list 180320_update'!$C$2:$C$835,1,FALSE),VLOOKUP(A186,'sin-list 180320_update'!$A$2:$A$835,1,FALSE)),VLOOKUP(C186,'sin-list 180320_update'!$B$2:$B$835,1,FALSE))</f>
        <v>#N/A</v>
      </c>
      <c r="F186" s="76" t="e">
        <f>IF($C186="-",IF($A186="-",VLOOKUP($D186,'REACH Bilaga XVII_update'!$A$5:$A$131,1,FALSE),VLOOKUP($A186,'REACH Bilaga XVII_update'!$C$5:$C$131,1,FALSE)),VLOOKUP($C186,'REACH Bilaga XVII_update'!$B$5:$B$131,1,FALSE))</f>
        <v>#N/A</v>
      </c>
      <c r="G186" s="76" t="e">
        <f>IF($C186="-",IF($A186="-",VLOOKUP($D186,' REACH Bilaga 59_update'!$A$5:$A$210,1,FALSE),VLOOKUP($A186,' REACH Bilaga 59_update'!$D$5:$D$210,1,FALSE)),VLOOKUP($C186,' REACH Bilaga 59_update'!$C$5:$C$210,1,FALSE))</f>
        <v>#N/A</v>
      </c>
      <c r="H186" s="76" t="e">
        <f>IF($C186="-",IF($A186="-",VLOOKUP($D186,'REACH Bilaga XIV_update'!$A$5:$A$110,1,FALSE),VLOOKUP($A186,'REACH Bilaga XIV_update'!$D$5:$D$110,1,FALSE)),VLOOKUP($C186,'REACH Bilaga XIV_update'!$C$5:$C$110,1,FALSE))</f>
        <v>#N/A</v>
      </c>
      <c r="I186" s="76" t="str">
        <f>IF($C186="-",IF($A186="-",VLOOKUP($D186,CoRAP_update!$A$5:$A$376,1,FALSE),VLOOKUP($A186,CoRAP_update!$D$5:$D$376,1,FALSE)),VLOOKUP($C186,CoRAP_update!$C$5:$C$376,1,FALSE))</f>
        <v>627-083-1</v>
      </c>
      <c r="J186" s="76" t="e">
        <f>IF($C186="-",IF($A186="-",VLOOKUP($D186,EDC_update!$C$2:$C$450,1,FALSE),VLOOKUP($A186,EDC_update!$B$2:$B$450,1,FALSE)),VLOOKUP($C186,EDC_update!$L$2:$L$450,1,FALSE))</f>
        <v>#N/A</v>
      </c>
      <c r="K186" s="76" t="e">
        <f>IF($C186="-",IF($A186="-",IF(VLOOKUP($D186,'sin-list 180320_update'!$C$2:$S$835,3,FALSE)="",NA(),VLOOKUP($D186,'sin-list 180320_update'!$C$2:$S$835,3,FALSE)),IF(VLOOKUP($A186,'sin-list 180320_update'!$A$2:$S$835,5,FALSE)="",NA(),VLOOKUP($A186,'sin-list 180320_update'!$A$2:$S$835,5,FALSE))),IF(VLOOKUP($C186,'sin-list 180320_update'!$B$2:$S$835,4,FALSE)="",NA(),VLOOKUP($C186,'sin-list 180320_update'!$B$2:$S$835,4,FALSE)))</f>
        <v>#N/A</v>
      </c>
      <c r="L186" s="76" t="e">
        <f>IF($C186="-",IF($A186="-",VLOOKUP($D186,'sin-list 180320_update'!$C$2:$S$835,6,FALSE),VLOOKUP($A186,'sin-list 180320_update'!$A$2:$S$835,8,FALSE)),VLOOKUP($C186,'sin-list 180320_update'!$B$2:$S$835,7,FALSE))</f>
        <v>#N/A</v>
      </c>
      <c r="M186" s="76" t="e">
        <f>IF($C186="-",IF($A186="-",IF(VLOOKUP($D186,'sin-list 180320_update'!$C$2:$S$835,8,FALSE)="",NA(),VLOOKUP($D186,'sin-list 180320_update'!$C$2:$S$835,8,FALSE)),IF(VLOOKUP($A186,'sin-list 180320_update'!$A$2:$S$835,10,FALSE)="",NA(),VLOOKUP($A186,'sin-list 180320_update'!$A$2:$S$835,10,FALSE))),IF(VLOOKUP($C186,'sin-list 180320_update'!$B$2:$S$835,9,FALSE)="",NA(),VLOOKUP($C186,'sin-list 180320_update'!$B$2:$S$835,9,FALSE)))</f>
        <v>#N/A</v>
      </c>
      <c r="N186" s="76" t="e">
        <f>IF($C186="-",IF($A186="-",IF(VLOOKUP($D186,'REACH Bilaga XVII_update'!$A$5:$E$131,4,FALSE)="",NA(),VLOOKUP($D186,'REACH Bilaga XVII_update'!$A$5:$E$131,4,FALSE)),IF(VLOOKUP($A186,'REACH Bilaga XVII_update'!$C$5:$D$131,2,FALSE)="",NA(),VLOOKUP($A186,'REACH Bilaga XVII_update'!$C$5:$D$131,2,FALSE))),IF(VLOOKUP($C186,'REACH Bilaga XVII_update'!$B$5:$D$131,3,FALSE)="",NA(),VLOOKUP($C186,'REACH Bilaga XVII_update'!$B$5:$D$131,3,FALSE)))</f>
        <v>#N/A</v>
      </c>
      <c r="O186" s="76" t="e">
        <f>IF($C186="-",IF($A186="-",IF(VLOOKUP($D186,' REACH Bilaga 59_update'!$A$5:$E$210,5,FALSE)="",NA(),VLOOKUP($D186,' REACH Bilaga 59_update'!$A$5:$E$210,5,FALSE)),IF(VLOOKUP($A186,' REACH Bilaga 59_update'!$D$5:$E$210,2,FALSE)="",NA(),VLOOKUP($A186,' REACH Bilaga 59_update'!$D$5:$E$210,2,FALSE))),IF(VLOOKUP($C186,' REACH Bilaga 59_update'!$C$5:$E$210,3,FALSE)="",NA(),VLOOKUP($C186,' REACH Bilaga 59_update'!$C$5:$E$210,3,FALSE)))</f>
        <v>#N/A</v>
      </c>
      <c r="P186" s="76" t="e">
        <f>IF(C186="-",IF(A186="-",IFERROR(VLOOKUP($D186,' REACH Bilaga 59_update'!$A$5:$F$210,MATCH(Sammanfattning!P$1,' REACH Bilaga 59_update'!$A$4:$F$4,0),FALSE),VLOOKUP($D186,'REACH Bilaga XIV_update'!$A$4:$H$110,MATCH(Sammanfattning!P$1,'REACH Bilaga XIV_update'!$A$4:$H$4,0),FALSE)),IFERROR(VLOOKUP($A186,' REACH Bilaga 59_update'!$D$5:$F$210,MATCH(Sammanfattning!P$1,' REACH Bilaga 59_update'!$D$4:$F$4,0),FALSE),VLOOKUP($A186,'REACH Bilaga XIV_update'!$D$4:$H$110,MATCH(Sammanfattning!P$1,'REACH Bilaga XIV_update'!$D$4:$H$4,0),FALSE))),IFERROR(VLOOKUP($C186,' REACH Bilaga 59_update'!$C$5:$F$210,MATCH(Sammanfattning!P$1,' REACH Bilaga 59_update'!$C$4:$F$4,0),FALSE),VLOOKUP($C186,'REACH Bilaga XIV_update'!$C$4:$H$110,MATCH(Sammanfattning!P$1,'REACH Bilaga XIV_update'!$C$4:$H$4,0),FALSE)))</f>
        <v>#N/A</v>
      </c>
      <c r="Q186" s="76" t="e">
        <f>IF($C186="-",IF($A186="-",IF(VLOOKUP($D186,'REACH Bilaga XIV_update'!$A$5:$I$110,9,FALSE)="",NA(),VLOOKUP($D186,'REACH Bilaga XIV_update'!$A$5:$I$110,9,FALSE)),IF(VLOOKUP($A186,'REACH Bilaga XIV_update'!$D$5:$I$110,6,FALSE)="",NA(),VLOOKUP($A186,'REACH Bilaga XIV_update'!$D$5:$I$110,6,FALSE))),IF(VLOOKUP($C186,'REACH Bilaga XIV_update'!$C$5:$I$110,7,FALSE)="",NA(),VLOOKUP($C186,'REACH Bilaga XIV_update'!$C$5:$I$110,7,FALSE)))</f>
        <v>#N/A</v>
      </c>
      <c r="R186" s="76" t="e">
        <f>IF($C186="-",IF($A186="-",IF(VLOOKUP($D186,CoRAP_update!$A$5:$O$376,15,FALSE)="",NA(),VLOOKUP($D186,CoRAP_update!$A$5:$O$376,15,FALSE)),IF(VLOOKUP($A186,CoRAP_update!$D$5:$O$376,12,FALSE)="",NA(),VLOOKUP($A186,CoRAP_update!$D$5:$O$376,12,FALSE))),IF(VLOOKUP($C186,CoRAP_update!$C$5:$O$376,13,FALSE)="",NA(),VLOOKUP($C186,CoRAP_update!$C$5:$O$376,13,FALSE)))</f>
        <v>#N/A</v>
      </c>
      <c r="S186" s="144" t="str">
        <f>IF($C186="-",IF($A186="-",VLOOKUP($D186,CoRAP_update!$A$5:$J$376,MATCH(Sammanfattning!S$1,CoRAP_update!$A$4:$J$4,0),FALSE),VLOOKUP($A186,CoRAP_update!$D$5:$J$376,MATCH(Sammanfattning!S$1,CoRAP_update!$D$4:$J$4,0),FALSE)),VLOOKUP($C186,CoRAP_update!$C$5:$J$376,MATCH(Sammanfattning!S$1,CoRAP_update!$C$4:$J$4,0),FALSE))</f>
        <v>Suspected PBT/vPvB#High (aggregated) tonnage</v>
      </c>
      <c r="T186" s="76" t="e">
        <f>IF($A186="-",VLOOKUP($D186,EDC_update!$C$2:$F$450,4,FALSE),VLOOKUP($A186,EDC_update!$B$2:$F$450,5,FALSE))</f>
        <v>#N/A</v>
      </c>
      <c r="V186" s="78">
        <f>IF(IFERROR(SEARCH("PBT",P186),99)=99,IF(IFERROR(SEARCH("suspected PBT",S186),99)=99,IF(IFERROR(SEARCH("concluded to be PBT",K186),99)=99,IF(IFERROR(SEARCH("PBT",S186),99)=99,IF(IFERROR(SEARCH("PBT cand",L186),99)=99,IF(IFERROR(SEARCH("PBT",L186),99)=99,IF(IFERROR(SEARCH("persistent, bioackumulative and toxic properties",K186),99)=99,0,Scoring!$E$3),Scoring!$E$3),Scoring!$E$7),Scoring!$E$3),Scoring!$E$5),Scoring!$E$6),Scoring!$E$3)</f>
        <v>0.7</v>
      </c>
      <c r="W186" s="78">
        <f>IF(IFERROR(SEARCH("vPvB",P186),99)=99,IF(IFERROR(SEARCH("suspected pbt/vPvB",S186),99)=99,IF(IFERROR(SEARCH("vPvB",S186),99)=99,IF(IFERROR(SEARCH("concluded to be a vPvB",S186),99)=99,IF(IFERROR(SEARCH("identified as vPvB",K186),99)=99,IF(IFERROR(SEARCH("concluded to be a vPvB",K186),99)=99,IF(IFERROR(SEARCH("concluded to be both pbt and vPvB",S186),99)=99,IF(IFERROR(SEARCH("concluded to be both pbt and vPvB",K186),99)=99,0,Scoring!$E$5),Scoring!$E$5),Scoring!$E$5),Scoring!$E$5),Scoring!$E$5),Scoring!$E$4),Scoring!$E$6),Scoring!$E$4)</f>
        <v>0.7</v>
      </c>
      <c r="X186" s="78">
        <f>IF(IFERROR(SEARCH("H410",N186),99)=99,IF(IFERROR(SEARCH("H410",O186),99)=99,IF(IFERROR(SEARCH("H410",Q186),99)=99,IF(IFERROR(SEARCH("H410",M186),99)=99,IF(IFERROR(SEARCH("H410",R186),99)=99,IF(IFERROR(SEARCH("H411",N186),99)=99,IF(IFERROR(SEARCH("H411",O186),99)=99,IF(IFERROR(SEARCH("H411",Q186),99)=99,IF(IFERROR(SEARCH("H411",M186),99)=99,IF(IFERROR(SEARCH("H411",R186),99)=99,IF(IFERROR(SEARCH("H413",N186),99)=99,IF(IFERROR(SEARCH("H413",O186),99)=99,IF(IFERROR(SEARCH("H413",Q186),99)=99,IF(IFERROR(SEARCH("H413",M186),99)=99,IF(IFERROR(SEARCH("H413",R186),99)=99,IF(IFERROR(SEARCH("H412",N186),99)=99,IF(IFERROR(SEARCH("H412",O186),99)=99,IF(IFERROR(SEARCH("H412",Q186),99)=99,IF(IFERROR(SEARCH("H412",M186),99)=99,IF(IFERROR(SEARCH("H412",R186),99)=99,0,Scoring!$E$2),Scoring!$E$2),Scoring!$E$2),Scoring!$E$2),Scoring!$E$2),Scoring!$E$2),Scoring!$E$2),Scoring!$E$2),Scoring!$E$2),Scoring!$E$2),Scoring!$E$2),Scoring!$E$2),Scoring!$E$2),Scoring!$E$2),Scoring!$E$2),Scoring!$E$2),Scoring!$E$2),Scoring!$E$2),Scoring!$E$2),Scoring!$E$2)</f>
        <v>0</v>
      </c>
      <c r="Y186" s="78">
        <f>IF(IFERROR(SEARCH("CMR",K186),99)=99,IF(IFERROR(SEARCH("Suspected CMR",S186),99)=99,IF(IFERROR(SEARCH("CMR",S186),99)=99,0,Scoring!$E$8),Scoring!$E$9),Scoring!$E$8)</f>
        <v>0</v>
      </c>
      <c r="Z186" s="78">
        <f>IF(IFERROR(SEARCH("H350",N186),99)=99,IF(IFERROR(SEARCH("H350",O186),99)=99,IF(IFERROR(SEARCH("H350",Q186),99)=99,IF(IFERROR(SEARCH("H350",M186),99)=99,IF(IFERROR(SEARCH("H350",R186),99)=99,IF(IFERROR(SEARCH("H351",N186),99)=99,IF(IFERROR(SEARCH("H351",O186),99)=99,IF(IFERROR(SEARCH("H351",Q186),99)=99,IF(IFERROR(SEARCH("H351",M186),99)=99,IF(IFERROR(SEARCH("H351",R186),99)=99,IF(IFERROR(SEARCH("carcinogenic",P186),99)=99,IF(IFERROR(SEARCH("suspected carcinogenic",S186),99)=99,0,Scoring!$E$12),Scoring!$E$11),Scoring!$E$10),Scoring!$E$10),Scoring!$E$10),Scoring!$E$10),Scoring!$E$10),Scoring!$E$10),Scoring!$E$10),Scoring!$E$10),Scoring!$E$10),Scoring!$E$10)</f>
        <v>0</v>
      </c>
      <c r="AA186" s="78">
        <f>IF(IFERROR(SEARCH("H340",N186),99)=99,IF(IFERROR(SEARCH("H340",O186),99)=99,IF(IFERROR(SEARCH("H340",Q186),99)=99,IF(IFERROR(SEARCH("H340",M186),99)=99,IF(IFERROR(SEARCH("H340",R186),99)=99,IF(IFERROR(SEARCH("H341",N186),99)=99,IF(IFERROR(SEARCH("H341",O186),99)=99,IF(IFERROR(SEARCH("H341",Q186),99)=99,IF(IFERROR(SEARCH("H341",M186),99)=99,IF(IFERROR(SEARCH("H341",R186),99)=99,IF(IFERROR(SEARCH("mutagenic",P186),99)=99,IF(IFERROR(SEARCH("suspected mutagenic",S186),99)=99,0,Scoring!$E$15),Scoring!$E$14),Scoring!$E$13),Scoring!$E$13),Scoring!$E$13),Scoring!$E$13),Scoring!$E$13),Scoring!$E$13),Scoring!$E$13),Scoring!$E$13),Scoring!$E$13),Scoring!$E$13)</f>
        <v>0</v>
      </c>
      <c r="AB186" s="78">
        <f>IF(IFERROR(SEARCH("H360",N186),99)=99,IF(IFERROR(SEARCH("H360",O186),99)=99,IF(IFERROR(SEARCH("H360",Q186),99)=99,IF(IFERROR(SEARCH("H360",M186),99)=99,IF(IFERROR(SEARCH("H360",R186),99)=99,IF(IFERROR(SEARCH("H361",N186),99)=99,IF(IFERROR(SEARCH("H361",O186),99)=99,IF(IFERROR(SEARCH("H361",Q186),99)=99,IF(IFERROR(SEARCH("H361",M186),99)=99,IF(IFERROR(SEARCH("H361",R186),99)=99,IF(IFERROR(SEARCH("reproduction",P186),99)=99,IF(IFERROR(SEARCH("suspected reprotoxic",S186),99)=99,IF(IFERROR(SEARCH("reprotoxic",S186),99)=99,IF(IFERROR(SEARCH("reprotoxic",K186),99)=99,0,Scoring!$E$18),Scoring!$E$18),Scoring!$E$19),Scoring!$E$17),Scoring!$E$16),Scoring!$E$16),Scoring!$E$16),Scoring!$E$16),Scoring!$E$16),Scoring!$E$16),Scoring!$E$16),Scoring!$E$16),Scoring!$E$16),Scoring!$E$16)</f>
        <v>0</v>
      </c>
      <c r="AC186" s="78">
        <f>IF(IFERROR(SEARCH("57f",L186),99)=99,IF(IFERROR(SEARCH("57(f)",P186),99)=99,0,Scoring!$E$20),Scoring!$E$20)</f>
        <v>0</v>
      </c>
      <c r="AD186" s="78">
        <f>IF(IFERROR(SEARCH("CAT1",T186),99)=99,IF(IFERROR(SEARCH("CAT2",T186),99)=99,IF(IFERROR(SEARCH("CAT3",T186),99)=99,IF(IFERROR(SEARCH("concluded to be endocrine",K186),99)=99,IF(IFERROR(SEARCH("categorised as endocrine",K186),99)=99,IF(IFERROR(SEARCH("endocrine disrupting",P186),99)=99,IF(IFERROR(SEARCH("endocrine disrupting",K186),99)=99,IF(IFERROR(SEARCH("suspected endocrine",S186),99)=99,IF(IFERROR(SEARCH("potential endocrine",S186),99)=99,0,Scoring!$E$25),Scoring!$E$25),Scoring!$E$24),Scoring!$E$24),Scoring!$E$24),Scoring!$E$24),Scoring!$E$23),Scoring!$E$22),Scoring!$E$21)</f>
        <v>0</v>
      </c>
      <c r="AE186" s="78">
        <f>IF(IFERROR(SEARCH("suspected sensitiser",S186),99)=99,IF(IFERROR(SEARCH("sensitiser",S186),99)=99,IF(IFERROR(SEARCH("other hazard based concern",S186),99)=99,0,Scoring!$E$28),Scoring!$E$26),Scoring!$E$27)</f>
        <v>0</v>
      </c>
      <c r="AF186" s="78">
        <f>IF(IFERROR(M186,1)=1,IF(IFERROR(N186,1)=1,IF(IFERROR(O186,1)=1,IF(IFERROR(Q186,1)=1,IF(IFERROR(R186,1)=1,IF(IFERROR(T186,1)=1,IF(IFERROR(K186,1)=1,IF(IFERROR(P186,1)=1,IF(IFERROR(S186,1)=1,Scoring!$E$29,0),0),0),0),0),0),0),0),0)</f>
        <v>0</v>
      </c>
      <c r="AG186" s="78">
        <f t="shared" si="20"/>
        <v>1.4</v>
      </c>
      <c r="AI186" s="93"/>
      <c r="AJ186" s="94"/>
      <c r="AK186" s="76"/>
      <c r="AL186" s="75"/>
      <c r="AN186" s="79"/>
      <c r="AO186" s="79"/>
      <c r="AP186" s="79"/>
      <c r="AQ186" s="79"/>
      <c r="AR186" s="79"/>
      <c r="AS186" s="78"/>
      <c r="AU186" s="79">
        <f>IF(IFERROR(F186,99)=99,IF(IFERROR(G186,99)=99,IF(IFERROR(H186,99)=99,IF(IFERROR(I186,99)=99,IF(IFERROR(E186,99)=99,IF(IFERROR(J186,99)=99,0,Scoring!$B$7),Scoring!$B$3),Scoring!$B$2),Scoring!$B$6),Scoring!$B$5),Scoring!$B$4)</f>
        <v>0.5</v>
      </c>
      <c r="AV186" s="78">
        <f t="shared" si="21"/>
        <v>0.7</v>
      </c>
      <c r="AW186" s="78"/>
      <c r="AX186" s="66"/>
      <c r="AY186" s="78"/>
      <c r="AZ186" s="76"/>
      <c r="BA186" s="76"/>
      <c r="BB186" s="76"/>
    </row>
    <row r="187" spans="1:54" x14ac:dyDescent="0.25">
      <c r="A187" s="77" t="s">
        <v>5708</v>
      </c>
      <c r="B187" s="76" t="str">
        <f t="shared" si="25"/>
        <v>629-767-5</v>
      </c>
      <c r="C187" s="77" t="s">
        <v>5707</v>
      </c>
      <c r="D187" s="77" t="s">
        <v>5706</v>
      </c>
      <c r="E187" s="76" t="e">
        <f>IF(C187="-",IF(A187="-",VLOOKUP(D187,'sin-list 180320_update'!$C$2:$C$835,1,FALSE),VLOOKUP(A187,'sin-list 180320_update'!$A$2:$A$835,1,FALSE)),VLOOKUP(C187,'sin-list 180320_update'!$B$2:$B$835,1,FALSE))</f>
        <v>#N/A</v>
      </c>
      <c r="F187" s="76" t="e">
        <f>IF($C187="-",IF($A187="-",VLOOKUP($D187,'REACH Bilaga XVII_update'!$A$5:$A$131,1,FALSE),VLOOKUP($A187,'REACH Bilaga XVII_update'!$C$5:$C$131,1,FALSE)),VLOOKUP($C187,'REACH Bilaga XVII_update'!$B$5:$B$131,1,FALSE))</f>
        <v>#N/A</v>
      </c>
      <c r="G187" s="76" t="e">
        <f>IF($C187="-",IF($A187="-",VLOOKUP($D187,' REACH Bilaga 59_update'!$A$5:$A$210,1,FALSE),VLOOKUP($A187,' REACH Bilaga 59_update'!$D$5:$D$210,1,FALSE)),VLOOKUP($C187,' REACH Bilaga 59_update'!$C$5:$C$210,1,FALSE))</f>
        <v>#N/A</v>
      </c>
      <c r="H187" s="76" t="e">
        <f>IF($C187="-",IF($A187="-",VLOOKUP($D187,'REACH Bilaga XIV_update'!$A$5:$A$110,1,FALSE),VLOOKUP($A187,'REACH Bilaga XIV_update'!$D$5:$D$110,1,FALSE)),VLOOKUP($C187,'REACH Bilaga XIV_update'!$C$5:$C$110,1,FALSE))</f>
        <v>#N/A</v>
      </c>
      <c r="I187" s="76" t="str">
        <f>IF($C187="-",IF($A187="-",VLOOKUP($D187,CoRAP_update!$A$5:$A$376,1,FALSE),VLOOKUP($A187,CoRAP_update!$D$5:$D$376,1,FALSE)),VLOOKUP($C187,CoRAP_update!$C$5:$C$376,1,FALSE))</f>
        <v>629-767-5</v>
      </c>
      <c r="J187" s="76" t="e">
        <f>IF($C187="-",IF($A187="-",VLOOKUP($D187,EDC_update!$C$2:$C$450,1,FALSE),VLOOKUP($A187,EDC_update!$B$2:$B$450,1,FALSE)),VLOOKUP($C187,EDC_update!$L$2:$L$450,1,FALSE))</f>
        <v>#N/A</v>
      </c>
      <c r="K187" s="76" t="e">
        <f>IF($C187="-",IF($A187="-",IF(VLOOKUP($D187,'sin-list 180320_update'!$C$2:$S$835,3,FALSE)="",NA(),VLOOKUP($D187,'sin-list 180320_update'!$C$2:$S$835,3,FALSE)),IF(VLOOKUP($A187,'sin-list 180320_update'!$A$2:$S$835,5,FALSE)="",NA(),VLOOKUP($A187,'sin-list 180320_update'!$A$2:$S$835,5,FALSE))),IF(VLOOKUP($C187,'sin-list 180320_update'!$B$2:$S$835,4,FALSE)="",NA(),VLOOKUP($C187,'sin-list 180320_update'!$B$2:$S$835,4,FALSE)))</f>
        <v>#N/A</v>
      </c>
      <c r="L187" s="76" t="e">
        <f>IF($C187="-",IF($A187="-",VLOOKUP($D187,'sin-list 180320_update'!$C$2:$S$835,6,FALSE),VLOOKUP($A187,'sin-list 180320_update'!$A$2:$S$835,8,FALSE)),VLOOKUP($C187,'sin-list 180320_update'!$B$2:$S$835,7,FALSE))</f>
        <v>#N/A</v>
      </c>
      <c r="M187" s="76" t="e">
        <f>IF($C187="-",IF($A187="-",IF(VLOOKUP($D187,'sin-list 180320_update'!$C$2:$S$835,8,FALSE)="",NA(),VLOOKUP($D187,'sin-list 180320_update'!$C$2:$S$835,8,FALSE)),IF(VLOOKUP($A187,'sin-list 180320_update'!$A$2:$S$835,10,FALSE)="",NA(),VLOOKUP($A187,'sin-list 180320_update'!$A$2:$S$835,10,FALSE))),IF(VLOOKUP($C187,'sin-list 180320_update'!$B$2:$S$835,9,FALSE)="",NA(),VLOOKUP($C187,'sin-list 180320_update'!$B$2:$S$835,9,FALSE)))</f>
        <v>#N/A</v>
      </c>
      <c r="N187" s="76" t="e">
        <f>IF($C187="-",IF($A187="-",IF(VLOOKUP($D187,'REACH Bilaga XVII_update'!$A$5:$E$131,4,FALSE)="",NA(),VLOOKUP($D187,'REACH Bilaga XVII_update'!$A$5:$E$131,4,FALSE)),IF(VLOOKUP($A187,'REACH Bilaga XVII_update'!$C$5:$D$131,2,FALSE)="",NA(),VLOOKUP($A187,'REACH Bilaga XVII_update'!$C$5:$D$131,2,FALSE))),IF(VLOOKUP($C187,'REACH Bilaga XVII_update'!$B$5:$D$131,3,FALSE)="",NA(),VLOOKUP($C187,'REACH Bilaga XVII_update'!$B$5:$D$131,3,FALSE)))</f>
        <v>#N/A</v>
      </c>
      <c r="O187" s="76" t="e">
        <f>IF($C187="-",IF($A187="-",IF(VLOOKUP($D187,' REACH Bilaga 59_update'!$A$5:$E$210,5,FALSE)="",NA(),VLOOKUP($D187,' REACH Bilaga 59_update'!$A$5:$E$210,5,FALSE)),IF(VLOOKUP($A187,' REACH Bilaga 59_update'!$D$5:$E$210,2,FALSE)="",NA(),VLOOKUP($A187,' REACH Bilaga 59_update'!$D$5:$E$210,2,FALSE))),IF(VLOOKUP($C187,' REACH Bilaga 59_update'!$C$5:$E$210,3,FALSE)="",NA(),VLOOKUP($C187,' REACH Bilaga 59_update'!$C$5:$E$210,3,FALSE)))</f>
        <v>#N/A</v>
      </c>
      <c r="P187" s="76" t="e">
        <f>IF(C187="-",IF(A187="-",IFERROR(VLOOKUP($D187,' REACH Bilaga 59_update'!$A$5:$F$210,MATCH(Sammanfattning!P$1,' REACH Bilaga 59_update'!$A$4:$F$4,0),FALSE),VLOOKUP($D187,'REACH Bilaga XIV_update'!$A$4:$H$110,MATCH(Sammanfattning!P$1,'REACH Bilaga XIV_update'!$A$4:$H$4,0),FALSE)),IFERROR(VLOOKUP($A187,' REACH Bilaga 59_update'!$D$5:$F$210,MATCH(Sammanfattning!P$1,' REACH Bilaga 59_update'!$D$4:$F$4,0),FALSE),VLOOKUP($A187,'REACH Bilaga XIV_update'!$D$4:$H$110,MATCH(Sammanfattning!P$1,'REACH Bilaga XIV_update'!$D$4:$H$4,0),FALSE))),IFERROR(VLOOKUP($C187,' REACH Bilaga 59_update'!$C$5:$F$210,MATCH(Sammanfattning!P$1,' REACH Bilaga 59_update'!$C$4:$F$4,0),FALSE),VLOOKUP($C187,'REACH Bilaga XIV_update'!$C$4:$H$110,MATCH(Sammanfattning!P$1,'REACH Bilaga XIV_update'!$C$4:$H$4,0),FALSE)))</f>
        <v>#N/A</v>
      </c>
      <c r="Q187" s="76" t="e">
        <f>IF($C187="-",IF($A187="-",IF(VLOOKUP($D187,'REACH Bilaga XIV_update'!$A$5:$I$110,9,FALSE)="",NA(),VLOOKUP($D187,'REACH Bilaga XIV_update'!$A$5:$I$110,9,FALSE)),IF(VLOOKUP($A187,'REACH Bilaga XIV_update'!$D$5:$I$110,6,FALSE)="",NA(),VLOOKUP($A187,'REACH Bilaga XIV_update'!$D$5:$I$110,6,FALSE))),IF(VLOOKUP($C187,'REACH Bilaga XIV_update'!$C$5:$I$110,7,FALSE)="",NA(),VLOOKUP($C187,'REACH Bilaga XIV_update'!$C$5:$I$110,7,FALSE)))</f>
        <v>#N/A</v>
      </c>
      <c r="R187" s="76" t="e">
        <f>IF($C187="-",IF($A187="-",IF(VLOOKUP($D187,CoRAP_update!$A$5:$O$376,15,FALSE)="",NA(),VLOOKUP($D187,CoRAP_update!$A$5:$O$376,15,FALSE)),IF(VLOOKUP($A187,CoRAP_update!$D$5:$O$376,12,FALSE)="",NA(),VLOOKUP($A187,CoRAP_update!$D$5:$O$376,12,FALSE))),IF(VLOOKUP($C187,CoRAP_update!$C$5:$O$376,13,FALSE)="",NA(),VLOOKUP($C187,CoRAP_update!$C$5:$O$376,13,FALSE)))</f>
        <v>#N/A</v>
      </c>
      <c r="S187" s="144" t="str">
        <f>IF($C187="-",IF($A187="-",VLOOKUP($D187,CoRAP_update!$A$5:$J$376,MATCH(Sammanfattning!S$1,CoRAP_update!$A$4:$J$4,0),FALSE),VLOOKUP($A187,CoRAP_update!$D$5:$J$376,MATCH(Sammanfattning!S$1,CoRAP_update!$D$4:$J$4,0),FALSE)),VLOOKUP($C187,CoRAP_update!$C$5:$J$376,MATCH(Sammanfattning!S$1,CoRAP_update!$C$4:$J$4,0),FALSE))</f>
        <v>Exposure of environment#Suspected PBT/vPvB#Wide dispersive use</v>
      </c>
      <c r="T187" s="76" t="e">
        <f>IF($A187="-",VLOOKUP($D187,EDC_update!$C$2:$F$450,4,FALSE),VLOOKUP($A187,EDC_update!$B$2:$F$450,5,FALSE))</f>
        <v>#N/A</v>
      </c>
      <c r="V187" s="78">
        <f>IF(IFERROR(SEARCH("PBT",P187),99)=99,IF(IFERROR(SEARCH("suspected PBT",S187),99)=99,IF(IFERROR(SEARCH("concluded to be PBT",K187),99)=99,IF(IFERROR(SEARCH("PBT",S187),99)=99,IF(IFERROR(SEARCH("PBT cand",L187),99)=99,IF(IFERROR(SEARCH("PBT",L187),99)=99,IF(IFERROR(SEARCH("persistent, bioackumulative and toxic properties",K187),99)=99,0,Scoring!$E$3),Scoring!$E$3),Scoring!$E$7),Scoring!$E$3),Scoring!$E$5),Scoring!$E$6),Scoring!$E$3)</f>
        <v>0.7</v>
      </c>
      <c r="W187" s="78">
        <f>IF(IFERROR(SEARCH("vPvB",P187),99)=99,IF(IFERROR(SEARCH("suspected pbt/vPvB",S187),99)=99,IF(IFERROR(SEARCH("vPvB",S187),99)=99,IF(IFERROR(SEARCH("concluded to be a vPvB",S187),99)=99,IF(IFERROR(SEARCH("identified as vPvB",K187),99)=99,IF(IFERROR(SEARCH("concluded to be a vPvB",K187),99)=99,IF(IFERROR(SEARCH("concluded to be both pbt and vPvB",S187),99)=99,IF(IFERROR(SEARCH("concluded to be both pbt and vPvB",K187),99)=99,0,Scoring!$E$5),Scoring!$E$5),Scoring!$E$5),Scoring!$E$5),Scoring!$E$5),Scoring!$E$4),Scoring!$E$6),Scoring!$E$4)</f>
        <v>0.7</v>
      </c>
      <c r="X187" s="78">
        <f>IF(IFERROR(SEARCH("H410",N187),99)=99,IF(IFERROR(SEARCH("H410",O187),99)=99,IF(IFERROR(SEARCH("H410",Q187),99)=99,IF(IFERROR(SEARCH("H410",M187),99)=99,IF(IFERROR(SEARCH("H410",R187),99)=99,IF(IFERROR(SEARCH("H411",N187),99)=99,IF(IFERROR(SEARCH("H411",O187),99)=99,IF(IFERROR(SEARCH("H411",Q187),99)=99,IF(IFERROR(SEARCH("H411",M187),99)=99,IF(IFERROR(SEARCH("H411",R187),99)=99,IF(IFERROR(SEARCH("H413",N187),99)=99,IF(IFERROR(SEARCH("H413",O187),99)=99,IF(IFERROR(SEARCH("H413",Q187),99)=99,IF(IFERROR(SEARCH("H413",M187),99)=99,IF(IFERROR(SEARCH("H413",R187),99)=99,IF(IFERROR(SEARCH("H412",N187),99)=99,IF(IFERROR(SEARCH("H412",O187),99)=99,IF(IFERROR(SEARCH("H412",Q187),99)=99,IF(IFERROR(SEARCH("H412",M187),99)=99,IF(IFERROR(SEARCH("H412",R187),99)=99,0,Scoring!$E$2),Scoring!$E$2),Scoring!$E$2),Scoring!$E$2),Scoring!$E$2),Scoring!$E$2),Scoring!$E$2),Scoring!$E$2),Scoring!$E$2),Scoring!$E$2),Scoring!$E$2),Scoring!$E$2),Scoring!$E$2),Scoring!$E$2),Scoring!$E$2),Scoring!$E$2),Scoring!$E$2),Scoring!$E$2),Scoring!$E$2),Scoring!$E$2)</f>
        <v>0</v>
      </c>
      <c r="Y187" s="78">
        <f>IF(IFERROR(SEARCH("CMR",K187),99)=99,IF(IFERROR(SEARCH("Suspected CMR",S187),99)=99,IF(IFERROR(SEARCH("CMR",S187),99)=99,0,Scoring!$E$8),Scoring!$E$9),Scoring!$E$8)</f>
        <v>0</v>
      </c>
      <c r="Z187" s="78">
        <f>IF(IFERROR(SEARCH("H350",N187),99)=99,IF(IFERROR(SEARCH("H350",O187),99)=99,IF(IFERROR(SEARCH("H350",Q187),99)=99,IF(IFERROR(SEARCH("H350",M187),99)=99,IF(IFERROR(SEARCH("H350",R187),99)=99,IF(IFERROR(SEARCH("H351",N187),99)=99,IF(IFERROR(SEARCH("H351",O187),99)=99,IF(IFERROR(SEARCH("H351",Q187),99)=99,IF(IFERROR(SEARCH("H351",M187),99)=99,IF(IFERROR(SEARCH("H351",R187),99)=99,IF(IFERROR(SEARCH("carcinogenic",P187),99)=99,IF(IFERROR(SEARCH("suspected carcinogenic",S187),99)=99,0,Scoring!$E$12),Scoring!$E$11),Scoring!$E$10),Scoring!$E$10),Scoring!$E$10),Scoring!$E$10),Scoring!$E$10),Scoring!$E$10),Scoring!$E$10),Scoring!$E$10),Scoring!$E$10),Scoring!$E$10)</f>
        <v>0</v>
      </c>
      <c r="AA187" s="78">
        <f>IF(IFERROR(SEARCH("H340",N187),99)=99,IF(IFERROR(SEARCH("H340",O187),99)=99,IF(IFERROR(SEARCH("H340",Q187),99)=99,IF(IFERROR(SEARCH("H340",M187),99)=99,IF(IFERROR(SEARCH("H340",R187),99)=99,IF(IFERROR(SEARCH("H341",N187),99)=99,IF(IFERROR(SEARCH("H341",O187),99)=99,IF(IFERROR(SEARCH("H341",Q187),99)=99,IF(IFERROR(SEARCH("H341",M187),99)=99,IF(IFERROR(SEARCH("H341",R187),99)=99,IF(IFERROR(SEARCH("mutagenic",P187),99)=99,IF(IFERROR(SEARCH("suspected mutagenic",S187),99)=99,0,Scoring!$E$15),Scoring!$E$14),Scoring!$E$13),Scoring!$E$13),Scoring!$E$13),Scoring!$E$13),Scoring!$E$13),Scoring!$E$13),Scoring!$E$13),Scoring!$E$13),Scoring!$E$13),Scoring!$E$13)</f>
        <v>0</v>
      </c>
      <c r="AB187" s="78">
        <f>IF(IFERROR(SEARCH("H360",N187),99)=99,IF(IFERROR(SEARCH("H360",O187),99)=99,IF(IFERROR(SEARCH("H360",Q187),99)=99,IF(IFERROR(SEARCH("H360",M187),99)=99,IF(IFERROR(SEARCH("H360",R187),99)=99,IF(IFERROR(SEARCH("H361",N187),99)=99,IF(IFERROR(SEARCH("H361",O187),99)=99,IF(IFERROR(SEARCH("H361",Q187),99)=99,IF(IFERROR(SEARCH("H361",M187),99)=99,IF(IFERROR(SEARCH("H361",R187),99)=99,IF(IFERROR(SEARCH("reproduction",P187),99)=99,IF(IFERROR(SEARCH("suspected reprotoxic",S187),99)=99,IF(IFERROR(SEARCH("reprotoxic",S187),99)=99,IF(IFERROR(SEARCH("reprotoxic",K187),99)=99,0,Scoring!$E$18),Scoring!$E$18),Scoring!$E$19),Scoring!$E$17),Scoring!$E$16),Scoring!$E$16),Scoring!$E$16),Scoring!$E$16),Scoring!$E$16),Scoring!$E$16),Scoring!$E$16),Scoring!$E$16),Scoring!$E$16),Scoring!$E$16)</f>
        <v>0</v>
      </c>
      <c r="AC187" s="78">
        <f>IF(IFERROR(SEARCH("57f",L187),99)=99,IF(IFERROR(SEARCH("57(f)",P187),99)=99,0,Scoring!$E$20),Scoring!$E$20)</f>
        <v>0</v>
      </c>
      <c r="AD187" s="78">
        <f>IF(IFERROR(SEARCH("CAT1",T187),99)=99,IF(IFERROR(SEARCH("CAT2",T187),99)=99,IF(IFERROR(SEARCH("CAT3",T187),99)=99,IF(IFERROR(SEARCH("concluded to be endocrine",K187),99)=99,IF(IFERROR(SEARCH("categorised as endocrine",K187),99)=99,IF(IFERROR(SEARCH("endocrine disrupting",P187),99)=99,IF(IFERROR(SEARCH("endocrine disrupting",K187),99)=99,IF(IFERROR(SEARCH("suspected endocrine",S187),99)=99,IF(IFERROR(SEARCH("potential endocrine",S187),99)=99,0,Scoring!$E$25),Scoring!$E$25),Scoring!$E$24),Scoring!$E$24),Scoring!$E$24),Scoring!$E$24),Scoring!$E$23),Scoring!$E$22),Scoring!$E$21)</f>
        <v>0</v>
      </c>
      <c r="AE187" s="78">
        <f>IF(IFERROR(SEARCH("suspected sensitiser",S187),99)=99,IF(IFERROR(SEARCH("sensitiser",S187),99)=99,IF(IFERROR(SEARCH("other hazard based concern",S187),99)=99,0,Scoring!$E$28),Scoring!$E$26),Scoring!$E$27)</f>
        <v>0</v>
      </c>
      <c r="AF187" s="78">
        <f>IF(IFERROR(M187,1)=1,IF(IFERROR(N187,1)=1,IF(IFERROR(O187,1)=1,IF(IFERROR(Q187,1)=1,IF(IFERROR(R187,1)=1,IF(IFERROR(T187,1)=1,IF(IFERROR(K187,1)=1,IF(IFERROR(P187,1)=1,IF(IFERROR(S187,1)=1,Scoring!$E$29,0),0),0),0),0),0),0),0),0)</f>
        <v>0</v>
      </c>
      <c r="AG187" s="78">
        <f t="shared" si="20"/>
        <v>1.4</v>
      </c>
      <c r="AI187" s="93"/>
      <c r="AJ187" s="94"/>
      <c r="AK187" s="76"/>
      <c r="AL187" s="75"/>
      <c r="AN187" s="79"/>
      <c r="AO187" s="79"/>
      <c r="AP187" s="79"/>
      <c r="AQ187" s="79"/>
      <c r="AR187" s="79"/>
      <c r="AS187" s="78"/>
      <c r="AU187" s="79">
        <f>IF(IFERROR(F187,99)=99,IF(IFERROR(G187,99)=99,IF(IFERROR(H187,99)=99,IF(IFERROR(I187,99)=99,IF(IFERROR(E187,99)=99,IF(IFERROR(J187,99)=99,0,Scoring!$B$7),Scoring!$B$3),Scoring!$B$2),Scoring!$B$6),Scoring!$B$5),Scoring!$B$4)</f>
        <v>0.5</v>
      </c>
      <c r="AV187" s="78">
        <f t="shared" si="21"/>
        <v>0.7</v>
      </c>
      <c r="AW187" s="78"/>
      <c r="AX187" s="66"/>
      <c r="AY187" s="78"/>
      <c r="AZ187" s="76"/>
      <c r="BA187" s="76"/>
      <c r="BB187" s="76"/>
    </row>
    <row r="188" spans="1:54" x14ac:dyDescent="0.25">
      <c r="A188" s="77" t="s">
        <v>30</v>
      </c>
      <c r="B188" s="76" t="str">
        <f t="shared" si="25"/>
        <v>700-161-3</v>
      </c>
      <c r="C188" s="77" t="s">
        <v>5711</v>
      </c>
      <c r="D188" s="77" t="s">
        <v>5710</v>
      </c>
      <c r="E188" s="76" t="e">
        <f>IF(C188="-",IF(A188="-",VLOOKUP(D188,'sin-list 180320_update'!$C$2:$C$835,1,FALSE),VLOOKUP(A188,'sin-list 180320_update'!$A$2:$A$835,1,FALSE)),VLOOKUP(C188,'sin-list 180320_update'!$B$2:$B$835,1,FALSE))</f>
        <v>#N/A</v>
      </c>
      <c r="F188" s="76" t="e">
        <f>IF($C188="-",IF($A188="-",VLOOKUP($D188,'REACH Bilaga XVII_update'!$A$5:$A$131,1,FALSE),VLOOKUP($A188,'REACH Bilaga XVII_update'!$C$5:$C$131,1,FALSE)),VLOOKUP($C188,'REACH Bilaga XVII_update'!$B$5:$B$131,1,FALSE))</f>
        <v>#N/A</v>
      </c>
      <c r="G188" s="76" t="e">
        <f>IF($C188="-",IF($A188="-",VLOOKUP($D188,' REACH Bilaga 59_update'!$A$5:$A$210,1,FALSE),VLOOKUP($A188,' REACH Bilaga 59_update'!$D$5:$D$210,1,FALSE)),VLOOKUP($C188,' REACH Bilaga 59_update'!$C$5:$C$210,1,FALSE))</f>
        <v>#N/A</v>
      </c>
      <c r="H188" s="76" t="e">
        <f>IF($C188="-",IF($A188="-",VLOOKUP($D188,'REACH Bilaga XIV_update'!$A$5:$A$110,1,FALSE),VLOOKUP($A188,'REACH Bilaga XIV_update'!$D$5:$D$110,1,FALSE)),VLOOKUP($C188,'REACH Bilaga XIV_update'!$C$5:$C$110,1,FALSE))</f>
        <v>#N/A</v>
      </c>
      <c r="I188" s="76" t="str">
        <f>IF($C188="-",IF($A188="-",VLOOKUP($D188,CoRAP_update!$A$5:$A$376,1,FALSE),VLOOKUP($A188,CoRAP_update!$D$5:$D$376,1,FALSE)),VLOOKUP($C188,CoRAP_update!$C$5:$C$376,1,FALSE))</f>
        <v>700-161-3</v>
      </c>
      <c r="J188" s="76" t="e">
        <f>IF($C188="-",IF($A188="-",VLOOKUP($D188,EDC_update!$C$2:$C$450,1,FALSE),VLOOKUP($A188,EDC_update!$B$2:$B$450,1,FALSE)),VLOOKUP($C188,EDC_update!$L$2:$L$450,1,FALSE))</f>
        <v>#N/A</v>
      </c>
      <c r="K188" s="76" t="e">
        <f>IF($C188="-",IF($A188="-",IF(VLOOKUP($D188,'sin-list 180320_update'!$C$2:$S$835,3,FALSE)="",NA(),VLOOKUP($D188,'sin-list 180320_update'!$C$2:$S$835,3,FALSE)),IF(VLOOKUP($A188,'sin-list 180320_update'!$A$2:$S$835,5,FALSE)="",NA(),VLOOKUP($A188,'sin-list 180320_update'!$A$2:$S$835,5,FALSE))),IF(VLOOKUP($C188,'sin-list 180320_update'!$B$2:$S$835,4,FALSE)="",NA(),VLOOKUP($C188,'sin-list 180320_update'!$B$2:$S$835,4,FALSE)))</f>
        <v>#N/A</v>
      </c>
      <c r="L188" s="76" t="e">
        <f>IF($C188="-",IF($A188="-",VLOOKUP($D188,'sin-list 180320_update'!$C$2:$S$835,6,FALSE),VLOOKUP($A188,'sin-list 180320_update'!$A$2:$S$835,8,FALSE)),VLOOKUP($C188,'sin-list 180320_update'!$B$2:$S$835,7,FALSE))</f>
        <v>#N/A</v>
      </c>
      <c r="M188" s="76" t="e">
        <f>IF($C188="-",IF($A188="-",IF(VLOOKUP($D188,'sin-list 180320_update'!$C$2:$S$835,8,FALSE)="",NA(),VLOOKUP($D188,'sin-list 180320_update'!$C$2:$S$835,8,FALSE)),IF(VLOOKUP($A188,'sin-list 180320_update'!$A$2:$S$835,10,FALSE)="",NA(),VLOOKUP($A188,'sin-list 180320_update'!$A$2:$S$835,10,FALSE))),IF(VLOOKUP($C188,'sin-list 180320_update'!$B$2:$S$835,9,FALSE)="",NA(),VLOOKUP($C188,'sin-list 180320_update'!$B$2:$S$835,9,FALSE)))</f>
        <v>#N/A</v>
      </c>
      <c r="N188" s="76" t="e">
        <f>IF($C188="-",IF($A188="-",IF(VLOOKUP($D188,'REACH Bilaga XVII_update'!$A$5:$E$131,4,FALSE)="",NA(),VLOOKUP($D188,'REACH Bilaga XVII_update'!$A$5:$E$131,4,FALSE)),IF(VLOOKUP($A188,'REACH Bilaga XVII_update'!$C$5:$D$131,2,FALSE)="",NA(),VLOOKUP($A188,'REACH Bilaga XVII_update'!$C$5:$D$131,2,FALSE))),IF(VLOOKUP($C188,'REACH Bilaga XVII_update'!$B$5:$D$131,3,FALSE)="",NA(),VLOOKUP($C188,'REACH Bilaga XVII_update'!$B$5:$D$131,3,FALSE)))</f>
        <v>#N/A</v>
      </c>
      <c r="O188" s="76" t="e">
        <f>IF($C188="-",IF($A188="-",IF(VLOOKUP($D188,' REACH Bilaga 59_update'!$A$5:$E$210,5,FALSE)="",NA(),VLOOKUP($D188,' REACH Bilaga 59_update'!$A$5:$E$210,5,FALSE)),IF(VLOOKUP($A188,' REACH Bilaga 59_update'!$D$5:$E$210,2,FALSE)="",NA(),VLOOKUP($A188,' REACH Bilaga 59_update'!$D$5:$E$210,2,FALSE))),IF(VLOOKUP($C188,' REACH Bilaga 59_update'!$C$5:$E$210,3,FALSE)="",NA(),VLOOKUP($C188,' REACH Bilaga 59_update'!$C$5:$E$210,3,FALSE)))</f>
        <v>#N/A</v>
      </c>
      <c r="P188" s="76" t="e">
        <f>IF(C188="-",IF(A188="-",IFERROR(VLOOKUP($D188,' REACH Bilaga 59_update'!$A$5:$F$210,MATCH(Sammanfattning!P$1,' REACH Bilaga 59_update'!$A$4:$F$4,0),FALSE),VLOOKUP($D188,'REACH Bilaga XIV_update'!$A$4:$H$110,MATCH(Sammanfattning!P$1,'REACH Bilaga XIV_update'!$A$4:$H$4,0),FALSE)),IFERROR(VLOOKUP($A188,' REACH Bilaga 59_update'!$D$5:$F$210,MATCH(Sammanfattning!P$1,' REACH Bilaga 59_update'!$D$4:$F$4,0),FALSE),VLOOKUP($A188,'REACH Bilaga XIV_update'!$D$4:$H$110,MATCH(Sammanfattning!P$1,'REACH Bilaga XIV_update'!$D$4:$H$4,0),FALSE))),IFERROR(VLOOKUP($C188,' REACH Bilaga 59_update'!$C$5:$F$210,MATCH(Sammanfattning!P$1,' REACH Bilaga 59_update'!$C$4:$F$4,0),FALSE),VLOOKUP($C188,'REACH Bilaga XIV_update'!$C$4:$H$110,MATCH(Sammanfattning!P$1,'REACH Bilaga XIV_update'!$C$4:$H$4,0),FALSE)))</f>
        <v>#N/A</v>
      </c>
      <c r="Q188" s="76" t="e">
        <f>IF($C188="-",IF($A188="-",IF(VLOOKUP($D188,'REACH Bilaga XIV_update'!$A$5:$I$110,9,FALSE)="",NA(),VLOOKUP($D188,'REACH Bilaga XIV_update'!$A$5:$I$110,9,FALSE)),IF(VLOOKUP($A188,'REACH Bilaga XIV_update'!$D$5:$I$110,6,FALSE)="",NA(),VLOOKUP($A188,'REACH Bilaga XIV_update'!$D$5:$I$110,6,FALSE))),IF(VLOOKUP($C188,'REACH Bilaga XIV_update'!$C$5:$I$110,7,FALSE)="",NA(),VLOOKUP($C188,'REACH Bilaga XIV_update'!$C$5:$I$110,7,FALSE)))</f>
        <v>#N/A</v>
      </c>
      <c r="R188" s="76" t="e">
        <f>IF($C188="-",IF($A188="-",IF(VLOOKUP($D188,CoRAP_update!$A$5:$O$376,15,FALSE)="",NA(),VLOOKUP($D188,CoRAP_update!$A$5:$O$376,15,FALSE)),IF(VLOOKUP($A188,CoRAP_update!$D$5:$O$376,12,FALSE)="",NA(),VLOOKUP($A188,CoRAP_update!$D$5:$O$376,12,FALSE))),IF(VLOOKUP($C188,CoRAP_update!$C$5:$O$376,13,FALSE)="",NA(),VLOOKUP($C188,CoRAP_update!$C$5:$O$376,13,FALSE)))</f>
        <v>#N/A</v>
      </c>
      <c r="S188" s="144" t="str">
        <f>IF($C188="-",IF($A188="-",VLOOKUP($D188,CoRAP_update!$A$5:$J$376,MATCH(Sammanfattning!S$1,CoRAP_update!$A$4:$J$4,0),FALSE),VLOOKUP($A188,CoRAP_update!$D$5:$J$376,MATCH(Sammanfattning!S$1,CoRAP_update!$D$4:$J$4,0),FALSE)),VLOOKUP($C188,CoRAP_update!$C$5:$J$376,MATCH(Sammanfattning!S$1,CoRAP_update!$C$4:$J$4,0),FALSE))</f>
        <v>Suspected PBT/vPvB</v>
      </c>
      <c r="T188" s="76" t="e">
        <f>IF($A188="-",VLOOKUP($D188,EDC_update!$C$2:$F$450,4,FALSE),VLOOKUP($A188,EDC_update!$B$2:$F$450,5,FALSE))</f>
        <v>#N/A</v>
      </c>
      <c r="V188" s="78">
        <f>IF(IFERROR(SEARCH("PBT",P188),99)=99,IF(IFERROR(SEARCH("suspected PBT",S188),99)=99,IF(IFERROR(SEARCH("concluded to be PBT",K188),99)=99,IF(IFERROR(SEARCH("PBT",S188),99)=99,IF(IFERROR(SEARCH("PBT cand",L188),99)=99,IF(IFERROR(SEARCH("PBT",L188),99)=99,IF(IFERROR(SEARCH("persistent, bioackumulative and toxic properties",K188),99)=99,0,Scoring!$E$3),Scoring!$E$3),Scoring!$E$7),Scoring!$E$3),Scoring!$E$5),Scoring!$E$6),Scoring!$E$3)</f>
        <v>0.7</v>
      </c>
      <c r="W188" s="78">
        <f>IF(IFERROR(SEARCH("vPvB",P188),99)=99,IF(IFERROR(SEARCH("suspected pbt/vPvB",S188),99)=99,IF(IFERROR(SEARCH("vPvB",S188),99)=99,IF(IFERROR(SEARCH("concluded to be a vPvB",S188),99)=99,IF(IFERROR(SEARCH("identified as vPvB",K188),99)=99,IF(IFERROR(SEARCH("concluded to be a vPvB",K188),99)=99,IF(IFERROR(SEARCH("concluded to be both pbt and vPvB",S188),99)=99,IF(IFERROR(SEARCH("concluded to be both pbt and vPvB",K188),99)=99,0,Scoring!$E$5),Scoring!$E$5),Scoring!$E$5),Scoring!$E$5),Scoring!$E$5),Scoring!$E$4),Scoring!$E$6),Scoring!$E$4)</f>
        <v>0.7</v>
      </c>
      <c r="X188" s="78">
        <f>IF(IFERROR(SEARCH("H410",N188),99)=99,IF(IFERROR(SEARCH("H410",O188),99)=99,IF(IFERROR(SEARCH("H410",Q188),99)=99,IF(IFERROR(SEARCH("H410",M188),99)=99,IF(IFERROR(SEARCH("H410",R188),99)=99,IF(IFERROR(SEARCH("H411",N188),99)=99,IF(IFERROR(SEARCH("H411",O188),99)=99,IF(IFERROR(SEARCH("H411",Q188),99)=99,IF(IFERROR(SEARCH("H411",M188),99)=99,IF(IFERROR(SEARCH("H411",R188),99)=99,IF(IFERROR(SEARCH("H413",N188),99)=99,IF(IFERROR(SEARCH("H413",O188),99)=99,IF(IFERROR(SEARCH("H413",Q188),99)=99,IF(IFERROR(SEARCH("H413",M188),99)=99,IF(IFERROR(SEARCH("H413",R188),99)=99,IF(IFERROR(SEARCH("H412",N188),99)=99,IF(IFERROR(SEARCH("H412",O188),99)=99,IF(IFERROR(SEARCH("H412",Q188),99)=99,IF(IFERROR(SEARCH("H412",M188),99)=99,IF(IFERROR(SEARCH("H412",R188),99)=99,0,Scoring!$E$2),Scoring!$E$2),Scoring!$E$2),Scoring!$E$2),Scoring!$E$2),Scoring!$E$2),Scoring!$E$2),Scoring!$E$2),Scoring!$E$2),Scoring!$E$2),Scoring!$E$2),Scoring!$E$2),Scoring!$E$2),Scoring!$E$2),Scoring!$E$2),Scoring!$E$2),Scoring!$E$2),Scoring!$E$2),Scoring!$E$2),Scoring!$E$2)</f>
        <v>0</v>
      </c>
      <c r="Y188" s="78">
        <f>IF(IFERROR(SEARCH("CMR",K188),99)=99,IF(IFERROR(SEARCH("Suspected CMR",S188),99)=99,IF(IFERROR(SEARCH("CMR",S188),99)=99,0,Scoring!$E$8),Scoring!$E$9),Scoring!$E$8)</f>
        <v>0</v>
      </c>
      <c r="Z188" s="78">
        <f>IF(IFERROR(SEARCH("H350",N188),99)=99,IF(IFERROR(SEARCH("H350",O188),99)=99,IF(IFERROR(SEARCH("H350",Q188),99)=99,IF(IFERROR(SEARCH("H350",M188),99)=99,IF(IFERROR(SEARCH("H350",R188),99)=99,IF(IFERROR(SEARCH("H351",N188),99)=99,IF(IFERROR(SEARCH("H351",O188),99)=99,IF(IFERROR(SEARCH("H351",Q188),99)=99,IF(IFERROR(SEARCH("H351",M188),99)=99,IF(IFERROR(SEARCH("H351",R188),99)=99,IF(IFERROR(SEARCH("carcinogenic",P188),99)=99,IF(IFERROR(SEARCH("suspected carcinogenic",S188),99)=99,0,Scoring!$E$12),Scoring!$E$11),Scoring!$E$10),Scoring!$E$10),Scoring!$E$10),Scoring!$E$10),Scoring!$E$10),Scoring!$E$10),Scoring!$E$10),Scoring!$E$10),Scoring!$E$10),Scoring!$E$10)</f>
        <v>0</v>
      </c>
      <c r="AA188" s="78">
        <f>IF(IFERROR(SEARCH("H340",N188),99)=99,IF(IFERROR(SEARCH("H340",O188),99)=99,IF(IFERROR(SEARCH("H340",Q188),99)=99,IF(IFERROR(SEARCH("H340",M188),99)=99,IF(IFERROR(SEARCH("H340",R188),99)=99,IF(IFERROR(SEARCH("H341",N188),99)=99,IF(IFERROR(SEARCH("H341",O188),99)=99,IF(IFERROR(SEARCH("H341",Q188),99)=99,IF(IFERROR(SEARCH("H341",M188),99)=99,IF(IFERROR(SEARCH("H341",R188),99)=99,IF(IFERROR(SEARCH("mutagenic",P188),99)=99,IF(IFERROR(SEARCH("suspected mutagenic",S188),99)=99,0,Scoring!$E$15),Scoring!$E$14),Scoring!$E$13),Scoring!$E$13),Scoring!$E$13),Scoring!$E$13),Scoring!$E$13),Scoring!$E$13),Scoring!$E$13),Scoring!$E$13),Scoring!$E$13),Scoring!$E$13)</f>
        <v>0</v>
      </c>
      <c r="AB188" s="78">
        <f>IF(IFERROR(SEARCH("H360",N188),99)=99,IF(IFERROR(SEARCH("H360",O188),99)=99,IF(IFERROR(SEARCH("H360",Q188),99)=99,IF(IFERROR(SEARCH("H360",M188),99)=99,IF(IFERROR(SEARCH("H360",R188),99)=99,IF(IFERROR(SEARCH("H361",N188),99)=99,IF(IFERROR(SEARCH("H361",O188),99)=99,IF(IFERROR(SEARCH("H361",Q188),99)=99,IF(IFERROR(SEARCH("H361",M188),99)=99,IF(IFERROR(SEARCH("H361",R188),99)=99,IF(IFERROR(SEARCH("reproduction",P188),99)=99,IF(IFERROR(SEARCH("suspected reprotoxic",S188),99)=99,IF(IFERROR(SEARCH("reprotoxic",S188),99)=99,IF(IFERROR(SEARCH("reprotoxic",K188),99)=99,0,Scoring!$E$18),Scoring!$E$18),Scoring!$E$19),Scoring!$E$17),Scoring!$E$16),Scoring!$E$16),Scoring!$E$16),Scoring!$E$16),Scoring!$E$16),Scoring!$E$16),Scoring!$E$16),Scoring!$E$16),Scoring!$E$16),Scoring!$E$16)</f>
        <v>0</v>
      </c>
      <c r="AC188" s="78">
        <f>IF(IFERROR(SEARCH("57f",L188),99)=99,IF(IFERROR(SEARCH("57(f)",P188),99)=99,0,Scoring!$E$20),Scoring!$E$20)</f>
        <v>0</v>
      </c>
      <c r="AD188" s="78">
        <f>IF(IFERROR(SEARCH("CAT1",T188),99)=99,IF(IFERROR(SEARCH("CAT2",T188),99)=99,IF(IFERROR(SEARCH("CAT3",T188),99)=99,IF(IFERROR(SEARCH("concluded to be endocrine",K188),99)=99,IF(IFERROR(SEARCH("categorised as endocrine",K188),99)=99,IF(IFERROR(SEARCH("endocrine disrupting",P188),99)=99,IF(IFERROR(SEARCH("endocrine disrupting",K188),99)=99,IF(IFERROR(SEARCH("suspected endocrine",S188),99)=99,IF(IFERROR(SEARCH("potential endocrine",S188),99)=99,0,Scoring!$E$25),Scoring!$E$25),Scoring!$E$24),Scoring!$E$24),Scoring!$E$24),Scoring!$E$24),Scoring!$E$23),Scoring!$E$22),Scoring!$E$21)</f>
        <v>0</v>
      </c>
      <c r="AE188" s="78">
        <f>IF(IFERROR(SEARCH("suspected sensitiser",S188),99)=99,IF(IFERROR(SEARCH("sensitiser",S188),99)=99,IF(IFERROR(SEARCH("other hazard based concern",S188),99)=99,0,Scoring!$E$28),Scoring!$E$26),Scoring!$E$27)</f>
        <v>0</v>
      </c>
      <c r="AF188" s="78">
        <f>IF(IFERROR(M188,1)=1,IF(IFERROR(N188,1)=1,IF(IFERROR(O188,1)=1,IF(IFERROR(Q188,1)=1,IF(IFERROR(R188,1)=1,IF(IFERROR(T188,1)=1,IF(IFERROR(K188,1)=1,IF(IFERROR(P188,1)=1,IF(IFERROR(S188,1)=1,Scoring!$E$29,0),0),0),0),0),0),0),0),0)</f>
        <v>0</v>
      </c>
      <c r="AG188" s="78">
        <f t="shared" si="20"/>
        <v>1.4</v>
      </c>
      <c r="AI188" s="93"/>
      <c r="AJ188" s="94"/>
      <c r="AK188" s="76"/>
      <c r="AL188" s="75"/>
      <c r="AN188" s="79"/>
      <c r="AO188" s="79"/>
      <c r="AP188" s="79"/>
      <c r="AQ188" s="79"/>
      <c r="AR188" s="79"/>
      <c r="AS188" s="78"/>
      <c r="AU188" s="79">
        <f>IF(IFERROR(F188,99)=99,IF(IFERROR(G188,99)=99,IF(IFERROR(H188,99)=99,IF(IFERROR(I188,99)=99,IF(IFERROR(E188,99)=99,IF(IFERROR(J188,99)=99,0,Scoring!$B$7),Scoring!$B$3),Scoring!$B$2),Scoring!$B$6),Scoring!$B$5),Scoring!$B$4)</f>
        <v>0.5</v>
      </c>
      <c r="AV188" s="78">
        <f t="shared" si="21"/>
        <v>0.7</v>
      </c>
      <c r="AW188" s="78"/>
      <c r="AX188" s="66"/>
      <c r="AY188" s="78"/>
      <c r="AZ188" s="76"/>
      <c r="BA188" s="76"/>
      <c r="BB188" s="76"/>
    </row>
    <row r="189" spans="1:54" x14ac:dyDescent="0.25">
      <c r="A189" s="77" t="s">
        <v>5726</v>
      </c>
      <c r="B189" s="76" t="str">
        <f t="shared" si="25"/>
        <v>700-323-3</v>
      </c>
      <c r="C189" s="77" t="s">
        <v>5725</v>
      </c>
      <c r="D189" s="77" t="s">
        <v>5724</v>
      </c>
      <c r="E189" s="76" t="e">
        <f>IF(C189="-",IF(A189="-",VLOOKUP(D189,'sin-list 180320_update'!$C$2:$C$835,1,FALSE),VLOOKUP(A189,'sin-list 180320_update'!$A$2:$A$835,1,FALSE)),VLOOKUP(C189,'sin-list 180320_update'!$B$2:$B$835,1,FALSE))</f>
        <v>#N/A</v>
      </c>
      <c r="F189" s="76" t="e">
        <f>IF($C189="-",IF($A189="-",VLOOKUP($D189,'REACH Bilaga XVII_update'!$A$5:$A$131,1,FALSE),VLOOKUP($A189,'REACH Bilaga XVII_update'!$C$5:$C$131,1,FALSE)),VLOOKUP($C189,'REACH Bilaga XVII_update'!$B$5:$B$131,1,FALSE))</f>
        <v>#N/A</v>
      </c>
      <c r="G189" s="76" t="e">
        <f>IF($C189="-",IF($A189="-",VLOOKUP($D189,' REACH Bilaga 59_update'!$A$5:$A$210,1,FALSE),VLOOKUP($A189,' REACH Bilaga 59_update'!$D$5:$D$210,1,FALSE)),VLOOKUP($C189,' REACH Bilaga 59_update'!$C$5:$C$210,1,FALSE))</f>
        <v>#N/A</v>
      </c>
      <c r="H189" s="76" t="e">
        <f>IF($C189="-",IF($A189="-",VLOOKUP($D189,'REACH Bilaga XIV_update'!$A$5:$A$110,1,FALSE),VLOOKUP($A189,'REACH Bilaga XIV_update'!$D$5:$D$110,1,FALSE)),VLOOKUP($C189,'REACH Bilaga XIV_update'!$C$5:$C$110,1,FALSE))</f>
        <v>#N/A</v>
      </c>
      <c r="I189" s="76" t="str">
        <f>IF($C189="-",IF($A189="-",VLOOKUP($D189,CoRAP_update!$A$5:$A$376,1,FALSE),VLOOKUP($A189,CoRAP_update!$D$5:$D$376,1,FALSE)),VLOOKUP($C189,CoRAP_update!$C$5:$C$376,1,FALSE))</f>
        <v>700-323-3</v>
      </c>
      <c r="J189" s="76" t="e">
        <f>IF($C189="-",IF($A189="-",VLOOKUP($D189,EDC_update!$C$2:$C$450,1,FALSE),VLOOKUP($A189,EDC_update!$B$2:$B$450,1,FALSE)),VLOOKUP($C189,EDC_update!$L$2:$L$450,1,FALSE))</f>
        <v>#N/A</v>
      </c>
      <c r="K189" s="76" t="e">
        <f>IF($C189="-",IF($A189="-",IF(VLOOKUP($D189,'sin-list 180320_update'!$C$2:$S$835,3,FALSE)="",NA(),VLOOKUP($D189,'sin-list 180320_update'!$C$2:$S$835,3,FALSE)),IF(VLOOKUP($A189,'sin-list 180320_update'!$A$2:$S$835,5,FALSE)="",NA(),VLOOKUP($A189,'sin-list 180320_update'!$A$2:$S$835,5,FALSE))),IF(VLOOKUP($C189,'sin-list 180320_update'!$B$2:$S$835,4,FALSE)="",NA(),VLOOKUP($C189,'sin-list 180320_update'!$B$2:$S$835,4,FALSE)))</f>
        <v>#N/A</v>
      </c>
      <c r="L189" s="76" t="e">
        <f>IF($C189="-",IF($A189="-",VLOOKUP($D189,'sin-list 180320_update'!$C$2:$S$835,6,FALSE),VLOOKUP($A189,'sin-list 180320_update'!$A$2:$S$835,8,FALSE)),VLOOKUP($C189,'sin-list 180320_update'!$B$2:$S$835,7,FALSE))</f>
        <v>#N/A</v>
      </c>
      <c r="M189" s="76" t="e">
        <f>IF($C189="-",IF($A189="-",IF(VLOOKUP($D189,'sin-list 180320_update'!$C$2:$S$835,8,FALSE)="",NA(),VLOOKUP($D189,'sin-list 180320_update'!$C$2:$S$835,8,FALSE)),IF(VLOOKUP($A189,'sin-list 180320_update'!$A$2:$S$835,10,FALSE)="",NA(),VLOOKUP($A189,'sin-list 180320_update'!$A$2:$S$835,10,FALSE))),IF(VLOOKUP($C189,'sin-list 180320_update'!$B$2:$S$835,9,FALSE)="",NA(),VLOOKUP($C189,'sin-list 180320_update'!$B$2:$S$835,9,FALSE)))</f>
        <v>#N/A</v>
      </c>
      <c r="N189" s="76" t="e">
        <f>IF($C189="-",IF($A189="-",IF(VLOOKUP($D189,'REACH Bilaga XVII_update'!$A$5:$E$131,4,FALSE)="",NA(),VLOOKUP($D189,'REACH Bilaga XVII_update'!$A$5:$E$131,4,FALSE)),IF(VLOOKUP($A189,'REACH Bilaga XVII_update'!$C$5:$D$131,2,FALSE)="",NA(),VLOOKUP($A189,'REACH Bilaga XVII_update'!$C$5:$D$131,2,FALSE))),IF(VLOOKUP($C189,'REACH Bilaga XVII_update'!$B$5:$D$131,3,FALSE)="",NA(),VLOOKUP($C189,'REACH Bilaga XVII_update'!$B$5:$D$131,3,FALSE)))</f>
        <v>#N/A</v>
      </c>
      <c r="O189" s="76" t="e">
        <f>IF($C189="-",IF($A189="-",IF(VLOOKUP($D189,' REACH Bilaga 59_update'!$A$5:$E$210,5,FALSE)="",NA(),VLOOKUP($D189,' REACH Bilaga 59_update'!$A$5:$E$210,5,FALSE)),IF(VLOOKUP($A189,' REACH Bilaga 59_update'!$D$5:$E$210,2,FALSE)="",NA(),VLOOKUP($A189,' REACH Bilaga 59_update'!$D$5:$E$210,2,FALSE))),IF(VLOOKUP($C189,' REACH Bilaga 59_update'!$C$5:$E$210,3,FALSE)="",NA(),VLOOKUP($C189,' REACH Bilaga 59_update'!$C$5:$E$210,3,FALSE)))</f>
        <v>#N/A</v>
      </c>
      <c r="P189" s="76" t="e">
        <f>IF(C189="-",IF(A189="-",IFERROR(VLOOKUP($D189,' REACH Bilaga 59_update'!$A$5:$F$210,MATCH(Sammanfattning!P$1,' REACH Bilaga 59_update'!$A$4:$F$4,0),FALSE),VLOOKUP($D189,'REACH Bilaga XIV_update'!$A$4:$H$110,MATCH(Sammanfattning!P$1,'REACH Bilaga XIV_update'!$A$4:$H$4,0),FALSE)),IFERROR(VLOOKUP($A189,' REACH Bilaga 59_update'!$D$5:$F$210,MATCH(Sammanfattning!P$1,' REACH Bilaga 59_update'!$D$4:$F$4,0),FALSE),VLOOKUP($A189,'REACH Bilaga XIV_update'!$D$4:$H$110,MATCH(Sammanfattning!P$1,'REACH Bilaga XIV_update'!$D$4:$H$4,0),FALSE))),IFERROR(VLOOKUP($C189,' REACH Bilaga 59_update'!$C$5:$F$210,MATCH(Sammanfattning!P$1,' REACH Bilaga 59_update'!$C$4:$F$4,0),FALSE),VLOOKUP($C189,'REACH Bilaga XIV_update'!$C$4:$H$110,MATCH(Sammanfattning!P$1,'REACH Bilaga XIV_update'!$C$4:$H$4,0),FALSE)))</f>
        <v>#N/A</v>
      </c>
      <c r="Q189" s="76" t="e">
        <f>IF($C189="-",IF($A189="-",IF(VLOOKUP($D189,'REACH Bilaga XIV_update'!$A$5:$I$110,9,FALSE)="",NA(),VLOOKUP($D189,'REACH Bilaga XIV_update'!$A$5:$I$110,9,FALSE)),IF(VLOOKUP($A189,'REACH Bilaga XIV_update'!$D$5:$I$110,6,FALSE)="",NA(),VLOOKUP($A189,'REACH Bilaga XIV_update'!$D$5:$I$110,6,FALSE))),IF(VLOOKUP($C189,'REACH Bilaga XIV_update'!$C$5:$I$110,7,FALSE)="",NA(),VLOOKUP($C189,'REACH Bilaga XIV_update'!$C$5:$I$110,7,FALSE)))</f>
        <v>#N/A</v>
      </c>
      <c r="R189" s="76" t="e">
        <f>IF($C189="-",IF($A189="-",IF(VLOOKUP($D189,CoRAP_update!$A$5:$O$376,15,FALSE)="",NA(),VLOOKUP($D189,CoRAP_update!$A$5:$O$376,15,FALSE)),IF(VLOOKUP($A189,CoRAP_update!$D$5:$O$376,12,FALSE)="",NA(),VLOOKUP($A189,CoRAP_update!$D$5:$O$376,12,FALSE))),IF(VLOOKUP($C189,CoRAP_update!$C$5:$O$376,13,FALSE)="",NA(),VLOOKUP($C189,CoRAP_update!$C$5:$O$376,13,FALSE)))</f>
        <v>#N/A</v>
      </c>
      <c r="S189" s="144" t="str">
        <f>IF($C189="-",IF($A189="-",VLOOKUP($D189,CoRAP_update!$A$5:$J$376,MATCH(Sammanfattning!S$1,CoRAP_update!$A$4:$J$4,0),FALSE),VLOOKUP($A189,CoRAP_update!$D$5:$J$376,MATCH(Sammanfattning!S$1,CoRAP_update!$D$4:$J$4,0),FALSE)),VLOOKUP($C189,CoRAP_update!$C$5:$J$376,MATCH(Sammanfattning!S$1,CoRAP_update!$C$4:$J$4,0),FALSE))</f>
        <v>Suspected PBT/vPvB#Exposure of environment</v>
      </c>
      <c r="T189" s="76" t="e">
        <f>IF($A189="-",VLOOKUP($D189,EDC_update!$C$2:$F$450,4,FALSE),VLOOKUP($A189,EDC_update!$B$2:$F$450,5,FALSE))</f>
        <v>#N/A</v>
      </c>
      <c r="V189" s="78">
        <f>IF(IFERROR(SEARCH("PBT",P189),99)=99,IF(IFERROR(SEARCH("suspected PBT",S189),99)=99,IF(IFERROR(SEARCH("concluded to be PBT",K189),99)=99,IF(IFERROR(SEARCH("PBT",S189),99)=99,IF(IFERROR(SEARCH("PBT cand",L189),99)=99,IF(IFERROR(SEARCH("PBT",L189),99)=99,IF(IFERROR(SEARCH("persistent, bioackumulative and toxic properties",K189),99)=99,0,Scoring!$E$3),Scoring!$E$3),Scoring!$E$7),Scoring!$E$3),Scoring!$E$5),Scoring!$E$6),Scoring!$E$3)</f>
        <v>0.7</v>
      </c>
      <c r="W189" s="78">
        <f>IF(IFERROR(SEARCH("vPvB",P189),99)=99,IF(IFERROR(SEARCH("suspected pbt/vPvB",S189),99)=99,IF(IFERROR(SEARCH("vPvB",S189),99)=99,IF(IFERROR(SEARCH("concluded to be a vPvB",S189),99)=99,IF(IFERROR(SEARCH("identified as vPvB",K189),99)=99,IF(IFERROR(SEARCH("concluded to be a vPvB",K189),99)=99,IF(IFERROR(SEARCH("concluded to be both pbt and vPvB",S189),99)=99,IF(IFERROR(SEARCH("concluded to be both pbt and vPvB",K189),99)=99,0,Scoring!$E$5),Scoring!$E$5),Scoring!$E$5),Scoring!$E$5),Scoring!$E$5),Scoring!$E$4),Scoring!$E$6),Scoring!$E$4)</f>
        <v>0.7</v>
      </c>
      <c r="X189" s="78">
        <f>IF(IFERROR(SEARCH("H410",N189),99)=99,IF(IFERROR(SEARCH("H410",O189),99)=99,IF(IFERROR(SEARCH("H410",Q189),99)=99,IF(IFERROR(SEARCH("H410",M189),99)=99,IF(IFERROR(SEARCH("H410",R189),99)=99,IF(IFERROR(SEARCH("H411",N189),99)=99,IF(IFERROR(SEARCH("H411",O189),99)=99,IF(IFERROR(SEARCH("H411",Q189),99)=99,IF(IFERROR(SEARCH("H411",M189),99)=99,IF(IFERROR(SEARCH("H411",R189),99)=99,IF(IFERROR(SEARCH("H413",N189),99)=99,IF(IFERROR(SEARCH("H413",O189),99)=99,IF(IFERROR(SEARCH("H413",Q189),99)=99,IF(IFERROR(SEARCH("H413",M189),99)=99,IF(IFERROR(SEARCH("H413",R189),99)=99,IF(IFERROR(SEARCH("H412",N189),99)=99,IF(IFERROR(SEARCH("H412",O189),99)=99,IF(IFERROR(SEARCH("H412",Q189),99)=99,IF(IFERROR(SEARCH("H412",M189),99)=99,IF(IFERROR(SEARCH("H412",R189),99)=99,0,Scoring!$E$2),Scoring!$E$2),Scoring!$E$2),Scoring!$E$2),Scoring!$E$2),Scoring!$E$2),Scoring!$E$2),Scoring!$E$2),Scoring!$E$2),Scoring!$E$2),Scoring!$E$2),Scoring!$E$2),Scoring!$E$2),Scoring!$E$2),Scoring!$E$2),Scoring!$E$2),Scoring!$E$2),Scoring!$E$2),Scoring!$E$2),Scoring!$E$2)</f>
        <v>0</v>
      </c>
      <c r="Y189" s="78">
        <f>IF(IFERROR(SEARCH("CMR",K189),99)=99,IF(IFERROR(SEARCH("Suspected CMR",S189),99)=99,IF(IFERROR(SEARCH("CMR",S189),99)=99,0,Scoring!$E$8),Scoring!$E$9),Scoring!$E$8)</f>
        <v>0</v>
      </c>
      <c r="Z189" s="78">
        <f>IF(IFERROR(SEARCH("H350",N189),99)=99,IF(IFERROR(SEARCH("H350",O189),99)=99,IF(IFERROR(SEARCH("H350",Q189),99)=99,IF(IFERROR(SEARCH("H350",M189),99)=99,IF(IFERROR(SEARCH("H350",R189),99)=99,IF(IFERROR(SEARCH("H351",N189),99)=99,IF(IFERROR(SEARCH("H351",O189),99)=99,IF(IFERROR(SEARCH("H351",Q189),99)=99,IF(IFERROR(SEARCH("H351",M189),99)=99,IF(IFERROR(SEARCH("H351",R189),99)=99,IF(IFERROR(SEARCH("carcinogenic",P189),99)=99,IF(IFERROR(SEARCH("suspected carcinogenic",S189),99)=99,0,Scoring!$E$12),Scoring!$E$11),Scoring!$E$10),Scoring!$E$10),Scoring!$E$10),Scoring!$E$10),Scoring!$E$10),Scoring!$E$10),Scoring!$E$10),Scoring!$E$10),Scoring!$E$10),Scoring!$E$10)</f>
        <v>0</v>
      </c>
      <c r="AA189" s="78">
        <f>IF(IFERROR(SEARCH("H340",N189),99)=99,IF(IFERROR(SEARCH("H340",O189),99)=99,IF(IFERROR(SEARCH("H340",Q189),99)=99,IF(IFERROR(SEARCH("H340",M189),99)=99,IF(IFERROR(SEARCH("H340",R189),99)=99,IF(IFERROR(SEARCH("H341",N189),99)=99,IF(IFERROR(SEARCH("H341",O189),99)=99,IF(IFERROR(SEARCH("H341",Q189),99)=99,IF(IFERROR(SEARCH("H341",M189),99)=99,IF(IFERROR(SEARCH("H341",R189),99)=99,IF(IFERROR(SEARCH("mutagenic",P189),99)=99,IF(IFERROR(SEARCH("suspected mutagenic",S189),99)=99,0,Scoring!$E$15),Scoring!$E$14),Scoring!$E$13),Scoring!$E$13),Scoring!$E$13),Scoring!$E$13),Scoring!$E$13),Scoring!$E$13),Scoring!$E$13),Scoring!$E$13),Scoring!$E$13),Scoring!$E$13)</f>
        <v>0</v>
      </c>
      <c r="AB189" s="78">
        <f>IF(IFERROR(SEARCH("H360",N189),99)=99,IF(IFERROR(SEARCH("H360",O189),99)=99,IF(IFERROR(SEARCH("H360",Q189),99)=99,IF(IFERROR(SEARCH("H360",M189),99)=99,IF(IFERROR(SEARCH("H360",R189),99)=99,IF(IFERROR(SEARCH("H361",N189),99)=99,IF(IFERROR(SEARCH("H361",O189),99)=99,IF(IFERROR(SEARCH("H361",Q189),99)=99,IF(IFERROR(SEARCH("H361",M189),99)=99,IF(IFERROR(SEARCH("H361",R189),99)=99,IF(IFERROR(SEARCH("reproduction",P189),99)=99,IF(IFERROR(SEARCH("suspected reprotoxic",S189),99)=99,IF(IFERROR(SEARCH("reprotoxic",S189),99)=99,IF(IFERROR(SEARCH("reprotoxic",K189),99)=99,0,Scoring!$E$18),Scoring!$E$18),Scoring!$E$19),Scoring!$E$17),Scoring!$E$16),Scoring!$E$16),Scoring!$E$16),Scoring!$E$16),Scoring!$E$16),Scoring!$E$16),Scoring!$E$16),Scoring!$E$16),Scoring!$E$16),Scoring!$E$16)</f>
        <v>0</v>
      </c>
      <c r="AC189" s="78">
        <f>IF(IFERROR(SEARCH("57f",L189),99)=99,IF(IFERROR(SEARCH("57(f)",P189),99)=99,0,Scoring!$E$20),Scoring!$E$20)</f>
        <v>0</v>
      </c>
      <c r="AD189" s="78">
        <f>IF(IFERROR(SEARCH("CAT1",T189),99)=99,IF(IFERROR(SEARCH("CAT2",T189),99)=99,IF(IFERROR(SEARCH("CAT3",T189),99)=99,IF(IFERROR(SEARCH("concluded to be endocrine",K189),99)=99,IF(IFERROR(SEARCH("categorised as endocrine",K189),99)=99,IF(IFERROR(SEARCH("endocrine disrupting",P189),99)=99,IF(IFERROR(SEARCH("endocrine disrupting",K189),99)=99,IF(IFERROR(SEARCH("suspected endocrine",S189),99)=99,IF(IFERROR(SEARCH("potential endocrine",S189),99)=99,0,Scoring!$E$25),Scoring!$E$25),Scoring!$E$24),Scoring!$E$24),Scoring!$E$24),Scoring!$E$24),Scoring!$E$23),Scoring!$E$22),Scoring!$E$21)</f>
        <v>0</v>
      </c>
      <c r="AE189" s="78">
        <f>IF(IFERROR(SEARCH("suspected sensitiser",S189),99)=99,IF(IFERROR(SEARCH("sensitiser",S189),99)=99,IF(IFERROR(SEARCH("other hazard based concern",S189),99)=99,0,Scoring!$E$28),Scoring!$E$26),Scoring!$E$27)</f>
        <v>0</v>
      </c>
      <c r="AF189" s="78">
        <f>IF(IFERROR(M189,1)=1,IF(IFERROR(N189,1)=1,IF(IFERROR(O189,1)=1,IF(IFERROR(Q189,1)=1,IF(IFERROR(R189,1)=1,IF(IFERROR(T189,1)=1,IF(IFERROR(K189,1)=1,IF(IFERROR(P189,1)=1,IF(IFERROR(S189,1)=1,Scoring!$E$29,0),0),0),0),0),0),0),0),0)</f>
        <v>0</v>
      </c>
      <c r="AG189" s="78">
        <f t="shared" si="20"/>
        <v>1.4</v>
      </c>
      <c r="AI189" s="93"/>
      <c r="AJ189" s="94"/>
      <c r="AK189" s="76"/>
      <c r="AL189" s="75"/>
      <c r="AN189" s="79"/>
      <c r="AO189" s="79"/>
      <c r="AP189" s="79"/>
      <c r="AQ189" s="79"/>
      <c r="AR189" s="79"/>
      <c r="AS189" s="78"/>
      <c r="AU189" s="79">
        <f>IF(IFERROR(F189,99)=99,IF(IFERROR(G189,99)=99,IF(IFERROR(H189,99)=99,IF(IFERROR(I189,99)=99,IF(IFERROR(E189,99)=99,IF(IFERROR(J189,99)=99,0,Scoring!$B$7),Scoring!$B$3),Scoring!$B$2),Scoring!$B$6),Scoring!$B$5),Scoring!$B$4)</f>
        <v>0.5</v>
      </c>
      <c r="AV189" s="78">
        <f t="shared" si="21"/>
        <v>0.7</v>
      </c>
      <c r="AW189" s="78"/>
      <c r="AX189" s="66"/>
      <c r="AY189" s="78"/>
      <c r="AZ189" s="76"/>
      <c r="BA189" s="76"/>
      <c r="BB189" s="76"/>
    </row>
    <row r="190" spans="1:54" x14ac:dyDescent="0.25">
      <c r="A190" s="77" t="s">
        <v>30</v>
      </c>
      <c r="B190" s="76" t="str">
        <f t="shared" si="25"/>
        <v>700-403-8</v>
      </c>
      <c r="C190" s="77" t="s">
        <v>5729</v>
      </c>
      <c r="D190" s="77" t="s">
        <v>5728</v>
      </c>
      <c r="E190" s="76" t="e">
        <f>IF(C190="-",IF(A190="-",VLOOKUP(D190,'sin-list 180320_update'!$C$2:$C$835,1,FALSE),VLOOKUP(A190,'sin-list 180320_update'!$A$2:$A$835,1,FALSE)),VLOOKUP(C190,'sin-list 180320_update'!$B$2:$B$835,1,FALSE))</f>
        <v>#N/A</v>
      </c>
      <c r="F190" s="76" t="e">
        <f>IF($C190="-",IF($A190="-",VLOOKUP($D190,'REACH Bilaga XVII_update'!$A$5:$A$131,1,FALSE),VLOOKUP($A190,'REACH Bilaga XVII_update'!$C$5:$C$131,1,FALSE)),VLOOKUP($C190,'REACH Bilaga XVII_update'!$B$5:$B$131,1,FALSE))</f>
        <v>#N/A</v>
      </c>
      <c r="G190" s="76" t="e">
        <f>IF($C190="-",IF($A190="-",VLOOKUP($D190,' REACH Bilaga 59_update'!$A$5:$A$210,1,FALSE),VLOOKUP($A190,' REACH Bilaga 59_update'!$D$5:$D$210,1,FALSE)),VLOOKUP($C190,' REACH Bilaga 59_update'!$C$5:$C$210,1,FALSE))</f>
        <v>#N/A</v>
      </c>
      <c r="H190" s="76" t="e">
        <f>IF($C190="-",IF($A190="-",VLOOKUP($D190,'REACH Bilaga XIV_update'!$A$5:$A$110,1,FALSE),VLOOKUP($A190,'REACH Bilaga XIV_update'!$D$5:$D$110,1,FALSE)),VLOOKUP($C190,'REACH Bilaga XIV_update'!$C$5:$C$110,1,FALSE))</f>
        <v>#N/A</v>
      </c>
      <c r="I190" s="76" t="str">
        <f>IF($C190="-",IF($A190="-",VLOOKUP($D190,CoRAP_update!$A$5:$A$376,1,FALSE),VLOOKUP($A190,CoRAP_update!$D$5:$D$376,1,FALSE)),VLOOKUP($C190,CoRAP_update!$C$5:$C$376,1,FALSE))</f>
        <v>700-403-8</v>
      </c>
      <c r="J190" s="76" t="e">
        <f>IF($C190="-",IF($A190="-",VLOOKUP($D190,EDC_update!$C$2:$C$450,1,FALSE),VLOOKUP($A190,EDC_update!$B$2:$B$450,1,FALSE)),VLOOKUP($C190,EDC_update!$L$2:$L$450,1,FALSE))</f>
        <v>#N/A</v>
      </c>
      <c r="K190" s="76" t="e">
        <f>IF($C190="-",IF($A190="-",IF(VLOOKUP($D190,'sin-list 180320_update'!$C$2:$S$835,3,FALSE)="",NA(),VLOOKUP($D190,'sin-list 180320_update'!$C$2:$S$835,3,FALSE)),IF(VLOOKUP($A190,'sin-list 180320_update'!$A$2:$S$835,5,FALSE)="",NA(),VLOOKUP($A190,'sin-list 180320_update'!$A$2:$S$835,5,FALSE))),IF(VLOOKUP($C190,'sin-list 180320_update'!$B$2:$S$835,4,FALSE)="",NA(),VLOOKUP($C190,'sin-list 180320_update'!$B$2:$S$835,4,FALSE)))</f>
        <v>#N/A</v>
      </c>
      <c r="L190" s="76" t="e">
        <f>IF($C190="-",IF($A190="-",VLOOKUP($D190,'sin-list 180320_update'!$C$2:$S$835,6,FALSE),VLOOKUP($A190,'sin-list 180320_update'!$A$2:$S$835,8,FALSE)),VLOOKUP($C190,'sin-list 180320_update'!$B$2:$S$835,7,FALSE))</f>
        <v>#N/A</v>
      </c>
      <c r="M190" s="76" t="e">
        <f>IF($C190="-",IF($A190="-",IF(VLOOKUP($D190,'sin-list 180320_update'!$C$2:$S$835,8,FALSE)="",NA(),VLOOKUP($D190,'sin-list 180320_update'!$C$2:$S$835,8,FALSE)),IF(VLOOKUP($A190,'sin-list 180320_update'!$A$2:$S$835,10,FALSE)="",NA(),VLOOKUP($A190,'sin-list 180320_update'!$A$2:$S$835,10,FALSE))),IF(VLOOKUP($C190,'sin-list 180320_update'!$B$2:$S$835,9,FALSE)="",NA(),VLOOKUP($C190,'sin-list 180320_update'!$B$2:$S$835,9,FALSE)))</f>
        <v>#N/A</v>
      </c>
      <c r="N190" s="76" t="e">
        <f>IF($C190="-",IF($A190="-",IF(VLOOKUP($D190,'REACH Bilaga XVII_update'!$A$5:$E$131,4,FALSE)="",NA(),VLOOKUP($D190,'REACH Bilaga XVII_update'!$A$5:$E$131,4,FALSE)),IF(VLOOKUP($A190,'REACH Bilaga XVII_update'!$C$5:$D$131,2,FALSE)="",NA(),VLOOKUP($A190,'REACH Bilaga XVII_update'!$C$5:$D$131,2,FALSE))),IF(VLOOKUP($C190,'REACH Bilaga XVII_update'!$B$5:$D$131,3,FALSE)="",NA(),VLOOKUP($C190,'REACH Bilaga XVII_update'!$B$5:$D$131,3,FALSE)))</f>
        <v>#N/A</v>
      </c>
      <c r="O190" s="76" t="e">
        <f>IF($C190="-",IF($A190="-",IF(VLOOKUP($D190,' REACH Bilaga 59_update'!$A$5:$E$210,5,FALSE)="",NA(),VLOOKUP($D190,' REACH Bilaga 59_update'!$A$5:$E$210,5,FALSE)),IF(VLOOKUP($A190,' REACH Bilaga 59_update'!$D$5:$E$210,2,FALSE)="",NA(),VLOOKUP($A190,' REACH Bilaga 59_update'!$D$5:$E$210,2,FALSE))),IF(VLOOKUP($C190,' REACH Bilaga 59_update'!$C$5:$E$210,3,FALSE)="",NA(),VLOOKUP($C190,' REACH Bilaga 59_update'!$C$5:$E$210,3,FALSE)))</f>
        <v>#N/A</v>
      </c>
      <c r="P190" s="76" t="e">
        <f>IF(C190="-",IF(A190="-",IFERROR(VLOOKUP($D190,' REACH Bilaga 59_update'!$A$5:$F$210,MATCH(Sammanfattning!P$1,' REACH Bilaga 59_update'!$A$4:$F$4,0),FALSE),VLOOKUP($D190,'REACH Bilaga XIV_update'!$A$4:$H$110,MATCH(Sammanfattning!P$1,'REACH Bilaga XIV_update'!$A$4:$H$4,0),FALSE)),IFERROR(VLOOKUP($A190,' REACH Bilaga 59_update'!$D$5:$F$210,MATCH(Sammanfattning!P$1,' REACH Bilaga 59_update'!$D$4:$F$4,0),FALSE),VLOOKUP($A190,'REACH Bilaga XIV_update'!$D$4:$H$110,MATCH(Sammanfattning!P$1,'REACH Bilaga XIV_update'!$D$4:$H$4,0),FALSE))),IFERROR(VLOOKUP($C190,' REACH Bilaga 59_update'!$C$5:$F$210,MATCH(Sammanfattning!P$1,' REACH Bilaga 59_update'!$C$4:$F$4,0),FALSE),VLOOKUP($C190,'REACH Bilaga XIV_update'!$C$4:$H$110,MATCH(Sammanfattning!P$1,'REACH Bilaga XIV_update'!$C$4:$H$4,0),FALSE)))</f>
        <v>#N/A</v>
      </c>
      <c r="Q190" s="76" t="e">
        <f>IF($C190="-",IF($A190="-",IF(VLOOKUP($D190,'REACH Bilaga XIV_update'!$A$5:$I$110,9,FALSE)="",NA(),VLOOKUP($D190,'REACH Bilaga XIV_update'!$A$5:$I$110,9,FALSE)),IF(VLOOKUP($A190,'REACH Bilaga XIV_update'!$D$5:$I$110,6,FALSE)="",NA(),VLOOKUP($A190,'REACH Bilaga XIV_update'!$D$5:$I$110,6,FALSE))),IF(VLOOKUP($C190,'REACH Bilaga XIV_update'!$C$5:$I$110,7,FALSE)="",NA(),VLOOKUP($C190,'REACH Bilaga XIV_update'!$C$5:$I$110,7,FALSE)))</f>
        <v>#N/A</v>
      </c>
      <c r="R190" s="76" t="e">
        <f>IF($C190="-",IF($A190="-",IF(VLOOKUP($D190,CoRAP_update!$A$5:$O$376,15,FALSE)="",NA(),VLOOKUP($D190,CoRAP_update!$A$5:$O$376,15,FALSE)),IF(VLOOKUP($A190,CoRAP_update!$D$5:$O$376,12,FALSE)="",NA(),VLOOKUP($A190,CoRAP_update!$D$5:$O$376,12,FALSE))),IF(VLOOKUP($C190,CoRAP_update!$C$5:$O$376,13,FALSE)="",NA(),VLOOKUP($C190,CoRAP_update!$C$5:$O$376,13,FALSE)))</f>
        <v>#N/A</v>
      </c>
      <c r="S190" s="144" t="str">
        <f>IF($C190="-",IF($A190="-",VLOOKUP($D190,CoRAP_update!$A$5:$J$376,MATCH(Sammanfattning!S$1,CoRAP_update!$A$4:$J$4,0),FALSE),VLOOKUP($A190,CoRAP_update!$D$5:$J$376,MATCH(Sammanfattning!S$1,CoRAP_update!$D$4:$J$4,0),FALSE)),VLOOKUP($C190,CoRAP_update!$C$5:$J$376,MATCH(Sammanfattning!S$1,CoRAP_update!$C$4:$J$4,0),FALSE))</f>
        <v>Suspected PBT/vPvB#Consumer use#Wide dispersive use</v>
      </c>
      <c r="T190" s="76" t="e">
        <f>IF($A190="-",VLOOKUP($D190,EDC_update!$C$2:$F$450,4,FALSE),VLOOKUP($A190,EDC_update!$B$2:$F$450,5,FALSE))</f>
        <v>#N/A</v>
      </c>
      <c r="V190" s="78">
        <f>IF(IFERROR(SEARCH("PBT",P190),99)=99,IF(IFERROR(SEARCH("suspected PBT",S190),99)=99,IF(IFERROR(SEARCH("concluded to be PBT",K190),99)=99,IF(IFERROR(SEARCH("PBT",S190),99)=99,IF(IFERROR(SEARCH("PBT cand",L190),99)=99,IF(IFERROR(SEARCH("PBT",L190),99)=99,IF(IFERROR(SEARCH("persistent, bioackumulative and toxic properties",K190),99)=99,0,Scoring!$E$3),Scoring!$E$3),Scoring!$E$7),Scoring!$E$3),Scoring!$E$5),Scoring!$E$6),Scoring!$E$3)</f>
        <v>0.7</v>
      </c>
      <c r="W190" s="78">
        <f>IF(IFERROR(SEARCH("vPvB",P190),99)=99,IF(IFERROR(SEARCH("suspected pbt/vPvB",S190),99)=99,IF(IFERROR(SEARCH("vPvB",S190),99)=99,IF(IFERROR(SEARCH("concluded to be a vPvB",S190),99)=99,IF(IFERROR(SEARCH("identified as vPvB",K190),99)=99,IF(IFERROR(SEARCH("concluded to be a vPvB",K190),99)=99,IF(IFERROR(SEARCH("concluded to be both pbt and vPvB",S190),99)=99,IF(IFERROR(SEARCH("concluded to be both pbt and vPvB",K190),99)=99,0,Scoring!$E$5),Scoring!$E$5),Scoring!$E$5),Scoring!$E$5),Scoring!$E$5),Scoring!$E$4),Scoring!$E$6),Scoring!$E$4)</f>
        <v>0.7</v>
      </c>
      <c r="X190" s="78">
        <f>IF(IFERROR(SEARCH("H410",N190),99)=99,IF(IFERROR(SEARCH("H410",O190),99)=99,IF(IFERROR(SEARCH("H410",Q190),99)=99,IF(IFERROR(SEARCH("H410",M190),99)=99,IF(IFERROR(SEARCH("H410",R190),99)=99,IF(IFERROR(SEARCH("H411",N190),99)=99,IF(IFERROR(SEARCH("H411",O190),99)=99,IF(IFERROR(SEARCH("H411",Q190),99)=99,IF(IFERROR(SEARCH("H411",M190),99)=99,IF(IFERROR(SEARCH("H411",R190),99)=99,IF(IFERROR(SEARCH("H413",N190),99)=99,IF(IFERROR(SEARCH("H413",O190),99)=99,IF(IFERROR(SEARCH("H413",Q190),99)=99,IF(IFERROR(SEARCH("H413",M190),99)=99,IF(IFERROR(SEARCH("H413",R190),99)=99,IF(IFERROR(SEARCH("H412",N190),99)=99,IF(IFERROR(SEARCH("H412",O190),99)=99,IF(IFERROR(SEARCH("H412",Q190),99)=99,IF(IFERROR(SEARCH("H412",M190),99)=99,IF(IFERROR(SEARCH("H412",R190),99)=99,0,Scoring!$E$2),Scoring!$E$2),Scoring!$E$2),Scoring!$E$2),Scoring!$E$2),Scoring!$E$2),Scoring!$E$2),Scoring!$E$2),Scoring!$E$2),Scoring!$E$2),Scoring!$E$2),Scoring!$E$2),Scoring!$E$2),Scoring!$E$2),Scoring!$E$2),Scoring!$E$2),Scoring!$E$2),Scoring!$E$2),Scoring!$E$2),Scoring!$E$2)</f>
        <v>0</v>
      </c>
      <c r="Y190" s="78">
        <f>IF(IFERROR(SEARCH("CMR",K190),99)=99,IF(IFERROR(SEARCH("Suspected CMR",S190),99)=99,IF(IFERROR(SEARCH("CMR",S190),99)=99,0,Scoring!$E$8),Scoring!$E$9),Scoring!$E$8)</f>
        <v>0</v>
      </c>
      <c r="Z190" s="78">
        <f>IF(IFERROR(SEARCH("H350",N190),99)=99,IF(IFERROR(SEARCH("H350",O190),99)=99,IF(IFERROR(SEARCH("H350",Q190),99)=99,IF(IFERROR(SEARCH("H350",M190),99)=99,IF(IFERROR(SEARCH("H350",R190),99)=99,IF(IFERROR(SEARCH("H351",N190),99)=99,IF(IFERROR(SEARCH("H351",O190),99)=99,IF(IFERROR(SEARCH("H351",Q190),99)=99,IF(IFERROR(SEARCH("H351",M190),99)=99,IF(IFERROR(SEARCH("H351",R190),99)=99,IF(IFERROR(SEARCH("carcinogenic",P190),99)=99,IF(IFERROR(SEARCH("suspected carcinogenic",S190),99)=99,0,Scoring!$E$12),Scoring!$E$11),Scoring!$E$10),Scoring!$E$10),Scoring!$E$10),Scoring!$E$10),Scoring!$E$10),Scoring!$E$10),Scoring!$E$10),Scoring!$E$10),Scoring!$E$10),Scoring!$E$10)</f>
        <v>0</v>
      </c>
      <c r="AA190" s="78">
        <f>IF(IFERROR(SEARCH("H340",N190),99)=99,IF(IFERROR(SEARCH("H340",O190),99)=99,IF(IFERROR(SEARCH("H340",Q190),99)=99,IF(IFERROR(SEARCH("H340",M190),99)=99,IF(IFERROR(SEARCH("H340",R190),99)=99,IF(IFERROR(SEARCH("H341",N190),99)=99,IF(IFERROR(SEARCH("H341",O190),99)=99,IF(IFERROR(SEARCH("H341",Q190),99)=99,IF(IFERROR(SEARCH("H341",M190),99)=99,IF(IFERROR(SEARCH("H341",R190),99)=99,IF(IFERROR(SEARCH("mutagenic",P190),99)=99,IF(IFERROR(SEARCH("suspected mutagenic",S190),99)=99,0,Scoring!$E$15),Scoring!$E$14),Scoring!$E$13),Scoring!$E$13),Scoring!$E$13),Scoring!$E$13),Scoring!$E$13),Scoring!$E$13),Scoring!$E$13),Scoring!$E$13),Scoring!$E$13),Scoring!$E$13)</f>
        <v>0</v>
      </c>
      <c r="AB190" s="78">
        <f>IF(IFERROR(SEARCH("H360",N190),99)=99,IF(IFERROR(SEARCH("H360",O190),99)=99,IF(IFERROR(SEARCH("H360",Q190),99)=99,IF(IFERROR(SEARCH("H360",M190),99)=99,IF(IFERROR(SEARCH("H360",R190),99)=99,IF(IFERROR(SEARCH("H361",N190),99)=99,IF(IFERROR(SEARCH("H361",O190),99)=99,IF(IFERROR(SEARCH("H361",Q190),99)=99,IF(IFERROR(SEARCH("H361",M190),99)=99,IF(IFERROR(SEARCH("H361",R190),99)=99,IF(IFERROR(SEARCH("reproduction",P190),99)=99,IF(IFERROR(SEARCH("suspected reprotoxic",S190),99)=99,IF(IFERROR(SEARCH("reprotoxic",S190),99)=99,IF(IFERROR(SEARCH("reprotoxic",K190),99)=99,0,Scoring!$E$18),Scoring!$E$18),Scoring!$E$19),Scoring!$E$17),Scoring!$E$16),Scoring!$E$16),Scoring!$E$16),Scoring!$E$16),Scoring!$E$16),Scoring!$E$16),Scoring!$E$16),Scoring!$E$16),Scoring!$E$16),Scoring!$E$16)</f>
        <v>0</v>
      </c>
      <c r="AC190" s="78">
        <f>IF(IFERROR(SEARCH("57f",L190),99)=99,IF(IFERROR(SEARCH("57(f)",P190),99)=99,0,Scoring!$E$20),Scoring!$E$20)</f>
        <v>0</v>
      </c>
      <c r="AD190" s="78">
        <f>IF(IFERROR(SEARCH("CAT1",T190),99)=99,IF(IFERROR(SEARCH("CAT2",T190),99)=99,IF(IFERROR(SEARCH("CAT3",T190),99)=99,IF(IFERROR(SEARCH("concluded to be endocrine",K190),99)=99,IF(IFERROR(SEARCH("categorised as endocrine",K190),99)=99,IF(IFERROR(SEARCH("endocrine disrupting",P190),99)=99,IF(IFERROR(SEARCH("endocrine disrupting",K190),99)=99,IF(IFERROR(SEARCH("suspected endocrine",S190),99)=99,IF(IFERROR(SEARCH("potential endocrine",S190),99)=99,0,Scoring!$E$25),Scoring!$E$25),Scoring!$E$24),Scoring!$E$24),Scoring!$E$24),Scoring!$E$24),Scoring!$E$23),Scoring!$E$22),Scoring!$E$21)</f>
        <v>0</v>
      </c>
      <c r="AE190" s="78">
        <f>IF(IFERROR(SEARCH("suspected sensitiser",S190),99)=99,IF(IFERROR(SEARCH("sensitiser",S190),99)=99,IF(IFERROR(SEARCH("other hazard based concern",S190),99)=99,0,Scoring!$E$28),Scoring!$E$26),Scoring!$E$27)</f>
        <v>0</v>
      </c>
      <c r="AF190" s="78">
        <f>IF(IFERROR(M190,1)=1,IF(IFERROR(N190,1)=1,IF(IFERROR(O190,1)=1,IF(IFERROR(Q190,1)=1,IF(IFERROR(R190,1)=1,IF(IFERROR(T190,1)=1,IF(IFERROR(K190,1)=1,IF(IFERROR(P190,1)=1,IF(IFERROR(S190,1)=1,Scoring!$E$29,0),0),0),0),0),0),0),0),0)</f>
        <v>0</v>
      </c>
      <c r="AG190" s="78">
        <f t="shared" si="20"/>
        <v>1.4</v>
      </c>
      <c r="AI190" s="93"/>
      <c r="AJ190" s="94"/>
      <c r="AK190" s="76"/>
      <c r="AL190" s="75"/>
      <c r="AN190" s="79"/>
      <c r="AO190" s="79"/>
      <c r="AP190" s="79"/>
      <c r="AQ190" s="79"/>
      <c r="AR190" s="79"/>
      <c r="AS190" s="78"/>
      <c r="AU190" s="79">
        <f>IF(IFERROR(F190,99)=99,IF(IFERROR(G190,99)=99,IF(IFERROR(H190,99)=99,IF(IFERROR(I190,99)=99,IF(IFERROR(E190,99)=99,IF(IFERROR(J190,99)=99,0,Scoring!$B$7),Scoring!$B$3),Scoring!$B$2),Scoring!$B$6),Scoring!$B$5),Scoring!$B$4)</f>
        <v>0.5</v>
      </c>
      <c r="AV190" s="78">
        <f t="shared" si="21"/>
        <v>0.7</v>
      </c>
      <c r="AW190" s="78"/>
      <c r="AX190" s="66"/>
      <c r="AY190" s="78"/>
      <c r="AZ190" s="76"/>
      <c r="BA190" s="76"/>
      <c r="BB190" s="76"/>
    </row>
    <row r="191" spans="1:54" x14ac:dyDescent="0.25">
      <c r="A191" s="77" t="s">
        <v>30</v>
      </c>
      <c r="B191" s="76" t="str">
        <f t="shared" si="25"/>
        <v>700-427-9</v>
      </c>
      <c r="C191" s="77" t="s">
        <v>5733</v>
      </c>
      <c r="D191" s="77" t="s">
        <v>5732</v>
      </c>
      <c r="E191" s="76" t="e">
        <f>IF(C191="-",IF(A191="-",VLOOKUP(D191,'sin-list 180320_update'!$C$2:$C$835,1,FALSE),VLOOKUP(A191,'sin-list 180320_update'!$A$2:$A$835,1,FALSE)),VLOOKUP(C191,'sin-list 180320_update'!$B$2:$B$835,1,FALSE))</f>
        <v>#N/A</v>
      </c>
      <c r="F191" s="76" t="e">
        <f>IF($C191="-",IF($A191="-",VLOOKUP($D191,'REACH Bilaga XVII_update'!$A$5:$A$131,1,FALSE),VLOOKUP($A191,'REACH Bilaga XVII_update'!$C$5:$C$131,1,FALSE)),VLOOKUP($C191,'REACH Bilaga XVII_update'!$B$5:$B$131,1,FALSE))</f>
        <v>#N/A</v>
      </c>
      <c r="G191" s="76" t="e">
        <f>IF($C191="-",IF($A191="-",VLOOKUP($D191,' REACH Bilaga 59_update'!$A$5:$A$210,1,FALSE),VLOOKUP($A191,' REACH Bilaga 59_update'!$D$5:$D$210,1,FALSE)),VLOOKUP($C191,' REACH Bilaga 59_update'!$C$5:$C$210,1,FALSE))</f>
        <v>#N/A</v>
      </c>
      <c r="H191" s="76" t="e">
        <f>IF($C191="-",IF($A191="-",VLOOKUP($D191,'REACH Bilaga XIV_update'!$A$5:$A$110,1,FALSE),VLOOKUP($A191,'REACH Bilaga XIV_update'!$D$5:$D$110,1,FALSE)),VLOOKUP($C191,'REACH Bilaga XIV_update'!$C$5:$C$110,1,FALSE))</f>
        <v>#N/A</v>
      </c>
      <c r="I191" s="76" t="str">
        <f>IF($C191="-",IF($A191="-",VLOOKUP($D191,CoRAP_update!$A$5:$A$376,1,FALSE),VLOOKUP($A191,CoRAP_update!$D$5:$D$376,1,FALSE)),VLOOKUP($C191,CoRAP_update!$C$5:$C$376,1,FALSE))</f>
        <v>700-427-9</v>
      </c>
      <c r="J191" s="76" t="e">
        <f>IF($C191="-",IF($A191="-",VLOOKUP($D191,EDC_update!$C$2:$C$450,1,FALSE),VLOOKUP($A191,EDC_update!$B$2:$B$450,1,FALSE)),VLOOKUP($C191,EDC_update!$L$2:$L$450,1,FALSE))</f>
        <v>#N/A</v>
      </c>
      <c r="K191" s="76" t="e">
        <f>IF($C191="-",IF($A191="-",IF(VLOOKUP($D191,'sin-list 180320_update'!$C$2:$S$835,3,FALSE)="",NA(),VLOOKUP($D191,'sin-list 180320_update'!$C$2:$S$835,3,FALSE)),IF(VLOOKUP($A191,'sin-list 180320_update'!$A$2:$S$835,5,FALSE)="",NA(),VLOOKUP($A191,'sin-list 180320_update'!$A$2:$S$835,5,FALSE))),IF(VLOOKUP($C191,'sin-list 180320_update'!$B$2:$S$835,4,FALSE)="",NA(),VLOOKUP($C191,'sin-list 180320_update'!$B$2:$S$835,4,FALSE)))</f>
        <v>#N/A</v>
      </c>
      <c r="L191" s="76" t="e">
        <f>IF($C191="-",IF($A191="-",VLOOKUP($D191,'sin-list 180320_update'!$C$2:$S$835,6,FALSE),VLOOKUP($A191,'sin-list 180320_update'!$A$2:$S$835,8,FALSE)),VLOOKUP($C191,'sin-list 180320_update'!$B$2:$S$835,7,FALSE))</f>
        <v>#N/A</v>
      </c>
      <c r="M191" s="76" t="e">
        <f>IF($C191="-",IF($A191="-",IF(VLOOKUP($D191,'sin-list 180320_update'!$C$2:$S$835,8,FALSE)="",NA(),VLOOKUP($D191,'sin-list 180320_update'!$C$2:$S$835,8,FALSE)),IF(VLOOKUP($A191,'sin-list 180320_update'!$A$2:$S$835,10,FALSE)="",NA(),VLOOKUP($A191,'sin-list 180320_update'!$A$2:$S$835,10,FALSE))),IF(VLOOKUP($C191,'sin-list 180320_update'!$B$2:$S$835,9,FALSE)="",NA(),VLOOKUP($C191,'sin-list 180320_update'!$B$2:$S$835,9,FALSE)))</f>
        <v>#N/A</v>
      </c>
      <c r="N191" s="76" t="e">
        <f>IF($C191="-",IF($A191="-",IF(VLOOKUP($D191,'REACH Bilaga XVII_update'!$A$5:$E$131,4,FALSE)="",NA(),VLOOKUP($D191,'REACH Bilaga XVII_update'!$A$5:$E$131,4,FALSE)),IF(VLOOKUP($A191,'REACH Bilaga XVII_update'!$C$5:$D$131,2,FALSE)="",NA(),VLOOKUP($A191,'REACH Bilaga XVII_update'!$C$5:$D$131,2,FALSE))),IF(VLOOKUP($C191,'REACH Bilaga XVII_update'!$B$5:$D$131,3,FALSE)="",NA(),VLOOKUP($C191,'REACH Bilaga XVII_update'!$B$5:$D$131,3,FALSE)))</f>
        <v>#N/A</v>
      </c>
      <c r="O191" s="76" t="e">
        <f>IF($C191="-",IF($A191="-",IF(VLOOKUP($D191,' REACH Bilaga 59_update'!$A$5:$E$210,5,FALSE)="",NA(),VLOOKUP($D191,' REACH Bilaga 59_update'!$A$5:$E$210,5,FALSE)),IF(VLOOKUP($A191,' REACH Bilaga 59_update'!$D$5:$E$210,2,FALSE)="",NA(),VLOOKUP($A191,' REACH Bilaga 59_update'!$D$5:$E$210,2,FALSE))),IF(VLOOKUP($C191,' REACH Bilaga 59_update'!$C$5:$E$210,3,FALSE)="",NA(),VLOOKUP($C191,' REACH Bilaga 59_update'!$C$5:$E$210,3,FALSE)))</f>
        <v>#N/A</v>
      </c>
      <c r="P191" s="76" t="e">
        <f>IF(C191="-",IF(A191="-",IFERROR(VLOOKUP($D191,' REACH Bilaga 59_update'!$A$5:$F$210,MATCH(Sammanfattning!P$1,' REACH Bilaga 59_update'!$A$4:$F$4,0),FALSE),VLOOKUP($D191,'REACH Bilaga XIV_update'!$A$4:$H$110,MATCH(Sammanfattning!P$1,'REACH Bilaga XIV_update'!$A$4:$H$4,0),FALSE)),IFERROR(VLOOKUP($A191,' REACH Bilaga 59_update'!$D$5:$F$210,MATCH(Sammanfattning!P$1,' REACH Bilaga 59_update'!$D$4:$F$4,0),FALSE),VLOOKUP($A191,'REACH Bilaga XIV_update'!$D$4:$H$110,MATCH(Sammanfattning!P$1,'REACH Bilaga XIV_update'!$D$4:$H$4,0),FALSE))),IFERROR(VLOOKUP($C191,' REACH Bilaga 59_update'!$C$5:$F$210,MATCH(Sammanfattning!P$1,' REACH Bilaga 59_update'!$C$4:$F$4,0),FALSE),VLOOKUP($C191,'REACH Bilaga XIV_update'!$C$4:$H$110,MATCH(Sammanfattning!P$1,'REACH Bilaga XIV_update'!$C$4:$H$4,0),FALSE)))</f>
        <v>#N/A</v>
      </c>
      <c r="Q191" s="76" t="e">
        <f>IF($C191="-",IF($A191="-",IF(VLOOKUP($D191,'REACH Bilaga XIV_update'!$A$5:$I$110,9,FALSE)="",NA(),VLOOKUP($D191,'REACH Bilaga XIV_update'!$A$5:$I$110,9,FALSE)),IF(VLOOKUP($A191,'REACH Bilaga XIV_update'!$D$5:$I$110,6,FALSE)="",NA(),VLOOKUP($A191,'REACH Bilaga XIV_update'!$D$5:$I$110,6,FALSE))),IF(VLOOKUP($C191,'REACH Bilaga XIV_update'!$C$5:$I$110,7,FALSE)="",NA(),VLOOKUP($C191,'REACH Bilaga XIV_update'!$C$5:$I$110,7,FALSE)))</f>
        <v>#N/A</v>
      </c>
      <c r="R191" s="76" t="e">
        <f>IF($C191="-",IF($A191="-",IF(VLOOKUP($D191,CoRAP_update!$A$5:$O$376,15,FALSE)="",NA(),VLOOKUP($D191,CoRAP_update!$A$5:$O$376,15,FALSE)),IF(VLOOKUP($A191,CoRAP_update!$D$5:$O$376,12,FALSE)="",NA(),VLOOKUP($A191,CoRAP_update!$D$5:$O$376,12,FALSE))),IF(VLOOKUP($C191,CoRAP_update!$C$5:$O$376,13,FALSE)="",NA(),VLOOKUP($C191,CoRAP_update!$C$5:$O$376,13,FALSE)))</f>
        <v>#N/A</v>
      </c>
      <c r="S191" s="144" t="str">
        <f>IF($C191="-",IF($A191="-",VLOOKUP($D191,CoRAP_update!$A$5:$J$376,MATCH(Sammanfattning!S$1,CoRAP_update!$A$4:$J$4,0),FALSE),VLOOKUP($A191,CoRAP_update!$D$5:$J$376,MATCH(Sammanfattning!S$1,CoRAP_update!$D$4:$J$4,0),FALSE)),VLOOKUP($C191,CoRAP_update!$C$5:$J$376,MATCH(Sammanfattning!S$1,CoRAP_update!$C$4:$J$4,0),FALSE))</f>
        <v>Suspected PBT/vPvB#Consumer use#Wide dispersive use</v>
      </c>
      <c r="T191" s="76" t="e">
        <f>IF($A191="-",VLOOKUP($D191,EDC_update!$C$2:$F$450,4,FALSE),VLOOKUP($A191,EDC_update!$B$2:$F$450,5,FALSE))</f>
        <v>#N/A</v>
      </c>
      <c r="V191" s="78">
        <f>IF(IFERROR(SEARCH("PBT",P191),99)=99,IF(IFERROR(SEARCH("suspected PBT",S191),99)=99,IF(IFERROR(SEARCH("concluded to be PBT",K191),99)=99,IF(IFERROR(SEARCH("PBT",S191),99)=99,IF(IFERROR(SEARCH("PBT cand",L191),99)=99,IF(IFERROR(SEARCH("PBT",L191),99)=99,IF(IFERROR(SEARCH("persistent, bioackumulative and toxic properties",K191),99)=99,0,Scoring!$E$3),Scoring!$E$3),Scoring!$E$7),Scoring!$E$3),Scoring!$E$5),Scoring!$E$6),Scoring!$E$3)</f>
        <v>0.7</v>
      </c>
      <c r="W191" s="78">
        <f>IF(IFERROR(SEARCH("vPvB",P191),99)=99,IF(IFERROR(SEARCH("suspected pbt/vPvB",S191),99)=99,IF(IFERROR(SEARCH("vPvB",S191),99)=99,IF(IFERROR(SEARCH("concluded to be a vPvB",S191),99)=99,IF(IFERROR(SEARCH("identified as vPvB",K191),99)=99,IF(IFERROR(SEARCH("concluded to be a vPvB",K191),99)=99,IF(IFERROR(SEARCH("concluded to be both pbt and vPvB",S191),99)=99,IF(IFERROR(SEARCH("concluded to be both pbt and vPvB",K191),99)=99,0,Scoring!$E$5),Scoring!$E$5),Scoring!$E$5),Scoring!$E$5),Scoring!$E$5),Scoring!$E$4),Scoring!$E$6),Scoring!$E$4)</f>
        <v>0.7</v>
      </c>
      <c r="X191" s="78">
        <f>IF(IFERROR(SEARCH("H410",N191),99)=99,IF(IFERROR(SEARCH("H410",O191),99)=99,IF(IFERROR(SEARCH("H410",Q191),99)=99,IF(IFERROR(SEARCH("H410",M191),99)=99,IF(IFERROR(SEARCH("H410",R191),99)=99,IF(IFERROR(SEARCH("H411",N191),99)=99,IF(IFERROR(SEARCH("H411",O191),99)=99,IF(IFERROR(SEARCH("H411",Q191),99)=99,IF(IFERROR(SEARCH("H411",M191),99)=99,IF(IFERROR(SEARCH("H411",R191),99)=99,IF(IFERROR(SEARCH("H413",N191),99)=99,IF(IFERROR(SEARCH("H413",O191),99)=99,IF(IFERROR(SEARCH("H413",Q191),99)=99,IF(IFERROR(SEARCH("H413",M191),99)=99,IF(IFERROR(SEARCH("H413",R191),99)=99,IF(IFERROR(SEARCH("H412",N191),99)=99,IF(IFERROR(SEARCH("H412",O191),99)=99,IF(IFERROR(SEARCH("H412",Q191),99)=99,IF(IFERROR(SEARCH("H412",M191),99)=99,IF(IFERROR(SEARCH("H412",R191),99)=99,0,Scoring!$E$2),Scoring!$E$2),Scoring!$E$2),Scoring!$E$2),Scoring!$E$2),Scoring!$E$2),Scoring!$E$2),Scoring!$E$2),Scoring!$E$2),Scoring!$E$2),Scoring!$E$2),Scoring!$E$2),Scoring!$E$2),Scoring!$E$2),Scoring!$E$2),Scoring!$E$2),Scoring!$E$2),Scoring!$E$2),Scoring!$E$2),Scoring!$E$2)</f>
        <v>0</v>
      </c>
      <c r="Y191" s="78">
        <f>IF(IFERROR(SEARCH("CMR",K191),99)=99,IF(IFERROR(SEARCH("Suspected CMR",S191),99)=99,IF(IFERROR(SEARCH("CMR",S191),99)=99,0,Scoring!$E$8),Scoring!$E$9),Scoring!$E$8)</f>
        <v>0</v>
      </c>
      <c r="Z191" s="78">
        <f>IF(IFERROR(SEARCH("H350",N191),99)=99,IF(IFERROR(SEARCH("H350",O191),99)=99,IF(IFERROR(SEARCH("H350",Q191),99)=99,IF(IFERROR(SEARCH("H350",M191),99)=99,IF(IFERROR(SEARCH("H350",R191),99)=99,IF(IFERROR(SEARCH("H351",N191),99)=99,IF(IFERROR(SEARCH("H351",O191),99)=99,IF(IFERROR(SEARCH("H351",Q191),99)=99,IF(IFERROR(SEARCH("H351",M191),99)=99,IF(IFERROR(SEARCH("H351",R191),99)=99,IF(IFERROR(SEARCH("carcinogenic",P191),99)=99,IF(IFERROR(SEARCH("suspected carcinogenic",S191),99)=99,0,Scoring!$E$12),Scoring!$E$11),Scoring!$E$10),Scoring!$E$10),Scoring!$E$10),Scoring!$E$10),Scoring!$E$10),Scoring!$E$10),Scoring!$E$10),Scoring!$E$10),Scoring!$E$10),Scoring!$E$10)</f>
        <v>0</v>
      </c>
      <c r="AA191" s="78">
        <f>IF(IFERROR(SEARCH("H340",N191),99)=99,IF(IFERROR(SEARCH("H340",O191),99)=99,IF(IFERROR(SEARCH("H340",Q191),99)=99,IF(IFERROR(SEARCH("H340",M191),99)=99,IF(IFERROR(SEARCH("H340",R191),99)=99,IF(IFERROR(SEARCH("H341",N191),99)=99,IF(IFERROR(SEARCH("H341",O191),99)=99,IF(IFERROR(SEARCH("H341",Q191),99)=99,IF(IFERROR(SEARCH("H341",M191),99)=99,IF(IFERROR(SEARCH("H341",R191),99)=99,IF(IFERROR(SEARCH("mutagenic",P191),99)=99,IF(IFERROR(SEARCH("suspected mutagenic",S191),99)=99,0,Scoring!$E$15),Scoring!$E$14),Scoring!$E$13),Scoring!$E$13),Scoring!$E$13),Scoring!$E$13),Scoring!$E$13),Scoring!$E$13),Scoring!$E$13),Scoring!$E$13),Scoring!$E$13),Scoring!$E$13)</f>
        <v>0</v>
      </c>
      <c r="AB191" s="78">
        <f>IF(IFERROR(SEARCH("H360",N191),99)=99,IF(IFERROR(SEARCH("H360",O191),99)=99,IF(IFERROR(SEARCH("H360",Q191),99)=99,IF(IFERROR(SEARCH("H360",M191),99)=99,IF(IFERROR(SEARCH("H360",R191),99)=99,IF(IFERROR(SEARCH("H361",N191),99)=99,IF(IFERROR(SEARCH("H361",O191),99)=99,IF(IFERROR(SEARCH("H361",Q191),99)=99,IF(IFERROR(SEARCH("H361",M191),99)=99,IF(IFERROR(SEARCH("H361",R191),99)=99,IF(IFERROR(SEARCH("reproduction",P191),99)=99,IF(IFERROR(SEARCH("suspected reprotoxic",S191),99)=99,IF(IFERROR(SEARCH("reprotoxic",S191),99)=99,IF(IFERROR(SEARCH("reprotoxic",K191),99)=99,0,Scoring!$E$18),Scoring!$E$18),Scoring!$E$19),Scoring!$E$17),Scoring!$E$16),Scoring!$E$16),Scoring!$E$16),Scoring!$E$16),Scoring!$E$16),Scoring!$E$16),Scoring!$E$16),Scoring!$E$16),Scoring!$E$16),Scoring!$E$16)</f>
        <v>0</v>
      </c>
      <c r="AC191" s="78">
        <f>IF(IFERROR(SEARCH("57f",L191),99)=99,IF(IFERROR(SEARCH("57(f)",P191),99)=99,0,Scoring!$E$20),Scoring!$E$20)</f>
        <v>0</v>
      </c>
      <c r="AD191" s="78">
        <f>IF(IFERROR(SEARCH("CAT1",T191),99)=99,IF(IFERROR(SEARCH("CAT2",T191),99)=99,IF(IFERROR(SEARCH("CAT3",T191),99)=99,IF(IFERROR(SEARCH("concluded to be endocrine",K191),99)=99,IF(IFERROR(SEARCH("categorised as endocrine",K191),99)=99,IF(IFERROR(SEARCH("endocrine disrupting",P191),99)=99,IF(IFERROR(SEARCH("endocrine disrupting",K191),99)=99,IF(IFERROR(SEARCH("suspected endocrine",S191),99)=99,IF(IFERROR(SEARCH("potential endocrine",S191),99)=99,0,Scoring!$E$25),Scoring!$E$25),Scoring!$E$24),Scoring!$E$24),Scoring!$E$24),Scoring!$E$24),Scoring!$E$23),Scoring!$E$22),Scoring!$E$21)</f>
        <v>0</v>
      </c>
      <c r="AE191" s="78">
        <f>IF(IFERROR(SEARCH("suspected sensitiser",S191),99)=99,IF(IFERROR(SEARCH("sensitiser",S191),99)=99,IF(IFERROR(SEARCH("other hazard based concern",S191),99)=99,0,Scoring!$E$28),Scoring!$E$26),Scoring!$E$27)</f>
        <v>0</v>
      </c>
      <c r="AF191" s="78">
        <f>IF(IFERROR(M191,1)=1,IF(IFERROR(N191,1)=1,IF(IFERROR(O191,1)=1,IF(IFERROR(Q191,1)=1,IF(IFERROR(R191,1)=1,IF(IFERROR(T191,1)=1,IF(IFERROR(K191,1)=1,IF(IFERROR(P191,1)=1,IF(IFERROR(S191,1)=1,Scoring!$E$29,0),0),0),0),0),0),0),0),0)</f>
        <v>0</v>
      </c>
      <c r="AG191" s="78">
        <f t="shared" si="20"/>
        <v>1.4</v>
      </c>
      <c r="AI191" s="93"/>
      <c r="AJ191" s="94"/>
      <c r="AK191" s="76"/>
      <c r="AL191" s="75"/>
      <c r="AN191" s="79"/>
      <c r="AO191" s="79"/>
      <c r="AP191" s="79"/>
      <c r="AQ191" s="79"/>
      <c r="AR191" s="79"/>
      <c r="AS191" s="78"/>
      <c r="AU191" s="79">
        <f>IF(IFERROR(F191,99)=99,IF(IFERROR(G191,99)=99,IF(IFERROR(H191,99)=99,IF(IFERROR(I191,99)=99,IF(IFERROR(E191,99)=99,IF(IFERROR(J191,99)=99,0,Scoring!$B$7),Scoring!$B$3),Scoring!$B$2),Scoring!$B$6),Scoring!$B$5),Scoring!$B$4)</f>
        <v>0.5</v>
      </c>
      <c r="AV191" s="78">
        <f t="shared" si="21"/>
        <v>0.7</v>
      </c>
      <c r="AW191" s="78"/>
      <c r="AX191" s="66"/>
      <c r="AY191" s="78"/>
      <c r="AZ191" s="76"/>
      <c r="BA191" s="76"/>
      <c r="BB191" s="76"/>
    </row>
    <row r="192" spans="1:54" x14ac:dyDescent="0.25">
      <c r="A192" s="77" t="s">
        <v>30</v>
      </c>
      <c r="B192" s="76" t="str">
        <f t="shared" si="25"/>
        <v>700-579-6</v>
      </c>
      <c r="C192" s="77" t="s">
        <v>5737</v>
      </c>
      <c r="D192" s="77" t="s">
        <v>5736</v>
      </c>
      <c r="E192" s="76" t="e">
        <f>IF(C192="-",IF(A192="-",VLOOKUP(D192,'sin-list 180320_update'!$C$2:$C$835,1,FALSE),VLOOKUP(A192,'sin-list 180320_update'!$A$2:$A$835,1,FALSE)),VLOOKUP(C192,'sin-list 180320_update'!$B$2:$B$835,1,FALSE))</f>
        <v>#N/A</v>
      </c>
      <c r="F192" s="76" t="e">
        <f>IF($C192="-",IF($A192="-",VLOOKUP($D192,'REACH Bilaga XVII_update'!$A$5:$A$131,1,FALSE),VLOOKUP($A192,'REACH Bilaga XVII_update'!$C$5:$C$131,1,FALSE)),VLOOKUP($C192,'REACH Bilaga XVII_update'!$B$5:$B$131,1,FALSE))</f>
        <v>#N/A</v>
      </c>
      <c r="G192" s="76" t="e">
        <f>IF($C192="-",IF($A192="-",VLOOKUP($D192,' REACH Bilaga 59_update'!$A$5:$A$210,1,FALSE),VLOOKUP($A192,' REACH Bilaga 59_update'!$D$5:$D$210,1,FALSE)),VLOOKUP($C192,' REACH Bilaga 59_update'!$C$5:$C$210,1,FALSE))</f>
        <v>#N/A</v>
      </c>
      <c r="H192" s="76" t="e">
        <f>IF($C192="-",IF($A192="-",VLOOKUP($D192,'REACH Bilaga XIV_update'!$A$5:$A$110,1,FALSE),VLOOKUP($A192,'REACH Bilaga XIV_update'!$D$5:$D$110,1,FALSE)),VLOOKUP($C192,'REACH Bilaga XIV_update'!$C$5:$C$110,1,FALSE))</f>
        <v>#N/A</v>
      </c>
      <c r="I192" s="76" t="str">
        <f>IF($C192="-",IF($A192="-",VLOOKUP($D192,CoRAP_update!$A$5:$A$376,1,FALSE),VLOOKUP($A192,CoRAP_update!$D$5:$D$376,1,FALSE)),VLOOKUP($C192,CoRAP_update!$C$5:$C$376,1,FALSE))</f>
        <v>700-579-6</v>
      </c>
      <c r="J192" s="76" t="e">
        <f>IF($C192="-",IF($A192="-",VLOOKUP($D192,EDC_update!$C$2:$C$450,1,FALSE),VLOOKUP($A192,EDC_update!$B$2:$B$450,1,FALSE)),VLOOKUP($C192,EDC_update!$L$2:$L$450,1,FALSE))</f>
        <v>#N/A</v>
      </c>
      <c r="K192" s="76" t="e">
        <f>IF($C192="-",IF($A192="-",IF(VLOOKUP($D192,'sin-list 180320_update'!$C$2:$S$835,3,FALSE)="",NA(),VLOOKUP($D192,'sin-list 180320_update'!$C$2:$S$835,3,FALSE)),IF(VLOOKUP($A192,'sin-list 180320_update'!$A$2:$S$835,5,FALSE)="",NA(),VLOOKUP($A192,'sin-list 180320_update'!$A$2:$S$835,5,FALSE))),IF(VLOOKUP($C192,'sin-list 180320_update'!$B$2:$S$835,4,FALSE)="",NA(),VLOOKUP($C192,'sin-list 180320_update'!$B$2:$S$835,4,FALSE)))</f>
        <v>#N/A</v>
      </c>
      <c r="L192" s="76" t="e">
        <f>IF($C192="-",IF($A192="-",VLOOKUP($D192,'sin-list 180320_update'!$C$2:$S$835,6,FALSE),VLOOKUP($A192,'sin-list 180320_update'!$A$2:$S$835,8,FALSE)),VLOOKUP($C192,'sin-list 180320_update'!$B$2:$S$835,7,FALSE))</f>
        <v>#N/A</v>
      </c>
      <c r="M192" s="76" t="e">
        <f>IF($C192="-",IF($A192="-",IF(VLOOKUP($D192,'sin-list 180320_update'!$C$2:$S$835,8,FALSE)="",NA(),VLOOKUP($D192,'sin-list 180320_update'!$C$2:$S$835,8,FALSE)),IF(VLOOKUP($A192,'sin-list 180320_update'!$A$2:$S$835,10,FALSE)="",NA(),VLOOKUP($A192,'sin-list 180320_update'!$A$2:$S$835,10,FALSE))),IF(VLOOKUP($C192,'sin-list 180320_update'!$B$2:$S$835,9,FALSE)="",NA(),VLOOKUP($C192,'sin-list 180320_update'!$B$2:$S$835,9,FALSE)))</f>
        <v>#N/A</v>
      </c>
      <c r="N192" s="76" t="e">
        <f>IF($C192="-",IF($A192="-",IF(VLOOKUP($D192,'REACH Bilaga XVII_update'!$A$5:$E$131,4,FALSE)="",NA(),VLOOKUP($D192,'REACH Bilaga XVII_update'!$A$5:$E$131,4,FALSE)),IF(VLOOKUP($A192,'REACH Bilaga XVII_update'!$C$5:$D$131,2,FALSE)="",NA(),VLOOKUP($A192,'REACH Bilaga XVII_update'!$C$5:$D$131,2,FALSE))),IF(VLOOKUP($C192,'REACH Bilaga XVII_update'!$B$5:$D$131,3,FALSE)="",NA(),VLOOKUP($C192,'REACH Bilaga XVII_update'!$B$5:$D$131,3,FALSE)))</f>
        <v>#N/A</v>
      </c>
      <c r="O192" s="76" t="e">
        <f>IF($C192="-",IF($A192="-",IF(VLOOKUP($D192,' REACH Bilaga 59_update'!$A$5:$E$210,5,FALSE)="",NA(),VLOOKUP($D192,' REACH Bilaga 59_update'!$A$5:$E$210,5,FALSE)),IF(VLOOKUP($A192,' REACH Bilaga 59_update'!$D$5:$E$210,2,FALSE)="",NA(),VLOOKUP($A192,' REACH Bilaga 59_update'!$D$5:$E$210,2,FALSE))),IF(VLOOKUP($C192,' REACH Bilaga 59_update'!$C$5:$E$210,3,FALSE)="",NA(),VLOOKUP($C192,' REACH Bilaga 59_update'!$C$5:$E$210,3,FALSE)))</f>
        <v>#N/A</v>
      </c>
      <c r="P192" s="76" t="e">
        <f>IF(C192="-",IF(A192="-",IFERROR(VLOOKUP($D192,' REACH Bilaga 59_update'!$A$5:$F$210,MATCH(Sammanfattning!P$1,' REACH Bilaga 59_update'!$A$4:$F$4,0),FALSE),VLOOKUP($D192,'REACH Bilaga XIV_update'!$A$4:$H$110,MATCH(Sammanfattning!P$1,'REACH Bilaga XIV_update'!$A$4:$H$4,0),FALSE)),IFERROR(VLOOKUP($A192,' REACH Bilaga 59_update'!$D$5:$F$210,MATCH(Sammanfattning!P$1,' REACH Bilaga 59_update'!$D$4:$F$4,0),FALSE),VLOOKUP($A192,'REACH Bilaga XIV_update'!$D$4:$H$110,MATCH(Sammanfattning!P$1,'REACH Bilaga XIV_update'!$D$4:$H$4,0),FALSE))),IFERROR(VLOOKUP($C192,' REACH Bilaga 59_update'!$C$5:$F$210,MATCH(Sammanfattning!P$1,' REACH Bilaga 59_update'!$C$4:$F$4,0),FALSE),VLOOKUP($C192,'REACH Bilaga XIV_update'!$C$4:$H$110,MATCH(Sammanfattning!P$1,'REACH Bilaga XIV_update'!$C$4:$H$4,0),FALSE)))</f>
        <v>#N/A</v>
      </c>
      <c r="Q192" s="76" t="e">
        <f>IF($C192="-",IF($A192="-",IF(VLOOKUP($D192,'REACH Bilaga XIV_update'!$A$5:$I$110,9,FALSE)="",NA(),VLOOKUP($D192,'REACH Bilaga XIV_update'!$A$5:$I$110,9,FALSE)),IF(VLOOKUP($A192,'REACH Bilaga XIV_update'!$D$5:$I$110,6,FALSE)="",NA(),VLOOKUP($A192,'REACH Bilaga XIV_update'!$D$5:$I$110,6,FALSE))),IF(VLOOKUP($C192,'REACH Bilaga XIV_update'!$C$5:$I$110,7,FALSE)="",NA(),VLOOKUP($C192,'REACH Bilaga XIV_update'!$C$5:$I$110,7,FALSE)))</f>
        <v>#N/A</v>
      </c>
      <c r="R192" s="76" t="e">
        <f>IF($C192="-",IF($A192="-",IF(VLOOKUP($D192,CoRAP_update!$A$5:$O$376,15,FALSE)="",NA(),VLOOKUP($D192,CoRAP_update!$A$5:$O$376,15,FALSE)),IF(VLOOKUP($A192,CoRAP_update!$D$5:$O$376,12,FALSE)="",NA(),VLOOKUP($A192,CoRAP_update!$D$5:$O$376,12,FALSE))),IF(VLOOKUP($C192,CoRAP_update!$C$5:$O$376,13,FALSE)="",NA(),VLOOKUP($C192,CoRAP_update!$C$5:$O$376,13,FALSE)))</f>
        <v>#N/A</v>
      </c>
      <c r="S192" s="144" t="str">
        <f>IF($C192="-",IF($A192="-",VLOOKUP($D192,CoRAP_update!$A$5:$J$376,MATCH(Sammanfattning!S$1,CoRAP_update!$A$4:$J$4,0),FALSE),VLOOKUP($A192,CoRAP_update!$D$5:$J$376,MATCH(Sammanfattning!S$1,CoRAP_update!$D$4:$J$4,0),FALSE)),VLOOKUP($C192,CoRAP_update!$C$5:$J$376,MATCH(Sammanfattning!S$1,CoRAP_update!$C$4:$J$4,0),FALSE))</f>
        <v>Suspected PBT/vPvB#Wide dispersive use</v>
      </c>
      <c r="T192" s="76" t="e">
        <f>IF($A192="-",VLOOKUP($D192,EDC_update!$C$2:$F$450,4,FALSE),VLOOKUP($A192,EDC_update!$B$2:$F$450,5,FALSE))</f>
        <v>#N/A</v>
      </c>
      <c r="V192" s="78">
        <f>IF(IFERROR(SEARCH("PBT",P192),99)=99,IF(IFERROR(SEARCH("suspected PBT",S192),99)=99,IF(IFERROR(SEARCH("concluded to be PBT",K192),99)=99,IF(IFERROR(SEARCH("PBT",S192),99)=99,IF(IFERROR(SEARCH("PBT cand",L192),99)=99,IF(IFERROR(SEARCH("PBT",L192),99)=99,IF(IFERROR(SEARCH("persistent, bioackumulative and toxic properties",K192),99)=99,0,Scoring!$E$3),Scoring!$E$3),Scoring!$E$7),Scoring!$E$3),Scoring!$E$5),Scoring!$E$6),Scoring!$E$3)</f>
        <v>0.7</v>
      </c>
      <c r="W192" s="78">
        <f>IF(IFERROR(SEARCH("vPvB",P192),99)=99,IF(IFERROR(SEARCH("suspected pbt/vPvB",S192),99)=99,IF(IFERROR(SEARCH("vPvB",S192),99)=99,IF(IFERROR(SEARCH("concluded to be a vPvB",S192),99)=99,IF(IFERROR(SEARCH("identified as vPvB",K192),99)=99,IF(IFERROR(SEARCH("concluded to be a vPvB",K192),99)=99,IF(IFERROR(SEARCH("concluded to be both pbt and vPvB",S192),99)=99,IF(IFERROR(SEARCH("concluded to be both pbt and vPvB",K192),99)=99,0,Scoring!$E$5),Scoring!$E$5),Scoring!$E$5),Scoring!$E$5),Scoring!$E$5),Scoring!$E$4),Scoring!$E$6),Scoring!$E$4)</f>
        <v>0.7</v>
      </c>
      <c r="X192" s="78">
        <f>IF(IFERROR(SEARCH("H410",N192),99)=99,IF(IFERROR(SEARCH("H410",O192),99)=99,IF(IFERROR(SEARCH("H410",Q192),99)=99,IF(IFERROR(SEARCH("H410",M192),99)=99,IF(IFERROR(SEARCH("H410",R192),99)=99,IF(IFERROR(SEARCH("H411",N192),99)=99,IF(IFERROR(SEARCH("H411",O192),99)=99,IF(IFERROR(SEARCH("H411",Q192),99)=99,IF(IFERROR(SEARCH("H411",M192),99)=99,IF(IFERROR(SEARCH("H411",R192),99)=99,IF(IFERROR(SEARCH("H413",N192),99)=99,IF(IFERROR(SEARCH("H413",O192),99)=99,IF(IFERROR(SEARCH("H413",Q192),99)=99,IF(IFERROR(SEARCH("H413",M192),99)=99,IF(IFERROR(SEARCH("H413",R192),99)=99,IF(IFERROR(SEARCH("H412",N192),99)=99,IF(IFERROR(SEARCH("H412",O192),99)=99,IF(IFERROR(SEARCH("H412",Q192),99)=99,IF(IFERROR(SEARCH("H412",M192),99)=99,IF(IFERROR(SEARCH("H412",R192),99)=99,0,Scoring!$E$2),Scoring!$E$2),Scoring!$E$2),Scoring!$E$2),Scoring!$E$2),Scoring!$E$2),Scoring!$E$2),Scoring!$E$2),Scoring!$E$2),Scoring!$E$2),Scoring!$E$2),Scoring!$E$2),Scoring!$E$2),Scoring!$E$2),Scoring!$E$2),Scoring!$E$2),Scoring!$E$2),Scoring!$E$2),Scoring!$E$2),Scoring!$E$2)</f>
        <v>0</v>
      </c>
      <c r="Y192" s="78">
        <f>IF(IFERROR(SEARCH("CMR",K192),99)=99,IF(IFERROR(SEARCH("Suspected CMR",S192),99)=99,IF(IFERROR(SEARCH("CMR",S192),99)=99,0,Scoring!$E$8),Scoring!$E$9),Scoring!$E$8)</f>
        <v>0</v>
      </c>
      <c r="Z192" s="78">
        <f>IF(IFERROR(SEARCH("H350",N192),99)=99,IF(IFERROR(SEARCH("H350",O192),99)=99,IF(IFERROR(SEARCH("H350",Q192),99)=99,IF(IFERROR(SEARCH("H350",M192),99)=99,IF(IFERROR(SEARCH("H350",R192),99)=99,IF(IFERROR(SEARCH("H351",N192),99)=99,IF(IFERROR(SEARCH("H351",O192),99)=99,IF(IFERROR(SEARCH("H351",Q192),99)=99,IF(IFERROR(SEARCH("H351",M192),99)=99,IF(IFERROR(SEARCH("H351",R192),99)=99,IF(IFERROR(SEARCH("carcinogenic",P192),99)=99,IF(IFERROR(SEARCH("suspected carcinogenic",S192),99)=99,0,Scoring!$E$12),Scoring!$E$11),Scoring!$E$10),Scoring!$E$10),Scoring!$E$10),Scoring!$E$10),Scoring!$E$10),Scoring!$E$10),Scoring!$E$10),Scoring!$E$10),Scoring!$E$10),Scoring!$E$10)</f>
        <v>0</v>
      </c>
      <c r="AA192" s="78">
        <f>IF(IFERROR(SEARCH("H340",N192),99)=99,IF(IFERROR(SEARCH("H340",O192),99)=99,IF(IFERROR(SEARCH("H340",Q192),99)=99,IF(IFERROR(SEARCH("H340",M192),99)=99,IF(IFERROR(SEARCH("H340",R192),99)=99,IF(IFERROR(SEARCH("H341",N192),99)=99,IF(IFERROR(SEARCH("H341",O192),99)=99,IF(IFERROR(SEARCH("H341",Q192),99)=99,IF(IFERROR(SEARCH("H341",M192),99)=99,IF(IFERROR(SEARCH("H341",R192),99)=99,IF(IFERROR(SEARCH("mutagenic",P192),99)=99,IF(IFERROR(SEARCH("suspected mutagenic",S192),99)=99,0,Scoring!$E$15),Scoring!$E$14),Scoring!$E$13),Scoring!$E$13),Scoring!$E$13),Scoring!$E$13),Scoring!$E$13),Scoring!$E$13),Scoring!$E$13),Scoring!$E$13),Scoring!$E$13),Scoring!$E$13)</f>
        <v>0</v>
      </c>
      <c r="AB192" s="78">
        <f>IF(IFERROR(SEARCH("H360",N192),99)=99,IF(IFERROR(SEARCH("H360",O192),99)=99,IF(IFERROR(SEARCH("H360",Q192),99)=99,IF(IFERROR(SEARCH("H360",M192),99)=99,IF(IFERROR(SEARCH("H360",R192),99)=99,IF(IFERROR(SEARCH("H361",N192),99)=99,IF(IFERROR(SEARCH("H361",O192),99)=99,IF(IFERROR(SEARCH("H361",Q192),99)=99,IF(IFERROR(SEARCH("H361",M192),99)=99,IF(IFERROR(SEARCH("H361",R192),99)=99,IF(IFERROR(SEARCH("reproduction",P192),99)=99,IF(IFERROR(SEARCH("suspected reprotoxic",S192),99)=99,IF(IFERROR(SEARCH("reprotoxic",S192),99)=99,IF(IFERROR(SEARCH("reprotoxic",K192),99)=99,0,Scoring!$E$18),Scoring!$E$18),Scoring!$E$19),Scoring!$E$17),Scoring!$E$16),Scoring!$E$16),Scoring!$E$16),Scoring!$E$16),Scoring!$E$16),Scoring!$E$16),Scoring!$E$16),Scoring!$E$16),Scoring!$E$16),Scoring!$E$16)</f>
        <v>0</v>
      </c>
      <c r="AC192" s="78">
        <f>IF(IFERROR(SEARCH("57f",L192),99)=99,IF(IFERROR(SEARCH("57(f)",P192),99)=99,0,Scoring!$E$20),Scoring!$E$20)</f>
        <v>0</v>
      </c>
      <c r="AD192" s="78">
        <f>IF(IFERROR(SEARCH("CAT1",T192),99)=99,IF(IFERROR(SEARCH("CAT2",T192),99)=99,IF(IFERROR(SEARCH("CAT3",T192),99)=99,IF(IFERROR(SEARCH("concluded to be endocrine",K192),99)=99,IF(IFERROR(SEARCH("categorised as endocrine",K192),99)=99,IF(IFERROR(SEARCH("endocrine disrupting",P192),99)=99,IF(IFERROR(SEARCH("endocrine disrupting",K192),99)=99,IF(IFERROR(SEARCH("suspected endocrine",S192),99)=99,IF(IFERROR(SEARCH("potential endocrine",S192),99)=99,0,Scoring!$E$25),Scoring!$E$25),Scoring!$E$24),Scoring!$E$24),Scoring!$E$24),Scoring!$E$24),Scoring!$E$23),Scoring!$E$22),Scoring!$E$21)</f>
        <v>0</v>
      </c>
      <c r="AE192" s="78">
        <f>IF(IFERROR(SEARCH("suspected sensitiser",S192),99)=99,IF(IFERROR(SEARCH("sensitiser",S192),99)=99,IF(IFERROR(SEARCH("other hazard based concern",S192),99)=99,0,Scoring!$E$28),Scoring!$E$26),Scoring!$E$27)</f>
        <v>0</v>
      </c>
      <c r="AF192" s="78">
        <f>IF(IFERROR(M192,1)=1,IF(IFERROR(N192,1)=1,IF(IFERROR(O192,1)=1,IF(IFERROR(Q192,1)=1,IF(IFERROR(R192,1)=1,IF(IFERROR(T192,1)=1,IF(IFERROR(K192,1)=1,IF(IFERROR(P192,1)=1,IF(IFERROR(S192,1)=1,Scoring!$E$29,0),0),0),0),0),0),0),0),0)</f>
        <v>0</v>
      </c>
      <c r="AG192" s="78">
        <f t="shared" si="20"/>
        <v>1.4</v>
      </c>
      <c r="AI192" s="93"/>
      <c r="AJ192" s="94"/>
      <c r="AK192" s="76"/>
      <c r="AL192" s="75"/>
      <c r="AN192" s="79"/>
      <c r="AO192" s="79"/>
      <c r="AP192" s="79"/>
      <c r="AQ192" s="79"/>
      <c r="AR192" s="79"/>
      <c r="AS192" s="78"/>
      <c r="AU192" s="79">
        <f>IF(IFERROR(F192,99)=99,IF(IFERROR(G192,99)=99,IF(IFERROR(H192,99)=99,IF(IFERROR(I192,99)=99,IF(IFERROR(E192,99)=99,IF(IFERROR(J192,99)=99,0,Scoring!$B$7),Scoring!$B$3),Scoring!$B$2),Scoring!$B$6),Scoring!$B$5),Scoring!$B$4)</f>
        <v>0.5</v>
      </c>
      <c r="AV192" s="78">
        <f t="shared" si="21"/>
        <v>0.7</v>
      </c>
      <c r="AW192" s="78"/>
      <c r="AX192" s="66"/>
      <c r="AY192" s="78"/>
      <c r="AZ192" s="76"/>
      <c r="BA192" s="76"/>
      <c r="BB192" s="76"/>
    </row>
    <row r="193" spans="1:54" x14ac:dyDescent="0.25">
      <c r="A193" s="77" t="s">
        <v>5741</v>
      </c>
      <c r="B193" s="76" t="str">
        <f t="shared" si="25"/>
        <v>700-604-0</v>
      </c>
      <c r="C193" s="77" t="s">
        <v>5740</v>
      </c>
      <c r="D193" s="77" t="s">
        <v>5739</v>
      </c>
      <c r="E193" s="76" t="e">
        <f>IF(C193="-",IF(A193="-",VLOOKUP(D193,'sin-list 180320_update'!$C$2:$C$835,1,FALSE),VLOOKUP(A193,'sin-list 180320_update'!$A$2:$A$835,1,FALSE)),VLOOKUP(C193,'sin-list 180320_update'!$B$2:$B$835,1,FALSE))</f>
        <v>#N/A</v>
      </c>
      <c r="F193" s="76" t="e">
        <f>IF($C193="-",IF($A193="-",VLOOKUP($D193,'REACH Bilaga XVII_update'!$A$5:$A$131,1,FALSE),VLOOKUP($A193,'REACH Bilaga XVII_update'!$C$5:$C$131,1,FALSE)),VLOOKUP($C193,'REACH Bilaga XVII_update'!$B$5:$B$131,1,FALSE))</f>
        <v>#N/A</v>
      </c>
      <c r="G193" s="76" t="e">
        <f>IF($C193="-",IF($A193="-",VLOOKUP($D193,' REACH Bilaga 59_update'!$A$5:$A$210,1,FALSE),VLOOKUP($A193,' REACH Bilaga 59_update'!$D$5:$D$210,1,FALSE)),VLOOKUP($C193,' REACH Bilaga 59_update'!$C$5:$C$210,1,FALSE))</f>
        <v>#N/A</v>
      </c>
      <c r="H193" s="76" t="e">
        <f>IF($C193="-",IF($A193="-",VLOOKUP($D193,'REACH Bilaga XIV_update'!$A$5:$A$110,1,FALSE),VLOOKUP($A193,'REACH Bilaga XIV_update'!$D$5:$D$110,1,FALSE)),VLOOKUP($C193,'REACH Bilaga XIV_update'!$C$5:$C$110,1,FALSE))</f>
        <v>#N/A</v>
      </c>
      <c r="I193" s="76" t="str">
        <f>IF($C193="-",IF($A193="-",VLOOKUP($D193,CoRAP_update!$A$5:$A$376,1,FALSE),VLOOKUP($A193,CoRAP_update!$D$5:$D$376,1,FALSE)),VLOOKUP($C193,CoRAP_update!$C$5:$C$376,1,FALSE))</f>
        <v>700-604-0</v>
      </c>
      <c r="J193" s="76" t="e">
        <f>IF($C193="-",IF($A193="-",VLOOKUP($D193,EDC_update!$C$2:$C$450,1,FALSE),VLOOKUP($A193,EDC_update!$B$2:$B$450,1,FALSE)),VLOOKUP($C193,EDC_update!$L$2:$L$450,1,FALSE))</f>
        <v>#N/A</v>
      </c>
      <c r="K193" s="76" t="e">
        <f>IF($C193="-",IF($A193="-",IF(VLOOKUP($D193,'sin-list 180320_update'!$C$2:$S$835,3,FALSE)="",NA(),VLOOKUP($D193,'sin-list 180320_update'!$C$2:$S$835,3,FALSE)),IF(VLOOKUP($A193,'sin-list 180320_update'!$A$2:$S$835,5,FALSE)="",NA(),VLOOKUP($A193,'sin-list 180320_update'!$A$2:$S$835,5,FALSE))),IF(VLOOKUP($C193,'sin-list 180320_update'!$B$2:$S$835,4,FALSE)="",NA(),VLOOKUP($C193,'sin-list 180320_update'!$B$2:$S$835,4,FALSE)))</f>
        <v>#N/A</v>
      </c>
      <c r="L193" s="76" t="e">
        <f>IF($C193="-",IF($A193="-",VLOOKUP($D193,'sin-list 180320_update'!$C$2:$S$835,6,FALSE),VLOOKUP($A193,'sin-list 180320_update'!$A$2:$S$835,8,FALSE)),VLOOKUP($C193,'sin-list 180320_update'!$B$2:$S$835,7,FALSE))</f>
        <v>#N/A</v>
      </c>
      <c r="M193" s="76" t="e">
        <f>IF($C193="-",IF($A193="-",IF(VLOOKUP($D193,'sin-list 180320_update'!$C$2:$S$835,8,FALSE)="",NA(),VLOOKUP($D193,'sin-list 180320_update'!$C$2:$S$835,8,FALSE)),IF(VLOOKUP($A193,'sin-list 180320_update'!$A$2:$S$835,10,FALSE)="",NA(),VLOOKUP($A193,'sin-list 180320_update'!$A$2:$S$835,10,FALSE))),IF(VLOOKUP($C193,'sin-list 180320_update'!$B$2:$S$835,9,FALSE)="",NA(),VLOOKUP($C193,'sin-list 180320_update'!$B$2:$S$835,9,FALSE)))</f>
        <v>#N/A</v>
      </c>
      <c r="N193" s="76" t="e">
        <f>IF($C193="-",IF($A193="-",IF(VLOOKUP($D193,'REACH Bilaga XVII_update'!$A$5:$E$131,4,FALSE)="",NA(),VLOOKUP($D193,'REACH Bilaga XVII_update'!$A$5:$E$131,4,FALSE)),IF(VLOOKUP($A193,'REACH Bilaga XVII_update'!$C$5:$D$131,2,FALSE)="",NA(),VLOOKUP($A193,'REACH Bilaga XVII_update'!$C$5:$D$131,2,FALSE))),IF(VLOOKUP($C193,'REACH Bilaga XVII_update'!$B$5:$D$131,3,FALSE)="",NA(),VLOOKUP($C193,'REACH Bilaga XVII_update'!$B$5:$D$131,3,FALSE)))</f>
        <v>#N/A</v>
      </c>
      <c r="O193" s="76" t="e">
        <f>IF($C193="-",IF($A193="-",IF(VLOOKUP($D193,' REACH Bilaga 59_update'!$A$5:$E$210,5,FALSE)="",NA(),VLOOKUP($D193,' REACH Bilaga 59_update'!$A$5:$E$210,5,FALSE)),IF(VLOOKUP($A193,' REACH Bilaga 59_update'!$D$5:$E$210,2,FALSE)="",NA(),VLOOKUP($A193,' REACH Bilaga 59_update'!$D$5:$E$210,2,FALSE))),IF(VLOOKUP($C193,' REACH Bilaga 59_update'!$C$5:$E$210,3,FALSE)="",NA(),VLOOKUP($C193,' REACH Bilaga 59_update'!$C$5:$E$210,3,FALSE)))</f>
        <v>#N/A</v>
      </c>
      <c r="P193" s="76" t="e">
        <f>IF(C193="-",IF(A193="-",IFERROR(VLOOKUP($D193,' REACH Bilaga 59_update'!$A$5:$F$210,MATCH(Sammanfattning!P$1,' REACH Bilaga 59_update'!$A$4:$F$4,0),FALSE),VLOOKUP($D193,'REACH Bilaga XIV_update'!$A$4:$H$110,MATCH(Sammanfattning!P$1,'REACH Bilaga XIV_update'!$A$4:$H$4,0),FALSE)),IFERROR(VLOOKUP($A193,' REACH Bilaga 59_update'!$D$5:$F$210,MATCH(Sammanfattning!P$1,' REACH Bilaga 59_update'!$D$4:$F$4,0),FALSE),VLOOKUP($A193,'REACH Bilaga XIV_update'!$D$4:$H$110,MATCH(Sammanfattning!P$1,'REACH Bilaga XIV_update'!$D$4:$H$4,0),FALSE))),IFERROR(VLOOKUP($C193,' REACH Bilaga 59_update'!$C$5:$F$210,MATCH(Sammanfattning!P$1,' REACH Bilaga 59_update'!$C$4:$F$4,0),FALSE),VLOOKUP($C193,'REACH Bilaga XIV_update'!$C$4:$H$110,MATCH(Sammanfattning!P$1,'REACH Bilaga XIV_update'!$C$4:$H$4,0),FALSE)))</f>
        <v>#N/A</v>
      </c>
      <c r="Q193" s="76" t="e">
        <f>IF($C193="-",IF($A193="-",IF(VLOOKUP($D193,'REACH Bilaga XIV_update'!$A$5:$I$110,9,FALSE)="",NA(),VLOOKUP($D193,'REACH Bilaga XIV_update'!$A$5:$I$110,9,FALSE)),IF(VLOOKUP($A193,'REACH Bilaga XIV_update'!$D$5:$I$110,6,FALSE)="",NA(),VLOOKUP($A193,'REACH Bilaga XIV_update'!$D$5:$I$110,6,FALSE))),IF(VLOOKUP($C193,'REACH Bilaga XIV_update'!$C$5:$I$110,7,FALSE)="",NA(),VLOOKUP($C193,'REACH Bilaga XIV_update'!$C$5:$I$110,7,FALSE)))</f>
        <v>#N/A</v>
      </c>
      <c r="R193" s="76" t="e">
        <f>IF($C193="-",IF($A193="-",IF(VLOOKUP($D193,CoRAP_update!$A$5:$O$376,15,FALSE)="",NA(),VLOOKUP($D193,CoRAP_update!$A$5:$O$376,15,FALSE)),IF(VLOOKUP($A193,CoRAP_update!$D$5:$O$376,12,FALSE)="",NA(),VLOOKUP($A193,CoRAP_update!$D$5:$O$376,12,FALSE))),IF(VLOOKUP($C193,CoRAP_update!$C$5:$O$376,13,FALSE)="",NA(),VLOOKUP($C193,CoRAP_update!$C$5:$O$376,13,FALSE)))</f>
        <v>#N/A</v>
      </c>
      <c r="S193" s="144" t="str">
        <f>IF($C193="-",IF($A193="-",VLOOKUP($D193,CoRAP_update!$A$5:$J$376,MATCH(Sammanfattning!S$1,CoRAP_update!$A$4:$J$4,0),FALSE),VLOOKUP($A193,CoRAP_update!$D$5:$J$376,MATCH(Sammanfattning!S$1,CoRAP_update!$D$4:$J$4,0),FALSE)),VLOOKUP($C193,CoRAP_update!$C$5:$J$376,MATCH(Sammanfattning!S$1,CoRAP_update!$C$4:$J$4,0),FALSE))</f>
        <v>Suspected PBT/vPvB#Consumer use</v>
      </c>
      <c r="T193" s="76" t="e">
        <f>IF($A193="-",VLOOKUP($D193,EDC_update!$C$2:$F$450,4,FALSE),VLOOKUP($A193,EDC_update!$B$2:$F$450,5,FALSE))</f>
        <v>#N/A</v>
      </c>
      <c r="V193" s="78">
        <f>IF(IFERROR(SEARCH("PBT",P193),99)=99,IF(IFERROR(SEARCH("suspected PBT",S193),99)=99,IF(IFERROR(SEARCH("concluded to be PBT",K193),99)=99,IF(IFERROR(SEARCH("PBT",S193),99)=99,IF(IFERROR(SEARCH("PBT cand",L193),99)=99,IF(IFERROR(SEARCH("PBT",L193),99)=99,IF(IFERROR(SEARCH("persistent, bioackumulative and toxic properties",K193),99)=99,0,Scoring!$E$3),Scoring!$E$3),Scoring!$E$7),Scoring!$E$3),Scoring!$E$5),Scoring!$E$6),Scoring!$E$3)</f>
        <v>0.7</v>
      </c>
      <c r="W193" s="78">
        <f>IF(IFERROR(SEARCH("vPvB",P193),99)=99,IF(IFERROR(SEARCH("suspected pbt/vPvB",S193),99)=99,IF(IFERROR(SEARCH("vPvB",S193),99)=99,IF(IFERROR(SEARCH("concluded to be a vPvB",S193),99)=99,IF(IFERROR(SEARCH("identified as vPvB",K193),99)=99,IF(IFERROR(SEARCH("concluded to be a vPvB",K193),99)=99,IF(IFERROR(SEARCH("concluded to be both pbt and vPvB",S193),99)=99,IF(IFERROR(SEARCH("concluded to be both pbt and vPvB",K193),99)=99,0,Scoring!$E$5),Scoring!$E$5),Scoring!$E$5),Scoring!$E$5),Scoring!$E$5),Scoring!$E$4),Scoring!$E$6),Scoring!$E$4)</f>
        <v>0.7</v>
      </c>
      <c r="X193" s="78">
        <f>IF(IFERROR(SEARCH("H410",N193),99)=99,IF(IFERROR(SEARCH("H410",O193),99)=99,IF(IFERROR(SEARCH("H410",Q193),99)=99,IF(IFERROR(SEARCH("H410",M193),99)=99,IF(IFERROR(SEARCH("H410",R193),99)=99,IF(IFERROR(SEARCH("H411",N193),99)=99,IF(IFERROR(SEARCH("H411",O193),99)=99,IF(IFERROR(SEARCH("H411",Q193),99)=99,IF(IFERROR(SEARCH("H411",M193),99)=99,IF(IFERROR(SEARCH("H411",R193),99)=99,IF(IFERROR(SEARCH("H413",N193),99)=99,IF(IFERROR(SEARCH("H413",O193),99)=99,IF(IFERROR(SEARCH("H413",Q193),99)=99,IF(IFERROR(SEARCH("H413",M193),99)=99,IF(IFERROR(SEARCH("H413",R193),99)=99,IF(IFERROR(SEARCH("H412",N193),99)=99,IF(IFERROR(SEARCH("H412",O193),99)=99,IF(IFERROR(SEARCH("H412",Q193),99)=99,IF(IFERROR(SEARCH("H412",M193),99)=99,IF(IFERROR(SEARCH("H412",R193),99)=99,0,Scoring!$E$2),Scoring!$E$2),Scoring!$E$2),Scoring!$E$2),Scoring!$E$2),Scoring!$E$2),Scoring!$E$2),Scoring!$E$2),Scoring!$E$2),Scoring!$E$2),Scoring!$E$2),Scoring!$E$2),Scoring!$E$2),Scoring!$E$2),Scoring!$E$2),Scoring!$E$2),Scoring!$E$2),Scoring!$E$2),Scoring!$E$2),Scoring!$E$2)</f>
        <v>0</v>
      </c>
      <c r="Y193" s="78">
        <f>IF(IFERROR(SEARCH("CMR",K193),99)=99,IF(IFERROR(SEARCH("Suspected CMR",S193),99)=99,IF(IFERROR(SEARCH("CMR",S193),99)=99,0,Scoring!$E$8),Scoring!$E$9),Scoring!$E$8)</f>
        <v>0</v>
      </c>
      <c r="Z193" s="78">
        <f>IF(IFERROR(SEARCH("H350",N193),99)=99,IF(IFERROR(SEARCH("H350",O193),99)=99,IF(IFERROR(SEARCH("H350",Q193),99)=99,IF(IFERROR(SEARCH("H350",M193),99)=99,IF(IFERROR(SEARCH("H350",R193),99)=99,IF(IFERROR(SEARCH("H351",N193),99)=99,IF(IFERROR(SEARCH("H351",O193),99)=99,IF(IFERROR(SEARCH("H351",Q193),99)=99,IF(IFERROR(SEARCH("H351",M193),99)=99,IF(IFERROR(SEARCH("H351",R193),99)=99,IF(IFERROR(SEARCH("carcinogenic",P193),99)=99,IF(IFERROR(SEARCH("suspected carcinogenic",S193),99)=99,0,Scoring!$E$12),Scoring!$E$11),Scoring!$E$10),Scoring!$E$10),Scoring!$E$10),Scoring!$E$10),Scoring!$E$10),Scoring!$E$10),Scoring!$E$10),Scoring!$E$10),Scoring!$E$10),Scoring!$E$10)</f>
        <v>0</v>
      </c>
      <c r="AA193" s="78">
        <f>IF(IFERROR(SEARCH("H340",N193),99)=99,IF(IFERROR(SEARCH("H340",O193),99)=99,IF(IFERROR(SEARCH("H340",Q193),99)=99,IF(IFERROR(SEARCH("H340",M193),99)=99,IF(IFERROR(SEARCH("H340",R193),99)=99,IF(IFERROR(SEARCH("H341",N193),99)=99,IF(IFERROR(SEARCH("H341",O193),99)=99,IF(IFERROR(SEARCH("H341",Q193),99)=99,IF(IFERROR(SEARCH("H341",M193),99)=99,IF(IFERROR(SEARCH("H341",R193),99)=99,IF(IFERROR(SEARCH("mutagenic",P193),99)=99,IF(IFERROR(SEARCH("suspected mutagenic",S193),99)=99,0,Scoring!$E$15),Scoring!$E$14),Scoring!$E$13),Scoring!$E$13),Scoring!$E$13),Scoring!$E$13),Scoring!$E$13),Scoring!$E$13),Scoring!$E$13),Scoring!$E$13),Scoring!$E$13),Scoring!$E$13)</f>
        <v>0</v>
      </c>
      <c r="AB193" s="78">
        <f>IF(IFERROR(SEARCH("H360",N193),99)=99,IF(IFERROR(SEARCH("H360",O193),99)=99,IF(IFERROR(SEARCH("H360",Q193),99)=99,IF(IFERROR(SEARCH("H360",M193),99)=99,IF(IFERROR(SEARCH("H360",R193),99)=99,IF(IFERROR(SEARCH("H361",N193),99)=99,IF(IFERROR(SEARCH("H361",O193),99)=99,IF(IFERROR(SEARCH("H361",Q193),99)=99,IF(IFERROR(SEARCH("H361",M193),99)=99,IF(IFERROR(SEARCH("H361",R193),99)=99,IF(IFERROR(SEARCH("reproduction",P193),99)=99,IF(IFERROR(SEARCH("suspected reprotoxic",S193),99)=99,IF(IFERROR(SEARCH("reprotoxic",S193),99)=99,IF(IFERROR(SEARCH("reprotoxic",K193),99)=99,0,Scoring!$E$18),Scoring!$E$18),Scoring!$E$19),Scoring!$E$17),Scoring!$E$16),Scoring!$E$16),Scoring!$E$16),Scoring!$E$16),Scoring!$E$16),Scoring!$E$16),Scoring!$E$16),Scoring!$E$16),Scoring!$E$16),Scoring!$E$16)</f>
        <v>0</v>
      </c>
      <c r="AC193" s="78">
        <f>IF(IFERROR(SEARCH("57f",L193),99)=99,IF(IFERROR(SEARCH("57(f)",P193),99)=99,0,Scoring!$E$20),Scoring!$E$20)</f>
        <v>0</v>
      </c>
      <c r="AD193" s="78">
        <f>IF(IFERROR(SEARCH("CAT1",T193),99)=99,IF(IFERROR(SEARCH("CAT2",T193),99)=99,IF(IFERROR(SEARCH("CAT3",T193),99)=99,IF(IFERROR(SEARCH("concluded to be endocrine",K193),99)=99,IF(IFERROR(SEARCH("categorised as endocrine",K193),99)=99,IF(IFERROR(SEARCH("endocrine disrupting",P193),99)=99,IF(IFERROR(SEARCH("endocrine disrupting",K193),99)=99,IF(IFERROR(SEARCH("suspected endocrine",S193),99)=99,IF(IFERROR(SEARCH("potential endocrine",S193),99)=99,0,Scoring!$E$25),Scoring!$E$25),Scoring!$E$24),Scoring!$E$24),Scoring!$E$24),Scoring!$E$24),Scoring!$E$23),Scoring!$E$22),Scoring!$E$21)</f>
        <v>0</v>
      </c>
      <c r="AE193" s="78">
        <f>IF(IFERROR(SEARCH("suspected sensitiser",S193),99)=99,IF(IFERROR(SEARCH("sensitiser",S193),99)=99,IF(IFERROR(SEARCH("other hazard based concern",S193),99)=99,0,Scoring!$E$28),Scoring!$E$26),Scoring!$E$27)</f>
        <v>0</v>
      </c>
      <c r="AF193" s="78">
        <f>IF(IFERROR(M193,1)=1,IF(IFERROR(N193,1)=1,IF(IFERROR(O193,1)=1,IF(IFERROR(Q193,1)=1,IF(IFERROR(R193,1)=1,IF(IFERROR(T193,1)=1,IF(IFERROR(K193,1)=1,IF(IFERROR(P193,1)=1,IF(IFERROR(S193,1)=1,Scoring!$E$29,0),0),0),0),0),0),0),0),0)</f>
        <v>0</v>
      </c>
      <c r="AG193" s="78">
        <f t="shared" si="20"/>
        <v>1.4</v>
      </c>
      <c r="AI193" s="93"/>
      <c r="AJ193" s="94"/>
      <c r="AK193" s="76"/>
      <c r="AL193" s="75"/>
      <c r="AN193" s="79"/>
      <c r="AO193" s="79"/>
      <c r="AP193" s="79"/>
      <c r="AQ193" s="79"/>
      <c r="AR193" s="79"/>
      <c r="AS193" s="78"/>
      <c r="AU193" s="79">
        <f>IF(IFERROR(F193,99)=99,IF(IFERROR(G193,99)=99,IF(IFERROR(H193,99)=99,IF(IFERROR(I193,99)=99,IF(IFERROR(E193,99)=99,IF(IFERROR(J193,99)=99,0,Scoring!$B$7),Scoring!$B$3),Scoring!$B$2),Scoring!$B$6),Scoring!$B$5),Scoring!$B$4)</f>
        <v>0.5</v>
      </c>
      <c r="AV193" s="78">
        <f t="shared" si="21"/>
        <v>0.7</v>
      </c>
      <c r="AW193" s="78"/>
      <c r="AX193" s="66"/>
      <c r="AY193" s="78"/>
      <c r="AZ193" s="76"/>
      <c r="BA193" s="76"/>
      <c r="BB193" s="76"/>
    </row>
    <row r="194" spans="1:54" x14ac:dyDescent="0.25">
      <c r="A194" s="77" t="s">
        <v>30</v>
      </c>
      <c r="B194" s="76" t="str">
        <f t="shared" si="25"/>
        <v>700-992-1</v>
      </c>
      <c r="C194" s="77" t="s">
        <v>5754</v>
      </c>
      <c r="D194" s="77" t="s">
        <v>5753</v>
      </c>
      <c r="E194" s="76" t="e">
        <f>IF(C194="-",IF(A194="-",VLOOKUP(D194,'sin-list 180320_update'!$C$2:$C$835,1,FALSE),VLOOKUP(A194,'sin-list 180320_update'!$A$2:$A$835,1,FALSE)),VLOOKUP(C194,'sin-list 180320_update'!$B$2:$B$835,1,FALSE))</f>
        <v>#N/A</v>
      </c>
      <c r="F194" s="76" t="e">
        <f>IF($C194="-",IF($A194="-",VLOOKUP($D194,'REACH Bilaga XVII_update'!$A$5:$A$131,1,FALSE),VLOOKUP($A194,'REACH Bilaga XVII_update'!$C$5:$C$131,1,FALSE)),VLOOKUP($C194,'REACH Bilaga XVII_update'!$B$5:$B$131,1,FALSE))</f>
        <v>#N/A</v>
      </c>
      <c r="G194" s="76" t="e">
        <f>IF($C194="-",IF($A194="-",VLOOKUP($D194,' REACH Bilaga 59_update'!$A$5:$A$210,1,FALSE),VLOOKUP($A194,' REACH Bilaga 59_update'!$D$5:$D$210,1,FALSE)),VLOOKUP($C194,' REACH Bilaga 59_update'!$C$5:$C$210,1,FALSE))</f>
        <v>#N/A</v>
      </c>
      <c r="H194" s="76" t="e">
        <f>IF($C194="-",IF($A194="-",VLOOKUP($D194,'REACH Bilaga XIV_update'!$A$5:$A$110,1,FALSE),VLOOKUP($A194,'REACH Bilaga XIV_update'!$D$5:$D$110,1,FALSE)),VLOOKUP($C194,'REACH Bilaga XIV_update'!$C$5:$C$110,1,FALSE))</f>
        <v>#N/A</v>
      </c>
      <c r="I194" s="76" t="str">
        <f>IF($C194="-",IF($A194="-",VLOOKUP($D194,CoRAP_update!$A$5:$A$376,1,FALSE),VLOOKUP($A194,CoRAP_update!$D$5:$D$376,1,FALSE)),VLOOKUP($C194,CoRAP_update!$C$5:$C$376,1,FALSE))</f>
        <v>700-992-1</v>
      </c>
      <c r="J194" s="76" t="e">
        <f>IF($C194="-",IF($A194="-",VLOOKUP($D194,EDC_update!$C$2:$C$450,1,FALSE),VLOOKUP($A194,EDC_update!$B$2:$B$450,1,FALSE)),VLOOKUP($C194,EDC_update!$L$2:$L$450,1,FALSE))</f>
        <v>#N/A</v>
      </c>
      <c r="K194" s="76" t="e">
        <f>IF($C194="-",IF($A194="-",IF(VLOOKUP($D194,'sin-list 180320_update'!$C$2:$S$835,3,FALSE)="",NA(),VLOOKUP($D194,'sin-list 180320_update'!$C$2:$S$835,3,FALSE)),IF(VLOOKUP($A194,'sin-list 180320_update'!$A$2:$S$835,5,FALSE)="",NA(),VLOOKUP($A194,'sin-list 180320_update'!$A$2:$S$835,5,FALSE))),IF(VLOOKUP($C194,'sin-list 180320_update'!$B$2:$S$835,4,FALSE)="",NA(),VLOOKUP($C194,'sin-list 180320_update'!$B$2:$S$835,4,FALSE)))</f>
        <v>#N/A</v>
      </c>
      <c r="L194" s="76" t="e">
        <f>IF($C194="-",IF($A194="-",VLOOKUP($D194,'sin-list 180320_update'!$C$2:$S$835,6,FALSE),VLOOKUP($A194,'sin-list 180320_update'!$A$2:$S$835,8,FALSE)),VLOOKUP($C194,'sin-list 180320_update'!$B$2:$S$835,7,FALSE))</f>
        <v>#N/A</v>
      </c>
      <c r="M194" s="76" t="e">
        <f>IF($C194="-",IF($A194="-",IF(VLOOKUP($D194,'sin-list 180320_update'!$C$2:$S$835,8,FALSE)="",NA(),VLOOKUP($D194,'sin-list 180320_update'!$C$2:$S$835,8,FALSE)),IF(VLOOKUP($A194,'sin-list 180320_update'!$A$2:$S$835,10,FALSE)="",NA(),VLOOKUP($A194,'sin-list 180320_update'!$A$2:$S$835,10,FALSE))),IF(VLOOKUP($C194,'sin-list 180320_update'!$B$2:$S$835,9,FALSE)="",NA(),VLOOKUP($C194,'sin-list 180320_update'!$B$2:$S$835,9,FALSE)))</f>
        <v>#N/A</v>
      </c>
      <c r="N194" s="76" t="e">
        <f>IF($C194="-",IF($A194="-",IF(VLOOKUP($D194,'REACH Bilaga XVII_update'!$A$5:$E$131,4,FALSE)="",NA(),VLOOKUP($D194,'REACH Bilaga XVII_update'!$A$5:$E$131,4,FALSE)),IF(VLOOKUP($A194,'REACH Bilaga XVII_update'!$C$5:$D$131,2,FALSE)="",NA(),VLOOKUP($A194,'REACH Bilaga XVII_update'!$C$5:$D$131,2,FALSE))),IF(VLOOKUP($C194,'REACH Bilaga XVII_update'!$B$5:$D$131,3,FALSE)="",NA(),VLOOKUP($C194,'REACH Bilaga XVII_update'!$B$5:$D$131,3,FALSE)))</f>
        <v>#N/A</v>
      </c>
      <c r="O194" s="76" t="e">
        <f>IF($C194="-",IF($A194="-",IF(VLOOKUP($D194,' REACH Bilaga 59_update'!$A$5:$E$210,5,FALSE)="",NA(),VLOOKUP($D194,' REACH Bilaga 59_update'!$A$5:$E$210,5,FALSE)),IF(VLOOKUP($A194,' REACH Bilaga 59_update'!$D$5:$E$210,2,FALSE)="",NA(),VLOOKUP($A194,' REACH Bilaga 59_update'!$D$5:$E$210,2,FALSE))),IF(VLOOKUP($C194,' REACH Bilaga 59_update'!$C$5:$E$210,3,FALSE)="",NA(),VLOOKUP($C194,' REACH Bilaga 59_update'!$C$5:$E$210,3,FALSE)))</f>
        <v>#N/A</v>
      </c>
      <c r="P194" s="76" t="e">
        <f>IF(C194="-",IF(A194="-",IFERROR(VLOOKUP($D194,' REACH Bilaga 59_update'!$A$5:$F$210,MATCH(Sammanfattning!P$1,' REACH Bilaga 59_update'!$A$4:$F$4,0),FALSE),VLOOKUP($D194,'REACH Bilaga XIV_update'!$A$4:$H$110,MATCH(Sammanfattning!P$1,'REACH Bilaga XIV_update'!$A$4:$H$4,0),FALSE)),IFERROR(VLOOKUP($A194,' REACH Bilaga 59_update'!$D$5:$F$210,MATCH(Sammanfattning!P$1,' REACH Bilaga 59_update'!$D$4:$F$4,0),FALSE),VLOOKUP($A194,'REACH Bilaga XIV_update'!$D$4:$H$110,MATCH(Sammanfattning!P$1,'REACH Bilaga XIV_update'!$D$4:$H$4,0),FALSE))),IFERROR(VLOOKUP($C194,' REACH Bilaga 59_update'!$C$5:$F$210,MATCH(Sammanfattning!P$1,' REACH Bilaga 59_update'!$C$4:$F$4,0),FALSE),VLOOKUP($C194,'REACH Bilaga XIV_update'!$C$4:$H$110,MATCH(Sammanfattning!P$1,'REACH Bilaga XIV_update'!$C$4:$H$4,0),FALSE)))</f>
        <v>#N/A</v>
      </c>
      <c r="Q194" s="76" t="e">
        <f>IF($C194="-",IF($A194="-",IF(VLOOKUP($D194,'REACH Bilaga XIV_update'!$A$5:$I$110,9,FALSE)="",NA(),VLOOKUP($D194,'REACH Bilaga XIV_update'!$A$5:$I$110,9,FALSE)),IF(VLOOKUP($A194,'REACH Bilaga XIV_update'!$D$5:$I$110,6,FALSE)="",NA(),VLOOKUP($A194,'REACH Bilaga XIV_update'!$D$5:$I$110,6,FALSE))),IF(VLOOKUP($C194,'REACH Bilaga XIV_update'!$C$5:$I$110,7,FALSE)="",NA(),VLOOKUP($C194,'REACH Bilaga XIV_update'!$C$5:$I$110,7,FALSE)))</f>
        <v>#N/A</v>
      </c>
      <c r="R194" s="76" t="e">
        <f>IF($C194="-",IF($A194="-",IF(VLOOKUP($D194,CoRAP_update!$A$5:$O$376,15,FALSE)="",NA(),VLOOKUP($D194,CoRAP_update!$A$5:$O$376,15,FALSE)),IF(VLOOKUP($A194,CoRAP_update!$D$5:$O$376,12,FALSE)="",NA(),VLOOKUP($A194,CoRAP_update!$D$5:$O$376,12,FALSE))),IF(VLOOKUP($C194,CoRAP_update!$C$5:$O$376,13,FALSE)="",NA(),VLOOKUP($C194,CoRAP_update!$C$5:$O$376,13,FALSE)))</f>
        <v>#N/A</v>
      </c>
      <c r="S194" s="144" t="str">
        <f>IF($C194="-",IF($A194="-",VLOOKUP($D194,CoRAP_update!$A$5:$J$376,MATCH(Sammanfattning!S$1,CoRAP_update!$A$4:$J$4,0),FALSE),VLOOKUP($A194,CoRAP_update!$D$5:$J$376,MATCH(Sammanfattning!S$1,CoRAP_update!$D$4:$J$4,0),FALSE)),VLOOKUP($C194,CoRAP_update!$C$5:$J$376,MATCH(Sammanfattning!S$1,CoRAP_update!$C$4:$J$4,0),FALSE))</f>
        <v>Suspected PBT/vPvB#Consumer use#High (aggregated) tonnage#Wide dispersive use</v>
      </c>
      <c r="T194" s="76" t="e">
        <f>IF($A194="-",VLOOKUP($D194,EDC_update!$C$2:$F$450,4,FALSE),VLOOKUP($A194,EDC_update!$B$2:$F$450,5,FALSE))</f>
        <v>#N/A</v>
      </c>
      <c r="V194" s="78">
        <f>IF(IFERROR(SEARCH("PBT",P194),99)=99,IF(IFERROR(SEARCH("suspected PBT",S194),99)=99,IF(IFERROR(SEARCH("concluded to be PBT",K194),99)=99,IF(IFERROR(SEARCH("PBT",S194),99)=99,IF(IFERROR(SEARCH("PBT cand",L194),99)=99,IF(IFERROR(SEARCH("PBT",L194),99)=99,IF(IFERROR(SEARCH("persistent, bioackumulative and toxic properties",K194),99)=99,0,Scoring!$E$3),Scoring!$E$3),Scoring!$E$7),Scoring!$E$3),Scoring!$E$5),Scoring!$E$6),Scoring!$E$3)</f>
        <v>0.7</v>
      </c>
      <c r="W194" s="78">
        <f>IF(IFERROR(SEARCH("vPvB",P194),99)=99,IF(IFERROR(SEARCH("suspected pbt/vPvB",S194),99)=99,IF(IFERROR(SEARCH("vPvB",S194),99)=99,IF(IFERROR(SEARCH("concluded to be a vPvB",S194),99)=99,IF(IFERROR(SEARCH("identified as vPvB",K194),99)=99,IF(IFERROR(SEARCH("concluded to be a vPvB",K194),99)=99,IF(IFERROR(SEARCH("concluded to be both pbt and vPvB",S194),99)=99,IF(IFERROR(SEARCH("concluded to be both pbt and vPvB",K194),99)=99,0,Scoring!$E$5),Scoring!$E$5),Scoring!$E$5),Scoring!$E$5),Scoring!$E$5),Scoring!$E$4),Scoring!$E$6),Scoring!$E$4)</f>
        <v>0.7</v>
      </c>
      <c r="X194" s="78">
        <f>IF(IFERROR(SEARCH("H410",N194),99)=99,IF(IFERROR(SEARCH("H410",O194),99)=99,IF(IFERROR(SEARCH("H410",Q194),99)=99,IF(IFERROR(SEARCH("H410",M194),99)=99,IF(IFERROR(SEARCH("H410",R194),99)=99,IF(IFERROR(SEARCH("H411",N194),99)=99,IF(IFERROR(SEARCH("H411",O194),99)=99,IF(IFERROR(SEARCH("H411",Q194),99)=99,IF(IFERROR(SEARCH("H411",M194),99)=99,IF(IFERROR(SEARCH("H411",R194),99)=99,IF(IFERROR(SEARCH("H413",N194),99)=99,IF(IFERROR(SEARCH("H413",O194),99)=99,IF(IFERROR(SEARCH("H413",Q194),99)=99,IF(IFERROR(SEARCH("H413",M194),99)=99,IF(IFERROR(SEARCH("H413",R194),99)=99,IF(IFERROR(SEARCH("H412",N194),99)=99,IF(IFERROR(SEARCH("H412",O194),99)=99,IF(IFERROR(SEARCH("H412",Q194),99)=99,IF(IFERROR(SEARCH("H412",M194),99)=99,IF(IFERROR(SEARCH("H412",R194),99)=99,0,Scoring!$E$2),Scoring!$E$2),Scoring!$E$2),Scoring!$E$2),Scoring!$E$2),Scoring!$E$2),Scoring!$E$2),Scoring!$E$2),Scoring!$E$2),Scoring!$E$2),Scoring!$E$2),Scoring!$E$2),Scoring!$E$2),Scoring!$E$2),Scoring!$E$2),Scoring!$E$2),Scoring!$E$2),Scoring!$E$2),Scoring!$E$2),Scoring!$E$2)</f>
        <v>0</v>
      </c>
      <c r="Y194" s="78">
        <f>IF(IFERROR(SEARCH("CMR",K194),99)=99,IF(IFERROR(SEARCH("Suspected CMR",S194),99)=99,IF(IFERROR(SEARCH("CMR",S194),99)=99,0,Scoring!$E$8),Scoring!$E$9),Scoring!$E$8)</f>
        <v>0</v>
      </c>
      <c r="Z194" s="78">
        <f>IF(IFERROR(SEARCH("H350",N194),99)=99,IF(IFERROR(SEARCH("H350",O194),99)=99,IF(IFERROR(SEARCH("H350",Q194),99)=99,IF(IFERROR(SEARCH("H350",M194),99)=99,IF(IFERROR(SEARCH("H350",R194),99)=99,IF(IFERROR(SEARCH("H351",N194),99)=99,IF(IFERROR(SEARCH("H351",O194),99)=99,IF(IFERROR(SEARCH("H351",Q194),99)=99,IF(IFERROR(SEARCH("H351",M194),99)=99,IF(IFERROR(SEARCH("H351",R194),99)=99,IF(IFERROR(SEARCH("carcinogenic",P194),99)=99,IF(IFERROR(SEARCH("suspected carcinogenic",S194),99)=99,0,Scoring!$E$12),Scoring!$E$11),Scoring!$E$10),Scoring!$E$10),Scoring!$E$10),Scoring!$E$10),Scoring!$E$10),Scoring!$E$10),Scoring!$E$10),Scoring!$E$10),Scoring!$E$10),Scoring!$E$10)</f>
        <v>0</v>
      </c>
      <c r="AA194" s="78">
        <f>IF(IFERROR(SEARCH("H340",N194),99)=99,IF(IFERROR(SEARCH("H340",O194),99)=99,IF(IFERROR(SEARCH("H340",Q194),99)=99,IF(IFERROR(SEARCH("H340",M194),99)=99,IF(IFERROR(SEARCH("H340",R194),99)=99,IF(IFERROR(SEARCH("H341",N194),99)=99,IF(IFERROR(SEARCH("H341",O194),99)=99,IF(IFERROR(SEARCH("H341",Q194),99)=99,IF(IFERROR(SEARCH("H341",M194),99)=99,IF(IFERROR(SEARCH("H341",R194),99)=99,IF(IFERROR(SEARCH("mutagenic",P194),99)=99,IF(IFERROR(SEARCH("suspected mutagenic",S194),99)=99,0,Scoring!$E$15),Scoring!$E$14),Scoring!$E$13),Scoring!$E$13),Scoring!$E$13),Scoring!$E$13),Scoring!$E$13),Scoring!$E$13),Scoring!$E$13),Scoring!$E$13),Scoring!$E$13),Scoring!$E$13)</f>
        <v>0</v>
      </c>
      <c r="AB194" s="78">
        <f>IF(IFERROR(SEARCH("H360",N194),99)=99,IF(IFERROR(SEARCH("H360",O194),99)=99,IF(IFERROR(SEARCH("H360",Q194),99)=99,IF(IFERROR(SEARCH("H360",M194),99)=99,IF(IFERROR(SEARCH("H360",R194),99)=99,IF(IFERROR(SEARCH("H361",N194),99)=99,IF(IFERROR(SEARCH("H361",O194),99)=99,IF(IFERROR(SEARCH("H361",Q194),99)=99,IF(IFERROR(SEARCH("H361",M194),99)=99,IF(IFERROR(SEARCH("H361",R194),99)=99,IF(IFERROR(SEARCH("reproduction",P194),99)=99,IF(IFERROR(SEARCH("suspected reprotoxic",S194),99)=99,IF(IFERROR(SEARCH("reprotoxic",S194),99)=99,IF(IFERROR(SEARCH("reprotoxic",K194),99)=99,0,Scoring!$E$18),Scoring!$E$18),Scoring!$E$19),Scoring!$E$17),Scoring!$E$16),Scoring!$E$16),Scoring!$E$16),Scoring!$E$16),Scoring!$E$16),Scoring!$E$16),Scoring!$E$16),Scoring!$E$16),Scoring!$E$16),Scoring!$E$16)</f>
        <v>0</v>
      </c>
      <c r="AC194" s="78">
        <f>IF(IFERROR(SEARCH("57f",L194),99)=99,IF(IFERROR(SEARCH("57(f)",P194),99)=99,0,Scoring!$E$20),Scoring!$E$20)</f>
        <v>0</v>
      </c>
      <c r="AD194" s="78">
        <f>IF(IFERROR(SEARCH("CAT1",T194),99)=99,IF(IFERROR(SEARCH("CAT2",T194),99)=99,IF(IFERROR(SEARCH("CAT3",T194),99)=99,IF(IFERROR(SEARCH("concluded to be endocrine",K194),99)=99,IF(IFERROR(SEARCH("categorised as endocrine",K194),99)=99,IF(IFERROR(SEARCH("endocrine disrupting",P194),99)=99,IF(IFERROR(SEARCH("endocrine disrupting",K194),99)=99,IF(IFERROR(SEARCH("suspected endocrine",S194),99)=99,IF(IFERROR(SEARCH("potential endocrine",S194),99)=99,0,Scoring!$E$25),Scoring!$E$25),Scoring!$E$24),Scoring!$E$24),Scoring!$E$24),Scoring!$E$24),Scoring!$E$23),Scoring!$E$22),Scoring!$E$21)</f>
        <v>0</v>
      </c>
      <c r="AE194" s="78">
        <f>IF(IFERROR(SEARCH("suspected sensitiser",S194),99)=99,IF(IFERROR(SEARCH("sensitiser",S194),99)=99,IF(IFERROR(SEARCH("other hazard based concern",S194),99)=99,0,Scoring!$E$28),Scoring!$E$26),Scoring!$E$27)</f>
        <v>0</v>
      </c>
      <c r="AF194" s="78">
        <f>IF(IFERROR(M194,1)=1,IF(IFERROR(N194,1)=1,IF(IFERROR(O194,1)=1,IF(IFERROR(Q194,1)=1,IF(IFERROR(R194,1)=1,IF(IFERROR(T194,1)=1,IF(IFERROR(K194,1)=1,IF(IFERROR(P194,1)=1,IF(IFERROR(S194,1)=1,Scoring!$E$29,0),0),0),0),0),0),0),0),0)</f>
        <v>0</v>
      </c>
      <c r="AG194" s="78">
        <f t="shared" ref="AG194:AG257" si="26">V194+W194+X194+AD194+AE194+AF194+IF(Y194&gt;0,Y194,SUM(Z194:AB194))+AC194</f>
        <v>1.4</v>
      </c>
      <c r="AI194" s="93"/>
      <c r="AJ194" s="94"/>
      <c r="AK194" s="76"/>
      <c r="AL194" s="75"/>
      <c r="AN194" s="79"/>
      <c r="AO194" s="79"/>
      <c r="AP194" s="79"/>
      <c r="AQ194" s="79"/>
      <c r="AR194" s="79"/>
      <c r="AS194" s="78"/>
      <c r="AU194" s="79">
        <f>IF(IFERROR(F194,99)=99,IF(IFERROR(G194,99)=99,IF(IFERROR(H194,99)=99,IF(IFERROR(I194,99)=99,IF(IFERROR(E194,99)=99,IF(IFERROR(J194,99)=99,0,Scoring!$B$7),Scoring!$B$3),Scoring!$B$2),Scoring!$B$6),Scoring!$B$5),Scoring!$B$4)</f>
        <v>0.5</v>
      </c>
      <c r="AV194" s="78">
        <f t="shared" ref="AV194:AV257" si="27">AG194*AU194</f>
        <v>0.7</v>
      </c>
      <c r="AW194" s="78"/>
      <c r="AX194" s="66"/>
      <c r="AY194" s="78"/>
      <c r="AZ194" s="76"/>
      <c r="BA194" s="76"/>
      <c r="BB194" s="76"/>
    </row>
    <row r="195" spans="1:54" x14ac:dyDescent="0.25">
      <c r="A195" s="77" t="s">
        <v>30</v>
      </c>
      <c r="B195" s="76" t="str">
        <f t="shared" si="25"/>
        <v>701-057-0</v>
      </c>
      <c r="C195" s="77" t="s">
        <v>5764</v>
      </c>
      <c r="D195" s="77" t="s">
        <v>5763</v>
      </c>
      <c r="E195" s="76" t="e">
        <f>IF(C195="-",IF(A195="-",VLOOKUP(D195,'sin-list 180320_update'!$C$2:$C$835,1,FALSE),VLOOKUP(A195,'sin-list 180320_update'!$A$2:$A$835,1,FALSE)),VLOOKUP(C195,'sin-list 180320_update'!$B$2:$B$835,1,FALSE))</f>
        <v>#N/A</v>
      </c>
      <c r="F195" s="76" t="e">
        <f>IF($C195="-",IF($A195="-",VLOOKUP($D195,'REACH Bilaga XVII_update'!$A$5:$A$131,1,FALSE),VLOOKUP($A195,'REACH Bilaga XVII_update'!$C$5:$C$131,1,FALSE)),VLOOKUP($C195,'REACH Bilaga XVII_update'!$B$5:$B$131,1,FALSE))</f>
        <v>#N/A</v>
      </c>
      <c r="G195" s="76" t="e">
        <f>IF($C195="-",IF($A195="-",VLOOKUP($D195,' REACH Bilaga 59_update'!$A$5:$A$210,1,FALSE),VLOOKUP($A195,' REACH Bilaga 59_update'!$D$5:$D$210,1,FALSE)),VLOOKUP($C195,' REACH Bilaga 59_update'!$C$5:$C$210,1,FALSE))</f>
        <v>#N/A</v>
      </c>
      <c r="H195" s="76" t="e">
        <f>IF($C195="-",IF($A195="-",VLOOKUP($D195,'REACH Bilaga XIV_update'!$A$5:$A$110,1,FALSE),VLOOKUP($A195,'REACH Bilaga XIV_update'!$D$5:$D$110,1,FALSE)),VLOOKUP($C195,'REACH Bilaga XIV_update'!$C$5:$C$110,1,FALSE))</f>
        <v>#N/A</v>
      </c>
      <c r="I195" s="76" t="str">
        <f>IF($C195="-",IF($A195="-",VLOOKUP($D195,CoRAP_update!$A$5:$A$376,1,FALSE),VLOOKUP($A195,CoRAP_update!$D$5:$D$376,1,FALSE)),VLOOKUP($C195,CoRAP_update!$C$5:$C$376,1,FALSE))</f>
        <v>701-057-0</v>
      </c>
      <c r="J195" s="76" t="e">
        <f>IF($C195="-",IF($A195="-",VLOOKUP($D195,EDC_update!$C$2:$C$450,1,FALSE),VLOOKUP($A195,EDC_update!$B$2:$B$450,1,FALSE)),VLOOKUP($C195,EDC_update!$L$2:$L$450,1,FALSE))</f>
        <v>#N/A</v>
      </c>
      <c r="K195" s="76" t="e">
        <f>IF($C195="-",IF($A195="-",IF(VLOOKUP($D195,'sin-list 180320_update'!$C$2:$S$835,3,FALSE)="",NA(),VLOOKUP($D195,'sin-list 180320_update'!$C$2:$S$835,3,FALSE)),IF(VLOOKUP($A195,'sin-list 180320_update'!$A$2:$S$835,5,FALSE)="",NA(),VLOOKUP($A195,'sin-list 180320_update'!$A$2:$S$835,5,FALSE))),IF(VLOOKUP($C195,'sin-list 180320_update'!$B$2:$S$835,4,FALSE)="",NA(),VLOOKUP($C195,'sin-list 180320_update'!$B$2:$S$835,4,FALSE)))</f>
        <v>#N/A</v>
      </c>
      <c r="L195" s="76" t="e">
        <f>IF($C195="-",IF($A195="-",VLOOKUP($D195,'sin-list 180320_update'!$C$2:$S$835,6,FALSE),VLOOKUP($A195,'sin-list 180320_update'!$A$2:$S$835,8,FALSE)),VLOOKUP($C195,'sin-list 180320_update'!$B$2:$S$835,7,FALSE))</f>
        <v>#N/A</v>
      </c>
      <c r="M195" s="76" t="e">
        <f>IF($C195="-",IF($A195="-",IF(VLOOKUP($D195,'sin-list 180320_update'!$C$2:$S$835,8,FALSE)="",NA(),VLOOKUP($D195,'sin-list 180320_update'!$C$2:$S$835,8,FALSE)),IF(VLOOKUP($A195,'sin-list 180320_update'!$A$2:$S$835,10,FALSE)="",NA(),VLOOKUP($A195,'sin-list 180320_update'!$A$2:$S$835,10,FALSE))),IF(VLOOKUP($C195,'sin-list 180320_update'!$B$2:$S$835,9,FALSE)="",NA(),VLOOKUP($C195,'sin-list 180320_update'!$B$2:$S$835,9,FALSE)))</f>
        <v>#N/A</v>
      </c>
      <c r="N195" s="76" t="e">
        <f>IF($C195="-",IF($A195="-",IF(VLOOKUP($D195,'REACH Bilaga XVII_update'!$A$5:$E$131,4,FALSE)="",NA(),VLOOKUP($D195,'REACH Bilaga XVII_update'!$A$5:$E$131,4,FALSE)),IF(VLOOKUP($A195,'REACH Bilaga XVII_update'!$C$5:$D$131,2,FALSE)="",NA(),VLOOKUP($A195,'REACH Bilaga XVII_update'!$C$5:$D$131,2,FALSE))),IF(VLOOKUP($C195,'REACH Bilaga XVII_update'!$B$5:$D$131,3,FALSE)="",NA(),VLOOKUP($C195,'REACH Bilaga XVII_update'!$B$5:$D$131,3,FALSE)))</f>
        <v>#N/A</v>
      </c>
      <c r="O195" s="76" t="e">
        <f>IF($C195="-",IF($A195="-",IF(VLOOKUP($D195,' REACH Bilaga 59_update'!$A$5:$E$210,5,FALSE)="",NA(),VLOOKUP($D195,' REACH Bilaga 59_update'!$A$5:$E$210,5,FALSE)),IF(VLOOKUP($A195,' REACH Bilaga 59_update'!$D$5:$E$210,2,FALSE)="",NA(),VLOOKUP($A195,' REACH Bilaga 59_update'!$D$5:$E$210,2,FALSE))),IF(VLOOKUP($C195,' REACH Bilaga 59_update'!$C$5:$E$210,3,FALSE)="",NA(),VLOOKUP($C195,' REACH Bilaga 59_update'!$C$5:$E$210,3,FALSE)))</f>
        <v>#N/A</v>
      </c>
      <c r="P195" s="76" t="e">
        <f>IF(C195="-",IF(A195="-",IFERROR(VLOOKUP($D195,' REACH Bilaga 59_update'!$A$5:$F$210,MATCH(Sammanfattning!P$1,' REACH Bilaga 59_update'!$A$4:$F$4,0),FALSE),VLOOKUP($D195,'REACH Bilaga XIV_update'!$A$4:$H$110,MATCH(Sammanfattning!P$1,'REACH Bilaga XIV_update'!$A$4:$H$4,0),FALSE)),IFERROR(VLOOKUP($A195,' REACH Bilaga 59_update'!$D$5:$F$210,MATCH(Sammanfattning!P$1,' REACH Bilaga 59_update'!$D$4:$F$4,0),FALSE),VLOOKUP($A195,'REACH Bilaga XIV_update'!$D$4:$H$110,MATCH(Sammanfattning!P$1,'REACH Bilaga XIV_update'!$D$4:$H$4,0),FALSE))),IFERROR(VLOOKUP($C195,' REACH Bilaga 59_update'!$C$5:$F$210,MATCH(Sammanfattning!P$1,' REACH Bilaga 59_update'!$C$4:$F$4,0),FALSE),VLOOKUP($C195,'REACH Bilaga XIV_update'!$C$4:$H$110,MATCH(Sammanfattning!P$1,'REACH Bilaga XIV_update'!$C$4:$H$4,0),FALSE)))</f>
        <v>#N/A</v>
      </c>
      <c r="Q195" s="76" t="e">
        <f>IF($C195="-",IF($A195="-",IF(VLOOKUP($D195,'REACH Bilaga XIV_update'!$A$5:$I$110,9,FALSE)="",NA(),VLOOKUP($D195,'REACH Bilaga XIV_update'!$A$5:$I$110,9,FALSE)),IF(VLOOKUP($A195,'REACH Bilaga XIV_update'!$D$5:$I$110,6,FALSE)="",NA(),VLOOKUP($A195,'REACH Bilaga XIV_update'!$D$5:$I$110,6,FALSE))),IF(VLOOKUP($C195,'REACH Bilaga XIV_update'!$C$5:$I$110,7,FALSE)="",NA(),VLOOKUP($C195,'REACH Bilaga XIV_update'!$C$5:$I$110,7,FALSE)))</f>
        <v>#N/A</v>
      </c>
      <c r="R195" s="76" t="e">
        <f>IF($C195="-",IF($A195="-",IF(VLOOKUP($D195,CoRAP_update!$A$5:$O$376,15,FALSE)="",NA(),VLOOKUP($D195,CoRAP_update!$A$5:$O$376,15,FALSE)),IF(VLOOKUP($A195,CoRAP_update!$D$5:$O$376,12,FALSE)="",NA(),VLOOKUP($A195,CoRAP_update!$D$5:$O$376,12,FALSE))),IF(VLOOKUP($C195,CoRAP_update!$C$5:$O$376,13,FALSE)="",NA(),VLOOKUP($C195,CoRAP_update!$C$5:$O$376,13,FALSE)))</f>
        <v>#N/A</v>
      </c>
      <c r="S195" s="144" t="str">
        <f>IF($C195="-",IF($A195="-",VLOOKUP($D195,CoRAP_update!$A$5:$J$376,MATCH(Sammanfattning!S$1,CoRAP_update!$A$4:$J$4,0),FALSE),VLOOKUP($A195,CoRAP_update!$D$5:$J$376,MATCH(Sammanfattning!S$1,CoRAP_update!$D$4:$J$4,0),FALSE)),VLOOKUP($C195,CoRAP_update!$C$5:$J$376,MATCH(Sammanfattning!S$1,CoRAP_update!$C$4:$J$4,0),FALSE))</f>
        <v>Suspected PBT/vPvB#Exposure of environment#High RCR#Wide dispersive use</v>
      </c>
      <c r="T195" s="76" t="e">
        <f>IF($A195="-",VLOOKUP($D195,EDC_update!$C$2:$F$450,4,FALSE),VLOOKUP($A195,EDC_update!$B$2:$F$450,5,FALSE))</f>
        <v>#N/A</v>
      </c>
      <c r="V195" s="78">
        <f>IF(IFERROR(SEARCH("PBT",P195),99)=99,IF(IFERROR(SEARCH("suspected PBT",S195),99)=99,IF(IFERROR(SEARCH("concluded to be PBT",K195),99)=99,IF(IFERROR(SEARCH("PBT",S195),99)=99,IF(IFERROR(SEARCH("PBT cand",L195),99)=99,IF(IFERROR(SEARCH("PBT",L195),99)=99,IF(IFERROR(SEARCH("persistent, bioackumulative and toxic properties",K195),99)=99,0,Scoring!$E$3),Scoring!$E$3),Scoring!$E$7),Scoring!$E$3),Scoring!$E$5),Scoring!$E$6),Scoring!$E$3)</f>
        <v>0.7</v>
      </c>
      <c r="W195" s="78">
        <f>IF(IFERROR(SEARCH("vPvB",P195),99)=99,IF(IFERROR(SEARCH("suspected pbt/vPvB",S195),99)=99,IF(IFERROR(SEARCH("vPvB",S195),99)=99,IF(IFERROR(SEARCH("concluded to be a vPvB",S195),99)=99,IF(IFERROR(SEARCH("identified as vPvB",K195),99)=99,IF(IFERROR(SEARCH("concluded to be a vPvB",K195),99)=99,IF(IFERROR(SEARCH("concluded to be both pbt and vPvB",S195),99)=99,IF(IFERROR(SEARCH("concluded to be both pbt and vPvB",K195),99)=99,0,Scoring!$E$5),Scoring!$E$5),Scoring!$E$5),Scoring!$E$5),Scoring!$E$5),Scoring!$E$4),Scoring!$E$6),Scoring!$E$4)</f>
        <v>0.7</v>
      </c>
      <c r="X195" s="78">
        <f>IF(IFERROR(SEARCH("H410",N195),99)=99,IF(IFERROR(SEARCH("H410",O195),99)=99,IF(IFERROR(SEARCH("H410",Q195),99)=99,IF(IFERROR(SEARCH("H410",M195),99)=99,IF(IFERROR(SEARCH("H410",R195),99)=99,IF(IFERROR(SEARCH("H411",N195),99)=99,IF(IFERROR(SEARCH("H411",O195),99)=99,IF(IFERROR(SEARCH("H411",Q195),99)=99,IF(IFERROR(SEARCH("H411",M195),99)=99,IF(IFERROR(SEARCH("H411",R195),99)=99,IF(IFERROR(SEARCH("H413",N195),99)=99,IF(IFERROR(SEARCH("H413",O195),99)=99,IF(IFERROR(SEARCH("H413",Q195),99)=99,IF(IFERROR(SEARCH("H413",M195),99)=99,IF(IFERROR(SEARCH("H413",R195),99)=99,IF(IFERROR(SEARCH("H412",N195),99)=99,IF(IFERROR(SEARCH("H412",O195),99)=99,IF(IFERROR(SEARCH("H412",Q195),99)=99,IF(IFERROR(SEARCH("H412",M195),99)=99,IF(IFERROR(SEARCH("H412",R195),99)=99,0,Scoring!$E$2),Scoring!$E$2),Scoring!$E$2),Scoring!$E$2),Scoring!$E$2),Scoring!$E$2),Scoring!$E$2),Scoring!$E$2),Scoring!$E$2),Scoring!$E$2),Scoring!$E$2),Scoring!$E$2),Scoring!$E$2),Scoring!$E$2),Scoring!$E$2),Scoring!$E$2),Scoring!$E$2),Scoring!$E$2),Scoring!$E$2),Scoring!$E$2)</f>
        <v>0</v>
      </c>
      <c r="Y195" s="78">
        <f>IF(IFERROR(SEARCH("CMR",K195),99)=99,IF(IFERROR(SEARCH("Suspected CMR",S195),99)=99,IF(IFERROR(SEARCH("CMR",S195),99)=99,0,Scoring!$E$8),Scoring!$E$9),Scoring!$E$8)</f>
        <v>0</v>
      </c>
      <c r="Z195" s="78">
        <f>IF(IFERROR(SEARCH("H350",N195),99)=99,IF(IFERROR(SEARCH("H350",O195),99)=99,IF(IFERROR(SEARCH("H350",Q195),99)=99,IF(IFERROR(SEARCH("H350",M195),99)=99,IF(IFERROR(SEARCH("H350",R195),99)=99,IF(IFERROR(SEARCH("H351",N195),99)=99,IF(IFERROR(SEARCH("H351",O195),99)=99,IF(IFERROR(SEARCH("H351",Q195),99)=99,IF(IFERROR(SEARCH("H351",M195),99)=99,IF(IFERROR(SEARCH("H351",R195),99)=99,IF(IFERROR(SEARCH("carcinogenic",P195),99)=99,IF(IFERROR(SEARCH("suspected carcinogenic",S195),99)=99,0,Scoring!$E$12),Scoring!$E$11),Scoring!$E$10),Scoring!$E$10),Scoring!$E$10),Scoring!$E$10),Scoring!$E$10),Scoring!$E$10),Scoring!$E$10),Scoring!$E$10),Scoring!$E$10),Scoring!$E$10)</f>
        <v>0</v>
      </c>
      <c r="AA195" s="78">
        <f>IF(IFERROR(SEARCH("H340",N195),99)=99,IF(IFERROR(SEARCH("H340",O195),99)=99,IF(IFERROR(SEARCH("H340",Q195),99)=99,IF(IFERROR(SEARCH("H340",M195),99)=99,IF(IFERROR(SEARCH("H340",R195),99)=99,IF(IFERROR(SEARCH("H341",N195),99)=99,IF(IFERROR(SEARCH("H341",O195),99)=99,IF(IFERROR(SEARCH("H341",Q195),99)=99,IF(IFERROR(SEARCH("H341",M195),99)=99,IF(IFERROR(SEARCH("H341",R195),99)=99,IF(IFERROR(SEARCH("mutagenic",P195),99)=99,IF(IFERROR(SEARCH("suspected mutagenic",S195),99)=99,0,Scoring!$E$15),Scoring!$E$14),Scoring!$E$13),Scoring!$E$13),Scoring!$E$13),Scoring!$E$13),Scoring!$E$13),Scoring!$E$13),Scoring!$E$13),Scoring!$E$13),Scoring!$E$13),Scoring!$E$13)</f>
        <v>0</v>
      </c>
      <c r="AB195" s="78">
        <f>IF(IFERROR(SEARCH("H360",N195),99)=99,IF(IFERROR(SEARCH("H360",O195),99)=99,IF(IFERROR(SEARCH("H360",Q195),99)=99,IF(IFERROR(SEARCH("H360",M195),99)=99,IF(IFERROR(SEARCH("H360",R195),99)=99,IF(IFERROR(SEARCH("H361",N195),99)=99,IF(IFERROR(SEARCH("H361",O195),99)=99,IF(IFERROR(SEARCH("H361",Q195),99)=99,IF(IFERROR(SEARCH("H361",M195),99)=99,IF(IFERROR(SEARCH("H361",R195),99)=99,IF(IFERROR(SEARCH("reproduction",P195),99)=99,IF(IFERROR(SEARCH("suspected reprotoxic",S195),99)=99,IF(IFERROR(SEARCH("reprotoxic",S195),99)=99,IF(IFERROR(SEARCH("reprotoxic",K195),99)=99,0,Scoring!$E$18),Scoring!$E$18),Scoring!$E$19),Scoring!$E$17),Scoring!$E$16),Scoring!$E$16),Scoring!$E$16),Scoring!$E$16),Scoring!$E$16),Scoring!$E$16),Scoring!$E$16),Scoring!$E$16),Scoring!$E$16),Scoring!$E$16)</f>
        <v>0</v>
      </c>
      <c r="AC195" s="78">
        <f>IF(IFERROR(SEARCH("57f",L195),99)=99,IF(IFERROR(SEARCH("57(f)",P195),99)=99,0,Scoring!$E$20),Scoring!$E$20)</f>
        <v>0</v>
      </c>
      <c r="AD195" s="78">
        <f>IF(IFERROR(SEARCH("CAT1",T195),99)=99,IF(IFERROR(SEARCH("CAT2",T195),99)=99,IF(IFERROR(SEARCH("CAT3",T195),99)=99,IF(IFERROR(SEARCH("concluded to be endocrine",K195),99)=99,IF(IFERROR(SEARCH("categorised as endocrine",K195),99)=99,IF(IFERROR(SEARCH("endocrine disrupting",P195),99)=99,IF(IFERROR(SEARCH("endocrine disrupting",K195),99)=99,IF(IFERROR(SEARCH("suspected endocrine",S195),99)=99,IF(IFERROR(SEARCH("potential endocrine",S195),99)=99,0,Scoring!$E$25),Scoring!$E$25),Scoring!$E$24),Scoring!$E$24),Scoring!$E$24),Scoring!$E$24),Scoring!$E$23),Scoring!$E$22),Scoring!$E$21)</f>
        <v>0</v>
      </c>
      <c r="AE195" s="78">
        <f>IF(IFERROR(SEARCH("suspected sensitiser",S195),99)=99,IF(IFERROR(SEARCH("sensitiser",S195),99)=99,IF(IFERROR(SEARCH("other hazard based concern",S195),99)=99,0,Scoring!$E$28),Scoring!$E$26),Scoring!$E$27)</f>
        <v>0</v>
      </c>
      <c r="AF195" s="78">
        <f>IF(IFERROR(M195,1)=1,IF(IFERROR(N195,1)=1,IF(IFERROR(O195,1)=1,IF(IFERROR(Q195,1)=1,IF(IFERROR(R195,1)=1,IF(IFERROR(T195,1)=1,IF(IFERROR(K195,1)=1,IF(IFERROR(P195,1)=1,IF(IFERROR(S195,1)=1,Scoring!$E$29,0),0),0),0),0),0),0),0),0)</f>
        <v>0</v>
      </c>
      <c r="AG195" s="78">
        <f t="shared" si="26"/>
        <v>1.4</v>
      </c>
      <c r="AI195" s="93"/>
      <c r="AJ195" s="94"/>
      <c r="AK195" s="76"/>
      <c r="AL195" s="75"/>
      <c r="AN195" s="79"/>
      <c r="AO195" s="79"/>
      <c r="AP195" s="79"/>
      <c r="AQ195" s="79"/>
      <c r="AR195" s="79"/>
      <c r="AS195" s="78"/>
      <c r="AU195" s="79">
        <f>IF(IFERROR(F195,99)=99,IF(IFERROR(G195,99)=99,IF(IFERROR(H195,99)=99,IF(IFERROR(I195,99)=99,IF(IFERROR(E195,99)=99,IF(IFERROR(J195,99)=99,0,Scoring!$B$7),Scoring!$B$3),Scoring!$B$2),Scoring!$B$6),Scoring!$B$5),Scoring!$B$4)</f>
        <v>0.5</v>
      </c>
      <c r="AV195" s="78">
        <f t="shared" si="27"/>
        <v>0.7</v>
      </c>
      <c r="AW195" s="78"/>
      <c r="AX195" s="66"/>
      <c r="AY195" s="78"/>
      <c r="AZ195" s="76"/>
      <c r="BA195" s="76"/>
      <c r="BB195" s="76"/>
    </row>
    <row r="196" spans="1:54" x14ac:dyDescent="0.25">
      <c r="A196" s="77" t="s">
        <v>30</v>
      </c>
      <c r="B196" s="76" t="str">
        <f t="shared" si="25"/>
        <v>931-274-8</v>
      </c>
      <c r="C196" s="77" t="s">
        <v>5819</v>
      </c>
      <c r="D196" s="77" t="s">
        <v>5818</v>
      </c>
      <c r="E196" s="76" t="e">
        <f>IF(C196="-",IF(A196="-",VLOOKUP(D196,'sin-list 180320_update'!$C$2:$C$835,1,FALSE),VLOOKUP(A196,'sin-list 180320_update'!$A$2:$A$835,1,FALSE)),VLOOKUP(C196,'sin-list 180320_update'!$B$2:$B$835,1,FALSE))</f>
        <v>#N/A</v>
      </c>
      <c r="F196" s="76" t="e">
        <f>IF($C196="-",IF($A196="-",VLOOKUP($D196,'REACH Bilaga XVII_update'!$A$5:$A$131,1,FALSE),VLOOKUP($A196,'REACH Bilaga XVII_update'!$C$5:$C$131,1,FALSE)),VLOOKUP($C196,'REACH Bilaga XVII_update'!$B$5:$B$131,1,FALSE))</f>
        <v>#N/A</v>
      </c>
      <c r="G196" s="76" t="e">
        <f>IF($C196="-",IF($A196="-",VLOOKUP($D196,' REACH Bilaga 59_update'!$A$5:$A$210,1,FALSE),VLOOKUP($A196,' REACH Bilaga 59_update'!$D$5:$D$210,1,FALSE)),VLOOKUP($C196,' REACH Bilaga 59_update'!$C$5:$C$210,1,FALSE))</f>
        <v>#N/A</v>
      </c>
      <c r="H196" s="76" t="e">
        <f>IF($C196="-",IF($A196="-",VLOOKUP($D196,'REACH Bilaga XIV_update'!$A$5:$A$110,1,FALSE),VLOOKUP($A196,'REACH Bilaga XIV_update'!$D$5:$D$110,1,FALSE)),VLOOKUP($C196,'REACH Bilaga XIV_update'!$C$5:$C$110,1,FALSE))</f>
        <v>#N/A</v>
      </c>
      <c r="I196" s="76" t="str">
        <f>IF($C196="-",IF($A196="-",VLOOKUP($D196,CoRAP_update!$A$5:$A$376,1,FALSE),VLOOKUP($A196,CoRAP_update!$D$5:$D$376,1,FALSE)),VLOOKUP($C196,CoRAP_update!$C$5:$C$376,1,FALSE))</f>
        <v>931-274-8</v>
      </c>
      <c r="J196" s="76" t="e">
        <f>IF($C196="-",IF($A196="-",VLOOKUP($D196,EDC_update!$C$2:$C$450,1,FALSE),VLOOKUP($A196,EDC_update!$B$2:$B$450,1,FALSE)),VLOOKUP($C196,EDC_update!$L$2:$L$450,1,FALSE))</f>
        <v>#N/A</v>
      </c>
      <c r="K196" s="76" t="e">
        <f>IF($C196="-",IF($A196="-",IF(VLOOKUP($D196,'sin-list 180320_update'!$C$2:$S$835,3,FALSE)="",NA(),VLOOKUP($D196,'sin-list 180320_update'!$C$2:$S$835,3,FALSE)),IF(VLOOKUP($A196,'sin-list 180320_update'!$A$2:$S$835,5,FALSE)="",NA(),VLOOKUP($A196,'sin-list 180320_update'!$A$2:$S$835,5,FALSE))),IF(VLOOKUP($C196,'sin-list 180320_update'!$B$2:$S$835,4,FALSE)="",NA(),VLOOKUP($C196,'sin-list 180320_update'!$B$2:$S$835,4,FALSE)))</f>
        <v>#N/A</v>
      </c>
      <c r="L196" s="76" t="e">
        <f>IF($C196="-",IF($A196="-",VLOOKUP($D196,'sin-list 180320_update'!$C$2:$S$835,6,FALSE),VLOOKUP($A196,'sin-list 180320_update'!$A$2:$S$835,8,FALSE)),VLOOKUP($C196,'sin-list 180320_update'!$B$2:$S$835,7,FALSE))</f>
        <v>#N/A</v>
      </c>
      <c r="M196" s="76" t="e">
        <f>IF($C196="-",IF($A196="-",IF(VLOOKUP($D196,'sin-list 180320_update'!$C$2:$S$835,8,FALSE)="",NA(),VLOOKUP($D196,'sin-list 180320_update'!$C$2:$S$835,8,FALSE)),IF(VLOOKUP($A196,'sin-list 180320_update'!$A$2:$S$835,10,FALSE)="",NA(),VLOOKUP($A196,'sin-list 180320_update'!$A$2:$S$835,10,FALSE))),IF(VLOOKUP($C196,'sin-list 180320_update'!$B$2:$S$835,9,FALSE)="",NA(),VLOOKUP($C196,'sin-list 180320_update'!$B$2:$S$835,9,FALSE)))</f>
        <v>#N/A</v>
      </c>
      <c r="N196" s="76" t="e">
        <f>IF($C196="-",IF($A196="-",IF(VLOOKUP($D196,'REACH Bilaga XVII_update'!$A$5:$E$131,4,FALSE)="",NA(),VLOOKUP($D196,'REACH Bilaga XVII_update'!$A$5:$E$131,4,FALSE)),IF(VLOOKUP($A196,'REACH Bilaga XVII_update'!$C$5:$D$131,2,FALSE)="",NA(),VLOOKUP($A196,'REACH Bilaga XVII_update'!$C$5:$D$131,2,FALSE))),IF(VLOOKUP($C196,'REACH Bilaga XVII_update'!$B$5:$D$131,3,FALSE)="",NA(),VLOOKUP($C196,'REACH Bilaga XVII_update'!$B$5:$D$131,3,FALSE)))</f>
        <v>#N/A</v>
      </c>
      <c r="O196" s="76" t="e">
        <f>IF($C196="-",IF($A196="-",IF(VLOOKUP($D196,' REACH Bilaga 59_update'!$A$5:$E$210,5,FALSE)="",NA(),VLOOKUP($D196,' REACH Bilaga 59_update'!$A$5:$E$210,5,FALSE)),IF(VLOOKUP($A196,' REACH Bilaga 59_update'!$D$5:$E$210,2,FALSE)="",NA(),VLOOKUP($A196,' REACH Bilaga 59_update'!$D$5:$E$210,2,FALSE))),IF(VLOOKUP($C196,' REACH Bilaga 59_update'!$C$5:$E$210,3,FALSE)="",NA(),VLOOKUP($C196,' REACH Bilaga 59_update'!$C$5:$E$210,3,FALSE)))</f>
        <v>#N/A</v>
      </c>
      <c r="P196" s="76" t="e">
        <f>IF(C196="-",IF(A196="-",IFERROR(VLOOKUP($D196,' REACH Bilaga 59_update'!$A$5:$F$210,MATCH(Sammanfattning!P$1,' REACH Bilaga 59_update'!$A$4:$F$4,0),FALSE),VLOOKUP($D196,'REACH Bilaga XIV_update'!$A$4:$H$110,MATCH(Sammanfattning!P$1,'REACH Bilaga XIV_update'!$A$4:$H$4,0),FALSE)),IFERROR(VLOOKUP($A196,' REACH Bilaga 59_update'!$D$5:$F$210,MATCH(Sammanfattning!P$1,' REACH Bilaga 59_update'!$D$4:$F$4,0),FALSE),VLOOKUP($A196,'REACH Bilaga XIV_update'!$D$4:$H$110,MATCH(Sammanfattning!P$1,'REACH Bilaga XIV_update'!$D$4:$H$4,0),FALSE))),IFERROR(VLOOKUP($C196,' REACH Bilaga 59_update'!$C$5:$F$210,MATCH(Sammanfattning!P$1,' REACH Bilaga 59_update'!$C$4:$F$4,0),FALSE),VLOOKUP($C196,'REACH Bilaga XIV_update'!$C$4:$H$110,MATCH(Sammanfattning!P$1,'REACH Bilaga XIV_update'!$C$4:$H$4,0),FALSE)))</f>
        <v>#N/A</v>
      </c>
      <c r="Q196" s="76" t="e">
        <f>IF($C196="-",IF($A196="-",IF(VLOOKUP($D196,'REACH Bilaga XIV_update'!$A$5:$I$110,9,FALSE)="",NA(),VLOOKUP($D196,'REACH Bilaga XIV_update'!$A$5:$I$110,9,FALSE)),IF(VLOOKUP($A196,'REACH Bilaga XIV_update'!$D$5:$I$110,6,FALSE)="",NA(),VLOOKUP($A196,'REACH Bilaga XIV_update'!$D$5:$I$110,6,FALSE))),IF(VLOOKUP($C196,'REACH Bilaga XIV_update'!$C$5:$I$110,7,FALSE)="",NA(),VLOOKUP($C196,'REACH Bilaga XIV_update'!$C$5:$I$110,7,FALSE)))</f>
        <v>#N/A</v>
      </c>
      <c r="R196" s="76" t="e">
        <f>IF($C196="-",IF($A196="-",IF(VLOOKUP($D196,CoRAP_update!$A$5:$O$376,15,FALSE)="",NA(),VLOOKUP($D196,CoRAP_update!$A$5:$O$376,15,FALSE)),IF(VLOOKUP($A196,CoRAP_update!$D$5:$O$376,12,FALSE)="",NA(),VLOOKUP($A196,CoRAP_update!$D$5:$O$376,12,FALSE))),IF(VLOOKUP($C196,CoRAP_update!$C$5:$O$376,13,FALSE)="",NA(),VLOOKUP($C196,CoRAP_update!$C$5:$O$376,13,FALSE)))</f>
        <v>#N/A</v>
      </c>
      <c r="S196" s="144" t="str">
        <f>IF($C196="-",IF($A196="-",VLOOKUP($D196,CoRAP_update!$A$5:$J$376,MATCH(Sammanfattning!S$1,CoRAP_update!$A$4:$J$4,0),FALSE),VLOOKUP($A196,CoRAP_update!$D$5:$J$376,MATCH(Sammanfattning!S$1,CoRAP_update!$D$4:$J$4,0),FALSE)),VLOOKUP($C196,CoRAP_update!$C$5:$J$376,MATCH(Sammanfattning!S$1,CoRAP_update!$C$4:$J$4,0),FALSE))</f>
        <v>Suspected PBT/vPvB#High (aggregated) tonnage#Wide dispersive use</v>
      </c>
      <c r="T196" s="76" t="e">
        <f>IF($A196="-",VLOOKUP($D196,EDC_update!$C$2:$F$450,4,FALSE),VLOOKUP($A196,EDC_update!$B$2:$F$450,5,FALSE))</f>
        <v>#N/A</v>
      </c>
      <c r="V196" s="78">
        <f>IF(IFERROR(SEARCH("PBT",P196),99)=99,IF(IFERROR(SEARCH("suspected PBT",S196),99)=99,IF(IFERROR(SEARCH("concluded to be PBT",K196),99)=99,IF(IFERROR(SEARCH("PBT",S196),99)=99,IF(IFERROR(SEARCH("PBT cand",L196),99)=99,IF(IFERROR(SEARCH("PBT",L196),99)=99,IF(IFERROR(SEARCH("persistent, bioackumulative and toxic properties",K196),99)=99,0,Scoring!$E$3),Scoring!$E$3),Scoring!$E$7),Scoring!$E$3),Scoring!$E$5),Scoring!$E$6),Scoring!$E$3)</f>
        <v>0.7</v>
      </c>
      <c r="W196" s="78">
        <f>IF(IFERROR(SEARCH("vPvB",P196),99)=99,IF(IFERROR(SEARCH("suspected pbt/vPvB",S196),99)=99,IF(IFERROR(SEARCH("vPvB",S196),99)=99,IF(IFERROR(SEARCH("concluded to be a vPvB",S196),99)=99,IF(IFERROR(SEARCH("identified as vPvB",K196),99)=99,IF(IFERROR(SEARCH("concluded to be a vPvB",K196),99)=99,IF(IFERROR(SEARCH("concluded to be both pbt and vPvB",S196),99)=99,IF(IFERROR(SEARCH("concluded to be both pbt and vPvB",K196),99)=99,0,Scoring!$E$5),Scoring!$E$5),Scoring!$E$5),Scoring!$E$5),Scoring!$E$5),Scoring!$E$4),Scoring!$E$6),Scoring!$E$4)</f>
        <v>0.7</v>
      </c>
      <c r="X196" s="78">
        <f>IF(IFERROR(SEARCH("H410",N196),99)=99,IF(IFERROR(SEARCH("H410",O196),99)=99,IF(IFERROR(SEARCH("H410",Q196),99)=99,IF(IFERROR(SEARCH("H410",M196),99)=99,IF(IFERROR(SEARCH("H410",R196),99)=99,IF(IFERROR(SEARCH("H411",N196),99)=99,IF(IFERROR(SEARCH("H411",O196),99)=99,IF(IFERROR(SEARCH("H411",Q196),99)=99,IF(IFERROR(SEARCH("H411",M196),99)=99,IF(IFERROR(SEARCH("H411",R196),99)=99,IF(IFERROR(SEARCH("H413",N196),99)=99,IF(IFERROR(SEARCH("H413",O196),99)=99,IF(IFERROR(SEARCH("H413",Q196),99)=99,IF(IFERROR(SEARCH("H413",M196),99)=99,IF(IFERROR(SEARCH("H413",R196),99)=99,IF(IFERROR(SEARCH("H412",N196),99)=99,IF(IFERROR(SEARCH("H412",O196),99)=99,IF(IFERROR(SEARCH("H412",Q196),99)=99,IF(IFERROR(SEARCH("H412",M196),99)=99,IF(IFERROR(SEARCH("H412",R196),99)=99,0,Scoring!$E$2),Scoring!$E$2),Scoring!$E$2),Scoring!$E$2),Scoring!$E$2),Scoring!$E$2),Scoring!$E$2),Scoring!$E$2),Scoring!$E$2),Scoring!$E$2),Scoring!$E$2),Scoring!$E$2),Scoring!$E$2),Scoring!$E$2),Scoring!$E$2),Scoring!$E$2),Scoring!$E$2),Scoring!$E$2),Scoring!$E$2),Scoring!$E$2)</f>
        <v>0</v>
      </c>
      <c r="Y196" s="78">
        <f>IF(IFERROR(SEARCH("CMR",K196),99)=99,IF(IFERROR(SEARCH("Suspected CMR",S196),99)=99,IF(IFERROR(SEARCH("CMR",S196),99)=99,0,Scoring!$E$8),Scoring!$E$9),Scoring!$E$8)</f>
        <v>0</v>
      </c>
      <c r="Z196" s="78">
        <f>IF(IFERROR(SEARCH("H350",N196),99)=99,IF(IFERROR(SEARCH("H350",O196),99)=99,IF(IFERROR(SEARCH("H350",Q196),99)=99,IF(IFERROR(SEARCH("H350",M196),99)=99,IF(IFERROR(SEARCH("H350",R196),99)=99,IF(IFERROR(SEARCH("H351",N196),99)=99,IF(IFERROR(SEARCH("H351",O196),99)=99,IF(IFERROR(SEARCH("H351",Q196),99)=99,IF(IFERROR(SEARCH("H351",M196),99)=99,IF(IFERROR(SEARCH("H351",R196),99)=99,IF(IFERROR(SEARCH("carcinogenic",P196),99)=99,IF(IFERROR(SEARCH("suspected carcinogenic",S196),99)=99,0,Scoring!$E$12),Scoring!$E$11),Scoring!$E$10),Scoring!$E$10),Scoring!$E$10),Scoring!$E$10),Scoring!$E$10),Scoring!$E$10),Scoring!$E$10),Scoring!$E$10),Scoring!$E$10),Scoring!$E$10)</f>
        <v>0</v>
      </c>
      <c r="AA196" s="78">
        <f>IF(IFERROR(SEARCH("H340",N196),99)=99,IF(IFERROR(SEARCH("H340",O196),99)=99,IF(IFERROR(SEARCH("H340",Q196),99)=99,IF(IFERROR(SEARCH("H340",M196),99)=99,IF(IFERROR(SEARCH("H340",R196),99)=99,IF(IFERROR(SEARCH("H341",N196),99)=99,IF(IFERROR(SEARCH("H341",O196),99)=99,IF(IFERROR(SEARCH("H341",Q196),99)=99,IF(IFERROR(SEARCH("H341",M196),99)=99,IF(IFERROR(SEARCH("H341",R196),99)=99,IF(IFERROR(SEARCH("mutagenic",P196),99)=99,IF(IFERROR(SEARCH("suspected mutagenic",S196),99)=99,0,Scoring!$E$15),Scoring!$E$14),Scoring!$E$13),Scoring!$E$13),Scoring!$E$13),Scoring!$E$13),Scoring!$E$13),Scoring!$E$13),Scoring!$E$13),Scoring!$E$13),Scoring!$E$13),Scoring!$E$13)</f>
        <v>0</v>
      </c>
      <c r="AB196" s="78">
        <f>IF(IFERROR(SEARCH("H360",N196),99)=99,IF(IFERROR(SEARCH("H360",O196),99)=99,IF(IFERROR(SEARCH("H360",Q196),99)=99,IF(IFERROR(SEARCH("H360",M196),99)=99,IF(IFERROR(SEARCH("H360",R196),99)=99,IF(IFERROR(SEARCH("H361",N196),99)=99,IF(IFERROR(SEARCH("H361",O196),99)=99,IF(IFERROR(SEARCH("H361",Q196),99)=99,IF(IFERROR(SEARCH("H361",M196),99)=99,IF(IFERROR(SEARCH("H361",R196),99)=99,IF(IFERROR(SEARCH("reproduction",P196),99)=99,IF(IFERROR(SEARCH("suspected reprotoxic",S196),99)=99,IF(IFERROR(SEARCH("reprotoxic",S196),99)=99,IF(IFERROR(SEARCH("reprotoxic",K196),99)=99,0,Scoring!$E$18),Scoring!$E$18),Scoring!$E$19),Scoring!$E$17),Scoring!$E$16),Scoring!$E$16),Scoring!$E$16),Scoring!$E$16),Scoring!$E$16),Scoring!$E$16),Scoring!$E$16),Scoring!$E$16),Scoring!$E$16),Scoring!$E$16)</f>
        <v>0</v>
      </c>
      <c r="AC196" s="78">
        <f>IF(IFERROR(SEARCH("57f",L196),99)=99,IF(IFERROR(SEARCH("57(f)",P196),99)=99,0,Scoring!$E$20),Scoring!$E$20)</f>
        <v>0</v>
      </c>
      <c r="AD196" s="78">
        <f>IF(IFERROR(SEARCH("CAT1",T196),99)=99,IF(IFERROR(SEARCH("CAT2",T196),99)=99,IF(IFERROR(SEARCH("CAT3",T196),99)=99,IF(IFERROR(SEARCH("concluded to be endocrine",K196),99)=99,IF(IFERROR(SEARCH("categorised as endocrine",K196),99)=99,IF(IFERROR(SEARCH("endocrine disrupting",P196),99)=99,IF(IFERROR(SEARCH("endocrine disrupting",K196),99)=99,IF(IFERROR(SEARCH("suspected endocrine",S196),99)=99,IF(IFERROR(SEARCH("potential endocrine",S196),99)=99,0,Scoring!$E$25),Scoring!$E$25),Scoring!$E$24),Scoring!$E$24),Scoring!$E$24),Scoring!$E$24),Scoring!$E$23),Scoring!$E$22),Scoring!$E$21)</f>
        <v>0</v>
      </c>
      <c r="AE196" s="78">
        <f>IF(IFERROR(SEARCH("suspected sensitiser",S196),99)=99,IF(IFERROR(SEARCH("sensitiser",S196),99)=99,IF(IFERROR(SEARCH("other hazard based concern",S196),99)=99,0,Scoring!$E$28),Scoring!$E$26),Scoring!$E$27)</f>
        <v>0</v>
      </c>
      <c r="AF196" s="78">
        <f>IF(IFERROR(M196,1)=1,IF(IFERROR(N196,1)=1,IF(IFERROR(O196,1)=1,IF(IFERROR(Q196,1)=1,IF(IFERROR(R196,1)=1,IF(IFERROR(T196,1)=1,IF(IFERROR(K196,1)=1,IF(IFERROR(P196,1)=1,IF(IFERROR(S196,1)=1,Scoring!$E$29,0),0),0),0),0),0),0),0),0)</f>
        <v>0</v>
      </c>
      <c r="AG196" s="78">
        <f t="shared" si="26"/>
        <v>1.4</v>
      </c>
      <c r="AI196" s="93"/>
      <c r="AJ196" s="94"/>
      <c r="AK196" s="76"/>
      <c r="AL196" s="75"/>
      <c r="AN196" s="79"/>
      <c r="AO196" s="79"/>
      <c r="AP196" s="79"/>
      <c r="AQ196" s="79"/>
      <c r="AR196" s="79"/>
      <c r="AS196" s="78"/>
      <c r="AU196" s="79">
        <f>IF(IFERROR(F196,99)=99,IF(IFERROR(G196,99)=99,IF(IFERROR(H196,99)=99,IF(IFERROR(I196,99)=99,IF(IFERROR(E196,99)=99,IF(IFERROR(J196,99)=99,0,Scoring!$B$7),Scoring!$B$3),Scoring!$B$2),Scoring!$B$6),Scoring!$B$5),Scoring!$B$4)</f>
        <v>0.5</v>
      </c>
      <c r="AV196" s="78">
        <f t="shared" si="27"/>
        <v>0.7</v>
      </c>
      <c r="AW196" s="78"/>
      <c r="AX196" s="66"/>
      <c r="AY196" s="78"/>
      <c r="AZ196" s="76"/>
      <c r="BA196" s="76"/>
      <c r="BB196" s="76"/>
    </row>
    <row r="197" spans="1:54" x14ac:dyDescent="0.25">
      <c r="A197" s="77" t="s">
        <v>30</v>
      </c>
      <c r="B197" s="76" t="str">
        <f t="shared" si="25"/>
        <v>931-745-8</v>
      </c>
      <c r="C197" s="77" t="s">
        <v>5836</v>
      </c>
      <c r="D197" s="77" t="s">
        <v>5835</v>
      </c>
      <c r="E197" s="76" t="e">
        <f>IF(C197="-",IF(A197="-",VLOOKUP(D197,'sin-list 180320_update'!$C$2:$C$835,1,FALSE),VLOOKUP(A197,'sin-list 180320_update'!$A$2:$A$835,1,FALSE)),VLOOKUP(C197,'sin-list 180320_update'!$B$2:$B$835,1,FALSE))</f>
        <v>#N/A</v>
      </c>
      <c r="F197" s="76" t="e">
        <f>IF($C197="-",IF($A197="-",VLOOKUP($D197,'REACH Bilaga XVII_update'!$A$5:$A$131,1,FALSE),VLOOKUP($A197,'REACH Bilaga XVII_update'!$C$5:$C$131,1,FALSE)),VLOOKUP($C197,'REACH Bilaga XVII_update'!$B$5:$B$131,1,FALSE))</f>
        <v>#N/A</v>
      </c>
      <c r="G197" s="76" t="e">
        <f>IF($C197="-",IF($A197="-",VLOOKUP($D197,' REACH Bilaga 59_update'!$A$5:$A$210,1,FALSE),VLOOKUP($A197,' REACH Bilaga 59_update'!$D$5:$D$210,1,FALSE)),VLOOKUP($C197,' REACH Bilaga 59_update'!$C$5:$C$210,1,FALSE))</f>
        <v>#N/A</v>
      </c>
      <c r="H197" s="76" t="e">
        <f>IF($C197="-",IF($A197="-",VLOOKUP($D197,'REACH Bilaga XIV_update'!$A$5:$A$110,1,FALSE),VLOOKUP($A197,'REACH Bilaga XIV_update'!$D$5:$D$110,1,FALSE)),VLOOKUP($C197,'REACH Bilaga XIV_update'!$C$5:$C$110,1,FALSE))</f>
        <v>#N/A</v>
      </c>
      <c r="I197" s="76" t="str">
        <f>IF($C197="-",IF($A197="-",VLOOKUP($D197,CoRAP_update!$A$5:$A$376,1,FALSE),VLOOKUP($A197,CoRAP_update!$D$5:$D$376,1,FALSE)),VLOOKUP($C197,CoRAP_update!$C$5:$C$376,1,FALSE))</f>
        <v>931-745-8</v>
      </c>
      <c r="J197" s="76" t="e">
        <f>IF($C197="-",IF($A197="-",VLOOKUP($D197,EDC_update!$C$2:$C$450,1,FALSE),VLOOKUP($A197,EDC_update!$B$2:$B$450,1,FALSE)),VLOOKUP($C197,EDC_update!$L$2:$L$450,1,FALSE))</f>
        <v>#N/A</v>
      </c>
      <c r="K197" s="76" t="e">
        <f>IF($C197="-",IF($A197="-",IF(VLOOKUP($D197,'sin-list 180320_update'!$C$2:$S$835,3,FALSE)="",NA(),VLOOKUP($D197,'sin-list 180320_update'!$C$2:$S$835,3,FALSE)),IF(VLOOKUP($A197,'sin-list 180320_update'!$A$2:$S$835,5,FALSE)="",NA(),VLOOKUP($A197,'sin-list 180320_update'!$A$2:$S$835,5,FALSE))),IF(VLOOKUP($C197,'sin-list 180320_update'!$B$2:$S$835,4,FALSE)="",NA(),VLOOKUP($C197,'sin-list 180320_update'!$B$2:$S$835,4,FALSE)))</f>
        <v>#N/A</v>
      </c>
      <c r="L197" s="76" t="e">
        <f>IF($C197="-",IF($A197="-",VLOOKUP($D197,'sin-list 180320_update'!$C$2:$S$835,6,FALSE),VLOOKUP($A197,'sin-list 180320_update'!$A$2:$S$835,8,FALSE)),VLOOKUP($C197,'sin-list 180320_update'!$B$2:$S$835,7,FALSE))</f>
        <v>#N/A</v>
      </c>
      <c r="M197" s="76" t="e">
        <f>IF($C197="-",IF($A197="-",IF(VLOOKUP($D197,'sin-list 180320_update'!$C$2:$S$835,8,FALSE)="",NA(),VLOOKUP($D197,'sin-list 180320_update'!$C$2:$S$835,8,FALSE)),IF(VLOOKUP($A197,'sin-list 180320_update'!$A$2:$S$835,10,FALSE)="",NA(),VLOOKUP($A197,'sin-list 180320_update'!$A$2:$S$835,10,FALSE))),IF(VLOOKUP($C197,'sin-list 180320_update'!$B$2:$S$835,9,FALSE)="",NA(),VLOOKUP($C197,'sin-list 180320_update'!$B$2:$S$835,9,FALSE)))</f>
        <v>#N/A</v>
      </c>
      <c r="N197" s="76" t="e">
        <f>IF($C197="-",IF($A197="-",IF(VLOOKUP($D197,'REACH Bilaga XVII_update'!$A$5:$E$131,4,FALSE)="",NA(),VLOOKUP($D197,'REACH Bilaga XVII_update'!$A$5:$E$131,4,FALSE)),IF(VLOOKUP($A197,'REACH Bilaga XVII_update'!$C$5:$D$131,2,FALSE)="",NA(),VLOOKUP($A197,'REACH Bilaga XVII_update'!$C$5:$D$131,2,FALSE))),IF(VLOOKUP($C197,'REACH Bilaga XVII_update'!$B$5:$D$131,3,FALSE)="",NA(),VLOOKUP($C197,'REACH Bilaga XVII_update'!$B$5:$D$131,3,FALSE)))</f>
        <v>#N/A</v>
      </c>
      <c r="O197" s="76" t="e">
        <f>IF($C197="-",IF($A197="-",IF(VLOOKUP($D197,' REACH Bilaga 59_update'!$A$5:$E$210,5,FALSE)="",NA(),VLOOKUP($D197,' REACH Bilaga 59_update'!$A$5:$E$210,5,FALSE)),IF(VLOOKUP($A197,' REACH Bilaga 59_update'!$D$5:$E$210,2,FALSE)="",NA(),VLOOKUP($A197,' REACH Bilaga 59_update'!$D$5:$E$210,2,FALSE))),IF(VLOOKUP($C197,' REACH Bilaga 59_update'!$C$5:$E$210,3,FALSE)="",NA(),VLOOKUP($C197,' REACH Bilaga 59_update'!$C$5:$E$210,3,FALSE)))</f>
        <v>#N/A</v>
      </c>
      <c r="P197" s="76" t="e">
        <f>IF(C197="-",IF(A197="-",IFERROR(VLOOKUP($D197,' REACH Bilaga 59_update'!$A$5:$F$210,MATCH(Sammanfattning!P$1,' REACH Bilaga 59_update'!$A$4:$F$4,0),FALSE),VLOOKUP($D197,'REACH Bilaga XIV_update'!$A$4:$H$110,MATCH(Sammanfattning!P$1,'REACH Bilaga XIV_update'!$A$4:$H$4,0),FALSE)),IFERROR(VLOOKUP($A197,' REACH Bilaga 59_update'!$D$5:$F$210,MATCH(Sammanfattning!P$1,' REACH Bilaga 59_update'!$D$4:$F$4,0),FALSE),VLOOKUP($A197,'REACH Bilaga XIV_update'!$D$4:$H$110,MATCH(Sammanfattning!P$1,'REACH Bilaga XIV_update'!$D$4:$H$4,0),FALSE))),IFERROR(VLOOKUP($C197,' REACH Bilaga 59_update'!$C$5:$F$210,MATCH(Sammanfattning!P$1,' REACH Bilaga 59_update'!$C$4:$F$4,0),FALSE),VLOOKUP($C197,'REACH Bilaga XIV_update'!$C$4:$H$110,MATCH(Sammanfattning!P$1,'REACH Bilaga XIV_update'!$C$4:$H$4,0),FALSE)))</f>
        <v>#N/A</v>
      </c>
      <c r="Q197" s="76" t="e">
        <f>IF($C197="-",IF($A197="-",IF(VLOOKUP($D197,'REACH Bilaga XIV_update'!$A$5:$I$110,9,FALSE)="",NA(),VLOOKUP($D197,'REACH Bilaga XIV_update'!$A$5:$I$110,9,FALSE)),IF(VLOOKUP($A197,'REACH Bilaga XIV_update'!$D$5:$I$110,6,FALSE)="",NA(),VLOOKUP($A197,'REACH Bilaga XIV_update'!$D$5:$I$110,6,FALSE))),IF(VLOOKUP($C197,'REACH Bilaga XIV_update'!$C$5:$I$110,7,FALSE)="",NA(),VLOOKUP($C197,'REACH Bilaga XIV_update'!$C$5:$I$110,7,FALSE)))</f>
        <v>#N/A</v>
      </c>
      <c r="R197" s="76" t="e">
        <f>IF($C197="-",IF($A197="-",IF(VLOOKUP($D197,CoRAP_update!$A$5:$O$376,15,FALSE)="",NA(),VLOOKUP($D197,CoRAP_update!$A$5:$O$376,15,FALSE)),IF(VLOOKUP($A197,CoRAP_update!$D$5:$O$376,12,FALSE)="",NA(),VLOOKUP($A197,CoRAP_update!$D$5:$O$376,12,FALSE))),IF(VLOOKUP($C197,CoRAP_update!$C$5:$O$376,13,FALSE)="",NA(),VLOOKUP($C197,CoRAP_update!$C$5:$O$376,13,FALSE)))</f>
        <v>#N/A</v>
      </c>
      <c r="S197" s="144" t="str">
        <f>IF($C197="-",IF($A197="-",VLOOKUP($D197,CoRAP_update!$A$5:$J$376,MATCH(Sammanfattning!S$1,CoRAP_update!$A$4:$J$4,0),FALSE),VLOOKUP($A197,CoRAP_update!$D$5:$J$376,MATCH(Sammanfattning!S$1,CoRAP_update!$D$4:$J$4,0),FALSE)),VLOOKUP($C197,CoRAP_update!$C$5:$J$376,MATCH(Sammanfattning!S$1,CoRAP_update!$C$4:$J$4,0),FALSE))</f>
        <v>Suspected PBT/vPvB#Exposure of environment#High RCR</v>
      </c>
      <c r="T197" s="76" t="e">
        <f>IF($A197="-",VLOOKUP($D197,EDC_update!$C$2:$F$450,4,FALSE),VLOOKUP($A197,EDC_update!$B$2:$F$450,5,FALSE))</f>
        <v>#N/A</v>
      </c>
      <c r="V197" s="78">
        <f>IF(IFERROR(SEARCH("PBT",P197),99)=99,IF(IFERROR(SEARCH("suspected PBT",S197),99)=99,IF(IFERROR(SEARCH("concluded to be PBT",K197),99)=99,IF(IFERROR(SEARCH("PBT",S197),99)=99,IF(IFERROR(SEARCH("PBT cand",L197),99)=99,IF(IFERROR(SEARCH("PBT",L197),99)=99,IF(IFERROR(SEARCH("persistent, bioackumulative and toxic properties",K197),99)=99,0,Scoring!$E$3),Scoring!$E$3),Scoring!$E$7),Scoring!$E$3),Scoring!$E$5),Scoring!$E$6),Scoring!$E$3)</f>
        <v>0.7</v>
      </c>
      <c r="W197" s="78">
        <f>IF(IFERROR(SEARCH("vPvB",P197),99)=99,IF(IFERROR(SEARCH("suspected pbt/vPvB",S197),99)=99,IF(IFERROR(SEARCH("vPvB",S197),99)=99,IF(IFERROR(SEARCH("concluded to be a vPvB",S197),99)=99,IF(IFERROR(SEARCH("identified as vPvB",K197),99)=99,IF(IFERROR(SEARCH("concluded to be a vPvB",K197),99)=99,IF(IFERROR(SEARCH("concluded to be both pbt and vPvB",S197),99)=99,IF(IFERROR(SEARCH("concluded to be both pbt and vPvB",K197),99)=99,0,Scoring!$E$5),Scoring!$E$5),Scoring!$E$5),Scoring!$E$5),Scoring!$E$5),Scoring!$E$4),Scoring!$E$6),Scoring!$E$4)</f>
        <v>0.7</v>
      </c>
      <c r="X197" s="78">
        <f>IF(IFERROR(SEARCH("H410",N197),99)=99,IF(IFERROR(SEARCH("H410",O197),99)=99,IF(IFERROR(SEARCH("H410",Q197),99)=99,IF(IFERROR(SEARCH("H410",M197),99)=99,IF(IFERROR(SEARCH("H410",R197),99)=99,IF(IFERROR(SEARCH("H411",N197),99)=99,IF(IFERROR(SEARCH("H411",O197),99)=99,IF(IFERROR(SEARCH("H411",Q197),99)=99,IF(IFERROR(SEARCH("H411",M197),99)=99,IF(IFERROR(SEARCH("H411",R197),99)=99,IF(IFERROR(SEARCH("H413",N197),99)=99,IF(IFERROR(SEARCH("H413",O197),99)=99,IF(IFERROR(SEARCH("H413",Q197),99)=99,IF(IFERROR(SEARCH("H413",M197),99)=99,IF(IFERROR(SEARCH("H413",R197),99)=99,IF(IFERROR(SEARCH("H412",N197),99)=99,IF(IFERROR(SEARCH("H412",O197),99)=99,IF(IFERROR(SEARCH("H412",Q197),99)=99,IF(IFERROR(SEARCH("H412",M197),99)=99,IF(IFERROR(SEARCH("H412",R197),99)=99,0,Scoring!$E$2),Scoring!$E$2),Scoring!$E$2),Scoring!$E$2),Scoring!$E$2),Scoring!$E$2),Scoring!$E$2),Scoring!$E$2),Scoring!$E$2),Scoring!$E$2),Scoring!$E$2),Scoring!$E$2),Scoring!$E$2),Scoring!$E$2),Scoring!$E$2),Scoring!$E$2),Scoring!$E$2),Scoring!$E$2),Scoring!$E$2),Scoring!$E$2)</f>
        <v>0</v>
      </c>
      <c r="Y197" s="78">
        <f>IF(IFERROR(SEARCH("CMR",K197),99)=99,IF(IFERROR(SEARCH("Suspected CMR",S197),99)=99,IF(IFERROR(SEARCH("CMR",S197),99)=99,0,Scoring!$E$8),Scoring!$E$9),Scoring!$E$8)</f>
        <v>0</v>
      </c>
      <c r="Z197" s="78">
        <f>IF(IFERROR(SEARCH("H350",N197),99)=99,IF(IFERROR(SEARCH("H350",O197),99)=99,IF(IFERROR(SEARCH("H350",Q197),99)=99,IF(IFERROR(SEARCH("H350",M197),99)=99,IF(IFERROR(SEARCH("H350",R197),99)=99,IF(IFERROR(SEARCH("H351",N197),99)=99,IF(IFERROR(SEARCH("H351",O197),99)=99,IF(IFERROR(SEARCH("H351",Q197),99)=99,IF(IFERROR(SEARCH("H351",M197),99)=99,IF(IFERROR(SEARCH("H351",R197),99)=99,IF(IFERROR(SEARCH("carcinogenic",P197),99)=99,IF(IFERROR(SEARCH("suspected carcinogenic",S197),99)=99,0,Scoring!$E$12),Scoring!$E$11),Scoring!$E$10),Scoring!$E$10),Scoring!$E$10),Scoring!$E$10),Scoring!$E$10),Scoring!$E$10),Scoring!$E$10),Scoring!$E$10),Scoring!$E$10),Scoring!$E$10)</f>
        <v>0</v>
      </c>
      <c r="AA197" s="78">
        <f>IF(IFERROR(SEARCH("H340",N197),99)=99,IF(IFERROR(SEARCH("H340",O197),99)=99,IF(IFERROR(SEARCH("H340",Q197),99)=99,IF(IFERROR(SEARCH("H340",M197),99)=99,IF(IFERROR(SEARCH("H340",R197),99)=99,IF(IFERROR(SEARCH("H341",N197),99)=99,IF(IFERROR(SEARCH("H341",O197),99)=99,IF(IFERROR(SEARCH("H341",Q197),99)=99,IF(IFERROR(SEARCH("H341",M197),99)=99,IF(IFERROR(SEARCH("H341",R197),99)=99,IF(IFERROR(SEARCH("mutagenic",P197),99)=99,IF(IFERROR(SEARCH("suspected mutagenic",S197),99)=99,0,Scoring!$E$15),Scoring!$E$14),Scoring!$E$13),Scoring!$E$13),Scoring!$E$13),Scoring!$E$13),Scoring!$E$13),Scoring!$E$13),Scoring!$E$13),Scoring!$E$13),Scoring!$E$13),Scoring!$E$13)</f>
        <v>0</v>
      </c>
      <c r="AB197" s="78">
        <f>IF(IFERROR(SEARCH("H360",N197),99)=99,IF(IFERROR(SEARCH("H360",O197),99)=99,IF(IFERROR(SEARCH("H360",Q197),99)=99,IF(IFERROR(SEARCH("H360",M197),99)=99,IF(IFERROR(SEARCH("H360",R197),99)=99,IF(IFERROR(SEARCH("H361",N197),99)=99,IF(IFERROR(SEARCH("H361",O197),99)=99,IF(IFERROR(SEARCH("H361",Q197),99)=99,IF(IFERROR(SEARCH("H361",M197),99)=99,IF(IFERROR(SEARCH("H361",R197),99)=99,IF(IFERROR(SEARCH("reproduction",P197),99)=99,IF(IFERROR(SEARCH("suspected reprotoxic",S197),99)=99,IF(IFERROR(SEARCH("reprotoxic",S197),99)=99,IF(IFERROR(SEARCH("reprotoxic",K197),99)=99,0,Scoring!$E$18),Scoring!$E$18),Scoring!$E$19),Scoring!$E$17),Scoring!$E$16),Scoring!$E$16),Scoring!$E$16),Scoring!$E$16),Scoring!$E$16),Scoring!$E$16),Scoring!$E$16),Scoring!$E$16),Scoring!$E$16),Scoring!$E$16)</f>
        <v>0</v>
      </c>
      <c r="AC197" s="78">
        <f>IF(IFERROR(SEARCH("57f",L197),99)=99,IF(IFERROR(SEARCH("57(f)",P197),99)=99,0,Scoring!$E$20),Scoring!$E$20)</f>
        <v>0</v>
      </c>
      <c r="AD197" s="78">
        <f>IF(IFERROR(SEARCH("CAT1",T197),99)=99,IF(IFERROR(SEARCH("CAT2",T197),99)=99,IF(IFERROR(SEARCH("CAT3",T197),99)=99,IF(IFERROR(SEARCH("concluded to be endocrine",K197),99)=99,IF(IFERROR(SEARCH("categorised as endocrine",K197),99)=99,IF(IFERROR(SEARCH("endocrine disrupting",P197),99)=99,IF(IFERROR(SEARCH("endocrine disrupting",K197),99)=99,IF(IFERROR(SEARCH("suspected endocrine",S197),99)=99,IF(IFERROR(SEARCH("potential endocrine",S197),99)=99,0,Scoring!$E$25),Scoring!$E$25),Scoring!$E$24),Scoring!$E$24),Scoring!$E$24),Scoring!$E$24),Scoring!$E$23),Scoring!$E$22),Scoring!$E$21)</f>
        <v>0</v>
      </c>
      <c r="AE197" s="78">
        <f>IF(IFERROR(SEARCH("suspected sensitiser",S197),99)=99,IF(IFERROR(SEARCH("sensitiser",S197),99)=99,IF(IFERROR(SEARCH("other hazard based concern",S197),99)=99,0,Scoring!$E$28),Scoring!$E$26),Scoring!$E$27)</f>
        <v>0</v>
      </c>
      <c r="AF197" s="78">
        <f>IF(IFERROR(M197,1)=1,IF(IFERROR(N197,1)=1,IF(IFERROR(O197,1)=1,IF(IFERROR(Q197,1)=1,IF(IFERROR(R197,1)=1,IF(IFERROR(T197,1)=1,IF(IFERROR(K197,1)=1,IF(IFERROR(P197,1)=1,IF(IFERROR(S197,1)=1,Scoring!$E$29,0),0),0),0),0),0),0),0),0)</f>
        <v>0</v>
      </c>
      <c r="AG197" s="78">
        <f t="shared" si="26"/>
        <v>1.4</v>
      </c>
      <c r="AI197" s="93"/>
      <c r="AJ197" s="94"/>
      <c r="AK197" s="76"/>
      <c r="AL197" s="75"/>
      <c r="AN197" s="79"/>
      <c r="AO197" s="79"/>
      <c r="AP197" s="79"/>
      <c r="AQ197" s="79"/>
      <c r="AR197" s="79"/>
      <c r="AS197" s="78"/>
      <c r="AU197" s="79">
        <f>IF(IFERROR(F197,99)=99,IF(IFERROR(G197,99)=99,IF(IFERROR(H197,99)=99,IF(IFERROR(I197,99)=99,IF(IFERROR(E197,99)=99,IF(IFERROR(J197,99)=99,0,Scoring!$B$7),Scoring!$B$3),Scoring!$B$2),Scoring!$B$6),Scoring!$B$5),Scoring!$B$4)</f>
        <v>0.5</v>
      </c>
      <c r="AV197" s="78">
        <f t="shared" si="27"/>
        <v>0.7</v>
      </c>
      <c r="AW197" s="78"/>
      <c r="AX197" s="66"/>
      <c r="AY197" s="78"/>
      <c r="AZ197" s="76"/>
      <c r="BA197" s="76"/>
      <c r="BB197" s="76"/>
    </row>
    <row r="198" spans="1:54" x14ac:dyDescent="0.25">
      <c r="A198" s="77" t="s">
        <v>3143</v>
      </c>
      <c r="B198" s="76" t="str">
        <f t="shared" si="25"/>
        <v>201-622-7</v>
      </c>
      <c r="C198" s="77" t="s">
        <v>2444</v>
      </c>
      <c r="D198" s="77" t="s">
        <v>2445</v>
      </c>
      <c r="E198" s="76" t="str">
        <f>IF(C198="-",IF(A198="-",VLOOKUP(D198,'sin-list 180320_update'!$C$2:$C$835,1,FALSE),VLOOKUP(A198,'sin-list 180320_update'!$A$2:$A$835,1,FALSE)),VLOOKUP(C198,'sin-list 180320_update'!$B$2:$B$835,1,FALSE))</f>
        <v>201-622-7</v>
      </c>
      <c r="F198" s="76" t="str">
        <f>IF($C198="-",IF($A198="-",VLOOKUP($D198,'REACH Bilaga XVII_update'!$A$5:$A$131,1,FALSE),VLOOKUP($A198,'REACH Bilaga XVII_update'!$C$5:$C$131,1,FALSE)),VLOOKUP($C198,'REACH Bilaga XVII_update'!$B$5:$B$131,1,FALSE))</f>
        <v>201-622-7</v>
      </c>
      <c r="G198" s="76" t="str">
        <f>IF($C198="-",IF($A198="-",VLOOKUP($D198,' REACH Bilaga 59_update'!$A$5:$A$210,1,FALSE),VLOOKUP($A198,' REACH Bilaga 59_update'!$D$5:$D$210,1,FALSE)),VLOOKUP($C198,' REACH Bilaga 59_update'!$C$5:$C$210,1,FALSE))</f>
        <v>201-622-7</v>
      </c>
      <c r="H198" s="76" t="str">
        <f>IF($C198="-",IF($A198="-",VLOOKUP($D198,'REACH Bilaga XIV_update'!$A$5:$A$110,1,FALSE),VLOOKUP($A198,'REACH Bilaga XIV_update'!$D$5:$D$110,1,FALSE)),VLOOKUP($C198,'REACH Bilaga XIV_update'!$C$5:$C$110,1,FALSE))</f>
        <v>201-622-7</v>
      </c>
      <c r="I198" s="76" t="e">
        <f>IF($C198="-",IF($A198="-",VLOOKUP($D198,CoRAP_update!$A$5:$A$376,1,FALSE),VLOOKUP($A198,CoRAP_update!$D$5:$D$376,1,FALSE)),VLOOKUP($C198,CoRAP_update!$C$5:$C$376,1,FALSE))</f>
        <v>#N/A</v>
      </c>
      <c r="J198" s="76" t="e">
        <f>IF($C198="-",IF($A198="-",VLOOKUP($D198,EDC_update!$C$2:$C$450,1,FALSE),VLOOKUP($A198,EDC_update!$B$2:$B$450,1,FALSE)),VLOOKUP($C198,EDC_update!$L$2:$L$450,1,FALSE))</f>
        <v>#N/A</v>
      </c>
      <c r="K198" s="76" t="str">
        <f>IF($C198="-",IF($A198="-",IF(VLOOKUP($D198,'sin-list 180320_update'!$C$2:$S$835,3,FALSE)="",NA(),VLOOKUP($D198,'sin-list 180320_update'!$C$2:$S$835,3,FALSE)),IF(VLOOKUP($A198,'sin-list 180320_update'!$A$2:$S$835,5,FALSE)="",NA(),VLOOKUP($A198,'sin-list 180320_update'!$A$2:$S$835,5,FALSE))),IF(VLOOKUP($C198,'sin-list 180320_update'!$B$2:$S$835,4,FALSE)="",NA(),VLOOKUP($C198,'sin-list 180320_update'!$B$2:$S$835,4,FALSE)))</f>
        <v>Classified CMR according to Annex VI of Regulation 1272/2008</v>
      </c>
      <c r="L198" s="76" t="str">
        <f>IF($C198="-",IF($A198="-",VLOOKUP($D198,'sin-list 180320_update'!$C$2:$S$835,6,FALSE),VLOOKUP($A198,'sin-list 180320_update'!$A$2:$S$835,8,FALSE)),VLOOKUP($C198,'sin-list 180320_update'!$B$2:$S$835,7,FALSE))</f>
        <v>Repr. 1B
Aquatic Acute 1
Aquatic Chronic 1</v>
      </c>
      <c r="M198" s="76" t="str">
        <f>IF($C198="-",IF($A198="-",IF(VLOOKUP($D198,'sin-list 180320_update'!$C$2:$S$835,8,FALSE)="",NA(),VLOOKUP($D198,'sin-list 180320_update'!$C$2:$S$835,8,FALSE)),IF(VLOOKUP($A198,'sin-list 180320_update'!$A$2:$S$835,10,FALSE)="",NA(),VLOOKUP($A198,'sin-list 180320_update'!$A$2:$S$835,10,FALSE))),IF(VLOOKUP($C198,'sin-list 180320_update'!$B$2:$S$835,9,FALSE)="",NA(),VLOOKUP($C198,'sin-list 180320_update'!$B$2:$S$835,9,FALSE)))</f>
        <v>H360Df
H400
H410</v>
      </c>
      <c r="N198" s="76" t="str">
        <f>IF($C198="-",IF($A198="-",IF(VLOOKUP($D198,'REACH Bilaga XVII_update'!$A$5:$E$131,4,FALSE)="",NA(),VLOOKUP($D198,'REACH Bilaga XVII_update'!$A$5:$E$131,4,FALSE)),IF(VLOOKUP($A198,'REACH Bilaga XVII_update'!$C$5:$D$131,2,FALSE)="",NA(),VLOOKUP($A198,'REACH Bilaga XVII_update'!$C$5:$D$131,2,FALSE))),IF(VLOOKUP($C198,'REACH Bilaga XVII_update'!$B$5:$D$131,3,FALSE)="",NA(),VLOOKUP($C198,'REACH Bilaga XVII_update'!$B$5:$D$131,3,FALSE)))</f>
        <v>H360Df
H400
H410</v>
      </c>
      <c r="O198" s="76" t="str">
        <f>IF($C198="-",IF($A198="-",IF(VLOOKUP($D198,' REACH Bilaga 59_update'!$A$5:$E$210,5,FALSE)="",NA(),VLOOKUP($D198,' REACH Bilaga 59_update'!$A$5:$E$210,5,FALSE)),IF(VLOOKUP($A198,' REACH Bilaga 59_update'!$D$5:$E$210,2,FALSE)="",NA(),VLOOKUP($A198,' REACH Bilaga 59_update'!$D$5:$E$210,2,FALSE))),IF(VLOOKUP($C198,' REACH Bilaga 59_update'!$C$5:$E$210,3,FALSE)="",NA(),VLOOKUP($C198,' REACH Bilaga 59_update'!$C$5:$E$210,3,FALSE)))</f>
        <v>H360Df
H400
H410</v>
      </c>
      <c r="P198" s="76" t="str">
        <f>IF(C198="-",IF(A198="-",IFERROR(VLOOKUP($D198,' REACH Bilaga 59_update'!$A$5:$F$210,MATCH(Sammanfattning!P$1,' REACH Bilaga 59_update'!$A$4:$F$4,0),FALSE),VLOOKUP($D198,'REACH Bilaga XIV_update'!$A$4:$H$110,MATCH(Sammanfattning!P$1,'REACH Bilaga XIV_update'!$A$4:$H$4,0),FALSE)),IFERROR(VLOOKUP($A198,' REACH Bilaga 59_update'!$D$5:$F$210,MATCH(Sammanfattning!P$1,' REACH Bilaga 59_update'!$D$4:$F$4,0),FALSE),VLOOKUP($A198,'REACH Bilaga XIV_update'!$D$4:$H$110,MATCH(Sammanfattning!P$1,'REACH Bilaga XIV_update'!$D$4:$H$4,0),FALSE))),IFERROR(VLOOKUP($C198,' REACH Bilaga 59_update'!$C$5:$F$210,MATCH(Sammanfattning!P$1,' REACH Bilaga 59_update'!$C$4:$F$4,0),FALSE),VLOOKUP($C198,'REACH Bilaga XIV_update'!$C$4:$H$110,MATCH(Sammanfattning!P$1,'REACH Bilaga XIV_update'!$C$4:$H$4,0),FALSE)))</f>
        <v>Toxic for reproduction (Article 57c)#Endocrine disrupting properties (Article 57(f) - human health)</v>
      </c>
      <c r="Q198" s="76" t="str">
        <f>IF($C198="-",IF($A198="-",IF(VLOOKUP($D198,'REACH Bilaga XIV_update'!$A$5:$I$110,9,FALSE)="",NA(),VLOOKUP($D198,'REACH Bilaga XIV_update'!$A$5:$I$110,9,FALSE)),IF(VLOOKUP($A198,'REACH Bilaga XIV_update'!$D$5:$I$110,6,FALSE)="",NA(),VLOOKUP($A198,'REACH Bilaga XIV_update'!$D$5:$I$110,6,FALSE))),IF(VLOOKUP($C198,'REACH Bilaga XIV_update'!$C$5:$I$110,7,FALSE)="",NA(),VLOOKUP($C198,'REACH Bilaga XIV_update'!$C$5:$I$110,7,FALSE)))</f>
        <v>H360Df
H400
H410</v>
      </c>
      <c r="R198" s="76" t="e">
        <f>IF($C198="-",IF($A198="-",IF(VLOOKUP($D198,CoRAP_update!$A$5:$O$376,15,FALSE)="",NA(),VLOOKUP($D198,CoRAP_update!$A$5:$O$376,15,FALSE)),IF(VLOOKUP($A198,CoRAP_update!$D$5:$O$376,12,FALSE)="",NA(),VLOOKUP($A198,CoRAP_update!$D$5:$O$376,12,FALSE))),IF(VLOOKUP($C198,CoRAP_update!$C$5:$O$376,13,FALSE)="",NA(),VLOOKUP($C198,CoRAP_update!$C$5:$O$376,13,FALSE)))</f>
        <v>#N/A</v>
      </c>
      <c r="S198" s="144" t="e">
        <f>IF($C198="-",IF($A198="-",VLOOKUP($D198,CoRAP_update!$A$5:$J$376,MATCH(Sammanfattning!S$1,CoRAP_update!$A$4:$J$4,0),FALSE),VLOOKUP($A198,CoRAP_update!$D$5:$J$376,MATCH(Sammanfattning!S$1,CoRAP_update!$D$4:$J$4,0),FALSE)),VLOOKUP($C198,CoRAP_update!$C$5:$J$376,MATCH(Sammanfattning!S$1,CoRAP_update!$C$4:$J$4,0),FALSE))</f>
        <v>#N/A</v>
      </c>
      <c r="T198" s="76" t="str">
        <f>IF($A198="-",VLOOKUP($D198,EDC_update!$C$2:$F$450,4,FALSE),VLOOKUP($A198,EDC_update!$B$2:$F$450,5,FALSE))</f>
        <v>CAT1</v>
      </c>
      <c r="V198" s="78">
        <f>IF(IFERROR(SEARCH("PBT",P198),99)=99,IF(IFERROR(SEARCH("suspected PBT",S198),99)=99,IF(IFERROR(SEARCH("concluded to be PBT",K198),99)=99,IF(IFERROR(SEARCH("PBT",S198),99)=99,IF(IFERROR(SEARCH("PBT cand",L198),99)=99,IF(IFERROR(SEARCH("PBT",L198),99)=99,IF(IFERROR(SEARCH("persistent, bioackumulative and toxic properties",K198),99)=99,0,Scoring!$E$3),Scoring!$E$3),Scoring!$E$7),Scoring!$E$3),Scoring!$E$5),Scoring!$E$6),Scoring!$E$3)</f>
        <v>0</v>
      </c>
      <c r="W198" s="78">
        <f>IF(IFERROR(SEARCH("vPvB",P198),99)=99,IF(IFERROR(SEARCH("suspected pbt/vPvB",S198),99)=99,IF(IFERROR(SEARCH("vPvB",S198),99)=99,IF(IFERROR(SEARCH("concluded to be a vPvB",S198),99)=99,IF(IFERROR(SEARCH("identified as vPvB",K198),99)=99,IF(IFERROR(SEARCH("concluded to be a vPvB",K198),99)=99,IF(IFERROR(SEARCH("concluded to be both pbt and vPvB",S198),99)=99,IF(IFERROR(SEARCH("concluded to be both pbt and vPvB",K198),99)=99,0,Scoring!$E$5),Scoring!$E$5),Scoring!$E$5),Scoring!$E$5),Scoring!$E$5),Scoring!$E$4),Scoring!$E$6),Scoring!$E$4)</f>
        <v>0</v>
      </c>
      <c r="X198" s="78">
        <f>IF(IFERROR(SEARCH("H410",N198),99)=99,IF(IFERROR(SEARCH("H410",O198),99)=99,IF(IFERROR(SEARCH("H410",Q198),99)=99,IF(IFERROR(SEARCH("H410",M198),99)=99,IF(IFERROR(SEARCH("H410",R198),99)=99,IF(IFERROR(SEARCH("H411",N198),99)=99,IF(IFERROR(SEARCH("H411",O198),99)=99,IF(IFERROR(SEARCH("H411",Q198),99)=99,IF(IFERROR(SEARCH("H411",M198),99)=99,IF(IFERROR(SEARCH("H411",R198),99)=99,IF(IFERROR(SEARCH("H413",N198),99)=99,IF(IFERROR(SEARCH("H413",O198),99)=99,IF(IFERROR(SEARCH("H413",Q198),99)=99,IF(IFERROR(SEARCH("H413",M198),99)=99,IF(IFERROR(SEARCH("H413",R198),99)=99,IF(IFERROR(SEARCH("H412",N198),99)=99,IF(IFERROR(SEARCH("H412",O198),99)=99,IF(IFERROR(SEARCH("H412",Q198),99)=99,IF(IFERROR(SEARCH("H412",M198),99)=99,IF(IFERROR(SEARCH("H412",R198),99)=99,0,Scoring!$E$2),Scoring!$E$2),Scoring!$E$2),Scoring!$E$2),Scoring!$E$2),Scoring!$E$2),Scoring!$E$2),Scoring!$E$2),Scoring!$E$2),Scoring!$E$2),Scoring!$E$2),Scoring!$E$2),Scoring!$E$2),Scoring!$E$2),Scoring!$E$2),Scoring!$E$2),Scoring!$E$2),Scoring!$E$2),Scoring!$E$2),Scoring!$E$2)</f>
        <v>1</v>
      </c>
      <c r="Y198" s="78">
        <f>IF(IFERROR(SEARCH("CMR",K198),99)=99,IF(IFERROR(SEARCH("Suspected CMR",S198),99)=99,IF(IFERROR(SEARCH("CMR",S198),99)=99,0,Scoring!$E$8),Scoring!$E$9),Scoring!$E$8)</f>
        <v>3</v>
      </c>
      <c r="Z198" s="78">
        <f>IF(IFERROR(SEARCH("H350",N198),99)=99,IF(IFERROR(SEARCH("H350",O198),99)=99,IF(IFERROR(SEARCH("H350",Q198),99)=99,IF(IFERROR(SEARCH("H350",M198),99)=99,IF(IFERROR(SEARCH("H350",R198),99)=99,IF(IFERROR(SEARCH("H351",N198),99)=99,IF(IFERROR(SEARCH("H351",O198),99)=99,IF(IFERROR(SEARCH("H351",Q198),99)=99,IF(IFERROR(SEARCH("H351",M198),99)=99,IF(IFERROR(SEARCH("H351",R198),99)=99,IF(IFERROR(SEARCH("carcinogenic",P198),99)=99,IF(IFERROR(SEARCH("suspected carcinogenic",S198),99)=99,0,Scoring!$E$12),Scoring!$E$11),Scoring!$E$10),Scoring!$E$10),Scoring!$E$10),Scoring!$E$10),Scoring!$E$10),Scoring!$E$10),Scoring!$E$10),Scoring!$E$10),Scoring!$E$10),Scoring!$E$10)</f>
        <v>0</v>
      </c>
      <c r="AA198" s="78">
        <f>IF(IFERROR(SEARCH("H340",N198),99)=99,IF(IFERROR(SEARCH("H340",O198),99)=99,IF(IFERROR(SEARCH("H340",Q198),99)=99,IF(IFERROR(SEARCH("H340",M198),99)=99,IF(IFERROR(SEARCH("H340",R198),99)=99,IF(IFERROR(SEARCH("H341",N198),99)=99,IF(IFERROR(SEARCH("H341",O198),99)=99,IF(IFERROR(SEARCH("H341",Q198),99)=99,IF(IFERROR(SEARCH("H341",M198),99)=99,IF(IFERROR(SEARCH("H341",R198),99)=99,IF(IFERROR(SEARCH("mutagenic",P198),99)=99,IF(IFERROR(SEARCH("suspected mutagenic",S198),99)=99,0,Scoring!$E$15),Scoring!$E$14),Scoring!$E$13),Scoring!$E$13),Scoring!$E$13),Scoring!$E$13),Scoring!$E$13),Scoring!$E$13),Scoring!$E$13),Scoring!$E$13),Scoring!$E$13),Scoring!$E$13)</f>
        <v>0</v>
      </c>
      <c r="AB198" s="78">
        <f>IF(IFERROR(SEARCH("H360",N198),99)=99,IF(IFERROR(SEARCH("H360",O198),99)=99,IF(IFERROR(SEARCH("H360",Q198),99)=99,IF(IFERROR(SEARCH("H360",M198),99)=99,IF(IFERROR(SEARCH("H360",R198),99)=99,IF(IFERROR(SEARCH("H361",N198),99)=99,IF(IFERROR(SEARCH("H361",O198),99)=99,IF(IFERROR(SEARCH("H361",Q198),99)=99,IF(IFERROR(SEARCH("H361",M198),99)=99,IF(IFERROR(SEARCH("H361",R198),99)=99,IF(IFERROR(SEARCH("reproduction",P198),99)=99,IF(IFERROR(SEARCH("suspected reprotoxic",S198),99)=99,IF(IFERROR(SEARCH("reprotoxic",S198),99)=99,IF(IFERROR(SEARCH("reprotoxic",K198),99)=99,0,Scoring!$E$18),Scoring!$E$18),Scoring!$E$19),Scoring!$E$17),Scoring!$E$16),Scoring!$E$16),Scoring!$E$16),Scoring!$E$16),Scoring!$E$16),Scoring!$E$16),Scoring!$E$16),Scoring!$E$16),Scoring!$E$16),Scoring!$E$16)</f>
        <v>1</v>
      </c>
      <c r="AC198" s="78">
        <f>IF(IFERROR(SEARCH("57f",L198),99)=99,IF(IFERROR(SEARCH("57(f)",P198),99)=99,0,Scoring!$E$20),Scoring!$E$20)</f>
        <v>1</v>
      </c>
      <c r="AD198" s="78">
        <f>IF(IFERROR(SEARCH("CAT1",T198),99)=99,IF(IFERROR(SEARCH("CAT2",T198),99)=99,IF(IFERROR(SEARCH("CAT3",T198),99)=99,IF(IFERROR(SEARCH("concluded to be endocrine",K198),99)=99,IF(IFERROR(SEARCH("categorised as endocrine",K198),99)=99,IF(IFERROR(SEARCH("endocrine disrupting",P198),99)=99,IF(IFERROR(SEARCH("endocrine disrupting",K198),99)=99,IF(IFERROR(SEARCH("suspected endocrine",S198),99)=99,IF(IFERROR(SEARCH("potential endocrine",S198),99)=99,0,Scoring!$E$25),Scoring!$E$25),Scoring!$E$24),Scoring!$E$24),Scoring!$E$24),Scoring!$E$24),Scoring!$E$23),Scoring!$E$22),Scoring!$E$21)</f>
        <v>1</v>
      </c>
      <c r="AE198" s="78">
        <f>IF(IFERROR(SEARCH("suspected sensitiser",S198),99)=99,IF(IFERROR(SEARCH("sensitiser",S198),99)=99,IF(IFERROR(SEARCH("other hazard based concern",S198),99)=99,0,Scoring!$E$28),Scoring!$E$26),Scoring!$E$27)</f>
        <v>0</v>
      </c>
      <c r="AF198" s="78">
        <f>IF(IFERROR(M198,1)=1,IF(IFERROR(N198,1)=1,IF(IFERROR(O198,1)=1,IF(IFERROR(Q198,1)=1,IF(IFERROR(R198,1)=1,IF(IFERROR(T198,1)=1,IF(IFERROR(K198,1)=1,IF(IFERROR(P198,1)=1,IF(IFERROR(S198,1)=1,Scoring!$E$29,0),0),0),0),0),0),0),0),0)</f>
        <v>0</v>
      </c>
      <c r="AG198" s="78">
        <f t="shared" si="26"/>
        <v>6</v>
      </c>
      <c r="AI198" s="93"/>
      <c r="AJ198" s="94"/>
      <c r="AK198" s="76"/>
      <c r="AL198" s="75"/>
      <c r="AN198" s="79"/>
      <c r="AO198" s="79"/>
      <c r="AP198" s="79"/>
      <c r="AQ198" s="79"/>
      <c r="AR198" s="79"/>
      <c r="AS198" s="78"/>
      <c r="AU198" s="79">
        <f>IF(IFERROR(F198,99)=99,IF(IFERROR(G198,99)=99,IF(IFERROR(H198,99)=99,IF(IFERROR(I198,99)=99,IF(IFERROR(E198,99)=99,IF(IFERROR(J198,99)=99,0,Scoring!$B$7),Scoring!$B$3),Scoring!$B$2),Scoring!$B$6),Scoring!$B$5),Scoring!$B$4)</f>
        <v>1</v>
      </c>
      <c r="AV198" s="78">
        <f t="shared" si="27"/>
        <v>6</v>
      </c>
      <c r="AW198" s="78"/>
      <c r="AX198" s="66"/>
      <c r="AY198" s="78"/>
      <c r="AZ198" s="76"/>
      <c r="BA198" s="76"/>
      <c r="BB198" s="76"/>
    </row>
    <row r="199" spans="1:54" x14ac:dyDescent="0.25">
      <c r="A199" s="77" t="s">
        <v>4340</v>
      </c>
      <c r="B199" s="76" t="str">
        <f t="shared" si="25"/>
        <v>201-550-6</v>
      </c>
      <c r="C199" s="77" t="s">
        <v>2360</v>
      </c>
      <c r="D199" s="77" t="s">
        <v>2361</v>
      </c>
      <c r="E199" s="76" t="str">
        <f>IF(C199="-",IF(A199="-",VLOOKUP(D199,'sin-list 180320_update'!$C$2:$C$835,1,FALSE),VLOOKUP(A199,'sin-list 180320_update'!$A$2:$A$835,1,FALSE)),VLOOKUP(C199,'sin-list 180320_update'!$B$2:$B$835,1,FALSE))</f>
        <v>201-550-6</v>
      </c>
      <c r="F199" s="76" t="e">
        <f>IF($C199="-",IF($A199="-",VLOOKUP($D199,'REACH Bilaga XVII_update'!$A$5:$A$131,1,FALSE),VLOOKUP($A199,'REACH Bilaga XVII_update'!$C$5:$C$131,1,FALSE)),VLOOKUP($C199,'REACH Bilaga XVII_update'!$B$5:$B$131,1,FALSE))</f>
        <v>#N/A</v>
      </c>
      <c r="G199" s="76" t="e">
        <f>IF($C199="-",IF($A199="-",VLOOKUP($D199,' REACH Bilaga 59_update'!$A$5:$A$210,1,FALSE),VLOOKUP($A199,' REACH Bilaga 59_update'!$D$5:$D$210,1,FALSE)),VLOOKUP($C199,' REACH Bilaga 59_update'!$C$5:$C$210,1,FALSE))</f>
        <v>#N/A</v>
      </c>
      <c r="H199" s="76" t="e">
        <f>IF($C199="-",IF($A199="-",VLOOKUP($D199,'REACH Bilaga XIV_update'!$A$5:$A$110,1,FALSE),VLOOKUP($A199,'REACH Bilaga XIV_update'!$D$5:$D$110,1,FALSE)),VLOOKUP($C199,'REACH Bilaga XIV_update'!$C$5:$C$110,1,FALSE))</f>
        <v>#N/A</v>
      </c>
      <c r="I199" s="76" t="str">
        <f>IF($C199="-",IF($A199="-",VLOOKUP($D199,CoRAP_update!$A$5:$A$376,1,FALSE),VLOOKUP($A199,CoRAP_update!$D$5:$D$376,1,FALSE)),VLOOKUP($C199,CoRAP_update!$C$5:$C$376,1,FALSE))</f>
        <v>201-550-6</v>
      </c>
      <c r="J199" s="76" t="e">
        <f>IF($C199="-",IF($A199="-",VLOOKUP($D199,EDC_update!$C$2:$C$450,1,FALSE),VLOOKUP($A199,EDC_update!$B$2:$B$450,1,FALSE)),VLOOKUP($C199,EDC_update!$L$2:$L$450,1,FALSE))</f>
        <v>#N/A</v>
      </c>
      <c r="K199" s="76" t="str">
        <f>IF($C199="-",IF($A199="-",IF(VLOOKUP($D199,'sin-list 180320_update'!$C$2:$S$835,3,FALSE)="",NA(),VLOOKUP($D199,'sin-list 180320_update'!$C$2:$S$835,3,FALSE)),IF(VLOOKUP($A199,'sin-list 180320_update'!$A$2:$S$835,5,FALSE)="",NA(),VLOOKUP($A199,'sin-list 180320_update'!$A$2:$S$835,5,FALSE))),IF(VLOOKUP($C199,'sin-list 180320_update'!$B$2:$S$835,4,FALSE)="",NA(),VLOOKUP($C199,'sin-list 180320_update'!$B$2:$S$835,4,FALSE)))</f>
        <v>Diethyl phthalate (DEP) is an endocrine disruptor with thyroid and estrogenic activity, affecting several body functions and target organs including reproduction, liver and metabolism. The substance has been found in biomonitoring studies and in human uri</v>
      </c>
      <c r="L199" s="76" t="str">
        <f>IF($C199="-",IF($A199="-",VLOOKUP($D199,'sin-list 180320_update'!$C$2:$S$835,6,FALSE),VLOOKUP($A199,'sin-list 180320_update'!$A$2:$S$835,8,FALSE)),VLOOKUP($C199,'sin-list 180320_update'!$B$2:$S$835,7,FALSE))</f>
        <v>Official classification missing - 57f substance</v>
      </c>
      <c r="M199" s="76" t="e">
        <f>IF($C199="-",IF($A199="-",IF(VLOOKUP($D199,'sin-list 180320_update'!$C$2:$S$835,8,FALSE)="",NA(),VLOOKUP($D199,'sin-list 180320_update'!$C$2:$S$835,8,FALSE)),IF(VLOOKUP($A199,'sin-list 180320_update'!$A$2:$S$835,10,FALSE)="",NA(),VLOOKUP($A199,'sin-list 180320_update'!$A$2:$S$835,10,FALSE))),IF(VLOOKUP($C199,'sin-list 180320_update'!$B$2:$S$835,9,FALSE)="",NA(),VLOOKUP($C199,'sin-list 180320_update'!$B$2:$S$835,9,FALSE)))</f>
        <v>#N/A</v>
      </c>
      <c r="N199" s="76" t="e">
        <f>IF($C199="-",IF($A199="-",IF(VLOOKUP($D199,'REACH Bilaga XVII_update'!$A$5:$E$131,4,FALSE)="",NA(),VLOOKUP($D199,'REACH Bilaga XVII_update'!$A$5:$E$131,4,FALSE)),IF(VLOOKUP($A199,'REACH Bilaga XVII_update'!$C$5:$D$131,2,FALSE)="",NA(),VLOOKUP($A199,'REACH Bilaga XVII_update'!$C$5:$D$131,2,FALSE))),IF(VLOOKUP($C199,'REACH Bilaga XVII_update'!$B$5:$D$131,3,FALSE)="",NA(),VLOOKUP($C199,'REACH Bilaga XVII_update'!$B$5:$D$131,3,FALSE)))</f>
        <v>#N/A</v>
      </c>
      <c r="O199" s="76" t="e">
        <f>IF($C199="-",IF($A199="-",IF(VLOOKUP($D199,' REACH Bilaga 59_update'!$A$5:$E$210,5,FALSE)="",NA(),VLOOKUP($D199,' REACH Bilaga 59_update'!$A$5:$E$210,5,FALSE)),IF(VLOOKUP($A199,' REACH Bilaga 59_update'!$D$5:$E$210,2,FALSE)="",NA(),VLOOKUP($A199,' REACH Bilaga 59_update'!$D$5:$E$210,2,FALSE))),IF(VLOOKUP($C199,' REACH Bilaga 59_update'!$C$5:$E$210,3,FALSE)="",NA(),VLOOKUP($C199,' REACH Bilaga 59_update'!$C$5:$E$210,3,FALSE)))</f>
        <v>#N/A</v>
      </c>
      <c r="P199" s="76" t="e">
        <f>IF(C199="-",IF(A199="-",IFERROR(VLOOKUP($D199,' REACH Bilaga 59_update'!$A$5:$F$210,MATCH(Sammanfattning!P$1,' REACH Bilaga 59_update'!$A$4:$F$4,0),FALSE),VLOOKUP($D199,'REACH Bilaga XIV_update'!$A$4:$H$110,MATCH(Sammanfattning!P$1,'REACH Bilaga XIV_update'!$A$4:$H$4,0),FALSE)),IFERROR(VLOOKUP($A199,' REACH Bilaga 59_update'!$D$5:$F$210,MATCH(Sammanfattning!P$1,' REACH Bilaga 59_update'!$D$4:$F$4,0),FALSE),VLOOKUP($A199,'REACH Bilaga XIV_update'!$D$4:$H$110,MATCH(Sammanfattning!P$1,'REACH Bilaga XIV_update'!$D$4:$H$4,0),FALSE))),IFERROR(VLOOKUP($C199,' REACH Bilaga 59_update'!$C$5:$F$210,MATCH(Sammanfattning!P$1,' REACH Bilaga 59_update'!$C$4:$F$4,0),FALSE),VLOOKUP($C199,'REACH Bilaga XIV_update'!$C$4:$H$110,MATCH(Sammanfattning!P$1,'REACH Bilaga XIV_update'!$C$4:$H$4,0),FALSE)))</f>
        <v>#N/A</v>
      </c>
      <c r="Q199" s="76" t="e">
        <f>IF($C199="-",IF($A199="-",IF(VLOOKUP($D199,'REACH Bilaga XIV_update'!$A$5:$I$110,9,FALSE)="",NA(),VLOOKUP($D199,'REACH Bilaga XIV_update'!$A$5:$I$110,9,FALSE)),IF(VLOOKUP($A199,'REACH Bilaga XIV_update'!$D$5:$I$110,6,FALSE)="",NA(),VLOOKUP($A199,'REACH Bilaga XIV_update'!$D$5:$I$110,6,FALSE))),IF(VLOOKUP($C199,'REACH Bilaga XIV_update'!$C$5:$I$110,7,FALSE)="",NA(),VLOOKUP($C199,'REACH Bilaga XIV_update'!$C$5:$I$110,7,FALSE)))</f>
        <v>#N/A</v>
      </c>
      <c r="R199" s="76" t="e">
        <f>IF($C199="-",IF($A199="-",IF(VLOOKUP($D199,CoRAP_update!$A$5:$O$376,15,FALSE)="",NA(),VLOOKUP($D199,CoRAP_update!$A$5:$O$376,15,FALSE)),IF(VLOOKUP($A199,CoRAP_update!$D$5:$O$376,12,FALSE)="",NA(),VLOOKUP($A199,CoRAP_update!$D$5:$O$376,12,FALSE))),IF(VLOOKUP($C199,CoRAP_update!$C$5:$O$376,13,FALSE)="",NA(),VLOOKUP($C199,CoRAP_update!$C$5:$O$376,13,FALSE)))</f>
        <v>#N/A</v>
      </c>
      <c r="S199" s="144" t="str">
        <f>IF($C199="-",IF($A199="-",VLOOKUP($D199,CoRAP_update!$A$5:$J$376,MATCH(Sammanfattning!S$1,CoRAP_update!$A$4:$J$4,0),FALSE),VLOOKUP($A199,CoRAP_update!$D$5:$J$376,MATCH(Sammanfattning!S$1,CoRAP_update!$D$4:$J$4,0),FALSE)),VLOOKUP($C199,CoRAP_update!$C$5:$J$376,MATCH(Sammanfattning!S$1,CoRAP_update!$C$4:$J$4,0),FALSE))</f>
        <v>CMR#Potential endocrine disruptor#Consumer use#High (aggregated) tonnage#Wide dispersive use</v>
      </c>
      <c r="T199" s="76" t="str">
        <f>IF($A199="-",VLOOKUP($D199,EDC_update!$C$2:$F$450,4,FALSE),VLOOKUP($A199,EDC_update!$B$2:$F$450,5,FALSE))</f>
        <v>CAT1</v>
      </c>
      <c r="V199" s="78">
        <f>IF(IFERROR(SEARCH("PBT",P199),99)=99,IF(IFERROR(SEARCH("suspected PBT",S199),99)=99,IF(IFERROR(SEARCH("concluded to be PBT",K199),99)=99,IF(IFERROR(SEARCH("PBT",S199),99)=99,IF(IFERROR(SEARCH("PBT cand",L199),99)=99,IF(IFERROR(SEARCH("PBT",L199),99)=99,IF(IFERROR(SEARCH("persistent, bioackumulative and toxic properties",K199),99)=99,0,Scoring!$E$3),Scoring!$E$3),Scoring!$E$7),Scoring!$E$3),Scoring!$E$5),Scoring!$E$6),Scoring!$E$3)</f>
        <v>0</v>
      </c>
      <c r="W199" s="78">
        <f>IF(IFERROR(SEARCH("vPvB",P199),99)=99,IF(IFERROR(SEARCH("suspected pbt/vPvB",S199),99)=99,IF(IFERROR(SEARCH("vPvB",S199),99)=99,IF(IFERROR(SEARCH("concluded to be a vPvB",S199),99)=99,IF(IFERROR(SEARCH("identified as vPvB",K199),99)=99,IF(IFERROR(SEARCH("concluded to be a vPvB",K199),99)=99,IF(IFERROR(SEARCH("concluded to be both pbt and vPvB",S199),99)=99,IF(IFERROR(SEARCH("concluded to be both pbt and vPvB",K199),99)=99,0,Scoring!$E$5),Scoring!$E$5),Scoring!$E$5),Scoring!$E$5),Scoring!$E$5),Scoring!$E$4),Scoring!$E$6),Scoring!$E$4)</f>
        <v>0</v>
      </c>
      <c r="X199" s="78">
        <f>IF(IFERROR(SEARCH("H410",N199),99)=99,IF(IFERROR(SEARCH("H410",O199),99)=99,IF(IFERROR(SEARCH("H410",Q199),99)=99,IF(IFERROR(SEARCH("H410",M199),99)=99,IF(IFERROR(SEARCH("H410",R199),99)=99,IF(IFERROR(SEARCH("H411",N199),99)=99,IF(IFERROR(SEARCH("H411",O199),99)=99,IF(IFERROR(SEARCH("H411",Q199),99)=99,IF(IFERROR(SEARCH("H411",M199),99)=99,IF(IFERROR(SEARCH("H411",R199),99)=99,IF(IFERROR(SEARCH("H413",N199),99)=99,IF(IFERROR(SEARCH("H413",O199),99)=99,IF(IFERROR(SEARCH("H413",Q199),99)=99,IF(IFERROR(SEARCH("H413",M199),99)=99,IF(IFERROR(SEARCH("H413",R199),99)=99,IF(IFERROR(SEARCH("H412",N199),99)=99,IF(IFERROR(SEARCH("H412",O199),99)=99,IF(IFERROR(SEARCH("H412",Q199),99)=99,IF(IFERROR(SEARCH("H412",M199),99)=99,IF(IFERROR(SEARCH("H412",R199),99)=99,0,Scoring!$E$2),Scoring!$E$2),Scoring!$E$2),Scoring!$E$2),Scoring!$E$2),Scoring!$E$2),Scoring!$E$2),Scoring!$E$2),Scoring!$E$2),Scoring!$E$2),Scoring!$E$2),Scoring!$E$2),Scoring!$E$2),Scoring!$E$2),Scoring!$E$2),Scoring!$E$2),Scoring!$E$2),Scoring!$E$2),Scoring!$E$2),Scoring!$E$2)</f>
        <v>0</v>
      </c>
      <c r="Y199" s="78">
        <f>IF(IFERROR(SEARCH("CMR",K199),99)=99,IF(IFERROR(SEARCH("Suspected CMR",S199),99)=99,IF(IFERROR(SEARCH("CMR",S199),99)=99,0,Scoring!$E$8),Scoring!$E$9),Scoring!$E$8)</f>
        <v>3</v>
      </c>
      <c r="Z199" s="78">
        <f>IF(IFERROR(SEARCH("H350",N199),99)=99,IF(IFERROR(SEARCH("H350",O199),99)=99,IF(IFERROR(SEARCH("H350",Q199),99)=99,IF(IFERROR(SEARCH("H350",M199),99)=99,IF(IFERROR(SEARCH("H350",R199),99)=99,IF(IFERROR(SEARCH("H351",N199),99)=99,IF(IFERROR(SEARCH("H351",O199),99)=99,IF(IFERROR(SEARCH("H351",Q199),99)=99,IF(IFERROR(SEARCH("H351",M199),99)=99,IF(IFERROR(SEARCH("H351",R199),99)=99,IF(IFERROR(SEARCH("carcinogenic",P199),99)=99,IF(IFERROR(SEARCH("suspected carcinogenic",S199),99)=99,0,Scoring!$E$12),Scoring!$E$11),Scoring!$E$10),Scoring!$E$10),Scoring!$E$10),Scoring!$E$10),Scoring!$E$10),Scoring!$E$10),Scoring!$E$10),Scoring!$E$10),Scoring!$E$10),Scoring!$E$10)</f>
        <v>0</v>
      </c>
      <c r="AA199" s="78">
        <f>IF(IFERROR(SEARCH("H340",N199),99)=99,IF(IFERROR(SEARCH("H340",O199),99)=99,IF(IFERROR(SEARCH("H340",Q199),99)=99,IF(IFERROR(SEARCH("H340",M199),99)=99,IF(IFERROR(SEARCH("H340",R199),99)=99,IF(IFERROR(SEARCH("H341",N199),99)=99,IF(IFERROR(SEARCH("H341",O199),99)=99,IF(IFERROR(SEARCH("H341",Q199),99)=99,IF(IFERROR(SEARCH("H341",M199),99)=99,IF(IFERROR(SEARCH("H341",R199),99)=99,IF(IFERROR(SEARCH("mutagenic",P199),99)=99,IF(IFERROR(SEARCH("suspected mutagenic",S199),99)=99,0,Scoring!$E$15),Scoring!$E$14),Scoring!$E$13),Scoring!$E$13),Scoring!$E$13),Scoring!$E$13),Scoring!$E$13),Scoring!$E$13),Scoring!$E$13),Scoring!$E$13),Scoring!$E$13),Scoring!$E$13)</f>
        <v>0</v>
      </c>
      <c r="AB199" s="78">
        <f>IF(IFERROR(SEARCH("H360",N199),99)=99,IF(IFERROR(SEARCH("H360",O199),99)=99,IF(IFERROR(SEARCH("H360",Q199),99)=99,IF(IFERROR(SEARCH("H360",M199),99)=99,IF(IFERROR(SEARCH("H360",R199),99)=99,IF(IFERROR(SEARCH("H361",N199),99)=99,IF(IFERROR(SEARCH("H361",O199),99)=99,IF(IFERROR(SEARCH("H361",Q199),99)=99,IF(IFERROR(SEARCH("H361",M199),99)=99,IF(IFERROR(SEARCH("H361",R199),99)=99,IF(IFERROR(SEARCH("reproduction",P199),99)=99,IF(IFERROR(SEARCH("suspected reprotoxic",S199),99)=99,IF(IFERROR(SEARCH("reprotoxic",S199),99)=99,IF(IFERROR(SEARCH("reprotoxic",K199),99)=99,0,Scoring!$E$18),Scoring!$E$18),Scoring!$E$19),Scoring!$E$17),Scoring!$E$16),Scoring!$E$16),Scoring!$E$16),Scoring!$E$16),Scoring!$E$16),Scoring!$E$16),Scoring!$E$16),Scoring!$E$16),Scoring!$E$16),Scoring!$E$16)</f>
        <v>0</v>
      </c>
      <c r="AC199" s="78">
        <f>IF(IFERROR(SEARCH("57f",L199),99)=99,IF(IFERROR(SEARCH("57(f)",P199),99)=99,0,Scoring!$E$20),Scoring!$E$20)</f>
        <v>1</v>
      </c>
      <c r="AD199" s="78">
        <f>IF(IFERROR(SEARCH("CAT1",T199),99)=99,IF(IFERROR(SEARCH("CAT2",T199),99)=99,IF(IFERROR(SEARCH("CAT3",T199),99)=99,IF(IFERROR(SEARCH("concluded to be endocrine",K199),99)=99,IF(IFERROR(SEARCH("categorised as endocrine",K199),99)=99,IF(IFERROR(SEARCH("endocrine disrupting",P199),99)=99,IF(IFERROR(SEARCH("endocrine disrupting",K199),99)=99,IF(IFERROR(SEARCH("suspected endocrine",S199),99)=99,IF(IFERROR(SEARCH("potential endocrine",S199),99)=99,0,Scoring!$E$25),Scoring!$E$25),Scoring!$E$24),Scoring!$E$24),Scoring!$E$24),Scoring!$E$24),Scoring!$E$23),Scoring!$E$22),Scoring!$E$21)</f>
        <v>1</v>
      </c>
      <c r="AE199" s="78">
        <f>IF(IFERROR(SEARCH("suspected sensitiser",S199),99)=99,IF(IFERROR(SEARCH("sensitiser",S199),99)=99,IF(IFERROR(SEARCH("other hazard based concern",S199),99)=99,0,Scoring!$E$28),Scoring!$E$26),Scoring!$E$27)</f>
        <v>0</v>
      </c>
      <c r="AF199" s="78">
        <f>IF(IFERROR(M199,1)=1,IF(IFERROR(N199,1)=1,IF(IFERROR(O199,1)=1,IF(IFERROR(Q199,1)=1,IF(IFERROR(R199,1)=1,IF(IFERROR(T199,1)=1,IF(IFERROR(K199,1)=1,IF(IFERROR(P199,1)=1,IF(IFERROR(S199,1)=1,Scoring!$E$29,0),0),0),0),0),0),0),0),0)</f>
        <v>0</v>
      </c>
      <c r="AG199" s="78">
        <f t="shared" si="26"/>
        <v>5</v>
      </c>
      <c r="AI199" s="93"/>
      <c r="AJ199" s="94"/>
      <c r="AK199" s="76"/>
      <c r="AL199" s="75"/>
      <c r="AN199" s="79"/>
      <c r="AO199" s="79"/>
      <c r="AP199" s="79"/>
      <c r="AQ199" s="79"/>
      <c r="AR199" s="79"/>
      <c r="AS199" s="78"/>
      <c r="AU199" s="79">
        <f>IF(IFERROR(F199,99)=99,IF(IFERROR(G199,99)=99,IF(IFERROR(H199,99)=99,IF(IFERROR(I199,99)=99,IF(IFERROR(E199,99)=99,IF(IFERROR(J199,99)=99,0,Scoring!$B$7),Scoring!$B$3),Scoring!$B$2),Scoring!$B$6),Scoring!$B$5),Scoring!$B$4)</f>
        <v>0.5</v>
      </c>
      <c r="AV199" s="78">
        <f t="shared" si="27"/>
        <v>2.5</v>
      </c>
      <c r="AW199" s="78"/>
      <c r="AX199" s="66"/>
      <c r="AY199" s="78"/>
      <c r="AZ199" s="76"/>
      <c r="BA199" s="76"/>
      <c r="BB199" s="76"/>
    </row>
    <row r="200" spans="1:54" x14ac:dyDescent="0.25">
      <c r="A200" s="77" t="s">
        <v>3145</v>
      </c>
      <c r="B200" s="76" t="str">
        <f t="shared" si="25"/>
        <v>201-557-4</v>
      </c>
      <c r="C200" s="77" t="s">
        <v>2379</v>
      </c>
      <c r="D200" s="77" t="s">
        <v>2380</v>
      </c>
      <c r="E200" s="76" t="str">
        <f>IF(C200="-",IF(A200="-",VLOOKUP(D200,'sin-list 180320_update'!$C$2:$C$835,1,FALSE),VLOOKUP(A200,'sin-list 180320_update'!$A$2:$A$835,1,FALSE)),VLOOKUP(C200,'sin-list 180320_update'!$B$2:$B$835,1,FALSE))</f>
        <v>201-557-4</v>
      </c>
      <c r="F200" s="76" t="str">
        <f>IF($C200="-",IF($A200="-",VLOOKUP($D200,'REACH Bilaga XVII_update'!$A$5:$A$131,1,FALSE),VLOOKUP($A200,'REACH Bilaga XVII_update'!$C$5:$C$131,1,FALSE)),VLOOKUP($C200,'REACH Bilaga XVII_update'!$B$5:$B$131,1,FALSE))</f>
        <v>201-557-4</v>
      </c>
      <c r="G200" s="76" t="str">
        <f>IF($C200="-",IF($A200="-",VLOOKUP($D200,' REACH Bilaga 59_update'!$A$5:$A$210,1,FALSE),VLOOKUP($A200,' REACH Bilaga 59_update'!$D$5:$D$210,1,FALSE)),VLOOKUP($C200,' REACH Bilaga 59_update'!$C$5:$C$210,1,FALSE))</f>
        <v>201-557-4</v>
      </c>
      <c r="H200" s="76" t="str">
        <f>IF($C200="-",IF($A200="-",VLOOKUP($D200,'REACH Bilaga XIV_update'!$A$5:$A$110,1,FALSE),VLOOKUP($A200,'REACH Bilaga XIV_update'!$D$5:$D$110,1,FALSE)),VLOOKUP($C200,'REACH Bilaga XIV_update'!$C$5:$C$110,1,FALSE))</f>
        <v>201-557-4</v>
      </c>
      <c r="I200" s="76" t="e">
        <f>IF($C200="-",IF($A200="-",VLOOKUP($D200,CoRAP_update!$A$5:$A$376,1,FALSE),VLOOKUP($A200,CoRAP_update!$D$5:$D$376,1,FALSE)),VLOOKUP($C200,CoRAP_update!$C$5:$C$376,1,FALSE))</f>
        <v>#N/A</v>
      </c>
      <c r="J200" s="76" t="e">
        <f>IF($C200="-",IF($A200="-",VLOOKUP($D200,EDC_update!$C$2:$C$450,1,FALSE),VLOOKUP($A200,EDC_update!$B$2:$B$450,1,FALSE)),VLOOKUP($C200,EDC_update!$L$2:$L$450,1,FALSE))</f>
        <v>#N/A</v>
      </c>
      <c r="K200" s="76" t="str">
        <f>IF($C200="-",IF($A200="-",IF(VLOOKUP($D200,'sin-list 180320_update'!$C$2:$S$835,3,FALSE)="",NA(),VLOOKUP($D200,'sin-list 180320_update'!$C$2:$S$835,3,FALSE)),IF(VLOOKUP($A200,'sin-list 180320_update'!$A$2:$S$835,5,FALSE)="",NA(),VLOOKUP($A200,'sin-list 180320_update'!$A$2:$S$835,5,FALSE))),IF(VLOOKUP($C200,'sin-list 180320_update'!$B$2:$S$835,4,FALSE)="",NA(),VLOOKUP($C200,'sin-list 180320_update'!$B$2:$S$835,4,FALSE)))</f>
        <v>Classified CMR according to Annex VI of Regulation 1272/2008</v>
      </c>
      <c r="L200" s="76" t="str">
        <f>IF($C200="-",IF($A200="-",VLOOKUP($D200,'sin-list 180320_update'!$C$2:$S$835,6,FALSE),VLOOKUP($A200,'sin-list 180320_update'!$A$2:$S$835,8,FALSE)),VLOOKUP($C200,'sin-list 180320_update'!$B$2:$S$835,7,FALSE))</f>
        <v>Repr. 1B
Aquatic Acute 1</v>
      </c>
      <c r="M200" s="76" t="str">
        <f>IF($C200="-",IF($A200="-",IF(VLOOKUP($D200,'sin-list 180320_update'!$C$2:$S$835,8,FALSE)="",NA(),VLOOKUP($D200,'sin-list 180320_update'!$C$2:$S$835,8,FALSE)),IF(VLOOKUP($A200,'sin-list 180320_update'!$A$2:$S$835,10,FALSE)="",NA(),VLOOKUP($A200,'sin-list 180320_update'!$A$2:$S$835,10,FALSE))),IF(VLOOKUP($C200,'sin-list 180320_update'!$B$2:$S$835,9,FALSE)="",NA(),VLOOKUP($C200,'sin-list 180320_update'!$B$2:$S$835,9,FALSE)))</f>
        <v>H360Df
H400</v>
      </c>
      <c r="N200" s="76" t="str">
        <f>IF($C200="-",IF($A200="-",IF(VLOOKUP($D200,'REACH Bilaga XVII_update'!$A$5:$E$131,4,FALSE)="",NA(),VLOOKUP($D200,'REACH Bilaga XVII_update'!$A$5:$E$131,4,FALSE)),IF(VLOOKUP($A200,'REACH Bilaga XVII_update'!$C$5:$D$131,2,FALSE)="",NA(),VLOOKUP($A200,'REACH Bilaga XVII_update'!$C$5:$D$131,2,FALSE))),IF(VLOOKUP($C200,'REACH Bilaga XVII_update'!$B$5:$D$131,3,FALSE)="",NA(),VLOOKUP($C200,'REACH Bilaga XVII_update'!$B$5:$D$131,3,FALSE)))</f>
        <v>H360Df
H400</v>
      </c>
      <c r="O200" s="76" t="str">
        <f>IF($C200="-",IF($A200="-",IF(VLOOKUP($D200,' REACH Bilaga 59_update'!$A$5:$E$210,5,FALSE)="",NA(),VLOOKUP($D200,' REACH Bilaga 59_update'!$A$5:$E$210,5,FALSE)),IF(VLOOKUP($A200,' REACH Bilaga 59_update'!$D$5:$E$210,2,FALSE)="",NA(),VLOOKUP($A200,' REACH Bilaga 59_update'!$D$5:$E$210,2,FALSE))),IF(VLOOKUP($C200,' REACH Bilaga 59_update'!$C$5:$E$210,3,FALSE)="",NA(),VLOOKUP($C200,' REACH Bilaga 59_update'!$C$5:$E$210,3,FALSE)))</f>
        <v>H360Df
H400</v>
      </c>
      <c r="P200" s="76" t="str">
        <f>IF(C200="-",IF(A200="-",IFERROR(VLOOKUP($D200,' REACH Bilaga 59_update'!$A$5:$F$210,MATCH(Sammanfattning!P$1,' REACH Bilaga 59_update'!$A$4:$F$4,0),FALSE),VLOOKUP($D200,'REACH Bilaga XIV_update'!$A$4:$H$110,MATCH(Sammanfattning!P$1,'REACH Bilaga XIV_update'!$A$4:$H$4,0),FALSE)),IFERROR(VLOOKUP($A200,' REACH Bilaga 59_update'!$D$5:$F$210,MATCH(Sammanfattning!P$1,' REACH Bilaga 59_update'!$D$4:$F$4,0),FALSE),VLOOKUP($A200,'REACH Bilaga XIV_update'!$D$4:$H$110,MATCH(Sammanfattning!P$1,'REACH Bilaga XIV_update'!$D$4:$H$4,0),FALSE))),IFERROR(VLOOKUP($C200,' REACH Bilaga 59_update'!$C$5:$F$210,MATCH(Sammanfattning!P$1,' REACH Bilaga 59_update'!$C$4:$F$4,0),FALSE),VLOOKUP($C200,'REACH Bilaga XIV_update'!$C$4:$H$110,MATCH(Sammanfattning!P$1,'REACH Bilaga XIV_update'!$C$4:$H$4,0),FALSE)))</f>
        <v>Toxic for reproduction (Article 57c)#Endocrine disrupting properties (Article 57(f) - human health)</v>
      </c>
      <c r="Q200" s="76" t="str">
        <f>IF($C200="-",IF($A200="-",IF(VLOOKUP($D200,'REACH Bilaga XIV_update'!$A$5:$I$110,9,FALSE)="",NA(),VLOOKUP($D200,'REACH Bilaga XIV_update'!$A$5:$I$110,9,FALSE)),IF(VLOOKUP($A200,'REACH Bilaga XIV_update'!$D$5:$I$110,6,FALSE)="",NA(),VLOOKUP($A200,'REACH Bilaga XIV_update'!$D$5:$I$110,6,FALSE))),IF(VLOOKUP($C200,'REACH Bilaga XIV_update'!$C$5:$I$110,7,FALSE)="",NA(),VLOOKUP($C200,'REACH Bilaga XIV_update'!$C$5:$I$110,7,FALSE)))</f>
        <v>H360Df
H400</v>
      </c>
      <c r="R200" s="76" t="e">
        <f>IF($C200="-",IF($A200="-",IF(VLOOKUP($D200,CoRAP_update!$A$5:$O$376,15,FALSE)="",NA(),VLOOKUP($D200,CoRAP_update!$A$5:$O$376,15,FALSE)),IF(VLOOKUP($A200,CoRAP_update!$D$5:$O$376,12,FALSE)="",NA(),VLOOKUP($A200,CoRAP_update!$D$5:$O$376,12,FALSE))),IF(VLOOKUP($C200,CoRAP_update!$C$5:$O$376,13,FALSE)="",NA(),VLOOKUP($C200,CoRAP_update!$C$5:$O$376,13,FALSE)))</f>
        <v>#N/A</v>
      </c>
      <c r="S200" s="144" t="e">
        <f>IF($C200="-",IF($A200="-",VLOOKUP($D200,CoRAP_update!$A$5:$J$376,MATCH(Sammanfattning!S$1,CoRAP_update!$A$4:$J$4,0),FALSE),VLOOKUP($A200,CoRAP_update!$D$5:$J$376,MATCH(Sammanfattning!S$1,CoRAP_update!$D$4:$J$4,0),FALSE)),VLOOKUP($C200,CoRAP_update!$C$5:$J$376,MATCH(Sammanfattning!S$1,CoRAP_update!$C$4:$J$4,0),FALSE))</f>
        <v>#N/A</v>
      </c>
      <c r="T200" s="76" t="str">
        <f>IF($A200="-",VLOOKUP($D200,EDC_update!$C$2:$F$450,4,FALSE),VLOOKUP($A200,EDC_update!$B$2:$F$450,5,FALSE))</f>
        <v>CAT1</v>
      </c>
      <c r="V200" s="78">
        <f>IF(IFERROR(SEARCH("PBT",P200),99)=99,IF(IFERROR(SEARCH("suspected PBT",S200),99)=99,IF(IFERROR(SEARCH("concluded to be PBT",K200),99)=99,IF(IFERROR(SEARCH("PBT",S200),99)=99,IF(IFERROR(SEARCH("PBT cand",L200),99)=99,IF(IFERROR(SEARCH("PBT",L200),99)=99,IF(IFERROR(SEARCH("persistent, bioackumulative and toxic properties",K200),99)=99,0,Scoring!$E$3),Scoring!$E$3),Scoring!$E$7),Scoring!$E$3),Scoring!$E$5),Scoring!$E$6),Scoring!$E$3)</f>
        <v>0</v>
      </c>
      <c r="W200" s="78">
        <f>IF(IFERROR(SEARCH("vPvB",P200),99)=99,IF(IFERROR(SEARCH("suspected pbt/vPvB",S200),99)=99,IF(IFERROR(SEARCH("vPvB",S200),99)=99,IF(IFERROR(SEARCH("concluded to be a vPvB",S200),99)=99,IF(IFERROR(SEARCH("identified as vPvB",K200),99)=99,IF(IFERROR(SEARCH("concluded to be a vPvB",K200),99)=99,IF(IFERROR(SEARCH("concluded to be both pbt and vPvB",S200),99)=99,IF(IFERROR(SEARCH("concluded to be both pbt and vPvB",K200),99)=99,0,Scoring!$E$5),Scoring!$E$5),Scoring!$E$5),Scoring!$E$5),Scoring!$E$5),Scoring!$E$4),Scoring!$E$6),Scoring!$E$4)</f>
        <v>0</v>
      </c>
      <c r="X200" s="78">
        <f>IF(IFERROR(SEARCH("H410",N200),99)=99,IF(IFERROR(SEARCH("H410",O200),99)=99,IF(IFERROR(SEARCH("H410",Q200),99)=99,IF(IFERROR(SEARCH("H410",M200),99)=99,IF(IFERROR(SEARCH("H410",R200),99)=99,IF(IFERROR(SEARCH("H411",N200),99)=99,IF(IFERROR(SEARCH("H411",O200),99)=99,IF(IFERROR(SEARCH("H411",Q200),99)=99,IF(IFERROR(SEARCH("H411",M200),99)=99,IF(IFERROR(SEARCH("H411",R200),99)=99,IF(IFERROR(SEARCH("H413",N200),99)=99,IF(IFERROR(SEARCH("H413",O200),99)=99,IF(IFERROR(SEARCH("H413",Q200),99)=99,IF(IFERROR(SEARCH("H413",M200),99)=99,IF(IFERROR(SEARCH("H413",R200),99)=99,IF(IFERROR(SEARCH("H412",N200),99)=99,IF(IFERROR(SEARCH("H412",O200),99)=99,IF(IFERROR(SEARCH("H412",Q200),99)=99,IF(IFERROR(SEARCH("H412",M200),99)=99,IF(IFERROR(SEARCH("H412",R200),99)=99,0,Scoring!$E$2),Scoring!$E$2),Scoring!$E$2),Scoring!$E$2),Scoring!$E$2),Scoring!$E$2),Scoring!$E$2),Scoring!$E$2),Scoring!$E$2),Scoring!$E$2),Scoring!$E$2),Scoring!$E$2),Scoring!$E$2),Scoring!$E$2),Scoring!$E$2),Scoring!$E$2),Scoring!$E$2),Scoring!$E$2),Scoring!$E$2),Scoring!$E$2)</f>
        <v>0</v>
      </c>
      <c r="Y200" s="78">
        <f>IF(IFERROR(SEARCH("CMR",K200),99)=99,IF(IFERROR(SEARCH("Suspected CMR",S200),99)=99,IF(IFERROR(SEARCH("CMR",S200),99)=99,0,Scoring!$E$8),Scoring!$E$9),Scoring!$E$8)</f>
        <v>3</v>
      </c>
      <c r="Z200" s="78">
        <f>IF(IFERROR(SEARCH("H350",N200),99)=99,IF(IFERROR(SEARCH("H350",O200),99)=99,IF(IFERROR(SEARCH("H350",Q200),99)=99,IF(IFERROR(SEARCH("H350",M200),99)=99,IF(IFERROR(SEARCH("H350",R200),99)=99,IF(IFERROR(SEARCH("H351",N200),99)=99,IF(IFERROR(SEARCH("H351",O200),99)=99,IF(IFERROR(SEARCH("H351",Q200),99)=99,IF(IFERROR(SEARCH("H351",M200),99)=99,IF(IFERROR(SEARCH("H351",R200),99)=99,IF(IFERROR(SEARCH("carcinogenic",P200),99)=99,IF(IFERROR(SEARCH("suspected carcinogenic",S200),99)=99,0,Scoring!$E$12),Scoring!$E$11),Scoring!$E$10),Scoring!$E$10),Scoring!$E$10),Scoring!$E$10),Scoring!$E$10),Scoring!$E$10),Scoring!$E$10),Scoring!$E$10),Scoring!$E$10),Scoring!$E$10)</f>
        <v>0</v>
      </c>
      <c r="AA200" s="78">
        <f>IF(IFERROR(SEARCH("H340",N200),99)=99,IF(IFERROR(SEARCH("H340",O200),99)=99,IF(IFERROR(SEARCH("H340",Q200),99)=99,IF(IFERROR(SEARCH("H340",M200),99)=99,IF(IFERROR(SEARCH("H340",R200),99)=99,IF(IFERROR(SEARCH("H341",N200),99)=99,IF(IFERROR(SEARCH("H341",O200),99)=99,IF(IFERROR(SEARCH("H341",Q200),99)=99,IF(IFERROR(SEARCH("H341",M200),99)=99,IF(IFERROR(SEARCH("H341",R200),99)=99,IF(IFERROR(SEARCH("mutagenic",P200),99)=99,IF(IFERROR(SEARCH("suspected mutagenic",S200),99)=99,0,Scoring!$E$15),Scoring!$E$14),Scoring!$E$13),Scoring!$E$13),Scoring!$E$13),Scoring!$E$13),Scoring!$E$13),Scoring!$E$13),Scoring!$E$13),Scoring!$E$13),Scoring!$E$13),Scoring!$E$13)</f>
        <v>0</v>
      </c>
      <c r="AB200" s="78">
        <f>IF(IFERROR(SEARCH("H360",N200),99)=99,IF(IFERROR(SEARCH("H360",O200),99)=99,IF(IFERROR(SEARCH("H360",Q200),99)=99,IF(IFERROR(SEARCH("H360",M200),99)=99,IF(IFERROR(SEARCH("H360",R200),99)=99,IF(IFERROR(SEARCH("H361",N200),99)=99,IF(IFERROR(SEARCH("H361",O200),99)=99,IF(IFERROR(SEARCH("H361",Q200),99)=99,IF(IFERROR(SEARCH("H361",M200),99)=99,IF(IFERROR(SEARCH("H361",R200),99)=99,IF(IFERROR(SEARCH("reproduction",P200),99)=99,IF(IFERROR(SEARCH("suspected reprotoxic",S200),99)=99,IF(IFERROR(SEARCH("reprotoxic",S200),99)=99,IF(IFERROR(SEARCH("reprotoxic",K200),99)=99,0,Scoring!$E$18),Scoring!$E$18),Scoring!$E$19),Scoring!$E$17),Scoring!$E$16),Scoring!$E$16),Scoring!$E$16),Scoring!$E$16),Scoring!$E$16),Scoring!$E$16),Scoring!$E$16),Scoring!$E$16),Scoring!$E$16),Scoring!$E$16)</f>
        <v>1</v>
      </c>
      <c r="AC200" s="78">
        <f>IF(IFERROR(SEARCH("57f",L200),99)=99,IF(IFERROR(SEARCH("57(f)",P200),99)=99,0,Scoring!$E$20),Scoring!$E$20)</f>
        <v>1</v>
      </c>
      <c r="AD200" s="78">
        <f>IF(IFERROR(SEARCH("CAT1",T200),99)=99,IF(IFERROR(SEARCH("CAT2",T200),99)=99,IF(IFERROR(SEARCH("CAT3",T200),99)=99,IF(IFERROR(SEARCH("concluded to be endocrine",K200),99)=99,IF(IFERROR(SEARCH("categorised as endocrine",K200),99)=99,IF(IFERROR(SEARCH("endocrine disrupting",P200),99)=99,IF(IFERROR(SEARCH("endocrine disrupting",K200),99)=99,IF(IFERROR(SEARCH("suspected endocrine",S200),99)=99,IF(IFERROR(SEARCH("potential endocrine",S200),99)=99,0,Scoring!$E$25),Scoring!$E$25),Scoring!$E$24),Scoring!$E$24),Scoring!$E$24),Scoring!$E$24),Scoring!$E$23),Scoring!$E$22),Scoring!$E$21)</f>
        <v>1</v>
      </c>
      <c r="AE200" s="78">
        <f>IF(IFERROR(SEARCH("suspected sensitiser",S200),99)=99,IF(IFERROR(SEARCH("sensitiser",S200),99)=99,IF(IFERROR(SEARCH("other hazard based concern",S200),99)=99,0,Scoring!$E$28),Scoring!$E$26),Scoring!$E$27)</f>
        <v>0</v>
      </c>
      <c r="AF200" s="78">
        <f>IF(IFERROR(M200,1)=1,IF(IFERROR(N200,1)=1,IF(IFERROR(O200,1)=1,IF(IFERROR(Q200,1)=1,IF(IFERROR(R200,1)=1,IF(IFERROR(T200,1)=1,IF(IFERROR(K200,1)=1,IF(IFERROR(P200,1)=1,IF(IFERROR(S200,1)=1,Scoring!$E$29,0),0),0),0),0),0),0),0),0)</f>
        <v>0</v>
      </c>
      <c r="AG200" s="78">
        <f t="shared" si="26"/>
        <v>5</v>
      </c>
      <c r="AI200" s="93"/>
      <c r="AJ200" s="94"/>
      <c r="AK200" s="76"/>
      <c r="AL200" s="75"/>
      <c r="AN200" s="79"/>
      <c r="AO200" s="79"/>
      <c r="AP200" s="79"/>
      <c r="AQ200" s="79"/>
      <c r="AR200" s="79"/>
      <c r="AS200" s="78"/>
      <c r="AU200" s="79">
        <f>IF(IFERROR(F200,99)=99,IF(IFERROR(G200,99)=99,IF(IFERROR(H200,99)=99,IF(IFERROR(I200,99)=99,IF(IFERROR(E200,99)=99,IF(IFERROR(J200,99)=99,0,Scoring!$B$7),Scoring!$B$3),Scoring!$B$2),Scoring!$B$6),Scoring!$B$5),Scoring!$B$4)</f>
        <v>1</v>
      </c>
      <c r="AV200" s="78">
        <f t="shared" si="27"/>
        <v>5</v>
      </c>
      <c r="AW200" s="78"/>
      <c r="AX200" s="66"/>
      <c r="AY200" s="78"/>
      <c r="AZ200" s="76"/>
      <c r="BA200" s="76"/>
      <c r="BB200" s="76"/>
    </row>
    <row r="201" spans="1:54" x14ac:dyDescent="0.25">
      <c r="A201" s="77" t="s">
        <v>7039</v>
      </c>
      <c r="B201" s="76" t="str">
        <f t="shared" si="25"/>
        <v>202-479-3</v>
      </c>
      <c r="C201" s="77" t="s">
        <v>2768</v>
      </c>
      <c r="D201" s="77" t="s">
        <v>2769</v>
      </c>
      <c r="E201" s="76" t="str">
        <f>IF(C201="-",IF(A201="-",VLOOKUP(D201,'sin-list 180320_update'!$C$2:$C$835,1,FALSE),VLOOKUP(A201,'sin-list 180320_update'!$A$2:$A$835,1,FALSE)),VLOOKUP(C201,'sin-list 180320_update'!$B$2:$B$835,1,FALSE))</f>
        <v>202-479-3</v>
      </c>
      <c r="F201" s="76" t="e">
        <f>IF($C201="-",IF($A201="-",VLOOKUP($D201,'REACH Bilaga XVII_update'!$A$5:$A$131,1,FALSE),VLOOKUP($A201,'REACH Bilaga XVII_update'!$C$5:$C$131,1,FALSE)),VLOOKUP($C201,'REACH Bilaga XVII_update'!$B$5:$B$131,1,FALSE))</f>
        <v>#N/A</v>
      </c>
      <c r="G201" s="76" t="e">
        <f>IF($C201="-",IF($A201="-",VLOOKUP($D201,' REACH Bilaga 59_update'!$A$5:$A$210,1,FALSE),VLOOKUP($A201,' REACH Bilaga 59_update'!$D$5:$D$210,1,FALSE)),VLOOKUP($C201,' REACH Bilaga 59_update'!$C$5:$C$210,1,FALSE))</f>
        <v>#N/A</v>
      </c>
      <c r="H201" s="76" t="e">
        <f>IF($C201="-",IF($A201="-",VLOOKUP($D201,'REACH Bilaga XIV_update'!$A$5:$A$110,1,FALSE),VLOOKUP($A201,'REACH Bilaga XIV_update'!$D$5:$D$110,1,FALSE)),VLOOKUP($C201,'REACH Bilaga XIV_update'!$C$5:$C$110,1,FALSE))</f>
        <v>#N/A</v>
      </c>
      <c r="I201" s="76" t="e">
        <f>IF($C201="-",IF($A201="-",VLOOKUP($D201,CoRAP_update!$A$5:$A$376,1,FALSE),VLOOKUP($A201,CoRAP_update!$D$5:$D$376,1,FALSE)),VLOOKUP($C201,CoRAP_update!$C$5:$C$376,1,FALSE))</f>
        <v>#N/A</v>
      </c>
      <c r="J201" s="76" t="e">
        <f>IF($C201="-",IF($A201="-",VLOOKUP($D201,EDC_update!$C$2:$C$450,1,FALSE),VLOOKUP($A201,EDC_update!$B$2:$B$450,1,FALSE)),VLOOKUP($C201,EDC_update!$L$2:$L$450,1,FALSE))</f>
        <v>#N/A</v>
      </c>
      <c r="K201" s="76" t="str">
        <f>IF($C201="-",IF($A201="-",IF(VLOOKUP($D201,'sin-list 180320_update'!$C$2:$S$835,3,FALSE)="",NA(),VLOOKUP($D201,'sin-list 180320_update'!$C$2:$S$835,3,FALSE)),IF(VLOOKUP($A201,'sin-list 180320_update'!$A$2:$S$835,5,FALSE)="",NA(),VLOOKUP($A201,'sin-list 180320_update'!$A$2:$S$835,5,FALSE))),IF(VLOOKUP($C201,'sin-list 180320_update'!$B$2:$S$835,4,FALSE)="",NA(),VLOOKUP($C201,'sin-list 180320_update'!$B$2:$S$835,4,FALSE)))</f>
        <v>Classified CMR (Class I &amp; II) according to Annex 1 of Directive 67/548/EEC</v>
      </c>
      <c r="L201" s="76" t="str">
        <f>IF($C201="-",IF($A201="-",VLOOKUP($D201,'sin-list 180320_update'!$C$2:$S$835,6,FALSE),VLOOKUP($A201,'sin-list 180320_update'!$A$2:$S$835,8,FALSE)),VLOOKUP($C201,'sin-list 180320_update'!$B$2:$S$835,7,FALSE))</f>
        <v>Carc. 1B
Muta. 1B
Repr. 1A
Acute Tox. 3 *
STOT RE 2 *
Aquatic Chronic 3</v>
      </c>
      <c r="M201" s="76" t="str">
        <f>IF($C201="-",IF($A201="-",IF(VLOOKUP($D201,'sin-list 180320_update'!$C$2:$S$835,8,FALSE)="",NA(),VLOOKUP($D201,'sin-list 180320_update'!$C$2:$S$835,8,FALSE)),IF(VLOOKUP($A201,'sin-list 180320_update'!$A$2:$S$835,10,FALSE)="",NA(),VLOOKUP($A201,'sin-list 180320_update'!$A$2:$S$835,10,FALSE))),IF(VLOOKUP($C201,'sin-list 180320_update'!$B$2:$S$835,9,FALSE)="",NA(),VLOOKUP($C201,'sin-list 180320_update'!$B$2:$S$835,9,FALSE)))</f>
        <v>H350
H340
H360F ***
H301
H373 **
H412</v>
      </c>
      <c r="N201" s="76" t="e">
        <f>IF($C201="-",IF($A201="-",IF(VLOOKUP($D201,'REACH Bilaga XVII_update'!$A$5:$E$131,4,FALSE)="",NA(),VLOOKUP($D201,'REACH Bilaga XVII_update'!$A$5:$E$131,4,FALSE)),IF(VLOOKUP($A201,'REACH Bilaga XVII_update'!$C$5:$D$131,2,FALSE)="",NA(),VLOOKUP($A201,'REACH Bilaga XVII_update'!$C$5:$D$131,2,FALSE))),IF(VLOOKUP($C201,'REACH Bilaga XVII_update'!$B$5:$D$131,3,FALSE)="",NA(),VLOOKUP($C201,'REACH Bilaga XVII_update'!$B$5:$D$131,3,FALSE)))</f>
        <v>#N/A</v>
      </c>
      <c r="O201" s="76" t="e">
        <f>IF($C201="-",IF($A201="-",IF(VLOOKUP($D201,' REACH Bilaga 59_update'!$A$5:$E$210,5,FALSE)="",NA(),VLOOKUP($D201,' REACH Bilaga 59_update'!$A$5:$E$210,5,FALSE)),IF(VLOOKUP($A201,' REACH Bilaga 59_update'!$D$5:$E$210,2,FALSE)="",NA(),VLOOKUP($A201,' REACH Bilaga 59_update'!$D$5:$E$210,2,FALSE))),IF(VLOOKUP($C201,' REACH Bilaga 59_update'!$C$5:$E$210,3,FALSE)="",NA(),VLOOKUP($C201,' REACH Bilaga 59_update'!$C$5:$E$210,3,FALSE)))</f>
        <v>#N/A</v>
      </c>
      <c r="P201" s="76" t="e">
        <f>IF(C201="-",IF(A201="-",IFERROR(VLOOKUP($D201,' REACH Bilaga 59_update'!$A$5:$F$210,MATCH(Sammanfattning!P$1,' REACH Bilaga 59_update'!$A$4:$F$4,0),FALSE),VLOOKUP($D201,'REACH Bilaga XIV_update'!$A$4:$H$110,MATCH(Sammanfattning!P$1,'REACH Bilaga XIV_update'!$A$4:$H$4,0),FALSE)),IFERROR(VLOOKUP($A201,' REACH Bilaga 59_update'!$D$5:$F$210,MATCH(Sammanfattning!P$1,' REACH Bilaga 59_update'!$D$4:$F$4,0),FALSE),VLOOKUP($A201,'REACH Bilaga XIV_update'!$D$4:$H$110,MATCH(Sammanfattning!P$1,'REACH Bilaga XIV_update'!$D$4:$H$4,0),FALSE))),IFERROR(VLOOKUP($C201,' REACH Bilaga 59_update'!$C$5:$F$210,MATCH(Sammanfattning!P$1,' REACH Bilaga 59_update'!$C$4:$F$4,0),FALSE),VLOOKUP($C201,'REACH Bilaga XIV_update'!$C$4:$H$110,MATCH(Sammanfattning!P$1,'REACH Bilaga XIV_update'!$C$4:$H$4,0),FALSE)))</f>
        <v>#N/A</v>
      </c>
      <c r="Q201" s="76" t="e">
        <f>IF($C201="-",IF($A201="-",IF(VLOOKUP($D201,'REACH Bilaga XIV_update'!$A$5:$I$110,9,FALSE)="",NA(),VLOOKUP($D201,'REACH Bilaga XIV_update'!$A$5:$I$110,9,FALSE)),IF(VLOOKUP($A201,'REACH Bilaga XIV_update'!$D$5:$I$110,6,FALSE)="",NA(),VLOOKUP($A201,'REACH Bilaga XIV_update'!$D$5:$I$110,6,FALSE))),IF(VLOOKUP($C201,'REACH Bilaga XIV_update'!$C$5:$I$110,7,FALSE)="",NA(),VLOOKUP($C201,'REACH Bilaga XIV_update'!$C$5:$I$110,7,FALSE)))</f>
        <v>#N/A</v>
      </c>
      <c r="R201" s="76" t="e">
        <f>IF($C201="-",IF($A201="-",IF(VLOOKUP($D201,CoRAP_update!$A$5:$O$376,15,FALSE)="",NA(),VLOOKUP($D201,CoRAP_update!$A$5:$O$376,15,FALSE)),IF(VLOOKUP($A201,CoRAP_update!$D$5:$O$376,12,FALSE)="",NA(),VLOOKUP($A201,CoRAP_update!$D$5:$O$376,12,FALSE))),IF(VLOOKUP($C201,CoRAP_update!$C$5:$O$376,13,FALSE)="",NA(),VLOOKUP($C201,CoRAP_update!$C$5:$O$376,13,FALSE)))</f>
        <v>#N/A</v>
      </c>
      <c r="S201" s="144" t="e">
        <f>IF($C201="-",IF($A201="-",VLOOKUP($D201,CoRAP_update!$A$5:$J$376,MATCH(Sammanfattning!S$1,CoRAP_update!$A$4:$J$4,0),FALSE),VLOOKUP($A201,CoRAP_update!$D$5:$J$376,MATCH(Sammanfattning!S$1,CoRAP_update!$D$4:$J$4,0),FALSE)),VLOOKUP($C201,CoRAP_update!$C$5:$J$376,MATCH(Sammanfattning!S$1,CoRAP_update!$C$4:$J$4,0),FALSE))</f>
        <v>#N/A</v>
      </c>
      <c r="T201" s="76" t="str">
        <f>IF($A201="-",VLOOKUP($D201,EDC_update!$C$2:$F$450,4,FALSE),VLOOKUP($A201,EDC_update!$B$2:$F$450,5,FALSE))</f>
        <v>CAT1</v>
      </c>
      <c r="V201" s="78">
        <f>IF(IFERROR(SEARCH("PBT",P201),99)=99,IF(IFERROR(SEARCH("suspected PBT",S201),99)=99,IF(IFERROR(SEARCH("concluded to be PBT",K201),99)=99,IF(IFERROR(SEARCH("PBT",S201),99)=99,IF(IFERROR(SEARCH("PBT cand",L201),99)=99,IF(IFERROR(SEARCH("PBT",L201),99)=99,IF(IFERROR(SEARCH("persistent, bioackumulative and toxic properties",K201),99)=99,0,Scoring!$E$3),Scoring!$E$3),Scoring!$E$7),Scoring!$E$3),Scoring!$E$5),Scoring!$E$6),Scoring!$E$3)</f>
        <v>0</v>
      </c>
      <c r="W201" s="78">
        <f>IF(IFERROR(SEARCH("vPvB",P201),99)=99,IF(IFERROR(SEARCH("suspected pbt/vPvB",S201),99)=99,IF(IFERROR(SEARCH("vPvB",S201),99)=99,IF(IFERROR(SEARCH("concluded to be a vPvB",S201),99)=99,IF(IFERROR(SEARCH("identified as vPvB",K201),99)=99,IF(IFERROR(SEARCH("concluded to be a vPvB",K201),99)=99,IF(IFERROR(SEARCH("concluded to be both pbt and vPvB",S201),99)=99,IF(IFERROR(SEARCH("concluded to be both pbt and vPvB",K201),99)=99,0,Scoring!$E$5),Scoring!$E$5),Scoring!$E$5),Scoring!$E$5),Scoring!$E$5),Scoring!$E$4),Scoring!$E$6),Scoring!$E$4)</f>
        <v>0</v>
      </c>
      <c r="X201" s="78">
        <f>IF(IFERROR(SEARCH("H410",N201),99)=99,IF(IFERROR(SEARCH("H410",O201),99)=99,IF(IFERROR(SEARCH("H410",Q201),99)=99,IF(IFERROR(SEARCH("H410",M201),99)=99,IF(IFERROR(SEARCH("H410",R201),99)=99,IF(IFERROR(SEARCH("H411",N201),99)=99,IF(IFERROR(SEARCH("H411",O201),99)=99,IF(IFERROR(SEARCH("H411",Q201),99)=99,IF(IFERROR(SEARCH("H411",M201),99)=99,IF(IFERROR(SEARCH("H411",R201),99)=99,IF(IFERROR(SEARCH("H413",N201),99)=99,IF(IFERROR(SEARCH("H413",O201),99)=99,IF(IFERROR(SEARCH("H413",Q201),99)=99,IF(IFERROR(SEARCH("H413",M201),99)=99,IF(IFERROR(SEARCH("H413",R201),99)=99,IF(IFERROR(SEARCH("H412",N201),99)=99,IF(IFERROR(SEARCH("H412",O201),99)=99,IF(IFERROR(SEARCH("H412",Q201),99)=99,IF(IFERROR(SEARCH("H412",M201),99)=99,IF(IFERROR(SEARCH("H412",R201),99)=99,0,Scoring!$E$2),Scoring!$E$2),Scoring!$E$2),Scoring!$E$2),Scoring!$E$2),Scoring!$E$2),Scoring!$E$2),Scoring!$E$2),Scoring!$E$2),Scoring!$E$2),Scoring!$E$2),Scoring!$E$2),Scoring!$E$2),Scoring!$E$2),Scoring!$E$2),Scoring!$E$2),Scoring!$E$2),Scoring!$E$2),Scoring!$E$2),Scoring!$E$2)</f>
        <v>1</v>
      </c>
      <c r="Y201" s="78">
        <f>IF(IFERROR(SEARCH("CMR",K201),99)=99,IF(IFERROR(SEARCH("Suspected CMR",S201),99)=99,IF(IFERROR(SEARCH("CMR",S201),99)=99,0,Scoring!$E$8),Scoring!$E$9),Scoring!$E$8)</f>
        <v>3</v>
      </c>
      <c r="Z201" s="78">
        <f>IF(IFERROR(SEARCH("H350",N201),99)=99,IF(IFERROR(SEARCH("H350",O201),99)=99,IF(IFERROR(SEARCH("H350",Q201),99)=99,IF(IFERROR(SEARCH("H350",M201),99)=99,IF(IFERROR(SEARCH("H350",R201),99)=99,IF(IFERROR(SEARCH("H351",N201),99)=99,IF(IFERROR(SEARCH("H351",O201),99)=99,IF(IFERROR(SEARCH("H351",Q201),99)=99,IF(IFERROR(SEARCH("H351",M201),99)=99,IF(IFERROR(SEARCH("H351",R201),99)=99,IF(IFERROR(SEARCH("carcinogenic",P201),99)=99,IF(IFERROR(SEARCH("suspected carcinogenic",S201),99)=99,0,Scoring!$E$12),Scoring!$E$11),Scoring!$E$10),Scoring!$E$10),Scoring!$E$10),Scoring!$E$10),Scoring!$E$10),Scoring!$E$10),Scoring!$E$10),Scoring!$E$10),Scoring!$E$10),Scoring!$E$10)</f>
        <v>1</v>
      </c>
      <c r="AA201" s="78">
        <f>IF(IFERROR(SEARCH("H340",N201),99)=99,IF(IFERROR(SEARCH("H340",O201),99)=99,IF(IFERROR(SEARCH("H340",Q201),99)=99,IF(IFERROR(SEARCH("H340",M201),99)=99,IF(IFERROR(SEARCH("H340",R201),99)=99,IF(IFERROR(SEARCH("H341",N201),99)=99,IF(IFERROR(SEARCH("H341",O201),99)=99,IF(IFERROR(SEARCH("H341",Q201),99)=99,IF(IFERROR(SEARCH("H341",M201),99)=99,IF(IFERROR(SEARCH("H341",R201),99)=99,IF(IFERROR(SEARCH("mutagenic",P201),99)=99,IF(IFERROR(SEARCH("suspected mutagenic",S201),99)=99,0,Scoring!$E$15),Scoring!$E$14),Scoring!$E$13),Scoring!$E$13),Scoring!$E$13),Scoring!$E$13),Scoring!$E$13),Scoring!$E$13),Scoring!$E$13),Scoring!$E$13),Scoring!$E$13),Scoring!$E$13)</f>
        <v>1</v>
      </c>
      <c r="AB201" s="78">
        <f>IF(IFERROR(SEARCH("H360",N201),99)=99,IF(IFERROR(SEARCH("H360",O201),99)=99,IF(IFERROR(SEARCH("H360",Q201),99)=99,IF(IFERROR(SEARCH("H360",M201),99)=99,IF(IFERROR(SEARCH("H360",R201),99)=99,IF(IFERROR(SEARCH("H361",N201),99)=99,IF(IFERROR(SEARCH("H361",O201),99)=99,IF(IFERROR(SEARCH("H361",Q201),99)=99,IF(IFERROR(SEARCH("H361",M201),99)=99,IF(IFERROR(SEARCH("H361",R201),99)=99,IF(IFERROR(SEARCH("reproduction",P201),99)=99,IF(IFERROR(SEARCH("suspected reprotoxic",S201),99)=99,IF(IFERROR(SEARCH("reprotoxic",S201),99)=99,IF(IFERROR(SEARCH("reprotoxic",K201),99)=99,0,Scoring!$E$18),Scoring!$E$18),Scoring!$E$19),Scoring!$E$17),Scoring!$E$16),Scoring!$E$16),Scoring!$E$16),Scoring!$E$16),Scoring!$E$16),Scoring!$E$16),Scoring!$E$16),Scoring!$E$16),Scoring!$E$16),Scoring!$E$16)</f>
        <v>1</v>
      </c>
      <c r="AC201" s="78">
        <f>IF(IFERROR(SEARCH("57f",L201),99)=99,IF(IFERROR(SEARCH("57(f)",P201),99)=99,0,Scoring!$E$20),Scoring!$E$20)</f>
        <v>0</v>
      </c>
      <c r="AD201" s="78">
        <f>IF(IFERROR(SEARCH("CAT1",T201),99)=99,IF(IFERROR(SEARCH("CAT2",T201),99)=99,IF(IFERROR(SEARCH("CAT3",T201),99)=99,IF(IFERROR(SEARCH("concluded to be endocrine",K201),99)=99,IF(IFERROR(SEARCH("categorised as endocrine",K201),99)=99,IF(IFERROR(SEARCH("endocrine disrupting",P201),99)=99,IF(IFERROR(SEARCH("endocrine disrupting",K201),99)=99,IF(IFERROR(SEARCH("suspected endocrine",S201),99)=99,IF(IFERROR(SEARCH("potential endocrine",S201),99)=99,0,Scoring!$E$25),Scoring!$E$25),Scoring!$E$24),Scoring!$E$24),Scoring!$E$24),Scoring!$E$24),Scoring!$E$23),Scoring!$E$22),Scoring!$E$21)</f>
        <v>1</v>
      </c>
      <c r="AE201" s="78">
        <f>IF(IFERROR(SEARCH("suspected sensitiser",S201),99)=99,IF(IFERROR(SEARCH("sensitiser",S201),99)=99,IF(IFERROR(SEARCH("other hazard based concern",S201),99)=99,0,Scoring!$E$28),Scoring!$E$26),Scoring!$E$27)</f>
        <v>0</v>
      </c>
      <c r="AF201" s="78">
        <f>IF(IFERROR(M201,1)=1,IF(IFERROR(N201,1)=1,IF(IFERROR(O201,1)=1,IF(IFERROR(Q201,1)=1,IF(IFERROR(R201,1)=1,IF(IFERROR(T201,1)=1,IF(IFERROR(K201,1)=1,IF(IFERROR(P201,1)=1,IF(IFERROR(S201,1)=1,Scoring!$E$29,0),0),0),0),0),0),0),0),0)</f>
        <v>0</v>
      </c>
      <c r="AG201" s="78">
        <f t="shared" si="26"/>
        <v>5</v>
      </c>
      <c r="AI201" s="93"/>
      <c r="AJ201" s="94"/>
      <c r="AK201" s="76"/>
      <c r="AL201" s="75"/>
      <c r="AN201" s="79"/>
      <c r="AO201" s="79"/>
      <c r="AP201" s="79"/>
      <c r="AQ201" s="79"/>
      <c r="AR201" s="79"/>
      <c r="AS201" s="78"/>
      <c r="AU201" s="79">
        <f>IF(IFERROR(F201,99)=99,IF(IFERROR(G201,99)=99,IF(IFERROR(H201,99)=99,IF(IFERROR(I201,99)=99,IF(IFERROR(E201,99)=99,IF(IFERROR(J201,99)=99,0,Scoring!$B$7),Scoring!$B$3),Scoring!$B$2),Scoring!$B$6),Scoring!$B$5),Scoring!$B$4)</f>
        <v>0.3</v>
      </c>
      <c r="AV201" s="78">
        <f t="shared" si="27"/>
        <v>1.5</v>
      </c>
      <c r="AW201" s="78"/>
      <c r="AX201" s="66"/>
      <c r="AY201" s="78"/>
      <c r="AZ201" s="76"/>
      <c r="BA201" s="76"/>
      <c r="BB201" s="76"/>
    </row>
    <row r="202" spans="1:54" x14ac:dyDescent="0.25">
      <c r="A202" s="77" t="s">
        <v>6044</v>
      </c>
      <c r="B202" s="76" t="str">
        <f t="shared" si="25"/>
        <v>203-444-5</v>
      </c>
      <c r="C202" s="77" t="s">
        <v>244</v>
      </c>
      <c r="D202" s="77" t="s">
        <v>245</v>
      </c>
      <c r="E202" s="76" t="str">
        <f>IF(C202="-",IF(A202="-",VLOOKUP(D202,'sin-list 180320_update'!$C$2:$C$835,1,FALSE),VLOOKUP(A202,'sin-list 180320_update'!$A$2:$A$835,1,FALSE)),VLOOKUP(C202,'sin-list 180320_update'!$B$2:$B$835,1,FALSE))</f>
        <v>203-444-5</v>
      </c>
      <c r="F202" s="76" t="e">
        <f>IF($C202="-",IF($A202="-",VLOOKUP($D202,'REACH Bilaga XVII_update'!$A$5:$A$131,1,FALSE),VLOOKUP($A202,'REACH Bilaga XVII_update'!$C$5:$C$131,1,FALSE)),VLOOKUP($C202,'REACH Bilaga XVII_update'!$B$5:$B$131,1,FALSE))</f>
        <v>#N/A</v>
      </c>
      <c r="G202" s="76" t="e">
        <f>IF($C202="-",IF($A202="-",VLOOKUP($D202,' REACH Bilaga 59_update'!$A$5:$A$210,1,FALSE),VLOOKUP($A202,' REACH Bilaga 59_update'!$D$5:$D$210,1,FALSE)),VLOOKUP($C202,' REACH Bilaga 59_update'!$C$5:$C$210,1,FALSE))</f>
        <v>#N/A</v>
      </c>
      <c r="H202" s="76" t="e">
        <f>IF($C202="-",IF($A202="-",VLOOKUP($D202,'REACH Bilaga XIV_update'!$A$5:$A$110,1,FALSE),VLOOKUP($A202,'REACH Bilaga XIV_update'!$D$5:$D$110,1,FALSE)),VLOOKUP($C202,'REACH Bilaga XIV_update'!$C$5:$C$110,1,FALSE))</f>
        <v>#N/A</v>
      </c>
      <c r="I202" s="76" t="e">
        <f>IF($C202="-",IF($A202="-",VLOOKUP($D202,CoRAP_update!$A$5:$A$376,1,FALSE),VLOOKUP($A202,CoRAP_update!$D$5:$D$376,1,FALSE)),VLOOKUP($C202,CoRAP_update!$C$5:$C$376,1,FALSE))</f>
        <v>#N/A</v>
      </c>
      <c r="J202" s="76" t="e">
        <f>IF($C202="-",IF($A202="-",VLOOKUP($D202,EDC_update!$C$2:$C$450,1,FALSE),VLOOKUP($A202,EDC_update!$B$2:$B$450,1,FALSE)),VLOOKUP($C202,EDC_update!$L$2:$L$450,1,FALSE))</f>
        <v>#N/A</v>
      </c>
      <c r="K202" s="76" t="str">
        <f>IF($C202="-",IF($A202="-",IF(VLOOKUP($D202,'sin-list 180320_update'!$C$2:$S$835,3,FALSE)="",NA(),VLOOKUP($D202,'sin-list 180320_update'!$C$2:$S$835,3,FALSE)),IF(VLOOKUP($A202,'sin-list 180320_update'!$A$2:$S$835,5,FALSE)="",NA(),VLOOKUP($A202,'sin-list 180320_update'!$A$2:$S$835,5,FALSE))),IF(VLOOKUP($C202,'sin-list 180320_update'!$B$2:$S$835,4,FALSE)="",NA(),VLOOKUP($C202,'sin-list 180320_update'!$B$2:$S$835,4,FALSE)))</f>
        <v>Classified CMR according to Annex VI of Regulation 1272/2008</v>
      </c>
      <c r="L202" s="76" t="str">
        <f>IF($C202="-",IF($A202="-",VLOOKUP($D202,'sin-list 180320_update'!$C$2:$S$835,6,FALSE),VLOOKUP($A202,'sin-list 180320_update'!$A$2:$S$835,8,FALSE)),VLOOKUP($C202,'sin-list 180320_update'!$B$2:$S$835,7,FALSE))</f>
        <v>Carc. 1B
Acute Tox. 3 *
Acute Tox. 3 *
Acute Tox. 3 *
Eye Irrit. 2
STOT SE 3
Skin Irrit. 2
Aquatic Chronic 2</v>
      </c>
      <c r="M202" s="76" t="str">
        <f>IF($C202="-",IF($A202="-",IF(VLOOKUP($D202,'sin-list 180320_update'!$C$2:$S$835,8,FALSE)="",NA(),VLOOKUP($D202,'sin-list 180320_update'!$C$2:$S$835,8,FALSE)),IF(VLOOKUP($A202,'sin-list 180320_update'!$A$2:$S$835,10,FALSE)="",NA(),VLOOKUP($A202,'sin-list 180320_update'!$A$2:$S$835,10,FALSE))),IF(VLOOKUP($C202,'sin-list 180320_update'!$B$2:$S$835,9,FALSE)="",NA(),VLOOKUP($C202,'sin-list 180320_update'!$B$2:$S$835,9,FALSE)))</f>
        <v>H350
H331
H311
H301
H319
H335
H315
H411</v>
      </c>
      <c r="N202" s="76" t="e">
        <f>IF($C202="-",IF($A202="-",IF(VLOOKUP($D202,'REACH Bilaga XVII_update'!$A$5:$E$131,4,FALSE)="",NA(),VLOOKUP($D202,'REACH Bilaga XVII_update'!$A$5:$E$131,4,FALSE)),IF(VLOOKUP($A202,'REACH Bilaga XVII_update'!$C$5:$D$131,2,FALSE)="",NA(),VLOOKUP($A202,'REACH Bilaga XVII_update'!$C$5:$D$131,2,FALSE))),IF(VLOOKUP($C202,'REACH Bilaga XVII_update'!$B$5:$D$131,3,FALSE)="",NA(),VLOOKUP($C202,'REACH Bilaga XVII_update'!$B$5:$D$131,3,FALSE)))</f>
        <v>#N/A</v>
      </c>
      <c r="O202" s="76" t="e">
        <f>IF($C202="-",IF($A202="-",IF(VLOOKUP($D202,' REACH Bilaga 59_update'!$A$5:$E$210,5,FALSE)="",NA(),VLOOKUP($D202,' REACH Bilaga 59_update'!$A$5:$E$210,5,FALSE)),IF(VLOOKUP($A202,' REACH Bilaga 59_update'!$D$5:$E$210,2,FALSE)="",NA(),VLOOKUP($A202,' REACH Bilaga 59_update'!$D$5:$E$210,2,FALSE))),IF(VLOOKUP($C202,' REACH Bilaga 59_update'!$C$5:$E$210,3,FALSE)="",NA(),VLOOKUP($C202,' REACH Bilaga 59_update'!$C$5:$E$210,3,FALSE)))</f>
        <v>#N/A</v>
      </c>
      <c r="P202" s="76" t="e">
        <f>IF(C202="-",IF(A202="-",IFERROR(VLOOKUP($D202,' REACH Bilaga 59_update'!$A$5:$F$210,MATCH(Sammanfattning!P$1,' REACH Bilaga 59_update'!$A$4:$F$4,0),FALSE),VLOOKUP($D202,'REACH Bilaga XIV_update'!$A$4:$H$110,MATCH(Sammanfattning!P$1,'REACH Bilaga XIV_update'!$A$4:$H$4,0),FALSE)),IFERROR(VLOOKUP($A202,' REACH Bilaga 59_update'!$D$5:$F$210,MATCH(Sammanfattning!P$1,' REACH Bilaga 59_update'!$D$4:$F$4,0),FALSE),VLOOKUP($A202,'REACH Bilaga XIV_update'!$D$4:$H$110,MATCH(Sammanfattning!P$1,'REACH Bilaga XIV_update'!$D$4:$H$4,0),FALSE))),IFERROR(VLOOKUP($C202,' REACH Bilaga 59_update'!$C$5:$F$210,MATCH(Sammanfattning!P$1,' REACH Bilaga 59_update'!$C$4:$F$4,0),FALSE),VLOOKUP($C202,'REACH Bilaga XIV_update'!$C$4:$H$110,MATCH(Sammanfattning!P$1,'REACH Bilaga XIV_update'!$C$4:$H$4,0),FALSE)))</f>
        <v>#N/A</v>
      </c>
      <c r="Q202" s="76" t="e">
        <f>IF($C202="-",IF($A202="-",IF(VLOOKUP($D202,'REACH Bilaga XIV_update'!$A$5:$I$110,9,FALSE)="",NA(),VLOOKUP($D202,'REACH Bilaga XIV_update'!$A$5:$I$110,9,FALSE)),IF(VLOOKUP($A202,'REACH Bilaga XIV_update'!$D$5:$I$110,6,FALSE)="",NA(),VLOOKUP($A202,'REACH Bilaga XIV_update'!$D$5:$I$110,6,FALSE))),IF(VLOOKUP($C202,'REACH Bilaga XIV_update'!$C$5:$I$110,7,FALSE)="",NA(),VLOOKUP($C202,'REACH Bilaga XIV_update'!$C$5:$I$110,7,FALSE)))</f>
        <v>#N/A</v>
      </c>
      <c r="R202" s="76" t="e">
        <f>IF($C202="-",IF($A202="-",IF(VLOOKUP($D202,CoRAP_update!$A$5:$O$376,15,FALSE)="",NA(),VLOOKUP($D202,CoRAP_update!$A$5:$O$376,15,FALSE)),IF(VLOOKUP($A202,CoRAP_update!$D$5:$O$376,12,FALSE)="",NA(),VLOOKUP($A202,CoRAP_update!$D$5:$O$376,12,FALSE))),IF(VLOOKUP($C202,CoRAP_update!$C$5:$O$376,13,FALSE)="",NA(),VLOOKUP($C202,CoRAP_update!$C$5:$O$376,13,FALSE)))</f>
        <v>#N/A</v>
      </c>
      <c r="S202" s="144" t="e">
        <f>IF($C202="-",IF($A202="-",VLOOKUP($D202,CoRAP_update!$A$5:$J$376,MATCH(Sammanfattning!S$1,CoRAP_update!$A$4:$J$4,0),FALSE),VLOOKUP($A202,CoRAP_update!$D$5:$J$376,MATCH(Sammanfattning!S$1,CoRAP_update!$D$4:$J$4,0),FALSE)),VLOOKUP($C202,CoRAP_update!$C$5:$J$376,MATCH(Sammanfattning!S$1,CoRAP_update!$C$4:$J$4,0),FALSE))</f>
        <v>#N/A</v>
      </c>
      <c r="T202" s="76" t="str">
        <f>IF($A202="-",VLOOKUP($D202,EDC_update!$C$2:$F$450,4,FALSE),VLOOKUP($A202,EDC_update!$B$2:$F$450,5,FALSE))</f>
        <v>CAT1</v>
      </c>
      <c r="V202" s="78">
        <f>IF(IFERROR(SEARCH("PBT",P202),99)=99,IF(IFERROR(SEARCH("suspected PBT",S202),99)=99,IF(IFERROR(SEARCH("concluded to be PBT",K202),99)=99,IF(IFERROR(SEARCH("PBT",S202),99)=99,IF(IFERROR(SEARCH("PBT cand",L202),99)=99,IF(IFERROR(SEARCH("PBT",L202),99)=99,IF(IFERROR(SEARCH("persistent, bioackumulative and toxic properties",K202),99)=99,0,Scoring!$E$3),Scoring!$E$3),Scoring!$E$7),Scoring!$E$3),Scoring!$E$5),Scoring!$E$6),Scoring!$E$3)</f>
        <v>0</v>
      </c>
      <c r="W202" s="78">
        <f>IF(IFERROR(SEARCH("vPvB",P202),99)=99,IF(IFERROR(SEARCH("suspected pbt/vPvB",S202),99)=99,IF(IFERROR(SEARCH("vPvB",S202),99)=99,IF(IFERROR(SEARCH("concluded to be a vPvB",S202),99)=99,IF(IFERROR(SEARCH("identified as vPvB",K202),99)=99,IF(IFERROR(SEARCH("concluded to be a vPvB",K202),99)=99,IF(IFERROR(SEARCH("concluded to be both pbt and vPvB",S202),99)=99,IF(IFERROR(SEARCH("concluded to be both pbt and vPvB",K202),99)=99,0,Scoring!$E$5),Scoring!$E$5),Scoring!$E$5),Scoring!$E$5),Scoring!$E$5),Scoring!$E$4),Scoring!$E$6),Scoring!$E$4)</f>
        <v>0</v>
      </c>
      <c r="X202" s="78">
        <f>IF(IFERROR(SEARCH("H410",N202),99)=99,IF(IFERROR(SEARCH("H410",O202),99)=99,IF(IFERROR(SEARCH("H410",Q202),99)=99,IF(IFERROR(SEARCH("H410",M202),99)=99,IF(IFERROR(SEARCH("H410",R202),99)=99,IF(IFERROR(SEARCH("H411",N202),99)=99,IF(IFERROR(SEARCH("H411",O202),99)=99,IF(IFERROR(SEARCH("H411",Q202),99)=99,IF(IFERROR(SEARCH("H411",M202),99)=99,IF(IFERROR(SEARCH("H411",R202),99)=99,IF(IFERROR(SEARCH("H413",N202),99)=99,IF(IFERROR(SEARCH("H413",O202),99)=99,IF(IFERROR(SEARCH("H413",Q202),99)=99,IF(IFERROR(SEARCH("H413",M202),99)=99,IF(IFERROR(SEARCH("H413",R202),99)=99,IF(IFERROR(SEARCH("H412",N202),99)=99,IF(IFERROR(SEARCH("H412",O202),99)=99,IF(IFERROR(SEARCH("H412",Q202),99)=99,IF(IFERROR(SEARCH("H412",M202),99)=99,IF(IFERROR(SEARCH("H412",R202),99)=99,0,Scoring!$E$2),Scoring!$E$2),Scoring!$E$2),Scoring!$E$2),Scoring!$E$2),Scoring!$E$2),Scoring!$E$2),Scoring!$E$2),Scoring!$E$2),Scoring!$E$2),Scoring!$E$2),Scoring!$E$2),Scoring!$E$2),Scoring!$E$2),Scoring!$E$2),Scoring!$E$2),Scoring!$E$2),Scoring!$E$2),Scoring!$E$2),Scoring!$E$2)</f>
        <v>1</v>
      </c>
      <c r="Y202" s="78">
        <f>IF(IFERROR(SEARCH("CMR",K202),99)=99,IF(IFERROR(SEARCH("Suspected CMR",S202),99)=99,IF(IFERROR(SEARCH("CMR",S202),99)=99,0,Scoring!$E$8),Scoring!$E$9),Scoring!$E$8)</f>
        <v>3</v>
      </c>
      <c r="Z202" s="78">
        <f>IF(IFERROR(SEARCH("H350",N202),99)=99,IF(IFERROR(SEARCH("H350",O202),99)=99,IF(IFERROR(SEARCH("H350",Q202),99)=99,IF(IFERROR(SEARCH("H350",M202),99)=99,IF(IFERROR(SEARCH("H350",R202),99)=99,IF(IFERROR(SEARCH("H351",N202),99)=99,IF(IFERROR(SEARCH("H351",O202),99)=99,IF(IFERROR(SEARCH("H351",Q202),99)=99,IF(IFERROR(SEARCH("H351",M202),99)=99,IF(IFERROR(SEARCH("H351",R202),99)=99,IF(IFERROR(SEARCH("carcinogenic",P202),99)=99,IF(IFERROR(SEARCH("suspected carcinogenic",S202),99)=99,0,Scoring!$E$12),Scoring!$E$11),Scoring!$E$10),Scoring!$E$10),Scoring!$E$10),Scoring!$E$10),Scoring!$E$10),Scoring!$E$10),Scoring!$E$10),Scoring!$E$10),Scoring!$E$10),Scoring!$E$10)</f>
        <v>1</v>
      </c>
      <c r="AA202" s="78">
        <f>IF(IFERROR(SEARCH("H340",N202),99)=99,IF(IFERROR(SEARCH("H340",O202),99)=99,IF(IFERROR(SEARCH("H340",Q202),99)=99,IF(IFERROR(SEARCH("H340",M202),99)=99,IF(IFERROR(SEARCH("H340",R202),99)=99,IF(IFERROR(SEARCH("H341",N202),99)=99,IF(IFERROR(SEARCH("H341",O202),99)=99,IF(IFERROR(SEARCH("H341",Q202),99)=99,IF(IFERROR(SEARCH("H341",M202),99)=99,IF(IFERROR(SEARCH("H341",R202),99)=99,IF(IFERROR(SEARCH("mutagenic",P202),99)=99,IF(IFERROR(SEARCH("suspected mutagenic",S202),99)=99,0,Scoring!$E$15),Scoring!$E$14),Scoring!$E$13),Scoring!$E$13),Scoring!$E$13),Scoring!$E$13),Scoring!$E$13),Scoring!$E$13),Scoring!$E$13),Scoring!$E$13),Scoring!$E$13),Scoring!$E$13)</f>
        <v>0</v>
      </c>
      <c r="AB202" s="78">
        <f>IF(IFERROR(SEARCH("H360",N202),99)=99,IF(IFERROR(SEARCH("H360",O202),99)=99,IF(IFERROR(SEARCH("H360",Q202),99)=99,IF(IFERROR(SEARCH("H360",M202),99)=99,IF(IFERROR(SEARCH("H360",R202),99)=99,IF(IFERROR(SEARCH("H361",N202),99)=99,IF(IFERROR(SEARCH("H361",O202),99)=99,IF(IFERROR(SEARCH("H361",Q202),99)=99,IF(IFERROR(SEARCH("H361",M202),99)=99,IF(IFERROR(SEARCH("H361",R202),99)=99,IF(IFERROR(SEARCH("reproduction",P202),99)=99,IF(IFERROR(SEARCH("suspected reprotoxic",S202),99)=99,IF(IFERROR(SEARCH("reprotoxic",S202),99)=99,IF(IFERROR(SEARCH("reprotoxic",K202),99)=99,0,Scoring!$E$18),Scoring!$E$18),Scoring!$E$19),Scoring!$E$17),Scoring!$E$16),Scoring!$E$16),Scoring!$E$16),Scoring!$E$16),Scoring!$E$16),Scoring!$E$16),Scoring!$E$16),Scoring!$E$16),Scoring!$E$16),Scoring!$E$16)</f>
        <v>0</v>
      </c>
      <c r="AC202" s="78">
        <f>IF(IFERROR(SEARCH("57f",L202),99)=99,IF(IFERROR(SEARCH("57(f)",P202),99)=99,0,Scoring!$E$20),Scoring!$E$20)</f>
        <v>0</v>
      </c>
      <c r="AD202" s="78">
        <f>IF(IFERROR(SEARCH("CAT1",T202),99)=99,IF(IFERROR(SEARCH("CAT2",T202),99)=99,IF(IFERROR(SEARCH("CAT3",T202),99)=99,IF(IFERROR(SEARCH("concluded to be endocrine",K202),99)=99,IF(IFERROR(SEARCH("categorised as endocrine",K202),99)=99,IF(IFERROR(SEARCH("endocrine disrupting",P202),99)=99,IF(IFERROR(SEARCH("endocrine disrupting",K202),99)=99,IF(IFERROR(SEARCH("suspected endocrine",S202),99)=99,IF(IFERROR(SEARCH("potential endocrine",S202),99)=99,0,Scoring!$E$25),Scoring!$E$25),Scoring!$E$24),Scoring!$E$24),Scoring!$E$24),Scoring!$E$24),Scoring!$E$23),Scoring!$E$22),Scoring!$E$21)</f>
        <v>1</v>
      </c>
      <c r="AE202" s="78">
        <f>IF(IFERROR(SEARCH("suspected sensitiser",S202),99)=99,IF(IFERROR(SEARCH("sensitiser",S202),99)=99,IF(IFERROR(SEARCH("other hazard based concern",S202),99)=99,0,Scoring!$E$28),Scoring!$E$26),Scoring!$E$27)</f>
        <v>0</v>
      </c>
      <c r="AF202" s="78">
        <f>IF(IFERROR(M202,1)=1,IF(IFERROR(N202,1)=1,IF(IFERROR(O202,1)=1,IF(IFERROR(Q202,1)=1,IF(IFERROR(R202,1)=1,IF(IFERROR(T202,1)=1,IF(IFERROR(K202,1)=1,IF(IFERROR(P202,1)=1,IF(IFERROR(S202,1)=1,Scoring!$E$29,0),0),0),0),0),0),0),0),0)</f>
        <v>0</v>
      </c>
      <c r="AG202" s="78">
        <f t="shared" si="26"/>
        <v>5</v>
      </c>
      <c r="AI202" s="93"/>
      <c r="AJ202" s="94"/>
      <c r="AK202" s="76"/>
      <c r="AL202" s="75"/>
      <c r="AN202" s="79"/>
      <c r="AO202" s="79"/>
      <c r="AP202" s="79"/>
      <c r="AQ202" s="79"/>
      <c r="AR202" s="79"/>
      <c r="AS202" s="78"/>
      <c r="AU202" s="79">
        <f>IF(IFERROR(F202,99)=99,IF(IFERROR(G202,99)=99,IF(IFERROR(H202,99)=99,IF(IFERROR(I202,99)=99,IF(IFERROR(E202,99)=99,IF(IFERROR(J202,99)=99,0,Scoring!$B$7),Scoring!$B$3),Scoring!$B$2),Scoring!$B$6),Scoring!$B$5),Scoring!$B$4)</f>
        <v>0.3</v>
      </c>
      <c r="AV202" s="78">
        <f t="shared" si="27"/>
        <v>1.5</v>
      </c>
      <c r="AW202" s="78"/>
      <c r="AX202" s="66"/>
      <c r="AY202" s="78"/>
      <c r="AZ202" s="76"/>
      <c r="BA202" s="76"/>
      <c r="BB202" s="76"/>
    </row>
    <row r="203" spans="1:54" x14ac:dyDescent="0.25">
      <c r="A203" s="77" t="s">
        <v>3144</v>
      </c>
      <c r="B203" s="76" t="str">
        <f t="shared" si="25"/>
        <v>204-211-0</v>
      </c>
      <c r="C203" s="77" t="s">
        <v>450</v>
      </c>
      <c r="D203" s="77" t="s">
        <v>451</v>
      </c>
      <c r="E203" s="76" t="str">
        <f>IF(C203="-",IF(A203="-",VLOOKUP(D203,'sin-list 180320_update'!$C$2:$C$835,1,FALSE),VLOOKUP(A203,'sin-list 180320_update'!$A$2:$A$835,1,FALSE)),VLOOKUP(C203,'sin-list 180320_update'!$B$2:$B$835,1,FALSE))</f>
        <v>204-211-0</v>
      </c>
      <c r="F203" s="76" t="str">
        <f>IF($C203="-",IF($A203="-",VLOOKUP($D203,'REACH Bilaga XVII_update'!$A$5:$A$131,1,FALSE),VLOOKUP($A203,'REACH Bilaga XVII_update'!$C$5:$C$131,1,FALSE)),VLOOKUP($C203,'REACH Bilaga XVII_update'!$B$5:$B$131,1,FALSE))</f>
        <v>204-211-0</v>
      </c>
      <c r="G203" s="76" t="str">
        <f>IF($C203="-",IF($A203="-",VLOOKUP($D203,' REACH Bilaga 59_update'!$A$5:$A$210,1,FALSE),VLOOKUP($A203,' REACH Bilaga 59_update'!$D$5:$D$210,1,FALSE)),VLOOKUP($C203,' REACH Bilaga 59_update'!$C$5:$C$210,1,FALSE))</f>
        <v>204-211-0</v>
      </c>
      <c r="H203" s="76" t="str">
        <f>IF($C203="-",IF($A203="-",VLOOKUP($D203,'REACH Bilaga XIV_update'!$A$5:$A$110,1,FALSE),VLOOKUP($A203,'REACH Bilaga XIV_update'!$D$5:$D$110,1,FALSE)),VLOOKUP($C203,'REACH Bilaga XIV_update'!$C$5:$C$110,1,FALSE))</f>
        <v>204-211-0</v>
      </c>
      <c r="I203" s="76" t="e">
        <f>IF($C203="-",IF($A203="-",VLOOKUP($D203,CoRAP_update!$A$5:$A$376,1,FALSE),VLOOKUP($A203,CoRAP_update!$D$5:$D$376,1,FALSE)),VLOOKUP($C203,CoRAP_update!$C$5:$C$376,1,FALSE))</f>
        <v>#N/A</v>
      </c>
      <c r="J203" s="76" t="e">
        <f>IF($C203="-",IF($A203="-",VLOOKUP($D203,EDC_update!$C$2:$C$450,1,FALSE),VLOOKUP($A203,EDC_update!$B$2:$B$450,1,FALSE)),VLOOKUP($C203,EDC_update!$L$2:$L$450,1,FALSE))</f>
        <v>#N/A</v>
      </c>
      <c r="K203" s="76" t="str">
        <f>IF($C203="-",IF($A203="-",IF(VLOOKUP($D203,'sin-list 180320_update'!$C$2:$S$835,3,FALSE)="",NA(),VLOOKUP($D203,'sin-list 180320_update'!$C$2:$S$835,3,FALSE)),IF(VLOOKUP($A203,'sin-list 180320_update'!$A$2:$S$835,5,FALSE)="",NA(),VLOOKUP($A203,'sin-list 180320_update'!$A$2:$S$835,5,FALSE))),IF(VLOOKUP($C203,'sin-list 180320_update'!$B$2:$S$835,4,FALSE)="",NA(),VLOOKUP($C203,'sin-list 180320_update'!$B$2:$S$835,4,FALSE)))</f>
        <v>Classified CMR according to Annex VI of Regulation 1272/2008</v>
      </c>
      <c r="L203" s="76" t="str">
        <f>IF($C203="-",IF($A203="-",VLOOKUP($D203,'sin-list 180320_update'!$C$2:$S$835,6,FALSE),VLOOKUP($A203,'sin-list 180320_update'!$A$2:$S$835,8,FALSE)),VLOOKUP($C203,'sin-list 180320_update'!$B$2:$S$835,7,FALSE))</f>
        <v>Repr. 1B</v>
      </c>
      <c r="M203" s="76" t="str">
        <f>IF($C203="-",IF($A203="-",IF(VLOOKUP($D203,'sin-list 180320_update'!$C$2:$S$835,8,FALSE)="",NA(),VLOOKUP($D203,'sin-list 180320_update'!$C$2:$S$835,8,FALSE)),IF(VLOOKUP($A203,'sin-list 180320_update'!$A$2:$S$835,10,FALSE)="",NA(),VLOOKUP($A203,'sin-list 180320_update'!$A$2:$S$835,10,FALSE))),IF(VLOOKUP($C203,'sin-list 180320_update'!$B$2:$S$835,9,FALSE)="",NA(),VLOOKUP($C203,'sin-list 180320_update'!$B$2:$S$835,9,FALSE)))</f>
        <v>H360FD</v>
      </c>
      <c r="N203" s="76" t="str">
        <f>IF($C203="-",IF($A203="-",IF(VLOOKUP($D203,'REACH Bilaga XVII_update'!$A$5:$E$131,4,FALSE)="",NA(),VLOOKUP($D203,'REACH Bilaga XVII_update'!$A$5:$E$131,4,FALSE)),IF(VLOOKUP($A203,'REACH Bilaga XVII_update'!$C$5:$D$131,2,FALSE)="",NA(),VLOOKUP($A203,'REACH Bilaga XVII_update'!$C$5:$D$131,2,FALSE))),IF(VLOOKUP($C203,'REACH Bilaga XVII_update'!$B$5:$D$131,3,FALSE)="",NA(),VLOOKUP($C203,'REACH Bilaga XVII_update'!$B$5:$D$131,3,FALSE)))</f>
        <v>H360FD</v>
      </c>
      <c r="O203" s="76" t="str">
        <f>IF($C203="-",IF($A203="-",IF(VLOOKUP($D203,' REACH Bilaga 59_update'!$A$5:$E$210,5,FALSE)="",NA(),VLOOKUP($D203,' REACH Bilaga 59_update'!$A$5:$E$210,5,FALSE)),IF(VLOOKUP($A203,' REACH Bilaga 59_update'!$D$5:$E$210,2,FALSE)="",NA(),VLOOKUP($A203,' REACH Bilaga 59_update'!$D$5:$E$210,2,FALSE))),IF(VLOOKUP($C203,' REACH Bilaga 59_update'!$C$5:$E$210,3,FALSE)="",NA(),VLOOKUP($C203,' REACH Bilaga 59_update'!$C$5:$E$210,3,FALSE)))</f>
        <v>H360FD</v>
      </c>
      <c r="P203" s="76" t="str">
        <f>IF(C203="-",IF(A203="-",IFERROR(VLOOKUP($D203,' REACH Bilaga 59_update'!$A$5:$F$210,MATCH(Sammanfattning!P$1,' REACH Bilaga 59_update'!$A$4:$F$4,0),FALSE),VLOOKUP($D203,'REACH Bilaga XIV_update'!$A$4:$H$110,MATCH(Sammanfattning!P$1,'REACH Bilaga XIV_update'!$A$4:$H$4,0),FALSE)),IFERROR(VLOOKUP($A203,' REACH Bilaga 59_update'!$D$5:$F$210,MATCH(Sammanfattning!P$1,' REACH Bilaga 59_update'!$D$4:$F$4,0),FALSE),VLOOKUP($A203,'REACH Bilaga XIV_update'!$D$4:$H$110,MATCH(Sammanfattning!P$1,'REACH Bilaga XIV_update'!$D$4:$H$4,0),FALSE))),IFERROR(VLOOKUP($C203,' REACH Bilaga 59_update'!$C$5:$F$210,MATCH(Sammanfattning!P$1,' REACH Bilaga 59_update'!$C$4:$F$4,0),FALSE),VLOOKUP($C203,'REACH Bilaga XIV_update'!$C$4:$H$110,MATCH(Sammanfattning!P$1,'REACH Bilaga XIV_update'!$C$4:$H$4,0),FALSE)))</f>
        <v>Toxic for reproduction (Article 57c)#Endocrine disrupting properties (Article 57(f) - environment)#Endocrine disrupting properties (Article 57(f) - human health)</v>
      </c>
      <c r="Q203" s="76" t="str">
        <f>IF($C203="-",IF($A203="-",IF(VLOOKUP($D203,'REACH Bilaga XIV_update'!$A$5:$I$110,9,FALSE)="",NA(),VLOOKUP($D203,'REACH Bilaga XIV_update'!$A$5:$I$110,9,FALSE)),IF(VLOOKUP($A203,'REACH Bilaga XIV_update'!$D$5:$I$110,6,FALSE)="",NA(),VLOOKUP($A203,'REACH Bilaga XIV_update'!$D$5:$I$110,6,FALSE))),IF(VLOOKUP($C203,'REACH Bilaga XIV_update'!$C$5:$I$110,7,FALSE)="",NA(),VLOOKUP($C203,'REACH Bilaga XIV_update'!$C$5:$I$110,7,FALSE)))</f>
        <v>H360FD</v>
      </c>
      <c r="R203" s="76" t="e">
        <f>IF($C203="-",IF($A203="-",IF(VLOOKUP($D203,CoRAP_update!$A$5:$O$376,15,FALSE)="",NA(),VLOOKUP($D203,CoRAP_update!$A$5:$O$376,15,FALSE)),IF(VLOOKUP($A203,CoRAP_update!$D$5:$O$376,12,FALSE)="",NA(),VLOOKUP($A203,CoRAP_update!$D$5:$O$376,12,FALSE))),IF(VLOOKUP($C203,CoRAP_update!$C$5:$O$376,13,FALSE)="",NA(),VLOOKUP($C203,CoRAP_update!$C$5:$O$376,13,FALSE)))</f>
        <v>#N/A</v>
      </c>
      <c r="S203" s="144" t="e">
        <f>IF($C203="-",IF($A203="-",VLOOKUP($D203,CoRAP_update!$A$5:$J$376,MATCH(Sammanfattning!S$1,CoRAP_update!$A$4:$J$4,0),FALSE),VLOOKUP($A203,CoRAP_update!$D$5:$J$376,MATCH(Sammanfattning!S$1,CoRAP_update!$D$4:$J$4,0),FALSE)),VLOOKUP($C203,CoRAP_update!$C$5:$J$376,MATCH(Sammanfattning!S$1,CoRAP_update!$C$4:$J$4,0),FALSE))</f>
        <v>#N/A</v>
      </c>
      <c r="T203" s="76" t="str">
        <f>IF($A203="-",VLOOKUP($D203,EDC_update!$C$2:$F$450,4,FALSE),VLOOKUP($A203,EDC_update!$B$2:$F$450,5,FALSE))</f>
        <v>CAT1</v>
      </c>
      <c r="V203" s="78">
        <f>IF(IFERROR(SEARCH("PBT",P203),99)=99,IF(IFERROR(SEARCH("suspected PBT",S203),99)=99,IF(IFERROR(SEARCH("concluded to be PBT",K203),99)=99,IF(IFERROR(SEARCH("PBT",S203),99)=99,IF(IFERROR(SEARCH("PBT cand",L203),99)=99,IF(IFERROR(SEARCH("PBT",L203),99)=99,IF(IFERROR(SEARCH("persistent, bioackumulative and toxic properties",K203),99)=99,0,Scoring!$E$3),Scoring!$E$3),Scoring!$E$7),Scoring!$E$3),Scoring!$E$5),Scoring!$E$6),Scoring!$E$3)</f>
        <v>0</v>
      </c>
      <c r="W203" s="78">
        <f>IF(IFERROR(SEARCH("vPvB",P203),99)=99,IF(IFERROR(SEARCH("suspected pbt/vPvB",S203),99)=99,IF(IFERROR(SEARCH("vPvB",S203),99)=99,IF(IFERROR(SEARCH("concluded to be a vPvB",S203),99)=99,IF(IFERROR(SEARCH("identified as vPvB",K203),99)=99,IF(IFERROR(SEARCH("concluded to be a vPvB",K203),99)=99,IF(IFERROR(SEARCH("concluded to be both pbt and vPvB",S203),99)=99,IF(IFERROR(SEARCH("concluded to be both pbt and vPvB",K203),99)=99,0,Scoring!$E$5),Scoring!$E$5),Scoring!$E$5),Scoring!$E$5),Scoring!$E$5),Scoring!$E$4),Scoring!$E$6),Scoring!$E$4)</f>
        <v>0</v>
      </c>
      <c r="X203" s="78">
        <f>IF(IFERROR(SEARCH("H410",N203),99)=99,IF(IFERROR(SEARCH("H410",O203),99)=99,IF(IFERROR(SEARCH("H410",Q203),99)=99,IF(IFERROR(SEARCH("H410",M203),99)=99,IF(IFERROR(SEARCH("H410",R203),99)=99,IF(IFERROR(SEARCH("H411",N203),99)=99,IF(IFERROR(SEARCH("H411",O203),99)=99,IF(IFERROR(SEARCH("H411",Q203),99)=99,IF(IFERROR(SEARCH("H411",M203),99)=99,IF(IFERROR(SEARCH("H411",R203),99)=99,IF(IFERROR(SEARCH("H413",N203),99)=99,IF(IFERROR(SEARCH("H413",O203),99)=99,IF(IFERROR(SEARCH("H413",Q203),99)=99,IF(IFERROR(SEARCH("H413",M203),99)=99,IF(IFERROR(SEARCH("H413",R203),99)=99,IF(IFERROR(SEARCH("H412",N203),99)=99,IF(IFERROR(SEARCH("H412",O203),99)=99,IF(IFERROR(SEARCH("H412",Q203),99)=99,IF(IFERROR(SEARCH("H412",M203),99)=99,IF(IFERROR(SEARCH("H412",R203),99)=99,0,Scoring!$E$2),Scoring!$E$2),Scoring!$E$2),Scoring!$E$2),Scoring!$E$2),Scoring!$E$2),Scoring!$E$2),Scoring!$E$2),Scoring!$E$2),Scoring!$E$2),Scoring!$E$2),Scoring!$E$2),Scoring!$E$2),Scoring!$E$2),Scoring!$E$2),Scoring!$E$2),Scoring!$E$2),Scoring!$E$2),Scoring!$E$2),Scoring!$E$2)</f>
        <v>0</v>
      </c>
      <c r="Y203" s="78">
        <f>IF(IFERROR(SEARCH("CMR",K203),99)=99,IF(IFERROR(SEARCH("Suspected CMR",S203),99)=99,IF(IFERROR(SEARCH("CMR",S203),99)=99,0,Scoring!$E$8),Scoring!$E$9),Scoring!$E$8)</f>
        <v>3</v>
      </c>
      <c r="Z203" s="78">
        <f>IF(IFERROR(SEARCH("H350",N203),99)=99,IF(IFERROR(SEARCH("H350",O203),99)=99,IF(IFERROR(SEARCH("H350",Q203),99)=99,IF(IFERROR(SEARCH("H350",M203),99)=99,IF(IFERROR(SEARCH("H350",R203),99)=99,IF(IFERROR(SEARCH("H351",N203),99)=99,IF(IFERROR(SEARCH("H351",O203),99)=99,IF(IFERROR(SEARCH("H351",Q203),99)=99,IF(IFERROR(SEARCH("H351",M203),99)=99,IF(IFERROR(SEARCH("H351",R203),99)=99,IF(IFERROR(SEARCH("carcinogenic",P203),99)=99,IF(IFERROR(SEARCH("suspected carcinogenic",S203),99)=99,0,Scoring!$E$12),Scoring!$E$11),Scoring!$E$10),Scoring!$E$10),Scoring!$E$10),Scoring!$E$10),Scoring!$E$10),Scoring!$E$10),Scoring!$E$10),Scoring!$E$10),Scoring!$E$10),Scoring!$E$10)</f>
        <v>0</v>
      </c>
      <c r="AA203" s="78">
        <f>IF(IFERROR(SEARCH("H340",N203),99)=99,IF(IFERROR(SEARCH("H340",O203),99)=99,IF(IFERROR(SEARCH("H340",Q203),99)=99,IF(IFERROR(SEARCH("H340",M203),99)=99,IF(IFERROR(SEARCH("H340",R203),99)=99,IF(IFERROR(SEARCH("H341",N203),99)=99,IF(IFERROR(SEARCH("H341",O203),99)=99,IF(IFERROR(SEARCH("H341",Q203),99)=99,IF(IFERROR(SEARCH("H341",M203),99)=99,IF(IFERROR(SEARCH("H341",R203),99)=99,IF(IFERROR(SEARCH("mutagenic",P203),99)=99,IF(IFERROR(SEARCH("suspected mutagenic",S203),99)=99,0,Scoring!$E$15),Scoring!$E$14),Scoring!$E$13),Scoring!$E$13),Scoring!$E$13),Scoring!$E$13),Scoring!$E$13),Scoring!$E$13),Scoring!$E$13),Scoring!$E$13),Scoring!$E$13),Scoring!$E$13)</f>
        <v>0</v>
      </c>
      <c r="AB203" s="78">
        <f>IF(IFERROR(SEARCH("H360",N203),99)=99,IF(IFERROR(SEARCH("H360",O203),99)=99,IF(IFERROR(SEARCH("H360",Q203),99)=99,IF(IFERROR(SEARCH("H360",M203),99)=99,IF(IFERROR(SEARCH("H360",R203),99)=99,IF(IFERROR(SEARCH("H361",N203),99)=99,IF(IFERROR(SEARCH("H361",O203),99)=99,IF(IFERROR(SEARCH("H361",Q203),99)=99,IF(IFERROR(SEARCH("H361",M203),99)=99,IF(IFERROR(SEARCH("H361",R203),99)=99,IF(IFERROR(SEARCH("reproduction",P203),99)=99,IF(IFERROR(SEARCH("suspected reprotoxic",S203),99)=99,IF(IFERROR(SEARCH("reprotoxic",S203),99)=99,IF(IFERROR(SEARCH("reprotoxic",K203),99)=99,0,Scoring!$E$18),Scoring!$E$18),Scoring!$E$19),Scoring!$E$17),Scoring!$E$16),Scoring!$E$16),Scoring!$E$16),Scoring!$E$16),Scoring!$E$16),Scoring!$E$16),Scoring!$E$16),Scoring!$E$16),Scoring!$E$16),Scoring!$E$16)</f>
        <v>1</v>
      </c>
      <c r="AC203" s="78">
        <f>IF(IFERROR(SEARCH("57f",L203),99)=99,IF(IFERROR(SEARCH("57(f)",P203),99)=99,0,Scoring!$E$20),Scoring!$E$20)</f>
        <v>1</v>
      </c>
      <c r="AD203" s="78">
        <f>IF(IFERROR(SEARCH("CAT1",T203),99)=99,IF(IFERROR(SEARCH("CAT2",T203),99)=99,IF(IFERROR(SEARCH("CAT3",T203),99)=99,IF(IFERROR(SEARCH("concluded to be endocrine",K203),99)=99,IF(IFERROR(SEARCH("categorised as endocrine",K203),99)=99,IF(IFERROR(SEARCH("endocrine disrupting",P203),99)=99,IF(IFERROR(SEARCH("endocrine disrupting",K203),99)=99,IF(IFERROR(SEARCH("suspected endocrine",S203),99)=99,IF(IFERROR(SEARCH("potential endocrine",S203),99)=99,0,Scoring!$E$25),Scoring!$E$25),Scoring!$E$24),Scoring!$E$24),Scoring!$E$24),Scoring!$E$24),Scoring!$E$23),Scoring!$E$22),Scoring!$E$21)</f>
        <v>1</v>
      </c>
      <c r="AE203" s="78">
        <f>IF(IFERROR(SEARCH("suspected sensitiser",S203),99)=99,IF(IFERROR(SEARCH("sensitiser",S203),99)=99,IF(IFERROR(SEARCH("other hazard based concern",S203),99)=99,0,Scoring!$E$28),Scoring!$E$26),Scoring!$E$27)</f>
        <v>0</v>
      </c>
      <c r="AF203" s="78">
        <f>IF(IFERROR(M203,1)=1,IF(IFERROR(N203,1)=1,IF(IFERROR(O203,1)=1,IF(IFERROR(Q203,1)=1,IF(IFERROR(R203,1)=1,IF(IFERROR(T203,1)=1,IF(IFERROR(K203,1)=1,IF(IFERROR(P203,1)=1,IF(IFERROR(S203,1)=1,Scoring!$E$29,0),0),0),0),0),0),0),0),0)</f>
        <v>0</v>
      </c>
      <c r="AG203" s="78">
        <f t="shared" si="26"/>
        <v>5</v>
      </c>
      <c r="AI203" s="93"/>
      <c r="AJ203" s="94"/>
      <c r="AK203" s="76"/>
      <c r="AL203" s="75"/>
      <c r="AN203" s="79"/>
      <c r="AO203" s="79"/>
      <c r="AP203" s="79"/>
      <c r="AQ203" s="79"/>
      <c r="AR203" s="79"/>
      <c r="AS203" s="78"/>
      <c r="AU203" s="79">
        <f>IF(IFERROR(F203,99)=99,IF(IFERROR(G203,99)=99,IF(IFERROR(H203,99)=99,IF(IFERROR(I203,99)=99,IF(IFERROR(E203,99)=99,IF(IFERROR(J203,99)=99,0,Scoring!$B$7),Scoring!$B$3),Scoring!$B$2),Scoring!$B$6),Scoring!$B$5),Scoring!$B$4)</f>
        <v>1</v>
      </c>
      <c r="AV203" s="78">
        <f t="shared" si="27"/>
        <v>5</v>
      </c>
      <c r="AW203" s="78"/>
      <c r="AX203" s="66"/>
      <c r="AY203" s="78"/>
      <c r="AZ203" s="76"/>
      <c r="BA203" s="76"/>
      <c r="BB203" s="76"/>
    </row>
    <row r="204" spans="1:54" x14ac:dyDescent="0.25">
      <c r="A204" s="77" t="s">
        <v>6063</v>
      </c>
      <c r="B204" s="76" t="str">
        <f t="shared" si="25"/>
        <v>204-273-9</v>
      </c>
      <c r="C204" s="77" t="s">
        <v>475</v>
      </c>
      <c r="D204" s="77" t="s">
        <v>476</v>
      </c>
      <c r="E204" s="76" t="str">
        <f>IF(C204="-",IF(A204="-",VLOOKUP(D204,'sin-list 180320_update'!$C$2:$C$835,1,FALSE),VLOOKUP(A204,'sin-list 180320_update'!$A$2:$A$835,1,FALSE)),VLOOKUP(C204,'sin-list 180320_update'!$B$2:$B$835,1,FALSE))</f>
        <v>204-273-9</v>
      </c>
      <c r="F204" s="76" t="e">
        <f>IF($C204="-",IF($A204="-",VLOOKUP($D204,'REACH Bilaga XVII_update'!$A$5:$A$131,1,FALSE),VLOOKUP($A204,'REACH Bilaga XVII_update'!$C$5:$C$131,1,FALSE)),VLOOKUP($C204,'REACH Bilaga XVII_update'!$B$5:$B$131,1,FALSE))</f>
        <v>#N/A</v>
      </c>
      <c r="G204" s="76" t="e">
        <f>IF($C204="-",IF($A204="-",VLOOKUP($D204,' REACH Bilaga 59_update'!$A$5:$A$210,1,FALSE),VLOOKUP($A204,' REACH Bilaga 59_update'!$D$5:$D$210,1,FALSE)),VLOOKUP($C204,' REACH Bilaga 59_update'!$C$5:$C$210,1,FALSE))</f>
        <v>#N/A</v>
      </c>
      <c r="H204" s="76" t="e">
        <f>IF($C204="-",IF($A204="-",VLOOKUP($D204,'REACH Bilaga XIV_update'!$A$5:$A$110,1,FALSE),VLOOKUP($A204,'REACH Bilaga XIV_update'!$D$5:$D$110,1,FALSE)),VLOOKUP($C204,'REACH Bilaga XIV_update'!$C$5:$C$110,1,FALSE))</f>
        <v>#N/A</v>
      </c>
      <c r="I204" s="76" t="e">
        <f>IF($C204="-",IF($A204="-",VLOOKUP($D204,CoRAP_update!$A$5:$A$376,1,FALSE),VLOOKUP($A204,CoRAP_update!$D$5:$D$376,1,FALSE)),VLOOKUP($C204,CoRAP_update!$C$5:$C$376,1,FALSE))</f>
        <v>#N/A</v>
      </c>
      <c r="J204" s="76" t="e">
        <f>IF($C204="-",IF($A204="-",VLOOKUP($D204,EDC_update!$C$2:$C$450,1,FALSE),VLOOKUP($A204,EDC_update!$B$2:$B$450,1,FALSE)),VLOOKUP($C204,EDC_update!$L$2:$L$450,1,FALSE))</f>
        <v>#N/A</v>
      </c>
      <c r="K204" s="76" t="str">
        <f>IF($C204="-",IF($A204="-",IF(VLOOKUP($D204,'sin-list 180320_update'!$C$2:$S$835,3,FALSE)="",NA(),VLOOKUP($D204,'sin-list 180320_update'!$C$2:$S$835,3,FALSE)),IF(VLOOKUP($A204,'sin-list 180320_update'!$A$2:$S$835,5,FALSE)="",NA(),VLOOKUP($A204,'sin-list 180320_update'!$A$2:$S$835,5,FALSE))),IF(VLOOKUP($C204,'sin-list 180320_update'!$B$2:$S$835,4,FALSE)="",NA(),VLOOKUP($C204,'sin-list 180320_update'!$B$2:$S$835,4,FALSE)))</f>
        <v>Classified CMR according to Annex VI of Regulation 1272/2008</v>
      </c>
      <c r="L204" s="76" t="str">
        <f>IF($C204="-",IF($A204="-",VLOOKUP($D204,'sin-list 180320_update'!$C$2:$S$835,6,FALSE),VLOOKUP($A204,'sin-list 180320_update'!$A$2:$S$835,8,FALSE)),VLOOKUP($C204,'sin-list 180320_update'!$B$2:$S$835,7,FALSE))</f>
        <v>Carc. 1B
STOT RE 1
Aquatic Acute 1
Aquatic Chronic 1</v>
      </c>
      <c r="M204" s="76" t="str">
        <f>IF($C204="-",IF($A204="-",IF(VLOOKUP($D204,'sin-list 180320_update'!$C$2:$S$835,8,FALSE)="",NA(),VLOOKUP($D204,'sin-list 180320_update'!$C$2:$S$835,8,FALSE)),IF(VLOOKUP($A204,'sin-list 180320_update'!$A$2:$S$835,10,FALSE)="",NA(),VLOOKUP($A204,'sin-list 180320_update'!$A$2:$S$835,10,FALSE))),IF(VLOOKUP($C204,'sin-list 180320_update'!$B$2:$S$835,9,FALSE)="",NA(),VLOOKUP($C204,'sin-list 180320_update'!$B$2:$S$835,9,FALSE)))</f>
        <v>H350
H372 **
H400
H410</v>
      </c>
      <c r="N204" s="76" t="e">
        <f>IF($C204="-",IF($A204="-",IF(VLOOKUP($D204,'REACH Bilaga XVII_update'!$A$5:$E$131,4,FALSE)="",NA(),VLOOKUP($D204,'REACH Bilaga XVII_update'!$A$5:$E$131,4,FALSE)),IF(VLOOKUP($A204,'REACH Bilaga XVII_update'!$C$5:$D$131,2,FALSE)="",NA(),VLOOKUP($A204,'REACH Bilaga XVII_update'!$C$5:$D$131,2,FALSE))),IF(VLOOKUP($C204,'REACH Bilaga XVII_update'!$B$5:$D$131,3,FALSE)="",NA(),VLOOKUP($C204,'REACH Bilaga XVII_update'!$B$5:$D$131,3,FALSE)))</f>
        <v>#N/A</v>
      </c>
      <c r="O204" s="76" t="e">
        <f>IF($C204="-",IF($A204="-",IF(VLOOKUP($D204,' REACH Bilaga 59_update'!$A$5:$E$210,5,FALSE)="",NA(),VLOOKUP($D204,' REACH Bilaga 59_update'!$A$5:$E$210,5,FALSE)),IF(VLOOKUP($A204,' REACH Bilaga 59_update'!$D$5:$E$210,2,FALSE)="",NA(),VLOOKUP($A204,' REACH Bilaga 59_update'!$D$5:$E$210,2,FALSE))),IF(VLOOKUP($C204,' REACH Bilaga 59_update'!$C$5:$E$210,3,FALSE)="",NA(),VLOOKUP($C204,' REACH Bilaga 59_update'!$C$5:$E$210,3,FALSE)))</f>
        <v>#N/A</v>
      </c>
      <c r="P204" s="76" t="e">
        <f>IF(C204="-",IF(A204="-",IFERROR(VLOOKUP($D204,' REACH Bilaga 59_update'!$A$5:$F$210,MATCH(Sammanfattning!P$1,' REACH Bilaga 59_update'!$A$4:$F$4,0),FALSE),VLOOKUP($D204,'REACH Bilaga XIV_update'!$A$4:$H$110,MATCH(Sammanfattning!P$1,'REACH Bilaga XIV_update'!$A$4:$H$4,0),FALSE)),IFERROR(VLOOKUP($A204,' REACH Bilaga 59_update'!$D$5:$F$210,MATCH(Sammanfattning!P$1,' REACH Bilaga 59_update'!$D$4:$F$4,0),FALSE),VLOOKUP($A204,'REACH Bilaga XIV_update'!$D$4:$H$110,MATCH(Sammanfattning!P$1,'REACH Bilaga XIV_update'!$D$4:$H$4,0),FALSE))),IFERROR(VLOOKUP($C204,' REACH Bilaga 59_update'!$C$5:$F$210,MATCH(Sammanfattning!P$1,' REACH Bilaga 59_update'!$C$4:$F$4,0),FALSE),VLOOKUP($C204,'REACH Bilaga XIV_update'!$C$4:$H$110,MATCH(Sammanfattning!P$1,'REACH Bilaga XIV_update'!$C$4:$H$4,0),FALSE)))</f>
        <v>#N/A</v>
      </c>
      <c r="Q204" s="76" t="e">
        <f>IF($C204="-",IF($A204="-",IF(VLOOKUP($D204,'REACH Bilaga XIV_update'!$A$5:$I$110,9,FALSE)="",NA(),VLOOKUP($D204,'REACH Bilaga XIV_update'!$A$5:$I$110,9,FALSE)),IF(VLOOKUP($A204,'REACH Bilaga XIV_update'!$D$5:$I$110,6,FALSE)="",NA(),VLOOKUP($A204,'REACH Bilaga XIV_update'!$D$5:$I$110,6,FALSE))),IF(VLOOKUP($C204,'REACH Bilaga XIV_update'!$C$5:$I$110,7,FALSE)="",NA(),VLOOKUP($C204,'REACH Bilaga XIV_update'!$C$5:$I$110,7,FALSE)))</f>
        <v>#N/A</v>
      </c>
      <c r="R204" s="76" t="e">
        <f>IF($C204="-",IF($A204="-",IF(VLOOKUP($D204,CoRAP_update!$A$5:$O$376,15,FALSE)="",NA(),VLOOKUP($D204,CoRAP_update!$A$5:$O$376,15,FALSE)),IF(VLOOKUP($A204,CoRAP_update!$D$5:$O$376,12,FALSE)="",NA(),VLOOKUP($A204,CoRAP_update!$D$5:$O$376,12,FALSE))),IF(VLOOKUP($C204,CoRAP_update!$C$5:$O$376,13,FALSE)="",NA(),VLOOKUP($C204,CoRAP_update!$C$5:$O$376,13,FALSE)))</f>
        <v>#N/A</v>
      </c>
      <c r="S204" s="144" t="e">
        <f>IF($C204="-",IF($A204="-",VLOOKUP($D204,CoRAP_update!$A$5:$J$376,MATCH(Sammanfattning!S$1,CoRAP_update!$A$4:$J$4,0),FALSE),VLOOKUP($A204,CoRAP_update!$D$5:$J$376,MATCH(Sammanfattning!S$1,CoRAP_update!$D$4:$J$4,0),FALSE)),VLOOKUP($C204,CoRAP_update!$C$5:$J$376,MATCH(Sammanfattning!S$1,CoRAP_update!$C$4:$J$4,0),FALSE))</f>
        <v>#N/A</v>
      </c>
      <c r="T204" s="76" t="str">
        <f>IF($A204="-",VLOOKUP($D204,EDC_update!$C$2:$F$450,4,FALSE),VLOOKUP($A204,EDC_update!$B$2:$F$450,5,FALSE))</f>
        <v>CAT1</v>
      </c>
      <c r="V204" s="78">
        <f>IF(IFERROR(SEARCH("PBT",P204),99)=99,IF(IFERROR(SEARCH("suspected PBT",S204),99)=99,IF(IFERROR(SEARCH("concluded to be PBT",K204),99)=99,IF(IFERROR(SEARCH("PBT",S204),99)=99,IF(IFERROR(SEARCH("PBT cand",L204),99)=99,IF(IFERROR(SEARCH("PBT",L204),99)=99,IF(IFERROR(SEARCH("persistent, bioackumulative and toxic properties",K204),99)=99,0,Scoring!$E$3),Scoring!$E$3),Scoring!$E$7),Scoring!$E$3),Scoring!$E$5),Scoring!$E$6),Scoring!$E$3)</f>
        <v>0</v>
      </c>
      <c r="W204" s="78">
        <f>IF(IFERROR(SEARCH("vPvB",P204),99)=99,IF(IFERROR(SEARCH("suspected pbt/vPvB",S204),99)=99,IF(IFERROR(SEARCH("vPvB",S204),99)=99,IF(IFERROR(SEARCH("concluded to be a vPvB",S204),99)=99,IF(IFERROR(SEARCH("identified as vPvB",K204),99)=99,IF(IFERROR(SEARCH("concluded to be a vPvB",K204),99)=99,IF(IFERROR(SEARCH("concluded to be both pbt and vPvB",S204),99)=99,IF(IFERROR(SEARCH("concluded to be both pbt and vPvB",K204),99)=99,0,Scoring!$E$5),Scoring!$E$5),Scoring!$E$5),Scoring!$E$5),Scoring!$E$5),Scoring!$E$4),Scoring!$E$6),Scoring!$E$4)</f>
        <v>0</v>
      </c>
      <c r="X204" s="78">
        <f>IF(IFERROR(SEARCH("H410",N204),99)=99,IF(IFERROR(SEARCH("H410",O204),99)=99,IF(IFERROR(SEARCH("H410",Q204),99)=99,IF(IFERROR(SEARCH("H410",M204),99)=99,IF(IFERROR(SEARCH("H410",R204),99)=99,IF(IFERROR(SEARCH("H411",N204),99)=99,IF(IFERROR(SEARCH("H411",O204),99)=99,IF(IFERROR(SEARCH("H411",Q204),99)=99,IF(IFERROR(SEARCH("H411",M204),99)=99,IF(IFERROR(SEARCH("H411",R204),99)=99,IF(IFERROR(SEARCH("H413",N204),99)=99,IF(IFERROR(SEARCH("H413",O204),99)=99,IF(IFERROR(SEARCH("H413",Q204),99)=99,IF(IFERROR(SEARCH("H413",M204),99)=99,IF(IFERROR(SEARCH("H413",R204),99)=99,IF(IFERROR(SEARCH("H412",N204),99)=99,IF(IFERROR(SEARCH("H412",O204),99)=99,IF(IFERROR(SEARCH("H412",Q204),99)=99,IF(IFERROR(SEARCH("H412",M204),99)=99,IF(IFERROR(SEARCH("H412",R204),99)=99,0,Scoring!$E$2),Scoring!$E$2),Scoring!$E$2),Scoring!$E$2),Scoring!$E$2),Scoring!$E$2),Scoring!$E$2),Scoring!$E$2),Scoring!$E$2),Scoring!$E$2),Scoring!$E$2),Scoring!$E$2),Scoring!$E$2),Scoring!$E$2),Scoring!$E$2),Scoring!$E$2),Scoring!$E$2),Scoring!$E$2),Scoring!$E$2),Scoring!$E$2)</f>
        <v>1</v>
      </c>
      <c r="Y204" s="78">
        <f>IF(IFERROR(SEARCH("CMR",K204),99)=99,IF(IFERROR(SEARCH("Suspected CMR",S204),99)=99,IF(IFERROR(SEARCH("CMR",S204),99)=99,0,Scoring!$E$8),Scoring!$E$9),Scoring!$E$8)</f>
        <v>3</v>
      </c>
      <c r="Z204" s="78">
        <f>IF(IFERROR(SEARCH("H350",N204),99)=99,IF(IFERROR(SEARCH("H350",O204),99)=99,IF(IFERROR(SEARCH("H350",Q204),99)=99,IF(IFERROR(SEARCH("H350",M204),99)=99,IF(IFERROR(SEARCH("H350",R204),99)=99,IF(IFERROR(SEARCH("H351",N204),99)=99,IF(IFERROR(SEARCH("H351",O204),99)=99,IF(IFERROR(SEARCH("H351",Q204),99)=99,IF(IFERROR(SEARCH("H351",M204),99)=99,IF(IFERROR(SEARCH("H351",R204),99)=99,IF(IFERROR(SEARCH("carcinogenic",P204),99)=99,IF(IFERROR(SEARCH("suspected carcinogenic",S204),99)=99,0,Scoring!$E$12),Scoring!$E$11),Scoring!$E$10),Scoring!$E$10),Scoring!$E$10),Scoring!$E$10),Scoring!$E$10),Scoring!$E$10),Scoring!$E$10),Scoring!$E$10),Scoring!$E$10),Scoring!$E$10)</f>
        <v>1</v>
      </c>
      <c r="AA204" s="78">
        <f>IF(IFERROR(SEARCH("H340",N204),99)=99,IF(IFERROR(SEARCH("H340",O204),99)=99,IF(IFERROR(SEARCH("H340",Q204),99)=99,IF(IFERROR(SEARCH("H340",M204),99)=99,IF(IFERROR(SEARCH("H340",R204),99)=99,IF(IFERROR(SEARCH("H341",N204),99)=99,IF(IFERROR(SEARCH("H341",O204),99)=99,IF(IFERROR(SEARCH("H341",Q204),99)=99,IF(IFERROR(SEARCH("H341",M204),99)=99,IF(IFERROR(SEARCH("H341",R204),99)=99,IF(IFERROR(SEARCH("mutagenic",P204),99)=99,IF(IFERROR(SEARCH("suspected mutagenic",S204),99)=99,0,Scoring!$E$15),Scoring!$E$14),Scoring!$E$13),Scoring!$E$13),Scoring!$E$13),Scoring!$E$13),Scoring!$E$13),Scoring!$E$13),Scoring!$E$13),Scoring!$E$13),Scoring!$E$13),Scoring!$E$13)</f>
        <v>0</v>
      </c>
      <c r="AB204" s="78">
        <f>IF(IFERROR(SEARCH("H360",N204),99)=99,IF(IFERROR(SEARCH("H360",O204),99)=99,IF(IFERROR(SEARCH("H360",Q204),99)=99,IF(IFERROR(SEARCH("H360",M204),99)=99,IF(IFERROR(SEARCH("H360",R204),99)=99,IF(IFERROR(SEARCH("H361",N204),99)=99,IF(IFERROR(SEARCH("H361",O204),99)=99,IF(IFERROR(SEARCH("H361",Q204),99)=99,IF(IFERROR(SEARCH("H361",M204),99)=99,IF(IFERROR(SEARCH("H361",R204),99)=99,IF(IFERROR(SEARCH("reproduction",P204),99)=99,IF(IFERROR(SEARCH("suspected reprotoxic",S204),99)=99,IF(IFERROR(SEARCH("reprotoxic",S204),99)=99,IF(IFERROR(SEARCH("reprotoxic",K204),99)=99,0,Scoring!$E$18),Scoring!$E$18),Scoring!$E$19),Scoring!$E$17),Scoring!$E$16),Scoring!$E$16),Scoring!$E$16),Scoring!$E$16),Scoring!$E$16),Scoring!$E$16),Scoring!$E$16),Scoring!$E$16),Scoring!$E$16),Scoring!$E$16)</f>
        <v>0</v>
      </c>
      <c r="AC204" s="78">
        <f>IF(IFERROR(SEARCH("57f",L204),99)=99,IF(IFERROR(SEARCH("57(f)",P204),99)=99,0,Scoring!$E$20),Scoring!$E$20)</f>
        <v>0</v>
      </c>
      <c r="AD204" s="78">
        <f>IF(IFERROR(SEARCH("CAT1",T204),99)=99,IF(IFERROR(SEARCH("CAT2",T204),99)=99,IF(IFERROR(SEARCH("CAT3",T204),99)=99,IF(IFERROR(SEARCH("concluded to be endocrine",K204),99)=99,IF(IFERROR(SEARCH("categorised as endocrine",K204),99)=99,IF(IFERROR(SEARCH("endocrine disrupting",P204),99)=99,IF(IFERROR(SEARCH("endocrine disrupting",K204),99)=99,IF(IFERROR(SEARCH("suspected endocrine",S204),99)=99,IF(IFERROR(SEARCH("potential endocrine",S204),99)=99,0,Scoring!$E$25),Scoring!$E$25),Scoring!$E$24),Scoring!$E$24),Scoring!$E$24),Scoring!$E$24),Scoring!$E$23),Scoring!$E$22),Scoring!$E$21)</f>
        <v>1</v>
      </c>
      <c r="AE204" s="78">
        <f>IF(IFERROR(SEARCH("suspected sensitiser",S204),99)=99,IF(IFERROR(SEARCH("sensitiser",S204),99)=99,IF(IFERROR(SEARCH("other hazard based concern",S204),99)=99,0,Scoring!$E$28),Scoring!$E$26),Scoring!$E$27)</f>
        <v>0</v>
      </c>
      <c r="AF204" s="78">
        <f>IF(IFERROR(M204,1)=1,IF(IFERROR(N204,1)=1,IF(IFERROR(O204,1)=1,IF(IFERROR(Q204,1)=1,IF(IFERROR(R204,1)=1,IF(IFERROR(T204,1)=1,IF(IFERROR(K204,1)=1,IF(IFERROR(P204,1)=1,IF(IFERROR(S204,1)=1,Scoring!$E$29,0),0),0),0),0),0),0),0),0)</f>
        <v>0</v>
      </c>
      <c r="AG204" s="78">
        <f t="shared" si="26"/>
        <v>5</v>
      </c>
      <c r="AI204" s="93"/>
      <c r="AJ204" s="94"/>
      <c r="AK204" s="76"/>
      <c r="AL204" s="75"/>
      <c r="AN204" s="79"/>
      <c r="AO204" s="79"/>
      <c r="AP204" s="79"/>
      <c r="AQ204" s="79"/>
      <c r="AR204" s="79"/>
      <c r="AS204" s="78"/>
      <c r="AU204" s="79">
        <f>IF(IFERROR(F204,99)=99,IF(IFERROR(G204,99)=99,IF(IFERROR(H204,99)=99,IF(IFERROR(I204,99)=99,IF(IFERROR(E204,99)=99,IF(IFERROR(J204,99)=99,0,Scoring!$B$7),Scoring!$B$3),Scoring!$B$2),Scoring!$B$6),Scoring!$B$5),Scoring!$B$4)</f>
        <v>0.3</v>
      </c>
      <c r="AV204" s="78">
        <f t="shared" si="27"/>
        <v>1.5</v>
      </c>
      <c r="AW204" s="78"/>
      <c r="AX204" s="66"/>
      <c r="AY204" s="78"/>
      <c r="AZ204" s="76"/>
      <c r="BA204" s="76"/>
      <c r="BB204" s="76"/>
    </row>
    <row r="205" spans="1:54" x14ac:dyDescent="0.25">
      <c r="A205" s="77" t="s">
        <v>7148</v>
      </c>
      <c r="B205" s="76" t="str">
        <f t="shared" si="25"/>
        <v>265-667-4</v>
      </c>
      <c r="C205" s="77" t="s">
        <v>1822</v>
      </c>
      <c r="D205" s="77" t="s">
        <v>1823</v>
      </c>
      <c r="E205" s="76" t="str">
        <f>IF(C205="-",IF(A205="-",VLOOKUP(D205,'sin-list 180320_update'!$C$2:$C$835,1,FALSE),VLOOKUP(A205,'sin-list 180320_update'!$A$2:$A$835,1,FALSE)),VLOOKUP(C205,'sin-list 180320_update'!$B$2:$B$835,1,FALSE))</f>
        <v>265-667-4</v>
      </c>
      <c r="F205" s="76" t="e">
        <f>IF($C205="-",IF($A205="-",VLOOKUP($D205,'REACH Bilaga XVII_update'!$A$5:$A$131,1,FALSE),VLOOKUP($A205,'REACH Bilaga XVII_update'!$C$5:$C$131,1,FALSE)),VLOOKUP($C205,'REACH Bilaga XVII_update'!$B$5:$B$131,1,FALSE))</f>
        <v>#N/A</v>
      </c>
      <c r="G205" s="76" t="e">
        <f>IF($C205="-",IF($A205="-",VLOOKUP($D205,' REACH Bilaga 59_update'!$A$5:$A$210,1,FALSE),VLOOKUP($A205,' REACH Bilaga 59_update'!$D$5:$D$210,1,FALSE)),VLOOKUP($C205,' REACH Bilaga 59_update'!$C$5:$C$210,1,FALSE))</f>
        <v>#N/A</v>
      </c>
      <c r="H205" s="76" t="e">
        <f>IF($C205="-",IF($A205="-",VLOOKUP($D205,'REACH Bilaga XIV_update'!$A$5:$A$110,1,FALSE),VLOOKUP($A205,'REACH Bilaga XIV_update'!$D$5:$D$110,1,FALSE)),VLOOKUP($C205,'REACH Bilaga XIV_update'!$C$5:$C$110,1,FALSE))</f>
        <v>#N/A</v>
      </c>
      <c r="I205" s="76" t="e">
        <f>IF($C205="-",IF($A205="-",VLOOKUP($D205,CoRAP_update!$A$5:$A$376,1,FALSE),VLOOKUP($A205,CoRAP_update!$D$5:$D$376,1,FALSE)),VLOOKUP($C205,CoRAP_update!$C$5:$C$376,1,FALSE))</f>
        <v>#N/A</v>
      </c>
      <c r="J205" s="76" t="e">
        <f>IF($C205="-",IF($A205="-",VLOOKUP($D205,EDC_update!$C$2:$C$450,1,FALSE),VLOOKUP($A205,EDC_update!$B$2:$B$450,1,FALSE)),VLOOKUP($C205,EDC_update!$L$2:$L$450,1,FALSE))</f>
        <v>#N/A</v>
      </c>
      <c r="K205" s="76" t="str">
        <f>IF($C205="-",IF($A205="-",IF(VLOOKUP($D205,'sin-list 180320_update'!$C$2:$S$835,3,FALSE)="",NA(),VLOOKUP($D205,'sin-list 180320_update'!$C$2:$S$835,3,FALSE)),IF(VLOOKUP($A205,'sin-list 180320_update'!$A$2:$S$835,5,FALSE)="",NA(),VLOOKUP($A205,'sin-list 180320_update'!$A$2:$S$835,5,FALSE))),IF(VLOOKUP($C205,'sin-list 180320_update'!$B$2:$S$835,4,FALSE)="",NA(),VLOOKUP($C205,'sin-list 180320_update'!$B$2:$S$835,4,FALSE)))</f>
        <v>Classified CMR according to Annex VI of Regulation 1272/2008</v>
      </c>
      <c r="L205" s="76" t="str">
        <f>IF($C205="-",IF($A205="-",VLOOKUP($D205,'sin-list 180320_update'!$C$2:$S$835,6,FALSE),VLOOKUP($A205,'sin-list 180320_update'!$A$2:$S$835,8,FALSE)),VLOOKUP($C205,'sin-list 180320_update'!$B$2:$S$835,7,FALSE))</f>
        <v>Repr. 1B
Acute Tox. 3 *
STOT RE 2 *
Aquatic Acute 1
Aquatic Chronic 1</v>
      </c>
      <c r="M205" s="76" t="str">
        <f>IF($C205="-",IF($A205="-",IF(VLOOKUP($D205,'sin-list 180320_update'!$C$2:$S$835,8,FALSE)="",NA(),VLOOKUP($D205,'sin-list 180320_update'!$C$2:$S$835,8,FALSE)),IF(VLOOKUP($A205,'sin-list 180320_update'!$A$2:$S$835,10,FALSE)="",NA(),VLOOKUP($A205,'sin-list 180320_update'!$A$2:$S$835,10,FALSE))),IF(VLOOKUP($C205,'sin-list 180320_update'!$B$2:$S$835,9,FALSE)="",NA(),VLOOKUP($C205,'sin-list 180320_update'!$B$2:$S$835,9,FALSE)))</f>
        <v>H360F***
H301
H373**
H400
H410</v>
      </c>
      <c r="N205" s="76" t="e">
        <f>IF($C205="-",IF($A205="-",IF(VLOOKUP($D205,'REACH Bilaga XVII_update'!$A$5:$E$131,4,FALSE)="",NA(),VLOOKUP($D205,'REACH Bilaga XVII_update'!$A$5:$E$131,4,FALSE)),IF(VLOOKUP($A205,'REACH Bilaga XVII_update'!$C$5:$D$131,2,FALSE)="",NA(),VLOOKUP($A205,'REACH Bilaga XVII_update'!$C$5:$D$131,2,FALSE))),IF(VLOOKUP($C205,'REACH Bilaga XVII_update'!$B$5:$D$131,3,FALSE)="",NA(),VLOOKUP($C205,'REACH Bilaga XVII_update'!$B$5:$D$131,3,FALSE)))</f>
        <v>#N/A</v>
      </c>
      <c r="O205" s="76" t="e">
        <f>IF($C205="-",IF($A205="-",IF(VLOOKUP($D205,' REACH Bilaga 59_update'!$A$5:$E$210,5,FALSE)="",NA(),VLOOKUP($D205,' REACH Bilaga 59_update'!$A$5:$E$210,5,FALSE)),IF(VLOOKUP($A205,' REACH Bilaga 59_update'!$D$5:$E$210,2,FALSE)="",NA(),VLOOKUP($A205,' REACH Bilaga 59_update'!$D$5:$E$210,2,FALSE))),IF(VLOOKUP($C205,' REACH Bilaga 59_update'!$C$5:$E$210,3,FALSE)="",NA(),VLOOKUP($C205,' REACH Bilaga 59_update'!$C$5:$E$210,3,FALSE)))</f>
        <v>#N/A</v>
      </c>
      <c r="P205" s="76" t="e">
        <f>IF(C205="-",IF(A205="-",IFERROR(VLOOKUP($D205,' REACH Bilaga 59_update'!$A$5:$F$210,MATCH(Sammanfattning!P$1,' REACH Bilaga 59_update'!$A$4:$F$4,0),FALSE),VLOOKUP($D205,'REACH Bilaga XIV_update'!$A$4:$H$110,MATCH(Sammanfattning!P$1,'REACH Bilaga XIV_update'!$A$4:$H$4,0),FALSE)),IFERROR(VLOOKUP($A205,' REACH Bilaga 59_update'!$D$5:$F$210,MATCH(Sammanfattning!P$1,' REACH Bilaga 59_update'!$D$4:$F$4,0),FALSE),VLOOKUP($A205,'REACH Bilaga XIV_update'!$D$4:$H$110,MATCH(Sammanfattning!P$1,'REACH Bilaga XIV_update'!$D$4:$H$4,0),FALSE))),IFERROR(VLOOKUP($C205,' REACH Bilaga 59_update'!$C$5:$F$210,MATCH(Sammanfattning!P$1,' REACH Bilaga 59_update'!$C$4:$F$4,0),FALSE),VLOOKUP($C205,'REACH Bilaga XIV_update'!$C$4:$H$110,MATCH(Sammanfattning!P$1,'REACH Bilaga XIV_update'!$C$4:$H$4,0),FALSE)))</f>
        <v>#N/A</v>
      </c>
      <c r="Q205" s="76" t="e">
        <f>IF($C205="-",IF($A205="-",IF(VLOOKUP($D205,'REACH Bilaga XIV_update'!$A$5:$I$110,9,FALSE)="",NA(),VLOOKUP($D205,'REACH Bilaga XIV_update'!$A$5:$I$110,9,FALSE)),IF(VLOOKUP($A205,'REACH Bilaga XIV_update'!$D$5:$I$110,6,FALSE)="",NA(),VLOOKUP($A205,'REACH Bilaga XIV_update'!$D$5:$I$110,6,FALSE))),IF(VLOOKUP($C205,'REACH Bilaga XIV_update'!$C$5:$I$110,7,FALSE)="",NA(),VLOOKUP($C205,'REACH Bilaga XIV_update'!$C$5:$I$110,7,FALSE)))</f>
        <v>#N/A</v>
      </c>
      <c r="R205" s="76" t="e">
        <f>IF($C205="-",IF($A205="-",IF(VLOOKUP($D205,CoRAP_update!$A$5:$O$376,15,FALSE)="",NA(),VLOOKUP($D205,CoRAP_update!$A$5:$O$376,15,FALSE)),IF(VLOOKUP($A205,CoRAP_update!$D$5:$O$376,12,FALSE)="",NA(),VLOOKUP($A205,CoRAP_update!$D$5:$O$376,12,FALSE))),IF(VLOOKUP($C205,CoRAP_update!$C$5:$O$376,13,FALSE)="",NA(),VLOOKUP($C205,CoRAP_update!$C$5:$O$376,13,FALSE)))</f>
        <v>#N/A</v>
      </c>
      <c r="S205" s="144" t="e">
        <f>IF($C205="-",IF($A205="-",VLOOKUP($D205,CoRAP_update!$A$5:$J$376,MATCH(Sammanfattning!S$1,CoRAP_update!$A$4:$J$4,0),FALSE),VLOOKUP($A205,CoRAP_update!$D$5:$J$376,MATCH(Sammanfattning!S$1,CoRAP_update!$D$4:$J$4,0),FALSE)),VLOOKUP($C205,CoRAP_update!$C$5:$J$376,MATCH(Sammanfattning!S$1,CoRAP_update!$C$4:$J$4,0),FALSE))</f>
        <v>#N/A</v>
      </c>
      <c r="T205" s="76" t="str">
        <f>IF($A205="-",VLOOKUP($D205,EDC_update!$C$2:$F$450,4,FALSE),VLOOKUP($A205,EDC_update!$B$2:$F$450,5,FALSE))</f>
        <v>CAT1</v>
      </c>
      <c r="V205" s="78">
        <f>IF(IFERROR(SEARCH("PBT",P205),99)=99,IF(IFERROR(SEARCH("suspected PBT",S205),99)=99,IF(IFERROR(SEARCH("concluded to be PBT",K205),99)=99,IF(IFERROR(SEARCH("PBT",S205),99)=99,IF(IFERROR(SEARCH("PBT cand",L205),99)=99,IF(IFERROR(SEARCH("PBT",L205),99)=99,IF(IFERROR(SEARCH("persistent, bioackumulative and toxic properties",K205),99)=99,0,Scoring!$E$3),Scoring!$E$3),Scoring!$E$7),Scoring!$E$3),Scoring!$E$5),Scoring!$E$6),Scoring!$E$3)</f>
        <v>0</v>
      </c>
      <c r="W205" s="78">
        <f>IF(IFERROR(SEARCH("vPvB",P205),99)=99,IF(IFERROR(SEARCH("suspected pbt/vPvB",S205),99)=99,IF(IFERROR(SEARCH("vPvB",S205),99)=99,IF(IFERROR(SEARCH("concluded to be a vPvB",S205),99)=99,IF(IFERROR(SEARCH("identified as vPvB",K205),99)=99,IF(IFERROR(SEARCH("concluded to be a vPvB",K205),99)=99,IF(IFERROR(SEARCH("concluded to be both pbt and vPvB",S205),99)=99,IF(IFERROR(SEARCH("concluded to be both pbt and vPvB",K205),99)=99,0,Scoring!$E$5),Scoring!$E$5),Scoring!$E$5),Scoring!$E$5),Scoring!$E$5),Scoring!$E$4),Scoring!$E$6),Scoring!$E$4)</f>
        <v>0</v>
      </c>
      <c r="X205" s="78">
        <f>IF(IFERROR(SEARCH("H410",N205),99)=99,IF(IFERROR(SEARCH("H410",O205),99)=99,IF(IFERROR(SEARCH("H410",Q205),99)=99,IF(IFERROR(SEARCH("H410",M205),99)=99,IF(IFERROR(SEARCH("H410",R205),99)=99,IF(IFERROR(SEARCH("H411",N205),99)=99,IF(IFERROR(SEARCH("H411",O205),99)=99,IF(IFERROR(SEARCH("H411",Q205),99)=99,IF(IFERROR(SEARCH("H411",M205),99)=99,IF(IFERROR(SEARCH("H411",R205),99)=99,IF(IFERROR(SEARCH("H413",N205),99)=99,IF(IFERROR(SEARCH("H413",O205),99)=99,IF(IFERROR(SEARCH("H413",Q205),99)=99,IF(IFERROR(SEARCH("H413",M205),99)=99,IF(IFERROR(SEARCH("H413",R205),99)=99,IF(IFERROR(SEARCH("H412",N205),99)=99,IF(IFERROR(SEARCH("H412",O205),99)=99,IF(IFERROR(SEARCH("H412",Q205),99)=99,IF(IFERROR(SEARCH("H412",M205),99)=99,IF(IFERROR(SEARCH("H412",R205),99)=99,0,Scoring!$E$2),Scoring!$E$2),Scoring!$E$2),Scoring!$E$2),Scoring!$E$2),Scoring!$E$2),Scoring!$E$2),Scoring!$E$2),Scoring!$E$2),Scoring!$E$2),Scoring!$E$2),Scoring!$E$2),Scoring!$E$2),Scoring!$E$2),Scoring!$E$2),Scoring!$E$2),Scoring!$E$2),Scoring!$E$2),Scoring!$E$2),Scoring!$E$2)</f>
        <v>1</v>
      </c>
      <c r="Y205" s="78">
        <f>IF(IFERROR(SEARCH("CMR",K205),99)=99,IF(IFERROR(SEARCH("Suspected CMR",S205),99)=99,IF(IFERROR(SEARCH("CMR",S205),99)=99,0,Scoring!$E$8),Scoring!$E$9),Scoring!$E$8)</f>
        <v>3</v>
      </c>
      <c r="Z205" s="78">
        <f>IF(IFERROR(SEARCH("H350",N205),99)=99,IF(IFERROR(SEARCH("H350",O205),99)=99,IF(IFERROR(SEARCH("H350",Q205),99)=99,IF(IFERROR(SEARCH("H350",M205),99)=99,IF(IFERROR(SEARCH("H350",R205),99)=99,IF(IFERROR(SEARCH("H351",N205),99)=99,IF(IFERROR(SEARCH("H351",O205),99)=99,IF(IFERROR(SEARCH("H351",Q205),99)=99,IF(IFERROR(SEARCH("H351",M205),99)=99,IF(IFERROR(SEARCH("H351",R205),99)=99,IF(IFERROR(SEARCH("carcinogenic",P205),99)=99,IF(IFERROR(SEARCH("suspected carcinogenic",S205),99)=99,0,Scoring!$E$12),Scoring!$E$11),Scoring!$E$10),Scoring!$E$10),Scoring!$E$10),Scoring!$E$10),Scoring!$E$10),Scoring!$E$10),Scoring!$E$10),Scoring!$E$10),Scoring!$E$10),Scoring!$E$10)</f>
        <v>0</v>
      </c>
      <c r="AA205" s="78">
        <f>IF(IFERROR(SEARCH("H340",N205),99)=99,IF(IFERROR(SEARCH("H340",O205),99)=99,IF(IFERROR(SEARCH("H340",Q205),99)=99,IF(IFERROR(SEARCH("H340",M205),99)=99,IF(IFERROR(SEARCH("H340",R205),99)=99,IF(IFERROR(SEARCH("H341",N205),99)=99,IF(IFERROR(SEARCH("H341",O205),99)=99,IF(IFERROR(SEARCH("H341",Q205),99)=99,IF(IFERROR(SEARCH("H341",M205),99)=99,IF(IFERROR(SEARCH("H341",R205),99)=99,IF(IFERROR(SEARCH("mutagenic",P205),99)=99,IF(IFERROR(SEARCH("suspected mutagenic",S205),99)=99,0,Scoring!$E$15),Scoring!$E$14),Scoring!$E$13),Scoring!$E$13),Scoring!$E$13),Scoring!$E$13),Scoring!$E$13),Scoring!$E$13),Scoring!$E$13),Scoring!$E$13),Scoring!$E$13),Scoring!$E$13)</f>
        <v>0</v>
      </c>
      <c r="AB205" s="78">
        <f>IF(IFERROR(SEARCH("H360",N205),99)=99,IF(IFERROR(SEARCH("H360",O205),99)=99,IF(IFERROR(SEARCH("H360",Q205),99)=99,IF(IFERROR(SEARCH("H360",M205),99)=99,IF(IFERROR(SEARCH("H360",R205),99)=99,IF(IFERROR(SEARCH("H361",N205),99)=99,IF(IFERROR(SEARCH("H361",O205),99)=99,IF(IFERROR(SEARCH("H361",Q205),99)=99,IF(IFERROR(SEARCH("H361",M205),99)=99,IF(IFERROR(SEARCH("H361",R205),99)=99,IF(IFERROR(SEARCH("reproduction",P205),99)=99,IF(IFERROR(SEARCH("suspected reprotoxic",S205),99)=99,IF(IFERROR(SEARCH("reprotoxic",S205),99)=99,IF(IFERROR(SEARCH("reprotoxic",K205),99)=99,0,Scoring!$E$18),Scoring!$E$18),Scoring!$E$19),Scoring!$E$17),Scoring!$E$16),Scoring!$E$16),Scoring!$E$16),Scoring!$E$16),Scoring!$E$16),Scoring!$E$16),Scoring!$E$16),Scoring!$E$16),Scoring!$E$16),Scoring!$E$16)</f>
        <v>1</v>
      </c>
      <c r="AC205" s="78">
        <f>IF(IFERROR(SEARCH("57f",L205),99)=99,IF(IFERROR(SEARCH("57(f)",P205),99)=99,0,Scoring!$E$20),Scoring!$E$20)</f>
        <v>0</v>
      </c>
      <c r="AD205" s="78">
        <f>IF(IFERROR(SEARCH("CAT1",T205),99)=99,IF(IFERROR(SEARCH("CAT2",T205),99)=99,IF(IFERROR(SEARCH("CAT3",T205),99)=99,IF(IFERROR(SEARCH("concluded to be endocrine",K205),99)=99,IF(IFERROR(SEARCH("categorised as endocrine",K205),99)=99,IF(IFERROR(SEARCH("endocrine disrupting",P205),99)=99,IF(IFERROR(SEARCH("endocrine disrupting",K205),99)=99,IF(IFERROR(SEARCH("suspected endocrine",S205),99)=99,IF(IFERROR(SEARCH("potential endocrine",S205),99)=99,0,Scoring!$E$25),Scoring!$E$25),Scoring!$E$24),Scoring!$E$24),Scoring!$E$24),Scoring!$E$24),Scoring!$E$23),Scoring!$E$22),Scoring!$E$21)</f>
        <v>1</v>
      </c>
      <c r="AE205" s="78">
        <f>IF(IFERROR(SEARCH("suspected sensitiser",S205),99)=99,IF(IFERROR(SEARCH("sensitiser",S205),99)=99,IF(IFERROR(SEARCH("other hazard based concern",S205),99)=99,0,Scoring!$E$28),Scoring!$E$26),Scoring!$E$27)</f>
        <v>0</v>
      </c>
      <c r="AF205" s="78">
        <f>IF(IFERROR(M205,1)=1,IF(IFERROR(N205,1)=1,IF(IFERROR(O205,1)=1,IF(IFERROR(Q205,1)=1,IF(IFERROR(R205,1)=1,IF(IFERROR(T205,1)=1,IF(IFERROR(K205,1)=1,IF(IFERROR(P205,1)=1,IF(IFERROR(S205,1)=1,Scoring!$E$29,0),0),0),0),0),0),0),0),0)</f>
        <v>0</v>
      </c>
      <c r="AG205" s="78">
        <f t="shared" si="26"/>
        <v>5</v>
      </c>
      <c r="AI205" s="93"/>
      <c r="AJ205" s="94"/>
      <c r="AK205" s="76"/>
      <c r="AL205" s="75"/>
      <c r="AN205" s="79"/>
      <c r="AO205" s="79"/>
      <c r="AP205" s="79"/>
      <c r="AQ205" s="79"/>
      <c r="AR205" s="79"/>
      <c r="AS205" s="78"/>
      <c r="AU205" s="79">
        <f>IF(IFERROR(F205,99)=99,IF(IFERROR(G205,99)=99,IF(IFERROR(H205,99)=99,IF(IFERROR(I205,99)=99,IF(IFERROR(E205,99)=99,IF(IFERROR(J205,99)=99,0,Scoring!$B$7),Scoring!$B$3),Scoring!$B$2),Scoring!$B$6),Scoring!$B$5),Scoring!$B$4)</f>
        <v>0.3</v>
      </c>
      <c r="AV205" s="78">
        <f t="shared" si="27"/>
        <v>1.5</v>
      </c>
      <c r="AW205" s="78"/>
      <c r="AX205" s="66"/>
      <c r="AY205" s="78"/>
      <c r="AZ205" s="76"/>
      <c r="BA205" s="76"/>
      <c r="BB205" s="76"/>
    </row>
    <row r="206" spans="1:54" x14ac:dyDescent="0.25">
      <c r="A206" s="77" t="s">
        <v>4853</v>
      </c>
      <c r="B206" s="76" t="str">
        <f t="shared" si="25"/>
        <v>205-736-8</v>
      </c>
      <c r="C206" s="77" t="s">
        <v>4852</v>
      </c>
      <c r="D206" s="77" t="s">
        <v>4851</v>
      </c>
      <c r="E206" s="76" t="e">
        <f>IF(C206="-",IF(A206="-",VLOOKUP(D206,'sin-list 180320_update'!$C$2:$C$835,1,FALSE),VLOOKUP(A206,'sin-list 180320_update'!$A$2:$A$835,1,FALSE)),VLOOKUP(C206,'sin-list 180320_update'!$B$2:$B$835,1,FALSE))</f>
        <v>#N/A</v>
      </c>
      <c r="F206" s="76" t="e">
        <f>IF($C206="-",IF($A206="-",VLOOKUP($D206,'REACH Bilaga XVII_update'!$A$5:$A$131,1,FALSE),VLOOKUP($A206,'REACH Bilaga XVII_update'!$C$5:$C$131,1,FALSE)),VLOOKUP($C206,'REACH Bilaga XVII_update'!$B$5:$B$131,1,FALSE))</f>
        <v>#N/A</v>
      </c>
      <c r="G206" s="76" t="e">
        <f>IF($C206="-",IF($A206="-",VLOOKUP($D206,' REACH Bilaga 59_update'!$A$5:$A$210,1,FALSE),VLOOKUP($A206,' REACH Bilaga 59_update'!$D$5:$D$210,1,FALSE)),VLOOKUP($C206,' REACH Bilaga 59_update'!$C$5:$C$210,1,FALSE))</f>
        <v>#N/A</v>
      </c>
      <c r="H206" s="76" t="e">
        <f>IF($C206="-",IF($A206="-",VLOOKUP($D206,'REACH Bilaga XIV_update'!$A$5:$A$110,1,FALSE),VLOOKUP($A206,'REACH Bilaga XIV_update'!$D$5:$D$110,1,FALSE)),VLOOKUP($C206,'REACH Bilaga XIV_update'!$C$5:$C$110,1,FALSE))</f>
        <v>#N/A</v>
      </c>
      <c r="I206" s="76" t="str">
        <f>IF($C206="-",IF($A206="-",VLOOKUP($D206,CoRAP_update!$A$5:$A$376,1,FALSE),VLOOKUP($A206,CoRAP_update!$D$5:$D$376,1,FALSE)),VLOOKUP($C206,CoRAP_update!$C$5:$C$376,1,FALSE))</f>
        <v>205-736-8</v>
      </c>
      <c r="J206" s="76" t="e">
        <f>IF($C206="-",IF($A206="-",VLOOKUP($D206,EDC_update!$C$2:$C$450,1,FALSE),VLOOKUP($A206,EDC_update!$B$2:$B$450,1,FALSE)),VLOOKUP($C206,EDC_update!$L$2:$L$450,1,FALSE))</f>
        <v>#N/A</v>
      </c>
      <c r="K206" s="76" t="e">
        <f>IF($C206="-",IF($A206="-",IF(VLOOKUP($D206,'sin-list 180320_update'!$C$2:$S$835,3,FALSE)="",NA(),VLOOKUP($D206,'sin-list 180320_update'!$C$2:$S$835,3,FALSE)),IF(VLOOKUP($A206,'sin-list 180320_update'!$A$2:$S$835,5,FALSE)="",NA(),VLOOKUP($A206,'sin-list 180320_update'!$A$2:$S$835,5,FALSE))),IF(VLOOKUP($C206,'sin-list 180320_update'!$B$2:$S$835,4,FALSE)="",NA(),VLOOKUP($C206,'sin-list 180320_update'!$B$2:$S$835,4,FALSE)))</f>
        <v>#N/A</v>
      </c>
      <c r="L206" s="76" t="e">
        <f>IF($C206="-",IF($A206="-",VLOOKUP($D206,'sin-list 180320_update'!$C$2:$S$835,6,FALSE),VLOOKUP($A206,'sin-list 180320_update'!$A$2:$S$835,8,FALSE)),VLOOKUP($C206,'sin-list 180320_update'!$B$2:$S$835,7,FALSE))</f>
        <v>#N/A</v>
      </c>
      <c r="M206" s="76" t="e">
        <f>IF($C206="-",IF($A206="-",IF(VLOOKUP($D206,'sin-list 180320_update'!$C$2:$S$835,8,FALSE)="",NA(),VLOOKUP($D206,'sin-list 180320_update'!$C$2:$S$835,8,FALSE)),IF(VLOOKUP($A206,'sin-list 180320_update'!$A$2:$S$835,10,FALSE)="",NA(),VLOOKUP($A206,'sin-list 180320_update'!$A$2:$S$835,10,FALSE))),IF(VLOOKUP($C206,'sin-list 180320_update'!$B$2:$S$835,9,FALSE)="",NA(),VLOOKUP($C206,'sin-list 180320_update'!$B$2:$S$835,9,FALSE)))</f>
        <v>#N/A</v>
      </c>
      <c r="N206" s="76" t="e">
        <f>IF($C206="-",IF($A206="-",IF(VLOOKUP($D206,'REACH Bilaga XVII_update'!$A$5:$E$131,4,FALSE)="",NA(),VLOOKUP($D206,'REACH Bilaga XVII_update'!$A$5:$E$131,4,FALSE)),IF(VLOOKUP($A206,'REACH Bilaga XVII_update'!$C$5:$D$131,2,FALSE)="",NA(),VLOOKUP($A206,'REACH Bilaga XVII_update'!$C$5:$D$131,2,FALSE))),IF(VLOOKUP($C206,'REACH Bilaga XVII_update'!$B$5:$D$131,3,FALSE)="",NA(),VLOOKUP($C206,'REACH Bilaga XVII_update'!$B$5:$D$131,3,FALSE)))</f>
        <v>#N/A</v>
      </c>
      <c r="O206" s="76" t="e">
        <f>IF($C206="-",IF($A206="-",IF(VLOOKUP($D206,' REACH Bilaga 59_update'!$A$5:$E$210,5,FALSE)="",NA(),VLOOKUP($D206,' REACH Bilaga 59_update'!$A$5:$E$210,5,FALSE)),IF(VLOOKUP($A206,' REACH Bilaga 59_update'!$D$5:$E$210,2,FALSE)="",NA(),VLOOKUP($A206,' REACH Bilaga 59_update'!$D$5:$E$210,2,FALSE))),IF(VLOOKUP($C206,' REACH Bilaga 59_update'!$C$5:$E$210,3,FALSE)="",NA(),VLOOKUP($C206,' REACH Bilaga 59_update'!$C$5:$E$210,3,FALSE)))</f>
        <v>#N/A</v>
      </c>
      <c r="P206" s="76" t="e">
        <f>IF(C206="-",IF(A206="-",IFERROR(VLOOKUP($D206,' REACH Bilaga 59_update'!$A$5:$F$210,MATCH(Sammanfattning!P$1,' REACH Bilaga 59_update'!$A$4:$F$4,0),FALSE),VLOOKUP($D206,'REACH Bilaga XIV_update'!$A$4:$H$110,MATCH(Sammanfattning!P$1,'REACH Bilaga XIV_update'!$A$4:$H$4,0),FALSE)),IFERROR(VLOOKUP($A206,' REACH Bilaga 59_update'!$D$5:$F$210,MATCH(Sammanfattning!P$1,' REACH Bilaga 59_update'!$D$4:$F$4,0),FALSE),VLOOKUP($A206,'REACH Bilaga XIV_update'!$D$4:$H$110,MATCH(Sammanfattning!P$1,'REACH Bilaga XIV_update'!$D$4:$H$4,0),FALSE))),IFERROR(VLOOKUP($C206,' REACH Bilaga 59_update'!$C$5:$F$210,MATCH(Sammanfattning!P$1,' REACH Bilaga 59_update'!$C$4:$F$4,0),FALSE),VLOOKUP($C206,'REACH Bilaga XIV_update'!$C$4:$H$110,MATCH(Sammanfattning!P$1,'REACH Bilaga XIV_update'!$C$4:$H$4,0),FALSE)))</f>
        <v>#N/A</v>
      </c>
      <c r="Q206" s="76" t="e">
        <f>IF($C206="-",IF($A206="-",IF(VLOOKUP($D206,'REACH Bilaga XIV_update'!$A$5:$I$110,9,FALSE)="",NA(),VLOOKUP($D206,'REACH Bilaga XIV_update'!$A$5:$I$110,9,FALSE)),IF(VLOOKUP($A206,'REACH Bilaga XIV_update'!$D$5:$I$110,6,FALSE)="",NA(),VLOOKUP($A206,'REACH Bilaga XIV_update'!$D$5:$I$110,6,FALSE))),IF(VLOOKUP($C206,'REACH Bilaga XIV_update'!$C$5:$I$110,7,FALSE)="",NA(),VLOOKUP($C206,'REACH Bilaga XIV_update'!$C$5:$I$110,7,FALSE)))</f>
        <v>#N/A</v>
      </c>
      <c r="R206" s="76" t="str">
        <f>IF($C206="-",IF($A206="-",IF(VLOOKUP($D206,CoRAP_update!$A$5:$O$376,15,FALSE)="",NA(),VLOOKUP($D206,CoRAP_update!$A$5:$O$376,15,FALSE)),IF(VLOOKUP($A206,CoRAP_update!$D$5:$O$376,12,FALSE)="",NA(),VLOOKUP($A206,CoRAP_update!$D$5:$O$376,12,FALSE))),IF(VLOOKUP($C206,CoRAP_update!$C$5:$O$376,13,FALSE)="",NA(),VLOOKUP($C206,CoRAP_update!$C$5:$O$376,13,FALSE)))</f>
        <v>H317
H400
H410</v>
      </c>
      <c r="S206" s="144" t="str">
        <f>IF($C206="-",IF($A206="-",VLOOKUP($D206,CoRAP_update!$A$5:$J$376,MATCH(Sammanfattning!S$1,CoRAP_update!$A$4:$J$4,0),FALSE),VLOOKUP($A206,CoRAP_update!$D$5:$J$376,MATCH(Sammanfattning!S$1,CoRAP_update!$D$4:$J$4,0),FALSE)),VLOOKUP($C206,CoRAP_update!$C$5:$J$376,MATCH(Sammanfattning!S$1,CoRAP_update!$C$4:$J$4,0),FALSE))</f>
        <v>CMR#Sensitiser#Consumer use#Exposure of sensitive populations#High (aggregated) tonnage#Wide dispersive use</v>
      </c>
      <c r="T206" s="76" t="e">
        <f>IF($A206="-",VLOOKUP($D206,EDC_update!$C$2:$F$450,4,FALSE),VLOOKUP($A206,EDC_update!$B$2:$F$450,5,FALSE))</f>
        <v>#N/A</v>
      </c>
      <c r="V206" s="78">
        <f>IF(IFERROR(SEARCH("PBT",P206),99)=99,IF(IFERROR(SEARCH("suspected PBT",S206),99)=99,IF(IFERROR(SEARCH("concluded to be PBT",K206),99)=99,IF(IFERROR(SEARCH("PBT",S206),99)=99,IF(IFERROR(SEARCH("PBT cand",L206),99)=99,IF(IFERROR(SEARCH("PBT",L206),99)=99,IF(IFERROR(SEARCH("persistent, bioackumulative and toxic properties",K206),99)=99,0,Scoring!$E$3),Scoring!$E$3),Scoring!$E$7),Scoring!$E$3),Scoring!$E$5),Scoring!$E$6),Scoring!$E$3)</f>
        <v>0</v>
      </c>
      <c r="W206" s="78">
        <f>IF(IFERROR(SEARCH("vPvB",P206),99)=99,IF(IFERROR(SEARCH("suspected pbt/vPvB",S206),99)=99,IF(IFERROR(SEARCH("vPvB",S206),99)=99,IF(IFERROR(SEARCH("concluded to be a vPvB",S206),99)=99,IF(IFERROR(SEARCH("identified as vPvB",K206),99)=99,IF(IFERROR(SEARCH("concluded to be a vPvB",K206),99)=99,IF(IFERROR(SEARCH("concluded to be both pbt and vPvB",S206),99)=99,IF(IFERROR(SEARCH("concluded to be both pbt and vPvB",K206),99)=99,0,Scoring!$E$5),Scoring!$E$5),Scoring!$E$5),Scoring!$E$5),Scoring!$E$5),Scoring!$E$4),Scoring!$E$6),Scoring!$E$4)</f>
        <v>0</v>
      </c>
      <c r="X206" s="78">
        <f>IF(IFERROR(SEARCH("H410",N206),99)=99,IF(IFERROR(SEARCH("H410",O206),99)=99,IF(IFERROR(SEARCH("H410",Q206),99)=99,IF(IFERROR(SEARCH("H410",M206),99)=99,IF(IFERROR(SEARCH("H410",R206),99)=99,IF(IFERROR(SEARCH("H411",N206),99)=99,IF(IFERROR(SEARCH("H411",O206),99)=99,IF(IFERROR(SEARCH("H411",Q206),99)=99,IF(IFERROR(SEARCH("H411",M206),99)=99,IF(IFERROR(SEARCH("H411",R206),99)=99,IF(IFERROR(SEARCH("H413",N206),99)=99,IF(IFERROR(SEARCH("H413",O206),99)=99,IF(IFERROR(SEARCH("H413",Q206),99)=99,IF(IFERROR(SEARCH("H413",M206),99)=99,IF(IFERROR(SEARCH("H413",R206),99)=99,IF(IFERROR(SEARCH("H412",N206),99)=99,IF(IFERROR(SEARCH("H412",O206),99)=99,IF(IFERROR(SEARCH("H412",Q206),99)=99,IF(IFERROR(SEARCH("H412",M206),99)=99,IF(IFERROR(SEARCH("H412",R206),99)=99,0,Scoring!$E$2),Scoring!$E$2),Scoring!$E$2),Scoring!$E$2),Scoring!$E$2),Scoring!$E$2),Scoring!$E$2),Scoring!$E$2),Scoring!$E$2),Scoring!$E$2),Scoring!$E$2),Scoring!$E$2),Scoring!$E$2),Scoring!$E$2),Scoring!$E$2),Scoring!$E$2),Scoring!$E$2),Scoring!$E$2),Scoring!$E$2),Scoring!$E$2)</f>
        <v>1</v>
      </c>
      <c r="Y206" s="78">
        <f>IF(IFERROR(SEARCH("CMR",K206),99)=99,IF(IFERROR(SEARCH("Suspected CMR",S206),99)=99,IF(IFERROR(SEARCH("CMR",S206),99)=99,0,Scoring!$E$8),Scoring!$E$9),Scoring!$E$8)</f>
        <v>3</v>
      </c>
      <c r="Z206" s="78">
        <f>IF(IFERROR(SEARCH("H350",N206),99)=99,IF(IFERROR(SEARCH("H350",O206),99)=99,IF(IFERROR(SEARCH("H350",Q206),99)=99,IF(IFERROR(SEARCH("H350",M206),99)=99,IF(IFERROR(SEARCH("H350",R206),99)=99,IF(IFERROR(SEARCH("H351",N206),99)=99,IF(IFERROR(SEARCH("H351",O206),99)=99,IF(IFERROR(SEARCH("H351",Q206),99)=99,IF(IFERROR(SEARCH("H351",M206),99)=99,IF(IFERROR(SEARCH("H351",R206),99)=99,IF(IFERROR(SEARCH("carcinogenic",P206),99)=99,IF(IFERROR(SEARCH("suspected carcinogenic",S206),99)=99,0,Scoring!$E$12),Scoring!$E$11),Scoring!$E$10),Scoring!$E$10),Scoring!$E$10),Scoring!$E$10),Scoring!$E$10),Scoring!$E$10),Scoring!$E$10),Scoring!$E$10),Scoring!$E$10),Scoring!$E$10)</f>
        <v>0</v>
      </c>
      <c r="AA206" s="78">
        <f>IF(IFERROR(SEARCH("H340",N206),99)=99,IF(IFERROR(SEARCH("H340",O206),99)=99,IF(IFERROR(SEARCH("H340",Q206),99)=99,IF(IFERROR(SEARCH("H340",M206),99)=99,IF(IFERROR(SEARCH("H340",R206),99)=99,IF(IFERROR(SEARCH("H341",N206),99)=99,IF(IFERROR(SEARCH("H341",O206),99)=99,IF(IFERROR(SEARCH("H341",Q206),99)=99,IF(IFERROR(SEARCH("H341",M206),99)=99,IF(IFERROR(SEARCH("H341",R206),99)=99,IF(IFERROR(SEARCH("mutagenic",P206),99)=99,IF(IFERROR(SEARCH("suspected mutagenic",S206),99)=99,0,Scoring!$E$15),Scoring!$E$14),Scoring!$E$13),Scoring!$E$13),Scoring!$E$13),Scoring!$E$13),Scoring!$E$13),Scoring!$E$13),Scoring!$E$13),Scoring!$E$13),Scoring!$E$13),Scoring!$E$13)</f>
        <v>0</v>
      </c>
      <c r="AB206" s="78">
        <f>IF(IFERROR(SEARCH("H360",N206),99)=99,IF(IFERROR(SEARCH("H360",O206),99)=99,IF(IFERROR(SEARCH("H360",Q206),99)=99,IF(IFERROR(SEARCH("H360",M206),99)=99,IF(IFERROR(SEARCH("H360",R206),99)=99,IF(IFERROR(SEARCH("H361",N206),99)=99,IF(IFERROR(SEARCH("H361",O206),99)=99,IF(IFERROR(SEARCH("H361",Q206),99)=99,IF(IFERROR(SEARCH("H361",M206),99)=99,IF(IFERROR(SEARCH("H361",R206),99)=99,IF(IFERROR(SEARCH("reproduction",P206),99)=99,IF(IFERROR(SEARCH("suspected reprotoxic",S206),99)=99,IF(IFERROR(SEARCH("reprotoxic",S206),99)=99,IF(IFERROR(SEARCH("reprotoxic",K206),99)=99,0,Scoring!$E$18),Scoring!$E$18),Scoring!$E$19),Scoring!$E$17),Scoring!$E$16),Scoring!$E$16),Scoring!$E$16),Scoring!$E$16),Scoring!$E$16),Scoring!$E$16),Scoring!$E$16),Scoring!$E$16),Scoring!$E$16),Scoring!$E$16)</f>
        <v>0</v>
      </c>
      <c r="AC206" s="78">
        <f>IF(IFERROR(SEARCH("57f",L206),99)=99,IF(IFERROR(SEARCH("57(f)",P206),99)=99,0,Scoring!$E$20),Scoring!$E$20)</f>
        <v>0</v>
      </c>
      <c r="AD206" s="78">
        <f>IF(IFERROR(SEARCH("CAT1",T206),99)=99,IF(IFERROR(SEARCH("CAT2",T206),99)=99,IF(IFERROR(SEARCH("CAT3",T206),99)=99,IF(IFERROR(SEARCH("concluded to be endocrine",K206),99)=99,IF(IFERROR(SEARCH("categorised as endocrine",K206),99)=99,IF(IFERROR(SEARCH("endocrine disrupting",P206),99)=99,IF(IFERROR(SEARCH("endocrine disrupting",K206),99)=99,IF(IFERROR(SEARCH("suspected endocrine",S206),99)=99,IF(IFERROR(SEARCH("potential endocrine",S206),99)=99,0,Scoring!$E$25),Scoring!$E$25),Scoring!$E$24),Scoring!$E$24),Scoring!$E$24),Scoring!$E$24),Scoring!$E$23),Scoring!$E$22),Scoring!$E$21)</f>
        <v>0</v>
      </c>
      <c r="AE206" s="78">
        <f>IF(IFERROR(SEARCH("suspected sensitiser",S206),99)=99,IF(IFERROR(SEARCH("sensitiser",S206),99)=99,IF(IFERROR(SEARCH("other hazard based concern",S206),99)=99,0,Scoring!$E$28),Scoring!$E$26),Scoring!$E$27)</f>
        <v>0.6</v>
      </c>
      <c r="AF206" s="78">
        <f>IF(IFERROR(M206,1)=1,IF(IFERROR(N206,1)=1,IF(IFERROR(O206,1)=1,IF(IFERROR(Q206,1)=1,IF(IFERROR(R206,1)=1,IF(IFERROR(T206,1)=1,IF(IFERROR(K206,1)=1,IF(IFERROR(P206,1)=1,IF(IFERROR(S206,1)=1,Scoring!$E$29,0),0),0),0),0),0),0),0),0)</f>
        <v>0</v>
      </c>
      <c r="AG206" s="78">
        <f t="shared" si="26"/>
        <v>4.5999999999999996</v>
      </c>
      <c r="AI206" s="93"/>
      <c r="AJ206" s="94"/>
      <c r="AK206" s="76"/>
      <c r="AL206" s="75"/>
      <c r="AN206" s="79"/>
      <c r="AO206" s="79"/>
      <c r="AP206" s="79"/>
      <c r="AQ206" s="79"/>
      <c r="AR206" s="79"/>
      <c r="AS206" s="78"/>
      <c r="AU206" s="79">
        <f>IF(IFERROR(F206,99)=99,IF(IFERROR(G206,99)=99,IF(IFERROR(H206,99)=99,IF(IFERROR(I206,99)=99,IF(IFERROR(E206,99)=99,IF(IFERROR(J206,99)=99,0,Scoring!$B$7),Scoring!$B$3),Scoring!$B$2),Scoring!$B$6),Scoring!$B$5),Scoring!$B$4)</f>
        <v>0.5</v>
      </c>
      <c r="AV206" s="78">
        <f t="shared" si="27"/>
        <v>2.2999999999999998</v>
      </c>
      <c r="AW206" s="78"/>
      <c r="AX206" s="66"/>
      <c r="AY206" s="78"/>
      <c r="AZ206" s="76"/>
      <c r="BA206" s="76"/>
      <c r="BB206" s="76"/>
    </row>
    <row r="207" spans="1:54" x14ac:dyDescent="0.25">
      <c r="A207" s="77" t="s">
        <v>3136</v>
      </c>
      <c r="B207" s="76" t="str">
        <f t="shared" si="25"/>
        <v>201-553-2</v>
      </c>
      <c r="C207" s="77" t="s">
        <v>2371</v>
      </c>
      <c r="D207" s="77" t="s">
        <v>2372</v>
      </c>
      <c r="E207" s="76" t="str">
        <f>IF(C207="-",IF(A207="-",VLOOKUP(D207,'sin-list 180320_update'!$C$2:$C$835,1,FALSE),VLOOKUP(A207,'sin-list 180320_update'!$A$2:$A$835,1,FALSE)),VLOOKUP(C207,'sin-list 180320_update'!$B$2:$B$835,1,FALSE))</f>
        <v>201-553-2</v>
      </c>
      <c r="F207" s="76" t="e">
        <f>IF($C207="-",IF($A207="-",VLOOKUP($D207,'REACH Bilaga XVII_update'!$A$5:$A$131,1,FALSE),VLOOKUP($A207,'REACH Bilaga XVII_update'!$C$5:$C$131,1,FALSE)),VLOOKUP($C207,'REACH Bilaga XVII_update'!$B$5:$B$131,1,FALSE))</f>
        <v>#N/A</v>
      </c>
      <c r="G207" s="76" t="str">
        <f>IF($C207="-",IF($A207="-",VLOOKUP($D207,' REACH Bilaga 59_update'!$A$5:$A$210,1,FALSE),VLOOKUP($A207,' REACH Bilaga 59_update'!$D$5:$D$210,1,FALSE)),VLOOKUP($C207,' REACH Bilaga 59_update'!$C$5:$C$210,1,FALSE))</f>
        <v>201-553-2</v>
      </c>
      <c r="H207" s="76" t="str">
        <f>IF($C207="-",IF($A207="-",VLOOKUP($D207,'REACH Bilaga XIV_update'!$A$5:$A$110,1,FALSE),VLOOKUP($A207,'REACH Bilaga XIV_update'!$D$5:$D$110,1,FALSE)),VLOOKUP($C207,'REACH Bilaga XIV_update'!$C$5:$C$110,1,FALSE))</f>
        <v>201-553-2</v>
      </c>
      <c r="I207" s="76" t="e">
        <f>IF($C207="-",IF($A207="-",VLOOKUP($D207,CoRAP_update!$A$5:$A$376,1,FALSE),VLOOKUP($A207,CoRAP_update!$D$5:$D$376,1,FALSE)),VLOOKUP($C207,CoRAP_update!$C$5:$C$376,1,FALSE))</f>
        <v>#N/A</v>
      </c>
      <c r="J207" s="76" t="e">
        <f>IF($C207="-",IF($A207="-",VLOOKUP($D207,EDC_update!$C$2:$C$450,1,FALSE),VLOOKUP($A207,EDC_update!$B$2:$B$450,1,FALSE)),VLOOKUP($C207,EDC_update!$L$2:$L$450,1,FALSE))</f>
        <v>#N/A</v>
      </c>
      <c r="K207" s="76" t="str">
        <f>IF($C207="-",IF($A207="-",IF(VLOOKUP($D207,'sin-list 180320_update'!$C$2:$S$835,3,FALSE)="",NA(),VLOOKUP($D207,'sin-list 180320_update'!$C$2:$S$835,3,FALSE)),IF(VLOOKUP($A207,'sin-list 180320_update'!$A$2:$S$835,5,FALSE)="",NA(),VLOOKUP($A207,'sin-list 180320_update'!$A$2:$S$835,5,FALSE))),IF(VLOOKUP($C207,'sin-list 180320_update'!$B$2:$S$835,4,FALSE)="",NA(),VLOOKUP($C207,'sin-list 180320_update'!$B$2:$S$835,4,FALSE)))</f>
        <v>Classified CMR according to Annex VI of Regulation 1272/2008</v>
      </c>
      <c r="L207" s="76" t="str">
        <f>IF($C207="-",IF($A207="-",VLOOKUP($D207,'sin-list 180320_update'!$C$2:$S$835,6,FALSE),VLOOKUP($A207,'sin-list 180320_update'!$A$2:$S$835,8,FALSE)),VLOOKUP($C207,'sin-list 180320_update'!$B$2:$S$835,7,FALSE))</f>
        <v>Repr. 1B</v>
      </c>
      <c r="M207" s="76" t="str">
        <f>IF($C207="-",IF($A207="-",IF(VLOOKUP($D207,'sin-list 180320_update'!$C$2:$S$835,8,FALSE)="",NA(),VLOOKUP($D207,'sin-list 180320_update'!$C$2:$S$835,8,FALSE)),IF(VLOOKUP($A207,'sin-list 180320_update'!$A$2:$S$835,10,FALSE)="",NA(),VLOOKUP($A207,'sin-list 180320_update'!$A$2:$S$835,10,FALSE))),IF(VLOOKUP($C207,'sin-list 180320_update'!$B$2:$S$835,9,FALSE)="",NA(),VLOOKUP($C207,'sin-list 180320_update'!$B$2:$S$835,9,FALSE)))</f>
        <v>H360Df</v>
      </c>
      <c r="N207" s="76" t="e">
        <f>IF($C207="-",IF($A207="-",IF(VLOOKUP($D207,'REACH Bilaga XVII_update'!$A$5:$E$131,4,FALSE)="",NA(),VLOOKUP($D207,'REACH Bilaga XVII_update'!$A$5:$E$131,4,FALSE)),IF(VLOOKUP($A207,'REACH Bilaga XVII_update'!$C$5:$D$131,2,FALSE)="",NA(),VLOOKUP($A207,'REACH Bilaga XVII_update'!$C$5:$D$131,2,FALSE))),IF(VLOOKUP($C207,'REACH Bilaga XVII_update'!$B$5:$D$131,3,FALSE)="",NA(),VLOOKUP($C207,'REACH Bilaga XVII_update'!$B$5:$D$131,3,FALSE)))</f>
        <v>#N/A</v>
      </c>
      <c r="O207" s="76" t="str">
        <f>IF($C207="-",IF($A207="-",IF(VLOOKUP($D207,' REACH Bilaga 59_update'!$A$5:$E$210,5,FALSE)="",NA(),VLOOKUP($D207,' REACH Bilaga 59_update'!$A$5:$E$210,5,FALSE)),IF(VLOOKUP($A207,' REACH Bilaga 59_update'!$D$5:$E$210,2,FALSE)="",NA(),VLOOKUP($A207,' REACH Bilaga 59_update'!$D$5:$E$210,2,FALSE))),IF(VLOOKUP($C207,' REACH Bilaga 59_update'!$C$5:$E$210,3,FALSE)="",NA(),VLOOKUP($C207,' REACH Bilaga 59_update'!$C$5:$E$210,3,FALSE)))</f>
        <v>H360Df</v>
      </c>
      <c r="P207" s="76" t="str">
        <f>IF(C207="-",IF(A207="-",IFERROR(VLOOKUP($D207,' REACH Bilaga 59_update'!$A$5:$F$210,MATCH(Sammanfattning!P$1,' REACH Bilaga 59_update'!$A$4:$F$4,0),FALSE),VLOOKUP($D207,'REACH Bilaga XIV_update'!$A$4:$H$110,MATCH(Sammanfattning!P$1,'REACH Bilaga XIV_update'!$A$4:$H$4,0),FALSE)),IFERROR(VLOOKUP($A207,' REACH Bilaga 59_update'!$D$5:$F$210,MATCH(Sammanfattning!P$1,' REACH Bilaga 59_update'!$D$4:$F$4,0),FALSE),VLOOKUP($A207,'REACH Bilaga XIV_update'!$D$4:$H$110,MATCH(Sammanfattning!P$1,'REACH Bilaga XIV_update'!$D$4:$H$4,0),FALSE))),IFERROR(VLOOKUP($C207,' REACH Bilaga 59_update'!$C$5:$F$210,MATCH(Sammanfattning!P$1,' REACH Bilaga 59_update'!$C$4:$F$4,0),FALSE),VLOOKUP($C207,'REACH Bilaga XIV_update'!$C$4:$H$110,MATCH(Sammanfattning!P$1,'REACH Bilaga XIV_update'!$C$4:$H$4,0),FALSE)))</f>
        <v>Toxic for reproduction (Article 57c)#Endocrine disrupting properties (Article 57(f) - human health)</v>
      </c>
      <c r="Q207" s="76" t="str">
        <f>IF($C207="-",IF($A207="-",IF(VLOOKUP($D207,'REACH Bilaga XIV_update'!$A$5:$I$110,9,FALSE)="",NA(),VLOOKUP($D207,'REACH Bilaga XIV_update'!$A$5:$I$110,9,FALSE)),IF(VLOOKUP($A207,'REACH Bilaga XIV_update'!$D$5:$I$110,6,FALSE)="",NA(),VLOOKUP($A207,'REACH Bilaga XIV_update'!$D$5:$I$110,6,FALSE))),IF(VLOOKUP($C207,'REACH Bilaga XIV_update'!$C$5:$I$110,7,FALSE)="",NA(),VLOOKUP($C207,'REACH Bilaga XIV_update'!$C$5:$I$110,7,FALSE)))</f>
        <v>H360Df</v>
      </c>
      <c r="R207" s="76" t="e">
        <f>IF($C207="-",IF($A207="-",IF(VLOOKUP($D207,CoRAP_update!$A$5:$O$376,15,FALSE)="",NA(),VLOOKUP($D207,CoRAP_update!$A$5:$O$376,15,FALSE)),IF(VLOOKUP($A207,CoRAP_update!$D$5:$O$376,12,FALSE)="",NA(),VLOOKUP($A207,CoRAP_update!$D$5:$O$376,12,FALSE))),IF(VLOOKUP($C207,CoRAP_update!$C$5:$O$376,13,FALSE)="",NA(),VLOOKUP($C207,CoRAP_update!$C$5:$O$376,13,FALSE)))</f>
        <v>#N/A</v>
      </c>
      <c r="S207" s="144" t="e">
        <f>IF($C207="-",IF($A207="-",VLOOKUP($D207,CoRAP_update!$A$5:$J$376,MATCH(Sammanfattning!S$1,CoRAP_update!$A$4:$J$4,0),FALSE),VLOOKUP($A207,CoRAP_update!$D$5:$J$376,MATCH(Sammanfattning!S$1,CoRAP_update!$D$4:$J$4,0),FALSE)),VLOOKUP($C207,CoRAP_update!$C$5:$J$376,MATCH(Sammanfattning!S$1,CoRAP_update!$C$4:$J$4,0),FALSE))</f>
        <v>#N/A</v>
      </c>
      <c r="T207" s="76" t="str">
        <f>IF($A207="-",VLOOKUP($D207,EDC_update!$C$2:$F$450,4,FALSE),VLOOKUP($A207,EDC_update!$B$2:$F$450,5,FALSE))</f>
        <v>CAT2</v>
      </c>
      <c r="V207" s="78">
        <f>IF(IFERROR(SEARCH("PBT",P207),99)=99,IF(IFERROR(SEARCH("suspected PBT",S207),99)=99,IF(IFERROR(SEARCH("concluded to be PBT",K207),99)=99,IF(IFERROR(SEARCH("PBT",S207),99)=99,IF(IFERROR(SEARCH("PBT cand",L207),99)=99,IF(IFERROR(SEARCH("PBT",L207),99)=99,IF(IFERROR(SEARCH("persistent, bioackumulative and toxic properties",K207),99)=99,0,Scoring!$E$3),Scoring!$E$3),Scoring!$E$7),Scoring!$E$3),Scoring!$E$5),Scoring!$E$6),Scoring!$E$3)</f>
        <v>0</v>
      </c>
      <c r="W207" s="78">
        <f>IF(IFERROR(SEARCH("vPvB",P207),99)=99,IF(IFERROR(SEARCH("suspected pbt/vPvB",S207),99)=99,IF(IFERROR(SEARCH("vPvB",S207),99)=99,IF(IFERROR(SEARCH("concluded to be a vPvB",S207),99)=99,IF(IFERROR(SEARCH("identified as vPvB",K207),99)=99,IF(IFERROR(SEARCH("concluded to be a vPvB",K207),99)=99,IF(IFERROR(SEARCH("concluded to be both pbt and vPvB",S207),99)=99,IF(IFERROR(SEARCH("concluded to be both pbt and vPvB",K207),99)=99,0,Scoring!$E$5),Scoring!$E$5),Scoring!$E$5),Scoring!$E$5),Scoring!$E$5),Scoring!$E$4),Scoring!$E$6),Scoring!$E$4)</f>
        <v>0</v>
      </c>
      <c r="X207" s="78">
        <f>IF(IFERROR(SEARCH("H410",N207),99)=99,IF(IFERROR(SEARCH("H410",O207),99)=99,IF(IFERROR(SEARCH("H410",Q207),99)=99,IF(IFERROR(SEARCH("H410",M207),99)=99,IF(IFERROR(SEARCH("H410",R207),99)=99,IF(IFERROR(SEARCH("H411",N207),99)=99,IF(IFERROR(SEARCH("H411",O207),99)=99,IF(IFERROR(SEARCH("H411",Q207),99)=99,IF(IFERROR(SEARCH("H411",M207),99)=99,IF(IFERROR(SEARCH("H411",R207),99)=99,IF(IFERROR(SEARCH("H413",N207),99)=99,IF(IFERROR(SEARCH("H413",O207),99)=99,IF(IFERROR(SEARCH("H413",Q207),99)=99,IF(IFERROR(SEARCH("H413",M207),99)=99,IF(IFERROR(SEARCH("H413",R207),99)=99,IF(IFERROR(SEARCH("H412",N207),99)=99,IF(IFERROR(SEARCH("H412",O207),99)=99,IF(IFERROR(SEARCH("H412",Q207),99)=99,IF(IFERROR(SEARCH("H412",M207),99)=99,IF(IFERROR(SEARCH("H412",R207),99)=99,0,Scoring!$E$2),Scoring!$E$2),Scoring!$E$2),Scoring!$E$2),Scoring!$E$2),Scoring!$E$2),Scoring!$E$2),Scoring!$E$2),Scoring!$E$2),Scoring!$E$2),Scoring!$E$2),Scoring!$E$2),Scoring!$E$2),Scoring!$E$2),Scoring!$E$2),Scoring!$E$2),Scoring!$E$2),Scoring!$E$2),Scoring!$E$2),Scoring!$E$2)</f>
        <v>0</v>
      </c>
      <c r="Y207" s="78">
        <f>IF(IFERROR(SEARCH("CMR",K207),99)=99,IF(IFERROR(SEARCH("Suspected CMR",S207),99)=99,IF(IFERROR(SEARCH("CMR",S207),99)=99,0,Scoring!$E$8),Scoring!$E$9),Scoring!$E$8)</f>
        <v>3</v>
      </c>
      <c r="Z207" s="78">
        <f>IF(IFERROR(SEARCH("H350",N207),99)=99,IF(IFERROR(SEARCH("H350",O207),99)=99,IF(IFERROR(SEARCH("H350",Q207),99)=99,IF(IFERROR(SEARCH("H350",M207),99)=99,IF(IFERROR(SEARCH("H350",R207),99)=99,IF(IFERROR(SEARCH("H351",N207),99)=99,IF(IFERROR(SEARCH("H351",O207),99)=99,IF(IFERROR(SEARCH("H351",Q207),99)=99,IF(IFERROR(SEARCH("H351",M207),99)=99,IF(IFERROR(SEARCH("H351",R207),99)=99,IF(IFERROR(SEARCH("carcinogenic",P207),99)=99,IF(IFERROR(SEARCH("suspected carcinogenic",S207),99)=99,0,Scoring!$E$12),Scoring!$E$11),Scoring!$E$10),Scoring!$E$10),Scoring!$E$10),Scoring!$E$10),Scoring!$E$10),Scoring!$E$10),Scoring!$E$10),Scoring!$E$10),Scoring!$E$10),Scoring!$E$10)</f>
        <v>0</v>
      </c>
      <c r="AA207" s="78">
        <f>IF(IFERROR(SEARCH("H340",N207),99)=99,IF(IFERROR(SEARCH("H340",O207),99)=99,IF(IFERROR(SEARCH("H340",Q207),99)=99,IF(IFERROR(SEARCH("H340",M207),99)=99,IF(IFERROR(SEARCH("H340",R207),99)=99,IF(IFERROR(SEARCH("H341",N207),99)=99,IF(IFERROR(SEARCH("H341",O207),99)=99,IF(IFERROR(SEARCH("H341",Q207),99)=99,IF(IFERROR(SEARCH("H341",M207),99)=99,IF(IFERROR(SEARCH("H341",R207),99)=99,IF(IFERROR(SEARCH("mutagenic",P207),99)=99,IF(IFERROR(SEARCH("suspected mutagenic",S207),99)=99,0,Scoring!$E$15),Scoring!$E$14),Scoring!$E$13),Scoring!$E$13),Scoring!$E$13),Scoring!$E$13),Scoring!$E$13),Scoring!$E$13),Scoring!$E$13),Scoring!$E$13),Scoring!$E$13),Scoring!$E$13)</f>
        <v>0</v>
      </c>
      <c r="AB207" s="78">
        <f>IF(IFERROR(SEARCH("H360",N207),99)=99,IF(IFERROR(SEARCH("H360",O207),99)=99,IF(IFERROR(SEARCH("H360",Q207),99)=99,IF(IFERROR(SEARCH("H360",M207),99)=99,IF(IFERROR(SEARCH("H360",R207),99)=99,IF(IFERROR(SEARCH("H361",N207),99)=99,IF(IFERROR(SEARCH("H361",O207),99)=99,IF(IFERROR(SEARCH("H361",Q207),99)=99,IF(IFERROR(SEARCH("H361",M207),99)=99,IF(IFERROR(SEARCH("H361",R207),99)=99,IF(IFERROR(SEARCH("reproduction",P207),99)=99,IF(IFERROR(SEARCH("suspected reprotoxic",S207),99)=99,IF(IFERROR(SEARCH("reprotoxic",S207),99)=99,IF(IFERROR(SEARCH("reprotoxic",K207),99)=99,0,Scoring!$E$18),Scoring!$E$18),Scoring!$E$19),Scoring!$E$17),Scoring!$E$16),Scoring!$E$16),Scoring!$E$16),Scoring!$E$16),Scoring!$E$16),Scoring!$E$16),Scoring!$E$16),Scoring!$E$16),Scoring!$E$16),Scoring!$E$16)</f>
        <v>1</v>
      </c>
      <c r="AC207" s="78">
        <f>IF(IFERROR(SEARCH("57f",L207),99)=99,IF(IFERROR(SEARCH("57(f)",P207),99)=99,0,Scoring!$E$20),Scoring!$E$20)</f>
        <v>1</v>
      </c>
      <c r="AD207" s="78">
        <f>IF(IFERROR(SEARCH("CAT1",T207),99)=99,IF(IFERROR(SEARCH("CAT2",T207),99)=99,IF(IFERROR(SEARCH("CAT3",T207),99)=99,IF(IFERROR(SEARCH("concluded to be endocrine",K207),99)=99,IF(IFERROR(SEARCH("categorised as endocrine",K207),99)=99,IF(IFERROR(SEARCH("endocrine disrupting",P207),99)=99,IF(IFERROR(SEARCH("endocrine disrupting",K207),99)=99,IF(IFERROR(SEARCH("suspected endocrine",S207),99)=99,IF(IFERROR(SEARCH("potential endocrine",S207),99)=99,0,Scoring!$E$25),Scoring!$E$25),Scoring!$E$24),Scoring!$E$24),Scoring!$E$24),Scoring!$E$24),Scoring!$E$23),Scoring!$E$22),Scoring!$E$21)</f>
        <v>0.5</v>
      </c>
      <c r="AE207" s="78">
        <f>IF(IFERROR(SEARCH("suspected sensitiser",S207),99)=99,IF(IFERROR(SEARCH("sensitiser",S207),99)=99,IF(IFERROR(SEARCH("other hazard based concern",S207),99)=99,0,Scoring!$E$28),Scoring!$E$26),Scoring!$E$27)</f>
        <v>0</v>
      </c>
      <c r="AF207" s="78">
        <f>IF(IFERROR(M207,1)=1,IF(IFERROR(N207,1)=1,IF(IFERROR(O207,1)=1,IF(IFERROR(Q207,1)=1,IF(IFERROR(R207,1)=1,IF(IFERROR(T207,1)=1,IF(IFERROR(K207,1)=1,IF(IFERROR(P207,1)=1,IF(IFERROR(S207,1)=1,Scoring!$E$29,0),0),0),0),0),0),0),0),0)</f>
        <v>0</v>
      </c>
      <c r="AG207" s="78">
        <f t="shared" si="26"/>
        <v>4.5</v>
      </c>
      <c r="AI207" s="93"/>
      <c r="AJ207" s="94"/>
      <c r="AK207" s="76"/>
      <c r="AL207" s="75"/>
      <c r="AN207" s="79"/>
      <c r="AO207" s="79"/>
      <c r="AP207" s="79"/>
      <c r="AQ207" s="79"/>
      <c r="AR207" s="79"/>
      <c r="AS207" s="78"/>
      <c r="AU207" s="79">
        <f>IF(IFERROR(F207,99)=99,IF(IFERROR(G207,99)=99,IF(IFERROR(H207,99)=99,IF(IFERROR(I207,99)=99,IF(IFERROR(E207,99)=99,IF(IFERROR(J207,99)=99,0,Scoring!$B$7),Scoring!$B$3),Scoring!$B$2),Scoring!$B$6),Scoring!$B$5),Scoring!$B$4)</f>
        <v>1</v>
      </c>
      <c r="AV207" s="78">
        <f t="shared" si="27"/>
        <v>4.5</v>
      </c>
      <c r="AW207" s="78"/>
      <c r="AX207" s="66"/>
      <c r="AY207" s="78"/>
      <c r="AZ207" s="76"/>
      <c r="BA207" s="76"/>
      <c r="BB207" s="76"/>
    </row>
    <row r="208" spans="1:54" x14ac:dyDescent="0.25">
      <c r="A208" s="77" t="s">
        <v>5551</v>
      </c>
      <c r="B208" s="76" t="str">
        <f t="shared" si="25"/>
        <v>310-154-3</v>
      </c>
      <c r="C208" s="77" t="s">
        <v>561</v>
      </c>
      <c r="D208" s="77" t="s">
        <v>562</v>
      </c>
      <c r="E208" s="76" t="str">
        <f>IF(C208="-",IF(A208="-",VLOOKUP(D208,'sin-list 180320_update'!$C$2:$C$835,1,FALSE),VLOOKUP(A208,'sin-list 180320_update'!$A$2:$A$835,1,FALSE)),VLOOKUP(C208,'sin-list 180320_update'!$B$2:$B$835,1,FALSE))</f>
        <v>310-154-3</v>
      </c>
      <c r="F208" s="76" t="e">
        <f>IF($C208="-",IF($A208="-",VLOOKUP($D208,'REACH Bilaga XVII_update'!$A$5:$A$131,1,FALSE),VLOOKUP($A208,'REACH Bilaga XVII_update'!$C$5:$C$131,1,FALSE)),VLOOKUP($C208,'REACH Bilaga XVII_update'!$B$5:$B$131,1,FALSE))</f>
        <v>#N/A</v>
      </c>
      <c r="G208" s="76" t="e">
        <f>IF($C208="-",IF($A208="-",VLOOKUP($D208,' REACH Bilaga 59_update'!$A$5:$A$210,1,FALSE),VLOOKUP($A208,' REACH Bilaga 59_update'!$D$5:$D$210,1,FALSE)),VLOOKUP($C208,' REACH Bilaga 59_update'!$C$5:$C$210,1,FALSE))</f>
        <v>#N/A</v>
      </c>
      <c r="H208" s="76" t="e">
        <f>IF($C208="-",IF($A208="-",VLOOKUP($D208,'REACH Bilaga XIV_update'!$A$5:$A$110,1,FALSE),VLOOKUP($A208,'REACH Bilaga XIV_update'!$D$5:$D$110,1,FALSE)),VLOOKUP($C208,'REACH Bilaga XIV_update'!$C$5:$C$110,1,FALSE))</f>
        <v>#N/A</v>
      </c>
      <c r="I208" s="76" t="str">
        <f>IF($C208="-",IF($A208="-",VLOOKUP($D208,CoRAP_update!$A$5:$A$376,1,FALSE),VLOOKUP($A208,CoRAP_update!$D$5:$D$376,1,FALSE)),VLOOKUP($C208,CoRAP_update!$C$5:$C$376,1,FALSE))</f>
        <v>310-154-3</v>
      </c>
      <c r="J208" s="76" t="e">
        <f>IF($C208="-",IF($A208="-",VLOOKUP($D208,EDC_update!$C$2:$C$450,1,FALSE),VLOOKUP($A208,EDC_update!$B$2:$B$450,1,FALSE)),VLOOKUP($C208,EDC_update!$L$2:$L$450,1,FALSE))</f>
        <v>#N/A</v>
      </c>
      <c r="K208" s="76" t="str">
        <f>IF($C208="-",IF($A208="-",IF(VLOOKUP($D208,'sin-list 180320_update'!$C$2:$S$835,3,FALSE)="",NA(),VLOOKUP($D208,'sin-list 180320_update'!$C$2:$S$835,3,FALSE)),IF(VLOOKUP($A208,'sin-list 180320_update'!$A$2:$S$835,5,FALSE)="",NA(),VLOOKUP($A208,'sin-list 180320_update'!$A$2:$S$835,5,FALSE))),IF(VLOOKUP($C208,'sin-list 180320_update'!$B$2:$S$835,4,FALSE)="",NA(),VLOOKUP($C208,'sin-list 180320_update'!$B$2:$S$835,4,FALSE)))</f>
        <v>Substance is agreed by RAC to be a classified CMR according to Annex VI of Regulation 1272/2008, however it is not yet formally included.</v>
      </c>
      <c r="L208" s="76" t="str">
        <f>IF($C208="-",IF($A208="-",VLOOKUP($D208,'sin-list 180320_update'!$C$2:$S$835,6,FALSE),VLOOKUP($A208,'sin-list 180320_update'!$A$2:$S$835,8,FALSE)),VLOOKUP($C208,'sin-list 180320_update'!$B$2:$S$835,7,FALSE))</f>
        <v xml:space="preserve">Repr. 1B
Skin Corr. 1C
Eye Dam. 1
Aquatic Acute 1
Aquatic Chronic 1
</v>
      </c>
      <c r="M208" s="76" t="str">
        <f>IF($C208="-",IF($A208="-",IF(VLOOKUP($D208,'sin-list 180320_update'!$C$2:$S$835,8,FALSE)="",NA(),VLOOKUP($D208,'sin-list 180320_update'!$C$2:$S$835,8,FALSE)),IF(VLOOKUP($A208,'sin-list 180320_update'!$A$2:$S$835,10,FALSE)="",NA(),VLOOKUP($A208,'sin-list 180320_update'!$A$2:$S$835,10,FALSE))),IF(VLOOKUP($C208,'sin-list 180320_update'!$B$2:$S$835,9,FALSE)="",NA(),VLOOKUP($C208,'sin-list 180320_update'!$B$2:$S$835,9,FALSE)))</f>
        <v xml:space="preserve">H360F
H314
H318
H400
H410
</v>
      </c>
      <c r="N208" s="76" t="e">
        <f>IF($C208="-",IF($A208="-",IF(VLOOKUP($D208,'REACH Bilaga XVII_update'!$A$5:$E$131,4,FALSE)="",NA(),VLOOKUP($D208,'REACH Bilaga XVII_update'!$A$5:$E$131,4,FALSE)),IF(VLOOKUP($A208,'REACH Bilaga XVII_update'!$C$5:$D$131,2,FALSE)="",NA(),VLOOKUP($A208,'REACH Bilaga XVII_update'!$C$5:$D$131,2,FALSE))),IF(VLOOKUP($C208,'REACH Bilaga XVII_update'!$B$5:$D$131,3,FALSE)="",NA(),VLOOKUP($C208,'REACH Bilaga XVII_update'!$B$5:$D$131,3,FALSE)))</f>
        <v>#N/A</v>
      </c>
      <c r="O208" s="76" t="e">
        <f>IF($C208="-",IF($A208="-",IF(VLOOKUP($D208,' REACH Bilaga 59_update'!$A$5:$E$210,5,FALSE)="",NA(),VLOOKUP($D208,' REACH Bilaga 59_update'!$A$5:$E$210,5,FALSE)),IF(VLOOKUP($A208,' REACH Bilaga 59_update'!$D$5:$E$210,2,FALSE)="",NA(),VLOOKUP($A208,' REACH Bilaga 59_update'!$D$5:$E$210,2,FALSE))),IF(VLOOKUP($C208,' REACH Bilaga 59_update'!$C$5:$E$210,3,FALSE)="",NA(),VLOOKUP($C208,' REACH Bilaga 59_update'!$C$5:$E$210,3,FALSE)))</f>
        <v>#N/A</v>
      </c>
      <c r="P208" s="76" t="e">
        <f>IF(C208="-",IF(A208="-",IFERROR(VLOOKUP($D208,' REACH Bilaga 59_update'!$A$5:$F$210,MATCH(Sammanfattning!P$1,' REACH Bilaga 59_update'!$A$4:$F$4,0),FALSE),VLOOKUP($D208,'REACH Bilaga XIV_update'!$A$4:$H$110,MATCH(Sammanfattning!P$1,'REACH Bilaga XIV_update'!$A$4:$H$4,0),FALSE)),IFERROR(VLOOKUP($A208,' REACH Bilaga 59_update'!$D$5:$F$210,MATCH(Sammanfattning!P$1,' REACH Bilaga 59_update'!$D$4:$F$4,0),FALSE),VLOOKUP($A208,'REACH Bilaga XIV_update'!$D$4:$H$110,MATCH(Sammanfattning!P$1,'REACH Bilaga XIV_update'!$D$4:$H$4,0),FALSE))),IFERROR(VLOOKUP($C208,' REACH Bilaga 59_update'!$C$5:$F$210,MATCH(Sammanfattning!P$1,' REACH Bilaga 59_update'!$C$4:$F$4,0),FALSE),VLOOKUP($C208,'REACH Bilaga XIV_update'!$C$4:$H$110,MATCH(Sammanfattning!P$1,'REACH Bilaga XIV_update'!$C$4:$H$4,0),FALSE)))</f>
        <v>#N/A</v>
      </c>
      <c r="Q208" s="76" t="e">
        <f>IF($C208="-",IF($A208="-",IF(VLOOKUP($D208,'REACH Bilaga XIV_update'!$A$5:$I$110,9,FALSE)="",NA(),VLOOKUP($D208,'REACH Bilaga XIV_update'!$A$5:$I$110,9,FALSE)),IF(VLOOKUP($A208,'REACH Bilaga XIV_update'!$D$5:$I$110,6,FALSE)="",NA(),VLOOKUP($A208,'REACH Bilaga XIV_update'!$D$5:$I$110,6,FALSE))),IF(VLOOKUP($C208,'REACH Bilaga XIV_update'!$C$5:$I$110,7,FALSE)="",NA(),VLOOKUP($C208,'REACH Bilaga XIV_update'!$C$5:$I$110,7,FALSE)))</f>
        <v>#N/A</v>
      </c>
      <c r="R208" s="76" t="str">
        <f>IF($C208="-",IF($A208="-",IF(VLOOKUP($D208,CoRAP_update!$A$5:$O$376,15,FALSE)="",NA(),VLOOKUP($D208,CoRAP_update!$A$5:$O$376,15,FALSE)),IF(VLOOKUP($A208,CoRAP_update!$D$5:$O$376,12,FALSE)="",NA(),VLOOKUP($A208,CoRAP_update!$D$5:$O$376,12,FALSE))),IF(VLOOKUP($C208,CoRAP_update!$C$5:$O$376,13,FALSE)="",NA(),VLOOKUP($C208,CoRAP_update!$C$5:$O$376,13,FALSE)))</f>
        <v>H360F
H314
H318
H400
H410</v>
      </c>
      <c r="S208" s="144" t="str">
        <f>IF($C208="-",IF($A208="-",VLOOKUP($D208,CoRAP_update!$A$5:$J$376,MATCH(Sammanfattning!S$1,CoRAP_update!$A$4:$J$4,0),FALSE),VLOOKUP($A208,CoRAP_update!$D$5:$J$376,MATCH(Sammanfattning!S$1,CoRAP_update!$D$4:$J$4,0),FALSE)),VLOOKUP($C208,CoRAP_update!$C$5:$J$376,MATCH(Sammanfattning!S$1,CoRAP_update!$C$4:$J$4,0),FALSE))</f>
        <v>Potential endocrine disruptor</v>
      </c>
      <c r="T208" s="76" t="e">
        <f>IF($A208="-",VLOOKUP($D208,EDC_update!$C$2:$F$450,4,FALSE),VLOOKUP($A208,EDC_update!$B$2:$F$450,5,FALSE))</f>
        <v>#N/A</v>
      </c>
      <c r="V208" s="78">
        <f>IF(IFERROR(SEARCH("PBT",P208),99)=99,IF(IFERROR(SEARCH("suspected PBT",S208),99)=99,IF(IFERROR(SEARCH("concluded to be PBT",K208),99)=99,IF(IFERROR(SEARCH("PBT",S208),99)=99,IF(IFERROR(SEARCH("PBT cand",L208),99)=99,IF(IFERROR(SEARCH("PBT",L208),99)=99,IF(IFERROR(SEARCH("persistent, bioackumulative and toxic properties",K208),99)=99,0,Scoring!$E$3),Scoring!$E$3),Scoring!$E$7),Scoring!$E$3),Scoring!$E$5),Scoring!$E$6),Scoring!$E$3)</f>
        <v>0</v>
      </c>
      <c r="W208" s="78">
        <f>IF(IFERROR(SEARCH("vPvB",P208),99)=99,IF(IFERROR(SEARCH("suspected pbt/vPvB",S208),99)=99,IF(IFERROR(SEARCH("vPvB",S208),99)=99,IF(IFERROR(SEARCH("concluded to be a vPvB",S208),99)=99,IF(IFERROR(SEARCH("identified as vPvB",K208),99)=99,IF(IFERROR(SEARCH("concluded to be a vPvB",K208),99)=99,IF(IFERROR(SEARCH("concluded to be both pbt and vPvB",S208),99)=99,IF(IFERROR(SEARCH("concluded to be both pbt and vPvB",K208),99)=99,0,Scoring!$E$5),Scoring!$E$5),Scoring!$E$5),Scoring!$E$5),Scoring!$E$5),Scoring!$E$4),Scoring!$E$6),Scoring!$E$4)</f>
        <v>0</v>
      </c>
      <c r="X208" s="78">
        <f>IF(IFERROR(SEARCH("H410",N208),99)=99,IF(IFERROR(SEARCH("H410",O208),99)=99,IF(IFERROR(SEARCH("H410",Q208),99)=99,IF(IFERROR(SEARCH("H410",M208),99)=99,IF(IFERROR(SEARCH("H410",R208),99)=99,IF(IFERROR(SEARCH("H411",N208),99)=99,IF(IFERROR(SEARCH("H411",O208),99)=99,IF(IFERROR(SEARCH("H411",Q208),99)=99,IF(IFERROR(SEARCH("H411",M208),99)=99,IF(IFERROR(SEARCH("H411",R208),99)=99,IF(IFERROR(SEARCH("H413",N208),99)=99,IF(IFERROR(SEARCH("H413",O208),99)=99,IF(IFERROR(SEARCH("H413",Q208),99)=99,IF(IFERROR(SEARCH("H413",M208),99)=99,IF(IFERROR(SEARCH("H413",R208),99)=99,IF(IFERROR(SEARCH("H412",N208),99)=99,IF(IFERROR(SEARCH("H412",O208),99)=99,IF(IFERROR(SEARCH("H412",Q208),99)=99,IF(IFERROR(SEARCH("H412",M208),99)=99,IF(IFERROR(SEARCH("H412",R208),99)=99,0,Scoring!$E$2),Scoring!$E$2),Scoring!$E$2),Scoring!$E$2),Scoring!$E$2),Scoring!$E$2),Scoring!$E$2),Scoring!$E$2),Scoring!$E$2),Scoring!$E$2),Scoring!$E$2),Scoring!$E$2),Scoring!$E$2),Scoring!$E$2),Scoring!$E$2),Scoring!$E$2),Scoring!$E$2),Scoring!$E$2),Scoring!$E$2),Scoring!$E$2)</f>
        <v>1</v>
      </c>
      <c r="Y208" s="78">
        <f>IF(IFERROR(SEARCH("CMR",K208),99)=99,IF(IFERROR(SEARCH("Suspected CMR",S208),99)=99,IF(IFERROR(SEARCH("CMR",S208),99)=99,0,Scoring!$E$8),Scoring!$E$9),Scoring!$E$8)</f>
        <v>3</v>
      </c>
      <c r="Z208" s="78">
        <f>IF(IFERROR(SEARCH("H350",N208),99)=99,IF(IFERROR(SEARCH("H350",O208),99)=99,IF(IFERROR(SEARCH("H350",Q208),99)=99,IF(IFERROR(SEARCH("H350",M208),99)=99,IF(IFERROR(SEARCH("H350",R208),99)=99,IF(IFERROR(SEARCH("H351",N208),99)=99,IF(IFERROR(SEARCH("H351",O208),99)=99,IF(IFERROR(SEARCH("H351",Q208),99)=99,IF(IFERROR(SEARCH("H351",M208),99)=99,IF(IFERROR(SEARCH("H351",R208),99)=99,IF(IFERROR(SEARCH("carcinogenic",P208),99)=99,IF(IFERROR(SEARCH("suspected carcinogenic",S208),99)=99,0,Scoring!$E$12),Scoring!$E$11),Scoring!$E$10),Scoring!$E$10),Scoring!$E$10),Scoring!$E$10),Scoring!$E$10),Scoring!$E$10),Scoring!$E$10),Scoring!$E$10),Scoring!$E$10),Scoring!$E$10)</f>
        <v>0</v>
      </c>
      <c r="AA208" s="78">
        <f>IF(IFERROR(SEARCH("H340",N208),99)=99,IF(IFERROR(SEARCH("H340",O208),99)=99,IF(IFERROR(SEARCH("H340",Q208),99)=99,IF(IFERROR(SEARCH("H340",M208),99)=99,IF(IFERROR(SEARCH("H340",R208),99)=99,IF(IFERROR(SEARCH("H341",N208),99)=99,IF(IFERROR(SEARCH("H341",O208),99)=99,IF(IFERROR(SEARCH("H341",Q208),99)=99,IF(IFERROR(SEARCH("H341",M208),99)=99,IF(IFERROR(SEARCH("H341",R208),99)=99,IF(IFERROR(SEARCH("mutagenic",P208),99)=99,IF(IFERROR(SEARCH("suspected mutagenic",S208),99)=99,0,Scoring!$E$15),Scoring!$E$14),Scoring!$E$13),Scoring!$E$13),Scoring!$E$13),Scoring!$E$13),Scoring!$E$13),Scoring!$E$13),Scoring!$E$13),Scoring!$E$13),Scoring!$E$13),Scoring!$E$13)</f>
        <v>0</v>
      </c>
      <c r="AB208" s="78">
        <f>IF(IFERROR(SEARCH("H360",N208),99)=99,IF(IFERROR(SEARCH("H360",O208),99)=99,IF(IFERROR(SEARCH("H360",Q208),99)=99,IF(IFERROR(SEARCH("H360",M208),99)=99,IF(IFERROR(SEARCH("H360",R208),99)=99,IF(IFERROR(SEARCH("H361",N208),99)=99,IF(IFERROR(SEARCH("H361",O208),99)=99,IF(IFERROR(SEARCH("H361",Q208),99)=99,IF(IFERROR(SEARCH("H361",M208),99)=99,IF(IFERROR(SEARCH("H361",R208),99)=99,IF(IFERROR(SEARCH("reproduction",P208),99)=99,IF(IFERROR(SEARCH("suspected reprotoxic",S208),99)=99,IF(IFERROR(SEARCH("reprotoxic",S208),99)=99,IF(IFERROR(SEARCH("reprotoxic",K208),99)=99,0,Scoring!$E$18),Scoring!$E$18),Scoring!$E$19),Scoring!$E$17),Scoring!$E$16),Scoring!$E$16),Scoring!$E$16),Scoring!$E$16),Scoring!$E$16),Scoring!$E$16),Scoring!$E$16),Scoring!$E$16),Scoring!$E$16),Scoring!$E$16)</f>
        <v>1</v>
      </c>
      <c r="AC208" s="78">
        <f>IF(IFERROR(SEARCH("57f",L208),99)=99,IF(IFERROR(SEARCH("57(f)",P208),99)=99,0,Scoring!$E$20),Scoring!$E$20)</f>
        <v>0</v>
      </c>
      <c r="AD208" s="78">
        <f>IF(IFERROR(SEARCH("CAT1",T208),99)=99,IF(IFERROR(SEARCH("CAT2",T208),99)=99,IF(IFERROR(SEARCH("CAT3",T208),99)=99,IF(IFERROR(SEARCH("concluded to be endocrine",K208),99)=99,IF(IFERROR(SEARCH("categorised as endocrine",K208),99)=99,IF(IFERROR(SEARCH("endocrine disrupting",P208),99)=99,IF(IFERROR(SEARCH("endocrine disrupting",K208),99)=99,IF(IFERROR(SEARCH("suspected endocrine",S208),99)=99,IF(IFERROR(SEARCH("potential endocrine",S208),99)=99,0,Scoring!$E$25),Scoring!$E$25),Scoring!$E$24),Scoring!$E$24),Scoring!$E$24),Scoring!$E$24),Scoring!$E$23),Scoring!$E$22),Scoring!$E$21)</f>
        <v>0.5</v>
      </c>
      <c r="AE208" s="78">
        <f>IF(IFERROR(SEARCH("suspected sensitiser",S208),99)=99,IF(IFERROR(SEARCH("sensitiser",S208),99)=99,IF(IFERROR(SEARCH("other hazard based concern",S208),99)=99,0,Scoring!$E$28),Scoring!$E$26),Scoring!$E$27)</f>
        <v>0</v>
      </c>
      <c r="AF208" s="78">
        <f>IF(IFERROR(M208,1)=1,IF(IFERROR(N208,1)=1,IF(IFERROR(O208,1)=1,IF(IFERROR(Q208,1)=1,IF(IFERROR(R208,1)=1,IF(IFERROR(T208,1)=1,IF(IFERROR(K208,1)=1,IF(IFERROR(P208,1)=1,IF(IFERROR(S208,1)=1,Scoring!$E$29,0),0),0),0),0),0),0),0),0)</f>
        <v>0</v>
      </c>
      <c r="AG208" s="78">
        <f t="shared" si="26"/>
        <v>4.5</v>
      </c>
      <c r="AI208" s="93"/>
      <c r="AJ208" s="94"/>
      <c r="AK208" s="76"/>
      <c r="AL208" s="75"/>
      <c r="AN208" s="79"/>
      <c r="AO208" s="79"/>
      <c r="AP208" s="79"/>
      <c r="AQ208" s="79"/>
      <c r="AR208" s="79"/>
      <c r="AS208" s="78"/>
      <c r="AU208" s="79">
        <f>IF(IFERROR(F208,99)=99,IF(IFERROR(G208,99)=99,IF(IFERROR(H208,99)=99,IF(IFERROR(I208,99)=99,IF(IFERROR(E208,99)=99,IF(IFERROR(J208,99)=99,0,Scoring!$B$7),Scoring!$B$3),Scoring!$B$2),Scoring!$B$6),Scoring!$B$5),Scoring!$B$4)</f>
        <v>0.5</v>
      </c>
      <c r="AV208" s="78">
        <f t="shared" si="27"/>
        <v>2.25</v>
      </c>
      <c r="AW208" s="78"/>
      <c r="AX208" s="66"/>
      <c r="AY208" s="78"/>
      <c r="AZ208" s="76"/>
      <c r="BA208" s="76"/>
      <c r="BB208" s="76"/>
    </row>
    <row r="209" spans="1:54" x14ac:dyDescent="0.25">
      <c r="A209" s="77" t="s">
        <v>6785</v>
      </c>
      <c r="B209" s="76" t="str">
        <f t="shared" si="25"/>
        <v>401-720-1</v>
      </c>
      <c r="C209" s="77" t="s">
        <v>1865</v>
      </c>
      <c r="D209" s="77" t="s">
        <v>1866</v>
      </c>
      <c r="E209" s="76" t="str">
        <f>IF(C209="-",IF(A209="-",VLOOKUP(D209,'sin-list 180320_update'!$C$2:$C$835,1,FALSE),VLOOKUP(A209,'sin-list 180320_update'!$A$2:$A$835,1,FALSE)),VLOOKUP(C209,'sin-list 180320_update'!$B$2:$B$835,1,FALSE))</f>
        <v>401-720-1</v>
      </c>
      <c r="F209" s="76" t="e">
        <f>IF($C209="-",IF($A209="-",VLOOKUP($D209,'REACH Bilaga XVII_update'!$A$5:$A$131,1,FALSE),VLOOKUP($A209,'REACH Bilaga XVII_update'!$C$5:$C$131,1,FALSE)),VLOOKUP($C209,'REACH Bilaga XVII_update'!$B$5:$B$131,1,FALSE))</f>
        <v>#N/A</v>
      </c>
      <c r="G209" s="76" t="str">
        <f>IF($C209="-",IF($A209="-",VLOOKUP($D209,' REACH Bilaga 59_update'!$A$5:$A$210,1,FALSE),VLOOKUP($A209,' REACH Bilaga 59_update'!$D$5:$D$210,1,FALSE)),VLOOKUP($C209,' REACH Bilaga 59_update'!$C$5:$C$210,1,FALSE))</f>
        <v>401-720-1</v>
      </c>
      <c r="H209" s="76" t="e">
        <f>IF($C209="-",IF($A209="-",VLOOKUP($D209,'REACH Bilaga XIV_update'!$A$5:$A$110,1,FALSE),VLOOKUP($A209,'REACH Bilaga XIV_update'!$D$5:$D$110,1,FALSE)),VLOOKUP($C209,'REACH Bilaga XIV_update'!$C$5:$C$110,1,FALSE))</f>
        <v>#N/A</v>
      </c>
      <c r="I209" s="76" t="e">
        <f>IF($C209="-",IF($A209="-",VLOOKUP($D209,CoRAP_update!$A$5:$A$376,1,FALSE),VLOOKUP($A209,CoRAP_update!$D$5:$D$376,1,FALSE)),VLOOKUP($C209,CoRAP_update!$C$5:$C$376,1,FALSE))</f>
        <v>#N/A</v>
      </c>
      <c r="J209" s="76" t="e">
        <f>IF($C209="-",IF($A209="-",VLOOKUP($D209,EDC_update!$C$2:$C$450,1,FALSE),VLOOKUP($A209,EDC_update!$B$2:$B$450,1,FALSE)),VLOOKUP($C209,EDC_update!$L$2:$L$450,1,FALSE))</f>
        <v>#N/A</v>
      </c>
      <c r="K209" s="76" t="str">
        <f>IF($C209="-",IF($A209="-",IF(VLOOKUP($D209,'sin-list 180320_update'!$C$2:$S$835,3,FALSE)="",NA(),VLOOKUP($D209,'sin-list 180320_update'!$C$2:$S$835,3,FALSE)),IF(VLOOKUP($A209,'sin-list 180320_update'!$A$2:$S$835,5,FALSE)="",NA(),VLOOKUP($A209,'sin-list 180320_update'!$A$2:$S$835,5,FALSE))),IF(VLOOKUP($C209,'sin-list 180320_update'!$B$2:$S$835,4,FALSE)="",NA(),VLOOKUP($C209,'sin-list 180320_update'!$B$2:$S$835,4,FALSE)))</f>
        <v>Classified CMR according to Annex VI of Regulation 1272/2008</v>
      </c>
      <c r="L209" s="76" t="str">
        <f>IF($C209="-",IF($A209="-",VLOOKUP($D209,'sin-list 180320_update'!$C$2:$S$835,6,FALSE),VLOOKUP($A209,'sin-list 180320_update'!$A$2:$S$835,8,FALSE)),VLOOKUP($C209,'sin-list 180320_update'!$B$2:$S$835,7,FALSE))</f>
        <v>Repr. 1B
Eye Irrit. 2
Aquatic Acute 1
Aquatic Chronic 1</v>
      </c>
      <c r="M209" s="76" t="str">
        <f>IF($C209="-",IF($A209="-",IF(VLOOKUP($D209,'sin-list 180320_update'!$C$2:$S$835,8,FALSE)="",NA(),VLOOKUP($D209,'sin-list 180320_update'!$C$2:$S$835,8,FALSE)),IF(VLOOKUP($A209,'sin-list 180320_update'!$A$2:$S$835,10,FALSE)="",NA(),VLOOKUP($A209,'sin-list 180320_update'!$A$2:$S$835,10,FALSE))),IF(VLOOKUP($C209,'sin-list 180320_update'!$B$2:$S$835,9,FALSE)="",NA(),VLOOKUP($C209,'sin-list 180320_update'!$B$2:$S$835,9,FALSE)))</f>
        <v>H360F ***
H319
H400
H410</v>
      </c>
      <c r="N209" s="76" t="e">
        <f>IF($C209="-",IF($A209="-",IF(VLOOKUP($D209,'REACH Bilaga XVII_update'!$A$5:$E$131,4,FALSE)="",NA(),VLOOKUP($D209,'REACH Bilaga XVII_update'!$A$5:$E$131,4,FALSE)),IF(VLOOKUP($A209,'REACH Bilaga XVII_update'!$C$5:$D$131,2,FALSE)="",NA(),VLOOKUP($A209,'REACH Bilaga XVII_update'!$C$5:$D$131,2,FALSE))),IF(VLOOKUP($C209,'REACH Bilaga XVII_update'!$B$5:$D$131,3,FALSE)="",NA(),VLOOKUP($C209,'REACH Bilaga XVII_update'!$B$5:$D$131,3,FALSE)))</f>
        <v>#N/A</v>
      </c>
      <c r="O209" s="76" t="str">
        <f>IF($C209="-",IF($A209="-",IF(VLOOKUP($D209,' REACH Bilaga 59_update'!$A$5:$E$210,5,FALSE)="",NA(),VLOOKUP($D209,' REACH Bilaga 59_update'!$A$5:$E$210,5,FALSE)),IF(VLOOKUP($A209,' REACH Bilaga 59_update'!$D$5:$E$210,2,FALSE)="",NA(),VLOOKUP($A209,' REACH Bilaga 59_update'!$D$5:$E$210,2,FALSE))),IF(VLOOKUP($C209,' REACH Bilaga 59_update'!$C$5:$E$210,3,FALSE)="",NA(),VLOOKUP($C209,' REACH Bilaga 59_update'!$C$5:$E$210,3,FALSE)))</f>
        <v>H360F ***
H319
H400
H410</v>
      </c>
      <c r="P209" s="76" t="str">
        <f>IF(C209="-",IF(A209="-",IFERROR(VLOOKUP($D209,' REACH Bilaga 59_update'!$A$5:$F$210,MATCH(Sammanfattning!P$1,' REACH Bilaga 59_update'!$A$4:$F$4,0),FALSE),VLOOKUP($D209,'REACH Bilaga XIV_update'!$A$4:$H$110,MATCH(Sammanfattning!P$1,'REACH Bilaga XIV_update'!$A$4:$H$4,0),FALSE)),IFERROR(VLOOKUP($A209,' REACH Bilaga 59_update'!$D$5:$F$210,MATCH(Sammanfattning!P$1,' REACH Bilaga 59_update'!$D$4:$F$4,0),FALSE),VLOOKUP($A209,'REACH Bilaga XIV_update'!$D$4:$H$110,MATCH(Sammanfattning!P$1,'REACH Bilaga XIV_update'!$D$4:$H$4,0),FALSE))),IFERROR(VLOOKUP($C209,' REACH Bilaga 59_update'!$C$5:$F$210,MATCH(Sammanfattning!P$1,' REACH Bilaga 59_update'!$C$4:$F$4,0),FALSE),VLOOKUP($C209,'REACH Bilaga XIV_update'!$C$4:$H$110,MATCH(Sammanfattning!P$1,'REACH Bilaga XIV_update'!$C$4:$H$4,0),FALSE)))</f>
        <v>Toxic for reproduction (Article 57c)</v>
      </c>
      <c r="Q209" s="76" t="e">
        <f>IF($C209="-",IF($A209="-",IF(VLOOKUP($D209,'REACH Bilaga XIV_update'!$A$5:$I$110,9,FALSE)="",NA(),VLOOKUP($D209,'REACH Bilaga XIV_update'!$A$5:$I$110,9,FALSE)),IF(VLOOKUP($A209,'REACH Bilaga XIV_update'!$D$5:$I$110,6,FALSE)="",NA(),VLOOKUP($A209,'REACH Bilaga XIV_update'!$D$5:$I$110,6,FALSE))),IF(VLOOKUP($C209,'REACH Bilaga XIV_update'!$C$5:$I$110,7,FALSE)="",NA(),VLOOKUP($C209,'REACH Bilaga XIV_update'!$C$5:$I$110,7,FALSE)))</f>
        <v>#N/A</v>
      </c>
      <c r="R209" s="76" t="e">
        <f>IF($C209="-",IF($A209="-",IF(VLOOKUP($D209,CoRAP_update!$A$5:$O$376,15,FALSE)="",NA(),VLOOKUP($D209,CoRAP_update!$A$5:$O$376,15,FALSE)),IF(VLOOKUP($A209,CoRAP_update!$D$5:$O$376,12,FALSE)="",NA(),VLOOKUP($A209,CoRAP_update!$D$5:$O$376,12,FALSE))),IF(VLOOKUP($C209,CoRAP_update!$C$5:$O$376,13,FALSE)="",NA(),VLOOKUP($C209,CoRAP_update!$C$5:$O$376,13,FALSE)))</f>
        <v>#N/A</v>
      </c>
      <c r="S209" s="144" t="e">
        <f>IF($C209="-",IF($A209="-",VLOOKUP($D209,CoRAP_update!$A$5:$J$376,MATCH(Sammanfattning!S$1,CoRAP_update!$A$4:$J$4,0),FALSE),VLOOKUP($A209,CoRAP_update!$D$5:$J$376,MATCH(Sammanfattning!S$1,CoRAP_update!$D$4:$J$4,0),FALSE)),VLOOKUP($C209,CoRAP_update!$C$5:$J$376,MATCH(Sammanfattning!S$1,CoRAP_update!$C$4:$J$4,0),FALSE))</f>
        <v>#N/A</v>
      </c>
      <c r="T209" s="76" t="str">
        <f>IF($A209="-",VLOOKUP($D209,EDC_update!$C$2:$F$450,4,FALSE),VLOOKUP($A209,EDC_update!$B$2:$F$450,5,FALSE))</f>
        <v>CAT2</v>
      </c>
      <c r="V209" s="78">
        <f>IF(IFERROR(SEARCH("PBT",P209),99)=99,IF(IFERROR(SEARCH("suspected PBT",S209),99)=99,IF(IFERROR(SEARCH("concluded to be PBT",K209),99)=99,IF(IFERROR(SEARCH("PBT",S209),99)=99,IF(IFERROR(SEARCH("PBT cand",L209),99)=99,IF(IFERROR(SEARCH("PBT",L209),99)=99,IF(IFERROR(SEARCH("persistent, bioackumulative and toxic properties",K209),99)=99,0,Scoring!$E$3),Scoring!$E$3),Scoring!$E$7),Scoring!$E$3),Scoring!$E$5),Scoring!$E$6),Scoring!$E$3)</f>
        <v>0</v>
      </c>
      <c r="W209" s="78">
        <f>IF(IFERROR(SEARCH("vPvB",P209),99)=99,IF(IFERROR(SEARCH("suspected pbt/vPvB",S209),99)=99,IF(IFERROR(SEARCH("vPvB",S209),99)=99,IF(IFERROR(SEARCH("concluded to be a vPvB",S209),99)=99,IF(IFERROR(SEARCH("identified as vPvB",K209),99)=99,IF(IFERROR(SEARCH("concluded to be a vPvB",K209),99)=99,IF(IFERROR(SEARCH("concluded to be both pbt and vPvB",S209),99)=99,IF(IFERROR(SEARCH("concluded to be both pbt and vPvB",K209),99)=99,0,Scoring!$E$5),Scoring!$E$5),Scoring!$E$5),Scoring!$E$5),Scoring!$E$5),Scoring!$E$4),Scoring!$E$6),Scoring!$E$4)</f>
        <v>0</v>
      </c>
      <c r="X209" s="78">
        <f>IF(IFERROR(SEARCH("H410",N209),99)=99,IF(IFERROR(SEARCH("H410",O209),99)=99,IF(IFERROR(SEARCH("H410",Q209),99)=99,IF(IFERROR(SEARCH("H410",M209),99)=99,IF(IFERROR(SEARCH("H410",R209),99)=99,IF(IFERROR(SEARCH("H411",N209),99)=99,IF(IFERROR(SEARCH("H411",O209),99)=99,IF(IFERROR(SEARCH("H411",Q209),99)=99,IF(IFERROR(SEARCH("H411",M209),99)=99,IF(IFERROR(SEARCH("H411",R209),99)=99,IF(IFERROR(SEARCH("H413",N209),99)=99,IF(IFERROR(SEARCH("H413",O209),99)=99,IF(IFERROR(SEARCH("H413",Q209),99)=99,IF(IFERROR(SEARCH("H413",M209),99)=99,IF(IFERROR(SEARCH("H413",R209),99)=99,IF(IFERROR(SEARCH("H412",N209),99)=99,IF(IFERROR(SEARCH("H412",O209),99)=99,IF(IFERROR(SEARCH("H412",Q209),99)=99,IF(IFERROR(SEARCH("H412",M209),99)=99,IF(IFERROR(SEARCH("H412",R209),99)=99,0,Scoring!$E$2),Scoring!$E$2),Scoring!$E$2),Scoring!$E$2),Scoring!$E$2),Scoring!$E$2),Scoring!$E$2),Scoring!$E$2),Scoring!$E$2),Scoring!$E$2),Scoring!$E$2),Scoring!$E$2),Scoring!$E$2),Scoring!$E$2),Scoring!$E$2),Scoring!$E$2),Scoring!$E$2),Scoring!$E$2),Scoring!$E$2),Scoring!$E$2)</f>
        <v>1</v>
      </c>
      <c r="Y209" s="78">
        <f>IF(IFERROR(SEARCH("CMR",K209),99)=99,IF(IFERROR(SEARCH("Suspected CMR",S209),99)=99,IF(IFERROR(SEARCH("CMR",S209),99)=99,0,Scoring!$E$8),Scoring!$E$9),Scoring!$E$8)</f>
        <v>3</v>
      </c>
      <c r="Z209" s="78">
        <f>IF(IFERROR(SEARCH("H350",N209),99)=99,IF(IFERROR(SEARCH("H350",O209),99)=99,IF(IFERROR(SEARCH("H350",Q209),99)=99,IF(IFERROR(SEARCH("H350",M209),99)=99,IF(IFERROR(SEARCH("H350",R209),99)=99,IF(IFERROR(SEARCH("H351",N209),99)=99,IF(IFERROR(SEARCH("H351",O209),99)=99,IF(IFERROR(SEARCH("H351",Q209),99)=99,IF(IFERROR(SEARCH("H351",M209),99)=99,IF(IFERROR(SEARCH("H351",R209),99)=99,IF(IFERROR(SEARCH("carcinogenic",P209),99)=99,IF(IFERROR(SEARCH("suspected carcinogenic",S209),99)=99,0,Scoring!$E$12),Scoring!$E$11),Scoring!$E$10),Scoring!$E$10),Scoring!$E$10),Scoring!$E$10),Scoring!$E$10),Scoring!$E$10),Scoring!$E$10),Scoring!$E$10),Scoring!$E$10),Scoring!$E$10)</f>
        <v>0</v>
      </c>
      <c r="AA209" s="78">
        <f>IF(IFERROR(SEARCH("H340",N209),99)=99,IF(IFERROR(SEARCH("H340",O209),99)=99,IF(IFERROR(SEARCH("H340",Q209),99)=99,IF(IFERROR(SEARCH("H340",M209),99)=99,IF(IFERROR(SEARCH("H340",R209),99)=99,IF(IFERROR(SEARCH("H341",N209),99)=99,IF(IFERROR(SEARCH("H341",O209),99)=99,IF(IFERROR(SEARCH("H341",Q209),99)=99,IF(IFERROR(SEARCH("H341",M209),99)=99,IF(IFERROR(SEARCH("H341",R209),99)=99,IF(IFERROR(SEARCH("mutagenic",P209),99)=99,IF(IFERROR(SEARCH("suspected mutagenic",S209),99)=99,0,Scoring!$E$15),Scoring!$E$14),Scoring!$E$13),Scoring!$E$13),Scoring!$E$13),Scoring!$E$13),Scoring!$E$13),Scoring!$E$13),Scoring!$E$13),Scoring!$E$13),Scoring!$E$13),Scoring!$E$13)</f>
        <v>0</v>
      </c>
      <c r="AB209" s="78">
        <f>IF(IFERROR(SEARCH("H360",N209),99)=99,IF(IFERROR(SEARCH("H360",O209),99)=99,IF(IFERROR(SEARCH("H360",Q209),99)=99,IF(IFERROR(SEARCH("H360",M209),99)=99,IF(IFERROR(SEARCH("H360",R209),99)=99,IF(IFERROR(SEARCH("H361",N209),99)=99,IF(IFERROR(SEARCH("H361",O209),99)=99,IF(IFERROR(SEARCH("H361",Q209),99)=99,IF(IFERROR(SEARCH("H361",M209),99)=99,IF(IFERROR(SEARCH("H361",R209),99)=99,IF(IFERROR(SEARCH("reproduction",P209),99)=99,IF(IFERROR(SEARCH("suspected reprotoxic",S209),99)=99,IF(IFERROR(SEARCH("reprotoxic",S209),99)=99,IF(IFERROR(SEARCH("reprotoxic",K209),99)=99,0,Scoring!$E$18),Scoring!$E$18),Scoring!$E$19),Scoring!$E$17),Scoring!$E$16),Scoring!$E$16),Scoring!$E$16),Scoring!$E$16),Scoring!$E$16),Scoring!$E$16),Scoring!$E$16),Scoring!$E$16),Scoring!$E$16),Scoring!$E$16)</f>
        <v>1</v>
      </c>
      <c r="AC209" s="78">
        <f>IF(IFERROR(SEARCH("57f",L209),99)=99,IF(IFERROR(SEARCH("57(f)",P209),99)=99,0,Scoring!$E$20),Scoring!$E$20)</f>
        <v>0</v>
      </c>
      <c r="AD209" s="78">
        <f>IF(IFERROR(SEARCH("CAT1",T209),99)=99,IF(IFERROR(SEARCH("CAT2",T209),99)=99,IF(IFERROR(SEARCH("CAT3",T209),99)=99,IF(IFERROR(SEARCH("concluded to be endocrine",K209),99)=99,IF(IFERROR(SEARCH("categorised as endocrine",K209),99)=99,IF(IFERROR(SEARCH("endocrine disrupting",P209),99)=99,IF(IFERROR(SEARCH("endocrine disrupting",K209),99)=99,IF(IFERROR(SEARCH("suspected endocrine",S209),99)=99,IF(IFERROR(SEARCH("potential endocrine",S209),99)=99,0,Scoring!$E$25),Scoring!$E$25),Scoring!$E$24),Scoring!$E$24),Scoring!$E$24),Scoring!$E$24),Scoring!$E$23),Scoring!$E$22),Scoring!$E$21)</f>
        <v>0.5</v>
      </c>
      <c r="AE209" s="78">
        <f>IF(IFERROR(SEARCH("suspected sensitiser",S209),99)=99,IF(IFERROR(SEARCH("sensitiser",S209),99)=99,IF(IFERROR(SEARCH("other hazard based concern",S209),99)=99,0,Scoring!$E$28),Scoring!$E$26),Scoring!$E$27)</f>
        <v>0</v>
      </c>
      <c r="AF209" s="78">
        <f>IF(IFERROR(M209,1)=1,IF(IFERROR(N209,1)=1,IF(IFERROR(O209,1)=1,IF(IFERROR(Q209,1)=1,IF(IFERROR(R209,1)=1,IF(IFERROR(T209,1)=1,IF(IFERROR(K209,1)=1,IF(IFERROR(P209,1)=1,IF(IFERROR(S209,1)=1,Scoring!$E$29,0),0),0),0),0),0),0),0),0)</f>
        <v>0</v>
      </c>
      <c r="AG209" s="78">
        <f t="shared" si="26"/>
        <v>4.5</v>
      </c>
      <c r="AI209" s="93"/>
      <c r="AJ209" s="94"/>
      <c r="AK209" s="76"/>
      <c r="AL209" s="75"/>
      <c r="AN209" s="79"/>
      <c r="AO209" s="79"/>
      <c r="AP209" s="79"/>
      <c r="AQ209" s="79"/>
      <c r="AR209" s="79"/>
      <c r="AS209" s="78"/>
      <c r="AU209" s="79">
        <f>IF(IFERROR(F209,99)=99,IF(IFERROR(G209,99)=99,IF(IFERROR(H209,99)=99,IF(IFERROR(I209,99)=99,IF(IFERROR(E209,99)=99,IF(IFERROR(J209,99)=99,0,Scoring!$B$7),Scoring!$B$3),Scoring!$B$2),Scoring!$B$6),Scoring!$B$5),Scoring!$B$4)</f>
        <v>1</v>
      </c>
      <c r="AV209" s="78">
        <f t="shared" si="27"/>
        <v>4.5</v>
      </c>
      <c r="AW209" s="78"/>
      <c r="AX209" s="66"/>
      <c r="AY209" s="78"/>
      <c r="AZ209" s="76"/>
      <c r="BA209" s="76"/>
      <c r="BB209" s="76"/>
    </row>
    <row r="210" spans="1:54" x14ac:dyDescent="0.25">
      <c r="A210" s="77" t="s">
        <v>4669</v>
      </c>
      <c r="B210" s="76" t="str">
        <f t="shared" si="25"/>
        <v>203-777-6</v>
      </c>
      <c r="C210" s="77" t="s">
        <v>341</v>
      </c>
      <c r="D210" s="77" t="s">
        <v>342</v>
      </c>
      <c r="E210" s="76" t="str">
        <f>IF(C210="-",IF(A210="-",VLOOKUP(D210,'sin-list 180320_update'!$C$2:$C$835,1,FALSE),VLOOKUP(A210,'sin-list 180320_update'!$A$2:$A$835,1,FALSE)),VLOOKUP(C210,'sin-list 180320_update'!$B$2:$B$835,1,FALSE))</f>
        <v>203-777-6</v>
      </c>
      <c r="F210" s="76" t="e">
        <f>IF($C210="-",IF($A210="-",VLOOKUP($D210,'REACH Bilaga XVII_update'!$A$5:$A$131,1,FALSE),VLOOKUP($A210,'REACH Bilaga XVII_update'!$C$5:$C$131,1,FALSE)),VLOOKUP($C210,'REACH Bilaga XVII_update'!$B$5:$B$131,1,FALSE))</f>
        <v>#N/A</v>
      </c>
      <c r="G210" s="76" t="e">
        <f>IF($C210="-",IF($A210="-",VLOOKUP($D210,' REACH Bilaga 59_update'!$A$5:$A$210,1,FALSE),VLOOKUP($A210,' REACH Bilaga 59_update'!$D$5:$D$210,1,FALSE)),VLOOKUP($C210,' REACH Bilaga 59_update'!$C$5:$C$210,1,FALSE))</f>
        <v>#N/A</v>
      </c>
      <c r="H210" s="76" t="e">
        <f>IF($C210="-",IF($A210="-",VLOOKUP($D210,'REACH Bilaga XIV_update'!$A$5:$A$110,1,FALSE),VLOOKUP($A210,'REACH Bilaga XIV_update'!$D$5:$D$110,1,FALSE)),VLOOKUP($C210,'REACH Bilaga XIV_update'!$C$5:$C$110,1,FALSE))</f>
        <v>#N/A</v>
      </c>
      <c r="I210" s="76" t="str">
        <f>IF($C210="-",IF($A210="-",VLOOKUP($D210,CoRAP_update!$A$5:$A$376,1,FALSE),VLOOKUP($A210,CoRAP_update!$D$5:$D$376,1,FALSE)),VLOOKUP($C210,CoRAP_update!$C$5:$C$376,1,FALSE))</f>
        <v>203-777-6</v>
      </c>
      <c r="J210" s="76" t="e">
        <f>IF($C210="-",IF($A210="-",VLOOKUP($D210,EDC_update!$C$2:$C$450,1,FALSE),VLOOKUP($A210,EDC_update!$B$2:$B$450,1,FALSE)),VLOOKUP($C210,EDC_update!$L$2:$L$450,1,FALSE))</f>
        <v>#N/A</v>
      </c>
      <c r="K210" s="76" t="str">
        <f>IF($C210="-",IF($A210="-",IF(VLOOKUP($D210,'sin-list 180320_update'!$C$2:$S$835,3,FALSE)="",NA(),VLOOKUP($D210,'sin-list 180320_update'!$C$2:$S$835,3,FALSE)),IF(VLOOKUP($A210,'sin-list 180320_update'!$A$2:$S$835,5,FALSE)="",NA(),VLOOKUP($A210,'sin-list 180320_update'!$A$2:$S$835,5,FALSE))),IF(VLOOKUP($C210,'sin-list 180320_update'!$B$2:$S$835,4,FALSE)="",NA(),VLOOKUP($C210,'sin-list 180320_update'!$B$2:$S$835,4,FALSE)))</f>
        <v>Hexane is classified as possible reprotoxic chemical (R 3) and has been reported to have endocrine and neurological effects.</v>
      </c>
      <c r="L210" s="76" t="str">
        <f>IF($C210="-",IF($A210="-",VLOOKUP($D210,'sin-list 180320_update'!$C$2:$S$835,6,FALSE),VLOOKUP($A210,'sin-list 180320_update'!$A$2:$S$835,8,FALSE)),VLOOKUP($C210,'sin-list 180320_update'!$B$2:$S$835,7,FALSE))</f>
        <v>Flam. Liq. 2
Repr. 2
Asp. Tox. 1
STOT RE 2 *
Skin Irrit. 2
STOT SE 3
Aquatic Chronic 2</v>
      </c>
      <c r="M210" s="76" t="str">
        <f>IF($C210="-",IF($A210="-",IF(VLOOKUP($D210,'sin-list 180320_update'!$C$2:$S$835,8,FALSE)="",NA(),VLOOKUP($D210,'sin-list 180320_update'!$C$2:$S$835,8,FALSE)),IF(VLOOKUP($A210,'sin-list 180320_update'!$A$2:$S$835,10,FALSE)="",NA(),VLOOKUP($A210,'sin-list 180320_update'!$A$2:$S$835,10,FALSE))),IF(VLOOKUP($C210,'sin-list 180320_update'!$B$2:$S$835,9,FALSE)="",NA(),VLOOKUP($C210,'sin-list 180320_update'!$B$2:$S$835,9,FALSE)))</f>
        <v>H225
H361f ***
H304
H373 **
H315
H336
H411</v>
      </c>
      <c r="N210" s="76" t="e">
        <f>IF($C210="-",IF($A210="-",IF(VLOOKUP($D210,'REACH Bilaga XVII_update'!$A$5:$E$131,4,FALSE)="",NA(),VLOOKUP($D210,'REACH Bilaga XVII_update'!$A$5:$E$131,4,FALSE)),IF(VLOOKUP($A210,'REACH Bilaga XVII_update'!$C$5:$D$131,2,FALSE)="",NA(),VLOOKUP($A210,'REACH Bilaga XVII_update'!$C$5:$D$131,2,FALSE))),IF(VLOOKUP($C210,'REACH Bilaga XVII_update'!$B$5:$D$131,3,FALSE)="",NA(),VLOOKUP($C210,'REACH Bilaga XVII_update'!$B$5:$D$131,3,FALSE)))</f>
        <v>#N/A</v>
      </c>
      <c r="O210" s="76" t="e">
        <f>IF($C210="-",IF($A210="-",IF(VLOOKUP($D210,' REACH Bilaga 59_update'!$A$5:$E$210,5,FALSE)="",NA(),VLOOKUP($D210,' REACH Bilaga 59_update'!$A$5:$E$210,5,FALSE)),IF(VLOOKUP($A210,' REACH Bilaga 59_update'!$D$5:$E$210,2,FALSE)="",NA(),VLOOKUP($A210,' REACH Bilaga 59_update'!$D$5:$E$210,2,FALSE))),IF(VLOOKUP($C210,' REACH Bilaga 59_update'!$C$5:$E$210,3,FALSE)="",NA(),VLOOKUP($C210,' REACH Bilaga 59_update'!$C$5:$E$210,3,FALSE)))</f>
        <v>#N/A</v>
      </c>
      <c r="P210" s="76" t="e">
        <f>IF(C210="-",IF(A210="-",IFERROR(VLOOKUP($D210,' REACH Bilaga 59_update'!$A$5:$F$210,MATCH(Sammanfattning!P$1,' REACH Bilaga 59_update'!$A$4:$F$4,0),FALSE),VLOOKUP($D210,'REACH Bilaga XIV_update'!$A$4:$H$110,MATCH(Sammanfattning!P$1,'REACH Bilaga XIV_update'!$A$4:$H$4,0),FALSE)),IFERROR(VLOOKUP($A210,' REACH Bilaga 59_update'!$D$5:$F$210,MATCH(Sammanfattning!P$1,' REACH Bilaga 59_update'!$D$4:$F$4,0),FALSE),VLOOKUP($A210,'REACH Bilaga XIV_update'!$D$4:$H$110,MATCH(Sammanfattning!P$1,'REACH Bilaga XIV_update'!$D$4:$H$4,0),FALSE))),IFERROR(VLOOKUP($C210,' REACH Bilaga 59_update'!$C$5:$F$210,MATCH(Sammanfattning!P$1,' REACH Bilaga 59_update'!$C$4:$F$4,0),FALSE),VLOOKUP($C210,'REACH Bilaga XIV_update'!$C$4:$H$110,MATCH(Sammanfattning!P$1,'REACH Bilaga XIV_update'!$C$4:$H$4,0),FALSE)))</f>
        <v>#N/A</v>
      </c>
      <c r="Q210" s="76" t="e">
        <f>IF($C210="-",IF($A210="-",IF(VLOOKUP($D210,'REACH Bilaga XIV_update'!$A$5:$I$110,9,FALSE)="",NA(),VLOOKUP($D210,'REACH Bilaga XIV_update'!$A$5:$I$110,9,FALSE)),IF(VLOOKUP($A210,'REACH Bilaga XIV_update'!$D$5:$I$110,6,FALSE)="",NA(),VLOOKUP($A210,'REACH Bilaga XIV_update'!$D$5:$I$110,6,FALSE))),IF(VLOOKUP($C210,'REACH Bilaga XIV_update'!$C$5:$I$110,7,FALSE)="",NA(),VLOOKUP($C210,'REACH Bilaga XIV_update'!$C$5:$I$110,7,FALSE)))</f>
        <v>#N/A</v>
      </c>
      <c r="R210" s="76" t="str">
        <f>IF($C210="-",IF($A210="-",IF(VLOOKUP($D210,CoRAP_update!$A$5:$O$376,15,FALSE)="",NA(),VLOOKUP($D210,CoRAP_update!$A$5:$O$376,15,FALSE)),IF(VLOOKUP($A210,CoRAP_update!$D$5:$O$376,12,FALSE)="",NA(),VLOOKUP($A210,CoRAP_update!$D$5:$O$376,12,FALSE))),IF(VLOOKUP($C210,CoRAP_update!$C$5:$O$376,13,FALSE)="",NA(),VLOOKUP($C210,CoRAP_update!$C$5:$O$376,13,FALSE)))</f>
        <v>H225
H361f ***
H304
H336
H373 **
H315
H411</v>
      </c>
      <c r="S210" s="144" t="str">
        <f>IF($C210="-",IF($A210="-",VLOOKUP($D210,CoRAP_update!$A$5:$J$376,MATCH(Sammanfattning!S$1,CoRAP_update!$A$4:$J$4,0),FALSE),VLOOKUP($A210,CoRAP_update!$D$5:$J$376,MATCH(Sammanfattning!S$1,CoRAP_update!$D$4:$J$4,0),FALSE)),VLOOKUP($C210,CoRAP_update!$C$5:$J$376,MATCH(Sammanfattning!S$1,CoRAP_update!$C$4:$J$4,0),FALSE))</f>
        <v>CMR#Other hazard based concern#High (aggregated) tonnage#Wide dispersive use</v>
      </c>
      <c r="T210" s="76" t="e">
        <f>IF($A210="-",VLOOKUP($D210,EDC_update!$C$2:$F$450,4,FALSE),VLOOKUP($A210,EDC_update!$B$2:$F$450,5,FALSE))</f>
        <v>#N/A</v>
      </c>
      <c r="V210" s="78">
        <f>IF(IFERROR(SEARCH("PBT",P210),99)=99,IF(IFERROR(SEARCH("suspected PBT",S210),99)=99,IF(IFERROR(SEARCH("concluded to be PBT",K210),99)=99,IF(IFERROR(SEARCH("PBT",S210),99)=99,IF(IFERROR(SEARCH("PBT cand",L210),99)=99,IF(IFERROR(SEARCH("PBT",L210),99)=99,IF(IFERROR(SEARCH("persistent, bioackumulative and toxic properties",K210),99)=99,0,Scoring!$E$3),Scoring!$E$3),Scoring!$E$7),Scoring!$E$3),Scoring!$E$5),Scoring!$E$6),Scoring!$E$3)</f>
        <v>0</v>
      </c>
      <c r="W210" s="78">
        <f>IF(IFERROR(SEARCH("vPvB",P210),99)=99,IF(IFERROR(SEARCH("suspected pbt/vPvB",S210),99)=99,IF(IFERROR(SEARCH("vPvB",S210),99)=99,IF(IFERROR(SEARCH("concluded to be a vPvB",S210),99)=99,IF(IFERROR(SEARCH("identified as vPvB",K210),99)=99,IF(IFERROR(SEARCH("concluded to be a vPvB",K210),99)=99,IF(IFERROR(SEARCH("concluded to be both pbt and vPvB",S210),99)=99,IF(IFERROR(SEARCH("concluded to be both pbt and vPvB",K210),99)=99,0,Scoring!$E$5),Scoring!$E$5),Scoring!$E$5),Scoring!$E$5),Scoring!$E$5),Scoring!$E$4),Scoring!$E$6),Scoring!$E$4)</f>
        <v>0</v>
      </c>
      <c r="X210" s="78">
        <f>IF(IFERROR(SEARCH("H410",N210),99)=99,IF(IFERROR(SEARCH("H410",O210),99)=99,IF(IFERROR(SEARCH("H410",Q210),99)=99,IF(IFERROR(SEARCH("H410",M210),99)=99,IF(IFERROR(SEARCH("H410",R210),99)=99,IF(IFERROR(SEARCH("H411",N210),99)=99,IF(IFERROR(SEARCH("H411",O210),99)=99,IF(IFERROR(SEARCH("H411",Q210),99)=99,IF(IFERROR(SEARCH("H411",M210),99)=99,IF(IFERROR(SEARCH("H411",R210),99)=99,IF(IFERROR(SEARCH("H413",N210),99)=99,IF(IFERROR(SEARCH("H413",O210),99)=99,IF(IFERROR(SEARCH("H413",Q210),99)=99,IF(IFERROR(SEARCH("H413",M210),99)=99,IF(IFERROR(SEARCH("H413",R210),99)=99,IF(IFERROR(SEARCH("H412",N210),99)=99,IF(IFERROR(SEARCH("H412",O210),99)=99,IF(IFERROR(SEARCH("H412",Q210),99)=99,IF(IFERROR(SEARCH("H412",M210),99)=99,IF(IFERROR(SEARCH("H412",R210),99)=99,0,Scoring!$E$2),Scoring!$E$2),Scoring!$E$2),Scoring!$E$2),Scoring!$E$2),Scoring!$E$2),Scoring!$E$2),Scoring!$E$2),Scoring!$E$2),Scoring!$E$2),Scoring!$E$2),Scoring!$E$2),Scoring!$E$2),Scoring!$E$2),Scoring!$E$2),Scoring!$E$2),Scoring!$E$2),Scoring!$E$2),Scoring!$E$2),Scoring!$E$2)</f>
        <v>1</v>
      </c>
      <c r="Y210" s="78">
        <f>IF(IFERROR(SEARCH("CMR",K210),99)=99,IF(IFERROR(SEARCH("Suspected CMR",S210),99)=99,IF(IFERROR(SEARCH("CMR",S210),99)=99,0,Scoring!$E$8),Scoring!$E$9),Scoring!$E$8)</f>
        <v>3</v>
      </c>
      <c r="Z210" s="78">
        <f>IF(IFERROR(SEARCH("H350",N210),99)=99,IF(IFERROR(SEARCH("H350",O210),99)=99,IF(IFERROR(SEARCH("H350",Q210),99)=99,IF(IFERROR(SEARCH("H350",M210),99)=99,IF(IFERROR(SEARCH("H350",R210),99)=99,IF(IFERROR(SEARCH("H351",N210),99)=99,IF(IFERROR(SEARCH("H351",O210),99)=99,IF(IFERROR(SEARCH("H351",Q210),99)=99,IF(IFERROR(SEARCH("H351",M210),99)=99,IF(IFERROR(SEARCH("H351",R210),99)=99,IF(IFERROR(SEARCH("carcinogenic",P210),99)=99,IF(IFERROR(SEARCH("suspected carcinogenic",S210),99)=99,0,Scoring!$E$12),Scoring!$E$11),Scoring!$E$10),Scoring!$E$10),Scoring!$E$10),Scoring!$E$10),Scoring!$E$10),Scoring!$E$10),Scoring!$E$10),Scoring!$E$10),Scoring!$E$10),Scoring!$E$10)</f>
        <v>0</v>
      </c>
      <c r="AA210" s="78">
        <f>IF(IFERROR(SEARCH("H340",N210),99)=99,IF(IFERROR(SEARCH("H340",O210),99)=99,IF(IFERROR(SEARCH("H340",Q210),99)=99,IF(IFERROR(SEARCH("H340",M210),99)=99,IF(IFERROR(SEARCH("H340",R210),99)=99,IF(IFERROR(SEARCH("H341",N210),99)=99,IF(IFERROR(SEARCH("H341",O210),99)=99,IF(IFERROR(SEARCH("H341",Q210),99)=99,IF(IFERROR(SEARCH("H341",M210),99)=99,IF(IFERROR(SEARCH("H341",R210),99)=99,IF(IFERROR(SEARCH("mutagenic",P210),99)=99,IF(IFERROR(SEARCH("suspected mutagenic",S210),99)=99,0,Scoring!$E$15),Scoring!$E$14),Scoring!$E$13),Scoring!$E$13),Scoring!$E$13),Scoring!$E$13),Scoring!$E$13),Scoring!$E$13),Scoring!$E$13),Scoring!$E$13),Scoring!$E$13),Scoring!$E$13)</f>
        <v>0</v>
      </c>
      <c r="AB210" s="78">
        <f>IF(IFERROR(SEARCH("H360",N210),99)=99,IF(IFERROR(SEARCH("H360",O210),99)=99,IF(IFERROR(SEARCH("H360",Q210),99)=99,IF(IFERROR(SEARCH("H360",M210),99)=99,IF(IFERROR(SEARCH("H360",R210),99)=99,IF(IFERROR(SEARCH("H361",N210),99)=99,IF(IFERROR(SEARCH("H361",O210),99)=99,IF(IFERROR(SEARCH("H361",Q210),99)=99,IF(IFERROR(SEARCH("H361",M210),99)=99,IF(IFERROR(SEARCH("H361",R210),99)=99,IF(IFERROR(SEARCH("reproduction",P210),99)=99,IF(IFERROR(SEARCH("suspected reprotoxic",S210),99)=99,IF(IFERROR(SEARCH("reprotoxic",S210),99)=99,IF(IFERROR(SEARCH("reprotoxic",K210),99)=99,0,Scoring!$E$18),Scoring!$E$18),Scoring!$E$19),Scoring!$E$17),Scoring!$E$16),Scoring!$E$16),Scoring!$E$16),Scoring!$E$16),Scoring!$E$16),Scoring!$E$16),Scoring!$E$16),Scoring!$E$16),Scoring!$E$16),Scoring!$E$16)</f>
        <v>1</v>
      </c>
      <c r="AC210" s="78">
        <f>IF(IFERROR(SEARCH("57f",L210),99)=99,IF(IFERROR(SEARCH("57(f)",P210),99)=99,0,Scoring!$E$20),Scoring!$E$20)</f>
        <v>0</v>
      </c>
      <c r="AD210" s="78">
        <f>IF(IFERROR(SEARCH("CAT1",T210),99)=99,IF(IFERROR(SEARCH("CAT2",T210),99)=99,IF(IFERROR(SEARCH("CAT3",T210),99)=99,IF(IFERROR(SEARCH("concluded to be endocrine",K210),99)=99,IF(IFERROR(SEARCH("categorised as endocrine",K210),99)=99,IF(IFERROR(SEARCH("endocrine disrupting",P210),99)=99,IF(IFERROR(SEARCH("endocrine disrupting",K210),99)=99,IF(IFERROR(SEARCH("suspected endocrine",S210),99)=99,IF(IFERROR(SEARCH("potential endocrine",S210),99)=99,0,Scoring!$E$25),Scoring!$E$25),Scoring!$E$24),Scoring!$E$24),Scoring!$E$24),Scoring!$E$24),Scoring!$E$23),Scoring!$E$22),Scoring!$E$21)</f>
        <v>0</v>
      </c>
      <c r="AE210" s="78">
        <f>IF(IFERROR(SEARCH("suspected sensitiser",S210),99)=99,IF(IFERROR(SEARCH("sensitiser",S210),99)=99,IF(IFERROR(SEARCH("other hazard based concern",S210),99)=99,0,Scoring!$E$28),Scoring!$E$26),Scoring!$E$27)</f>
        <v>0.4</v>
      </c>
      <c r="AF210" s="78">
        <f>IF(IFERROR(M210,1)=1,IF(IFERROR(N210,1)=1,IF(IFERROR(O210,1)=1,IF(IFERROR(Q210,1)=1,IF(IFERROR(R210,1)=1,IF(IFERROR(T210,1)=1,IF(IFERROR(K210,1)=1,IF(IFERROR(P210,1)=1,IF(IFERROR(S210,1)=1,Scoring!$E$29,0),0),0),0),0),0),0),0),0)</f>
        <v>0</v>
      </c>
      <c r="AG210" s="78">
        <f t="shared" si="26"/>
        <v>4.4000000000000004</v>
      </c>
      <c r="AI210" s="93"/>
      <c r="AJ210" s="94"/>
      <c r="AK210" s="76"/>
      <c r="AL210" s="75"/>
      <c r="AN210" s="79"/>
      <c r="AO210" s="79"/>
      <c r="AP210" s="79"/>
      <c r="AQ210" s="79"/>
      <c r="AR210" s="79"/>
      <c r="AS210" s="78"/>
      <c r="AU210" s="79">
        <f>IF(IFERROR(F210,99)=99,IF(IFERROR(G210,99)=99,IF(IFERROR(H210,99)=99,IF(IFERROR(I210,99)=99,IF(IFERROR(E210,99)=99,IF(IFERROR(J210,99)=99,0,Scoring!$B$7),Scoring!$B$3),Scoring!$B$2),Scoring!$B$6),Scoring!$B$5),Scoring!$B$4)</f>
        <v>0.5</v>
      </c>
      <c r="AV210" s="78">
        <f t="shared" si="27"/>
        <v>2.2000000000000002</v>
      </c>
      <c r="AW210" s="78"/>
      <c r="AX210" s="66"/>
      <c r="AY210" s="78"/>
      <c r="AZ210" s="76"/>
      <c r="BA210" s="76"/>
      <c r="BB210" s="76"/>
    </row>
    <row r="211" spans="1:54" x14ac:dyDescent="0.25">
      <c r="A211" s="89" t="s">
        <v>6459</v>
      </c>
      <c r="B211" s="89" t="s">
        <v>30</v>
      </c>
      <c r="C211" s="89" t="s">
        <v>30</v>
      </c>
      <c r="D211" s="89" t="s">
        <v>7356</v>
      </c>
      <c r="E211" s="76" t="str">
        <f>IF(C211="-",IF(A211="-",VLOOKUP(D211,'sin-list 180320_update'!$C$2:$C$835,1,FALSE),VLOOKUP(A211,'sin-list 180320_update'!$A$2:$A$835,1,FALSE)),VLOOKUP(C211,'sin-list 180320_update'!$B$2:$B$835,1,FALSE))</f>
        <v>60207-90-1</v>
      </c>
      <c r="F211" s="76" t="e">
        <f>IF($C211="-",IF($A211="-",VLOOKUP($D211,'REACH Bilaga XVII_update'!$A$5:$A$131,1,FALSE),VLOOKUP($A211,'REACH Bilaga XVII_update'!$C$5:$C$131,1,FALSE)),VLOOKUP($C211,'REACH Bilaga XVII_update'!$B$5:$B$131,1,FALSE))</f>
        <v>#N/A</v>
      </c>
      <c r="G211" s="76" t="e">
        <f>IF($C211="-",IF($A211="-",VLOOKUP($D211,' REACH Bilaga 59_update'!$A$5:$A$210,1,FALSE),VLOOKUP($A211,' REACH Bilaga 59_update'!$D$5:$D$210,1,FALSE)),VLOOKUP($C211,' REACH Bilaga 59_update'!$C$5:$C$210,1,FALSE))</f>
        <v>#N/A</v>
      </c>
      <c r="H211" s="76" t="e">
        <f>IF($C211="-",IF($A211="-",VLOOKUP($D211,'REACH Bilaga XIV_update'!$A$5:$A$110,1,FALSE),VLOOKUP($A211,'REACH Bilaga XIV_update'!$D$5:$D$110,1,FALSE)),VLOOKUP($C211,'REACH Bilaga XIV_update'!$C$5:$C$110,1,FALSE))</f>
        <v>#N/A</v>
      </c>
      <c r="I211" s="76" t="e">
        <f>IF($C211="-",IF($A211="-",VLOOKUP($D211,CoRAP_update!$A$5:$A$376,1,FALSE),VLOOKUP($A211,CoRAP_update!$D$5:$D$376,1,FALSE)),VLOOKUP($C211,CoRAP_update!$C$5:$C$376,1,FALSE))</f>
        <v>#N/A</v>
      </c>
      <c r="J211" s="76" t="str">
        <f>IF($C211="-",IF($A211="-",VLOOKUP($D211,EDC_update!$C$2:$C$450,1,FALSE),VLOOKUP($A211,EDC_update!$B$2:$B$450,1,FALSE)),VLOOKUP($C211,EDC_update!$L$2:$L$450,1,FALSE))</f>
        <v>60207-90-1</v>
      </c>
      <c r="K211" s="76" t="str">
        <f>IF($C211="-",IF($A211="-",IF(VLOOKUP($D211,'sin-list 180320_update'!$C$2:$S$835,3,FALSE)="",NA(),VLOOKUP($D211,'sin-list 180320_update'!$C$2:$S$835,3,FALSE)),IF(VLOOKUP($A211,'sin-list 180320_update'!$A$2:$S$835,5,FALSE)="",NA(),VLOOKUP($A211,'sin-list 180320_update'!$A$2:$S$835,5,FALSE))),IF(VLOOKUP($C211,'sin-list 180320_update'!$B$2:$S$835,4,FALSE)="",NA(),VLOOKUP($C211,'sin-list 180320_update'!$B$2:$S$835,4,FALSE)))</f>
        <v>Classified CMR according to Annex VI of Regulation 1272/2008</v>
      </c>
      <c r="L211" s="76" t="str">
        <f>IF($C211="-",IF($A211="-",VLOOKUP($D211,'sin-list 180320_update'!$C$2:$S$835,6,FALSE),VLOOKUP($A211,'sin-list 180320_update'!$A$2:$S$835,8,FALSE)),VLOOKUP($C211,'sin-list 180320_update'!$B$2:$S$835,7,FALSE))</f>
        <v xml:space="preserve">Repr. 1B_x000D_
Acute Tox. 4_x000D_
Skin Sens. 1_x000D_
Aquatic Acute 1_x000D_
Aquatic Chronic 1 </v>
      </c>
      <c r="M211" s="76" t="str">
        <f>IF($C211="-",IF($A211="-",IF(VLOOKUP($D211,'sin-list 180320_update'!$C$2:$S$835,8,FALSE)="",NA(),VLOOKUP($D211,'sin-list 180320_update'!$C$2:$S$835,8,FALSE)),IF(VLOOKUP($A211,'sin-list 180320_update'!$A$2:$S$835,10,FALSE)="",NA(),VLOOKUP($A211,'sin-list 180320_update'!$A$2:$S$835,10,FALSE))),IF(VLOOKUP($C211,'sin-list 180320_update'!$B$2:$S$835,9,FALSE)="",NA(),VLOOKUP($C211,'sin-list 180320_update'!$B$2:$S$835,9,FALSE)))</f>
        <v xml:space="preserve">H360D_x000D_
H302_x000D_
H317_x000D_
H400_x000D_
H410 </v>
      </c>
      <c r="N211" s="76" t="e">
        <f>IF($C211="-",IF($A211="-",IF(VLOOKUP($D211,'REACH Bilaga XVII_update'!$A$5:$E$131,4,FALSE)="",NA(),VLOOKUP($D211,'REACH Bilaga XVII_update'!$A$5:$E$131,4,FALSE)),IF(VLOOKUP($A211,'REACH Bilaga XVII_update'!$C$5:$D$131,2,FALSE)="",NA(),VLOOKUP($A211,'REACH Bilaga XVII_update'!$C$5:$D$131,2,FALSE))),IF(VLOOKUP($C211,'REACH Bilaga XVII_update'!$B$5:$D$131,3,FALSE)="",NA(),VLOOKUP($C211,'REACH Bilaga XVII_update'!$B$5:$D$131,3,FALSE)))</f>
        <v>#N/A</v>
      </c>
      <c r="O211" s="76" t="e">
        <f>IF($C211="-",IF($A211="-",IF(VLOOKUP($D211,' REACH Bilaga 59_update'!$A$5:$E$210,5,FALSE)="",NA(),VLOOKUP($D211,' REACH Bilaga 59_update'!$A$5:$E$210,5,FALSE)),IF(VLOOKUP($A211,' REACH Bilaga 59_update'!$D$5:$E$210,2,FALSE)="",NA(),VLOOKUP($A211,' REACH Bilaga 59_update'!$D$5:$E$210,2,FALSE))),IF(VLOOKUP($C211,' REACH Bilaga 59_update'!$C$5:$E$210,3,FALSE)="",NA(),VLOOKUP($C211,' REACH Bilaga 59_update'!$C$5:$E$210,3,FALSE)))</f>
        <v>#N/A</v>
      </c>
      <c r="P211" s="76" t="e">
        <f>IF(C211="-",IF(A211="-",IFERROR(VLOOKUP($D211,' REACH Bilaga 59_update'!$A$5:$F$210,MATCH(Sammanfattning!P$1,' REACH Bilaga 59_update'!$A$4:$F$4,0),FALSE),VLOOKUP($D211,'REACH Bilaga XIV_update'!$A$4:$H$110,MATCH(Sammanfattning!P$1,'REACH Bilaga XIV_update'!$A$4:$H$4,0),FALSE)),IFERROR(VLOOKUP($A211,' REACH Bilaga 59_update'!$D$5:$F$210,MATCH(Sammanfattning!P$1,' REACH Bilaga 59_update'!$D$4:$F$4,0),FALSE),VLOOKUP($A211,'REACH Bilaga XIV_update'!$D$4:$H$110,MATCH(Sammanfattning!P$1,'REACH Bilaga XIV_update'!$D$4:$H$4,0),FALSE))),IFERROR(VLOOKUP($C211,' REACH Bilaga 59_update'!$C$5:$F$210,MATCH(Sammanfattning!P$1,' REACH Bilaga 59_update'!$C$4:$F$4,0),FALSE),VLOOKUP($C211,'REACH Bilaga XIV_update'!$C$4:$H$110,MATCH(Sammanfattning!P$1,'REACH Bilaga XIV_update'!$C$4:$H$4,0),FALSE)))</f>
        <v>#N/A</v>
      </c>
      <c r="Q211" s="76" t="e">
        <f>IF($C211="-",IF($A211="-",IF(VLOOKUP($D211,'REACH Bilaga XIV_update'!$A$5:$I$110,9,FALSE)="",NA(),VLOOKUP($D211,'REACH Bilaga XIV_update'!$A$5:$I$110,9,FALSE)),IF(VLOOKUP($A211,'REACH Bilaga XIV_update'!$D$5:$I$110,6,FALSE)="",NA(),VLOOKUP($A211,'REACH Bilaga XIV_update'!$D$5:$I$110,6,FALSE))),IF(VLOOKUP($C211,'REACH Bilaga XIV_update'!$C$5:$I$110,7,FALSE)="",NA(),VLOOKUP($C211,'REACH Bilaga XIV_update'!$C$5:$I$110,7,FALSE)))</f>
        <v>#N/A</v>
      </c>
      <c r="R211" s="76" t="e">
        <f>IF($C211="-",IF($A211="-",IF(VLOOKUP($D211,CoRAP_update!$A$5:$O$376,15,FALSE)="",NA(),VLOOKUP($D211,CoRAP_update!$A$5:$O$376,15,FALSE)),IF(VLOOKUP($A211,CoRAP_update!$D$5:$O$376,12,FALSE)="",NA(),VLOOKUP($A211,CoRAP_update!$D$5:$O$376,12,FALSE))),IF(VLOOKUP($C211,CoRAP_update!$C$5:$O$376,13,FALSE)="",NA(),VLOOKUP($C211,CoRAP_update!$C$5:$O$376,13,FALSE)))</f>
        <v>#N/A</v>
      </c>
      <c r="S211" s="144" t="e">
        <f>IF($C211="-",IF($A211="-",VLOOKUP($D211,CoRAP_update!$A$5:$J$376,MATCH(Sammanfattning!S$1,CoRAP_update!$A$4:$J$4,0),FALSE),VLOOKUP($A211,CoRAP_update!$D$5:$J$376,MATCH(Sammanfattning!S$1,CoRAP_update!$D$4:$J$4,0),FALSE)),VLOOKUP($C211,CoRAP_update!$C$5:$J$376,MATCH(Sammanfattning!S$1,CoRAP_update!$C$4:$J$4,0),FALSE))</f>
        <v>#N/A</v>
      </c>
      <c r="T211" s="76" t="str">
        <f>IF($A211="-",VLOOKUP($D211,EDC_update!$C$2:$F$450,4,FALSE),VLOOKUP($A211,EDC_update!$B$2:$F$450,5,FALSE))</f>
        <v>CAT3b</v>
      </c>
      <c r="V211" s="78">
        <f>IF(IFERROR(SEARCH("PBT",P211),99)=99,IF(IFERROR(SEARCH("suspected PBT",S211),99)=99,IF(IFERROR(SEARCH("concluded to be PBT",K211),99)=99,IF(IFERROR(SEARCH("PBT",S211),99)=99,IF(IFERROR(SEARCH("PBT cand",L211),99)=99,IF(IFERROR(SEARCH("PBT",L211),99)=99,IF(IFERROR(SEARCH("persistent, bioackumulative and toxic properties",K211),99)=99,0,Scoring!$E$3),Scoring!$E$3),Scoring!$E$7),Scoring!$E$3),Scoring!$E$5),Scoring!$E$6),Scoring!$E$3)</f>
        <v>0</v>
      </c>
      <c r="W211" s="78">
        <f>IF(IFERROR(SEARCH("vPvB",P211),99)=99,IF(IFERROR(SEARCH("suspected pbt/vPvB",S211),99)=99,IF(IFERROR(SEARCH("vPvB",S211),99)=99,IF(IFERROR(SEARCH("concluded to be a vPvB",S211),99)=99,IF(IFERROR(SEARCH("identified as vPvB",K211),99)=99,IF(IFERROR(SEARCH("concluded to be a vPvB",K211),99)=99,IF(IFERROR(SEARCH("concluded to be both pbt and vPvB",S211),99)=99,IF(IFERROR(SEARCH("concluded to be both pbt and vPvB",K211),99)=99,0,Scoring!$E$5),Scoring!$E$5),Scoring!$E$5),Scoring!$E$5),Scoring!$E$5),Scoring!$E$4),Scoring!$E$6),Scoring!$E$4)</f>
        <v>0</v>
      </c>
      <c r="X211" s="78">
        <f>IF(IFERROR(SEARCH("H410",N211),99)=99,IF(IFERROR(SEARCH("H410",O211),99)=99,IF(IFERROR(SEARCH("H410",Q211),99)=99,IF(IFERROR(SEARCH("H410",M211),99)=99,IF(IFERROR(SEARCH("H410",R211),99)=99,IF(IFERROR(SEARCH("H411",N211),99)=99,IF(IFERROR(SEARCH("H411",O211),99)=99,IF(IFERROR(SEARCH("H411",Q211),99)=99,IF(IFERROR(SEARCH("H411",M211),99)=99,IF(IFERROR(SEARCH("H411",R211),99)=99,IF(IFERROR(SEARCH("H413",N211),99)=99,IF(IFERROR(SEARCH("H413",O211),99)=99,IF(IFERROR(SEARCH("H413",Q211),99)=99,IF(IFERROR(SEARCH("H413",M211),99)=99,IF(IFERROR(SEARCH("H413",R211),99)=99,IF(IFERROR(SEARCH("H412",N211),99)=99,IF(IFERROR(SEARCH("H412",O211),99)=99,IF(IFERROR(SEARCH("H412",Q211),99)=99,IF(IFERROR(SEARCH("H412",M211),99)=99,IF(IFERROR(SEARCH("H412",R211),99)=99,0,Scoring!$E$2),Scoring!$E$2),Scoring!$E$2),Scoring!$E$2),Scoring!$E$2),Scoring!$E$2),Scoring!$E$2),Scoring!$E$2),Scoring!$E$2),Scoring!$E$2),Scoring!$E$2),Scoring!$E$2),Scoring!$E$2),Scoring!$E$2),Scoring!$E$2),Scoring!$E$2),Scoring!$E$2),Scoring!$E$2),Scoring!$E$2),Scoring!$E$2)</f>
        <v>1</v>
      </c>
      <c r="Y211" s="78">
        <f>IF(IFERROR(SEARCH("CMR",K211),99)=99,IF(IFERROR(SEARCH("Suspected CMR",S211),99)=99,IF(IFERROR(SEARCH("CMR",S211),99)=99,0,Scoring!$E$8),Scoring!$E$9),Scoring!$E$8)</f>
        <v>3</v>
      </c>
      <c r="Z211" s="78">
        <f>IF(IFERROR(SEARCH("H350",N211),99)=99,IF(IFERROR(SEARCH("H350",O211),99)=99,IF(IFERROR(SEARCH("H350",Q211),99)=99,IF(IFERROR(SEARCH("H350",M211),99)=99,IF(IFERROR(SEARCH("H350",R211),99)=99,IF(IFERROR(SEARCH("H351",N211),99)=99,IF(IFERROR(SEARCH("H351",O211),99)=99,IF(IFERROR(SEARCH("H351",Q211),99)=99,IF(IFERROR(SEARCH("H351",M211),99)=99,IF(IFERROR(SEARCH("H351",R211),99)=99,IF(IFERROR(SEARCH("carcinogenic",P211),99)=99,IF(IFERROR(SEARCH("suspected carcinogenic",S211),99)=99,0,Scoring!$E$12),Scoring!$E$11),Scoring!$E$10),Scoring!$E$10),Scoring!$E$10),Scoring!$E$10),Scoring!$E$10),Scoring!$E$10),Scoring!$E$10),Scoring!$E$10),Scoring!$E$10),Scoring!$E$10)</f>
        <v>0</v>
      </c>
      <c r="AA211" s="78">
        <f>IF(IFERROR(SEARCH("H340",N211),99)=99,IF(IFERROR(SEARCH("H340",O211),99)=99,IF(IFERROR(SEARCH("H340",Q211),99)=99,IF(IFERROR(SEARCH("H340",M211),99)=99,IF(IFERROR(SEARCH("H340",R211),99)=99,IF(IFERROR(SEARCH("H341",N211),99)=99,IF(IFERROR(SEARCH("H341",O211),99)=99,IF(IFERROR(SEARCH("H341",Q211),99)=99,IF(IFERROR(SEARCH("H341",M211),99)=99,IF(IFERROR(SEARCH("H341",R211),99)=99,IF(IFERROR(SEARCH("mutagenic",P211),99)=99,IF(IFERROR(SEARCH("suspected mutagenic",S211),99)=99,0,Scoring!$E$15),Scoring!$E$14),Scoring!$E$13),Scoring!$E$13),Scoring!$E$13),Scoring!$E$13),Scoring!$E$13),Scoring!$E$13),Scoring!$E$13),Scoring!$E$13),Scoring!$E$13),Scoring!$E$13)</f>
        <v>0</v>
      </c>
      <c r="AB211" s="78">
        <f>IF(IFERROR(SEARCH("H360",N211),99)=99,IF(IFERROR(SEARCH("H360",O211),99)=99,IF(IFERROR(SEARCH("H360",Q211),99)=99,IF(IFERROR(SEARCH("H360",M211),99)=99,IF(IFERROR(SEARCH("H360",R211),99)=99,IF(IFERROR(SEARCH("H361",N211),99)=99,IF(IFERROR(SEARCH("H361",O211),99)=99,IF(IFERROR(SEARCH("H361",Q211),99)=99,IF(IFERROR(SEARCH("H361",M211),99)=99,IF(IFERROR(SEARCH("H361",R211),99)=99,IF(IFERROR(SEARCH("reproduction",P211),99)=99,IF(IFERROR(SEARCH("suspected reprotoxic",S211),99)=99,IF(IFERROR(SEARCH("reprotoxic",S211),99)=99,IF(IFERROR(SEARCH("reprotoxic",K211),99)=99,0,Scoring!$E$18),Scoring!$E$18),Scoring!$E$19),Scoring!$E$17),Scoring!$E$16),Scoring!$E$16),Scoring!$E$16),Scoring!$E$16),Scoring!$E$16),Scoring!$E$16),Scoring!$E$16),Scoring!$E$16),Scoring!$E$16),Scoring!$E$16)</f>
        <v>1</v>
      </c>
      <c r="AC211" s="78">
        <f>IF(IFERROR(SEARCH("57f",L211),99)=99,IF(IFERROR(SEARCH("57(f)",P211),99)=99,0,Scoring!$E$20),Scoring!$E$20)</f>
        <v>0</v>
      </c>
      <c r="AD211" s="78">
        <f>IF(IFERROR(SEARCH("CAT1",T211),99)=99,IF(IFERROR(SEARCH("CAT2",T211),99)=99,IF(IFERROR(SEARCH("CAT3",T211),99)=99,IF(IFERROR(SEARCH("concluded to be endocrine",K211),99)=99,IF(IFERROR(SEARCH("categorised as endocrine",K211),99)=99,IF(IFERROR(SEARCH("endocrine disrupting",P211),99)=99,IF(IFERROR(SEARCH("endocrine disrupting",K211),99)=99,IF(IFERROR(SEARCH("suspected endocrine",S211),99)=99,IF(IFERROR(SEARCH("potential endocrine",S211),99)=99,0,Scoring!$E$25),Scoring!$E$25),Scoring!$E$24),Scoring!$E$24),Scoring!$E$24),Scoring!$E$24),Scoring!$E$23),Scoring!$E$22),Scoring!$E$21)</f>
        <v>0.3</v>
      </c>
      <c r="AE211" s="78">
        <f>IF(IFERROR(SEARCH("suspected sensitiser",S211),99)=99,IF(IFERROR(SEARCH("sensitiser",S211),99)=99,IF(IFERROR(SEARCH("other hazard based concern",S211),99)=99,0,Scoring!$E$28),Scoring!$E$26),Scoring!$E$27)</f>
        <v>0</v>
      </c>
      <c r="AF211" s="78">
        <f>IF(IFERROR(M211,1)=1,IF(IFERROR(N211,1)=1,IF(IFERROR(O211,1)=1,IF(IFERROR(Q211,1)=1,IF(IFERROR(R211,1)=1,IF(IFERROR(T211,1)=1,IF(IFERROR(K211,1)=1,IF(IFERROR(P211,1)=1,IF(IFERROR(S211,1)=1,Scoring!$E$29,0),0),0),0),0),0),0),0),0)</f>
        <v>0</v>
      </c>
      <c r="AG211" s="78">
        <f t="shared" si="26"/>
        <v>4.3</v>
      </c>
      <c r="AI211" s="93"/>
      <c r="AJ211" s="94"/>
      <c r="AK211" s="76"/>
      <c r="AL211" s="75"/>
      <c r="AN211" s="79"/>
      <c r="AO211" s="79"/>
      <c r="AP211" s="79"/>
      <c r="AQ211" s="79"/>
      <c r="AR211" s="79"/>
      <c r="AS211" s="78"/>
      <c r="AU211" s="79">
        <f>IF(IFERROR(F211,99)=99,IF(IFERROR(G211,99)=99,IF(IFERROR(H211,99)=99,IF(IFERROR(I211,99)=99,IF(IFERROR(E211,99)=99,IF(IFERROR(J211,99)=99,0,Scoring!$B$7),Scoring!$B$3),Scoring!$B$2),Scoring!$B$6),Scoring!$B$5),Scoring!$B$4)</f>
        <v>0.3</v>
      </c>
      <c r="AV211" s="78">
        <f t="shared" si="27"/>
        <v>1.2899999999999998</v>
      </c>
      <c r="AW211" s="78"/>
      <c r="AX211" s="66"/>
      <c r="AY211" s="78"/>
      <c r="AZ211" s="76"/>
      <c r="BB211" s="76"/>
    </row>
    <row r="212" spans="1:54" x14ac:dyDescent="0.25">
      <c r="A212" s="77" t="s">
        <v>3069</v>
      </c>
      <c r="B212" s="76" t="str">
        <f>C212</f>
        <v>201-861-7</v>
      </c>
      <c r="C212" s="77" t="s">
        <v>2491</v>
      </c>
      <c r="D212" s="77" t="s">
        <v>2492</v>
      </c>
      <c r="E212" s="76" t="str">
        <f>IF(C212="-",IF(A212="-",VLOOKUP(D212,'sin-list 180320_update'!$C$2:$C$835,1,FALSE),VLOOKUP(A212,'sin-list 180320_update'!$A$2:$A$835,1,FALSE)),VLOOKUP(C212,'sin-list 180320_update'!$B$2:$B$835,1,FALSE))</f>
        <v>201-861-7</v>
      </c>
      <c r="F212" s="76" t="e">
        <f>IF($C212="-",IF($A212="-",VLOOKUP($D212,'REACH Bilaga XVII_update'!$A$5:$A$131,1,FALSE),VLOOKUP($A212,'REACH Bilaga XVII_update'!$C$5:$C$131,1,FALSE)),VLOOKUP($C212,'REACH Bilaga XVII_update'!$B$5:$B$131,1,FALSE))</f>
        <v>#N/A</v>
      </c>
      <c r="G212" s="76" t="str">
        <f>IF($C212="-",IF($A212="-",VLOOKUP($D212,' REACH Bilaga 59_update'!$A$5:$A$210,1,FALSE),VLOOKUP($A212,' REACH Bilaga 59_update'!$D$5:$D$210,1,FALSE)),VLOOKUP($C212,' REACH Bilaga 59_update'!$C$5:$C$210,1,FALSE))</f>
        <v>201-861-7</v>
      </c>
      <c r="H212" s="76" t="e">
        <f>IF($C212="-",IF($A212="-",VLOOKUP($D212,'REACH Bilaga XIV_update'!$A$5:$A$110,1,FALSE),VLOOKUP($A212,'REACH Bilaga XIV_update'!$D$5:$D$110,1,FALSE)),VLOOKUP($C212,'REACH Bilaga XIV_update'!$C$5:$C$110,1,FALSE))</f>
        <v>#N/A</v>
      </c>
      <c r="I212" s="76" t="e">
        <f>IF($C212="-",IF($A212="-",VLOOKUP($D212,CoRAP_update!$A$5:$A$376,1,FALSE),VLOOKUP($A212,CoRAP_update!$D$5:$D$376,1,FALSE)),VLOOKUP($C212,CoRAP_update!$C$5:$C$376,1,FALSE))</f>
        <v>#N/A</v>
      </c>
      <c r="J212" s="76" t="e">
        <f>IF($C212="-",IF($A212="-",VLOOKUP($D212,EDC_update!$C$2:$C$450,1,FALSE),VLOOKUP($A212,EDC_update!$B$2:$B$450,1,FALSE)),VLOOKUP($C212,EDC_update!$L$2:$L$450,1,FALSE))</f>
        <v>#N/A</v>
      </c>
      <c r="K212" s="76" t="str">
        <f>IF($C212="-",IF($A212="-",IF(VLOOKUP($D212,'sin-list 180320_update'!$C$2:$S$835,3,FALSE)="",NA(),VLOOKUP($D212,'sin-list 180320_update'!$C$2:$S$835,3,FALSE)),IF(VLOOKUP($A212,'sin-list 180320_update'!$A$2:$S$835,5,FALSE)="",NA(),VLOOKUP($A212,'sin-list 180320_update'!$A$2:$S$835,5,FALSE))),IF(VLOOKUP($C212,'sin-list 180320_update'!$B$2:$S$835,4,FALSE)="",NA(),VLOOKUP($C212,'sin-list 180320_update'!$B$2:$S$835,4,FALSE)))</f>
        <v>Classified CMR according to Annex VI of Regulation 1272/2008</v>
      </c>
      <c r="L212" s="76" t="str">
        <f>IF($C212="-",IF($A212="-",VLOOKUP($D212,'sin-list 180320_update'!$C$2:$S$835,6,FALSE),VLOOKUP($A212,'sin-list 180320_update'!$A$2:$S$835,8,FALSE)),VLOOKUP($C212,'sin-list 180320_update'!$B$2:$S$835,7,FALSE))</f>
        <v>Repr. 1B
Acute Tox. 3 *
Acute Tox. 3 *
Eye Irrit. 2
Aquatic Acute 1
Aquatic Chronic 1</v>
      </c>
      <c r="M212" s="76" t="str">
        <f>IF($C212="-",IF($A212="-",IF(VLOOKUP($D212,'sin-list 180320_update'!$C$2:$S$835,8,FALSE)="",NA(),VLOOKUP($D212,'sin-list 180320_update'!$C$2:$S$835,8,FALSE)),IF(VLOOKUP($A212,'sin-list 180320_update'!$A$2:$S$835,10,FALSE)="",NA(),VLOOKUP($A212,'sin-list 180320_update'!$A$2:$S$835,10,FALSE))),IF(VLOOKUP($C212,'sin-list 180320_update'!$B$2:$S$835,9,FALSE)="",NA(),VLOOKUP($C212,'sin-list 180320_update'!$B$2:$S$835,9,FALSE)))</f>
        <v>H360Df
H311
H301
H319
H400
H410</v>
      </c>
      <c r="N212" s="76" t="e">
        <f>IF($C212="-",IF($A212="-",IF(VLOOKUP($D212,'REACH Bilaga XVII_update'!$A$5:$E$131,4,FALSE)="",NA(),VLOOKUP($D212,'REACH Bilaga XVII_update'!$A$5:$E$131,4,FALSE)),IF(VLOOKUP($A212,'REACH Bilaga XVII_update'!$C$5:$D$131,2,FALSE)="",NA(),VLOOKUP($A212,'REACH Bilaga XVII_update'!$C$5:$D$131,2,FALSE))),IF(VLOOKUP($C212,'REACH Bilaga XVII_update'!$B$5:$D$131,3,FALSE)="",NA(),VLOOKUP($C212,'REACH Bilaga XVII_update'!$B$5:$D$131,3,FALSE)))</f>
        <v>#N/A</v>
      </c>
      <c r="O212" s="76" t="str">
        <f>IF($C212="-",IF($A212="-",IF(VLOOKUP($D212,' REACH Bilaga 59_update'!$A$5:$E$210,5,FALSE)="",NA(),VLOOKUP($D212,' REACH Bilaga 59_update'!$A$5:$E$210,5,FALSE)),IF(VLOOKUP($A212,' REACH Bilaga 59_update'!$D$5:$E$210,2,FALSE)="",NA(),VLOOKUP($A212,' REACH Bilaga 59_update'!$D$5:$E$210,2,FALSE))),IF(VLOOKUP($C212,' REACH Bilaga 59_update'!$C$5:$E$210,3,FALSE)="",NA(),VLOOKUP($C212,' REACH Bilaga 59_update'!$C$5:$E$210,3,FALSE)))</f>
        <v>H360Df
H311
H301
H319
H400
H410</v>
      </c>
      <c r="P212" s="76" t="str">
        <f>IF(C212="-",IF(A212="-",IFERROR(VLOOKUP($D212,' REACH Bilaga 59_update'!$A$5:$F$210,MATCH(Sammanfattning!P$1,' REACH Bilaga 59_update'!$A$4:$F$4,0),FALSE),VLOOKUP($D212,'REACH Bilaga XIV_update'!$A$4:$H$110,MATCH(Sammanfattning!P$1,'REACH Bilaga XIV_update'!$A$4:$H$4,0),FALSE)),IFERROR(VLOOKUP($A212,' REACH Bilaga 59_update'!$D$5:$F$210,MATCH(Sammanfattning!P$1,' REACH Bilaga 59_update'!$D$4:$F$4,0),FALSE),VLOOKUP($A212,'REACH Bilaga XIV_update'!$D$4:$H$110,MATCH(Sammanfattning!P$1,'REACH Bilaga XIV_update'!$D$4:$H$4,0),FALSE))),IFERROR(VLOOKUP($C212,' REACH Bilaga 59_update'!$C$5:$F$210,MATCH(Sammanfattning!P$1,' REACH Bilaga 59_update'!$C$4:$F$4,0),FALSE),VLOOKUP($C212,'REACH Bilaga XIV_update'!$C$4:$H$110,MATCH(Sammanfattning!P$1,'REACH Bilaga XIV_update'!$C$4:$H$4,0),FALSE)))</f>
        <v>Toxic for reproduction (Article 57c)</v>
      </c>
      <c r="Q212" s="76" t="e">
        <f>IF($C212="-",IF($A212="-",IF(VLOOKUP($D212,'REACH Bilaga XIV_update'!$A$5:$I$110,9,FALSE)="",NA(),VLOOKUP($D212,'REACH Bilaga XIV_update'!$A$5:$I$110,9,FALSE)),IF(VLOOKUP($A212,'REACH Bilaga XIV_update'!$D$5:$I$110,6,FALSE)="",NA(),VLOOKUP($A212,'REACH Bilaga XIV_update'!$D$5:$I$110,6,FALSE))),IF(VLOOKUP($C212,'REACH Bilaga XIV_update'!$C$5:$I$110,7,FALSE)="",NA(),VLOOKUP($C212,'REACH Bilaga XIV_update'!$C$5:$I$110,7,FALSE)))</f>
        <v>#N/A</v>
      </c>
      <c r="R212" s="76" t="e">
        <f>IF($C212="-",IF($A212="-",IF(VLOOKUP($D212,CoRAP_update!$A$5:$O$376,15,FALSE)="",NA(),VLOOKUP($D212,CoRAP_update!$A$5:$O$376,15,FALSE)),IF(VLOOKUP($A212,CoRAP_update!$D$5:$O$376,12,FALSE)="",NA(),VLOOKUP($A212,CoRAP_update!$D$5:$O$376,12,FALSE))),IF(VLOOKUP($C212,CoRAP_update!$C$5:$O$376,13,FALSE)="",NA(),VLOOKUP($C212,CoRAP_update!$C$5:$O$376,13,FALSE)))</f>
        <v>#N/A</v>
      </c>
      <c r="S212" s="144" t="e">
        <f>IF($C212="-",IF($A212="-",VLOOKUP($D212,CoRAP_update!$A$5:$J$376,MATCH(Sammanfattning!S$1,CoRAP_update!$A$4:$J$4,0),FALSE),VLOOKUP($A212,CoRAP_update!$D$5:$J$376,MATCH(Sammanfattning!S$1,CoRAP_update!$D$4:$J$4,0),FALSE)),VLOOKUP($C212,CoRAP_update!$C$5:$J$376,MATCH(Sammanfattning!S$1,CoRAP_update!$C$4:$J$4,0),FALSE))</f>
        <v>#N/A</v>
      </c>
      <c r="T212" s="76" t="str">
        <f>IF($A212="-",VLOOKUP($D212,EDC_update!$C$2:$F$450,4,FALSE),VLOOKUP($A212,EDC_update!$B$2:$F$450,5,FALSE))</f>
        <v>CAT3b</v>
      </c>
      <c r="V212" s="78">
        <f>IF(IFERROR(SEARCH("PBT",P212),99)=99,IF(IFERROR(SEARCH("suspected PBT",S212),99)=99,IF(IFERROR(SEARCH("concluded to be PBT",K212),99)=99,IF(IFERROR(SEARCH("PBT",S212),99)=99,IF(IFERROR(SEARCH("PBT cand",L212),99)=99,IF(IFERROR(SEARCH("PBT",L212),99)=99,IF(IFERROR(SEARCH("persistent, bioackumulative and toxic properties",K212),99)=99,0,Scoring!$E$3),Scoring!$E$3),Scoring!$E$7),Scoring!$E$3),Scoring!$E$5),Scoring!$E$6),Scoring!$E$3)</f>
        <v>0</v>
      </c>
      <c r="W212" s="78">
        <f>IF(IFERROR(SEARCH("vPvB",P212),99)=99,IF(IFERROR(SEARCH("suspected pbt/vPvB",S212),99)=99,IF(IFERROR(SEARCH("vPvB",S212),99)=99,IF(IFERROR(SEARCH("concluded to be a vPvB",S212),99)=99,IF(IFERROR(SEARCH("identified as vPvB",K212),99)=99,IF(IFERROR(SEARCH("concluded to be a vPvB",K212),99)=99,IF(IFERROR(SEARCH("concluded to be both pbt and vPvB",S212),99)=99,IF(IFERROR(SEARCH("concluded to be both pbt and vPvB",K212),99)=99,0,Scoring!$E$5),Scoring!$E$5),Scoring!$E$5),Scoring!$E$5),Scoring!$E$5),Scoring!$E$4),Scoring!$E$6),Scoring!$E$4)</f>
        <v>0</v>
      </c>
      <c r="X212" s="78">
        <f>IF(IFERROR(SEARCH("H410",N212),99)=99,IF(IFERROR(SEARCH("H410",O212),99)=99,IF(IFERROR(SEARCH("H410",Q212),99)=99,IF(IFERROR(SEARCH("H410",M212),99)=99,IF(IFERROR(SEARCH("H410",R212),99)=99,IF(IFERROR(SEARCH("H411",N212),99)=99,IF(IFERROR(SEARCH("H411",O212),99)=99,IF(IFERROR(SEARCH("H411",Q212),99)=99,IF(IFERROR(SEARCH("H411",M212),99)=99,IF(IFERROR(SEARCH("H411",R212),99)=99,IF(IFERROR(SEARCH("H413",N212),99)=99,IF(IFERROR(SEARCH("H413",O212),99)=99,IF(IFERROR(SEARCH("H413",Q212),99)=99,IF(IFERROR(SEARCH("H413",M212),99)=99,IF(IFERROR(SEARCH("H413",R212),99)=99,IF(IFERROR(SEARCH("H412",N212),99)=99,IF(IFERROR(SEARCH("H412",O212),99)=99,IF(IFERROR(SEARCH("H412",Q212),99)=99,IF(IFERROR(SEARCH("H412",M212),99)=99,IF(IFERROR(SEARCH("H412",R212),99)=99,0,Scoring!$E$2),Scoring!$E$2),Scoring!$E$2),Scoring!$E$2),Scoring!$E$2),Scoring!$E$2),Scoring!$E$2),Scoring!$E$2),Scoring!$E$2),Scoring!$E$2),Scoring!$E$2),Scoring!$E$2),Scoring!$E$2),Scoring!$E$2),Scoring!$E$2),Scoring!$E$2),Scoring!$E$2),Scoring!$E$2),Scoring!$E$2),Scoring!$E$2)</f>
        <v>1</v>
      </c>
      <c r="Y212" s="78">
        <f>IF(IFERROR(SEARCH("CMR",K212),99)=99,IF(IFERROR(SEARCH("Suspected CMR",S212),99)=99,IF(IFERROR(SEARCH("CMR",S212),99)=99,0,Scoring!$E$8),Scoring!$E$9),Scoring!$E$8)</f>
        <v>3</v>
      </c>
      <c r="Z212" s="78">
        <f>IF(IFERROR(SEARCH("H350",N212),99)=99,IF(IFERROR(SEARCH("H350",O212),99)=99,IF(IFERROR(SEARCH("H350",Q212),99)=99,IF(IFERROR(SEARCH("H350",M212),99)=99,IF(IFERROR(SEARCH("H350",R212),99)=99,IF(IFERROR(SEARCH("H351",N212),99)=99,IF(IFERROR(SEARCH("H351",O212),99)=99,IF(IFERROR(SEARCH("H351",Q212),99)=99,IF(IFERROR(SEARCH("H351",M212),99)=99,IF(IFERROR(SEARCH("H351",R212),99)=99,IF(IFERROR(SEARCH("carcinogenic",P212),99)=99,IF(IFERROR(SEARCH("suspected carcinogenic",S212),99)=99,0,Scoring!$E$12),Scoring!$E$11),Scoring!$E$10),Scoring!$E$10),Scoring!$E$10),Scoring!$E$10),Scoring!$E$10),Scoring!$E$10),Scoring!$E$10),Scoring!$E$10),Scoring!$E$10),Scoring!$E$10)</f>
        <v>0</v>
      </c>
      <c r="AA212" s="78">
        <f>IF(IFERROR(SEARCH("H340",N212),99)=99,IF(IFERROR(SEARCH("H340",O212),99)=99,IF(IFERROR(SEARCH("H340",Q212),99)=99,IF(IFERROR(SEARCH("H340",M212),99)=99,IF(IFERROR(SEARCH("H340",R212),99)=99,IF(IFERROR(SEARCH("H341",N212),99)=99,IF(IFERROR(SEARCH("H341",O212),99)=99,IF(IFERROR(SEARCH("H341",Q212),99)=99,IF(IFERROR(SEARCH("H341",M212),99)=99,IF(IFERROR(SEARCH("H341",R212),99)=99,IF(IFERROR(SEARCH("mutagenic",P212),99)=99,IF(IFERROR(SEARCH("suspected mutagenic",S212),99)=99,0,Scoring!$E$15),Scoring!$E$14),Scoring!$E$13),Scoring!$E$13),Scoring!$E$13),Scoring!$E$13),Scoring!$E$13),Scoring!$E$13),Scoring!$E$13),Scoring!$E$13),Scoring!$E$13),Scoring!$E$13)</f>
        <v>0</v>
      </c>
      <c r="AB212" s="78">
        <f>IF(IFERROR(SEARCH("H360",N212),99)=99,IF(IFERROR(SEARCH("H360",O212),99)=99,IF(IFERROR(SEARCH("H360",Q212),99)=99,IF(IFERROR(SEARCH("H360",M212),99)=99,IF(IFERROR(SEARCH("H360",R212),99)=99,IF(IFERROR(SEARCH("H361",N212),99)=99,IF(IFERROR(SEARCH("H361",O212),99)=99,IF(IFERROR(SEARCH("H361",Q212),99)=99,IF(IFERROR(SEARCH("H361",M212),99)=99,IF(IFERROR(SEARCH("H361",R212),99)=99,IF(IFERROR(SEARCH("reproduction",P212),99)=99,IF(IFERROR(SEARCH("suspected reprotoxic",S212),99)=99,IF(IFERROR(SEARCH("reprotoxic",S212),99)=99,IF(IFERROR(SEARCH("reprotoxic",K212),99)=99,0,Scoring!$E$18),Scoring!$E$18),Scoring!$E$19),Scoring!$E$17),Scoring!$E$16),Scoring!$E$16),Scoring!$E$16),Scoring!$E$16),Scoring!$E$16),Scoring!$E$16),Scoring!$E$16),Scoring!$E$16),Scoring!$E$16),Scoring!$E$16)</f>
        <v>1</v>
      </c>
      <c r="AC212" s="78">
        <f>IF(IFERROR(SEARCH("57f",L212),99)=99,IF(IFERROR(SEARCH("57(f)",P212),99)=99,0,Scoring!$E$20),Scoring!$E$20)</f>
        <v>0</v>
      </c>
      <c r="AD212" s="78">
        <f>IF(IFERROR(SEARCH("CAT1",T212),99)=99,IF(IFERROR(SEARCH("CAT2",T212),99)=99,IF(IFERROR(SEARCH("CAT3",T212),99)=99,IF(IFERROR(SEARCH("concluded to be endocrine",K212),99)=99,IF(IFERROR(SEARCH("categorised as endocrine",K212),99)=99,IF(IFERROR(SEARCH("endocrine disrupting",P212),99)=99,IF(IFERROR(SEARCH("endocrine disrupting",K212),99)=99,IF(IFERROR(SEARCH("suspected endocrine",S212),99)=99,IF(IFERROR(SEARCH("potential endocrine",S212),99)=99,0,Scoring!$E$25),Scoring!$E$25),Scoring!$E$24),Scoring!$E$24),Scoring!$E$24),Scoring!$E$24),Scoring!$E$23),Scoring!$E$22),Scoring!$E$21)</f>
        <v>0.3</v>
      </c>
      <c r="AE212" s="78">
        <f>IF(IFERROR(SEARCH("suspected sensitiser",S212),99)=99,IF(IFERROR(SEARCH("sensitiser",S212),99)=99,IF(IFERROR(SEARCH("other hazard based concern",S212),99)=99,0,Scoring!$E$28),Scoring!$E$26),Scoring!$E$27)</f>
        <v>0</v>
      </c>
      <c r="AF212" s="78">
        <f>IF(IFERROR(M212,1)=1,IF(IFERROR(N212,1)=1,IF(IFERROR(O212,1)=1,IF(IFERROR(Q212,1)=1,IF(IFERROR(R212,1)=1,IF(IFERROR(T212,1)=1,IF(IFERROR(K212,1)=1,IF(IFERROR(P212,1)=1,IF(IFERROR(S212,1)=1,Scoring!$E$29,0),0),0),0),0),0),0),0),0)</f>
        <v>0</v>
      </c>
      <c r="AG212" s="78">
        <f t="shared" si="26"/>
        <v>4.3</v>
      </c>
      <c r="AI212" s="93"/>
      <c r="AJ212" s="94"/>
      <c r="AK212" s="76"/>
      <c r="AL212" s="75"/>
      <c r="AN212" s="79"/>
      <c r="AO212" s="79"/>
      <c r="AP212" s="79"/>
      <c r="AQ212" s="79"/>
      <c r="AR212" s="79"/>
      <c r="AS212" s="78"/>
      <c r="AU212" s="79">
        <f>IF(IFERROR(F212,99)=99,IF(IFERROR(G212,99)=99,IF(IFERROR(H212,99)=99,IF(IFERROR(I212,99)=99,IF(IFERROR(E212,99)=99,IF(IFERROR(J212,99)=99,0,Scoring!$B$7),Scoring!$B$3),Scoring!$B$2),Scoring!$B$6),Scoring!$B$5),Scoring!$B$4)</f>
        <v>1</v>
      </c>
      <c r="AV212" s="78">
        <f t="shared" si="27"/>
        <v>4.3</v>
      </c>
      <c r="AW212" s="78"/>
      <c r="AX212" s="66"/>
      <c r="AY212" s="78"/>
      <c r="AZ212" s="76"/>
      <c r="BA212" s="76"/>
      <c r="BB212" s="76"/>
    </row>
    <row r="213" spans="1:54" x14ac:dyDescent="0.25">
      <c r="A213" s="77" t="s">
        <v>6873</v>
      </c>
      <c r="B213" s="76" t="str">
        <f>C213</f>
        <v>203-401-0</v>
      </c>
      <c r="C213" s="77" t="s">
        <v>222</v>
      </c>
      <c r="D213" s="77" t="s">
        <v>223</v>
      </c>
      <c r="E213" s="76" t="str">
        <f>IF(C213="-",IF(A213="-",VLOOKUP(D213,'sin-list 180320_update'!$C$2:$C$835,1,FALSE),VLOOKUP(A213,'sin-list 180320_update'!$A$2:$A$835,1,FALSE)),VLOOKUP(C213,'sin-list 180320_update'!$B$2:$B$835,1,FALSE))</f>
        <v>203-401-0</v>
      </c>
      <c r="F213" s="76" t="e">
        <f>IF($C213="-",IF($A213="-",VLOOKUP($D213,'REACH Bilaga XVII_update'!$A$5:$A$131,1,FALSE),VLOOKUP($A213,'REACH Bilaga XVII_update'!$C$5:$C$131,1,FALSE)),VLOOKUP($C213,'REACH Bilaga XVII_update'!$B$5:$B$131,1,FALSE))</f>
        <v>#N/A</v>
      </c>
      <c r="G213" s="76" t="e">
        <f>IF($C213="-",IF($A213="-",VLOOKUP($D213,' REACH Bilaga 59_update'!$A$5:$A$210,1,FALSE),VLOOKUP($A213,' REACH Bilaga 59_update'!$D$5:$D$210,1,FALSE)),VLOOKUP($C213,' REACH Bilaga 59_update'!$C$5:$C$210,1,FALSE))</f>
        <v>#N/A</v>
      </c>
      <c r="H213" s="76" t="e">
        <f>IF($C213="-",IF($A213="-",VLOOKUP($D213,'REACH Bilaga XIV_update'!$A$5:$A$110,1,FALSE),VLOOKUP($A213,'REACH Bilaga XIV_update'!$D$5:$D$110,1,FALSE)),VLOOKUP($C213,'REACH Bilaga XIV_update'!$C$5:$C$110,1,FALSE))</f>
        <v>#N/A</v>
      </c>
      <c r="I213" s="76" t="e">
        <f>IF($C213="-",IF($A213="-",VLOOKUP($D213,CoRAP_update!$A$5:$A$376,1,FALSE),VLOOKUP($A213,CoRAP_update!$D$5:$D$376,1,FALSE)),VLOOKUP($C213,CoRAP_update!$C$5:$C$376,1,FALSE))</f>
        <v>#N/A</v>
      </c>
      <c r="J213" s="76" t="e">
        <f>IF($C213="-",IF($A213="-",VLOOKUP($D213,EDC_update!$C$2:$C$450,1,FALSE),VLOOKUP($A213,EDC_update!$B$2:$B$450,1,FALSE)),VLOOKUP($C213,EDC_update!$L$2:$L$450,1,FALSE))</f>
        <v>#N/A</v>
      </c>
      <c r="K213" s="76" t="str">
        <f>IF($C213="-",IF($A213="-",IF(VLOOKUP($D213,'sin-list 180320_update'!$C$2:$S$835,3,FALSE)="",NA(),VLOOKUP($D213,'sin-list 180320_update'!$C$2:$S$835,3,FALSE)),IF(VLOOKUP($A213,'sin-list 180320_update'!$A$2:$S$835,5,FALSE)="",NA(),VLOOKUP($A213,'sin-list 180320_update'!$A$2:$S$835,5,FALSE))),IF(VLOOKUP($C213,'sin-list 180320_update'!$B$2:$S$835,4,FALSE)="",NA(),VLOOKUP($C213,'sin-list 180320_update'!$B$2:$S$835,4,FALSE)))</f>
        <v>Classified CMR according to Annex VI of Regulation 1272/2008</v>
      </c>
      <c r="L213" s="76" t="str">
        <f>IF($C213="-",IF($A213="-",VLOOKUP($D213,'sin-list 180320_update'!$C$2:$S$835,6,FALSE),VLOOKUP($A213,'sin-list 180320_update'!$A$2:$S$835,8,FALSE)),VLOOKUP($C213,'sin-list 180320_update'!$B$2:$S$835,7,FALSE))</f>
        <v>Carc. 1B
Acute Tox. 3 *
Acute Tox. 3 *
Acute Tox. 3 *
Skin Sens. 1
Aquatic Acute 1
Aquatic Chronic 1</v>
      </c>
      <c r="M213" s="76" t="str">
        <f>IF($C213="-",IF($A213="-",IF(VLOOKUP($D213,'sin-list 180320_update'!$C$2:$S$835,8,FALSE)="",NA(),VLOOKUP($D213,'sin-list 180320_update'!$C$2:$S$835,8,FALSE)),IF(VLOOKUP($A213,'sin-list 180320_update'!$A$2:$S$835,10,FALSE)="",NA(),VLOOKUP($A213,'sin-list 180320_update'!$A$2:$S$835,10,FALSE))),IF(VLOOKUP($C213,'sin-list 180320_update'!$B$2:$S$835,9,FALSE)="",NA(),VLOOKUP($C213,'sin-list 180320_update'!$B$2:$S$835,9,FALSE)))</f>
        <v>H350
H331
H311
H301
H317
H400
H410</v>
      </c>
      <c r="N213" s="76" t="e">
        <f>IF($C213="-",IF($A213="-",IF(VLOOKUP($D213,'REACH Bilaga XVII_update'!$A$5:$E$131,4,FALSE)="",NA(),VLOOKUP($D213,'REACH Bilaga XVII_update'!$A$5:$E$131,4,FALSE)),IF(VLOOKUP($A213,'REACH Bilaga XVII_update'!$C$5:$D$131,2,FALSE)="",NA(),VLOOKUP($A213,'REACH Bilaga XVII_update'!$C$5:$D$131,2,FALSE))),IF(VLOOKUP($C213,'REACH Bilaga XVII_update'!$B$5:$D$131,3,FALSE)="",NA(),VLOOKUP($C213,'REACH Bilaga XVII_update'!$B$5:$D$131,3,FALSE)))</f>
        <v>#N/A</v>
      </c>
      <c r="O213" s="76" t="e">
        <f>IF($C213="-",IF($A213="-",IF(VLOOKUP($D213,' REACH Bilaga 59_update'!$A$5:$E$210,5,FALSE)="",NA(),VLOOKUP($D213,' REACH Bilaga 59_update'!$A$5:$E$210,5,FALSE)),IF(VLOOKUP($A213,' REACH Bilaga 59_update'!$D$5:$E$210,2,FALSE)="",NA(),VLOOKUP($A213,' REACH Bilaga 59_update'!$D$5:$E$210,2,FALSE))),IF(VLOOKUP($C213,' REACH Bilaga 59_update'!$C$5:$E$210,3,FALSE)="",NA(),VLOOKUP($C213,' REACH Bilaga 59_update'!$C$5:$E$210,3,FALSE)))</f>
        <v>#N/A</v>
      </c>
      <c r="P213" s="76" t="e">
        <f>IF(C213="-",IF(A213="-",IFERROR(VLOOKUP($D213,' REACH Bilaga 59_update'!$A$5:$F$210,MATCH(Sammanfattning!P$1,' REACH Bilaga 59_update'!$A$4:$F$4,0),FALSE),VLOOKUP($D213,'REACH Bilaga XIV_update'!$A$4:$H$110,MATCH(Sammanfattning!P$1,'REACH Bilaga XIV_update'!$A$4:$H$4,0),FALSE)),IFERROR(VLOOKUP($A213,' REACH Bilaga 59_update'!$D$5:$F$210,MATCH(Sammanfattning!P$1,' REACH Bilaga 59_update'!$D$4:$F$4,0),FALSE),VLOOKUP($A213,'REACH Bilaga XIV_update'!$D$4:$H$110,MATCH(Sammanfattning!P$1,'REACH Bilaga XIV_update'!$D$4:$H$4,0),FALSE))),IFERROR(VLOOKUP($C213,' REACH Bilaga 59_update'!$C$5:$F$210,MATCH(Sammanfattning!P$1,' REACH Bilaga 59_update'!$C$4:$F$4,0),FALSE),VLOOKUP($C213,'REACH Bilaga XIV_update'!$C$4:$H$110,MATCH(Sammanfattning!P$1,'REACH Bilaga XIV_update'!$C$4:$H$4,0),FALSE)))</f>
        <v>#N/A</v>
      </c>
      <c r="Q213" s="76" t="e">
        <f>IF($C213="-",IF($A213="-",IF(VLOOKUP($D213,'REACH Bilaga XIV_update'!$A$5:$I$110,9,FALSE)="",NA(),VLOOKUP($D213,'REACH Bilaga XIV_update'!$A$5:$I$110,9,FALSE)),IF(VLOOKUP($A213,'REACH Bilaga XIV_update'!$D$5:$I$110,6,FALSE)="",NA(),VLOOKUP($A213,'REACH Bilaga XIV_update'!$D$5:$I$110,6,FALSE))),IF(VLOOKUP($C213,'REACH Bilaga XIV_update'!$C$5:$I$110,7,FALSE)="",NA(),VLOOKUP($C213,'REACH Bilaga XIV_update'!$C$5:$I$110,7,FALSE)))</f>
        <v>#N/A</v>
      </c>
      <c r="R213" s="76" t="e">
        <f>IF($C213="-",IF($A213="-",IF(VLOOKUP($D213,CoRAP_update!$A$5:$O$376,15,FALSE)="",NA(),VLOOKUP($D213,CoRAP_update!$A$5:$O$376,15,FALSE)),IF(VLOOKUP($A213,CoRAP_update!$D$5:$O$376,12,FALSE)="",NA(),VLOOKUP($A213,CoRAP_update!$D$5:$O$376,12,FALSE))),IF(VLOOKUP($C213,CoRAP_update!$C$5:$O$376,13,FALSE)="",NA(),VLOOKUP($C213,CoRAP_update!$C$5:$O$376,13,FALSE)))</f>
        <v>#N/A</v>
      </c>
      <c r="S213" s="144" t="e">
        <f>IF($C213="-",IF($A213="-",VLOOKUP($D213,CoRAP_update!$A$5:$J$376,MATCH(Sammanfattning!S$1,CoRAP_update!$A$4:$J$4,0),FALSE),VLOOKUP($A213,CoRAP_update!$D$5:$J$376,MATCH(Sammanfattning!S$1,CoRAP_update!$D$4:$J$4,0),FALSE)),VLOOKUP($C213,CoRAP_update!$C$5:$J$376,MATCH(Sammanfattning!S$1,CoRAP_update!$C$4:$J$4,0),FALSE))</f>
        <v>#N/A</v>
      </c>
      <c r="T213" s="76" t="str">
        <f>IF($A213="-",VLOOKUP($D213,EDC_update!$C$2:$F$450,4,FALSE),VLOOKUP($A213,EDC_update!$B$2:$F$450,5,FALSE))</f>
        <v>CAT3b</v>
      </c>
      <c r="V213" s="78">
        <f>IF(IFERROR(SEARCH("PBT",P213),99)=99,IF(IFERROR(SEARCH("suspected PBT",S213),99)=99,IF(IFERROR(SEARCH("concluded to be PBT",K213),99)=99,IF(IFERROR(SEARCH("PBT",S213),99)=99,IF(IFERROR(SEARCH("PBT cand",L213),99)=99,IF(IFERROR(SEARCH("PBT",L213),99)=99,IF(IFERROR(SEARCH("persistent, bioackumulative and toxic properties",K213),99)=99,0,Scoring!$E$3),Scoring!$E$3),Scoring!$E$7),Scoring!$E$3),Scoring!$E$5),Scoring!$E$6),Scoring!$E$3)</f>
        <v>0</v>
      </c>
      <c r="W213" s="78">
        <f>IF(IFERROR(SEARCH("vPvB",P213),99)=99,IF(IFERROR(SEARCH("suspected pbt/vPvB",S213),99)=99,IF(IFERROR(SEARCH("vPvB",S213),99)=99,IF(IFERROR(SEARCH("concluded to be a vPvB",S213),99)=99,IF(IFERROR(SEARCH("identified as vPvB",K213),99)=99,IF(IFERROR(SEARCH("concluded to be a vPvB",K213),99)=99,IF(IFERROR(SEARCH("concluded to be both pbt and vPvB",S213),99)=99,IF(IFERROR(SEARCH("concluded to be both pbt and vPvB",K213),99)=99,0,Scoring!$E$5),Scoring!$E$5),Scoring!$E$5),Scoring!$E$5),Scoring!$E$5),Scoring!$E$4),Scoring!$E$6),Scoring!$E$4)</f>
        <v>0</v>
      </c>
      <c r="X213" s="78">
        <f>IF(IFERROR(SEARCH("H410",N213),99)=99,IF(IFERROR(SEARCH("H410",O213),99)=99,IF(IFERROR(SEARCH("H410",Q213),99)=99,IF(IFERROR(SEARCH("H410",M213),99)=99,IF(IFERROR(SEARCH("H410",R213),99)=99,IF(IFERROR(SEARCH("H411",N213),99)=99,IF(IFERROR(SEARCH("H411",O213),99)=99,IF(IFERROR(SEARCH("H411",Q213),99)=99,IF(IFERROR(SEARCH("H411",M213),99)=99,IF(IFERROR(SEARCH("H411",R213),99)=99,IF(IFERROR(SEARCH("H413",N213),99)=99,IF(IFERROR(SEARCH("H413",O213),99)=99,IF(IFERROR(SEARCH("H413",Q213),99)=99,IF(IFERROR(SEARCH("H413",M213),99)=99,IF(IFERROR(SEARCH("H413",R213),99)=99,IF(IFERROR(SEARCH("H412",N213),99)=99,IF(IFERROR(SEARCH("H412",O213),99)=99,IF(IFERROR(SEARCH("H412",Q213),99)=99,IF(IFERROR(SEARCH("H412",M213),99)=99,IF(IFERROR(SEARCH("H412",R213),99)=99,0,Scoring!$E$2),Scoring!$E$2),Scoring!$E$2),Scoring!$E$2),Scoring!$E$2),Scoring!$E$2),Scoring!$E$2),Scoring!$E$2),Scoring!$E$2),Scoring!$E$2),Scoring!$E$2),Scoring!$E$2),Scoring!$E$2),Scoring!$E$2),Scoring!$E$2),Scoring!$E$2),Scoring!$E$2),Scoring!$E$2),Scoring!$E$2),Scoring!$E$2)</f>
        <v>1</v>
      </c>
      <c r="Y213" s="78">
        <f>IF(IFERROR(SEARCH("CMR",K213),99)=99,IF(IFERROR(SEARCH("Suspected CMR",S213),99)=99,IF(IFERROR(SEARCH("CMR",S213),99)=99,0,Scoring!$E$8),Scoring!$E$9),Scoring!$E$8)</f>
        <v>3</v>
      </c>
      <c r="Z213" s="78">
        <f>IF(IFERROR(SEARCH("H350",N213),99)=99,IF(IFERROR(SEARCH("H350",O213),99)=99,IF(IFERROR(SEARCH("H350",Q213),99)=99,IF(IFERROR(SEARCH("H350",M213),99)=99,IF(IFERROR(SEARCH("H350",R213),99)=99,IF(IFERROR(SEARCH("H351",N213),99)=99,IF(IFERROR(SEARCH("H351",O213),99)=99,IF(IFERROR(SEARCH("H351",Q213),99)=99,IF(IFERROR(SEARCH("H351",M213),99)=99,IF(IFERROR(SEARCH("H351",R213),99)=99,IF(IFERROR(SEARCH("carcinogenic",P213),99)=99,IF(IFERROR(SEARCH("suspected carcinogenic",S213),99)=99,0,Scoring!$E$12),Scoring!$E$11),Scoring!$E$10),Scoring!$E$10),Scoring!$E$10),Scoring!$E$10),Scoring!$E$10),Scoring!$E$10),Scoring!$E$10),Scoring!$E$10),Scoring!$E$10),Scoring!$E$10)</f>
        <v>1</v>
      </c>
      <c r="AA213" s="78">
        <f>IF(IFERROR(SEARCH("H340",N213),99)=99,IF(IFERROR(SEARCH("H340",O213),99)=99,IF(IFERROR(SEARCH("H340",Q213),99)=99,IF(IFERROR(SEARCH("H340",M213),99)=99,IF(IFERROR(SEARCH("H340",R213),99)=99,IF(IFERROR(SEARCH("H341",N213),99)=99,IF(IFERROR(SEARCH("H341",O213),99)=99,IF(IFERROR(SEARCH("H341",Q213),99)=99,IF(IFERROR(SEARCH("H341",M213),99)=99,IF(IFERROR(SEARCH("H341",R213),99)=99,IF(IFERROR(SEARCH("mutagenic",P213),99)=99,IF(IFERROR(SEARCH("suspected mutagenic",S213),99)=99,0,Scoring!$E$15),Scoring!$E$14),Scoring!$E$13),Scoring!$E$13),Scoring!$E$13),Scoring!$E$13),Scoring!$E$13),Scoring!$E$13),Scoring!$E$13),Scoring!$E$13),Scoring!$E$13),Scoring!$E$13)</f>
        <v>0</v>
      </c>
      <c r="AB213" s="78">
        <f>IF(IFERROR(SEARCH("H360",N213),99)=99,IF(IFERROR(SEARCH("H360",O213),99)=99,IF(IFERROR(SEARCH("H360",Q213),99)=99,IF(IFERROR(SEARCH("H360",M213),99)=99,IF(IFERROR(SEARCH("H360",R213),99)=99,IF(IFERROR(SEARCH("H361",N213),99)=99,IF(IFERROR(SEARCH("H361",O213),99)=99,IF(IFERROR(SEARCH("H361",Q213),99)=99,IF(IFERROR(SEARCH("H361",M213),99)=99,IF(IFERROR(SEARCH("H361",R213),99)=99,IF(IFERROR(SEARCH("reproduction",P213),99)=99,IF(IFERROR(SEARCH("suspected reprotoxic",S213),99)=99,IF(IFERROR(SEARCH("reprotoxic",S213),99)=99,IF(IFERROR(SEARCH("reprotoxic",K213),99)=99,0,Scoring!$E$18),Scoring!$E$18),Scoring!$E$19),Scoring!$E$17),Scoring!$E$16),Scoring!$E$16),Scoring!$E$16),Scoring!$E$16),Scoring!$E$16),Scoring!$E$16),Scoring!$E$16),Scoring!$E$16),Scoring!$E$16),Scoring!$E$16)</f>
        <v>0</v>
      </c>
      <c r="AC213" s="78">
        <f>IF(IFERROR(SEARCH("57f",L213),99)=99,IF(IFERROR(SEARCH("57(f)",P213),99)=99,0,Scoring!$E$20),Scoring!$E$20)</f>
        <v>0</v>
      </c>
      <c r="AD213" s="78">
        <f>IF(IFERROR(SEARCH("CAT1",T213),99)=99,IF(IFERROR(SEARCH("CAT2",T213),99)=99,IF(IFERROR(SEARCH("CAT3",T213),99)=99,IF(IFERROR(SEARCH("concluded to be endocrine",K213),99)=99,IF(IFERROR(SEARCH("categorised as endocrine",K213),99)=99,IF(IFERROR(SEARCH("endocrine disrupting",P213),99)=99,IF(IFERROR(SEARCH("endocrine disrupting",K213),99)=99,IF(IFERROR(SEARCH("suspected endocrine",S213),99)=99,IF(IFERROR(SEARCH("potential endocrine",S213),99)=99,0,Scoring!$E$25),Scoring!$E$25),Scoring!$E$24),Scoring!$E$24),Scoring!$E$24),Scoring!$E$24),Scoring!$E$23),Scoring!$E$22),Scoring!$E$21)</f>
        <v>0.3</v>
      </c>
      <c r="AE213" s="78">
        <f>IF(IFERROR(SEARCH("suspected sensitiser",S213),99)=99,IF(IFERROR(SEARCH("sensitiser",S213),99)=99,IF(IFERROR(SEARCH("other hazard based concern",S213),99)=99,0,Scoring!$E$28),Scoring!$E$26),Scoring!$E$27)</f>
        <v>0</v>
      </c>
      <c r="AF213" s="78">
        <f>IF(IFERROR(M213,1)=1,IF(IFERROR(N213,1)=1,IF(IFERROR(O213,1)=1,IF(IFERROR(Q213,1)=1,IF(IFERROR(R213,1)=1,IF(IFERROR(T213,1)=1,IF(IFERROR(K213,1)=1,IF(IFERROR(P213,1)=1,IF(IFERROR(S213,1)=1,Scoring!$E$29,0),0),0),0),0),0),0),0),0)</f>
        <v>0</v>
      </c>
      <c r="AG213" s="78">
        <f t="shared" si="26"/>
        <v>4.3</v>
      </c>
      <c r="AI213" s="93"/>
      <c r="AJ213" s="94"/>
      <c r="AK213" s="76"/>
      <c r="AL213" s="75"/>
      <c r="AN213" s="79"/>
      <c r="AO213" s="79"/>
      <c r="AP213" s="79"/>
      <c r="AQ213" s="79"/>
      <c r="AR213" s="79"/>
      <c r="AS213" s="78"/>
      <c r="AU213" s="79">
        <f>IF(IFERROR(F213,99)=99,IF(IFERROR(G213,99)=99,IF(IFERROR(H213,99)=99,IF(IFERROR(I213,99)=99,IF(IFERROR(E213,99)=99,IF(IFERROR(J213,99)=99,0,Scoring!$B$7),Scoring!$B$3),Scoring!$B$2),Scoring!$B$6),Scoring!$B$5),Scoring!$B$4)</f>
        <v>0.3</v>
      </c>
      <c r="AV213" s="78">
        <f t="shared" si="27"/>
        <v>1.2899999999999998</v>
      </c>
      <c r="AW213" s="78"/>
      <c r="AX213" s="66"/>
      <c r="AY213" s="78"/>
      <c r="AZ213" s="76"/>
      <c r="BA213" s="76"/>
      <c r="BB213" s="76"/>
    </row>
    <row r="214" spans="1:54" x14ac:dyDescent="0.25">
      <c r="A214" s="77" t="s">
        <v>4490</v>
      </c>
      <c r="B214" s="76" t="str">
        <f>C214</f>
        <v>202-908-4</v>
      </c>
      <c r="C214" s="77" t="s">
        <v>4489</v>
      </c>
      <c r="D214" s="77" t="s">
        <v>4488</v>
      </c>
      <c r="E214" s="76" t="e">
        <f>IF(C214="-",IF(A214="-",VLOOKUP(D214,'sin-list 180320_update'!$C$2:$C$835,1,FALSE),VLOOKUP(A214,'sin-list 180320_update'!$A$2:$A$835,1,FALSE)),VLOOKUP(C214,'sin-list 180320_update'!$B$2:$B$835,1,FALSE))</f>
        <v>#N/A</v>
      </c>
      <c r="F214" s="76" t="e">
        <f>IF($C214="-",IF($A214="-",VLOOKUP($D214,'REACH Bilaga XVII_update'!$A$5:$A$131,1,FALSE),VLOOKUP($A214,'REACH Bilaga XVII_update'!$C$5:$C$131,1,FALSE)),VLOOKUP($C214,'REACH Bilaga XVII_update'!$B$5:$B$131,1,FALSE))</f>
        <v>#N/A</v>
      </c>
      <c r="G214" s="76" t="e">
        <f>IF($C214="-",IF($A214="-",VLOOKUP($D214,' REACH Bilaga 59_update'!$A$5:$A$210,1,FALSE),VLOOKUP($A214,' REACH Bilaga 59_update'!$D$5:$D$210,1,FALSE)),VLOOKUP($C214,' REACH Bilaga 59_update'!$C$5:$C$210,1,FALSE))</f>
        <v>#N/A</v>
      </c>
      <c r="H214" s="76" t="e">
        <f>IF($C214="-",IF($A214="-",VLOOKUP($D214,'REACH Bilaga XIV_update'!$A$5:$A$110,1,FALSE),VLOOKUP($A214,'REACH Bilaga XIV_update'!$D$5:$D$110,1,FALSE)),VLOOKUP($C214,'REACH Bilaga XIV_update'!$C$5:$C$110,1,FALSE))</f>
        <v>#N/A</v>
      </c>
      <c r="I214" s="76" t="str">
        <f>IF($C214="-",IF($A214="-",VLOOKUP($D214,CoRAP_update!$A$5:$A$376,1,FALSE),VLOOKUP($A214,CoRAP_update!$D$5:$D$376,1,FALSE)),VLOOKUP($C214,CoRAP_update!$C$5:$C$376,1,FALSE))</f>
        <v>202-908-4</v>
      </c>
      <c r="J214" s="76" t="e">
        <f>IF($C214="-",IF($A214="-",VLOOKUP($D214,EDC_update!$C$2:$C$450,1,FALSE),VLOOKUP($A214,EDC_update!$B$2:$B$450,1,FALSE)),VLOOKUP($C214,EDC_update!$L$2:$L$450,1,FALSE))</f>
        <v>#N/A</v>
      </c>
      <c r="K214" s="76" t="e">
        <f>IF($C214="-",IF($A214="-",IF(VLOOKUP($D214,'sin-list 180320_update'!$C$2:$S$835,3,FALSE)="",NA(),VLOOKUP($D214,'sin-list 180320_update'!$C$2:$S$835,3,FALSE)),IF(VLOOKUP($A214,'sin-list 180320_update'!$A$2:$S$835,5,FALSE)="",NA(),VLOOKUP($A214,'sin-list 180320_update'!$A$2:$S$835,5,FALSE))),IF(VLOOKUP($C214,'sin-list 180320_update'!$B$2:$S$835,4,FALSE)="",NA(),VLOOKUP($C214,'sin-list 180320_update'!$B$2:$S$835,4,FALSE)))</f>
        <v>#N/A</v>
      </c>
      <c r="L214" s="76" t="e">
        <f>IF($C214="-",IF($A214="-",VLOOKUP($D214,'sin-list 180320_update'!$C$2:$S$835,6,FALSE),VLOOKUP($A214,'sin-list 180320_update'!$A$2:$S$835,8,FALSE)),VLOOKUP($C214,'sin-list 180320_update'!$B$2:$S$835,7,FALSE))</f>
        <v>#N/A</v>
      </c>
      <c r="M214" s="76" t="e">
        <f>IF($C214="-",IF($A214="-",IF(VLOOKUP($D214,'sin-list 180320_update'!$C$2:$S$835,8,FALSE)="",NA(),VLOOKUP($D214,'sin-list 180320_update'!$C$2:$S$835,8,FALSE)),IF(VLOOKUP($A214,'sin-list 180320_update'!$A$2:$S$835,10,FALSE)="",NA(),VLOOKUP($A214,'sin-list 180320_update'!$A$2:$S$835,10,FALSE))),IF(VLOOKUP($C214,'sin-list 180320_update'!$B$2:$S$835,9,FALSE)="",NA(),VLOOKUP($C214,'sin-list 180320_update'!$B$2:$S$835,9,FALSE)))</f>
        <v>#N/A</v>
      </c>
      <c r="N214" s="76" t="e">
        <f>IF($C214="-",IF($A214="-",IF(VLOOKUP($D214,'REACH Bilaga XVII_update'!$A$5:$E$131,4,FALSE)="",NA(),VLOOKUP($D214,'REACH Bilaga XVII_update'!$A$5:$E$131,4,FALSE)),IF(VLOOKUP($A214,'REACH Bilaga XVII_update'!$C$5:$D$131,2,FALSE)="",NA(),VLOOKUP($A214,'REACH Bilaga XVII_update'!$C$5:$D$131,2,FALSE))),IF(VLOOKUP($C214,'REACH Bilaga XVII_update'!$B$5:$D$131,3,FALSE)="",NA(),VLOOKUP($C214,'REACH Bilaga XVII_update'!$B$5:$D$131,3,FALSE)))</f>
        <v>#N/A</v>
      </c>
      <c r="O214" s="76" t="e">
        <f>IF($C214="-",IF($A214="-",IF(VLOOKUP($D214,' REACH Bilaga 59_update'!$A$5:$E$210,5,FALSE)="",NA(),VLOOKUP($D214,' REACH Bilaga 59_update'!$A$5:$E$210,5,FALSE)),IF(VLOOKUP($A214,' REACH Bilaga 59_update'!$D$5:$E$210,2,FALSE)="",NA(),VLOOKUP($A214,' REACH Bilaga 59_update'!$D$5:$E$210,2,FALSE))),IF(VLOOKUP($C214,' REACH Bilaga 59_update'!$C$5:$E$210,3,FALSE)="",NA(),VLOOKUP($C214,' REACH Bilaga 59_update'!$C$5:$E$210,3,FALSE)))</f>
        <v>#N/A</v>
      </c>
      <c r="P214" s="76" t="e">
        <f>IF(C214="-",IF(A214="-",IFERROR(VLOOKUP($D214,' REACH Bilaga 59_update'!$A$5:$F$210,MATCH(Sammanfattning!P$1,' REACH Bilaga 59_update'!$A$4:$F$4,0),FALSE),VLOOKUP($D214,'REACH Bilaga XIV_update'!$A$4:$H$110,MATCH(Sammanfattning!P$1,'REACH Bilaga XIV_update'!$A$4:$H$4,0),FALSE)),IFERROR(VLOOKUP($A214,' REACH Bilaga 59_update'!$D$5:$F$210,MATCH(Sammanfattning!P$1,' REACH Bilaga 59_update'!$D$4:$F$4,0),FALSE),VLOOKUP($A214,'REACH Bilaga XIV_update'!$D$4:$H$110,MATCH(Sammanfattning!P$1,'REACH Bilaga XIV_update'!$D$4:$H$4,0),FALSE))),IFERROR(VLOOKUP($C214,' REACH Bilaga 59_update'!$C$5:$F$210,MATCH(Sammanfattning!P$1,' REACH Bilaga 59_update'!$C$4:$F$4,0),FALSE),VLOOKUP($C214,'REACH Bilaga XIV_update'!$C$4:$H$110,MATCH(Sammanfattning!P$1,'REACH Bilaga XIV_update'!$C$4:$H$4,0),FALSE)))</f>
        <v>#N/A</v>
      </c>
      <c r="Q214" s="76" t="e">
        <f>IF($C214="-",IF($A214="-",IF(VLOOKUP($D214,'REACH Bilaga XIV_update'!$A$5:$I$110,9,FALSE)="",NA(),VLOOKUP($D214,'REACH Bilaga XIV_update'!$A$5:$I$110,9,FALSE)),IF(VLOOKUP($A214,'REACH Bilaga XIV_update'!$D$5:$I$110,6,FALSE)="",NA(),VLOOKUP($A214,'REACH Bilaga XIV_update'!$D$5:$I$110,6,FALSE))),IF(VLOOKUP($C214,'REACH Bilaga XIV_update'!$C$5:$I$110,7,FALSE)="",NA(),VLOOKUP($C214,'REACH Bilaga XIV_update'!$C$5:$I$110,7,FALSE)))</f>
        <v>#N/A</v>
      </c>
      <c r="R214" s="76" t="str">
        <f>IF($C214="-",IF($A214="-",IF(VLOOKUP($D214,CoRAP_update!$A$5:$O$376,15,FALSE)="",NA(),VLOOKUP($D214,CoRAP_update!$A$5:$O$376,15,FALSE)),IF(VLOOKUP($A214,CoRAP_update!$D$5:$O$376,12,FALSE)="",NA(),VLOOKUP($A214,CoRAP_update!$D$5:$O$376,12,FALSE))),IF(VLOOKUP($C214,CoRAP_update!$C$5:$O$376,13,FALSE)="",NA(),VLOOKUP($C214,CoRAP_update!$C$5:$O$376,13,FALSE)))</f>
        <v>H315
H319
H400
H410</v>
      </c>
      <c r="S214" s="144" t="str">
        <f>IF($C214="-",IF($A214="-",VLOOKUP($D214,CoRAP_update!$A$5:$J$376,MATCH(Sammanfattning!S$1,CoRAP_update!$A$4:$J$4,0),FALSE),VLOOKUP($A214,CoRAP_update!$D$5:$J$376,MATCH(Sammanfattning!S$1,CoRAP_update!$D$4:$J$4,0),FALSE)),VLOOKUP($C214,CoRAP_update!$C$5:$J$376,MATCH(Sammanfattning!S$1,CoRAP_update!$C$4:$J$4,0),FALSE))</f>
        <v>Suspected CMR#Potential endocrine disruptor#Sensitiser#Consumer use#High (aggregated) tonnage#Wide dispersive use</v>
      </c>
      <c r="T214" s="76" t="e">
        <f>IF($A214="-",VLOOKUP($D214,EDC_update!$C$2:$F$450,4,FALSE),VLOOKUP($A214,EDC_update!$B$2:$F$450,5,FALSE))</f>
        <v>#N/A</v>
      </c>
      <c r="V214" s="78">
        <f>IF(IFERROR(SEARCH("PBT",P214),99)=99,IF(IFERROR(SEARCH("suspected PBT",S214),99)=99,IF(IFERROR(SEARCH("concluded to be PBT",K214),99)=99,IF(IFERROR(SEARCH("PBT",S214),99)=99,IF(IFERROR(SEARCH("PBT cand",L214),99)=99,IF(IFERROR(SEARCH("PBT",L214),99)=99,IF(IFERROR(SEARCH("persistent, bioackumulative and toxic properties",K214),99)=99,0,Scoring!$E$3),Scoring!$E$3),Scoring!$E$7),Scoring!$E$3),Scoring!$E$5),Scoring!$E$6),Scoring!$E$3)</f>
        <v>0</v>
      </c>
      <c r="W214" s="78">
        <f>IF(IFERROR(SEARCH("vPvB",P214),99)=99,IF(IFERROR(SEARCH("suspected pbt/vPvB",S214),99)=99,IF(IFERROR(SEARCH("vPvB",S214),99)=99,IF(IFERROR(SEARCH("concluded to be a vPvB",S214),99)=99,IF(IFERROR(SEARCH("identified as vPvB",K214),99)=99,IF(IFERROR(SEARCH("concluded to be a vPvB",K214),99)=99,IF(IFERROR(SEARCH("concluded to be both pbt and vPvB",S214),99)=99,IF(IFERROR(SEARCH("concluded to be both pbt and vPvB",K214),99)=99,0,Scoring!$E$5),Scoring!$E$5),Scoring!$E$5),Scoring!$E$5),Scoring!$E$5),Scoring!$E$4),Scoring!$E$6),Scoring!$E$4)</f>
        <v>0</v>
      </c>
      <c r="X214" s="78">
        <f>IF(IFERROR(SEARCH("H410",N214),99)=99,IF(IFERROR(SEARCH("H410",O214),99)=99,IF(IFERROR(SEARCH("H410",Q214),99)=99,IF(IFERROR(SEARCH("H410",M214),99)=99,IF(IFERROR(SEARCH("H410",R214),99)=99,IF(IFERROR(SEARCH("H411",N214),99)=99,IF(IFERROR(SEARCH("H411",O214),99)=99,IF(IFERROR(SEARCH("H411",Q214),99)=99,IF(IFERROR(SEARCH("H411",M214),99)=99,IF(IFERROR(SEARCH("H411",R214),99)=99,IF(IFERROR(SEARCH("H413",N214),99)=99,IF(IFERROR(SEARCH("H413",O214),99)=99,IF(IFERROR(SEARCH("H413",Q214),99)=99,IF(IFERROR(SEARCH("H413",M214),99)=99,IF(IFERROR(SEARCH("H413",R214),99)=99,IF(IFERROR(SEARCH("H412",N214),99)=99,IF(IFERROR(SEARCH("H412",O214),99)=99,IF(IFERROR(SEARCH("H412",Q214),99)=99,IF(IFERROR(SEARCH("H412",M214),99)=99,IF(IFERROR(SEARCH("H412",R214),99)=99,0,Scoring!$E$2),Scoring!$E$2),Scoring!$E$2),Scoring!$E$2),Scoring!$E$2),Scoring!$E$2),Scoring!$E$2),Scoring!$E$2),Scoring!$E$2),Scoring!$E$2),Scoring!$E$2),Scoring!$E$2),Scoring!$E$2),Scoring!$E$2),Scoring!$E$2),Scoring!$E$2),Scoring!$E$2),Scoring!$E$2),Scoring!$E$2),Scoring!$E$2)</f>
        <v>1</v>
      </c>
      <c r="Y214" s="78">
        <f>IF(IFERROR(SEARCH("CMR",K214),99)=99,IF(IFERROR(SEARCH("Suspected CMR",S214),99)=99,IF(IFERROR(SEARCH("CMR",S214),99)=99,0,Scoring!$E$8),Scoring!$E$9),Scoring!$E$8)</f>
        <v>2.1</v>
      </c>
      <c r="Z214" s="78">
        <f>IF(IFERROR(SEARCH("H350",N214),99)=99,IF(IFERROR(SEARCH("H350",O214),99)=99,IF(IFERROR(SEARCH("H350",Q214),99)=99,IF(IFERROR(SEARCH("H350",M214),99)=99,IF(IFERROR(SEARCH("H350",R214),99)=99,IF(IFERROR(SEARCH("H351",N214),99)=99,IF(IFERROR(SEARCH("H351",O214),99)=99,IF(IFERROR(SEARCH("H351",Q214),99)=99,IF(IFERROR(SEARCH("H351",M214),99)=99,IF(IFERROR(SEARCH("H351",R214),99)=99,IF(IFERROR(SEARCH("carcinogenic",P214),99)=99,IF(IFERROR(SEARCH("suspected carcinogenic",S214),99)=99,0,Scoring!$E$12),Scoring!$E$11),Scoring!$E$10),Scoring!$E$10),Scoring!$E$10),Scoring!$E$10),Scoring!$E$10),Scoring!$E$10),Scoring!$E$10),Scoring!$E$10),Scoring!$E$10),Scoring!$E$10)</f>
        <v>0</v>
      </c>
      <c r="AA214" s="78">
        <f>IF(IFERROR(SEARCH("H340",N214),99)=99,IF(IFERROR(SEARCH("H340",O214),99)=99,IF(IFERROR(SEARCH("H340",Q214),99)=99,IF(IFERROR(SEARCH("H340",M214),99)=99,IF(IFERROR(SEARCH("H340",R214),99)=99,IF(IFERROR(SEARCH("H341",N214),99)=99,IF(IFERROR(SEARCH("H341",O214),99)=99,IF(IFERROR(SEARCH("H341",Q214),99)=99,IF(IFERROR(SEARCH("H341",M214),99)=99,IF(IFERROR(SEARCH("H341",R214),99)=99,IF(IFERROR(SEARCH("mutagenic",P214),99)=99,IF(IFERROR(SEARCH("suspected mutagenic",S214),99)=99,0,Scoring!$E$15),Scoring!$E$14),Scoring!$E$13),Scoring!$E$13),Scoring!$E$13),Scoring!$E$13),Scoring!$E$13),Scoring!$E$13),Scoring!$E$13),Scoring!$E$13),Scoring!$E$13),Scoring!$E$13)</f>
        <v>0</v>
      </c>
      <c r="AB214" s="78">
        <f>IF(IFERROR(SEARCH("H360",N214),99)=99,IF(IFERROR(SEARCH("H360",O214),99)=99,IF(IFERROR(SEARCH("H360",Q214),99)=99,IF(IFERROR(SEARCH("H360",M214),99)=99,IF(IFERROR(SEARCH("H360",R214),99)=99,IF(IFERROR(SEARCH("H361",N214),99)=99,IF(IFERROR(SEARCH("H361",O214),99)=99,IF(IFERROR(SEARCH("H361",Q214),99)=99,IF(IFERROR(SEARCH("H361",M214),99)=99,IF(IFERROR(SEARCH("H361",R214),99)=99,IF(IFERROR(SEARCH("reproduction",P214),99)=99,IF(IFERROR(SEARCH("suspected reprotoxic",S214),99)=99,IF(IFERROR(SEARCH("reprotoxic",S214),99)=99,IF(IFERROR(SEARCH("reprotoxic",K214),99)=99,0,Scoring!$E$18),Scoring!$E$18),Scoring!$E$19),Scoring!$E$17),Scoring!$E$16),Scoring!$E$16),Scoring!$E$16),Scoring!$E$16),Scoring!$E$16),Scoring!$E$16),Scoring!$E$16),Scoring!$E$16),Scoring!$E$16),Scoring!$E$16)</f>
        <v>0</v>
      </c>
      <c r="AC214" s="78">
        <f>IF(IFERROR(SEARCH("57f",L214),99)=99,IF(IFERROR(SEARCH("57(f)",P214),99)=99,0,Scoring!$E$20),Scoring!$E$20)</f>
        <v>0</v>
      </c>
      <c r="AD214" s="78">
        <f>IF(IFERROR(SEARCH("CAT1",T214),99)=99,IF(IFERROR(SEARCH("CAT2",T214),99)=99,IF(IFERROR(SEARCH("CAT3",T214),99)=99,IF(IFERROR(SEARCH("concluded to be endocrine",K214),99)=99,IF(IFERROR(SEARCH("categorised as endocrine",K214),99)=99,IF(IFERROR(SEARCH("endocrine disrupting",P214),99)=99,IF(IFERROR(SEARCH("endocrine disrupting",K214),99)=99,IF(IFERROR(SEARCH("suspected endocrine",S214),99)=99,IF(IFERROR(SEARCH("potential endocrine",S214),99)=99,0,Scoring!$E$25),Scoring!$E$25),Scoring!$E$24),Scoring!$E$24),Scoring!$E$24),Scoring!$E$24),Scoring!$E$23),Scoring!$E$22),Scoring!$E$21)</f>
        <v>0.5</v>
      </c>
      <c r="AE214" s="78">
        <f>IF(IFERROR(SEARCH("suspected sensitiser",S214),99)=99,IF(IFERROR(SEARCH("sensitiser",S214),99)=99,IF(IFERROR(SEARCH("other hazard based concern",S214),99)=99,0,Scoring!$E$28),Scoring!$E$26),Scoring!$E$27)</f>
        <v>0.6</v>
      </c>
      <c r="AF214" s="78">
        <f>IF(IFERROR(M214,1)=1,IF(IFERROR(N214,1)=1,IF(IFERROR(O214,1)=1,IF(IFERROR(Q214,1)=1,IF(IFERROR(R214,1)=1,IF(IFERROR(T214,1)=1,IF(IFERROR(K214,1)=1,IF(IFERROR(P214,1)=1,IF(IFERROR(S214,1)=1,Scoring!$E$29,0),0),0),0),0),0),0),0),0)</f>
        <v>0</v>
      </c>
      <c r="AG214" s="78">
        <f t="shared" si="26"/>
        <v>4.2</v>
      </c>
      <c r="AI214" s="93"/>
      <c r="AJ214" s="94"/>
      <c r="AK214" s="76"/>
      <c r="AL214" s="75"/>
      <c r="AN214" s="79"/>
      <c r="AO214" s="79"/>
      <c r="AP214" s="79"/>
      <c r="AQ214" s="79"/>
      <c r="AR214" s="79"/>
      <c r="AS214" s="78"/>
      <c r="AU214" s="79">
        <f>IF(IFERROR(F214,99)=99,IF(IFERROR(G214,99)=99,IF(IFERROR(H214,99)=99,IF(IFERROR(I214,99)=99,IF(IFERROR(E214,99)=99,IF(IFERROR(J214,99)=99,0,Scoring!$B$7),Scoring!$B$3),Scoring!$B$2),Scoring!$B$6),Scoring!$B$5),Scoring!$B$4)</f>
        <v>0.5</v>
      </c>
      <c r="AV214" s="78">
        <f t="shared" si="27"/>
        <v>2.1</v>
      </c>
      <c r="AW214" s="78"/>
      <c r="AX214" s="66"/>
      <c r="AY214" s="78"/>
      <c r="AZ214" s="76"/>
      <c r="BA214" s="76"/>
      <c r="BB214" s="76"/>
    </row>
    <row r="215" spans="1:54" x14ac:dyDescent="0.25">
      <c r="A215" s="84" t="s">
        <v>8001</v>
      </c>
      <c r="B215" s="85" t="s">
        <v>30</v>
      </c>
      <c r="C215" s="85" t="s">
        <v>30</v>
      </c>
      <c r="D215" s="84" t="s">
        <v>11431</v>
      </c>
      <c r="E215" s="76" t="str">
        <f>IF(C215="-",IF(A215="-",VLOOKUP(D215,'sin-list 180320_update'!$C$2:$C$835,1,FALSE),VLOOKUP(A215,'sin-list 180320_update'!$A$2:$A$835,1,FALSE)),VLOOKUP(C215,'sin-list 180320_update'!$B$2:$B$835,1,FALSE))</f>
        <v>148477-71-8</v>
      </c>
      <c r="F215" s="76" t="e">
        <f>IF($C215="-",IF($A215="-",VLOOKUP($D215,'REACH Bilaga XVII_update'!$A$5:$A$131,1,FALSE),VLOOKUP($A215,'REACH Bilaga XVII_update'!$C$5:$C$131,1,FALSE)),VLOOKUP($C215,'REACH Bilaga XVII_update'!$B$5:$B$131,1,FALSE))</f>
        <v>#N/A</v>
      </c>
      <c r="G215" s="76" t="e">
        <f>IF($C215="-",IF($A215="-",VLOOKUP($D215,' REACH Bilaga 59_update'!$A$5:$A$210,1,FALSE),VLOOKUP($A215,' REACH Bilaga 59_update'!$D$5:$D$210,1,FALSE)),VLOOKUP($C215,' REACH Bilaga 59_update'!$C$5:$C$210,1,FALSE))</f>
        <v>#N/A</v>
      </c>
      <c r="H215" s="76" t="e">
        <f>IF($C215="-",IF($A215="-",VLOOKUP($D215,'REACH Bilaga XIV_update'!$A$5:$A$110,1,FALSE),VLOOKUP($A215,'REACH Bilaga XIV_update'!$D$5:$D$110,1,FALSE)),VLOOKUP($C215,'REACH Bilaga XIV_update'!$C$5:$C$110,1,FALSE))</f>
        <v>#N/A</v>
      </c>
      <c r="I215" s="76" t="e">
        <f>IF($C215="-",IF($A215="-",VLOOKUP($D215,CoRAP_update!$A$5:$A$376,1,FALSE),VLOOKUP($A215,CoRAP_update!$D$5:$D$376,1,FALSE)),VLOOKUP($C215,CoRAP_update!$C$5:$C$376,1,FALSE))</f>
        <v>#N/A</v>
      </c>
      <c r="J215" s="76" t="e">
        <f>IF($C215="-",IF($A215="-",VLOOKUP($D215,EDC_update!$C$2:$C$450,1,FALSE),VLOOKUP($A215,EDC_update!$B$2:$B$450,1,FALSE)),VLOOKUP($C215,EDC_update!$L$2:$L$450,1,FALSE))</f>
        <v>#N/A</v>
      </c>
      <c r="K215" s="76" t="str">
        <f>IF($C215="-",IF($A215="-",IF(VLOOKUP($D215,'sin-list 180320_update'!$C$2:$S$835,3,FALSE)="",NA(),VLOOKUP($D215,'sin-list 180320_update'!$C$2:$S$835,3,FALSE)),IF(VLOOKUP($A215,'sin-list 180320_update'!$A$2:$S$835,5,FALSE)="",NA(),VLOOKUP($A215,'sin-list 180320_update'!$A$2:$S$835,5,FALSE))),IF(VLOOKUP($C215,'sin-list 180320_update'!$B$2:$S$835,4,FALSE)="",NA(),VLOOKUP($C215,'sin-list 180320_update'!$B$2:$S$835,4,FALSE)))</f>
        <v>Classified CMR according to Annex VI of Regulation 1272/2008</v>
      </c>
      <c r="L215" s="76" t="str">
        <f>IF($C215="-",IF($A215="-",VLOOKUP($D215,'sin-list 180320_update'!$C$2:$S$835,6,FALSE),VLOOKUP($A215,'sin-list 180320_update'!$A$2:$S$835,8,FALSE)),VLOOKUP($C215,'sin-list 180320_update'!$B$2:$S$835,7,FALSE))</f>
        <v>Carc. 1B_x000D_
Repr. 2_x000D_
STOT RE 2_x000D_
Skin Sens. 1B_x000D_
Aquatic Chronic 1</v>
      </c>
      <c r="M215" s="76" t="str">
        <f>IF($C215="-",IF($A215="-",IF(VLOOKUP($D215,'sin-list 180320_update'!$C$2:$S$835,8,FALSE)="",NA(),VLOOKUP($D215,'sin-list 180320_update'!$C$2:$S$835,8,FALSE)),IF(VLOOKUP($A215,'sin-list 180320_update'!$A$2:$S$835,10,FALSE)="",NA(),VLOOKUP($A215,'sin-list 180320_update'!$A$2:$S$835,10,FALSE))),IF(VLOOKUP($C215,'sin-list 180320_update'!$B$2:$S$835,9,FALSE)="",NA(),VLOOKUP($C215,'sin-list 180320_update'!$B$2:$S$835,9,FALSE)))</f>
        <v xml:space="preserve">H350_x000D_
H361f_x000D_
H373_x000D_
H317_x000D_
H410 </v>
      </c>
      <c r="N215" s="76" t="e">
        <f>IF($C215="-",IF($A215="-",IF(VLOOKUP($D215,'REACH Bilaga XVII_update'!$A$5:$E$131,4,FALSE)="",NA(),VLOOKUP($D215,'REACH Bilaga XVII_update'!$A$5:$E$131,4,FALSE)),IF(VLOOKUP($A215,'REACH Bilaga XVII_update'!$C$5:$D$131,2,FALSE)="",NA(),VLOOKUP($A215,'REACH Bilaga XVII_update'!$C$5:$D$131,2,FALSE))),IF(VLOOKUP($C215,'REACH Bilaga XVII_update'!$B$5:$D$131,3,FALSE)="",NA(),VLOOKUP($C215,'REACH Bilaga XVII_update'!$B$5:$D$131,3,FALSE)))</f>
        <v>#N/A</v>
      </c>
      <c r="O215" s="76" t="e">
        <f>IF($C215="-",IF($A215="-",IF(VLOOKUP($D215,' REACH Bilaga 59_update'!$A$5:$E$210,5,FALSE)="",NA(),VLOOKUP($D215,' REACH Bilaga 59_update'!$A$5:$E$210,5,FALSE)),IF(VLOOKUP($A215,' REACH Bilaga 59_update'!$D$5:$E$210,2,FALSE)="",NA(),VLOOKUP($A215,' REACH Bilaga 59_update'!$D$5:$E$210,2,FALSE))),IF(VLOOKUP($C215,' REACH Bilaga 59_update'!$C$5:$E$210,3,FALSE)="",NA(),VLOOKUP($C215,' REACH Bilaga 59_update'!$C$5:$E$210,3,FALSE)))</f>
        <v>#N/A</v>
      </c>
      <c r="P215" s="76" t="e">
        <f>IF(C215="-",IF(A215="-",IFERROR(VLOOKUP($D215,' REACH Bilaga 59_update'!$A$5:$F$210,MATCH(Sammanfattning!P$1,' REACH Bilaga 59_update'!$A$4:$F$4,0),FALSE),VLOOKUP($D215,'REACH Bilaga XIV_update'!$A$4:$H$110,MATCH(Sammanfattning!P$1,'REACH Bilaga XIV_update'!$A$4:$H$4,0),FALSE)),IFERROR(VLOOKUP($A215,' REACH Bilaga 59_update'!$D$5:$F$210,MATCH(Sammanfattning!P$1,' REACH Bilaga 59_update'!$D$4:$F$4,0),FALSE),VLOOKUP($A215,'REACH Bilaga XIV_update'!$D$4:$H$110,MATCH(Sammanfattning!P$1,'REACH Bilaga XIV_update'!$D$4:$H$4,0),FALSE))),IFERROR(VLOOKUP($C215,' REACH Bilaga 59_update'!$C$5:$F$210,MATCH(Sammanfattning!P$1,' REACH Bilaga 59_update'!$C$4:$F$4,0),FALSE),VLOOKUP($C215,'REACH Bilaga XIV_update'!$C$4:$H$110,MATCH(Sammanfattning!P$1,'REACH Bilaga XIV_update'!$C$4:$H$4,0),FALSE)))</f>
        <v>#N/A</v>
      </c>
      <c r="Q215" s="76" t="e">
        <f>IF($C215="-",IF($A215="-",IF(VLOOKUP($D215,'REACH Bilaga XIV_update'!$A$5:$I$110,9,FALSE)="",NA(),VLOOKUP($D215,'REACH Bilaga XIV_update'!$A$5:$I$110,9,FALSE)),IF(VLOOKUP($A215,'REACH Bilaga XIV_update'!$D$5:$I$110,6,FALSE)="",NA(),VLOOKUP($A215,'REACH Bilaga XIV_update'!$D$5:$I$110,6,FALSE))),IF(VLOOKUP($C215,'REACH Bilaga XIV_update'!$C$5:$I$110,7,FALSE)="",NA(),VLOOKUP($C215,'REACH Bilaga XIV_update'!$C$5:$I$110,7,FALSE)))</f>
        <v>#N/A</v>
      </c>
      <c r="R215" s="76" t="e">
        <f>IF($C215="-",IF($A215="-",IF(VLOOKUP($D215,CoRAP_update!$A$5:$O$376,15,FALSE)="",NA(),VLOOKUP($D215,CoRAP_update!$A$5:$O$376,15,FALSE)),IF(VLOOKUP($A215,CoRAP_update!$D$5:$O$376,12,FALSE)="",NA(),VLOOKUP($A215,CoRAP_update!$D$5:$O$376,12,FALSE))),IF(VLOOKUP($C215,CoRAP_update!$C$5:$O$376,13,FALSE)="",NA(),VLOOKUP($C215,CoRAP_update!$C$5:$O$376,13,FALSE)))</f>
        <v>#N/A</v>
      </c>
      <c r="S215" s="144" t="e">
        <f>IF($C215="-",IF($A215="-",VLOOKUP($D215,CoRAP_update!$A$5:$J$376,MATCH(Sammanfattning!S$1,CoRAP_update!$A$4:$J$4,0),FALSE),VLOOKUP($A215,CoRAP_update!$D$5:$J$376,MATCH(Sammanfattning!S$1,CoRAP_update!$D$4:$J$4,0),FALSE)),VLOOKUP($C215,CoRAP_update!$C$5:$J$376,MATCH(Sammanfattning!S$1,CoRAP_update!$C$4:$J$4,0),FALSE))</f>
        <v>#N/A</v>
      </c>
      <c r="T215" s="76" t="e">
        <f>IF($A215="-",VLOOKUP($D215,EDC_update!$C$2:$F$450,4,FALSE),VLOOKUP($A215,EDC_update!$B$2:$F$450,5,FALSE))</f>
        <v>#N/A</v>
      </c>
      <c r="V215" s="78">
        <f>IF(IFERROR(SEARCH("PBT",P215),99)=99,IF(IFERROR(SEARCH("suspected PBT",S215),99)=99,IF(IFERROR(SEARCH("concluded to be PBT",K215),99)=99,IF(IFERROR(SEARCH("PBT",S215),99)=99,IF(IFERROR(SEARCH("PBT cand",L215),99)=99,IF(IFERROR(SEARCH("PBT",L215),99)=99,IF(IFERROR(SEARCH("persistent, bioackumulative and toxic properties",K215),99)=99,0,Scoring!$E$3),Scoring!$E$3),Scoring!$E$7),Scoring!$E$3),Scoring!$E$5),Scoring!$E$6),Scoring!$E$3)</f>
        <v>0</v>
      </c>
      <c r="W215" s="78">
        <f>IF(IFERROR(SEARCH("vPvB",P215),99)=99,IF(IFERROR(SEARCH("suspected pbt/vPvB",S215),99)=99,IF(IFERROR(SEARCH("vPvB",S215),99)=99,IF(IFERROR(SEARCH("concluded to be a vPvB",S215),99)=99,IF(IFERROR(SEARCH("identified as vPvB",K215),99)=99,IF(IFERROR(SEARCH("concluded to be a vPvB",K215),99)=99,IF(IFERROR(SEARCH("concluded to be both pbt and vPvB",S215),99)=99,IF(IFERROR(SEARCH("concluded to be both pbt and vPvB",K215),99)=99,0,Scoring!$E$5),Scoring!$E$5),Scoring!$E$5),Scoring!$E$5),Scoring!$E$5),Scoring!$E$4),Scoring!$E$6),Scoring!$E$4)</f>
        <v>0</v>
      </c>
      <c r="X215" s="78">
        <f>IF(IFERROR(SEARCH("H410",N215),99)=99,IF(IFERROR(SEARCH("H410",O215),99)=99,IF(IFERROR(SEARCH("H410",Q215),99)=99,IF(IFERROR(SEARCH("H410",M215),99)=99,IF(IFERROR(SEARCH("H410",R215),99)=99,IF(IFERROR(SEARCH("H411",N215),99)=99,IF(IFERROR(SEARCH("H411",O215),99)=99,IF(IFERROR(SEARCH("H411",Q215),99)=99,IF(IFERROR(SEARCH("H411",M215),99)=99,IF(IFERROR(SEARCH("H411",R215),99)=99,IF(IFERROR(SEARCH("H413",N215),99)=99,IF(IFERROR(SEARCH("H413",O215),99)=99,IF(IFERROR(SEARCH("H413",Q215),99)=99,IF(IFERROR(SEARCH("H413",M215),99)=99,IF(IFERROR(SEARCH("H413",R215),99)=99,IF(IFERROR(SEARCH("H412",N215),99)=99,IF(IFERROR(SEARCH("H412",O215),99)=99,IF(IFERROR(SEARCH("H412",Q215),99)=99,IF(IFERROR(SEARCH("H412",M215),99)=99,IF(IFERROR(SEARCH("H412",R215),99)=99,0,Scoring!$E$2),Scoring!$E$2),Scoring!$E$2),Scoring!$E$2),Scoring!$E$2),Scoring!$E$2),Scoring!$E$2),Scoring!$E$2),Scoring!$E$2),Scoring!$E$2),Scoring!$E$2),Scoring!$E$2),Scoring!$E$2),Scoring!$E$2),Scoring!$E$2),Scoring!$E$2),Scoring!$E$2),Scoring!$E$2),Scoring!$E$2),Scoring!$E$2)</f>
        <v>1</v>
      </c>
      <c r="Y215" s="78">
        <f>IF(IFERROR(SEARCH("CMR",K215),99)=99,IF(IFERROR(SEARCH("Suspected CMR",S215),99)=99,IF(IFERROR(SEARCH("CMR",S215),99)=99,0,Scoring!$E$8),Scoring!$E$9),Scoring!$E$8)</f>
        <v>3</v>
      </c>
      <c r="Z215" s="78">
        <f>IF(IFERROR(SEARCH("H350",N215),99)=99,IF(IFERROR(SEARCH("H350",O215),99)=99,IF(IFERROR(SEARCH("H350",Q215),99)=99,IF(IFERROR(SEARCH("H350",M215),99)=99,IF(IFERROR(SEARCH("H350",R215),99)=99,IF(IFERROR(SEARCH("H351",N215),99)=99,IF(IFERROR(SEARCH("H351",O215),99)=99,IF(IFERROR(SEARCH("H351",Q215),99)=99,IF(IFERROR(SEARCH("H351",M215),99)=99,IF(IFERROR(SEARCH("H351",R215),99)=99,IF(IFERROR(SEARCH("carcinogenic",P215),99)=99,IF(IFERROR(SEARCH("suspected carcinogenic",S215),99)=99,0,Scoring!$E$12),Scoring!$E$11),Scoring!$E$10),Scoring!$E$10),Scoring!$E$10),Scoring!$E$10),Scoring!$E$10),Scoring!$E$10),Scoring!$E$10),Scoring!$E$10),Scoring!$E$10),Scoring!$E$10)</f>
        <v>1</v>
      </c>
      <c r="AA215" s="78">
        <f>IF(IFERROR(SEARCH("H340",N215),99)=99,IF(IFERROR(SEARCH("H340",O215),99)=99,IF(IFERROR(SEARCH("H340",Q215),99)=99,IF(IFERROR(SEARCH("H340",M215),99)=99,IF(IFERROR(SEARCH("H340",R215),99)=99,IF(IFERROR(SEARCH("H341",N215),99)=99,IF(IFERROR(SEARCH("H341",O215),99)=99,IF(IFERROR(SEARCH("H341",Q215),99)=99,IF(IFERROR(SEARCH("H341",M215),99)=99,IF(IFERROR(SEARCH("H341",R215),99)=99,IF(IFERROR(SEARCH("mutagenic",P215),99)=99,IF(IFERROR(SEARCH("suspected mutagenic",S215),99)=99,0,Scoring!$E$15),Scoring!$E$14),Scoring!$E$13),Scoring!$E$13),Scoring!$E$13),Scoring!$E$13),Scoring!$E$13),Scoring!$E$13),Scoring!$E$13),Scoring!$E$13),Scoring!$E$13),Scoring!$E$13)</f>
        <v>0</v>
      </c>
      <c r="AB215" s="78">
        <f>IF(IFERROR(SEARCH("H360",N215),99)=99,IF(IFERROR(SEARCH("H360",O215),99)=99,IF(IFERROR(SEARCH("H360",Q215),99)=99,IF(IFERROR(SEARCH("H360",M215),99)=99,IF(IFERROR(SEARCH("H360",R215),99)=99,IF(IFERROR(SEARCH("H361",N215),99)=99,IF(IFERROR(SEARCH("H361",O215),99)=99,IF(IFERROR(SEARCH("H361",Q215),99)=99,IF(IFERROR(SEARCH("H361",M215),99)=99,IF(IFERROR(SEARCH("H361",R215),99)=99,IF(IFERROR(SEARCH("reproduction",P215),99)=99,IF(IFERROR(SEARCH("suspected reprotoxic",S215),99)=99,IF(IFERROR(SEARCH("reprotoxic",S215),99)=99,IF(IFERROR(SEARCH("reprotoxic",K215),99)=99,0,Scoring!$E$18),Scoring!$E$18),Scoring!$E$19),Scoring!$E$17),Scoring!$E$16),Scoring!$E$16),Scoring!$E$16),Scoring!$E$16),Scoring!$E$16),Scoring!$E$16),Scoring!$E$16),Scoring!$E$16),Scoring!$E$16),Scoring!$E$16)</f>
        <v>1</v>
      </c>
      <c r="AC215" s="78">
        <f>IF(IFERROR(SEARCH("57f",L215),99)=99,IF(IFERROR(SEARCH("57(f)",P215),99)=99,0,Scoring!$E$20),Scoring!$E$20)</f>
        <v>0</v>
      </c>
      <c r="AD215" s="78">
        <f>IF(IFERROR(SEARCH("CAT1",T215),99)=99,IF(IFERROR(SEARCH("CAT2",T215),99)=99,IF(IFERROR(SEARCH("CAT3",T215),99)=99,IF(IFERROR(SEARCH("concluded to be endocrine",K215),99)=99,IF(IFERROR(SEARCH("categorised as endocrine",K215),99)=99,IF(IFERROR(SEARCH("endocrine disrupting",P215),99)=99,IF(IFERROR(SEARCH("endocrine disrupting",K215),99)=99,IF(IFERROR(SEARCH("suspected endocrine",S215),99)=99,IF(IFERROR(SEARCH("potential endocrine",S215),99)=99,0,Scoring!$E$25),Scoring!$E$25),Scoring!$E$24),Scoring!$E$24),Scoring!$E$24),Scoring!$E$24),Scoring!$E$23),Scoring!$E$22),Scoring!$E$21)</f>
        <v>0</v>
      </c>
      <c r="AE215" s="78">
        <f>IF(IFERROR(SEARCH("suspected sensitiser",S215),99)=99,IF(IFERROR(SEARCH("sensitiser",S215),99)=99,IF(IFERROR(SEARCH("other hazard based concern",S215),99)=99,0,Scoring!$E$28),Scoring!$E$26),Scoring!$E$27)</f>
        <v>0</v>
      </c>
      <c r="AF215" s="78">
        <f>IF(IFERROR(M215,1)=1,IF(IFERROR(N215,1)=1,IF(IFERROR(O215,1)=1,IF(IFERROR(Q215,1)=1,IF(IFERROR(R215,1)=1,IF(IFERROR(T215,1)=1,IF(IFERROR(K215,1)=1,IF(IFERROR(P215,1)=1,IF(IFERROR(S215,1)=1,Scoring!$E$29,0),0),0),0),0),0),0),0),0)</f>
        <v>0</v>
      </c>
      <c r="AG215" s="78">
        <f t="shared" si="26"/>
        <v>4</v>
      </c>
      <c r="AI215" s="93"/>
      <c r="AJ215" s="94"/>
      <c r="AK215" s="76"/>
      <c r="AL215" s="75"/>
      <c r="AN215" s="79"/>
      <c r="AO215" s="79"/>
      <c r="AP215" s="79"/>
      <c r="AQ215" s="79"/>
      <c r="AR215" s="79"/>
      <c r="AS215" s="78"/>
      <c r="AU215" s="79">
        <f>IF(IFERROR(F215,99)=99,IF(IFERROR(G215,99)=99,IF(IFERROR(H215,99)=99,IF(IFERROR(I215,99)=99,IF(IFERROR(E215,99)=99,IF(IFERROR(J215,99)=99,0,Scoring!$B$7),Scoring!$B$3),Scoring!$B$2),Scoring!$B$6),Scoring!$B$5),Scoring!$B$4)</f>
        <v>0.3</v>
      </c>
      <c r="AV215" s="78">
        <f t="shared" si="27"/>
        <v>1.2</v>
      </c>
      <c r="AW215" s="78"/>
      <c r="AX215" s="66"/>
      <c r="AY215" s="78"/>
      <c r="AZ215" s="76"/>
      <c r="BB215" s="76"/>
    </row>
    <row r="216" spans="1:54" x14ac:dyDescent="0.25">
      <c r="A216" s="77" t="s">
        <v>6703</v>
      </c>
      <c r="B216" s="76" t="str">
        <f t="shared" ref="B216:B247" si="28">C216</f>
        <v>-</v>
      </c>
      <c r="C216" s="77" t="s">
        <v>30</v>
      </c>
      <c r="D216" s="77" t="s">
        <v>970</v>
      </c>
      <c r="E216" s="76" t="str">
        <f>IF(C216="-",IF(A216="-",VLOOKUP(D216,'sin-list 180320_update'!$C$2:$C$835,1,FALSE),VLOOKUP(A216,'sin-list 180320_update'!$A$2:$A$835,1,FALSE)),VLOOKUP(C216,'sin-list 180320_update'!$B$2:$B$835,1,FALSE))</f>
        <v>210555-94-5</v>
      </c>
      <c r="F216" s="76" t="e">
        <f>IF($C216="-",IF($A216="-",VLOOKUP($D216,'REACH Bilaga XVII_update'!$A$5:$A$131,1,FALSE),VLOOKUP($A216,'REACH Bilaga XVII_update'!$C$5:$C$131,1,FALSE)),VLOOKUP($C216,'REACH Bilaga XVII_update'!$B$5:$B$131,1,FALSE))</f>
        <v>#N/A</v>
      </c>
      <c r="G216" s="76" t="e">
        <f>IF($C216="-",IF($A216="-",VLOOKUP($D216,' REACH Bilaga 59_update'!$A$5:$A$210,1,FALSE),VLOOKUP($A216,' REACH Bilaga 59_update'!$D$5:$D$210,1,FALSE)),VLOOKUP($C216,' REACH Bilaga 59_update'!$C$5:$C$210,1,FALSE))</f>
        <v>#N/A</v>
      </c>
      <c r="H216" s="76" t="e">
        <f>IF($C216="-",IF($A216="-",VLOOKUP($D216,'REACH Bilaga XIV_update'!$A$5:$A$110,1,FALSE),VLOOKUP($A216,'REACH Bilaga XIV_update'!$D$5:$D$110,1,FALSE)),VLOOKUP($C216,'REACH Bilaga XIV_update'!$C$5:$C$110,1,FALSE))</f>
        <v>#N/A</v>
      </c>
      <c r="I216" s="76" t="e">
        <f>IF($C216="-",IF($A216="-",VLOOKUP($D216,CoRAP_update!$A$5:$A$376,1,FALSE),VLOOKUP($A216,CoRAP_update!$D$5:$D$376,1,FALSE)),VLOOKUP($C216,CoRAP_update!$C$5:$C$376,1,FALSE))</f>
        <v>#N/A</v>
      </c>
      <c r="J216" s="76" t="e">
        <f>IF($C216="-",IF($A216="-",VLOOKUP($D216,EDC_update!$C$2:$C$450,1,FALSE),VLOOKUP($A216,EDC_update!$B$2:$B$450,1,FALSE)),VLOOKUP($C216,EDC_update!$L$2:$L$450,1,FALSE))</f>
        <v>#N/A</v>
      </c>
      <c r="K216" s="76" t="str">
        <f>IF($C216="-",IF($A216="-",IF(VLOOKUP($D216,'sin-list 180320_update'!$C$2:$S$835,3,FALSE)="",NA(),VLOOKUP($D216,'sin-list 180320_update'!$C$2:$S$835,3,FALSE)),IF(VLOOKUP($A216,'sin-list 180320_update'!$A$2:$S$835,5,FALSE)="",NA(),VLOOKUP($A216,'sin-list 180320_update'!$A$2:$S$835,5,FALSE))),IF(VLOOKUP($C216,'sin-list 180320_update'!$B$2:$S$835,4,FALSE)="",NA(),VLOOKUP($C216,'sin-list 180320_update'!$B$2:$S$835,4,FALSE)))</f>
        <v>Substance is agreed by RAC to be a classified CMR according to Annex VI of Regulation 1272/2008, however it is not yet formally included.</v>
      </c>
      <c r="L216" s="76" t="str">
        <f>IF($C216="-",IF($A216="-",VLOOKUP($D216,'sin-list 180320_update'!$C$2:$S$835,6,FALSE),VLOOKUP($A216,'sin-list 180320_update'!$A$2:$S$835,8,FALSE)),VLOOKUP($C216,'sin-list 180320_update'!$B$2:$S$835,7,FALSE))</f>
        <v xml:space="preserve">Repr. 1B
Skin Corr. 1C
Eye Dam. 1
Aquatic Acute 1
Aquatic Chronic 1
</v>
      </c>
      <c r="M216" s="76" t="str">
        <f>IF($C216="-",IF($A216="-",IF(VLOOKUP($D216,'sin-list 180320_update'!$C$2:$S$835,8,FALSE)="",NA(),VLOOKUP($D216,'sin-list 180320_update'!$C$2:$S$835,8,FALSE)),IF(VLOOKUP($A216,'sin-list 180320_update'!$A$2:$S$835,10,FALSE)="",NA(),VLOOKUP($A216,'sin-list 180320_update'!$A$2:$S$835,10,FALSE))),IF(VLOOKUP($C216,'sin-list 180320_update'!$B$2:$S$835,9,FALSE)="",NA(),VLOOKUP($C216,'sin-list 180320_update'!$B$2:$S$835,9,FALSE)))</f>
        <v>H360F
H314
H318
H400
H410</v>
      </c>
      <c r="N216" s="76" t="e">
        <f>IF($C216="-",IF($A216="-",IF(VLOOKUP($D216,'REACH Bilaga XVII_update'!$A$5:$E$131,4,FALSE)="",NA(),VLOOKUP($D216,'REACH Bilaga XVII_update'!$A$5:$E$131,4,FALSE)),IF(VLOOKUP($A216,'REACH Bilaga XVII_update'!$C$5:$D$131,2,FALSE)="",NA(),VLOOKUP($A216,'REACH Bilaga XVII_update'!$C$5:$D$131,2,FALSE))),IF(VLOOKUP($C216,'REACH Bilaga XVII_update'!$B$5:$D$131,3,FALSE)="",NA(),VLOOKUP($C216,'REACH Bilaga XVII_update'!$B$5:$D$131,3,FALSE)))</f>
        <v>#N/A</v>
      </c>
      <c r="O216" s="76" t="e">
        <f>IF($C216="-",IF($A216="-",IF(VLOOKUP($D216,' REACH Bilaga 59_update'!$A$5:$E$210,5,FALSE)="",NA(),VLOOKUP($D216,' REACH Bilaga 59_update'!$A$5:$E$210,5,FALSE)),IF(VLOOKUP($A216,' REACH Bilaga 59_update'!$D$5:$E$210,2,FALSE)="",NA(),VLOOKUP($A216,' REACH Bilaga 59_update'!$D$5:$E$210,2,FALSE))),IF(VLOOKUP($C216,' REACH Bilaga 59_update'!$C$5:$E$210,3,FALSE)="",NA(),VLOOKUP($C216,' REACH Bilaga 59_update'!$C$5:$E$210,3,FALSE)))</f>
        <v>#N/A</v>
      </c>
      <c r="P216" s="76" t="e">
        <f>IF(C216="-",IF(A216="-",IFERROR(VLOOKUP($D216,' REACH Bilaga 59_update'!$A$5:$F$210,MATCH(Sammanfattning!P$1,' REACH Bilaga 59_update'!$A$4:$F$4,0),FALSE),VLOOKUP($D216,'REACH Bilaga XIV_update'!$A$4:$H$110,MATCH(Sammanfattning!P$1,'REACH Bilaga XIV_update'!$A$4:$H$4,0),FALSE)),IFERROR(VLOOKUP($A216,' REACH Bilaga 59_update'!$D$5:$F$210,MATCH(Sammanfattning!P$1,' REACH Bilaga 59_update'!$D$4:$F$4,0),FALSE),VLOOKUP($A216,'REACH Bilaga XIV_update'!$D$4:$H$110,MATCH(Sammanfattning!P$1,'REACH Bilaga XIV_update'!$D$4:$H$4,0),FALSE))),IFERROR(VLOOKUP($C216,' REACH Bilaga 59_update'!$C$5:$F$210,MATCH(Sammanfattning!P$1,' REACH Bilaga 59_update'!$C$4:$F$4,0),FALSE),VLOOKUP($C216,'REACH Bilaga XIV_update'!$C$4:$H$110,MATCH(Sammanfattning!P$1,'REACH Bilaga XIV_update'!$C$4:$H$4,0),FALSE)))</f>
        <v>#N/A</v>
      </c>
      <c r="Q216" s="76" t="e">
        <f>IF($C216="-",IF($A216="-",IF(VLOOKUP($D216,'REACH Bilaga XIV_update'!$A$5:$I$110,9,FALSE)="",NA(),VLOOKUP($D216,'REACH Bilaga XIV_update'!$A$5:$I$110,9,FALSE)),IF(VLOOKUP($A216,'REACH Bilaga XIV_update'!$D$5:$I$110,6,FALSE)="",NA(),VLOOKUP($A216,'REACH Bilaga XIV_update'!$D$5:$I$110,6,FALSE))),IF(VLOOKUP($C216,'REACH Bilaga XIV_update'!$C$5:$I$110,7,FALSE)="",NA(),VLOOKUP($C216,'REACH Bilaga XIV_update'!$C$5:$I$110,7,FALSE)))</f>
        <v>#N/A</v>
      </c>
      <c r="R216" s="76" t="e">
        <f>IF($C216="-",IF($A216="-",IF(VLOOKUP($D216,CoRAP_update!$A$5:$O$376,15,FALSE)="",NA(),VLOOKUP($D216,CoRAP_update!$A$5:$O$376,15,FALSE)),IF(VLOOKUP($A216,CoRAP_update!$D$5:$O$376,12,FALSE)="",NA(),VLOOKUP($A216,CoRAP_update!$D$5:$O$376,12,FALSE))),IF(VLOOKUP($C216,CoRAP_update!$C$5:$O$376,13,FALSE)="",NA(),VLOOKUP($C216,CoRAP_update!$C$5:$O$376,13,FALSE)))</f>
        <v>#N/A</v>
      </c>
      <c r="S216" s="144" t="e">
        <f>IF($C216="-",IF($A216="-",VLOOKUP($D216,CoRAP_update!$A$5:$J$376,MATCH(Sammanfattning!S$1,CoRAP_update!$A$4:$J$4,0),FALSE),VLOOKUP($A216,CoRAP_update!$D$5:$J$376,MATCH(Sammanfattning!S$1,CoRAP_update!$D$4:$J$4,0),FALSE)),VLOOKUP($C216,CoRAP_update!$C$5:$J$376,MATCH(Sammanfattning!S$1,CoRAP_update!$C$4:$J$4,0),FALSE))</f>
        <v>#N/A</v>
      </c>
      <c r="T216" s="76" t="e">
        <f>IF($A216="-",VLOOKUP($D216,EDC_update!$C$2:$F$450,4,FALSE),VLOOKUP($A216,EDC_update!$B$2:$F$450,5,FALSE))</f>
        <v>#N/A</v>
      </c>
      <c r="V216" s="78">
        <f>IF(IFERROR(SEARCH("PBT",P216),99)=99,IF(IFERROR(SEARCH("suspected PBT",S216),99)=99,IF(IFERROR(SEARCH("concluded to be PBT",K216),99)=99,IF(IFERROR(SEARCH("PBT",S216),99)=99,IF(IFERROR(SEARCH("PBT cand",L216),99)=99,IF(IFERROR(SEARCH("PBT",L216),99)=99,IF(IFERROR(SEARCH("persistent, bioackumulative and toxic properties",K216),99)=99,0,Scoring!$E$3),Scoring!$E$3),Scoring!$E$7),Scoring!$E$3),Scoring!$E$5),Scoring!$E$6),Scoring!$E$3)</f>
        <v>0</v>
      </c>
      <c r="W216" s="78">
        <f>IF(IFERROR(SEARCH("vPvB",P216),99)=99,IF(IFERROR(SEARCH("suspected pbt/vPvB",S216),99)=99,IF(IFERROR(SEARCH("vPvB",S216),99)=99,IF(IFERROR(SEARCH("concluded to be a vPvB",S216),99)=99,IF(IFERROR(SEARCH("identified as vPvB",K216),99)=99,IF(IFERROR(SEARCH("concluded to be a vPvB",K216),99)=99,IF(IFERROR(SEARCH("concluded to be both pbt and vPvB",S216),99)=99,IF(IFERROR(SEARCH("concluded to be both pbt and vPvB",K216),99)=99,0,Scoring!$E$5),Scoring!$E$5),Scoring!$E$5),Scoring!$E$5),Scoring!$E$5),Scoring!$E$4),Scoring!$E$6),Scoring!$E$4)</f>
        <v>0</v>
      </c>
      <c r="X216" s="78">
        <f>IF(IFERROR(SEARCH("H410",N216),99)=99,IF(IFERROR(SEARCH("H410",O216),99)=99,IF(IFERROR(SEARCH("H410",Q216),99)=99,IF(IFERROR(SEARCH("H410",M216),99)=99,IF(IFERROR(SEARCH("H410",R216),99)=99,IF(IFERROR(SEARCH("H411",N216),99)=99,IF(IFERROR(SEARCH("H411",O216),99)=99,IF(IFERROR(SEARCH("H411",Q216),99)=99,IF(IFERROR(SEARCH("H411",M216),99)=99,IF(IFERROR(SEARCH("H411",R216),99)=99,IF(IFERROR(SEARCH("H413",N216),99)=99,IF(IFERROR(SEARCH("H413",O216),99)=99,IF(IFERROR(SEARCH("H413",Q216),99)=99,IF(IFERROR(SEARCH("H413",M216),99)=99,IF(IFERROR(SEARCH("H413",R216),99)=99,IF(IFERROR(SEARCH("H412",N216),99)=99,IF(IFERROR(SEARCH("H412",O216),99)=99,IF(IFERROR(SEARCH("H412",Q216),99)=99,IF(IFERROR(SEARCH("H412",M216),99)=99,IF(IFERROR(SEARCH("H412",R216),99)=99,0,Scoring!$E$2),Scoring!$E$2),Scoring!$E$2),Scoring!$E$2),Scoring!$E$2),Scoring!$E$2),Scoring!$E$2),Scoring!$E$2),Scoring!$E$2),Scoring!$E$2),Scoring!$E$2),Scoring!$E$2),Scoring!$E$2),Scoring!$E$2),Scoring!$E$2),Scoring!$E$2),Scoring!$E$2),Scoring!$E$2),Scoring!$E$2),Scoring!$E$2)</f>
        <v>1</v>
      </c>
      <c r="Y216" s="78">
        <f>IF(IFERROR(SEARCH("CMR",K216),99)=99,IF(IFERROR(SEARCH("Suspected CMR",S216),99)=99,IF(IFERROR(SEARCH("CMR",S216),99)=99,0,Scoring!$E$8),Scoring!$E$9),Scoring!$E$8)</f>
        <v>3</v>
      </c>
      <c r="Z216" s="78">
        <f>IF(IFERROR(SEARCH("H350",N216),99)=99,IF(IFERROR(SEARCH("H350",O216),99)=99,IF(IFERROR(SEARCH("H350",Q216),99)=99,IF(IFERROR(SEARCH("H350",M216),99)=99,IF(IFERROR(SEARCH("H350",R216),99)=99,IF(IFERROR(SEARCH("H351",N216),99)=99,IF(IFERROR(SEARCH("H351",O216),99)=99,IF(IFERROR(SEARCH("H351",Q216),99)=99,IF(IFERROR(SEARCH("H351",M216),99)=99,IF(IFERROR(SEARCH("H351",R216),99)=99,IF(IFERROR(SEARCH("carcinogenic",P216),99)=99,IF(IFERROR(SEARCH("suspected carcinogenic",S216),99)=99,0,Scoring!$E$12),Scoring!$E$11),Scoring!$E$10),Scoring!$E$10),Scoring!$E$10),Scoring!$E$10),Scoring!$E$10),Scoring!$E$10),Scoring!$E$10),Scoring!$E$10),Scoring!$E$10),Scoring!$E$10)</f>
        <v>0</v>
      </c>
      <c r="AA216" s="78">
        <f>IF(IFERROR(SEARCH("H340",N216),99)=99,IF(IFERROR(SEARCH("H340",O216),99)=99,IF(IFERROR(SEARCH("H340",Q216),99)=99,IF(IFERROR(SEARCH("H340",M216),99)=99,IF(IFERROR(SEARCH("H340",R216),99)=99,IF(IFERROR(SEARCH("H341",N216),99)=99,IF(IFERROR(SEARCH("H341",O216),99)=99,IF(IFERROR(SEARCH("H341",Q216),99)=99,IF(IFERROR(SEARCH("H341",M216),99)=99,IF(IFERROR(SEARCH("H341",R216),99)=99,IF(IFERROR(SEARCH("mutagenic",P216),99)=99,IF(IFERROR(SEARCH("suspected mutagenic",S216),99)=99,0,Scoring!$E$15),Scoring!$E$14),Scoring!$E$13),Scoring!$E$13),Scoring!$E$13),Scoring!$E$13),Scoring!$E$13),Scoring!$E$13),Scoring!$E$13),Scoring!$E$13),Scoring!$E$13),Scoring!$E$13)</f>
        <v>0</v>
      </c>
      <c r="AB216" s="78">
        <f>IF(IFERROR(SEARCH("H360",N216),99)=99,IF(IFERROR(SEARCH("H360",O216),99)=99,IF(IFERROR(SEARCH("H360",Q216),99)=99,IF(IFERROR(SEARCH("H360",M216),99)=99,IF(IFERROR(SEARCH("H360",R216),99)=99,IF(IFERROR(SEARCH("H361",N216),99)=99,IF(IFERROR(SEARCH("H361",O216),99)=99,IF(IFERROR(SEARCH("H361",Q216),99)=99,IF(IFERROR(SEARCH("H361",M216),99)=99,IF(IFERROR(SEARCH("H361",R216),99)=99,IF(IFERROR(SEARCH("reproduction",P216),99)=99,IF(IFERROR(SEARCH("suspected reprotoxic",S216),99)=99,IF(IFERROR(SEARCH("reprotoxic",S216),99)=99,IF(IFERROR(SEARCH("reprotoxic",K216),99)=99,0,Scoring!$E$18),Scoring!$E$18),Scoring!$E$19),Scoring!$E$17),Scoring!$E$16),Scoring!$E$16),Scoring!$E$16),Scoring!$E$16),Scoring!$E$16),Scoring!$E$16),Scoring!$E$16),Scoring!$E$16),Scoring!$E$16),Scoring!$E$16)</f>
        <v>1</v>
      </c>
      <c r="AC216" s="78">
        <f>IF(IFERROR(SEARCH("57f",L216),99)=99,IF(IFERROR(SEARCH("57(f)",P216),99)=99,0,Scoring!$E$20),Scoring!$E$20)</f>
        <v>0</v>
      </c>
      <c r="AD216" s="78">
        <f>IF(IFERROR(SEARCH("CAT1",T216),99)=99,IF(IFERROR(SEARCH("CAT2",T216),99)=99,IF(IFERROR(SEARCH("CAT3",T216),99)=99,IF(IFERROR(SEARCH("concluded to be endocrine",K216),99)=99,IF(IFERROR(SEARCH("categorised as endocrine",K216),99)=99,IF(IFERROR(SEARCH("endocrine disrupting",P216),99)=99,IF(IFERROR(SEARCH("endocrine disrupting",K216),99)=99,IF(IFERROR(SEARCH("suspected endocrine",S216),99)=99,IF(IFERROR(SEARCH("potential endocrine",S216),99)=99,0,Scoring!$E$25),Scoring!$E$25),Scoring!$E$24),Scoring!$E$24),Scoring!$E$24),Scoring!$E$24),Scoring!$E$23),Scoring!$E$22),Scoring!$E$21)</f>
        <v>0</v>
      </c>
      <c r="AE216" s="78">
        <f>IF(IFERROR(SEARCH("suspected sensitiser",S216),99)=99,IF(IFERROR(SEARCH("sensitiser",S216),99)=99,IF(IFERROR(SEARCH("other hazard based concern",S216),99)=99,0,Scoring!$E$28),Scoring!$E$26),Scoring!$E$27)</f>
        <v>0</v>
      </c>
      <c r="AF216" s="78">
        <f>IF(IFERROR(M216,1)=1,IF(IFERROR(N216,1)=1,IF(IFERROR(O216,1)=1,IF(IFERROR(Q216,1)=1,IF(IFERROR(R216,1)=1,IF(IFERROR(T216,1)=1,IF(IFERROR(K216,1)=1,IF(IFERROR(P216,1)=1,IF(IFERROR(S216,1)=1,Scoring!$E$29,0),0),0),0),0),0),0),0),0)</f>
        <v>0</v>
      </c>
      <c r="AG216" s="78">
        <f t="shared" si="26"/>
        <v>4</v>
      </c>
      <c r="AI216" s="93"/>
      <c r="AJ216" s="94"/>
      <c r="AK216" s="76"/>
      <c r="AL216" s="75"/>
      <c r="AN216" s="79"/>
      <c r="AO216" s="79"/>
      <c r="AP216" s="79"/>
      <c r="AQ216" s="79"/>
      <c r="AR216" s="79"/>
      <c r="AS216" s="78"/>
      <c r="AU216" s="79">
        <f>IF(IFERROR(F216,99)=99,IF(IFERROR(G216,99)=99,IF(IFERROR(H216,99)=99,IF(IFERROR(I216,99)=99,IF(IFERROR(E216,99)=99,IF(IFERROR(J216,99)=99,0,Scoring!$B$7),Scoring!$B$3),Scoring!$B$2),Scoring!$B$6),Scoring!$B$5),Scoring!$B$4)</f>
        <v>0.3</v>
      </c>
      <c r="AV216" s="78">
        <f t="shared" si="27"/>
        <v>1.2</v>
      </c>
      <c r="AW216" s="78"/>
      <c r="AX216" s="66"/>
      <c r="AY216" s="78"/>
      <c r="AZ216" s="76"/>
      <c r="BA216" s="76"/>
      <c r="BB216" s="76"/>
    </row>
    <row r="217" spans="1:54" x14ac:dyDescent="0.25">
      <c r="A217" s="77" t="s">
        <v>7499</v>
      </c>
      <c r="B217" s="76" t="str">
        <f t="shared" si="28"/>
        <v>-</v>
      </c>
      <c r="C217" s="77" t="s">
        <v>30</v>
      </c>
      <c r="D217" s="77" t="s">
        <v>980</v>
      </c>
      <c r="E217" s="76" t="str">
        <f>IF(C217="-",IF(A217="-",VLOOKUP(D217,'sin-list 180320_update'!$C$2:$C$835,1,FALSE),VLOOKUP(A217,'sin-list 180320_update'!$A$2:$A$835,1,FALSE)),VLOOKUP(C217,'sin-list 180320_update'!$B$2:$B$835,1,FALSE))</f>
        <v>21436-97-5</v>
      </c>
      <c r="F217" s="76" t="e">
        <f>IF($C217="-",IF($A217="-",VLOOKUP($D217,'REACH Bilaga XVII_update'!$A$5:$A$131,1,FALSE),VLOOKUP($A217,'REACH Bilaga XVII_update'!$C$5:$C$131,1,FALSE)),VLOOKUP($C217,'REACH Bilaga XVII_update'!$B$5:$B$131,1,FALSE))</f>
        <v>#N/A</v>
      </c>
      <c r="G217" s="76" t="e">
        <f>IF($C217="-",IF($A217="-",VLOOKUP($D217,' REACH Bilaga 59_update'!$A$5:$A$210,1,FALSE),VLOOKUP($A217,' REACH Bilaga 59_update'!$D$5:$D$210,1,FALSE)),VLOOKUP($C217,' REACH Bilaga 59_update'!$C$5:$C$210,1,FALSE))</f>
        <v>#N/A</v>
      </c>
      <c r="H217" s="76" t="e">
        <f>IF($C217="-",IF($A217="-",VLOOKUP($D217,'REACH Bilaga XIV_update'!$A$5:$A$110,1,FALSE),VLOOKUP($A217,'REACH Bilaga XIV_update'!$D$5:$D$110,1,FALSE)),VLOOKUP($C217,'REACH Bilaga XIV_update'!$C$5:$C$110,1,FALSE))</f>
        <v>#N/A</v>
      </c>
      <c r="I217" s="76" t="e">
        <f>IF($C217="-",IF($A217="-",VLOOKUP($D217,CoRAP_update!$A$5:$A$376,1,FALSE),VLOOKUP($A217,CoRAP_update!$D$5:$D$376,1,FALSE)),VLOOKUP($C217,CoRAP_update!$C$5:$C$376,1,FALSE))</f>
        <v>#N/A</v>
      </c>
      <c r="J217" s="76" t="e">
        <f>IF($C217="-",IF($A217="-",VLOOKUP($D217,EDC_update!$C$2:$C$450,1,FALSE),VLOOKUP($A217,EDC_update!$B$2:$B$450,1,FALSE)),VLOOKUP($C217,EDC_update!$L$2:$L$450,1,FALSE))</f>
        <v>#N/A</v>
      </c>
      <c r="K217" s="76" t="str">
        <f>IF($C217="-",IF($A217="-",IF(VLOOKUP($D217,'sin-list 180320_update'!$C$2:$S$835,3,FALSE)="",NA(),VLOOKUP($D217,'sin-list 180320_update'!$C$2:$S$835,3,FALSE)),IF(VLOOKUP($A217,'sin-list 180320_update'!$A$2:$S$835,5,FALSE)="",NA(),VLOOKUP($A217,'sin-list 180320_update'!$A$2:$S$835,5,FALSE))),IF(VLOOKUP($C217,'sin-list 180320_update'!$B$2:$S$835,4,FALSE)="",NA(),VLOOKUP($C217,'sin-list 180320_update'!$B$2:$S$835,4,FALSE)))</f>
        <v>Classified CMR according to Annex VI of Regulation 1272/2008</v>
      </c>
      <c r="L217" s="76" t="str">
        <f>IF($C217="-",IF($A217="-",VLOOKUP($D217,'sin-list 180320_update'!$C$2:$S$835,6,FALSE),VLOOKUP($A217,'sin-list 180320_update'!$A$2:$S$835,8,FALSE)),VLOOKUP($C217,'sin-list 180320_update'!$B$2:$S$835,7,FALSE))</f>
        <v>Carc. 1B
Acute Tox. 3 *
Acute Tox. 3 *
Acute Tox. 3 *
Aquatic Chronic 2</v>
      </c>
      <c r="M217" s="76" t="str">
        <f>IF($C217="-",IF($A217="-",IF(VLOOKUP($D217,'sin-list 180320_update'!$C$2:$S$835,8,FALSE)="",NA(),VLOOKUP($D217,'sin-list 180320_update'!$C$2:$S$835,8,FALSE)),IF(VLOOKUP($A217,'sin-list 180320_update'!$A$2:$S$835,10,FALSE)="",NA(),VLOOKUP($A217,'sin-list 180320_update'!$A$2:$S$835,10,FALSE))),IF(VLOOKUP($C217,'sin-list 180320_update'!$B$2:$S$835,9,FALSE)="",NA(),VLOOKUP($C217,'sin-list 180320_update'!$B$2:$S$835,9,FALSE)))</f>
        <v>H350
H331
H311
H301
H411</v>
      </c>
      <c r="N217" s="76" t="e">
        <f>IF($C217="-",IF($A217="-",IF(VLOOKUP($D217,'REACH Bilaga XVII_update'!$A$5:$E$131,4,FALSE)="",NA(),VLOOKUP($D217,'REACH Bilaga XVII_update'!$A$5:$E$131,4,FALSE)),IF(VLOOKUP($A217,'REACH Bilaga XVII_update'!$C$5:$D$131,2,FALSE)="",NA(),VLOOKUP($A217,'REACH Bilaga XVII_update'!$C$5:$D$131,2,FALSE))),IF(VLOOKUP($C217,'REACH Bilaga XVII_update'!$B$5:$D$131,3,FALSE)="",NA(),VLOOKUP($C217,'REACH Bilaga XVII_update'!$B$5:$D$131,3,FALSE)))</f>
        <v>#N/A</v>
      </c>
      <c r="O217" s="76" t="e">
        <f>IF($C217="-",IF($A217="-",IF(VLOOKUP($D217,' REACH Bilaga 59_update'!$A$5:$E$210,5,FALSE)="",NA(),VLOOKUP($D217,' REACH Bilaga 59_update'!$A$5:$E$210,5,FALSE)),IF(VLOOKUP($A217,' REACH Bilaga 59_update'!$D$5:$E$210,2,FALSE)="",NA(),VLOOKUP($A217,' REACH Bilaga 59_update'!$D$5:$E$210,2,FALSE))),IF(VLOOKUP($C217,' REACH Bilaga 59_update'!$C$5:$E$210,3,FALSE)="",NA(),VLOOKUP($C217,' REACH Bilaga 59_update'!$C$5:$E$210,3,FALSE)))</f>
        <v>#N/A</v>
      </c>
      <c r="P217" s="76" t="e">
        <f>IF(C217="-",IF(A217="-",IFERROR(VLOOKUP($D217,' REACH Bilaga 59_update'!$A$5:$F$210,MATCH(Sammanfattning!P$1,' REACH Bilaga 59_update'!$A$4:$F$4,0),FALSE),VLOOKUP($D217,'REACH Bilaga XIV_update'!$A$4:$H$110,MATCH(Sammanfattning!P$1,'REACH Bilaga XIV_update'!$A$4:$H$4,0),FALSE)),IFERROR(VLOOKUP($A217,' REACH Bilaga 59_update'!$D$5:$F$210,MATCH(Sammanfattning!P$1,' REACH Bilaga 59_update'!$D$4:$F$4,0),FALSE),VLOOKUP($A217,'REACH Bilaga XIV_update'!$D$4:$H$110,MATCH(Sammanfattning!P$1,'REACH Bilaga XIV_update'!$D$4:$H$4,0),FALSE))),IFERROR(VLOOKUP($C217,' REACH Bilaga 59_update'!$C$5:$F$210,MATCH(Sammanfattning!P$1,' REACH Bilaga 59_update'!$C$4:$F$4,0),FALSE),VLOOKUP($C217,'REACH Bilaga XIV_update'!$C$4:$H$110,MATCH(Sammanfattning!P$1,'REACH Bilaga XIV_update'!$C$4:$H$4,0),FALSE)))</f>
        <v>#N/A</v>
      </c>
      <c r="Q217" s="76" t="e">
        <f>IF($C217="-",IF($A217="-",IF(VLOOKUP($D217,'REACH Bilaga XIV_update'!$A$5:$I$110,9,FALSE)="",NA(),VLOOKUP($D217,'REACH Bilaga XIV_update'!$A$5:$I$110,9,FALSE)),IF(VLOOKUP($A217,'REACH Bilaga XIV_update'!$D$5:$I$110,6,FALSE)="",NA(),VLOOKUP($A217,'REACH Bilaga XIV_update'!$D$5:$I$110,6,FALSE))),IF(VLOOKUP($C217,'REACH Bilaga XIV_update'!$C$5:$I$110,7,FALSE)="",NA(),VLOOKUP($C217,'REACH Bilaga XIV_update'!$C$5:$I$110,7,FALSE)))</f>
        <v>#N/A</v>
      </c>
      <c r="R217" s="76" t="e">
        <f>IF($C217="-",IF($A217="-",IF(VLOOKUP($D217,CoRAP_update!$A$5:$O$376,15,FALSE)="",NA(),VLOOKUP($D217,CoRAP_update!$A$5:$O$376,15,FALSE)),IF(VLOOKUP($A217,CoRAP_update!$D$5:$O$376,12,FALSE)="",NA(),VLOOKUP($A217,CoRAP_update!$D$5:$O$376,12,FALSE))),IF(VLOOKUP($C217,CoRAP_update!$C$5:$O$376,13,FALSE)="",NA(),VLOOKUP($C217,CoRAP_update!$C$5:$O$376,13,FALSE)))</f>
        <v>#N/A</v>
      </c>
      <c r="S217" s="144" t="e">
        <f>IF($C217="-",IF($A217="-",VLOOKUP($D217,CoRAP_update!$A$5:$J$376,MATCH(Sammanfattning!S$1,CoRAP_update!$A$4:$J$4,0),FALSE),VLOOKUP($A217,CoRAP_update!$D$5:$J$376,MATCH(Sammanfattning!S$1,CoRAP_update!$D$4:$J$4,0),FALSE)),VLOOKUP($C217,CoRAP_update!$C$5:$J$376,MATCH(Sammanfattning!S$1,CoRAP_update!$C$4:$J$4,0),FALSE))</f>
        <v>#N/A</v>
      </c>
      <c r="T217" s="76" t="e">
        <f>IF($A217="-",VLOOKUP($D217,EDC_update!$C$2:$F$450,4,FALSE),VLOOKUP($A217,EDC_update!$B$2:$F$450,5,FALSE))</f>
        <v>#N/A</v>
      </c>
      <c r="V217" s="78">
        <f>IF(IFERROR(SEARCH("PBT",P217),99)=99,IF(IFERROR(SEARCH("suspected PBT",S217),99)=99,IF(IFERROR(SEARCH("concluded to be PBT",K217),99)=99,IF(IFERROR(SEARCH("PBT",S217),99)=99,IF(IFERROR(SEARCH("PBT cand",L217),99)=99,IF(IFERROR(SEARCH("PBT",L217),99)=99,IF(IFERROR(SEARCH("persistent, bioackumulative and toxic properties",K217),99)=99,0,Scoring!$E$3),Scoring!$E$3),Scoring!$E$7),Scoring!$E$3),Scoring!$E$5),Scoring!$E$6),Scoring!$E$3)</f>
        <v>0</v>
      </c>
      <c r="W217" s="78">
        <f>IF(IFERROR(SEARCH("vPvB",P217),99)=99,IF(IFERROR(SEARCH("suspected pbt/vPvB",S217),99)=99,IF(IFERROR(SEARCH("vPvB",S217),99)=99,IF(IFERROR(SEARCH("concluded to be a vPvB",S217),99)=99,IF(IFERROR(SEARCH("identified as vPvB",K217),99)=99,IF(IFERROR(SEARCH("concluded to be a vPvB",K217),99)=99,IF(IFERROR(SEARCH("concluded to be both pbt and vPvB",S217),99)=99,IF(IFERROR(SEARCH("concluded to be both pbt and vPvB",K217),99)=99,0,Scoring!$E$5),Scoring!$E$5),Scoring!$E$5),Scoring!$E$5),Scoring!$E$5),Scoring!$E$4),Scoring!$E$6),Scoring!$E$4)</f>
        <v>0</v>
      </c>
      <c r="X217" s="78">
        <f>IF(IFERROR(SEARCH("H410",N217),99)=99,IF(IFERROR(SEARCH("H410",O217),99)=99,IF(IFERROR(SEARCH("H410",Q217),99)=99,IF(IFERROR(SEARCH("H410",M217),99)=99,IF(IFERROR(SEARCH("H410",R217),99)=99,IF(IFERROR(SEARCH("H411",N217),99)=99,IF(IFERROR(SEARCH("H411",O217),99)=99,IF(IFERROR(SEARCH("H411",Q217),99)=99,IF(IFERROR(SEARCH("H411",M217),99)=99,IF(IFERROR(SEARCH("H411",R217),99)=99,IF(IFERROR(SEARCH("H413",N217),99)=99,IF(IFERROR(SEARCH("H413",O217),99)=99,IF(IFERROR(SEARCH("H413",Q217),99)=99,IF(IFERROR(SEARCH("H413",M217),99)=99,IF(IFERROR(SEARCH("H413",R217),99)=99,IF(IFERROR(SEARCH("H412",N217),99)=99,IF(IFERROR(SEARCH("H412",O217),99)=99,IF(IFERROR(SEARCH("H412",Q217),99)=99,IF(IFERROR(SEARCH("H412",M217),99)=99,IF(IFERROR(SEARCH("H412",R217),99)=99,0,Scoring!$E$2),Scoring!$E$2),Scoring!$E$2),Scoring!$E$2),Scoring!$E$2),Scoring!$E$2),Scoring!$E$2),Scoring!$E$2),Scoring!$E$2),Scoring!$E$2),Scoring!$E$2),Scoring!$E$2),Scoring!$E$2),Scoring!$E$2),Scoring!$E$2),Scoring!$E$2),Scoring!$E$2),Scoring!$E$2),Scoring!$E$2),Scoring!$E$2)</f>
        <v>1</v>
      </c>
      <c r="Y217" s="78">
        <f>IF(IFERROR(SEARCH("CMR",K217),99)=99,IF(IFERROR(SEARCH("Suspected CMR",S217),99)=99,IF(IFERROR(SEARCH("CMR",S217),99)=99,0,Scoring!$E$8),Scoring!$E$9),Scoring!$E$8)</f>
        <v>3</v>
      </c>
      <c r="Z217" s="78">
        <f>IF(IFERROR(SEARCH("H350",N217),99)=99,IF(IFERROR(SEARCH("H350",O217),99)=99,IF(IFERROR(SEARCH("H350",Q217),99)=99,IF(IFERROR(SEARCH("H350",M217),99)=99,IF(IFERROR(SEARCH("H350",R217),99)=99,IF(IFERROR(SEARCH("H351",N217),99)=99,IF(IFERROR(SEARCH("H351",O217),99)=99,IF(IFERROR(SEARCH("H351",Q217),99)=99,IF(IFERROR(SEARCH("H351",M217),99)=99,IF(IFERROR(SEARCH("H351",R217),99)=99,IF(IFERROR(SEARCH("carcinogenic",P217),99)=99,IF(IFERROR(SEARCH("suspected carcinogenic",S217),99)=99,0,Scoring!$E$12),Scoring!$E$11),Scoring!$E$10),Scoring!$E$10),Scoring!$E$10),Scoring!$E$10),Scoring!$E$10),Scoring!$E$10),Scoring!$E$10),Scoring!$E$10),Scoring!$E$10),Scoring!$E$10)</f>
        <v>1</v>
      </c>
      <c r="AA217" s="78">
        <f>IF(IFERROR(SEARCH("H340",N217),99)=99,IF(IFERROR(SEARCH("H340",O217),99)=99,IF(IFERROR(SEARCH("H340",Q217),99)=99,IF(IFERROR(SEARCH("H340",M217),99)=99,IF(IFERROR(SEARCH("H340",R217),99)=99,IF(IFERROR(SEARCH("H341",N217),99)=99,IF(IFERROR(SEARCH("H341",O217),99)=99,IF(IFERROR(SEARCH("H341",Q217),99)=99,IF(IFERROR(SEARCH("H341",M217),99)=99,IF(IFERROR(SEARCH("H341",R217),99)=99,IF(IFERROR(SEARCH("mutagenic",P217),99)=99,IF(IFERROR(SEARCH("suspected mutagenic",S217),99)=99,0,Scoring!$E$15),Scoring!$E$14),Scoring!$E$13),Scoring!$E$13),Scoring!$E$13),Scoring!$E$13),Scoring!$E$13),Scoring!$E$13),Scoring!$E$13),Scoring!$E$13),Scoring!$E$13),Scoring!$E$13)</f>
        <v>0</v>
      </c>
      <c r="AB217" s="78">
        <f>IF(IFERROR(SEARCH("H360",N217),99)=99,IF(IFERROR(SEARCH("H360",O217),99)=99,IF(IFERROR(SEARCH("H360",Q217),99)=99,IF(IFERROR(SEARCH("H360",M217),99)=99,IF(IFERROR(SEARCH("H360",R217),99)=99,IF(IFERROR(SEARCH("H361",N217),99)=99,IF(IFERROR(SEARCH("H361",O217),99)=99,IF(IFERROR(SEARCH("H361",Q217),99)=99,IF(IFERROR(SEARCH("H361",M217),99)=99,IF(IFERROR(SEARCH("H361",R217),99)=99,IF(IFERROR(SEARCH("reproduction",P217),99)=99,IF(IFERROR(SEARCH("suspected reprotoxic",S217),99)=99,IF(IFERROR(SEARCH("reprotoxic",S217),99)=99,IF(IFERROR(SEARCH("reprotoxic",K217),99)=99,0,Scoring!$E$18),Scoring!$E$18),Scoring!$E$19),Scoring!$E$17),Scoring!$E$16),Scoring!$E$16),Scoring!$E$16),Scoring!$E$16),Scoring!$E$16),Scoring!$E$16),Scoring!$E$16),Scoring!$E$16),Scoring!$E$16),Scoring!$E$16)</f>
        <v>0</v>
      </c>
      <c r="AC217" s="78">
        <f>IF(IFERROR(SEARCH("57f",L217),99)=99,IF(IFERROR(SEARCH("57(f)",P217),99)=99,0,Scoring!$E$20),Scoring!$E$20)</f>
        <v>0</v>
      </c>
      <c r="AD217" s="78">
        <f>IF(IFERROR(SEARCH("CAT1",T217),99)=99,IF(IFERROR(SEARCH("CAT2",T217),99)=99,IF(IFERROR(SEARCH("CAT3",T217),99)=99,IF(IFERROR(SEARCH("concluded to be endocrine",K217),99)=99,IF(IFERROR(SEARCH("categorised as endocrine",K217),99)=99,IF(IFERROR(SEARCH("endocrine disrupting",P217),99)=99,IF(IFERROR(SEARCH("endocrine disrupting",K217),99)=99,IF(IFERROR(SEARCH("suspected endocrine",S217),99)=99,IF(IFERROR(SEARCH("potential endocrine",S217),99)=99,0,Scoring!$E$25),Scoring!$E$25),Scoring!$E$24),Scoring!$E$24),Scoring!$E$24),Scoring!$E$24),Scoring!$E$23),Scoring!$E$22),Scoring!$E$21)</f>
        <v>0</v>
      </c>
      <c r="AE217" s="78">
        <f>IF(IFERROR(SEARCH("suspected sensitiser",S217),99)=99,IF(IFERROR(SEARCH("sensitiser",S217),99)=99,IF(IFERROR(SEARCH("other hazard based concern",S217),99)=99,0,Scoring!$E$28),Scoring!$E$26),Scoring!$E$27)</f>
        <v>0</v>
      </c>
      <c r="AF217" s="78">
        <f>IF(IFERROR(M217,1)=1,IF(IFERROR(N217,1)=1,IF(IFERROR(O217,1)=1,IF(IFERROR(Q217,1)=1,IF(IFERROR(R217,1)=1,IF(IFERROR(T217,1)=1,IF(IFERROR(K217,1)=1,IF(IFERROR(P217,1)=1,IF(IFERROR(S217,1)=1,Scoring!$E$29,0),0),0),0),0),0),0),0),0)</f>
        <v>0</v>
      </c>
      <c r="AG217" s="78">
        <f t="shared" si="26"/>
        <v>4</v>
      </c>
      <c r="AI217" s="93"/>
      <c r="AJ217" s="94"/>
      <c r="AK217" s="76"/>
      <c r="AL217" s="75"/>
      <c r="AN217" s="79"/>
      <c r="AO217" s="79"/>
      <c r="AP217" s="79"/>
      <c r="AQ217" s="79"/>
      <c r="AR217" s="79"/>
      <c r="AS217" s="78"/>
      <c r="AU217" s="79">
        <f>IF(IFERROR(F217,99)=99,IF(IFERROR(G217,99)=99,IF(IFERROR(H217,99)=99,IF(IFERROR(I217,99)=99,IF(IFERROR(E217,99)=99,IF(IFERROR(J217,99)=99,0,Scoring!$B$7),Scoring!$B$3),Scoring!$B$2),Scoring!$B$6),Scoring!$B$5),Scoring!$B$4)</f>
        <v>0.3</v>
      </c>
      <c r="AV217" s="78">
        <f t="shared" si="27"/>
        <v>1.2</v>
      </c>
      <c r="AW217" s="78"/>
      <c r="AX217" s="66"/>
      <c r="AY217" s="78"/>
      <c r="AZ217" s="76"/>
      <c r="BA217" s="76"/>
      <c r="BB217" s="76"/>
    </row>
    <row r="218" spans="1:54" x14ac:dyDescent="0.25">
      <c r="A218" s="77" t="s">
        <v>7540</v>
      </c>
      <c r="B218" s="76" t="str">
        <f t="shared" si="28"/>
        <v>-</v>
      </c>
      <c r="C218" s="77" t="s">
        <v>30</v>
      </c>
      <c r="D218" s="77" t="s">
        <v>1370</v>
      </c>
      <c r="E218" s="76" t="str">
        <f>IF(C218="-",IF(A218="-",VLOOKUP(D218,'sin-list 180320_update'!$C$2:$C$835,1,FALSE),VLOOKUP(A218,'sin-list 180320_update'!$A$2:$A$835,1,FALSE)),VLOOKUP(C218,'sin-list 180320_update'!$B$2:$B$835,1,FALSE))</f>
        <v>540-73-8</v>
      </c>
      <c r="F218" s="76" t="e">
        <f>IF($C218="-",IF($A218="-",VLOOKUP($D218,'REACH Bilaga XVII_update'!$A$5:$A$131,1,FALSE),VLOOKUP($A218,'REACH Bilaga XVII_update'!$C$5:$C$131,1,FALSE)),VLOOKUP($C218,'REACH Bilaga XVII_update'!$B$5:$B$131,1,FALSE))</f>
        <v>#N/A</v>
      </c>
      <c r="G218" s="76" t="e">
        <f>IF($C218="-",IF($A218="-",VLOOKUP($D218,' REACH Bilaga 59_update'!$A$5:$A$210,1,FALSE),VLOOKUP($A218,' REACH Bilaga 59_update'!$D$5:$D$210,1,FALSE)),VLOOKUP($C218,' REACH Bilaga 59_update'!$C$5:$C$210,1,FALSE))</f>
        <v>#N/A</v>
      </c>
      <c r="H218" s="76" t="e">
        <f>IF($C218="-",IF($A218="-",VLOOKUP($D218,'REACH Bilaga XIV_update'!$A$5:$A$110,1,FALSE),VLOOKUP($A218,'REACH Bilaga XIV_update'!$D$5:$D$110,1,FALSE)),VLOOKUP($C218,'REACH Bilaga XIV_update'!$C$5:$C$110,1,FALSE))</f>
        <v>#N/A</v>
      </c>
      <c r="I218" s="76" t="e">
        <f>IF($C218="-",IF($A218="-",VLOOKUP($D218,CoRAP_update!$A$5:$A$376,1,FALSE),VLOOKUP($A218,CoRAP_update!$D$5:$D$376,1,FALSE)),VLOOKUP($C218,CoRAP_update!$C$5:$C$376,1,FALSE))</f>
        <v>#N/A</v>
      </c>
      <c r="J218" s="76" t="e">
        <f>IF($C218="-",IF($A218="-",VLOOKUP($D218,EDC_update!$C$2:$C$450,1,FALSE),VLOOKUP($A218,EDC_update!$B$2:$B$450,1,FALSE)),VLOOKUP($C218,EDC_update!$L$2:$L$450,1,FALSE))</f>
        <v>#N/A</v>
      </c>
      <c r="K218" s="76" t="str">
        <f>IF($C218="-",IF($A218="-",IF(VLOOKUP($D218,'sin-list 180320_update'!$C$2:$S$835,3,FALSE)="",NA(),VLOOKUP($D218,'sin-list 180320_update'!$C$2:$S$835,3,FALSE)),IF(VLOOKUP($A218,'sin-list 180320_update'!$A$2:$S$835,5,FALSE)="",NA(),VLOOKUP($A218,'sin-list 180320_update'!$A$2:$S$835,5,FALSE))),IF(VLOOKUP($C218,'sin-list 180320_update'!$B$2:$S$835,4,FALSE)="",NA(),VLOOKUP($C218,'sin-list 180320_update'!$B$2:$S$835,4,FALSE)))</f>
        <v>Classified CMR according to Annex VI of Regulation 1272/2008</v>
      </c>
      <c r="L218" s="76" t="str">
        <f>IF($C218="-",IF($A218="-",VLOOKUP($D218,'sin-list 180320_update'!$C$2:$S$835,6,FALSE),VLOOKUP($A218,'sin-list 180320_update'!$A$2:$S$835,8,FALSE)),VLOOKUP($C218,'sin-list 180320_update'!$B$2:$S$835,7,FALSE))</f>
        <v>Carc. 1B
Acute Tox. 3 *
Acute Tox. 3 *
Acute Tox. 3 *
Aquatic Chronic 2</v>
      </c>
      <c r="M218" s="76" t="str">
        <f>IF($C218="-",IF($A218="-",IF(VLOOKUP($D218,'sin-list 180320_update'!$C$2:$S$835,8,FALSE)="",NA(),VLOOKUP($D218,'sin-list 180320_update'!$C$2:$S$835,8,FALSE)),IF(VLOOKUP($A218,'sin-list 180320_update'!$A$2:$S$835,10,FALSE)="",NA(),VLOOKUP($A218,'sin-list 180320_update'!$A$2:$S$835,10,FALSE))),IF(VLOOKUP($C218,'sin-list 180320_update'!$B$2:$S$835,9,FALSE)="",NA(),VLOOKUP($C218,'sin-list 180320_update'!$B$2:$S$835,9,FALSE)))</f>
        <v>H350
H331
H311
H301
H411</v>
      </c>
      <c r="N218" s="76" t="e">
        <f>IF($C218="-",IF($A218="-",IF(VLOOKUP($D218,'REACH Bilaga XVII_update'!$A$5:$E$131,4,FALSE)="",NA(),VLOOKUP($D218,'REACH Bilaga XVII_update'!$A$5:$E$131,4,FALSE)),IF(VLOOKUP($A218,'REACH Bilaga XVII_update'!$C$5:$D$131,2,FALSE)="",NA(),VLOOKUP($A218,'REACH Bilaga XVII_update'!$C$5:$D$131,2,FALSE))),IF(VLOOKUP($C218,'REACH Bilaga XVII_update'!$B$5:$D$131,3,FALSE)="",NA(),VLOOKUP($C218,'REACH Bilaga XVII_update'!$B$5:$D$131,3,FALSE)))</f>
        <v>#N/A</v>
      </c>
      <c r="O218" s="76" t="e">
        <f>IF($C218="-",IF($A218="-",IF(VLOOKUP($D218,' REACH Bilaga 59_update'!$A$5:$E$210,5,FALSE)="",NA(),VLOOKUP($D218,' REACH Bilaga 59_update'!$A$5:$E$210,5,FALSE)),IF(VLOOKUP($A218,' REACH Bilaga 59_update'!$D$5:$E$210,2,FALSE)="",NA(),VLOOKUP($A218,' REACH Bilaga 59_update'!$D$5:$E$210,2,FALSE))),IF(VLOOKUP($C218,' REACH Bilaga 59_update'!$C$5:$E$210,3,FALSE)="",NA(),VLOOKUP($C218,' REACH Bilaga 59_update'!$C$5:$E$210,3,FALSE)))</f>
        <v>#N/A</v>
      </c>
      <c r="P218" s="76" t="e">
        <f>IF(C218="-",IF(A218="-",IFERROR(VLOOKUP($D218,' REACH Bilaga 59_update'!$A$5:$F$210,MATCH(Sammanfattning!P$1,' REACH Bilaga 59_update'!$A$4:$F$4,0),FALSE),VLOOKUP($D218,'REACH Bilaga XIV_update'!$A$4:$H$110,MATCH(Sammanfattning!P$1,'REACH Bilaga XIV_update'!$A$4:$H$4,0),FALSE)),IFERROR(VLOOKUP($A218,' REACH Bilaga 59_update'!$D$5:$F$210,MATCH(Sammanfattning!P$1,' REACH Bilaga 59_update'!$D$4:$F$4,0),FALSE),VLOOKUP($A218,'REACH Bilaga XIV_update'!$D$4:$H$110,MATCH(Sammanfattning!P$1,'REACH Bilaga XIV_update'!$D$4:$H$4,0),FALSE))),IFERROR(VLOOKUP($C218,' REACH Bilaga 59_update'!$C$5:$F$210,MATCH(Sammanfattning!P$1,' REACH Bilaga 59_update'!$C$4:$F$4,0),FALSE),VLOOKUP($C218,'REACH Bilaga XIV_update'!$C$4:$H$110,MATCH(Sammanfattning!P$1,'REACH Bilaga XIV_update'!$C$4:$H$4,0),FALSE)))</f>
        <v>#N/A</v>
      </c>
      <c r="Q218" s="76" t="e">
        <f>IF($C218="-",IF($A218="-",IF(VLOOKUP($D218,'REACH Bilaga XIV_update'!$A$5:$I$110,9,FALSE)="",NA(),VLOOKUP($D218,'REACH Bilaga XIV_update'!$A$5:$I$110,9,FALSE)),IF(VLOOKUP($A218,'REACH Bilaga XIV_update'!$D$5:$I$110,6,FALSE)="",NA(),VLOOKUP($A218,'REACH Bilaga XIV_update'!$D$5:$I$110,6,FALSE))),IF(VLOOKUP($C218,'REACH Bilaga XIV_update'!$C$5:$I$110,7,FALSE)="",NA(),VLOOKUP($C218,'REACH Bilaga XIV_update'!$C$5:$I$110,7,FALSE)))</f>
        <v>#N/A</v>
      </c>
      <c r="R218" s="76" t="e">
        <f>IF($C218="-",IF($A218="-",IF(VLOOKUP($D218,CoRAP_update!$A$5:$O$376,15,FALSE)="",NA(),VLOOKUP($D218,CoRAP_update!$A$5:$O$376,15,FALSE)),IF(VLOOKUP($A218,CoRAP_update!$D$5:$O$376,12,FALSE)="",NA(),VLOOKUP($A218,CoRAP_update!$D$5:$O$376,12,FALSE))),IF(VLOOKUP($C218,CoRAP_update!$C$5:$O$376,13,FALSE)="",NA(),VLOOKUP($C218,CoRAP_update!$C$5:$O$376,13,FALSE)))</f>
        <v>#N/A</v>
      </c>
      <c r="S218" s="144" t="e">
        <f>IF($C218="-",IF($A218="-",VLOOKUP($D218,CoRAP_update!$A$5:$J$376,MATCH(Sammanfattning!S$1,CoRAP_update!$A$4:$J$4,0),FALSE),VLOOKUP($A218,CoRAP_update!$D$5:$J$376,MATCH(Sammanfattning!S$1,CoRAP_update!$D$4:$J$4,0),FALSE)),VLOOKUP($C218,CoRAP_update!$C$5:$J$376,MATCH(Sammanfattning!S$1,CoRAP_update!$C$4:$J$4,0),FALSE))</f>
        <v>#N/A</v>
      </c>
      <c r="T218" s="76" t="e">
        <f>IF($A218="-",VLOOKUP($D218,EDC_update!$C$2:$F$450,4,FALSE),VLOOKUP($A218,EDC_update!$B$2:$F$450,5,FALSE))</f>
        <v>#N/A</v>
      </c>
      <c r="V218" s="78">
        <f>IF(IFERROR(SEARCH("PBT",P218),99)=99,IF(IFERROR(SEARCH("suspected PBT",S218),99)=99,IF(IFERROR(SEARCH("concluded to be PBT",K218),99)=99,IF(IFERROR(SEARCH("PBT",S218),99)=99,IF(IFERROR(SEARCH("PBT cand",L218),99)=99,IF(IFERROR(SEARCH("PBT",L218),99)=99,IF(IFERROR(SEARCH("persistent, bioackumulative and toxic properties",K218),99)=99,0,Scoring!$E$3),Scoring!$E$3),Scoring!$E$7),Scoring!$E$3),Scoring!$E$5),Scoring!$E$6),Scoring!$E$3)</f>
        <v>0</v>
      </c>
      <c r="W218" s="78">
        <f>IF(IFERROR(SEARCH("vPvB",P218),99)=99,IF(IFERROR(SEARCH("suspected pbt/vPvB",S218),99)=99,IF(IFERROR(SEARCH("vPvB",S218),99)=99,IF(IFERROR(SEARCH("concluded to be a vPvB",S218),99)=99,IF(IFERROR(SEARCH("identified as vPvB",K218),99)=99,IF(IFERROR(SEARCH("concluded to be a vPvB",K218),99)=99,IF(IFERROR(SEARCH("concluded to be both pbt and vPvB",S218),99)=99,IF(IFERROR(SEARCH("concluded to be both pbt and vPvB",K218),99)=99,0,Scoring!$E$5),Scoring!$E$5),Scoring!$E$5),Scoring!$E$5),Scoring!$E$5),Scoring!$E$4),Scoring!$E$6),Scoring!$E$4)</f>
        <v>0</v>
      </c>
      <c r="X218" s="78">
        <f>IF(IFERROR(SEARCH("H410",N218),99)=99,IF(IFERROR(SEARCH("H410",O218),99)=99,IF(IFERROR(SEARCH("H410",Q218),99)=99,IF(IFERROR(SEARCH("H410",M218),99)=99,IF(IFERROR(SEARCH("H410",R218),99)=99,IF(IFERROR(SEARCH("H411",N218),99)=99,IF(IFERROR(SEARCH("H411",O218),99)=99,IF(IFERROR(SEARCH("H411",Q218),99)=99,IF(IFERROR(SEARCH("H411",M218),99)=99,IF(IFERROR(SEARCH("H411",R218),99)=99,IF(IFERROR(SEARCH("H413",N218),99)=99,IF(IFERROR(SEARCH("H413",O218),99)=99,IF(IFERROR(SEARCH("H413",Q218),99)=99,IF(IFERROR(SEARCH("H413",M218),99)=99,IF(IFERROR(SEARCH("H413",R218),99)=99,IF(IFERROR(SEARCH("H412",N218),99)=99,IF(IFERROR(SEARCH("H412",O218),99)=99,IF(IFERROR(SEARCH("H412",Q218),99)=99,IF(IFERROR(SEARCH("H412",M218),99)=99,IF(IFERROR(SEARCH("H412",R218),99)=99,0,Scoring!$E$2),Scoring!$E$2),Scoring!$E$2),Scoring!$E$2),Scoring!$E$2),Scoring!$E$2),Scoring!$E$2),Scoring!$E$2),Scoring!$E$2),Scoring!$E$2),Scoring!$E$2),Scoring!$E$2),Scoring!$E$2),Scoring!$E$2),Scoring!$E$2),Scoring!$E$2),Scoring!$E$2),Scoring!$E$2),Scoring!$E$2),Scoring!$E$2)</f>
        <v>1</v>
      </c>
      <c r="Y218" s="78">
        <f>IF(IFERROR(SEARCH("CMR",K218),99)=99,IF(IFERROR(SEARCH("Suspected CMR",S218),99)=99,IF(IFERROR(SEARCH("CMR",S218),99)=99,0,Scoring!$E$8),Scoring!$E$9),Scoring!$E$8)</f>
        <v>3</v>
      </c>
      <c r="Z218" s="78">
        <f>IF(IFERROR(SEARCH("H350",N218),99)=99,IF(IFERROR(SEARCH("H350",O218),99)=99,IF(IFERROR(SEARCH("H350",Q218),99)=99,IF(IFERROR(SEARCH("H350",M218),99)=99,IF(IFERROR(SEARCH("H350",R218),99)=99,IF(IFERROR(SEARCH("H351",N218),99)=99,IF(IFERROR(SEARCH("H351",O218),99)=99,IF(IFERROR(SEARCH("H351",Q218),99)=99,IF(IFERROR(SEARCH("H351",M218),99)=99,IF(IFERROR(SEARCH("H351",R218),99)=99,IF(IFERROR(SEARCH("carcinogenic",P218),99)=99,IF(IFERROR(SEARCH("suspected carcinogenic",S218),99)=99,0,Scoring!$E$12),Scoring!$E$11),Scoring!$E$10),Scoring!$E$10),Scoring!$E$10),Scoring!$E$10),Scoring!$E$10),Scoring!$E$10),Scoring!$E$10),Scoring!$E$10),Scoring!$E$10),Scoring!$E$10)</f>
        <v>1</v>
      </c>
      <c r="AA218" s="78">
        <f>IF(IFERROR(SEARCH("H340",N218),99)=99,IF(IFERROR(SEARCH("H340",O218),99)=99,IF(IFERROR(SEARCH("H340",Q218),99)=99,IF(IFERROR(SEARCH("H340",M218),99)=99,IF(IFERROR(SEARCH("H340",R218),99)=99,IF(IFERROR(SEARCH("H341",N218),99)=99,IF(IFERROR(SEARCH("H341",O218),99)=99,IF(IFERROR(SEARCH("H341",Q218),99)=99,IF(IFERROR(SEARCH("H341",M218),99)=99,IF(IFERROR(SEARCH("H341",R218),99)=99,IF(IFERROR(SEARCH("mutagenic",P218),99)=99,IF(IFERROR(SEARCH("suspected mutagenic",S218),99)=99,0,Scoring!$E$15),Scoring!$E$14),Scoring!$E$13),Scoring!$E$13),Scoring!$E$13),Scoring!$E$13),Scoring!$E$13),Scoring!$E$13),Scoring!$E$13),Scoring!$E$13),Scoring!$E$13),Scoring!$E$13)</f>
        <v>0</v>
      </c>
      <c r="AB218" s="78">
        <f>IF(IFERROR(SEARCH("H360",N218),99)=99,IF(IFERROR(SEARCH("H360",O218),99)=99,IF(IFERROR(SEARCH("H360",Q218),99)=99,IF(IFERROR(SEARCH("H360",M218),99)=99,IF(IFERROR(SEARCH("H360",R218),99)=99,IF(IFERROR(SEARCH("H361",N218),99)=99,IF(IFERROR(SEARCH("H361",O218),99)=99,IF(IFERROR(SEARCH("H361",Q218),99)=99,IF(IFERROR(SEARCH("H361",M218),99)=99,IF(IFERROR(SEARCH("H361",R218),99)=99,IF(IFERROR(SEARCH("reproduction",P218),99)=99,IF(IFERROR(SEARCH("suspected reprotoxic",S218),99)=99,IF(IFERROR(SEARCH("reprotoxic",S218),99)=99,IF(IFERROR(SEARCH("reprotoxic",K218),99)=99,0,Scoring!$E$18),Scoring!$E$18),Scoring!$E$19),Scoring!$E$17),Scoring!$E$16),Scoring!$E$16),Scoring!$E$16),Scoring!$E$16),Scoring!$E$16),Scoring!$E$16),Scoring!$E$16),Scoring!$E$16),Scoring!$E$16),Scoring!$E$16)</f>
        <v>0</v>
      </c>
      <c r="AC218" s="78">
        <f>IF(IFERROR(SEARCH("57f",L218),99)=99,IF(IFERROR(SEARCH("57(f)",P218),99)=99,0,Scoring!$E$20),Scoring!$E$20)</f>
        <v>0</v>
      </c>
      <c r="AD218" s="78">
        <f>IF(IFERROR(SEARCH("CAT1",T218),99)=99,IF(IFERROR(SEARCH("CAT2",T218),99)=99,IF(IFERROR(SEARCH("CAT3",T218),99)=99,IF(IFERROR(SEARCH("concluded to be endocrine",K218),99)=99,IF(IFERROR(SEARCH("categorised as endocrine",K218),99)=99,IF(IFERROR(SEARCH("endocrine disrupting",P218),99)=99,IF(IFERROR(SEARCH("endocrine disrupting",K218),99)=99,IF(IFERROR(SEARCH("suspected endocrine",S218),99)=99,IF(IFERROR(SEARCH("potential endocrine",S218),99)=99,0,Scoring!$E$25),Scoring!$E$25),Scoring!$E$24),Scoring!$E$24),Scoring!$E$24),Scoring!$E$24),Scoring!$E$23),Scoring!$E$22),Scoring!$E$21)</f>
        <v>0</v>
      </c>
      <c r="AE218" s="78">
        <f>IF(IFERROR(SEARCH("suspected sensitiser",S218),99)=99,IF(IFERROR(SEARCH("sensitiser",S218),99)=99,IF(IFERROR(SEARCH("other hazard based concern",S218),99)=99,0,Scoring!$E$28),Scoring!$E$26),Scoring!$E$27)</f>
        <v>0</v>
      </c>
      <c r="AF218" s="78">
        <f>IF(IFERROR(M218,1)=1,IF(IFERROR(N218,1)=1,IF(IFERROR(O218,1)=1,IF(IFERROR(Q218,1)=1,IF(IFERROR(R218,1)=1,IF(IFERROR(T218,1)=1,IF(IFERROR(K218,1)=1,IF(IFERROR(P218,1)=1,IF(IFERROR(S218,1)=1,Scoring!$E$29,0),0),0),0),0),0),0),0),0)</f>
        <v>0</v>
      </c>
      <c r="AG218" s="78">
        <f t="shared" si="26"/>
        <v>4</v>
      </c>
      <c r="AI218" s="93"/>
      <c r="AJ218" s="94"/>
      <c r="AK218" s="76"/>
      <c r="AL218" s="75"/>
      <c r="AN218" s="79"/>
      <c r="AO218" s="79"/>
      <c r="AP218" s="79"/>
      <c r="AQ218" s="79"/>
      <c r="AR218" s="79"/>
      <c r="AS218" s="78"/>
      <c r="AU218" s="79">
        <f>IF(IFERROR(F218,99)=99,IF(IFERROR(G218,99)=99,IF(IFERROR(H218,99)=99,IF(IFERROR(I218,99)=99,IF(IFERROR(E218,99)=99,IF(IFERROR(J218,99)=99,0,Scoring!$B$7),Scoring!$B$3),Scoring!$B$2),Scoring!$B$6),Scoring!$B$5),Scoring!$B$4)</f>
        <v>0.3</v>
      </c>
      <c r="AV218" s="78">
        <f t="shared" si="27"/>
        <v>1.2</v>
      </c>
      <c r="AW218" s="78"/>
      <c r="AX218" s="66"/>
      <c r="AY218" s="78"/>
      <c r="AZ218" s="76"/>
      <c r="BA218" s="76"/>
      <c r="BB218" s="76"/>
    </row>
    <row r="219" spans="1:54" x14ac:dyDescent="0.25">
      <c r="A219" s="77" t="s">
        <v>7587</v>
      </c>
      <c r="B219" s="76" t="str">
        <f t="shared" si="28"/>
        <v>-</v>
      </c>
      <c r="C219" s="77" t="s">
        <v>30</v>
      </c>
      <c r="D219" s="77" t="s">
        <v>1863</v>
      </c>
      <c r="E219" s="76" t="str">
        <f>IF(C219="-",IF(A219="-",VLOOKUP(D219,'sin-list 180320_update'!$C$2:$C$835,1,FALSE),VLOOKUP(A219,'sin-list 180320_update'!$A$2:$A$835,1,FALSE)),VLOOKUP(C219,'sin-list 180320_update'!$B$2:$B$835,1,FALSE))</f>
        <v>68049-83-2</v>
      </c>
      <c r="F219" s="76" t="e">
        <f>IF($C219="-",IF($A219="-",VLOOKUP($D219,'REACH Bilaga XVII_update'!$A$5:$A$131,1,FALSE),VLOOKUP($A219,'REACH Bilaga XVII_update'!$C$5:$C$131,1,FALSE)),VLOOKUP($C219,'REACH Bilaga XVII_update'!$B$5:$B$131,1,FALSE))</f>
        <v>#N/A</v>
      </c>
      <c r="G219" s="76" t="e">
        <f>IF($C219="-",IF($A219="-",VLOOKUP($D219,' REACH Bilaga 59_update'!$A$5:$A$210,1,FALSE),VLOOKUP($A219,' REACH Bilaga 59_update'!$D$5:$D$210,1,FALSE)),VLOOKUP($C219,' REACH Bilaga 59_update'!$C$5:$C$210,1,FALSE))</f>
        <v>#N/A</v>
      </c>
      <c r="H219" s="76" t="e">
        <f>IF($C219="-",IF($A219="-",VLOOKUP($D219,'REACH Bilaga XIV_update'!$A$5:$A$110,1,FALSE),VLOOKUP($A219,'REACH Bilaga XIV_update'!$D$5:$D$110,1,FALSE)),VLOOKUP($C219,'REACH Bilaga XIV_update'!$C$5:$C$110,1,FALSE))</f>
        <v>#N/A</v>
      </c>
      <c r="I219" s="76" t="e">
        <f>IF($C219="-",IF($A219="-",VLOOKUP($D219,CoRAP_update!$A$5:$A$376,1,FALSE),VLOOKUP($A219,CoRAP_update!$D$5:$D$376,1,FALSE)),VLOOKUP($C219,CoRAP_update!$C$5:$C$376,1,FALSE))</f>
        <v>#N/A</v>
      </c>
      <c r="J219" s="76" t="e">
        <f>IF($C219="-",IF($A219="-",VLOOKUP($D219,EDC_update!$C$2:$C$450,1,FALSE),VLOOKUP($A219,EDC_update!$B$2:$B$450,1,FALSE)),VLOOKUP($C219,EDC_update!$L$2:$L$450,1,FALSE))</f>
        <v>#N/A</v>
      </c>
      <c r="K219" s="76" t="str">
        <f>IF($C219="-",IF($A219="-",IF(VLOOKUP($D219,'sin-list 180320_update'!$C$2:$S$835,3,FALSE)="",NA(),VLOOKUP($D219,'sin-list 180320_update'!$C$2:$S$835,3,FALSE)),IF(VLOOKUP($A219,'sin-list 180320_update'!$A$2:$S$835,5,FALSE)="",NA(),VLOOKUP($A219,'sin-list 180320_update'!$A$2:$S$835,5,FALSE))),IF(VLOOKUP($C219,'sin-list 180320_update'!$B$2:$S$835,4,FALSE)="",NA(),VLOOKUP($C219,'sin-list 180320_update'!$B$2:$S$835,4,FALSE)))</f>
        <v>Classified CMR according to Annex VI of Regulation 1272/2008</v>
      </c>
      <c r="L219" s="76" t="str">
        <f>IF($C219="-",IF($A219="-",VLOOKUP($D219,'sin-list 180320_update'!$C$2:$S$835,6,FALSE),VLOOKUP($A219,'sin-list 180320_update'!$A$2:$S$835,8,FALSE)),VLOOKUP($C219,'sin-list 180320_update'!$B$2:$S$835,7,FALSE))</f>
        <v>Repr. 1B
STOT RE 2 *
Aquatic Acute 1
Aquatic Chronic 1</v>
      </c>
      <c r="M219" s="76" t="str">
        <f>IF($C219="-",IF($A219="-",IF(VLOOKUP($D219,'sin-list 180320_update'!$C$2:$S$835,8,FALSE)="",NA(),VLOOKUP($D219,'sin-list 180320_update'!$C$2:$S$835,8,FALSE)),IF(VLOOKUP($A219,'sin-list 180320_update'!$A$2:$S$835,10,FALSE)="",NA(),VLOOKUP($A219,'sin-list 180320_update'!$A$2:$S$835,10,FALSE))),IF(VLOOKUP($C219,'sin-list 180320_update'!$B$2:$S$835,9,FALSE)="",NA(),VLOOKUP($C219,'sin-list 180320_update'!$B$2:$S$835,9,FALSE)))</f>
        <v>H360Df
H373 **
H400
H410</v>
      </c>
      <c r="N219" s="76" t="e">
        <f>IF($C219="-",IF($A219="-",IF(VLOOKUP($D219,'REACH Bilaga XVII_update'!$A$5:$E$131,4,FALSE)="",NA(),VLOOKUP($D219,'REACH Bilaga XVII_update'!$A$5:$E$131,4,FALSE)),IF(VLOOKUP($A219,'REACH Bilaga XVII_update'!$C$5:$D$131,2,FALSE)="",NA(),VLOOKUP($A219,'REACH Bilaga XVII_update'!$C$5:$D$131,2,FALSE))),IF(VLOOKUP($C219,'REACH Bilaga XVII_update'!$B$5:$D$131,3,FALSE)="",NA(),VLOOKUP($C219,'REACH Bilaga XVII_update'!$B$5:$D$131,3,FALSE)))</f>
        <v>#N/A</v>
      </c>
      <c r="O219" s="76" t="e">
        <f>IF($C219="-",IF($A219="-",IF(VLOOKUP($D219,' REACH Bilaga 59_update'!$A$5:$E$210,5,FALSE)="",NA(),VLOOKUP($D219,' REACH Bilaga 59_update'!$A$5:$E$210,5,FALSE)),IF(VLOOKUP($A219,' REACH Bilaga 59_update'!$D$5:$E$210,2,FALSE)="",NA(),VLOOKUP($A219,' REACH Bilaga 59_update'!$D$5:$E$210,2,FALSE))),IF(VLOOKUP($C219,' REACH Bilaga 59_update'!$C$5:$E$210,3,FALSE)="",NA(),VLOOKUP($C219,' REACH Bilaga 59_update'!$C$5:$E$210,3,FALSE)))</f>
        <v>#N/A</v>
      </c>
      <c r="P219" s="76" t="e">
        <f>IF(C219="-",IF(A219="-",IFERROR(VLOOKUP($D219,' REACH Bilaga 59_update'!$A$5:$F$210,MATCH(Sammanfattning!P$1,' REACH Bilaga 59_update'!$A$4:$F$4,0),FALSE),VLOOKUP($D219,'REACH Bilaga XIV_update'!$A$4:$H$110,MATCH(Sammanfattning!P$1,'REACH Bilaga XIV_update'!$A$4:$H$4,0),FALSE)),IFERROR(VLOOKUP($A219,' REACH Bilaga 59_update'!$D$5:$F$210,MATCH(Sammanfattning!P$1,' REACH Bilaga 59_update'!$D$4:$F$4,0),FALSE),VLOOKUP($A219,'REACH Bilaga XIV_update'!$D$4:$H$110,MATCH(Sammanfattning!P$1,'REACH Bilaga XIV_update'!$D$4:$H$4,0),FALSE))),IFERROR(VLOOKUP($C219,' REACH Bilaga 59_update'!$C$5:$F$210,MATCH(Sammanfattning!P$1,' REACH Bilaga 59_update'!$C$4:$F$4,0),FALSE),VLOOKUP($C219,'REACH Bilaga XIV_update'!$C$4:$H$110,MATCH(Sammanfattning!P$1,'REACH Bilaga XIV_update'!$C$4:$H$4,0),FALSE)))</f>
        <v>#N/A</v>
      </c>
      <c r="Q219" s="76" t="e">
        <f>IF($C219="-",IF($A219="-",IF(VLOOKUP($D219,'REACH Bilaga XIV_update'!$A$5:$I$110,9,FALSE)="",NA(),VLOOKUP($D219,'REACH Bilaga XIV_update'!$A$5:$I$110,9,FALSE)),IF(VLOOKUP($A219,'REACH Bilaga XIV_update'!$D$5:$I$110,6,FALSE)="",NA(),VLOOKUP($A219,'REACH Bilaga XIV_update'!$D$5:$I$110,6,FALSE))),IF(VLOOKUP($C219,'REACH Bilaga XIV_update'!$C$5:$I$110,7,FALSE)="",NA(),VLOOKUP($C219,'REACH Bilaga XIV_update'!$C$5:$I$110,7,FALSE)))</f>
        <v>#N/A</v>
      </c>
      <c r="R219" s="76" t="e">
        <f>IF($C219="-",IF($A219="-",IF(VLOOKUP($D219,CoRAP_update!$A$5:$O$376,15,FALSE)="",NA(),VLOOKUP($D219,CoRAP_update!$A$5:$O$376,15,FALSE)),IF(VLOOKUP($A219,CoRAP_update!$D$5:$O$376,12,FALSE)="",NA(),VLOOKUP($A219,CoRAP_update!$D$5:$O$376,12,FALSE))),IF(VLOOKUP($C219,CoRAP_update!$C$5:$O$376,13,FALSE)="",NA(),VLOOKUP($C219,CoRAP_update!$C$5:$O$376,13,FALSE)))</f>
        <v>#N/A</v>
      </c>
      <c r="S219" s="144" t="e">
        <f>IF($C219="-",IF($A219="-",VLOOKUP($D219,CoRAP_update!$A$5:$J$376,MATCH(Sammanfattning!S$1,CoRAP_update!$A$4:$J$4,0),FALSE),VLOOKUP($A219,CoRAP_update!$D$5:$J$376,MATCH(Sammanfattning!S$1,CoRAP_update!$D$4:$J$4,0),FALSE)),VLOOKUP($C219,CoRAP_update!$C$5:$J$376,MATCH(Sammanfattning!S$1,CoRAP_update!$C$4:$J$4,0),FALSE))</f>
        <v>#N/A</v>
      </c>
      <c r="T219" s="76" t="e">
        <f>IF($A219="-",VLOOKUP($D219,EDC_update!$C$2:$F$450,4,FALSE),VLOOKUP($A219,EDC_update!$B$2:$F$450,5,FALSE))</f>
        <v>#N/A</v>
      </c>
      <c r="V219" s="78">
        <f>IF(IFERROR(SEARCH("PBT",P219),99)=99,IF(IFERROR(SEARCH("suspected PBT",S219),99)=99,IF(IFERROR(SEARCH("concluded to be PBT",K219),99)=99,IF(IFERROR(SEARCH("PBT",S219),99)=99,IF(IFERROR(SEARCH("PBT cand",L219),99)=99,IF(IFERROR(SEARCH("PBT",L219),99)=99,IF(IFERROR(SEARCH("persistent, bioackumulative and toxic properties",K219),99)=99,0,Scoring!$E$3),Scoring!$E$3),Scoring!$E$7),Scoring!$E$3),Scoring!$E$5),Scoring!$E$6),Scoring!$E$3)</f>
        <v>0</v>
      </c>
      <c r="W219" s="78">
        <f>IF(IFERROR(SEARCH("vPvB",P219),99)=99,IF(IFERROR(SEARCH("suspected pbt/vPvB",S219),99)=99,IF(IFERROR(SEARCH("vPvB",S219),99)=99,IF(IFERROR(SEARCH("concluded to be a vPvB",S219),99)=99,IF(IFERROR(SEARCH("identified as vPvB",K219),99)=99,IF(IFERROR(SEARCH("concluded to be a vPvB",K219),99)=99,IF(IFERROR(SEARCH("concluded to be both pbt and vPvB",S219),99)=99,IF(IFERROR(SEARCH("concluded to be both pbt and vPvB",K219),99)=99,0,Scoring!$E$5),Scoring!$E$5),Scoring!$E$5),Scoring!$E$5),Scoring!$E$5),Scoring!$E$4),Scoring!$E$6),Scoring!$E$4)</f>
        <v>0</v>
      </c>
      <c r="X219" s="78">
        <f>IF(IFERROR(SEARCH("H410",N219),99)=99,IF(IFERROR(SEARCH("H410",O219),99)=99,IF(IFERROR(SEARCH("H410",Q219),99)=99,IF(IFERROR(SEARCH("H410",M219),99)=99,IF(IFERROR(SEARCH("H410",R219),99)=99,IF(IFERROR(SEARCH("H411",N219),99)=99,IF(IFERROR(SEARCH("H411",O219),99)=99,IF(IFERROR(SEARCH("H411",Q219),99)=99,IF(IFERROR(SEARCH("H411",M219),99)=99,IF(IFERROR(SEARCH("H411",R219),99)=99,IF(IFERROR(SEARCH("H413",N219),99)=99,IF(IFERROR(SEARCH("H413",O219),99)=99,IF(IFERROR(SEARCH("H413",Q219),99)=99,IF(IFERROR(SEARCH("H413",M219),99)=99,IF(IFERROR(SEARCH("H413",R219),99)=99,IF(IFERROR(SEARCH("H412",N219),99)=99,IF(IFERROR(SEARCH("H412",O219),99)=99,IF(IFERROR(SEARCH("H412",Q219),99)=99,IF(IFERROR(SEARCH("H412",M219),99)=99,IF(IFERROR(SEARCH("H412",R219),99)=99,0,Scoring!$E$2),Scoring!$E$2),Scoring!$E$2),Scoring!$E$2),Scoring!$E$2),Scoring!$E$2),Scoring!$E$2),Scoring!$E$2),Scoring!$E$2),Scoring!$E$2),Scoring!$E$2),Scoring!$E$2),Scoring!$E$2),Scoring!$E$2),Scoring!$E$2),Scoring!$E$2),Scoring!$E$2),Scoring!$E$2),Scoring!$E$2),Scoring!$E$2)</f>
        <v>1</v>
      </c>
      <c r="Y219" s="78">
        <f>IF(IFERROR(SEARCH("CMR",K219),99)=99,IF(IFERROR(SEARCH("Suspected CMR",S219),99)=99,IF(IFERROR(SEARCH("CMR",S219),99)=99,0,Scoring!$E$8),Scoring!$E$9),Scoring!$E$8)</f>
        <v>3</v>
      </c>
      <c r="Z219" s="78">
        <f>IF(IFERROR(SEARCH("H350",N219),99)=99,IF(IFERROR(SEARCH("H350",O219),99)=99,IF(IFERROR(SEARCH("H350",Q219),99)=99,IF(IFERROR(SEARCH("H350",M219),99)=99,IF(IFERROR(SEARCH("H350",R219),99)=99,IF(IFERROR(SEARCH("H351",N219),99)=99,IF(IFERROR(SEARCH("H351",O219),99)=99,IF(IFERROR(SEARCH("H351",Q219),99)=99,IF(IFERROR(SEARCH("H351",M219),99)=99,IF(IFERROR(SEARCH("H351",R219),99)=99,IF(IFERROR(SEARCH("carcinogenic",P219),99)=99,IF(IFERROR(SEARCH("suspected carcinogenic",S219),99)=99,0,Scoring!$E$12),Scoring!$E$11),Scoring!$E$10),Scoring!$E$10),Scoring!$E$10),Scoring!$E$10),Scoring!$E$10),Scoring!$E$10),Scoring!$E$10),Scoring!$E$10),Scoring!$E$10),Scoring!$E$10)</f>
        <v>0</v>
      </c>
      <c r="AA219" s="78">
        <f>IF(IFERROR(SEARCH("H340",N219),99)=99,IF(IFERROR(SEARCH("H340",O219),99)=99,IF(IFERROR(SEARCH("H340",Q219),99)=99,IF(IFERROR(SEARCH("H340",M219),99)=99,IF(IFERROR(SEARCH("H340",R219),99)=99,IF(IFERROR(SEARCH("H341",N219),99)=99,IF(IFERROR(SEARCH("H341",O219),99)=99,IF(IFERROR(SEARCH("H341",Q219),99)=99,IF(IFERROR(SEARCH("H341",M219),99)=99,IF(IFERROR(SEARCH("H341",R219),99)=99,IF(IFERROR(SEARCH("mutagenic",P219),99)=99,IF(IFERROR(SEARCH("suspected mutagenic",S219),99)=99,0,Scoring!$E$15),Scoring!$E$14),Scoring!$E$13),Scoring!$E$13),Scoring!$E$13),Scoring!$E$13),Scoring!$E$13),Scoring!$E$13),Scoring!$E$13),Scoring!$E$13),Scoring!$E$13),Scoring!$E$13)</f>
        <v>0</v>
      </c>
      <c r="AB219" s="78">
        <f>IF(IFERROR(SEARCH("H360",N219),99)=99,IF(IFERROR(SEARCH("H360",O219),99)=99,IF(IFERROR(SEARCH("H360",Q219),99)=99,IF(IFERROR(SEARCH("H360",M219),99)=99,IF(IFERROR(SEARCH("H360",R219),99)=99,IF(IFERROR(SEARCH("H361",N219),99)=99,IF(IFERROR(SEARCH("H361",O219),99)=99,IF(IFERROR(SEARCH("H361",Q219),99)=99,IF(IFERROR(SEARCH("H361",M219),99)=99,IF(IFERROR(SEARCH("H361",R219),99)=99,IF(IFERROR(SEARCH("reproduction",P219),99)=99,IF(IFERROR(SEARCH("suspected reprotoxic",S219),99)=99,IF(IFERROR(SEARCH("reprotoxic",S219),99)=99,IF(IFERROR(SEARCH("reprotoxic",K219),99)=99,0,Scoring!$E$18),Scoring!$E$18),Scoring!$E$19),Scoring!$E$17),Scoring!$E$16),Scoring!$E$16),Scoring!$E$16),Scoring!$E$16),Scoring!$E$16),Scoring!$E$16),Scoring!$E$16),Scoring!$E$16),Scoring!$E$16),Scoring!$E$16)</f>
        <v>1</v>
      </c>
      <c r="AC219" s="78">
        <f>IF(IFERROR(SEARCH("57f",L219),99)=99,IF(IFERROR(SEARCH("57(f)",P219),99)=99,0,Scoring!$E$20),Scoring!$E$20)</f>
        <v>0</v>
      </c>
      <c r="AD219" s="78">
        <f>IF(IFERROR(SEARCH("CAT1",T219),99)=99,IF(IFERROR(SEARCH("CAT2",T219),99)=99,IF(IFERROR(SEARCH("CAT3",T219),99)=99,IF(IFERROR(SEARCH("concluded to be endocrine",K219),99)=99,IF(IFERROR(SEARCH("categorised as endocrine",K219),99)=99,IF(IFERROR(SEARCH("endocrine disrupting",P219),99)=99,IF(IFERROR(SEARCH("endocrine disrupting",K219),99)=99,IF(IFERROR(SEARCH("suspected endocrine",S219),99)=99,IF(IFERROR(SEARCH("potential endocrine",S219),99)=99,0,Scoring!$E$25),Scoring!$E$25),Scoring!$E$24),Scoring!$E$24),Scoring!$E$24),Scoring!$E$24),Scoring!$E$23),Scoring!$E$22),Scoring!$E$21)</f>
        <v>0</v>
      </c>
      <c r="AE219" s="78">
        <f>IF(IFERROR(SEARCH("suspected sensitiser",S219),99)=99,IF(IFERROR(SEARCH("sensitiser",S219),99)=99,IF(IFERROR(SEARCH("other hazard based concern",S219),99)=99,0,Scoring!$E$28),Scoring!$E$26),Scoring!$E$27)</f>
        <v>0</v>
      </c>
      <c r="AF219" s="78">
        <f>IF(IFERROR(M219,1)=1,IF(IFERROR(N219,1)=1,IF(IFERROR(O219,1)=1,IF(IFERROR(Q219,1)=1,IF(IFERROR(R219,1)=1,IF(IFERROR(T219,1)=1,IF(IFERROR(K219,1)=1,IF(IFERROR(P219,1)=1,IF(IFERROR(S219,1)=1,Scoring!$E$29,0),0),0),0),0),0),0),0),0)</f>
        <v>0</v>
      </c>
      <c r="AG219" s="78">
        <f t="shared" si="26"/>
        <v>4</v>
      </c>
      <c r="AI219" s="93"/>
      <c r="AJ219" s="94"/>
      <c r="AK219" s="76"/>
      <c r="AL219" s="75"/>
      <c r="AN219" s="79"/>
      <c r="AO219" s="79"/>
      <c r="AP219" s="79"/>
      <c r="AQ219" s="79"/>
      <c r="AR219" s="79"/>
      <c r="AS219" s="78"/>
      <c r="AU219" s="79">
        <f>IF(IFERROR(F219,99)=99,IF(IFERROR(G219,99)=99,IF(IFERROR(H219,99)=99,IF(IFERROR(I219,99)=99,IF(IFERROR(E219,99)=99,IF(IFERROR(J219,99)=99,0,Scoring!$B$7),Scoring!$B$3),Scoring!$B$2),Scoring!$B$6),Scoring!$B$5),Scoring!$B$4)</f>
        <v>0.3</v>
      </c>
      <c r="AV219" s="78">
        <f t="shared" si="27"/>
        <v>1.2</v>
      </c>
      <c r="AW219" s="78"/>
      <c r="AX219" s="66"/>
      <c r="AY219" s="78"/>
      <c r="AZ219" s="76"/>
      <c r="BA219" s="76"/>
      <c r="BB219" s="76"/>
    </row>
    <row r="220" spans="1:54" x14ac:dyDescent="0.25">
      <c r="A220" s="77" t="s">
        <v>6600</v>
      </c>
      <c r="B220" s="76" t="str">
        <f t="shared" si="28"/>
        <v>-</v>
      </c>
      <c r="C220" s="77" t="s">
        <v>30</v>
      </c>
      <c r="D220" s="77" t="s">
        <v>2148</v>
      </c>
      <c r="E220" s="76" t="str">
        <f>IF(C220="-",IF(A220="-",VLOOKUP(D220,'sin-list 180320_update'!$C$2:$C$835,1,FALSE),VLOOKUP(A220,'sin-list 180320_update'!$A$2:$A$835,1,FALSE)),VLOOKUP(C220,'sin-list 180320_update'!$B$2:$B$835,1,FALSE))</f>
        <v>74499-35-7</v>
      </c>
      <c r="F220" s="76" t="e">
        <f>IF($C220="-",IF($A220="-",VLOOKUP($D220,'REACH Bilaga XVII_update'!$A$5:$A$131,1,FALSE),VLOOKUP($A220,'REACH Bilaga XVII_update'!$C$5:$C$131,1,FALSE)),VLOOKUP($C220,'REACH Bilaga XVII_update'!$B$5:$B$131,1,FALSE))</f>
        <v>#N/A</v>
      </c>
      <c r="G220" s="76" t="e">
        <f>IF($C220="-",IF($A220="-",VLOOKUP($D220,' REACH Bilaga 59_update'!$A$5:$A$210,1,FALSE),VLOOKUP($A220,' REACH Bilaga 59_update'!$D$5:$D$210,1,FALSE)),VLOOKUP($C220,' REACH Bilaga 59_update'!$C$5:$C$210,1,FALSE))</f>
        <v>#N/A</v>
      </c>
      <c r="H220" s="76" t="e">
        <f>IF($C220="-",IF($A220="-",VLOOKUP($D220,'REACH Bilaga XIV_update'!$A$5:$A$110,1,FALSE),VLOOKUP($A220,'REACH Bilaga XIV_update'!$D$5:$D$110,1,FALSE)),VLOOKUP($C220,'REACH Bilaga XIV_update'!$C$5:$C$110,1,FALSE))</f>
        <v>#N/A</v>
      </c>
      <c r="I220" s="76" t="e">
        <f>IF($C220="-",IF($A220="-",VLOOKUP($D220,CoRAP_update!$A$5:$A$376,1,FALSE),VLOOKUP($A220,CoRAP_update!$D$5:$D$376,1,FALSE)),VLOOKUP($C220,CoRAP_update!$C$5:$C$376,1,FALSE))</f>
        <v>#N/A</v>
      </c>
      <c r="J220" s="76" t="e">
        <f>IF($C220="-",IF($A220="-",VLOOKUP($D220,EDC_update!$C$2:$C$450,1,FALSE),VLOOKUP($A220,EDC_update!$B$2:$B$450,1,FALSE)),VLOOKUP($C220,EDC_update!$L$2:$L$450,1,FALSE))</f>
        <v>#N/A</v>
      </c>
      <c r="K220" s="76" t="str">
        <f>IF($C220="-",IF($A220="-",IF(VLOOKUP($D220,'sin-list 180320_update'!$C$2:$S$835,3,FALSE)="",NA(),VLOOKUP($D220,'sin-list 180320_update'!$C$2:$S$835,3,FALSE)),IF(VLOOKUP($A220,'sin-list 180320_update'!$A$2:$S$835,5,FALSE)="",NA(),VLOOKUP($A220,'sin-list 180320_update'!$A$2:$S$835,5,FALSE))),IF(VLOOKUP($C220,'sin-list 180320_update'!$B$2:$S$835,4,FALSE)="",NA(),VLOOKUP($C220,'sin-list 180320_update'!$B$2:$S$835,4,FALSE)))</f>
        <v>Substance is agreed by RAC to be a classified CMR according to Annex VI of Regulation 1272/2008, however it is not yet formally included.</v>
      </c>
      <c r="L220" s="76" t="str">
        <f>IF($C220="-",IF($A220="-",VLOOKUP($D220,'sin-list 180320_update'!$C$2:$S$835,6,FALSE),VLOOKUP($A220,'sin-list 180320_update'!$A$2:$S$835,8,FALSE)),VLOOKUP($C220,'sin-list 180320_update'!$B$2:$S$835,7,FALSE))</f>
        <v xml:space="preserve">Repr. 1B
Skin Corr. 1C
Eye Dam. 1
Aquatic Acute 1
Aquatic Chronic 1
</v>
      </c>
      <c r="M220" s="76" t="str">
        <f>IF($C220="-",IF($A220="-",IF(VLOOKUP($D220,'sin-list 180320_update'!$C$2:$S$835,8,FALSE)="",NA(),VLOOKUP($D220,'sin-list 180320_update'!$C$2:$S$835,8,FALSE)),IF(VLOOKUP($A220,'sin-list 180320_update'!$A$2:$S$835,10,FALSE)="",NA(),VLOOKUP($A220,'sin-list 180320_update'!$A$2:$S$835,10,FALSE))),IF(VLOOKUP($C220,'sin-list 180320_update'!$B$2:$S$835,9,FALSE)="",NA(),VLOOKUP($C220,'sin-list 180320_update'!$B$2:$S$835,9,FALSE)))</f>
        <v xml:space="preserve">H360F
H314
H318
H400
H410
</v>
      </c>
      <c r="N220" s="76" t="e">
        <f>IF($C220="-",IF($A220="-",IF(VLOOKUP($D220,'REACH Bilaga XVII_update'!$A$5:$E$131,4,FALSE)="",NA(),VLOOKUP($D220,'REACH Bilaga XVII_update'!$A$5:$E$131,4,FALSE)),IF(VLOOKUP($A220,'REACH Bilaga XVII_update'!$C$5:$D$131,2,FALSE)="",NA(),VLOOKUP($A220,'REACH Bilaga XVII_update'!$C$5:$D$131,2,FALSE))),IF(VLOOKUP($C220,'REACH Bilaga XVII_update'!$B$5:$D$131,3,FALSE)="",NA(),VLOOKUP($C220,'REACH Bilaga XVII_update'!$B$5:$D$131,3,FALSE)))</f>
        <v>#N/A</v>
      </c>
      <c r="O220" s="76" t="e">
        <f>IF($C220="-",IF($A220="-",IF(VLOOKUP($D220,' REACH Bilaga 59_update'!$A$5:$E$210,5,FALSE)="",NA(),VLOOKUP($D220,' REACH Bilaga 59_update'!$A$5:$E$210,5,FALSE)),IF(VLOOKUP($A220,' REACH Bilaga 59_update'!$D$5:$E$210,2,FALSE)="",NA(),VLOOKUP($A220,' REACH Bilaga 59_update'!$D$5:$E$210,2,FALSE))),IF(VLOOKUP($C220,' REACH Bilaga 59_update'!$C$5:$E$210,3,FALSE)="",NA(),VLOOKUP($C220,' REACH Bilaga 59_update'!$C$5:$E$210,3,FALSE)))</f>
        <v>#N/A</v>
      </c>
      <c r="P220" s="76" t="e">
        <f>IF(C220="-",IF(A220="-",IFERROR(VLOOKUP($D220,' REACH Bilaga 59_update'!$A$5:$F$210,MATCH(Sammanfattning!P$1,' REACH Bilaga 59_update'!$A$4:$F$4,0),FALSE),VLOOKUP($D220,'REACH Bilaga XIV_update'!$A$4:$H$110,MATCH(Sammanfattning!P$1,'REACH Bilaga XIV_update'!$A$4:$H$4,0),FALSE)),IFERROR(VLOOKUP($A220,' REACH Bilaga 59_update'!$D$5:$F$210,MATCH(Sammanfattning!P$1,' REACH Bilaga 59_update'!$D$4:$F$4,0),FALSE),VLOOKUP($A220,'REACH Bilaga XIV_update'!$D$4:$H$110,MATCH(Sammanfattning!P$1,'REACH Bilaga XIV_update'!$D$4:$H$4,0),FALSE))),IFERROR(VLOOKUP($C220,' REACH Bilaga 59_update'!$C$5:$F$210,MATCH(Sammanfattning!P$1,' REACH Bilaga 59_update'!$C$4:$F$4,0),FALSE),VLOOKUP($C220,'REACH Bilaga XIV_update'!$C$4:$H$110,MATCH(Sammanfattning!P$1,'REACH Bilaga XIV_update'!$C$4:$H$4,0),FALSE)))</f>
        <v>#N/A</v>
      </c>
      <c r="Q220" s="76" t="e">
        <f>IF($C220="-",IF($A220="-",IF(VLOOKUP($D220,'REACH Bilaga XIV_update'!$A$5:$I$110,9,FALSE)="",NA(),VLOOKUP($D220,'REACH Bilaga XIV_update'!$A$5:$I$110,9,FALSE)),IF(VLOOKUP($A220,'REACH Bilaga XIV_update'!$D$5:$I$110,6,FALSE)="",NA(),VLOOKUP($A220,'REACH Bilaga XIV_update'!$D$5:$I$110,6,FALSE))),IF(VLOOKUP($C220,'REACH Bilaga XIV_update'!$C$5:$I$110,7,FALSE)="",NA(),VLOOKUP($C220,'REACH Bilaga XIV_update'!$C$5:$I$110,7,FALSE)))</f>
        <v>#N/A</v>
      </c>
      <c r="R220" s="76" t="e">
        <f>IF($C220="-",IF($A220="-",IF(VLOOKUP($D220,CoRAP_update!$A$5:$O$376,15,FALSE)="",NA(),VLOOKUP($D220,CoRAP_update!$A$5:$O$376,15,FALSE)),IF(VLOOKUP($A220,CoRAP_update!$D$5:$O$376,12,FALSE)="",NA(),VLOOKUP($A220,CoRAP_update!$D$5:$O$376,12,FALSE))),IF(VLOOKUP($C220,CoRAP_update!$C$5:$O$376,13,FALSE)="",NA(),VLOOKUP($C220,CoRAP_update!$C$5:$O$376,13,FALSE)))</f>
        <v>#N/A</v>
      </c>
      <c r="S220" s="144" t="e">
        <f>IF($C220="-",IF($A220="-",VLOOKUP($D220,CoRAP_update!$A$5:$J$376,MATCH(Sammanfattning!S$1,CoRAP_update!$A$4:$J$4,0),FALSE),VLOOKUP($A220,CoRAP_update!$D$5:$J$376,MATCH(Sammanfattning!S$1,CoRAP_update!$D$4:$J$4,0),FALSE)),VLOOKUP($C220,CoRAP_update!$C$5:$J$376,MATCH(Sammanfattning!S$1,CoRAP_update!$C$4:$J$4,0),FALSE))</f>
        <v>#N/A</v>
      </c>
      <c r="T220" s="76" t="e">
        <f>IF($A220="-",VLOOKUP($D220,EDC_update!$C$2:$F$450,4,FALSE),VLOOKUP($A220,EDC_update!$B$2:$F$450,5,FALSE))</f>
        <v>#N/A</v>
      </c>
      <c r="V220" s="78">
        <f>IF(IFERROR(SEARCH("PBT",P220),99)=99,IF(IFERROR(SEARCH("suspected PBT",S220),99)=99,IF(IFERROR(SEARCH("concluded to be PBT",K220),99)=99,IF(IFERROR(SEARCH("PBT",S220),99)=99,IF(IFERROR(SEARCH("PBT cand",L220),99)=99,IF(IFERROR(SEARCH("PBT",L220),99)=99,IF(IFERROR(SEARCH("persistent, bioackumulative and toxic properties",K220),99)=99,0,Scoring!$E$3),Scoring!$E$3),Scoring!$E$7),Scoring!$E$3),Scoring!$E$5),Scoring!$E$6),Scoring!$E$3)</f>
        <v>0</v>
      </c>
      <c r="W220" s="78">
        <f>IF(IFERROR(SEARCH("vPvB",P220),99)=99,IF(IFERROR(SEARCH("suspected pbt/vPvB",S220),99)=99,IF(IFERROR(SEARCH("vPvB",S220),99)=99,IF(IFERROR(SEARCH("concluded to be a vPvB",S220),99)=99,IF(IFERROR(SEARCH("identified as vPvB",K220),99)=99,IF(IFERROR(SEARCH("concluded to be a vPvB",K220),99)=99,IF(IFERROR(SEARCH("concluded to be both pbt and vPvB",S220),99)=99,IF(IFERROR(SEARCH("concluded to be both pbt and vPvB",K220),99)=99,0,Scoring!$E$5),Scoring!$E$5),Scoring!$E$5),Scoring!$E$5),Scoring!$E$5),Scoring!$E$4),Scoring!$E$6),Scoring!$E$4)</f>
        <v>0</v>
      </c>
      <c r="X220" s="78">
        <f>IF(IFERROR(SEARCH("H410",N220),99)=99,IF(IFERROR(SEARCH("H410",O220),99)=99,IF(IFERROR(SEARCH("H410",Q220),99)=99,IF(IFERROR(SEARCH("H410",M220),99)=99,IF(IFERROR(SEARCH("H410",R220),99)=99,IF(IFERROR(SEARCH("H411",N220),99)=99,IF(IFERROR(SEARCH("H411",O220),99)=99,IF(IFERROR(SEARCH("H411",Q220),99)=99,IF(IFERROR(SEARCH("H411",M220),99)=99,IF(IFERROR(SEARCH("H411",R220),99)=99,IF(IFERROR(SEARCH("H413",N220),99)=99,IF(IFERROR(SEARCH("H413",O220),99)=99,IF(IFERROR(SEARCH("H413",Q220),99)=99,IF(IFERROR(SEARCH("H413",M220),99)=99,IF(IFERROR(SEARCH("H413",R220),99)=99,IF(IFERROR(SEARCH("H412",N220),99)=99,IF(IFERROR(SEARCH("H412",O220),99)=99,IF(IFERROR(SEARCH("H412",Q220),99)=99,IF(IFERROR(SEARCH("H412",M220),99)=99,IF(IFERROR(SEARCH("H412",R220),99)=99,0,Scoring!$E$2),Scoring!$E$2),Scoring!$E$2),Scoring!$E$2),Scoring!$E$2),Scoring!$E$2),Scoring!$E$2),Scoring!$E$2),Scoring!$E$2),Scoring!$E$2),Scoring!$E$2),Scoring!$E$2),Scoring!$E$2),Scoring!$E$2),Scoring!$E$2),Scoring!$E$2),Scoring!$E$2),Scoring!$E$2),Scoring!$E$2),Scoring!$E$2)</f>
        <v>1</v>
      </c>
      <c r="Y220" s="78">
        <f>IF(IFERROR(SEARCH("CMR",K220),99)=99,IF(IFERROR(SEARCH("Suspected CMR",S220),99)=99,IF(IFERROR(SEARCH("CMR",S220),99)=99,0,Scoring!$E$8),Scoring!$E$9),Scoring!$E$8)</f>
        <v>3</v>
      </c>
      <c r="Z220" s="78">
        <f>IF(IFERROR(SEARCH("H350",N220),99)=99,IF(IFERROR(SEARCH("H350",O220),99)=99,IF(IFERROR(SEARCH("H350",Q220),99)=99,IF(IFERROR(SEARCH("H350",M220),99)=99,IF(IFERROR(SEARCH("H350",R220),99)=99,IF(IFERROR(SEARCH("H351",N220),99)=99,IF(IFERROR(SEARCH("H351",O220),99)=99,IF(IFERROR(SEARCH("H351",Q220),99)=99,IF(IFERROR(SEARCH("H351",M220),99)=99,IF(IFERROR(SEARCH("H351",R220),99)=99,IF(IFERROR(SEARCH("carcinogenic",P220),99)=99,IF(IFERROR(SEARCH("suspected carcinogenic",S220),99)=99,0,Scoring!$E$12),Scoring!$E$11),Scoring!$E$10),Scoring!$E$10),Scoring!$E$10),Scoring!$E$10),Scoring!$E$10),Scoring!$E$10),Scoring!$E$10),Scoring!$E$10),Scoring!$E$10),Scoring!$E$10)</f>
        <v>0</v>
      </c>
      <c r="AA220" s="78">
        <f>IF(IFERROR(SEARCH("H340",N220),99)=99,IF(IFERROR(SEARCH("H340",O220),99)=99,IF(IFERROR(SEARCH("H340",Q220),99)=99,IF(IFERROR(SEARCH("H340",M220),99)=99,IF(IFERROR(SEARCH("H340",R220),99)=99,IF(IFERROR(SEARCH("H341",N220),99)=99,IF(IFERROR(SEARCH("H341",O220),99)=99,IF(IFERROR(SEARCH("H341",Q220),99)=99,IF(IFERROR(SEARCH("H341",M220),99)=99,IF(IFERROR(SEARCH("H341",R220),99)=99,IF(IFERROR(SEARCH("mutagenic",P220),99)=99,IF(IFERROR(SEARCH("suspected mutagenic",S220),99)=99,0,Scoring!$E$15),Scoring!$E$14),Scoring!$E$13),Scoring!$E$13),Scoring!$E$13),Scoring!$E$13),Scoring!$E$13),Scoring!$E$13),Scoring!$E$13),Scoring!$E$13),Scoring!$E$13),Scoring!$E$13)</f>
        <v>0</v>
      </c>
      <c r="AB220" s="78">
        <f>IF(IFERROR(SEARCH("H360",N220),99)=99,IF(IFERROR(SEARCH("H360",O220),99)=99,IF(IFERROR(SEARCH("H360",Q220),99)=99,IF(IFERROR(SEARCH("H360",M220),99)=99,IF(IFERROR(SEARCH("H360",R220),99)=99,IF(IFERROR(SEARCH("H361",N220),99)=99,IF(IFERROR(SEARCH("H361",O220),99)=99,IF(IFERROR(SEARCH("H361",Q220),99)=99,IF(IFERROR(SEARCH("H361",M220),99)=99,IF(IFERROR(SEARCH("H361",R220),99)=99,IF(IFERROR(SEARCH("reproduction",P220),99)=99,IF(IFERROR(SEARCH("suspected reprotoxic",S220),99)=99,IF(IFERROR(SEARCH("reprotoxic",S220),99)=99,IF(IFERROR(SEARCH("reprotoxic",K220),99)=99,0,Scoring!$E$18),Scoring!$E$18),Scoring!$E$19),Scoring!$E$17),Scoring!$E$16),Scoring!$E$16),Scoring!$E$16),Scoring!$E$16),Scoring!$E$16),Scoring!$E$16),Scoring!$E$16),Scoring!$E$16),Scoring!$E$16),Scoring!$E$16)</f>
        <v>1</v>
      </c>
      <c r="AC220" s="78">
        <f>IF(IFERROR(SEARCH("57f",L220),99)=99,IF(IFERROR(SEARCH("57(f)",P220),99)=99,0,Scoring!$E$20),Scoring!$E$20)</f>
        <v>0</v>
      </c>
      <c r="AD220" s="78">
        <f>IF(IFERROR(SEARCH("CAT1",T220),99)=99,IF(IFERROR(SEARCH("CAT2",T220),99)=99,IF(IFERROR(SEARCH("CAT3",T220),99)=99,IF(IFERROR(SEARCH("concluded to be endocrine",K220),99)=99,IF(IFERROR(SEARCH("categorised as endocrine",K220),99)=99,IF(IFERROR(SEARCH("endocrine disrupting",P220),99)=99,IF(IFERROR(SEARCH("endocrine disrupting",K220),99)=99,IF(IFERROR(SEARCH("suspected endocrine",S220),99)=99,IF(IFERROR(SEARCH("potential endocrine",S220),99)=99,0,Scoring!$E$25),Scoring!$E$25),Scoring!$E$24),Scoring!$E$24),Scoring!$E$24),Scoring!$E$24),Scoring!$E$23),Scoring!$E$22),Scoring!$E$21)</f>
        <v>0</v>
      </c>
      <c r="AE220" s="78">
        <f>IF(IFERROR(SEARCH("suspected sensitiser",S220),99)=99,IF(IFERROR(SEARCH("sensitiser",S220),99)=99,IF(IFERROR(SEARCH("other hazard based concern",S220),99)=99,0,Scoring!$E$28),Scoring!$E$26),Scoring!$E$27)</f>
        <v>0</v>
      </c>
      <c r="AF220" s="78">
        <f>IF(IFERROR(M220,1)=1,IF(IFERROR(N220,1)=1,IF(IFERROR(O220,1)=1,IF(IFERROR(Q220,1)=1,IF(IFERROR(R220,1)=1,IF(IFERROR(T220,1)=1,IF(IFERROR(K220,1)=1,IF(IFERROR(P220,1)=1,IF(IFERROR(S220,1)=1,Scoring!$E$29,0),0),0),0),0),0),0),0),0)</f>
        <v>0</v>
      </c>
      <c r="AG220" s="78">
        <f t="shared" si="26"/>
        <v>4</v>
      </c>
      <c r="AI220" s="93"/>
      <c r="AJ220" s="94"/>
      <c r="AK220" s="76"/>
      <c r="AL220" s="75"/>
      <c r="AN220" s="79"/>
      <c r="AO220" s="79"/>
      <c r="AP220" s="79"/>
      <c r="AQ220" s="79"/>
      <c r="AR220" s="79"/>
      <c r="AS220" s="78"/>
      <c r="AU220" s="79">
        <f>IF(IFERROR(F220,99)=99,IF(IFERROR(G220,99)=99,IF(IFERROR(H220,99)=99,IF(IFERROR(I220,99)=99,IF(IFERROR(E220,99)=99,IF(IFERROR(J220,99)=99,0,Scoring!$B$7),Scoring!$B$3),Scoring!$B$2),Scoring!$B$6),Scoring!$B$5),Scoring!$B$4)</f>
        <v>0.3</v>
      </c>
      <c r="AV220" s="78">
        <f t="shared" si="27"/>
        <v>1.2</v>
      </c>
      <c r="AW220" s="78"/>
      <c r="AX220" s="66"/>
      <c r="AY220" s="78"/>
      <c r="AZ220" s="76"/>
      <c r="BA220" s="76"/>
      <c r="BB220" s="76"/>
    </row>
    <row r="221" spans="1:54" x14ac:dyDescent="0.25">
      <c r="A221" s="77" t="s">
        <v>6334</v>
      </c>
      <c r="B221" s="76" t="str">
        <f t="shared" si="28"/>
        <v>-</v>
      </c>
      <c r="C221" s="77" t="s">
        <v>30</v>
      </c>
      <c r="D221" s="77" t="s">
        <v>2245</v>
      </c>
      <c r="E221" s="76" t="str">
        <f>IF(C221="-",IF(A221="-",VLOOKUP(D221,'sin-list 180320_update'!$C$2:$C$835,1,FALSE),VLOOKUP(A221,'sin-list 180320_update'!$A$2:$A$835,1,FALSE)),VLOOKUP(C221,'sin-list 180320_update'!$B$2:$B$835,1,FALSE))</f>
        <v>7803-57-8</v>
      </c>
      <c r="F221" s="76" t="e">
        <f>IF($C221="-",IF($A221="-",VLOOKUP($D221,'REACH Bilaga XVII_update'!$A$5:$A$131,1,FALSE),VLOOKUP($A221,'REACH Bilaga XVII_update'!$C$5:$C$131,1,FALSE)),VLOOKUP($C221,'REACH Bilaga XVII_update'!$B$5:$B$131,1,FALSE))</f>
        <v>#N/A</v>
      </c>
      <c r="G221" s="76" t="e">
        <f>IF($C221="-",IF($A221="-",VLOOKUP($D221,' REACH Bilaga 59_update'!$A$5:$A$210,1,FALSE),VLOOKUP($A221,' REACH Bilaga 59_update'!$D$5:$D$210,1,FALSE)),VLOOKUP($C221,' REACH Bilaga 59_update'!$C$5:$C$210,1,FALSE))</f>
        <v>#N/A</v>
      </c>
      <c r="H221" s="76" t="e">
        <f>IF($C221="-",IF($A221="-",VLOOKUP($D221,'REACH Bilaga XIV_update'!$A$5:$A$110,1,FALSE),VLOOKUP($A221,'REACH Bilaga XIV_update'!$D$5:$D$110,1,FALSE)),VLOOKUP($C221,'REACH Bilaga XIV_update'!$C$5:$C$110,1,FALSE))</f>
        <v>#N/A</v>
      </c>
      <c r="I221" s="76" t="e">
        <f>IF($C221="-",IF($A221="-",VLOOKUP($D221,CoRAP_update!$A$5:$A$376,1,FALSE),VLOOKUP($A221,CoRAP_update!$D$5:$D$376,1,FALSE)),VLOOKUP($C221,CoRAP_update!$C$5:$C$376,1,FALSE))</f>
        <v>#N/A</v>
      </c>
      <c r="J221" s="76" t="e">
        <f>IF($C221="-",IF($A221="-",VLOOKUP($D221,EDC_update!$C$2:$C$450,1,FALSE),VLOOKUP($A221,EDC_update!$B$2:$B$450,1,FALSE)),VLOOKUP($C221,EDC_update!$L$2:$L$450,1,FALSE))</f>
        <v>#N/A</v>
      </c>
      <c r="K221" s="76" t="str">
        <f>IF($C221="-",IF($A221="-",IF(VLOOKUP($D221,'sin-list 180320_update'!$C$2:$S$835,3,FALSE)="",NA(),VLOOKUP($D221,'sin-list 180320_update'!$C$2:$S$835,3,FALSE)),IF(VLOOKUP($A221,'sin-list 180320_update'!$A$2:$S$835,5,FALSE)="",NA(),VLOOKUP($A221,'sin-list 180320_update'!$A$2:$S$835,5,FALSE))),IF(VLOOKUP($C221,'sin-list 180320_update'!$B$2:$S$835,4,FALSE)="",NA(),VLOOKUP($C221,'sin-list 180320_update'!$B$2:$S$835,4,FALSE)))</f>
        <v>Classified CMR according to Annex VI of Regulation 1272/2008</v>
      </c>
      <c r="L221" s="76" t="str">
        <f>IF($C221="-",IF($A221="-",VLOOKUP($D221,'sin-list 180320_update'!$C$2:$S$835,6,FALSE),VLOOKUP($A221,'sin-list 180320_update'!$A$2:$S$835,8,FALSE)),VLOOKUP($C221,'sin-list 180320_update'!$B$2:$S$835,7,FALSE))</f>
        <v>Flam. Liq. 3
Carc. 1B
Acute Tox. 3 *
Acute Tox. 3 *
Acute Tox. 3 *
Skin Corr. 1B
Skin Sens. 1
Aquatic Acute 1
Aquatic Chronic 1</v>
      </c>
      <c r="M221" s="76" t="str">
        <f>IF($C221="-",IF($A221="-",IF(VLOOKUP($D221,'sin-list 180320_update'!$C$2:$S$835,8,FALSE)="",NA(),VLOOKUP($D221,'sin-list 180320_update'!$C$2:$S$835,8,FALSE)),IF(VLOOKUP($A221,'sin-list 180320_update'!$A$2:$S$835,10,FALSE)="",NA(),VLOOKUP($A221,'sin-list 180320_update'!$A$2:$S$835,10,FALSE))),IF(VLOOKUP($C221,'sin-list 180320_update'!$B$2:$S$835,9,FALSE)="",NA(),VLOOKUP($C221,'sin-list 180320_update'!$B$2:$S$835,9,FALSE)))</f>
        <v>H226
H350
H331
H311
H301
H314
H317
H400
H410</v>
      </c>
      <c r="N221" s="76" t="e">
        <f>IF($C221="-",IF($A221="-",IF(VLOOKUP($D221,'REACH Bilaga XVII_update'!$A$5:$E$131,4,FALSE)="",NA(),VLOOKUP($D221,'REACH Bilaga XVII_update'!$A$5:$E$131,4,FALSE)),IF(VLOOKUP($A221,'REACH Bilaga XVII_update'!$C$5:$D$131,2,FALSE)="",NA(),VLOOKUP($A221,'REACH Bilaga XVII_update'!$C$5:$D$131,2,FALSE))),IF(VLOOKUP($C221,'REACH Bilaga XVII_update'!$B$5:$D$131,3,FALSE)="",NA(),VLOOKUP($C221,'REACH Bilaga XVII_update'!$B$5:$D$131,3,FALSE)))</f>
        <v>#N/A</v>
      </c>
      <c r="O221" s="76" t="e">
        <f>IF($C221="-",IF($A221="-",IF(VLOOKUP($D221,' REACH Bilaga 59_update'!$A$5:$E$210,5,FALSE)="",NA(),VLOOKUP($D221,' REACH Bilaga 59_update'!$A$5:$E$210,5,FALSE)),IF(VLOOKUP($A221,' REACH Bilaga 59_update'!$D$5:$E$210,2,FALSE)="",NA(),VLOOKUP($A221,' REACH Bilaga 59_update'!$D$5:$E$210,2,FALSE))),IF(VLOOKUP($C221,' REACH Bilaga 59_update'!$C$5:$E$210,3,FALSE)="",NA(),VLOOKUP($C221,' REACH Bilaga 59_update'!$C$5:$E$210,3,FALSE)))</f>
        <v>#N/A</v>
      </c>
      <c r="P221" s="76" t="e">
        <f>IF(C221="-",IF(A221="-",IFERROR(VLOOKUP($D221,' REACH Bilaga 59_update'!$A$5:$F$210,MATCH(Sammanfattning!P$1,' REACH Bilaga 59_update'!$A$4:$F$4,0),FALSE),VLOOKUP($D221,'REACH Bilaga XIV_update'!$A$4:$H$110,MATCH(Sammanfattning!P$1,'REACH Bilaga XIV_update'!$A$4:$H$4,0),FALSE)),IFERROR(VLOOKUP($A221,' REACH Bilaga 59_update'!$D$5:$F$210,MATCH(Sammanfattning!P$1,' REACH Bilaga 59_update'!$D$4:$F$4,0),FALSE),VLOOKUP($A221,'REACH Bilaga XIV_update'!$D$4:$H$110,MATCH(Sammanfattning!P$1,'REACH Bilaga XIV_update'!$D$4:$H$4,0),FALSE))),IFERROR(VLOOKUP($C221,' REACH Bilaga 59_update'!$C$5:$F$210,MATCH(Sammanfattning!P$1,' REACH Bilaga 59_update'!$C$4:$F$4,0),FALSE),VLOOKUP($C221,'REACH Bilaga XIV_update'!$C$4:$H$110,MATCH(Sammanfattning!P$1,'REACH Bilaga XIV_update'!$C$4:$H$4,0),FALSE)))</f>
        <v>#N/A</v>
      </c>
      <c r="Q221" s="76" t="e">
        <f>IF($C221="-",IF($A221="-",IF(VLOOKUP($D221,'REACH Bilaga XIV_update'!$A$5:$I$110,9,FALSE)="",NA(),VLOOKUP($D221,'REACH Bilaga XIV_update'!$A$5:$I$110,9,FALSE)),IF(VLOOKUP($A221,'REACH Bilaga XIV_update'!$D$5:$I$110,6,FALSE)="",NA(),VLOOKUP($A221,'REACH Bilaga XIV_update'!$D$5:$I$110,6,FALSE))),IF(VLOOKUP($C221,'REACH Bilaga XIV_update'!$C$5:$I$110,7,FALSE)="",NA(),VLOOKUP($C221,'REACH Bilaga XIV_update'!$C$5:$I$110,7,FALSE)))</f>
        <v>#N/A</v>
      </c>
      <c r="R221" s="76" t="e">
        <f>IF($C221="-",IF($A221="-",IF(VLOOKUP($D221,CoRAP_update!$A$5:$O$376,15,FALSE)="",NA(),VLOOKUP($D221,CoRAP_update!$A$5:$O$376,15,FALSE)),IF(VLOOKUP($A221,CoRAP_update!$D$5:$O$376,12,FALSE)="",NA(),VLOOKUP($A221,CoRAP_update!$D$5:$O$376,12,FALSE))),IF(VLOOKUP($C221,CoRAP_update!$C$5:$O$376,13,FALSE)="",NA(),VLOOKUP($C221,CoRAP_update!$C$5:$O$376,13,FALSE)))</f>
        <v>#N/A</v>
      </c>
      <c r="S221" s="144" t="e">
        <f>IF($C221="-",IF($A221="-",VLOOKUP($D221,CoRAP_update!$A$5:$J$376,MATCH(Sammanfattning!S$1,CoRAP_update!$A$4:$J$4,0),FALSE),VLOOKUP($A221,CoRAP_update!$D$5:$J$376,MATCH(Sammanfattning!S$1,CoRAP_update!$D$4:$J$4,0),FALSE)),VLOOKUP($C221,CoRAP_update!$C$5:$J$376,MATCH(Sammanfattning!S$1,CoRAP_update!$C$4:$J$4,0),FALSE))</f>
        <v>#N/A</v>
      </c>
      <c r="T221" s="76" t="e">
        <f>IF($A221="-",VLOOKUP($D221,EDC_update!$C$2:$F$450,4,FALSE),VLOOKUP($A221,EDC_update!$B$2:$F$450,5,FALSE))</f>
        <v>#N/A</v>
      </c>
      <c r="V221" s="78">
        <f>IF(IFERROR(SEARCH("PBT",P221),99)=99,IF(IFERROR(SEARCH("suspected PBT",S221),99)=99,IF(IFERROR(SEARCH("concluded to be PBT",K221),99)=99,IF(IFERROR(SEARCH("PBT",S221),99)=99,IF(IFERROR(SEARCH("PBT cand",L221),99)=99,IF(IFERROR(SEARCH("PBT",L221),99)=99,IF(IFERROR(SEARCH("persistent, bioackumulative and toxic properties",K221),99)=99,0,Scoring!$E$3),Scoring!$E$3),Scoring!$E$7),Scoring!$E$3),Scoring!$E$5),Scoring!$E$6),Scoring!$E$3)</f>
        <v>0</v>
      </c>
      <c r="W221" s="78">
        <f>IF(IFERROR(SEARCH("vPvB",P221),99)=99,IF(IFERROR(SEARCH("suspected pbt/vPvB",S221),99)=99,IF(IFERROR(SEARCH("vPvB",S221),99)=99,IF(IFERROR(SEARCH("concluded to be a vPvB",S221),99)=99,IF(IFERROR(SEARCH("identified as vPvB",K221),99)=99,IF(IFERROR(SEARCH("concluded to be a vPvB",K221),99)=99,IF(IFERROR(SEARCH("concluded to be both pbt and vPvB",S221),99)=99,IF(IFERROR(SEARCH("concluded to be both pbt and vPvB",K221),99)=99,0,Scoring!$E$5),Scoring!$E$5),Scoring!$E$5),Scoring!$E$5),Scoring!$E$5),Scoring!$E$4),Scoring!$E$6),Scoring!$E$4)</f>
        <v>0</v>
      </c>
      <c r="X221" s="78">
        <f>IF(IFERROR(SEARCH("H410",N221),99)=99,IF(IFERROR(SEARCH("H410",O221),99)=99,IF(IFERROR(SEARCH("H410",Q221),99)=99,IF(IFERROR(SEARCH("H410",M221),99)=99,IF(IFERROR(SEARCH("H410",R221),99)=99,IF(IFERROR(SEARCH("H411",N221),99)=99,IF(IFERROR(SEARCH("H411",O221),99)=99,IF(IFERROR(SEARCH("H411",Q221),99)=99,IF(IFERROR(SEARCH("H411",M221),99)=99,IF(IFERROR(SEARCH("H411",R221),99)=99,IF(IFERROR(SEARCH("H413",N221),99)=99,IF(IFERROR(SEARCH("H413",O221),99)=99,IF(IFERROR(SEARCH("H413",Q221),99)=99,IF(IFERROR(SEARCH("H413",M221),99)=99,IF(IFERROR(SEARCH("H413",R221),99)=99,IF(IFERROR(SEARCH("H412",N221),99)=99,IF(IFERROR(SEARCH("H412",O221),99)=99,IF(IFERROR(SEARCH("H412",Q221),99)=99,IF(IFERROR(SEARCH("H412",M221),99)=99,IF(IFERROR(SEARCH("H412",R221),99)=99,0,Scoring!$E$2),Scoring!$E$2),Scoring!$E$2),Scoring!$E$2),Scoring!$E$2),Scoring!$E$2),Scoring!$E$2),Scoring!$E$2),Scoring!$E$2),Scoring!$E$2),Scoring!$E$2),Scoring!$E$2),Scoring!$E$2),Scoring!$E$2),Scoring!$E$2),Scoring!$E$2),Scoring!$E$2),Scoring!$E$2),Scoring!$E$2),Scoring!$E$2)</f>
        <v>1</v>
      </c>
      <c r="Y221" s="78">
        <f>IF(IFERROR(SEARCH("CMR",K221),99)=99,IF(IFERROR(SEARCH("Suspected CMR",S221),99)=99,IF(IFERROR(SEARCH("CMR",S221),99)=99,0,Scoring!$E$8),Scoring!$E$9),Scoring!$E$8)</f>
        <v>3</v>
      </c>
      <c r="Z221" s="78">
        <f>IF(IFERROR(SEARCH("H350",N221),99)=99,IF(IFERROR(SEARCH("H350",O221),99)=99,IF(IFERROR(SEARCH("H350",Q221),99)=99,IF(IFERROR(SEARCH("H350",M221),99)=99,IF(IFERROR(SEARCH("H350",R221),99)=99,IF(IFERROR(SEARCH("H351",N221),99)=99,IF(IFERROR(SEARCH("H351",O221),99)=99,IF(IFERROR(SEARCH("H351",Q221),99)=99,IF(IFERROR(SEARCH("H351",M221),99)=99,IF(IFERROR(SEARCH("H351",R221),99)=99,IF(IFERROR(SEARCH("carcinogenic",P221),99)=99,IF(IFERROR(SEARCH("suspected carcinogenic",S221),99)=99,0,Scoring!$E$12),Scoring!$E$11),Scoring!$E$10),Scoring!$E$10),Scoring!$E$10),Scoring!$E$10),Scoring!$E$10),Scoring!$E$10),Scoring!$E$10),Scoring!$E$10),Scoring!$E$10),Scoring!$E$10)</f>
        <v>1</v>
      </c>
      <c r="AA221" s="78">
        <f>IF(IFERROR(SEARCH("H340",N221),99)=99,IF(IFERROR(SEARCH("H340",O221),99)=99,IF(IFERROR(SEARCH("H340",Q221),99)=99,IF(IFERROR(SEARCH("H340",M221),99)=99,IF(IFERROR(SEARCH("H340",R221),99)=99,IF(IFERROR(SEARCH("H341",N221),99)=99,IF(IFERROR(SEARCH("H341",O221),99)=99,IF(IFERROR(SEARCH("H341",Q221),99)=99,IF(IFERROR(SEARCH("H341",M221),99)=99,IF(IFERROR(SEARCH("H341",R221),99)=99,IF(IFERROR(SEARCH("mutagenic",P221),99)=99,IF(IFERROR(SEARCH("suspected mutagenic",S221),99)=99,0,Scoring!$E$15),Scoring!$E$14),Scoring!$E$13),Scoring!$E$13),Scoring!$E$13),Scoring!$E$13),Scoring!$E$13),Scoring!$E$13),Scoring!$E$13),Scoring!$E$13),Scoring!$E$13),Scoring!$E$13)</f>
        <v>0</v>
      </c>
      <c r="AB221" s="78">
        <f>IF(IFERROR(SEARCH("H360",N221),99)=99,IF(IFERROR(SEARCH("H360",O221),99)=99,IF(IFERROR(SEARCH("H360",Q221),99)=99,IF(IFERROR(SEARCH("H360",M221),99)=99,IF(IFERROR(SEARCH("H360",R221),99)=99,IF(IFERROR(SEARCH("H361",N221),99)=99,IF(IFERROR(SEARCH("H361",O221),99)=99,IF(IFERROR(SEARCH("H361",Q221),99)=99,IF(IFERROR(SEARCH("H361",M221),99)=99,IF(IFERROR(SEARCH("H361",R221),99)=99,IF(IFERROR(SEARCH("reproduction",P221),99)=99,IF(IFERROR(SEARCH("suspected reprotoxic",S221),99)=99,IF(IFERROR(SEARCH("reprotoxic",S221),99)=99,IF(IFERROR(SEARCH("reprotoxic",K221),99)=99,0,Scoring!$E$18),Scoring!$E$18),Scoring!$E$19),Scoring!$E$17),Scoring!$E$16),Scoring!$E$16),Scoring!$E$16),Scoring!$E$16),Scoring!$E$16),Scoring!$E$16),Scoring!$E$16),Scoring!$E$16),Scoring!$E$16),Scoring!$E$16)</f>
        <v>0</v>
      </c>
      <c r="AC221" s="78">
        <f>IF(IFERROR(SEARCH("57f",L221),99)=99,IF(IFERROR(SEARCH("57(f)",P221),99)=99,0,Scoring!$E$20),Scoring!$E$20)</f>
        <v>0</v>
      </c>
      <c r="AD221" s="78">
        <f>IF(IFERROR(SEARCH("CAT1",T221),99)=99,IF(IFERROR(SEARCH("CAT2",T221),99)=99,IF(IFERROR(SEARCH("CAT3",T221),99)=99,IF(IFERROR(SEARCH("concluded to be endocrine",K221),99)=99,IF(IFERROR(SEARCH("categorised as endocrine",K221),99)=99,IF(IFERROR(SEARCH("endocrine disrupting",P221),99)=99,IF(IFERROR(SEARCH("endocrine disrupting",K221),99)=99,IF(IFERROR(SEARCH("suspected endocrine",S221),99)=99,IF(IFERROR(SEARCH("potential endocrine",S221),99)=99,0,Scoring!$E$25),Scoring!$E$25),Scoring!$E$24),Scoring!$E$24),Scoring!$E$24),Scoring!$E$24),Scoring!$E$23),Scoring!$E$22),Scoring!$E$21)</f>
        <v>0</v>
      </c>
      <c r="AE221" s="78">
        <f>IF(IFERROR(SEARCH("suspected sensitiser",S221),99)=99,IF(IFERROR(SEARCH("sensitiser",S221),99)=99,IF(IFERROR(SEARCH("other hazard based concern",S221),99)=99,0,Scoring!$E$28),Scoring!$E$26),Scoring!$E$27)</f>
        <v>0</v>
      </c>
      <c r="AF221" s="78">
        <f>IF(IFERROR(M221,1)=1,IF(IFERROR(N221,1)=1,IF(IFERROR(O221,1)=1,IF(IFERROR(Q221,1)=1,IF(IFERROR(R221,1)=1,IF(IFERROR(T221,1)=1,IF(IFERROR(K221,1)=1,IF(IFERROR(P221,1)=1,IF(IFERROR(S221,1)=1,Scoring!$E$29,0),0),0),0),0),0),0),0),0)</f>
        <v>0</v>
      </c>
      <c r="AG221" s="78">
        <f t="shared" si="26"/>
        <v>4</v>
      </c>
      <c r="AI221" s="93"/>
      <c r="AJ221" s="94"/>
      <c r="AK221" s="76"/>
      <c r="AL221" s="75"/>
      <c r="AN221" s="79"/>
      <c r="AO221" s="79"/>
      <c r="AP221" s="79"/>
      <c r="AQ221" s="79"/>
      <c r="AR221" s="79"/>
      <c r="AS221" s="78"/>
      <c r="AU221" s="79">
        <f>IF(IFERROR(F221,99)=99,IF(IFERROR(G221,99)=99,IF(IFERROR(H221,99)=99,IF(IFERROR(I221,99)=99,IF(IFERROR(E221,99)=99,IF(IFERROR(J221,99)=99,0,Scoring!$B$7),Scoring!$B$3),Scoring!$B$2),Scoring!$B$6),Scoring!$B$5),Scoring!$B$4)</f>
        <v>0.3</v>
      </c>
      <c r="AV221" s="78">
        <f t="shared" si="27"/>
        <v>1.2</v>
      </c>
      <c r="AW221" s="78"/>
      <c r="AX221" s="66"/>
      <c r="AY221" s="78"/>
      <c r="AZ221" s="76"/>
      <c r="BA221" s="76"/>
      <c r="BB221" s="76"/>
    </row>
    <row r="222" spans="1:54" ht="105" x14ac:dyDescent="0.25">
      <c r="A222" s="77" t="s">
        <v>7703</v>
      </c>
      <c r="B222" s="76" t="str">
        <f t="shared" si="28"/>
        <v>-</v>
      </c>
      <c r="C222" s="77" t="s">
        <v>30</v>
      </c>
      <c r="D222" s="83" t="s">
        <v>2889</v>
      </c>
      <c r="E222" s="76" t="str">
        <f>IF(C222="-",IF(A222="-",VLOOKUP(D222,'sin-list 180320_update'!$C$2:$C$835,1,FALSE),VLOOKUP(A222,'sin-list 180320_update'!$A$2:$A$835,1,FALSE)),VLOOKUP(C222,'sin-list 180320_update'!$B$2:$B$835,1,FALSE))</f>
        <v>NoCas1</v>
      </c>
      <c r="F222" s="76" t="e">
        <f>IF($C222="-",IF($A222="-",VLOOKUP($D222,'REACH Bilaga XVII_update'!$A$5:$A$131,1,FALSE),VLOOKUP($A222,'REACH Bilaga XVII_update'!$C$5:$C$131,1,FALSE)),VLOOKUP($C222,'REACH Bilaga XVII_update'!$B$5:$B$131,1,FALSE))</f>
        <v>#N/A</v>
      </c>
      <c r="G222" s="76" t="e">
        <f>IF($C222="-",IF($A222="-",VLOOKUP($D222,' REACH Bilaga 59_update'!$A$5:$A$210,1,FALSE),VLOOKUP($A222,' REACH Bilaga 59_update'!$D$5:$D$210,1,FALSE)),VLOOKUP($C222,' REACH Bilaga 59_update'!$C$5:$C$210,1,FALSE))</f>
        <v>#N/A</v>
      </c>
      <c r="H222" s="76" t="e">
        <f>IF($C222="-",IF($A222="-",VLOOKUP($D222,'REACH Bilaga XIV_update'!$A$5:$A$110,1,FALSE),VLOOKUP($A222,'REACH Bilaga XIV_update'!$D$5:$D$110,1,FALSE)),VLOOKUP($C222,'REACH Bilaga XIV_update'!$C$5:$C$110,1,FALSE))</f>
        <v>#N/A</v>
      </c>
      <c r="I222" s="76" t="e">
        <f>IF($C222="-",IF($A222="-",VLOOKUP($D222,CoRAP_update!$A$5:$A$376,1,FALSE),VLOOKUP($A222,CoRAP_update!$D$5:$D$376,1,FALSE)),VLOOKUP($C222,CoRAP_update!$C$5:$C$376,1,FALSE))</f>
        <v>#N/A</v>
      </c>
      <c r="J222" s="76" t="e">
        <f>IF($C222="-",IF($A222="-",VLOOKUP($D222,EDC_update!$C$2:$C$450,1,FALSE),VLOOKUP($A222,EDC_update!$B$2:$B$450,1,FALSE)),VLOOKUP($C222,EDC_update!$L$2:$L$450,1,FALSE))</f>
        <v>#N/A</v>
      </c>
      <c r="K222" s="76" t="str">
        <f>IF($C222="-",IF($A222="-",IF(VLOOKUP($D222,'sin-list 180320_update'!$C$2:$S$835,3,FALSE)="",NA(),VLOOKUP($D222,'sin-list 180320_update'!$C$2:$S$835,3,FALSE)),IF(VLOOKUP($A222,'sin-list 180320_update'!$A$2:$S$835,5,FALSE)="",NA(),VLOOKUP($A222,'sin-list 180320_update'!$A$2:$S$835,5,FALSE))),IF(VLOOKUP($C222,'sin-list 180320_update'!$B$2:$S$835,4,FALSE)="",NA(),VLOOKUP($C222,'sin-list 180320_update'!$B$2:$S$835,4,FALSE)))</f>
        <v>Substance is agreed by RAC to be a classified CMR according to Annex VI of Regulation 1272/2008, however it is not yet formally included.</v>
      </c>
      <c r="L222" s="76" t="str">
        <f>IF($C222="-",IF($A222="-",VLOOKUP($D222,'sin-list 180320_update'!$C$2:$S$835,6,FALSE),VLOOKUP($A222,'sin-list 180320_update'!$A$2:$S$835,8,FALSE)),VLOOKUP($C222,'sin-list 180320_update'!$B$2:$S$835,7,FALSE))</f>
        <v>Carc. 1B Muta. 2Acute Tox. 4Acute Tox. 4STOT RE 2Skin Corr. 1C Eye Dam. 1 Skin Sens. 1AAquatic Chronic 2</v>
      </c>
      <c r="M222" s="76" t="str">
        <f>IF($C222="-",IF($A222="-",IF(VLOOKUP($D222,'sin-list 180320_update'!$C$2:$S$835,8,FALSE)="",NA(),VLOOKUP($D222,'sin-list 180320_update'!$C$2:$S$835,8,FALSE)),IF(VLOOKUP($A222,'sin-list 180320_update'!$A$2:$S$835,10,FALSE)="",NA(),VLOOKUP($A222,'sin-list 180320_update'!$A$2:$S$835,10,FALSE))),IF(VLOOKUP($C222,'sin-list 180320_update'!$B$2:$S$835,9,FALSE)="",NA(),VLOOKUP($C222,'sin-list 180320_update'!$B$2:$S$835,9,FALSE)))</f>
        <v>H350 H341 H332 H311 H302 H373(gastrointestin al tract, respiratory tract)H314 H318 H317 H411</v>
      </c>
      <c r="N222" s="76" t="e">
        <f>IF($C222="-",IF($A222="-",IF(VLOOKUP($D222,'REACH Bilaga XVII_update'!$A$5:$E$131,4,FALSE)="",NA(),VLOOKUP($D222,'REACH Bilaga XVII_update'!$A$5:$E$131,4,FALSE)),IF(VLOOKUP($A222,'REACH Bilaga XVII_update'!$C$5:$D$131,2,FALSE)="",NA(),VLOOKUP($A222,'REACH Bilaga XVII_update'!$C$5:$D$131,2,FALSE))),IF(VLOOKUP($C222,'REACH Bilaga XVII_update'!$B$5:$D$131,3,FALSE)="",NA(),VLOOKUP($C222,'REACH Bilaga XVII_update'!$B$5:$D$131,3,FALSE)))</f>
        <v>#N/A</v>
      </c>
      <c r="O222" s="76" t="e">
        <f>IF($C222="-",IF($A222="-",IF(VLOOKUP($D222,' REACH Bilaga 59_update'!$A$5:$E$210,5,FALSE)="",NA(),VLOOKUP($D222,' REACH Bilaga 59_update'!$A$5:$E$210,5,FALSE)),IF(VLOOKUP($A222,' REACH Bilaga 59_update'!$D$5:$E$210,2,FALSE)="",NA(),VLOOKUP($A222,' REACH Bilaga 59_update'!$D$5:$E$210,2,FALSE))),IF(VLOOKUP($C222,' REACH Bilaga 59_update'!$C$5:$E$210,3,FALSE)="",NA(),VLOOKUP($C222,' REACH Bilaga 59_update'!$C$5:$E$210,3,FALSE)))</f>
        <v>#N/A</v>
      </c>
      <c r="P222" s="76" t="e">
        <f>IF(C222="-",IF(A222="-",IFERROR(VLOOKUP($D222,' REACH Bilaga 59_update'!$A$5:$F$210,MATCH(Sammanfattning!P$1,' REACH Bilaga 59_update'!$A$4:$F$4,0),FALSE),VLOOKUP($D222,'REACH Bilaga XIV_update'!$A$4:$H$110,MATCH(Sammanfattning!P$1,'REACH Bilaga XIV_update'!$A$4:$H$4,0),FALSE)),IFERROR(VLOOKUP($A222,' REACH Bilaga 59_update'!$D$5:$F$210,MATCH(Sammanfattning!P$1,' REACH Bilaga 59_update'!$D$4:$F$4,0),FALSE),VLOOKUP($A222,'REACH Bilaga XIV_update'!$D$4:$H$110,MATCH(Sammanfattning!P$1,'REACH Bilaga XIV_update'!$D$4:$H$4,0),FALSE))),IFERROR(VLOOKUP($C222,' REACH Bilaga 59_update'!$C$5:$F$210,MATCH(Sammanfattning!P$1,' REACH Bilaga 59_update'!$C$4:$F$4,0),FALSE),VLOOKUP($C222,'REACH Bilaga XIV_update'!$C$4:$H$110,MATCH(Sammanfattning!P$1,'REACH Bilaga XIV_update'!$C$4:$H$4,0),FALSE)))</f>
        <v>#N/A</v>
      </c>
      <c r="Q222" s="76" t="e">
        <f>IF($C222="-",IF($A222="-",IF(VLOOKUP($D222,'REACH Bilaga XIV_update'!$A$5:$I$110,9,FALSE)="",NA(),VLOOKUP($D222,'REACH Bilaga XIV_update'!$A$5:$I$110,9,FALSE)),IF(VLOOKUP($A222,'REACH Bilaga XIV_update'!$D$5:$I$110,6,FALSE)="",NA(),VLOOKUP($A222,'REACH Bilaga XIV_update'!$D$5:$I$110,6,FALSE))),IF(VLOOKUP($C222,'REACH Bilaga XIV_update'!$C$5:$I$110,7,FALSE)="",NA(),VLOOKUP($C222,'REACH Bilaga XIV_update'!$C$5:$I$110,7,FALSE)))</f>
        <v>#N/A</v>
      </c>
      <c r="R222" s="76" t="e">
        <f>IF($C222="-",IF($A222="-",IF(VLOOKUP($D222,CoRAP_update!$A$5:$O$376,15,FALSE)="",NA(),VLOOKUP($D222,CoRAP_update!$A$5:$O$376,15,FALSE)),IF(VLOOKUP($A222,CoRAP_update!$D$5:$O$376,12,FALSE)="",NA(),VLOOKUP($A222,CoRAP_update!$D$5:$O$376,12,FALSE))),IF(VLOOKUP($C222,CoRAP_update!$C$5:$O$376,13,FALSE)="",NA(),VLOOKUP($C222,CoRAP_update!$C$5:$O$376,13,FALSE)))</f>
        <v>#N/A</v>
      </c>
      <c r="S222" s="144" t="e">
        <f>IF($C222="-",IF($A222="-",VLOOKUP($D222,CoRAP_update!$A$5:$J$376,MATCH(Sammanfattning!S$1,CoRAP_update!$A$4:$J$4,0),FALSE),VLOOKUP($A222,CoRAP_update!$D$5:$J$376,MATCH(Sammanfattning!S$1,CoRAP_update!$D$4:$J$4,0),FALSE)),VLOOKUP($C222,CoRAP_update!$C$5:$J$376,MATCH(Sammanfattning!S$1,CoRAP_update!$C$4:$J$4,0),FALSE))</f>
        <v>#N/A</v>
      </c>
      <c r="T222" s="76" t="e">
        <f>IF($A222="-",VLOOKUP($D222,EDC_update!$C$2:$F$450,4,FALSE),VLOOKUP($A222,EDC_update!$B$2:$F$450,5,FALSE))</f>
        <v>#N/A</v>
      </c>
      <c r="V222" s="78">
        <f>IF(IFERROR(SEARCH("PBT",P222),99)=99,IF(IFERROR(SEARCH("suspected PBT",S222),99)=99,IF(IFERROR(SEARCH("concluded to be PBT",K222),99)=99,IF(IFERROR(SEARCH("PBT",S222),99)=99,IF(IFERROR(SEARCH("PBT cand",L222),99)=99,IF(IFERROR(SEARCH("PBT",L222),99)=99,IF(IFERROR(SEARCH("persistent, bioackumulative and toxic properties",K222),99)=99,0,Scoring!$E$3),Scoring!$E$3),Scoring!$E$7),Scoring!$E$3),Scoring!$E$5),Scoring!$E$6),Scoring!$E$3)</f>
        <v>0</v>
      </c>
      <c r="W222" s="78">
        <f>IF(IFERROR(SEARCH("vPvB",P222),99)=99,IF(IFERROR(SEARCH("suspected pbt/vPvB",S222),99)=99,IF(IFERROR(SEARCH("vPvB",S222),99)=99,IF(IFERROR(SEARCH("concluded to be a vPvB",S222),99)=99,IF(IFERROR(SEARCH("identified as vPvB",K222),99)=99,IF(IFERROR(SEARCH("concluded to be a vPvB",K222),99)=99,IF(IFERROR(SEARCH("concluded to be both pbt and vPvB",S222),99)=99,IF(IFERROR(SEARCH("concluded to be both pbt and vPvB",K222),99)=99,0,Scoring!$E$5),Scoring!$E$5),Scoring!$E$5),Scoring!$E$5),Scoring!$E$5),Scoring!$E$4),Scoring!$E$6),Scoring!$E$4)</f>
        <v>0</v>
      </c>
      <c r="X222" s="78">
        <f>IF(IFERROR(SEARCH("H410",N222),99)=99,IF(IFERROR(SEARCH("H410",O222),99)=99,IF(IFERROR(SEARCH("H410",Q222),99)=99,IF(IFERROR(SEARCH("H410",M222),99)=99,IF(IFERROR(SEARCH("H410",R222),99)=99,IF(IFERROR(SEARCH("H411",N222),99)=99,IF(IFERROR(SEARCH("H411",O222),99)=99,IF(IFERROR(SEARCH("H411",Q222),99)=99,IF(IFERROR(SEARCH("H411",M222),99)=99,IF(IFERROR(SEARCH("H411",R222),99)=99,IF(IFERROR(SEARCH("H413",N222),99)=99,IF(IFERROR(SEARCH("H413",O222),99)=99,IF(IFERROR(SEARCH("H413",Q222),99)=99,IF(IFERROR(SEARCH("H413",M222),99)=99,IF(IFERROR(SEARCH("H413",R222),99)=99,IF(IFERROR(SEARCH("H412",N222),99)=99,IF(IFERROR(SEARCH("H412",O222),99)=99,IF(IFERROR(SEARCH("H412",Q222),99)=99,IF(IFERROR(SEARCH("H412",M222),99)=99,IF(IFERROR(SEARCH("H412",R222),99)=99,0,Scoring!$E$2),Scoring!$E$2),Scoring!$E$2),Scoring!$E$2),Scoring!$E$2),Scoring!$E$2),Scoring!$E$2),Scoring!$E$2),Scoring!$E$2),Scoring!$E$2),Scoring!$E$2),Scoring!$E$2),Scoring!$E$2),Scoring!$E$2),Scoring!$E$2),Scoring!$E$2),Scoring!$E$2),Scoring!$E$2),Scoring!$E$2),Scoring!$E$2)</f>
        <v>1</v>
      </c>
      <c r="Y222" s="78">
        <f>IF(IFERROR(SEARCH("CMR",K222),99)=99,IF(IFERROR(SEARCH("Suspected CMR",S222),99)=99,IF(IFERROR(SEARCH("CMR",S222),99)=99,0,Scoring!$E$8),Scoring!$E$9),Scoring!$E$8)</f>
        <v>3</v>
      </c>
      <c r="Z222" s="78">
        <f>IF(IFERROR(SEARCH("H350",N222),99)=99,IF(IFERROR(SEARCH("H350",O222),99)=99,IF(IFERROR(SEARCH("H350",Q222),99)=99,IF(IFERROR(SEARCH("H350",M222),99)=99,IF(IFERROR(SEARCH("H350",R222),99)=99,IF(IFERROR(SEARCH("H351",N222),99)=99,IF(IFERROR(SEARCH("H351",O222),99)=99,IF(IFERROR(SEARCH("H351",Q222),99)=99,IF(IFERROR(SEARCH("H351",M222),99)=99,IF(IFERROR(SEARCH("H351",R222),99)=99,IF(IFERROR(SEARCH("carcinogenic",P222),99)=99,IF(IFERROR(SEARCH("suspected carcinogenic",S222),99)=99,0,Scoring!$E$12),Scoring!$E$11),Scoring!$E$10),Scoring!$E$10),Scoring!$E$10),Scoring!$E$10),Scoring!$E$10),Scoring!$E$10),Scoring!$E$10),Scoring!$E$10),Scoring!$E$10),Scoring!$E$10)</f>
        <v>1</v>
      </c>
      <c r="AA222" s="78">
        <f>IF(IFERROR(SEARCH("H340",N222),99)=99,IF(IFERROR(SEARCH("H340",O222),99)=99,IF(IFERROR(SEARCH("H340",Q222),99)=99,IF(IFERROR(SEARCH("H340",M222),99)=99,IF(IFERROR(SEARCH("H340",R222),99)=99,IF(IFERROR(SEARCH("H341",N222),99)=99,IF(IFERROR(SEARCH("H341",O222),99)=99,IF(IFERROR(SEARCH("H341",Q222),99)=99,IF(IFERROR(SEARCH("H341",M222),99)=99,IF(IFERROR(SEARCH("H341",R222),99)=99,IF(IFERROR(SEARCH("mutagenic",P222),99)=99,IF(IFERROR(SEARCH("suspected mutagenic",S222),99)=99,0,Scoring!$E$15),Scoring!$E$14),Scoring!$E$13),Scoring!$E$13),Scoring!$E$13),Scoring!$E$13),Scoring!$E$13),Scoring!$E$13),Scoring!$E$13),Scoring!$E$13),Scoring!$E$13),Scoring!$E$13)</f>
        <v>1</v>
      </c>
      <c r="AB222" s="78">
        <f>IF(IFERROR(SEARCH("H360",N222),99)=99,IF(IFERROR(SEARCH("H360",O222),99)=99,IF(IFERROR(SEARCH("H360",Q222),99)=99,IF(IFERROR(SEARCH("H360",M222),99)=99,IF(IFERROR(SEARCH("H360",R222),99)=99,IF(IFERROR(SEARCH("H361",N222),99)=99,IF(IFERROR(SEARCH("H361",O222),99)=99,IF(IFERROR(SEARCH("H361",Q222),99)=99,IF(IFERROR(SEARCH("H361",M222),99)=99,IF(IFERROR(SEARCH("H361",R222),99)=99,IF(IFERROR(SEARCH("reproduction",P222),99)=99,IF(IFERROR(SEARCH("suspected reprotoxic",S222),99)=99,IF(IFERROR(SEARCH("reprotoxic",S222),99)=99,IF(IFERROR(SEARCH("reprotoxic",K222),99)=99,0,Scoring!$E$18),Scoring!$E$18),Scoring!$E$19),Scoring!$E$17),Scoring!$E$16),Scoring!$E$16),Scoring!$E$16),Scoring!$E$16),Scoring!$E$16),Scoring!$E$16),Scoring!$E$16),Scoring!$E$16),Scoring!$E$16),Scoring!$E$16)</f>
        <v>0</v>
      </c>
      <c r="AC222" s="78">
        <f>IF(IFERROR(SEARCH("57f",L222),99)=99,IF(IFERROR(SEARCH("57(f)",P222),99)=99,0,Scoring!$E$20),Scoring!$E$20)</f>
        <v>0</v>
      </c>
      <c r="AD222" s="78">
        <f>IF(IFERROR(SEARCH("CAT1",T222),99)=99,IF(IFERROR(SEARCH("CAT2",T222),99)=99,IF(IFERROR(SEARCH("CAT3",T222),99)=99,IF(IFERROR(SEARCH("concluded to be endocrine",K222),99)=99,IF(IFERROR(SEARCH("categorised as endocrine",K222),99)=99,IF(IFERROR(SEARCH("endocrine disrupting",P222),99)=99,IF(IFERROR(SEARCH("endocrine disrupting",K222),99)=99,IF(IFERROR(SEARCH("suspected endocrine",S222),99)=99,IF(IFERROR(SEARCH("potential endocrine",S222),99)=99,0,Scoring!$E$25),Scoring!$E$25),Scoring!$E$24),Scoring!$E$24),Scoring!$E$24),Scoring!$E$24),Scoring!$E$23),Scoring!$E$22),Scoring!$E$21)</f>
        <v>0</v>
      </c>
      <c r="AE222" s="78">
        <f>IF(IFERROR(SEARCH("suspected sensitiser",S222),99)=99,IF(IFERROR(SEARCH("sensitiser",S222),99)=99,IF(IFERROR(SEARCH("other hazard based concern",S222),99)=99,0,Scoring!$E$28),Scoring!$E$26),Scoring!$E$27)</f>
        <v>0</v>
      </c>
      <c r="AF222" s="78">
        <f>IF(IFERROR(M222,1)=1,IF(IFERROR(N222,1)=1,IF(IFERROR(O222,1)=1,IF(IFERROR(Q222,1)=1,IF(IFERROR(R222,1)=1,IF(IFERROR(T222,1)=1,IF(IFERROR(K222,1)=1,IF(IFERROR(P222,1)=1,IF(IFERROR(S222,1)=1,Scoring!$E$29,0),0),0),0),0),0),0),0),0)</f>
        <v>0</v>
      </c>
      <c r="AG222" s="78">
        <f t="shared" si="26"/>
        <v>4</v>
      </c>
      <c r="AI222" s="93"/>
      <c r="AJ222" s="94"/>
      <c r="AK222" s="76"/>
      <c r="AL222" s="75"/>
      <c r="AN222" s="79"/>
      <c r="AO222" s="79"/>
      <c r="AP222" s="79"/>
      <c r="AQ222" s="79"/>
      <c r="AR222" s="79"/>
      <c r="AS222" s="78"/>
      <c r="AU222" s="79">
        <f>IF(IFERROR(F222,99)=99,IF(IFERROR(G222,99)=99,IF(IFERROR(H222,99)=99,IF(IFERROR(I222,99)=99,IF(IFERROR(E222,99)=99,IF(IFERROR(J222,99)=99,0,Scoring!$B$7),Scoring!$B$3),Scoring!$B$2),Scoring!$B$6),Scoring!$B$5),Scoring!$B$4)</f>
        <v>0.3</v>
      </c>
      <c r="AV222" s="78">
        <f t="shared" si="27"/>
        <v>1.2</v>
      </c>
      <c r="AW222" s="78"/>
      <c r="AX222" s="66"/>
      <c r="AY222" s="78"/>
      <c r="AZ222" s="76"/>
      <c r="BA222" s="76"/>
      <c r="BB222" s="76"/>
    </row>
    <row r="223" spans="1:54" x14ac:dyDescent="0.25">
      <c r="A223" s="77" t="s">
        <v>7704</v>
      </c>
      <c r="B223" s="76" t="str">
        <f t="shared" si="28"/>
        <v>-</v>
      </c>
      <c r="C223" s="77" t="s">
        <v>30</v>
      </c>
      <c r="D223" s="77" t="s">
        <v>2892</v>
      </c>
      <c r="E223" s="76" t="str">
        <f>IF(C223="-",IF(A223="-",VLOOKUP(D223,'sin-list 180320_update'!$C$2:$C$835,1,FALSE),VLOOKUP(A223,'sin-list 180320_update'!$A$2:$A$835,1,FALSE)),VLOOKUP(C223,'sin-list 180320_update'!$B$2:$B$835,1,FALSE))</f>
        <v>NoCas2</v>
      </c>
      <c r="F223" s="76" t="e">
        <f>IF($C223="-",IF($A223="-",VLOOKUP($D223,'REACH Bilaga XVII_update'!$A$5:$A$131,1,FALSE),VLOOKUP($A223,'REACH Bilaga XVII_update'!$C$5:$C$131,1,FALSE)),VLOOKUP($C223,'REACH Bilaga XVII_update'!$B$5:$B$131,1,FALSE))</f>
        <v>#N/A</v>
      </c>
      <c r="G223" s="76" t="e">
        <f>IF($C223="-",IF($A223="-",VLOOKUP($D223,' REACH Bilaga 59_update'!$A$5:$A$210,1,FALSE),VLOOKUP($A223,' REACH Bilaga 59_update'!$D$5:$D$210,1,FALSE)),VLOOKUP($C223,' REACH Bilaga 59_update'!$C$5:$C$210,1,FALSE))</f>
        <v>#N/A</v>
      </c>
      <c r="H223" s="76" t="e">
        <f>IF($C223="-",IF($A223="-",VLOOKUP($D223,'REACH Bilaga XIV_update'!$A$5:$A$110,1,FALSE),VLOOKUP($A223,'REACH Bilaga XIV_update'!$D$5:$D$110,1,FALSE)),VLOOKUP($C223,'REACH Bilaga XIV_update'!$C$5:$C$110,1,FALSE))</f>
        <v>#N/A</v>
      </c>
      <c r="I223" s="76" t="e">
        <f>IF($C223="-",IF($A223="-",VLOOKUP($D223,CoRAP_update!$A$5:$A$376,1,FALSE),VLOOKUP($A223,CoRAP_update!$D$5:$D$376,1,FALSE)),VLOOKUP($C223,CoRAP_update!$C$5:$C$376,1,FALSE))</f>
        <v>#N/A</v>
      </c>
      <c r="J223" s="76" t="e">
        <f>IF($C223="-",IF($A223="-",VLOOKUP($D223,EDC_update!$C$2:$C$450,1,FALSE),VLOOKUP($A223,EDC_update!$B$2:$B$450,1,FALSE)),VLOOKUP($C223,EDC_update!$L$2:$L$450,1,FALSE))</f>
        <v>#N/A</v>
      </c>
      <c r="K223" s="76" t="str">
        <f>IF($C223="-",IF($A223="-",IF(VLOOKUP($D223,'sin-list 180320_update'!$C$2:$S$835,3,FALSE)="",NA(),VLOOKUP($D223,'sin-list 180320_update'!$C$2:$S$835,3,FALSE)),IF(VLOOKUP($A223,'sin-list 180320_update'!$A$2:$S$835,5,FALSE)="",NA(),VLOOKUP($A223,'sin-list 180320_update'!$A$2:$S$835,5,FALSE))),IF(VLOOKUP($C223,'sin-list 180320_update'!$B$2:$S$835,4,FALSE)="",NA(),VLOOKUP($C223,'sin-list 180320_update'!$B$2:$S$835,4,FALSE)))</f>
        <v>Substance is agreed by RAC to be a classified CMR according to Annex VI of Regulation 1272/2008, however it is not yet formally included.</v>
      </c>
      <c r="L223" s="76" t="str">
        <f>IF($C223="-",IF($A223="-",VLOOKUP($D223,'sin-list 180320_update'!$C$2:$S$835,6,FALSE),VLOOKUP($A223,'sin-list 180320_update'!$A$2:$S$835,8,FALSE)),VLOOKUP($C223,'sin-list 180320_update'!$B$2:$S$835,7,FALSE))</f>
        <v>Carc. 1B Muta. 2Acute Tox. 4Acute Tox. 4STOT RE 2Skin Corr. 1C Eye Dam. 1 Skin Sens. 1AAquatic Chronic 2</v>
      </c>
      <c r="M223" s="76" t="str">
        <f>IF($C223="-",IF($A223="-",IF(VLOOKUP($D223,'sin-list 180320_update'!$C$2:$S$835,8,FALSE)="",NA(),VLOOKUP($D223,'sin-list 180320_update'!$C$2:$S$835,8,FALSE)),IF(VLOOKUP($A223,'sin-list 180320_update'!$A$2:$S$835,10,FALSE)="",NA(),VLOOKUP($A223,'sin-list 180320_update'!$A$2:$S$835,10,FALSE))),IF(VLOOKUP($C223,'sin-list 180320_update'!$B$2:$S$835,9,FALSE)="",NA(),VLOOKUP($C223,'sin-list 180320_update'!$B$2:$S$835,9,FALSE)))</f>
        <v>H350 H341 H332 H302 H373(gastrointestin al tract, respiratory tract) H314  H318 H317 H411</v>
      </c>
      <c r="N223" s="76" t="e">
        <f>IF($C223="-",IF($A223="-",IF(VLOOKUP($D223,'REACH Bilaga XVII_update'!$A$5:$E$131,4,FALSE)="",NA(),VLOOKUP($D223,'REACH Bilaga XVII_update'!$A$5:$E$131,4,FALSE)),IF(VLOOKUP($A223,'REACH Bilaga XVII_update'!$C$5:$D$131,2,FALSE)="",NA(),VLOOKUP($A223,'REACH Bilaga XVII_update'!$C$5:$D$131,2,FALSE))),IF(VLOOKUP($C223,'REACH Bilaga XVII_update'!$B$5:$D$131,3,FALSE)="",NA(),VLOOKUP($C223,'REACH Bilaga XVII_update'!$B$5:$D$131,3,FALSE)))</f>
        <v>#N/A</v>
      </c>
      <c r="O223" s="76" t="e">
        <f>IF($C223="-",IF($A223="-",IF(VLOOKUP($D223,' REACH Bilaga 59_update'!$A$5:$E$210,5,FALSE)="",NA(),VLOOKUP($D223,' REACH Bilaga 59_update'!$A$5:$E$210,5,FALSE)),IF(VLOOKUP($A223,' REACH Bilaga 59_update'!$D$5:$E$210,2,FALSE)="",NA(),VLOOKUP($A223,' REACH Bilaga 59_update'!$D$5:$E$210,2,FALSE))),IF(VLOOKUP($C223,' REACH Bilaga 59_update'!$C$5:$E$210,3,FALSE)="",NA(),VLOOKUP($C223,' REACH Bilaga 59_update'!$C$5:$E$210,3,FALSE)))</f>
        <v>#N/A</v>
      </c>
      <c r="P223" s="76" t="e">
        <f>IF(C223="-",IF(A223="-",IFERROR(VLOOKUP($D223,' REACH Bilaga 59_update'!$A$5:$F$210,MATCH(Sammanfattning!P$1,' REACH Bilaga 59_update'!$A$4:$F$4,0),FALSE),VLOOKUP($D223,'REACH Bilaga XIV_update'!$A$4:$H$110,MATCH(Sammanfattning!P$1,'REACH Bilaga XIV_update'!$A$4:$H$4,0),FALSE)),IFERROR(VLOOKUP($A223,' REACH Bilaga 59_update'!$D$5:$F$210,MATCH(Sammanfattning!P$1,' REACH Bilaga 59_update'!$D$4:$F$4,0),FALSE),VLOOKUP($A223,'REACH Bilaga XIV_update'!$D$4:$H$110,MATCH(Sammanfattning!P$1,'REACH Bilaga XIV_update'!$D$4:$H$4,0),FALSE))),IFERROR(VLOOKUP($C223,' REACH Bilaga 59_update'!$C$5:$F$210,MATCH(Sammanfattning!P$1,' REACH Bilaga 59_update'!$C$4:$F$4,0),FALSE),VLOOKUP($C223,'REACH Bilaga XIV_update'!$C$4:$H$110,MATCH(Sammanfattning!P$1,'REACH Bilaga XIV_update'!$C$4:$H$4,0),FALSE)))</f>
        <v>#N/A</v>
      </c>
      <c r="Q223" s="76" t="e">
        <f>IF($C223="-",IF($A223="-",IF(VLOOKUP($D223,'REACH Bilaga XIV_update'!$A$5:$I$110,9,FALSE)="",NA(),VLOOKUP($D223,'REACH Bilaga XIV_update'!$A$5:$I$110,9,FALSE)),IF(VLOOKUP($A223,'REACH Bilaga XIV_update'!$D$5:$I$110,6,FALSE)="",NA(),VLOOKUP($A223,'REACH Bilaga XIV_update'!$D$5:$I$110,6,FALSE))),IF(VLOOKUP($C223,'REACH Bilaga XIV_update'!$C$5:$I$110,7,FALSE)="",NA(),VLOOKUP($C223,'REACH Bilaga XIV_update'!$C$5:$I$110,7,FALSE)))</f>
        <v>#N/A</v>
      </c>
      <c r="R223" s="76" t="e">
        <f>IF($C223="-",IF($A223="-",IF(VLOOKUP($D223,CoRAP_update!$A$5:$O$376,15,FALSE)="",NA(),VLOOKUP($D223,CoRAP_update!$A$5:$O$376,15,FALSE)),IF(VLOOKUP($A223,CoRAP_update!$D$5:$O$376,12,FALSE)="",NA(),VLOOKUP($A223,CoRAP_update!$D$5:$O$376,12,FALSE))),IF(VLOOKUP($C223,CoRAP_update!$C$5:$O$376,13,FALSE)="",NA(),VLOOKUP($C223,CoRAP_update!$C$5:$O$376,13,FALSE)))</f>
        <v>#N/A</v>
      </c>
      <c r="S223" s="144" t="e">
        <f>IF($C223="-",IF($A223="-",VLOOKUP($D223,CoRAP_update!$A$5:$J$376,MATCH(Sammanfattning!S$1,CoRAP_update!$A$4:$J$4,0),FALSE),VLOOKUP($A223,CoRAP_update!$D$5:$J$376,MATCH(Sammanfattning!S$1,CoRAP_update!$D$4:$J$4,0),FALSE)),VLOOKUP($C223,CoRAP_update!$C$5:$J$376,MATCH(Sammanfattning!S$1,CoRAP_update!$C$4:$J$4,0),FALSE))</f>
        <v>#N/A</v>
      </c>
      <c r="T223" s="76" t="e">
        <f>IF($A223="-",VLOOKUP($D223,EDC_update!$C$2:$F$450,4,FALSE),VLOOKUP($A223,EDC_update!$B$2:$F$450,5,FALSE))</f>
        <v>#N/A</v>
      </c>
      <c r="V223" s="78">
        <f>IF(IFERROR(SEARCH("PBT",P223),99)=99,IF(IFERROR(SEARCH("suspected PBT",S223),99)=99,IF(IFERROR(SEARCH("concluded to be PBT",K223),99)=99,IF(IFERROR(SEARCH("PBT",S223),99)=99,IF(IFERROR(SEARCH("PBT cand",L223),99)=99,IF(IFERROR(SEARCH("PBT",L223),99)=99,IF(IFERROR(SEARCH("persistent, bioackumulative and toxic properties",K223),99)=99,0,Scoring!$E$3),Scoring!$E$3),Scoring!$E$7),Scoring!$E$3),Scoring!$E$5),Scoring!$E$6),Scoring!$E$3)</f>
        <v>0</v>
      </c>
      <c r="W223" s="78">
        <f>IF(IFERROR(SEARCH("vPvB",P223),99)=99,IF(IFERROR(SEARCH("suspected pbt/vPvB",S223),99)=99,IF(IFERROR(SEARCH("vPvB",S223),99)=99,IF(IFERROR(SEARCH("concluded to be a vPvB",S223),99)=99,IF(IFERROR(SEARCH("identified as vPvB",K223),99)=99,IF(IFERROR(SEARCH("concluded to be a vPvB",K223),99)=99,IF(IFERROR(SEARCH("concluded to be both pbt and vPvB",S223),99)=99,IF(IFERROR(SEARCH("concluded to be both pbt and vPvB",K223),99)=99,0,Scoring!$E$5),Scoring!$E$5),Scoring!$E$5),Scoring!$E$5),Scoring!$E$5),Scoring!$E$4),Scoring!$E$6),Scoring!$E$4)</f>
        <v>0</v>
      </c>
      <c r="X223" s="78">
        <f>IF(IFERROR(SEARCH("H410",N223),99)=99,IF(IFERROR(SEARCH("H410",O223),99)=99,IF(IFERROR(SEARCH("H410",Q223),99)=99,IF(IFERROR(SEARCH("H410",M223),99)=99,IF(IFERROR(SEARCH("H410",R223),99)=99,IF(IFERROR(SEARCH("H411",N223),99)=99,IF(IFERROR(SEARCH("H411",O223),99)=99,IF(IFERROR(SEARCH("H411",Q223),99)=99,IF(IFERROR(SEARCH("H411",M223),99)=99,IF(IFERROR(SEARCH("H411",R223),99)=99,IF(IFERROR(SEARCH("H413",N223),99)=99,IF(IFERROR(SEARCH("H413",O223),99)=99,IF(IFERROR(SEARCH("H413",Q223),99)=99,IF(IFERROR(SEARCH("H413",M223),99)=99,IF(IFERROR(SEARCH("H413",R223),99)=99,IF(IFERROR(SEARCH("H412",N223),99)=99,IF(IFERROR(SEARCH("H412",O223),99)=99,IF(IFERROR(SEARCH("H412",Q223),99)=99,IF(IFERROR(SEARCH("H412",M223),99)=99,IF(IFERROR(SEARCH("H412",R223),99)=99,0,Scoring!$E$2),Scoring!$E$2),Scoring!$E$2),Scoring!$E$2),Scoring!$E$2),Scoring!$E$2),Scoring!$E$2),Scoring!$E$2),Scoring!$E$2),Scoring!$E$2),Scoring!$E$2),Scoring!$E$2),Scoring!$E$2),Scoring!$E$2),Scoring!$E$2),Scoring!$E$2),Scoring!$E$2),Scoring!$E$2),Scoring!$E$2),Scoring!$E$2)</f>
        <v>1</v>
      </c>
      <c r="Y223" s="78">
        <f>IF(IFERROR(SEARCH("CMR",K223),99)=99,IF(IFERROR(SEARCH("Suspected CMR",S223),99)=99,IF(IFERROR(SEARCH("CMR",S223),99)=99,0,Scoring!$E$8),Scoring!$E$9),Scoring!$E$8)</f>
        <v>3</v>
      </c>
      <c r="Z223" s="78">
        <f>IF(IFERROR(SEARCH("H350",N223),99)=99,IF(IFERROR(SEARCH("H350",O223),99)=99,IF(IFERROR(SEARCH("H350",Q223),99)=99,IF(IFERROR(SEARCH("H350",M223),99)=99,IF(IFERROR(SEARCH("H350",R223),99)=99,IF(IFERROR(SEARCH("H351",N223),99)=99,IF(IFERROR(SEARCH("H351",O223),99)=99,IF(IFERROR(SEARCH("H351",Q223),99)=99,IF(IFERROR(SEARCH("H351",M223),99)=99,IF(IFERROR(SEARCH("H351",R223),99)=99,IF(IFERROR(SEARCH("carcinogenic",P223),99)=99,IF(IFERROR(SEARCH("suspected carcinogenic",S223),99)=99,0,Scoring!$E$12),Scoring!$E$11),Scoring!$E$10),Scoring!$E$10),Scoring!$E$10),Scoring!$E$10),Scoring!$E$10),Scoring!$E$10),Scoring!$E$10),Scoring!$E$10),Scoring!$E$10),Scoring!$E$10)</f>
        <v>1</v>
      </c>
      <c r="AA223" s="78">
        <f>IF(IFERROR(SEARCH("H340",N223),99)=99,IF(IFERROR(SEARCH("H340",O223),99)=99,IF(IFERROR(SEARCH("H340",Q223),99)=99,IF(IFERROR(SEARCH("H340",M223),99)=99,IF(IFERROR(SEARCH("H340",R223),99)=99,IF(IFERROR(SEARCH("H341",N223),99)=99,IF(IFERROR(SEARCH("H341",O223),99)=99,IF(IFERROR(SEARCH("H341",Q223),99)=99,IF(IFERROR(SEARCH("H341",M223),99)=99,IF(IFERROR(SEARCH("H341",R223),99)=99,IF(IFERROR(SEARCH("mutagenic",P223),99)=99,IF(IFERROR(SEARCH("suspected mutagenic",S223),99)=99,0,Scoring!$E$15),Scoring!$E$14),Scoring!$E$13),Scoring!$E$13),Scoring!$E$13),Scoring!$E$13),Scoring!$E$13),Scoring!$E$13),Scoring!$E$13),Scoring!$E$13),Scoring!$E$13),Scoring!$E$13)</f>
        <v>1</v>
      </c>
      <c r="AB223" s="78">
        <f>IF(IFERROR(SEARCH("H360",N223),99)=99,IF(IFERROR(SEARCH("H360",O223),99)=99,IF(IFERROR(SEARCH("H360",Q223),99)=99,IF(IFERROR(SEARCH("H360",M223),99)=99,IF(IFERROR(SEARCH("H360",R223),99)=99,IF(IFERROR(SEARCH("H361",N223),99)=99,IF(IFERROR(SEARCH("H361",O223),99)=99,IF(IFERROR(SEARCH("H361",Q223),99)=99,IF(IFERROR(SEARCH("H361",M223),99)=99,IF(IFERROR(SEARCH("H361",R223),99)=99,IF(IFERROR(SEARCH("reproduction",P223),99)=99,IF(IFERROR(SEARCH("suspected reprotoxic",S223),99)=99,IF(IFERROR(SEARCH("reprotoxic",S223),99)=99,IF(IFERROR(SEARCH("reprotoxic",K223),99)=99,0,Scoring!$E$18),Scoring!$E$18),Scoring!$E$19),Scoring!$E$17),Scoring!$E$16),Scoring!$E$16),Scoring!$E$16),Scoring!$E$16),Scoring!$E$16),Scoring!$E$16),Scoring!$E$16),Scoring!$E$16),Scoring!$E$16),Scoring!$E$16)</f>
        <v>0</v>
      </c>
      <c r="AC223" s="78">
        <f>IF(IFERROR(SEARCH("57f",L223),99)=99,IF(IFERROR(SEARCH("57(f)",P223),99)=99,0,Scoring!$E$20),Scoring!$E$20)</f>
        <v>0</v>
      </c>
      <c r="AD223" s="78">
        <f>IF(IFERROR(SEARCH("CAT1",T223),99)=99,IF(IFERROR(SEARCH("CAT2",T223),99)=99,IF(IFERROR(SEARCH("CAT3",T223),99)=99,IF(IFERROR(SEARCH("concluded to be endocrine",K223),99)=99,IF(IFERROR(SEARCH("categorised as endocrine",K223),99)=99,IF(IFERROR(SEARCH("endocrine disrupting",P223),99)=99,IF(IFERROR(SEARCH("endocrine disrupting",K223),99)=99,IF(IFERROR(SEARCH("suspected endocrine",S223),99)=99,IF(IFERROR(SEARCH("potential endocrine",S223),99)=99,0,Scoring!$E$25),Scoring!$E$25),Scoring!$E$24),Scoring!$E$24),Scoring!$E$24),Scoring!$E$24),Scoring!$E$23),Scoring!$E$22),Scoring!$E$21)</f>
        <v>0</v>
      </c>
      <c r="AE223" s="78">
        <f>IF(IFERROR(SEARCH("suspected sensitiser",S223),99)=99,IF(IFERROR(SEARCH("sensitiser",S223),99)=99,IF(IFERROR(SEARCH("other hazard based concern",S223),99)=99,0,Scoring!$E$28),Scoring!$E$26),Scoring!$E$27)</f>
        <v>0</v>
      </c>
      <c r="AF223" s="78">
        <f>IF(IFERROR(M223,1)=1,IF(IFERROR(N223,1)=1,IF(IFERROR(O223,1)=1,IF(IFERROR(Q223,1)=1,IF(IFERROR(R223,1)=1,IF(IFERROR(T223,1)=1,IF(IFERROR(K223,1)=1,IF(IFERROR(P223,1)=1,IF(IFERROR(S223,1)=1,Scoring!$E$29,0),0),0),0),0),0),0),0),0)</f>
        <v>0</v>
      </c>
      <c r="AG223" s="78">
        <f t="shared" si="26"/>
        <v>4</v>
      </c>
      <c r="AI223" s="93"/>
      <c r="AJ223" s="94"/>
      <c r="AK223" s="76"/>
      <c r="AL223" s="75"/>
      <c r="AN223" s="79"/>
      <c r="AO223" s="79"/>
      <c r="AP223" s="79"/>
      <c r="AQ223" s="79"/>
      <c r="AR223" s="79"/>
      <c r="AS223" s="78"/>
      <c r="AU223" s="79">
        <f>IF(IFERROR(F223,99)=99,IF(IFERROR(G223,99)=99,IF(IFERROR(H223,99)=99,IF(IFERROR(I223,99)=99,IF(IFERROR(E223,99)=99,IF(IFERROR(J223,99)=99,0,Scoring!$B$7),Scoring!$B$3),Scoring!$B$2),Scoring!$B$6),Scoring!$B$5),Scoring!$B$4)</f>
        <v>0.3</v>
      </c>
      <c r="AV223" s="78">
        <f t="shared" si="27"/>
        <v>1.2</v>
      </c>
      <c r="AW223" s="78"/>
      <c r="AX223" s="66"/>
      <c r="AY223" s="78"/>
      <c r="AZ223" s="76"/>
      <c r="BA223" s="76"/>
      <c r="BB223" s="76"/>
    </row>
    <row r="224" spans="1:54" x14ac:dyDescent="0.25">
      <c r="A224" s="77" t="s">
        <v>3356</v>
      </c>
      <c r="B224" s="76" t="str">
        <f t="shared" si="28"/>
        <v>200-181-8</v>
      </c>
      <c r="C224" s="77" t="s">
        <v>1367</v>
      </c>
      <c r="D224" s="77" t="s">
        <v>1368</v>
      </c>
      <c r="E224" s="76" t="str">
        <f>IF(C224="-",IF(A224="-",VLOOKUP(D224,'sin-list 180320_update'!$C$2:$C$835,1,FALSE),VLOOKUP(A224,'sin-list 180320_update'!$A$2:$A$835,1,FALSE)),VLOOKUP(C224,'sin-list 180320_update'!$B$2:$B$835,1,FALSE))</f>
        <v>200-181-8</v>
      </c>
      <c r="F224" s="76" t="e">
        <f>IF($C224="-",IF($A224="-",VLOOKUP($D224,'REACH Bilaga XVII_update'!$A$5:$A$131,1,FALSE),VLOOKUP($A224,'REACH Bilaga XVII_update'!$C$5:$C$131,1,FALSE)),VLOOKUP($C224,'REACH Bilaga XVII_update'!$B$5:$B$131,1,FALSE))</f>
        <v>#N/A</v>
      </c>
      <c r="G224" s="76" t="e">
        <f>IF($C224="-",IF($A224="-",VLOOKUP($D224,' REACH Bilaga 59_update'!$A$5:$A$210,1,FALSE),VLOOKUP($A224,' REACH Bilaga 59_update'!$D$5:$D$210,1,FALSE)),VLOOKUP($C224,' REACH Bilaga 59_update'!$C$5:$C$210,1,FALSE))</f>
        <v>#N/A</v>
      </c>
      <c r="H224" s="76" t="e">
        <f>IF($C224="-",IF($A224="-",VLOOKUP($D224,'REACH Bilaga XIV_update'!$A$5:$A$110,1,FALSE),VLOOKUP($A224,'REACH Bilaga XIV_update'!$D$5:$D$110,1,FALSE)),VLOOKUP($C224,'REACH Bilaga XIV_update'!$C$5:$C$110,1,FALSE))</f>
        <v>#N/A</v>
      </c>
      <c r="I224" s="76" t="e">
        <f>IF($C224="-",IF($A224="-",VLOOKUP($D224,CoRAP_update!$A$5:$A$376,1,FALSE),VLOOKUP($A224,CoRAP_update!$D$5:$D$376,1,FALSE)),VLOOKUP($C224,CoRAP_update!$C$5:$C$376,1,FALSE))</f>
        <v>#N/A</v>
      </c>
      <c r="J224" s="76" t="e">
        <f>IF($C224="-",IF($A224="-",VLOOKUP($D224,EDC_update!$C$2:$C$450,1,FALSE),VLOOKUP($A224,EDC_update!$B$2:$B$450,1,FALSE)),VLOOKUP($C224,EDC_update!$L$2:$L$450,1,FALSE))</f>
        <v>#N/A</v>
      </c>
      <c r="K224" s="76" t="str">
        <f>IF($C224="-",IF($A224="-",IF(VLOOKUP($D224,'sin-list 180320_update'!$C$2:$S$835,3,FALSE)="",NA(),VLOOKUP($D224,'sin-list 180320_update'!$C$2:$S$835,3,FALSE)),IF(VLOOKUP($A224,'sin-list 180320_update'!$A$2:$S$835,5,FALSE)="",NA(),VLOOKUP($A224,'sin-list 180320_update'!$A$2:$S$835,5,FALSE))),IF(VLOOKUP($C224,'sin-list 180320_update'!$B$2:$S$835,4,FALSE)="",NA(),VLOOKUP($C224,'sin-list 180320_update'!$B$2:$S$835,4,FALSE)))</f>
        <v>Classified CMR according to Annex VI of Regulation 1272/2008</v>
      </c>
      <c r="L224" s="76" t="str">
        <f>IF($C224="-",IF($A224="-",VLOOKUP($D224,'sin-list 180320_update'!$C$2:$S$835,6,FALSE),VLOOKUP($A224,'sin-list 180320_update'!$A$2:$S$835,8,FALSE)),VLOOKUP($C224,'sin-list 180320_update'!$B$2:$S$835,7,FALSE))</f>
        <v>Carc. 1B
Aquatic Acute 1
Aquatic Chronic 1</v>
      </c>
      <c r="M224" s="76" t="str">
        <f>IF($C224="-",IF($A224="-",IF(VLOOKUP($D224,'sin-list 180320_update'!$C$2:$S$835,8,FALSE)="",NA(),VLOOKUP($D224,'sin-list 180320_update'!$C$2:$S$835,8,FALSE)),IF(VLOOKUP($A224,'sin-list 180320_update'!$A$2:$S$835,10,FALSE)="",NA(),VLOOKUP($A224,'sin-list 180320_update'!$A$2:$S$835,10,FALSE))),IF(VLOOKUP($C224,'sin-list 180320_update'!$B$2:$S$835,9,FALSE)="",NA(),VLOOKUP($C224,'sin-list 180320_update'!$B$2:$S$835,9,FALSE)))</f>
        <v>H350
H400
H410</v>
      </c>
      <c r="N224" s="76" t="e">
        <f>IF($C224="-",IF($A224="-",IF(VLOOKUP($D224,'REACH Bilaga XVII_update'!$A$5:$E$131,4,FALSE)="",NA(),VLOOKUP($D224,'REACH Bilaga XVII_update'!$A$5:$E$131,4,FALSE)),IF(VLOOKUP($A224,'REACH Bilaga XVII_update'!$C$5:$D$131,2,FALSE)="",NA(),VLOOKUP($A224,'REACH Bilaga XVII_update'!$C$5:$D$131,2,FALSE))),IF(VLOOKUP($C224,'REACH Bilaga XVII_update'!$B$5:$D$131,3,FALSE)="",NA(),VLOOKUP($C224,'REACH Bilaga XVII_update'!$B$5:$D$131,3,FALSE)))</f>
        <v>#N/A</v>
      </c>
      <c r="O224" s="76" t="e">
        <f>IF($C224="-",IF($A224="-",IF(VLOOKUP($D224,' REACH Bilaga 59_update'!$A$5:$E$210,5,FALSE)="",NA(),VLOOKUP($D224,' REACH Bilaga 59_update'!$A$5:$E$210,5,FALSE)),IF(VLOOKUP($A224,' REACH Bilaga 59_update'!$D$5:$E$210,2,FALSE)="",NA(),VLOOKUP($A224,' REACH Bilaga 59_update'!$D$5:$E$210,2,FALSE))),IF(VLOOKUP($C224,' REACH Bilaga 59_update'!$C$5:$E$210,3,FALSE)="",NA(),VLOOKUP($C224,' REACH Bilaga 59_update'!$C$5:$E$210,3,FALSE)))</f>
        <v>#N/A</v>
      </c>
      <c r="P224" s="76" t="e">
        <f>IF(C224="-",IF(A224="-",IFERROR(VLOOKUP($D224,' REACH Bilaga 59_update'!$A$5:$F$210,MATCH(Sammanfattning!P$1,' REACH Bilaga 59_update'!$A$4:$F$4,0),FALSE),VLOOKUP($D224,'REACH Bilaga XIV_update'!$A$4:$H$110,MATCH(Sammanfattning!P$1,'REACH Bilaga XIV_update'!$A$4:$H$4,0),FALSE)),IFERROR(VLOOKUP($A224,' REACH Bilaga 59_update'!$D$5:$F$210,MATCH(Sammanfattning!P$1,' REACH Bilaga 59_update'!$D$4:$F$4,0),FALSE),VLOOKUP($A224,'REACH Bilaga XIV_update'!$D$4:$H$110,MATCH(Sammanfattning!P$1,'REACH Bilaga XIV_update'!$D$4:$H$4,0),FALSE))),IFERROR(VLOOKUP($C224,' REACH Bilaga 59_update'!$C$5:$F$210,MATCH(Sammanfattning!P$1,' REACH Bilaga 59_update'!$C$4:$F$4,0),FALSE),VLOOKUP($C224,'REACH Bilaga XIV_update'!$C$4:$H$110,MATCH(Sammanfattning!P$1,'REACH Bilaga XIV_update'!$C$4:$H$4,0),FALSE)))</f>
        <v>#N/A</v>
      </c>
      <c r="Q224" s="76" t="e">
        <f>IF($C224="-",IF($A224="-",IF(VLOOKUP($D224,'REACH Bilaga XIV_update'!$A$5:$I$110,9,FALSE)="",NA(),VLOOKUP($D224,'REACH Bilaga XIV_update'!$A$5:$I$110,9,FALSE)),IF(VLOOKUP($A224,'REACH Bilaga XIV_update'!$D$5:$I$110,6,FALSE)="",NA(),VLOOKUP($A224,'REACH Bilaga XIV_update'!$D$5:$I$110,6,FALSE))),IF(VLOOKUP($C224,'REACH Bilaga XIV_update'!$C$5:$I$110,7,FALSE)="",NA(),VLOOKUP($C224,'REACH Bilaga XIV_update'!$C$5:$I$110,7,FALSE)))</f>
        <v>#N/A</v>
      </c>
      <c r="R224" s="76" t="e">
        <f>IF($C224="-",IF($A224="-",IF(VLOOKUP($D224,CoRAP_update!$A$5:$O$376,15,FALSE)="",NA(),VLOOKUP($D224,CoRAP_update!$A$5:$O$376,15,FALSE)),IF(VLOOKUP($A224,CoRAP_update!$D$5:$O$376,12,FALSE)="",NA(),VLOOKUP($A224,CoRAP_update!$D$5:$O$376,12,FALSE))),IF(VLOOKUP($C224,CoRAP_update!$C$5:$O$376,13,FALSE)="",NA(),VLOOKUP($C224,CoRAP_update!$C$5:$O$376,13,FALSE)))</f>
        <v>#N/A</v>
      </c>
      <c r="S224" s="144" t="e">
        <f>IF($C224="-",IF($A224="-",VLOOKUP($D224,CoRAP_update!$A$5:$J$376,MATCH(Sammanfattning!S$1,CoRAP_update!$A$4:$J$4,0),FALSE),VLOOKUP($A224,CoRAP_update!$D$5:$J$376,MATCH(Sammanfattning!S$1,CoRAP_update!$D$4:$J$4,0),FALSE)),VLOOKUP($C224,CoRAP_update!$C$5:$J$376,MATCH(Sammanfattning!S$1,CoRAP_update!$C$4:$J$4,0),FALSE))</f>
        <v>#N/A</v>
      </c>
      <c r="T224" s="76" t="e">
        <f>IF($A224="-",VLOOKUP($D224,EDC_update!$C$2:$F$450,4,FALSE),VLOOKUP($A224,EDC_update!$B$2:$F$450,5,FALSE))</f>
        <v>#N/A</v>
      </c>
      <c r="V224" s="78">
        <f>IF(IFERROR(SEARCH("PBT",P224),99)=99,IF(IFERROR(SEARCH("suspected PBT",S224),99)=99,IF(IFERROR(SEARCH("concluded to be PBT",K224),99)=99,IF(IFERROR(SEARCH("PBT",S224),99)=99,IF(IFERROR(SEARCH("PBT cand",L224),99)=99,IF(IFERROR(SEARCH("PBT",L224),99)=99,IF(IFERROR(SEARCH("persistent, bioackumulative and toxic properties",K224),99)=99,0,Scoring!$E$3),Scoring!$E$3),Scoring!$E$7),Scoring!$E$3),Scoring!$E$5),Scoring!$E$6),Scoring!$E$3)</f>
        <v>0</v>
      </c>
      <c r="W224" s="78">
        <f>IF(IFERROR(SEARCH("vPvB",P224),99)=99,IF(IFERROR(SEARCH("suspected pbt/vPvB",S224),99)=99,IF(IFERROR(SEARCH("vPvB",S224),99)=99,IF(IFERROR(SEARCH("concluded to be a vPvB",S224),99)=99,IF(IFERROR(SEARCH("identified as vPvB",K224),99)=99,IF(IFERROR(SEARCH("concluded to be a vPvB",K224),99)=99,IF(IFERROR(SEARCH("concluded to be both pbt and vPvB",S224),99)=99,IF(IFERROR(SEARCH("concluded to be both pbt and vPvB",K224),99)=99,0,Scoring!$E$5),Scoring!$E$5),Scoring!$E$5),Scoring!$E$5),Scoring!$E$5),Scoring!$E$4),Scoring!$E$6),Scoring!$E$4)</f>
        <v>0</v>
      </c>
      <c r="X224" s="78">
        <f>IF(IFERROR(SEARCH("H410",N224),99)=99,IF(IFERROR(SEARCH("H410",O224),99)=99,IF(IFERROR(SEARCH("H410",Q224),99)=99,IF(IFERROR(SEARCH("H410",M224),99)=99,IF(IFERROR(SEARCH("H410",R224),99)=99,IF(IFERROR(SEARCH("H411",N224),99)=99,IF(IFERROR(SEARCH("H411",O224),99)=99,IF(IFERROR(SEARCH("H411",Q224),99)=99,IF(IFERROR(SEARCH("H411",M224),99)=99,IF(IFERROR(SEARCH("H411",R224),99)=99,IF(IFERROR(SEARCH("H413",N224),99)=99,IF(IFERROR(SEARCH("H413",O224),99)=99,IF(IFERROR(SEARCH("H413",Q224),99)=99,IF(IFERROR(SEARCH("H413",M224),99)=99,IF(IFERROR(SEARCH("H413",R224),99)=99,IF(IFERROR(SEARCH("H412",N224),99)=99,IF(IFERROR(SEARCH("H412",O224),99)=99,IF(IFERROR(SEARCH("H412",Q224),99)=99,IF(IFERROR(SEARCH("H412",M224),99)=99,IF(IFERROR(SEARCH("H412",R224),99)=99,0,Scoring!$E$2),Scoring!$E$2),Scoring!$E$2),Scoring!$E$2),Scoring!$E$2),Scoring!$E$2),Scoring!$E$2),Scoring!$E$2),Scoring!$E$2),Scoring!$E$2),Scoring!$E$2),Scoring!$E$2),Scoring!$E$2),Scoring!$E$2),Scoring!$E$2),Scoring!$E$2),Scoring!$E$2),Scoring!$E$2),Scoring!$E$2),Scoring!$E$2)</f>
        <v>1</v>
      </c>
      <c r="Y224" s="78">
        <f>IF(IFERROR(SEARCH("CMR",K224),99)=99,IF(IFERROR(SEARCH("Suspected CMR",S224),99)=99,IF(IFERROR(SEARCH("CMR",S224),99)=99,0,Scoring!$E$8),Scoring!$E$9),Scoring!$E$8)</f>
        <v>3</v>
      </c>
      <c r="Z224" s="78">
        <f>IF(IFERROR(SEARCH("H350",N224),99)=99,IF(IFERROR(SEARCH("H350",O224),99)=99,IF(IFERROR(SEARCH("H350",Q224),99)=99,IF(IFERROR(SEARCH("H350",M224),99)=99,IF(IFERROR(SEARCH("H350",R224),99)=99,IF(IFERROR(SEARCH("H351",N224),99)=99,IF(IFERROR(SEARCH("H351",O224),99)=99,IF(IFERROR(SEARCH("H351",Q224),99)=99,IF(IFERROR(SEARCH("H351",M224),99)=99,IF(IFERROR(SEARCH("H351",R224),99)=99,IF(IFERROR(SEARCH("carcinogenic",P224),99)=99,IF(IFERROR(SEARCH("suspected carcinogenic",S224),99)=99,0,Scoring!$E$12),Scoring!$E$11),Scoring!$E$10),Scoring!$E$10),Scoring!$E$10),Scoring!$E$10),Scoring!$E$10),Scoring!$E$10),Scoring!$E$10),Scoring!$E$10),Scoring!$E$10),Scoring!$E$10)</f>
        <v>1</v>
      </c>
      <c r="AA224" s="78">
        <f>IF(IFERROR(SEARCH("H340",N224),99)=99,IF(IFERROR(SEARCH("H340",O224),99)=99,IF(IFERROR(SEARCH("H340",Q224),99)=99,IF(IFERROR(SEARCH("H340",M224),99)=99,IF(IFERROR(SEARCH("H340",R224),99)=99,IF(IFERROR(SEARCH("H341",N224),99)=99,IF(IFERROR(SEARCH("H341",O224),99)=99,IF(IFERROR(SEARCH("H341",Q224),99)=99,IF(IFERROR(SEARCH("H341",M224),99)=99,IF(IFERROR(SEARCH("H341",R224),99)=99,IF(IFERROR(SEARCH("mutagenic",P224),99)=99,IF(IFERROR(SEARCH("suspected mutagenic",S224),99)=99,0,Scoring!$E$15),Scoring!$E$14),Scoring!$E$13),Scoring!$E$13),Scoring!$E$13),Scoring!$E$13),Scoring!$E$13),Scoring!$E$13),Scoring!$E$13),Scoring!$E$13),Scoring!$E$13),Scoring!$E$13)</f>
        <v>0</v>
      </c>
      <c r="AB224" s="78">
        <f>IF(IFERROR(SEARCH("H360",N224),99)=99,IF(IFERROR(SEARCH("H360",O224),99)=99,IF(IFERROR(SEARCH("H360",Q224),99)=99,IF(IFERROR(SEARCH("H360",M224),99)=99,IF(IFERROR(SEARCH("H360",R224),99)=99,IF(IFERROR(SEARCH("H361",N224),99)=99,IF(IFERROR(SEARCH("H361",O224),99)=99,IF(IFERROR(SEARCH("H361",Q224),99)=99,IF(IFERROR(SEARCH("H361",M224),99)=99,IF(IFERROR(SEARCH("H361",R224),99)=99,IF(IFERROR(SEARCH("reproduction",P224),99)=99,IF(IFERROR(SEARCH("suspected reprotoxic",S224),99)=99,IF(IFERROR(SEARCH("reprotoxic",S224),99)=99,IF(IFERROR(SEARCH("reprotoxic",K224),99)=99,0,Scoring!$E$18),Scoring!$E$18),Scoring!$E$19),Scoring!$E$17),Scoring!$E$16),Scoring!$E$16),Scoring!$E$16),Scoring!$E$16),Scoring!$E$16),Scoring!$E$16),Scoring!$E$16),Scoring!$E$16),Scoring!$E$16),Scoring!$E$16)</f>
        <v>0</v>
      </c>
      <c r="AC224" s="78">
        <f>IF(IFERROR(SEARCH("57f",L224),99)=99,IF(IFERROR(SEARCH("57(f)",P224),99)=99,0,Scoring!$E$20),Scoring!$E$20)</f>
        <v>0</v>
      </c>
      <c r="AD224" s="78">
        <f>IF(IFERROR(SEARCH("CAT1",T224),99)=99,IF(IFERROR(SEARCH("CAT2",T224),99)=99,IF(IFERROR(SEARCH("CAT3",T224),99)=99,IF(IFERROR(SEARCH("concluded to be endocrine",K224),99)=99,IF(IFERROR(SEARCH("categorised as endocrine",K224),99)=99,IF(IFERROR(SEARCH("endocrine disrupting",P224),99)=99,IF(IFERROR(SEARCH("endocrine disrupting",K224),99)=99,IF(IFERROR(SEARCH("suspected endocrine",S224),99)=99,IF(IFERROR(SEARCH("potential endocrine",S224),99)=99,0,Scoring!$E$25),Scoring!$E$25),Scoring!$E$24),Scoring!$E$24),Scoring!$E$24),Scoring!$E$24),Scoring!$E$23),Scoring!$E$22),Scoring!$E$21)</f>
        <v>0</v>
      </c>
      <c r="AE224" s="78">
        <f>IF(IFERROR(SEARCH("suspected sensitiser",S224),99)=99,IF(IFERROR(SEARCH("sensitiser",S224),99)=99,IF(IFERROR(SEARCH("other hazard based concern",S224),99)=99,0,Scoring!$E$28),Scoring!$E$26),Scoring!$E$27)</f>
        <v>0</v>
      </c>
      <c r="AF224" s="78">
        <f>IF(IFERROR(M224,1)=1,IF(IFERROR(N224,1)=1,IF(IFERROR(O224,1)=1,IF(IFERROR(Q224,1)=1,IF(IFERROR(R224,1)=1,IF(IFERROR(T224,1)=1,IF(IFERROR(K224,1)=1,IF(IFERROR(P224,1)=1,IF(IFERROR(S224,1)=1,Scoring!$E$29,0),0),0),0),0),0),0),0),0)</f>
        <v>0</v>
      </c>
      <c r="AG224" s="78">
        <f t="shared" si="26"/>
        <v>4</v>
      </c>
      <c r="AI224" s="93"/>
      <c r="AJ224" s="94"/>
      <c r="AK224" s="76"/>
      <c r="AL224" s="75"/>
      <c r="AN224" s="79"/>
      <c r="AO224" s="79"/>
      <c r="AP224" s="79"/>
      <c r="AQ224" s="79"/>
      <c r="AR224" s="79"/>
      <c r="AS224" s="78"/>
      <c r="AU224" s="79">
        <f>IF(IFERROR(F224,99)=99,IF(IFERROR(G224,99)=99,IF(IFERROR(H224,99)=99,IF(IFERROR(I224,99)=99,IF(IFERROR(E224,99)=99,IF(IFERROR(J224,99)=99,0,Scoring!$B$7),Scoring!$B$3),Scoring!$B$2),Scoring!$B$6),Scoring!$B$5),Scoring!$B$4)</f>
        <v>0.3</v>
      </c>
      <c r="AV224" s="78">
        <f t="shared" si="27"/>
        <v>1.2</v>
      </c>
      <c r="AW224" s="78"/>
      <c r="AX224" s="66"/>
      <c r="AY224" s="78"/>
      <c r="AZ224" s="76"/>
      <c r="BA224" s="76"/>
      <c r="BB224" s="76"/>
    </row>
    <row r="225" spans="1:54" x14ac:dyDescent="0.25">
      <c r="A225" s="77" t="s">
        <v>4178</v>
      </c>
      <c r="B225" s="76" t="str">
        <f t="shared" si="28"/>
        <v>200-262-8</v>
      </c>
      <c r="C225" s="77" t="s">
        <v>4177</v>
      </c>
      <c r="D225" s="77" t="s">
        <v>4176</v>
      </c>
      <c r="E225" s="76" t="str">
        <f>IF(C225="-",IF(A225="-",VLOOKUP(D225,'sin-list 180320_update'!$C$2:$C$835,1,FALSE),VLOOKUP(A225,'sin-list 180320_update'!$A$2:$A$835,1,FALSE)),VLOOKUP(C225,'sin-list 180320_update'!$B$2:$B$835,1,FALSE))</f>
        <v>200-262-8</v>
      </c>
      <c r="F225" s="76" t="e">
        <f>IF($C225="-",IF($A225="-",VLOOKUP($D225,'REACH Bilaga XVII_update'!$A$5:$A$131,1,FALSE),VLOOKUP($A225,'REACH Bilaga XVII_update'!$C$5:$C$131,1,FALSE)),VLOOKUP($C225,'REACH Bilaga XVII_update'!$B$5:$B$131,1,FALSE))</f>
        <v>#N/A</v>
      </c>
      <c r="G225" s="76" t="e">
        <f>IF($C225="-",IF($A225="-",VLOOKUP($D225,' REACH Bilaga 59_update'!$A$5:$A$210,1,FALSE),VLOOKUP($A225,' REACH Bilaga 59_update'!$D$5:$D$210,1,FALSE)),VLOOKUP($C225,' REACH Bilaga 59_update'!$C$5:$C$210,1,FALSE))</f>
        <v>#N/A</v>
      </c>
      <c r="H225" s="76" t="e">
        <f>IF($C225="-",IF($A225="-",VLOOKUP($D225,'REACH Bilaga XIV_update'!$A$5:$A$110,1,FALSE),VLOOKUP($A225,'REACH Bilaga XIV_update'!$D$5:$D$110,1,FALSE)),VLOOKUP($C225,'REACH Bilaga XIV_update'!$C$5:$C$110,1,FALSE))</f>
        <v>#N/A</v>
      </c>
      <c r="I225" s="76" t="str">
        <f>IF($C225="-",IF($A225="-",VLOOKUP($D225,CoRAP_update!$A$5:$A$376,1,FALSE),VLOOKUP($A225,CoRAP_update!$D$5:$D$376,1,FALSE)),VLOOKUP($C225,CoRAP_update!$C$5:$C$376,1,FALSE))</f>
        <v>200-262-8</v>
      </c>
      <c r="J225" s="76" t="e">
        <f>IF($C225="-",IF($A225="-",VLOOKUP($D225,EDC_update!$C$2:$C$450,1,FALSE),VLOOKUP($A225,EDC_update!$B$2:$B$450,1,FALSE)),VLOOKUP($C225,EDC_update!$L$2:$L$450,1,FALSE))</f>
        <v>#N/A</v>
      </c>
      <c r="K225" s="76" t="str">
        <f>IF($C225="-",IF($A225="-",IF(VLOOKUP($D225,'sin-list 180320_update'!$C$2:$S$835,3,FALSE)="",NA(),VLOOKUP($D225,'sin-list 180320_update'!$C$2:$S$835,3,FALSE)),IF(VLOOKUP($A225,'sin-list 180320_update'!$A$2:$S$835,5,FALSE)="",NA(),VLOOKUP($A225,'sin-list 180320_update'!$A$2:$S$835,5,FALSE))),IF(VLOOKUP($C225,'sin-list 180320_update'!$B$2:$S$835,4,FALSE)="",NA(),VLOOKUP($C225,'sin-list 180320_update'!$B$2:$S$835,4,FALSE)))</f>
        <v>This substance is Persistent, Mobile and Toxic. It has been detected in ground and surface waters.</v>
      </c>
      <c r="L225" s="76" t="str">
        <f>IF($C225="-",IF($A225="-",VLOOKUP($D225,'sin-list 180320_update'!$C$2:$S$835,6,FALSE),VLOOKUP($A225,'sin-list 180320_update'!$A$2:$S$835,8,FALSE)),VLOOKUP($C225,'sin-list 180320_update'!$B$2:$S$835,7,FALSE))</f>
        <v>Acute Tox. 3_x000D_
Acute Tox. 3_x000D_
Carc. 2_x000D_
STOT RE 1_x000D_
Aquatic Chronic 3_x000D_
Ozone 1</v>
      </c>
      <c r="M225" s="76" t="str">
        <f>IF($C225="-",IF($A225="-",IF(VLOOKUP($D225,'sin-list 180320_update'!$C$2:$S$835,8,FALSE)="",NA(),VLOOKUP($D225,'sin-list 180320_update'!$C$2:$S$835,8,FALSE)),IF(VLOOKUP($A225,'sin-list 180320_update'!$A$2:$S$835,10,FALSE)="",NA(),VLOOKUP($A225,'sin-list 180320_update'!$A$2:$S$835,10,FALSE))),IF(VLOOKUP($C225,'sin-list 180320_update'!$B$2:$S$835,9,FALSE)="",NA(),VLOOKUP($C225,'sin-list 180320_update'!$B$2:$S$835,9,FALSE)))</f>
        <v>H301_x000D_
H311_x000D_
H331_x000D_
H351_x000D_
H372_x000D_
H412_x000D_
H420</v>
      </c>
      <c r="N225" s="76" t="e">
        <f>IF($C225="-",IF($A225="-",IF(VLOOKUP($D225,'REACH Bilaga XVII_update'!$A$5:$E$131,4,FALSE)="",NA(),VLOOKUP($D225,'REACH Bilaga XVII_update'!$A$5:$E$131,4,FALSE)),IF(VLOOKUP($A225,'REACH Bilaga XVII_update'!$C$5:$D$131,2,FALSE)="",NA(),VLOOKUP($A225,'REACH Bilaga XVII_update'!$C$5:$D$131,2,FALSE))),IF(VLOOKUP($C225,'REACH Bilaga XVII_update'!$B$5:$D$131,3,FALSE)="",NA(),VLOOKUP($C225,'REACH Bilaga XVII_update'!$B$5:$D$131,3,FALSE)))</f>
        <v>#N/A</v>
      </c>
      <c r="O225" s="76" t="e">
        <f>IF($C225="-",IF($A225="-",IF(VLOOKUP($D225,' REACH Bilaga 59_update'!$A$5:$E$210,5,FALSE)="",NA(),VLOOKUP($D225,' REACH Bilaga 59_update'!$A$5:$E$210,5,FALSE)),IF(VLOOKUP($A225,' REACH Bilaga 59_update'!$D$5:$E$210,2,FALSE)="",NA(),VLOOKUP($A225,' REACH Bilaga 59_update'!$D$5:$E$210,2,FALSE))),IF(VLOOKUP($C225,' REACH Bilaga 59_update'!$C$5:$E$210,3,FALSE)="",NA(),VLOOKUP($C225,' REACH Bilaga 59_update'!$C$5:$E$210,3,FALSE)))</f>
        <v>#N/A</v>
      </c>
      <c r="P225" s="76" t="e">
        <f>IF(C225="-",IF(A225="-",IFERROR(VLOOKUP($D225,' REACH Bilaga 59_update'!$A$5:$F$210,MATCH(Sammanfattning!P$1,' REACH Bilaga 59_update'!$A$4:$F$4,0),FALSE),VLOOKUP($D225,'REACH Bilaga XIV_update'!$A$4:$H$110,MATCH(Sammanfattning!P$1,'REACH Bilaga XIV_update'!$A$4:$H$4,0),FALSE)),IFERROR(VLOOKUP($A225,' REACH Bilaga 59_update'!$D$5:$F$210,MATCH(Sammanfattning!P$1,' REACH Bilaga 59_update'!$D$4:$F$4,0),FALSE),VLOOKUP($A225,'REACH Bilaga XIV_update'!$D$4:$H$110,MATCH(Sammanfattning!P$1,'REACH Bilaga XIV_update'!$D$4:$H$4,0),FALSE))),IFERROR(VLOOKUP($C225,' REACH Bilaga 59_update'!$C$5:$F$210,MATCH(Sammanfattning!P$1,' REACH Bilaga 59_update'!$C$4:$F$4,0),FALSE),VLOOKUP($C225,'REACH Bilaga XIV_update'!$C$4:$H$110,MATCH(Sammanfattning!P$1,'REACH Bilaga XIV_update'!$C$4:$H$4,0),FALSE)))</f>
        <v>#N/A</v>
      </c>
      <c r="Q225" s="76" t="e">
        <f>IF($C225="-",IF($A225="-",IF(VLOOKUP($D225,'REACH Bilaga XIV_update'!$A$5:$I$110,9,FALSE)="",NA(),VLOOKUP($D225,'REACH Bilaga XIV_update'!$A$5:$I$110,9,FALSE)),IF(VLOOKUP($A225,'REACH Bilaga XIV_update'!$D$5:$I$110,6,FALSE)="",NA(),VLOOKUP($A225,'REACH Bilaga XIV_update'!$D$5:$I$110,6,FALSE))),IF(VLOOKUP($C225,'REACH Bilaga XIV_update'!$C$5:$I$110,7,FALSE)="",NA(),VLOOKUP($C225,'REACH Bilaga XIV_update'!$C$5:$I$110,7,FALSE)))</f>
        <v>#N/A</v>
      </c>
      <c r="R225" s="76" t="str">
        <f>IF($C225="-",IF($A225="-",IF(VLOOKUP($D225,CoRAP_update!$A$5:$O$376,15,FALSE)="",NA(),VLOOKUP($D225,CoRAP_update!$A$5:$O$376,15,FALSE)),IF(VLOOKUP($A225,CoRAP_update!$D$5:$O$376,12,FALSE)="",NA(),VLOOKUP($A225,CoRAP_update!$D$5:$O$376,12,FALSE))),IF(VLOOKUP($C225,CoRAP_update!$C$5:$O$376,13,FALSE)="",NA(),VLOOKUP($C225,CoRAP_update!$C$5:$O$376,13,FALSE)))</f>
        <v>H351
H331
H311
H301
H372 **
H412
H420</v>
      </c>
      <c r="S225" s="144" t="str">
        <f>IF($C225="-",IF($A225="-",VLOOKUP($D225,CoRAP_update!$A$5:$J$376,MATCH(Sammanfattning!S$1,CoRAP_update!$A$4:$J$4,0),FALSE),VLOOKUP($A225,CoRAP_update!$D$5:$J$376,MATCH(Sammanfattning!S$1,CoRAP_update!$D$4:$J$4,0),FALSE)),VLOOKUP($C225,CoRAP_update!$C$5:$J$376,MATCH(Sammanfattning!S$1,CoRAP_update!$C$4:$J$4,0),FALSE))</f>
        <v>CMR#Exposure of workers#High (aggregated) tonnage</v>
      </c>
      <c r="T225" s="76" t="e">
        <f>IF($A225="-",VLOOKUP($D225,EDC_update!$C$2:$F$450,4,FALSE),VLOOKUP($A225,EDC_update!$B$2:$F$450,5,FALSE))</f>
        <v>#N/A</v>
      </c>
      <c r="V225" s="78">
        <f>IF(IFERROR(SEARCH("PBT",P225),99)=99,IF(IFERROR(SEARCH("suspected PBT",S225),99)=99,IF(IFERROR(SEARCH("concluded to be PBT",K225),99)=99,IF(IFERROR(SEARCH("PBT",S225),99)=99,IF(IFERROR(SEARCH("PBT cand",L225),99)=99,IF(IFERROR(SEARCH("PBT",L225),99)=99,IF(IFERROR(SEARCH("persistent, bioackumulative and toxic properties",K225),99)=99,0,Scoring!$E$3),Scoring!$E$3),Scoring!$E$7),Scoring!$E$3),Scoring!$E$5),Scoring!$E$6),Scoring!$E$3)</f>
        <v>0</v>
      </c>
      <c r="W225" s="78">
        <f>IF(IFERROR(SEARCH("vPvB",P225),99)=99,IF(IFERROR(SEARCH("suspected pbt/vPvB",S225),99)=99,IF(IFERROR(SEARCH("vPvB",S225),99)=99,IF(IFERROR(SEARCH("concluded to be a vPvB",S225),99)=99,IF(IFERROR(SEARCH("identified as vPvB",K225),99)=99,IF(IFERROR(SEARCH("concluded to be a vPvB",K225),99)=99,IF(IFERROR(SEARCH("concluded to be both pbt and vPvB",S225),99)=99,IF(IFERROR(SEARCH("concluded to be both pbt and vPvB",K225),99)=99,0,Scoring!$E$5),Scoring!$E$5),Scoring!$E$5),Scoring!$E$5),Scoring!$E$5),Scoring!$E$4),Scoring!$E$6),Scoring!$E$4)</f>
        <v>0</v>
      </c>
      <c r="X225" s="78">
        <f>IF(IFERROR(SEARCH("H410",N225),99)=99,IF(IFERROR(SEARCH("H410",O225),99)=99,IF(IFERROR(SEARCH("H410",Q225),99)=99,IF(IFERROR(SEARCH("H410",M225),99)=99,IF(IFERROR(SEARCH("H410",R225),99)=99,IF(IFERROR(SEARCH("H411",N225),99)=99,IF(IFERROR(SEARCH("H411",O225),99)=99,IF(IFERROR(SEARCH("H411",Q225),99)=99,IF(IFERROR(SEARCH("H411",M225),99)=99,IF(IFERROR(SEARCH("H411",R225),99)=99,IF(IFERROR(SEARCH("H413",N225),99)=99,IF(IFERROR(SEARCH("H413",O225),99)=99,IF(IFERROR(SEARCH("H413",Q225),99)=99,IF(IFERROR(SEARCH("H413",M225),99)=99,IF(IFERROR(SEARCH("H413",R225),99)=99,IF(IFERROR(SEARCH("H412",N225),99)=99,IF(IFERROR(SEARCH("H412",O225),99)=99,IF(IFERROR(SEARCH("H412",Q225),99)=99,IF(IFERROR(SEARCH("H412",M225),99)=99,IF(IFERROR(SEARCH("H412",R225),99)=99,0,Scoring!$E$2),Scoring!$E$2),Scoring!$E$2),Scoring!$E$2),Scoring!$E$2),Scoring!$E$2),Scoring!$E$2),Scoring!$E$2),Scoring!$E$2),Scoring!$E$2),Scoring!$E$2),Scoring!$E$2),Scoring!$E$2),Scoring!$E$2),Scoring!$E$2),Scoring!$E$2),Scoring!$E$2),Scoring!$E$2),Scoring!$E$2),Scoring!$E$2)</f>
        <v>1</v>
      </c>
      <c r="Y225" s="78">
        <f>IF(IFERROR(SEARCH("CMR",K225),99)=99,IF(IFERROR(SEARCH("Suspected CMR",S225),99)=99,IF(IFERROR(SEARCH("CMR",S225),99)=99,0,Scoring!$E$8),Scoring!$E$9),Scoring!$E$8)</f>
        <v>3</v>
      </c>
      <c r="Z225" s="78">
        <f>IF(IFERROR(SEARCH("H350",N225),99)=99,IF(IFERROR(SEARCH("H350",O225),99)=99,IF(IFERROR(SEARCH("H350",Q225),99)=99,IF(IFERROR(SEARCH("H350",M225),99)=99,IF(IFERROR(SEARCH("H350",R225),99)=99,IF(IFERROR(SEARCH("H351",N225),99)=99,IF(IFERROR(SEARCH("H351",O225),99)=99,IF(IFERROR(SEARCH("H351",Q225),99)=99,IF(IFERROR(SEARCH("H351",M225),99)=99,IF(IFERROR(SEARCH("H351",R225),99)=99,IF(IFERROR(SEARCH("carcinogenic",P225),99)=99,IF(IFERROR(SEARCH("suspected carcinogenic",S225),99)=99,0,Scoring!$E$12),Scoring!$E$11),Scoring!$E$10),Scoring!$E$10),Scoring!$E$10),Scoring!$E$10),Scoring!$E$10),Scoring!$E$10),Scoring!$E$10),Scoring!$E$10),Scoring!$E$10),Scoring!$E$10)</f>
        <v>1</v>
      </c>
      <c r="AA225" s="78">
        <f>IF(IFERROR(SEARCH("H340",N225),99)=99,IF(IFERROR(SEARCH("H340",O225),99)=99,IF(IFERROR(SEARCH("H340",Q225),99)=99,IF(IFERROR(SEARCH("H340",M225),99)=99,IF(IFERROR(SEARCH("H340",R225),99)=99,IF(IFERROR(SEARCH("H341",N225),99)=99,IF(IFERROR(SEARCH("H341",O225),99)=99,IF(IFERROR(SEARCH("H341",Q225),99)=99,IF(IFERROR(SEARCH("H341",M225),99)=99,IF(IFERROR(SEARCH("H341",R225),99)=99,IF(IFERROR(SEARCH("mutagenic",P225),99)=99,IF(IFERROR(SEARCH("suspected mutagenic",S225),99)=99,0,Scoring!$E$15),Scoring!$E$14),Scoring!$E$13),Scoring!$E$13),Scoring!$E$13),Scoring!$E$13),Scoring!$E$13),Scoring!$E$13),Scoring!$E$13),Scoring!$E$13),Scoring!$E$13),Scoring!$E$13)</f>
        <v>0</v>
      </c>
      <c r="AB225" s="78">
        <f>IF(IFERROR(SEARCH("H360",N225),99)=99,IF(IFERROR(SEARCH("H360",O225),99)=99,IF(IFERROR(SEARCH("H360",Q225),99)=99,IF(IFERROR(SEARCH("H360",M225),99)=99,IF(IFERROR(SEARCH("H360",R225),99)=99,IF(IFERROR(SEARCH("H361",N225),99)=99,IF(IFERROR(SEARCH("H361",O225),99)=99,IF(IFERROR(SEARCH("H361",Q225),99)=99,IF(IFERROR(SEARCH("H361",M225),99)=99,IF(IFERROR(SEARCH("H361",R225),99)=99,IF(IFERROR(SEARCH("reproduction",P225),99)=99,IF(IFERROR(SEARCH("suspected reprotoxic",S225),99)=99,IF(IFERROR(SEARCH("reprotoxic",S225),99)=99,IF(IFERROR(SEARCH("reprotoxic",K225),99)=99,0,Scoring!$E$18),Scoring!$E$18),Scoring!$E$19),Scoring!$E$17),Scoring!$E$16),Scoring!$E$16),Scoring!$E$16),Scoring!$E$16),Scoring!$E$16),Scoring!$E$16),Scoring!$E$16),Scoring!$E$16),Scoring!$E$16),Scoring!$E$16)</f>
        <v>0</v>
      </c>
      <c r="AC225" s="78">
        <f>IF(IFERROR(SEARCH("57f",L225),99)=99,IF(IFERROR(SEARCH("57(f)",P225),99)=99,0,Scoring!$E$20),Scoring!$E$20)</f>
        <v>0</v>
      </c>
      <c r="AD225" s="78">
        <f>IF(IFERROR(SEARCH("CAT1",T225),99)=99,IF(IFERROR(SEARCH("CAT2",T225),99)=99,IF(IFERROR(SEARCH("CAT3",T225),99)=99,IF(IFERROR(SEARCH("concluded to be endocrine",K225),99)=99,IF(IFERROR(SEARCH("categorised as endocrine",K225),99)=99,IF(IFERROR(SEARCH("endocrine disrupting",P225),99)=99,IF(IFERROR(SEARCH("endocrine disrupting",K225),99)=99,IF(IFERROR(SEARCH("suspected endocrine",S225),99)=99,IF(IFERROR(SEARCH("potential endocrine",S225),99)=99,0,Scoring!$E$25),Scoring!$E$25),Scoring!$E$24),Scoring!$E$24),Scoring!$E$24),Scoring!$E$24),Scoring!$E$23),Scoring!$E$22),Scoring!$E$21)</f>
        <v>0</v>
      </c>
      <c r="AE225" s="78">
        <f>IF(IFERROR(SEARCH("suspected sensitiser",S225),99)=99,IF(IFERROR(SEARCH("sensitiser",S225),99)=99,IF(IFERROR(SEARCH("other hazard based concern",S225),99)=99,0,Scoring!$E$28),Scoring!$E$26),Scoring!$E$27)</f>
        <v>0</v>
      </c>
      <c r="AF225" s="78">
        <f>IF(IFERROR(M225,1)=1,IF(IFERROR(N225,1)=1,IF(IFERROR(O225,1)=1,IF(IFERROR(Q225,1)=1,IF(IFERROR(R225,1)=1,IF(IFERROR(T225,1)=1,IF(IFERROR(K225,1)=1,IF(IFERROR(P225,1)=1,IF(IFERROR(S225,1)=1,Scoring!$E$29,0),0),0),0),0),0),0),0),0)</f>
        <v>0</v>
      </c>
      <c r="AG225" s="78">
        <f t="shared" si="26"/>
        <v>4</v>
      </c>
      <c r="AI225" s="93"/>
      <c r="AJ225" s="94"/>
      <c r="AK225" s="76"/>
      <c r="AL225" s="75"/>
      <c r="AN225" s="79"/>
      <c r="AO225" s="79"/>
      <c r="AP225" s="79"/>
      <c r="AQ225" s="79"/>
      <c r="AR225" s="79"/>
      <c r="AS225" s="78"/>
      <c r="AU225" s="79">
        <f>IF(IFERROR(F225,99)=99,IF(IFERROR(G225,99)=99,IF(IFERROR(H225,99)=99,IF(IFERROR(I225,99)=99,IF(IFERROR(E225,99)=99,IF(IFERROR(J225,99)=99,0,Scoring!$B$7),Scoring!$B$3),Scoring!$B$2),Scoring!$B$6),Scoring!$B$5),Scoring!$B$4)</f>
        <v>0.5</v>
      </c>
      <c r="AV225" s="78">
        <f t="shared" si="27"/>
        <v>2</v>
      </c>
      <c r="AW225" s="78"/>
      <c r="AX225" s="66"/>
      <c r="AY225" s="78"/>
      <c r="AZ225" s="76"/>
      <c r="BA225" s="76"/>
      <c r="BB225" s="76"/>
    </row>
    <row r="226" spans="1:54" x14ac:dyDescent="0.25">
      <c r="A226" s="77" t="s">
        <v>7548</v>
      </c>
      <c r="B226" s="76" t="str">
        <f t="shared" si="28"/>
        <v>200-316-0</v>
      </c>
      <c r="C226" s="77" t="s">
        <v>1450</v>
      </c>
      <c r="D226" s="77" t="s">
        <v>1451</v>
      </c>
      <c r="E226" s="76" t="str">
        <f>IF(C226="-",IF(A226="-",VLOOKUP(D226,'sin-list 180320_update'!$C$2:$C$835,1,FALSE),VLOOKUP(A226,'sin-list 180320_update'!$A$2:$A$835,1,FALSE)),VLOOKUP(C226,'sin-list 180320_update'!$B$2:$B$835,1,FALSE))</f>
        <v>200-316-0</v>
      </c>
      <c r="F226" s="76" t="e">
        <f>IF($C226="-",IF($A226="-",VLOOKUP($D226,'REACH Bilaga XVII_update'!$A$5:$A$131,1,FALSE),VLOOKUP($A226,'REACH Bilaga XVII_update'!$C$5:$C$131,1,FALSE)),VLOOKUP($C226,'REACH Bilaga XVII_update'!$B$5:$B$131,1,FALSE))</f>
        <v>#N/A</v>
      </c>
      <c r="G226" s="76" t="e">
        <f>IF($C226="-",IF($A226="-",VLOOKUP($D226,' REACH Bilaga 59_update'!$A$5:$A$210,1,FALSE),VLOOKUP($A226,' REACH Bilaga 59_update'!$D$5:$D$210,1,FALSE)),VLOOKUP($C226,' REACH Bilaga 59_update'!$C$5:$C$210,1,FALSE))</f>
        <v>#N/A</v>
      </c>
      <c r="H226" s="76" t="e">
        <f>IF($C226="-",IF($A226="-",VLOOKUP($D226,'REACH Bilaga XIV_update'!$A$5:$A$110,1,FALSE),VLOOKUP($A226,'REACH Bilaga XIV_update'!$D$5:$D$110,1,FALSE)),VLOOKUP($C226,'REACH Bilaga XIV_update'!$C$5:$C$110,1,FALSE))</f>
        <v>#N/A</v>
      </c>
      <c r="I226" s="76" t="e">
        <f>IF($C226="-",IF($A226="-",VLOOKUP($D226,CoRAP_update!$A$5:$A$376,1,FALSE),VLOOKUP($A226,CoRAP_update!$D$5:$D$376,1,FALSE)),VLOOKUP($C226,CoRAP_update!$C$5:$C$376,1,FALSE))</f>
        <v>#N/A</v>
      </c>
      <c r="J226" s="76" t="e">
        <f>IF($C226="-",IF($A226="-",VLOOKUP($D226,EDC_update!$C$2:$C$450,1,FALSE),VLOOKUP($A226,EDC_update!$B$2:$B$450,1,FALSE)),VLOOKUP($C226,EDC_update!$L$2:$L$450,1,FALSE))</f>
        <v>#N/A</v>
      </c>
      <c r="K226" s="76" t="str">
        <f>IF($C226="-",IF($A226="-",IF(VLOOKUP($D226,'sin-list 180320_update'!$C$2:$S$835,3,FALSE)="",NA(),VLOOKUP($D226,'sin-list 180320_update'!$C$2:$S$835,3,FALSE)),IF(VLOOKUP($A226,'sin-list 180320_update'!$A$2:$S$835,5,FALSE)="",NA(),VLOOKUP($A226,'sin-list 180320_update'!$A$2:$S$835,5,FALSE))),IF(VLOOKUP($C226,'sin-list 180320_update'!$B$2:$S$835,4,FALSE)="",NA(),VLOOKUP($C226,'sin-list 180320_update'!$B$2:$S$835,4,FALSE)))</f>
        <v>Classified CMR according to Annex VI of Regulation 1272/2008</v>
      </c>
      <c r="L226" s="76" t="str">
        <f>IF($C226="-",IF($A226="-",VLOOKUP($D226,'sin-list 180320_update'!$C$2:$S$835,6,FALSE),VLOOKUP($A226,'sin-list 180320_update'!$A$2:$S$835,8,FALSE)),VLOOKUP($C226,'sin-list 180320_update'!$B$2:$S$835,7,FALSE))</f>
        <v>Flam. Liq. 2
Carc. 1B
Acute Tox. 3 *
Acute Tox. 3 *
Skin Corr. 1B
Aquatic Chronic 2</v>
      </c>
      <c r="M226" s="76" t="str">
        <f>IF($C226="-",IF($A226="-",IF(VLOOKUP($D226,'sin-list 180320_update'!$C$2:$S$835,8,FALSE)="",NA(),VLOOKUP($D226,'sin-list 180320_update'!$C$2:$S$835,8,FALSE)),IF(VLOOKUP($A226,'sin-list 180320_update'!$A$2:$S$835,10,FALSE)="",NA(),VLOOKUP($A226,'sin-list 180320_update'!$A$2:$S$835,10,FALSE))),IF(VLOOKUP($C226,'sin-list 180320_update'!$B$2:$S$835,9,FALSE)="",NA(),VLOOKUP($C226,'sin-list 180320_update'!$B$2:$S$835,9,FALSE)))</f>
        <v>H225
H350
H331
H301
H314
H411</v>
      </c>
      <c r="N226" s="76" t="e">
        <f>IF($C226="-",IF($A226="-",IF(VLOOKUP($D226,'REACH Bilaga XVII_update'!$A$5:$E$131,4,FALSE)="",NA(),VLOOKUP($D226,'REACH Bilaga XVII_update'!$A$5:$E$131,4,FALSE)),IF(VLOOKUP($A226,'REACH Bilaga XVII_update'!$C$5:$D$131,2,FALSE)="",NA(),VLOOKUP($A226,'REACH Bilaga XVII_update'!$C$5:$D$131,2,FALSE))),IF(VLOOKUP($C226,'REACH Bilaga XVII_update'!$B$5:$D$131,3,FALSE)="",NA(),VLOOKUP($C226,'REACH Bilaga XVII_update'!$B$5:$D$131,3,FALSE)))</f>
        <v>#N/A</v>
      </c>
      <c r="O226" s="76" t="e">
        <f>IF($C226="-",IF($A226="-",IF(VLOOKUP($D226,' REACH Bilaga 59_update'!$A$5:$E$210,5,FALSE)="",NA(),VLOOKUP($D226,' REACH Bilaga 59_update'!$A$5:$E$210,5,FALSE)),IF(VLOOKUP($A226,' REACH Bilaga 59_update'!$D$5:$E$210,2,FALSE)="",NA(),VLOOKUP($A226,' REACH Bilaga 59_update'!$D$5:$E$210,2,FALSE))),IF(VLOOKUP($C226,' REACH Bilaga 59_update'!$C$5:$E$210,3,FALSE)="",NA(),VLOOKUP($C226,' REACH Bilaga 59_update'!$C$5:$E$210,3,FALSE)))</f>
        <v>#N/A</v>
      </c>
      <c r="P226" s="76" t="e">
        <f>IF(C226="-",IF(A226="-",IFERROR(VLOOKUP($D226,' REACH Bilaga 59_update'!$A$5:$F$210,MATCH(Sammanfattning!P$1,' REACH Bilaga 59_update'!$A$4:$F$4,0),FALSE),VLOOKUP($D226,'REACH Bilaga XIV_update'!$A$4:$H$110,MATCH(Sammanfattning!P$1,'REACH Bilaga XIV_update'!$A$4:$H$4,0),FALSE)),IFERROR(VLOOKUP($A226,' REACH Bilaga 59_update'!$D$5:$F$210,MATCH(Sammanfattning!P$1,' REACH Bilaga 59_update'!$D$4:$F$4,0),FALSE),VLOOKUP($A226,'REACH Bilaga XIV_update'!$D$4:$H$110,MATCH(Sammanfattning!P$1,'REACH Bilaga XIV_update'!$D$4:$H$4,0),FALSE))),IFERROR(VLOOKUP($C226,' REACH Bilaga 59_update'!$C$5:$F$210,MATCH(Sammanfattning!P$1,' REACH Bilaga 59_update'!$C$4:$F$4,0),FALSE),VLOOKUP($C226,'REACH Bilaga XIV_update'!$C$4:$H$110,MATCH(Sammanfattning!P$1,'REACH Bilaga XIV_update'!$C$4:$H$4,0),FALSE)))</f>
        <v>#N/A</v>
      </c>
      <c r="Q226" s="76" t="e">
        <f>IF($C226="-",IF($A226="-",IF(VLOOKUP($D226,'REACH Bilaga XIV_update'!$A$5:$I$110,9,FALSE)="",NA(),VLOOKUP($D226,'REACH Bilaga XIV_update'!$A$5:$I$110,9,FALSE)),IF(VLOOKUP($A226,'REACH Bilaga XIV_update'!$D$5:$I$110,6,FALSE)="",NA(),VLOOKUP($A226,'REACH Bilaga XIV_update'!$D$5:$I$110,6,FALSE))),IF(VLOOKUP($C226,'REACH Bilaga XIV_update'!$C$5:$I$110,7,FALSE)="",NA(),VLOOKUP($C226,'REACH Bilaga XIV_update'!$C$5:$I$110,7,FALSE)))</f>
        <v>#N/A</v>
      </c>
      <c r="R226" s="76" t="e">
        <f>IF($C226="-",IF($A226="-",IF(VLOOKUP($D226,CoRAP_update!$A$5:$O$376,15,FALSE)="",NA(),VLOOKUP($D226,CoRAP_update!$A$5:$O$376,15,FALSE)),IF(VLOOKUP($A226,CoRAP_update!$D$5:$O$376,12,FALSE)="",NA(),VLOOKUP($A226,CoRAP_update!$D$5:$O$376,12,FALSE))),IF(VLOOKUP($C226,CoRAP_update!$C$5:$O$376,13,FALSE)="",NA(),VLOOKUP($C226,CoRAP_update!$C$5:$O$376,13,FALSE)))</f>
        <v>#N/A</v>
      </c>
      <c r="S226" s="144" t="e">
        <f>IF($C226="-",IF($A226="-",VLOOKUP($D226,CoRAP_update!$A$5:$J$376,MATCH(Sammanfattning!S$1,CoRAP_update!$A$4:$J$4,0),FALSE),VLOOKUP($A226,CoRAP_update!$D$5:$J$376,MATCH(Sammanfattning!S$1,CoRAP_update!$D$4:$J$4,0),FALSE)),VLOOKUP($C226,CoRAP_update!$C$5:$J$376,MATCH(Sammanfattning!S$1,CoRAP_update!$C$4:$J$4,0),FALSE))</f>
        <v>#N/A</v>
      </c>
      <c r="T226" s="76" t="e">
        <f>IF($A226="-",VLOOKUP($D226,EDC_update!$C$2:$F$450,4,FALSE),VLOOKUP($A226,EDC_update!$B$2:$F$450,5,FALSE))</f>
        <v>#N/A</v>
      </c>
      <c r="V226" s="78">
        <f>IF(IFERROR(SEARCH("PBT",P226),99)=99,IF(IFERROR(SEARCH("suspected PBT",S226),99)=99,IF(IFERROR(SEARCH("concluded to be PBT",K226),99)=99,IF(IFERROR(SEARCH("PBT",S226),99)=99,IF(IFERROR(SEARCH("PBT cand",L226),99)=99,IF(IFERROR(SEARCH("PBT",L226),99)=99,IF(IFERROR(SEARCH("persistent, bioackumulative and toxic properties",K226),99)=99,0,Scoring!$E$3),Scoring!$E$3),Scoring!$E$7),Scoring!$E$3),Scoring!$E$5),Scoring!$E$6),Scoring!$E$3)</f>
        <v>0</v>
      </c>
      <c r="W226" s="78">
        <f>IF(IFERROR(SEARCH("vPvB",P226),99)=99,IF(IFERROR(SEARCH("suspected pbt/vPvB",S226),99)=99,IF(IFERROR(SEARCH("vPvB",S226),99)=99,IF(IFERROR(SEARCH("concluded to be a vPvB",S226),99)=99,IF(IFERROR(SEARCH("identified as vPvB",K226),99)=99,IF(IFERROR(SEARCH("concluded to be a vPvB",K226),99)=99,IF(IFERROR(SEARCH("concluded to be both pbt and vPvB",S226),99)=99,IF(IFERROR(SEARCH("concluded to be both pbt and vPvB",K226),99)=99,0,Scoring!$E$5),Scoring!$E$5),Scoring!$E$5),Scoring!$E$5),Scoring!$E$5),Scoring!$E$4),Scoring!$E$6),Scoring!$E$4)</f>
        <v>0</v>
      </c>
      <c r="X226" s="78">
        <f>IF(IFERROR(SEARCH("H410",N226),99)=99,IF(IFERROR(SEARCH("H410",O226),99)=99,IF(IFERROR(SEARCH("H410",Q226),99)=99,IF(IFERROR(SEARCH("H410",M226),99)=99,IF(IFERROR(SEARCH("H410",R226),99)=99,IF(IFERROR(SEARCH("H411",N226),99)=99,IF(IFERROR(SEARCH("H411",O226),99)=99,IF(IFERROR(SEARCH("H411",Q226),99)=99,IF(IFERROR(SEARCH("H411",M226),99)=99,IF(IFERROR(SEARCH("H411",R226),99)=99,IF(IFERROR(SEARCH("H413",N226),99)=99,IF(IFERROR(SEARCH("H413",O226),99)=99,IF(IFERROR(SEARCH("H413",Q226),99)=99,IF(IFERROR(SEARCH("H413",M226),99)=99,IF(IFERROR(SEARCH("H413",R226),99)=99,IF(IFERROR(SEARCH("H412",N226),99)=99,IF(IFERROR(SEARCH("H412",O226),99)=99,IF(IFERROR(SEARCH("H412",Q226),99)=99,IF(IFERROR(SEARCH("H412",M226),99)=99,IF(IFERROR(SEARCH("H412",R226),99)=99,0,Scoring!$E$2),Scoring!$E$2),Scoring!$E$2),Scoring!$E$2),Scoring!$E$2),Scoring!$E$2),Scoring!$E$2),Scoring!$E$2),Scoring!$E$2),Scoring!$E$2),Scoring!$E$2),Scoring!$E$2),Scoring!$E$2),Scoring!$E$2),Scoring!$E$2),Scoring!$E$2),Scoring!$E$2),Scoring!$E$2),Scoring!$E$2),Scoring!$E$2)</f>
        <v>1</v>
      </c>
      <c r="Y226" s="78">
        <f>IF(IFERROR(SEARCH("CMR",K226),99)=99,IF(IFERROR(SEARCH("Suspected CMR",S226),99)=99,IF(IFERROR(SEARCH("CMR",S226),99)=99,0,Scoring!$E$8),Scoring!$E$9),Scoring!$E$8)</f>
        <v>3</v>
      </c>
      <c r="Z226" s="78">
        <f>IF(IFERROR(SEARCH("H350",N226),99)=99,IF(IFERROR(SEARCH("H350",O226),99)=99,IF(IFERROR(SEARCH("H350",Q226),99)=99,IF(IFERROR(SEARCH("H350",M226),99)=99,IF(IFERROR(SEARCH("H350",R226),99)=99,IF(IFERROR(SEARCH("H351",N226),99)=99,IF(IFERROR(SEARCH("H351",O226),99)=99,IF(IFERROR(SEARCH("H351",Q226),99)=99,IF(IFERROR(SEARCH("H351",M226),99)=99,IF(IFERROR(SEARCH("H351",R226),99)=99,IF(IFERROR(SEARCH("carcinogenic",P226),99)=99,IF(IFERROR(SEARCH("suspected carcinogenic",S226),99)=99,0,Scoring!$E$12),Scoring!$E$11),Scoring!$E$10),Scoring!$E$10),Scoring!$E$10),Scoring!$E$10),Scoring!$E$10),Scoring!$E$10),Scoring!$E$10),Scoring!$E$10),Scoring!$E$10),Scoring!$E$10)</f>
        <v>1</v>
      </c>
      <c r="AA226" s="78">
        <f>IF(IFERROR(SEARCH("H340",N226),99)=99,IF(IFERROR(SEARCH("H340",O226),99)=99,IF(IFERROR(SEARCH("H340",Q226),99)=99,IF(IFERROR(SEARCH("H340",M226),99)=99,IF(IFERROR(SEARCH("H340",R226),99)=99,IF(IFERROR(SEARCH("H341",N226),99)=99,IF(IFERROR(SEARCH("H341",O226),99)=99,IF(IFERROR(SEARCH("H341",Q226),99)=99,IF(IFERROR(SEARCH("H341",M226),99)=99,IF(IFERROR(SEARCH("H341",R226),99)=99,IF(IFERROR(SEARCH("mutagenic",P226),99)=99,IF(IFERROR(SEARCH("suspected mutagenic",S226),99)=99,0,Scoring!$E$15),Scoring!$E$14),Scoring!$E$13),Scoring!$E$13),Scoring!$E$13),Scoring!$E$13),Scoring!$E$13),Scoring!$E$13),Scoring!$E$13),Scoring!$E$13),Scoring!$E$13),Scoring!$E$13)</f>
        <v>0</v>
      </c>
      <c r="AB226" s="78">
        <f>IF(IFERROR(SEARCH("H360",N226),99)=99,IF(IFERROR(SEARCH("H360",O226),99)=99,IF(IFERROR(SEARCH("H360",Q226),99)=99,IF(IFERROR(SEARCH("H360",M226),99)=99,IF(IFERROR(SEARCH("H360",R226),99)=99,IF(IFERROR(SEARCH("H361",N226),99)=99,IF(IFERROR(SEARCH("H361",O226),99)=99,IF(IFERROR(SEARCH("H361",Q226),99)=99,IF(IFERROR(SEARCH("H361",M226),99)=99,IF(IFERROR(SEARCH("H361",R226),99)=99,IF(IFERROR(SEARCH("reproduction",P226),99)=99,IF(IFERROR(SEARCH("suspected reprotoxic",S226),99)=99,IF(IFERROR(SEARCH("reprotoxic",S226),99)=99,IF(IFERROR(SEARCH("reprotoxic",K226),99)=99,0,Scoring!$E$18),Scoring!$E$18),Scoring!$E$19),Scoring!$E$17),Scoring!$E$16),Scoring!$E$16),Scoring!$E$16),Scoring!$E$16),Scoring!$E$16),Scoring!$E$16),Scoring!$E$16),Scoring!$E$16),Scoring!$E$16),Scoring!$E$16)</f>
        <v>0</v>
      </c>
      <c r="AC226" s="78">
        <f>IF(IFERROR(SEARCH("57f",L226),99)=99,IF(IFERROR(SEARCH("57(f)",P226),99)=99,0,Scoring!$E$20),Scoring!$E$20)</f>
        <v>0</v>
      </c>
      <c r="AD226" s="78">
        <f>IF(IFERROR(SEARCH("CAT1",T226),99)=99,IF(IFERROR(SEARCH("CAT2",T226),99)=99,IF(IFERROR(SEARCH("CAT3",T226),99)=99,IF(IFERROR(SEARCH("concluded to be endocrine",K226),99)=99,IF(IFERROR(SEARCH("categorised as endocrine",K226),99)=99,IF(IFERROR(SEARCH("endocrine disrupting",P226),99)=99,IF(IFERROR(SEARCH("endocrine disrupting",K226),99)=99,IF(IFERROR(SEARCH("suspected endocrine",S226),99)=99,IF(IFERROR(SEARCH("potential endocrine",S226),99)=99,0,Scoring!$E$25),Scoring!$E$25),Scoring!$E$24),Scoring!$E$24),Scoring!$E$24),Scoring!$E$24),Scoring!$E$23),Scoring!$E$22),Scoring!$E$21)</f>
        <v>0</v>
      </c>
      <c r="AE226" s="78">
        <f>IF(IFERROR(SEARCH("suspected sensitiser",S226),99)=99,IF(IFERROR(SEARCH("sensitiser",S226),99)=99,IF(IFERROR(SEARCH("other hazard based concern",S226),99)=99,0,Scoring!$E$28),Scoring!$E$26),Scoring!$E$27)</f>
        <v>0</v>
      </c>
      <c r="AF226" s="78">
        <f>IF(IFERROR(M226,1)=1,IF(IFERROR(N226,1)=1,IF(IFERROR(O226,1)=1,IF(IFERROR(Q226,1)=1,IF(IFERROR(R226,1)=1,IF(IFERROR(T226,1)=1,IF(IFERROR(K226,1)=1,IF(IFERROR(P226,1)=1,IF(IFERROR(S226,1)=1,Scoring!$E$29,0),0),0),0),0),0),0),0),0)</f>
        <v>0</v>
      </c>
      <c r="AG226" s="78">
        <f t="shared" si="26"/>
        <v>4</v>
      </c>
      <c r="AI226" s="93"/>
      <c r="AJ226" s="94"/>
      <c r="AK226" s="76"/>
      <c r="AL226" s="75"/>
      <c r="AN226" s="79"/>
      <c r="AO226" s="79"/>
      <c r="AP226" s="79"/>
      <c r="AQ226" s="79"/>
      <c r="AR226" s="79"/>
      <c r="AS226" s="78"/>
      <c r="AU226" s="79">
        <f>IF(IFERROR(F226,99)=99,IF(IFERROR(G226,99)=99,IF(IFERROR(H226,99)=99,IF(IFERROR(I226,99)=99,IF(IFERROR(E226,99)=99,IF(IFERROR(J226,99)=99,0,Scoring!$B$7),Scoring!$B$3),Scoring!$B$2),Scoring!$B$6),Scoring!$B$5),Scoring!$B$4)</f>
        <v>0.3</v>
      </c>
      <c r="AV226" s="78">
        <f t="shared" si="27"/>
        <v>1.2</v>
      </c>
      <c r="AW226" s="78"/>
      <c r="AX226" s="66"/>
      <c r="AY226" s="78"/>
      <c r="AZ226" s="76"/>
      <c r="BA226" s="76"/>
      <c r="BB226" s="76"/>
    </row>
    <row r="227" spans="1:54" x14ac:dyDescent="0.25">
      <c r="A227" s="77" t="s">
        <v>3054</v>
      </c>
      <c r="B227" s="76" t="str">
        <f t="shared" si="28"/>
        <v>200-453-6</v>
      </c>
      <c r="C227" s="77" t="s">
        <v>1497</v>
      </c>
      <c r="D227" s="77" t="s">
        <v>1498</v>
      </c>
      <c r="E227" s="76" t="str">
        <f>IF(C227="-",IF(A227="-",VLOOKUP(D227,'sin-list 180320_update'!$C$2:$C$835,1,FALSE),VLOOKUP(A227,'sin-list 180320_update'!$A$2:$A$835,1,FALSE)),VLOOKUP(C227,'sin-list 180320_update'!$B$2:$B$835,1,FALSE))</f>
        <v>200-453-6</v>
      </c>
      <c r="F227" s="76" t="e">
        <f>IF($C227="-",IF($A227="-",VLOOKUP($D227,'REACH Bilaga XVII_update'!$A$5:$A$131,1,FALSE),VLOOKUP($A227,'REACH Bilaga XVII_update'!$C$5:$C$131,1,FALSE)),VLOOKUP($C227,'REACH Bilaga XVII_update'!$B$5:$B$131,1,FALSE))</f>
        <v>#N/A</v>
      </c>
      <c r="G227" s="76" t="str">
        <f>IF($C227="-",IF($A227="-",VLOOKUP($D227,' REACH Bilaga 59_update'!$A$5:$A$210,1,FALSE),VLOOKUP($A227,' REACH Bilaga 59_update'!$D$5:$D$210,1,FALSE)),VLOOKUP($C227,' REACH Bilaga 59_update'!$C$5:$C$210,1,FALSE))</f>
        <v>200-453-6</v>
      </c>
      <c r="H227" s="76" t="e">
        <f>IF($C227="-",IF($A227="-",VLOOKUP($D227,'REACH Bilaga XIV_update'!$A$5:$A$110,1,FALSE),VLOOKUP($A227,'REACH Bilaga XIV_update'!$D$5:$D$110,1,FALSE)),VLOOKUP($C227,'REACH Bilaga XIV_update'!$C$5:$C$110,1,FALSE))</f>
        <v>#N/A</v>
      </c>
      <c r="I227" s="76" t="e">
        <f>IF($C227="-",IF($A227="-",VLOOKUP($D227,CoRAP_update!$A$5:$A$376,1,FALSE),VLOOKUP($A227,CoRAP_update!$D$5:$D$376,1,FALSE)),VLOOKUP($C227,CoRAP_update!$C$5:$C$376,1,FALSE))</f>
        <v>#N/A</v>
      </c>
      <c r="J227" s="76" t="e">
        <f>IF($C227="-",IF($A227="-",VLOOKUP($D227,EDC_update!$C$2:$C$450,1,FALSE),VLOOKUP($A227,EDC_update!$B$2:$B$450,1,FALSE)),VLOOKUP($C227,EDC_update!$L$2:$L$450,1,FALSE))</f>
        <v>#N/A</v>
      </c>
      <c r="K227" s="76" t="str">
        <f>IF($C227="-",IF($A227="-",IF(VLOOKUP($D227,'sin-list 180320_update'!$C$2:$S$835,3,FALSE)="",NA(),VLOOKUP($D227,'sin-list 180320_update'!$C$2:$S$835,3,FALSE)),IF(VLOOKUP($A227,'sin-list 180320_update'!$A$2:$S$835,5,FALSE)="",NA(),VLOOKUP($A227,'sin-list 180320_update'!$A$2:$S$835,5,FALSE))),IF(VLOOKUP($C227,'sin-list 180320_update'!$B$2:$S$835,4,FALSE)="",NA(),VLOOKUP($C227,'sin-list 180320_update'!$B$2:$S$835,4,FALSE)))</f>
        <v>Classified CMR (Class I &amp; II) according to Annex 1 of Directive 67/548/EEC</v>
      </c>
      <c r="L227" s="76" t="str">
        <f>IF($C227="-",IF($A227="-",VLOOKUP($D227,'sin-list 180320_update'!$C$2:$S$835,6,FALSE),VLOOKUP($A227,'sin-list 180320_update'!$A$2:$S$835,8,FALSE)),VLOOKUP($C227,'sin-list 180320_update'!$B$2:$S$835,7,FALSE))</f>
        <v xml:space="preserve">Carc. 1B
Aquatic Acute 1
Aquatic Chronic 1
</v>
      </c>
      <c r="M227" s="76" t="str">
        <f>IF($C227="-",IF($A227="-",IF(VLOOKUP($D227,'sin-list 180320_update'!$C$2:$S$835,8,FALSE)="",NA(),VLOOKUP($D227,'sin-list 180320_update'!$C$2:$S$835,8,FALSE)),IF(VLOOKUP($A227,'sin-list 180320_update'!$A$2:$S$835,10,FALSE)="",NA(),VLOOKUP($A227,'sin-list 180320_update'!$A$2:$S$835,10,FALSE))),IF(VLOOKUP($C227,'sin-list 180320_update'!$B$2:$S$835,9,FALSE)="",NA(),VLOOKUP($C227,'sin-list 180320_update'!$B$2:$S$835,9,FALSE)))</f>
        <v xml:space="preserve">H350
H400
H410
</v>
      </c>
      <c r="N227" s="76" t="e">
        <f>IF($C227="-",IF($A227="-",IF(VLOOKUP($D227,'REACH Bilaga XVII_update'!$A$5:$E$131,4,FALSE)="",NA(),VLOOKUP($D227,'REACH Bilaga XVII_update'!$A$5:$E$131,4,FALSE)),IF(VLOOKUP($A227,'REACH Bilaga XVII_update'!$C$5:$D$131,2,FALSE)="",NA(),VLOOKUP($A227,'REACH Bilaga XVII_update'!$C$5:$D$131,2,FALSE))),IF(VLOOKUP($C227,'REACH Bilaga XVII_update'!$B$5:$D$131,3,FALSE)="",NA(),VLOOKUP($C227,'REACH Bilaga XVII_update'!$B$5:$D$131,3,FALSE)))</f>
        <v>#N/A</v>
      </c>
      <c r="O227" s="76" t="str">
        <f>IF($C227="-",IF($A227="-",IF(VLOOKUP($D227,' REACH Bilaga 59_update'!$A$5:$E$210,5,FALSE)="",NA(),VLOOKUP($D227,' REACH Bilaga 59_update'!$A$5:$E$210,5,FALSE)),IF(VLOOKUP($A227,' REACH Bilaga 59_update'!$D$5:$E$210,2,FALSE)="",NA(),VLOOKUP($A227,' REACH Bilaga 59_update'!$D$5:$E$210,2,FALSE))),IF(VLOOKUP($C227,' REACH Bilaga 59_update'!$C$5:$E$210,3,FALSE)="",NA(),VLOOKUP($C227,' REACH Bilaga 59_update'!$C$5:$E$210,3,FALSE)))</f>
        <v>H350
H400
H410</v>
      </c>
      <c r="P227" s="76" t="str">
        <f>IF(C227="-",IF(A227="-",IFERROR(VLOOKUP($D227,' REACH Bilaga 59_update'!$A$5:$F$210,MATCH(Sammanfattning!P$1,' REACH Bilaga 59_update'!$A$4:$F$4,0),FALSE),VLOOKUP($D227,'REACH Bilaga XIV_update'!$A$4:$H$110,MATCH(Sammanfattning!P$1,'REACH Bilaga XIV_update'!$A$4:$H$4,0),FALSE)),IFERROR(VLOOKUP($A227,' REACH Bilaga 59_update'!$D$5:$F$210,MATCH(Sammanfattning!P$1,' REACH Bilaga 59_update'!$D$4:$F$4,0),FALSE),VLOOKUP($A227,'REACH Bilaga XIV_update'!$D$4:$H$110,MATCH(Sammanfattning!P$1,'REACH Bilaga XIV_update'!$D$4:$H$4,0),FALSE))),IFERROR(VLOOKUP($C227,' REACH Bilaga 59_update'!$C$5:$F$210,MATCH(Sammanfattning!P$1,' REACH Bilaga 59_update'!$C$4:$F$4,0),FALSE),VLOOKUP($C227,'REACH Bilaga XIV_update'!$C$4:$H$110,MATCH(Sammanfattning!P$1,'REACH Bilaga XIV_update'!$C$4:$H$4,0),FALSE)))</f>
        <v>Carcinogenic (Article 57a)</v>
      </c>
      <c r="Q227" s="76" t="e">
        <f>IF($C227="-",IF($A227="-",IF(VLOOKUP($D227,'REACH Bilaga XIV_update'!$A$5:$I$110,9,FALSE)="",NA(),VLOOKUP($D227,'REACH Bilaga XIV_update'!$A$5:$I$110,9,FALSE)),IF(VLOOKUP($A227,'REACH Bilaga XIV_update'!$D$5:$I$110,6,FALSE)="",NA(),VLOOKUP($A227,'REACH Bilaga XIV_update'!$D$5:$I$110,6,FALSE))),IF(VLOOKUP($C227,'REACH Bilaga XIV_update'!$C$5:$I$110,7,FALSE)="",NA(),VLOOKUP($C227,'REACH Bilaga XIV_update'!$C$5:$I$110,7,FALSE)))</f>
        <v>#N/A</v>
      </c>
      <c r="R227" s="76" t="e">
        <f>IF($C227="-",IF($A227="-",IF(VLOOKUP($D227,CoRAP_update!$A$5:$O$376,15,FALSE)="",NA(),VLOOKUP($D227,CoRAP_update!$A$5:$O$376,15,FALSE)),IF(VLOOKUP($A227,CoRAP_update!$D$5:$O$376,12,FALSE)="",NA(),VLOOKUP($A227,CoRAP_update!$D$5:$O$376,12,FALSE))),IF(VLOOKUP($C227,CoRAP_update!$C$5:$O$376,13,FALSE)="",NA(),VLOOKUP($C227,CoRAP_update!$C$5:$O$376,13,FALSE)))</f>
        <v>#N/A</v>
      </c>
      <c r="S227" s="144" t="e">
        <f>IF($C227="-",IF($A227="-",VLOOKUP($D227,CoRAP_update!$A$5:$J$376,MATCH(Sammanfattning!S$1,CoRAP_update!$A$4:$J$4,0),FALSE),VLOOKUP($A227,CoRAP_update!$D$5:$J$376,MATCH(Sammanfattning!S$1,CoRAP_update!$D$4:$J$4,0),FALSE)),VLOOKUP($C227,CoRAP_update!$C$5:$J$376,MATCH(Sammanfattning!S$1,CoRAP_update!$C$4:$J$4,0),FALSE))</f>
        <v>#N/A</v>
      </c>
      <c r="T227" s="76" t="e">
        <f>IF($A227="-",VLOOKUP($D227,EDC_update!$C$2:$F$450,4,FALSE),VLOOKUP($A227,EDC_update!$B$2:$F$450,5,FALSE))</f>
        <v>#N/A</v>
      </c>
      <c r="V227" s="78">
        <f>IF(IFERROR(SEARCH("PBT",P227),99)=99,IF(IFERROR(SEARCH("suspected PBT",S227),99)=99,IF(IFERROR(SEARCH("concluded to be PBT",K227),99)=99,IF(IFERROR(SEARCH("PBT",S227),99)=99,IF(IFERROR(SEARCH("PBT cand",L227),99)=99,IF(IFERROR(SEARCH("PBT",L227),99)=99,IF(IFERROR(SEARCH("persistent, bioackumulative and toxic properties",K227),99)=99,0,Scoring!$E$3),Scoring!$E$3),Scoring!$E$7),Scoring!$E$3),Scoring!$E$5),Scoring!$E$6),Scoring!$E$3)</f>
        <v>0</v>
      </c>
      <c r="W227" s="78">
        <f>IF(IFERROR(SEARCH("vPvB",P227),99)=99,IF(IFERROR(SEARCH("suspected pbt/vPvB",S227),99)=99,IF(IFERROR(SEARCH("vPvB",S227),99)=99,IF(IFERROR(SEARCH("concluded to be a vPvB",S227),99)=99,IF(IFERROR(SEARCH("identified as vPvB",K227),99)=99,IF(IFERROR(SEARCH("concluded to be a vPvB",K227),99)=99,IF(IFERROR(SEARCH("concluded to be both pbt and vPvB",S227),99)=99,IF(IFERROR(SEARCH("concluded to be both pbt and vPvB",K227),99)=99,0,Scoring!$E$5),Scoring!$E$5),Scoring!$E$5),Scoring!$E$5),Scoring!$E$5),Scoring!$E$4),Scoring!$E$6),Scoring!$E$4)</f>
        <v>0</v>
      </c>
      <c r="X227" s="78">
        <f>IF(IFERROR(SEARCH("H410",N227),99)=99,IF(IFERROR(SEARCH("H410",O227),99)=99,IF(IFERROR(SEARCH("H410",Q227),99)=99,IF(IFERROR(SEARCH("H410",M227),99)=99,IF(IFERROR(SEARCH("H410",R227),99)=99,IF(IFERROR(SEARCH("H411",N227),99)=99,IF(IFERROR(SEARCH("H411",O227),99)=99,IF(IFERROR(SEARCH("H411",Q227),99)=99,IF(IFERROR(SEARCH("H411",M227),99)=99,IF(IFERROR(SEARCH("H411",R227),99)=99,IF(IFERROR(SEARCH("H413",N227),99)=99,IF(IFERROR(SEARCH("H413",O227),99)=99,IF(IFERROR(SEARCH("H413",Q227),99)=99,IF(IFERROR(SEARCH("H413",M227),99)=99,IF(IFERROR(SEARCH("H413",R227),99)=99,IF(IFERROR(SEARCH("H412",N227),99)=99,IF(IFERROR(SEARCH("H412",O227),99)=99,IF(IFERROR(SEARCH("H412",Q227),99)=99,IF(IFERROR(SEARCH("H412",M227),99)=99,IF(IFERROR(SEARCH("H412",R227),99)=99,0,Scoring!$E$2),Scoring!$E$2),Scoring!$E$2),Scoring!$E$2),Scoring!$E$2),Scoring!$E$2),Scoring!$E$2),Scoring!$E$2),Scoring!$E$2),Scoring!$E$2),Scoring!$E$2),Scoring!$E$2),Scoring!$E$2),Scoring!$E$2),Scoring!$E$2),Scoring!$E$2),Scoring!$E$2),Scoring!$E$2),Scoring!$E$2),Scoring!$E$2)</f>
        <v>1</v>
      </c>
      <c r="Y227" s="78">
        <f>IF(IFERROR(SEARCH("CMR",K227),99)=99,IF(IFERROR(SEARCH("Suspected CMR",S227),99)=99,IF(IFERROR(SEARCH("CMR",S227),99)=99,0,Scoring!$E$8),Scoring!$E$9),Scoring!$E$8)</f>
        <v>3</v>
      </c>
      <c r="Z227" s="78">
        <f>IF(IFERROR(SEARCH("H350",N227),99)=99,IF(IFERROR(SEARCH("H350",O227),99)=99,IF(IFERROR(SEARCH("H350",Q227),99)=99,IF(IFERROR(SEARCH("H350",M227),99)=99,IF(IFERROR(SEARCH("H350",R227),99)=99,IF(IFERROR(SEARCH("H351",N227),99)=99,IF(IFERROR(SEARCH("H351",O227),99)=99,IF(IFERROR(SEARCH("H351",Q227),99)=99,IF(IFERROR(SEARCH("H351",M227),99)=99,IF(IFERROR(SEARCH("H351",R227),99)=99,IF(IFERROR(SEARCH("carcinogenic",P227),99)=99,IF(IFERROR(SEARCH("suspected carcinogenic",S227),99)=99,0,Scoring!$E$12),Scoring!$E$11),Scoring!$E$10),Scoring!$E$10),Scoring!$E$10),Scoring!$E$10),Scoring!$E$10),Scoring!$E$10),Scoring!$E$10),Scoring!$E$10),Scoring!$E$10),Scoring!$E$10)</f>
        <v>1</v>
      </c>
      <c r="AA227" s="78">
        <f>IF(IFERROR(SEARCH("H340",N227),99)=99,IF(IFERROR(SEARCH("H340",O227),99)=99,IF(IFERROR(SEARCH("H340",Q227),99)=99,IF(IFERROR(SEARCH("H340",M227),99)=99,IF(IFERROR(SEARCH("H340",R227),99)=99,IF(IFERROR(SEARCH("H341",N227),99)=99,IF(IFERROR(SEARCH("H341",O227),99)=99,IF(IFERROR(SEARCH("H341",Q227),99)=99,IF(IFERROR(SEARCH("H341",M227),99)=99,IF(IFERROR(SEARCH("H341",R227),99)=99,IF(IFERROR(SEARCH("mutagenic",P227),99)=99,IF(IFERROR(SEARCH("suspected mutagenic",S227),99)=99,0,Scoring!$E$15),Scoring!$E$14),Scoring!$E$13),Scoring!$E$13),Scoring!$E$13),Scoring!$E$13),Scoring!$E$13),Scoring!$E$13),Scoring!$E$13),Scoring!$E$13),Scoring!$E$13),Scoring!$E$13)</f>
        <v>0</v>
      </c>
      <c r="AB227" s="78">
        <f>IF(IFERROR(SEARCH("H360",N227),99)=99,IF(IFERROR(SEARCH("H360",O227),99)=99,IF(IFERROR(SEARCH("H360",Q227),99)=99,IF(IFERROR(SEARCH("H360",M227),99)=99,IF(IFERROR(SEARCH("H360",R227),99)=99,IF(IFERROR(SEARCH("H361",N227),99)=99,IF(IFERROR(SEARCH("H361",O227),99)=99,IF(IFERROR(SEARCH("H361",Q227),99)=99,IF(IFERROR(SEARCH("H361",M227),99)=99,IF(IFERROR(SEARCH("H361",R227),99)=99,IF(IFERROR(SEARCH("reproduction",P227),99)=99,IF(IFERROR(SEARCH("suspected reprotoxic",S227),99)=99,IF(IFERROR(SEARCH("reprotoxic",S227),99)=99,IF(IFERROR(SEARCH("reprotoxic",K227),99)=99,0,Scoring!$E$18),Scoring!$E$18),Scoring!$E$19),Scoring!$E$17),Scoring!$E$16),Scoring!$E$16),Scoring!$E$16),Scoring!$E$16),Scoring!$E$16),Scoring!$E$16),Scoring!$E$16),Scoring!$E$16),Scoring!$E$16),Scoring!$E$16)</f>
        <v>0</v>
      </c>
      <c r="AC227" s="78">
        <f>IF(IFERROR(SEARCH("57f",L227),99)=99,IF(IFERROR(SEARCH("57(f)",P227),99)=99,0,Scoring!$E$20),Scoring!$E$20)</f>
        <v>0</v>
      </c>
      <c r="AD227" s="78">
        <f>IF(IFERROR(SEARCH("CAT1",T227),99)=99,IF(IFERROR(SEARCH("CAT2",T227),99)=99,IF(IFERROR(SEARCH("CAT3",T227),99)=99,IF(IFERROR(SEARCH("concluded to be endocrine",K227),99)=99,IF(IFERROR(SEARCH("categorised as endocrine",K227),99)=99,IF(IFERROR(SEARCH("endocrine disrupting",P227),99)=99,IF(IFERROR(SEARCH("endocrine disrupting",K227),99)=99,IF(IFERROR(SEARCH("suspected endocrine",S227),99)=99,IF(IFERROR(SEARCH("potential endocrine",S227),99)=99,0,Scoring!$E$25),Scoring!$E$25),Scoring!$E$24),Scoring!$E$24),Scoring!$E$24),Scoring!$E$24),Scoring!$E$23),Scoring!$E$22),Scoring!$E$21)</f>
        <v>0</v>
      </c>
      <c r="AE227" s="78">
        <f>IF(IFERROR(SEARCH("suspected sensitiser",S227),99)=99,IF(IFERROR(SEARCH("sensitiser",S227),99)=99,IF(IFERROR(SEARCH("other hazard based concern",S227),99)=99,0,Scoring!$E$28),Scoring!$E$26),Scoring!$E$27)</f>
        <v>0</v>
      </c>
      <c r="AF227" s="78">
        <f>IF(IFERROR(M227,1)=1,IF(IFERROR(N227,1)=1,IF(IFERROR(O227,1)=1,IF(IFERROR(Q227,1)=1,IF(IFERROR(R227,1)=1,IF(IFERROR(T227,1)=1,IF(IFERROR(K227,1)=1,IF(IFERROR(P227,1)=1,IF(IFERROR(S227,1)=1,Scoring!$E$29,0),0),0),0),0),0),0),0),0)</f>
        <v>0</v>
      </c>
      <c r="AG227" s="78">
        <f t="shared" si="26"/>
        <v>4</v>
      </c>
      <c r="AI227" s="93"/>
      <c r="AJ227" s="94"/>
      <c r="AK227" s="76"/>
      <c r="AL227" s="75"/>
      <c r="AN227" s="79"/>
      <c r="AO227" s="79"/>
      <c r="AP227" s="79"/>
      <c r="AQ227" s="79"/>
      <c r="AR227" s="79"/>
      <c r="AS227" s="78"/>
      <c r="AU227" s="79">
        <f>IF(IFERROR(F227,99)=99,IF(IFERROR(G227,99)=99,IF(IFERROR(H227,99)=99,IF(IFERROR(I227,99)=99,IF(IFERROR(E227,99)=99,IF(IFERROR(J227,99)=99,0,Scoring!$B$7),Scoring!$B$3),Scoring!$B$2),Scoring!$B$6),Scoring!$B$5),Scoring!$B$4)</f>
        <v>1</v>
      </c>
      <c r="AV227" s="78">
        <f t="shared" si="27"/>
        <v>4</v>
      </c>
      <c r="AW227" s="78"/>
      <c r="AX227" s="66"/>
      <c r="AY227" s="78"/>
      <c r="AZ227" s="76"/>
      <c r="BA227" s="76"/>
      <c r="BB227" s="76"/>
    </row>
    <row r="228" spans="1:54" x14ac:dyDescent="0.25">
      <c r="A228" s="77" t="s">
        <v>7563</v>
      </c>
      <c r="B228" s="76" t="str">
        <f t="shared" si="28"/>
        <v>200-541-4</v>
      </c>
      <c r="C228" s="77" t="s">
        <v>1587</v>
      </c>
      <c r="D228" s="77" t="s">
        <v>1588</v>
      </c>
      <c r="E228" s="76" t="str">
        <f>IF(C228="-",IF(A228="-",VLOOKUP(D228,'sin-list 180320_update'!$C$2:$C$835,1,FALSE),VLOOKUP(A228,'sin-list 180320_update'!$A$2:$A$835,1,FALSE)),VLOOKUP(C228,'sin-list 180320_update'!$B$2:$B$835,1,FALSE))</f>
        <v>200-541-4</v>
      </c>
      <c r="F228" s="76" t="e">
        <f>IF($C228="-",IF($A228="-",VLOOKUP($D228,'REACH Bilaga XVII_update'!$A$5:$A$131,1,FALSE),VLOOKUP($A228,'REACH Bilaga XVII_update'!$C$5:$C$131,1,FALSE)),VLOOKUP($C228,'REACH Bilaga XVII_update'!$B$5:$B$131,1,FALSE))</f>
        <v>#N/A</v>
      </c>
      <c r="G228" s="76" t="e">
        <f>IF($C228="-",IF($A228="-",VLOOKUP($D228,' REACH Bilaga 59_update'!$A$5:$A$210,1,FALSE),VLOOKUP($A228,' REACH Bilaga 59_update'!$D$5:$D$210,1,FALSE)),VLOOKUP($C228,' REACH Bilaga 59_update'!$C$5:$C$210,1,FALSE))</f>
        <v>#N/A</v>
      </c>
      <c r="H228" s="76" t="e">
        <f>IF($C228="-",IF($A228="-",VLOOKUP($D228,'REACH Bilaga XIV_update'!$A$5:$A$110,1,FALSE),VLOOKUP($A228,'REACH Bilaga XIV_update'!$D$5:$D$110,1,FALSE)),VLOOKUP($C228,'REACH Bilaga XIV_update'!$C$5:$C$110,1,FALSE))</f>
        <v>#N/A</v>
      </c>
      <c r="I228" s="76" t="e">
        <f>IF($C228="-",IF($A228="-",VLOOKUP($D228,CoRAP_update!$A$5:$A$376,1,FALSE),VLOOKUP($A228,CoRAP_update!$D$5:$D$376,1,FALSE)),VLOOKUP($C228,CoRAP_update!$C$5:$C$376,1,FALSE))</f>
        <v>#N/A</v>
      </c>
      <c r="J228" s="76" t="e">
        <f>IF($C228="-",IF($A228="-",VLOOKUP($D228,EDC_update!$C$2:$C$450,1,FALSE),VLOOKUP($A228,EDC_update!$B$2:$B$450,1,FALSE)),VLOOKUP($C228,EDC_update!$L$2:$L$450,1,FALSE))</f>
        <v>#N/A</v>
      </c>
      <c r="K228" s="76" t="str">
        <f>IF($C228="-",IF($A228="-",IF(VLOOKUP($D228,'sin-list 180320_update'!$C$2:$S$835,3,FALSE)="",NA(),VLOOKUP($D228,'sin-list 180320_update'!$C$2:$S$835,3,FALSE)),IF(VLOOKUP($A228,'sin-list 180320_update'!$A$2:$S$835,5,FALSE)="",NA(),VLOOKUP($A228,'sin-list 180320_update'!$A$2:$S$835,5,FALSE))),IF(VLOOKUP($C228,'sin-list 180320_update'!$B$2:$S$835,4,FALSE)="",NA(),VLOOKUP($C228,'sin-list 180320_update'!$B$2:$S$835,4,FALSE)))</f>
        <v>Classified CMR according to Annex VI of Regulation 1272/2008</v>
      </c>
      <c r="L228" s="76" t="str">
        <f>IF($C228="-",IF($A228="-",VLOOKUP($D228,'sin-list 180320_update'!$C$2:$S$835,6,FALSE),VLOOKUP($A228,'sin-list 180320_update'!$A$2:$S$835,8,FALSE)),VLOOKUP($C228,'sin-list 180320_update'!$B$2:$S$835,7,FALSE))</f>
        <v>Carc. 1B
Acute Tox. 4 *
Eye Irrit. 2
Skin Irrit. 2
Aquatic Chronic 3</v>
      </c>
      <c r="M228" s="76" t="str">
        <f>IF($C228="-",IF($A228="-",IF(VLOOKUP($D228,'sin-list 180320_update'!$C$2:$S$835,8,FALSE)="",NA(),VLOOKUP($D228,'sin-list 180320_update'!$C$2:$S$835,8,FALSE)),IF(VLOOKUP($A228,'sin-list 180320_update'!$A$2:$S$835,10,FALSE)="",NA(),VLOOKUP($A228,'sin-list 180320_update'!$A$2:$S$835,10,FALSE))),IF(VLOOKUP($C228,'sin-list 180320_update'!$B$2:$S$835,9,FALSE)="",NA(),VLOOKUP($C228,'sin-list 180320_update'!$B$2:$S$835,9,FALSE)))</f>
        <v>H350
H302
H319
H315
H412</v>
      </c>
      <c r="N228" s="76" t="e">
        <f>IF($C228="-",IF($A228="-",IF(VLOOKUP($D228,'REACH Bilaga XVII_update'!$A$5:$E$131,4,FALSE)="",NA(),VLOOKUP($D228,'REACH Bilaga XVII_update'!$A$5:$E$131,4,FALSE)),IF(VLOOKUP($A228,'REACH Bilaga XVII_update'!$C$5:$D$131,2,FALSE)="",NA(),VLOOKUP($A228,'REACH Bilaga XVII_update'!$C$5:$D$131,2,FALSE))),IF(VLOOKUP($C228,'REACH Bilaga XVII_update'!$B$5:$D$131,3,FALSE)="",NA(),VLOOKUP($C228,'REACH Bilaga XVII_update'!$B$5:$D$131,3,FALSE)))</f>
        <v>#N/A</v>
      </c>
      <c r="O228" s="76" t="e">
        <f>IF($C228="-",IF($A228="-",IF(VLOOKUP($D228,' REACH Bilaga 59_update'!$A$5:$E$210,5,FALSE)="",NA(),VLOOKUP($D228,' REACH Bilaga 59_update'!$A$5:$E$210,5,FALSE)),IF(VLOOKUP($A228,' REACH Bilaga 59_update'!$D$5:$E$210,2,FALSE)="",NA(),VLOOKUP($A228,' REACH Bilaga 59_update'!$D$5:$E$210,2,FALSE))),IF(VLOOKUP($C228,' REACH Bilaga 59_update'!$C$5:$E$210,3,FALSE)="",NA(),VLOOKUP($C228,' REACH Bilaga 59_update'!$C$5:$E$210,3,FALSE)))</f>
        <v>#N/A</v>
      </c>
      <c r="P228" s="76" t="e">
        <f>IF(C228="-",IF(A228="-",IFERROR(VLOOKUP($D228,' REACH Bilaga 59_update'!$A$5:$F$210,MATCH(Sammanfattning!P$1,' REACH Bilaga 59_update'!$A$4:$F$4,0),FALSE),VLOOKUP($D228,'REACH Bilaga XIV_update'!$A$4:$H$110,MATCH(Sammanfattning!P$1,'REACH Bilaga XIV_update'!$A$4:$H$4,0),FALSE)),IFERROR(VLOOKUP($A228,' REACH Bilaga 59_update'!$D$5:$F$210,MATCH(Sammanfattning!P$1,' REACH Bilaga 59_update'!$D$4:$F$4,0),FALSE),VLOOKUP($A228,'REACH Bilaga XIV_update'!$D$4:$H$110,MATCH(Sammanfattning!P$1,'REACH Bilaga XIV_update'!$D$4:$H$4,0),FALSE))),IFERROR(VLOOKUP($C228,' REACH Bilaga 59_update'!$C$5:$F$210,MATCH(Sammanfattning!P$1,' REACH Bilaga 59_update'!$C$4:$F$4,0),FALSE),VLOOKUP($C228,'REACH Bilaga XIV_update'!$C$4:$H$110,MATCH(Sammanfattning!P$1,'REACH Bilaga XIV_update'!$C$4:$H$4,0),FALSE)))</f>
        <v>#N/A</v>
      </c>
      <c r="Q228" s="76" t="e">
        <f>IF($C228="-",IF($A228="-",IF(VLOOKUP($D228,'REACH Bilaga XIV_update'!$A$5:$I$110,9,FALSE)="",NA(),VLOOKUP($D228,'REACH Bilaga XIV_update'!$A$5:$I$110,9,FALSE)),IF(VLOOKUP($A228,'REACH Bilaga XIV_update'!$D$5:$I$110,6,FALSE)="",NA(),VLOOKUP($A228,'REACH Bilaga XIV_update'!$D$5:$I$110,6,FALSE))),IF(VLOOKUP($C228,'REACH Bilaga XIV_update'!$C$5:$I$110,7,FALSE)="",NA(),VLOOKUP($C228,'REACH Bilaga XIV_update'!$C$5:$I$110,7,FALSE)))</f>
        <v>#N/A</v>
      </c>
      <c r="R228" s="76" t="e">
        <f>IF($C228="-",IF($A228="-",IF(VLOOKUP($D228,CoRAP_update!$A$5:$O$376,15,FALSE)="",NA(),VLOOKUP($D228,CoRAP_update!$A$5:$O$376,15,FALSE)),IF(VLOOKUP($A228,CoRAP_update!$D$5:$O$376,12,FALSE)="",NA(),VLOOKUP($A228,CoRAP_update!$D$5:$O$376,12,FALSE))),IF(VLOOKUP($C228,CoRAP_update!$C$5:$O$376,13,FALSE)="",NA(),VLOOKUP($C228,CoRAP_update!$C$5:$O$376,13,FALSE)))</f>
        <v>#N/A</v>
      </c>
      <c r="S228" s="144" t="e">
        <f>IF($C228="-",IF($A228="-",VLOOKUP($D228,CoRAP_update!$A$5:$J$376,MATCH(Sammanfattning!S$1,CoRAP_update!$A$4:$J$4,0),FALSE),VLOOKUP($A228,CoRAP_update!$D$5:$J$376,MATCH(Sammanfattning!S$1,CoRAP_update!$D$4:$J$4,0),FALSE)),VLOOKUP($C228,CoRAP_update!$C$5:$J$376,MATCH(Sammanfattning!S$1,CoRAP_update!$C$4:$J$4,0),FALSE))</f>
        <v>#N/A</v>
      </c>
      <c r="T228" s="76" t="e">
        <f>IF($A228="-",VLOOKUP($D228,EDC_update!$C$2:$F$450,4,FALSE),VLOOKUP($A228,EDC_update!$B$2:$F$450,5,FALSE))</f>
        <v>#N/A</v>
      </c>
      <c r="V228" s="78">
        <f>IF(IFERROR(SEARCH("PBT",P228),99)=99,IF(IFERROR(SEARCH("suspected PBT",S228),99)=99,IF(IFERROR(SEARCH("concluded to be PBT",K228),99)=99,IF(IFERROR(SEARCH("PBT",S228),99)=99,IF(IFERROR(SEARCH("PBT cand",L228),99)=99,IF(IFERROR(SEARCH("PBT",L228),99)=99,IF(IFERROR(SEARCH("persistent, bioackumulative and toxic properties",K228),99)=99,0,Scoring!$E$3),Scoring!$E$3),Scoring!$E$7),Scoring!$E$3),Scoring!$E$5),Scoring!$E$6),Scoring!$E$3)</f>
        <v>0</v>
      </c>
      <c r="W228" s="78">
        <f>IF(IFERROR(SEARCH("vPvB",P228),99)=99,IF(IFERROR(SEARCH("suspected pbt/vPvB",S228),99)=99,IF(IFERROR(SEARCH("vPvB",S228),99)=99,IF(IFERROR(SEARCH("concluded to be a vPvB",S228),99)=99,IF(IFERROR(SEARCH("identified as vPvB",K228),99)=99,IF(IFERROR(SEARCH("concluded to be a vPvB",K228),99)=99,IF(IFERROR(SEARCH("concluded to be both pbt and vPvB",S228),99)=99,IF(IFERROR(SEARCH("concluded to be both pbt and vPvB",K228),99)=99,0,Scoring!$E$5),Scoring!$E$5),Scoring!$E$5),Scoring!$E$5),Scoring!$E$5),Scoring!$E$4),Scoring!$E$6),Scoring!$E$4)</f>
        <v>0</v>
      </c>
      <c r="X228" s="78">
        <f>IF(IFERROR(SEARCH("H410",N228),99)=99,IF(IFERROR(SEARCH("H410",O228),99)=99,IF(IFERROR(SEARCH("H410",Q228),99)=99,IF(IFERROR(SEARCH("H410",M228),99)=99,IF(IFERROR(SEARCH("H410",R228),99)=99,IF(IFERROR(SEARCH("H411",N228),99)=99,IF(IFERROR(SEARCH("H411",O228),99)=99,IF(IFERROR(SEARCH("H411",Q228),99)=99,IF(IFERROR(SEARCH("H411",M228),99)=99,IF(IFERROR(SEARCH("H411",R228),99)=99,IF(IFERROR(SEARCH("H413",N228),99)=99,IF(IFERROR(SEARCH("H413",O228),99)=99,IF(IFERROR(SEARCH("H413",Q228),99)=99,IF(IFERROR(SEARCH("H413",M228),99)=99,IF(IFERROR(SEARCH("H413",R228),99)=99,IF(IFERROR(SEARCH("H412",N228),99)=99,IF(IFERROR(SEARCH("H412",O228),99)=99,IF(IFERROR(SEARCH("H412",Q228),99)=99,IF(IFERROR(SEARCH("H412",M228),99)=99,IF(IFERROR(SEARCH("H412",R228),99)=99,0,Scoring!$E$2),Scoring!$E$2),Scoring!$E$2),Scoring!$E$2),Scoring!$E$2),Scoring!$E$2),Scoring!$E$2),Scoring!$E$2),Scoring!$E$2),Scoring!$E$2),Scoring!$E$2),Scoring!$E$2),Scoring!$E$2),Scoring!$E$2),Scoring!$E$2),Scoring!$E$2),Scoring!$E$2),Scoring!$E$2),Scoring!$E$2),Scoring!$E$2)</f>
        <v>1</v>
      </c>
      <c r="Y228" s="78">
        <f>IF(IFERROR(SEARCH("CMR",K228),99)=99,IF(IFERROR(SEARCH("Suspected CMR",S228),99)=99,IF(IFERROR(SEARCH("CMR",S228),99)=99,0,Scoring!$E$8),Scoring!$E$9),Scoring!$E$8)</f>
        <v>3</v>
      </c>
      <c r="Z228" s="78">
        <f>IF(IFERROR(SEARCH("H350",N228),99)=99,IF(IFERROR(SEARCH("H350",O228),99)=99,IF(IFERROR(SEARCH("H350",Q228),99)=99,IF(IFERROR(SEARCH("H350",M228),99)=99,IF(IFERROR(SEARCH("H350",R228),99)=99,IF(IFERROR(SEARCH("H351",N228),99)=99,IF(IFERROR(SEARCH("H351",O228),99)=99,IF(IFERROR(SEARCH("H351",Q228),99)=99,IF(IFERROR(SEARCH("H351",M228),99)=99,IF(IFERROR(SEARCH("H351",R228),99)=99,IF(IFERROR(SEARCH("carcinogenic",P228),99)=99,IF(IFERROR(SEARCH("suspected carcinogenic",S228),99)=99,0,Scoring!$E$12),Scoring!$E$11),Scoring!$E$10),Scoring!$E$10),Scoring!$E$10),Scoring!$E$10),Scoring!$E$10),Scoring!$E$10),Scoring!$E$10),Scoring!$E$10),Scoring!$E$10),Scoring!$E$10)</f>
        <v>1</v>
      </c>
      <c r="AA228" s="78">
        <f>IF(IFERROR(SEARCH("H340",N228),99)=99,IF(IFERROR(SEARCH("H340",O228),99)=99,IF(IFERROR(SEARCH("H340",Q228),99)=99,IF(IFERROR(SEARCH("H340",M228),99)=99,IF(IFERROR(SEARCH("H340",R228),99)=99,IF(IFERROR(SEARCH("H341",N228),99)=99,IF(IFERROR(SEARCH("H341",O228),99)=99,IF(IFERROR(SEARCH("H341",Q228),99)=99,IF(IFERROR(SEARCH("H341",M228),99)=99,IF(IFERROR(SEARCH("H341",R228),99)=99,IF(IFERROR(SEARCH("mutagenic",P228),99)=99,IF(IFERROR(SEARCH("suspected mutagenic",S228),99)=99,0,Scoring!$E$15),Scoring!$E$14),Scoring!$E$13),Scoring!$E$13),Scoring!$E$13),Scoring!$E$13),Scoring!$E$13),Scoring!$E$13),Scoring!$E$13),Scoring!$E$13),Scoring!$E$13),Scoring!$E$13)</f>
        <v>0</v>
      </c>
      <c r="AB228" s="78">
        <f>IF(IFERROR(SEARCH("H360",N228),99)=99,IF(IFERROR(SEARCH("H360",O228),99)=99,IF(IFERROR(SEARCH("H360",Q228),99)=99,IF(IFERROR(SEARCH("H360",M228),99)=99,IF(IFERROR(SEARCH("H360",R228),99)=99,IF(IFERROR(SEARCH("H361",N228),99)=99,IF(IFERROR(SEARCH("H361",O228),99)=99,IF(IFERROR(SEARCH("H361",Q228),99)=99,IF(IFERROR(SEARCH("H361",M228),99)=99,IF(IFERROR(SEARCH("H361",R228),99)=99,IF(IFERROR(SEARCH("reproduction",P228),99)=99,IF(IFERROR(SEARCH("suspected reprotoxic",S228),99)=99,IF(IFERROR(SEARCH("reprotoxic",S228),99)=99,IF(IFERROR(SEARCH("reprotoxic",K228),99)=99,0,Scoring!$E$18),Scoring!$E$18),Scoring!$E$19),Scoring!$E$17),Scoring!$E$16),Scoring!$E$16),Scoring!$E$16),Scoring!$E$16),Scoring!$E$16),Scoring!$E$16),Scoring!$E$16),Scoring!$E$16),Scoring!$E$16),Scoring!$E$16)</f>
        <v>0</v>
      </c>
      <c r="AC228" s="78">
        <f>IF(IFERROR(SEARCH("57f",L228),99)=99,IF(IFERROR(SEARCH("57(f)",P228),99)=99,0,Scoring!$E$20),Scoring!$E$20)</f>
        <v>0</v>
      </c>
      <c r="AD228" s="78">
        <f>IF(IFERROR(SEARCH("CAT1",T228),99)=99,IF(IFERROR(SEARCH("CAT2",T228),99)=99,IF(IFERROR(SEARCH("CAT3",T228),99)=99,IF(IFERROR(SEARCH("concluded to be endocrine",K228),99)=99,IF(IFERROR(SEARCH("categorised as endocrine",K228),99)=99,IF(IFERROR(SEARCH("endocrine disrupting",P228),99)=99,IF(IFERROR(SEARCH("endocrine disrupting",K228),99)=99,IF(IFERROR(SEARCH("suspected endocrine",S228),99)=99,IF(IFERROR(SEARCH("potential endocrine",S228),99)=99,0,Scoring!$E$25),Scoring!$E$25),Scoring!$E$24),Scoring!$E$24),Scoring!$E$24),Scoring!$E$24),Scoring!$E$23),Scoring!$E$22),Scoring!$E$21)</f>
        <v>0</v>
      </c>
      <c r="AE228" s="78">
        <f>IF(IFERROR(SEARCH("suspected sensitiser",S228),99)=99,IF(IFERROR(SEARCH("sensitiser",S228),99)=99,IF(IFERROR(SEARCH("other hazard based concern",S228),99)=99,0,Scoring!$E$28),Scoring!$E$26),Scoring!$E$27)</f>
        <v>0</v>
      </c>
      <c r="AF228" s="78">
        <f>IF(IFERROR(M228,1)=1,IF(IFERROR(N228,1)=1,IF(IFERROR(O228,1)=1,IF(IFERROR(Q228,1)=1,IF(IFERROR(R228,1)=1,IF(IFERROR(T228,1)=1,IF(IFERROR(K228,1)=1,IF(IFERROR(P228,1)=1,IF(IFERROR(S228,1)=1,Scoring!$E$29,0),0),0),0),0),0),0),0),0)</f>
        <v>0</v>
      </c>
      <c r="AG228" s="78">
        <f t="shared" si="26"/>
        <v>4</v>
      </c>
      <c r="AI228" s="93"/>
      <c r="AJ228" s="94"/>
      <c r="AK228" s="76"/>
      <c r="AL228" s="75"/>
      <c r="AN228" s="79"/>
      <c r="AO228" s="79"/>
      <c r="AP228" s="79"/>
      <c r="AQ228" s="79"/>
      <c r="AR228" s="79"/>
      <c r="AS228" s="78"/>
      <c r="AU228" s="79">
        <f>IF(IFERROR(F228,99)=99,IF(IFERROR(G228,99)=99,IF(IFERROR(H228,99)=99,IF(IFERROR(I228,99)=99,IF(IFERROR(E228,99)=99,IF(IFERROR(J228,99)=99,0,Scoring!$B$7),Scoring!$B$3),Scoring!$B$2),Scoring!$B$6),Scoring!$B$5),Scoring!$B$4)</f>
        <v>0.3</v>
      </c>
      <c r="AV228" s="78">
        <f t="shared" si="27"/>
        <v>1.2</v>
      </c>
      <c r="AW228" s="78"/>
      <c r="AX228" s="66"/>
      <c r="AY228" s="78"/>
      <c r="AZ228" s="76"/>
      <c r="BA228" s="76"/>
      <c r="BB228" s="76"/>
    </row>
    <row r="229" spans="1:54" x14ac:dyDescent="0.25">
      <c r="A229" s="77" t="s">
        <v>7564</v>
      </c>
      <c r="B229" s="76" t="str">
        <f t="shared" si="28"/>
        <v>200-549-8</v>
      </c>
      <c r="C229" s="77" t="s">
        <v>1594</v>
      </c>
      <c r="D229" s="77" t="s">
        <v>1595</v>
      </c>
      <c r="E229" s="76" t="str">
        <f>IF(C229="-",IF(A229="-",VLOOKUP(D229,'sin-list 180320_update'!$C$2:$C$835,1,FALSE),VLOOKUP(A229,'sin-list 180320_update'!$A$2:$A$835,1,FALSE)),VLOOKUP(C229,'sin-list 180320_update'!$B$2:$B$835,1,FALSE))</f>
        <v>200-549-8</v>
      </c>
      <c r="F229" s="76" t="e">
        <f>IF($C229="-",IF($A229="-",VLOOKUP($D229,'REACH Bilaga XVII_update'!$A$5:$A$131,1,FALSE),VLOOKUP($A229,'REACH Bilaga XVII_update'!$C$5:$C$131,1,FALSE)),VLOOKUP($C229,'REACH Bilaga XVII_update'!$B$5:$B$131,1,FALSE))</f>
        <v>#N/A</v>
      </c>
      <c r="G229" s="76" t="e">
        <f>IF($C229="-",IF($A229="-",VLOOKUP($D229,' REACH Bilaga 59_update'!$A$5:$A$210,1,FALSE),VLOOKUP($A229,' REACH Bilaga 59_update'!$D$5:$D$210,1,FALSE)),VLOOKUP($C229,' REACH Bilaga 59_update'!$C$5:$C$210,1,FALSE))</f>
        <v>#N/A</v>
      </c>
      <c r="H229" s="76" t="e">
        <f>IF($C229="-",IF($A229="-",VLOOKUP($D229,'REACH Bilaga XIV_update'!$A$5:$A$110,1,FALSE),VLOOKUP($A229,'REACH Bilaga XIV_update'!$D$5:$D$110,1,FALSE)),VLOOKUP($C229,'REACH Bilaga XIV_update'!$C$5:$C$110,1,FALSE))</f>
        <v>#N/A</v>
      </c>
      <c r="I229" s="76" t="e">
        <f>IF($C229="-",IF($A229="-",VLOOKUP($D229,CoRAP_update!$A$5:$A$376,1,FALSE),VLOOKUP($A229,CoRAP_update!$D$5:$D$376,1,FALSE)),VLOOKUP($C229,CoRAP_update!$C$5:$C$376,1,FALSE))</f>
        <v>#N/A</v>
      </c>
      <c r="J229" s="76" t="e">
        <f>IF($C229="-",IF($A229="-",VLOOKUP($D229,EDC_update!$C$2:$C$450,1,FALSE),VLOOKUP($A229,EDC_update!$B$2:$B$450,1,FALSE)),VLOOKUP($C229,EDC_update!$L$2:$L$450,1,FALSE))</f>
        <v>#N/A</v>
      </c>
      <c r="K229" s="76" t="str">
        <f>IF($C229="-",IF($A229="-",IF(VLOOKUP($D229,'sin-list 180320_update'!$C$2:$S$835,3,FALSE)="",NA(),VLOOKUP($D229,'sin-list 180320_update'!$C$2:$S$835,3,FALSE)),IF(VLOOKUP($A229,'sin-list 180320_update'!$A$2:$S$835,5,FALSE)="",NA(),VLOOKUP($A229,'sin-list 180320_update'!$A$2:$S$835,5,FALSE))),IF(VLOOKUP($C229,'sin-list 180320_update'!$B$2:$S$835,4,FALSE)="",NA(),VLOOKUP($C229,'sin-list 180320_update'!$B$2:$S$835,4,FALSE)))</f>
        <v>Classified CMR according to Annex VI of Regulation 1272/2008</v>
      </c>
      <c r="L229" s="76" t="str">
        <f>IF($C229="-",IF($A229="-",VLOOKUP($D229,'sin-list 180320_update'!$C$2:$S$835,6,FALSE),VLOOKUP($A229,'sin-list 180320_update'!$A$2:$S$835,8,FALSE)),VLOOKUP($C229,'sin-list 180320_update'!$B$2:$S$835,7,FALSE))</f>
        <v>Carc. 1B
Acute Tox. 2 *
Acute Tox. 3 *
STOT RE 1
Aquatic Chronic 2</v>
      </c>
      <c r="M229" s="76" t="str">
        <f>IF($C229="-",IF($A229="-",IF(VLOOKUP($D229,'sin-list 180320_update'!$C$2:$S$835,8,FALSE)="",NA(),VLOOKUP($D229,'sin-list 180320_update'!$C$2:$S$835,8,FALSE)),IF(VLOOKUP($A229,'sin-list 180320_update'!$A$2:$S$835,10,FALSE)="",NA(),VLOOKUP($A229,'sin-list 180320_update'!$A$2:$S$835,10,FALSE))),IF(VLOOKUP($C229,'sin-list 180320_update'!$B$2:$S$835,9,FALSE)="",NA(),VLOOKUP($C229,'sin-list 180320_update'!$B$2:$S$835,9,FALSE)))</f>
        <v>H350
H330
H301
H372 **
H411</v>
      </c>
      <c r="N229" s="76" t="e">
        <f>IF($C229="-",IF($A229="-",IF(VLOOKUP($D229,'REACH Bilaga XVII_update'!$A$5:$E$131,4,FALSE)="",NA(),VLOOKUP($D229,'REACH Bilaga XVII_update'!$A$5:$E$131,4,FALSE)),IF(VLOOKUP($A229,'REACH Bilaga XVII_update'!$C$5:$D$131,2,FALSE)="",NA(),VLOOKUP($A229,'REACH Bilaga XVII_update'!$C$5:$D$131,2,FALSE))),IF(VLOOKUP($C229,'REACH Bilaga XVII_update'!$B$5:$D$131,3,FALSE)="",NA(),VLOOKUP($C229,'REACH Bilaga XVII_update'!$B$5:$D$131,3,FALSE)))</f>
        <v>#N/A</v>
      </c>
      <c r="O229" s="76" t="e">
        <f>IF($C229="-",IF($A229="-",IF(VLOOKUP($D229,' REACH Bilaga 59_update'!$A$5:$E$210,5,FALSE)="",NA(),VLOOKUP($D229,' REACH Bilaga 59_update'!$A$5:$E$210,5,FALSE)),IF(VLOOKUP($A229,' REACH Bilaga 59_update'!$D$5:$E$210,2,FALSE)="",NA(),VLOOKUP($A229,' REACH Bilaga 59_update'!$D$5:$E$210,2,FALSE))),IF(VLOOKUP($C229,' REACH Bilaga 59_update'!$C$5:$E$210,3,FALSE)="",NA(),VLOOKUP($C229,' REACH Bilaga 59_update'!$C$5:$E$210,3,FALSE)))</f>
        <v>#N/A</v>
      </c>
      <c r="P229" s="76" t="e">
        <f>IF(C229="-",IF(A229="-",IFERROR(VLOOKUP($D229,' REACH Bilaga 59_update'!$A$5:$F$210,MATCH(Sammanfattning!P$1,' REACH Bilaga 59_update'!$A$4:$F$4,0),FALSE),VLOOKUP($D229,'REACH Bilaga XIV_update'!$A$4:$H$110,MATCH(Sammanfattning!P$1,'REACH Bilaga XIV_update'!$A$4:$H$4,0),FALSE)),IFERROR(VLOOKUP($A229,' REACH Bilaga 59_update'!$D$5:$F$210,MATCH(Sammanfattning!P$1,' REACH Bilaga 59_update'!$D$4:$F$4,0),FALSE),VLOOKUP($A229,'REACH Bilaga XIV_update'!$D$4:$H$110,MATCH(Sammanfattning!P$1,'REACH Bilaga XIV_update'!$D$4:$H$4,0),FALSE))),IFERROR(VLOOKUP($C229,' REACH Bilaga 59_update'!$C$5:$F$210,MATCH(Sammanfattning!P$1,' REACH Bilaga 59_update'!$C$4:$F$4,0),FALSE),VLOOKUP($C229,'REACH Bilaga XIV_update'!$C$4:$H$110,MATCH(Sammanfattning!P$1,'REACH Bilaga XIV_update'!$C$4:$H$4,0),FALSE)))</f>
        <v>#N/A</v>
      </c>
      <c r="Q229" s="76" t="e">
        <f>IF($C229="-",IF($A229="-",IF(VLOOKUP($D229,'REACH Bilaga XIV_update'!$A$5:$I$110,9,FALSE)="",NA(),VLOOKUP($D229,'REACH Bilaga XIV_update'!$A$5:$I$110,9,FALSE)),IF(VLOOKUP($A229,'REACH Bilaga XIV_update'!$D$5:$I$110,6,FALSE)="",NA(),VLOOKUP($A229,'REACH Bilaga XIV_update'!$D$5:$I$110,6,FALSE))),IF(VLOOKUP($C229,'REACH Bilaga XIV_update'!$C$5:$I$110,7,FALSE)="",NA(),VLOOKUP($C229,'REACH Bilaga XIV_update'!$C$5:$I$110,7,FALSE)))</f>
        <v>#N/A</v>
      </c>
      <c r="R229" s="76" t="e">
        <f>IF($C229="-",IF($A229="-",IF(VLOOKUP($D229,CoRAP_update!$A$5:$O$376,15,FALSE)="",NA(),VLOOKUP($D229,CoRAP_update!$A$5:$O$376,15,FALSE)),IF(VLOOKUP($A229,CoRAP_update!$D$5:$O$376,12,FALSE)="",NA(),VLOOKUP($A229,CoRAP_update!$D$5:$O$376,12,FALSE))),IF(VLOOKUP($C229,CoRAP_update!$C$5:$O$376,13,FALSE)="",NA(),VLOOKUP($C229,CoRAP_update!$C$5:$O$376,13,FALSE)))</f>
        <v>#N/A</v>
      </c>
      <c r="S229" s="144" t="e">
        <f>IF($C229="-",IF($A229="-",VLOOKUP($D229,CoRAP_update!$A$5:$J$376,MATCH(Sammanfattning!S$1,CoRAP_update!$A$4:$J$4,0),FALSE),VLOOKUP($A229,CoRAP_update!$D$5:$J$376,MATCH(Sammanfattning!S$1,CoRAP_update!$D$4:$J$4,0),FALSE)),VLOOKUP($C229,CoRAP_update!$C$5:$J$376,MATCH(Sammanfattning!S$1,CoRAP_update!$C$4:$J$4,0),FALSE))</f>
        <v>#N/A</v>
      </c>
      <c r="T229" s="76" t="e">
        <f>IF($A229="-",VLOOKUP($D229,EDC_update!$C$2:$F$450,4,FALSE),VLOOKUP($A229,EDC_update!$B$2:$F$450,5,FALSE))</f>
        <v>#N/A</v>
      </c>
      <c r="V229" s="78">
        <f>IF(IFERROR(SEARCH("PBT",P229),99)=99,IF(IFERROR(SEARCH("suspected PBT",S229),99)=99,IF(IFERROR(SEARCH("concluded to be PBT",K229),99)=99,IF(IFERROR(SEARCH("PBT",S229),99)=99,IF(IFERROR(SEARCH("PBT cand",L229),99)=99,IF(IFERROR(SEARCH("PBT",L229),99)=99,IF(IFERROR(SEARCH("persistent, bioackumulative and toxic properties",K229),99)=99,0,Scoring!$E$3),Scoring!$E$3),Scoring!$E$7),Scoring!$E$3),Scoring!$E$5),Scoring!$E$6),Scoring!$E$3)</f>
        <v>0</v>
      </c>
      <c r="W229" s="78">
        <f>IF(IFERROR(SEARCH("vPvB",P229),99)=99,IF(IFERROR(SEARCH("suspected pbt/vPvB",S229),99)=99,IF(IFERROR(SEARCH("vPvB",S229),99)=99,IF(IFERROR(SEARCH("concluded to be a vPvB",S229),99)=99,IF(IFERROR(SEARCH("identified as vPvB",K229),99)=99,IF(IFERROR(SEARCH("concluded to be a vPvB",K229),99)=99,IF(IFERROR(SEARCH("concluded to be both pbt and vPvB",S229),99)=99,IF(IFERROR(SEARCH("concluded to be both pbt and vPvB",K229),99)=99,0,Scoring!$E$5),Scoring!$E$5),Scoring!$E$5),Scoring!$E$5),Scoring!$E$5),Scoring!$E$4),Scoring!$E$6),Scoring!$E$4)</f>
        <v>0</v>
      </c>
      <c r="X229" s="78">
        <f>IF(IFERROR(SEARCH("H410",N229),99)=99,IF(IFERROR(SEARCH("H410",O229),99)=99,IF(IFERROR(SEARCH("H410",Q229),99)=99,IF(IFERROR(SEARCH("H410",M229),99)=99,IF(IFERROR(SEARCH("H410",R229),99)=99,IF(IFERROR(SEARCH("H411",N229),99)=99,IF(IFERROR(SEARCH("H411",O229),99)=99,IF(IFERROR(SEARCH("H411",Q229),99)=99,IF(IFERROR(SEARCH("H411",M229),99)=99,IF(IFERROR(SEARCH("H411",R229),99)=99,IF(IFERROR(SEARCH("H413",N229),99)=99,IF(IFERROR(SEARCH("H413",O229),99)=99,IF(IFERROR(SEARCH("H413",Q229),99)=99,IF(IFERROR(SEARCH("H413",M229),99)=99,IF(IFERROR(SEARCH("H413",R229),99)=99,IF(IFERROR(SEARCH("H412",N229),99)=99,IF(IFERROR(SEARCH("H412",O229),99)=99,IF(IFERROR(SEARCH("H412",Q229),99)=99,IF(IFERROR(SEARCH("H412",M229),99)=99,IF(IFERROR(SEARCH("H412",R229),99)=99,0,Scoring!$E$2),Scoring!$E$2),Scoring!$E$2),Scoring!$E$2),Scoring!$E$2),Scoring!$E$2),Scoring!$E$2),Scoring!$E$2),Scoring!$E$2),Scoring!$E$2),Scoring!$E$2),Scoring!$E$2),Scoring!$E$2),Scoring!$E$2),Scoring!$E$2),Scoring!$E$2),Scoring!$E$2),Scoring!$E$2),Scoring!$E$2),Scoring!$E$2)</f>
        <v>1</v>
      </c>
      <c r="Y229" s="78">
        <f>IF(IFERROR(SEARCH("CMR",K229),99)=99,IF(IFERROR(SEARCH("Suspected CMR",S229),99)=99,IF(IFERROR(SEARCH("CMR",S229),99)=99,0,Scoring!$E$8),Scoring!$E$9),Scoring!$E$8)</f>
        <v>3</v>
      </c>
      <c r="Z229" s="78">
        <f>IF(IFERROR(SEARCH("H350",N229),99)=99,IF(IFERROR(SEARCH("H350",O229),99)=99,IF(IFERROR(SEARCH("H350",Q229),99)=99,IF(IFERROR(SEARCH("H350",M229),99)=99,IF(IFERROR(SEARCH("H350",R229),99)=99,IF(IFERROR(SEARCH("H351",N229),99)=99,IF(IFERROR(SEARCH("H351",O229),99)=99,IF(IFERROR(SEARCH("H351",Q229),99)=99,IF(IFERROR(SEARCH("H351",M229),99)=99,IF(IFERROR(SEARCH("H351",R229),99)=99,IF(IFERROR(SEARCH("carcinogenic",P229),99)=99,IF(IFERROR(SEARCH("suspected carcinogenic",S229),99)=99,0,Scoring!$E$12),Scoring!$E$11),Scoring!$E$10),Scoring!$E$10),Scoring!$E$10),Scoring!$E$10),Scoring!$E$10),Scoring!$E$10),Scoring!$E$10),Scoring!$E$10),Scoring!$E$10),Scoring!$E$10)</f>
        <v>1</v>
      </c>
      <c r="AA229" s="78">
        <f>IF(IFERROR(SEARCH("H340",N229),99)=99,IF(IFERROR(SEARCH("H340",O229),99)=99,IF(IFERROR(SEARCH("H340",Q229),99)=99,IF(IFERROR(SEARCH("H340",M229),99)=99,IF(IFERROR(SEARCH("H340",R229),99)=99,IF(IFERROR(SEARCH("H341",N229),99)=99,IF(IFERROR(SEARCH("H341",O229),99)=99,IF(IFERROR(SEARCH("H341",Q229),99)=99,IF(IFERROR(SEARCH("H341",M229),99)=99,IF(IFERROR(SEARCH("H341",R229),99)=99,IF(IFERROR(SEARCH("mutagenic",P229),99)=99,IF(IFERROR(SEARCH("suspected mutagenic",S229),99)=99,0,Scoring!$E$15),Scoring!$E$14),Scoring!$E$13),Scoring!$E$13),Scoring!$E$13),Scoring!$E$13),Scoring!$E$13),Scoring!$E$13),Scoring!$E$13),Scoring!$E$13),Scoring!$E$13),Scoring!$E$13)</f>
        <v>0</v>
      </c>
      <c r="AB229" s="78">
        <f>IF(IFERROR(SEARCH("H360",N229),99)=99,IF(IFERROR(SEARCH("H360",O229),99)=99,IF(IFERROR(SEARCH("H360",Q229),99)=99,IF(IFERROR(SEARCH("H360",M229),99)=99,IF(IFERROR(SEARCH("H360",R229),99)=99,IF(IFERROR(SEARCH("H361",N229),99)=99,IF(IFERROR(SEARCH("H361",O229),99)=99,IF(IFERROR(SEARCH("H361",Q229),99)=99,IF(IFERROR(SEARCH("H361",M229),99)=99,IF(IFERROR(SEARCH("H361",R229),99)=99,IF(IFERROR(SEARCH("reproduction",P229),99)=99,IF(IFERROR(SEARCH("suspected reprotoxic",S229),99)=99,IF(IFERROR(SEARCH("reprotoxic",S229),99)=99,IF(IFERROR(SEARCH("reprotoxic",K229),99)=99,0,Scoring!$E$18),Scoring!$E$18),Scoring!$E$19),Scoring!$E$17),Scoring!$E$16),Scoring!$E$16),Scoring!$E$16),Scoring!$E$16),Scoring!$E$16),Scoring!$E$16),Scoring!$E$16),Scoring!$E$16),Scoring!$E$16),Scoring!$E$16)</f>
        <v>0</v>
      </c>
      <c r="AC229" s="78">
        <f>IF(IFERROR(SEARCH("57f",L229),99)=99,IF(IFERROR(SEARCH("57(f)",P229),99)=99,0,Scoring!$E$20),Scoring!$E$20)</f>
        <v>0</v>
      </c>
      <c r="AD229" s="78">
        <f>IF(IFERROR(SEARCH("CAT1",T229),99)=99,IF(IFERROR(SEARCH("CAT2",T229),99)=99,IF(IFERROR(SEARCH("CAT3",T229),99)=99,IF(IFERROR(SEARCH("concluded to be endocrine",K229),99)=99,IF(IFERROR(SEARCH("categorised as endocrine",K229),99)=99,IF(IFERROR(SEARCH("endocrine disrupting",P229),99)=99,IF(IFERROR(SEARCH("endocrine disrupting",K229),99)=99,IF(IFERROR(SEARCH("suspected endocrine",S229),99)=99,IF(IFERROR(SEARCH("potential endocrine",S229),99)=99,0,Scoring!$E$25),Scoring!$E$25),Scoring!$E$24),Scoring!$E$24),Scoring!$E$24),Scoring!$E$24),Scoring!$E$23),Scoring!$E$22),Scoring!$E$21)</f>
        <v>0</v>
      </c>
      <c r="AE229" s="78">
        <f>IF(IFERROR(SEARCH("suspected sensitiser",S229),99)=99,IF(IFERROR(SEARCH("sensitiser",S229),99)=99,IF(IFERROR(SEARCH("other hazard based concern",S229),99)=99,0,Scoring!$E$28),Scoring!$E$26),Scoring!$E$27)</f>
        <v>0</v>
      </c>
      <c r="AF229" s="78">
        <f>IF(IFERROR(M229,1)=1,IF(IFERROR(N229,1)=1,IF(IFERROR(O229,1)=1,IF(IFERROR(Q229,1)=1,IF(IFERROR(R229,1)=1,IF(IFERROR(T229,1)=1,IF(IFERROR(K229,1)=1,IF(IFERROR(P229,1)=1,IF(IFERROR(S229,1)=1,Scoring!$E$29,0),0),0),0),0),0),0),0),0)</f>
        <v>0</v>
      </c>
      <c r="AG229" s="78">
        <f t="shared" si="26"/>
        <v>4</v>
      </c>
      <c r="AI229" s="93"/>
      <c r="AJ229" s="94"/>
      <c r="AK229" s="76"/>
      <c r="AL229" s="75"/>
      <c r="AN229" s="79"/>
      <c r="AO229" s="79"/>
      <c r="AP229" s="79"/>
      <c r="AQ229" s="79"/>
      <c r="AR229" s="79"/>
      <c r="AS229" s="78"/>
      <c r="AU229" s="79">
        <f>IF(IFERROR(F229,99)=99,IF(IFERROR(G229,99)=99,IF(IFERROR(H229,99)=99,IF(IFERROR(I229,99)=99,IF(IFERROR(E229,99)=99,IF(IFERROR(J229,99)=99,0,Scoring!$B$7),Scoring!$B$3),Scoring!$B$2),Scoring!$B$6),Scoring!$B$5),Scoring!$B$4)</f>
        <v>0.3</v>
      </c>
      <c r="AV229" s="78">
        <f t="shared" si="27"/>
        <v>1.2</v>
      </c>
      <c r="AW229" s="78"/>
      <c r="AX229" s="66"/>
      <c r="AY229" s="78"/>
      <c r="AZ229" s="76"/>
      <c r="BA229" s="76"/>
      <c r="BB229" s="76"/>
    </row>
    <row r="230" spans="1:54" x14ac:dyDescent="0.25">
      <c r="A230" s="77" t="s">
        <v>7584</v>
      </c>
      <c r="B230" s="76" t="str">
        <f t="shared" si="28"/>
        <v>200-636-0</v>
      </c>
      <c r="C230" s="77" t="s">
        <v>1839</v>
      </c>
      <c r="D230" s="77" t="s">
        <v>1840</v>
      </c>
      <c r="E230" s="76" t="str">
        <f>IF(C230="-",IF(A230="-",VLOOKUP(D230,'sin-list 180320_update'!$C$2:$C$835,1,FALSE),VLOOKUP(A230,'sin-list 180320_update'!$A$2:$A$835,1,FALSE)),VLOOKUP(C230,'sin-list 180320_update'!$B$2:$B$835,1,FALSE))</f>
        <v>200-636-0</v>
      </c>
      <c r="F230" s="76" t="e">
        <f>IF($C230="-",IF($A230="-",VLOOKUP($D230,'REACH Bilaga XVII_update'!$A$5:$A$131,1,FALSE),VLOOKUP($A230,'REACH Bilaga XVII_update'!$C$5:$C$131,1,FALSE)),VLOOKUP($C230,'REACH Bilaga XVII_update'!$B$5:$B$131,1,FALSE))</f>
        <v>#N/A</v>
      </c>
      <c r="G230" s="76" t="e">
        <f>IF($C230="-",IF($A230="-",VLOOKUP($D230,' REACH Bilaga 59_update'!$A$5:$A$210,1,FALSE),VLOOKUP($A230,' REACH Bilaga 59_update'!$D$5:$D$210,1,FALSE)),VLOOKUP($C230,' REACH Bilaga 59_update'!$C$5:$C$210,1,FALSE))</f>
        <v>#N/A</v>
      </c>
      <c r="H230" s="76" t="e">
        <f>IF($C230="-",IF($A230="-",VLOOKUP($D230,'REACH Bilaga XIV_update'!$A$5:$A$110,1,FALSE),VLOOKUP($A230,'REACH Bilaga XIV_update'!$D$5:$D$110,1,FALSE)),VLOOKUP($C230,'REACH Bilaga XIV_update'!$C$5:$C$110,1,FALSE))</f>
        <v>#N/A</v>
      </c>
      <c r="I230" s="76" t="e">
        <f>IF($C230="-",IF($A230="-",VLOOKUP($D230,CoRAP_update!$A$5:$A$376,1,FALSE),VLOOKUP($A230,CoRAP_update!$D$5:$D$376,1,FALSE)),VLOOKUP($C230,CoRAP_update!$C$5:$C$376,1,FALSE))</f>
        <v>#N/A</v>
      </c>
      <c r="J230" s="76" t="e">
        <f>IF($C230="-",IF($A230="-",VLOOKUP($D230,EDC_update!$C$2:$C$450,1,FALSE),VLOOKUP($A230,EDC_update!$B$2:$B$450,1,FALSE)),VLOOKUP($C230,EDC_update!$L$2:$L$450,1,FALSE))</f>
        <v>#N/A</v>
      </c>
      <c r="K230" s="76" t="str">
        <f>IF($C230="-",IF($A230="-",IF(VLOOKUP($D230,'sin-list 180320_update'!$C$2:$S$835,3,FALSE)="",NA(),VLOOKUP($D230,'sin-list 180320_update'!$C$2:$S$835,3,FALSE)),IF(VLOOKUP($A230,'sin-list 180320_update'!$A$2:$S$835,5,FALSE)="",NA(),VLOOKUP($A230,'sin-list 180320_update'!$A$2:$S$835,5,FALSE))),IF(VLOOKUP($C230,'sin-list 180320_update'!$B$2:$S$835,4,FALSE)="",NA(),VLOOKUP($C230,'sin-list 180320_update'!$B$2:$S$835,4,FALSE)))</f>
        <v>Classified CMR according to Annex VI of Regulation 1272/2008</v>
      </c>
      <c r="L230" s="76" t="str">
        <f>IF($C230="-",IF($A230="-",VLOOKUP($D230,'sin-list 180320_update'!$C$2:$S$835,6,FALSE),VLOOKUP($A230,'sin-list 180320_update'!$A$2:$S$835,8,FALSE)),VLOOKUP($C230,'sin-list 180320_update'!$B$2:$S$835,7,FALSE))</f>
        <v>Muta. 2
Repr. 1B
Acute Tox. 2 *
Aquatic Chronic 2</v>
      </c>
      <c r="M230" s="76" t="str">
        <f>IF($C230="-",IF($A230="-",IF(VLOOKUP($D230,'sin-list 180320_update'!$C$2:$S$835,8,FALSE)="",NA(),VLOOKUP($D230,'sin-list 180320_update'!$C$2:$S$835,8,FALSE)),IF(VLOOKUP($A230,'sin-list 180320_update'!$A$2:$S$835,10,FALSE)="",NA(),VLOOKUP($A230,'sin-list 180320_update'!$A$2:$S$835,10,FALSE))),IF(VLOOKUP($C230,'sin-list 180320_update'!$B$2:$S$835,9,FALSE)="",NA(),VLOOKUP($C230,'sin-list 180320_update'!$B$2:$S$835,9,FALSE)))</f>
        <v>H341
H360D ***
H300
H411</v>
      </c>
      <c r="N230" s="76" t="e">
        <f>IF($C230="-",IF($A230="-",IF(VLOOKUP($D230,'REACH Bilaga XVII_update'!$A$5:$E$131,4,FALSE)="",NA(),VLOOKUP($D230,'REACH Bilaga XVII_update'!$A$5:$E$131,4,FALSE)),IF(VLOOKUP($A230,'REACH Bilaga XVII_update'!$C$5:$D$131,2,FALSE)="",NA(),VLOOKUP($A230,'REACH Bilaga XVII_update'!$C$5:$D$131,2,FALSE))),IF(VLOOKUP($C230,'REACH Bilaga XVII_update'!$B$5:$D$131,3,FALSE)="",NA(),VLOOKUP($C230,'REACH Bilaga XVII_update'!$B$5:$D$131,3,FALSE)))</f>
        <v>#N/A</v>
      </c>
      <c r="O230" s="76" t="e">
        <f>IF($C230="-",IF($A230="-",IF(VLOOKUP($D230,' REACH Bilaga 59_update'!$A$5:$E$210,5,FALSE)="",NA(),VLOOKUP($D230,' REACH Bilaga 59_update'!$A$5:$E$210,5,FALSE)),IF(VLOOKUP($A230,' REACH Bilaga 59_update'!$D$5:$E$210,2,FALSE)="",NA(),VLOOKUP($A230,' REACH Bilaga 59_update'!$D$5:$E$210,2,FALSE))),IF(VLOOKUP($C230,' REACH Bilaga 59_update'!$C$5:$E$210,3,FALSE)="",NA(),VLOOKUP($C230,' REACH Bilaga 59_update'!$C$5:$E$210,3,FALSE)))</f>
        <v>#N/A</v>
      </c>
      <c r="P230" s="76" t="e">
        <f>IF(C230="-",IF(A230="-",IFERROR(VLOOKUP($D230,' REACH Bilaga 59_update'!$A$5:$F$210,MATCH(Sammanfattning!P$1,' REACH Bilaga 59_update'!$A$4:$F$4,0),FALSE),VLOOKUP($D230,'REACH Bilaga XIV_update'!$A$4:$H$110,MATCH(Sammanfattning!P$1,'REACH Bilaga XIV_update'!$A$4:$H$4,0),FALSE)),IFERROR(VLOOKUP($A230,' REACH Bilaga 59_update'!$D$5:$F$210,MATCH(Sammanfattning!P$1,' REACH Bilaga 59_update'!$D$4:$F$4,0),FALSE),VLOOKUP($A230,'REACH Bilaga XIV_update'!$D$4:$H$110,MATCH(Sammanfattning!P$1,'REACH Bilaga XIV_update'!$D$4:$H$4,0),FALSE))),IFERROR(VLOOKUP($C230,' REACH Bilaga 59_update'!$C$5:$F$210,MATCH(Sammanfattning!P$1,' REACH Bilaga 59_update'!$C$4:$F$4,0),FALSE),VLOOKUP($C230,'REACH Bilaga XIV_update'!$C$4:$H$110,MATCH(Sammanfattning!P$1,'REACH Bilaga XIV_update'!$C$4:$H$4,0),FALSE)))</f>
        <v>#N/A</v>
      </c>
      <c r="Q230" s="76" t="e">
        <f>IF($C230="-",IF($A230="-",IF(VLOOKUP($D230,'REACH Bilaga XIV_update'!$A$5:$I$110,9,FALSE)="",NA(),VLOOKUP($D230,'REACH Bilaga XIV_update'!$A$5:$I$110,9,FALSE)),IF(VLOOKUP($A230,'REACH Bilaga XIV_update'!$D$5:$I$110,6,FALSE)="",NA(),VLOOKUP($A230,'REACH Bilaga XIV_update'!$D$5:$I$110,6,FALSE))),IF(VLOOKUP($C230,'REACH Bilaga XIV_update'!$C$5:$I$110,7,FALSE)="",NA(),VLOOKUP($C230,'REACH Bilaga XIV_update'!$C$5:$I$110,7,FALSE)))</f>
        <v>#N/A</v>
      </c>
      <c r="R230" s="76" t="e">
        <f>IF($C230="-",IF($A230="-",IF(VLOOKUP($D230,CoRAP_update!$A$5:$O$376,15,FALSE)="",NA(),VLOOKUP($D230,CoRAP_update!$A$5:$O$376,15,FALSE)),IF(VLOOKUP($A230,CoRAP_update!$D$5:$O$376,12,FALSE)="",NA(),VLOOKUP($A230,CoRAP_update!$D$5:$O$376,12,FALSE))),IF(VLOOKUP($C230,CoRAP_update!$C$5:$O$376,13,FALSE)="",NA(),VLOOKUP($C230,CoRAP_update!$C$5:$O$376,13,FALSE)))</f>
        <v>#N/A</v>
      </c>
      <c r="S230" s="144" t="e">
        <f>IF($C230="-",IF($A230="-",VLOOKUP($D230,CoRAP_update!$A$5:$J$376,MATCH(Sammanfattning!S$1,CoRAP_update!$A$4:$J$4,0),FALSE),VLOOKUP($A230,CoRAP_update!$D$5:$J$376,MATCH(Sammanfattning!S$1,CoRAP_update!$D$4:$J$4,0),FALSE)),VLOOKUP($C230,CoRAP_update!$C$5:$J$376,MATCH(Sammanfattning!S$1,CoRAP_update!$C$4:$J$4,0),FALSE))</f>
        <v>#N/A</v>
      </c>
      <c r="T230" s="76" t="e">
        <f>IF($A230="-",VLOOKUP($D230,EDC_update!$C$2:$F$450,4,FALSE),VLOOKUP($A230,EDC_update!$B$2:$F$450,5,FALSE))</f>
        <v>#N/A</v>
      </c>
      <c r="V230" s="78">
        <f>IF(IFERROR(SEARCH("PBT",P230),99)=99,IF(IFERROR(SEARCH("suspected PBT",S230),99)=99,IF(IFERROR(SEARCH("concluded to be PBT",K230),99)=99,IF(IFERROR(SEARCH("PBT",S230),99)=99,IF(IFERROR(SEARCH("PBT cand",L230),99)=99,IF(IFERROR(SEARCH("PBT",L230),99)=99,IF(IFERROR(SEARCH("persistent, bioackumulative and toxic properties",K230),99)=99,0,Scoring!$E$3),Scoring!$E$3),Scoring!$E$7),Scoring!$E$3),Scoring!$E$5),Scoring!$E$6),Scoring!$E$3)</f>
        <v>0</v>
      </c>
      <c r="W230" s="78">
        <f>IF(IFERROR(SEARCH("vPvB",P230),99)=99,IF(IFERROR(SEARCH("suspected pbt/vPvB",S230),99)=99,IF(IFERROR(SEARCH("vPvB",S230),99)=99,IF(IFERROR(SEARCH("concluded to be a vPvB",S230),99)=99,IF(IFERROR(SEARCH("identified as vPvB",K230),99)=99,IF(IFERROR(SEARCH("concluded to be a vPvB",K230),99)=99,IF(IFERROR(SEARCH("concluded to be both pbt and vPvB",S230),99)=99,IF(IFERROR(SEARCH("concluded to be both pbt and vPvB",K230),99)=99,0,Scoring!$E$5),Scoring!$E$5),Scoring!$E$5),Scoring!$E$5),Scoring!$E$5),Scoring!$E$4),Scoring!$E$6),Scoring!$E$4)</f>
        <v>0</v>
      </c>
      <c r="X230" s="78">
        <f>IF(IFERROR(SEARCH("H410",N230),99)=99,IF(IFERROR(SEARCH("H410",O230),99)=99,IF(IFERROR(SEARCH("H410",Q230),99)=99,IF(IFERROR(SEARCH("H410",M230),99)=99,IF(IFERROR(SEARCH("H410",R230),99)=99,IF(IFERROR(SEARCH("H411",N230),99)=99,IF(IFERROR(SEARCH("H411",O230),99)=99,IF(IFERROR(SEARCH("H411",Q230),99)=99,IF(IFERROR(SEARCH("H411",M230),99)=99,IF(IFERROR(SEARCH("H411",R230),99)=99,IF(IFERROR(SEARCH("H413",N230),99)=99,IF(IFERROR(SEARCH("H413",O230),99)=99,IF(IFERROR(SEARCH("H413",Q230),99)=99,IF(IFERROR(SEARCH("H413",M230),99)=99,IF(IFERROR(SEARCH("H413",R230),99)=99,IF(IFERROR(SEARCH("H412",N230),99)=99,IF(IFERROR(SEARCH("H412",O230),99)=99,IF(IFERROR(SEARCH("H412",Q230),99)=99,IF(IFERROR(SEARCH("H412",M230),99)=99,IF(IFERROR(SEARCH("H412",R230),99)=99,0,Scoring!$E$2),Scoring!$E$2),Scoring!$E$2),Scoring!$E$2),Scoring!$E$2),Scoring!$E$2),Scoring!$E$2),Scoring!$E$2),Scoring!$E$2),Scoring!$E$2),Scoring!$E$2),Scoring!$E$2),Scoring!$E$2),Scoring!$E$2),Scoring!$E$2),Scoring!$E$2),Scoring!$E$2),Scoring!$E$2),Scoring!$E$2),Scoring!$E$2)</f>
        <v>1</v>
      </c>
      <c r="Y230" s="78">
        <f>IF(IFERROR(SEARCH("CMR",K230),99)=99,IF(IFERROR(SEARCH("Suspected CMR",S230),99)=99,IF(IFERROR(SEARCH("CMR",S230),99)=99,0,Scoring!$E$8),Scoring!$E$9),Scoring!$E$8)</f>
        <v>3</v>
      </c>
      <c r="Z230" s="78">
        <f>IF(IFERROR(SEARCH("H350",N230),99)=99,IF(IFERROR(SEARCH("H350",O230),99)=99,IF(IFERROR(SEARCH("H350",Q230),99)=99,IF(IFERROR(SEARCH("H350",M230),99)=99,IF(IFERROR(SEARCH("H350",R230),99)=99,IF(IFERROR(SEARCH("H351",N230),99)=99,IF(IFERROR(SEARCH("H351",O230),99)=99,IF(IFERROR(SEARCH("H351",Q230),99)=99,IF(IFERROR(SEARCH("H351",M230),99)=99,IF(IFERROR(SEARCH("H351",R230),99)=99,IF(IFERROR(SEARCH("carcinogenic",P230),99)=99,IF(IFERROR(SEARCH("suspected carcinogenic",S230),99)=99,0,Scoring!$E$12),Scoring!$E$11),Scoring!$E$10),Scoring!$E$10),Scoring!$E$10),Scoring!$E$10),Scoring!$E$10),Scoring!$E$10),Scoring!$E$10),Scoring!$E$10),Scoring!$E$10),Scoring!$E$10)</f>
        <v>0</v>
      </c>
      <c r="AA230" s="78">
        <f>IF(IFERROR(SEARCH("H340",N230),99)=99,IF(IFERROR(SEARCH("H340",O230),99)=99,IF(IFERROR(SEARCH("H340",Q230),99)=99,IF(IFERROR(SEARCH("H340",M230),99)=99,IF(IFERROR(SEARCH("H340",R230),99)=99,IF(IFERROR(SEARCH("H341",N230),99)=99,IF(IFERROR(SEARCH("H341",O230),99)=99,IF(IFERROR(SEARCH("H341",Q230),99)=99,IF(IFERROR(SEARCH("H341",M230),99)=99,IF(IFERROR(SEARCH("H341",R230),99)=99,IF(IFERROR(SEARCH("mutagenic",P230),99)=99,IF(IFERROR(SEARCH("suspected mutagenic",S230),99)=99,0,Scoring!$E$15),Scoring!$E$14),Scoring!$E$13),Scoring!$E$13),Scoring!$E$13),Scoring!$E$13),Scoring!$E$13),Scoring!$E$13),Scoring!$E$13),Scoring!$E$13),Scoring!$E$13),Scoring!$E$13)</f>
        <v>1</v>
      </c>
      <c r="AB230" s="78">
        <f>IF(IFERROR(SEARCH("H360",N230),99)=99,IF(IFERROR(SEARCH("H360",O230),99)=99,IF(IFERROR(SEARCH("H360",Q230),99)=99,IF(IFERROR(SEARCH("H360",M230),99)=99,IF(IFERROR(SEARCH("H360",R230),99)=99,IF(IFERROR(SEARCH("H361",N230),99)=99,IF(IFERROR(SEARCH("H361",O230),99)=99,IF(IFERROR(SEARCH("H361",Q230),99)=99,IF(IFERROR(SEARCH("H361",M230),99)=99,IF(IFERROR(SEARCH("H361",R230),99)=99,IF(IFERROR(SEARCH("reproduction",P230),99)=99,IF(IFERROR(SEARCH("suspected reprotoxic",S230),99)=99,IF(IFERROR(SEARCH("reprotoxic",S230),99)=99,IF(IFERROR(SEARCH("reprotoxic",K230),99)=99,0,Scoring!$E$18),Scoring!$E$18),Scoring!$E$19),Scoring!$E$17),Scoring!$E$16),Scoring!$E$16),Scoring!$E$16),Scoring!$E$16),Scoring!$E$16),Scoring!$E$16),Scoring!$E$16),Scoring!$E$16),Scoring!$E$16),Scoring!$E$16)</f>
        <v>1</v>
      </c>
      <c r="AC230" s="78">
        <f>IF(IFERROR(SEARCH("57f",L230),99)=99,IF(IFERROR(SEARCH("57(f)",P230),99)=99,0,Scoring!$E$20),Scoring!$E$20)</f>
        <v>0</v>
      </c>
      <c r="AD230" s="78">
        <f>IF(IFERROR(SEARCH("CAT1",T230),99)=99,IF(IFERROR(SEARCH("CAT2",T230),99)=99,IF(IFERROR(SEARCH("CAT3",T230),99)=99,IF(IFERROR(SEARCH("concluded to be endocrine",K230),99)=99,IF(IFERROR(SEARCH("categorised as endocrine",K230),99)=99,IF(IFERROR(SEARCH("endocrine disrupting",P230),99)=99,IF(IFERROR(SEARCH("endocrine disrupting",K230),99)=99,IF(IFERROR(SEARCH("suspected endocrine",S230),99)=99,IF(IFERROR(SEARCH("potential endocrine",S230),99)=99,0,Scoring!$E$25),Scoring!$E$25),Scoring!$E$24),Scoring!$E$24),Scoring!$E$24),Scoring!$E$24),Scoring!$E$23),Scoring!$E$22),Scoring!$E$21)</f>
        <v>0</v>
      </c>
      <c r="AE230" s="78">
        <f>IF(IFERROR(SEARCH("suspected sensitiser",S230),99)=99,IF(IFERROR(SEARCH("sensitiser",S230),99)=99,IF(IFERROR(SEARCH("other hazard based concern",S230),99)=99,0,Scoring!$E$28),Scoring!$E$26),Scoring!$E$27)</f>
        <v>0</v>
      </c>
      <c r="AF230" s="78">
        <f>IF(IFERROR(M230,1)=1,IF(IFERROR(N230,1)=1,IF(IFERROR(O230,1)=1,IF(IFERROR(Q230,1)=1,IF(IFERROR(R230,1)=1,IF(IFERROR(T230,1)=1,IF(IFERROR(K230,1)=1,IF(IFERROR(P230,1)=1,IF(IFERROR(S230,1)=1,Scoring!$E$29,0),0),0),0),0),0),0),0),0)</f>
        <v>0</v>
      </c>
      <c r="AG230" s="78">
        <f t="shared" si="26"/>
        <v>4</v>
      </c>
      <c r="AI230" s="93"/>
      <c r="AJ230" s="94"/>
      <c r="AK230" s="76"/>
      <c r="AL230" s="75"/>
      <c r="AN230" s="79"/>
      <c r="AO230" s="79"/>
      <c r="AP230" s="79"/>
      <c r="AQ230" s="79"/>
      <c r="AR230" s="79"/>
      <c r="AS230" s="78"/>
      <c r="AU230" s="79">
        <f>IF(IFERROR(F230,99)=99,IF(IFERROR(G230,99)=99,IF(IFERROR(H230,99)=99,IF(IFERROR(I230,99)=99,IF(IFERROR(E230,99)=99,IF(IFERROR(J230,99)=99,0,Scoring!$B$7),Scoring!$B$3),Scoring!$B$2),Scoring!$B$6),Scoring!$B$5),Scoring!$B$4)</f>
        <v>0.3</v>
      </c>
      <c r="AV230" s="78">
        <f t="shared" si="27"/>
        <v>1.2</v>
      </c>
      <c r="AW230" s="78"/>
      <c r="AX230" s="66"/>
      <c r="AY230" s="78"/>
      <c r="AZ230" s="76"/>
      <c r="BA230" s="76"/>
      <c r="BB230" s="76"/>
    </row>
    <row r="231" spans="1:54" x14ac:dyDescent="0.25">
      <c r="A231" s="77" t="s">
        <v>7629</v>
      </c>
      <c r="B231" s="76" t="str">
        <f t="shared" si="28"/>
        <v>200-730-1</v>
      </c>
      <c r="C231" s="77" t="s">
        <v>2083</v>
      </c>
      <c r="D231" s="77" t="s">
        <v>2084</v>
      </c>
      <c r="E231" s="76" t="str">
        <f>IF(C231="-",IF(A231="-",VLOOKUP(D231,'sin-list 180320_update'!$C$2:$C$835,1,FALSE),VLOOKUP(A231,'sin-list 180320_update'!$A$2:$A$835,1,FALSE)),VLOOKUP(C231,'sin-list 180320_update'!$B$2:$B$835,1,FALSE))</f>
        <v>200-730-1</v>
      </c>
      <c r="F231" s="76" t="e">
        <f>IF($C231="-",IF($A231="-",VLOOKUP($D231,'REACH Bilaga XVII_update'!$A$5:$A$131,1,FALSE),VLOOKUP($A231,'REACH Bilaga XVII_update'!$C$5:$C$131,1,FALSE)),VLOOKUP($C231,'REACH Bilaga XVII_update'!$B$5:$B$131,1,FALSE))</f>
        <v>#N/A</v>
      </c>
      <c r="G231" s="76" t="e">
        <f>IF($C231="-",IF($A231="-",VLOOKUP($D231,' REACH Bilaga 59_update'!$A$5:$A$210,1,FALSE),VLOOKUP($A231,' REACH Bilaga 59_update'!$D$5:$D$210,1,FALSE)),VLOOKUP($C231,' REACH Bilaga 59_update'!$C$5:$C$210,1,FALSE))</f>
        <v>#N/A</v>
      </c>
      <c r="H231" s="76" t="e">
        <f>IF($C231="-",IF($A231="-",VLOOKUP($D231,'REACH Bilaga XIV_update'!$A$5:$A$110,1,FALSE),VLOOKUP($A231,'REACH Bilaga XIV_update'!$D$5:$D$110,1,FALSE)),VLOOKUP($C231,'REACH Bilaga XIV_update'!$C$5:$C$110,1,FALSE))</f>
        <v>#N/A</v>
      </c>
      <c r="I231" s="76" t="e">
        <f>IF($C231="-",IF($A231="-",VLOOKUP($D231,CoRAP_update!$A$5:$A$376,1,FALSE),VLOOKUP($A231,CoRAP_update!$D$5:$D$376,1,FALSE)),VLOOKUP($C231,CoRAP_update!$C$5:$C$376,1,FALSE))</f>
        <v>#N/A</v>
      </c>
      <c r="J231" s="76" t="e">
        <f>IF($C231="-",IF($A231="-",VLOOKUP($D231,EDC_update!$C$2:$C$450,1,FALSE),VLOOKUP($A231,EDC_update!$B$2:$B$450,1,FALSE)),VLOOKUP($C231,EDC_update!$L$2:$L$450,1,FALSE))</f>
        <v>#N/A</v>
      </c>
      <c r="K231" s="76" t="str">
        <f>IF($C231="-",IF($A231="-",IF(VLOOKUP($D231,'sin-list 180320_update'!$C$2:$S$835,3,FALSE)="",NA(),VLOOKUP($D231,'sin-list 180320_update'!$C$2:$S$835,3,FALSE)),IF(VLOOKUP($A231,'sin-list 180320_update'!$A$2:$S$835,5,FALSE)="",NA(),VLOOKUP($A231,'sin-list 180320_update'!$A$2:$S$835,5,FALSE))),IF(VLOOKUP($C231,'sin-list 180320_update'!$B$2:$S$835,4,FALSE)="",NA(),VLOOKUP($C231,'sin-list 180320_update'!$B$2:$S$835,4,FALSE)))</f>
        <v>Classified CMR according to Annex VI of Regulation 1272/2008</v>
      </c>
      <c r="L231" s="76" t="str">
        <f>IF($C231="-",IF($A231="-",VLOOKUP($D231,'sin-list 180320_update'!$C$2:$S$835,6,FALSE),VLOOKUP($A231,'sin-list 180320_update'!$A$2:$S$835,8,FALSE)),VLOOKUP($C231,'sin-list 180320_update'!$B$2:$S$835,7,FALSE))</f>
        <v>Carc. 1B
Acute Tox. 4 *
Eye Irrit. 2
Skin Irrit. 2
Aquatic Chronic 2</v>
      </c>
      <c r="M231" s="76" t="str">
        <f>IF($C231="-",IF($A231="-",IF(VLOOKUP($D231,'sin-list 180320_update'!$C$2:$S$835,8,FALSE)="",NA(),VLOOKUP($D231,'sin-list 180320_update'!$C$2:$S$835,8,FALSE)),IF(VLOOKUP($A231,'sin-list 180320_update'!$A$2:$S$835,10,FALSE)="",NA(),VLOOKUP($A231,'sin-list 180320_update'!$A$2:$S$835,10,FALSE))),IF(VLOOKUP($C231,'sin-list 180320_update'!$B$2:$S$835,9,FALSE)="",NA(),VLOOKUP($C231,'sin-list 180320_update'!$B$2:$S$835,9,FALSE)))</f>
        <v>H350
H332
H319
H315
H411</v>
      </c>
      <c r="N231" s="76" t="e">
        <f>IF($C231="-",IF($A231="-",IF(VLOOKUP($D231,'REACH Bilaga XVII_update'!$A$5:$E$131,4,FALSE)="",NA(),VLOOKUP($D231,'REACH Bilaga XVII_update'!$A$5:$E$131,4,FALSE)),IF(VLOOKUP($A231,'REACH Bilaga XVII_update'!$C$5:$D$131,2,FALSE)="",NA(),VLOOKUP($A231,'REACH Bilaga XVII_update'!$C$5:$D$131,2,FALSE))),IF(VLOOKUP($C231,'REACH Bilaga XVII_update'!$B$5:$D$131,3,FALSE)="",NA(),VLOOKUP($C231,'REACH Bilaga XVII_update'!$B$5:$D$131,3,FALSE)))</f>
        <v>#N/A</v>
      </c>
      <c r="O231" s="76" t="e">
        <f>IF($C231="-",IF($A231="-",IF(VLOOKUP($D231,' REACH Bilaga 59_update'!$A$5:$E$210,5,FALSE)="",NA(),VLOOKUP($D231,' REACH Bilaga 59_update'!$A$5:$E$210,5,FALSE)),IF(VLOOKUP($A231,' REACH Bilaga 59_update'!$D$5:$E$210,2,FALSE)="",NA(),VLOOKUP($A231,' REACH Bilaga 59_update'!$D$5:$E$210,2,FALSE))),IF(VLOOKUP($C231,' REACH Bilaga 59_update'!$C$5:$E$210,3,FALSE)="",NA(),VLOOKUP($C231,' REACH Bilaga 59_update'!$C$5:$E$210,3,FALSE)))</f>
        <v>#N/A</v>
      </c>
      <c r="P231" s="76" t="e">
        <f>IF(C231="-",IF(A231="-",IFERROR(VLOOKUP($D231,' REACH Bilaga 59_update'!$A$5:$F$210,MATCH(Sammanfattning!P$1,' REACH Bilaga 59_update'!$A$4:$F$4,0),FALSE),VLOOKUP($D231,'REACH Bilaga XIV_update'!$A$4:$H$110,MATCH(Sammanfattning!P$1,'REACH Bilaga XIV_update'!$A$4:$H$4,0),FALSE)),IFERROR(VLOOKUP($A231,' REACH Bilaga 59_update'!$D$5:$F$210,MATCH(Sammanfattning!P$1,' REACH Bilaga 59_update'!$D$4:$F$4,0),FALSE),VLOOKUP($A231,'REACH Bilaga XIV_update'!$D$4:$H$110,MATCH(Sammanfattning!P$1,'REACH Bilaga XIV_update'!$D$4:$H$4,0),FALSE))),IFERROR(VLOOKUP($C231,' REACH Bilaga 59_update'!$C$5:$F$210,MATCH(Sammanfattning!P$1,' REACH Bilaga 59_update'!$C$4:$F$4,0),FALSE),VLOOKUP($C231,'REACH Bilaga XIV_update'!$C$4:$H$110,MATCH(Sammanfattning!P$1,'REACH Bilaga XIV_update'!$C$4:$H$4,0),FALSE)))</f>
        <v>#N/A</v>
      </c>
      <c r="Q231" s="76" t="e">
        <f>IF($C231="-",IF($A231="-",IF(VLOOKUP($D231,'REACH Bilaga XIV_update'!$A$5:$I$110,9,FALSE)="",NA(),VLOOKUP($D231,'REACH Bilaga XIV_update'!$A$5:$I$110,9,FALSE)),IF(VLOOKUP($A231,'REACH Bilaga XIV_update'!$D$5:$I$110,6,FALSE)="",NA(),VLOOKUP($A231,'REACH Bilaga XIV_update'!$D$5:$I$110,6,FALSE))),IF(VLOOKUP($C231,'REACH Bilaga XIV_update'!$C$5:$I$110,7,FALSE)="",NA(),VLOOKUP($C231,'REACH Bilaga XIV_update'!$C$5:$I$110,7,FALSE)))</f>
        <v>#N/A</v>
      </c>
      <c r="R231" s="76" t="e">
        <f>IF($C231="-",IF($A231="-",IF(VLOOKUP($D231,CoRAP_update!$A$5:$O$376,15,FALSE)="",NA(),VLOOKUP($D231,CoRAP_update!$A$5:$O$376,15,FALSE)),IF(VLOOKUP($A231,CoRAP_update!$D$5:$O$376,12,FALSE)="",NA(),VLOOKUP($A231,CoRAP_update!$D$5:$O$376,12,FALSE))),IF(VLOOKUP($C231,CoRAP_update!$C$5:$O$376,13,FALSE)="",NA(),VLOOKUP($C231,CoRAP_update!$C$5:$O$376,13,FALSE)))</f>
        <v>#N/A</v>
      </c>
      <c r="S231" s="144" t="e">
        <f>IF($C231="-",IF($A231="-",VLOOKUP($D231,CoRAP_update!$A$5:$J$376,MATCH(Sammanfattning!S$1,CoRAP_update!$A$4:$J$4,0),FALSE),VLOOKUP($A231,CoRAP_update!$D$5:$J$376,MATCH(Sammanfattning!S$1,CoRAP_update!$D$4:$J$4,0),FALSE)),VLOOKUP($C231,CoRAP_update!$C$5:$J$376,MATCH(Sammanfattning!S$1,CoRAP_update!$C$4:$J$4,0),FALSE))</f>
        <v>#N/A</v>
      </c>
      <c r="T231" s="76" t="e">
        <f>IF($A231="-",VLOOKUP($D231,EDC_update!$C$2:$F$450,4,FALSE),VLOOKUP($A231,EDC_update!$B$2:$F$450,5,FALSE))</f>
        <v>#N/A</v>
      </c>
      <c r="V231" s="78">
        <f>IF(IFERROR(SEARCH("PBT",P231),99)=99,IF(IFERROR(SEARCH("suspected PBT",S231),99)=99,IF(IFERROR(SEARCH("concluded to be PBT",K231),99)=99,IF(IFERROR(SEARCH("PBT",S231),99)=99,IF(IFERROR(SEARCH("PBT cand",L231),99)=99,IF(IFERROR(SEARCH("PBT",L231),99)=99,IF(IFERROR(SEARCH("persistent, bioackumulative and toxic properties",K231),99)=99,0,Scoring!$E$3),Scoring!$E$3),Scoring!$E$7),Scoring!$E$3),Scoring!$E$5),Scoring!$E$6),Scoring!$E$3)</f>
        <v>0</v>
      </c>
      <c r="W231" s="78">
        <f>IF(IFERROR(SEARCH("vPvB",P231),99)=99,IF(IFERROR(SEARCH("suspected pbt/vPvB",S231),99)=99,IF(IFERROR(SEARCH("vPvB",S231),99)=99,IF(IFERROR(SEARCH("concluded to be a vPvB",S231),99)=99,IF(IFERROR(SEARCH("identified as vPvB",K231),99)=99,IF(IFERROR(SEARCH("concluded to be a vPvB",K231),99)=99,IF(IFERROR(SEARCH("concluded to be both pbt and vPvB",S231),99)=99,IF(IFERROR(SEARCH("concluded to be both pbt and vPvB",K231),99)=99,0,Scoring!$E$5),Scoring!$E$5),Scoring!$E$5),Scoring!$E$5),Scoring!$E$5),Scoring!$E$4),Scoring!$E$6),Scoring!$E$4)</f>
        <v>0</v>
      </c>
      <c r="X231" s="78">
        <f>IF(IFERROR(SEARCH("H410",N231),99)=99,IF(IFERROR(SEARCH("H410",O231),99)=99,IF(IFERROR(SEARCH("H410",Q231),99)=99,IF(IFERROR(SEARCH("H410",M231),99)=99,IF(IFERROR(SEARCH("H410",R231),99)=99,IF(IFERROR(SEARCH("H411",N231),99)=99,IF(IFERROR(SEARCH("H411",O231),99)=99,IF(IFERROR(SEARCH("H411",Q231),99)=99,IF(IFERROR(SEARCH("H411",M231),99)=99,IF(IFERROR(SEARCH("H411",R231),99)=99,IF(IFERROR(SEARCH("H413",N231),99)=99,IF(IFERROR(SEARCH("H413",O231),99)=99,IF(IFERROR(SEARCH("H413",Q231),99)=99,IF(IFERROR(SEARCH("H413",M231),99)=99,IF(IFERROR(SEARCH("H413",R231),99)=99,IF(IFERROR(SEARCH("H412",N231),99)=99,IF(IFERROR(SEARCH("H412",O231),99)=99,IF(IFERROR(SEARCH("H412",Q231),99)=99,IF(IFERROR(SEARCH("H412",M231),99)=99,IF(IFERROR(SEARCH("H412",R231),99)=99,0,Scoring!$E$2),Scoring!$E$2),Scoring!$E$2),Scoring!$E$2),Scoring!$E$2),Scoring!$E$2),Scoring!$E$2),Scoring!$E$2),Scoring!$E$2),Scoring!$E$2),Scoring!$E$2),Scoring!$E$2),Scoring!$E$2),Scoring!$E$2),Scoring!$E$2),Scoring!$E$2),Scoring!$E$2),Scoring!$E$2),Scoring!$E$2),Scoring!$E$2)</f>
        <v>1</v>
      </c>
      <c r="Y231" s="78">
        <f>IF(IFERROR(SEARCH("CMR",K231),99)=99,IF(IFERROR(SEARCH("Suspected CMR",S231),99)=99,IF(IFERROR(SEARCH("CMR",S231),99)=99,0,Scoring!$E$8),Scoring!$E$9),Scoring!$E$8)</f>
        <v>3</v>
      </c>
      <c r="Z231" s="78">
        <f>IF(IFERROR(SEARCH("H350",N231),99)=99,IF(IFERROR(SEARCH("H350",O231),99)=99,IF(IFERROR(SEARCH("H350",Q231),99)=99,IF(IFERROR(SEARCH("H350",M231),99)=99,IF(IFERROR(SEARCH("H350",R231),99)=99,IF(IFERROR(SEARCH("H351",N231),99)=99,IF(IFERROR(SEARCH("H351",O231),99)=99,IF(IFERROR(SEARCH("H351",Q231),99)=99,IF(IFERROR(SEARCH("H351",M231),99)=99,IF(IFERROR(SEARCH("H351",R231),99)=99,IF(IFERROR(SEARCH("carcinogenic",P231),99)=99,IF(IFERROR(SEARCH("suspected carcinogenic",S231),99)=99,0,Scoring!$E$12),Scoring!$E$11),Scoring!$E$10),Scoring!$E$10),Scoring!$E$10),Scoring!$E$10),Scoring!$E$10),Scoring!$E$10),Scoring!$E$10),Scoring!$E$10),Scoring!$E$10),Scoring!$E$10)</f>
        <v>1</v>
      </c>
      <c r="AA231" s="78">
        <f>IF(IFERROR(SEARCH("H340",N231),99)=99,IF(IFERROR(SEARCH("H340",O231),99)=99,IF(IFERROR(SEARCH("H340",Q231),99)=99,IF(IFERROR(SEARCH("H340",M231),99)=99,IF(IFERROR(SEARCH("H340",R231),99)=99,IF(IFERROR(SEARCH("H341",N231),99)=99,IF(IFERROR(SEARCH("H341",O231),99)=99,IF(IFERROR(SEARCH("H341",Q231),99)=99,IF(IFERROR(SEARCH("H341",M231),99)=99,IF(IFERROR(SEARCH("H341",R231),99)=99,IF(IFERROR(SEARCH("mutagenic",P231),99)=99,IF(IFERROR(SEARCH("suspected mutagenic",S231),99)=99,0,Scoring!$E$15),Scoring!$E$14),Scoring!$E$13),Scoring!$E$13),Scoring!$E$13),Scoring!$E$13),Scoring!$E$13),Scoring!$E$13),Scoring!$E$13),Scoring!$E$13),Scoring!$E$13),Scoring!$E$13)</f>
        <v>0</v>
      </c>
      <c r="AB231" s="78">
        <f>IF(IFERROR(SEARCH("H360",N231),99)=99,IF(IFERROR(SEARCH("H360",O231),99)=99,IF(IFERROR(SEARCH("H360",Q231),99)=99,IF(IFERROR(SEARCH("H360",M231),99)=99,IF(IFERROR(SEARCH("H360",R231),99)=99,IF(IFERROR(SEARCH("H361",N231),99)=99,IF(IFERROR(SEARCH("H361",O231),99)=99,IF(IFERROR(SEARCH("H361",Q231),99)=99,IF(IFERROR(SEARCH("H361",M231),99)=99,IF(IFERROR(SEARCH("H361",R231),99)=99,IF(IFERROR(SEARCH("reproduction",P231),99)=99,IF(IFERROR(SEARCH("suspected reprotoxic",S231),99)=99,IF(IFERROR(SEARCH("reprotoxic",S231),99)=99,IF(IFERROR(SEARCH("reprotoxic",K231),99)=99,0,Scoring!$E$18),Scoring!$E$18),Scoring!$E$19),Scoring!$E$17),Scoring!$E$16),Scoring!$E$16),Scoring!$E$16),Scoring!$E$16),Scoring!$E$16),Scoring!$E$16),Scoring!$E$16),Scoring!$E$16),Scoring!$E$16),Scoring!$E$16)</f>
        <v>0</v>
      </c>
      <c r="AC231" s="78">
        <f>IF(IFERROR(SEARCH("57f",L231),99)=99,IF(IFERROR(SEARCH("57(f)",P231),99)=99,0,Scoring!$E$20),Scoring!$E$20)</f>
        <v>0</v>
      </c>
      <c r="AD231" s="78">
        <f>IF(IFERROR(SEARCH("CAT1",T231),99)=99,IF(IFERROR(SEARCH("CAT2",T231),99)=99,IF(IFERROR(SEARCH("CAT3",T231),99)=99,IF(IFERROR(SEARCH("concluded to be endocrine",K231),99)=99,IF(IFERROR(SEARCH("categorised as endocrine",K231),99)=99,IF(IFERROR(SEARCH("endocrine disrupting",P231),99)=99,IF(IFERROR(SEARCH("endocrine disrupting",K231),99)=99,IF(IFERROR(SEARCH("suspected endocrine",S231),99)=99,IF(IFERROR(SEARCH("potential endocrine",S231),99)=99,0,Scoring!$E$25),Scoring!$E$25),Scoring!$E$24),Scoring!$E$24),Scoring!$E$24),Scoring!$E$24),Scoring!$E$23),Scoring!$E$22),Scoring!$E$21)</f>
        <v>0</v>
      </c>
      <c r="AE231" s="78">
        <f>IF(IFERROR(SEARCH("suspected sensitiser",S231),99)=99,IF(IFERROR(SEARCH("sensitiser",S231),99)=99,IF(IFERROR(SEARCH("other hazard based concern",S231),99)=99,0,Scoring!$E$28),Scoring!$E$26),Scoring!$E$27)</f>
        <v>0</v>
      </c>
      <c r="AF231" s="78">
        <f>IF(IFERROR(M231,1)=1,IF(IFERROR(N231,1)=1,IF(IFERROR(O231,1)=1,IF(IFERROR(Q231,1)=1,IF(IFERROR(R231,1)=1,IF(IFERROR(T231,1)=1,IF(IFERROR(K231,1)=1,IF(IFERROR(P231,1)=1,IF(IFERROR(S231,1)=1,Scoring!$E$29,0),0),0),0),0),0),0),0),0)</f>
        <v>0</v>
      </c>
      <c r="AG231" s="78">
        <f t="shared" si="26"/>
        <v>4</v>
      </c>
      <c r="AI231" s="93"/>
      <c r="AJ231" s="94"/>
      <c r="AK231" s="76"/>
      <c r="AL231" s="75"/>
      <c r="AN231" s="79"/>
      <c r="AO231" s="79"/>
      <c r="AP231" s="79"/>
      <c r="AQ231" s="79"/>
      <c r="AR231" s="79"/>
      <c r="AS231" s="78"/>
      <c r="AU231" s="79">
        <f>IF(IFERROR(F231,99)=99,IF(IFERROR(G231,99)=99,IF(IFERROR(H231,99)=99,IF(IFERROR(I231,99)=99,IF(IFERROR(E231,99)=99,IF(IFERROR(J231,99)=99,0,Scoring!$B$7),Scoring!$B$3),Scoring!$B$2),Scoring!$B$6),Scoring!$B$5),Scoring!$B$4)</f>
        <v>0.3</v>
      </c>
      <c r="AV231" s="78">
        <f t="shared" si="27"/>
        <v>1.2</v>
      </c>
      <c r="AW231" s="78"/>
      <c r="AX231" s="66"/>
      <c r="AY231" s="78"/>
      <c r="AZ231" s="76"/>
      <c r="BA231" s="76"/>
      <c r="BB231" s="76"/>
    </row>
    <row r="232" spans="1:54" x14ac:dyDescent="0.25">
      <c r="A232" s="77" t="s">
        <v>5960</v>
      </c>
      <c r="B232" s="76" t="str">
        <f t="shared" si="28"/>
        <v>200-878-7</v>
      </c>
      <c r="C232" s="77" t="s">
        <v>2190</v>
      </c>
      <c r="D232" s="77" t="s">
        <v>2191</v>
      </c>
      <c r="E232" s="76" t="str">
        <f>IF(C232="-",IF(A232="-",VLOOKUP(D232,'sin-list 180320_update'!$C$2:$C$835,1,FALSE),VLOOKUP(A232,'sin-list 180320_update'!$A$2:$A$835,1,FALSE)),VLOOKUP(C232,'sin-list 180320_update'!$B$2:$B$835,1,FALSE))</f>
        <v>200-878-7</v>
      </c>
      <c r="F232" s="76" t="e">
        <f>IF($C232="-",IF($A232="-",VLOOKUP($D232,'REACH Bilaga XVII_update'!$A$5:$A$131,1,FALSE),VLOOKUP($A232,'REACH Bilaga XVII_update'!$C$5:$C$131,1,FALSE)),VLOOKUP($C232,'REACH Bilaga XVII_update'!$B$5:$B$131,1,FALSE))</f>
        <v>#N/A</v>
      </c>
      <c r="G232" s="76" t="e">
        <f>IF($C232="-",IF($A232="-",VLOOKUP($D232,' REACH Bilaga 59_update'!$A$5:$A$210,1,FALSE),VLOOKUP($A232,' REACH Bilaga 59_update'!$D$5:$D$210,1,FALSE)),VLOOKUP($C232,' REACH Bilaga 59_update'!$C$5:$C$210,1,FALSE))</f>
        <v>#N/A</v>
      </c>
      <c r="H232" s="76" t="e">
        <f>IF($C232="-",IF($A232="-",VLOOKUP($D232,'REACH Bilaga XIV_update'!$A$5:$A$110,1,FALSE),VLOOKUP($A232,'REACH Bilaga XIV_update'!$D$5:$D$110,1,FALSE)),VLOOKUP($C232,'REACH Bilaga XIV_update'!$C$5:$C$110,1,FALSE))</f>
        <v>#N/A</v>
      </c>
      <c r="I232" s="76" t="e">
        <f>IF($C232="-",IF($A232="-",VLOOKUP($D232,CoRAP_update!$A$5:$A$376,1,FALSE),VLOOKUP($A232,CoRAP_update!$D$5:$D$376,1,FALSE)),VLOOKUP($C232,CoRAP_update!$C$5:$C$376,1,FALSE))</f>
        <v>#N/A</v>
      </c>
      <c r="J232" s="76" t="e">
        <f>IF($C232="-",IF($A232="-",VLOOKUP($D232,EDC_update!$C$2:$C$450,1,FALSE),VLOOKUP($A232,EDC_update!$B$2:$B$450,1,FALSE)),VLOOKUP($C232,EDC_update!$L$2:$L$450,1,FALSE))</f>
        <v>#N/A</v>
      </c>
      <c r="K232" s="76" t="str">
        <f>IF($C232="-",IF($A232="-",IF(VLOOKUP($D232,'sin-list 180320_update'!$C$2:$S$835,3,FALSE)="",NA(),VLOOKUP($D232,'sin-list 180320_update'!$C$2:$S$835,3,FALSE)),IF(VLOOKUP($A232,'sin-list 180320_update'!$A$2:$S$835,5,FALSE)="",NA(),VLOOKUP($A232,'sin-list 180320_update'!$A$2:$S$835,5,FALSE))),IF(VLOOKUP($C232,'sin-list 180320_update'!$B$2:$S$835,4,FALSE)="",NA(),VLOOKUP($C232,'sin-list 180320_update'!$B$2:$S$835,4,FALSE)))</f>
        <v>Classified CMR according to Annex VI of Regulation 1272/2008</v>
      </c>
      <c r="L232" s="76" t="str">
        <f>IF($C232="-",IF($A232="-",VLOOKUP($D232,'sin-list 180320_update'!$C$2:$S$835,6,FALSE),VLOOKUP($A232,'sin-list 180320_update'!$A$2:$S$835,8,FALSE)),VLOOKUP($C232,'sin-list 180320_update'!$B$2:$S$835,7,FALSE))</f>
        <v>Flam. Liq. 2
Carc. 1B
Acute Tox. 2 *
Acute Tox. 1
Acute Tox. 2 *
Eye Dam. 1
Aquatic Chronic 2</v>
      </c>
      <c r="M232" s="76" t="str">
        <f>IF($C232="-",IF($A232="-",IF(VLOOKUP($D232,'sin-list 180320_update'!$C$2:$S$835,8,FALSE)="",NA(),VLOOKUP($D232,'sin-list 180320_update'!$C$2:$S$835,8,FALSE)),IF(VLOOKUP($A232,'sin-list 180320_update'!$A$2:$S$835,10,FALSE)="",NA(),VLOOKUP($A232,'sin-list 180320_update'!$A$2:$S$835,10,FALSE))),IF(VLOOKUP($C232,'sin-list 180320_update'!$B$2:$S$835,9,FALSE)="",NA(),VLOOKUP($C232,'sin-list 180320_update'!$B$2:$S$835,9,FALSE)))</f>
        <v>H225
H350
H330
H310
H300
H318
H411</v>
      </c>
      <c r="N232" s="76" t="e">
        <f>IF($C232="-",IF($A232="-",IF(VLOOKUP($D232,'REACH Bilaga XVII_update'!$A$5:$E$131,4,FALSE)="",NA(),VLOOKUP($D232,'REACH Bilaga XVII_update'!$A$5:$E$131,4,FALSE)),IF(VLOOKUP($A232,'REACH Bilaga XVII_update'!$C$5:$D$131,2,FALSE)="",NA(),VLOOKUP($A232,'REACH Bilaga XVII_update'!$C$5:$D$131,2,FALSE))),IF(VLOOKUP($C232,'REACH Bilaga XVII_update'!$B$5:$D$131,3,FALSE)="",NA(),VLOOKUP($C232,'REACH Bilaga XVII_update'!$B$5:$D$131,3,FALSE)))</f>
        <v>#N/A</v>
      </c>
      <c r="O232" s="76" t="e">
        <f>IF($C232="-",IF($A232="-",IF(VLOOKUP($D232,' REACH Bilaga 59_update'!$A$5:$E$210,5,FALSE)="",NA(),VLOOKUP($D232,' REACH Bilaga 59_update'!$A$5:$E$210,5,FALSE)),IF(VLOOKUP($A232,' REACH Bilaga 59_update'!$D$5:$E$210,2,FALSE)="",NA(),VLOOKUP($A232,' REACH Bilaga 59_update'!$D$5:$E$210,2,FALSE))),IF(VLOOKUP($C232,' REACH Bilaga 59_update'!$C$5:$E$210,3,FALSE)="",NA(),VLOOKUP($C232,' REACH Bilaga 59_update'!$C$5:$E$210,3,FALSE)))</f>
        <v>#N/A</v>
      </c>
      <c r="P232" s="76" t="e">
        <f>IF(C232="-",IF(A232="-",IFERROR(VLOOKUP($D232,' REACH Bilaga 59_update'!$A$5:$F$210,MATCH(Sammanfattning!P$1,' REACH Bilaga 59_update'!$A$4:$F$4,0),FALSE),VLOOKUP($D232,'REACH Bilaga XIV_update'!$A$4:$H$110,MATCH(Sammanfattning!P$1,'REACH Bilaga XIV_update'!$A$4:$H$4,0),FALSE)),IFERROR(VLOOKUP($A232,' REACH Bilaga 59_update'!$D$5:$F$210,MATCH(Sammanfattning!P$1,' REACH Bilaga 59_update'!$D$4:$F$4,0),FALSE),VLOOKUP($A232,'REACH Bilaga XIV_update'!$D$4:$H$110,MATCH(Sammanfattning!P$1,'REACH Bilaga XIV_update'!$D$4:$H$4,0),FALSE))),IFERROR(VLOOKUP($C232,' REACH Bilaga 59_update'!$C$5:$F$210,MATCH(Sammanfattning!P$1,' REACH Bilaga 59_update'!$C$4:$F$4,0),FALSE),VLOOKUP($C232,'REACH Bilaga XIV_update'!$C$4:$H$110,MATCH(Sammanfattning!P$1,'REACH Bilaga XIV_update'!$C$4:$H$4,0),FALSE)))</f>
        <v>#N/A</v>
      </c>
      <c r="Q232" s="76" t="e">
        <f>IF($C232="-",IF($A232="-",IF(VLOOKUP($D232,'REACH Bilaga XIV_update'!$A$5:$I$110,9,FALSE)="",NA(),VLOOKUP($D232,'REACH Bilaga XIV_update'!$A$5:$I$110,9,FALSE)),IF(VLOOKUP($A232,'REACH Bilaga XIV_update'!$D$5:$I$110,6,FALSE)="",NA(),VLOOKUP($A232,'REACH Bilaga XIV_update'!$D$5:$I$110,6,FALSE))),IF(VLOOKUP($C232,'REACH Bilaga XIV_update'!$C$5:$I$110,7,FALSE)="",NA(),VLOOKUP($C232,'REACH Bilaga XIV_update'!$C$5:$I$110,7,FALSE)))</f>
        <v>#N/A</v>
      </c>
      <c r="R232" s="76" t="e">
        <f>IF($C232="-",IF($A232="-",IF(VLOOKUP($D232,CoRAP_update!$A$5:$O$376,15,FALSE)="",NA(),VLOOKUP($D232,CoRAP_update!$A$5:$O$376,15,FALSE)),IF(VLOOKUP($A232,CoRAP_update!$D$5:$O$376,12,FALSE)="",NA(),VLOOKUP($A232,CoRAP_update!$D$5:$O$376,12,FALSE))),IF(VLOOKUP($C232,CoRAP_update!$C$5:$O$376,13,FALSE)="",NA(),VLOOKUP($C232,CoRAP_update!$C$5:$O$376,13,FALSE)))</f>
        <v>#N/A</v>
      </c>
      <c r="S232" s="144" t="e">
        <f>IF($C232="-",IF($A232="-",VLOOKUP($D232,CoRAP_update!$A$5:$J$376,MATCH(Sammanfattning!S$1,CoRAP_update!$A$4:$J$4,0),FALSE),VLOOKUP($A232,CoRAP_update!$D$5:$J$376,MATCH(Sammanfattning!S$1,CoRAP_update!$D$4:$J$4,0),FALSE)),VLOOKUP($C232,CoRAP_update!$C$5:$J$376,MATCH(Sammanfattning!S$1,CoRAP_update!$C$4:$J$4,0),FALSE))</f>
        <v>#N/A</v>
      </c>
      <c r="T232" s="76" t="e">
        <f>IF($A232="-",VLOOKUP($D232,EDC_update!$C$2:$F$450,4,FALSE),VLOOKUP($A232,EDC_update!$B$2:$F$450,5,FALSE))</f>
        <v>#N/A</v>
      </c>
      <c r="V232" s="78">
        <f>IF(IFERROR(SEARCH("PBT",P232),99)=99,IF(IFERROR(SEARCH("suspected PBT",S232),99)=99,IF(IFERROR(SEARCH("concluded to be PBT",K232),99)=99,IF(IFERROR(SEARCH("PBT",S232),99)=99,IF(IFERROR(SEARCH("PBT cand",L232),99)=99,IF(IFERROR(SEARCH("PBT",L232),99)=99,IF(IFERROR(SEARCH("persistent, bioackumulative and toxic properties",K232),99)=99,0,Scoring!$E$3),Scoring!$E$3),Scoring!$E$7),Scoring!$E$3),Scoring!$E$5),Scoring!$E$6),Scoring!$E$3)</f>
        <v>0</v>
      </c>
      <c r="W232" s="78">
        <f>IF(IFERROR(SEARCH("vPvB",P232),99)=99,IF(IFERROR(SEARCH("suspected pbt/vPvB",S232),99)=99,IF(IFERROR(SEARCH("vPvB",S232),99)=99,IF(IFERROR(SEARCH("concluded to be a vPvB",S232),99)=99,IF(IFERROR(SEARCH("identified as vPvB",K232),99)=99,IF(IFERROR(SEARCH("concluded to be a vPvB",K232),99)=99,IF(IFERROR(SEARCH("concluded to be both pbt and vPvB",S232),99)=99,IF(IFERROR(SEARCH("concluded to be both pbt and vPvB",K232),99)=99,0,Scoring!$E$5),Scoring!$E$5),Scoring!$E$5),Scoring!$E$5),Scoring!$E$5),Scoring!$E$4),Scoring!$E$6),Scoring!$E$4)</f>
        <v>0</v>
      </c>
      <c r="X232" s="78">
        <f>IF(IFERROR(SEARCH("H410",N232),99)=99,IF(IFERROR(SEARCH("H410",O232),99)=99,IF(IFERROR(SEARCH("H410",Q232),99)=99,IF(IFERROR(SEARCH("H410",M232),99)=99,IF(IFERROR(SEARCH("H410",R232),99)=99,IF(IFERROR(SEARCH("H411",N232),99)=99,IF(IFERROR(SEARCH("H411",O232),99)=99,IF(IFERROR(SEARCH("H411",Q232),99)=99,IF(IFERROR(SEARCH("H411",M232),99)=99,IF(IFERROR(SEARCH("H411",R232),99)=99,IF(IFERROR(SEARCH("H413",N232),99)=99,IF(IFERROR(SEARCH("H413",O232),99)=99,IF(IFERROR(SEARCH("H413",Q232),99)=99,IF(IFERROR(SEARCH("H413",M232),99)=99,IF(IFERROR(SEARCH("H413",R232),99)=99,IF(IFERROR(SEARCH("H412",N232),99)=99,IF(IFERROR(SEARCH("H412",O232),99)=99,IF(IFERROR(SEARCH("H412",Q232),99)=99,IF(IFERROR(SEARCH("H412",M232),99)=99,IF(IFERROR(SEARCH("H412",R232),99)=99,0,Scoring!$E$2),Scoring!$E$2),Scoring!$E$2),Scoring!$E$2),Scoring!$E$2),Scoring!$E$2),Scoring!$E$2),Scoring!$E$2),Scoring!$E$2),Scoring!$E$2),Scoring!$E$2),Scoring!$E$2),Scoring!$E$2),Scoring!$E$2),Scoring!$E$2),Scoring!$E$2),Scoring!$E$2),Scoring!$E$2),Scoring!$E$2),Scoring!$E$2)</f>
        <v>1</v>
      </c>
      <c r="Y232" s="78">
        <f>IF(IFERROR(SEARCH("CMR",K232),99)=99,IF(IFERROR(SEARCH("Suspected CMR",S232),99)=99,IF(IFERROR(SEARCH("CMR",S232),99)=99,0,Scoring!$E$8),Scoring!$E$9),Scoring!$E$8)</f>
        <v>3</v>
      </c>
      <c r="Z232" s="78">
        <f>IF(IFERROR(SEARCH("H350",N232),99)=99,IF(IFERROR(SEARCH("H350",O232),99)=99,IF(IFERROR(SEARCH("H350",Q232),99)=99,IF(IFERROR(SEARCH("H350",M232),99)=99,IF(IFERROR(SEARCH("H350",R232),99)=99,IF(IFERROR(SEARCH("H351",N232),99)=99,IF(IFERROR(SEARCH("H351",O232),99)=99,IF(IFERROR(SEARCH("H351",Q232),99)=99,IF(IFERROR(SEARCH("H351",M232),99)=99,IF(IFERROR(SEARCH("H351",R232),99)=99,IF(IFERROR(SEARCH("carcinogenic",P232),99)=99,IF(IFERROR(SEARCH("suspected carcinogenic",S232),99)=99,0,Scoring!$E$12),Scoring!$E$11),Scoring!$E$10),Scoring!$E$10),Scoring!$E$10),Scoring!$E$10),Scoring!$E$10),Scoring!$E$10),Scoring!$E$10),Scoring!$E$10),Scoring!$E$10),Scoring!$E$10)</f>
        <v>1</v>
      </c>
      <c r="AA232" s="78">
        <f>IF(IFERROR(SEARCH("H340",N232),99)=99,IF(IFERROR(SEARCH("H340",O232),99)=99,IF(IFERROR(SEARCH("H340",Q232),99)=99,IF(IFERROR(SEARCH("H340",M232),99)=99,IF(IFERROR(SEARCH("H340",R232),99)=99,IF(IFERROR(SEARCH("H341",N232),99)=99,IF(IFERROR(SEARCH("H341",O232),99)=99,IF(IFERROR(SEARCH("H341",Q232),99)=99,IF(IFERROR(SEARCH("H341",M232),99)=99,IF(IFERROR(SEARCH("H341",R232),99)=99,IF(IFERROR(SEARCH("mutagenic",P232),99)=99,IF(IFERROR(SEARCH("suspected mutagenic",S232),99)=99,0,Scoring!$E$15),Scoring!$E$14),Scoring!$E$13),Scoring!$E$13),Scoring!$E$13),Scoring!$E$13),Scoring!$E$13),Scoring!$E$13),Scoring!$E$13),Scoring!$E$13),Scoring!$E$13),Scoring!$E$13)</f>
        <v>0</v>
      </c>
      <c r="AB232" s="78">
        <f>IF(IFERROR(SEARCH("H360",N232),99)=99,IF(IFERROR(SEARCH("H360",O232),99)=99,IF(IFERROR(SEARCH("H360",Q232),99)=99,IF(IFERROR(SEARCH("H360",M232),99)=99,IF(IFERROR(SEARCH("H360",R232),99)=99,IF(IFERROR(SEARCH("H361",N232),99)=99,IF(IFERROR(SEARCH("H361",O232),99)=99,IF(IFERROR(SEARCH("H361",Q232),99)=99,IF(IFERROR(SEARCH("H361",M232),99)=99,IF(IFERROR(SEARCH("H361",R232),99)=99,IF(IFERROR(SEARCH("reproduction",P232),99)=99,IF(IFERROR(SEARCH("suspected reprotoxic",S232),99)=99,IF(IFERROR(SEARCH("reprotoxic",S232),99)=99,IF(IFERROR(SEARCH("reprotoxic",K232),99)=99,0,Scoring!$E$18),Scoring!$E$18),Scoring!$E$19),Scoring!$E$17),Scoring!$E$16),Scoring!$E$16),Scoring!$E$16),Scoring!$E$16),Scoring!$E$16),Scoring!$E$16),Scoring!$E$16),Scoring!$E$16),Scoring!$E$16),Scoring!$E$16)</f>
        <v>0</v>
      </c>
      <c r="AC232" s="78">
        <f>IF(IFERROR(SEARCH("57f",L232),99)=99,IF(IFERROR(SEARCH("57(f)",P232),99)=99,0,Scoring!$E$20),Scoring!$E$20)</f>
        <v>0</v>
      </c>
      <c r="AD232" s="78">
        <f>IF(IFERROR(SEARCH("CAT1",T232),99)=99,IF(IFERROR(SEARCH("CAT2",T232),99)=99,IF(IFERROR(SEARCH("CAT3",T232),99)=99,IF(IFERROR(SEARCH("concluded to be endocrine",K232),99)=99,IF(IFERROR(SEARCH("categorised as endocrine",K232),99)=99,IF(IFERROR(SEARCH("endocrine disrupting",P232),99)=99,IF(IFERROR(SEARCH("endocrine disrupting",K232),99)=99,IF(IFERROR(SEARCH("suspected endocrine",S232),99)=99,IF(IFERROR(SEARCH("potential endocrine",S232),99)=99,0,Scoring!$E$25),Scoring!$E$25),Scoring!$E$24),Scoring!$E$24),Scoring!$E$24),Scoring!$E$24),Scoring!$E$23),Scoring!$E$22),Scoring!$E$21)</f>
        <v>0</v>
      </c>
      <c r="AE232" s="78">
        <f>IF(IFERROR(SEARCH("suspected sensitiser",S232),99)=99,IF(IFERROR(SEARCH("sensitiser",S232),99)=99,IF(IFERROR(SEARCH("other hazard based concern",S232),99)=99,0,Scoring!$E$28),Scoring!$E$26),Scoring!$E$27)</f>
        <v>0</v>
      </c>
      <c r="AF232" s="78">
        <f>IF(IFERROR(M232,1)=1,IF(IFERROR(N232,1)=1,IF(IFERROR(O232,1)=1,IF(IFERROR(Q232,1)=1,IF(IFERROR(R232,1)=1,IF(IFERROR(T232,1)=1,IF(IFERROR(K232,1)=1,IF(IFERROR(P232,1)=1,IF(IFERROR(S232,1)=1,Scoring!$E$29,0),0),0),0),0),0),0),0),0)</f>
        <v>0</v>
      </c>
      <c r="AG232" s="78">
        <f t="shared" si="26"/>
        <v>4</v>
      </c>
      <c r="AI232" s="93"/>
      <c r="AJ232" s="94"/>
      <c r="AK232" s="76"/>
      <c r="AL232" s="75"/>
      <c r="AN232" s="79"/>
      <c r="AO232" s="79"/>
      <c r="AP232" s="79"/>
      <c r="AQ232" s="79"/>
      <c r="AR232" s="79"/>
      <c r="AS232" s="78"/>
      <c r="AU232" s="79">
        <f>IF(IFERROR(F232,99)=99,IF(IFERROR(G232,99)=99,IF(IFERROR(H232,99)=99,IF(IFERROR(I232,99)=99,IF(IFERROR(E232,99)=99,IF(IFERROR(J232,99)=99,0,Scoring!$B$7),Scoring!$B$3),Scoring!$B$2),Scoring!$B$6),Scoring!$B$5),Scoring!$B$4)</f>
        <v>0.3</v>
      </c>
      <c r="AV232" s="78">
        <f t="shared" si="27"/>
        <v>1.2</v>
      </c>
      <c r="AW232" s="78"/>
      <c r="AX232" s="66"/>
      <c r="AY232" s="78"/>
      <c r="AZ232" s="76"/>
      <c r="BA232" s="76"/>
      <c r="BB232" s="76"/>
    </row>
    <row r="233" spans="1:54" x14ac:dyDescent="0.25">
      <c r="A233" s="77" t="s">
        <v>3111</v>
      </c>
      <c r="B233" s="76" t="str">
        <f t="shared" si="28"/>
        <v>201-004-7</v>
      </c>
      <c r="C233" s="77" t="s">
        <v>2209</v>
      </c>
      <c r="D233" s="77" t="s">
        <v>2210</v>
      </c>
      <c r="E233" s="76" t="str">
        <f>IF(C233="-",IF(A233="-",VLOOKUP(D233,'sin-list 180320_update'!$C$2:$C$835,1,FALSE),VLOOKUP(A233,'sin-list 180320_update'!$A$2:$A$835,1,FALSE)),VLOOKUP(C233,'sin-list 180320_update'!$B$2:$B$835,1,FALSE))</f>
        <v>201-004-7</v>
      </c>
      <c r="F233" s="76" t="e">
        <f>IF($C233="-",IF($A233="-",VLOOKUP($D233,'REACH Bilaga XVII_update'!$A$5:$A$131,1,FALSE),VLOOKUP($A233,'REACH Bilaga XVII_update'!$C$5:$C$131,1,FALSE)),VLOOKUP($C233,'REACH Bilaga XVII_update'!$B$5:$B$131,1,FALSE))</f>
        <v>#N/A</v>
      </c>
      <c r="G233" s="76" t="str">
        <f>IF($C233="-",IF($A233="-",VLOOKUP($D233,' REACH Bilaga 59_update'!$A$5:$A$210,1,FALSE),VLOOKUP($A233,' REACH Bilaga 59_update'!$D$5:$D$210,1,FALSE)),VLOOKUP($C233,' REACH Bilaga 59_update'!$C$5:$C$210,1,FALSE))</f>
        <v>201-004-7</v>
      </c>
      <c r="H233" s="76" t="e">
        <f>IF($C233="-",IF($A233="-",VLOOKUP($D233,'REACH Bilaga XIV_update'!$A$5:$A$110,1,FALSE),VLOOKUP($A233,'REACH Bilaga XIV_update'!$D$5:$D$110,1,FALSE)),VLOOKUP($C233,'REACH Bilaga XIV_update'!$C$5:$C$110,1,FALSE))</f>
        <v>#N/A</v>
      </c>
      <c r="I233" s="76" t="e">
        <f>IF($C233="-",IF($A233="-",VLOOKUP($D233,CoRAP_update!$A$5:$A$376,1,FALSE),VLOOKUP($A233,CoRAP_update!$D$5:$D$376,1,FALSE)),VLOOKUP($C233,CoRAP_update!$C$5:$C$376,1,FALSE))</f>
        <v>#N/A</v>
      </c>
      <c r="J233" s="76" t="e">
        <f>IF($C233="-",IF($A233="-",VLOOKUP($D233,EDC_update!$C$2:$C$450,1,FALSE),VLOOKUP($A233,EDC_update!$B$2:$B$450,1,FALSE)),VLOOKUP($C233,EDC_update!$L$2:$L$450,1,FALSE))</f>
        <v>#N/A</v>
      </c>
      <c r="K233" s="76" t="str">
        <f>IF($C233="-",IF($A233="-",IF(VLOOKUP($D233,'sin-list 180320_update'!$C$2:$S$835,3,FALSE)="",NA(),VLOOKUP($D233,'sin-list 180320_update'!$C$2:$S$835,3,FALSE)),IF(VLOOKUP($A233,'sin-list 180320_update'!$A$2:$S$835,5,FALSE)="",NA(),VLOOKUP($A233,'sin-list 180320_update'!$A$2:$S$835,5,FALSE))),IF(VLOOKUP($C233,'sin-list 180320_update'!$B$2:$S$835,4,FALSE)="",NA(),VLOOKUP($C233,'sin-list 180320_update'!$B$2:$S$835,4,FALSE)))</f>
        <v>Classified CMR according to Annex VI of Regulation 1272/2008</v>
      </c>
      <c r="L233" s="76" t="str">
        <f>IF($C233="-",IF($A233="-",VLOOKUP($D233,'sin-list 180320_update'!$C$2:$S$835,6,FALSE),VLOOKUP($A233,'sin-list 180320_update'!$A$2:$S$835,8,FALSE)),VLOOKUP($C233,'sin-list 180320_update'!$B$2:$S$835,7,FALSE))</f>
        <v>Carc. 1B
Muta. 2
Repr. 2</v>
      </c>
      <c r="M233" s="76" t="str">
        <f>IF($C233="-",IF($A233="-",IF(VLOOKUP($D233,'sin-list 180320_update'!$C$2:$S$835,8,FALSE)="",NA(),VLOOKUP($D233,'sin-list 180320_update'!$C$2:$S$835,8,FALSE)),IF(VLOOKUP($A233,'sin-list 180320_update'!$A$2:$S$835,10,FALSE)="",NA(),VLOOKUP($A233,'sin-list 180320_update'!$A$2:$S$835,10,FALSE))),IF(VLOOKUP($C233,'sin-list 180320_update'!$B$2:$S$835,9,FALSE)="",NA(),VLOOKUP($C233,'sin-list 180320_update'!$B$2:$S$835,9,FALSE)))</f>
        <v>H350
H341
H361f***</v>
      </c>
      <c r="N233" s="76" t="e">
        <f>IF($C233="-",IF($A233="-",IF(VLOOKUP($D233,'REACH Bilaga XVII_update'!$A$5:$E$131,4,FALSE)="",NA(),VLOOKUP($D233,'REACH Bilaga XVII_update'!$A$5:$E$131,4,FALSE)),IF(VLOOKUP($A233,'REACH Bilaga XVII_update'!$C$5:$D$131,2,FALSE)="",NA(),VLOOKUP($A233,'REACH Bilaga XVII_update'!$C$5:$D$131,2,FALSE))),IF(VLOOKUP($C233,'REACH Bilaga XVII_update'!$B$5:$D$131,3,FALSE)="",NA(),VLOOKUP($C233,'REACH Bilaga XVII_update'!$B$5:$D$131,3,FALSE)))</f>
        <v>#N/A</v>
      </c>
      <c r="O233" s="76" t="str">
        <f>IF($C233="-",IF($A233="-",IF(VLOOKUP($D233,' REACH Bilaga 59_update'!$A$5:$E$210,5,FALSE)="",NA(),VLOOKUP($D233,' REACH Bilaga 59_update'!$A$5:$E$210,5,FALSE)),IF(VLOOKUP($A233,' REACH Bilaga 59_update'!$D$5:$E$210,2,FALSE)="",NA(),VLOOKUP($A233,' REACH Bilaga 59_update'!$D$5:$E$210,2,FALSE))),IF(VLOOKUP($C233,' REACH Bilaga 59_update'!$C$5:$E$210,3,FALSE)="",NA(),VLOOKUP($C233,' REACH Bilaga 59_update'!$C$5:$E$210,3,FALSE)))</f>
        <v>H350
H341
H361f ***</v>
      </c>
      <c r="P233" s="76" t="str">
        <f>IF(C233="-",IF(A233="-",IFERROR(VLOOKUP($D233,' REACH Bilaga 59_update'!$A$5:$F$210,MATCH(Sammanfattning!P$1,' REACH Bilaga 59_update'!$A$4:$F$4,0),FALSE),VLOOKUP($D233,'REACH Bilaga XIV_update'!$A$4:$H$110,MATCH(Sammanfattning!P$1,'REACH Bilaga XIV_update'!$A$4:$H$4,0),FALSE)),IFERROR(VLOOKUP($A233,' REACH Bilaga 59_update'!$D$5:$F$210,MATCH(Sammanfattning!P$1,' REACH Bilaga 59_update'!$D$4:$F$4,0),FALSE),VLOOKUP($A233,'REACH Bilaga XIV_update'!$D$4:$H$110,MATCH(Sammanfattning!P$1,'REACH Bilaga XIV_update'!$D$4:$H$4,0),FALSE))),IFERROR(VLOOKUP($C233,' REACH Bilaga 59_update'!$C$5:$F$210,MATCH(Sammanfattning!P$1,' REACH Bilaga 59_update'!$C$4:$F$4,0),FALSE),VLOOKUP($C233,'REACH Bilaga XIV_update'!$C$4:$H$110,MATCH(Sammanfattning!P$1,'REACH Bilaga XIV_update'!$C$4:$H$4,0),FALSE)))</f>
        <v>Carcinogenic (Article 57a)</v>
      </c>
      <c r="Q233" s="76" t="e">
        <f>IF($C233="-",IF($A233="-",IF(VLOOKUP($D233,'REACH Bilaga XIV_update'!$A$5:$I$110,9,FALSE)="",NA(),VLOOKUP($D233,'REACH Bilaga XIV_update'!$A$5:$I$110,9,FALSE)),IF(VLOOKUP($A233,'REACH Bilaga XIV_update'!$D$5:$I$110,6,FALSE)="",NA(),VLOOKUP($A233,'REACH Bilaga XIV_update'!$D$5:$I$110,6,FALSE))),IF(VLOOKUP($C233,'REACH Bilaga XIV_update'!$C$5:$I$110,7,FALSE)="",NA(),VLOOKUP($C233,'REACH Bilaga XIV_update'!$C$5:$I$110,7,FALSE)))</f>
        <v>#N/A</v>
      </c>
      <c r="R233" s="76" t="e">
        <f>IF($C233="-",IF($A233="-",IF(VLOOKUP($D233,CoRAP_update!$A$5:$O$376,15,FALSE)="",NA(),VLOOKUP($D233,CoRAP_update!$A$5:$O$376,15,FALSE)),IF(VLOOKUP($A233,CoRAP_update!$D$5:$O$376,12,FALSE)="",NA(),VLOOKUP($A233,CoRAP_update!$D$5:$O$376,12,FALSE))),IF(VLOOKUP($C233,CoRAP_update!$C$5:$O$376,13,FALSE)="",NA(),VLOOKUP($C233,CoRAP_update!$C$5:$O$376,13,FALSE)))</f>
        <v>#N/A</v>
      </c>
      <c r="S233" s="144" t="e">
        <f>IF($C233="-",IF($A233="-",VLOOKUP($D233,CoRAP_update!$A$5:$J$376,MATCH(Sammanfattning!S$1,CoRAP_update!$A$4:$J$4,0),FALSE),VLOOKUP($A233,CoRAP_update!$D$5:$J$376,MATCH(Sammanfattning!S$1,CoRAP_update!$D$4:$J$4,0),FALSE)),VLOOKUP($C233,CoRAP_update!$C$5:$J$376,MATCH(Sammanfattning!S$1,CoRAP_update!$C$4:$J$4,0),FALSE))</f>
        <v>#N/A</v>
      </c>
      <c r="T233" s="76" t="str">
        <f>IF($A233="-",VLOOKUP($D233,EDC_update!$C$2:$F$450,4,FALSE),VLOOKUP($A233,EDC_update!$B$2:$F$450,5,FALSE))</f>
        <v>CAT1</v>
      </c>
      <c r="V233" s="78">
        <f>IF(IFERROR(SEARCH("PBT",P233),99)=99,IF(IFERROR(SEARCH("suspected PBT",S233),99)=99,IF(IFERROR(SEARCH("concluded to be PBT",K233),99)=99,IF(IFERROR(SEARCH("PBT",S233),99)=99,IF(IFERROR(SEARCH("PBT cand",L233),99)=99,IF(IFERROR(SEARCH("PBT",L233),99)=99,IF(IFERROR(SEARCH("persistent, bioackumulative and toxic properties",K233),99)=99,0,Scoring!$E$3),Scoring!$E$3),Scoring!$E$7),Scoring!$E$3),Scoring!$E$5),Scoring!$E$6),Scoring!$E$3)</f>
        <v>0</v>
      </c>
      <c r="W233" s="78">
        <f>IF(IFERROR(SEARCH("vPvB",P233),99)=99,IF(IFERROR(SEARCH("suspected pbt/vPvB",S233),99)=99,IF(IFERROR(SEARCH("vPvB",S233),99)=99,IF(IFERROR(SEARCH("concluded to be a vPvB",S233),99)=99,IF(IFERROR(SEARCH("identified as vPvB",K233),99)=99,IF(IFERROR(SEARCH("concluded to be a vPvB",K233),99)=99,IF(IFERROR(SEARCH("concluded to be both pbt and vPvB",S233),99)=99,IF(IFERROR(SEARCH("concluded to be both pbt and vPvB",K233),99)=99,0,Scoring!$E$5),Scoring!$E$5),Scoring!$E$5),Scoring!$E$5),Scoring!$E$5),Scoring!$E$4),Scoring!$E$6),Scoring!$E$4)</f>
        <v>0</v>
      </c>
      <c r="X233" s="78">
        <f>IF(IFERROR(SEARCH("H410",N233),99)=99,IF(IFERROR(SEARCH("H410",O233),99)=99,IF(IFERROR(SEARCH("H410",Q233),99)=99,IF(IFERROR(SEARCH("H410",M233),99)=99,IF(IFERROR(SEARCH("H410",R233),99)=99,IF(IFERROR(SEARCH("H411",N233),99)=99,IF(IFERROR(SEARCH("H411",O233),99)=99,IF(IFERROR(SEARCH("H411",Q233),99)=99,IF(IFERROR(SEARCH("H411",M233),99)=99,IF(IFERROR(SEARCH("H411",R233),99)=99,IF(IFERROR(SEARCH("H413",N233),99)=99,IF(IFERROR(SEARCH("H413",O233),99)=99,IF(IFERROR(SEARCH("H413",Q233),99)=99,IF(IFERROR(SEARCH("H413",M233),99)=99,IF(IFERROR(SEARCH("H413",R233),99)=99,IF(IFERROR(SEARCH("H412",N233),99)=99,IF(IFERROR(SEARCH("H412",O233),99)=99,IF(IFERROR(SEARCH("H412",Q233),99)=99,IF(IFERROR(SEARCH("H412",M233),99)=99,IF(IFERROR(SEARCH("H412",R233),99)=99,0,Scoring!$E$2),Scoring!$E$2),Scoring!$E$2),Scoring!$E$2),Scoring!$E$2),Scoring!$E$2),Scoring!$E$2),Scoring!$E$2),Scoring!$E$2),Scoring!$E$2),Scoring!$E$2),Scoring!$E$2),Scoring!$E$2),Scoring!$E$2),Scoring!$E$2),Scoring!$E$2),Scoring!$E$2),Scoring!$E$2),Scoring!$E$2),Scoring!$E$2)</f>
        <v>0</v>
      </c>
      <c r="Y233" s="78">
        <f>IF(IFERROR(SEARCH("CMR",K233),99)=99,IF(IFERROR(SEARCH("Suspected CMR",S233),99)=99,IF(IFERROR(SEARCH("CMR",S233),99)=99,0,Scoring!$E$8),Scoring!$E$9),Scoring!$E$8)</f>
        <v>3</v>
      </c>
      <c r="Z233" s="78">
        <f>IF(IFERROR(SEARCH("H350",N233),99)=99,IF(IFERROR(SEARCH("H350",O233),99)=99,IF(IFERROR(SEARCH("H350",Q233),99)=99,IF(IFERROR(SEARCH("H350",M233),99)=99,IF(IFERROR(SEARCH("H350",R233),99)=99,IF(IFERROR(SEARCH("H351",N233),99)=99,IF(IFERROR(SEARCH("H351",O233),99)=99,IF(IFERROR(SEARCH("H351",Q233),99)=99,IF(IFERROR(SEARCH("H351",M233),99)=99,IF(IFERROR(SEARCH("H351",R233),99)=99,IF(IFERROR(SEARCH("carcinogenic",P233),99)=99,IF(IFERROR(SEARCH("suspected carcinogenic",S233),99)=99,0,Scoring!$E$12),Scoring!$E$11),Scoring!$E$10),Scoring!$E$10),Scoring!$E$10),Scoring!$E$10),Scoring!$E$10),Scoring!$E$10),Scoring!$E$10),Scoring!$E$10),Scoring!$E$10),Scoring!$E$10)</f>
        <v>1</v>
      </c>
      <c r="AA233" s="78">
        <f>IF(IFERROR(SEARCH("H340",N233),99)=99,IF(IFERROR(SEARCH("H340",O233),99)=99,IF(IFERROR(SEARCH("H340",Q233),99)=99,IF(IFERROR(SEARCH("H340",M233),99)=99,IF(IFERROR(SEARCH("H340",R233),99)=99,IF(IFERROR(SEARCH("H341",N233),99)=99,IF(IFERROR(SEARCH("H341",O233),99)=99,IF(IFERROR(SEARCH("H341",Q233),99)=99,IF(IFERROR(SEARCH("H341",M233),99)=99,IF(IFERROR(SEARCH("H341",R233),99)=99,IF(IFERROR(SEARCH("mutagenic",P233),99)=99,IF(IFERROR(SEARCH("suspected mutagenic",S233),99)=99,0,Scoring!$E$15),Scoring!$E$14),Scoring!$E$13),Scoring!$E$13),Scoring!$E$13),Scoring!$E$13),Scoring!$E$13),Scoring!$E$13),Scoring!$E$13),Scoring!$E$13),Scoring!$E$13),Scoring!$E$13)</f>
        <v>1</v>
      </c>
      <c r="AB233" s="78">
        <f>IF(IFERROR(SEARCH("H360",N233),99)=99,IF(IFERROR(SEARCH("H360",O233),99)=99,IF(IFERROR(SEARCH("H360",Q233),99)=99,IF(IFERROR(SEARCH("H360",M233),99)=99,IF(IFERROR(SEARCH("H360",R233),99)=99,IF(IFERROR(SEARCH("H361",N233),99)=99,IF(IFERROR(SEARCH("H361",O233),99)=99,IF(IFERROR(SEARCH("H361",Q233),99)=99,IF(IFERROR(SEARCH("H361",M233),99)=99,IF(IFERROR(SEARCH("H361",R233),99)=99,IF(IFERROR(SEARCH("reproduction",P233),99)=99,IF(IFERROR(SEARCH("suspected reprotoxic",S233),99)=99,IF(IFERROR(SEARCH("reprotoxic",S233),99)=99,IF(IFERROR(SEARCH("reprotoxic",K233),99)=99,0,Scoring!$E$18),Scoring!$E$18),Scoring!$E$19),Scoring!$E$17),Scoring!$E$16),Scoring!$E$16),Scoring!$E$16),Scoring!$E$16),Scoring!$E$16),Scoring!$E$16),Scoring!$E$16),Scoring!$E$16),Scoring!$E$16),Scoring!$E$16)</f>
        <v>1</v>
      </c>
      <c r="AC233" s="78">
        <f>IF(IFERROR(SEARCH("57f",L233),99)=99,IF(IFERROR(SEARCH("57(f)",P233),99)=99,0,Scoring!$E$20),Scoring!$E$20)</f>
        <v>0</v>
      </c>
      <c r="AD233" s="78">
        <f>IF(IFERROR(SEARCH("CAT1",T233),99)=99,IF(IFERROR(SEARCH("CAT2",T233),99)=99,IF(IFERROR(SEARCH("CAT3",T233),99)=99,IF(IFERROR(SEARCH("concluded to be endocrine",K233),99)=99,IF(IFERROR(SEARCH("categorised as endocrine",K233),99)=99,IF(IFERROR(SEARCH("endocrine disrupting",P233),99)=99,IF(IFERROR(SEARCH("endocrine disrupting",K233),99)=99,IF(IFERROR(SEARCH("suspected endocrine",S233),99)=99,IF(IFERROR(SEARCH("potential endocrine",S233),99)=99,0,Scoring!$E$25),Scoring!$E$25),Scoring!$E$24),Scoring!$E$24),Scoring!$E$24),Scoring!$E$24),Scoring!$E$23),Scoring!$E$22),Scoring!$E$21)</f>
        <v>1</v>
      </c>
      <c r="AE233" s="78">
        <f>IF(IFERROR(SEARCH("suspected sensitiser",S233),99)=99,IF(IFERROR(SEARCH("sensitiser",S233),99)=99,IF(IFERROR(SEARCH("other hazard based concern",S233),99)=99,0,Scoring!$E$28),Scoring!$E$26),Scoring!$E$27)</f>
        <v>0</v>
      </c>
      <c r="AF233" s="78">
        <f>IF(IFERROR(M233,1)=1,IF(IFERROR(N233,1)=1,IF(IFERROR(O233,1)=1,IF(IFERROR(Q233,1)=1,IF(IFERROR(R233,1)=1,IF(IFERROR(T233,1)=1,IF(IFERROR(K233,1)=1,IF(IFERROR(P233,1)=1,IF(IFERROR(S233,1)=1,Scoring!$E$29,0),0),0),0),0),0),0),0),0)</f>
        <v>0</v>
      </c>
      <c r="AG233" s="78">
        <f t="shared" si="26"/>
        <v>4</v>
      </c>
      <c r="AI233" s="93"/>
      <c r="AJ233" s="94"/>
      <c r="AK233" s="76"/>
      <c r="AL233" s="75"/>
      <c r="AN233" s="79"/>
      <c r="AO233" s="79"/>
      <c r="AP233" s="79"/>
      <c r="AQ233" s="79"/>
      <c r="AR233" s="79"/>
      <c r="AS233" s="78"/>
      <c r="AU233" s="79">
        <f>IF(IFERROR(F233,99)=99,IF(IFERROR(G233,99)=99,IF(IFERROR(H233,99)=99,IF(IFERROR(I233,99)=99,IF(IFERROR(E233,99)=99,IF(IFERROR(J233,99)=99,0,Scoring!$B$7),Scoring!$B$3),Scoring!$B$2),Scoring!$B$6),Scoring!$B$5),Scoring!$B$4)</f>
        <v>1</v>
      </c>
      <c r="AV233" s="78">
        <f t="shared" si="27"/>
        <v>4</v>
      </c>
      <c r="AW233" s="78"/>
      <c r="AX233" s="66"/>
      <c r="AY233" s="78"/>
      <c r="AZ233" s="76"/>
      <c r="BA233" s="76"/>
      <c r="BB233" s="76"/>
    </row>
    <row r="234" spans="1:54" x14ac:dyDescent="0.25">
      <c r="A234" s="77" t="s">
        <v>5968</v>
      </c>
      <c r="B234" s="76" t="str">
        <f t="shared" si="28"/>
        <v>201-143-3</v>
      </c>
      <c r="C234" s="77" t="s">
        <v>2246</v>
      </c>
      <c r="D234" s="77" t="s">
        <v>2247</v>
      </c>
      <c r="E234" s="76" t="str">
        <f>IF(C234="-",IF(A234="-",VLOOKUP(D234,'sin-list 180320_update'!$C$2:$C$835,1,FALSE),VLOOKUP(A234,'sin-list 180320_update'!$A$2:$A$835,1,FALSE)),VLOOKUP(C234,'sin-list 180320_update'!$B$2:$B$835,1,FALSE))</f>
        <v>201-143-3</v>
      </c>
      <c r="F234" s="76" t="e">
        <f>IF($C234="-",IF($A234="-",VLOOKUP($D234,'REACH Bilaga XVII_update'!$A$5:$A$131,1,FALSE),VLOOKUP($A234,'REACH Bilaga XVII_update'!$C$5:$C$131,1,FALSE)),VLOOKUP($C234,'REACH Bilaga XVII_update'!$B$5:$B$131,1,FALSE))</f>
        <v>#N/A</v>
      </c>
      <c r="G234" s="76" t="e">
        <f>IF($C234="-",IF($A234="-",VLOOKUP($D234,' REACH Bilaga 59_update'!$A$5:$A$210,1,FALSE),VLOOKUP($A234,' REACH Bilaga 59_update'!$D$5:$D$210,1,FALSE)),VLOOKUP($C234,' REACH Bilaga 59_update'!$C$5:$C$210,1,FALSE))</f>
        <v>#N/A</v>
      </c>
      <c r="H234" s="76" t="e">
        <f>IF($C234="-",IF($A234="-",VLOOKUP($D234,'REACH Bilaga XIV_update'!$A$5:$A$110,1,FALSE),VLOOKUP($A234,'REACH Bilaga XIV_update'!$D$5:$D$110,1,FALSE)),VLOOKUP($C234,'REACH Bilaga XIV_update'!$C$5:$C$110,1,FALSE))</f>
        <v>#N/A</v>
      </c>
      <c r="I234" s="76" t="e">
        <f>IF($C234="-",IF($A234="-",VLOOKUP($D234,CoRAP_update!$A$5:$A$376,1,FALSE),VLOOKUP($A234,CoRAP_update!$D$5:$D$376,1,FALSE)),VLOOKUP($C234,CoRAP_update!$C$5:$C$376,1,FALSE))</f>
        <v>#N/A</v>
      </c>
      <c r="J234" s="76" t="e">
        <f>IF($C234="-",IF($A234="-",VLOOKUP($D234,EDC_update!$C$2:$C$450,1,FALSE),VLOOKUP($A234,EDC_update!$B$2:$B$450,1,FALSE)),VLOOKUP($C234,EDC_update!$L$2:$L$450,1,FALSE))</f>
        <v>#N/A</v>
      </c>
      <c r="K234" s="76" t="str">
        <f>IF($C234="-",IF($A234="-",IF(VLOOKUP($D234,'sin-list 180320_update'!$C$2:$S$835,3,FALSE)="",NA(),VLOOKUP($D234,'sin-list 180320_update'!$C$2:$S$835,3,FALSE)),IF(VLOOKUP($A234,'sin-list 180320_update'!$A$2:$S$835,5,FALSE)="",NA(),VLOOKUP($A234,'sin-list 180320_update'!$A$2:$S$835,5,FALSE))),IF(VLOOKUP($C234,'sin-list 180320_update'!$B$2:$S$835,4,FALSE)="",NA(),VLOOKUP($C234,'sin-list 180320_update'!$B$2:$S$835,4,FALSE)))</f>
        <v>Classified CMR according to Annex VI of Regulation 1272/2008</v>
      </c>
      <c r="L234" s="76" t="str">
        <f>IF($C234="-",IF($A234="-",VLOOKUP($D234,'sin-list 180320_update'!$C$2:$S$835,6,FALSE),VLOOKUP($A234,'sin-list 180320_update'!$A$2:$S$835,8,FALSE)),VLOOKUP($C234,'sin-list 180320_update'!$B$2:$S$835,7,FALSE))</f>
        <v>Flam. Liq. 1
Carc. 1B
Muta. 2
Aquatic Chronic 3</v>
      </c>
      <c r="M234" s="76" t="str">
        <f>IF($C234="-",IF($A234="-",IF(VLOOKUP($D234,'sin-list 180320_update'!$C$2:$S$835,8,FALSE)="",NA(),VLOOKUP($D234,'sin-list 180320_update'!$C$2:$S$835,8,FALSE)),IF(VLOOKUP($A234,'sin-list 180320_update'!$A$2:$S$835,10,FALSE)="",NA(),VLOOKUP($A234,'sin-list 180320_update'!$A$2:$S$835,10,FALSE))),IF(VLOOKUP($C234,'sin-list 180320_update'!$B$2:$S$835,9,FALSE)="",NA(),VLOOKUP($C234,'sin-list 180320_update'!$B$2:$S$835,9,FALSE)))</f>
        <v>H224
H350
H341
H412</v>
      </c>
      <c r="N234" s="76" t="e">
        <f>IF($C234="-",IF($A234="-",IF(VLOOKUP($D234,'REACH Bilaga XVII_update'!$A$5:$E$131,4,FALSE)="",NA(),VLOOKUP($D234,'REACH Bilaga XVII_update'!$A$5:$E$131,4,FALSE)),IF(VLOOKUP($A234,'REACH Bilaga XVII_update'!$C$5:$D$131,2,FALSE)="",NA(),VLOOKUP($A234,'REACH Bilaga XVII_update'!$C$5:$D$131,2,FALSE))),IF(VLOOKUP($C234,'REACH Bilaga XVII_update'!$B$5:$D$131,3,FALSE)="",NA(),VLOOKUP($C234,'REACH Bilaga XVII_update'!$B$5:$D$131,3,FALSE)))</f>
        <v>#N/A</v>
      </c>
      <c r="O234" s="76" t="e">
        <f>IF($C234="-",IF($A234="-",IF(VLOOKUP($D234,' REACH Bilaga 59_update'!$A$5:$E$210,5,FALSE)="",NA(),VLOOKUP($D234,' REACH Bilaga 59_update'!$A$5:$E$210,5,FALSE)),IF(VLOOKUP($A234,' REACH Bilaga 59_update'!$D$5:$E$210,2,FALSE)="",NA(),VLOOKUP($A234,' REACH Bilaga 59_update'!$D$5:$E$210,2,FALSE))),IF(VLOOKUP($C234,' REACH Bilaga 59_update'!$C$5:$E$210,3,FALSE)="",NA(),VLOOKUP($C234,' REACH Bilaga 59_update'!$C$5:$E$210,3,FALSE)))</f>
        <v>#N/A</v>
      </c>
      <c r="P234" s="76" t="e">
        <f>IF(C234="-",IF(A234="-",IFERROR(VLOOKUP($D234,' REACH Bilaga 59_update'!$A$5:$F$210,MATCH(Sammanfattning!P$1,' REACH Bilaga 59_update'!$A$4:$F$4,0),FALSE),VLOOKUP($D234,'REACH Bilaga XIV_update'!$A$4:$H$110,MATCH(Sammanfattning!P$1,'REACH Bilaga XIV_update'!$A$4:$H$4,0),FALSE)),IFERROR(VLOOKUP($A234,' REACH Bilaga 59_update'!$D$5:$F$210,MATCH(Sammanfattning!P$1,' REACH Bilaga 59_update'!$D$4:$F$4,0),FALSE),VLOOKUP($A234,'REACH Bilaga XIV_update'!$D$4:$H$110,MATCH(Sammanfattning!P$1,'REACH Bilaga XIV_update'!$D$4:$H$4,0),FALSE))),IFERROR(VLOOKUP($C234,' REACH Bilaga 59_update'!$C$5:$F$210,MATCH(Sammanfattning!P$1,' REACH Bilaga 59_update'!$C$4:$F$4,0),FALSE),VLOOKUP($C234,'REACH Bilaga XIV_update'!$C$4:$H$110,MATCH(Sammanfattning!P$1,'REACH Bilaga XIV_update'!$C$4:$H$4,0),FALSE)))</f>
        <v>#N/A</v>
      </c>
      <c r="Q234" s="76" t="e">
        <f>IF($C234="-",IF($A234="-",IF(VLOOKUP($D234,'REACH Bilaga XIV_update'!$A$5:$I$110,9,FALSE)="",NA(),VLOOKUP($D234,'REACH Bilaga XIV_update'!$A$5:$I$110,9,FALSE)),IF(VLOOKUP($A234,'REACH Bilaga XIV_update'!$D$5:$I$110,6,FALSE)="",NA(),VLOOKUP($A234,'REACH Bilaga XIV_update'!$D$5:$I$110,6,FALSE))),IF(VLOOKUP($C234,'REACH Bilaga XIV_update'!$C$5:$I$110,7,FALSE)="",NA(),VLOOKUP($C234,'REACH Bilaga XIV_update'!$C$5:$I$110,7,FALSE)))</f>
        <v>#N/A</v>
      </c>
      <c r="R234" s="76" t="e">
        <f>IF($C234="-",IF($A234="-",IF(VLOOKUP($D234,CoRAP_update!$A$5:$O$376,15,FALSE)="",NA(),VLOOKUP($D234,CoRAP_update!$A$5:$O$376,15,FALSE)),IF(VLOOKUP($A234,CoRAP_update!$D$5:$O$376,12,FALSE)="",NA(),VLOOKUP($A234,CoRAP_update!$D$5:$O$376,12,FALSE))),IF(VLOOKUP($C234,CoRAP_update!$C$5:$O$376,13,FALSE)="",NA(),VLOOKUP($C234,CoRAP_update!$C$5:$O$376,13,FALSE)))</f>
        <v>#N/A</v>
      </c>
      <c r="S234" s="144" t="e">
        <f>IF($C234="-",IF($A234="-",VLOOKUP($D234,CoRAP_update!$A$5:$J$376,MATCH(Sammanfattning!S$1,CoRAP_update!$A$4:$J$4,0),FALSE),VLOOKUP($A234,CoRAP_update!$D$5:$J$376,MATCH(Sammanfattning!S$1,CoRAP_update!$D$4:$J$4,0),FALSE)),VLOOKUP($C234,CoRAP_update!$C$5:$J$376,MATCH(Sammanfattning!S$1,CoRAP_update!$C$4:$J$4,0),FALSE))</f>
        <v>#N/A</v>
      </c>
      <c r="T234" s="76" t="e">
        <f>IF($A234="-",VLOOKUP($D234,EDC_update!$C$2:$F$450,4,FALSE),VLOOKUP($A234,EDC_update!$B$2:$F$450,5,FALSE))</f>
        <v>#N/A</v>
      </c>
      <c r="V234" s="78">
        <f>IF(IFERROR(SEARCH("PBT",P234),99)=99,IF(IFERROR(SEARCH("suspected PBT",S234),99)=99,IF(IFERROR(SEARCH("concluded to be PBT",K234),99)=99,IF(IFERROR(SEARCH("PBT",S234),99)=99,IF(IFERROR(SEARCH("PBT cand",L234),99)=99,IF(IFERROR(SEARCH("PBT",L234),99)=99,IF(IFERROR(SEARCH("persistent, bioackumulative and toxic properties",K234),99)=99,0,Scoring!$E$3),Scoring!$E$3),Scoring!$E$7),Scoring!$E$3),Scoring!$E$5),Scoring!$E$6),Scoring!$E$3)</f>
        <v>0</v>
      </c>
      <c r="W234" s="78">
        <f>IF(IFERROR(SEARCH("vPvB",P234),99)=99,IF(IFERROR(SEARCH("suspected pbt/vPvB",S234),99)=99,IF(IFERROR(SEARCH("vPvB",S234),99)=99,IF(IFERROR(SEARCH("concluded to be a vPvB",S234),99)=99,IF(IFERROR(SEARCH("identified as vPvB",K234),99)=99,IF(IFERROR(SEARCH("concluded to be a vPvB",K234),99)=99,IF(IFERROR(SEARCH("concluded to be both pbt and vPvB",S234),99)=99,IF(IFERROR(SEARCH("concluded to be both pbt and vPvB",K234),99)=99,0,Scoring!$E$5),Scoring!$E$5),Scoring!$E$5),Scoring!$E$5),Scoring!$E$5),Scoring!$E$4),Scoring!$E$6),Scoring!$E$4)</f>
        <v>0</v>
      </c>
      <c r="X234" s="78">
        <f>IF(IFERROR(SEARCH("H410",N234),99)=99,IF(IFERROR(SEARCH("H410",O234),99)=99,IF(IFERROR(SEARCH("H410",Q234),99)=99,IF(IFERROR(SEARCH("H410",M234),99)=99,IF(IFERROR(SEARCH("H410",R234),99)=99,IF(IFERROR(SEARCH("H411",N234),99)=99,IF(IFERROR(SEARCH("H411",O234),99)=99,IF(IFERROR(SEARCH("H411",Q234),99)=99,IF(IFERROR(SEARCH("H411",M234),99)=99,IF(IFERROR(SEARCH("H411",R234),99)=99,IF(IFERROR(SEARCH("H413",N234),99)=99,IF(IFERROR(SEARCH("H413",O234),99)=99,IF(IFERROR(SEARCH("H413",Q234),99)=99,IF(IFERROR(SEARCH("H413",M234),99)=99,IF(IFERROR(SEARCH("H413",R234),99)=99,IF(IFERROR(SEARCH("H412",N234),99)=99,IF(IFERROR(SEARCH("H412",O234),99)=99,IF(IFERROR(SEARCH("H412",Q234),99)=99,IF(IFERROR(SEARCH("H412",M234),99)=99,IF(IFERROR(SEARCH("H412",R234),99)=99,0,Scoring!$E$2),Scoring!$E$2),Scoring!$E$2),Scoring!$E$2),Scoring!$E$2),Scoring!$E$2),Scoring!$E$2),Scoring!$E$2),Scoring!$E$2),Scoring!$E$2),Scoring!$E$2),Scoring!$E$2),Scoring!$E$2),Scoring!$E$2),Scoring!$E$2),Scoring!$E$2),Scoring!$E$2),Scoring!$E$2),Scoring!$E$2),Scoring!$E$2)</f>
        <v>1</v>
      </c>
      <c r="Y234" s="78">
        <f>IF(IFERROR(SEARCH("CMR",K234),99)=99,IF(IFERROR(SEARCH("Suspected CMR",S234),99)=99,IF(IFERROR(SEARCH("CMR",S234),99)=99,0,Scoring!$E$8),Scoring!$E$9),Scoring!$E$8)</f>
        <v>3</v>
      </c>
      <c r="Z234" s="78">
        <f>IF(IFERROR(SEARCH("H350",N234),99)=99,IF(IFERROR(SEARCH("H350",O234),99)=99,IF(IFERROR(SEARCH("H350",Q234),99)=99,IF(IFERROR(SEARCH("H350",M234),99)=99,IF(IFERROR(SEARCH("H350",R234),99)=99,IF(IFERROR(SEARCH("H351",N234),99)=99,IF(IFERROR(SEARCH("H351",O234),99)=99,IF(IFERROR(SEARCH("H351",Q234),99)=99,IF(IFERROR(SEARCH("H351",M234),99)=99,IF(IFERROR(SEARCH("H351",R234),99)=99,IF(IFERROR(SEARCH("carcinogenic",P234),99)=99,IF(IFERROR(SEARCH("suspected carcinogenic",S234),99)=99,0,Scoring!$E$12),Scoring!$E$11),Scoring!$E$10),Scoring!$E$10),Scoring!$E$10),Scoring!$E$10),Scoring!$E$10),Scoring!$E$10),Scoring!$E$10),Scoring!$E$10),Scoring!$E$10),Scoring!$E$10)</f>
        <v>1</v>
      </c>
      <c r="AA234" s="78">
        <f>IF(IFERROR(SEARCH("H340",N234),99)=99,IF(IFERROR(SEARCH("H340",O234),99)=99,IF(IFERROR(SEARCH("H340",Q234),99)=99,IF(IFERROR(SEARCH("H340",M234),99)=99,IF(IFERROR(SEARCH("H340",R234),99)=99,IF(IFERROR(SEARCH("H341",N234),99)=99,IF(IFERROR(SEARCH("H341",O234),99)=99,IF(IFERROR(SEARCH("H341",Q234),99)=99,IF(IFERROR(SEARCH("H341",M234),99)=99,IF(IFERROR(SEARCH("H341",R234),99)=99,IF(IFERROR(SEARCH("mutagenic",P234),99)=99,IF(IFERROR(SEARCH("suspected mutagenic",S234),99)=99,0,Scoring!$E$15),Scoring!$E$14),Scoring!$E$13),Scoring!$E$13),Scoring!$E$13),Scoring!$E$13),Scoring!$E$13),Scoring!$E$13),Scoring!$E$13),Scoring!$E$13),Scoring!$E$13),Scoring!$E$13)</f>
        <v>1</v>
      </c>
      <c r="AB234" s="78">
        <f>IF(IFERROR(SEARCH("H360",N234),99)=99,IF(IFERROR(SEARCH("H360",O234),99)=99,IF(IFERROR(SEARCH("H360",Q234),99)=99,IF(IFERROR(SEARCH("H360",M234),99)=99,IF(IFERROR(SEARCH("H360",R234),99)=99,IF(IFERROR(SEARCH("H361",N234),99)=99,IF(IFERROR(SEARCH("H361",O234),99)=99,IF(IFERROR(SEARCH("H361",Q234),99)=99,IF(IFERROR(SEARCH("H361",M234),99)=99,IF(IFERROR(SEARCH("H361",R234),99)=99,IF(IFERROR(SEARCH("reproduction",P234),99)=99,IF(IFERROR(SEARCH("suspected reprotoxic",S234),99)=99,IF(IFERROR(SEARCH("reprotoxic",S234),99)=99,IF(IFERROR(SEARCH("reprotoxic",K234),99)=99,0,Scoring!$E$18),Scoring!$E$18),Scoring!$E$19),Scoring!$E$17),Scoring!$E$16),Scoring!$E$16),Scoring!$E$16),Scoring!$E$16),Scoring!$E$16),Scoring!$E$16),Scoring!$E$16),Scoring!$E$16),Scoring!$E$16),Scoring!$E$16)</f>
        <v>0</v>
      </c>
      <c r="AC234" s="78">
        <f>IF(IFERROR(SEARCH("57f",L234),99)=99,IF(IFERROR(SEARCH("57(f)",P234),99)=99,0,Scoring!$E$20),Scoring!$E$20)</f>
        <v>0</v>
      </c>
      <c r="AD234" s="78">
        <f>IF(IFERROR(SEARCH("CAT1",T234),99)=99,IF(IFERROR(SEARCH("CAT2",T234),99)=99,IF(IFERROR(SEARCH("CAT3",T234),99)=99,IF(IFERROR(SEARCH("concluded to be endocrine",K234),99)=99,IF(IFERROR(SEARCH("categorised as endocrine",K234),99)=99,IF(IFERROR(SEARCH("endocrine disrupting",P234),99)=99,IF(IFERROR(SEARCH("endocrine disrupting",K234),99)=99,IF(IFERROR(SEARCH("suspected endocrine",S234),99)=99,IF(IFERROR(SEARCH("potential endocrine",S234),99)=99,0,Scoring!$E$25),Scoring!$E$25),Scoring!$E$24),Scoring!$E$24),Scoring!$E$24),Scoring!$E$24),Scoring!$E$23),Scoring!$E$22),Scoring!$E$21)</f>
        <v>0</v>
      </c>
      <c r="AE234" s="78">
        <f>IF(IFERROR(SEARCH("suspected sensitiser",S234),99)=99,IF(IFERROR(SEARCH("sensitiser",S234),99)=99,IF(IFERROR(SEARCH("other hazard based concern",S234),99)=99,0,Scoring!$E$28),Scoring!$E$26),Scoring!$E$27)</f>
        <v>0</v>
      </c>
      <c r="AF234" s="78">
        <f>IF(IFERROR(M234,1)=1,IF(IFERROR(N234,1)=1,IF(IFERROR(O234,1)=1,IF(IFERROR(Q234,1)=1,IF(IFERROR(R234,1)=1,IF(IFERROR(T234,1)=1,IF(IFERROR(K234,1)=1,IF(IFERROR(P234,1)=1,IF(IFERROR(S234,1)=1,Scoring!$E$29,0),0),0),0),0),0),0),0),0)</f>
        <v>0</v>
      </c>
      <c r="AG234" s="78">
        <f t="shared" si="26"/>
        <v>4</v>
      </c>
      <c r="AI234" s="93"/>
      <c r="AJ234" s="94"/>
      <c r="AK234" s="76"/>
      <c r="AL234" s="75"/>
      <c r="AN234" s="79"/>
      <c r="AO234" s="79"/>
      <c r="AP234" s="79"/>
      <c r="AQ234" s="79"/>
      <c r="AR234" s="79"/>
      <c r="AS234" s="78"/>
      <c r="AU234" s="79">
        <f>IF(IFERROR(F234,99)=99,IF(IFERROR(G234,99)=99,IF(IFERROR(H234,99)=99,IF(IFERROR(I234,99)=99,IF(IFERROR(E234,99)=99,IF(IFERROR(J234,99)=99,0,Scoring!$B$7),Scoring!$B$3),Scoring!$B$2),Scoring!$B$6),Scoring!$B$5),Scoring!$B$4)</f>
        <v>0.3</v>
      </c>
      <c r="AV234" s="78">
        <f t="shared" si="27"/>
        <v>1.2</v>
      </c>
      <c r="AW234" s="78"/>
      <c r="AX234" s="66"/>
      <c r="AY234" s="78"/>
      <c r="AZ234" s="76"/>
      <c r="BA234" s="76"/>
      <c r="BB234" s="76"/>
    </row>
    <row r="235" spans="1:54" x14ac:dyDescent="0.25">
      <c r="A235" s="77" t="s">
        <v>3128</v>
      </c>
      <c r="B235" s="76" t="str">
        <f t="shared" si="28"/>
        <v>201-167-4</v>
      </c>
      <c r="C235" s="77" t="s">
        <v>2256</v>
      </c>
      <c r="D235" s="83" t="s">
        <v>2257</v>
      </c>
      <c r="E235" s="76" t="str">
        <f>IF(C235="-",IF(A235="-",VLOOKUP(D235,'sin-list 180320_update'!$C$2:$C$835,1,FALSE),VLOOKUP(A235,'sin-list 180320_update'!$A$2:$A$835,1,FALSE)),VLOOKUP(C235,'sin-list 180320_update'!$B$2:$B$835,1,FALSE))</f>
        <v>201-167-4</v>
      </c>
      <c r="F235" s="76" t="e">
        <f>IF($C235="-",IF($A235="-",VLOOKUP($D235,'REACH Bilaga XVII_update'!$A$5:$A$131,1,FALSE),VLOOKUP($A235,'REACH Bilaga XVII_update'!$C$5:$C$131,1,FALSE)),VLOOKUP($C235,'REACH Bilaga XVII_update'!$B$5:$B$131,1,FALSE))</f>
        <v>#N/A</v>
      </c>
      <c r="G235" s="76" t="str">
        <f>IF($C235="-",IF($A235="-",VLOOKUP($D235,' REACH Bilaga 59_update'!$A$5:$A$210,1,FALSE),VLOOKUP($A235,' REACH Bilaga 59_update'!$D$5:$D$210,1,FALSE)),VLOOKUP($C235,' REACH Bilaga 59_update'!$C$5:$C$210,1,FALSE))</f>
        <v>201-167-4</v>
      </c>
      <c r="H235" s="76" t="str">
        <f>IF($C235="-",IF($A235="-",VLOOKUP($D235,'REACH Bilaga XIV_update'!$A$5:$A$110,1,FALSE),VLOOKUP($A235,'REACH Bilaga XIV_update'!$D$5:$D$110,1,FALSE)),VLOOKUP($C235,'REACH Bilaga XIV_update'!$C$5:$C$110,1,FALSE))</f>
        <v>201-167-4</v>
      </c>
      <c r="I235" s="76" t="e">
        <f>IF($C235="-",IF($A235="-",VLOOKUP($D235,CoRAP_update!$A$5:$A$376,1,FALSE),VLOOKUP($A235,CoRAP_update!$D$5:$D$376,1,FALSE)),VLOOKUP($C235,CoRAP_update!$C$5:$C$376,1,FALSE))</f>
        <v>#N/A</v>
      </c>
      <c r="J235" s="76" t="e">
        <f>IF($C235="-",IF($A235="-",VLOOKUP($D235,EDC_update!$C$2:$C$450,1,FALSE),VLOOKUP($A235,EDC_update!$B$2:$B$450,1,FALSE)),VLOOKUP($C235,EDC_update!$L$2:$L$450,1,FALSE))</f>
        <v>#N/A</v>
      </c>
      <c r="K235" s="76" t="str">
        <f>IF($C235="-",IF($A235="-",IF(VLOOKUP($D235,'sin-list 180320_update'!$C$2:$S$835,3,FALSE)="",NA(),VLOOKUP($D235,'sin-list 180320_update'!$C$2:$S$835,3,FALSE)),IF(VLOOKUP($A235,'sin-list 180320_update'!$A$2:$S$835,5,FALSE)="",NA(),VLOOKUP($A235,'sin-list 180320_update'!$A$2:$S$835,5,FALSE))),IF(VLOOKUP($C235,'sin-list 180320_update'!$B$2:$S$835,4,FALSE)="",NA(),VLOOKUP($C235,'sin-list 180320_update'!$B$2:$S$835,4,FALSE)))</f>
        <v>Classified CMR (Class I &amp; II) according to Annex 1 of Directive 67/548/EEC</v>
      </c>
      <c r="L235" s="76" t="str">
        <f>IF($C235="-",IF($A235="-",VLOOKUP($D235,'sin-list 180320_update'!$C$2:$S$835,6,FALSE),VLOOKUP($A235,'sin-list 180320_update'!$A$2:$S$835,8,FALSE)),VLOOKUP($C235,'sin-list 180320_update'!$B$2:$S$835,7,FALSE))</f>
        <v>Carc. 1B
Muta. 2
Eye Irrit. 2
Skin Irrit. 2
STOT SE 3
Aquatic Chronic 3</v>
      </c>
      <c r="M235" s="76" t="str">
        <f>IF($C235="-",IF($A235="-",IF(VLOOKUP($D235,'sin-list 180320_update'!$C$2:$S$835,8,FALSE)="",NA(),VLOOKUP($D235,'sin-list 180320_update'!$C$2:$S$835,8,FALSE)),IF(VLOOKUP($A235,'sin-list 180320_update'!$A$2:$S$835,10,FALSE)="",NA(),VLOOKUP($A235,'sin-list 180320_update'!$A$2:$S$835,10,FALSE))),IF(VLOOKUP($C235,'sin-list 180320_update'!$B$2:$S$835,9,FALSE)="",NA(),VLOOKUP($C235,'sin-list 180320_update'!$B$2:$S$835,9,FALSE)))</f>
        <v>H350
H341
H319
H315
H336
H412</v>
      </c>
      <c r="N235" s="76" t="e">
        <f>IF($C235="-",IF($A235="-",IF(VLOOKUP($D235,'REACH Bilaga XVII_update'!$A$5:$E$131,4,FALSE)="",NA(),VLOOKUP($D235,'REACH Bilaga XVII_update'!$A$5:$E$131,4,FALSE)),IF(VLOOKUP($A235,'REACH Bilaga XVII_update'!$C$5:$D$131,2,FALSE)="",NA(),VLOOKUP($A235,'REACH Bilaga XVII_update'!$C$5:$D$131,2,FALSE))),IF(VLOOKUP($C235,'REACH Bilaga XVII_update'!$B$5:$D$131,3,FALSE)="",NA(),VLOOKUP($C235,'REACH Bilaga XVII_update'!$B$5:$D$131,3,FALSE)))</f>
        <v>#N/A</v>
      </c>
      <c r="O235" s="76" t="str">
        <f>IF($C235="-",IF($A235="-",IF(VLOOKUP($D235,' REACH Bilaga 59_update'!$A$5:$E$210,5,FALSE)="",NA(),VLOOKUP($D235,' REACH Bilaga 59_update'!$A$5:$E$210,5,FALSE)),IF(VLOOKUP($A235,' REACH Bilaga 59_update'!$D$5:$E$210,2,FALSE)="",NA(),VLOOKUP($A235,' REACH Bilaga 59_update'!$D$5:$E$210,2,FALSE))),IF(VLOOKUP($C235,' REACH Bilaga 59_update'!$C$5:$E$210,3,FALSE)="",NA(),VLOOKUP($C235,' REACH Bilaga 59_update'!$C$5:$E$210,3,FALSE)))</f>
        <v>H350
H341
H336
H315
H319
H412</v>
      </c>
      <c r="P235" s="76" t="str">
        <f>IF(C235="-",IF(A235="-",IFERROR(VLOOKUP($D235,' REACH Bilaga 59_update'!$A$5:$F$210,MATCH(Sammanfattning!P$1,' REACH Bilaga 59_update'!$A$4:$F$4,0),FALSE),VLOOKUP($D235,'REACH Bilaga XIV_update'!$A$4:$H$110,MATCH(Sammanfattning!P$1,'REACH Bilaga XIV_update'!$A$4:$H$4,0),FALSE)),IFERROR(VLOOKUP($A235,' REACH Bilaga 59_update'!$D$5:$F$210,MATCH(Sammanfattning!P$1,' REACH Bilaga 59_update'!$D$4:$F$4,0),FALSE),VLOOKUP($A235,'REACH Bilaga XIV_update'!$D$4:$H$110,MATCH(Sammanfattning!P$1,'REACH Bilaga XIV_update'!$D$4:$H$4,0),FALSE))),IFERROR(VLOOKUP($C235,' REACH Bilaga 59_update'!$C$5:$F$210,MATCH(Sammanfattning!P$1,' REACH Bilaga 59_update'!$C$4:$F$4,0),FALSE),VLOOKUP($C235,'REACH Bilaga XIV_update'!$C$4:$H$110,MATCH(Sammanfattning!P$1,'REACH Bilaga XIV_update'!$C$4:$H$4,0),FALSE)))</f>
        <v>Carcinogenic (Article 57a)</v>
      </c>
      <c r="Q235" s="76" t="str">
        <f>IF($C235="-",IF($A235="-",IF(VLOOKUP($D235,'REACH Bilaga XIV_update'!$A$5:$I$110,9,FALSE)="",NA(),VLOOKUP($D235,'REACH Bilaga XIV_update'!$A$5:$I$110,9,FALSE)),IF(VLOOKUP($A235,'REACH Bilaga XIV_update'!$D$5:$I$110,6,FALSE)="",NA(),VLOOKUP($A235,'REACH Bilaga XIV_update'!$D$5:$I$110,6,FALSE))),IF(VLOOKUP($C235,'REACH Bilaga XIV_update'!$C$5:$I$110,7,FALSE)="",NA(),VLOOKUP($C235,'REACH Bilaga XIV_update'!$C$5:$I$110,7,FALSE)))</f>
        <v>H350
H341
H336
H315
H319
H412</v>
      </c>
      <c r="R235" s="76" t="e">
        <f>IF($C235="-",IF($A235="-",IF(VLOOKUP($D235,CoRAP_update!$A$5:$O$376,15,FALSE)="",NA(),VLOOKUP($D235,CoRAP_update!$A$5:$O$376,15,FALSE)),IF(VLOOKUP($A235,CoRAP_update!$D$5:$O$376,12,FALSE)="",NA(),VLOOKUP($A235,CoRAP_update!$D$5:$O$376,12,FALSE))),IF(VLOOKUP($C235,CoRAP_update!$C$5:$O$376,13,FALSE)="",NA(),VLOOKUP($C235,CoRAP_update!$C$5:$O$376,13,FALSE)))</f>
        <v>#N/A</v>
      </c>
      <c r="S235" s="144" t="e">
        <f>IF($C235="-",IF($A235="-",VLOOKUP($D235,CoRAP_update!$A$5:$J$376,MATCH(Sammanfattning!S$1,CoRAP_update!$A$4:$J$4,0),FALSE),VLOOKUP($A235,CoRAP_update!$D$5:$J$376,MATCH(Sammanfattning!S$1,CoRAP_update!$D$4:$J$4,0),FALSE)),VLOOKUP($C235,CoRAP_update!$C$5:$J$376,MATCH(Sammanfattning!S$1,CoRAP_update!$C$4:$J$4,0),FALSE))</f>
        <v>#N/A</v>
      </c>
      <c r="T235" s="76" t="e">
        <f>IF($A235="-",VLOOKUP($D235,EDC_update!$C$2:$F$450,4,FALSE),VLOOKUP($A235,EDC_update!$B$2:$F$450,5,FALSE))</f>
        <v>#N/A</v>
      </c>
      <c r="V235" s="78">
        <f>IF(IFERROR(SEARCH("PBT",P235),99)=99,IF(IFERROR(SEARCH("suspected PBT",S235),99)=99,IF(IFERROR(SEARCH("concluded to be PBT",K235),99)=99,IF(IFERROR(SEARCH("PBT",S235),99)=99,IF(IFERROR(SEARCH("PBT cand",L235),99)=99,IF(IFERROR(SEARCH("PBT",L235),99)=99,IF(IFERROR(SEARCH("persistent, bioackumulative and toxic properties",K235),99)=99,0,Scoring!$E$3),Scoring!$E$3),Scoring!$E$7),Scoring!$E$3),Scoring!$E$5),Scoring!$E$6),Scoring!$E$3)</f>
        <v>0</v>
      </c>
      <c r="W235" s="78">
        <f>IF(IFERROR(SEARCH("vPvB",P235),99)=99,IF(IFERROR(SEARCH("suspected pbt/vPvB",S235),99)=99,IF(IFERROR(SEARCH("vPvB",S235),99)=99,IF(IFERROR(SEARCH("concluded to be a vPvB",S235),99)=99,IF(IFERROR(SEARCH("identified as vPvB",K235),99)=99,IF(IFERROR(SEARCH("concluded to be a vPvB",K235),99)=99,IF(IFERROR(SEARCH("concluded to be both pbt and vPvB",S235),99)=99,IF(IFERROR(SEARCH("concluded to be both pbt and vPvB",K235),99)=99,0,Scoring!$E$5),Scoring!$E$5),Scoring!$E$5),Scoring!$E$5),Scoring!$E$5),Scoring!$E$4),Scoring!$E$6),Scoring!$E$4)</f>
        <v>0</v>
      </c>
      <c r="X235" s="78">
        <f>IF(IFERROR(SEARCH("H410",N235),99)=99,IF(IFERROR(SEARCH("H410",O235),99)=99,IF(IFERROR(SEARCH("H410",Q235),99)=99,IF(IFERROR(SEARCH("H410",M235),99)=99,IF(IFERROR(SEARCH("H410",R235),99)=99,IF(IFERROR(SEARCH("H411",N235),99)=99,IF(IFERROR(SEARCH("H411",O235),99)=99,IF(IFERROR(SEARCH("H411",Q235),99)=99,IF(IFERROR(SEARCH("H411",M235),99)=99,IF(IFERROR(SEARCH("H411",R235),99)=99,IF(IFERROR(SEARCH("H413",N235),99)=99,IF(IFERROR(SEARCH("H413",O235),99)=99,IF(IFERROR(SEARCH("H413",Q235),99)=99,IF(IFERROR(SEARCH("H413",M235),99)=99,IF(IFERROR(SEARCH("H413",R235),99)=99,IF(IFERROR(SEARCH("H412",N235),99)=99,IF(IFERROR(SEARCH("H412",O235),99)=99,IF(IFERROR(SEARCH("H412",Q235),99)=99,IF(IFERROR(SEARCH("H412",M235),99)=99,IF(IFERROR(SEARCH("H412",R235),99)=99,0,Scoring!$E$2),Scoring!$E$2),Scoring!$E$2),Scoring!$E$2),Scoring!$E$2),Scoring!$E$2),Scoring!$E$2),Scoring!$E$2),Scoring!$E$2),Scoring!$E$2),Scoring!$E$2),Scoring!$E$2),Scoring!$E$2),Scoring!$E$2),Scoring!$E$2),Scoring!$E$2),Scoring!$E$2),Scoring!$E$2),Scoring!$E$2),Scoring!$E$2)</f>
        <v>1</v>
      </c>
      <c r="Y235" s="78">
        <f>IF(IFERROR(SEARCH("CMR",K235),99)=99,IF(IFERROR(SEARCH("Suspected CMR",S235),99)=99,IF(IFERROR(SEARCH("CMR",S235),99)=99,0,Scoring!$E$8),Scoring!$E$9),Scoring!$E$8)</f>
        <v>3</v>
      </c>
      <c r="Z235" s="78">
        <f>IF(IFERROR(SEARCH("H350",N235),99)=99,IF(IFERROR(SEARCH("H350",O235),99)=99,IF(IFERROR(SEARCH("H350",Q235),99)=99,IF(IFERROR(SEARCH("H350",M235),99)=99,IF(IFERROR(SEARCH("H350",R235),99)=99,IF(IFERROR(SEARCH("H351",N235),99)=99,IF(IFERROR(SEARCH("H351",O235),99)=99,IF(IFERROR(SEARCH("H351",Q235),99)=99,IF(IFERROR(SEARCH("H351",M235),99)=99,IF(IFERROR(SEARCH("H351",R235),99)=99,IF(IFERROR(SEARCH("carcinogenic",P235),99)=99,IF(IFERROR(SEARCH("suspected carcinogenic",S235),99)=99,0,Scoring!$E$12),Scoring!$E$11),Scoring!$E$10),Scoring!$E$10),Scoring!$E$10),Scoring!$E$10),Scoring!$E$10),Scoring!$E$10),Scoring!$E$10),Scoring!$E$10),Scoring!$E$10),Scoring!$E$10)</f>
        <v>1</v>
      </c>
      <c r="AA235" s="78">
        <f>IF(IFERROR(SEARCH("H340",N235),99)=99,IF(IFERROR(SEARCH("H340",O235),99)=99,IF(IFERROR(SEARCH("H340",Q235),99)=99,IF(IFERROR(SEARCH("H340",M235),99)=99,IF(IFERROR(SEARCH("H340",R235),99)=99,IF(IFERROR(SEARCH("H341",N235),99)=99,IF(IFERROR(SEARCH("H341",O235),99)=99,IF(IFERROR(SEARCH("H341",Q235),99)=99,IF(IFERROR(SEARCH("H341",M235),99)=99,IF(IFERROR(SEARCH("H341",R235),99)=99,IF(IFERROR(SEARCH("mutagenic",P235),99)=99,IF(IFERROR(SEARCH("suspected mutagenic",S235),99)=99,0,Scoring!$E$15),Scoring!$E$14),Scoring!$E$13),Scoring!$E$13),Scoring!$E$13),Scoring!$E$13),Scoring!$E$13),Scoring!$E$13),Scoring!$E$13),Scoring!$E$13),Scoring!$E$13),Scoring!$E$13)</f>
        <v>1</v>
      </c>
      <c r="AB235" s="78">
        <f>IF(IFERROR(SEARCH("H360",N235),99)=99,IF(IFERROR(SEARCH("H360",O235),99)=99,IF(IFERROR(SEARCH("H360",Q235),99)=99,IF(IFERROR(SEARCH("H360",M235),99)=99,IF(IFERROR(SEARCH("H360",R235),99)=99,IF(IFERROR(SEARCH("H361",N235),99)=99,IF(IFERROR(SEARCH("H361",O235),99)=99,IF(IFERROR(SEARCH("H361",Q235),99)=99,IF(IFERROR(SEARCH("H361",M235),99)=99,IF(IFERROR(SEARCH("H361",R235),99)=99,IF(IFERROR(SEARCH("reproduction",P235),99)=99,IF(IFERROR(SEARCH("suspected reprotoxic",S235),99)=99,IF(IFERROR(SEARCH("reprotoxic",S235),99)=99,IF(IFERROR(SEARCH("reprotoxic",K235),99)=99,0,Scoring!$E$18),Scoring!$E$18),Scoring!$E$19),Scoring!$E$17),Scoring!$E$16),Scoring!$E$16),Scoring!$E$16),Scoring!$E$16),Scoring!$E$16),Scoring!$E$16),Scoring!$E$16),Scoring!$E$16),Scoring!$E$16),Scoring!$E$16)</f>
        <v>0</v>
      </c>
      <c r="AC235" s="78">
        <f>IF(IFERROR(SEARCH("57f",L235),99)=99,IF(IFERROR(SEARCH("57(f)",P235),99)=99,0,Scoring!$E$20),Scoring!$E$20)</f>
        <v>0</v>
      </c>
      <c r="AD235" s="78">
        <f>IF(IFERROR(SEARCH("CAT1",T235),99)=99,IF(IFERROR(SEARCH("CAT2",T235),99)=99,IF(IFERROR(SEARCH("CAT3",T235),99)=99,IF(IFERROR(SEARCH("concluded to be endocrine",K235),99)=99,IF(IFERROR(SEARCH("categorised as endocrine",K235),99)=99,IF(IFERROR(SEARCH("endocrine disrupting",P235),99)=99,IF(IFERROR(SEARCH("endocrine disrupting",K235),99)=99,IF(IFERROR(SEARCH("suspected endocrine",S235),99)=99,IF(IFERROR(SEARCH("potential endocrine",S235),99)=99,0,Scoring!$E$25),Scoring!$E$25),Scoring!$E$24),Scoring!$E$24),Scoring!$E$24),Scoring!$E$24),Scoring!$E$23),Scoring!$E$22),Scoring!$E$21)</f>
        <v>0</v>
      </c>
      <c r="AE235" s="78">
        <f>IF(IFERROR(SEARCH("suspected sensitiser",S235),99)=99,IF(IFERROR(SEARCH("sensitiser",S235),99)=99,IF(IFERROR(SEARCH("other hazard based concern",S235),99)=99,0,Scoring!$E$28),Scoring!$E$26),Scoring!$E$27)</f>
        <v>0</v>
      </c>
      <c r="AF235" s="78">
        <f>IF(IFERROR(M235,1)=1,IF(IFERROR(N235,1)=1,IF(IFERROR(O235,1)=1,IF(IFERROR(Q235,1)=1,IF(IFERROR(R235,1)=1,IF(IFERROR(T235,1)=1,IF(IFERROR(K235,1)=1,IF(IFERROR(P235,1)=1,IF(IFERROR(S235,1)=1,Scoring!$E$29,0),0),0),0),0),0),0),0),0)</f>
        <v>0</v>
      </c>
      <c r="AG235" s="78">
        <f t="shared" si="26"/>
        <v>4</v>
      </c>
      <c r="AI235" s="93"/>
      <c r="AJ235" s="94"/>
      <c r="AK235" s="76"/>
      <c r="AL235" s="75"/>
      <c r="AN235" s="79"/>
      <c r="AO235" s="79"/>
      <c r="AP235" s="79"/>
      <c r="AQ235" s="79"/>
      <c r="AR235" s="79"/>
      <c r="AS235" s="78"/>
      <c r="AU235" s="79">
        <f>IF(IFERROR(F235,99)=99,IF(IFERROR(G235,99)=99,IF(IFERROR(H235,99)=99,IF(IFERROR(I235,99)=99,IF(IFERROR(E235,99)=99,IF(IFERROR(J235,99)=99,0,Scoring!$B$7),Scoring!$B$3),Scoring!$B$2),Scoring!$B$6),Scoring!$B$5),Scoring!$B$4)</f>
        <v>1</v>
      </c>
      <c r="AV235" s="78">
        <f t="shared" si="27"/>
        <v>4</v>
      </c>
      <c r="AW235" s="78"/>
      <c r="AX235" s="66"/>
      <c r="AY235" s="78"/>
      <c r="AZ235" s="76"/>
      <c r="BA235" s="76"/>
      <c r="BB235" s="76"/>
    </row>
    <row r="236" spans="1:54" x14ac:dyDescent="0.25">
      <c r="A236" s="77" t="s">
        <v>5975</v>
      </c>
      <c r="B236" s="76" t="str">
        <f t="shared" si="28"/>
        <v>201-377-6</v>
      </c>
      <c r="C236" s="77" t="s">
        <v>2334</v>
      </c>
      <c r="D236" s="77" t="s">
        <v>2335</v>
      </c>
      <c r="E236" s="76" t="str">
        <f>IF(C236="-",IF(A236="-",VLOOKUP(D236,'sin-list 180320_update'!$C$2:$C$835,1,FALSE),VLOOKUP(A236,'sin-list 180320_update'!$A$2:$A$835,1,FALSE)),VLOOKUP(C236,'sin-list 180320_update'!$B$2:$B$835,1,FALSE))</f>
        <v>201-377-6</v>
      </c>
      <c r="F236" s="76" t="e">
        <f>IF($C236="-",IF($A236="-",VLOOKUP($D236,'REACH Bilaga XVII_update'!$A$5:$A$131,1,FALSE),VLOOKUP($A236,'REACH Bilaga XVII_update'!$C$5:$C$131,1,FALSE)),VLOOKUP($C236,'REACH Bilaga XVII_update'!$B$5:$B$131,1,FALSE))</f>
        <v>#N/A</v>
      </c>
      <c r="G236" s="76" t="e">
        <f>IF($C236="-",IF($A236="-",VLOOKUP($D236,' REACH Bilaga 59_update'!$A$5:$A$210,1,FALSE),VLOOKUP($A236,' REACH Bilaga 59_update'!$D$5:$D$210,1,FALSE)),VLOOKUP($C236,' REACH Bilaga 59_update'!$C$5:$C$210,1,FALSE))</f>
        <v>#N/A</v>
      </c>
      <c r="H236" s="76" t="e">
        <f>IF($C236="-",IF($A236="-",VLOOKUP($D236,'REACH Bilaga XIV_update'!$A$5:$A$110,1,FALSE),VLOOKUP($A236,'REACH Bilaga XIV_update'!$D$5:$D$110,1,FALSE)),VLOOKUP($C236,'REACH Bilaga XIV_update'!$C$5:$C$110,1,FALSE))</f>
        <v>#N/A</v>
      </c>
      <c r="I236" s="76" t="e">
        <f>IF($C236="-",IF($A236="-",VLOOKUP($D236,CoRAP_update!$A$5:$A$376,1,FALSE),VLOOKUP($A236,CoRAP_update!$D$5:$D$376,1,FALSE)),VLOOKUP($C236,CoRAP_update!$C$5:$C$376,1,FALSE))</f>
        <v>#N/A</v>
      </c>
      <c r="J236" s="76" t="e">
        <f>IF($C236="-",IF($A236="-",VLOOKUP($D236,EDC_update!$C$2:$C$450,1,FALSE),VLOOKUP($A236,EDC_update!$B$2:$B$450,1,FALSE)),VLOOKUP($C236,EDC_update!$L$2:$L$450,1,FALSE))</f>
        <v>#N/A</v>
      </c>
      <c r="K236" s="76" t="str">
        <f>IF($C236="-",IF($A236="-",IF(VLOOKUP($D236,'sin-list 180320_update'!$C$2:$S$835,3,FALSE)="",NA(),VLOOKUP($D236,'sin-list 180320_update'!$C$2:$S$835,3,FALSE)),IF(VLOOKUP($A236,'sin-list 180320_update'!$A$2:$S$835,5,FALSE)="",NA(),VLOOKUP($A236,'sin-list 180320_update'!$A$2:$S$835,5,FALSE))),IF(VLOOKUP($C236,'sin-list 180320_update'!$B$2:$S$835,4,FALSE)="",NA(),VLOOKUP($C236,'sin-list 180320_update'!$B$2:$S$835,4,FALSE)))</f>
        <v>Classified CMR according to Annex VI of Regulation 1272/2008</v>
      </c>
      <c r="L236" s="76" t="str">
        <f>IF($C236="-",IF($A236="-",VLOOKUP($D236,'sin-list 180320_update'!$C$2:$S$835,6,FALSE),VLOOKUP($A236,'sin-list 180320_update'!$A$2:$S$835,8,FALSE)),VLOOKUP($C236,'sin-list 180320_update'!$B$2:$S$835,7,FALSE))</f>
        <v>Repr. 1A
STOT RE 1
Aquatic Chronic 3</v>
      </c>
      <c r="M236" s="76" t="str">
        <f>IF($C236="-",IF($A236="-",IF(VLOOKUP($D236,'sin-list 180320_update'!$C$2:$S$835,8,FALSE)="",NA(),VLOOKUP($D236,'sin-list 180320_update'!$C$2:$S$835,8,FALSE)),IF(VLOOKUP($A236,'sin-list 180320_update'!$A$2:$S$835,10,FALSE)="",NA(),VLOOKUP($A236,'sin-list 180320_update'!$A$2:$S$835,10,FALSE))),IF(VLOOKUP($C236,'sin-list 180320_update'!$B$2:$S$835,9,FALSE)="",NA(),VLOOKUP($C236,'sin-list 180320_update'!$B$2:$S$835,9,FALSE)))</f>
        <v>H360D ***
H372 **
H412</v>
      </c>
      <c r="N236" s="76" t="e">
        <f>IF($C236="-",IF($A236="-",IF(VLOOKUP($D236,'REACH Bilaga XVII_update'!$A$5:$E$131,4,FALSE)="",NA(),VLOOKUP($D236,'REACH Bilaga XVII_update'!$A$5:$E$131,4,FALSE)),IF(VLOOKUP($A236,'REACH Bilaga XVII_update'!$C$5:$D$131,2,FALSE)="",NA(),VLOOKUP($A236,'REACH Bilaga XVII_update'!$C$5:$D$131,2,FALSE))),IF(VLOOKUP($C236,'REACH Bilaga XVII_update'!$B$5:$D$131,3,FALSE)="",NA(),VLOOKUP($C236,'REACH Bilaga XVII_update'!$B$5:$D$131,3,FALSE)))</f>
        <v>#N/A</v>
      </c>
      <c r="O236" s="76" t="e">
        <f>IF($C236="-",IF($A236="-",IF(VLOOKUP($D236,' REACH Bilaga 59_update'!$A$5:$E$210,5,FALSE)="",NA(),VLOOKUP($D236,' REACH Bilaga 59_update'!$A$5:$E$210,5,FALSE)),IF(VLOOKUP($A236,' REACH Bilaga 59_update'!$D$5:$E$210,2,FALSE)="",NA(),VLOOKUP($A236,' REACH Bilaga 59_update'!$D$5:$E$210,2,FALSE))),IF(VLOOKUP($C236,' REACH Bilaga 59_update'!$C$5:$E$210,3,FALSE)="",NA(),VLOOKUP($C236,' REACH Bilaga 59_update'!$C$5:$E$210,3,FALSE)))</f>
        <v>#N/A</v>
      </c>
      <c r="P236" s="76" t="e">
        <f>IF(C236="-",IF(A236="-",IFERROR(VLOOKUP($D236,' REACH Bilaga 59_update'!$A$5:$F$210,MATCH(Sammanfattning!P$1,' REACH Bilaga 59_update'!$A$4:$F$4,0),FALSE),VLOOKUP($D236,'REACH Bilaga XIV_update'!$A$4:$H$110,MATCH(Sammanfattning!P$1,'REACH Bilaga XIV_update'!$A$4:$H$4,0),FALSE)),IFERROR(VLOOKUP($A236,' REACH Bilaga 59_update'!$D$5:$F$210,MATCH(Sammanfattning!P$1,' REACH Bilaga 59_update'!$D$4:$F$4,0),FALSE),VLOOKUP($A236,'REACH Bilaga XIV_update'!$D$4:$H$110,MATCH(Sammanfattning!P$1,'REACH Bilaga XIV_update'!$D$4:$H$4,0),FALSE))),IFERROR(VLOOKUP($C236,' REACH Bilaga 59_update'!$C$5:$F$210,MATCH(Sammanfattning!P$1,' REACH Bilaga 59_update'!$C$4:$F$4,0),FALSE),VLOOKUP($C236,'REACH Bilaga XIV_update'!$C$4:$H$110,MATCH(Sammanfattning!P$1,'REACH Bilaga XIV_update'!$C$4:$H$4,0),FALSE)))</f>
        <v>#N/A</v>
      </c>
      <c r="Q236" s="76" t="e">
        <f>IF($C236="-",IF($A236="-",IF(VLOOKUP($D236,'REACH Bilaga XIV_update'!$A$5:$I$110,9,FALSE)="",NA(),VLOOKUP($D236,'REACH Bilaga XIV_update'!$A$5:$I$110,9,FALSE)),IF(VLOOKUP($A236,'REACH Bilaga XIV_update'!$D$5:$I$110,6,FALSE)="",NA(),VLOOKUP($A236,'REACH Bilaga XIV_update'!$D$5:$I$110,6,FALSE))),IF(VLOOKUP($C236,'REACH Bilaga XIV_update'!$C$5:$I$110,7,FALSE)="",NA(),VLOOKUP($C236,'REACH Bilaga XIV_update'!$C$5:$I$110,7,FALSE)))</f>
        <v>#N/A</v>
      </c>
      <c r="R236" s="76" t="e">
        <f>IF($C236="-",IF($A236="-",IF(VLOOKUP($D236,CoRAP_update!$A$5:$O$376,15,FALSE)="",NA(),VLOOKUP($D236,CoRAP_update!$A$5:$O$376,15,FALSE)),IF(VLOOKUP($A236,CoRAP_update!$D$5:$O$376,12,FALSE)="",NA(),VLOOKUP($A236,CoRAP_update!$D$5:$O$376,12,FALSE))),IF(VLOOKUP($C236,CoRAP_update!$C$5:$O$376,13,FALSE)="",NA(),VLOOKUP($C236,CoRAP_update!$C$5:$O$376,13,FALSE)))</f>
        <v>#N/A</v>
      </c>
      <c r="S236" s="144" t="e">
        <f>IF($C236="-",IF($A236="-",VLOOKUP($D236,CoRAP_update!$A$5:$J$376,MATCH(Sammanfattning!S$1,CoRAP_update!$A$4:$J$4,0),FALSE),VLOOKUP($A236,CoRAP_update!$D$5:$J$376,MATCH(Sammanfattning!S$1,CoRAP_update!$D$4:$J$4,0),FALSE)),VLOOKUP($C236,CoRAP_update!$C$5:$J$376,MATCH(Sammanfattning!S$1,CoRAP_update!$C$4:$J$4,0),FALSE))</f>
        <v>#N/A</v>
      </c>
      <c r="T236" s="76" t="e">
        <f>IF($A236="-",VLOOKUP($D236,EDC_update!$C$2:$F$450,4,FALSE),VLOOKUP($A236,EDC_update!$B$2:$F$450,5,FALSE))</f>
        <v>#N/A</v>
      </c>
      <c r="V236" s="78">
        <f>IF(IFERROR(SEARCH("PBT",P236),99)=99,IF(IFERROR(SEARCH("suspected PBT",S236),99)=99,IF(IFERROR(SEARCH("concluded to be PBT",K236),99)=99,IF(IFERROR(SEARCH("PBT",S236),99)=99,IF(IFERROR(SEARCH("PBT cand",L236),99)=99,IF(IFERROR(SEARCH("PBT",L236),99)=99,IF(IFERROR(SEARCH("persistent, bioackumulative and toxic properties",K236),99)=99,0,Scoring!$E$3),Scoring!$E$3),Scoring!$E$7),Scoring!$E$3),Scoring!$E$5),Scoring!$E$6),Scoring!$E$3)</f>
        <v>0</v>
      </c>
      <c r="W236" s="78">
        <f>IF(IFERROR(SEARCH("vPvB",P236),99)=99,IF(IFERROR(SEARCH("suspected pbt/vPvB",S236),99)=99,IF(IFERROR(SEARCH("vPvB",S236),99)=99,IF(IFERROR(SEARCH("concluded to be a vPvB",S236),99)=99,IF(IFERROR(SEARCH("identified as vPvB",K236),99)=99,IF(IFERROR(SEARCH("concluded to be a vPvB",K236),99)=99,IF(IFERROR(SEARCH("concluded to be both pbt and vPvB",S236),99)=99,IF(IFERROR(SEARCH("concluded to be both pbt and vPvB",K236),99)=99,0,Scoring!$E$5),Scoring!$E$5),Scoring!$E$5),Scoring!$E$5),Scoring!$E$5),Scoring!$E$4),Scoring!$E$6),Scoring!$E$4)</f>
        <v>0</v>
      </c>
      <c r="X236" s="78">
        <f>IF(IFERROR(SEARCH("H410",N236),99)=99,IF(IFERROR(SEARCH("H410",O236),99)=99,IF(IFERROR(SEARCH("H410",Q236),99)=99,IF(IFERROR(SEARCH("H410",M236),99)=99,IF(IFERROR(SEARCH("H410",R236),99)=99,IF(IFERROR(SEARCH("H411",N236),99)=99,IF(IFERROR(SEARCH("H411",O236),99)=99,IF(IFERROR(SEARCH("H411",Q236),99)=99,IF(IFERROR(SEARCH("H411",M236),99)=99,IF(IFERROR(SEARCH("H411",R236),99)=99,IF(IFERROR(SEARCH("H413",N236),99)=99,IF(IFERROR(SEARCH("H413",O236),99)=99,IF(IFERROR(SEARCH("H413",Q236),99)=99,IF(IFERROR(SEARCH("H413",M236),99)=99,IF(IFERROR(SEARCH("H413",R236),99)=99,IF(IFERROR(SEARCH("H412",N236),99)=99,IF(IFERROR(SEARCH("H412",O236),99)=99,IF(IFERROR(SEARCH("H412",Q236),99)=99,IF(IFERROR(SEARCH("H412",M236),99)=99,IF(IFERROR(SEARCH("H412",R236),99)=99,0,Scoring!$E$2),Scoring!$E$2),Scoring!$E$2),Scoring!$E$2),Scoring!$E$2),Scoring!$E$2),Scoring!$E$2),Scoring!$E$2),Scoring!$E$2),Scoring!$E$2),Scoring!$E$2),Scoring!$E$2),Scoring!$E$2),Scoring!$E$2),Scoring!$E$2),Scoring!$E$2),Scoring!$E$2),Scoring!$E$2),Scoring!$E$2),Scoring!$E$2)</f>
        <v>1</v>
      </c>
      <c r="Y236" s="78">
        <f>IF(IFERROR(SEARCH("CMR",K236),99)=99,IF(IFERROR(SEARCH("Suspected CMR",S236),99)=99,IF(IFERROR(SEARCH("CMR",S236),99)=99,0,Scoring!$E$8),Scoring!$E$9),Scoring!$E$8)</f>
        <v>3</v>
      </c>
      <c r="Z236" s="78">
        <f>IF(IFERROR(SEARCH("H350",N236),99)=99,IF(IFERROR(SEARCH("H350",O236),99)=99,IF(IFERROR(SEARCH("H350",Q236),99)=99,IF(IFERROR(SEARCH("H350",M236),99)=99,IF(IFERROR(SEARCH("H350",R236),99)=99,IF(IFERROR(SEARCH("H351",N236),99)=99,IF(IFERROR(SEARCH("H351",O236),99)=99,IF(IFERROR(SEARCH("H351",Q236),99)=99,IF(IFERROR(SEARCH("H351",M236),99)=99,IF(IFERROR(SEARCH("H351",R236),99)=99,IF(IFERROR(SEARCH("carcinogenic",P236),99)=99,IF(IFERROR(SEARCH("suspected carcinogenic",S236),99)=99,0,Scoring!$E$12),Scoring!$E$11),Scoring!$E$10),Scoring!$E$10),Scoring!$E$10),Scoring!$E$10),Scoring!$E$10),Scoring!$E$10),Scoring!$E$10),Scoring!$E$10),Scoring!$E$10),Scoring!$E$10)</f>
        <v>0</v>
      </c>
      <c r="AA236" s="78">
        <f>IF(IFERROR(SEARCH("H340",N236),99)=99,IF(IFERROR(SEARCH("H340",O236),99)=99,IF(IFERROR(SEARCH("H340",Q236),99)=99,IF(IFERROR(SEARCH("H340",M236),99)=99,IF(IFERROR(SEARCH("H340",R236),99)=99,IF(IFERROR(SEARCH("H341",N236),99)=99,IF(IFERROR(SEARCH("H341",O236),99)=99,IF(IFERROR(SEARCH("H341",Q236),99)=99,IF(IFERROR(SEARCH("H341",M236),99)=99,IF(IFERROR(SEARCH("H341",R236),99)=99,IF(IFERROR(SEARCH("mutagenic",P236),99)=99,IF(IFERROR(SEARCH("suspected mutagenic",S236),99)=99,0,Scoring!$E$15),Scoring!$E$14),Scoring!$E$13),Scoring!$E$13),Scoring!$E$13),Scoring!$E$13),Scoring!$E$13),Scoring!$E$13),Scoring!$E$13),Scoring!$E$13),Scoring!$E$13),Scoring!$E$13)</f>
        <v>0</v>
      </c>
      <c r="AB236" s="78">
        <f>IF(IFERROR(SEARCH("H360",N236),99)=99,IF(IFERROR(SEARCH("H360",O236),99)=99,IF(IFERROR(SEARCH("H360",Q236),99)=99,IF(IFERROR(SEARCH("H360",M236),99)=99,IF(IFERROR(SEARCH("H360",R236),99)=99,IF(IFERROR(SEARCH("H361",N236),99)=99,IF(IFERROR(SEARCH("H361",O236),99)=99,IF(IFERROR(SEARCH("H361",Q236),99)=99,IF(IFERROR(SEARCH("H361",M236),99)=99,IF(IFERROR(SEARCH("H361",R236),99)=99,IF(IFERROR(SEARCH("reproduction",P236),99)=99,IF(IFERROR(SEARCH("suspected reprotoxic",S236),99)=99,IF(IFERROR(SEARCH("reprotoxic",S236),99)=99,IF(IFERROR(SEARCH("reprotoxic",K236),99)=99,0,Scoring!$E$18),Scoring!$E$18),Scoring!$E$19),Scoring!$E$17),Scoring!$E$16),Scoring!$E$16),Scoring!$E$16),Scoring!$E$16),Scoring!$E$16),Scoring!$E$16),Scoring!$E$16),Scoring!$E$16),Scoring!$E$16),Scoring!$E$16)</f>
        <v>1</v>
      </c>
      <c r="AC236" s="78">
        <f>IF(IFERROR(SEARCH("57f",L236),99)=99,IF(IFERROR(SEARCH("57(f)",P236),99)=99,0,Scoring!$E$20),Scoring!$E$20)</f>
        <v>0</v>
      </c>
      <c r="AD236" s="78">
        <f>IF(IFERROR(SEARCH("CAT1",T236),99)=99,IF(IFERROR(SEARCH("CAT2",T236),99)=99,IF(IFERROR(SEARCH("CAT3",T236),99)=99,IF(IFERROR(SEARCH("concluded to be endocrine",K236),99)=99,IF(IFERROR(SEARCH("categorised as endocrine",K236),99)=99,IF(IFERROR(SEARCH("endocrine disrupting",P236),99)=99,IF(IFERROR(SEARCH("endocrine disrupting",K236),99)=99,IF(IFERROR(SEARCH("suspected endocrine",S236),99)=99,IF(IFERROR(SEARCH("potential endocrine",S236),99)=99,0,Scoring!$E$25),Scoring!$E$25),Scoring!$E$24),Scoring!$E$24),Scoring!$E$24),Scoring!$E$24),Scoring!$E$23),Scoring!$E$22),Scoring!$E$21)</f>
        <v>0</v>
      </c>
      <c r="AE236" s="78">
        <f>IF(IFERROR(SEARCH("suspected sensitiser",S236),99)=99,IF(IFERROR(SEARCH("sensitiser",S236),99)=99,IF(IFERROR(SEARCH("other hazard based concern",S236),99)=99,0,Scoring!$E$28),Scoring!$E$26),Scoring!$E$27)</f>
        <v>0</v>
      </c>
      <c r="AF236" s="78">
        <f>IF(IFERROR(M236,1)=1,IF(IFERROR(N236,1)=1,IF(IFERROR(O236,1)=1,IF(IFERROR(Q236,1)=1,IF(IFERROR(R236,1)=1,IF(IFERROR(T236,1)=1,IF(IFERROR(K236,1)=1,IF(IFERROR(P236,1)=1,IF(IFERROR(S236,1)=1,Scoring!$E$29,0),0),0),0),0),0),0),0),0)</f>
        <v>0</v>
      </c>
      <c r="AG236" s="78">
        <f t="shared" si="26"/>
        <v>4</v>
      </c>
      <c r="AI236" s="93"/>
      <c r="AJ236" s="94"/>
      <c r="AK236" s="76"/>
      <c r="AL236" s="75"/>
      <c r="AN236" s="79"/>
      <c r="AO236" s="79"/>
      <c r="AP236" s="79"/>
      <c r="AQ236" s="79"/>
      <c r="AR236" s="79"/>
      <c r="AS236" s="78"/>
      <c r="AU236" s="79">
        <f>IF(IFERROR(F236,99)=99,IF(IFERROR(G236,99)=99,IF(IFERROR(H236,99)=99,IF(IFERROR(I236,99)=99,IF(IFERROR(E236,99)=99,IF(IFERROR(J236,99)=99,0,Scoring!$B$7),Scoring!$B$3),Scoring!$B$2),Scoring!$B$6),Scoring!$B$5),Scoring!$B$4)</f>
        <v>0.3</v>
      </c>
      <c r="AV236" s="78">
        <f t="shared" si="27"/>
        <v>1.2</v>
      </c>
      <c r="AW236" s="78"/>
      <c r="AX236" s="66"/>
      <c r="AY236" s="78"/>
      <c r="AZ236" s="76"/>
      <c r="BA236" s="76"/>
      <c r="BB236" s="76"/>
    </row>
    <row r="237" spans="1:54" x14ac:dyDescent="0.25">
      <c r="A237" s="77" t="s">
        <v>5991</v>
      </c>
      <c r="B237" s="76" t="str">
        <f t="shared" si="28"/>
        <v>201-853-3</v>
      </c>
      <c r="C237" s="77" t="s">
        <v>2486</v>
      </c>
      <c r="D237" s="77" t="s">
        <v>2487</v>
      </c>
      <c r="E237" s="76" t="str">
        <f>IF(C237="-",IF(A237="-",VLOOKUP(D237,'sin-list 180320_update'!$C$2:$C$835,1,FALSE),VLOOKUP(A237,'sin-list 180320_update'!$A$2:$A$835,1,FALSE)),VLOOKUP(C237,'sin-list 180320_update'!$B$2:$B$835,1,FALSE))</f>
        <v>201-853-3</v>
      </c>
      <c r="F237" s="76" t="e">
        <f>IF($C237="-",IF($A237="-",VLOOKUP($D237,'REACH Bilaga XVII_update'!$A$5:$A$131,1,FALSE),VLOOKUP($A237,'REACH Bilaga XVII_update'!$C$5:$C$131,1,FALSE)),VLOOKUP($C237,'REACH Bilaga XVII_update'!$B$5:$B$131,1,FALSE))</f>
        <v>#N/A</v>
      </c>
      <c r="G237" s="76" t="e">
        <f>IF($C237="-",IF($A237="-",VLOOKUP($D237,' REACH Bilaga 59_update'!$A$5:$A$210,1,FALSE),VLOOKUP($A237,' REACH Bilaga 59_update'!$D$5:$D$210,1,FALSE)),VLOOKUP($C237,' REACH Bilaga 59_update'!$C$5:$C$210,1,FALSE))</f>
        <v>#N/A</v>
      </c>
      <c r="H237" s="76" t="e">
        <f>IF($C237="-",IF($A237="-",VLOOKUP($D237,'REACH Bilaga XIV_update'!$A$5:$A$110,1,FALSE),VLOOKUP($A237,'REACH Bilaga XIV_update'!$D$5:$D$110,1,FALSE)),VLOOKUP($C237,'REACH Bilaga XIV_update'!$C$5:$C$110,1,FALSE))</f>
        <v>#N/A</v>
      </c>
      <c r="I237" s="76" t="e">
        <f>IF($C237="-",IF($A237="-",VLOOKUP($D237,CoRAP_update!$A$5:$A$376,1,FALSE),VLOOKUP($A237,CoRAP_update!$D$5:$D$376,1,FALSE)),VLOOKUP($C237,CoRAP_update!$C$5:$C$376,1,FALSE))</f>
        <v>#N/A</v>
      </c>
      <c r="J237" s="76" t="e">
        <f>IF($C237="-",IF($A237="-",VLOOKUP($D237,EDC_update!$C$2:$C$450,1,FALSE),VLOOKUP($A237,EDC_update!$B$2:$B$450,1,FALSE)),VLOOKUP($C237,EDC_update!$L$2:$L$450,1,FALSE))</f>
        <v>#N/A</v>
      </c>
      <c r="K237" s="76" t="str">
        <f>IF($C237="-",IF($A237="-",IF(VLOOKUP($D237,'sin-list 180320_update'!$C$2:$S$835,3,FALSE)="",NA(),VLOOKUP($D237,'sin-list 180320_update'!$C$2:$S$835,3,FALSE)),IF(VLOOKUP($A237,'sin-list 180320_update'!$A$2:$S$835,5,FALSE)="",NA(),VLOOKUP($A237,'sin-list 180320_update'!$A$2:$S$835,5,FALSE))),IF(VLOOKUP($C237,'sin-list 180320_update'!$B$2:$S$835,4,FALSE)="",NA(),VLOOKUP($C237,'sin-list 180320_update'!$B$2:$S$835,4,FALSE)))</f>
        <v>Classified CMR according to Annex VI of Regulation 1272/2008</v>
      </c>
      <c r="L237" s="76" t="str">
        <f>IF($C237="-",IF($A237="-",VLOOKUP($D237,'sin-list 180320_update'!$C$2:$S$835,6,FALSE),VLOOKUP($A237,'sin-list 180320_update'!$A$2:$S$835,8,FALSE)),VLOOKUP($C237,'sin-list 180320_update'!$B$2:$S$835,7,FALSE))</f>
        <v>Carc. 1B
Muta. 1B
Repr. 2
Acute Tox. 4 *
Aquatic Chronic 2</v>
      </c>
      <c r="M237" s="76" t="str">
        <f>IF($C237="-",IF($A237="-",IF(VLOOKUP($D237,'sin-list 180320_update'!$C$2:$S$835,8,FALSE)="",NA(),VLOOKUP($D237,'sin-list 180320_update'!$C$2:$S$835,8,FALSE)),IF(VLOOKUP($A237,'sin-list 180320_update'!$A$2:$S$835,10,FALSE)="",NA(),VLOOKUP($A237,'sin-list 180320_update'!$A$2:$S$835,10,FALSE))),IF(VLOOKUP($C237,'sin-list 180320_update'!$B$2:$S$835,9,FALSE)="",NA(),VLOOKUP($C237,'sin-list 180320_update'!$B$2:$S$835,9,FALSE)))</f>
        <v>H350
H340
H361f ***
H302
H411</v>
      </c>
      <c r="N237" s="76" t="e">
        <f>IF($C237="-",IF($A237="-",IF(VLOOKUP($D237,'REACH Bilaga XVII_update'!$A$5:$E$131,4,FALSE)="",NA(),VLOOKUP($D237,'REACH Bilaga XVII_update'!$A$5:$E$131,4,FALSE)),IF(VLOOKUP($A237,'REACH Bilaga XVII_update'!$C$5:$D$131,2,FALSE)="",NA(),VLOOKUP($A237,'REACH Bilaga XVII_update'!$C$5:$D$131,2,FALSE))),IF(VLOOKUP($C237,'REACH Bilaga XVII_update'!$B$5:$D$131,3,FALSE)="",NA(),VLOOKUP($C237,'REACH Bilaga XVII_update'!$B$5:$D$131,3,FALSE)))</f>
        <v>#N/A</v>
      </c>
      <c r="O237" s="76" t="e">
        <f>IF($C237="-",IF($A237="-",IF(VLOOKUP($D237,' REACH Bilaga 59_update'!$A$5:$E$210,5,FALSE)="",NA(),VLOOKUP($D237,' REACH Bilaga 59_update'!$A$5:$E$210,5,FALSE)),IF(VLOOKUP($A237,' REACH Bilaga 59_update'!$D$5:$E$210,2,FALSE)="",NA(),VLOOKUP($A237,' REACH Bilaga 59_update'!$D$5:$E$210,2,FALSE))),IF(VLOOKUP($C237,' REACH Bilaga 59_update'!$C$5:$E$210,3,FALSE)="",NA(),VLOOKUP($C237,' REACH Bilaga 59_update'!$C$5:$E$210,3,FALSE)))</f>
        <v>#N/A</v>
      </c>
      <c r="P237" s="76" t="e">
        <f>IF(C237="-",IF(A237="-",IFERROR(VLOOKUP($D237,' REACH Bilaga 59_update'!$A$5:$F$210,MATCH(Sammanfattning!P$1,' REACH Bilaga 59_update'!$A$4:$F$4,0),FALSE),VLOOKUP($D237,'REACH Bilaga XIV_update'!$A$4:$H$110,MATCH(Sammanfattning!P$1,'REACH Bilaga XIV_update'!$A$4:$H$4,0),FALSE)),IFERROR(VLOOKUP($A237,' REACH Bilaga 59_update'!$D$5:$F$210,MATCH(Sammanfattning!P$1,' REACH Bilaga 59_update'!$D$4:$F$4,0),FALSE),VLOOKUP($A237,'REACH Bilaga XIV_update'!$D$4:$H$110,MATCH(Sammanfattning!P$1,'REACH Bilaga XIV_update'!$D$4:$H$4,0),FALSE))),IFERROR(VLOOKUP($C237,' REACH Bilaga 59_update'!$C$5:$F$210,MATCH(Sammanfattning!P$1,' REACH Bilaga 59_update'!$C$4:$F$4,0),FALSE),VLOOKUP($C237,'REACH Bilaga XIV_update'!$C$4:$H$110,MATCH(Sammanfattning!P$1,'REACH Bilaga XIV_update'!$C$4:$H$4,0),FALSE)))</f>
        <v>#N/A</v>
      </c>
      <c r="Q237" s="76" t="e">
        <f>IF($C237="-",IF($A237="-",IF(VLOOKUP($D237,'REACH Bilaga XIV_update'!$A$5:$I$110,9,FALSE)="",NA(),VLOOKUP($D237,'REACH Bilaga XIV_update'!$A$5:$I$110,9,FALSE)),IF(VLOOKUP($A237,'REACH Bilaga XIV_update'!$D$5:$I$110,6,FALSE)="",NA(),VLOOKUP($A237,'REACH Bilaga XIV_update'!$D$5:$I$110,6,FALSE))),IF(VLOOKUP($C237,'REACH Bilaga XIV_update'!$C$5:$I$110,7,FALSE)="",NA(),VLOOKUP($C237,'REACH Bilaga XIV_update'!$C$5:$I$110,7,FALSE)))</f>
        <v>#N/A</v>
      </c>
      <c r="R237" s="76" t="e">
        <f>IF($C237="-",IF($A237="-",IF(VLOOKUP($D237,CoRAP_update!$A$5:$O$376,15,FALSE)="",NA(),VLOOKUP($D237,CoRAP_update!$A$5:$O$376,15,FALSE)),IF(VLOOKUP($A237,CoRAP_update!$D$5:$O$376,12,FALSE)="",NA(),VLOOKUP($A237,CoRAP_update!$D$5:$O$376,12,FALSE))),IF(VLOOKUP($C237,CoRAP_update!$C$5:$O$376,13,FALSE)="",NA(),VLOOKUP($C237,CoRAP_update!$C$5:$O$376,13,FALSE)))</f>
        <v>#N/A</v>
      </c>
      <c r="S237" s="144" t="e">
        <f>IF($C237="-",IF($A237="-",VLOOKUP($D237,CoRAP_update!$A$5:$J$376,MATCH(Sammanfattning!S$1,CoRAP_update!$A$4:$J$4,0),FALSE),VLOOKUP($A237,CoRAP_update!$D$5:$J$376,MATCH(Sammanfattning!S$1,CoRAP_update!$D$4:$J$4,0),FALSE)),VLOOKUP($C237,CoRAP_update!$C$5:$J$376,MATCH(Sammanfattning!S$1,CoRAP_update!$C$4:$J$4,0),FALSE))</f>
        <v>#N/A</v>
      </c>
      <c r="T237" s="76" t="e">
        <f>IF($A237="-",VLOOKUP($D237,EDC_update!$C$2:$F$450,4,FALSE),VLOOKUP($A237,EDC_update!$B$2:$F$450,5,FALSE))</f>
        <v>#N/A</v>
      </c>
      <c r="V237" s="78">
        <f>IF(IFERROR(SEARCH("PBT",P237),99)=99,IF(IFERROR(SEARCH("suspected PBT",S237),99)=99,IF(IFERROR(SEARCH("concluded to be PBT",K237),99)=99,IF(IFERROR(SEARCH("PBT",S237),99)=99,IF(IFERROR(SEARCH("PBT cand",L237),99)=99,IF(IFERROR(SEARCH("PBT",L237),99)=99,IF(IFERROR(SEARCH("persistent, bioackumulative and toxic properties",K237),99)=99,0,Scoring!$E$3),Scoring!$E$3),Scoring!$E$7),Scoring!$E$3),Scoring!$E$5),Scoring!$E$6),Scoring!$E$3)</f>
        <v>0</v>
      </c>
      <c r="W237" s="78">
        <f>IF(IFERROR(SEARCH("vPvB",P237),99)=99,IF(IFERROR(SEARCH("suspected pbt/vPvB",S237),99)=99,IF(IFERROR(SEARCH("vPvB",S237),99)=99,IF(IFERROR(SEARCH("concluded to be a vPvB",S237),99)=99,IF(IFERROR(SEARCH("identified as vPvB",K237),99)=99,IF(IFERROR(SEARCH("concluded to be a vPvB",K237),99)=99,IF(IFERROR(SEARCH("concluded to be both pbt and vPvB",S237),99)=99,IF(IFERROR(SEARCH("concluded to be both pbt and vPvB",K237),99)=99,0,Scoring!$E$5),Scoring!$E$5),Scoring!$E$5),Scoring!$E$5),Scoring!$E$5),Scoring!$E$4),Scoring!$E$6),Scoring!$E$4)</f>
        <v>0</v>
      </c>
      <c r="X237" s="78">
        <f>IF(IFERROR(SEARCH("H410",N237),99)=99,IF(IFERROR(SEARCH("H410",O237),99)=99,IF(IFERROR(SEARCH("H410",Q237),99)=99,IF(IFERROR(SEARCH("H410",M237),99)=99,IF(IFERROR(SEARCH("H410",R237),99)=99,IF(IFERROR(SEARCH("H411",N237),99)=99,IF(IFERROR(SEARCH("H411",O237),99)=99,IF(IFERROR(SEARCH("H411",Q237),99)=99,IF(IFERROR(SEARCH("H411",M237),99)=99,IF(IFERROR(SEARCH("H411",R237),99)=99,IF(IFERROR(SEARCH("H413",N237),99)=99,IF(IFERROR(SEARCH("H413",O237),99)=99,IF(IFERROR(SEARCH("H413",Q237),99)=99,IF(IFERROR(SEARCH("H413",M237),99)=99,IF(IFERROR(SEARCH("H413",R237),99)=99,IF(IFERROR(SEARCH("H412",N237),99)=99,IF(IFERROR(SEARCH("H412",O237),99)=99,IF(IFERROR(SEARCH("H412",Q237),99)=99,IF(IFERROR(SEARCH("H412",M237),99)=99,IF(IFERROR(SEARCH("H412",R237),99)=99,0,Scoring!$E$2),Scoring!$E$2),Scoring!$E$2),Scoring!$E$2),Scoring!$E$2),Scoring!$E$2),Scoring!$E$2),Scoring!$E$2),Scoring!$E$2),Scoring!$E$2),Scoring!$E$2),Scoring!$E$2),Scoring!$E$2),Scoring!$E$2),Scoring!$E$2),Scoring!$E$2),Scoring!$E$2),Scoring!$E$2),Scoring!$E$2),Scoring!$E$2)</f>
        <v>1</v>
      </c>
      <c r="Y237" s="78">
        <f>IF(IFERROR(SEARCH("CMR",K237),99)=99,IF(IFERROR(SEARCH("Suspected CMR",S237),99)=99,IF(IFERROR(SEARCH("CMR",S237),99)=99,0,Scoring!$E$8),Scoring!$E$9),Scoring!$E$8)</f>
        <v>3</v>
      </c>
      <c r="Z237" s="78">
        <f>IF(IFERROR(SEARCH("H350",N237),99)=99,IF(IFERROR(SEARCH("H350",O237),99)=99,IF(IFERROR(SEARCH("H350",Q237),99)=99,IF(IFERROR(SEARCH("H350",M237),99)=99,IF(IFERROR(SEARCH("H350",R237),99)=99,IF(IFERROR(SEARCH("H351",N237),99)=99,IF(IFERROR(SEARCH("H351",O237),99)=99,IF(IFERROR(SEARCH("H351",Q237),99)=99,IF(IFERROR(SEARCH("H351",M237),99)=99,IF(IFERROR(SEARCH("H351",R237),99)=99,IF(IFERROR(SEARCH("carcinogenic",P237),99)=99,IF(IFERROR(SEARCH("suspected carcinogenic",S237),99)=99,0,Scoring!$E$12),Scoring!$E$11),Scoring!$E$10),Scoring!$E$10),Scoring!$E$10),Scoring!$E$10),Scoring!$E$10),Scoring!$E$10),Scoring!$E$10),Scoring!$E$10),Scoring!$E$10),Scoring!$E$10)</f>
        <v>1</v>
      </c>
      <c r="AA237" s="78">
        <f>IF(IFERROR(SEARCH("H340",N237),99)=99,IF(IFERROR(SEARCH("H340",O237),99)=99,IF(IFERROR(SEARCH("H340",Q237),99)=99,IF(IFERROR(SEARCH("H340",M237),99)=99,IF(IFERROR(SEARCH("H340",R237),99)=99,IF(IFERROR(SEARCH("H341",N237),99)=99,IF(IFERROR(SEARCH("H341",O237),99)=99,IF(IFERROR(SEARCH("H341",Q237),99)=99,IF(IFERROR(SEARCH("H341",M237),99)=99,IF(IFERROR(SEARCH("H341",R237),99)=99,IF(IFERROR(SEARCH("mutagenic",P237),99)=99,IF(IFERROR(SEARCH("suspected mutagenic",S237),99)=99,0,Scoring!$E$15),Scoring!$E$14),Scoring!$E$13),Scoring!$E$13),Scoring!$E$13),Scoring!$E$13),Scoring!$E$13),Scoring!$E$13),Scoring!$E$13),Scoring!$E$13),Scoring!$E$13),Scoring!$E$13)</f>
        <v>1</v>
      </c>
      <c r="AB237" s="78">
        <f>IF(IFERROR(SEARCH("H360",N237),99)=99,IF(IFERROR(SEARCH("H360",O237),99)=99,IF(IFERROR(SEARCH("H360",Q237),99)=99,IF(IFERROR(SEARCH("H360",M237),99)=99,IF(IFERROR(SEARCH("H360",R237),99)=99,IF(IFERROR(SEARCH("H361",N237),99)=99,IF(IFERROR(SEARCH("H361",O237),99)=99,IF(IFERROR(SEARCH("H361",Q237),99)=99,IF(IFERROR(SEARCH("H361",M237),99)=99,IF(IFERROR(SEARCH("H361",R237),99)=99,IF(IFERROR(SEARCH("reproduction",P237),99)=99,IF(IFERROR(SEARCH("suspected reprotoxic",S237),99)=99,IF(IFERROR(SEARCH("reprotoxic",S237),99)=99,IF(IFERROR(SEARCH("reprotoxic",K237),99)=99,0,Scoring!$E$18),Scoring!$E$18),Scoring!$E$19),Scoring!$E$17),Scoring!$E$16),Scoring!$E$16),Scoring!$E$16),Scoring!$E$16),Scoring!$E$16),Scoring!$E$16),Scoring!$E$16),Scoring!$E$16),Scoring!$E$16),Scoring!$E$16)</f>
        <v>1</v>
      </c>
      <c r="AC237" s="78">
        <f>IF(IFERROR(SEARCH("57f",L237),99)=99,IF(IFERROR(SEARCH("57(f)",P237),99)=99,0,Scoring!$E$20),Scoring!$E$20)</f>
        <v>0</v>
      </c>
      <c r="AD237" s="78">
        <f>IF(IFERROR(SEARCH("CAT1",T237),99)=99,IF(IFERROR(SEARCH("CAT2",T237),99)=99,IF(IFERROR(SEARCH("CAT3",T237),99)=99,IF(IFERROR(SEARCH("concluded to be endocrine",K237),99)=99,IF(IFERROR(SEARCH("categorised as endocrine",K237),99)=99,IF(IFERROR(SEARCH("endocrine disrupting",P237),99)=99,IF(IFERROR(SEARCH("endocrine disrupting",K237),99)=99,IF(IFERROR(SEARCH("suspected endocrine",S237),99)=99,IF(IFERROR(SEARCH("potential endocrine",S237),99)=99,0,Scoring!$E$25),Scoring!$E$25),Scoring!$E$24),Scoring!$E$24),Scoring!$E$24),Scoring!$E$24),Scoring!$E$23),Scoring!$E$22),Scoring!$E$21)</f>
        <v>0</v>
      </c>
      <c r="AE237" s="78">
        <f>IF(IFERROR(SEARCH("suspected sensitiser",S237),99)=99,IF(IFERROR(SEARCH("sensitiser",S237),99)=99,IF(IFERROR(SEARCH("other hazard based concern",S237),99)=99,0,Scoring!$E$28),Scoring!$E$26),Scoring!$E$27)</f>
        <v>0</v>
      </c>
      <c r="AF237" s="78">
        <f>IF(IFERROR(M237,1)=1,IF(IFERROR(N237,1)=1,IF(IFERROR(O237,1)=1,IF(IFERROR(Q237,1)=1,IF(IFERROR(R237,1)=1,IF(IFERROR(T237,1)=1,IF(IFERROR(K237,1)=1,IF(IFERROR(P237,1)=1,IF(IFERROR(S237,1)=1,Scoring!$E$29,0),0),0),0),0),0),0),0),0)</f>
        <v>0</v>
      </c>
      <c r="AG237" s="78">
        <f t="shared" si="26"/>
        <v>4</v>
      </c>
      <c r="AI237" s="93"/>
      <c r="AJ237" s="94"/>
      <c r="AK237" s="76"/>
      <c r="AL237" s="75"/>
      <c r="AN237" s="79"/>
      <c r="AO237" s="79"/>
      <c r="AP237" s="79"/>
      <c r="AQ237" s="79"/>
      <c r="AR237" s="79"/>
      <c r="AS237" s="78"/>
      <c r="AU237" s="79">
        <f>IF(IFERROR(F237,99)=99,IF(IFERROR(G237,99)=99,IF(IFERROR(H237,99)=99,IF(IFERROR(I237,99)=99,IF(IFERROR(E237,99)=99,IF(IFERROR(J237,99)=99,0,Scoring!$B$7),Scoring!$B$3),Scoring!$B$2),Scoring!$B$6),Scoring!$B$5),Scoring!$B$4)</f>
        <v>0.3</v>
      </c>
      <c r="AV237" s="78">
        <f t="shared" si="27"/>
        <v>1.2</v>
      </c>
      <c r="AW237" s="78"/>
      <c r="AX237" s="66"/>
      <c r="AY237" s="78"/>
      <c r="AZ237" s="76"/>
      <c r="BA237" s="76"/>
      <c r="BB237" s="76"/>
    </row>
    <row r="238" spans="1:54" x14ac:dyDescent="0.25">
      <c r="A238" s="77" t="s">
        <v>5996</v>
      </c>
      <c r="B238" s="76" t="str">
        <f t="shared" si="28"/>
        <v>202-051-6</v>
      </c>
      <c r="C238" s="77" t="s">
        <v>2574</v>
      </c>
      <c r="D238" s="77" t="s">
        <v>2575</v>
      </c>
      <c r="E238" s="76" t="str">
        <f>IF(C238="-",IF(A238="-",VLOOKUP(D238,'sin-list 180320_update'!$C$2:$C$835,1,FALSE),VLOOKUP(A238,'sin-list 180320_update'!$A$2:$A$835,1,FALSE)),VLOOKUP(C238,'sin-list 180320_update'!$B$2:$B$835,1,FALSE))</f>
        <v>202-051-6</v>
      </c>
      <c r="F238" s="76" t="e">
        <f>IF($C238="-",IF($A238="-",VLOOKUP($D238,'REACH Bilaga XVII_update'!$A$5:$A$131,1,FALSE),VLOOKUP($A238,'REACH Bilaga XVII_update'!$C$5:$C$131,1,FALSE)),VLOOKUP($C238,'REACH Bilaga XVII_update'!$B$5:$B$131,1,FALSE))</f>
        <v>#N/A</v>
      </c>
      <c r="G238" s="76" t="e">
        <f>IF($C238="-",IF($A238="-",VLOOKUP($D238,' REACH Bilaga 59_update'!$A$5:$A$210,1,FALSE),VLOOKUP($A238,' REACH Bilaga 59_update'!$D$5:$D$210,1,FALSE)),VLOOKUP($C238,' REACH Bilaga 59_update'!$C$5:$C$210,1,FALSE))</f>
        <v>#N/A</v>
      </c>
      <c r="H238" s="76" t="e">
        <f>IF($C238="-",IF($A238="-",VLOOKUP($D238,'REACH Bilaga XIV_update'!$A$5:$A$110,1,FALSE),VLOOKUP($A238,'REACH Bilaga XIV_update'!$D$5:$D$110,1,FALSE)),VLOOKUP($C238,'REACH Bilaga XIV_update'!$C$5:$C$110,1,FALSE))</f>
        <v>#N/A</v>
      </c>
      <c r="I238" s="76" t="e">
        <f>IF($C238="-",IF($A238="-",VLOOKUP($D238,CoRAP_update!$A$5:$A$376,1,FALSE),VLOOKUP($A238,CoRAP_update!$D$5:$D$376,1,FALSE)),VLOOKUP($C238,CoRAP_update!$C$5:$C$376,1,FALSE))</f>
        <v>#N/A</v>
      </c>
      <c r="J238" s="76" t="e">
        <f>IF($C238="-",IF($A238="-",VLOOKUP($D238,EDC_update!$C$2:$C$450,1,FALSE),VLOOKUP($A238,EDC_update!$B$2:$B$450,1,FALSE)),VLOOKUP($C238,EDC_update!$L$2:$L$450,1,FALSE))</f>
        <v>#N/A</v>
      </c>
      <c r="K238" s="76" t="str">
        <f>IF($C238="-",IF($A238="-",IF(VLOOKUP($D238,'sin-list 180320_update'!$C$2:$S$835,3,FALSE)="",NA(),VLOOKUP($D238,'sin-list 180320_update'!$C$2:$S$835,3,FALSE)),IF(VLOOKUP($A238,'sin-list 180320_update'!$A$2:$S$835,5,FALSE)="",NA(),VLOOKUP($A238,'sin-list 180320_update'!$A$2:$S$835,5,FALSE))),IF(VLOOKUP($C238,'sin-list 180320_update'!$B$2:$S$835,4,FALSE)="",NA(),VLOOKUP($C238,'sin-list 180320_update'!$B$2:$S$835,4,FALSE)))</f>
        <v>Classified CMR according to Annex VI of Regulation 1272/2008</v>
      </c>
      <c r="L238" s="76" t="str">
        <f>IF($C238="-",IF($A238="-",VLOOKUP($D238,'sin-list 180320_update'!$C$2:$S$835,6,FALSE),VLOOKUP($A238,'sin-list 180320_update'!$A$2:$S$835,8,FALSE)),VLOOKUP($C238,'sin-list 180320_update'!$B$2:$S$835,7,FALSE))</f>
        <v>Carc. 1B
Muta. 2
Acute Tox. 4 *
Acute Tox. 4 *
Eye Irrit. 2
Skin Irrit. 2
Aquatic Chronic 2</v>
      </c>
      <c r="M238" s="76" t="str">
        <f>IF($C238="-",IF($A238="-",IF(VLOOKUP($D238,'sin-list 180320_update'!$C$2:$S$835,8,FALSE)="",NA(),VLOOKUP($D238,'sin-list 180320_update'!$C$2:$S$835,8,FALSE)),IF(VLOOKUP($A238,'sin-list 180320_update'!$A$2:$S$835,10,FALSE)="",NA(),VLOOKUP($A238,'sin-list 180320_update'!$A$2:$S$835,10,FALSE))),IF(VLOOKUP($C238,'sin-list 180320_update'!$B$2:$S$835,9,FALSE)="",NA(),VLOOKUP($C238,'sin-list 180320_update'!$B$2:$S$835,9,FALSE)))</f>
        <v>H350
H341
H312
H302
H319
H315
H411</v>
      </c>
      <c r="N238" s="76" t="e">
        <f>IF($C238="-",IF($A238="-",IF(VLOOKUP($D238,'REACH Bilaga XVII_update'!$A$5:$E$131,4,FALSE)="",NA(),VLOOKUP($D238,'REACH Bilaga XVII_update'!$A$5:$E$131,4,FALSE)),IF(VLOOKUP($A238,'REACH Bilaga XVII_update'!$C$5:$D$131,2,FALSE)="",NA(),VLOOKUP($A238,'REACH Bilaga XVII_update'!$C$5:$D$131,2,FALSE))),IF(VLOOKUP($C238,'REACH Bilaga XVII_update'!$B$5:$D$131,3,FALSE)="",NA(),VLOOKUP($C238,'REACH Bilaga XVII_update'!$B$5:$D$131,3,FALSE)))</f>
        <v>#N/A</v>
      </c>
      <c r="O238" s="76" t="e">
        <f>IF($C238="-",IF($A238="-",IF(VLOOKUP($D238,' REACH Bilaga 59_update'!$A$5:$E$210,5,FALSE)="",NA(),VLOOKUP($D238,' REACH Bilaga 59_update'!$A$5:$E$210,5,FALSE)),IF(VLOOKUP($A238,' REACH Bilaga 59_update'!$D$5:$E$210,2,FALSE)="",NA(),VLOOKUP($A238,' REACH Bilaga 59_update'!$D$5:$E$210,2,FALSE))),IF(VLOOKUP($C238,' REACH Bilaga 59_update'!$C$5:$E$210,3,FALSE)="",NA(),VLOOKUP($C238,' REACH Bilaga 59_update'!$C$5:$E$210,3,FALSE)))</f>
        <v>#N/A</v>
      </c>
      <c r="P238" s="76" t="e">
        <f>IF(C238="-",IF(A238="-",IFERROR(VLOOKUP($D238,' REACH Bilaga 59_update'!$A$5:$F$210,MATCH(Sammanfattning!P$1,' REACH Bilaga 59_update'!$A$4:$F$4,0),FALSE),VLOOKUP($D238,'REACH Bilaga XIV_update'!$A$4:$H$110,MATCH(Sammanfattning!P$1,'REACH Bilaga XIV_update'!$A$4:$H$4,0),FALSE)),IFERROR(VLOOKUP($A238,' REACH Bilaga 59_update'!$D$5:$F$210,MATCH(Sammanfattning!P$1,' REACH Bilaga 59_update'!$D$4:$F$4,0),FALSE),VLOOKUP($A238,'REACH Bilaga XIV_update'!$D$4:$H$110,MATCH(Sammanfattning!P$1,'REACH Bilaga XIV_update'!$D$4:$H$4,0),FALSE))),IFERROR(VLOOKUP($C238,' REACH Bilaga 59_update'!$C$5:$F$210,MATCH(Sammanfattning!P$1,' REACH Bilaga 59_update'!$C$4:$F$4,0),FALSE),VLOOKUP($C238,'REACH Bilaga XIV_update'!$C$4:$H$110,MATCH(Sammanfattning!P$1,'REACH Bilaga XIV_update'!$C$4:$H$4,0),FALSE)))</f>
        <v>#N/A</v>
      </c>
      <c r="Q238" s="76" t="e">
        <f>IF($C238="-",IF($A238="-",IF(VLOOKUP($D238,'REACH Bilaga XIV_update'!$A$5:$I$110,9,FALSE)="",NA(),VLOOKUP($D238,'REACH Bilaga XIV_update'!$A$5:$I$110,9,FALSE)),IF(VLOOKUP($A238,'REACH Bilaga XIV_update'!$D$5:$I$110,6,FALSE)="",NA(),VLOOKUP($A238,'REACH Bilaga XIV_update'!$D$5:$I$110,6,FALSE))),IF(VLOOKUP($C238,'REACH Bilaga XIV_update'!$C$5:$I$110,7,FALSE)="",NA(),VLOOKUP($C238,'REACH Bilaga XIV_update'!$C$5:$I$110,7,FALSE)))</f>
        <v>#N/A</v>
      </c>
      <c r="R238" s="76" t="e">
        <f>IF($C238="-",IF($A238="-",IF(VLOOKUP($D238,CoRAP_update!$A$5:$O$376,15,FALSE)="",NA(),VLOOKUP($D238,CoRAP_update!$A$5:$O$376,15,FALSE)),IF(VLOOKUP($A238,CoRAP_update!$D$5:$O$376,12,FALSE)="",NA(),VLOOKUP($A238,CoRAP_update!$D$5:$O$376,12,FALSE))),IF(VLOOKUP($C238,CoRAP_update!$C$5:$O$376,13,FALSE)="",NA(),VLOOKUP($C238,CoRAP_update!$C$5:$O$376,13,FALSE)))</f>
        <v>#N/A</v>
      </c>
      <c r="S238" s="144" t="e">
        <f>IF($C238="-",IF($A238="-",VLOOKUP($D238,CoRAP_update!$A$5:$J$376,MATCH(Sammanfattning!S$1,CoRAP_update!$A$4:$J$4,0),FALSE),VLOOKUP($A238,CoRAP_update!$D$5:$J$376,MATCH(Sammanfattning!S$1,CoRAP_update!$D$4:$J$4,0),FALSE)),VLOOKUP($C238,CoRAP_update!$C$5:$J$376,MATCH(Sammanfattning!S$1,CoRAP_update!$C$4:$J$4,0),FALSE))</f>
        <v>#N/A</v>
      </c>
      <c r="T238" s="76" t="e">
        <f>IF($A238="-",VLOOKUP($D238,EDC_update!$C$2:$F$450,4,FALSE),VLOOKUP($A238,EDC_update!$B$2:$F$450,5,FALSE))</f>
        <v>#N/A</v>
      </c>
      <c r="V238" s="78">
        <f>IF(IFERROR(SEARCH("PBT",P238),99)=99,IF(IFERROR(SEARCH("suspected PBT",S238),99)=99,IF(IFERROR(SEARCH("concluded to be PBT",K238),99)=99,IF(IFERROR(SEARCH("PBT",S238),99)=99,IF(IFERROR(SEARCH("PBT cand",L238),99)=99,IF(IFERROR(SEARCH("PBT",L238),99)=99,IF(IFERROR(SEARCH("persistent, bioackumulative and toxic properties",K238),99)=99,0,Scoring!$E$3),Scoring!$E$3),Scoring!$E$7),Scoring!$E$3),Scoring!$E$5),Scoring!$E$6),Scoring!$E$3)</f>
        <v>0</v>
      </c>
      <c r="W238" s="78">
        <f>IF(IFERROR(SEARCH("vPvB",P238),99)=99,IF(IFERROR(SEARCH("suspected pbt/vPvB",S238),99)=99,IF(IFERROR(SEARCH("vPvB",S238),99)=99,IF(IFERROR(SEARCH("concluded to be a vPvB",S238),99)=99,IF(IFERROR(SEARCH("identified as vPvB",K238),99)=99,IF(IFERROR(SEARCH("concluded to be a vPvB",K238),99)=99,IF(IFERROR(SEARCH("concluded to be both pbt and vPvB",S238),99)=99,IF(IFERROR(SEARCH("concluded to be both pbt and vPvB",K238),99)=99,0,Scoring!$E$5),Scoring!$E$5),Scoring!$E$5),Scoring!$E$5),Scoring!$E$5),Scoring!$E$4),Scoring!$E$6),Scoring!$E$4)</f>
        <v>0</v>
      </c>
      <c r="X238" s="78">
        <f>IF(IFERROR(SEARCH("H410",N238),99)=99,IF(IFERROR(SEARCH("H410",O238),99)=99,IF(IFERROR(SEARCH("H410",Q238),99)=99,IF(IFERROR(SEARCH("H410",M238),99)=99,IF(IFERROR(SEARCH("H410",R238),99)=99,IF(IFERROR(SEARCH("H411",N238),99)=99,IF(IFERROR(SEARCH("H411",O238),99)=99,IF(IFERROR(SEARCH("H411",Q238),99)=99,IF(IFERROR(SEARCH("H411",M238),99)=99,IF(IFERROR(SEARCH("H411",R238),99)=99,IF(IFERROR(SEARCH("H413",N238),99)=99,IF(IFERROR(SEARCH("H413",O238),99)=99,IF(IFERROR(SEARCH("H413",Q238),99)=99,IF(IFERROR(SEARCH("H413",M238),99)=99,IF(IFERROR(SEARCH("H413",R238),99)=99,IF(IFERROR(SEARCH("H412",N238),99)=99,IF(IFERROR(SEARCH("H412",O238),99)=99,IF(IFERROR(SEARCH("H412",Q238),99)=99,IF(IFERROR(SEARCH("H412",M238),99)=99,IF(IFERROR(SEARCH("H412",R238),99)=99,0,Scoring!$E$2),Scoring!$E$2),Scoring!$E$2),Scoring!$E$2),Scoring!$E$2),Scoring!$E$2),Scoring!$E$2),Scoring!$E$2),Scoring!$E$2),Scoring!$E$2),Scoring!$E$2),Scoring!$E$2),Scoring!$E$2),Scoring!$E$2),Scoring!$E$2),Scoring!$E$2),Scoring!$E$2),Scoring!$E$2),Scoring!$E$2),Scoring!$E$2)</f>
        <v>1</v>
      </c>
      <c r="Y238" s="78">
        <f>IF(IFERROR(SEARCH("CMR",K238),99)=99,IF(IFERROR(SEARCH("Suspected CMR",S238),99)=99,IF(IFERROR(SEARCH("CMR",S238),99)=99,0,Scoring!$E$8),Scoring!$E$9),Scoring!$E$8)</f>
        <v>3</v>
      </c>
      <c r="Z238" s="78">
        <f>IF(IFERROR(SEARCH("H350",N238),99)=99,IF(IFERROR(SEARCH("H350",O238),99)=99,IF(IFERROR(SEARCH("H350",Q238),99)=99,IF(IFERROR(SEARCH("H350",M238),99)=99,IF(IFERROR(SEARCH("H350",R238),99)=99,IF(IFERROR(SEARCH("H351",N238),99)=99,IF(IFERROR(SEARCH("H351",O238),99)=99,IF(IFERROR(SEARCH("H351",Q238),99)=99,IF(IFERROR(SEARCH("H351",M238),99)=99,IF(IFERROR(SEARCH("H351",R238),99)=99,IF(IFERROR(SEARCH("carcinogenic",P238),99)=99,IF(IFERROR(SEARCH("suspected carcinogenic",S238),99)=99,0,Scoring!$E$12),Scoring!$E$11),Scoring!$E$10),Scoring!$E$10),Scoring!$E$10),Scoring!$E$10),Scoring!$E$10),Scoring!$E$10),Scoring!$E$10),Scoring!$E$10),Scoring!$E$10),Scoring!$E$10)</f>
        <v>1</v>
      </c>
      <c r="AA238" s="78">
        <f>IF(IFERROR(SEARCH("H340",N238),99)=99,IF(IFERROR(SEARCH("H340",O238),99)=99,IF(IFERROR(SEARCH("H340",Q238),99)=99,IF(IFERROR(SEARCH("H340",M238),99)=99,IF(IFERROR(SEARCH("H340",R238),99)=99,IF(IFERROR(SEARCH("H341",N238),99)=99,IF(IFERROR(SEARCH("H341",O238),99)=99,IF(IFERROR(SEARCH("H341",Q238),99)=99,IF(IFERROR(SEARCH("H341",M238),99)=99,IF(IFERROR(SEARCH("H341",R238),99)=99,IF(IFERROR(SEARCH("mutagenic",P238),99)=99,IF(IFERROR(SEARCH("suspected mutagenic",S238),99)=99,0,Scoring!$E$15),Scoring!$E$14),Scoring!$E$13),Scoring!$E$13),Scoring!$E$13),Scoring!$E$13),Scoring!$E$13),Scoring!$E$13),Scoring!$E$13),Scoring!$E$13),Scoring!$E$13),Scoring!$E$13)</f>
        <v>1</v>
      </c>
      <c r="AB238" s="78">
        <f>IF(IFERROR(SEARCH("H360",N238),99)=99,IF(IFERROR(SEARCH("H360",O238),99)=99,IF(IFERROR(SEARCH("H360",Q238),99)=99,IF(IFERROR(SEARCH("H360",M238),99)=99,IF(IFERROR(SEARCH("H360",R238),99)=99,IF(IFERROR(SEARCH("H361",N238),99)=99,IF(IFERROR(SEARCH("H361",O238),99)=99,IF(IFERROR(SEARCH("H361",Q238),99)=99,IF(IFERROR(SEARCH("H361",M238),99)=99,IF(IFERROR(SEARCH("H361",R238),99)=99,IF(IFERROR(SEARCH("reproduction",P238),99)=99,IF(IFERROR(SEARCH("suspected reprotoxic",S238),99)=99,IF(IFERROR(SEARCH("reprotoxic",S238),99)=99,IF(IFERROR(SEARCH("reprotoxic",K238),99)=99,0,Scoring!$E$18),Scoring!$E$18),Scoring!$E$19),Scoring!$E$17),Scoring!$E$16),Scoring!$E$16),Scoring!$E$16),Scoring!$E$16),Scoring!$E$16),Scoring!$E$16),Scoring!$E$16),Scoring!$E$16),Scoring!$E$16),Scoring!$E$16)</f>
        <v>0</v>
      </c>
      <c r="AC238" s="78">
        <f>IF(IFERROR(SEARCH("57f",L238),99)=99,IF(IFERROR(SEARCH("57(f)",P238),99)=99,0,Scoring!$E$20),Scoring!$E$20)</f>
        <v>0</v>
      </c>
      <c r="AD238" s="78">
        <f>IF(IFERROR(SEARCH("CAT1",T238),99)=99,IF(IFERROR(SEARCH("CAT2",T238),99)=99,IF(IFERROR(SEARCH("CAT3",T238),99)=99,IF(IFERROR(SEARCH("concluded to be endocrine",K238),99)=99,IF(IFERROR(SEARCH("categorised as endocrine",K238),99)=99,IF(IFERROR(SEARCH("endocrine disrupting",P238),99)=99,IF(IFERROR(SEARCH("endocrine disrupting",K238),99)=99,IF(IFERROR(SEARCH("suspected endocrine",S238),99)=99,IF(IFERROR(SEARCH("potential endocrine",S238),99)=99,0,Scoring!$E$25),Scoring!$E$25),Scoring!$E$24),Scoring!$E$24),Scoring!$E$24),Scoring!$E$24),Scoring!$E$23),Scoring!$E$22),Scoring!$E$21)</f>
        <v>0</v>
      </c>
      <c r="AE238" s="78">
        <f>IF(IFERROR(SEARCH("suspected sensitiser",S238),99)=99,IF(IFERROR(SEARCH("sensitiser",S238),99)=99,IF(IFERROR(SEARCH("other hazard based concern",S238),99)=99,0,Scoring!$E$28),Scoring!$E$26),Scoring!$E$27)</f>
        <v>0</v>
      </c>
      <c r="AF238" s="78">
        <f>IF(IFERROR(M238,1)=1,IF(IFERROR(N238,1)=1,IF(IFERROR(O238,1)=1,IF(IFERROR(Q238,1)=1,IF(IFERROR(R238,1)=1,IF(IFERROR(T238,1)=1,IF(IFERROR(K238,1)=1,IF(IFERROR(P238,1)=1,IF(IFERROR(S238,1)=1,Scoring!$E$29,0),0),0),0),0),0),0),0),0)</f>
        <v>0</v>
      </c>
      <c r="AG238" s="78">
        <f t="shared" si="26"/>
        <v>4</v>
      </c>
      <c r="AI238" s="93"/>
      <c r="AJ238" s="94"/>
      <c r="AK238" s="76"/>
      <c r="AL238" s="75"/>
      <c r="AN238" s="79"/>
      <c r="AO238" s="79"/>
      <c r="AP238" s="79"/>
      <c r="AQ238" s="79"/>
      <c r="AR238" s="79"/>
      <c r="AS238" s="78"/>
      <c r="AU238" s="79">
        <f>IF(IFERROR(F238,99)=99,IF(IFERROR(G238,99)=99,IF(IFERROR(H238,99)=99,IF(IFERROR(I238,99)=99,IF(IFERROR(E238,99)=99,IF(IFERROR(J238,99)=99,0,Scoring!$B$7),Scoring!$B$3),Scoring!$B$2),Scoring!$B$6),Scoring!$B$5),Scoring!$B$4)</f>
        <v>0.3</v>
      </c>
      <c r="AV238" s="78">
        <f t="shared" si="27"/>
        <v>1.2</v>
      </c>
      <c r="AW238" s="78"/>
      <c r="AX238" s="66"/>
      <c r="AY238" s="78"/>
      <c r="AZ238" s="76"/>
      <c r="BA238" s="76"/>
      <c r="BB238" s="76"/>
    </row>
    <row r="239" spans="1:54" x14ac:dyDescent="0.25">
      <c r="A239" s="77" t="s">
        <v>3311</v>
      </c>
      <c r="B239" s="76" t="str">
        <f t="shared" si="28"/>
        <v>202-080-4</v>
      </c>
      <c r="C239" s="77" t="s">
        <v>2582</v>
      </c>
      <c r="D239" s="77" t="s">
        <v>2583</v>
      </c>
      <c r="E239" s="76" t="str">
        <f>IF(C239="-",IF(A239="-",VLOOKUP(D239,'sin-list 180320_update'!$C$2:$C$835,1,FALSE),VLOOKUP(A239,'sin-list 180320_update'!$A$2:$A$835,1,FALSE)),VLOOKUP(C239,'sin-list 180320_update'!$B$2:$B$835,1,FALSE))</f>
        <v>202-080-4</v>
      </c>
      <c r="F239" s="76" t="str">
        <f>IF($C239="-",IF($A239="-",VLOOKUP($D239,'REACH Bilaga XVII_update'!$A$5:$A$131,1,FALSE),VLOOKUP($A239,'REACH Bilaga XVII_update'!$C$5:$C$131,1,FALSE)),VLOOKUP($C239,'REACH Bilaga XVII_update'!$B$5:$B$131,1,FALSE))</f>
        <v>202-080-4</v>
      </c>
      <c r="G239" s="76" t="e">
        <f>IF($C239="-",IF($A239="-",VLOOKUP($D239,' REACH Bilaga 59_update'!$A$5:$A$210,1,FALSE),VLOOKUP($A239,' REACH Bilaga 59_update'!$D$5:$D$210,1,FALSE)),VLOOKUP($C239,' REACH Bilaga 59_update'!$C$5:$C$210,1,FALSE))</f>
        <v>#N/A</v>
      </c>
      <c r="H239" s="76" t="e">
        <f>IF($C239="-",IF($A239="-",VLOOKUP($D239,'REACH Bilaga XIV_update'!$A$5:$A$110,1,FALSE),VLOOKUP($A239,'REACH Bilaga XIV_update'!$D$5:$D$110,1,FALSE)),VLOOKUP($C239,'REACH Bilaga XIV_update'!$C$5:$C$110,1,FALSE))</f>
        <v>#N/A</v>
      </c>
      <c r="I239" s="76" t="e">
        <f>IF($C239="-",IF($A239="-",VLOOKUP($D239,CoRAP_update!$A$5:$A$376,1,FALSE),VLOOKUP($A239,CoRAP_update!$D$5:$D$376,1,FALSE)),VLOOKUP($C239,CoRAP_update!$C$5:$C$376,1,FALSE))</f>
        <v>#N/A</v>
      </c>
      <c r="J239" s="76" t="e">
        <f>IF($C239="-",IF($A239="-",VLOOKUP($D239,EDC_update!$C$2:$C$450,1,FALSE),VLOOKUP($A239,EDC_update!$B$2:$B$450,1,FALSE)),VLOOKUP($C239,EDC_update!$L$2:$L$450,1,FALSE))</f>
        <v>#N/A</v>
      </c>
      <c r="K239" s="76" t="str">
        <f>IF($C239="-",IF($A239="-",IF(VLOOKUP($D239,'sin-list 180320_update'!$C$2:$S$835,3,FALSE)="",NA(),VLOOKUP($D239,'sin-list 180320_update'!$C$2:$S$835,3,FALSE)),IF(VLOOKUP($A239,'sin-list 180320_update'!$A$2:$S$835,5,FALSE)="",NA(),VLOOKUP($A239,'sin-list 180320_update'!$A$2:$S$835,5,FALSE))),IF(VLOOKUP($C239,'sin-list 180320_update'!$B$2:$S$835,4,FALSE)="",NA(),VLOOKUP($C239,'sin-list 180320_update'!$B$2:$S$835,4,FALSE)))</f>
        <v>Classified CMR according to Annex VI of Regulation 1272/2008</v>
      </c>
      <c r="L239" s="76" t="str">
        <f>IF($C239="-",IF($A239="-",VLOOKUP($D239,'sin-list 180320_update'!$C$2:$S$835,6,FALSE),VLOOKUP($A239,'sin-list 180320_update'!$A$2:$S$835,8,FALSE)),VLOOKUP($C239,'sin-list 180320_update'!$B$2:$S$835,7,FALSE))</f>
        <v>Carc. 1A
Acute Tox. 4 *
Aquatic Chronic 2</v>
      </c>
      <c r="M239" s="76" t="str">
        <f>IF($C239="-",IF($A239="-",IF(VLOOKUP($D239,'sin-list 180320_update'!$C$2:$S$835,8,FALSE)="",NA(),VLOOKUP($D239,'sin-list 180320_update'!$C$2:$S$835,8,FALSE)),IF(VLOOKUP($A239,'sin-list 180320_update'!$A$2:$S$835,10,FALSE)="",NA(),VLOOKUP($A239,'sin-list 180320_update'!$A$2:$S$835,10,FALSE))),IF(VLOOKUP($C239,'sin-list 180320_update'!$B$2:$S$835,9,FALSE)="",NA(),VLOOKUP($C239,'sin-list 180320_update'!$B$2:$S$835,9,FALSE)))</f>
        <v>H350
H302
H411</v>
      </c>
      <c r="N239" s="76" t="str">
        <f>IF($C239="-",IF($A239="-",IF(VLOOKUP($D239,'REACH Bilaga XVII_update'!$A$5:$E$131,4,FALSE)="",NA(),VLOOKUP($D239,'REACH Bilaga XVII_update'!$A$5:$E$131,4,FALSE)),IF(VLOOKUP($A239,'REACH Bilaga XVII_update'!$C$5:$D$131,2,FALSE)="",NA(),VLOOKUP($A239,'REACH Bilaga XVII_update'!$C$5:$D$131,2,FALSE))),IF(VLOOKUP($C239,'REACH Bilaga XVII_update'!$B$5:$D$131,3,FALSE)="",NA(),VLOOKUP($C239,'REACH Bilaga XVII_update'!$B$5:$D$131,3,FALSE)))</f>
        <v>H350
H302
H411</v>
      </c>
      <c r="O239" s="76" t="e">
        <f>IF($C239="-",IF($A239="-",IF(VLOOKUP($D239,' REACH Bilaga 59_update'!$A$5:$E$210,5,FALSE)="",NA(),VLOOKUP($D239,' REACH Bilaga 59_update'!$A$5:$E$210,5,FALSE)),IF(VLOOKUP($A239,' REACH Bilaga 59_update'!$D$5:$E$210,2,FALSE)="",NA(),VLOOKUP($A239,' REACH Bilaga 59_update'!$D$5:$E$210,2,FALSE))),IF(VLOOKUP($C239,' REACH Bilaga 59_update'!$C$5:$E$210,3,FALSE)="",NA(),VLOOKUP($C239,' REACH Bilaga 59_update'!$C$5:$E$210,3,FALSE)))</f>
        <v>#N/A</v>
      </c>
      <c r="P239" s="76" t="e">
        <f>IF(C239="-",IF(A239="-",IFERROR(VLOOKUP($D239,' REACH Bilaga 59_update'!$A$5:$F$210,MATCH(Sammanfattning!P$1,' REACH Bilaga 59_update'!$A$4:$F$4,0),FALSE),VLOOKUP($D239,'REACH Bilaga XIV_update'!$A$4:$H$110,MATCH(Sammanfattning!P$1,'REACH Bilaga XIV_update'!$A$4:$H$4,0),FALSE)),IFERROR(VLOOKUP($A239,' REACH Bilaga 59_update'!$D$5:$F$210,MATCH(Sammanfattning!P$1,' REACH Bilaga 59_update'!$D$4:$F$4,0),FALSE),VLOOKUP($A239,'REACH Bilaga XIV_update'!$D$4:$H$110,MATCH(Sammanfattning!P$1,'REACH Bilaga XIV_update'!$D$4:$H$4,0),FALSE))),IFERROR(VLOOKUP($C239,' REACH Bilaga 59_update'!$C$5:$F$210,MATCH(Sammanfattning!P$1,' REACH Bilaga 59_update'!$C$4:$F$4,0),FALSE),VLOOKUP($C239,'REACH Bilaga XIV_update'!$C$4:$H$110,MATCH(Sammanfattning!P$1,'REACH Bilaga XIV_update'!$C$4:$H$4,0),FALSE)))</f>
        <v>#N/A</v>
      </c>
      <c r="Q239" s="76" t="e">
        <f>IF($C239="-",IF($A239="-",IF(VLOOKUP($D239,'REACH Bilaga XIV_update'!$A$5:$I$110,9,FALSE)="",NA(),VLOOKUP($D239,'REACH Bilaga XIV_update'!$A$5:$I$110,9,FALSE)),IF(VLOOKUP($A239,'REACH Bilaga XIV_update'!$D$5:$I$110,6,FALSE)="",NA(),VLOOKUP($A239,'REACH Bilaga XIV_update'!$D$5:$I$110,6,FALSE))),IF(VLOOKUP($C239,'REACH Bilaga XIV_update'!$C$5:$I$110,7,FALSE)="",NA(),VLOOKUP($C239,'REACH Bilaga XIV_update'!$C$5:$I$110,7,FALSE)))</f>
        <v>#N/A</v>
      </c>
      <c r="R239" s="76" t="e">
        <f>IF($C239="-",IF($A239="-",IF(VLOOKUP($D239,CoRAP_update!$A$5:$O$376,15,FALSE)="",NA(),VLOOKUP($D239,CoRAP_update!$A$5:$O$376,15,FALSE)),IF(VLOOKUP($A239,CoRAP_update!$D$5:$O$376,12,FALSE)="",NA(),VLOOKUP($A239,CoRAP_update!$D$5:$O$376,12,FALSE))),IF(VLOOKUP($C239,CoRAP_update!$C$5:$O$376,13,FALSE)="",NA(),VLOOKUP($C239,CoRAP_update!$C$5:$O$376,13,FALSE)))</f>
        <v>#N/A</v>
      </c>
      <c r="S239" s="144" t="e">
        <f>IF($C239="-",IF($A239="-",VLOOKUP($D239,CoRAP_update!$A$5:$J$376,MATCH(Sammanfattning!S$1,CoRAP_update!$A$4:$J$4,0),FALSE),VLOOKUP($A239,CoRAP_update!$D$5:$J$376,MATCH(Sammanfattning!S$1,CoRAP_update!$D$4:$J$4,0),FALSE)),VLOOKUP($C239,CoRAP_update!$C$5:$J$376,MATCH(Sammanfattning!S$1,CoRAP_update!$C$4:$J$4,0),FALSE))</f>
        <v>#N/A</v>
      </c>
      <c r="T239" s="76" t="e">
        <f>IF($A239="-",VLOOKUP($D239,EDC_update!$C$2:$F$450,4,FALSE),VLOOKUP($A239,EDC_update!$B$2:$F$450,5,FALSE))</f>
        <v>#N/A</v>
      </c>
      <c r="V239" s="78">
        <f>IF(IFERROR(SEARCH("PBT",P239),99)=99,IF(IFERROR(SEARCH("suspected PBT",S239),99)=99,IF(IFERROR(SEARCH("concluded to be PBT",K239),99)=99,IF(IFERROR(SEARCH("PBT",S239),99)=99,IF(IFERROR(SEARCH("PBT cand",L239),99)=99,IF(IFERROR(SEARCH("PBT",L239),99)=99,IF(IFERROR(SEARCH("persistent, bioackumulative and toxic properties",K239),99)=99,0,Scoring!$E$3),Scoring!$E$3),Scoring!$E$7),Scoring!$E$3),Scoring!$E$5),Scoring!$E$6),Scoring!$E$3)</f>
        <v>0</v>
      </c>
      <c r="W239" s="78">
        <f>IF(IFERROR(SEARCH("vPvB",P239),99)=99,IF(IFERROR(SEARCH("suspected pbt/vPvB",S239),99)=99,IF(IFERROR(SEARCH("vPvB",S239),99)=99,IF(IFERROR(SEARCH("concluded to be a vPvB",S239),99)=99,IF(IFERROR(SEARCH("identified as vPvB",K239),99)=99,IF(IFERROR(SEARCH("concluded to be a vPvB",K239),99)=99,IF(IFERROR(SEARCH("concluded to be both pbt and vPvB",S239),99)=99,IF(IFERROR(SEARCH("concluded to be both pbt and vPvB",K239),99)=99,0,Scoring!$E$5),Scoring!$E$5),Scoring!$E$5),Scoring!$E$5),Scoring!$E$5),Scoring!$E$4),Scoring!$E$6),Scoring!$E$4)</f>
        <v>0</v>
      </c>
      <c r="X239" s="78">
        <f>IF(IFERROR(SEARCH("H410",N239),99)=99,IF(IFERROR(SEARCH("H410",O239),99)=99,IF(IFERROR(SEARCH("H410",Q239),99)=99,IF(IFERROR(SEARCH("H410",M239),99)=99,IF(IFERROR(SEARCH("H410",R239),99)=99,IF(IFERROR(SEARCH("H411",N239),99)=99,IF(IFERROR(SEARCH("H411",O239),99)=99,IF(IFERROR(SEARCH("H411",Q239),99)=99,IF(IFERROR(SEARCH("H411",M239),99)=99,IF(IFERROR(SEARCH("H411",R239),99)=99,IF(IFERROR(SEARCH("H413",N239),99)=99,IF(IFERROR(SEARCH("H413",O239),99)=99,IF(IFERROR(SEARCH("H413",Q239),99)=99,IF(IFERROR(SEARCH("H413",M239),99)=99,IF(IFERROR(SEARCH("H413",R239),99)=99,IF(IFERROR(SEARCH("H412",N239),99)=99,IF(IFERROR(SEARCH("H412",O239),99)=99,IF(IFERROR(SEARCH("H412",Q239),99)=99,IF(IFERROR(SEARCH("H412",M239),99)=99,IF(IFERROR(SEARCH("H412",R239),99)=99,0,Scoring!$E$2),Scoring!$E$2),Scoring!$E$2),Scoring!$E$2),Scoring!$E$2),Scoring!$E$2),Scoring!$E$2),Scoring!$E$2),Scoring!$E$2),Scoring!$E$2),Scoring!$E$2),Scoring!$E$2),Scoring!$E$2),Scoring!$E$2),Scoring!$E$2),Scoring!$E$2),Scoring!$E$2),Scoring!$E$2),Scoring!$E$2),Scoring!$E$2)</f>
        <v>1</v>
      </c>
      <c r="Y239" s="78">
        <f>IF(IFERROR(SEARCH("CMR",K239),99)=99,IF(IFERROR(SEARCH("Suspected CMR",S239),99)=99,IF(IFERROR(SEARCH("CMR",S239),99)=99,0,Scoring!$E$8),Scoring!$E$9),Scoring!$E$8)</f>
        <v>3</v>
      </c>
      <c r="Z239" s="78">
        <f>IF(IFERROR(SEARCH("H350",N239),99)=99,IF(IFERROR(SEARCH("H350",O239),99)=99,IF(IFERROR(SEARCH("H350",Q239),99)=99,IF(IFERROR(SEARCH("H350",M239),99)=99,IF(IFERROR(SEARCH("H350",R239),99)=99,IF(IFERROR(SEARCH("H351",N239),99)=99,IF(IFERROR(SEARCH("H351",O239),99)=99,IF(IFERROR(SEARCH("H351",Q239),99)=99,IF(IFERROR(SEARCH("H351",M239),99)=99,IF(IFERROR(SEARCH("H351",R239),99)=99,IF(IFERROR(SEARCH("carcinogenic",P239),99)=99,IF(IFERROR(SEARCH("suspected carcinogenic",S239),99)=99,0,Scoring!$E$12),Scoring!$E$11),Scoring!$E$10),Scoring!$E$10),Scoring!$E$10),Scoring!$E$10),Scoring!$E$10),Scoring!$E$10),Scoring!$E$10),Scoring!$E$10),Scoring!$E$10),Scoring!$E$10)</f>
        <v>1</v>
      </c>
      <c r="AA239" s="78">
        <f>IF(IFERROR(SEARCH("H340",N239),99)=99,IF(IFERROR(SEARCH("H340",O239),99)=99,IF(IFERROR(SEARCH("H340",Q239),99)=99,IF(IFERROR(SEARCH("H340",M239),99)=99,IF(IFERROR(SEARCH("H340",R239),99)=99,IF(IFERROR(SEARCH("H341",N239),99)=99,IF(IFERROR(SEARCH("H341",O239),99)=99,IF(IFERROR(SEARCH("H341",Q239),99)=99,IF(IFERROR(SEARCH("H341",M239),99)=99,IF(IFERROR(SEARCH("H341",R239),99)=99,IF(IFERROR(SEARCH("mutagenic",P239),99)=99,IF(IFERROR(SEARCH("suspected mutagenic",S239),99)=99,0,Scoring!$E$15),Scoring!$E$14),Scoring!$E$13),Scoring!$E$13),Scoring!$E$13),Scoring!$E$13),Scoring!$E$13),Scoring!$E$13),Scoring!$E$13),Scoring!$E$13),Scoring!$E$13),Scoring!$E$13)</f>
        <v>0</v>
      </c>
      <c r="AB239" s="78">
        <f>IF(IFERROR(SEARCH("H360",N239),99)=99,IF(IFERROR(SEARCH("H360",O239),99)=99,IF(IFERROR(SEARCH("H360",Q239),99)=99,IF(IFERROR(SEARCH("H360",M239),99)=99,IF(IFERROR(SEARCH("H360",R239),99)=99,IF(IFERROR(SEARCH("H361",N239),99)=99,IF(IFERROR(SEARCH("H361",O239),99)=99,IF(IFERROR(SEARCH("H361",Q239),99)=99,IF(IFERROR(SEARCH("H361",M239),99)=99,IF(IFERROR(SEARCH("H361",R239),99)=99,IF(IFERROR(SEARCH("reproduction",P239),99)=99,IF(IFERROR(SEARCH("suspected reprotoxic",S239),99)=99,IF(IFERROR(SEARCH("reprotoxic",S239),99)=99,IF(IFERROR(SEARCH("reprotoxic",K239),99)=99,0,Scoring!$E$18),Scoring!$E$18),Scoring!$E$19),Scoring!$E$17),Scoring!$E$16),Scoring!$E$16),Scoring!$E$16),Scoring!$E$16),Scoring!$E$16),Scoring!$E$16),Scoring!$E$16),Scoring!$E$16),Scoring!$E$16),Scoring!$E$16)</f>
        <v>0</v>
      </c>
      <c r="AC239" s="78">
        <f>IF(IFERROR(SEARCH("57f",L239),99)=99,IF(IFERROR(SEARCH("57(f)",P239),99)=99,0,Scoring!$E$20),Scoring!$E$20)</f>
        <v>0</v>
      </c>
      <c r="AD239" s="78">
        <f>IF(IFERROR(SEARCH("CAT1",T239),99)=99,IF(IFERROR(SEARCH("CAT2",T239),99)=99,IF(IFERROR(SEARCH("CAT3",T239),99)=99,IF(IFERROR(SEARCH("concluded to be endocrine",K239),99)=99,IF(IFERROR(SEARCH("categorised as endocrine",K239),99)=99,IF(IFERROR(SEARCH("endocrine disrupting",P239),99)=99,IF(IFERROR(SEARCH("endocrine disrupting",K239),99)=99,IF(IFERROR(SEARCH("suspected endocrine",S239),99)=99,IF(IFERROR(SEARCH("potential endocrine",S239),99)=99,0,Scoring!$E$25),Scoring!$E$25),Scoring!$E$24),Scoring!$E$24),Scoring!$E$24),Scoring!$E$24),Scoring!$E$23),Scoring!$E$22),Scoring!$E$21)</f>
        <v>0</v>
      </c>
      <c r="AE239" s="78">
        <f>IF(IFERROR(SEARCH("suspected sensitiser",S239),99)=99,IF(IFERROR(SEARCH("sensitiser",S239),99)=99,IF(IFERROR(SEARCH("other hazard based concern",S239),99)=99,0,Scoring!$E$28),Scoring!$E$26),Scoring!$E$27)</f>
        <v>0</v>
      </c>
      <c r="AF239" s="78">
        <f>IF(IFERROR(M239,1)=1,IF(IFERROR(N239,1)=1,IF(IFERROR(O239,1)=1,IF(IFERROR(Q239,1)=1,IF(IFERROR(R239,1)=1,IF(IFERROR(T239,1)=1,IF(IFERROR(K239,1)=1,IF(IFERROR(P239,1)=1,IF(IFERROR(S239,1)=1,Scoring!$E$29,0),0),0),0),0),0),0),0),0)</f>
        <v>0</v>
      </c>
      <c r="AG239" s="78">
        <f t="shared" si="26"/>
        <v>4</v>
      </c>
      <c r="AI239" s="93"/>
      <c r="AJ239" s="94"/>
      <c r="AK239" s="76"/>
      <c r="AL239" s="75"/>
      <c r="AN239" s="79"/>
      <c r="AO239" s="79"/>
      <c r="AP239" s="79"/>
      <c r="AQ239" s="79"/>
      <c r="AR239" s="79"/>
      <c r="AS239" s="78"/>
      <c r="AU239" s="79">
        <f>IF(IFERROR(F239,99)=99,IF(IFERROR(G239,99)=99,IF(IFERROR(H239,99)=99,IF(IFERROR(I239,99)=99,IF(IFERROR(E239,99)=99,IF(IFERROR(J239,99)=99,0,Scoring!$B$7),Scoring!$B$3),Scoring!$B$2),Scoring!$B$6),Scoring!$B$5),Scoring!$B$4)</f>
        <v>1</v>
      </c>
      <c r="AV239" s="78">
        <f t="shared" si="27"/>
        <v>4</v>
      </c>
      <c r="AW239" s="78"/>
      <c r="AX239" s="66"/>
      <c r="AY239" s="78"/>
      <c r="AZ239" s="76"/>
      <c r="BA239" s="76"/>
      <c r="BB239" s="76"/>
    </row>
    <row r="240" spans="1:54" x14ac:dyDescent="0.25">
      <c r="A240" s="77" t="s">
        <v>5999</v>
      </c>
      <c r="B240" s="76" t="str">
        <f t="shared" si="28"/>
        <v>202-109-0</v>
      </c>
      <c r="C240" s="77" t="s">
        <v>2587</v>
      </c>
      <c r="D240" s="77" t="s">
        <v>2588</v>
      </c>
      <c r="E240" s="76" t="str">
        <f>IF(C240="-",IF(A240="-",VLOOKUP(D240,'sin-list 180320_update'!$C$2:$C$835,1,FALSE),VLOOKUP(A240,'sin-list 180320_update'!$A$2:$A$835,1,FALSE)),VLOOKUP(C240,'sin-list 180320_update'!$B$2:$B$835,1,FALSE))</f>
        <v>202-109-0</v>
      </c>
      <c r="F240" s="76" t="e">
        <f>IF($C240="-",IF($A240="-",VLOOKUP($D240,'REACH Bilaga XVII_update'!$A$5:$A$131,1,FALSE),VLOOKUP($A240,'REACH Bilaga XVII_update'!$C$5:$C$131,1,FALSE)),VLOOKUP($C240,'REACH Bilaga XVII_update'!$B$5:$B$131,1,FALSE))</f>
        <v>#N/A</v>
      </c>
      <c r="G240" s="76" t="e">
        <f>IF($C240="-",IF($A240="-",VLOOKUP($D240,' REACH Bilaga 59_update'!$A$5:$A$210,1,FALSE),VLOOKUP($A240,' REACH Bilaga 59_update'!$D$5:$D$210,1,FALSE)),VLOOKUP($C240,' REACH Bilaga 59_update'!$C$5:$C$210,1,FALSE))</f>
        <v>#N/A</v>
      </c>
      <c r="H240" s="76" t="e">
        <f>IF($C240="-",IF($A240="-",VLOOKUP($D240,'REACH Bilaga XIV_update'!$A$5:$A$110,1,FALSE),VLOOKUP($A240,'REACH Bilaga XIV_update'!$D$5:$D$110,1,FALSE)),VLOOKUP($C240,'REACH Bilaga XIV_update'!$C$5:$C$110,1,FALSE))</f>
        <v>#N/A</v>
      </c>
      <c r="I240" s="76" t="e">
        <f>IF($C240="-",IF($A240="-",VLOOKUP($D240,CoRAP_update!$A$5:$A$376,1,FALSE),VLOOKUP($A240,CoRAP_update!$D$5:$D$376,1,FALSE)),VLOOKUP($C240,CoRAP_update!$C$5:$C$376,1,FALSE))</f>
        <v>#N/A</v>
      </c>
      <c r="J240" s="76" t="e">
        <f>IF($C240="-",IF($A240="-",VLOOKUP($D240,EDC_update!$C$2:$C$450,1,FALSE),VLOOKUP($A240,EDC_update!$B$2:$B$450,1,FALSE)),VLOOKUP($C240,EDC_update!$L$2:$L$450,1,FALSE))</f>
        <v>#N/A</v>
      </c>
      <c r="K240" s="76" t="str">
        <f>IF($C240="-",IF($A240="-",IF(VLOOKUP($D240,'sin-list 180320_update'!$C$2:$S$835,3,FALSE)="",NA(),VLOOKUP($D240,'sin-list 180320_update'!$C$2:$S$835,3,FALSE)),IF(VLOOKUP($A240,'sin-list 180320_update'!$A$2:$S$835,5,FALSE)="",NA(),VLOOKUP($A240,'sin-list 180320_update'!$A$2:$S$835,5,FALSE))),IF(VLOOKUP($C240,'sin-list 180320_update'!$B$2:$S$835,4,FALSE)="",NA(),VLOOKUP($C240,'sin-list 180320_update'!$B$2:$S$835,4,FALSE)))</f>
        <v>Classified CMR according to Annex VI of Regulation 1272/2008</v>
      </c>
      <c r="L240" s="76" t="str">
        <f>IF($C240="-",IF($A240="-",VLOOKUP($D240,'sin-list 180320_update'!$C$2:$S$835,6,FALSE),VLOOKUP($A240,'sin-list 180320_update'!$A$2:$S$835,8,FALSE)),VLOOKUP($C240,'sin-list 180320_update'!$B$2:$S$835,7,FALSE))</f>
        <v>Carc. 1B
Acute Tox. 4 *
Skin Sens. 1
Aquatic Acute 1
Aquatic Chronic 1</v>
      </c>
      <c r="M240" s="76" t="str">
        <f>IF($C240="-",IF($A240="-",IF(VLOOKUP($D240,'sin-list 180320_update'!$C$2:$S$835,8,FALSE)="",NA(),VLOOKUP($D240,'sin-list 180320_update'!$C$2:$S$835,8,FALSE)),IF(VLOOKUP($A240,'sin-list 180320_update'!$A$2:$S$835,10,FALSE)="",NA(),VLOOKUP($A240,'sin-list 180320_update'!$A$2:$S$835,10,FALSE))),IF(VLOOKUP($C240,'sin-list 180320_update'!$B$2:$S$835,9,FALSE)="",NA(),VLOOKUP($C240,'sin-list 180320_update'!$B$2:$S$835,9,FALSE)))</f>
        <v>H350
H312
H317
H400
H410</v>
      </c>
      <c r="N240" s="76" t="e">
        <f>IF($C240="-",IF($A240="-",IF(VLOOKUP($D240,'REACH Bilaga XVII_update'!$A$5:$E$131,4,FALSE)="",NA(),VLOOKUP($D240,'REACH Bilaga XVII_update'!$A$5:$E$131,4,FALSE)),IF(VLOOKUP($A240,'REACH Bilaga XVII_update'!$C$5:$D$131,2,FALSE)="",NA(),VLOOKUP($A240,'REACH Bilaga XVII_update'!$C$5:$D$131,2,FALSE))),IF(VLOOKUP($C240,'REACH Bilaga XVII_update'!$B$5:$D$131,3,FALSE)="",NA(),VLOOKUP($C240,'REACH Bilaga XVII_update'!$B$5:$D$131,3,FALSE)))</f>
        <v>#N/A</v>
      </c>
      <c r="O240" s="76" t="e">
        <f>IF($C240="-",IF($A240="-",IF(VLOOKUP($D240,' REACH Bilaga 59_update'!$A$5:$E$210,5,FALSE)="",NA(),VLOOKUP($D240,' REACH Bilaga 59_update'!$A$5:$E$210,5,FALSE)),IF(VLOOKUP($A240,' REACH Bilaga 59_update'!$D$5:$E$210,2,FALSE)="",NA(),VLOOKUP($A240,' REACH Bilaga 59_update'!$D$5:$E$210,2,FALSE))),IF(VLOOKUP($C240,' REACH Bilaga 59_update'!$C$5:$E$210,3,FALSE)="",NA(),VLOOKUP($C240,' REACH Bilaga 59_update'!$C$5:$E$210,3,FALSE)))</f>
        <v>#N/A</v>
      </c>
      <c r="P240" s="76" t="e">
        <f>IF(C240="-",IF(A240="-",IFERROR(VLOOKUP($D240,' REACH Bilaga 59_update'!$A$5:$F$210,MATCH(Sammanfattning!P$1,' REACH Bilaga 59_update'!$A$4:$F$4,0),FALSE),VLOOKUP($D240,'REACH Bilaga XIV_update'!$A$4:$H$110,MATCH(Sammanfattning!P$1,'REACH Bilaga XIV_update'!$A$4:$H$4,0),FALSE)),IFERROR(VLOOKUP($A240,' REACH Bilaga 59_update'!$D$5:$F$210,MATCH(Sammanfattning!P$1,' REACH Bilaga 59_update'!$D$4:$F$4,0),FALSE),VLOOKUP($A240,'REACH Bilaga XIV_update'!$D$4:$H$110,MATCH(Sammanfattning!P$1,'REACH Bilaga XIV_update'!$D$4:$H$4,0),FALSE))),IFERROR(VLOOKUP($C240,' REACH Bilaga 59_update'!$C$5:$F$210,MATCH(Sammanfattning!P$1,' REACH Bilaga 59_update'!$C$4:$F$4,0),FALSE),VLOOKUP($C240,'REACH Bilaga XIV_update'!$C$4:$H$110,MATCH(Sammanfattning!P$1,'REACH Bilaga XIV_update'!$C$4:$H$4,0),FALSE)))</f>
        <v>#N/A</v>
      </c>
      <c r="Q240" s="76" t="e">
        <f>IF($C240="-",IF($A240="-",IF(VLOOKUP($D240,'REACH Bilaga XIV_update'!$A$5:$I$110,9,FALSE)="",NA(),VLOOKUP($D240,'REACH Bilaga XIV_update'!$A$5:$I$110,9,FALSE)),IF(VLOOKUP($A240,'REACH Bilaga XIV_update'!$D$5:$I$110,6,FALSE)="",NA(),VLOOKUP($A240,'REACH Bilaga XIV_update'!$D$5:$I$110,6,FALSE))),IF(VLOOKUP($C240,'REACH Bilaga XIV_update'!$C$5:$I$110,7,FALSE)="",NA(),VLOOKUP($C240,'REACH Bilaga XIV_update'!$C$5:$I$110,7,FALSE)))</f>
        <v>#N/A</v>
      </c>
      <c r="R240" s="76" t="e">
        <f>IF($C240="-",IF($A240="-",IF(VLOOKUP($D240,CoRAP_update!$A$5:$O$376,15,FALSE)="",NA(),VLOOKUP($D240,CoRAP_update!$A$5:$O$376,15,FALSE)),IF(VLOOKUP($A240,CoRAP_update!$D$5:$O$376,12,FALSE)="",NA(),VLOOKUP($A240,CoRAP_update!$D$5:$O$376,12,FALSE))),IF(VLOOKUP($C240,CoRAP_update!$C$5:$O$376,13,FALSE)="",NA(),VLOOKUP($C240,CoRAP_update!$C$5:$O$376,13,FALSE)))</f>
        <v>#N/A</v>
      </c>
      <c r="S240" s="144" t="e">
        <f>IF($C240="-",IF($A240="-",VLOOKUP($D240,CoRAP_update!$A$5:$J$376,MATCH(Sammanfattning!S$1,CoRAP_update!$A$4:$J$4,0),FALSE),VLOOKUP($A240,CoRAP_update!$D$5:$J$376,MATCH(Sammanfattning!S$1,CoRAP_update!$D$4:$J$4,0),FALSE)),VLOOKUP($C240,CoRAP_update!$C$5:$J$376,MATCH(Sammanfattning!S$1,CoRAP_update!$C$4:$J$4,0),FALSE))</f>
        <v>#N/A</v>
      </c>
      <c r="T240" s="76" t="e">
        <f>IF($A240="-",VLOOKUP($D240,EDC_update!$C$2:$F$450,4,FALSE),VLOOKUP($A240,EDC_update!$B$2:$F$450,5,FALSE))</f>
        <v>#N/A</v>
      </c>
      <c r="V240" s="78">
        <f>IF(IFERROR(SEARCH("PBT",P240),99)=99,IF(IFERROR(SEARCH("suspected PBT",S240),99)=99,IF(IFERROR(SEARCH("concluded to be PBT",K240),99)=99,IF(IFERROR(SEARCH("PBT",S240),99)=99,IF(IFERROR(SEARCH("PBT cand",L240),99)=99,IF(IFERROR(SEARCH("PBT",L240),99)=99,IF(IFERROR(SEARCH("persistent, bioackumulative and toxic properties",K240),99)=99,0,Scoring!$E$3),Scoring!$E$3),Scoring!$E$7),Scoring!$E$3),Scoring!$E$5),Scoring!$E$6),Scoring!$E$3)</f>
        <v>0</v>
      </c>
      <c r="W240" s="78">
        <f>IF(IFERROR(SEARCH("vPvB",P240),99)=99,IF(IFERROR(SEARCH("suspected pbt/vPvB",S240),99)=99,IF(IFERROR(SEARCH("vPvB",S240),99)=99,IF(IFERROR(SEARCH("concluded to be a vPvB",S240),99)=99,IF(IFERROR(SEARCH("identified as vPvB",K240),99)=99,IF(IFERROR(SEARCH("concluded to be a vPvB",K240),99)=99,IF(IFERROR(SEARCH("concluded to be both pbt and vPvB",S240),99)=99,IF(IFERROR(SEARCH("concluded to be both pbt and vPvB",K240),99)=99,0,Scoring!$E$5),Scoring!$E$5),Scoring!$E$5),Scoring!$E$5),Scoring!$E$5),Scoring!$E$4),Scoring!$E$6),Scoring!$E$4)</f>
        <v>0</v>
      </c>
      <c r="X240" s="78">
        <f>IF(IFERROR(SEARCH("H410",N240),99)=99,IF(IFERROR(SEARCH("H410",O240),99)=99,IF(IFERROR(SEARCH("H410",Q240),99)=99,IF(IFERROR(SEARCH("H410",M240),99)=99,IF(IFERROR(SEARCH("H410",R240),99)=99,IF(IFERROR(SEARCH("H411",N240),99)=99,IF(IFERROR(SEARCH("H411",O240),99)=99,IF(IFERROR(SEARCH("H411",Q240),99)=99,IF(IFERROR(SEARCH("H411",M240),99)=99,IF(IFERROR(SEARCH("H411",R240),99)=99,IF(IFERROR(SEARCH("H413",N240),99)=99,IF(IFERROR(SEARCH("H413",O240),99)=99,IF(IFERROR(SEARCH("H413",Q240),99)=99,IF(IFERROR(SEARCH("H413",M240),99)=99,IF(IFERROR(SEARCH("H413",R240),99)=99,IF(IFERROR(SEARCH("H412",N240),99)=99,IF(IFERROR(SEARCH("H412",O240),99)=99,IF(IFERROR(SEARCH("H412",Q240),99)=99,IF(IFERROR(SEARCH("H412",M240),99)=99,IF(IFERROR(SEARCH("H412",R240),99)=99,0,Scoring!$E$2),Scoring!$E$2),Scoring!$E$2),Scoring!$E$2),Scoring!$E$2),Scoring!$E$2),Scoring!$E$2),Scoring!$E$2),Scoring!$E$2),Scoring!$E$2),Scoring!$E$2),Scoring!$E$2),Scoring!$E$2),Scoring!$E$2),Scoring!$E$2),Scoring!$E$2),Scoring!$E$2),Scoring!$E$2),Scoring!$E$2),Scoring!$E$2)</f>
        <v>1</v>
      </c>
      <c r="Y240" s="78">
        <f>IF(IFERROR(SEARCH("CMR",K240),99)=99,IF(IFERROR(SEARCH("Suspected CMR",S240),99)=99,IF(IFERROR(SEARCH("CMR",S240),99)=99,0,Scoring!$E$8),Scoring!$E$9),Scoring!$E$8)</f>
        <v>3</v>
      </c>
      <c r="Z240" s="78">
        <f>IF(IFERROR(SEARCH("H350",N240),99)=99,IF(IFERROR(SEARCH("H350",O240),99)=99,IF(IFERROR(SEARCH("H350",Q240),99)=99,IF(IFERROR(SEARCH("H350",M240),99)=99,IF(IFERROR(SEARCH("H350",R240),99)=99,IF(IFERROR(SEARCH("H351",N240),99)=99,IF(IFERROR(SEARCH("H351",O240),99)=99,IF(IFERROR(SEARCH("H351",Q240),99)=99,IF(IFERROR(SEARCH("H351",M240),99)=99,IF(IFERROR(SEARCH("H351",R240),99)=99,IF(IFERROR(SEARCH("carcinogenic",P240),99)=99,IF(IFERROR(SEARCH("suspected carcinogenic",S240),99)=99,0,Scoring!$E$12),Scoring!$E$11),Scoring!$E$10),Scoring!$E$10),Scoring!$E$10),Scoring!$E$10),Scoring!$E$10),Scoring!$E$10),Scoring!$E$10),Scoring!$E$10),Scoring!$E$10),Scoring!$E$10)</f>
        <v>1</v>
      </c>
      <c r="AA240" s="78">
        <f>IF(IFERROR(SEARCH("H340",N240),99)=99,IF(IFERROR(SEARCH("H340",O240),99)=99,IF(IFERROR(SEARCH("H340",Q240),99)=99,IF(IFERROR(SEARCH("H340",M240),99)=99,IF(IFERROR(SEARCH("H340",R240),99)=99,IF(IFERROR(SEARCH("H341",N240),99)=99,IF(IFERROR(SEARCH("H341",O240),99)=99,IF(IFERROR(SEARCH("H341",Q240),99)=99,IF(IFERROR(SEARCH("H341",M240),99)=99,IF(IFERROR(SEARCH("H341",R240),99)=99,IF(IFERROR(SEARCH("mutagenic",P240),99)=99,IF(IFERROR(SEARCH("suspected mutagenic",S240),99)=99,0,Scoring!$E$15),Scoring!$E$14),Scoring!$E$13),Scoring!$E$13),Scoring!$E$13),Scoring!$E$13),Scoring!$E$13),Scoring!$E$13),Scoring!$E$13),Scoring!$E$13),Scoring!$E$13),Scoring!$E$13)</f>
        <v>0</v>
      </c>
      <c r="AB240" s="78">
        <f>IF(IFERROR(SEARCH("H360",N240),99)=99,IF(IFERROR(SEARCH("H360",O240),99)=99,IF(IFERROR(SEARCH("H360",Q240),99)=99,IF(IFERROR(SEARCH("H360",M240),99)=99,IF(IFERROR(SEARCH("H360",R240),99)=99,IF(IFERROR(SEARCH("H361",N240),99)=99,IF(IFERROR(SEARCH("H361",O240),99)=99,IF(IFERROR(SEARCH("H361",Q240),99)=99,IF(IFERROR(SEARCH("H361",M240),99)=99,IF(IFERROR(SEARCH("H361",R240),99)=99,IF(IFERROR(SEARCH("reproduction",P240),99)=99,IF(IFERROR(SEARCH("suspected reprotoxic",S240),99)=99,IF(IFERROR(SEARCH("reprotoxic",S240),99)=99,IF(IFERROR(SEARCH("reprotoxic",K240),99)=99,0,Scoring!$E$18),Scoring!$E$18),Scoring!$E$19),Scoring!$E$17),Scoring!$E$16),Scoring!$E$16),Scoring!$E$16),Scoring!$E$16),Scoring!$E$16),Scoring!$E$16),Scoring!$E$16),Scoring!$E$16),Scoring!$E$16),Scoring!$E$16)</f>
        <v>0</v>
      </c>
      <c r="AC240" s="78">
        <f>IF(IFERROR(SEARCH("57f",L240),99)=99,IF(IFERROR(SEARCH("57(f)",P240),99)=99,0,Scoring!$E$20),Scoring!$E$20)</f>
        <v>0</v>
      </c>
      <c r="AD240" s="78">
        <f>IF(IFERROR(SEARCH("CAT1",T240),99)=99,IF(IFERROR(SEARCH("CAT2",T240),99)=99,IF(IFERROR(SEARCH("CAT3",T240),99)=99,IF(IFERROR(SEARCH("concluded to be endocrine",K240),99)=99,IF(IFERROR(SEARCH("categorised as endocrine",K240),99)=99,IF(IFERROR(SEARCH("endocrine disrupting",P240),99)=99,IF(IFERROR(SEARCH("endocrine disrupting",K240),99)=99,IF(IFERROR(SEARCH("suspected endocrine",S240),99)=99,IF(IFERROR(SEARCH("potential endocrine",S240),99)=99,0,Scoring!$E$25),Scoring!$E$25),Scoring!$E$24),Scoring!$E$24),Scoring!$E$24),Scoring!$E$24),Scoring!$E$23),Scoring!$E$22),Scoring!$E$21)</f>
        <v>0</v>
      </c>
      <c r="AE240" s="78">
        <f>IF(IFERROR(SEARCH("suspected sensitiser",S240),99)=99,IF(IFERROR(SEARCH("sensitiser",S240),99)=99,IF(IFERROR(SEARCH("other hazard based concern",S240),99)=99,0,Scoring!$E$28),Scoring!$E$26),Scoring!$E$27)</f>
        <v>0</v>
      </c>
      <c r="AF240" s="78">
        <f>IF(IFERROR(M240,1)=1,IF(IFERROR(N240,1)=1,IF(IFERROR(O240,1)=1,IF(IFERROR(Q240,1)=1,IF(IFERROR(R240,1)=1,IF(IFERROR(T240,1)=1,IF(IFERROR(K240,1)=1,IF(IFERROR(P240,1)=1,IF(IFERROR(S240,1)=1,Scoring!$E$29,0),0),0),0),0),0),0),0),0)</f>
        <v>0</v>
      </c>
      <c r="AG240" s="78">
        <f t="shared" si="26"/>
        <v>4</v>
      </c>
      <c r="AI240" s="93"/>
      <c r="AJ240" s="94"/>
      <c r="AK240" s="76"/>
      <c r="AL240" s="75"/>
      <c r="AN240" s="79"/>
      <c r="AO240" s="79"/>
      <c r="AP240" s="79"/>
      <c r="AQ240" s="79"/>
      <c r="AR240" s="79"/>
      <c r="AS240" s="78"/>
      <c r="AU240" s="79">
        <f>IF(IFERROR(F240,99)=99,IF(IFERROR(G240,99)=99,IF(IFERROR(H240,99)=99,IF(IFERROR(I240,99)=99,IF(IFERROR(E240,99)=99,IF(IFERROR(J240,99)=99,0,Scoring!$B$7),Scoring!$B$3),Scoring!$B$2),Scoring!$B$6),Scoring!$B$5),Scoring!$B$4)</f>
        <v>0.3</v>
      </c>
      <c r="AV240" s="78">
        <f t="shared" si="27"/>
        <v>1.2</v>
      </c>
      <c r="AW240" s="78"/>
      <c r="AX240" s="66"/>
      <c r="AY240" s="78"/>
      <c r="AZ240" s="76"/>
      <c r="BA240" s="76"/>
      <c r="BB240" s="76"/>
    </row>
    <row r="241" spans="1:54" x14ac:dyDescent="0.25">
      <c r="A241" s="77" t="s">
        <v>3314</v>
      </c>
      <c r="B241" s="76" t="str">
        <f t="shared" si="28"/>
        <v>202-199-1</v>
      </c>
      <c r="C241" s="77" t="s">
        <v>2663</v>
      </c>
      <c r="D241" s="77" t="s">
        <v>2664</v>
      </c>
      <c r="E241" s="76" t="str">
        <f>IF(C241="-",IF(A241="-",VLOOKUP(D241,'sin-list 180320_update'!$C$2:$C$835,1,FALSE),VLOOKUP(A241,'sin-list 180320_update'!$A$2:$A$835,1,FALSE)),VLOOKUP(C241,'sin-list 180320_update'!$B$2:$B$835,1,FALSE))</f>
        <v>202-199-1</v>
      </c>
      <c r="F241" s="76" t="str">
        <f>IF($C241="-",IF($A241="-",VLOOKUP($D241,'REACH Bilaga XVII_update'!$A$5:$A$131,1,FALSE),VLOOKUP($A241,'REACH Bilaga XVII_update'!$C$5:$C$131,1,FALSE)),VLOOKUP($C241,'REACH Bilaga XVII_update'!$B$5:$B$131,1,FALSE))</f>
        <v>202-199-1</v>
      </c>
      <c r="G241" s="76" t="e">
        <f>IF($C241="-",IF($A241="-",VLOOKUP($D241,' REACH Bilaga 59_update'!$A$5:$A$210,1,FALSE),VLOOKUP($A241,' REACH Bilaga 59_update'!$D$5:$D$210,1,FALSE)),VLOOKUP($C241,' REACH Bilaga 59_update'!$C$5:$C$210,1,FALSE))</f>
        <v>#N/A</v>
      </c>
      <c r="H241" s="76" t="e">
        <f>IF($C241="-",IF($A241="-",VLOOKUP($D241,'REACH Bilaga XIV_update'!$A$5:$A$110,1,FALSE),VLOOKUP($A241,'REACH Bilaga XIV_update'!$D$5:$D$110,1,FALSE)),VLOOKUP($C241,'REACH Bilaga XIV_update'!$C$5:$C$110,1,FALSE))</f>
        <v>#N/A</v>
      </c>
      <c r="I241" s="76" t="e">
        <f>IF($C241="-",IF($A241="-",VLOOKUP($D241,CoRAP_update!$A$5:$A$376,1,FALSE),VLOOKUP($A241,CoRAP_update!$D$5:$D$376,1,FALSE)),VLOOKUP($C241,CoRAP_update!$C$5:$C$376,1,FALSE))</f>
        <v>#N/A</v>
      </c>
      <c r="J241" s="76" t="e">
        <f>IF($C241="-",IF($A241="-",VLOOKUP($D241,EDC_update!$C$2:$C$450,1,FALSE),VLOOKUP($A241,EDC_update!$B$2:$B$450,1,FALSE)),VLOOKUP($C241,EDC_update!$L$2:$L$450,1,FALSE))</f>
        <v>#N/A</v>
      </c>
      <c r="K241" s="76" t="str">
        <f>IF($C241="-",IF($A241="-",IF(VLOOKUP($D241,'sin-list 180320_update'!$C$2:$S$835,3,FALSE)="",NA(),VLOOKUP($D241,'sin-list 180320_update'!$C$2:$S$835,3,FALSE)),IF(VLOOKUP($A241,'sin-list 180320_update'!$A$2:$S$835,5,FALSE)="",NA(),VLOOKUP($A241,'sin-list 180320_update'!$A$2:$S$835,5,FALSE))),IF(VLOOKUP($C241,'sin-list 180320_update'!$B$2:$S$835,4,FALSE)="",NA(),VLOOKUP($C241,'sin-list 180320_update'!$B$2:$S$835,4,FALSE)))</f>
        <v>Classified CMR according to Annex VI of Regulation 1272/2008</v>
      </c>
      <c r="L241" s="76" t="str">
        <f>IF($C241="-",IF($A241="-",VLOOKUP($D241,'sin-list 180320_update'!$C$2:$S$835,6,FALSE),VLOOKUP($A241,'sin-list 180320_update'!$A$2:$S$835,8,FALSE)),VLOOKUP($C241,'sin-list 180320_update'!$B$2:$S$835,7,FALSE))</f>
        <v>Carc. 1A
Acute Tox. 4 *
Aquatic Acute 1
Aquatic Chronic 1</v>
      </c>
      <c r="M241" s="76" t="str">
        <f>IF($C241="-",IF($A241="-",IF(VLOOKUP($D241,'sin-list 180320_update'!$C$2:$S$835,8,FALSE)="",NA(),VLOOKUP($D241,'sin-list 180320_update'!$C$2:$S$835,8,FALSE)),IF(VLOOKUP($A241,'sin-list 180320_update'!$A$2:$S$835,10,FALSE)="",NA(),VLOOKUP($A241,'sin-list 180320_update'!$A$2:$S$835,10,FALSE))),IF(VLOOKUP($C241,'sin-list 180320_update'!$B$2:$S$835,9,FALSE)="",NA(),VLOOKUP($C241,'sin-list 180320_update'!$B$2:$S$835,9,FALSE)))</f>
        <v>H350
H302
H400
H410</v>
      </c>
      <c r="N241" s="76" t="str">
        <f>IF($C241="-",IF($A241="-",IF(VLOOKUP($D241,'REACH Bilaga XVII_update'!$A$5:$E$131,4,FALSE)="",NA(),VLOOKUP($D241,'REACH Bilaga XVII_update'!$A$5:$E$131,4,FALSE)),IF(VLOOKUP($A241,'REACH Bilaga XVII_update'!$C$5:$D$131,2,FALSE)="",NA(),VLOOKUP($A241,'REACH Bilaga XVII_update'!$C$5:$D$131,2,FALSE))),IF(VLOOKUP($C241,'REACH Bilaga XVII_update'!$B$5:$D$131,3,FALSE)="",NA(),VLOOKUP($C241,'REACH Bilaga XVII_update'!$B$5:$D$131,3,FALSE)))</f>
        <v>H350
H302
H400
H410</v>
      </c>
      <c r="O241" s="76" t="e">
        <f>IF($C241="-",IF($A241="-",IF(VLOOKUP($D241,' REACH Bilaga 59_update'!$A$5:$E$210,5,FALSE)="",NA(),VLOOKUP($D241,' REACH Bilaga 59_update'!$A$5:$E$210,5,FALSE)),IF(VLOOKUP($A241,' REACH Bilaga 59_update'!$D$5:$E$210,2,FALSE)="",NA(),VLOOKUP($A241,' REACH Bilaga 59_update'!$D$5:$E$210,2,FALSE))),IF(VLOOKUP($C241,' REACH Bilaga 59_update'!$C$5:$E$210,3,FALSE)="",NA(),VLOOKUP($C241,' REACH Bilaga 59_update'!$C$5:$E$210,3,FALSE)))</f>
        <v>#N/A</v>
      </c>
      <c r="P241" s="76" t="e">
        <f>IF(C241="-",IF(A241="-",IFERROR(VLOOKUP($D241,' REACH Bilaga 59_update'!$A$5:$F$210,MATCH(Sammanfattning!P$1,' REACH Bilaga 59_update'!$A$4:$F$4,0),FALSE),VLOOKUP($D241,'REACH Bilaga XIV_update'!$A$4:$H$110,MATCH(Sammanfattning!P$1,'REACH Bilaga XIV_update'!$A$4:$H$4,0),FALSE)),IFERROR(VLOOKUP($A241,' REACH Bilaga 59_update'!$D$5:$F$210,MATCH(Sammanfattning!P$1,' REACH Bilaga 59_update'!$D$4:$F$4,0),FALSE),VLOOKUP($A241,'REACH Bilaga XIV_update'!$D$4:$H$110,MATCH(Sammanfattning!P$1,'REACH Bilaga XIV_update'!$D$4:$H$4,0),FALSE))),IFERROR(VLOOKUP($C241,' REACH Bilaga 59_update'!$C$5:$F$210,MATCH(Sammanfattning!P$1,' REACH Bilaga 59_update'!$C$4:$F$4,0),FALSE),VLOOKUP($C241,'REACH Bilaga XIV_update'!$C$4:$H$110,MATCH(Sammanfattning!P$1,'REACH Bilaga XIV_update'!$C$4:$H$4,0),FALSE)))</f>
        <v>#N/A</v>
      </c>
      <c r="Q241" s="76" t="e">
        <f>IF($C241="-",IF($A241="-",IF(VLOOKUP($D241,'REACH Bilaga XIV_update'!$A$5:$I$110,9,FALSE)="",NA(),VLOOKUP($D241,'REACH Bilaga XIV_update'!$A$5:$I$110,9,FALSE)),IF(VLOOKUP($A241,'REACH Bilaga XIV_update'!$D$5:$I$110,6,FALSE)="",NA(),VLOOKUP($A241,'REACH Bilaga XIV_update'!$D$5:$I$110,6,FALSE))),IF(VLOOKUP($C241,'REACH Bilaga XIV_update'!$C$5:$I$110,7,FALSE)="",NA(),VLOOKUP($C241,'REACH Bilaga XIV_update'!$C$5:$I$110,7,FALSE)))</f>
        <v>#N/A</v>
      </c>
      <c r="R241" s="76" t="e">
        <f>IF($C241="-",IF($A241="-",IF(VLOOKUP($D241,CoRAP_update!$A$5:$O$376,15,FALSE)="",NA(),VLOOKUP($D241,CoRAP_update!$A$5:$O$376,15,FALSE)),IF(VLOOKUP($A241,CoRAP_update!$D$5:$O$376,12,FALSE)="",NA(),VLOOKUP($A241,CoRAP_update!$D$5:$O$376,12,FALSE))),IF(VLOOKUP($C241,CoRAP_update!$C$5:$O$376,13,FALSE)="",NA(),VLOOKUP($C241,CoRAP_update!$C$5:$O$376,13,FALSE)))</f>
        <v>#N/A</v>
      </c>
      <c r="S241" s="144" t="e">
        <f>IF($C241="-",IF($A241="-",VLOOKUP($D241,CoRAP_update!$A$5:$J$376,MATCH(Sammanfattning!S$1,CoRAP_update!$A$4:$J$4,0),FALSE),VLOOKUP($A241,CoRAP_update!$D$5:$J$376,MATCH(Sammanfattning!S$1,CoRAP_update!$D$4:$J$4,0),FALSE)),VLOOKUP($C241,CoRAP_update!$C$5:$J$376,MATCH(Sammanfattning!S$1,CoRAP_update!$C$4:$J$4,0),FALSE))</f>
        <v>#N/A</v>
      </c>
      <c r="T241" s="76" t="e">
        <f>IF($A241="-",VLOOKUP($D241,EDC_update!$C$2:$F$450,4,FALSE),VLOOKUP($A241,EDC_update!$B$2:$F$450,5,FALSE))</f>
        <v>#N/A</v>
      </c>
      <c r="V241" s="78">
        <f>IF(IFERROR(SEARCH("PBT",P241),99)=99,IF(IFERROR(SEARCH("suspected PBT",S241),99)=99,IF(IFERROR(SEARCH("concluded to be PBT",K241),99)=99,IF(IFERROR(SEARCH("PBT",S241),99)=99,IF(IFERROR(SEARCH("PBT cand",L241),99)=99,IF(IFERROR(SEARCH("PBT",L241),99)=99,IF(IFERROR(SEARCH("persistent, bioackumulative and toxic properties",K241),99)=99,0,Scoring!$E$3),Scoring!$E$3),Scoring!$E$7),Scoring!$E$3),Scoring!$E$5),Scoring!$E$6),Scoring!$E$3)</f>
        <v>0</v>
      </c>
      <c r="W241" s="78">
        <f>IF(IFERROR(SEARCH("vPvB",P241),99)=99,IF(IFERROR(SEARCH("suspected pbt/vPvB",S241),99)=99,IF(IFERROR(SEARCH("vPvB",S241),99)=99,IF(IFERROR(SEARCH("concluded to be a vPvB",S241),99)=99,IF(IFERROR(SEARCH("identified as vPvB",K241),99)=99,IF(IFERROR(SEARCH("concluded to be a vPvB",K241),99)=99,IF(IFERROR(SEARCH("concluded to be both pbt and vPvB",S241),99)=99,IF(IFERROR(SEARCH("concluded to be both pbt and vPvB",K241),99)=99,0,Scoring!$E$5),Scoring!$E$5),Scoring!$E$5),Scoring!$E$5),Scoring!$E$5),Scoring!$E$4),Scoring!$E$6),Scoring!$E$4)</f>
        <v>0</v>
      </c>
      <c r="X241" s="78">
        <f>IF(IFERROR(SEARCH("H410",N241),99)=99,IF(IFERROR(SEARCH("H410",O241),99)=99,IF(IFERROR(SEARCH("H410",Q241),99)=99,IF(IFERROR(SEARCH("H410",M241),99)=99,IF(IFERROR(SEARCH("H410",R241),99)=99,IF(IFERROR(SEARCH("H411",N241),99)=99,IF(IFERROR(SEARCH("H411",O241),99)=99,IF(IFERROR(SEARCH("H411",Q241),99)=99,IF(IFERROR(SEARCH("H411",M241),99)=99,IF(IFERROR(SEARCH("H411",R241),99)=99,IF(IFERROR(SEARCH("H413",N241),99)=99,IF(IFERROR(SEARCH("H413",O241),99)=99,IF(IFERROR(SEARCH("H413",Q241),99)=99,IF(IFERROR(SEARCH("H413",M241),99)=99,IF(IFERROR(SEARCH("H413",R241),99)=99,IF(IFERROR(SEARCH("H412",N241),99)=99,IF(IFERROR(SEARCH("H412",O241),99)=99,IF(IFERROR(SEARCH("H412",Q241),99)=99,IF(IFERROR(SEARCH("H412",M241),99)=99,IF(IFERROR(SEARCH("H412",R241),99)=99,0,Scoring!$E$2),Scoring!$E$2),Scoring!$E$2),Scoring!$E$2),Scoring!$E$2),Scoring!$E$2),Scoring!$E$2),Scoring!$E$2),Scoring!$E$2),Scoring!$E$2),Scoring!$E$2),Scoring!$E$2),Scoring!$E$2),Scoring!$E$2),Scoring!$E$2),Scoring!$E$2),Scoring!$E$2),Scoring!$E$2),Scoring!$E$2),Scoring!$E$2)</f>
        <v>1</v>
      </c>
      <c r="Y241" s="78">
        <f>IF(IFERROR(SEARCH("CMR",K241),99)=99,IF(IFERROR(SEARCH("Suspected CMR",S241),99)=99,IF(IFERROR(SEARCH("CMR",S241),99)=99,0,Scoring!$E$8),Scoring!$E$9),Scoring!$E$8)</f>
        <v>3</v>
      </c>
      <c r="Z241" s="78">
        <f>IF(IFERROR(SEARCH("H350",N241),99)=99,IF(IFERROR(SEARCH("H350",O241),99)=99,IF(IFERROR(SEARCH("H350",Q241),99)=99,IF(IFERROR(SEARCH("H350",M241),99)=99,IF(IFERROR(SEARCH("H350",R241),99)=99,IF(IFERROR(SEARCH("H351",N241),99)=99,IF(IFERROR(SEARCH("H351",O241),99)=99,IF(IFERROR(SEARCH("H351",Q241),99)=99,IF(IFERROR(SEARCH("H351",M241),99)=99,IF(IFERROR(SEARCH("H351",R241),99)=99,IF(IFERROR(SEARCH("carcinogenic",P241),99)=99,IF(IFERROR(SEARCH("suspected carcinogenic",S241),99)=99,0,Scoring!$E$12),Scoring!$E$11),Scoring!$E$10),Scoring!$E$10),Scoring!$E$10),Scoring!$E$10),Scoring!$E$10),Scoring!$E$10),Scoring!$E$10),Scoring!$E$10),Scoring!$E$10),Scoring!$E$10)</f>
        <v>1</v>
      </c>
      <c r="AA241" s="78">
        <f>IF(IFERROR(SEARCH("H340",N241),99)=99,IF(IFERROR(SEARCH("H340",O241),99)=99,IF(IFERROR(SEARCH("H340",Q241),99)=99,IF(IFERROR(SEARCH("H340",M241),99)=99,IF(IFERROR(SEARCH("H340",R241),99)=99,IF(IFERROR(SEARCH("H341",N241),99)=99,IF(IFERROR(SEARCH("H341",O241),99)=99,IF(IFERROR(SEARCH("H341",Q241),99)=99,IF(IFERROR(SEARCH("H341",M241),99)=99,IF(IFERROR(SEARCH("H341",R241),99)=99,IF(IFERROR(SEARCH("mutagenic",P241),99)=99,IF(IFERROR(SEARCH("suspected mutagenic",S241),99)=99,0,Scoring!$E$15),Scoring!$E$14),Scoring!$E$13),Scoring!$E$13),Scoring!$E$13),Scoring!$E$13),Scoring!$E$13),Scoring!$E$13),Scoring!$E$13),Scoring!$E$13),Scoring!$E$13),Scoring!$E$13)</f>
        <v>0</v>
      </c>
      <c r="AB241" s="78">
        <f>IF(IFERROR(SEARCH("H360",N241),99)=99,IF(IFERROR(SEARCH("H360",O241),99)=99,IF(IFERROR(SEARCH("H360",Q241),99)=99,IF(IFERROR(SEARCH("H360",M241),99)=99,IF(IFERROR(SEARCH("H360",R241),99)=99,IF(IFERROR(SEARCH("H361",N241),99)=99,IF(IFERROR(SEARCH("H361",O241),99)=99,IF(IFERROR(SEARCH("H361",Q241),99)=99,IF(IFERROR(SEARCH("H361",M241),99)=99,IF(IFERROR(SEARCH("H361",R241),99)=99,IF(IFERROR(SEARCH("reproduction",P241),99)=99,IF(IFERROR(SEARCH("suspected reprotoxic",S241),99)=99,IF(IFERROR(SEARCH("reprotoxic",S241),99)=99,IF(IFERROR(SEARCH("reprotoxic",K241),99)=99,0,Scoring!$E$18),Scoring!$E$18),Scoring!$E$19),Scoring!$E$17),Scoring!$E$16),Scoring!$E$16),Scoring!$E$16),Scoring!$E$16),Scoring!$E$16),Scoring!$E$16),Scoring!$E$16),Scoring!$E$16),Scoring!$E$16),Scoring!$E$16)</f>
        <v>0</v>
      </c>
      <c r="AC241" s="78">
        <f>IF(IFERROR(SEARCH("57f",L241),99)=99,IF(IFERROR(SEARCH("57(f)",P241),99)=99,0,Scoring!$E$20),Scoring!$E$20)</f>
        <v>0</v>
      </c>
      <c r="AD241" s="78">
        <f>IF(IFERROR(SEARCH("CAT1",T241),99)=99,IF(IFERROR(SEARCH("CAT2",T241),99)=99,IF(IFERROR(SEARCH("CAT3",T241),99)=99,IF(IFERROR(SEARCH("concluded to be endocrine",K241),99)=99,IF(IFERROR(SEARCH("categorised as endocrine",K241),99)=99,IF(IFERROR(SEARCH("endocrine disrupting",P241),99)=99,IF(IFERROR(SEARCH("endocrine disrupting",K241),99)=99,IF(IFERROR(SEARCH("suspected endocrine",S241),99)=99,IF(IFERROR(SEARCH("potential endocrine",S241),99)=99,0,Scoring!$E$25),Scoring!$E$25),Scoring!$E$24),Scoring!$E$24),Scoring!$E$24),Scoring!$E$24),Scoring!$E$23),Scoring!$E$22),Scoring!$E$21)</f>
        <v>0</v>
      </c>
      <c r="AE241" s="78">
        <f>IF(IFERROR(SEARCH("suspected sensitiser",S241),99)=99,IF(IFERROR(SEARCH("sensitiser",S241),99)=99,IF(IFERROR(SEARCH("other hazard based concern",S241),99)=99,0,Scoring!$E$28),Scoring!$E$26),Scoring!$E$27)</f>
        <v>0</v>
      </c>
      <c r="AF241" s="78">
        <f>IF(IFERROR(M241,1)=1,IF(IFERROR(N241,1)=1,IF(IFERROR(O241,1)=1,IF(IFERROR(Q241,1)=1,IF(IFERROR(R241,1)=1,IF(IFERROR(T241,1)=1,IF(IFERROR(K241,1)=1,IF(IFERROR(P241,1)=1,IF(IFERROR(S241,1)=1,Scoring!$E$29,0),0),0),0),0),0),0),0),0)</f>
        <v>0</v>
      </c>
      <c r="AG241" s="78">
        <f t="shared" si="26"/>
        <v>4</v>
      </c>
      <c r="AI241" s="93"/>
      <c r="AJ241" s="94"/>
      <c r="AK241" s="76"/>
      <c r="AL241" s="75"/>
      <c r="AN241" s="79"/>
      <c r="AO241" s="79"/>
      <c r="AP241" s="79"/>
      <c r="AQ241" s="79"/>
      <c r="AR241" s="79"/>
      <c r="AS241" s="78"/>
      <c r="AU241" s="79">
        <f>IF(IFERROR(F241,99)=99,IF(IFERROR(G241,99)=99,IF(IFERROR(H241,99)=99,IF(IFERROR(I241,99)=99,IF(IFERROR(E241,99)=99,IF(IFERROR(J241,99)=99,0,Scoring!$B$7),Scoring!$B$3),Scoring!$B$2),Scoring!$B$6),Scoring!$B$5),Scoring!$B$4)</f>
        <v>1</v>
      </c>
      <c r="AV241" s="78">
        <f t="shared" si="27"/>
        <v>4</v>
      </c>
      <c r="AW241" s="78"/>
      <c r="AX241" s="66"/>
      <c r="AY241" s="78"/>
      <c r="AZ241" s="76"/>
      <c r="BA241" s="76"/>
      <c r="BB241" s="76"/>
    </row>
    <row r="242" spans="1:54" x14ac:dyDescent="0.25">
      <c r="A242" s="77" t="s">
        <v>3315</v>
      </c>
      <c r="B242" s="76" t="str">
        <f t="shared" si="28"/>
        <v>202-204-7</v>
      </c>
      <c r="C242" s="77" t="s">
        <v>2668</v>
      </c>
      <c r="D242" s="77" t="s">
        <v>2669</v>
      </c>
      <c r="E242" s="76" t="str">
        <f>IF(C242="-",IF(A242="-",VLOOKUP(D242,'sin-list 180320_update'!$C$2:$C$835,1,FALSE),VLOOKUP(A242,'sin-list 180320_update'!$A$2:$A$835,1,FALSE)),VLOOKUP(C242,'sin-list 180320_update'!$B$2:$B$835,1,FALSE))</f>
        <v>202-204-7</v>
      </c>
      <c r="F242" s="76" t="str">
        <f>IF($C242="-",IF($A242="-",VLOOKUP($D242,'REACH Bilaga XVII_update'!$A$5:$A$131,1,FALSE),VLOOKUP($A242,'REACH Bilaga XVII_update'!$C$5:$C$131,1,FALSE)),VLOOKUP($C242,'REACH Bilaga XVII_update'!$B$5:$B$131,1,FALSE))</f>
        <v>202-204-7</v>
      </c>
      <c r="G242" s="76" t="e">
        <f>IF($C242="-",IF($A242="-",VLOOKUP($D242,' REACH Bilaga 59_update'!$A$5:$A$210,1,FALSE),VLOOKUP($A242,' REACH Bilaga 59_update'!$D$5:$D$210,1,FALSE)),VLOOKUP($C242,' REACH Bilaga 59_update'!$C$5:$C$210,1,FALSE))</f>
        <v>#N/A</v>
      </c>
      <c r="H242" s="76" t="e">
        <f>IF($C242="-",IF($A242="-",VLOOKUP($D242,'REACH Bilaga XIV_update'!$A$5:$A$110,1,FALSE),VLOOKUP($A242,'REACH Bilaga XIV_update'!$D$5:$D$110,1,FALSE)),VLOOKUP($C242,'REACH Bilaga XIV_update'!$C$5:$C$110,1,FALSE))</f>
        <v>#N/A</v>
      </c>
      <c r="I242" s="76" t="e">
        <f>IF($C242="-",IF($A242="-",VLOOKUP($D242,CoRAP_update!$A$5:$A$376,1,FALSE),VLOOKUP($A242,CoRAP_update!$D$5:$D$376,1,FALSE)),VLOOKUP($C242,CoRAP_update!$C$5:$C$376,1,FALSE))</f>
        <v>#N/A</v>
      </c>
      <c r="J242" s="76" t="e">
        <f>IF($C242="-",IF($A242="-",VLOOKUP($D242,EDC_update!$C$2:$C$450,1,FALSE),VLOOKUP($A242,EDC_update!$B$2:$B$450,1,FALSE)),VLOOKUP($C242,EDC_update!$L$2:$L$450,1,FALSE))</f>
        <v>#N/A</v>
      </c>
      <c r="K242" s="76" t="str">
        <f>IF($C242="-",IF($A242="-",IF(VLOOKUP($D242,'sin-list 180320_update'!$C$2:$S$835,3,FALSE)="",NA(),VLOOKUP($D242,'sin-list 180320_update'!$C$2:$S$835,3,FALSE)),IF(VLOOKUP($A242,'sin-list 180320_update'!$A$2:$S$835,5,FALSE)="",NA(),VLOOKUP($A242,'sin-list 180320_update'!$A$2:$S$835,5,FALSE))),IF(VLOOKUP($C242,'sin-list 180320_update'!$B$2:$S$835,4,FALSE)="",NA(),VLOOKUP($C242,'sin-list 180320_update'!$B$2:$S$835,4,FALSE)))</f>
        <v>Classified CMR according to Annex VI of Regulation 1272/2008</v>
      </c>
      <c r="L242" s="76" t="str">
        <f>IF($C242="-",IF($A242="-",VLOOKUP($D242,'sin-list 180320_update'!$C$2:$S$835,6,FALSE),VLOOKUP($A242,'sin-list 180320_update'!$A$2:$S$835,8,FALSE)),VLOOKUP($C242,'sin-list 180320_update'!$B$2:$S$835,7,FALSE))</f>
        <v>Carc. 1B
Aquatic Chronic 2</v>
      </c>
      <c r="M242" s="76" t="str">
        <f>IF($C242="-",IF($A242="-",IF(VLOOKUP($D242,'sin-list 180320_update'!$C$2:$S$835,8,FALSE)="",NA(),VLOOKUP($D242,'sin-list 180320_update'!$C$2:$S$835,8,FALSE)),IF(VLOOKUP($A242,'sin-list 180320_update'!$A$2:$S$835,10,FALSE)="",NA(),VLOOKUP($A242,'sin-list 180320_update'!$A$2:$S$835,10,FALSE))),IF(VLOOKUP($C242,'sin-list 180320_update'!$B$2:$S$835,9,FALSE)="",NA(),VLOOKUP($C242,'sin-list 180320_update'!$B$2:$S$835,9,FALSE)))</f>
        <v>H350
H411</v>
      </c>
      <c r="N242" s="76" t="str">
        <f>IF($C242="-",IF($A242="-",IF(VLOOKUP($D242,'REACH Bilaga XVII_update'!$A$5:$E$131,4,FALSE)="",NA(),VLOOKUP($D242,'REACH Bilaga XVII_update'!$A$5:$E$131,4,FALSE)),IF(VLOOKUP($A242,'REACH Bilaga XVII_update'!$C$5:$D$131,2,FALSE)="",NA(),VLOOKUP($A242,'REACH Bilaga XVII_update'!$C$5:$D$131,2,FALSE))),IF(VLOOKUP($C242,'REACH Bilaga XVII_update'!$B$5:$D$131,3,FALSE)="",NA(),VLOOKUP($C242,'REACH Bilaga XVII_update'!$B$5:$D$131,3,FALSE)))</f>
        <v>H350
H411</v>
      </c>
      <c r="O242" s="76" t="e">
        <f>IF($C242="-",IF($A242="-",IF(VLOOKUP($D242,' REACH Bilaga 59_update'!$A$5:$E$210,5,FALSE)="",NA(),VLOOKUP($D242,' REACH Bilaga 59_update'!$A$5:$E$210,5,FALSE)),IF(VLOOKUP($A242,' REACH Bilaga 59_update'!$D$5:$E$210,2,FALSE)="",NA(),VLOOKUP($A242,' REACH Bilaga 59_update'!$D$5:$E$210,2,FALSE))),IF(VLOOKUP($C242,' REACH Bilaga 59_update'!$C$5:$E$210,3,FALSE)="",NA(),VLOOKUP($C242,' REACH Bilaga 59_update'!$C$5:$E$210,3,FALSE)))</f>
        <v>#N/A</v>
      </c>
      <c r="P242" s="76" t="e">
        <f>IF(C242="-",IF(A242="-",IFERROR(VLOOKUP($D242,' REACH Bilaga 59_update'!$A$5:$F$210,MATCH(Sammanfattning!P$1,' REACH Bilaga 59_update'!$A$4:$F$4,0),FALSE),VLOOKUP($D242,'REACH Bilaga XIV_update'!$A$4:$H$110,MATCH(Sammanfattning!P$1,'REACH Bilaga XIV_update'!$A$4:$H$4,0),FALSE)),IFERROR(VLOOKUP($A242,' REACH Bilaga 59_update'!$D$5:$F$210,MATCH(Sammanfattning!P$1,' REACH Bilaga 59_update'!$D$4:$F$4,0),FALSE),VLOOKUP($A242,'REACH Bilaga XIV_update'!$D$4:$H$110,MATCH(Sammanfattning!P$1,'REACH Bilaga XIV_update'!$D$4:$H$4,0),FALSE))),IFERROR(VLOOKUP($C242,' REACH Bilaga 59_update'!$C$5:$F$210,MATCH(Sammanfattning!P$1,' REACH Bilaga 59_update'!$C$4:$F$4,0),FALSE),VLOOKUP($C242,'REACH Bilaga XIV_update'!$C$4:$H$110,MATCH(Sammanfattning!P$1,'REACH Bilaga XIV_update'!$C$4:$H$4,0),FALSE)))</f>
        <v>#N/A</v>
      </c>
      <c r="Q242" s="76" t="e">
        <f>IF($C242="-",IF($A242="-",IF(VLOOKUP($D242,'REACH Bilaga XIV_update'!$A$5:$I$110,9,FALSE)="",NA(),VLOOKUP($D242,'REACH Bilaga XIV_update'!$A$5:$I$110,9,FALSE)),IF(VLOOKUP($A242,'REACH Bilaga XIV_update'!$D$5:$I$110,6,FALSE)="",NA(),VLOOKUP($A242,'REACH Bilaga XIV_update'!$D$5:$I$110,6,FALSE))),IF(VLOOKUP($C242,'REACH Bilaga XIV_update'!$C$5:$I$110,7,FALSE)="",NA(),VLOOKUP($C242,'REACH Bilaga XIV_update'!$C$5:$I$110,7,FALSE)))</f>
        <v>#N/A</v>
      </c>
      <c r="R242" s="76" t="e">
        <f>IF($C242="-",IF($A242="-",IF(VLOOKUP($D242,CoRAP_update!$A$5:$O$376,15,FALSE)="",NA(),VLOOKUP($D242,CoRAP_update!$A$5:$O$376,15,FALSE)),IF(VLOOKUP($A242,CoRAP_update!$D$5:$O$376,12,FALSE)="",NA(),VLOOKUP($A242,CoRAP_update!$D$5:$O$376,12,FALSE))),IF(VLOOKUP($C242,CoRAP_update!$C$5:$O$376,13,FALSE)="",NA(),VLOOKUP($C242,CoRAP_update!$C$5:$O$376,13,FALSE)))</f>
        <v>#N/A</v>
      </c>
      <c r="S242" s="144" t="e">
        <f>IF($C242="-",IF($A242="-",VLOOKUP($D242,CoRAP_update!$A$5:$J$376,MATCH(Sammanfattning!S$1,CoRAP_update!$A$4:$J$4,0),FALSE),VLOOKUP($A242,CoRAP_update!$D$5:$J$376,MATCH(Sammanfattning!S$1,CoRAP_update!$D$4:$J$4,0),FALSE)),VLOOKUP($C242,CoRAP_update!$C$5:$J$376,MATCH(Sammanfattning!S$1,CoRAP_update!$C$4:$J$4,0),FALSE))</f>
        <v>#N/A</v>
      </c>
      <c r="T242" s="76" t="e">
        <f>IF($A242="-",VLOOKUP($D242,EDC_update!$C$2:$F$450,4,FALSE),VLOOKUP($A242,EDC_update!$B$2:$F$450,5,FALSE))</f>
        <v>#N/A</v>
      </c>
      <c r="V242" s="78">
        <f>IF(IFERROR(SEARCH("PBT",P242),99)=99,IF(IFERROR(SEARCH("suspected PBT",S242),99)=99,IF(IFERROR(SEARCH("concluded to be PBT",K242),99)=99,IF(IFERROR(SEARCH("PBT",S242),99)=99,IF(IFERROR(SEARCH("PBT cand",L242),99)=99,IF(IFERROR(SEARCH("PBT",L242),99)=99,IF(IFERROR(SEARCH("persistent, bioackumulative and toxic properties",K242),99)=99,0,Scoring!$E$3),Scoring!$E$3),Scoring!$E$7),Scoring!$E$3),Scoring!$E$5),Scoring!$E$6),Scoring!$E$3)</f>
        <v>0</v>
      </c>
      <c r="W242" s="78">
        <f>IF(IFERROR(SEARCH("vPvB",P242),99)=99,IF(IFERROR(SEARCH("suspected pbt/vPvB",S242),99)=99,IF(IFERROR(SEARCH("vPvB",S242),99)=99,IF(IFERROR(SEARCH("concluded to be a vPvB",S242),99)=99,IF(IFERROR(SEARCH("identified as vPvB",K242),99)=99,IF(IFERROR(SEARCH("concluded to be a vPvB",K242),99)=99,IF(IFERROR(SEARCH("concluded to be both pbt and vPvB",S242),99)=99,IF(IFERROR(SEARCH("concluded to be both pbt and vPvB",K242),99)=99,0,Scoring!$E$5),Scoring!$E$5),Scoring!$E$5),Scoring!$E$5),Scoring!$E$5),Scoring!$E$4),Scoring!$E$6),Scoring!$E$4)</f>
        <v>0</v>
      </c>
      <c r="X242" s="78">
        <f>IF(IFERROR(SEARCH("H410",N242),99)=99,IF(IFERROR(SEARCH("H410",O242),99)=99,IF(IFERROR(SEARCH("H410",Q242),99)=99,IF(IFERROR(SEARCH("H410",M242),99)=99,IF(IFERROR(SEARCH("H410",R242),99)=99,IF(IFERROR(SEARCH("H411",N242),99)=99,IF(IFERROR(SEARCH("H411",O242),99)=99,IF(IFERROR(SEARCH("H411",Q242),99)=99,IF(IFERROR(SEARCH("H411",M242),99)=99,IF(IFERROR(SEARCH("H411",R242),99)=99,IF(IFERROR(SEARCH("H413",N242),99)=99,IF(IFERROR(SEARCH("H413",O242),99)=99,IF(IFERROR(SEARCH("H413",Q242),99)=99,IF(IFERROR(SEARCH("H413",M242),99)=99,IF(IFERROR(SEARCH("H413",R242),99)=99,IF(IFERROR(SEARCH("H412",N242),99)=99,IF(IFERROR(SEARCH("H412",O242),99)=99,IF(IFERROR(SEARCH("H412",Q242),99)=99,IF(IFERROR(SEARCH("H412",M242),99)=99,IF(IFERROR(SEARCH("H412",R242),99)=99,0,Scoring!$E$2),Scoring!$E$2),Scoring!$E$2),Scoring!$E$2),Scoring!$E$2),Scoring!$E$2),Scoring!$E$2),Scoring!$E$2),Scoring!$E$2),Scoring!$E$2),Scoring!$E$2),Scoring!$E$2),Scoring!$E$2),Scoring!$E$2),Scoring!$E$2),Scoring!$E$2),Scoring!$E$2),Scoring!$E$2),Scoring!$E$2),Scoring!$E$2)</f>
        <v>1</v>
      </c>
      <c r="Y242" s="78">
        <f>IF(IFERROR(SEARCH("CMR",K242),99)=99,IF(IFERROR(SEARCH("Suspected CMR",S242),99)=99,IF(IFERROR(SEARCH("CMR",S242),99)=99,0,Scoring!$E$8),Scoring!$E$9),Scoring!$E$8)</f>
        <v>3</v>
      </c>
      <c r="Z242" s="78">
        <f>IF(IFERROR(SEARCH("H350",N242),99)=99,IF(IFERROR(SEARCH("H350",O242),99)=99,IF(IFERROR(SEARCH("H350",Q242),99)=99,IF(IFERROR(SEARCH("H350",M242),99)=99,IF(IFERROR(SEARCH("H350",R242),99)=99,IF(IFERROR(SEARCH("H351",N242),99)=99,IF(IFERROR(SEARCH("H351",O242),99)=99,IF(IFERROR(SEARCH("H351",Q242),99)=99,IF(IFERROR(SEARCH("H351",M242),99)=99,IF(IFERROR(SEARCH("H351",R242),99)=99,IF(IFERROR(SEARCH("carcinogenic",P242),99)=99,IF(IFERROR(SEARCH("suspected carcinogenic",S242),99)=99,0,Scoring!$E$12),Scoring!$E$11),Scoring!$E$10),Scoring!$E$10),Scoring!$E$10),Scoring!$E$10),Scoring!$E$10),Scoring!$E$10),Scoring!$E$10),Scoring!$E$10),Scoring!$E$10),Scoring!$E$10)</f>
        <v>1</v>
      </c>
      <c r="AA242" s="78">
        <f>IF(IFERROR(SEARCH("H340",N242),99)=99,IF(IFERROR(SEARCH("H340",O242),99)=99,IF(IFERROR(SEARCH("H340",Q242),99)=99,IF(IFERROR(SEARCH("H340",M242),99)=99,IF(IFERROR(SEARCH("H340",R242),99)=99,IF(IFERROR(SEARCH("H341",N242),99)=99,IF(IFERROR(SEARCH("H341",O242),99)=99,IF(IFERROR(SEARCH("H341",Q242),99)=99,IF(IFERROR(SEARCH("H341",M242),99)=99,IF(IFERROR(SEARCH("H341",R242),99)=99,IF(IFERROR(SEARCH("mutagenic",P242),99)=99,IF(IFERROR(SEARCH("suspected mutagenic",S242),99)=99,0,Scoring!$E$15),Scoring!$E$14),Scoring!$E$13),Scoring!$E$13),Scoring!$E$13),Scoring!$E$13),Scoring!$E$13),Scoring!$E$13),Scoring!$E$13),Scoring!$E$13),Scoring!$E$13),Scoring!$E$13)</f>
        <v>0</v>
      </c>
      <c r="AB242" s="78">
        <f>IF(IFERROR(SEARCH("H360",N242),99)=99,IF(IFERROR(SEARCH("H360",O242),99)=99,IF(IFERROR(SEARCH("H360",Q242),99)=99,IF(IFERROR(SEARCH("H360",M242),99)=99,IF(IFERROR(SEARCH("H360",R242),99)=99,IF(IFERROR(SEARCH("H361",N242),99)=99,IF(IFERROR(SEARCH("H361",O242),99)=99,IF(IFERROR(SEARCH("H361",Q242),99)=99,IF(IFERROR(SEARCH("H361",M242),99)=99,IF(IFERROR(SEARCH("H361",R242),99)=99,IF(IFERROR(SEARCH("reproduction",P242),99)=99,IF(IFERROR(SEARCH("suspected reprotoxic",S242),99)=99,IF(IFERROR(SEARCH("reprotoxic",S242),99)=99,IF(IFERROR(SEARCH("reprotoxic",K242),99)=99,0,Scoring!$E$18),Scoring!$E$18),Scoring!$E$19),Scoring!$E$17),Scoring!$E$16),Scoring!$E$16),Scoring!$E$16),Scoring!$E$16),Scoring!$E$16),Scoring!$E$16),Scoring!$E$16),Scoring!$E$16),Scoring!$E$16),Scoring!$E$16)</f>
        <v>0</v>
      </c>
      <c r="AC242" s="78">
        <f>IF(IFERROR(SEARCH("57f",L242),99)=99,IF(IFERROR(SEARCH("57(f)",P242),99)=99,0,Scoring!$E$20),Scoring!$E$20)</f>
        <v>0</v>
      </c>
      <c r="AD242" s="78">
        <f>IF(IFERROR(SEARCH("CAT1",T242),99)=99,IF(IFERROR(SEARCH("CAT2",T242),99)=99,IF(IFERROR(SEARCH("CAT3",T242),99)=99,IF(IFERROR(SEARCH("concluded to be endocrine",K242),99)=99,IF(IFERROR(SEARCH("categorised as endocrine",K242),99)=99,IF(IFERROR(SEARCH("endocrine disrupting",P242),99)=99,IF(IFERROR(SEARCH("endocrine disrupting",K242),99)=99,IF(IFERROR(SEARCH("suspected endocrine",S242),99)=99,IF(IFERROR(SEARCH("potential endocrine",S242),99)=99,0,Scoring!$E$25),Scoring!$E$25),Scoring!$E$24),Scoring!$E$24),Scoring!$E$24),Scoring!$E$24),Scoring!$E$23),Scoring!$E$22),Scoring!$E$21)</f>
        <v>0</v>
      </c>
      <c r="AE242" s="78">
        <f>IF(IFERROR(SEARCH("suspected sensitiser",S242),99)=99,IF(IFERROR(SEARCH("sensitiser",S242),99)=99,IF(IFERROR(SEARCH("other hazard based concern",S242),99)=99,0,Scoring!$E$28),Scoring!$E$26),Scoring!$E$27)</f>
        <v>0</v>
      </c>
      <c r="AF242" s="78">
        <f>IF(IFERROR(M242,1)=1,IF(IFERROR(N242,1)=1,IF(IFERROR(O242,1)=1,IF(IFERROR(Q242,1)=1,IF(IFERROR(R242,1)=1,IF(IFERROR(T242,1)=1,IF(IFERROR(K242,1)=1,IF(IFERROR(P242,1)=1,IF(IFERROR(S242,1)=1,Scoring!$E$29,0),0),0),0),0),0),0),0),0)</f>
        <v>0</v>
      </c>
      <c r="AG242" s="78">
        <f t="shared" si="26"/>
        <v>4</v>
      </c>
      <c r="AI242" s="93"/>
      <c r="AJ242" s="94"/>
      <c r="AK242" s="76"/>
      <c r="AL242" s="75"/>
      <c r="AN242" s="79"/>
      <c r="AO242" s="79"/>
      <c r="AP242" s="79"/>
      <c r="AQ242" s="79"/>
      <c r="AR242" s="79"/>
      <c r="AS242" s="78"/>
      <c r="AU242" s="79">
        <f>IF(IFERROR(F242,99)=99,IF(IFERROR(G242,99)=99,IF(IFERROR(H242,99)=99,IF(IFERROR(I242,99)=99,IF(IFERROR(E242,99)=99,IF(IFERROR(J242,99)=99,0,Scoring!$B$7),Scoring!$B$3),Scoring!$B$2),Scoring!$B$6),Scoring!$B$5),Scoring!$B$4)</f>
        <v>1</v>
      </c>
      <c r="AV242" s="78">
        <f t="shared" si="27"/>
        <v>4</v>
      </c>
      <c r="AW242" s="78"/>
      <c r="AX242" s="66"/>
      <c r="AY242" s="78"/>
      <c r="AZ242" s="76"/>
      <c r="BA242" s="76"/>
      <c r="BB242" s="76"/>
    </row>
    <row r="243" spans="1:54" x14ac:dyDescent="0.25">
      <c r="A243" s="77" t="s">
        <v>7686</v>
      </c>
      <c r="B243" s="76" t="str">
        <f t="shared" si="28"/>
        <v>202-441-6</v>
      </c>
      <c r="C243" s="77" t="s">
        <v>2754</v>
      </c>
      <c r="D243" s="77" t="s">
        <v>2755</v>
      </c>
      <c r="E243" s="76" t="str">
        <f>IF(C243="-",IF(A243="-",VLOOKUP(D243,'sin-list 180320_update'!$C$2:$C$835,1,FALSE),VLOOKUP(A243,'sin-list 180320_update'!$A$2:$A$835,1,FALSE)),VLOOKUP(C243,'sin-list 180320_update'!$B$2:$B$835,1,FALSE))</f>
        <v>202-441-6</v>
      </c>
      <c r="F243" s="76" t="e">
        <f>IF($C243="-",IF($A243="-",VLOOKUP($D243,'REACH Bilaga XVII_update'!$A$5:$A$131,1,FALSE),VLOOKUP($A243,'REACH Bilaga XVII_update'!$C$5:$C$131,1,FALSE)),VLOOKUP($C243,'REACH Bilaga XVII_update'!$B$5:$B$131,1,FALSE))</f>
        <v>#N/A</v>
      </c>
      <c r="G243" s="76" t="e">
        <f>IF($C243="-",IF($A243="-",VLOOKUP($D243,' REACH Bilaga 59_update'!$A$5:$A$210,1,FALSE),VLOOKUP($A243,' REACH Bilaga 59_update'!$D$5:$D$210,1,FALSE)),VLOOKUP($C243,' REACH Bilaga 59_update'!$C$5:$C$210,1,FALSE))</f>
        <v>#N/A</v>
      </c>
      <c r="H243" s="76" t="e">
        <f>IF($C243="-",IF($A243="-",VLOOKUP($D243,'REACH Bilaga XIV_update'!$A$5:$A$110,1,FALSE),VLOOKUP($A243,'REACH Bilaga XIV_update'!$D$5:$D$110,1,FALSE)),VLOOKUP($C243,'REACH Bilaga XIV_update'!$C$5:$C$110,1,FALSE))</f>
        <v>#N/A</v>
      </c>
      <c r="I243" s="76" t="e">
        <f>IF($C243="-",IF($A243="-",VLOOKUP($D243,CoRAP_update!$A$5:$A$376,1,FALSE),VLOOKUP($A243,CoRAP_update!$D$5:$D$376,1,FALSE)),VLOOKUP($C243,CoRAP_update!$C$5:$C$376,1,FALSE))</f>
        <v>#N/A</v>
      </c>
      <c r="J243" s="76" t="e">
        <f>IF($C243="-",IF($A243="-",VLOOKUP($D243,EDC_update!$C$2:$C$450,1,FALSE),VLOOKUP($A243,EDC_update!$B$2:$B$450,1,FALSE)),VLOOKUP($C243,EDC_update!$L$2:$L$450,1,FALSE))</f>
        <v>#N/A</v>
      </c>
      <c r="K243" s="76" t="str">
        <f>IF($C243="-",IF($A243="-",IF(VLOOKUP($D243,'sin-list 180320_update'!$C$2:$S$835,3,FALSE)="",NA(),VLOOKUP($D243,'sin-list 180320_update'!$C$2:$S$835,3,FALSE)),IF(VLOOKUP($A243,'sin-list 180320_update'!$A$2:$S$835,5,FALSE)="",NA(),VLOOKUP($A243,'sin-list 180320_update'!$A$2:$S$835,5,FALSE))),IF(VLOOKUP($C243,'sin-list 180320_update'!$B$2:$S$835,4,FALSE)="",NA(),VLOOKUP($C243,'sin-list 180320_update'!$B$2:$S$835,4,FALSE)))</f>
        <v>Classified CMR according to Annex VI of Regulation 1272/2008</v>
      </c>
      <c r="L243" s="76" t="str">
        <f>IF($C243="-",IF($A243="-",VLOOKUP($D243,'sin-list 180320_update'!$C$2:$S$835,6,FALSE),VLOOKUP($A243,'sin-list 180320_update'!$A$2:$S$835,8,FALSE)),VLOOKUP($C243,'sin-list 180320_update'!$B$2:$S$835,7,FALSE))</f>
        <v>Carc. 1B
Muta. 2
Acute Tox. 3 *
Acute Tox. 3 *
Acute Tox. 3 *
Aquatic Acute 1
Aquatic Chronic 1</v>
      </c>
      <c r="M243" s="76" t="str">
        <f>IF($C243="-",IF($A243="-",IF(VLOOKUP($D243,'sin-list 180320_update'!$C$2:$S$835,8,FALSE)="",NA(),VLOOKUP($D243,'sin-list 180320_update'!$C$2:$S$835,8,FALSE)),IF(VLOOKUP($A243,'sin-list 180320_update'!$A$2:$S$835,10,FALSE)="",NA(),VLOOKUP($A243,'sin-list 180320_update'!$A$2:$S$835,10,FALSE))),IF(VLOOKUP($C243,'sin-list 180320_update'!$B$2:$S$835,9,FALSE)="",NA(),VLOOKUP($C243,'sin-list 180320_update'!$B$2:$S$835,9,FALSE)))</f>
        <v>H350
H341
H331
H311
H301
H400
H410</v>
      </c>
      <c r="N243" s="76" t="e">
        <f>IF($C243="-",IF($A243="-",IF(VLOOKUP($D243,'REACH Bilaga XVII_update'!$A$5:$E$131,4,FALSE)="",NA(),VLOOKUP($D243,'REACH Bilaga XVII_update'!$A$5:$E$131,4,FALSE)),IF(VLOOKUP($A243,'REACH Bilaga XVII_update'!$C$5:$D$131,2,FALSE)="",NA(),VLOOKUP($A243,'REACH Bilaga XVII_update'!$C$5:$D$131,2,FALSE))),IF(VLOOKUP($C243,'REACH Bilaga XVII_update'!$B$5:$D$131,3,FALSE)="",NA(),VLOOKUP($C243,'REACH Bilaga XVII_update'!$B$5:$D$131,3,FALSE)))</f>
        <v>#N/A</v>
      </c>
      <c r="O243" s="76" t="e">
        <f>IF($C243="-",IF($A243="-",IF(VLOOKUP($D243,' REACH Bilaga 59_update'!$A$5:$E$210,5,FALSE)="",NA(),VLOOKUP($D243,' REACH Bilaga 59_update'!$A$5:$E$210,5,FALSE)),IF(VLOOKUP($A243,' REACH Bilaga 59_update'!$D$5:$E$210,2,FALSE)="",NA(),VLOOKUP($A243,' REACH Bilaga 59_update'!$D$5:$E$210,2,FALSE))),IF(VLOOKUP($C243,' REACH Bilaga 59_update'!$C$5:$E$210,3,FALSE)="",NA(),VLOOKUP($C243,' REACH Bilaga 59_update'!$C$5:$E$210,3,FALSE)))</f>
        <v>#N/A</v>
      </c>
      <c r="P243" s="76" t="e">
        <f>IF(C243="-",IF(A243="-",IFERROR(VLOOKUP($D243,' REACH Bilaga 59_update'!$A$5:$F$210,MATCH(Sammanfattning!P$1,' REACH Bilaga 59_update'!$A$4:$F$4,0),FALSE),VLOOKUP($D243,'REACH Bilaga XIV_update'!$A$4:$H$110,MATCH(Sammanfattning!P$1,'REACH Bilaga XIV_update'!$A$4:$H$4,0),FALSE)),IFERROR(VLOOKUP($A243,' REACH Bilaga 59_update'!$D$5:$F$210,MATCH(Sammanfattning!P$1,' REACH Bilaga 59_update'!$D$4:$F$4,0),FALSE),VLOOKUP($A243,'REACH Bilaga XIV_update'!$D$4:$H$110,MATCH(Sammanfattning!P$1,'REACH Bilaga XIV_update'!$D$4:$H$4,0),FALSE))),IFERROR(VLOOKUP($C243,' REACH Bilaga 59_update'!$C$5:$F$210,MATCH(Sammanfattning!P$1,' REACH Bilaga 59_update'!$C$4:$F$4,0),FALSE),VLOOKUP($C243,'REACH Bilaga XIV_update'!$C$4:$H$110,MATCH(Sammanfattning!P$1,'REACH Bilaga XIV_update'!$C$4:$H$4,0),FALSE)))</f>
        <v>#N/A</v>
      </c>
      <c r="Q243" s="76" t="e">
        <f>IF($C243="-",IF($A243="-",IF(VLOOKUP($D243,'REACH Bilaga XIV_update'!$A$5:$I$110,9,FALSE)="",NA(),VLOOKUP($D243,'REACH Bilaga XIV_update'!$A$5:$I$110,9,FALSE)),IF(VLOOKUP($A243,'REACH Bilaga XIV_update'!$D$5:$I$110,6,FALSE)="",NA(),VLOOKUP($A243,'REACH Bilaga XIV_update'!$D$5:$I$110,6,FALSE))),IF(VLOOKUP($C243,'REACH Bilaga XIV_update'!$C$5:$I$110,7,FALSE)="",NA(),VLOOKUP($C243,'REACH Bilaga XIV_update'!$C$5:$I$110,7,FALSE)))</f>
        <v>#N/A</v>
      </c>
      <c r="R243" s="76" t="e">
        <f>IF($C243="-",IF($A243="-",IF(VLOOKUP($D243,CoRAP_update!$A$5:$O$376,15,FALSE)="",NA(),VLOOKUP($D243,CoRAP_update!$A$5:$O$376,15,FALSE)),IF(VLOOKUP($A243,CoRAP_update!$D$5:$O$376,12,FALSE)="",NA(),VLOOKUP($A243,CoRAP_update!$D$5:$O$376,12,FALSE))),IF(VLOOKUP($C243,CoRAP_update!$C$5:$O$376,13,FALSE)="",NA(),VLOOKUP($C243,CoRAP_update!$C$5:$O$376,13,FALSE)))</f>
        <v>#N/A</v>
      </c>
      <c r="S243" s="144" t="e">
        <f>IF($C243="-",IF($A243="-",VLOOKUP($D243,CoRAP_update!$A$5:$J$376,MATCH(Sammanfattning!S$1,CoRAP_update!$A$4:$J$4,0),FALSE),VLOOKUP($A243,CoRAP_update!$D$5:$J$376,MATCH(Sammanfattning!S$1,CoRAP_update!$D$4:$J$4,0),FALSE)),VLOOKUP($C243,CoRAP_update!$C$5:$J$376,MATCH(Sammanfattning!S$1,CoRAP_update!$C$4:$J$4,0),FALSE))</f>
        <v>#N/A</v>
      </c>
      <c r="T243" s="76" t="e">
        <f>IF($A243="-",VLOOKUP($D243,EDC_update!$C$2:$F$450,4,FALSE),VLOOKUP($A243,EDC_update!$B$2:$F$450,5,FALSE))</f>
        <v>#N/A</v>
      </c>
      <c r="V243" s="78">
        <f>IF(IFERROR(SEARCH("PBT",P243),99)=99,IF(IFERROR(SEARCH("suspected PBT",S243),99)=99,IF(IFERROR(SEARCH("concluded to be PBT",K243),99)=99,IF(IFERROR(SEARCH("PBT",S243),99)=99,IF(IFERROR(SEARCH("PBT cand",L243),99)=99,IF(IFERROR(SEARCH("PBT",L243),99)=99,IF(IFERROR(SEARCH("persistent, bioackumulative and toxic properties",K243),99)=99,0,Scoring!$E$3),Scoring!$E$3),Scoring!$E$7),Scoring!$E$3),Scoring!$E$5),Scoring!$E$6),Scoring!$E$3)</f>
        <v>0</v>
      </c>
      <c r="W243" s="78">
        <f>IF(IFERROR(SEARCH("vPvB",P243),99)=99,IF(IFERROR(SEARCH("suspected pbt/vPvB",S243),99)=99,IF(IFERROR(SEARCH("vPvB",S243),99)=99,IF(IFERROR(SEARCH("concluded to be a vPvB",S243),99)=99,IF(IFERROR(SEARCH("identified as vPvB",K243),99)=99,IF(IFERROR(SEARCH("concluded to be a vPvB",K243),99)=99,IF(IFERROR(SEARCH("concluded to be both pbt and vPvB",S243),99)=99,IF(IFERROR(SEARCH("concluded to be both pbt and vPvB",K243),99)=99,0,Scoring!$E$5),Scoring!$E$5),Scoring!$E$5),Scoring!$E$5),Scoring!$E$5),Scoring!$E$4),Scoring!$E$6),Scoring!$E$4)</f>
        <v>0</v>
      </c>
      <c r="X243" s="78">
        <f>IF(IFERROR(SEARCH("H410",N243),99)=99,IF(IFERROR(SEARCH("H410",O243),99)=99,IF(IFERROR(SEARCH("H410",Q243),99)=99,IF(IFERROR(SEARCH("H410",M243),99)=99,IF(IFERROR(SEARCH("H410",R243),99)=99,IF(IFERROR(SEARCH("H411",N243),99)=99,IF(IFERROR(SEARCH("H411",O243),99)=99,IF(IFERROR(SEARCH("H411",Q243),99)=99,IF(IFERROR(SEARCH("H411",M243),99)=99,IF(IFERROR(SEARCH("H411",R243),99)=99,IF(IFERROR(SEARCH("H413",N243),99)=99,IF(IFERROR(SEARCH("H413",O243),99)=99,IF(IFERROR(SEARCH("H413",Q243),99)=99,IF(IFERROR(SEARCH("H413",M243),99)=99,IF(IFERROR(SEARCH("H413",R243),99)=99,IF(IFERROR(SEARCH("H412",N243),99)=99,IF(IFERROR(SEARCH("H412",O243),99)=99,IF(IFERROR(SEARCH("H412",Q243),99)=99,IF(IFERROR(SEARCH("H412",M243),99)=99,IF(IFERROR(SEARCH("H412",R243),99)=99,0,Scoring!$E$2),Scoring!$E$2),Scoring!$E$2),Scoring!$E$2),Scoring!$E$2),Scoring!$E$2),Scoring!$E$2),Scoring!$E$2),Scoring!$E$2),Scoring!$E$2),Scoring!$E$2),Scoring!$E$2),Scoring!$E$2),Scoring!$E$2),Scoring!$E$2),Scoring!$E$2),Scoring!$E$2),Scoring!$E$2),Scoring!$E$2),Scoring!$E$2)</f>
        <v>1</v>
      </c>
      <c r="Y243" s="78">
        <f>IF(IFERROR(SEARCH("CMR",K243),99)=99,IF(IFERROR(SEARCH("Suspected CMR",S243),99)=99,IF(IFERROR(SEARCH("CMR",S243),99)=99,0,Scoring!$E$8),Scoring!$E$9),Scoring!$E$8)</f>
        <v>3</v>
      </c>
      <c r="Z243" s="78">
        <f>IF(IFERROR(SEARCH("H350",N243),99)=99,IF(IFERROR(SEARCH("H350",O243),99)=99,IF(IFERROR(SEARCH("H350",Q243),99)=99,IF(IFERROR(SEARCH("H350",M243),99)=99,IF(IFERROR(SEARCH("H350",R243),99)=99,IF(IFERROR(SEARCH("H351",N243),99)=99,IF(IFERROR(SEARCH("H351",O243),99)=99,IF(IFERROR(SEARCH("H351",Q243),99)=99,IF(IFERROR(SEARCH("H351",M243),99)=99,IF(IFERROR(SEARCH("H351",R243),99)=99,IF(IFERROR(SEARCH("carcinogenic",P243),99)=99,IF(IFERROR(SEARCH("suspected carcinogenic",S243),99)=99,0,Scoring!$E$12),Scoring!$E$11),Scoring!$E$10),Scoring!$E$10),Scoring!$E$10),Scoring!$E$10),Scoring!$E$10),Scoring!$E$10),Scoring!$E$10),Scoring!$E$10),Scoring!$E$10),Scoring!$E$10)</f>
        <v>1</v>
      </c>
      <c r="AA243" s="78">
        <f>IF(IFERROR(SEARCH("H340",N243),99)=99,IF(IFERROR(SEARCH("H340",O243),99)=99,IF(IFERROR(SEARCH("H340",Q243),99)=99,IF(IFERROR(SEARCH("H340",M243),99)=99,IF(IFERROR(SEARCH("H340",R243),99)=99,IF(IFERROR(SEARCH("H341",N243),99)=99,IF(IFERROR(SEARCH("H341",O243),99)=99,IF(IFERROR(SEARCH("H341",Q243),99)=99,IF(IFERROR(SEARCH("H341",M243),99)=99,IF(IFERROR(SEARCH("H341",R243),99)=99,IF(IFERROR(SEARCH("mutagenic",P243),99)=99,IF(IFERROR(SEARCH("suspected mutagenic",S243),99)=99,0,Scoring!$E$15),Scoring!$E$14),Scoring!$E$13),Scoring!$E$13),Scoring!$E$13),Scoring!$E$13),Scoring!$E$13),Scoring!$E$13),Scoring!$E$13),Scoring!$E$13),Scoring!$E$13),Scoring!$E$13)</f>
        <v>1</v>
      </c>
      <c r="AB243" s="78">
        <f>IF(IFERROR(SEARCH("H360",N243),99)=99,IF(IFERROR(SEARCH("H360",O243),99)=99,IF(IFERROR(SEARCH("H360",Q243),99)=99,IF(IFERROR(SEARCH("H360",M243),99)=99,IF(IFERROR(SEARCH("H360",R243),99)=99,IF(IFERROR(SEARCH("H361",N243),99)=99,IF(IFERROR(SEARCH("H361",O243),99)=99,IF(IFERROR(SEARCH("H361",Q243),99)=99,IF(IFERROR(SEARCH("H361",M243),99)=99,IF(IFERROR(SEARCH("H361",R243),99)=99,IF(IFERROR(SEARCH("reproduction",P243),99)=99,IF(IFERROR(SEARCH("suspected reprotoxic",S243),99)=99,IF(IFERROR(SEARCH("reprotoxic",S243),99)=99,IF(IFERROR(SEARCH("reprotoxic",K243),99)=99,0,Scoring!$E$18),Scoring!$E$18),Scoring!$E$19),Scoring!$E$17),Scoring!$E$16),Scoring!$E$16),Scoring!$E$16),Scoring!$E$16),Scoring!$E$16),Scoring!$E$16),Scoring!$E$16),Scoring!$E$16),Scoring!$E$16),Scoring!$E$16)</f>
        <v>0</v>
      </c>
      <c r="AC243" s="78">
        <f>IF(IFERROR(SEARCH("57f",L243),99)=99,IF(IFERROR(SEARCH("57(f)",P243),99)=99,0,Scoring!$E$20),Scoring!$E$20)</f>
        <v>0</v>
      </c>
      <c r="AD243" s="78">
        <f>IF(IFERROR(SEARCH("CAT1",T243),99)=99,IF(IFERROR(SEARCH("CAT2",T243),99)=99,IF(IFERROR(SEARCH("CAT3",T243),99)=99,IF(IFERROR(SEARCH("concluded to be endocrine",K243),99)=99,IF(IFERROR(SEARCH("categorised as endocrine",K243),99)=99,IF(IFERROR(SEARCH("endocrine disrupting",P243),99)=99,IF(IFERROR(SEARCH("endocrine disrupting",K243),99)=99,IF(IFERROR(SEARCH("suspected endocrine",S243),99)=99,IF(IFERROR(SEARCH("potential endocrine",S243),99)=99,0,Scoring!$E$25),Scoring!$E$25),Scoring!$E$24),Scoring!$E$24),Scoring!$E$24),Scoring!$E$24),Scoring!$E$23),Scoring!$E$22),Scoring!$E$21)</f>
        <v>0</v>
      </c>
      <c r="AE243" s="78">
        <f>IF(IFERROR(SEARCH("suspected sensitiser",S243),99)=99,IF(IFERROR(SEARCH("sensitiser",S243),99)=99,IF(IFERROR(SEARCH("other hazard based concern",S243),99)=99,0,Scoring!$E$28),Scoring!$E$26),Scoring!$E$27)</f>
        <v>0</v>
      </c>
      <c r="AF243" s="78">
        <f>IF(IFERROR(M243,1)=1,IF(IFERROR(N243,1)=1,IF(IFERROR(O243,1)=1,IF(IFERROR(Q243,1)=1,IF(IFERROR(R243,1)=1,IF(IFERROR(T243,1)=1,IF(IFERROR(K243,1)=1,IF(IFERROR(P243,1)=1,IF(IFERROR(S243,1)=1,Scoring!$E$29,0),0),0),0),0),0),0),0),0)</f>
        <v>0</v>
      </c>
      <c r="AG243" s="78">
        <f t="shared" si="26"/>
        <v>4</v>
      </c>
      <c r="AI243" s="93"/>
      <c r="AJ243" s="94"/>
      <c r="AK243" s="76"/>
      <c r="AL243" s="75"/>
      <c r="AN243" s="79"/>
      <c r="AO243" s="79"/>
      <c r="AP243" s="79"/>
      <c r="AQ243" s="79"/>
      <c r="AR243" s="79"/>
      <c r="AS243" s="78"/>
      <c r="AU243" s="79">
        <f>IF(IFERROR(F243,99)=99,IF(IFERROR(G243,99)=99,IF(IFERROR(H243,99)=99,IF(IFERROR(I243,99)=99,IF(IFERROR(E243,99)=99,IF(IFERROR(J243,99)=99,0,Scoring!$B$7),Scoring!$B$3),Scoring!$B$2),Scoring!$B$6),Scoring!$B$5),Scoring!$B$4)</f>
        <v>0.3</v>
      </c>
      <c r="AV243" s="78">
        <f t="shared" si="27"/>
        <v>1.2</v>
      </c>
      <c r="AW243" s="78"/>
      <c r="AX243" s="66"/>
      <c r="AY243" s="78"/>
      <c r="AZ243" s="76"/>
      <c r="BA243" s="76"/>
      <c r="BB243" s="76"/>
    </row>
    <row r="244" spans="1:54" x14ac:dyDescent="0.25">
      <c r="A244" s="77" t="s">
        <v>3055</v>
      </c>
      <c r="B244" s="76" t="str">
        <f t="shared" si="28"/>
        <v>202-453-1</v>
      </c>
      <c r="C244" s="77" t="s">
        <v>2757</v>
      </c>
      <c r="D244" s="77" t="s">
        <v>2758</v>
      </c>
      <c r="E244" s="76" t="str">
        <f>IF(C244="-",IF(A244="-",VLOOKUP(D244,'sin-list 180320_update'!$C$2:$C$835,1,FALSE),VLOOKUP(A244,'sin-list 180320_update'!$A$2:$A$835,1,FALSE)),VLOOKUP(C244,'sin-list 180320_update'!$B$2:$B$835,1,FALSE))</f>
        <v>202-453-1</v>
      </c>
      <c r="F244" s="76" t="e">
        <f>IF($C244="-",IF($A244="-",VLOOKUP($D244,'REACH Bilaga XVII_update'!$A$5:$A$131,1,FALSE),VLOOKUP($A244,'REACH Bilaga XVII_update'!$C$5:$C$131,1,FALSE)),VLOOKUP($C244,'REACH Bilaga XVII_update'!$B$5:$B$131,1,FALSE))</f>
        <v>#N/A</v>
      </c>
      <c r="G244" s="76" t="str">
        <f>IF($C244="-",IF($A244="-",VLOOKUP($D244,' REACH Bilaga 59_update'!$A$5:$A$210,1,FALSE),VLOOKUP($A244,' REACH Bilaga 59_update'!$D$5:$D$210,1,FALSE)),VLOOKUP($C244,' REACH Bilaga 59_update'!$C$5:$C$210,1,FALSE))</f>
        <v>202-453-1</v>
      </c>
      <c r="H244" s="76" t="e">
        <f>IF($C244="-",IF($A244="-",VLOOKUP($D244,'REACH Bilaga XIV_update'!$A$5:$A$110,1,FALSE),VLOOKUP($A244,'REACH Bilaga XIV_update'!$D$5:$D$110,1,FALSE)),VLOOKUP($C244,'REACH Bilaga XIV_update'!$C$5:$C$110,1,FALSE))</f>
        <v>#N/A</v>
      </c>
      <c r="I244" s="76" t="e">
        <f>IF($C244="-",IF($A244="-",VLOOKUP($D244,CoRAP_update!$A$5:$A$376,1,FALSE),VLOOKUP($A244,CoRAP_update!$D$5:$D$376,1,FALSE)),VLOOKUP($C244,CoRAP_update!$C$5:$C$376,1,FALSE))</f>
        <v>#N/A</v>
      </c>
      <c r="J244" s="76" t="e">
        <f>IF($C244="-",IF($A244="-",VLOOKUP($D244,EDC_update!$C$2:$C$450,1,FALSE),VLOOKUP($A244,EDC_update!$B$2:$B$450,1,FALSE)),VLOOKUP($C244,EDC_update!$L$2:$L$450,1,FALSE))</f>
        <v>#N/A</v>
      </c>
      <c r="K244" s="76" t="str">
        <f>IF($C244="-",IF($A244="-",IF(VLOOKUP($D244,'sin-list 180320_update'!$C$2:$S$835,3,FALSE)="",NA(),VLOOKUP($D244,'sin-list 180320_update'!$C$2:$S$835,3,FALSE)),IF(VLOOKUP($A244,'sin-list 180320_update'!$A$2:$S$835,5,FALSE)="",NA(),VLOOKUP($A244,'sin-list 180320_update'!$A$2:$S$835,5,FALSE))),IF(VLOOKUP($C244,'sin-list 180320_update'!$B$2:$S$835,4,FALSE)="",NA(),VLOOKUP($C244,'sin-list 180320_update'!$B$2:$S$835,4,FALSE)))</f>
        <v>Classified CMR according to Annex VI of Regulation 1272/2008</v>
      </c>
      <c r="L244" s="76" t="str">
        <f>IF($C244="-",IF($A244="-",VLOOKUP($D244,'sin-list 180320_update'!$C$2:$S$835,6,FALSE),VLOOKUP($A244,'sin-list 180320_update'!$A$2:$S$835,8,FALSE)),VLOOKUP($C244,'sin-list 180320_update'!$B$2:$S$835,7,FALSE))</f>
        <v xml:space="preserve">Carc. 1B
Muta. 2
Repr. 2
Acute Tox. 3 *
Acute Tox. 4 *
STOT RE 2 *
Skin Sens. 1
Aquatic Chronic 2
</v>
      </c>
      <c r="M244" s="76" t="str">
        <f>IF($C244="-",IF($A244="-",IF(VLOOKUP($D244,'sin-list 180320_update'!$C$2:$S$835,8,FALSE)="",NA(),VLOOKUP($D244,'sin-list 180320_update'!$C$2:$S$835,8,FALSE)),IF(VLOOKUP($A244,'sin-list 180320_update'!$A$2:$S$835,10,FALSE)="",NA(),VLOOKUP($A244,'sin-list 180320_update'!$A$2:$S$835,10,FALSE))),IF(VLOOKUP($C244,'sin-list 180320_update'!$B$2:$S$835,9,FALSE)="",NA(),VLOOKUP($C244,'sin-list 180320_update'!$B$2:$S$835,9,FALSE)))</f>
        <v xml:space="preserve">H350
H341
H361f***
H301
H312
H373**
H317
H411
</v>
      </c>
      <c r="N244" s="76" t="e">
        <f>IF($C244="-",IF($A244="-",IF(VLOOKUP($D244,'REACH Bilaga XVII_update'!$A$5:$E$131,4,FALSE)="",NA(),VLOOKUP($D244,'REACH Bilaga XVII_update'!$A$5:$E$131,4,FALSE)),IF(VLOOKUP($A244,'REACH Bilaga XVII_update'!$C$5:$D$131,2,FALSE)="",NA(),VLOOKUP($A244,'REACH Bilaga XVII_update'!$C$5:$D$131,2,FALSE))),IF(VLOOKUP($C244,'REACH Bilaga XVII_update'!$B$5:$D$131,3,FALSE)="",NA(),VLOOKUP($C244,'REACH Bilaga XVII_update'!$B$5:$D$131,3,FALSE)))</f>
        <v>#N/A</v>
      </c>
      <c r="O244" s="76" t="str">
        <f>IF($C244="-",IF($A244="-",IF(VLOOKUP($D244,' REACH Bilaga 59_update'!$A$5:$E$210,5,FALSE)="",NA(),VLOOKUP($D244,' REACH Bilaga 59_update'!$A$5:$E$210,5,FALSE)),IF(VLOOKUP($A244,' REACH Bilaga 59_update'!$D$5:$E$210,2,FALSE)="",NA(),VLOOKUP($A244,' REACH Bilaga 59_update'!$D$5:$E$210,2,FALSE))),IF(VLOOKUP($C244,' REACH Bilaga 59_update'!$C$5:$E$210,3,FALSE)="",NA(),VLOOKUP($C244,' REACH Bilaga 59_update'!$C$5:$E$210,3,FALSE)))</f>
        <v>H350
H341
H361f ***
H301
H312
H373 **
H317
H411</v>
      </c>
      <c r="P244" s="76" t="str">
        <f>IF(C244="-",IF(A244="-",IFERROR(VLOOKUP($D244,' REACH Bilaga 59_update'!$A$5:$F$210,MATCH(Sammanfattning!P$1,' REACH Bilaga 59_update'!$A$4:$F$4,0),FALSE),VLOOKUP($D244,'REACH Bilaga XIV_update'!$A$4:$H$110,MATCH(Sammanfattning!P$1,'REACH Bilaga XIV_update'!$A$4:$H$4,0),FALSE)),IFERROR(VLOOKUP($A244,' REACH Bilaga 59_update'!$D$5:$F$210,MATCH(Sammanfattning!P$1,' REACH Bilaga 59_update'!$D$4:$F$4,0),FALSE),VLOOKUP($A244,'REACH Bilaga XIV_update'!$D$4:$H$110,MATCH(Sammanfattning!P$1,'REACH Bilaga XIV_update'!$D$4:$H$4,0),FALSE))),IFERROR(VLOOKUP($C244,' REACH Bilaga 59_update'!$C$5:$F$210,MATCH(Sammanfattning!P$1,' REACH Bilaga 59_update'!$C$4:$F$4,0),FALSE),VLOOKUP($C244,'REACH Bilaga XIV_update'!$C$4:$H$110,MATCH(Sammanfattning!P$1,'REACH Bilaga XIV_update'!$C$4:$H$4,0),FALSE)))</f>
        <v>Carcinogenic (Article 57a)</v>
      </c>
      <c r="Q244" s="76" t="e">
        <f>IF($C244="-",IF($A244="-",IF(VLOOKUP($D244,'REACH Bilaga XIV_update'!$A$5:$I$110,9,FALSE)="",NA(),VLOOKUP($D244,'REACH Bilaga XIV_update'!$A$5:$I$110,9,FALSE)),IF(VLOOKUP($A244,'REACH Bilaga XIV_update'!$D$5:$I$110,6,FALSE)="",NA(),VLOOKUP($A244,'REACH Bilaga XIV_update'!$D$5:$I$110,6,FALSE))),IF(VLOOKUP($C244,'REACH Bilaga XIV_update'!$C$5:$I$110,7,FALSE)="",NA(),VLOOKUP($C244,'REACH Bilaga XIV_update'!$C$5:$I$110,7,FALSE)))</f>
        <v>#N/A</v>
      </c>
      <c r="R244" s="76" t="e">
        <f>IF($C244="-",IF($A244="-",IF(VLOOKUP($D244,CoRAP_update!$A$5:$O$376,15,FALSE)="",NA(),VLOOKUP($D244,CoRAP_update!$A$5:$O$376,15,FALSE)),IF(VLOOKUP($A244,CoRAP_update!$D$5:$O$376,12,FALSE)="",NA(),VLOOKUP($A244,CoRAP_update!$D$5:$O$376,12,FALSE))),IF(VLOOKUP($C244,CoRAP_update!$C$5:$O$376,13,FALSE)="",NA(),VLOOKUP($C244,CoRAP_update!$C$5:$O$376,13,FALSE)))</f>
        <v>#N/A</v>
      </c>
      <c r="S244" s="144" t="e">
        <f>IF($C244="-",IF($A244="-",VLOOKUP($D244,CoRAP_update!$A$5:$J$376,MATCH(Sammanfattning!S$1,CoRAP_update!$A$4:$J$4,0),FALSE),VLOOKUP($A244,CoRAP_update!$D$5:$J$376,MATCH(Sammanfattning!S$1,CoRAP_update!$D$4:$J$4,0),FALSE)),VLOOKUP($C244,CoRAP_update!$C$5:$J$376,MATCH(Sammanfattning!S$1,CoRAP_update!$C$4:$J$4,0),FALSE))</f>
        <v>#N/A</v>
      </c>
      <c r="T244" s="76" t="e">
        <f>IF($A244="-",VLOOKUP($D244,EDC_update!$C$2:$F$450,4,FALSE),VLOOKUP($A244,EDC_update!$B$2:$F$450,5,FALSE))</f>
        <v>#N/A</v>
      </c>
      <c r="V244" s="78">
        <f>IF(IFERROR(SEARCH("PBT",P244),99)=99,IF(IFERROR(SEARCH("suspected PBT",S244),99)=99,IF(IFERROR(SEARCH("concluded to be PBT",K244),99)=99,IF(IFERROR(SEARCH("PBT",S244),99)=99,IF(IFERROR(SEARCH("PBT cand",L244),99)=99,IF(IFERROR(SEARCH("PBT",L244),99)=99,IF(IFERROR(SEARCH("persistent, bioackumulative and toxic properties",K244),99)=99,0,Scoring!$E$3),Scoring!$E$3),Scoring!$E$7),Scoring!$E$3),Scoring!$E$5),Scoring!$E$6),Scoring!$E$3)</f>
        <v>0</v>
      </c>
      <c r="W244" s="78">
        <f>IF(IFERROR(SEARCH("vPvB",P244),99)=99,IF(IFERROR(SEARCH("suspected pbt/vPvB",S244),99)=99,IF(IFERROR(SEARCH("vPvB",S244),99)=99,IF(IFERROR(SEARCH("concluded to be a vPvB",S244),99)=99,IF(IFERROR(SEARCH("identified as vPvB",K244),99)=99,IF(IFERROR(SEARCH("concluded to be a vPvB",K244),99)=99,IF(IFERROR(SEARCH("concluded to be both pbt and vPvB",S244),99)=99,IF(IFERROR(SEARCH("concluded to be both pbt and vPvB",K244),99)=99,0,Scoring!$E$5),Scoring!$E$5),Scoring!$E$5),Scoring!$E$5),Scoring!$E$5),Scoring!$E$4),Scoring!$E$6),Scoring!$E$4)</f>
        <v>0</v>
      </c>
      <c r="X244" s="78">
        <f>IF(IFERROR(SEARCH("H410",N244),99)=99,IF(IFERROR(SEARCH("H410",O244),99)=99,IF(IFERROR(SEARCH("H410",Q244),99)=99,IF(IFERROR(SEARCH("H410",M244),99)=99,IF(IFERROR(SEARCH("H410",R244),99)=99,IF(IFERROR(SEARCH("H411",N244),99)=99,IF(IFERROR(SEARCH("H411",O244),99)=99,IF(IFERROR(SEARCH("H411",Q244),99)=99,IF(IFERROR(SEARCH("H411",M244),99)=99,IF(IFERROR(SEARCH("H411",R244),99)=99,IF(IFERROR(SEARCH("H413",N244),99)=99,IF(IFERROR(SEARCH("H413",O244),99)=99,IF(IFERROR(SEARCH("H413",Q244),99)=99,IF(IFERROR(SEARCH("H413",M244),99)=99,IF(IFERROR(SEARCH("H413",R244),99)=99,IF(IFERROR(SEARCH("H412",N244),99)=99,IF(IFERROR(SEARCH("H412",O244),99)=99,IF(IFERROR(SEARCH("H412",Q244),99)=99,IF(IFERROR(SEARCH("H412",M244),99)=99,IF(IFERROR(SEARCH("H412",R244),99)=99,0,Scoring!$E$2),Scoring!$E$2),Scoring!$E$2),Scoring!$E$2),Scoring!$E$2),Scoring!$E$2),Scoring!$E$2),Scoring!$E$2),Scoring!$E$2),Scoring!$E$2),Scoring!$E$2),Scoring!$E$2),Scoring!$E$2),Scoring!$E$2),Scoring!$E$2),Scoring!$E$2),Scoring!$E$2),Scoring!$E$2),Scoring!$E$2),Scoring!$E$2)</f>
        <v>1</v>
      </c>
      <c r="Y244" s="78">
        <f>IF(IFERROR(SEARCH("CMR",K244),99)=99,IF(IFERROR(SEARCH("Suspected CMR",S244),99)=99,IF(IFERROR(SEARCH("CMR",S244),99)=99,0,Scoring!$E$8),Scoring!$E$9),Scoring!$E$8)</f>
        <v>3</v>
      </c>
      <c r="Z244" s="78">
        <f>IF(IFERROR(SEARCH("H350",N244),99)=99,IF(IFERROR(SEARCH("H350",O244),99)=99,IF(IFERROR(SEARCH("H350",Q244),99)=99,IF(IFERROR(SEARCH("H350",M244),99)=99,IF(IFERROR(SEARCH("H350",R244),99)=99,IF(IFERROR(SEARCH("H351",N244),99)=99,IF(IFERROR(SEARCH("H351",O244),99)=99,IF(IFERROR(SEARCH("H351",Q244),99)=99,IF(IFERROR(SEARCH("H351",M244),99)=99,IF(IFERROR(SEARCH("H351",R244),99)=99,IF(IFERROR(SEARCH("carcinogenic",P244),99)=99,IF(IFERROR(SEARCH("suspected carcinogenic",S244),99)=99,0,Scoring!$E$12),Scoring!$E$11),Scoring!$E$10),Scoring!$E$10),Scoring!$E$10),Scoring!$E$10),Scoring!$E$10),Scoring!$E$10),Scoring!$E$10),Scoring!$E$10),Scoring!$E$10),Scoring!$E$10)</f>
        <v>1</v>
      </c>
      <c r="AA244" s="78">
        <f>IF(IFERROR(SEARCH("H340",N244),99)=99,IF(IFERROR(SEARCH("H340",O244),99)=99,IF(IFERROR(SEARCH("H340",Q244),99)=99,IF(IFERROR(SEARCH("H340",M244),99)=99,IF(IFERROR(SEARCH("H340",R244),99)=99,IF(IFERROR(SEARCH("H341",N244),99)=99,IF(IFERROR(SEARCH("H341",O244),99)=99,IF(IFERROR(SEARCH("H341",Q244),99)=99,IF(IFERROR(SEARCH("H341",M244),99)=99,IF(IFERROR(SEARCH("H341",R244),99)=99,IF(IFERROR(SEARCH("mutagenic",P244),99)=99,IF(IFERROR(SEARCH("suspected mutagenic",S244),99)=99,0,Scoring!$E$15),Scoring!$E$14),Scoring!$E$13),Scoring!$E$13),Scoring!$E$13),Scoring!$E$13),Scoring!$E$13),Scoring!$E$13),Scoring!$E$13),Scoring!$E$13),Scoring!$E$13),Scoring!$E$13)</f>
        <v>1</v>
      </c>
      <c r="AB244" s="78">
        <f>IF(IFERROR(SEARCH("H360",N244),99)=99,IF(IFERROR(SEARCH("H360",O244),99)=99,IF(IFERROR(SEARCH("H360",Q244),99)=99,IF(IFERROR(SEARCH("H360",M244),99)=99,IF(IFERROR(SEARCH("H360",R244),99)=99,IF(IFERROR(SEARCH("H361",N244),99)=99,IF(IFERROR(SEARCH("H361",O244),99)=99,IF(IFERROR(SEARCH("H361",Q244),99)=99,IF(IFERROR(SEARCH("H361",M244),99)=99,IF(IFERROR(SEARCH("H361",R244),99)=99,IF(IFERROR(SEARCH("reproduction",P244),99)=99,IF(IFERROR(SEARCH("suspected reprotoxic",S244),99)=99,IF(IFERROR(SEARCH("reprotoxic",S244),99)=99,IF(IFERROR(SEARCH("reprotoxic",K244),99)=99,0,Scoring!$E$18),Scoring!$E$18),Scoring!$E$19),Scoring!$E$17),Scoring!$E$16),Scoring!$E$16),Scoring!$E$16),Scoring!$E$16),Scoring!$E$16),Scoring!$E$16),Scoring!$E$16),Scoring!$E$16),Scoring!$E$16),Scoring!$E$16)</f>
        <v>1</v>
      </c>
      <c r="AC244" s="78">
        <f>IF(IFERROR(SEARCH("57f",L244),99)=99,IF(IFERROR(SEARCH("57(f)",P244),99)=99,0,Scoring!$E$20),Scoring!$E$20)</f>
        <v>0</v>
      </c>
      <c r="AD244" s="78">
        <f>IF(IFERROR(SEARCH("CAT1",T244),99)=99,IF(IFERROR(SEARCH("CAT2",T244),99)=99,IF(IFERROR(SEARCH("CAT3",T244),99)=99,IF(IFERROR(SEARCH("concluded to be endocrine",K244),99)=99,IF(IFERROR(SEARCH("categorised as endocrine",K244),99)=99,IF(IFERROR(SEARCH("endocrine disrupting",P244),99)=99,IF(IFERROR(SEARCH("endocrine disrupting",K244),99)=99,IF(IFERROR(SEARCH("suspected endocrine",S244),99)=99,IF(IFERROR(SEARCH("potential endocrine",S244),99)=99,0,Scoring!$E$25),Scoring!$E$25),Scoring!$E$24),Scoring!$E$24),Scoring!$E$24),Scoring!$E$24),Scoring!$E$23),Scoring!$E$22),Scoring!$E$21)</f>
        <v>0</v>
      </c>
      <c r="AE244" s="78">
        <f>IF(IFERROR(SEARCH("suspected sensitiser",S244),99)=99,IF(IFERROR(SEARCH("sensitiser",S244),99)=99,IF(IFERROR(SEARCH("other hazard based concern",S244),99)=99,0,Scoring!$E$28),Scoring!$E$26),Scoring!$E$27)</f>
        <v>0</v>
      </c>
      <c r="AF244" s="78">
        <f>IF(IFERROR(M244,1)=1,IF(IFERROR(N244,1)=1,IF(IFERROR(O244,1)=1,IF(IFERROR(Q244,1)=1,IF(IFERROR(R244,1)=1,IF(IFERROR(T244,1)=1,IF(IFERROR(K244,1)=1,IF(IFERROR(P244,1)=1,IF(IFERROR(S244,1)=1,Scoring!$E$29,0),0),0),0),0),0),0),0),0)</f>
        <v>0</v>
      </c>
      <c r="AG244" s="78">
        <f t="shared" si="26"/>
        <v>4</v>
      </c>
      <c r="AI244" s="93"/>
      <c r="AJ244" s="94"/>
      <c r="AK244" s="76"/>
      <c r="AL244" s="75"/>
      <c r="AN244" s="79"/>
      <c r="AO244" s="79"/>
      <c r="AP244" s="79"/>
      <c r="AQ244" s="79"/>
      <c r="AR244" s="79"/>
      <c r="AS244" s="78"/>
      <c r="AU244" s="79">
        <f>IF(IFERROR(F244,99)=99,IF(IFERROR(G244,99)=99,IF(IFERROR(H244,99)=99,IF(IFERROR(I244,99)=99,IF(IFERROR(E244,99)=99,IF(IFERROR(J244,99)=99,0,Scoring!$B$7),Scoring!$B$3),Scoring!$B$2),Scoring!$B$6),Scoring!$B$5),Scoring!$B$4)</f>
        <v>1</v>
      </c>
      <c r="AV244" s="78">
        <f t="shared" si="27"/>
        <v>4</v>
      </c>
      <c r="AW244" s="78"/>
      <c r="AX244" s="66"/>
      <c r="AY244" s="78"/>
      <c r="AZ244" s="76"/>
      <c r="BA244" s="76"/>
      <c r="BB244" s="76"/>
    </row>
    <row r="245" spans="1:54" x14ac:dyDescent="0.25">
      <c r="A245" s="77" t="s">
        <v>7687</v>
      </c>
      <c r="B245" s="76" t="str">
        <f t="shared" si="28"/>
        <v>202-480-9</v>
      </c>
      <c r="C245" s="77" t="s">
        <v>2774</v>
      </c>
      <c r="D245" s="77" t="s">
        <v>2775</v>
      </c>
      <c r="E245" s="76" t="str">
        <f>IF(C245="-",IF(A245="-",VLOOKUP(D245,'sin-list 180320_update'!$C$2:$C$835,1,FALSE),VLOOKUP(A245,'sin-list 180320_update'!$A$2:$A$835,1,FALSE)),VLOOKUP(C245,'sin-list 180320_update'!$B$2:$B$835,1,FALSE))</f>
        <v>202-480-9</v>
      </c>
      <c r="F245" s="76" t="e">
        <f>IF($C245="-",IF($A245="-",VLOOKUP($D245,'REACH Bilaga XVII_update'!$A$5:$A$131,1,FALSE),VLOOKUP($A245,'REACH Bilaga XVII_update'!$C$5:$C$131,1,FALSE)),VLOOKUP($C245,'REACH Bilaga XVII_update'!$B$5:$B$131,1,FALSE))</f>
        <v>#N/A</v>
      </c>
      <c r="G245" s="76" t="e">
        <f>IF($C245="-",IF($A245="-",VLOOKUP($D245,' REACH Bilaga 59_update'!$A$5:$A$210,1,FALSE),VLOOKUP($A245,' REACH Bilaga 59_update'!$D$5:$D$210,1,FALSE)),VLOOKUP($C245,' REACH Bilaga 59_update'!$C$5:$C$210,1,FALSE))</f>
        <v>#N/A</v>
      </c>
      <c r="H245" s="76" t="e">
        <f>IF($C245="-",IF($A245="-",VLOOKUP($D245,'REACH Bilaga XIV_update'!$A$5:$A$110,1,FALSE),VLOOKUP($A245,'REACH Bilaga XIV_update'!$D$5:$D$110,1,FALSE)),VLOOKUP($C245,'REACH Bilaga XIV_update'!$C$5:$C$110,1,FALSE))</f>
        <v>#N/A</v>
      </c>
      <c r="I245" s="76" t="e">
        <f>IF($C245="-",IF($A245="-",VLOOKUP($D245,CoRAP_update!$A$5:$A$376,1,FALSE),VLOOKUP($A245,CoRAP_update!$D$5:$D$376,1,FALSE)),VLOOKUP($C245,CoRAP_update!$C$5:$C$376,1,FALSE))</f>
        <v>#N/A</v>
      </c>
      <c r="J245" s="76" t="e">
        <f>IF($C245="-",IF($A245="-",VLOOKUP($D245,EDC_update!$C$2:$C$450,1,FALSE),VLOOKUP($A245,EDC_update!$B$2:$B$450,1,FALSE)),VLOOKUP($C245,EDC_update!$L$2:$L$450,1,FALSE))</f>
        <v>#N/A</v>
      </c>
      <c r="K245" s="76" t="str">
        <f>IF($C245="-",IF($A245="-",IF(VLOOKUP($D245,'sin-list 180320_update'!$C$2:$S$835,3,FALSE)="",NA(),VLOOKUP($D245,'sin-list 180320_update'!$C$2:$S$835,3,FALSE)),IF(VLOOKUP($A245,'sin-list 180320_update'!$A$2:$S$835,5,FALSE)="",NA(),VLOOKUP($A245,'sin-list 180320_update'!$A$2:$S$835,5,FALSE))),IF(VLOOKUP($C245,'sin-list 180320_update'!$B$2:$S$835,4,FALSE)="",NA(),VLOOKUP($C245,'sin-list 180320_update'!$B$2:$S$835,4,FALSE)))</f>
        <v>Classified CMR according to Annex VI of Regulation 1272/2008</v>
      </c>
      <c r="L245" s="76" t="str">
        <f>IF($C245="-",IF($A245="-",VLOOKUP($D245,'sin-list 180320_update'!$C$2:$S$835,6,FALSE),VLOOKUP($A245,'sin-list 180320_update'!$A$2:$S$835,8,FALSE)),VLOOKUP($C245,'sin-list 180320_update'!$B$2:$S$835,7,FALSE))</f>
        <v>Carc. 1B
Repr. 2
Acute Tox. 3 *
Acute Tox. 4 *
Acute Tox. 4 *
Aquatic Chronic 3</v>
      </c>
      <c r="M245" s="76" t="str">
        <f>IF($C245="-",IF($A245="-",IF(VLOOKUP($D245,'sin-list 180320_update'!$C$2:$S$835,8,FALSE)="",NA(),VLOOKUP($D245,'sin-list 180320_update'!$C$2:$S$835,8,FALSE)),IF(VLOOKUP($A245,'sin-list 180320_update'!$A$2:$S$835,10,FALSE)="",NA(),VLOOKUP($A245,'sin-list 180320_update'!$A$2:$S$835,10,FALSE))),IF(VLOOKUP($C245,'sin-list 180320_update'!$B$2:$S$835,9,FALSE)="",NA(),VLOOKUP($C245,'sin-list 180320_update'!$B$2:$S$835,9,FALSE)))</f>
        <v>H350
H361f ***
H311
H332
H302
H412</v>
      </c>
      <c r="N245" s="76" t="e">
        <f>IF($C245="-",IF($A245="-",IF(VLOOKUP($D245,'REACH Bilaga XVII_update'!$A$5:$E$131,4,FALSE)="",NA(),VLOOKUP($D245,'REACH Bilaga XVII_update'!$A$5:$E$131,4,FALSE)),IF(VLOOKUP($A245,'REACH Bilaga XVII_update'!$C$5:$D$131,2,FALSE)="",NA(),VLOOKUP($A245,'REACH Bilaga XVII_update'!$C$5:$D$131,2,FALSE))),IF(VLOOKUP($C245,'REACH Bilaga XVII_update'!$B$5:$D$131,3,FALSE)="",NA(),VLOOKUP($C245,'REACH Bilaga XVII_update'!$B$5:$D$131,3,FALSE)))</f>
        <v>#N/A</v>
      </c>
      <c r="O245" s="76" t="e">
        <f>IF($C245="-",IF($A245="-",IF(VLOOKUP($D245,' REACH Bilaga 59_update'!$A$5:$E$210,5,FALSE)="",NA(),VLOOKUP($D245,' REACH Bilaga 59_update'!$A$5:$E$210,5,FALSE)),IF(VLOOKUP($A245,' REACH Bilaga 59_update'!$D$5:$E$210,2,FALSE)="",NA(),VLOOKUP($A245,' REACH Bilaga 59_update'!$D$5:$E$210,2,FALSE))),IF(VLOOKUP($C245,' REACH Bilaga 59_update'!$C$5:$E$210,3,FALSE)="",NA(),VLOOKUP($C245,' REACH Bilaga 59_update'!$C$5:$E$210,3,FALSE)))</f>
        <v>#N/A</v>
      </c>
      <c r="P245" s="76" t="e">
        <f>IF(C245="-",IF(A245="-",IFERROR(VLOOKUP($D245,' REACH Bilaga 59_update'!$A$5:$F$210,MATCH(Sammanfattning!P$1,' REACH Bilaga 59_update'!$A$4:$F$4,0),FALSE),VLOOKUP($D245,'REACH Bilaga XIV_update'!$A$4:$H$110,MATCH(Sammanfattning!P$1,'REACH Bilaga XIV_update'!$A$4:$H$4,0),FALSE)),IFERROR(VLOOKUP($A245,' REACH Bilaga 59_update'!$D$5:$F$210,MATCH(Sammanfattning!P$1,' REACH Bilaga 59_update'!$D$4:$F$4,0),FALSE),VLOOKUP($A245,'REACH Bilaga XIV_update'!$D$4:$H$110,MATCH(Sammanfattning!P$1,'REACH Bilaga XIV_update'!$D$4:$H$4,0),FALSE))),IFERROR(VLOOKUP($C245,' REACH Bilaga 59_update'!$C$5:$F$210,MATCH(Sammanfattning!P$1,' REACH Bilaga 59_update'!$C$4:$F$4,0),FALSE),VLOOKUP($C245,'REACH Bilaga XIV_update'!$C$4:$H$110,MATCH(Sammanfattning!P$1,'REACH Bilaga XIV_update'!$C$4:$H$4,0),FALSE)))</f>
        <v>#N/A</v>
      </c>
      <c r="Q245" s="76" t="e">
        <f>IF($C245="-",IF($A245="-",IF(VLOOKUP($D245,'REACH Bilaga XIV_update'!$A$5:$I$110,9,FALSE)="",NA(),VLOOKUP($D245,'REACH Bilaga XIV_update'!$A$5:$I$110,9,FALSE)),IF(VLOOKUP($A245,'REACH Bilaga XIV_update'!$D$5:$I$110,6,FALSE)="",NA(),VLOOKUP($A245,'REACH Bilaga XIV_update'!$D$5:$I$110,6,FALSE))),IF(VLOOKUP($C245,'REACH Bilaga XIV_update'!$C$5:$I$110,7,FALSE)="",NA(),VLOOKUP($C245,'REACH Bilaga XIV_update'!$C$5:$I$110,7,FALSE)))</f>
        <v>#N/A</v>
      </c>
      <c r="R245" s="76" t="e">
        <f>IF($C245="-",IF($A245="-",IF(VLOOKUP($D245,CoRAP_update!$A$5:$O$376,15,FALSE)="",NA(),VLOOKUP($D245,CoRAP_update!$A$5:$O$376,15,FALSE)),IF(VLOOKUP($A245,CoRAP_update!$D$5:$O$376,12,FALSE)="",NA(),VLOOKUP($A245,CoRAP_update!$D$5:$O$376,12,FALSE))),IF(VLOOKUP($C245,CoRAP_update!$C$5:$O$376,13,FALSE)="",NA(),VLOOKUP($C245,CoRAP_update!$C$5:$O$376,13,FALSE)))</f>
        <v>#N/A</v>
      </c>
      <c r="S245" s="144" t="e">
        <f>IF($C245="-",IF($A245="-",VLOOKUP($D245,CoRAP_update!$A$5:$J$376,MATCH(Sammanfattning!S$1,CoRAP_update!$A$4:$J$4,0),FALSE),VLOOKUP($A245,CoRAP_update!$D$5:$J$376,MATCH(Sammanfattning!S$1,CoRAP_update!$D$4:$J$4,0),FALSE)),VLOOKUP($C245,CoRAP_update!$C$5:$J$376,MATCH(Sammanfattning!S$1,CoRAP_update!$C$4:$J$4,0),FALSE))</f>
        <v>#N/A</v>
      </c>
      <c r="T245" s="76" t="e">
        <f>IF($A245="-",VLOOKUP($D245,EDC_update!$C$2:$F$450,4,FALSE),VLOOKUP($A245,EDC_update!$B$2:$F$450,5,FALSE))</f>
        <v>#N/A</v>
      </c>
      <c r="V245" s="78">
        <f>IF(IFERROR(SEARCH("PBT",P245),99)=99,IF(IFERROR(SEARCH("suspected PBT",S245),99)=99,IF(IFERROR(SEARCH("concluded to be PBT",K245),99)=99,IF(IFERROR(SEARCH("PBT",S245),99)=99,IF(IFERROR(SEARCH("PBT cand",L245),99)=99,IF(IFERROR(SEARCH("PBT",L245),99)=99,IF(IFERROR(SEARCH("persistent, bioackumulative and toxic properties",K245),99)=99,0,Scoring!$E$3),Scoring!$E$3),Scoring!$E$7),Scoring!$E$3),Scoring!$E$5),Scoring!$E$6),Scoring!$E$3)</f>
        <v>0</v>
      </c>
      <c r="W245" s="78">
        <f>IF(IFERROR(SEARCH("vPvB",P245),99)=99,IF(IFERROR(SEARCH("suspected pbt/vPvB",S245),99)=99,IF(IFERROR(SEARCH("vPvB",S245),99)=99,IF(IFERROR(SEARCH("concluded to be a vPvB",S245),99)=99,IF(IFERROR(SEARCH("identified as vPvB",K245),99)=99,IF(IFERROR(SEARCH("concluded to be a vPvB",K245),99)=99,IF(IFERROR(SEARCH("concluded to be both pbt and vPvB",S245),99)=99,IF(IFERROR(SEARCH("concluded to be both pbt and vPvB",K245),99)=99,0,Scoring!$E$5),Scoring!$E$5),Scoring!$E$5),Scoring!$E$5),Scoring!$E$5),Scoring!$E$4),Scoring!$E$6),Scoring!$E$4)</f>
        <v>0</v>
      </c>
      <c r="X245" s="78">
        <f>IF(IFERROR(SEARCH("H410",N245),99)=99,IF(IFERROR(SEARCH("H410",O245),99)=99,IF(IFERROR(SEARCH("H410",Q245),99)=99,IF(IFERROR(SEARCH("H410",M245),99)=99,IF(IFERROR(SEARCH("H410",R245),99)=99,IF(IFERROR(SEARCH("H411",N245),99)=99,IF(IFERROR(SEARCH("H411",O245),99)=99,IF(IFERROR(SEARCH("H411",Q245),99)=99,IF(IFERROR(SEARCH("H411",M245),99)=99,IF(IFERROR(SEARCH("H411",R245),99)=99,IF(IFERROR(SEARCH("H413",N245),99)=99,IF(IFERROR(SEARCH("H413",O245),99)=99,IF(IFERROR(SEARCH("H413",Q245),99)=99,IF(IFERROR(SEARCH("H413",M245),99)=99,IF(IFERROR(SEARCH("H413",R245),99)=99,IF(IFERROR(SEARCH("H412",N245),99)=99,IF(IFERROR(SEARCH("H412",O245),99)=99,IF(IFERROR(SEARCH("H412",Q245),99)=99,IF(IFERROR(SEARCH("H412",M245),99)=99,IF(IFERROR(SEARCH("H412",R245),99)=99,0,Scoring!$E$2),Scoring!$E$2),Scoring!$E$2),Scoring!$E$2),Scoring!$E$2),Scoring!$E$2),Scoring!$E$2),Scoring!$E$2),Scoring!$E$2),Scoring!$E$2),Scoring!$E$2),Scoring!$E$2),Scoring!$E$2),Scoring!$E$2),Scoring!$E$2),Scoring!$E$2),Scoring!$E$2),Scoring!$E$2),Scoring!$E$2),Scoring!$E$2)</f>
        <v>1</v>
      </c>
      <c r="Y245" s="78">
        <f>IF(IFERROR(SEARCH("CMR",K245),99)=99,IF(IFERROR(SEARCH("Suspected CMR",S245),99)=99,IF(IFERROR(SEARCH("CMR",S245),99)=99,0,Scoring!$E$8),Scoring!$E$9),Scoring!$E$8)</f>
        <v>3</v>
      </c>
      <c r="Z245" s="78">
        <f>IF(IFERROR(SEARCH("H350",N245),99)=99,IF(IFERROR(SEARCH("H350",O245),99)=99,IF(IFERROR(SEARCH("H350",Q245),99)=99,IF(IFERROR(SEARCH("H350",M245),99)=99,IF(IFERROR(SEARCH("H350",R245),99)=99,IF(IFERROR(SEARCH("H351",N245),99)=99,IF(IFERROR(SEARCH("H351",O245),99)=99,IF(IFERROR(SEARCH("H351",Q245),99)=99,IF(IFERROR(SEARCH("H351",M245),99)=99,IF(IFERROR(SEARCH("H351",R245),99)=99,IF(IFERROR(SEARCH("carcinogenic",P245),99)=99,IF(IFERROR(SEARCH("suspected carcinogenic",S245),99)=99,0,Scoring!$E$12),Scoring!$E$11),Scoring!$E$10),Scoring!$E$10),Scoring!$E$10),Scoring!$E$10),Scoring!$E$10),Scoring!$E$10),Scoring!$E$10),Scoring!$E$10),Scoring!$E$10),Scoring!$E$10)</f>
        <v>1</v>
      </c>
      <c r="AA245" s="78">
        <f>IF(IFERROR(SEARCH("H340",N245),99)=99,IF(IFERROR(SEARCH("H340",O245),99)=99,IF(IFERROR(SEARCH("H340",Q245),99)=99,IF(IFERROR(SEARCH("H340",M245),99)=99,IF(IFERROR(SEARCH("H340",R245),99)=99,IF(IFERROR(SEARCH("H341",N245),99)=99,IF(IFERROR(SEARCH("H341",O245),99)=99,IF(IFERROR(SEARCH("H341",Q245),99)=99,IF(IFERROR(SEARCH("H341",M245),99)=99,IF(IFERROR(SEARCH("H341",R245),99)=99,IF(IFERROR(SEARCH("mutagenic",P245),99)=99,IF(IFERROR(SEARCH("suspected mutagenic",S245),99)=99,0,Scoring!$E$15),Scoring!$E$14),Scoring!$E$13),Scoring!$E$13),Scoring!$E$13),Scoring!$E$13),Scoring!$E$13),Scoring!$E$13),Scoring!$E$13),Scoring!$E$13),Scoring!$E$13),Scoring!$E$13)</f>
        <v>0</v>
      </c>
      <c r="AB245" s="78">
        <f>IF(IFERROR(SEARCH("H360",N245),99)=99,IF(IFERROR(SEARCH("H360",O245),99)=99,IF(IFERROR(SEARCH("H360",Q245),99)=99,IF(IFERROR(SEARCH("H360",M245),99)=99,IF(IFERROR(SEARCH("H360",R245),99)=99,IF(IFERROR(SEARCH("H361",N245),99)=99,IF(IFERROR(SEARCH("H361",O245),99)=99,IF(IFERROR(SEARCH("H361",Q245),99)=99,IF(IFERROR(SEARCH("H361",M245),99)=99,IF(IFERROR(SEARCH("H361",R245),99)=99,IF(IFERROR(SEARCH("reproduction",P245),99)=99,IF(IFERROR(SEARCH("suspected reprotoxic",S245),99)=99,IF(IFERROR(SEARCH("reprotoxic",S245),99)=99,IF(IFERROR(SEARCH("reprotoxic",K245),99)=99,0,Scoring!$E$18),Scoring!$E$18),Scoring!$E$19),Scoring!$E$17),Scoring!$E$16),Scoring!$E$16),Scoring!$E$16),Scoring!$E$16),Scoring!$E$16),Scoring!$E$16),Scoring!$E$16),Scoring!$E$16),Scoring!$E$16),Scoring!$E$16)</f>
        <v>1</v>
      </c>
      <c r="AC245" s="78">
        <f>IF(IFERROR(SEARCH("57f",L245),99)=99,IF(IFERROR(SEARCH("57(f)",P245),99)=99,0,Scoring!$E$20),Scoring!$E$20)</f>
        <v>0</v>
      </c>
      <c r="AD245" s="78">
        <f>IF(IFERROR(SEARCH("CAT1",T245),99)=99,IF(IFERROR(SEARCH("CAT2",T245),99)=99,IF(IFERROR(SEARCH("CAT3",T245),99)=99,IF(IFERROR(SEARCH("concluded to be endocrine",K245),99)=99,IF(IFERROR(SEARCH("categorised as endocrine",K245),99)=99,IF(IFERROR(SEARCH("endocrine disrupting",P245),99)=99,IF(IFERROR(SEARCH("endocrine disrupting",K245),99)=99,IF(IFERROR(SEARCH("suspected endocrine",S245),99)=99,IF(IFERROR(SEARCH("potential endocrine",S245),99)=99,0,Scoring!$E$25),Scoring!$E$25),Scoring!$E$24),Scoring!$E$24),Scoring!$E$24),Scoring!$E$24),Scoring!$E$23),Scoring!$E$22),Scoring!$E$21)</f>
        <v>0</v>
      </c>
      <c r="AE245" s="78">
        <f>IF(IFERROR(SEARCH("suspected sensitiser",S245),99)=99,IF(IFERROR(SEARCH("sensitiser",S245),99)=99,IF(IFERROR(SEARCH("other hazard based concern",S245),99)=99,0,Scoring!$E$28),Scoring!$E$26),Scoring!$E$27)</f>
        <v>0</v>
      </c>
      <c r="AF245" s="78">
        <f>IF(IFERROR(M245,1)=1,IF(IFERROR(N245,1)=1,IF(IFERROR(O245,1)=1,IF(IFERROR(Q245,1)=1,IF(IFERROR(R245,1)=1,IF(IFERROR(T245,1)=1,IF(IFERROR(K245,1)=1,IF(IFERROR(P245,1)=1,IF(IFERROR(S245,1)=1,Scoring!$E$29,0),0),0),0),0),0),0),0),0)</f>
        <v>0</v>
      </c>
      <c r="AG245" s="78">
        <f t="shared" si="26"/>
        <v>4</v>
      </c>
      <c r="AI245" s="93"/>
      <c r="AJ245" s="94"/>
      <c r="AK245" s="76"/>
      <c r="AL245" s="75"/>
      <c r="AN245" s="79"/>
      <c r="AO245" s="79"/>
      <c r="AP245" s="79"/>
      <c r="AQ245" s="79"/>
      <c r="AR245" s="79"/>
      <c r="AS245" s="78"/>
      <c r="AU245" s="79">
        <f>IF(IFERROR(F245,99)=99,IF(IFERROR(G245,99)=99,IF(IFERROR(H245,99)=99,IF(IFERROR(I245,99)=99,IF(IFERROR(E245,99)=99,IF(IFERROR(J245,99)=99,0,Scoring!$B$7),Scoring!$B$3),Scoring!$B$2),Scoring!$B$6),Scoring!$B$5),Scoring!$B$4)</f>
        <v>0.3</v>
      </c>
      <c r="AV245" s="78">
        <f t="shared" si="27"/>
        <v>1.2</v>
      </c>
      <c r="AW245" s="78"/>
      <c r="AX245" s="66"/>
      <c r="AY245" s="78"/>
      <c r="AZ245" s="76"/>
      <c r="BA245" s="76"/>
      <c r="BB245" s="76"/>
    </row>
    <row r="246" spans="1:54" x14ac:dyDescent="0.25">
      <c r="A246" s="77" t="s">
        <v>3112</v>
      </c>
      <c r="B246" s="76" t="str">
        <f t="shared" si="28"/>
        <v>202-486-1</v>
      </c>
      <c r="C246" s="77" t="s">
        <v>2779</v>
      </c>
      <c r="D246" s="77" t="s">
        <v>2780</v>
      </c>
      <c r="E246" s="76" t="str">
        <f>IF(C246="-",IF(A246="-",VLOOKUP(D246,'sin-list 180320_update'!$C$2:$C$835,1,FALSE),VLOOKUP(A246,'sin-list 180320_update'!$A$2:$A$835,1,FALSE)),VLOOKUP(C246,'sin-list 180320_update'!$B$2:$B$835,1,FALSE))</f>
        <v>202-486-1</v>
      </c>
      <c r="F246" s="76" t="e">
        <f>IF($C246="-",IF($A246="-",VLOOKUP($D246,'REACH Bilaga XVII_update'!$A$5:$A$131,1,FALSE),VLOOKUP($A246,'REACH Bilaga XVII_update'!$C$5:$C$131,1,FALSE)),VLOOKUP($C246,'REACH Bilaga XVII_update'!$B$5:$B$131,1,FALSE))</f>
        <v>#N/A</v>
      </c>
      <c r="G246" s="76" t="str">
        <f>IF($C246="-",IF($A246="-",VLOOKUP($D246,' REACH Bilaga 59_update'!$A$5:$A$210,1,FALSE),VLOOKUP($A246,' REACH Bilaga 59_update'!$D$5:$D$210,1,FALSE)),VLOOKUP($C246,' REACH Bilaga 59_update'!$C$5:$C$210,1,FALSE))</f>
        <v>202-486-1</v>
      </c>
      <c r="H246" s="76" t="e">
        <f>IF($C246="-",IF($A246="-",VLOOKUP($D246,'REACH Bilaga XIV_update'!$A$5:$A$110,1,FALSE),VLOOKUP($A246,'REACH Bilaga XIV_update'!$D$5:$D$110,1,FALSE)),VLOOKUP($C246,'REACH Bilaga XIV_update'!$C$5:$C$110,1,FALSE))</f>
        <v>#N/A</v>
      </c>
      <c r="I246" s="76" t="e">
        <f>IF($C246="-",IF($A246="-",VLOOKUP($D246,CoRAP_update!$A$5:$A$376,1,FALSE),VLOOKUP($A246,CoRAP_update!$D$5:$D$376,1,FALSE)),VLOOKUP($C246,CoRAP_update!$C$5:$C$376,1,FALSE))</f>
        <v>#N/A</v>
      </c>
      <c r="J246" s="76" t="e">
        <f>IF($C246="-",IF($A246="-",VLOOKUP($D246,EDC_update!$C$2:$C$450,1,FALSE),VLOOKUP($A246,EDC_update!$B$2:$B$450,1,FALSE)),VLOOKUP($C246,EDC_update!$L$2:$L$450,1,FALSE))</f>
        <v>#N/A</v>
      </c>
      <c r="K246" s="76" t="str">
        <f>IF($C246="-",IF($A246="-",IF(VLOOKUP($D246,'sin-list 180320_update'!$C$2:$S$835,3,FALSE)="",NA(),VLOOKUP($D246,'sin-list 180320_update'!$C$2:$S$835,3,FALSE)),IF(VLOOKUP($A246,'sin-list 180320_update'!$A$2:$S$835,5,FALSE)="",NA(),VLOOKUP($A246,'sin-list 180320_update'!$A$2:$S$835,5,FALSE))),IF(VLOOKUP($C246,'sin-list 180320_update'!$B$2:$S$835,4,FALSE)="",NA(),VLOOKUP($C246,'sin-list 180320_update'!$B$2:$S$835,4,FALSE)))</f>
        <v>Classified CMR according to Annex VI of Regulation 1272/2008</v>
      </c>
      <c r="L246" s="76" t="str">
        <f>IF($C246="-",IF($A246="-",VLOOKUP($D246,'sin-list 180320_update'!$C$2:$S$835,6,FALSE),VLOOKUP($A246,'sin-list 180320_update'!$A$2:$S$835,8,FALSE)),VLOOKUP($C246,'sin-list 180320_update'!$B$2:$S$835,7,FALSE))</f>
        <v>Carc. 1B
Repr. 1B
Acute Tox. 4 *
Acute Tox. 4 *
Acute Tox. 4 *</v>
      </c>
      <c r="M246" s="76" t="str">
        <f>IF($C246="-",IF($A246="-",IF(VLOOKUP($D246,'sin-list 180320_update'!$C$2:$S$835,8,FALSE)="",NA(),VLOOKUP($D246,'sin-list 180320_update'!$C$2:$S$835,8,FALSE)),IF(VLOOKUP($A246,'sin-list 180320_update'!$A$2:$S$835,10,FALSE)="",NA(),VLOOKUP($A246,'sin-list 180320_update'!$A$2:$S$835,10,FALSE))),IF(VLOOKUP($C246,'sin-list 180320_update'!$B$2:$S$835,9,FALSE)="",NA(),VLOOKUP($C246,'sin-list 180320_update'!$B$2:$S$835,9,FALSE)))</f>
        <v>H350
H360F ***
H332
H312
H302</v>
      </c>
      <c r="N246" s="76" t="e">
        <f>IF($C246="-",IF($A246="-",IF(VLOOKUP($D246,'REACH Bilaga XVII_update'!$A$5:$E$131,4,FALSE)="",NA(),VLOOKUP($D246,'REACH Bilaga XVII_update'!$A$5:$E$131,4,FALSE)),IF(VLOOKUP($A246,'REACH Bilaga XVII_update'!$C$5:$D$131,2,FALSE)="",NA(),VLOOKUP($A246,'REACH Bilaga XVII_update'!$C$5:$D$131,2,FALSE))),IF(VLOOKUP($C246,'REACH Bilaga XVII_update'!$B$5:$D$131,3,FALSE)="",NA(),VLOOKUP($C246,'REACH Bilaga XVII_update'!$B$5:$D$131,3,FALSE)))</f>
        <v>#N/A</v>
      </c>
      <c r="O246" s="76" t="str">
        <f>IF($C246="-",IF($A246="-",IF(VLOOKUP($D246,' REACH Bilaga 59_update'!$A$5:$E$210,5,FALSE)="",NA(),VLOOKUP($D246,' REACH Bilaga 59_update'!$A$5:$E$210,5,FALSE)),IF(VLOOKUP($A246,' REACH Bilaga 59_update'!$D$5:$E$210,2,FALSE)="",NA(),VLOOKUP($A246,' REACH Bilaga 59_update'!$D$5:$E$210,2,FALSE))),IF(VLOOKUP($C246,' REACH Bilaga 59_update'!$C$5:$E$210,3,FALSE)="",NA(),VLOOKUP($C246,' REACH Bilaga 59_update'!$C$5:$E$210,3,FALSE)))</f>
        <v>H310
H300
H400
H410</v>
      </c>
      <c r="P246" s="76" t="str">
        <f>IF(C246="-",IF(A246="-",IFERROR(VLOOKUP($D246,' REACH Bilaga 59_update'!$A$5:$F$210,MATCH(Sammanfattning!P$1,' REACH Bilaga 59_update'!$A$4:$F$4,0),FALSE),VLOOKUP($D246,'REACH Bilaga XIV_update'!$A$4:$H$110,MATCH(Sammanfattning!P$1,'REACH Bilaga XIV_update'!$A$4:$H$4,0),FALSE)),IFERROR(VLOOKUP($A246,' REACH Bilaga 59_update'!$D$5:$F$210,MATCH(Sammanfattning!P$1,' REACH Bilaga 59_update'!$D$4:$F$4,0),FALSE),VLOOKUP($A246,'REACH Bilaga XIV_update'!$D$4:$H$110,MATCH(Sammanfattning!P$1,'REACH Bilaga XIV_update'!$D$4:$H$4,0),FALSE))),IFERROR(VLOOKUP($C246,' REACH Bilaga 59_update'!$C$5:$F$210,MATCH(Sammanfattning!P$1,' REACH Bilaga 59_update'!$C$4:$F$4,0),FALSE),VLOOKUP($C246,'REACH Bilaga XIV_update'!$C$4:$H$110,MATCH(Sammanfattning!P$1,'REACH Bilaga XIV_update'!$C$4:$H$4,0),FALSE)))</f>
        <v>Carcinogenic (Article 57a)#Toxic for reproduction (Article 57c)</v>
      </c>
      <c r="Q246" s="76" t="e">
        <f>IF($C246="-",IF($A246="-",IF(VLOOKUP($D246,'REACH Bilaga XIV_update'!$A$5:$I$110,9,FALSE)="",NA(),VLOOKUP($D246,'REACH Bilaga XIV_update'!$A$5:$I$110,9,FALSE)),IF(VLOOKUP($A246,'REACH Bilaga XIV_update'!$D$5:$I$110,6,FALSE)="",NA(),VLOOKUP($A246,'REACH Bilaga XIV_update'!$D$5:$I$110,6,FALSE))),IF(VLOOKUP($C246,'REACH Bilaga XIV_update'!$C$5:$I$110,7,FALSE)="",NA(),VLOOKUP($C246,'REACH Bilaga XIV_update'!$C$5:$I$110,7,FALSE)))</f>
        <v>#N/A</v>
      </c>
      <c r="R246" s="76" t="e">
        <f>IF($C246="-",IF($A246="-",IF(VLOOKUP($D246,CoRAP_update!$A$5:$O$376,15,FALSE)="",NA(),VLOOKUP($D246,CoRAP_update!$A$5:$O$376,15,FALSE)),IF(VLOOKUP($A246,CoRAP_update!$D$5:$O$376,12,FALSE)="",NA(),VLOOKUP($A246,CoRAP_update!$D$5:$O$376,12,FALSE))),IF(VLOOKUP($C246,CoRAP_update!$C$5:$O$376,13,FALSE)="",NA(),VLOOKUP($C246,CoRAP_update!$C$5:$O$376,13,FALSE)))</f>
        <v>#N/A</v>
      </c>
      <c r="S246" s="144" t="e">
        <f>IF($C246="-",IF($A246="-",VLOOKUP($D246,CoRAP_update!$A$5:$J$376,MATCH(Sammanfattning!S$1,CoRAP_update!$A$4:$J$4,0),FALSE),VLOOKUP($A246,CoRAP_update!$D$5:$J$376,MATCH(Sammanfattning!S$1,CoRAP_update!$D$4:$J$4,0),FALSE)),VLOOKUP($C246,CoRAP_update!$C$5:$J$376,MATCH(Sammanfattning!S$1,CoRAP_update!$C$4:$J$4,0),FALSE))</f>
        <v>#N/A</v>
      </c>
      <c r="T246" s="76" t="e">
        <f>IF($A246="-",VLOOKUP($D246,EDC_update!$C$2:$F$450,4,FALSE),VLOOKUP($A246,EDC_update!$B$2:$F$450,5,FALSE))</f>
        <v>#N/A</v>
      </c>
      <c r="V246" s="78">
        <f>IF(IFERROR(SEARCH("PBT",P246),99)=99,IF(IFERROR(SEARCH("suspected PBT",S246),99)=99,IF(IFERROR(SEARCH("concluded to be PBT",K246),99)=99,IF(IFERROR(SEARCH("PBT",S246),99)=99,IF(IFERROR(SEARCH("PBT cand",L246),99)=99,IF(IFERROR(SEARCH("PBT",L246),99)=99,IF(IFERROR(SEARCH("persistent, bioackumulative and toxic properties",K246),99)=99,0,Scoring!$E$3),Scoring!$E$3),Scoring!$E$7),Scoring!$E$3),Scoring!$E$5),Scoring!$E$6),Scoring!$E$3)</f>
        <v>0</v>
      </c>
      <c r="W246" s="78">
        <f>IF(IFERROR(SEARCH("vPvB",P246),99)=99,IF(IFERROR(SEARCH("suspected pbt/vPvB",S246),99)=99,IF(IFERROR(SEARCH("vPvB",S246),99)=99,IF(IFERROR(SEARCH("concluded to be a vPvB",S246),99)=99,IF(IFERROR(SEARCH("identified as vPvB",K246),99)=99,IF(IFERROR(SEARCH("concluded to be a vPvB",K246),99)=99,IF(IFERROR(SEARCH("concluded to be both pbt and vPvB",S246),99)=99,IF(IFERROR(SEARCH("concluded to be both pbt and vPvB",K246),99)=99,0,Scoring!$E$5),Scoring!$E$5),Scoring!$E$5),Scoring!$E$5),Scoring!$E$5),Scoring!$E$4),Scoring!$E$6),Scoring!$E$4)</f>
        <v>0</v>
      </c>
      <c r="X246" s="78">
        <f>IF(IFERROR(SEARCH("H410",N246),99)=99,IF(IFERROR(SEARCH("H410",O246),99)=99,IF(IFERROR(SEARCH("H410",Q246),99)=99,IF(IFERROR(SEARCH("H410",M246),99)=99,IF(IFERROR(SEARCH("H410",R246),99)=99,IF(IFERROR(SEARCH("H411",N246),99)=99,IF(IFERROR(SEARCH("H411",O246),99)=99,IF(IFERROR(SEARCH("H411",Q246),99)=99,IF(IFERROR(SEARCH("H411",M246),99)=99,IF(IFERROR(SEARCH("H411",R246),99)=99,IF(IFERROR(SEARCH("H413",N246),99)=99,IF(IFERROR(SEARCH("H413",O246),99)=99,IF(IFERROR(SEARCH("H413",Q246),99)=99,IF(IFERROR(SEARCH("H413",M246),99)=99,IF(IFERROR(SEARCH("H413",R246),99)=99,IF(IFERROR(SEARCH("H412",N246),99)=99,IF(IFERROR(SEARCH("H412",O246),99)=99,IF(IFERROR(SEARCH("H412",Q246),99)=99,IF(IFERROR(SEARCH("H412",M246),99)=99,IF(IFERROR(SEARCH("H412",R246),99)=99,0,Scoring!$E$2),Scoring!$E$2),Scoring!$E$2),Scoring!$E$2),Scoring!$E$2),Scoring!$E$2),Scoring!$E$2),Scoring!$E$2),Scoring!$E$2),Scoring!$E$2),Scoring!$E$2),Scoring!$E$2),Scoring!$E$2),Scoring!$E$2),Scoring!$E$2),Scoring!$E$2),Scoring!$E$2),Scoring!$E$2),Scoring!$E$2),Scoring!$E$2)</f>
        <v>1</v>
      </c>
      <c r="Y246" s="78">
        <f>IF(IFERROR(SEARCH("CMR",K246),99)=99,IF(IFERROR(SEARCH("Suspected CMR",S246),99)=99,IF(IFERROR(SEARCH("CMR",S246),99)=99,0,Scoring!$E$8),Scoring!$E$9),Scoring!$E$8)</f>
        <v>3</v>
      </c>
      <c r="Z246" s="78">
        <f>IF(IFERROR(SEARCH("H350",N246),99)=99,IF(IFERROR(SEARCH("H350",O246),99)=99,IF(IFERROR(SEARCH("H350",Q246),99)=99,IF(IFERROR(SEARCH("H350",M246),99)=99,IF(IFERROR(SEARCH("H350",R246),99)=99,IF(IFERROR(SEARCH("H351",N246),99)=99,IF(IFERROR(SEARCH("H351",O246),99)=99,IF(IFERROR(SEARCH("H351",Q246),99)=99,IF(IFERROR(SEARCH("H351",M246),99)=99,IF(IFERROR(SEARCH("H351",R246),99)=99,IF(IFERROR(SEARCH("carcinogenic",P246),99)=99,IF(IFERROR(SEARCH("suspected carcinogenic",S246),99)=99,0,Scoring!$E$12),Scoring!$E$11),Scoring!$E$10),Scoring!$E$10),Scoring!$E$10),Scoring!$E$10),Scoring!$E$10),Scoring!$E$10),Scoring!$E$10),Scoring!$E$10),Scoring!$E$10),Scoring!$E$10)</f>
        <v>1</v>
      </c>
      <c r="AA246" s="78">
        <f>IF(IFERROR(SEARCH("H340",N246),99)=99,IF(IFERROR(SEARCH("H340",O246),99)=99,IF(IFERROR(SEARCH("H340",Q246),99)=99,IF(IFERROR(SEARCH("H340",M246),99)=99,IF(IFERROR(SEARCH("H340",R246),99)=99,IF(IFERROR(SEARCH("H341",N246),99)=99,IF(IFERROR(SEARCH("H341",O246),99)=99,IF(IFERROR(SEARCH("H341",Q246),99)=99,IF(IFERROR(SEARCH("H341",M246),99)=99,IF(IFERROR(SEARCH("H341",R246),99)=99,IF(IFERROR(SEARCH("mutagenic",P246),99)=99,IF(IFERROR(SEARCH("suspected mutagenic",S246),99)=99,0,Scoring!$E$15),Scoring!$E$14),Scoring!$E$13),Scoring!$E$13),Scoring!$E$13),Scoring!$E$13),Scoring!$E$13),Scoring!$E$13),Scoring!$E$13),Scoring!$E$13),Scoring!$E$13),Scoring!$E$13)</f>
        <v>0</v>
      </c>
      <c r="AB246" s="78">
        <f>IF(IFERROR(SEARCH("H360",N246),99)=99,IF(IFERROR(SEARCH("H360",O246),99)=99,IF(IFERROR(SEARCH("H360",Q246),99)=99,IF(IFERROR(SEARCH("H360",M246),99)=99,IF(IFERROR(SEARCH("H360",R246),99)=99,IF(IFERROR(SEARCH("H361",N246),99)=99,IF(IFERROR(SEARCH("H361",O246),99)=99,IF(IFERROR(SEARCH("H361",Q246),99)=99,IF(IFERROR(SEARCH("H361",M246),99)=99,IF(IFERROR(SEARCH("H361",R246),99)=99,IF(IFERROR(SEARCH("reproduction",P246),99)=99,IF(IFERROR(SEARCH("suspected reprotoxic",S246),99)=99,IF(IFERROR(SEARCH("reprotoxic",S246),99)=99,IF(IFERROR(SEARCH("reprotoxic",K246),99)=99,0,Scoring!$E$18),Scoring!$E$18),Scoring!$E$19),Scoring!$E$17),Scoring!$E$16),Scoring!$E$16),Scoring!$E$16),Scoring!$E$16),Scoring!$E$16),Scoring!$E$16),Scoring!$E$16),Scoring!$E$16),Scoring!$E$16),Scoring!$E$16)</f>
        <v>1</v>
      </c>
      <c r="AC246" s="78">
        <f>IF(IFERROR(SEARCH("57f",L246),99)=99,IF(IFERROR(SEARCH("57(f)",P246),99)=99,0,Scoring!$E$20),Scoring!$E$20)</f>
        <v>0</v>
      </c>
      <c r="AD246" s="78">
        <f>IF(IFERROR(SEARCH("CAT1",T246),99)=99,IF(IFERROR(SEARCH("CAT2",T246),99)=99,IF(IFERROR(SEARCH("CAT3",T246),99)=99,IF(IFERROR(SEARCH("concluded to be endocrine",K246),99)=99,IF(IFERROR(SEARCH("categorised as endocrine",K246),99)=99,IF(IFERROR(SEARCH("endocrine disrupting",P246),99)=99,IF(IFERROR(SEARCH("endocrine disrupting",K246),99)=99,IF(IFERROR(SEARCH("suspected endocrine",S246),99)=99,IF(IFERROR(SEARCH("potential endocrine",S246),99)=99,0,Scoring!$E$25),Scoring!$E$25),Scoring!$E$24),Scoring!$E$24),Scoring!$E$24),Scoring!$E$24),Scoring!$E$23),Scoring!$E$22),Scoring!$E$21)</f>
        <v>0</v>
      </c>
      <c r="AE246" s="78">
        <f>IF(IFERROR(SEARCH("suspected sensitiser",S246),99)=99,IF(IFERROR(SEARCH("sensitiser",S246),99)=99,IF(IFERROR(SEARCH("other hazard based concern",S246),99)=99,0,Scoring!$E$28),Scoring!$E$26),Scoring!$E$27)</f>
        <v>0</v>
      </c>
      <c r="AF246" s="78">
        <f>IF(IFERROR(M246,1)=1,IF(IFERROR(N246,1)=1,IF(IFERROR(O246,1)=1,IF(IFERROR(Q246,1)=1,IF(IFERROR(R246,1)=1,IF(IFERROR(T246,1)=1,IF(IFERROR(K246,1)=1,IF(IFERROR(P246,1)=1,IF(IFERROR(S246,1)=1,Scoring!$E$29,0),0),0),0),0),0),0),0),0)</f>
        <v>0</v>
      </c>
      <c r="AG246" s="78">
        <f t="shared" si="26"/>
        <v>4</v>
      </c>
      <c r="AI246" s="93"/>
      <c r="AJ246" s="94"/>
      <c r="AK246" s="76"/>
      <c r="AL246" s="75"/>
      <c r="AN246" s="79"/>
      <c r="AO246" s="79"/>
      <c r="AP246" s="79"/>
      <c r="AQ246" s="79"/>
      <c r="AR246" s="79"/>
      <c r="AS246" s="78"/>
      <c r="AU246" s="79">
        <f>IF(IFERROR(F246,99)=99,IF(IFERROR(G246,99)=99,IF(IFERROR(H246,99)=99,IF(IFERROR(I246,99)=99,IF(IFERROR(E246,99)=99,IF(IFERROR(J246,99)=99,0,Scoring!$B$7),Scoring!$B$3),Scoring!$B$2),Scoring!$B$6),Scoring!$B$5),Scoring!$B$4)</f>
        <v>1</v>
      </c>
      <c r="AV246" s="78">
        <f t="shared" si="27"/>
        <v>4</v>
      </c>
      <c r="AW246" s="78"/>
      <c r="AX246" s="66"/>
      <c r="AY246" s="78"/>
      <c r="AZ246" s="76"/>
      <c r="BA246" s="76"/>
      <c r="BB246" s="76"/>
    </row>
    <row r="247" spans="1:54" x14ac:dyDescent="0.25">
      <c r="A247" s="77" t="s">
        <v>3042</v>
      </c>
      <c r="B247" s="76" t="str">
        <f t="shared" si="28"/>
        <v>202-506-9</v>
      </c>
      <c r="C247" s="77" t="s">
        <v>2790</v>
      </c>
      <c r="D247" s="77" t="s">
        <v>2791</v>
      </c>
      <c r="E247" s="76" t="str">
        <f>IF(C247="-",IF(A247="-",VLOOKUP(D247,'sin-list 180320_update'!$C$2:$C$835,1,FALSE),VLOOKUP(A247,'sin-list 180320_update'!$A$2:$A$835,1,FALSE)),VLOOKUP(C247,'sin-list 180320_update'!$B$2:$B$835,1,FALSE))</f>
        <v>202-506-9</v>
      </c>
      <c r="F247" s="76" t="e">
        <f>IF($C247="-",IF($A247="-",VLOOKUP($D247,'REACH Bilaga XVII_update'!$A$5:$A$131,1,FALSE),VLOOKUP($A247,'REACH Bilaga XVII_update'!$C$5:$C$131,1,FALSE)),VLOOKUP($C247,'REACH Bilaga XVII_update'!$B$5:$B$131,1,FALSE))</f>
        <v>#N/A</v>
      </c>
      <c r="G247" s="76" t="str">
        <f>IF($C247="-",IF($A247="-",VLOOKUP($D247,' REACH Bilaga 59_update'!$A$5:$A$210,1,FALSE),VLOOKUP($A247,' REACH Bilaga 59_update'!$D$5:$D$210,1,FALSE)),VLOOKUP($C247,' REACH Bilaga 59_update'!$C$5:$C$210,1,FALSE))</f>
        <v>202-506-9</v>
      </c>
      <c r="H247" s="76" t="e">
        <f>IF($C247="-",IF($A247="-",VLOOKUP($D247,'REACH Bilaga XIV_update'!$A$5:$A$110,1,FALSE),VLOOKUP($A247,'REACH Bilaga XIV_update'!$D$5:$D$110,1,FALSE)),VLOOKUP($C247,'REACH Bilaga XIV_update'!$C$5:$C$110,1,FALSE))</f>
        <v>#N/A</v>
      </c>
      <c r="I247" s="76" t="e">
        <f>IF($C247="-",IF($A247="-",VLOOKUP($D247,CoRAP_update!$A$5:$A$376,1,FALSE),VLOOKUP($A247,CoRAP_update!$D$5:$D$376,1,FALSE)),VLOOKUP($C247,CoRAP_update!$C$5:$C$376,1,FALSE))</f>
        <v>#N/A</v>
      </c>
      <c r="J247" s="76" t="e">
        <f>IF($C247="-",IF($A247="-",VLOOKUP($D247,EDC_update!$C$2:$C$450,1,FALSE),VLOOKUP($A247,EDC_update!$B$2:$B$450,1,FALSE)),VLOOKUP($C247,EDC_update!$L$2:$L$450,1,FALSE))</f>
        <v>#N/A</v>
      </c>
      <c r="K247" s="76" t="str">
        <f>IF($C247="-",IF($A247="-",IF(VLOOKUP($D247,'sin-list 180320_update'!$C$2:$S$835,3,FALSE)="",NA(),VLOOKUP($D247,'sin-list 180320_update'!$C$2:$S$835,3,FALSE)),IF(VLOOKUP($A247,'sin-list 180320_update'!$A$2:$S$835,5,FALSE)="",NA(),VLOOKUP($A247,'sin-list 180320_update'!$A$2:$S$835,5,FALSE))),IF(VLOOKUP($C247,'sin-list 180320_update'!$B$2:$S$835,4,FALSE)="",NA(),VLOOKUP($C247,'sin-list 180320_update'!$B$2:$S$835,4,FALSE)))</f>
        <v>Classified CMR according to Annex VI of Regulation 1272/2008</v>
      </c>
      <c r="L247" s="76" t="str">
        <f>IF($C247="-",IF($A247="-",VLOOKUP($D247,'sin-list 180320_update'!$C$2:$S$835,6,FALSE),VLOOKUP($A247,'sin-list 180320_update'!$A$2:$S$835,8,FALSE)),VLOOKUP($C247,'sin-list 180320_update'!$B$2:$S$835,7,FALSE))</f>
        <v>Repr. 1B
Acute Tox. 4 *</v>
      </c>
      <c r="M247" s="76" t="str">
        <f>IF($C247="-",IF($A247="-",IF(VLOOKUP($D247,'sin-list 180320_update'!$C$2:$S$835,8,FALSE)="",NA(),VLOOKUP($D247,'sin-list 180320_update'!$C$2:$S$835,8,FALSE)),IF(VLOOKUP($A247,'sin-list 180320_update'!$A$2:$S$835,10,FALSE)="",NA(),VLOOKUP($A247,'sin-list 180320_update'!$A$2:$S$835,10,FALSE))),IF(VLOOKUP($C247,'sin-list 180320_update'!$B$2:$S$835,9,FALSE)="",NA(),VLOOKUP($C247,'sin-list 180320_update'!$B$2:$S$835,9,FALSE)))</f>
        <v>H360D ***
H302</v>
      </c>
      <c r="N247" s="76" t="e">
        <f>IF($C247="-",IF($A247="-",IF(VLOOKUP($D247,'REACH Bilaga XVII_update'!$A$5:$E$131,4,FALSE)="",NA(),VLOOKUP($D247,'REACH Bilaga XVII_update'!$A$5:$E$131,4,FALSE)),IF(VLOOKUP($A247,'REACH Bilaga XVII_update'!$C$5:$D$131,2,FALSE)="",NA(),VLOOKUP($A247,'REACH Bilaga XVII_update'!$C$5:$D$131,2,FALSE))),IF(VLOOKUP($C247,'REACH Bilaga XVII_update'!$B$5:$D$131,3,FALSE)="",NA(),VLOOKUP($C247,'REACH Bilaga XVII_update'!$B$5:$D$131,3,FALSE)))</f>
        <v>#N/A</v>
      </c>
      <c r="O247" s="76" t="str">
        <f>IF($C247="-",IF($A247="-",IF(VLOOKUP($D247,' REACH Bilaga 59_update'!$A$5:$E$210,5,FALSE)="",NA(),VLOOKUP($D247,' REACH Bilaga 59_update'!$A$5:$E$210,5,FALSE)),IF(VLOOKUP($A247,' REACH Bilaga 59_update'!$D$5:$E$210,2,FALSE)="",NA(),VLOOKUP($A247,' REACH Bilaga 59_update'!$D$5:$E$210,2,FALSE))),IF(VLOOKUP($C247,' REACH Bilaga 59_update'!$C$5:$E$210,3,FALSE)="",NA(),VLOOKUP($C247,' REACH Bilaga 59_update'!$C$5:$E$210,3,FALSE)))</f>
        <v>H360D ***
H302</v>
      </c>
      <c r="P247" s="76" t="str">
        <f>IF(C247="-",IF(A247="-",IFERROR(VLOOKUP($D247,' REACH Bilaga 59_update'!$A$5:$F$210,MATCH(Sammanfattning!P$1,' REACH Bilaga 59_update'!$A$4:$F$4,0),FALSE),VLOOKUP($D247,'REACH Bilaga XIV_update'!$A$4:$H$110,MATCH(Sammanfattning!P$1,'REACH Bilaga XIV_update'!$A$4:$H$4,0),FALSE)),IFERROR(VLOOKUP($A247,' REACH Bilaga 59_update'!$D$5:$F$210,MATCH(Sammanfattning!P$1,' REACH Bilaga 59_update'!$D$4:$F$4,0),FALSE),VLOOKUP($A247,'REACH Bilaga XIV_update'!$D$4:$H$110,MATCH(Sammanfattning!P$1,'REACH Bilaga XIV_update'!$D$4:$H$4,0),FALSE))),IFERROR(VLOOKUP($C247,' REACH Bilaga 59_update'!$C$5:$F$210,MATCH(Sammanfattning!P$1,' REACH Bilaga 59_update'!$C$4:$F$4,0),FALSE),VLOOKUP($C247,'REACH Bilaga XIV_update'!$C$4:$H$110,MATCH(Sammanfattning!P$1,'REACH Bilaga XIV_update'!$C$4:$H$4,0),FALSE)))</f>
        <v>Toxic for reproduction (Article 57c)</v>
      </c>
      <c r="Q247" s="76" t="e">
        <f>IF($C247="-",IF($A247="-",IF(VLOOKUP($D247,'REACH Bilaga XIV_update'!$A$5:$I$110,9,FALSE)="",NA(),VLOOKUP($D247,'REACH Bilaga XIV_update'!$A$5:$I$110,9,FALSE)),IF(VLOOKUP($A247,'REACH Bilaga XIV_update'!$D$5:$I$110,6,FALSE)="",NA(),VLOOKUP($A247,'REACH Bilaga XIV_update'!$D$5:$I$110,6,FALSE))),IF(VLOOKUP($C247,'REACH Bilaga XIV_update'!$C$5:$I$110,7,FALSE)="",NA(),VLOOKUP($C247,'REACH Bilaga XIV_update'!$C$5:$I$110,7,FALSE)))</f>
        <v>#N/A</v>
      </c>
      <c r="R247" s="76" t="e">
        <f>IF($C247="-",IF($A247="-",IF(VLOOKUP($D247,CoRAP_update!$A$5:$O$376,15,FALSE)="",NA(),VLOOKUP($D247,CoRAP_update!$A$5:$O$376,15,FALSE)),IF(VLOOKUP($A247,CoRAP_update!$D$5:$O$376,12,FALSE)="",NA(),VLOOKUP($A247,CoRAP_update!$D$5:$O$376,12,FALSE))),IF(VLOOKUP($C247,CoRAP_update!$C$5:$O$376,13,FALSE)="",NA(),VLOOKUP($C247,CoRAP_update!$C$5:$O$376,13,FALSE)))</f>
        <v>#N/A</v>
      </c>
      <c r="S247" s="144" t="e">
        <f>IF($C247="-",IF($A247="-",VLOOKUP($D247,CoRAP_update!$A$5:$J$376,MATCH(Sammanfattning!S$1,CoRAP_update!$A$4:$J$4,0),FALSE),VLOOKUP($A247,CoRAP_update!$D$5:$J$376,MATCH(Sammanfattning!S$1,CoRAP_update!$D$4:$J$4,0),FALSE)),VLOOKUP($C247,CoRAP_update!$C$5:$J$376,MATCH(Sammanfattning!S$1,CoRAP_update!$C$4:$J$4,0),FALSE))</f>
        <v>#N/A</v>
      </c>
      <c r="T247" s="76" t="str">
        <f>IF($A247="-",VLOOKUP($D247,EDC_update!$C$2:$F$450,4,FALSE),VLOOKUP($A247,EDC_update!$B$2:$F$450,5,FALSE))</f>
        <v>CAT1</v>
      </c>
      <c r="V247" s="78">
        <f>IF(IFERROR(SEARCH("PBT",P247),99)=99,IF(IFERROR(SEARCH("suspected PBT",S247),99)=99,IF(IFERROR(SEARCH("concluded to be PBT",K247),99)=99,IF(IFERROR(SEARCH("PBT",S247),99)=99,IF(IFERROR(SEARCH("PBT cand",L247),99)=99,IF(IFERROR(SEARCH("PBT",L247),99)=99,IF(IFERROR(SEARCH("persistent, bioackumulative and toxic properties",K247),99)=99,0,Scoring!$E$3),Scoring!$E$3),Scoring!$E$7),Scoring!$E$3),Scoring!$E$5),Scoring!$E$6),Scoring!$E$3)</f>
        <v>0</v>
      </c>
      <c r="W247" s="78">
        <f>IF(IFERROR(SEARCH("vPvB",P247),99)=99,IF(IFERROR(SEARCH("suspected pbt/vPvB",S247),99)=99,IF(IFERROR(SEARCH("vPvB",S247),99)=99,IF(IFERROR(SEARCH("concluded to be a vPvB",S247),99)=99,IF(IFERROR(SEARCH("identified as vPvB",K247),99)=99,IF(IFERROR(SEARCH("concluded to be a vPvB",K247),99)=99,IF(IFERROR(SEARCH("concluded to be both pbt and vPvB",S247),99)=99,IF(IFERROR(SEARCH("concluded to be both pbt and vPvB",K247),99)=99,0,Scoring!$E$5),Scoring!$E$5),Scoring!$E$5),Scoring!$E$5),Scoring!$E$5),Scoring!$E$4),Scoring!$E$6),Scoring!$E$4)</f>
        <v>0</v>
      </c>
      <c r="X247" s="78">
        <f>IF(IFERROR(SEARCH("H410",N247),99)=99,IF(IFERROR(SEARCH("H410",O247),99)=99,IF(IFERROR(SEARCH("H410",Q247),99)=99,IF(IFERROR(SEARCH("H410",M247),99)=99,IF(IFERROR(SEARCH("H410",R247),99)=99,IF(IFERROR(SEARCH("H411",N247),99)=99,IF(IFERROR(SEARCH("H411",O247),99)=99,IF(IFERROR(SEARCH("H411",Q247),99)=99,IF(IFERROR(SEARCH("H411",M247),99)=99,IF(IFERROR(SEARCH("H411",R247),99)=99,IF(IFERROR(SEARCH("H413",N247),99)=99,IF(IFERROR(SEARCH("H413",O247),99)=99,IF(IFERROR(SEARCH("H413",Q247),99)=99,IF(IFERROR(SEARCH("H413",M247),99)=99,IF(IFERROR(SEARCH("H413",R247),99)=99,IF(IFERROR(SEARCH("H412",N247),99)=99,IF(IFERROR(SEARCH("H412",O247),99)=99,IF(IFERROR(SEARCH("H412",Q247),99)=99,IF(IFERROR(SEARCH("H412",M247),99)=99,IF(IFERROR(SEARCH("H412",R247),99)=99,0,Scoring!$E$2),Scoring!$E$2),Scoring!$E$2),Scoring!$E$2),Scoring!$E$2),Scoring!$E$2),Scoring!$E$2),Scoring!$E$2),Scoring!$E$2),Scoring!$E$2),Scoring!$E$2),Scoring!$E$2),Scoring!$E$2),Scoring!$E$2),Scoring!$E$2),Scoring!$E$2),Scoring!$E$2),Scoring!$E$2),Scoring!$E$2),Scoring!$E$2)</f>
        <v>0</v>
      </c>
      <c r="Y247" s="78">
        <f>IF(IFERROR(SEARCH("CMR",K247),99)=99,IF(IFERROR(SEARCH("Suspected CMR",S247),99)=99,IF(IFERROR(SEARCH("CMR",S247),99)=99,0,Scoring!$E$8),Scoring!$E$9),Scoring!$E$8)</f>
        <v>3</v>
      </c>
      <c r="Z247" s="78">
        <f>IF(IFERROR(SEARCH("H350",N247),99)=99,IF(IFERROR(SEARCH("H350",O247),99)=99,IF(IFERROR(SEARCH("H350",Q247),99)=99,IF(IFERROR(SEARCH("H350",M247),99)=99,IF(IFERROR(SEARCH("H350",R247),99)=99,IF(IFERROR(SEARCH("H351",N247),99)=99,IF(IFERROR(SEARCH("H351",O247),99)=99,IF(IFERROR(SEARCH("H351",Q247),99)=99,IF(IFERROR(SEARCH("H351",M247),99)=99,IF(IFERROR(SEARCH("H351",R247),99)=99,IF(IFERROR(SEARCH("carcinogenic",P247),99)=99,IF(IFERROR(SEARCH("suspected carcinogenic",S247),99)=99,0,Scoring!$E$12),Scoring!$E$11),Scoring!$E$10),Scoring!$E$10),Scoring!$E$10),Scoring!$E$10),Scoring!$E$10),Scoring!$E$10),Scoring!$E$10),Scoring!$E$10),Scoring!$E$10),Scoring!$E$10)</f>
        <v>0</v>
      </c>
      <c r="AA247" s="78">
        <f>IF(IFERROR(SEARCH("H340",N247),99)=99,IF(IFERROR(SEARCH("H340",O247),99)=99,IF(IFERROR(SEARCH("H340",Q247),99)=99,IF(IFERROR(SEARCH("H340",M247),99)=99,IF(IFERROR(SEARCH("H340",R247),99)=99,IF(IFERROR(SEARCH("H341",N247),99)=99,IF(IFERROR(SEARCH("H341",O247),99)=99,IF(IFERROR(SEARCH("H341",Q247),99)=99,IF(IFERROR(SEARCH("H341",M247),99)=99,IF(IFERROR(SEARCH("H341",R247),99)=99,IF(IFERROR(SEARCH("mutagenic",P247),99)=99,IF(IFERROR(SEARCH("suspected mutagenic",S247),99)=99,0,Scoring!$E$15),Scoring!$E$14),Scoring!$E$13),Scoring!$E$13),Scoring!$E$13),Scoring!$E$13),Scoring!$E$13),Scoring!$E$13),Scoring!$E$13),Scoring!$E$13),Scoring!$E$13),Scoring!$E$13)</f>
        <v>0</v>
      </c>
      <c r="AB247" s="78">
        <f>IF(IFERROR(SEARCH("H360",N247),99)=99,IF(IFERROR(SEARCH("H360",O247),99)=99,IF(IFERROR(SEARCH("H360",Q247),99)=99,IF(IFERROR(SEARCH("H360",M247),99)=99,IF(IFERROR(SEARCH("H360",R247),99)=99,IF(IFERROR(SEARCH("H361",N247),99)=99,IF(IFERROR(SEARCH("H361",O247),99)=99,IF(IFERROR(SEARCH("H361",Q247),99)=99,IF(IFERROR(SEARCH("H361",M247),99)=99,IF(IFERROR(SEARCH("H361",R247),99)=99,IF(IFERROR(SEARCH("reproduction",P247),99)=99,IF(IFERROR(SEARCH("suspected reprotoxic",S247),99)=99,IF(IFERROR(SEARCH("reprotoxic",S247),99)=99,IF(IFERROR(SEARCH("reprotoxic",K247),99)=99,0,Scoring!$E$18),Scoring!$E$18),Scoring!$E$19),Scoring!$E$17),Scoring!$E$16),Scoring!$E$16),Scoring!$E$16),Scoring!$E$16),Scoring!$E$16),Scoring!$E$16),Scoring!$E$16),Scoring!$E$16),Scoring!$E$16),Scoring!$E$16)</f>
        <v>1</v>
      </c>
      <c r="AC247" s="78">
        <f>IF(IFERROR(SEARCH("57f",L247),99)=99,IF(IFERROR(SEARCH("57(f)",P247),99)=99,0,Scoring!$E$20),Scoring!$E$20)</f>
        <v>0</v>
      </c>
      <c r="AD247" s="78">
        <f>IF(IFERROR(SEARCH("CAT1",T247),99)=99,IF(IFERROR(SEARCH("CAT2",T247),99)=99,IF(IFERROR(SEARCH("CAT3",T247),99)=99,IF(IFERROR(SEARCH("concluded to be endocrine",K247),99)=99,IF(IFERROR(SEARCH("categorised as endocrine",K247),99)=99,IF(IFERROR(SEARCH("endocrine disrupting",P247),99)=99,IF(IFERROR(SEARCH("endocrine disrupting",K247),99)=99,IF(IFERROR(SEARCH("suspected endocrine",S247),99)=99,IF(IFERROR(SEARCH("potential endocrine",S247),99)=99,0,Scoring!$E$25),Scoring!$E$25),Scoring!$E$24),Scoring!$E$24),Scoring!$E$24),Scoring!$E$24),Scoring!$E$23),Scoring!$E$22),Scoring!$E$21)</f>
        <v>1</v>
      </c>
      <c r="AE247" s="78">
        <f>IF(IFERROR(SEARCH("suspected sensitiser",S247),99)=99,IF(IFERROR(SEARCH("sensitiser",S247),99)=99,IF(IFERROR(SEARCH("other hazard based concern",S247),99)=99,0,Scoring!$E$28),Scoring!$E$26),Scoring!$E$27)</f>
        <v>0</v>
      </c>
      <c r="AF247" s="78">
        <f>IF(IFERROR(M247,1)=1,IF(IFERROR(N247,1)=1,IF(IFERROR(O247,1)=1,IF(IFERROR(Q247,1)=1,IF(IFERROR(R247,1)=1,IF(IFERROR(T247,1)=1,IF(IFERROR(K247,1)=1,IF(IFERROR(P247,1)=1,IF(IFERROR(S247,1)=1,Scoring!$E$29,0),0),0),0),0),0),0),0),0)</f>
        <v>0</v>
      </c>
      <c r="AG247" s="78">
        <f t="shared" si="26"/>
        <v>4</v>
      </c>
      <c r="AI247" s="93"/>
      <c r="AJ247" s="94"/>
      <c r="AK247" s="76"/>
      <c r="AL247" s="75"/>
      <c r="AN247" s="79"/>
      <c r="AO247" s="79"/>
      <c r="AP247" s="79"/>
      <c r="AQ247" s="79"/>
      <c r="AR247" s="79"/>
      <c r="AS247" s="78"/>
      <c r="AU247" s="79">
        <f>IF(IFERROR(F247,99)=99,IF(IFERROR(G247,99)=99,IF(IFERROR(H247,99)=99,IF(IFERROR(I247,99)=99,IF(IFERROR(E247,99)=99,IF(IFERROR(J247,99)=99,0,Scoring!$B$7),Scoring!$B$3),Scoring!$B$2),Scoring!$B$6),Scoring!$B$5),Scoring!$B$4)</f>
        <v>1</v>
      </c>
      <c r="AV247" s="78">
        <f t="shared" si="27"/>
        <v>4</v>
      </c>
      <c r="AW247" s="78"/>
      <c r="AX247" s="66"/>
      <c r="AY247" s="78"/>
      <c r="AZ247" s="76"/>
      <c r="BA247" s="76"/>
      <c r="BB247" s="76"/>
    </row>
    <row r="248" spans="1:54" x14ac:dyDescent="0.25">
      <c r="A248" s="77" t="s">
        <v>3024</v>
      </c>
      <c r="B248" s="76" t="str">
        <f t="shared" ref="B248:B279" si="29">C248</f>
        <v>202-716-0</v>
      </c>
      <c r="C248" s="77" t="s">
        <v>2833</v>
      </c>
      <c r="D248" s="77" t="s">
        <v>2834</v>
      </c>
      <c r="E248" s="76" t="str">
        <f>IF(C248="-",IF(A248="-",VLOOKUP(D248,'sin-list 180320_update'!$C$2:$C$835,1,FALSE),VLOOKUP(A248,'sin-list 180320_update'!$A$2:$A$835,1,FALSE)),VLOOKUP(C248,'sin-list 180320_update'!$B$2:$B$835,1,FALSE))</f>
        <v>202-716-0</v>
      </c>
      <c r="F248" s="76" t="e">
        <f>IF($C248="-",IF($A248="-",VLOOKUP($D248,'REACH Bilaga XVII_update'!$A$5:$A$131,1,FALSE),VLOOKUP($A248,'REACH Bilaga XVII_update'!$C$5:$C$131,1,FALSE)),VLOOKUP($C248,'REACH Bilaga XVII_update'!$B$5:$B$131,1,FALSE))</f>
        <v>#N/A</v>
      </c>
      <c r="G248" s="76" t="str">
        <f>IF($C248="-",IF($A248="-",VLOOKUP($D248,' REACH Bilaga 59_update'!$A$5:$A$210,1,FALSE),VLOOKUP($A248,' REACH Bilaga 59_update'!$D$5:$D$210,1,FALSE)),VLOOKUP($C248,' REACH Bilaga 59_update'!$C$5:$C$210,1,FALSE))</f>
        <v>202-716-0</v>
      </c>
      <c r="H248" s="76" t="e">
        <f>IF($C248="-",IF($A248="-",VLOOKUP($D248,'REACH Bilaga XIV_update'!$A$5:$A$110,1,FALSE),VLOOKUP($A248,'REACH Bilaga XIV_update'!$D$5:$D$110,1,FALSE)),VLOOKUP($C248,'REACH Bilaga XIV_update'!$C$5:$C$110,1,FALSE))</f>
        <v>#N/A</v>
      </c>
      <c r="I248" s="76" t="e">
        <f>IF($C248="-",IF($A248="-",VLOOKUP($D248,CoRAP_update!$A$5:$A$376,1,FALSE),VLOOKUP($A248,CoRAP_update!$D$5:$D$376,1,FALSE)),VLOOKUP($C248,CoRAP_update!$C$5:$C$376,1,FALSE))</f>
        <v>#N/A</v>
      </c>
      <c r="J248" s="76" t="e">
        <f>IF($C248="-",IF($A248="-",VLOOKUP($D248,EDC_update!$C$2:$C$450,1,FALSE),VLOOKUP($A248,EDC_update!$B$2:$B$450,1,FALSE)),VLOOKUP($C248,EDC_update!$L$2:$L$450,1,FALSE))</f>
        <v>#N/A</v>
      </c>
      <c r="K248" s="76" t="str">
        <f>IF($C248="-",IF($A248="-",IF(VLOOKUP($D248,'sin-list 180320_update'!$C$2:$S$835,3,FALSE)="",NA(),VLOOKUP($D248,'sin-list 180320_update'!$C$2:$S$835,3,FALSE)),IF(VLOOKUP($A248,'sin-list 180320_update'!$A$2:$S$835,5,FALSE)="",NA(),VLOOKUP($A248,'sin-list 180320_update'!$A$2:$S$835,5,FALSE))),IF(VLOOKUP($C248,'sin-list 180320_update'!$B$2:$S$835,4,FALSE)="",NA(),VLOOKUP($C248,'sin-list 180320_update'!$B$2:$S$835,4,FALSE)))</f>
        <v>Classified CMR according to Annex VI of Regulation 1272/2008</v>
      </c>
      <c r="L248" s="76" t="str">
        <f>IF($C248="-",IF($A248="-",VLOOKUP($D248,'sin-list 180320_update'!$C$2:$S$835,6,FALSE),VLOOKUP($A248,'sin-list 180320_update'!$A$2:$S$835,8,FALSE)),VLOOKUP($C248,'sin-list 180320_update'!$B$2:$S$835,7,FALSE))</f>
        <v>Acute Tox. 3  
Carc. 2  
STOT RE 1  
Repr. 1B  
Aquatic Chronic 3</v>
      </c>
      <c r="M248" s="76" t="str">
        <f>IF($C248="-",IF($A248="-",IF(VLOOKUP($D248,'sin-list 180320_update'!$C$2:$S$835,8,FALSE)="",NA(),VLOOKUP($D248,'sin-list 180320_update'!$C$2:$S$835,8,FALSE)),IF(VLOOKUP($A248,'sin-list 180320_update'!$A$2:$S$835,10,FALSE)="",NA(),VLOOKUP($A248,'sin-list 180320_update'!$A$2:$S$835,10,FALSE))),IF(VLOOKUP($C248,'sin-list 180320_update'!$B$2:$S$835,9,FALSE)="",NA(),VLOOKUP($C248,'sin-list 180320_update'!$B$2:$S$835,9,FALSE)))</f>
        <v xml:space="preserve">H301  
H311  
H331  
H351  
H372  
H360F  
H412 </v>
      </c>
      <c r="N248" s="76" t="e">
        <f>IF($C248="-",IF($A248="-",IF(VLOOKUP($D248,'REACH Bilaga XVII_update'!$A$5:$E$131,4,FALSE)="",NA(),VLOOKUP($D248,'REACH Bilaga XVII_update'!$A$5:$E$131,4,FALSE)),IF(VLOOKUP($A248,'REACH Bilaga XVII_update'!$C$5:$D$131,2,FALSE)="",NA(),VLOOKUP($A248,'REACH Bilaga XVII_update'!$C$5:$D$131,2,FALSE))),IF(VLOOKUP($C248,'REACH Bilaga XVII_update'!$B$5:$D$131,3,FALSE)="",NA(),VLOOKUP($C248,'REACH Bilaga XVII_update'!$B$5:$D$131,3,FALSE)))</f>
        <v>#N/A</v>
      </c>
      <c r="O248" s="76" t="str">
        <f>IF($C248="-",IF($A248="-",IF(VLOOKUP($D248,' REACH Bilaga 59_update'!$A$5:$E$210,5,FALSE)="",NA(),VLOOKUP($D248,' REACH Bilaga 59_update'!$A$5:$E$210,5,FALSE)),IF(VLOOKUP($A248,' REACH Bilaga 59_update'!$D$5:$E$210,2,FALSE)="",NA(),VLOOKUP($A248,' REACH Bilaga 59_update'!$D$5:$E$210,2,FALSE))),IF(VLOOKUP($C248,' REACH Bilaga 59_update'!$C$5:$E$210,3,FALSE)="",NA(),VLOOKUP($C248,' REACH Bilaga 59_update'!$C$5:$E$210,3,FALSE)))</f>
        <v>H351
H360F
H331
H311
H301
H372 
H412</v>
      </c>
      <c r="P248" s="76" t="str">
        <f>IF(C248="-",IF(A248="-",IFERROR(VLOOKUP($D248,' REACH Bilaga 59_update'!$A$5:$F$210,MATCH(Sammanfattning!P$1,' REACH Bilaga 59_update'!$A$4:$F$4,0),FALSE),VLOOKUP($D248,'REACH Bilaga XIV_update'!$A$4:$H$110,MATCH(Sammanfattning!P$1,'REACH Bilaga XIV_update'!$A$4:$H$4,0),FALSE)),IFERROR(VLOOKUP($A248,' REACH Bilaga 59_update'!$D$5:$F$210,MATCH(Sammanfattning!P$1,' REACH Bilaga 59_update'!$D$4:$F$4,0),FALSE),VLOOKUP($A248,'REACH Bilaga XIV_update'!$D$4:$H$110,MATCH(Sammanfattning!P$1,'REACH Bilaga XIV_update'!$D$4:$H$4,0),FALSE))),IFERROR(VLOOKUP($C248,' REACH Bilaga 59_update'!$C$5:$F$210,MATCH(Sammanfattning!P$1,' REACH Bilaga 59_update'!$C$4:$F$4,0),FALSE),VLOOKUP($C248,'REACH Bilaga XIV_update'!$C$4:$H$110,MATCH(Sammanfattning!P$1,'REACH Bilaga XIV_update'!$C$4:$H$4,0),FALSE)))</f>
        <v>Toxic for reproduction (Article 57c)</v>
      </c>
      <c r="Q248" s="76" t="e">
        <f>IF($C248="-",IF($A248="-",IF(VLOOKUP($D248,'REACH Bilaga XIV_update'!$A$5:$I$110,9,FALSE)="",NA(),VLOOKUP($D248,'REACH Bilaga XIV_update'!$A$5:$I$110,9,FALSE)),IF(VLOOKUP($A248,'REACH Bilaga XIV_update'!$D$5:$I$110,6,FALSE)="",NA(),VLOOKUP($A248,'REACH Bilaga XIV_update'!$D$5:$I$110,6,FALSE))),IF(VLOOKUP($C248,'REACH Bilaga XIV_update'!$C$5:$I$110,7,FALSE)="",NA(),VLOOKUP($C248,'REACH Bilaga XIV_update'!$C$5:$I$110,7,FALSE)))</f>
        <v>#N/A</v>
      </c>
      <c r="R248" s="76" t="e">
        <f>IF($C248="-",IF($A248="-",IF(VLOOKUP($D248,CoRAP_update!$A$5:$O$376,15,FALSE)="",NA(),VLOOKUP($D248,CoRAP_update!$A$5:$O$376,15,FALSE)),IF(VLOOKUP($A248,CoRAP_update!$D$5:$O$376,12,FALSE)="",NA(),VLOOKUP($A248,CoRAP_update!$D$5:$O$376,12,FALSE))),IF(VLOOKUP($C248,CoRAP_update!$C$5:$O$376,13,FALSE)="",NA(),VLOOKUP($C248,CoRAP_update!$C$5:$O$376,13,FALSE)))</f>
        <v>#N/A</v>
      </c>
      <c r="S248" s="144" t="e">
        <f>IF($C248="-",IF($A248="-",VLOOKUP($D248,CoRAP_update!$A$5:$J$376,MATCH(Sammanfattning!S$1,CoRAP_update!$A$4:$J$4,0),FALSE),VLOOKUP($A248,CoRAP_update!$D$5:$J$376,MATCH(Sammanfattning!S$1,CoRAP_update!$D$4:$J$4,0),FALSE)),VLOOKUP($C248,CoRAP_update!$C$5:$J$376,MATCH(Sammanfattning!S$1,CoRAP_update!$C$4:$J$4,0),FALSE))</f>
        <v>#N/A</v>
      </c>
      <c r="T248" s="76" t="e">
        <f>IF($A248="-",VLOOKUP($D248,EDC_update!$C$2:$F$450,4,FALSE),VLOOKUP($A248,EDC_update!$B$2:$F$450,5,FALSE))</f>
        <v>#N/A</v>
      </c>
      <c r="V248" s="78">
        <f>IF(IFERROR(SEARCH("PBT",P248),99)=99,IF(IFERROR(SEARCH("suspected PBT",S248),99)=99,IF(IFERROR(SEARCH("concluded to be PBT",K248),99)=99,IF(IFERROR(SEARCH("PBT",S248),99)=99,IF(IFERROR(SEARCH("PBT cand",L248),99)=99,IF(IFERROR(SEARCH("PBT",L248),99)=99,IF(IFERROR(SEARCH("persistent, bioackumulative and toxic properties",K248),99)=99,0,Scoring!$E$3),Scoring!$E$3),Scoring!$E$7),Scoring!$E$3),Scoring!$E$5),Scoring!$E$6),Scoring!$E$3)</f>
        <v>0</v>
      </c>
      <c r="W248" s="78">
        <f>IF(IFERROR(SEARCH("vPvB",P248),99)=99,IF(IFERROR(SEARCH("suspected pbt/vPvB",S248),99)=99,IF(IFERROR(SEARCH("vPvB",S248),99)=99,IF(IFERROR(SEARCH("concluded to be a vPvB",S248),99)=99,IF(IFERROR(SEARCH("identified as vPvB",K248),99)=99,IF(IFERROR(SEARCH("concluded to be a vPvB",K248),99)=99,IF(IFERROR(SEARCH("concluded to be both pbt and vPvB",S248),99)=99,IF(IFERROR(SEARCH("concluded to be both pbt and vPvB",K248),99)=99,0,Scoring!$E$5),Scoring!$E$5),Scoring!$E$5),Scoring!$E$5),Scoring!$E$5),Scoring!$E$4),Scoring!$E$6),Scoring!$E$4)</f>
        <v>0</v>
      </c>
      <c r="X248" s="78">
        <f>IF(IFERROR(SEARCH("H410",N248),99)=99,IF(IFERROR(SEARCH("H410",O248),99)=99,IF(IFERROR(SEARCH("H410",Q248),99)=99,IF(IFERROR(SEARCH("H410",M248),99)=99,IF(IFERROR(SEARCH("H410",R248),99)=99,IF(IFERROR(SEARCH("H411",N248),99)=99,IF(IFERROR(SEARCH("H411",O248),99)=99,IF(IFERROR(SEARCH("H411",Q248),99)=99,IF(IFERROR(SEARCH("H411",M248),99)=99,IF(IFERROR(SEARCH("H411",R248),99)=99,IF(IFERROR(SEARCH("H413",N248),99)=99,IF(IFERROR(SEARCH("H413",O248),99)=99,IF(IFERROR(SEARCH("H413",Q248),99)=99,IF(IFERROR(SEARCH("H413",M248),99)=99,IF(IFERROR(SEARCH("H413",R248),99)=99,IF(IFERROR(SEARCH("H412",N248),99)=99,IF(IFERROR(SEARCH("H412",O248),99)=99,IF(IFERROR(SEARCH("H412",Q248),99)=99,IF(IFERROR(SEARCH("H412",M248),99)=99,IF(IFERROR(SEARCH("H412",R248),99)=99,0,Scoring!$E$2),Scoring!$E$2),Scoring!$E$2),Scoring!$E$2),Scoring!$E$2),Scoring!$E$2),Scoring!$E$2),Scoring!$E$2),Scoring!$E$2),Scoring!$E$2),Scoring!$E$2),Scoring!$E$2),Scoring!$E$2),Scoring!$E$2),Scoring!$E$2),Scoring!$E$2),Scoring!$E$2),Scoring!$E$2),Scoring!$E$2),Scoring!$E$2)</f>
        <v>1</v>
      </c>
      <c r="Y248" s="78">
        <f>IF(IFERROR(SEARCH("CMR",K248),99)=99,IF(IFERROR(SEARCH("Suspected CMR",S248),99)=99,IF(IFERROR(SEARCH("CMR",S248),99)=99,0,Scoring!$E$8),Scoring!$E$9),Scoring!$E$8)</f>
        <v>3</v>
      </c>
      <c r="Z248" s="78">
        <f>IF(IFERROR(SEARCH("H350",N248),99)=99,IF(IFERROR(SEARCH("H350",O248),99)=99,IF(IFERROR(SEARCH("H350",Q248),99)=99,IF(IFERROR(SEARCH("H350",M248),99)=99,IF(IFERROR(SEARCH("H350",R248),99)=99,IF(IFERROR(SEARCH("H351",N248),99)=99,IF(IFERROR(SEARCH("H351",O248),99)=99,IF(IFERROR(SEARCH("H351",Q248),99)=99,IF(IFERROR(SEARCH("H351",M248),99)=99,IF(IFERROR(SEARCH("H351",R248),99)=99,IF(IFERROR(SEARCH("carcinogenic",P248),99)=99,IF(IFERROR(SEARCH("suspected carcinogenic",S248),99)=99,0,Scoring!$E$12),Scoring!$E$11),Scoring!$E$10),Scoring!$E$10),Scoring!$E$10),Scoring!$E$10),Scoring!$E$10),Scoring!$E$10),Scoring!$E$10),Scoring!$E$10),Scoring!$E$10),Scoring!$E$10)</f>
        <v>1</v>
      </c>
      <c r="AA248" s="78">
        <f>IF(IFERROR(SEARCH("H340",N248),99)=99,IF(IFERROR(SEARCH("H340",O248),99)=99,IF(IFERROR(SEARCH("H340",Q248),99)=99,IF(IFERROR(SEARCH("H340",M248),99)=99,IF(IFERROR(SEARCH("H340",R248),99)=99,IF(IFERROR(SEARCH("H341",N248),99)=99,IF(IFERROR(SEARCH("H341",O248),99)=99,IF(IFERROR(SEARCH("H341",Q248),99)=99,IF(IFERROR(SEARCH("H341",M248),99)=99,IF(IFERROR(SEARCH("H341",R248),99)=99,IF(IFERROR(SEARCH("mutagenic",P248),99)=99,IF(IFERROR(SEARCH("suspected mutagenic",S248),99)=99,0,Scoring!$E$15),Scoring!$E$14),Scoring!$E$13),Scoring!$E$13),Scoring!$E$13),Scoring!$E$13),Scoring!$E$13),Scoring!$E$13),Scoring!$E$13),Scoring!$E$13),Scoring!$E$13),Scoring!$E$13)</f>
        <v>0</v>
      </c>
      <c r="AB248" s="78">
        <f>IF(IFERROR(SEARCH("H360",N248),99)=99,IF(IFERROR(SEARCH("H360",O248),99)=99,IF(IFERROR(SEARCH("H360",Q248),99)=99,IF(IFERROR(SEARCH("H360",M248),99)=99,IF(IFERROR(SEARCH("H360",R248),99)=99,IF(IFERROR(SEARCH("H361",N248),99)=99,IF(IFERROR(SEARCH("H361",O248),99)=99,IF(IFERROR(SEARCH("H361",Q248),99)=99,IF(IFERROR(SEARCH("H361",M248),99)=99,IF(IFERROR(SEARCH("H361",R248),99)=99,IF(IFERROR(SEARCH("reproduction",P248),99)=99,IF(IFERROR(SEARCH("suspected reprotoxic",S248),99)=99,IF(IFERROR(SEARCH("reprotoxic",S248),99)=99,IF(IFERROR(SEARCH("reprotoxic",K248),99)=99,0,Scoring!$E$18),Scoring!$E$18),Scoring!$E$19),Scoring!$E$17),Scoring!$E$16),Scoring!$E$16),Scoring!$E$16),Scoring!$E$16),Scoring!$E$16),Scoring!$E$16),Scoring!$E$16),Scoring!$E$16),Scoring!$E$16),Scoring!$E$16)</f>
        <v>1</v>
      </c>
      <c r="AC248" s="78">
        <f>IF(IFERROR(SEARCH("57f",L248),99)=99,IF(IFERROR(SEARCH("57(f)",P248),99)=99,0,Scoring!$E$20),Scoring!$E$20)</f>
        <v>0</v>
      </c>
      <c r="AD248" s="78">
        <f>IF(IFERROR(SEARCH("CAT1",T248),99)=99,IF(IFERROR(SEARCH("CAT2",T248),99)=99,IF(IFERROR(SEARCH("CAT3",T248),99)=99,IF(IFERROR(SEARCH("concluded to be endocrine",K248),99)=99,IF(IFERROR(SEARCH("categorised as endocrine",K248),99)=99,IF(IFERROR(SEARCH("endocrine disrupting",P248),99)=99,IF(IFERROR(SEARCH("endocrine disrupting",K248),99)=99,IF(IFERROR(SEARCH("suspected endocrine",S248),99)=99,IF(IFERROR(SEARCH("potential endocrine",S248),99)=99,0,Scoring!$E$25),Scoring!$E$25),Scoring!$E$24),Scoring!$E$24),Scoring!$E$24),Scoring!$E$24),Scoring!$E$23),Scoring!$E$22),Scoring!$E$21)</f>
        <v>0</v>
      </c>
      <c r="AE248" s="78">
        <f>IF(IFERROR(SEARCH("suspected sensitiser",S248),99)=99,IF(IFERROR(SEARCH("sensitiser",S248),99)=99,IF(IFERROR(SEARCH("other hazard based concern",S248),99)=99,0,Scoring!$E$28),Scoring!$E$26),Scoring!$E$27)</f>
        <v>0</v>
      </c>
      <c r="AF248" s="78">
        <f>IF(IFERROR(M248,1)=1,IF(IFERROR(N248,1)=1,IF(IFERROR(O248,1)=1,IF(IFERROR(Q248,1)=1,IF(IFERROR(R248,1)=1,IF(IFERROR(T248,1)=1,IF(IFERROR(K248,1)=1,IF(IFERROR(P248,1)=1,IF(IFERROR(S248,1)=1,Scoring!$E$29,0),0),0),0),0),0),0),0),0)</f>
        <v>0</v>
      </c>
      <c r="AG248" s="78">
        <f t="shared" si="26"/>
        <v>4</v>
      </c>
      <c r="AI248" s="93"/>
      <c r="AJ248" s="94"/>
      <c r="AK248" s="76"/>
      <c r="AL248" s="75"/>
      <c r="AN248" s="79"/>
      <c r="AO248" s="79"/>
      <c r="AP248" s="79"/>
      <c r="AQ248" s="79"/>
      <c r="AR248" s="79"/>
      <c r="AS248" s="78"/>
      <c r="AU248" s="79">
        <f>IF(IFERROR(F248,99)=99,IF(IFERROR(G248,99)=99,IF(IFERROR(H248,99)=99,IF(IFERROR(I248,99)=99,IF(IFERROR(E248,99)=99,IF(IFERROR(J248,99)=99,0,Scoring!$B$7),Scoring!$B$3),Scoring!$B$2),Scoring!$B$6),Scoring!$B$5),Scoring!$B$4)</f>
        <v>1</v>
      </c>
      <c r="AV248" s="78">
        <f t="shared" si="27"/>
        <v>4</v>
      </c>
      <c r="AW248" s="78"/>
      <c r="AX248" s="66"/>
      <c r="AY248" s="78"/>
      <c r="AZ248" s="76"/>
      <c r="BA248" s="76"/>
      <c r="BB248" s="76"/>
    </row>
    <row r="249" spans="1:54" x14ac:dyDescent="0.25">
      <c r="A249" s="77" t="s">
        <v>4464</v>
      </c>
      <c r="B249" s="76" t="str">
        <f t="shared" si="29"/>
        <v>202-785-7</v>
      </c>
      <c r="C249" s="77" t="s">
        <v>4463</v>
      </c>
      <c r="D249" s="77" t="s">
        <v>4462</v>
      </c>
      <c r="E249" s="76" t="e">
        <f>IF(C249="-",IF(A249="-",VLOOKUP(D249,'sin-list 180320_update'!$C$2:$C$835,1,FALSE),VLOOKUP(A249,'sin-list 180320_update'!$A$2:$A$835,1,FALSE)),VLOOKUP(C249,'sin-list 180320_update'!$B$2:$B$835,1,FALSE))</f>
        <v>#N/A</v>
      </c>
      <c r="F249" s="76" t="e">
        <f>IF($C249="-",IF($A249="-",VLOOKUP($D249,'REACH Bilaga XVII_update'!$A$5:$A$131,1,FALSE),VLOOKUP($A249,'REACH Bilaga XVII_update'!$C$5:$C$131,1,FALSE)),VLOOKUP($C249,'REACH Bilaga XVII_update'!$B$5:$B$131,1,FALSE))</f>
        <v>#N/A</v>
      </c>
      <c r="G249" s="76" t="e">
        <f>IF($C249="-",IF($A249="-",VLOOKUP($D249,' REACH Bilaga 59_update'!$A$5:$A$210,1,FALSE),VLOOKUP($A249,' REACH Bilaga 59_update'!$D$5:$D$210,1,FALSE)),VLOOKUP($C249,' REACH Bilaga 59_update'!$C$5:$C$210,1,FALSE))</f>
        <v>#N/A</v>
      </c>
      <c r="H249" s="76" t="e">
        <f>IF($C249="-",IF($A249="-",VLOOKUP($D249,'REACH Bilaga XIV_update'!$A$5:$A$110,1,FALSE),VLOOKUP($A249,'REACH Bilaga XIV_update'!$D$5:$D$110,1,FALSE)),VLOOKUP($C249,'REACH Bilaga XIV_update'!$C$5:$C$110,1,FALSE))</f>
        <v>#N/A</v>
      </c>
      <c r="I249" s="76" t="str">
        <f>IF($C249="-",IF($A249="-",VLOOKUP($D249,CoRAP_update!$A$5:$A$376,1,FALSE),VLOOKUP($A249,CoRAP_update!$D$5:$D$376,1,FALSE)),VLOOKUP($C249,CoRAP_update!$C$5:$C$376,1,FALSE))</f>
        <v>202-785-7</v>
      </c>
      <c r="J249" s="76" t="e">
        <f>IF($C249="-",IF($A249="-",VLOOKUP($D249,EDC_update!$C$2:$C$450,1,FALSE),VLOOKUP($A249,EDC_update!$B$2:$B$450,1,FALSE)),VLOOKUP($C249,EDC_update!$L$2:$L$450,1,FALSE))</f>
        <v>#N/A</v>
      </c>
      <c r="K249" s="76" t="e">
        <f>IF($C249="-",IF($A249="-",IF(VLOOKUP($D249,'sin-list 180320_update'!$C$2:$S$835,3,FALSE)="",NA(),VLOOKUP($D249,'sin-list 180320_update'!$C$2:$S$835,3,FALSE)),IF(VLOOKUP($A249,'sin-list 180320_update'!$A$2:$S$835,5,FALSE)="",NA(),VLOOKUP($A249,'sin-list 180320_update'!$A$2:$S$835,5,FALSE))),IF(VLOOKUP($C249,'sin-list 180320_update'!$B$2:$S$835,4,FALSE)="",NA(),VLOOKUP($C249,'sin-list 180320_update'!$B$2:$S$835,4,FALSE)))</f>
        <v>#N/A</v>
      </c>
      <c r="L249" s="76" t="e">
        <f>IF($C249="-",IF($A249="-",VLOOKUP($D249,'sin-list 180320_update'!$C$2:$S$835,6,FALSE),VLOOKUP($A249,'sin-list 180320_update'!$A$2:$S$835,8,FALSE)),VLOOKUP($C249,'sin-list 180320_update'!$B$2:$S$835,7,FALSE))</f>
        <v>#N/A</v>
      </c>
      <c r="M249" s="76" t="e">
        <f>IF($C249="-",IF($A249="-",IF(VLOOKUP($D249,'sin-list 180320_update'!$C$2:$S$835,8,FALSE)="",NA(),VLOOKUP($D249,'sin-list 180320_update'!$C$2:$S$835,8,FALSE)),IF(VLOOKUP($A249,'sin-list 180320_update'!$A$2:$S$835,10,FALSE)="",NA(),VLOOKUP($A249,'sin-list 180320_update'!$A$2:$S$835,10,FALSE))),IF(VLOOKUP($C249,'sin-list 180320_update'!$B$2:$S$835,9,FALSE)="",NA(),VLOOKUP($C249,'sin-list 180320_update'!$B$2:$S$835,9,FALSE)))</f>
        <v>#N/A</v>
      </c>
      <c r="N249" s="76" t="e">
        <f>IF($C249="-",IF($A249="-",IF(VLOOKUP($D249,'REACH Bilaga XVII_update'!$A$5:$E$131,4,FALSE)="",NA(),VLOOKUP($D249,'REACH Bilaga XVII_update'!$A$5:$E$131,4,FALSE)),IF(VLOOKUP($A249,'REACH Bilaga XVII_update'!$C$5:$D$131,2,FALSE)="",NA(),VLOOKUP($A249,'REACH Bilaga XVII_update'!$C$5:$D$131,2,FALSE))),IF(VLOOKUP($C249,'REACH Bilaga XVII_update'!$B$5:$D$131,3,FALSE)="",NA(),VLOOKUP($C249,'REACH Bilaga XVII_update'!$B$5:$D$131,3,FALSE)))</f>
        <v>#N/A</v>
      </c>
      <c r="O249" s="76" t="e">
        <f>IF($C249="-",IF($A249="-",IF(VLOOKUP($D249,' REACH Bilaga 59_update'!$A$5:$E$210,5,FALSE)="",NA(),VLOOKUP($D249,' REACH Bilaga 59_update'!$A$5:$E$210,5,FALSE)),IF(VLOOKUP($A249,' REACH Bilaga 59_update'!$D$5:$E$210,2,FALSE)="",NA(),VLOOKUP($A249,' REACH Bilaga 59_update'!$D$5:$E$210,2,FALSE))),IF(VLOOKUP($C249,' REACH Bilaga 59_update'!$C$5:$E$210,3,FALSE)="",NA(),VLOOKUP($C249,' REACH Bilaga 59_update'!$C$5:$E$210,3,FALSE)))</f>
        <v>#N/A</v>
      </c>
      <c r="P249" s="76" t="e">
        <f>IF(C249="-",IF(A249="-",IFERROR(VLOOKUP($D249,' REACH Bilaga 59_update'!$A$5:$F$210,MATCH(Sammanfattning!P$1,' REACH Bilaga 59_update'!$A$4:$F$4,0),FALSE),VLOOKUP($D249,'REACH Bilaga XIV_update'!$A$4:$H$110,MATCH(Sammanfattning!P$1,'REACH Bilaga XIV_update'!$A$4:$H$4,0),FALSE)),IFERROR(VLOOKUP($A249,' REACH Bilaga 59_update'!$D$5:$F$210,MATCH(Sammanfattning!P$1,' REACH Bilaga 59_update'!$D$4:$F$4,0),FALSE),VLOOKUP($A249,'REACH Bilaga XIV_update'!$D$4:$H$110,MATCH(Sammanfattning!P$1,'REACH Bilaga XIV_update'!$D$4:$H$4,0),FALSE))),IFERROR(VLOOKUP($C249,' REACH Bilaga 59_update'!$C$5:$F$210,MATCH(Sammanfattning!P$1,' REACH Bilaga 59_update'!$C$4:$F$4,0),FALSE),VLOOKUP($C249,'REACH Bilaga XIV_update'!$C$4:$H$110,MATCH(Sammanfattning!P$1,'REACH Bilaga XIV_update'!$C$4:$H$4,0),FALSE)))</f>
        <v>#N/A</v>
      </c>
      <c r="Q249" s="76" t="e">
        <f>IF($C249="-",IF($A249="-",IF(VLOOKUP($D249,'REACH Bilaga XIV_update'!$A$5:$I$110,9,FALSE)="",NA(),VLOOKUP($D249,'REACH Bilaga XIV_update'!$A$5:$I$110,9,FALSE)),IF(VLOOKUP($A249,'REACH Bilaga XIV_update'!$D$5:$I$110,6,FALSE)="",NA(),VLOOKUP($A249,'REACH Bilaga XIV_update'!$D$5:$I$110,6,FALSE))),IF(VLOOKUP($C249,'REACH Bilaga XIV_update'!$C$5:$I$110,7,FALSE)="",NA(),VLOOKUP($C249,'REACH Bilaga XIV_update'!$C$5:$I$110,7,FALSE)))</f>
        <v>#N/A</v>
      </c>
      <c r="R249" s="76" t="e">
        <f>IF($C249="-",IF($A249="-",IF(VLOOKUP($D249,CoRAP_update!$A$5:$O$376,15,FALSE)="",NA(),VLOOKUP($D249,CoRAP_update!$A$5:$O$376,15,FALSE)),IF(VLOOKUP($A249,CoRAP_update!$D$5:$O$376,12,FALSE)="",NA(),VLOOKUP($A249,CoRAP_update!$D$5:$O$376,12,FALSE))),IF(VLOOKUP($C249,CoRAP_update!$C$5:$O$376,13,FALSE)="",NA(),VLOOKUP($C249,CoRAP_update!$C$5:$O$376,13,FALSE)))</f>
        <v>#N/A</v>
      </c>
      <c r="S249" s="144" t="str">
        <f>IF($C249="-",IF($A249="-",VLOOKUP($D249,CoRAP_update!$A$5:$J$376,MATCH(Sammanfattning!S$1,CoRAP_update!$A$4:$J$4,0),FALSE),VLOOKUP($A249,CoRAP_update!$D$5:$J$376,MATCH(Sammanfattning!S$1,CoRAP_update!$D$4:$J$4,0),FALSE)),VLOOKUP($C249,CoRAP_update!$C$5:$J$376,MATCH(Sammanfattning!S$1,CoRAP_update!$C$4:$J$4,0),FALSE))</f>
        <v>CMR#Potential endocrine disruptor#Consumer use#Exposure of sensitive populations#High (aggregated) tonnage#Wide dispersive use</v>
      </c>
      <c r="T249" s="76" t="str">
        <f>IF($A249="-",VLOOKUP($D249,EDC_update!$C$2:$F$450,4,FALSE),VLOOKUP($A249,EDC_update!$B$2:$F$450,5,FALSE))</f>
        <v>CAT1</v>
      </c>
      <c r="V249" s="78">
        <f>IF(IFERROR(SEARCH("PBT",P249),99)=99,IF(IFERROR(SEARCH("suspected PBT",S249),99)=99,IF(IFERROR(SEARCH("concluded to be PBT",K249),99)=99,IF(IFERROR(SEARCH("PBT",S249),99)=99,IF(IFERROR(SEARCH("PBT cand",L249),99)=99,IF(IFERROR(SEARCH("PBT",L249),99)=99,IF(IFERROR(SEARCH("persistent, bioackumulative and toxic properties",K249),99)=99,0,Scoring!$E$3),Scoring!$E$3),Scoring!$E$7),Scoring!$E$3),Scoring!$E$5),Scoring!$E$6),Scoring!$E$3)</f>
        <v>0</v>
      </c>
      <c r="W249" s="78">
        <f>IF(IFERROR(SEARCH("vPvB",P249),99)=99,IF(IFERROR(SEARCH("suspected pbt/vPvB",S249),99)=99,IF(IFERROR(SEARCH("vPvB",S249),99)=99,IF(IFERROR(SEARCH("concluded to be a vPvB",S249),99)=99,IF(IFERROR(SEARCH("identified as vPvB",K249),99)=99,IF(IFERROR(SEARCH("concluded to be a vPvB",K249),99)=99,IF(IFERROR(SEARCH("concluded to be both pbt and vPvB",S249),99)=99,IF(IFERROR(SEARCH("concluded to be both pbt and vPvB",K249),99)=99,0,Scoring!$E$5),Scoring!$E$5),Scoring!$E$5),Scoring!$E$5),Scoring!$E$5),Scoring!$E$4),Scoring!$E$6),Scoring!$E$4)</f>
        <v>0</v>
      </c>
      <c r="X249" s="78">
        <f>IF(IFERROR(SEARCH("H410",N249),99)=99,IF(IFERROR(SEARCH("H410",O249),99)=99,IF(IFERROR(SEARCH("H410",Q249),99)=99,IF(IFERROR(SEARCH("H410",M249),99)=99,IF(IFERROR(SEARCH("H410",R249),99)=99,IF(IFERROR(SEARCH("H411",N249),99)=99,IF(IFERROR(SEARCH("H411",O249),99)=99,IF(IFERROR(SEARCH("H411",Q249),99)=99,IF(IFERROR(SEARCH("H411",M249),99)=99,IF(IFERROR(SEARCH("H411",R249),99)=99,IF(IFERROR(SEARCH("H413",N249),99)=99,IF(IFERROR(SEARCH("H413",O249),99)=99,IF(IFERROR(SEARCH("H413",Q249),99)=99,IF(IFERROR(SEARCH("H413",M249),99)=99,IF(IFERROR(SEARCH("H413",R249),99)=99,IF(IFERROR(SEARCH("H412",N249),99)=99,IF(IFERROR(SEARCH("H412",O249),99)=99,IF(IFERROR(SEARCH("H412",Q249),99)=99,IF(IFERROR(SEARCH("H412",M249),99)=99,IF(IFERROR(SEARCH("H412",R249),99)=99,0,Scoring!$E$2),Scoring!$E$2),Scoring!$E$2),Scoring!$E$2),Scoring!$E$2),Scoring!$E$2),Scoring!$E$2),Scoring!$E$2),Scoring!$E$2),Scoring!$E$2),Scoring!$E$2),Scoring!$E$2),Scoring!$E$2),Scoring!$E$2),Scoring!$E$2),Scoring!$E$2),Scoring!$E$2),Scoring!$E$2),Scoring!$E$2),Scoring!$E$2)</f>
        <v>0</v>
      </c>
      <c r="Y249" s="78">
        <f>IF(IFERROR(SEARCH("CMR",K249),99)=99,IF(IFERROR(SEARCH("Suspected CMR",S249),99)=99,IF(IFERROR(SEARCH("CMR",S249),99)=99,0,Scoring!$E$8),Scoring!$E$9),Scoring!$E$8)</f>
        <v>3</v>
      </c>
      <c r="Z249" s="78">
        <f>IF(IFERROR(SEARCH("H350",N249),99)=99,IF(IFERROR(SEARCH("H350",O249),99)=99,IF(IFERROR(SEARCH("H350",Q249),99)=99,IF(IFERROR(SEARCH("H350",M249),99)=99,IF(IFERROR(SEARCH("H350",R249),99)=99,IF(IFERROR(SEARCH("H351",N249),99)=99,IF(IFERROR(SEARCH("H351",O249),99)=99,IF(IFERROR(SEARCH("H351",Q249),99)=99,IF(IFERROR(SEARCH("H351",M249),99)=99,IF(IFERROR(SEARCH("H351",R249),99)=99,IF(IFERROR(SEARCH("carcinogenic",P249),99)=99,IF(IFERROR(SEARCH("suspected carcinogenic",S249),99)=99,0,Scoring!$E$12),Scoring!$E$11),Scoring!$E$10),Scoring!$E$10),Scoring!$E$10),Scoring!$E$10),Scoring!$E$10),Scoring!$E$10),Scoring!$E$10),Scoring!$E$10),Scoring!$E$10),Scoring!$E$10)</f>
        <v>0</v>
      </c>
      <c r="AA249" s="78">
        <f>IF(IFERROR(SEARCH("H340",N249),99)=99,IF(IFERROR(SEARCH("H340",O249),99)=99,IF(IFERROR(SEARCH("H340",Q249),99)=99,IF(IFERROR(SEARCH("H340",M249),99)=99,IF(IFERROR(SEARCH("H340",R249),99)=99,IF(IFERROR(SEARCH("H341",N249),99)=99,IF(IFERROR(SEARCH("H341",O249),99)=99,IF(IFERROR(SEARCH("H341",Q249),99)=99,IF(IFERROR(SEARCH("H341",M249),99)=99,IF(IFERROR(SEARCH("H341",R249),99)=99,IF(IFERROR(SEARCH("mutagenic",P249),99)=99,IF(IFERROR(SEARCH("suspected mutagenic",S249),99)=99,0,Scoring!$E$15),Scoring!$E$14),Scoring!$E$13),Scoring!$E$13),Scoring!$E$13),Scoring!$E$13),Scoring!$E$13),Scoring!$E$13),Scoring!$E$13),Scoring!$E$13),Scoring!$E$13),Scoring!$E$13)</f>
        <v>0</v>
      </c>
      <c r="AB249" s="78">
        <f>IF(IFERROR(SEARCH("H360",N249),99)=99,IF(IFERROR(SEARCH("H360",O249),99)=99,IF(IFERROR(SEARCH("H360",Q249),99)=99,IF(IFERROR(SEARCH("H360",M249),99)=99,IF(IFERROR(SEARCH("H360",R249),99)=99,IF(IFERROR(SEARCH("H361",N249),99)=99,IF(IFERROR(SEARCH("H361",O249),99)=99,IF(IFERROR(SEARCH("H361",Q249),99)=99,IF(IFERROR(SEARCH("H361",M249),99)=99,IF(IFERROR(SEARCH("H361",R249),99)=99,IF(IFERROR(SEARCH("reproduction",P249),99)=99,IF(IFERROR(SEARCH("suspected reprotoxic",S249),99)=99,IF(IFERROR(SEARCH("reprotoxic",S249),99)=99,IF(IFERROR(SEARCH("reprotoxic",K249),99)=99,0,Scoring!$E$18),Scoring!$E$18),Scoring!$E$19),Scoring!$E$17),Scoring!$E$16),Scoring!$E$16),Scoring!$E$16),Scoring!$E$16),Scoring!$E$16),Scoring!$E$16),Scoring!$E$16),Scoring!$E$16),Scoring!$E$16),Scoring!$E$16)</f>
        <v>0</v>
      </c>
      <c r="AC249" s="78">
        <f>IF(IFERROR(SEARCH("57f",L249),99)=99,IF(IFERROR(SEARCH("57(f)",P249),99)=99,0,Scoring!$E$20),Scoring!$E$20)</f>
        <v>0</v>
      </c>
      <c r="AD249" s="78">
        <f>IF(IFERROR(SEARCH("CAT1",T249),99)=99,IF(IFERROR(SEARCH("CAT2",T249),99)=99,IF(IFERROR(SEARCH("CAT3",T249),99)=99,IF(IFERROR(SEARCH("concluded to be endocrine",K249),99)=99,IF(IFERROR(SEARCH("categorised as endocrine",K249),99)=99,IF(IFERROR(SEARCH("endocrine disrupting",P249),99)=99,IF(IFERROR(SEARCH("endocrine disrupting",K249),99)=99,IF(IFERROR(SEARCH("suspected endocrine",S249),99)=99,IF(IFERROR(SEARCH("potential endocrine",S249),99)=99,0,Scoring!$E$25),Scoring!$E$25),Scoring!$E$24),Scoring!$E$24),Scoring!$E$24),Scoring!$E$24),Scoring!$E$23),Scoring!$E$22),Scoring!$E$21)</f>
        <v>1</v>
      </c>
      <c r="AE249" s="78">
        <f>IF(IFERROR(SEARCH("suspected sensitiser",S249),99)=99,IF(IFERROR(SEARCH("sensitiser",S249),99)=99,IF(IFERROR(SEARCH("other hazard based concern",S249),99)=99,0,Scoring!$E$28),Scoring!$E$26),Scoring!$E$27)</f>
        <v>0</v>
      </c>
      <c r="AF249" s="78">
        <f>IF(IFERROR(M249,1)=1,IF(IFERROR(N249,1)=1,IF(IFERROR(O249,1)=1,IF(IFERROR(Q249,1)=1,IF(IFERROR(R249,1)=1,IF(IFERROR(T249,1)=1,IF(IFERROR(K249,1)=1,IF(IFERROR(P249,1)=1,IF(IFERROR(S249,1)=1,Scoring!$E$29,0),0),0),0),0),0),0),0),0)</f>
        <v>0</v>
      </c>
      <c r="AG249" s="78">
        <f t="shared" si="26"/>
        <v>4</v>
      </c>
      <c r="AI249" s="93"/>
      <c r="AJ249" s="94"/>
      <c r="AK249" s="76"/>
      <c r="AL249" s="75"/>
      <c r="AN249" s="79"/>
      <c r="AO249" s="79"/>
      <c r="AP249" s="79"/>
      <c r="AQ249" s="79"/>
      <c r="AR249" s="79"/>
      <c r="AS249" s="78"/>
      <c r="AU249" s="79">
        <f>IF(IFERROR(F249,99)=99,IF(IFERROR(G249,99)=99,IF(IFERROR(H249,99)=99,IF(IFERROR(I249,99)=99,IF(IFERROR(E249,99)=99,IF(IFERROR(J249,99)=99,0,Scoring!$B$7),Scoring!$B$3),Scoring!$B$2),Scoring!$B$6),Scoring!$B$5),Scoring!$B$4)</f>
        <v>0.5</v>
      </c>
      <c r="AV249" s="78">
        <f t="shared" si="27"/>
        <v>2</v>
      </c>
      <c r="AW249" s="78"/>
      <c r="AX249" s="66"/>
      <c r="AY249" s="78"/>
      <c r="AZ249" s="76"/>
      <c r="BA249" s="76"/>
      <c r="BB249" s="76"/>
    </row>
    <row r="250" spans="1:54" x14ac:dyDescent="0.25">
      <c r="A250" s="77" t="s">
        <v>3102</v>
      </c>
      <c r="B250" s="76" t="str">
        <f t="shared" si="29"/>
        <v>202-918-9</v>
      </c>
      <c r="C250" s="77" t="s">
        <v>104</v>
      </c>
      <c r="D250" s="77" t="s">
        <v>105</v>
      </c>
      <c r="E250" s="76" t="str">
        <f>IF(C250="-",IF(A250="-",VLOOKUP(D250,'sin-list 180320_update'!$C$2:$C$835,1,FALSE),VLOOKUP(A250,'sin-list 180320_update'!$A$2:$A$835,1,FALSE)),VLOOKUP(C250,'sin-list 180320_update'!$B$2:$B$835,1,FALSE))</f>
        <v>202-918-9</v>
      </c>
      <c r="F250" s="76" t="e">
        <f>IF($C250="-",IF($A250="-",VLOOKUP($D250,'REACH Bilaga XVII_update'!$A$5:$A$131,1,FALSE),VLOOKUP($A250,'REACH Bilaga XVII_update'!$C$5:$C$131,1,FALSE)),VLOOKUP($C250,'REACH Bilaga XVII_update'!$B$5:$B$131,1,FALSE))</f>
        <v>#N/A</v>
      </c>
      <c r="G250" s="76" t="str">
        <f>IF($C250="-",IF($A250="-",VLOOKUP($D250,' REACH Bilaga 59_update'!$A$5:$A$210,1,FALSE),VLOOKUP($A250,' REACH Bilaga 59_update'!$D$5:$D$210,1,FALSE)),VLOOKUP($C250,' REACH Bilaga 59_update'!$C$5:$C$210,1,FALSE))</f>
        <v>202-918-9</v>
      </c>
      <c r="H250" s="76" t="str">
        <f>IF($C250="-",IF($A250="-",VLOOKUP($D250,'REACH Bilaga XIV_update'!$A$5:$A$110,1,FALSE),VLOOKUP($A250,'REACH Bilaga XIV_update'!$D$5:$D$110,1,FALSE)),VLOOKUP($C250,'REACH Bilaga XIV_update'!$C$5:$C$110,1,FALSE))</f>
        <v>202-918-9</v>
      </c>
      <c r="I250" s="76" t="e">
        <f>IF($C250="-",IF($A250="-",VLOOKUP($D250,CoRAP_update!$A$5:$A$376,1,FALSE),VLOOKUP($A250,CoRAP_update!$D$5:$D$376,1,FALSE)),VLOOKUP($C250,CoRAP_update!$C$5:$C$376,1,FALSE))</f>
        <v>#N/A</v>
      </c>
      <c r="J250" s="76" t="e">
        <f>IF($C250="-",IF($A250="-",VLOOKUP($D250,EDC_update!$C$2:$C$450,1,FALSE),VLOOKUP($A250,EDC_update!$B$2:$B$450,1,FALSE)),VLOOKUP($C250,EDC_update!$L$2:$L$450,1,FALSE))</f>
        <v>#N/A</v>
      </c>
      <c r="K250" s="76" t="str">
        <f>IF($C250="-",IF($A250="-",IF(VLOOKUP($D250,'sin-list 180320_update'!$C$2:$S$835,3,FALSE)="",NA(),VLOOKUP($D250,'sin-list 180320_update'!$C$2:$S$835,3,FALSE)),IF(VLOOKUP($A250,'sin-list 180320_update'!$A$2:$S$835,5,FALSE)="",NA(),VLOOKUP($A250,'sin-list 180320_update'!$A$2:$S$835,5,FALSE))),IF(VLOOKUP($C250,'sin-list 180320_update'!$B$2:$S$835,4,FALSE)="",NA(),VLOOKUP($C250,'sin-list 180320_update'!$B$2:$S$835,4,FALSE)))</f>
        <v>Classified CMR according to Annex VI of Regulation 1272/2008</v>
      </c>
      <c r="L250" s="76" t="str">
        <f>IF($C250="-",IF($A250="-",VLOOKUP($D250,'sin-list 180320_update'!$C$2:$S$835,6,FALSE),VLOOKUP($A250,'sin-list 180320_update'!$A$2:$S$835,8,FALSE)),VLOOKUP($C250,'sin-list 180320_update'!$B$2:$S$835,7,FALSE))</f>
        <v>Carc. 1B
Acute Tox. 4 *
Aquatic Acute 1
Aquatic Chronic 1</v>
      </c>
      <c r="M250" s="76" t="str">
        <f>IF($C250="-",IF($A250="-",IF(VLOOKUP($D250,'sin-list 180320_update'!$C$2:$S$835,8,FALSE)="",NA(),VLOOKUP($D250,'sin-list 180320_update'!$C$2:$S$835,8,FALSE)),IF(VLOOKUP($A250,'sin-list 180320_update'!$A$2:$S$835,10,FALSE)="",NA(),VLOOKUP($A250,'sin-list 180320_update'!$A$2:$S$835,10,FALSE))),IF(VLOOKUP($C250,'sin-list 180320_update'!$B$2:$S$835,9,FALSE)="",NA(),VLOOKUP($C250,'sin-list 180320_update'!$B$2:$S$835,9,FALSE)))</f>
        <v>H350
H302
H400
H410</v>
      </c>
      <c r="N250" s="76" t="e">
        <f>IF($C250="-",IF($A250="-",IF(VLOOKUP($D250,'REACH Bilaga XVII_update'!$A$5:$E$131,4,FALSE)="",NA(),VLOOKUP($D250,'REACH Bilaga XVII_update'!$A$5:$E$131,4,FALSE)),IF(VLOOKUP($A250,'REACH Bilaga XVII_update'!$C$5:$D$131,2,FALSE)="",NA(),VLOOKUP($A250,'REACH Bilaga XVII_update'!$C$5:$D$131,2,FALSE))),IF(VLOOKUP($C250,'REACH Bilaga XVII_update'!$B$5:$D$131,3,FALSE)="",NA(),VLOOKUP($C250,'REACH Bilaga XVII_update'!$B$5:$D$131,3,FALSE)))</f>
        <v>#N/A</v>
      </c>
      <c r="O250" s="76" t="str">
        <f>IF($C250="-",IF($A250="-",IF(VLOOKUP($D250,' REACH Bilaga 59_update'!$A$5:$E$210,5,FALSE)="",NA(),VLOOKUP($D250,' REACH Bilaga 59_update'!$A$5:$E$210,5,FALSE)),IF(VLOOKUP($A250,' REACH Bilaga 59_update'!$D$5:$E$210,2,FALSE)="",NA(),VLOOKUP($A250,' REACH Bilaga 59_update'!$D$5:$E$210,2,FALSE))),IF(VLOOKUP($C250,' REACH Bilaga 59_update'!$C$5:$E$210,3,FALSE)="",NA(),VLOOKUP($C250,' REACH Bilaga 59_update'!$C$5:$E$210,3,FALSE)))</f>
        <v>H350
H302
H400
H410</v>
      </c>
      <c r="P250" s="76" t="str">
        <f>IF(C250="-",IF(A250="-",IFERROR(VLOOKUP($D250,' REACH Bilaga 59_update'!$A$5:$F$210,MATCH(Sammanfattning!P$1,' REACH Bilaga 59_update'!$A$4:$F$4,0),FALSE),VLOOKUP($D250,'REACH Bilaga XIV_update'!$A$4:$H$110,MATCH(Sammanfattning!P$1,'REACH Bilaga XIV_update'!$A$4:$H$4,0),FALSE)),IFERROR(VLOOKUP($A250,' REACH Bilaga 59_update'!$D$5:$F$210,MATCH(Sammanfattning!P$1,' REACH Bilaga 59_update'!$D$4:$F$4,0),FALSE),VLOOKUP($A250,'REACH Bilaga XIV_update'!$D$4:$H$110,MATCH(Sammanfattning!P$1,'REACH Bilaga XIV_update'!$D$4:$H$4,0),FALSE))),IFERROR(VLOOKUP($C250,' REACH Bilaga 59_update'!$C$5:$F$210,MATCH(Sammanfattning!P$1,' REACH Bilaga 59_update'!$C$4:$F$4,0),FALSE),VLOOKUP($C250,'REACH Bilaga XIV_update'!$C$4:$H$110,MATCH(Sammanfattning!P$1,'REACH Bilaga XIV_update'!$C$4:$H$4,0),FALSE)))</f>
        <v>Carcinogenic (Article 57a)</v>
      </c>
      <c r="Q250" s="76" t="str">
        <f>IF($C250="-",IF($A250="-",IF(VLOOKUP($D250,'REACH Bilaga XIV_update'!$A$5:$I$110,9,FALSE)="",NA(),VLOOKUP($D250,'REACH Bilaga XIV_update'!$A$5:$I$110,9,FALSE)),IF(VLOOKUP($A250,'REACH Bilaga XIV_update'!$D$5:$I$110,6,FALSE)="",NA(),VLOOKUP($A250,'REACH Bilaga XIV_update'!$D$5:$I$110,6,FALSE))),IF(VLOOKUP($C250,'REACH Bilaga XIV_update'!$C$5:$I$110,7,FALSE)="",NA(),VLOOKUP($C250,'REACH Bilaga XIV_update'!$C$5:$I$110,7,FALSE)))</f>
        <v>H350
H302
H400
H410</v>
      </c>
      <c r="R250" s="76" t="e">
        <f>IF($C250="-",IF($A250="-",IF(VLOOKUP($D250,CoRAP_update!$A$5:$O$376,15,FALSE)="",NA(),VLOOKUP($D250,CoRAP_update!$A$5:$O$376,15,FALSE)),IF(VLOOKUP($A250,CoRAP_update!$D$5:$O$376,12,FALSE)="",NA(),VLOOKUP($A250,CoRAP_update!$D$5:$O$376,12,FALSE))),IF(VLOOKUP($C250,CoRAP_update!$C$5:$O$376,13,FALSE)="",NA(),VLOOKUP($C250,CoRAP_update!$C$5:$O$376,13,FALSE)))</f>
        <v>#N/A</v>
      </c>
      <c r="S250" s="144" t="e">
        <f>IF($C250="-",IF($A250="-",VLOOKUP($D250,CoRAP_update!$A$5:$J$376,MATCH(Sammanfattning!S$1,CoRAP_update!$A$4:$J$4,0),FALSE),VLOOKUP($A250,CoRAP_update!$D$5:$J$376,MATCH(Sammanfattning!S$1,CoRAP_update!$D$4:$J$4,0),FALSE)),VLOOKUP($C250,CoRAP_update!$C$5:$J$376,MATCH(Sammanfattning!S$1,CoRAP_update!$C$4:$J$4,0),FALSE))</f>
        <v>#N/A</v>
      </c>
      <c r="T250" s="76" t="e">
        <f>IF($A250="-",VLOOKUP($D250,EDC_update!$C$2:$F$450,4,FALSE),VLOOKUP($A250,EDC_update!$B$2:$F$450,5,FALSE))</f>
        <v>#N/A</v>
      </c>
      <c r="V250" s="78">
        <f>IF(IFERROR(SEARCH("PBT",P250),99)=99,IF(IFERROR(SEARCH("suspected PBT",S250),99)=99,IF(IFERROR(SEARCH("concluded to be PBT",K250),99)=99,IF(IFERROR(SEARCH("PBT",S250),99)=99,IF(IFERROR(SEARCH("PBT cand",L250),99)=99,IF(IFERROR(SEARCH("PBT",L250),99)=99,IF(IFERROR(SEARCH("persistent, bioackumulative and toxic properties",K250),99)=99,0,Scoring!$E$3),Scoring!$E$3),Scoring!$E$7),Scoring!$E$3),Scoring!$E$5),Scoring!$E$6),Scoring!$E$3)</f>
        <v>0</v>
      </c>
      <c r="W250" s="78">
        <f>IF(IFERROR(SEARCH("vPvB",P250),99)=99,IF(IFERROR(SEARCH("suspected pbt/vPvB",S250),99)=99,IF(IFERROR(SEARCH("vPvB",S250),99)=99,IF(IFERROR(SEARCH("concluded to be a vPvB",S250),99)=99,IF(IFERROR(SEARCH("identified as vPvB",K250),99)=99,IF(IFERROR(SEARCH("concluded to be a vPvB",K250),99)=99,IF(IFERROR(SEARCH("concluded to be both pbt and vPvB",S250),99)=99,IF(IFERROR(SEARCH("concluded to be both pbt and vPvB",K250),99)=99,0,Scoring!$E$5),Scoring!$E$5),Scoring!$E$5),Scoring!$E$5),Scoring!$E$5),Scoring!$E$4),Scoring!$E$6),Scoring!$E$4)</f>
        <v>0</v>
      </c>
      <c r="X250" s="78">
        <f>IF(IFERROR(SEARCH("H410",N250),99)=99,IF(IFERROR(SEARCH("H410",O250),99)=99,IF(IFERROR(SEARCH("H410",Q250),99)=99,IF(IFERROR(SEARCH("H410",M250),99)=99,IF(IFERROR(SEARCH("H410",R250),99)=99,IF(IFERROR(SEARCH("H411",N250),99)=99,IF(IFERROR(SEARCH("H411",O250),99)=99,IF(IFERROR(SEARCH("H411",Q250),99)=99,IF(IFERROR(SEARCH("H411",M250),99)=99,IF(IFERROR(SEARCH("H411",R250),99)=99,IF(IFERROR(SEARCH("H413",N250),99)=99,IF(IFERROR(SEARCH("H413",O250),99)=99,IF(IFERROR(SEARCH("H413",Q250),99)=99,IF(IFERROR(SEARCH("H413",M250),99)=99,IF(IFERROR(SEARCH("H413",R250),99)=99,IF(IFERROR(SEARCH("H412",N250),99)=99,IF(IFERROR(SEARCH("H412",O250),99)=99,IF(IFERROR(SEARCH("H412",Q250),99)=99,IF(IFERROR(SEARCH("H412",M250),99)=99,IF(IFERROR(SEARCH("H412",R250),99)=99,0,Scoring!$E$2),Scoring!$E$2),Scoring!$E$2),Scoring!$E$2),Scoring!$E$2),Scoring!$E$2),Scoring!$E$2),Scoring!$E$2),Scoring!$E$2),Scoring!$E$2),Scoring!$E$2),Scoring!$E$2),Scoring!$E$2),Scoring!$E$2),Scoring!$E$2),Scoring!$E$2),Scoring!$E$2),Scoring!$E$2),Scoring!$E$2),Scoring!$E$2)</f>
        <v>1</v>
      </c>
      <c r="Y250" s="78">
        <f>IF(IFERROR(SEARCH("CMR",K250),99)=99,IF(IFERROR(SEARCH("Suspected CMR",S250),99)=99,IF(IFERROR(SEARCH("CMR",S250),99)=99,0,Scoring!$E$8),Scoring!$E$9),Scoring!$E$8)</f>
        <v>3</v>
      </c>
      <c r="Z250" s="78">
        <f>IF(IFERROR(SEARCH("H350",N250),99)=99,IF(IFERROR(SEARCH("H350",O250),99)=99,IF(IFERROR(SEARCH("H350",Q250),99)=99,IF(IFERROR(SEARCH("H350",M250),99)=99,IF(IFERROR(SEARCH("H350",R250),99)=99,IF(IFERROR(SEARCH("H351",N250),99)=99,IF(IFERROR(SEARCH("H351",O250),99)=99,IF(IFERROR(SEARCH("H351",Q250),99)=99,IF(IFERROR(SEARCH("H351",M250),99)=99,IF(IFERROR(SEARCH("H351",R250),99)=99,IF(IFERROR(SEARCH("carcinogenic",P250),99)=99,IF(IFERROR(SEARCH("suspected carcinogenic",S250),99)=99,0,Scoring!$E$12),Scoring!$E$11),Scoring!$E$10),Scoring!$E$10),Scoring!$E$10),Scoring!$E$10),Scoring!$E$10),Scoring!$E$10),Scoring!$E$10),Scoring!$E$10),Scoring!$E$10),Scoring!$E$10)</f>
        <v>1</v>
      </c>
      <c r="AA250" s="78">
        <f>IF(IFERROR(SEARCH("H340",N250),99)=99,IF(IFERROR(SEARCH("H340",O250),99)=99,IF(IFERROR(SEARCH("H340",Q250),99)=99,IF(IFERROR(SEARCH("H340",M250),99)=99,IF(IFERROR(SEARCH("H340",R250),99)=99,IF(IFERROR(SEARCH("H341",N250),99)=99,IF(IFERROR(SEARCH("H341",O250),99)=99,IF(IFERROR(SEARCH("H341",Q250),99)=99,IF(IFERROR(SEARCH("H341",M250),99)=99,IF(IFERROR(SEARCH("H341",R250),99)=99,IF(IFERROR(SEARCH("mutagenic",P250),99)=99,IF(IFERROR(SEARCH("suspected mutagenic",S250),99)=99,0,Scoring!$E$15),Scoring!$E$14),Scoring!$E$13),Scoring!$E$13),Scoring!$E$13),Scoring!$E$13),Scoring!$E$13),Scoring!$E$13),Scoring!$E$13),Scoring!$E$13),Scoring!$E$13),Scoring!$E$13)</f>
        <v>0</v>
      </c>
      <c r="AB250" s="78">
        <f>IF(IFERROR(SEARCH("H360",N250),99)=99,IF(IFERROR(SEARCH("H360",O250),99)=99,IF(IFERROR(SEARCH("H360",Q250),99)=99,IF(IFERROR(SEARCH("H360",M250),99)=99,IF(IFERROR(SEARCH("H360",R250),99)=99,IF(IFERROR(SEARCH("H361",N250),99)=99,IF(IFERROR(SEARCH("H361",O250),99)=99,IF(IFERROR(SEARCH("H361",Q250),99)=99,IF(IFERROR(SEARCH("H361",M250),99)=99,IF(IFERROR(SEARCH("H361",R250),99)=99,IF(IFERROR(SEARCH("reproduction",P250),99)=99,IF(IFERROR(SEARCH("suspected reprotoxic",S250),99)=99,IF(IFERROR(SEARCH("reprotoxic",S250),99)=99,IF(IFERROR(SEARCH("reprotoxic",K250),99)=99,0,Scoring!$E$18),Scoring!$E$18),Scoring!$E$19),Scoring!$E$17),Scoring!$E$16),Scoring!$E$16),Scoring!$E$16),Scoring!$E$16),Scoring!$E$16),Scoring!$E$16),Scoring!$E$16),Scoring!$E$16),Scoring!$E$16),Scoring!$E$16)</f>
        <v>0</v>
      </c>
      <c r="AC250" s="78">
        <f>IF(IFERROR(SEARCH("57f",L250),99)=99,IF(IFERROR(SEARCH("57(f)",P250),99)=99,0,Scoring!$E$20),Scoring!$E$20)</f>
        <v>0</v>
      </c>
      <c r="AD250" s="78">
        <f>IF(IFERROR(SEARCH("CAT1",T250),99)=99,IF(IFERROR(SEARCH("CAT2",T250),99)=99,IF(IFERROR(SEARCH("CAT3",T250),99)=99,IF(IFERROR(SEARCH("concluded to be endocrine",K250),99)=99,IF(IFERROR(SEARCH("categorised as endocrine",K250),99)=99,IF(IFERROR(SEARCH("endocrine disrupting",P250),99)=99,IF(IFERROR(SEARCH("endocrine disrupting",K250),99)=99,IF(IFERROR(SEARCH("suspected endocrine",S250),99)=99,IF(IFERROR(SEARCH("potential endocrine",S250),99)=99,0,Scoring!$E$25),Scoring!$E$25),Scoring!$E$24),Scoring!$E$24),Scoring!$E$24),Scoring!$E$24),Scoring!$E$23),Scoring!$E$22),Scoring!$E$21)</f>
        <v>0</v>
      </c>
      <c r="AE250" s="78">
        <f>IF(IFERROR(SEARCH("suspected sensitiser",S250),99)=99,IF(IFERROR(SEARCH("sensitiser",S250),99)=99,IF(IFERROR(SEARCH("other hazard based concern",S250),99)=99,0,Scoring!$E$28),Scoring!$E$26),Scoring!$E$27)</f>
        <v>0</v>
      </c>
      <c r="AF250" s="78">
        <f>IF(IFERROR(M250,1)=1,IF(IFERROR(N250,1)=1,IF(IFERROR(O250,1)=1,IF(IFERROR(Q250,1)=1,IF(IFERROR(R250,1)=1,IF(IFERROR(T250,1)=1,IF(IFERROR(K250,1)=1,IF(IFERROR(P250,1)=1,IF(IFERROR(S250,1)=1,Scoring!$E$29,0),0),0),0),0),0),0),0),0)</f>
        <v>0</v>
      </c>
      <c r="AG250" s="78">
        <f t="shared" si="26"/>
        <v>4</v>
      </c>
      <c r="AI250" s="93"/>
      <c r="AJ250" s="94"/>
      <c r="AK250" s="76"/>
      <c r="AL250" s="75"/>
      <c r="AN250" s="79"/>
      <c r="AO250" s="79"/>
      <c r="AP250" s="79"/>
      <c r="AQ250" s="79"/>
      <c r="AR250" s="79"/>
      <c r="AS250" s="78"/>
      <c r="AU250" s="79">
        <f>IF(IFERROR(F250,99)=99,IF(IFERROR(G250,99)=99,IF(IFERROR(H250,99)=99,IF(IFERROR(I250,99)=99,IF(IFERROR(E250,99)=99,IF(IFERROR(J250,99)=99,0,Scoring!$B$7),Scoring!$B$3),Scoring!$B$2),Scoring!$B$6),Scoring!$B$5),Scoring!$B$4)</f>
        <v>1</v>
      </c>
      <c r="AV250" s="78">
        <f t="shared" si="27"/>
        <v>4</v>
      </c>
      <c r="AW250" s="78"/>
      <c r="AX250" s="66"/>
      <c r="AY250" s="78"/>
      <c r="AZ250" s="76"/>
      <c r="BA250" s="76"/>
      <c r="BB250" s="76"/>
    </row>
    <row r="251" spans="1:54" x14ac:dyDescent="0.25">
      <c r="A251" s="77" t="s">
        <v>3099</v>
      </c>
      <c r="B251" s="76" t="str">
        <f t="shared" si="29"/>
        <v>202-959-2</v>
      </c>
      <c r="C251" s="77" t="s">
        <v>150</v>
      </c>
      <c r="D251" s="77" t="s">
        <v>151</v>
      </c>
      <c r="E251" s="76" t="str">
        <f>IF(C251="-",IF(A251="-",VLOOKUP(D251,'sin-list 180320_update'!$C$2:$C$835,1,FALSE),VLOOKUP(A251,'sin-list 180320_update'!$A$2:$A$835,1,FALSE)),VLOOKUP(C251,'sin-list 180320_update'!$B$2:$B$835,1,FALSE))</f>
        <v>202-959-2</v>
      </c>
      <c r="F251" s="76" t="e">
        <f>IF($C251="-",IF($A251="-",VLOOKUP($D251,'REACH Bilaga XVII_update'!$A$5:$A$131,1,FALSE),VLOOKUP($A251,'REACH Bilaga XVII_update'!$C$5:$C$131,1,FALSE)),VLOOKUP($C251,'REACH Bilaga XVII_update'!$B$5:$B$131,1,FALSE))</f>
        <v>#N/A</v>
      </c>
      <c r="G251" s="76" t="str">
        <f>IF($C251="-",IF($A251="-",VLOOKUP($D251,' REACH Bilaga 59_update'!$A$5:$A$210,1,FALSE),VLOOKUP($A251,' REACH Bilaga 59_update'!$D$5:$D$210,1,FALSE)),VLOOKUP($C251,' REACH Bilaga 59_update'!$C$5:$C$210,1,FALSE))</f>
        <v>202-959-2</v>
      </c>
      <c r="H251" s="76" t="e">
        <f>IF($C251="-",IF($A251="-",VLOOKUP($D251,'REACH Bilaga XIV_update'!$A$5:$A$110,1,FALSE),VLOOKUP($A251,'REACH Bilaga XIV_update'!$D$5:$D$110,1,FALSE)),VLOOKUP($C251,'REACH Bilaga XIV_update'!$C$5:$C$110,1,FALSE))</f>
        <v>#N/A</v>
      </c>
      <c r="I251" s="76" t="e">
        <f>IF($C251="-",IF($A251="-",VLOOKUP($D251,CoRAP_update!$A$5:$A$376,1,FALSE),VLOOKUP($A251,CoRAP_update!$D$5:$D$376,1,FALSE)),VLOOKUP($C251,CoRAP_update!$C$5:$C$376,1,FALSE))</f>
        <v>#N/A</v>
      </c>
      <c r="J251" s="76" t="e">
        <f>IF($C251="-",IF($A251="-",VLOOKUP($D251,EDC_update!$C$2:$C$450,1,FALSE),VLOOKUP($A251,EDC_update!$B$2:$B$450,1,FALSE)),VLOOKUP($C251,EDC_update!$L$2:$L$450,1,FALSE))</f>
        <v>#N/A</v>
      </c>
      <c r="K251" s="76" t="str">
        <f>IF($C251="-",IF($A251="-",IF(VLOOKUP($D251,'sin-list 180320_update'!$C$2:$S$835,3,FALSE)="",NA(),VLOOKUP($D251,'sin-list 180320_update'!$C$2:$S$835,3,FALSE)),IF(VLOOKUP($A251,'sin-list 180320_update'!$A$2:$S$835,5,FALSE)="",NA(),VLOOKUP($A251,'sin-list 180320_update'!$A$2:$S$835,5,FALSE))),IF(VLOOKUP($C251,'sin-list 180320_update'!$B$2:$S$835,4,FALSE)="",NA(),VLOOKUP($C251,'sin-list 180320_update'!$B$2:$S$835,4,FALSE)))</f>
        <v>Classified CMR according to Annex VI of Regulation 1272/2008</v>
      </c>
      <c r="L251" s="76" t="str">
        <f>IF($C251="-",IF($A251="-",VLOOKUP($D251,'sin-list 180320_update'!$C$2:$S$835,6,FALSE),VLOOKUP($A251,'sin-list 180320_update'!$A$2:$S$835,8,FALSE)),VLOOKUP($C251,'sin-list 180320_update'!$B$2:$S$835,7,FALSE))</f>
        <v>Carc. 1B
Aquatic Acute 1
Aquatic Chronic 1</v>
      </c>
      <c r="M251" s="76" t="str">
        <f>IF($C251="-",IF($A251="-",IF(VLOOKUP($D251,'sin-list 180320_update'!$C$2:$S$835,8,FALSE)="",NA(),VLOOKUP($D251,'sin-list 180320_update'!$C$2:$S$835,8,FALSE)),IF(VLOOKUP($A251,'sin-list 180320_update'!$A$2:$S$835,10,FALSE)="",NA(),VLOOKUP($A251,'sin-list 180320_update'!$A$2:$S$835,10,FALSE))),IF(VLOOKUP($C251,'sin-list 180320_update'!$B$2:$S$835,9,FALSE)="",NA(),VLOOKUP($C251,'sin-list 180320_update'!$B$2:$S$835,9,FALSE)))</f>
        <v>H350
H400
H410</v>
      </c>
      <c r="N251" s="76" t="e">
        <f>IF($C251="-",IF($A251="-",IF(VLOOKUP($D251,'REACH Bilaga XVII_update'!$A$5:$E$131,4,FALSE)="",NA(),VLOOKUP($D251,'REACH Bilaga XVII_update'!$A$5:$E$131,4,FALSE)),IF(VLOOKUP($A251,'REACH Bilaga XVII_update'!$C$5:$D$131,2,FALSE)="",NA(),VLOOKUP($A251,'REACH Bilaga XVII_update'!$C$5:$D$131,2,FALSE))),IF(VLOOKUP($C251,'REACH Bilaga XVII_update'!$B$5:$D$131,3,FALSE)="",NA(),VLOOKUP($C251,'REACH Bilaga XVII_update'!$B$5:$D$131,3,FALSE)))</f>
        <v>#N/A</v>
      </c>
      <c r="O251" s="76" t="str">
        <f>IF($C251="-",IF($A251="-",IF(VLOOKUP($D251,' REACH Bilaga 59_update'!$A$5:$E$210,5,FALSE)="",NA(),VLOOKUP($D251,' REACH Bilaga 59_update'!$A$5:$E$210,5,FALSE)),IF(VLOOKUP($A251,' REACH Bilaga 59_update'!$D$5:$E$210,2,FALSE)="",NA(),VLOOKUP($A251,' REACH Bilaga 59_update'!$D$5:$E$210,2,FALSE))),IF(VLOOKUP($C251,' REACH Bilaga 59_update'!$C$5:$E$210,3,FALSE)="",NA(),VLOOKUP($C251,' REACH Bilaga 59_update'!$C$5:$E$210,3,FALSE)))</f>
        <v>H350
H400
H410</v>
      </c>
      <c r="P251" s="76" t="str">
        <f>IF(C251="-",IF(A251="-",IFERROR(VLOOKUP($D251,' REACH Bilaga 59_update'!$A$5:$F$210,MATCH(Sammanfattning!P$1,' REACH Bilaga 59_update'!$A$4:$F$4,0),FALSE),VLOOKUP($D251,'REACH Bilaga XIV_update'!$A$4:$H$110,MATCH(Sammanfattning!P$1,'REACH Bilaga XIV_update'!$A$4:$H$4,0),FALSE)),IFERROR(VLOOKUP($A251,' REACH Bilaga 59_update'!$D$5:$F$210,MATCH(Sammanfattning!P$1,' REACH Bilaga 59_update'!$D$4:$F$4,0),FALSE),VLOOKUP($A251,'REACH Bilaga XIV_update'!$D$4:$H$110,MATCH(Sammanfattning!P$1,'REACH Bilaga XIV_update'!$D$4:$H$4,0),FALSE))),IFERROR(VLOOKUP($C251,' REACH Bilaga 59_update'!$C$5:$F$210,MATCH(Sammanfattning!P$1,' REACH Bilaga 59_update'!$C$4:$F$4,0),FALSE),VLOOKUP($C251,'REACH Bilaga XIV_update'!$C$4:$H$110,MATCH(Sammanfattning!P$1,'REACH Bilaga XIV_update'!$C$4:$H$4,0),FALSE)))</f>
        <v>Carcinogenic (Article 57a)</v>
      </c>
      <c r="Q251" s="76" t="e">
        <f>IF($C251="-",IF($A251="-",IF(VLOOKUP($D251,'REACH Bilaga XIV_update'!$A$5:$I$110,9,FALSE)="",NA(),VLOOKUP($D251,'REACH Bilaga XIV_update'!$A$5:$I$110,9,FALSE)),IF(VLOOKUP($A251,'REACH Bilaga XIV_update'!$D$5:$I$110,6,FALSE)="",NA(),VLOOKUP($A251,'REACH Bilaga XIV_update'!$D$5:$I$110,6,FALSE))),IF(VLOOKUP($C251,'REACH Bilaga XIV_update'!$C$5:$I$110,7,FALSE)="",NA(),VLOOKUP($C251,'REACH Bilaga XIV_update'!$C$5:$I$110,7,FALSE)))</f>
        <v>#N/A</v>
      </c>
      <c r="R251" s="76" t="e">
        <f>IF($C251="-",IF($A251="-",IF(VLOOKUP($D251,CoRAP_update!$A$5:$O$376,15,FALSE)="",NA(),VLOOKUP($D251,CoRAP_update!$A$5:$O$376,15,FALSE)),IF(VLOOKUP($A251,CoRAP_update!$D$5:$O$376,12,FALSE)="",NA(),VLOOKUP($A251,CoRAP_update!$D$5:$O$376,12,FALSE))),IF(VLOOKUP($C251,CoRAP_update!$C$5:$O$376,13,FALSE)="",NA(),VLOOKUP($C251,CoRAP_update!$C$5:$O$376,13,FALSE)))</f>
        <v>#N/A</v>
      </c>
      <c r="S251" s="144" t="e">
        <f>IF($C251="-",IF($A251="-",VLOOKUP($D251,CoRAP_update!$A$5:$J$376,MATCH(Sammanfattning!S$1,CoRAP_update!$A$4:$J$4,0),FALSE),VLOOKUP($A251,CoRAP_update!$D$5:$J$376,MATCH(Sammanfattning!S$1,CoRAP_update!$D$4:$J$4,0),FALSE)),VLOOKUP($C251,CoRAP_update!$C$5:$J$376,MATCH(Sammanfattning!S$1,CoRAP_update!$C$4:$J$4,0),FALSE))</f>
        <v>#N/A</v>
      </c>
      <c r="T251" s="76" t="e">
        <f>IF($A251="-",VLOOKUP($D251,EDC_update!$C$2:$F$450,4,FALSE),VLOOKUP($A251,EDC_update!$B$2:$F$450,5,FALSE))</f>
        <v>#N/A</v>
      </c>
      <c r="V251" s="78">
        <f>IF(IFERROR(SEARCH("PBT",P251),99)=99,IF(IFERROR(SEARCH("suspected PBT",S251),99)=99,IF(IFERROR(SEARCH("concluded to be PBT",K251),99)=99,IF(IFERROR(SEARCH("PBT",S251),99)=99,IF(IFERROR(SEARCH("PBT cand",L251),99)=99,IF(IFERROR(SEARCH("PBT",L251),99)=99,IF(IFERROR(SEARCH("persistent, bioackumulative and toxic properties",K251),99)=99,0,Scoring!$E$3),Scoring!$E$3),Scoring!$E$7),Scoring!$E$3),Scoring!$E$5),Scoring!$E$6),Scoring!$E$3)</f>
        <v>0</v>
      </c>
      <c r="W251" s="78">
        <f>IF(IFERROR(SEARCH("vPvB",P251),99)=99,IF(IFERROR(SEARCH("suspected pbt/vPvB",S251),99)=99,IF(IFERROR(SEARCH("vPvB",S251),99)=99,IF(IFERROR(SEARCH("concluded to be a vPvB",S251),99)=99,IF(IFERROR(SEARCH("identified as vPvB",K251),99)=99,IF(IFERROR(SEARCH("concluded to be a vPvB",K251),99)=99,IF(IFERROR(SEARCH("concluded to be both pbt and vPvB",S251),99)=99,IF(IFERROR(SEARCH("concluded to be both pbt and vPvB",K251),99)=99,0,Scoring!$E$5),Scoring!$E$5),Scoring!$E$5),Scoring!$E$5),Scoring!$E$5),Scoring!$E$4),Scoring!$E$6),Scoring!$E$4)</f>
        <v>0</v>
      </c>
      <c r="X251" s="78">
        <f>IF(IFERROR(SEARCH("H410",N251),99)=99,IF(IFERROR(SEARCH("H410",O251),99)=99,IF(IFERROR(SEARCH("H410",Q251),99)=99,IF(IFERROR(SEARCH("H410",M251),99)=99,IF(IFERROR(SEARCH("H410",R251),99)=99,IF(IFERROR(SEARCH("H411",N251),99)=99,IF(IFERROR(SEARCH("H411",O251),99)=99,IF(IFERROR(SEARCH("H411",Q251),99)=99,IF(IFERROR(SEARCH("H411",M251),99)=99,IF(IFERROR(SEARCH("H411",R251),99)=99,IF(IFERROR(SEARCH("H413",N251),99)=99,IF(IFERROR(SEARCH("H413",O251),99)=99,IF(IFERROR(SEARCH("H413",Q251),99)=99,IF(IFERROR(SEARCH("H413",M251),99)=99,IF(IFERROR(SEARCH("H413",R251),99)=99,IF(IFERROR(SEARCH("H412",N251),99)=99,IF(IFERROR(SEARCH("H412",O251),99)=99,IF(IFERROR(SEARCH("H412",Q251),99)=99,IF(IFERROR(SEARCH("H412",M251),99)=99,IF(IFERROR(SEARCH("H412",R251),99)=99,0,Scoring!$E$2),Scoring!$E$2),Scoring!$E$2),Scoring!$E$2),Scoring!$E$2),Scoring!$E$2),Scoring!$E$2),Scoring!$E$2),Scoring!$E$2),Scoring!$E$2),Scoring!$E$2),Scoring!$E$2),Scoring!$E$2),Scoring!$E$2),Scoring!$E$2),Scoring!$E$2),Scoring!$E$2),Scoring!$E$2),Scoring!$E$2),Scoring!$E$2)</f>
        <v>1</v>
      </c>
      <c r="Y251" s="78">
        <f>IF(IFERROR(SEARCH("CMR",K251),99)=99,IF(IFERROR(SEARCH("Suspected CMR",S251),99)=99,IF(IFERROR(SEARCH("CMR",S251),99)=99,0,Scoring!$E$8),Scoring!$E$9),Scoring!$E$8)</f>
        <v>3</v>
      </c>
      <c r="Z251" s="78">
        <f>IF(IFERROR(SEARCH("H350",N251),99)=99,IF(IFERROR(SEARCH("H350",O251),99)=99,IF(IFERROR(SEARCH("H350",Q251),99)=99,IF(IFERROR(SEARCH("H350",M251),99)=99,IF(IFERROR(SEARCH("H350",R251),99)=99,IF(IFERROR(SEARCH("H351",N251),99)=99,IF(IFERROR(SEARCH("H351",O251),99)=99,IF(IFERROR(SEARCH("H351",Q251),99)=99,IF(IFERROR(SEARCH("H351",M251),99)=99,IF(IFERROR(SEARCH("H351",R251),99)=99,IF(IFERROR(SEARCH("carcinogenic",P251),99)=99,IF(IFERROR(SEARCH("suspected carcinogenic",S251),99)=99,0,Scoring!$E$12),Scoring!$E$11),Scoring!$E$10),Scoring!$E$10),Scoring!$E$10),Scoring!$E$10),Scoring!$E$10),Scoring!$E$10),Scoring!$E$10),Scoring!$E$10),Scoring!$E$10),Scoring!$E$10)</f>
        <v>1</v>
      </c>
      <c r="AA251" s="78">
        <f>IF(IFERROR(SEARCH("H340",N251),99)=99,IF(IFERROR(SEARCH("H340",O251),99)=99,IF(IFERROR(SEARCH("H340",Q251),99)=99,IF(IFERROR(SEARCH("H340",M251),99)=99,IF(IFERROR(SEARCH("H340",R251),99)=99,IF(IFERROR(SEARCH("H341",N251),99)=99,IF(IFERROR(SEARCH("H341",O251),99)=99,IF(IFERROR(SEARCH("H341",Q251),99)=99,IF(IFERROR(SEARCH("H341",M251),99)=99,IF(IFERROR(SEARCH("H341",R251),99)=99,IF(IFERROR(SEARCH("mutagenic",P251),99)=99,IF(IFERROR(SEARCH("suspected mutagenic",S251),99)=99,0,Scoring!$E$15),Scoring!$E$14),Scoring!$E$13),Scoring!$E$13),Scoring!$E$13),Scoring!$E$13),Scoring!$E$13),Scoring!$E$13),Scoring!$E$13),Scoring!$E$13),Scoring!$E$13),Scoring!$E$13)</f>
        <v>0</v>
      </c>
      <c r="AB251" s="78">
        <f>IF(IFERROR(SEARCH("H360",N251),99)=99,IF(IFERROR(SEARCH("H360",O251),99)=99,IF(IFERROR(SEARCH("H360",Q251),99)=99,IF(IFERROR(SEARCH("H360",M251),99)=99,IF(IFERROR(SEARCH("H360",R251),99)=99,IF(IFERROR(SEARCH("H361",N251),99)=99,IF(IFERROR(SEARCH("H361",O251),99)=99,IF(IFERROR(SEARCH("H361",Q251),99)=99,IF(IFERROR(SEARCH("H361",M251),99)=99,IF(IFERROR(SEARCH("H361",R251),99)=99,IF(IFERROR(SEARCH("reproduction",P251),99)=99,IF(IFERROR(SEARCH("suspected reprotoxic",S251),99)=99,IF(IFERROR(SEARCH("reprotoxic",S251),99)=99,IF(IFERROR(SEARCH("reprotoxic",K251),99)=99,0,Scoring!$E$18),Scoring!$E$18),Scoring!$E$19),Scoring!$E$17),Scoring!$E$16),Scoring!$E$16),Scoring!$E$16),Scoring!$E$16),Scoring!$E$16),Scoring!$E$16),Scoring!$E$16),Scoring!$E$16),Scoring!$E$16),Scoring!$E$16)</f>
        <v>0</v>
      </c>
      <c r="AC251" s="78">
        <f>IF(IFERROR(SEARCH("57f",L251),99)=99,IF(IFERROR(SEARCH("57(f)",P251),99)=99,0,Scoring!$E$20),Scoring!$E$20)</f>
        <v>0</v>
      </c>
      <c r="AD251" s="78">
        <f>IF(IFERROR(SEARCH("CAT1",T251),99)=99,IF(IFERROR(SEARCH("CAT2",T251),99)=99,IF(IFERROR(SEARCH("CAT3",T251),99)=99,IF(IFERROR(SEARCH("concluded to be endocrine",K251),99)=99,IF(IFERROR(SEARCH("categorised as endocrine",K251),99)=99,IF(IFERROR(SEARCH("endocrine disrupting",P251),99)=99,IF(IFERROR(SEARCH("endocrine disrupting",K251),99)=99,IF(IFERROR(SEARCH("suspected endocrine",S251),99)=99,IF(IFERROR(SEARCH("potential endocrine",S251),99)=99,0,Scoring!$E$25),Scoring!$E$25),Scoring!$E$24),Scoring!$E$24),Scoring!$E$24),Scoring!$E$24),Scoring!$E$23),Scoring!$E$22),Scoring!$E$21)</f>
        <v>0</v>
      </c>
      <c r="AE251" s="78">
        <f>IF(IFERROR(SEARCH("suspected sensitiser",S251),99)=99,IF(IFERROR(SEARCH("sensitiser",S251),99)=99,IF(IFERROR(SEARCH("other hazard based concern",S251),99)=99,0,Scoring!$E$28),Scoring!$E$26),Scoring!$E$27)</f>
        <v>0</v>
      </c>
      <c r="AF251" s="78">
        <f>IF(IFERROR(M251,1)=1,IF(IFERROR(N251,1)=1,IF(IFERROR(O251,1)=1,IF(IFERROR(Q251,1)=1,IF(IFERROR(R251,1)=1,IF(IFERROR(T251,1)=1,IF(IFERROR(K251,1)=1,IF(IFERROR(P251,1)=1,IF(IFERROR(S251,1)=1,Scoring!$E$29,0),0),0),0),0),0),0),0),0)</f>
        <v>0</v>
      </c>
      <c r="AG251" s="78">
        <f t="shared" si="26"/>
        <v>4</v>
      </c>
      <c r="AI251" s="93"/>
      <c r="AJ251" s="94"/>
      <c r="AK251" s="76"/>
      <c r="AL251" s="75"/>
      <c r="AN251" s="79"/>
      <c r="AO251" s="79"/>
      <c r="AP251" s="79"/>
      <c r="AQ251" s="79"/>
      <c r="AR251" s="79"/>
      <c r="AS251" s="78"/>
      <c r="AU251" s="79">
        <f>IF(IFERROR(F251,99)=99,IF(IFERROR(G251,99)=99,IF(IFERROR(H251,99)=99,IF(IFERROR(I251,99)=99,IF(IFERROR(E251,99)=99,IF(IFERROR(J251,99)=99,0,Scoring!$B$7),Scoring!$B$3),Scoring!$B$2),Scoring!$B$6),Scoring!$B$5),Scoring!$B$4)</f>
        <v>1</v>
      </c>
      <c r="AV251" s="78">
        <f t="shared" si="27"/>
        <v>4</v>
      </c>
      <c r="AW251" s="78"/>
      <c r="AX251" s="66"/>
      <c r="AY251" s="78"/>
      <c r="AZ251" s="76"/>
      <c r="BA251" s="76"/>
      <c r="BB251" s="76"/>
    </row>
    <row r="252" spans="1:54" x14ac:dyDescent="0.25">
      <c r="A252" s="77" t="s">
        <v>3139</v>
      </c>
      <c r="B252" s="76" t="str">
        <f t="shared" si="29"/>
        <v>202-974-4</v>
      </c>
      <c r="C252" s="77" t="s">
        <v>157</v>
      </c>
      <c r="D252" s="77" t="s">
        <v>158</v>
      </c>
      <c r="E252" s="76" t="str">
        <f>IF(C252="-",IF(A252="-",VLOOKUP(D252,'sin-list 180320_update'!$C$2:$C$835,1,FALSE),VLOOKUP(A252,'sin-list 180320_update'!$A$2:$A$835,1,FALSE)),VLOOKUP(C252,'sin-list 180320_update'!$B$2:$B$835,1,FALSE))</f>
        <v>202-974-4</v>
      </c>
      <c r="F252" s="76" t="e">
        <f>IF($C252="-",IF($A252="-",VLOOKUP($D252,'REACH Bilaga XVII_update'!$A$5:$A$131,1,FALSE),VLOOKUP($A252,'REACH Bilaga XVII_update'!$C$5:$C$131,1,FALSE)),VLOOKUP($C252,'REACH Bilaga XVII_update'!$B$5:$B$131,1,FALSE))</f>
        <v>#N/A</v>
      </c>
      <c r="G252" s="76" t="str">
        <f>IF($C252="-",IF($A252="-",VLOOKUP($D252,' REACH Bilaga 59_update'!$A$5:$A$210,1,FALSE),VLOOKUP($A252,' REACH Bilaga 59_update'!$D$5:$D$210,1,FALSE)),VLOOKUP($C252,' REACH Bilaga 59_update'!$C$5:$C$210,1,FALSE))</f>
        <v>202-974-4</v>
      </c>
      <c r="H252" s="76" t="str">
        <f>IF($C252="-",IF($A252="-",VLOOKUP($D252,'REACH Bilaga XIV_update'!$A$5:$A$110,1,FALSE),VLOOKUP($A252,'REACH Bilaga XIV_update'!$D$5:$D$110,1,FALSE)),VLOOKUP($C252,'REACH Bilaga XIV_update'!$C$5:$C$110,1,FALSE))</f>
        <v>202-974-4</v>
      </c>
      <c r="I252" s="76" t="e">
        <f>IF($C252="-",IF($A252="-",VLOOKUP($D252,CoRAP_update!$A$5:$A$376,1,FALSE),VLOOKUP($A252,CoRAP_update!$D$5:$D$376,1,FALSE)),VLOOKUP($C252,CoRAP_update!$C$5:$C$376,1,FALSE))</f>
        <v>#N/A</v>
      </c>
      <c r="J252" s="76" t="e">
        <f>IF($C252="-",IF($A252="-",VLOOKUP($D252,EDC_update!$C$2:$C$450,1,FALSE),VLOOKUP($A252,EDC_update!$B$2:$B$450,1,FALSE)),VLOOKUP($C252,EDC_update!$L$2:$L$450,1,FALSE))</f>
        <v>#N/A</v>
      </c>
      <c r="K252" s="76" t="str">
        <f>IF($C252="-",IF($A252="-",IF(VLOOKUP($D252,'sin-list 180320_update'!$C$2:$S$835,3,FALSE)="",NA(),VLOOKUP($D252,'sin-list 180320_update'!$C$2:$S$835,3,FALSE)),IF(VLOOKUP($A252,'sin-list 180320_update'!$A$2:$S$835,5,FALSE)="",NA(),VLOOKUP($A252,'sin-list 180320_update'!$A$2:$S$835,5,FALSE))),IF(VLOOKUP($C252,'sin-list 180320_update'!$B$2:$S$835,4,FALSE)="",NA(),VLOOKUP($C252,'sin-list 180320_update'!$B$2:$S$835,4,FALSE)))</f>
        <v>Classified CMR according to Annex VI of Regulation 1272/2008</v>
      </c>
      <c r="L252" s="76" t="str">
        <f>IF($C252="-",IF($A252="-",VLOOKUP($D252,'sin-list 180320_update'!$C$2:$S$835,6,FALSE),VLOOKUP($A252,'sin-list 180320_update'!$A$2:$S$835,8,FALSE)),VLOOKUP($C252,'sin-list 180320_update'!$B$2:$S$835,7,FALSE))</f>
        <v>Carc. 1B
Muta. 2
STOT SE 1
STOT RE 2 *
Skin Sens. 1
Aquatic Chronic 2</v>
      </c>
      <c r="M252" s="76" t="str">
        <f>IF($C252="-",IF($A252="-",IF(VLOOKUP($D252,'sin-list 180320_update'!$C$2:$S$835,8,FALSE)="",NA(),VLOOKUP($D252,'sin-list 180320_update'!$C$2:$S$835,8,FALSE)),IF(VLOOKUP($A252,'sin-list 180320_update'!$A$2:$S$835,10,FALSE)="",NA(),VLOOKUP($A252,'sin-list 180320_update'!$A$2:$S$835,10,FALSE))),IF(VLOOKUP($C252,'sin-list 180320_update'!$B$2:$S$835,9,FALSE)="",NA(),VLOOKUP($C252,'sin-list 180320_update'!$B$2:$S$835,9,FALSE)))</f>
        <v>H350
H341
H370 **
H373 **
H317
H411</v>
      </c>
      <c r="N252" s="76" t="e">
        <f>IF($C252="-",IF($A252="-",IF(VLOOKUP($D252,'REACH Bilaga XVII_update'!$A$5:$E$131,4,FALSE)="",NA(),VLOOKUP($D252,'REACH Bilaga XVII_update'!$A$5:$E$131,4,FALSE)),IF(VLOOKUP($A252,'REACH Bilaga XVII_update'!$C$5:$D$131,2,FALSE)="",NA(),VLOOKUP($A252,'REACH Bilaga XVII_update'!$C$5:$D$131,2,FALSE))),IF(VLOOKUP($C252,'REACH Bilaga XVII_update'!$B$5:$D$131,3,FALSE)="",NA(),VLOOKUP($C252,'REACH Bilaga XVII_update'!$B$5:$D$131,3,FALSE)))</f>
        <v>#N/A</v>
      </c>
      <c r="O252" s="76" t="str">
        <f>IF($C252="-",IF($A252="-",IF(VLOOKUP($D252,' REACH Bilaga 59_update'!$A$5:$E$210,5,FALSE)="",NA(),VLOOKUP($D252,' REACH Bilaga 59_update'!$A$5:$E$210,5,FALSE)),IF(VLOOKUP($A252,' REACH Bilaga 59_update'!$D$5:$E$210,2,FALSE)="",NA(),VLOOKUP($A252,' REACH Bilaga 59_update'!$D$5:$E$210,2,FALSE))),IF(VLOOKUP($C252,' REACH Bilaga 59_update'!$C$5:$E$210,3,FALSE)="",NA(),VLOOKUP($C252,' REACH Bilaga 59_update'!$C$5:$E$210,3,FALSE)))</f>
        <v>H350
H341
H370 **
H373 **
H317
H411</v>
      </c>
      <c r="P252" s="76" t="str">
        <f>IF(C252="-",IF(A252="-",IFERROR(VLOOKUP($D252,' REACH Bilaga 59_update'!$A$5:$F$210,MATCH(Sammanfattning!P$1,' REACH Bilaga 59_update'!$A$4:$F$4,0),FALSE),VLOOKUP($D252,'REACH Bilaga XIV_update'!$A$4:$H$110,MATCH(Sammanfattning!P$1,'REACH Bilaga XIV_update'!$A$4:$H$4,0),FALSE)),IFERROR(VLOOKUP($A252,' REACH Bilaga 59_update'!$D$5:$F$210,MATCH(Sammanfattning!P$1,' REACH Bilaga 59_update'!$D$4:$F$4,0),FALSE),VLOOKUP($A252,'REACH Bilaga XIV_update'!$D$4:$H$110,MATCH(Sammanfattning!P$1,'REACH Bilaga XIV_update'!$D$4:$H$4,0),FALSE))),IFERROR(VLOOKUP($C252,' REACH Bilaga 59_update'!$C$5:$F$210,MATCH(Sammanfattning!P$1,' REACH Bilaga 59_update'!$C$4:$F$4,0),FALSE),VLOOKUP($C252,'REACH Bilaga XIV_update'!$C$4:$H$110,MATCH(Sammanfattning!P$1,'REACH Bilaga XIV_update'!$C$4:$H$4,0),FALSE)))</f>
        <v>Carcinogenic (Article 57a)</v>
      </c>
      <c r="Q252" s="76" t="str">
        <f>IF($C252="-",IF($A252="-",IF(VLOOKUP($D252,'REACH Bilaga XIV_update'!$A$5:$I$110,9,FALSE)="",NA(),VLOOKUP($D252,'REACH Bilaga XIV_update'!$A$5:$I$110,9,FALSE)),IF(VLOOKUP($A252,'REACH Bilaga XIV_update'!$D$5:$I$110,6,FALSE)="",NA(),VLOOKUP($A252,'REACH Bilaga XIV_update'!$D$5:$I$110,6,FALSE))),IF(VLOOKUP($C252,'REACH Bilaga XIV_update'!$C$5:$I$110,7,FALSE)="",NA(),VLOOKUP($C252,'REACH Bilaga XIV_update'!$C$5:$I$110,7,FALSE)))</f>
        <v>H350
H341
H370 **
H373 **
H317
H411</v>
      </c>
      <c r="R252" s="76" t="e">
        <f>IF($C252="-",IF($A252="-",IF(VLOOKUP($D252,CoRAP_update!$A$5:$O$376,15,FALSE)="",NA(),VLOOKUP($D252,CoRAP_update!$A$5:$O$376,15,FALSE)),IF(VLOOKUP($A252,CoRAP_update!$D$5:$O$376,12,FALSE)="",NA(),VLOOKUP($A252,CoRAP_update!$D$5:$O$376,12,FALSE))),IF(VLOOKUP($C252,CoRAP_update!$C$5:$O$376,13,FALSE)="",NA(),VLOOKUP($C252,CoRAP_update!$C$5:$O$376,13,FALSE)))</f>
        <v>#N/A</v>
      </c>
      <c r="S252" s="144" t="e">
        <f>IF($C252="-",IF($A252="-",VLOOKUP($D252,CoRAP_update!$A$5:$J$376,MATCH(Sammanfattning!S$1,CoRAP_update!$A$4:$J$4,0),FALSE),VLOOKUP($A252,CoRAP_update!$D$5:$J$376,MATCH(Sammanfattning!S$1,CoRAP_update!$D$4:$J$4,0),FALSE)),VLOOKUP($C252,CoRAP_update!$C$5:$J$376,MATCH(Sammanfattning!S$1,CoRAP_update!$C$4:$J$4,0),FALSE))</f>
        <v>#N/A</v>
      </c>
      <c r="T252" s="76" t="e">
        <f>IF($A252="-",VLOOKUP($D252,EDC_update!$C$2:$F$450,4,FALSE),VLOOKUP($A252,EDC_update!$B$2:$F$450,5,FALSE))</f>
        <v>#N/A</v>
      </c>
      <c r="V252" s="78">
        <f>IF(IFERROR(SEARCH("PBT",P252),99)=99,IF(IFERROR(SEARCH("suspected PBT",S252),99)=99,IF(IFERROR(SEARCH("concluded to be PBT",K252),99)=99,IF(IFERROR(SEARCH("PBT",S252),99)=99,IF(IFERROR(SEARCH("PBT cand",L252),99)=99,IF(IFERROR(SEARCH("PBT",L252),99)=99,IF(IFERROR(SEARCH("persistent, bioackumulative and toxic properties",K252),99)=99,0,Scoring!$E$3),Scoring!$E$3),Scoring!$E$7),Scoring!$E$3),Scoring!$E$5),Scoring!$E$6),Scoring!$E$3)</f>
        <v>0</v>
      </c>
      <c r="W252" s="78">
        <f>IF(IFERROR(SEARCH("vPvB",P252),99)=99,IF(IFERROR(SEARCH("suspected pbt/vPvB",S252),99)=99,IF(IFERROR(SEARCH("vPvB",S252),99)=99,IF(IFERROR(SEARCH("concluded to be a vPvB",S252),99)=99,IF(IFERROR(SEARCH("identified as vPvB",K252),99)=99,IF(IFERROR(SEARCH("concluded to be a vPvB",K252),99)=99,IF(IFERROR(SEARCH("concluded to be both pbt and vPvB",S252),99)=99,IF(IFERROR(SEARCH("concluded to be both pbt and vPvB",K252),99)=99,0,Scoring!$E$5),Scoring!$E$5),Scoring!$E$5),Scoring!$E$5),Scoring!$E$5),Scoring!$E$4),Scoring!$E$6),Scoring!$E$4)</f>
        <v>0</v>
      </c>
      <c r="X252" s="78">
        <f>IF(IFERROR(SEARCH("H410",N252),99)=99,IF(IFERROR(SEARCH("H410",O252),99)=99,IF(IFERROR(SEARCH("H410",Q252),99)=99,IF(IFERROR(SEARCH("H410",M252),99)=99,IF(IFERROR(SEARCH("H410",R252),99)=99,IF(IFERROR(SEARCH("H411",N252),99)=99,IF(IFERROR(SEARCH("H411",O252),99)=99,IF(IFERROR(SEARCH("H411",Q252),99)=99,IF(IFERROR(SEARCH("H411",M252),99)=99,IF(IFERROR(SEARCH("H411",R252),99)=99,IF(IFERROR(SEARCH("H413",N252),99)=99,IF(IFERROR(SEARCH("H413",O252),99)=99,IF(IFERROR(SEARCH("H413",Q252),99)=99,IF(IFERROR(SEARCH("H413",M252),99)=99,IF(IFERROR(SEARCH("H413",R252),99)=99,IF(IFERROR(SEARCH("H412",N252),99)=99,IF(IFERROR(SEARCH("H412",O252),99)=99,IF(IFERROR(SEARCH("H412",Q252),99)=99,IF(IFERROR(SEARCH("H412",M252),99)=99,IF(IFERROR(SEARCH("H412",R252),99)=99,0,Scoring!$E$2),Scoring!$E$2),Scoring!$E$2),Scoring!$E$2),Scoring!$E$2),Scoring!$E$2),Scoring!$E$2),Scoring!$E$2),Scoring!$E$2),Scoring!$E$2),Scoring!$E$2),Scoring!$E$2),Scoring!$E$2),Scoring!$E$2),Scoring!$E$2),Scoring!$E$2),Scoring!$E$2),Scoring!$E$2),Scoring!$E$2),Scoring!$E$2)</f>
        <v>1</v>
      </c>
      <c r="Y252" s="78">
        <f>IF(IFERROR(SEARCH("CMR",K252),99)=99,IF(IFERROR(SEARCH("Suspected CMR",S252),99)=99,IF(IFERROR(SEARCH("CMR",S252),99)=99,0,Scoring!$E$8),Scoring!$E$9),Scoring!$E$8)</f>
        <v>3</v>
      </c>
      <c r="Z252" s="78">
        <f>IF(IFERROR(SEARCH("H350",N252),99)=99,IF(IFERROR(SEARCH("H350",O252),99)=99,IF(IFERROR(SEARCH("H350",Q252),99)=99,IF(IFERROR(SEARCH("H350",M252),99)=99,IF(IFERROR(SEARCH("H350",R252),99)=99,IF(IFERROR(SEARCH("H351",N252),99)=99,IF(IFERROR(SEARCH("H351",O252),99)=99,IF(IFERROR(SEARCH("H351",Q252),99)=99,IF(IFERROR(SEARCH("H351",M252),99)=99,IF(IFERROR(SEARCH("H351",R252),99)=99,IF(IFERROR(SEARCH("carcinogenic",P252),99)=99,IF(IFERROR(SEARCH("suspected carcinogenic",S252),99)=99,0,Scoring!$E$12),Scoring!$E$11),Scoring!$E$10),Scoring!$E$10),Scoring!$E$10),Scoring!$E$10),Scoring!$E$10),Scoring!$E$10),Scoring!$E$10),Scoring!$E$10),Scoring!$E$10),Scoring!$E$10)</f>
        <v>1</v>
      </c>
      <c r="AA252" s="78">
        <f>IF(IFERROR(SEARCH("H340",N252),99)=99,IF(IFERROR(SEARCH("H340",O252),99)=99,IF(IFERROR(SEARCH("H340",Q252),99)=99,IF(IFERROR(SEARCH("H340",M252),99)=99,IF(IFERROR(SEARCH("H340",R252),99)=99,IF(IFERROR(SEARCH("H341",N252),99)=99,IF(IFERROR(SEARCH("H341",O252),99)=99,IF(IFERROR(SEARCH("H341",Q252),99)=99,IF(IFERROR(SEARCH("H341",M252),99)=99,IF(IFERROR(SEARCH("H341",R252),99)=99,IF(IFERROR(SEARCH("mutagenic",P252),99)=99,IF(IFERROR(SEARCH("suspected mutagenic",S252),99)=99,0,Scoring!$E$15),Scoring!$E$14),Scoring!$E$13),Scoring!$E$13),Scoring!$E$13),Scoring!$E$13),Scoring!$E$13),Scoring!$E$13),Scoring!$E$13),Scoring!$E$13),Scoring!$E$13),Scoring!$E$13)</f>
        <v>1</v>
      </c>
      <c r="AB252" s="78">
        <f>IF(IFERROR(SEARCH("H360",N252),99)=99,IF(IFERROR(SEARCH("H360",O252),99)=99,IF(IFERROR(SEARCH("H360",Q252),99)=99,IF(IFERROR(SEARCH("H360",M252),99)=99,IF(IFERROR(SEARCH("H360",R252),99)=99,IF(IFERROR(SEARCH("H361",N252),99)=99,IF(IFERROR(SEARCH("H361",O252),99)=99,IF(IFERROR(SEARCH("H361",Q252),99)=99,IF(IFERROR(SEARCH("H361",M252),99)=99,IF(IFERROR(SEARCH("H361",R252),99)=99,IF(IFERROR(SEARCH("reproduction",P252),99)=99,IF(IFERROR(SEARCH("suspected reprotoxic",S252),99)=99,IF(IFERROR(SEARCH("reprotoxic",S252),99)=99,IF(IFERROR(SEARCH("reprotoxic",K252),99)=99,0,Scoring!$E$18),Scoring!$E$18),Scoring!$E$19),Scoring!$E$17),Scoring!$E$16),Scoring!$E$16),Scoring!$E$16),Scoring!$E$16),Scoring!$E$16),Scoring!$E$16),Scoring!$E$16),Scoring!$E$16),Scoring!$E$16),Scoring!$E$16)</f>
        <v>0</v>
      </c>
      <c r="AC252" s="78">
        <f>IF(IFERROR(SEARCH("57f",L252),99)=99,IF(IFERROR(SEARCH("57(f)",P252),99)=99,0,Scoring!$E$20),Scoring!$E$20)</f>
        <v>0</v>
      </c>
      <c r="AD252" s="78">
        <f>IF(IFERROR(SEARCH("CAT1",T252),99)=99,IF(IFERROR(SEARCH("CAT2",T252),99)=99,IF(IFERROR(SEARCH("CAT3",T252),99)=99,IF(IFERROR(SEARCH("concluded to be endocrine",K252),99)=99,IF(IFERROR(SEARCH("categorised as endocrine",K252),99)=99,IF(IFERROR(SEARCH("endocrine disrupting",P252),99)=99,IF(IFERROR(SEARCH("endocrine disrupting",K252),99)=99,IF(IFERROR(SEARCH("suspected endocrine",S252),99)=99,IF(IFERROR(SEARCH("potential endocrine",S252),99)=99,0,Scoring!$E$25),Scoring!$E$25),Scoring!$E$24),Scoring!$E$24),Scoring!$E$24),Scoring!$E$24),Scoring!$E$23),Scoring!$E$22),Scoring!$E$21)</f>
        <v>0</v>
      </c>
      <c r="AE252" s="78">
        <f>IF(IFERROR(SEARCH("suspected sensitiser",S252),99)=99,IF(IFERROR(SEARCH("sensitiser",S252),99)=99,IF(IFERROR(SEARCH("other hazard based concern",S252),99)=99,0,Scoring!$E$28),Scoring!$E$26),Scoring!$E$27)</f>
        <v>0</v>
      </c>
      <c r="AF252" s="78">
        <f>IF(IFERROR(M252,1)=1,IF(IFERROR(N252,1)=1,IF(IFERROR(O252,1)=1,IF(IFERROR(Q252,1)=1,IF(IFERROR(R252,1)=1,IF(IFERROR(T252,1)=1,IF(IFERROR(K252,1)=1,IF(IFERROR(P252,1)=1,IF(IFERROR(S252,1)=1,Scoring!$E$29,0),0),0),0),0),0),0),0),0)</f>
        <v>0</v>
      </c>
      <c r="AG252" s="78">
        <f t="shared" si="26"/>
        <v>4</v>
      </c>
      <c r="AI252" s="93"/>
      <c r="AJ252" s="94"/>
      <c r="AK252" s="76"/>
      <c r="AL252" s="75"/>
      <c r="AN252" s="79"/>
      <c r="AO252" s="79"/>
      <c r="AP252" s="79"/>
      <c r="AQ252" s="79"/>
      <c r="AR252" s="79"/>
      <c r="AS252" s="78"/>
      <c r="AU252" s="79">
        <f>IF(IFERROR(F252,99)=99,IF(IFERROR(G252,99)=99,IF(IFERROR(H252,99)=99,IF(IFERROR(I252,99)=99,IF(IFERROR(E252,99)=99,IF(IFERROR(J252,99)=99,0,Scoring!$B$7),Scoring!$B$3),Scoring!$B$2),Scoring!$B$6),Scoring!$B$5),Scoring!$B$4)</f>
        <v>1</v>
      </c>
      <c r="AV252" s="78">
        <f t="shared" si="27"/>
        <v>4</v>
      </c>
      <c r="AW252" s="78"/>
      <c r="AX252" s="66"/>
      <c r="AY252" s="78"/>
      <c r="AZ252" s="76"/>
      <c r="BA252" s="76"/>
      <c r="BB252" s="76"/>
    </row>
    <row r="253" spans="1:54" x14ac:dyDescent="0.25">
      <c r="A253" s="77" t="s">
        <v>3053</v>
      </c>
      <c r="B253" s="76" t="str">
        <f t="shared" si="29"/>
        <v>202-977-0</v>
      </c>
      <c r="C253" s="77" t="s">
        <v>166</v>
      </c>
      <c r="D253" s="77" t="s">
        <v>167</v>
      </c>
      <c r="E253" s="76" t="str">
        <f>IF(C253="-",IF(A253="-",VLOOKUP(D253,'sin-list 180320_update'!$C$2:$C$835,1,FALSE),VLOOKUP(A253,'sin-list 180320_update'!$A$2:$A$835,1,FALSE)),VLOOKUP(C253,'sin-list 180320_update'!$B$2:$B$835,1,FALSE))</f>
        <v>202-977-0</v>
      </c>
      <c r="F253" s="76" t="e">
        <f>IF($C253="-",IF($A253="-",VLOOKUP($D253,'REACH Bilaga XVII_update'!$A$5:$A$131,1,FALSE),VLOOKUP($A253,'REACH Bilaga XVII_update'!$C$5:$C$131,1,FALSE)),VLOOKUP($C253,'REACH Bilaga XVII_update'!$B$5:$B$131,1,FALSE))</f>
        <v>#N/A</v>
      </c>
      <c r="G253" s="76" t="str">
        <f>IF($C253="-",IF($A253="-",VLOOKUP($D253,' REACH Bilaga 59_update'!$A$5:$A$210,1,FALSE),VLOOKUP($A253,' REACH Bilaga 59_update'!$D$5:$D$210,1,FALSE)),VLOOKUP($C253,' REACH Bilaga 59_update'!$C$5:$C$210,1,FALSE))</f>
        <v>202-977-0</v>
      </c>
      <c r="H253" s="76" t="e">
        <f>IF($C253="-",IF($A253="-",VLOOKUP($D253,'REACH Bilaga XIV_update'!$A$5:$A$110,1,FALSE),VLOOKUP($A253,'REACH Bilaga XIV_update'!$D$5:$D$110,1,FALSE)),VLOOKUP($C253,'REACH Bilaga XIV_update'!$C$5:$C$110,1,FALSE))</f>
        <v>#N/A</v>
      </c>
      <c r="I253" s="76" t="e">
        <f>IF($C253="-",IF($A253="-",VLOOKUP($D253,CoRAP_update!$A$5:$A$376,1,FALSE),VLOOKUP($A253,CoRAP_update!$D$5:$D$376,1,FALSE)),VLOOKUP($C253,CoRAP_update!$C$5:$C$376,1,FALSE))</f>
        <v>#N/A</v>
      </c>
      <c r="J253" s="76" t="e">
        <f>IF($C253="-",IF($A253="-",VLOOKUP($D253,EDC_update!$C$2:$C$450,1,FALSE),VLOOKUP($A253,EDC_update!$B$2:$B$450,1,FALSE)),VLOOKUP($C253,EDC_update!$L$2:$L$450,1,FALSE))</f>
        <v>#N/A</v>
      </c>
      <c r="K253" s="76" t="str">
        <f>IF($C253="-",IF($A253="-",IF(VLOOKUP($D253,'sin-list 180320_update'!$C$2:$S$835,3,FALSE)="",NA(),VLOOKUP($D253,'sin-list 180320_update'!$C$2:$S$835,3,FALSE)),IF(VLOOKUP($A253,'sin-list 180320_update'!$A$2:$S$835,5,FALSE)="",NA(),VLOOKUP($A253,'sin-list 180320_update'!$A$2:$S$835,5,FALSE))),IF(VLOOKUP($C253,'sin-list 180320_update'!$B$2:$S$835,4,FALSE)="",NA(),VLOOKUP($C253,'sin-list 180320_update'!$B$2:$S$835,4,FALSE)))</f>
        <v>Classified CMR according to Annex VI of Regulation 1272/2008</v>
      </c>
      <c r="L253" s="76" t="str">
        <f>IF($C253="-",IF($A253="-",VLOOKUP($D253,'sin-list 180320_update'!$C$2:$S$835,6,FALSE),VLOOKUP($A253,'sin-list 180320_update'!$A$2:$S$835,8,FALSE)),VLOOKUP($C253,'sin-list 180320_update'!$B$2:$S$835,7,FALSE))</f>
        <v>Carc. 1B
Muta. 1B
Repr. 2
Acute Tox. 3 *
Acute Tox. 3 *
Acute Tox. 3 *
Aquatic Chronic 2</v>
      </c>
      <c r="M253" s="76" t="str">
        <f>IF($C253="-",IF($A253="-",IF(VLOOKUP($D253,'sin-list 180320_update'!$C$2:$S$835,8,FALSE)="",NA(),VLOOKUP($D253,'sin-list 180320_update'!$C$2:$S$835,8,FALSE)),IF(VLOOKUP($A253,'sin-list 180320_update'!$A$2:$S$835,10,FALSE)="",NA(),VLOOKUP($A253,'sin-list 180320_update'!$A$2:$S$835,10,FALSE))),IF(VLOOKUP($C253,'sin-list 180320_update'!$B$2:$S$835,9,FALSE)="",NA(),VLOOKUP($C253,'sin-list 180320_update'!$B$2:$S$835,9,FALSE)))</f>
        <v>H350
H340
H361f ***
H331
H311
H301
H411</v>
      </c>
      <c r="N253" s="76" t="e">
        <f>IF($C253="-",IF($A253="-",IF(VLOOKUP($D253,'REACH Bilaga XVII_update'!$A$5:$E$131,4,FALSE)="",NA(),VLOOKUP($D253,'REACH Bilaga XVII_update'!$A$5:$E$131,4,FALSE)),IF(VLOOKUP($A253,'REACH Bilaga XVII_update'!$C$5:$D$131,2,FALSE)="",NA(),VLOOKUP($A253,'REACH Bilaga XVII_update'!$C$5:$D$131,2,FALSE))),IF(VLOOKUP($C253,'REACH Bilaga XVII_update'!$B$5:$D$131,3,FALSE)="",NA(),VLOOKUP($C253,'REACH Bilaga XVII_update'!$B$5:$D$131,3,FALSE)))</f>
        <v>#N/A</v>
      </c>
      <c r="O253" s="76" t="str">
        <f>IF($C253="-",IF($A253="-",IF(VLOOKUP($D253,' REACH Bilaga 59_update'!$A$5:$E$210,5,FALSE)="",NA(),VLOOKUP($D253,' REACH Bilaga 59_update'!$A$5:$E$210,5,FALSE)),IF(VLOOKUP($A253,' REACH Bilaga 59_update'!$D$5:$E$210,2,FALSE)="",NA(),VLOOKUP($A253,' REACH Bilaga 59_update'!$D$5:$E$210,2,FALSE))),IF(VLOOKUP($C253,' REACH Bilaga 59_update'!$C$5:$E$210,3,FALSE)="",NA(),VLOOKUP($C253,' REACH Bilaga 59_update'!$C$5:$E$210,3,FALSE)))</f>
        <v xml:space="preserve">H350
H340
H361f ***
H331
H311
H301
H411
</v>
      </c>
      <c r="P253" s="76" t="str">
        <f>IF(C253="-",IF(A253="-",IFERROR(VLOOKUP($D253,' REACH Bilaga 59_update'!$A$5:$F$210,MATCH(Sammanfattning!P$1,' REACH Bilaga 59_update'!$A$4:$F$4,0),FALSE),VLOOKUP($D253,'REACH Bilaga XIV_update'!$A$4:$H$110,MATCH(Sammanfattning!P$1,'REACH Bilaga XIV_update'!$A$4:$H$4,0),FALSE)),IFERROR(VLOOKUP($A253,' REACH Bilaga 59_update'!$D$5:$F$210,MATCH(Sammanfattning!P$1,' REACH Bilaga 59_update'!$D$4:$F$4,0),FALSE),VLOOKUP($A253,'REACH Bilaga XIV_update'!$D$4:$H$110,MATCH(Sammanfattning!P$1,'REACH Bilaga XIV_update'!$D$4:$H$4,0),FALSE))),IFERROR(VLOOKUP($C253,' REACH Bilaga 59_update'!$C$5:$F$210,MATCH(Sammanfattning!P$1,' REACH Bilaga 59_update'!$C$4:$F$4,0),FALSE),VLOOKUP($C253,'REACH Bilaga XIV_update'!$C$4:$H$110,MATCH(Sammanfattning!P$1,'REACH Bilaga XIV_update'!$C$4:$H$4,0),FALSE)))</f>
        <v>Carcinogenic (Article 57a)#Mutagenic (Article 57b)</v>
      </c>
      <c r="Q253" s="76" t="e">
        <f>IF($C253="-",IF($A253="-",IF(VLOOKUP($D253,'REACH Bilaga XIV_update'!$A$5:$I$110,9,FALSE)="",NA(),VLOOKUP($D253,'REACH Bilaga XIV_update'!$A$5:$I$110,9,FALSE)),IF(VLOOKUP($A253,'REACH Bilaga XIV_update'!$D$5:$I$110,6,FALSE)="",NA(),VLOOKUP($A253,'REACH Bilaga XIV_update'!$D$5:$I$110,6,FALSE))),IF(VLOOKUP($C253,'REACH Bilaga XIV_update'!$C$5:$I$110,7,FALSE)="",NA(),VLOOKUP($C253,'REACH Bilaga XIV_update'!$C$5:$I$110,7,FALSE)))</f>
        <v>#N/A</v>
      </c>
      <c r="R253" s="76" t="e">
        <f>IF($C253="-",IF($A253="-",IF(VLOOKUP($D253,CoRAP_update!$A$5:$O$376,15,FALSE)="",NA(),VLOOKUP($D253,CoRAP_update!$A$5:$O$376,15,FALSE)),IF(VLOOKUP($A253,CoRAP_update!$D$5:$O$376,12,FALSE)="",NA(),VLOOKUP($A253,CoRAP_update!$D$5:$O$376,12,FALSE))),IF(VLOOKUP($C253,CoRAP_update!$C$5:$O$376,13,FALSE)="",NA(),VLOOKUP($C253,CoRAP_update!$C$5:$O$376,13,FALSE)))</f>
        <v>#N/A</v>
      </c>
      <c r="S253" s="144" t="e">
        <f>IF($C253="-",IF($A253="-",VLOOKUP($D253,CoRAP_update!$A$5:$J$376,MATCH(Sammanfattning!S$1,CoRAP_update!$A$4:$J$4,0),FALSE),VLOOKUP($A253,CoRAP_update!$D$5:$J$376,MATCH(Sammanfattning!S$1,CoRAP_update!$D$4:$J$4,0),FALSE)),VLOOKUP($C253,CoRAP_update!$C$5:$J$376,MATCH(Sammanfattning!S$1,CoRAP_update!$C$4:$J$4,0),FALSE))</f>
        <v>#N/A</v>
      </c>
      <c r="T253" s="76" t="e">
        <f>IF($A253="-",VLOOKUP($D253,EDC_update!$C$2:$F$450,4,FALSE),VLOOKUP($A253,EDC_update!$B$2:$F$450,5,FALSE))</f>
        <v>#N/A</v>
      </c>
      <c r="V253" s="78">
        <f>IF(IFERROR(SEARCH("PBT",P253),99)=99,IF(IFERROR(SEARCH("suspected PBT",S253),99)=99,IF(IFERROR(SEARCH("concluded to be PBT",K253),99)=99,IF(IFERROR(SEARCH("PBT",S253),99)=99,IF(IFERROR(SEARCH("PBT cand",L253),99)=99,IF(IFERROR(SEARCH("PBT",L253),99)=99,IF(IFERROR(SEARCH("persistent, bioackumulative and toxic properties",K253),99)=99,0,Scoring!$E$3),Scoring!$E$3),Scoring!$E$7),Scoring!$E$3),Scoring!$E$5),Scoring!$E$6),Scoring!$E$3)</f>
        <v>0</v>
      </c>
      <c r="W253" s="78">
        <f>IF(IFERROR(SEARCH("vPvB",P253),99)=99,IF(IFERROR(SEARCH("suspected pbt/vPvB",S253),99)=99,IF(IFERROR(SEARCH("vPvB",S253),99)=99,IF(IFERROR(SEARCH("concluded to be a vPvB",S253),99)=99,IF(IFERROR(SEARCH("identified as vPvB",K253),99)=99,IF(IFERROR(SEARCH("concluded to be a vPvB",K253),99)=99,IF(IFERROR(SEARCH("concluded to be both pbt and vPvB",S253),99)=99,IF(IFERROR(SEARCH("concluded to be both pbt and vPvB",K253),99)=99,0,Scoring!$E$5),Scoring!$E$5),Scoring!$E$5),Scoring!$E$5),Scoring!$E$5),Scoring!$E$4),Scoring!$E$6),Scoring!$E$4)</f>
        <v>0</v>
      </c>
      <c r="X253" s="78">
        <f>IF(IFERROR(SEARCH("H410",N253),99)=99,IF(IFERROR(SEARCH("H410",O253),99)=99,IF(IFERROR(SEARCH("H410",Q253),99)=99,IF(IFERROR(SEARCH("H410",M253),99)=99,IF(IFERROR(SEARCH("H410",R253),99)=99,IF(IFERROR(SEARCH("H411",N253),99)=99,IF(IFERROR(SEARCH("H411",O253),99)=99,IF(IFERROR(SEARCH("H411",Q253),99)=99,IF(IFERROR(SEARCH("H411",M253),99)=99,IF(IFERROR(SEARCH("H411",R253),99)=99,IF(IFERROR(SEARCH("H413",N253),99)=99,IF(IFERROR(SEARCH("H413",O253),99)=99,IF(IFERROR(SEARCH("H413",Q253),99)=99,IF(IFERROR(SEARCH("H413",M253),99)=99,IF(IFERROR(SEARCH("H413",R253),99)=99,IF(IFERROR(SEARCH("H412",N253),99)=99,IF(IFERROR(SEARCH("H412",O253),99)=99,IF(IFERROR(SEARCH("H412",Q253),99)=99,IF(IFERROR(SEARCH("H412",M253),99)=99,IF(IFERROR(SEARCH("H412",R253),99)=99,0,Scoring!$E$2),Scoring!$E$2),Scoring!$E$2),Scoring!$E$2),Scoring!$E$2),Scoring!$E$2),Scoring!$E$2),Scoring!$E$2),Scoring!$E$2),Scoring!$E$2),Scoring!$E$2),Scoring!$E$2),Scoring!$E$2),Scoring!$E$2),Scoring!$E$2),Scoring!$E$2),Scoring!$E$2),Scoring!$E$2),Scoring!$E$2),Scoring!$E$2)</f>
        <v>1</v>
      </c>
      <c r="Y253" s="78">
        <f>IF(IFERROR(SEARCH("CMR",K253),99)=99,IF(IFERROR(SEARCH("Suspected CMR",S253),99)=99,IF(IFERROR(SEARCH("CMR",S253),99)=99,0,Scoring!$E$8),Scoring!$E$9),Scoring!$E$8)</f>
        <v>3</v>
      </c>
      <c r="Z253" s="78">
        <f>IF(IFERROR(SEARCH("H350",N253),99)=99,IF(IFERROR(SEARCH("H350",O253),99)=99,IF(IFERROR(SEARCH("H350",Q253),99)=99,IF(IFERROR(SEARCH("H350",M253),99)=99,IF(IFERROR(SEARCH("H350",R253),99)=99,IF(IFERROR(SEARCH("H351",N253),99)=99,IF(IFERROR(SEARCH("H351",O253),99)=99,IF(IFERROR(SEARCH("H351",Q253),99)=99,IF(IFERROR(SEARCH("H351",M253),99)=99,IF(IFERROR(SEARCH("H351",R253),99)=99,IF(IFERROR(SEARCH("carcinogenic",P253),99)=99,IF(IFERROR(SEARCH("suspected carcinogenic",S253),99)=99,0,Scoring!$E$12),Scoring!$E$11),Scoring!$E$10),Scoring!$E$10),Scoring!$E$10),Scoring!$E$10),Scoring!$E$10),Scoring!$E$10),Scoring!$E$10),Scoring!$E$10),Scoring!$E$10),Scoring!$E$10)</f>
        <v>1</v>
      </c>
      <c r="AA253" s="78">
        <f>IF(IFERROR(SEARCH("H340",N253),99)=99,IF(IFERROR(SEARCH("H340",O253),99)=99,IF(IFERROR(SEARCH("H340",Q253),99)=99,IF(IFERROR(SEARCH("H340",M253),99)=99,IF(IFERROR(SEARCH("H340",R253),99)=99,IF(IFERROR(SEARCH("H341",N253),99)=99,IF(IFERROR(SEARCH("H341",O253),99)=99,IF(IFERROR(SEARCH("H341",Q253),99)=99,IF(IFERROR(SEARCH("H341",M253),99)=99,IF(IFERROR(SEARCH("H341",R253),99)=99,IF(IFERROR(SEARCH("mutagenic",P253),99)=99,IF(IFERROR(SEARCH("suspected mutagenic",S253),99)=99,0,Scoring!$E$15),Scoring!$E$14),Scoring!$E$13),Scoring!$E$13),Scoring!$E$13),Scoring!$E$13),Scoring!$E$13),Scoring!$E$13),Scoring!$E$13),Scoring!$E$13),Scoring!$E$13),Scoring!$E$13)</f>
        <v>1</v>
      </c>
      <c r="AB253" s="78">
        <f>IF(IFERROR(SEARCH("H360",N253),99)=99,IF(IFERROR(SEARCH("H360",O253),99)=99,IF(IFERROR(SEARCH("H360",Q253),99)=99,IF(IFERROR(SEARCH("H360",M253),99)=99,IF(IFERROR(SEARCH("H360",R253),99)=99,IF(IFERROR(SEARCH("H361",N253),99)=99,IF(IFERROR(SEARCH("H361",O253),99)=99,IF(IFERROR(SEARCH("H361",Q253),99)=99,IF(IFERROR(SEARCH("H361",M253),99)=99,IF(IFERROR(SEARCH("H361",R253),99)=99,IF(IFERROR(SEARCH("reproduction",P253),99)=99,IF(IFERROR(SEARCH("suspected reprotoxic",S253),99)=99,IF(IFERROR(SEARCH("reprotoxic",S253),99)=99,IF(IFERROR(SEARCH("reprotoxic",K253),99)=99,0,Scoring!$E$18),Scoring!$E$18),Scoring!$E$19),Scoring!$E$17),Scoring!$E$16),Scoring!$E$16),Scoring!$E$16),Scoring!$E$16),Scoring!$E$16),Scoring!$E$16),Scoring!$E$16),Scoring!$E$16),Scoring!$E$16),Scoring!$E$16)</f>
        <v>1</v>
      </c>
      <c r="AC253" s="78">
        <f>IF(IFERROR(SEARCH("57f",L253),99)=99,IF(IFERROR(SEARCH("57(f)",P253),99)=99,0,Scoring!$E$20),Scoring!$E$20)</f>
        <v>0</v>
      </c>
      <c r="AD253" s="78">
        <f>IF(IFERROR(SEARCH("CAT1",T253),99)=99,IF(IFERROR(SEARCH("CAT2",T253),99)=99,IF(IFERROR(SEARCH("CAT3",T253),99)=99,IF(IFERROR(SEARCH("concluded to be endocrine",K253),99)=99,IF(IFERROR(SEARCH("categorised as endocrine",K253),99)=99,IF(IFERROR(SEARCH("endocrine disrupting",P253),99)=99,IF(IFERROR(SEARCH("endocrine disrupting",K253),99)=99,IF(IFERROR(SEARCH("suspected endocrine",S253),99)=99,IF(IFERROR(SEARCH("potential endocrine",S253),99)=99,0,Scoring!$E$25),Scoring!$E$25),Scoring!$E$24),Scoring!$E$24),Scoring!$E$24),Scoring!$E$24),Scoring!$E$23),Scoring!$E$22),Scoring!$E$21)</f>
        <v>0</v>
      </c>
      <c r="AE253" s="78">
        <f>IF(IFERROR(SEARCH("suspected sensitiser",S253),99)=99,IF(IFERROR(SEARCH("sensitiser",S253),99)=99,IF(IFERROR(SEARCH("other hazard based concern",S253),99)=99,0,Scoring!$E$28),Scoring!$E$26),Scoring!$E$27)</f>
        <v>0</v>
      </c>
      <c r="AF253" s="78">
        <f>IF(IFERROR(M253,1)=1,IF(IFERROR(N253,1)=1,IF(IFERROR(O253,1)=1,IF(IFERROR(Q253,1)=1,IF(IFERROR(R253,1)=1,IF(IFERROR(T253,1)=1,IF(IFERROR(K253,1)=1,IF(IFERROR(P253,1)=1,IF(IFERROR(S253,1)=1,Scoring!$E$29,0),0),0),0),0),0),0),0),0)</f>
        <v>0</v>
      </c>
      <c r="AG253" s="78">
        <f t="shared" si="26"/>
        <v>4</v>
      </c>
      <c r="AI253" s="93"/>
      <c r="AJ253" s="94"/>
      <c r="AK253" s="76"/>
      <c r="AL253" s="75"/>
      <c r="AN253" s="79"/>
      <c r="AO253" s="79"/>
      <c r="AP253" s="79"/>
      <c r="AQ253" s="79"/>
      <c r="AR253" s="79"/>
      <c r="AS253" s="78"/>
      <c r="AU253" s="79">
        <f>IF(IFERROR(F253,99)=99,IF(IFERROR(G253,99)=99,IF(IFERROR(H253,99)=99,IF(IFERROR(I253,99)=99,IF(IFERROR(E253,99)=99,IF(IFERROR(J253,99)=99,0,Scoring!$B$7),Scoring!$B$3),Scoring!$B$2),Scoring!$B$6),Scoring!$B$5),Scoring!$B$4)</f>
        <v>1</v>
      </c>
      <c r="AV253" s="78">
        <f t="shared" si="27"/>
        <v>4</v>
      </c>
      <c r="AW253" s="78"/>
      <c r="AX253" s="66"/>
      <c r="AY253" s="78"/>
      <c r="AZ253" s="76"/>
      <c r="BA253" s="76"/>
      <c r="BB253" s="76"/>
    </row>
    <row r="254" spans="1:54" x14ac:dyDescent="0.25">
      <c r="A254" s="77" t="s">
        <v>4507</v>
      </c>
      <c r="B254" s="76" t="str">
        <f t="shared" si="29"/>
        <v>203-002-1</v>
      </c>
      <c r="C254" s="77" t="s">
        <v>4506</v>
      </c>
      <c r="D254" s="77" t="s">
        <v>4505</v>
      </c>
      <c r="E254" s="76" t="e">
        <f>IF(C254="-",IF(A254="-",VLOOKUP(D254,'sin-list 180320_update'!$C$2:$C$835,1,FALSE),VLOOKUP(A254,'sin-list 180320_update'!$A$2:$A$835,1,FALSE)),VLOOKUP(C254,'sin-list 180320_update'!$B$2:$B$835,1,FALSE))</f>
        <v>#N/A</v>
      </c>
      <c r="F254" s="76" t="e">
        <f>IF($C254="-",IF($A254="-",VLOOKUP($D254,'REACH Bilaga XVII_update'!$A$5:$A$131,1,FALSE),VLOOKUP($A254,'REACH Bilaga XVII_update'!$C$5:$C$131,1,FALSE)),VLOOKUP($C254,'REACH Bilaga XVII_update'!$B$5:$B$131,1,FALSE))</f>
        <v>#N/A</v>
      </c>
      <c r="G254" s="76" t="e">
        <f>IF($C254="-",IF($A254="-",VLOOKUP($D254,' REACH Bilaga 59_update'!$A$5:$A$210,1,FALSE),VLOOKUP($A254,' REACH Bilaga 59_update'!$D$5:$D$210,1,FALSE)),VLOOKUP($C254,' REACH Bilaga 59_update'!$C$5:$C$210,1,FALSE))</f>
        <v>#N/A</v>
      </c>
      <c r="H254" s="76" t="e">
        <f>IF($C254="-",IF($A254="-",VLOOKUP($D254,'REACH Bilaga XIV_update'!$A$5:$A$110,1,FALSE),VLOOKUP($A254,'REACH Bilaga XIV_update'!$D$5:$D$110,1,FALSE)),VLOOKUP($C254,'REACH Bilaga XIV_update'!$C$5:$C$110,1,FALSE))</f>
        <v>#N/A</v>
      </c>
      <c r="I254" s="76" t="str">
        <f>IF($C254="-",IF($A254="-",VLOOKUP($D254,CoRAP_update!$A$5:$A$376,1,FALSE),VLOOKUP($A254,CoRAP_update!$D$5:$D$376,1,FALSE)),VLOOKUP($C254,CoRAP_update!$C$5:$C$376,1,FALSE))</f>
        <v>203-002-1</v>
      </c>
      <c r="J254" s="76" t="e">
        <f>IF($C254="-",IF($A254="-",VLOOKUP($D254,EDC_update!$C$2:$C$450,1,FALSE),VLOOKUP($A254,EDC_update!$B$2:$B$450,1,FALSE)),VLOOKUP($C254,EDC_update!$L$2:$L$450,1,FALSE))</f>
        <v>#N/A</v>
      </c>
      <c r="K254" s="76" t="e">
        <f>IF($C254="-",IF($A254="-",IF(VLOOKUP($D254,'sin-list 180320_update'!$C$2:$S$835,3,FALSE)="",NA(),VLOOKUP($D254,'sin-list 180320_update'!$C$2:$S$835,3,FALSE)),IF(VLOOKUP($A254,'sin-list 180320_update'!$A$2:$S$835,5,FALSE)="",NA(),VLOOKUP($A254,'sin-list 180320_update'!$A$2:$S$835,5,FALSE))),IF(VLOOKUP($C254,'sin-list 180320_update'!$B$2:$S$835,4,FALSE)="",NA(),VLOOKUP($C254,'sin-list 180320_update'!$B$2:$S$835,4,FALSE)))</f>
        <v>#N/A</v>
      </c>
      <c r="L254" s="76" t="e">
        <f>IF($C254="-",IF($A254="-",VLOOKUP($D254,'sin-list 180320_update'!$C$2:$S$835,6,FALSE),VLOOKUP($A254,'sin-list 180320_update'!$A$2:$S$835,8,FALSE)),VLOOKUP($C254,'sin-list 180320_update'!$B$2:$S$835,7,FALSE))</f>
        <v>#N/A</v>
      </c>
      <c r="M254" s="76" t="e">
        <f>IF($C254="-",IF($A254="-",IF(VLOOKUP($D254,'sin-list 180320_update'!$C$2:$S$835,8,FALSE)="",NA(),VLOOKUP($D254,'sin-list 180320_update'!$C$2:$S$835,8,FALSE)),IF(VLOOKUP($A254,'sin-list 180320_update'!$A$2:$S$835,10,FALSE)="",NA(),VLOOKUP($A254,'sin-list 180320_update'!$A$2:$S$835,10,FALSE))),IF(VLOOKUP($C254,'sin-list 180320_update'!$B$2:$S$835,9,FALSE)="",NA(),VLOOKUP($C254,'sin-list 180320_update'!$B$2:$S$835,9,FALSE)))</f>
        <v>#N/A</v>
      </c>
      <c r="N254" s="76" t="e">
        <f>IF($C254="-",IF($A254="-",IF(VLOOKUP($D254,'REACH Bilaga XVII_update'!$A$5:$E$131,4,FALSE)="",NA(),VLOOKUP($D254,'REACH Bilaga XVII_update'!$A$5:$E$131,4,FALSE)),IF(VLOOKUP($A254,'REACH Bilaga XVII_update'!$C$5:$D$131,2,FALSE)="",NA(),VLOOKUP($A254,'REACH Bilaga XVII_update'!$C$5:$D$131,2,FALSE))),IF(VLOOKUP($C254,'REACH Bilaga XVII_update'!$B$5:$D$131,3,FALSE)="",NA(),VLOOKUP($C254,'REACH Bilaga XVII_update'!$B$5:$D$131,3,FALSE)))</f>
        <v>#N/A</v>
      </c>
      <c r="O254" s="76" t="e">
        <f>IF($C254="-",IF($A254="-",IF(VLOOKUP($D254,' REACH Bilaga 59_update'!$A$5:$E$210,5,FALSE)="",NA(),VLOOKUP($D254,' REACH Bilaga 59_update'!$A$5:$E$210,5,FALSE)),IF(VLOOKUP($A254,' REACH Bilaga 59_update'!$D$5:$E$210,2,FALSE)="",NA(),VLOOKUP($A254,' REACH Bilaga 59_update'!$D$5:$E$210,2,FALSE))),IF(VLOOKUP($C254,' REACH Bilaga 59_update'!$C$5:$E$210,3,FALSE)="",NA(),VLOOKUP($C254,' REACH Bilaga 59_update'!$C$5:$E$210,3,FALSE)))</f>
        <v>#N/A</v>
      </c>
      <c r="P254" s="76" t="e">
        <f>IF(C254="-",IF(A254="-",IFERROR(VLOOKUP($D254,' REACH Bilaga 59_update'!$A$5:$F$210,MATCH(Sammanfattning!P$1,' REACH Bilaga 59_update'!$A$4:$F$4,0),FALSE),VLOOKUP($D254,'REACH Bilaga XIV_update'!$A$4:$H$110,MATCH(Sammanfattning!P$1,'REACH Bilaga XIV_update'!$A$4:$H$4,0),FALSE)),IFERROR(VLOOKUP($A254,' REACH Bilaga 59_update'!$D$5:$F$210,MATCH(Sammanfattning!P$1,' REACH Bilaga 59_update'!$D$4:$F$4,0),FALSE),VLOOKUP($A254,'REACH Bilaga XIV_update'!$D$4:$H$110,MATCH(Sammanfattning!P$1,'REACH Bilaga XIV_update'!$D$4:$H$4,0),FALSE))),IFERROR(VLOOKUP($C254,' REACH Bilaga 59_update'!$C$5:$F$210,MATCH(Sammanfattning!P$1,' REACH Bilaga 59_update'!$C$4:$F$4,0),FALSE),VLOOKUP($C254,'REACH Bilaga XIV_update'!$C$4:$H$110,MATCH(Sammanfattning!P$1,'REACH Bilaga XIV_update'!$C$4:$H$4,0),FALSE)))</f>
        <v>#N/A</v>
      </c>
      <c r="Q254" s="76" t="e">
        <f>IF($C254="-",IF($A254="-",IF(VLOOKUP($D254,'REACH Bilaga XIV_update'!$A$5:$I$110,9,FALSE)="",NA(),VLOOKUP($D254,'REACH Bilaga XIV_update'!$A$5:$I$110,9,FALSE)),IF(VLOOKUP($A254,'REACH Bilaga XIV_update'!$D$5:$I$110,6,FALSE)="",NA(),VLOOKUP($A254,'REACH Bilaga XIV_update'!$D$5:$I$110,6,FALSE))),IF(VLOOKUP($C254,'REACH Bilaga XIV_update'!$C$5:$I$110,7,FALSE)="",NA(),VLOOKUP($C254,'REACH Bilaga XIV_update'!$C$5:$I$110,7,FALSE)))</f>
        <v>#N/A</v>
      </c>
      <c r="R254" s="76" t="str">
        <f>IF($C254="-",IF($A254="-",IF(VLOOKUP($D254,CoRAP_update!$A$5:$O$376,15,FALSE)="",NA(),VLOOKUP($D254,CoRAP_update!$A$5:$O$376,15,FALSE)),IF(VLOOKUP($A254,CoRAP_update!$D$5:$O$376,12,FALSE)="",NA(),VLOOKUP($A254,CoRAP_update!$D$5:$O$376,12,FALSE))),IF(VLOOKUP($C254,CoRAP_update!$C$5:$O$376,13,FALSE)="",NA(),VLOOKUP($C254,CoRAP_update!$C$5:$O$376,13,FALSE)))</f>
        <v>H361f ***
H302
H335
H315
H319
H411</v>
      </c>
      <c r="S254" s="144" t="str">
        <f>IF($C254="-",IF($A254="-",VLOOKUP($D254,CoRAP_update!$A$5:$J$376,MATCH(Sammanfattning!S$1,CoRAP_update!$A$4:$J$4,0),FALSE),VLOOKUP($A254,CoRAP_update!$D$5:$J$376,MATCH(Sammanfattning!S$1,CoRAP_update!$D$4:$J$4,0),FALSE)),VLOOKUP($C254,CoRAP_update!$C$5:$J$376,MATCH(Sammanfattning!S$1,CoRAP_update!$C$4:$J$4,0),FALSE))</f>
        <v>CMR#High (aggregated) tonnage#High RCR</v>
      </c>
      <c r="T254" s="76" t="e">
        <f>IF($A254="-",VLOOKUP($D254,EDC_update!$C$2:$F$450,4,FALSE),VLOOKUP($A254,EDC_update!$B$2:$F$450,5,FALSE))</f>
        <v>#N/A</v>
      </c>
      <c r="V254" s="78">
        <f>IF(IFERROR(SEARCH("PBT",P254),99)=99,IF(IFERROR(SEARCH("suspected PBT",S254),99)=99,IF(IFERROR(SEARCH("concluded to be PBT",K254),99)=99,IF(IFERROR(SEARCH("PBT",S254),99)=99,IF(IFERROR(SEARCH("PBT cand",L254),99)=99,IF(IFERROR(SEARCH("PBT",L254),99)=99,IF(IFERROR(SEARCH("persistent, bioackumulative and toxic properties",K254),99)=99,0,Scoring!$E$3),Scoring!$E$3),Scoring!$E$7),Scoring!$E$3),Scoring!$E$5),Scoring!$E$6),Scoring!$E$3)</f>
        <v>0</v>
      </c>
      <c r="W254" s="78">
        <f>IF(IFERROR(SEARCH("vPvB",P254),99)=99,IF(IFERROR(SEARCH("suspected pbt/vPvB",S254),99)=99,IF(IFERROR(SEARCH("vPvB",S254),99)=99,IF(IFERROR(SEARCH("concluded to be a vPvB",S254),99)=99,IF(IFERROR(SEARCH("identified as vPvB",K254),99)=99,IF(IFERROR(SEARCH("concluded to be a vPvB",K254),99)=99,IF(IFERROR(SEARCH("concluded to be both pbt and vPvB",S254),99)=99,IF(IFERROR(SEARCH("concluded to be both pbt and vPvB",K254),99)=99,0,Scoring!$E$5),Scoring!$E$5),Scoring!$E$5),Scoring!$E$5),Scoring!$E$5),Scoring!$E$4),Scoring!$E$6),Scoring!$E$4)</f>
        <v>0</v>
      </c>
      <c r="X254" s="78">
        <f>IF(IFERROR(SEARCH("H410",N254),99)=99,IF(IFERROR(SEARCH("H410",O254),99)=99,IF(IFERROR(SEARCH("H410",Q254),99)=99,IF(IFERROR(SEARCH("H410",M254),99)=99,IF(IFERROR(SEARCH("H410",R254),99)=99,IF(IFERROR(SEARCH("H411",N254),99)=99,IF(IFERROR(SEARCH("H411",O254),99)=99,IF(IFERROR(SEARCH("H411",Q254),99)=99,IF(IFERROR(SEARCH("H411",M254),99)=99,IF(IFERROR(SEARCH("H411",R254),99)=99,IF(IFERROR(SEARCH("H413",N254),99)=99,IF(IFERROR(SEARCH("H413",O254),99)=99,IF(IFERROR(SEARCH("H413",Q254),99)=99,IF(IFERROR(SEARCH("H413",M254),99)=99,IF(IFERROR(SEARCH("H413",R254),99)=99,IF(IFERROR(SEARCH("H412",N254),99)=99,IF(IFERROR(SEARCH("H412",O254),99)=99,IF(IFERROR(SEARCH("H412",Q254),99)=99,IF(IFERROR(SEARCH("H412",M254),99)=99,IF(IFERROR(SEARCH("H412",R254),99)=99,0,Scoring!$E$2),Scoring!$E$2),Scoring!$E$2),Scoring!$E$2),Scoring!$E$2),Scoring!$E$2),Scoring!$E$2),Scoring!$E$2),Scoring!$E$2),Scoring!$E$2),Scoring!$E$2),Scoring!$E$2),Scoring!$E$2),Scoring!$E$2),Scoring!$E$2),Scoring!$E$2),Scoring!$E$2),Scoring!$E$2),Scoring!$E$2),Scoring!$E$2)</f>
        <v>1</v>
      </c>
      <c r="Y254" s="78">
        <f>IF(IFERROR(SEARCH("CMR",K254),99)=99,IF(IFERROR(SEARCH("Suspected CMR",S254),99)=99,IF(IFERROR(SEARCH("CMR",S254),99)=99,0,Scoring!$E$8),Scoring!$E$9),Scoring!$E$8)</f>
        <v>3</v>
      </c>
      <c r="Z254" s="78">
        <f>IF(IFERROR(SEARCH("H350",N254),99)=99,IF(IFERROR(SEARCH("H350",O254),99)=99,IF(IFERROR(SEARCH("H350",Q254),99)=99,IF(IFERROR(SEARCH("H350",M254),99)=99,IF(IFERROR(SEARCH("H350",R254),99)=99,IF(IFERROR(SEARCH("H351",N254),99)=99,IF(IFERROR(SEARCH("H351",O254),99)=99,IF(IFERROR(SEARCH("H351",Q254),99)=99,IF(IFERROR(SEARCH("H351",M254),99)=99,IF(IFERROR(SEARCH("H351",R254),99)=99,IF(IFERROR(SEARCH("carcinogenic",P254),99)=99,IF(IFERROR(SEARCH("suspected carcinogenic",S254),99)=99,0,Scoring!$E$12),Scoring!$E$11),Scoring!$E$10),Scoring!$E$10),Scoring!$E$10),Scoring!$E$10),Scoring!$E$10),Scoring!$E$10),Scoring!$E$10),Scoring!$E$10),Scoring!$E$10),Scoring!$E$10)</f>
        <v>0</v>
      </c>
      <c r="AA254" s="78">
        <f>IF(IFERROR(SEARCH("H340",N254),99)=99,IF(IFERROR(SEARCH("H340",O254),99)=99,IF(IFERROR(SEARCH("H340",Q254),99)=99,IF(IFERROR(SEARCH("H340",M254),99)=99,IF(IFERROR(SEARCH("H340",R254),99)=99,IF(IFERROR(SEARCH("H341",N254),99)=99,IF(IFERROR(SEARCH("H341",O254),99)=99,IF(IFERROR(SEARCH("H341",Q254),99)=99,IF(IFERROR(SEARCH("H341",M254),99)=99,IF(IFERROR(SEARCH("H341",R254),99)=99,IF(IFERROR(SEARCH("mutagenic",P254),99)=99,IF(IFERROR(SEARCH("suspected mutagenic",S254),99)=99,0,Scoring!$E$15),Scoring!$E$14),Scoring!$E$13),Scoring!$E$13),Scoring!$E$13),Scoring!$E$13),Scoring!$E$13),Scoring!$E$13),Scoring!$E$13),Scoring!$E$13),Scoring!$E$13),Scoring!$E$13)</f>
        <v>0</v>
      </c>
      <c r="AB254" s="78">
        <f>IF(IFERROR(SEARCH("H360",N254),99)=99,IF(IFERROR(SEARCH("H360",O254),99)=99,IF(IFERROR(SEARCH("H360",Q254),99)=99,IF(IFERROR(SEARCH("H360",M254),99)=99,IF(IFERROR(SEARCH("H360",R254),99)=99,IF(IFERROR(SEARCH("H361",N254),99)=99,IF(IFERROR(SEARCH("H361",O254),99)=99,IF(IFERROR(SEARCH("H361",Q254),99)=99,IF(IFERROR(SEARCH("H361",M254),99)=99,IF(IFERROR(SEARCH("H361",R254),99)=99,IF(IFERROR(SEARCH("reproduction",P254),99)=99,IF(IFERROR(SEARCH("suspected reprotoxic",S254),99)=99,IF(IFERROR(SEARCH("reprotoxic",S254),99)=99,IF(IFERROR(SEARCH("reprotoxic",K254),99)=99,0,Scoring!$E$18),Scoring!$E$18),Scoring!$E$19),Scoring!$E$17),Scoring!$E$16),Scoring!$E$16),Scoring!$E$16),Scoring!$E$16),Scoring!$E$16),Scoring!$E$16),Scoring!$E$16),Scoring!$E$16),Scoring!$E$16),Scoring!$E$16)</f>
        <v>1</v>
      </c>
      <c r="AC254" s="78">
        <f>IF(IFERROR(SEARCH("57f",L254),99)=99,IF(IFERROR(SEARCH("57(f)",P254),99)=99,0,Scoring!$E$20),Scoring!$E$20)</f>
        <v>0</v>
      </c>
      <c r="AD254" s="78">
        <f>IF(IFERROR(SEARCH("CAT1",T254),99)=99,IF(IFERROR(SEARCH("CAT2",T254),99)=99,IF(IFERROR(SEARCH("CAT3",T254),99)=99,IF(IFERROR(SEARCH("concluded to be endocrine",K254),99)=99,IF(IFERROR(SEARCH("categorised as endocrine",K254),99)=99,IF(IFERROR(SEARCH("endocrine disrupting",P254),99)=99,IF(IFERROR(SEARCH("endocrine disrupting",K254),99)=99,IF(IFERROR(SEARCH("suspected endocrine",S254),99)=99,IF(IFERROR(SEARCH("potential endocrine",S254),99)=99,0,Scoring!$E$25),Scoring!$E$25),Scoring!$E$24),Scoring!$E$24),Scoring!$E$24),Scoring!$E$24),Scoring!$E$23),Scoring!$E$22),Scoring!$E$21)</f>
        <v>0</v>
      </c>
      <c r="AE254" s="78">
        <f>IF(IFERROR(SEARCH("suspected sensitiser",S254),99)=99,IF(IFERROR(SEARCH("sensitiser",S254),99)=99,IF(IFERROR(SEARCH("other hazard based concern",S254),99)=99,0,Scoring!$E$28),Scoring!$E$26),Scoring!$E$27)</f>
        <v>0</v>
      </c>
      <c r="AF254" s="78">
        <f>IF(IFERROR(M254,1)=1,IF(IFERROR(N254,1)=1,IF(IFERROR(O254,1)=1,IF(IFERROR(Q254,1)=1,IF(IFERROR(R254,1)=1,IF(IFERROR(T254,1)=1,IF(IFERROR(K254,1)=1,IF(IFERROR(P254,1)=1,IF(IFERROR(S254,1)=1,Scoring!$E$29,0),0),0),0),0),0),0),0),0)</f>
        <v>0</v>
      </c>
      <c r="AG254" s="78">
        <f t="shared" si="26"/>
        <v>4</v>
      </c>
      <c r="AI254" s="93"/>
      <c r="AJ254" s="94"/>
      <c r="AK254" s="76"/>
      <c r="AL254" s="75"/>
      <c r="AN254" s="79"/>
      <c r="AO254" s="79"/>
      <c r="AP254" s="79"/>
      <c r="AQ254" s="79"/>
      <c r="AR254" s="79"/>
      <c r="AS254" s="78"/>
      <c r="AU254" s="79">
        <f>IF(IFERROR(F254,99)=99,IF(IFERROR(G254,99)=99,IF(IFERROR(H254,99)=99,IF(IFERROR(I254,99)=99,IF(IFERROR(E254,99)=99,IF(IFERROR(J254,99)=99,0,Scoring!$B$7),Scoring!$B$3),Scoring!$B$2),Scoring!$B$6),Scoring!$B$5),Scoring!$B$4)</f>
        <v>0.5</v>
      </c>
      <c r="AV254" s="78">
        <f t="shared" si="27"/>
        <v>2</v>
      </c>
      <c r="AW254" s="78"/>
      <c r="AX254" s="66"/>
      <c r="AY254" s="78"/>
      <c r="AZ254" s="76"/>
      <c r="BA254" s="76"/>
      <c r="BB254" s="76"/>
    </row>
    <row r="255" spans="1:54" x14ac:dyDescent="0.25">
      <c r="A255" s="77" t="s">
        <v>6031</v>
      </c>
      <c r="B255" s="76" t="str">
        <f t="shared" si="29"/>
        <v>203-102-5</v>
      </c>
      <c r="C255" s="77" t="s">
        <v>193</v>
      </c>
      <c r="D255" s="77" t="s">
        <v>194</v>
      </c>
      <c r="E255" s="76" t="str">
        <f>IF(C255="-",IF(A255="-",VLOOKUP(D255,'sin-list 180320_update'!$C$2:$C$835,1,FALSE),VLOOKUP(A255,'sin-list 180320_update'!$A$2:$A$835,1,FALSE)),VLOOKUP(C255,'sin-list 180320_update'!$B$2:$B$835,1,FALSE))</f>
        <v>203-102-5</v>
      </c>
      <c r="F255" s="76" t="e">
        <f>IF($C255="-",IF($A255="-",VLOOKUP($D255,'REACH Bilaga XVII_update'!$A$5:$A$131,1,FALSE),VLOOKUP($A255,'REACH Bilaga XVII_update'!$C$5:$C$131,1,FALSE)),VLOOKUP($C255,'REACH Bilaga XVII_update'!$B$5:$B$131,1,FALSE))</f>
        <v>#N/A</v>
      </c>
      <c r="G255" s="76" t="e">
        <f>IF($C255="-",IF($A255="-",VLOOKUP($D255,' REACH Bilaga 59_update'!$A$5:$A$210,1,FALSE),VLOOKUP($A255,' REACH Bilaga 59_update'!$D$5:$D$210,1,FALSE)),VLOOKUP($C255,' REACH Bilaga 59_update'!$C$5:$C$210,1,FALSE))</f>
        <v>#N/A</v>
      </c>
      <c r="H255" s="76" t="e">
        <f>IF($C255="-",IF($A255="-",VLOOKUP($D255,'REACH Bilaga XIV_update'!$A$5:$A$110,1,FALSE),VLOOKUP($A255,'REACH Bilaga XIV_update'!$D$5:$D$110,1,FALSE)),VLOOKUP($C255,'REACH Bilaga XIV_update'!$C$5:$C$110,1,FALSE))</f>
        <v>#N/A</v>
      </c>
      <c r="I255" s="76" t="e">
        <f>IF($C255="-",IF($A255="-",VLOOKUP($D255,CoRAP_update!$A$5:$A$376,1,FALSE),VLOOKUP($A255,CoRAP_update!$D$5:$D$376,1,FALSE)),VLOOKUP($C255,CoRAP_update!$C$5:$C$376,1,FALSE))</f>
        <v>#N/A</v>
      </c>
      <c r="J255" s="76" t="e">
        <f>IF($C255="-",IF($A255="-",VLOOKUP($D255,EDC_update!$C$2:$C$450,1,FALSE),VLOOKUP($A255,EDC_update!$B$2:$B$450,1,FALSE)),VLOOKUP($C255,EDC_update!$L$2:$L$450,1,FALSE))</f>
        <v>#N/A</v>
      </c>
      <c r="K255" s="76" t="str">
        <f>IF($C255="-",IF($A255="-",IF(VLOOKUP($D255,'sin-list 180320_update'!$C$2:$S$835,3,FALSE)="",NA(),VLOOKUP($D255,'sin-list 180320_update'!$C$2:$S$835,3,FALSE)),IF(VLOOKUP($A255,'sin-list 180320_update'!$A$2:$S$835,5,FALSE)="",NA(),VLOOKUP($A255,'sin-list 180320_update'!$A$2:$S$835,5,FALSE))),IF(VLOOKUP($C255,'sin-list 180320_update'!$B$2:$S$835,4,FALSE)="",NA(),VLOOKUP($C255,'sin-list 180320_update'!$B$2:$S$835,4,FALSE)))</f>
        <v>Classified CMR according to Annex VI of Regulation 1272/2008</v>
      </c>
      <c r="L255" s="76" t="str">
        <f>IF($C255="-",IF($A255="-",VLOOKUP($D255,'sin-list 180320_update'!$C$2:$S$835,6,FALSE),VLOOKUP($A255,'sin-list 180320_update'!$A$2:$S$835,8,FALSE)),VLOOKUP($C255,'sin-list 180320_update'!$B$2:$S$835,7,FALSE))</f>
        <v>Carc. 1B
Muta. 2
Acute Tox. 4 *
Acute Tox. 4 *
STOT RE 2 *
Aquatic Acute 1
Aquatic Chronic 1</v>
      </c>
      <c r="M255" s="76" t="str">
        <f>IF($C255="-",IF($A255="-",IF(VLOOKUP($D255,'sin-list 180320_update'!$C$2:$S$835,8,FALSE)="",NA(),VLOOKUP($D255,'sin-list 180320_update'!$C$2:$S$835,8,FALSE)),IF(VLOOKUP($A255,'sin-list 180320_update'!$A$2:$S$835,10,FALSE)="",NA(),VLOOKUP($A255,'sin-list 180320_update'!$A$2:$S$835,10,FALSE))),IF(VLOOKUP($C255,'sin-list 180320_update'!$B$2:$S$835,9,FALSE)="",NA(),VLOOKUP($C255,'sin-list 180320_update'!$B$2:$S$835,9,FALSE)))</f>
        <v>H350
H341
H332
H302
H373 **
H400
H410</v>
      </c>
      <c r="N255" s="76" t="e">
        <f>IF($C255="-",IF($A255="-",IF(VLOOKUP($D255,'REACH Bilaga XVII_update'!$A$5:$E$131,4,FALSE)="",NA(),VLOOKUP($D255,'REACH Bilaga XVII_update'!$A$5:$E$131,4,FALSE)),IF(VLOOKUP($A255,'REACH Bilaga XVII_update'!$C$5:$D$131,2,FALSE)="",NA(),VLOOKUP($A255,'REACH Bilaga XVII_update'!$C$5:$D$131,2,FALSE))),IF(VLOOKUP($C255,'REACH Bilaga XVII_update'!$B$5:$D$131,3,FALSE)="",NA(),VLOOKUP($C255,'REACH Bilaga XVII_update'!$B$5:$D$131,3,FALSE)))</f>
        <v>#N/A</v>
      </c>
      <c r="O255" s="76" t="e">
        <f>IF($C255="-",IF($A255="-",IF(VLOOKUP($D255,' REACH Bilaga 59_update'!$A$5:$E$210,5,FALSE)="",NA(),VLOOKUP($D255,' REACH Bilaga 59_update'!$A$5:$E$210,5,FALSE)),IF(VLOOKUP($A255,' REACH Bilaga 59_update'!$D$5:$E$210,2,FALSE)="",NA(),VLOOKUP($A255,' REACH Bilaga 59_update'!$D$5:$E$210,2,FALSE))),IF(VLOOKUP($C255,' REACH Bilaga 59_update'!$C$5:$E$210,3,FALSE)="",NA(),VLOOKUP($C255,' REACH Bilaga 59_update'!$C$5:$E$210,3,FALSE)))</f>
        <v>#N/A</v>
      </c>
      <c r="P255" s="76" t="e">
        <f>IF(C255="-",IF(A255="-",IFERROR(VLOOKUP($D255,' REACH Bilaga 59_update'!$A$5:$F$210,MATCH(Sammanfattning!P$1,' REACH Bilaga 59_update'!$A$4:$F$4,0),FALSE),VLOOKUP($D255,'REACH Bilaga XIV_update'!$A$4:$H$110,MATCH(Sammanfattning!P$1,'REACH Bilaga XIV_update'!$A$4:$H$4,0),FALSE)),IFERROR(VLOOKUP($A255,' REACH Bilaga 59_update'!$D$5:$F$210,MATCH(Sammanfattning!P$1,' REACH Bilaga 59_update'!$D$4:$F$4,0),FALSE),VLOOKUP($A255,'REACH Bilaga XIV_update'!$D$4:$H$110,MATCH(Sammanfattning!P$1,'REACH Bilaga XIV_update'!$D$4:$H$4,0),FALSE))),IFERROR(VLOOKUP($C255,' REACH Bilaga 59_update'!$C$5:$F$210,MATCH(Sammanfattning!P$1,' REACH Bilaga 59_update'!$C$4:$F$4,0),FALSE),VLOOKUP($C255,'REACH Bilaga XIV_update'!$C$4:$H$110,MATCH(Sammanfattning!P$1,'REACH Bilaga XIV_update'!$C$4:$H$4,0),FALSE)))</f>
        <v>#N/A</v>
      </c>
      <c r="Q255" s="76" t="e">
        <f>IF($C255="-",IF($A255="-",IF(VLOOKUP($D255,'REACH Bilaga XIV_update'!$A$5:$I$110,9,FALSE)="",NA(),VLOOKUP($D255,'REACH Bilaga XIV_update'!$A$5:$I$110,9,FALSE)),IF(VLOOKUP($A255,'REACH Bilaga XIV_update'!$D$5:$I$110,6,FALSE)="",NA(),VLOOKUP($A255,'REACH Bilaga XIV_update'!$D$5:$I$110,6,FALSE))),IF(VLOOKUP($C255,'REACH Bilaga XIV_update'!$C$5:$I$110,7,FALSE)="",NA(),VLOOKUP($C255,'REACH Bilaga XIV_update'!$C$5:$I$110,7,FALSE)))</f>
        <v>#N/A</v>
      </c>
      <c r="R255" s="76" t="e">
        <f>IF($C255="-",IF($A255="-",IF(VLOOKUP($D255,CoRAP_update!$A$5:$O$376,15,FALSE)="",NA(),VLOOKUP($D255,CoRAP_update!$A$5:$O$376,15,FALSE)),IF(VLOOKUP($A255,CoRAP_update!$D$5:$O$376,12,FALSE)="",NA(),VLOOKUP($A255,CoRAP_update!$D$5:$O$376,12,FALSE))),IF(VLOOKUP($C255,CoRAP_update!$C$5:$O$376,13,FALSE)="",NA(),VLOOKUP($C255,CoRAP_update!$C$5:$O$376,13,FALSE)))</f>
        <v>#N/A</v>
      </c>
      <c r="S255" s="144" t="e">
        <f>IF($C255="-",IF($A255="-",VLOOKUP($D255,CoRAP_update!$A$5:$J$376,MATCH(Sammanfattning!S$1,CoRAP_update!$A$4:$J$4,0),FALSE),VLOOKUP($A255,CoRAP_update!$D$5:$J$376,MATCH(Sammanfattning!S$1,CoRAP_update!$D$4:$J$4,0),FALSE)),VLOOKUP($C255,CoRAP_update!$C$5:$J$376,MATCH(Sammanfattning!S$1,CoRAP_update!$C$4:$J$4,0),FALSE))</f>
        <v>#N/A</v>
      </c>
      <c r="T255" s="76" t="e">
        <f>IF($A255="-",VLOOKUP($D255,EDC_update!$C$2:$F$450,4,FALSE),VLOOKUP($A255,EDC_update!$B$2:$F$450,5,FALSE))</f>
        <v>#N/A</v>
      </c>
      <c r="V255" s="78">
        <f>IF(IFERROR(SEARCH("PBT",P255),99)=99,IF(IFERROR(SEARCH("suspected PBT",S255),99)=99,IF(IFERROR(SEARCH("concluded to be PBT",K255),99)=99,IF(IFERROR(SEARCH("PBT",S255),99)=99,IF(IFERROR(SEARCH("PBT cand",L255),99)=99,IF(IFERROR(SEARCH("PBT",L255),99)=99,IF(IFERROR(SEARCH("persistent, bioackumulative and toxic properties",K255),99)=99,0,Scoring!$E$3),Scoring!$E$3),Scoring!$E$7),Scoring!$E$3),Scoring!$E$5),Scoring!$E$6),Scoring!$E$3)</f>
        <v>0</v>
      </c>
      <c r="W255" s="78">
        <f>IF(IFERROR(SEARCH("vPvB",P255),99)=99,IF(IFERROR(SEARCH("suspected pbt/vPvB",S255),99)=99,IF(IFERROR(SEARCH("vPvB",S255),99)=99,IF(IFERROR(SEARCH("concluded to be a vPvB",S255),99)=99,IF(IFERROR(SEARCH("identified as vPvB",K255),99)=99,IF(IFERROR(SEARCH("concluded to be a vPvB",K255),99)=99,IF(IFERROR(SEARCH("concluded to be both pbt and vPvB",S255),99)=99,IF(IFERROR(SEARCH("concluded to be both pbt and vPvB",K255),99)=99,0,Scoring!$E$5),Scoring!$E$5),Scoring!$E$5),Scoring!$E$5),Scoring!$E$5),Scoring!$E$4),Scoring!$E$6),Scoring!$E$4)</f>
        <v>0</v>
      </c>
      <c r="X255" s="78">
        <f>IF(IFERROR(SEARCH("H410",N255),99)=99,IF(IFERROR(SEARCH("H410",O255),99)=99,IF(IFERROR(SEARCH("H410",Q255),99)=99,IF(IFERROR(SEARCH("H410",M255),99)=99,IF(IFERROR(SEARCH("H410",R255),99)=99,IF(IFERROR(SEARCH("H411",N255),99)=99,IF(IFERROR(SEARCH("H411",O255),99)=99,IF(IFERROR(SEARCH("H411",Q255),99)=99,IF(IFERROR(SEARCH("H411",M255),99)=99,IF(IFERROR(SEARCH("H411",R255),99)=99,IF(IFERROR(SEARCH("H413",N255),99)=99,IF(IFERROR(SEARCH("H413",O255),99)=99,IF(IFERROR(SEARCH("H413",Q255),99)=99,IF(IFERROR(SEARCH("H413",M255),99)=99,IF(IFERROR(SEARCH("H413",R255),99)=99,IF(IFERROR(SEARCH("H412",N255),99)=99,IF(IFERROR(SEARCH("H412",O255),99)=99,IF(IFERROR(SEARCH("H412",Q255),99)=99,IF(IFERROR(SEARCH("H412",M255),99)=99,IF(IFERROR(SEARCH("H412",R255),99)=99,0,Scoring!$E$2),Scoring!$E$2),Scoring!$E$2),Scoring!$E$2),Scoring!$E$2),Scoring!$E$2),Scoring!$E$2),Scoring!$E$2),Scoring!$E$2),Scoring!$E$2),Scoring!$E$2),Scoring!$E$2),Scoring!$E$2),Scoring!$E$2),Scoring!$E$2),Scoring!$E$2),Scoring!$E$2),Scoring!$E$2),Scoring!$E$2),Scoring!$E$2)</f>
        <v>1</v>
      </c>
      <c r="Y255" s="78">
        <f>IF(IFERROR(SEARCH("CMR",K255),99)=99,IF(IFERROR(SEARCH("Suspected CMR",S255),99)=99,IF(IFERROR(SEARCH("CMR",S255),99)=99,0,Scoring!$E$8),Scoring!$E$9),Scoring!$E$8)</f>
        <v>3</v>
      </c>
      <c r="Z255" s="78">
        <f>IF(IFERROR(SEARCH("H350",N255),99)=99,IF(IFERROR(SEARCH("H350",O255),99)=99,IF(IFERROR(SEARCH("H350",Q255),99)=99,IF(IFERROR(SEARCH("H350",M255),99)=99,IF(IFERROR(SEARCH("H350",R255),99)=99,IF(IFERROR(SEARCH("H351",N255),99)=99,IF(IFERROR(SEARCH("H351",O255),99)=99,IF(IFERROR(SEARCH("H351",Q255),99)=99,IF(IFERROR(SEARCH("H351",M255),99)=99,IF(IFERROR(SEARCH("H351",R255),99)=99,IF(IFERROR(SEARCH("carcinogenic",P255),99)=99,IF(IFERROR(SEARCH("suspected carcinogenic",S255),99)=99,0,Scoring!$E$12),Scoring!$E$11),Scoring!$E$10),Scoring!$E$10),Scoring!$E$10),Scoring!$E$10),Scoring!$E$10),Scoring!$E$10),Scoring!$E$10),Scoring!$E$10),Scoring!$E$10),Scoring!$E$10)</f>
        <v>1</v>
      </c>
      <c r="AA255" s="78">
        <f>IF(IFERROR(SEARCH("H340",N255),99)=99,IF(IFERROR(SEARCH("H340",O255),99)=99,IF(IFERROR(SEARCH("H340",Q255),99)=99,IF(IFERROR(SEARCH("H340",M255),99)=99,IF(IFERROR(SEARCH("H340",R255),99)=99,IF(IFERROR(SEARCH("H341",N255),99)=99,IF(IFERROR(SEARCH("H341",O255),99)=99,IF(IFERROR(SEARCH("H341",Q255),99)=99,IF(IFERROR(SEARCH("H341",M255),99)=99,IF(IFERROR(SEARCH("H341",R255),99)=99,IF(IFERROR(SEARCH("mutagenic",P255),99)=99,IF(IFERROR(SEARCH("suspected mutagenic",S255),99)=99,0,Scoring!$E$15),Scoring!$E$14),Scoring!$E$13),Scoring!$E$13),Scoring!$E$13),Scoring!$E$13),Scoring!$E$13),Scoring!$E$13),Scoring!$E$13),Scoring!$E$13),Scoring!$E$13),Scoring!$E$13)</f>
        <v>1</v>
      </c>
      <c r="AB255" s="78">
        <f>IF(IFERROR(SEARCH("H360",N255),99)=99,IF(IFERROR(SEARCH("H360",O255),99)=99,IF(IFERROR(SEARCH("H360",Q255),99)=99,IF(IFERROR(SEARCH("H360",M255),99)=99,IF(IFERROR(SEARCH("H360",R255),99)=99,IF(IFERROR(SEARCH("H361",N255),99)=99,IF(IFERROR(SEARCH("H361",O255),99)=99,IF(IFERROR(SEARCH("H361",Q255),99)=99,IF(IFERROR(SEARCH("H361",M255),99)=99,IF(IFERROR(SEARCH("H361",R255),99)=99,IF(IFERROR(SEARCH("reproduction",P255),99)=99,IF(IFERROR(SEARCH("suspected reprotoxic",S255),99)=99,IF(IFERROR(SEARCH("reprotoxic",S255),99)=99,IF(IFERROR(SEARCH("reprotoxic",K255),99)=99,0,Scoring!$E$18),Scoring!$E$18),Scoring!$E$19),Scoring!$E$17),Scoring!$E$16),Scoring!$E$16),Scoring!$E$16),Scoring!$E$16),Scoring!$E$16),Scoring!$E$16),Scoring!$E$16),Scoring!$E$16),Scoring!$E$16),Scoring!$E$16)</f>
        <v>0</v>
      </c>
      <c r="AC255" s="78">
        <f>IF(IFERROR(SEARCH("57f",L255),99)=99,IF(IFERROR(SEARCH("57(f)",P255),99)=99,0,Scoring!$E$20),Scoring!$E$20)</f>
        <v>0</v>
      </c>
      <c r="AD255" s="78">
        <f>IF(IFERROR(SEARCH("CAT1",T255),99)=99,IF(IFERROR(SEARCH("CAT2",T255),99)=99,IF(IFERROR(SEARCH("CAT3",T255),99)=99,IF(IFERROR(SEARCH("concluded to be endocrine",K255),99)=99,IF(IFERROR(SEARCH("categorised as endocrine",K255),99)=99,IF(IFERROR(SEARCH("endocrine disrupting",P255),99)=99,IF(IFERROR(SEARCH("endocrine disrupting",K255),99)=99,IF(IFERROR(SEARCH("suspected endocrine",S255),99)=99,IF(IFERROR(SEARCH("potential endocrine",S255),99)=99,0,Scoring!$E$25),Scoring!$E$25),Scoring!$E$24),Scoring!$E$24),Scoring!$E$24),Scoring!$E$24),Scoring!$E$23),Scoring!$E$22),Scoring!$E$21)</f>
        <v>0</v>
      </c>
      <c r="AE255" s="78">
        <f>IF(IFERROR(SEARCH("suspected sensitiser",S255),99)=99,IF(IFERROR(SEARCH("sensitiser",S255),99)=99,IF(IFERROR(SEARCH("other hazard based concern",S255),99)=99,0,Scoring!$E$28),Scoring!$E$26),Scoring!$E$27)</f>
        <v>0</v>
      </c>
      <c r="AF255" s="78">
        <f>IF(IFERROR(M255,1)=1,IF(IFERROR(N255,1)=1,IF(IFERROR(O255,1)=1,IF(IFERROR(Q255,1)=1,IF(IFERROR(R255,1)=1,IF(IFERROR(T255,1)=1,IF(IFERROR(K255,1)=1,IF(IFERROR(P255,1)=1,IF(IFERROR(S255,1)=1,Scoring!$E$29,0),0),0),0),0),0),0),0),0)</f>
        <v>0</v>
      </c>
      <c r="AG255" s="78">
        <f t="shared" si="26"/>
        <v>4</v>
      </c>
      <c r="AI255" s="93"/>
      <c r="AJ255" s="94"/>
      <c r="AK255" s="76"/>
      <c r="AL255" s="75"/>
      <c r="AN255" s="79"/>
      <c r="AO255" s="79"/>
      <c r="AP255" s="79"/>
      <c r="AQ255" s="79"/>
      <c r="AR255" s="79"/>
      <c r="AS255" s="78"/>
      <c r="AU255" s="79">
        <f>IF(IFERROR(F255,99)=99,IF(IFERROR(G255,99)=99,IF(IFERROR(H255,99)=99,IF(IFERROR(I255,99)=99,IF(IFERROR(E255,99)=99,IF(IFERROR(J255,99)=99,0,Scoring!$B$7),Scoring!$B$3),Scoring!$B$2),Scoring!$B$6),Scoring!$B$5),Scoring!$B$4)</f>
        <v>0.3</v>
      </c>
      <c r="AV255" s="78">
        <f t="shared" si="27"/>
        <v>1.2</v>
      </c>
      <c r="AW255" s="78"/>
      <c r="AX255" s="66"/>
      <c r="AY255" s="78"/>
      <c r="AZ255" s="76"/>
      <c r="BA255" s="76"/>
      <c r="BB255" s="76"/>
    </row>
    <row r="256" spans="1:54" x14ac:dyDescent="0.25">
      <c r="A256" s="77" t="s">
        <v>6042</v>
      </c>
      <c r="B256" s="76" t="str">
        <f t="shared" si="29"/>
        <v>203-439-8</v>
      </c>
      <c r="C256" s="77" t="s">
        <v>228</v>
      </c>
      <c r="D256" s="77" t="s">
        <v>229</v>
      </c>
      <c r="E256" s="76" t="str">
        <f>IF(C256="-",IF(A256="-",VLOOKUP(D256,'sin-list 180320_update'!$C$2:$C$835,1,FALSE),VLOOKUP(A256,'sin-list 180320_update'!$A$2:$A$835,1,FALSE)),VLOOKUP(C256,'sin-list 180320_update'!$B$2:$B$835,1,FALSE))</f>
        <v>203-439-8</v>
      </c>
      <c r="F256" s="76" t="e">
        <f>IF($C256="-",IF($A256="-",VLOOKUP($D256,'REACH Bilaga XVII_update'!$A$5:$A$131,1,FALSE),VLOOKUP($A256,'REACH Bilaga XVII_update'!$C$5:$C$131,1,FALSE)),VLOOKUP($C256,'REACH Bilaga XVII_update'!$B$5:$B$131,1,FALSE))</f>
        <v>#N/A</v>
      </c>
      <c r="G256" s="76" t="e">
        <f>IF($C256="-",IF($A256="-",VLOOKUP($D256,' REACH Bilaga 59_update'!$A$5:$A$210,1,FALSE),VLOOKUP($A256,' REACH Bilaga 59_update'!$D$5:$D$210,1,FALSE)),VLOOKUP($C256,' REACH Bilaga 59_update'!$C$5:$C$210,1,FALSE))</f>
        <v>#N/A</v>
      </c>
      <c r="H256" s="76" t="e">
        <f>IF($C256="-",IF($A256="-",VLOOKUP($D256,'REACH Bilaga XIV_update'!$A$5:$A$110,1,FALSE),VLOOKUP($A256,'REACH Bilaga XIV_update'!$D$5:$D$110,1,FALSE)),VLOOKUP($C256,'REACH Bilaga XIV_update'!$C$5:$C$110,1,FALSE))</f>
        <v>#N/A</v>
      </c>
      <c r="I256" s="76" t="e">
        <f>IF($C256="-",IF($A256="-",VLOOKUP($D256,CoRAP_update!$A$5:$A$376,1,FALSE),VLOOKUP($A256,CoRAP_update!$D$5:$D$376,1,FALSE)),VLOOKUP($C256,CoRAP_update!$C$5:$C$376,1,FALSE))</f>
        <v>#N/A</v>
      </c>
      <c r="J256" s="76" t="e">
        <f>IF($C256="-",IF($A256="-",VLOOKUP($D256,EDC_update!$C$2:$C$450,1,FALSE),VLOOKUP($A256,EDC_update!$B$2:$B$450,1,FALSE)),VLOOKUP($C256,EDC_update!$L$2:$L$450,1,FALSE))</f>
        <v>#N/A</v>
      </c>
      <c r="K256" s="76" t="str">
        <f>IF($C256="-",IF($A256="-",IF(VLOOKUP($D256,'sin-list 180320_update'!$C$2:$S$835,3,FALSE)="",NA(),VLOOKUP($D256,'sin-list 180320_update'!$C$2:$S$835,3,FALSE)),IF(VLOOKUP($A256,'sin-list 180320_update'!$A$2:$S$835,5,FALSE)="",NA(),VLOOKUP($A256,'sin-list 180320_update'!$A$2:$S$835,5,FALSE))),IF(VLOOKUP($C256,'sin-list 180320_update'!$B$2:$S$835,4,FALSE)="",NA(),VLOOKUP($C256,'sin-list 180320_update'!$B$2:$S$835,4,FALSE)))</f>
        <v>Classified CMR according to Annex VI of Regulation 1272/2008</v>
      </c>
      <c r="L256" s="76" t="str">
        <f>IF($C256="-",IF($A256="-",VLOOKUP($D256,'sin-list 180320_update'!$C$2:$S$835,6,FALSE),VLOOKUP($A256,'sin-list 180320_update'!$A$2:$S$835,8,FALSE)),VLOOKUP($C256,'sin-list 180320_update'!$B$2:$S$835,7,FALSE))</f>
        <v>Flam. Liq. 3
Carc. 1B
Acute Tox. 3 *
Acute Tox. 3 *
Acute Tox. 3 *
Skin Corr. 1B
Skin Sens. 1</v>
      </c>
      <c r="M256" s="76" t="str">
        <f>IF($C256="-",IF($A256="-",IF(VLOOKUP($D256,'sin-list 180320_update'!$C$2:$S$835,8,FALSE)="",NA(),VLOOKUP($D256,'sin-list 180320_update'!$C$2:$S$835,8,FALSE)),IF(VLOOKUP($A256,'sin-list 180320_update'!$A$2:$S$835,10,FALSE)="",NA(),VLOOKUP($A256,'sin-list 180320_update'!$A$2:$S$835,10,FALSE))),IF(VLOOKUP($C256,'sin-list 180320_update'!$B$2:$S$835,9,FALSE)="",NA(),VLOOKUP($C256,'sin-list 180320_update'!$B$2:$S$835,9,FALSE)))</f>
        <v>H226
H350
H331
H311
H301
H314
H317</v>
      </c>
      <c r="N256" s="76" t="e">
        <f>IF($C256="-",IF($A256="-",IF(VLOOKUP($D256,'REACH Bilaga XVII_update'!$A$5:$E$131,4,FALSE)="",NA(),VLOOKUP($D256,'REACH Bilaga XVII_update'!$A$5:$E$131,4,FALSE)),IF(VLOOKUP($A256,'REACH Bilaga XVII_update'!$C$5:$D$131,2,FALSE)="",NA(),VLOOKUP($A256,'REACH Bilaga XVII_update'!$C$5:$D$131,2,FALSE))),IF(VLOOKUP($C256,'REACH Bilaga XVII_update'!$B$5:$D$131,3,FALSE)="",NA(),VLOOKUP($C256,'REACH Bilaga XVII_update'!$B$5:$D$131,3,FALSE)))</f>
        <v>#N/A</v>
      </c>
      <c r="O256" s="76" t="e">
        <f>IF($C256="-",IF($A256="-",IF(VLOOKUP($D256,' REACH Bilaga 59_update'!$A$5:$E$210,5,FALSE)="",NA(),VLOOKUP($D256,' REACH Bilaga 59_update'!$A$5:$E$210,5,FALSE)),IF(VLOOKUP($A256,' REACH Bilaga 59_update'!$D$5:$E$210,2,FALSE)="",NA(),VLOOKUP($A256,' REACH Bilaga 59_update'!$D$5:$E$210,2,FALSE))),IF(VLOOKUP($C256,' REACH Bilaga 59_update'!$C$5:$E$210,3,FALSE)="",NA(),VLOOKUP($C256,' REACH Bilaga 59_update'!$C$5:$E$210,3,FALSE)))</f>
        <v>#N/A</v>
      </c>
      <c r="P256" s="76" t="e">
        <f>IF(C256="-",IF(A256="-",IFERROR(VLOOKUP($D256,' REACH Bilaga 59_update'!$A$5:$F$210,MATCH(Sammanfattning!P$1,' REACH Bilaga 59_update'!$A$4:$F$4,0),FALSE),VLOOKUP($D256,'REACH Bilaga XIV_update'!$A$4:$H$110,MATCH(Sammanfattning!P$1,'REACH Bilaga XIV_update'!$A$4:$H$4,0),FALSE)),IFERROR(VLOOKUP($A256,' REACH Bilaga 59_update'!$D$5:$F$210,MATCH(Sammanfattning!P$1,' REACH Bilaga 59_update'!$D$4:$F$4,0),FALSE),VLOOKUP($A256,'REACH Bilaga XIV_update'!$D$4:$H$110,MATCH(Sammanfattning!P$1,'REACH Bilaga XIV_update'!$D$4:$H$4,0),FALSE))),IFERROR(VLOOKUP($C256,' REACH Bilaga 59_update'!$C$5:$F$210,MATCH(Sammanfattning!P$1,' REACH Bilaga 59_update'!$C$4:$F$4,0),FALSE),VLOOKUP($C256,'REACH Bilaga XIV_update'!$C$4:$H$110,MATCH(Sammanfattning!P$1,'REACH Bilaga XIV_update'!$C$4:$H$4,0),FALSE)))</f>
        <v>#N/A</v>
      </c>
      <c r="Q256" s="76" t="e">
        <f>IF($C256="-",IF($A256="-",IF(VLOOKUP($D256,'REACH Bilaga XIV_update'!$A$5:$I$110,9,FALSE)="",NA(),VLOOKUP($D256,'REACH Bilaga XIV_update'!$A$5:$I$110,9,FALSE)),IF(VLOOKUP($A256,'REACH Bilaga XIV_update'!$D$5:$I$110,6,FALSE)="",NA(),VLOOKUP($A256,'REACH Bilaga XIV_update'!$D$5:$I$110,6,FALSE))),IF(VLOOKUP($C256,'REACH Bilaga XIV_update'!$C$5:$I$110,7,FALSE)="",NA(),VLOOKUP($C256,'REACH Bilaga XIV_update'!$C$5:$I$110,7,FALSE)))</f>
        <v>#N/A</v>
      </c>
      <c r="R256" s="76" t="e">
        <f>IF($C256="-",IF($A256="-",IF(VLOOKUP($D256,CoRAP_update!$A$5:$O$376,15,FALSE)="",NA(),VLOOKUP($D256,CoRAP_update!$A$5:$O$376,15,FALSE)),IF(VLOOKUP($A256,CoRAP_update!$D$5:$O$376,12,FALSE)="",NA(),VLOOKUP($A256,CoRAP_update!$D$5:$O$376,12,FALSE))),IF(VLOOKUP($C256,CoRAP_update!$C$5:$O$376,13,FALSE)="",NA(),VLOOKUP($C256,CoRAP_update!$C$5:$O$376,13,FALSE)))</f>
        <v>#N/A</v>
      </c>
      <c r="S256" s="144" t="e">
        <f>IF($C256="-",IF($A256="-",VLOOKUP($D256,CoRAP_update!$A$5:$J$376,MATCH(Sammanfattning!S$1,CoRAP_update!$A$4:$J$4,0),FALSE),VLOOKUP($A256,CoRAP_update!$D$5:$J$376,MATCH(Sammanfattning!S$1,CoRAP_update!$D$4:$J$4,0),FALSE)),VLOOKUP($C256,CoRAP_update!$C$5:$J$376,MATCH(Sammanfattning!S$1,CoRAP_update!$C$4:$J$4,0),FALSE))</f>
        <v>#N/A</v>
      </c>
      <c r="T256" s="76" t="str">
        <f>IF($A256="-",VLOOKUP($D256,EDC_update!$C$2:$F$450,4,FALSE),VLOOKUP($A256,EDC_update!$B$2:$F$450,5,FALSE))</f>
        <v>CAT1</v>
      </c>
      <c r="V256" s="78">
        <f>IF(IFERROR(SEARCH("PBT",P256),99)=99,IF(IFERROR(SEARCH("suspected PBT",S256),99)=99,IF(IFERROR(SEARCH("concluded to be PBT",K256),99)=99,IF(IFERROR(SEARCH("PBT",S256),99)=99,IF(IFERROR(SEARCH("PBT cand",L256),99)=99,IF(IFERROR(SEARCH("PBT",L256),99)=99,IF(IFERROR(SEARCH("persistent, bioackumulative and toxic properties",K256),99)=99,0,Scoring!$E$3),Scoring!$E$3),Scoring!$E$7),Scoring!$E$3),Scoring!$E$5),Scoring!$E$6),Scoring!$E$3)</f>
        <v>0</v>
      </c>
      <c r="W256" s="78">
        <f>IF(IFERROR(SEARCH("vPvB",P256),99)=99,IF(IFERROR(SEARCH("suspected pbt/vPvB",S256),99)=99,IF(IFERROR(SEARCH("vPvB",S256),99)=99,IF(IFERROR(SEARCH("concluded to be a vPvB",S256),99)=99,IF(IFERROR(SEARCH("identified as vPvB",K256),99)=99,IF(IFERROR(SEARCH("concluded to be a vPvB",K256),99)=99,IF(IFERROR(SEARCH("concluded to be both pbt and vPvB",S256),99)=99,IF(IFERROR(SEARCH("concluded to be both pbt and vPvB",K256),99)=99,0,Scoring!$E$5),Scoring!$E$5),Scoring!$E$5),Scoring!$E$5),Scoring!$E$5),Scoring!$E$4),Scoring!$E$6),Scoring!$E$4)</f>
        <v>0</v>
      </c>
      <c r="X256" s="78">
        <f>IF(IFERROR(SEARCH("H410",N256),99)=99,IF(IFERROR(SEARCH("H410",O256),99)=99,IF(IFERROR(SEARCH("H410",Q256),99)=99,IF(IFERROR(SEARCH("H410",M256),99)=99,IF(IFERROR(SEARCH("H410",R256),99)=99,IF(IFERROR(SEARCH("H411",N256),99)=99,IF(IFERROR(SEARCH("H411",O256),99)=99,IF(IFERROR(SEARCH("H411",Q256),99)=99,IF(IFERROR(SEARCH("H411",M256),99)=99,IF(IFERROR(SEARCH("H411",R256),99)=99,IF(IFERROR(SEARCH("H413",N256),99)=99,IF(IFERROR(SEARCH("H413",O256),99)=99,IF(IFERROR(SEARCH("H413",Q256),99)=99,IF(IFERROR(SEARCH("H413",M256),99)=99,IF(IFERROR(SEARCH("H413",R256),99)=99,IF(IFERROR(SEARCH("H412",N256),99)=99,IF(IFERROR(SEARCH("H412",O256),99)=99,IF(IFERROR(SEARCH("H412",Q256),99)=99,IF(IFERROR(SEARCH("H412",M256),99)=99,IF(IFERROR(SEARCH("H412",R256),99)=99,0,Scoring!$E$2),Scoring!$E$2),Scoring!$E$2),Scoring!$E$2),Scoring!$E$2),Scoring!$E$2),Scoring!$E$2),Scoring!$E$2),Scoring!$E$2),Scoring!$E$2),Scoring!$E$2),Scoring!$E$2),Scoring!$E$2),Scoring!$E$2),Scoring!$E$2),Scoring!$E$2),Scoring!$E$2),Scoring!$E$2),Scoring!$E$2),Scoring!$E$2)</f>
        <v>0</v>
      </c>
      <c r="Y256" s="78">
        <f>IF(IFERROR(SEARCH("CMR",K256),99)=99,IF(IFERROR(SEARCH("Suspected CMR",S256),99)=99,IF(IFERROR(SEARCH("CMR",S256),99)=99,0,Scoring!$E$8),Scoring!$E$9),Scoring!$E$8)</f>
        <v>3</v>
      </c>
      <c r="Z256" s="78">
        <f>IF(IFERROR(SEARCH("H350",N256),99)=99,IF(IFERROR(SEARCH("H350",O256),99)=99,IF(IFERROR(SEARCH("H350",Q256),99)=99,IF(IFERROR(SEARCH("H350",M256),99)=99,IF(IFERROR(SEARCH("H350",R256),99)=99,IF(IFERROR(SEARCH("H351",N256),99)=99,IF(IFERROR(SEARCH("H351",O256),99)=99,IF(IFERROR(SEARCH("H351",Q256),99)=99,IF(IFERROR(SEARCH("H351",M256),99)=99,IF(IFERROR(SEARCH("H351",R256),99)=99,IF(IFERROR(SEARCH("carcinogenic",P256),99)=99,IF(IFERROR(SEARCH("suspected carcinogenic",S256),99)=99,0,Scoring!$E$12),Scoring!$E$11),Scoring!$E$10),Scoring!$E$10),Scoring!$E$10),Scoring!$E$10),Scoring!$E$10),Scoring!$E$10),Scoring!$E$10),Scoring!$E$10),Scoring!$E$10),Scoring!$E$10)</f>
        <v>1</v>
      </c>
      <c r="AA256" s="78">
        <f>IF(IFERROR(SEARCH("H340",N256),99)=99,IF(IFERROR(SEARCH("H340",O256),99)=99,IF(IFERROR(SEARCH("H340",Q256),99)=99,IF(IFERROR(SEARCH("H340",M256),99)=99,IF(IFERROR(SEARCH("H340",R256),99)=99,IF(IFERROR(SEARCH("H341",N256),99)=99,IF(IFERROR(SEARCH("H341",O256),99)=99,IF(IFERROR(SEARCH("H341",Q256),99)=99,IF(IFERROR(SEARCH("H341",M256),99)=99,IF(IFERROR(SEARCH("H341",R256),99)=99,IF(IFERROR(SEARCH("mutagenic",P256),99)=99,IF(IFERROR(SEARCH("suspected mutagenic",S256),99)=99,0,Scoring!$E$15),Scoring!$E$14),Scoring!$E$13),Scoring!$E$13),Scoring!$E$13),Scoring!$E$13),Scoring!$E$13),Scoring!$E$13),Scoring!$E$13),Scoring!$E$13),Scoring!$E$13),Scoring!$E$13)</f>
        <v>0</v>
      </c>
      <c r="AB256" s="78">
        <f>IF(IFERROR(SEARCH("H360",N256),99)=99,IF(IFERROR(SEARCH("H360",O256),99)=99,IF(IFERROR(SEARCH("H360",Q256),99)=99,IF(IFERROR(SEARCH("H360",M256),99)=99,IF(IFERROR(SEARCH("H360",R256),99)=99,IF(IFERROR(SEARCH("H361",N256),99)=99,IF(IFERROR(SEARCH("H361",O256),99)=99,IF(IFERROR(SEARCH("H361",Q256),99)=99,IF(IFERROR(SEARCH("H361",M256),99)=99,IF(IFERROR(SEARCH("H361",R256),99)=99,IF(IFERROR(SEARCH("reproduction",P256),99)=99,IF(IFERROR(SEARCH("suspected reprotoxic",S256),99)=99,IF(IFERROR(SEARCH("reprotoxic",S256),99)=99,IF(IFERROR(SEARCH("reprotoxic",K256),99)=99,0,Scoring!$E$18),Scoring!$E$18),Scoring!$E$19),Scoring!$E$17),Scoring!$E$16),Scoring!$E$16),Scoring!$E$16),Scoring!$E$16),Scoring!$E$16),Scoring!$E$16),Scoring!$E$16),Scoring!$E$16),Scoring!$E$16),Scoring!$E$16)</f>
        <v>0</v>
      </c>
      <c r="AC256" s="78">
        <f>IF(IFERROR(SEARCH("57f",L256),99)=99,IF(IFERROR(SEARCH("57(f)",P256),99)=99,0,Scoring!$E$20),Scoring!$E$20)</f>
        <v>0</v>
      </c>
      <c r="AD256" s="78">
        <f>IF(IFERROR(SEARCH("CAT1",T256),99)=99,IF(IFERROR(SEARCH("CAT2",T256),99)=99,IF(IFERROR(SEARCH("CAT3",T256),99)=99,IF(IFERROR(SEARCH("concluded to be endocrine",K256),99)=99,IF(IFERROR(SEARCH("categorised as endocrine",K256),99)=99,IF(IFERROR(SEARCH("endocrine disrupting",P256),99)=99,IF(IFERROR(SEARCH("endocrine disrupting",K256),99)=99,IF(IFERROR(SEARCH("suspected endocrine",S256),99)=99,IF(IFERROR(SEARCH("potential endocrine",S256),99)=99,0,Scoring!$E$25),Scoring!$E$25),Scoring!$E$24),Scoring!$E$24),Scoring!$E$24),Scoring!$E$24),Scoring!$E$23),Scoring!$E$22),Scoring!$E$21)</f>
        <v>1</v>
      </c>
      <c r="AE256" s="78">
        <f>IF(IFERROR(SEARCH("suspected sensitiser",S256),99)=99,IF(IFERROR(SEARCH("sensitiser",S256),99)=99,IF(IFERROR(SEARCH("other hazard based concern",S256),99)=99,0,Scoring!$E$28),Scoring!$E$26),Scoring!$E$27)</f>
        <v>0</v>
      </c>
      <c r="AF256" s="78">
        <f>IF(IFERROR(M256,1)=1,IF(IFERROR(N256,1)=1,IF(IFERROR(O256,1)=1,IF(IFERROR(Q256,1)=1,IF(IFERROR(R256,1)=1,IF(IFERROR(T256,1)=1,IF(IFERROR(K256,1)=1,IF(IFERROR(P256,1)=1,IF(IFERROR(S256,1)=1,Scoring!$E$29,0),0),0),0),0),0),0),0),0)</f>
        <v>0</v>
      </c>
      <c r="AG256" s="78">
        <f t="shared" si="26"/>
        <v>4</v>
      </c>
      <c r="AI256" s="93"/>
      <c r="AJ256" s="94"/>
      <c r="AK256" s="76"/>
      <c r="AL256" s="75"/>
      <c r="AN256" s="79"/>
      <c r="AO256" s="79"/>
      <c r="AP256" s="79"/>
      <c r="AQ256" s="79"/>
      <c r="AR256" s="79"/>
      <c r="AS256" s="78"/>
      <c r="AU256" s="79">
        <f>IF(IFERROR(F256,99)=99,IF(IFERROR(G256,99)=99,IF(IFERROR(H256,99)=99,IF(IFERROR(I256,99)=99,IF(IFERROR(E256,99)=99,IF(IFERROR(J256,99)=99,0,Scoring!$B$7),Scoring!$B$3),Scoring!$B$2),Scoring!$B$6),Scoring!$B$5),Scoring!$B$4)</f>
        <v>0.3</v>
      </c>
      <c r="AV256" s="78">
        <f t="shared" si="27"/>
        <v>1.2</v>
      </c>
      <c r="AW256" s="78"/>
      <c r="AX256" s="66"/>
      <c r="AY256" s="78"/>
      <c r="AZ256" s="76"/>
      <c r="BA256" s="76"/>
      <c r="BB256" s="76"/>
    </row>
    <row r="257" spans="1:54" x14ac:dyDescent="0.25">
      <c r="A257" s="77" t="s">
        <v>6045</v>
      </c>
      <c r="B257" s="76" t="str">
        <f t="shared" si="29"/>
        <v>203-466-5</v>
      </c>
      <c r="C257" s="77" t="s">
        <v>283</v>
      </c>
      <c r="D257" s="77" t="s">
        <v>284</v>
      </c>
      <c r="E257" s="76" t="str">
        <f>IF(C257="-",IF(A257="-",VLOOKUP(D257,'sin-list 180320_update'!$C$2:$C$835,1,FALSE),VLOOKUP(A257,'sin-list 180320_update'!$A$2:$A$835,1,FALSE)),VLOOKUP(C257,'sin-list 180320_update'!$B$2:$B$835,1,FALSE))</f>
        <v>203-466-5</v>
      </c>
      <c r="F257" s="76" t="e">
        <f>IF($C257="-",IF($A257="-",VLOOKUP($D257,'REACH Bilaga XVII_update'!$A$5:$A$131,1,FALSE),VLOOKUP($A257,'REACH Bilaga XVII_update'!$C$5:$C$131,1,FALSE)),VLOOKUP($C257,'REACH Bilaga XVII_update'!$B$5:$B$131,1,FALSE))</f>
        <v>#N/A</v>
      </c>
      <c r="G257" s="76" t="e">
        <f>IF($C257="-",IF($A257="-",VLOOKUP($D257,' REACH Bilaga 59_update'!$A$5:$A$210,1,FALSE),VLOOKUP($A257,' REACH Bilaga 59_update'!$D$5:$D$210,1,FALSE)),VLOOKUP($C257,' REACH Bilaga 59_update'!$C$5:$C$210,1,FALSE))</f>
        <v>#N/A</v>
      </c>
      <c r="H257" s="76" t="e">
        <f>IF($C257="-",IF($A257="-",VLOOKUP($D257,'REACH Bilaga XIV_update'!$A$5:$A$110,1,FALSE),VLOOKUP($A257,'REACH Bilaga XIV_update'!$D$5:$D$110,1,FALSE)),VLOOKUP($C257,'REACH Bilaga XIV_update'!$C$5:$C$110,1,FALSE))</f>
        <v>#N/A</v>
      </c>
      <c r="I257" s="76" t="e">
        <f>IF($C257="-",IF($A257="-",VLOOKUP($D257,CoRAP_update!$A$5:$A$376,1,FALSE),VLOOKUP($A257,CoRAP_update!$D$5:$D$376,1,FALSE)),VLOOKUP($C257,CoRAP_update!$C$5:$C$376,1,FALSE))</f>
        <v>#N/A</v>
      </c>
      <c r="J257" s="76" t="e">
        <f>IF($C257="-",IF($A257="-",VLOOKUP($D257,EDC_update!$C$2:$C$450,1,FALSE),VLOOKUP($A257,EDC_update!$B$2:$B$450,1,FALSE)),VLOOKUP($C257,EDC_update!$L$2:$L$450,1,FALSE))</f>
        <v>#N/A</v>
      </c>
      <c r="K257" s="76" t="str">
        <f>IF($C257="-",IF($A257="-",IF(VLOOKUP($D257,'sin-list 180320_update'!$C$2:$S$835,3,FALSE)="",NA(),VLOOKUP($D257,'sin-list 180320_update'!$C$2:$S$835,3,FALSE)),IF(VLOOKUP($A257,'sin-list 180320_update'!$A$2:$S$835,5,FALSE)="",NA(),VLOOKUP($A257,'sin-list 180320_update'!$A$2:$S$835,5,FALSE))),IF(VLOOKUP($C257,'sin-list 180320_update'!$B$2:$S$835,4,FALSE)="",NA(),VLOOKUP($C257,'sin-list 180320_update'!$B$2:$S$835,4,FALSE)))</f>
        <v>Classified CMR according to Annex VI of Regulation 1272/2008</v>
      </c>
      <c r="L257" s="76" t="str">
        <f>IF($C257="-",IF($A257="-",VLOOKUP($D257,'sin-list 180320_update'!$C$2:$S$835,6,FALSE),VLOOKUP($A257,'sin-list 180320_update'!$A$2:$S$835,8,FALSE)),VLOOKUP($C257,'sin-list 180320_update'!$B$2:$S$835,7,FALSE))</f>
        <v>Flam. Liq. 2
Carc. 1B
Acute Tox. 3 *
Acute Tox. 3 *
Acute Tox. 3 *
STOT SE 3
Skin Irrit. 2
Eye Dam. 1
Skin Sens. 1
Aquatic Chronic 2</v>
      </c>
      <c r="M257" s="76" t="str">
        <f>IF($C257="-",IF($A257="-",IF(VLOOKUP($D257,'sin-list 180320_update'!$C$2:$S$835,8,FALSE)="",NA(),VLOOKUP($D257,'sin-list 180320_update'!$C$2:$S$835,8,FALSE)),IF(VLOOKUP($A257,'sin-list 180320_update'!$A$2:$S$835,10,FALSE)="",NA(),VLOOKUP($A257,'sin-list 180320_update'!$A$2:$S$835,10,FALSE))),IF(VLOOKUP($C257,'sin-list 180320_update'!$B$2:$S$835,9,FALSE)="",NA(),VLOOKUP($C257,'sin-list 180320_update'!$B$2:$S$835,9,FALSE)))</f>
        <v>H225
H350
H331
H311
H301
H335
H315
H318
H317
H411</v>
      </c>
      <c r="N257" s="76" t="e">
        <f>IF($C257="-",IF($A257="-",IF(VLOOKUP($D257,'REACH Bilaga XVII_update'!$A$5:$E$131,4,FALSE)="",NA(),VLOOKUP($D257,'REACH Bilaga XVII_update'!$A$5:$E$131,4,FALSE)),IF(VLOOKUP($A257,'REACH Bilaga XVII_update'!$C$5:$D$131,2,FALSE)="",NA(),VLOOKUP($A257,'REACH Bilaga XVII_update'!$C$5:$D$131,2,FALSE))),IF(VLOOKUP($C257,'REACH Bilaga XVII_update'!$B$5:$D$131,3,FALSE)="",NA(),VLOOKUP($C257,'REACH Bilaga XVII_update'!$B$5:$D$131,3,FALSE)))</f>
        <v>#N/A</v>
      </c>
      <c r="O257" s="76" t="e">
        <f>IF($C257="-",IF($A257="-",IF(VLOOKUP($D257,' REACH Bilaga 59_update'!$A$5:$E$210,5,FALSE)="",NA(),VLOOKUP($D257,' REACH Bilaga 59_update'!$A$5:$E$210,5,FALSE)),IF(VLOOKUP($A257,' REACH Bilaga 59_update'!$D$5:$E$210,2,FALSE)="",NA(),VLOOKUP($A257,' REACH Bilaga 59_update'!$D$5:$E$210,2,FALSE))),IF(VLOOKUP($C257,' REACH Bilaga 59_update'!$C$5:$E$210,3,FALSE)="",NA(),VLOOKUP($C257,' REACH Bilaga 59_update'!$C$5:$E$210,3,FALSE)))</f>
        <v>#N/A</v>
      </c>
      <c r="P257" s="76" t="e">
        <f>IF(C257="-",IF(A257="-",IFERROR(VLOOKUP($D257,' REACH Bilaga 59_update'!$A$5:$F$210,MATCH(Sammanfattning!P$1,' REACH Bilaga 59_update'!$A$4:$F$4,0),FALSE),VLOOKUP($D257,'REACH Bilaga XIV_update'!$A$4:$H$110,MATCH(Sammanfattning!P$1,'REACH Bilaga XIV_update'!$A$4:$H$4,0),FALSE)),IFERROR(VLOOKUP($A257,' REACH Bilaga 59_update'!$D$5:$F$210,MATCH(Sammanfattning!P$1,' REACH Bilaga 59_update'!$D$4:$F$4,0),FALSE),VLOOKUP($A257,'REACH Bilaga XIV_update'!$D$4:$H$110,MATCH(Sammanfattning!P$1,'REACH Bilaga XIV_update'!$D$4:$H$4,0),FALSE))),IFERROR(VLOOKUP($C257,' REACH Bilaga 59_update'!$C$5:$F$210,MATCH(Sammanfattning!P$1,' REACH Bilaga 59_update'!$C$4:$F$4,0),FALSE),VLOOKUP($C257,'REACH Bilaga XIV_update'!$C$4:$H$110,MATCH(Sammanfattning!P$1,'REACH Bilaga XIV_update'!$C$4:$H$4,0),FALSE)))</f>
        <v>#N/A</v>
      </c>
      <c r="Q257" s="76" t="e">
        <f>IF($C257="-",IF($A257="-",IF(VLOOKUP($D257,'REACH Bilaga XIV_update'!$A$5:$I$110,9,FALSE)="",NA(),VLOOKUP($D257,'REACH Bilaga XIV_update'!$A$5:$I$110,9,FALSE)),IF(VLOOKUP($A257,'REACH Bilaga XIV_update'!$D$5:$I$110,6,FALSE)="",NA(),VLOOKUP($A257,'REACH Bilaga XIV_update'!$D$5:$I$110,6,FALSE))),IF(VLOOKUP($C257,'REACH Bilaga XIV_update'!$C$5:$I$110,7,FALSE)="",NA(),VLOOKUP($C257,'REACH Bilaga XIV_update'!$C$5:$I$110,7,FALSE)))</f>
        <v>#N/A</v>
      </c>
      <c r="R257" s="76" t="e">
        <f>IF($C257="-",IF($A257="-",IF(VLOOKUP($D257,CoRAP_update!$A$5:$O$376,15,FALSE)="",NA(),VLOOKUP($D257,CoRAP_update!$A$5:$O$376,15,FALSE)),IF(VLOOKUP($A257,CoRAP_update!$D$5:$O$376,12,FALSE)="",NA(),VLOOKUP($A257,CoRAP_update!$D$5:$O$376,12,FALSE))),IF(VLOOKUP($C257,CoRAP_update!$C$5:$O$376,13,FALSE)="",NA(),VLOOKUP($C257,CoRAP_update!$C$5:$O$376,13,FALSE)))</f>
        <v>#N/A</v>
      </c>
      <c r="S257" s="144" t="e">
        <f>IF($C257="-",IF($A257="-",VLOOKUP($D257,CoRAP_update!$A$5:$J$376,MATCH(Sammanfattning!S$1,CoRAP_update!$A$4:$J$4,0),FALSE),VLOOKUP($A257,CoRAP_update!$D$5:$J$376,MATCH(Sammanfattning!S$1,CoRAP_update!$D$4:$J$4,0),FALSE)),VLOOKUP($C257,CoRAP_update!$C$5:$J$376,MATCH(Sammanfattning!S$1,CoRAP_update!$C$4:$J$4,0),FALSE))</f>
        <v>#N/A</v>
      </c>
      <c r="T257" s="76" t="e">
        <f>IF($A257="-",VLOOKUP($D257,EDC_update!$C$2:$F$450,4,FALSE),VLOOKUP($A257,EDC_update!$B$2:$F$450,5,FALSE))</f>
        <v>#N/A</v>
      </c>
      <c r="V257" s="78">
        <f>IF(IFERROR(SEARCH("PBT",P257),99)=99,IF(IFERROR(SEARCH("suspected PBT",S257),99)=99,IF(IFERROR(SEARCH("concluded to be PBT",K257),99)=99,IF(IFERROR(SEARCH("PBT",S257),99)=99,IF(IFERROR(SEARCH("PBT cand",L257),99)=99,IF(IFERROR(SEARCH("PBT",L257),99)=99,IF(IFERROR(SEARCH("persistent, bioackumulative and toxic properties",K257),99)=99,0,Scoring!$E$3),Scoring!$E$3),Scoring!$E$7),Scoring!$E$3),Scoring!$E$5),Scoring!$E$6),Scoring!$E$3)</f>
        <v>0</v>
      </c>
      <c r="W257" s="78">
        <f>IF(IFERROR(SEARCH("vPvB",P257),99)=99,IF(IFERROR(SEARCH("suspected pbt/vPvB",S257),99)=99,IF(IFERROR(SEARCH("vPvB",S257),99)=99,IF(IFERROR(SEARCH("concluded to be a vPvB",S257),99)=99,IF(IFERROR(SEARCH("identified as vPvB",K257),99)=99,IF(IFERROR(SEARCH("concluded to be a vPvB",K257),99)=99,IF(IFERROR(SEARCH("concluded to be both pbt and vPvB",S257),99)=99,IF(IFERROR(SEARCH("concluded to be both pbt and vPvB",K257),99)=99,0,Scoring!$E$5),Scoring!$E$5),Scoring!$E$5),Scoring!$E$5),Scoring!$E$5),Scoring!$E$4),Scoring!$E$6),Scoring!$E$4)</f>
        <v>0</v>
      </c>
      <c r="X257" s="78">
        <f>IF(IFERROR(SEARCH("H410",N257),99)=99,IF(IFERROR(SEARCH("H410",O257),99)=99,IF(IFERROR(SEARCH("H410",Q257),99)=99,IF(IFERROR(SEARCH("H410",M257),99)=99,IF(IFERROR(SEARCH("H410",R257),99)=99,IF(IFERROR(SEARCH("H411",N257),99)=99,IF(IFERROR(SEARCH("H411",O257),99)=99,IF(IFERROR(SEARCH("H411",Q257),99)=99,IF(IFERROR(SEARCH("H411",M257),99)=99,IF(IFERROR(SEARCH("H411",R257),99)=99,IF(IFERROR(SEARCH("H413",N257),99)=99,IF(IFERROR(SEARCH("H413",O257),99)=99,IF(IFERROR(SEARCH("H413",Q257),99)=99,IF(IFERROR(SEARCH("H413",M257),99)=99,IF(IFERROR(SEARCH("H413",R257),99)=99,IF(IFERROR(SEARCH("H412",N257),99)=99,IF(IFERROR(SEARCH("H412",O257),99)=99,IF(IFERROR(SEARCH("H412",Q257),99)=99,IF(IFERROR(SEARCH("H412",M257),99)=99,IF(IFERROR(SEARCH("H412",R257),99)=99,0,Scoring!$E$2),Scoring!$E$2),Scoring!$E$2),Scoring!$E$2),Scoring!$E$2),Scoring!$E$2),Scoring!$E$2),Scoring!$E$2),Scoring!$E$2),Scoring!$E$2),Scoring!$E$2),Scoring!$E$2),Scoring!$E$2),Scoring!$E$2),Scoring!$E$2),Scoring!$E$2),Scoring!$E$2),Scoring!$E$2),Scoring!$E$2),Scoring!$E$2)</f>
        <v>1</v>
      </c>
      <c r="Y257" s="78">
        <f>IF(IFERROR(SEARCH("CMR",K257),99)=99,IF(IFERROR(SEARCH("Suspected CMR",S257),99)=99,IF(IFERROR(SEARCH("CMR",S257),99)=99,0,Scoring!$E$8),Scoring!$E$9),Scoring!$E$8)</f>
        <v>3</v>
      </c>
      <c r="Z257" s="78">
        <f>IF(IFERROR(SEARCH("H350",N257),99)=99,IF(IFERROR(SEARCH("H350",O257),99)=99,IF(IFERROR(SEARCH("H350",Q257),99)=99,IF(IFERROR(SEARCH("H350",M257),99)=99,IF(IFERROR(SEARCH("H350",R257),99)=99,IF(IFERROR(SEARCH("H351",N257),99)=99,IF(IFERROR(SEARCH("H351",O257),99)=99,IF(IFERROR(SEARCH("H351",Q257),99)=99,IF(IFERROR(SEARCH("H351",M257),99)=99,IF(IFERROR(SEARCH("H351",R257),99)=99,IF(IFERROR(SEARCH("carcinogenic",P257),99)=99,IF(IFERROR(SEARCH("suspected carcinogenic",S257),99)=99,0,Scoring!$E$12),Scoring!$E$11),Scoring!$E$10),Scoring!$E$10),Scoring!$E$10),Scoring!$E$10),Scoring!$E$10),Scoring!$E$10),Scoring!$E$10),Scoring!$E$10),Scoring!$E$10),Scoring!$E$10)</f>
        <v>1</v>
      </c>
      <c r="AA257" s="78">
        <f>IF(IFERROR(SEARCH("H340",N257),99)=99,IF(IFERROR(SEARCH("H340",O257),99)=99,IF(IFERROR(SEARCH("H340",Q257),99)=99,IF(IFERROR(SEARCH("H340",M257),99)=99,IF(IFERROR(SEARCH("H340",R257),99)=99,IF(IFERROR(SEARCH("H341",N257),99)=99,IF(IFERROR(SEARCH("H341",O257),99)=99,IF(IFERROR(SEARCH("H341",Q257),99)=99,IF(IFERROR(SEARCH("H341",M257),99)=99,IF(IFERROR(SEARCH("H341",R257),99)=99,IF(IFERROR(SEARCH("mutagenic",P257),99)=99,IF(IFERROR(SEARCH("suspected mutagenic",S257),99)=99,0,Scoring!$E$15),Scoring!$E$14),Scoring!$E$13),Scoring!$E$13),Scoring!$E$13),Scoring!$E$13),Scoring!$E$13),Scoring!$E$13),Scoring!$E$13),Scoring!$E$13),Scoring!$E$13),Scoring!$E$13)</f>
        <v>0</v>
      </c>
      <c r="AB257" s="78">
        <f>IF(IFERROR(SEARCH("H360",N257),99)=99,IF(IFERROR(SEARCH("H360",O257),99)=99,IF(IFERROR(SEARCH("H360",Q257),99)=99,IF(IFERROR(SEARCH("H360",M257),99)=99,IF(IFERROR(SEARCH("H360",R257),99)=99,IF(IFERROR(SEARCH("H361",N257),99)=99,IF(IFERROR(SEARCH("H361",O257),99)=99,IF(IFERROR(SEARCH("H361",Q257),99)=99,IF(IFERROR(SEARCH("H361",M257),99)=99,IF(IFERROR(SEARCH("H361",R257),99)=99,IF(IFERROR(SEARCH("reproduction",P257),99)=99,IF(IFERROR(SEARCH("suspected reprotoxic",S257),99)=99,IF(IFERROR(SEARCH("reprotoxic",S257),99)=99,IF(IFERROR(SEARCH("reprotoxic",K257),99)=99,0,Scoring!$E$18),Scoring!$E$18),Scoring!$E$19),Scoring!$E$17),Scoring!$E$16),Scoring!$E$16),Scoring!$E$16),Scoring!$E$16),Scoring!$E$16),Scoring!$E$16),Scoring!$E$16),Scoring!$E$16),Scoring!$E$16),Scoring!$E$16)</f>
        <v>0</v>
      </c>
      <c r="AC257" s="78">
        <f>IF(IFERROR(SEARCH("57f",L257),99)=99,IF(IFERROR(SEARCH("57(f)",P257),99)=99,0,Scoring!$E$20),Scoring!$E$20)</f>
        <v>0</v>
      </c>
      <c r="AD257" s="78">
        <f>IF(IFERROR(SEARCH("CAT1",T257),99)=99,IF(IFERROR(SEARCH("CAT2",T257),99)=99,IF(IFERROR(SEARCH("CAT3",T257),99)=99,IF(IFERROR(SEARCH("concluded to be endocrine",K257),99)=99,IF(IFERROR(SEARCH("categorised as endocrine",K257),99)=99,IF(IFERROR(SEARCH("endocrine disrupting",P257),99)=99,IF(IFERROR(SEARCH("endocrine disrupting",K257),99)=99,IF(IFERROR(SEARCH("suspected endocrine",S257),99)=99,IF(IFERROR(SEARCH("potential endocrine",S257),99)=99,0,Scoring!$E$25),Scoring!$E$25),Scoring!$E$24),Scoring!$E$24),Scoring!$E$24),Scoring!$E$24),Scoring!$E$23),Scoring!$E$22),Scoring!$E$21)</f>
        <v>0</v>
      </c>
      <c r="AE257" s="78">
        <f>IF(IFERROR(SEARCH("suspected sensitiser",S257),99)=99,IF(IFERROR(SEARCH("sensitiser",S257),99)=99,IF(IFERROR(SEARCH("other hazard based concern",S257),99)=99,0,Scoring!$E$28),Scoring!$E$26),Scoring!$E$27)</f>
        <v>0</v>
      </c>
      <c r="AF257" s="78">
        <f>IF(IFERROR(M257,1)=1,IF(IFERROR(N257,1)=1,IF(IFERROR(O257,1)=1,IF(IFERROR(Q257,1)=1,IF(IFERROR(R257,1)=1,IF(IFERROR(T257,1)=1,IF(IFERROR(K257,1)=1,IF(IFERROR(P257,1)=1,IF(IFERROR(S257,1)=1,Scoring!$E$29,0),0),0),0),0),0),0),0),0)</f>
        <v>0</v>
      </c>
      <c r="AG257" s="78">
        <f t="shared" si="26"/>
        <v>4</v>
      </c>
      <c r="AI257" s="93"/>
      <c r="AJ257" s="94"/>
      <c r="AK257" s="76"/>
      <c r="AL257" s="75"/>
      <c r="AN257" s="79"/>
      <c r="AO257" s="79"/>
      <c r="AP257" s="79"/>
      <c r="AQ257" s="79"/>
      <c r="AR257" s="79"/>
      <c r="AS257" s="78"/>
      <c r="AU257" s="79">
        <f>IF(IFERROR(F257,99)=99,IF(IFERROR(G257,99)=99,IF(IFERROR(H257,99)=99,IF(IFERROR(I257,99)=99,IF(IFERROR(E257,99)=99,IF(IFERROR(J257,99)=99,0,Scoring!$B$7),Scoring!$B$3),Scoring!$B$2),Scoring!$B$6),Scoring!$B$5),Scoring!$B$4)</f>
        <v>0.3</v>
      </c>
      <c r="AV257" s="78">
        <f t="shared" si="27"/>
        <v>1.2</v>
      </c>
      <c r="AW257" s="78"/>
      <c r="AX257" s="66"/>
      <c r="AY257" s="78"/>
      <c r="AZ257" s="76"/>
      <c r="BA257" s="76"/>
      <c r="BB257" s="76"/>
    </row>
    <row r="258" spans="1:54" x14ac:dyDescent="0.25">
      <c r="A258" s="77" t="s">
        <v>3071</v>
      </c>
      <c r="B258" s="76" t="str">
        <f t="shared" si="29"/>
        <v>203-727-3</v>
      </c>
      <c r="C258" s="77" t="s">
        <v>329</v>
      </c>
      <c r="D258" s="77" t="s">
        <v>330</v>
      </c>
      <c r="E258" s="76" t="str">
        <f>IF(C258="-",IF(A258="-",VLOOKUP(D258,'sin-list 180320_update'!$C$2:$C$835,1,FALSE),VLOOKUP(A258,'sin-list 180320_update'!$A$2:$A$835,1,FALSE)),VLOOKUP(C258,'sin-list 180320_update'!$B$2:$B$835,1,FALSE))</f>
        <v>203-727-3</v>
      </c>
      <c r="F258" s="76" t="e">
        <f>IF($C258="-",IF($A258="-",VLOOKUP($D258,'REACH Bilaga XVII_update'!$A$5:$A$131,1,FALSE),VLOOKUP($A258,'REACH Bilaga XVII_update'!$C$5:$C$131,1,FALSE)),VLOOKUP($C258,'REACH Bilaga XVII_update'!$B$5:$B$131,1,FALSE))</f>
        <v>#N/A</v>
      </c>
      <c r="G258" s="76" t="str">
        <f>IF($C258="-",IF($A258="-",VLOOKUP($D258,' REACH Bilaga 59_update'!$A$5:$A$210,1,FALSE),VLOOKUP($A258,' REACH Bilaga 59_update'!$D$5:$D$210,1,FALSE)),VLOOKUP($C258,' REACH Bilaga 59_update'!$C$5:$C$210,1,FALSE))</f>
        <v>203-727-3</v>
      </c>
      <c r="H258" s="76" t="e">
        <f>IF($C258="-",IF($A258="-",VLOOKUP($D258,'REACH Bilaga XIV_update'!$A$5:$A$110,1,FALSE),VLOOKUP($A258,'REACH Bilaga XIV_update'!$D$5:$D$110,1,FALSE)),VLOOKUP($C258,'REACH Bilaga XIV_update'!$C$5:$C$110,1,FALSE))</f>
        <v>#N/A</v>
      </c>
      <c r="I258" s="76" t="e">
        <f>IF($C258="-",IF($A258="-",VLOOKUP($D258,CoRAP_update!$A$5:$A$376,1,FALSE),VLOOKUP($A258,CoRAP_update!$D$5:$D$376,1,FALSE)),VLOOKUP($C258,CoRAP_update!$C$5:$C$376,1,FALSE))</f>
        <v>#N/A</v>
      </c>
      <c r="J258" s="76" t="e">
        <f>IF($C258="-",IF($A258="-",VLOOKUP($D258,EDC_update!$C$2:$C$450,1,FALSE),VLOOKUP($A258,EDC_update!$B$2:$B$450,1,FALSE)),VLOOKUP($C258,EDC_update!$L$2:$L$450,1,FALSE))</f>
        <v>#N/A</v>
      </c>
      <c r="K258" s="76" t="str">
        <f>IF($C258="-",IF($A258="-",IF(VLOOKUP($D258,'sin-list 180320_update'!$C$2:$S$835,3,FALSE)="",NA(),VLOOKUP($D258,'sin-list 180320_update'!$C$2:$S$835,3,FALSE)),IF(VLOOKUP($A258,'sin-list 180320_update'!$A$2:$S$835,5,FALSE)="",NA(),VLOOKUP($A258,'sin-list 180320_update'!$A$2:$S$835,5,FALSE))),IF(VLOOKUP($C258,'sin-list 180320_update'!$B$2:$S$835,4,FALSE)="",NA(),VLOOKUP($C258,'sin-list 180320_update'!$B$2:$S$835,4,FALSE)))</f>
        <v>Classified CMR according to Annex VI of Regulation 1272/2008</v>
      </c>
      <c r="L258" s="76" t="str">
        <f>IF($C258="-",IF($A258="-",VLOOKUP($D258,'sin-list 180320_update'!$C$2:$S$835,6,FALSE),VLOOKUP($A258,'sin-list 180320_update'!$A$2:$S$835,8,FALSE)),VLOOKUP($C258,'sin-list 180320_update'!$B$2:$S$835,7,FALSE))</f>
        <v>Flam. Liq. 1
Carc. 1B
Muta. 2
Acute Tox. 4 *
Acute Tox. 4 *
STOT RE 2 *
Skin Irrit. 2
Aquatic Chronic 3</v>
      </c>
      <c r="M258" s="76" t="str">
        <f>IF($C258="-",IF($A258="-",IF(VLOOKUP($D258,'sin-list 180320_update'!$C$2:$S$835,8,FALSE)="",NA(),VLOOKUP($D258,'sin-list 180320_update'!$C$2:$S$835,8,FALSE)),IF(VLOOKUP($A258,'sin-list 180320_update'!$A$2:$S$835,10,FALSE)="",NA(),VLOOKUP($A258,'sin-list 180320_update'!$A$2:$S$835,10,FALSE))),IF(VLOOKUP($C258,'sin-list 180320_update'!$B$2:$S$835,9,FALSE)="",NA(),VLOOKUP($C258,'sin-list 180320_update'!$B$2:$S$835,9,FALSE)))</f>
        <v>H224
H350
H341
H332
H302
H373 **
H315
H412</v>
      </c>
      <c r="N258" s="76" t="e">
        <f>IF($C258="-",IF($A258="-",IF(VLOOKUP($D258,'REACH Bilaga XVII_update'!$A$5:$E$131,4,FALSE)="",NA(),VLOOKUP($D258,'REACH Bilaga XVII_update'!$A$5:$E$131,4,FALSE)),IF(VLOOKUP($A258,'REACH Bilaga XVII_update'!$C$5:$D$131,2,FALSE)="",NA(),VLOOKUP($A258,'REACH Bilaga XVII_update'!$C$5:$D$131,2,FALSE))),IF(VLOOKUP($C258,'REACH Bilaga XVII_update'!$B$5:$D$131,3,FALSE)="",NA(),VLOOKUP($C258,'REACH Bilaga XVII_update'!$B$5:$D$131,3,FALSE)))</f>
        <v>#N/A</v>
      </c>
      <c r="O258" s="76" t="str">
        <f>IF($C258="-",IF($A258="-",IF(VLOOKUP($D258,' REACH Bilaga 59_update'!$A$5:$E$210,5,FALSE)="",NA(),VLOOKUP($D258,' REACH Bilaga 59_update'!$A$5:$E$210,5,FALSE)),IF(VLOOKUP($A258,' REACH Bilaga 59_update'!$D$5:$E$210,2,FALSE)="",NA(),VLOOKUP($A258,' REACH Bilaga 59_update'!$D$5:$E$210,2,FALSE))),IF(VLOOKUP($C258,' REACH Bilaga 59_update'!$C$5:$E$210,3,FALSE)="",NA(),VLOOKUP($C258,' REACH Bilaga 59_update'!$C$5:$E$210,3,FALSE)))</f>
        <v>H224
H350
H341
H332
H302
H373 **
H315
H412</v>
      </c>
      <c r="P258" s="76" t="str">
        <f>IF(C258="-",IF(A258="-",IFERROR(VLOOKUP($D258,' REACH Bilaga 59_update'!$A$5:$F$210,MATCH(Sammanfattning!P$1,' REACH Bilaga 59_update'!$A$4:$F$4,0),FALSE),VLOOKUP($D258,'REACH Bilaga XIV_update'!$A$4:$H$110,MATCH(Sammanfattning!P$1,'REACH Bilaga XIV_update'!$A$4:$H$4,0),FALSE)),IFERROR(VLOOKUP($A258,' REACH Bilaga 59_update'!$D$5:$F$210,MATCH(Sammanfattning!P$1,' REACH Bilaga 59_update'!$D$4:$F$4,0),FALSE),VLOOKUP($A258,'REACH Bilaga XIV_update'!$D$4:$H$110,MATCH(Sammanfattning!P$1,'REACH Bilaga XIV_update'!$D$4:$H$4,0),FALSE))),IFERROR(VLOOKUP($C258,' REACH Bilaga 59_update'!$C$5:$F$210,MATCH(Sammanfattning!P$1,' REACH Bilaga 59_update'!$C$4:$F$4,0),FALSE),VLOOKUP($C258,'REACH Bilaga XIV_update'!$C$4:$H$110,MATCH(Sammanfattning!P$1,'REACH Bilaga XIV_update'!$C$4:$H$4,0),FALSE)))</f>
        <v>Carcinogenic (Article 57a)</v>
      </c>
      <c r="Q258" s="76" t="e">
        <f>IF($C258="-",IF($A258="-",IF(VLOOKUP($D258,'REACH Bilaga XIV_update'!$A$5:$I$110,9,FALSE)="",NA(),VLOOKUP($D258,'REACH Bilaga XIV_update'!$A$5:$I$110,9,FALSE)),IF(VLOOKUP($A258,'REACH Bilaga XIV_update'!$D$5:$I$110,6,FALSE)="",NA(),VLOOKUP($A258,'REACH Bilaga XIV_update'!$D$5:$I$110,6,FALSE))),IF(VLOOKUP($C258,'REACH Bilaga XIV_update'!$C$5:$I$110,7,FALSE)="",NA(),VLOOKUP($C258,'REACH Bilaga XIV_update'!$C$5:$I$110,7,FALSE)))</f>
        <v>#N/A</v>
      </c>
      <c r="R258" s="76" t="e">
        <f>IF($C258="-",IF($A258="-",IF(VLOOKUP($D258,CoRAP_update!$A$5:$O$376,15,FALSE)="",NA(),VLOOKUP($D258,CoRAP_update!$A$5:$O$376,15,FALSE)),IF(VLOOKUP($A258,CoRAP_update!$D$5:$O$376,12,FALSE)="",NA(),VLOOKUP($A258,CoRAP_update!$D$5:$O$376,12,FALSE))),IF(VLOOKUP($C258,CoRAP_update!$C$5:$O$376,13,FALSE)="",NA(),VLOOKUP($C258,CoRAP_update!$C$5:$O$376,13,FALSE)))</f>
        <v>#N/A</v>
      </c>
      <c r="S258" s="144" t="e">
        <f>IF($C258="-",IF($A258="-",VLOOKUP($D258,CoRAP_update!$A$5:$J$376,MATCH(Sammanfattning!S$1,CoRAP_update!$A$4:$J$4,0),FALSE),VLOOKUP($A258,CoRAP_update!$D$5:$J$376,MATCH(Sammanfattning!S$1,CoRAP_update!$D$4:$J$4,0),FALSE)),VLOOKUP($C258,CoRAP_update!$C$5:$J$376,MATCH(Sammanfattning!S$1,CoRAP_update!$C$4:$J$4,0),FALSE))</f>
        <v>#N/A</v>
      </c>
      <c r="T258" s="76" t="e">
        <f>IF($A258="-",VLOOKUP($D258,EDC_update!$C$2:$F$450,4,FALSE),VLOOKUP($A258,EDC_update!$B$2:$F$450,5,FALSE))</f>
        <v>#N/A</v>
      </c>
      <c r="V258" s="78">
        <f>IF(IFERROR(SEARCH("PBT",P258),99)=99,IF(IFERROR(SEARCH("suspected PBT",S258),99)=99,IF(IFERROR(SEARCH("concluded to be PBT",K258),99)=99,IF(IFERROR(SEARCH("PBT",S258),99)=99,IF(IFERROR(SEARCH("PBT cand",L258),99)=99,IF(IFERROR(SEARCH("PBT",L258),99)=99,IF(IFERROR(SEARCH("persistent, bioackumulative and toxic properties",K258),99)=99,0,Scoring!$E$3),Scoring!$E$3),Scoring!$E$7),Scoring!$E$3),Scoring!$E$5),Scoring!$E$6),Scoring!$E$3)</f>
        <v>0</v>
      </c>
      <c r="W258" s="78">
        <f>IF(IFERROR(SEARCH("vPvB",P258),99)=99,IF(IFERROR(SEARCH("suspected pbt/vPvB",S258),99)=99,IF(IFERROR(SEARCH("vPvB",S258),99)=99,IF(IFERROR(SEARCH("concluded to be a vPvB",S258),99)=99,IF(IFERROR(SEARCH("identified as vPvB",K258),99)=99,IF(IFERROR(SEARCH("concluded to be a vPvB",K258),99)=99,IF(IFERROR(SEARCH("concluded to be both pbt and vPvB",S258),99)=99,IF(IFERROR(SEARCH("concluded to be both pbt and vPvB",K258),99)=99,0,Scoring!$E$5),Scoring!$E$5),Scoring!$E$5),Scoring!$E$5),Scoring!$E$5),Scoring!$E$4),Scoring!$E$6),Scoring!$E$4)</f>
        <v>0</v>
      </c>
      <c r="X258" s="78">
        <f>IF(IFERROR(SEARCH("H410",N258),99)=99,IF(IFERROR(SEARCH("H410",O258),99)=99,IF(IFERROR(SEARCH("H410",Q258),99)=99,IF(IFERROR(SEARCH("H410",M258),99)=99,IF(IFERROR(SEARCH("H410",R258),99)=99,IF(IFERROR(SEARCH("H411",N258),99)=99,IF(IFERROR(SEARCH("H411",O258),99)=99,IF(IFERROR(SEARCH("H411",Q258),99)=99,IF(IFERROR(SEARCH("H411",M258),99)=99,IF(IFERROR(SEARCH("H411",R258),99)=99,IF(IFERROR(SEARCH("H413",N258),99)=99,IF(IFERROR(SEARCH("H413",O258),99)=99,IF(IFERROR(SEARCH("H413",Q258),99)=99,IF(IFERROR(SEARCH("H413",M258),99)=99,IF(IFERROR(SEARCH("H413",R258),99)=99,IF(IFERROR(SEARCH("H412",N258),99)=99,IF(IFERROR(SEARCH("H412",O258),99)=99,IF(IFERROR(SEARCH("H412",Q258),99)=99,IF(IFERROR(SEARCH("H412",M258),99)=99,IF(IFERROR(SEARCH("H412",R258),99)=99,0,Scoring!$E$2),Scoring!$E$2),Scoring!$E$2),Scoring!$E$2),Scoring!$E$2),Scoring!$E$2),Scoring!$E$2),Scoring!$E$2),Scoring!$E$2),Scoring!$E$2),Scoring!$E$2),Scoring!$E$2),Scoring!$E$2),Scoring!$E$2),Scoring!$E$2),Scoring!$E$2),Scoring!$E$2),Scoring!$E$2),Scoring!$E$2),Scoring!$E$2)</f>
        <v>1</v>
      </c>
      <c r="Y258" s="78">
        <f>IF(IFERROR(SEARCH("CMR",K258),99)=99,IF(IFERROR(SEARCH("Suspected CMR",S258),99)=99,IF(IFERROR(SEARCH("CMR",S258),99)=99,0,Scoring!$E$8),Scoring!$E$9),Scoring!$E$8)</f>
        <v>3</v>
      </c>
      <c r="Z258" s="78">
        <f>IF(IFERROR(SEARCH("H350",N258),99)=99,IF(IFERROR(SEARCH("H350",O258),99)=99,IF(IFERROR(SEARCH("H350",Q258),99)=99,IF(IFERROR(SEARCH("H350",M258),99)=99,IF(IFERROR(SEARCH("H350",R258),99)=99,IF(IFERROR(SEARCH("H351",N258),99)=99,IF(IFERROR(SEARCH("H351",O258),99)=99,IF(IFERROR(SEARCH("H351",Q258),99)=99,IF(IFERROR(SEARCH("H351",M258),99)=99,IF(IFERROR(SEARCH("H351",R258),99)=99,IF(IFERROR(SEARCH("carcinogenic",P258),99)=99,IF(IFERROR(SEARCH("suspected carcinogenic",S258),99)=99,0,Scoring!$E$12),Scoring!$E$11),Scoring!$E$10),Scoring!$E$10),Scoring!$E$10),Scoring!$E$10),Scoring!$E$10),Scoring!$E$10),Scoring!$E$10),Scoring!$E$10),Scoring!$E$10),Scoring!$E$10)</f>
        <v>1</v>
      </c>
      <c r="AA258" s="78">
        <f>IF(IFERROR(SEARCH("H340",N258),99)=99,IF(IFERROR(SEARCH("H340",O258),99)=99,IF(IFERROR(SEARCH("H340",Q258),99)=99,IF(IFERROR(SEARCH("H340",M258),99)=99,IF(IFERROR(SEARCH("H340",R258),99)=99,IF(IFERROR(SEARCH("H341",N258),99)=99,IF(IFERROR(SEARCH("H341",O258),99)=99,IF(IFERROR(SEARCH("H341",Q258),99)=99,IF(IFERROR(SEARCH("H341",M258),99)=99,IF(IFERROR(SEARCH("H341",R258),99)=99,IF(IFERROR(SEARCH("mutagenic",P258),99)=99,IF(IFERROR(SEARCH("suspected mutagenic",S258),99)=99,0,Scoring!$E$15),Scoring!$E$14),Scoring!$E$13),Scoring!$E$13),Scoring!$E$13),Scoring!$E$13),Scoring!$E$13),Scoring!$E$13),Scoring!$E$13),Scoring!$E$13),Scoring!$E$13),Scoring!$E$13)</f>
        <v>1</v>
      </c>
      <c r="AB258" s="78">
        <f>IF(IFERROR(SEARCH("H360",N258),99)=99,IF(IFERROR(SEARCH("H360",O258),99)=99,IF(IFERROR(SEARCH("H360",Q258),99)=99,IF(IFERROR(SEARCH("H360",M258),99)=99,IF(IFERROR(SEARCH("H360",R258),99)=99,IF(IFERROR(SEARCH("H361",N258),99)=99,IF(IFERROR(SEARCH("H361",O258),99)=99,IF(IFERROR(SEARCH("H361",Q258),99)=99,IF(IFERROR(SEARCH("H361",M258),99)=99,IF(IFERROR(SEARCH("H361",R258),99)=99,IF(IFERROR(SEARCH("reproduction",P258),99)=99,IF(IFERROR(SEARCH("suspected reprotoxic",S258),99)=99,IF(IFERROR(SEARCH("reprotoxic",S258),99)=99,IF(IFERROR(SEARCH("reprotoxic",K258),99)=99,0,Scoring!$E$18),Scoring!$E$18),Scoring!$E$19),Scoring!$E$17),Scoring!$E$16),Scoring!$E$16),Scoring!$E$16),Scoring!$E$16),Scoring!$E$16),Scoring!$E$16),Scoring!$E$16),Scoring!$E$16),Scoring!$E$16),Scoring!$E$16)</f>
        <v>0</v>
      </c>
      <c r="AC258" s="78">
        <f>IF(IFERROR(SEARCH("57f",L258),99)=99,IF(IFERROR(SEARCH("57(f)",P258),99)=99,0,Scoring!$E$20),Scoring!$E$20)</f>
        <v>0</v>
      </c>
      <c r="AD258" s="78">
        <f>IF(IFERROR(SEARCH("CAT1",T258),99)=99,IF(IFERROR(SEARCH("CAT2",T258),99)=99,IF(IFERROR(SEARCH("CAT3",T258),99)=99,IF(IFERROR(SEARCH("concluded to be endocrine",K258),99)=99,IF(IFERROR(SEARCH("categorised as endocrine",K258),99)=99,IF(IFERROR(SEARCH("endocrine disrupting",P258),99)=99,IF(IFERROR(SEARCH("endocrine disrupting",K258),99)=99,IF(IFERROR(SEARCH("suspected endocrine",S258),99)=99,IF(IFERROR(SEARCH("potential endocrine",S258),99)=99,0,Scoring!$E$25),Scoring!$E$25),Scoring!$E$24),Scoring!$E$24),Scoring!$E$24),Scoring!$E$24),Scoring!$E$23),Scoring!$E$22),Scoring!$E$21)</f>
        <v>0</v>
      </c>
      <c r="AE258" s="78">
        <f>IF(IFERROR(SEARCH("suspected sensitiser",S258),99)=99,IF(IFERROR(SEARCH("sensitiser",S258),99)=99,IF(IFERROR(SEARCH("other hazard based concern",S258),99)=99,0,Scoring!$E$28),Scoring!$E$26),Scoring!$E$27)</f>
        <v>0</v>
      </c>
      <c r="AF258" s="78">
        <f>IF(IFERROR(M258,1)=1,IF(IFERROR(N258,1)=1,IF(IFERROR(O258,1)=1,IF(IFERROR(Q258,1)=1,IF(IFERROR(R258,1)=1,IF(IFERROR(T258,1)=1,IF(IFERROR(K258,1)=1,IF(IFERROR(P258,1)=1,IF(IFERROR(S258,1)=1,Scoring!$E$29,0),0),0),0),0),0),0),0),0)</f>
        <v>0</v>
      </c>
      <c r="AG258" s="78">
        <f t="shared" ref="AG258:AG321" si="30">V258+W258+X258+AD258+AE258+AF258+IF(Y258&gt;0,Y258,SUM(Z258:AB258))+AC258</f>
        <v>4</v>
      </c>
      <c r="AI258" s="93"/>
      <c r="AJ258" s="94"/>
      <c r="AK258" s="76"/>
      <c r="AL258" s="75"/>
      <c r="AN258" s="79"/>
      <c r="AO258" s="79"/>
      <c r="AP258" s="79"/>
      <c r="AQ258" s="79"/>
      <c r="AR258" s="79"/>
      <c r="AS258" s="78"/>
      <c r="AU258" s="79">
        <f>IF(IFERROR(F258,99)=99,IF(IFERROR(G258,99)=99,IF(IFERROR(H258,99)=99,IF(IFERROR(I258,99)=99,IF(IFERROR(E258,99)=99,IF(IFERROR(J258,99)=99,0,Scoring!$B$7),Scoring!$B$3),Scoring!$B$2),Scoring!$B$6),Scoring!$B$5),Scoring!$B$4)</f>
        <v>1</v>
      </c>
      <c r="AV258" s="78">
        <f t="shared" ref="AV258:AV321" si="31">AG258*AU258</f>
        <v>4</v>
      </c>
      <c r="AW258" s="78"/>
      <c r="AX258" s="66"/>
      <c r="AY258" s="78"/>
      <c r="AZ258" s="76"/>
      <c r="BA258" s="76"/>
      <c r="BB258" s="76"/>
    </row>
    <row r="259" spans="1:54" x14ac:dyDescent="0.25">
      <c r="A259" s="77" t="s">
        <v>3138</v>
      </c>
      <c r="B259" s="76" t="str">
        <f t="shared" si="29"/>
        <v>204-118-5</v>
      </c>
      <c r="C259" s="77" t="s">
        <v>429</v>
      </c>
      <c r="D259" s="77" t="s">
        <v>430</v>
      </c>
      <c r="E259" s="76" t="str">
        <f>IF(C259="-",IF(A259="-",VLOOKUP(D259,'sin-list 180320_update'!$C$2:$C$835,1,FALSE),VLOOKUP(A259,'sin-list 180320_update'!$A$2:$A$835,1,FALSE)),VLOOKUP(C259,'sin-list 180320_update'!$B$2:$B$835,1,FALSE))</f>
        <v>204-118-5</v>
      </c>
      <c r="F259" s="76" t="e">
        <f>IF($C259="-",IF($A259="-",VLOOKUP($D259,'REACH Bilaga XVII_update'!$A$5:$A$131,1,FALSE),VLOOKUP($A259,'REACH Bilaga XVII_update'!$C$5:$C$131,1,FALSE)),VLOOKUP($C259,'REACH Bilaga XVII_update'!$B$5:$B$131,1,FALSE))</f>
        <v>#N/A</v>
      </c>
      <c r="G259" s="76" t="str">
        <f>IF($C259="-",IF($A259="-",VLOOKUP($D259,' REACH Bilaga 59_update'!$A$5:$A$210,1,FALSE),VLOOKUP($A259,' REACH Bilaga 59_update'!$D$5:$D$210,1,FALSE)),VLOOKUP($C259,' REACH Bilaga 59_update'!$C$5:$C$210,1,FALSE))</f>
        <v>204-118-5</v>
      </c>
      <c r="H259" s="76" t="str">
        <f>IF($C259="-",IF($A259="-",VLOOKUP($D259,'REACH Bilaga XIV_update'!$A$5:$A$110,1,FALSE),VLOOKUP($A259,'REACH Bilaga XIV_update'!$D$5:$D$110,1,FALSE)),VLOOKUP($C259,'REACH Bilaga XIV_update'!$C$5:$C$110,1,FALSE))</f>
        <v>204-118-5</v>
      </c>
      <c r="I259" s="76" t="e">
        <f>IF($C259="-",IF($A259="-",VLOOKUP($D259,CoRAP_update!$A$5:$A$376,1,FALSE),VLOOKUP($A259,CoRAP_update!$D$5:$D$376,1,FALSE)),VLOOKUP($C259,CoRAP_update!$C$5:$C$376,1,FALSE))</f>
        <v>#N/A</v>
      </c>
      <c r="J259" s="76" t="e">
        <f>IF($C259="-",IF($A259="-",VLOOKUP($D259,EDC_update!$C$2:$C$450,1,FALSE),VLOOKUP($A259,EDC_update!$B$2:$B$450,1,FALSE)),VLOOKUP($C259,EDC_update!$L$2:$L$450,1,FALSE))</f>
        <v>#N/A</v>
      </c>
      <c r="K259" s="76" t="str">
        <f>IF($C259="-",IF($A259="-",IF(VLOOKUP($D259,'sin-list 180320_update'!$C$2:$S$835,3,FALSE)="",NA(),VLOOKUP($D259,'sin-list 180320_update'!$C$2:$S$835,3,FALSE)),IF(VLOOKUP($A259,'sin-list 180320_update'!$A$2:$S$835,5,FALSE)="",NA(),VLOOKUP($A259,'sin-list 180320_update'!$A$2:$S$835,5,FALSE))),IF(VLOOKUP($C259,'sin-list 180320_update'!$B$2:$S$835,4,FALSE)="",NA(),VLOOKUP($C259,'sin-list 180320_update'!$B$2:$S$835,4,FALSE)))</f>
        <v>Classified CMR according to Annex VI of Regulation 1272/2008</v>
      </c>
      <c r="L259" s="76" t="str">
        <f>IF($C259="-",IF($A259="-",VLOOKUP($D259,'sin-list 180320_update'!$C$2:$S$835,6,FALSE),VLOOKUP($A259,'sin-list 180320_update'!$A$2:$S$835,8,FALSE)),VLOOKUP($C259,'sin-list 180320_update'!$B$2:$S$835,7,FALSE))</f>
        <v>Carc. 2
Repr. 1B
Acute Tox. 4 *
Aquatic Chronic 2</v>
      </c>
      <c r="M259" s="76" t="str">
        <f>IF($C259="-",IF($A259="-",IF(VLOOKUP($D259,'sin-list 180320_update'!$C$2:$S$835,8,FALSE)="",NA(),VLOOKUP($D259,'sin-list 180320_update'!$C$2:$S$835,8,FALSE)),IF(VLOOKUP($A259,'sin-list 180320_update'!$A$2:$S$835,10,FALSE)="",NA(),VLOOKUP($A259,'sin-list 180320_update'!$A$2:$S$835,10,FALSE))),IF(VLOOKUP($C259,'sin-list 180320_update'!$B$2:$S$835,9,FALSE)="",NA(),VLOOKUP($C259,'sin-list 180320_update'!$B$2:$S$835,9,FALSE)))</f>
        <v>H351
H360F***
H302
H411</v>
      </c>
      <c r="N259" s="76" t="e">
        <f>IF($C259="-",IF($A259="-",IF(VLOOKUP($D259,'REACH Bilaga XVII_update'!$A$5:$E$131,4,FALSE)="",NA(),VLOOKUP($D259,'REACH Bilaga XVII_update'!$A$5:$E$131,4,FALSE)),IF(VLOOKUP($A259,'REACH Bilaga XVII_update'!$C$5:$D$131,2,FALSE)="",NA(),VLOOKUP($A259,'REACH Bilaga XVII_update'!$C$5:$D$131,2,FALSE))),IF(VLOOKUP($C259,'REACH Bilaga XVII_update'!$B$5:$D$131,3,FALSE)="",NA(),VLOOKUP($C259,'REACH Bilaga XVII_update'!$B$5:$D$131,3,FALSE)))</f>
        <v>#N/A</v>
      </c>
      <c r="O259" s="76" t="str">
        <f>IF($C259="-",IF($A259="-",IF(VLOOKUP($D259,' REACH Bilaga 59_update'!$A$5:$E$210,5,FALSE)="",NA(),VLOOKUP($D259,' REACH Bilaga 59_update'!$A$5:$E$210,5,FALSE)),IF(VLOOKUP($A259,' REACH Bilaga 59_update'!$D$5:$E$210,2,FALSE)="",NA(),VLOOKUP($A259,' REACH Bilaga 59_update'!$D$5:$E$210,2,FALSE))),IF(VLOOKUP($C259,' REACH Bilaga 59_update'!$C$5:$E$210,3,FALSE)="",NA(),VLOOKUP($C259,' REACH Bilaga 59_update'!$C$5:$E$210,3,FALSE)))</f>
        <v>H351
H360F ***
H302
H411</v>
      </c>
      <c r="P259" s="76" t="str">
        <f>IF(C259="-",IF(A259="-",IFERROR(VLOOKUP($D259,' REACH Bilaga 59_update'!$A$5:$F$210,MATCH(Sammanfattning!P$1,' REACH Bilaga 59_update'!$A$4:$F$4,0),FALSE),VLOOKUP($D259,'REACH Bilaga XIV_update'!$A$4:$H$110,MATCH(Sammanfattning!P$1,'REACH Bilaga XIV_update'!$A$4:$H$4,0),FALSE)),IFERROR(VLOOKUP($A259,' REACH Bilaga 59_update'!$D$5:$F$210,MATCH(Sammanfattning!P$1,' REACH Bilaga 59_update'!$D$4:$F$4,0),FALSE),VLOOKUP($A259,'REACH Bilaga XIV_update'!$D$4:$H$110,MATCH(Sammanfattning!P$1,'REACH Bilaga XIV_update'!$D$4:$H$4,0),FALSE))),IFERROR(VLOOKUP($C259,' REACH Bilaga 59_update'!$C$5:$F$210,MATCH(Sammanfattning!P$1,' REACH Bilaga 59_update'!$C$4:$F$4,0),FALSE),VLOOKUP($C259,'REACH Bilaga XIV_update'!$C$4:$H$110,MATCH(Sammanfattning!P$1,'REACH Bilaga XIV_update'!$C$4:$H$4,0),FALSE)))</f>
        <v>Toxic for reproduction (Article 57c)</v>
      </c>
      <c r="Q259" s="76" t="str">
        <f>IF($C259="-",IF($A259="-",IF(VLOOKUP($D259,'REACH Bilaga XIV_update'!$A$5:$I$110,9,FALSE)="",NA(),VLOOKUP($D259,'REACH Bilaga XIV_update'!$A$5:$I$110,9,FALSE)),IF(VLOOKUP($A259,'REACH Bilaga XIV_update'!$D$5:$I$110,6,FALSE)="",NA(),VLOOKUP($A259,'REACH Bilaga XIV_update'!$D$5:$I$110,6,FALSE))),IF(VLOOKUP($C259,'REACH Bilaga XIV_update'!$C$5:$I$110,7,FALSE)="",NA(),VLOOKUP($C259,'REACH Bilaga XIV_update'!$C$5:$I$110,7,FALSE)))</f>
        <v>H351
H360F ***
H302
H411</v>
      </c>
      <c r="R259" s="76" t="e">
        <f>IF($C259="-",IF($A259="-",IF(VLOOKUP($D259,CoRAP_update!$A$5:$O$376,15,FALSE)="",NA(),VLOOKUP($D259,CoRAP_update!$A$5:$O$376,15,FALSE)),IF(VLOOKUP($A259,CoRAP_update!$D$5:$O$376,12,FALSE)="",NA(),VLOOKUP($A259,CoRAP_update!$D$5:$O$376,12,FALSE))),IF(VLOOKUP($C259,CoRAP_update!$C$5:$O$376,13,FALSE)="",NA(),VLOOKUP($C259,CoRAP_update!$C$5:$O$376,13,FALSE)))</f>
        <v>#N/A</v>
      </c>
      <c r="S259" s="144" t="e">
        <f>IF($C259="-",IF($A259="-",VLOOKUP($D259,CoRAP_update!$A$5:$J$376,MATCH(Sammanfattning!S$1,CoRAP_update!$A$4:$J$4,0),FALSE),VLOOKUP($A259,CoRAP_update!$D$5:$J$376,MATCH(Sammanfattning!S$1,CoRAP_update!$D$4:$J$4,0),FALSE)),VLOOKUP($C259,CoRAP_update!$C$5:$J$376,MATCH(Sammanfattning!S$1,CoRAP_update!$C$4:$J$4,0),FALSE))</f>
        <v>#N/A</v>
      </c>
      <c r="T259" s="76" t="e">
        <f>IF($A259="-",VLOOKUP($D259,EDC_update!$C$2:$F$450,4,FALSE),VLOOKUP($A259,EDC_update!$B$2:$F$450,5,FALSE))</f>
        <v>#N/A</v>
      </c>
      <c r="V259" s="78">
        <f>IF(IFERROR(SEARCH("PBT",P259),99)=99,IF(IFERROR(SEARCH("suspected PBT",S259),99)=99,IF(IFERROR(SEARCH("concluded to be PBT",K259),99)=99,IF(IFERROR(SEARCH("PBT",S259),99)=99,IF(IFERROR(SEARCH("PBT cand",L259),99)=99,IF(IFERROR(SEARCH("PBT",L259),99)=99,IF(IFERROR(SEARCH("persistent, bioackumulative and toxic properties",K259),99)=99,0,Scoring!$E$3),Scoring!$E$3),Scoring!$E$7),Scoring!$E$3),Scoring!$E$5),Scoring!$E$6),Scoring!$E$3)</f>
        <v>0</v>
      </c>
      <c r="W259" s="78">
        <f>IF(IFERROR(SEARCH("vPvB",P259),99)=99,IF(IFERROR(SEARCH("suspected pbt/vPvB",S259),99)=99,IF(IFERROR(SEARCH("vPvB",S259),99)=99,IF(IFERROR(SEARCH("concluded to be a vPvB",S259),99)=99,IF(IFERROR(SEARCH("identified as vPvB",K259),99)=99,IF(IFERROR(SEARCH("concluded to be a vPvB",K259),99)=99,IF(IFERROR(SEARCH("concluded to be both pbt and vPvB",S259),99)=99,IF(IFERROR(SEARCH("concluded to be both pbt and vPvB",K259),99)=99,0,Scoring!$E$5),Scoring!$E$5),Scoring!$E$5),Scoring!$E$5),Scoring!$E$5),Scoring!$E$4),Scoring!$E$6),Scoring!$E$4)</f>
        <v>0</v>
      </c>
      <c r="X259" s="78">
        <f>IF(IFERROR(SEARCH("H410",N259),99)=99,IF(IFERROR(SEARCH("H410",O259),99)=99,IF(IFERROR(SEARCH("H410",Q259),99)=99,IF(IFERROR(SEARCH("H410",M259),99)=99,IF(IFERROR(SEARCH("H410",R259),99)=99,IF(IFERROR(SEARCH("H411",N259),99)=99,IF(IFERROR(SEARCH("H411",O259),99)=99,IF(IFERROR(SEARCH("H411",Q259),99)=99,IF(IFERROR(SEARCH("H411",M259),99)=99,IF(IFERROR(SEARCH("H411",R259),99)=99,IF(IFERROR(SEARCH("H413",N259),99)=99,IF(IFERROR(SEARCH("H413",O259),99)=99,IF(IFERROR(SEARCH("H413",Q259),99)=99,IF(IFERROR(SEARCH("H413",M259),99)=99,IF(IFERROR(SEARCH("H413",R259),99)=99,IF(IFERROR(SEARCH("H412",N259),99)=99,IF(IFERROR(SEARCH("H412",O259),99)=99,IF(IFERROR(SEARCH("H412",Q259),99)=99,IF(IFERROR(SEARCH("H412",M259),99)=99,IF(IFERROR(SEARCH("H412",R259),99)=99,0,Scoring!$E$2),Scoring!$E$2),Scoring!$E$2),Scoring!$E$2),Scoring!$E$2),Scoring!$E$2),Scoring!$E$2),Scoring!$E$2),Scoring!$E$2),Scoring!$E$2),Scoring!$E$2),Scoring!$E$2),Scoring!$E$2),Scoring!$E$2),Scoring!$E$2),Scoring!$E$2),Scoring!$E$2),Scoring!$E$2),Scoring!$E$2),Scoring!$E$2)</f>
        <v>1</v>
      </c>
      <c r="Y259" s="78">
        <f>IF(IFERROR(SEARCH("CMR",K259),99)=99,IF(IFERROR(SEARCH("Suspected CMR",S259),99)=99,IF(IFERROR(SEARCH("CMR",S259),99)=99,0,Scoring!$E$8),Scoring!$E$9),Scoring!$E$8)</f>
        <v>3</v>
      </c>
      <c r="Z259" s="78">
        <f>IF(IFERROR(SEARCH("H350",N259),99)=99,IF(IFERROR(SEARCH("H350",O259),99)=99,IF(IFERROR(SEARCH("H350",Q259),99)=99,IF(IFERROR(SEARCH("H350",M259),99)=99,IF(IFERROR(SEARCH("H350",R259),99)=99,IF(IFERROR(SEARCH("H351",N259),99)=99,IF(IFERROR(SEARCH("H351",O259),99)=99,IF(IFERROR(SEARCH("H351",Q259),99)=99,IF(IFERROR(SEARCH("H351",M259),99)=99,IF(IFERROR(SEARCH("H351",R259),99)=99,IF(IFERROR(SEARCH("carcinogenic",P259),99)=99,IF(IFERROR(SEARCH("suspected carcinogenic",S259),99)=99,0,Scoring!$E$12),Scoring!$E$11),Scoring!$E$10),Scoring!$E$10),Scoring!$E$10),Scoring!$E$10),Scoring!$E$10),Scoring!$E$10),Scoring!$E$10),Scoring!$E$10),Scoring!$E$10),Scoring!$E$10)</f>
        <v>1</v>
      </c>
      <c r="AA259" s="78">
        <f>IF(IFERROR(SEARCH("H340",N259),99)=99,IF(IFERROR(SEARCH("H340",O259),99)=99,IF(IFERROR(SEARCH("H340",Q259),99)=99,IF(IFERROR(SEARCH("H340",M259),99)=99,IF(IFERROR(SEARCH("H340",R259),99)=99,IF(IFERROR(SEARCH("H341",N259),99)=99,IF(IFERROR(SEARCH("H341",O259),99)=99,IF(IFERROR(SEARCH("H341",Q259),99)=99,IF(IFERROR(SEARCH("H341",M259),99)=99,IF(IFERROR(SEARCH("H341",R259),99)=99,IF(IFERROR(SEARCH("mutagenic",P259),99)=99,IF(IFERROR(SEARCH("suspected mutagenic",S259),99)=99,0,Scoring!$E$15),Scoring!$E$14),Scoring!$E$13),Scoring!$E$13),Scoring!$E$13),Scoring!$E$13),Scoring!$E$13),Scoring!$E$13),Scoring!$E$13),Scoring!$E$13),Scoring!$E$13),Scoring!$E$13)</f>
        <v>0</v>
      </c>
      <c r="AB259" s="78">
        <f>IF(IFERROR(SEARCH("H360",N259),99)=99,IF(IFERROR(SEARCH("H360",O259),99)=99,IF(IFERROR(SEARCH("H360",Q259),99)=99,IF(IFERROR(SEARCH("H360",M259),99)=99,IF(IFERROR(SEARCH("H360",R259),99)=99,IF(IFERROR(SEARCH("H361",N259),99)=99,IF(IFERROR(SEARCH("H361",O259),99)=99,IF(IFERROR(SEARCH("H361",Q259),99)=99,IF(IFERROR(SEARCH("H361",M259),99)=99,IF(IFERROR(SEARCH("H361",R259),99)=99,IF(IFERROR(SEARCH("reproduction",P259),99)=99,IF(IFERROR(SEARCH("suspected reprotoxic",S259),99)=99,IF(IFERROR(SEARCH("reprotoxic",S259),99)=99,IF(IFERROR(SEARCH("reprotoxic",K259),99)=99,0,Scoring!$E$18),Scoring!$E$18),Scoring!$E$19),Scoring!$E$17),Scoring!$E$16),Scoring!$E$16),Scoring!$E$16),Scoring!$E$16),Scoring!$E$16),Scoring!$E$16),Scoring!$E$16),Scoring!$E$16),Scoring!$E$16),Scoring!$E$16)</f>
        <v>1</v>
      </c>
      <c r="AC259" s="78">
        <f>IF(IFERROR(SEARCH("57f",L259),99)=99,IF(IFERROR(SEARCH("57(f)",P259),99)=99,0,Scoring!$E$20),Scoring!$E$20)</f>
        <v>0</v>
      </c>
      <c r="AD259" s="78">
        <f>IF(IFERROR(SEARCH("CAT1",T259),99)=99,IF(IFERROR(SEARCH("CAT2",T259),99)=99,IF(IFERROR(SEARCH("CAT3",T259),99)=99,IF(IFERROR(SEARCH("concluded to be endocrine",K259),99)=99,IF(IFERROR(SEARCH("categorised as endocrine",K259),99)=99,IF(IFERROR(SEARCH("endocrine disrupting",P259),99)=99,IF(IFERROR(SEARCH("endocrine disrupting",K259),99)=99,IF(IFERROR(SEARCH("suspected endocrine",S259),99)=99,IF(IFERROR(SEARCH("potential endocrine",S259),99)=99,0,Scoring!$E$25),Scoring!$E$25),Scoring!$E$24),Scoring!$E$24),Scoring!$E$24),Scoring!$E$24),Scoring!$E$23),Scoring!$E$22),Scoring!$E$21)</f>
        <v>0</v>
      </c>
      <c r="AE259" s="78">
        <f>IF(IFERROR(SEARCH("suspected sensitiser",S259),99)=99,IF(IFERROR(SEARCH("sensitiser",S259),99)=99,IF(IFERROR(SEARCH("other hazard based concern",S259),99)=99,0,Scoring!$E$28),Scoring!$E$26),Scoring!$E$27)</f>
        <v>0</v>
      </c>
      <c r="AF259" s="78">
        <f>IF(IFERROR(M259,1)=1,IF(IFERROR(N259,1)=1,IF(IFERROR(O259,1)=1,IF(IFERROR(Q259,1)=1,IF(IFERROR(R259,1)=1,IF(IFERROR(T259,1)=1,IF(IFERROR(K259,1)=1,IF(IFERROR(P259,1)=1,IF(IFERROR(S259,1)=1,Scoring!$E$29,0),0),0),0),0),0),0),0),0)</f>
        <v>0</v>
      </c>
      <c r="AG259" s="78">
        <f t="shared" si="30"/>
        <v>4</v>
      </c>
      <c r="AI259" s="93"/>
      <c r="AJ259" s="94"/>
      <c r="AK259" s="76"/>
      <c r="AL259" s="75"/>
      <c r="AN259" s="79"/>
      <c r="AO259" s="79"/>
      <c r="AP259" s="79"/>
      <c r="AQ259" s="79"/>
      <c r="AR259" s="79"/>
      <c r="AS259" s="78"/>
      <c r="AU259" s="79">
        <f>IF(IFERROR(F259,99)=99,IF(IFERROR(G259,99)=99,IF(IFERROR(H259,99)=99,IF(IFERROR(I259,99)=99,IF(IFERROR(E259,99)=99,IF(IFERROR(J259,99)=99,0,Scoring!$B$7),Scoring!$B$3),Scoring!$B$2),Scoring!$B$6),Scoring!$B$5),Scoring!$B$4)</f>
        <v>1</v>
      </c>
      <c r="AV259" s="78">
        <f t="shared" si="31"/>
        <v>4</v>
      </c>
      <c r="AW259" s="78"/>
      <c r="AX259" s="66"/>
      <c r="AY259" s="78"/>
      <c r="AZ259" s="76"/>
      <c r="BA259" s="76"/>
      <c r="BB259" s="76"/>
    </row>
    <row r="260" spans="1:54" x14ac:dyDescent="0.25">
      <c r="A260" s="77" t="s">
        <v>7470</v>
      </c>
      <c r="B260" s="76" t="str">
        <f t="shared" si="29"/>
        <v>204-358-0</v>
      </c>
      <c r="C260" s="77" t="s">
        <v>513</v>
      </c>
      <c r="D260" s="77" t="s">
        <v>514</v>
      </c>
      <c r="E260" s="76" t="str">
        <f>IF(C260="-",IF(A260="-",VLOOKUP(D260,'sin-list 180320_update'!$C$2:$C$835,1,FALSE),VLOOKUP(A260,'sin-list 180320_update'!$A$2:$A$835,1,FALSE)),VLOOKUP(C260,'sin-list 180320_update'!$B$2:$B$835,1,FALSE))</f>
        <v>204-358-0</v>
      </c>
      <c r="F260" s="76" t="e">
        <f>IF($C260="-",IF($A260="-",VLOOKUP($D260,'REACH Bilaga XVII_update'!$A$5:$A$131,1,FALSE),VLOOKUP($A260,'REACH Bilaga XVII_update'!$C$5:$C$131,1,FALSE)),VLOOKUP($C260,'REACH Bilaga XVII_update'!$B$5:$B$131,1,FALSE))</f>
        <v>#N/A</v>
      </c>
      <c r="G260" s="76" t="e">
        <f>IF($C260="-",IF($A260="-",VLOOKUP($D260,' REACH Bilaga 59_update'!$A$5:$A$210,1,FALSE),VLOOKUP($A260,' REACH Bilaga 59_update'!$D$5:$D$210,1,FALSE)),VLOOKUP($C260,' REACH Bilaga 59_update'!$C$5:$C$210,1,FALSE))</f>
        <v>#N/A</v>
      </c>
      <c r="H260" s="76" t="e">
        <f>IF($C260="-",IF($A260="-",VLOOKUP($D260,'REACH Bilaga XIV_update'!$A$5:$A$110,1,FALSE),VLOOKUP($A260,'REACH Bilaga XIV_update'!$D$5:$D$110,1,FALSE)),VLOOKUP($C260,'REACH Bilaga XIV_update'!$C$5:$C$110,1,FALSE))</f>
        <v>#N/A</v>
      </c>
      <c r="I260" s="76" t="e">
        <f>IF($C260="-",IF($A260="-",VLOOKUP($D260,CoRAP_update!$A$5:$A$376,1,FALSE),VLOOKUP($A260,CoRAP_update!$D$5:$D$376,1,FALSE)),VLOOKUP($C260,CoRAP_update!$C$5:$C$376,1,FALSE))</f>
        <v>#N/A</v>
      </c>
      <c r="J260" s="76" t="e">
        <f>IF($C260="-",IF($A260="-",VLOOKUP($D260,EDC_update!$C$2:$C$450,1,FALSE),VLOOKUP($A260,EDC_update!$B$2:$B$450,1,FALSE)),VLOOKUP($C260,EDC_update!$L$2:$L$450,1,FALSE))</f>
        <v>#N/A</v>
      </c>
      <c r="K260" s="76" t="str">
        <f>IF($C260="-",IF($A260="-",IF(VLOOKUP($D260,'sin-list 180320_update'!$C$2:$S$835,3,FALSE)="",NA(),VLOOKUP($D260,'sin-list 180320_update'!$C$2:$S$835,3,FALSE)),IF(VLOOKUP($A260,'sin-list 180320_update'!$A$2:$S$835,5,FALSE)="",NA(),VLOOKUP($A260,'sin-list 180320_update'!$A$2:$S$835,5,FALSE))),IF(VLOOKUP($C260,'sin-list 180320_update'!$B$2:$S$835,4,FALSE)="",NA(),VLOOKUP($C260,'sin-list 180320_update'!$B$2:$S$835,4,FALSE)))</f>
        <v>Classified CMR according to Annex VI of Regulation 1272/2008</v>
      </c>
      <c r="L260" s="76" t="str">
        <f>IF($C260="-",IF($A260="-",VLOOKUP($D260,'sin-list 180320_update'!$C$2:$S$835,6,FALSE),VLOOKUP($A260,'sin-list 180320_update'!$A$2:$S$835,8,FALSE)),VLOOKUP($C260,'sin-list 180320_update'!$B$2:$S$835,7,FALSE))</f>
        <v>Carc. 1B
Acute Tox. 4 *
Aquatic Chronic 2</v>
      </c>
      <c r="M260" s="76" t="str">
        <f>IF($C260="-",IF($A260="-",IF(VLOOKUP($D260,'sin-list 180320_update'!$C$2:$S$835,8,FALSE)="",NA(),VLOOKUP($D260,'sin-list 180320_update'!$C$2:$S$835,8,FALSE)),IF(VLOOKUP($A260,'sin-list 180320_update'!$A$2:$S$835,10,FALSE)="",NA(),VLOOKUP($A260,'sin-list 180320_update'!$A$2:$S$835,10,FALSE))),IF(VLOOKUP($C260,'sin-list 180320_update'!$B$2:$S$835,9,FALSE)="",NA(),VLOOKUP($C260,'sin-list 180320_update'!$B$2:$S$835,9,FALSE)))</f>
        <v>H350
H302
H411</v>
      </c>
      <c r="N260" s="76" t="e">
        <f>IF($C260="-",IF($A260="-",IF(VLOOKUP($D260,'REACH Bilaga XVII_update'!$A$5:$E$131,4,FALSE)="",NA(),VLOOKUP($D260,'REACH Bilaga XVII_update'!$A$5:$E$131,4,FALSE)),IF(VLOOKUP($A260,'REACH Bilaga XVII_update'!$C$5:$D$131,2,FALSE)="",NA(),VLOOKUP($A260,'REACH Bilaga XVII_update'!$C$5:$D$131,2,FALSE))),IF(VLOOKUP($C260,'REACH Bilaga XVII_update'!$B$5:$D$131,3,FALSE)="",NA(),VLOOKUP($C260,'REACH Bilaga XVII_update'!$B$5:$D$131,3,FALSE)))</f>
        <v>#N/A</v>
      </c>
      <c r="O260" s="76" t="e">
        <f>IF($C260="-",IF($A260="-",IF(VLOOKUP($D260,' REACH Bilaga 59_update'!$A$5:$E$210,5,FALSE)="",NA(),VLOOKUP($D260,' REACH Bilaga 59_update'!$A$5:$E$210,5,FALSE)),IF(VLOOKUP($A260,' REACH Bilaga 59_update'!$D$5:$E$210,2,FALSE)="",NA(),VLOOKUP($A260,' REACH Bilaga 59_update'!$D$5:$E$210,2,FALSE))),IF(VLOOKUP($C260,' REACH Bilaga 59_update'!$C$5:$E$210,3,FALSE)="",NA(),VLOOKUP($C260,' REACH Bilaga 59_update'!$C$5:$E$210,3,FALSE)))</f>
        <v>#N/A</v>
      </c>
      <c r="P260" s="76" t="e">
        <f>IF(C260="-",IF(A260="-",IFERROR(VLOOKUP($D260,' REACH Bilaga 59_update'!$A$5:$F$210,MATCH(Sammanfattning!P$1,' REACH Bilaga 59_update'!$A$4:$F$4,0),FALSE),VLOOKUP($D260,'REACH Bilaga XIV_update'!$A$4:$H$110,MATCH(Sammanfattning!P$1,'REACH Bilaga XIV_update'!$A$4:$H$4,0),FALSE)),IFERROR(VLOOKUP($A260,' REACH Bilaga 59_update'!$D$5:$F$210,MATCH(Sammanfattning!P$1,' REACH Bilaga 59_update'!$D$4:$F$4,0),FALSE),VLOOKUP($A260,'REACH Bilaga XIV_update'!$D$4:$H$110,MATCH(Sammanfattning!P$1,'REACH Bilaga XIV_update'!$D$4:$H$4,0),FALSE))),IFERROR(VLOOKUP($C260,' REACH Bilaga 59_update'!$C$5:$F$210,MATCH(Sammanfattning!P$1,' REACH Bilaga 59_update'!$C$4:$F$4,0),FALSE),VLOOKUP($C260,'REACH Bilaga XIV_update'!$C$4:$H$110,MATCH(Sammanfattning!P$1,'REACH Bilaga XIV_update'!$C$4:$H$4,0),FALSE)))</f>
        <v>#N/A</v>
      </c>
      <c r="Q260" s="76" t="e">
        <f>IF($C260="-",IF($A260="-",IF(VLOOKUP($D260,'REACH Bilaga XIV_update'!$A$5:$I$110,9,FALSE)="",NA(),VLOOKUP($D260,'REACH Bilaga XIV_update'!$A$5:$I$110,9,FALSE)),IF(VLOOKUP($A260,'REACH Bilaga XIV_update'!$D$5:$I$110,6,FALSE)="",NA(),VLOOKUP($A260,'REACH Bilaga XIV_update'!$D$5:$I$110,6,FALSE))),IF(VLOOKUP($C260,'REACH Bilaga XIV_update'!$C$5:$I$110,7,FALSE)="",NA(),VLOOKUP($C260,'REACH Bilaga XIV_update'!$C$5:$I$110,7,FALSE)))</f>
        <v>#N/A</v>
      </c>
      <c r="R260" s="76" t="e">
        <f>IF($C260="-",IF($A260="-",IF(VLOOKUP($D260,CoRAP_update!$A$5:$O$376,15,FALSE)="",NA(),VLOOKUP($D260,CoRAP_update!$A$5:$O$376,15,FALSE)),IF(VLOOKUP($A260,CoRAP_update!$D$5:$O$376,12,FALSE)="",NA(),VLOOKUP($A260,CoRAP_update!$D$5:$O$376,12,FALSE))),IF(VLOOKUP($C260,CoRAP_update!$C$5:$O$376,13,FALSE)="",NA(),VLOOKUP($C260,CoRAP_update!$C$5:$O$376,13,FALSE)))</f>
        <v>#N/A</v>
      </c>
      <c r="S260" s="144" t="e">
        <f>IF($C260="-",IF($A260="-",VLOOKUP($D260,CoRAP_update!$A$5:$J$376,MATCH(Sammanfattning!S$1,CoRAP_update!$A$4:$J$4,0),FALSE),VLOOKUP($A260,CoRAP_update!$D$5:$J$376,MATCH(Sammanfattning!S$1,CoRAP_update!$D$4:$J$4,0),FALSE)),VLOOKUP($C260,CoRAP_update!$C$5:$J$376,MATCH(Sammanfattning!S$1,CoRAP_update!$C$4:$J$4,0),FALSE))</f>
        <v>#N/A</v>
      </c>
      <c r="T260" s="76" t="e">
        <f>IF($A260="-",VLOOKUP($D260,EDC_update!$C$2:$F$450,4,FALSE),VLOOKUP($A260,EDC_update!$B$2:$F$450,5,FALSE))</f>
        <v>#N/A</v>
      </c>
      <c r="V260" s="78">
        <f>IF(IFERROR(SEARCH("PBT",P260),99)=99,IF(IFERROR(SEARCH("suspected PBT",S260),99)=99,IF(IFERROR(SEARCH("concluded to be PBT",K260),99)=99,IF(IFERROR(SEARCH("PBT",S260),99)=99,IF(IFERROR(SEARCH("PBT cand",L260),99)=99,IF(IFERROR(SEARCH("PBT",L260),99)=99,IF(IFERROR(SEARCH("persistent, bioackumulative and toxic properties",K260),99)=99,0,Scoring!$E$3),Scoring!$E$3),Scoring!$E$7),Scoring!$E$3),Scoring!$E$5),Scoring!$E$6),Scoring!$E$3)</f>
        <v>0</v>
      </c>
      <c r="W260" s="78">
        <f>IF(IFERROR(SEARCH("vPvB",P260),99)=99,IF(IFERROR(SEARCH("suspected pbt/vPvB",S260),99)=99,IF(IFERROR(SEARCH("vPvB",S260),99)=99,IF(IFERROR(SEARCH("concluded to be a vPvB",S260),99)=99,IF(IFERROR(SEARCH("identified as vPvB",K260),99)=99,IF(IFERROR(SEARCH("concluded to be a vPvB",K260),99)=99,IF(IFERROR(SEARCH("concluded to be both pbt and vPvB",S260),99)=99,IF(IFERROR(SEARCH("concluded to be both pbt and vPvB",K260),99)=99,0,Scoring!$E$5),Scoring!$E$5),Scoring!$E$5),Scoring!$E$5),Scoring!$E$5),Scoring!$E$4),Scoring!$E$6),Scoring!$E$4)</f>
        <v>0</v>
      </c>
      <c r="X260" s="78">
        <f>IF(IFERROR(SEARCH("H410",N260),99)=99,IF(IFERROR(SEARCH("H410",O260),99)=99,IF(IFERROR(SEARCH("H410",Q260),99)=99,IF(IFERROR(SEARCH("H410",M260),99)=99,IF(IFERROR(SEARCH("H410",R260),99)=99,IF(IFERROR(SEARCH("H411",N260),99)=99,IF(IFERROR(SEARCH("H411",O260),99)=99,IF(IFERROR(SEARCH("H411",Q260),99)=99,IF(IFERROR(SEARCH("H411",M260),99)=99,IF(IFERROR(SEARCH("H411",R260),99)=99,IF(IFERROR(SEARCH("H413",N260),99)=99,IF(IFERROR(SEARCH("H413",O260),99)=99,IF(IFERROR(SEARCH("H413",Q260),99)=99,IF(IFERROR(SEARCH("H413",M260),99)=99,IF(IFERROR(SEARCH("H413",R260),99)=99,IF(IFERROR(SEARCH("H412",N260),99)=99,IF(IFERROR(SEARCH("H412",O260),99)=99,IF(IFERROR(SEARCH("H412",Q260),99)=99,IF(IFERROR(SEARCH("H412",M260),99)=99,IF(IFERROR(SEARCH("H412",R260),99)=99,0,Scoring!$E$2),Scoring!$E$2),Scoring!$E$2),Scoring!$E$2),Scoring!$E$2),Scoring!$E$2),Scoring!$E$2),Scoring!$E$2),Scoring!$E$2),Scoring!$E$2),Scoring!$E$2),Scoring!$E$2),Scoring!$E$2),Scoring!$E$2),Scoring!$E$2),Scoring!$E$2),Scoring!$E$2),Scoring!$E$2),Scoring!$E$2),Scoring!$E$2)</f>
        <v>1</v>
      </c>
      <c r="Y260" s="78">
        <f>IF(IFERROR(SEARCH("CMR",K260),99)=99,IF(IFERROR(SEARCH("Suspected CMR",S260),99)=99,IF(IFERROR(SEARCH("CMR",S260),99)=99,0,Scoring!$E$8),Scoring!$E$9),Scoring!$E$8)</f>
        <v>3</v>
      </c>
      <c r="Z260" s="78">
        <f>IF(IFERROR(SEARCH("H350",N260),99)=99,IF(IFERROR(SEARCH("H350",O260),99)=99,IF(IFERROR(SEARCH("H350",Q260),99)=99,IF(IFERROR(SEARCH("H350",M260),99)=99,IF(IFERROR(SEARCH("H350",R260),99)=99,IF(IFERROR(SEARCH("H351",N260),99)=99,IF(IFERROR(SEARCH("H351",O260),99)=99,IF(IFERROR(SEARCH("H351",Q260),99)=99,IF(IFERROR(SEARCH("H351",M260),99)=99,IF(IFERROR(SEARCH("H351",R260),99)=99,IF(IFERROR(SEARCH("carcinogenic",P260),99)=99,IF(IFERROR(SEARCH("suspected carcinogenic",S260),99)=99,0,Scoring!$E$12),Scoring!$E$11),Scoring!$E$10),Scoring!$E$10),Scoring!$E$10),Scoring!$E$10),Scoring!$E$10),Scoring!$E$10),Scoring!$E$10),Scoring!$E$10),Scoring!$E$10),Scoring!$E$10)</f>
        <v>1</v>
      </c>
      <c r="AA260" s="78">
        <f>IF(IFERROR(SEARCH("H340",N260),99)=99,IF(IFERROR(SEARCH("H340",O260),99)=99,IF(IFERROR(SEARCH("H340",Q260),99)=99,IF(IFERROR(SEARCH("H340",M260),99)=99,IF(IFERROR(SEARCH("H340",R260),99)=99,IF(IFERROR(SEARCH("H341",N260),99)=99,IF(IFERROR(SEARCH("H341",O260),99)=99,IF(IFERROR(SEARCH("H341",Q260),99)=99,IF(IFERROR(SEARCH("H341",M260),99)=99,IF(IFERROR(SEARCH("H341",R260),99)=99,IF(IFERROR(SEARCH("mutagenic",P260),99)=99,IF(IFERROR(SEARCH("suspected mutagenic",S260),99)=99,0,Scoring!$E$15),Scoring!$E$14),Scoring!$E$13),Scoring!$E$13),Scoring!$E$13),Scoring!$E$13),Scoring!$E$13),Scoring!$E$13),Scoring!$E$13),Scoring!$E$13),Scoring!$E$13),Scoring!$E$13)</f>
        <v>0</v>
      </c>
      <c r="AB260" s="78">
        <f>IF(IFERROR(SEARCH("H360",N260),99)=99,IF(IFERROR(SEARCH("H360",O260),99)=99,IF(IFERROR(SEARCH("H360",Q260),99)=99,IF(IFERROR(SEARCH("H360",M260),99)=99,IF(IFERROR(SEARCH("H360",R260),99)=99,IF(IFERROR(SEARCH("H361",N260),99)=99,IF(IFERROR(SEARCH("H361",O260),99)=99,IF(IFERROR(SEARCH("H361",Q260),99)=99,IF(IFERROR(SEARCH("H361",M260),99)=99,IF(IFERROR(SEARCH("H361",R260),99)=99,IF(IFERROR(SEARCH("reproduction",P260),99)=99,IF(IFERROR(SEARCH("suspected reprotoxic",S260),99)=99,IF(IFERROR(SEARCH("reprotoxic",S260),99)=99,IF(IFERROR(SEARCH("reprotoxic",K260),99)=99,0,Scoring!$E$18),Scoring!$E$18),Scoring!$E$19),Scoring!$E$17),Scoring!$E$16),Scoring!$E$16),Scoring!$E$16),Scoring!$E$16),Scoring!$E$16),Scoring!$E$16),Scoring!$E$16),Scoring!$E$16),Scoring!$E$16),Scoring!$E$16)</f>
        <v>0</v>
      </c>
      <c r="AC260" s="78">
        <f>IF(IFERROR(SEARCH("57f",L260),99)=99,IF(IFERROR(SEARCH("57(f)",P260),99)=99,0,Scoring!$E$20),Scoring!$E$20)</f>
        <v>0</v>
      </c>
      <c r="AD260" s="78">
        <f>IF(IFERROR(SEARCH("CAT1",T260),99)=99,IF(IFERROR(SEARCH("CAT2",T260),99)=99,IF(IFERROR(SEARCH("CAT3",T260),99)=99,IF(IFERROR(SEARCH("concluded to be endocrine",K260),99)=99,IF(IFERROR(SEARCH("categorised as endocrine",K260),99)=99,IF(IFERROR(SEARCH("endocrine disrupting",P260),99)=99,IF(IFERROR(SEARCH("endocrine disrupting",K260),99)=99,IF(IFERROR(SEARCH("suspected endocrine",S260),99)=99,IF(IFERROR(SEARCH("potential endocrine",S260),99)=99,0,Scoring!$E$25),Scoring!$E$25),Scoring!$E$24),Scoring!$E$24),Scoring!$E$24),Scoring!$E$24),Scoring!$E$23),Scoring!$E$22),Scoring!$E$21)</f>
        <v>0</v>
      </c>
      <c r="AE260" s="78">
        <f>IF(IFERROR(SEARCH("suspected sensitiser",S260),99)=99,IF(IFERROR(SEARCH("sensitiser",S260),99)=99,IF(IFERROR(SEARCH("other hazard based concern",S260),99)=99,0,Scoring!$E$28),Scoring!$E$26),Scoring!$E$27)</f>
        <v>0</v>
      </c>
      <c r="AF260" s="78">
        <f>IF(IFERROR(M260,1)=1,IF(IFERROR(N260,1)=1,IF(IFERROR(O260,1)=1,IF(IFERROR(Q260,1)=1,IF(IFERROR(R260,1)=1,IF(IFERROR(T260,1)=1,IF(IFERROR(K260,1)=1,IF(IFERROR(P260,1)=1,IF(IFERROR(S260,1)=1,Scoring!$E$29,0),0),0),0),0),0),0),0),0)</f>
        <v>0</v>
      </c>
      <c r="AG260" s="78">
        <f t="shared" si="30"/>
        <v>4</v>
      </c>
      <c r="AI260" s="93"/>
      <c r="AJ260" s="94"/>
      <c r="AK260" s="76"/>
      <c r="AL260" s="75"/>
      <c r="AN260" s="79"/>
      <c r="AO260" s="79"/>
      <c r="AP260" s="79"/>
      <c r="AQ260" s="79"/>
      <c r="AR260" s="79"/>
      <c r="AS260" s="78"/>
      <c r="AU260" s="79">
        <f>IF(IFERROR(F260,99)=99,IF(IFERROR(G260,99)=99,IF(IFERROR(H260,99)=99,IF(IFERROR(I260,99)=99,IF(IFERROR(E260,99)=99,IF(IFERROR(J260,99)=99,0,Scoring!$B$7),Scoring!$B$3),Scoring!$B$2),Scoring!$B$6),Scoring!$B$5),Scoring!$B$4)</f>
        <v>0.3</v>
      </c>
      <c r="AV260" s="78">
        <f t="shared" si="31"/>
        <v>1.2</v>
      </c>
      <c r="AW260" s="78"/>
      <c r="AX260" s="66"/>
      <c r="AY260" s="78"/>
      <c r="AZ260" s="76"/>
      <c r="BA260" s="76"/>
      <c r="BB260" s="76"/>
    </row>
    <row r="261" spans="1:54" x14ac:dyDescent="0.25">
      <c r="A261" s="77" t="s">
        <v>3130</v>
      </c>
      <c r="B261" s="76" t="str">
        <f t="shared" si="29"/>
        <v>204-450-0</v>
      </c>
      <c r="C261" s="77" t="s">
        <v>554</v>
      </c>
      <c r="D261" s="77" t="s">
        <v>555</v>
      </c>
      <c r="E261" s="76" t="str">
        <f>IF(C261="-",IF(A261="-",VLOOKUP(D261,'sin-list 180320_update'!$C$2:$C$835,1,FALSE),VLOOKUP(A261,'sin-list 180320_update'!$A$2:$A$835,1,FALSE)),VLOOKUP(C261,'sin-list 180320_update'!$B$2:$B$835,1,FALSE))</f>
        <v>204-450-0</v>
      </c>
      <c r="F261" s="76" t="e">
        <f>IF($C261="-",IF($A261="-",VLOOKUP($D261,'REACH Bilaga XVII_update'!$A$5:$A$131,1,FALSE),VLOOKUP($A261,'REACH Bilaga XVII_update'!$C$5:$C$131,1,FALSE)),VLOOKUP($C261,'REACH Bilaga XVII_update'!$B$5:$B$131,1,FALSE))</f>
        <v>#N/A</v>
      </c>
      <c r="G261" s="76" t="str">
        <f>IF($C261="-",IF($A261="-",VLOOKUP($D261,' REACH Bilaga 59_update'!$A$5:$A$210,1,FALSE),VLOOKUP($A261,' REACH Bilaga 59_update'!$D$5:$D$210,1,FALSE)),VLOOKUP($C261,' REACH Bilaga 59_update'!$C$5:$C$210,1,FALSE))</f>
        <v>204-450-0</v>
      </c>
      <c r="H261" s="76" t="str">
        <f>IF($C261="-",IF($A261="-",VLOOKUP($D261,'REACH Bilaga XIV_update'!$A$5:$A$110,1,FALSE),VLOOKUP($A261,'REACH Bilaga XIV_update'!$D$5:$D$110,1,FALSE)),VLOOKUP($C261,'REACH Bilaga XIV_update'!$C$5:$C$110,1,FALSE))</f>
        <v>204-450-0</v>
      </c>
      <c r="I261" s="76" t="e">
        <f>IF($C261="-",IF($A261="-",VLOOKUP($D261,CoRAP_update!$A$5:$A$376,1,FALSE),VLOOKUP($A261,CoRAP_update!$D$5:$D$376,1,FALSE)),VLOOKUP($C261,CoRAP_update!$C$5:$C$376,1,FALSE))</f>
        <v>#N/A</v>
      </c>
      <c r="J261" s="76" t="e">
        <f>IF($C261="-",IF($A261="-",VLOOKUP($D261,EDC_update!$C$2:$C$450,1,FALSE),VLOOKUP($A261,EDC_update!$B$2:$B$450,1,FALSE)),VLOOKUP($C261,EDC_update!$L$2:$L$450,1,FALSE))</f>
        <v>#N/A</v>
      </c>
      <c r="K261" s="76" t="str">
        <f>IF($C261="-",IF($A261="-",IF(VLOOKUP($D261,'sin-list 180320_update'!$C$2:$S$835,3,FALSE)="",NA(),VLOOKUP($D261,'sin-list 180320_update'!$C$2:$S$835,3,FALSE)),IF(VLOOKUP($A261,'sin-list 180320_update'!$A$2:$S$835,5,FALSE)="",NA(),VLOOKUP($A261,'sin-list 180320_update'!$A$2:$S$835,5,FALSE))),IF(VLOOKUP($C261,'sin-list 180320_update'!$B$2:$S$835,4,FALSE)="",NA(),VLOOKUP($C261,'sin-list 180320_update'!$B$2:$S$835,4,FALSE)))</f>
        <v>Classified CMR according to Annex VI of Regulation 1272/2008</v>
      </c>
      <c r="L261" s="76" t="str">
        <f>IF($C261="-",IF($A261="-",VLOOKUP($D261,'sin-list 180320_update'!$C$2:$S$835,6,FALSE),VLOOKUP($A261,'sin-list 180320_update'!$A$2:$S$835,8,FALSE)),VLOOKUP($C261,'sin-list 180320_update'!$B$2:$S$835,7,FALSE))</f>
        <v>Carc. 1B
Muta. 2
Repr. 2
Acute Tox. 3 *
Acute Tox. 3 *
Acute Tox. 3 *
STOT RE 2 *
Aquatic Acute 1
Aquatic Chronic 1</v>
      </c>
      <c r="M261" s="76" t="str">
        <f>IF($C261="-",IF($A261="-",IF(VLOOKUP($D261,'sin-list 180320_update'!$C$2:$S$835,8,FALSE)="",NA(),VLOOKUP($D261,'sin-list 180320_update'!$C$2:$S$835,8,FALSE)),IF(VLOOKUP($A261,'sin-list 180320_update'!$A$2:$S$835,10,FALSE)="",NA(),VLOOKUP($A261,'sin-list 180320_update'!$A$2:$S$835,10,FALSE))),IF(VLOOKUP($C261,'sin-list 180320_update'!$B$2:$S$835,9,FALSE)="",NA(),VLOOKUP($C261,'sin-list 180320_update'!$B$2:$S$835,9,FALSE)))</f>
        <v>H350
H341
H361f***
H331
H311
H301
H373**
H400
H410</v>
      </c>
      <c r="N261" s="76" t="e">
        <f>IF($C261="-",IF($A261="-",IF(VLOOKUP($D261,'REACH Bilaga XVII_update'!$A$5:$E$131,4,FALSE)="",NA(),VLOOKUP($D261,'REACH Bilaga XVII_update'!$A$5:$E$131,4,FALSE)),IF(VLOOKUP($A261,'REACH Bilaga XVII_update'!$C$5:$D$131,2,FALSE)="",NA(),VLOOKUP($A261,'REACH Bilaga XVII_update'!$C$5:$D$131,2,FALSE))),IF(VLOOKUP($C261,'REACH Bilaga XVII_update'!$B$5:$D$131,3,FALSE)="",NA(),VLOOKUP($C261,'REACH Bilaga XVII_update'!$B$5:$D$131,3,FALSE)))</f>
        <v>#N/A</v>
      </c>
      <c r="O261" s="76" t="str">
        <f>IF($C261="-",IF($A261="-",IF(VLOOKUP($D261,' REACH Bilaga 59_update'!$A$5:$E$210,5,FALSE)="",NA(),VLOOKUP($D261,' REACH Bilaga 59_update'!$A$5:$E$210,5,FALSE)),IF(VLOOKUP($A261,' REACH Bilaga 59_update'!$D$5:$E$210,2,FALSE)="",NA(),VLOOKUP($A261,' REACH Bilaga 59_update'!$D$5:$E$210,2,FALSE))),IF(VLOOKUP($C261,' REACH Bilaga 59_update'!$C$5:$E$210,3,FALSE)="",NA(),VLOOKUP($C261,' REACH Bilaga 59_update'!$C$5:$E$210,3,FALSE)))</f>
        <v>H350
H341
H361f ***
H331
H311
H301
H373 **
H400
H410</v>
      </c>
      <c r="P261" s="76" t="str">
        <f>IF(C261="-",IF(A261="-",IFERROR(VLOOKUP($D261,' REACH Bilaga 59_update'!$A$5:$F$210,MATCH(Sammanfattning!P$1,' REACH Bilaga 59_update'!$A$4:$F$4,0),FALSE),VLOOKUP($D261,'REACH Bilaga XIV_update'!$A$4:$H$110,MATCH(Sammanfattning!P$1,'REACH Bilaga XIV_update'!$A$4:$H$4,0),FALSE)),IFERROR(VLOOKUP($A261,' REACH Bilaga 59_update'!$D$5:$F$210,MATCH(Sammanfattning!P$1,' REACH Bilaga 59_update'!$D$4:$F$4,0),FALSE),VLOOKUP($A261,'REACH Bilaga XIV_update'!$D$4:$H$110,MATCH(Sammanfattning!P$1,'REACH Bilaga XIV_update'!$D$4:$H$4,0),FALSE))),IFERROR(VLOOKUP($C261,' REACH Bilaga 59_update'!$C$5:$F$210,MATCH(Sammanfattning!P$1,' REACH Bilaga 59_update'!$C$4:$F$4,0),FALSE),VLOOKUP($C261,'REACH Bilaga XIV_update'!$C$4:$H$110,MATCH(Sammanfattning!P$1,'REACH Bilaga XIV_update'!$C$4:$H$4,0),FALSE)))</f>
        <v>Carcinogenic (Article 57a)</v>
      </c>
      <c r="Q261" s="76" t="str">
        <f>IF($C261="-",IF($A261="-",IF(VLOOKUP($D261,'REACH Bilaga XIV_update'!$A$5:$I$110,9,FALSE)="",NA(),VLOOKUP($D261,'REACH Bilaga XIV_update'!$A$5:$I$110,9,FALSE)),IF(VLOOKUP($A261,'REACH Bilaga XIV_update'!$D$5:$I$110,6,FALSE)="",NA(),VLOOKUP($A261,'REACH Bilaga XIV_update'!$D$5:$I$110,6,FALSE))),IF(VLOOKUP($C261,'REACH Bilaga XIV_update'!$C$5:$I$110,7,FALSE)="",NA(),VLOOKUP($C261,'REACH Bilaga XIV_update'!$C$5:$I$110,7,FALSE)))</f>
        <v>H350
H341
H361f ***
H331
H311
H301
H373 **
H400
H410</v>
      </c>
      <c r="R261" s="76" t="e">
        <f>IF($C261="-",IF($A261="-",IF(VLOOKUP($D261,CoRAP_update!$A$5:$O$376,15,FALSE)="",NA(),VLOOKUP($D261,CoRAP_update!$A$5:$O$376,15,FALSE)),IF(VLOOKUP($A261,CoRAP_update!$D$5:$O$376,12,FALSE)="",NA(),VLOOKUP($A261,CoRAP_update!$D$5:$O$376,12,FALSE))),IF(VLOOKUP($C261,CoRAP_update!$C$5:$O$376,13,FALSE)="",NA(),VLOOKUP($C261,CoRAP_update!$C$5:$O$376,13,FALSE)))</f>
        <v>#N/A</v>
      </c>
      <c r="S261" s="144" t="e">
        <f>IF($C261="-",IF($A261="-",VLOOKUP($D261,CoRAP_update!$A$5:$J$376,MATCH(Sammanfattning!S$1,CoRAP_update!$A$4:$J$4,0),FALSE),VLOOKUP($A261,CoRAP_update!$D$5:$J$376,MATCH(Sammanfattning!S$1,CoRAP_update!$D$4:$J$4,0),FALSE)),VLOOKUP($C261,CoRAP_update!$C$5:$J$376,MATCH(Sammanfattning!S$1,CoRAP_update!$C$4:$J$4,0),FALSE))</f>
        <v>#N/A</v>
      </c>
      <c r="T261" s="76" t="e">
        <f>IF($A261="-",VLOOKUP($D261,EDC_update!$C$2:$F$450,4,FALSE),VLOOKUP($A261,EDC_update!$B$2:$F$450,5,FALSE))</f>
        <v>#N/A</v>
      </c>
      <c r="V261" s="78">
        <f>IF(IFERROR(SEARCH("PBT",P261),99)=99,IF(IFERROR(SEARCH("suspected PBT",S261),99)=99,IF(IFERROR(SEARCH("concluded to be PBT",K261),99)=99,IF(IFERROR(SEARCH("PBT",S261),99)=99,IF(IFERROR(SEARCH("PBT cand",L261),99)=99,IF(IFERROR(SEARCH("PBT",L261),99)=99,IF(IFERROR(SEARCH("persistent, bioackumulative and toxic properties",K261),99)=99,0,Scoring!$E$3),Scoring!$E$3),Scoring!$E$7),Scoring!$E$3),Scoring!$E$5),Scoring!$E$6),Scoring!$E$3)</f>
        <v>0</v>
      </c>
      <c r="W261" s="78">
        <f>IF(IFERROR(SEARCH("vPvB",P261),99)=99,IF(IFERROR(SEARCH("suspected pbt/vPvB",S261),99)=99,IF(IFERROR(SEARCH("vPvB",S261),99)=99,IF(IFERROR(SEARCH("concluded to be a vPvB",S261),99)=99,IF(IFERROR(SEARCH("identified as vPvB",K261),99)=99,IF(IFERROR(SEARCH("concluded to be a vPvB",K261),99)=99,IF(IFERROR(SEARCH("concluded to be both pbt and vPvB",S261),99)=99,IF(IFERROR(SEARCH("concluded to be both pbt and vPvB",K261),99)=99,0,Scoring!$E$5),Scoring!$E$5),Scoring!$E$5),Scoring!$E$5),Scoring!$E$5),Scoring!$E$4),Scoring!$E$6),Scoring!$E$4)</f>
        <v>0</v>
      </c>
      <c r="X261" s="78">
        <f>IF(IFERROR(SEARCH("H410",N261),99)=99,IF(IFERROR(SEARCH("H410",O261),99)=99,IF(IFERROR(SEARCH("H410",Q261),99)=99,IF(IFERROR(SEARCH("H410",M261),99)=99,IF(IFERROR(SEARCH("H410",R261),99)=99,IF(IFERROR(SEARCH("H411",N261),99)=99,IF(IFERROR(SEARCH("H411",O261),99)=99,IF(IFERROR(SEARCH("H411",Q261),99)=99,IF(IFERROR(SEARCH("H411",M261),99)=99,IF(IFERROR(SEARCH("H411",R261),99)=99,IF(IFERROR(SEARCH("H413",N261),99)=99,IF(IFERROR(SEARCH("H413",O261),99)=99,IF(IFERROR(SEARCH("H413",Q261),99)=99,IF(IFERROR(SEARCH("H413",M261),99)=99,IF(IFERROR(SEARCH("H413",R261),99)=99,IF(IFERROR(SEARCH("H412",N261),99)=99,IF(IFERROR(SEARCH("H412",O261),99)=99,IF(IFERROR(SEARCH("H412",Q261),99)=99,IF(IFERROR(SEARCH("H412",M261),99)=99,IF(IFERROR(SEARCH("H412",R261),99)=99,0,Scoring!$E$2),Scoring!$E$2),Scoring!$E$2),Scoring!$E$2),Scoring!$E$2),Scoring!$E$2),Scoring!$E$2),Scoring!$E$2),Scoring!$E$2),Scoring!$E$2),Scoring!$E$2),Scoring!$E$2),Scoring!$E$2),Scoring!$E$2),Scoring!$E$2),Scoring!$E$2),Scoring!$E$2),Scoring!$E$2),Scoring!$E$2),Scoring!$E$2)</f>
        <v>1</v>
      </c>
      <c r="Y261" s="78">
        <f>IF(IFERROR(SEARCH("CMR",K261),99)=99,IF(IFERROR(SEARCH("Suspected CMR",S261),99)=99,IF(IFERROR(SEARCH("CMR",S261),99)=99,0,Scoring!$E$8),Scoring!$E$9),Scoring!$E$8)</f>
        <v>3</v>
      </c>
      <c r="Z261" s="78">
        <f>IF(IFERROR(SEARCH("H350",N261),99)=99,IF(IFERROR(SEARCH("H350",O261),99)=99,IF(IFERROR(SEARCH("H350",Q261),99)=99,IF(IFERROR(SEARCH("H350",M261),99)=99,IF(IFERROR(SEARCH("H350",R261),99)=99,IF(IFERROR(SEARCH("H351",N261),99)=99,IF(IFERROR(SEARCH("H351",O261),99)=99,IF(IFERROR(SEARCH("H351",Q261),99)=99,IF(IFERROR(SEARCH("H351",M261),99)=99,IF(IFERROR(SEARCH("H351",R261),99)=99,IF(IFERROR(SEARCH("carcinogenic",P261),99)=99,IF(IFERROR(SEARCH("suspected carcinogenic",S261),99)=99,0,Scoring!$E$12),Scoring!$E$11),Scoring!$E$10),Scoring!$E$10),Scoring!$E$10),Scoring!$E$10),Scoring!$E$10),Scoring!$E$10),Scoring!$E$10),Scoring!$E$10),Scoring!$E$10),Scoring!$E$10)</f>
        <v>1</v>
      </c>
      <c r="AA261" s="78">
        <f>IF(IFERROR(SEARCH("H340",N261),99)=99,IF(IFERROR(SEARCH("H340",O261),99)=99,IF(IFERROR(SEARCH("H340",Q261),99)=99,IF(IFERROR(SEARCH("H340",M261),99)=99,IF(IFERROR(SEARCH("H340",R261),99)=99,IF(IFERROR(SEARCH("H341",N261),99)=99,IF(IFERROR(SEARCH("H341",O261),99)=99,IF(IFERROR(SEARCH("H341",Q261),99)=99,IF(IFERROR(SEARCH("H341",M261),99)=99,IF(IFERROR(SEARCH("H341",R261),99)=99,IF(IFERROR(SEARCH("mutagenic",P261),99)=99,IF(IFERROR(SEARCH("suspected mutagenic",S261),99)=99,0,Scoring!$E$15),Scoring!$E$14),Scoring!$E$13),Scoring!$E$13),Scoring!$E$13),Scoring!$E$13),Scoring!$E$13),Scoring!$E$13),Scoring!$E$13),Scoring!$E$13),Scoring!$E$13),Scoring!$E$13)</f>
        <v>1</v>
      </c>
      <c r="AB261" s="78">
        <f>IF(IFERROR(SEARCH("H360",N261),99)=99,IF(IFERROR(SEARCH("H360",O261),99)=99,IF(IFERROR(SEARCH("H360",Q261),99)=99,IF(IFERROR(SEARCH("H360",M261),99)=99,IF(IFERROR(SEARCH("H360",R261),99)=99,IF(IFERROR(SEARCH("H361",N261),99)=99,IF(IFERROR(SEARCH("H361",O261),99)=99,IF(IFERROR(SEARCH("H361",Q261),99)=99,IF(IFERROR(SEARCH("H361",M261),99)=99,IF(IFERROR(SEARCH("H361",R261),99)=99,IF(IFERROR(SEARCH("reproduction",P261),99)=99,IF(IFERROR(SEARCH("suspected reprotoxic",S261),99)=99,IF(IFERROR(SEARCH("reprotoxic",S261),99)=99,IF(IFERROR(SEARCH("reprotoxic",K261),99)=99,0,Scoring!$E$18),Scoring!$E$18),Scoring!$E$19),Scoring!$E$17),Scoring!$E$16),Scoring!$E$16),Scoring!$E$16),Scoring!$E$16),Scoring!$E$16),Scoring!$E$16),Scoring!$E$16),Scoring!$E$16),Scoring!$E$16),Scoring!$E$16)</f>
        <v>1</v>
      </c>
      <c r="AC261" s="78">
        <f>IF(IFERROR(SEARCH("57f",L261),99)=99,IF(IFERROR(SEARCH("57(f)",P261),99)=99,0,Scoring!$E$20),Scoring!$E$20)</f>
        <v>0</v>
      </c>
      <c r="AD261" s="78">
        <f>IF(IFERROR(SEARCH("CAT1",T261),99)=99,IF(IFERROR(SEARCH("CAT2",T261),99)=99,IF(IFERROR(SEARCH("CAT3",T261),99)=99,IF(IFERROR(SEARCH("concluded to be endocrine",K261),99)=99,IF(IFERROR(SEARCH("categorised as endocrine",K261),99)=99,IF(IFERROR(SEARCH("endocrine disrupting",P261),99)=99,IF(IFERROR(SEARCH("endocrine disrupting",K261),99)=99,IF(IFERROR(SEARCH("suspected endocrine",S261),99)=99,IF(IFERROR(SEARCH("potential endocrine",S261),99)=99,0,Scoring!$E$25),Scoring!$E$25),Scoring!$E$24),Scoring!$E$24),Scoring!$E$24),Scoring!$E$24),Scoring!$E$23),Scoring!$E$22),Scoring!$E$21)</f>
        <v>0</v>
      </c>
      <c r="AE261" s="78">
        <f>IF(IFERROR(SEARCH("suspected sensitiser",S261),99)=99,IF(IFERROR(SEARCH("sensitiser",S261),99)=99,IF(IFERROR(SEARCH("other hazard based concern",S261),99)=99,0,Scoring!$E$28),Scoring!$E$26),Scoring!$E$27)</f>
        <v>0</v>
      </c>
      <c r="AF261" s="78">
        <f>IF(IFERROR(M261,1)=1,IF(IFERROR(N261,1)=1,IF(IFERROR(O261,1)=1,IF(IFERROR(Q261,1)=1,IF(IFERROR(R261,1)=1,IF(IFERROR(T261,1)=1,IF(IFERROR(K261,1)=1,IF(IFERROR(P261,1)=1,IF(IFERROR(S261,1)=1,Scoring!$E$29,0),0),0),0),0),0),0),0),0)</f>
        <v>0</v>
      </c>
      <c r="AG261" s="78">
        <f t="shared" si="30"/>
        <v>4</v>
      </c>
      <c r="AI261" s="93"/>
      <c r="AJ261" s="94"/>
      <c r="AK261" s="76"/>
      <c r="AL261" s="75"/>
      <c r="AN261" s="79"/>
      <c r="AO261" s="79"/>
      <c r="AP261" s="79"/>
      <c r="AQ261" s="79"/>
      <c r="AR261" s="79"/>
      <c r="AS261" s="78"/>
      <c r="AU261" s="79">
        <f>IF(IFERROR(F261,99)=99,IF(IFERROR(G261,99)=99,IF(IFERROR(H261,99)=99,IF(IFERROR(I261,99)=99,IF(IFERROR(E261,99)=99,IF(IFERROR(J261,99)=99,0,Scoring!$B$7),Scoring!$B$3),Scoring!$B$2),Scoring!$B$6),Scoring!$B$5),Scoring!$B$4)</f>
        <v>1</v>
      </c>
      <c r="AV261" s="78">
        <f t="shared" si="31"/>
        <v>4</v>
      </c>
      <c r="AW261" s="78"/>
      <c r="AX261" s="66"/>
      <c r="AY261" s="78"/>
      <c r="AZ261" s="76"/>
      <c r="BA261" s="76"/>
      <c r="BB261" s="76"/>
    </row>
    <row r="262" spans="1:54" x14ac:dyDescent="0.25">
      <c r="A262" s="77" t="s">
        <v>6078</v>
      </c>
      <c r="B262" s="76" t="str">
        <f t="shared" si="29"/>
        <v>204-557-2</v>
      </c>
      <c r="C262" s="77" t="s">
        <v>595</v>
      </c>
      <c r="D262" s="77" t="s">
        <v>596</v>
      </c>
      <c r="E262" s="76" t="str">
        <f>IF(C262="-",IF(A262="-",VLOOKUP(D262,'sin-list 180320_update'!$C$2:$C$835,1,FALSE),VLOOKUP(A262,'sin-list 180320_update'!$A$2:$A$835,1,FALSE)),VLOOKUP(C262,'sin-list 180320_update'!$B$2:$B$835,1,FALSE))</f>
        <v>204-557-2</v>
      </c>
      <c r="F262" s="76" t="e">
        <f>IF($C262="-",IF($A262="-",VLOOKUP($D262,'REACH Bilaga XVII_update'!$A$5:$A$131,1,FALSE),VLOOKUP($A262,'REACH Bilaga XVII_update'!$C$5:$C$131,1,FALSE)),VLOOKUP($C262,'REACH Bilaga XVII_update'!$B$5:$B$131,1,FALSE))</f>
        <v>#N/A</v>
      </c>
      <c r="G262" s="76" t="e">
        <f>IF($C262="-",IF($A262="-",VLOOKUP($D262,' REACH Bilaga 59_update'!$A$5:$A$210,1,FALSE),VLOOKUP($A262,' REACH Bilaga 59_update'!$D$5:$D$210,1,FALSE)),VLOOKUP($C262,' REACH Bilaga 59_update'!$C$5:$C$210,1,FALSE))</f>
        <v>#N/A</v>
      </c>
      <c r="H262" s="76" t="e">
        <f>IF($C262="-",IF($A262="-",VLOOKUP($D262,'REACH Bilaga XIV_update'!$A$5:$A$110,1,FALSE),VLOOKUP($A262,'REACH Bilaga XIV_update'!$D$5:$D$110,1,FALSE)),VLOOKUP($C262,'REACH Bilaga XIV_update'!$C$5:$C$110,1,FALSE))</f>
        <v>#N/A</v>
      </c>
      <c r="I262" s="76" t="e">
        <f>IF($C262="-",IF($A262="-",VLOOKUP($D262,CoRAP_update!$A$5:$A$376,1,FALSE),VLOOKUP($A262,CoRAP_update!$D$5:$D$376,1,FALSE)),VLOOKUP($C262,CoRAP_update!$C$5:$C$376,1,FALSE))</f>
        <v>#N/A</v>
      </c>
      <c r="J262" s="76" t="e">
        <f>IF($C262="-",IF($A262="-",VLOOKUP($D262,EDC_update!$C$2:$C$450,1,FALSE),VLOOKUP($A262,EDC_update!$B$2:$B$450,1,FALSE)),VLOOKUP($C262,EDC_update!$L$2:$L$450,1,FALSE))</f>
        <v>#N/A</v>
      </c>
      <c r="K262" s="76" t="str">
        <f>IF($C262="-",IF($A262="-",IF(VLOOKUP($D262,'sin-list 180320_update'!$C$2:$S$835,3,FALSE)="",NA(),VLOOKUP($D262,'sin-list 180320_update'!$C$2:$S$835,3,FALSE)),IF(VLOOKUP($A262,'sin-list 180320_update'!$A$2:$S$835,5,FALSE)="",NA(),VLOOKUP($A262,'sin-list 180320_update'!$A$2:$S$835,5,FALSE))),IF(VLOOKUP($C262,'sin-list 180320_update'!$B$2:$S$835,4,FALSE)="",NA(),VLOOKUP($C262,'sin-list 180320_update'!$B$2:$S$835,4,FALSE)))</f>
        <v>Classified CMR according to Annex VI of Regulation 1272/2008</v>
      </c>
      <c r="L262" s="76" t="str">
        <f>IF($C262="-",IF($A262="-",VLOOKUP($D262,'sin-list 180320_update'!$C$2:$S$835,6,FALSE),VLOOKUP($A262,'sin-list 180320_update'!$A$2:$S$835,8,FALSE)),VLOOKUP($C262,'sin-list 180320_update'!$B$2:$S$835,7,FALSE))</f>
        <v>Carc. 1B
Muta. 2
Acute Tox. 4 *
STOT SE 3
Skin Irrit. 2
Skin Sens. 1
Aquatic Chronic 3</v>
      </c>
      <c r="M262" s="76" t="str">
        <f>IF($C262="-",IF($A262="-",IF(VLOOKUP($D262,'sin-list 180320_update'!$C$2:$S$835,8,FALSE)="",NA(),VLOOKUP($D262,'sin-list 180320_update'!$C$2:$S$835,8,FALSE)),IF(VLOOKUP($A262,'sin-list 180320_update'!$A$2:$S$835,10,FALSE)="",NA(),VLOOKUP($A262,'sin-list 180320_update'!$A$2:$S$835,10,FALSE))),IF(VLOOKUP($C262,'sin-list 180320_update'!$B$2:$S$835,9,FALSE)="",NA(),VLOOKUP($C262,'sin-list 180320_update'!$B$2:$S$835,9,FALSE)))</f>
        <v>H350
H341
H332
H335
H315
H317
H412</v>
      </c>
      <c r="N262" s="76" t="e">
        <f>IF($C262="-",IF($A262="-",IF(VLOOKUP($D262,'REACH Bilaga XVII_update'!$A$5:$E$131,4,FALSE)="",NA(),VLOOKUP($D262,'REACH Bilaga XVII_update'!$A$5:$E$131,4,FALSE)),IF(VLOOKUP($A262,'REACH Bilaga XVII_update'!$C$5:$D$131,2,FALSE)="",NA(),VLOOKUP($A262,'REACH Bilaga XVII_update'!$C$5:$D$131,2,FALSE))),IF(VLOOKUP($C262,'REACH Bilaga XVII_update'!$B$5:$D$131,3,FALSE)="",NA(),VLOOKUP($C262,'REACH Bilaga XVII_update'!$B$5:$D$131,3,FALSE)))</f>
        <v>#N/A</v>
      </c>
      <c r="O262" s="76" t="e">
        <f>IF($C262="-",IF($A262="-",IF(VLOOKUP($D262,' REACH Bilaga 59_update'!$A$5:$E$210,5,FALSE)="",NA(),VLOOKUP($D262,' REACH Bilaga 59_update'!$A$5:$E$210,5,FALSE)),IF(VLOOKUP($A262,' REACH Bilaga 59_update'!$D$5:$E$210,2,FALSE)="",NA(),VLOOKUP($A262,' REACH Bilaga 59_update'!$D$5:$E$210,2,FALSE))),IF(VLOOKUP($C262,' REACH Bilaga 59_update'!$C$5:$E$210,3,FALSE)="",NA(),VLOOKUP($C262,' REACH Bilaga 59_update'!$C$5:$E$210,3,FALSE)))</f>
        <v>#N/A</v>
      </c>
      <c r="P262" s="76" t="e">
        <f>IF(C262="-",IF(A262="-",IFERROR(VLOOKUP($D262,' REACH Bilaga 59_update'!$A$5:$F$210,MATCH(Sammanfattning!P$1,' REACH Bilaga 59_update'!$A$4:$F$4,0),FALSE),VLOOKUP($D262,'REACH Bilaga XIV_update'!$A$4:$H$110,MATCH(Sammanfattning!P$1,'REACH Bilaga XIV_update'!$A$4:$H$4,0),FALSE)),IFERROR(VLOOKUP($A262,' REACH Bilaga 59_update'!$D$5:$F$210,MATCH(Sammanfattning!P$1,' REACH Bilaga 59_update'!$D$4:$F$4,0),FALSE),VLOOKUP($A262,'REACH Bilaga XIV_update'!$D$4:$H$110,MATCH(Sammanfattning!P$1,'REACH Bilaga XIV_update'!$D$4:$H$4,0),FALSE))),IFERROR(VLOOKUP($C262,' REACH Bilaga 59_update'!$C$5:$F$210,MATCH(Sammanfattning!P$1,' REACH Bilaga 59_update'!$C$4:$F$4,0),FALSE),VLOOKUP($C262,'REACH Bilaga XIV_update'!$C$4:$H$110,MATCH(Sammanfattning!P$1,'REACH Bilaga XIV_update'!$C$4:$H$4,0),FALSE)))</f>
        <v>#N/A</v>
      </c>
      <c r="Q262" s="76" t="e">
        <f>IF($C262="-",IF($A262="-",IF(VLOOKUP($D262,'REACH Bilaga XIV_update'!$A$5:$I$110,9,FALSE)="",NA(),VLOOKUP($D262,'REACH Bilaga XIV_update'!$A$5:$I$110,9,FALSE)),IF(VLOOKUP($A262,'REACH Bilaga XIV_update'!$D$5:$I$110,6,FALSE)="",NA(),VLOOKUP($A262,'REACH Bilaga XIV_update'!$D$5:$I$110,6,FALSE))),IF(VLOOKUP($C262,'REACH Bilaga XIV_update'!$C$5:$I$110,7,FALSE)="",NA(),VLOOKUP($C262,'REACH Bilaga XIV_update'!$C$5:$I$110,7,FALSE)))</f>
        <v>#N/A</v>
      </c>
      <c r="R262" s="76" t="e">
        <f>IF($C262="-",IF($A262="-",IF(VLOOKUP($D262,CoRAP_update!$A$5:$O$376,15,FALSE)="",NA(),VLOOKUP($D262,CoRAP_update!$A$5:$O$376,15,FALSE)),IF(VLOOKUP($A262,CoRAP_update!$D$5:$O$376,12,FALSE)="",NA(),VLOOKUP($A262,CoRAP_update!$D$5:$O$376,12,FALSE))),IF(VLOOKUP($C262,CoRAP_update!$C$5:$O$376,13,FALSE)="",NA(),VLOOKUP($C262,CoRAP_update!$C$5:$O$376,13,FALSE)))</f>
        <v>#N/A</v>
      </c>
      <c r="S262" s="144" t="e">
        <f>IF($C262="-",IF($A262="-",VLOOKUP($D262,CoRAP_update!$A$5:$J$376,MATCH(Sammanfattning!S$1,CoRAP_update!$A$4:$J$4,0),FALSE),VLOOKUP($A262,CoRAP_update!$D$5:$J$376,MATCH(Sammanfattning!S$1,CoRAP_update!$D$4:$J$4,0),FALSE)),VLOOKUP($C262,CoRAP_update!$C$5:$J$376,MATCH(Sammanfattning!S$1,CoRAP_update!$C$4:$J$4,0),FALSE))</f>
        <v>#N/A</v>
      </c>
      <c r="T262" s="76" t="e">
        <f>IF($A262="-",VLOOKUP($D262,EDC_update!$C$2:$F$450,4,FALSE),VLOOKUP($A262,EDC_update!$B$2:$F$450,5,FALSE))</f>
        <v>#N/A</v>
      </c>
      <c r="V262" s="78">
        <f>IF(IFERROR(SEARCH("PBT",P262),99)=99,IF(IFERROR(SEARCH("suspected PBT",S262),99)=99,IF(IFERROR(SEARCH("concluded to be PBT",K262),99)=99,IF(IFERROR(SEARCH("PBT",S262),99)=99,IF(IFERROR(SEARCH("PBT cand",L262),99)=99,IF(IFERROR(SEARCH("PBT",L262),99)=99,IF(IFERROR(SEARCH("persistent, bioackumulative and toxic properties",K262),99)=99,0,Scoring!$E$3),Scoring!$E$3),Scoring!$E$7),Scoring!$E$3),Scoring!$E$5),Scoring!$E$6),Scoring!$E$3)</f>
        <v>0</v>
      </c>
      <c r="W262" s="78">
        <f>IF(IFERROR(SEARCH("vPvB",P262),99)=99,IF(IFERROR(SEARCH("suspected pbt/vPvB",S262),99)=99,IF(IFERROR(SEARCH("vPvB",S262),99)=99,IF(IFERROR(SEARCH("concluded to be a vPvB",S262),99)=99,IF(IFERROR(SEARCH("identified as vPvB",K262),99)=99,IF(IFERROR(SEARCH("concluded to be a vPvB",K262),99)=99,IF(IFERROR(SEARCH("concluded to be both pbt and vPvB",S262),99)=99,IF(IFERROR(SEARCH("concluded to be both pbt and vPvB",K262),99)=99,0,Scoring!$E$5),Scoring!$E$5),Scoring!$E$5),Scoring!$E$5),Scoring!$E$5),Scoring!$E$4),Scoring!$E$6),Scoring!$E$4)</f>
        <v>0</v>
      </c>
      <c r="X262" s="78">
        <f>IF(IFERROR(SEARCH("H410",N262),99)=99,IF(IFERROR(SEARCH("H410",O262),99)=99,IF(IFERROR(SEARCH("H410",Q262),99)=99,IF(IFERROR(SEARCH("H410",M262),99)=99,IF(IFERROR(SEARCH("H410",R262),99)=99,IF(IFERROR(SEARCH("H411",N262),99)=99,IF(IFERROR(SEARCH("H411",O262),99)=99,IF(IFERROR(SEARCH("H411",Q262),99)=99,IF(IFERROR(SEARCH("H411",M262),99)=99,IF(IFERROR(SEARCH("H411",R262),99)=99,IF(IFERROR(SEARCH("H413",N262),99)=99,IF(IFERROR(SEARCH("H413",O262),99)=99,IF(IFERROR(SEARCH("H413",Q262),99)=99,IF(IFERROR(SEARCH("H413",M262),99)=99,IF(IFERROR(SEARCH("H413",R262),99)=99,IF(IFERROR(SEARCH("H412",N262),99)=99,IF(IFERROR(SEARCH("H412",O262),99)=99,IF(IFERROR(SEARCH("H412",Q262),99)=99,IF(IFERROR(SEARCH("H412",M262),99)=99,IF(IFERROR(SEARCH("H412",R262),99)=99,0,Scoring!$E$2),Scoring!$E$2),Scoring!$E$2),Scoring!$E$2),Scoring!$E$2),Scoring!$E$2),Scoring!$E$2),Scoring!$E$2),Scoring!$E$2),Scoring!$E$2),Scoring!$E$2),Scoring!$E$2),Scoring!$E$2),Scoring!$E$2),Scoring!$E$2),Scoring!$E$2),Scoring!$E$2),Scoring!$E$2),Scoring!$E$2),Scoring!$E$2)</f>
        <v>1</v>
      </c>
      <c r="Y262" s="78">
        <f>IF(IFERROR(SEARCH("CMR",K262),99)=99,IF(IFERROR(SEARCH("Suspected CMR",S262),99)=99,IF(IFERROR(SEARCH("CMR",S262),99)=99,0,Scoring!$E$8),Scoring!$E$9),Scoring!$E$8)</f>
        <v>3</v>
      </c>
      <c r="Z262" s="78">
        <f>IF(IFERROR(SEARCH("H350",N262),99)=99,IF(IFERROR(SEARCH("H350",O262),99)=99,IF(IFERROR(SEARCH("H350",Q262),99)=99,IF(IFERROR(SEARCH("H350",M262),99)=99,IF(IFERROR(SEARCH("H350",R262),99)=99,IF(IFERROR(SEARCH("H351",N262),99)=99,IF(IFERROR(SEARCH("H351",O262),99)=99,IF(IFERROR(SEARCH("H351",Q262),99)=99,IF(IFERROR(SEARCH("H351",M262),99)=99,IF(IFERROR(SEARCH("H351",R262),99)=99,IF(IFERROR(SEARCH("carcinogenic",P262),99)=99,IF(IFERROR(SEARCH("suspected carcinogenic",S262),99)=99,0,Scoring!$E$12),Scoring!$E$11),Scoring!$E$10),Scoring!$E$10),Scoring!$E$10),Scoring!$E$10),Scoring!$E$10),Scoring!$E$10),Scoring!$E$10),Scoring!$E$10),Scoring!$E$10),Scoring!$E$10)</f>
        <v>1</v>
      </c>
      <c r="AA262" s="78">
        <f>IF(IFERROR(SEARCH("H340",N262),99)=99,IF(IFERROR(SEARCH("H340",O262),99)=99,IF(IFERROR(SEARCH("H340",Q262),99)=99,IF(IFERROR(SEARCH("H340",M262),99)=99,IF(IFERROR(SEARCH("H340",R262),99)=99,IF(IFERROR(SEARCH("H341",N262),99)=99,IF(IFERROR(SEARCH("H341",O262),99)=99,IF(IFERROR(SEARCH("H341",Q262),99)=99,IF(IFERROR(SEARCH("H341",M262),99)=99,IF(IFERROR(SEARCH("H341",R262),99)=99,IF(IFERROR(SEARCH("mutagenic",P262),99)=99,IF(IFERROR(SEARCH("suspected mutagenic",S262),99)=99,0,Scoring!$E$15),Scoring!$E$14),Scoring!$E$13),Scoring!$E$13),Scoring!$E$13),Scoring!$E$13),Scoring!$E$13),Scoring!$E$13),Scoring!$E$13),Scoring!$E$13),Scoring!$E$13),Scoring!$E$13)</f>
        <v>1</v>
      </c>
      <c r="AB262" s="78">
        <f>IF(IFERROR(SEARCH("H360",N262),99)=99,IF(IFERROR(SEARCH("H360",O262),99)=99,IF(IFERROR(SEARCH("H360",Q262),99)=99,IF(IFERROR(SEARCH("H360",M262),99)=99,IF(IFERROR(SEARCH("H360",R262),99)=99,IF(IFERROR(SEARCH("H361",N262),99)=99,IF(IFERROR(SEARCH("H361",O262),99)=99,IF(IFERROR(SEARCH("H361",Q262),99)=99,IF(IFERROR(SEARCH("H361",M262),99)=99,IF(IFERROR(SEARCH("H361",R262),99)=99,IF(IFERROR(SEARCH("reproduction",P262),99)=99,IF(IFERROR(SEARCH("suspected reprotoxic",S262),99)=99,IF(IFERROR(SEARCH("reprotoxic",S262),99)=99,IF(IFERROR(SEARCH("reprotoxic",K262),99)=99,0,Scoring!$E$18),Scoring!$E$18),Scoring!$E$19),Scoring!$E$17),Scoring!$E$16),Scoring!$E$16),Scoring!$E$16),Scoring!$E$16),Scoring!$E$16),Scoring!$E$16),Scoring!$E$16),Scoring!$E$16),Scoring!$E$16),Scoring!$E$16)</f>
        <v>0</v>
      </c>
      <c r="AC262" s="78">
        <f>IF(IFERROR(SEARCH("57f",L262),99)=99,IF(IFERROR(SEARCH("57(f)",P262),99)=99,0,Scoring!$E$20),Scoring!$E$20)</f>
        <v>0</v>
      </c>
      <c r="AD262" s="78">
        <f>IF(IFERROR(SEARCH("CAT1",T262),99)=99,IF(IFERROR(SEARCH("CAT2",T262),99)=99,IF(IFERROR(SEARCH("CAT3",T262),99)=99,IF(IFERROR(SEARCH("concluded to be endocrine",K262),99)=99,IF(IFERROR(SEARCH("categorised as endocrine",K262),99)=99,IF(IFERROR(SEARCH("endocrine disrupting",P262),99)=99,IF(IFERROR(SEARCH("endocrine disrupting",K262),99)=99,IF(IFERROR(SEARCH("suspected endocrine",S262),99)=99,IF(IFERROR(SEARCH("potential endocrine",S262),99)=99,0,Scoring!$E$25),Scoring!$E$25),Scoring!$E$24),Scoring!$E$24),Scoring!$E$24),Scoring!$E$24),Scoring!$E$23),Scoring!$E$22),Scoring!$E$21)</f>
        <v>0</v>
      </c>
      <c r="AE262" s="78">
        <f>IF(IFERROR(SEARCH("suspected sensitiser",S262),99)=99,IF(IFERROR(SEARCH("sensitiser",S262),99)=99,IF(IFERROR(SEARCH("other hazard based concern",S262),99)=99,0,Scoring!$E$28),Scoring!$E$26),Scoring!$E$27)</f>
        <v>0</v>
      </c>
      <c r="AF262" s="78">
        <f>IF(IFERROR(M262,1)=1,IF(IFERROR(N262,1)=1,IF(IFERROR(O262,1)=1,IF(IFERROR(Q262,1)=1,IF(IFERROR(R262,1)=1,IF(IFERROR(T262,1)=1,IF(IFERROR(K262,1)=1,IF(IFERROR(P262,1)=1,IF(IFERROR(S262,1)=1,Scoring!$E$29,0),0),0),0),0),0),0),0),0)</f>
        <v>0</v>
      </c>
      <c r="AG262" s="78">
        <f t="shared" si="30"/>
        <v>4</v>
      </c>
      <c r="AI262" s="93"/>
      <c r="AJ262" s="94"/>
      <c r="AK262" s="76"/>
      <c r="AL262" s="75"/>
      <c r="AN262" s="79"/>
      <c r="AO262" s="79"/>
      <c r="AP262" s="79"/>
      <c r="AQ262" s="79"/>
      <c r="AR262" s="79"/>
      <c r="AS262" s="78"/>
      <c r="AU262" s="79">
        <f>IF(IFERROR(F262,99)=99,IF(IFERROR(G262,99)=99,IF(IFERROR(H262,99)=99,IF(IFERROR(I262,99)=99,IF(IFERROR(E262,99)=99,IF(IFERROR(J262,99)=99,0,Scoring!$B$7),Scoring!$B$3),Scoring!$B$2),Scoring!$B$6),Scoring!$B$5),Scoring!$B$4)</f>
        <v>0.3</v>
      </c>
      <c r="AV262" s="78">
        <f t="shared" si="31"/>
        <v>1.2</v>
      </c>
      <c r="AW262" s="78"/>
      <c r="AX262" s="66"/>
      <c r="AY262" s="78"/>
      <c r="AZ262" s="76"/>
      <c r="BA262" s="76"/>
      <c r="BB262" s="76"/>
    </row>
    <row r="263" spans="1:54" x14ac:dyDescent="0.25">
      <c r="A263" s="77" t="s">
        <v>7473</v>
      </c>
      <c r="B263" s="76" t="str">
        <f t="shared" si="29"/>
        <v>204-563-5</v>
      </c>
      <c r="C263" s="77" t="s">
        <v>603</v>
      </c>
      <c r="D263" s="77" t="s">
        <v>604</v>
      </c>
      <c r="E263" s="76" t="str">
        <f>IF(C263="-",IF(A263="-",VLOOKUP(D263,'sin-list 180320_update'!$C$2:$C$835,1,FALSE),VLOOKUP(A263,'sin-list 180320_update'!$A$2:$A$835,1,FALSE)),VLOOKUP(C263,'sin-list 180320_update'!$B$2:$B$835,1,FALSE))</f>
        <v>204-563-5</v>
      </c>
      <c r="F263" s="76" t="e">
        <f>IF($C263="-",IF($A263="-",VLOOKUP($D263,'REACH Bilaga XVII_update'!$A$5:$A$131,1,FALSE),VLOOKUP($A263,'REACH Bilaga XVII_update'!$C$5:$C$131,1,FALSE)),VLOOKUP($C263,'REACH Bilaga XVII_update'!$B$5:$B$131,1,FALSE))</f>
        <v>#N/A</v>
      </c>
      <c r="G263" s="76" t="e">
        <f>IF($C263="-",IF($A263="-",VLOOKUP($D263,' REACH Bilaga 59_update'!$A$5:$A$210,1,FALSE),VLOOKUP($A263,' REACH Bilaga 59_update'!$D$5:$D$210,1,FALSE)),VLOOKUP($C263,' REACH Bilaga 59_update'!$C$5:$C$210,1,FALSE))</f>
        <v>#N/A</v>
      </c>
      <c r="H263" s="76" t="e">
        <f>IF($C263="-",IF($A263="-",VLOOKUP($D263,'REACH Bilaga XIV_update'!$A$5:$A$110,1,FALSE),VLOOKUP($A263,'REACH Bilaga XIV_update'!$D$5:$D$110,1,FALSE)),VLOOKUP($C263,'REACH Bilaga XIV_update'!$C$5:$C$110,1,FALSE))</f>
        <v>#N/A</v>
      </c>
      <c r="I263" s="76" t="e">
        <f>IF($C263="-",IF($A263="-",VLOOKUP($D263,CoRAP_update!$A$5:$A$376,1,FALSE),VLOOKUP($A263,CoRAP_update!$D$5:$D$376,1,FALSE)),VLOOKUP($C263,CoRAP_update!$C$5:$C$376,1,FALSE))</f>
        <v>#N/A</v>
      </c>
      <c r="J263" s="76" t="e">
        <f>IF($C263="-",IF($A263="-",VLOOKUP($D263,EDC_update!$C$2:$C$450,1,FALSE),VLOOKUP($A263,EDC_update!$B$2:$B$450,1,FALSE)),VLOOKUP($C263,EDC_update!$L$2:$L$450,1,FALSE))</f>
        <v>#N/A</v>
      </c>
      <c r="K263" s="76" t="str">
        <f>IF($C263="-",IF($A263="-",IF(VLOOKUP($D263,'sin-list 180320_update'!$C$2:$S$835,3,FALSE)="",NA(),VLOOKUP($D263,'sin-list 180320_update'!$C$2:$S$835,3,FALSE)),IF(VLOOKUP($A263,'sin-list 180320_update'!$A$2:$S$835,5,FALSE)="",NA(),VLOOKUP($A263,'sin-list 180320_update'!$A$2:$S$835,5,FALSE))),IF(VLOOKUP($C263,'sin-list 180320_update'!$B$2:$S$835,4,FALSE)="",NA(),VLOOKUP($C263,'sin-list 180320_update'!$B$2:$S$835,4,FALSE)))</f>
        <v>Classified CMR according to Annex VI of Regulation 1272/2008</v>
      </c>
      <c r="L263" s="76" t="str">
        <f>IF($C263="-",IF($A263="-",VLOOKUP($D263,'sin-list 180320_update'!$C$2:$S$835,6,FALSE),VLOOKUP($A263,'sin-list 180320_update'!$A$2:$S$835,8,FALSE)),VLOOKUP($C263,'sin-list 180320_update'!$B$2:$S$835,7,FALSE))</f>
        <v>Carc. 1B
Acute Tox. 4 *
Aquatic Acute 1
Aquatic Chronic 1</v>
      </c>
      <c r="M263" s="76" t="str">
        <f>IF($C263="-",IF($A263="-",IF(VLOOKUP($D263,'sin-list 180320_update'!$C$2:$S$835,8,FALSE)="",NA(),VLOOKUP($D263,'sin-list 180320_update'!$C$2:$S$835,8,FALSE)),IF(VLOOKUP($A263,'sin-list 180320_update'!$A$2:$S$835,10,FALSE)="",NA(),VLOOKUP($A263,'sin-list 180320_update'!$A$2:$S$835,10,FALSE))),IF(VLOOKUP($C263,'sin-list 180320_update'!$B$2:$S$835,9,FALSE)="",NA(),VLOOKUP($C263,'sin-list 180320_update'!$B$2:$S$835,9,FALSE)))</f>
        <v>H350
H302
H400
H410</v>
      </c>
      <c r="N263" s="76" t="e">
        <f>IF($C263="-",IF($A263="-",IF(VLOOKUP($D263,'REACH Bilaga XVII_update'!$A$5:$E$131,4,FALSE)="",NA(),VLOOKUP($D263,'REACH Bilaga XVII_update'!$A$5:$E$131,4,FALSE)),IF(VLOOKUP($A263,'REACH Bilaga XVII_update'!$C$5:$D$131,2,FALSE)="",NA(),VLOOKUP($A263,'REACH Bilaga XVII_update'!$C$5:$D$131,2,FALSE))),IF(VLOOKUP($C263,'REACH Bilaga XVII_update'!$B$5:$D$131,3,FALSE)="",NA(),VLOOKUP($C263,'REACH Bilaga XVII_update'!$B$5:$D$131,3,FALSE)))</f>
        <v>#N/A</v>
      </c>
      <c r="O263" s="76" t="e">
        <f>IF($C263="-",IF($A263="-",IF(VLOOKUP($D263,' REACH Bilaga 59_update'!$A$5:$E$210,5,FALSE)="",NA(),VLOOKUP($D263,' REACH Bilaga 59_update'!$A$5:$E$210,5,FALSE)),IF(VLOOKUP($A263,' REACH Bilaga 59_update'!$D$5:$E$210,2,FALSE)="",NA(),VLOOKUP($A263,' REACH Bilaga 59_update'!$D$5:$E$210,2,FALSE))),IF(VLOOKUP($C263,' REACH Bilaga 59_update'!$C$5:$E$210,3,FALSE)="",NA(),VLOOKUP($C263,' REACH Bilaga 59_update'!$C$5:$E$210,3,FALSE)))</f>
        <v>#N/A</v>
      </c>
      <c r="P263" s="76" t="e">
        <f>IF(C263="-",IF(A263="-",IFERROR(VLOOKUP($D263,' REACH Bilaga 59_update'!$A$5:$F$210,MATCH(Sammanfattning!P$1,' REACH Bilaga 59_update'!$A$4:$F$4,0),FALSE),VLOOKUP($D263,'REACH Bilaga XIV_update'!$A$4:$H$110,MATCH(Sammanfattning!P$1,'REACH Bilaga XIV_update'!$A$4:$H$4,0),FALSE)),IFERROR(VLOOKUP($A263,' REACH Bilaga 59_update'!$D$5:$F$210,MATCH(Sammanfattning!P$1,' REACH Bilaga 59_update'!$D$4:$F$4,0),FALSE),VLOOKUP($A263,'REACH Bilaga XIV_update'!$D$4:$H$110,MATCH(Sammanfattning!P$1,'REACH Bilaga XIV_update'!$D$4:$H$4,0),FALSE))),IFERROR(VLOOKUP($C263,' REACH Bilaga 59_update'!$C$5:$F$210,MATCH(Sammanfattning!P$1,' REACH Bilaga 59_update'!$C$4:$F$4,0),FALSE),VLOOKUP($C263,'REACH Bilaga XIV_update'!$C$4:$H$110,MATCH(Sammanfattning!P$1,'REACH Bilaga XIV_update'!$C$4:$H$4,0),FALSE)))</f>
        <v>#N/A</v>
      </c>
      <c r="Q263" s="76" t="e">
        <f>IF($C263="-",IF($A263="-",IF(VLOOKUP($D263,'REACH Bilaga XIV_update'!$A$5:$I$110,9,FALSE)="",NA(),VLOOKUP($D263,'REACH Bilaga XIV_update'!$A$5:$I$110,9,FALSE)),IF(VLOOKUP($A263,'REACH Bilaga XIV_update'!$D$5:$I$110,6,FALSE)="",NA(),VLOOKUP($A263,'REACH Bilaga XIV_update'!$D$5:$I$110,6,FALSE))),IF(VLOOKUP($C263,'REACH Bilaga XIV_update'!$C$5:$I$110,7,FALSE)="",NA(),VLOOKUP($C263,'REACH Bilaga XIV_update'!$C$5:$I$110,7,FALSE)))</f>
        <v>#N/A</v>
      </c>
      <c r="R263" s="76" t="e">
        <f>IF($C263="-",IF($A263="-",IF(VLOOKUP($D263,CoRAP_update!$A$5:$O$376,15,FALSE)="",NA(),VLOOKUP($D263,CoRAP_update!$A$5:$O$376,15,FALSE)),IF(VLOOKUP($A263,CoRAP_update!$D$5:$O$376,12,FALSE)="",NA(),VLOOKUP($A263,CoRAP_update!$D$5:$O$376,12,FALSE))),IF(VLOOKUP($C263,CoRAP_update!$C$5:$O$376,13,FALSE)="",NA(),VLOOKUP($C263,CoRAP_update!$C$5:$O$376,13,FALSE)))</f>
        <v>#N/A</v>
      </c>
      <c r="S263" s="144" t="e">
        <f>IF($C263="-",IF($A263="-",VLOOKUP($D263,CoRAP_update!$A$5:$J$376,MATCH(Sammanfattning!S$1,CoRAP_update!$A$4:$J$4,0),FALSE),VLOOKUP($A263,CoRAP_update!$D$5:$J$376,MATCH(Sammanfattning!S$1,CoRAP_update!$D$4:$J$4,0),FALSE)),VLOOKUP($C263,CoRAP_update!$C$5:$J$376,MATCH(Sammanfattning!S$1,CoRAP_update!$C$4:$J$4,0),FALSE))</f>
        <v>#N/A</v>
      </c>
      <c r="T263" s="76" t="e">
        <f>IF($A263="-",VLOOKUP($D263,EDC_update!$C$2:$F$450,4,FALSE),VLOOKUP($A263,EDC_update!$B$2:$F$450,5,FALSE))</f>
        <v>#N/A</v>
      </c>
      <c r="V263" s="78">
        <f>IF(IFERROR(SEARCH("PBT",P263),99)=99,IF(IFERROR(SEARCH("suspected PBT",S263),99)=99,IF(IFERROR(SEARCH("concluded to be PBT",K263),99)=99,IF(IFERROR(SEARCH("PBT",S263),99)=99,IF(IFERROR(SEARCH("PBT cand",L263),99)=99,IF(IFERROR(SEARCH("PBT",L263),99)=99,IF(IFERROR(SEARCH("persistent, bioackumulative and toxic properties",K263),99)=99,0,Scoring!$E$3),Scoring!$E$3),Scoring!$E$7),Scoring!$E$3),Scoring!$E$5),Scoring!$E$6),Scoring!$E$3)</f>
        <v>0</v>
      </c>
      <c r="W263" s="78">
        <f>IF(IFERROR(SEARCH("vPvB",P263),99)=99,IF(IFERROR(SEARCH("suspected pbt/vPvB",S263),99)=99,IF(IFERROR(SEARCH("vPvB",S263),99)=99,IF(IFERROR(SEARCH("concluded to be a vPvB",S263),99)=99,IF(IFERROR(SEARCH("identified as vPvB",K263),99)=99,IF(IFERROR(SEARCH("concluded to be a vPvB",K263),99)=99,IF(IFERROR(SEARCH("concluded to be both pbt and vPvB",S263),99)=99,IF(IFERROR(SEARCH("concluded to be both pbt and vPvB",K263),99)=99,0,Scoring!$E$5),Scoring!$E$5),Scoring!$E$5),Scoring!$E$5),Scoring!$E$5),Scoring!$E$4),Scoring!$E$6),Scoring!$E$4)</f>
        <v>0</v>
      </c>
      <c r="X263" s="78">
        <f>IF(IFERROR(SEARCH("H410",N263),99)=99,IF(IFERROR(SEARCH("H410",O263),99)=99,IF(IFERROR(SEARCH("H410",Q263),99)=99,IF(IFERROR(SEARCH("H410",M263),99)=99,IF(IFERROR(SEARCH("H410",R263),99)=99,IF(IFERROR(SEARCH("H411",N263),99)=99,IF(IFERROR(SEARCH("H411",O263),99)=99,IF(IFERROR(SEARCH("H411",Q263),99)=99,IF(IFERROR(SEARCH("H411",M263),99)=99,IF(IFERROR(SEARCH("H411",R263),99)=99,IF(IFERROR(SEARCH("H413",N263),99)=99,IF(IFERROR(SEARCH("H413",O263),99)=99,IF(IFERROR(SEARCH("H413",Q263),99)=99,IF(IFERROR(SEARCH("H413",M263),99)=99,IF(IFERROR(SEARCH("H413",R263),99)=99,IF(IFERROR(SEARCH("H412",N263),99)=99,IF(IFERROR(SEARCH("H412",O263),99)=99,IF(IFERROR(SEARCH("H412",Q263),99)=99,IF(IFERROR(SEARCH("H412",M263),99)=99,IF(IFERROR(SEARCH("H412",R263),99)=99,0,Scoring!$E$2),Scoring!$E$2),Scoring!$E$2),Scoring!$E$2),Scoring!$E$2),Scoring!$E$2),Scoring!$E$2),Scoring!$E$2),Scoring!$E$2),Scoring!$E$2),Scoring!$E$2),Scoring!$E$2),Scoring!$E$2),Scoring!$E$2),Scoring!$E$2),Scoring!$E$2),Scoring!$E$2),Scoring!$E$2),Scoring!$E$2),Scoring!$E$2)</f>
        <v>1</v>
      </c>
      <c r="Y263" s="78">
        <f>IF(IFERROR(SEARCH("CMR",K263),99)=99,IF(IFERROR(SEARCH("Suspected CMR",S263),99)=99,IF(IFERROR(SEARCH("CMR",S263),99)=99,0,Scoring!$E$8),Scoring!$E$9),Scoring!$E$8)</f>
        <v>3</v>
      </c>
      <c r="Z263" s="78">
        <f>IF(IFERROR(SEARCH("H350",N263),99)=99,IF(IFERROR(SEARCH("H350",O263),99)=99,IF(IFERROR(SEARCH("H350",Q263),99)=99,IF(IFERROR(SEARCH("H350",M263),99)=99,IF(IFERROR(SEARCH("H350",R263),99)=99,IF(IFERROR(SEARCH("H351",N263),99)=99,IF(IFERROR(SEARCH("H351",O263),99)=99,IF(IFERROR(SEARCH("H351",Q263),99)=99,IF(IFERROR(SEARCH("H351",M263),99)=99,IF(IFERROR(SEARCH("H351",R263),99)=99,IF(IFERROR(SEARCH("carcinogenic",P263),99)=99,IF(IFERROR(SEARCH("suspected carcinogenic",S263),99)=99,0,Scoring!$E$12),Scoring!$E$11),Scoring!$E$10),Scoring!$E$10),Scoring!$E$10),Scoring!$E$10),Scoring!$E$10),Scoring!$E$10),Scoring!$E$10),Scoring!$E$10),Scoring!$E$10),Scoring!$E$10)</f>
        <v>1</v>
      </c>
      <c r="AA263" s="78">
        <f>IF(IFERROR(SEARCH("H340",N263),99)=99,IF(IFERROR(SEARCH("H340",O263),99)=99,IF(IFERROR(SEARCH("H340",Q263),99)=99,IF(IFERROR(SEARCH("H340",M263),99)=99,IF(IFERROR(SEARCH("H340",R263),99)=99,IF(IFERROR(SEARCH("H341",N263),99)=99,IF(IFERROR(SEARCH("H341",O263),99)=99,IF(IFERROR(SEARCH("H341",Q263),99)=99,IF(IFERROR(SEARCH("H341",M263),99)=99,IF(IFERROR(SEARCH("H341",R263),99)=99,IF(IFERROR(SEARCH("mutagenic",P263),99)=99,IF(IFERROR(SEARCH("suspected mutagenic",S263),99)=99,0,Scoring!$E$15),Scoring!$E$14),Scoring!$E$13),Scoring!$E$13),Scoring!$E$13),Scoring!$E$13),Scoring!$E$13),Scoring!$E$13),Scoring!$E$13),Scoring!$E$13),Scoring!$E$13),Scoring!$E$13)</f>
        <v>0</v>
      </c>
      <c r="AB263" s="78">
        <f>IF(IFERROR(SEARCH("H360",N263),99)=99,IF(IFERROR(SEARCH("H360",O263),99)=99,IF(IFERROR(SEARCH("H360",Q263),99)=99,IF(IFERROR(SEARCH("H360",M263),99)=99,IF(IFERROR(SEARCH("H360",R263),99)=99,IF(IFERROR(SEARCH("H361",N263),99)=99,IF(IFERROR(SEARCH("H361",O263),99)=99,IF(IFERROR(SEARCH("H361",Q263),99)=99,IF(IFERROR(SEARCH("H361",M263),99)=99,IF(IFERROR(SEARCH("H361",R263),99)=99,IF(IFERROR(SEARCH("reproduction",P263),99)=99,IF(IFERROR(SEARCH("suspected reprotoxic",S263),99)=99,IF(IFERROR(SEARCH("reprotoxic",S263),99)=99,IF(IFERROR(SEARCH("reprotoxic",K263),99)=99,0,Scoring!$E$18),Scoring!$E$18),Scoring!$E$19),Scoring!$E$17),Scoring!$E$16),Scoring!$E$16),Scoring!$E$16),Scoring!$E$16),Scoring!$E$16),Scoring!$E$16),Scoring!$E$16),Scoring!$E$16),Scoring!$E$16),Scoring!$E$16)</f>
        <v>0</v>
      </c>
      <c r="AC263" s="78">
        <f>IF(IFERROR(SEARCH("57f",L263),99)=99,IF(IFERROR(SEARCH("57(f)",P263),99)=99,0,Scoring!$E$20),Scoring!$E$20)</f>
        <v>0</v>
      </c>
      <c r="AD263" s="78">
        <f>IF(IFERROR(SEARCH("CAT1",T263),99)=99,IF(IFERROR(SEARCH("CAT2",T263),99)=99,IF(IFERROR(SEARCH("CAT3",T263),99)=99,IF(IFERROR(SEARCH("concluded to be endocrine",K263),99)=99,IF(IFERROR(SEARCH("categorised as endocrine",K263),99)=99,IF(IFERROR(SEARCH("endocrine disrupting",P263),99)=99,IF(IFERROR(SEARCH("endocrine disrupting",K263),99)=99,IF(IFERROR(SEARCH("suspected endocrine",S263),99)=99,IF(IFERROR(SEARCH("potential endocrine",S263),99)=99,0,Scoring!$E$25),Scoring!$E$25),Scoring!$E$24),Scoring!$E$24),Scoring!$E$24),Scoring!$E$24),Scoring!$E$23),Scoring!$E$22),Scoring!$E$21)</f>
        <v>0</v>
      </c>
      <c r="AE263" s="78">
        <f>IF(IFERROR(SEARCH("suspected sensitiser",S263),99)=99,IF(IFERROR(SEARCH("sensitiser",S263),99)=99,IF(IFERROR(SEARCH("other hazard based concern",S263),99)=99,0,Scoring!$E$28),Scoring!$E$26),Scoring!$E$27)</f>
        <v>0</v>
      </c>
      <c r="AF263" s="78">
        <f>IF(IFERROR(M263,1)=1,IF(IFERROR(N263,1)=1,IF(IFERROR(O263,1)=1,IF(IFERROR(Q263,1)=1,IF(IFERROR(R263,1)=1,IF(IFERROR(T263,1)=1,IF(IFERROR(K263,1)=1,IF(IFERROR(P263,1)=1,IF(IFERROR(S263,1)=1,Scoring!$E$29,0),0),0),0),0),0),0),0),0)</f>
        <v>0</v>
      </c>
      <c r="AG263" s="78">
        <f t="shared" si="30"/>
        <v>4</v>
      </c>
      <c r="AI263" s="93"/>
      <c r="AJ263" s="94"/>
      <c r="AK263" s="76"/>
      <c r="AL263" s="75"/>
      <c r="AN263" s="79"/>
      <c r="AO263" s="79"/>
      <c r="AP263" s="79"/>
      <c r="AQ263" s="79"/>
      <c r="AR263" s="79"/>
      <c r="AS263" s="78"/>
      <c r="AU263" s="79">
        <f>IF(IFERROR(F263,99)=99,IF(IFERROR(G263,99)=99,IF(IFERROR(H263,99)=99,IF(IFERROR(I263,99)=99,IF(IFERROR(E263,99)=99,IF(IFERROR(J263,99)=99,0,Scoring!$B$7),Scoring!$B$3),Scoring!$B$2),Scoring!$B$6),Scoring!$B$5),Scoring!$B$4)</f>
        <v>0.3</v>
      </c>
      <c r="AV263" s="78">
        <f t="shared" si="31"/>
        <v>1.2</v>
      </c>
      <c r="AW263" s="78"/>
      <c r="AX263" s="66"/>
      <c r="AY263" s="78"/>
      <c r="AZ263" s="76"/>
      <c r="BA263" s="76"/>
      <c r="BB263" s="76"/>
    </row>
    <row r="264" spans="1:54" x14ac:dyDescent="0.25">
      <c r="A264" s="77" t="s">
        <v>4803</v>
      </c>
      <c r="B264" s="76" t="str">
        <f t="shared" si="29"/>
        <v>205-016-3</v>
      </c>
      <c r="C264" s="77" t="s">
        <v>4802</v>
      </c>
      <c r="D264" s="77" t="s">
        <v>4801</v>
      </c>
      <c r="E264" s="76" t="e">
        <f>IF(C264="-",IF(A264="-",VLOOKUP(D264,'sin-list 180320_update'!$C$2:$C$835,1,FALSE),VLOOKUP(A264,'sin-list 180320_update'!$A$2:$A$835,1,FALSE)),VLOOKUP(C264,'sin-list 180320_update'!$B$2:$B$835,1,FALSE))</f>
        <v>#N/A</v>
      </c>
      <c r="F264" s="76" t="e">
        <f>IF($C264="-",IF($A264="-",VLOOKUP($D264,'REACH Bilaga XVII_update'!$A$5:$A$131,1,FALSE),VLOOKUP($A264,'REACH Bilaga XVII_update'!$C$5:$C$131,1,FALSE)),VLOOKUP($C264,'REACH Bilaga XVII_update'!$B$5:$B$131,1,FALSE))</f>
        <v>#N/A</v>
      </c>
      <c r="G264" s="76" t="e">
        <f>IF($C264="-",IF($A264="-",VLOOKUP($D264,' REACH Bilaga 59_update'!$A$5:$A$210,1,FALSE),VLOOKUP($A264,' REACH Bilaga 59_update'!$D$5:$D$210,1,FALSE)),VLOOKUP($C264,' REACH Bilaga 59_update'!$C$5:$C$210,1,FALSE))</f>
        <v>#N/A</v>
      </c>
      <c r="H264" s="76" t="e">
        <f>IF($C264="-",IF($A264="-",VLOOKUP($D264,'REACH Bilaga XIV_update'!$A$5:$A$110,1,FALSE),VLOOKUP($A264,'REACH Bilaga XIV_update'!$D$5:$D$110,1,FALSE)),VLOOKUP($C264,'REACH Bilaga XIV_update'!$C$5:$C$110,1,FALSE))</f>
        <v>#N/A</v>
      </c>
      <c r="I264" s="76" t="str">
        <f>IF($C264="-",IF($A264="-",VLOOKUP($D264,CoRAP_update!$A$5:$A$376,1,FALSE),VLOOKUP($A264,CoRAP_update!$D$5:$D$376,1,FALSE)),VLOOKUP($C264,CoRAP_update!$C$5:$C$376,1,FALSE))</f>
        <v>205-016-3</v>
      </c>
      <c r="J264" s="76" t="e">
        <f>IF($C264="-",IF($A264="-",VLOOKUP($D264,EDC_update!$C$2:$C$450,1,FALSE),VLOOKUP($A264,EDC_update!$B$2:$B$450,1,FALSE)),VLOOKUP($C264,EDC_update!$L$2:$L$450,1,FALSE))</f>
        <v>#N/A</v>
      </c>
      <c r="K264" s="76" t="e">
        <f>IF($C264="-",IF($A264="-",IF(VLOOKUP($D264,'sin-list 180320_update'!$C$2:$S$835,3,FALSE)="",NA(),VLOOKUP($D264,'sin-list 180320_update'!$C$2:$S$835,3,FALSE)),IF(VLOOKUP($A264,'sin-list 180320_update'!$A$2:$S$835,5,FALSE)="",NA(),VLOOKUP($A264,'sin-list 180320_update'!$A$2:$S$835,5,FALSE))),IF(VLOOKUP($C264,'sin-list 180320_update'!$B$2:$S$835,4,FALSE)="",NA(),VLOOKUP($C264,'sin-list 180320_update'!$B$2:$S$835,4,FALSE)))</f>
        <v>#N/A</v>
      </c>
      <c r="L264" s="76" t="e">
        <f>IF($C264="-",IF($A264="-",VLOOKUP($D264,'sin-list 180320_update'!$C$2:$S$835,6,FALSE),VLOOKUP($A264,'sin-list 180320_update'!$A$2:$S$835,8,FALSE)),VLOOKUP($C264,'sin-list 180320_update'!$B$2:$S$835,7,FALSE))</f>
        <v>#N/A</v>
      </c>
      <c r="M264" s="76" t="e">
        <f>IF($C264="-",IF($A264="-",IF(VLOOKUP($D264,'sin-list 180320_update'!$C$2:$S$835,8,FALSE)="",NA(),VLOOKUP($D264,'sin-list 180320_update'!$C$2:$S$835,8,FALSE)),IF(VLOOKUP($A264,'sin-list 180320_update'!$A$2:$S$835,10,FALSE)="",NA(),VLOOKUP($A264,'sin-list 180320_update'!$A$2:$S$835,10,FALSE))),IF(VLOOKUP($C264,'sin-list 180320_update'!$B$2:$S$835,9,FALSE)="",NA(),VLOOKUP($C264,'sin-list 180320_update'!$B$2:$S$835,9,FALSE)))</f>
        <v>#N/A</v>
      </c>
      <c r="N264" s="76" t="e">
        <f>IF($C264="-",IF($A264="-",IF(VLOOKUP($D264,'REACH Bilaga XVII_update'!$A$5:$E$131,4,FALSE)="",NA(),VLOOKUP($D264,'REACH Bilaga XVII_update'!$A$5:$E$131,4,FALSE)),IF(VLOOKUP($A264,'REACH Bilaga XVII_update'!$C$5:$D$131,2,FALSE)="",NA(),VLOOKUP($A264,'REACH Bilaga XVII_update'!$C$5:$D$131,2,FALSE))),IF(VLOOKUP($C264,'REACH Bilaga XVII_update'!$B$5:$D$131,3,FALSE)="",NA(),VLOOKUP($C264,'REACH Bilaga XVII_update'!$B$5:$D$131,3,FALSE)))</f>
        <v>#N/A</v>
      </c>
      <c r="O264" s="76" t="e">
        <f>IF($C264="-",IF($A264="-",IF(VLOOKUP($D264,' REACH Bilaga 59_update'!$A$5:$E$210,5,FALSE)="",NA(),VLOOKUP($D264,' REACH Bilaga 59_update'!$A$5:$E$210,5,FALSE)),IF(VLOOKUP($A264,' REACH Bilaga 59_update'!$D$5:$E$210,2,FALSE)="",NA(),VLOOKUP($A264,' REACH Bilaga 59_update'!$D$5:$E$210,2,FALSE))),IF(VLOOKUP($C264,' REACH Bilaga 59_update'!$C$5:$E$210,3,FALSE)="",NA(),VLOOKUP($C264,' REACH Bilaga 59_update'!$C$5:$E$210,3,FALSE)))</f>
        <v>#N/A</v>
      </c>
      <c r="P264" s="76" t="e">
        <f>IF(C264="-",IF(A264="-",IFERROR(VLOOKUP($D264,' REACH Bilaga 59_update'!$A$5:$F$210,MATCH(Sammanfattning!P$1,' REACH Bilaga 59_update'!$A$4:$F$4,0),FALSE),VLOOKUP($D264,'REACH Bilaga XIV_update'!$A$4:$H$110,MATCH(Sammanfattning!P$1,'REACH Bilaga XIV_update'!$A$4:$H$4,0),FALSE)),IFERROR(VLOOKUP($A264,' REACH Bilaga 59_update'!$D$5:$F$210,MATCH(Sammanfattning!P$1,' REACH Bilaga 59_update'!$D$4:$F$4,0),FALSE),VLOOKUP($A264,'REACH Bilaga XIV_update'!$D$4:$H$110,MATCH(Sammanfattning!P$1,'REACH Bilaga XIV_update'!$D$4:$H$4,0),FALSE))),IFERROR(VLOOKUP($C264,' REACH Bilaga 59_update'!$C$5:$F$210,MATCH(Sammanfattning!P$1,' REACH Bilaga 59_update'!$C$4:$F$4,0),FALSE),VLOOKUP($C264,'REACH Bilaga XIV_update'!$C$4:$H$110,MATCH(Sammanfattning!P$1,'REACH Bilaga XIV_update'!$C$4:$H$4,0),FALSE)))</f>
        <v>#N/A</v>
      </c>
      <c r="Q264" s="76" t="e">
        <f>IF($C264="-",IF($A264="-",IF(VLOOKUP($D264,'REACH Bilaga XIV_update'!$A$5:$I$110,9,FALSE)="",NA(),VLOOKUP($D264,'REACH Bilaga XIV_update'!$A$5:$I$110,9,FALSE)),IF(VLOOKUP($A264,'REACH Bilaga XIV_update'!$D$5:$I$110,6,FALSE)="",NA(),VLOOKUP($A264,'REACH Bilaga XIV_update'!$D$5:$I$110,6,FALSE))),IF(VLOOKUP($C264,'REACH Bilaga XIV_update'!$C$5:$I$110,7,FALSE)="",NA(),VLOOKUP($C264,'REACH Bilaga XIV_update'!$C$5:$I$110,7,FALSE)))</f>
        <v>#N/A</v>
      </c>
      <c r="R264" s="76" t="str">
        <f>IF($C264="-",IF($A264="-",IF(VLOOKUP($D264,CoRAP_update!$A$5:$O$376,15,FALSE)="",NA(),VLOOKUP($D264,CoRAP_update!$A$5:$O$376,15,FALSE)),IF(VLOOKUP($A264,CoRAP_update!$D$5:$O$376,12,FALSE)="",NA(),VLOOKUP($A264,CoRAP_update!$D$5:$O$376,12,FALSE))),IF(VLOOKUP($C264,CoRAP_update!$C$5:$O$376,13,FALSE)="",NA(),VLOOKUP($C264,CoRAP_update!$C$5:$O$376,13,FALSE)))</f>
        <v>H302
H400
H410</v>
      </c>
      <c r="S264" s="144" t="str">
        <f>IF($C264="-",IF($A264="-",VLOOKUP($D264,CoRAP_update!$A$5:$J$376,MATCH(Sammanfattning!S$1,CoRAP_update!$A$4:$J$4,0),FALSE),VLOOKUP($A264,CoRAP_update!$D$5:$J$376,MATCH(Sammanfattning!S$1,CoRAP_update!$D$4:$J$4,0),FALSE)),VLOOKUP($C264,CoRAP_update!$C$5:$J$376,MATCH(Sammanfattning!S$1,CoRAP_update!$C$4:$J$4,0),FALSE))</f>
        <v>CMR#Consumer use#Wide dispersive use</v>
      </c>
      <c r="T264" s="76" t="e">
        <f>IF($A264="-",VLOOKUP($D264,EDC_update!$C$2:$F$450,4,FALSE),VLOOKUP($A264,EDC_update!$B$2:$F$450,5,FALSE))</f>
        <v>#N/A</v>
      </c>
      <c r="V264" s="78">
        <f>IF(IFERROR(SEARCH("PBT",P264),99)=99,IF(IFERROR(SEARCH("suspected PBT",S264),99)=99,IF(IFERROR(SEARCH("concluded to be PBT",K264),99)=99,IF(IFERROR(SEARCH("PBT",S264),99)=99,IF(IFERROR(SEARCH("PBT cand",L264),99)=99,IF(IFERROR(SEARCH("PBT",L264),99)=99,IF(IFERROR(SEARCH("persistent, bioackumulative and toxic properties",K264),99)=99,0,Scoring!$E$3),Scoring!$E$3),Scoring!$E$7),Scoring!$E$3),Scoring!$E$5),Scoring!$E$6),Scoring!$E$3)</f>
        <v>0</v>
      </c>
      <c r="W264" s="78">
        <f>IF(IFERROR(SEARCH("vPvB",P264),99)=99,IF(IFERROR(SEARCH("suspected pbt/vPvB",S264),99)=99,IF(IFERROR(SEARCH("vPvB",S264),99)=99,IF(IFERROR(SEARCH("concluded to be a vPvB",S264),99)=99,IF(IFERROR(SEARCH("identified as vPvB",K264),99)=99,IF(IFERROR(SEARCH("concluded to be a vPvB",K264),99)=99,IF(IFERROR(SEARCH("concluded to be both pbt and vPvB",S264),99)=99,IF(IFERROR(SEARCH("concluded to be both pbt and vPvB",K264),99)=99,0,Scoring!$E$5),Scoring!$E$5),Scoring!$E$5),Scoring!$E$5),Scoring!$E$5),Scoring!$E$4),Scoring!$E$6),Scoring!$E$4)</f>
        <v>0</v>
      </c>
      <c r="X264" s="78">
        <f>IF(IFERROR(SEARCH("H410",N264),99)=99,IF(IFERROR(SEARCH("H410",O264),99)=99,IF(IFERROR(SEARCH("H410",Q264),99)=99,IF(IFERROR(SEARCH("H410",M264),99)=99,IF(IFERROR(SEARCH("H410",R264),99)=99,IF(IFERROR(SEARCH("H411",N264),99)=99,IF(IFERROR(SEARCH("H411",O264),99)=99,IF(IFERROR(SEARCH("H411",Q264),99)=99,IF(IFERROR(SEARCH("H411",M264),99)=99,IF(IFERROR(SEARCH("H411",R264),99)=99,IF(IFERROR(SEARCH("H413",N264),99)=99,IF(IFERROR(SEARCH("H413",O264),99)=99,IF(IFERROR(SEARCH("H413",Q264),99)=99,IF(IFERROR(SEARCH("H413",M264),99)=99,IF(IFERROR(SEARCH("H413",R264),99)=99,IF(IFERROR(SEARCH("H412",N264),99)=99,IF(IFERROR(SEARCH("H412",O264),99)=99,IF(IFERROR(SEARCH("H412",Q264),99)=99,IF(IFERROR(SEARCH("H412",M264),99)=99,IF(IFERROR(SEARCH("H412",R264),99)=99,0,Scoring!$E$2),Scoring!$E$2),Scoring!$E$2),Scoring!$E$2),Scoring!$E$2),Scoring!$E$2),Scoring!$E$2),Scoring!$E$2),Scoring!$E$2),Scoring!$E$2),Scoring!$E$2),Scoring!$E$2),Scoring!$E$2),Scoring!$E$2),Scoring!$E$2),Scoring!$E$2),Scoring!$E$2),Scoring!$E$2),Scoring!$E$2),Scoring!$E$2)</f>
        <v>1</v>
      </c>
      <c r="Y264" s="78">
        <f>IF(IFERROR(SEARCH("CMR",K264),99)=99,IF(IFERROR(SEARCH("Suspected CMR",S264),99)=99,IF(IFERROR(SEARCH("CMR",S264),99)=99,0,Scoring!$E$8),Scoring!$E$9),Scoring!$E$8)</f>
        <v>3</v>
      </c>
      <c r="Z264" s="78">
        <f>IF(IFERROR(SEARCH("H350",N264),99)=99,IF(IFERROR(SEARCH("H350",O264),99)=99,IF(IFERROR(SEARCH("H350",Q264),99)=99,IF(IFERROR(SEARCH("H350",M264),99)=99,IF(IFERROR(SEARCH("H350",R264),99)=99,IF(IFERROR(SEARCH("H351",N264),99)=99,IF(IFERROR(SEARCH("H351",O264),99)=99,IF(IFERROR(SEARCH("H351",Q264),99)=99,IF(IFERROR(SEARCH("H351",M264),99)=99,IF(IFERROR(SEARCH("H351",R264),99)=99,IF(IFERROR(SEARCH("carcinogenic",P264),99)=99,IF(IFERROR(SEARCH("suspected carcinogenic",S264),99)=99,0,Scoring!$E$12),Scoring!$E$11),Scoring!$E$10),Scoring!$E$10),Scoring!$E$10),Scoring!$E$10),Scoring!$E$10),Scoring!$E$10),Scoring!$E$10),Scoring!$E$10),Scoring!$E$10),Scoring!$E$10)</f>
        <v>0</v>
      </c>
      <c r="AA264" s="78">
        <f>IF(IFERROR(SEARCH("H340",N264),99)=99,IF(IFERROR(SEARCH("H340",O264),99)=99,IF(IFERROR(SEARCH("H340",Q264),99)=99,IF(IFERROR(SEARCH("H340",M264),99)=99,IF(IFERROR(SEARCH("H340",R264),99)=99,IF(IFERROR(SEARCH("H341",N264),99)=99,IF(IFERROR(SEARCH("H341",O264),99)=99,IF(IFERROR(SEARCH("H341",Q264),99)=99,IF(IFERROR(SEARCH("H341",M264),99)=99,IF(IFERROR(SEARCH("H341",R264),99)=99,IF(IFERROR(SEARCH("mutagenic",P264),99)=99,IF(IFERROR(SEARCH("suspected mutagenic",S264),99)=99,0,Scoring!$E$15),Scoring!$E$14),Scoring!$E$13),Scoring!$E$13),Scoring!$E$13),Scoring!$E$13),Scoring!$E$13),Scoring!$E$13),Scoring!$E$13),Scoring!$E$13),Scoring!$E$13),Scoring!$E$13)</f>
        <v>0</v>
      </c>
      <c r="AB264" s="78">
        <f>IF(IFERROR(SEARCH("H360",N264),99)=99,IF(IFERROR(SEARCH("H360",O264),99)=99,IF(IFERROR(SEARCH("H360",Q264),99)=99,IF(IFERROR(SEARCH("H360",M264),99)=99,IF(IFERROR(SEARCH("H360",R264),99)=99,IF(IFERROR(SEARCH("H361",N264),99)=99,IF(IFERROR(SEARCH("H361",O264),99)=99,IF(IFERROR(SEARCH("H361",Q264),99)=99,IF(IFERROR(SEARCH("H361",M264),99)=99,IF(IFERROR(SEARCH("H361",R264),99)=99,IF(IFERROR(SEARCH("reproduction",P264),99)=99,IF(IFERROR(SEARCH("suspected reprotoxic",S264),99)=99,IF(IFERROR(SEARCH("reprotoxic",S264),99)=99,IF(IFERROR(SEARCH("reprotoxic",K264),99)=99,0,Scoring!$E$18),Scoring!$E$18),Scoring!$E$19),Scoring!$E$17),Scoring!$E$16),Scoring!$E$16),Scoring!$E$16),Scoring!$E$16),Scoring!$E$16),Scoring!$E$16),Scoring!$E$16),Scoring!$E$16),Scoring!$E$16),Scoring!$E$16)</f>
        <v>0</v>
      </c>
      <c r="AC264" s="78">
        <f>IF(IFERROR(SEARCH("57f",L264),99)=99,IF(IFERROR(SEARCH("57(f)",P264),99)=99,0,Scoring!$E$20),Scoring!$E$20)</f>
        <v>0</v>
      </c>
      <c r="AD264" s="78">
        <f>IF(IFERROR(SEARCH("CAT1",T264),99)=99,IF(IFERROR(SEARCH("CAT2",T264),99)=99,IF(IFERROR(SEARCH("CAT3",T264),99)=99,IF(IFERROR(SEARCH("concluded to be endocrine",K264),99)=99,IF(IFERROR(SEARCH("categorised as endocrine",K264),99)=99,IF(IFERROR(SEARCH("endocrine disrupting",P264),99)=99,IF(IFERROR(SEARCH("endocrine disrupting",K264),99)=99,IF(IFERROR(SEARCH("suspected endocrine",S264),99)=99,IF(IFERROR(SEARCH("potential endocrine",S264),99)=99,0,Scoring!$E$25),Scoring!$E$25),Scoring!$E$24),Scoring!$E$24),Scoring!$E$24),Scoring!$E$24),Scoring!$E$23),Scoring!$E$22),Scoring!$E$21)</f>
        <v>0</v>
      </c>
      <c r="AE264" s="78">
        <f>IF(IFERROR(SEARCH("suspected sensitiser",S264),99)=99,IF(IFERROR(SEARCH("sensitiser",S264),99)=99,IF(IFERROR(SEARCH("other hazard based concern",S264),99)=99,0,Scoring!$E$28),Scoring!$E$26),Scoring!$E$27)</f>
        <v>0</v>
      </c>
      <c r="AF264" s="78">
        <f>IF(IFERROR(M264,1)=1,IF(IFERROR(N264,1)=1,IF(IFERROR(O264,1)=1,IF(IFERROR(Q264,1)=1,IF(IFERROR(R264,1)=1,IF(IFERROR(T264,1)=1,IF(IFERROR(K264,1)=1,IF(IFERROR(P264,1)=1,IF(IFERROR(S264,1)=1,Scoring!$E$29,0),0),0),0),0),0),0),0),0)</f>
        <v>0</v>
      </c>
      <c r="AG264" s="78">
        <f t="shared" si="30"/>
        <v>4</v>
      </c>
      <c r="AI264" s="93"/>
      <c r="AJ264" s="94"/>
      <c r="AK264" s="76"/>
      <c r="AL264" s="75"/>
      <c r="AN264" s="79"/>
      <c r="AO264" s="79"/>
      <c r="AP264" s="79"/>
      <c r="AQ264" s="79"/>
      <c r="AR264" s="79"/>
      <c r="AS264" s="78"/>
      <c r="AU264" s="79">
        <f>IF(IFERROR(F264,99)=99,IF(IFERROR(G264,99)=99,IF(IFERROR(H264,99)=99,IF(IFERROR(I264,99)=99,IF(IFERROR(E264,99)=99,IF(IFERROR(J264,99)=99,0,Scoring!$B$7),Scoring!$B$3),Scoring!$B$2),Scoring!$B$6),Scoring!$B$5),Scoring!$B$4)</f>
        <v>0.5</v>
      </c>
      <c r="AV264" s="78">
        <f t="shared" si="31"/>
        <v>2</v>
      </c>
      <c r="AW264" s="78"/>
      <c r="AX264" s="66"/>
      <c r="AY264" s="78"/>
      <c r="AZ264" s="76"/>
      <c r="BA264" s="76"/>
      <c r="BB264" s="76"/>
    </row>
    <row r="265" spans="1:54" x14ac:dyDescent="0.25">
      <c r="A265" s="77" t="s">
        <v>3046</v>
      </c>
      <c r="B265" s="76" t="str">
        <f t="shared" si="29"/>
        <v>205-017-9</v>
      </c>
      <c r="C265" s="77" t="s">
        <v>687</v>
      </c>
      <c r="D265" s="77" t="s">
        <v>688</v>
      </c>
      <c r="E265" s="76" t="str">
        <f>IF(C265="-",IF(A265="-",VLOOKUP(D265,'sin-list 180320_update'!$C$2:$C$835,1,FALSE),VLOOKUP(A265,'sin-list 180320_update'!$A$2:$A$835,1,FALSE)),VLOOKUP(C265,'sin-list 180320_update'!$B$2:$B$835,1,FALSE))</f>
        <v>205-017-9</v>
      </c>
      <c r="F265" s="76" t="e">
        <f>IF($C265="-",IF($A265="-",VLOOKUP($D265,'REACH Bilaga XVII_update'!$A$5:$A$131,1,FALSE),VLOOKUP($A265,'REACH Bilaga XVII_update'!$C$5:$C$131,1,FALSE)),VLOOKUP($C265,'REACH Bilaga XVII_update'!$B$5:$B$131,1,FALSE))</f>
        <v>#N/A</v>
      </c>
      <c r="G265" s="76" t="str">
        <f>IF($C265="-",IF($A265="-",VLOOKUP($D265,' REACH Bilaga 59_update'!$A$5:$A$210,1,FALSE),VLOOKUP($A265,' REACH Bilaga 59_update'!$D$5:$D$210,1,FALSE)),VLOOKUP($C265,' REACH Bilaga 59_update'!$C$5:$C$210,1,FALSE))</f>
        <v>205-017-9</v>
      </c>
      <c r="H265" s="76" t="str">
        <f>IF($C265="-",IF($A265="-",VLOOKUP($D265,'REACH Bilaga XIV_update'!$A$5:$A$110,1,FALSE),VLOOKUP($A265,'REACH Bilaga XIV_update'!$D$5:$D$110,1,FALSE)),VLOOKUP($C265,'REACH Bilaga XIV_update'!$C$5:$C$110,1,FALSE))</f>
        <v>205-017-9</v>
      </c>
      <c r="I265" s="76" t="e">
        <f>IF($C265="-",IF($A265="-",VLOOKUP($D265,CoRAP_update!$A$5:$A$376,1,FALSE),VLOOKUP($A265,CoRAP_update!$D$5:$D$376,1,FALSE)),VLOOKUP($C265,CoRAP_update!$C$5:$C$376,1,FALSE))</f>
        <v>#N/A</v>
      </c>
      <c r="J265" s="76" t="str">
        <f>IF($C265="-",IF($A265="-",VLOOKUP($D265,EDC_update!$C$2:$C$450,1,FALSE),VLOOKUP($A265,EDC_update!$B$2:$B$450,1,FALSE)),VLOOKUP($C265,EDC_update!$L$2:$L$450,1,FALSE))</f>
        <v>205-017-9</v>
      </c>
      <c r="K265" s="76" t="str">
        <f>IF($C265="-",IF($A265="-",IF(VLOOKUP($D265,'sin-list 180320_update'!$C$2:$S$835,3,FALSE)="",NA(),VLOOKUP($D265,'sin-list 180320_update'!$C$2:$S$835,3,FALSE)),IF(VLOOKUP($A265,'sin-list 180320_update'!$A$2:$S$835,5,FALSE)="",NA(),VLOOKUP($A265,'sin-list 180320_update'!$A$2:$S$835,5,FALSE))),IF(VLOOKUP($C265,'sin-list 180320_update'!$B$2:$S$835,4,FALSE)="",NA(),VLOOKUP($C265,'sin-list 180320_update'!$B$2:$S$835,4,FALSE)))</f>
        <v>Classified CMR according to Annex VI of Regulation 1272/2008</v>
      </c>
      <c r="L265" s="76" t="str">
        <f>IF($C265="-",IF($A265="-",VLOOKUP($D265,'sin-list 180320_update'!$C$2:$S$835,6,FALSE),VLOOKUP($A265,'sin-list 180320_update'!$A$2:$S$835,8,FALSE)),VLOOKUP($C265,'sin-list 180320_update'!$B$2:$S$835,7,FALSE))</f>
        <v>Repr. 1B
Aquatic Acute 1</v>
      </c>
      <c r="M265" s="76" t="str">
        <f>IF($C265="-",IF($A265="-",IF(VLOOKUP($D265,'sin-list 180320_update'!$C$2:$S$835,8,FALSE)="",NA(),VLOOKUP($D265,'sin-list 180320_update'!$C$2:$S$835,8,FALSE)),IF(VLOOKUP($A265,'sin-list 180320_update'!$A$2:$S$835,10,FALSE)="",NA(),VLOOKUP($A265,'sin-list 180320_update'!$A$2:$S$835,10,FALSE))),IF(VLOOKUP($C265,'sin-list 180320_update'!$B$2:$S$835,9,FALSE)="",NA(),VLOOKUP($C265,'sin-list 180320_update'!$B$2:$S$835,9,FALSE)))</f>
        <v>H360FD
H400</v>
      </c>
      <c r="N265" s="76" t="e">
        <f>IF($C265="-",IF($A265="-",IF(VLOOKUP($D265,'REACH Bilaga XVII_update'!$A$5:$E$131,4,FALSE)="",NA(),VLOOKUP($D265,'REACH Bilaga XVII_update'!$A$5:$E$131,4,FALSE)),IF(VLOOKUP($A265,'REACH Bilaga XVII_update'!$C$5:$D$131,2,FALSE)="",NA(),VLOOKUP($A265,'REACH Bilaga XVII_update'!$C$5:$D$131,2,FALSE))),IF(VLOOKUP($C265,'REACH Bilaga XVII_update'!$B$5:$D$131,3,FALSE)="",NA(),VLOOKUP($C265,'REACH Bilaga XVII_update'!$B$5:$D$131,3,FALSE)))</f>
        <v>#N/A</v>
      </c>
      <c r="O265" s="76" t="str">
        <f>IF($C265="-",IF($A265="-",IF(VLOOKUP($D265,' REACH Bilaga 59_update'!$A$5:$E$210,5,FALSE)="",NA(),VLOOKUP($D265,' REACH Bilaga 59_update'!$A$5:$E$210,5,FALSE)),IF(VLOOKUP($A265,' REACH Bilaga 59_update'!$D$5:$E$210,2,FALSE)="",NA(),VLOOKUP($A265,' REACH Bilaga 59_update'!$D$5:$E$210,2,FALSE))),IF(VLOOKUP($C265,' REACH Bilaga 59_update'!$C$5:$E$210,3,FALSE)="",NA(),VLOOKUP($C265,' REACH Bilaga 59_update'!$C$5:$E$210,3,FALSE)))</f>
        <v>H360FD
H400</v>
      </c>
      <c r="P265" s="76" t="str">
        <f>IF(C265="-",IF(A265="-",IFERROR(VLOOKUP($D265,' REACH Bilaga 59_update'!$A$5:$F$210,MATCH(Sammanfattning!P$1,' REACH Bilaga 59_update'!$A$4:$F$4,0),FALSE),VLOOKUP($D265,'REACH Bilaga XIV_update'!$A$4:$H$110,MATCH(Sammanfattning!P$1,'REACH Bilaga XIV_update'!$A$4:$H$4,0),FALSE)),IFERROR(VLOOKUP($A265,' REACH Bilaga 59_update'!$D$5:$F$210,MATCH(Sammanfattning!P$1,' REACH Bilaga 59_update'!$D$4:$F$4,0),FALSE),VLOOKUP($A265,'REACH Bilaga XIV_update'!$D$4:$H$110,MATCH(Sammanfattning!P$1,'REACH Bilaga XIV_update'!$D$4:$H$4,0),FALSE))),IFERROR(VLOOKUP($C265,' REACH Bilaga 59_update'!$C$5:$F$210,MATCH(Sammanfattning!P$1,' REACH Bilaga 59_update'!$C$4:$F$4,0),FALSE),VLOOKUP($C265,'REACH Bilaga XIV_update'!$C$4:$H$110,MATCH(Sammanfattning!P$1,'REACH Bilaga XIV_update'!$C$4:$H$4,0),FALSE)))</f>
        <v>Toxic for reproduction (Article 57c)</v>
      </c>
      <c r="Q265" s="76" t="str">
        <f>IF($C265="-",IF($A265="-",IF(VLOOKUP($D265,'REACH Bilaga XIV_update'!$A$5:$I$110,9,FALSE)="",NA(),VLOOKUP($D265,'REACH Bilaga XIV_update'!$A$5:$I$110,9,FALSE)),IF(VLOOKUP($A265,'REACH Bilaga XIV_update'!$D$5:$I$110,6,FALSE)="",NA(),VLOOKUP($A265,'REACH Bilaga XIV_update'!$D$5:$I$110,6,FALSE))),IF(VLOOKUP($C265,'REACH Bilaga XIV_update'!$C$5:$I$110,7,FALSE)="",NA(),VLOOKUP($C265,'REACH Bilaga XIV_update'!$C$5:$I$110,7,FALSE)))</f>
        <v>H360FD
H400</v>
      </c>
      <c r="R265" s="76" t="e">
        <f>IF($C265="-",IF($A265="-",IF(VLOOKUP($D265,CoRAP_update!$A$5:$O$376,15,FALSE)="",NA(),VLOOKUP($D265,CoRAP_update!$A$5:$O$376,15,FALSE)),IF(VLOOKUP($A265,CoRAP_update!$D$5:$O$376,12,FALSE)="",NA(),VLOOKUP($A265,CoRAP_update!$D$5:$O$376,12,FALSE))),IF(VLOOKUP($C265,CoRAP_update!$C$5:$O$376,13,FALSE)="",NA(),VLOOKUP($C265,CoRAP_update!$C$5:$O$376,13,FALSE)))</f>
        <v>#N/A</v>
      </c>
      <c r="S265" s="144" t="e">
        <f>IF($C265="-",IF($A265="-",VLOOKUP($D265,CoRAP_update!$A$5:$J$376,MATCH(Sammanfattning!S$1,CoRAP_update!$A$4:$J$4,0),FALSE),VLOOKUP($A265,CoRAP_update!$D$5:$J$376,MATCH(Sammanfattning!S$1,CoRAP_update!$D$4:$J$4,0),FALSE)),VLOOKUP($C265,CoRAP_update!$C$5:$J$376,MATCH(Sammanfattning!S$1,CoRAP_update!$C$4:$J$4,0),FALSE))</f>
        <v>#N/A</v>
      </c>
      <c r="T265" s="76" t="str">
        <f>IF($A265="-",VLOOKUP($D265,EDC_update!$C$2:$F$450,4,FALSE),VLOOKUP($A265,EDC_update!$B$2:$F$450,5,FALSE))</f>
        <v>CAT1</v>
      </c>
      <c r="V265" s="78">
        <f>IF(IFERROR(SEARCH("PBT",P265),99)=99,IF(IFERROR(SEARCH("suspected PBT",S265),99)=99,IF(IFERROR(SEARCH("concluded to be PBT",K265),99)=99,IF(IFERROR(SEARCH("PBT",S265),99)=99,IF(IFERROR(SEARCH("PBT cand",L265),99)=99,IF(IFERROR(SEARCH("PBT",L265),99)=99,IF(IFERROR(SEARCH("persistent, bioackumulative and toxic properties",K265),99)=99,0,Scoring!$E$3),Scoring!$E$3),Scoring!$E$7),Scoring!$E$3),Scoring!$E$5),Scoring!$E$6),Scoring!$E$3)</f>
        <v>0</v>
      </c>
      <c r="W265" s="78">
        <f>IF(IFERROR(SEARCH("vPvB",P265),99)=99,IF(IFERROR(SEARCH("suspected pbt/vPvB",S265),99)=99,IF(IFERROR(SEARCH("vPvB",S265),99)=99,IF(IFERROR(SEARCH("concluded to be a vPvB",S265),99)=99,IF(IFERROR(SEARCH("identified as vPvB",K265),99)=99,IF(IFERROR(SEARCH("concluded to be a vPvB",K265),99)=99,IF(IFERROR(SEARCH("concluded to be both pbt and vPvB",S265),99)=99,IF(IFERROR(SEARCH("concluded to be both pbt and vPvB",K265),99)=99,0,Scoring!$E$5),Scoring!$E$5),Scoring!$E$5),Scoring!$E$5),Scoring!$E$5),Scoring!$E$4),Scoring!$E$6),Scoring!$E$4)</f>
        <v>0</v>
      </c>
      <c r="X265" s="78">
        <f>IF(IFERROR(SEARCH("H410",N265),99)=99,IF(IFERROR(SEARCH("H410",O265),99)=99,IF(IFERROR(SEARCH("H410",Q265),99)=99,IF(IFERROR(SEARCH("H410",M265),99)=99,IF(IFERROR(SEARCH("H410",R265),99)=99,IF(IFERROR(SEARCH("H411",N265),99)=99,IF(IFERROR(SEARCH("H411",O265),99)=99,IF(IFERROR(SEARCH("H411",Q265),99)=99,IF(IFERROR(SEARCH("H411",M265),99)=99,IF(IFERROR(SEARCH("H411",R265),99)=99,IF(IFERROR(SEARCH("H413",N265),99)=99,IF(IFERROR(SEARCH("H413",O265),99)=99,IF(IFERROR(SEARCH("H413",Q265),99)=99,IF(IFERROR(SEARCH("H413",M265),99)=99,IF(IFERROR(SEARCH("H413",R265),99)=99,IF(IFERROR(SEARCH("H412",N265),99)=99,IF(IFERROR(SEARCH("H412",O265),99)=99,IF(IFERROR(SEARCH("H412",Q265),99)=99,IF(IFERROR(SEARCH("H412",M265),99)=99,IF(IFERROR(SEARCH("H412",R265),99)=99,0,Scoring!$E$2),Scoring!$E$2),Scoring!$E$2),Scoring!$E$2),Scoring!$E$2),Scoring!$E$2),Scoring!$E$2),Scoring!$E$2),Scoring!$E$2),Scoring!$E$2),Scoring!$E$2),Scoring!$E$2),Scoring!$E$2),Scoring!$E$2),Scoring!$E$2),Scoring!$E$2),Scoring!$E$2),Scoring!$E$2),Scoring!$E$2),Scoring!$E$2)</f>
        <v>0</v>
      </c>
      <c r="Y265" s="78">
        <f>IF(IFERROR(SEARCH("CMR",K265),99)=99,IF(IFERROR(SEARCH("Suspected CMR",S265),99)=99,IF(IFERROR(SEARCH("CMR",S265),99)=99,0,Scoring!$E$8),Scoring!$E$9),Scoring!$E$8)</f>
        <v>3</v>
      </c>
      <c r="Z265" s="78">
        <f>IF(IFERROR(SEARCH("H350",N265),99)=99,IF(IFERROR(SEARCH("H350",O265),99)=99,IF(IFERROR(SEARCH("H350",Q265),99)=99,IF(IFERROR(SEARCH("H350",M265),99)=99,IF(IFERROR(SEARCH("H350",R265),99)=99,IF(IFERROR(SEARCH("H351",N265),99)=99,IF(IFERROR(SEARCH("H351",O265),99)=99,IF(IFERROR(SEARCH("H351",Q265),99)=99,IF(IFERROR(SEARCH("H351",M265),99)=99,IF(IFERROR(SEARCH("H351",R265),99)=99,IF(IFERROR(SEARCH("carcinogenic",P265),99)=99,IF(IFERROR(SEARCH("suspected carcinogenic",S265),99)=99,0,Scoring!$E$12),Scoring!$E$11),Scoring!$E$10),Scoring!$E$10),Scoring!$E$10),Scoring!$E$10),Scoring!$E$10),Scoring!$E$10),Scoring!$E$10),Scoring!$E$10),Scoring!$E$10),Scoring!$E$10)</f>
        <v>0</v>
      </c>
      <c r="AA265" s="78">
        <f>IF(IFERROR(SEARCH("H340",N265),99)=99,IF(IFERROR(SEARCH("H340",O265),99)=99,IF(IFERROR(SEARCH("H340",Q265),99)=99,IF(IFERROR(SEARCH("H340",M265),99)=99,IF(IFERROR(SEARCH("H340",R265),99)=99,IF(IFERROR(SEARCH("H341",N265),99)=99,IF(IFERROR(SEARCH("H341",O265),99)=99,IF(IFERROR(SEARCH("H341",Q265),99)=99,IF(IFERROR(SEARCH("H341",M265),99)=99,IF(IFERROR(SEARCH("H341",R265),99)=99,IF(IFERROR(SEARCH("mutagenic",P265),99)=99,IF(IFERROR(SEARCH("suspected mutagenic",S265),99)=99,0,Scoring!$E$15),Scoring!$E$14),Scoring!$E$13),Scoring!$E$13),Scoring!$E$13),Scoring!$E$13),Scoring!$E$13),Scoring!$E$13),Scoring!$E$13),Scoring!$E$13),Scoring!$E$13),Scoring!$E$13)</f>
        <v>0</v>
      </c>
      <c r="AB265" s="78">
        <f>IF(IFERROR(SEARCH("H360",N265),99)=99,IF(IFERROR(SEARCH("H360",O265),99)=99,IF(IFERROR(SEARCH("H360",Q265),99)=99,IF(IFERROR(SEARCH("H360",M265),99)=99,IF(IFERROR(SEARCH("H360",R265),99)=99,IF(IFERROR(SEARCH("H361",N265),99)=99,IF(IFERROR(SEARCH("H361",O265),99)=99,IF(IFERROR(SEARCH("H361",Q265),99)=99,IF(IFERROR(SEARCH("H361",M265),99)=99,IF(IFERROR(SEARCH("H361",R265),99)=99,IF(IFERROR(SEARCH("reproduction",P265),99)=99,IF(IFERROR(SEARCH("suspected reprotoxic",S265),99)=99,IF(IFERROR(SEARCH("reprotoxic",S265),99)=99,IF(IFERROR(SEARCH("reprotoxic",K265),99)=99,0,Scoring!$E$18),Scoring!$E$18),Scoring!$E$19),Scoring!$E$17),Scoring!$E$16),Scoring!$E$16),Scoring!$E$16),Scoring!$E$16),Scoring!$E$16),Scoring!$E$16),Scoring!$E$16),Scoring!$E$16),Scoring!$E$16),Scoring!$E$16)</f>
        <v>1</v>
      </c>
      <c r="AC265" s="78">
        <f>IF(IFERROR(SEARCH("57f",L265),99)=99,IF(IFERROR(SEARCH("57(f)",P265),99)=99,0,Scoring!$E$20),Scoring!$E$20)</f>
        <v>0</v>
      </c>
      <c r="AD265" s="78">
        <f>IF(IFERROR(SEARCH("CAT1",T265),99)=99,IF(IFERROR(SEARCH("CAT2",T265),99)=99,IF(IFERROR(SEARCH("CAT3",T265),99)=99,IF(IFERROR(SEARCH("concluded to be endocrine",K265),99)=99,IF(IFERROR(SEARCH("categorised as endocrine",K265),99)=99,IF(IFERROR(SEARCH("endocrine disrupting",P265),99)=99,IF(IFERROR(SEARCH("endocrine disrupting",K265),99)=99,IF(IFERROR(SEARCH("suspected endocrine",S265),99)=99,IF(IFERROR(SEARCH("potential endocrine",S265),99)=99,0,Scoring!$E$25),Scoring!$E$25),Scoring!$E$24),Scoring!$E$24),Scoring!$E$24),Scoring!$E$24),Scoring!$E$23),Scoring!$E$22),Scoring!$E$21)</f>
        <v>1</v>
      </c>
      <c r="AE265" s="78">
        <f>IF(IFERROR(SEARCH("suspected sensitiser",S265),99)=99,IF(IFERROR(SEARCH("sensitiser",S265),99)=99,IF(IFERROR(SEARCH("other hazard based concern",S265),99)=99,0,Scoring!$E$28),Scoring!$E$26),Scoring!$E$27)</f>
        <v>0</v>
      </c>
      <c r="AF265" s="78">
        <f>IF(IFERROR(M265,1)=1,IF(IFERROR(N265,1)=1,IF(IFERROR(O265,1)=1,IF(IFERROR(Q265,1)=1,IF(IFERROR(R265,1)=1,IF(IFERROR(T265,1)=1,IF(IFERROR(K265,1)=1,IF(IFERROR(P265,1)=1,IF(IFERROR(S265,1)=1,Scoring!$E$29,0),0),0),0),0),0),0),0),0)</f>
        <v>0</v>
      </c>
      <c r="AG265" s="78">
        <f t="shared" si="30"/>
        <v>4</v>
      </c>
      <c r="AI265" s="93"/>
      <c r="AJ265" s="94"/>
      <c r="AK265" s="76"/>
      <c r="AL265" s="75"/>
      <c r="AN265" s="79"/>
      <c r="AO265" s="79"/>
      <c r="AP265" s="79"/>
      <c r="AQ265" s="79"/>
      <c r="AR265" s="79"/>
      <c r="AS265" s="78"/>
      <c r="AU265" s="79">
        <f>IF(IFERROR(F265,99)=99,IF(IFERROR(G265,99)=99,IF(IFERROR(H265,99)=99,IF(IFERROR(I265,99)=99,IF(IFERROR(E265,99)=99,IF(IFERROR(J265,99)=99,0,Scoring!$B$7),Scoring!$B$3),Scoring!$B$2),Scoring!$B$6),Scoring!$B$5),Scoring!$B$4)</f>
        <v>1</v>
      </c>
      <c r="AV265" s="78">
        <f t="shared" si="31"/>
        <v>4</v>
      </c>
      <c r="AW265" s="78"/>
      <c r="AX265" s="66"/>
      <c r="AY265" s="78"/>
      <c r="AZ265" s="76"/>
      <c r="BA265" s="76"/>
      <c r="BB265" s="76"/>
    </row>
    <row r="266" spans="1:54" x14ac:dyDescent="0.25">
      <c r="A266" s="77" t="s">
        <v>7481</v>
      </c>
      <c r="B266" s="76" t="str">
        <f t="shared" si="29"/>
        <v>205-282-0</v>
      </c>
      <c r="C266" s="77" t="s">
        <v>776</v>
      </c>
      <c r="D266" s="77" t="s">
        <v>777</v>
      </c>
      <c r="E266" s="76" t="str">
        <f>IF(C266="-",IF(A266="-",VLOOKUP(D266,'sin-list 180320_update'!$C$2:$C$835,1,FALSE),VLOOKUP(A266,'sin-list 180320_update'!$A$2:$A$835,1,FALSE)),VLOOKUP(C266,'sin-list 180320_update'!$B$2:$B$835,1,FALSE))</f>
        <v>205-282-0</v>
      </c>
      <c r="F266" s="76" t="e">
        <f>IF($C266="-",IF($A266="-",VLOOKUP($D266,'REACH Bilaga XVII_update'!$A$5:$A$131,1,FALSE),VLOOKUP($A266,'REACH Bilaga XVII_update'!$C$5:$C$131,1,FALSE)),VLOOKUP($C266,'REACH Bilaga XVII_update'!$B$5:$B$131,1,FALSE))</f>
        <v>#N/A</v>
      </c>
      <c r="G266" s="76" t="e">
        <f>IF($C266="-",IF($A266="-",VLOOKUP($D266,' REACH Bilaga 59_update'!$A$5:$A$210,1,FALSE),VLOOKUP($A266,' REACH Bilaga 59_update'!$D$5:$D$210,1,FALSE)),VLOOKUP($C266,' REACH Bilaga 59_update'!$C$5:$C$210,1,FALSE))</f>
        <v>#N/A</v>
      </c>
      <c r="H266" s="76" t="e">
        <f>IF($C266="-",IF($A266="-",VLOOKUP($D266,'REACH Bilaga XIV_update'!$A$5:$A$110,1,FALSE),VLOOKUP($A266,'REACH Bilaga XIV_update'!$D$5:$D$110,1,FALSE)),VLOOKUP($C266,'REACH Bilaga XIV_update'!$C$5:$C$110,1,FALSE))</f>
        <v>#N/A</v>
      </c>
      <c r="I266" s="76" t="e">
        <f>IF($C266="-",IF($A266="-",VLOOKUP($D266,CoRAP_update!$A$5:$A$376,1,FALSE),VLOOKUP($A266,CoRAP_update!$D$5:$D$376,1,FALSE)),VLOOKUP($C266,CoRAP_update!$C$5:$C$376,1,FALSE))</f>
        <v>#N/A</v>
      </c>
      <c r="J266" s="76" t="e">
        <f>IF($C266="-",IF($A266="-",VLOOKUP($D266,EDC_update!$C$2:$C$450,1,FALSE),VLOOKUP($A266,EDC_update!$B$2:$B$450,1,FALSE)),VLOOKUP($C266,EDC_update!$L$2:$L$450,1,FALSE))</f>
        <v>#N/A</v>
      </c>
      <c r="K266" s="76" t="str">
        <f>IF($C266="-",IF($A266="-",IF(VLOOKUP($D266,'sin-list 180320_update'!$C$2:$S$835,3,FALSE)="",NA(),VLOOKUP($D266,'sin-list 180320_update'!$C$2:$S$835,3,FALSE)),IF(VLOOKUP($A266,'sin-list 180320_update'!$A$2:$S$835,5,FALSE)="",NA(),VLOOKUP($A266,'sin-list 180320_update'!$A$2:$S$835,5,FALSE))),IF(VLOOKUP($C266,'sin-list 180320_update'!$B$2:$S$835,4,FALSE)="",NA(),VLOOKUP($C266,'sin-list 180320_update'!$B$2:$S$835,4,FALSE)))</f>
        <v>Classified CMR according to Annex VI of Regulation 1272/2008</v>
      </c>
      <c r="L266" s="76" t="str">
        <f>IF($C266="-",IF($A266="-",VLOOKUP($D266,'sin-list 180320_update'!$C$2:$S$835,6,FALSE),VLOOKUP($A266,'sin-list 180320_update'!$A$2:$S$835,8,FALSE)),VLOOKUP($C266,'sin-list 180320_update'!$B$2:$S$835,7,FALSE))</f>
        <v>Carc. 1B
Acute Tox. 3 *
Acute Tox. 3 *
Acute Tox. 3 *
Aquatic Chronic 2</v>
      </c>
      <c r="M266" s="76" t="str">
        <f>IF($C266="-",IF($A266="-",IF(VLOOKUP($D266,'sin-list 180320_update'!$C$2:$S$835,8,FALSE)="",NA(),VLOOKUP($D266,'sin-list 180320_update'!$C$2:$S$835,8,FALSE)),IF(VLOOKUP($A266,'sin-list 180320_update'!$A$2:$S$835,10,FALSE)="",NA(),VLOOKUP($A266,'sin-list 180320_update'!$A$2:$S$835,10,FALSE))),IF(VLOOKUP($C266,'sin-list 180320_update'!$B$2:$S$835,9,FALSE)="",NA(),VLOOKUP($C266,'sin-list 180320_update'!$B$2:$S$835,9,FALSE)))</f>
        <v>H350
H331
H311
H301
H411</v>
      </c>
      <c r="N266" s="76" t="e">
        <f>IF($C266="-",IF($A266="-",IF(VLOOKUP($D266,'REACH Bilaga XVII_update'!$A$5:$E$131,4,FALSE)="",NA(),VLOOKUP($D266,'REACH Bilaga XVII_update'!$A$5:$E$131,4,FALSE)),IF(VLOOKUP($A266,'REACH Bilaga XVII_update'!$C$5:$D$131,2,FALSE)="",NA(),VLOOKUP($A266,'REACH Bilaga XVII_update'!$C$5:$D$131,2,FALSE))),IF(VLOOKUP($C266,'REACH Bilaga XVII_update'!$B$5:$D$131,3,FALSE)="",NA(),VLOOKUP($C266,'REACH Bilaga XVII_update'!$B$5:$D$131,3,FALSE)))</f>
        <v>#N/A</v>
      </c>
      <c r="O266" s="76" t="e">
        <f>IF($C266="-",IF($A266="-",IF(VLOOKUP($D266,' REACH Bilaga 59_update'!$A$5:$E$210,5,FALSE)="",NA(),VLOOKUP($D266,' REACH Bilaga 59_update'!$A$5:$E$210,5,FALSE)),IF(VLOOKUP($A266,' REACH Bilaga 59_update'!$D$5:$E$210,2,FALSE)="",NA(),VLOOKUP($A266,' REACH Bilaga 59_update'!$D$5:$E$210,2,FALSE))),IF(VLOOKUP($C266,' REACH Bilaga 59_update'!$C$5:$E$210,3,FALSE)="",NA(),VLOOKUP($C266,' REACH Bilaga 59_update'!$C$5:$E$210,3,FALSE)))</f>
        <v>#N/A</v>
      </c>
      <c r="P266" s="76" t="e">
        <f>IF(C266="-",IF(A266="-",IFERROR(VLOOKUP($D266,' REACH Bilaga 59_update'!$A$5:$F$210,MATCH(Sammanfattning!P$1,' REACH Bilaga 59_update'!$A$4:$F$4,0),FALSE),VLOOKUP($D266,'REACH Bilaga XIV_update'!$A$4:$H$110,MATCH(Sammanfattning!P$1,'REACH Bilaga XIV_update'!$A$4:$H$4,0),FALSE)),IFERROR(VLOOKUP($A266,' REACH Bilaga 59_update'!$D$5:$F$210,MATCH(Sammanfattning!P$1,' REACH Bilaga 59_update'!$D$4:$F$4,0),FALSE),VLOOKUP($A266,'REACH Bilaga XIV_update'!$D$4:$H$110,MATCH(Sammanfattning!P$1,'REACH Bilaga XIV_update'!$D$4:$H$4,0),FALSE))),IFERROR(VLOOKUP($C266,' REACH Bilaga 59_update'!$C$5:$F$210,MATCH(Sammanfattning!P$1,' REACH Bilaga 59_update'!$C$4:$F$4,0),FALSE),VLOOKUP($C266,'REACH Bilaga XIV_update'!$C$4:$H$110,MATCH(Sammanfattning!P$1,'REACH Bilaga XIV_update'!$C$4:$H$4,0),FALSE)))</f>
        <v>#N/A</v>
      </c>
      <c r="Q266" s="76" t="e">
        <f>IF($C266="-",IF($A266="-",IF(VLOOKUP($D266,'REACH Bilaga XIV_update'!$A$5:$I$110,9,FALSE)="",NA(),VLOOKUP($D266,'REACH Bilaga XIV_update'!$A$5:$I$110,9,FALSE)),IF(VLOOKUP($A266,'REACH Bilaga XIV_update'!$D$5:$I$110,6,FALSE)="",NA(),VLOOKUP($A266,'REACH Bilaga XIV_update'!$D$5:$I$110,6,FALSE))),IF(VLOOKUP($C266,'REACH Bilaga XIV_update'!$C$5:$I$110,7,FALSE)="",NA(),VLOOKUP($C266,'REACH Bilaga XIV_update'!$C$5:$I$110,7,FALSE)))</f>
        <v>#N/A</v>
      </c>
      <c r="R266" s="76" t="e">
        <f>IF($C266="-",IF($A266="-",IF(VLOOKUP($D266,CoRAP_update!$A$5:$O$376,15,FALSE)="",NA(),VLOOKUP($D266,CoRAP_update!$A$5:$O$376,15,FALSE)),IF(VLOOKUP($A266,CoRAP_update!$D$5:$O$376,12,FALSE)="",NA(),VLOOKUP($A266,CoRAP_update!$D$5:$O$376,12,FALSE))),IF(VLOOKUP($C266,CoRAP_update!$C$5:$O$376,13,FALSE)="",NA(),VLOOKUP($C266,CoRAP_update!$C$5:$O$376,13,FALSE)))</f>
        <v>#N/A</v>
      </c>
      <c r="S266" s="144" t="e">
        <f>IF($C266="-",IF($A266="-",VLOOKUP($D266,CoRAP_update!$A$5:$J$376,MATCH(Sammanfattning!S$1,CoRAP_update!$A$4:$J$4,0),FALSE),VLOOKUP($A266,CoRAP_update!$D$5:$J$376,MATCH(Sammanfattning!S$1,CoRAP_update!$D$4:$J$4,0),FALSE)),VLOOKUP($C266,CoRAP_update!$C$5:$J$376,MATCH(Sammanfattning!S$1,CoRAP_update!$C$4:$J$4,0),FALSE))</f>
        <v>#N/A</v>
      </c>
      <c r="T266" s="76" t="e">
        <f>IF($A266="-",VLOOKUP($D266,EDC_update!$C$2:$F$450,4,FALSE),VLOOKUP($A266,EDC_update!$B$2:$F$450,5,FALSE))</f>
        <v>#N/A</v>
      </c>
      <c r="V266" s="78">
        <f>IF(IFERROR(SEARCH("PBT",P266),99)=99,IF(IFERROR(SEARCH("suspected PBT",S266),99)=99,IF(IFERROR(SEARCH("concluded to be PBT",K266),99)=99,IF(IFERROR(SEARCH("PBT",S266),99)=99,IF(IFERROR(SEARCH("PBT cand",L266),99)=99,IF(IFERROR(SEARCH("PBT",L266),99)=99,IF(IFERROR(SEARCH("persistent, bioackumulative and toxic properties",K266),99)=99,0,Scoring!$E$3),Scoring!$E$3),Scoring!$E$7),Scoring!$E$3),Scoring!$E$5),Scoring!$E$6),Scoring!$E$3)</f>
        <v>0</v>
      </c>
      <c r="W266" s="78">
        <f>IF(IFERROR(SEARCH("vPvB",P266),99)=99,IF(IFERROR(SEARCH("suspected pbt/vPvB",S266),99)=99,IF(IFERROR(SEARCH("vPvB",S266),99)=99,IF(IFERROR(SEARCH("concluded to be a vPvB",S266),99)=99,IF(IFERROR(SEARCH("identified as vPvB",K266),99)=99,IF(IFERROR(SEARCH("concluded to be a vPvB",K266),99)=99,IF(IFERROR(SEARCH("concluded to be both pbt and vPvB",S266),99)=99,IF(IFERROR(SEARCH("concluded to be both pbt and vPvB",K266),99)=99,0,Scoring!$E$5),Scoring!$E$5),Scoring!$E$5),Scoring!$E$5),Scoring!$E$5),Scoring!$E$4),Scoring!$E$6),Scoring!$E$4)</f>
        <v>0</v>
      </c>
      <c r="X266" s="78">
        <f>IF(IFERROR(SEARCH("H410",N266),99)=99,IF(IFERROR(SEARCH("H410",O266),99)=99,IF(IFERROR(SEARCH("H410",Q266),99)=99,IF(IFERROR(SEARCH("H410",M266),99)=99,IF(IFERROR(SEARCH("H410",R266),99)=99,IF(IFERROR(SEARCH("H411",N266),99)=99,IF(IFERROR(SEARCH("H411",O266),99)=99,IF(IFERROR(SEARCH("H411",Q266),99)=99,IF(IFERROR(SEARCH("H411",M266),99)=99,IF(IFERROR(SEARCH("H411",R266),99)=99,IF(IFERROR(SEARCH("H413",N266),99)=99,IF(IFERROR(SEARCH("H413",O266),99)=99,IF(IFERROR(SEARCH("H413",Q266),99)=99,IF(IFERROR(SEARCH("H413",M266),99)=99,IF(IFERROR(SEARCH("H413",R266),99)=99,IF(IFERROR(SEARCH("H412",N266),99)=99,IF(IFERROR(SEARCH("H412",O266),99)=99,IF(IFERROR(SEARCH("H412",Q266),99)=99,IF(IFERROR(SEARCH("H412",M266),99)=99,IF(IFERROR(SEARCH("H412",R266),99)=99,0,Scoring!$E$2),Scoring!$E$2),Scoring!$E$2),Scoring!$E$2),Scoring!$E$2),Scoring!$E$2),Scoring!$E$2),Scoring!$E$2),Scoring!$E$2),Scoring!$E$2),Scoring!$E$2),Scoring!$E$2),Scoring!$E$2),Scoring!$E$2),Scoring!$E$2),Scoring!$E$2),Scoring!$E$2),Scoring!$E$2),Scoring!$E$2),Scoring!$E$2)</f>
        <v>1</v>
      </c>
      <c r="Y266" s="78">
        <f>IF(IFERROR(SEARCH("CMR",K266),99)=99,IF(IFERROR(SEARCH("Suspected CMR",S266),99)=99,IF(IFERROR(SEARCH("CMR",S266),99)=99,0,Scoring!$E$8),Scoring!$E$9),Scoring!$E$8)</f>
        <v>3</v>
      </c>
      <c r="Z266" s="78">
        <f>IF(IFERROR(SEARCH("H350",N266),99)=99,IF(IFERROR(SEARCH("H350",O266),99)=99,IF(IFERROR(SEARCH("H350",Q266),99)=99,IF(IFERROR(SEARCH("H350",M266),99)=99,IF(IFERROR(SEARCH("H350",R266),99)=99,IF(IFERROR(SEARCH("H351",N266),99)=99,IF(IFERROR(SEARCH("H351",O266),99)=99,IF(IFERROR(SEARCH("H351",Q266),99)=99,IF(IFERROR(SEARCH("H351",M266),99)=99,IF(IFERROR(SEARCH("H351",R266),99)=99,IF(IFERROR(SEARCH("carcinogenic",P266),99)=99,IF(IFERROR(SEARCH("suspected carcinogenic",S266),99)=99,0,Scoring!$E$12),Scoring!$E$11),Scoring!$E$10),Scoring!$E$10),Scoring!$E$10),Scoring!$E$10),Scoring!$E$10),Scoring!$E$10),Scoring!$E$10),Scoring!$E$10),Scoring!$E$10),Scoring!$E$10)</f>
        <v>1</v>
      </c>
      <c r="AA266" s="78">
        <f>IF(IFERROR(SEARCH("H340",N266),99)=99,IF(IFERROR(SEARCH("H340",O266),99)=99,IF(IFERROR(SEARCH("H340",Q266),99)=99,IF(IFERROR(SEARCH("H340",M266),99)=99,IF(IFERROR(SEARCH("H340",R266),99)=99,IF(IFERROR(SEARCH("H341",N266),99)=99,IF(IFERROR(SEARCH("H341",O266),99)=99,IF(IFERROR(SEARCH("H341",Q266),99)=99,IF(IFERROR(SEARCH("H341",M266),99)=99,IF(IFERROR(SEARCH("H341",R266),99)=99,IF(IFERROR(SEARCH("mutagenic",P266),99)=99,IF(IFERROR(SEARCH("suspected mutagenic",S266),99)=99,0,Scoring!$E$15),Scoring!$E$14),Scoring!$E$13),Scoring!$E$13),Scoring!$E$13),Scoring!$E$13),Scoring!$E$13),Scoring!$E$13),Scoring!$E$13),Scoring!$E$13),Scoring!$E$13),Scoring!$E$13)</f>
        <v>0</v>
      </c>
      <c r="AB266" s="78">
        <f>IF(IFERROR(SEARCH("H360",N266),99)=99,IF(IFERROR(SEARCH("H360",O266),99)=99,IF(IFERROR(SEARCH("H360",Q266),99)=99,IF(IFERROR(SEARCH("H360",M266),99)=99,IF(IFERROR(SEARCH("H360",R266),99)=99,IF(IFERROR(SEARCH("H361",N266),99)=99,IF(IFERROR(SEARCH("H361",O266),99)=99,IF(IFERROR(SEARCH("H361",Q266),99)=99,IF(IFERROR(SEARCH("H361",M266),99)=99,IF(IFERROR(SEARCH("H361",R266),99)=99,IF(IFERROR(SEARCH("reproduction",P266),99)=99,IF(IFERROR(SEARCH("suspected reprotoxic",S266),99)=99,IF(IFERROR(SEARCH("reprotoxic",S266),99)=99,IF(IFERROR(SEARCH("reprotoxic",K266),99)=99,0,Scoring!$E$18),Scoring!$E$18),Scoring!$E$19),Scoring!$E$17),Scoring!$E$16),Scoring!$E$16),Scoring!$E$16),Scoring!$E$16),Scoring!$E$16),Scoring!$E$16),Scoring!$E$16),Scoring!$E$16),Scoring!$E$16),Scoring!$E$16)</f>
        <v>0</v>
      </c>
      <c r="AC266" s="78">
        <f>IF(IFERROR(SEARCH("57f",L266),99)=99,IF(IFERROR(SEARCH("57(f)",P266),99)=99,0,Scoring!$E$20),Scoring!$E$20)</f>
        <v>0</v>
      </c>
      <c r="AD266" s="78">
        <f>IF(IFERROR(SEARCH("CAT1",T266),99)=99,IF(IFERROR(SEARCH("CAT2",T266),99)=99,IF(IFERROR(SEARCH("CAT3",T266),99)=99,IF(IFERROR(SEARCH("concluded to be endocrine",K266),99)=99,IF(IFERROR(SEARCH("categorised as endocrine",K266),99)=99,IF(IFERROR(SEARCH("endocrine disrupting",P266),99)=99,IF(IFERROR(SEARCH("endocrine disrupting",K266),99)=99,IF(IFERROR(SEARCH("suspected endocrine",S266),99)=99,IF(IFERROR(SEARCH("potential endocrine",S266),99)=99,0,Scoring!$E$25),Scoring!$E$25),Scoring!$E$24),Scoring!$E$24),Scoring!$E$24),Scoring!$E$24),Scoring!$E$23),Scoring!$E$22),Scoring!$E$21)</f>
        <v>0</v>
      </c>
      <c r="AE266" s="78">
        <f>IF(IFERROR(SEARCH("suspected sensitiser",S266),99)=99,IF(IFERROR(SEARCH("sensitiser",S266),99)=99,IF(IFERROR(SEARCH("other hazard based concern",S266),99)=99,0,Scoring!$E$28),Scoring!$E$26),Scoring!$E$27)</f>
        <v>0</v>
      </c>
      <c r="AF266" s="78">
        <f>IF(IFERROR(M266,1)=1,IF(IFERROR(N266,1)=1,IF(IFERROR(O266,1)=1,IF(IFERROR(Q266,1)=1,IF(IFERROR(R266,1)=1,IF(IFERROR(T266,1)=1,IF(IFERROR(K266,1)=1,IF(IFERROR(P266,1)=1,IF(IFERROR(S266,1)=1,Scoring!$E$29,0),0),0),0),0),0),0),0),0)</f>
        <v>0</v>
      </c>
      <c r="AG266" s="78">
        <f t="shared" si="30"/>
        <v>4</v>
      </c>
      <c r="AI266" s="93"/>
      <c r="AJ266" s="94"/>
      <c r="AK266" s="76"/>
      <c r="AL266" s="75"/>
      <c r="AN266" s="79"/>
      <c r="AO266" s="79"/>
      <c r="AP266" s="79"/>
      <c r="AQ266" s="79"/>
      <c r="AR266" s="79"/>
      <c r="AS266" s="78"/>
      <c r="AU266" s="79">
        <f>IF(IFERROR(F266,99)=99,IF(IFERROR(G266,99)=99,IF(IFERROR(H266,99)=99,IF(IFERROR(I266,99)=99,IF(IFERROR(E266,99)=99,IF(IFERROR(J266,99)=99,0,Scoring!$B$7),Scoring!$B$3),Scoring!$B$2),Scoring!$B$6),Scoring!$B$5),Scoring!$B$4)</f>
        <v>0.3</v>
      </c>
      <c r="AV266" s="78">
        <f t="shared" si="31"/>
        <v>1.2</v>
      </c>
      <c r="AW266" s="78"/>
      <c r="AX266" s="66"/>
      <c r="AY266" s="78"/>
      <c r="AZ266" s="76"/>
      <c r="BA266" s="76"/>
      <c r="BB266" s="76"/>
    </row>
    <row r="267" spans="1:54" x14ac:dyDescent="0.25">
      <c r="A267" s="77" t="s">
        <v>7482</v>
      </c>
      <c r="B267" s="76" t="str">
        <f t="shared" si="29"/>
        <v>205-370-9</v>
      </c>
      <c r="C267" s="77" t="s">
        <v>812</v>
      </c>
      <c r="D267" s="77" t="s">
        <v>813</v>
      </c>
      <c r="E267" s="76" t="str">
        <f>IF(C267="-",IF(A267="-",VLOOKUP(D267,'sin-list 180320_update'!$C$2:$C$835,1,FALSE),VLOOKUP(A267,'sin-list 180320_update'!$A$2:$A$835,1,FALSE)),VLOOKUP(C267,'sin-list 180320_update'!$B$2:$B$835,1,FALSE))</f>
        <v>205-370-9</v>
      </c>
      <c r="F267" s="76" t="e">
        <f>IF($C267="-",IF($A267="-",VLOOKUP($D267,'REACH Bilaga XVII_update'!$A$5:$A$131,1,FALSE),VLOOKUP($A267,'REACH Bilaga XVII_update'!$C$5:$C$131,1,FALSE)),VLOOKUP($C267,'REACH Bilaga XVII_update'!$B$5:$B$131,1,FALSE))</f>
        <v>#N/A</v>
      </c>
      <c r="G267" s="76" t="e">
        <f>IF($C267="-",IF($A267="-",VLOOKUP($D267,' REACH Bilaga 59_update'!$A$5:$A$210,1,FALSE),VLOOKUP($A267,' REACH Bilaga 59_update'!$D$5:$D$210,1,FALSE)),VLOOKUP($C267,' REACH Bilaga 59_update'!$C$5:$C$210,1,FALSE))</f>
        <v>#N/A</v>
      </c>
      <c r="H267" s="76" t="e">
        <f>IF($C267="-",IF($A267="-",VLOOKUP($D267,'REACH Bilaga XIV_update'!$A$5:$A$110,1,FALSE),VLOOKUP($A267,'REACH Bilaga XIV_update'!$D$5:$D$110,1,FALSE)),VLOOKUP($C267,'REACH Bilaga XIV_update'!$C$5:$C$110,1,FALSE))</f>
        <v>#N/A</v>
      </c>
      <c r="I267" s="76" t="e">
        <f>IF($C267="-",IF($A267="-",VLOOKUP($D267,CoRAP_update!$A$5:$A$376,1,FALSE),VLOOKUP($A267,CoRAP_update!$D$5:$D$376,1,FALSE)),VLOOKUP($C267,CoRAP_update!$C$5:$C$376,1,FALSE))</f>
        <v>#N/A</v>
      </c>
      <c r="J267" s="76" t="e">
        <f>IF($C267="-",IF($A267="-",VLOOKUP($D267,EDC_update!$C$2:$C$450,1,FALSE),VLOOKUP($A267,EDC_update!$B$2:$B$450,1,FALSE)),VLOOKUP($C267,EDC_update!$L$2:$L$450,1,FALSE))</f>
        <v>#N/A</v>
      </c>
      <c r="K267" s="76" t="str">
        <f>IF($C267="-",IF($A267="-",IF(VLOOKUP($D267,'sin-list 180320_update'!$C$2:$S$835,3,FALSE)="",NA(),VLOOKUP($D267,'sin-list 180320_update'!$C$2:$S$835,3,FALSE)),IF(VLOOKUP($A267,'sin-list 180320_update'!$A$2:$S$835,5,FALSE)="",NA(),VLOOKUP($A267,'sin-list 180320_update'!$A$2:$S$835,5,FALSE))),IF(VLOOKUP($C267,'sin-list 180320_update'!$B$2:$S$835,4,FALSE)="",NA(),VLOOKUP($C267,'sin-list 180320_update'!$B$2:$S$835,4,FALSE)))</f>
        <v>Classified CMR according to Annex VI of Regulation 1272/2008</v>
      </c>
      <c r="L267" s="76" t="str">
        <f>IF($C267="-",IF($A267="-",VLOOKUP($D267,'sin-list 180320_update'!$C$2:$S$835,6,FALSE),VLOOKUP($A267,'sin-list 180320_update'!$A$2:$S$835,8,FALSE)),VLOOKUP($C267,'sin-list 180320_update'!$B$2:$S$835,7,FALSE))</f>
        <v>Carc. 1B
Acute Tox. 4 *
Aquatic Chronic 2</v>
      </c>
      <c r="M267" s="76" t="str">
        <f>IF($C267="-",IF($A267="-",IF(VLOOKUP($D267,'sin-list 180320_update'!$C$2:$S$835,8,FALSE)="",NA(),VLOOKUP($D267,'sin-list 180320_update'!$C$2:$S$835,8,FALSE)),IF(VLOOKUP($A267,'sin-list 180320_update'!$A$2:$S$835,10,FALSE)="",NA(),VLOOKUP($A267,'sin-list 180320_update'!$A$2:$S$835,10,FALSE))),IF(VLOOKUP($C267,'sin-list 180320_update'!$B$2:$S$835,9,FALSE)="",NA(),VLOOKUP($C267,'sin-list 180320_update'!$B$2:$S$835,9,FALSE)))</f>
        <v>H350
H302
H411</v>
      </c>
      <c r="N267" s="76" t="e">
        <f>IF($C267="-",IF($A267="-",IF(VLOOKUP($D267,'REACH Bilaga XVII_update'!$A$5:$E$131,4,FALSE)="",NA(),VLOOKUP($D267,'REACH Bilaga XVII_update'!$A$5:$E$131,4,FALSE)),IF(VLOOKUP($A267,'REACH Bilaga XVII_update'!$C$5:$D$131,2,FALSE)="",NA(),VLOOKUP($A267,'REACH Bilaga XVII_update'!$C$5:$D$131,2,FALSE))),IF(VLOOKUP($C267,'REACH Bilaga XVII_update'!$B$5:$D$131,3,FALSE)="",NA(),VLOOKUP($C267,'REACH Bilaga XVII_update'!$B$5:$D$131,3,FALSE)))</f>
        <v>#N/A</v>
      </c>
      <c r="O267" s="76" t="e">
        <f>IF($C267="-",IF($A267="-",IF(VLOOKUP($D267,' REACH Bilaga 59_update'!$A$5:$E$210,5,FALSE)="",NA(),VLOOKUP($D267,' REACH Bilaga 59_update'!$A$5:$E$210,5,FALSE)),IF(VLOOKUP($A267,' REACH Bilaga 59_update'!$D$5:$E$210,2,FALSE)="",NA(),VLOOKUP($A267,' REACH Bilaga 59_update'!$D$5:$E$210,2,FALSE))),IF(VLOOKUP($C267,' REACH Bilaga 59_update'!$C$5:$E$210,3,FALSE)="",NA(),VLOOKUP($C267,' REACH Bilaga 59_update'!$C$5:$E$210,3,FALSE)))</f>
        <v>#N/A</v>
      </c>
      <c r="P267" s="76" t="e">
        <f>IF(C267="-",IF(A267="-",IFERROR(VLOOKUP($D267,' REACH Bilaga 59_update'!$A$5:$F$210,MATCH(Sammanfattning!P$1,' REACH Bilaga 59_update'!$A$4:$F$4,0),FALSE),VLOOKUP($D267,'REACH Bilaga XIV_update'!$A$4:$H$110,MATCH(Sammanfattning!P$1,'REACH Bilaga XIV_update'!$A$4:$H$4,0),FALSE)),IFERROR(VLOOKUP($A267,' REACH Bilaga 59_update'!$D$5:$F$210,MATCH(Sammanfattning!P$1,' REACH Bilaga 59_update'!$D$4:$F$4,0),FALSE),VLOOKUP($A267,'REACH Bilaga XIV_update'!$D$4:$H$110,MATCH(Sammanfattning!P$1,'REACH Bilaga XIV_update'!$D$4:$H$4,0),FALSE))),IFERROR(VLOOKUP($C267,' REACH Bilaga 59_update'!$C$5:$F$210,MATCH(Sammanfattning!P$1,' REACH Bilaga 59_update'!$C$4:$F$4,0),FALSE),VLOOKUP($C267,'REACH Bilaga XIV_update'!$C$4:$H$110,MATCH(Sammanfattning!P$1,'REACH Bilaga XIV_update'!$C$4:$H$4,0),FALSE)))</f>
        <v>#N/A</v>
      </c>
      <c r="Q267" s="76" t="e">
        <f>IF($C267="-",IF($A267="-",IF(VLOOKUP($D267,'REACH Bilaga XIV_update'!$A$5:$I$110,9,FALSE)="",NA(),VLOOKUP($D267,'REACH Bilaga XIV_update'!$A$5:$I$110,9,FALSE)),IF(VLOOKUP($A267,'REACH Bilaga XIV_update'!$D$5:$I$110,6,FALSE)="",NA(),VLOOKUP($A267,'REACH Bilaga XIV_update'!$D$5:$I$110,6,FALSE))),IF(VLOOKUP($C267,'REACH Bilaga XIV_update'!$C$5:$I$110,7,FALSE)="",NA(),VLOOKUP($C267,'REACH Bilaga XIV_update'!$C$5:$I$110,7,FALSE)))</f>
        <v>#N/A</v>
      </c>
      <c r="R267" s="76" t="e">
        <f>IF($C267="-",IF($A267="-",IF(VLOOKUP($D267,CoRAP_update!$A$5:$O$376,15,FALSE)="",NA(),VLOOKUP($D267,CoRAP_update!$A$5:$O$376,15,FALSE)),IF(VLOOKUP($A267,CoRAP_update!$D$5:$O$376,12,FALSE)="",NA(),VLOOKUP($A267,CoRAP_update!$D$5:$O$376,12,FALSE))),IF(VLOOKUP($C267,CoRAP_update!$C$5:$O$376,13,FALSE)="",NA(),VLOOKUP($C267,CoRAP_update!$C$5:$O$376,13,FALSE)))</f>
        <v>#N/A</v>
      </c>
      <c r="S267" s="144" t="e">
        <f>IF($C267="-",IF($A267="-",VLOOKUP($D267,CoRAP_update!$A$5:$J$376,MATCH(Sammanfattning!S$1,CoRAP_update!$A$4:$J$4,0),FALSE),VLOOKUP($A267,CoRAP_update!$D$5:$J$376,MATCH(Sammanfattning!S$1,CoRAP_update!$D$4:$J$4,0),FALSE)),VLOOKUP($C267,CoRAP_update!$C$5:$J$376,MATCH(Sammanfattning!S$1,CoRAP_update!$C$4:$J$4,0),FALSE))</f>
        <v>#N/A</v>
      </c>
      <c r="T267" s="76" t="e">
        <f>IF($A267="-",VLOOKUP($D267,EDC_update!$C$2:$F$450,4,FALSE),VLOOKUP($A267,EDC_update!$B$2:$F$450,5,FALSE))</f>
        <v>#N/A</v>
      </c>
      <c r="V267" s="78">
        <f>IF(IFERROR(SEARCH("PBT",P267),99)=99,IF(IFERROR(SEARCH("suspected PBT",S267),99)=99,IF(IFERROR(SEARCH("concluded to be PBT",K267),99)=99,IF(IFERROR(SEARCH("PBT",S267),99)=99,IF(IFERROR(SEARCH("PBT cand",L267),99)=99,IF(IFERROR(SEARCH("PBT",L267),99)=99,IF(IFERROR(SEARCH("persistent, bioackumulative and toxic properties",K267),99)=99,0,Scoring!$E$3),Scoring!$E$3),Scoring!$E$7),Scoring!$E$3),Scoring!$E$5),Scoring!$E$6),Scoring!$E$3)</f>
        <v>0</v>
      </c>
      <c r="W267" s="78">
        <f>IF(IFERROR(SEARCH("vPvB",P267),99)=99,IF(IFERROR(SEARCH("suspected pbt/vPvB",S267),99)=99,IF(IFERROR(SEARCH("vPvB",S267),99)=99,IF(IFERROR(SEARCH("concluded to be a vPvB",S267),99)=99,IF(IFERROR(SEARCH("identified as vPvB",K267),99)=99,IF(IFERROR(SEARCH("concluded to be a vPvB",K267),99)=99,IF(IFERROR(SEARCH("concluded to be both pbt and vPvB",S267),99)=99,IF(IFERROR(SEARCH("concluded to be both pbt and vPvB",K267),99)=99,0,Scoring!$E$5),Scoring!$E$5),Scoring!$E$5),Scoring!$E$5),Scoring!$E$5),Scoring!$E$4),Scoring!$E$6),Scoring!$E$4)</f>
        <v>0</v>
      </c>
      <c r="X267" s="78">
        <f>IF(IFERROR(SEARCH("H410",N267),99)=99,IF(IFERROR(SEARCH("H410",O267),99)=99,IF(IFERROR(SEARCH("H410",Q267),99)=99,IF(IFERROR(SEARCH("H410",M267),99)=99,IF(IFERROR(SEARCH("H410",R267),99)=99,IF(IFERROR(SEARCH("H411",N267),99)=99,IF(IFERROR(SEARCH("H411",O267),99)=99,IF(IFERROR(SEARCH("H411",Q267),99)=99,IF(IFERROR(SEARCH("H411",M267),99)=99,IF(IFERROR(SEARCH("H411",R267),99)=99,IF(IFERROR(SEARCH("H413",N267),99)=99,IF(IFERROR(SEARCH("H413",O267),99)=99,IF(IFERROR(SEARCH("H413",Q267),99)=99,IF(IFERROR(SEARCH("H413",M267),99)=99,IF(IFERROR(SEARCH("H413",R267),99)=99,IF(IFERROR(SEARCH("H412",N267),99)=99,IF(IFERROR(SEARCH("H412",O267),99)=99,IF(IFERROR(SEARCH("H412",Q267),99)=99,IF(IFERROR(SEARCH("H412",M267),99)=99,IF(IFERROR(SEARCH("H412",R267),99)=99,0,Scoring!$E$2),Scoring!$E$2),Scoring!$E$2),Scoring!$E$2),Scoring!$E$2),Scoring!$E$2),Scoring!$E$2),Scoring!$E$2),Scoring!$E$2),Scoring!$E$2),Scoring!$E$2),Scoring!$E$2),Scoring!$E$2),Scoring!$E$2),Scoring!$E$2),Scoring!$E$2),Scoring!$E$2),Scoring!$E$2),Scoring!$E$2),Scoring!$E$2)</f>
        <v>1</v>
      </c>
      <c r="Y267" s="78">
        <f>IF(IFERROR(SEARCH("CMR",K267),99)=99,IF(IFERROR(SEARCH("Suspected CMR",S267),99)=99,IF(IFERROR(SEARCH("CMR",S267),99)=99,0,Scoring!$E$8),Scoring!$E$9),Scoring!$E$8)</f>
        <v>3</v>
      </c>
      <c r="Z267" s="78">
        <f>IF(IFERROR(SEARCH("H350",N267),99)=99,IF(IFERROR(SEARCH("H350",O267),99)=99,IF(IFERROR(SEARCH("H350",Q267),99)=99,IF(IFERROR(SEARCH("H350",M267),99)=99,IF(IFERROR(SEARCH("H350",R267),99)=99,IF(IFERROR(SEARCH("H351",N267),99)=99,IF(IFERROR(SEARCH("H351",O267),99)=99,IF(IFERROR(SEARCH("H351",Q267),99)=99,IF(IFERROR(SEARCH("H351",M267),99)=99,IF(IFERROR(SEARCH("H351",R267),99)=99,IF(IFERROR(SEARCH("carcinogenic",P267),99)=99,IF(IFERROR(SEARCH("suspected carcinogenic",S267),99)=99,0,Scoring!$E$12),Scoring!$E$11),Scoring!$E$10),Scoring!$E$10),Scoring!$E$10),Scoring!$E$10),Scoring!$E$10),Scoring!$E$10),Scoring!$E$10),Scoring!$E$10),Scoring!$E$10),Scoring!$E$10)</f>
        <v>1</v>
      </c>
      <c r="AA267" s="78">
        <f>IF(IFERROR(SEARCH("H340",N267),99)=99,IF(IFERROR(SEARCH("H340",O267),99)=99,IF(IFERROR(SEARCH("H340",Q267),99)=99,IF(IFERROR(SEARCH("H340",M267),99)=99,IF(IFERROR(SEARCH("H340",R267),99)=99,IF(IFERROR(SEARCH("H341",N267),99)=99,IF(IFERROR(SEARCH("H341",O267),99)=99,IF(IFERROR(SEARCH("H341",Q267),99)=99,IF(IFERROR(SEARCH("H341",M267),99)=99,IF(IFERROR(SEARCH("H341",R267),99)=99,IF(IFERROR(SEARCH("mutagenic",P267),99)=99,IF(IFERROR(SEARCH("suspected mutagenic",S267),99)=99,0,Scoring!$E$15),Scoring!$E$14),Scoring!$E$13),Scoring!$E$13),Scoring!$E$13),Scoring!$E$13),Scoring!$E$13),Scoring!$E$13),Scoring!$E$13),Scoring!$E$13),Scoring!$E$13),Scoring!$E$13)</f>
        <v>0</v>
      </c>
      <c r="AB267" s="78">
        <f>IF(IFERROR(SEARCH("H360",N267),99)=99,IF(IFERROR(SEARCH("H360",O267),99)=99,IF(IFERROR(SEARCH("H360",Q267),99)=99,IF(IFERROR(SEARCH("H360",M267),99)=99,IF(IFERROR(SEARCH("H360",R267),99)=99,IF(IFERROR(SEARCH("H361",N267),99)=99,IF(IFERROR(SEARCH("H361",O267),99)=99,IF(IFERROR(SEARCH("H361",Q267),99)=99,IF(IFERROR(SEARCH("H361",M267),99)=99,IF(IFERROR(SEARCH("H361",R267),99)=99,IF(IFERROR(SEARCH("reproduction",P267),99)=99,IF(IFERROR(SEARCH("suspected reprotoxic",S267),99)=99,IF(IFERROR(SEARCH("reprotoxic",S267),99)=99,IF(IFERROR(SEARCH("reprotoxic",K267),99)=99,0,Scoring!$E$18),Scoring!$E$18),Scoring!$E$19),Scoring!$E$17),Scoring!$E$16),Scoring!$E$16),Scoring!$E$16),Scoring!$E$16),Scoring!$E$16),Scoring!$E$16),Scoring!$E$16),Scoring!$E$16),Scoring!$E$16),Scoring!$E$16)</f>
        <v>0</v>
      </c>
      <c r="AC267" s="78">
        <f>IF(IFERROR(SEARCH("57f",L267),99)=99,IF(IFERROR(SEARCH("57(f)",P267),99)=99,0,Scoring!$E$20),Scoring!$E$20)</f>
        <v>0</v>
      </c>
      <c r="AD267" s="78">
        <f>IF(IFERROR(SEARCH("CAT1",T267),99)=99,IF(IFERROR(SEARCH("CAT2",T267),99)=99,IF(IFERROR(SEARCH("CAT3",T267),99)=99,IF(IFERROR(SEARCH("concluded to be endocrine",K267),99)=99,IF(IFERROR(SEARCH("categorised as endocrine",K267),99)=99,IF(IFERROR(SEARCH("endocrine disrupting",P267),99)=99,IF(IFERROR(SEARCH("endocrine disrupting",K267),99)=99,IF(IFERROR(SEARCH("suspected endocrine",S267),99)=99,IF(IFERROR(SEARCH("potential endocrine",S267),99)=99,0,Scoring!$E$25),Scoring!$E$25),Scoring!$E$24),Scoring!$E$24),Scoring!$E$24),Scoring!$E$24),Scoring!$E$23),Scoring!$E$22),Scoring!$E$21)</f>
        <v>0</v>
      </c>
      <c r="AE267" s="78">
        <f>IF(IFERROR(SEARCH("suspected sensitiser",S267),99)=99,IF(IFERROR(SEARCH("sensitiser",S267),99)=99,IF(IFERROR(SEARCH("other hazard based concern",S267),99)=99,0,Scoring!$E$28),Scoring!$E$26),Scoring!$E$27)</f>
        <v>0</v>
      </c>
      <c r="AF267" s="78">
        <f>IF(IFERROR(M267,1)=1,IF(IFERROR(N267,1)=1,IF(IFERROR(O267,1)=1,IF(IFERROR(Q267,1)=1,IF(IFERROR(R267,1)=1,IF(IFERROR(T267,1)=1,IF(IFERROR(K267,1)=1,IF(IFERROR(P267,1)=1,IF(IFERROR(S267,1)=1,Scoring!$E$29,0),0),0),0),0),0),0),0),0)</f>
        <v>0</v>
      </c>
      <c r="AG267" s="78">
        <f t="shared" si="30"/>
        <v>4</v>
      </c>
      <c r="AI267" s="93"/>
      <c r="AJ267" s="94"/>
      <c r="AK267" s="76"/>
      <c r="AL267" s="75"/>
      <c r="AN267" s="79"/>
      <c r="AO267" s="79"/>
      <c r="AP267" s="79"/>
      <c r="AQ267" s="79"/>
      <c r="AR267" s="79"/>
      <c r="AS267" s="78"/>
      <c r="AU267" s="79">
        <f>IF(IFERROR(F267,99)=99,IF(IFERROR(G267,99)=99,IF(IFERROR(H267,99)=99,IF(IFERROR(I267,99)=99,IF(IFERROR(E267,99)=99,IF(IFERROR(J267,99)=99,0,Scoring!$B$7),Scoring!$B$3),Scoring!$B$2),Scoring!$B$6),Scoring!$B$5),Scoring!$B$4)</f>
        <v>0.3</v>
      </c>
      <c r="AV267" s="78">
        <f t="shared" si="31"/>
        <v>1.2</v>
      </c>
      <c r="AW267" s="78"/>
      <c r="AX267" s="66"/>
      <c r="AY267" s="78"/>
      <c r="AZ267" s="76"/>
      <c r="BA267" s="76"/>
      <c r="BB267" s="76"/>
    </row>
    <row r="268" spans="1:54" x14ac:dyDescent="0.25">
      <c r="A268" s="77" t="s">
        <v>6115</v>
      </c>
      <c r="B268" s="76" t="str">
        <f t="shared" si="29"/>
        <v>205-711-1</v>
      </c>
      <c r="C268" s="77" t="s">
        <v>850</v>
      </c>
      <c r="D268" s="77" t="s">
        <v>851</v>
      </c>
      <c r="E268" s="76" t="str">
        <f>IF(C268="-",IF(A268="-",VLOOKUP(D268,'sin-list 180320_update'!$C$2:$C$835,1,FALSE),VLOOKUP(A268,'sin-list 180320_update'!$A$2:$A$835,1,FALSE)),VLOOKUP(C268,'sin-list 180320_update'!$B$2:$B$835,1,FALSE))</f>
        <v>205-711-1</v>
      </c>
      <c r="F268" s="76" t="e">
        <f>IF($C268="-",IF($A268="-",VLOOKUP($D268,'REACH Bilaga XVII_update'!$A$5:$A$131,1,FALSE),VLOOKUP($A268,'REACH Bilaga XVII_update'!$C$5:$C$131,1,FALSE)),VLOOKUP($C268,'REACH Bilaga XVII_update'!$B$5:$B$131,1,FALSE))</f>
        <v>#N/A</v>
      </c>
      <c r="G268" s="76" t="e">
        <f>IF($C268="-",IF($A268="-",VLOOKUP($D268,' REACH Bilaga 59_update'!$A$5:$A$210,1,FALSE),VLOOKUP($A268,' REACH Bilaga 59_update'!$D$5:$D$210,1,FALSE)),VLOOKUP($C268,' REACH Bilaga 59_update'!$C$5:$C$210,1,FALSE))</f>
        <v>#N/A</v>
      </c>
      <c r="H268" s="76" t="e">
        <f>IF($C268="-",IF($A268="-",VLOOKUP($D268,'REACH Bilaga XIV_update'!$A$5:$A$110,1,FALSE),VLOOKUP($A268,'REACH Bilaga XIV_update'!$D$5:$D$110,1,FALSE)),VLOOKUP($C268,'REACH Bilaga XIV_update'!$C$5:$C$110,1,FALSE))</f>
        <v>#N/A</v>
      </c>
      <c r="I268" s="76" t="e">
        <f>IF($C268="-",IF($A268="-",VLOOKUP($D268,CoRAP_update!$A$5:$A$376,1,FALSE),VLOOKUP($A268,CoRAP_update!$D$5:$D$376,1,FALSE)),VLOOKUP($C268,CoRAP_update!$C$5:$C$376,1,FALSE))</f>
        <v>#N/A</v>
      </c>
      <c r="J268" s="76" t="e">
        <f>IF($C268="-",IF($A268="-",VLOOKUP($D268,EDC_update!$C$2:$C$450,1,FALSE),VLOOKUP($A268,EDC_update!$B$2:$B$450,1,FALSE)),VLOOKUP($C268,EDC_update!$L$2:$L$450,1,FALSE))</f>
        <v>#N/A</v>
      </c>
      <c r="K268" s="76" t="str">
        <f>IF($C268="-",IF($A268="-",IF(VLOOKUP($D268,'sin-list 180320_update'!$C$2:$S$835,3,FALSE)="",NA(),VLOOKUP($D268,'sin-list 180320_update'!$C$2:$S$835,3,FALSE)),IF(VLOOKUP($A268,'sin-list 180320_update'!$A$2:$S$835,5,FALSE)="",NA(),VLOOKUP($A268,'sin-list 180320_update'!$A$2:$S$835,5,FALSE))),IF(VLOOKUP($C268,'sin-list 180320_update'!$B$2:$S$835,4,FALSE)="",NA(),VLOOKUP($C268,'sin-list 180320_update'!$B$2:$S$835,4,FALSE)))</f>
        <v>Substance is agreed by RAC to be a classified CMR according to Annex VI of Regulation 1272/2008, however it is not yet formally included.</v>
      </c>
      <c r="L268" s="76" t="str">
        <f>IF($C268="-",IF($A268="-",VLOOKUP($D268,'sin-list 180320_update'!$C$2:$S$835,6,FALSE),VLOOKUP($A268,'sin-list 180320_update'!$A$2:$S$835,8,FALSE)),VLOOKUP($C268,'sin-list 180320_update'!$B$2:$S$835,7,FALSE))</f>
        <v>Repr. 1B Acute Tox. 3Eye Dam. 1Skin Sens. 1Aquatic Acute 1Aquatic Chronic 1</v>
      </c>
      <c r="M268" s="76" t="str">
        <f>IF($C268="-",IF($A268="-",IF(VLOOKUP($D268,'sin-list 180320_update'!$C$2:$S$835,8,FALSE)="",NA(),VLOOKUP($D268,'sin-list 180320_update'!$C$2:$S$835,8,FALSE)),IF(VLOOKUP($A268,'sin-list 180320_update'!$A$2:$S$835,10,FALSE)="",NA(),VLOOKUP($A268,'sin-list 180320_update'!$A$2:$S$835,10,FALSE))),IF(VLOOKUP($C268,'sin-list 180320_update'!$B$2:$S$835,9,FALSE)="",NA(),VLOOKUP($C268,'sin-list 180320_update'!$B$2:$S$835,9,FALSE)))</f>
        <v>H360D H301 H318 H317 H400 H410</v>
      </c>
      <c r="N268" s="76" t="e">
        <f>IF($C268="-",IF($A268="-",IF(VLOOKUP($D268,'REACH Bilaga XVII_update'!$A$5:$E$131,4,FALSE)="",NA(),VLOOKUP($D268,'REACH Bilaga XVII_update'!$A$5:$E$131,4,FALSE)),IF(VLOOKUP($A268,'REACH Bilaga XVII_update'!$C$5:$D$131,2,FALSE)="",NA(),VLOOKUP($A268,'REACH Bilaga XVII_update'!$C$5:$D$131,2,FALSE))),IF(VLOOKUP($C268,'REACH Bilaga XVII_update'!$B$5:$D$131,3,FALSE)="",NA(),VLOOKUP($C268,'REACH Bilaga XVII_update'!$B$5:$D$131,3,FALSE)))</f>
        <v>#N/A</v>
      </c>
      <c r="O268" s="76" t="e">
        <f>IF($C268="-",IF($A268="-",IF(VLOOKUP($D268,' REACH Bilaga 59_update'!$A$5:$E$210,5,FALSE)="",NA(),VLOOKUP($D268,' REACH Bilaga 59_update'!$A$5:$E$210,5,FALSE)),IF(VLOOKUP($A268,' REACH Bilaga 59_update'!$D$5:$E$210,2,FALSE)="",NA(),VLOOKUP($A268,' REACH Bilaga 59_update'!$D$5:$E$210,2,FALSE))),IF(VLOOKUP($C268,' REACH Bilaga 59_update'!$C$5:$E$210,3,FALSE)="",NA(),VLOOKUP($C268,' REACH Bilaga 59_update'!$C$5:$E$210,3,FALSE)))</f>
        <v>#N/A</v>
      </c>
      <c r="P268" s="76" t="e">
        <f>IF(C268="-",IF(A268="-",IFERROR(VLOOKUP($D268,' REACH Bilaga 59_update'!$A$5:$F$210,MATCH(Sammanfattning!P$1,' REACH Bilaga 59_update'!$A$4:$F$4,0),FALSE),VLOOKUP($D268,'REACH Bilaga XIV_update'!$A$4:$H$110,MATCH(Sammanfattning!P$1,'REACH Bilaga XIV_update'!$A$4:$H$4,0),FALSE)),IFERROR(VLOOKUP($A268,' REACH Bilaga 59_update'!$D$5:$F$210,MATCH(Sammanfattning!P$1,' REACH Bilaga 59_update'!$D$4:$F$4,0),FALSE),VLOOKUP($A268,'REACH Bilaga XIV_update'!$D$4:$H$110,MATCH(Sammanfattning!P$1,'REACH Bilaga XIV_update'!$D$4:$H$4,0),FALSE))),IFERROR(VLOOKUP($C268,' REACH Bilaga 59_update'!$C$5:$F$210,MATCH(Sammanfattning!P$1,' REACH Bilaga 59_update'!$C$4:$F$4,0),FALSE),VLOOKUP($C268,'REACH Bilaga XIV_update'!$C$4:$H$110,MATCH(Sammanfattning!P$1,'REACH Bilaga XIV_update'!$C$4:$H$4,0),FALSE)))</f>
        <v>#N/A</v>
      </c>
      <c r="Q268" s="76" t="e">
        <f>IF($C268="-",IF($A268="-",IF(VLOOKUP($D268,'REACH Bilaga XIV_update'!$A$5:$I$110,9,FALSE)="",NA(),VLOOKUP($D268,'REACH Bilaga XIV_update'!$A$5:$I$110,9,FALSE)),IF(VLOOKUP($A268,'REACH Bilaga XIV_update'!$D$5:$I$110,6,FALSE)="",NA(),VLOOKUP($A268,'REACH Bilaga XIV_update'!$D$5:$I$110,6,FALSE))),IF(VLOOKUP($C268,'REACH Bilaga XIV_update'!$C$5:$I$110,7,FALSE)="",NA(),VLOOKUP($C268,'REACH Bilaga XIV_update'!$C$5:$I$110,7,FALSE)))</f>
        <v>#N/A</v>
      </c>
      <c r="R268" s="76" t="e">
        <f>IF($C268="-",IF($A268="-",IF(VLOOKUP($D268,CoRAP_update!$A$5:$O$376,15,FALSE)="",NA(),VLOOKUP($D268,CoRAP_update!$A$5:$O$376,15,FALSE)),IF(VLOOKUP($A268,CoRAP_update!$D$5:$O$376,12,FALSE)="",NA(),VLOOKUP($A268,CoRAP_update!$D$5:$O$376,12,FALSE))),IF(VLOOKUP($C268,CoRAP_update!$C$5:$O$376,13,FALSE)="",NA(),VLOOKUP($C268,CoRAP_update!$C$5:$O$376,13,FALSE)))</f>
        <v>#N/A</v>
      </c>
      <c r="S268" s="144" t="e">
        <f>IF($C268="-",IF($A268="-",VLOOKUP($D268,CoRAP_update!$A$5:$J$376,MATCH(Sammanfattning!S$1,CoRAP_update!$A$4:$J$4,0),FALSE),VLOOKUP($A268,CoRAP_update!$D$5:$J$376,MATCH(Sammanfattning!S$1,CoRAP_update!$D$4:$J$4,0),FALSE)),VLOOKUP($C268,CoRAP_update!$C$5:$J$376,MATCH(Sammanfattning!S$1,CoRAP_update!$C$4:$J$4,0),FALSE))</f>
        <v>#N/A</v>
      </c>
      <c r="T268" s="76" t="e">
        <f>IF($A268="-",VLOOKUP($D268,EDC_update!$C$2:$F$450,4,FALSE),VLOOKUP($A268,EDC_update!$B$2:$F$450,5,FALSE))</f>
        <v>#N/A</v>
      </c>
      <c r="V268" s="78">
        <f>IF(IFERROR(SEARCH("PBT",P268),99)=99,IF(IFERROR(SEARCH("suspected PBT",S268),99)=99,IF(IFERROR(SEARCH("concluded to be PBT",K268),99)=99,IF(IFERROR(SEARCH("PBT",S268),99)=99,IF(IFERROR(SEARCH("PBT cand",L268),99)=99,IF(IFERROR(SEARCH("PBT",L268),99)=99,IF(IFERROR(SEARCH("persistent, bioackumulative and toxic properties",K268),99)=99,0,Scoring!$E$3),Scoring!$E$3),Scoring!$E$7),Scoring!$E$3),Scoring!$E$5),Scoring!$E$6),Scoring!$E$3)</f>
        <v>0</v>
      </c>
      <c r="W268" s="78">
        <f>IF(IFERROR(SEARCH("vPvB",P268),99)=99,IF(IFERROR(SEARCH("suspected pbt/vPvB",S268),99)=99,IF(IFERROR(SEARCH("vPvB",S268),99)=99,IF(IFERROR(SEARCH("concluded to be a vPvB",S268),99)=99,IF(IFERROR(SEARCH("identified as vPvB",K268),99)=99,IF(IFERROR(SEARCH("concluded to be a vPvB",K268),99)=99,IF(IFERROR(SEARCH("concluded to be both pbt and vPvB",S268),99)=99,IF(IFERROR(SEARCH("concluded to be both pbt and vPvB",K268),99)=99,0,Scoring!$E$5),Scoring!$E$5),Scoring!$E$5),Scoring!$E$5),Scoring!$E$5),Scoring!$E$4),Scoring!$E$6),Scoring!$E$4)</f>
        <v>0</v>
      </c>
      <c r="X268" s="78">
        <f>IF(IFERROR(SEARCH("H410",N268),99)=99,IF(IFERROR(SEARCH("H410",O268),99)=99,IF(IFERROR(SEARCH("H410",Q268),99)=99,IF(IFERROR(SEARCH("H410",M268),99)=99,IF(IFERROR(SEARCH("H410",R268),99)=99,IF(IFERROR(SEARCH("H411",N268),99)=99,IF(IFERROR(SEARCH("H411",O268),99)=99,IF(IFERROR(SEARCH("H411",Q268),99)=99,IF(IFERROR(SEARCH("H411",M268),99)=99,IF(IFERROR(SEARCH("H411",R268),99)=99,IF(IFERROR(SEARCH("H413",N268),99)=99,IF(IFERROR(SEARCH("H413",O268),99)=99,IF(IFERROR(SEARCH("H413",Q268),99)=99,IF(IFERROR(SEARCH("H413",M268),99)=99,IF(IFERROR(SEARCH("H413",R268),99)=99,IF(IFERROR(SEARCH("H412",N268),99)=99,IF(IFERROR(SEARCH("H412",O268),99)=99,IF(IFERROR(SEARCH("H412",Q268),99)=99,IF(IFERROR(SEARCH("H412",M268),99)=99,IF(IFERROR(SEARCH("H412",R268),99)=99,0,Scoring!$E$2),Scoring!$E$2),Scoring!$E$2),Scoring!$E$2),Scoring!$E$2),Scoring!$E$2),Scoring!$E$2),Scoring!$E$2),Scoring!$E$2),Scoring!$E$2),Scoring!$E$2),Scoring!$E$2),Scoring!$E$2),Scoring!$E$2),Scoring!$E$2),Scoring!$E$2),Scoring!$E$2),Scoring!$E$2),Scoring!$E$2),Scoring!$E$2)</f>
        <v>1</v>
      </c>
      <c r="Y268" s="78">
        <f>IF(IFERROR(SEARCH("CMR",K268),99)=99,IF(IFERROR(SEARCH("Suspected CMR",S268),99)=99,IF(IFERROR(SEARCH("CMR",S268),99)=99,0,Scoring!$E$8),Scoring!$E$9),Scoring!$E$8)</f>
        <v>3</v>
      </c>
      <c r="Z268" s="78">
        <f>IF(IFERROR(SEARCH("H350",N268),99)=99,IF(IFERROR(SEARCH("H350",O268),99)=99,IF(IFERROR(SEARCH("H350",Q268),99)=99,IF(IFERROR(SEARCH("H350",M268),99)=99,IF(IFERROR(SEARCH("H350",R268),99)=99,IF(IFERROR(SEARCH("H351",N268),99)=99,IF(IFERROR(SEARCH("H351",O268),99)=99,IF(IFERROR(SEARCH("H351",Q268),99)=99,IF(IFERROR(SEARCH("H351",M268),99)=99,IF(IFERROR(SEARCH("H351",R268),99)=99,IF(IFERROR(SEARCH("carcinogenic",P268),99)=99,IF(IFERROR(SEARCH("suspected carcinogenic",S268),99)=99,0,Scoring!$E$12),Scoring!$E$11),Scoring!$E$10),Scoring!$E$10),Scoring!$E$10),Scoring!$E$10),Scoring!$E$10),Scoring!$E$10),Scoring!$E$10),Scoring!$E$10),Scoring!$E$10),Scoring!$E$10)</f>
        <v>0</v>
      </c>
      <c r="AA268" s="78">
        <f>IF(IFERROR(SEARCH("H340",N268),99)=99,IF(IFERROR(SEARCH("H340",O268),99)=99,IF(IFERROR(SEARCH("H340",Q268),99)=99,IF(IFERROR(SEARCH("H340",M268),99)=99,IF(IFERROR(SEARCH("H340",R268),99)=99,IF(IFERROR(SEARCH("H341",N268),99)=99,IF(IFERROR(SEARCH("H341",O268),99)=99,IF(IFERROR(SEARCH("H341",Q268),99)=99,IF(IFERROR(SEARCH("H341",M268),99)=99,IF(IFERROR(SEARCH("H341",R268),99)=99,IF(IFERROR(SEARCH("mutagenic",P268),99)=99,IF(IFERROR(SEARCH("suspected mutagenic",S268),99)=99,0,Scoring!$E$15),Scoring!$E$14),Scoring!$E$13),Scoring!$E$13),Scoring!$E$13),Scoring!$E$13),Scoring!$E$13),Scoring!$E$13),Scoring!$E$13),Scoring!$E$13),Scoring!$E$13),Scoring!$E$13)</f>
        <v>0</v>
      </c>
      <c r="AB268" s="78">
        <f>IF(IFERROR(SEARCH("H360",N268),99)=99,IF(IFERROR(SEARCH("H360",O268),99)=99,IF(IFERROR(SEARCH("H360",Q268),99)=99,IF(IFERROR(SEARCH("H360",M268),99)=99,IF(IFERROR(SEARCH("H360",R268),99)=99,IF(IFERROR(SEARCH("H361",N268),99)=99,IF(IFERROR(SEARCH("H361",O268),99)=99,IF(IFERROR(SEARCH("H361",Q268),99)=99,IF(IFERROR(SEARCH("H361",M268),99)=99,IF(IFERROR(SEARCH("H361",R268),99)=99,IF(IFERROR(SEARCH("reproduction",P268),99)=99,IF(IFERROR(SEARCH("suspected reprotoxic",S268),99)=99,IF(IFERROR(SEARCH("reprotoxic",S268),99)=99,IF(IFERROR(SEARCH("reprotoxic",K268),99)=99,0,Scoring!$E$18),Scoring!$E$18),Scoring!$E$19),Scoring!$E$17),Scoring!$E$16),Scoring!$E$16),Scoring!$E$16),Scoring!$E$16),Scoring!$E$16),Scoring!$E$16),Scoring!$E$16),Scoring!$E$16),Scoring!$E$16),Scoring!$E$16)</f>
        <v>1</v>
      </c>
      <c r="AC268" s="78">
        <f>IF(IFERROR(SEARCH("57f",L268),99)=99,IF(IFERROR(SEARCH("57(f)",P268),99)=99,0,Scoring!$E$20),Scoring!$E$20)</f>
        <v>0</v>
      </c>
      <c r="AD268" s="78">
        <f>IF(IFERROR(SEARCH("CAT1",T268),99)=99,IF(IFERROR(SEARCH("CAT2",T268),99)=99,IF(IFERROR(SEARCH("CAT3",T268),99)=99,IF(IFERROR(SEARCH("concluded to be endocrine",K268),99)=99,IF(IFERROR(SEARCH("categorised as endocrine",K268),99)=99,IF(IFERROR(SEARCH("endocrine disrupting",P268),99)=99,IF(IFERROR(SEARCH("endocrine disrupting",K268),99)=99,IF(IFERROR(SEARCH("suspected endocrine",S268),99)=99,IF(IFERROR(SEARCH("potential endocrine",S268),99)=99,0,Scoring!$E$25),Scoring!$E$25),Scoring!$E$24),Scoring!$E$24),Scoring!$E$24),Scoring!$E$24),Scoring!$E$23),Scoring!$E$22),Scoring!$E$21)</f>
        <v>0</v>
      </c>
      <c r="AE268" s="78">
        <f>IF(IFERROR(SEARCH("suspected sensitiser",S268),99)=99,IF(IFERROR(SEARCH("sensitiser",S268),99)=99,IF(IFERROR(SEARCH("other hazard based concern",S268),99)=99,0,Scoring!$E$28),Scoring!$E$26),Scoring!$E$27)</f>
        <v>0</v>
      </c>
      <c r="AF268" s="78">
        <f>IF(IFERROR(M268,1)=1,IF(IFERROR(N268,1)=1,IF(IFERROR(O268,1)=1,IF(IFERROR(Q268,1)=1,IF(IFERROR(R268,1)=1,IF(IFERROR(T268,1)=1,IF(IFERROR(K268,1)=1,IF(IFERROR(P268,1)=1,IF(IFERROR(S268,1)=1,Scoring!$E$29,0),0),0),0),0),0),0),0),0)</f>
        <v>0</v>
      </c>
      <c r="AG268" s="78">
        <f t="shared" si="30"/>
        <v>4</v>
      </c>
      <c r="AI268" s="93"/>
      <c r="AJ268" s="94"/>
      <c r="AK268" s="76"/>
      <c r="AL268" s="75"/>
      <c r="AN268" s="79"/>
      <c r="AO268" s="79"/>
      <c r="AP268" s="79"/>
      <c r="AQ268" s="79"/>
      <c r="AR268" s="79"/>
      <c r="AS268" s="78"/>
      <c r="AU268" s="79">
        <f>IF(IFERROR(F268,99)=99,IF(IFERROR(G268,99)=99,IF(IFERROR(H268,99)=99,IF(IFERROR(I268,99)=99,IF(IFERROR(E268,99)=99,IF(IFERROR(J268,99)=99,0,Scoring!$B$7),Scoring!$B$3),Scoring!$B$2),Scoring!$B$6),Scoring!$B$5),Scoring!$B$4)</f>
        <v>0.3</v>
      </c>
      <c r="AV268" s="78">
        <f t="shared" si="31"/>
        <v>1.2</v>
      </c>
      <c r="AW268" s="78"/>
      <c r="AX268" s="66"/>
      <c r="AY268" s="78"/>
      <c r="AZ268" s="76"/>
      <c r="BA268" s="76"/>
      <c r="BB268" s="76"/>
    </row>
    <row r="269" spans="1:54" x14ac:dyDescent="0.25">
      <c r="A269" s="77" t="s">
        <v>6118</v>
      </c>
      <c r="B269" s="76" t="str">
        <f t="shared" si="29"/>
        <v>205-793-9</v>
      </c>
      <c r="C269" s="77" t="s">
        <v>870</v>
      </c>
      <c r="D269" s="77" t="s">
        <v>871</v>
      </c>
      <c r="E269" s="76" t="str">
        <f>IF(C269="-",IF(A269="-",VLOOKUP(D269,'sin-list 180320_update'!$C$2:$C$835,1,FALSE),VLOOKUP(A269,'sin-list 180320_update'!$A$2:$A$835,1,FALSE)),VLOOKUP(C269,'sin-list 180320_update'!$B$2:$B$835,1,FALSE))</f>
        <v>205-793-9</v>
      </c>
      <c r="F269" s="76" t="e">
        <f>IF($C269="-",IF($A269="-",VLOOKUP($D269,'REACH Bilaga XVII_update'!$A$5:$A$131,1,FALSE),VLOOKUP($A269,'REACH Bilaga XVII_update'!$C$5:$C$131,1,FALSE)),VLOOKUP($C269,'REACH Bilaga XVII_update'!$B$5:$B$131,1,FALSE))</f>
        <v>#N/A</v>
      </c>
      <c r="G269" s="76" t="e">
        <f>IF($C269="-",IF($A269="-",VLOOKUP($D269,' REACH Bilaga 59_update'!$A$5:$A$210,1,FALSE),VLOOKUP($A269,' REACH Bilaga 59_update'!$D$5:$D$210,1,FALSE)),VLOOKUP($C269,' REACH Bilaga 59_update'!$C$5:$C$210,1,FALSE))</f>
        <v>#N/A</v>
      </c>
      <c r="H269" s="76" t="e">
        <f>IF($C269="-",IF($A269="-",VLOOKUP($D269,'REACH Bilaga XIV_update'!$A$5:$A$110,1,FALSE),VLOOKUP($A269,'REACH Bilaga XIV_update'!$D$5:$D$110,1,FALSE)),VLOOKUP($C269,'REACH Bilaga XIV_update'!$C$5:$C$110,1,FALSE))</f>
        <v>#N/A</v>
      </c>
      <c r="I269" s="76" t="e">
        <f>IF($C269="-",IF($A269="-",VLOOKUP($D269,CoRAP_update!$A$5:$A$376,1,FALSE),VLOOKUP($A269,CoRAP_update!$D$5:$D$376,1,FALSE)),VLOOKUP($C269,CoRAP_update!$C$5:$C$376,1,FALSE))</f>
        <v>#N/A</v>
      </c>
      <c r="J269" s="76" t="e">
        <f>IF($C269="-",IF($A269="-",VLOOKUP($D269,EDC_update!$C$2:$C$450,1,FALSE),VLOOKUP($A269,EDC_update!$B$2:$B$450,1,FALSE)),VLOOKUP($C269,EDC_update!$L$2:$L$450,1,FALSE))</f>
        <v>#N/A</v>
      </c>
      <c r="K269" s="76" t="str">
        <f>IF($C269="-",IF($A269="-",IF(VLOOKUP($D269,'sin-list 180320_update'!$C$2:$S$835,3,FALSE)="",NA(),VLOOKUP($D269,'sin-list 180320_update'!$C$2:$S$835,3,FALSE)),IF(VLOOKUP($A269,'sin-list 180320_update'!$A$2:$S$835,5,FALSE)="",NA(),VLOOKUP($A269,'sin-list 180320_update'!$A$2:$S$835,5,FALSE))),IF(VLOOKUP($C269,'sin-list 180320_update'!$B$2:$S$835,4,FALSE)="",NA(),VLOOKUP($C269,'sin-list 180320_update'!$B$2:$S$835,4,FALSE)))</f>
        <v>Classified CMR according to Annex VI of Regulation 1272/2008</v>
      </c>
      <c r="L269" s="76" t="str">
        <f>IF($C269="-",IF($A269="-",VLOOKUP($D269,'sin-list 180320_update'!$C$2:$S$835,6,FALSE),VLOOKUP($A269,'sin-list 180320_update'!$A$2:$S$835,8,FALSE)),VLOOKUP($C269,'sin-list 180320_update'!$B$2:$S$835,7,FALSE))</f>
        <v>Flam. Liq. 2
Carc. 1B
Muta. 1B
Acute Tox. 2 *
Acute Tox. 1
Acute Tox. 2 *
Skin Corr. 1B
Aquatic Chronic 2</v>
      </c>
      <c r="M269" s="76" t="str">
        <f>IF($C269="-",IF($A269="-",IF(VLOOKUP($D269,'sin-list 180320_update'!$C$2:$S$835,8,FALSE)="",NA(),VLOOKUP($D269,'sin-list 180320_update'!$C$2:$S$835,8,FALSE)),IF(VLOOKUP($A269,'sin-list 180320_update'!$A$2:$S$835,10,FALSE)="",NA(),VLOOKUP($A269,'sin-list 180320_update'!$A$2:$S$835,10,FALSE))),IF(VLOOKUP($C269,'sin-list 180320_update'!$B$2:$S$835,9,FALSE)="",NA(),VLOOKUP($C269,'sin-list 180320_update'!$B$2:$S$835,9,FALSE)))</f>
        <v>H225
H350
H340
H330
H310
H300
H314
H411</v>
      </c>
      <c r="N269" s="76" t="e">
        <f>IF($C269="-",IF($A269="-",IF(VLOOKUP($D269,'REACH Bilaga XVII_update'!$A$5:$E$131,4,FALSE)="",NA(),VLOOKUP($D269,'REACH Bilaga XVII_update'!$A$5:$E$131,4,FALSE)),IF(VLOOKUP($A269,'REACH Bilaga XVII_update'!$C$5:$D$131,2,FALSE)="",NA(),VLOOKUP($A269,'REACH Bilaga XVII_update'!$C$5:$D$131,2,FALSE))),IF(VLOOKUP($C269,'REACH Bilaga XVII_update'!$B$5:$D$131,3,FALSE)="",NA(),VLOOKUP($C269,'REACH Bilaga XVII_update'!$B$5:$D$131,3,FALSE)))</f>
        <v>#N/A</v>
      </c>
      <c r="O269" s="76" t="e">
        <f>IF($C269="-",IF($A269="-",IF(VLOOKUP($D269,' REACH Bilaga 59_update'!$A$5:$E$210,5,FALSE)="",NA(),VLOOKUP($D269,' REACH Bilaga 59_update'!$A$5:$E$210,5,FALSE)),IF(VLOOKUP($A269,' REACH Bilaga 59_update'!$D$5:$E$210,2,FALSE)="",NA(),VLOOKUP($A269,' REACH Bilaga 59_update'!$D$5:$E$210,2,FALSE))),IF(VLOOKUP($C269,' REACH Bilaga 59_update'!$C$5:$E$210,3,FALSE)="",NA(),VLOOKUP($C269,' REACH Bilaga 59_update'!$C$5:$E$210,3,FALSE)))</f>
        <v>#N/A</v>
      </c>
      <c r="P269" s="76" t="e">
        <f>IF(C269="-",IF(A269="-",IFERROR(VLOOKUP($D269,' REACH Bilaga 59_update'!$A$5:$F$210,MATCH(Sammanfattning!P$1,' REACH Bilaga 59_update'!$A$4:$F$4,0),FALSE),VLOOKUP($D269,'REACH Bilaga XIV_update'!$A$4:$H$110,MATCH(Sammanfattning!P$1,'REACH Bilaga XIV_update'!$A$4:$H$4,0),FALSE)),IFERROR(VLOOKUP($A269,' REACH Bilaga 59_update'!$D$5:$F$210,MATCH(Sammanfattning!P$1,' REACH Bilaga 59_update'!$D$4:$F$4,0),FALSE),VLOOKUP($A269,'REACH Bilaga XIV_update'!$D$4:$H$110,MATCH(Sammanfattning!P$1,'REACH Bilaga XIV_update'!$D$4:$H$4,0),FALSE))),IFERROR(VLOOKUP($C269,' REACH Bilaga 59_update'!$C$5:$F$210,MATCH(Sammanfattning!P$1,' REACH Bilaga 59_update'!$C$4:$F$4,0),FALSE),VLOOKUP($C269,'REACH Bilaga XIV_update'!$C$4:$H$110,MATCH(Sammanfattning!P$1,'REACH Bilaga XIV_update'!$C$4:$H$4,0),FALSE)))</f>
        <v>#N/A</v>
      </c>
      <c r="Q269" s="76" t="e">
        <f>IF($C269="-",IF($A269="-",IF(VLOOKUP($D269,'REACH Bilaga XIV_update'!$A$5:$I$110,9,FALSE)="",NA(),VLOOKUP($D269,'REACH Bilaga XIV_update'!$A$5:$I$110,9,FALSE)),IF(VLOOKUP($A269,'REACH Bilaga XIV_update'!$D$5:$I$110,6,FALSE)="",NA(),VLOOKUP($A269,'REACH Bilaga XIV_update'!$D$5:$I$110,6,FALSE))),IF(VLOOKUP($C269,'REACH Bilaga XIV_update'!$C$5:$I$110,7,FALSE)="",NA(),VLOOKUP($C269,'REACH Bilaga XIV_update'!$C$5:$I$110,7,FALSE)))</f>
        <v>#N/A</v>
      </c>
      <c r="R269" s="76" t="e">
        <f>IF($C269="-",IF($A269="-",IF(VLOOKUP($D269,CoRAP_update!$A$5:$O$376,15,FALSE)="",NA(),VLOOKUP($D269,CoRAP_update!$A$5:$O$376,15,FALSE)),IF(VLOOKUP($A269,CoRAP_update!$D$5:$O$376,12,FALSE)="",NA(),VLOOKUP($A269,CoRAP_update!$D$5:$O$376,12,FALSE))),IF(VLOOKUP($C269,CoRAP_update!$C$5:$O$376,13,FALSE)="",NA(),VLOOKUP($C269,CoRAP_update!$C$5:$O$376,13,FALSE)))</f>
        <v>#N/A</v>
      </c>
      <c r="S269" s="144" t="e">
        <f>IF($C269="-",IF($A269="-",VLOOKUP($D269,CoRAP_update!$A$5:$J$376,MATCH(Sammanfattning!S$1,CoRAP_update!$A$4:$J$4,0),FALSE),VLOOKUP($A269,CoRAP_update!$D$5:$J$376,MATCH(Sammanfattning!S$1,CoRAP_update!$D$4:$J$4,0),FALSE)),VLOOKUP($C269,CoRAP_update!$C$5:$J$376,MATCH(Sammanfattning!S$1,CoRAP_update!$C$4:$J$4,0),FALSE))</f>
        <v>#N/A</v>
      </c>
      <c r="T269" s="76" t="e">
        <f>IF($A269="-",VLOOKUP($D269,EDC_update!$C$2:$F$450,4,FALSE),VLOOKUP($A269,EDC_update!$B$2:$F$450,5,FALSE))</f>
        <v>#N/A</v>
      </c>
      <c r="V269" s="78">
        <f>IF(IFERROR(SEARCH("PBT",P269),99)=99,IF(IFERROR(SEARCH("suspected PBT",S269),99)=99,IF(IFERROR(SEARCH("concluded to be PBT",K269),99)=99,IF(IFERROR(SEARCH("PBT",S269),99)=99,IF(IFERROR(SEARCH("PBT cand",L269),99)=99,IF(IFERROR(SEARCH("PBT",L269),99)=99,IF(IFERROR(SEARCH("persistent, bioackumulative and toxic properties",K269),99)=99,0,Scoring!$E$3),Scoring!$E$3),Scoring!$E$7),Scoring!$E$3),Scoring!$E$5),Scoring!$E$6),Scoring!$E$3)</f>
        <v>0</v>
      </c>
      <c r="W269" s="78">
        <f>IF(IFERROR(SEARCH("vPvB",P269),99)=99,IF(IFERROR(SEARCH("suspected pbt/vPvB",S269),99)=99,IF(IFERROR(SEARCH("vPvB",S269),99)=99,IF(IFERROR(SEARCH("concluded to be a vPvB",S269),99)=99,IF(IFERROR(SEARCH("identified as vPvB",K269),99)=99,IF(IFERROR(SEARCH("concluded to be a vPvB",K269),99)=99,IF(IFERROR(SEARCH("concluded to be both pbt and vPvB",S269),99)=99,IF(IFERROR(SEARCH("concluded to be both pbt and vPvB",K269),99)=99,0,Scoring!$E$5),Scoring!$E$5),Scoring!$E$5),Scoring!$E$5),Scoring!$E$5),Scoring!$E$4),Scoring!$E$6),Scoring!$E$4)</f>
        <v>0</v>
      </c>
      <c r="X269" s="78">
        <f>IF(IFERROR(SEARCH("H410",N269),99)=99,IF(IFERROR(SEARCH("H410",O269),99)=99,IF(IFERROR(SEARCH("H410",Q269),99)=99,IF(IFERROR(SEARCH("H410",M269),99)=99,IF(IFERROR(SEARCH("H410",R269),99)=99,IF(IFERROR(SEARCH("H411",N269),99)=99,IF(IFERROR(SEARCH("H411",O269),99)=99,IF(IFERROR(SEARCH("H411",Q269),99)=99,IF(IFERROR(SEARCH("H411",M269),99)=99,IF(IFERROR(SEARCH("H411",R269),99)=99,IF(IFERROR(SEARCH("H413",N269),99)=99,IF(IFERROR(SEARCH("H413",O269),99)=99,IF(IFERROR(SEARCH("H413",Q269),99)=99,IF(IFERROR(SEARCH("H413",M269),99)=99,IF(IFERROR(SEARCH("H413",R269),99)=99,IF(IFERROR(SEARCH("H412",N269),99)=99,IF(IFERROR(SEARCH("H412",O269),99)=99,IF(IFERROR(SEARCH("H412",Q269),99)=99,IF(IFERROR(SEARCH("H412",M269),99)=99,IF(IFERROR(SEARCH("H412",R269),99)=99,0,Scoring!$E$2),Scoring!$E$2),Scoring!$E$2),Scoring!$E$2),Scoring!$E$2),Scoring!$E$2),Scoring!$E$2),Scoring!$E$2),Scoring!$E$2),Scoring!$E$2),Scoring!$E$2),Scoring!$E$2),Scoring!$E$2),Scoring!$E$2),Scoring!$E$2),Scoring!$E$2),Scoring!$E$2),Scoring!$E$2),Scoring!$E$2),Scoring!$E$2)</f>
        <v>1</v>
      </c>
      <c r="Y269" s="78">
        <f>IF(IFERROR(SEARCH("CMR",K269),99)=99,IF(IFERROR(SEARCH("Suspected CMR",S269),99)=99,IF(IFERROR(SEARCH("CMR",S269),99)=99,0,Scoring!$E$8),Scoring!$E$9),Scoring!$E$8)</f>
        <v>3</v>
      </c>
      <c r="Z269" s="78">
        <f>IF(IFERROR(SEARCH("H350",N269),99)=99,IF(IFERROR(SEARCH("H350",O269),99)=99,IF(IFERROR(SEARCH("H350",Q269),99)=99,IF(IFERROR(SEARCH("H350",M269),99)=99,IF(IFERROR(SEARCH("H350",R269),99)=99,IF(IFERROR(SEARCH("H351",N269),99)=99,IF(IFERROR(SEARCH("H351",O269),99)=99,IF(IFERROR(SEARCH("H351",Q269),99)=99,IF(IFERROR(SEARCH("H351",M269),99)=99,IF(IFERROR(SEARCH("H351",R269),99)=99,IF(IFERROR(SEARCH("carcinogenic",P269),99)=99,IF(IFERROR(SEARCH("suspected carcinogenic",S269),99)=99,0,Scoring!$E$12),Scoring!$E$11),Scoring!$E$10),Scoring!$E$10),Scoring!$E$10),Scoring!$E$10),Scoring!$E$10),Scoring!$E$10),Scoring!$E$10),Scoring!$E$10),Scoring!$E$10),Scoring!$E$10)</f>
        <v>1</v>
      </c>
      <c r="AA269" s="78">
        <f>IF(IFERROR(SEARCH("H340",N269),99)=99,IF(IFERROR(SEARCH("H340",O269),99)=99,IF(IFERROR(SEARCH("H340",Q269),99)=99,IF(IFERROR(SEARCH("H340",M269),99)=99,IF(IFERROR(SEARCH("H340",R269),99)=99,IF(IFERROR(SEARCH("H341",N269),99)=99,IF(IFERROR(SEARCH("H341",O269),99)=99,IF(IFERROR(SEARCH("H341",Q269),99)=99,IF(IFERROR(SEARCH("H341",M269),99)=99,IF(IFERROR(SEARCH("H341",R269),99)=99,IF(IFERROR(SEARCH("mutagenic",P269),99)=99,IF(IFERROR(SEARCH("suspected mutagenic",S269),99)=99,0,Scoring!$E$15),Scoring!$E$14),Scoring!$E$13),Scoring!$E$13),Scoring!$E$13),Scoring!$E$13),Scoring!$E$13),Scoring!$E$13),Scoring!$E$13),Scoring!$E$13),Scoring!$E$13),Scoring!$E$13)</f>
        <v>1</v>
      </c>
      <c r="AB269" s="78">
        <f>IF(IFERROR(SEARCH("H360",N269),99)=99,IF(IFERROR(SEARCH("H360",O269),99)=99,IF(IFERROR(SEARCH("H360",Q269),99)=99,IF(IFERROR(SEARCH("H360",M269),99)=99,IF(IFERROR(SEARCH("H360",R269),99)=99,IF(IFERROR(SEARCH("H361",N269),99)=99,IF(IFERROR(SEARCH("H361",O269),99)=99,IF(IFERROR(SEARCH("H361",Q269),99)=99,IF(IFERROR(SEARCH("H361",M269),99)=99,IF(IFERROR(SEARCH("H361",R269),99)=99,IF(IFERROR(SEARCH("reproduction",P269),99)=99,IF(IFERROR(SEARCH("suspected reprotoxic",S269),99)=99,IF(IFERROR(SEARCH("reprotoxic",S269),99)=99,IF(IFERROR(SEARCH("reprotoxic",K269),99)=99,0,Scoring!$E$18),Scoring!$E$18),Scoring!$E$19),Scoring!$E$17),Scoring!$E$16),Scoring!$E$16),Scoring!$E$16),Scoring!$E$16),Scoring!$E$16),Scoring!$E$16),Scoring!$E$16),Scoring!$E$16),Scoring!$E$16),Scoring!$E$16)</f>
        <v>0</v>
      </c>
      <c r="AC269" s="78">
        <f>IF(IFERROR(SEARCH("57f",L269),99)=99,IF(IFERROR(SEARCH("57(f)",P269),99)=99,0,Scoring!$E$20),Scoring!$E$20)</f>
        <v>0</v>
      </c>
      <c r="AD269" s="78">
        <f>IF(IFERROR(SEARCH("CAT1",T269),99)=99,IF(IFERROR(SEARCH("CAT2",T269),99)=99,IF(IFERROR(SEARCH("CAT3",T269),99)=99,IF(IFERROR(SEARCH("concluded to be endocrine",K269),99)=99,IF(IFERROR(SEARCH("categorised as endocrine",K269),99)=99,IF(IFERROR(SEARCH("endocrine disrupting",P269),99)=99,IF(IFERROR(SEARCH("endocrine disrupting",K269),99)=99,IF(IFERROR(SEARCH("suspected endocrine",S269),99)=99,IF(IFERROR(SEARCH("potential endocrine",S269),99)=99,0,Scoring!$E$25),Scoring!$E$25),Scoring!$E$24),Scoring!$E$24),Scoring!$E$24),Scoring!$E$24),Scoring!$E$23),Scoring!$E$22),Scoring!$E$21)</f>
        <v>0</v>
      </c>
      <c r="AE269" s="78">
        <f>IF(IFERROR(SEARCH("suspected sensitiser",S269),99)=99,IF(IFERROR(SEARCH("sensitiser",S269),99)=99,IF(IFERROR(SEARCH("other hazard based concern",S269),99)=99,0,Scoring!$E$28),Scoring!$E$26),Scoring!$E$27)</f>
        <v>0</v>
      </c>
      <c r="AF269" s="78">
        <f>IF(IFERROR(M269,1)=1,IF(IFERROR(N269,1)=1,IF(IFERROR(O269,1)=1,IF(IFERROR(Q269,1)=1,IF(IFERROR(R269,1)=1,IF(IFERROR(T269,1)=1,IF(IFERROR(K269,1)=1,IF(IFERROR(P269,1)=1,IF(IFERROR(S269,1)=1,Scoring!$E$29,0),0),0),0),0),0),0),0),0)</f>
        <v>0</v>
      </c>
      <c r="AG269" s="78">
        <f t="shared" si="30"/>
        <v>4</v>
      </c>
      <c r="AI269" s="93"/>
      <c r="AJ269" s="94"/>
      <c r="AK269" s="76"/>
      <c r="AL269" s="75"/>
      <c r="AN269" s="79"/>
      <c r="AO269" s="79"/>
      <c r="AP269" s="79"/>
      <c r="AQ269" s="79"/>
      <c r="AR269" s="79"/>
      <c r="AS269" s="78"/>
      <c r="AU269" s="79">
        <f>IF(IFERROR(F269,99)=99,IF(IFERROR(G269,99)=99,IF(IFERROR(H269,99)=99,IF(IFERROR(I269,99)=99,IF(IFERROR(E269,99)=99,IF(IFERROR(J269,99)=99,0,Scoring!$B$7),Scoring!$B$3),Scoring!$B$2),Scoring!$B$6),Scoring!$B$5),Scoring!$B$4)</f>
        <v>0.3</v>
      </c>
      <c r="AV269" s="78">
        <f t="shared" si="31"/>
        <v>1.2</v>
      </c>
      <c r="AW269" s="78"/>
      <c r="AX269" s="66"/>
      <c r="AY269" s="78"/>
      <c r="AZ269" s="76"/>
      <c r="BA269" s="76"/>
      <c r="BB269" s="76"/>
    </row>
    <row r="270" spans="1:54" x14ac:dyDescent="0.25">
      <c r="A270" s="77" t="s">
        <v>3362</v>
      </c>
      <c r="B270" s="76" t="str">
        <f t="shared" si="29"/>
        <v>205-892-7</v>
      </c>
      <c r="C270" s="77" t="s">
        <v>925</v>
      </c>
      <c r="D270" s="77" t="s">
        <v>926</v>
      </c>
      <c r="E270" s="76" t="str">
        <f>IF(C270="-",IF(A270="-",VLOOKUP(D270,'sin-list 180320_update'!$C$2:$C$835,1,FALSE),VLOOKUP(A270,'sin-list 180320_update'!$A$2:$A$835,1,FALSE)),VLOOKUP(C270,'sin-list 180320_update'!$B$2:$B$835,1,FALSE))</f>
        <v>205-892-7</v>
      </c>
      <c r="F270" s="76" t="e">
        <f>IF($C270="-",IF($A270="-",VLOOKUP($D270,'REACH Bilaga XVII_update'!$A$5:$A$131,1,FALSE),VLOOKUP($A270,'REACH Bilaga XVII_update'!$C$5:$C$131,1,FALSE)),VLOOKUP($C270,'REACH Bilaga XVII_update'!$B$5:$B$131,1,FALSE))</f>
        <v>#N/A</v>
      </c>
      <c r="G270" s="76" t="e">
        <f>IF($C270="-",IF($A270="-",VLOOKUP($D270,' REACH Bilaga 59_update'!$A$5:$A$210,1,FALSE),VLOOKUP($A270,' REACH Bilaga 59_update'!$D$5:$D$210,1,FALSE)),VLOOKUP($C270,' REACH Bilaga 59_update'!$C$5:$C$210,1,FALSE))</f>
        <v>#N/A</v>
      </c>
      <c r="H270" s="76" t="e">
        <f>IF($C270="-",IF($A270="-",VLOOKUP($D270,'REACH Bilaga XIV_update'!$A$5:$A$110,1,FALSE),VLOOKUP($A270,'REACH Bilaga XIV_update'!$D$5:$D$110,1,FALSE)),VLOOKUP($C270,'REACH Bilaga XIV_update'!$C$5:$C$110,1,FALSE))</f>
        <v>#N/A</v>
      </c>
      <c r="I270" s="76" t="e">
        <f>IF($C270="-",IF($A270="-",VLOOKUP($D270,CoRAP_update!$A$5:$A$376,1,FALSE),VLOOKUP($A270,CoRAP_update!$D$5:$D$376,1,FALSE)),VLOOKUP($C270,CoRAP_update!$C$5:$C$376,1,FALSE))</f>
        <v>#N/A</v>
      </c>
      <c r="J270" s="76" t="e">
        <f>IF($C270="-",IF($A270="-",VLOOKUP($D270,EDC_update!$C$2:$C$450,1,FALSE),VLOOKUP($A270,EDC_update!$B$2:$B$450,1,FALSE)),VLOOKUP($C270,EDC_update!$L$2:$L$450,1,FALSE))</f>
        <v>#N/A</v>
      </c>
      <c r="K270" s="76" t="str">
        <f>IF($C270="-",IF($A270="-",IF(VLOOKUP($D270,'sin-list 180320_update'!$C$2:$S$835,3,FALSE)="",NA(),VLOOKUP($D270,'sin-list 180320_update'!$C$2:$S$835,3,FALSE)),IF(VLOOKUP($A270,'sin-list 180320_update'!$A$2:$S$835,5,FALSE)="",NA(),VLOOKUP($A270,'sin-list 180320_update'!$A$2:$S$835,5,FALSE))),IF(VLOOKUP($C270,'sin-list 180320_update'!$B$2:$S$835,4,FALSE)="",NA(),VLOOKUP($C270,'sin-list 180320_update'!$B$2:$S$835,4,FALSE)))</f>
        <v>Classified CMR according to Annex VI of Regulation 1272/2008</v>
      </c>
      <c r="L270" s="76" t="str">
        <f>IF($C270="-",IF($A270="-",VLOOKUP($D270,'sin-list 180320_update'!$C$2:$S$835,6,FALSE),VLOOKUP($A270,'sin-list 180320_update'!$A$2:$S$835,8,FALSE)),VLOOKUP($C270,'sin-list 180320_update'!$B$2:$S$835,7,FALSE))</f>
        <v>Carc. 1B
Aquatic Acute 1
Aquatic Chronic 1</v>
      </c>
      <c r="M270" s="76" t="str">
        <f>IF($C270="-",IF($A270="-",IF(VLOOKUP($D270,'sin-list 180320_update'!$C$2:$S$835,8,FALSE)="",NA(),VLOOKUP($D270,'sin-list 180320_update'!$C$2:$S$835,8,FALSE)),IF(VLOOKUP($A270,'sin-list 180320_update'!$A$2:$S$835,10,FALSE)="",NA(),VLOOKUP($A270,'sin-list 180320_update'!$A$2:$S$835,10,FALSE))),IF(VLOOKUP($C270,'sin-list 180320_update'!$B$2:$S$835,9,FALSE)="",NA(),VLOOKUP($C270,'sin-list 180320_update'!$B$2:$S$835,9,FALSE)))</f>
        <v>H350
H400
H410</v>
      </c>
      <c r="N270" s="76" t="e">
        <f>IF($C270="-",IF($A270="-",IF(VLOOKUP($D270,'REACH Bilaga XVII_update'!$A$5:$E$131,4,FALSE)="",NA(),VLOOKUP($D270,'REACH Bilaga XVII_update'!$A$5:$E$131,4,FALSE)),IF(VLOOKUP($A270,'REACH Bilaga XVII_update'!$C$5:$D$131,2,FALSE)="",NA(),VLOOKUP($A270,'REACH Bilaga XVII_update'!$C$5:$D$131,2,FALSE))),IF(VLOOKUP($C270,'REACH Bilaga XVII_update'!$B$5:$D$131,3,FALSE)="",NA(),VLOOKUP($C270,'REACH Bilaga XVII_update'!$B$5:$D$131,3,FALSE)))</f>
        <v>#N/A</v>
      </c>
      <c r="O270" s="76" t="e">
        <f>IF($C270="-",IF($A270="-",IF(VLOOKUP($D270,' REACH Bilaga 59_update'!$A$5:$E$210,5,FALSE)="",NA(),VLOOKUP($D270,' REACH Bilaga 59_update'!$A$5:$E$210,5,FALSE)),IF(VLOOKUP($A270,' REACH Bilaga 59_update'!$D$5:$E$210,2,FALSE)="",NA(),VLOOKUP($A270,' REACH Bilaga 59_update'!$D$5:$E$210,2,FALSE))),IF(VLOOKUP($C270,' REACH Bilaga 59_update'!$C$5:$E$210,3,FALSE)="",NA(),VLOOKUP($C270,' REACH Bilaga 59_update'!$C$5:$E$210,3,FALSE)))</f>
        <v>#N/A</v>
      </c>
      <c r="P270" s="76" t="e">
        <f>IF(C270="-",IF(A270="-",IFERROR(VLOOKUP($D270,' REACH Bilaga 59_update'!$A$5:$F$210,MATCH(Sammanfattning!P$1,' REACH Bilaga 59_update'!$A$4:$F$4,0),FALSE),VLOOKUP($D270,'REACH Bilaga XIV_update'!$A$4:$H$110,MATCH(Sammanfattning!P$1,'REACH Bilaga XIV_update'!$A$4:$H$4,0),FALSE)),IFERROR(VLOOKUP($A270,' REACH Bilaga 59_update'!$D$5:$F$210,MATCH(Sammanfattning!P$1,' REACH Bilaga 59_update'!$D$4:$F$4,0),FALSE),VLOOKUP($A270,'REACH Bilaga XIV_update'!$D$4:$H$110,MATCH(Sammanfattning!P$1,'REACH Bilaga XIV_update'!$D$4:$H$4,0),FALSE))),IFERROR(VLOOKUP($C270,' REACH Bilaga 59_update'!$C$5:$F$210,MATCH(Sammanfattning!P$1,' REACH Bilaga 59_update'!$C$4:$F$4,0),FALSE),VLOOKUP($C270,'REACH Bilaga XIV_update'!$C$4:$H$110,MATCH(Sammanfattning!P$1,'REACH Bilaga XIV_update'!$C$4:$H$4,0),FALSE)))</f>
        <v>#N/A</v>
      </c>
      <c r="Q270" s="76" t="e">
        <f>IF($C270="-",IF($A270="-",IF(VLOOKUP($D270,'REACH Bilaga XIV_update'!$A$5:$I$110,9,FALSE)="",NA(),VLOOKUP($D270,'REACH Bilaga XIV_update'!$A$5:$I$110,9,FALSE)),IF(VLOOKUP($A270,'REACH Bilaga XIV_update'!$D$5:$I$110,6,FALSE)="",NA(),VLOOKUP($A270,'REACH Bilaga XIV_update'!$D$5:$I$110,6,FALSE))),IF(VLOOKUP($C270,'REACH Bilaga XIV_update'!$C$5:$I$110,7,FALSE)="",NA(),VLOOKUP($C270,'REACH Bilaga XIV_update'!$C$5:$I$110,7,FALSE)))</f>
        <v>#N/A</v>
      </c>
      <c r="R270" s="76" t="e">
        <f>IF($C270="-",IF($A270="-",IF(VLOOKUP($D270,CoRAP_update!$A$5:$O$376,15,FALSE)="",NA(),VLOOKUP($D270,CoRAP_update!$A$5:$O$376,15,FALSE)),IF(VLOOKUP($A270,CoRAP_update!$D$5:$O$376,12,FALSE)="",NA(),VLOOKUP($A270,CoRAP_update!$D$5:$O$376,12,FALSE))),IF(VLOOKUP($C270,CoRAP_update!$C$5:$O$376,13,FALSE)="",NA(),VLOOKUP($C270,CoRAP_update!$C$5:$O$376,13,FALSE)))</f>
        <v>#N/A</v>
      </c>
      <c r="S270" s="144" t="e">
        <f>IF($C270="-",IF($A270="-",VLOOKUP($D270,CoRAP_update!$A$5:$J$376,MATCH(Sammanfattning!S$1,CoRAP_update!$A$4:$J$4,0),FALSE),VLOOKUP($A270,CoRAP_update!$D$5:$J$376,MATCH(Sammanfattning!S$1,CoRAP_update!$D$4:$J$4,0),FALSE)),VLOOKUP($C270,CoRAP_update!$C$5:$J$376,MATCH(Sammanfattning!S$1,CoRAP_update!$C$4:$J$4,0),FALSE))</f>
        <v>#N/A</v>
      </c>
      <c r="T270" s="76" t="e">
        <f>IF($A270="-",VLOOKUP($D270,EDC_update!$C$2:$F$450,4,FALSE),VLOOKUP($A270,EDC_update!$B$2:$F$450,5,FALSE))</f>
        <v>#N/A</v>
      </c>
      <c r="V270" s="78">
        <f>IF(IFERROR(SEARCH("PBT",P270),99)=99,IF(IFERROR(SEARCH("suspected PBT",S270),99)=99,IF(IFERROR(SEARCH("concluded to be PBT",K270),99)=99,IF(IFERROR(SEARCH("PBT",S270),99)=99,IF(IFERROR(SEARCH("PBT cand",L270),99)=99,IF(IFERROR(SEARCH("PBT",L270),99)=99,IF(IFERROR(SEARCH("persistent, bioackumulative and toxic properties",K270),99)=99,0,Scoring!$E$3),Scoring!$E$3),Scoring!$E$7),Scoring!$E$3),Scoring!$E$5),Scoring!$E$6),Scoring!$E$3)</f>
        <v>0</v>
      </c>
      <c r="W270" s="78">
        <f>IF(IFERROR(SEARCH("vPvB",P270),99)=99,IF(IFERROR(SEARCH("suspected pbt/vPvB",S270),99)=99,IF(IFERROR(SEARCH("vPvB",S270),99)=99,IF(IFERROR(SEARCH("concluded to be a vPvB",S270),99)=99,IF(IFERROR(SEARCH("identified as vPvB",K270),99)=99,IF(IFERROR(SEARCH("concluded to be a vPvB",K270),99)=99,IF(IFERROR(SEARCH("concluded to be both pbt and vPvB",S270),99)=99,IF(IFERROR(SEARCH("concluded to be both pbt and vPvB",K270),99)=99,0,Scoring!$E$5),Scoring!$E$5),Scoring!$E$5),Scoring!$E$5),Scoring!$E$5),Scoring!$E$4),Scoring!$E$6),Scoring!$E$4)</f>
        <v>0</v>
      </c>
      <c r="X270" s="78">
        <f>IF(IFERROR(SEARCH("H410",N270),99)=99,IF(IFERROR(SEARCH("H410",O270),99)=99,IF(IFERROR(SEARCH("H410",Q270),99)=99,IF(IFERROR(SEARCH("H410",M270),99)=99,IF(IFERROR(SEARCH("H410",R270),99)=99,IF(IFERROR(SEARCH("H411",N270),99)=99,IF(IFERROR(SEARCH("H411",O270),99)=99,IF(IFERROR(SEARCH("H411",Q270),99)=99,IF(IFERROR(SEARCH("H411",M270),99)=99,IF(IFERROR(SEARCH("H411",R270),99)=99,IF(IFERROR(SEARCH("H413",N270),99)=99,IF(IFERROR(SEARCH("H413",O270),99)=99,IF(IFERROR(SEARCH("H413",Q270),99)=99,IF(IFERROR(SEARCH("H413",M270),99)=99,IF(IFERROR(SEARCH("H413",R270),99)=99,IF(IFERROR(SEARCH("H412",N270),99)=99,IF(IFERROR(SEARCH("H412",O270),99)=99,IF(IFERROR(SEARCH("H412",Q270),99)=99,IF(IFERROR(SEARCH("H412",M270),99)=99,IF(IFERROR(SEARCH("H412",R270),99)=99,0,Scoring!$E$2),Scoring!$E$2),Scoring!$E$2),Scoring!$E$2),Scoring!$E$2),Scoring!$E$2),Scoring!$E$2),Scoring!$E$2),Scoring!$E$2),Scoring!$E$2),Scoring!$E$2),Scoring!$E$2),Scoring!$E$2),Scoring!$E$2),Scoring!$E$2),Scoring!$E$2),Scoring!$E$2),Scoring!$E$2),Scoring!$E$2),Scoring!$E$2)</f>
        <v>1</v>
      </c>
      <c r="Y270" s="78">
        <f>IF(IFERROR(SEARCH("CMR",K270),99)=99,IF(IFERROR(SEARCH("Suspected CMR",S270),99)=99,IF(IFERROR(SEARCH("CMR",S270),99)=99,0,Scoring!$E$8),Scoring!$E$9),Scoring!$E$8)</f>
        <v>3</v>
      </c>
      <c r="Z270" s="78">
        <f>IF(IFERROR(SEARCH("H350",N270),99)=99,IF(IFERROR(SEARCH("H350",O270),99)=99,IF(IFERROR(SEARCH("H350",Q270),99)=99,IF(IFERROR(SEARCH("H350",M270),99)=99,IF(IFERROR(SEARCH("H350",R270),99)=99,IF(IFERROR(SEARCH("H351",N270),99)=99,IF(IFERROR(SEARCH("H351",O270),99)=99,IF(IFERROR(SEARCH("H351",Q270),99)=99,IF(IFERROR(SEARCH("H351",M270),99)=99,IF(IFERROR(SEARCH("H351",R270),99)=99,IF(IFERROR(SEARCH("carcinogenic",P270),99)=99,IF(IFERROR(SEARCH("suspected carcinogenic",S270),99)=99,0,Scoring!$E$12),Scoring!$E$11),Scoring!$E$10),Scoring!$E$10),Scoring!$E$10),Scoring!$E$10),Scoring!$E$10),Scoring!$E$10),Scoring!$E$10),Scoring!$E$10),Scoring!$E$10),Scoring!$E$10)</f>
        <v>1</v>
      </c>
      <c r="AA270" s="78">
        <f>IF(IFERROR(SEARCH("H340",N270),99)=99,IF(IFERROR(SEARCH("H340",O270),99)=99,IF(IFERROR(SEARCH("H340",Q270),99)=99,IF(IFERROR(SEARCH("H340",M270),99)=99,IF(IFERROR(SEARCH("H340",R270),99)=99,IF(IFERROR(SEARCH("H341",N270),99)=99,IF(IFERROR(SEARCH("H341",O270),99)=99,IF(IFERROR(SEARCH("H341",Q270),99)=99,IF(IFERROR(SEARCH("H341",M270),99)=99,IF(IFERROR(SEARCH("H341",R270),99)=99,IF(IFERROR(SEARCH("mutagenic",P270),99)=99,IF(IFERROR(SEARCH("suspected mutagenic",S270),99)=99,0,Scoring!$E$15),Scoring!$E$14),Scoring!$E$13),Scoring!$E$13),Scoring!$E$13),Scoring!$E$13),Scoring!$E$13),Scoring!$E$13),Scoring!$E$13),Scoring!$E$13),Scoring!$E$13),Scoring!$E$13)</f>
        <v>0</v>
      </c>
      <c r="AB270" s="78">
        <f>IF(IFERROR(SEARCH("H360",N270),99)=99,IF(IFERROR(SEARCH("H360",O270),99)=99,IF(IFERROR(SEARCH("H360",Q270),99)=99,IF(IFERROR(SEARCH("H360",M270),99)=99,IF(IFERROR(SEARCH("H360",R270),99)=99,IF(IFERROR(SEARCH("H361",N270),99)=99,IF(IFERROR(SEARCH("H361",O270),99)=99,IF(IFERROR(SEARCH("H361",Q270),99)=99,IF(IFERROR(SEARCH("H361",M270),99)=99,IF(IFERROR(SEARCH("H361",R270),99)=99,IF(IFERROR(SEARCH("reproduction",P270),99)=99,IF(IFERROR(SEARCH("suspected reprotoxic",S270),99)=99,IF(IFERROR(SEARCH("reprotoxic",S270),99)=99,IF(IFERROR(SEARCH("reprotoxic",K270),99)=99,0,Scoring!$E$18),Scoring!$E$18),Scoring!$E$19),Scoring!$E$17),Scoring!$E$16),Scoring!$E$16),Scoring!$E$16),Scoring!$E$16),Scoring!$E$16),Scoring!$E$16),Scoring!$E$16),Scoring!$E$16),Scoring!$E$16),Scoring!$E$16)</f>
        <v>0</v>
      </c>
      <c r="AC270" s="78">
        <f>IF(IFERROR(SEARCH("57f",L270),99)=99,IF(IFERROR(SEARCH("57(f)",P270),99)=99,0,Scoring!$E$20),Scoring!$E$20)</f>
        <v>0</v>
      </c>
      <c r="AD270" s="78">
        <f>IF(IFERROR(SEARCH("CAT1",T270),99)=99,IF(IFERROR(SEARCH("CAT2",T270),99)=99,IF(IFERROR(SEARCH("CAT3",T270),99)=99,IF(IFERROR(SEARCH("concluded to be endocrine",K270),99)=99,IF(IFERROR(SEARCH("categorised as endocrine",K270),99)=99,IF(IFERROR(SEARCH("endocrine disrupting",P270),99)=99,IF(IFERROR(SEARCH("endocrine disrupting",K270),99)=99,IF(IFERROR(SEARCH("suspected endocrine",S270),99)=99,IF(IFERROR(SEARCH("potential endocrine",S270),99)=99,0,Scoring!$E$25),Scoring!$E$25),Scoring!$E$24),Scoring!$E$24),Scoring!$E$24),Scoring!$E$24),Scoring!$E$23),Scoring!$E$22),Scoring!$E$21)</f>
        <v>0</v>
      </c>
      <c r="AE270" s="78">
        <f>IF(IFERROR(SEARCH("suspected sensitiser",S270),99)=99,IF(IFERROR(SEARCH("sensitiser",S270),99)=99,IF(IFERROR(SEARCH("other hazard based concern",S270),99)=99,0,Scoring!$E$28),Scoring!$E$26),Scoring!$E$27)</f>
        <v>0</v>
      </c>
      <c r="AF270" s="78">
        <f>IF(IFERROR(M270,1)=1,IF(IFERROR(N270,1)=1,IF(IFERROR(O270,1)=1,IF(IFERROR(Q270,1)=1,IF(IFERROR(R270,1)=1,IF(IFERROR(T270,1)=1,IF(IFERROR(K270,1)=1,IF(IFERROR(P270,1)=1,IF(IFERROR(S270,1)=1,Scoring!$E$29,0),0),0),0),0),0),0),0),0)</f>
        <v>0</v>
      </c>
      <c r="AG270" s="78">
        <f t="shared" si="30"/>
        <v>4</v>
      </c>
      <c r="AI270" s="93"/>
      <c r="AJ270" s="94"/>
      <c r="AK270" s="76"/>
      <c r="AL270" s="75"/>
      <c r="AN270" s="79"/>
      <c r="AO270" s="79"/>
      <c r="AP270" s="79"/>
      <c r="AQ270" s="79"/>
      <c r="AR270" s="79"/>
      <c r="AS270" s="78"/>
      <c r="AU270" s="79">
        <f>IF(IFERROR(F270,99)=99,IF(IFERROR(G270,99)=99,IF(IFERROR(H270,99)=99,IF(IFERROR(I270,99)=99,IF(IFERROR(E270,99)=99,IF(IFERROR(J270,99)=99,0,Scoring!$B$7),Scoring!$B$3),Scoring!$B$2),Scoring!$B$6),Scoring!$B$5),Scoring!$B$4)</f>
        <v>0.3</v>
      </c>
      <c r="AV270" s="78">
        <f t="shared" si="31"/>
        <v>1.2</v>
      </c>
      <c r="AW270" s="78"/>
      <c r="AX270" s="66"/>
      <c r="AY270" s="78"/>
      <c r="AZ270" s="76"/>
      <c r="BA270" s="76"/>
      <c r="BB270" s="76"/>
    </row>
    <row r="271" spans="1:54" x14ac:dyDescent="0.25">
      <c r="A271" s="77" t="s">
        <v>3359</v>
      </c>
      <c r="B271" s="76" t="str">
        <f t="shared" si="29"/>
        <v>205-910-3</v>
      </c>
      <c r="C271" s="77" t="s">
        <v>954</v>
      </c>
      <c r="D271" s="77" t="s">
        <v>955</v>
      </c>
      <c r="E271" s="76" t="str">
        <f>IF(C271="-",IF(A271="-",VLOOKUP(D271,'sin-list 180320_update'!$C$2:$C$835,1,FALSE),VLOOKUP(A271,'sin-list 180320_update'!$A$2:$A$835,1,FALSE)),VLOOKUP(C271,'sin-list 180320_update'!$B$2:$B$835,1,FALSE))</f>
        <v>205-910-3</v>
      </c>
      <c r="F271" s="76" t="e">
        <f>IF($C271="-",IF($A271="-",VLOOKUP($D271,'REACH Bilaga XVII_update'!$A$5:$A$131,1,FALSE),VLOOKUP($A271,'REACH Bilaga XVII_update'!$C$5:$C$131,1,FALSE)),VLOOKUP($C271,'REACH Bilaga XVII_update'!$B$5:$B$131,1,FALSE))</f>
        <v>#N/A</v>
      </c>
      <c r="G271" s="76" t="e">
        <f>IF($C271="-",IF($A271="-",VLOOKUP($D271,' REACH Bilaga 59_update'!$A$5:$A$210,1,FALSE),VLOOKUP($A271,' REACH Bilaga 59_update'!$D$5:$D$210,1,FALSE)),VLOOKUP($C271,' REACH Bilaga 59_update'!$C$5:$C$210,1,FALSE))</f>
        <v>#N/A</v>
      </c>
      <c r="H271" s="76" t="e">
        <f>IF($C271="-",IF($A271="-",VLOOKUP($D271,'REACH Bilaga XIV_update'!$A$5:$A$110,1,FALSE),VLOOKUP($A271,'REACH Bilaga XIV_update'!$D$5:$D$110,1,FALSE)),VLOOKUP($C271,'REACH Bilaga XIV_update'!$C$5:$C$110,1,FALSE))</f>
        <v>#N/A</v>
      </c>
      <c r="I271" s="76" t="e">
        <f>IF($C271="-",IF($A271="-",VLOOKUP($D271,CoRAP_update!$A$5:$A$376,1,FALSE),VLOOKUP($A271,CoRAP_update!$D$5:$D$376,1,FALSE)),VLOOKUP($C271,CoRAP_update!$C$5:$C$376,1,FALSE))</f>
        <v>#N/A</v>
      </c>
      <c r="J271" s="76" t="e">
        <f>IF($C271="-",IF($A271="-",VLOOKUP($D271,EDC_update!$C$2:$C$450,1,FALSE),VLOOKUP($A271,EDC_update!$B$2:$B$450,1,FALSE)),VLOOKUP($C271,EDC_update!$L$2:$L$450,1,FALSE))</f>
        <v>#N/A</v>
      </c>
      <c r="K271" s="76" t="str">
        <f>IF($C271="-",IF($A271="-",IF(VLOOKUP($D271,'sin-list 180320_update'!$C$2:$S$835,3,FALSE)="",NA(),VLOOKUP($D271,'sin-list 180320_update'!$C$2:$S$835,3,FALSE)),IF(VLOOKUP($A271,'sin-list 180320_update'!$A$2:$S$835,5,FALSE)="",NA(),VLOOKUP($A271,'sin-list 180320_update'!$A$2:$S$835,5,FALSE))),IF(VLOOKUP($C271,'sin-list 180320_update'!$B$2:$S$835,4,FALSE)="",NA(),VLOOKUP($C271,'sin-list 180320_update'!$B$2:$S$835,4,FALSE)))</f>
        <v>Classified CMR according to Annex VI of Regulation 1272/2008</v>
      </c>
      <c r="L271" s="76" t="str">
        <f>IF($C271="-",IF($A271="-",VLOOKUP($D271,'sin-list 180320_update'!$C$2:$S$835,6,FALSE),VLOOKUP($A271,'sin-list 180320_update'!$A$2:$S$835,8,FALSE)),VLOOKUP($C271,'sin-list 180320_update'!$B$2:$S$835,7,FALSE))</f>
        <v>Carc. 1B
Aquatic Acute 1
Aquatic Chronic 1</v>
      </c>
      <c r="M271" s="76" t="str">
        <f>IF($C271="-",IF($A271="-",IF(VLOOKUP($D271,'sin-list 180320_update'!$C$2:$S$835,8,FALSE)="",NA(),VLOOKUP($D271,'sin-list 180320_update'!$C$2:$S$835,8,FALSE)),IF(VLOOKUP($A271,'sin-list 180320_update'!$A$2:$S$835,10,FALSE)="",NA(),VLOOKUP($A271,'sin-list 180320_update'!$A$2:$S$835,10,FALSE))),IF(VLOOKUP($C271,'sin-list 180320_update'!$B$2:$S$835,9,FALSE)="",NA(),VLOOKUP($C271,'sin-list 180320_update'!$B$2:$S$835,9,FALSE)))</f>
        <v>H350
H400
H410</v>
      </c>
      <c r="N271" s="76" t="e">
        <f>IF($C271="-",IF($A271="-",IF(VLOOKUP($D271,'REACH Bilaga XVII_update'!$A$5:$E$131,4,FALSE)="",NA(),VLOOKUP($D271,'REACH Bilaga XVII_update'!$A$5:$E$131,4,FALSE)),IF(VLOOKUP($A271,'REACH Bilaga XVII_update'!$C$5:$D$131,2,FALSE)="",NA(),VLOOKUP($A271,'REACH Bilaga XVII_update'!$C$5:$D$131,2,FALSE))),IF(VLOOKUP($C271,'REACH Bilaga XVII_update'!$B$5:$D$131,3,FALSE)="",NA(),VLOOKUP($C271,'REACH Bilaga XVII_update'!$B$5:$D$131,3,FALSE)))</f>
        <v>#N/A</v>
      </c>
      <c r="O271" s="76" t="e">
        <f>IF($C271="-",IF($A271="-",IF(VLOOKUP($D271,' REACH Bilaga 59_update'!$A$5:$E$210,5,FALSE)="",NA(),VLOOKUP($D271,' REACH Bilaga 59_update'!$A$5:$E$210,5,FALSE)),IF(VLOOKUP($A271,' REACH Bilaga 59_update'!$D$5:$E$210,2,FALSE)="",NA(),VLOOKUP($A271,' REACH Bilaga 59_update'!$D$5:$E$210,2,FALSE))),IF(VLOOKUP($C271,' REACH Bilaga 59_update'!$C$5:$E$210,3,FALSE)="",NA(),VLOOKUP($C271,' REACH Bilaga 59_update'!$C$5:$E$210,3,FALSE)))</f>
        <v>#N/A</v>
      </c>
      <c r="P271" s="76" t="e">
        <f>IF(C271="-",IF(A271="-",IFERROR(VLOOKUP($D271,' REACH Bilaga 59_update'!$A$5:$F$210,MATCH(Sammanfattning!P$1,' REACH Bilaga 59_update'!$A$4:$F$4,0),FALSE),VLOOKUP($D271,'REACH Bilaga XIV_update'!$A$4:$H$110,MATCH(Sammanfattning!P$1,'REACH Bilaga XIV_update'!$A$4:$H$4,0),FALSE)),IFERROR(VLOOKUP($A271,' REACH Bilaga 59_update'!$D$5:$F$210,MATCH(Sammanfattning!P$1,' REACH Bilaga 59_update'!$D$4:$F$4,0),FALSE),VLOOKUP($A271,'REACH Bilaga XIV_update'!$D$4:$H$110,MATCH(Sammanfattning!P$1,'REACH Bilaga XIV_update'!$D$4:$H$4,0),FALSE))),IFERROR(VLOOKUP($C271,' REACH Bilaga 59_update'!$C$5:$F$210,MATCH(Sammanfattning!P$1,' REACH Bilaga 59_update'!$C$4:$F$4,0),FALSE),VLOOKUP($C271,'REACH Bilaga XIV_update'!$C$4:$H$110,MATCH(Sammanfattning!P$1,'REACH Bilaga XIV_update'!$C$4:$H$4,0),FALSE)))</f>
        <v>#N/A</v>
      </c>
      <c r="Q271" s="76" t="e">
        <f>IF($C271="-",IF($A271="-",IF(VLOOKUP($D271,'REACH Bilaga XIV_update'!$A$5:$I$110,9,FALSE)="",NA(),VLOOKUP($D271,'REACH Bilaga XIV_update'!$A$5:$I$110,9,FALSE)),IF(VLOOKUP($A271,'REACH Bilaga XIV_update'!$D$5:$I$110,6,FALSE)="",NA(),VLOOKUP($A271,'REACH Bilaga XIV_update'!$D$5:$I$110,6,FALSE))),IF(VLOOKUP($C271,'REACH Bilaga XIV_update'!$C$5:$I$110,7,FALSE)="",NA(),VLOOKUP($C271,'REACH Bilaga XIV_update'!$C$5:$I$110,7,FALSE)))</f>
        <v>#N/A</v>
      </c>
      <c r="R271" s="76" t="e">
        <f>IF($C271="-",IF($A271="-",IF(VLOOKUP($D271,CoRAP_update!$A$5:$O$376,15,FALSE)="",NA(),VLOOKUP($D271,CoRAP_update!$A$5:$O$376,15,FALSE)),IF(VLOOKUP($A271,CoRAP_update!$D$5:$O$376,12,FALSE)="",NA(),VLOOKUP($A271,CoRAP_update!$D$5:$O$376,12,FALSE))),IF(VLOOKUP($C271,CoRAP_update!$C$5:$O$376,13,FALSE)="",NA(),VLOOKUP($C271,CoRAP_update!$C$5:$O$376,13,FALSE)))</f>
        <v>#N/A</v>
      </c>
      <c r="S271" s="144" t="e">
        <f>IF($C271="-",IF($A271="-",VLOOKUP($D271,CoRAP_update!$A$5:$J$376,MATCH(Sammanfattning!S$1,CoRAP_update!$A$4:$J$4,0),FALSE),VLOOKUP($A271,CoRAP_update!$D$5:$J$376,MATCH(Sammanfattning!S$1,CoRAP_update!$D$4:$J$4,0),FALSE)),VLOOKUP($C271,CoRAP_update!$C$5:$J$376,MATCH(Sammanfattning!S$1,CoRAP_update!$C$4:$J$4,0),FALSE))</f>
        <v>#N/A</v>
      </c>
      <c r="T271" s="76" t="e">
        <f>IF($A271="-",VLOOKUP($D271,EDC_update!$C$2:$F$450,4,FALSE),VLOOKUP($A271,EDC_update!$B$2:$F$450,5,FALSE))</f>
        <v>#N/A</v>
      </c>
      <c r="V271" s="78">
        <f>IF(IFERROR(SEARCH("PBT",P271),99)=99,IF(IFERROR(SEARCH("suspected PBT",S271),99)=99,IF(IFERROR(SEARCH("concluded to be PBT",K271),99)=99,IF(IFERROR(SEARCH("PBT",S271),99)=99,IF(IFERROR(SEARCH("PBT cand",L271),99)=99,IF(IFERROR(SEARCH("PBT",L271),99)=99,IF(IFERROR(SEARCH("persistent, bioackumulative and toxic properties",K271),99)=99,0,Scoring!$E$3),Scoring!$E$3),Scoring!$E$7),Scoring!$E$3),Scoring!$E$5),Scoring!$E$6),Scoring!$E$3)</f>
        <v>0</v>
      </c>
      <c r="W271" s="78">
        <f>IF(IFERROR(SEARCH("vPvB",P271),99)=99,IF(IFERROR(SEARCH("suspected pbt/vPvB",S271),99)=99,IF(IFERROR(SEARCH("vPvB",S271),99)=99,IF(IFERROR(SEARCH("concluded to be a vPvB",S271),99)=99,IF(IFERROR(SEARCH("identified as vPvB",K271),99)=99,IF(IFERROR(SEARCH("concluded to be a vPvB",K271),99)=99,IF(IFERROR(SEARCH("concluded to be both pbt and vPvB",S271),99)=99,IF(IFERROR(SEARCH("concluded to be both pbt and vPvB",K271),99)=99,0,Scoring!$E$5),Scoring!$E$5),Scoring!$E$5),Scoring!$E$5),Scoring!$E$5),Scoring!$E$4),Scoring!$E$6),Scoring!$E$4)</f>
        <v>0</v>
      </c>
      <c r="X271" s="78">
        <f>IF(IFERROR(SEARCH("H410",N271),99)=99,IF(IFERROR(SEARCH("H410",O271),99)=99,IF(IFERROR(SEARCH("H410",Q271),99)=99,IF(IFERROR(SEARCH("H410",M271),99)=99,IF(IFERROR(SEARCH("H410",R271),99)=99,IF(IFERROR(SEARCH("H411",N271),99)=99,IF(IFERROR(SEARCH("H411",O271),99)=99,IF(IFERROR(SEARCH("H411",Q271),99)=99,IF(IFERROR(SEARCH("H411",M271),99)=99,IF(IFERROR(SEARCH("H411",R271),99)=99,IF(IFERROR(SEARCH("H413",N271),99)=99,IF(IFERROR(SEARCH("H413",O271),99)=99,IF(IFERROR(SEARCH("H413",Q271),99)=99,IF(IFERROR(SEARCH("H413",M271),99)=99,IF(IFERROR(SEARCH("H413",R271),99)=99,IF(IFERROR(SEARCH("H412",N271),99)=99,IF(IFERROR(SEARCH("H412",O271),99)=99,IF(IFERROR(SEARCH("H412",Q271),99)=99,IF(IFERROR(SEARCH("H412",M271),99)=99,IF(IFERROR(SEARCH("H412",R271),99)=99,0,Scoring!$E$2),Scoring!$E$2),Scoring!$E$2),Scoring!$E$2),Scoring!$E$2),Scoring!$E$2),Scoring!$E$2),Scoring!$E$2),Scoring!$E$2),Scoring!$E$2),Scoring!$E$2),Scoring!$E$2),Scoring!$E$2),Scoring!$E$2),Scoring!$E$2),Scoring!$E$2),Scoring!$E$2),Scoring!$E$2),Scoring!$E$2),Scoring!$E$2)</f>
        <v>1</v>
      </c>
      <c r="Y271" s="78">
        <f>IF(IFERROR(SEARCH("CMR",K271),99)=99,IF(IFERROR(SEARCH("Suspected CMR",S271),99)=99,IF(IFERROR(SEARCH("CMR",S271),99)=99,0,Scoring!$E$8),Scoring!$E$9),Scoring!$E$8)</f>
        <v>3</v>
      </c>
      <c r="Z271" s="78">
        <f>IF(IFERROR(SEARCH("H350",N271),99)=99,IF(IFERROR(SEARCH("H350",O271),99)=99,IF(IFERROR(SEARCH("H350",Q271),99)=99,IF(IFERROR(SEARCH("H350",M271),99)=99,IF(IFERROR(SEARCH("H350",R271),99)=99,IF(IFERROR(SEARCH("H351",N271),99)=99,IF(IFERROR(SEARCH("H351",O271),99)=99,IF(IFERROR(SEARCH("H351",Q271),99)=99,IF(IFERROR(SEARCH("H351",M271),99)=99,IF(IFERROR(SEARCH("H351",R271),99)=99,IF(IFERROR(SEARCH("carcinogenic",P271),99)=99,IF(IFERROR(SEARCH("suspected carcinogenic",S271),99)=99,0,Scoring!$E$12),Scoring!$E$11),Scoring!$E$10),Scoring!$E$10),Scoring!$E$10),Scoring!$E$10),Scoring!$E$10),Scoring!$E$10),Scoring!$E$10),Scoring!$E$10),Scoring!$E$10),Scoring!$E$10)</f>
        <v>1</v>
      </c>
      <c r="AA271" s="78">
        <f>IF(IFERROR(SEARCH("H340",N271),99)=99,IF(IFERROR(SEARCH("H340",O271),99)=99,IF(IFERROR(SEARCH("H340",Q271),99)=99,IF(IFERROR(SEARCH("H340",M271),99)=99,IF(IFERROR(SEARCH("H340",R271),99)=99,IF(IFERROR(SEARCH("H341",N271),99)=99,IF(IFERROR(SEARCH("H341",O271),99)=99,IF(IFERROR(SEARCH("H341",Q271),99)=99,IF(IFERROR(SEARCH("H341",M271),99)=99,IF(IFERROR(SEARCH("H341",R271),99)=99,IF(IFERROR(SEARCH("mutagenic",P271),99)=99,IF(IFERROR(SEARCH("suspected mutagenic",S271),99)=99,0,Scoring!$E$15),Scoring!$E$14),Scoring!$E$13),Scoring!$E$13),Scoring!$E$13),Scoring!$E$13),Scoring!$E$13),Scoring!$E$13),Scoring!$E$13),Scoring!$E$13),Scoring!$E$13),Scoring!$E$13)</f>
        <v>0</v>
      </c>
      <c r="AB271" s="78">
        <f>IF(IFERROR(SEARCH("H360",N271),99)=99,IF(IFERROR(SEARCH("H360",O271),99)=99,IF(IFERROR(SEARCH("H360",Q271),99)=99,IF(IFERROR(SEARCH("H360",M271),99)=99,IF(IFERROR(SEARCH("H360",R271),99)=99,IF(IFERROR(SEARCH("H361",N271),99)=99,IF(IFERROR(SEARCH("H361",O271),99)=99,IF(IFERROR(SEARCH("H361",Q271),99)=99,IF(IFERROR(SEARCH("H361",M271),99)=99,IF(IFERROR(SEARCH("H361",R271),99)=99,IF(IFERROR(SEARCH("reproduction",P271),99)=99,IF(IFERROR(SEARCH("suspected reprotoxic",S271),99)=99,IF(IFERROR(SEARCH("reprotoxic",S271),99)=99,IF(IFERROR(SEARCH("reprotoxic",K271),99)=99,0,Scoring!$E$18),Scoring!$E$18),Scoring!$E$19),Scoring!$E$17),Scoring!$E$16),Scoring!$E$16),Scoring!$E$16),Scoring!$E$16),Scoring!$E$16),Scoring!$E$16),Scoring!$E$16),Scoring!$E$16),Scoring!$E$16),Scoring!$E$16)</f>
        <v>0</v>
      </c>
      <c r="AC271" s="78">
        <f>IF(IFERROR(SEARCH("57f",L271),99)=99,IF(IFERROR(SEARCH("57(f)",P271),99)=99,0,Scoring!$E$20),Scoring!$E$20)</f>
        <v>0</v>
      </c>
      <c r="AD271" s="78">
        <f>IF(IFERROR(SEARCH("CAT1",T271),99)=99,IF(IFERROR(SEARCH("CAT2",T271),99)=99,IF(IFERROR(SEARCH("CAT3",T271),99)=99,IF(IFERROR(SEARCH("concluded to be endocrine",K271),99)=99,IF(IFERROR(SEARCH("categorised as endocrine",K271),99)=99,IF(IFERROR(SEARCH("endocrine disrupting",P271),99)=99,IF(IFERROR(SEARCH("endocrine disrupting",K271),99)=99,IF(IFERROR(SEARCH("suspected endocrine",S271),99)=99,IF(IFERROR(SEARCH("potential endocrine",S271),99)=99,0,Scoring!$E$25),Scoring!$E$25),Scoring!$E$24),Scoring!$E$24),Scoring!$E$24),Scoring!$E$24),Scoring!$E$23),Scoring!$E$22),Scoring!$E$21)</f>
        <v>0</v>
      </c>
      <c r="AE271" s="78">
        <f>IF(IFERROR(SEARCH("suspected sensitiser",S271),99)=99,IF(IFERROR(SEARCH("sensitiser",S271),99)=99,IF(IFERROR(SEARCH("other hazard based concern",S271),99)=99,0,Scoring!$E$28),Scoring!$E$26),Scoring!$E$27)</f>
        <v>0</v>
      </c>
      <c r="AF271" s="78">
        <f>IF(IFERROR(M271,1)=1,IF(IFERROR(N271,1)=1,IF(IFERROR(O271,1)=1,IF(IFERROR(Q271,1)=1,IF(IFERROR(R271,1)=1,IF(IFERROR(T271,1)=1,IF(IFERROR(K271,1)=1,IF(IFERROR(P271,1)=1,IF(IFERROR(S271,1)=1,Scoring!$E$29,0),0),0),0),0),0),0),0),0)</f>
        <v>0</v>
      </c>
      <c r="AG271" s="78">
        <f t="shared" si="30"/>
        <v>4</v>
      </c>
      <c r="AI271" s="93"/>
      <c r="AJ271" s="94"/>
      <c r="AK271" s="76"/>
      <c r="AL271" s="75"/>
      <c r="AN271" s="79"/>
      <c r="AO271" s="79"/>
      <c r="AP271" s="79"/>
      <c r="AQ271" s="79"/>
      <c r="AR271" s="79"/>
      <c r="AS271" s="78"/>
      <c r="AU271" s="79">
        <f>IF(IFERROR(F271,99)=99,IF(IFERROR(G271,99)=99,IF(IFERROR(H271,99)=99,IF(IFERROR(I271,99)=99,IF(IFERROR(E271,99)=99,IF(IFERROR(J271,99)=99,0,Scoring!$B$7),Scoring!$B$3),Scoring!$B$2),Scoring!$B$6),Scoring!$B$5),Scoring!$B$4)</f>
        <v>0.3</v>
      </c>
      <c r="AV271" s="78">
        <f t="shared" si="31"/>
        <v>1.2</v>
      </c>
      <c r="AW271" s="78"/>
      <c r="AX271" s="66"/>
      <c r="AY271" s="78"/>
      <c r="AZ271" s="76"/>
      <c r="BA271" s="76"/>
      <c r="BB271" s="76"/>
    </row>
    <row r="272" spans="1:54" x14ac:dyDescent="0.25">
      <c r="A272" s="77" t="s">
        <v>3360</v>
      </c>
      <c r="B272" s="76" t="str">
        <f t="shared" si="29"/>
        <v>205-911-9</v>
      </c>
      <c r="C272" s="77" t="s">
        <v>961</v>
      </c>
      <c r="D272" s="77" t="s">
        <v>962</v>
      </c>
      <c r="E272" s="76" t="str">
        <f>IF(C272="-",IF(A272="-",VLOOKUP(D272,'sin-list 180320_update'!$C$2:$C$835,1,FALSE),VLOOKUP(A272,'sin-list 180320_update'!$A$2:$A$835,1,FALSE)),VLOOKUP(C272,'sin-list 180320_update'!$B$2:$B$835,1,FALSE))</f>
        <v>205-911-9</v>
      </c>
      <c r="F272" s="76" t="e">
        <f>IF($C272="-",IF($A272="-",VLOOKUP($D272,'REACH Bilaga XVII_update'!$A$5:$A$131,1,FALSE),VLOOKUP($A272,'REACH Bilaga XVII_update'!$C$5:$C$131,1,FALSE)),VLOOKUP($C272,'REACH Bilaga XVII_update'!$B$5:$B$131,1,FALSE))</f>
        <v>#N/A</v>
      </c>
      <c r="G272" s="76" t="e">
        <f>IF($C272="-",IF($A272="-",VLOOKUP($D272,' REACH Bilaga 59_update'!$A$5:$A$210,1,FALSE),VLOOKUP($A272,' REACH Bilaga 59_update'!$D$5:$D$210,1,FALSE)),VLOOKUP($C272,' REACH Bilaga 59_update'!$C$5:$C$210,1,FALSE))</f>
        <v>#N/A</v>
      </c>
      <c r="H272" s="76" t="e">
        <f>IF($C272="-",IF($A272="-",VLOOKUP($D272,'REACH Bilaga XIV_update'!$A$5:$A$110,1,FALSE),VLOOKUP($A272,'REACH Bilaga XIV_update'!$D$5:$D$110,1,FALSE)),VLOOKUP($C272,'REACH Bilaga XIV_update'!$C$5:$C$110,1,FALSE))</f>
        <v>#N/A</v>
      </c>
      <c r="I272" s="76" t="e">
        <f>IF($C272="-",IF($A272="-",VLOOKUP($D272,CoRAP_update!$A$5:$A$376,1,FALSE),VLOOKUP($A272,CoRAP_update!$D$5:$D$376,1,FALSE)),VLOOKUP($C272,CoRAP_update!$C$5:$C$376,1,FALSE))</f>
        <v>#N/A</v>
      </c>
      <c r="J272" s="76" t="e">
        <f>IF($C272="-",IF($A272="-",VLOOKUP($D272,EDC_update!$C$2:$C$450,1,FALSE),VLOOKUP($A272,EDC_update!$B$2:$B$450,1,FALSE)),VLOOKUP($C272,EDC_update!$L$2:$L$450,1,FALSE))</f>
        <v>#N/A</v>
      </c>
      <c r="K272" s="76" t="str">
        <f>IF($C272="-",IF($A272="-",IF(VLOOKUP($D272,'sin-list 180320_update'!$C$2:$S$835,3,FALSE)="",NA(),VLOOKUP($D272,'sin-list 180320_update'!$C$2:$S$835,3,FALSE)),IF(VLOOKUP($A272,'sin-list 180320_update'!$A$2:$S$835,5,FALSE)="",NA(),VLOOKUP($A272,'sin-list 180320_update'!$A$2:$S$835,5,FALSE))),IF(VLOOKUP($C272,'sin-list 180320_update'!$B$2:$S$835,4,FALSE)="",NA(),VLOOKUP($C272,'sin-list 180320_update'!$B$2:$S$835,4,FALSE)))</f>
        <v>Classified CMR according to Annex VI of Regulation 1272/2008</v>
      </c>
      <c r="L272" s="76" t="str">
        <f>IF($C272="-",IF($A272="-",VLOOKUP($D272,'sin-list 180320_update'!$C$2:$S$835,6,FALSE),VLOOKUP($A272,'sin-list 180320_update'!$A$2:$S$835,8,FALSE)),VLOOKUP($C272,'sin-list 180320_update'!$B$2:$S$835,7,FALSE))</f>
        <v>Carc. 1B
Aquatic Acute 1
Aquatic Chronic 1</v>
      </c>
      <c r="M272" s="76" t="str">
        <f>IF($C272="-",IF($A272="-",IF(VLOOKUP($D272,'sin-list 180320_update'!$C$2:$S$835,8,FALSE)="",NA(),VLOOKUP($D272,'sin-list 180320_update'!$C$2:$S$835,8,FALSE)),IF(VLOOKUP($A272,'sin-list 180320_update'!$A$2:$S$835,10,FALSE)="",NA(),VLOOKUP($A272,'sin-list 180320_update'!$A$2:$S$835,10,FALSE))),IF(VLOOKUP($C272,'sin-list 180320_update'!$B$2:$S$835,9,FALSE)="",NA(),VLOOKUP($C272,'sin-list 180320_update'!$B$2:$S$835,9,FALSE)))</f>
        <v>H350
H400
H410</v>
      </c>
      <c r="N272" s="76" t="e">
        <f>IF($C272="-",IF($A272="-",IF(VLOOKUP($D272,'REACH Bilaga XVII_update'!$A$5:$E$131,4,FALSE)="",NA(),VLOOKUP($D272,'REACH Bilaga XVII_update'!$A$5:$E$131,4,FALSE)),IF(VLOOKUP($A272,'REACH Bilaga XVII_update'!$C$5:$D$131,2,FALSE)="",NA(),VLOOKUP($A272,'REACH Bilaga XVII_update'!$C$5:$D$131,2,FALSE))),IF(VLOOKUP($C272,'REACH Bilaga XVII_update'!$B$5:$D$131,3,FALSE)="",NA(),VLOOKUP($C272,'REACH Bilaga XVII_update'!$B$5:$D$131,3,FALSE)))</f>
        <v>#N/A</v>
      </c>
      <c r="O272" s="76" t="e">
        <f>IF($C272="-",IF($A272="-",IF(VLOOKUP($D272,' REACH Bilaga 59_update'!$A$5:$E$210,5,FALSE)="",NA(),VLOOKUP($D272,' REACH Bilaga 59_update'!$A$5:$E$210,5,FALSE)),IF(VLOOKUP($A272,' REACH Bilaga 59_update'!$D$5:$E$210,2,FALSE)="",NA(),VLOOKUP($A272,' REACH Bilaga 59_update'!$D$5:$E$210,2,FALSE))),IF(VLOOKUP($C272,' REACH Bilaga 59_update'!$C$5:$E$210,3,FALSE)="",NA(),VLOOKUP($C272,' REACH Bilaga 59_update'!$C$5:$E$210,3,FALSE)))</f>
        <v>#N/A</v>
      </c>
      <c r="P272" s="76" t="e">
        <f>IF(C272="-",IF(A272="-",IFERROR(VLOOKUP($D272,' REACH Bilaga 59_update'!$A$5:$F$210,MATCH(Sammanfattning!P$1,' REACH Bilaga 59_update'!$A$4:$F$4,0),FALSE),VLOOKUP($D272,'REACH Bilaga XIV_update'!$A$4:$H$110,MATCH(Sammanfattning!P$1,'REACH Bilaga XIV_update'!$A$4:$H$4,0),FALSE)),IFERROR(VLOOKUP($A272,' REACH Bilaga 59_update'!$D$5:$F$210,MATCH(Sammanfattning!P$1,' REACH Bilaga 59_update'!$D$4:$F$4,0),FALSE),VLOOKUP($A272,'REACH Bilaga XIV_update'!$D$4:$H$110,MATCH(Sammanfattning!P$1,'REACH Bilaga XIV_update'!$D$4:$H$4,0),FALSE))),IFERROR(VLOOKUP($C272,' REACH Bilaga 59_update'!$C$5:$F$210,MATCH(Sammanfattning!P$1,' REACH Bilaga 59_update'!$C$4:$F$4,0),FALSE),VLOOKUP($C272,'REACH Bilaga XIV_update'!$C$4:$H$110,MATCH(Sammanfattning!P$1,'REACH Bilaga XIV_update'!$C$4:$H$4,0),FALSE)))</f>
        <v>#N/A</v>
      </c>
      <c r="Q272" s="76" t="e">
        <f>IF($C272="-",IF($A272="-",IF(VLOOKUP($D272,'REACH Bilaga XIV_update'!$A$5:$I$110,9,FALSE)="",NA(),VLOOKUP($D272,'REACH Bilaga XIV_update'!$A$5:$I$110,9,FALSE)),IF(VLOOKUP($A272,'REACH Bilaga XIV_update'!$D$5:$I$110,6,FALSE)="",NA(),VLOOKUP($A272,'REACH Bilaga XIV_update'!$D$5:$I$110,6,FALSE))),IF(VLOOKUP($C272,'REACH Bilaga XIV_update'!$C$5:$I$110,7,FALSE)="",NA(),VLOOKUP($C272,'REACH Bilaga XIV_update'!$C$5:$I$110,7,FALSE)))</f>
        <v>#N/A</v>
      </c>
      <c r="R272" s="76" t="e">
        <f>IF($C272="-",IF($A272="-",IF(VLOOKUP($D272,CoRAP_update!$A$5:$O$376,15,FALSE)="",NA(),VLOOKUP($D272,CoRAP_update!$A$5:$O$376,15,FALSE)),IF(VLOOKUP($A272,CoRAP_update!$D$5:$O$376,12,FALSE)="",NA(),VLOOKUP($A272,CoRAP_update!$D$5:$O$376,12,FALSE))),IF(VLOOKUP($C272,CoRAP_update!$C$5:$O$376,13,FALSE)="",NA(),VLOOKUP($C272,CoRAP_update!$C$5:$O$376,13,FALSE)))</f>
        <v>#N/A</v>
      </c>
      <c r="S272" s="144" t="e">
        <f>IF($C272="-",IF($A272="-",VLOOKUP($D272,CoRAP_update!$A$5:$J$376,MATCH(Sammanfattning!S$1,CoRAP_update!$A$4:$J$4,0),FALSE),VLOOKUP($A272,CoRAP_update!$D$5:$J$376,MATCH(Sammanfattning!S$1,CoRAP_update!$D$4:$J$4,0),FALSE)),VLOOKUP($C272,CoRAP_update!$C$5:$J$376,MATCH(Sammanfattning!S$1,CoRAP_update!$C$4:$J$4,0),FALSE))</f>
        <v>#N/A</v>
      </c>
      <c r="T272" s="76" t="e">
        <f>IF($A272="-",VLOOKUP($D272,EDC_update!$C$2:$F$450,4,FALSE),VLOOKUP($A272,EDC_update!$B$2:$F$450,5,FALSE))</f>
        <v>#N/A</v>
      </c>
      <c r="V272" s="78">
        <f>IF(IFERROR(SEARCH("PBT",P272),99)=99,IF(IFERROR(SEARCH("suspected PBT",S272),99)=99,IF(IFERROR(SEARCH("concluded to be PBT",K272),99)=99,IF(IFERROR(SEARCH("PBT",S272),99)=99,IF(IFERROR(SEARCH("PBT cand",L272),99)=99,IF(IFERROR(SEARCH("PBT",L272),99)=99,IF(IFERROR(SEARCH("persistent, bioackumulative and toxic properties",K272),99)=99,0,Scoring!$E$3),Scoring!$E$3),Scoring!$E$7),Scoring!$E$3),Scoring!$E$5),Scoring!$E$6),Scoring!$E$3)</f>
        <v>0</v>
      </c>
      <c r="W272" s="78">
        <f>IF(IFERROR(SEARCH("vPvB",P272),99)=99,IF(IFERROR(SEARCH("suspected pbt/vPvB",S272),99)=99,IF(IFERROR(SEARCH("vPvB",S272),99)=99,IF(IFERROR(SEARCH("concluded to be a vPvB",S272),99)=99,IF(IFERROR(SEARCH("identified as vPvB",K272),99)=99,IF(IFERROR(SEARCH("concluded to be a vPvB",K272),99)=99,IF(IFERROR(SEARCH("concluded to be both pbt and vPvB",S272),99)=99,IF(IFERROR(SEARCH("concluded to be both pbt and vPvB",K272),99)=99,0,Scoring!$E$5),Scoring!$E$5),Scoring!$E$5),Scoring!$E$5),Scoring!$E$5),Scoring!$E$4),Scoring!$E$6),Scoring!$E$4)</f>
        <v>0</v>
      </c>
      <c r="X272" s="78">
        <f>IF(IFERROR(SEARCH("H410",N272),99)=99,IF(IFERROR(SEARCH("H410",O272),99)=99,IF(IFERROR(SEARCH("H410",Q272),99)=99,IF(IFERROR(SEARCH("H410",M272),99)=99,IF(IFERROR(SEARCH("H410",R272),99)=99,IF(IFERROR(SEARCH("H411",N272),99)=99,IF(IFERROR(SEARCH("H411",O272),99)=99,IF(IFERROR(SEARCH("H411",Q272),99)=99,IF(IFERROR(SEARCH("H411",M272),99)=99,IF(IFERROR(SEARCH("H411",R272),99)=99,IF(IFERROR(SEARCH("H413",N272),99)=99,IF(IFERROR(SEARCH("H413",O272),99)=99,IF(IFERROR(SEARCH("H413",Q272),99)=99,IF(IFERROR(SEARCH("H413",M272),99)=99,IF(IFERROR(SEARCH("H413",R272),99)=99,IF(IFERROR(SEARCH("H412",N272),99)=99,IF(IFERROR(SEARCH("H412",O272),99)=99,IF(IFERROR(SEARCH("H412",Q272),99)=99,IF(IFERROR(SEARCH("H412",M272),99)=99,IF(IFERROR(SEARCH("H412",R272),99)=99,0,Scoring!$E$2),Scoring!$E$2),Scoring!$E$2),Scoring!$E$2),Scoring!$E$2),Scoring!$E$2),Scoring!$E$2),Scoring!$E$2),Scoring!$E$2),Scoring!$E$2),Scoring!$E$2),Scoring!$E$2),Scoring!$E$2),Scoring!$E$2),Scoring!$E$2),Scoring!$E$2),Scoring!$E$2),Scoring!$E$2),Scoring!$E$2),Scoring!$E$2)</f>
        <v>1</v>
      </c>
      <c r="Y272" s="78">
        <f>IF(IFERROR(SEARCH("CMR",K272),99)=99,IF(IFERROR(SEARCH("Suspected CMR",S272),99)=99,IF(IFERROR(SEARCH("CMR",S272),99)=99,0,Scoring!$E$8),Scoring!$E$9),Scoring!$E$8)</f>
        <v>3</v>
      </c>
      <c r="Z272" s="78">
        <f>IF(IFERROR(SEARCH("H350",N272),99)=99,IF(IFERROR(SEARCH("H350",O272),99)=99,IF(IFERROR(SEARCH("H350",Q272),99)=99,IF(IFERROR(SEARCH("H350",M272),99)=99,IF(IFERROR(SEARCH("H350",R272),99)=99,IF(IFERROR(SEARCH("H351",N272),99)=99,IF(IFERROR(SEARCH("H351",O272),99)=99,IF(IFERROR(SEARCH("H351",Q272),99)=99,IF(IFERROR(SEARCH("H351",M272),99)=99,IF(IFERROR(SEARCH("H351",R272),99)=99,IF(IFERROR(SEARCH("carcinogenic",P272),99)=99,IF(IFERROR(SEARCH("suspected carcinogenic",S272),99)=99,0,Scoring!$E$12),Scoring!$E$11),Scoring!$E$10),Scoring!$E$10),Scoring!$E$10),Scoring!$E$10),Scoring!$E$10),Scoring!$E$10),Scoring!$E$10),Scoring!$E$10),Scoring!$E$10),Scoring!$E$10)</f>
        <v>1</v>
      </c>
      <c r="AA272" s="78">
        <f>IF(IFERROR(SEARCH("H340",N272),99)=99,IF(IFERROR(SEARCH("H340",O272),99)=99,IF(IFERROR(SEARCH("H340",Q272),99)=99,IF(IFERROR(SEARCH("H340",M272),99)=99,IF(IFERROR(SEARCH("H340",R272),99)=99,IF(IFERROR(SEARCH("H341",N272),99)=99,IF(IFERROR(SEARCH("H341",O272),99)=99,IF(IFERROR(SEARCH("H341",Q272),99)=99,IF(IFERROR(SEARCH("H341",M272),99)=99,IF(IFERROR(SEARCH("H341",R272),99)=99,IF(IFERROR(SEARCH("mutagenic",P272),99)=99,IF(IFERROR(SEARCH("suspected mutagenic",S272),99)=99,0,Scoring!$E$15),Scoring!$E$14),Scoring!$E$13),Scoring!$E$13),Scoring!$E$13),Scoring!$E$13),Scoring!$E$13),Scoring!$E$13),Scoring!$E$13),Scoring!$E$13),Scoring!$E$13),Scoring!$E$13)</f>
        <v>0</v>
      </c>
      <c r="AB272" s="78">
        <f>IF(IFERROR(SEARCH("H360",N272),99)=99,IF(IFERROR(SEARCH("H360",O272),99)=99,IF(IFERROR(SEARCH("H360",Q272),99)=99,IF(IFERROR(SEARCH("H360",M272),99)=99,IF(IFERROR(SEARCH("H360",R272),99)=99,IF(IFERROR(SEARCH("H361",N272),99)=99,IF(IFERROR(SEARCH("H361",O272),99)=99,IF(IFERROR(SEARCH("H361",Q272),99)=99,IF(IFERROR(SEARCH("H361",M272),99)=99,IF(IFERROR(SEARCH("H361",R272),99)=99,IF(IFERROR(SEARCH("reproduction",P272),99)=99,IF(IFERROR(SEARCH("suspected reprotoxic",S272),99)=99,IF(IFERROR(SEARCH("reprotoxic",S272),99)=99,IF(IFERROR(SEARCH("reprotoxic",K272),99)=99,0,Scoring!$E$18),Scoring!$E$18),Scoring!$E$19),Scoring!$E$17),Scoring!$E$16),Scoring!$E$16),Scoring!$E$16),Scoring!$E$16),Scoring!$E$16),Scoring!$E$16),Scoring!$E$16),Scoring!$E$16),Scoring!$E$16),Scoring!$E$16)</f>
        <v>0</v>
      </c>
      <c r="AC272" s="78">
        <f>IF(IFERROR(SEARCH("57f",L272),99)=99,IF(IFERROR(SEARCH("57(f)",P272),99)=99,0,Scoring!$E$20),Scoring!$E$20)</f>
        <v>0</v>
      </c>
      <c r="AD272" s="78">
        <f>IF(IFERROR(SEARCH("CAT1",T272),99)=99,IF(IFERROR(SEARCH("CAT2",T272),99)=99,IF(IFERROR(SEARCH("CAT3",T272),99)=99,IF(IFERROR(SEARCH("concluded to be endocrine",K272),99)=99,IF(IFERROR(SEARCH("categorised as endocrine",K272),99)=99,IF(IFERROR(SEARCH("endocrine disrupting",P272),99)=99,IF(IFERROR(SEARCH("endocrine disrupting",K272),99)=99,IF(IFERROR(SEARCH("suspected endocrine",S272),99)=99,IF(IFERROR(SEARCH("potential endocrine",S272),99)=99,0,Scoring!$E$25),Scoring!$E$25),Scoring!$E$24),Scoring!$E$24),Scoring!$E$24),Scoring!$E$24),Scoring!$E$23),Scoring!$E$22),Scoring!$E$21)</f>
        <v>0</v>
      </c>
      <c r="AE272" s="78">
        <f>IF(IFERROR(SEARCH("suspected sensitiser",S272),99)=99,IF(IFERROR(SEARCH("sensitiser",S272),99)=99,IF(IFERROR(SEARCH("other hazard based concern",S272),99)=99,0,Scoring!$E$28),Scoring!$E$26),Scoring!$E$27)</f>
        <v>0</v>
      </c>
      <c r="AF272" s="78">
        <f>IF(IFERROR(M272,1)=1,IF(IFERROR(N272,1)=1,IF(IFERROR(O272,1)=1,IF(IFERROR(Q272,1)=1,IF(IFERROR(R272,1)=1,IF(IFERROR(T272,1)=1,IF(IFERROR(K272,1)=1,IF(IFERROR(P272,1)=1,IF(IFERROR(S272,1)=1,Scoring!$E$29,0),0),0),0),0),0),0),0),0)</f>
        <v>0</v>
      </c>
      <c r="AG272" s="78">
        <f t="shared" si="30"/>
        <v>4</v>
      </c>
      <c r="AI272" s="93"/>
      <c r="AJ272" s="94"/>
      <c r="AK272" s="76"/>
      <c r="AL272" s="75"/>
      <c r="AN272" s="79"/>
      <c r="AO272" s="79"/>
      <c r="AP272" s="79"/>
      <c r="AQ272" s="79"/>
      <c r="AR272" s="79"/>
      <c r="AS272" s="78"/>
      <c r="AU272" s="79">
        <f>IF(IFERROR(F272,99)=99,IF(IFERROR(G272,99)=99,IF(IFERROR(H272,99)=99,IF(IFERROR(I272,99)=99,IF(IFERROR(E272,99)=99,IF(IFERROR(J272,99)=99,0,Scoring!$B$7),Scoring!$B$3),Scoring!$B$2),Scoring!$B$6),Scoring!$B$5),Scoring!$B$4)</f>
        <v>0.3</v>
      </c>
      <c r="AV272" s="78">
        <f t="shared" si="31"/>
        <v>1.2</v>
      </c>
      <c r="AW272" s="78"/>
      <c r="AX272" s="66"/>
      <c r="AY272" s="78"/>
      <c r="AZ272" s="76"/>
      <c r="BA272" s="76"/>
      <c r="BB272" s="76"/>
    </row>
    <row r="273" spans="1:54" x14ac:dyDescent="0.25">
      <c r="A273" s="77" t="s">
        <v>3117</v>
      </c>
      <c r="B273" s="76" t="str">
        <f t="shared" si="29"/>
        <v>206-114-9</v>
      </c>
      <c r="C273" s="77" t="s">
        <v>1139</v>
      </c>
      <c r="D273" s="77" t="s">
        <v>1140</v>
      </c>
      <c r="E273" s="76" t="str">
        <f>IF(C273="-",IF(A273="-",VLOOKUP(D273,'sin-list 180320_update'!$C$2:$C$835,1,FALSE),VLOOKUP(A273,'sin-list 180320_update'!$A$2:$A$835,1,FALSE)),VLOOKUP(C273,'sin-list 180320_update'!$B$2:$B$835,1,FALSE))</f>
        <v>206-114-9</v>
      </c>
      <c r="F273" s="76" t="e">
        <f>IF($C273="-",IF($A273="-",VLOOKUP($D273,'REACH Bilaga XVII_update'!$A$5:$A$131,1,FALSE),VLOOKUP($A273,'REACH Bilaga XVII_update'!$C$5:$C$131,1,FALSE)),VLOOKUP($C273,'REACH Bilaga XVII_update'!$B$5:$B$131,1,FALSE))</f>
        <v>#N/A</v>
      </c>
      <c r="G273" s="76" t="str">
        <f>IF($C273="-",IF($A273="-",VLOOKUP($D273,' REACH Bilaga 59_update'!$A$5:$A$210,1,FALSE),VLOOKUP($A273,' REACH Bilaga 59_update'!$D$5:$D$210,1,FALSE)),VLOOKUP($C273,' REACH Bilaga 59_update'!$C$5:$C$210,1,FALSE))</f>
        <v>206-114-9</v>
      </c>
      <c r="H273" s="76" t="e">
        <f>IF($C273="-",IF($A273="-",VLOOKUP($D273,'REACH Bilaga XIV_update'!$A$5:$A$110,1,FALSE),VLOOKUP($A273,'REACH Bilaga XIV_update'!$D$5:$D$110,1,FALSE)),VLOOKUP($C273,'REACH Bilaga XIV_update'!$C$5:$C$110,1,FALSE))</f>
        <v>#N/A</v>
      </c>
      <c r="I273" s="76" t="e">
        <f>IF($C273="-",IF($A273="-",VLOOKUP($D273,CoRAP_update!$A$5:$A$376,1,FALSE),VLOOKUP($A273,CoRAP_update!$D$5:$D$376,1,FALSE)),VLOOKUP($C273,CoRAP_update!$C$5:$C$376,1,FALSE))</f>
        <v>#N/A</v>
      </c>
      <c r="J273" s="76" t="e">
        <f>IF($C273="-",IF($A273="-",VLOOKUP($D273,EDC_update!$C$2:$C$450,1,FALSE),VLOOKUP($A273,EDC_update!$B$2:$B$450,1,FALSE)),VLOOKUP($C273,EDC_update!$L$2:$L$450,1,FALSE))</f>
        <v>#N/A</v>
      </c>
      <c r="K273" s="76" t="str">
        <f>IF($C273="-",IF($A273="-",IF(VLOOKUP($D273,'sin-list 180320_update'!$C$2:$S$835,3,FALSE)="",NA(),VLOOKUP($D273,'sin-list 180320_update'!$C$2:$S$835,3,FALSE)),IF(VLOOKUP($A273,'sin-list 180320_update'!$A$2:$S$835,5,FALSE)="",NA(),VLOOKUP($A273,'sin-list 180320_update'!$A$2:$S$835,5,FALSE))),IF(VLOOKUP($C273,'sin-list 180320_update'!$B$2:$S$835,4,FALSE)="",NA(),VLOOKUP($C273,'sin-list 180320_update'!$B$2:$S$835,4,FALSE)))</f>
        <v>Classified CMR according to Annex VI of Regulation 1272/2008</v>
      </c>
      <c r="L273" s="76" t="str">
        <f>IF($C273="-",IF($A273="-",VLOOKUP($D273,'sin-list 180320_update'!$C$2:$S$835,6,FALSE),VLOOKUP($A273,'sin-list 180320_update'!$A$2:$S$835,8,FALSE)),VLOOKUP($C273,'sin-list 180320_update'!$B$2:$S$835,7,FALSE))</f>
        <v>Flam. Liq. 3
Carc. 1B
Acute Tox. 3 *
Acute Tox. 3 *
Acute Tox. 3 *
Skin Corr. 1B
Skin Sens. 1
Aquatic Acute 1
Aquatic Chronic 1</v>
      </c>
      <c r="M273" s="76" t="str">
        <f>IF($C273="-",IF($A273="-",IF(VLOOKUP($D273,'sin-list 180320_update'!$C$2:$S$835,8,FALSE)="",NA(),VLOOKUP($D273,'sin-list 180320_update'!$C$2:$S$835,8,FALSE)),IF(VLOOKUP($A273,'sin-list 180320_update'!$A$2:$S$835,10,FALSE)="",NA(),VLOOKUP($A273,'sin-list 180320_update'!$A$2:$S$835,10,FALSE))),IF(VLOOKUP($C273,'sin-list 180320_update'!$B$2:$S$835,9,FALSE)="",NA(),VLOOKUP($C273,'sin-list 180320_update'!$B$2:$S$835,9,FALSE)))</f>
        <v>H226
H350
H331
H311
H301
H314
H317
H400
H410</v>
      </c>
      <c r="N273" s="76" t="e">
        <f>IF($C273="-",IF($A273="-",IF(VLOOKUP($D273,'REACH Bilaga XVII_update'!$A$5:$E$131,4,FALSE)="",NA(),VLOOKUP($D273,'REACH Bilaga XVII_update'!$A$5:$E$131,4,FALSE)),IF(VLOOKUP($A273,'REACH Bilaga XVII_update'!$C$5:$D$131,2,FALSE)="",NA(),VLOOKUP($A273,'REACH Bilaga XVII_update'!$C$5:$D$131,2,FALSE))),IF(VLOOKUP($C273,'REACH Bilaga XVII_update'!$B$5:$D$131,3,FALSE)="",NA(),VLOOKUP($C273,'REACH Bilaga XVII_update'!$B$5:$D$131,3,FALSE)))</f>
        <v>#N/A</v>
      </c>
      <c r="O273" s="76" t="str">
        <f>IF($C273="-",IF($A273="-",IF(VLOOKUP($D273,' REACH Bilaga 59_update'!$A$5:$E$210,5,FALSE)="",NA(),VLOOKUP($D273,' REACH Bilaga 59_update'!$A$5:$E$210,5,FALSE)),IF(VLOOKUP($A273,' REACH Bilaga 59_update'!$D$5:$E$210,2,FALSE)="",NA(),VLOOKUP($A273,' REACH Bilaga 59_update'!$D$5:$E$210,2,FALSE))),IF(VLOOKUP($C273,' REACH Bilaga 59_update'!$C$5:$E$210,3,FALSE)="",NA(),VLOOKUP($C273,' REACH Bilaga 59_update'!$C$5:$E$210,3,FALSE)))</f>
        <v>H226
H350
H331
H311
H301
H314
H317
H400
H410</v>
      </c>
      <c r="P273" s="76" t="str">
        <f>IF(C273="-",IF(A273="-",IFERROR(VLOOKUP($D273,' REACH Bilaga 59_update'!$A$5:$F$210,MATCH(Sammanfattning!P$1,' REACH Bilaga 59_update'!$A$4:$F$4,0),FALSE),VLOOKUP($D273,'REACH Bilaga XIV_update'!$A$4:$H$110,MATCH(Sammanfattning!P$1,'REACH Bilaga XIV_update'!$A$4:$H$4,0),FALSE)),IFERROR(VLOOKUP($A273,' REACH Bilaga 59_update'!$D$5:$F$210,MATCH(Sammanfattning!P$1,' REACH Bilaga 59_update'!$D$4:$F$4,0),FALSE),VLOOKUP($A273,'REACH Bilaga XIV_update'!$D$4:$H$110,MATCH(Sammanfattning!P$1,'REACH Bilaga XIV_update'!$D$4:$H$4,0),FALSE))),IFERROR(VLOOKUP($C273,' REACH Bilaga 59_update'!$C$5:$F$210,MATCH(Sammanfattning!P$1,' REACH Bilaga 59_update'!$C$4:$F$4,0),FALSE),VLOOKUP($C273,'REACH Bilaga XIV_update'!$C$4:$H$110,MATCH(Sammanfattning!P$1,'REACH Bilaga XIV_update'!$C$4:$H$4,0),FALSE)))</f>
        <v>Carcinogenic (Article 57a)</v>
      </c>
      <c r="Q273" s="76" t="e">
        <f>IF($C273="-",IF($A273="-",IF(VLOOKUP($D273,'REACH Bilaga XIV_update'!$A$5:$I$110,9,FALSE)="",NA(),VLOOKUP($D273,'REACH Bilaga XIV_update'!$A$5:$I$110,9,FALSE)),IF(VLOOKUP($A273,'REACH Bilaga XIV_update'!$D$5:$I$110,6,FALSE)="",NA(),VLOOKUP($A273,'REACH Bilaga XIV_update'!$D$5:$I$110,6,FALSE))),IF(VLOOKUP($C273,'REACH Bilaga XIV_update'!$C$5:$I$110,7,FALSE)="",NA(),VLOOKUP($C273,'REACH Bilaga XIV_update'!$C$5:$I$110,7,FALSE)))</f>
        <v>#N/A</v>
      </c>
      <c r="R273" s="76" t="e">
        <f>IF($C273="-",IF($A273="-",IF(VLOOKUP($D273,CoRAP_update!$A$5:$O$376,15,FALSE)="",NA(),VLOOKUP($D273,CoRAP_update!$A$5:$O$376,15,FALSE)),IF(VLOOKUP($A273,CoRAP_update!$D$5:$O$376,12,FALSE)="",NA(),VLOOKUP($A273,CoRAP_update!$D$5:$O$376,12,FALSE))),IF(VLOOKUP($C273,CoRAP_update!$C$5:$O$376,13,FALSE)="",NA(),VLOOKUP($C273,CoRAP_update!$C$5:$O$376,13,FALSE)))</f>
        <v>#N/A</v>
      </c>
      <c r="S273" s="144" t="e">
        <f>IF($C273="-",IF($A273="-",VLOOKUP($D273,CoRAP_update!$A$5:$J$376,MATCH(Sammanfattning!S$1,CoRAP_update!$A$4:$J$4,0),FALSE),VLOOKUP($A273,CoRAP_update!$D$5:$J$376,MATCH(Sammanfattning!S$1,CoRAP_update!$D$4:$J$4,0),FALSE)),VLOOKUP($C273,CoRAP_update!$C$5:$J$376,MATCH(Sammanfattning!S$1,CoRAP_update!$C$4:$J$4,0),FALSE))</f>
        <v>#N/A</v>
      </c>
      <c r="T273" s="76" t="e">
        <f>IF($A273="-",VLOOKUP($D273,EDC_update!$C$2:$F$450,4,FALSE),VLOOKUP($A273,EDC_update!$B$2:$F$450,5,FALSE))</f>
        <v>#N/A</v>
      </c>
      <c r="V273" s="78">
        <f>IF(IFERROR(SEARCH("PBT",P273),99)=99,IF(IFERROR(SEARCH("suspected PBT",S273),99)=99,IF(IFERROR(SEARCH("concluded to be PBT",K273),99)=99,IF(IFERROR(SEARCH("PBT",S273),99)=99,IF(IFERROR(SEARCH("PBT cand",L273),99)=99,IF(IFERROR(SEARCH("PBT",L273),99)=99,IF(IFERROR(SEARCH("persistent, bioackumulative and toxic properties",K273),99)=99,0,Scoring!$E$3),Scoring!$E$3),Scoring!$E$7),Scoring!$E$3),Scoring!$E$5),Scoring!$E$6),Scoring!$E$3)</f>
        <v>0</v>
      </c>
      <c r="W273" s="78">
        <f>IF(IFERROR(SEARCH("vPvB",P273),99)=99,IF(IFERROR(SEARCH("suspected pbt/vPvB",S273),99)=99,IF(IFERROR(SEARCH("vPvB",S273),99)=99,IF(IFERROR(SEARCH("concluded to be a vPvB",S273),99)=99,IF(IFERROR(SEARCH("identified as vPvB",K273),99)=99,IF(IFERROR(SEARCH("concluded to be a vPvB",K273),99)=99,IF(IFERROR(SEARCH("concluded to be both pbt and vPvB",S273),99)=99,IF(IFERROR(SEARCH("concluded to be both pbt and vPvB",K273),99)=99,0,Scoring!$E$5),Scoring!$E$5),Scoring!$E$5),Scoring!$E$5),Scoring!$E$5),Scoring!$E$4),Scoring!$E$6),Scoring!$E$4)</f>
        <v>0</v>
      </c>
      <c r="X273" s="78">
        <f>IF(IFERROR(SEARCH("H410",N273),99)=99,IF(IFERROR(SEARCH("H410",O273),99)=99,IF(IFERROR(SEARCH("H410",Q273),99)=99,IF(IFERROR(SEARCH("H410",M273),99)=99,IF(IFERROR(SEARCH("H410",R273),99)=99,IF(IFERROR(SEARCH("H411",N273),99)=99,IF(IFERROR(SEARCH("H411",O273),99)=99,IF(IFERROR(SEARCH("H411",Q273),99)=99,IF(IFERROR(SEARCH("H411",M273),99)=99,IF(IFERROR(SEARCH("H411",R273),99)=99,IF(IFERROR(SEARCH("H413",N273),99)=99,IF(IFERROR(SEARCH("H413",O273),99)=99,IF(IFERROR(SEARCH("H413",Q273),99)=99,IF(IFERROR(SEARCH("H413",M273),99)=99,IF(IFERROR(SEARCH("H413",R273),99)=99,IF(IFERROR(SEARCH("H412",N273),99)=99,IF(IFERROR(SEARCH("H412",O273),99)=99,IF(IFERROR(SEARCH("H412",Q273),99)=99,IF(IFERROR(SEARCH("H412",M273),99)=99,IF(IFERROR(SEARCH("H412",R273),99)=99,0,Scoring!$E$2),Scoring!$E$2),Scoring!$E$2),Scoring!$E$2),Scoring!$E$2),Scoring!$E$2),Scoring!$E$2),Scoring!$E$2),Scoring!$E$2),Scoring!$E$2),Scoring!$E$2),Scoring!$E$2),Scoring!$E$2),Scoring!$E$2),Scoring!$E$2),Scoring!$E$2),Scoring!$E$2),Scoring!$E$2),Scoring!$E$2),Scoring!$E$2)</f>
        <v>1</v>
      </c>
      <c r="Y273" s="78">
        <f>IF(IFERROR(SEARCH("CMR",K273),99)=99,IF(IFERROR(SEARCH("Suspected CMR",S273),99)=99,IF(IFERROR(SEARCH("CMR",S273),99)=99,0,Scoring!$E$8),Scoring!$E$9),Scoring!$E$8)</f>
        <v>3</v>
      </c>
      <c r="Z273" s="78">
        <f>IF(IFERROR(SEARCH("H350",N273),99)=99,IF(IFERROR(SEARCH("H350",O273),99)=99,IF(IFERROR(SEARCH("H350",Q273),99)=99,IF(IFERROR(SEARCH("H350",M273),99)=99,IF(IFERROR(SEARCH("H350",R273),99)=99,IF(IFERROR(SEARCH("H351",N273),99)=99,IF(IFERROR(SEARCH("H351",O273),99)=99,IF(IFERROR(SEARCH("H351",Q273),99)=99,IF(IFERROR(SEARCH("H351",M273),99)=99,IF(IFERROR(SEARCH("H351",R273),99)=99,IF(IFERROR(SEARCH("carcinogenic",P273),99)=99,IF(IFERROR(SEARCH("suspected carcinogenic",S273),99)=99,0,Scoring!$E$12),Scoring!$E$11),Scoring!$E$10),Scoring!$E$10),Scoring!$E$10),Scoring!$E$10),Scoring!$E$10),Scoring!$E$10),Scoring!$E$10),Scoring!$E$10),Scoring!$E$10),Scoring!$E$10)</f>
        <v>1</v>
      </c>
      <c r="AA273" s="78">
        <f>IF(IFERROR(SEARCH("H340",N273),99)=99,IF(IFERROR(SEARCH("H340",O273),99)=99,IF(IFERROR(SEARCH("H340",Q273),99)=99,IF(IFERROR(SEARCH("H340",M273),99)=99,IF(IFERROR(SEARCH("H340",R273),99)=99,IF(IFERROR(SEARCH("H341",N273),99)=99,IF(IFERROR(SEARCH("H341",O273),99)=99,IF(IFERROR(SEARCH("H341",Q273),99)=99,IF(IFERROR(SEARCH("H341",M273),99)=99,IF(IFERROR(SEARCH("H341",R273),99)=99,IF(IFERROR(SEARCH("mutagenic",P273),99)=99,IF(IFERROR(SEARCH("suspected mutagenic",S273),99)=99,0,Scoring!$E$15),Scoring!$E$14),Scoring!$E$13),Scoring!$E$13),Scoring!$E$13),Scoring!$E$13),Scoring!$E$13),Scoring!$E$13),Scoring!$E$13),Scoring!$E$13),Scoring!$E$13),Scoring!$E$13)</f>
        <v>0</v>
      </c>
      <c r="AB273" s="78">
        <f>IF(IFERROR(SEARCH("H360",N273),99)=99,IF(IFERROR(SEARCH("H360",O273),99)=99,IF(IFERROR(SEARCH("H360",Q273),99)=99,IF(IFERROR(SEARCH("H360",M273),99)=99,IF(IFERROR(SEARCH("H360",R273),99)=99,IF(IFERROR(SEARCH("H361",N273),99)=99,IF(IFERROR(SEARCH("H361",O273),99)=99,IF(IFERROR(SEARCH("H361",Q273),99)=99,IF(IFERROR(SEARCH("H361",M273),99)=99,IF(IFERROR(SEARCH("H361",R273),99)=99,IF(IFERROR(SEARCH("reproduction",P273),99)=99,IF(IFERROR(SEARCH("suspected reprotoxic",S273),99)=99,IF(IFERROR(SEARCH("reprotoxic",S273),99)=99,IF(IFERROR(SEARCH("reprotoxic",K273),99)=99,0,Scoring!$E$18),Scoring!$E$18),Scoring!$E$19),Scoring!$E$17),Scoring!$E$16),Scoring!$E$16),Scoring!$E$16),Scoring!$E$16),Scoring!$E$16),Scoring!$E$16),Scoring!$E$16),Scoring!$E$16),Scoring!$E$16),Scoring!$E$16)</f>
        <v>0</v>
      </c>
      <c r="AC273" s="78">
        <f>IF(IFERROR(SEARCH("57f",L273),99)=99,IF(IFERROR(SEARCH("57(f)",P273),99)=99,0,Scoring!$E$20),Scoring!$E$20)</f>
        <v>0</v>
      </c>
      <c r="AD273" s="78">
        <f>IF(IFERROR(SEARCH("CAT1",T273),99)=99,IF(IFERROR(SEARCH("CAT2",T273),99)=99,IF(IFERROR(SEARCH("CAT3",T273),99)=99,IF(IFERROR(SEARCH("concluded to be endocrine",K273),99)=99,IF(IFERROR(SEARCH("categorised as endocrine",K273),99)=99,IF(IFERROR(SEARCH("endocrine disrupting",P273),99)=99,IF(IFERROR(SEARCH("endocrine disrupting",K273),99)=99,IF(IFERROR(SEARCH("suspected endocrine",S273),99)=99,IF(IFERROR(SEARCH("potential endocrine",S273),99)=99,0,Scoring!$E$25),Scoring!$E$25),Scoring!$E$24),Scoring!$E$24),Scoring!$E$24),Scoring!$E$24),Scoring!$E$23),Scoring!$E$22),Scoring!$E$21)</f>
        <v>0</v>
      </c>
      <c r="AE273" s="78">
        <f>IF(IFERROR(SEARCH("suspected sensitiser",S273),99)=99,IF(IFERROR(SEARCH("sensitiser",S273),99)=99,IF(IFERROR(SEARCH("other hazard based concern",S273),99)=99,0,Scoring!$E$28),Scoring!$E$26),Scoring!$E$27)</f>
        <v>0</v>
      </c>
      <c r="AF273" s="78">
        <f>IF(IFERROR(M273,1)=1,IF(IFERROR(N273,1)=1,IF(IFERROR(O273,1)=1,IF(IFERROR(Q273,1)=1,IF(IFERROR(R273,1)=1,IF(IFERROR(T273,1)=1,IF(IFERROR(K273,1)=1,IF(IFERROR(P273,1)=1,IF(IFERROR(S273,1)=1,Scoring!$E$29,0),0),0),0),0),0),0),0),0)</f>
        <v>0</v>
      </c>
      <c r="AG273" s="78">
        <f t="shared" si="30"/>
        <v>4</v>
      </c>
      <c r="AI273" s="93"/>
      <c r="AJ273" s="94"/>
      <c r="AK273" s="76"/>
      <c r="AL273" s="75"/>
      <c r="AN273" s="79"/>
      <c r="AO273" s="79"/>
      <c r="AP273" s="79"/>
      <c r="AQ273" s="79"/>
      <c r="AR273" s="79"/>
      <c r="AS273" s="78"/>
      <c r="AU273" s="79">
        <f>IF(IFERROR(F273,99)=99,IF(IFERROR(G273,99)=99,IF(IFERROR(H273,99)=99,IF(IFERROR(I273,99)=99,IF(IFERROR(E273,99)=99,IF(IFERROR(J273,99)=99,0,Scoring!$B$7),Scoring!$B$3),Scoring!$B$2),Scoring!$B$6),Scoring!$B$5),Scoring!$B$4)</f>
        <v>1</v>
      </c>
      <c r="AV273" s="78">
        <f t="shared" si="31"/>
        <v>4</v>
      </c>
      <c r="AW273" s="78"/>
      <c r="AX273" s="66"/>
      <c r="AY273" s="78"/>
      <c r="AZ273" s="76"/>
      <c r="BA273" s="76"/>
      <c r="BB273" s="76"/>
    </row>
    <row r="274" spans="1:54" x14ac:dyDescent="0.25">
      <c r="A274" s="77" t="s">
        <v>7538</v>
      </c>
      <c r="B274" s="76" t="str">
        <f t="shared" si="29"/>
        <v>208-519-6</v>
      </c>
      <c r="C274" s="77" t="s">
        <v>1363</v>
      </c>
      <c r="D274" s="77" t="s">
        <v>1364</v>
      </c>
      <c r="E274" s="76" t="str">
        <f>IF(C274="-",IF(A274="-",VLOOKUP(D274,'sin-list 180320_update'!$C$2:$C$835,1,FALSE),VLOOKUP(A274,'sin-list 180320_update'!$A$2:$A$835,1,FALSE)),VLOOKUP(C274,'sin-list 180320_update'!$B$2:$B$835,1,FALSE))</f>
        <v>208-519-6</v>
      </c>
      <c r="F274" s="76" t="e">
        <f>IF($C274="-",IF($A274="-",VLOOKUP($D274,'REACH Bilaga XVII_update'!$A$5:$A$131,1,FALSE),VLOOKUP($A274,'REACH Bilaga XVII_update'!$C$5:$C$131,1,FALSE)),VLOOKUP($C274,'REACH Bilaga XVII_update'!$B$5:$B$131,1,FALSE))</f>
        <v>#N/A</v>
      </c>
      <c r="G274" s="76" t="e">
        <f>IF($C274="-",IF($A274="-",VLOOKUP($D274,' REACH Bilaga 59_update'!$A$5:$A$210,1,FALSE),VLOOKUP($A274,' REACH Bilaga 59_update'!$D$5:$D$210,1,FALSE)),VLOOKUP($C274,' REACH Bilaga 59_update'!$C$5:$C$210,1,FALSE))</f>
        <v>#N/A</v>
      </c>
      <c r="H274" s="76" t="e">
        <f>IF($C274="-",IF($A274="-",VLOOKUP($D274,'REACH Bilaga XIV_update'!$A$5:$A$110,1,FALSE),VLOOKUP($A274,'REACH Bilaga XIV_update'!$D$5:$D$110,1,FALSE)),VLOOKUP($C274,'REACH Bilaga XIV_update'!$C$5:$C$110,1,FALSE))</f>
        <v>#N/A</v>
      </c>
      <c r="I274" s="76" t="e">
        <f>IF($C274="-",IF($A274="-",VLOOKUP($D274,CoRAP_update!$A$5:$A$376,1,FALSE),VLOOKUP($A274,CoRAP_update!$D$5:$D$376,1,FALSE)),VLOOKUP($C274,CoRAP_update!$C$5:$C$376,1,FALSE))</f>
        <v>#N/A</v>
      </c>
      <c r="J274" s="76" t="e">
        <f>IF($C274="-",IF($A274="-",VLOOKUP($D274,EDC_update!$C$2:$C$450,1,FALSE),VLOOKUP($A274,EDC_update!$B$2:$B$450,1,FALSE)),VLOOKUP($C274,EDC_update!$L$2:$L$450,1,FALSE))</f>
        <v>#N/A</v>
      </c>
      <c r="K274" s="76" t="str">
        <f>IF($C274="-",IF($A274="-",IF(VLOOKUP($D274,'sin-list 180320_update'!$C$2:$S$835,3,FALSE)="",NA(),VLOOKUP($D274,'sin-list 180320_update'!$C$2:$S$835,3,FALSE)),IF(VLOOKUP($A274,'sin-list 180320_update'!$A$2:$S$835,5,FALSE)="",NA(),VLOOKUP($A274,'sin-list 180320_update'!$A$2:$S$835,5,FALSE))),IF(VLOOKUP($C274,'sin-list 180320_update'!$B$2:$S$835,4,FALSE)="",NA(),VLOOKUP($C274,'sin-list 180320_update'!$B$2:$S$835,4,FALSE)))</f>
        <v>Classified CMR according to Annex VI of Regulation 1272/2008</v>
      </c>
      <c r="L274" s="76" t="str">
        <f>IF($C274="-",IF($A274="-",VLOOKUP($D274,'sin-list 180320_update'!$C$2:$S$835,6,FALSE),VLOOKUP($A274,'sin-list 180320_update'!$A$2:$S$835,8,FALSE)),VLOOKUP($C274,'sin-list 180320_update'!$B$2:$S$835,7,FALSE))</f>
        <v>Carc. 1A
Acute Tox. 4 *
Aquatic Acute 1
Aquatic Chronic 1</v>
      </c>
      <c r="M274" s="76" t="str">
        <f>IF($C274="-",IF($A274="-",IF(VLOOKUP($D274,'sin-list 180320_update'!$C$2:$S$835,8,FALSE)="",NA(),VLOOKUP($D274,'sin-list 180320_update'!$C$2:$S$835,8,FALSE)),IF(VLOOKUP($A274,'sin-list 180320_update'!$A$2:$S$835,10,FALSE)="",NA(),VLOOKUP($A274,'sin-list 180320_update'!$A$2:$S$835,10,FALSE))),IF(VLOOKUP($C274,'sin-list 180320_update'!$B$2:$S$835,9,FALSE)="",NA(),VLOOKUP($C274,'sin-list 180320_update'!$B$2:$S$835,9,FALSE)))</f>
        <v>H350
H302
H400
H410</v>
      </c>
      <c r="N274" s="76" t="e">
        <f>IF($C274="-",IF($A274="-",IF(VLOOKUP($D274,'REACH Bilaga XVII_update'!$A$5:$E$131,4,FALSE)="",NA(),VLOOKUP($D274,'REACH Bilaga XVII_update'!$A$5:$E$131,4,FALSE)),IF(VLOOKUP($A274,'REACH Bilaga XVII_update'!$C$5:$D$131,2,FALSE)="",NA(),VLOOKUP($A274,'REACH Bilaga XVII_update'!$C$5:$D$131,2,FALSE))),IF(VLOOKUP($C274,'REACH Bilaga XVII_update'!$B$5:$D$131,3,FALSE)="",NA(),VLOOKUP($C274,'REACH Bilaga XVII_update'!$B$5:$D$131,3,FALSE)))</f>
        <v>#N/A</v>
      </c>
      <c r="O274" s="76" t="e">
        <f>IF($C274="-",IF($A274="-",IF(VLOOKUP($D274,' REACH Bilaga 59_update'!$A$5:$E$210,5,FALSE)="",NA(),VLOOKUP($D274,' REACH Bilaga 59_update'!$A$5:$E$210,5,FALSE)),IF(VLOOKUP($A274,' REACH Bilaga 59_update'!$D$5:$E$210,2,FALSE)="",NA(),VLOOKUP($A274,' REACH Bilaga 59_update'!$D$5:$E$210,2,FALSE))),IF(VLOOKUP($C274,' REACH Bilaga 59_update'!$C$5:$E$210,3,FALSE)="",NA(),VLOOKUP($C274,' REACH Bilaga 59_update'!$C$5:$E$210,3,FALSE)))</f>
        <v>#N/A</v>
      </c>
      <c r="P274" s="76" t="e">
        <f>IF(C274="-",IF(A274="-",IFERROR(VLOOKUP($D274,' REACH Bilaga 59_update'!$A$5:$F$210,MATCH(Sammanfattning!P$1,' REACH Bilaga 59_update'!$A$4:$F$4,0),FALSE),VLOOKUP($D274,'REACH Bilaga XIV_update'!$A$4:$H$110,MATCH(Sammanfattning!P$1,'REACH Bilaga XIV_update'!$A$4:$H$4,0),FALSE)),IFERROR(VLOOKUP($A274,' REACH Bilaga 59_update'!$D$5:$F$210,MATCH(Sammanfattning!P$1,' REACH Bilaga 59_update'!$D$4:$F$4,0),FALSE),VLOOKUP($A274,'REACH Bilaga XIV_update'!$D$4:$H$110,MATCH(Sammanfattning!P$1,'REACH Bilaga XIV_update'!$D$4:$H$4,0),FALSE))),IFERROR(VLOOKUP($C274,' REACH Bilaga 59_update'!$C$5:$F$210,MATCH(Sammanfattning!P$1,' REACH Bilaga 59_update'!$C$4:$F$4,0),FALSE),VLOOKUP($C274,'REACH Bilaga XIV_update'!$C$4:$H$110,MATCH(Sammanfattning!P$1,'REACH Bilaga XIV_update'!$C$4:$H$4,0),FALSE)))</f>
        <v>#N/A</v>
      </c>
      <c r="Q274" s="76" t="e">
        <f>IF($C274="-",IF($A274="-",IF(VLOOKUP($D274,'REACH Bilaga XIV_update'!$A$5:$I$110,9,FALSE)="",NA(),VLOOKUP($D274,'REACH Bilaga XIV_update'!$A$5:$I$110,9,FALSE)),IF(VLOOKUP($A274,'REACH Bilaga XIV_update'!$D$5:$I$110,6,FALSE)="",NA(),VLOOKUP($A274,'REACH Bilaga XIV_update'!$D$5:$I$110,6,FALSE))),IF(VLOOKUP($C274,'REACH Bilaga XIV_update'!$C$5:$I$110,7,FALSE)="",NA(),VLOOKUP($C274,'REACH Bilaga XIV_update'!$C$5:$I$110,7,FALSE)))</f>
        <v>#N/A</v>
      </c>
      <c r="R274" s="76" t="e">
        <f>IF($C274="-",IF($A274="-",IF(VLOOKUP($D274,CoRAP_update!$A$5:$O$376,15,FALSE)="",NA(),VLOOKUP($D274,CoRAP_update!$A$5:$O$376,15,FALSE)),IF(VLOOKUP($A274,CoRAP_update!$D$5:$O$376,12,FALSE)="",NA(),VLOOKUP($A274,CoRAP_update!$D$5:$O$376,12,FALSE))),IF(VLOOKUP($C274,CoRAP_update!$C$5:$O$376,13,FALSE)="",NA(),VLOOKUP($C274,CoRAP_update!$C$5:$O$376,13,FALSE)))</f>
        <v>#N/A</v>
      </c>
      <c r="S274" s="144" t="e">
        <f>IF($C274="-",IF($A274="-",VLOOKUP($D274,CoRAP_update!$A$5:$J$376,MATCH(Sammanfattning!S$1,CoRAP_update!$A$4:$J$4,0),FALSE),VLOOKUP($A274,CoRAP_update!$D$5:$J$376,MATCH(Sammanfattning!S$1,CoRAP_update!$D$4:$J$4,0),FALSE)),VLOOKUP($C274,CoRAP_update!$C$5:$J$376,MATCH(Sammanfattning!S$1,CoRAP_update!$C$4:$J$4,0),FALSE))</f>
        <v>#N/A</v>
      </c>
      <c r="T274" s="76" t="e">
        <f>IF($A274="-",VLOOKUP($D274,EDC_update!$C$2:$F$450,4,FALSE),VLOOKUP($A274,EDC_update!$B$2:$F$450,5,FALSE))</f>
        <v>#N/A</v>
      </c>
      <c r="V274" s="78">
        <f>IF(IFERROR(SEARCH("PBT",P274),99)=99,IF(IFERROR(SEARCH("suspected PBT",S274),99)=99,IF(IFERROR(SEARCH("concluded to be PBT",K274),99)=99,IF(IFERROR(SEARCH("PBT",S274),99)=99,IF(IFERROR(SEARCH("PBT cand",L274),99)=99,IF(IFERROR(SEARCH("PBT",L274),99)=99,IF(IFERROR(SEARCH("persistent, bioackumulative and toxic properties",K274),99)=99,0,Scoring!$E$3),Scoring!$E$3),Scoring!$E$7),Scoring!$E$3),Scoring!$E$5),Scoring!$E$6),Scoring!$E$3)</f>
        <v>0</v>
      </c>
      <c r="W274" s="78">
        <f>IF(IFERROR(SEARCH("vPvB",P274),99)=99,IF(IFERROR(SEARCH("suspected pbt/vPvB",S274),99)=99,IF(IFERROR(SEARCH("vPvB",S274),99)=99,IF(IFERROR(SEARCH("concluded to be a vPvB",S274),99)=99,IF(IFERROR(SEARCH("identified as vPvB",K274),99)=99,IF(IFERROR(SEARCH("concluded to be a vPvB",K274),99)=99,IF(IFERROR(SEARCH("concluded to be both pbt and vPvB",S274),99)=99,IF(IFERROR(SEARCH("concluded to be both pbt and vPvB",K274),99)=99,0,Scoring!$E$5),Scoring!$E$5),Scoring!$E$5),Scoring!$E$5),Scoring!$E$5),Scoring!$E$4),Scoring!$E$6),Scoring!$E$4)</f>
        <v>0</v>
      </c>
      <c r="X274" s="78">
        <f>IF(IFERROR(SEARCH("H410",N274),99)=99,IF(IFERROR(SEARCH("H410",O274),99)=99,IF(IFERROR(SEARCH("H410",Q274),99)=99,IF(IFERROR(SEARCH("H410",M274),99)=99,IF(IFERROR(SEARCH("H410",R274),99)=99,IF(IFERROR(SEARCH("H411",N274),99)=99,IF(IFERROR(SEARCH("H411",O274),99)=99,IF(IFERROR(SEARCH("H411",Q274),99)=99,IF(IFERROR(SEARCH("H411",M274),99)=99,IF(IFERROR(SEARCH("H411",R274),99)=99,IF(IFERROR(SEARCH("H413",N274),99)=99,IF(IFERROR(SEARCH("H413",O274),99)=99,IF(IFERROR(SEARCH("H413",Q274),99)=99,IF(IFERROR(SEARCH("H413",M274),99)=99,IF(IFERROR(SEARCH("H413",R274),99)=99,IF(IFERROR(SEARCH("H412",N274),99)=99,IF(IFERROR(SEARCH("H412",O274),99)=99,IF(IFERROR(SEARCH("H412",Q274),99)=99,IF(IFERROR(SEARCH("H412",M274),99)=99,IF(IFERROR(SEARCH("H412",R274),99)=99,0,Scoring!$E$2),Scoring!$E$2),Scoring!$E$2),Scoring!$E$2),Scoring!$E$2),Scoring!$E$2),Scoring!$E$2),Scoring!$E$2),Scoring!$E$2),Scoring!$E$2),Scoring!$E$2),Scoring!$E$2),Scoring!$E$2),Scoring!$E$2),Scoring!$E$2),Scoring!$E$2),Scoring!$E$2),Scoring!$E$2),Scoring!$E$2),Scoring!$E$2)</f>
        <v>1</v>
      </c>
      <c r="Y274" s="78">
        <f>IF(IFERROR(SEARCH("CMR",K274),99)=99,IF(IFERROR(SEARCH("Suspected CMR",S274),99)=99,IF(IFERROR(SEARCH("CMR",S274),99)=99,0,Scoring!$E$8),Scoring!$E$9),Scoring!$E$8)</f>
        <v>3</v>
      </c>
      <c r="Z274" s="78">
        <f>IF(IFERROR(SEARCH("H350",N274),99)=99,IF(IFERROR(SEARCH("H350",O274),99)=99,IF(IFERROR(SEARCH("H350",Q274),99)=99,IF(IFERROR(SEARCH("H350",M274),99)=99,IF(IFERROR(SEARCH("H350",R274),99)=99,IF(IFERROR(SEARCH("H351",N274),99)=99,IF(IFERROR(SEARCH("H351",O274),99)=99,IF(IFERROR(SEARCH("H351",Q274),99)=99,IF(IFERROR(SEARCH("H351",M274),99)=99,IF(IFERROR(SEARCH("H351",R274),99)=99,IF(IFERROR(SEARCH("carcinogenic",P274),99)=99,IF(IFERROR(SEARCH("suspected carcinogenic",S274),99)=99,0,Scoring!$E$12),Scoring!$E$11),Scoring!$E$10),Scoring!$E$10),Scoring!$E$10),Scoring!$E$10),Scoring!$E$10),Scoring!$E$10),Scoring!$E$10),Scoring!$E$10),Scoring!$E$10),Scoring!$E$10)</f>
        <v>1</v>
      </c>
      <c r="AA274" s="78">
        <f>IF(IFERROR(SEARCH("H340",N274),99)=99,IF(IFERROR(SEARCH("H340",O274),99)=99,IF(IFERROR(SEARCH("H340",Q274),99)=99,IF(IFERROR(SEARCH("H340",M274),99)=99,IF(IFERROR(SEARCH("H340",R274),99)=99,IF(IFERROR(SEARCH("H341",N274),99)=99,IF(IFERROR(SEARCH("H341",O274),99)=99,IF(IFERROR(SEARCH("H341",Q274),99)=99,IF(IFERROR(SEARCH("H341",M274),99)=99,IF(IFERROR(SEARCH("H341",R274),99)=99,IF(IFERROR(SEARCH("mutagenic",P274),99)=99,IF(IFERROR(SEARCH("suspected mutagenic",S274),99)=99,0,Scoring!$E$15),Scoring!$E$14),Scoring!$E$13),Scoring!$E$13),Scoring!$E$13),Scoring!$E$13),Scoring!$E$13),Scoring!$E$13),Scoring!$E$13),Scoring!$E$13),Scoring!$E$13),Scoring!$E$13)</f>
        <v>0</v>
      </c>
      <c r="AB274" s="78">
        <f>IF(IFERROR(SEARCH("H360",N274),99)=99,IF(IFERROR(SEARCH("H360",O274),99)=99,IF(IFERROR(SEARCH("H360",Q274),99)=99,IF(IFERROR(SEARCH("H360",M274),99)=99,IF(IFERROR(SEARCH("H360",R274),99)=99,IF(IFERROR(SEARCH("H361",N274),99)=99,IF(IFERROR(SEARCH("H361",O274),99)=99,IF(IFERROR(SEARCH("H361",Q274),99)=99,IF(IFERROR(SEARCH("H361",M274),99)=99,IF(IFERROR(SEARCH("H361",R274),99)=99,IF(IFERROR(SEARCH("reproduction",P274),99)=99,IF(IFERROR(SEARCH("suspected reprotoxic",S274),99)=99,IF(IFERROR(SEARCH("reprotoxic",S274),99)=99,IF(IFERROR(SEARCH("reprotoxic",K274),99)=99,0,Scoring!$E$18),Scoring!$E$18),Scoring!$E$19),Scoring!$E$17),Scoring!$E$16),Scoring!$E$16),Scoring!$E$16),Scoring!$E$16),Scoring!$E$16),Scoring!$E$16),Scoring!$E$16),Scoring!$E$16),Scoring!$E$16),Scoring!$E$16)</f>
        <v>0</v>
      </c>
      <c r="AC274" s="78">
        <f>IF(IFERROR(SEARCH("57f",L274),99)=99,IF(IFERROR(SEARCH("57(f)",P274),99)=99,0,Scoring!$E$20),Scoring!$E$20)</f>
        <v>0</v>
      </c>
      <c r="AD274" s="78">
        <f>IF(IFERROR(SEARCH("CAT1",T274),99)=99,IF(IFERROR(SEARCH("CAT2",T274),99)=99,IF(IFERROR(SEARCH("CAT3",T274),99)=99,IF(IFERROR(SEARCH("concluded to be endocrine",K274),99)=99,IF(IFERROR(SEARCH("categorised as endocrine",K274),99)=99,IF(IFERROR(SEARCH("endocrine disrupting",P274),99)=99,IF(IFERROR(SEARCH("endocrine disrupting",K274),99)=99,IF(IFERROR(SEARCH("suspected endocrine",S274),99)=99,IF(IFERROR(SEARCH("potential endocrine",S274),99)=99,0,Scoring!$E$25),Scoring!$E$25),Scoring!$E$24),Scoring!$E$24),Scoring!$E$24),Scoring!$E$24),Scoring!$E$23),Scoring!$E$22),Scoring!$E$21)</f>
        <v>0</v>
      </c>
      <c r="AE274" s="78">
        <f>IF(IFERROR(SEARCH("suspected sensitiser",S274),99)=99,IF(IFERROR(SEARCH("sensitiser",S274),99)=99,IF(IFERROR(SEARCH("other hazard based concern",S274),99)=99,0,Scoring!$E$28),Scoring!$E$26),Scoring!$E$27)</f>
        <v>0</v>
      </c>
      <c r="AF274" s="78">
        <f>IF(IFERROR(M274,1)=1,IF(IFERROR(N274,1)=1,IF(IFERROR(O274,1)=1,IF(IFERROR(Q274,1)=1,IF(IFERROR(R274,1)=1,IF(IFERROR(T274,1)=1,IF(IFERROR(K274,1)=1,IF(IFERROR(P274,1)=1,IF(IFERROR(S274,1)=1,Scoring!$E$29,0),0),0),0),0),0),0),0),0)</f>
        <v>0</v>
      </c>
      <c r="AG274" s="78">
        <f t="shared" si="30"/>
        <v>4</v>
      </c>
      <c r="AI274" s="93"/>
      <c r="AJ274" s="94"/>
      <c r="AK274" s="76"/>
      <c r="AL274" s="75"/>
      <c r="AN274" s="79"/>
      <c r="AO274" s="79"/>
      <c r="AP274" s="79"/>
      <c r="AQ274" s="79"/>
      <c r="AR274" s="79"/>
      <c r="AS274" s="78"/>
      <c r="AU274" s="79">
        <f>IF(IFERROR(F274,99)=99,IF(IFERROR(G274,99)=99,IF(IFERROR(H274,99)=99,IF(IFERROR(I274,99)=99,IF(IFERROR(E274,99)=99,IF(IFERROR(J274,99)=99,0,Scoring!$B$7),Scoring!$B$3),Scoring!$B$2),Scoring!$B$6),Scoring!$B$5),Scoring!$B$4)</f>
        <v>0.3</v>
      </c>
      <c r="AV274" s="78">
        <f t="shared" si="31"/>
        <v>1.2</v>
      </c>
      <c r="AW274" s="78"/>
      <c r="AX274" s="66"/>
      <c r="AY274" s="78"/>
      <c r="AZ274" s="76"/>
      <c r="BA274" s="76"/>
      <c r="BB274" s="76"/>
    </row>
    <row r="275" spans="1:54" x14ac:dyDescent="0.25">
      <c r="A275" s="77" t="s">
        <v>7539</v>
      </c>
      <c r="B275" s="76" t="str">
        <f t="shared" si="29"/>
        <v>208-520-1</v>
      </c>
      <c r="C275" s="77" t="s">
        <v>1365</v>
      </c>
      <c r="D275" s="77" t="s">
        <v>1366</v>
      </c>
      <c r="E275" s="76" t="str">
        <f>IF(C275="-",IF(A275="-",VLOOKUP(D275,'sin-list 180320_update'!$C$2:$C$835,1,FALSE),VLOOKUP(A275,'sin-list 180320_update'!$A$2:$A$835,1,FALSE)),VLOOKUP(C275,'sin-list 180320_update'!$B$2:$B$835,1,FALSE))</f>
        <v>208-520-1</v>
      </c>
      <c r="F275" s="76" t="e">
        <f>IF($C275="-",IF($A275="-",VLOOKUP($D275,'REACH Bilaga XVII_update'!$A$5:$A$131,1,FALSE),VLOOKUP($A275,'REACH Bilaga XVII_update'!$C$5:$C$131,1,FALSE)),VLOOKUP($C275,'REACH Bilaga XVII_update'!$B$5:$B$131,1,FALSE))</f>
        <v>#N/A</v>
      </c>
      <c r="G275" s="76" t="e">
        <f>IF($C275="-",IF($A275="-",VLOOKUP($D275,' REACH Bilaga 59_update'!$A$5:$A$210,1,FALSE),VLOOKUP($A275,' REACH Bilaga 59_update'!$D$5:$D$210,1,FALSE)),VLOOKUP($C275,' REACH Bilaga 59_update'!$C$5:$C$210,1,FALSE))</f>
        <v>#N/A</v>
      </c>
      <c r="H275" s="76" t="e">
        <f>IF($C275="-",IF($A275="-",VLOOKUP($D275,'REACH Bilaga XIV_update'!$A$5:$A$110,1,FALSE),VLOOKUP($A275,'REACH Bilaga XIV_update'!$D$5:$D$110,1,FALSE)),VLOOKUP($C275,'REACH Bilaga XIV_update'!$C$5:$C$110,1,FALSE))</f>
        <v>#N/A</v>
      </c>
      <c r="I275" s="76" t="e">
        <f>IF($C275="-",IF($A275="-",VLOOKUP($D275,CoRAP_update!$A$5:$A$376,1,FALSE),VLOOKUP($A275,CoRAP_update!$D$5:$D$376,1,FALSE)),VLOOKUP($C275,CoRAP_update!$C$5:$C$376,1,FALSE))</f>
        <v>#N/A</v>
      </c>
      <c r="J275" s="76" t="e">
        <f>IF($C275="-",IF($A275="-",VLOOKUP($D275,EDC_update!$C$2:$C$450,1,FALSE),VLOOKUP($A275,EDC_update!$B$2:$B$450,1,FALSE)),VLOOKUP($C275,EDC_update!$L$2:$L$450,1,FALSE))</f>
        <v>#N/A</v>
      </c>
      <c r="K275" s="76" t="str">
        <f>IF($C275="-",IF($A275="-",IF(VLOOKUP($D275,'sin-list 180320_update'!$C$2:$S$835,3,FALSE)="",NA(),VLOOKUP($D275,'sin-list 180320_update'!$C$2:$S$835,3,FALSE)),IF(VLOOKUP($A275,'sin-list 180320_update'!$A$2:$S$835,5,FALSE)="",NA(),VLOOKUP($A275,'sin-list 180320_update'!$A$2:$S$835,5,FALSE))),IF(VLOOKUP($C275,'sin-list 180320_update'!$B$2:$S$835,4,FALSE)="",NA(),VLOOKUP($C275,'sin-list 180320_update'!$B$2:$S$835,4,FALSE)))</f>
        <v>Classified CMR according to Annex VI of Regulation 1272/2008</v>
      </c>
      <c r="L275" s="76" t="str">
        <f>IF($C275="-",IF($A275="-",VLOOKUP($D275,'sin-list 180320_update'!$C$2:$S$835,6,FALSE),VLOOKUP($A275,'sin-list 180320_update'!$A$2:$S$835,8,FALSE)),VLOOKUP($C275,'sin-list 180320_update'!$B$2:$S$835,7,FALSE))</f>
        <v>Carc. 1A
Acute Tox. 4 *
Aquatic Acute 1
Aquatic Chronic 1</v>
      </c>
      <c r="M275" s="76" t="str">
        <f>IF($C275="-",IF($A275="-",IF(VLOOKUP($D275,'sin-list 180320_update'!$C$2:$S$835,8,FALSE)="",NA(),VLOOKUP($D275,'sin-list 180320_update'!$C$2:$S$835,8,FALSE)),IF(VLOOKUP($A275,'sin-list 180320_update'!$A$2:$S$835,10,FALSE)="",NA(),VLOOKUP($A275,'sin-list 180320_update'!$A$2:$S$835,10,FALSE))),IF(VLOOKUP($C275,'sin-list 180320_update'!$B$2:$S$835,9,FALSE)="",NA(),VLOOKUP($C275,'sin-list 180320_update'!$B$2:$S$835,9,FALSE)))</f>
        <v>H350
H302
H400
H410</v>
      </c>
      <c r="N275" s="76" t="e">
        <f>IF($C275="-",IF($A275="-",IF(VLOOKUP($D275,'REACH Bilaga XVII_update'!$A$5:$E$131,4,FALSE)="",NA(),VLOOKUP($D275,'REACH Bilaga XVII_update'!$A$5:$E$131,4,FALSE)),IF(VLOOKUP($A275,'REACH Bilaga XVII_update'!$C$5:$D$131,2,FALSE)="",NA(),VLOOKUP($A275,'REACH Bilaga XVII_update'!$C$5:$D$131,2,FALSE))),IF(VLOOKUP($C275,'REACH Bilaga XVII_update'!$B$5:$D$131,3,FALSE)="",NA(),VLOOKUP($C275,'REACH Bilaga XVII_update'!$B$5:$D$131,3,FALSE)))</f>
        <v>#N/A</v>
      </c>
      <c r="O275" s="76" t="e">
        <f>IF($C275="-",IF($A275="-",IF(VLOOKUP($D275,' REACH Bilaga 59_update'!$A$5:$E$210,5,FALSE)="",NA(),VLOOKUP($D275,' REACH Bilaga 59_update'!$A$5:$E$210,5,FALSE)),IF(VLOOKUP($A275,' REACH Bilaga 59_update'!$D$5:$E$210,2,FALSE)="",NA(),VLOOKUP($A275,' REACH Bilaga 59_update'!$D$5:$E$210,2,FALSE))),IF(VLOOKUP($C275,' REACH Bilaga 59_update'!$C$5:$E$210,3,FALSE)="",NA(),VLOOKUP($C275,' REACH Bilaga 59_update'!$C$5:$E$210,3,FALSE)))</f>
        <v>#N/A</v>
      </c>
      <c r="P275" s="76" t="e">
        <f>IF(C275="-",IF(A275="-",IFERROR(VLOOKUP($D275,' REACH Bilaga 59_update'!$A$5:$F$210,MATCH(Sammanfattning!P$1,' REACH Bilaga 59_update'!$A$4:$F$4,0),FALSE),VLOOKUP($D275,'REACH Bilaga XIV_update'!$A$4:$H$110,MATCH(Sammanfattning!P$1,'REACH Bilaga XIV_update'!$A$4:$H$4,0),FALSE)),IFERROR(VLOOKUP($A275,' REACH Bilaga 59_update'!$D$5:$F$210,MATCH(Sammanfattning!P$1,' REACH Bilaga 59_update'!$D$4:$F$4,0),FALSE),VLOOKUP($A275,'REACH Bilaga XIV_update'!$D$4:$H$110,MATCH(Sammanfattning!P$1,'REACH Bilaga XIV_update'!$D$4:$H$4,0),FALSE))),IFERROR(VLOOKUP($C275,' REACH Bilaga 59_update'!$C$5:$F$210,MATCH(Sammanfattning!P$1,' REACH Bilaga 59_update'!$C$4:$F$4,0),FALSE),VLOOKUP($C275,'REACH Bilaga XIV_update'!$C$4:$H$110,MATCH(Sammanfattning!P$1,'REACH Bilaga XIV_update'!$C$4:$H$4,0),FALSE)))</f>
        <v>#N/A</v>
      </c>
      <c r="Q275" s="76" t="e">
        <f>IF($C275="-",IF($A275="-",IF(VLOOKUP($D275,'REACH Bilaga XIV_update'!$A$5:$I$110,9,FALSE)="",NA(),VLOOKUP($D275,'REACH Bilaga XIV_update'!$A$5:$I$110,9,FALSE)),IF(VLOOKUP($A275,'REACH Bilaga XIV_update'!$D$5:$I$110,6,FALSE)="",NA(),VLOOKUP($A275,'REACH Bilaga XIV_update'!$D$5:$I$110,6,FALSE))),IF(VLOOKUP($C275,'REACH Bilaga XIV_update'!$C$5:$I$110,7,FALSE)="",NA(),VLOOKUP($C275,'REACH Bilaga XIV_update'!$C$5:$I$110,7,FALSE)))</f>
        <v>#N/A</v>
      </c>
      <c r="R275" s="76" t="e">
        <f>IF($C275="-",IF($A275="-",IF(VLOOKUP($D275,CoRAP_update!$A$5:$O$376,15,FALSE)="",NA(),VLOOKUP($D275,CoRAP_update!$A$5:$O$376,15,FALSE)),IF(VLOOKUP($A275,CoRAP_update!$D$5:$O$376,12,FALSE)="",NA(),VLOOKUP($A275,CoRAP_update!$D$5:$O$376,12,FALSE))),IF(VLOOKUP($C275,CoRAP_update!$C$5:$O$376,13,FALSE)="",NA(),VLOOKUP($C275,CoRAP_update!$C$5:$O$376,13,FALSE)))</f>
        <v>#N/A</v>
      </c>
      <c r="S275" s="144" t="e">
        <f>IF($C275="-",IF($A275="-",VLOOKUP($D275,CoRAP_update!$A$5:$J$376,MATCH(Sammanfattning!S$1,CoRAP_update!$A$4:$J$4,0),FALSE),VLOOKUP($A275,CoRAP_update!$D$5:$J$376,MATCH(Sammanfattning!S$1,CoRAP_update!$D$4:$J$4,0),FALSE)),VLOOKUP($C275,CoRAP_update!$C$5:$J$376,MATCH(Sammanfattning!S$1,CoRAP_update!$C$4:$J$4,0),FALSE))</f>
        <v>#N/A</v>
      </c>
      <c r="T275" s="76" t="e">
        <f>IF($A275="-",VLOOKUP($D275,EDC_update!$C$2:$F$450,4,FALSE),VLOOKUP($A275,EDC_update!$B$2:$F$450,5,FALSE))</f>
        <v>#N/A</v>
      </c>
      <c r="V275" s="78">
        <f>IF(IFERROR(SEARCH("PBT",P275),99)=99,IF(IFERROR(SEARCH("suspected PBT",S275),99)=99,IF(IFERROR(SEARCH("concluded to be PBT",K275),99)=99,IF(IFERROR(SEARCH("PBT",S275),99)=99,IF(IFERROR(SEARCH("PBT cand",L275),99)=99,IF(IFERROR(SEARCH("PBT",L275),99)=99,IF(IFERROR(SEARCH("persistent, bioackumulative and toxic properties",K275),99)=99,0,Scoring!$E$3),Scoring!$E$3),Scoring!$E$7),Scoring!$E$3),Scoring!$E$5),Scoring!$E$6),Scoring!$E$3)</f>
        <v>0</v>
      </c>
      <c r="W275" s="78">
        <f>IF(IFERROR(SEARCH("vPvB",P275),99)=99,IF(IFERROR(SEARCH("suspected pbt/vPvB",S275),99)=99,IF(IFERROR(SEARCH("vPvB",S275),99)=99,IF(IFERROR(SEARCH("concluded to be a vPvB",S275),99)=99,IF(IFERROR(SEARCH("identified as vPvB",K275),99)=99,IF(IFERROR(SEARCH("concluded to be a vPvB",K275),99)=99,IF(IFERROR(SEARCH("concluded to be both pbt and vPvB",S275),99)=99,IF(IFERROR(SEARCH("concluded to be both pbt and vPvB",K275),99)=99,0,Scoring!$E$5),Scoring!$E$5),Scoring!$E$5),Scoring!$E$5),Scoring!$E$5),Scoring!$E$4),Scoring!$E$6),Scoring!$E$4)</f>
        <v>0</v>
      </c>
      <c r="X275" s="78">
        <f>IF(IFERROR(SEARCH("H410",N275),99)=99,IF(IFERROR(SEARCH("H410",O275),99)=99,IF(IFERROR(SEARCH("H410",Q275),99)=99,IF(IFERROR(SEARCH("H410",M275),99)=99,IF(IFERROR(SEARCH("H410",R275),99)=99,IF(IFERROR(SEARCH("H411",N275),99)=99,IF(IFERROR(SEARCH("H411",O275),99)=99,IF(IFERROR(SEARCH("H411",Q275),99)=99,IF(IFERROR(SEARCH("H411",M275),99)=99,IF(IFERROR(SEARCH("H411",R275),99)=99,IF(IFERROR(SEARCH("H413",N275),99)=99,IF(IFERROR(SEARCH("H413",O275),99)=99,IF(IFERROR(SEARCH("H413",Q275),99)=99,IF(IFERROR(SEARCH("H413",M275),99)=99,IF(IFERROR(SEARCH("H413",R275),99)=99,IF(IFERROR(SEARCH("H412",N275),99)=99,IF(IFERROR(SEARCH("H412",O275),99)=99,IF(IFERROR(SEARCH("H412",Q275),99)=99,IF(IFERROR(SEARCH("H412",M275),99)=99,IF(IFERROR(SEARCH("H412",R275),99)=99,0,Scoring!$E$2),Scoring!$E$2),Scoring!$E$2),Scoring!$E$2),Scoring!$E$2),Scoring!$E$2),Scoring!$E$2),Scoring!$E$2),Scoring!$E$2),Scoring!$E$2),Scoring!$E$2),Scoring!$E$2),Scoring!$E$2),Scoring!$E$2),Scoring!$E$2),Scoring!$E$2),Scoring!$E$2),Scoring!$E$2),Scoring!$E$2),Scoring!$E$2)</f>
        <v>1</v>
      </c>
      <c r="Y275" s="78">
        <f>IF(IFERROR(SEARCH("CMR",K275),99)=99,IF(IFERROR(SEARCH("Suspected CMR",S275),99)=99,IF(IFERROR(SEARCH("CMR",S275),99)=99,0,Scoring!$E$8),Scoring!$E$9),Scoring!$E$8)</f>
        <v>3</v>
      </c>
      <c r="Z275" s="78">
        <f>IF(IFERROR(SEARCH("H350",N275),99)=99,IF(IFERROR(SEARCH("H350",O275),99)=99,IF(IFERROR(SEARCH("H350",Q275),99)=99,IF(IFERROR(SEARCH("H350",M275),99)=99,IF(IFERROR(SEARCH("H350",R275),99)=99,IF(IFERROR(SEARCH("H351",N275),99)=99,IF(IFERROR(SEARCH("H351",O275),99)=99,IF(IFERROR(SEARCH("H351",Q275),99)=99,IF(IFERROR(SEARCH("H351",M275),99)=99,IF(IFERROR(SEARCH("H351",R275),99)=99,IF(IFERROR(SEARCH("carcinogenic",P275),99)=99,IF(IFERROR(SEARCH("suspected carcinogenic",S275),99)=99,0,Scoring!$E$12),Scoring!$E$11),Scoring!$E$10),Scoring!$E$10),Scoring!$E$10),Scoring!$E$10),Scoring!$E$10),Scoring!$E$10),Scoring!$E$10),Scoring!$E$10),Scoring!$E$10),Scoring!$E$10)</f>
        <v>1</v>
      </c>
      <c r="AA275" s="78">
        <f>IF(IFERROR(SEARCH("H340",N275),99)=99,IF(IFERROR(SEARCH("H340",O275),99)=99,IF(IFERROR(SEARCH("H340",Q275),99)=99,IF(IFERROR(SEARCH("H340",M275),99)=99,IF(IFERROR(SEARCH("H340",R275),99)=99,IF(IFERROR(SEARCH("H341",N275),99)=99,IF(IFERROR(SEARCH("H341",O275),99)=99,IF(IFERROR(SEARCH("H341",Q275),99)=99,IF(IFERROR(SEARCH("H341",M275),99)=99,IF(IFERROR(SEARCH("H341",R275),99)=99,IF(IFERROR(SEARCH("mutagenic",P275),99)=99,IF(IFERROR(SEARCH("suspected mutagenic",S275),99)=99,0,Scoring!$E$15),Scoring!$E$14),Scoring!$E$13),Scoring!$E$13),Scoring!$E$13),Scoring!$E$13),Scoring!$E$13),Scoring!$E$13),Scoring!$E$13),Scoring!$E$13),Scoring!$E$13),Scoring!$E$13)</f>
        <v>0</v>
      </c>
      <c r="AB275" s="78">
        <f>IF(IFERROR(SEARCH("H360",N275),99)=99,IF(IFERROR(SEARCH("H360",O275),99)=99,IF(IFERROR(SEARCH("H360",Q275),99)=99,IF(IFERROR(SEARCH("H360",M275),99)=99,IF(IFERROR(SEARCH("H360",R275),99)=99,IF(IFERROR(SEARCH("H361",N275),99)=99,IF(IFERROR(SEARCH("H361",O275),99)=99,IF(IFERROR(SEARCH("H361",Q275),99)=99,IF(IFERROR(SEARCH("H361",M275),99)=99,IF(IFERROR(SEARCH("H361",R275),99)=99,IF(IFERROR(SEARCH("reproduction",P275),99)=99,IF(IFERROR(SEARCH("suspected reprotoxic",S275),99)=99,IF(IFERROR(SEARCH("reprotoxic",S275),99)=99,IF(IFERROR(SEARCH("reprotoxic",K275),99)=99,0,Scoring!$E$18),Scoring!$E$18),Scoring!$E$19),Scoring!$E$17),Scoring!$E$16),Scoring!$E$16),Scoring!$E$16),Scoring!$E$16),Scoring!$E$16),Scoring!$E$16),Scoring!$E$16),Scoring!$E$16),Scoring!$E$16),Scoring!$E$16)</f>
        <v>0</v>
      </c>
      <c r="AC275" s="78">
        <f>IF(IFERROR(SEARCH("57f",L275),99)=99,IF(IFERROR(SEARCH("57(f)",P275),99)=99,0,Scoring!$E$20),Scoring!$E$20)</f>
        <v>0</v>
      </c>
      <c r="AD275" s="78">
        <f>IF(IFERROR(SEARCH("CAT1",T275),99)=99,IF(IFERROR(SEARCH("CAT2",T275),99)=99,IF(IFERROR(SEARCH("CAT3",T275),99)=99,IF(IFERROR(SEARCH("concluded to be endocrine",K275),99)=99,IF(IFERROR(SEARCH("categorised as endocrine",K275),99)=99,IF(IFERROR(SEARCH("endocrine disrupting",P275),99)=99,IF(IFERROR(SEARCH("endocrine disrupting",K275),99)=99,IF(IFERROR(SEARCH("suspected endocrine",S275),99)=99,IF(IFERROR(SEARCH("potential endocrine",S275),99)=99,0,Scoring!$E$25),Scoring!$E$25),Scoring!$E$24),Scoring!$E$24),Scoring!$E$24),Scoring!$E$24),Scoring!$E$23),Scoring!$E$22),Scoring!$E$21)</f>
        <v>0</v>
      </c>
      <c r="AE275" s="78">
        <f>IF(IFERROR(SEARCH("suspected sensitiser",S275),99)=99,IF(IFERROR(SEARCH("sensitiser",S275),99)=99,IF(IFERROR(SEARCH("other hazard based concern",S275),99)=99,0,Scoring!$E$28),Scoring!$E$26),Scoring!$E$27)</f>
        <v>0</v>
      </c>
      <c r="AF275" s="78">
        <f>IF(IFERROR(M275,1)=1,IF(IFERROR(N275,1)=1,IF(IFERROR(O275,1)=1,IF(IFERROR(Q275,1)=1,IF(IFERROR(R275,1)=1,IF(IFERROR(T275,1)=1,IF(IFERROR(K275,1)=1,IF(IFERROR(P275,1)=1,IF(IFERROR(S275,1)=1,Scoring!$E$29,0),0),0),0),0),0),0),0),0)</f>
        <v>0</v>
      </c>
      <c r="AG275" s="78">
        <f t="shared" si="30"/>
        <v>4</v>
      </c>
      <c r="AI275" s="93"/>
      <c r="AJ275" s="94"/>
      <c r="AK275" s="76"/>
      <c r="AL275" s="75"/>
      <c r="AN275" s="79"/>
      <c r="AO275" s="79"/>
      <c r="AP275" s="79"/>
      <c r="AQ275" s="79"/>
      <c r="AR275" s="79"/>
      <c r="AS275" s="78"/>
      <c r="AU275" s="79">
        <f>IF(IFERROR(F275,99)=99,IF(IFERROR(G275,99)=99,IF(IFERROR(H275,99)=99,IF(IFERROR(I275,99)=99,IF(IFERROR(E275,99)=99,IF(IFERROR(J275,99)=99,0,Scoring!$B$7),Scoring!$B$3),Scoring!$B$2),Scoring!$B$6),Scoring!$B$5),Scoring!$B$4)</f>
        <v>0.3</v>
      </c>
      <c r="AV275" s="78">
        <f t="shared" si="31"/>
        <v>1.2</v>
      </c>
      <c r="AW275" s="78"/>
      <c r="AX275" s="66"/>
      <c r="AY275" s="78"/>
      <c r="AZ275" s="76"/>
      <c r="BA275" s="76"/>
      <c r="BB275" s="76"/>
    </row>
    <row r="276" spans="1:54" x14ac:dyDescent="0.25">
      <c r="A276" s="77" t="s">
        <v>3095</v>
      </c>
      <c r="B276" s="76" t="str">
        <f t="shared" si="29"/>
        <v>208-953-6</v>
      </c>
      <c r="C276" s="77" t="s">
        <v>1388</v>
      </c>
      <c r="D276" s="77" t="s">
        <v>1389</v>
      </c>
      <c r="E276" s="76" t="str">
        <f>IF(C276="-",IF(A276="-",VLOOKUP(D276,'sin-list 180320_update'!$C$2:$C$835,1,FALSE),VLOOKUP(A276,'sin-list 180320_update'!$A$2:$A$835,1,FALSE)),VLOOKUP(C276,'sin-list 180320_update'!$B$2:$B$835,1,FALSE))</f>
        <v>208-953-6</v>
      </c>
      <c r="F276" s="76" t="e">
        <f>IF($C276="-",IF($A276="-",VLOOKUP($D276,'REACH Bilaga XVII_update'!$A$5:$A$131,1,FALSE),VLOOKUP($A276,'REACH Bilaga XVII_update'!$C$5:$C$131,1,FALSE)),VLOOKUP($C276,'REACH Bilaga XVII_update'!$B$5:$B$131,1,FALSE))</f>
        <v>#N/A</v>
      </c>
      <c r="G276" s="76" t="str">
        <f>IF($C276="-",IF($A276="-",VLOOKUP($D276,' REACH Bilaga 59_update'!$A$5:$A$210,1,FALSE),VLOOKUP($A276,' REACH Bilaga 59_update'!$D$5:$D$210,1,FALSE)),VLOOKUP($C276,' REACH Bilaga 59_update'!$C$5:$C$210,1,FALSE))</f>
        <v>208-953-6</v>
      </c>
      <c r="H276" s="76" t="e">
        <f>IF($C276="-",IF($A276="-",VLOOKUP($D276,'REACH Bilaga XIV_update'!$A$5:$A$110,1,FALSE),VLOOKUP($A276,'REACH Bilaga XIV_update'!$D$5:$D$110,1,FALSE)),VLOOKUP($C276,'REACH Bilaga XIV_update'!$C$5:$C$110,1,FALSE))</f>
        <v>#N/A</v>
      </c>
      <c r="I276" s="76" t="e">
        <f>IF($C276="-",IF($A276="-",VLOOKUP($D276,CoRAP_update!$A$5:$A$376,1,FALSE),VLOOKUP($A276,CoRAP_update!$D$5:$D$376,1,FALSE)),VLOOKUP($C276,CoRAP_update!$C$5:$C$376,1,FALSE))</f>
        <v>#N/A</v>
      </c>
      <c r="J276" s="76" t="e">
        <f>IF($C276="-",IF($A276="-",VLOOKUP($D276,EDC_update!$C$2:$C$450,1,FALSE),VLOOKUP($A276,EDC_update!$B$2:$B$450,1,FALSE)),VLOOKUP($C276,EDC_update!$L$2:$L$450,1,FALSE))</f>
        <v>#N/A</v>
      </c>
      <c r="K276" s="76" t="str">
        <f>IF($C276="-",IF($A276="-",IF(VLOOKUP($D276,'sin-list 180320_update'!$C$2:$S$835,3,FALSE)="",NA(),VLOOKUP($D276,'sin-list 180320_update'!$C$2:$S$835,3,FALSE)),IF(VLOOKUP($A276,'sin-list 180320_update'!$A$2:$S$835,5,FALSE)="",NA(),VLOOKUP($A276,'sin-list 180320_update'!$A$2:$S$835,5,FALSE))),IF(VLOOKUP($C276,'sin-list 180320_update'!$B$2:$S$835,4,FALSE)="",NA(),VLOOKUP($C276,'sin-list 180320_update'!$B$2:$S$835,4,FALSE)))</f>
        <v>Classified CMR according to Annex VI of Regulation 1272/2008</v>
      </c>
      <c r="L276" s="76" t="str">
        <f>IF($C276="-",IF($A276="-",VLOOKUP($D276,'sin-list 180320_update'!$C$2:$S$835,6,FALSE),VLOOKUP($A276,'sin-list 180320_update'!$A$2:$S$835,8,FALSE)),VLOOKUP($C276,'sin-list 180320_update'!$B$2:$S$835,7,FALSE))</f>
        <v>Carc. 1B
Acute Tox. 4 *
Eye Dam. 1
Aquatic Acute 1
Aquatic Chronic 1</v>
      </c>
      <c r="M276" s="76" t="str">
        <f>IF($C276="-",IF($A276="-",IF(VLOOKUP($D276,'sin-list 180320_update'!$C$2:$S$835,8,FALSE)="",NA(),VLOOKUP($D276,'sin-list 180320_update'!$C$2:$S$835,8,FALSE)),IF(VLOOKUP($A276,'sin-list 180320_update'!$A$2:$S$835,10,FALSE)="",NA(),VLOOKUP($A276,'sin-list 180320_update'!$A$2:$S$835,10,FALSE))),IF(VLOOKUP($C276,'sin-list 180320_update'!$B$2:$S$835,9,FALSE)="",NA(),VLOOKUP($C276,'sin-list 180320_update'!$B$2:$S$835,9,FALSE)))</f>
        <v>H350
H302
H318
H400
H410</v>
      </c>
      <c r="N276" s="76" t="e">
        <f>IF($C276="-",IF($A276="-",IF(VLOOKUP($D276,'REACH Bilaga XVII_update'!$A$5:$E$131,4,FALSE)="",NA(),VLOOKUP($D276,'REACH Bilaga XVII_update'!$A$5:$E$131,4,FALSE)),IF(VLOOKUP($A276,'REACH Bilaga XVII_update'!$C$5:$D$131,2,FALSE)="",NA(),VLOOKUP($A276,'REACH Bilaga XVII_update'!$C$5:$D$131,2,FALSE))),IF(VLOOKUP($C276,'REACH Bilaga XVII_update'!$B$5:$D$131,3,FALSE)="",NA(),VLOOKUP($C276,'REACH Bilaga XVII_update'!$B$5:$D$131,3,FALSE)))</f>
        <v>#N/A</v>
      </c>
      <c r="O276" s="76" t="str">
        <f>IF($C276="-",IF($A276="-",IF(VLOOKUP($D276,' REACH Bilaga 59_update'!$A$5:$E$210,5,FALSE)="",NA(),VLOOKUP($D276,' REACH Bilaga 59_update'!$A$5:$E$210,5,FALSE)),IF(VLOOKUP($A276,' REACH Bilaga 59_update'!$D$5:$E$210,2,FALSE)="",NA(),VLOOKUP($A276,' REACH Bilaga 59_update'!$D$5:$E$210,2,FALSE))),IF(VLOOKUP($C276,' REACH Bilaga 59_update'!$C$5:$E$210,3,FALSE)="",NA(),VLOOKUP($C276,' REACH Bilaga 59_update'!$C$5:$E$210,3,FALSE)))</f>
        <v>H351
H302
H318
H400
H410</v>
      </c>
      <c r="P276" s="76" t="str">
        <f>IF(C276="-",IF(A276="-",IFERROR(VLOOKUP($D276,' REACH Bilaga 59_update'!$A$5:$F$210,MATCH(Sammanfattning!P$1,' REACH Bilaga 59_update'!$A$4:$F$4,0),FALSE),VLOOKUP($D276,'REACH Bilaga XIV_update'!$A$4:$H$110,MATCH(Sammanfattning!P$1,'REACH Bilaga XIV_update'!$A$4:$H$4,0),FALSE)),IFERROR(VLOOKUP($A276,' REACH Bilaga 59_update'!$D$5:$F$210,MATCH(Sammanfattning!P$1,' REACH Bilaga 59_update'!$D$4:$F$4,0),FALSE),VLOOKUP($A276,'REACH Bilaga XIV_update'!$D$4:$H$110,MATCH(Sammanfattning!P$1,'REACH Bilaga XIV_update'!$D$4:$H$4,0),FALSE))),IFERROR(VLOOKUP($C276,' REACH Bilaga 59_update'!$C$5:$F$210,MATCH(Sammanfattning!P$1,' REACH Bilaga 59_update'!$C$4:$F$4,0),FALSE),VLOOKUP($C276,'REACH Bilaga XIV_update'!$C$4:$H$110,MATCH(Sammanfattning!P$1,'REACH Bilaga XIV_update'!$C$4:$H$4,0),FALSE)))</f>
        <v>Carcinogenic (Article 57a)</v>
      </c>
      <c r="Q276" s="76" t="e">
        <f>IF($C276="-",IF($A276="-",IF(VLOOKUP($D276,'REACH Bilaga XIV_update'!$A$5:$I$110,9,FALSE)="",NA(),VLOOKUP($D276,'REACH Bilaga XIV_update'!$A$5:$I$110,9,FALSE)),IF(VLOOKUP($A276,'REACH Bilaga XIV_update'!$D$5:$I$110,6,FALSE)="",NA(),VLOOKUP($A276,'REACH Bilaga XIV_update'!$D$5:$I$110,6,FALSE))),IF(VLOOKUP($C276,'REACH Bilaga XIV_update'!$C$5:$I$110,7,FALSE)="",NA(),VLOOKUP($C276,'REACH Bilaga XIV_update'!$C$5:$I$110,7,FALSE)))</f>
        <v>#N/A</v>
      </c>
      <c r="R276" s="76" t="e">
        <f>IF($C276="-",IF($A276="-",IF(VLOOKUP($D276,CoRAP_update!$A$5:$O$376,15,FALSE)="",NA(),VLOOKUP($D276,CoRAP_update!$A$5:$O$376,15,FALSE)),IF(VLOOKUP($A276,CoRAP_update!$D$5:$O$376,12,FALSE)="",NA(),VLOOKUP($A276,CoRAP_update!$D$5:$O$376,12,FALSE))),IF(VLOOKUP($C276,CoRAP_update!$C$5:$O$376,13,FALSE)="",NA(),VLOOKUP($C276,CoRAP_update!$C$5:$O$376,13,FALSE)))</f>
        <v>#N/A</v>
      </c>
      <c r="S276" s="144" t="e">
        <f>IF($C276="-",IF($A276="-",VLOOKUP($D276,CoRAP_update!$A$5:$J$376,MATCH(Sammanfattning!S$1,CoRAP_update!$A$4:$J$4,0),FALSE),VLOOKUP($A276,CoRAP_update!$D$5:$J$376,MATCH(Sammanfattning!S$1,CoRAP_update!$D$4:$J$4,0),FALSE)),VLOOKUP($C276,CoRAP_update!$C$5:$J$376,MATCH(Sammanfattning!S$1,CoRAP_update!$C$4:$J$4,0),FALSE))</f>
        <v>#N/A</v>
      </c>
      <c r="T276" s="76" t="e">
        <f>IF($A276="-",VLOOKUP($D276,EDC_update!$C$2:$F$450,4,FALSE),VLOOKUP($A276,EDC_update!$B$2:$F$450,5,FALSE))</f>
        <v>#N/A</v>
      </c>
      <c r="V276" s="78">
        <f>IF(IFERROR(SEARCH("PBT",P276),99)=99,IF(IFERROR(SEARCH("suspected PBT",S276),99)=99,IF(IFERROR(SEARCH("concluded to be PBT",K276),99)=99,IF(IFERROR(SEARCH("PBT",S276),99)=99,IF(IFERROR(SEARCH("PBT cand",L276),99)=99,IF(IFERROR(SEARCH("PBT",L276),99)=99,IF(IFERROR(SEARCH("persistent, bioackumulative and toxic properties",K276),99)=99,0,Scoring!$E$3),Scoring!$E$3),Scoring!$E$7),Scoring!$E$3),Scoring!$E$5),Scoring!$E$6),Scoring!$E$3)</f>
        <v>0</v>
      </c>
      <c r="W276" s="78">
        <f>IF(IFERROR(SEARCH("vPvB",P276),99)=99,IF(IFERROR(SEARCH("suspected pbt/vPvB",S276),99)=99,IF(IFERROR(SEARCH("vPvB",S276),99)=99,IF(IFERROR(SEARCH("concluded to be a vPvB",S276),99)=99,IF(IFERROR(SEARCH("identified as vPvB",K276),99)=99,IF(IFERROR(SEARCH("concluded to be a vPvB",K276),99)=99,IF(IFERROR(SEARCH("concluded to be both pbt and vPvB",S276),99)=99,IF(IFERROR(SEARCH("concluded to be both pbt and vPvB",K276),99)=99,0,Scoring!$E$5),Scoring!$E$5),Scoring!$E$5),Scoring!$E$5),Scoring!$E$5),Scoring!$E$4),Scoring!$E$6),Scoring!$E$4)</f>
        <v>0</v>
      </c>
      <c r="X276" s="78">
        <f>IF(IFERROR(SEARCH("H410",N276),99)=99,IF(IFERROR(SEARCH("H410",O276),99)=99,IF(IFERROR(SEARCH("H410",Q276),99)=99,IF(IFERROR(SEARCH("H410",M276),99)=99,IF(IFERROR(SEARCH("H410",R276),99)=99,IF(IFERROR(SEARCH("H411",N276),99)=99,IF(IFERROR(SEARCH("H411",O276),99)=99,IF(IFERROR(SEARCH("H411",Q276),99)=99,IF(IFERROR(SEARCH("H411",M276),99)=99,IF(IFERROR(SEARCH("H411",R276),99)=99,IF(IFERROR(SEARCH("H413",N276),99)=99,IF(IFERROR(SEARCH("H413",O276),99)=99,IF(IFERROR(SEARCH("H413",Q276),99)=99,IF(IFERROR(SEARCH("H413",M276),99)=99,IF(IFERROR(SEARCH("H413",R276),99)=99,IF(IFERROR(SEARCH("H412",N276),99)=99,IF(IFERROR(SEARCH("H412",O276),99)=99,IF(IFERROR(SEARCH("H412",Q276),99)=99,IF(IFERROR(SEARCH("H412",M276),99)=99,IF(IFERROR(SEARCH("H412",R276),99)=99,0,Scoring!$E$2),Scoring!$E$2),Scoring!$E$2),Scoring!$E$2),Scoring!$E$2),Scoring!$E$2),Scoring!$E$2),Scoring!$E$2),Scoring!$E$2),Scoring!$E$2),Scoring!$E$2),Scoring!$E$2),Scoring!$E$2),Scoring!$E$2),Scoring!$E$2),Scoring!$E$2),Scoring!$E$2),Scoring!$E$2),Scoring!$E$2),Scoring!$E$2)</f>
        <v>1</v>
      </c>
      <c r="Y276" s="78">
        <f>IF(IFERROR(SEARCH("CMR",K276),99)=99,IF(IFERROR(SEARCH("Suspected CMR",S276),99)=99,IF(IFERROR(SEARCH("CMR",S276),99)=99,0,Scoring!$E$8),Scoring!$E$9),Scoring!$E$8)</f>
        <v>3</v>
      </c>
      <c r="Z276" s="78">
        <f>IF(IFERROR(SEARCH("H350",N276),99)=99,IF(IFERROR(SEARCH("H350",O276),99)=99,IF(IFERROR(SEARCH("H350",Q276),99)=99,IF(IFERROR(SEARCH("H350",M276),99)=99,IF(IFERROR(SEARCH("H350",R276),99)=99,IF(IFERROR(SEARCH("H351",N276),99)=99,IF(IFERROR(SEARCH("H351",O276),99)=99,IF(IFERROR(SEARCH("H351",Q276),99)=99,IF(IFERROR(SEARCH("H351",M276),99)=99,IF(IFERROR(SEARCH("H351",R276),99)=99,IF(IFERROR(SEARCH("carcinogenic",P276),99)=99,IF(IFERROR(SEARCH("suspected carcinogenic",S276),99)=99,0,Scoring!$E$12),Scoring!$E$11),Scoring!$E$10),Scoring!$E$10),Scoring!$E$10),Scoring!$E$10),Scoring!$E$10),Scoring!$E$10),Scoring!$E$10),Scoring!$E$10),Scoring!$E$10),Scoring!$E$10)</f>
        <v>1</v>
      </c>
      <c r="AA276" s="78">
        <f>IF(IFERROR(SEARCH("H340",N276),99)=99,IF(IFERROR(SEARCH("H340",O276),99)=99,IF(IFERROR(SEARCH("H340",Q276),99)=99,IF(IFERROR(SEARCH("H340",M276),99)=99,IF(IFERROR(SEARCH("H340",R276),99)=99,IF(IFERROR(SEARCH("H341",N276),99)=99,IF(IFERROR(SEARCH("H341",O276),99)=99,IF(IFERROR(SEARCH("H341",Q276),99)=99,IF(IFERROR(SEARCH("H341",M276),99)=99,IF(IFERROR(SEARCH("H341",R276),99)=99,IF(IFERROR(SEARCH("mutagenic",P276),99)=99,IF(IFERROR(SEARCH("suspected mutagenic",S276),99)=99,0,Scoring!$E$15),Scoring!$E$14),Scoring!$E$13),Scoring!$E$13),Scoring!$E$13),Scoring!$E$13),Scoring!$E$13),Scoring!$E$13),Scoring!$E$13),Scoring!$E$13),Scoring!$E$13),Scoring!$E$13)</f>
        <v>0</v>
      </c>
      <c r="AB276" s="78">
        <f>IF(IFERROR(SEARCH("H360",N276),99)=99,IF(IFERROR(SEARCH("H360",O276),99)=99,IF(IFERROR(SEARCH("H360",Q276),99)=99,IF(IFERROR(SEARCH("H360",M276),99)=99,IF(IFERROR(SEARCH("H360",R276),99)=99,IF(IFERROR(SEARCH("H361",N276),99)=99,IF(IFERROR(SEARCH("H361",O276),99)=99,IF(IFERROR(SEARCH("H361",Q276),99)=99,IF(IFERROR(SEARCH("H361",M276),99)=99,IF(IFERROR(SEARCH("H361",R276),99)=99,IF(IFERROR(SEARCH("reproduction",P276),99)=99,IF(IFERROR(SEARCH("suspected reprotoxic",S276),99)=99,IF(IFERROR(SEARCH("reprotoxic",S276),99)=99,IF(IFERROR(SEARCH("reprotoxic",K276),99)=99,0,Scoring!$E$18),Scoring!$E$18),Scoring!$E$19),Scoring!$E$17),Scoring!$E$16),Scoring!$E$16),Scoring!$E$16),Scoring!$E$16),Scoring!$E$16),Scoring!$E$16),Scoring!$E$16),Scoring!$E$16),Scoring!$E$16),Scoring!$E$16)</f>
        <v>0</v>
      </c>
      <c r="AC276" s="78">
        <f>IF(IFERROR(SEARCH("57f",L276),99)=99,IF(IFERROR(SEARCH("57(f)",P276),99)=99,0,Scoring!$E$20),Scoring!$E$20)</f>
        <v>0</v>
      </c>
      <c r="AD276" s="78">
        <f>IF(IFERROR(SEARCH("CAT1",T276),99)=99,IF(IFERROR(SEARCH("CAT2",T276),99)=99,IF(IFERROR(SEARCH("CAT3",T276),99)=99,IF(IFERROR(SEARCH("concluded to be endocrine",K276),99)=99,IF(IFERROR(SEARCH("categorised as endocrine",K276),99)=99,IF(IFERROR(SEARCH("endocrine disrupting",P276),99)=99,IF(IFERROR(SEARCH("endocrine disrupting",K276),99)=99,IF(IFERROR(SEARCH("suspected endocrine",S276),99)=99,IF(IFERROR(SEARCH("potential endocrine",S276),99)=99,0,Scoring!$E$25),Scoring!$E$25),Scoring!$E$24),Scoring!$E$24),Scoring!$E$24),Scoring!$E$24),Scoring!$E$23),Scoring!$E$22),Scoring!$E$21)</f>
        <v>0</v>
      </c>
      <c r="AE276" s="78">
        <f>IF(IFERROR(SEARCH("suspected sensitiser",S276),99)=99,IF(IFERROR(SEARCH("sensitiser",S276),99)=99,IF(IFERROR(SEARCH("other hazard based concern",S276),99)=99,0,Scoring!$E$28),Scoring!$E$26),Scoring!$E$27)</f>
        <v>0</v>
      </c>
      <c r="AF276" s="78">
        <f>IF(IFERROR(M276,1)=1,IF(IFERROR(N276,1)=1,IF(IFERROR(O276,1)=1,IF(IFERROR(Q276,1)=1,IF(IFERROR(R276,1)=1,IF(IFERROR(T276,1)=1,IF(IFERROR(K276,1)=1,IF(IFERROR(P276,1)=1,IF(IFERROR(S276,1)=1,Scoring!$E$29,0),0),0),0),0),0),0),0),0)</f>
        <v>0</v>
      </c>
      <c r="AG276" s="78">
        <f t="shared" si="30"/>
        <v>4</v>
      </c>
      <c r="AI276" s="93"/>
      <c r="AJ276" s="94"/>
      <c r="AK276" s="76"/>
      <c r="AL276" s="75"/>
      <c r="AN276" s="79"/>
      <c r="AO276" s="79"/>
      <c r="AP276" s="79"/>
      <c r="AQ276" s="79"/>
      <c r="AR276" s="79"/>
      <c r="AS276" s="78"/>
      <c r="AU276" s="79">
        <f>IF(IFERROR(F276,99)=99,IF(IFERROR(G276,99)=99,IF(IFERROR(H276,99)=99,IF(IFERROR(I276,99)=99,IF(IFERROR(E276,99)=99,IF(IFERROR(J276,99)=99,0,Scoring!$B$7),Scoring!$B$3),Scoring!$B$2),Scoring!$B$6),Scoring!$B$5),Scoring!$B$4)</f>
        <v>1</v>
      </c>
      <c r="AV276" s="78">
        <f t="shared" si="31"/>
        <v>4</v>
      </c>
      <c r="AW276" s="78"/>
      <c r="AX276" s="66"/>
      <c r="AY276" s="78"/>
      <c r="AZ276" s="76"/>
      <c r="BA276" s="76"/>
      <c r="BB276" s="76"/>
    </row>
    <row r="277" spans="1:54" x14ac:dyDescent="0.25">
      <c r="A277" s="77" t="s">
        <v>3313</v>
      </c>
      <c r="B277" s="76" t="str">
        <f t="shared" si="29"/>
        <v>209-030-0</v>
      </c>
      <c r="C277" s="77" t="s">
        <v>1393</v>
      </c>
      <c r="D277" s="77" t="s">
        <v>1394</v>
      </c>
      <c r="E277" s="76" t="str">
        <f>IF(C277="-",IF(A277="-",VLOOKUP(D277,'sin-list 180320_update'!$C$2:$C$835,1,FALSE),VLOOKUP(A277,'sin-list 180320_update'!$A$2:$A$835,1,FALSE)),VLOOKUP(C277,'sin-list 180320_update'!$B$2:$B$835,1,FALSE))</f>
        <v>209-030-0</v>
      </c>
      <c r="F277" s="76" t="str">
        <f>IF($C277="-",IF($A277="-",VLOOKUP($D277,'REACH Bilaga XVII_update'!$A$5:$A$131,1,FALSE),VLOOKUP($A277,'REACH Bilaga XVII_update'!$C$5:$C$131,1,FALSE)),VLOOKUP($C277,'REACH Bilaga XVII_update'!$B$5:$B$131,1,FALSE))</f>
        <v>209-030-0</v>
      </c>
      <c r="G277" s="76" t="e">
        <f>IF($C277="-",IF($A277="-",VLOOKUP($D277,' REACH Bilaga 59_update'!$A$5:$A$210,1,FALSE),VLOOKUP($A277,' REACH Bilaga 59_update'!$D$5:$D$210,1,FALSE)),VLOOKUP($C277,' REACH Bilaga 59_update'!$C$5:$C$210,1,FALSE))</f>
        <v>#N/A</v>
      </c>
      <c r="H277" s="76" t="e">
        <f>IF($C277="-",IF($A277="-",VLOOKUP($D277,'REACH Bilaga XIV_update'!$A$5:$A$110,1,FALSE),VLOOKUP($A277,'REACH Bilaga XIV_update'!$D$5:$D$110,1,FALSE)),VLOOKUP($C277,'REACH Bilaga XIV_update'!$C$5:$C$110,1,FALSE))</f>
        <v>#N/A</v>
      </c>
      <c r="I277" s="76" t="e">
        <f>IF($C277="-",IF($A277="-",VLOOKUP($D277,CoRAP_update!$A$5:$A$376,1,FALSE),VLOOKUP($A277,CoRAP_update!$D$5:$D$376,1,FALSE)),VLOOKUP($C277,CoRAP_update!$C$5:$C$376,1,FALSE))</f>
        <v>#N/A</v>
      </c>
      <c r="J277" s="76" t="e">
        <f>IF($C277="-",IF($A277="-",VLOOKUP($D277,EDC_update!$C$2:$C$450,1,FALSE),VLOOKUP($A277,EDC_update!$B$2:$B$450,1,FALSE)),VLOOKUP($C277,EDC_update!$L$2:$L$450,1,FALSE))</f>
        <v>#N/A</v>
      </c>
      <c r="K277" s="76" t="str">
        <f>IF($C277="-",IF($A277="-",IF(VLOOKUP($D277,'sin-list 180320_update'!$C$2:$S$835,3,FALSE)="",NA(),VLOOKUP($D277,'sin-list 180320_update'!$C$2:$S$835,3,FALSE)),IF(VLOOKUP($A277,'sin-list 180320_update'!$A$2:$S$835,5,FALSE)="",NA(),VLOOKUP($A277,'sin-list 180320_update'!$A$2:$S$835,5,FALSE))),IF(VLOOKUP($C277,'sin-list 180320_update'!$B$2:$S$835,4,FALSE)="",NA(),VLOOKUP($C277,'sin-list 180320_update'!$B$2:$S$835,4,FALSE)))</f>
        <v>Classified CMR according to Annex VI of Regulation 1272/2008</v>
      </c>
      <c r="L277" s="76" t="str">
        <f>IF($C277="-",IF($A277="-",VLOOKUP($D277,'sin-list 180320_update'!$C$2:$S$835,6,FALSE),VLOOKUP($A277,'sin-list 180320_update'!$A$2:$S$835,8,FALSE)),VLOOKUP($C277,'sin-list 180320_update'!$B$2:$S$835,7,FALSE))</f>
        <v>Carc. 1A
Acute Tox. 4 *
Aquatic Chronic 2</v>
      </c>
      <c r="M277" s="76" t="str">
        <f>IF($C277="-",IF($A277="-",IF(VLOOKUP($D277,'sin-list 180320_update'!$C$2:$S$835,8,FALSE)="",NA(),VLOOKUP($D277,'sin-list 180320_update'!$C$2:$S$835,8,FALSE)),IF(VLOOKUP($A277,'sin-list 180320_update'!$A$2:$S$835,10,FALSE)="",NA(),VLOOKUP($A277,'sin-list 180320_update'!$A$2:$S$835,10,FALSE))),IF(VLOOKUP($C277,'sin-list 180320_update'!$B$2:$S$835,9,FALSE)="",NA(),VLOOKUP($C277,'sin-list 180320_update'!$B$2:$S$835,9,FALSE)))</f>
        <v>H350
H302
H411</v>
      </c>
      <c r="N277" s="76" t="str">
        <f>IF($C277="-",IF($A277="-",IF(VLOOKUP($D277,'REACH Bilaga XVII_update'!$A$5:$E$131,4,FALSE)="",NA(),VLOOKUP($D277,'REACH Bilaga XVII_update'!$A$5:$E$131,4,FALSE)),IF(VLOOKUP($A277,'REACH Bilaga XVII_update'!$C$5:$D$131,2,FALSE)="",NA(),VLOOKUP($A277,'REACH Bilaga XVII_update'!$C$5:$D$131,2,FALSE))),IF(VLOOKUP($C277,'REACH Bilaga XVII_update'!$B$5:$D$131,3,FALSE)="",NA(),VLOOKUP($C277,'REACH Bilaga XVII_update'!$B$5:$D$131,3,FALSE)))</f>
        <v>H350
H302
H411</v>
      </c>
      <c r="O277" s="76" t="e">
        <f>IF($C277="-",IF($A277="-",IF(VLOOKUP($D277,' REACH Bilaga 59_update'!$A$5:$E$210,5,FALSE)="",NA(),VLOOKUP($D277,' REACH Bilaga 59_update'!$A$5:$E$210,5,FALSE)),IF(VLOOKUP($A277,' REACH Bilaga 59_update'!$D$5:$E$210,2,FALSE)="",NA(),VLOOKUP($A277,' REACH Bilaga 59_update'!$D$5:$E$210,2,FALSE))),IF(VLOOKUP($C277,' REACH Bilaga 59_update'!$C$5:$E$210,3,FALSE)="",NA(),VLOOKUP($C277,' REACH Bilaga 59_update'!$C$5:$E$210,3,FALSE)))</f>
        <v>#N/A</v>
      </c>
      <c r="P277" s="76" t="e">
        <f>IF(C277="-",IF(A277="-",IFERROR(VLOOKUP($D277,' REACH Bilaga 59_update'!$A$5:$F$210,MATCH(Sammanfattning!P$1,' REACH Bilaga 59_update'!$A$4:$F$4,0),FALSE),VLOOKUP($D277,'REACH Bilaga XIV_update'!$A$4:$H$110,MATCH(Sammanfattning!P$1,'REACH Bilaga XIV_update'!$A$4:$H$4,0),FALSE)),IFERROR(VLOOKUP($A277,' REACH Bilaga 59_update'!$D$5:$F$210,MATCH(Sammanfattning!P$1,' REACH Bilaga 59_update'!$D$4:$F$4,0),FALSE),VLOOKUP($A277,'REACH Bilaga XIV_update'!$D$4:$H$110,MATCH(Sammanfattning!P$1,'REACH Bilaga XIV_update'!$D$4:$H$4,0),FALSE))),IFERROR(VLOOKUP($C277,' REACH Bilaga 59_update'!$C$5:$F$210,MATCH(Sammanfattning!P$1,' REACH Bilaga 59_update'!$C$4:$F$4,0),FALSE),VLOOKUP($C277,'REACH Bilaga XIV_update'!$C$4:$H$110,MATCH(Sammanfattning!P$1,'REACH Bilaga XIV_update'!$C$4:$H$4,0),FALSE)))</f>
        <v>#N/A</v>
      </c>
      <c r="Q277" s="76" t="e">
        <f>IF($C277="-",IF($A277="-",IF(VLOOKUP($D277,'REACH Bilaga XIV_update'!$A$5:$I$110,9,FALSE)="",NA(),VLOOKUP($D277,'REACH Bilaga XIV_update'!$A$5:$I$110,9,FALSE)),IF(VLOOKUP($A277,'REACH Bilaga XIV_update'!$D$5:$I$110,6,FALSE)="",NA(),VLOOKUP($A277,'REACH Bilaga XIV_update'!$D$5:$I$110,6,FALSE))),IF(VLOOKUP($C277,'REACH Bilaga XIV_update'!$C$5:$I$110,7,FALSE)="",NA(),VLOOKUP($C277,'REACH Bilaga XIV_update'!$C$5:$I$110,7,FALSE)))</f>
        <v>#N/A</v>
      </c>
      <c r="R277" s="76" t="e">
        <f>IF($C277="-",IF($A277="-",IF(VLOOKUP($D277,CoRAP_update!$A$5:$O$376,15,FALSE)="",NA(),VLOOKUP($D277,CoRAP_update!$A$5:$O$376,15,FALSE)),IF(VLOOKUP($A277,CoRAP_update!$D$5:$O$376,12,FALSE)="",NA(),VLOOKUP($A277,CoRAP_update!$D$5:$O$376,12,FALSE))),IF(VLOOKUP($C277,CoRAP_update!$C$5:$O$376,13,FALSE)="",NA(),VLOOKUP($C277,CoRAP_update!$C$5:$O$376,13,FALSE)))</f>
        <v>#N/A</v>
      </c>
      <c r="S277" s="144" t="e">
        <f>IF($C277="-",IF($A277="-",VLOOKUP($D277,CoRAP_update!$A$5:$J$376,MATCH(Sammanfattning!S$1,CoRAP_update!$A$4:$J$4,0),FALSE),VLOOKUP($A277,CoRAP_update!$D$5:$J$376,MATCH(Sammanfattning!S$1,CoRAP_update!$D$4:$J$4,0),FALSE)),VLOOKUP($C277,CoRAP_update!$C$5:$J$376,MATCH(Sammanfattning!S$1,CoRAP_update!$C$4:$J$4,0),FALSE))</f>
        <v>#N/A</v>
      </c>
      <c r="T277" s="76" t="e">
        <f>IF($A277="-",VLOOKUP($D277,EDC_update!$C$2:$F$450,4,FALSE),VLOOKUP($A277,EDC_update!$B$2:$F$450,5,FALSE))</f>
        <v>#N/A</v>
      </c>
      <c r="V277" s="78">
        <f>IF(IFERROR(SEARCH("PBT",P277),99)=99,IF(IFERROR(SEARCH("suspected PBT",S277),99)=99,IF(IFERROR(SEARCH("concluded to be PBT",K277),99)=99,IF(IFERROR(SEARCH("PBT",S277),99)=99,IF(IFERROR(SEARCH("PBT cand",L277),99)=99,IF(IFERROR(SEARCH("PBT",L277),99)=99,IF(IFERROR(SEARCH("persistent, bioackumulative and toxic properties",K277),99)=99,0,Scoring!$E$3),Scoring!$E$3),Scoring!$E$7),Scoring!$E$3),Scoring!$E$5),Scoring!$E$6),Scoring!$E$3)</f>
        <v>0</v>
      </c>
      <c r="W277" s="78">
        <f>IF(IFERROR(SEARCH("vPvB",P277),99)=99,IF(IFERROR(SEARCH("suspected pbt/vPvB",S277),99)=99,IF(IFERROR(SEARCH("vPvB",S277),99)=99,IF(IFERROR(SEARCH("concluded to be a vPvB",S277),99)=99,IF(IFERROR(SEARCH("identified as vPvB",K277),99)=99,IF(IFERROR(SEARCH("concluded to be a vPvB",K277),99)=99,IF(IFERROR(SEARCH("concluded to be both pbt and vPvB",S277),99)=99,IF(IFERROR(SEARCH("concluded to be both pbt and vPvB",K277),99)=99,0,Scoring!$E$5),Scoring!$E$5),Scoring!$E$5),Scoring!$E$5),Scoring!$E$5),Scoring!$E$4),Scoring!$E$6),Scoring!$E$4)</f>
        <v>0</v>
      </c>
      <c r="X277" s="78">
        <f>IF(IFERROR(SEARCH("H410",N277),99)=99,IF(IFERROR(SEARCH("H410",O277),99)=99,IF(IFERROR(SEARCH("H410",Q277),99)=99,IF(IFERROR(SEARCH("H410",M277),99)=99,IF(IFERROR(SEARCH("H410",R277),99)=99,IF(IFERROR(SEARCH("H411",N277),99)=99,IF(IFERROR(SEARCH("H411",O277),99)=99,IF(IFERROR(SEARCH("H411",Q277),99)=99,IF(IFERROR(SEARCH("H411",M277),99)=99,IF(IFERROR(SEARCH("H411",R277),99)=99,IF(IFERROR(SEARCH("H413",N277),99)=99,IF(IFERROR(SEARCH("H413",O277),99)=99,IF(IFERROR(SEARCH("H413",Q277),99)=99,IF(IFERROR(SEARCH("H413",M277),99)=99,IF(IFERROR(SEARCH("H413",R277),99)=99,IF(IFERROR(SEARCH("H412",N277),99)=99,IF(IFERROR(SEARCH("H412",O277),99)=99,IF(IFERROR(SEARCH("H412",Q277),99)=99,IF(IFERROR(SEARCH("H412",M277),99)=99,IF(IFERROR(SEARCH("H412",R277),99)=99,0,Scoring!$E$2),Scoring!$E$2),Scoring!$E$2),Scoring!$E$2),Scoring!$E$2),Scoring!$E$2),Scoring!$E$2),Scoring!$E$2),Scoring!$E$2),Scoring!$E$2),Scoring!$E$2),Scoring!$E$2),Scoring!$E$2),Scoring!$E$2),Scoring!$E$2),Scoring!$E$2),Scoring!$E$2),Scoring!$E$2),Scoring!$E$2),Scoring!$E$2)</f>
        <v>1</v>
      </c>
      <c r="Y277" s="78">
        <f>IF(IFERROR(SEARCH("CMR",K277),99)=99,IF(IFERROR(SEARCH("Suspected CMR",S277),99)=99,IF(IFERROR(SEARCH("CMR",S277),99)=99,0,Scoring!$E$8),Scoring!$E$9),Scoring!$E$8)</f>
        <v>3</v>
      </c>
      <c r="Z277" s="78">
        <f>IF(IFERROR(SEARCH("H350",N277),99)=99,IF(IFERROR(SEARCH("H350",O277),99)=99,IF(IFERROR(SEARCH("H350",Q277),99)=99,IF(IFERROR(SEARCH("H350",M277),99)=99,IF(IFERROR(SEARCH("H350",R277),99)=99,IF(IFERROR(SEARCH("H351",N277),99)=99,IF(IFERROR(SEARCH("H351",O277),99)=99,IF(IFERROR(SEARCH("H351",Q277),99)=99,IF(IFERROR(SEARCH("H351",M277),99)=99,IF(IFERROR(SEARCH("H351",R277),99)=99,IF(IFERROR(SEARCH("carcinogenic",P277),99)=99,IF(IFERROR(SEARCH("suspected carcinogenic",S277),99)=99,0,Scoring!$E$12),Scoring!$E$11),Scoring!$E$10),Scoring!$E$10),Scoring!$E$10),Scoring!$E$10),Scoring!$E$10),Scoring!$E$10),Scoring!$E$10),Scoring!$E$10),Scoring!$E$10),Scoring!$E$10)</f>
        <v>1</v>
      </c>
      <c r="AA277" s="78">
        <f>IF(IFERROR(SEARCH("H340",N277),99)=99,IF(IFERROR(SEARCH("H340",O277),99)=99,IF(IFERROR(SEARCH("H340",Q277),99)=99,IF(IFERROR(SEARCH("H340",M277),99)=99,IF(IFERROR(SEARCH("H340",R277),99)=99,IF(IFERROR(SEARCH("H341",N277),99)=99,IF(IFERROR(SEARCH("H341",O277),99)=99,IF(IFERROR(SEARCH("H341",Q277),99)=99,IF(IFERROR(SEARCH("H341",M277),99)=99,IF(IFERROR(SEARCH("H341",R277),99)=99,IF(IFERROR(SEARCH("mutagenic",P277),99)=99,IF(IFERROR(SEARCH("suspected mutagenic",S277),99)=99,0,Scoring!$E$15),Scoring!$E$14),Scoring!$E$13),Scoring!$E$13),Scoring!$E$13),Scoring!$E$13),Scoring!$E$13),Scoring!$E$13),Scoring!$E$13),Scoring!$E$13),Scoring!$E$13),Scoring!$E$13)</f>
        <v>0</v>
      </c>
      <c r="AB277" s="78">
        <f>IF(IFERROR(SEARCH("H360",N277),99)=99,IF(IFERROR(SEARCH("H360",O277),99)=99,IF(IFERROR(SEARCH("H360",Q277),99)=99,IF(IFERROR(SEARCH("H360",M277),99)=99,IF(IFERROR(SEARCH("H360",R277),99)=99,IF(IFERROR(SEARCH("H361",N277),99)=99,IF(IFERROR(SEARCH("H361",O277),99)=99,IF(IFERROR(SEARCH("H361",Q277),99)=99,IF(IFERROR(SEARCH("H361",M277),99)=99,IF(IFERROR(SEARCH("H361",R277),99)=99,IF(IFERROR(SEARCH("reproduction",P277),99)=99,IF(IFERROR(SEARCH("suspected reprotoxic",S277),99)=99,IF(IFERROR(SEARCH("reprotoxic",S277),99)=99,IF(IFERROR(SEARCH("reprotoxic",K277),99)=99,0,Scoring!$E$18),Scoring!$E$18),Scoring!$E$19),Scoring!$E$17),Scoring!$E$16),Scoring!$E$16),Scoring!$E$16),Scoring!$E$16),Scoring!$E$16),Scoring!$E$16),Scoring!$E$16),Scoring!$E$16),Scoring!$E$16),Scoring!$E$16)</f>
        <v>0</v>
      </c>
      <c r="AC277" s="78">
        <f>IF(IFERROR(SEARCH("57f",L277),99)=99,IF(IFERROR(SEARCH("57(f)",P277),99)=99,0,Scoring!$E$20),Scoring!$E$20)</f>
        <v>0</v>
      </c>
      <c r="AD277" s="78">
        <f>IF(IFERROR(SEARCH("CAT1",T277),99)=99,IF(IFERROR(SEARCH("CAT2",T277),99)=99,IF(IFERROR(SEARCH("CAT3",T277),99)=99,IF(IFERROR(SEARCH("concluded to be endocrine",K277),99)=99,IF(IFERROR(SEARCH("categorised as endocrine",K277),99)=99,IF(IFERROR(SEARCH("endocrine disrupting",P277),99)=99,IF(IFERROR(SEARCH("endocrine disrupting",K277),99)=99,IF(IFERROR(SEARCH("suspected endocrine",S277),99)=99,IF(IFERROR(SEARCH("potential endocrine",S277),99)=99,0,Scoring!$E$25),Scoring!$E$25),Scoring!$E$24),Scoring!$E$24),Scoring!$E$24),Scoring!$E$24),Scoring!$E$23),Scoring!$E$22),Scoring!$E$21)</f>
        <v>0</v>
      </c>
      <c r="AE277" s="78">
        <f>IF(IFERROR(SEARCH("suspected sensitiser",S277),99)=99,IF(IFERROR(SEARCH("sensitiser",S277),99)=99,IF(IFERROR(SEARCH("other hazard based concern",S277),99)=99,0,Scoring!$E$28),Scoring!$E$26),Scoring!$E$27)</f>
        <v>0</v>
      </c>
      <c r="AF277" s="78">
        <f>IF(IFERROR(M277,1)=1,IF(IFERROR(N277,1)=1,IF(IFERROR(O277,1)=1,IF(IFERROR(Q277,1)=1,IF(IFERROR(R277,1)=1,IF(IFERROR(T277,1)=1,IF(IFERROR(K277,1)=1,IF(IFERROR(P277,1)=1,IF(IFERROR(S277,1)=1,Scoring!$E$29,0),0),0),0),0),0),0),0),0)</f>
        <v>0</v>
      </c>
      <c r="AG277" s="78">
        <f t="shared" si="30"/>
        <v>4</v>
      </c>
      <c r="AI277" s="93"/>
      <c r="AJ277" s="94"/>
      <c r="AK277" s="76"/>
      <c r="AL277" s="75"/>
      <c r="AN277" s="79"/>
      <c r="AO277" s="79"/>
      <c r="AP277" s="79"/>
      <c r="AQ277" s="79"/>
      <c r="AR277" s="79"/>
      <c r="AS277" s="78"/>
      <c r="AU277" s="79">
        <f>IF(IFERROR(F277,99)=99,IF(IFERROR(G277,99)=99,IF(IFERROR(H277,99)=99,IF(IFERROR(I277,99)=99,IF(IFERROR(E277,99)=99,IF(IFERROR(J277,99)=99,0,Scoring!$B$7),Scoring!$B$3),Scoring!$B$2),Scoring!$B$6),Scoring!$B$5),Scoring!$B$4)</f>
        <v>1</v>
      </c>
      <c r="AV277" s="78">
        <f t="shared" si="31"/>
        <v>4</v>
      </c>
      <c r="AW277" s="78"/>
      <c r="AX277" s="66"/>
      <c r="AY277" s="78"/>
      <c r="AZ277" s="76"/>
      <c r="BA277" s="76"/>
      <c r="BB277" s="76"/>
    </row>
    <row r="278" spans="1:54" x14ac:dyDescent="0.25">
      <c r="A278" s="77" t="s">
        <v>3093</v>
      </c>
      <c r="B278" s="76" t="str">
        <f t="shared" si="29"/>
        <v>209-218-2</v>
      </c>
      <c r="C278" s="77" t="s">
        <v>1428</v>
      </c>
      <c r="D278" s="77" t="s">
        <v>1429</v>
      </c>
      <c r="E278" s="76" t="str">
        <f>IF(C278="-",IF(A278="-",VLOOKUP(D278,'sin-list 180320_update'!$C$2:$C$835,1,FALSE),VLOOKUP(A278,'sin-list 180320_update'!$A$2:$A$835,1,FALSE)),VLOOKUP(C278,'sin-list 180320_update'!$B$2:$B$835,1,FALSE))</f>
        <v>209-218-2</v>
      </c>
      <c r="F278" s="76" t="e">
        <f>IF($C278="-",IF($A278="-",VLOOKUP($D278,'REACH Bilaga XVII_update'!$A$5:$A$131,1,FALSE),VLOOKUP($A278,'REACH Bilaga XVII_update'!$C$5:$C$131,1,FALSE)),VLOOKUP($C278,'REACH Bilaga XVII_update'!$B$5:$B$131,1,FALSE))</f>
        <v>#N/A</v>
      </c>
      <c r="G278" s="76" t="str">
        <f>IF($C278="-",IF($A278="-",VLOOKUP($D278,' REACH Bilaga 59_update'!$A$5:$A$210,1,FALSE),VLOOKUP($A278,' REACH Bilaga 59_update'!$D$5:$D$210,1,FALSE)),VLOOKUP($C278,' REACH Bilaga 59_update'!$C$5:$C$210,1,FALSE))</f>
        <v>209-218-2</v>
      </c>
      <c r="H278" s="76" t="e">
        <f>IF($C278="-",IF($A278="-",VLOOKUP($D278,'REACH Bilaga XIV_update'!$A$5:$A$110,1,FALSE),VLOOKUP($A278,'REACH Bilaga XIV_update'!$D$5:$D$110,1,FALSE)),VLOOKUP($C278,'REACH Bilaga XIV_update'!$C$5:$C$110,1,FALSE))</f>
        <v>#N/A</v>
      </c>
      <c r="I278" s="76" t="e">
        <f>IF($C278="-",IF($A278="-",VLOOKUP($D278,CoRAP_update!$A$5:$A$376,1,FALSE),VLOOKUP($A278,CoRAP_update!$D$5:$D$376,1,FALSE)),VLOOKUP($C278,CoRAP_update!$C$5:$C$376,1,FALSE))</f>
        <v>#N/A</v>
      </c>
      <c r="J278" s="76" t="e">
        <f>IF($C278="-",IF($A278="-",VLOOKUP($D278,EDC_update!$C$2:$C$450,1,FALSE),VLOOKUP($A278,EDC_update!$B$2:$B$450,1,FALSE)),VLOOKUP($C278,EDC_update!$L$2:$L$450,1,FALSE))</f>
        <v>#N/A</v>
      </c>
      <c r="K278" s="76" t="str">
        <f>IF($C278="-",IF($A278="-",IF(VLOOKUP($D278,'sin-list 180320_update'!$C$2:$S$835,3,FALSE)="",NA(),VLOOKUP($D278,'sin-list 180320_update'!$C$2:$S$835,3,FALSE)),IF(VLOOKUP($A278,'sin-list 180320_update'!$A$2:$S$835,5,FALSE)="",NA(),VLOOKUP($A278,'sin-list 180320_update'!$A$2:$S$835,5,FALSE))),IF(VLOOKUP($C278,'sin-list 180320_update'!$B$2:$S$835,4,FALSE)="",NA(),VLOOKUP($C278,'sin-list 180320_update'!$B$2:$S$835,4,FALSE)))</f>
        <v>Classified CMR according to Annex VI of Regulation 1272/2008</v>
      </c>
      <c r="L278" s="76" t="str">
        <f>IF($C278="-",IF($A278="-",VLOOKUP($D278,'sin-list 180320_update'!$C$2:$S$835,6,FALSE),VLOOKUP($A278,'sin-list 180320_update'!$A$2:$S$835,8,FALSE)),VLOOKUP($C278,'sin-list 180320_update'!$B$2:$S$835,7,FALSE))</f>
        <v>Carc. 1B
Aquatic Acute 1
Aquatic Chronic 1
Muta. 2
Eye Dam. 1</v>
      </c>
      <c r="M278" s="76" t="str">
        <f>IF($C278="-",IF($A278="-",IF(VLOOKUP($D278,'sin-list 180320_update'!$C$2:$S$835,8,FALSE)="",NA(),VLOOKUP($D278,'sin-list 180320_update'!$C$2:$S$835,8,FALSE)),IF(VLOOKUP($A278,'sin-list 180320_update'!$A$2:$S$835,10,FALSE)="",NA(),VLOOKUP($A278,'sin-list 180320_update'!$A$2:$S$835,10,FALSE))),IF(VLOOKUP($C278,'sin-list 180320_update'!$B$2:$S$835,9,FALSE)="",NA(),VLOOKUP($C278,'sin-list 180320_update'!$B$2:$S$835,9,FALSE)))</f>
        <v>H350
H400
H410
H341
H318</v>
      </c>
      <c r="N278" s="76" t="e">
        <f>IF($C278="-",IF($A278="-",IF(VLOOKUP($D278,'REACH Bilaga XVII_update'!$A$5:$E$131,4,FALSE)="",NA(),VLOOKUP($D278,'REACH Bilaga XVII_update'!$A$5:$E$131,4,FALSE)),IF(VLOOKUP($A278,'REACH Bilaga XVII_update'!$C$5:$D$131,2,FALSE)="",NA(),VLOOKUP($A278,'REACH Bilaga XVII_update'!$C$5:$D$131,2,FALSE))),IF(VLOOKUP($C278,'REACH Bilaga XVII_update'!$B$5:$D$131,3,FALSE)="",NA(),VLOOKUP($C278,'REACH Bilaga XVII_update'!$B$5:$D$131,3,FALSE)))</f>
        <v>#N/A</v>
      </c>
      <c r="O278" s="76" t="e">
        <f>IF($C278="-",IF($A278="-",IF(VLOOKUP($D278,' REACH Bilaga 59_update'!$A$5:$E$210,5,FALSE)="",NA(),VLOOKUP($D278,' REACH Bilaga 59_update'!$A$5:$E$210,5,FALSE)),IF(VLOOKUP($A278,' REACH Bilaga 59_update'!$D$5:$E$210,2,FALSE)="",NA(),VLOOKUP($A278,' REACH Bilaga 59_update'!$D$5:$E$210,2,FALSE))),IF(VLOOKUP($C278,' REACH Bilaga 59_update'!$C$5:$E$210,3,FALSE)="",NA(),VLOOKUP($C278,' REACH Bilaga 59_update'!$C$5:$E$210,3,FALSE)))</f>
        <v>#N/A</v>
      </c>
      <c r="P278" s="76" t="str">
        <f>IF(C278="-",IF(A278="-",IFERROR(VLOOKUP($D278,' REACH Bilaga 59_update'!$A$5:$F$210,MATCH(Sammanfattning!P$1,' REACH Bilaga 59_update'!$A$4:$F$4,0),FALSE),VLOOKUP($D278,'REACH Bilaga XIV_update'!$A$4:$H$110,MATCH(Sammanfattning!P$1,'REACH Bilaga XIV_update'!$A$4:$H$4,0),FALSE)),IFERROR(VLOOKUP($A278,' REACH Bilaga 59_update'!$D$5:$F$210,MATCH(Sammanfattning!P$1,' REACH Bilaga 59_update'!$D$4:$F$4,0),FALSE),VLOOKUP($A278,'REACH Bilaga XIV_update'!$D$4:$H$110,MATCH(Sammanfattning!P$1,'REACH Bilaga XIV_update'!$D$4:$H$4,0),FALSE))),IFERROR(VLOOKUP($C278,' REACH Bilaga 59_update'!$C$5:$F$210,MATCH(Sammanfattning!P$1,' REACH Bilaga 59_update'!$C$4:$F$4,0),FALSE),VLOOKUP($C278,'REACH Bilaga XIV_update'!$C$4:$H$110,MATCH(Sammanfattning!P$1,'REACH Bilaga XIV_update'!$C$4:$H$4,0),FALSE)))</f>
        <v>Carcinogenic (Article 57a)</v>
      </c>
      <c r="Q278" s="76" t="e">
        <f>IF($C278="-",IF($A278="-",IF(VLOOKUP($D278,'REACH Bilaga XIV_update'!$A$5:$I$110,9,FALSE)="",NA(),VLOOKUP($D278,'REACH Bilaga XIV_update'!$A$5:$I$110,9,FALSE)),IF(VLOOKUP($A278,'REACH Bilaga XIV_update'!$D$5:$I$110,6,FALSE)="",NA(),VLOOKUP($A278,'REACH Bilaga XIV_update'!$D$5:$I$110,6,FALSE))),IF(VLOOKUP($C278,'REACH Bilaga XIV_update'!$C$5:$I$110,7,FALSE)="",NA(),VLOOKUP($C278,'REACH Bilaga XIV_update'!$C$5:$I$110,7,FALSE)))</f>
        <v>#N/A</v>
      </c>
      <c r="R278" s="76" t="e">
        <f>IF($C278="-",IF($A278="-",IF(VLOOKUP($D278,CoRAP_update!$A$5:$O$376,15,FALSE)="",NA(),VLOOKUP($D278,CoRAP_update!$A$5:$O$376,15,FALSE)),IF(VLOOKUP($A278,CoRAP_update!$D$5:$O$376,12,FALSE)="",NA(),VLOOKUP($A278,CoRAP_update!$D$5:$O$376,12,FALSE))),IF(VLOOKUP($C278,CoRAP_update!$C$5:$O$376,13,FALSE)="",NA(),VLOOKUP($C278,CoRAP_update!$C$5:$O$376,13,FALSE)))</f>
        <v>#N/A</v>
      </c>
      <c r="S278" s="144" t="e">
        <f>IF($C278="-",IF($A278="-",VLOOKUP($D278,CoRAP_update!$A$5:$J$376,MATCH(Sammanfattning!S$1,CoRAP_update!$A$4:$J$4,0),FALSE),VLOOKUP($A278,CoRAP_update!$D$5:$J$376,MATCH(Sammanfattning!S$1,CoRAP_update!$D$4:$J$4,0),FALSE)),VLOOKUP($C278,CoRAP_update!$C$5:$J$376,MATCH(Sammanfattning!S$1,CoRAP_update!$C$4:$J$4,0),FALSE))</f>
        <v>#N/A</v>
      </c>
      <c r="T278" s="76" t="e">
        <f>IF($A278="-",VLOOKUP($D278,EDC_update!$C$2:$F$450,4,FALSE),VLOOKUP($A278,EDC_update!$B$2:$F$450,5,FALSE))</f>
        <v>#N/A</v>
      </c>
      <c r="V278" s="78">
        <f>IF(IFERROR(SEARCH("PBT",P278),99)=99,IF(IFERROR(SEARCH("suspected PBT",S278),99)=99,IF(IFERROR(SEARCH("concluded to be PBT",K278),99)=99,IF(IFERROR(SEARCH("PBT",S278),99)=99,IF(IFERROR(SEARCH("PBT cand",L278),99)=99,IF(IFERROR(SEARCH("PBT",L278),99)=99,IF(IFERROR(SEARCH("persistent, bioackumulative and toxic properties",K278),99)=99,0,Scoring!$E$3),Scoring!$E$3),Scoring!$E$7),Scoring!$E$3),Scoring!$E$5),Scoring!$E$6),Scoring!$E$3)</f>
        <v>0</v>
      </c>
      <c r="W278" s="78">
        <f>IF(IFERROR(SEARCH("vPvB",P278),99)=99,IF(IFERROR(SEARCH("suspected pbt/vPvB",S278),99)=99,IF(IFERROR(SEARCH("vPvB",S278),99)=99,IF(IFERROR(SEARCH("concluded to be a vPvB",S278),99)=99,IF(IFERROR(SEARCH("identified as vPvB",K278),99)=99,IF(IFERROR(SEARCH("concluded to be a vPvB",K278),99)=99,IF(IFERROR(SEARCH("concluded to be both pbt and vPvB",S278),99)=99,IF(IFERROR(SEARCH("concluded to be both pbt and vPvB",K278),99)=99,0,Scoring!$E$5),Scoring!$E$5),Scoring!$E$5),Scoring!$E$5),Scoring!$E$5),Scoring!$E$4),Scoring!$E$6),Scoring!$E$4)</f>
        <v>0</v>
      </c>
      <c r="X278" s="78">
        <f>IF(IFERROR(SEARCH("H410",N278),99)=99,IF(IFERROR(SEARCH("H410",O278),99)=99,IF(IFERROR(SEARCH("H410",Q278),99)=99,IF(IFERROR(SEARCH("H410",M278),99)=99,IF(IFERROR(SEARCH("H410",R278),99)=99,IF(IFERROR(SEARCH("H411",N278),99)=99,IF(IFERROR(SEARCH("H411",O278),99)=99,IF(IFERROR(SEARCH("H411",Q278),99)=99,IF(IFERROR(SEARCH("H411",M278),99)=99,IF(IFERROR(SEARCH("H411",R278),99)=99,IF(IFERROR(SEARCH("H413",N278),99)=99,IF(IFERROR(SEARCH("H413",O278),99)=99,IF(IFERROR(SEARCH("H413",Q278),99)=99,IF(IFERROR(SEARCH("H413",M278),99)=99,IF(IFERROR(SEARCH("H413",R278),99)=99,IF(IFERROR(SEARCH("H412",N278),99)=99,IF(IFERROR(SEARCH("H412",O278),99)=99,IF(IFERROR(SEARCH("H412",Q278),99)=99,IF(IFERROR(SEARCH("H412",M278),99)=99,IF(IFERROR(SEARCH("H412",R278),99)=99,0,Scoring!$E$2),Scoring!$E$2),Scoring!$E$2),Scoring!$E$2),Scoring!$E$2),Scoring!$E$2),Scoring!$E$2),Scoring!$E$2),Scoring!$E$2),Scoring!$E$2),Scoring!$E$2),Scoring!$E$2),Scoring!$E$2),Scoring!$E$2),Scoring!$E$2),Scoring!$E$2),Scoring!$E$2),Scoring!$E$2),Scoring!$E$2),Scoring!$E$2)</f>
        <v>1</v>
      </c>
      <c r="Y278" s="78">
        <f>IF(IFERROR(SEARCH("CMR",K278),99)=99,IF(IFERROR(SEARCH("Suspected CMR",S278),99)=99,IF(IFERROR(SEARCH("CMR",S278),99)=99,0,Scoring!$E$8),Scoring!$E$9),Scoring!$E$8)</f>
        <v>3</v>
      </c>
      <c r="Z278" s="78">
        <f>IF(IFERROR(SEARCH("H350",N278),99)=99,IF(IFERROR(SEARCH("H350",O278),99)=99,IF(IFERROR(SEARCH("H350",Q278),99)=99,IF(IFERROR(SEARCH("H350",M278),99)=99,IF(IFERROR(SEARCH("H350",R278),99)=99,IF(IFERROR(SEARCH("H351",N278),99)=99,IF(IFERROR(SEARCH("H351",O278),99)=99,IF(IFERROR(SEARCH("H351",Q278),99)=99,IF(IFERROR(SEARCH("H351",M278),99)=99,IF(IFERROR(SEARCH("H351",R278),99)=99,IF(IFERROR(SEARCH("carcinogenic",P278),99)=99,IF(IFERROR(SEARCH("suspected carcinogenic",S278),99)=99,0,Scoring!$E$12),Scoring!$E$11),Scoring!$E$10),Scoring!$E$10),Scoring!$E$10),Scoring!$E$10),Scoring!$E$10),Scoring!$E$10),Scoring!$E$10),Scoring!$E$10),Scoring!$E$10),Scoring!$E$10)</f>
        <v>1</v>
      </c>
      <c r="AA278" s="78">
        <f>IF(IFERROR(SEARCH("H340",N278),99)=99,IF(IFERROR(SEARCH("H340",O278),99)=99,IF(IFERROR(SEARCH("H340",Q278),99)=99,IF(IFERROR(SEARCH("H340",M278),99)=99,IF(IFERROR(SEARCH("H340",R278),99)=99,IF(IFERROR(SEARCH("H341",N278),99)=99,IF(IFERROR(SEARCH("H341",O278),99)=99,IF(IFERROR(SEARCH("H341",Q278),99)=99,IF(IFERROR(SEARCH("H341",M278),99)=99,IF(IFERROR(SEARCH("H341",R278),99)=99,IF(IFERROR(SEARCH("mutagenic",P278),99)=99,IF(IFERROR(SEARCH("suspected mutagenic",S278),99)=99,0,Scoring!$E$15),Scoring!$E$14),Scoring!$E$13),Scoring!$E$13),Scoring!$E$13),Scoring!$E$13),Scoring!$E$13),Scoring!$E$13),Scoring!$E$13),Scoring!$E$13),Scoring!$E$13),Scoring!$E$13)</f>
        <v>1</v>
      </c>
      <c r="AB278" s="78">
        <f>IF(IFERROR(SEARCH("H360",N278),99)=99,IF(IFERROR(SEARCH("H360",O278),99)=99,IF(IFERROR(SEARCH("H360",Q278),99)=99,IF(IFERROR(SEARCH("H360",M278),99)=99,IF(IFERROR(SEARCH("H360",R278),99)=99,IF(IFERROR(SEARCH("H361",N278),99)=99,IF(IFERROR(SEARCH("H361",O278),99)=99,IF(IFERROR(SEARCH("H361",Q278),99)=99,IF(IFERROR(SEARCH("H361",M278),99)=99,IF(IFERROR(SEARCH("H361",R278),99)=99,IF(IFERROR(SEARCH("reproduction",P278),99)=99,IF(IFERROR(SEARCH("suspected reprotoxic",S278),99)=99,IF(IFERROR(SEARCH("reprotoxic",S278),99)=99,IF(IFERROR(SEARCH("reprotoxic",K278),99)=99,0,Scoring!$E$18),Scoring!$E$18),Scoring!$E$19),Scoring!$E$17),Scoring!$E$16),Scoring!$E$16),Scoring!$E$16),Scoring!$E$16),Scoring!$E$16),Scoring!$E$16),Scoring!$E$16),Scoring!$E$16),Scoring!$E$16),Scoring!$E$16)</f>
        <v>0</v>
      </c>
      <c r="AC278" s="78">
        <f>IF(IFERROR(SEARCH("57f",L278),99)=99,IF(IFERROR(SEARCH("57(f)",P278),99)=99,0,Scoring!$E$20),Scoring!$E$20)</f>
        <v>0</v>
      </c>
      <c r="AD278" s="78">
        <f>IF(IFERROR(SEARCH("CAT1",T278),99)=99,IF(IFERROR(SEARCH("CAT2",T278),99)=99,IF(IFERROR(SEARCH("CAT3",T278),99)=99,IF(IFERROR(SEARCH("concluded to be endocrine",K278),99)=99,IF(IFERROR(SEARCH("categorised as endocrine",K278),99)=99,IF(IFERROR(SEARCH("endocrine disrupting",P278),99)=99,IF(IFERROR(SEARCH("endocrine disrupting",K278),99)=99,IF(IFERROR(SEARCH("suspected endocrine",S278),99)=99,IF(IFERROR(SEARCH("potential endocrine",S278),99)=99,0,Scoring!$E$25),Scoring!$E$25),Scoring!$E$24),Scoring!$E$24),Scoring!$E$24),Scoring!$E$24),Scoring!$E$23),Scoring!$E$22),Scoring!$E$21)</f>
        <v>0</v>
      </c>
      <c r="AE278" s="78">
        <f>IF(IFERROR(SEARCH("suspected sensitiser",S278),99)=99,IF(IFERROR(SEARCH("sensitiser",S278),99)=99,IF(IFERROR(SEARCH("other hazard based concern",S278),99)=99,0,Scoring!$E$28),Scoring!$E$26),Scoring!$E$27)</f>
        <v>0</v>
      </c>
      <c r="AF278" s="78">
        <f>IF(IFERROR(M278,1)=1,IF(IFERROR(N278,1)=1,IF(IFERROR(O278,1)=1,IF(IFERROR(Q278,1)=1,IF(IFERROR(R278,1)=1,IF(IFERROR(T278,1)=1,IF(IFERROR(K278,1)=1,IF(IFERROR(P278,1)=1,IF(IFERROR(S278,1)=1,Scoring!$E$29,0),0),0),0),0),0),0),0),0)</f>
        <v>0</v>
      </c>
      <c r="AG278" s="78">
        <f t="shared" si="30"/>
        <v>4</v>
      </c>
      <c r="AI278" s="93"/>
      <c r="AJ278" s="94"/>
      <c r="AK278" s="76"/>
      <c r="AL278" s="75"/>
      <c r="AN278" s="79"/>
      <c r="AO278" s="79"/>
      <c r="AP278" s="79"/>
      <c r="AQ278" s="79"/>
      <c r="AR278" s="79"/>
      <c r="AS278" s="78"/>
      <c r="AU278" s="79">
        <f>IF(IFERROR(F278,99)=99,IF(IFERROR(G278,99)=99,IF(IFERROR(H278,99)=99,IF(IFERROR(I278,99)=99,IF(IFERROR(E278,99)=99,IF(IFERROR(J278,99)=99,0,Scoring!$B$7),Scoring!$B$3),Scoring!$B$2),Scoring!$B$6),Scoring!$B$5),Scoring!$B$4)</f>
        <v>1</v>
      </c>
      <c r="AV278" s="78">
        <f t="shared" si="31"/>
        <v>4</v>
      </c>
      <c r="AW278" s="78"/>
      <c r="AX278" s="66"/>
      <c r="AY278" s="78"/>
      <c r="AZ278" s="76"/>
      <c r="BA278" s="76"/>
      <c r="BB278" s="76"/>
    </row>
    <row r="279" spans="1:54" x14ac:dyDescent="0.25">
      <c r="A279" s="77" t="s">
        <v>7550</v>
      </c>
      <c r="B279" s="76" t="str">
        <f t="shared" si="29"/>
        <v>209-474-5</v>
      </c>
      <c r="C279" s="77" t="s">
        <v>1471</v>
      </c>
      <c r="D279" s="77" t="s">
        <v>1472</v>
      </c>
      <c r="E279" s="76" t="str">
        <f>IF(C279="-",IF(A279="-",VLOOKUP(D279,'sin-list 180320_update'!$C$2:$C$835,1,FALSE),VLOOKUP(A279,'sin-list 180320_update'!$A$2:$A$835,1,FALSE)),VLOOKUP(C279,'sin-list 180320_update'!$B$2:$B$835,1,FALSE))</f>
        <v>209-474-5</v>
      </c>
      <c r="F279" s="76" t="e">
        <f>IF($C279="-",IF($A279="-",VLOOKUP($D279,'REACH Bilaga XVII_update'!$A$5:$A$131,1,FALSE),VLOOKUP($A279,'REACH Bilaga XVII_update'!$C$5:$C$131,1,FALSE)),VLOOKUP($C279,'REACH Bilaga XVII_update'!$B$5:$B$131,1,FALSE))</f>
        <v>#N/A</v>
      </c>
      <c r="G279" s="76" t="e">
        <f>IF($C279="-",IF($A279="-",VLOOKUP($D279,' REACH Bilaga 59_update'!$A$5:$A$210,1,FALSE),VLOOKUP($A279,' REACH Bilaga 59_update'!$D$5:$D$210,1,FALSE)),VLOOKUP($C279,' REACH Bilaga 59_update'!$C$5:$C$210,1,FALSE))</f>
        <v>#N/A</v>
      </c>
      <c r="H279" s="76" t="e">
        <f>IF($C279="-",IF($A279="-",VLOOKUP($D279,'REACH Bilaga XIV_update'!$A$5:$A$110,1,FALSE),VLOOKUP($A279,'REACH Bilaga XIV_update'!$D$5:$D$110,1,FALSE)),VLOOKUP($C279,'REACH Bilaga XIV_update'!$C$5:$C$110,1,FALSE))</f>
        <v>#N/A</v>
      </c>
      <c r="I279" s="76" t="e">
        <f>IF($C279="-",IF($A279="-",VLOOKUP($D279,CoRAP_update!$A$5:$A$376,1,FALSE),VLOOKUP($A279,CoRAP_update!$D$5:$D$376,1,FALSE)),VLOOKUP($C279,CoRAP_update!$C$5:$C$376,1,FALSE))</f>
        <v>#N/A</v>
      </c>
      <c r="J279" s="76" t="e">
        <f>IF($C279="-",IF($A279="-",VLOOKUP($D279,EDC_update!$C$2:$C$450,1,FALSE),VLOOKUP($A279,EDC_update!$B$2:$B$450,1,FALSE)),VLOOKUP($C279,EDC_update!$L$2:$L$450,1,FALSE))</f>
        <v>#N/A</v>
      </c>
      <c r="K279" s="76" t="str">
        <f>IF($C279="-",IF($A279="-",IF(VLOOKUP($D279,'sin-list 180320_update'!$C$2:$S$835,3,FALSE)="",NA(),VLOOKUP($D279,'sin-list 180320_update'!$C$2:$S$835,3,FALSE)),IF(VLOOKUP($A279,'sin-list 180320_update'!$A$2:$S$835,5,FALSE)="",NA(),VLOOKUP($A279,'sin-list 180320_update'!$A$2:$S$835,5,FALSE))),IF(VLOOKUP($C279,'sin-list 180320_update'!$B$2:$S$835,4,FALSE)="",NA(),VLOOKUP($C279,'sin-list 180320_update'!$B$2:$S$835,4,FALSE)))</f>
        <v>Classified CMR according to Annex VI of Regulation 1272/2008</v>
      </c>
      <c r="L279" s="76" t="str">
        <f>IF($C279="-",IF($A279="-",VLOOKUP($D279,'sin-list 180320_update'!$C$2:$S$835,6,FALSE),VLOOKUP($A279,'sin-list 180320_update'!$A$2:$S$835,8,FALSE)),VLOOKUP($C279,'sin-list 180320_update'!$B$2:$S$835,7,FALSE))</f>
        <v>Carc. 1B
Aquatic Chronic 2</v>
      </c>
      <c r="M279" s="76" t="str">
        <f>IF($C279="-",IF($A279="-",IF(VLOOKUP($D279,'sin-list 180320_update'!$C$2:$S$835,8,FALSE)="",NA(),VLOOKUP($D279,'sin-list 180320_update'!$C$2:$S$835,8,FALSE)),IF(VLOOKUP($A279,'sin-list 180320_update'!$A$2:$S$835,10,FALSE)="",NA(),VLOOKUP($A279,'sin-list 180320_update'!$A$2:$S$835,10,FALSE))),IF(VLOOKUP($C279,'sin-list 180320_update'!$B$2:$S$835,9,FALSE)="",NA(),VLOOKUP($C279,'sin-list 180320_update'!$B$2:$S$835,9,FALSE)))</f>
        <v>H350
H411</v>
      </c>
      <c r="N279" s="76" t="e">
        <f>IF($C279="-",IF($A279="-",IF(VLOOKUP($D279,'REACH Bilaga XVII_update'!$A$5:$E$131,4,FALSE)="",NA(),VLOOKUP($D279,'REACH Bilaga XVII_update'!$A$5:$E$131,4,FALSE)),IF(VLOOKUP($A279,'REACH Bilaga XVII_update'!$C$5:$D$131,2,FALSE)="",NA(),VLOOKUP($A279,'REACH Bilaga XVII_update'!$C$5:$D$131,2,FALSE))),IF(VLOOKUP($C279,'REACH Bilaga XVII_update'!$B$5:$D$131,3,FALSE)="",NA(),VLOOKUP($C279,'REACH Bilaga XVII_update'!$B$5:$D$131,3,FALSE)))</f>
        <v>#N/A</v>
      </c>
      <c r="O279" s="76" t="e">
        <f>IF($C279="-",IF($A279="-",IF(VLOOKUP($D279,' REACH Bilaga 59_update'!$A$5:$E$210,5,FALSE)="",NA(),VLOOKUP($D279,' REACH Bilaga 59_update'!$A$5:$E$210,5,FALSE)),IF(VLOOKUP($A279,' REACH Bilaga 59_update'!$D$5:$E$210,2,FALSE)="",NA(),VLOOKUP($A279,' REACH Bilaga 59_update'!$D$5:$E$210,2,FALSE))),IF(VLOOKUP($C279,' REACH Bilaga 59_update'!$C$5:$E$210,3,FALSE)="",NA(),VLOOKUP($C279,' REACH Bilaga 59_update'!$C$5:$E$210,3,FALSE)))</f>
        <v>#N/A</v>
      </c>
      <c r="P279" s="76" t="e">
        <f>IF(C279="-",IF(A279="-",IFERROR(VLOOKUP($D279,' REACH Bilaga 59_update'!$A$5:$F$210,MATCH(Sammanfattning!P$1,' REACH Bilaga 59_update'!$A$4:$F$4,0),FALSE),VLOOKUP($D279,'REACH Bilaga XIV_update'!$A$4:$H$110,MATCH(Sammanfattning!P$1,'REACH Bilaga XIV_update'!$A$4:$H$4,0),FALSE)),IFERROR(VLOOKUP($A279,' REACH Bilaga 59_update'!$D$5:$F$210,MATCH(Sammanfattning!P$1,' REACH Bilaga 59_update'!$D$4:$F$4,0),FALSE),VLOOKUP($A279,'REACH Bilaga XIV_update'!$D$4:$H$110,MATCH(Sammanfattning!P$1,'REACH Bilaga XIV_update'!$D$4:$H$4,0),FALSE))),IFERROR(VLOOKUP($C279,' REACH Bilaga 59_update'!$C$5:$F$210,MATCH(Sammanfattning!P$1,' REACH Bilaga 59_update'!$C$4:$F$4,0),FALSE),VLOOKUP($C279,'REACH Bilaga XIV_update'!$C$4:$H$110,MATCH(Sammanfattning!P$1,'REACH Bilaga XIV_update'!$C$4:$H$4,0),FALSE)))</f>
        <v>#N/A</v>
      </c>
      <c r="Q279" s="76" t="e">
        <f>IF($C279="-",IF($A279="-",IF(VLOOKUP($D279,'REACH Bilaga XIV_update'!$A$5:$I$110,9,FALSE)="",NA(),VLOOKUP($D279,'REACH Bilaga XIV_update'!$A$5:$I$110,9,FALSE)),IF(VLOOKUP($A279,'REACH Bilaga XIV_update'!$D$5:$I$110,6,FALSE)="",NA(),VLOOKUP($A279,'REACH Bilaga XIV_update'!$D$5:$I$110,6,FALSE))),IF(VLOOKUP($C279,'REACH Bilaga XIV_update'!$C$5:$I$110,7,FALSE)="",NA(),VLOOKUP($C279,'REACH Bilaga XIV_update'!$C$5:$I$110,7,FALSE)))</f>
        <v>#N/A</v>
      </c>
      <c r="R279" s="76" t="e">
        <f>IF($C279="-",IF($A279="-",IF(VLOOKUP($D279,CoRAP_update!$A$5:$O$376,15,FALSE)="",NA(),VLOOKUP($D279,CoRAP_update!$A$5:$O$376,15,FALSE)),IF(VLOOKUP($A279,CoRAP_update!$D$5:$O$376,12,FALSE)="",NA(),VLOOKUP($A279,CoRAP_update!$D$5:$O$376,12,FALSE))),IF(VLOOKUP($C279,CoRAP_update!$C$5:$O$376,13,FALSE)="",NA(),VLOOKUP($C279,CoRAP_update!$C$5:$O$376,13,FALSE)))</f>
        <v>#N/A</v>
      </c>
      <c r="S279" s="144" t="e">
        <f>IF($C279="-",IF($A279="-",VLOOKUP($D279,CoRAP_update!$A$5:$J$376,MATCH(Sammanfattning!S$1,CoRAP_update!$A$4:$J$4,0),FALSE),VLOOKUP($A279,CoRAP_update!$D$5:$J$376,MATCH(Sammanfattning!S$1,CoRAP_update!$D$4:$J$4,0),FALSE)),VLOOKUP($C279,CoRAP_update!$C$5:$J$376,MATCH(Sammanfattning!S$1,CoRAP_update!$C$4:$J$4,0),FALSE))</f>
        <v>#N/A</v>
      </c>
      <c r="T279" s="76" t="e">
        <f>IF($A279="-",VLOOKUP($D279,EDC_update!$C$2:$F$450,4,FALSE),VLOOKUP($A279,EDC_update!$B$2:$F$450,5,FALSE))</f>
        <v>#N/A</v>
      </c>
      <c r="V279" s="78">
        <f>IF(IFERROR(SEARCH("PBT",P279),99)=99,IF(IFERROR(SEARCH("suspected PBT",S279),99)=99,IF(IFERROR(SEARCH("concluded to be PBT",K279),99)=99,IF(IFERROR(SEARCH("PBT",S279),99)=99,IF(IFERROR(SEARCH("PBT cand",L279),99)=99,IF(IFERROR(SEARCH("PBT",L279),99)=99,IF(IFERROR(SEARCH("persistent, bioackumulative and toxic properties",K279),99)=99,0,Scoring!$E$3),Scoring!$E$3),Scoring!$E$7),Scoring!$E$3),Scoring!$E$5),Scoring!$E$6),Scoring!$E$3)</f>
        <v>0</v>
      </c>
      <c r="W279" s="78">
        <f>IF(IFERROR(SEARCH("vPvB",P279),99)=99,IF(IFERROR(SEARCH("suspected pbt/vPvB",S279),99)=99,IF(IFERROR(SEARCH("vPvB",S279),99)=99,IF(IFERROR(SEARCH("concluded to be a vPvB",S279),99)=99,IF(IFERROR(SEARCH("identified as vPvB",K279),99)=99,IF(IFERROR(SEARCH("concluded to be a vPvB",K279),99)=99,IF(IFERROR(SEARCH("concluded to be both pbt and vPvB",S279),99)=99,IF(IFERROR(SEARCH("concluded to be both pbt and vPvB",K279),99)=99,0,Scoring!$E$5),Scoring!$E$5),Scoring!$E$5),Scoring!$E$5),Scoring!$E$5),Scoring!$E$4),Scoring!$E$6),Scoring!$E$4)</f>
        <v>0</v>
      </c>
      <c r="X279" s="78">
        <f>IF(IFERROR(SEARCH("H410",N279),99)=99,IF(IFERROR(SEARCH("H410",O279),99)=99,IF(IFERROR(SEARCH("H410",Q279),99)=99,IF(IFERROR(SEARCH("H410",M279),99)=99,IF(IFERROR(SEARCH("H410",R279),99)=99,IF(IFERROR(SEARCH("H411",N279),99)=99,IF(IFERROR(SEARCH("H411",O279),99)=99,IF(IFERROR(SEARCH("H411",Q279),99)=99,IF(IFERROR(SEARCH("H411",M279),99)=99,IF(IFERROR(SEARCH("H411",R279),99)=99,IF(IFERROR(SEARCH("H413",N279),99)=99,IF(IFERROR(SEARCH("H413",O279),99)=99,IF(IFERROR(SEARCH("H413",Q279),99)=99,IF(IFERROR(SEARCH("H413",M279),99)=99,IF(IFERROR(SEARCH("H413",R279),99)=99,IF(IFERROR(SEARCH("H412",N279),99)=99,IF(IFERROR(SEARCH("H412",O279),99)=99,IF(IFERROR(SEARCH("H412",Q279),99)=99,IF(IFERROR(SEARCH("H412",M279),99)=99,IF(IFERROR(SEARCH("H412",R279),99)=99,0,Scoring!$E$2),Scoring!$E$2),Scoring!$E$2),Scoring!$E$2),Scoring!$E$2),Scoring!$E$2),Scoring!$E$2),Scoring!$E$2),Scoring!$E$2),Scoring!$E$2),Scoring!$E$2),Scoring!$E$2),Scoring!$E$2),Scoring!$E$2),Scoring!$E$2),Scoring!$E$2),Scoring!$E$2),Scoring!$E$2),Scoring!$E$2),Scoring!$E$2)</f>
        <v>1</v>
      </c>
      <c r="Y279" s="78">
        <f>IF(IFERROR(SEARCH("CMR",K279),99)=99,IF(IFERROR(SEARCH("Suspected CMR",S279),99)=99,IF(IFERROR(SEARCH("CMR",S279),99)=99,0,Scoring!$E$8),Scoring!$E$9),Scoring!$E$8)</f>
        <v>3</v>
      </c>
      <c r="Z279" s="78">
        <f>IF(IFERROR(SEARCH("H350",N279),99)=99,IF(IFERROR(SEARCH("H350",O279),99)=99,IF(IFERROR(SEARCH("H350",Q279),99)=99,IF(IFERROR(SEARCH("H350",M279),99)=99,IF(IFERROR(SEARCH("H350",R279),99)=99,IF(IFERROR(SEARCH("H351",N279),99)=99,IF(IFERROR(SEARCH("H351",O279),99)=99,IF(IFERROR(SEARCH("H351",Q279),99)=99,IF(IFERROR(SEARCH("H351",M279),99)=99,IF(IFERROR(SEARCH("H351",R279),99)=99,IF(IFERROR(SEARCH("carcinogenic",P279),99)=99,IF(IFERROR(SEARCH("suspected carcinogenic",S279),99)=99,0,Scoring!$E$12),Scoring!$E$11),Scoring!$E$10),Scoring!$E$10),Scoring!$E$10),Scoring!$E$10),Scoring!$E$10),Scoring!$E$10),Scoring!$E$10),Scoring!$E$10),Scoring!$E$10),Scoring!$E$10)</f>
        <v>1</v>
      </c>
      <c r="AA279" s="78">
        <f>IF(IFERROR(SEARCH("H340",N279),99)=99,IF(IFERROR(SEARCH("H340",O279),99)=99,IF(IFERROR(SEARCH("H340",Q279),99)=99,IF(IFERROR(SEARCH("H340",M279),99)=99,IF(IFERROR(SEARCH("H340",R279),99)=99,IF(IFERROR(SEARCH("H341",N279),99)=99,IF(IFERROR(SEARCH("H341",O279),99)=99,IF(IFERROR(SEARCH("H341",Q279),99)=99,IF(IFERROR(SEARCH("H341",M279),99)=99,IF(IFERROR(SEARCH("H341",R279),99)=99,IF(IFERROR(SEARCH("mutagenic",P279),99)=99,IF(IFERROR(SEARCH("suspected mutagenic",S279),99)=99,0,Scoring!$E$15),Scoring!$E$14),Scoring!$E$13),Scoring!$E$13),Scoring!$E$13),Scoring!$E$13),Scoring!$E$13),Scoring!$E$13),Scoring!$E$13),Scoring!$E$13),Scoring!$E$13),Scoring!$E$13)</f>
        <v>0</v>
      </c>
      <c r="AB279" s="78">
        <f>IF(IFERROR(SEARCH("H360",N279),99)=99,IF(IFERROR(SEARCH("H360",O279),99)=99,IF(IFERROR(SEARCH("H360",Q279),99)=99,IF(IFERROR(SEARCH("H360",M279),99)=99,IF(IFERROR(SEARCH("H360",R279),99)=99,IF(IFERROR(SEARCH("H361",N279),99)=99,IF(IFERROR(SEARCH("H361",O279),99)=99,IF(IFERROR(SEARCH("H361",Q279),99)=99,IF(IFERROR(SEARCH("H361",M279),99)=99,IF(IFERROR(SEARCH("H361",R279),99)=99,IF(IFERROR(SEARCH("reproduction",P279),99)=99,IF(IFERROR(SEARCH("suspected reprotoxic",S279),99)=99,IF(IFERROR(SEARCH("reprotoxic",S279),99)=99,IF(IFERROR(SEARCH("reprotoxic",K279),99)=99,0,Scoring!$E$18),Scoring!$E$18),Scoring!$E$19),Scoring!$E$17),Scoring!$E$16),Scoring!$E$16),Scoring!$E$16),Scoring!$E$16),Scoring!$E$16),Scoring!$E$16),Scoring!$E$16),Scoring!$E$16),Scoring!$E$16),Scoring!$E$16)</f>
        <v>0</v>
      </c>
      <c r="AC279" s="78">
        <f>IF(IFERROR(SEARCH("57f",L279),99)=99,IF(IFERROR(SEARCH("57(f)",P279),99)=99,0,Scoring!$E$20),Scoring!$E$20)</f>
        <v>0</v>
      </c>
      <c r="AD279" s="78">
        <f>IF(IFERROR(SEARCH("CAT1",T279),99)=99,IF(IFERROR(SEARCH("CAT2",T279),99)=99,IF(IFERROR(SEARCH("CAT3",T279),99)=99,IF(IFERROR(SEARCH("concluded to be endocrine",K279),99)=99,IF(IFERROR(SEARCH("categorised as endocrine",K279),99)=99,IF(IFERROR(SEARCH("endocrine disrupting",P279),99)=99,IF(IFERROR(SEARCH("endocrine disrupting",K279),99)=99,IF(IFERROR(SEARCH("suspected endocrine",S279),99)=99,IF(IFERROR(SEARCH("potential endocrine",S279),99)=99,0,Scoring!$E$25),Scoring!$E$25),Scoring!$E$24),Scoring!$E$24),Scoring!$E$24),Scoring!$E$24),Scoring!$E$23),Scoring!$E$22),Scoring!$E$21)</f>
        <v>0</v>
      </c>
      <c r="AE279" s="78">
        <f>IF(IFERROR(SEARCH("suspected sensitiser",S279),99)=99,IF(IFERROR(SEARCH("sensitiser",S279),99)=99,IF(IFERROR(SEARCH("other hazard based concern",S279),99)=99,0,Scoring!$E$28),Scoring!$E$26),Scoring!$E$27)</f>
        <v>0</v>
      </c>
      <c r="AF279" s="78">
        <f>IF(IFERROR(M279,1)=1,IF(IFERROR(N279,1)=1,IF(IFERROR(O279,1)=1,IF(IFERROR(Q279,1)=1,IF(IFERROR(R279,1)=1,IF(IFERROR(T279,1)=1,IF(IFERROR(K279,1)=1,IF(IFERROR(P279,1)=1,IF(IFERROR(S279,1)=1,Scoring!$E$29,0),0),0),0),0),0),0),0),0)</f>
        <v>0</v>
      </c>
      <c r="AG279" s="78">
        <f t="shared" si="30"/>
        <v>4</v>
      </c>
      <c r="AI279" s="93"/>
      <c r="AJ279" s="94"/>
      <c r="AK279" s="76"/>
      <c r="AL279" s="75"/>
      <c r="AN279" s="79"/>
      <c r="AO279" s="79"/>
      <c r="AP279" s="79"/>
      <c r="AQ279" s="79"/>
      <c r="AR279" s="79"/>
      <c r="AS279" s="78"/>
      <c r="AU279" s="79">
        <f>IF(IFERROR(F279,99)=99,IF(IFERROR(G279,99)=99,IF(IFERROR(H279,99)=99,IF(IFERROR(I279,99)=99,IF(IFERROR(E279,99)=99,IF(IFERROR(J279,99)=99,0,Scoring!$B$7),Scoring!$B$3),Scoring!$B$2),Scoring!$B$6),Scoring!$B$5),Scoring!$B$4)</f>
        <v>0.3</v>
      </c>
      <c r="AV279" s="78">
        <f t="shared" si="31"/>
        <v>1.2</v>
      </c>
      <c r="AW279" s="78"/>
      <c r="AX279" s="66"/>
      <c r="AY279" s="78"/>
      <c r="AZ279" s="76"/>
      <c r="BA279" s="76"/>
      <c r="BB279" s="76"/>
    </row>
    <row r="280" spans="1:54" x14ac:dyDescent="0.25">
      <c r="A280" s="77" t="s">
        <v>6156</v>
      </c>
      <c r="B280" s="76" t="str">
        <f t="shared" ref="B280:B311" si="32">C280</f>
        <v>210-013-5</v>
      </c>
      <c r="C280" s="77" t="s">
        <v>1504</v>
      </c>
      <c r="D280" s="77" t="s">
        <v>1505</v>
      </c>
      <c r="E280" s="76" t="str">
        <f>IF(C280="-",IF(A280="-",VLOOKUP(D280,'sin-list 180320_update'!$C$2:$C$835,1,FALSE),VLOOKUP(A280,'sin-list 180320_update'!$A$2:$A$835,1,FALSE)),VLOOKUP(C280,'sin-list 180320_update'!$B$2:$B$835,1,FALSE))</f>
        <v>210-013-5</v>
      </c>
      <c r="F280" s="76" t="e">
        <f>IF($C280="-",IF($A280="-",VLOOKUP($D280,'REACH Bilaga XVII_update'!$A$5:$A$131,1,FALSE),VLOOKUP($A280,'REACH Bilaga XVII_update'!$C$5:$C$131,1,FALSE)),VLOOKUP($C280,'REACH Bilaga XVII_update'!$B$5:$B$131,1,FALSE))</f>
        <v>#N/A</v>
      </c>
      <c r="G280" s="76" t="e">
        <f>IF($C280="-",IF($A280="-",VLOOKUP($D280,' REACH Bilaga 59_update'!$A$5:$A$210,1,FALSE),VLOOKUP($A280,' REACH Bilaga 59_update'!$D$5:$D$210,1,FALSE)),VLOOKUP($C280,' REACH Bilaga 59_update'!$C$5:$C$210,1,FALSE))</f>
        <v>#N/A</v>
      </c>
      <c r="H280" s="76" t="e">
        <f>IF($C280="-",IF($A280="-",VLOOKUP($D280,'REACH Bilaga XIV_update'!$A$5:$A$110,1,FALSE),VLOOKUP($A280,'REACH Bilaga XIV_update'!$D$5:$D$110,1,FALSE)),VLOOKUP($C280,'REACH Bilaga XIV_update'!$C$5:$C$110,1,FALSE))</f>
        <v>#N/A</v>
      </c>
      <c r="I280" s="76" t="e">
        <f>IF($C280="-",IF($A280="-",VLOOKUP($D280,CoRAP_update!$A$5:$A$376,1,FALSE),VLOOKUP($A280,CoRAP_update!$D$5:$D$376,1,FALSE)),VLOOKUP($C280,CoRAP_update!$C$5:$C$376,1,FALSE))</f>
        <v>#N/A</v>
      </c>
      <c r="J280" s="76" t="e">
        <f>IF($C280="-",IF($A280="-",VLOOKUP($D280,EDC_update!$C$2:$C$450,1,FALSE),VLOOKUP($A280,EDC_update!$B$2:$B$450,1,FALSE)),VLOOKUP($C280,EDC_update!$L$2:$L$450,1,FALSE))</f>
        <v>#N/A</v>
      </c>
      <c r="K280" s="76" t="str">
        <f>IF($C280="-",IF($A280="-",IF(VLOOKUP($D280,'sin-list 180320_update'!$C$2:$S$835,3,FALSE)="",NA(),VLOOKUP($D280,'sin-list 180320_update'!$C$2:$S$835,3,FALSE)),IF(VLOOKUP($A280,'sin-list 180320_update'!$A$2:$S$835,5,FALSE)="",NA(),VLOOKUP($A280,'sin-list 180320_update'!$A$2:$S$835,5,FALSE))),IF(VLOOKUP($C280,'sin-list 180320_update'!$B$2:$S$835,4,FALSE)="",NA(),VLOOKUP($C280,'sin-list 180320_update'!$B$2:$S$835,4,FALSE)))</f>
        <v>Classified CMR according to Annex VI of Regulation 1272/2008</v>
      </c>
      <c r="L280" s="76" t="str">
        <f>IF($C280="-",IF($A280="-",VLOOKUP($D280,'sin-list 180320_update'!$C$2:$S$835,6,FALSE),VLOOKUP($A280,'sin-list 180320_update'!$A$2:$S$835,8,FALSE)),VLOOKUP($C280,'sin-list 180320_update'!$B$2:$S$835,7,FALSE))</f>
        <v>Carc. 1B
Muta. 2
Repr. 2
Acute Tox. 3 *
Acute Tox. 3 *
Acute Tox. 3 *
STOT RE 2 *
Aquatic Acute 1
Aquatic Chronic 1</v>
      </c>
      <c r="M280" s="76" t="str">
        <f>IF($C280="-",IF($A280="-",IF(VLOOKUP($D280,'sin-list 180320_update'!$C$2:$S$835,8,FALSE)="",NA(),VLOOKUP($D280,'sin-list 180320_update'!$C$2:$S$835,8,FALSE)),IF(VLOOKUP($A280,'sin-list 180320_update'!$A$2:$S$835,10,FALSE)="",NA(),VLOOKUP($A280,'sin-list 180320_update'!$A$2:$S$835,10,FALSE))),IF(VLOOKUP($C280,'sin-list 180320_update'!$B$2:$S$835,9,FALSE)="",NA(),VLOOKUP($C280,'sin-list 180320_update'!$B$2:$S$835,9,FALSE)))</f>
        <v>H350
H341
H361f ***
H331
H311
H301
H373 **
H400
H410</v>
      </c>
      <c r="N280" s="76" t="e">
        <f>IF($C280="-",IF($A280="-",IF(VLOOKUP($D280,'REACH Bilaga XVII_update'!$A$5:$E$131,4,FALSE)="",NA(),VLOOKUP($D280,'REACH Bilaga XVII_update'!$A$5:$E$131,4,FALSE)),IF(VLOOKUP($A280,'REACH Bilaga XVII_update'!$C$5:$D$131,2,FALSE)="",NA(),VLOOKUP($A280,'REACH Bilaga XVII_update'!$C$5:$D$131,2,FALSE))),IF(VLOOKUP($C280,'REACH Bilaga XVII_update'!$B$5:$D$131,3,FALSE)="",NA(),VLOOKUP($C280,'REACH Bilaga XVII_update'!$B$5:$D$131,3,FALSE)))</f>
        <v>#N/A</v>
      </c>
      <c r="O280" s="76" t="e">
        <f>IF($C280="-",IF($A280="-",IF(VLOOKUP($D280,' REACH Bilaga 59_update'!$A$5:$E$210,5,FALSE)="",NA(),VLOOKUP($D280,' REACH Bilaga 59_update'!$A$5:$E$210,5,FALSE)),IF(VLOOKUP($A280,' REACH Bilaga 59_update'!$D$5:$E$210,2,FALSE)="",NA(),VLOOKUP($A280,' REACH Bilaga 59_update'!$D$5:$E$210,2,FALSE))),IF(VLOOKUP($C280,' REACH Bilaga 59_update'!$C$5:$E$210,3,FALSE)="",NA(),VLOOKUP($C280,' REACH Bilaga 59_update'!$C$5:$E$210,3,FALSE)))</f>
        <v>#N/A</v>
      </c>
      <c r="P280" s="76" t="e">
        <f>IF(C280="-",IF(A280="-",IFERROR(VLOOKUP($D280,' REACH Bilaga 59_update'!$A$5:$F$210,MATCH(Sammanfattning!P$1,' REACH Bilaga 59_update'!$A$4:$F$4,0),FALSE),VLOOKUP($D280,'REACH Bilaga XIV_update'!$A$4:$H$110,MATCH(Sammanfattning!P$1,'REACH Bilaga XIV_update'!$A$4:$H$4,0),FALSE)),IFERROR(VLOOKUP($A280,' REACH Bilaga 59_update'!$D$5:$F$210,MATCH(Sammanfattning!P$1,' REACH Bilaga 59_update'!$D$4:$F$4,0),FALSE),VLOOKUP($A280,'REACH Bilaga XIV_update'!$D$4:$H$110,MATCH(Sammanfattning!P$1,'REACH Bilaga XIV_update'!$D$4:$H$4,0),FALSE))),IFERROR(VLOOKUP($C280,' REACH Bilaga 59_update'!$C$5:$F$210,MATCH(Sammanfattning!P$1,' REACH Bilaga 59_update'!$C$4:$F$4,0),FALSE),VLOOKUP($C280,'REACH Bilaga XIV_update'!$C$4:$H$110,MATCH(Sammanfattning!P$1,'REACH Bilaga XIV_update'!$C$4:$H$4,0),FALSE)))</f>
        <v>#N/A</v>
      </c>
      <c r="Q280" s="76" t="e">
        <f>IF($C280="-",IF($A280="-",IF(VLOOKUP($D280,'REACH Bilaga XIV_update'!$A$5:$I$110,9,FALSE)="",NA(),VLOOKUP($D280,'REACH Bilaga XIV_update'!$A$5:$I$110,9,FALSE)),IF(VLOOKUP($A280,'REACH Bilaga XIV_update'!$D$5:$I$110,6,FALSE)="",NA(),VLOOKUP($A280,'REACH Bilaga XIV_update'!$D$5:$I$110,6,FALSE))),IF(VLOOKUP($C280,'REACH Bilaga XIV_update'!$C$5:$I$110,7,FALSE)="",NA(),VLOOKUP($C280,'REACH Bilaga XIV_update'!$C$5:$I$110,7,FALSE)))</f>
        <v>#N/A</v>
      </c>
      <c r="R280" s="76" t="e">
        <f>IF($C280="-",IF($A280="-",IF(VLOOKUP($D280,CoRAP_update!$A$5:$O$376,15,FALSE)="",NA(),VLOOKUP($D280,CoRAP_update!$A$5:$O$376,15,FALSE)),IF(VLOOKUP($A280,CoRAP_update!$D$5:$O$376,12,FALSE)="",NA(),VLOOKUP($A280,CoRAP_update!$D$5:$O$376,12,FALSE))),IF(VLOOKUP($C280,CoRAP_update!$C$5:$O$376,13,FALSE)="",NA(),VLOOKUP($C280,CoRAP_update!$C$5:$O$376,13,FALSE)))</f>
        <v>#N/A</v>
      </c>
      <c r="S280" s="144" t="e">
        <f>IF($C280="-",IF($A280="-",VLOOKUP($D280,CoRAP_update!$A$5:$J$376,MATCH(Sammanfattning!S$1,CoRAP_update!$A$4:$J$4,0),FALSE),VLOOKUP($A280,CoRAP_update!$D$5:$J$376,MATCH(Sammanfattning!S$1,CoRAP_update!$D$4:$J$4,0),FALSE)),VLOOKUP($C280,CoRAP_update!$C$5:$J$376,MATCH(Sammanfattning!S$1,CoRAP_update!$C$4:$J$4,0),FALSE))</f>
        <v>#N/A</v>
      </c>
      <c r="T280" s="76" t="e">
        <f>IF($A280="-",VLOOKUP($D280,EDC_update!$C$2:$F$450,4,FALSE),VLOOKUP($A280,EDC_update!$B$2:$F$450,5,FALSE))</f>
        <v>#N/A</v>
      </c>
      <c r="V280" s="78">
        <f>IF(IFERROR(SEARCH("PBT",P280),99)=99,IF(IFERROR(SEARCH("suspected PBT",S280),99)=99,IF(IFERROR(SEARCH("concluded to be PBT",K280),99)=99,IF(IFERROR(SEARCH("PBT",S280),99)=99,IF(IFERROR(SEARCH("PBT cand",L280),99)=99,IF(IFERROR(SEARCH("PBT",L280),99)=99,IF(IFERROR(SEARCH("persistent, bioackumulative and toxic properties",K280),99)=99,0,Scoring!$E$3),Scoring!$E$3),Scoring!$E$7),Scoring!$E$3),Scoring!$E$5),Scoring!$E$6),Scoring!$E$3)</f>
        <v>0</v>
      </c>
      <c r="W280" s="78">
        <f>IF(IFERROR(SEARCH("vPvB",P280),99)=99,IF(IFERROR(SEARCH("suspected pbt/vPvB",S280),99)=99,IF(IFERROR(SEARCH("vPvB",S280),99)=99,IF(IFERROR(SEARCH("concluded to be a vPvB",S280),99)=99,IF(IFERROR(SEARCH("identified as vPvB",K280),99)=99,IF(IFERROR(SEARCH("concluded to be a vPvB",K280),99)=99,IF(IFERROR(SEARCH("concluded to be both pbt and vPvB",S280),99)=99,IF(IFERROR(SEARCH("concluded to be both pbt and vPvB",K280),99)=99,0,Scoring!$E$5),Scoring!$E$5),Scoring!$E$5),Scoring!$E$5),Scoring!$E$5),Scoring!$E$4),Scoring!$E$6),Scoring!$E$4)</f>
        <v>0</v>
      </c>
      <c r="X280" s="78">
        <f>IF(IFERROR(SEARCH("H410",N280),99)=99,IF(IFERROR(SEARCH("H410",O280),99)=99,IF(IFERROR(SEARCH("H410",Q280),99)=99,IF(IFERROR(SEARCH("H410",M280),99)=99,IF(IFERROR(SEARCH("H410",R280),99)=99,IF(IFERROR(SEARCH("H411",N280),99)=99,IF(IFERROR(SEARCH("H411",O280),99)=99,IF(IFERROR(SEARCH("H411",Q280),99)=99,IF(IFERROR(SEARCH("H411",M280),99)=99,IF(IFERROR(SEARCH("H411",R280),99)=99,IF(IFERROR(SEARCH("H413",N280),99)=99,IF(IFERROR(SEARCH("H413",O280),99)=99,IF(IFERROR(SEARCH("H413",Q280),99)=99,IF(IFERROR(SEARCH("H413",M280),99)=99,IF(IFERROR(SEARCH("H413",R280),99)=99,IF(IFERROR(SEARCH("H412",N280),99)=99,IF(IFERROR(SEARCH("H412",O280),99)=99,IF(IFERROR(SEARCH("H412",Q280),99)=99,IF(IFERROR(SEARCH("H412",M280),99)=99,IF(IFERROR(SEARCH("H412",R280),99)=99,0,Scoring!$E$2),Scoring!$E$2),Scoring!$E$2),Scoring!$E$2),Scoring!$E$2),Scoring!$E$2),Scoring!$E$2),Scoring!$E$2),Scoring!$E$2),Scoring!$E$2),Scoring!$E$2),Scoring!$E$2),Scoring!$E$2),Scoring!$E$2),Scoring!$E$2),Scoring!$E$2),Scoring!$E$2),Scoring!$E$2),Scoring!$E$2),Scoring!$E$2)</f>
        <v>1</v>
      </c>
      <c r="Y280" s="78">
        <f>IF(IFERROR(SEARCH("CMR",K280),99)=99,IF(IFERROR(SEARCH("Suspected CMR",S280),99)=99,IF(IFERROR(SEARCH("CMR",S280),99)=99,0,Scoring!$E$8),Scoring!$E$9),Scoring!$E$8)</f>
        <v>3</v>
      </c>
      <c r="Z280" s="78">
        <f>IF(IFERROR(SEARCH("H350",N280),99)=99,IF(IFERROR(SEARCH("H350",O280),99)=99,IF(IFERROR(SEARCH("H350",Q280),99)=99,IF(IFERROR(SEARCH("H350",M280),99)=99,IF(IFERROR(SEARCH("H350",R280),99)=99,IF(IFERROR(SEARCH("H351",N280),99)=99,IF(IFERROR(SEARCH("H351",O280),99)=99,IF(IFERROR(SEARCH("H351",Q280),99)=99,IF(IFERROR(SEARCH("H351",M280),99)=99,IF(IFERROR(SEARCH("H351",R280),99)=99,IF(IFERROR(SEARCH("carcinogenic",P280),99)=99,IF(IFERROR(SEARCH("suspected carcinogenic",S280),99)=99,0,Scoring!$E$12),Scoring!$E$11),Scoring!$E$10),Scoring!$E$10),Scoring!$E$10),Scoring!$E$10),Scoring!$E$10),Scoring!$E$10),Scoring!$E$10),Scoring!$E$10),Scoring!$E$10),Scoring!$E$10)</f>
        <v>1</v>
      </c>
      <c r="AA280" s="78">
        <f>IF(IFERROR(SEARCH("H340",N280),99)=99,IF(IFERROR(SEARCH("H340",O280),99)=99,IF(IFERROR(SEARCH("H340",Q280),99)=99,IF(IFERROR(SEARCH("H340",M280),99)=99,IF(IFERROR(SEARCH("H340",R280),99)=99,IF(IFERROR(SEARCH("H341",N280),99)=99,IF(IFERROR(SEARCH("H341",O280),99)=99,IF(IFERROR(SEARCH("H341",Q280),99)=99,IF(IFERROR(SEARCH("H341",M280),99)=99,IF(IFERROR(SEARCH("H341",R280),99)=99,IF(IFERROR(SEARCH("mutagenic",P280),99)=99,IF(IFERROR(SEARCH("suspected mutagenic",S280),99)=99,0,Scoring!$E$15),Scoring!$E$14),Scoring!$E$13),Scoring!$E$13),Scoring!$E$13),Scoring!$E$13),Scoring!$E$13),Scoring!$E$13),Scoring!$E$13),Scoring!$E$13),Scoring!$E$13),Scoring!$E$13)</f>
        <v>1</v>
      </c>
      <c r="AB280" s="78">
        <f>IF(IFERROR(SEARCH("H360",N280),99)=99,IF(IFERROR(SEARCH("H360",O280),99)=99,IF(IFERROR(SEARCH("H360",Q280),99)=99,IF(IFERROR(SEARCH("H360",M280),99)=99,IF(IFERROR(SEARCH("H360",R280),99)=99,IF(IFERROR(SEARCH("H361",N280),99)=99,IF(IFERROR(SEARCH("H361",O280),99)=99,IF(IFERROR(SEARCH("H361",Q280),99)=99,IF(IFERROR(SEARCH("H361",M280),99)=99,IF(IFERROR(SEARCH("H361",R280),99)=99,IF(IFERROR(SEARCH("reproduction",P280),99)=99,IF(IFERROR(SEARCH("suspected reprotoxic",S280),99)=99,IF(IFERROR(SEARCH("reprotoxic",S280),99)=99,IF(IFERROR(SEARCH("reprotoxic",K280),99)=99,0,Scoring!$E$18),Scoring!$E$18),Scoring!$E$19),Scoring!$E$17),Scoring!$E$16),Scoring!$E$16),Scoring!$E$16),Scoring!$E$16),Scoring!$E$16),Scoring!$E$16),Scoring!$E$16),Scoring!$E$16),Scoring!$E$16),Scoring!$E$16)</f>
        <v>1</v>
      </c>
      <c r="AC280" s="78">
        <f>IF(IFERROR(SEARCH("57f",L280),99)=99,IF(IFERROR(SEARCH("57(f)",P280),99)=99,0,Scoring!$E$20),Scoring!$E$20)</f>
        <v>0</v>
      </c>
      <c r="AD280" s="78">
        <f>IF(IFERROR(SEARCH("CAT1",T280),99)=99,IF(IFERROR(SEARCH("CAT2",T280),99)=99,IF(IFERROR(SEARCH("CAT3",T280),99)=99,IF(IFERROR(SEARCH("concluded to be endocrine",K280),99)=99,IF(IFERROR(SEARCH("categorised as endocrine",K280),99)=99,IF(IFERROR(SEARCH("endocrine disrupting",P280),99)=99,IF(IFERROR(SEARCH("endocrine disrupting",K280),99)=99,IF(IFERROR(SEARCH("suspected endocrine",S280),99)=99,IF(IFERROR(SEARCH("potential endocrine",S280),99)=99,0,Scoring!$E$25),Scoring!$E$25),Scoring!$E$24),Scoring!$E$24),Scoring!$E$24),Scoring!$E$24),Scoring!$E$23),Scoring!$E$22),Scoring!$E$21)</f>
        <v>0</v>
      </c>
      <c r="AE280" s="78">
        <f>IF(IFERROR(SEARCH("suspected sensitiser",S280),99)=99,IF(IFERROR(SEARCH("sensitiser",S280),99)=99,IF(IFERROR(SEARCH("other hazard based concern",S280),99)=99,0,Scoring!$E$28),Scoring!$E$26),Scoring!$E$27)</f>
        <v>0</v>
      </c>
      <c r="AF280" s="78">
        <f>IF(IFERROR(M280,1)=1,IF(IFERROR(N280,1)=1,IF(IFERROR(O280,1)=1,IF(IFERROR(Q280,1)=1,IF(IFERROR(R280,1)=1,IF(IFERROR(T280,1)=1,IF(IFERROR(K280,1)=1,IF(IFERROR(P280,1)=1,IF(IFERROR(S280,1)=1,Scoring!$E$29,0),0),0),0),0),0),0),0),0)</f>
        <v>0</v>
      </c>
      <c r="AG280" s="78">
        <f t="shared" si="30"/>
        <v>4</v>
      </c>
      <c r="AI280" s="93"/>
      <c r="AJ280" s="94"/>
      <c r="AK280" s="76"/>
      <c r="AL280" s="75"/>
      <c r="AN280" s="79"/>
      <c r="AO280" s="79"/>
      <c r="AP280" s="79"/>
      <c r="AQ280" s="79"/>
      <c r="AR280" s="79"/>
      <c r="AS280" s="78"/>
      <c r="AU280" s="79">
        <f>IF(IFERROR(F280,99)=99,IF(IFERROR(G280,99)=99,IF(IFERROR(H280,99)=99,IF(IFERROR(I280,99)=99,IF(IFERROR(E280,99)=99,IF(IFERROR(J280,99)=99,0,Scoring!$B$7),Scoring!$B$3),Scoring!$B$2),Scoring!$B$6),Scoring!$B$5),Scoring!$B$4)</f>
        <v>0.3</v>
      </c>
      <c r="AV280" s="78">
        <f t="shared" si="31"/>
        <v>1.2</v>
      </c>
      <c r="AW280" s="78"/>
      <c r="AX280" s="66"/>
      <c r="AY280" s="78"/>
      <c r="AZ280" s="76"/>
      <c r="BA280" s="76"/>
      <c r="BB280" s="76"/>
    </row>
    <row r="281" spans="1:54" x14ac:dyDescent="0.25">
      <c r="A281" s="77" t="s">
        <v>6158</v>
      </c>
      <c r="B281" s="76" t="str">
        <f t="shared" si="32"/>
        <v>210-106-0</v>
      </c>
      <c r="C281" s="77" t="s">
        <v>1517</v>
      </c>
      <c r="D281" s="77" t="s">
        <v>1518</v>
      </c>
      <c r="E281" s="76" t="str">
        <f>IF(C281="-",IF(A281="-",VLOOKUP(D281,'sin-list 180320_update'!$C$2:$C$835,1,FALSE),VLOOKUP(A281,'sin-list 180320_update'!$A$2:$A$835,1,FALSE)),VLOOKUP(C281,'sin-list 180320_update'!$B$2:$B$835,1,FALSE))</f>
        <v>210-106-0</v>
      </c>
      <c r="F281" s="76" t="e">
        <f>IF($C281="-",IF($A281="-",VLOOKUP($D281,'REACH Bilaga XVII_update'!$A$5:$A$131,1,FALSE),VLOOKUP($A281,'REACH Bilaga XVII_update'!$C$5:$C$131,1,FALSE)),VLOOKUP($C281,'REACH Bilaga XVII_update'!$B$5:$B$131,1,FALSE))</f>
        <v>#N/A</v>
      </c>
      <c r="G281" s="76" t="e">
        <f>IF($C281="-",IF($A281="-",VLOOKUP($D281,' REACH Bilaga 59_update'!$A$5:$A$210,1,FALSE),VLOOKUP($A281,' REACH Bilaga 59_update'!$D$5:$D$210,1,FALSE)),VLOOKUP($C281,' REACH Bilaga 59_update'!$C$5:$C$210,1,FALSE))</f>
        <v>#N/A</v>
      </c>
      <c r="H281" s="76" t="e">
        <f>IF($C281="-",IF($A281="-",VLOOKUP($D281,'REACH Bilaga XIV_update'!$A$5:$A$110,1,FALSE),VLOOKUP($A281,'REACH Bilaga XIV_update'!$D$5:$D$110,1,FALSE)),VLOOKUP($C281,'REACH Bilaga XIV_update'!$C$5:$C$110,1,FALSE))</f>
        <v>#N/A</v>
      </c>
      <c r="I281" s="76" t="e">
        <f>IF($C281="-",IF($A281="-",VLOOKUP($D281,CoRAP_update!$A$5:$A$376,1,FALSE),VLOOKUP($A281,CoRAP_update!$D$5:$D$376,1,FALSE)),VLOOKUP($C281,CoRAP_update!$C$5:$C$376,1,FALSE))</f>
        <v>#N/A</v>
      </c>
      <c r="J281" s="76" t="e">
        <f>IF($C281="-",IF($A281="-",VLOOKUP($D281,EDC_update!$C$2:$C$450,1,FALSE),VLOOKUP($A281,EDC_update!$B$2:$B$450,1,FALSE)),VLOOKUP($C281,EDC_update!$L$2:$L$450,1,FALSE))</f>
        <v>#N/A</v>
      </c>
      <c r="K281" s="76" t="str">
        <f>IF($C281="-",IF($A281="-",IF(VLOOKUP($D281,'sin-list 180320_update'!$C$2:$S$835,3,FALSE)="",NA(),VLOOKUP($D281,'sin-list 180320_update'!$C$2:$S$835,3,FALSE)),IF(VLOOKUP($A281,'sin-list 180320_update'!$A$2:$S$835,5,FALSE)="",NA(),VLOOKUP($A281,'sin-list 180320_update'!$A$2:$S$835,5,FALSE))),IF(VLOOKUP($C281,'sin-list 180320_update'!$B$2:$S$835,4,FALSE)="",NA(),VLOOKUP($C281,'sin-list 180320_update'!$B$2:$S$835,4,FALSE)))</f>
        <v>Classified CMR according to Annex VI of Regulation 1272/2008</v>
      </c>
      <c r="L281" s="76" t="str">
        <f>IF($C281="-",IF($A281="-",VLOOKUP($D281,'sin-list 180320_update'!$C$2:$S$835,6,FALSE),VLOOKUP($A281,'sin-list 180320_update'!$A$2:$S$835,8,FALSE)),VLOOKUP($C281,'sin-list 180320_update'!$B$2:$S$835,7,FALSE))</f>
        <v>Carc. 1B
Muta. 2
Repr. 2
Acute Tox. 3 *
Acute Tox. 3 *
Acute Tox. 3 *
STOT RE 2 *
Aquatic Chronic 3</v>
      </c>
      <c r="M281" s="76" t="str">
        <f>IF($C281="-",IF($A281="-",IF(VLOOKUP($D281,'sin-list 180320_update'!$C$2:$S$835,8,FALSE)="",NA(),VLOOKUP($D281,'sin-list 180320_update'!$C$2:$S$835,8,FALSE)),IF(VLOOKUP($A281,'sin-list 180320_update'!$A$2:$S$835,10,FALSE)="",NA(),VLOOKUP($A281,'sin-list 180320_update'!$A$2:$S$835,10,FALSE))),IF(VLOOKUP($C281,'sin-list 180320_update'!$B$2:$S$835,9,FALSE)="",NA(),VLOOKUP($C281,'sin-list 180320_update'!$B$2:$S$835,9,FALSE)))</f>
        <v>H350
H341
H361f ***
H331
H311
H301
H373 **
H412</v>
      </c>
      <c r="N281" s="76" t="e">
        <f>IF($C281="-",IF($A281="-",IF(VLOOKUP($D281,'REACH Bilaga XVII_update'!$A$5:$E$131,4,FALSE)="",NA(),VLOOKUP($D281,'REACH Bilaga XVII_update'!$A$5:$E$131,4,FALSE)),IF(VLOOKUP($A281,'REACH Bilaga XVII_update'!$C$5:$D$131,2,FALSE)="",NA(),VLOOKUP($A281,'REACH Bilaga XVII_update'!$C$5:$D$131,2,FALSE))),IF(VLOOKUP($C281,'REACH Bilaga XVII_update'!$B$5:$D$131,3,FALSE)="",NA(),VLOOKUP($C281,'REACH Bilaga XVII_update'!$B$5:$D$131,3,FALSE)))</f>
        <v>#N/A</v>
      </c>
      <c r="O281" s="76" t="e">
        <f>IF($C281="-",IF($A281="-",IF(VLOOKUP($D281,' REACH Bilaga 59_update'!$A$5:$E$210,5,FALSE)="",NA(),VLOOKUP($D281,' REACH Bilaga 59_update'!$A$5:$E$210,5,FALSE)),IF(VLOOKUP($A281,' REACH Bilaga 59_update'!$D$5:$E$210,2,FALSE)="",NA(),VLOOKUP($A281,' REACH Bilaga 59_update'!$D$5:$E$210,2,FALSE))),IF(VLOOKUP($C281,' REACH Bilaga 59_update'!$C$5:$E$210,3,FALSE)="",NA(),VLOOKUP($C281,' REACH Bilaga 59_update'!$C$5:$E$210,3,FALSE)))</f>
        <v>#N/A</v>
      </c>
      <c r="P281" s="76" t="e">
        <f>IF(C281="-",IF(A281="-",IFERROR(VLOOKUP($D281,' REACH Bilaga 59_update'!$A$5:$F$210,MATCH(Sammanfattning!P$1,' REACH Bilaga 59_update'!$A$4:$F$4,0),FALSE),VLOOKUP($D281,'REACH Bilaga XIV_update'!$A$4:$H$110,MATCH(Sammanfattning!P$1,'REACH Bilaga XIV_update'!$A$4:$H$4,0),FALSE)),IFERROR(VLOOKUP($A281,' REACH Bilaga 59_update'!$D$5:$F$210,MATCH(Sammanfattning!P$1,' REACH Bilaga 59_update'!$D$4:$F$4,0),FALSE),VLOOKUP($A281,'REACH Bilaga XIV_update'!$D$4:$H$110,MATCH(Sammanfattning!P$1,'REACH Bilaga XIV_update'!$D$4:$H$4,0),FALSE))),IFERROR(VLOOKUP($C281,' REACH Bilaga 59_update'!$C$5:$F$210,MATCH(Sammanfattning!P$1,' REACH Bilaga 59_update'!$C$4:$F$4,0),FALSE),VLOOKUP($C281,'REACH Bilaga XIV_update'!$C$4:$H$110,MATCH(Sammanfattning!P$1,'REACH Bilaga XIV_update'!$C$4:$H$4,0),FALSE)))</f>
        <v>#N/A</v>
      </c>
      <c r="Q281" s="76" t="e">
        <f>IF($C281="-",IF($A281="-",IF(VLOOKUP($D281,'REACH Bilaga XIV_update'!$A$5:$I$110,9,FALSE)="",NA(),VLOOKUP($D281,'REACH Bilaga XIV_update'!$A$5:$I$110,9,FALSE)),IF(VLOOKUP($A281,'REACH Bilaga XIV_update'!$D$5:$I$110,6,FALSE)="",NA(),VLOOKUP($A281,'REACH Bilaga XIV_update'!$D$5:$I$110,6,FALSE))),IF(VLOOKUP($C281,'REACH Bilaga XIV_update'!$C$5:$I$110,7,FALSE)="",NA(),VLOOKUP($C281,'REACH Bilaga XIV_update'!$C$5:$I$110,7,FALSE)))</f>
        <v>#N/A</v>
      </c>
      <c r="R281" s="76" t="e">
        <f>IF($C281="-",IF($A281="-",IF(VLOOKUP($D281,CoRAP_update!$A$5:$O$376,15,FALSE)="",NA(),VLOOKUP($D281,CoRAP_update!$A$5:$O$376,15,FALSE)),IF(VLOOKUP($A281,CoRAP_update!$D$5:$O$376,12,FALSE)="",NA(),VLOOKUP($A281,CoRAP_update!$D$5:$O$376,12,FALSE))),IF(VLOOKUP($C281,CoRAP_update!$C$5:$O$376,13,FALSE)="",NA(),VLOOKUP($C281,CoRAP_update!$C$5:$O$376,13,FALSE)))</f>
        <v>#N/A</v>
      </c>
      <c r="S281" s="144" t="e">
        <f>IF($C281="-",IF($A281="-",VLOOKUP($D281,CoRAP_update!$A$5:$J$376,MATCH(Sammanfattning!S$1,CoRAP_update!$A$4:$J$4,0),FALSE),VLOOKUP($A281,CoRAP_update!$D$5:$J$376,MATCH(Sammanfattning!S$1,CoRAP_update!$D$4:$J$4,0),FALSE)),VLOOKUP($C281,CoRAP_update!$C$5:$J$376,MATCH(Sammanfattning!S$1,CoRAP_update!$C$4:$J$4,0),FALSE))</f>
        <v>#N/A</v>
      </c>
      <c r="T281" s="76" t="e">
        <f>IF($A281="-",VLOOKUP($D281,EDC_update!$C$2:$F$450,4,FALSE),VLOOKUP($A281,EDC_update!$B$2:$F$450,5,FALSE))</f>
        <v>#N/A</v>
      </c>
      <c r="V281" s="78">
        <f>IF(IFERROR(SEARCH("PBT",P281),99)=99,IF(IFERROR(SEARCH("suspected PBT",S281),99)=99,IF(IFERROR(SEARCH("concluded to be PBT",K281),99)=99,IF(IFERROR(SEARCH("PBT",S281),99)=99,IF(IFERROR(SEARCH("PBT cand",L281),99)=99,IF(IFERROR(SEARCH("PBT",L281),99)=99,IF(IFERROR(SEARCH("persistent, bioackumulative and toxic properties",K281),99)=99,0,Scoring!$E$3),Scoring!$E$3),Scoring!$E$7),Scoring!$E$3),Scoring!$E$5),Scoring!$E$6),Scoring!$E$3)</f>
        <v>0</v>
      </c>
      <c r="W281" s="78">
        <f>IF(IFERROR(SEARCH("vPvB",P281),99)=99,IF(IFERROR(SEARCH("suspected pbt/vPvB",S281),99)=99,IF(IFERROR(SEARCH("vPvB",S281),99)=99,IF(IFERROR(SEARCH("concluded to be a vPvB",S281),99)=99,IF(IFERROR(SEARCH("identified as vPvB",K281),99)=99,IF(IFERROR(SEARCH("concluded to be a vPvB",K281),99)=99,IF(IFERROR(SEARCH("concluded to be both pbt and vPvB",S281),99)=99,IF(IFERROR(SEARCH("concluded to be both pbt and vPvB",K281),99)=99,0,Scoring!$E$5),Scoring!$E$5),Scoring!$E$5),Scoring!$E$5),Scoring!$E$5),Scoring!$E$4),Scoring!$E$6),Scoring!$E$4)</f>
        <v>0</v>
      </c>
      <c r="X281" s="78">
        <f>IF(IFERROR(SEARCH("H410",N281),99)=99,IF(IFERROR(SEARCH("H410",O281),99)=99,IF(IFERROR(SEARCH("H410",Q281),99)=99,IF(IFERROR(SEARCH("H410",M281),99)=99,IF(IFERROR(SEARCH("H410",R281),99)=99,IF(IFERROR(SEARCH("H411",N281),99)=99,IF(IFERROR(SEARCH("H411",O281),99)=99,IF(IFERROR(SEARCH("H411",Q281),99)=99,IF(IFERROR(SEARCH("H411",M281),99)=99,IF(IFERROR(SEARCH("H411",R281),99)=99,IF(IFERROR(SEARCH("H413",N281),99)=99,IF(IFERROR(SEARCH("H413",O281),99)=99,IF(IFERROR(SEARCH("H413",Q281),99)=99,IF(IFERROR(SEARCH("H413",M281),99)=99,IF(IFERROR(SEARCH("H413",R281),99)=99,IF(IFERROR(SEARCH("H412",N281),99)=99,IF(IFERROR(SEARCH("H412",O281),99)=99,IF(IFERROR(SEARCH("H412",Q281),99)=99,IF(IFERROR(SEARCH("H412",M281),99)=99,IF(IFERROR(SEARCH("H412",R281),99)=99,0,Scoring!$E$2),Scoring!$E$2),Scoring!$E$2),Scoring!$E$2),Scoring!$E$2),Scoring!$E$2),Scoring!$E$2),Scoring!$E$2),Scoring!$E$2),Scoring!$E$2),Scoring!$E$2),Scoring!$E$2),Scoring!$E$2),Scoring!$E$2),Scoring!$E$2),Scoring!$E$2),Scoring!$E$2),Scoring!$E$2),Scoring!$E$2),Scoring!$E$2)</f>
        <v>1</v>
      </c>
      <c r="Y281" s="78">
        <f>IF(IFERROR(SEARCH("CMR",K281),99)=99,IF(IFERROR(SEARCH("Suspected CMR",S281),99)=99,IF(IFERROR(SEARCH("CMR",S281),99)=99,0,Scoring!$E$8),Scoring!$E$9),Scoring!$E$8)</f>
        <v>3</v>
      </c>
      <c r="Z281" s="78">
        <f>IF(IFERROR(SEARCH("H350",N281),99)=99,IF(IFERROR(SEARCH("H350",O281),99)=99,IF(IFERROR(SEARCH("H350",Q281),99)=99,IF(IFERROR(SEARCH("H350",M281),99)=99,IF(IFERROR(SEARCH("H350",R281),99)=99,IF(IFERROR(SEARCH("H351",N281),99)=99,IF(IFERROR(SEARCH("H351",O281),99)=99,IF(IFERROR(SEARCH("H351",Q281),99)=99,IF(IFERROR(SEARCH("H351",M281),99)=99,IF(IFERROR(SEARCH("H351",R281),99)=99,IF(IFERROR(SEARCH("carcinogenic",P281),99)=99,IF(IFERROR(SEARCH("suspected carcinogenic",S281),99)=99,0,Scoring!$E$12),Scoring!$E$11),Scoring!$E$10),Scoring!$E$10),Scoring!$E$10),Scoring!$E$10),Scoring!$E$10),Scoring!$E$10),Scoring!$E$10),Scoring!$E$10),Scoring!$E$10),Scoring!$E$10)</f>
        <v>1</v>
      </c>
      <c r="AA281" s="78">
        <f>IF(IFERROR(SEARCH("H340",N281),99)=99,IF(IFERROR(SEARCH("H340",O281),99)=99,IF(IFERROR(SEARCH("H340",Q281),99)=99,IF(IFERROR(SEARCH("H340",M281),99)=99,IF(IFERROR(SEARCH("H340",R281),99)=99,IF(IFERROR(SEARCH("H341",N281),99)=99,IF(IFERROR(SEARCH("H341",O281),99)=99,IF(IFERROR(SEARCH("H341",Q281),99)=99,IF(IFERROR(SEARCH("H341",M281),99)=99,IF(IFERROR(SEARCH("H341",R281),99)=99,IF(IFERROR(SEARCH("mutagenic",P281),99)=99,IF(IFERROR(SEARCH("suspected mutagenic",S281),99)=99,0,Scoring!$E$15),Scoring!$E$14),Scoring!$E$13),Scoring!$E$13),Scoring!$E$13),Scoring!$E$13),Scoring!$E$13),Scoring!$E$13),Scoring!$E$13),Scoring!$E$13),Scoring!$E$13),Scoring!$E$13)</f>
        <v>1</v>
      </c>
      <c r="AB281" s="78">
        <f>IF(IFERROR(SEARCH("H360",N281),99)=99,IF(IFERROR(SEARCH("H360",O281),99)=99,IF(IFERROR(SEARCH("H360",Q281),99)=99,IF(IFERROR(SEARCH("H360",M281),99)=99,IF(IFERROR(SEARCH("H360",R281),99)=99,IF(IFERROR(SEARCH("H361",N281),99)=99,IF(IFERROR(SEARCH("H361",O281),99)=99,IF(IFERROR(SEARCH("H361",Q281),99)=99,IF(IFERROR(SEARCH("H361",M281),99)=99,IF(IFERROR(SEARCH("H361",R281),99)=99,IF(IFERROR(SEARCH("reproduction",P281),99)=99,IF(IFERROR(SEARCH("suspected reprotoxic",S281),99)=99,IF(IFERROR(SEARCH("reprotoxic",S281),99)=99,IF(IFERROR(SEARCH("reprotoxic",K281),99)=99,0,Scoring!$E$18),Scoring!$E$18),Scoring!$E$19),Scoring!$E$17),Scoring!$E$16),Scoring!$E$16),Scoring!$E$16),Scoring!$E$16),Scoring!$E$16),Scoring!$E$16),Scoring!$E$16),Scoring!$E$16),Scoring!$E$16),Scoring!$E$16)</f>
        <v>1</v>
      </c>
      <c r="AC281" s="78">
        <f>IF(IFERROR(SEARCH("57f",L281),99)=99,IF(IFERROR(SEARCH("57(f)",P281),99)=99,0,Scoring!$E$20),Scoring!$E$20)</f>
        <v>0</v>
      </c>
      <c r="AD281" s="78">
        <f>IF(IFERROR(SEARCH("CAT1",T281),99)=99,IF(IFERROR(SEARCH("CAT2",T281),99)=99,IF(IFERROR(SEARCH("CAT3",T281),99)=99,IF(IFERROR(SEARCH("concluded to be endocrine",K281),99)=99,IF(IFERROR(SEARCH("categorised as endocrine",K281),99)=99,IF(IFERROR(SEARCH("endocrine disrupting",P281),99)=99,IF(IFERROR(SEARCH("endocrine disrupting",K281),99)=99,IF(IFERROR(SEARCH("suspected endocrine",S281),99)=99,IF(IFERROR(SEARCH("potential endocrine",S281),99)=99,0,Scoring!$E$25),Scoring!$E$25),Scoring!$E$24),Scoring!$E$24),Scoring!$E$24),Scoring!$E$24),Scoring!$E$23),Scoring!$E$22),Scoring!$E$21)</f>
        <v>0</v>
      </c>
      <c r="AE281" s="78">
        <f>IF(IFERROR(SEARCH("suspected sensitiser",S281),99)=99,IF(IFERROR(SEARCH("sensitiser",S281),99)=99,IF(IFERROR(SEARCH("other hazard based concern",S281),99)=99,0,Scoring!$E$28),Scoring!$E$26),Scoring!$E$27)</f>
        <v>0</v>
      </c>
      <c r="AF281" s="78">
        <f>IF(IFERROR(M281,1)=1,IF(IFERROR(N281,1)=1,IF(IFERROR(O281,1)=1,IF(IFERROR(Q281,1)=1,IF(IFERROR(R281,1)=1,IF(IFERROR(T281,1)=1,IF(IFERROR(K281,1)=1,IF(IFERROR(P281,1)=1,IF(IFERROR(S281,1)=1,Scoring!$E$29,0),0),0),0),0),0),0),0),0)</f>
        <v>0</v>
      </c>
      <c r="AG281" s="78">
        <f t="shared" si="30"/>
        <v>4</v>
      </c>
      <c r="AI281" s="93"/>
      <c r="AJ281" s="94"/>
      <c r="AK281" s="76"/>
      <c r="AL281" s="75"/>
      <c r="AN281" s="79"/>
      <c r="AO281" s="79"/>
      <c r="AP281" s="79"/>
      <c r="AQ281" s="79"/>
      <c r="AR281" s="79"/>
      <c r="AS281" s="78"/>
      <c r="AU281" s="79">
        <f>IF(IFERROR(F281,99)=99,IF(IFERROR(G281,99)=99,IF(IFERROR(H281,99)=99,IF(IFERROR(I281,99)=99,IF(IFERROR(E281,99)=99,IF(IFERROR(J281,99)=99,0,Scoring!$B$7),Scoring!$B$3),Scoring!$B$2),Scoring!$B$6),Scoring!$B$5),Scoring!$B$4)</f>
        <v>0.3</v>
      </c>
      <c r="AV281" s="78">
        <f t="shared" si="31"/>
        <v>1.2</v>
      </c>
      <c r="AW281" s="78"/>
      <c r="AX281" s="66"/>
      <c r="AY281" s="78"/>
      <c r="AZ281" s="76"/>
      <c r="BA281" s="76"/>
      <c r="BB281" s="76"/>
    </row>
    <row r="282" spans="1:54" x14ac:dyDescent="0.25">
      <c r="A282" s="77" t="s">
        <v>6160</v>
      </c>
      <c r="B282" s="76" t="str">
        <f t="shared" si="32"/>
        <v>210-222-1</v>
      </c>
      <c r="C282" s="77" t="s">
        <v>1522</v>
      </c>
      <c r="D282" s="77" t="s">
        <v>1523</v>
      </c>
      <c r="E282" s="76" t="str">
        <f>IF(C282="-",IF(A282="-",VLOOKUP(D282,'sin-list 180320_update'!$C$2:$C$835,1,FALSE),VLOOKUP(A282,'sin-list 180320_update'!$A$2:$A$835,1,FALSE)),VLOOKUP(C282,'sin-list 180320_update'!$B$2:$B$835,1,FALSE))</f>
        <v>210-222-1</v>
      </c>
      <c r="F282" s="76" t="e">
        <f>IF($C282="-",IF($A282="-",VLOOKUP($D282,'REACH Bilaga XVII_update'!$A$5:$A$131,1,FALSE),VLOOKUP($A282,'REACH Bilaga XVII_update'!$C$5:$C$131,1,FALSE)),VLOOKUP($C282,'REACH Bilaga XVII_update'!$B$5:$B$131,1,FALSE))</f>
        <v>#N/A</v>
      </c>
      <c r="G282" s="76" t="e">
        <f>IF($C282="-",IF($A282="-",VLOOKUP($D282,' REACH Bilaga 59_update'!$A$5:$A$210,1,FALSE),VLOOKUP($A282,' REACH Bilaga 59_update'!$D$5:$D$210,1,FALSE)),VLOOKUP($C282,' REACH Bilaga 59_update'!$C$5:$C$210,1,FALSE))</f>
        <v>#N/A</v>
      </c>
      <c r="H282" s="76" t="e">
        <f>IF($C282="-",IF($A282="-",VLOOKUP($D282,'REACH Bilaga XIV_update'!$A$5:$A$110,1,FALSE),VLOOKUP($A282,'REACH Bilaga XIV_update'!$D$5:$D$110,1,FALSE)),VLOOKUP($C282,'REACH Bilaga XIV_update'!$C$5:$C$110,1,FALSE))</f>
        <v>#N/A</v>
      </c>
      <c r="I282" s="76" t="e">
        <f>IF($C282="-",IF($A282="-",VLOOKUP($D282,CoRAP_update!$A$5:$A$376,1,FALSE),VLOOKUP($A282,CoRAP_update!$D$5:$D$376,1,FALSE)),VLOOKUP($C282,CoRAP_update!$C$5:$C$376,1,FALSE))</f>
        <v>#N/A</v>
      </c>
      <c r="J282" s="76" t="e">
        <f>IF($C282="-",IF($A282="-",VLOOKUP($D282,EDC_update!$C$2:$C$450,1,FALSE),VLOOKUP($A282,EDC_update!$B$2:$B$450,1,FALSE)),VLOOKUP($C282,EDC_update!$L$2:$L$450,1,FALSE))</f>
        <v>#N/A</v>
      </c>
      <c r="K282" s="76" t="str">
        <f>IF($C282="-",IF($A282="-",IF(VLOOKUP($D282,'sin-list 180320_update'!$C$2:$S$835,3,FALSE)="",NA(),VLOOKUP($D282,'sin-list 180320_update'!$C$2:$S$835,3,FALSE)),IF(VLOOKUP($A282,'sin-list 180320_update'!$A$2:$S$835,5,FALSE)="",NA(),VLOOKUP($A282,'sin-list 180320_update'!$A$2:$S$835,5,FALSE))),IF(VLOOKUP($C282,'sin-list 180320_update'!$B$2:$S$835,4,FALSE)="",NA(),VLOOKUP($C282,'sin-list 180320_update'!$B$2:$S$835,4,FALSE)))</f>
        <v>Classified CMR according to Annex VI of Regulation 1272/2008</v>
      </c>
      <c r="L282" s="76" t="str">
        <f>IF($C282="-",IF($A282="-",VLOOKUP($D282,'sin-list 180320_update'!$C$2:$S$835,6,FALSE),VLOOKUP($A282,'sin-list 180320_update'!$A$2:$S$835,8,FALSE)),VLOOKUP($C282,'sin-list 180320_update'!$B$2:$S$835,7,FALSE))</f>
        <v>Carc. 1B
Muta. 2
Repr. 2
Acute Tox. 3 *
Acute Tox. 3 *
Acute Tox. 3 *
STOT RE 2 *
Aquatic Chronic 2</v>
      </c>
      <c r="M282" s="76" t="str">
        <f>IF($C282="-",IF($A282="-",IF(VLOOKUP($D282,'sin-list 180320_update'!$C$2:$S$835,8,FALSE)="",NA(),VLOOKUP($D282,'sin-list 180320_update'!$C$2:$S$835,8,FALSE)),IF(VLOOKUP($A282,'sin-list 180320_update'!$A$2:$S$835,10,FALSE)="",NA(),VLOOKUP($A282,'sin-list 180320_update'!$A$2:$S$835,10,FALSE))),IF(VLOOKUP($C282,'sin-list 180320_update'!$B$2:$S$835,9,FALSE)="",NA(),VLOOKUP($C282,'sin-list 180320_update'!$B$2:$S$835,9,FALSE)))</f>
        <v>H350
H341
H361f ***
H331
H311
H301
H373 **
H411</v>
      </c>
      <c r="N282" s="76" t="e">
        <f>IF($C282="-",IF($A282="-",IF(VLOOKUP($D282,'REACH Bilaga XVII_update'!$A$5:$E$131,4,FALSE)="",NA(),VLOOKUP($D282,'REACH Bilaga XVII_update'!$A$5:$E$131,4,FALSE)),IF(VLOOKUP($A282,'REACH Bilaga XVII_update'!$C$5:$D$131,2,FALSE)="",NA(),VLOOKUP($A282,'REACH Bilaga XVII_update'!$C$5:$D$131,2,FALSE))),IF(VLOOKUP($C282,'REACH Bilaga XVII_update'!$B$5:$D$131,3,FALSE)="",NA(),VLOOKUP($C282,'REACH Bilaga XVII_update'!$B$5:$D$131,3,FALSE)))</f>
        <v>#N/A</v>
      </c>
      <c r="O282" s="76" t="e">
        <f>IF($C282="-",IF($A282="-",IF(VLOOKUP($D282,' REACH Bilaga 59_update'!$A$5:$E$210,5,FALSE)="",NA(),VLOOKUP($D282,' REACH Bilaga 59_update'!$A$5:$E$210,5,FALSE)),IF(VLOOKUP($A282,' REACH Bilaga 59_update'!$D$5:$E$210,2,FALSE)="",NA(),VLOOKUP($A282,' REACH Bilaga 59_update'!$D$5:$E$210,2,FALSE))),IF(VLOOKUP($C282,' REACH Bilaga 59_update'!$C$5:$E$210,3,FALSE)="",NA(),VLOOKUP($C282,' REACH Bilaga 59_update'!$C$5:$E$210,3,FALSE)))</f>
        <v>#N/A</v>
      </c>
      <c r="P282" s="76" t="e">
        <f>IF(C282="-",IF(A282="-",IFERROR(VLOOKUP($D282,' REACH Bilaga 59_update'!$A$5:$F$210,MATCH(Sammanfattning!P$1,' REACH Bilaga 59_update'!$A$4:$F$4,0),FALSE),VLOOKUP($D282,'REACH Bilaga XIV_update'!$A$4:$H$110,MATCH(Sammanfattning!P$1,'REACH Bilaga XIV_update'!$A$4:$H$4,0),FALSE)),IFERROR(VLOOKUP($A282,' REACH Bilaga 59_update'!$D$5:$F$210,MATCH(Sammanfattning!P$1,' REACH Bilaga 59_update'!$D$4:$F$4,0),FALSE),VLOOKUP($A282,'REACH Bilaga XIV_update'!$D$4:$H$110,MATCH(Sammanfattning!P$1,'REACH Bilaga XIV_update'!$D$4:$H$4,0),FALSE))),IFERROR(VLOOKUP($C282,' REACH Bilaga 59_update'!$C$5:$F$210,MATCH(Sammanfattning!P$1,' REACH Bilaga 59_update'!$C$4:$F$4,0),FALSE),VLOOKUP($C282,'REACH Bilaga XIV_update'!$C$4:$H$110,MATCH(Sammanfattning!P$1,'REACH Bilaga XIV_update'!$C$4:$H$4,0),FALSE)))</f>
        <v>#N/A</v>
      </c>
      <c r="Q282" s="76" t="e">
        <f>IF($C282="-",IF($A282="-",IF(VLOOKUP($D282,'REACH Bilaga XIV_update'!$A$5:$I$110,9,FALSE)="",NA(),VLOOKUP($D282,'REACH Bilaga XIV_update'!$A$5:$I$110,9,FALSE)),IF(VLOOKUP($A282,'REACH Bilaga XIV_update'!$D$5:$I$110,6,FALSE)="",NA(),VLOOKUP($A282,'REACH Bilaga XIV_update'!$D$5:$I$110,6,FALSE))),IF(VLOOKUP($C282,'REACH Bilaga XIV_update'!$C$5:$I$110,7,FALSE)="",NA(),VLOOKUP($C282,'REACH Bilaga XIV_update'!$C$5:$I$110,7,FALSE)))</f>
        <v>#N/A</v>
      </c>
      <c r="R282" s="76" t="e">
        <f>IF($C282="-",IF($A282="-",IF(VLOOKUP($D282,CoRAP_update!$A$5:$O$376,15,FALSE)="",NA(),VLOOKUP($D282,CoRAP_update!$A$5:$O$376,15,FALSE)),IF(VLOOKUP($A282,CoRAP_update!$D$5:$O$376,12,FALSE)="",NA(),VLOOKUP($A282,CoRAP_update!$D$5:$O$376,12,FALSE))),IF(VLOOKUP($C282,CoRAP_update!$C$5:$O$376,13,FALSE)="",NA(),VLOOKUP($C282,CoRAP_update!$C$5:$O$376,13,FALSE)))</f>
        <v>#N/A</v>
      </c>
      <c r="S282" s="144" t="e">
        <f>IF($C282="-",IF($A282="-",VLOOKUP($D282,CoRAP_update!$A$5:$J$376,MATCH(Sammanfattning!S$1,CoRAP_update!$A$4:$J$4,0),FALSE),VLOOKUP($A282,CoRAP_update!$D$5:$J$376,MATCH(Sammanfattning!S$1,CoRAP_update!$D$4:$J$4,0),FALSE)),VLOOKUP($C282,CoRAP_update!$C$5:$J$376,MATCH(Sammanfattning!S$1,CoRAP_update!$C$4:$J$4,0),FALSE))</f>
        <v>#N/A</v>
      </c>
      <c r="T282" s="76" t="e">
        <f>IF($A282="-",VLOOKUP($D282,EDC_update!$C$2:$F$450,4,FALSE),VLOOKUP($A282,EDC_update!$B$2:$F$450,5,FALSE))</f>
        <v>#N/A</v>
      </c>
      <c r="V282" s="78">
        <f>IF(IFERROR(SEARCH("PBT",P282),99)=99,IF(IFERROR(SEARCH("suspected PBT",S282),99)=99,IF(IFERROR(SEARCH("concluded to be PBT",K282),99)=99,IF(IFERROR(SEARCH("PBT",S282),99)=99,IF(IFERROR(SEARCH("PBT cand",L282),99)=99,IF(IFERROR(SEARCH("PBT",L282),99)=99,IF(IFERROR(SEARCH("persistent, bioackumulative and toxic properties",K282),99)=99,0,Scoring!$E$3),Scoring!$E$3),Scoring!$E$7),Scoring!$E$3),Scoring!$E$5),Scoring!$E$6),Scoring!$E$3)</f>
        <v>0</v>
      </c>
      <c r="W282" s="78">
        <f>IF(IFERROR(SEARCH("vPvB",P282),99)=99,IF(IFERROR(SEARCH("suspected pbt/vPvB",S282),99)=99,IF(IFERROR(SEARCH("vPvB",S282),99)=99,IF(IFERROR(SEARCH("concluded to be a vPvB",S282),99)=99,IF(IFERROR(SEARCH("identified as vPvB",K282),99)=99,IF(IFERROR(SEARCH("concluded to be a vPvB",K282),99)=99,IF(IFERROR(SEARCH("concluded to be both pbt and vPvB",S282),99)=99,IF(IFERROR(SEARCH("concluded to be both pbt and vPvB",K282),99)=99,0,Scoring!$E$5),Scoring!$E$5),Scoring!$E$5),Scoring!$E$5),Scoring!$E$5),Scoring!$E$4),Scoring!$E$6),Scoring!$E$4)</f>
        <v>0</v>
      </c>
      <c r="X282" s="78">
        <f>IF(IFERROR(SEARCH("H410",N282),99)=99,IF(IFERROR(SEARCH("H410",O282),99)=99,IF(IFERROR(SEARCH("H410",Q282),99)=99,IF(IFERROR(SEARCH("H410",M282),99)=99,IF(IFERROR(SEARCH("H410",R282),99)=99,IF(IFERROR(SEARCH("H411",N282),99)=99,IF(IFERROR(SEARCH("H411",O282),99)=99,IF(IFERROR(SEARCH("H411",Q282),99)=99,IF(IFERROR(SEARCH("H411",M282),99)=99,IF(IFERROR(SEARCH("H411",R282),99)=99,IF(IFERROR(SEARCH("H413",N282),99)=99,IF(IFERROR(SEARCH("H413",O282),99)=99,IF(IFERROR(SEARCH("H413",Q282),99)=99,IF(IFERROR(SEARCH("H413",M282),99)=99,IF(IFERROR(SEARCH("H413",R282),99)=99,IF(IFERROR(SEARCH("H412",N282),99)=99,IF(IFERROR(SEARCH("H412",O282),99)=99,IF(IFERROR(SEARCH("H412",Q282),99)=99,IF(IFERROR(SEARCH("H412",M282),99)=99,IF(IFERROR(SEARCH("H412",R282),99)=99,0,Scoring!$E$2),Scoring!$E$2),Scoring!$E$2),Scoring!$E$2),Scoring!$E$2),Scoring!$E$2),Scoring!$E$2),Scoring!$E$2),Scoring!$E$2),Scoring!$E$2),Scoring!$E$2),Scoring!$E$2),Scoring!$E$2),Scoring!$E$2),Scoring!$E$2),Scoring!$E$2),Scoring!$E$2),Scoring!$E$2),Scoring!$E$2),Scoring!$E$2)</f>
        <v>1</v>
      </c>
      <c r="Y282" s="78">
        <f>IF(IFERROR(SEARCH("CMR",K282),99)=99,IF(IFERROR(SEARCH("Suspected CMR",S282),99)=99,IF(IFERROR(SEARCH("CMR",S282),99)=99,0,Scoring!$E$8),Scoring!$E$9),Scoring!$E$8)</f>
        <v>3</v>
      </c>
      <c r="Z282" s="78">
        <f>IF(IFERROR(SEARCH("H350",N282),99)=99,IF(IFERROR(SEARCH("H350",O282),99)=99,IF(IFERROR(SEARCH("H350",Q282),99)=99,IF(IFERROR(SEARCH("H350",M282),99)=99,IF(IFERROR(SEARCH("H350",R282),99)=99,IF(IFERROR(SEARCH("H351",N282),99)=99,IF(IFERROR(SEARCH("H351",O282),99)=99,IF(IFERROR(SEARCH("H351",Q282),99)=99,IF(IFERROR(SEARCH("H351",M282),99)=99,IF(IFERROR(SEARCH("H351",R282),99)=99,IF(IFERROR(SEARCH("carcinogenic",P282),99)=99,IF(IFERROR(SEARCH("suspected carcinogenic",S282),99)=99,0,Scoring!$E$12),Scoring!$E$11),Scoring!$E$10),Scoring!$E$10),Scoring!$E$10),Scoring!$E$10),Scoring!$E$10),Scoring!$E$10),Scoring!$E$10),Scoring!$E$10),Scoring!$E$10),Scoring!$E$10)</f>
        <v>1</v>
      </c>
      <c r="AA282" s="78">
        <f>IF(IFERROR(SEARCH("H340",N282),99)=99,IF(IFERROR(SEARCH("H340",O282),99)=99,IF(IFERROR(SEARCH("H340",Q282),99)=99,IF(IFERROR(SEARCH("H340",M282),99)=99,IF(IFERROR(SEARCH("H340",R282),99)=99,IF(IFERROR(SEARCH("H341",N282),99)=99,IF(IFERROR(SEARCH("H341",O282),99)=99,IF(IFERROR(SEARCH("H341",Q282),99)=99,IF(IFERROR(SEARCH("H341",M282),99)=99,IF(IFERROR(SEARCH("H341",R282),99)=99,IF(IFERROR(SEARCH("mutagenic",P282),99)=99,IF(IFERROR(SEARCH("suspected mutagenic",S282),99)=99,0,Scoring!$E$15),Scoring!$E$14),Scoring!$E$13),Scoring!$E$13),Scoring!$E$13),Scoring!$E$13),Scoring!$E$13),Scoring!$E$13),Scoring!$E$13),Scoring!$E$13),Scoring!$E$13),Scoring!$E$13)</f>
        <v>1</v>
      </c>
      <c r="AB282" s="78">
        <f>IF(IFERROR(SEARCH("H360",N282),99)=99,IF(IFERROR(SEARCH("H360",O282),99)=99,IF(IFERROR(SEARCH("H360",Q282),99)=99,IF(IFERROR(SEARCH("H360",M282),99)=99,IF(IFERROR(SEARCH("H360",R282),99)=99,IF(IFERROR(SEARCH("H361",N282),99)=99,IF(IFERROR(SEARCH("H361",O282),99)=99,IF(IFERROR(SEARCH("H361",Q282),99)=99,IF(IFERROR(SEARCH("H361",M282),99)=99,IF(IFERROR(SEARCH("H361",R282),99)=99,IF(IFERROR(SEARCH("reproduction",P282),99)=99,IF(IFERROR(SEARCH("suspected reprotoxic",S282),99)=99,IF(IFERROR(SEARCH("reprotoxic",S282),99)=99,IF(IFERROR(SEARCH("reprotoxic",K282),99)=99,0,Scoring!$E$18),Scoring!$E$18),Scoring!$E$19),Scoring!$E$17),Scoring!$E$16),Scoring!$E$16),Scoring!$E$16),Scoring!$E$16),Scoring!$E$16),Scoring!$E$16),Scoring!$E$16),Scoring!$E$16),Scoring!$E$16),Scoring!$E$16)</f>
        <v>1</v>
      </c>
      <c r="AC282" s="78">
        <f>IF(IFERROR(SEARCH("57f",L282),99)=99,IF(IFERROR(SEARCH("57(f)",P282),99)=99,0,Scoring!$E$20),Scoring!$E$20)</f>
        <v>0</v>
      </c>
      <c r="AD282" s="78">
        <f>IF(IFERROR(SEARCH("CAT1",T282),99)=99,IF(IFERROR(SEARCH("CAT2",T282),99)=99,IF(IFERROR(SEARCH("CAT3",T282),99)=99,IF(IFERROR(SEARCH("concluded to be endocrine",K282),99)=99,IF(IFERROR(SEARCH("categorised as endocrine",K282),99)=99,IF(IFERROR(SEARCH("endocrine disrupting",P282),99)=99,IF(IFERROR(SEARCH("endocrine disrupting",K282),99)=99,IF(IFERROR(SEARCH("suspected endocrine",S282),99)=99,IF(IFERROR(SEARCH("potential endocrine",S282),99)=99,0,Scoring!$E$25),Scoring!$E$25),Scoring!$E$24),Scoring!$E$24),Scoring!$E$24),Scoring!$E$24),Scoring!$E$23),Scoring!$E$22),Scoring!$E$21)</f>
        <v>0</v>
      </c>
      <c r="AE282" s="78">
        <f>IF(IFERROR(SEARCH("suspected sensitiser",S282),99)=99,IF(IFERROR(SEARCH("sensitiser",S282),99)=99,IF(IFERROR(SEARCH("other hazard based concern",S282),99)=99,0,Scoring!$E$28),Scoring!$E$26),Scoring!$E$27)</f>
        <v>0</v>
      </c>
      <c r="AF282" s="78">
        <f>IF(IFERROR(M282,1)=1,IF(IFERROR(N282,1)=1,IF(IFERROR(O282,1)=1,IF(IFERROR(Q282,1)=1,IF(IFERROR(R282,1)=1,IF(IFERROR(T282,1)=1,IF(IFERROR(K282,1)=1,IF(IFERROR(P282,1)=1,IF(IFERROR(S282,1)=1,Scoring!$E$29,0),0),0),0),0),0),0),0),0)</f>
        <v>0</v>
      </c>
      <c r="AG282" s="78">
        <f t="shared" si="30"/>
        <v>4</v>
      </c>
      <c r="AI282" s="93"/>
      <c r="AJ282" s="94"/>
      <c r="AK282" s="76"/>
      <c r="AL282" s="75"/>
      <c r="AN282" s="79"/>
      <c r="AO282" s="79"/>
      <c r="AP282" s="79"/>
      <c r="AQ282" s="79"/>
      <c r="AR282" s="79"/>
      <c r="AS282" s="78"/>
      <c r="AU282" s="79">
        <f>IF(IFERROR(F282,99)=99,IF(IFERROR(G282,99)=99,IF(IFERROR(H282,99)=99,IF(IFERROR(I282,99)=99,IF(IFERROR(E282,99)=99,IF(IFERROR(J282,99)=99,0,Scoring!$B$7),Scoring!$B$3),Scoring!$B$2),Scoring!$B$6),Scoring!$B$5),Scoring!$B$4)</f>
        <v>0.3</v>
      </c>
      <c r="AV282" s="78">
        <f t="shared" si="31"/>
        <v>1.2</v>
      </c>
      <c r="AW282" s="78"/>
      <c r="AX282" s="66"/>
      <c r="AY282" s="78"/>
      <c r="AZ282" s="76"/>
      <c r="BA282" s="76"/>
      <c r="BB282" s="76"/>
    </row>
    <row r="283" spans="1:54" x14ac:dyDescent="0.25">
      <c r="A283" s="77" t="s">
        <v>3312</v>
      </c>
      <c r="B283" s="76" t="str">
        <f t="shared" si="32"/>
        <v>210-313-6</v>
      </c>
      <c r="C283" s="77" t="s">
        <v>1531</v>
      </c>
      <c r="D283" s="77" t="s">
        <v>1532</v>
      </c>
      <c r="E283" s="76" t="str">
        <f>IF(C283="-",IF(A283="-",VLOOKUP(D283,'sin-list 180320_update'!$C$2:$C$835,1,FALSE),VLOOKUP(A283,'sin-list 180320_update'!$A$2:$A$835,1,FALSE)),VLOOKUP(C283,'sin-list 180320_update'!$B$2:$B$835,1,FALSE))</f>
        <v>210-313-6</v>
      </c>
      <c r="F283" s="76" t="str">
        <f>IF($C283="-",IF($A283="-",VLOOKUP($D283,'REACH Bilaga XVII_update'!$A$5:$A$131,1,FALSE),VLOOKUP($A283,'REACH Bilaga XVII_update'!$C$5:$C$131,1,FALSE)),VLOOKUP($C283,'REACH Bilaga XVII_update'!$B$5:$B$131,1,FALSE))</f>
        <v>210-313-6</v>
      </c>
      <c r="G283" s="76" t="e">
        <f>IF($C283="-",IF($A283="-",VLOOKUP($D283,' REACH Bilaga 59_update'!$A$5:$A$210,1,FALSE),VLOOKUP($A283,' REACH Bilaga 59_update'!$D$5:$D$210,1,FALSE)),VLOOKUP($C283,' REACH Bilaga 59_update'!$C$5:$C$210,1,FALSE))</f>
        <v>#N/A</v>
      </c>
      <c r="H283" s="76" t="e">
        <f>IF($C283="-",IF($A283="-",VLOOKUP($D283,'REACH Bilaga XIV_update'!$A$5:$A$110,1,FALSE),VLOOKUP($A283,'REACH Bilaga XIV_update'!$D$5:$D$110,1,FALSE)),VLOOKUP($C283,'REACH Bilaga XIV_update'!$C$5:$C$110,1,FALSE))</f>
        <v>#N/A</v>
      </c>
      <c r="I283" s="76" t="e">
        <f>IF($C283="-",IF($A283="-",VLOOKUP($D283,CoRAP_update!$A$5:$A$376,1,FALSE),VLOOKUP($A283,CoRAP_update!$D$5:$D$376,1,FALSE)),VLOOKUP($C283,CoRAP_update!$C$5:$C$376,1,FALSE))</f>
        <v>#N/A</v>
      </c>
      <c r="J283" s="76" t="e">
        <f>IF($C283="-",IF($A283="-",VLOOKUP($D283,EDC_update!$C$2:$C$450,1,FALSE),VLOOKUP($A283,EDC_update!$B$2:$B$450,1,FALSE)),VLOOKUP($C283,EDC_update!$L$2:$L$450,1,FALSE))</f>
        <v>#N/A</v>
      </c>
      <c r="K283" s="76" t="str">
        <f>IF($C283="-",IF($A283="-",IF(VLOOKUP($D283,'sin-list 180320_update'!$C$2:$S$835,3,FALSE)="",NA(),VLOOKUP($D283,'sin-list 180320_update'!$C$2:$S$835,3,FALSE)),IF(VLOOKUP($A283,'sin-list 180320_update'!$A$2:$S$835,5,FALSE)="",NA(),VLOOKUP($A283,'sin-list 180320_update'!$A$2:$S$835,5,FALSE))),IF(VLOOKUP($C283,'sin-list 180320_update'!$B$2:$S$835,4,FALSE)="",NA(),VLOOKUP($C283,'sin-list 180320_update'!$B$2:$S$835,4,FALSE)))</f>
        <v>Classified CMR according to Annex VI of Regulation 1272/2008</v>
      </c>
      <c r="L283" s="76" t="str">
        <f>IF($C283="-",IF($A283="-",VLOOKUP($D283,'sin-list 180320_update'!$C$2:$S$835,6,FALSE),VLOOKUP($A283,'sin-list 180320_update'!$A$2:$S$835,8,FALSE)),VLOOKUP($C283,'sin-list 180320_update'!$B$2:$S$835,7,FALSE))</f>
        <v>Carc. 1A
Acute Tox. 4 *
Aquatic Chronic 2</v>
      </c>
      <c r="M283" s="76" t="str">
        <f>IF($C283="-",IF($A283="-",IF(VLOOKUP($D283,'sin-list 180320_update'!$C$2:$S$835,8,FALSE)="",NA(),VLOOKUP($D283,'sin-list 180320_update'!$C$2:$S$835,8,FALSE)),IF(VLOOKUP($A283,'sin-list 180320_update'!$A$2:$S$835,10,FALSE)="",NA(),VLOOKUP($A283,'sin-list 180320_update'!$A$2:$S$835,10,FALSE))),IF(VLOOKUP($C283,'sin-list 180320_update'!$B$2:$S$835,9,FALSE)="",NA(),VLOOKUP($C283,'sin-list 180320_update'!$B$2:$S$835,9,FALSE)))</f>
        <v>H350
H302
H411</v>
      </c>
      <c r="N283" s="76" t="str">
        <f>IF($C283="-",IF($A283="-",IF(VLOOKUP($D283,'REACH Bilaga XVII_update'!$A$5:$E$131,4,FALSE)="",NA(),VLOOKUP($D283,'REACH Bilaga XVII_update'!$A$5:$E$131,4,FALSE)),IF(VLOOKUP($A283,'REACH Bilaga XVII_update'!$C$5:$D$131,2,FALSE)="",NA(),VLOOKUP($A283,'REACH Bilaga XVII_update'!$C$5:$D$131,2,FALSE))),IF(VLOOKUP($C283,'REACH Bilaga XVII_update'!$B$5:$D$131,3,FALSE)="",NA(),VLOOKUP($C283,'REACH Bilaga XVII_update'!$B$5:$D$131,3,FALSE)))</f>
        <v>H350
H302
H411</v>
      </c>
      <c r="O283" s="76" t="e">
        <f>IF($C283="-",IF($A283="-",IF(VLOOKUP($D283,' REACH Bilaga 59_update'!$A$5:$E$210,5,FALSE)="",NA(),VLOOKUP($D283,' REACH Bilaga 59_update'!$A$5:$E$210,5,FALSE)),IF(VLOOKUP($A283,' REACH Bilaga 59_update'!$D$5:$E$210,2,FALSE)="",NA(),VLOOKUP($A283,' REACH Bilaga 59_update'!$D$5:$E$210,2,FALSE))),IF(VLOOKUP($C283,' REACH Bilaga 59_update'!$C$5:$E$210,3,FALSE)="",NA(),VLOOKUP($C283,' REACH Bilaga 59_update'!$C$5:$E$210,3,FALSE)))</f>
        <v>#N/A</v>
      </c>
      <c r="P283" s="76" t="e">
        <f>IF(C283="-",IF(A283="-",IFERROR(VLOOKUP($D283,' REACH Bilaga 59_update'!$A$5:$F$210,MATCH(Sammanfattning!P$1,' REACH Bilaga 59_update'!$A$4:$F$4,0),FALSE),VLOOKUP($D283,'REACH Bilaga XIV_update'!$A$4:$H$110,MATCH(Sammanfattning!P$1,'REACH Bilaga XIV_update'!$A$4:$H$4,0),FALSE)),IFERROR(VLOOKUP($A283,' REACH Bilaga 59_update'!$D$5:$F$210,MATCH(Sammanfattning!P$1,' REACH Bilaga 59_update'!$D$4:$F$4,0),FALSE),VLOOKUP($A283,'REACH Bilaga XIV_update'!$D$4:$H$110,MATCH(Sammanfattning!P$1,'REACH Bilaga XIV_update'!$D$4:$H$4,0),FALSE))),IFERROR(VLOOKUP($C283,' REACH Bilaga 59_update'!$C$5:$F$210,MATCH(Sammanfattning!P$1,' REACH Bilaga 59_update'!$C$4:$F$4,0),FALSE),VLOOKUP($C283,'REACH Bilaga XIV_update'!$C$4:$H$110,MATCH(Sammanfattning!P$1,'REACH Bilaga XIV_update'!$C$4:$H$4,0),FALSE)))</f>
        <v>#N/A</v>
      </c>
      <c r="Q283" s="76" t="e">
        <f>IF($C283="-",IF($A283="-",IF(VLOOKUP($D283,'REACH Bilaga XIV_update'!$A$5:$I$110,9,FALSE)="",NA(),VLOOKUP($D283,'REACH Bilaga XIV_update'!$A$5:$I$110,9,FALSE)),IF(VLOOKUP($A283,'REACH Bilaga XIV_update'!$D$5:$I$110,6,FALSE)="",NA(),VLOOKUP($A283,'REACH Bilaga XIV_update'!$D$5:$I$110,6,FALSE))),IF(VLOOKUP($C283,'REACH Bilaga XIV_update'!$C$5:$I$110,7,FALSE)="",NA(),VLOOKUP($C283,'REACH Bilaga XIV_update'!$C$5:$I$110,7,FALSE)))</f>
        <v>#N/A</v>
      </c>
      <c r="R283" s="76" t="e">
        <f>IF($C283="-",IF($A283="-",IF(VLOOKUP($D283,CoRAP_update!$A$5:$O$376,15,FALSE)="",NA(),VLOOKUP($D283,CoRAP_update!$A$5:$O$376,15,FALSE)),IF(VLOOKUP($A283,CoRAP_update!$D$5:$O$376,12,FALSE)="",NA(),VLOOKUP($A283,CoRAP_update!$D$5:$O$376,12,FALSE))),IF(VLOOKUP($C283,CoRAP_update!$C$5:$O$376,13,FALSE)="",NA(),VLOOKUP($C283,CoRAP_update!$C$5:$O$376,13,FALSE)))</f>
        <v>#N/A</v>
      </c>
      <c r="S283" s="144" t="e">
        <f>IF($C283="-",IF($A283="-",VLOOKUP($D283,CoRAP_update!$A$5:$J$376,MATCH(Sammanfattning!S$1,CoRAP_update!$A$4:$J$4,0),FALSE),VLOOKUP($A283,CoRAP_update!$D$5:$J$376,MATCH(Sammanfattning!S$1,CoRAP_update!$D$4:$J$4,0),FALSE)),VLOOKUP($C283,CoRAP_update!$C$5:$J$376,MATCH(Sammanfattning!S$1,CoRAP_update!$C$4:$J$4,0),FALSE))</f>
        <v>#N/A</v>
      </c>
      <c r="T283" s="76" t="e">
        <f>IF($A283="-",VLOOKUP($D283,EDC_update!$C$2:$F$450,4,FALSE),VLOOKUP($A283,EDC_update!$B$2:$F$450,5,FALSE))</f>
        <v>#N/A</v>
      </c>
      <c r="V283" s="78">
        <f>IF(IFERROR(SEARCH("PBT",P283),99)=99,IF(IFERROR(SEARCH("suspected PBT",S283),99)=99,IF(IFERROR(SEARCH("concluded to be PBT",K283),99)=99,IF(IFERROR(SEARCH("PBT",S283),99)=99,IF(IFERROR(SEARCH("PBT cand",L283),99)=99,IF(IFERROR(SEARCH("PBT",L283),99)=99,IF(IFERROR(SEARCH("persistent, bioackumulative and toxic properties",K283),99)=99,0,Scoring!$E$3),Scoring!$E$3),Scoring!$E$7),Scoring!$E$3),Scoring!$E$5),Scoring!$E$6),Scoring!$E$3)</f>
        <v>0</v>
      </c>
      <c r="W283" s="78">
        <f>IF(IFERROR(SEARCH("vPvB",P283),99)=99,IF(IFERROR(SEARCH("suspected pbt/vPvB",S283),99)=99,IF(IFERROR(SEARCH("vPvB",S283),99)=99,IF(IFERROR(SEARCH("concluded to be a vPvB",S283),99)=99,IF(IFERROR(SEARCH("identified as vPvB",K283),99)=99,IF(IFERROR(SEARCH("concluded to be a vPvB",K283),99)=99,IF(IFERROR(SEARCH("concluded to be both pbt and vPvB",S283),99)=99,IF(IFERROR(SEARCH("concluded to be both pbt and vPvB",K283),99)=99,0,Scoring!$E$5),Scoring!$E$5),Scoring!$E$5),Scoring!$E$5),Scoring!$E$5),Scoring!$E$4),Scoring!$E$6),Scoring!$E$4)</f>
        <v>0</v>
      </c>
      <c r="X283" s="78">
        <f>IF(IFERROR(SEARCH("H410",N283),99)=99,IF(IFERROR(SEARCH("H410",O283),99)=99,IF(IFERROR(SEARCH("H410",Q283),99)=99,IF(IFERROR(SEARCH("H410",M283),99)=99,IF(IFERROR(SEARCH("H410",R283),99)=99,IF(IFERROR(SEARCH("H411",N283),99)=99,IF(IFERROR(SEARCH("H411",O283),99)=99,IF(IFERROR(SEARCH("H411",Q283),99)=99,IF(IFERROR(SEARCH("H411",M283),99)=99,IF(IFERROR(SEARCH("H411",R283),99)=99,IF(IFERROR(SEARCH("H413",N283),99)=99,IF(IFERROR(SEARCH("H413",O283),99)=99,IF(IFERROR(SEARCH("H413",Q283),99)=99,IF(IFERROR(SEARCH("H413",M283),99)=99,IF(IFERROR(SEARCH("H413",R283),99)=99,IF(IFERROR(SEARCH("H412",N283),99)=99,IF(IFERROR(SEARCH("H412",O283),99)=99,IF(IFERROR(SEARCH("H412",Q283),99)=99,IF(IFERROR(SEARCH("H412",M283),99)=99,IF(IFERROR(SEARCH("H412",R283),99)=99,0,Scoring!$E$2),Scoring!$E$2),Scoring!$E$2),Scoring!$E$2),Scoring!$E$2),Scoring!$E$2),Scoring!$E$2),Scoring!$E$2),Scoring!$E$2),Scoring!$E$2),Scoring!$E$2),Scoring!$E$2),Scoring!$E$2),Scoring!$E$2),Scoring!$E$2),Scoring!$E$2),Scoring!$E$2),Scoring!$E$2),Scoring!$E$2),Scoring!$E$2)</f>
        <v>1</v>
      </c>
      <c r="Y283" s="78">
        <f>IF(IFERROR(SEARCH("CMR",K283),99)=99,IF(IFERROR(SEARCH("Suspected CMR",S283),99)=99,IF(IFERROR(SEARCH("CMR",S283),99)=99,0,Scoring!$E$8),Scoring!$E$9),Scoring!$E$8)</f>
        <v>3</v>
      </c>
      <c r="Z283" s="78">
        <f>IF(IFERROR(SEARCH("H350",N283),99)=99,IF(IFERROR(SEARCH("H350",O283),99)=99,IF(IFERROR(SEARCH("H350",Q283),99)=99,IF(IFERROR(SEARCH("H350",M283),99)=99,IF(IFERROR(SEARCH("H350",R283),99)=99,IF(IFERROR(SEARCH("H351",N283),99)=99,IF(IFERROR(SEARCH("H351",O283),99)=99,IF(IFERROR(SEARCH("H351",Q283),99)=99,IF(IFERROR(SEARCH("H351",M283),99)=99,IF(IFERROR(SEARCH("H351",R283),99)=99,IF(IFERROR(SEARCH("carcinogenic",P283),99)=99,IF(IFERROR(SEARCH("suspected carcinogenic",S283),99)=99,0,Scoring!$E$12),Scoring!$E$11),Scoring!$E$10),Scoring!$E$10),Scoring!$E$10),Scoring!$E$10),Scoring!$E$10),Scoring!$E$10),Scoring!$E$10),Scoring!$E$10),Scoring!$E$10),Scoring!$E$10)</f>
        <v>1</v>
      </c>
      <c r="AA283" s="78">
        <f>IF(IFERROR(SEARCH("H340",N283),99)=99,IF(IFERROR(SEARCH("H340",O283),99)=99,IF(IFERROR(SEARCH("H340",Q283),99)=99,IF(IFERROR(SEARCH("H340",M283),99)=99,IF(IFERROR(SEARCH("H340",R283),99)=99,IF(IFERROR(SEARCH("H341",N283),99)=99,IF(IFERROR(SEARCH("H341",O283),99)=99,IF(IFERROR(SEARCH("H341",Q283),99)=99,IF(IFERROR(SEARCH("H341",M283),99)=99,IF(IFERROR(SEARCH("H341",R283),99)=99,IF(IFERROR(SEARCH("mutagenic",P283),99)=99,IF(IFERROR(SEARCH("suspected mutagenic",S283),99)=99,0,Scoring!$E$15),Scoring!$E$14),Scoring!$E$13),Scoring!$E$13),Scoring!$E$13),Scoring!$E$13),Scoring!$E$13),Scoring!$E$13),Scoring!$E$13),Scoring!$E$13),Scoring!$E$13),Scoring!$E$13)</f>
        <v>0</v>
      </c>
      <c r="AB283" s="78">
        <f>IF(IFERROR(SEARCH("H360",N283),99)=99,IF(IFERROR(SEARCH("H360",O283),99)=99,IF(IFERROR(SEARCH("H360",Q283),99)=99,IF(IFERROR(SEARCH("H360",M283),99)=99,IF(IFERROR(SEARCH("H360",R283),99)=99,IF(IFERROR(SEARCH("H361",N283),99)=99,IF(IFERROR(SEARCH("H361",O283),99)=99,IF(IFERROR(SEARCH("H361",Q283),99)=99,IF(IFERROR(SEARCH("H361",M283),99)=99,IF(IFERROR(SEARCH("H361",R283),99)=99,IF(IFERROR(SEARCH("reproduction",P283),99)=99,IF(IFERROR(SEARCH("suspected reprotoxic",S283),99)=99,IF(IFERROR(SEARCH("reprotoxic",S283),99)=99,IF(IFERROR(SEARCH("reprotoxic",K283),99)=99,0,Scoring!$E$18),Scoring!$E$18),Scoring!$E$19),Scoring!$E$17),Scoring!$E$16),Scoring!$E$16),Scoring!$E$16),Scoring!$E$16),Scoring!$E$16),Scoring!$E$16),Scoring!$E$16),Scoring!$E$16),Scoring!$E$16),Scoring!$E$16)</f>
        <v>0</v>
      </c>
      <c r="AC283" s="78">
        <f>IF(IFERROR(SEARCH("57f",L283),99)=99,IF(IFERROR(SEARCH("57(f)",P283),99)=99,0,Scoring!$E$20),Scoring!$E$20)</f>
        <v>0</v>
      </c>
      <c r="AD283" s="78">
        <f>IF(IFERROR(SEARCH("CAT1",T283),99)=99,IF(IFERROR(SEARCH("CAT2",T283),99)=99,IF(IFERROR(SEARCH("CAT3",T283),99)=99,IF(IFERROR(SEARCH("concluded to be endocrine",K283),99)=99,IF(IFERROR(SEARCH("categorised as endocrine",K283),99)=99,IF(IFERROR(SEARCH("endocrine disrupting",P283),99)=99,IF(IFERROR(SEARCH("endocrine disrupting",K283),99)=99,IF(IFERROR(SEARCH("suspected endocrine",S283),99)=99,IF(IFERROR(SEARCH("potential endocrine",S283),99)=99,0,Scoring!$E$25),Scoring!$E$25),Scoring!$E$24),Scoring!$E$24),Scoring!$E$24),Scoring!$E$24),Scoring!$E$23),Scoring!$E$22),Scoring!$E$21)</f>
        <v>0</v>
      </c>
      <c r="AE283" s="78">
        <f>IF(IFERROR(SEARCH("suspected sensitiser",S283),99)=99,IF(IFERROR(SEARCH("sensitiser",S283),99)=99,IF(IFERROR(SEARCH("other hazard based concern",S283),99)=99,0,Scoring!$E$28),Scoring!$E$26),Scoring!$E$27)</f>
        <v>0</v>
      </c>
      <c r="AF283" s="78">
        <f>IF(IFERROR(M283,1)=1,IF(IFERROR(N283,1)=1,IF(IFERROR(O283,1)=1,IF(IFERROR(Q283,1)=1,IF(IFERROR(R283,1)=1,IF(IFERROR(T283,1)=1,IF(IFERROR(K283,1)=1,IF(IFERROR(P283,1)=1,IF(IFERROR(S283,1)=1,Scoring!$E$29,0),0),0),0),0),0),0),0),0)</f>
        <v>0</v>
      </c>
      <c r="AG283" s="78">
        <f t="shared" si="30"/>
        <v>4</v>
      </c>
      <c r="AI283" s="93"/>
      <c r="AJ283" s="94"/>
      <c r="AK283" s="76"/>
      <c r="AL283" s="75"/>
      <c r="AN283" s="79"/>
      <c r="AO283" s="79"/>
      <c r="AP283" s="79"/>
      <c r="AQ283" s="79"/>
      <c r="AR283" s="79"/>
      <c r="AS283" s="78"/>
      <c r="AU283" s="79">
        <f>IF(IFERROR(F283,99)=99,IF(IFERROR(G283,99)=99,IF(IFERROR(H283,99)=99,IF(IFERROR(I283,99)=99,IF(IFERROR(E283,99)=99,IF(IFERROR(J283,99)=99,0,Scoring!$B$7),Scoring!$B$3),Scoring!$B$2),Scoring!$B$6),Scoring!$B$5),Scoring!$B$4)</f>
        <v>1</v>
      </c>
      <c r="AV283" s="78">
        <f t="shared" si="31"/>
        <v>4</v>
      </c>
      <c r="AW283" s="78"/>
      <c r="AX283" s="66"/>
      <c r="AY283" s="78"/>
      <c r="AZ283" s="76"/>
      <c r="BA283" s="76"/>
      <c r="BB283" s="76"/>
    </row>
    <row r="284" spans="1:54" x14ac:dyDescent="0.25">
      <c r="A284" s="77" t="s">
        <v>7556</v>
      </c>
      <c r="B284" s="76" t="str">
        <f t="shared" si="32"/>
        <v>210-322-5</v>
      </c>
      <c r="C284" s="77" t="s">
        <v>1533</v>
      </c>
      <c r="D284" s="77" t="s">
        <v>1534</v>
      </c>
      <c r="E284" s="76" t="str">
        <f>IF(C284="-",IF(A284="-",VLOOKUP(D284,'sin-list 180320_update'!$C$2:$C$835,1,FALSE),VLOOKUP(A284,'sin-list 180320_update'!$A$2:$A$835,1,FALSE)),VLOOKUP(C284,'sin-list 180320_update'!$B$2:$B$835,1,FALSE))</f>
        <v>210-322-5</v>
      </c>
      <c r="F284" s="76" t="e">
        <f>IF($C284="-",IF($A284="-",VLOOKUP($D284,'REACH Bilaga XVII_update'!$A$5:$A$131,1,FALSE),VLOOKUP($A284,'REACH Bilaga XVII_update'!$C$5:$C$131,1,FALSE)),VLOOKUP($C284,'REACH Bilaga XVII_update'!$B$5:$B$131,1,FALSE))</f>
        <v>#N/A</v>
      </c>
      <c r="G284" s="76" t="e">
        <f>IF($C284="-",IF($A284="-",VLOOKUP($D284,' REACH Bilaga 59_update'!$A$5:$A$210,1,FALSE),VLOOKUP($A284,' REACH Bilaga 59_update'!$D$5:$D$210,1,FALSE)),VLOOKUP($C284,' REACH Bilaga 59_update'!$C$5:$C$210,1,FALSE))</f>
        <v>#N/A</v>
      </c>
      <c r="H284" s="76" t="e">
        <f>IF($C284="-",IF($A284="-",VLOOKUP($D284,'REACH Bilaga XIV_update'!$A$5:$A$110,1,FALSE),VLOOKUP($A284,'REACH Bilaga XIV_update'!$D$5:$D$110,1,FALSE)),VLOOKUP($C284,'REACH Bilaga XIV_update'!$C$5:$C$110,1,FALSE))</f>
        <v>#N/A</v>
      </c>
      <c r="I284" s="76" t="e">
        <f>IF($C284="-",IF($A284="-",VLOOKUP($D284,CoRAP_update!$A$5:$A$376,1,FALSE),VLOOKUP($A284,CoRAP_update!$D$5:$D$376,1,FALSE)),VLOOKUP($C284,CoRAP_update!$C$5:$C$376,1,FALSE))</f>
        <v>#N/A</v>
      </c>
      <c r="J284" s="76" t="e">
        <f>IF($C284="-",IF($A284="-",VLOOKUP($D284,EDC_update!$C$2:$C$450,1,FALSE),VLOOKUP($A284,EDC_update!$B$2:$B$450,1,FALSE)),VLOOKUP($C284,EDC_update!$L$2:$L$450,1,FALSE))</f>
        <v>#N/A</v>
      </c>
      <c r="K284" s="76" t="str">
        <f>IF($C284="-",IF($A284="-",IF(VLOOKUP($D284,'sin-list 180320_update'!$C$2:$S$835,3,FALSE)="",NA(),VLOOKUP($D284,'sin-list 180320_update'!$C$2:$S$835,3,FALSE)),IF(VLOOKUP($A284,'sin-list 180320_update'!$A$2:$S$835,5,FALSE)="",NA(),VLOOKUP($A284,'sin-list 180320_update'!$A$2:$S$835,5,FALSE))),IF(VLOOKUP($C284,'sin-list 180320_update'!$B$2:$S$835,4,FALSE)="",NA(),VLOOKUP($C284,'sin-list 180320_update'!$B$2:$S$835,4,FALSE)))</f>
        <v>Classified CMR according to Annex VI of Regulation 1272/2008</v>
      </c>
      <c r="L284" s="76" t="str">
        <f>IF($C284="-",IF($A284="-",VLOOKUP($D284,'sin-list 180320_update'!$C$2:$S$835,6,FALSE),VLOOKUP($A284,'sin-list 180320_update'!$A$2:$S$835,8,FALSE)),VLOOKUP($C284,'sin-list 180320_update'!$B$2:$S$835,7,FALSE))</f>
        <v>Carc. 1B
Acute Tox. 4 *
Aquatic Chronic 2</v>
      </c>
      <c r="M284" s="76" t="str">
        <f>IF($C284="-",IF($A284="-",IF(VLOOKUP($D284,'sin-list 180320_update'!$C$2:$S$835,8,FALSE)="",NA(),VLOOKUP($D284,'sin-list 180320_update'!$C$2:$S$835,8,FALSE)),IF(VLOOKUP($A284,'sin-list 180320_update'!$A$2:$S$835,10,FALSE)="",NA(),VLOOKUP($A284,'sin-list 180320_update'!$A$2:$S$835,10,FALSE))),IF(VLOOKUP($C284,'sin-list 180320_update'!$B$2:$S$835,9,FALSE)="",NA(),VLOOKUP($C284,'sin-list 180320_update'!$B$2:$S$835,9,FALSE)))</f>
        <v>H350
H302
H411</v>
      </c>
      <c r="N284" s="76" t="e">
        <f>IF($C284="-",IF($A284="-",IF(VLOOKUP($D284,'REACH Bilaga XVII_update'!$A$5:$E$131,4,FALSE)="",NA(),VLOOKUP($D284,'REACH Bilaga XVII_update'!$A$5:$E$131,4,FALSE)),IF(VLOOKUP($A284,'REACH Bilaga XVII_update'!$C$5:$D$131,2,FALSE)="",NA(),VLOOKUP($A284,'REACH Bilaga XVII_update'!$C$5:$D$131,2,FALSE))),IF(VLOOKUP($C284,'REACH Bilaga XVII_update'!$B$5:$D$131,3,FALSE)="",NA(),VLOOKUP($C284,'REACH Bilaga XVII_update'!$B$5:$D$131,3,FALSE)))</f>
        <v>#N/A</v>
      </c>
      <c r="O284" s="76" t="e">
        <f>IF($C284="-",IF($A284="-",IF(VLOOKUP($D284,' REACH Bilaga 59_update'!$A$5:$E$210,5,FALSE)="",NA(),VLOOKUP($D284,' REACH Bilaga 59_update'!$A$5:$E$210,5,FALSE)),IF(VLOOKUP($A284,' REACH Bilaga 59_update'!$D$5:$E$210,2,FALSE)="",NA(),VLOOKUP($A284,' REACH Bilaga 59_update'!$D$5:$E$210,2,FALSE))),IF(VLOOKUP($C284,' REACH Bilaga 59_update'!$C$5:$E$210,3,FALSE)="",NA(),VLOOKUP($C284,' REACH Bilaga 59_update'!$C$5:$E$210,3,FALSE)))</f>
        <v>#N/A</v>
      </c>
      <c r="P284" s="76" t="e">
        <f>IF(C284="-",IF(A284="-",IFERROR(VLOOKUP($D284,' REACH Bilaga 59_update'!$A$5:$F$210,MATCH(Sammanfattning!P$1,' REACH Bilaga 59_update'!$A$4:$F$4,0),FALSE),VLOOKUP($D284,'REACH Bilaga XIV_update'!$A$4:$H$110,MATCH(Sammanfattning!P$1,'REACH Bilaga XIV_update'!$A$4:$H$4,0),FALSE)),IFERROR(VLOOKUP($A284,' REACH Bilaga 59_update'!$D$5:$F$210,MATCH(Sammanfattning!P$1,' REACH Bilaga 59_update'!$D$4:$F$4,0),FALSE),VLOOKUP($A284,'REACH Bilaga XIV_update'!$D$4:$H$110,MATCH(Sammanfattning!P$1,'REACH Bilaga XIV_update'!$D$4:$H$4,0),FALSE))),IFERROR(VLOOKUP($C284,' REACH Bilaga 59_update'!$C$5:$F$210,MATCH(Sammanfattning!P$1,' REACH Bilaga 59_update'!$C$4:$F$4,0),FALSE),VLOOKUP($C284,'REACH Bilaga XIV_update'!$C$4:$H$110,MATCH(Sammanfattning!P$1,'REACH Bilaga XIV_update'!$C$4:$H$4,0),FALSE)))</f>
        <v>#N/A</v>
      </c>
      <c r="Q284" s="76" t="e">
        <f>IF($C284="-",IF($A284="-",IF(VLOOKUP($D284,'REACH Bilaga XIV_update'!$A$5:$I$110,9,FALSE)="",NA(),VLOOKUP($D284,'REACH Bilaga XIV_update'!$A$5:$I$110,9,FALSE)),IF(VLOOKUP($A284,'REACH Bilaga XIV_update'!$D$5:$I$110,6,FALSE)="",NA(),VLOOKUP($A284,'REACH Bilaga XIV_update'!$D$5:$I$110,6,FALSE))),IF(VLOOKUP($C284,'REACH Bilaga XIV_update'!$C$5:$I$110,7,FALSE)="",NA(),VLOOKUP($C284,'REACH Bilaga XIV_update'!$C$5:$I$110,7,FALSE)))</f>
        <v>#N/A</v>
      </c>
      <c r="R284" s="76" t="e">
        <f>IF($C284="-",IF($A284="-",IF(VLOOKUP($D284,CoRAP_update!$A$5:$O$376,15,FALSE)="",NA(),VLOOKUP($D284,CoRAP_update!$A$5:$O$376,15,FALSE)),IF(VLOOKUP($A284,CoRAP_update!$D$5:$O$376,12,FALSE)="",NA(),VLOOKUP($A284,CoRAP_update!$D$5:$O$376,12,FALSE))),IF(VLOOKUP($C284,CoRAP_update!$C$5:$O$376,13,FALSE)="",NA(),VLOOKUP($C284,CoRAP_update!$C$5:$O$376,13,FALSE)))</f>
        <v>#N/A</v>
      </c>
      <c r="S284" s="144" t="e">
        <f>IF($C284="-",IF($A284="-",VLOOKUP($D284,CoRAP_update!$A$5:$J$376,MATCH(Sammanfattning!S$1,CoRAP_update!$A$4:$J$4,0),FALSE),VLOOKUP($A284,CoRAP_update!$D$5:$J$376,MATCH(Sammanfattning!S$1,CoRAP_update!$D$4:$J$4,0),FALSE)),VLOOKUP($C284,CoRAP_update!$C$5:$J$376,MATCH(Sammanfattning!S$1,CoRAP_update!$C$4:$J$4,0),FALSE))</f>
        <v>#N/A</v>
      </c>
      <c r="T284" s="76" t="e">
        <f>IF($A284="-",VLOOKUP($D284,EDC_update!$C$2:$F$450,4,FALSE),VLOOKUP($A284,EDC_update!$B$2:$F$450,5,FALSE))</f>
        <v>#N/A</v>
      </c>
      <c r="V284" s="78">
        <f>IF(IFERROR(SEARCH("PBT",P284),99)=99,IF(IFERROR(SEARCH("suspected PBT",S284),99)=99,IF(IFERROR(SEARCH("concluded to be PBT",K284),99)=99,IF(IFERROR(SEARCH("PBT",S284),99)=99,IF(IFERROR(SEARCH("PBT cand",L284),99)=99,IF(IFERROR(SEARCH("PBT",L284),99)=99,IF(IFERROR(SEARCH("persistent, bioackumulative and toxic properties",K284),99)=99,0,Scoring!$E$3),Scoring!$E$3),Scoring!$E$7),Scoring!$E$3),Scoring!$E$5),Scoring!$E$6),Scoring!$E$3)</f>
        <v>0</v>
      </c>
      <c r="W284" s="78">
        <f>IF(IFERROR(SEARCH("vPvB",P284),99)=99,IF(IFERROR(SEARCH("suspected pbt/vPvB",S284),99)=99,IF(IFERROR(SEARCH("vPvB",S284),99)=99,IF(IFERROR(SEARCH("concluded to be a vPvB",S284),99)=99,IF(IFERROR(SEARCH("identified as vPvB",K284),99)=99,IF(IFERROR(SEARCH("concluded to be a vPvB",K284),99)=99,IF(IFERROR(SEARCH("concluded to be both pbt and vPvB",S284),99)=99,IF(IFERROR(SEARCH("concluded to be both pbt and vPvB",K284),99)=99,0,Scoring!$E$5),Scoring!$E$5),Scoring!$E$5),Scoring!$E$5),Scoring!$E$5),Scoring!$E$4),Scoring!$E$6),Scoring!$E$4)</f>
        <v>0</v>
      </c>
      <c r="X284" s="78">
        <f>IF(IFERROR(SEARCH("H410",N284),99)=99,IF(IFERROR(SEARCH("H410",O284),99)=99,IF(IFERROR(SEARCH("H410",Q284),99)=99,IF(IFERROR(SEARCH("H410",M284),99)=99,IF(IFERROR(SEARCH("H410",R284),99)=99,IF(IFERROR(SEARCH("H411",N284),99)=99,IF(IFERROR(SEARCH("H411",O284),99)=99,IF(IFERROR(SEARCH("H411",Q284),99)=99,IF(IFERROR(SEARCH("H411",M284),99)=99,IF(IFERROR(SEARCH("H411",R284),99)=99,IF(IFERROR(SEARCH("H413",N284),99)=99,IF(IFERROR(SEARCH("H413",O284),99)=99,IF(IFERROR(SEARCH("H413",Q284),99)=99,IF(IFERROR(SEARCH("H413",M284),99)=99,IF(IFERROR(SEARCH("H413",R284),99)=99,IF(IFERROR(SEARCH("H412",N284),99)=99,IF(IFERROR(SEARCH("H412",O284),99)=99,IF(IFERROR(SEARCH("H412",Q284),99)=99,IF(IFERROR(SEARCH("H412",M284),99)=99,IF(IFERROR(SEARCH("H412",R284),99)=99,0,Scoring!$E$2),Scoring!$E$2),Scoring!$E$2),Scoring!$E$2),Scoring!$E$2),Scoring!$E$2),Scoring!$E$2),Scoring!$E$2),Scoring!$E$2),Scoring!$E$2),Scoring!$E$2),Scoring!$E$2),Scoring!$E$2),Scoring!$E$2),Scoring!$E$2),Scoring!$E$2),Scoring!$E$2),Scoring!$E$2),Scoring!$E$2),Scoring!$E$2)</f>
        <v>1</v>
      </c>
      <c r="Y284" s="78">
        <f>IF(IFERROR(SEARCH("CMR",K284),99)=99,IF(IFERROR(SEARCH("Suspected CMR",S284),99)=99,IF(IFERROR(SEARCH("CMR",S284),99)=99,0,Scoring!$E$8),Scoring!$E$9),Scoring!$E$8)</f>
        <v>3</v>
      </c>
      <c r="Z284" s="78">
        <f>IF(IFERROR(SEARCH("H350",N284),99)=99,IF(IFERROR(SEARCH("H350",O284),99)=99,IF(IFERROR(SEARCH("H350",Q284),99)=99,IF(IFERROR(SEARCH("H350",M284),99)=99,IF(IFERROR(SEARCH("H350",R284),99)=99,IF(IFERROR(SEARCH("H351",N284),99)=99,IF(IFERROR(SEARCH("H351",O284),99)=99,IF(IFERROR(SEARCH("H351",Q284),99)=99,IF(IFERROR(SEARCH("H351",M284),99)=99,IF(IFERROR(SEARCH("H351",R284),99)=99,IF(IFERROR(SEARCH("carcinogenic",P284),99)=99,IF(IFERROR(SEARCH("suspected carcinogenic",S284),99)=99,0,Scoring!$E$12),Scoring!$E$11),Scoring!$E$10),Scoring!$E$10),Scoring!$E$10),Scoring!$E$10),Scoring!$E$10),Scoring!$E$10),Scoring!$E$10),Scoring!$E$10),Scoring!$E$10),Scoring!$E$10)</f>
        <v>1</v>
      </c>
      <c r="AA284" s="78">
        <f>IF(IFERROR(SEARCH("H340",N284),99)=99,IF(IFERROR(SEARCH("H340",O284),99)=99,IF(IFERROR(SEARCH("H340",Q284),99)=99,IF(IFERROR(SEARCH("H340",M284),99)=99,IF(IFERROR(SEARCH("H340",R284),99)=99,IF(IFERROR(SEARCH("H341",N284),99)=99,IF(IFERROR(SEARCH("H341",O284),99)=99,IF(IFERROR(SEARCH("H341",Q284),99)=99,IF(IFERROR(SEARCH("H341",M284),99)=99,IF(IFERROR(SEARCH("H341",R284),99)=99,IF(IFERROR(SEARCH("mutagenic",P284),99)=99,IF(IFERROR(SEARCH("suspected mutagenic",S284),99)=99,0,Scoring!$E$15),Scoring!$E$14),Scoring!$E$13),Scoring!$E$13),Scoring!$E$13),Scoring!$E$13),Scoring!$E$13),Scoring!$E$13),Scoring!$E$13),Scoring!$E$13),Scoring!$E$13),Scoring!$E$13)</f>
        <v>0</v>
      </c>
      <c r="AB284" s="78">
        <f>IF(IFERROR(SEARCH("H360",N284),99)=99,IF(IFERROR(SEARCH("H360",O284),99)=99,IF(IFERROR(SEARCH("H360",Q284),99)=99,IF(IFERROR(SEARCH("H360",M284),99)=99,IF(IFERROR(SEARCH("H360",R284),99)=99,IF(IFERROR(SEARCH("H361",N284),99)=99,IF(IFERROR(SEARCH("H361",O284),99)=99,IF(IFERROR(SEARCH("H361",Q284),99)=99,IF(IFERROR(SEARCH("H361",M284),99)=99,IF(IFERROR(SEARCH("H361",R284),99)=99,IF(IFERROR(SEARCH("reproduction",P284),99)=99,IF(IFERROR(SEARCH("suspected reprotoxic",S284),99)=99,IF(IFERROR(SEARCH("reprotoxic",S284),99)=99,IF(IFERROR(SEARCH("reprotoxic",K284),99)=99,0,Scoring!$E$18),Scoring!$E$18),Scoring!$E$19),Scoring!$E$17),Scoring!$E$16),Scoring!$E$16),Scoring!$E$16),Scoring!$E$16),Scoring!$E$16),Scoring!$E$16),Scoring!$E$16),Scoring!$E$16),Scoring!$E$16),Scoring!$E$16)</f>
        <v>0</v>
      </c>
      <c r="AC284" s="78">
        <f>IF(IFERROR(SEARCH("57f",L284),99)=99,IF(IFERROR(SEARCH("57(f)",P284),99)=99,0,Scoring!$E$20),Scoring!$E$20)</f>
        <v>0</v>
      </c>
      <c r="AD284" s="78">
        <f>IF(IFERROR(SEARCH("CAT1",T284),99)=99,IF(IFERROR(SEARCH("CAT2",T284),99)=99,IF(IFERROR(SEARCH("CAT3",T284),99)=99,IF(IFERROR(SEARCH("concluded to be endocrine",K284),99)=99,IF(IFERROR(SEARCH("categorised as endocrine",K284),99)=99,IF(IFERROR(SEARCH("endocrine disrupting",P284),99)=99,IF(IFERROR(SEARCH("endocrine disrupting",K284),99)=99,IF(IFERROR(SEARCH("suspected endocrine",S284),99)=99,IF(IFERROR(SEARCH("potential endocrine",S284),99)=99,0,Scoring!$E$25),Scoring!$E$25),Scoring!$E$24),Scoring!$E$24),Scoring!$E$24),Scoring!$E$24),Scoring!$E$23),Scoring!$E$22),Scoring!$E$21)</f>
        <v>0</v>
      </c>
      <c r="AE284" s="78">
        <f>IF(IFERROR(SEARCH("suspected sensitiser",S284),99)=99,IF(IFERROR(SEARCH("sensitiser",S284),99)=99,IF(IFERROR(SEARCH("other hazard based concern",S284),99)=99,0,Scoring!$E$28),Scoring!$E$26),Scoring!$E$27)</f>
        <v>0</v>
      </c>
      <c r="AF284" s="78">
        <f>IF(IFERROR(M284,1)=1,IF(IFERROR(N284,1)=1,IF(IFERROR(O284,1)=1,IF(IFERROR(Q284,1)=1,IF(IFERROR(R284,1)=1,IF(IFERROR(T284,1)=1,IF(IFERROR(K284,1)=1,IF(IFERROR(P284,1)=1,IF(IFERROR(S284,1)=1,Scoring!$E$29,0),0),0),0),0),0),0),0),0)</f>
        <v>0</v>
      </c>
      <c r="AG284" s="78">
        <f t="shared" si="30"/>
        <v>4</v>
      </c>
      <c r="AI284" s="93"/>
      <c r="AJ284" s="94"/>
      <c r="AK284" s="76"/>
      <c r="AL284" s="75"/>
      <c r="AN284" s="79"/>
      <c r="AO284" s="79"/>
      <c r="AP284" s="79"/>
      <c r="AQ284" s="79"/>
      <c r="AR284" s="79"/>
      <c r="AS284" s="78"/>
      <c r="AU284" s="79">
        <f>IF(IFERROR(F284,99)=99,IF(IFERROR(G284,99)=99,IF(IFERROR(H284,99)=99,IF(IFERROR(I284,99)=99,IF(IFERROR(E284,99)=99,IF(IFERROR(J284,99)=99,0,Scoring!$B$7),Scoring!$B$3),Scoring!$B$2),Scoring!$B$6),Scoring!$B$5),Scoring!$B$4)</f>
        <v>0.3</v>
      </c>
      <c r="AV284" s="78">
        <f t="shared" si="31"/>
        <v>1.2</v>
      </c>
      <c r="AW284" s="78"/>
      <c r="AX284" s="66"/>
      <c r="AY284" s="78"/>
      <c r="AZ284" s="76"/>
      <c r="BA284" s="76"/>
      <c r="BB284" s="76"/>
    </row>
    <row r="285" spans="1:54" x14ac:dyDescent="0.25">
      <c r="A285" s="77" t="s">
        <v>7557</v>
      </c>
      <c r="B285" s="76" t="str">
        <f t="shared" si="32"/>
        <v>210-323-0</v>
      </c>
      <c r="C285" s="77" t="s">
        <v>1536</v>
      </c>
      <c r="D285" s="77" t="s">
        <v>1537</v>
      </c>
      <c r="E285" s="76" t="str">
        <f>IF(C285="-",IF(A285="-",VLOOKUP(D285,'sin-list 180320_update'!$C$2:$C$835,1,FALSE),VLOOKUP(A285,'sin-list 180320_update'!$A$2:$A$835,1,FALSE)),VLOOKUP(C285,'sin-list 180320_update'!$B$2:$B$835,1,FALSE))</f>
        <v>210-323-0</v>
      </c>
      <c r="F285" s="76" t="e">
        <f>IF($C285="-",IF($A285="-",VLOOKUP($D285,'REACH Bilaga XVII_update'!$A$5:$A$131,1,FALSE),VLOOKUP($A285,'REACH Bilaga XVII_update'!$C$5:$C$131,1,FALSE)),VLOOKUP($C285,'REACH Bilaga XVII_update'!$B$5:$B$131,1,FALSE))</f>
        <v>#N/A</v>
      </c>
      <c r="G285" s="76" t="e">
        <f>IF($C285="-",IF($A285="-",VLOOKUP($D285,' REACH Bilaga 59_update'!$A$5:$A$210,1,FALSE),VLOOKUP($A285,' REACH Bilaga 59_update'!$D$5:$D$210,1,FALSE)),VLOOKUP($C285,' REACH Bilaga 59_update'!$C$5:$C$210,1,FALSE))</f>
        <v>#N/A</v>
      </c>
      <c r="H285" s="76" t="e">
        <f>IF($C285="-",IF($A285="-",VLOOKUP($D285,'REACH Bilaga XIV_update'!$A$5:$A$110,1,FALSE),VLOOKUP($A285,'REACH Bilaga XIV_update'!$D$5:$D$110,1,FALSE)),VLOOKUP($C285,'REACH Bilaga XIV_update'!$C$5:$C$110,1,FALSE))</f>
        <v>#N/A</v>
      </c>
      <c r="I285" s="76" t="e">
        <f>IF($C285="-",IF($A285="-",VLOOKUP($D285,CoRAP_update!$A$5:$A$376,1,FALSE),VLOOKUP($A285,CoRAP_update!$D$5:$D$376,1,FALSE)),VLOOKUP($C285,CoRAP_update!$C$5:$C$376,1,FALSE))</f>
        <v>#N/A</v>
      </c>
      <c r="J285" s="76" t="e">
        <f>IF($C285="-",IF($A285="-",VLOOKUP($D285,EDC_update!$C$2:$C$450,1,FALSE),VLOOKUP($A285,EDC_update!$B$2:$B$450,1,FALSE)),VLOOKUP($C285,EDC_update!$L$2:$L$450,1,FALSE))</f>
        <v>#N/A</v>
      </c>
      <c r="K285" s="76" t="str">
        <f>IF($C285="-",IF($A285="-",IF(VLOOKUP($D285,'sin-list 180320_update'!$C$2:$S$835,3,FALSE)="",NA(),VLOOKUP($D285,'sin-list 180320_update'!$C$2:$S$835,3,FALSE)),IF(VLOOKUP($A285,'sin-list 180320_update'!$A$2:$S$835,5,FALSE)="",NA(),VLOOKUP($A285,'sin-list 180320_update'!$A$2:$S$835,5,FALSE))),IF(VLOOKUP($C285,'sin-list 180320_update'!$B$2:$S$835,4,FALSE)="",NA(),VLOOKUP($C285,'sin-list 180320_update'!$B$2:$S$835,4,FALSE)))</f>
        <v>Classified CMR according to Annex VI of Regulation 1272/2008</v>
      </c>
      <c r="L285" s="76" t="str">
        <f>IF($C285="-",IF($A285="-",VLOOKUP($D285,'sin-list 180320_update'!$C$2:$S$835,6,FALSE),VLOOKUP($A285,'sin-list 180320_update'!$A$2:$S$835,8,FALSE)),VLOOKUP($C285,'sin-list 180320_update'!$B$2:$S$835,7,FALSE))</f>
        <v>Carc. 1B
Acute Tox. 4 *
Skin Sens. 1
Aquatic Acute 1
Aquatic Chronic 1</v>
      </c>
      <c r="M285" s="76" t="str">
        <f>IF($C285="-",IF($A285="-",IF(VLOOKUP($D285,'sin-list 180320_update'!$C$2:$S$835,8,FALSE)="",NA(),VLOOKUP($D285,'sin-list 180320_update'!$C$2:$S$835,8,FALSE)),IF(VLOOKUP($A285,'sin-list 180320_update'!$A$2:$S$835,10,FALSE)="",NA(),VLOOKUP($A285,'sin-list 180320_update'!$A$2:$S$835,10,FALSE))),IF(VLOOKUP($C285,'sin-list 180320_update'!$B$2:$S$835,9,FALSE)="",NA(),VLOOKUP($C285,'sin-list 180320_update'!$B$2:$S$835,9,FALSE)))</f>
        <v>H350
H312
H317
H400
H410</v>
      </c>
      <c r="N285" s="76" t="e">
        <f>IF($C285="-",IF($A285="-",IF(VLOOKUP($D285,'REACH Bilaga XVII_update'!$A$5:$E$131,4,FALSE)="",NA(),VLOOKUP($D285,'REACH Bilaga XVII_update'!$A$5:$E$131,4,FALSE)),IF(VLOOKUP($A285,'REACH Bilaga XVII_update'!$C$5:$D$131,2,FALSE)="",NA(),VLOOKUP($A285,'REACH Bilaga XVII_update'!$C$5:$D$131,2,FALSE))),IF(VLOOKUP($C285,'REACH Bilaga XVII_update'!$B$5:$D$131,3,FALSE)="",NA(),VLOOKUP($C285,'REACH Bilaga XVII_update'!$B$5:$D$131,3,FALSE)))</f>
        <v>#N/A</v>
      </c>
      <c r="O285" s="76" t="e">
        <f>IF($C285="-",IF($A285="-",IF(VLOOKUP($D285,' REACH Bilaga 59_update'!$A$5:$E$210,5,FALSE)="",NA(),VLOOKUP($D285,' REACH Bilaga 59_update'!$A$5:$E$210,5,FALSE)),IF(VLOOKUP($A285,' REACH Bilaga 59_update'!$D$5:$E$210,2,FALSE)="",NA(),VLOOKUP($A285,' REACH Bilaga 59_update'!$D$5:$E$210,2,FALSE))),IF(VLOOKUP($C285,' REACH Bilaga 59_update'!$C$5:$E$210,3,FALSE)="",NA(),VLOOKUP($C285,' REACH Bilaga 59_update'!$C$5:$E$210,3,FALSE)))</f>
        <v>#N/A</v>
      </c>
      <c r="P285" s="76" t="e">
        <f>IF(C285="-",IF(A285="-",IFERROR(VLOOKUP($D285,' REACH Bilaga 59_update'!$A$5:$F$210,MATCH(Sammanfattning!P$1,' REACH Bilaga 59_update'!$A$4:$F$4,0),FALSE),VLOOKUP($D285,'REACH Bilaga XIV_update'!$A$4:$H$110,MATCH(Sammanfattning!P$1,'REACH Bilaga XIV_update'!$A$4:$H$4,0),FALSE)),IFERROR(VLOOKUP($A285,' REACH Bilaga 59_update'!$D$5:$F$210,MATCH(Sammanfattning!P$1,' REACH Bilaga 59_update'!$D$4:$F$4,0),FALSE),VLOOKUP($A285,'REACH Bilaga XIV_update'!$D$4:$H$110,MATCH(Sammanfattning!P$1,'REACH Bilaga XIV_update'!$D$4:$H$4,0),FALSE))),IFERROR(VLOOKUP($C285,' REACH Bilaga 59_update'!$C$5:$F$210,MATCH(Sammanfattning!P$1,' REACH Bilaga 59_update'!$C$4:$F$4,0),FALSE),VLOOKUP($C285,'REACH Bilaga XIV_update'!$C$4:$H$110,MATCH(Sammanfattning!P$1,'REACH Bilaga XIV_update'!$C$4:$H$4,0),FALSE)))</f>
        <v>#N/A</v>
      </c>
      <c r="Q285" s="76" t="e">
        <f>IF($C285="-",IF($A285="-",IF(VLOOKUP($D285,'REACH Bilaga XIV_update'!$A$5:$I$110,9,FALSE)="",NA(),VLOOKUP($D285,'REACH Bilaga XIV_update'!$A$5:$I$110,9,FALSE)),IF(VLOOKUP($A285,'REACH Bilaga XIV_update'!$D$5:$I$110,6,FALSE)="",NA(),VLOOKUP($A285,'REACH Bilaga XIV_update'!$D$5:$I$110,6,FALSE))),IF(VLOOKUP($C285,'REACH Bilaga XIV_update'!$C$5:$I$110,7,FALSE)="",NA(),VLOOKUP($C285,'REACH Bilaga XIV_update'!$C$5:$I$110,7,FALSE)))</f>
        <v>#N/A</v>
      </c>
      <c r="R285" s="76" t="e">
        <f>IF($C285="-",IF($A285="-",IF(VLOOKUP($D285,CoRAP_update!$A$5:$O$376,15,FALSE)="",NA(),VLOOKUP($D285,CoRAP_update!$A$5:$O$376,15,FALSE)),IF(VLOOKUP($A285,CoRAP_update!$D$5:$O$376,12,FALSE)="",NA(),VLOOKUP($A285,CoRAP_update!$D$5:$O$376,12,FALSE))),IF(VLOOKUP($C285,CoRAP_update!$C$5:$O$376,13,FALSE)="",NA(),VLOOKUP($C285,CoRAP_update!$C$5:$O$376,13,FALSE)))</f>
        <v>#N/A</v>
      </c>
      <c r="S285" s="144" t="e">
        <f>IF($C285="-",IF($A285="-",VLOOKUP($D285,CoRAP_update!$A$5:$J$376,MATCH(Sammanfattning!S$1,CoRAP_update!$A$4:$J$4,0),FALSE),VLOOKUP($A285,CoRAP_update!$D$5:$J$376,MATCH(Sammanfattning!S$1,CoRAP_update!$D$4:$J$4,0),FALSE)),VLOOKUP($C285,CoRAP_update!$C$5:$J$376,MATCH(Sammanfattning!S$1,CoRAP_update!$C$4:$J$4,0),FALSE))</f>
        <v>#N/A</v>
      </c>
      <c r="T285" s="76" t="e">
        <f>IF($A285="-",VLOOKUP($D285,EDC_update!$C$2:$F$450,4,FALSE),VLOOKUP($A285,EDC_update!$B$2:$F$450,5,FALSE))</f>
        <v>#N/A</v>
      </c>
      <c r="V285" s="78">
        <f>IF(IFERROR(SEARCH("PBT",P285),99)=99,IF(IFERROR(SEARCH("suspected PBT",S285),99)=99,IF(IFERROR(SEARCH("concluded to be PBT",K285),99)=99,IF(IFERROR(SEARCH("PBT",S285),99)=99,IF(IFERROR(SEARCH("PBT cand",L285),99)=99,IF(IFERROR(SEARCH("PBT",L285),99)=99,IF(IFERROR(SEARCH("persistent, bioackumulative and toxic properties",K285),99)=99,0,Scoring!$E$3),Scoring!$E$3),Scoring!$E$7),Scoring!$E$3),Scoring!$E$5),Scoring!$E$6),Scoring!$E$3)</f>
        <v>0</v>
      </c>
      <c r="W285" s="78">
        <f>IF(IFERROR(SEARCH("vPvB",P285),99)=99,IF(IFERROR(SEARCH("suspected pbt/vPvB",S285),99)=99,IF(IFERROR(SEARCH("vPvB",S285),99)=99,IF(IFERROR(SEARCH("concluded to be a vPvB",S285),99)=99,IF(IFERROR(SEARCH("identified as vPvB",K285),99)=99,IF(IFERROR(SEARCH("concluded to be a vPvB",K285),99)=99,IF(IFERROR(SEARCH("concluded to be both pbt and vPvB",S285),99)=99,IF(IFERROR(SEARCH("concluded to be both pbt and vPvB",K285),99)=99,0,Scoring!$E$5),Scoring!$E$5),Scoring!$E$5),Scoring!$E$5),Scoring!$E$5),Scoring!$E$4),Scoring!$E$6),Scoring!$E$4)</f>
        <v>0</v>
      </c>
      <c r="X285" s="78">
        <f>IF(IFERROR(SEARCH("H410",N285),99)=99,IF(IFERROR(SEARCH("H410",O285),99)=99,IF(IFERROR(SEARCH("H410",Q285),99)=99,IF(IFERROR(SEARCH("H410",M285),99)=99,IF(IFERROR(SEARCH("H410",R285),99)=99,IF(IFERROR(SEARCH("H411",N285),99)=99,IF(IFERROR(SEARCH("H411",O285),99)=99,IF(IFERROR(SEARCH("H411",Q285),99)=99,IF(IFERROR(SEARCH("H411",M285),99)=99,IF(IFERROR(SEARCH("H411",R285),99)=99,IF(IFERROR(SEARCH("H413",N285),99)=99,IF(IFERROR(SEARCH("H413",O285),99)=99,IF(IFERROR(SEARCH("H413",Q285),99)=99,IF(IFERROR(SEARCH("H413",M285),99)=99,IF(IFERROR(SEARCH("H413",R285),99)=99,IF(IFERROR(SEARCH("H412",N285),99)=99,IF(IFERROR(SEARCH("H412",O285),99)=99,IF(IFERROR(SEARCH("H412",Q285),99)=99,IF(IFERROR(SEARCH("H412",M285),99)=99,IF(IFERROR(SEARCH("H412",R285),99)=99,0,Scoring!$E$2),Scoring!$E$2),Scoring!$E$2),Scoring!$E$2),Scoring!$E$2),Scoring!$E$2),Scoring!$E$2),Scoring!$E$2),Scoring!$E$2),Scoring!$E$2),Scoring!$E$2),Scoring!$E$2),Scoring!$E$2),Scoring!$E$2),Scoring!$E$2),Scoring!$E$2),Scoring!$E$2),Scoring!$E$2),Scoring!$E$2),Scoring!$E$2)</f>
        <v>1</v>
      </c>
      <c r="Y285" s="78">
        <f>IF(IFERROR(SEARCH("CMR",K285),99)=99,IF(IFERROR(SEARCH("Suspected CMR",S285),99)=99,IF(IFERROR(SEARCH("CMR",S285),99)=99,0,Scoring!$E$8),Scoring!$E$9),Scoring!$E$8)</f>
        <v>3</v>
      </c>
      <c r="Z285" s="78">
        <f>IF(IFERROR(SEARCH("H350",N285),99)=99,IF(IFERROR(SEARCH("H350",O285),99)=99,IF(IFERROR(SEARCH("H350",Q285),99)=99,IF(IFERROR(SEARCH("H350",M285),99)=99,IF(IFERROR(SEARCH("H350",R285),99)=99,IF(IFERROR(SEARCH("H351",N285),99)=99,IF(IFERROR(SEARCH("H351",O285),99)=99,IF(IFERROR(SEARCH("H351",Q285),99)=99,IF(IFERROR(SEARCH("H351",M285),99)=99,IF(IFERROR(SEARCH("H351",R285),99)=99,IF(IFERROR(SEARCH("carcinogenic",P285),99)=99,IF(IFERROR(SEARCH("suspected carcinogenic",S285),99)=99,0,Scoring!$E$12),Scoring!$E$11),Scoring!$E$10),Scoring!$E$10),Scoring!$E$10),Scoring!$E$10),Scoring!$E$10),Scoring!$E$10),Scoring!$E$10),Scoring!$E$10),Scoring!$E$10),Scoring!$E$10)</f>
        <v>1</v>
      </c>
      <c r="AA285" s="78">
        <f>IF(IFERROR(SEARCH("H340",N285),99)=99,IF(IFERROR(SEARCH("H340",O285),99)=99,IF(IFERROR(SEARCH("H340",Q285),99)=99,IF(IFERROR(SEARCH("H340",M285),99)=99,IF(IFERROR(SEARCH("H340",R285),99)=99,IF(IFERROR(SEARCH("H341",N285),99)=99,IF(IFERROR(SEARCH("H341",O285),99)=99,IF(IFERROR(SEARCH("H341",Q285),99)=99,IF(IFERROR(SEARCH("H341",M285),99)=99,IF(IFERROR(SEARCH("H341",R285),99)=99,IF(IFERROR(SEARCH("mutagenic",P285),99)=99,IF(IFERROR(SEARCH("suspected mutagenic",S285),99)=99,0,Scoring!$E$15),Scoring!$E$14),Scoring!$E$13),Scoring!$E$13),Scoring!$E$13),Scoring!$E$13),Scoring!$E$13),Scoring!$E$13),Scoring!$E$13),Scoring!$E$13),Scoring!$E$13),Scoring!$E$13)</f>
        <v>0</v>
      </c>
      <c r="AB285" s="78">
        <f>IF(IFERROR(SEARCH("H360",N285),99)=99,IF(IFERROR(SEARCH("H360",O285),99)=99,IF(IFERROR(SEARCH("H360",Q285),99)=99,IF(IFERROR(SEARCH("H360",M285),99)=99,IF(IFERROR(SEARCH("H360",R285),99)=99,IF(IFERROR(SEARCH("H361",N285),99)=99,IF(IFERROR(SEARCH("H361",O285),99)=99,IF(IFERROR(SEARCH("H361",Q285),99)=99,IF(IFERROR(SEARCH("H361",M285),99)=99,IF(IFERROR(SEARCH("H361",R285),99)=99,IF(IFERROR(SEARCH("reproduction",P285),99)=99,IF(IFERROR(SEARCH("suspected reprotoxic",S285),99)=99,IF(IFERROR(SEARCH("reprotoxic",S285),99)=99,IF(IFERROR(SEARCH("reprotoxic",K285),99)=99,0,Scoring!$E$18),Scoring!$E$18),Scoring!$E$19),Scoring!$E$17),Scoring!$E$16),Scoring!$E$16),Scoring!$E$16),Scoring!$E$16),Scoring!$E$16),Scoring!$E$16),Scoring!$E$16),Scoring!$E$16),Scoring!$E$16),Scoring!$E$16)</f>
        <v>0</v>
      </c>
      <c r="AC285" s="78">
        <f>IF(IFERROR(SEARCH("57f",L285),99)=99,IF(IFERROR(SEARCH("57(f)",P285),99)=99,0,Scoring!$E$20),Scoring!$E$20)</f>
        <v>0</v>
      </c>
      <c r="AD285" s="78">
        <f>IF(IFERROR(SEARCH("CAT1",T285),99)=99,IF(IFERROR(SEARCH("CAT2",T285),99)=99,IF(IFERROR(SEARCH("CAT3",T285),99)=99,IF(IFERROR(SEARCH("concluded to be endocrine",K285),99)=99,IF(IFERROR(SEARCH("categorised as endocrine",K285),99)=99,IF(IFERROR(SEARCH("endocrine disrupting",P285),99)=99,IF(IFERROR(SEARCH("endocrine disrupting",K285),99)=99,IF(IFERROR(SEARCH("suspected endocrine",S285),99)=99,IF(IFERROR(SEARCH("potential endocrine",S285),99)=99,0,Scoring!$E$25),Scoring!$E$25),Scoring!$E$24),Scoring!$E$24),Scoring!$E$24),Scoring!$E$24),Scoring!$E$23),Scoring!$E$22),Scoring!$E$21)</f>
        <v>0</v>
      </c>
      <c r="AE285" s="78">
        <f>IF(IFERROR(SEARCH("suspected sensitiser",S285),99)=99,IF(IFERROR(SEARCH("sensitiser",S285),99)=99,IF(IFERROR(SEARCH("other hazard based concern",S285),99)=99,0,Scoring!$E$28),Scoring!$E$26),Scoring!$E$27)</f>
        <v>0</v>
      </c>
      <c r="AF285" s="78">
        <f>IF(IFERROR(M285,1)=1,IF(IFERROR(N285,1)=1,IF(IFERROR(O285,1)=1,IF(IFERROR(Q285,1)=1,IF(IFERROR(R285,1)=1,IF(IFERROR(T285,1)=1,IF(IFERROR(K285,1)=1,IF(IFERROR(P285,1)=1,IF(IFERROR(S285,1)=1,Scoring!$E$29,0),0),0),0),0),0),0),0),0)</f>
        <v>0</v>
      </c>
      <c r="AG285" s="78">
        <f t="shared" si="30"/>
        <v>4</v>
      </c>
      <c r="AI285" s="93"/>
      <c r="AJ285" s="94"/>
      <c r="AK285" s="76"/>
      <c r="AL285" s="75"/>
      <c r="AN285" s="79"/>
      <c r="AO285" s="79"/>
      <c r="AP285" s="79"/>
      <c r="AQ285" s="79"/>
      <c r="AR285" s="79"/>
      <c r="AS285" s="78"/>
      <c r="AU285" s="79">
        <f>IF(IFERROR(F285,99)=99,IF(IFERROR(G285,99)=99,IF(IFERROR(H285,99)=99,IF(IFERROR(I285,99)=99,IF(IFERROR(E285,99)=99,IF(IFERROR(J285,99)=99,0,Scoring!$B$7),Scoring!$B$3),Scoring!$B$2),Scoring!$B$6),Scoring!$B$5),Scoring!$B$4)</f>
        <v>0.3</v>
      </c>
      <c r="AV285" s="78">
        <f t="shared" si="31"/>
        <v>1.2</v>
      </c>
      <c r="AW285" s="78"/>
      <c r="AX285" s="66"/>
      <c r="AY285" s="78"/>
      <c r="AZ285" s="76"/>
      <c r="BA285" s="76"/>
      <c r="BB285" s="76"/>
    </row>
    <row r="286" spans="1:54" x14ac:dyDescent="0.25">
      <c r="A286" s="77" t="s">
        <v>7559</v>
      </c>
      <c r="B286" s="76" t="str">
        <f t="shared" si="32"/>
        <v>210-406-1</v>
      </c>
      <c r="C286" s="77" t="s">
        <v>1546</v>
      </c>
      <c r="D286" s="77" t="s">
        <v>1547</v>
      </c>
      <c r="E286" s="76" t="str">
        <f>IF(C286="-",IF(A286="-",VLOOKUP(D286,'sin-list 180320_update'!$C$2:$C$835,1,FALSE),VLOOKUP(A286,'sin-list 180320_update'!$A$2:$A$835,1,FALSE)),VLOOKUP(C286,'sin-list 180320_update'!$B$2:$B$835,1,FALSE))</f>
        <v>210-406-1</v>
      </c>
      <c r="F286" s="76" t="e">
        <f>IF($C286="-",IF($A286="-",VLOOKUP($D286,'REACH Bilaga XVII_update'!$A$5:$A$131,1,FALSE),VLOOKUP($A286,'REACH Bilaga XVII_update'!$C$5:$C$131,1,FALSE)),VLOOKUP($C286,'REACH Bilaga XVII_update'!$B$5:$B$131,1,FALSE))</f>
        <v>#N/A</v>
      </c>
      <c r="G286" s="76" t="e">
        <f>IF($C286="-",IF($A286="-",VLOOKUP($D286,' REACH Bilaga 59_update'!$A$5:$A$210,1,FALSE),VLOOKUP($A286,' REACH Bilaga 59_update'!$D$5:$D$210,1,FALSE)),VLOOKUP($C286,' REACH Bilaga 59_update'!$C$5:$C$210,1,FALSE))</f>
        <v>#N/A</v>
      </c>
      <c r="H286" s="76" t="e">
        <f>IF($C286="-",IF($A286="-",VLOOKUP($D286,'REACH Bilaga XIV_update'!$A$5:$A$110,1,FALSE),VLOOKUP($A286,'REACH Bilaga XIV_update'!$D$5:$D$110,1,FALSE)),VLOOKUP($C286,'REACH Bilaga XIV_update'!$C$5:$C$110,1,FALSE))</f>
        <v>#N/A</v>
      </c>
      <c r="I286" s="76" t="e">
        <f>IF($C286="-",IF($A286="-",VLOOKUP($D286,CoRAP_update!$A$5:$A$376,1,FALSE),VLOOKUP($A286,CoRAP_update!$D$5:$D$376,1,FALSE)),VLOOKUP($C286,CoRAP_update!$C$5:$C$376,1,FALSE))</f>
        <v>#N/A</v>
      </c>
      <c r="J286" s="76" t="e">
        <f>IF($C286="-",IF($A286="-",VLOOKUP($D286,EDC_update!$C$2:$C$450,1,FALSE),VLOOKUP($A286,EDC_update!$B$2:$B$450,1,FALSE)),VLOOKUP($C286,EDC_update!$L$2:$L$450,1,FALSE))</f>
        <v>#N/A</v>
      </c>
      <c r="K286" s="76" t="str">
        <f>IF($C286="-",IF($A286="-",IF(VLOOKUP($D286,'sin-list 180320_update'!$C$2:$S$835,3,FALSE)="",NA(),VLOOKUP($D286,'sin-list 180320_update'!$C$2:$S$835,3,FALSE)),IF(VLOOKUP($A286,'sin-list 180320_update'!$A$2:$S$835,5,FALSE)="",NA(),VLOOKUP($A286,'sin-list 180320_update'!$A$2:$S$835,5,FALSE))),IF(VLOOKUP($C286,'sin-list 180320_update'!$B$2:$S$835,4,FALSE)="",NA(),VLOOKUP($C286,'sin-list 180320_update'!$B$2:$S$835,4,FALSE)))</f>
        <v>Classified CMR according to Annex VI of Regulation 1272/2008</v>
      </c>
      <c r="L286" s="76" t="str">
        <f>IF($C286="-",IF($A286="-",VLOOKUP($D286,'sin-list 180320_update'!$C$2:$S$835,6,FALSE),VLOOKUP($A286,'sin-list 180320_update'!$A$2:$S$835,8,FALSE)),VLOOKUP($C286,'sin-list 180320_update'!$B$2:$S$835,7,FALSE))</f>
        <v>Carc. 1B
Muta. 2
Acute Tox. 4 *
Aquatic Chronic 2</v>
      </c>
      <c r="M286" s="76" t="str">
        <f>IF($C286="-",IF($A286="-",IF(VLOOKUP($D286,'sin-list 180320_update'!$C$2:$S$835,8,FALSE)="",NA(),VLOOKUP($D286,'sin-list 180320_update'!$C$2:$S$835,8,FALSE)),IF(VLOOKUP($A286,'sin-list 180320_update'!$A$2:$S$835,10,FALSE)="",NA(),VLOOKUP($A286,'sin-list 180320_update'!$A$2:$S$835,10,FALSE))),IF(VLOOKUP($C286,'sin-list 180320_update'!$B$2:$S$835,9,FALSE)="",NA(),VLOOKUP($C286,'sin-list 180320_update'!$B$2:$S$835,9,FALSE)))</f>
        <v>H350
H341
H302
H411</v>
      </c>
      <c r="N286" s="76" t="e">
        <f>IF($C286="-",IF($A286="-",IF(VLOOKUP($D286,'REACH Bilaga XVII_update'!$A$5:$E$131,4,FALSE)="",NA(),VLOOKUP($D286,'REACH Bilaga XVII_update'!$A$5:$E$131,4,FALSE)),IF(VLOOKUP($A286,'REACH Bilaga XVII_update'!$C$5:$D$131,2,FALSE)="",NA(),VLOOKUP($A286,'REACH Bilaga XVII_update'!$C$5:$D$131,2,FALSE))),IF(VLOOKUP($C286,'REACH Bilaga XVII_update'!$B$5:$D$131,3,FALSE)="",NA(),VLOOKUP($C286,'REACH Bilaga XVII_update'!$B$5:$D$131,3,FALSE)))</f>
        <v>#N/A</v>
      </c>
      <c r="O286" s="76" t="e">
        <f>IF($C286="-",IF($A286="-",IF(VLOOKUP($D286,' REACH Bilaga 59_update'!$A$5:$E$210,5,FALSE)="",NA(),VLOOKUP($D286,' REACH Bilaga 59_update'!$A$5:$E$210,5,FALSE)),IF(VLOOKUP($A286,' REACH Bilaga 59_update'!$D$5:$E$210,2,FALSE)="",NA(),VLOOKUP($A286,' REACH Bilaga 59_update'!$D$5:$E$210,2,FALSE))),IF(VLOOKUP($C286,' REACH Bilaga 59_update'!$C$5:$E$210,3,FALSE)="",NA(),VLOOKUP($C286,' REACH Bilaga 59_update'!$C$5:$E$210,3,FALSE)))</f>
        <v>#N/A</v>
      </c>
      <c r="P286" s="76" t="e">
        <f>IF(C286="-",IF(A286="-",IFERROR(VLOOKUP($D286,' REACH Bilaga 59_update'!$A$5:$F$210,MATCH(Sammanfattning!P$1,' REACH Bilaga 59_update'!$A$4:$F$4,0),FALSE),VLOOKUP($D286,'REACH Bilaga XIV_update'!$A$4:$H$110,MATCH(Sammanfattning!P$1,'REACH Bilaga XIV_update'!$A$4:$H$4,0),FALSE)),IFERROR(VLOOKUP($A286,' REACH Bilaga 59_update'!$D$5:$F$210,MATCH(Sammanfattning!P$1,' REACH Bilaga 59_update'!$D$4:$F$4,0),FALSE),VLOOKUP($A286,'REACH Bilaga XIV_update'!$D$4:$H$110,MATCH(Sammanfattning!P$1,'REACH Bilaga XIV_update'!$D$4:$H$4,0),FALSE))),IFERROR(VLOOKUP($C286,' REACH Bilaga 59_update'!$C$5:$F$210,MATCH(Sammanfattning!P$1,' REACH Bilaga 59_update'!$C$4:$F$4,0),FALSE),VLOOKUP($C286,'REACH Bilaga XIV_update'!$C$4:$H$110,MATCH(Sammanfattning!P$1,'REACH Bilaga XIV_update'!$C$4:$H$4,0),FALSE)))</f>
        <v>#N/A</v>
      </c>
      <c r="Q286" s="76" t="e">
        <f>IF($C286="-",IF($A286="-",IF(VLOOKUP($D286,'REACH Bilaga XIV_update'!$A$5:$I$110,9,FALSE)="",NA(),VLOOKUP($D286,'REACH Bilaga XIV_update'!$A$5:$I$110,9,FALSE)),IF(VLOOKUP($A286,'REACH Bilaga XIV_update'!$D$5:$I$110,6,FALSE)="",NA(),VLOOKUP($A286,'REACH Bilaga XIV_update'!$D$5:$I$110,6,FALSE))),IF(VLOOKUP($C286,'REACH Bilaga XIV_update'!$C$5:$I$110,7,FALSE)="",NA(),VLOOKUP($C286,'REACH Bilaga XIV_update'!$C$5:$I$110,7,FALSE)))</f>
        <v>#N/A</v>
      </c>
      <c r="R286" s="76" t="e">
        <f>IF($C286="-",IF($A286="-",IF(VLOOKUP($D286,CoRAP_update!$A$5:$O$376,15,FALSE)="",NA(),VLOOKUP($D286,CoRAP_update!$A$5:$O$376,15,FALSE)),IF(VLOOKUP($A286,CoRAP_update!$D$5:$O$376,12,FALSE)="",NA(),VLOOKUP($A286,CoRAP_update!$D$5:$O$376,12,FALSE))),IF(VLOOKUP($C286,CoRAP_update!$C$5:$O$376,13,FALSE)="",NA(),VLOOKUP($C286,CoRAP_update!$C$5:$O$376,13,FALSE)))</f>
        <v>#N/A</v>
      </c>
      <c r="S286" s="144" t="e">
        <f>IF($C286="-",IF($A286="-",VLOOKUP($D286,CoRAP_update!$A$5:$J$376,MATCH(Sammanfattning!S$1,CoRAP_update!$A$4:$J$4,0),FALSE),VLOOKUP($A286,CoRAP_update!$D$5:$J$376,MATCH(Sammanfattning!S$1,CoRAP_update!$D$4:$J$4,0),FALSE)),VLOOKUP($C286,CoRAP_update!$C$5:$J$376,MATCH(Sammanfattning!S$1,CoRAP_update!$C$4:$J$4,0),FALSE))</f>
        <v>#N/A</v>
      </c>
      <c r="T286" s="76" t="e">
        <f>IF($A286="-",VLOOKUP($D286,EDC_update!$C$2:$F$450,4,FALSE),VLOOKUP($A286,EDC_update!$B$2:$F$450,5,FALSE))</f>
        <v>#N/A</v>
      </c>
      <c r="V286" s="78">
        <f>IF(IFERROR(SEARCH("PBT",P286),99)=99,IF(IFERROR(SEARCH("suspected PBT",S286),99)=99,IF(IFERROR(SEARCH("concluded to be PBT",K286),99)=99,IF(IFERROR(SEARCH("PBT",S286),99)=99,IF(IFERROR(SEARCH("PBT cand",L286),99)=99,IF(IFERROR(SEARCH("PBT",L286),99)=99,IF(IFERROR(SEARCH("persistent, bioackumulative and toxic properties",K286),99)=99,0,Scoring!$E$3),Scoring!$E$3),Scoring!$E$7),Scoring!$E$3),Scoring!$E$5),Scoring!$E$6),Scoring!$E$3)</f>
        <v>0</v>
      </c>
      <c r="W286" s="78">
        <f>IF(IFERROR(SEARCH("vPvB",P286),99)=99,IF(IFERROR(SEARCH("suspected pbt/vPvB",S286),99)=99,IF(IFERROR(SEARCH("vPvB",S286),99)=99,IF(IFERROR(SEARCH("concluded to be a vPvB",S286),99)=99,IF(IFERROR(SEARCH("identified as vPvB",K286),99)=99,IF(IFERROR(SEARCH("concluded to be a vPvB",K286),99)=99,IF(IFERROR(SEARCH("concluded to be both pbt and vPvB",S286),99)=99,IF(IFERROR(SEARCH("concluded to be both pbt and vPvB",K286),99)=99,0,Scoring!$E$5),Scoring!$E$5),Scoring!$E$5),Scoring!$E$5),Scoring!$E$5),Scoring!$E$4),Scoring!$E$6),Scoring!$E$4)</f>
        <v>0</v>
      </c>
      <c r="X286" s="78">
        <f>IF(IFERROR(SEARCH("H410",N286),99)=99,IF(IFERROR(SEARCH("H410",O286),99)=99,IF(IFERROR(SEARCH("H410",Q286),99)=99,IF(IFERROR(SEARCH("H410",M286),99)=99,IF(IFERROR(SEARCH("H410",R286),99)=99,IF(IFERROR(SEARCH("H411",N286),99)=99,IF(IFERROR(SEARCH("H411",O286),99)=99,IF(IFERROR(SEARCH("H411",Q286),99)=99,IF(IFERROR(SEARCH("H411",M286),99)=99,IF(IFERROR(SEARCH("H411",R286),99)=99,IF(IFERROR(SEARCH("H413",N286),99)=99,IF(IFERROR(SEARCH("H413",O286),99)=99,IF(IFERROR(SEARCH("H413",Q286),99)=99,IF(IFERROR(SEARCH("H413",M286),99)=99,IF(IFERROR(SEARCH("H413",R286),99)=99,IF(IFERROR(SEARCH("H412",N286),99)=99,IF(IFERROR(SEARCH("H412",O286),99)=99,IF(IFERROR(SEARCH("H412",Q286),99)=99,IF(IFERROR(SEARCH("H412",M286),99)=99,IF(IFERROR(SEARCH("H412",R286),99)=99,0,Scoring!$E$2),Scoring!$E$2),Scoring!$E$2),Scoring!$E$2),Scoring!$E$2),Scoring!$E$2),Scoring!$E$2),Scoring!$E$2),Scoring!$E$2),Scoring!$E$2),Scoring!$E$2),Scoring!$E$2),Scoring!$E$2),Scoring!$E$2),Scoring!$E$2),Scoring!$E$2),Scoring!$E$2),Scoring!$E$2),Scoring!$E$2),Scoring!$E$2)</f>
        <v>1</v>
      </c>
      <c r="Y286" s="78">
        <f>IF(IFERROR(SEARCH("CMR",K286),99)=99,IF(IFERROR(SEARCH("Suspected CMR",S286),99)=99,IF(IFERROR(SEARCH("CMR",S286),99)=99,0,Scoring!$E$8),Scoring!$E$9),Scoring!$E$8)</f>
        <v>3</v>
      </c>
      <c r="Z286" s="78">
        <f>IF(IFERROR(SEARCH("H350",N286),99)=99,IF(IFERROR(SEARCH("H350",O286),99)=99,IF(IFERROR(SEARCH("H350",Q286),99)=99,IF(IFERROR(SEARCH("H350",M286),99)=99,IF(IFERROR(SEARCH("H350",R286),99)=99,IF(IFERROR(SEARCH("H351",N286),99)=99,IF(IFERROR(SEARCH("H351",O286),99)=99,IF(IFERROR(SEARCH("H351",Q286),99)=99,IF(IFERROR(SEARCH("H351",M286),99)=99,IF(IFERROR(SEARCH("H351",R286),99)=99,IF(IFERROR(SEARCH("carcinogenic",P286),99)=99,IF(IFERROR(SEARCH("suspected carcinogenic",S286),99)=99,0,Scoring!$E$12),Scoring!$E$11),Scoring!$E$10),Scoring!$E$10),Scoring!$E$10),Scoring!$E$10),Scoring!$E$10),Scoring!$E$10),Scoring!$E$10),Scoring!$E$10),Scoring!$E$10),Scoring!$E$10)</f>
        <v>1</v>
      </c>
      <c r="AA286" s="78">
        <f>IF(IFERROR(SEARCH("H340",N286),99)=99,IF(IFERROR(SEARCH("H340",O286),99)=99,IF(IFERROR(SEARCH("H340",Q286),99)=99,IF(IFERROR(SEARCH("H340",M286),99)=99,IF(IFERROR(SEARCH("H340",R286),99)=99,IF(IFERROR(SEARCH("H341",N286),99)=99,IF(IFERROR(SEARCH("H341",O286),99)=99,IF(IFERROR(SEARCH("H341",Q286),99)=99,IF(IFERROR(SEARCH("H341",M286),99)=99,IF(IFERROR(SEARCH("H341",R286),99)=99,IF(IFERROR(SEARCH("mutagenic",P286),99)=99,IF(IFERROR(SEARCH("suspected mutagenic",S286),99)=99,0,Scoring!$E$15),Scoring!$E$14),Scoring!$E$13),Scoring!$E$13),Scoring!$E$13),Scoring!$E$13),Scoring!$E$13),Scoring!$E$13),Scoring!$E$13),Scoring!$E$13),Scoring!$E$13),Scoring!$E$13)</f>
        <v>1</v>
      </c>
      <c r="AB286" s="78">
        <f>IF(IFERROR(SEARCH("H360",N286),99)=99,IF(IFERROR(SEARCH("H360",O286),99)=99,IF(IFERROR(SEARCH("H360",Q286),99)=99,IF(IFERROR(SEARCH("H360",M286),99)=99,IF(IFERROR(SEARCH("H360",R286),99)=99,IF(IFERROR(SEARCH("H361",N286),99)=99,IF(IFERROR(SEARCH("H361",O286),99)=99,IF(IFERROR(SEARCH("H361",Q286),99)=99,IF(IFERROR(SEARCH("H361",M286),99)=99,IF(IFERROR(SEARCH("H361",R286),99)=99,IF(IFERROR(SEARCH("reproduction",P286),99)=99,IF(IFERROR(SEARCH("suspected reprotoxic",S286),99)=99,IF(IFERROR(SEARCH("reprotoxic",S286),99)=99,IF(IFERROR(SEARCH("reprotoxic",K286),99)=99,0,Scoring!$E$18),Scoring!$E$18),Scoring!$E$19),Scoring!$E$17),Scoring!$E$16),Scoring!$E$16),Scoring!$E$16),Scoring!$E$16),Scoring!$E$16),Scoring!$E$16),Scoring!$E$16),Scoring!$E$16),Scoring!$E$16),Scoring!$E$16)</f>
        <v>0</v>
      </c>
      <c r="AC286" s="78">
        <f>IF(IFERROR(SEARCH("57f",L286),99)=99,IF(IFERROR(SEARCH("57(f)",P286),99)=99,0,Scoring!$E$20),Scoring!$E$20)</f>
        <v>0</v>
      </c>
      <c r="AD286" s="78">
        <f>IF(IFERROR(SEARCH("CAT1",T286),99)=99,IF(IFERROR(SEARCH("CAT2",T286),99)=99,IF(IFERROR(SEARCH("CAT3",T286),99)=99,IF(IFERROR(SEARCH("concluded to be endocrine",K286),99)=99,IF(IFERROR(SEARCH("categorised as endocrine",K286),99)=99,IF(IFERROR(SEARCH("endocrine disrupting",P286),99)=99,IF(IFERROR(SEARCH("endocrine disrupting",K286),99)=99,IF(IFERROR(SEARCH("suspected endocrine",S286),99)=99,IF(IFERROR(SEARCH("potential endocrine",S286),99)=99,0,Scoring!$E$25),Scoring!$E$25),Scoring!$E$24),Scoring!$E$24),Scoring!$E$24),Scoring!$E$24),Scoring!$E$23),Scoring!$E$22),Scoring!$E$21)</f>
        <v>0</v>
      </c>
      <c r="AE286" s="78">
        <f>IF(IFERROR(SEARCH("suspected sensitiser",S286),99)=99,IF(IFERROR(SEARCH("sensitiser",S286),99)=99,IF(IFERROR(SEARCH("other hazard based concern",S286),99)=99,0,Scoring!$E$28),Scoring!$E$26),Scoring!$E$27)</f>
        <v>0</v>
      </c>
      <c r="AF286" s="78">
        <f>IF(IFERROR(M286,1)=1,IF(IFERROR(N286,1)=1,IF(IFERROR(O286,1)=1,IF(IFERROR(Q286,1)=1,IF(IFERROR(R286,1)=1,IF(IFERROR(T286,1)=1,IF(IFERROR(K286,1)=1,IF(IFERROR(P286,1)=1,IF(IFERROR(S286,1)=1,Scoring!$E$29,0),0),0),0),0),0),0),0),0)</f>
        <v>0</v>
      </c>
      <c r="AG286" s="78">
        <f t="shared" si="30"/>
        <v>4</v>
      </c>
      <c r="AI286" s="93"/>
      <c r="AJ286" s="94"/>
      <c r="AK286" s="76"/>
      <c r="AL286" s="75"/>
      <c r="AN286" s="79"/>
      <c r="AO286" s="79"/>
      <c r="AP286" s="79"/>
      <c r="AQ286" s="79"/>
      <c r="AR286" s="79"/>
      <c r="AS286" s="78"/>
      <c r="AU286" s="79">
        <f>IF(IFERROR(F286,99)=99,IF(IFERROR(G286,99)=99,IF(IFERROR(H286,99)=99,IF(IFERROR(I286,99)=99,IF(IFERROR(E286,99)=99,IF(IFERROR(J286,99)=99,0,Scoring!$B$7),Scoring!$B$3),Scoring!$B$2),Scoring!$B$6),Scoring!$B$5),Scoring!$B$4)</f>
        <v>0.3</v>
      </c>
      <c r="AV286" s="78">
        <f t="shared" si="31"/>
        <v>1.2</v>
      </c>
      <c r="AW286" s="78"/>
      <c r="AX286" s="66"/>
      <c r="AY286" s="78"/>
      <c r="AZ286" s="76"/>
      <c r="BA286" s="76"/>
      <c r="BB286" s="76"/>
    </row>
    <row r="287" spans="1:54" x14ac:dyDescent="0.25">
      <c r="A287" s="77" t="s">
        <v>7561</v>
      </c>
      <c r="B287" s="76" t="str">
        <f t="shared" si="32"/>
        <v>210-566-2</v>
      </c>
      <c r="C287" s="77" t="s">
        <v>1554</v>
      </c>
      <c r="D287" s="77" t="s">
        <v>1555</v>
      </c>
      <c r="E287" s="76" t="str">
        <f>IF(C287="-",IF(A287="-",VLOOKUP(D287,'sin-list 180320_update'!$C$2:$C$835,1,FALSE),VLOOKUP(A287,'sin-list 180320_update'!$A$2:$A$835,1,FALSE)),VLOOKUP(C287,'sin-list 180320_update'!$B$2:$B$835,1,FALSE))</f>
        <v>210-566-2</v>
      </c>
      <c r="F287" s="76" t="e">
        <f>IF($C287="-",IF($A287="-",VLOOKUP($D287,'REACH Bilaga XVII_update'!$A$5:$A$131,1,FALSE),VLOOKUP($A287,'REACH Bilaga XVII_update'!$C$5:$C$131,1,FALSE)),VLOOKUP($C287,'REACH Bilaga XVII_update'!$B$5:$B$131,1,FALSE))</f>
        <v>#N/A</v>
      </c>
      <c r="G287" s="76" t="e">
        <f>IF($C287="-",IF($A287="-",VLOOKUP($D287,' REACH Bilaga 59_update'!$A$5:$A$210,1,FALSE),VLOOKUP($A287,' REACH Bilaga 59_update'!$D$5:$D$210,1,FALSE)),VLOOKUP($C287,' REACH Bilaga 59_update'!$C$5:$C$210,1,FALSE))</f>
        <v>#N/A</v>
      </c>
      <c r="H287" s="76" t="e">
        <f>IF($C287="-",IF($A287="-",VLOOKUP($D287,'REACH Bilaga XIV_update'!$A$5:$A$110,1,FALSE),VLOOKUP($A287,'REACH Bilaga XIV_update'!$D$5:$D$110,1,FALSE)),VLOOKUP($C287,'REACH Bilaga XIV_update'!$C$5:$C$110,1,FALSE))</f>
        <v>#N/A</v>
      </c>
      <c r="I287" s="76" t="e">
        <f>IF($C287="-",IF($A287="-",VLOOKUP($D287,CoRAP_update!$A$5:$A$376,1,FALSE),VLOOKUP($A287,CoRAP_update!$D$5:$D$376,1,FALSE)),VLOOKUP($C287,CoRAP_update!$C$5:$C$376,1,FALSE))</f>
        <v>#N/A</v>
      </c>
      <c r="J287" s="76" t="e">
        <f>IF($C287="-",IF($A287="-",VLOOKUP($D287,EDC_update!$C$2:$C$450,1,FALSE),VLOOKUP($A287,EDC_update!$B$2:$B$450,1,FALSE)),VLOOKUP($C287,EDC_update!$L$2:$L$450,1,FALSE))</f>
        <v>#N/A</v>
      </c>
      <c r="K287" s="76" t="str">
        <f>IF($C287="-",IF($A287="-",IF(VLOOKUP($D287,'sin-list 180320_update'!$C$2:$S$835,3,FALSE)="",NA(),VLOOKUP($D287,'sin-list 180320_update'!$C$2:$S$835,3,FALSE)),IF(VLOOKUP($A287,'sin-list 180320_update'!$A$2:$S$835,5,FALSE)="",NA(),VLOOKUP($A287,'sin-list 180320_update'!$A$2:$S$835,5,FALSE))),IF(VLOOKUP($C287,'sin-list 180320_update'!$B$2:$S$835,4,FALSE)="",NA(),VLOOKUP($C287,'sin-list 180320_update'!$B$2:$S$835,4,FALSE)))</f>
        <v>Classified CMR according to Annex VI of Regulation 1272/2008</v>
      </c>
      <c r="L287" s="76" t="str">
        <f>IF($C287="-",IF($A287="-",VLOOKUP($D287,'sin-list 180320_update'!$C$2:$S$835,6,FALSE),VLOOKUP($A287,'sin-list 180320_update'!$A$2:$S$835,8,FALSE)),VLOOKUP($C287,'sin-list 180320_update'!$B$2:$S$835,7,FALSE))</f>
        <v>Carc. 1B
Muta. 2
Repr. 2
Acute Tox. 3 *
Acute Tox. 3 *
Acute Tox. 3 *
STOT RE 2 *
Aquatic Chronic 3</v>
      </c>
      <c r="M287" s="76" t="str">
        <f>IF($C287="-",IF($A287="-",IF(VLOOKUP($D287,'sin-list 180320_update'!$C$2:$S$835,8,FALSE)="",NA(),VLOOKUP($D287,'sin-list 180320_update'!$C$2:$S$835,8,FALSE)),IF(VLOOKUP($A287,'sin-list 180320_update'!$A$2:$S$835,10,FALSE)="",NA(),VLOOKUP($A287,'sin-list 180320_update'!$A$2:$S$835,10,FALSE))),IF(VLOOKUP($C287,'sin-list 180320_update'!$B$2:$S$835,9,FALSE)="",NA(),VLOOKUP($C287,'sin-list 180320_update'!$B$2:$S$835,9,FALSE)))</f>
        <v>H350
H341
H361f ***
H331
H311
H301
H373 **
H412</v>
      </c>
      <c r="N287" s="76" t="e">
        <f>IF($C287="-",IF($A287="-",IF(VLOOKUP($D287,'REACH Bilaga XVII_update'!$A$5:$E$131,4,FALSE)="",NA(),VLOOKUP($D287,'REACH Bilaga XVII_update'!$A$5:$E$131,4,FALSE)),IF(VLOOKUP($A287,'REACH Bilaga XVII_update'!$C$5:$D$131,2,FALSE)="",NA(),VLOOKUP($A287,'REACH Bilaga XVII_update'!$C$5:$D$131,2,FALSE))),IF(VLOOKUP($C287,'REACH Bilaga XVII_update'!$B$5:$D$131,3,FALSE)="",NA(),VLOOKUP($C287,'REACH Bilaga XVII_update'!$B$5:$D$131,3,FALSE)))</f>
        <v>#N/A</v>
      </c>
      <c r="O287" s="76" t="e">
        <f>IF($C287="-",IF($A287="-",IF(VLOOKUP($D287,' REACH Bilaga 59_update'!$A$5:$E$210,5,FALSE)="",NA(),VLOOKUP($D287,' REACH Bilaga 59_update'!$A$5:$E$210,5,FALSE)),IF(VLOOKUP($A287,' REACH Bilaga 59_update'!$D$5:$E$210,2,FALSE)="",NA(),VLOOKUP($A287,' REACH Bilaga 59_update'!$D$5:$E$210,2,FALSE))),IF(VLOOKUP($C287,' REACH Bilaga 59_update'!$C$5:$E$210,3,FALSE)="",NA(),VLOOKUP($C287,' REACH Bilaga 59_update'!$C$5:$E$210,3,FALSE)))</f>
        <v>#N/A</v>
      </c>
      <c r="P287" s="76" t="e">
        <f>IF(C287="-",IF(A287="-",IFERROR(VLOOKUP($D287,' REACH Bilaga 59_update'!$A$5:$F$210,MATCH(Sammanfattning!P$1,' REACH Bilaga 59_update'!$A$4:$F$4,0),FALSE),VLOOKUP($D287,'REACH Bilaga XIV_update'!$A$4:$H$110,MATCH(Sammanfattning!P$1,'REACH Bilaga XIV_update'!$A$4:$H$4,0),FALSE)),IFERROR(VLOOKUP($A287,' REACH Bilaga 59_update'!$D$5:$F$210,MATCH(Sammanfattning!P$1,' REACH Bilaga 59_update'!$D$4:$F$4,0),FALSE),VLOOKUP($A287,'REACH Bilaga XIV_update'!$D$4:$H$110,MATCH(Sammanfattning!P$1,'REACH Bilaga XIV_update'!$D$4:$H$4,0),FALSE))),IFERROR(VLOOKUP($C287,' REACH Bilaga 59_update'!$C$5:$F$210,MATCH(Sammanfattning!P$1,' REACH Bilaga 59_update'!$C$4:$F$4,0),FALSE),VLOOKUP($C287,'REACH Bilaga XIV_update'!$C$4:$H$110,MATCH(Sammanfattning!P$1,'REACH Bilaga XIV_update'!$C$4:$H$4,0),FALSE)))</f>
        <v>#N/A</v>
      </c>
      <c r="Q287" s="76" t="e">
        <f>IF($C287="-",IF($A287="-",IF(VLOOKUP($D287,'REACH Bilaga XIV_update'!$A$5:$I$110,9,FALSE)="",NA(),VLOOKUP($D287,'REACH Bilaga XIV_update'!$A$5:$I$110,9,FALSE)),IF(VLOOKUP($A287,'REACH Bilaga XIV_update'!$D$5:$I$110,6,FALSE)="",NA(),VLOOKUP($A287,'REACH Bilaga XIV_update'!$D$5:$I$110,6,FALSE))),IF(VLOOKUP($C287,'REACH Bilaga XIV_update'!$C$5:$I$110,7,FALSE)="",NA(),VLOOKUP($C287,'REACH Bilaga XIV_update'!$C$5:$I$110,7,FALSE)))</f>
        <v>#N/A</v>
      </c>
      <c r="R287" s="76" t="e">
        <f>IF($C287="-",IF($A287="-",IF(VLOOKUP($D287,CoRAP_update!$A$5:$O$376,15,FALSE)="",NA(),VLOOKUP($D287,CoRAP_update!$A$5:$O$376,15,FALSE)),IF(VLOOKUP($A287,CoRAP_update!$D$5:$O$376,12,FALSE)="",NA(),VLOOKUP($A287,CoRAP_update!$D$5:$O$376,12,FALSE))),IF(VLOOKUP($C287,CoRAP_update!$C$5:$O$376,13,FALSE)="",NA(),VLOOKUP($C287,CoRAP_update!$C$5:$O$376,13,FALSE)))</f>
        <v>#N/A</v>
      </c>
      <c r="S287" s="144" t="e">
        <f>IF($C287="-",IF($A287="-",VLOOKUP($D287,CoRAP_update!$A$5:$J$376,MATCH(Sammanfattning!S$1,CoRAP_update!$A$4:$J$4,0),FALSE),VLOOKUP($A287,CoRAP_update!$D$5:$J$376,MATCH(Sammanfattning!S$1,CoRAP_update!$D$4:$J$4,0),FALSE)),VLOOKUP($C287,CoRAP_update!$C$5:$J$376,MATCH(Sammanfattning!S$1,CoRAP_update!$C$4:$J$4,0),FALSE))</f>
        <v>#N/A</v>
      </c>
      <c r="T287" s="76" t="e">
        <f>IF($A287="-",VLOOKUP($D287,EDC_update!$C$2:$F$450,4,FALSE),VLOOKUP($A287,EDC_update!$B$2:$F$450,5,FALSE))</f>
        <v>#N/A</v>
      </c>
      <c r="V287" s="78">
        <f>IF(IFERROR(SEARCH("PBT",P287),99)=99,IF(IFERROR(SEARCH("suspected PBT",S287),99)=99,IF(IFERROR(SEARCH("concluded to be PBT",K287),99)=99,IF(IFERROR(SEARCH("PBT",S287),99)=99,IF(IFERROR(SEARCH("PBT cand",L287),99)=99,IF(IFERROR(SEARCH("PBT",L287),99)=99,IF(IFERROR(SEARCH("persistent, bioackumulative and toxic properties",K287),99)=99,0,Scoring!$E$3),Scoring!$E$3),Scoring!$E$7),Scoring!$E$3),Scoring!$E$5),Scoring!$E$6),Scoring!$E$3)</f>
        <v>0</v>
      </c>
      <c r="W287" s="78">
        <f>IF(IFERROR(SEARCH("vPvB",P287),99)=99,IF(IFERROR(SEARCH("suspected pbt/vPvB",S287),99)=99,IF(IFERROR(SEARCH("vPvB",S287),99)=99,IF(IFERROR(SEARCH("concluded to be a vPvB",S287),99)=99,IF(IFERROR(SEARCH("identified as vPvB",K287),99)=99,IF(IFERROR(SEARCH("concluded to be a vPvB",K287),99)=99,IF(IFERROR(SEARCH("concluded to be both pbt and vPvB",S287),99)=99,IF(IFERROR(SEARCH("concluded to be both pbt and vPvB",K287),99)=99,0,Scoring!$E$5),Scoring!$E$5),Scoring!$E$5),Scoring!$E$5),Scoring!$E$5),Scoring!$E$4),Scoring!$E$6),Scoring!$E$4)</f>
        <v>0</v>
      </c>
      <c r="X287" s="78">
        <f>IF(IFERROR(SEARCH("H410",N287),99)=99,IF(IFERROR(SEARCH("H410",O287),99)=99,IF(IFERROR(SEARCH("H410",Q287),99)=99,IF(IFERROR(SEARCH("H410",M287),99)=99,IF(IFERROR(SEARCH("H410",R287),99)=99,IF(IFERROR(SEARCH("H411",N287),99)=99,IF(IFERROR(SEARCH("H411",O287),99)=99,IF(IFERROR(SEARCH("H411",Q287),99)=99,IF(IFERROR(SEARCH("H411",M287),99)=99,IF(IFERROR(SEARCH("H411",R287),99)=99,IF(IFERROR(SEARCH("H413",N287),99)=99,IF(IFERROR(SEARCH("H413",O287),99)=99,IF(IFERROR(SEARCH("H413",Q287),99)=99,IF(IFERROR(SEARCH("H413",M287),99)=99,IF(IFERROR(SEARCH("H413",R287),99)=99,IF(IFERROR(SEARCH("H412",N287),99)=99,IF(IFERROR(SEARCH("H412",O287),99)=99,IF(IFERROR(SEARCH("H412",Q287),99)=99,IF(IFERROR(SEARCH("H412",M287),99)=99,IF(IFERROR(SEARCH("H412",R287),99)=99,0,Scoring!$E$2),Scoring!$E$2),Scoring!$E$2),Scoring!$E$2),Scoring!$E$2),Scoring!$E$2),Scoring!$E$2),Scoring!$E$2),Scoring!$E$2),Scoring!$E$2),Scoring!$E$2),Scoring!$E$2),Scoring!$E$2),Scoring!$E$2),Scoring!$E$2),Scoring!$E$2),Scoring!$E$2),Scoring!$E$2),Scoring!$E$2),Scoring!$E$2)</f>
        <v>1</v>
      </c>
      <c r="Y287" s="78">
        <f>IF(IFERROR(SEARCH("CMR",K287),99)=99,IF(IFERROR(SEARCH("Suspected CMR",S287),99)=99,IF(IFERROR(SEARCH("CMR",S287),99)=99,0,Scoring!$E$8),Scoring!$E$9),Scoring!$E$8)</f>
        <v>3</v>
      </c>
      <c r="Z287" s="78">
        <f>IF(IFERROR(SEARCH("H350",N287),99)=99,IF(IFERROR(SEARCH("H350",O287),99)=99,IF(IFERROR(SEARCH("H350",Q287),99)=99,IF(IFERROR(SEARCH("H350",M287),99)=99,IF(IFERROR(SEARCH("H350",R287),99)=99,IF(IFERROR(SEARCH("H351",N287),99)=99,IF(IFERROR(SEARCH("H351",O287),99)=99,IF(IFERROR(SEARCH("H351",Q287),99)=99,IF(IFERROR(SEARCH("H351",M287),99)=99,IF(IFERROR(SEARCH("H351",R287),99)=99,IF(IFERROR(SEARCH("carcinogenic",P287),99)=99,IF(IFERROR(SEARCH("suspected carcinogenic",S287),99)=99,0,Scoring!$E$12),Scoring!$E$11),Scoring!$E$10),Scoring!$E$10),Scoring!$E$10),Scoring!$E$10),Scoring!$E$10),Scoring!$E$10),Scoring!$E$10),Scoring!$E$10),Scoring!$E$10),Scoring!$E$10)</f>
        <v>1</v>
      </c>
      <c r="AA287" s="78">
        <f>IF(IFERROR(SEARCH("H340",N287),99)=99,IF(IFERROR(SEARCH("H340",O287),99)=99,IF(IFERROR(SEARCH("H340",Q287),99)=99,IF(IFERROR(SEARCH("H340",M287),99)=99,IF(IFERROR(SEARCH("H340",R287),99)=99,IF(IFERROR(SEARCH("H341",N287),99)=99,IF(IFERROR(SEARCH("H341",O287),99)=99,IF(IFERROR(SEARCH("H341",Q287),99)=99,IF(IFERROR(SEARCH("H341",M287),99)=99,IF(IFERROR(SEARCH("H341",R287),99)=99,IF(IFERROR(SEARCH("mutagenic",P287),99)=99,IF(IFERROR(SEARCH("suspected mutagenic",S287),99)=99,0,Scoring!$E$15),Scoring!$E$14),Scoring!$E$13),Scoring!$E$13),Scoring!$E$13),Scoring!$E$13),Scoring!$E$13),Scoring!$E$13),Scoring!$E$13),Scoring!$E$13),Scoring!$E$13),Scoring!$E$13)</f>
        <v>1</v>
      </c>
      <c r="AB287" s="78">
        <f>IF(IFERROR(SEARCH("H360",N287),99)=99,IF(IFERROR(SEARCH("H360",O287),99)=99,IF(IFERROR(SEARCH("H360",Q287),99)=99,IF(IFERROR(SEARCH("H360",M287),99)=99,IF(IFERROR(SEARCH("H360",R287),99)=99,IF(IFERROR(SEARCH("H361",N287),99)=99,IF(IFERROR(SEARCH("H361",O287),99)=99,IF(IFERROR(SEARCH("H361",Q287),99)=99,IF(IFERROR(SEARCH("H361",M287),99)=99,IF(IFERROR(SEARCH("H361",R287),99)=99,IF(IFERROR(SEARCH("reproduction",P287),99)=99,IF(IFERROR(SEARCH("suspected reprotoxic",S287),99)=99,IF(IFERROR(SEARCH("reprotoxic",S287),99)=99,IF(IFERROR(SEARCH("reprotoxic",K287),99)=99,0,Scoring!$E$18),Scoring!$E$18),Scoring!$E$19),Scoring!$E$17),Scoring!$E$16),Scoring!$E$16),Scoring!$E$16),Scoring!$E$16),Scoring!$E$16),Scoring!$E$16),Scoring!$E$16),Scoring!$E$16),Scoring!$E$16),Scoring!$E$16)</f>
        <v>1</v>
      </c>
      <c r="AC287" s="78">
        <f>IF(IFERROR(SEARCH("57f",L287),99)=99,IF(IFERROR(SEARCH("57(f)",P287),99)=99,0,Scoring!$E$20),Scoring!$E$20)</f>
        <v>0</v>
      </c>
      <c r="AD287" s="78">
        <f>IF(IFERROR(SEARCH("CAT1",T287),99)=99,IF(IFERROR(SEARCH("CAT2",T287),99)=99,IF(IFERROR(SEARCH("CAT3",T287),99)=99,IF(IFERROR(SEARCH("concluded to be endocrine",K287),99)=99,IF(IFERROR(SEARCH("categorised as endocrine",K287),99)=99,IF(IFERROR(SEARCH("endocrine disrupting",P287),99)=99,IF(IFERROR(SEARCH("endocrine disrupting",K287),99)=99,IF(IFERROR(SEARCH("suspected endocrine",S287),99)=99,IF(IFERROR(SEARCH("potential endocrine",S287),99)=99,0,Scoring!$E$25),Scoring!$E$25),Scoring!$E$24),Scoring!$E$24),Scoring!$E$24),Scoring!$E$24),Scoring!$E$23),Scoring!$E$22),Scoring!$E$21)</f>
        <v>0</v>
      </c>
      <c r="AE287" s="78">
        <f>IF(IFERROR(SEARCH("suspected sensitiser",S287),99)=99,IF(IFERROR(SEARCH("sensitiser",S287),99)=99,IF(IFERROR(SEARCH("other hazard based concern",S287),99)=99,0,Scoring!$E$28),Scoring!$E$26),Scoring!$E$27)</f>
        <v>0</v>
      </c>
      <c r="AF287" s="78">
        <f>IF(IFERROR(M287,1)=1,IF(IFERROR(N287,1)=1,IF(IFERROR(O287,1)=1,IF(IFERROR(Q287,1)=1,IF(IFERROR(R287,1)=1,IF(IFERROR(T287,1)=1,IF(IFERROR(K287,1)=1,IF(IFERROR(P287,1)=1,IF(IFERROR(S287,1)=1,Scoring!$E$29,0),0),0),0),0),0),0),0),0)</f>
        <v>0</v>
      </c>
      <c r="AG287" s="78">
        <f t="shared" si="30"/>
        <v>4</v>
      </c>
      <c r="AI287" s="93"/>
      <c r="AJ287" s="94"/>
      <c r="AK287" s="76"/>
      <c r="AL287" s="75"/>
      <c r="AN287" s="79"/>
      <c r="AO287" s="79"/>
      <c r="AP287" s="79"/>
      <c r="AQ287" s="79"/>
      <c r="AR287" s="79"/>
      <c r="AS287" s="78"/>
      <c r="AU287" s="79">
        <f>IF(IFERROR(F287,99)=99,IF(IFERROR(G287,99)=99,IF(IFERROR(H287,99)=99,IF(IFERROR(I287,99)=99,IF(IFERROR(E287,99)=99,IF(IFERROR(J287,99)=99,0,Scoring!$B$7),Scoring!$B$3),Scoring!$B$2),Scoring!$B$6),Scoring!$B$5),Scoring!$B$4)</f>
        <v>0.3</v>
      </c>
      <c r="AV287" s="78">
        <f t="shared" si="31"/>
        <v>1.2</v>
      </c>
      <c r="AW287" s="78"/>
      <c r="AX287" s="66"/>
      <c r="AY287" s="78"/>
      <c r="AZ287" s="76"/>
      <c r="BA287" s="76"/>
      <c r="BB287" s="76"/>
    </row>
    <row r="288" spans="1:54" x14ac:dyDescent="0.25">
      <c r="A288" s="77" t="s">
        <v>6161</v>
      </c>
      <c r="B288" s="76" t="str">
        <f t="shared" si="32"/>
        <v>210-581-4</v>
      </c>
      <c r="C288" s="77" t="s">
        <v>1557</v>
      </c>
      <c r="D288" s="77" t="s">
        <v>1558</v>
      </c>
      <c r="E288" s="76" t="str">
        <f>IF(C288="-",IF(A288="-",VLOOKUP(D288,'sin-list 180320_update'!$C$2:$C$835,1,FALSE),VLOOKUP(A288,'sin-list 180320_update'!$A$2:$A$835,1,FALSE)),VLOOKUP(C288,'sin-list 180320_update'!$B$2:$B$835,1,FALSE))</f>
        <v>210-581-4</v>
      </c>
      <c r="F288" s="76" t="e">
        <f>IF($C288="-",IF($A288="-",VLOOKUP($D288,'REACH Bilaga XVII_update'!$A$5:$A$131,1,FALSE),VLOOKUP($A288,'REACH Bilaga XVII_update'!$C$5:$C$131,1,FALSE)),VLOOKUP($C288,'REACH Bilaga XVII_update'!$B$5:$B$131,1,FALSE))</f>
        <v>#N/A</v>
      </c>
      <c r="G288" s="76" t="e">
        <f>IF($C288="-",IF($A288="-",VLOOKUP($D288,' REACH Bilaga 59_update'!$A$5:$A$210,1,FALSE),VLOOKUP($A288,' REACH Bilaga 59_update'!$D$5:$D$210,1,FALSE)),VLOOKUP($C288,' REACH Bilaga 59_update'!$C$5:$C$210,1,FALSE))</f>
        <v>#N/A</v>
      </c>
      <c r="H288" s="76" t="e">
        <f>IF($C288="-",IF($A288="-",VLOOKUP($D288,'REACH Bilaga XIV_update'!$A$5:$A$110,1,FALSE),VLOOKUP($A288,'REACH Bilaga XIV_update'!$D$5:$D$110,1,FALSE)),VLOOKUP($C288,'REACH Bilaga XIV_update'!$C$5:$C$110,1,FALSE))</f>
        <v>#N/A</v>
      </c>
      <c r="I288" s="76" t="e">
        <f>IF($C288="-",IF($A288="-",VLOOKUP($D288,CoRAP_update!$A$5:$A$376,1,FALSE),VLOOKUP($A288,CoRAP_update!$D$5:$D$376,1,FALSE)),VLOOKUP($C288,CoRAP_update!$C$5:$C$376,1,FALSE))</f>
        <v>#N/A</v>
      </c>
      <c r="J288" s="76" t="e">
        <f>IF($C288="-",IF($A288="-",VLOOKUP($D288,EDC_update!$C$2:$C$450,1,FALSE),VLOOKUP($A288,EDC_update!$B$2:$B$450,1,FALSE)),VLOOKUP($C288,EDC_update!$L$2:$L$450,1,FALSE))</f>
        <v>#N/A</v>
      </c>
      <c r="K288" s="76" t="str">
        <f>IF($C288="-",IF($A288="-",IF(VLOOKUP($D288,'sin-list 180320_update'!$C$2:$S$835,3,FALSE)="",NA(),VLOOKUP($D288,'sin-list 180320_update'!$C$2:$S$835,3,FALSE)),IF(VLOOKUP($A288,'sin-list 180320_update'!$A$2:$S$835,5,FALSE)="",NA(),VLOOKUP($A288,'sin-list 180320_update'!$A$2:$S$835,5,FALSE))),IF(VLOOKUP($C288,'sin-list 180320_update'!$B$2:$S$835,4,FALSE)="",NA(),VLOOKUP($C288,'sin-list 180320_update'!$B$2:$S$835,4,FALSE)))</f>
        <v>Classified CMR according to Annex VI of Regulation 1272/2008</v>
      </c>
      <c r="L288" s="76" t="str">
        <f>IF($C288="-",IF($A288="-",VLOOKUP($D288,'sin-list 180320_update'!$C$2:$S$835,6,FALSE),VLOOKUP($A288,'sin-list 180320_update'!$A$2:$S$835,8,FALSE)),VLOOKUP($C288,'sin-list 180320_update'!$B$2:$S$835,7,FALSE))</f>
        <v>Carc. 1B
Muta. 2
Repr. 2
Acute Tox. 3 *
Acute Tox. 3 *
Acute Tox. 3 *
STOT RE 2 *
Aquatic Chronic 2</v>
      </c>
      <c r="M288" s="76" t="str">
        <f>IF($C288="-",IF($A288="-",IF(VLOOKUP($D288,'sin-list 180320_update'!$C$2:$S$835,8,FALSE)="",NA(),VLOOKUP($D288,'sin-list 180320_update'!$C$2:$S$835,8,FALSE)),IF(VLOOKUP($A288,'sin-list 180320_update'!$A$2:$S$835,10,FALSE)="",NA(),VLOOKUP($A288,'sin-list 180320_update'!$A$2:$S$835,10,FALSE))),IF(VLOOKUP($C288,'sin-list 180320_update'!$B$2:$S$835,9,FALSE)="",NA(),VLOOKUP($C288,'sin-list 180320_update'!$B$2:$S$835,9,FALSE)))</f>
        <v>H350
H341
H361f ***
H331
H311
H301
H373 **
H411</v>
      </c>
      <c r="N288" s="76" t="e">
        <f>IF($C288="-",IF($A288="-",IF(VLOOKUP($D288,'REACH Bilaga XVII_update'!$A$5:$E$131,4,FALSE)="",NA(),VLOOKUP($D288,'REACH Bilaga XVII_update'!$A$5:$E$131,4,FALSE)),IF(VLOOKUP($A288,'REACH Bilaga XVII_update'!$C$5:$D$131,2,FALSE)="",NA(),VLOOKUP($A288,'REACH Bilaga XVII_update'!$C$5:$D$131,2,FALSE))),IF(VLOOKUP($C288,'REACH Bilaga XVII_update'!$B$5:$D$131,3,FALSE)="",NA(),VLOOKUP($C288,'REACH Bilaga XVII_update'!$B$5:$D$131,3,FALSE)))</f>
        <v>#N/A</v>
      </c>
      <c r="O288" s="76" t="e">
        <f>IF($C288="-",IF($A288="-",IF(VLOOKUP($D288,' REACH Bilaga 59_update'!$A$5:$E$210,5,FALSE)="",NA(),VLOOKUP($D288,' REACH Bilaga 59_update'!$A$5:$E$210,5,FALSE)),IF(VLOOKUP($A288,' REACH Bilaga 59_update'!$D$5:$E$210,2,FALSE)="",NA(),VLOOKUP($A288,' REACH Bilaga 59_update'!$D$5:$E$210,2,FALSE))),IF(VLOOKUP($C288,' REACH Bilaga 59_update'!$C$5:$E$210,3,FALSE)="",NA(),VLOOKUP($C288,' REACH Bilaga 59_update'!$C$5:$E$210,3,FALSE)))</f>
        <v>#N/A</v>
      </c>
      <c r="P288" s="76" t="e">
        <f>IF(C288="-",IF(A288="-",IFERROR(VLOOKUP($D288,' REACH Bilaga 59_update'!$A$5:$F$210,MATCH(Sammanfattning!P$1,' REACH Bilaga 59_update'!$A$4:$F$4,0),FALSE),VLOOKUP($D288,'REACH Bilaga XIV_update'!$A$4:$H$110,MATCH(Sammanfattning!P$1,'REACH Bilaga XIV_update'!$A$4:$H$4,0),FALSE)),IFERROR(VLOOKUP($A288,' REACH Bilaga 59_update'!$D$5:$F$210,MATCH(Sammanfattning!P$1,' REACH Bilaga 59_update'!$D$4:$F$4,0),FALSE),VLOOKUP($A288,'REACH Bilaga XIV_update'!$D$4:$H$110,MATCH(Sammanfattning!P$1,'REACH Bilaga XIV_update'!$D$4:$H$4,0),FALSE))),IFERROR(VLOOKUP($C288,' REACH Bilaga 59_update'!$C$5:$F$210,MATCH(Sammanfattning!P$1,' REACH Bilaga 59_update'!$C$4:$F$4,0),FALSE),VLOOKUP($C288,'REACH Bilaga XIV_update'!$C$4:$H$110,MATCH(Sammanfattning!P$1,'REACH Bilaga XIV_update'!$C$4:$H$4,0),FALSE)))</f>
        <v>#N/A</v>
      </c>
      <c r="Q288" s="76" t="e">
        <f>IF($C288="-",IF($A288="-",IF(VLOOKUP($D288,'REACH Bilaga XIV_update'!$A$5:$I$110,9,FALSE)="",NA(),VLOOKUP($D288,'REACH Bilaga XIV_update'!$A$5:$I$110,9,FALSE)),IF(VLOOKUP($A288,'REACH Bilaga XIV_update'!$D$5:$I$110,6,FALSE)="",NA(),VLOOKUP($A288,'REACH Bilaga XIV_update'!$D$5:$I$110,6,FALSE))),IF(VLOOKUP($C288,'REACH Bilaga XIV_update'!$C$5:$I$110,7,FALSE)="",NA(),VLOOKUP($C288,'REACH Bilaga XIV_update'!$C$5:$I$110,7,FALSE)))</f>
        <v>#N/A</v>
      </c>
      <c r="R288" s="76" t="e">
        <f>IF($C288="-",IF($A288="-",IF(VLOOKUP($D288,CoRAP_update!$A$5:$O$376,15,FALSE)="",NA(),VLOOKUP($D288,CoRAP_update!$A$5:$O$376,15,FALSE)),IF(VLOOKUP($A288,CoRAP_update!$D$5:$O$376,12,FALSE)="",NA(),VLOOKUP($A288,CoRAP_update!$D$5:$O$376,12,FALSE))),IF(VLOOKUP($C288,CoRAP_update!$C$5:$O$376,13,FALSE)="",NA(),VLOOKUP($C288,CoRAP_update!$C$5:$O$376,13,FALSE)))</f>
        <v>#N/A</v>
      </c>
      <c r="S288" s="144" t="e">
        <f>IF($C288="-",IF($A288="-",VLOOKUP($D288,CoRAP_update!$A$5:$J$376,MATCH(Sammanfattning!S$1,CoRAP_update!$A$4:$J$4,0),FALSE),VLOOKUP($A288,CoRAP_update!$D$5:$J$376,MATCH(Sammanfattning!S$1,CoRAP_update!$D$4:$J$4,0),FALSE)),VLOOKUP($C288,CoRAP_update!$C$5:$J$376,MATCH(Sammanfattning!S$1,CoRAP_update!$C$4:$J$4,0),FALSE))</f>
        <v>#N/A</v>
      </c>
      <c r="T288" s="76" t="e">
        <f>IF($A288="-",VLOOKUP($D288,EDC_update!$C$2:$F$450,4,FALSE),VLOOKUP($A288,EDC_update!$B$2:$F$450,5,FALSE))</f>
        <v>#N/A</v>
      </c>
      <c r="V288" s="78">
        <f>IF(IFERROR(SEARCH("PBT",P288),99)=99,IF(IFERROR(SEARCH("suspected PBT",S288),99)=99,IF(IFERROR(SEARCH("concluded to be PBT",K288),99)=99,IF(IFERROR(SEARCH("PBT",S288),99)=99,IF(IFERROR(SEARCH("PBT cand",L288),99)=99,IF(IFERROR(SEARCH("PBT",L288),99)=99,IF(IFERROR(SEARCH("persistent, bioackumulative and toxic properties",K288),99)=99,0,Scoring!$E$3),Scoring!$E$3),Scoring!$E$7),Scoring!$E$3),Scoring!$E$5),Scoring!$E$6),Scoring!$E$3)</f>
        <v>0</v>
      </c>
      <c r="W288" s="78">
        <f>IF(IFERROR(SEARCH("vPvB",P288),99)=99,IF(IFERROR(SEARCH("suspected pbt/vPvB",S288),99)=99,IF(IFERROR(SEARCH("vPvB",S288),99)=99,IF(IFERROR(SEARCH("concluded to be a vPvB",S288),99)=99,IF(IFERROR(SEARCH("identified as vPvB",K288),99)=99,IF(IFERROR(SEARCH("concluded to be a vPvB",K288),99)=99,IF(IFERROR(SEARCH("concluded to be both pbt and vPvB",S288),99)=99,IF(IFERROR(SEARCH("concluded to be both pbt and vPvB",K288),99)=99,0,Scoring!$E$5),Scoring!$E$5),Scoring!$E$5),Scoring!$E$5),Scoring!$E$5),Scoring!$E$4),Scoring!$E$6),Scoring!$E$4)</f>
        <v>0</v>
      </c>
      <c r="X288" s="78">
        <f>IF(IFERROR(SEARCH("H410",N288),99)=99,IF(IFERROR(SEARCH("H410",O288),99)=99,IF(IFERROR(SEARCH("H410",Q288),99)=99,IF(IFERROR(SEARCH("H410",M288),99)=99,IF(IFERROR(SEARCH("H410",R288),99)=99,IF(IFERROR(SEARCH("H411",N288),99)=99,IF(IFERROR(SEARCH("H411",O288),99)=99,IF(IFERROR(SEARCH("H411",Q288),99)=99,IF(IFERROR(SEARCH("H411",M288),99)=99,IF(IFERROR(SEARCH("H411",R288),99)=99,IF(IFERROR(SEARCH("H413",N288),99)=99,IF(IFERROR(SEARCH("H413",O288),99)=99,IF(IFERROR(SEARCH("H413",Q288),99)=99,IF(IFERROR(SEARCH("H413",M288),99)=99,IF(IFERROR(SEARCH("H413",R288),99)=99,IF(IFERROR(SEARCH("H412",N288),99)=99,IF(IFERROR(SEARCH("H412",O288),99)=99,IF(IFERROR(SEARCH("H412",Q288),99)=99,IF(IFERROR(SEARCH("H412",M288),99)=99,IF(IFERROR(SEARCH("H412",R288),99)=99,0,Scoring!$E$2),Scoring!$E$2),Scoring!$E$2),Scoring!$E$2),Scoring!$E$2),Scoring!$E$2),Scoring!$E$2),Scoring!$E$2),Scoring!$E$2),Scoring!$E$2),Scoring!$E$2),Scoring!$E$2),Scoring!$E$2),Scoring!$E$2),Scoring!$E$2),Scoring!$E$2),Scoring!$E$2),Scoring!$E$2),Scoring!$E$2),Scoring!$E$2)</f>
        <v>1</v>
      </c>
      <c r="Y288" s="78">
        <f>IF(IFERROR(SEARCH("CMR",K288),99)=99,IF(IFERROR(SEARCH("Suspected CMR",S288),99)=99,IF(IFERROR(SEARCH("CMR",S288),99)=99,0,Scoring!$E$8),Scoring!$E$9),Scoring!$E$8)</f>
        <v>3</v>
      </c>
      <c r="Z288" s="78">
        <f>IF(IFERROR(SEARCH("H350",N288),99)=99,IF(IFERROR(SEARCH("H350",O288),99)=99,IF(IFERROR(SEARCH("H350",Q288),99)=99,IF(IFERROR(SEARCH("H350",M288),99)=99,IF(IFERROR(SEARCH("H350",R288),99)=99,IF(IFERROR(SEARCH("H351",N288),99)=99,IF(IFERROR(SEARCH("H351",O288),99)=99,IF(IFERROR(SEARCH("H351",Q288),99)=99,IF(IFERROR(SEARCH("H351",M288),99)=99,IF(IFERROR(SEARCH("H351",R288),99)=99,IF(IFERROR(SEARCH("carcinogenic",P288),99)=99,IF(IFERROR(SEARCH("suspected carcinogenic",S288),99)=99,0,Scoring!$E$12),Scoring!$E$11),Scoring!$E$10),Scoring!$E$10),Scoring!$E$10),Scoring!$E$10),Scoring!$E$10),Scoring!$E$10),Scoring!$E$10),Scoring!$E$10),Scoring!$E$10),Scoring!$E$10)</f>
        <v>1</v>
      </c>
      <c r="AA288" s="78">
        <f>IF(IFERROR(SEARCH("H340",N288),99)=99,IF(IFERROR(SEARCH("H340",O288),99)=99,IF(IFERROR(SEARCH("H340",Q288),99)=99,IF(IFERROR(SEARCH("H340",M288),99)=99,IF(IFERROR(SEARCH("H340",R288),99)=99,IF(IFERROR(SEARCH("H341",N288),99)=99,IF(IFERROR(SEARCH("H341",O288),99)=99,IF(IFERROR(SEARCH("H341",Q288),99)=99,IF(IFERROR(SEARCH("H341",M288),99)=99,IF(IFERROR(SEARCH("H341",R288),99)=99,IF(IFERROR(SEARCH("mutagenic",P288),99)=99,IF(IFERROR(SEARCH("suspected mutagenic",S288),99)=99,0,Scoring!$E$15),Scoring!$E$14),Scoring!$E$13),Scoring!$E$13),Scoring!$E$13),Scoring!$E$13),Scoring!$E$13),Scoring!$E$13),Scoring!$E$13),Scoring!$E$13),Scoring!$E$13),Scoring!$E$13)</f>
        <v>1</v>
      </c>
      <c r="AB288" s="78">
        <f>IF(IFERROR(SEARCH("H360",N288),99)=99,IF(IFERROR(SEARCH("H360",O288),99)=99,IF(IFERROR(SEARCH("H360",Q288),99)=99,IF(IFERROR(SEARCH("H360",M288),99)=99,IF(IFERROR(SEARCH("H360",R288),99)=99,IF(IFERROR(SEARCH("H361",N288),99)=99,IF(IFERROR(SEARCH("H361",O288),99)=99,IF(IFERROR(SEARCH("H361",Q288),99)=99,IF(IFERROR(SEARCH("H361",M288),99)=99,IF(IFERROR(SEARCH("H361",R288),99)=99,IF(IFERROR(SEARCH("reproduction",P288),99)=99,IF(IFERROR(SEARCH("suspected reprotoxic",S288),99)=99,IF(IFERROR(SEARCH("reprotoxic",S288),99)=99,IF(IFERROR(SEARCH("reprotoxic",K288),99)=99,0,Scoring!$E$18),Scoring!$E$18),Scoring!$E$19),Scoring!$E$17),Scoring!$E$16),Scoring!$E$16),Scoring!$E$16),Scoring!$E$16),Scoring!$E$16),Scoring!$E$16),Scoring!$E$16),Scoring!$E$16),Scoring!$E$16),Scoring!$E$16)</f>
        <v>1</v>
      </c>
      <c r="AC288" s="78">
        <f>IF(IFERROR(SEARCH("57f",L288),99)=99,IF(IFERROR(SEARCH("57(f)",P288),99)=99,0,Scoring!$E$20),Scoring!$E$20)</f>
        <v>0</v>
      </c>
      <c r="AD288" s="78">
        <f>IF(IFERROR(SEARCH("CAT1",T288),99)=99,IF(IFERROR(SEARCH("CAT2",T288),99)=99,IF(IFERROR(SEARCH("CAT3",T288),99)=99,IF(IFERROR(SEARCH("concluded to be endocrine",K288),99)=99,IF(IFERROR(SEARCH("categorised as endocrine",K288),99)=99,IF(IFERROR(SEARCH("endocrine disrupting",P288),99)=99,IF(IFERROR(SEARCH("endocrine disrupting",K288),99)=99,IF(IFERROR(SEARCH("suspected endocrine",S288),99)=99,IF(IFERROR(SEARCH("potential endocrine",S288),99)=99,0,Scoring!$E$25),Scoring!$E$25),Scoring!$E$24),Scoring!$E$24),Scoring!$E$24),Scoring!$E$24),Scoring!$E$23),Scoring!$E$22),Scoring!$E$21)</f>
        <v>0</v>
      </c>
      <c r="AE288" s="78">
        <f>IF(IFERROR(SEARCH("suspected sensitiser",S288),99)=99,IF(IFERROR(SEARCH("sensitiser",S288),99)=99,IF(IFERROR(SEARCH("other hazard based concern",S288),99)=99,0,Scoring!$E$28),Scoring!$E$26),Scoring!$E$27)</f>
        <v>0</v>
      </c>
      <c r="AF288" s="78">
        <f>IF(IFERROR(M288,1)=1,IF(IFERROR(N288,1)=1,IF(IFERROR(O288,1)=1,IF(IFERROR(Q288,1)=1,IF(IFERROR(R288,1)=1,IF(IFERROR(T288,1)=1,IF(IFERROR(K288,1)=1,IF(IFERROR(P288,1)=1,IF(IFERROR(S288,1)=1,Scoring!$E$29,0),0),0),0),0),0),0),0),0)</f>
        <v>0</v>
      </c>
      <c r="AG288" s="78">
        <f t="shared" si="30"/>
        <v>4</v>
      </c>
      <c r="AI288" s="93"/>
      <c r="AJ288" s="94"/>
      <c r="AK288" s="76"/>
      <c r="AL288" s="75"/>
      <c r="AN288" s="79"/>
      <c r="AO288" s="79"/>
      <c r="AP288" s="79"/>
      <c r="AQ288" s="79"/>
      <c r="AR288" s="79"/>
      <c r="AS288" s="78"/>
      <c r="AU288" s="79">
        <f>IF(IFERROR(F288,99)=99,IF(IFERROR(G288,99)=99,IF(IFERROR(H288,99)=99,IF(IFERROR(I288,99)=99,IF(IFERROR(E288,99)=99,IF(IFERROR(J288,99)=99,0,Scoring!$B$7),Scoring!$B$3),Scoring!$B$2),Scoring!$B$6),Scoring!$B$5),Scoring!$B$4)</f>
        <v>0.3</v>
      </c>
      <c r="AV288" s="78">
        <f t="shared" si="31"/>
        <v>1.2</v>
      </c>
      <c r="AW288" s="78"/>
      <c r="AX288" s="66"/>
      <c r="AY288" s="78"/>
      <c r="AZ288" s="76"/>
      <c r="BA288" s="76"/>
      <c r="BB288" s="76"/>
    </row>
    <row r="289" spans="1:54" x14ac:dyDescent="0.25">
      <c r="A289" s="77" t="s">
        <v>7562</v>
      </c>
      <c r="B289" s="76" t="str">
        <f t="shared" si="32"/>
        <v>210-698-0</v>
      </c>
      <c r="C289" s="77" t="s">
        <v>1567</v>
      </c>
      <c r="D289" s="77" t="s">
        <v>1568</v>
      </c>
      <c r="E289" s="76" t="str">
        <f>IF(C289="-",IF(A289="-",VLOOKUP(D289,'sin-list 180320_update'!$C$2:$C$835,1,FALSE),VLOOKUP(A289,'sin-list 180320_update'!$A$2:$A$835,1,FALSE)),VLOOKUP(C289,'sin-list 180320_update'!$B$2:$B$835,1,FALSE))</f>
        <v>210-698-0</v>
      </c>
      <c r="F289" s="76" t="e">
        <f>IF($C289="-",IF($A289="-",VLOOKUP($D289,'REACH Bilaga XVII_update'!$A$5:$A$131,1,FALSE),VLOOKUP($A289,'REACH Bilaga XVII_update'!$C$5:$C$131,1,FALSE)),VLOOKUP($C289,'REACH Bilaga XVII_update'!$B$5:$B$131,1,FALSE))</f>
        <v>#N/A</v>
      </c>
      <c r="G289" s="76" t="e">
        <f>IF($C289="-",IF($A289="-",VLOOKUP($D289,' REACH Bilaga 59_update'!$A$5:$A$210,1,FALSE),VLOOKUP($A289,' REACH Bilaga 59_update'!$D$5:$D$210,1,FALSE)),VLOOKUP($C289,' REACH Bilaga 59_update'!$C$5:$C$210,1,FALSE))</f>
        <v>#N/A</v>
      </c>
      <c r="H289" s="76" t="e">
        <f>IF($C289="-",IF($A289="-",VLOOKUP($D289,'REACH Bilaga XIV_update'!$A$5:$A$110,1,FALSE),VLOOKUP($A289,'REACH Bilaga XIV_update'!$D$5:$D$110,1,FALSE)),VLOOKUP($C289,'REACH Bilaga XIV_update'!$C$5:$C$110,1,FALSE))</f>
        <v>#N/A</v>
      </c>
      <c r="I289" s="76" t="e">
        <f>IF($C289="-",IF($A289="-",VLOOKUP($D289,CoRAP_update!$A$5:$A$376,1,FALSE),VLOOKUP($A289,CoRAP_update!$D$5:$D$376,1,FALSE)),VLOOKUP($C289,CoRAP_update!$C$5:$C$376,1,FALSE))</f>
        <v>#N/A</v>
      </c>
      <c r="J289" s="76" t="e">
        <f>IF($C289="-",IF($A289="-",VLOOKUP($D289,EDC_update!$C$2:$C$450,1,FALSE),VLOOKUP($A289,EDC_update!$B$2:$B$450,1,FALSE)),VLOOKUP($C289,EDC_update!$L$2:$L$450,1,FALSE))</f>
        <v>#N/A</v>
      </c>
      <c r="K289" s="76" t="str">
        <f>IF($C289="-",IF($A289="-",IF(VLOOKUP($D289,'sin-list 180320_update'!$C$2:$S$835,3,FALSE)="",NA(),VLOOKUP($D289,'sin-list 180320_update'!$C$2:$S$835,3,FALSE)),IF(VLOOKUP($A289,'sin-list 180320_update'!$A$2:$S$835,5,FALSE)="",NA(),VLOOKUP($A289,'sin-list 180320_update'!$A$2:$S$835,5,FALSE))),IF(VLOOKUP($C289,'sin-list 180320_update'!$B$2:$S$835,4,FALSE)="",NA(),VLOOKUP($C289,'sin-list 180320_update'!$B$2:$S$835,4,FALSE)))</f>
        <v>Classified CMR according to Annex VI of Regulation 1272/2008</v>
      </c>
      <c r="L289" s="76" t="str">
        <f>IF($C289="-",IF($A289="-",VLOOKUP($D289,'sin-list 180320_update'!$C$2:$S$835,6,FALSE),VLOOKUP($A289,'sin-list 180320_update'!$A$2:$S$835,8,FALSE)),VLOOKUP($C289,'sin-list 180320_update'!$B$2:$S$835,7,FALSE))</f>
        <v>Carc. 1B
Acute Tox. 4 *
Aquatic Chronic 2</v>
      </c>
      <c r="M289" s="76" t="str">
        <f>IF($C289="-",IF($A289="-",IF(VLOOKUP($D289,'sin-list 180320_update'!$C$2:$S$835,8,FALSE)="",NA(),VLOOKUP($D289,'sin-list 180320_update'!$C$2:$S$835,8,FALSE)),IF(VLOOKUP($A289,'sin-list 180320_update'!$A$2:$S$835,10,FALSE)="",NA(),VLOOKUP($A289,'sin-list 180320_update'!$A$2:$S$835,10,FALSE))),IF(VLOOKUP($C289,'sin-list 180320_update'!$B$2:$S$835,9,FALSE)="",NA(),VLOOKUP($C289,'sin-list 180320_update'!$B$2:$S$835,9,FALSE)))</f>
        <v>H350
H302
H411</v>
      </c>
      <c r="N289" s="76" t="e">
        <f>IF($C289="-",IF($A289="-",IF(VLOOKUP($D289,'REACH Bilaga XVII_update'!$A$5:$E$131,4,FALSE)="",NA(),VLOOKUP($D289,'REACH Bilaga XVII_update'!$A$5:$E$131,4,FALSE)),IF(VLOOKUP($A289,'REACH Bilaga XVII_update'!$C$5:$D$131,2,FALSE)="",NA(),VLOOKUP($A289,'REACH Bilaga XVII_update'!$C$5:$D$131,2,FALSE))),IF(VLOOKUP($C289,'REACH Bilaga XVII_update'!$B$5:$D$131,3,FALSE)="",NA(),VLOOKUP($C289,'REACH Bilaga XVII_update'!$B$5:$D$131,3,FALSE)))</f>
        <v>#N/A</v>
      </c>
      <c r="O289" s="76" t="e">
        <f>IF($C289="-",IF($A289="-",IF(VLOOKUP($D289,' REACH Bilaga 59_update'!$A$5:$E$210,5,FALSE)="",NA(),VLOOKUP($D289,' REACH Bilaga 59_update'!$A$5:$E$210,5,FALSE)),IF(VLOOKUP($A289,' REACH Bilaga 59_update'!$D$5:$E$210,2,FALSE)="",NA(),VLOOKUP($A289,' REACH Bilaga 59_update'!$D$5:$E$210,2,FALSE))),IF(VLOOKUP($C289,' REACH Bilaga 59_update'!$C$5:$E$210,3,FALSE)="",NA(),VLOOKUP($C289,' REACH Bilaga 59_update'!$C$5:$E$210,3,FALSE)))</f>
        <v>#N/A</v>
      </c>
      <c r="P289" s="76" t="e">
        <f>IF(C289="-",IF(A289="-",IFERROR(VLOOKUP($D289,' REACH Bilaga 59_update'!$A$5:$F$210,MATCH(Sammanfattning!P$1,' REACH Bilaga 59_update'!$A$4:$F$4,0),FALSE),VLOOKUP($D289,'REACH Bilaga XIV_update'!$A$4:$H$110,MATCH(Sammanfattning!P$1,'REACH Bilaga XIV_update'!$A$4:$H$4,0),FALSE)),IFERROR(VLOOKUP($A289,' REACH Bilaga 59_update'!$D$5:$F$210,MATCH(Sammanfattning!P$1,' REACH Bilaga 59_update'!$D$4:$F$4,0),FALSE),VLOOKUP($A289,'REACH Bilaga XIV_update'!$D$4:$H$110,MATCH(Sammanfattning!P$1,'REACH Bilaga XIV_update'!$D$4:$H$4,0),FALSE))),IFERROR(VLOOKUP($C289,' REACH Bilaga 59_update'!$C$5:$F$210,MATCH(Sammanfattning!P$1,' REACH Bilaga 59_update'!$C$4:$F$4,0),FALSE),VLOOKUP($C289,'REACH Bilaga XIV_update'!$C$4:$H$110,MATCH(Sammanfattning!P$1,'REACH Bilaga XIV_update'!$C$4:$H$4,0),FALSE)))</f>
        <v>#N/A</v>
      </c>
      <c r="Q289" s="76" t="e">
        <f>IF($C289="-",IF($A289="-",IF(VLOOKUP($D289,'REACH Bilaga XIV_update'!$A$5:$I$110,9,FALSE)="",NA(),VLOOKUP($D289,'REACH Bilaga XIV_update'!$A$5:$I$110,9,FALSE)),IF(VLOOKUP($A289,'REACH Bilaga XIV_update'!$D$5:$I$110,6,FALSE)="",NA(),VLOOKUP($A289,'REACH Bilaga XIV_update'!$D$5:$I$110,6,FALSE))),IF(VLOOKUP($C289,'REACH Bilaga XIV_update'!$C$5:$I$110,7,FALSE)="",NA(),VLOOKUP($C289,'REACH Bilaga XIV_update'!$C$5:$I$110,7,FALSE)))</f>
        <v>#N/A</v>
      </c>
      <c r="R289" s="76" t="e">
        <f>IF($C289="-",IF($A289="-",IF(VLOOKUP($D289,CoRAP_update!$A$5:$O$376,15,FALSE)="",NA(),VLOOKUP($D289,CoRAP_update!$A$5:$O$376,15,FALSE)),IF(VLOOKUP($A289,CoRAP_update!$D$5:$O$376,12,FALSE)="",NA(),VLOOKUP($A289,CoRAP_update!$D$5:$O$376,12,FALSE))),IF(VLOOKUP($C289,CoRAP_update!$C$5:$O$376,13,FALSE)="",NA(),VLOOKUP($C289,CoRAP_update!$C$5:$O$376,13,FALSE)))</f>
        <v>#N/A</v>
      </c>
      <c r="S289" s="144" t="e">
        <f>IF($C289="-",IF($A289="-",VLOOKUP($D289,CoRAP_update!$A$5:$J$376,MATCH(Sammanfattning!S$1,CoRAP_update!$A$4:$J$4,0),FALSE),VLOOKUP($A289,CoRAP_update!$D$5:$J$376,MATCH(Sammanfattning!S$1,CoRAP_update!$D$4:$J$4,0),FALSE)),VLOOKUP($C289,CoRAP_update!$C$5:$J$376,MATCH(Sammanfattning!S$1,CoRAP_update!$C$4:$J$4,0),FALSE))</f>
        <v>#N/A</v>
      </c>
      <c r="T289" s="76" t="e">
        <f>IF($A289="-",VLOOKUP($D289,EDC_update!$C$2:$F$450,4,FALSE),VLOOKUP($A289,EDC_update!$B$2:$F$450,5,FALSE))</f>
        <v>#N/A</v>
      </c>
      <c r="V289" s="78">
        <f>IF(IFERROR(SEARCH("PBT",P289),99)=99,IF(IFERROR(SEARCH("suspected PBT",S289),99)=99,IF(IFERROR(SEARCH("concluded to be PBT",K289),99)=99,IF(IFERROR(SEARCH("PBT",S289),99)=99,IF(IFERROR(SEARCH("PBT cand",L289),99)=99,IF(IFERROR(SEARCH("PBT",L289),99)=99,IF(IFERROR(SEARCH("persistent, bioackumulative and toxic properties",K289),99)=99,0,Scoring!$E$3),Scoring!$E$3),Scoring!$E$7),Scoring!$E$3),Scoring!$E$5),Scoring!$E$6),Scoring!$E$3)</f>
        <v>0</v>
      </c>
      <c r="W289" s="78">
        <f>IF(IFERROR(SEARCH("vPvB",P289),99)=99,IF(IFERROR(SEARCH("suspected pbt/vPvB",S289),99)=99,IF(IFERROR(SEARCH("vPvB",S289),99)=99,IF(IFERROR(SEARCH("concluded to be a vPvB",S289),99)=99,IF(IFERROR(SEARCH("identified as vPvB",K289),99)=99,IF(IFERROR(SEARCH("concluded to be a vPvB",K289),99)=99,IF(IFERROR(SEARCH("concluded to be both pbt and vPvB",S289),99)=99,IF(IFERROR(SEARCH("concluded to be both pbt and vPvB",K289),99)=99,0,Scoring!$E$5),Scoring!$E$5),Scoring!$E$5),Scoring!$E$5),Scoring!$E$5),Scoring!$E$4),Scoring!$E$6),Scoring!$E$4)</f>
        <v>0</v>
      </c>
      <c r="X289" s="78">
        <f>IF(IFERROR(SEARCH("H410",N289),99)=99,IF(IFERROR(SEARCH("H410",O289),99)=99,IF(IFERROR(SEARCH("H410",Q289),99)=99,IF(IFERROR(SEARCH("H410",M289),99)=99,IF(IFERROR(SEARCH("H410",R289),99)=99,IF(IFERROR(SEARCH("H411",N289),99)=99,IF(IFERROR(SEARCH("H411",O289),99)=99,IF(IFERROR(SEARCH("H411",Q289),99)=99,IF(IFERROR(SEARCH("H411",M289),99)=99,IF(IFERROR(SEARCH("H411",R289),99)=99,IF(IFERROR(SEARCH("H413",N289),99)=99,IF(IFERROR(SEARCH("H413",O289),99)=99,IF(IFERROR(SEARCH("H413",Q289),99)=99,IF(IFERROR(SEARCH("H413",M289),99)=99,IF(IFERROR(SEARCH("H413",R289),99)=99,IF(IFERROR(SEARCH("H412",N289),99)=99,IF(IFERROR(SEARCH("H412",O289),99)=99,IF(IFERROR(SEARCH("H412",Q289),99)=99,IF(IFERROR(SEARCH("H412",M289),99)=99,IF(IFERROR(SEARCH("H412",R289),99)=99,0,Scoring!$E$2),Scoring!$E$2),Scoring!$E$2),Scoring!$E$2),Scoring!$E$2),Scoring!$E$2),Scoring!$E$2),Scoring!$E$2),Scoring!$E$2),Scoring!$E$2),Scoring!$E$2),Scoring!$E$2),Scoring!$E$2),Scoring!$E$2),Scoring!$E$2),Scoring!$E$2),Scoring!$E$2),Scoring!$E$2),Scoring!$E$2),Scoring!$E$2)</f>
        <v>1</v>
      </c>
      <c r="Y289" s="78">
        <f>IF(IFERROR(SEARCH("CMR",K289),99)=99,IF(IFERROR(SEARCH("Suspected CMR",S289),99)=99,IF(IFERROR(SEARCH("CMR",S289),99)=99,0,Scoring!$E$8),Scoring!$E$9),Scoring!$E$8)</f>
        <v>3</v>
      </c>
      <c r="Z289" s="78">
        <f>IF(IFERROR(SEARCH("H350",N289),99)=99,IF(IFERROR(SEARCH("H350",O289),99)=99,IF(IFERROR(SEARCH("H350",Q289),99)=99,IF(IFERROR(SEARCH("H350",M289),99)=99,IF(IFERROR(SEARCH("H350",R289),99)=99,IF(IFERROR(SEARCH("H351",N289),99)=99,IF(IFERROR(SEARCH("H351",O289),99)=99,IF(IFERROR(SEARCH("H351",Q289),99)=99,IF(IFERROR(SEARCH("H351",M289),99)=99,IF(IFERROR(SEARCH("H351",R289),99)=99,IF(IFERROR(SEARCH("carcinogenic",P289),99)=99,IF(IFERROR(SEARCH("suspected carcinogenic",S289),99)=99,0,Scoring!$E$12),Scoring!$E$11),Scoring!$E$10),Scoring!$E$10),Scoring!$E$10),Scoring!$E$10),Scoring!$E$10),Scoring!$E$10),Scoring!$E$10),Scoring!$E$10),Scoring!$E$10),Scoring!$E$10)</f>
        <v>1</v>
      </c>
      <c r="AA289" s="78">
        <f>IF(IFERROR(SEARCH("H340",N289),99)=99,IF(IFERROR(SEARCH("H340",O289),99)=99,IF(IFERROR(SEARCH("H340",Q289),99)=99,IF(IFERROR(SEARCH("H340",M289),99)=99,IF(IFERROR(SEARCH("H340",R289),99)=99,IF(IFERROR(SEARCH("H341",N289),99)=99,IF(IFERROR(SEARCH("H341",O289),99)=99,IF(IFERROR(SEARCH("H341",Q289),99)=99,IF(IFERROR(SEARCH("H341",M289),99)=99,IF(IFERROR(SEARCH("H341",R289),99)=99,IF(IFERROR(SEARCH("mutagenic",P289),99)=99,IF(IFERROR(SEARCH("suspected mutagenic",S289),99)=99,0,Scoring!$E$15),Scoring!$E$14),Scoring!$E$13),Scoring!$E$13),Scoring!$E$13),Scoring!$E$13),Scoring!$E$13),Scoring!$E$13),Scoring!$E$13),Scoring!$E$13),Scoring!$E$13),Scoring!$E$13)</f>
        <v>0</v>
      </c>
      <c r="AB289" s="78">
        <f>IF(IFERROR(SEARCH("H360",N289),99)=99,IF(IFERROR(SEARCH("H360",O289),99)=99,IF(IFERROR(SEARCH("H360",Q289),99)=99,IF(IFERROR(SEARCH("H360",M289),99)=99,IF(IFERROR(SEARCH("H360",R289),99)=99,IF(IFERROR(SEARCH("H361",N289),99)=99,IF(IFERROR(SEARCH("H361",O289),99)=99,IF(IFERROR(SEARCH("H361",Q289),99)=99,IF(IFERROR(SEARCH("H361",M289),99)=99,IF(IFERROR(SEARCH("H361",R289),99)=99,IF(IFERROR(SEARCH("reproduction",P289),99)=99,IF(IFERROR(SEARCH("suspected reprotoxic",S289),99)=99,IF(IFERROR(SEARCH("reprotoxic",S289),99)=99,IF(IFERROR(SEARCH("reprotoxic",K289),99)=99,0,Scoring!$E$18),Scoring!$E$18),Scoring!$E$19),Scoring!$E$17),Scoring!$E$16),Scoring!$E$16),Scoring!$E$16),Scoring!$E$16),Scoring!$E$16),Scoring!$E$16),Scoring!$E$16),Scoring!$E$16),Scoring!$E$16),Scoring!$E$16)</f>
        <v>0</v>
      </c>
      <c r="AC289" s="78">
        <f>IF(IFERROR(SEARCH("57f",L289),99)=99,IF(IFERROR(SEARCH("57(f)",P289),99)=99,0,Scoring!$E$20),Scoring!$E$20)</f>
        <v>0</v>
      </c>
      <c r="AD289" s="78">
        <f>IF(IFERROR(SEARCH("CAT1",T289),99)=99,IF(IFERROR(SEARCH("CAT2",T289),99)=99,IF(IFERROR(SEARCH("CAT3",T289),99)=99,IF(IFERROR(SEARCH("concluded to be endocrine",K289),99)=99,IF(IFERROR(SEARCH("categorised as endocrine",K289),99)=99,IF(IFERROR(SEARCH("endocrine disrupting",P289),99)=99,IF(IFERROR(SEARCH("endocrine disrupting",K289),99)=99,IF(IFERROR(SEARCH("suspected endocrine",S289),99)=99,IF(IFERROR(SEARCH("potential endocrine",S289),99)=99,0,Scoring!$E$25),Scoring!$E$25),Scoring!$E$24),Scoring!$E$24),Scoring!$E$24),Scoring!$E$24),Scoring!$E$23),Scoring!$E$22),Scoring!$E$21)</f>
        <v>0</v>
      </c>
      <c r="AE289" s="78">
        <f>IF(IFERROR(SEARCH("suspected sensitiser",S289),99)=99,IF(IFERROR(SEARCH("sensitiser",S289),99)=99,IF(IFERROR(SEARCH("other hazard based concern",S289),99)=99,0,Scoring!$E$28),Scoring!$E$26),Scoring!$E$27)</f>
        <v>0</v>
      </c>
      <c r="AF289" s="78">
        <f>IF(IFERROR(M289,1)=1,IF(IFERROR(N289,1)=1,IF(IFERROR(O289,1)=1,IF(IFERROR(Q289,1)=1,IF(IFERROR(R289,1)=1,IF(IFERROR(T289,1)=1,IF(IFERROR(K289,1)=1,IF(IFERROR(P289,1)=1,IF(IFERROR(S289,1)=1,Scoring!$E$29,0),0),0),0),0),0),0),0),0)</f>
        <v>0</v>
      </c>
      <c r="AG289" s="78">
        <f t="shared" si="30"/>
        <v>4</v>
      </c>
      <c r="AI289" s="93"/>
      <c r="AJ289" s="94"/>
      <c r="AK289" s="76"/>
      <c r="AL289" s="75"/>
      <c r="AN289" s="79"/>
      <c r="AO289" s="79"/>
      <c r="AP289" s="79"/>
      <c r="AQ289" s="79"/>
      <c r="AR289" s="79"/>
      <c r="AS289" s="78"/>
      <c r="AU289" s="79">
        <f>IF(IFERROR(F289,99)=99,IF(IFERROR(G289,99)=99,IF(IFERROR(H289,99)=99,IF(IFERROR(I289,99)=99,IF(IFERROR(E289,99)=99,IF(IFERROR(J289,99)=99,0,Scoring!$B$7),Scoring!$B$3),Scoring!$B$2),Scoring!$B$6),Scoring!$B$5),Scoring!$B$4)</f>
        <v>0.3</v>
      </c>
      <c r="AV289" s="78">
        <f t="shared" si="31"/>
        <v>1.2</v>
      </c>
      <c r="AW289" s="78"/>
      <c r="AX289" s="66"/>
      <c r="AY289" s="78"/>
      <c r="AZ289" s="76"/>
      <c r="BA289" s="76"/>
      <c r="BB289" s="76"/>
    </row>
    <row r="290" spans="1:54" x14ac:dyDescent="0.25">
      <c r="A290" s="77" t="s">
        <v>7635</v>
      </c>
      <c r="B290" s="76" t="str">
        <f t="shared" si="32"/>
        <v>212-121-8</v>
      </c>
      <c r="C290" s="77" t="s">
        <v>2204</v>
      </c>
      <c r="D290" s="77" t="s">
        <v>2205</v>
      </c>
      <c r="E290" s="76" t="str">
        <f>IF(C290="-",IF(A290="-",VLOOKUP(D290,'sin-list 180320_update'!$C$2:$C$835,1,FALSE),VLOOKUP(A290,'sin-list 180320_update'!$A$2:$A$835,1,FALSE)),VLOOKUP(C290,'sin-list 180320_update'!$B$2:$B$835,1,FALSE))</f>
        <v>212-121-8</v>
      </c>
      <c r="F290" s="76" t="e">
        <f>IF($C290="-",IF($A290="-",VLOOKUP($D290,'REACH Bilaga XVII_update'!$A$5:$A$131,1,FALSE),VLOOKUP($A290,'REACH Bilaga XVII_update'!$C$5:$C$131,1,FALSE)),VLOOKUP($C290,'REACH Bilaga XVII_update'!$B$5:$B$131,1,FALSE))</f>
        <v>#N/A</v>
      </c>
      <c r="G290" s="76" t="e">
        <f>IF($C290="-",IF($A290="-",VLOOKUP($D290,' REACH Bilaga 59_update'!$A$5:$A$210,1,FALSE),VLOOKUP($A290,' REACH Bilaga 59_update'!$D$5:$D$210,1,FALSE)),VLOOKUP($C290,' REACH Bilaga 59_update'!$C$5:$C$210,1,FALSE))</f>
        <v>#N/A</v>
      </c>
      <c r="H290" s="76" t="e">
        <f>IF($C290="-",IF($A290="-",VLOOKUP($D290,'REACH Bilaga XIV_update'!$A$5:$A$110,1,FALSE),VLOOKUP($A290,'REACH Bilaga XIV_update'!$D$5:$D$110,1,FALSE)),VLOOKUP($C290,'REACH Bilaga XIV_update'!$C$5:$C$110,1,FALSE))</f>
        <v>#N/A</v>
      </c>
      <c r="I290" s="76" t="e">
        <f>IF($C290="-",IF($A290="-",VLOOKUP($D290,CoRAP_update!$A$5:$A$376,1,FALSE),VLOOKUP($A290,CoRAP_update!$D$5:$D$376,1,FALSE)),VLOOKUP($C290,CoRAP_update!$C$5:$C$376,1,FALSE))</f>
        <v>#N/A</v>
      </c>
      <c r="J290" s="76" t="e">
        <f>IF($C290="-",IF($A290="-",VLOOKUP($D290,EDC_update!$C$2:$C$450,1,FALSE),VLOOKUP($A290,EDC_update!$B$2:$B$450,1,FALSE)),VLOOKUP($C290,EDC_update!$L$2:$L$450,1,FALSE))</f>
        <v>#N/A</v>
      </c>
      <c r="K290" s="76" t="str">
        <f>IF($C290="-",IF($A290="-",IF(VLOOKUP($D290,'sin-list 180320_update'!$C$2:$S$835,3,FALSE)="",NA(),VLOOKUP($D290,'sin-list 180320_update'!$C$2:$S$835,3,FALSE)),IF(VLOOKUP($A290,'sin-list 180320_update'!$A$2:$S$835,5,FALSE)="",NA(),VLOOKUP($A290,'sin-list 180320_update'!$A$2:$S$835,5,FALSE))),IF(VLOOKUP($C290,'sin-list 180320_update'!$B$2:$S$835,4,FALSE)="",NA(),VLOOKUP($C290,'sin-list 180320_update'!$B$2:$S$835,4,FALSE)))</f>
        <v>Classified CMR according to Annex VI of Regulation 1272/2008</v>
      </c>
      <c r="L290" s="76" t="str">
        <f>IF($C290="-",IF($A290="-",VLOOKUP($D290,'sin-list 180320_update'!$C$2:$S$835,6,FALSE),VLOOKUP($A290,'sin-list 180320_update'!$A$2:$S$835,8,FALSE)),VLOOKUP($C290,'sin-list 180320_update'!$B$2:$S$835,7,FALSE))</f>
        <v>Carc. 1B
Acute Tox. 2 *
Acute Tox. 3 *
Acute Tox. 3 *
Skin Corr. 1B
Aquatic Acute 1
Aquatic Chronic 1</v>
      </c>
      <c r="M290" s="76" t="str">
        <f>IF($C290="-",IF($A290="-",IF(VLOOKUP($D290,'sin-list 180320_update'!$C$2:$S$835,8,FALSE)="",NA(),VLOOKUP($D290,'sin-list 180320_update'!$C$2:$S$835,8,FALSE)),IF(VLOOKUP($A290,'sin-list 180320_update'!$A$2:$S$835,10,FALSE)="",NA(),VLOOKUP($A290,'sin-list 180320_update'!$A$2:$S$835,10,FALSE))),IF(VLOOKUP($C290,'sin-list 180320_update'!$B$2:$S$835,9,FALSE)="",NA(),VLOOKUP($C290,'sin-list 180320_update'!$B$2:$S$835,9,FALSE)))</f>
        <v>H350
H330
H311
H301
H314
H400
H410</v>
      </c>
      <c r="N290" s="76" t="e">
        <f>IF($C290="-",IF($A290="-",IF(VLOOKUP($D290,'REACH Bilaga XVII_update'!$A$5:$E$131,4,FALSE)="",NA(),VLOOKUP($D290,'REACH Bilaga XVII_update'!$A$5:$E$131,4,FALSE)),IF(VLOOKUP($A290,'REACH Bilaga XVII_update'!$C$5:$D$131,2,FALSE)="",NA(),VLOOKUP($A290,'REACH Bilaga XVII_update'!$C$5:$D$131,2,FALSE))),IF(VLOOKUP($C290,'REACH Bilaga XVII_update'!$B$5:$D$131,3,FALSE)="",NA(),VLOOKUP($C290,'REACH Bilaga XVII_update'!$B$5:$D$131,3,FALSE)))</f>
        <v>#N/A</v>
      </c>
      <c r="O290" s="76" t="e">
        <f>IF($C290="-",IF($A290="-",IF(VLOOKUP($D290,' REACH Bilaga 59_update'!$A$5:$E$210,5,FALSE)="",NA(),VLOOKUP($D290,' REACH Bilaga 59_update'!$A$5:$E$210,5,FALSE)),IF(VLOOKUP($A290,' REACH Bilaga 59_update'!$D$5:$E$210,2,FALSE)="",NA(),VLOOKUP($A290,' REACH Bilaga 59_update'!$D$5:$E$210,2,FALSE))),IF(VLOOKUP($C290,' REACH Bilaga 59_update'!$C$5:$E$210,3,FALSE)="",NA(),VLOOKUP($C290,' REACH Bilaga 59_update'!$C$5:$E$210,3,FALSE)))</f>
        <v>#N/A</v>
      </c>
      <c r="P290" s="76" t="e">
        <f>IF(C290="-",IF(A290="-",IFERROR(VLOOKUP($D290,' REACH Bilaga 59_update'!$A$5:$F$210,MATCH(Sammanfattning!P$1,' REACH Bilaga 59_update'!$A$4:$F$4,0),FALSE),VLOOKUP($D290,'REACH Bilaga XIV_update'!$A$4:$H$110,MATCH(Sammanfattning!P$1,'REACH Bilaga XIV_update'!$A$4:$H$4,0),FALSE)),IFERROR(VLOOKUP($A290,' REACH Bilaga 59_update'!$D$5:$F$210,MATCH(Sammanfattning!P$1,' REACH Bilaga 59_update'!$D$4:$F$4,0),FALSE),VLOOKUP($A290,'REACH Bilaga XIV_update'!$D$4:$H$110,MATCH(Sammanfattning!P$1,'REACH Bilaga XIV_update'!$D$4:$H$4,0),FALSE))),IFERROR(VLOOKUP($C290,' REACH Bilaga 59_update'!$C$5:$F$210,MATCH(Sammanfattning!P$1,' REACH Bilaga 59_update'!$C$4:$F$4,0),FALSE),VLOOKUP($C290,'REACH Bilaga XIV_update'!$C$4:$H$110,MATCH(Sammanfattning!P$1,'REACH Bilaga XIV_update'!$C$4:$H$4,0),FALSE)))</f>
        <v>#N/A</v>
      </c>
      <c r="Q290" s="76" t="e">
        <f>IF($C290="-",IF($A290="-",IF(VLOOKUP($D290,'REACH Bilaga XIV_update'!$A$5:$I$110,9,FALSE)="",NA(),VLOOKUP($D290,'REACH Bilaga XIV_update'!$A$5:$I$110,9,FALSE)),IF(VLOOKUP($A290,'REACH Bilaga XIV_update'!$D$5:$I$110,6,FALSE)="",NA(),VLOOKUP($A290,'REACH Bilaga XIV_update'!$D$5:$I$110,6,FALSE))),IF(VLOOKUP($C290,'REACH Bilaga XIV_update'!$C$5:$I$110,7,FALSE)="",NA(),VLOOKUP($C290,'REACH Bilaga XIV_update'!$C$5:$I$110,7,FALSE)))</f>
        <v>#N/A</v>
      </c>
      <c r="R290" s="76" t="e">
        <f>IF($C290="-",IF($A290="-",IF(VLOOKUP($D290,CoRAP_update!$A$5:$O$376,15,FALSE)="",NA(),VLOOKUP($D290,CoRAP_update!$A$5:$O$376,15,FALSE)),IF(VLOOKUP($A290,CoRAP_update!$D$5:$O$376,12,FALSE)="",NA(),VLOOKUP($A290,CoRAP_update!$D$5:$O$376,12,FALSE))),IF(VLOOKUP($C290,CoRAP_update!$C$5:$O$376,13,FALSE)="",NA(),VLOOKUP($C290,CoRAP_update!$C$5:$O$376,13,FALSE)))</f>
        <v>#N/A</v>
      </c>
      <c r="S290" s="144" t="e">
        <f>IF($C290="-",IF($A290="-",VLOOKUP($D290,CoRAP_update!$A$5:$J$376,MATCH(Sammanfattning!S$1,CoRAP_update!$A$4:$J$4,0),FALSE),VLOOKUP($A290,CoRAP_update!$D$5:$J$376,MATCH(Sammanfattning!S$1,CoRAP_update!$D$4:$J$4,0),FALSE)),VLOOKUP($C290,CoRAP_update!$C$5:$J$376,MATCH(Sammanfattning!S$1,CoRAP_update!$C$4:$J$4,0),FALSE))</f>
        <v>#N/A</v>
      </c>
      <c r="T290" s="76" t="e">
        <f>IF($A290="-",VLOOKUP($D290,EDC_update!$C$2:$F$450,4,FALSE),VLOOKUP($A290,EDC_update!$B$2:$F$450,5,FALSE))</f>
        <v>#N/A</v>
      </c>
      <c r="V290" s="78">
        <f>IF(IFERROR(SEARCH("PBT",P290),99)=99,IF(IFERROR(SEARCH("suspected PBT",S290),99)=99,IF(IFERROR(SEARCH("concluded to be PBT",K290),99)=99,IF(IFERROR(SEARCH("PBT",S290),99)=99,IF(IFERROR(SEARCH("PBT cand",L290),99)=99,IF(IFERROR(SEARCH("PBT",L290),99)=99,IF(IFERROR(SEARCH("persistent, bioackumulative and toxic properties",K290),99)=99,0,Scoring!$E$3),Scoring!$E$3),Scoring!$E$7),Scoring!$E$3),Scoring!$E$5),Scoring!$E$6),Scoring!$E$3)</f>
        <v>0</v>
      </c>
      <c r="W290" s="78">
        <f>IF(IFERROR(SEARCH("vPvB",P290),99)=99,IF(IFERROR(SEARCH("suspected pbt/vPvB",S290),99)=99,IF(IFERROR(SEARCH("vPvB",S290),99)=99,IF(IFERROR(SEARCH("concluded to be a vPvB",S290),99)=99,IF(IFERROR(SEARCH("identified as vPvB",K290),99)=99,IF(IFERROR(SEARCH("concluded to be a vPvB",K290),99)=99,IF(IFERROR(SEARCH("concluded to be both pbt and vPvB",S290),99)=99,IF(IFERROR(SEARCH("concluded to be both pbt and vPvB",K290),99)=99,0,Scoring!$E$5),Scoring!$E$5),Scoring!$E$5),Scoring!$E$5),Scoring!$E$5),Scoring!$E$4),Scoring!$E$6),Scoring!$E$4)</f>
        <v>0</v>
      </c>
      <c r="X290" s="78">
        <f>IF(IFERROR(SEARCH("H410",N290),99)=99,IF(IFERROR(SEARCH("H410",O290),99)=99,IF(IFERROR(SEARCH("H410",Q290),99)=99,IF(IFERROR(SEARCH("H410",M290),99)=99,IF(IFERROR(SEARCH("H410",R290),99)=99,IF(IFERROR(SEARCH("H411",N290),99)=99,IF(IFERROR(SEARCH("H411",O290),99)=99,IF(IFERROR(SEARCH("H411",Q290),99)=99,IF(IFERROR(SEARCH("H411",M290),99)=99,IF(IFERROR(SEARCH("H411",R290),99)=99,IF(IFERROR(SEARCH("H413",N290),99)=99,IF(IFERROR(SEARCH("H413",O290),99)=99,IF(IFERROR(SEARCH("H413",Q290),99)=99,IF(IFERROR(SEARCH("H413",M290),99)=99,IF(IFERROR(SEARCH("H413",R290),99)=99,IF(IFERROR(SEARCH("H412",N290),99)=99,IF(IFERROR(SEARCH("H412",O290),99)=99,IF(IFERROR(SEARCH("H412",Q290),99)=99,IF(IFERROR(SEARCH("H412",M290),99)=99,IF(IFERROR(SEARCH("H412",R290),99)=99,0,Scoring!$E$2),Scoring!$E$2),Scoring!$E$2),Scoring!$E$2),Scoring!$E$2),Scoring!$E$2),Scoring!$E$2),Scoring!$E$2),Scoring!$E$2),Scoring!$E$2),Scoring!$E$2),Scoring!$E$2),Scoring!$E$2),Scoring!$E$2),Scoring!$E$2),Scoring!$E$2),Scoring!$E$2),Scoring!$E$2),Scoring!$E$2),Scoring!$E$2)</f>
        <v>1</v>
      </c>
      <c r="Y290" s="78">
        <f>IF(IFERROR(SEARCH("CMR",K290),99)=99,IF(IFERROR(SEARCH("Suspected CMR",S290),99)=99,IF(IFERROR(SEARCH("CMR",S290),99)=99,0,Scoring!$E$8),Scoring!$E$9),Scoring!$E$8)</f>
        <v>3</v>
      </c>
      <c r="Z290" s="78">
        <f>IF(IFERROR(SEARCH("H350",N290),99)=99,IF(IFERROR(SEARCH("H350",O290),99)=99,IF(IFERROR(SEARCH("H350",Q290),99)=99,IF(IFERROR(SEARCH("H350",M290),99)=99,IF(IFERROR(SEARCH("H350",R290),99)=99,IF(IFERROR(SEARCH("H351",N290),99)=99,IF(IFERROR(SEARCH("H351",O290),99)=99,IF(IFERROR(SEARCH("H351",Q290),99)=99,IF(IFERROR(SEARCH("H351",M290),99)=99,IF(IFERROR(SEARCH("H351",R290),99)=99,IF(IFERROR(SEARCH("carcinogenic",P290),99)=99,IF(IFERROR(SEARCH("suspected carcinogenic",S290),99)=99,0,Scoring!$E$12),Scoring!$E$11),Scoring!$E$10),Scoring!$E$10),Scoring!$E$10),Scoring!$E$10),Scoring!$E$10),Scoring!$E$10),Scoring!$E$10),Scoring!$E$10),Scoring!$E$10),Scoring!$E$10)</f>
        <v>1</v>
      </c>
      <c r="AA290" s="78">
        <f>IF(IFERROR(SEARCH("H340",N290),99)=99,IF(IFERROR(SEARCH("H340",O290),99)=99,IF(IFERROR(SEARCH("H340",Q290),99)=99,IF(IFERROR(SEARCH("H340",M290),99)=99,IF(IFERROR(SEARCH("H340",R290),99)=99,IF(IFERROR(SEARCH("H341",N290),99)=99,IF(IFERROR(SEARCH("H341",O290),99)=99,IF(IFERROR(SEARCH("H341",Q290),99)=99,IF(IFERROR(SEARCH("H341",M290),99)=99,IF(IFERROR(SEARCH("H341",R290),99)=99,IF(IFERROR(SEARCH("mutagenic",P290),99)=99,IF(IFERROR(SEARCH("suspected mutagenic",S290),99)=99,0,Scoring!$E$15),Scoring!$E$14),Scoring!$E$13),Scoring!$E$13),Scoring!$E$13),Scoring!$E$13),Scoring!$E$13),Scoring!$E$13),Scoring!$E$13),Scoring!$E$13),Scoring!$E$13),Scoring!$E$13)</f>
        <v>0</v>
      </c>
      <c r="AB290" s="78">
        <f>IF(IFERROR(SEARCH("H360",N290),99)=99,IF(IFERROR(SEARCH("H360",O290),99)=99,IF(IFERROR(SEARCH("H360",Q290),99)=99,IF(IFERROR(SEARCH("H360",M290),99)=99,IF(IFERROR(SEARCH("H360",R290),99)=99,IF(IFERROR(SEARCH("H361",N290),99)=99,IF(IFERROR(SEARCH("H361",O290),99)=99,IF(IFERROR(SEARCH("H361",Q290),99)=99,IF(IFERROR(SEARCH("H361",M290),99)=99,IF(IFERROR(SEARCH("H361",R290),99)=99,IF(IFERROR(SEARCH("reproduction",P290),99)=99,IF(IFERROR(SEARCH("suspected reprotoxic",S290),99)=99,IF(IFERROR(SEARCH("reprotoxic",S290),99)=99,IF(IFERROR(SEARCH("reprotoxic",K290),99)=99,0,Scoring!$E$18),Scoring!$E$18),Scoring!$E$19),Scoring!$E$17),Scoring!$E$16),Scoring!$E$16),Scoring!$E$16),Scoring!$E$16),Scoring!$E$16),Scoring!$E$16),Scoring!$E$16),Scoring!$E$16),Scoring!$E$16),Scoring!$E$16)</f>
        <v>0</v>
      </c>
      <c r="AC290" s="78">
        <f>IF(IFERROR(SEARCH("57f",L290),99)=99,IF(IFERROR(SEARCH("57(f)",P290),99)=99,0,Scoring!$E$20),Scoring!$E$20)</f>
        <v>0</v>
      </c>
      <c r="AD290" s="78">
        <f>IF(IFERROR(SEARCH("CAT1",T290),99)=99,IF(IFERROR(SEARCH("CAT2",T290),99)=99,IF(IFERROR(SEARCH("CAT3",T290),99)=99,IF(IFERROR(SEARCH("concluded to be endocrine",K290),99)=99,IF(IFERROR(SEARCH("categorised as endocrine",K290),99)=99,IF(IFERROR(SEARCH("endocrine disrupting",P290),99)=99,IF(IFERROR(SEARCH("endocrine disrupting",K290),99)=99,IF(IFERROR(SEARCH("suspected endocrine",S290),99)=99,IF(IFERROR(SEARCH("potential endocrine",S290),99)=99,0,Scoring!$E$25),Scoring!$E$25),Scoring!$E$24),Scoring!$E$24),Scoring!$E$24),Scoring!$E$24),Scoring!$E$23),Scoring!$E$22),Scoring!$E$21)</f>
        <v>0</v>
      </c>
      <c r="AE290" s="78">
        <f>IF(IFERROR(SEARCH("suspected sensitiser",S290),99)=99,IF(IFERROR(SEARCH("sensitiser",S290),99)=99,IF(IFERROR(SEARCH("other hazard based concern",S290),99)=99,0,Scoring!$E$28),Scoring!$E$26),Scoring!$E$27)</f>
        <v>0</v>
      </c>
      <c r="AF290" s="78">
        <f>IF(IFERROR(M290,1)=1,IF(IFERROR(N290,1)=1,IF(IFERROR(O290,1)=1,IF(IFERROR(Q290,1)=1,IF(IFERROR(R290,1)=1,IF(IFERROR(T290,1)=1,IF(IFERROR(K290,1)=1,IF(IFERROR(P290,1)=1,IF(IFERROR(S290,1)=1,Scoring!$E$29,0),0),0),0),0),0),0),0),0)</f>
        <v>0</v>
      </c>
      <c r="AG290" s="78">
        <f t="shared" si="30"/>
        <v>4</v>
      </c>
      <c r="AI290" s="93"/>
      <c r="AJ290" s="94"/>
      <c r="AK290" s="76"/>
      <c r="AL290" s="75"/>
      <c r="AN290" s="79"/>
      <c r="AO290" s="79"/>
      <c r="AP290" s="79"/>
      <c r="AQ290" s="79"/>
      <c r="AR290" s="79"/>
      <c r="AS290" s="78"/>
      <c r="AU290" s="79">
        <f>IF(IFERROR(F290,99)=99,IF(IFERROR(G290,99)=99,IF(IFERROR(H290,99)=99,IF(IFERROR(I290,99)=99,IF(IFERROR(E290,99)=99,IF(IFERROR(J290,99)=99,0,Scoring!$B$7),Scoring!$B$3),Scoring!$B$2),Scoring!$B$6),Scoring!$B$5),Scoring!$B$4)</f>
        <v>0.3</v>
      </c>
      <c r="AV290" s="78">
        <f t="shared" si="31"/>
        <v>1.2</v>
      </c>
      <c r="AW290" s="78"/>
      <c r="AX290" s="66"/>
      <c r="AY290" s="78"/>
      <c r="AZ290" s="76"/>
      <c r="BA290" s="76"/>
      <c r="BB290" s="76"/>
    </row>
    <row r="291" spans="1:54" x14ac:dyDescent="0.25">
      <c r="A291" s="77" t="s">
        <v>3052</v>
      </c>
      <c r="B291" s="76" t="str">
        <f t="shared" si="32"/>
        <v>212-658-8</v>
      </c>
      <c r="C291" s="77" t="s">
        <v>2341</v>
      </c>
      <c r="D291" s="77" t="s">
        <v>2342</v>
      </c>
      <c r="E291" s="76" t="str">
        <f>IF(C291="-",IF(A291="-",VLOOKUP(D291,'sin-list 180320_update'!$C$2:$C$835,1,FALSE),VLOOKUP(A291,'sin-list 180320_update'!$A$2:$A$835,1,FALSE)),VLOOKUP(C291,'sin-list 180320_update'!$B$2:$B$835,1,FALSE))</f>
        <v>212-658-8</v>
      </c>
      <c r="F291" s="76" t="e">
        <f>IF($C291="-",IF($A291="-",VLOOKUP($D291,'REACH Bilaga XVII_update'!$A$5:$A$131,1,FALSE),VLOOKUP($A291,'REACH Bilaga XVII_update'!$C$5:$C$131,1,FALSE)),VLOOKUP($C291,'REACH Bilaga XVII_update'!$B$5:$B$131,1,FALSE))</f>
        <v>#N/A</v>
      </c>
      <c r="G291" s="76" t="str">
        <f>IF($C291="-",IF($A291="-",VLOOKUP($D291,' REACH Bilaga 59_update'!$A$5:$A$210,1,FALSE),VLOOKUP($A291,' REACH Bilaga 59_update'!$D$5:$D$210,1,FALSE)),VLOOKUP($C291,' REACH Bilaga 59_update'!$C$5:$C$210,1,FALSE))</f>
        <v>212-658-8</v>
      </c>
      <c r="H291" s="76" t="e">
        <f>IF($C291="-",IF($A291="-",VLOOKUP($D291,'REACH Bilaga XIV_update'!$A$5:$A$110,1,FALSE),VLOOKUP($A291,'REACH Bilaga XIV_update'!$D$5:$D$110,1,FALSE)),VLOOKUP($C291,'REACH Bilaga XIV_update'!$C$5:$C$110,1,FALSE))</f>
        <v>#N/A</v>
      </c>
      <c r="I291" s="76" t="e">
        <f>IF($C291="-",IF($A291="-",VLOOKUP($D291,CoRAP_update!$A$5:$A$376,1,FALSE),VLOOKUP($A291,CoRAP_update!$D$5:$D$376,1,FALSE)),VLOOKUP($C291,CoRAP_update!$C$5:$C$376,1,FALSE))</f>
        <v>#N/A</v>
      </c>
      <c r="J291" s="76" t="e">
        <f>IF($C291="-",IF($A291="-",VLOOKUP($D291,EDC_update!$C$2:$C$450,1,FALSE),VLOOKUP($A291,EDC_update!$B$2:$B$450,1,FALSE)),VLOOKUP($C291,EDC_update!$L$2:$L$450,1,FALSE))</f>
        <v>#N/A</v>
      </c>
      <c r="K291" s="76" t="str">
        <f>IF($C291="-",IF($A291="-",IF(VLOOKUP($D291,'sin-list 180320_update'!$C$2:$S$835,3,FALSE)="",NA(),VLOOKUP($D291,'sin-list 180320_update'!$C$2:$S$835,3,FALSE)),IF(VLOOKUP($A291,'sin-list 180320_update'!$A$2:$S$835,5,FALSE)="",NA(),VLOOKUP($A291,'sin-list 180320_update'!$A$2:$S$835,5,FALSE))),IF(VLOOKUP($C291,'sin-list 180320_update'!$B$2:$S$835,4,FALSE)="",NA(),VLOOKUP($C291,'sin-list 180320_update'!$B$2:$S$835,4,FALSE)))</f>
        <v>Classified CMR according to Annex VI of Regulation 1272/2008</v>
      </c>
      <c r="L291" s="76" t="str">
        <f>IF($C291="-",IF($A291="-",VLOOKUP($D291,'sin-list 180320_update'!$C$2:$S$835,6,FALSE),VLOOKUP($A291,'sin-list 180320_update'!$A$2:$S$835,8,FALSE)),VLOOKUP($C291,'sin-list 180320_update'!$B$2:$S$835,7,FALSE))</f>
        <v>Carc. 1B
Acute Tox. 4 *
Skin Sens. 1
Aquatic Acute 1
Aquatic Chronic 1</v>
      </c>
      <c r="M291" s="76" t="str">
        <f>IF($C291="-",IF($A291="-",IF(VLOOKUP($D291,'sin-list 180320_update'!$C$2:$S$835,8,FALSE)="",NA(),VLOOKUP($D291,'sin-list 180320_update'!$C$2:$S$835,8,FALSE)),IF(VLOOKUP($A291,'sin-list 180320_update'!$A$2:$S$835,10,FALSE)="",NA(),VLOOKUP($A291,'sin-list 180320_update'!$A$2:$S$835,10,FALSE))),IF(VLOOKUP($C291,'sin-list 180320_update'!$B$2:$S$835,9,FALSE)="",NA(),VLOOKUP($C291,'sin-list 180320_update'!$B$2:$S$835,9,FALSE)))</f>
        <v>H350
H302
H317
H400
H410</v>
      </c>
      <c r="N291" s="76" t="e">
        <f>IF($C291="-",IF($A291="-",IF(VLOOKUP($D291,'REACH Bilaga XVII_update'!$A$5:$E$131,4,FALSE)="",NA(),VLOOKUP($D291,'REACH Bilaga XVII_update'!$A$5:$E$131,4,FALSE)),IF(VLOOKUP($A291,'REACH Bilaga XVII_update'!$C$5:$D$131,2,FALSE)="",NA(),VLOOKUP($A291,'REACH Bilaga XVII_update'!$C$5:$D$131,2,FALSE))),IF(VLOOKUP($C291,'REACH Bilaga XVII_update'!$B$5:$D$131,3,FALSE)="",NA(),VLOOKUP($C291,'REACH Bilaga XVII_update'!$B$5:$D$131,3,FALSE)))</f>
        <v>#N/A</v>
      </c>
      <c r="O291" s="76" t="str">
        <f>IF($C291="-",IF($A291="-",IF(VLOOKUP($D291,' REACH Bilaga 59_update'!$A$5:$E$210,5,FALSE)="",NA(),VLOOKUP($D291,' REACH Bilaga 59_update'!$A$5:$E$210,5,FALSE)),IF(VLOOKUP($A291,' REACH Bilaga 59_update'!$D$5:$E$210,2,FALSE)="",NA(),VLOOKUP($A291,' REACH Bilaga 59_update'!$D$5:$E$210,2,FALSE))),IF(VLOOKUP($C291,' REACH Bilaga 59_update'!$C$5:$E$210,3,FALSE)="",NA(),VLOOKUP($C291,' REACH Bilaga 59_update'!$C$5:$E$210,3,FALSE)))</f>
        <v>H350
H302
H317
H400
H410</v>
      </c>
      <c r="P291" s="76" t="str">
        <f>IF(C291="-",IF(A291="-",IFERROR(VLOOKUP($D291,' REACH Bilaga 59_update'!$A$5:$F$210,MATCH(Sammanfattning!P$1,' REACH Bilaga 59_update'!$A$4:$F$4,0),FALSE),VLOOKUP($D291,'REACH Bilaga XIV_update'!$A$4:$H$110,MATCH(Sammanfattning!P$1,'REACH Bilaga XIV_update'!$A$4:$H$4,0),FALSE)),IFERROR(VLOOKUP($A291,' REACH Bilaga 59_update'!$D$5:$F$210,MATCH(Sammanfattning!P$1,' REACH Bilaga 59_update'!$D$4:$F$4,0),FALSE),VLOOKUP($A291,'REACH Bilaga XIV_update'!$D$4:$H$110,MATCH(Sammanfattning!P$1,'REACH Bilaga XIV_update'!$D$4:$H$4,0),FALSE))),IFERROR(VLOOKUP($C291,' REACH Bilaga 59_update'!$C$5:$F$210,MATCH(Sammanfattning!P$1,' REACH Bilaga 59_update'!$C$4:$F$4,0),FALSE),VLOOKUP($C291,'REACH Bilaga XIV_update'!$C$4:$H$110,MATCH(Sammanfattning!P$1,'REACH Bilaga XIV_update'!$C$4:$H$4,0),FALSE)))</f>
        <v>Carcinogenic (Article 57a)</v>
      </c>
      <c r="Q291" s="76" t="e">
        <f>IF($C291="-",IF($A291="-",IF(VLOOKUP($D291,'REACH Bilaga XIV_update'!$A$5:$I$110,9,FALSE)="",NA(),VLOOKUP($D291,'REACH Bilaga XIV_update'!$A$5:$I$110,9,FALSE)),IF(VLOOKUP($A291,'REACH Bilaga XIV_update'!$D$5:$I$110,6,FALSE)="",NA(),VLOOKUP($A291,'REACH Bilaga XIV_update'!$D$5:$I$110,6,FALSE))),IF(VLOOKUP($C291,'REACH Bilaga XIV_update'!$C$5:$I$110,7,FALSE)="",NA(),VLOOKUP($C291,'REACH Bilaga XIV_update'!$C$5:$I$110,7,FALSE)))</f>
        <v>#N/A</v>
      </c>
      <c r="R291" s="76" t="e">
        <f>IF($C291="-",IF($A291="-",IF(VLOOKUP($D291,CoRAP_update!$A$5:$O$376,15,FALSE)="",NA(),VLOOKUP($D291,CoRAP_update!$A$5:$O$376,15,FALSE)),IF(VLOOKUP($A291,CoRAP_update!$D$5:$O$376,12,FALSE)="",NA(),VLOOKUP($A291,CoRAP_update!$D$5:$O$376,12,FALSE))),IF(VLOOKUP($C291,CoRAP_update!$C$5:$O$376,13,FALSE)="",NA(),VLOOKUP($C291,CoRAP_update!$C$5:$O$376,13,FALSE)))</f>
        <v>#N/A</v>
      </c>
      <c r="S291" s="144" t="e">
        <f>IF($C291="-",IF($A291="-",VLOOKUP($D291,CoRAP_update!$A$5:$J$376,MATCH(Sammanfattning!S$1,CoRAP_update!$A$4:$J$4,0),FALSE),VLOOKUP($A291,CoRAP_update!$D$5:$J$376,MATCH(Sammanfattning!S$1,CoRAP_update!$D$4:$J$4,0),FALSE)),VLOOKUP($C291,CoRAP_update!$C$5:$J$376,MATCH(Sammanfattning!S$1,CoRAP_update!$C$4:$J$4,0),FALSE))</f>
        <v>#N/A</v>
      </c>
      <c r="T291" s="76" t="e">
        <f>IF($A291="-",VLOOKUP($D291,EDC_update!$C$2:$F$450,4,FALSE),VLOOKUP($A291,EDC_update!$B$2:$F$450,5,FALSE))</f>
        <v>#N/A</v>
      </c>
      <c r="V291" s="78">
        <f>IF(IFERROR(SEARCH("PBT",P291),99)=99,IF(IFERROR(SEARCH("suspected PBT",S291),99)=99,IF(IFERROR(SEARCH("concluded to be PBT",K291),99)=99,IF(IFERROR(SEARCH("PBT",S291),99)=99,IF(IFERROR(SEARCH("PBT cand",L291),99)=99,IF(IFERROR(SEARCH("PBT",L291),99)=99,IF(IFERROR(SEARCH("persistent, bioackumulative and toxic properties",K291),99)=99,0,Scoring!$E$3),Scoring!$E$3),Scoring!$E$7),Scoring!$E$3),Scoring!$E$5),Scoring!$E$6),Scoring!$E$3)</f>
        <v>0</v>
      </c>
      <c r="W291" s="78">
        <f>IF(IFERROR(SEARCH("vPvB",P291),99)=99,IF(IFERROR(SEARCH("suspected pbt/vPvB",S291),99)=99,IF(IFERROR(SEARCH("vPvB",S291),99)=99,IF(IFERROR(SEARCH("concluded to be a vPvB",S291),99)=99,IF(IFERROR(SEARCH("identified as vPvB",K291),99)=99,IF(IFERROR(SEARCH("concluded to be a vPvB",K291),99)=99,IF(IFERROR(SEARCH("concluded to be both pbt and vPvB",S291),99)=99,IF(IFERROR(SEARCH("concluded to be both pbt and vPvB",K291),99)=99,0,Scoring!$E$5),Scoring!$E$5),Scoring!$E$5),Scoring!$E$5),Scoring!$E$5),Scoring!$E$4),Scoring!$E$6),Scoring!$E$4)</f>
        <v>0</v>
      </c>
      <c r="X291" s="78">
        <f>IF(IFERROR(SEARCH("H410",N291),99)=99,IF(IFERROR(SEARCH("H410",O291),99)=99,IF(IFERROR(SEARCH("H410",Q291),99)=99,IF(IFERROR(SEARCH("H410",M291),99)=99,IF(IFERROR(SEARCH("H410",R291),99)=99,IF(IFERROR(SEARCH("H411",N291),99)=99,IF(IFERROR(SEARCH("H411",O291),99)=99,IF(IFERROR(SEARCH("H411",Q291),99)=99,IF(IFERROR(SEARCH("H411",M291),99)=99,IF(IFERROR(SEARCH("H411",R291),99)=99,IF(IFERROR(SEARCH("H413",N291),99)=99,IF(IFERROR(SEARCH("H413",O291),99)=99,IF(IFERROR(SEARCH("H413",Q291),99)=99,IF(IFERROR(SEARCH("H413",M291),99)=99,IF(IFERROR(SEARCH("H413",R291),99)=99,IF(IFERROR(SEARCH("H412",N291),99)=99,IF(IFERROR(SEARCH("H412",O291),99)=99,IF(IFERROR(SEARCH("H412",Q291),99)=99,IF(IFERROR(SEARCH("H412",M291),99)=99,IF(IFERROR(SEARCH("H412",R291),99)=99,0,Scoring!$E$2),Scoring!$E$2),Scoring!$E$2),Scoring!$E$2),Scoring!$E$2),Scoring!$E$2),Scoring!$E$2),Scoring!$E$2),Scoring!$E$2),Scoring!$E$2),Scoring!$E$2),Scoring!$E$2),Scoring!$E$2),Scoring!$E$2),Scoring!$E$2),Scoring!$E$2),Scoring!$E$2),Scoring!$E$2),Scoring!$E$2),Scoring!$E$2)</f>
        <v>1</v>
      </c>
      <c r="Y291" s="78">
        <f>IF(IFERROR(SEARCH("CMR",K291),99)=99,IF(IFERROR(SEARCH("Suspected CMR",S291),99)=99,IF(IFERROR(SEARCH("CMR",S291),99)=99,0,Scoring!$E$8),Scoring!$E$9),Scoring!$E$8)</f>
        <v>3</v>
      </c>
      <c r="Z291" s="78">
        <f>IF(IFERROR(SEARCH("H350",N291),99)=99,IF(IFERROR(SEARCH("H350",O291),99)=99,IF(IFERROR(SEARCH("H350",Q291),99)=99,IF(IFERROR(SEARCH("H350",M291),99)=99,IF(IFERROR(SEARCH("H350",R291),99)=99,IF(IFERROR(SEARCH("H351",N291),99)=99,IF(IFERROR(SEARCH("H351",O291),99)=99,IF(IFERROR(SEARCH("H351",Q291),99)=99,IF(IFERROR(SEARCH("H351",M291),99)=99,IF(IFERROR(SEARCH("H351",R291),99)=99,IF(IFERROR(SEARCH("carcinogenic",P291),99)=99,IF(IFERROR(SEARCH("suspected carcinogenic",S291),99)=99,0,Scoring!$E$12),Scoring!$E$11),Scoring!$E$10),Scoring!$E$10),Scoring!$E$10),Scoring!$E$10),Scoring!$E$10),Scoring!$E$10),Scoring!$E$10),Scoring!$E$10),Scoring!$E$10),Scoring!$E$10)</f>
        <v>1</v>
      </c>
      <c r="AA291" s="78">
        <f>IF(IFERROR(SEARCH("H340",N291),99)=99,IF(IFERROR(SEARCH("H340",O291),99)=99,IF(IFERROR(SEARCH("H340",Q291),99)=99,IF(IFERROR(SEARCH("H340",M291),99)=99,IF(IFERROR(SEARCH("H340",R291),99)=99,IF(IFERROR(SEARCH("H341",N291),99)=99,IF(IFERROR(SEARCH("H341",O291),99)=99,IF(IFERROR(SEARCH("H341",Q291),99)=99,IF(IFERROR(SEARCH("H341",M291),99)=99,IF(IFERROR(SEARCH("H341",R291),99)=99,IF(IFERROR(SEARCH("mutagenic",P291),99)=99,IF(IFERROR(SEARCH("suspected mutagenic",S291),99)=99,0,Scoring!$E$15),Scoring!$E$14),Scoring!$E$13),Scoring!$E$13),Scoring!$E$13),Scoring!$E$13),Scoring!$E$13),Scoring!$E$13),Scoring!$E$13),Scoring!$E$13),Scoring!$E$13),Scoring!$E$13)</f>
        <v>0</v>
      </c>
      <c r="AB291" s="78">
        <f>IF(IFERROR(SEARCH("H360",N291),99)=99,IF(IFERROR(SEARCH("H360",O291),99)=99,IF(IFERROR(SEARCH("H360",Q291),99)=99,IF(IFERROR(SEARCH("H360",M291),99)=99,IF(IFERROR(SEARCH("H360",R291),99)=99,IF(IFERROR(SEARCH("H361",N291),99)=99,IF(IFERROR(SEARCH("H361",O291),99)=99,IF(IFERROR(SEARCH("H361",Q291),99)=99,IF(IFERROR(SEARCH("H361",M291),99)=99,IF(IFERROR(SEARCH("H361",R291),99)=99,IF(IFERROR(SEARCH("reproduction",P291),99)=99,IF(IFERROR(SEARCH("suspected reprotoxic",S291),99)=99,IF(IFERROR(SEARCH("reprotoxic",S291),99)=99,IF(IFERROR(SEARCH("reprotoxic",K291),99)=99,0,Scoring!$E$18),Scoring!$E$18),Scoring!$E$19),Scoring!$E$17),Scoring!$E$16),Scoring!$E$16),Scoring!$E$16),Scoring!$E$16),Scoring!$E$16),Scoring!$E$16),Scoring!$E$16),Scoring!$E$16),Scoring!$E$16),Scoring!$E$16)</f>
        <v>0</v>
      </c>
      <c r="AC291" s="78">
        <f>IF(IFERROR(SEARCH("57f",L291),99)=99,IF(IFERROR(SEARCH("57(f)",P291),99)=99,0,Scoring!$E$20),Scoring!$E$20)</f>
        <v>0</v>
      </c>
      <c r="AD291" s="78">
        <f>IF(IFERROR(SEARCH("CAT1",T291),99)=99,IF(IFERROR(SEARCH("CAT2",T291),99)=99,IF(IFERROR(SEARCH("CAT3",T291),99)=99,IF(IFERROR(SEARCH("concluded to be endocrine",K291),99)=99,IF(IFERROR(SEARCH("categorised as endocrine",K291),99)=99,IF(IFERROR(SEARCH("endocrine disrupting",P291),99)=99,IF(IFERROR(SEARCH("endocrine disrupting",K291),99)=99,IF(IFERROR(SEARCH("suspected endocrine",S291),99)=99,IF(IFERROR(SEARCH("potential endocrine",S291),99)=99,0,Scoring!$E$25),Scoring!$E$25),Scoring!$E$24),Scoring!$E$24),Scoring!$E$24),Scoring!$E$24),Scoring!$E$23),Scoring!$E$22),Scoring!$E$21)</f>
        <v>0</v>
      </c>
      <c r="AE291" s="78">
        <f>IF(IFERROR(SEARCH("suspected sensitiser",S291),99)=99,IF(IFERROR(SEARCH("sensitiser",S291),99)=99,IF(IFERROR(SEARCH("other hazard based concern",S291),99)=99,0,Scoring!$E$28),Scoring!$E$26),Scoring!$E$27)</f>
        <v>0</v>
      </c>
      <c r="AF291" s="78">
        <f>IF(IFERROR(M291,1)=1,IF(IFERROR(N291,1)=1,IF(IFERROR(O291,1)=1,IF(IFERROR(Q291,1)=1,IF(IFERROR(R291,1)=1,IF(IFERROR(T291,1)=1,IF(IFERROR(K291,1)=1,IF(IFERROR(P291,1)=1,IF(IFERROR(S291,1)=1,Scoring!$E$29,0),0),0),0),0),0),0),0),0)</f>
        <v>0</v>
      </c>
      <c r="AG291" s="78">
        <f t="shared" si="30"/>
        <v>4</v>
      </c>
      <c r="AI291" s="93"/>
      <c r="AJ291" s="94"/>
      <c r="AK291" s="76"/>
      <c r="AL291" s="75"/>
      <c r="AN291" s="79"/>
      <c r="AO291" s="79"/>
      <c r="AP291" s="79"/>
      <c r="AQ291" s="79"/>
      <c r="AR291" s="79"/>
      <c r="AS291" s="78"/>
      <c r="AU291" s="79">
        <f>IF(IFERROR(F291,99)=99,IF(IFERROR(G291,99)=99,IF(IFERROR(H291,99)=99,IF(IFERROR(I291,99)=99,IF(IFERROR(E291,99)=99,IF(IFERROR(J291,99)=99,0,Scoring!$B$7),Scoring!$B$3),Scoring!$B$2),Scoring!$B$6),Scoring!$B$5),Scoring!$B$4)</f>
        <v>1</v>
      </c>
      <c r="AV291" s="78">
        <f t="shared" si="31"/>
        <v>4</v>
      </c>
      <c r="AW291" s="78"/>
      <c r="AX291" s="66"/>
      <c r="AY291" s="78"/>
      <c r="AZ291" s="76"/>
      <c r="BA291" s="76"/>
      <c r="BB291" s="76"/>
    </row>
    <row r="292" spans="1:54" x14ac:dyDescent="0.25">
      <c r="A292" s="77" t="s">
        <v>3088</v>
      </c>
      <c r="B292" s="76" t="str">
        <f t="shared" si="32"/>
        <v>215-290-6</v>
      </c>
      <c r="C292" s="77" t="s">
        <v>725</v>
      </c>
      <c r="D292" s="77" t="s">
        <v>726</v>
      </c>
      <c r="E292" s="76" t="str">
        <f>IF(C292="-",IF(A292="-",VLOOKUP(D292,'sin-list 180320_update'!$C$2:$C$835,1,FALSE),VLOOKUP(A292,'sin-list 180320_update'!$A$2:$A$835,1,FALSE)),VLOOKUP(C292,'sin-list 180320_update'!$B$2:$B$835,1,FALSE))</f>
        <v>215-290-6</v>
      </c>
      <c r="F292" s="76" t="e">
        <f>IF($C292="-",IF($A292="-",VLOOKUP($D292,'REACH Bilaga XVII_update'!$A$5:$A$131,1,FALSE),VLOOKUP($A292,'REACH Bilaga XVII_update'!$C$5:$C$131,1,FALSE)),VLOOKUP($C292,'REACH Bilaga XVII_update'!$B$5:$B$131,1,FALSE))</f>
        <v>#N/A</v>
      </c>
      <c r="G292" s="76" t="e">
        <f>IF($C292="-",IF($A292="-",VLOOKUP($D292,' REACH Bilaga 59_update'!$A$5:$A$210,1,FALSE),VLOOKUP($A292,' REACH Bilaga 59_update'!$D$5:$D$210,1,FALSE)),VLOOKUP($C292,' REACH Bilaga 59_update'!$C$5:$C$210,1,FALSE))</f>
        <v>#N/A</v>
      </c>
      <c r="H292" s="76" t="e">
        <f>IF($C292="-",IF($A292="-",VLOOKUP($D292,'REACH Bilaga XIV_update'!$A$5:$A$110,1,FALSE),VLOOKUP($A292,'REACH Bilaga XIV_update'!$D$5:$D$110,1,FALSE)),VLOOKUP($C292,'REACH Bilaga XIV_update'!$C$5:$C$110,1,FALSE))</f>
        <v>#N/A</v>
      </c>
      <c r="I292" s="76" t="e">
        <f>IF($C292="-",IF($A292="-",VLOOKUP($D292,CoRAP_update!$A$5:$A$376,1,FALSE),VLOOKUP($A292,CoRAP_update!$D$5:$D$376,1,FALSE)),VLOOKUP($C292,CoRAP_update!$C$5:$C$376,1,FALSE))</f>
        <v>#N/A</v>
      </c>
      <c r="J292" s="76" t="e">
        <f>IF($C292="-",IF($A292="-",VLOOKUP($D292,EDC_update!$C$2:$C$450,1,FALSE),VLOOKUP($A292,EDC_update!$B$2:$B$450,1,FALSE)),VLOOKUP($C292,EDC_update!$L$2:$L$450,1,FALSE))</f>
        <v>#N/A</v>
      </c>
      <c r="K292" s="76" t="str">
        <f>IF($C292="-",IF($A292="-",IF(VLOOKUP($D292,'sin-list 180320_update'!$C$2:$S$835,3,FALSE)="",NA(),VLOOKUP($D292,'sin-list 180320_update'!$C$2:$S$835,3,FALSE)),IF(VLOOKUP($A292,'sin-list 180320_update'!$A$2:$S$835,5,FALSE)="",NA(),VLOOKUP($A292,'sin-list 180320_update'!$A$2:$S$835,5,FALSE))),IF(VLOOKUP($C292,'sin-list 180320_update'!$B$2:$S$835,4,FALSE)="",NA(),VLOOKUP($C292,'sin-list 180320_update'!$B$2:$S$835,4,FALSE)))</f>
        <v>Classified CMR according to Annex VI of Regulation 1272/2008</v>
      </c>
      <c r="L292" s="76" t="str">
        <f>IF($C292="-",IF($A292="-",VLOOKUP($D292,'sin-list 180320_update'!$C$2:$S$835,6,FALSE),VLOOKUP($A292,'sin-list 180320_update'!$A$2:$S$835,8,FALSE)),VLOOKUP($C292,'sin-list 180320_update'!$B$2:$S$835,7,FALSE))</f>
        <v>Repr. 1A
Acute Tox. 4 *
Acute Tox. 4 *
STOT RE 2 *
Aquatic Acute 1
Aquatic Chronic 1</v>
      </c>
      <c r="M292" s="76" t="str">
        <f>IF($C292="-",IF($A292="-",IF(VLOOKUP($D292,'sin-list 180320_update'!$C$2:$S$835,8,FALSE)="",NA(),VLOOKUP($D292,'sin-list 180320_update'!$C$2:$S$835,8,FALSE)),IF(VLOOKUP($A292,'sin-list 180320_update'!$A$2:$S$835,10,FALSE)="",NA(),VLOOKUP($A292,'sin-list 180320_update'!$A$2:$S$835,10,FALSE))),IF(VLOOKUP($C292,'sin-list 180320_update'!$B$2:$S$835,9,FALSE)="",NA(),VLOOKUP($C292,'sin-list 180320_update'!$B$2:$S$835,9,FALSE)))</f>
        <v>H360Df
H332
H302
H373 **
H400
H410</v>
      </c>
      <c r="N292" s="76" t="e">
        <f>IF($C292="-",IF($A292="-",IF(VLOOKUP($D292,'REACH Bilaga XVII_update'!$A$5:$E$131,4,FALSE)="",NA(),VLOOKUP($D292,'REACH Bilaga XVII_update'!$A$5:$E$131,4,FALSE)),IF(VLOOKUP($A292,'REACH Bilaga XVII_update'!$C$5:$D$131,2,FALSE)="",NA(),VLOOKUP($A292,'REACH Bilaga XVII_update'!$C$5:$D$131,2,FALSE))),IF(VLOOKUP($C292,'REACH Bilaga XVII_update'!$B$5:$D$131,3,FALSE)="",NA(),VLOOKUP($C292,'REACH Bilaga XVII_update'!$B$5:$D$131,3,FALSE)))</f>
        <v>#N/A</v>
      </c>
      <c r="O292" s="76" t="e">
        <f>IF($C292="-",IF($A292="-",IF(VLOOKUP($D292,' REACH Bilaga 59_update'!$A$5:$E$210,5,FALSE)="",NA(),VLOOKUP($D292,' REACH Bilaga 59_update'!$A$5:$E$210,5,FALSE)),IF(VLOOKUP($A292,' REACH Bilaga 59_update'!$D$5:$E$210,2,FALSE)="",NA(),VLOOKUP($A292,' REACH Bilaga 59_update'!$D$5:$E$210,2,FALSE))),IF(VLOOKUP($C292,' REACH Bilaga 59_update'!$C$5:$E$210,3,FALSE)="",NA(),VLOOKUP($C292,' REACH Bilaga 59_update'!$C$5:$E$210,3,FALSE)))</f>
        <v>#N/A</v>
      </c>
      <c r="P292" s="76" t="e">
        <f>IF(C292="-",IF(A292="-",IFERROR(VLOOKUP($D292,' REACH Bilaga 59_update'!$A$5:$F$210,MATCH(Sammanfattning!P$1,' REACH Bilaga 59_update'!$A$4:$F$4,0),FALSE),VLOOKUP($D292,'REACH Bilaga XIV_update'!$A$4:$H$110,MATCH(Sammanfattning!P$1,'REACH Bilaga XIV_update'!$A$4:$H$4,0),FALSE)),IFERROR(VLOOKUP($A292,' REACH Bilaga 59_update'!$D$5:$F$210,MATCH(Sammanfattning!P$1,' REACH Bilaga 59_update'!$D$4:$F$4,0),FALSE),VLOOKUP($A292,'REACH Bilaga XIV_update'!$D$4:$H$110,MATCH(Sammanfattning!P$1,'REACH Bilaga XIV_update'!$D$4:$H$4,0),FALSE))),IFERROR(VLOOKUP($C292,' REACH Bilaga 59_update'!$C$5:$F$210,MATCH(Sammanfattning!P$1,' REACH Bilaga 59_update'!$C$4:$F$4,0),FALSE),VLOOKUP($C292,'REACH Bilaga XIV_update'!$C$4:$H$110,MATCH(Sammanfattning!P$1,'REACH Bilaga XIV_update'!$C$4:$H$4,0),FALSE)))</f>
        <v>#N/A</v>
      </c>
      <c r="Q292" s="76" t="e">
        <f>IF($C292="-",IF($A292="-",IF(VLOOKUP($D292,'REACH Bilaga XIV_update'!$A$5:$I$110,9,FALSE)="",NA(),VLOOKUP($D292,'REACH Bilaga XIV_update'!$A$5:$I$110,9,FALSE)),IF(VLOOKUP($A292,'REACH Bilaga XIV_update'!$D$5:$I$110,6,FALSE)="",NA(),VLOOKUP($A292,'REACH Bilaga XIV_update'!$D$5:$I$110,6,FALSE))),IF(VLOOKUP($C292,'REACH Bilaga XIV_update'!$C$5:$I$110,7,FALSE)="",NA(),VLOOKUP($C292,'REACH Bilaga XIV_update'!$C$5:$I$110,7,FALSE)))</f>
        <v>#N/A</v>
      </c>
      <c r="R292" s="76" t="e">
        <f>IF($C292="-",IF($A292="-",IF(VLOOKUP($D292,CoRAP_update!$A$5:$O$376,15,FALSE)="",NA(),VLOOKUP($D292,CoRAP_update!$A$5:$O$376,15,FALSE)),IF(VLOOKUP($A292,CoRAP_update!$D$5:$O$376,12,FALSE)="",NA(),VLOOKUP($A292,CoRAP_update!$D$5:$O$376,12,FALSE))),IF(VLOOKUP($C292,CoRAP_update!$C$5:$O$376,13,FALSE)="",NA(),VLOOKUP($C292,CoRAP_update!$C$5:$O$376,13,FALSE)))</f>
        <v>#N/A</v>
      </c>
      <c r="S292" s="144" t="e">
        <f>IF($C292="-",IF($A292="-",VLOOKUP($D292,CoRAP_update!$A$5:$J$376,MATCH(Sammanfattning!S$1,CoRAP_update!$A$4:$J$4,0),FALSE),VLOOKUP($A292,CoRAP_update!$D$5:$J$376,MATCH(Sammanfattning!S$1,CoRAP_update!$D$4:$J$4,0),FALSE)),VLOOKUP($C292,CoRAP_update!$C$5:$J$376,MATCH(Sammanfattning!S$1,CoRAP_update!$C$4:$J$4,0),FALSE))</f>
        <v>#N/A</v>
      </c>
      <c r="T292" s="76" t="e">
        <f>IF($A292="-",VLOOKUP($D292,EDC_update!$C$2:$F$450,4,FALSE),VLOOKUP($A292,EDC_update!$B$2:$F$450,5,FALSE))</f>
        <v>#N/A</v>
      </c>
      <c r="V292" s="78">
        <f>IF(IFERROR(SEARCH("PBT",P292),99)=99,IF(IFERROR(SEARCH("suspected PBT",S292),99)=99,IF(IFERROR(SEARCH("concluded to be PBT",K292),99)=99,IF(IFERROR(SEARCH("PBT",S292),99)=99,IF(IFERROR(SEARCH("PBT cand",L292),99)=99,IF(IFERROR(SEARCH("PBT",L292),99)=99,IF(IFERROR(SEARCH("persistent, bioackumulative and toxic properties",K292),99)=99,0,Scoring!$E$3),Scoring!$E$3),Scoring!$E$7),Scoring!$E$3),Scoring!$E$5),Scoring!$E$6),Scoring!$E$3)</f>
        <v>0</v>
      </c>
      <c r="W292" s="78">
        <f>IF(IFERROR(SEARCH("vPvB",P292),99)=99,IF(IFERROR(SEARCH("suspected pbt/vPvB",S292),99)=99,IF(IFERROR(SEARCH("vPvB",S292),99)=99,IF(IFERROR(SEARCH("concluded to be a vPvB",S292),99)=99,IF(IFERROR(SEARCH("identified as vPvB",K292),99)=99,IF(IFERROR(SEARCH("concluded to be a vPvB",K292),99)=99,IF(IFERROR(SEARCH("concluded to be both pbt and vPvB",S292),99)=99,IF(IFERROR(SEARCH("concluded to be both pbt and vPvB",K292),99)=99,0,Scoring!$E$5),Scoring!$E$5),Scoring!$E$5),Scoring!$E$5),Scoring!$E$5),Scoring!$E$4),Scoring!$E$6),Scoring!$E$4)</f>
        <v>0</v>
      </c>
      <c r="X292" s="78">
        <f>IF(IFERROR(SEARCH("H410",N292),99)=99,IF(IFERROR(SEARCH("H410",O292),99)=99,IF(IFERROR(SEARCH("H410",Q292),99)=99,IF(IFERROR(SEARCH("H410",M292),99)=99,IF(IFERROR(SEARCH("H410",R292),99)=99,IF(IFERROR(SEARCH("H411",N292),99)=99,IF(IFERROR(SEARCH("H411",O292),99)=99,IF(IFERROR(SEARCH("H411",Q292),99)=99,IF(IFERROR(SEARCH("H411",M292),99)=99,IF(IFERROR(SEARCH("H411",R292),99)=99,IF(IFERROR(SEARCH("H413",N292),99)=99,IF(IFERROR(SEARCH("H413",O292),99)=99,IF(IFERROR(SEARCH("H413",Q292),99)=99,IF(IFERROR(SEARCH("H413",M292),99)=99,IF(IFERROR(SEARCH("H413",R292),99)=99,IF(IFERROR(SEARCH("H412",N292),99)=99,IF(IFERROR(SEARCH("H412",O292),99)=99,IF(IFERROR(SEARCH("H412",Q292),99)=99,IF(IFERROR(SEARCH("H412",M292),99)=99,IF(IFERROR(SEARCH("H412",R292),99)=99,0,Scoring!$E$2),Scoring!$E$2),Scoring!$E$2),Scoring!$E$2),Scoring!$E$2),Scoring!$E$2),Scoring!$E$2),Scoring!$E$2),Scoring!$E$2),Scoring!$E$2),Scoring!$E$2),Scoring!$E$2),Scoring!$E$2),Scoring!$E$2),Scoring!$E$2),Scoring!$E$2),Scoring!$E$2),Scoring!$E$2),Scoring!$E$2),Scoring!$E$2)</f>
        <v>1</v>
      </c>
      <c r="Y292" s="78">
        <f>IF(IFERROR(SEARCH("CMR",K292),99)=99,IF(IFERROR(SEARCH("Suspected CMR",S292),99)=99,IF(IFERROR(SEARCH("CMR",S292),99)=99,0,Scoring!$E$8),Scoring!$E$9),Scoring!$E$8)</f>
        <v>3</v>
      </c>
      <c r="Z292" s="78">
        <f>IF(IFERROR(SEARCH("H350",N292),99)=99,IF(IFERROR(SEARCH("H350",O292),99)=99,IF(IFERROR(SEARCH("H350",Q292),99)=99,IF(IFERROR(SEARCH("H350",M292),99)=99,IF(IFERROR(SEARCH("H350",R292),99)=99,IF(IFERROR(SEARCH("H351",N292),99)=99,IF(IFERROR(SEARCH("H351",O292),99)=99,IF(IFERROR(SEARCH("H351",Q292),99)=99,IF(IFERROR(SEARCH("H351",M292),99)=99,IF(IFERROR(SEARCH("H351",R292),99)=99,IF(IFERROR(SEARCH("carcinogenic",P292),99)=99,IF(IFERROR(SEARCH("suspected carcinogenic",S292),99)=99,0,Scoring!$E$12),Scoring!$E$11),Scoring!$E$10),Scoring!$E$10),Scoring!$E$10),Scoring!$E$10),Scoring!$E$10),Scoring!$E$10),Scoring!$E$10),Scoring!$E$10),Scoring!$E$10),Scoring!$E$10)</f>
        <v>0</v>
      </c>
      <c r="AA292" s="78">
        <f>IF(IFERROR(SEARCH("H340",N292),99)=99,IF(IFERROR(SEARCH("H340",O292),99)=99,IF(IFERROR(SEARCH("H340",Q292),99)=99,IF(IFERROR(SEARCH("H340",M292),99)=99,IF(IFERROR(SEARCH("H340",R292),99)=99,IF(IFERROR(SEARCH("H341",N292),99)=99,IF(IFERROR(SEARCH("H341",O292),99)=99,IF(IFERROR(SEARCH("H341",Q292),99)=99,IF(IFERROR(SEARCH("H341",M292),99)=99,IF(IFERROR(SEARCH("H341",R292),99)=99,IF(IFERROR(SEARCH("mutagenic",P292),99)=99,IF(IFERROR(SEARCH("suspected mutagenic",S292),99)=99,0,Scoring!$E$15),Scoring!$E$14),Scoring!$E$13),Scoring!$E$13),Scoring!$E$13),Scoring!$E$13),Scoring!$E$13),Scoring!$E$13),Scoring!$E$13),Scoring!$E$13),Scoring!$E$13),Scoring!$E$13)</f>
        <v>0</v>
      </c>
      <c r="AB292" s="78">
        <f>IF(IFERROR(SEARCH("H360",N292),99)=99,IF(IFERROR(SEARCH("H360",O292),99)=99,IF(IFERROR(SEARCH("H360",Q292),99)=99,IF(IFERROR(SEARCH("H360",M292),99)=99,IF(IFERROR(SEARCH("H360",R292),99)=99,IF(IFERROR(SEARCH("H361",N292),99)=99,IF(IFERROR(SEARCH("H361",O292),99)=99,IF(IFERROR(SEARCH("H361",Q292),99)=99,IF(IFERROR(SEARCH("H361",M292),99)=99,IF(IFERROR(SEARCH("H361",R292),99)=99,IF(IFERROR(SEARCH("reproduction",P292),99)=99,IF(IFERROR(SEARCH("suspected reprotoxic",S292),99)=99,IF(IFERROR(SEARCH("reprotoxic",S292),99)=99,IF(IFERROR(SEARCH("reprotoxic",K292),99)=99,0,Scoring!$E$18),Scoring!$E$18),Scoring!$E$19),Scoring!$E$17),Scoring!$E$16),Scoring!$E$16),Scoring!$E$16),Scoring!$E$16),Scoring!$E$16),Scoring!$E$16),Scoring!$E$16),Scoring!$E$16),Scoring!$E$16),Scoring!$E$16)</f>
        <v>1</v>
      </c>
      <c r="AC292" s="78">
        <f>IF(IFERROR(SEARCH("57f",L292),99)=99,IF(IFERROR(SEARCH("57(f)",P292),99)=99,0,Scoring!$E$20),Scoring!$E$20)</f>
        <v>0</v>
      </c>
      <c r="AD292" s="78">
        <f>IF(IFERROR(SEARCH("CAT1",T292),99)=99,IF(IFERROR(SEARCH("CAT2",T292),99)=99,IF(IFERROR(SEARCH("CAT3",T292),99)=99,IF(IFERROR(SEARCH("concluded to be endocrine",K292),99)=99,IF(IFERROR(SEARCH("categorised as endocrine",K292),99)=99,IF(IFERROR(SEARCH("endocrine disrupting",P292),99)=99,IF(IFERROR(SEARCH("endocrine disrupting",K292),99)=99,IF(IFERROR(SEARCH("suspected endocrine",S292),99)=99,IF(IFERROR(SEARCH("potential endocrine",S292),99)=99,0,Scoring!$E$25),Scoring!$E$25),Scoring!$E$24),Scoring!$E$24),Scoring!$E$24),Scoring!$E$24),Scoring!$E$23),Scoring!$E$22),Scoring!$E$21)</f>
        <v>0</v>
      </c>
      <c r="AE292" s="78">
        <f>IF(IFERROR(SEARCH("suspected sensitiser",S292),99)=99,IF(IFERROR(SEARCH("sensitiser",S292),99)=99,IF(IFERROR(SEARCH("other hazard based concern",S292),99)=99,0,Scoring!$E$28),Scoring!$E$26),Scoring!$E$27)</f>
        <v>0</v>
      </c>
      <c r="AF292" s="78">
        <f>IF(IFERROR(M292,1)=1,IF(IFERROR(N292,1)=1,IF(IFERROR(O292,1)=1,IF(IFERROR(Q292,1)=1,IF(IFERROR(R292,1)=1,IF(IFERROR(T292,1)=1,IF(IFERROR(K292,1)=1,IF(IFERROR(P292,1)=1,IF(IFERROR(S292,1)=1,Scoring!$E$29,0),0),0),0),0),0),0),0),0)</f>
        <v>0</v>
      </c>
      <c r="AG292" s="78">
        <f t="shared" si="30"/>
        <v>4</v>
      </c>
      <c r="AI292" s="93"/>
      <c r="AJ292" s="94"/>
      <c r="AK292" s="76"/>
      <c r="AL292" s="75"/>
      <c r="AN292" s="79"/>
      <c r="AO292" s="79"/>
      <c r="AP292" s="79"/>
      <c r="AQ292" s="79"/>
      <c r="AR292" s="79"/>
      <c r="AS292" s="78"/>
      <c r="AU292" s="79">
        <f>IF(IFERROR(F292,99)=99,IF(IFERROR(G292,99)=99,IF(IFERROR(H292,99)=99,IF(IFERROR(I292,99)=99,IF(IFERROR(E292,99)=99,IF(IFERROR(J292,99)=99,0,Scoring!$B$7),Scoring!$B$3),Scoring!$B$2),Scoring!$B$6),Scoring!$B$5),Scoring!$B$4)</f>
        <v>0.3</v>
      </c>
      <c r="AV292" s="78">
        <f t="shared" si="31"/>
        <v>1.2</v>
      </c>
      <c r="AW292" s="78"/>
      <c r="AX292" s="66"/>
      <c r="AY292" s="78"/>
      <c r="AZ292" s="76"/>
      <c r="BA292" s="76"/>
      <c r="BB292" s="76"/>
    </row>
    <row r="293" spans="1:54" x14ac:dyDescent="0.25">
      <c r="A293" s="77" t="s">
        <v>6214</v>
      </c>
      <c r="B293" s="76" t="str">
        <f t="shared" si="32"/>
        <v>217-179-8</v>
      </c>
      <c r="C293" s="77" t="s">
        <v>907</v>
      </c>
      <c r="D293" s="77" t="s">
        <v>908</v>
      </c>
      <c r="E293" s="76" t="str">
        <f>IF(C293="-",IF(A293="-",VLOOKUP(D293,'sin-list 180320_update'!$C$2:$C$835,1,FALSE),VLOOKUP(A293,'sin-list 180320_update'!$A$2:$A$835,1,FALSE)),VLOOKUP(C293,'sin-list 180320_update'!$B$2:$B$835,1,FALSE))</f>
        <v>217-179-8</v>
      </c>
      <c r="F293" s="76" t="e">
        <f>IF($C293="-",IF($A293="-",VLOOKUP($D293,'REACH Bilaga XVII_update'!$A$5:$A$131,1,FALSE),VLOOKUP($A293,'REACH Bilaga XVII_update'!$C$5:$C$131,1,FALSE)),VLOOKUP($C293,'REACH Bilaga XVII_update'!$B$5:$B$131,1,FALSE))</f>
        <v>#N/A</v>
      </c>
      <c r="G293" s="76" t="e">
        <f>IF($C293="-",IF($A293="-",VLOOKUP($D293,' REACH Bilaga 59_update'!$A$5:$A$210,1,FALSE),VLOOKUP($A293,' REACH Bilaga 59_update'!$D$5:$D$210,1,FALSE)),VLOOKUP($C293,' REACH Bilaga 59_update'!$C$5:$C$210,1,FALSE))</f>
        <v>#N/A</v>
      </c>
      <c r="H293" s="76" t="e">
        <f>IF($C293="-",IF($A293="-",VLOOKUP($D293,'REACH Bilaga XIV_update'!$A$5:$A$110,1,FALSE),VLOOKUP($A293,'REACH Bilaga XIV_update'!$D$5:$D$110,1,FALSE)),VLOOKUP($C293,'REACH Bilaga XIV_update'!$C$5:$C$110,1,FALSE))</f>
        <v>#N/A</v>
      </c>
      <c r="I293" s="76" t="e">
        <f>IF($C293="-",IF($A293="-",VLOOKUP($D293,CoRAP_update!$A$5:$A$376,1,FALSE),VLOOKUP($A293,CoRAP_update!$D$5:$D$376,1,FALSE)),VLOOKUP($C293,CoRAP_update!$C$5:$C$376,1,FALSE))</f>
        <v>#N/A</v>
      </c>
      <c r="J293" s="76" t="e">
        <f>IF($C293="-",IF($A293="-",VLOOKUP($D293,EDC_update!$C$2:$C$450,1,FALSE),VLOOKUP($A293,EDC_update!$B$2:$B$450,1,FALSE)),VLOOKUP($C293,EDC_update!$L$2:$L$450,1,FALSE))</f>
        <v>#N/A</v>
      </c>
      <c r="K293" s="76" t="str">
        <f>IF($C293="-",IF($A293="-",IF(VLOOKUP($D293,'sin-list 180320_update'!$C$2:$S$835,3,FALSE)="",NA(),VLOOKUP($D293,'sin-list 180320_update'!$C$2:$S$835,3,FALSE)),IF(VLOOKUP($A293,'sin-list 180320_update'!$A$2:$S$835,5,FALSE)="",NA(),VLOOKUP($A293,'sin-list 180320_update'!$A$2:$S$835,5,FALSE))),IF(VLOOKUP($C293,'sin-list 180320_update'!$B$2:$S$835,4,FALSE)="",NA(),VLOOKUP($C293,'sin-list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293" s="76" t="str">
        <f>IF($C293="-",IF($A293="-",VLOOKUP($D293,'sin-list 180320_update'!$C$2:$S$835,6,FALSE),VLOOKUP($A293,'sin-list 180320_update'!$A$2:$S$835,8,FALSE)),VLOOKUP($C293,'sin-list 180320_update'!$B$2:$S$835,7,FALSE))</f>
        <v>Carc. 2
Repr. 1B
STOT RE 1
Acute Tox. 4 *
Acute Tox. 4 *
Lact.
Aquatic Chronic 2</v>
      </c>
      <c r="M293" s="76" t="str">
        <f>IF($C293="-",IF($A293="-",IF(VLOOKUP($D293,'sin-list 180320_update'!$C$2:$S$835,8,FALSE)="",NA(),VLOOKUP($D293,'sin-list 180320_update'!$C$2:$S$835,8,FALSE)),IF(VLOOKUP($A293,'sin-list 180320_update'!$A$2:$S$835,10,FALSE)="",NA(),VLOOKUP($A293,'sin-list 180320_update'!$A$2:$S$835,10,FALSE))),IF(VLOOKUP($C293,'sin-list 180320_update'!$B$2:$S$835,9,FALSE)="",NA(),VLOOKUP($C293,'sin-list 180320_update'!$B$2:$S$835,9,FALSE)))</f>
        <v>H351
H360D***
H372**
H332
H302
H362
H411</v>
      </c>
      <c r="N293" s="76" t="e">
        <f>IF($C293="-",IF($A293="-",IF(VLOOKUP($D293,'REACH Bilaga XVII_update'!$A$5:$E$131,4,FALSE)="",NA(),VLOOKUP($D293,'REACH Bilaga XVII_update'!$A$5:$E$131,4,FALSE)),IF(VLOOKUP($A293,'REACH Bilaga XVII_update'!$C$5:$D$131,2,FALSE)="",NA(),VLOOKUP($A293,'REACH Bilaga XVII_update'!$C$5:$D$131,2,FALSE))),IF(VLOOKUP($C293,'REACH Bilaga XVII_update'!$B$5:$D$131,3,FALSE)="",NA(),VLOOKUP($C293,'REACH Bilaga XVII_update'!$B$5:$D$131,3,FALSE)))</f>
        <v>#N/A</v>
      </c>
      <c r="O293" s="76" t="e">
        <f>IF($C293="-",IF($A293="-",IF(VLOOKUP($D293,' REACH Bilaga 59_update'!$A$5:$E$210,5,FALSE)="",NA(),VLOOKUP($D293,' REACH Bilaga 59_update'!$A$5:$E$210,5,FALSE)),IF(VLOOKUP($A293,' REACH Bilaga 59_update'!$D$5:$E$210,2,FALSE)="",NA(),VLOOKUP($A293,' REACH Bilaga 59_update'!$D$5:$E$210,2,FALSE))),IF(VLOOKUP($C293,' REACH Bilaga 59_update'!$C$5:$E$210,3,FALSE)="",NA(),VLOOKUP($C293,' REACH Bilaga 59_update'!$C$5:$E$210,3,FALSE)))</f>
        <v>#N/A</v>
      </c>
      <c r="P293" s="76" t="e">
        <f>IF(C293="-",IF(A293="-",IFERROR(VLOOKUP($D293,' REACH Bilaga 59_update'!$A$5:$F$210,MATCH(Sammanfattning!P$1,' REACH Bilaga 59_update'!$A$4:$F$4,0),FALSE),VLOOKUP($D293,'REACH Bilaga XIV_update'!$A$4:$H$110,MATCH(Sammanfattning!P$1,'REACH Bilaga XIV_update'!$A$4:$H$4,0),FALSE)),IFERROR(VLOOKUP($A293,' REACH Bilaga 59_update'!$D$5:$F$210,MATCH(Sammanfattning!P$1,' REACH Bilaga 59_update'!$D$4:$F$4,0),FALSE),VLOOKUP($A293,'REACH Bilaga XIV_update'!$D$4:$H$110,MATCH(Sammanfattning!P$1,'REACH Bilaga XIV_update'!$D$4:$H$4,0),FALSE))),IFERROR(VLOOKUP($C293,' REACH Bilaga 59_update'!$C$5:$F$210,MATCH(Sammanfattning!P$1,' REACH Bilaga 59_update'!$C$4:$F$4,0),FALSE),VLOOKUP($C293,'REACH Bilaga XIV_update'!$C$4:$H$110,MATCH(Sammanfattning!P$1,'REACH Bilaga XIV_update'!$C$4:$H$4,0),FALSE)))</f>
        <v>#N/A</v>
      </c>
      <c r="Q293" s="76" t="e">
        <f>IF($C293="-",IF($A293="-",IF(VLOOKUP($D293,'REACH Bilaga XIV_update'!$A$5:$I$110,9,FALSE)="",NA(),VLOOKUP($D293,'REACH Bilaga XIV_update'!$A$5:$I$110,9,FALSE)),IF(VLOOKUP($A293,'REACH Bilaga XIV_update'!$D$5:$I$110,6,FALSE)="",NA(),VLOOKUP($A293,'REACH Bilaga XIV_update'!$D$5:$I$110,6,FALSE))),IF(VLOOKUP($C293,'REACH Bilaga XIV_update'!$C$5:$I$110,7,FALSE)="",NA(),VLOOKUP($C293,'REACH Bilaga XIV_update'!$C$5:$I$110,7,FALSE)))</f>
        <v>#N/A</v>
      </c>
      <c r="R293" s="76" t="e">
        <f>IF($C293="-",IF($A293="-",IF(VLOOKUP($D293,CoRAP_update!$A$5:$O$376,15,FALSE)="",NA(),VLOOKUP($D293,CoRAP_update!$A$5:$O$376,15,FALSE)),IF(VLOOKUP($A293,CoRAP_update!$D$5:$O$376,12,FALSE)="",NA(),VLOOKUP($A293,CoRAP_update!$D$5:$O$376,12,FALSE))),IF(VLOOKUP($C293,CoRAP_update!$C$5:$O$376,13,FALSE)="",NA(),VLOOKUP($C293,CoRAP_update!$C$5:$O$376,13,FALSE)))</f>
        <v>#N/A</v>
      </c>
      <c r="S293" s="144" t="e">
        <f>IF($C293="-",IF($A293="-",VLOOKUP($D293,CoRAP_update!$A$5:$J$376,MATCH(Sammanfattning!S$1,CoRAP_update!$A$4:$J$4,0),FALSE),VLOOKUP($A293,CoRAP_update!$D$5:$J$376,MATCH(Sammanfattning!S$1,CoRAP_update!$D$4:$J$4,0),FALSE)),VLOOKUP($C293,CoRAP_update!$C$5:$J$376,MATCH(Sammanfattning!S$1,CoRAP_update!$C$4:$J$4,0),FALSE))</f>
        <v>#N/A</v>
      </c>
      <c r="T293" s="76" t="e">
        <f>IF($A293="-",VLOOKUP($D293,EDC_update!$C$2:$F$450,4,FALSE),VLOOKUP($A293,EDC_update!$B$2:$F$450,5,FALSE))</f>
        <v>#N/A</v>
      </c>
      <c r="V293" s="78">
        <f>IF(IFERROR(SEARCH("PBT",P293),99)=99,IF(IFERROR(SEARCH("suspected PBT",S293),99)=99,IF(IFERROR(SEARCH("concluded to be PBT",K293),99)=99,IF(IFERROR(SEARCH("PBT",S293),99)=99,IF(IFERROR(SEARCH("PBT cand",L293),99)=99,IF(IFERROR(SEARCH("PBT",L293),99)=99,IF(IFERROR(SEARCH("persistent, bioackumulative and toxic properties",K293),99)=99,0,Scoring!$E$3),Scoring!$E$3),Scoring!$E$7),Scoring!$E$3),Scoring!$E$5),Scoring!$E$6),Scoring!$E$3)</f>
        <v>0</v>
      </c>
      <c r="W293" s="78">
        <f>IF(IFERROR(SEARCH("vPvB",P293),99)=99,IF(IFERROR(SEARCH("suspected pbt/vPvB",S293),99)=99,IF(IFERROR(SEARCH("vPvB",S293),99)=99,IF(IFERROR(SEARCH("concluded to be a vPvB",S293),99)=99,IF(IFERROR(SEARCH("identified as vPvB",K293),99)=99,IF(IFERROR(SEARCH("concluded to be a vPvB",K293),99)=99,IF(IFERROR(SEARCH("concluded to be both pbt and vPvB",S293),99)=99,IF(IFERROR(SEARCH("concluded to be both pbt and vPvB",K293),99)=99,0,Scoring!$E$5),Scoring!$E$5),Scoring!$E$5),Scoring!$E$5),Scoring!$E$5),Scoring!$E$4),Scoring!$E$6),Scoring!$E$4)</f>
        <v>0</v>
      </c>
      <c r="X293" s="78">
        <f>IF(IFERROR(SEARCH("H410",N293),99)=99,IF(IFERROR(SEARCH("H410",O293),99)=99,IF(IFERROR(SEARCH("H410",Q293),99)=99,IF(IFERROR(SEARCH("H410",M293),99)=99,IF(IFERROR(SEARCH("H410",R293),99)=99,IF(IFERROR(SEARCH("H411",N293),99)=99,IF(IFERROR(SEARCH("H411",O293),99)=99,IF(IFERROR(SEARCH("H411",Q293),99)=99,IF(IFERROR(SEARCH("H411",M293),99)=99,IF(IFERROR(SEARCH("H411",R293),99)=99,IF(IFERROR(SEARCH("H413",N293),99)=99,IF(IFERROR(SEARCH("H413",O293),99)=99,IF(IFERROR(SEARCH("H413",Q293),99)=99,IF(IFERROR(SEARCH("H413",M293),99)=99,IF(IFERROR(SEARCH("H413",R293),99)=99,IF(IFERROR(SEARCH("H412",N293),99)=99,IF(IFERROR(SEARCH("H412",O293),99)=99,IF(IFERROR(SEARCH("H412",Q293),99)=99,IF(IFERROR(SEARCH("H412",M293),99)=99,IF(IFERROR(SEARCH("H412",R293),99)=99,0,Scoring!$E$2),Scoring!$E$2),Scoring!$E$2),Scoring!$E$2),Scoring!$E$2),Scoring!$E$2),Scoring!$E$2),Scoring!$E$2),Scoring!$E$2),Scoring!$E$2),Scoring!$E$2),Scoring!$E$2),Scoring!$E$2),Scoring!$E$2),Scoring!$E$2),Scoring!$E$2),Scoring!$E$2),Scoring!$E$2),Scoring!$E$2),Scoring!$E$2)</f>
        <v>1</v>
      </c>
      <c r="Y293" s="78">
        <f>IF(IFERROR(SEARCH("CMR",K293),99)=99,IF(IFERROR(SEARCH("Suspected CMR",S293),99)=99,IF(IFERROR(SEARCH("CMR",S293),99)=99,0,Scoring!$E$8),Scoring!$E$9),Scoring!$E$8)</f>
        <v>3</v>
      </c>
      <c r="Z293" s="78">
        <f>IF(IFERROR(SEARCH("H350",N293),99)=99,IF(IFERROR(SEARCH("H350",O293),99)=99,IF(IFERROR(SEARCH("H350",Q293),99)=99,IF(IFERROR(SEARCH("H350",M293),99)=99,IF(IFERROR(SEARCH("H350",R293),99)=99,IF(IFERROR(SEARCH("H351",N293),99)=99,IF(IFERROR(SEARCH("H351",O293),99)=99,IF(IFERROR(SEARCH("H351",Q293),99)=99,IF(IFERROR(SEARCH("H351",M293),99)=99,IF(IFERROR(SEARCH("H351",R293),99)=99,IF(IFERROR(SEARCH("carcinogenic",P293),99)=99,IF(IFERROR(SEARCH("suspected carcinogenic",S293),99)=99,0,Scoring!$E$12),Scoring!$E$11),Scoring!$E$10),Scoring!$E$10),Scoring!$E$10),Scoring!$E$10),Scoring!$E$10),Scoring!$E$10),Scoring!$E$10),Scoring!$E$10),Scoring!$E$10),Scoring!$E$10)</f>
        <v>1</v>
      </c>
      <c r="AA293" s="78">
        <f>IF(IFERROR(SEARCH("H340",N293),99)=99,IF(IFERROR(SEARCH("H340",O293),99)=99,IF(IFERROR(SEARCH("H340",Q293),99)=99,IF(IFERROR(SEARCH("H340",M293),99)=99,IF(IFERROR(SEARCH("H340",R293),99)=99,IF(IFERROR(SEARCH("H341",N293),99)=99,IF(IFERROR(SEARCH("H341",O293),99)=99,IF(IFERROR(SEARCH("H341",Q293),99)=99,IF(IFERROR(SEARCH("H341",M293),99)=99,IF(IFERROR(SEARCH("H341",R293),99)=99,IF(IFERROR(SEARCH("mutagenic",P293),99)=99,IF(IFERROR(SEARCH("suspected mutagenic",S293),99)=99,0,Scoring!$E$15),Scoring!$E$14),Scoring!$E$13),Scoring!$E$13),Scoring!$E$13),Scoring!$E$13),Scoring!$E$13),Scoring!$E$13),Scoring!$E$13),Scoring!$E$13),Scoring!$E$13),Scoring!$E$13)</f>
        <v>0</v>
      </c>
      <c r="AB293" s="78">
        <f>IF(IFERROR(SEARCH("H360",N293),99)=99,IF(IFERROR(SEARCH("H360",O293),99)=99,IF(IFERROR(SEARCH("H360",Q293),99)=99,IF(IFERROR(SEARCH("H360",M293),99)=99,IF(IFERROR(SEARCH("H360",R293),99)=99,IF(IFERROR(SEARCH("H361",N293),99)=99,IF(IFERROR(SEARCH("H361",O293),99)=99,IF(IFERROR(SEARCH("H361",Q293),99)=99,IF(IFERROR(SEARCH("H361",M293),99)=99,IF(IFERROR(SEARCH("H361",R293),99)=99,IF(IFERROR(SEARCH("reproduction",P293),99)=99,IF(IFERROR(SEARCH("suspected reprotoxic",S293),99)=99,IF(IFERROR(SEARCH("reprotoxic",S293),99)=99,IF(IFERROR(SEARCH("reprotoxic",K293),99)=99,0,Scoring!$E$18),Scoring!$E$18),Scoring!$E$19),Scoring!$E$17),Scoring!$E$16),Scoring!$E$16),Scoring!$E$16),Scoring!$E$16),Scoring!$E$16),Scoring!$E$16),Scoring!$E$16),Scoring!$E$16),Scoring!$E$16),Scoring!$E$16)</f>
        <v>1</v>
      </c>
      <c r="AC293" s="78">
        <f>IF(IFERROR(SEARCH("57f",L293),99)=99,IF(IFERROR(SEARCH("57(f)",P293),99)=99,0,Scoring!$E$20),Scoring!$E$20)</f>
        <v>0</v>
      </c>
      <c r="AD293" s="78">
        <f>IF(IFERROR(SEARCH("CAT1",T293),99)=99,IF(IFERROR(SEARCH("CAT2",T293),99)=99,IF(IFERROR(SEARCH("CAT3",T293),99)=99,IF(IFERROR(SEARCH("concluded to be endocrine",K293),99)=99,IF(IFERROR(SEARCH("categorised as endocrine",K293),99)=99,IF(IFERROR(SEARCH("endocrine disrupting",P293),99)=99,IF(IFERROR(SEARCH("endocrine disrupting",K293),99)=99,IF(IFERROR(SEARCH("suspected endocrine",S293),99)=99,IF(IFERROR(SEARCH("potential endocrine",S293),99)=99,0,Scoring!$E$25),Scoring!$E$25),Scoring!$E$24),Scoring!$E$24),Scoring!$E$24),Scoring!$E$24),Scoring!$E$23),Scoring!$E$22),Scoring!$E$21)</f>
        <v>0</v>
      </c>
      <c r="AE293" s="78">
        <f>IF(IFERROR(SEARCH("suspected sensitiser",S293),99)=99,IF(IFERROR(SEARCH("sensitiser",S293),99)=99,IF(IFERROR(SEARCH("other hazard based concern",S293),99)=99,0,Scoring!$E$28),Scoring!$E$26),Scoring!$E$27)</f>
        <v>0</v>
      </c>
      <c r="AF293" s="78">
        <f>IF(IFERROR(M293,1)=1,IF(IFERROR(N293,1)=1,IF(IFERROR(O293,1)=1,IF(IFERROR(Q293,1)=1,IF(IFERROR(R293,1)=1,IF(IFERROR(T293,1)=1,IF(IFERROR(K293,1)=1,IF(IFERROR(P293,1)=1,IF(IFERROR(S293,1)=1,Scoring!$E$29,0),0),0),0),0),0),0),0),0)</f>
        <v>0</v>
      </c>
      <c r="AG293" s="78">
        <f t="shared" si="30"/>
        <v>4</v>
      </c>
      <c r="AI293" s="93"/>
      <c r="AJ293" s="94"/>
      <c r="AK293" s="76"/>
      <c r="AL293" s="75"/>
      <c r="AN293" s="79"/>
      <c r="AO293" s="79"/>
      <c r="AP293" s="79"/>
      <c r="AQ293" s="79"/>
      <c r="AR293" s="79"/>
      <c r="AS293" s="78"/>
      <c r="AU293" s="79">
        <f>IF(IFERROR(F293,99)=99,IF(IFERROR(G293,99)=99,IF(IFERROR(H293,99)=99,IF(IFERROR(I293,99)=99,IF(IFERROR(E293,99)=99,IF(IFERROR(J293,99)=99,0,Scoring!$B$7),Scoring!$B$3),Scoring!$B$2),Scoring!$B$6),Scoring!$B$5),Scoring!$B$4)</f>
        <v>0.3</v>
      </c>
      <c r="AV293" s="78">
        <f t="shared" si="31"/>
        <v>1.2</v>
      </c>
      <c r="AW293" s="78"/>
      <c r="AX293" s="66"/>
      <c r="AY293" s="78"/>
      <c r="AZ293" s="76"/>
      <c r="BA293" s="76"/>
      <c r="BB293" s="76"/>
    </row>
    <row r="294" spans="1:54" x14ac:dyDescent="0.25">
      <c r="A294" s="77" t="s">
        <v>3096</v>
      </c>
      <c r="B294" s="76" t="str">
        <f t="shared" si="32"/>
        <v>219-943-6</v>
      </c>
      <c r="C294" s="77" t="s">
        <v>1056</v>
      </c>
      <c r="D294" s="77" t="s">
        <v>1057</v>
      </c>
      <c r="E294" s="76" t="str">
        <f>IF(C294="-",IF(A294="-",VLOOKUP(D294,'sin-list 180320_update'!$C$2:$C$835,1,FALSE),VLOOKUP(A294,'sin-list 180320_update'!$A$2:$A$835,1,FALSE)),VLOOKUP(C294,'sin-list 180320_update'!$B$2:$B$835,1,FALSE))</f>
        <v>219-943-6</v>
      </c>
      <c r="F294" s="76" t="e">
        <f>IF($C294="-",IF($A294="-",VLOOKUP($D294,'REACH Bilaga XVII_update'!$A$5:$A$131,1,FALSE),VLOOKUP($A294,'REACH Bilaga XVII_update'!$C$5:$C$131,1,FALSE)),VLOOKUP($C294,'REACH Bilaga XVII_update'!$B$5:$B$131,1,FALSE))</f>
        <v>#N/A</v>
      </c>
      <c r="G294" s="76" t="str">
        <f>IF($C294="-",IF($A294="-",VLOOKUP($D294,' REACH Bilaga 59_update'!$A$5:$A$210,1,FALSE),VLOOKUP($A294,' REACH Bilaga 59_update'!$D$5:$D$210,1,FALSE)),VLOOKUP($C294,' REACH Bilaga 59_update'!$C$5:$C$210,1,FALSE))</f>
        <v>219-943-6</v>
      </c>
      <c r="H294" s="76" t="e">
        <f>IF($C294="-",IF($A294="-",VLOOKUP($D294,'REACH Bilaga XIV_update'!$A$5:$A$110,1,FALSE),VLOOKUP($A294,'REACH Bilaga XIV_update'!$D$5:$D$110,1,FALSE)),VLOOKUP($C294,'REACH Bilaga XIV_update'!$C$5:$C$110,1,FALSE))</f>
        <v>#N/A</v>
      </c>
      <c r="I294" s="76" t="e">
        <f>IF($C294="-",IF($A294="-",VLOOKUP($D294,CoRAP_update!$A$5:$A$376,1,FALSE),VLOOKUP($A294,CoRAP_update!$D$5:$D$376,1,FALSE)),VLOOKUP($C294,CoRAP_update!$C$5:$C$376,1,FALSE))</f>
        <v>#N/A</v>
      </c>
      <c r="J294" s="76" t="e">
        <f>IF($C294="-",IF($A294="-",VLOOKUP($D294,EDC_update!$C$2:$C$450,1,FALSE),VLOOKUP($A294,EDC_update!$B$2:$B$450,1,FALSE)),VLOOKUP($C294,EDC_update!$L$2:$L$450,1,FALSE))</f>
        <v>#N/A</v>
      </c>
      <c r="K294" s="76" t="str">
        <f>IF($C294="-",IF($A294="-",IF(VLOOKUP($D294,'sin-list 180320_update'!$C$2:$S$835,3,FALSE)="",NA(),VLOOKUP($D294,'sin-list 180320_update'!$C$2:$S$835,3,FALSE)),IF(VLOOKUP($A294,'sin-list 180320_update'!$A$2:$S$835,5,FALSE)="",NA(),VLOOKUP($A294,'sin-list 180320_update'!$A$2:$S$835,5,FALSE))),IF(VLOOKUP($C294,'sin-list 180320_update'!$B$2:$S$835,4,FALSE)="",NA(),VLOOKUP($C294,'sin-list 180320_update'!$B$2:$S$835,4,FALSE)))</f>
        <v>Classified CMR according to Annex VI of Regulation 1272/2008</v>
      </c>
      <c r="L294" s="76" t="str">
        <f>IF($C294="-",IF($A294="-",VLOOKUP($D294,'sin-list 180320_update'!$C$2:$S$835,6,FALSE),VLOOKUP($A294,'sin-list 180320_update'!$A$2:$S$835,8,FALSE)),VLOOKUP($C294,'sin-list 180320_update'!$B$2:$S$835,7,FALSE))</f>
        <v>Carc. 1B
Aquatic Acute 1
Aquatic Chronic 1
Muta. 2
Eye Dam. 1</v>
      </c>
      <c r="M294" s="76" t="str">
        <f>IF($C294="-",IF($A294="-",IF(VLOOKUP($D294,'sin-list 180320_update'!$C$2:$S$835,8,FALSE)="",NA(),VLOOKUP($D294,'sin-list 180320_update'!$C$2:$S$835,8,FALSE)),IF(VLOOKUP($A294,'sin-list 180320_update'!$A$2:$S$835,10,FALSE)="",NA(),VLOOKUP($A294,'sin-list 180320_update'!$A$2:$S$835,10,FALSE))),IF(VLOOKUP($C294,'sin-list 180320_update'!$B$2:$S$835,9,FALSE)="",NA(),VLOOKUP($C294,'sin-list 180320_update'!$B$2:$S$835,9,FALSE)))</f>
        <v>H350
H400
H410
H341
H318</v>
      </c>
      <c r="N294" s="76" t="e">
        <f>IF($C294="-",IF($A294="-",IF(VLOOKUP($D294,'REACH Bilaga XVII_update'!$A$5:$E$131,4,FALSE)="",NA(),VLOOKUP($D294,'REACH Bilaga XVII_update'!$A$5:$E$131,4,FALSE)),IF(VLOOKUP($A294,'REACH Bilaga XVII_update'!$C$5:$D$131,2,FALSE)="",NA(),VLOOKUP($A294,'REACH Bilaga XVII_update'!$C$5:$D$131,2,FALSE))),IF(VLOOKUP($C294,'REACH Bilaga XVII_update'!$B$5:$D$131,3,FALSE)="",NA(),VLOOKUP($C294,'REACH Bilaga XVII_update'!$B$5:$D$131,3,FALSE)))</f>
        <v>#N/A</v>
      </c>
      <c r="O294" s="76" t="e">
        <f>IF($C294="-",IF($A294="-",IF(VLOOKUP($D294,' REACH Bilaga 59_update'!$A$5:$E$210,5,FALSE)="",NA(),VLOOKUP($D294,' REACH Bilaga 59_update'!$A$5:$E$210,5,FALSE)),IF(VLOOKUP($A294,' REACH Bilaga 59_update'!$D$5:$E$210,2,FALSE)="",NA(),VLOOKUP($A294,' REACH Bilaga 59_update'!$D$5:$E$210,2,FALSE))),IF(VLOOKUP($C294,' REACH Bilaga 59_update'!$C$5:$E$210,3,FALSE)="",NA(),VLOOKUP($C294,' REACH Bilaga 59_update'!$C$5:$E$210,3,FALSE)))</f>
        <v>#N/A</v>
      </c>
      <c r="P294" s="76" t="str">
        <f>IF(C294="-",IF(A294="-",IFERROR(VLOOKUP($D294,' REACH Bilaga 59_update'!$A$5:$F$210,MATCH(Sammanfattning!P$1,' REACH Bilaga 59_update'!$A$4:$F$4,0),FALSE),VLOOKUP($D294,'REACH Bilaga XIV_update'!$A$4:$H$110,MATCH(Sammanfattning!P$1,'REACH Bilaga XIV_update'!$A$4:$H$4,0),FALSE)),IFERROR(VLOOKUP($A294,' REACH Bilaga 59_update'!$D$5:$F$210,MATCH(Sammanfattning!P$1,' REACH Bilaga 59_update'!$D$4:$F$4,0),FALSE),VLOOKUP($A294,'REACH Bilaga XIV_update'!$D$4:$H$110,MATCH(Sammanfattning!P$1,'REACH Bilaga XIV_update'!$D$4:$H$4,0),FALSE))),IFERROR(VLOOKUP($C294,' REACH Bilaga 59_update'!$C$5:$F$210,MATCH(Sammanfattning!P$1,' REACH Bilaga 59_update'!$C$4:$F$4,0),FALSE),VLOOKUP($C294,'REACH Bilaga XIV_update'!$C$4:$H$110,MATCH(Sammanfattning!P$1,'REACH Bilaga XIV_update'!$C$4:$H$4,0),FALSE)))</f>
        <v>Carcinogenic (Article 57a)</v>
      </c>
      <c r="Q294" s="76" t="e">
        <f>IF($C294="-",IF($A294="-",IF(VLOOKUP($D294,'REACH Bilaga XIV_update'!$A$5:$I$110,9,FALSE)="",NA(),VLOOKUP($D294,'REACH Bilaga XIV_update'!$A$5:$I$110,9,FALSE)),IF(VLOOKUP($A294,'REACH Bilaga XIV_update'!$D$5:$I$110,6,FALSE)="",NA(),VLOOKUP($A294,'REACH Bilaga XIV_update'!$D$5:$I$110,6,FALSE))),IF(VLOOKUP($C294,'REACH Bilaga XIV_update'!$C$5:$I$110,7,FALSE)="",NA(),VLOOKUP($C294,'REACH Bilaga XIV_update'!$C$5:$I$110,7,FALSE)))</f>
        <v>#N/A</v>
      </c>
      <c r="R294" s="76" t="e">
        <f>IF($C294="-",IF($A294="-",IF(VLOOKUP($D294,CoRAP_update!$A$5:$O$376,15,FALSE)="",NA(),VLOOKUP($D294,CoRAP_update!$A$5:$O$376,15,FALSE)),IF(VLOOKUP($A294,CoRAP_update!$D$5:$O$376,12,FALSE)="",NA(),VLOOKUP($A294,CoRAP_update!$D$5:$O$376,12,FALSE))),IF(VLOOKUP($C294,CoRAP_update!$C$5:$O$376,13,FALSE)="",NA(),VLOOKUP($C294,CoRAP_update!$C$5:$O$376,13,FALSE)))</f>
        <v>#N/A</v>
      </c>
      <c r="S294" s="144" t="e">
        <f>IF($C294="-",IF($A294="-",VLOOKUP($D294,CoRAP_update!$A$5:$J$376,MATCH(Sammanfattning!S$1,CoRAP_update!$A$4:$J$4,0),FALSE),VLOOKUP($A294,CoRAP_update!$D$5:$J$376,MATCH(Sammanfattning!S$1,CoRAP_update!$D$4:$J$4,0),FALSE)),VLOOKUP($C294,CoRAP_update!$C$5:$J$376,MATCH(Sammanfattning!S$1,CoRAP_update!$C$4:$J$4,0),FALSE))</f>
        <v>#N/A</v>
      </c>
      <c r="T294" s="76" t="e">
        <f>IF($A294="-",VLOOKUP($D294,EDC_update!$C$2:$F$450,4,FALSE),VLOOKUP($A294,EDC_update!$B$2:$F$450,5,FALSE))</f>
        <v>#N/A</v>
      </c>
      <c r="V294" s="78">
        <f>IF(IFERROR(SEARCH("PBT",P294),99)=99,IF(IFERROR(SEARCH("suspected PBT",S294),99)=99,IF(IFERROR(SEARCH("concluded to be PBT",K294),99)=99,IF(IFERROR(SEARCH("PBT",S294),99)=99,IF(IFERROR(SEARCH("PBT cand",L294),99)=99,IF(IFERROR(SEARCH("PBT",L294),99)=99,IF(IFERROR(SEARCH("persistent, bioackumulative and toxic properties",K294),99)=99,0,Scoring!$E$3),Scoring!$E$3),Scoring!$E$7),Scoring!$E$3),Scoring!$E$5),Scoring!$E$6),Scoring!$E$3)</f>
        <v>0</v>
      </c>
      <c r="W294" s="78">
        <f>IF(IFERROR(SEARCH("vPvB",P294),99)=99,IF(IFERROR(SEARCH("suspected pbt/vPvB",S294),99)=99,IF(IFERROR(SEARCH("vPvB",S294),99)=99,IF(IFERROR(SEARCH("concluded to be a vPvB",S294),99)=99,IF(IFERROR(SEARCH("identified as vPvB",K294),99)=99,IF(IFERROR(SEARCH("concluded to be a vPvB",K294),99)=99,IF(IFERROR(SEARCH("concluded to be both pbt and vPvB",S294),99)=99,IF(IFERROR(SEARCH("concluded to be both pbt and vPvB",K294),99)=99,0,Scoring!$E$5),Scoring!$E$5),Scoring!$E$5),Scoring!$E$5),Scoring!$E$5),Scoring!$E$4),Scoring!$E$6),Scoring!$E$4)</f>
        <v>0</v>
      </c>
      <c r="X294" s="78">
        <f>IF(IFERROR(SEARCH("H410",N294),99)=99,IF(IFERROR(SEARCH("H410",O294),99)=99,IF(IFERROR(SEARCH("H410",Q294),99)=99,IF(IFERROR(SEARCH("H410",M294),99)=99,IF(IFERROR(SEARCH("H410",R294),99)=99,IF(IFERROR(SEARCH("H411",N294),99)=99,IF(IFERROR(SEARCH("H411",O294),99)=99,IF(IFERROR(SEARCH("H411",Q294),99)=99,IF(IFERROR(SEARCH("H411",M294),99)=99,IF(IFERROR(SEARCH("H411",R294),99)=99,IF(IFERROR(SEARCH("H413",N294),99)=99,IF(IFERROR(SEARCH("H413",O294),99)=99,IF(IFERROR(SEARCH("H413",Q294),99)=99,IF(IFERROR(SEARCH("H413",M294),99)=99,IF(IFERROR(SEARCH("H413",R294),99)=99,IF(IFERROR(SEARCH("H412",N294),99)=99,IF(IFERROR(SEARCH("H412",O294),99)=99,IF(IFERROR(SEARCH("H412",Q294),99)=99,IF(IFERROR(SEARCH("H412",M294),99)=99,IF(IFERROR(SEARCH("H412",R294),99)=99,0,Scoring!$E$2),Scoring!$E$2),Scoring!$E$2),Scoring!$E$2),Scoring!$E$2),Scoring!$E$2),Scoring!$E$2),Scoring!$E$2),Scoring!$E$2),Scoring!$E$2),Scoring!$E$2),Scoring!$E$2),Scoring!$E$2),Scoring!$E$2),Scoring!$E$2),Scoring!$E$2),Scoring!$E$2),Scoring!$E$2),Scoring!$E$2),Scoring!$E$2)</f>
        <v>1</v>
      </c>
      <c r="Y294" s="78">
        <f>IF(IFERROR(SEARCH("CMR",K294),99)=99,IF(IFERROR(SEARCH("Suspected CMR",S294),99)=99,IF(IFERROR(SEARCH("CMR",S294),99)=99,0,Scoring!$E$8),Scoring!$E$9),Scoring!$E$8)</f>
        <v>3</v>
      </c>
      <c r="Z294" s="78">
        <f>IF(IFERROR(SEARCH("H350",N294),99)=99,IF(IFERROR(SEARCH("H350",O294),99)=99,IF(IFERROR(SEARCH("H350",Q294),99)=99,IF(IFERROR(SEARCH("H350",M294),99)=99,IF(IFERROR(SEARCH("H350",R294),99)=99,IF(IFERROR(SEARCH("H351",N294),99)=99,IF(IFERROR(SEARCH("H351",O294),99)=99,IF(IFERROR(SEARCH("H351",Q294),99)=99,IF(IFERROR(SEARCH("H351",M294),99)=99,IF(IFERROR(SEARCH("H351",R294),99)=99,IF(IFERROR(SEARCH("carcinogenic",P294),99)=99,IF(IFERROR(SEARCH("suspected carcinogenic",S294),99)=99,0,Scoring!$E$12),Scoring!$E$11),Scoring!$E$10),Scoring!$E$10),Scoring!$E$10),Scoring!$E$10),Scoring!$E$10),Scoring!$E$10),Scoring!$E$10),Scoring!$E$10),Scoring!$E$10),Scoring!$E$10)</f>
        <v>1</v>
      </c>
      <c r="AA294" s="78">
        <f>IF(IFERROR(SEARCH("H340",N294),99)=99,IF(IFERROR(SEARCH("H340",O294),99)=99,IF(IFERROR(SEARCH("H340",Q294),99)=99,IF(IFERROR(SEARCH("H340",M294),99)=99,IF(IFERROR(SEARCH("H340",R294),99)=99,IF(IFERROR(SEARCH("H341",N294),99)=99,IF(IFERROR(SEARCH("H341",O294),99)=99,IF(IFERROR(SEARCH("H341",Q294),99)=99,IF(IFERROR(SEARCH("H341",M294),99)=99,IF(IFERROR(SEARCH("H341",R294),99)=99,IF(IFERROR(SEARCH("mutagenic",P294),99)=99,IF(IFERROR(SEARCH("suspected mutagenic",S294),99)=99,0,Scoring!$E$15),Scoring!$E$14),Scoring!$E$13),Scoring!$E$13),Scoring!$E$13),Scoring!$E$13),Scoring!$E$13),Scoring!$E$13),Scoring!$E$13),Scoring!$E$13),Scoring!$E$13),Scoring!$E$13)</f>
        <v>1</v>
      </c>
      <c r="AB294" s="78">
        <f>IF(IFERROR(SEARCH("H360",N294),99)=99,IF(IFERROR(SEARCH("H360",O294),99)=99,IF(IFERROR(SEARCH("H360",Q294),99)=99,IF(IFERROR(SEARCH("H360",M294),99)=99,IF(IFERROR(SEARCH("H360",R294),99)=99,IF(IFERROR(SEARCH("H361",N294),99)=99,IF(IFERROR(SEARCH("H361",O294),99)=99,IF(IFERROR(SEARCH("H361",Q294),99)=99,IF(IFERROR(SEARCH("H361",M294),99)=99,IF(IFERROR(SEARCH("H361",R294),99)=99,IF(IFERROR(SEARCH("reproduction",P294),99)=99,IF(IFERROR(SEARCH("suspected reprotoxic",S294),99)=99,IF(IFERROR(SEARCH("reprotoxic",S294),99)=99,IF(IFERROR(SEARCH("reprotoxic",K294),99)=99,0,Scoring!$E$18),Scoring!$E$18),Scoring!$E$19),Scoring!$E$17),Scoring!$E$16),Scoring!$E$16),Scoring!$E$16),Scoring!$E$16),Scoring!$E$16),Scoring!$E$16),Scoring!$E$16),Scoring!$E$16),Scoring!$E$16),Scoring!$E$16)</f>
        <v>0</v>
      </c>
      <c r="AC294" s="78">
        <f>IF(IFERROR(SEARCH("57f",L294),99)=99,IF(IFERROR(SEARCH("57(f)",P294),99)=99,0,Scoring!$E$20),Scoring!$E$20)</f>
        <v>0</v>
      </c>
      <c r="AD294" s="78">
        <f>IF(IFERROR(SEARCH("CAT1",T294),99)=99,IF(IFERROR(SEARCH("CAT2",T294),99)=99,IF(IFERROR(SEARCH("CAT3",T294),99)=99,IF(IFERROR(SEARCH("concluded to be endocrine",K294),99)=99,IF(IFERROR(SEARCH("categorised as endocrine",K294),99)=99,IF(IFERROR(SEARCH("endocrine disrupting",P294),99)=99,IF(IFERROR(SEARCH("endocrine disrupting",K294),99)=99,IF(IFERROR(SEARCH("suspected endocrine",S294),99)=99,IF(IFERROR(SEARCH("potential endocrine",S294),99)=99,0,Scoring!$E$25),Scoring!$E$25),Scoring!$E$24),Scoring!$E$24),Scoring!$E$24),Scoring!$E$24),Scoring!$E$23),Scoring!$E$22),Scoring!$E$21)</f>
        <v>0</v>
      </c>
      <c r="AE294" s="78">
        <f>IF(IFERROR(SEARCH("suspected sensitiser",S294),99)=99,IF(IFERROR(SEARCH("sensitiser",S294),99)=99,IF(IFERROR(SEARCH("other hazard based concern",S294),99)=99,0,Scoring!$E$28),Scoring!$E$26),Scoring!$E$27)</f>
        <v>0</v>
      </c>
      <c r="AF294" s="78">
        <f>IF(IFERROR(M294,1)=1,IF(IFERROR(N294,1)=1,IF(IFERROR(O294,1)=1,IF(IFERROR(Q294,1)=1,IF(IFERROR(R294,1)=1,IF(IFERROR(T294,1)=1,IF(IFERROR(K294,1)=1,IF(IFERROR(P294,1)=1,IF(IFERROR(S294,1)=1,Scoring!$E$29,0),0),0),0),0),0),0),0),0)</f>
        <v>0</v>
      </c>
      <c r="AG294" s="78">
        <f t="shared" si="30"/>
        <v>4</v>
      </c>
      <c r="AI294" s="93"/>
      <c r="AJ294" s="94"/>
      <c r="AK294" s="76"/>
      <c r="AL294" s="75"/>
      <c r="AN294" s="79"/>
      <c r="AO294" s="79"/>
      <c r="AP294" s="79"/>
      <c r="AQ294" s="79"/>
      <c r="AR294" s="79"/>
      <c r="AS294" s="78"/>
      <c r="AU294" s="79">
        <f>IF(IFERROR(F294,99)=99,IF(IFERROR(G294,99)=99,IF(IFERROR(H294,99)=99,IF(IFERROR(I294,99)=99,IF(IFERROR(E294,99)=99,IF(IFERROR(J294,99)=99,0,Scoring!$B$7),Scoring!$B$3),Scoring!$B$2),Scoring!$B$6),Scoring!$B$5),Scoring!$B$4)</f>
        <v>1</v>
      </c>
      <c r="AV294" s="78">
        <f t="shared" si="31"/>
        <v>4</v>
      </c>
      <c r="AW294" s="78"/>
      <c r="AX294" s="66"/>
      <c r="AY294" s="78"/>
      <c r="AZ294" s="76"/>
      <c r="BA294" s="76"/>
      <c r="BB294" s="76"/>
    </row>
    <row r="295" spans="1:54" x14ac:dyDescent="0.25">
      <c r="A295" s="77" t="s">
        <v>6239</v>
      </c>
      <c r="B295" s="76" t="str">
        <f t="shared" si="32"/>
        <v>220-527-1</v>
      </c>
      <c r="C295" s="77" t="s">
        <v>1103</v>
      </c>
      <c r="D295" s="77" t="s">
        <v>1104</v>
      </c>
      <c r="E295" s="76" t="str">
        <f>IF(C295="-",IF(A295="-",VLOOKUP(D295,'sin-list 180320_update'!$C$2:$C$835,1,FALSE),VLOOKUP(A295,'sin-list 180320_update'!$A$2:$A$835,1,FALSE)),VLOOKUP(C295,'sin-list 180320_update'!$B$2:$B$835,1,FALSE))</f>
        <v>220-527-1</v>
      </c>
      <c r="F295" s="76" t="e">
        <f>IF($C295="-",IF($A295="-",VLOOKUP($D295,'REACH Bilaga XVII_update'!$A$5:$A$131,1,FALSE),VLOOKUP($A295,'REACH Bilaga XVII_update'!$C$5:$C$131,1,FALSE)),VLOOKUP($C295,'REACH Bilaga XVII_update'!$B$5:$B$131,1,FALSE))</f>
        <v>#N/A</v>
      </c>
      <c r="G295" s="76" t="e">
        <f>IF($C295="-",IF($A295="-",VLOOKUP($D295,' REACH Bilaga 59_update'!$A$5:$A$210,1,FALSE),VLOOKUP($A295,' REACH Bilaga 59_update'!$D$5:$D$210,1,FALSE)),VLOOKUP($C295,' REACH Bilaga 59_update'!$C$5:$C$210,1,FALSE))</f>
        <v>#N/A</v>
      </c>
      <c r="H295" s="76" t="e">
        <f>IF($C295="-",IF($A295="-",VLOOKUP($D295,'REACH Bilaga XIV_update'!$A$5:$A$110,1,FALSE),VLOOKUP($A295,'REACH Bilaga XIV_update'!$D$5:$D$110,1,FALSE)),VLOOKUP($C295,'REACH Bilaga XIV_update'!$C$5:$C$110,1,FALSE))</f>
        <v>#N/A</v>
      </c>
      <c r="I295" s="76" t="e">
        <f>IF($C295="-",IF($A295="-",VLOOKUP($D295,CoRAP_update!$A$5:$A$376,1,FALSE),VLOOKUP($A295,CoRAP_update!$D$5:$D$376,1,FALSE)),VLOOKUP($C295,CoRAP_update!$C$5:$C$376,1,FALSE))</f>
        <v>#N/A</v>
      </c>
      <c r="J295" s="76" t="e">
        <f>IF($C295="-",IF($A295="-",VLOOKUP($D295,EDC_update!$C$2:$C$450,1,FALSE),VLOOKUP($A295,EDC_update!$B$2:$B$450,1,FALSE)),VLOOKUP($C295,EDC_update!$L$2:$L$450,1,FALSE))</f>
        <v>#N/A</v>
      </c>
      <c r="K295" s="76" t="str">
        <f>IF($C295="-",IF($A295="-",IF(VLOOKUP($D295,'sin-list 180320_update'!$C$2:$S$835,3,FALSE)="",NA(),VLOOKUP($D295,'sin-list 180320_update'!$C$2:$S$835,3,FALSE)),IF(VLOOKUP($A295,'sin-list 180320_update'!$A$2:$S$835,5,FALSE)="",NA(),VLOOKUP($A295,'sin-list 180320_update'!$A$2:$S$835,5,FALSE))),IF(VLOOKUP($C295,'sin-list 180320_update'!$B$2:$S$835,4,FALSE)="",NA(),VLOOKUP($C295,'sin-list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295" s="76" t="str">
        <f>IF($C295="-",IF($A295="-",VLOOKUP($D295,'sin-list 180320_update'!$C$2:$S$835,6,FALSE),VLOOKUP($A295,'sin-list 180320_update'!$A$2:$S$835,8,FALSE)),VLOOKUP($C295,'sin-list 180320_update'!$B$2:$S$835,7,FALSE))</f>
        <v>Carc. 2
Repr. 1B
STOT RE 1
Acute Tox. 4 *
Acute Tox. 4 *
Lact.
Aquatic Chronic 2</v>
      </c>
      <c r="M295" s="76" t="str">
        <f>IF($C295="-",IF($A295="-",IF(VLOOKUP($D295,'sin-list 180320_update'!$C$2:$S$835,8,FALSE)="",NA(),VLOOKUP($D295,'sin-list 180320_update'!$C$2:$S$835,8,FALSE)),IF(VLOOKUP($A295,'sin-list 180320_update'!$A$2:$S$835,10,FALSE)="",NA(),VLOOKUP($A295,'sin-list 180320_update'!$A$2:$S$835,10,FALSE))),IF(VLOOKUP($C295,'sin-list 180320_update'!$B$2:$S$835,9,FALSE)="",NA(),VLOOKUP($C295,'sin-list 180320_update'!$B$2:$S$835,9,FALSE)))</f>
        <v>H351
H360D***
H372**
H332
H302
H362
H411</v>
      </c>
      <c r="N295" s="76" t="e">
        <f>IF($C295="-",IF($A295="-",IF(VLOOKUP($D295,'REACH Bilaga XVII_update'!$A$5:$E$131,4,FALSE)="",NA(),VLOOKUP($D295,'REACH Bilaga XVII_update'!$A$5:$E$131,4,FALSE)),IF(VLOOKUP($A295,'REACH Bilaga XVII_update'!$C$5:$D$131,2,FALSE)="",NA(),VLOOKUP($A295,'REACH Bilaga XVII_update'!$C$5:$D$131,2,FALSE))),IF(VLOOKUP($C295,'REACH Bilaga XVII_update'!$B$5:$D$131,3,FALSE)="",NA(),VLOOKUP($C295,'REACH Bilaga XVII_update'!$B$5:$D$131,3,FALSE)))</f>
        <v>#N/A</v>
      </c>
      <c r="O295" s="76" t="e">
        <f>IF($C295="-",IF($A295="-",IF(VLOOKUP($D295,' REACH Bilaga 59_update'!$A$5:$E$210,5,FALSE)="",NA(),VLOOKUP($D295,' REACH Bilaga 59_update'!$A$5:$E$210,5,FALSE)),IF(VLOOKUP($A295,' REACH Bilaga 59_update'!$D$5:$E$210,2,FALSE)="",NA(),VLOOKUP($A295,' REACH Bilaga 59_update'!$D$5:$E$210,2,FALSE))),IF(VLOOKUP($C295,' REACH Bilaga 59_update'!$C$5:$E$210,3,FALSE)="",NA(),VLOOKUP($C295,' REACH Bilaga 59_update'!$C$5:$E$210,3,FALSE)))</f>
        <v>#N/A</v>
      </c>
      <c r="P295" s="76" t="e">
        <f>IF(C295="-",IF(A295="-",IFERROR(VLOOKUP($D295,' REACH Bilaga 59_update'!$A$5:$F$210,MATCH(Sammanfattning!P$1,' REACH Bilaga 59_update'!$A$4:$F$4,0),FALSE),VLOOKUP($D295,'REACH Bilaga XIV_update'!$A$4:$H$110,MATCH(Sammanfattning!P$1,'REACH Bilaga XIV_update'!$A$4:$H$4,0),FALSE)),IFERROR(VLOOKUP($A295,' REACH Bilaga 59_update'!$D$5:$F$210,MATCH(Sammanfattning!P$1,' REACH Bilaga 59_update'!$D$4:$F$4,0),FALSE),VLOOKUP($A295,'REACH Bilaga XIV_update'!$D$4:$H$110,MATCH(Sammanfattning!P$1,'REACH Bilaga XIV_update'!$D$4:$H$4,0),FALSE))),IFERROR(VLOOKUP($C295,' REACH Bilaga 59_update'!$C$5:$F$210,MATCH(Sammanfattning!P$1,' REACH Bilaga 59_update'!$C$4:$F$4,0),FALSE),VLOOKUP($C295,'REACH Bilaga XIV_update'!$C$4:$H$110,MATCH(Sammanfattning!P$1,'REACH Bilaga XIV_update'!$C$4:$H$4,0),FALSE)))</f>
        <v>#N/A</v>
      </c>
      <c r="Q295" s="76" t="e">
        <f>IF($C295="-",IF($A295="-",IF(VLOOKUP($D295,'REACH Bilaga XIV_update'!$A$5:$I$110,9,FALSE)="",NA(),VLOOKUP($D295,'REACH Bilaga XIV_update'!$A$5:$I$110,9,FALSE)),IF(VLOOKUP($A295,'REACH Bilaga XIV_update'!$D$5:$I$110,6,FALSE)="",NA(),VLOOKUP($A295,'REACH Bilaga XIV_update'!$D$5:$I$110,6,FALSE))),IF(VLOOKUP($C295,'REACH Bilaga XIV_update'!$C$5:$I$110,7,FALSE)="",NA(),VLOOKUP($C295,'REACH Bilaga XIV_update'!$C$5:$I$110,7,FALSE)))</f>
        <v>#N/A</v>
      </c>
      <c r="R295" s="76" t="e">
        <f>IF($C295="-",IF($A295="-",IF(VLOOKUP($D295,CoRAP_update!$A$5:$O$376,15,FALSE)="",NA(),VLOOKUP($D295,CoRAP_update!$A$5:$O$376,15,FALSE)),IF(VLOOKUP($A295,CoRAP_update!$D$5:$O$376,12,FALSE)="",NA(),VLOOKUP($A295,CoRAP_update!$D$5:$O$376,12,FALSE))),IF(VLOOKUP($C295,CoRAP_update!$C$5:$O$376,13,FALSE)="",NA(),VLOOKUP($C295,CoRAP_update!$C$5:$O$376,13,FALSE)))</f>
        <v>#N/A</v>
      </c>
      <c r="S295" s="144" t="e">
        <f>IF($C295="-",IF($A295="-",VLOOKUP($D295,CoRAP_update!$A$5:$J$376,MATCH(Sammanfattning!S$1,CoRAP_update!$A$4:$J$4,0),FALSE),VLOOKUP($A295,CoRAP_update!$D$5:$J$376,MATCH(Sammanfattning!S$1,CoRAP_update!$D$4:$J$4,0),FALSE)),VLOOKUP($C295,CoRAP_update!$C$5:$J$376,MATCH(Sammanfattning!S$1,CoRAP_update!$C$4:$J$4,0),FALSE))</f>
        <v>#N/A</v>
      </c>
      <c r="T295" s="76" t="e">
        <f>IF($A295="-",VLOOKUP($D295,EDC_update!$C$2:$F$450,4,FALSE),VLOOKUP($A295,EDC_update!$B$2:$F$450,5,FALSE))</f>
        <v>#N/A</v>
      </c>
      <c r="V295" s="78">
        <f>IF(IFERROR(SEARCH("PBT",P295),99)=99,IF(IFERROR(SEARCH("suspected PBT",S295),99)=99,IF(IFERROR(SEARCH("concluded to be PBT",K295),99)=99,IF(IFERROR(SEARCH("PBT",S295),99)=99,IF(IFERROR(SEARCH("PBT cand",L295),99)=99,IF(IFERROR(SEARCH("PBT",L295),99)=99,IF(IFERROR(SEARCH("persistent, bioackumulative and toxic properties",K295),99)=99,0,Scoring!$E$3),Scoring!$E$3),Scoring!$E$7),Scoring!$E$3),Scoring!$E$5),Scoring!$E$6),Scoring!$E$3)</f>
        <v>0</v>
      </c>
      <c r="W295" s="78">
        <f>IF(IFERROR(SEARCH("vPvB",P295),99)=99,IF(IFERROR(SEARCH("suspected pbt/vPvB",S295),99)=99,IF(IFERROR(SEARCH("vPvB",S295),99)=99,IF(IFERROR(SEARCH("concluded to be a vPvB",S295),99)=99,IF(IFERROR(SEARCH("identified as vPvB",K295),99)=99,IF(IFERROR(SEARCH("concluded to be a vPvB",K295),99)=99,IF(IFERROR(SEARCH("concluded to be both pbt and vPvB",S295),99)=99,IF(IFERROR(SEARCH("concluded to be both pbt and vPvB",K295),99)=99,0,Scoring!$E$5),Scoring!$E$5),Scoring!$E$5),Scoring!$E$5),Scoring!$E$5),Scoring!$E$4),Scoring!$E$6),Scoring!$E$4)</f>
        <v>0</v>
      </c>
      <c r="X295" s="78">
        <f>IF(IFERROR(SEARCH("H410",N295),99)=99,IF(IFERROR(SEARCH("H410",O295),99)=99,IF(IFERROR(SEARCH("H410",Q295),99)=99,IF(IFERROR(SEARCH("H410",M295),99)=99,IF(IFERROR(SEARCH("H410",R295),99)=99,IF(IFERROR(SEARCH("H411",N295),99)=99,IF(IFERROR(SEARCH("H411",O295),99)=99,IF(IFERROR(SEARCH("H411",Q295),99)=99,IF(IFERROR(SEARCH("H411",M295),99)=99,IF(IFERROR(SEARCH("H411",R295),99)=99,IF(IFERROR(SEARCH("H413",N295),99)=99,IF(IFERROR(SEARCH("H413",O295),99)=99,IF(IFERROR(SEARCH("H413",Q295),99)=99,IF(IFERROR(SEARCH("H413",M295),99)=99,IF(IFERROR(SEARCH("H413",R295),99)=99,IF(IFERROR(SEARCH("H412",N295),99)=99,IF(IFERROR(SEARCH("H412",O295),99)=99,IF(IFERROR(SEARCH("H412",Q295),99)=99,IF(IFERROR(SEARCH("H412",M295),99)=99,IF(IFERROR(SEARCH("H412",R295),99)=99,0,Scoring!$E$2),Scoring!$E$2),Scoring!$E$2),Scoring!$E$2),Scoring!$E$2),Scoring!$E$2),Scoring!$E$2),Scoring!$E$2),Scoring!$E$2),Scoring!$E$2),Scoring!$E$2),Scoring!$E$2),Scoring!$E$2),Scoring!$E$2),Scoring!$E$2),Scoring!$E$2),Scoring!$E$2),Scoring!$E$2),Scoring!$E$2),Scoring!$E$2)</f>
        <v>1</v>
      </c>
      <c r="Y295" s="78">
        <f>IF(IFERROR(SEARCH("CMR",K295),99)=99,IF(IFERROR(SEARCH("Suspected CMR",S295),99)=99,IF(IFERROR(SEARCH("CMR",S295),99)=99,0,Scoring!$E$8),Scoring!$E$9),Scoring!$E$8)</f>
        <v>3</v>
      </c>
      <c r="Z295" s="78">
        <f>IF(IFERROR(SEARCH("H350",N295),99)=99,IF(IFERROR(SEARCH("H350",O295),99)=99,IF(IFERROR(SEARCH("H350",Q295),99)=99,IF(IFERROR(SEARCH("H350",M295),99)=99,IF(IFERROR(SEARCH("H350",R295),99)=99,IF(IFERROR(SEARCH("H351",N295),99)=99,IF(IFERROR(SEARCH("H351",O295),99)=99,IF(IFERROR(SEARCH("H351",Q295),99)=99,IF(IFERROR(SEARCH("H351",M295),99)=99,IF(IFERROR(SEARCH("H351",R295),99)=99,IF(IFERROR(SEARCH("carcinogenic",P295),99)=99,IF(IFERROR(SEARCH("suspected carcinogenic",S295),99)=99,0,Scoring!$E$12),Scoring!$E$11),Scoring!$E$10),Scoring!$E$10),Scoring!$E$10),Scoring!$E$10),Scoring!$E$10),Scoring!$E$10),Scoring!$E$10),Scoring!$E$10),Scoring!$E$10),Scoring!$E$10)</f>
        <v>1</v>
      </c>
      <c r="AA295" s="78">
        <f>IF(IFERROR(SEARCH("H340",N295),99)=99,IF(IFERROR(SEARCH("H340",O295),99)=99,IF(IFERROR(SEARCH("H340",Q295),99)=99,IF(IFERROR(SEARCH("H340",M295),99)=99,IF(IFERROR(SEARCH("H340",R295),99)=99,IF(IFERROR(SEARCH("H341",N295),99)=99,IF(IFERROR(SEARCH("H341",O295),99)=99,IF(IFERROR(SEARCH("H341",Q295),99)=99,IF(IFERROR(SEARCH("H341",M295),99)=99,IF(IFERROR(SEARCH("H341",R295),99)=99,IF(IFERROR(SEARCH("mutagenic",P295),99)=99,IF(IFERROR(SEARCH("suspected mutagenic",S295),99)=99,0,Scoring!$E$15),Scoring!$E$14),Scoring!$E$13),Scoring!$E$13),Scoring!$E$13),Scoring!$E$13),Scoring!$E$13),Scoring!$E$13),Scoring!$E$13),Scoring!$E$13),Scoring!$E$13),Scoring!$E$13)</f>
        <v>0</v>
      </c>
      <c r="AB295" s="78">
        <f>IF(IFERROR(SEARCH("H360",N295),99)=99,IF(IFERROR(SEARCH("H360",O295),99)=99,IF(IFERROR(SEARCH("H360",Q295),99)=99,IF(IFERROR(SEARCH("H360",M295),99)=99,IF(IFERROR(SEARCH("H360",R295),99)=99,IF(IFERROR(SEARCH("H361",N295),99)=99,IF(IFERROR(SEARCH("H361",O295),99)=99,IF(IFERROR(SEARCH("H361",Q295),99)=99,IF(IFERROR(SEARCH("H361",M295),99)=99,IF(IFERROR(SEARCH("H361",R295),99)=99,IF(IFERROR(SEARCH("reproduction",P295),99)=99,IF(IFERROR(SEARCH("suspected reprotoxic",S295),99)=99,IF(IFERROR(SEARCH("reprotoxic",S295),99)=99,IF(IFERROR(SEARCH("reprotoxic",K295),99)=99,0,Scoring!$E$18),Scoring!$E$18),Scoring!$E$19),Scoring!$E$17),Scoring!$E$16),Scoring!$E$16),Scoring!$E$16),Scoring!$E$16),Scoring!$E$16),Scoring!$E$16),Scoring!$E$16),Scoring!$E$16),Scoring!$E$16),Scoring!$E$16)</f>
        <v>1</v>
      </c>
      <c r="AC295" s="78">
        <f>IF(IFERROR(SEARCH("57f",L295),99)=99,IF(IFERROR(SEARCH("57(f)",P295),99)=99,0,Scoring!$E$20),Scoring!$E$20)</f>
        <v>0</v>
      </c>
      <c r="AD295" s="78">
        <f>IF(IFERROR(SEARCH("CAT1",T295),99)=99,IF(IFERROR(SEARCH("CAT2",T295),99)=99,IF(IFERROR(SEARCH("CAT3",T295),99)=99,IF(IFERROR(SEARCH("concluded to be endocrine",K295),99)=99,IF(IFERROR(SEARCH("categorised as endocrine",K295),99)=99,IF(IFERROR(SEARCH("endocrine disrupting",P295),99)=99,IF(IFERROR(SEARCH("endocrine disrupting",K295),99)=99,IF(IFERROR(SEARCH("suspected endocrine",S295),99)=99,IF(IFERROR(SEARCH("potential endocrine",S295),99)=99,0,Scoring!$E$25),Scoring!$E$25),Scoring!$E$24),Scoring!$E$24),Scoring!$E$24),Scoring!$E$24),Scoring!$E$23),Scoring!$E$22),Scoring!$E$21)</f>
        <v>0</v>
      </c>
      <c r="AE295" s="78">
        <f>IF(IFERROR(SEARCH("suspected sensitiser",S295),99)=99,IF(IFERROR(SEARCH("sensitiser",S295),99)=99,IF(IFERROR(SEARCH("other hazard based concern",S295),99)=99,0,Scoring!$E$28),Scoring!$E$26),Scoring!$E$27)</f>
        <v>0</v>
      </c>
      <c r="AF295" s="78">
        <f>IF(IFERROR(M295,1)=1,IF(IFERROR(N295,1)=1,IF(IFERROR(O295,1)=1,IF(IFERROR(Q295,1)=1,IF(IFERROR(R295,1)=1,IF(IFERROR(T295,1)=1,IF(IFERROR(K295,1)=1,IF(IFERROR(P295,1)=1,IF(IFERROR(S295,1)=1,Scoring!$E$29,0),0),0),0),0),0),0),0),0)</f>
        <v>0</v>
      </c>
      <c r="AG295" s="78">
        <f t="shared" si="30"/>
        <v>4</v>
      </c>
      <c r="AI295" s="93"/>
      <c r="AJ295" s="94"/>
      <c r="AK295" s="76"/>
      <c r="AL295" s="75"/>
      <c r="AN295" s="79"/>
      <c r="AO295" s="79"/>
      <c r="AP295" s="79"/>
      <c r="AQ295" s="79"/>
      <c r="AR295" s="79"/>
      <c r="AS295" s="78"/>
      <c r="AU295" s="79">
        <f>IF(IFERROR(F295,99)=99,IF(IFERROR(G295,99)=99,IF(IFERROR(H295,99)=99,IF(IFERROR(I295,99)=99,IF(IFERROR(E295,99)=99,IF(IFERROR(J295,99)=99,0,Scoring!$B$7),Scoring!$B$3),Scoring!$B$2),Scoring!$B$6),Scoring!$B$5),Scoring!$B$4)</f>
        <v>0.3</v>
      </c>
      <c r="AV295" s="78">
        <f t="shared" si="31"/>
        <v>1.2</v>
      </c>
      <c r="AW295" s="78"/>
      <c r="AX295" s="66"/>
      <c r="AY295" s="78"/>
      <c r="AZ295" s="76"/>
      <c r="BA295" s="76"/>
      <c r="BB295" s="76"/>
    </row>
    <row r="296" spans="1:54" x14ac:dyDescent="0.25">
      <c r="A296" s="77" t="s">
        <v>6245</v>
      </c>
      <c r="B296" s="76" t="str">
        <f t="shared" si="32"/>
        <v>221-221-0</v>
      </c>
      <c r="C296" s="77" t="s">
        <v>1153</v>
      </c>
      <c r="D296" s="77" t="s">
        <v>1154</v>
      </c>
      <c r="E296" s="76" t="str">
        <f>IF(C296="-",IF(A296="-",VLOOKUP(D296,'sin-list 180320_update'!$C$2:$C$835,1,FALSE),VLOOKUP(A296,'sin-list 180320_update'!$A$2:$A$835,1,FALSE)),VLOOKUP(C296,'sin-list 180320_update'!$B$2:$B$835,1,FALSE))</f>
        <v>221-221-0</v>
      </c>
      <c r="F296" s="76" t="e">
        <f>IF($C296="-",IF($A296="-",VLOOKUP($D296,'REACH Bilaga XVII_update'!$A$5:$A$131,1,FALSE),VLOOKUP($A296,'REACH Bilaga XVII_update'!$C$5:$C$131,1,FALSE)),VLOOKUP($C296,'REACH Bilaga XVII_update'!$B$5:$B$131,1,FALSE))</f>
        <v>#N/A</v>
      </c>
      <c r="G296" s="76" t="e">
        <f>IF($C296="-",IF($A296="-",VLOOKUP($D296,' REACH Bilaga 59_update'!$A$5:$A$210,1,FALSE),VLOOKUP($A296,' REACH Bilaga 59_update'!$D$5:$D$210,1,FALSE)),VLOOKUP($C296,' REACH Bilaga 59_update'!$C$5:$C$210,1,FALSE))</f>
        <v>#N/A</v>
      </c>
      <c r="H296" s="76" t="e">
        <f>IF($C296="-",IF($A296="-",VLOOKUP($D296,'REACH Bilaga XIV_update'!$A$5:$A$110,1,FALSE),VLOOKUP($A296,'REACH Bilaga XIV_update'!$D$5:$D$110,1,FALSE)),VLOOKUP($C296,'REACH Bilaga XIV_update'!$C$5:$C$110,1,FALSE))</f>
        <v>#N/A</v>
      </c>
      <c r="I296" s="76" t="e">
        <f>IF($C296="-",IF($A296="-",VLOOKUP($D296,CoRAP_update!$A$5:$A$376,1,FALSE),VLOOKUP($A296,CoRAP_update!$D$5:$D$376,1,FALSE)),VLOOKUP($C296,CoRAP_update!$C$5:$C$376,1,FALSE))</f>
        <v>#N/A</v>
      </c>
      <c r="J296" s="76" t="e">
        <f>IF($C296="-",IF($A296="-",VLOOKUP($D296,EDC_update!$C$2:$C$450,1,FALSE),VLOOKUP($A296,EDC_update!$B$2:$B$450,1,FALSE)),VLOOKUP($C296,EDC_update!$L$2:$L$450,1,FALSE))</f>
        <v>#N/A</v>
      </c>
      <c r="K296" s="76" t="str">
        <f>IF($C296="-",IF($A296="-",IF(VLOOKUP($D296,'sin-list 180320_update'!$C$2:$S$835,3,FALSE)="",NA(),VLOOKUP($D296,'sin-list 180320_update'!$C$2:$S$835,3,FALSE)),IF(VLOOKUP($A296,'sin-list 180320_update'!$A$2:$S$835,5,FALSE)="",NA(),VLOOKUP($A296,'sin-list 180320_update'!$A$2:$S$835,5,FALSE))),IF(VLOOKUP($C296,'sin-list 180320_update'!$B$2:$S$835,4,FALSE)="",NA(),VLOOKUP($C296,'sin-list 180320_update'!$B$2:$S$835,4,FALSE)))</f>
        <v>Classified CMR according to Annex VI of Regulation 1272/2008</v>
      </c>
      <c r="L296" s="76" t="str">
        <f>IF($C296="-",IF($A296="-",VLOOKUP($D296,'sin-list 180320_update'!$C$2:$S$835,6,FALSE),VLOOKUP($A296,'sin-list 180320_update'!$A$2:$S$835,8,FALSE)),VLOOKUP($C296,'sin-list 180320_update'!$B$2:$S$835,7,FALSE))</f>
        <v>Carc. 1B
Muta. 2
Repr. 2
Acute Tox. 4 *
Acute Tox. 4 *
STOT RE 2 *
Eye Dam. 1
Skin Sens. 1
Aquatic Chronic 3</v>
      </c>
      <c r="M296" s="76" t="str">
        <f>IF($C296="-",IF($A296="-",IF(VLOOKUP($D296,'sin-list 180320_update'!$C$2:$S$835,8,FALSE)="",NA(),VLOOKUP($D296,'sin-list 180320_update'!$C$2:$S$835,8,FALSE)),IF(VLOOKUP($A296,'sin-list 180320_update'!$A$2:$S$835,10,FALSE)="",NA(),VLOOKUP($A296,'sin-list 180320_update'!$A$2:$S$835,10,FALSE))),IF(VLOOKUP($C296,'sin-list 180320_update'!$B$2:$S$835,9,FALSE)="",NA(),VLOOKUP($C296,'sin-list 180320_update'!$B$2:$S$835,9,FALSE)))</f>
        <v>H350
H341
H361f***
H312
H302
H373**
H318
H317
H412</v>
      </c>
      <c r="N296" s="76" t="e">
        <f>IF($C296="-",IF($A296="-",IF(VLOOKUP($D296,'REACH Bilaga XVII_update'!$A$5:$E$131,4,FALSE)="",NA(),VLOOKUP($D296,'REACH Bilaga XVII_update'!$A$5:$E$131,4,FALSE)),IF(VLOOKUP($A296,'REACH Bilaga XVII_update'!$C$5:$D$131,2,FALSE)="",NA(),VLOOKUP($A296,'REACH Bilaga XVII_update'!$C$5:$D$131,2,FALSE))),IF(VLOOKUP($C296,'REACH Bilaga XVII_update'!$B$5:$D$131,3,FALSE)="",NA(),VLOOKUP($C296,'REACH Bilaga XVII_update'!$B$5:$D$131,3,FALSE)))</f>
        <v>#N/A</v>
      </c>
      <c r="O296" s="76" t="e">
        <f>IF($C296="-",IF($A296="-",IF(VLOOKUP($D296,' REACH Bilaga 59_update'!$A$5:$E$210,5,FALSE)="",NA(),VLOOKUP($D296,' REACH Bilaga 59_update'!$A$5:$E$210,5,FALSE)),IF(VLOOKUP($A296,' REACH Bilaga 59_update'!$D$5:$E$210,2,FALSE)="",NA(),VLOOKUP($A296,' REACH Bilaga 59_update'!$D$5:$E$210,2,FALSE))),IF(VLOOKUP($C296,' REACH Bilaga 59_update'!$C$5:$E$210,3,FALSE)="",NA(),VLOOKUP($C296,' REACH Bilaga 59_update'!$C$5:$E$210,3,FALSE)))</f>
        <v>#N/A</v>
      </c>
      <c r="P296" s="76" t="e">
        <f>IF(C296="-",IF(A296="-",IFERROR(VLOOKUP($D296,' REACH Bilaga 59_update'!$A$5:$F$210,MATCH(Sammanfattning!P$1,' REACH Bilaga 59_update'!$A$4:$F$4,0),FALSE),VLOOKUP($D296,'REACH Bilaga XIV_update'!$A$4:$H$110,MATCH(Sammanfattning!P$1,'REACH Bilaga XIV_update'!$A$4:$H$4,0),FALSE)),IFERROR(VLOOKUP($A296,' REACH Bilaga 59_update'!$D$5:$F$210,MATCH(Sammanfattning!P$1,' REACH Bilaga 59_update'!$D$4:$F$4,0),FALSE),VLOOKUP($A296,'REACH Bilaga XIV_update'!$D$4:$H$110,MATCH(Sammanfattning!P$1,'REACH Bilaga XIV_update'!$D$4:$H$4,0),FALSE))),IFERROR(VLOOKUP($C296,' REACH Bilaga 59_update'!$C$5:$F$210,MATCH(Sammanfattning!P$1,' REACH Bilaga 59_update'!$C$4:$F$4,0),FALSE),VLOOKUP($C296,'REACH Bilaga XIV_update'!$C$4:$H$110,MATCH(Sammanfattning!P$1,'REACH Bilaga XIV_update'!$C$4:$H$4,0),FALSE)))</f>
        <v>#N/A</v>
      </c>
      <c r="Q296" s="76" t="e">
        <f>IF($C296="-",IF($A296="-",IF(VLOOKUP($D296,'REACH Bilaga XIV_update'!$A$5:$I$110,9,FALSE)="",NA(),VLOOKUP($D296,'REACH Bilaga XIV_update'!$A$5:$I$110,9,FALSE)),IF(VLOOKUP($A296,'REACH Bilaga XIV_update'!$D$5:$I$110,6,FALSE)="",NA(),VLOOKUP($A296,'REACH Bilaga XIV_update'!$D$5:$I$110,6,FALSE))),IF(VLOOKUP($C296,'REACH Bilaga XIV_update'!$C$5:$I$110,7,FALSE)="",NA(),VLOOKUP($C296,'REACH Bilaga XIV_update'!$C$5:$I$110,7,FALSE)))</f>
        <v>#N/A</v>
      </c>
      <c r="R296" s="76" t="e">
        <f>IF($C296="-",IF($A296="-",IF(VLOOKUP($D296,CoRAP_update!$A$5:$O$376,15,FALSE)="",NA(),VLOOKUP($D296,CoRAP_update!$A$5:$O$376,15,FALSE)),IF(VLOOKUP($A296,CoRAP_update!$D$5:$O$376,12,FALSE)="",NA(),VLOOKUP($A296,CoRAP_update!$D$5:$O$376,12,FALSE))),IF(VLOOKUP($C296,CoRAP_update!$C$5:$O$376,13,FALSE)="",NA(),VLOOKUP($C296,CoRAP_update!$C$5:$O$376,13,FALSE)))</f>
        <v>#N/A</v>
      </c>
      <c r="S296" s="144" t="e">
        <f>IF($C296="-",IF($A296="-",VLOOKUP($D296,CoRAP_update!$A$5:$J$376,MATCH(Sammanfattning!S$1,CoRAP_update!$A$4:$J$4,0),FALSE),VLOOKUP($A296,CoRAP_update!$D$5:$J$376,MATCH(Sammanfattning!S$1,CoRAP_update!$D$4:$J$4,0),FALSE)),VLOOKUP($C296,CoRAP_update!$C$5:$J$376,MATCH(Sammanfattning!S$1,CoRAP_update!$C$4:$J$4,0),FALSE))</f>
        <v>#N/A</v>
      </c>
      <c r="T296" s="76" t="e">
        <f>IF($A296="-",VLOOKUP($D296,EDC_update!$C$2:$F$450,4,FALSE),VLOOKUP($A296,EDC_update!$B$2:$F$450,5,FALSE))</f>
        <v>#N/A</v>
      </c>
      <c r="V296" s="78">
        <f>IF(IFERROR(SEARCH("PBT",P296),99)=99,IF(IFERROR(SEARCH("suspected PBT",S296),99)=99,IF(IFERROR(SEARCH("concluded to be PBT",K296),99)=99,IF(IFERROR(SEARCH("PBT",S296),99)=99,IF(IFERROR(SEARCH("PBT cand",L296),99)=99,IF(IFERROR(SEARCH("PBT",L296),99)=99,IF(IFERROR(SEARCH("persistent, bioackumulative and toxic properties",K296),99)=99,0,Scoring!$E$3),Scoring!$E$3),Scoring!$E$7),Scoring!$E$3),Scoring!$E$5),Scoring!$E$6),Scoring!$E$3)</f>
        <v>0</v>
      </c>
      <c r="W296" s="78">
        <f>IF(IFERROR(SEARCH("vPvB",P296),99)=99,IF(IFERROR(SEARCH("suspected pbt/vPvB",S296),99)=99,IF(IFERROR(SEARCH("vPvB",S296),99)=99,IF(IFERROR(SEARCH("concluded to be a vPvB",S296),99)=99,IF(IFERROR(SEARCH("identified as vPvB",K296),99)=99,IF(IFERROR(SEARCH("concluded to be a vPvB",K296),99)=99,IF(IFERROR(SEARCH("concluded to be both pbt and vPvB",S296),99)=99,IF(IFERROR(SEARCH("concluded to be both pbt and vPvB",K296),99)=99,0,Scoring!$E$5),Scoring!$E$5),Scoring!$E$5),Scoring!$E$5),Scoring!$E$5),Scoring!$E$4),Scoring!$E$6),Scoring!$E$4)</f>
        <v>0</v>
      </c>
      <c r="X296" s="78">
        <f>IF(IFERROR(SEARCH("H410",N296),99)=99,IF(IFERROR(SEARCH("H410",O296),99)=99,IF(IFERROR(SEARCH("H410",Q296),99)=99,IF(IFERROR(SEARCH("H410",M296),99)=99,IF(IFERROR(SEARCH("H410",R296),99)=99,IF(IFERROR(SEARCH("H411",N296),99)=99,IF(IFERROR(SEARCH("H411",O296),99)=99,IF(IFERROR(SEARCH("H411",Q296),99)=99,IF(IFERROR(SEARCH("H411",M296),99)=99,IF(IFERROR(SEARCH("H411",R296),99)=99,IF(IFERROR(SEARCH("H413",N296),99)=99,IF(IFERROR(SEARCH("H413",O296),99)=99,IF(IFERROR(SEARCH("H413",Q296),99)=99,IF(IFERROR(SEARCH("H413",M296),99)=99,IF(IFERROR(SEARCH("H413",R296),99)=99,IF(IFERROR(SEARCH("H412",N296),99)=99,IF(IFERROR(SEARCH("H412",O296),99)=99,IF(IFERROR(SEARCH("H412",Q296),99)=99,IF(IFERROR(SEARCH("H412",M296),99)=99,IF(IFERROR(SEARCH("H412",R296),99)=99,0,Scoring!$E$2),Scoring!$E$2),Scoring!$E$2),Scoring!$E$2),Scoring!$E$2),Scoring!$E$2),Scoring!$E$2),Scoring!$E$2),Scoring!$E$2),Scoring!$E$2),Scoring!$E$2),Scoring!$E$2),Scoring!$E$2),Scoring!$E$2),Scoring!$E$2),Scoring!$E$2),Scoring!$E$2),Scoring!$E$2),Scoring!$E$2),Scoring!$E$2)</f>
        <v>1</v>
      </c>
      <c r="Y296" s="78">
        <f>IF(IFERROR(SEARCH("CMR",K296),99)=99,IF(IFERROR(SEARCH("Suspected CMR",S296),99)=99,IF(IFERROR(SEARCH("CMR",S296),99)=99,0,Scoring!$E$8),Scoring!$E$9),Scoring!$E$8)</f>
        <v>3</v>
      </c>
      <c r="Z296" s="78">
        <f>IF(IFERROR(SEARCH("H350",N296),99)=99,IF(IFERROR(SEARCH("H350",O296),99)=99,IF(IFERROR(SEARCH("H350",Q296),99)=99,IF(IFERROR(SEARCH("H350",M296),99)=99,IF(IFERROR(SEARCH("H350",R296),99)=99,IF(IFERROR(SEARCH("H351",N296),99)=99,IF(IFERROR(SEARCH("H351",O296),99)=99,IF(IFERROR(SEARCH("H351",Q296),99)=99,IF(IFERROR(SEARCH("H351",M296),99)=99,IF(IFERROR(SEARCH("H351",R296),99)=99,IF(IFERROR(SEARCH("carcinogenic",P296),99)=99,IF(IFERROR(SEARCH("suspected carcinogenic",S296),99)=99,0,Scoring!$E$12),Scoring!$E$11),Scoring!$E$10),Scoring!$E$10),Scoring!$E$10),Scoring!$E$10),Scoring!$E$10),Scoring!$E$10),Scoring!$E$10),Scoring!$E$10),Scoring!$E$10),Scoring!$E$10)</f>
        <v>1</v>
      </c>
      <c r="AA296" s="78">
        <f>IF(IFERROR(SEARCH("H340",N296),99)=99,IF(IFERROR(SEARCH("H340",O296),99)=99,IF(IFERROR(SEARCH("H340",Q296),99)=99,IF(IFERROR(SEARCH("H340",M296),99)=99,IF(IFERROR(SEARCH("H340",R296),99)=99,IF(IFERROR(SEARCH("H341",N296),99)=99,IF(IFERROR(SEARCH("H341",O296),99)=99,IF(IFERROR(SEARCH("H341",Q296),99)=99,IF(IFERROR(SEARCH("H341",M296),99)=99,IF(IFERROR(SEARCH("H341",R296),99)=99,IF(IFERROR(SEARCH("mutagenic",P296),99)=99,IF(IFERROR(SEARCH("suspected mutagenic",S296),99)=99,0,Scoring!$E$15),Scoring!$E$14),Scoring!$E$13),Scoring!$E$13),Scoring!$E$13),Scoring!$E$13),Scoring!$E$13),Scoring!$E$13),Scoring!$E$13),Scoring!$E$13),Scoring!$E$13),Scoring!$E$13)</f>
        <v>1</v>
      </c>
      <c r="AB296" s="78">
        <f>IF(IFERROR(SEARCH("H360",N296),99)=99,IF(IFERROR(SEARCH("H360",O296),99)=99,IF(IFERROR(SEARCH("H360",Q296),99)=99,IF(IFERROR(SEARCH("H360",M296),99)=99,IF(IFERROR(SEARCH("H360",R296),99)=99,IF(IFERROR(SEARCH("H361",N296),99)=99,IF(IFERROR(SEARCH("H361",O296),99)=99,IF(IFERROR(SEARCH("H361",Q296),99)=99,IF(IFERROR(SEARCH("H361",M296),99)=99,IF(IFERROR(SEARCH("H361",R296),99)=99,IF(IFERROR(SEARCH("reproduction",P296),99)=99,IF(IFERROR(SEARCH("suspected reprotoxic",S296),99)=99,IF(IFERROR(SEARCH("reprotoxic",S296),99)=99,IF(IFERROR(SEARCH("reprotoxic",K296),99)=99,0,Scoring!$E$18),Scoring!$E$18),Scoring!$E$19),Scoring!$E$17),Scoring!$E$16),Scoring!$E$16),Scoring!$E$16),Scoring!$E$16),Scoring!$E$16),Scoring!$E$16),Scoring!$E$16),Scoring!$E$16),Scoring!$E$16),Scoring!$E$16)</f>
        <v>1</v>
      </c>
      <c r="AC296" s="78">
        <f>IF(IFERROR(SEARCH("57f",L296),99)=99,IF(IFERROR(SEARCH("57(f)",P296),99)=99,0,Scoring!$E$20),Scoring!$E$20)</f>
        <v>0</v>
      </c>
      <c r="AD296" s="78">
        <f>IF(IFERROR(SEARCH("CAT1",T296),99)=99,IF(IFERROR(SEARCH("CAT2",T296),99)=99,IF(IFERROR(SEARCH("CAT3",T296),99)=99,IF(IFERROR(SEARCH("concluded to be endocrine",K296),99)=99,IF(IFERROR(SEARCH("categorised as endocrine",K296),99)=99,IF(IFERROR(SEARCH("endocrine disrupting",P296),99)=99,IF(IFERROR(SEARCH("endocrine disrupting",K296),99)=99,IF(IFERROR(SEARCH("suspected endocrine",S296),99)=99,IF(IFERROR(SEARCH("potential endocrine",S296),99)=99,0,Scoring!$E$25),Scoring!$E$25),Scoring!$E$24),Scoring!$E$24),Scoring!$E$24),Scoring!$E$24),Scoring!$E$23),Scoring!$E$22),Scoring!$E$21)</f>
        <v>0</v>
      </c>
      <c r="AE296" s="78">
        <f>IF(IFERROR(SEARCH("suspected sensitiser",S296),99)=99,IF(IFERROR(SEARCH("sensitiser",S296),99)=99,IF(IFERROR(SEARCH("other hazard based concern",S296),99)=99,0,Scoring!$E$28),Scoring!$E$26),Scoring!$E$27)</f>
        <v>0</v>
      </c>
      <c r="AF296" s="78">
        <f>IF(IFERROR(M296,1)=1,IF(IFERROR(N296,1)=1,IF(IFERROR(O296,1)=1,IF(IFERROR(Q296,1)=1,IF(IFERROR(R296,1)=1,IF(IFERROR(T296,1)=1,IF(IFERROR(K296,1)=1,IF(IFERROR(P296,1)=1,IF(IFERROR(S296,1)=1,Scoring!$E$29,0),0),0),0),0),0),0),0),0)</f>
        <v>0</v>
      </c>
      <c r="AG296" s="78">
        <f t="shared" si="30"/>
        <v>4</v>
      </c>
      <c r="AI296" s="93"/>
      <c r="AJ296" s="94"/>
      <c r="AK296" s="76"/>
      <c r="AL296" s="75"/>
      <c r="AN296" s="79"/>
      <c r="AO296" s="79"/>
      <c r="AP296" s="79"/>
      <c r="AQ296" s="79"/>
      <c r="AR296" s="79"/>
      <c r="AS296" s="78"/>
      <c r="AU296" s="79">
        <f>IF(IFERROR(F296,99)=99,IF(IFERROR(G296,99)=99,IF(IFERROR(H296,99)=99,IF(IFERROR(I296,99)=99,IF(IFERROR(E296,99)=99,IF(IFERROR(J296,99)=99,0,Scoring!$B$7),Scoring!$B$3),Scoring!$B$2),Scoring!$B$6),Scoring!$B$5),Scoring!$B$4)</f>
        <v>0.3</v>
      </c>
      <c r="AV296" s="78">
        <f t="shared" si="31"/>
        <v>1.2</v>
      </c>
      <c r="AW296" s="78"/>
      <c r="AX296" s="66"/>
      <c r="AY296" s="78"/>
      <c r="AZ296" s="76"/>
      <c r="BA296" s="76"/>
      <c r="BB296" s="76"/>
    </row>
    <row r="297" spans="1:54" x14ac:dyDescent="0.25">
      <c r="A297" s="77" t="s">
        <v>7519</v>
      </c>
      <c r="B297" s="76" t="str">
        <f t="shared" si="32"/>
        <v>221-627-8</v>
      </c>
      <c r="C297" s="77" t="s">
        <v>1171</v>
      </c>
      <c r="D297" s="77" t="s">
        <v>1172</v>
      </c>
      <c r="E297" s="76" t="str">
        <f>IF(C297="-",IF(A297="-",VLOOKUP(D297,'sin-list 180320_update'!$C$2:$C$835,1,FALSE),VLOOKUP(A297,'sin-list 180320_update'!$A$2:$A$835,1,FALSE)),VLOOKUP(C297,'sin-list 180320_update'!$B$2:$B$835,1,FALSE))</f>
        <v>221-627-8</v>
      </c>
      <c r="F297" s="76" t="e">
        <f>IF($C297="-",IF($A297="-",VLOOKUP($D297,'REACH Bilaga XVII_update'!$A$5:$A$131,1,FALSE),VLOOKUP($A297,'REACH Bilaga XVII_update'!$C$5:$C$131,1,FALSE)),VLOOKUP($C297,'REACH Bilaga XVII_update'!$B$5:$B$131,1,FALSE))</f>
        <v>#N/A</v>
      </c>
      <c r="G297" s="76" t="e">
        <f>IF($C297="-",IF($A297="-",VLOOKUP($D297,' REACH Bilaga 59_update'!$A$5:$A$210,1,FALSE),VLOOKUP($A297,' REACH Bilaga 59_update'!$D$5:$D$210,1,FALSE)),VLOOKUP($C297,' REACH Bilaga 59_update'!$C$5:$C$210,1,FALSE))</f>
        <v>#N/A</v>
      </c>
      <c r="H297" s="76" t="e">
        <f>IF($C297="-",IF($A297="-",VLOOKUP($D297,'REACH Bilaga XIV_update'!$A$5:$A$110,1,FALSE),VLOOKUP($A297,'REACH Bilaga XIV_update'!$D$5:$D$110,1,FALSE)),VLOOKUP($C297,'REACH Bilaga XIV_update'!$C$5:$C$110,1,FALSE))</f>
        <v>#N/A</v>
      </c>
      <c r="I297" s="76" t="e">
        <f>IF($C297="-",IF($A297="-",VLOOKUP($D297,CoRAP_update!$A$5:$A$376,1,FALSE),VLOOKUP($A297,CoRAP_update!$D$5:$D$376,1,FALSE)),VLOOKUP($C297,CoRAP_update!$C$5:$C$376,1,FALSE))</f>
        <v>#N/A</v>
      </c>
      <c r="J297" s="76" t="e">
        <f>IF($C297="-",IF($A297="-",VLOOKUP($D297,EDC_update!$C$2:$C$450,1,FALSE),VLOOKUP($A297,EDC_update!$B$2:$B$450,1,FALSE)),VLOOKUP($C297,EDC_update!$L$2:$L$450,1,FALSE))</f>
        <v>#N/A</v>
      </c>
      <c r="K297" s="76" t="str">
        <f>IF($C297="-",IF($A297="-",IF(VLOOKUP($D297,'sin-list 180320_update'!$C$2:$S$835,3,FALSE)="",NA(),VLOOKUP($D297,'sin-list 180320_update'!$C$2:$S$835,3,FALSE)),IF(VLOOKUP($A297,'sin-list 180320_update'!$A$2:$S$835,5,FALSE)="",NA(),VLOOKUP($A297,'sin-list 180320_update'!$A$2:$S$835,5,FALSE))),IF(VLOOKUP($C297,'sin-list 180320_update'!$B$2:$S$835,4,FALSE)="",NA(),VLOOKUP($C297,'sin-list 180320_update'!$B$2:$S$835,4,FALSE)))</f>
        <v>Classified CMR according to Annex VI of Regulation 1272/2008</v>
      </c>
      <c r="L297" s="76" t="str">
        <f>IF($C297="-",IF($A297="-",VLOOKUP($D297,'sin-list 180320_update'!$C$2:$S$835,6,FALSE),VLOOKUP($A297,'sin-list 180320_update'!$A$2:$S$835,8,FALSE)),VLOOKUP($C297,'sin-list 180320_update'!$B$2:$S$835,7,FALSE))</f>
        <v>Carc. 1B
Muta. 2
Acute Tox. 3 *
Acute Tox. 3 *
Acute Tox. 3 *
Aquatic Acute 1
Aquatic Chronic 1</v>
      </c>
      <c r="M297" s="76" t="str">
        <f>IF($C297="-",IF($A297="-",IF(VLOOKUP($D297,'sin-list 180320_update'!$C$2:$S$835,8,FALSE)="",NA(),VLOOKUP($D297,'sin-list 180320_update'!$C$2:$S$835,8,FALSE)),IF(VLOOKUP($A297,'sin-list 180320_update'!$A$2:$S$835,10,FALSE)="",NA(),VLOOKUP($A297,'sin-list 180320_update'!$A$2:$S$835,10,FALSE))),IF(VLOOKUP($C297,'sin-list 180320_update'!$B$2:$S$835,9,FALSE)="",NA(),VLOOKUP($C297,'sin-list 180320_update'!$B$2:$S$835,9,FALSE)))</f>
        <v>H350
H341
H331
H311
H301
H400
H410</v>
      </c>
      <c r="N297" s="76" t="e">
        <f>IF($C297="-",IF($A297="-",IF(VLOOKUP($D297,'REACH Bilaga XVII_update'!$A$5:$E$131,4,FALSE)="",NA(),VLOOKUP($D297,'REACH Bilaga XVII_update'!$A$5:$E$131,4,FALSE)),IF(VLOOKUP($A297,'REACH Bilaga XVII_update'!$C$5:$D$131,2,FALSE)="",NA(),VLOOKUP($A297,'REACH Bilaga XVII_update'!$C$5:$D$131,2,FALSE))),IF(VLOOKUP($C297,'REACH Bilaga XVII_update'!$B$5:$D$131,3,FALSE)="",NA(),VLOOKUP($C297,'REACH Bilaga XVII_update'!$B$5:$D$131,3,FALSE)))</f>
        <v>#N/A</v>
      </c>
      <c r="O297" s="76" t="e">
        <f>IF($C297="-",IF($A297="-",IF(VLOOKUP($D297,' REACH Bilaga 59_update'!$A$5:$E$210,5,FALSE)="",NA(),VLOOKUP($D297,' REACH Bilaga 59_update'!$A$5:$E$210,5,FALSE)),IF(VLOOKUP($A297,' REACH Bilaga 59_update'!$D$5:$E$210,2,FALSE)="",NA(),VLOOKUP($A297,' REACH Bilaga 59_update'!$D$5:$E$210,2,FALSE))),IF(VLOOKUP($C297,' REACH Bilaga 59_update'!$C$5:$E$210,3,FALSE)="",NA(),VLOOKUP($C297,' REACH Bilaga 59_update'!$C$5:$E$210,3,FALSE)))</f>
        <v>#N/A</v>
      </c>
      <c r="P297" s="76" t="e">
        <f>IF(C297="-",IF(A297="-",IFERROR(VLOOKUP($D297,' REACH Bilaga 59_update'!$A$5:$F$210,MATCH(Sammanfattning!P$1,' REACH Bilaga 59_update'!$A$4:$F$4,0),FALSE),VLOOKUP($D297,'REACH Bilaga XIV_update'!$A$4:$H$110,MATCH(Sammanfattning!P$1,'REACH Bilaga XIV_update'!$A$4:$H$4,0),FALSE)),IFERROR(VLOOKUP($A297,' REACH Bilaga 59_update'!$D$5:$F$210,MATCH(Sammanfattning!P$1,' REACH Bilaga 59_update'!$D$4:$F$4,0),FALSE),VLOOKUP($A297,'REACH Bilaga XIV_update'!$D$4:$H$110,MATCH(Sammanfattning!P$1,'REACH Bilaga XIV_update'!$D$4:$H$4,0),FALSE))),IFERROR(VLOOKUP($C297,' REACH Bilaga 59_update'!$C$5:$F$210,MATCH(Sammanfattning!P$1,' REACH Bilaga 59_update'!$C$4:$F$4,0),FALSE),VLOOKUP($C297,'REACH Bilaga XIV_update'!$C$4:$H$110,MATCH(Sammanfattning!P$1,'REACH Bilaga XIV_update'!$C$4:$H$4,0),FALSE)))</f>
        <v>#N/A</v>
      </c>
      <c r="Q297" s="76" t="e">
        <f>IF($C297="-",IF($A297="-",IF(VLOOKUP($D297,'REACH Bilaga XIV_update'!$A$5:$I$110,9,FALSE)="",NA(),VLOOKUP($D297,'REACH Bilaga XIV_update'!$A$5:$I$110,9,FALSE)),IF(VLOOKUP($A297,'REACH Bilaga XIV_update'!$D$5:$I$110,6,FALSE)="",NA(),VLOOKUP($A297,'REACH Bilaga XIV_update'!$D$5:$I$110,6,FALSE))),IF(VLOOKUP($C297,'REACH Bilaga XIV_update'!$C$5:$I$110,7,FALSE)="",NA(),VLOOKUP($C297,'REACH Bilaga XIV_update'!$C$5:$I$110,7,FALSE)))</f>
        <v>#N/A</v>
      </c>
      <c r="R297" s="76" t="e">
        <f>IF($C297="-",IF($A297="-",IF(VLOOKUP($D297,CoRAP_update!$A$5:$O$376,15,FALSE)="",NA(),VLOOKUP($D297,CoRAP_update!$A$5:$O$376,15,FALSE)),IF(VLOOKUP($A297,CoRAP_update!$D$5:$O$376,12,FALSE)="",NA(),VLOOKUP($A297,CoRAP_update!$D$5:$O$376,12,FALSE))),IF(VLOOKUP($C297,CoRAP_update!$C$5:$O$376,13,FALSE)="",NA(),VLOOKUP($C297,CoRAP_update!$C$5:$O$376,13,FALSE)))</f>
        <v>#N/A</v>
      </c>
      <c r="S297" s="144" t="e">
        <f>IF($C297="-",IF($A297="-",VLOOKUP($D297,CoRAP_update!$A$5:$J$376,MATCH(Sammanfattning!S$1,CoRAP_update!$A$4:$J$4,0),FALSE),VLOOKUP($A297,CoRAP_update!$D$5:$J$376,MATCH(Sammanfattning!S$1,CoRAP_update!$D$4:$J$4,0),FALSE)),VLOOKUP($C297,CoRAP_update!$C$5:$J$376,MATCH(Sammanfattning!S$1,CoRAP_update!$C$4:$J$4,0),FALSE))</f>
        <v>#N/A</v>
      </c>
      <c r="T297" s="76" t="e">
        <f>IF($A297="-",VLOOKUP($D297,EDC_update!$C$2:$F$450,4,FALSE),VLOOKUP($A297,EDC_update!$B$2:$F$450,5,FALSE))</f>
        <v>#N/A</v>
      </c>
      <c r="V297" s="78">
        <f>IF(IFERROR(SEARCH("PBT",P297),99)=99,IF(IFERROR(SEARCH("suspected PBT",S297),99)=99,IF(IFERROR(SEARCH("concluded to be PBT",K297),99)=99,IF(IFERROR(SEARCH("PBT",S297),99)=99,IF(IFERROR(SEARCH("PBT cand",L297),99)=99,IF(IFERROR(SEARCH("PBT",L297),99)=99,IF(IFERROR(SEARCH("persistent, bioackumulative and toxic properties",K297),99)=99,0,Scoring!$E$3),Scoring!$E$3),Scoring!$E$7),Scoring!$E$3),Scoring!$E$5),Scoring!$E$6),Scoring!$E$3)</f>
        <v>0</v>
      </c>
      <c r="W297" s="78">
        <f>IF(IFERROR(SEARCH("vPvB",P297),99)=99,IF(IFERROR(SEARCH("suspected pbt/vPvB",S297),99)=99,IF(IFERROR(SEARCH("vPvB",S297),99)=99,IF(IFERROR(SEARCH("concluded to be a vPvB",S297),99)=99,IF(IFERROR(SEARCH("identified as vPvB",K297),99)=99,IF(IFERROR(SEARCH("concluded to be a vPvB",K297),99)=99,IF(IFERROR(SEARCH("concluded to be both pbt and vPvB",S297),99)=99,IF(IFERROR(SEARCH("concluded to be both pbt and vPvB",K297),99)=99,0,Scoring!$E$5),Scoring!$E$5),Scoring!$E$5),Scoring!$E$5),Scoring!$E$5),Scoring!$E$4),Scoring!$E$6),Scoring!$E$4)</f>
        <v>0</v>
      </c>
      <c r="X297" s="78">
        <f>IF(IFERROR(SEARCH("H410",N297),99)=99,IF(IFERROR(SEARCH("H410",O297),99)=99,IF(IFERROR(SEARCH("H410",Q297),99)=99,IF(IFERROR(SEARCH("H410",M297),99)=99,IF(IFERROR(SEARCH("H410",R297),99)=99,IF(IFERROR(SEARCH("H411",N297),99)=99,IF(IFERROR(SEARCH("H411",O297),99)=99,IF(IFERROR(SEARCH("H411",Q297),99)=99,IF(IFERROR(SEARCH("H411",M297),99)=99,IF(IFERROR(SEARCH("H411",R297),99)=99,IF(IFERROR(SEARCH("H413",N297),99)=99,IF(IFERROR(SEARCH("H413",O297),99)=99,IF(IFERROR(SEARCH("H413",Q297),99)=99,IF(IFERROR(SEARCH("H413",M297),99)=99,IF(IFERROR(SEARCH("H413",R297),99)=99,IF(IFERROR(SEARCH("H412",N297),99)=99,IF(IFERROR(SEARCH("H412",O297),99)=99,IF(IFERROR(SEARCH("H412",Q297),99)=99,IF(IFERROR(SEARCH("H412",M297),99)=99,IF(IFERROR(SEARCH("H412",R297),99)=99,0,Scoring!$E$2),Scoring!$E$2),Scoring!$E$2),Scoring!$E$2),Scoring!$E$2),Scoring!$E$2),Scoring!$E$2),Scoring!$E$2),Scoring!$E$2),Scoring!$E$2),Scoring!$E$2),Scoring!$E$2),Scoring!$E$2),Scoring!$E$2),Scoring!$E$2),Scoring!$E$2),Scoring!$E$2),Scoring!$E$2),Scoring!$E$2),Scoring!$E$2)</f>
        <v>1</v>
      </c>
      <c r="Y297" s="78">
        <f>IF(IFERROR(SEARCH("CMR",K297),99)=99,IF(IFERROR(SEARCH("Suspected CMR",S297),99)=99,IF(IFERROR(SEARCH("CMR",S297),99)=99,0,Scoring!$E$8),Scoring!$E$9),Scoring!$E$8)</f>
        <v>3</v>
      </c>
      <c r="Z297" s="78">
        <f>IF(IFERROR(SEARCH("H350",N297),99)=99,IF(IFERROR(SEARCH("H350",O297),99)=99,IF(IFERROR(SEARCH("H350",Q297),99)=99,IF(IFERROR(SEARCH("H350",M297),99)=99,IF(IFERROR(SEARCH("H350",R297),99)=99,IF(IFERROR(SEARCH("H351",N297),99)=99,IF(IFERROR(SEARCH("H351",O297),99)=99,IF(IFERROR(SEARCH("H351",Q297),99)=99,IF(IFERROR(SEARCH("H351",M297),99)=99,IF(IFERROR(SEARCH("H351",R297),99)=99,IF(IFERROR(SEARCH("carcinogenic",P297),99)=99,IF(IFERROR(SEARCH("suspected carcinogenic",S297),99)=99,0,Scoring!$E$12),Scoring!$E$11),Scoring!$E$10),Scoring!$E$10),Scoring!$E$10),Scoring!$E$10),Scoring!$E$10),Scoring!$E$10),Scoring!$E$10),Scoring!$E$10),Scoring!$E$10),Scoring!$E$10)</f>
        <v>1</v>
      </c>
      <c r="AA297" s="78">
        <f>IF(IFERROR(SEARCH("H340",N297),99)=99,IF(IFERROR(SEARCH("H340",O297),99)=99,IF(IFERROR(SEARCH("H340",Q297),99)=99,IF(IFERROR(SEARCH("H340",M297),99)=99,IF(IFERROR(SEARCH("H340",R297),99)=99,IF(IFERROR(SEARCH("H341",N297),99)=99,IF(IFERROR(SEARCH("H341",O297),99)=99,IF(IFERROR(SEARCH("H341",Q297),99)=99,IF(IFERROR(SEARCH("H341",M297),99)=99,IF(IFERROR(SEARCH("H341",R297),99)=99,IF(IFERROR(SEARCH("mutagenic",P297),99)=99,IF(IFERROR(SEARCH("suspected mutagenic",S297),99)=99,0,Scoring!$E$15),Scoring!$E$14),Scoring!$E$13),Scoring!$E$13),Scoring!$E$13),Scoring!$E$13),Scoring!$E$13),Scoring!$E$13),Scoring!$E$13),Scoring!$E$13),Scoring!$E$13),Scoring!$E$13)</f>
        <v>1</v>
      </c>
      <c r="AB297" s="78">
        <f>IF(IFERROR(SEARCH("H360",N297),99)=99,IF(IFERROR(SEARCH("H360",O297),99)=99,IF(IFERROR(SEARCH("H360",Q297),99)=99,IF(IFERROR(SEARCH("H360",M297),99)=99,IF(IFERROR(SEARCH("H360",R297),99)=99,IF(IFERROR(SEARCH("H361",N297),99)=99,IF(IFERROR(SEARCH("H361",O297),99)=99,IF(IFERROR(SEARCH("H361",Q297),99)=99,IF(IFERROR(SEARCH("H361",M297),99)=99,IF(IFERROR(SEARCH("H361",R297),99)=99,IF(IFERROR(SEARCH("reproduction",P297),99)=99,IF(IFERROR(SEARCH("suspected reprotoxic",S297),99)=99,IF(IFERROR(SEARCH("reprotoxic",S297),99)=99,IF(IFERROR(SEARCH("reprotoxic",K297),99)=99,0,Scoring!$E$18),Scoring!$E$18),Scoring!$E$19),Scoring!$E$17),Scoring!$E$16),Scoring!$E$16),Scoring!$E$16),Scoring!$E$16),Scoring!$E$16),Scoring!$E$16),Scoring!$E$16),Scoring!$E$16),Scoring!$E$16),Scoring!$E$16)</f>
        <v>0</v>
      </c>
      <c r="AC297" s="78">
        <f>IF(IFERROR(SEARCH("57f",L297),99)=99,IF(IFERROR(SEARCH("57(f)",P297),99)=99,0,Scoring!$E$20),Scoring!$E$20)</f>
        <v>0</v>
      </c>
      <c r="AD297" s="78">
        <f>IF(IFERROR(SEARCH("CAT1",T297),99)=99,IF(IFERROR(SEARCH("CAT2",T297),99)=99,IF(IFERROR(SEARCH("CAT3",T297),99)=99,IF(IFERROR(SEARCH("concluded to be endocrine",K297),99)=99,IF(IFERROR(SEARCH("categorised as endocrine",K297),99)=99,IF(IFERROR(SEARCH("endocrine disrupting",P297),99)=99,IF(IFERROR(SEARCH("endocrine disrupting",K297),99)=99,IF(IFERROR(SEARCH("suspected endocrine",S297),99)=99,IF(IFERROR(SEARCH("potential endocrine",S297),99)=99,0,Scoring!$E$25),Scoring!$E$25),Scoring!$E$24),Scoring!$E$24),Scoring!$E$24),Scoring!$E$24),Scoring!$E$23),Scoring!$E$22),Scoring!$E$21)</f>
        <v>0</v>
      </c>
      <c r="AE297" s="78">
        <f>IF(IFERROR(SEARCH("suspected sensitiser",S297),99)=99,IF(IFERROR(SEARCH("sensitiser",S297),99)=99,IF(IFERROR(SEARCH("other hazard based concern",S297),99)=99,0,Scoring!$E$28),Scoring!$E$26),Scoring!$E$27)</f>
        <v>0</v>
      </c>
      <c r="AF297" s="78">
        <f>IF(IFERROR(M297,1)=1,IF(IFERROR(N297,1)=1,IF(IFERROR(O297,1)=1,IF(IFERROR(Q297,1)=1,IF(IFERROR(R297,1)=1,IF(IFERROR(T297,1)=1,IF(IFERROR(K297,1)=1,IF(IFERROR(P297,1)=1,IF(IFERROR(S297,1)=1,Scoring!$E$29,0),0),0),0),0),0),0),0),0)</f>
        <v>0</v>
      </c>
      <c r="AG297" s="78">
        <f t="shared" si="30"/>
        <v>4</v>
      </c>
      <c r="AI297" s="93"/>
      <c r="AJ297" s="94"/>
      <c r="AK297" s="76"/>
      <c r="AL297" s="75"/>
      <c r="AN297" s="79"/>
      <c r="AO297" s="79"/>
      <c r="AP297" s="79"/>
      <c r="AQ297" s="79"/>
      <c r="AR297" s="79"/>
      <c r="AS297" s="78"/>
      <c r="AU297" s="79">
        <f>IF(IFERROR(F297,99)=99,IF(IFERROR(G297,99)=99,IF(IFERROR(H297,99)=99,IF(IFERROR(I297,99)=99,IF(IFERROR(E297,99)=99,IF(IFERROR(J297,99)=99,0,Scoring!$B$7),Scoring!$B$3),Scoring!$B$2),Scoring!$B$6),Scoring!$B$5),Scoring!$B$4)</f>
        <v>0.3</v>
      </c>
      <c r="AV297" s="78">
        <f t="shared" si="31"/>
        <v>1.2</v>
      </c>
      <c r="AW297" s="78"/>
      <c r="AX297" s="66"/>
      <c r="AY297" s="78"/>
      <c r="AZ297" s="76"/>
      <c r="BA297" s="76"/>
      <c r="BB297" s="76"/>
    </row>
    <row r="298" spans="1:54" x14ac:dyDescent="0.25">
      <c r="A298" s="77" t="s">
        <v>7544</v>
      </c>
      <c r="B298" s="76" t="str">
        <f t="shared" si="32"/>
        <v>226-907-3</v>
      </c>
      <c r="C298" s="77" t="s">
        <v>1397</v>
      </c>
      <c r="D298" s="77" t="s">
        <v>1398</v>
      </c>
      <c r="E298" s="76" t="str">
        <f>IF(C298="-",IF(A298="-",VLOOKUP(D298,'sin-list 180320_update'!$C$2:$C$835,1,FALSE),VLOOKUP(A298,'sin-list 180320_update'!$A$2:$A$835,1,FALSE)),VLOOKUP(C298,'sin-list 180320_update'!$B$2:$B$835,1,FALSE))</f>
        <v>226-907-3</v>
      </c>
      <c r="F298" s="76" t="e">
        <f>IF($C298="-",IF($A298="-",VLOOKUP($D298,'REACH Bilaga XVII_update'!$A$5:$A$131,1,FALSE),VLOOKUP($A298,'REACH Bilaga XVII_update'!$C$5:$C$131,1,FALSE)),VLOOKUP($C298,'REACH Bilaga XVII_update'!$B$5:$B$131,1,FALSE))</f>
        <v>#N/A</v>
      </c>
      <c r="G298" s="76" t="e">
        <f>IF($C298="-",IF($A298="-",VLOOKUP($D298,' REACH Bilaga 59_update'!$A$5:$A$210,1,FALSE),VLOOKUP($A298,' REACH Bilaga 59_update'!$D$5:$D$210,1,FALSE)),VLOOKUP($C298,' REACH Bilaga 59_update'!$C$5:$C$210,1,FALSE))</f>
        <v>#N/A</v>
      </c>
      <c r="H298" s="76" t="e">
        <f>IF($C298="-",IF($A298="-",VLOOKUP($D298,'REACH Bilaga XIV_update'!$A$5:$A$110,1,FALSE),VLOOKUP($A298,'REACH Bilaga XIV_update'!$D$5:$D$110,1,FALSE)),VLOOKUP($C298,'REACH Bilaga XIV_update'!$C$5:$C$110,1,FALSE))</f>
        <v>#N/A</v>
      </c>
      <c r="I298" s="76" t="e">
        <f>IF($C298="-",IF($A298="-",VLOOKUP($D298,CoRAP_update!$A$5:$A$376,1,FALSE),VLOOKUP($A298,CoRAP_update!$D$5:$D$376,1,FALSE)),VLOOKUP($C298,CoRAP_update!$C$5:$C$376,1,FALSE))</f>
        <v>#N/A</v>
      </c>
      <c r="J298" s="76" t="e">
        <f>IF($C298="-",IF($A298="-",VLOOKUP($D298,EDC_update!$C$2:$C$450,1,FALSE),VLOOKUP($A298,EDC_update!$B$2:$B$450,1,FALSE)),VLOOKUP($C298,EDC_update!$L$2:$L$450,1,FALSE))</f>
        <v>#N/A</v>
      </c>
      <c r="K298" s="76" t="str">
        <f>IF($C298="-",IF($A298="-",IF(VLOOKUP($D298,'sin-list 180320_update'!$C$2:$S$835,3,FALSE)="",NA(),VLOOKUP($D298,'sin-list 180320_update'!$C$2:$S$835,3,FALSE)),IF(VLOOKUP($A298,'sin-list 180320_update'!$A$2:$S$835,5,FALSE)="",NA(),VLOOKUP($A298,'sin-list 180320_update'!$A$2:$S$835,5,FALSE))),IF(VLOOKUP($C298,'sin-list 180320_update'!$B$2:$S$835,4,FALSE)="",NA(),VLOOKUP($C298,'sin-list 180320_update'!$B$2:$S$835,4,FALSE)))</f>
        <v>Classified CMR according to Annex VI of Regulation 1272/2008</v>
      </c>
      <c r="L298" s="76" t="str">
        <f>IF($C298="-",IF($A298="-",VLOOKUP($D298,'sin-list 180320_update'!$C$2:$S$835,6,FALSE),VLOOKUP($A298,'sin-list 180320_update'!$A$2:$S$835,8,FALSE)),VLOOKUP($C298,'sin-list 180320_update'!$B$2:$S$835,7,FALSE))</f>
        <v>Repr. 1A
STOT RE 1
Aquatic Chronic 3</v>
      </c>
      <c r="M298" s="76" t="str">
        <f>IF($C298="-",IF($A298="-",IF(VLOOKUP($D298,'sin-list 180320_update'!$C$2:$S$835,8,FALSE)="",NA(),VLOOKUP($D298,'sin-list 180320_update'!$C$2:$S$835,8,FALSE)),IF(VLOOKUP($A298,'sin-list 180320_update'!$A$2:$S$835,10,FALSE)="",NA(),VLOOKUP($A298,'sin-list 180320_update'!$A$2:$S$835,10,FALSE))),IF(VLOOKUP($C298,'sin-list 180320_update'!$B$2:$S$835,9,FALSE)="",NA(),VLOOKUP($C298,'sin-list 180320_update'!$B$2:$S$835,9,FALSE)))</f>
        <v>H360D ***
H372 **
H412</v>
      </c>
      <c r="N298" s="76" t="e">
        <f>IF($C298="-",IF($A298="-",IF(VLOOKUP($D298,'REACH Bilaga XVII_update'!$A$5:$E$131,4,FALSE)="",NA(),VLOOKUP($D298,'REACH Bilaga XVII_update'!$A$5:$E$131,4,FALSE)),IF(VLOOKUP($A298,'REACH Bilaga XVII_update'!$C$5:$D$131,2,FALSE)="",NA(),VLOOKUP($A298,'REACH Bilaga XVII_update'!$C$5:$D$131,2,FALSE))),IF(VLOOKUP($C298,'REACH Bilaga XVII_update'!$B$5:$D$131,3,FALSE)="",NA(),VLOOKUP($C298,'REACH Bilaga XVII_update'!$B$5:$D$131,3,FALSE)))</f>
        <v>#N/A</v>
      </c>
      <c r="O298" s="76" t="e">
        <f>IF($C298="-",IF($A298="-",IF(VLOOKUP($D298,' REACH Bilaga 59_update'!$A$5:$E$210,5,FALSE)="",NA(),VLOOKUP($D298,' REACH Bilaga 59_update'!$A$5:$E$210,5,FALSE)),IF(VLOOKUP($A298,' REACH Bilaga 59_update'!$D$5:$E$210,2,FALSE)="",NA(),VLOOKUP($A298,' REACH Bilaga 59_update'!$D$5:$E$210,2,FALSE))),IF(VLOOKUP($C298,' REACH Bilaga 59_update'!$C$5:$E$210,3,FALSE)="",NA(),VLOOKUP($C298,' REACH Bilaga 59_update'!$C$5:$E$210,3,FALSE)))</f>
        <v>#N/A</v>
      </c>
      <c r="P298" s="76" t="e">
        <f>IF(C298="-",IF(A298="-",IFERROR(VLOOKUP($D298,' REACH Bilaga 59_update'!$A$5:$F$210,MATCH(Sammanfattning!P$1,' REACH Bilaga 59_update'!$A$4:$F$4,0),FALSE),VLOOKUP($D298,'REACH Bilaga XIV_update'!$A$4:$H$110,MATCH(Sammanfattning!P$1,'REACH Bilaga XIV_update'!$A$4:$H$4,0),FALSE)),IFERROR(VLOOKUP($A298,' REACH Bilaga 59_update'!$D$5:$F$210,MATCH(Sammanfattning!P$1,' REACH Bilaga 59_update'!$D$4:$F$4,0),FALSE),VLOOKUP($A298,'REACH Bilaga XIV_update'!$D$4:$H$110,MATCH(Sammanfattning!P$1,'REACH Bilaga XIV_update'!$D$4:$H$4,0),FALSE))),IFERROR(VLOOKUP($C298,' REACH Bilaga 59_update'!$C$5:$F$210,MATCH(Sammanfattning!P$1,' REACH Bilaga 59_update'!$C$4:$F$4,0),FALSE),VLOOKUP($C298,'REACH Bilaga XIV_update'!$C$4:$H$110,MATCH(Sammanfattning!P$1,'REACH Bilaga XIV_update'!$C$4:$H$4,0),FALSE)))</f>
        <v>#N/A</v>
      </c>
      <c r="Q298" s="76" t="e">
        <f>IF($C298="-",IF($A298="-",IF(VLOOKUP($D298,'REACH Bilaga XIV_update'!$A$5:$I$110,9,FALSE)="",NA(),VLOOKUP($D298,'REACH Bilaga XIV_update'!$A$5:$I$110,9,FALSE)),IF(VLOOKUP($A298,'REACH Bilaga XIV_update'!$D$5:$I$110,6,FALSE)="",NA(),VLOOKUP($A298,'REACH Bilaga XIV_update'!$D$5:$I$110,6,FALSE))),IF(VLOOKUP($C298,'REACH Bilaga XIV_update'!$C$5:$I$110,7,FALSE)="",NA(),VLOOKUP($C298,'REACH Bilaga XIV_update'!$C$5:$I$110,7,FALSE)))</f>
        <v>#N/A</v>
      </c>
      <c r="R298" s="76" t="e">
        <f>IF($C298="-",IF($A298="-",IF(VLOOKUP($D298,CoRAP_update!$A$5:$O$376,15,FALSE)="",NA(),VLOOKUP($D298,CoRAP_update!$A$5:$O$376,15,FALSE)),IF(VLOOKUP($A298,CoRAP_update!$D$5:$O$376,12,FALSE)="",NA(),VLOOKUP($A298,CoRAP_update!$D$5:$O$376,12,FALSE))),IF(VLOOKUP($C298,CoRAP_update!$C$5:$O$376,13,FALSE)="",NA(),VLOOKUP($C298,CoRAP_update!$C$5:$O$376,13,FALSE)))</f>
        <v>#N/A</v>
      </c>
      <c r="S298" s="144" t="e">
        <f>IF($C298="-",IF($A298="-",VLOOKUP($D298,CoRAP_update!$A$5:$J$376,MATCH(Sammanfattning!S$1,CoRAP_update!$A$4:$J$4,0),FALSE),VLOOKUP($A298,CoRAP_update!$D$5:$J$376,MATCH(Sammanfattning!S$1,CoRAP_update!$D$4:$J$4,0),FALSE)),VLOOKUP($C298,CoRAP_update!$C$5:$J$376,MATCH(Sammanfattning!S$1,CoRAP_update!$C$4:$J$4,0),FALSE))</f>
        <v>#N/A</v>
      </c>
      <c r="T298" s="76" t="e">
        <f>IF($A298="-",VLOOKUP($D298,EDC_update!$C$2:$F$450,4,FALSE),VLOOKUP($A298,EDC_update!$B$2:$F$450,5,FALSE))</f>
        <v>#N/A</v>
      </c>
      <c r="V298" s="78">
        <f>IF(IFERROR(SEARCH("PBT",P298),99)=99,IF(IFERROR(SEARCH("suspected PBT",S298),99)=99,IF(IFERROR(SEARCH("concluded to be PBT",K298),99)=99,IF(IFERROR(SEARCH("PBT",S298),99)=99,IF(IFERROR(SEARCH("PBT cand",L298),99)=99,IF(IFERROR(SEARCH("PBT",L298),99)=99,IF(IFERROR(SEARCH("persistent, bioackumulative and toxic properties",K298),99)=99,0,Scoring!$E$3),Scoring!$E$3),Scoring!$E$7),Scoring!$E$3),Scoring!$E$5),Scoring!$E$6),Scoring!$E$3)</f>
        <v>0</v>
      </c>
      <c r="W298" s="78">
        <f>IF(IFERROR(SEARCH("vPvB",P298),99)=99,IF(IFERROR(SEARCH("suspected pbt/vPvB",S298),99)=99,IF(IFERROR(SEARCH("vPvB",S298),99)=99,IF(IFERROR(SEARCH("concluded to be a vPvB",S298),99)=99,IF(IFERROR(SEARCH("identified as vPvB",K298),99)=99,IF(IFERROR(SEARCH("concluded to be a vPvB",K298),99)=99,IF(IFERROR(SEARCH("concluded to be both pbt and vPvB",S298),99)=99,IF(IFERROR(SEARCH("concluded to be both pbt and vPvB",K298),99)=99,0,Scoring!$E$5),Scoring!$E$5),Scoring!$E$5),Scoring!$E$5),Scoring!$E$5),Scoring!$E$4),Scoring!$E$6),Scoring!$E$4)</f>
        <v>0</v>
      </c>
      <c r="X298" s="78">
        <f>IF(IFERROR(SEARCH("H410",N298),99)=99,IF(IFERROR(SEARCH("H410",O298),99)=99,IF(IFERROR(SEARCH("H410",Q298),99)=99,IF(IFERROR(SEARCH("H410",M298),99)=99,IF(IFERROR(SEARCH("H410",R298),99)=99,IF(IFERROR(SEARCH("H411",N298),99)=99,IF(IFERROR(SEARCH("H411",O298),99)=99,IF(IFERROR(SEARCH("H411",Q298),99)=99,IF(IFERROR(SEARCH("H411",M298),99)=99,IF(IFERROR(SEARCH("H411",R298),99)=99,IF(IFERROR(SEARCH("H413",N298),99)=99,IF(IFERROR(SEARCH("H413",O298),99)=99,IF(IFERROR(SEARCH("H413",Q298),99)=99,IF(IFERROR(SEARCH("H413",M298),99)=99,IF(IFERROR(SEARCH("H413",R298),99)=99,IF(IFERROR(SEARCH("H412",N298),99)=99,IF(IFERROR(SEARCH("H412",O298),99)=99,IF(IFERROR(SEARCH("H412",Q298),99)=99,IF(IFERROR(SEARCH("H412",M298),99)=99,IF(IFERROR(SEARCH("H412",R298),99)=99,0,Scoring!$E$2),Scoring!$E$2),Scoring!$E$2),Scoring!$E$2),Scoring!$E$2),Scoring!$E$2),Scoring!$E$2),Scoring!$E$2),Scoring!$E$2),Scoring!$E$2),Scoring!$E$2),Scoring!$E$2),Scoring!$E$2),Scoring!$E$2),Scoring!$E$2),Scoring!$E$2),Scoring!$E$2),Scoring!$E$2),Scoring!$E$2),Scoring!$E$2)</f>
        <v>1</v>
      </c>
      <c r="Y298" s="78">
        <f>IF(IFERROR(SEARCH("CMR",K298),99)=99,IF(IFERROR(SEARCH("Suspected CMR",S298),99)=99,IF(IFERROR(SEARCH("CMR",S298),99)=99,0,Scoring!$E$8),Scoring!$E$9),Scoring!$E$8)</f>
        <v>3</v>
      </c>
      <c r="Z298" s="78">
        <f>IF(IFERROR(SEARCH("H350",N298),99)=99,IF(IFERROR(SEARCH("H350",O298),99)=99,IF(IFERROR(SEARCH("H350",Q298),99)=99,IF(IFERROR(SEARCH("H350",M298),99)=99,IF(IFERROR(SEARCH("H350",R298),99)=99,IF(IFERROR(SEARCH("H351",N298),99)=99,IF(IFERROR(SEARCH("H351",O298),99)=99,IF(IFERROR(SEARCH("H351",Q298),99)=99,IF(IFERROR(SEARCH("H351",M298),99)=99,IF(IFERROR(SEARCH("H351",R298),99)=99,IF(IFERROR(SEARCH("carcinogenic",P298),99)=99,IF(IFERROR(SEARCH("suspected carcinogenic",S298),99)=99,0,Scoring!$E$12),Scoring!$E$11),Scoring!$E$10),Scoring!$E$10),Scoring!$E$10),Scoring!$E$10),Scoring!$E$10),Scoring!$E$10),Scoring!$E$10),Scoring!$E$10),Scoring!$E$10),Scoring!$E$10)</f>
        <v>0</v>
      </c>
      <c r="AA298" s="78">
        <f>IF(IFERROR(SEARCH("H340",N298),99)=99,IF(IFERROR(SEARCH("H340",O298),99)=99,IF(IFERROR(SEARCH("H340",Q298),99)=99,IF(IFERROR(SEARCH("H340",M298),99)=99,IF(IFERROR(SEARCH("H340",R298),99)=99,IF(IFERROR(SEARCH("H341",N298),99)=99,IF(IFERROR(SEARCH("H341",O298),99)=99,IF(IFERROR(SEARCH("H341",Q298),99)=99,IF(IFERROR(SEARCH("H341",M298),99)=99,IF(IFERROR(SEARCH("H341",R298),99)=99,IF(IFERROR(SEARCH("mutagenic",P298),99)=99,IF(IFERROR(SEARCH("suspected mutagenic",S298),99)=99,0,Scoring!$E$15),Scoring!$E$14),Scoring!$E$13),Scoring!$E$13),Scoring!$E$13),Scoring!$E$13),Scoring!$E$13),Scoring!$E$13),Scoring!$E$13),Scoring!$E$13),Scoring!$E$13),Scoring!$E$13)</f>
        <v>0</v>
      </c>
      <c r="AB298" s="78">
        <f>IF(IFERROR(SEARCH("H360",N298),99)=99,IF(IFERROR(SEARCH("H360",O298),99)=99,IF(IFERROR(SEARCH("H360",Q298),99)=99,IF(IFERROR(SEARCH("H360",M298),99)=99,IF(IFERROR(SEARCH("H360",R298),99)=99,IF(IFERROR(SEARCH("H361",N298),99)=99,IF(IFERROR(SEARCH("H361",O298),99)=99,IF(IFERROR(SEARCH("H361",Q298),99)=99,IF(IFERROR(SEARCH("H361",M298),99)=99,IF(IFERROR(SEARCH("H361",R298),99)=99,IF(IFERROR(SEARCH("reproduction",P298),99)=99,IF(IFERROR(SEARCH("suspected reprotoxic",S298),99)=99,IF(IFERROR(SEARCH("reprotoxic",S298),99)=99,IF(IFERROR(SEARCH("reprotoxic",K298),99)=99,0,Scoring!$E$18),Scoring!$E$18),Scoring!$E$19),Scoring!$E$17),Scoring!$E$16),Scoring!$E$16),Scoring!$E$16),Scoring!$E$16),Scoring!$E$16),Scoring!$E$16),Scoring!$E$16),Scoring!$E$16),Scoring!$E$16),Scoring!$E$16)</f>
        <v>1</v>
      </c>
      <c r="AC298" s="78">
        <f>IF(IFERROR(SEARCH("57f",L298),99)=99,IF(IFERROR(SEARCH("57(f)",P298),99)=99,0,Scoring!$E$20),Scoring!$E$20)</f>
        <v>0</v>
      </c>
      <c r="AD298" s="78">
        <f>IF(IFERROR(SEARCH("CAT1",T298),99)=99,IF(IFERROR(SEARCH("CAT2",T298),99)=99,IF(IFERROR(SEARCH("CAT3",T298),99)=99,IF(IFERROR(SEARCH("concluded to be endocrine",K298),99)=99,IF(IFERROR(SEARCH("categorised as endocrine",K298),99)=99,IF(IFERROR(SEARCH("endocrine disrupting",P298),99)=99,IF(IFERROR(SEARCH("endocrine disrupting",K298),99)=99,IF(IFERROR(SEARCH("suspected endocrine",S298),99)=99,IF(IFERROR(SEARCH("potential endocrine",S298),99)=99,0,Scoring!$E$25),Scoring!$E$25),Scoring!$E$24),Scoring!$E$24),Scoring!$E$24),Scoring!$E$24),Scoring!$E$23),Scoring!$E$22),Scoring!$E$21)</f>
        <v>0</v>
      </c>
      <c r="AE298" s="78">
        <f>IF(IFERROR(SEARCH("suspected sensitiser",S298),99)=99,IF(IFERROR(SEARCH("sensitiser",S298),99)=99,IF(IFERROR(SEARCH("other hazard based concern",S298),99)=99,0,Scoring!$E$28),Scoring!$E$26),Scoring!$E$27)</f>
        <v>0</v>
      </c>
      <c r="AF298" s="78">
        <f>IF(IFERROR(M298,1)=1,IF(IFERROR(N298,1)=1,IF(IFERROR(O298,1)=1,IF(IFERROR(Q298,1)=1,IF(IFERROR(R298,1)=1,IF(IFERROR(T298,1)=1,IF(IFERROR(K298,1)=1,IF(IFERROR(P298,1)=1,IF(IFERROR(S298,1)=1,Scoring!$E$29,0),0),0),0),0),0),0),0),0)</f>
        <v>0</v>
      </c>
      <c r="AG298" s="78">
        <f t="shared" si="30"/>
        <v>4</v>
      </c>
      <c r="AI298" s="93"/>
      <c r="AJ298" s="94"/>
      <c r="AK298" s="76"/>
      <c r="AL298" s="75"/>
      <c r="AN298" s="79"/>
      <c r="AO298" s="79"/>
      <c r="AP298" s="79"/>
      <c r="AQ298" s="79"/>
      <c r="AR298" s="79"/>
      <c r="AS298" s="78"/>
      <c r="AU298" s="79">
        <f>IF(IFERROR(F298,99)=99,IF(IFERROR(G298,99)=99,IF(IFERROR(H298,99)=99,IF(IFERROR(I298,99)=99,IF(IFERROR(E298,99)=99,IF(IFERROR(J298,99)=99,0,Scoring!$B$7),Scoring!$B$3),Scoring!$B$2),Scoring!$B$6),Scoring!$B$5),Scoring!$B$4)</f>
        <v>0.3</v>
      </c>
      <c r="AV298" s="78">
        <f t="shared" si="31"/>
        <v>1.2</v>
      </c>
      <c r="AW298" s="78"/>
      <c r="AX298" s="66"/>
      <c r="AY298" s="78"/>
      <c r="AZ298" s="76"/>
      <c r="BA298" s="76"/>
      <c r="BB298" s="76"/>
    </row>
    <row r="299" spans="1:54" x14ac:dyDescent="0.25">
      <c r="A299" s="77" t="s">
        <v>7545</v>
      </c>
      <c r="B299" s="76" t="str">
        <f t="shared" si="32"/>
        <v>226-908-9</v>
      </c>
      <c r="C299" s="77" t="s">
        <v>1402</v>
      </c>
      <c r="D299" s="77" t="s">
        <v>1403</v>
      </c>
      <c r="E299" s="76" t="str">
        <f>IF(C299="-",IF(A299="-",VLOOKUP(D299,'sin-list 180320_update'!$C$2:$C$835,1,FALSE),VLOOKUP(A299,'sin-list 180320_update'!$A$2:$A$835,1,FALSE)),VLOOKUP(C299,'sin-list 180320_update'!$B$2:$B$835,1,FALSE))</f>
        <v>226-908-9</v>
      </c>
      <c r="F299" s="76" t="e">
        <f>IF($C299="-",IF($A299="-",VLOOKUP($D299,'REACH Bilaga XVII_update'!$A$5:$A$131,1,FALSE),VLOOKUP($A299,'REACH Bilaga XVII_update'!$C$5:$C$131,1,FALSE)),VLOOKUP($C299,'REACH Bilaga XVII_update'!$B$5:$B$131,1,FALSE))</f>
        <v>#N/A</v>
      </c>
      <c r="G299" s="76" t="e">
        <f>IF($C299="-",IF($A299="-",VLOOKUP($D299,' REACH Bilaga 59_update'!$A$5:$A$210,1,FALSE),VLOOKUP($A299,' REACH Bilaga 59_update'!$D$5:$D$210,1,FALSE)),VLOOKUP($C299,' REACH Bilaga 59_update'!$C$5:$C$210,1,FALSE))</f>
        <v>#N/A</v>
      </c>
      <c r="H299" s="76" t="e">
        <f>IF($C299="-",IF($A299="-",VLOOKUP($D299,'REACH Bilaga XIV_update'!$A$5:$A$110,1,FALSE),VLOOKUP($A299,'REACH Bilaga XIV_update'!$D$5:$D$110,1,FALSE)),VLOOKUP($C299,'REACH Bilaga XIV_update'!$C$5:$C$110,1,FALSE))</f>
        <v>#N/A</v>
      </c>
      <c r="I299" s="76" t="e">
        <f>IF($C299="-",IF($A299="-",VLOOKUP($D299,CoRAP_update!$A$5:$A$376,1,FALSE),VLOOKUP($A299,CoRAP_update!$D$5:$D$376,1,FALSE)),VLOOKUP($C299,CoRAP_update!$C$5:$C$376,1,FALSE))</f>
        <v>#N/A</v>
      </c>
      <c r="J299" s="76" t="e">
        <f>IF($C299="-",IF($A299="-",VLOOKUP($D299,EDC_update!$C$2:$C$450,1,FALSE),VLOOKUP($A299,EDC_update!$B$2:$B$450,1,FALSE)),VLOOKUP($C299,EDC_update!$L$2:$L$450,1,FALSE))</f>
        <v>#N/A</v>
      </c>
      <c r="K299" s="76" t="str">
        <f>IF($C299="-",IF($A299="-",IF(VLOOKUP($D299,'sin-list 180320_update'!$C$2:$S$835,3,FALSE)="",NA(),VLOOKUP($D299,'sin-list 180320_update'!$C$2:$S$835,3,FALSE)),IF(VLOOKUP($A299,'sin-list 180320_update'!$A$2:$S$835,5,FALSE)="",NA(),VLOOKUP($A299,'sin-list 180320_update'!$A$2:$S$835,5,FALSE))),IF(VLOOKUP($C299,'sin-list 180320_update'!$B$2:$S$835,4,FALSE)="",NA(),VLOOKUP($C299,'sin-list 180320_update'!$B$2:$S$835,4,FALSE)))</f>
        <v>Classified CMR according to Annex VI of Regulation 1272/2008</v>
      </c>
      <c r="L299" s="76" t="str">
        <f>IF($C299="-",IF($A299="-",VLOOKUP($D299,'sin-list 180320_update'!$C$2:$S$835,6,FALSE),VLOOKUP($A299,'sin-list 180320_update'!$A$2:$S$835,8,FALSE)),VLOOKUP($C299,'sin-list 180320_update'!$B$2:$S$835,7,FALSE))</f>
        <v>Repr. 1A
STOT RE 1
Aquatic Chronic 3</v>
      </c>
      <c r="M299" s="76" t="str">
        <f>IF($C299="-",IF($A299="-",IF(VLOOKUP($D299,'sin-list 180320_update'!$C$2:$S$835,8,FALSE)="",NA(),VLOOKUP($D299,'sin-list 180320_update'!$C$2:$S$835,8,FALSE)),IF(VLOOKUP($A299,'sin-list 180320_update'!$A$2:$S$835,10,FALSE)="",NA(),VLOOKUP($A299,'sin-list 180320_update'!$A$2:$S$835,10,FALSE))),IF(VLOOKUP($C299,'sin-list 180320_update'!$B$2:$S$835,9,FALSE)="",NA(),VLOOKUP($C299,'sin-list 180320_update'!$B$2:$S$835,9,FALSE)))</f>
        <v>H360D ***
H372 **
H412</v>
      </c>
      <c r="N299" s="76" t="e">
        <f>IF($C299="-",IF($A299="-",IF(VLOOKUP($D299,'REACH Bilaga XVII_update'!$A$5:$E$131,4,FALSE)="",NA(),VLOOKUP($D299,'REACH Bilaga XVII_update'!$A$5:$E$131,4,FALSE)),IF(VLOOKUP($A299,'REACH Bilaga XVII_update'!$C$5:$D$131,2,FALSE)="",NA(),VLOOKUP($A299,'REACH Bilaga XVII_update'!$C$5:$D$131,2,FALSE))),IF(VLOOKUP($C299,'REACH Bilaga XVII_update'!$B$5:$D$131,3,FALSE)="",NA(),VLOOKUP($C299,'REACH Bilaga XVII_update'!$B$5:$D$131,3,FALSE)))</f>
        <v>#N/A</v>
      </c>
      <c r="O299" s="76" t="e">
        <f>IF($C299="-",IF($A299="-",IF(VLOOKUP($D299,' REACH Bilaga 59_update'!$A$5:$E$210,5,FALSE)="",NA(),VLOOKUP($D299,' REACH Bilaga 59_update'!$A$5:$E$210,5,FALSE)),IF(VLOOKUP($A299,' REACH Bilaga 59_update'!$D$5:$E$210,2,FALSE)="",NA(),VLOOKUP($A299,' REACH Bilaga 59_update'!$D$5:$E$210,2,FALSE))),IF(VLOOKUP($C299,' REACH Bilaga 59_update'!$C$5:$E$210,3,FALSE)="",NA(),VLOOKUP($C299,' REACH Bilaga 59_update'!$C$5:$E$210,3,FALSE)))</f>
        <v>#N/A</v>
      </c>
      <c r="P299" s="76" t="e">
        <f>IF(C299="-",IF(A299="-",IFERROR(VLOOKUP($D299,' REACH Bilaga 59_update'!$A$5:$F$210,MATCH(Sammanfattning!P$1,' REACH Bilaga 59_update'!$A$4:$F$4,0),FALSE),VLOOKUP($D299,'REACH Bilaga XIV_update'!$A$4:$H$110,MATCH(Sammanfattning!P$1,'REACH Bilaga XIV_update'!$A$4:$H$4,0),FALSE)),IFERROR(VLOOKUP($A299,' REACH Bilaga 59_update'!$D$5:$F$210,MATCH(Sammanfattning!P$1,' REACH Bilaga 59_update'!$D$4:$F$4,0),FALSE),VLOOKUP($A299,'REACH Bilaga XIV_update'!$D$4:$H$110,MATCH(Sammanfattning!P$1,'REACH Bilaga XIV_update'!$D$4:$H$4,0),FALSE))),IFERROR(VLOOKUP($C299,' REACH Bilaga 59_update'!$C$5:$F$210,MATCH(Sammanfattning!P$1,' REACH Bilaga 59_update'!$C$4:$F$4,0),FALSE),VLOOKUP($C299,'REACH Bilaga XIV_update'!$C$4:$H$110,MATCH(Sammanfattning!P$1,'REACH Bilaga XIV_update'!$C$4:$H$4,0),FALSE)))</f>
        <v>#N/A</v>
      </c>
      <c r="Q299" s="76" t="e">
        <f>IF($C299="-",IF($A299="-",IF(VLOOKUP($D299,'REACH Bilaga XIV_update'!$A$5:$I$110,9,FALSE)="",NA(),VLOOKUP($D299,'REACH Bilaga XIV_update'!$A$5:$I$110,9,FALSE)),IF(VLOOKUP($A299,'REACH Bilaga XIV_update'!$D$5:$I$110,6,FALSE)="",NA(),VLOOKUP($A299,'REACH Bilaga XIV_update'!$D$5:$I$110,6,FALSE))),IF(VLOOKUP($C299,'REACH Bilaga XIV_update'!$C$5:$I$110,7,FALSE)="",NA(),VLOOKUP($C299,'REACH Bilaga XIV_update'!$C$5:$I$110,7,FALSE)))</f>
        <v>#N/A</v>
      </c>
      <c r="R299" s="76" t="e">
        <f>IF($C299="-",IF($A299="-",IF(VLOOKUP($D299,CoRAP_update!$A$5:$O$376,15,FALSE)="",NA(),VLOOKUP($D299,CoRAP_update!$A$5:$O$376,15,FALSE)),IF(VLOOKUP($A299,CoRAP_update!$D$5:$O$376,12,FALSE)="",NA(),VLOOKUP($A299,CoRAP_update!$D$5:$O$376,12,FALSE))),IF(VLOOKUP($C299,CoRAP_update!$C$5:$O$376,13,FALSE)="",NA(),VLOOKUP($C299,CoRAP_update!$C$5:$O$376,13,FALSE)))</f>
        <v>#N/A</v>
      </c>
      <c r="S299" s="144" t="e">
        <f>IF($C299="-",IF($A299="-",VLOOKUP($D299,CoRAP_update!$A$5:$J$376,MATCH(Sammanfattning!S$1,CoRAP_update!$A$4:$J$4,0),FALSE),VLOOKUP($A299,CoRAP_update!$D$5:$J$376,MATCH(Sammanfattning!S$1,CoRAP_update!$D$4:$J$4,0),FALSE)),VLOOKUP($C299,CoRAP_update!$C$5:$J$376,MATCH(Sammanfattning!S$1,CoRAP_update!$C$4:$J$4,0),FALSE))</f>
        <v>#N/A</v>
      </c>
      <c r="T299" s="76" t="e">
        <f>IF($A299="-",VLOOKUP($D299,EDC_update!$C$2:$F$450,4,FALSE),VLOOKUP($A299,EDC_update!$B$2:$F$450,5,FALSE))</f>
        <v>#N/A</v>
      </c>
      <c r="V299" s="78">
        <f>IF(IFERROR(SEARCH("PBT",P299),99)=99,IF(IFERROR(SEARCH("suspected PBT",S299),99)=99,IF(IFERROR(SEARCH("concluded to be PBT",K299),99)=99,IF(IFERROR(SEARCH("PBT",S299),99)=99,IF(IFERROR(SEARCH("PBT cand",L299),99)=99,IF(IFERROR(SEARCH("PBT",L299),99)=99,IF(IFERROR(SEARCH("persistent, bioackumulative and toxic properties",K299),99)=99,0,Scoring!$E$3),Scoring!$E$3),Scoring!$E$7),Scoring!$E$3),Scoring!$E$5),Scoring!$E$6),Scoring!$E$3)</f>
        <v>0</v>
      </c>
      <c r="W299" s="78">
        <f>IF(IFERROR(SEARCH("vPvB",P299),99)=99,IF(IFERROR(SEARCH("suspected pbt/vPvB",S299),99)=99,IF(IFERROR(SEARCH("vPvB",S299),99)=99,IF(IFERROR(SEARCH("concluded to be a vPvB",S299),99)=99,IF(IFERROR(SEARCH("identified as vPvB",K299),99)=99,IF(IFERROR(SEARCH("concluded to be a vPvB",K299),99)=99,IF(IFERROR(SEARCH("concluded to be both pbt and vPvB",S299),99)=99,IF(IFERROR(SEARCH("concluded to be both pbt and vPvB",K299),99)=99,0,Scoring!$E$5),Scoring!$E$5),Scoring!$E$5),Scoring!$E$5),Scoring!$E$5),Scoring!$E$4),Scoring!$E$6),Scoring!$E$4)</f>
        <v>0</v>
      </c>
      <c r="X299" s="78">
        <f>IF(IFERROR(SEARCH("H410",N299),99)=99,IF(IFERROR(SEARCH("H410",O299),99)=99,IF(IFERROR(SEARCH("H410",Q299),99)=99,IF(IFERROR(SEARCH("H410",M299),99)=99,IF(IFERROR(SEARCH("H410",R299),99)=99,IF(IFERROR(SEARCH("H411",N299),99)=99,IF(IFERROR(SEARCH("H411",O299),99)=99,IF(IFERROR(SEARCH("H411",Q299),99)=99,IF(IFERROR(SEARCH("H411",M299),99)=99,IF(IFERROR(SEARCH("H411",R299),99)=99,IF(IFERROR(SEARCH("H413",N299),99)=99,IF(IFERROR(SEARCH("H413",O299),99)=99,IF(IFERROR(SEARCH("H413",Q299),99)=99,IF(IFERROR(SEARCH("H413",M299),99)=99,IF(IFERROR(SEARCH("H413",R299),99)=99,IF(IFERROR(SEARCH("H412",N299),99)=99,IF(IFERROR(SEARCH("H412",O299),99)=99,IF(IFERROR(SEARCH("H412",Q299),99)=99,IF(IFERROR(SEARCH("H412",M299),99)=99,IF(IFERROR(SEARCH("H412",R299),99)=99,0,Scoring!$E$2),Scoring!$E$2),Scoring!$E$2),Scoring!$E$2),Scoring!$E$2),Scoring!$E$2),Scoring!$E$2),Scoring!$E$2),Scoring!$E$2),Scoring!$E$2),Scoring!$E$2),Scoring!$E$2),Scoring!$E$2),Scoring!$E$2),Scoring!$E$2),Scoring!$E$2),Scoring!$E$2),Scoring!$E$2),Scoring!$E$2),Scoring!$E$2)</f>
        <v>1</v>
      </c>
      <c r="Y299" s="78">
        <f>IF(IFERROR(SEARCH("CMR",K299),99)=99,IF(IFERROR(SEARCH("Suspected CMR",S299),99)=99,IF(IFERROR(SEARCH("CMR",S299),99)=99,0,Scoring!$E$8),Scoring!$E$9),Scoring!$E$8)</f>
        <v>3</v>
      </c>
      <c r="Z299" s="78">
        <f>IF(IFERROR(SEARCH("H350",N299),99)=99,IF(IFERROR(SEARCH("H350",O299),99)=99,IF(IFERROR(SEARCH("H350",Q299),99)=99,IF(IFERROR(SEARCH("H350",M299),99)=99,IF(IFERROR(SEARCH("H350",R299),99)=99,IF(IFERROR(SEARCH("H351",N299),99)=99,IF(IFERROR(SEARCH("H351",O299),99)=99,IF(IFERROR(SEARCH("H351",Q299),99)=99,IF(IFERROR(SEARCH("H351",M299),99)=99,IF(IFERROR(SEARCH("H351",R299),99)=99,IF(IFERROR(SEARCH("carcinogenic",P299),99)=99,IF(IFERROR(SEARCH("suspected carcinogenic",S299),99)=99,0,Scoring!$E$12),Scoring!$E$11),Scoring!$E$10),Scoring!$E$10),Scoring!$E$10),Scoring!$E$10),Scoring!$E$10),Scoring!$E$10),Scoring!$E$10),Scoring!$E$10),Scoring!$E$10),Scoring!$E$10)</f>
        <v>0</v>
      </c>
      <c r="AA299" s="78">
        <f>IF(IFERROR(SEARCH("H340",N299),99)=99,IF(IFERROR(SEARCH("H340",O299),99)=99,IF(IFERROR(SEARCH("H340",Q299),99)=99,IF(IFERROR(SEARCH("H340",M299),99)=99,IF(IFERROR(SEARCH("H340",R299),99)=99,IF(IFERROR(SEARCH("H341",N299),99)=99,IF(IFERROR(SEARCH("H341",O299),99)=99,IF(IFERROR(SEARCH("H341",Q299),99)=99,IF(IFERROR(SEARCH("H341",M299),99)=99,IF(IFERROR(SEARCH("H341",R299),99)=99,IF(IFERROR(SEARCH("mutagenic",P299),99)=99,IF(IFERROR(SEARCH("suspected mutagenic",S299),99)=99,0,Scoring!$E$15),Scoring!$E$14),Scoring!$E$13),Scoring!$E$13),Scoring!$E$13),Scoring!$E$13),Scoring!$E$13),Scoring!$E$13),Scoring!$E$13),Scoring!$E$13),Scoring!$E$13),Scoring!$E$13)</f>
        <v>0</v>
      </c>
      <c r="AB299" s="78">
        <f>IF(IFERROR(SEARCH("H360",N299),99)=99,IF(IFERROR(SEARCH("H360",O299),99)=99,IF(IFERROR(SEARCH("H360",Q299),99)=99,IF(IFERROR(SEARCH("H360",M299),99)=99,IF(IFERROR(SEARCH("H360",R299),99)=99,IF(IFERROR(SEARCH("H361",N299),99)=99,IF(IFERROR(SEARCH("H361",O299),99)=99,IF(IFERROR(SEARCH("H361",Q299),99)=99,IF(IFERROR(SEARCH("H361",M299),99)=99,IF(IFERROR(SEARCH("H361",R299),99)=99,IF(IFERROR(SEARCH("reproduction",P299),99)=99,IF(IFERROR(SEARCH("suspected reprotoxic",S299),99)=99,IF(IFERROR(SEARCH("reprotoxic",S299),99)=99,IF(IFERROR(SEARCH("reprotoxic",K299),99)=99,0,Scoring!$E$18),Scoring!$E$18),Scoring!$E$19),Scoring!$E$17),Scoring!$E$16),Scoring!$E$16),Scoring!$E$16),Scoring!$E$16),Scoring!$E$16),Scoring!$E$16),Scoring!$E$16),Scoring!$E$16),Scoring!$E$16),Scoring!$E$16)</f>
        <v>1</v>
      </c>
      <c r="AC299" s="78">
        <f>IF(IFERROR(SEARCH("57f",L299),99)=99,IF(IFERROR(SEARCH("57(f)",P299),99)=99,0,Scoring!$E$20),Scoring!$E$20)</f>
        <v>0</v>
      </c>
      <c r="AD299" s="78">
        <f>IF(IFERROR(SEARCH("CAT1",T299),99)=99,IF(IFERROR(SEARCH("CAT2",T299),99)=99,IF(IFERROR(SEARCH("CAT3",T299),99)=99,IF(IFERROR(SEARCH("concluded to be endocrine",K299),99)=99,IF(IFERROR(SEARCH("categorised as endocrine",K299),99)=99,IF(IFERROR(SEARCH("endocrine disrupting",P299),99)=99,IF(IFERROR(SEARCH("endocrine disrupting",K299),99)=99,IF(IFERROR(SEARCH("suspected endocrine",S299),99)=99,IF(IFERROR(SEARCH("potential endocrine",S299),99)=99,0,Scoring!$E$25),Scoring!$E$25),Scoring!$E$24),Scoring!$E$24),Scoring!$E$24),Scoring!$E$24),Scoring!$E$23),Scoring!$E$22),Scoring!$E$21)</f>
        <v>0</v>
      </c>
      <c r="AE299" s="78">
        <f>IF(IFERROR(SEARCH("suspected sensitiser",S299),99)=99,IF(IFERROR(SEARCH("sensitiser",S299),99)=99,IF(IFERROR(SEARCH("other hazard based concern",S299),99)=99,0,Scoring!$E$28),Scoring!$E$26),Scoring!$E$27)</f>
        <v>0</v>
      </c>
      <c r="AF299" s="78">
        <f>IF(IFERROR(M299,1)=1,IF(IFERROR(N299,1)=1,IF(IFERROR(O299,1)=1,IF(IFERROR(Q299,1)=1,IF(IFERROR(R299,1)=1,IF(IFERROR(T299,1)=1,IF(IFERROR(K299,1)=1,IF(IFERROR(P299,1)=1,IF(IFERROR(S299,1)=1,Scoring!$E$29,0),0),0),0),0),0),0),0),0)</f>
        <v>0</v>
      </c>
      <c r="AG299" s="78">
        <f t="shared" si="30"/>
        <v>4</v>
      </c>
      <c r="AI299" s="93"/>
      <c r="AJ299" s="94"/>
      <c r="AK299" s="76"/>
      <c r="AL299" s="75"/>
      <c r="AN299" s="79"/>
      <c r="AO299" s="79"/>
      <c r="AP299" s="79"/>
      <c r="AQ299" s="79"/>
      <c r="AR299" s="79"/>
      <c r="AS299" s="78"/>
      <c r="AU299" s="79">
        <f>IF(IFERROR(F299,99)=99,IF(IFERROR(G299,99)=99,IF(IFERROR(H299,99)=99,IF(IFERROR(I299,99)=99,IF(IFERROR(E299,99)=99,IF(IFERROR(J299,99)=99,0,Scoring!$B$7),Scoring!$B$3),Scoring!$B$2),Scoring!$B$6),Scoring!$B$5),Scoring!$B$4)</f>
        <v>0.3</v>
      </c>
      <c r="AV299" s="78">
        <f t="shared" si="31"/>
        <v>1.2</v>
      </c>
      <c r="AW299" s="78"/>
      <c r="AX299" s="66"/>
      <c r="AY299" s="78"/>
      <c r="AZ299" s="76"/>
      <c r="BA299" s="76"/>
      <c r="BB299" s="76"/>
    </row>
    <row r="300" spans="1:54" x14ac:dyDescent="0.25">
      <c r="A300" s="77" t="s">
        <v>3100</v>
      </c>
      <c r="B300" s="76" t="str">
        <f t="shared" si="32"/>
        <v>229-851-8</v>
      </c>
      <c r="C300" s="77" t="s">
        <v>1851</v>
      </c>
      <c r="D300" s="77" t="s">
        <v>1852</v>
      </c>
      <c r="E300" s="76" t="str">
        <f>IF(C300="-",IF(A300="-",VLOOKUP(D300,'sin-list 180320_update'!$C$2:$C$835,1,FALSE),VLOOKUP(A300,'sin-list 180320_update'!$A$2:$A$835,1,FALSE)),VLOOKUP(C300,'sin-list 180320_update'!$B$2:$B$835,1,FALSE))</f>
        <v>229-851-8</v>
      </c>
      <c r="F300" s="76" t="e">
        <f>IF($C300="-",IF($A300="-",VLOOKUP($D300,'REACH Bilaga XVII_update'!$A$5:$A$131,1,FALSE),VLOOKUP($A300,'REACH Bilaga XVII_update'!$C$5:$C$131,1,FALSE)),VLOOKUP($C300,'REACH Bilaga XVII_update'!$B$5:$B$131,1,FALSE))</f>
        <v>#N/A</v>
      </c>
      <c r="G300" s="76" t="str">
        <f>IF($C300="-",IF($A300="-",VLOOKUP($D300,' REACH Bilaga 59_update'!$A$5:$A$210,1,FALSE),VLOOKUP($A300,' REACH Bilaga 59_update'!$D$5:$D$210,1,FALSE)),VLOOKUP($C300,' REACH Bilaga 59_update'!$C$5:$C$210,1,FALSE))</f>
        <v>229-851-8</v>
      </c>
      <c r="H300" s="76" t="e">
        <f>IF($C300="-",IF($A300="-",VLOOKUP($D300,'REACH Bilaga XIV_update'!$A$5:$A$110,1,FALSE),VLOOKUP($A300,'REACH Bilaga XIV_update'!$D$5:$D$110,1,FALSE)),VLOOKUP($C300,'REACH Bilaga XIV_update'!$C$5:$C$110,1,FALSE))</f>
        <v>#N/A</v>
      </c>
      <c r="I300" s="76" t="e">
        <f>IF($C300="-",IF($A300="-",VLOOKUP($D300,CoRAP_update!$A$5:$A$376,1,FALSE),VLOOKUP($A300,CoRAP_update!$D$5:$D$376,1,FALSE)),VLOOKUP($C300,CoRAP_update!$C$5:$C$376,1,FALSE))</f>
        <v>#N/A</v>
      </c>
      <c r="J300" s="76" t="e">
        <f>IF($C300="-",IF($A300="-",VLOOKUP($D300,EDC_update!$C$2:$C$450,1,FALSE),VLOOKUP($A300,EDC_update!$B$2:$B$450,1,FALSE)),VLOOKUP($C300,EDC_update!$L$2:$L$450,1,FALSE))</f>
        <v>#N/A</v>
      </c>
      <c r="K300" s="76" t="str">
        <f>IF($C300="-",IF($A300="-",IF(VLOOKUP($D300,'sin-list 180320_update'!$C$2:$S$835,3,FALSE)="",NA(),VLOOKUP($D300,'sin-list 180320_update'!$C$2:$S$835,3,FALSE)),IF(VLOOKUP($A300,'sin-list 180320_update'!$A$2:$S$835,5,FALSE)="",NA(),VLOOKUP($A300,'sin-list 180320_update'!$A$2:$S$835,5,FALSE))),IF(VLOOKUP($C300,'sin-list 180320_update'!$B$2:$S$835,4,FALSE)="",NA(),VLOOKUP($C300,'sin-list 180320_update'!$B$2:$S$835,4,FALSE)))</f>
        <v>Classified CMR according to Annex VI of Regulation 1272/2008</v>
      </c>
      <c r="L300" s="76" t="str">
        <f>IF($C300="-",IF($A300="-",VLOOKUP($D300,'sin-list 180320_update'!$C$2:$S$835,6,FALSE),VLOOKUP($A300,'sin-list 180320_update'!$A$2:$S$835,8,FALSE)),VLOOKUP($C300,'sin-list 180320_update'!$B$2:$S$835,7,FALSE))</f>
        <v>Carc. 1B
Aquatic Acute 1
Aquatic Chronic 1
Muta. 2
Eye Dam. 1</v>
      </c>
      <c r="M300" s="76" t="str">
        <f>IF($C300="-",IF($A300="-",IF(VLOOKUP($D300,'sin-list 180320_update'!$C$2:$S$835,8,FALSE)="",NA(),VLOOKUP($D300,'sin-list 180320_update'!$C$2:$S$835,8,FALSE)),IF(VLOOKUP($A300,'sin-list 180320_update'!$A$2:$S$835,10,FALSE)="",NA(),VLOOKUP($A300,'sin-list 180320_update'!$A$2:$S$835,10,FALSE))),IF(VLOOKUP($C300,'sin-list 180320_update'!$B$2:$S$835,9,FALSE)="",NA(),VLOOKUP($C300,'sin-list 180320_update'!$B$2:$S$835,9,FALSE)))</f>
        <v>H350
H400
H410
H341
H318</v>
      </c>
      <c r="N300" s="76" t="e">
        <f>IF($C300="-",IF($A300="-",IF(VLOOKUP($D300,'REACH Bilaga XVII_update'!$A$5:$E$131,4,FALSE)="",NA(),VLOOKUP($D300,'REACH Bilaga XVII_update'!$A$5:$E$131,4,FALSE)),IF(VLOOKUP($A300,'REACH Bilaga XVII_update'!$C$5:$D$131,2,FALSE)="",NA(),VLOOKUP($A300,'REACH Bilaga XVII_update'!$C$5:$D$131,2,FALSE))),IF(VLOOKUP($C300,'REACH Bilaga XVII_update'!$B$5:$D$131,3,FALSE)="",NA(),VLOOKUP($C300,'REACH Bilaga XVII_update'!$B$5:$D$131,3,FALSE)))</f>
        <v>#N/A</v>
      </c>
      <c r="O300" s="76" t="e">
        <f>IF($C300="-",IF($A300="-",IF(VLOOKUP($D300,' REACH Bilaga 59_update'!$A$5:$E$210,5,FALSE)="",NA(),VLOOKUP($D300,' REACH Bilaga 59_update'!$A$5:$E$210,5,FALSE)),IF(VLOOKUP($A300,' REACH Bilaga 59_update'!$D$5:$E$210,2,FALSE)="",NA(),VLOOKUP($A300,' REACH Bilaga 59_update'!$D$5:$E$210,2,FALSE))),IF(VLOOKUP($C300,' REACH Bilaga 59_update'!$C$5:$E$210,3,FALSE)="",NA(),VLOOKUP($C300,' REACH Bilaga 59_update'!$C$5:$E$210,3,FALSE)))</f>
        <v>#N/A</v>
      </c>
      <c r="P300" s="76" t="str">
        <f>IF(C300="-",IF(A300="-",IFERROR(VLOOKUP($D300,' REACH Bilaga 59_update'!$A$5:$F$210,MATCH(Sammanfattning!P$1,' REACH Bilaga 59_update'!$A$4:$F$4,0),FALSE),VLOOKUP($D300,'REACH Bilaga XIV_update'!$A$4:$H$110,MATCH(Sammanfattning!P$1,'REACH Bilaga XIV_update'!$A$4:$H$4,0),FALSE)),IFERROR(VLOOKUP($A300,' REACH Bilaga 59_update'!$D$5:$F$210,MATCH(Sammanfattning!P$1,' REACH Bilaga 59_update'!$D$4:$F$4,0),FALSE),VLOOKUP($A300,'REACH Bilaga XIV_update'!$D$4:$H$110,MATCH(Sammanfattning!P$1,'REACH Bilaga XIV_update'!$D$4:$H$4,0),FALSE))),IFERROR(VLOOKUP($C300,' REACH Bilaga 59_update'!$C$5:$F$210,MATCH(Sammanfattning!P$1,' REACH Bilaga 59_update'!$C$4:$F$4,0),FALSE),VLOOKUP($C300,'REACH Bilaga XIV_update'!$C$4:$H$110,MATCH(Sammanfattning!P$1,'REACH Bilaga XIV_update'!$C$4:$H$4,0),FALSE)))</f>
        <v>Carcinogenic (Article 57a)</v>
      </c>
      <c r="Q300" s="76" t="e">
        <f>IF($C300="-",IF($A300="-",IF(VLOOKUP($D300,'REACH Bilaga XIV_update'!$A$5:$I$110,9,FALSE)="",NA(),VLOOKUP($D300,'REACH Bilaga XIV_update'!$A$5:$I$110,9,FALSE)),IF(VLOOKUP($A300,'REACH Bilaga XIV_update'!$D$5:$I$110,6,FALSE)="",NA(),VLOOKUP($A300,'REACH Bilaga XIV_update'!$D$5:$I$110,6,FALSE))),IF(VLOOKUP($C300,'REACH Bilaga XIV_update'!$C$5:$I$110,7,FALSE)="",NA(),VLOOKUP($C300,'REACH Bilaga XIV_update'!$C$5:$I$110,7,FALSE)))</f>
        <v>#N/A</v>
      </c>
      <c r="R300" s="76" t="e">
        <f>IF($C300="-",IF($A300="-",IF(VLOOKUP($D300,CoRAP_update!$A$5:$O$376,15,FALSE)="",NA(),VLOOKUP($D300,CoRAP_update!$A$5:$O$376,15,FALSE)),IF(VLOOKUP($A300,CoRAP_update!$D$5:$O$376,12,FALSE)="",NA(),VLOOKUP($A300,CoRAP_update!$D$5:$O$376,12,FALSE))),IF(VLOOKUP($C300,CoRAP_update!$C$5:$O$376,13,FALSE)="",NA(),VLOOKUP($C300,CoRAP_update!$C$5:$O$376,13,FALSE)))</f>
        <v>#N/A</v>
      </c>
      <c r="S300" s="144" t="e">
        <f>IF($C300="-",IF($A300="-",VLOOKUP($D300,CoRAP_update!$A$5:$J$376,MATCH(Sammanfattning!S$1,CoRAP_update!$A$4:$J$4,0),FALSE),VLOOKUP($A300,CoRAP_update!$D$5:$J$376,MATCH(Sammanfattning!S$1,CoRAP_update!$D$4:$J$4,0),FALSE)),VLOOKUP($C300,CoRAP_update!$C$5:$J$376,MATCH(Sammanfattning!S$1,CoRAP_update!$C$4:$J$4,0),FALSE))</f>
        <v>#N/A</v>
      </c>
      <c r="T300" s="76" t="e">
        <f>IF($A300="-",VLOOKUP($D300,EDC_update!$C$2:$F$450,4,FALSE),VLOOKUP($A300,EDC_update!$B$2:$F$450,5,FALSE))</f>
        <v>#N/A</v>
      </c>
      <c r="V300" s="78">
        <f>IF(IFERROR(SEARCH("PBT",P300),99)=99,IF(IFERROR(SEARCH("suspected PBT",S300),99)=99,IF(IFERROR(SEARCH("concluded to be PBT",K300),99)=99,IF(IFERROR(SEARCH("PBT",S300),99)=99,IF(IFERROR(SEARCH("PBT cand",L300),99)=99,IF(IFERROR(SEARCH("PBT",L300),99)=99,IF(IFERROR(SEARCH("persistent, bioackumulative and toxic properties",K300),99)=99,0,Scoring!$E$3),Scoring!$E$3),Scoring!$E$7),Scoring!$E$3),Scoring!$E$5),Scoring!$E$6),Scoring!$E$3)</f>
        <v>0</v>
      </c>
      <c r="W300" s="78">
        <f>IF(IFERROR(SEARCH("vPvB",P300),99)=99,IF(IFERROR(SEARCH("suspected pbt/vPvB",S300),99)=99,IF(IFERROR(SEARCH("vPvB",S300),99)=99,IF(IFERROR(SEARCH("concluded to be a vPvB",S300),99)=99,IF(IFERROR(SEARCH("identified as vPvB",K300),99)=99,IF(IFERROR(SEARCH("concluded to be a vPvB",K300),99)=99,IF(IFERROR(SEARCH("concluded to be both pbt and vPvB",S300),99)=99,IF(IFERROR(SEARCH("concluded to be both pbt and vPvB",K300),99)=99,0,Scoring!$E$5),Scoring!$E$5),Scoring!$E$5),Scoring!$E$5),Scoring!$E$5),Scoring!$E$4),Scoring!$E$6),Scoring!$E$4)</f>
        <v>0</v>
      </c>
      <c r="X300" s="78">
        <f>IF(IFERROR(SEARCH("H410",N300),99)=99,IF(IFERROR(SEARCH("H410",O300),99)=99,IF(IFERROR(SEARCH("H410",Q300),99)=99,IF(IFERROR(SEARCH("H410",M300),99)=99,IF(IFERROR(SEARCH("H410",R300),99)=99,IF(IFERROR(SEARCH("H411",N300),99)=99,IF(IFERROR(SEARCH("H411",O300),99)=99,IF(IFERROR(SEARCH("H411",Q300),99)=99,IF(IFERROR(SEARCH("H411",M300),99)=99,IF(IFERROR(SEARCH("H411",R300),99)=99,IF(IFERROR(SEARCH("H413",N300),99)=99,IF(IFERROR(SEARCH("H413",O300),99)=99,IF(IFERROR(SEARCH("H413",Q300),99)=99,IF(IFERROR(SEARCH("H413",M300),99)=99,IF(IFERROR(SEARCH("H413",R300),99)=99,IF(IFERROR(SEARCH("H412",N300),99)=99,IF(IFERROR(SEARCH("H412",O300),99)=99,IF(IFERROR(SEARCH("H412",Q300),99)=99,IF(IFERROR(SEARCH("H412",M300),99)=99,IF(IFERROR(SEARCH("H412",R300),99)=99,0,Scoring!$E$2),Scoring!$E$2),Scoring!$E$2),Scoring!$E$2),Scoring!$E$2),Scoring!$E$2),Scoring!$E$2),Scoring!$E$2),Scoring!$E$2),Scoring!$E$2),Scoring!$E$2),Scoring!$E$2),Scoring!$E$2),Scoring!$E$2),Scoring!$E$2),Scoring!$E$2),Scoring!$E$2),Scoring!$E$2),Scoring!$E$2),Scoring!$E$2)</f>
        <v>1</v>
      </c>
      <c r="Y300" s="78">
        <f>IF(IFERROR(SEARCH("CMR",K300),99)=99,IF(IFERROR(SEARCH("Suspected CMR",S300),99)=99,IF(IFERROR(SEARCH("CMR",S300),99)=99,0,Scoring!$E$8),Scoring!$E$9),Scoring!$E$8)</f>
        <v>3</v>
      </c>
      <c r="Z300" s="78">
        <f>IF(IFERROR(SEARCH("H350",N300),99)=99,IF(IFERROR(SEARCH("H350",O300),99)=99,IF(IFERROR(SEARCH("H350",Q300),99)=99,IF(IFERROR(SEARCH("H350",M300),99)=99,IF(IFERROR(SEARCH("H350",R300),99)=99,IF(IFERROR(SEARCH("H351",N300),99)=99,IF(IFERROR(SEARCH("H351",O300),99)=99,IF(IFERROR(SEARCH("H351",Q300),99)=99,IF(IFERROR(SEARCH("H351",M300),99)=99,IF(IFERROR(SEARCH("H351",R300),99)=99,IF(IFERROR(SEARCH("carcinogenic",P300),99)=99,IF(IFERROR(SEARCH("suspected carcinogenic",S300),99)=99,0,Scoring!$E$12),Scoring!$E$11),Scoring!$E$10),Scoring!$E$10),Scoring!$E$10),Scoring!$E$10),Scoring!$E$10),Scoring!$E$10),Scoring!$E$10),Scoring!$E$10),Scoring!$E$10),Scoring!$E$10)</f>
        <v>1</v>
      </c>
      <c r="AA300" s="78">
        <f>IF(IFERROR(SEARCH("H340",N300),99)=99,IF(IFERROR(SEARCH("H340",O300),99)=99,IF(IFERROR(SEARCH("H340",Q300),99)=99,IF(IFERROR(SEARCH("H340",M300),99)=99,IF(IFERROR(SEARCH("H340",R300),99)=99,IF(IFERROR(SEARCH("H341",N300),99)=99,IF(IFERROR(SEARCH("H341",O300),99)=99,IF(IFERROR(SEARCH("H341",Q300),99)=99,IF(IFERROR(SEARCH("H341",M300),99)=99,IF(IFERROR(SEARCH("H341",R300),99)=99,IF(IFERROR(SEARCH("mutagenic",P300),99)=99,IF(IFERROR(SEARCH("suspected mutagenic",S300),99)=99,0,Scoring!$E$15),Scoring!$E$14),Scoring!$E$13),Scoring!$E$13),Scoring!$E$13),Scoring!$E$13),Scoring!$E$13),Scoring!$E$13),Scoring!$E$13),Scoring!$E$13),Scoring!$E$13),Scoring!$E$13)</f>
        <v>1</v>
      </c>
      <c r="AB300" s="78">
        <f>IF(IFERROR(SEARCH("H360",N300),99)=99,IF(IFERROR(SEARCH("H360",O300),99)=99,IF(IFERROR(SEARCH("H360",Q300),99)=99,IF(IFERROR(SEARCH("H360",M300),99)=99,IF(IFERROR(SEARCH("H360",R300),99)=99,IF(IFERROR(SEARCH("H361",N300),99)=99,IF(IFERROR(SEARCH("H361",O300),99)=99,IF(IFERROR(SEARCH("H361",Q300),99)=99,IF(IFERROR(SEARCH("H361",M300),99)=99,IF(IFERROR(SEARCH("H361",R300),99)=99,IF(IFERROR(SEARCH("reproduction",P300),99)=99,IF(IFERROR(SEARCH("suspected reprotoxic",S300),99)=99,IF(IFERROR(SEARCH("reprotoxic",S300),99)=99,IF(IFERROR(SEARCH("reprotoxic",K300),99)=99,0,Scoring!$E$18),Scoring!$E$18),Scoring!$E$19),Scoring!$E$17),Scoring!$E$16),Scoring!$E$16),Scoring!$E$16),Scoring!$E$16),Scoring!$E$16),Scoring!$E$16),Scoring!$E$16),Scoring!$E$16),Scoring!$E$16),Scoring!$E$16)</f>
        <v>0</v>
      </c>
      <c r="AC300" s="78">
        <f>IF(IFERROR(SEARCH("57f",L300),99)=99,IF(IFERROR(SEARCH("57(f)",P300),99)=99,0,Scoring!$E$20),Scoring!$E$20)</f>
        <v>0</v>
      </c>
      <c r="AD300" s="78">
        <f>IF(IFERROR(SEARCH("CAT1",T300),99)=99,IF(IFERROR(SEARCH("CAT2",T300),99)=99,IF(IFERROR(SEARCH("CAT3",T300),99)=99,IF(IFERROR(SEARCH("concluded to be endocrine",K300),99)=99,IF(IFERROR(SEARCH("categorised as endocrine",K300),99)=99,IF(IFERROR(SEARCH("endocrine disrupting",P300),99)=99,IF(IFERROR(SEARCH("endocrine disrupting",K300),99)=99,IF(IFERROR(SEARCH("suspected endocrine",S300),99)=99,IF(IFERROR(SEARCH("potential endocrine",S300),99)=99,0,Scoring!$E$25),Scoring!$E$25),Scoring!$E$24),Scoring!$E$24),Scoring!$E$24),Scoring!$E$24),Scoring!$E$23),Scoring!$E$22),Scoring!$E$21)</f>
        <v>0</v>
      </c>
      <c r="AE300" s="78">
        <f>IF(IFERROR(SEARCH("suspected sensitiser",S300),99)=99,IF(IFERROR(SEARCH("sensitiser",S300),99)=99,IF(IFERROR(SEARCH("other hazard based concern",S300),99)=99,0,Scoring!$E$28),Scoring!$E$26),Scoring!$E$27)</f>
        <v>0</v>
      </c>
      <c r="AF300" s="78">
        <f>IF(IFERROR(M300,1)=1,IF(IFERROR(N300,1)=1,IF(IFERROR(O300,1)=1,IF(IFERROR(Q300,1)=1,IF(IFERROR(R300,1)=1,IF(IFERROR(T300,1)=1,IF(IFERROR(K300,1)=1,IF(IFERROR(P300,1)=1,IF(IFERROR(S300,1)=1,Scoring!$E$29,0),0),0),0),0),0),0),0),0)</f>
        <v>0</v>
      </c>
      <c r="AG300" s="78">
        <f t="shared" si="30"/>
        <v>4</v>
      </c>
      <c r="AI300" s="93"/>
      <c r="AJ300" s="94"/>
      <c r="AK300" s="76"/>
      <c r="AL300" s="75"/>
      <c r="AN300" s="79"/>
      <c r="AO300" s="79"/>
      <c r="AP300" s="79"/>
      <c r="AQ300" s="79"/>
      <c r="AR300" s="79"/>
      <c r="AS300" s="78"/>
      <c r="AU300" s="79">
        <f>IF(IFERROR(F300,99)=99,IF(IFERROR(G300,99)=99,IF(IFERROR(H300,99)=99,IF(IFERROR(I300,99)=99,IF(IFERROR(E300,99)=99,IF(IFERROR(J300,99)=99,0,Scoring!$B$7),Scoring!$B$3),Scoring!$B$2),Scoring!$B$6),Scoring!$B$5),Scoring!$B$4)</f>
        <v>1</v>
      </c>
      <c r="AV300" s="78">
        <f t="shared" si="31"/>
        <v>4</v>
      </c>
      <c r="AW300" s="78"/>
      <c r="AX300" s="66"/>
      <c r="AY300" s="78"/>
      <c r="AZ300" s="76"/>
      <c r="BA300" s="76"/>
      <c r="BB300" s="76"/>
    </row>
    <row r="301" spans="1:54" x14ac:dyDescent="0.25">
      <c r="A301" s="77" t="s">
        <v>3125</v>
      </c>
      <c r="B301" s="76" t="str">
        <f t="shared" si="32"/>
        <v>231-906-6</v>
      </c>
      <c r="C301" s="77" t="s">
        <v>2239</v>
      </c>
      <c r="D301" s="77" t="s">
        <v>2240</v>
      </c>
      <c r="E301" s="76" t="e">
        <f>IF(C301="-",IF(A301="-",VLOOKUP(D301,'sin-list 180320_update'!$C$2:$C$835,1,FALSE),VLOOKUP(A301,'sin-list 180320_update'!$A$2:$A$835,1,FALSE)),VLOOKUP(C301,'sin-list 180320_update'!$B$2:$B$835,1,FALSE))</f>
        <v>#N/A</v>
      </c>
      <c r="F301" s="76" t="e">
        <f>IF($C301="-",IF($A301="-",VLOOKUP($D301,'REACH Bilaga XVII_update'!$A$5:$A$131,1,FALSE),VLOOKUP($A301,'REACH Bilaga XVII_update'!$C$5:$C$131,1,FALSE)),VLOOKUP($C301,'REACH Bilaga XVII_update'!$B$5:$B$131,1,FALSE))</f>
        <v>#N/A</v>
      </c>
      <c r="G301" s="76" t="e">
        <f>IF($C301="-",IF($A301="-",VLOOKUP($D301,' REACH Bilaga 59_update'!$A$5:$A$210,1,FALSE),VLOOKUP($A301,' REACH Bilaga 59_update'!$D$5:$D$210,1,FALSE)),VLOOKUP($C301,' REACH Bilaga 59_update'!$C$5:$C$210,1,FALSE))</f>
        <v>#N/A</v>
      </c>
      <c r="H301" s="76" t="str">
        <f>IF($C301="-",IF($A301="-",VLOOKUP($D301,'REACH Bilaga XIV_update'!$A$5:$A$110,1,FALSE),VLOOKUP($A301,'REACH Bilaga XIV_update'!$D$5:$D$110,1,FALSE)),VLOOKUP($C301,'REACH Bilaga XIV_update'!$C$5:$C$110,1,FALSE))</f>
        <v>231-906-6</v>
      </c>
      <c r="I301" s="76" t="e">
        <f>IF($C301="-",IF($A301="-",VLOOKUP($D301,CoRAP_update!$A$5:$A$376,1,FALSE),VLOOKUP($A301,CoRAP_update!$D$5:$D$376,1,FALSE)),VLOOKUP($C301,CoRAP_update!$C$5:$C$376,1,FALSE))</f>
        <v>#N/A</v>
      </c>
      <c r="J301" s="76" t="e">
        <f>IF($C301="-",IF($A301="-",VLOOKUP($D301,EDC_update!$C$2:$C$450,1,FALSE),VLOOKUP($A301,EDC_update!$B$2:$B$450,1,FALSE)),VLOOKUP($C301,EDC_update!$L$2:$L$450,1,FALSE))</f>
        <v>#N/A</v>
      </c>
      <c r="K301" s="76" t="e">
        <f>IF($C301="-",IF($A301="-",IF(VLOOKUP($D301,'sin-list 180320_update'!$C$2:$S$835,3,FALSE)="",NA(),VLOOKUP($D301,'sin-list 180320_update'!$C$2:$S$835,3,FALSE)),IF(VLOOKUP($A301,'sin-list 180320_update'!$A$2:$S$835,5,FALSE)="",NA(),VLOOKUP($A301,'sin-list 180320_update'!$A$2:$S$835,5,FALSE))),IF(VLOOKUP($C301,'sin-list 180320_update'!$B$2:$S$835,4,FALSE)="",NA(),VLOOKUP($C301,'sin-list 180320_update'!$B$2:$S$835,4,FALSE)))</f>
        <v>#N/A</v>
      </c>
      <c r="L301" s="76" t="e">
        <f>IF($C301="-",IF($A301="-",VLOOKUP($D301,'sin-list 180320_update'!$C$2:$S$835,6,FALSE),VLOOKUP($A301,'sin-list 180320_update'!$A$2:$S$835,8,FALSE)),VLOOKUP($C301,'sin-list 180320_update'!$B$2:$S$835,7,FALSE))</f>
        <v>#N/A</v>
      </c>
      <c r="M301" s="76" t="e">
        <f>IF($C301="-",IF($A301="-",IF(VLOOKUP($D301,'sin-list 180320_update'!$C$2:$S$835,8,FALSE)="",NA(),VLOOKUP($D301,'sin-list 180320_update'!$C$2:$S$835,8,FALSE)),IF(VLOOKUP($A301,'sin-list 180320_update'!$A$2:$S$835,10,FALSE)="",NA(),VLOOKUP($A301,'sin-list 180320_update'!$A$2:$S$835,10,FALSE))),IF(VLOOKUP($C301,'sin-list 180320_update'!$B$2:$S$835,9,FALSE)="",NA(),VLOOKUP($C301,'sin-list 180320_update'!$B$2:$S$835,9,FALSE)))</f>
        <v>#N/A</v>
      </c>
      <c r="N301" s="76" t="e">
        <f>IF($C301="-",IF($A301="-",IF(VLOOKUP($D301,'REACH Bilaga XVII_update'!$A$5:$E$131,4,FALSE)="",NA(),VLOOKUP($D301,'REACH Bilaga XVII_update'!$A$5:$E$131,4,FALSE)),IF(VLOOKUP($A301,'REACH Bilaga XVII_update'!$C$5:$D$131,2,FALSE)="",NA(),VLOOKUP($A301,'REACH Bilaga XVII_update'!$C$5:$D$131,2,FALSE))),IF(VLOOKUP($C301,'REACH Bilaga XVII_update'!$B$5:$D$131,3,FALSE)="",NA(),VLOOKUP($C301,'REACH Bilaga XVII_update'!$B$5:$D$131,3,FALSE)))</f>
        <v>#N/A</v>
      </c>
      <c r="O301" s="76" t="e">
        <f>IF($C301="-",IF($A301="-",IF(VLOOKUP($D301,' REACH Bilaga 59_update'!$A$5:$E$210,5,FALSE)="",NA(),VLOOKUP($D301,' REACH Bilaga 59_update'!$A$5:$E$210,5,FALSE)),IF(VLOOKUP($A301,' REACH Bilaga 59_update'!$D$5:$E$210,2,FALSE)="",NA(),VLOOKUP($A301,' REACH Bilaga 59_update'!$D$5:$E$210,2,FALSE))),IF(VLOOKUP($C301,' REACH Bilaga 59_update'!$C$5:$E$210,3,FALSE)="",NA(),VLOOKUP($C301,' REACH Bilaga 59_update'!$C$5:$E$210,3,FALSE)))</f>
        <v>#N/A</v>
      </c>
      <c r="P301" s="76" t="str">
        <f>IF(C301="-",IF(A301="-",IFERROR(VLOOKUP($D301,' REACH Bilaga 59_update'!$A$5:$F$210,MATCH(Sammanfattning!P$1,' REACH Bilaga 59_update'!$A$4:$F$4,0),FALSE),VLOOKUP($D301,'REACH Bilaga XIV_update'!$A$4:$H$110,MATCH(Sammanfattning!P$1,'REACH Bilaga XIV_update'!$A$4:$H$4,0),FALSE)),IFERROR(VLOOKUP($A301,' REACH Bilaga 59_update'!$D$5:$F$210,MATCH(Sammanfattning!P$1,' REACH Bilaga 59_update'!$D$4:$F$4,0),FALSE),VLOOKUP($A301,'REACH Bilaga XIV_update'!$D$4:$H$110,MATCH(Sammanfattning!P$1,'REACH Bilaga XIV_update'!$D$4:$H$4,0),FALSE))),IFERROR(VLOOKUP($C301,' REACH Bilaga 59_update'!$C$5:$F$210,MATCH(Sammanfattning!P$1,' REACH Bilaga 59_update'!$C$4:$F$4,0),FALSE),VLOOKUP($C301,'REACH Bilaga XIV_update'!$C$4:$H$110,MATCH(Sammanfattning!P$1,'REACH Bilaga XIV_update'!$C$4:$H$4,0),FALSE)))</f>
        <v>Carcinogenic (Article 57a)#Mutagenic (Article 57b)#Toxic for reproduction (Article 57c)</v>
      </c>
      <c r="Q301" s="76" t="str">
        <f>IF($C301="-",IF($A301="-",IF(VLOOKUP($D301,'REACH Bilaga XIV_update'!$A$5:$I$110,9,FALSE)="",NA(),VLOOKUP($D301,'REACH Bilaga XIV_update'!$A$5:$I$110,9,FALSE)),IF(VLOOKUP($A301,'REACH Bilaga XIV_update'!$D$5:$I$110,6,FALSE)="",NA(),VLOOKUP($A301,'REACH Bilaga XIV_update'!$D$5:$I$110,6,FALSE))),IF(VLOOKUP($C301,'REACH Bilaga XIV_update'!$C$5:$I$110,7,FALSE)="",NA(),VLOOKUP($C301,'REACH Bilaga XIV_update'!$C$5:$I$110,7,FALSE)))</f>
        <v>H272
H350
H340
H360FD
H330
H301
H312
H372 **
H314
H334
H317
H400
H410</v>
      </c>
      <c r="R301" s="76" t="e">
        <f>IF($C301="-",IF($A301="-",IF(VLOOKUP($D301,CoRAP_update!$A$5:$O$376,15,FALSE)="",NA(),VLOOKUP($D301,CoRAP_update!$A$5:$O$376,15,FALSE)),IF(VLOOKUP($A301,CoRAP_update!$D$5:$O$376,12,FALSE)="",NA(),VLOOKUP($A301,CoRAP_update!$D$5:$O$376,12,FALSE))),IF(VLOOKUP($C301,CoRAP_update!$C$5:$O$376,13,FALSE)="",NA(),VLOOKUP($C301,CoRAP_update!$C$5:$O$376,13,FALSE)))</f>
        <v>#N/A</v>
      </c>
      <c r="S301" s="144" t="e">
        <f>IF($C301="-",IF($A301="-",VLOOKUP($D301,CoRAP_update!$A$5:$J$376,MATCH(Sammanfattning!S$1,CoRAP_update!$A$4:$J$4,0),FALSE),VLOOKUP($A301,CoRAP_update!$D$5:$J$376,MATCH(Sammanfattning!S$1,CoRAP_update!$D$4:$J$4,0),FALSE)),VLOOKUP($C301,CoRAP_update!$C$5:$J$376,MATCH(Sammanfattning!S$1,CoRAP_update!$C$4:$J$4,0),FALSE))</f>
        <v>#N/A</v>
      </c>
      <c r="T301" s="76" t="e">
        <f>IF($A301="-",VLOOKUP($D301,EDC_update!$C$2:$F$450,4,FALSE),VLOOKUP($A301,EDC_update!$B$2:$F$450,5,FALSE))</f>
        <v>#N/A</v>
      </c>
      <c r="V301" s="78">
        <f>IF(IFERROR(SEARCH("PBT",P301),99)=99,IF(IFERROR(SEARCH("suspected PBT",S301),99)=99,IF(IFERROR(SEARCH("concluded to be PBT",K301),99)=99,IF(IFERROR(SEARCH("PBT",S301),99)=99,IF(IFERROR(SEARCH("PBT cand",L301),99)=99,IF(IFERROR(SEARCH("PBT",L301),99)=99,IF(IFERROR(SEARCH("persistent, bioackumulative and toxic properties",K301),99)=99,0,Scoring!$E$3),Scoring!$E$3),Scoring!$E$7),Scoring!$E$3),Scoring!$E$5),Scoring!$E$6),Scoring!$E$3)</f>
        <v>0</v>
      </c>
      <c r="W301" s="78">
        <f>IF(IFERROR(SEARCH("vPvB",P301),99)=99,IF(IFERROR(SEARCH("suspected pbt/vPvB",S301),99)=99,IF(IFERROR(SEARCH("vPvB",S301),99)=99,IF(IFERROR(SEARCH("concluded to be a vPvB",S301),99)=99,IF(IFERROR(SEARCH("identified as vPvB",K301),99)=99,IF(IFERROR(SEARCH("concluded to be a vPvB",K301),99)=99,IF(IFERROR(SEARCH("concluded to be both pbt and vPvB",S301),99)=99,IF(IFERROR(SEARCH("concluded to be both pbt and vPvB",K301),99)=99,0,Scoring!$E$5),Scoring!$E$5),Scoring!$E$5),Scoring!$E$5),Scoring!$E$5),Scoring!$E$4),Scoring!$E$6),Scoring!$E$4)</f>
        <v>0</v>
      </c>
      <c r="X301" s="78">
        <f>IF(IFERROR(SEARCH("H410",N301),99)=99,IF(IFERROR(SEARCH("H410",O301),99)=99,IF(IFERROR(SEARCH("H410",Q301),99)=99,IF(IFERROR(SEARCH("H410",M301),99)=99,IF(IFERROR(SEARCH("H410",R301),99)=99,IF(IFERROR(SEARCH("H411",N301),99)=99,IF(IFERROR(SEARCH("H411",O301),99)=99,IF(IFERROR(SEARCH("H411",Q301),99)=99,IF(IFERROR(SEARCH("H411",M301),99)=99,IF(IFERROR(SEARCH("H411",R301),99)=99,IF(IFERROR(SEARCH("H413",N301),99)=99,IF(IFERROR(SEARCH("H413",O301),99)=99,IF(IFERROR(SEARCH("H413",Q301),99)=99,IF(IFERROR(SEARCH("H413",M301),99)=99,IF(IFERROR(SEARCH("H413",R301),99)=99,IF(IFERROR(SEARCH("H412",N301),99)=99,IF(IFERROR(SEARCH("H412",O301),99)=99,IF(IFERROR(SEARCH("H412",Q301),99)=99,IF(IFERROR(SEARCH("H412",M301),99)=99,IF(IFERROR(SEARCH("H412",R301),99)=99,0,Scoring!$E$2),Scoring!$E$2),Scoring!$E$2),Scoring!$E$2),Scoring!$E$2),Scoring!$E$2),Scoring!$E$2),Scoring!$E$2),Scoring!$E$2),Scoring!$E$2),Scoring!$E$2),Scoring!$E$2),Scoring!$E$2),Scoring!$E$2),Scoring!$E$2),Scoring!$E$2),Scoring!$E$2),Scoring!$E$2),Scoring!$E$2),Scoring!$E$2)</f>
        <v>1</v>
      </c>
      <c r="Y301" s="78">
        <f>IF(IFERROR(SEARCH("CMR",K301),99)=99,IF(IFERROR(SEARCH("Suspected CMR",S301),99)=99,IF(IFERROR(SEARCH("CMR",S301),99)=99,0,Scoring!$E$8),Scoring!$E$9),Scoring!$E$8)</f>
        <v>0</v>
      </c>
      <c r="Z301" s="78">
        <f>IF(IFERROR(SEARCH("H350",N301),99)=99,IF(IFERROR(SEARCH("H350",O301),99)=99,IF(IFERROR(SEARCH("H350",Q301),99)=99,IF(IFERROR(SEARCH("H350",M301),99)=99,IF(IFERROR(SEARCH("H350",R301),99)=99,IF(IFERROR(SEARCH("H351",N301),99)=99,IF(IFERROR(SEARCH("H351",O301),99)=99,IF(IFERROR(SEARCH("H351",Q301),99)=99,IF(IFERROR(SEARCH("H351",M301),99)=99,IF(IFERROR(SEARCH("H351",R301),99)=99,IF(IFERROR(SEARCH("carcinogenic",P301),99)=99,IF(IFERROR(SEARCH("suspected carcinogenic",S301),99)=99,0,Scoring!$E$12),Scoring!$E$11),Scoring!$E$10),Scoring!$E$10),Scoring!$E$10),Scoring!$E$10),Scoring!$E$10),Scoring!$E$10),Scoring!$E$10),Scoring!$E$10),Scoring!$E$10),Scoring!$E$10)</f>
        <v>1</v>
      </c>
      <c r="AA301" s="78">
        <f>IF(IFERROR(SEARCH("H340",N301),99)=99,IF(IFERROR(SEARCH("H340",O301),99)=99,IF(IFERROR(SEARCH("H340",Q301),99)=99,IF(IFERROR(SEARCH("H340",M301),99)=99,IF(IFERROR(SEARCH("H340",R301),99)=99,IF(IFERROR(SEARCH("H341",N301),99)=99,IF(IFERROR(SEARCH("H341",O301),99)=99,IF(IFERROR(SEARCH("H341",Q301),99)=99,IF(IFERROR(SEARCH("H341",M301),99)=99,IF(IFERROR(SEARCH("H341",R301),99)=99,IF(IFERROR(SEARCH("mutagenic",P301),99)=99,IF(IFERROR(SEARCH("suspected mutagenic",S301),99)=99,0,Scoring!$E$15),Scoring!$E$14),Scoring!$E$13),Scoring!$E$13),Scoring!$E$13),Scoring!$E$13),Scoring!$E$13),Scoring!$E$13),Scoring!$E$13),Scoring!$E$13),Scoring!$E$13),Scoring!$E$13)</f>
        <v>1</v>
      </c>
      <c r="AB301" s="78">
        <f>IF(IFERROR(SEARCH("H360",N301),99)=99,IF(IFERROR(SEARCH("H360",O301),99)=99,IF(IFERROR(SEARCH("H360",Q301),99)=99,IF(IFERROR(SEARCH("H360",M301),99)=99,IF(IFERROR(SEARCH("H360",R301),99)=99,IF(IFERROR(SEARCH("H361",N301),99)=99,IF(IFERROR(SEARCH("H361",O301),99)=99,IF(IFERROR(SEARCH("H361",Q301),99)=99,IF(IFERROR(SEARCH("H361",M301),99)=99,IF(IFERROR(SEARCH("H361",R301),99)=99,IF(IFERROR(SEARCH("reproduction",P301),99)=99,IF(IFERROR(SEARCH("suspected reprotoxic",S301),99)=99,IF(IFERROR(SEARCH("reprotoxic",S301),99)=99,IF(IFERROR(SEARCH("reprotoxic",K301),99)=99,0,Scoring!$E$18),Scoring!$E$18),Scoring!$E$19),Scoring!$E$17),Scoring!$E$16),Scoring!$E$16),Scoring!$E$16),Scoring!$E$16),Scoring!$E$16),Scoring!$E$16),Scoring!$E$16),Scoring!$E$16),Scoring!$E$16),Scoring!$E$16)</f>
        <v>1</v>
      </c>
      <c r="AC301" s="78">
        <f>IF(IFERROR(SEARCH("57f",L301),99)=99,IF(IFERROR(SEARCH("57(f)",P301),99)=99,0,Scoring!$E$20),Scoring!$E$20)</f>
        <v>0</v>
      </c>
      <c r="AD301" s="78">
        <f>IF(IFERROR(SEARCH("CAT1",T301),99)=99,IF(IFERROR(SEARCH("CAT2",T301),99)=99,IF(IFERROR(SEARCH("CAT3",T301),99)=99,IF(IFERROR(SEARCH("concluded to be endocrine",K301),99)=99,IF(IFERROR(SEARCH("categorised as endocrine",K301),99)=99,IF(IFERROR(SEARCH("endocrine disrupting",P301),99)=99,IF(IFERROR(SEARCH("endocrine disrupting",K301),99)=99,IF(IFERROR(SEARCH("suspected endocrine",S301),99)=99,IF(IFERROR(SEARCH("potential endocrine",S301),99)=99,0,Scoring!$E$25),Scoring!$E$25),Scoring!$E$24),Scoring!$E$24),Scoring!$E$24),Scoring!$E$24),Scoring!$E$23),Scoring!$E$22),Scoring!$E$21)</f>
        <v>0</v>
      </c>
      <c r="AE301" s="78">
        <f>IF(IFERROR(SEARCH("suspected sensitiser",S301),99)=99,IF(IFERROR(SEARCH("sensitiser",S301),99)=99,IF(IFERROR(SEARCH("other hazard based concern",S301),99)=99,0,Scoring!$E$28),Scoring!$E$26),Scoring!$E$27)</f>
        <v>0</v>
      </c>
      <c r="AF301" s="78">
        <f>IF(IFERROR(M301,1)=1,IF(IFERROR(N301,1)=1,IF(IFERROR(O301,1)=1,IF(IFERROR(Q301,1)=1,IF(IFERROR(R301,1)=1,IF(IFERROR(T301,1)=1,IF(IFERROR(K301,1)=1,IF(IFERROR(P301,1)=1,IF(IFERROR(S301,1)=1,Scoring!$E$29,0),0),0),0),0),0),0),0),0)</f>
        <v>0</v>
      </c>
      <c r="AG301" s="78">
        <f t="shared" si="30"/>
        <v>4</v>
      </c>
      <c r="AI301" s="93"/>
      <c r="AJ301" s="94"/>
      <c r="AK301" s="76"/>
      <c r="AL301" s="75"/>
      <c r="AN301" s="79"/>
      <c r="AO301" s="79"/>
      <c r="AP301" s="79"/>
      <c r="AQ301" s="79"/>
      <c r="AR301" s="79"/>
      <c r="AS301" s="78"/>
      <c r="AU301" s="79">
        <f>IF(IFERROR(F301,99)=99,IF(IFERROR(G301,99)=99,IF(IFERROR(H301,99)=99,IF(IFERROR(I301,99)=99,IF(IFERROR(E301,99)=99,IF(IFERROR(J301,99)=99,0,Scoring!$B$7),Scoring!$B$3),Scoring!$B$2),Scoring!$B$6),Scoring!$B$5),Scoring!$B$4)</f>
        <v>1</v>
      </c>
      <c r="AV301" s="78">
        <f t="shared" si="31"/>
        <v>4</v>
      </c>
      <c r="AW301" s="78"/>
      <c r="AX301" s="66"/>
      <c r="AY301" s="78"/>
      <c r="AZ301" s="76"/>
      <c r="BA301" s="76"/>
      <c r="BB301" s="76"/>
    </row>
    <row r="302" spans="1:54" x14ac:dyDescent="0.25">
      <c r="A302" s="77" t="s">
        <v>3122</v>
      </c>
      <c r="B302" s="76" t="str">
        <f t="shared" si="32"/>
        <v>233-139-2</v>
      </c>
      <c r="C302" s="77" t="s">
        <v>54</v>
      </c>
      <c r="D302" s="77" t="s">
        <v>55</v>
      </c>
      <c r="E302" s="76" t="str">
        <f>IF(C302="-",IF(A302="-",VLOOKUP(D302,'sin-list 180320_update'!$C$2:$C$835,1,FALSE),VLOOKUP(A302,'sin-list 180320_update'!$A$2:$A$835,1,FALSE)),VLOOKUP(C302,'sin-list 180320_update'!$B$2:$B$835,1,FALSE))</f>
        <v>233-139-2</v>
      </c>
      <c r="F302" s="76" t="e">
        <f>IF($C302="-",IF($A302="-",VLOOKUP($D302,'REACH Bilaga XVII_update'!$A$5:$A$131,1,FALSE),VLOOKUP($A302,'REACH Bilaga XVII_update'!$C$5:$C$131,1,FALSE)),VLOOKUP($C302,'REACH Bilaga XVII_update'!$B$5:$B$131,1,FALSE))</f>
        <v>#N/A</v>
      </c>
      <c r="G302" s="76" t="str">
        <f>IF($C302="-",IF($A302="-",VLOOKUP($D302,' REACH Bilaga 59_update'!$A$5:$A$210,1,FALSE),VLOOKUP($A302,' REACH Bilaga 59_update'!$D$5:$D$210,1,FALSE)),VLOOKUP($C302,' REACH Bilaga 59_update'!$C$5:$C$210,1,FALSE))</f>
        <v>233-139-2</v>
      </c>
      <c r="H302" s="76" t="e">
        <f>IF($C302="-",IF($A302="-",VLOOKUP($D302,'REACH Bilaga XIV_update'!$A$5:$A$110,1,FALSE),VLOOKUP($A302,'REACH Bilaga XIV_update'!$D$5:$D$110,1,FALSE)),VLOOKUP($C302,'REACH Bilaga XIV_update'!$C$5:$C$110,1,FALSE))</f>
        <v>#N/A</v>
      </c>
      <c r="I302" s="76" t="e">
        <f>IF($C302="-",IF($A302="-",VLOOKUP($D302,CoRAP_update!$A$5:$A$376,1,FALSE),VLOOKUP($A302,CoRAP_update!$D$5:$D$376,1,FALSE)),VLOOKUP($C302,CoRAP_update!$C$5:$C$376,1,FALSE))</f>
        <v>#N/A</v>
      </c>
      <c r="J302" s="76" t="e">
        <f>IF($C302="-",IF($A302="-",VLOOKUP($D302,EDC_update!$C$2:$C$450,1,FALSE),VLOOKUP($A302,EDC_update!$B$2:$B$450,1,FALSE)),VLOOKUP($C302,EDC_update!$L$2:$L$450,1,FALSE))</f>
        <v>#N/A</v>
      </c>
      <c r="K302" s="76" t="str">
        <f>IF($C302="-",IF($A302="-",IF(VLOOKUP($D302,'sin-list 180320_update'!$C$2:$S$835,3,FALSE)="",NA(),VLOOKUP($D302,'sin-list 180320_update'!$C$2:$S$835,3,FALSE)),IF(VLOOKUP($A302,'sin-list 180320_update'!$A$2:$S$835,5,FALSE)="",NA(),VLOOKUP($A302,'sin-list 180320_update'!$A$2:$S$835,5,FALSE))),IF(VLOOKUP($C302,'sin-list 180320_update'!$B$2:$S$835,4,FALSE)="",NA(),VLOOKUP($C302,'sin-list 180320_update'!$B$2:$S$835,4,FALSE)))</f>
        <v>Classified CMR according to Annex VI of Regulation 1272/2008</v>
      </c>
      <c r="L302" s="76" t="str">
        <f>IF($C302="-",IF($A302="-",VLOOKUP($D302,'sin-list 180320_update'!$C$2:$S$835,6,FALSE),VLOOKUP($A302,'sin-list 180320_update'!$A$2:$S$835,8,FALSE)),VLOOKUP($C302,'sin-list 180320_update'!$B$2:$S$835,7,FALSE))</f>
        <v>Repr. 1B</v>
      </c>
      <c r="M302" s="76" t="str">
        <f>IF($C302="-",IF($A302="-",IF(VLOOKUP($D302,'sin-list 180320_update'!$C$2:$S$835,8,FALSE)="",NA(),VLOOKUP($D302,'sin-list 180320_update'!$C$2:$S$835,8,FALSE)),IF(VLOOKUP($A302,'sin-list 180320_update'!$A$2:$S$835,10,FALSE)="",NA(),VLOOKUP($A302,'sin-list 180320_update'!$A$2:$S$835,10,FALSE))),IF(VLOOKUP($C302,'sin-list 180320_update'!$B$2:$S$835,9,FALSE)="",NA(),VLOOKUP($C302,'sin-list 180320_update'!$B$2:$S$835,9,FALSE)))</f>
        <v>H360FD</v>
      </c>
      <c r="N302" s="76" t="e">
        <f>IF($C302="-",IF($A302="-",IF(VLOOKUP($D302,'REACH Bilaga XVII_update'!$A$5:$E$131,4,FALSE)="",NA(),VLOOKUP($D302,'REACH Bilaga XVII_update'!$A$5:$E$131,4,FALSE)),IF(VLOOKUP($A302,'REACH Bilaga XVII_update'!$C$5:$D$131,2,FALSE)="",NA(),VLOOKUP($A302,'REACH Bilaga XVII_update'!$C$5:$D$131,2,FALSE))),IF(VLOOKUP($C302,'REACH Bilaga XVII_update'!$B$5:$D$131,3,FALSE)="",NA(),VLOOKUP($C302,'REACH Bilaga XVII_update'!$B$5:$D$131,3,FALSE)))</f>
        <v>#N/A</v>
      </c>
      <c r="O302" s="76" t="str">
        <f>IF($C302="-",IF($A302="-",IF(VLOOKUP($D302,' REACH Bilaga 59_update'!$A$5:$E$210,5,FALSE)="",NA(),VLOOKUP($D302,' REACH Bilaga 59_update'!$A$5:$E$210,5,FALSE)),IF(VLOOKUP($A302,' REACH Bilaga 59_update'!$D$5:$E$210,2,FALSE)="",NA(),VLOOKUP($A302,' REACH Bilaga 59_update'!$D$5:$E$210,2,FALSE))),IF(VLOOKUP($C302,' REACH Bilaga 59_update'!$C$5:$E$210,3,FALSE)="",NA(),VLOOKUP($C302,' REACH Bilaga 59_update'!$C$5:$E$210,3,FALSE)))</f>
        <v>H360FD</v>
      </c>
      <c r="P302" s="76" t="str">
        <f>IF(C302="-",IF(A302="-",IFERROR(VLOOKUP($D302,' REACH Bilaga 59_update'!$A$5:$F$210,MATCH(Sammanfattning!P$1,' REACH Bilaga 59_update'!$A$4:$F$4,0),FALSE),VLOOKUP($D302,'REACH Bilaga XIV_update'!$A$4:$H$110,MATCH(Sammanfattning!P$1,'REACH Bilaga XIV_update'!$A$4:$H$4,0),FALSE)),IFERROR(VLOOKUP($A302,' REACH Bilaga 59_update'!$D$5:$F$210,MATCH(Sammanfattning!P$1,' REACH Bilaga 59_update'!$D$4:$F$4,0),FALSE),VLOOKUP($A302,'REACH Bilaga XIV_update'!$D$4:$H$110,MATCH(Sammanfattning!P$1,'REACH Bilaga XIV_update'!$D$4:$H$4,0),FALSE))),IFERROR(VLOOKUP($C302,' REACH Bilaga 59_update'!$C$5:$F$210,MATCH(Sammanfattning!P$1,' REACH Bilaga 59_update'!$C$4:$F$4,0),FALSE),VLOOKUP($C302,'REACH Bilaga XIV_update'!$C$4:$H$110,MATCH(Sammanfattning!P$1,'REACH Bilaga XIV_update'!$C$4:$H$4,0),FALSE)))</f>
        <v>Toxic for reproduction (Article 57c)</v>
      </c>
      <c r="Q302" s="76" t="e">
        <f>IF($C302="-",IF($A302="-",IF(VLOOKUP($D302,'REACH Bilaga XIV_update'!$A$5:$I$110,9,FALSE)="",NA(),VLOOKUP($D302,'REACH Bilaga XIV_update'!$A$5:$I$110,9,FALSE)),IF(VLOOKUP($A302,'REACH Bilaga XIV_update'!$D$5:$I$110,6,FALSE)="",NA(),VLOOKUP($A302,'REACH Bilaga XIV_update'!$D$5:$I$110,6,FALSE))),IF(VLOOKUP($C302,'REACH Bilaga XIV_update'!$C$5:$I$110,7,FALSE)="",NA(),VLOOKUP($C302,'REACH Bilaga XIV_update'!$C$5:$I$110,7,FALSE)))</f>
        <v>#N/A</v>
      </c>
      <c r="R302" s="76" t="e">
        <f>IF($C302="-",IF($A302="-",IF(VLOOKUP($D302,CoRAP_update!$A$5:$O$376,15,FALSE)="",NA(),VLOOKUP($D302,CoRAP_update!$A$5:$O$376,15,FALSE)),IF(VLOOKUP($A302,CoRAP_update!$D$5:$O$376,12,FALSE)="",NA(),VLOOKUP($A302,CoRAP_update!$D$5:$O$376,12,FALSE))),IF(VLOOKUP($C302,CoRAP_update!$C$5:$O$376,13,FALSE)="",NA(),VLOOKUP($C302,CoRAP_update!$C$5:$O$376,13,FALSE)))</f>
        <v>#N/A</v>
      </c>
      <c r="S302" s="144" t="e">
        <f>IF($C302="-",IF($A302="-",VLOOKUP($D302,CoRAP_update!$A$5:$J$376,MATCH(Sammanfattning!S$1,CoRAP_update!$A$4:$J$4,0),FALSE),VLOOKUP($A302,CoRAP_update!$D$5:$J$376,MATCH(Sammanfattning!S$1,CoRAP_update!$D$4:$J$4,0),FALSE)),VLOOKUP($C302,CoRAP_update!$C$5:$J$376,MATCH(Sammanfattning!S$1,CoRAP_update!$C$4:$J$4,0),FALSE))</f>
        <v>#N/A</v>
      </c>
      <c r="T302" s="76" t="str">
        <f>IF($A302="-",VLOOKUP($D302,EDC_update!$C$2:$F$450,4,FALSE),VLOOKUP($A302,EDC_update!$B$2:$F$450,5,FALSE))</f>
        <v>CAT1</v>
      </c>
      <c r="V302" s="78">
        <f>IF(IFERROR(SEARCH("PBT",P302),99)=99,IF(IFERROR(SEARCH("suspected PBT",S302),99)=99,IF(IFERROR(SEARCH("concluded to be PBT",K302),99)=99,IF(IFERROR(SEARCH("PBT",S302),99)=99,IF(IFERROR(SEARCH("PBT cand",L302),99)=99,IF(IFERROR(SEARCH("PBT",L302),99)=99,IF(IFERROR(SEARCH("persistent, bioackumulative and toxic properties",K302),99)=99,0,Scoring!$E$3),Scoring!$E$3),Scoring!$E$7),Scoring!$E$3),Scoring!$E$5),Scoring!$E$6),Scoring!$E$3)</f>
        <v>0</v>
      </c>
      <c r="W302" s="78">
        <f>IF(IFERROR(SEARCH("vPvB",P302),99)=99,IF(IFERROR(SEARCH("suspected pbt/vPvB",S302),99)=99,IF(IFERROR(SEARCH("vPvB",S302),99)=99,IF(IFERROR(SEARCH("concluded to be a vPvB",S302),99)=99,IF(IFERROR(SEARCH("identified as vPvB",K302),99)=99,IF(IFERROR(SEARCH("concluded to be a vPvB",K302),99)=99,IF(IFERROR(SEARCH("concluded to be both pbt and vPvB",S302),99)=99,IF(IFERROR(SEARCH("concluded to be both pbt and vPvB",K302),99)=99,0,Scoring!$E$5),Scoring!$E$5),Scoring!$E$5),Scoring!$E$5),Scoring!$E$5),Scoring!$E$4),Scoring!$E$6),Scoring!$E$4)</f>
        <v>0</v>
      </c>
      <c r="X302" s="78">
        <f>IF(IFERROR(SEARCH("H410",N302),99)=99,IF(IFERROR(SEARCH("H410",O302),99)=99,IF(IFERROR(SEARCH("H410",Q302),99)=99,IF(IFERROR(SEARCH("H410",M302),99)=99,IF(IFERROR(SEARCH("H410",R302),99)=99,IF(IFERROR(SEARCH("H411",N302),99)=99,IF(IFERROR(SEARCH("H411",O302),99)=99,IF(IFERROR(SEARCH("H411",Q302),99)=99,IF(IFERROR(SEARCH("H411",M302),99)=99,IF(IFERROR(SEARCH("H411",R302),99)=99,IF(IFERROR(SEARCH("H413",N302),99)=99,IF(IFERROR(SEARCH("H413",O302),99)=99,IF(IFERROR(SEARCH("H413",Q302),99)=99,IF(IFERROR(SEARCH("H413",M302),99)=99,IF(IFERROR(SEARCH("H413",R302),99)=99,IF(IFERROR(SEARCH("H412",N302),99)=99,IF(IFERROR(SEARCH("H412",O302),99)=99,IF(IFERROR(SEARCH("H412",Q302),99)=99,IF(IFERROR(SEARCH("H412",M302),99)=99,IF(IFERROR(SEARCH("H412",R302),99)=99,0,Scoring!$E$2),Scoring!$E$2),Scoring!$E$2),Scoring!$E$2),Scoring!$E$2),Scoring!$E$2),Scoring!$E$2),Scoring!$E$2),Scoring!$E$2),Scoring!$E$2),Scoring!$E$2),Scoring!$E$2),Scoring!$E$2),Scoring!$E$2),Scoring!$E$2),Scoring!$E$2),Scoring!$E$2),Scoring!$E$2),Scoring!$E$2),Scoring!$E$2)</f>
        <v>0</v>
      </c>
      <c r="Y302" s="78">
        <f>IF(IFERROR(SEARCH("CMR",K302),99)=99,IF(IFERROR(SEARCH("Suspected CMR",S302),99)=99,IF(IFERROR(SEARCH("CMR",S302),99)=99,0,Scoring!$E$8),Scoring!$E$9),Scoring!$E$8)</f>
        <v>3</v>
      </c>
      <c r="Z302" s="78">
        <f>IF(IFERROR(SEARCH("H350",N302),99)=99,IF(IFERROR(SEARCH("H350",O302),99)=99,IF(IFERROR(SEARCH("H350",Q302),99)=99,IF(IFERROR(SEARCH("H350",M302),99)=99,IF(IFERROR(SEARCH("H350",R302),99)=99,IF(IFERROR(SEARCH("H351",N302),99)=99,IF(IFERROR(SEARCH("H351",O302),99)=99,IF(IFERROR(SEARCH("H351",Q302),99)=99,IF(IFERROR(SEARCH("H351",M302),99)=99,IF(IFERROR(SEARCH("H351",R302),99)=99,IF(IFERROR(SEARCH("carcinogenic",P302),99)=99,IF(IFERROR(SEARCH("suspected carcinogenic",S302),99)=99,0,Scoring!$E$12),Scoring!$E$11),Scoring!$E$10),Scoring!$E$10),Scoring!$E$10),Scoring!$E$10),Scoring!$E$10),Scoring!$E$10),Scoring!$E$10),Scoring!$E$10),Scoring!$E$10),Scoring!$E$10)</f>
        <v>0</v>
      </c>
      <c r="AA302" s="78">
        <f>IF(IFERROR(SEARCH("H340",N302),99)=99,IF(IFERROR(SEARCH("H340",O302),99)=99,IF(IFERROR(SEARCH("H340",Q302),99)=99,IF(IFERROR(SEARCH("H340",M302),99)=99,IF(IFERROR(SEARCH("H340",R302),99)=99,IF(IFERROR(SEARCH("H341",N302),99)=99,IF(IFERROR(SEARCH("H341",O302),99)=99,IF(IFERROR(SEARCH("H341",Q302),99)=99,IF(IFERROR(SEARCH("H341",M302),99)=99,IF(IFERROR(SEARCH("H341",R302),99)=99,IF(IFERROR(SEARCH("mutagenic",P302),99)=99,IF(IFERROR(SEARCH("suspected mutagenic",S302),99)=99,0,Scoring!$E$15),Scoring!$E$14),Scoring!$E$13),Scoring!$E$13),Scoring!$E$13),Scoring!$E$13),Scoring!$E$13),Scoring!$E$13),Scoring!$E$13),Scoring!$E$13),Scoring!$E$13),Scoring!$E$13)</f>
        <v>0</v>
      </c>
      <c r="AB302" s="78">
        <f>IF(IFERROR(SEARCH("H360",N302),99)=99,IF(IFERROR(SEARCH("H360",O302),99)=99,IF(IFERROR(SEARCH("H360",Q302),99)=99,IF(IFERROR(SEARCH("H360",M302),99)=99,IF(IFERROR(SEARCH("H360",R302),99)=99,IF(IFERROR(SEARCH("H361",N302),99)=99,IF(IFERROR(SEARCH("H361",O302),99)=99,IF(IFERROR(SEARCH("H361",Q302),99)=99,IF(IFERROR(SEARCH("H361",M302),99)=99,IF(IFERROR(SEARCH("H361",R302),99)=99,IF(IFERROR(SEARCH("reproduction",P302),99)=99,IF(IFERROR(SEARCH("suspected reprotoxic",S302),99)=99,IF(IFERROR(SEARCH("reprotoxic",S302),99)=99,IF(IFERROR(SEARCH("reprotoxic",K302),99)=99,0,Scoring!$E$18),Scoring!$E$18),Scoring!$E$19),Scoring!$E$17),Scoring!$E$16),Scoring!$E$16),Scoring!$E$16),Scoring!$E$16),Scoring!$E$16),Scoring!$E$16),Scoring!$E$16),Scoring!$E$16),Scoring!$E$16),Scoring!$E$16)</f>
        <v>1</v>
      </c>
      <c r="AC302" s="78">
        <f>IF(IFERROR(SEARCH("57f",L302),99)=99,IF(IFERROR(SEARCH("57(f)",P302),99)=99,0,Scoring!$E$20),Scoring!$E$20)</f>
        <v>0</v>
      </c>
      <c r="AD302" s="78">
        <f>IF(IFERROR(SEARCH("CAT1",T302),99)=99,IF(IFERROR(SEARCH("CAT2",T302),99)=99,IF(IFERROR(SEARCH("CAT3",T302),99)=99,IF(IFERROR(SEARCH("concluded to be endocrine",K302),99)=99,IF(IFERROR(SEARCH("categorised as endocrine",K302),99)=99,IF(IFERROR(SEARCH("endocrine disrupting",P302),99)=99,IF(IFERROR(SEARCH("endocrine disrupting",K302),99)=99,IF(IFERROR(SEARCH("suspected endocrine",S302),99)=99,IF(IFERROR(SEARCH("potential endocrine",S302),99)=99,0,Scoring!$E$25),Scoring!$E$25),Scoring!$E$24),Scoring!$E$24),Scoring!$E$24),Scoring!$E$24),Scoring!$E$23),Scoring!$E$22),Scoring!$E$21)</f>
        <v>1</v>
      </c>
      <c r="AE302" s="78">
        <f>IF(IFERROR(SEARCH("suspected sensitiser",S302),99)=99,IF(IFERROR(SEARCH("sensitiser",S302),99)=99,IF(IFERROR(SEARCH("other hazard based concern",S302),99)=99,0,Scoring!$E$28),Scoring!$E$26),Scoring!$E$27)</f>
        <v>0</v>
      </c>
      <c r="AF302" s="78">
        <f>IF(IFERROR(M302,1)=1,IF(IFERROR(N302,1)=1,IF(IFERROR(O302,1)=1,IF(IFERROR(Q302,1)=1,IF(IFERROR(R302,1)=1,IF(IFERROR(T302,1)=1,IF(IFERROR(K302,1)=1,IF(IFERROR(P302,1)=1,IF(IFERROR(S302,1)=1,Scoring!$E$29,0),0),0),0),0),0),0),0),0)</f>
        <v>0</v>
      </c>
      <c r="AG302" s="78">
        <f t="shared" si="30"/>
        <v>4</v>
      </c>
      <c r="AI302" s="93"/>
      <c r="AJ302" s="94"/>
      <c r="AK302" s="76"/>
      <c r="AL302" s="75"/>
      <c r="AN302" s="79"/>
      <c r="AO302" s="79"/>
      <c r="AP302" s="79"/>
      <c r="AQ302" s="79"/>
      <c r="AR302" s="79"/>
      <c r="AS302" s="78"/>
      <c r="AU302" s="79">
        <f>IF(IFERROR(F302,99)=99,IF(IFERROR(G302,99)=99,IF(IFERROR(H302,99)=99,IF(IFERROR(I302,99)=99,IF(IFERROR(E302,99)=99,IF(IFERROR(J302,99)=99,0,Scoring!$B$7),Scoring!$B$3),Scoring!$B$2),Scoring!$B$6),Scoring!$B$5),Scoring!$B$4)</f>
        <v>1</v>
      </c>
      <c r="AV302" s="78">
        <f t="shared" si="31"/>
        <v>4</v>
      </c>
      <c r="AW302" s="78"/>
      <c r="AX302" s="66"/>
      <c r="AY302" s="78"/>
      <c r="AZ302" s="76"/>
      <c r="BA302" s="76"/>
      <c r="BB302" s="76"/>
    </row>
    <row r="303" spans="1:54" x14ac:dyDescent="0.25">
      <c r="A303" s="77" t="s">
        <v>7479</v>
      </c>
      <c r="B303" s="76" t="str">
        <f t="shared" si="32"/>
        <v>236-690-7</v>
      </c>
      <c r="C303" s="77" t="s">
        <v>756</v>
      </c>
      <c r="D303" s="77" t="s">
        <v>757</v>
      </c>
      <c r="E303" s="76" t="str">
        <f>IF(C303="-",IF(A303="-",VLOOKUP(D303,'sin-list 180320_update'!$C$2:$C$835,1,FALSE),VLOOKUP(A303,'sin-list 180320_update'!$A$2:$A$835,1,FALSE)),VLOOKUP(C303,'sin-list 180320_update'!$B$2:$B$835,1,FALSE))</f>
        <v>236-690-7</v>
      </c>
      <c r="F303" s="76" t="e">
        <f>IF($C303="-",IF($A303="-",VLOOKUP($D303,'REACH Bilaga XVII_update'!$A$5:$A$131,1,FALSE),VLOOKUP($A303,'REACH Bilaga XVII_update'!$C$5:$C$131,1,FALSE)),VLOOKUP($C303,'REACH Bilaga XVII_update'!$B$5:$B$131,1,FALSE))</f>
        <v>#N/A</v>
      </c>
      <c r="G303" s="76" t="e">
        <f>IF($C303="-",IF($A303="-",VLOOKUP($D303,' REACH Bilaga 59_update'!$A$5:$A$210,1,FALSE),VLOOKUP($A303,' REACH Bilaga 59_update'!$D$5:$D$210,1,FALSE)),VLOOKUP($C303,' REACH Bilaga 59_update'!$C$5:$C$210,1,FALSE))</f>
        <v>#N/A</v>
      </c>
      <c r="H303" s="76" t="e">
        <f>IF($C303="-",IF($A303="-",VLOOKUP($D303,'REACH Bilaga XIV_update'!$A$5:$A$110,1,FALSE),VLOOKUP($A303,'REACH Bilaga XIV_update'!$D$5:$D$110,1,FALSE)),VLOOKUP($C303,'REACH Bilaga XIV_update'!$C$5:$C$110,1,FALSE))</f>
        <v>#N/A</v>
      </c>
      <c r="I303" s="76" t="e">
        <f>IF($C303="-",IF($A303="-",VLOOKUP($D303,CoRAP_update!$A$5:$A$376,1,FALSE),VLOOKUP($A303,CoRAP_update!$D$5:$D$376,1,FALSE)),VLOOKUP($C303,CoRAP_update!$C$5:$C$376,1,FALSE))</f>
        <v>#N/A</v>
      </c>
      <c r="J303" s="76" t="e">
        <f>IF($C303="-",IF($A303="-",VLOOKUP($D303,EDC_update!$C$2:$C$450,1,FALSE),VLOOKUP($A303,EDC_update!$B$2:$B$450,1,FALSE)),VLOOKUP($C303,EDC_update!$L$2:$L$450,1,FALSE))</f>
        <v>#N/A</v>
      </c>
      <c r="K303" s="76" t="str">
        <f>IF($C303="-",IF($A303="-",IF(VLOOKUP($D303,'sin-list 180320_update'!$C$2:$S$835,3,FALSE)="",NA(),VLOOKUP($D303,'sin-list 180320_update'!$C$2:$S$835,3,FALSE)),IF(VLOOKUP($A303,'sin-list 180320_update'!$A$2:$S$835,5,FALSE)="",NA(),VLOOKUP($A303,'sin-list 180320_update'!$A$2:$S$835,5,FALSE))),IF(VLOOKUP($C303,'sin-list 180320_update'!$B$2:$S$835,4,FALSE)="",NA(),VLOOKUP($C303,'sin-list 180320_update'!$B$2:$S$835,4,FALSE)))</f>
        <v>Classified CMR according to Annex VI of Regulation 1272/2008</v>
      </c>
      <c r="L303" s="76" t="str">
        <f>IF($C303="-",IF($A303="-",VLOOKUP($D303,'sin-list 180320_update'!$C$2:$S$835,6,FALSE),VLOOKUP($A303,'sin-list 180320_update'!$A$2:$S$835,8,FALSE)),VLOOKUP($C303,'sin-list 180320_update'!$B$2:$S$835,7,FALSE))</f>
        <v>Carc. 1B
Acute Tox. 3 *
Acute Tox. 3 *
Acute Tox. 3 *
Skin Sens. 1
Aquatic Acute 1
Aquatic Chronic 1</v>
      </c>
      <c r="M303" s="76" t="str">
        <f>IF($C303="-",IF($A303="-",IF(VLOOKUP($D303,'sin-list 180320_update'!$C$2:$S$835,8,FALSE)="",NA(),VLOOKUP($D303,'sin-list 180320_update'!$C$2:$S$835,8,FALSE)),IF(VLOOKUP($A303,'sin-list 180320_update'!$A$2:$S$835,10,FALSE)="",NA(),VLOOKUP($A303,'sin-list 180320_update'!$A$2:$S$835,10,FALSE))),IF(VLOOKUP($C303,'sin-list 180320_update'!$B$2:$S$835,9,FALSE)="",NA(),VLOOKUP($C303,'sin-list 180320_update'!$B$2:$S$835,9,FALSE)))</f>
        <v>H350
H331
H311
H301
H317
H400
H410</v>
      </c>
      <c r="N303" s="76" t="e">
        <f>IF($C303="-",IF($A303="-",IF(VLOOKUP($D303,'REACH Bilaga XVII_update'!$A$5:$E$131,4,FALSE)="",NA(),VLOOKUP($D303,'REACH Bilaga XVII_update'!$A$5:$E$131,4,FALSE)),IF(VLOOKUP($A303,'REACH Bilaga XVII_update'!$C$5:$D$131,2,FALSE)="",NA(),VLOOKUP($A303,'REACH Bilaga XVII_update'!$C$5:$D$131,2,FALSE))),IF(VLOOKUP($C303,'REACH Bilaga XVII_update'!$B$5:$D$131,3,FALSE)="",NA(),VLOOKUP($C303,'REACH Bilaga XVII_update'!$B$5:$D$131,3,FALSE)))</f>
        <v>#N/A</v>
      </c>
      <c r="O303" s="76" t="e">
        <f>IF($C303="-",IF($A303="-",IF(VLOOKUP($D303,' REACH Bilaga 59_update'!$A$5:$E$210,5,FALSE)="",NA(),VLOOKUP($D303,' REACH Bilaga 59_update'!$A$5:$E$210,5,FALSE)),IF(VLOOKUP($A303,' REACH Bilaga 59_update'!$D$5:$E$210,2,FALSE)="",NA(),VLOOKUP($A303,' REACH Bilaga 59_update'!$D$5:$E$210,2,FALSE))),IF(VLOOKUP($C303,' REACH Bilaga 59_update'!$C$5:$E$210,3,FALSE)="",NA(),VLOOKUP($C303,' REACH Bilaga 59_update'!$C$5:$E$210,3,FALSE)))</f>
        <v>#N/A</v>
      </c>
      <c r="P303" s="76" t="e">
        <f>IF(C303="-",IF(A303="-",IFERROR(VLOOKUP($D303,' REACH Bilaga 59_update'!$A$5:$F$210,MATCH(Sammanfattning!P$1,' REACH Bilaga 59_update'!$A$4:$F$4,0),FALSE),VLOOKUP($D303,'REACH Bilaga XIV_update'!$A$4:$H$110,MATCH(Sammanfattning!P$1,'REACH Bilaga XIV_update'!$A$4:$H$4,0),FALSE)),IFERROR(VLOOKUP($A303,' REACH Bilaga 59_update'!$D$5:$F$210,MATCH(Sammanfattning!P$1,' REACH Bilaga 59_update'!$D$4:$F$4,0),FALSE),VLOOKUP($A303,'REACH Bilaga XIV_update'!$D$4:$H$110,MATCH(Sammanfattning!P$1,'REACH Bilaga XIV_update'!$D$4:$H$4,0),FALSE))),IFERROR(VLOOKUP($C303,' REACH Bilaga 59_update'!$C$5:$F$210,MATCH(Sammanfattning!P$1,' REACH Bilaga 59_update'!$C$4:$F$4,0),FALSE),VLOOKUP($C303,'REACH Bilaga XIV_update'!$C$4:$H$110,MATCH(Sammanfattning!P$1,'REACH Bilaga XIV_update'!$C$4:$H$4,0),FALSE)))</f>
        <v>#N/A</v>
      </c>
      <c r="Q303" s="76" t="e">
        <f>IF($C303="-",IF($A303="-",IF(VLOOKUP($D303,'REACH Bilaga XIV_update'!$A$5:$I$110,9,FALSE)="",NA(),VLOOKUP($D303,'REACH Bilaga XIV_update'!$A$5:$I$110,9,FALSE)),IF(VLOOKUP($A303,'REACH Bilaga XIV_update'!$D$5:$I$110,6,FALSE)="",NA(),VLOOKUP($A303,'REACH Bilaga XIV_update'!$D$5:$I$110,6,FALSE))),IF(VLOOKUP($C303,'REACH Bilaga XIV_update'!$C$5:$I$110,7,FALSE)="",NA(),VLOOKUP($C303,'REACH Bilaga XIV_update'!$C$5:$I$110,7,FALSE)))</f>
        <v>#N/A</v>
      </c>
      <c r="R303" s="76" t="e">
        <f>IF($C303="-",IF($A303="-",IF(VLOOKUP($D303,CoRAP_update!$A$5:$O$376,15,FALSE)="",NA(),VLOOKUP($D303,CoRAP_update!$A$5:$O$376,15,FALSE)),IF(VLOOKUP($A303,CoRAP_update!$D$5:$O$376,12,FALSE)="",NA(),VLOOKUP($A303,CoRAP_update!$D$5:$O$376,12,FALSE))),IF(VLOOKUP($C303,CoRAP_update!$C$5:$O$376,13,FALSE)="",NA(),VLOOKUP($C303,CoRAP_update!$C$5:$O$376,13,FALSE)))</f>
        <v>#N/A</v>
      </c>
      <c r="S303" s="144" t="e">
        <f>IF($C303="-",IF($A303="-",VLOOKUP($D303,CoRAP_update!$A$5:$J$376,MATCH(Sammanfattning!S$1,CoRAP_update!$A$4:$J$4,0),FALSE),VLOOKUP($A303,CoRAP_update!$D$5:$J$376,MATCH(Sammanfattning!S$1,CoRAP_update!$D$4:$J$4,0),FALSE)),VLOOKUP($C303,CoRAP_update!$C$5:$J$376,MATCH(Sammanfattning!S$1,CoRAP_update!$C$4:$J$4,0),FALSE))</f>
        <v>#N/A</v>
      </c>
      <c r="T303" s="76" t="e">
        <f>IF($A303="-",VLOOKUP($D303,EDC_update!$C$2:$F$450,4,FALSE),VLOOKUP($A303,EDC_update!$B$2:$F$450,5,FALSE))</f>
        <v>#N/A</v>
      </c>
      <c r="V303" s="78">
        <f>IF(IFERROR(SEARCH("PBT",P303),99)=99,IF(IFERROR(SEARCH("suspected PBT",S303),99)=99,IF(IFERROR(SEARCH("concluded to be PBT",K303),99)=99,IF(IFERROR(SEARCH("PBT",S303),99)=99,IF(IFERROR(SEARCH("PBT cand",L303),99)=99,IF(IFERROR(SEARCH("PBT",L303),99)=99,IF(IFERROR(SEARCH("persistent, bioackumulative and toxic properties",K303),99)=99,0,Scoring!$E$3),Scoring!$E$3),Scoring!$E$7),Scoring!$E$3),Scoring!$E$5),Scoring!$E$6),Scoring!$E$3)</f>
        <v>0</v>
      </c>
      <c r="W303" s="78">
        <f>IF(IFERROR(SEARCH("vPvB",P303),99)=99,IF(IFERROR(SEARCH("suspected pbt/vPvB",S303),99)=99,IF(IFERROR(SEARCH("vPvB",S303),99)=99,IF(IFERROR(SEARCH("concluded to be a vPvB",S303),99)=99,IF(IFERROR(SEARCH("identified as vPvB",K303),99)=99,IF(IFERROR(SEARCH("concluded to be a vPvB",K303),99)=99,IF(IFERROR(SEARCH("concluded to be both pbt and vPvB",S303),99)=99,IF(IFERROR(SEARCH("concluded to be both pbt and vPvB",K303),99)=99,0,Scoring!$E$5),Scoring!$E$5),Scoring!$E$5),Scoring!$E$5),Scoring!$E$5),Scoring!$E$4),Scoring!$E$6),Scoring!$E$4)</f>
        <v>0</v>
      </c>
      <c r="X303" s="78">
        <f>IF(IFERROR(SEARCH("H410",N303),99)=99,IF(IFERROR(SEARCH("H410",O303),99)=99,IF(IFERROR(SEARCH("H410",Q303),99)=99,IF(IFERROR(SEARCH("H410",M303),99)=99,IF(IFERROR(SEARCH("H410",R303),99)=99,IF(IFERROR(SEARCH("H411",N303),99)=99,IF(IFERROR(SEARCH("H411",O303),99)=99,IF(IFERROR(SEARCH("H411",Q303),99)=99,IF(IFERROR(SEARCH("H411",M303),99)=99,IF(IFERROR(SEARCH("H411",R303),99)=99,IF(IFERROR(SEARCH("H413",N303),99)=99,IF(IFERROR(SEARCH("H413",O303),99)=99,IF(IFERROR(SEARCH("H413",Q303),99)=99,IF(IFERROR(SEARCH("H413",M303),99)=99,IF(IFERROR(SEARCH("H413",R303),99)=99,IF(IFERROR(SEARCH("H412",N303),99)=99,IF(IFERROR(SEARCH("H412",O303),99)=99,IF(IFERROR(SEARCH("H412",Q303),99)=99,IF(IFERROR(SEARCH("H412",M303),99)=99,IF(IFERROR(SEARCH("H412",R303),99)=99,0,Scoring!$E$2),Scoring!$E$2),Scoring!$E$2),Scoring!$E$2),Scoring!$E$2),Scoring!$E$2),Scoring!$E$2),Scoring!$E$2),Scoring!$E$2),Scoring!$E$2),Scoring!$E$2),Scoring!$E$2),Scoring!$E$2),Scoring!$E$2),Scoring!$E$2),Scoring!$E$2),Scoring!$E$2),Scoring!$E$2),Scoring!$E$2),Scoring!$E$2)</f>
        <v>1</v>
      </c>
      <c r="Y303" s="78">
        <f>IF(IFERROR(SEARCH("CMR",K303),99)=99,IF(IFERROR(SEARCH("Suspected CMR",S303),99)=99,IF(IFERROR(SEARCH("CMR",S303),99)=99,0,Scoring!$E$8),Scoring!$E$9),Scoring!$E$8)</f>
        <v>3</v>
      </c>
      <c r="Z303" s="78">
        <f>IF(IFERROR(SEARCH("H350",N303),99)=99,IF(IFERROR(SEARCH("H350",O303),99)=99,IF(IFERROR(SEARCH("H350",Q303),99)=99,IF(IFERROR(SEARCH("H350",M303),99)=99,IF(IFERROR(SEARCH("H350",R303),99)=99,IF(IFERROR(SEARCH("H351",N303),99)=99,IF(IFERROR(SEARCH("H351",O303),99)=99,IF(IFERROR(SEARCH("H351",Q303),99)=99,IF(IFERROR(SEARCH("H351",M303),99)=99,IF(IFERROR(SEARCH("H351",R303),99)=99,IF(IFERROR(SEARCH("carcinogenic",P303),99)=99,IF(IFERROR(SEARCH("suspected carcinogenic",S303),99)=99,0,Scoring!$E$12),Scoring!$E$11),Scoring!$E$10),Scoring!$E$10),Scoring!$E$10),Scoring!$E$10),Scoring!$E$10),Scoring!$E$10),Scoring!$E$10),Scoring!$E$10),Scoring!$E$10),Scoring!$E$10)</f>
        <v>1</v>
      </c>
      <c r="AA303" s="78">
        <f>IF(IFERROR(SEARCH("H340",N303),99)=99,IF(IFERROR(SEARCH("H340",O303),99)=99,IF(IFERROR(SEARCH("H340",Q303),99)=99,IF(IFERROR(SEARCH("H340",M303),99)=99,IF(IFERROR(SEARCH("H340",R303),99)=99,IF(IFERROR(SEARCH("H341",N303),99)=99,IF(IFERROR(SEARCH("H341",O303),99)=99,IF(IFERROR(SEARCH("H341",Q303),99)=99,IF(IFERROR(SEARCH("H341",M303),99)=99,IF(IFERROR(SEARCH("H341",R303),99)=99,IF(IFERROR(SEARCH("mutagenic",P303),99)=99,IF(IFERROR(SEARCH("suspected mutagenic",S303),99)=99,0,Scoring!$E$15),Scoring!$E$14),Scoring!$E$13),Scoring!$E$13),Scoring!$E$13),Scoring!$E$13),Scoring!$E$13),Scoring!$E$13),Scoring!$E$13),Scoring!$E$13),Scoring!$E$13),Scoring!$E$13)</f>
        <v>0</v>
      </c>
      <c r="AB303" s="78">
        <f>IF(IFERROR(SEARCH("H360",N303),99)=99,IF(IFERROR(SEARCH("H360",O303),99)=99,IF(IFERROR(SEARCH("H360",Q303),99)=99,IF(IFERROR(SEARCH("H360",M303),99)=99,IF(IFERROR(SEARCH("H360",R303),99)=99,IF(IFERROR(SEARCH("H361",N303),99)=99,IF(IFERROR(SEARCH("H361",O303),99)=99,IF(IFERROR(SEARCH("H361",Q303),99)=99,IF(IFERROR(SEARCH("H361",M303),99)=99,IF(IFERROR(SEARCH("H361",R303),99)=99,IF(IFERROR(SEARCH("reproduction",P303),99)=99,IF(IFERROR(SEARCH("suspected reprotoxic",S303),99)=99,IF(IFERROR(SEARCH("reprotoxic",S303),99)=99,IF(IFERROR(SEARCH("reprotoxic",K303),99)=99,0,Scoring!$E$18),Scoring!$E$18),Scoring!$E$19),Scoring!$E$17),Scoring!$E$16),Scoring!$E$16),Scoring!$E$16),Scoring!$E$16),Scoring!$E$16),Scoring!$E$16),Scoring!$E$16),Scoring!$E$16),Scoring!$E$16),Scoring!$E$16)</f>
        <v>0</v>
      </c>
      <c r="AC303" s="78">
        <f>IF(IFERROR(SEARCH("57f",L303),99)=99,IF(IFERROR(SEARCH("57(f)",P303),99)=99,0,Scoring!$E$20),Scoring!$E$20)</f>
        <v>0</v>
      </c>
      <c r="AD303" s="78">
        <f>IF(IFERROR(SEARCH("CAT1",T303),99)=99,IF(IFERROR(SEARCH("CAT2",T303),99)=99,IF(IFERROR(SEARCH("CAT3",T303),99)=99,IF(IFERROR(SEARCH("concluded to be endocrine",K303),99)=99,IF(IFERROR(SEARCH("categorised as endocrine",K303),99)=99,IF(IFERROR(SEARCH("endocrine disrupting",P303),99)=99,IF(IFERROR(SEARCH("endocrine disrupting",K303),99)=99,IF(IFERROR(SEARCH("suspected endocrine",S303),99)=99,IF(IFERROR(SEARCH("potential endocrine",S303),99)=99,0,Scoring!$E$25),Scoring!$E$25),Scoring!$E$24),Scoring!$E$24),Scoring!$E$24),Scoring!$E$24),Scoring!$E$23),Scoring!$E$22),Scoring!$E$21)</f>
        <v>0</v>
      </c>
      <c r="AE303" s="78">
        <f>IF(IFERROR(SEARCH("suspected sensitiser",S303),99)=99,IF(IFERROR(SEARCH("sensitiser",S303),99)=99,IF(IFERROR(SEARCH("other hazard based concern",S303),99)=99,0,Scoring!$E$28),Scoring!$E$26),Scoring!$E$27)</f>
        <v>0</v>
      </c>
      <c r="AF303" s="78">
        <f>IF(IFERROR(M303,1)=1,IF(IFERROR(N303,1)=1,IF(IFERROR(O303,1)=1,IF(IFERROR(Q303,1)=1,IF(IFERROR(R303,1)=1,IF(IFERROR(T303,1)=1,IF(IFERROR(K303,1)=1,IF(IFERROR(P303,1)=1,IF(IFERROR(S303,1)=1,Scoring!$E$29,0),0),0),0),0),0),0),0),0)</f>
        <v>0</v>
      </c>
      <c r="AG303" s="78">
        <f t="shared" si="30"/>
        <v>4</v>
      </c>
      <c r="AI303" s="93"/>
      <c r="AJ303" s="94"/>
      <c r="AK303" s="76"/>
      <c r="AL303" s="75"/>
      <c r="AN303" s="79"/>
      <c r="AO303" s="79"/>
      <c r="AP303" s="79"/>
      <c r="AQ303" s="79"/>
      <c r="AR303" s="79"/>
      <c r="AS303" s="78"/>
      <c r="AU303" s="79">
        <f>IF(IFERROR(F303,99)=99,IF(IFERROR(G303,99)=99,IF(IFERROR(H303,99)=99,IF(IFERROR(I303,99)=99,IF(IFERROR(E303,99)=99,IF(IFERROR(J303,99)=99,0,Scoring!$B$7),Scoring!$B$3),Scoring!$B$2),Scoring!$B$6),Scoring!$B$5),Scoring!$B$4)</f>
        <v>0.3</v>
      </c>
      <c r="AV303" s="78">
        <f t="shared" si="31"/>
        <v>1.2</v>
      </c>
      <c r="AW303" s="78"/>
      <c r="AX303" s="66"/>
      <c r="AY303" s="78"/>
      <c r="AZ303" s="76"/>
      <c r="BA303" s="76"/>
      <c r="BB303" s="76"/>
    </row>
    <row r="304" spans="1:54" x14ac:dyDescent="0.25">
      <c r="A304" s="77" t="s">
        <v>7495</v>
      </c>
      <c r="B304" s="76" t="str">
        <f t="shared" si="32"/>
        <v>243-867-2</v>
      </c>
      <c r="C304" s="77" t="s">
        <v>952</v>
      </c>
      <c r="D304" s="77" t="s">
        <v>953</v>
      </c>
      <c r="E304" s="76" t="str">
        <f>IF(C304="-",IF(A304="-",VLOOKUP(D304,'sin-list 180320_update'!$C$2:$C$835,1,FALSE),VLOOKUP(A304,'sin-list 180320_update'!$A$2:$A$835,1,FALSE)),VLOOKUP(C304,'sin-list 180320_update'!$B$2:$B$835,1,FALSE))</f>
        <v>243-867-2</v>
      </c>
      <c r="F304" s="76" t="e">
        <f>IF($C304="-",IF($A304="-",VLOOKUP($D304,'REACH Bilaga XVII_update'!$A$5:$A$131,1,FALSE),VLOOKUP($A304,'REACH Bilaga XVII_update'!$C$5:$C$131,1,FALSE)),VLOOKUP($C304,'REACH Bilaga XVII_update'!$B$5:$B$131,1,FALSE))</f>
        <v>#N/A</v>
      </c>
      <c r="G304" s="76" t="e">
        <f>IF($C304="-",IF($A304="-",VLOOKUP($D304,' REACH Bilaga 59_update'!$A$5:$A$210,1,FALSE),VLOOKUP($A304,' REACH Bilaga 59_update'!$D$5:$D$210,1,FALSE)),VLOOKUP($C304,' REACH Bilaga 59_update'!$C$5:$C$210,1,FALSE))</f>
        <v>#N/A</v>
      </c>
      <c r="H304" s="76" t="e">
        <f>IF($C304="-",IF($A304="-",VLOOKUP($D304,'REACH Bilaga XIV_update'!$A$5:$A$110,1,FALSE),VLOOKUP($A304,'REACH Bilaga XIV_update'!$D$5:$D$110,1,FALSE)),VLOOKUP($C304,'REACH Bilaga XIV_update'!$C$5:$C$110,1,FALSE))</f>
        <v>#N/A</v>
      </c>
      <c r="I304" s="76" t="e">
        <f>IF($C304="-",IF($A304="-",VLOOKUP($D304,CoRAP_update!$A$5:$A$376,1,FALSE),VLOOKUP($A304,CoRAP_update!$D$5:$D$376,1,FALSE)),VLOOKUP($C304,CoRAP_update!$C$5:$C$376,1,FALSE))</f>
        <v>#N/A</v>
      </c>
      <c r="J304" s="76" t="e">
        <f>IF($C304="-",IF($A304="-",VLOOKUP($D304,EDC_update!$C$2:$C$450,1,FALSE),VLOOKUP($A304,EDC_update!$B$2:$B$450,1,FALSE)),VLOOKUP($C304,EDC_update!$L$2:$L$450,1,FALSE))</f>
        <v>#N/A</v>
      </c>
      <c r="K304" s="76" t="str">
        <f>IF($C304="-",IF($A304="-",IF(VLOOKUP($D304,'sin-list 180320_update'!$C$2:$S$835,3,FALSE)="",NA(),VLOOKUP($D304,'sin-list 180320_update'!$C$2:$S$835,3,FALSE)),IF(VLOOKUP($A304,'sin-list 180320_update'!$A$2:$S$835,5,FALSE)="",NA(),VLOOKUP($A304,'sin-list 180320_update'!$A$2:$S$835,5,FALSE))),IF(VLOOKUP($C304,'sin-list 180320_update'!$B$2:$S$835,4,FALSE)="",NA(),VLOOKUP($C304,'sin-list 180320_update'!$B$2:$S$835,4,FALSE)))</f>
        <v>Classified CMR according to Annex VI of Regulation 1272/2008</v>
      </c>
      <c r="L304" s="76" t="str">
        <f>IF($C304="-",IF($A304="-",VLOOKUP($D304,'sin-list 180320_update'!$C$2:$S$835,6,FALSE),VLOOKUP($A304,'sin-list 180320_update'!$A$2:$S$835,8,FALSE)),VLOOKUP($C304,'sin-list 180320_update'!$B$2:$S$835,7,FALSE))</f>
        <v>Carc. 1A
STOT RE 1
Skin Sens. 1
Aquatic Acute 1
Aquatic Chronic 1</v>
      </c>
      <c r="M304" s="76" t="str">
        <f>IF($C304="-",IF($A304="-",IF(VLOOKUP($D304,'sin-list 180320_update'!$C$2:$S$835,8,FALSE)="",NA(),VLOOKUP($D304,'sin-list 180320_update'!$C$2:$S$835,8,FALSE)),IF(VLOOKUP($A304,'sin-list 180320_update'!$A$2:$S$835,10,FALSE)="",NA(),VLOOKUP($A304,'sin-list 180320_update'!$A$2:$S$835,10,FALSE))),IF(VLOOKUP($C304,'sin-list 180320_update'!$B$2:$S$835,9,FALSE)="",NA(),VLOOKUP($C304,'sin-list 180320_update'!$B$2:$S$835,9,FALSE)))</f>
        <v>H350i
H372**
H317
H400
H410</v>
      </c>
      <c r="N304" s="76" t="e">
        <f>IF($C304="-",IF($A304="-",IF(VLOOKUP($D304,'REACH Bilaga XVII_update'!$A$5:$E$131,4,FALSE)="",NA(),VLOOKUP($D304,'REACH Bilaga XVII_update'!$A$5:$E$131,4,FALSE)),IF(VLOOKUP($A304,'REACH Bilaga XVII_update'!$C$5:$D$131,2,FALSE)="",NA(),VLOOKUP($A304,'REACH Bilaga XVII_update'!$C$5:$D$131,2,FALSE))),IF(VLOOKUP($C304,'REACH Bilaga XVII_update'!$B$5:$D$131,3,FALSE)="",NA(),VLOOKUP($C304,'REACH Bilaga XVII_update'!$B$5:$D$131,3,FALSE)))</f>
        <v>#N/A</v>
      </c>
      <c r="O304" s="76" t="e">
        <f>IF($C304="-",IF($A304="-",IF(VLOOKUP($D304,' REACH Bilaga 59_update'!$A$5:$E$210,5,FALSE)="",NA(),VLOOKUP($D304,' REACH Bilaga 59_update'!$A$5:$E$210,5,FALSE)),IF(VLOOKUP($A304,' REACH Bilaga 59_update'!$D$5:$E$210,2,FALSE)="",NA(),VLOOKUP($A304,' REACH Bilaga 59_update'!$D$5:$E$210,2,FALSE))),IF(VLOOKUP($C304,' REACH Bilaga 59_update'!$C$5:$E$210,3,FALSE)="",NA(),VLOOKUP($C304,' REACH Bilaga 59_update'!$C$5:$E$210,3,FALSE)))</f>
        <v>#N/A</v>
      </c>
      <c r="P304" s="76" t="e">
        <f>IF(C304="-",IF(A304="-",IFERROR(VLOOKUP($D304,' REACH Bilaga 59_update'!$A$5:$F$210,MATCH(Sammanfattning!P$1,' REACH Bilaga 59_update'!$A$4:$F$4,0),FALSE),VLOOKUP($D304,'REACH Bilaga XIV_update'!$A$4:$H$110,MATCH(Sammanfattning!P$1,'REACH Bilaga XIV_update'!$A$4:$H$4,0),FALSE)),IFERROR(VLOOKUP($A304,' REACH Bilaga 59_update'!$D$5:$F$210,MATCH(Sammanfattning!P$1,' REACH Bilaga 59_update'!$D$4:$F$4,0),FALSE),VLOOKUP($A304,'REACH Bilaga XIV_update'!$D$4:$H$110,MATCH(Sammanfattning!P$1,'REACH Bilaga XIV_update'!$D$4:$H$4,0),FALSE))),IFERROR(VLOOKUP($C304,' REACH Bilaga 59_update'!$C$5:$F$210,MATCH(Sammanfattning!P$1,' REACH Bilaga 59_update'!$C$4:$F$4,0),FALSE),VLOOKUP($C304,'REACH Bilaga XIV_update'!$C$4:$H$110,MATCH(Sammanfattning!P$1,'REACH Bilaga XIV_update'!$C$4:$H$4,0),FALSE)))</f>
        <v>#N/A</v>
      </c>
      <c r="Q304" s="76" t="e">
        <f>IF($C304="-",IF($A304="-",IF(VLOOKUP($D304,'REACH Bilaga XIV_update'!$A$5:$I$110,9,FALSE)="",NA(),VLOOKUP($D304,'REACH Bilaga XIV_update'!$A$5:$I$110,9,FALSE)),IF(VLOOKUP($A304,'REACH Bilaga XIV_update'!$D$5:$I$110,6,FALSE)="",NA(),VLOOKUP($A304,'REACH Bilaga XIV_update'!$D$5:$I$110,6,FALSE))),IF(VLOOKUP($C304,'REACH Bilaga XIV_update'!$C$5:$I$110,7,FALSE)="",NA(),VLOOKUP($C304,'REACH Bilaga XIV_update'!$C$5:$I$110,7,FALSE)))</f>
        <v>#N/A</v>
      </c>
      <c r="R304" s="76" t="e">
        <f>IF($C304="-",IF($A304="-",IF(VLOOKUP($D304,CoRAP_update!$A$5:$O$376,15,FALSE)="",NA(),VLOOKUP($D304,CoRAP_update!$A$5:$O$376,15,FALSE)),IF(VLOOKUP($A304,CoRAP_update!$D$5:$O$376,12,FALSE)="",NA(),VLOOKUP($A304,CoRAP_update!$D$5:$O$376,12,FALSE))),IF(VLOOKUP($C304,CoRAP_update!$C$5:$O$376,13,FALSE)="",NA(),VLOOKUP($C304,CoRAP_update!$C$5:$O$376,13,FALSE)))</f>
        <v>#N/A</v>
      </c>
      <c r="S304" s="144" t="e">
        <f>IF($C304="-",IF($A304="-",VLOOKUP($D304,CoRAP_update!$A$5:$J$376,MATCH(Sammanfattning!S$1,CoRAP_update!$A$4:$J$4,0),FALSE),VLOOKUP($A304,CoRAP_update!$D$5:$J$376,MATCH(Sammanfattning!S$1,CoRAP_update!$D$4:$J$4,0),FALSE)),VLOOKUP($C304,CoRAP_update!$C$5:$J$376,MATCH(Sammanfattning!S$1,CoRAP_update!$C$4:$J$4,0),FALSE))</f>
        <v>#N/A</v>
      </c>
      <c r="T304" s="76" t="e">
        <f>IF($A304="-",VLOOKUP($D304,EDC_update!$C$2:$F$450,4,FALSE),VLOOKUP($A304,EDC_update!$B$2:$F$450,5,FALSE))</f>
        <v>#N/A</v>
      </c>
      <c r="V304" s="78">
        <f>IF(IFERROR(SEARCH("PBT",P304),99)=99,IF(IFERROR(SEARCH("suspected PBT",S304),99)=99,IF(IFERROR(SEARCH("concluded to be PBT",K304),99)=99,IF(IFERROR(SEARCH("PBT",S304),99)=99,IF(IFERROR(SEARCH("PBT cand",L304),99)=99,IF(IFERROR(SEARCH("PBT",L304),99)=99,IF(IFERROR(SEARCH("persistent, bioackumulative and toxic properties",K304),99)=99,0,Scoring!$E$3),Scoring!$E$3),Scoring!$E$7),Scoring!$E$3),Scoring!$E$5),Scoring!$E$6),Scoring!$E$3)</f>
        <v>0</v>
      </c>
      <c r="W304" s="78">
        <f>IF(IFERROR(SEARCH("vPvB",P304),99)=99,IF(IFERROR(SEARCH("suspected pbt/vPvB",S304),99)=99,IF(IFERROR(SEARCH("vPvB",S304),99)=99,IF(IFERROR(SEARCH("concluded to be a vPvB",S304),99)=99,IF(IFERROR(SEARCH("identified as vPvB",K304),99)=99,IF(IFERROR(SEARCH("concluded to be a vPvB",K304),99)=99,IF(IFERROR(SEARCH("concluded to be both pbt and vPvB",S304),99)=99,IF(IFERROR(SEARCH("concluded to be both pbt and vPvB",K304),99)=99,0,Scoring!$E$5),Scoring!$E$5),Scoring!$E$5),Scoring!$E$5),Scoring!$E$5),Scoring!$E$4),Scoring!$E$6),Scoring!$E$4)</f>
        <v>0</v>
      </c>
      <c r="X304" s="78">
        <f>IF(IFERROR(SEARCH("H410",N304),99)=99,IF(IFERROR(SEARCH("H410",O304),99)=99,IF(IFERROR(SEARCH("H410",Q304),99)=99,IF(IFERROR(SEARCH("H410",M304),99)=99,IF(IFERROR(SEARCH("H410",R304),99)=99,IF(IFERROR(SEARCH("H411",N304),99)=99,IF(IFERROR(SEARCH("H411",O304),99)=99,IF(IFERROR(SEARCH("H411",Q304),99)=99,IF(IFERROR(SEARCH("H411",M304),99)=99,IF(IFERROR(SEARCH("H411",R304),99)=99,IF(IFERROR(SEARCH("H413",N304),99)=99,IF(IFERROR(SEARCH("H413",O304),99)=99,IF(IFERROR(SEARCH("H413",Q304),99)=99,IF(IFERROR(SEARCH("H413",M304),99)=99,IF(IFERROR(SEARCH("H413",R304),99)=99,IF(IFERROR(SEARCH("H412",N304),99)=99,IF(IFERROR(SEARCH("H412",O304),99)=99,IF(IFERROR(SEARCH("H412",Q304),99)=99,IF(IFERROR(SEARCH("H412",M304),99)=99,IF(IFERROR(SEARCH("H412",R304),99)=99,0,Scoring!$E$2),Scoring!$E$2),Scoring!$E$2),Scoring!$E$2),Scoring!$E$2),Scoring!$E$2),Scoring!$E$2),Scoring!$E$2),Scoring!$E$2),Scoring!$E$2),Scoring!$E$2),Scoring!$E$2),Scoring!$E$2),Scoring!$E$2),Scoring!$E$2),Scoring!$E$2),Scoring!$E$2),Scoring!$E$2),Scoring!$E$2),Scoring!$E$2)</f>
        <v>1</v>
      </c>
      <c r="Y304" s="78">
        <f>IF(IFERROR(SEARCH("CMR",K304),99)=99,IF(IFERROR(SEARCH("Suspected CMR",S304),99)=99,IF(IFERROR(SEARCH("CMR",S304),99)=99,0,Scoring!$E$8),Scoring!$E$9),Scoring!$E$8)</f>
        <v>3</v>
      </c>
      <c r="Z304" s="78">
        <f>IF(IFERROR(SEARCH("H350",N304),99)=99,IF(IFERROR(SEARCH("H350",O304),99)=99,IF(IFERROR(SEARCH("H350",Q304),99)=99,IF(IFERROR(SEARCH("H350",M304),99)=99,IF(IFERROR(SEARCH("H350",R304),99)=99,IF(IFERROR(SEARCH("H351",N304),99)=99,IF(IFERROR(SEARCH("H351",O304),99)=99,IF(IFERROR(SEARCH("H351",Q304),99)=99,IF(IFERROR(SEARCH("H351",M304),99)=99,IF(IFERROR(SEARCH("H351",R304),99)=99,IF(IFERROR(SEARCH("carcinogenic",P304),99)=99,IF(IFERROR(SEARCH("suspected carcinogenic",S304),99)=99,0,Scoring!$E$12),Scoring!$E$11),Scoring!$E$10),Scoring!$E$10),Scoring!$E$10),Scoring!$E$10),Scoring!$E$10),Scoring!$E$10),Scoring!$E$10),Scoring!$E$10),Scoring!$E$10),Scoring!$E$10)</f>
        <v>1</v>
      </c>
      <c r="AA304" s="78">
        <f>IF(IFERROR(SEARCH("H340",N304),99)=99,IF(IFERROR(SEARCH("H340",O304),99)=99,IF(IFERROR(SEARCH("H340",Q304),99)=99,IF(IFERROR(SEARCH("H340",M304),99)=99,IF(IFERROR(SEARCH("H340",R304),99)=99,IF(IFERROR(SEARCH("H341",N304),99)=99,IF(IFERROR(SEARCH("H341",O304),99)=99,IF(IFERROR(SEARCH("H341",Q304),99)=99,IF(IFERROR(SEARCH("H341",M304),99)=99,IF(IFERROR(SEARCH("H341",R304),99)=99,IF(IFERROR(SEARCH("mutagenic",P304),99)=99,IF(IFERROR(SEARCH("suspected mutagenic",S304),99)=99,0,Scoring!$E$15),Scoring!$E$14),Scoring!$E$13),Scoring!$E$13),Scoring!$E$13),Scoring!$E$13),Scoring!$E$13),Scoring!$E$13),Scoring!$E$13),Scoring!$E$13),Scoring!$E$13),Scoring!$E$13)</f>
        <v>0</v>
      </c>
      <c r="AB304" s="78">
        <f>IF(IFERROR(SEARCH("H360",N304),99)=99,IF(IFERROR(SEARCH("H360",O304),99)=99,IF(IFERROR(SEARCH("H360",Q304),99)=99,IF(IFERROR(SEARCH("H360",M304),99)=99,IF(IFERROR(SEARCH("H360",R304),99)=99,IF(IFERROR(SEARCH("H361",N304),99)=99,IF(IFERROR(SEARCH("H361",O304),99)=99,IF(IFERROR(SEARCH("H361",Q304),99)=99,IF(IFERROR(SEARCH("H361",M304),99)=99,IF(IFERROR(SEARCH("H361",R304),99)=99,IF(IFERROR(SEARCH("reproduction",P304),99)=99,IF(IFERROR(SEARCH("suspected reprotoxic",S304),99)=99,IF(IFERROR(SEARCH("reprotoxic",S304),99)=99,IF(IFERROR(SEARCH("reprotoxic",K304),99)=99,0,Scoring!$E$18),Scoring!$E$18),Scoring!$E$19),Scoring!$E$17),Scoring!$E$16),Scoring!$E$16),Scoring!$E$16),Scoring!$E$16),Scoring!$E$16),Scoring!$E$16),Scoring!$E$16),Scoring!$E$16),Scoring!$E$16),Scoring!$E$16)</f>
        <v>0</v>
      </c>
      <c r="AC304" s="78">
        <f>IF(IFERROR(SEARCH("57f",L304),99)=99,IF(IFERROR(SEARCH("57(f)",P304),99)=99,0,Scoring!$E$20),Scoring!$E$20)</f>
        <v>0</v>
      </c>
      <c r="AD304" s="78">
        <f>IF(IFERROR(SEARCH("CAT1",T304),99)=99,IF(IFERROR(SEARCH("CAT2",T304),99)=99,IF(IFERROR(SEARCH("CAT3",T304),99)=99,IF(IFERROR(SEARCH("concluded to be endocrine",K304),99)=99,IF(IFERROR(SEARCH("categorised as endocrine",K304),99)=99,IF(IFERROR(SEARCH("endocrine disrupting",P304),99)=99,IF(IFERROR(SEARCH("endocrine disrupting",K304),99)=99,IF(IFERROR(SEARCH("suspected endocrine",S304),99)=99,IF(IFERROR(SEARCH("potential endocrine",S304),99)=99,0,Scoring!$E$25),Scoring!$E$25),Scoring!$E$24),Scoring!$E$24),Scoring!$E$24),Scoring!$E$24),Scoring!$E$23),Scoring!$E$22),Scoring!$E$21)</f>
        <v>0</v>
      </c>
      <c r="AE304" s="78">
        <f>IF(IFERROR(SEARCH("suspected sensitiser",S304),99)=99,IF(IFERROR(SEARCH("sensitiser",S304),99)=99,IF(IFERROR(SEARCH("other hazard based concern",S304),99)=99,0,Scoring!$E$28),Scoring!$E$26),Scoring!$E$27)</f>
        <v>0</v>
      </c>
      <c r="AF304" s="78">
        <f>IF(IFERROR(M304,1)=1,IF(IFERROR(N304,1)=1,IF(IFERROR(O304,1)=1,IF(IFERROR(Q304,1)=1,IF(IFERROR(R304,1)=1,IF(IFERROR(T304,1)=1,IF(IFERROR(K304,1)=1,IF(IFERROR(P304,1)=1,IF(IFERROR(S304,1)=1,Scoring!$E$29,0),0),0),0),0),0),0),0),0)</f>
        <v>0</v>
      </c>
      <c r="AG304" s="78">
        <f t="shared" si="30"/>
        <v>4</v>
      </c>
      <c r="AI304" s="93"/>
      <c r="AJ304" s="94"/>
      <c r="AK304" s="76"/>
      <c r="AL304" s="75"/>
      <c r="AN304" s="79"/>
      <c r="AO304" s="79"/>
      <c r="AP304" s="79"/>
      <c r="AQ304" s="79"/>
      <c r="AR304" s="79"/>
      <c r="AS304" s="78"/>
      <c r="AU304" s="79">
        <f>IF(IFERROR(F304,99)=99,IF(IFERROR(G304,99)=99,IF(IFERROR(H304,99)=99,IF(IFERROR(I304,99)=99,IF(IFERROR(E304,99)=99,IF(IFERROR(J304,99)=99,0,Scoring!$B$7),Scoring!$B$3),Scoring!$B$2),Scoring!$B$6),Scoring!$B$5),Scoring!$B$4)</f>
        <v>0.3</v>
      </c>
      <c r="AV304" s="78">
        <f t="shared" si="31"/>
        <v>1.2</v>
      </c>
      <c r="AW304" s="78"/>
      <c r="AX304" s="66"/>
      <c r="AY304" s="78"/>
      <c r="AZ304" s="76"/>
      <c r="BA304" s="76"/>
      <c r="BB304" s="76"/>
    </row>
    <row r="305" spans="1:54" x14ac:dyDescent="0.25">
      <c r="A305" s="77" t="s">
        <v>7497</v>
      </c>
      <c r="B305" s="76" t="str">
        <f t="shared" si="32"/>
        <v>244-236-4</v>
      </c>
      <c r="C305" s="77" t="s">
        <v>972</v>
      </c>
      <c r="D305" s="77" t="s">
        <v>973</v>
      </c>
      <c r="E305" s="76" t="str">
        <f>IF(C305="-",IF(A305="-",VLOOKUP(D305,'sin-list 180320_update'!$C$2:$C$835,1,FALSE),VLOOKUP(A305,'sin-list 180320_update'!$A$2:$A$835,1,FALSE)),VLOOKUP(C305,'sin-list 180320_update'!$B$2:$B$835,1,FALSE))</f>
        <v>244-236-4</v>
      </c>
      <c r="F305" s="76" t="e">
        <f>IF($C305="-",IF($A305="-",VLOOKUP($D305,'REACH Bilaga XVII_update'!$A$5:$A$131,1,FALSE),VLOOKUP($A305,'REACH Bilaga XVII_update'!$C$5:$C$131,1,FALSE)),VLOOKUP($C305,'REACH Bilaga XVII_update'!$B$5:$B$131,1,FALSE))</f>
        <v>#N/A</v>
      </c>
      <c r="G305" s="76" t="e">
        <f>IF($C305="-",IF($A305="-",VLOOKUP($D305,' REACH Bilaga 59_update'!$A$5:$A$210,1,FALSE),VLOOKUP($A305,' REACH Bilaga 59_update'!$D$5:$D$210,1,FALSE)),VLOOKUP($C305,' REACH Bilaga 59_update'!$C$5:$C$210,1,FALSE))</f>
        <v>#N/A</v>
      </c>
      <c r="H305" s="76" t="e">
        <f>IF($C305="-",IF($A305="-",VLOOKUP($D305,'REACH Bilaga XIV_update'!$A$5:$A$110,1,FALSE),VLOOKUP($A305,'REACH Bilaga XIV_update'!$D$5:$D$110,1,FALSE)),VLOOKUP($C305,'REACH Bilaga XIV_update'!$C$5:$C$110,1,FALSE))</f>
        <v>#N/A</v>
      </c>
      <c r="I305" s="76" t="e">
        <f>IF($C305="-",IF($A305="-",VLOOKUP($D305,CoRAP_update!$A$5:$A$376,1,FALSE),VLOOKUP($A305,CoRAP_update!$D$5:$D$376,1,FALSE)),VLOOKUP($C305,CoRAP_update!$C$5:$C$376,1,FALSE))</f>
        <v>#N/A</v>
      </c>
      <c r="J305" s="76" t="e">
        <f>IF($C305="-",IF($A305="-",VLOOKUP($D305,EDC_update!$C$2:$C$450,1,FALSE),VLOOKUP($A305,EDC_update!$B$2:$B$450,1,FALSE)),VLOOKUP($C305,EDC_update!$L$2:$L$450,1,FALSE))</f>
        <v>#N/A</v>
      </c>
      <c r="K305" s="76" t="str">
        <f>IF($C305="-",IF($A305="-",IF(VLOOKUP($D305,'sin-list 180320_update'!$C$2:$S$835,3,FALSE)="",NA(),VLOOKUP($D305,'sin-list 180320_update'!$C$2:$S$835,3,FALSE)),IF(VLOOKUP($A305,'sin-list 180320_update'!$A$2:$S$835,5,FALSE)="",NA(),VLOOKUP($A305,'sin-list 180320_update'!$A$2:$S$835,5,FALSE))),IF(VLOOKUP($C305,'sin-list 180320_update'!$B$2:$S$835,4,FALSE)="",NA(),VLOOKUP($C305,'sin-list 180320_update'!$B$2:$S$835,4,FALSE)))</f>
        <v>Classified CMR according to Annex VI of Regulation 1272/2008</v>
      </c>
      <c r="L305" s="76" t="str">
        <f>IF($C305="-",IF($A305="-",VLOOKUP($D305,'sin-list 180320_update'!$C$2:$S$835,6,FALSE),VLOOKUP($A305,'sin-list 180320_update'!$A$2:$S$835,8,FALSE)),VLOOKUP($C305,'sin-list 180320_update'!$B$2:$S$835,7,FALSE))</f>
        <v>Carc. 1A
Acute Tox. 4 *
Aquatic Acute 1
Aquatic Chronic 1</v>
      </c>
      <c r="M305" s="76" t="str">
        <f>IF($C305="-",IF($A305="-",IF(VLOOKUP($D305,'sin-list 180320_update'!$C$2:$S$835,8,FALSE)="",NA(),VLOOKUP($D305,'sin-list 180320_update'!$C$2:$S$835,8,FALSE)),IF(VLOOKUP($A305,'sin-list 180320_update'!$A$2:$S$835,10,FALSE)="",NA(),VLOOKUP($A305,'sin-list 180320_update'!$A$2:$S$835,10,FALSE))),IF(VLOOKUP($C305,'sin-list 180320_update'!$B$2:$S$835,9,FALSE)="",NA(),VLOOKUP($C305,'sin-list 180320_update'!$B$2:$S$835,9,FALSE)))</f>
        <v>H350
H302
H400
H410</v>
      </c>
      <c r="N305" s="76" t="e">
        <f>IF($C305="-",IF($A305="-",IF(VLOOKUP($D305,'REACH Bilaga XVII_update'!$A$5:$E$131,4,FALSE)="",NA(),VLOOKUP($D305,'REACH Bilaga XVII_update'!$A$5:$E$131,4,FALSE)),IF(VLOOKUP($A305,'REACH Bilaga XVII_update'!$C$5:$D$131,2,FALSE)="",NA(),VLOOKUP($A305,'REACH Bilaga XVII_update'!$C$5:$D$131,2,FALSE))),IF(VLOOKUP($C305,'REACH Bilaga XVII_update'!$B$5:$D$131,3,FALSE)="",NA(),VLOOKUP($C305,'REACH Bilaga XVII_update'!$B$5:$D$131,3,FALSE)))</f>
        <v>#N/A</v>
      </c>
      <c r="O305" s="76" t="e">
        <f>IF($C305="-",IF($A305="-",IF(VLOOKUP($D305,' REACH Bilaga 59_update'!$A$5:$E$210,5,FALSE)="",NA(),VLOOKUP($D305,' REACH Bilaga 59_update'!$A$5:$E$210,5,FALSE)),IF(VLOOKUP($A305,' REACH Bilaga 59_update'!$D$5:$E$210,2,FALSE)="",NA(),VLOOKUP($A305,' REACH Bilaga 59_update'!$D$5:$E$210,2,FALSE))),IF(VLOOKUP($C305,' REACH Bilaga 59_update'!$C$5:$E$210,3,FALSE)="",NA(),VLOOKUP($C305,' REACH Bilaga 59_update'!$C$5:$E$210,3,FALSE)))</f>
        <v>#N/A</v>
      </c>
      <c r="P305" s="76" t="e">
        <f>IF(C305="-",IF(A305="-",IFERROR(VLOOKUP($D305,' REACH Bilaga 59_update'!$A$5:$F$210,MATCH(Sammanfattning!P$1,' REACH Bilaga 59_update'!$A$4:$F$4,0),FALSE),VLOOKUP($D305,'REACH Bilaga XIV_update'!$A$4:$H$110,MATCH(Sammanfattning!P$1,'REACH Bilaga XIV_update'!$A$4:$H$4,0),FALSE)),IFERROR(VLOOKUP($A305,' REACH Bilaga 59_update'!$D$5:$F$210,MATCH(Sammanfattning!P$1,' REACH Bilaga 59_update'!$D$4:$F$4,0),FALSE),VLOOKUP($A305,'REACH Bilaga XIV_update'!$D$4:$H$110,MATCH(Sammanfattning!P$1,'REACH Bilaga XIV_update'!$D$4:$H$4,0),FALSE))),IFERROR(VLOOKUP($C305,' REACH Bilaga 59_update'!$C$5:$F$210,MATCH(Sammanfattning!P$1,' REACH Bilaga 59_update'!$C$4:$F$4,0),FALSE),VLOOKUP($C305,'REACH Bilaga XIV_update'!$C$4:$H$110,MATCH(Sammanfattning!P$1,'REACH Bilaga XIV_update'!$C$4:$H$4,0),FALSE)))</f>
        <v>#N/A</v>
      </c>
      <c r="Q305" s="76" t="e">
        <f>IF($C305="-",IF($A305="-",IF(VLOOKUP($D305,'REACH Bilaga XIV_update'!$A$5:$I$110,9,FALSE)="",NA(),VLOOKUP($D305,'REACH Bilaga XIV_update'!$A$5:$I$110,9,FALSE)),IF(VLOOKUP($A305,'REACH Bilaga XIV_update'!$D$5:$I$110,6,FALSE)="",NA(),VLOOKUP($A305,'REACH Bilaga XIV_update'!$D$5:$I$110,6,FALSE))),IF(VLOOKUP($C305,'REACH Bilaga XIV_update'!$C$5:$I$110,7,FALSE)="",NA(),VLOOKUP($C305,'REACH Bilaga XIV_update'!$C$5:$I$110,7,FALSE)))</f>
        <v>#N/A</v>
      </c>
      <c r="R305" s="76" t="e">
        <f>IF($C305="-",IF($A305="-",IF(VLOOKUP($D305,CoRAP_update!$A$5:$O$376,15,FALSE)="",NA(),VLOOKUP($D305,CoRAP_update!$A$5:$O$376,15,FALSE)),IF(VLOOKUP($A305,CoRAP_update!$D$5:$O$376,12,FALSE)="",NA(),VLOOKUP($A305,CoRAP_update!$D$5:$O$376,12,FALSE))),IF(VLOOKUP($C305,CoRAP_update!$C$5:$O$376,13,FALSE)="",NA(),VLOOKUP($C305,CoRAP_update!$C$5:$O$376,13,FALSE)))</f>
        <v>#N/A</v>
      </c>
      <c r="S305" s="144" t="e">
        <f>IF($C305="-",IF($A305="-",VLOOKUP($D305,CoRAP_update!$A$5:$J$376,MATCH(Sammanfattning!S$1,CoRAP_update!$A$4:$J$4,0),FALSE),VLOOKUP($A305,CoRAP_update!$D$5:$J$376,MATCH(Sammanfattning!S$1,CoRAP_update!$D$4:$J$4,0),FALSE)),VLOOKUP($C305,CoRAP_update!$C$5:$J$376,MATCH(Sammanfattning!S$1,CoRAP_update!$C$4:$J$4,0),FALSE))</f>
        <v>#N/A</v>
      </c>
      <c r="T305" s="76" t="e">
        <f>IF($A305="-",VLOOKUP($D305,EDC_update!$C$2:$F$450,4,FALSE),VLOOKUP($A305,EDC_update!$B$2:$F$450,5,FALSE))</f>
        <v>#N/A</v>
      </c>
      <c r="V305" s="78">
        <f>IF(IFERROR(SEARCH("PBT",P305),99)=99,IF(IFERROR(SEARCH("suspected PBT",S305),99)=99,IF(IFERROR(SEARCH("concluded to be PBT",K305),99)=99,IF(IFERROR(SEARCH("PBT",S305),99)=99,IF(IFERROR(SEARCH("PBT cand",L305),99)=99,IF(IFERROR(SEARCH("PBT",L305),99)=99,IF(IFERROR(SEARCH("persistent, bioackumulative and toxic properties",K305),99)=99,0,Scoring!$E$3),Scoring!$E$3),Scoring!$E$7),Scoring!$E$3),Scoring!$E$5),Scoring!$E$6),Scoring!$E$3)</f>
        <v>0</v>
      </c>
      <c r="W305" s="78">
        <f>IF(IFERROR(SEARCH("vPvB",P305),99)=99,IF(IFERROR(SEARCH("suspected pbt/vPvB",S305),99)=99,IF(IFERROR(SEARCH("vPvB",S305),99)=99,IF(IFERROR(SEARCH("concluded to be a vPvB",S305),99)=99,IF(IFERROR(SEARCH("identified as vPvB",K305),99)=99,IF(IFERROR(SEARCH("concluded to be a vPvB",K305),99)=99,IF(IFERROR(SEARCH("concluded to be both pbt and vPvB",S305),99)=99,IF(IFERROR(SEARCH("concluded to be both pbt and vPvB",K305),99)=99,0,Scoring!$E$5),Scoring!$E$5),Scoring!$E$5),Scoring!$E$5),Scoring!$E$5),Scoring!$E$4),Scoring!$E$6),Scoring!$E$4)</f>
        <v>0</v>
      </c>
      <c r="X305" s="78">
        <f>IF(IFERROR(SEARCH("H410",N305),99)=99,IF(IFERROR(SEARCH("H410",O305),99)=99,IF(IFERROR(SEARCH("H410",Q305),99)=99,IF(IFERROR(SEARCH("H410",M305),99)=99,IF(IFERROR(SEARCH("H410",R305),99)=99,IF(IFERROR(SEARCH("H411",N305),99)=99,IF(IFERROR(SEARCH("H411",O305),99)=99,IF(IFERROR(SEARCH("H411",Q305),99)=99,IF(IFERROR(SEARCH("H411",M305),99)=99,IF(IFERROR(SEARCH("H411",R305),99)=99,IF(IFERROR(SEARCH("H413",N305),99)=99,IF(IFERROR(SEARCH("H413",O305),99)=99,IF(IFERROR(SEARCH("H413",Q305),99)=99,IF(IFERROR(SEARCH("H413",M305),99)=99,IF(IFERROR(SEARCH("H413",R305),99)=99,IF(IFERROR(SEARCH("H412",N305),99)=99,IF(IFERROR(SEARCH("H412",O305),99)=99,IF(IFERROR(SEARCH("H412",Q305),99)=99,IF(IFERROR(SEARCH("H412",M305),99)=99,IF(IFERROR(SEARCH("H412",R305),99)=99,0,Scoring!$E$2),Scoring!$E$2),Scoring!$E$2),Scoring!$E$2),Scoring!$E$2),Scoring!$E$2),Scoring!$E$2),Scoring!$E$2),Scoring!$E$2),Scoring!$E$2),Scoring!$E$2),Scoring!$E$2),Scoring!$E$2),Scoring!$E$2),Scoring!$E$2),Scoring!$E$2),Scoring!$E$2),Scoring!$E$2),Scoring!$E$2),Scoring!$E$2)</f>
        <v>1</v>
      </c>
      <c r="Y305" s="78">
        <f>IF(IFERROR(SEARCH("CMR",K305),99)=99,IF(IFERROR(SEARCH("Suspected CMR",S305),99)=99,IF(IFERROR(SEARCH("CMR",S305),99)=99,0,Scoring!$E$8),Scoring!$E$9),Scoring!$E$8)</f>
        <v>3</v>
      </c>
      <c r="Z305" s="78">
        <f>IF(IFERROR(SEARCH("H350",N305),99)=99,IF(IFERROR(SEARCH("H350",O305),99)=99,IF(IFERROR(SEARCH("H350",Q305),99)=99,IF(IFERROR(SEARCH("H350",M305),99)=99,IF(IFERROR(SEARCH("H350",R305),99)=99,IF(IFERROR(SEARCH("H351",N305),99)=99,IF(IFERROR(SEARCH("H351",O305),99)=99,IF(IFERROR(SEARCH("H351",Q305),99)=99,IF(IFERROR(SEARCH("H351",M305),99)=99,IF(IFERROR(SEARCH("H351",R305),99)=99,IF(IFERROR(SEARCH("carcinogenic",P305),99)=99,IF(IFERROR(SEARCH("suspected carcinogenic",S305),99)=99,0,Scoring!$E$12),Scoring!$E$11),Scoring!$E$10),Scoring!$E$10),Scoring!$E$10),Scoring!$E$10),Scoring!$E$10),Scoring!$E$10),Scoring!$E$10),Scoring!$E$10),Scoring!$E$10),Scoring!$E$10)</f>
        <v>1</v>
      </c>
      <c r="AA305" s="78">
        <f>IF(IFERROR(SEARCH("H340",N305),99)=99,IF(IFERROR(SEARCH("H340",O305),99)=99,IF(IFERROR(SEARCH("H340",Q305),99)=99,IF(IFERROR(SEARCH("H340",M305),99)=99,IF(IFERROR(SEARCH("H340",R305),99)=99,IF(IFERROR(SEARCH("H341",N305),99)=99,IF(IFERROR(SEARCH("H341",O305),99)=99,IF(IFERROR(SEARCH("H341",Q305),99)=99,IF(IFERROR(SEARCH("H341",M305),99)=99,IF(IFERROR(SEARCH("H341",R305),99)=99,IF(IFERROR(SEARCH("mutagenic",P305),99)=99,IF(IFERROR(SEARCH("suspected mutagenic",S305),99)=99,0,Scoring!$E$15),Scoring!$E$14),Scoring!$E$13),Scoring!$E$13),Scoring!$E$13),Scoring!$E$13),Scoring!$E$13),Scoring!$E$13),Scoring!$E$13),Scoring!$E$13),Scoring!$E$13),Scoring!$E$13)</f>
        <v>0</v>
      </c>
      <c r="AB305" s="78">
        <f>IF(IFERROR(SEARCH("H360",N305),99)=99,IF(IFERROR(SEARCH("H360",O305),99)=99,IF(IFERROR(SEARCH("H360",Q305),99)=99,IF(IFERROR(SEARCH("H360",M305),99)=99,IF(IFERROR(SEARCH("H360",R305),99)=99,IF(IFERROR(SEARCH("H361",N305),99)=99,IF(IFERROR(SEARCH("H361",O305),99)=99,IF(IFERROR(SEARCH("H361",Q305),99)=99,IF(IFERROR(SEARCH("H361",M305),99)=99,IF(IFERROR(SEARCH("H361",R305),99)=99,IF(IFERROR(SEARCH("reproduction",P305),99)=99,IF(IFERROR(SEARCH("suspected reprotoxic",S305),99)=99,IF(IFERROR(SEARCH("reprotoxic",S305),99)=99,IF(IFERROR(SEARCH("reprotoxic",K305),99)=99,0,Scoring!$E$18),Scoring!$E$18),Scoring!$E$19),Scoring!$E$17),Scoring!$E$16),Scoring!$E$16),Scoring!$E$16),Scoring!$E$16),Scoring!$E$16),Scoring!$E$16),Scoring!$E$16),Scoring!$E$16),Scoring!$E$16),Scoring!$E$16)</f>
        <v>0</v>
      </c>
      <c r="AC305" s="78">
        <f>IF(IFERROR(SEARCH("57f",L305),99)=99,IF(IFERROR(SEARCH("57(f)",P305),99)=99,0,Scoring!$E$20),Scoring!$E$20)</f>
        <v>0</v>
      </c>
      <c r="AD305" s="78">
        <f>IF(IFERROR(SEARCH("CAT1",T305),99)=99,IF(IFERROR(SEARCH("CAT2",T305),99)=99,IF(IFERROR(SEARCH("CAT3",T305),99)=99,IF(IFERROR(SEARCH("concluded to be endocrine",K305),99)=99,IF(IFERROR(SEARCH("categorised as endocrine",K305),99)=99,IF(IFERROR(SEARCH("endocrine disrupting",P305),99)=99,IF(IFERROR(SEARCH("endocrine disrupting",K305),99)=99,IF(IFERROR(SEARCH("suspected endocrine",S305),99)=99,IF(IFERROR(SEARCH("potential endocrine",S305),99)=99,0,Scoring!$E$25),Scoring!$E$25),Scoring!$E$24),Scoring!$E$24),Scoring!$E$24),Scoring!$E$24),Scoring!$E$23),Scoring!$E$22),Scoring!$E$21)</f>
        <v>0</v>
      </c>
      <c r="AE305" s="78">
        <f>IF(IFERROR(SEARCH("suspected sensitiser",S305),99)=99,IF(IFERROR(SEARCH("sensitiser",S305),99)=99,IF(IFERROR(SEARCH("other hazard based concern",S305),99)=99,0,Scoring!$E$28),Scoring!$E$26),Scoring!$E$27)</f>
        <v>0</v>
      </c>
      <c r="AF305" s="78">
        <f>IF(IFERROR(M305,1)=1,IF(IFERROR(N305,1)=1,IF(IFERROR(O305,1)=1,IF(IFERROR(Q305,1)=1,IF(IFERROR(R305,1)=1,IF(IFERROR(T305,1)=1,IF(IFERROR(K305,1)=1,IF(IFERROR(P305,1)=1,IF(IFERROR(S305,1)=1,Scoring!$E$29,0),0),0),0),0),0),0),0),0)</f>
        <v>0</v>
      </c>
      <c r="AG305" s="78">
        <f t="shared" si="30"/>
        <v>4</v>
      </c>
      <c r="AI305" s="93"/>
      <c r="AJ305" s="94"/>
      <c r="AK305" s="76"/>
      <c r="AL305" s="75"/>
      <c r="AN305" s="79"/>
      <c r="AO305" s="79"/>
      <c r="AP305" s="79"/>
      <c r="AQ305" s="79"/>
      <c r="AR305" s="79"/>
      <c r="AS305" s="78"/>
      <c r="AU305" s="79">
        <f>IF(IFERROR(F305,99)=99,IF(IFERROR(G305,99)=99,IF(IFERROR(H305,99)=99,IF(IFERROR(I305,99)=99,IF(IFERROR(E305,99)=99,IF(IFERROR(J305,99)=99,0,Scoring!$B$7),Scoring!$B$3),Scoring!$B$2),Scoring!$B$6),Scoring!$B$5),Scoring!$B$4)</f>
        <v>0.3</v>
      </c>
      <c r="AV305" s="78">
        <f t="shared" si="31"/>
        <v>1.2</v>
      </c>
      <c r="AW305" s="78"/>
      <c r="AX305" s="66"/>
      <c r="AY305" s="78"/>
      <c r="AZ305" s="76"/>
      <c r="BA305" s="76"/>
      <c r="BB305" s="76"/>
    </row>
    <row r="306" spans="1:54" x14ac:dyDescent="0.25">
      <c r="A306" s="77" t="s">
        <v>6401</v>
      </c>
      <c r="B306" s="76" t="str">
        <f t="shared" si="32"/>
        <v>246-836-1</v>
      </c>
      <c r="C306" s="77" t="s">
        <v>1036</v>
      </c>
      <c r="D306" s="77" t="s">
        <v>1037</v>
      </c>
      <c r="E306" s="76" t="str">
        <f>IF(C306="-",IF(A306="-",VLOOKUP(D306,'sin-list 180320_update'!$C$2:$C$835,1,FALSE),VLOOKUP(A306,'sin-list 180320_update'!$A$2:$A$835,1,FALSE)),VLOOKUP(C306,'sin-list 180320_update'!$B$2:$B$835,1,FALSE))</f>
        <v>246-836-1</v>
      </c>
      <c r="F306" s="76" t="e">
        <f>IF($C306="-",IF($A306="-",VLOOKUP($D306,'REACH Bilaga XVII_update'!$A$5:$A$131,1,FALSE),VLOOKUP($A306,'REACH Bilaga XVII_update'!$C$5:$C$131,1,FALSE)),VLOOKUP($C306,'REACH Bilaga XVII_update'!$B$5:$B$131,1,FALSE))</f>
        <v>#N/A</v>
      </c>
      <c r="G306" s="76" t="e">
        <f>IF($C306="-",IF($A306="-",VLOOKUP($D306,' REACH Bilaga 59_update'!$A$5:$A$210,1,FALSE),VLOOKUP($A306,' REACH Bilaga 59_update'!$D$5:$D$210,1,FALSE)),VLOOKUP($C306,' REACH Bilaga 59_update'!$C$5:$C$210,1,FALSE))</f>
        <v>#N/A</v>
      </c>
      <c r="H306" s="76" t="e">
        <f>IF($C306="-",IF($A306="-",VLOOKUP($D306,'REACH Bilaga XIV_update'!$A$5:$A$110,1,FALSE),VLOOKUP($A306,'REACH Bilaga XIV_update'!$D$5:$D$110,1,FALSE)),VLOOKUP($C306,'REACH Bilaga XIV_update'!$C$5:$C$110,1,FALSE))</f>
        <v>#N/A</v>
      </c>
      <c r="I306" s="76" t="e">
        <f>IF($C306="-",IF($A306="-",VLOOKUP($D306,CoRAP_update!$A$5:$A$376,1,FALSE),VLOOKUP($A306,CoRAP_update!$D$5:$D$376,1,FALSE)),VLOOKUP($C306,CoRAP_update!$C$5:$C$376,1,FALSE))</f>
        <v>#N/A</v>
      </c>
      <c r="J306" s="76" t="e">
        <f>IF($C306="-",IF($A306="-",VLOOKUP($D306,EDC_update!$C$2:$C$450,1,FALSE),VLOOKUP($A306,EDC_update!$B$2:$B$450,1,FALSE)),VLOOKUP($C306,EDC_update!$L$2:$L$450,1,FALSE))</f>
        <v>#N/A</v>
      </c>
      <c r="K306" s="76" t="str">
        <f>IF($C306="-",IF($A306="-",IF(VLOOKUP($D306,'sin-list 180320_update'!$C$2:$S$835,3,FALSE)="",NA(),VLOOKUP($D306,'sin-list 180320_update'!$C$2:$S$835,3,FALSE)),IF(VLOOKUP($A306,'sin-list 180320_update'!$A$2:$S$835,5,FALSE)="",NA(),VLOOKUP($A306,'sin-list 180320_update'!$A$2:$S$835,5,FALSE))),IF(VLOOKUP($C306,'sin-list 180320_update'!$B$2:$S$835,4,FALSE)="",NA(),VLOOKUP($C306,'sin-list 180320_update'!$B$2:$S$835,4,FALSE)))</f>
        <v>Classified CMR according to Annex VI of Regulation 1272/2008</v>
      </c>
      <c r="L306" s="76" t="str">
        <f>IF($C306="-",IF($A306="-",VLOOKUP($D306,'sin-list 180320_update'!$C$2:$S$835,6,FALSE),VLOOKUP($A306,'sin-list 180320_update'!$A$2:$S$835,8,FALSE)),VLOOKUP($C306,'sin-list 180320_update'!$B$2:$S$835,7,FALSE))</f>
        <v>Carc. 1B
Muta. 2
Repr. 2
Acute Tox. 3 *
Acute Tox. 3 *
Acute Tox. 3 *
STOT RE 2 *
Aquatic Acute 1
Aquatic Chronic 1</v>
      </c>
      <c r="M306" s="76" t="str">
        <f>IF($C306="-",IF($A306="-",IF(VLOOKUP($D306,'sin-list 180320_update'!$C$2:$S$835,8,FALSE)="",NA(),VLOOKUP($D306,'sin-list 180320_update'!$C$2:$S$835,8,FALSE)),IF(VLOOKUP($A306,'sin-list 180320_update'!$A$2:$S$835,10,FALSE)="",NA(),VLOOKUP($A306,'sin-list 180320_update'!$A$2:$S$835,10,FALSE))),IF(VLOOKUP($C306,'sin-list 180320_update'!$B$2:$S$835,9,FALSE)="",NA(),VLOOKUP($C306,'sin-list 180320_update'!$B$2:$S$835,9,FALSE)))</f>
        <v>H350
H341
H361f***
H331
H311
H301
H373**
H400
H410</v>
      </c>
      <c r="N306" s="76" t="e">
        <f>IF($C306="-",IF($A306="-",IF(VLOOKUP($D306,'REACH Bilaga XVII_update'!$A$5:$E$131,4,FALSE)="",NA(),VLOOKUP($D306,'REACH Bilaga XVII_update'!$A$5:$E$131,4,FALSE)),IF(VLOOKUP($A306,'REACH Bilaga XVII_update'!$C$5:$D$131,2,FALSE)="",NA(),VLOOKUP($A306,'REACH Bilaga XVII_update'!$C$5:$D$131,2,FALSE))),IF(VLOOKUP($C306,'REACH Bilaga XVII_update'!$B$5:$D$131,3,FALSE)="",NA(),VLOOKUP($C306,'REACH Bilaga XVII_update'!$B$5:$D$131,3,FALSE)))</f>
        <v>#N/A</v>
      </c>
      <c r="O306" s="76" t="e">
        <f>IF($C306="-",IF($A306="-",IF(VLOOKUP($D306,' REACH Bilaga 59_update'!$A$5:$E$210,5,FALSE)="",NA(),VLOOKUP($D306,' REACH Bilaga 59_update'!$A$5:$E$210,5,FALSE)),IF(VLOOKUP($A306,' REACH Bilaga 59_update'!$D$5:$E$210,2,FALSE)="",NA(),VLOOKUP($A306,' REACH Bilaga 59_update'!$D$5:$E$210,2,FALSE))),IF(VLOOKUP($C306,' REACH Bilaga 59_update'!$C$5:$E$210,3,FALSE)="",NA(),VLOOKUP($C306,' REACH Bilaga 59_update'!$C$5:$E$210,3,FALSE)))</f>
        <v>#N/A</v>
      </c>
      <c r="P306" s="76" t="e">
        <f>IF(C306="-",IF(A306="-",IFERROR(VLOOKUP($D306,' REACH Bilaga 59_update'!$A$5:$F$210,MATCH(Sammanfattning!P$1,' REACH Bilaga 59_update'!$A$4:$F$4,0),FALSE),VLOOKUP($D306,'REACH Bilaga XIV_update'!$A$4:$H$110,MATCH(Sammanfattning!P$1,'REACH Bilaga XIV_update'!$A$4:$H$4,0),FALSE)),IFERROR(VLOOKUP($A306,' REACH Bilaga 59_update'!$D$5:$F$210,MATCH(Sammanfattning!P$1,' REACH Bilaga 59_update'!$D$4:$F$4,0),FALSE),VLOOKUP($A306,'REACH Bilaga XIV_update'!$D$4:$H$110,MATCH(Sammanfattning!P$1,'REACH Bilaga XIV_update'!$D$4:$H$4,0),FALSE))),IFERROR(VLOOKUP($C306,' REACH Bilaga 59_update'!$C$5:$F$210,MATCH(Sammanfattning!P$1,' REACH Bilaga 59_update'!$C$4:$F$4,0),FALSE),VLOOKUP($C306,'REACH Bilaga XIV_update'!$C$4:$H$110,MATCH(Sammanfattning!P$1,'REACH Bilaga XIV_update'!$C$4:$H$4,0),FALSE)))</f>
        <v>#N/A</v>
      </c>
      <c r="Q306" s="76" t="e">
        <f>IF($C306="-",IF($A306="-",IF(VLOOKUP($D306,'REACH Bilaga XIV_update'!$A$5:$I$110,9,FALSE)="",NA(),VLOOKUP($D306,'REACH Bilaga XIV_update'!$A$5:$I$110,9,FALSE)),IF(VLOOKUP($A306,'REACH Bilaga XIV_update'!$D$5:$I$110,6,FALSE)="",NA(),VLOOKUP($A306,'REACH Bilaga XIV_update'!$D$5:$I$110,6,FALSE))),IF(VLOOKUP($C306,'REACH Bilaga XIV_update'!$C$5:$I$110,7,FALSE)="",NA(),VLOOKUP($C306,'REACH Bilaga XIV_update'!$C$5:$I$110,7,FALSE)))</f>
        <v>#N/A</v>
      </c>
      <c r="R306" s="76" t="e">
        <f>IF($C306="-",IF($A306="-",IF(VLOOKUP($D306,CoRAP_update!$A$5:$O$376,15,FALSE)="",NA(),VLOOKUP($D306,CoRAP_update!$A$5:$O$376,15,FALSE)),IF(VLOOKUP($A306,CoRAP_update!$D$5:$O$376,12,FALSE)="",NA(),VLOOKUP($A306,CoRAP_update!$D$5:$O$376,12,FALSE))),IF(VLOOKUP($C306,CoRAP_update!$C$5:$O$376,13,FALSE)="",NA(),VLOOKUP($C306,CoRAP_update!$C$5:$O$376,13,FALSE)))</f>
        <v>#N/A</v>
      </c>
      <c r="S306" s="144" t="e">
        <f>IF($C306="-",IF($A306="-",VLOOKUP($D306,CoRAP_update!$A$5:$J$376,MATCH(Sammanfattning!S$1,CoRAP_update!$A$4:$J$4,0),FALSE),VLOOKUP($A306,CoRAP_update!$D$5:$J$376,MATCH(Sammanfattning!S$1,CoRAP_update!$D$4:$J$4,0),FALSE)),VLOOKUP($C306,CoRAP_update!$C$5:$J$376,MATCH(Sammanfattning!S$1,CoRAP_update!$C$4:$J$4,0),FALSE))</f>
        <v>#N/A</v>
      </c>
      <c r="T306" s="76" t="e">
        <f>IF($A306="-",VLOOKUP($D306,EDC_update!$C$2:$F$450,4,FALSE),VLOOKUP($A306,EDC_update!$B$2:$F$450,5,FALSE))</f>
        <v>#N/A</v>
      </c>
      <c r="V306" s="78">
        <f>IF(IFERROR(SEARCH("PBT",P306),99)=99,IF(IFERROR(SEARCH("suspected PBT",S306),99)=99,IF(IFERROR(SEARCH("concluded to be PBT",K306),99)=99,IF(IFERROR(SEARCH("PBT",S306),99)=99,IF(IFERROR(SEARCH("PBT cand",L306),99)=99,IF(IFERROR(SEARCH("PBT",L306),99)=99,IF(IFERROR(SEARCH("persistent, bioackumulative and toxic properties",K306),99)=99,0,Scoring!$E$3),Scoring!$E$3),Scoring!$E$7),Scoring!$E$3),Scoring!$E$5),Scoring!$E$6),Scoring!$E$3)</f>
        <v>0</v>
      </c>
      <c r="W306" s="78">
        <f>IF(IFERROR(SEARCH("vPvB",P306),99)=99,IF(IFERROR(SEARCH("suspected pbt/vPvB",S306),99)=99,IF(IFERROR(SEARCH("vPvB",S306),99)=99,IF(IFERROR(SEARCH("concluded to be a vPvB",S306),99)=99,IF(IFERROR(SEARCH("identified as vPvB",K306),99)=99,IF(IFERROR(SEARCH("concluded to be a vPvB",K306),99)=99,IF(IFERROR(SEARCH("concluded to be both pbt and vPvB",S306),99)=99,IF(IFERROR(SEARCH("concluded to be both pbt and vPvB",K306),99)=99,0,Scoring!$E$5),Scoring!$E$5),Scoring!$E$5),Scoring!$E$5),Scoring!$E$5),Scoring!$E$4),Scoring!$E$6),Scoring!$E$4)</f>
        <v>0</v>
      </c>
      <c r="X306" s="78">
        <f>IF(IFERROR(SEARCH("H410",N306),99)=99,IF(IFERROR(SEARCH("H410",O306),99)=99,IF(IFERROR(SEARCH("H410",Q306),99)=99,IF(IFERROR(SEARCH("H410",M306),99)=99,IF(IFERROR(SEARCH("H410",R306),99)=99,IF(IFERROR(SEARCH("H411",N306),99)=99,IF(IFERROR(SEARCH("H411",O306),99)=99,IF(IFERROR(SEARCH("H411",Q306),99)=99,IF(IFERROR(SEARCH("H411",M306),99)=99,IF(IFERROR(SEARCH("H411",R306),99)=99,IF(IFERROR(SEARCH("H413",N306),99)=99,IF(IFERROR(SEARCH("H413",O306),99)=99,IF(IFERROR(SEARCH("H413",Q306),99)=99,IF(IFERROR(SEARCH("H413",M306),99)=99,IF(IFERROR(SEARCH("H413",R306),99)=99,IF(IFERROR(SEARCH("H412",N306),99)=99,IF(IFERROR(SEARCH("H412",O306),99)=99,IF(IFERROR(SEARCH("H412",Q306),99)=99,IF(IFERROR(SEARCH("H412",M306),99)=99,IF(IFERROR(SEARCH("H412",R306),99)=99,0,Scoring!$E$2),Scoring!$E$2),Scoring!$E$2),Scoring!$E$2),Scoring!$E$2),Scoring!$E$2),Scoring!$E$2),Scoring!$E$2),Scoring!$E$2),Scoring!$E$2),Scoring!$E$2),Scoring!$E$2),Scoring!$E$2),Scoring!$E$2),Scoring!$E$2),Scoring!$E$2),Scoring!$E$2),Scoring!$E$2),Scoring!$E$2),Scoring!$E$2)</f>
        <v>1</v>
      </c>
      <c r="Y306" s="78">
        <f>IF(IFERROR(SEARCH("CMR",K306),99)=99,IF(IFERROR(SEARCH("Suspected CMR",S306),99)=99,IF(IFERROR(SEARCH("CMR",S306),99)=99,0,Scoring!$E$8),Scoring!$E$9),Scoring!$E$8)</f>
        <v>3</v>
      </c>
      <c r="Z306" s="78">
        <f>IF(IFERROR(SEARCH("H350",N306),99)=99,IF(IFERROR(SEARCH("H350",O306),99)=99,IF(IFERROR(SEARCH("H350",Q306),99)=99,IF(IFERROR(SEARCH("H350",M306),99)=99,IF(IFERROR(SEARCH("H350",R306),99)=99,IF(IFERROR(SEARCH("H351",N306),99)=99,IF(IFERROR(SEARCH("H351",O306),99)=99,IF(IFERROR(SEARCH("H351",Q306),99)=99,IF(IFERROR(SEARCH("H351",M306),99)=99,IF(IFERROR(SEARCH("H351",R306),99)=99,IF(IFERROR(SEARCH("carcinogenic",P306),99)=99,IF(IFERROR(SEARCH("suspected carcinogenic",S306),99)=99,0,Scoring!$E$12),Scoring!$E$11),Scoring!$E$10),Scoring!$E$10),Scoring!$E$10),Scoring!$E$10),Scoring!$E$10),Scoring!$E$10),Scoring!$E$10),Scoring!$E$10),Scoring!$E$10),Scoring!$E$10)</f>
        <v>1</v>
      </c>
      <c r="AA306" s="78">
        <f>IF(IFERROR(SEARCH("H340",N306),99)=99,IF(IFERROR(SEARCH("H340",O306),99)=99,IF(IFERROR(SEARCH("H340",Q306),99)=99,IF(IFERROR(SEARCH("H340",M306),99)=99,IF(IFERROR(SEARCH("H340",R306),99)=99,IF(IFERROR(SEARCH("H341",N306),99)=99,IF(IFERROR(SEARCH("H341",O306),99)=99,IF(IFERROR(SEARCH("H341",Q306),99)=99,IF(IFERROR(SEARCH("H341",M306),99)=99,IF(IFERROR(SEARCH("H341",R306),99)=99,IF(IFERROR(SEARCH("mutagenic",P306),99)=99,IF(IFERROR(SEARCH("suspected mutagenic",S306),99)=99,0,Scoring!$E$15),Scoring!$E$14),Scoring!$E$13),Scoring!$E$13),Scoring!$E$13),Scoring!$E$13),Scoring!$E$13),Scoring!$E$13),Scoring!$E$13),Scoring!$E$13),Scoring!$E$13),Scoring!$E$13)</f>
        <v>1</v>
      </c>
      <c r="AB306" s="78">
        <f>IF(IFERROR(SEARCH("H360",N306),99)=99,IF(IFERROR(SEARCH("H360",O306),99)=99,IF(IFERROR(SEARCH("H360",Q306),99)=99,IF(IFERROR(SEARCH("H360",M306),99)=99,IF(IFERROR(SEARCH("H360",R306),99)=99,IF(IFERROR(SEARCH("H361",N306),99)=99,IF(IFERROR(SEARCH("H361",O306),99)=99,IF(IFERROR(SEARCH("H361",Q306),99)=99,IF(IFERROR(SEARCH("H361",M306),99)=99,IF(IFERROR(SEARCH("H361",R306),99)=99,IF(IFERROR(SEARCH("reproduction",P306),99)=99,IF(IFERROR(SEARCH("suspected reprotoxic",S306),99)=99,IF(IFERROR(SEARCH("reprotoxic",S306),99)=99,IF(IFERROR(SEARCH("reprotoxic",K306),99)=99,0,Scoring!$E$18),Scoring!$E$18),Scoring!$E$19),Scoring!$E$17),Scoring!$E$16),Scoring!$E$16),Scoring!$E$16),Scoring!$E$16),Scoring!$E$16),Scoring!$E$16),Scoring!$E$16),Scoring!$E$16),Scoring!$E$16),Scoring!$E$16)</f>
        <v>1</v>
      </c>
      <c r="AC306" s="78">
        <f>IF(IFERROR(SEARCH("57f",L306),99)=99,IF(IFERROR(SEARCH("57(f)",P306),99)=99,0,Scoring!$E$20),Scoring!$E$20)</f>
        <v>0</v>
      </c>
      <c r="AD306" s="78">
        <f>IF(IFERROR(SEARCH("CAT1",T306),99)=99,IF(IFERROR(SEARCH("CAT2",T306),99)=99,IF(IFERROR(SEARCH("CAT3",T306),99)=99,IF(IFERROR(SEARCH("concluded to be endocrine",K306),99)=99,IF(IFERROR(SEARCH("categorised as endocrine",K306),99)=99,IF(IFERROR(SEARCH("endocrine disrupting",P306),99)=99,IF(IFERROR(SEARCH("endocrine disrupting",K306),99)=99,IF(IFERROR(SEARCH("suspected endocrine",S306),99)=99,IF(IFERROR(SEARCH("potential endocrine",S306),99)=99,0,Scoring!$E$25),Scoring!$E$25),Scoring!$E$24),Scoring!$E$24),Scoring!$E$24),Scoring!$E$24),Scoring!$E$23),Scoring!$E$22),Scoring!$E$21)</f>
        <v>0</v>
      </c>
      <c r="AE306" s="78">
        <f>IF(IFERROR(SEARCH("suspected sensitiser",S306),99)=99,IF(IFERROR(SEARCH("sensitiser",S306),99)=99,IF(IFERROR(SEARCH("other hazard based concern",S306),99)=99,0,Scoring!$E$28),Scoring!$E$26),Scoring!$E$27)</f>
        <v>0</v>
      </c>
      <c r="AF306" s="78">
        <f>IF(IFERROR(M306,1)=1,IF(IFERROR(N306,1)=1,IF(IFERROR(O306,1)=1,IF(IFERROR(Q306,1)=1,IF(IFERROR(R306,1)=1,IF(IFERROR(T306,1)=1,IF(IFERROR(K306,1)=1,IF(IFERROR(P306,1)=1,IF(IFERROR(S306,1)=1,Scoring!$E$29,0),0),0),0),0),0),0),0),0)</f>
        <v>0</v>
      </c>
      <c r="AG306" s="78">
        <f t="shared" si="30"/>
        <v>4</v>
      </c>
      <c r="AI306" s="93"/>
      <c r="AJ306" s="94"/>
      <c r="AK306" s="76"/>
      <c r="AL306" s="75"/>
      <c r="AN306" s="79"/>
      <c r="AO306" s="79"/>
      <c r="AP306" s="79"/>
      <c r="AQ306" s="79"/>
      <c r="AR306" s="79"/>
      <c r="AS306" s="78"/>
      <c r="AU306" s="79">
        <f>IF(IFERROR(F306,99)=99,IF(IFERROR(G306,99)=99,IF(IFERROR(H306,99)=99,IF(IFERROR(I306,99)=99,IF(IFERROR(E306,99)=99,IF(IFERROR(J306,99)=99,0,Scoring!$B$7),Scoring!$B$3),Scoring!$B$2),Scoring!$B$6),Scoring!$B$5),Scoring!$B$4)</f>
        <v>0.3</v>
      </c>
      <c r="AV306" s="78">
        <f t="shared" si="31"/>
        <v>1.2</v>
      </c>
      <c r="AW306" s="78"/>
      <c r="AX306" s="66"/>
      <c r="AY306" s="78"/>
      <c r="AZ306" s="76"/>
      <c r="BA306" s="76"/>
      <c r="BB306" s="76"/>
    </row>
    <row r="307" spans="1:54" x14ac:dyDescent="0.25">
      <c r="A307" s="77" t="s">
        <v>6402</v>
      </c>
      <c r="B307" s="76" t="str">
        <f t="shared" si="32"/>
        <v>246-910-3</v>
      </c>
      <c r="C307" s="77" t="s">
        <v>1041</v>
      </c>
      <c r="D307" s="77" t="s">
        <v>1042</v>
      </c>
      <c r="E307" s="76" t="str">
        <f>IF(C307="-",IF(A307="-",VLOOKUP(D307,'sin-list 180320_update'!$C$2:$C$835,1,FALSE),VLOOKUP(A307,'sin-list 180320_update'!$A$2:$A$835,1,FALSE)),VLOOKUP(C307,'sin-list 180320_update'!$B$2:$B$835,1,FALSE))</f>
        <v>246-910-3</v>
      </c>
      <c r="F307" s="76" t="e">
        <f>IF($C307="-",IF($A307="-",VLOOKUP($D307,'REACH Bilaga XVII_update'!$A$5:$A$131,1,FALSE),VLOOKUP($A307,'REACH Bilaga XVII_update'!$C$5:$C$131,1,FALSE)),VLOOKUP($C307,'REACH Bilaga XVII_update'!$B$5:$B$131,1,FALSE))</f>
        <v>#N/A</v>
      </c>
      <c r="G307" s="76" t="e">
        <f>IF($C307="-",IF($A307="-",VLOOKUP($D307,' REACH Bilaga 59_update'!$A$5:$A$210,1,FALSE),VLOOKUP($A307,' REACH Bilaga 59_update'!$D$5:$D$210,1,FALSE)),VLOOKUP($C307,' REACH Bilaga 59_update'!$C$5:$C$210,1,FALSE))</f>
        <v>#N/A</v>
      </c>
      <c r="H307" s="76" t="e">
        <f>IF($C307="-",IF($A307="-",VLOOKUP($D307,'REACH Bilaga XIV_update'!$A$5:$A$110,1,FALSE),VLOOKUP($A307,'REACH Bilaga XIV_update'!$D$5:$D$110,1,FALSE)),VLOOKUP($C307,'REACH Bilaga XIV_update'!$C$5:$C$110,1,FALSE))</f>
        <v>#N/A</v>
      </c>
      <c r="I307" s="76" t="e">
        <f>IF($C307="-",IF($A307="-",VLOOKUP($D307,CoRAP_update!$A$5:$A$376,1,FALSE),VLOOKUP($A307,CoRAP_update!$D$5:$D$376,1,FALSE)),VLOOKUP($C307,CoRAP_update!$C$5:$C$376,1,FALSE))</f>
        <v>#N/A</v>
      </c>
      <c r="J307" s="76" t="e">
        <f>IF($C307="-",IF($A307="-",VLOOKUP($D307,EDC_update!$C$2:$C$450,1,FALSE),VLOOKUP($A307,EDC_update!$B$2:$B$450,1,FALSE)),VLOOKUP($C307,EDC_update!$L$2:$L$450,1,FALSE))</f>
        <v>#N/A</v>
      </c>
      <c r="K307" s="76" t="str">
        <f>IF($C307="-",IF($A307="-",IF(VLOOKUP($D307,'sin-list 180320_update'!$C$2:$S$835,3,FALSE)="",NA(),VLOOKUP($D307,'sin-list 180320_update'!$C$2:$S$835,3,FALSE)),IF(VLOOKUP($A307,'sin-list 180320_update'!$A$2:$S$835,5,FALSE)="",NA(),VLOOKUP($A307,'sin-list 180320_update'!$A$2:$S$835,5,FALSE))),IF(VLOOKUP($C307,'sin-list 180320_update'!$B$2:$S$835,4,FALSE)="",NA(),VLOOKUP($C307,'sin-list 180320_update'!$B$2:$S$835,4,FALSE)))</f>
        <v>Classified CMR according to Annex VI of Regulation 1272/2008</v>
      </c>
      <c r="L307" s="76" t="str">
        <f>IF($C307="-",IF($A307="-",VLOOKUP($D307,'sin-list 180320_update'!$C$2:$S$835,6,FALSE),VLOOKUP($A307,'sin-list 180320_update'!$A$2:$S$835,8,FALSE)),VLOOKUP($C307,'sin-list 180320_update'!$B$2:$S$835,7,FALSE))</f>
        <v>Carc. 1B
Muta. 2
Repr. 2
Acute Tox. 3 *
Acute Tox. 4 *
STOT RE 2 *
Eye Irrit. 2
Skin Sens. 1
Aquatic Chronic 2</v>
      </c>
      <c r="M307" s="76" t="str">
        <f>IF($C307="-",IF($A307="-",IF(VLOOKUP($D307,'sin-list 180320_update'!$C$2:$S$835,8,FALSE)="",NA(),VLOOKUP($D307,'sin-list 180320_update'!$C$2:$S$835,8,FALSE)),IF(VLOOKUP($A307,'sin-list 180320_update'!$A$2:$S$835,10,FALSE)="",NA(),VLOOKUP($A307,'sin-list 180320_update'!$A$2:$S$835,10,FALSE))),IF(VLOOKUP($C307,'sin-list 180320_update'!$B$2:$S$835,9,FALSE)="",NA(),VLOOKUP($C307,'sin-list 180320_update'!$B$2:$S$835,9,FALSE)))</f>
        <v>H350
H341
H361f***
H301
H312
H373**
H319
H317
H411</v>
      </c>
      <c r="N307" s="76" t="e">
        <f>IF($C307="-",IF($A307="-",IF(VLOOKUP($D307,'REACH Bilaga XVII_update'!$A$5:$E$131,4,FALSE)="",NA(),VLOOKUP($D307,'REACH Bilaga XVII_update'!$A$5:$E$131,4,FALSE)),IF(VLOOKUP($A307,'REACH Bilaga XVII_update'!$C$5:$D$131,2,FALSE)="",NA(),VLOOKUP($A307,'REACH Bilaga XVII_update'!$C$5:$D$131,2,FALSE))),IF(VLOOKUP($C307,'REACH Bilaga XVII_update'!$B$5:$D$131,3,FALSE)="",NA(),VLOOKUP($C307,'REACH Bilaga XVII_update'!$B$5:$D$131,3,FALSE)))</f>
        <v>#N/A</v>
      </c>
      <c r="O307" s="76" t="e">
        <f>IF($C307="-",IF($A307="-",IF(VLOOKUP($D307,' REACH Bilaga 59_update'!$A$5:$E$210,5,FALSE)="",NA(),VLOOKUP($D307,' REACH Bilaga 59_update'!$A$5:$E$210,5,FALSE)),IF(VLOOKUP($A307,' REACH Bilaga 59_update'!$D$5:$E$210,2,FALSE)="",NA(),VLOOKUP($A307,' REACH Bilaga 59_update'!$D$5:$E$210,2,FALSE))),IF(VLOOKUP($C307,' REACH Bilaga 59_update'!$C$5:$E$210,3,FALSE)="",NA(),VLOOKUP($C307,' REACH Bilaga 59_update'!$C$5:$E$210,3,FALSE)))</f>
        <v>#N/A</v>
      </c>
      <c r="P307" s="76" t="e">
        <f>IF(C307="-",IF(A307="-",IFERROR(VLOOKUP($D307,' REACH Bilaga 59_update'!$A$5:$F$210,MATCH(Sammanfattning!P$1,' REACH Bilaga 59_update'!$A$4:$F$4,0),FALSE),VLOOKUP($D307,'REACH Bilaga XIV_update'!$A$4:$H$110,MATCH(Sammanfattning!P$1,'REACH Bilaga XIV_update'!$A$4:$H$4,0),FALSE)),IFERROR(VLOOKUP($A307,' REACH Bilaga 59_update'!$D$5:$F$210,MATCH(Sammanfattning!P$1,' REACH Bilaga 59_update'!$D$4:$F$4,0),FALSE),VLOOKUP($A307,'REACH Bilaga XIV_update'!$D$4:$H$110,MATCH(Sammanfattning!P$1,'REACH Bilaga XIV_update'!$D$4:$H$4,0),FALSE))),IFERROR(VLOOKUP($C307,' REACH Bilaga 59_update'!$C$5:$F$210,MATCH(Sammanfattning!P$1,' REACH Bilaga 59_update'!$C$4:$F$4,0),FALSE),VLOOKUP($C307,'REACH Bilaga XIV_update'!$C$4:$H$110,MATCH(Sammanfattning!P$1,'REACH Bilaga XIV_update'!$C$4:$H$4,0),FALSE)))</f>
        <v>#N/A</v>
      </c>
      <c r="Q307" s="76" t="e">
        <f>IF($C307="-",IF($A307="-",IF(VLOOKUP($D307,'REACH Bilaga XIV_update'!$A$5:$I$110,9,FALSE)="",NA(),VLOOKUP($D307,'REACH Bilaga XIV_update'!$A$5:$I$110,9,FALSE)),IF(VLOOKUP($A307,'REACH Bilaga XIV_update'!$D$5:$I$110,6,FALSE)="",NA(),VLOOKUP($A307,'REACH Bilaga XIV_update'!$D$5:$I$110,6,FALSE))),IF(VLOOKUP($C307,'REACH Bilaga XIV_update'!$C$5:$I$110,7,FALSE)="",NA(),VLOOKUP($C307,'REACH Bilaga XIV_update'!$C$5:$I$110,7,FALSE)))</f>
        <v>#N/A</v>
      </c>
      <c r="R307" s="76" t="e">
        <f>IF($C307="-",IF($A307="-",IF(VLOOKUP($D307,CoRAP_update!$A$5:$O$376,15,FALSE)="",NA(),VLOOKUP($D307,CoRAP_update!$A$5:$O$376,15,FALSE)),IF(VLOOKUP($A307,CoRAP_update!$D$5:$O$376,12,FALSE)="",NA(),VLOOKUP($A307,CoRAP_update!$D$5:$O$376,12,FALSE))),IF(VLOOKUP($C307,CoRAP_update!$C$5:$O$376,13,FALSE)="",NA(),VLOOKUP($C307,CoRAP_update!$C$5:$O$376,13,FALSE)))</f>
        <v>#N/A</v>
      </c>
      <c r="S307" s="144" t="e">
        <f>IF($C307="-",IF($A307="-",VLOOKUP($D307,CoRAP_update!$A$5:$J$376,MATCH(Sammanfattning!S$1,CoRAP_update!$A$4:$J$4,0),FALSE),VLOOKUP($A307,CoRAP_update!$D$5:$J$376,MATCH(Sammanfattning!S$1,CoRAP_update!$D$4:$J$4,0),FALSE)),VLOOKUP($C307,CoRAP_update!$C$5:$J$376,MATCH(Sammanfattning!S$1,CoRAP_update!$C$4:$J$4,0),FALSE))</f>
        <v>#N/A</v>
      </c>
      <c r="T307" s="76" t="e">
        <f>IF($A307="-",VLOOKUP($D307,EDC_update!$C$2:$F$450,4,FALSE),VLOOKUP($A307,EDC_update!$B$2:$F$450,5,FALSE))</f>
        <v>#N/A</v>
      </c>
      <c r="V307" s="78">
        <f>IF(IFERROR(SEARCH("PBT",P307),99)=99,IF(IFERROR(SEARCH("suspected PBT",S307),99)=99,IF(IFERROR(SEARCH("concluded to be PBT",K307),99)=99,IF(IFERROR(SEARCH("PBT",S307),99)=99,IF(IFERROR(SEARCH("PBT cand",L307),99)=99,IF(IFERROR(SEARCH("PBT",L307),99)=99,IF(IFERROR(SEARCH("persistent, bioackumulative and toxic properties",K307),99)=99,0,Scoring!$E$3),Scoring!$E$3),Scoring!$E$7),Scoring!$E$3),Scoring!$E$5),Scoring!$E$6),Scoring!$E$3)</f>
        <v>0</v>
      </c>
      <c r="W307" s="78">
        <f>IF(IFERROR(SEARCH("vPvB",P307),99)=99,IF(IFERROR(SEARCH("suspected pbt/vPvB",S307),99)=99,IF(IFERROR(SEARCH("vPvB",S307),99)=99,IF(IFERROR(SEARCH("concluded to be a vPvB",S307),99)=99,IF(IFERROR(SEARCH("identified as vPvB",K307),99)=99,IF(IFERROR(SEARCH("concluded to be a vPvB",K307),99)=99,IF(IFERROR(SEARCH("concluded to be both pbt and vPvB",S307),99)=99,IF(IFERROR(SEARCH("concluded to be both pbt and vPvB",K307),99)=99,0,Scoring!$E$5),Scoring!$E$5),Scoring!$E$5),Scoring!$E$5),Scoring!$E$5),Scoring!$E$4),Scoring!$E$6),Scoring!$E$4)</f>
        <v>0</v>
      </c>
      <c r="X307" s="78">
        <f>IF(IFERROR(SEARCH("H410",N307),99)=99,IF(IFERROR(SEARCH("H410",O307),99)=99,IF(IFERROR(SEARCH("H410",Q307),99)=99,IF(IFERROR(SEARCH("H410",M307),99)=99,IF(IFERROR(SEARCH("H410",R307),99)=99,IF(IFERROR(SEARCH("H411",N307),99)=99,IF(IFERROR(SEARCH("H411",O307),99)=99,IF(IFERROR(SEARCH("H411",Q307),99)=99,IF(IFERROR(SEARCH("H411",M307),99)=99,IF(IFERROR(SEARCH("H411",R307),99)=99,IF(IFERROR(SEARCH("H413",N307),99)=99,IF(IFERROR(SEARCH("H413",O307),99)=99,IF(IFERROR(SEARCH("H413",Q307),99)=99,IF(IFERROR(SEARCH("H413",M307),99)=99,IF(IFERROR(SEARCH("H413",R307),99)=99,IF(IFERROR(SEARCH("H412",N307),99)=99,IF(IFERROR(SEARCH("H412",O307),99)=99,IF(IFERROR(SEARCH("H412",Q307),99)=99,IF(IFERROR(SEARCH("H412",M307),99)=99,IF(IFERROR(SEARCH("H412",R307),99)=99,0,Scoring!$E$2),Scoring!$E$2),Scoring!$E$2),Scoring!$E$2),Scoring!$E$2),Scoring!$E$2),Scoring!$E$2),Scoring!$E$2),Scoring!$E$2),Scoring!$E$2),Scoring!$E$2),Scoring!$E$2),Scoring!$E$2),Scoring!$E$2),Scoring!$E$2),Scoring!$E$2),Scoring!$E$2),Scoring!$E$2),Scoring!$E$2),Scoring!$E$2)</f>
        <v>1</v>
      </c>
      <c r="Y307" s="78">
        <f>IF(IFERROR(SEARCH("CMR",K307),99)=99,IF(IFERROR(SEARCH("Suspected CMR",S307),99)=99,IF(IFERROR(SEARCH("CMR",S307),99)=99,0,Scoring!$E$8),Scoring!$E$9),Scoring!$E$8)</f>
        <v>3</v>
      </c>
      <c r="Z307" s="78">
        <f>IF(IFERROR(SEARCH("H350",N307),99)=99,IF(IFERROR(SEARCH("H350",O307),99)=99,IF(IFERROR(SEARCH("H350",Q307),99)=99,IF(IFERROR(SEARCH("H350",M307),99)=99,IF(IFERROR(SEARCH("H350",R307),99)=99,IF(IFERROR(SEARCH("H351",N307),99)=99,IF(IFERROR(SEARCH("H351",O307),99)=99,IF(IFERROR(SEARCH("H351",Q307),99)=99,IF(IFERROR(SEARCH("H351",M307),99)=99,IF(IFERROR(SEARCH("H351",R307),99)=99,IF(IFERROR(SEARCH("carcinogenic",P307),99)=99,IF(IFERROR(SEARCH("suspected carcinogenic",S307),99)=99,0,Scoring!$E$12),Scoring!$E$11),Scoring!$E$10),Scoring!$E$10),Scoring!$E$10),Scoring!$E$10),Scoring!$E$10),Scoring!$E$10),Scoring!$E$10),Scoring!$E$10),Scoring!$E$10),Scoring!$E$10)</f>
        <v>1</v>
      </c>
      <c r="AA307" s="78">
        <f>IF(IFERROR(SEARCH("H340",N307),99)=99,IF(IFERROR(SEARCH("H340",O307),99)=99,IF(IFERROR(SEARCH("H340",Q307),99)=99,IF(IFERROR(SEARCH("H340",M307),99)=99,IF(IFERROR(SEARCH("H340",R307),99)=99,IF(IFERROR(SEARCH("H341",N307),99)=99,IF(IFERROR(SEARCH("H341",O307),99)=99,IF(IFERROR(SEARCH("H341",Q307),99)=99,IF(IFERROR(SEARCH("H341",M307),99)=99,IF(IFERROR(SEARCH("H341",R307),99)=99,IF(IFERROR(SEARCH("mutagenic",P307),99)=99,IF(IFERROR(SEARCH("suspected mutagenic",S307),99)=99,0,Scoring!$E$15),Scoring!$E$14),Scoring!$E$13),Scoring!$E$13),Scoring!$E$13),Scoring!$E$13),Scoring!$E$13),Scoring!$E$13),Scoring!$E$13),Scoring!$E$13),Scoring!$E$13),Scoring!$E$13)</f>
        <v>1</v>
      </c>
      <c r="AB307" s="78">
        <f>IF(IFERROR(SEARCH("H360",N307),99)=99,IF(IFERROR(SEARCH("H360",O307),99)=99,IF(IFERROR(SEARCH("H360",Q307),99)=99,IF(IFERROR(SEARCH("H360",M307),99)=99,IF(IFERROR(SEARCH("H360",R307),99)=99,IF(IFERROR(SEARCH("H361",N307),99)=99,IF(IFERROR(SEARCH("H361",O307),99)=99,IF(IFERROR(SEARCH("H361",Q307),99)=99,IF(IFERROR(SEARCH("H361",M307),99)=99,IF(IFERROR(SEARCH("H361",R307),99)=99,IF(IFERROR(SEARCH("reproduction",P307),99)=99,IF(IFERROR(SEARCH("suspected reprotoxic",S307),99)=99,IF(IFERROR(SEARCH("reprotoxic",S307),99)=99,IF(IFERROR(SEARCH("reprotoxic",K307),99)=99,0,Scoring!$E$18),Scoring!$E$18),Scoring!$E$19),Scoring!$E$17),Scoring!$E$16),Scoring!$E$16),Scoring!$E$16),Scoring!$E$16),Scoring!$E$16),Scoring!$E$16),Scoring!$E$16),Scoring!$E$16),Scoring!$E$16),Scoring!$E$16)</f>
        <v>1</v>
      </c>
      <c r="AC307" s="78">
        <f>IF(IFERROR(SEARCH("57f",L307),99)=99,IF(IFERROR(SEARCH("57(f)",P307),99)=99,0,Scoring!$E$20),Scoring!$E$20)</f>
        <v>0</v>
      </c>
      <c r="AD307" s="78">
        <f>IF(IFERROR(SEARCH("CAT1",T307),99)=99,IF(IFERROR(SEARCH("CAT2",T307),99)=99,IF(IFERROR(SEARCH("CAT3",T307),99)=99,IF(IFERROR(SEARCH("concluded to be endocrine",K307),99)=99,IF(IFERROR(SEARCH("categorised as endocrine",K307),99)=99,IF(IFERROR(SEARCH("endocrine disrupting",P307),99)=99,IF(IFERROR(SEARCH("endocrine disrupting",K307),99)=99,IF(IFERROR(SEARCH("suspected endocrine",S307),99)=99,IF(IFERROR(SEARCH("potential endocrine",S307),99)=99,0,Scoring!$E$25),Scoring!$E$25),Scoring!$E$24),Scoring!$E$24),Scoring!$E$24),Scoring!$E$24),Scoring!$E$23),Scoring!$E$22),Scoring!$E$21)</f>
        <v>0</v>
      </c>
      <c r="AE307" s="78">
        <f>IF(IFERROR(SEARCH("suspected sensitiser",S307),99)=99,IF(IFERROR(SEARCH("sensitiser",S307),99)=99,IF(IFERROR(SEARCH("other hazard based concern",S307),99)=99,0,Scoring!$E$28),Scoring!$E$26),Scoring!$E$27)</f>
        <v>0</v>
      </c>
      <c r="AF307" s="78">
        <f>IF(IFERROR(M307,1)=1,IF(IFERROR(N307,1)=1,IF(IFERROR(O307,1)=1,IF(IFERROR(Q307,1)=1,IF(IFERROR(R307,1)=1,IF(IFERROR(T307,1)=1,IF(IFERROR(K307,1)=1,IF(IFERROR(P307,1)=1,IF(IFERROR(S307,1)=1,Scoring!$E$29,0),0),0),0),0),0),0),0),0)</f>
        <v>0</v>
      </c>
      <c r="AG307" s="78">
        <f t="shared" si="30"/>
        <v>4</v>
      </c>
      <c r="AI307" s="93"/>
      <c r="AJ307" s="94"/>
      <c r="AK307" s="76"/>
      <c r="AL307" s="75"/>
      <c r="AN307" s="79"/>
      <c r="AO307" s="79"/>
      <c r="AP307" s="79"/>
      <c r="AQ307" s="79"/>
      <c r="AR307" s="79"/>
      <c r="AS307" s="78"/>
      <c r="AU307" s="79">
        <f>IF(IFERROR(F307,99)=99,IF(IFERROR(G307,99)=99,IF(IFERROR(H307,99)=99,IF(IFERROR(I307,99)=99,IF(IFERROR(E307,99)=99,IF(IFERROR(J307,99)=99,0,Scoring!$B$7),Scoring!$B$3),Scoring!$B$2),Scoring!$B$6),Scoring!$B$5),Scoring!$B$4)</f>
        <v>0.3</v>
      </c>
      <c r="AV307" s="78">
        <f t="shared" si="31"/>
        <v>1.2</v>
      </c>
      <c r="AW307" s="78"/>
      <c r="AX307" s="66"/>
      <c r="AY307" s="78"/>
      <c r="AZ307" s="76"/>
      <c r="BA307" s="76"/>
      <c r="BB307" s="76"/>
    </row>
    <row r="308" spans="1:54" x14ac:dyDescent="0.25">
      <c r="A308" s="77" t="s">
        <v>7511</v>
      </c>
      <c r="B308" s="76" t="str">
        <f t="shared" si="32"/>
        <v>249-415-0</v>
      </c>
      <c r="C308" s="77" t="s">
        <v>1122</v>
      </c>
      <c r="D308" s="77" t="s">
        <v>1123</v>
      </c>
      <c r="E308" s="76" t="str">
        <f>IF(C308="-",IF(A308="-",VLOOKUP(D308,'sin-list 180320_update'!$C$2:$C$835,1,FALSE),VLOOKUP(A308,'sin-list 180320_update'!$A$2:$A$835,1,FALSE)),VLOOKUP(C308,'sin-list 180320_update'!$B$2:$B$835,1,FALSE))</f>
        <v>249-415-0</v>
      </c>
      <c r="F308" s="76" t="e">
        <f>IF($C308="-",IF($A308="-",VLOOKUP($D308,'REACH Bilaga XVII_update'!$A$5:$A$131,1,FALSE),VLOOKUP($A308,'REACH Bilaga XVII_update'!$C$5:$C$131,1,FALSE)),VLOOKUP($C308,'REACH Bilaga XVII_update'!$B$5:$B$131,1,FALSE))</f>
        <v>#N/A</v>
      </c>
      <c r="G308" s="76" t="e">
        <f>IF($C308="-",IF($A308="-",VLOOKUP($D308,' REACH Bilaga 59_update'!$A$5:$A$210,1,FALSE),VLOOKUP($A308,' REACH Bilaga 59_update'!$D$5:$D$210,1,FALSE)),VLOOKUP($C308,' REACH Bilaga 59_update'!$C$5:$C$210,1,FALSE))</f>
        <v>#N/A</v>
      </c>
      <c r="H308" s="76" t="e">
        <f>IF($C308="-",IF($A308="-",VLOOKUP($D308,'REACH Bilaga XIV_update'!$A$5:$A$110,1,FALSE),VLOOKUP($A308,'REACH Bilaga XIV_update'!$D$5:$D$110,1,FALSE)),VLOOKUP($C308,'REACH Bilaga XIV_update'!$C$5:$C$110,1,FALSE))</f>
        <v>#N/A</v>
      </c>
      <c r="I308" s="76" t="e">
        <f>IF($C308="-",IF($A308="-",VLOOKUP($D308,CoRAP_update!$A$5:$A$376,1,FALSE),VLOOKUP($A308,CoRAP_update!$D$5:$D$376,1,FALSE)),VLOOKUP($C308,CoRAP_update!$C$5:$C$376,1,FALSE))</f>
        <v>#N/A</v>
      </c>
      <c r="J308" s="76" t="e">
        <f>IF($C308="-",IF($A308="-",VLOOKUP($D308,EDC_update!$C$2:$C$450,1,FALSE),VLOOKUP($A308,EDC_update!$B$2:$B$450,1,FALSE)),VLOOKUP($C308,EDC_update!$L$2:$L$450,1,FALSE))</f>
        <v>#N/A</v>
      </c>
      <c r="K308" s="76" t="str">
        <f>IF($C308="-",IF($A308="-",IF(VLOOKUP($D308,'sin-list 180320_update'!$C$2:$S$835,3,FALSE)="",NA(),VLOOKUP($D308,'sin-list 180320_update'!$C$2:$S$835,3,FALSE)),IF(VLOOKUP($A308,'sin-list 180320_update'!$A$2:$S$835,5,FALSE)="",NA(),VLOOKUP($A308,'sin-list 180320_update'!$A$2:$S$835,5,FALSE))),IF(VLOOKUP($C308,'sin-list 180320_update'!$B$2:$S$835,4,FALSE)="",NA(),VLOOKUP($C308,'sin-list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08" s="76" t="str">
        <f>IF($C308="-",IF($A308="-",VLOOKUP($D308,'sin-list 180320_update'!$C$2:$S$835,6,FALSE),VLOOKUP($A308,'sin-list 180320_update'!$A$2:$S$835,8,FALSE)),VLOOKUP($C308,'sin-list 180320_update'!$B$2:$S$835,7,FALSE))</f>
        <v>Carc. 2
Repr. 1B
STOT RE 1
Acute Tox. 4 *
Acute Tox. 4 *
Lact.
Aquatic Chronic 2</v>
      </c>
      <c r="M308" s="76" t="str">
        <f>IF($C308="-",IF($A308="-",IF(VLOOKUP($D308,'sin-list 180320_update'!$C$2:$S$835,8,FALSE)="",NA(),VLOOKUP($D308,'sin-list 180320_update'!$C$2:$S$835,8,FALSE)),IF(VLOOKUP($A308,'sin-list 180320_update'!$A$2:$S$835,10,FALSE)="",NA(),VLOOKUP($A308,'sin-list 180320_update'!$A$2:$S$835,10,FALSE))),IF(VLOOKUP($C308,'sin-list 180320_update'!$B$2:$S$835,9,FALSE)="",NA(),VLOOKUP($C308,'sin-list 180320_update'!$B$2:$S$835,9,FALSE)))</f>
        <v>H351
H360D***
H372**
H332
H302
H362
H411</v>
      </c>
      <c r="N308" s="76" t="e">
        <f>IF($C308="-",IF($A308="-",IF(VLOOKUP($D308,'REACH Bilaga XVII_update'!$A$5:$E$131,4,FALSE)="",NA(),VLOOKUP($D308,'REACH Bilaga XVII_update'!$A$5:$E$131,4,FALSE)),IF(VLOOKUP($A308,'REACH Bilaga XVII_update'!$C$5:$D$131,2,FALSE)="",NA(),VLOOKUP($A308,'REACH Bilaga XVII_update'!$C$5:$D$131,2,FALSE))),IF(VLOOKUP($C308,'REACH Bilaga XVII_update'!$B$5:$D$131,3,FALSE)="",NA(),VLOOKUP($C308,'REACH Bilaga XVII_update'!$B$5:$D$131,3,FALSE)))</f>
        <v>#N/A</v>
      </c>
      <c r="O308" s="76" t="e">
        <f>IF($C308="-",IF($A308="-",IF(VLOOKUP($D308,' REACH Bilaga 59_update'!$A$5:$E$210,5,FALSE)="",NA(),VLOOKUP($D308,' REACH Bilaga 59_update'!$A$5:$E$210,5,FALSE)),IF(VLOOKUP($A308,' REACH Bilaga 59_update'!$D$5:$E$210,2,FALSE)="",NA(),VLOOKUP($A308,' REACH Bilaga 59_update'!$D$5:$E$210,2,FALSE))),IF(VLOOKUP($C308,' REACH Bilaga 59_update'!$C$5:$E$210,3,FALSE)="",NA(),VLOOKUP($C308,' REACH Bilaga 59_update'!$C$5:$E$210,3,FALSE)))</f>
        <v>#N/A</v>
      </c>
      <c r="P308" s="76" t="e">
        <f>IF(C308="-",IF(A308="-",IFERROR(VLOOKUP($D308,' REACH Bilaga 59_update'!$A$5:$F$210,MATCH(Sammanfattning!P$1,' REACH Bilaga 59_update'!$A$4:$F$4,0),FALSE),VLOOKUP($D308,'REACH Bilaga XIV_update'!$A$4:$H$110,MATCH(Sammanfattning!P$1,'REACH Bilaga XIV_update'!$A$4:$H$4,0),FALSE)),IFERROR(VLOOKUP($A308,' REACH Bilaga 59_update'!$D$5:$F$210,MATCH(Sammanfattning!P$1,' REACH Bilaga 59_update'!$D$4:$F$4,0),FALSE),VLOOKUP($A308,'REACH Bilaga XIV_update'!$D$4:$H$110,MATCH(Sammanfattning!P$1,'REACH Bilaga XIV_update'!$D$4:$H$4,0),FALSE))),IFERROR(VLOOKUP($C308,' REACH Bilaga 59_update'!$C$5:$F$210,MATCH(Sammanfattning!P$1,' REACH Bilaga 59_update'!$C$4:$F$4,0),FALSE),VLOOKUP($C308,'REACH Bilaga XIV_update'!$C$4:$H$110,MATCH(Sammanfattning!P$1,'REACH Bilaga XIV_update'!$C$4:$H$4,0),FALSE)))</f>
        <v>#N/A</v>
      </c>
      <c r="Q308" s="76" t="e">
        <f>IF($C308="-",IF($A308="-",IF(VLOOKUP($D308,'REACH Bilaga XIV_update'!$A$5:$I$110,9,FALSE)="",NA(),VLOOKUP($D308,'REACH Bilaga XIV_update'!$A$5:$I$110,9,FALSE)),IF(VLOOKUP($A308,'REACH Bilaga XIV_update'!$D$5:$I$110,6,FALSE)="",NA(),VLOOKUP($A308,'REACH Bilaga XIV_update'!$D$5:$I$110,6,FALSE))),IF(VLOOKUP($C308,'REACH Bilaga XIV_update'!$C$5:$I$110,7,FALSE)="",NA(),VLOOKUP($C308,'REACH Bilaga XIV_update'!$C$5:$I$110,7,FALSE)))</f>
        <v>#N/A</v>
      </c>
      <c r="R308" s="76" t="e">
        <f>IF($C308="-",IF($A308="-",IF(VLOOKUP($D308,CoRAP_update!$A$5:$O$376,15,FALSE)="",NA(),VLOOKUP($D308,CoRAP_update!$A$5:$O$376,15,FALSE)),IF(VLOOKUP($A308,CoRAP_update!$D$5:$O$376,12,FALSE)="",NA(),VLOOKUP($A308,CoRAP_update!$D$5:$O$376,12,FALSE))),IF(VLOOKUP($C308,CoRAP_update!$C$5:$O$376,13,FALSE)="",NA(),VLOOKUP($C308,CoRAP_update!$C$5:$O$376,13,FALSE)))</f>
        <v>#N/A</v>
      </c>
      <c r="S308" s="144" t="e">
        <f>IF($C308="-",IF($A308="-",VLOOKUP($D308,CoRAP_update!$A$5:$J$376,MATCH(Sammanfattning!S$1,CoRAP_update!$A$4:$J$4,0),FALSE),VLOOKUP($A308,CoRAP_update!$D$5:$J$376,MATCH(Sammanfattning!S$1,CoRAP_update!$D$4:$J$4,0),FALSE)),VLOOKUP($C308,CoRAP_update!$C$5:$J$376,MATCH(Sammanfattning!S$1,CoRAP_update!$C$4:$J$4,0),FALSE))</f>
        <v>#N/A</v>
      </c>
      <c r="T308" s="76" t="e">
        <f>IF($A308="-",VLOOKUP($D308,EDC_update!$C$2:$F$450,4,FALSE),VLOOKUP($A308,EDC_update!$B$2:$F$450,5,FALSE))</f>
        <v>#N/A</v>
      </c>
      <c r="V308" s="78">
        <f>IF(IFERROR(SEARCH("PBT",P308),99)=99,IF(IFERROR(SEARCH("suspected PBT",S308),99)=99,IF(IFERROR(SEARCH("concluded to be PBT",K308),99)=99,IF(IFERROR(SEARCH("PBT",S308),99)=99,IF(IFERROR(SEARCH("PBT cand",L308),99)=99,IF(IFERROR(SEARCH("PBT",L308),99)=99,IF(IFERROR(SEARCH("persistent, bioackumulative and toxic properties",K308),99)=99,0,Scoring!$E$3),Scoring!$E$3),Scoring!$E$7),Scoring!$E$3),Scoring!$E$5),Scoring!$E$6),Scoring!$E$3)</f>
        <v>0</v>
      </c>
      <c r="W308" s="78">
        <f>IF(IFERROR(SEARCH("vPvB",P308),99)=99,IF(IFERROR(SEARCH("suspected pbt/vPvB",S308),99)=99,IF(IFERROR(SEARCH("vPvB",S308),99)=99,IF(IFERROR(SEARCH("concluded to be a vPvB",S308),99)=99,IF(IFERROR(SEARCH("identified as vPvB",K308),99)=99,IF(IFERROR(SEARCH("concluded to be a vPvB",K308),99)=99,IF(IFERROR(SEARCH("concluded to be both pbt and vPvB",S308),99)=99,IF(IFERROR(SEARCH("concluded to be both pbt and vPvB",K308),99)=99,0,Scoring!$E$5),Scoring!$E$5),Scoring!$E$5),Scoring!$E$5),Scoring!$E$5),Scoring!$E$4),Scoring!$E$6),Scoring!$E$4)</f>
        <v>0</v>
      </c>
      <c r="X308" s="78">
        <f>IF(IFERROR(SEARCH("H410",N308),99)=99,IF(IFERROR(SEARCH("H410",O308),99)=99,IF(IFERROR(SEARCH("H410",Q308),99)=99,IF(IFERROR(SEARCH("H410",M308),99)=99,IF(IFERROR(SEARCH("H410",R308),99)=99,IF(IFERROR(SEARCH("H411",N308),99)=99,IF(IFERROR(SEARCH("H411",O308),99)=99,IF(IFERROR(SEARCH("H411",Q308),99)=99,IF(IFERROR(SEARCH("H411",M308),99)=99,IF(IFERROR(SEARCH("H411",R308),99)=99,IF(IFERROR(SEARCH("H413",N308),99)=99,IF(IFERROR(SEARCH("H413",O308),99)=99,IF(IFERROR(SEARCH("H413",Q308),99)=99,IF(IFERROR(SEARCH("H413",M308),99)=99,IF(IFERROR(SEARCH("H413",R308),99)=99,IF(IFERROR(SEARCH("H412",N308),99)=99,IF(IFERROR(SEARCH("H412",O308),99)=99,IF(IFERROR(SEARCH("H412",Q308),99)=99,IF(IFERROR(SEARCH("H412",M308),99)=99,IF(IFERROR(SEARCH("H412",R308),99)=99,0,Scoring!$E$2),Scoring!$E$2),Scoring!$E$2),Scoring!$E$2),Scoring!$E$2),Scoring!$E$2),Scoring!$E$2),Scoring!$E$2),Scoring!$E$2),Scoring!$E$2),Scoring!$E$2),Scoring!$E$2),Scoring!$E$2),Scoring!$E$2),Scoring!$E$2),Scoring!$E$2),Scoring!$E$2),Scoring!$E$2),Scoring!$E$2),Scoring!$E$2)</f>
        <v>1</v>
      </c>
      <c r="Y308" s="78">
        <f>IF(IFERROR(SEARCH("CMR",K308),99)=99,IF(IFERROR(SEARCH("Suspected CMR",S308),99)=99,IF(IFERROR(SEARCH("CMR",S308),99)=99,0,Scoring!$E$8),Scoring!$E$9),Scoring!$E$8)</f>
        <v>3</v>
      </c>
      <c r="Z308" s="78">
        <f>IF(IFERROR(SEARCH("H350",N308),99)=99,IF(IFERROR(SEARCH("H350",O308),99)=99,IF(IFERROR(SEARCH("H350",Q308),99)=99,IF(IFERROR(SEARCH("H350",M308),99)=99,IF(IFERROR(SEARCH("H350",R308),99)=99,IF(IFERROR(SEARCH("H351",N308),99)=99,IF(IFERROR(SEARCH("H351",O308),99)=99,IF(IFERROR(SEARCH("H351",Q308),99)=99,IF(IFERROR(SEARCH("H351",M308),99)=99,IF(IFERROR(SEARCH("H351",R308),99)=99,IF(IFERROR(SEARCH("carcinogenic",P308),99)=99,IF(IFERROR(SEARCH("suspected carcinogenic",S308),99)=99,0,Scoring!$E$12),Scoring!$E$11),Scoring!$E$10),Scoring!$E$10),Scoring!$E$10),Scoring!$E$10),Scoring!$E$10),Scoring!$E$10),Scoring!$E$10),Scoring!$E$10),Scoring!$E$10),Scoring!$E$10)</f>
        <v>1</v>
      </c>
      <c r="AA308" s="78">
        <f>IF(IFERROR(SEARCH("H340",N308),99)=99,IF(IFERROR(SEARCH("H340",O308),99)=99,IF(IFERROR(SEARCH("H340",Q308),99)=99,IF(IFERROR(SEARCH("H340",M308),99)=99,IF(IFERROR(SEARCH("H340",R308),99)=99,IF(IFERROR(SEARCH("H341",N308),99)=99,IF(IFERROR(SEARCH("H341",O308),99)=99,IF(IFERROR(SEARCH("H341",Q308),99)=99,IF(IFERROR(SEARCH("H341",M308),99)=99,IF(IFERROR(SEARCH("H341",R308),99)=99,IF(IFERROR(SEARCH("mutagenic",P308),99)=99,IF(IFERROR(SEARCH("suspected mutagenic",S308),99)=99,0,Scoring!$E$15),Scoring!$E$14),Scoring!$E$13),Scoring!$E$13),Scoring!$E$13),Scoring!$E$13),Scoring!$E$13),Scoring!$E$13),Scoring!$E$13),Scoring!$E$13),Scoring!$E$13),Scoring!$E$13)</f>
        <v>0</v>
      </c>
      <c r="AB308" s="78">
        <f>IF(IFERROR(SEARCH("H360",N308),99)=99,IF(IFERROR(SEARCH("H360",O308),99)=99,IF(IFERROR(SEARCH("H360",Q308),99)=99,IF(IFERROR(SEARCH("H360",M308),99)=99,IF(IFERROR(SEARCH("H360",R308),99)=99,IF(IFERROR(SEARCH("H361",N308),99)=99,IF(IFERROR(SEARCH("H361",O308),99)=99,IF(IFERROR(SEARCH("H361",Q308),99)=99,IF(IFERROR(SEARCH("H361",M308),99)=99,IF(IFERROR(SEARCH("H361",R308),99)=99,IF(IFERROR(SEARCH("reproduction",P308),99)=99,IF(IFERROR(SEARCH("suspected reprotoxic",S308),99)=99,IF(IFERROR(SEARCH("reprotoxic",S308),99)=99,IF(IFERROR(SEARCH("reprotoxic",K308),99)=99,0,Scoring!$E$18),Scoring!$E$18),Scoring!$E$19),Scoring!$E$17),Scoring!$E$16),Scoring!$E$16),Scoring!$E$16),Scoring!$E$16),Scoring!$E$16),Scoring!$E$16),Scoring!$E$16),Scoring!$E$16),Scoring!$E$16),Scoring!$E$16)</f>
        <v>1</v>
      </c>
      <c r="AC308" s="78">
        <f>IF(IFERROR(SEARCH("57f",L308),99)=99,IF(IFERROR(SEARCH("57(f)",P308),99)=99,0,Scoring!$E$20),Scoring!$E$20)</f>
        <v>0</v>
      </c>
      <c r="AD308" s="78">
        <f>IF(IFERROR(SEARCH("CAT1",T308),99)=99,IF(IFERROR(SEARCH("CAT2",T308),99)=99,IF(IFERROR(SEARCH("CAT3",T308),99)=99,IF(IFERROR(SEARCH("concluded to be endocrine",K308),99)=99,IF(IFERROR(SEARCH("categorised as endocrine",K308),99)=99,IF(IFERROR(SEARCH("endocrine disrupting",P308),99)=99,IF(IFERROR(SEARCH("endocrine disrupting",K308),99)=99,IF(IFERROR(SEARCH("suspected endocrine",S308),99)=99,IF(IFERROR(SEARCH("potential endocrine",S308),99)=99,0,Scoring!$E$25),Scoring!$E$25),Scoring!$E$24),Scoring!$E$24),Scoring!$E$24),Scoring!$E$24),Scoring!$E$23),Scoring!$E$22),Scoring!$E$21)</f>
        <v>0</v>
      </c>
      <c r="AE308" s="78">
        <f>IF(IFERROR(SEARCH("suspected sensitiser",S308),99)=99,IF(IFERROR(SEARCH("sensitiser",S308),99)=99,IF(IFERROR(SEARCH("other hazard based concern",S308),99)=99,0,Scoring!$E$28),Scoring!$E$26),Scoring!$E$27)</f>
        <v>0</v>
      </c>
      <c r="AF308" s="78">
        <f>IF(IFERROR(M308,1)=1,IF(IFERROR(N308,1)=1,IF(IFERROR(O308,1)=1,IF(IFERROR(Q308,1)=1,IF(IFERROR(R308,1)=1,IF(IFERROR(T308,1)=1,IF(IFERROR(K308,1)=1,IF(IFERROR(P308,1)=1,IF(IFERROR(S308,1)=1,Scoring!$E$29,0),0),0),0),0),0),0),0),0)</f>
        <v>0</v>
      </c>
      <c r="AG308" s="78">
        <f t="shared" si="30"/>
        <v>4</v>
      </c>
      <c r="AI308" s="93"/>
      <c r="AJ308" s="94"/>
      <c r="AK308" s="76"/>
      <c r="AL308" s="75"/>
      <c r="AN308" s="79"/>
      <c r="AO308" s="79"/>
      <c r="AP308" s="79"/>
      <c r="AQ308" s="79"/>
      <c r="AR308" s="79"/>
      <c r="AS308" s="78"/>
      <c r="AU308" s="79">
        <f>IF(IFERROR(F308,99)=99,IF(IFERROR(G308,99)=99,IF(IFERROR(H308,99)=99,IF(IFERROR(I308,99)=99,IF(IFERROR(E308,99)=99,IF(IFERROR(J308,99)=99,0,Scoring!$B$7),Scoring!$B$3),Scoring!$B$2),Scoring!$B$6),Scoring!$B$5),Scoring!$B$4)</f>
        <v>0.3</v>
      </c>
      <c r="AV308" s="78">
        <f t="shared" si="31"/>
        <v>1.2</v>
      </c>
      <c r="AW308" s="78"/>
      <c r="AX308" s="66"/>
      <c r="AY308" s="78"/>
      <c r="AZ308" s="76"/>
      <c r="BA308" s="76"/>
      <c r="BB308" s="76"/>
    </row>
    <row r="309" spans="1:54" x14ac:dyDescent="0.25">
      <c r="A309" s="77" t="s">
        <v>6418</v>
      </c>
      <c r="B309" s="76" t="str">
        <f t="shared" si="32"/>
        <v>249-644-6</v>
      </c>
      <c r="C309" s="77" t="s">
        <v>1124</v>
      </c>
      <c r="D309" s="77" t="s">
        <v>1125</v>
      </c>
      <c r="E309" s="76" t="str">
        <f>IF(C309="-",IF(A309="-",VLOOKUP(D309,'sin-list 180320_update'!$C$2:$C$835,1,FALSE),VLOOKUP(A309,'sin-list 180320_update'!$A$2:$A$835,1,FALSE)),VLOOKUP(C309,'sin-list 180320_update'!$B$2:$B$835,1,FALSE))</f>
        <v>249-644-6</v>
      </c>
      <c r="F309" s="76" t="e">
        <f>IF($C309="-",IF($A309="-",VLOOKUP($D309,'REACH Bilaga XVII_update'!$A$5:$A$131,1,FALSE),VLOOKUP($A309,'REACH Bilaga XVII_update'!$C$5:$C$131,1,FALSE)),VLOOKUP($C309,'REACH Bilaga XVII_update'!$B$5:$B$131,1,FALSE))</f>
        <v>#N/A</v>
      </c>
      <c r="G309" s="76" t="e">
        <f>IF($C309="-",IF($A309="-",VLOOKUP($D309,' REACH Bilaga 59_update'!$A$5:$A$210,1,FALSE),VLOOKUP($A309,' REACH Bilaga 59_update'!$D$5:$D$210,1,FALSE)),VLOOKUP($C309,' REACH Bilaga 59_update'!$C$5:$C$210,1,FALSE))</f>
        <v>#N/A</v>
      </c>
      <c r="H309" s="76" t="e">
        <f>IF($C309="-",IF($A309="-",VLOOKUP($D309,'REACH Bilaga XIV_update'!$A$5:$A$110,1,FALSE),VLOOKUP($A309,'REACH Bilaga XIV_update'!$D$5:$D$110,1,FALSE)),VLOOKUP($C309,'REACH Bilaga XIV_update'!$C$5:$C$110,1,FALSE))</f>
        <v>#N/A</v>
      </c>
      <c r="I309" s="76" t="e">
        <f>IF($C309="-",IF($A309="-",VLOOKUP($D309,CoRAP_update!$A$5:$A$376,1,FALSE),VLOOKUP($A309,CoRAP_update!$D$5:$D$376,1,FALSE)),VLOOKUP($C309,CoRAP_update!$C$5:$C$376,1,FALSE))</f>
        <v>#N/A</v>
      </c>
      <c r="J309" s="76" t="e">
        <f>IF($C309="-",IF($A309="-",VLOOKUP($D309,EDC_update!$C$2:$C$450,1,FALSE),VLOOKUP($A309,EDC_update!$B$2:$B$450,1,FALSE)),VLOOKUP($C309,EDC_update!$L$2:$L$450,1,FALSE))</f>
        <v>#N/A</v>
      </c>
      <c r="K309" s="76" t="str">
        <f>IF($C309="-",IF($A309="-",IF(VLOOKUP($D309,'sin-list 180320_update'!$C$2:$S$835,3,FALSE)="",NA(),VLOOKUP($D309,'sin-list 180320_update'!$C$2:$S$835,3,FALSE)),IF(VLOOKUP($A309,'sin-list 180320_update'!$A$2:$S$835,5,FALSE)="",NA(),VLOOKUP($A309,'sin-list 180320_update'!$A$2:$S$835,5,FALSE))),IF(VLOOKUP($C309,'sin-list 180320_update'!$B$2:$S$835,4,FALSE)="",NA(),VLOOKUP($C309,'sin-list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09" s="76" t="str">
        <f>IF($C309="-",IF($A309="-",VLOOKUP($D309,'sin-list 180320_update'!$C$2:$S$835,6,FALSE),VLOOKUP($A309,'sin-list 180320_update'!$A$2:$S$835,8,FALSE)),VLOOKUP($C309,'sin-list 180320_update'!$B$2:$S$835,7,FALSE))</f>
        <v>Carc. 2
Repr. 1B
STOT RE 1
Acute Tox. 4 *
Acute Tox. 4 *
Lact.
Aquatic Chronic 2</v>
      </c>
      <c r="M309" s="76" t="str">
        <f>IF($C309="-",IF($A309="-",IF(VLOOKUP($D309,'sin-list 180320_update'!$C$2:$S$835,8,FALSE)="",NA(),VLOOKUP($D309,'sin-list 180320_update'!$C$2:$S$835,8,FALSE)),IF(VLOOKUP($A309,'sin-list 180320_update'!$A$2:$S$835,10,FALSE)="",NA(),VLOOKUP($A309,'sin-list 180320_update'!$A$2:$S$835,10,FALSE))),IF(VLOOKUP($C309,'sin-list 180320_update'!$B$2:$S$835,9,FALSE)="",NA(),VLOOKUP($C309,'sin-list 180320_update'!$B$2:$S$835,9,FALSE)))</f>
        <v>H351
H360D***
H372**
H332
H302
H362
H411</v>
      </c>
      <c r="N309" s="76" t="e">
        <f>IF($C309="-",IF($A309="-",IF(VLOOKUP($D309,'REACH Bilaga XVII_update'!$A$5:$E$131,4,FALSE)="",NA(),VLOOKUP($D309,'REACH Bilaga XVII_update'!$A$5:$E$131,4,FALSE)),IF(VLOOKUP($A309,'REACH Bilaga XVII_update'!$C$5:$D$131,2,FALSE)="",NA(),VLOOKUP($A309,'REACH Bilaga XVII_update'!$C$5:$D$131,2,FALSE))),IF(VLOOKUP($C309,'REACH Bilaga XVII_update'!$B$5:$D$131,3,FALSE)="",NA(),VLOOKUP($C309,'REACH Bilaga XVII_update'!$B$5:$D$131,3,FALSE)))</f>
        <v>#N/A</v>
      </c>
      <c r="O309" s="76" t="e">
        <f>IF($C309="-",IF($A309="-",IF(VLOOKUP($D309,' REACH Bilaga 59_update'!$A$5:$E$210,5,FALSE)="",NA(),VLOOKUP($D309,' REACH Bilaga 59_update'!$A$5:$E$210,5,FALSE)),IF(VLOOKUP($A309,' REACH Bilaga 59_update'!$D$5:$E$210,2,FALSE)="",NA(),VLOOKUP($A309,' REACH Bilaga 59_update'!$D$5:$E$210,2,FALSE))),IF(VLOOKUP($C309,' REACH Bilaga 59_update'!$C$5:$E$210,3,FALSE)="",NA(),VLOOKUP($C309,' REACH Bilaga 59_update'!$C$5:$E$210,3,FALSE)))</f>
        <v>#N/A</v>
      </c>
      <c r="P309" s="76" t="e">
        <f>IF(C309="-",IF(A309="-",IFERROR(VLOOKUP($D309,' REACH Bilaga 59_update'!$A$5:$F$210,MATCH(Sammanfattning!P$1,' REACH Bilaga 59_update'!$A$4:$F$4,0),FALSE),VLOOKUP($D309,'REACH Bilaga XIV_update'!$A$4:$H$110,MATCH(Sammanfattning!P$1,'REACH Bilaga XIV_update'!$A$4:$H$4,0),FALSE)),IFERROR(VLOOKUP($A309,' REACH Bilaga 59_update'!$D$5:$F$210,MATCH(Sammanfattning!P$1,' REACH Bilaga 59_update'!$D$4:$F$4,0),FALSE),VLOOKUP($A309,'REACH Bilaga XIV_update'!$D$4:$H$110,MATCH(Sammanfattning!P$1,'REACH Bilaga XIV_update'!$D$4:$H$4,0),FALSE))),IFERROR(VLOOKUP($C309,' REACH Bilaga 59_update'!$C$5:$F$210,MATCH(Sammanfattning!P$1,' REACH Bilaga 59_update'!$C$4:$F$4,0),FALSE),VLOOKUP($C309,'REACH Bilaga XIV_update'!$C$4:$H$110,MATCH(Sammanfattning!P$1,'REACH Bilaga XIV_update'!$C$4:$H$4,0),FALSE)))</f>
        <v>#N/A</v>
      </c>
      <c r="Q309" s="76" t="e">
        <f>IF($C309="-",IF($A309="-",IF(VLOOKUP($D309,'REACH Bilaga XIV_update'!$A$5:$I$110,9,FALSE)="",NA(),VLOOKUP($D309,'REACH Bilaga XIV_update'!$A$5:$I$110,9,FALSE)),IF(VLOOKUP($A309,'REACH Bilaga XIV_update'!$D$5:$I$110,6,FALSE)="",NA(),VLOOKUP($A309,'REACH Bilaga XIV_update'!$D$5:$I$110,6,FALSE))),IF(VLOOKUP($C309,'REACH Bilaga XIV_update'!$C$5:$I$110,7,FALSE)="",NA(),VLOOKUP($C309,'REACH Bilaga XIV_update'!$C$5:$I$110,7,FALSE)))</f>
        <v>#N/A</v>
      </c>
      <c r="R309" s="76" t="e">
        <f>IF($C309="-",IF($A309="-",IF(VLOOKUP($D309,CoRAP_update!$A$5:$O$376,15,FALSE)="",NA(),VLOOKUP($D309,CoRAP_update!$A$5:$O$376,15,FALSE)),IF(VLOOKUP($A309,CoRAP_update!$D$5:$O$376,12,FALSE)="",NA(),VLOOKUP($A309,CoRAP_update!$D$5:$O$376,12,FALSE))),IF(VLOOKUP($C309,CoRAP_update!$C$5:$O$376,13,FALSE)="",NA(),VLOOKUP($C309,CoRAP_update!$C$5:$O$376,13,FALSE)))</f>
        <v>#N/A</v>
      </c>
      <c r="S309" s="144" t="e">
        <f>IF($C309="-",IF($A309="-",VLOOKUP($D309,CoRAP_update!$A$5:$J$376,MATCH(Sammanfattning!S$1,CoRAP_update!$A$4:$J$4,0),FALSE),VLOOKUP($A309,CoRAP_update!$D$5:$J$376,MATCH(Sammanfattning!S$1,CoRAP_update!$D$4:$J$4,0),FALSE)),VLOOKUP($C309,CoRAP_update!$C$5:$J$376,MATCH(Sammanfattning!S$1,CoRAP_update!$C$4:$J$4,0),FALSE))</f>
        <v>#N/A</v>
      </c>
      <c r="T309" s="76" t="e">
        <f>IF($A309="-",VLOOKUP($D309,EDC_update!$C$2:$F$450,4,FALSE),VLOOKUP($A309,EDC_update!$B$2:$F$450,5,FALSE))</f>
        <v>#N/A</v>
      </c>
      <c r="V309" s="78">
        <f>IF(IFERROR(SEARCH("PBT",P309),99)=99,IF(IFERROR(SEARCH("suspected PBT",S309),99)=99,IF(IFERROR(SEARCH("concluded to be PBT",K309),99)=99,IF(IFERROR(SEARCH("PBT",S309),99)=99,IF(IFERROR(SEARCH("PBT cand",L309),99)=99,IF(IFERROR(SEARCH("PBT",L309),99)=99,IF(IFERROR(SEARCH("persistent, bioackumulative and toxic properties",K309),99)=99,0,Scoring!$E$3),Scoring!$E$3),Scoring!$E$7),Scoring!$E$3),Scoring!$E$5),Scoring!$E$6),Scoring!$E$3)</f>
        <v>0</v>
      </c>
      <c r="W309" s="78">
        <f>IF(IFERROR(SEARCH("vPvB",P309),99)=99,IF(IFERROR(SEARCH("suspected pbt/vPvB",S309),99)=99,IF(IFERROR(SEARCH("vPvB",S309),99)=99,IF(IFERROR(SEARCH("concluded to be a vPvB",S309),99)=99,IF(IFERROR(SEARCH("identified as vPvB",K309),99)=99,IF(IFERROR(SEARCH("concluded to be a vPvB",K309),99)=99,IF(IFERROR(SEARCH("concluded to be both pbt and vPvB",S309),99)=99,IF(IFERROR(SEARCH("concluded to be both pbt and vPvB",K309),99)=99,0,Scoring!$E$5),Scoring!$E$5),Scoring!$E$5),Scoring!$E$5),Scoring!$E$5),Scoring!$E$4),Scoring!$E$6),Scoring!$E$4)</f>
        <v>0</v>
      </c>
      <c r="X309" s="78">
        <f>IF(IFERROR(SEARCH("H410",N309),99)=99,IF(IFERROR(SEARCH("H410",O309),99)=99,IF(IFERROR(SEARCH("H410",Q309),99)=99,IF(IFERROR(SEARCH("H410",M309),99)=99,IF(IFERROR(SEARCH("H410",R309),99)=99,IF(IFERROR(SEARCH("H411",N309),99)=99,IF(IFERROR(SEARCH("H411",O309),99)=99,IF(IFERROR(SEARCH("H411",Q309),99)=99,IF(IFERROR(SEARCH("H411",M309),99)=99,IF(IFERROR(SEARCH("H411",R309),99)=99,IF(IFERROR(SEARCH("H413",N309),99)=99,IF(IFERROR(SEARCH("H413",O309),99)=99,IF(IFERROR(SEARCH("H413",Q309),99)=99,IF(IFERROR(SEARCH("H413",M309),99)=99,IF(IFERROR(SEARCH("H413",R309),99)=99,IF(IFERROR(SEARCH("H412",N309),99)=99,IF(IFERROR(SEARCH("H412",O309),99)=99,IF(IFERROR(SEARCH("H412",Q309),99)=99,IF(IFERROR(SEARCH("H412",M309),99)=99,IF(IFERROR(SEARCH("H412",R309),99)=99,0,Scoring!$E$2),Scoring!$E$2),Scoring!$E$2),Scoring!$E$2),Scoring!$E$2),Scoring!$E$2),Scoring!$E$2),Scoring!$E$2),Scoring!$E$2),Scoring!$E$2),Scoring!$E$2),Scoring!$E$2),Scoring!$E$2),Scoring!$E$2),Scoring!$E$2),Scoring!$E$2),Scoring!$E$2),Scoring!$E$2),Scoring!$E$2),Scoring!$E$2)</f>
        <v>1</v>
      </c>
      <c r="Y309" s="78">
        <f>IF(IFERROR(SEARCH("CMR",K309),99)=99,IF(IFERROR(SEARCH("Suspected CMR",S309),99)=99,IF(IFERROR(SEARCH("CMR",S309),99)=99,0,Scoring!$E$8),Scoring!$E$9),Scoring!$E$8)</f>
        <v>3</v>
      </c>
      <c r="Z309" s="78">
        <f>IF(IFERROR(SEARCH("H350",N309),99)=99,IF(IFERROR(SEARCH("H350",O309),99)=99,IF(IFERROR(SEARCH("H350",Q309),99)=99,IF(IFERROR(SEARCH("H350",M309),99)=99,IF(IFERROR(SEARCH("H350",R309),99)=99,IF(IFERROR(SEARCH("H351",N309),99)=99,IF(IFERROR(SEARCH("H351",O309),99)=99,IF(IFERROR(SEARCH("H351",Q309),99)=99,IF(IFERROR(SEARCH("H351",M309),99)=99,IF(IFERROR(SEARCH("H351",R309),99)=99,IF(IFERROR(SEARCH("carcinogenic",P309),99)=99,IF(IFERROR(SEARCH("suspected carcinogenic",S309),99)=99,0,Scoring!$E$12),Scoring!$E$11),Scoring!$E$10),Scoring!$E$10),Scoring!$E$10),Scoring!$E$10),Scoring!$E$10),Scoring!$E$10),Scoring!$E$10),Scoring!$E$10),Scoring!$E$10),Scoring!$E$10)</f>
        <v>1</v>
      </c>
      <c r="AA309" s="78">
        <f>IF(IFERROR(SEARCH("H340",N309),99)=99,IF(IFERROR(SEARCH("H340",O309),99)=99,IF(IFERROR(SEARCH("H340",Q309),99)=99,IF(IFERROR(SEARCH("H340",M309),99)=99,IF(IFERROR(SEARCH("H340",R309),99)=99,IF(IFERROR(SEARCH("H341",N309),99)=99,IF(IFERROR(SEARCH("H341",O309),99)=99,IF(IFERROR(SEARCH("H341",Q309),99)=99,IF(IFERROR(SEARCH("H341",M309),99)=99,IF(IFERROR(SEARCH("H341",R309),99)=99,IF(IFERROR(SEARCH("mutagenic",P309),99)=99,IF(IFERROR(SEARCH("suspected mutagenic",S309),99)=99,0,Scoring!$E$15),Scoring!$E$14),Scoring!$E$13),Scoring!$E$13),Scoring!$E$13),Scoring!$E$13),Scoring!$E$13),Scoring!$E$13),Scoring!$E$13),Scoring!$E$13),Scoring!$E$13),Scoring!$E$13)</f>
        <v>0</v>
      </c>
      <c r="AB309" s="78">
        <f>IF(IFERROR(SEARCH("H360",N309),99)=99,IF(IFERROR(SEARCH("H360",O309),99)=99,IF(IFERROR(SEARCH("H360",Q309),99)=99,IF(IFERROR(SEARCH("H360",M309),99)=99,IF(IFERROR(SEARCH("H360",R309),99)=99,IF(IFERROR(SEARCH("H361",N309),99)=99,IF(IFERROR(SEARCH("H361",O309),99)=99,IF(IFERROR(SEARCH("H361",Q309),99)=99,IF(IFERROR(SEARCH("H361",M309),99)=99,IF(IFERROR(SEARCH("H361",R309),99)=99,IF(IFERROR(SEARCH("reproduction",P309),99)=99,IF(IFERROR(SEARCH("suspected reprotoxic",S309),99)=99,IF(IFERROR(SEARCH("reprotoxic",S309),99)=99,IF(IFERROR(SEARCH("reprotoxic",K309),99)=99,0,Scoring!$E$18),Scoring!$E$18),Scoring!$E$19),Scoring!$E$17),Scoring!$E$16),Scoring!$E$16),Scoring!$E$16),Scoring!$E$16),Scoring!$E$16),Scoring!$E$16),Scoring!$E$16),Scoring!$E$16),Scoring!$E$16),Scoring!$E$16)</f>
        <v>1</v>
      </c>
      <c r="AC309" s="78">
        <f>IF(IFERROR(SEARCH("57f",L309),99)=99,IF(IFERROR(SEARCH("57(f)",P309),99)=99,0,Scoring!$E$20),Scoring!$E$20)</f>
        <v>0</v>
      </c>
      <c r="AD309" s="78">
        <f>IF(IFERROR(SEARCH("CAT1",T309),99)=99,IF(IFERROR(SEARCH("CAT2",T309),99)=99,IF(IFERROR(SEARCH("CAT3",T309),99)=99,IF(IFERROR(SEARCH("concluded to be endocrine",K309),99)=99,IF(IFERROR(SEARCH("categorised as endocrine",K309),99)=99,IF(IFERROR(SEARCH("endocrine disrupting",P309),99)=99,IF(IFERROR(SEARCH("endocrine disrupting",K309),99)=99,IF(IFERROR(SEARCH("suspected endocrine",S309),99)=99,IF(IFERROR(SEARCH("potential endocrine",S309),99)=99,0,Scoring!$E$25),Scoring!$E$25),Scoring!$E$24),Scoring!$E$24),Scoring!$E$24),Scoring!$E$24),Scoring!$E$23),Scoring!$E$22),Scoring!$E$21)</f>
        <v>0</v>
      </c>
      <c r="AE309" s="78">
        <f>IF(IFERROR(SEARCH("suspected sensitiser",S309),99)=99,IF(IFERROR(SEARCH("sensitiser",S309),99)=99,IF(IFERROR(SEARCH("other hazard based concern",S309),99)=99,0,Scoring!$E$28),Scoring!$E$26),Scoring!$E$27)</f>
        <v>0</v>
      </c>
      <c r="AF309" s="78">
        <f>IF(IFERROR(M309,1)=1,IF(IFERROR(N309,1)=1,IF(IFERROR(O309,1)=1,IF(IFERROR(Q309,1)=1,IF(IFERROR(R309,1)=1,IF(IFERROR(T309,1)=1,IF(IFERROR(K309,1)=1,IF(IFERROR(P309,1)=1,IF(IFERROR(S309,1)=1,Scoring!$E$29,0),0),0),0),0),0),0),0),0)</f>
        <v>0</v>
      </c>
      <c r="AG309" s="78">
        <f t="shared" si="30"/>
        <v>4</v>
      </c>
      <c r="AI309" s="93"/>
      <c r="AJ309" s="94"/>
      <c r="AK309" s="76"/>
      <c r="AL309" s="75"/>
      <c r="AN309" s="79"/>
      <c r="AO309" s="79"/>
      <c r="AP309" s="79"/>
      <c r="AQ309" s="79"/>
      <c r="AR309" s="79"/>
      <c r="AS309" s="78"/>
      <c r="AU309" s="79">
        <f>IF(IFERROR(F309,99)=99,IF(IFERROR(G309,99)=99,IF(IFERROR(H309,99)=99,IF(IFERROR(I309,99)=99,IF(IFERROR(E309,99)=99,IF(IFERROR(J309,99)=99,0,Scoring!$B$7),Scoring!$B$3),Scoring!$B$2),Scoring!$B$6),Scoring!$B$5),Scoring!$B$4)</f>
        <v>0.3</v>
      </c>
      <c r="AV309" s="78">
        <f t="shared" si="31"/>
        <v>1.2</v>
      </c>
      <c r="AW309" s="78"/>
      <c r="AX309" s="66"/>
      <c r="AY309" s="78"/>
      <c r="AZ309" s="76"/>
      <c r="BA309" s="76"/>
      <c r="BB309" s="76"/>
    </row>
    <row r="310" spans="1:54" x14ac:dyDescent="0.25">
      <c r="A310" s="77" t="s">
        <v>7525</v>
      </c>
      <c r="B310" s="76" t="str">
        <f t="shared" si="32"/>
        <v>252-984-8</v>
      </c>
      <c r="C310" s="77" t="s">
        <v>1234</v>
      </c>
      <c r="D310" s="77" t="s">
        <v>1235</v>
      </c>
      <c r="E310" s="76" t="str">
        <f>IF(C310="-",IF(A310="-",VLOOKUP(D310,'sin-list 180320_update'!$C$2:$C$835,1,FALSE),VLOOKUP(A310,'sin-list 180320_update'!$A$2:$A$835,1,FALSE)),VLOOKUP(C310,'sin-list 180320_update'!$B$2:$B$835,1,FALSE))</f>
        <v>252-984-8</v>
      </c>
      <c r="F310" s="76" t="e">
        <f>IF($C310="-",IF($A310="-",VLOOKUP($D310,'REACH Bilaga XVII_update'!$A$5:$A$131,1,FALSE),VLOOKUP($A310,'REACH Bilaga XVII_update'!$C$5:$C$131,1,FALSE)),VLOOKUP($C310,'REACH Bilaga XVII_update'!$B$5:$B$131,1,FALSE))</f>
        <v>#N/A</v>
      </c>
      <c r="G310" s="76" t="e">
        <f>IF($C310="-",IF($A310="-",VLOOKUP($D310,' REACH Bilaga 59_update'!$A$5:$A$210,1,FALSE),VLOOKUP($A310,' REACH Bilaga 59_update'!$D$5:$D$210,1,FALSE)),VLOOKUP($C310,' REACH Bilaga 59_update'!$C$5:$C$210,1,FALSE))</f>
        <v>#N/A</v>
      </c>
      <c r="H310" s="76" t="e">
        <f>IF($C310="-",IF($A310="-",VLOOKUP($D310,'REACH Bilaga XIV_update'!$A$5:$A$110,1,FALSE),VLOOKUP($A310,'REACH Bilaga XIV_update'!$D$5:$D$110,1,FALSE)),VLOOKUP($C310,'REACH Bilaga XIV_update'!$C$5:$C$110,1,FALSE))</f>
        <v>#N/A</v>
      </c>
      <c r="I310" s="76" t="e">
        <f>IF($C310="-",IF($A310="-",VLOOKUP($D310,CoRAP_update!$A$5:$A$376,1,FALSE),VLOOKUP($A310,CoRAP_update!$D$5:$D$376,1,FALSE)),VLOOKUP($C310,CoRAP_update!$C$5:$C$376,1,FALSE))</f>
        <v>#N/A</v>
      </c>
      <c r="J310" s="76" t="e">
        <f>IF($C310="-",IF($A310="-",VLOOKUP($D310,EDC_update!$C$2:$C$450,1,FALSE),VLOOKUP($A310,EDC_update!$B$2:$B$450,1,FALSE)),VLOOKUP($C310,EDC_update!$L$2:$L$450,1,FALSE))</f>
        <v>#N/A</v>
      </c>
      <c r="K310" s="76" t="str">
        <f>IF($C310="-",IF($A310="-",IF(VLOOKUP($D310,'sin-list 180320_update'!$C$2:$S$835,3,FALSE)="",NA(),VLOOKUP($D310,'sin-list 180320_update'!$C$2:$S$835,3,FALSE)),IF(VLOOKUP($A310,'sin-list 180320_update'!$A$2:$S$835,5,FALSE)="",NA(),VLOOKUP($A310,'sin-list 180320_update'!$A$2:$S$835,5,FALSE))),IF(VLOOKUP($C310,'sin-list 180320_update'!$B$2:$S$835,4,FALSE)="",NA(),VLOOKUP($C310,'sin-list 180320_update'!$B$2:$S$835,4,FALSE)))</f>
        <v>Classified CMR according to Annex VI of Regulation 1272/2008</v>
      </c>
      <c r="L310" s="76" t="str">
        <f>IF($C310="-",IF($A310="-",VLOOKUP($D310,'sin-list 180320_update'!$C$2:$S$835,6,FALSE),VLOOKUP($A310,'sin-list 180320_update'!$A$2:$S$835,8,FALSE)),VLOOKUP($C310,'sin-list 180320_update'!$B$2:$S$835,7,FALSE))</f>
        <v>Carc. 1A
Acute Tox. 4 *
Aquatic Acute 1
Aquatic Chronic 1</v>
      </c>
      <c r="M310" s="76" t="str">
        <f>IF($C310="-",IF($A310="-",IF(VLOOKUP($D310,'sin-list 180320_update'!$C$2:$S$835,8,FALSE)="",NA(),VLOOKUP($D310,'sin-list 180320_update'!$C$2:$S$835,8,FALSE)),IF(VLOOKUP($A310,'sin-list 180320_update'!$A$2:$S$835,10,FALSE)="",NA(),VLOOKUP($A310,'sin-list 180320_update'!$A$2:$S$835,10,FALSE))),IF(VLOOKUP($C310,'sin-list 180320_update'!$B$2:$S$835,9,FALSE)="",NA(),VLOOKUP($C310,'sin-list 180320_update'!$B$2:$S$835,9,FALSE)))</f>
        <v>H350
H302
H400
H410</v>
      </c>
      <c r="N310" s="76" t="e">
        <f>IF($C310="-",IF($A310="-",IF(VLOOKUP($D310,'REACH Bilaga XVII_update'!$A$5:$E$131,4,FALSE)="",NA(),VLOOKUP($D310,'REACH Bilaga XVII_update'!$A$5:$E$131,4,FALSE)),IF(VLOOKUP($A310,'REACH Bilaga XVII_update'!$C$5:$D$131,2,FALSE)="",NA(),VLOOKUP($A310,'REACH Bilaga XVII_update'!$C$5:$D$131,2,FALSE))),IF(VLOOKUP($C310,'REACH Bilaga XVII_update'!$B$5:$D$131,3,FALSE)="",NA(),VLOOKUP($C310,'REACH Bilaga XVII_update'!$B$5:$D$131,3,FALSE)))</f>
        <v>#N/A</v>
      </c>
      <c r="O310" s="76" t="e">
        <f>IF($C310="-",IF($A310="-",IF(VLOOKUP($D310,' REACH Bilaga 59_update'!$A$5:$E$210,5,FALSE)="",NA(),VLOOKUP($D310,' REACH Bilaga 59_update'!$A$5:$E$210,5,FALSE)),IF(VLOOKUP($A310,' REACH Bilaga 59_update'!$D$5:$E$210,2,FALSE)="",NA(),VLOOKUP($A310,' REACH Bilaga 59_update'!$D$5:$E$210,2,FALSE))),IF(VLOOKUP($C310,' REACH Bilaga 59_update'!$C$5:$E$210,3,FALSE)="",NA(),VLOOKUP($C310,' REACH Bilaga 59_update'!$C$5:$E$210,3,FALSE)))</f>
        <v>#N/A</v>
      </c>
      <c r="P310" s="76" t="e">
        <f>IF(C310="-",IF(A310="-",IFERROR(VLOOKUP($D310,' REACH Bilaga 59_update'!$A$5:$F$210,MATCH(Sammanfattning!P$1,' REACH Bilaga 59_update'!$A$4:$F$4,0),FALSE),VLOOKUP($D310,'REACH Bilaga XIV_update'!$A$4:$H$110,MATCH(Sammanfattning!P$1,'REACH Bilaga XIV_update'!$A$4:$H$4,0),FALSE)),IFERROR(VLOOKUP($A310,' REACH Bilaga 59_update'!$D$5:$F$210,MATCH(Sammanfattning!P$1,' REACH Bilaga 59_update'!$D$4:$F$4,0),FALSE),VLOOKUP($A310,'REACH Bilaga XIV_update'!$D$4:$H$110,MATCH(Sammanfattning!P$1,'REACH Bilaga XIV_update'!$D$4:$H$4,0),FALSE))),IFERROR(VLOOKUP($C310,' REACH Bilaga 59_update'!$C$5:$F$210,MATCH(Sammanfattning!P$1,' REACH Bilaga 59_update'!$C$4:$F$4,0),FALSE),VLOOKUP($C310,'REACH Bilaga XIV_update'!$C$4:$H$110,MATCH(Sammanfattning!P$1,'REACH Bilaga XIV_update'!$C$4:$H$4,0),FALSE)))</f>
        <v>#N/A</v>
      </c>
      <c r="Q310" s="76" t="e">
        <f>IF($C310="-",IF($A310="-",IF(VLOOKUP($D310,'REACH Bilaga XIV_update'!$A$5:$I$110,9,FALSE)="",NA(),VLOOKUP($D310,'REACH Bilaga XIV_update'!$A$5:$I$110,9,FALSE)),IF(VLOOKUP($A310,'REACH Bilaga XIV_update'!$D$5:$I$110,6,FALSE)="",NA(),VLOOKUP($A310,'REACH Bilaga XIV_update'!$D$5:$I$110,6,FALSE))),IF(VLOOKUP($C310,'REACH Bilaga XIV_update'!$C$5:$I$110,7,FALSE)="",NA(),VLOOKUP($C310,'REACH Bilaga XIV_update'!$C$5:$I$110,7,FALSE)))</f>
        <v>#N/A</v>
      </c>
      <c r="R310" s="76" t="e">
        <f>IF($C310="-",IF($A310="-",IF(VLOOKUP($D310,CoRAP_update!$A$5:$O$376,15,FALSE)="",NA(),VLOOKUP($D310,CoRAP_update!$A$5:$O$376,15,FALSE)),IF(VLOOKUP($A310,CoRAP_update!$D$5:$O$376,12,FALSE)="",NA(),VLOOKUP($A310,CoRAP_update!$D$5:$O$376,12,FALSE))),IF(VLOOKUP($C310,CoRAP_update!$C$5:$O$376,13,FALSE)="",NA(),VLOOKUP($C310,CoRAP_update!$C$5:$O$376,13,FALSE)))</f>
        <v>#N/A</v>
      </c>
      <c r="S310" s="144" t="e">
        <f>IF($C310="-",IF($A310="-",VLOOKUP($D310,CoRAP_update!$A$5:$J$376,MATCH(Sammanfattning!S$1,CoRAP_update!$A$4:$J$4,0),FALSE),VLOOKUP($A310,CoRAP_update!$D$5:$J$376,MATCH(Sammanfattning!S$1,CoRAP_update!$D$4:$J$4,0),FALSE)),VLOOKUP($C310,CoRAP_update!$C$5:$J$376,MATCH(Sammanfattning!S$1,CoRAP_update!$C$4:$J$4,0),FALSE))</f>
        <v>#N/A</v>
      </c>
      <c r="T310" s="76" t="e">
        <f>IF($A310="-",VLOOKUP($D310,EDC_update!$C$2:$F$450,4,FALSE),VLOOKUP($A310,EDC_update!$B$2:$F$450,5,FALSE))</f>
        <v>#N/A</v>
      </c>
      <c r="V310" s="78">
        <f>IF(IFERROR(SEARCH("PBT",P310),99)=99,IF(IFERROR(SEARCH("suspected PBT",S310),99)=99,IF(IFERROR(SEARCH("concluded to be PBT",K310),99)=99,IF(IFERROR(SEARCH("PBT",S310),99)=99,IF(IFERROR(SEARCH("PBT cand",L310),99)=99,IF(IFERROR(SEARCH("PBT",L310),99)=99,IF(IFERROR(SEARCH("persistent, bioackumulative and toxic properties",K310),99)=99,0,Scoring!$E$3),Scoring!$E$3),Scoring!$E$7),Scoring!$E$3),Scoring!$E$5),Scoring!$E$6),Scoring!$E$3)</f>
        <v>0</v>
      </c>
      <c r="W310" s="78">
        <f>IF(IFERROR(SEARCH("vPvB",P310),99)=99,IF(IFERROR(SEARCH("suspected pbt/vPvB",S310),99)=99,IF(IFERROR(SEARCH("vPvB",S310),99)=99,IF(IFERROR(SEARCH("concluded to be a vPvB",S310),99)=99,IF(IFERROR(SEARCH("identified as vPvB",K310),99)=99,IF(IFERROR(SEARCH("concluded to be a vPvB",K310),99)=99,IF(IFERROR(SEARCH("concluded to be both pbt and vPvB",S310),99)=99,IF(IFERROR(SEARCH("concluded to be both pbt and vPvB",K310),99)=99,0,Scoring!$E$5),Scoring!$E$5),Scoring!$E$5),Scoring!$E$5),Scoring!$E$5),Scoring!$E$4),Scoring!$E$6),Scoring!$E$4)</f>
        <v>0</v>
      </c>
      <c r="X310" s="78">
        <f>IF(IFERROR(SEARCH("H410",N310),99)=99,IF(IFERROR(SEARCH("H410",O310),99)=99,IF(IFERROR(SEARCH("H410",Q310),99)=99,IF(IFERROR(SEARCH("H410",M310),99)=99,IF(IFERROR(SEARCH("H410",R310),99)=99,IF(IFERROR(SEARCH("H411",N310),99)=99,IF(IFERROR(SEARCH("H411",O310),99)=99,IF(IFERROR(SEARCH("H411",Q310),99)=99,IF(IFERROR(SEARCH("H411",M310),99)=99,IF(IFERROR(SEARCH("H411",R310),99)=99,IF(IFERROR(SEARCH("H413",N310),99)=99,IF(IFERROR(SEARCH("H413",O310),99)=99,IF(IFERROR(SEARCH("H413",Q310),99)=99,IF(IFERROR(SEARCH("H413",M310),99)=99,IF(IFERROR(SEARCH("H413",R310),99)=99,IF(IFERROR(SEARCH("H412",N310),99)=99,IF(IFERROR(SEARCH("H412",O310),99)=99,IF(IFERROR(SEARCH("H412",Q310),99)=99,IF(IFERROR(SEARCH("H412",M310),99)=99,IF(IFERROR(SEARCH("H412",R310),99)=99,0,Scoring!$E$2),Scoring!$E$2),Scoring!$E$2),Scoring!$E$2),Scoring!$E$2),Scoring!$E$2),Scoring!$E$2),Scoring!$E$2),Scoring!$E$2),Scoring!$E$2),Scoring!$E$2),Scoring!$E$2),Scoring!$E$2),Scoring!$E$2),Scoring!$E$2),Scoring!$E$2),Scoring!$E$2),Scoring!$E$2),Scoring!$E$2),Scoring!$E$2)</f>
        <v>1</v>
      </c>
      <c r="Y310" s="78">
        <f>IF(IFERROR(SEARCH("CMR",K310),99)=99,IF(IFERROR(SEARCH("Suspected CMR",S310),99)=99,IF(IFERROR(SEARCH("CMR",S310),99)=99,0,Scoring!$E$8),Scoring!$E$9),Scoring!$E$8)</f>
        <v>3</v>
      </c>
      <c r="Z310" s="78">
        <f>IF(IFERROR(SEARCH("H350",N310),99)=99,IF(IFERROR(SEARCH("H350",O310),99)=99,IF(IFERROR(SEARCH("H350",Q310),99)=99,IF(IFERROR(SEARCH("H350",M310),99)=99,IF(IFERROR(SEARCH("H350",R310),99)=99,IF(IFERROR(SEARCH("H351",N310),99)=99,IF(IFERROR(SEARCH("H351",O310),99)=99,IF(IFERROR(SEARCH("H351",Q310),99)=99,IF(IFERROR(SEARCH("H351",M310),99)=99,IF(IFERROR(SEARCH("H351",R310),99)=99,IF(IFERROR(SEARCH("carcinogenic",P310),99)=99,IF(IFERROR(SEARCH("suspected carcinogenic",S310),99)=99,0,Scoring!$E$12),Scoring!$E$11),Scoring!$E$10),Scoring!$E$10),Scoring!$E$10),Scoring!$E$10),Scoring!$E$10),Scoring!$E$10),Scoring!$E$10),Scoring!$E$10),Scoring!$E$10),Scoring!$E$10)</f>
        <v>1</v>
      </c>
      <c r="AA310" s="78">
        <f>IF(IFERROR(SEARCH("H340",N310),99)=99,IF(IFERROR(SEARCH("H340",O310),99)=99,IF(IFERROR(SEARCH("H340",Q310),99)=99,IF(IFERROR(SEARCH("H340",M310),99)=99,IF(IFERROR(SEARCH("H340",R310),99)=99,IF(IFERROR(SEARCH("H341",N310),99)=99,IF(IFERROR(SEARCH("H341",O310),99)=99,IF(IFERROR(SEARCH("H341",Q310),99)=99,IF(IFERROR(SEARCH("H341",M310),99)=99,IF(IFERROR(SEARCH("H341",R310),99)=99,IF(IFERROR(SEARCH("mutagenic",P310),99)=99,IF(IFERROR(SEARCH("suspected mutagenic",S310),99)=99,0,Scoring!$E$15),Scoring!$E$14),Scoring!$E$13),Scoring!$E$13),Scoring!$E$13),Scoring!$E$13),Scoring!$E$13),Scoring!$E$13),Scoring!$E$13),Scoring!$E$13),Scoring!$E$13),Scoring!$E$13)</f>
        <v>0</v>
      </c>
      <c r="AB310" s="78">
        <f>IF(IFERROR(SEARCH("H360",N310),99)=99,IF(IFERROR(SEARCH("H360",O310),99)=99,IF(IFERROR(SEARCH("H360",Q310),99)=99,IF(IFERROR(SEARCH("H360",M310),99)=99,IF(IFERROR(SEARCH("H360",R310),99)=99,IF(IFERROR(SEARCH("H361",N310),99)=99,IF(IFERROR(SEARCH("H361",O310),99)=99,IF(IFERROR(SEARCH("H361",Q310),99)=99,IF(IFERROR(SEARCH("H361",M310),99)=99,IF(IFERROR(SEARCH("H361",R310),99)=99,IF(IFERROR(SEARCH("reproduction",P310),99)=99,IF(IFERROR(SEARCH("suspected reprotoxic",S310),99)=99,IF(IFERROR(SEARCH("reprotoxic",S310),99)=99,IF(IFERROR(SEARCH("reprotoxic",K310),99)=99,0,Scoring!$E$18),Scoring!$E$18),Scoring!$E$19),Scoring!$E$17),Scoring!$E$16),Scoring!$E$16),Scoring!$E$16),Scoring!$E$16),Scoring!$E$16),Scoring!$E$16),Scoring!$E$16),Scoring!$E$16),Scoring!$E$16),Scoring!$E$16)</f>
        <v>0</v>
      </c>
      <c r="AC310" s="78">
        <f>IF(IFERROR(SEARCH("57f",L310),99)=99,IF(IFERROR(SEARCH("57(f)",P310),99)=99,0,Scoring!$E$20),Scoring!$E$20)</f>
        <v>0</v>
      </c>
      <c r="AD310" s="78">
        <f>IF(IFERROR(SEARCH("CAT1",T310),99)=99,IF(IFERROR(SEARCH("CAT2",T310),99)=99,IF(IFERROR(SEARCH("CAT3",T310),99)=99,IF(IFERROR(SEARCH("concluded to be endocrine",K310),99)=99,IF(IFERROR(SEARCH("categorised as endocrine",K310),99)=99,IF(IFERROR(SEARCH("endocrine disrupting",P310),99)=99,IF(IFERROR(SEARCH("endocrine disrupting",K310),99)=99,IF(IFERROR(SEARCH("suspected endocrine",S310),99)=99,IF(IFERROR(SEARCH("potential endocrine",S310),99)=99,0,Scoring!$E$25),Scoring!$E$25),Scoring!$E$24),Scoring!$E$24),Scoring!$E$24),Scoring!$E$24),Scoring!$E$23),Scoring!$E$22),Scoring!$E$21)</f>
        <v>0</v>
      </c>
      <c r="AE310" s="78">
        <f>IF(IFERROR(SEARCH("suspected sensitiser",S310),99)=99,IF(IFERROR(SEARCH("sensitiser",S310),99)=99,IF(IFERROR(SEARCH("other hazard based concern",S310),99)=99,0,Scoring!$E$28),Scoring!$E$26),Scoring!$E$27)</f>
        <v>0</v>
      </c>
      <c r="AF310" s="78">
        <f>IF(IFERROR(M310,1)=1,IF(IFERROR(N310,1)=1,IF(IFERROR(O310,1)=1,IF(IFERROR(Q310,1)=1,IF(IFERROR(R310,1)=1,IF(IFERROR(T310,1)=1,IF(IFERROR(K310,1)=1,IF(IFERROR(P310,1)=1,IF(IFERROR(S310,1)=1,Scoring!$E$29,0),0),0),0),0),0),0),0),0)</f>
        <v>0</v>
      </c>
      <c r="AG310" s="78">
        <f t="shared" si="30"/>
        <v>4</v>
      </c>
      <c r="AI310" s="93"/>
      <c r="AJ310" s="94"/>
      <c r="AK310" s="76"/>
      <c r="AL310" s="75"/>
      <c r="AN310" s="79"/>
      <c r="AO310" s="79"/>
      <c r="AP310" s="79"/>
      <c r="AQ310" s="79"/>
      <c r="AR310" s="79"/>
      <c r="AS310" s="78"/>
      <c r="AU310" s="79">
        <f>IF(IFERROR(F310,99)=99,IF(IFERROR(G310,99)=99,IF(IFERROR(H310,99)=99,IF(IFERROR(I310,99)=99,IF(IFERROR(E310,99)=99,IF(IFERROR(J310,99)=99,0,Scoring!$B$7),Scoring!$B$3),Scoring!$B$2),Scoring!$B$6),Scoring!$B$5),Scoring!$B$4)</f>
        <v>0.3</v>
      </c>
      <c r="AV310" s="78">
        <f t="shared" si="31"/>
        <v>1.2</v>
      </c>
      <c r="AW310" s="78"/>
      <c r="AX310" s="66"/>
      <c r="AY310" s="78"/>
      <c r="AZ310" s="76"/>
      <c r="BA310" s="76"/>
      <c r="BB310" s="76"/>
    </row>
    <row r="311" spans="1:54" x14ac:dyDescent="0.25">
      <c r="A311" s="77" t="s">
        <v>7530</v>
      </c>
      <c r="B311" s="76" t="str">
        <f t="shared" si="32"/>
        <v>254-323-9</v>
      </c>
      <c r="C311" s="77" t="s">
        <v>1296</v>
      </c>
      <c r="D311" s="77" t="s">
        <v>1297</v>
      </c>
      <c r="E311" s="76" t="str">
        <f>IF(C311="-",IF(A311="-",VLOOKUP(D311,'sin-list 180320_update'!$C$2:$C$835,1,FALSE),VLOOKUP(A311,'sin-list 180320_update'!$A$2:$A$835,1,FALSE)),VLOOKUP(C311,'sin-list 180320_update'!$B$2:$B$835,1,FALSE))</f>
        <v>254-323-9</v>
      </c>
      <c r="F311" s="76" t="e">
        <f>IF($C311="-",IF($A311="-",VLOOKUP($D311,'REACH Bilaga XVII_update'!$A$5:$A$131,1,FALSE),VLOOKUP($A311,'REACH Bilaga XVII_update'!$C$5:$C$131,1,FALSE)),VLOOKUP($C311,'REACH Bilaga XVII_update'!$B$5:$B$131,1,FALSE))</f>
        <v>#N/A</v>
      </c>
      <c r="G311" s="76" t="e">
        <f>IF($C311="-",IF($A311="-",VLOOKUP($D311,' REACH Bilaga 59_update'!$A$5:$A$210,1,FALSE),VLOOKUP($A311,' REACH Bilaga 59_update'!$D$5:$D$210,1,FALSE)),VLOOKUP($C311,' REACH Bilaga 59_update'!$C$5:$C$210,1,FALSE))</f>
        <v>#N/A</v>
      </c>
      <c r="H311" s="76" t="e">
        <f>IF($C311="-",IF($A311="-",VLOOKUP($D311,'REACH Bilaga XIV_update'!$A$5:$A$110,1,FALSE),VLOOKUP($A311,'REACH Bilaga XIV_update'!$D$5:$D$110,1,FALSE)),VLOOKUP($C311,'REACH Bilaga XIV_update'!$C$5:$C$110,1,FALSE))</f>
        <v>#N/A</v>
      </c>
      <c r="I311" s="76" t="e">
        <f>IF($C311="-",IF($A311="-",VLOOKUP($D311,CoRAP_update!$A$5:$A$376,1,FALSE),VLOOKUP($A311,CoRAP_update!$D$5:$D$376,1,FALSE)),VLOOKUP($C311,CoRAP_update!$C$5:$C$376,1,FALSE))</f>
        <v>#N/A</v>
      </c>
      <c r="J311" s="76" t="e">
        <f>IF($C311="-",IF($A311="-",VLOOKUP($D311,EDC_update!$C$2:$C$450,1,FALSE),VLOOKUP($A311,EDC_update!$B$2:$B$450,1,FALSE)),VLOOKUP($C311,EDC_update!$L$2:$L$450,1,FALSE))</f>
        <v>#N/A</v>
      </c>
      <c r="K311" s="76" t="str">
        <f>IF($C311="-",IF($A311="-",IF(VLOOKUP($D311,'sin-list 180320_update'!$C$2:$S$835,3,FALSE)="",NA(),VLOOKUP($D311,'sin-list 180320_update'!$C$2:$S$835,3,FALSE)),IF(VLOOKUP($A311,'sin-list 180320_update'!$A$2:$S$835,5,FALSE)="",NA(),VLOOKUP($A311,'sin-list 180320_update'!$A$2:$S$835,5,FALSE))),IF(VLOOKUP($C311,'sin-list 180320_update'!$B$2:$S$835,4,FALSE)="",NA(),VLOOKUP($C311,'sin-list 180320_update'!$B$2:$S$835,4,FALSE)))</f>
        <v>Classified CMR according to Annex VI of Regulation 1272/2008</v>
      </c>
      <c r="L311" s="76" t="str">
        <f>IF($C311="-",IF($A311="-",VLOOKUP($D311,'sin-list 180320_update'!$C$2:$S$835,6,FALSE),VLOOKUP($A311,'sin-list 180320_update'!$A$2:$S$835,8,FALSE)),VLOOKUP($C311,'sin-list 180320_update'!$B$2:$S$835,7,FALSE))</f>
        <v>Carc. 1B
Muta. 2
Acute Tox. 4 *
Aquatic Chronic 2</v>
      </c>
      <c r="M311" s="76" t="str">
        <f>IF($C311="-",IF($A311="-",IF(VLOOKUP($D311,'sin-list 180320_update'!$C$2:$S$835,8,FALSE)="",NA(),VLOOKUP($D311,'sin-list 180320_update'!$C$2:$S$835,8,FALSE)),IF(VLOOKUP($A311,'sin-list 180320_update'!$A$2:$S$835,10,FALSE)="",NA(),VLOOKUP($A311,'sin-list 180320_update'!$A$2:$S$835,10,FALSE))),IF(VLOOKUP($C311,'sin-list 180320_update'!$B$2:$S$835,9,FALSE)="",NA(),VLOOKUP($C311,'sin-list 180320_update'!$B$2:$S$835,9,FALSE)))</f>
        <v>H350
H341
H302
H411</v>
      </c>
      <c r="N311" s="76" t="e">
        <f>IF($C311="-",IF($A311="-",IF(VLOOKUP($D311,'REACH Bilaga XVII_update'!$A$5:$E$131,4,FALSE)="",NA(),VLOOKUP($D311,'REACH Bilaga XVII_update'!$A$5:$E$131,4,FALSE)),IF(VLOOKUP($A311,'REACH Bilaga XVII_update'!$C$5:$D$131,2,FALSE)="",NA(),VLOOKUP($A311,'REACH Bilaga XVII_update'!$C$5:$D$131,2,FALSE))),IF(VLOOKUP($C311,'REACH Bilaga XVII_update'!$B$5:$D$131,3,FALSE)="",NA(),VLOOKUP($C311,'REACH Bilaga XVII_update'!$B$5:$D$131,3,FALSE)))</f>
        <v>#N/A</v>
      </c>
      <c r="O311" s="76" t="e">
        <f>IF($C311="-",IF($A311="-",IF(VLOOKUP($D311,' REACH Bilaga 59_update'!$A$5:$E$210,5,FALSE)="",NA(),VLOOKUP($D311,' REACH Bilaga 59_update'!$A$5:$E$210,5,FALSE)),IF(VLOOKUP($A311,' REACH Bilaga 59_update'!$D$5:$E$210,2,FALSE)="",NA(),VLOOKUP($A311,' REACH Bilaga 59_update'!$D$5:$E$210,2,FALSE))),IF(VLOOKUP($C311,' REACH Bilaga 59_update'!$C$5:$E$210,3,FALSE)="",NA(),VLOOKUP($C311,' REACH Bilaga 59_update'!$C$5:$E$210,3,FALSE)))</f>
        <v>#N/A</v>
      </c>
      <c r="P311" s="76" t="e">
        <f>IF(C311="-",IF(A311="-",IFERROR(VLOOKUP($D311,' REACH Bilaga 59_update'!$A$5:$F$210,MATCH(Sammanfattning!P$1,' REACH Bilaga 59_update'!$A$4:$F$4,0),FALSE),VLOOKUP($D311,'REACH Bilaga XIV_update'!$A$4:$H$110,MATCH(Sammanfattning!P$1,'REACH Bilaga XIV_update'!$A$4:$H$4,0),FALSE)),IFERROR(VLOOKUP($A311,' REACH Bilaga 59_update'!$D$5:$F$210,MATCH(Sammanfattning!P$1,' REACH Bilaga 59_update'!$D$4:$F$4,0),FALSE),VLOOKUP($A311,'REACH Bilaga XIV_update'!$D$4:$H$110,MATCH(Sammanfattning!P$1,'REACH Bilaga XIV_update'!$D$4:$H$4,0),FALSE))),IFERROR(VLOOKUP($C311,' REACH Bilaga 59_update'!$C$5:$F$210,MATCH(Sammanfattning!P$1,' REACH Bilaga 59_update'!$C$4:$F$4,0),FALSE),VLOOKUP($C311,'REACH Bilaga XIV_update'!$C$4:$H$110,MATCH(Sammanfattning!P$1,'REACH Bilaga XIV_update'!$C$4:$H$4,0),FALSE)))</f>
        <v>#N/A</v>
      </c>
      <c r="Q311" s="76" t="e">
        <f>IF($C311="-",IF($A311="-",IF(VLOOKUP($D311,'REACH Bilaga XIV_update'!$A$5:$I$110,9,FALSE)="",NA(),VLOOKUP($D311,'REACH Bilaga XIV_update'!$A$5:$I$110,9,FALSE)),IF(VLOOKUP($A311,'REACH Bilaga XIV_update'!$D$5:$I$110,6,FALSE)="",NA(),VLOOKUP($A311,'REACH Bilaga XIV_update'!$D$5:$I$110,6,FALSE))),IF(VLOOKUP($C311,'REACH Bilaga XIV_update'!$C$5:$I$110,7,FALSE)="",NA(),VLOOKUP($C311,'REACH Bilaga XIV_update'!$C$5:$I$110,7,FALSE)))</f>
        <v>#N/A</v>
      </c>
      <c r="R311" s="76" t="e">
        <f>IF($C311="-",IF($A311="-",IF(VLOOKUP($D311,CoRAP_update!$A$5:$O$376,15,FALSE)="",NA(),VLOOKUP($D311,CoRAP_update!$A$5:$O$376,15,FALSE)),IF(VLOOKUP($A311,CoRAP_update!$D$5:$O$376,12,FALSE)="",NA(),VLOOKUP($A311,CoRAP_update!$D$5:$O$376,12,FALSE))),IF(VLOOKUP($C311,CoRAP_update!$C$5:$O$376,13,FALSE)="",NA(),VLOOKUP($C311,CoRAP_update!$C$5:$O$376,13,FALSE)))</f>
        <v>#N/A</v>
      </c>
      <c r="S311" s="144" t="e">
        <f>IF($C311="-",IF($A311="-",VLOOKUP($D311,CoRAP_update!$A$5:$J$376,MATCH(Sammanfattning!S$1,CoRAP_update!$A$4:$J$4,0),FALSE),VLOOKUP($A311,CoRAP_update!$D$5:$J$376,MATCH(Sammanfattning!S$1,CoRAP_update!$D$4:$J$4,0),FALSE)),VLOOKUP($C311,CoRAP_update!$C$5:$J$376,MATCH(Sammanfattning!S$1,CoRAP_update!$C$4:$J$4,0),FALSE))</f>
        <v>#N/A</v>
      </c>
      <c r="T311" s="76" t="e">
        <f>IF($A311="-",VLOOKUP($D311,EDC_update!$C$2:$F$450,4,FALSE),VLOOKUP($A311,EDC_update!$B$2:$F$450,5,FALSE))</f>
        <v>#N/A</v>
      </c>
      <c r="V311" s="78">
        <f>IF(IFERROR(SEARCH("PBT",P311),99)=99,IF(IFERROR(SEARCH("suspected PBT",S311),99)=99,IF(IFERROR(SEARCH("concluded to be PBT",K311),99)=99,IF(IFERROR(SEARCH("PBT",S311),99)=99,IF(IFERROR(SEARCH("PBT cand",L311),99)=99,IF(IFERROR(SEARCH("PBT",L311),99)=99,IF(IFERROR(SEARCH("persistent, bioackumulative and toxic properties",K311),99)=99,0,Scoring!$E$3),Scoring!$E$3),Scoring!$E$7),Scoring!$E$3),Scoring!$E$5),Scoring!$E$6),Scoring!$E$3)</f>
        <v>0</v>
      </c>
      <c r="W311" s="78">
        <f>IF(IFERROR(SEARCH("vPvB",P311),99)=99,IF(IFERROR(SEARCH("suspected pbt/vPvB",S311),99)=99,IF(IFERROR(SEARCH("vPvB",S311),99)=99,IF(IFERROR(SEARCH("concluded to be a vPvB",S311),99)=99,IF(IFERROR(SEARCH("identified as vPvB",K311),99)=99,IF(IFERROR(SEARCH("concluded to be a vPvB",K311),99)=99,IF(IFERROR(SEARCH("concluded to be both pbt and vPvB",S311),99)=99,IF(IFERROR(SEARCH("concluded to be both pbt and vPvB",K311),99)=99,0,Scoring!$E$5),Scoring!$E$5),Scoring!$E$5),Scoring!$E$5),Scoring!$E$5),Scoring!$E$4),Scoring!$E$6),Scoring!$E$4)</f>
        <v>0</v>
      </c>
      <c r="X311" s="78">
        <f>IF(IFERROR(SEARCH("H410",N311),99)=99,IF(IFERROR(SEARCH("H410",O311),99)=99,IF(IFERROR(SEARCH("H410",Q311),99)=99,IF(IFERROR(SEARCH("H410",M311),99)=99,IF(IFERROR(SEARCH("H410",R311),99)=99,IF(IFERROR(SEARCH("H411",N311),99)=99,IF(IFERROR(SEARCH("H411",O311),99)=99,IF(IFERROR(SEARCH("H411",Q311),99)=99,IF(IFERROR(SEARCH("H411",M311),99)=99,IF(IFERROR(SEARCH("H411",R311),99)=99,IF(IFERROR(SEARCH("H413",N311),99)=99,IF(IFERROR(SEARCH("H413",O311),99)=99,IF(IFERROR(SEARCH("H413",Q311),99)=99,IF(IFERROR(SEARCH("H413",M311),99)=99,IF(IFERROR(SEARCH("H413",R311),99)=99,IF(IFERROR(SEARCH("H412",N311),99)=99,IF(IFERROR(SEARCH("H412",O311),99)=99,IF(IFERROR(SEARCH("H412",Q311),99)=99,IF(IFERROR(SEARCH("H412",M311),99)=99,IF(IFERROR(SEARCH("H412",R311),99)=99,0,Scoring!$E$2),Scoring!$E$2),Scoring!$E$2),Scoring!$E$2),Scoring!$E$2),Scoring!$E$2),Scoring!$E$2),Scoring!$E$2),Scoring!$E$2),Scoring!$E$2),Scoring!$E$2),Scoring!$E$2),Scoring!$E$2),Scoring!$E$2),Scoring!$E$2),Scoring!$E$2),Scoring!$E$2),Scoring!$E$2),Scoring!$E$2),Scoring!$E$2)</f>
        <v>1</v>
      </c>
      <c r="Y311" s="78">
        <f>IF(IFERROR(SEARCH("CMR",K311),99)=99,IF(IFERROR(SEARCH("Suspected CMR",S311),99)=99,IF(IFERROR(SEARCH("CMR",S311),99)=99,0,Scoring!$E$8),Scoring!$E$9),Scoring!$E$8)</f>
        <v>3</v>
      </c>
      <c r="Z311" s="78">
        <f>IF(IFERROR(SEARCH("H350",N311),99)=99,IF(IFERROR(SEARCH("H350",O311),99)=99,IF(IFERROR(SEARCH("H350",Q311),99)=99,IF(IFERROR(SEARCH("H350",M311),99)=99,IF(IFERROR(SEARCH("H350",R311),99)=99,IF(IFERROR(SEARCH("H351",N311),99)=99,IF(IFERROR(SEARCH("H351",O311),99)=99,IF(IFERROR(SEARCH("H351",Q311),99)=99,IF(IFERROR(SEARCH("H351",M311),99)=99,IF(IFERROR(SEARCH("H351",R311),99)=99,IF(IFERROR(SEARCH("carcinogenic",P311),99)=99,IF(IFERROR(SEARCH("suspected carcinogenic",S311),99)=99,0,Scoring!$E$12),Scoring!$E$11),Scoring!$E$10),Scoring!$E$10),Scoring!$E$10),Scoring!$E$10),Scoring!$E$10),Scoring!$E$10),Scoring!$E$10),Scoring!$E$10),Scoring!$E$10),Scoring!$E$10)</f>
        <v>1</v>
      </c>
      <c r="AA311" s="78">
        <f>IF(IFERROR(SEARCH("H340",N311),99)=99,IF(IFERROR(SEARCH("H340",O311),99)=99,IF(IFERROR(SEARCH("H340",Q311),99)=99,IF(IFERROR(SEARCH("H340",M311),99)=99,IF(IFERROR(SEARCH("H340",R311),99)=99,IF(IFERROR(SEARCH("H341",N311),99)=99,IF(IFERROR(SEARCH("H341",O311),99)=99,IF(IFERROR(SEARCH("H341",Q311),99)=99,IF(IFERROR(SEARCH("H341",M311),99)=99,IF(IFERROR(SEARCH("H341",R311),99)=99,IF(IFERROR(SEARCH("mutagenic",P311),99)=99,IF(IFERROR(SEARCH("suspected mutagenic",S311),99)=99,0,Scoring!$E$15),Scoring!$E$14),Scoring!$E$13),Scoring!$E$13),Scoring!$E$13),Scoring!$E$13),Scoring!$E$13),Scoring!$E$13),Scoring!$E$13),Scoring!$E$13),Scoring!$E$13),Scoring!$E$13)</f>
        <v>1</v>
      </c>
      <c r="AB311" s="78">
        <f>IF(IFERROR(SEARCH("H360",N311),99)=99,IF(IFERROR(SEARCH("H360",O311),99)=99,IF(IFERROR(SEARCH("H360",Q311),99)=99,IF(IFERROR(SEARCH("H360",M311),99)=99,IF(IFERROR(SEARCH("H360",R311),99)=99,IF(IFERROR(SEARCH("H361",N311),99)=99,IF(IFERROR(SEARCH("H361",O311),99)=99,IF(IFERROR(SEARCH("H361",Q311),99)=99,IF(IFERROR(SEARCH("H361",M311),99)=99,IF(IFERROR(SEARCH("H361",R311),99)=99,IF(IFERROR(SEARCH("reproduction",P311),99)=99,IF(IFERROR(SEARCH("suspected reprotoxic",S311),99)=99,IF(IFERROR(SEARCH("reprotoxic",S311),99)=99,IF(IFERROR(SEARCH("reprotoxic",K311),99)=99,0,Scoring!$E$18),Scoring!$E$18),Scoring!$E$19),Scoring!$E$17),Scoring!$E$16),Scoring!$E$16),Scoring!$E$16),Scoring!$E$16),Scoring!$E$16),Scoring!$E$16),Scoring!$E$16),Scoring!$E$16),Scoring!$E$16),Scoring!$E$16)</f>
        <v>0</v>
      </c>
      <c r="AC311" s="78">
        <f>IF(IFERROR(SEARCH("57f",L311),99)=99,IF(IFERROR(SEARCH("57(f)",P311),99)=99,0,Scoring!$E$20),Scoring!$E$20)</f>
        <v>0</v>
      </c>
      <c r="AD311" s="78">
        <f>IF(IFERROR(SEARCH("CAT1",T311),99)=99,IF(IFERROR(SEARCH("CAT2",T311),99)=99,IF(IFERROR(SEARCH("CAT3",T311),99)=99,IF(IFERROR(SEARCH("concluded to be endocrine",K311),99)=99,IF(IFERROR(SEARCH("categorised as endocrine",K311),99)=99,IF(IFERROR(SEARCH("endocrine disrupting",P311),99)=99,IF(IFERROR(SEARCH("endocrine disrupting",K311),99)=99,IF(IFERROR(SEARCH("suspected endocrine",S311),99)=99,IF(IFERROR(SEARCH("potential endocrine",S311),99)=99,0,Scoring!$E$25),Scoring!$E$25),Scoring!$E$24),Scoring!$E$24),Scoring!$E$24),Scoring!$E$24),Scoring!$E$23),Scoring!$E$22),Scoring!$E$21)</f>
        <v>0</v>
      </c>
      <c r="AE311" s="78">
        <f>IF(IFERROR(SEARCH("suspected sensitiser",S311),99)=99,IF(IFERROR(SEARCH("sensitiser",S311),99)=99,IF(IFERROR(SEARCH("other hazard based concern",S311),99)=99,0,Scoring!$E$28),Scoring!$E$26),Scoring!$E$27)</f>
        <v>0</v>
      </c>
      <c r="AF311" s="78">
        <f>IF(IFERROR(M311,1)=1,IF(IFERROR(N311,1)=1,IF(IFERROR(O311,1)=1,IF(IFERROR(Q311,1)=1,IF(IFERROR(R311,1)=1,IF(IFERROR(T311,1)=1,IF(IFERROR(K311,1)=1,IF(IFERROR(P311,1)=1,IF(IFERROR(S311,1)=1,Scoring!$E$29,0),0),0),0),0),0),0),0),0)</f>
        <v>0</v>
      </c>
      <c r="AG311" s="78">
        <f t="shared" si="30"/>
        <v>4</v>
      </c>
      <c r="AI311" s="93"/>
      <c r="AJ311" s="94"/>
      <c r="AK311" s="76"/>
      <c r="AL311" s="75"/>
      <c r="AN311" s="79"/>
      <c r="AO311" s="79"/>
      <c r="AP311" s="79"/>
      <c r="AQ311" s="79"/>
      <c r="AR311" s="79"/>
      <c r="AS311" s="78"/>
      <c r="AU311" s="79">
        <f>IF(IFERROR(F311,99)=99,IF(IFERROR(G311,99)=99,IF(IFERROR(H311,99)=99,IF(IFERROR(I311,99)=99,IF(IFERROR(E311,99)=99,IF(IFERROR(J311,99)=99,0,Scoring!$B$7),Scoring!$B$3),Scoring!$B$2),Scoring!$B$6),Scoring!$B$5),Scoring!$B$4)</f>
        <v>0.3</v>
      </c>
      <c r="AV311" s="78">
        <f t="shared" si="31"/>
        <v>1.2</v>
      </c>
      <c r="AW311" s="78"/>
      <c r="AX311" s="66"/>
      <c r="AY311" s="78"/>
      <c r="AZ311" s="76"/>
      <c r="BA311" s="76"/>
      <c r="BB311" s="76"/>
    </row>
    <row r="312" spans="1:54" x14ac:dyDescent="0.25">
      <c r="A312" s="77" t="s">
        <v>7581</v>
      </c>
      <c r="B312" s="76" t="str">
        <f t="shared" ref="B312:B330" si="33">C312</f>
        <v>265-293-1</v>
      </c>
      <c r="C312" s="77" t="s">
        <v>1817</v>
      </c>
      <c r="D312" s="77" t="s">
        <v>1818</v>
      </c>
      <c r="E312" s="76" t="str">
        <f>IF(C312="-",IF(A312="-",VLOOKUP(D312,'sin-list 180320_update'!$C$2:$C$835,1,FALSE),VLOOKUP(A312,'sin-list 180320_update'!$A$2:$A$835,1,FALSE)),VLOOKUP(C312,'sin-list 180320_update'!$B$2:$B$835,1,FALSE))</f>
        <v>265-293-1</v>
      </c>
      <c r="F312" s="76" t="e">
        <f>IF($C312="-",IF($A312="-",VLOOKUP($D312,'REACH Bilaga XVII_update'!$A$5:$A$131,1,FALSE),VLOOKUP($A312,'REACH Bilaga XVII_update'!$C$5:$C$131,1,FALSE)),VLOOKUP($C312,'REACH Bilaga XVII_update'!$B$5:$B$131,1,FALSE))</f>
        <v>#N/A</v>
      </c>
      <c r="G312" s="76" t="e">
        <f>IF($C312="-",IF($A312="-",VLOOKUP($D312,' REACH Bilaga 59_update'!$A$5:$A$210,1,FALSE),VLOOKUP($A312,' REACH Bilaga 59_update'!$D$5:$D$210,1,FALSE)),VLOOKUP($C312,' REACH Bilaga 59_update'!$C$5:$C$210,1,FALSE))</f>
        <v>#N/A</v>
      </c>
      <c r="H312" s="76" t="e">
        <f>IF($C312="-",IF($A312="-",VLOOKUP($D312,'REACH Bilaga XIV_update'!$A$5:$A$110,1,FALSE),VLOOKUP($A312,'REACH Bilaga XIV_update'!$D$5:$D$110,1,FALSE)),VLOOKUP($C312,'REACH Bilaga XIV_update'!$C$5:$C$110,1,FALSE))</f>
        <v>#N/A</v>
      </c>
      <c r="I312" s="76" t="e">
        <f>IF($C312="-",IF($A312="-",VLOOKUP($D312,CoRAP_update!$A$5:$A$376,1,FALSE),VLOOKUP($A312,CoRAP_update!$D$5:$D$376,1,FALSE)),VLOOKUP($C312,CoRAP_update!$C$5:$C$376,1,FALSE))</f>
        <v>#N/A</v>
      </c>
      <c r="J312" s="76" t="e">
        <f>IF($C312="-",IF($A312="-",VLOOKUP($D312,EDC_update!$C$2:$C$450,1,FALSE),VLOOKUP($A312,EDC_update!$B$2:$B$450,1,FALSE)),VLOOKUP($C312,EDC_update!$L$2:$L$450,1,FALSE))</f>
        <v>#N/A</v>
      </c>
      <c r="K312" s="76" t="str">
        <f>IF($C312="-",IF($A312="-",IF(VLOOKUP($D312,'sin-list 180320_update'!$C$2:$S$835,3,FALSE)="",NA(),VLOOKUP($D312,'sin-list 180320_update'!$C$2:$S$835,3,FALSE)),IF(VLOOKUP($A312,'sin-list 180320_update'!$A$2:$S$835,5,FALSE)="",NA(),VLOOKUP($A312,'sin-list 180320_update'!$A$2:$S$835,5,FALSE))),IF(VLOOKUP($C312,'sin-list 180320_update'!$B$2:$S$835,4,FALSE)="",NA(),VLOOKUP($C312,'sin-list 180320_update'!$B$2:$S$835,4,FALSE)))</f>
        <v>Classified CMR according to Annex VI of Regulation 1272/2008</v>
      </c>
      <c r="L312" s="76" t="str">
        <f>IF($C312="-",IF($A312="-",VLOOKUP($D312,'sin-list 180320_update'!$C$2:$S$835,6,FALSE),VLOOKUP($A312,'sin-list 180320_update'!$A$2:$S$835,8,FALSE)),VLOOKUP($C312,'sin-list 180320_update'!$B$2:$S$835,7,FALSE))</f>
        <v>Carc. 1B
Acute Tox. 4 *
Skin Sens. 1
Aquatic Acute 1
Aquatic Chronic 1</v>
      </c>
      <c r="M312" s="76" t="str">
        <f>IF($C312="-",IF($A312="-",IF(VLOOKUP($D312,'sin-list 180320_update'!$C$2:$S$835,8,FALSE)="",NA(),VLOOKUP($D312,'sin-list 180320_update'!$C$2:$S$835,8,FALSE)),IF(VLOOKUP($A312,'sin-list 180320_update'!$A$2:$S$835,10,FALSE)="",NA(),VLOOKUP($A312,'sin-list 180320_update'!$A$2:$S$835,10,FALSE))),IF(VLOOKUP($C312,'sin-list 180320_update'!$B$2:$S$835,9,FALSE)="",NA(),VLOOKUP($C312,'sin-list 180320_update'!$B$2:$S$835,9,FALSE)))</f>
        <v>H350
H312
H317
H400
H410</v>
      </c>
      <c r="N312" s="76" t="e">
        <f>IF($C312="-",IF($A312="-",IF(VLOOKUP($D312,'REACH Bilaga XVII_update'!$A$5:$E$131,4,FALSE)="",NA(),VLOOKUP($D312,'REACH Bilaga XVII_update'!$A$5:$E$131,4,FALSE)),IF(VLOOKUP($A312,'REACH Bilaga XVII_update'!$C$5:$D$131,2,FALSE)="",NA(),VLOOKUP($A312,'REACH Bilaga XVII_update'!$C$5:$D$131,2,FALSE))),IF(VLOOKUP($C312,'REACH Bilaga XVII_update'!$B$5:$D$131,3,FALSE)="",NA(),VLOOKUP($C312,'REACH Bilaga XVII_update'!$B$5:$D$131,3,FALSE)))</f>
        <v>#N/A</v>
      </c>
      <c r="O312" s="76" t="e">
        <f>IF($C312="-",IF($A312="-",IF(VLOOKUP($D312,' REACH Bilaga 59_update'!$A$5:$E$210,5,FALSE)="",NA(),VLOOKUP($D312,' REACH Bilaga 59_update'!$A$5:$E$210,5,FALSE)),IF(VLOOKUP($A312,' REACH Bilaga 59_update'!$D$5:$E$210,2,FALSE)="",NA(),VLOOKUP($A312,' REACH Bilaga 59_update'!$D$5:$E$210,2,FALSE))),IF(VLOOKUP($C312,' REACH Bilaga 59_update'!$C$5:$E$210,3,FALSE)="",NA(),VLOOKUP($C312,' REACH Bilaga 59_update'!$C$5:$E$210,3,FALSE)))</f>
        <v>#N/A</v>
      </c>
      <c r="P312" s="76" t="e">
        <f>IF(C312="-",IF(A312="-",IFERROR(VLOOKUP($D312,' REACH Bilaga 59_update'!$A$5:$F$210,MATCH(Sammanfattning!P$1,' REACH Bilaga 59_update'!$A$4:$F$4,0),FALSE),VLOOKUP($D312,'REACH Bilaga XIV_update'!$A$4:$H$110,MATCH(Sammanfattning!P$1,'REACH Bilaga XIV_update'!$A$4:$H$4,0),FALSE)),IFERROR(VLOOKUP($A312,' REACH Bilaga 59_update'!$D$5:$F$210,MATCH(Sammanfattning!P$1,' REACH Bilaga 59_update'!$D$4:$F$4,0),FALSE),VLOOKUP($A312,'REACH Bilaga XIV_update'!$D$4:$H$110,MATCH(Sammanfattning!P$1,'REACH Bilaga XIV_update'!$D$4:$H$4,0),FALSE))),IFERROR(VLOOKUP($C312,' REACH Bilaga 59_update'!$C$5:$F$210,MATCH(Sammanfattning!P$1,' REACH Bilaga 59_update'!$C$4:$F$4,0),FALSE),VLOOKUP($C312,'REACH Bilaga XIV_update'!$C$4:$H$110,MATCH(Sammanfattning!P$1,'REACH Bilaga XIV_update'!$C$4:$H$4,0),FALSE)))</f>
        <v>#N/A</v>
      </c>
      <c r="Q312" s="76" t="e">
        <f>IF($C312="-",IF($A312="-",IF(VLOOKUP($D312,'REACH Bilaga XIV_update'!$A$5:$I$110,9,FALSE)="",NA(),VLOOKUP($D312,'REACH Bilaga XIV_update'!$A$5:$I$110,9,FALSE)),IF(VLOOKUP($A312,'REACH Bilaga XIV_update'!$D$5:$I$110,6,FALSE)="",NA(),VLOOKUP($A312,'REACH Bilaga XIV_update'!$D$5:$I$110,6,FALSE))),IF(VLOOKUP($C312,'REACH Bilaga XIV_update'!$C$5:$I$110,7,FALSE)="",NA(),VLOOKUP($C312,'REACH Bilaga XIV_update'!$C$5:$I$110,7,FALSE)))</f>
        <v>#N/A</v>
      </c>
      <c r="R312" s="76" t="e">
        <f>IF($C312="-",IF($A312="-",IF(VLOOKUP($D312,CoRAP_update!$A$5:$O$376,15,FALSE)="",NA(),VLOOKUP($D312,CoRAP_update!$A$5:$O$376,15,FALSE)),IF(VLOOKUP($A312,CoRAP_update!$D$5:$O$376,12,FALSE)="",NA(),VLOOKUP($A312,CoRAP_update!$D$5:$O$376,12,FALSE))),IF(VLOOKUP($C312,CoRAP_update!$C$5:$O$376,13,FALSE)="",NA(),VLOOKUP($C312,CoRAP_update!$C$5:$O$376,13,FALSE)))</f>
        <v>#N/A</v>
      </c>
      <c r="S312" s="144" t="e">
        <f>IF($C312="-",IF($A312="-",VLOOKUP($D312,CoRAP_update!$A$5:$J$376,MATCH(Sammanfattning!S$1,CoRAP_update!$A$4:$J$4,0),FALSE),VLOOKUP($A312,CoRAP_update!$D$5:$J$376,MATCH(Sammanfattning!S$1,CoRAP_update!$D$4:$J$4,0),FALSE)),VLOOKUP($C312,CoRAP_update!$C$5:$J$376,MATCH(Sammanfattning!S$1,CoRAP_update!$C$4:$J$4,0),FALSE))</f>
        <v>#N/A</v>
      </c>
      <c r="T312" s="76" t="e">
        <f>IF($A312="-",VLOOKUP($D312,EDC_update!$C$2:$F$450,4,FALSE),VLOOKUP($A312,EDC_update!$B$2:$F$450,5,FALSE))</f>
        <v>#N/A</v>
      </c>
      <c r="V312" s="78">
        <f>IF(IFERROR(SEARCH("PBT",P312),99)=99,IF(IFERROR(SEARCH("suspected PBT",S312),99)=99,IF(IFERROR(SEARCH("concluded to be PBT",K312),99)=99,IF(IFERROR(SEARCH("PBT",S312),99)=99,IF(IFERROR(SEARCH("PBT cand",L312),99)=99,IF(IFERROR(SEARCH("PBT",L312),99)=99,IF(IFERROR(SEARCH("persistent, bioackumulative and toxic properties",K312),99)=99,0,Scoring!$E$3),Scoring!$E$3),Scoring!$E$7),Scoring!$E$3),Scoring!$E$5),Scoring!$E$6),Scoring!$E$3)</f>
        <v>0</v>
      </c>
      <c r="W312" s="78">
        <f>IF(IFERROR(SEARCH("vPvB",P312),99)=99,IF(IFERROR(SEARCH("suspected pbt/vPvB",S312),99)=99,IF(IFERROR(SEARCH("vPvB",S312),99)=99,IF(IFERROR(SEARCH("concluded to be a vPvB",S312),99)=99,IF(IFERROR(SEARCH("identified as vPvB",K312),99)=99,IF(IFERROR(SEARCH("concluded to be a vPvB",K312),99)=99,IF(IFERROR(SEARCH("concluded to be both pbt and vPvB",S312),99)=99,IF(IFERROR(SEARCH("concluded to be both pbt and vPvB",K312),99)=99,0,Scoring!$E$5),Scoring!$E$5),Scoring!$E$5),Scoring!$E$5),Scoring!$E$5),Scoring!$E$4),Scoring!$E$6),Scoring!$E$4)</f>
        <v>0</v>
      </c>
      <c r="X312" s="78">
        <f>IF(IFERROR(SEARCH("H410",N312),99)=99,IF(IFERROR(SEARCH("H410",O312),99)=99,IF(IFERROR(SEARCH("H410",Q312),99)=99,IF(IFERROR(SEARCH("H410",M312),99)=99,IF(IFERROR(SEARCH("H410",R312),99)=99,IF(IFERROR(SEARCH("H411",N312),99)=99,IF(IFERROR(SEARCH("H411",O312),99)=99,IF(IFERROR(SEARCH("H411",Q312),99)=99,IF(IFERROR(SEARCH("H411",M312),99)=99,IF(IFERROR(SEARCH("H411",R312),99)=99,IF(IFERROR(SEARCH("H413",N312),99)=99,IF(IFERROR(SEARCH("H413",O312),99)=99,IF(IFERROR(SEARCH("H413",Q312),99)=99,IF(IFERROR(SEARCH("H413",M312),99)=99,IF(IFERROR(SEARCH("H413",R312),99)=99,IF(IFERROR(SEARCH("H412",N312),99)=99,IF(IFERROR(SEARCH("H412",O312),99)=99,IF(IFERROR(SEARCH("H412",Q312),99)=99,IF(IFERROR(SEARCH("H412",M312),99)=99,IF(IFERROR(SEARCH("H412",R312),99)=99,0,Scoring!$E$2),Scoring!$E$2),Scoring!$E$2),Scoring!$E$2),Scoring!$E$2),Scoring!$E$2),Scoring!$E$2),Scoring!$E$2),Scoring!$E$2),Scoring!$E$2),Scoring!$E$2),Scoring!$E$2),Scoring!$E$2),Scoring!$E$2),Scoring!$E$2),Scoring!$E$2),Scoring!$E$2),Scoring!$E$2),Scoring!$E$2),Scoring!$E$2)</f>
        <v>1</v>
      </c>
      <c r="Y312" s="78">
        <f>IF(IFERROR(SEARCH("CMR",K312),99)=99,IF(IFERROR(SEARCH("Suspected CMR",S312),99)=99,IF(IFERROR(SEARCH("CMR",S312),99)=99,0,Scoring!$E$8),Scoring!$E$9),Scoring!$E$8)</f>
        <v>3</v>
      </c>
      <c r="Z312" s="78">
        <f>IF(IFERROR(SEARCH("H350",N312),99)=99,IF(IFERROR(SEARCH("H350",O312),99)=99,IF(IFERROR(SEARCH("H350",Q312),99)=99,IF(IFERROR(SEARCH("H350",M312),99)=99,IF(IFERROR(SEARCH("H350",R312),99)=99,IF(IFERROR(SEARCH("H351",N312),99)=99,IF(IFERROR(SEARCH("H351",O312),99)=99,IF(IFERROR(SEARCH("H351",Q312),99)=99,IF(IFERROR(SEARCH("H351",M312),99)=99,IF(IFERROR(SEARCH("H351",R312),99)=99,IF(IFERROR(SEARCH("carcinogenic",P312),99)=99,IF(IFERROR(SEARCH("suspected carcinogenic",S312),99)=99,0,Scoring!$E$12),Scoring!$E$11),Scoring!$E$10),Scoring!$E$10),Scoring!$E$10),Scoring!$E$10),Scoring!$E$10),Scoring!$E$10),Scoring!$E$10),Scoring!$E$10),Scoring!$E$10),Scoring!$E$10)</f>
        <v>1</v>
      </c>
      <c r="AA312" s="78">
        <f>IF(IFERROR(SEARCH("H340",N312),99)=99,IF(IFERROR(SEARCH("H340",O312),99)=99,IF(IFERROR(SEARCH("H340",Q312),99)=99,IF(IFERROR(SEARCH("H340",M312),99)=99,IF(IFERROR(SEARCH("H340",R312),99)=99,IF(IFERROR(SEARCH("H341",N312),99)=99,IF(IFERROR(SEARCH("H341",O312),99)=99,IF(IFERROR(SEARCH("H341",Q312),99)=99,IF(IFERROR(SEARCH("H341",M312),99)=99,IF(IFERROR(SEARCH("H341",R312),99)=99,IF(IFERROR(SEARCH("mutagenic",P312),99)=99,IF(IFERROR(SEARCH("suspected mutagenic",S312),99)=99,0,Scoring!$E$15),Scoring!$E$14),Scoring!$E$13),Scoring!$E$13),Scoring!$E$13),Scoring!$E$13),Scoring!$E$13),Scoring!$E$13),Scoring!$E$13),Scoring!$E$13),Scoring!$E$13),Scoring!$E$13)</f>
        <v>0</v>
      </c>
      <c r="AB312" s="78">
        <f>IF(IFERROR(SEARCH("H360",N312),99)=99,IF(IFERROR(SEARCH("H360",O312),99)=99,IF(IFERROR(SEARCH("H360",Q312),99)=99,IF(IFERROR(SEARCH("H360",M312),99)=99,IF(IFERROR(SEARCH("H360",R312),99)=99,IF(IFERROR(SEARCH("H361",N312),99)=99,IF(IFERROR(SEARCH("H361",O312),99)=99,IF(IFERROR(SEARCH("H361",Q312),99)=99,IF(IFERROR(SEARCH("H361",M312),99)=99,IF(IFERROR(SEARCH("H361",R312),99)=99,IF(IFERROR(SEARCH("reproduction",P312),99)=99,IF(IFERROR(SEARCH("suspected reprotoxic",S312),99)=99,IF(IFERROR(SEARCH("reprotoxic",S312),99)=99,IF(IFERROR(SEARCH("reprotoxic",K312),99)=99,0,Scoring!$E$18),Scoring!$E$18),Scoring!$E$19),Scoring!$E$17),Scoring!$E$16),Scoring!$E$16),Scoring!$E$16),Scoring!$E$16),Scoring!$E$16),Scoring!$E$16),Scoring!$E$16),Scoring!$E$16),Scoring!$E$16),Scoring!$E$16)</f>
        <v>0</v>
      </c>
      <c r="AC312" s="78">
        <f>IF(IFERROR(SEARCH("57f",L312),99)=99,IF(IFERROR(SEARCH("57(f)",P312),99)=99,0,Scoring!$E$20),Scoring!$E$20)</f>
        <v>0</v>
      </c>
      <c r="AD312" s="78">
        <f>IF(IFERROR(SEARCH("CAT1",T312),99)=99,IF(IFERROR(SEARCH("CAT2",T312),99)=99,IF(IFERROR(SEARCH("CAT3",T312),99)=99,IF(IFERROR(SEARCH("concluded to be endocrine",K312),99)=99,IF(IFERROR(SEARCH("categorised as endocrine",K312),99)=99,IF(IFERROR(SEARCH("endocrine disrupting",P312),99)=99,IF(IFERROR(SEARCH("endocrine disrupting",K312),99)=99,IF(IFERROR(SEARCH("suspected endocrine",S312),99)=99,IF(IFERROR(SEARCH("potential endocrine",S312),99)=99,0,Scoring!$E$25),Scoring!$E$25),Scoring!$E$24),Scoring!$E$24),Scoring!$E$24),Scoring!$E$24),Scoring!$E$23),Scoring!$E$22),Scoring!$E$21)</f>
        <v>0</v>
      </c>
      <c r="AE312" s="78">
        <f>IF(IFERROR(SEARCH("suspected sensitiser",S312),99)=99,IF(IFERROR(SEARCH("sensitiser",S312),99)=99,IF(IFERROR(SEARCH("other hazard based concern",S312),99)=99,0,Scoring!$E$28),Scoring!$E$26),Scoring!$E$27)</f>
        <v>0</v>
      </c>
      <c r="AF312" s="78">
        <f>IF(IFERROR(M312,1)=1,IF(IFERROR(N312,1)=1,IF(IFERROR(O312,1)=1,IF(IFERROR(Q312,1)=1,IF(IFERROR(R312,1)=1,IF(IFERROR(T312,1)=1,IF(IFERROR(K312,1)=1,IF(IFERROR(P312,1)=1,IF(IFERROR(S312,1)=1,Scoring!$E$29,0),0),0),0),0),0),0),0),0)</f>
        <v>0</v>
      </c>
      <c r="AG312" s="78">
        <f t="shared" si="30"/>
        <v>4</v>
      </c>
      <c r="AI312" s="93"/>
      <c r="AJ312" s="94"/>
      <c r="AK312" s="76"/>
      <c r="AL312" s="75"/>
      <c r="AN312" s="79"/>
      <c r="AO312" s="79"/>
      <c r="AP312" s="79"/>
      <c r="AQ312" s="79"/>
      <c r="AR312" s="79"/>
      <c r="AS312" s="78"/>
      <c r="AU312" s="79">
        <f>IF(IFERROR(F312,99)=99,IF(IFERROR(G312,99)=99,IF(IFERROR(H312,99)=99,IF(IFERROR(I312,99)=99,IF(IFERROR(E312,99)=99,IF(IFERROR(J312,99)=99,0,Scoring!$B$7),Scoring!$B$3),Scoring!$B$2),Scoring!$B$6),Scoring!$B$5),Scoring!$B$4)</f>
        <v>0.3</v>
      </c>
      <c r="AV312" s="78">
        <f t="shared" si="31"/>
        <v>1.2</v>
      </c>
      <c r="AW312" s="78"/>
      <c r="AX312" s="66"/>
      <c r="AY312" s="78"/>
      <c r="AZ312" s="76"/>
      <c r="BA312" s="76"/>
      <c r="BB312" s="76"/>
    </row>
    <row r="313" spans="1:54" x14ac:dyDescent="0.25">
      <c r="A313" s="77" t="s">
        <v>7582</v>
      </c>
      <c r="B313" s="76" t="str">
        <f t="shared" si="33"/>
        <v>265-294-7</v>
      </c>
      <c r="C313" s="77" t="s">
        <v>1819</v>
      </c>
      <c r="D313" s="77" t="s">
        <v>1820</v>
      </c>
      <c r="E313" s="76" t="str">
        <f>IF(C313="-",IF(A313="-",VLOOKUP(D313,'sin-list 180320_update'!$C$2:$C$835,1,FALSE),VLOOKUP(A313,'sin-list 180320_update'!$A$2:$A$835,1,FALSE)),VLOOKUP(C313,'sin-list 180320_update'!$B$2:$B$835,1,FALSE))</f>
        <v>265-294-7</v>
      </c>
      <c r="F313" s="76" t="e">
        <f>IF($C313="-",IF($A313="-",VLOOKUP($D313,'REACH Bilaga XVII_update'!$A$5:$A$131,1,FALSE),VLOOKUP($A313,'REACH Bilaga XVII_update'!$C$5:$C$131,1,FALSE)),VLOOKUP($C313,'REACH Bilaga XVII_update'!$B$5:$B$131,1,FALSE))</f>
        <v>#N/A</v>
      </c>
      <c r="G313" s="76" t="e">
        <f>IF($C313="-",IF($A313="-",VLOOKUP($D313,' REACH Bilaga 59_update'!$A$5:$A$210,1,FALSE),VLOOKUP($A313,' REACH Bilaga 59_update'!$D$5:$D$210,1,FALSE)),VLOOKUP($C313,' REACH Bilaga 59_update'!$C$5:$C$210,1,FALSE))</f>
        <v>#N/A</v>
      </c>
      <c r="H313" s="76" t="e">
        <f>IF($C313="-",IF($A313="-",VLOOKUP($D313,'REACH Bilaga XIV_update'!$A$5:$A$110,1,FALSE),VLOOKUP($A313,'REACH Bilaga XIV_update'!$D$5:$D$110,1,FALSE)),VLOOKUP($C313,'REACH Bilaga XIV_update'!$C$5:$C$110,1,FALSE))</f>
        <v>#N/A</v>
      </c>
      <c r="I313" s="76" t="e">
        <f>IF($C313="-",IF($A313="-",VLOOKUP($D313,CoRAP_update!$A$5:$A$376,1,FALSE),VLOOKUP($A313,CoRAP_update!$D$5:$D$376,1,FALSE)),VLOOKUP($C313,CoRAP_update!$C$5:$C$376,1,FALSE))</f>
        <v>#N/A</v>
      </c>
      <c r="J313" s="76" t="e">
        <f>IF($C313="-",IF($A313="-",VLOOKUP($D313,EDC_update!$C$2:$C$450,1,FALSE),VLOOKUP($A313,EDC_update!$B$2:$B$450,1,FALSE)),VLOOKUP($C313,EDC_update!$L$2:$L$450,1,FALSE))</f>
        <v>#N/A</v>
      </c>
      <c r="K313" s="76" t="str">
        <f>IF($C313="-",IF($A313="-",IF(VLOOKUP($D313,'sin-list 180320_update'!$C$2:$S$835,3,FALSE)="",NA(),VLOOKUP($D313,'sin-list 180320_update'!$C$2:$S$835,3,FALSE)),IF(VLOOKUP($A313,'sin-list 180320_update'!$A$2:$S$835,5,FALSE)="",NA(),VLOOKUP($A313,'sin-list 180320_update'!$A$2:$S$835,5,FALSE))),IF(VLOOKUP($C313,'sin-list 180320_update'!$B$2:$S$835,4,FALSE)="",NA(),VLOOKUP($C313,'sin-list 180320_update'!$B$2:$S$835,4,FALSE)))</f>
        <v>Classified CMR according to Annex VI of Regulation 1272/2008</v>
      </c>
      <c r="L313" s="76" t="str">
        <f>IF($C313="-",IF($A313="-",VLOOKUP($D313,'sin-list 180320_update'!$C$2:$S$835,6,FALSE),VLOOKUP($A313,'sin-list 180320_update'!$A$2:$S$835,8,FALSE)),VLOOKUP($C313,'sin-list 180320_update'!$B$2:$S$835,7,FALSE))</f>
        <v>Carc. 1B
Acute Tox. 4 *
Aquatic Chronic 2</v>
      </c>
      <c r="M313" s="76" t="str">
        <f>IF($C313="-",IF($A313="-",IF(VLOOKUP($D313,'sin-list 180320_update'!$C$2:$S$835,8,FALSE)="",NA(),VLOOKUP($D313,'sin-list 180320_update'!$C$2:$S$835,8,FALSE)),IF(VLOOKUP($A313,'sin-list 180320_update'!$A$2:$S$835,10,FALSE)="",NA(),VLOOKUP($A313,'sin-list 180320_update'!$A$2:$S$835,10,FALSE))),IF(VLOOKUP($C313,'sin-list 180320_update'!$B$2:$S$835,9,FALSE)="",NA(),VLOOKUP($C313,'sin-list 180320_update'!$B$2:$S$835,9,FALSE)))</f>
        <v>H350
H302
H411</v>
      </c>
      <c r="N313" s="76" t="e">
        <f>IF($C313="-",IF($A313="-",IF(VLOOKUP($D313,'REACH Bilaga XVII_update'!$A$5:$E$131,4,FALSE)="",NA(),VLOOKUP($D313,'REACH Bilaga XVII_update'!$A$5:$E$131,4,FALSE)),IF(VLOOKUP($A313,'REACH Bilaga XVII_update'!$C$5:$D$131,2,FALSE)="",NA(),VLOOKUP($A313,'REACH Bilaga XVII_update'!$C$5:$D$131,2,FALSE))),IF(VLOOKUP($C313,'REACH Bilaga XVII_update'!$B$5:$D$131,3,FALSE)="",NA(),VLOOKUP($C313,'REACH Bilaga XVII_update'!$B$5:$D$131,3,FALSE)))</f>
        <v>#N/A</v>
      </c>
      <c r="O313" s="76" t="e">
        <f>IF($C313="-",IF($A313="-",IF(VLOOKUP($D313,' REACH Bilaga 59_update'!$A$5:$E$210,5,FALSE)="",NA(),VLOOKUP($D313,' REACH Bilaga 59_update'!$A$5:$E$210,5,FALSE)),IF(VLOOKUP($A313,' REACH Bilaga 59_update'!$D$5:$E$210,2,FALSE)="",NA(),VLOOKUP($A313,' REACH Bilaga 59_update'!$D$5:$E$210,2,FALSE))),IF(VLOOKUP($C313,' REACH Bilaga 59_update'!$C$5:$E$210,3,FALSE)="",NA(),VLOOKUP($C313,' REACH Bilaga 59_update'!$C$5:$E$210,3,FALSE)))</f>
        <v>#N/A</v>
      </c>
      <c r="P313" s="76" t="e">
        <f>IF(C313="-",IF(A313="-",IFERROR(VLOOKUP($D313,' REACH Bilaga 59_update'!$A$5:$F$210,MATCH(Sammanfattning!P$1,' REACH Bilaga 59_update'!$A$4:$F$4,0),FALSE),VLOOKUP($D313,'REACH Bilaga XIV_update'!$A$4:$H$110,MATCH(Sammanfattning!P$1,'REACH Bilaga XIV_update'!$A$4:$H$4,0),FALSE)),IFERROR(VLOOKUP($A313,' REACH Bilaga 59_update'!$D$5:$F$210,MATCH(Sammanfattning!P$1,' REACH Bilaga 59_update'!$D$4:$F$4,0),FALSE),VLOOKUP($A313,'REACH Bilaga XIV_update'!$D$4:$H$110,MATCH(Sammanfattning!P$1,'REACH Bilaga XIV_update'!$D$4:$H$4,0),FALSE))),IFERROR(VLOOKUP($C313,' REACH Bilaga 59_update'!$C$5:$F$210,MATCH(Sammanfattning!P$1,' REACH Bilaga 59_update'!$C$4:$F$4,0),FALSE),VLOOKUP($C313,'REACH Bilaga XIV_update'!$C$4:$H$110,MATCH(Sammanfattning!P$1,'REACH Bilaga XIV_update'!$C$4:$H$4,0),FALSE)))</f>
        <v>#N/A</v>
      </c>
      <c r="Q313" s="76" t="e">
        <f>IF($C313="-",IF($A313="-",IF(VLOOKUP($D313,'REACH Bilaga XIV_update'!$A$5:$I$110,9,FALSE)="",NA(),VLOOKUP($D313,'REACH Bilaga XIV_update'!$A$5:$I$110,9,FALSE)),IF(VLOOKUP($A313,'REACH Bilaga XIV_update'!$D$5:$I$110,6,FALSE)="",NA(),VLOOKUP($A313,'REACH Bilaga XIV_update'!$D$5:$I$110,6,FALSE))),IF(VLOOKUP($C313,'REACH Bilaga XIV_update'!$C$5:$I$110,7,FALSE)="",NA(),VLOOKUP($C313,'REACH Bilaga XIV_update'!$C$5:$I$110,7,FALSE)))</f>
        <v>#N/A</v>
      </c>
      <c r="R313" s="76" t="e">
        <f>IF($C313="-",IF($A313="-",IF(VLOOKUP($D313,CoRAP_update!$A$5:$O$376,15,FALSE)="",NA(),VLOOKUP($D313,CoRAP_update!$A$5:$O$376,15,FALSE)),IF(VLOOKUP($A313,CoRAP_update!$D$5:$O$376,12,FALSE)="",NA(),VLOOKUP($A313,CoRAP_update!$D$5:$O$376,12,FALSE))),IF(VLOOKUP($C313,CoRAP_update!$C$5:$O$376,13,FALSE)="",NA(),VLOOKUP($C313,CoRAP_update!$C$5:$O$376,13,FALSE)))</f>
        <v>#N/A</v>
      </c>
      <c r="S313" s="144" t="e">
        <f>IF($C313="-",IF($A313="-",VLOOKUP($D313,CoRAP_update!$A$5:$J$376,MATCH(Sammanfattning!S$1,CoRAP_update!$A$4:$J$4,0),FALSE),VLOOKUP($A313,CoRAP_update!$D$5:$J$376,MATCH(Sammanfattning!S$1,CoRAP_update!$D$4:$J$4,0),FALSE)),VLOOKUP($C313,CoRAP_update!$C$5:$J$376,MATCH(Sammanfattning!S$1,CoRAP_update!$C$4:$J$4,0),FALSE))</f>
        <v>#N/A</v>
      </c>
      <c r="T313" s="76" t="e">
        <f>IF($A313="-",VLOOKUP($D313,EDC_update!$C$2:$F$450,4,FALSE),VLOOKUP($A313,EDC_update!$B$2:$F$450,5,FALSE))</f>
        <v>#N/A</v>
      </c>
      <c r="V313" s="78">
        <f>IF(IFERROR(SEARCH("PBT",P313),99)=99,IF(IFERROR(SEARCH("suspected PBT",S313),99)=99,IF(IFERROR(SEARCH("concluded to be PBT",K313),99)=99,IF(IFERROR(SEARCH("PBT",S313),99)=99,IF(IFERROR(SEARCH("PBT cand",L313),99)=99,IF(IFERROR(SEARCH("PBT",L313),99)=99,IF(IFERROR(SEARCH("persistent, bioackumulative and toxic properties",K313),99)=99,0,Scoring!$E$3),Scoring!$E$3),Scoring!$E$7),Scoring!$E$3),Scoring!$E$5),Scoring!$E$6),Scoring!$E$3)</f>
        <v>0</v>
      </c>
      <c r="W313" s="78">
        <f>IF(IFERROR(SEARCH("vPvB",P313),99)=99,IF(IFERROR(SEARCH("suspected pbt/vPvB",S313),99)=99,IF(IFERROR(SEARCH("vPvB",S313),99)=99,IF(IFERROR(SEARCH("concluded to be a vPvB",S313),99)=99,IF(IFERROR(SEARCH("identified as vPvB",K313),99)=99,IF(IFERROR(SEARCH("concluded to be a vPvB",K313),99)=99,IF(IFERROR(SEARCH("concluded to be both pbt and vPvB",S313),99)=99,IF(IFERROR(SEARCH("concluded to be both pbt and vPvB",K313),99)=99,0,Scoring!$E$5),Scoring!$E$5),Scoring!$E$5),Scoring!$E$5),Scoring!$E$5),Scoring!$E$4),Scoring!$E$6),Scoring!$E$4)</f>
        <v>0</v>
      </c>
      <c r="X313" s="78">
        <f>IF(IFERROR(SEARCH("H410",N313),99)=99,IF(IFERROR(SEARCH("H410",O313),99)=99,IF(IFERROR(SEARCH("H410",Q313),99)=99,IF(IFERROR(SEARCH("H410",M313),99)=99,IF(IFERROR(SEARCH("H410",R313),99)=99,IF(IFERROR(SEARCH("H411",N313),99)=99,IF(IFERROR(SEARCH("H411",O313),99)=99,IF(IFERROR(SEARCH("H411",Q313),99)=99,IF(IFERROR(SEARCH("H411",M313),99)=99,IF(IFERROR(SEARCH("H411",R313),99)=99,IF(IFERROR(SEARCH("H413",N313),99)=99,IF(IFERROR(SEARCH("H413",O313),99)=99,IF(IFERROR(SEARCH("H413",Q313),99)=99,IF(IFERROR(SEARCH("H413",M313),99)=99,IF(IFERROR(SEARCH("H413",R313),99)=99,IF(IFERROR(SEARCH("H412",N313),99)=99,IF(IFERROR(SEARCH("H412",O313),99)=99,IF(IFERROR(SEARCH("H412",Q313),99)=99,IF(IFERROR(SEARCH("H412",M313),99)=99,IF(IFERROR(SEARCH("H412",R313),99)=99,0,Scoring!$E$2),Scoring!$E$2),Scoring!$E$2),Scoring!$E$2),Scoring!$E$2),Scoring!$E$2),Scoring!$E$2),Scoring!$E$2),Scoring!$E$2),Scoring!$E$2),Scoring!$E$2),Scoring!$E$2),Scoring!$E$2),Scoring!$E$2),Scoring!$E$2),Scoring!$E$2),Scoring!$E$2),Scoring!$E$2),Scoring!$E$2),Scoring!$E$2)</f>
        <v>1</v>
      </c>
      <c r="Y313" s="78">
        <f>IF(IFERROR(SEARCH("CMR",K313),99)=99,IF(IFERROR(SEARCH("Suspected CMR",S313),99)=99,IF(IFERROR(SEARCH("CMR",S313),99)=99,0,Scoring!$E$8),Scoring!$E$9),Scoring!$E$8)</f>
        <v>3</v>
      </c>
      <c r="Z313" s="78">
        <f>IF(IFERROR(SEARCH("H350",N313),99)=99,IF(IFERROR(SEARCH("H350",O313),99)=99,IF(IFERROR(SEARCH("H350",Q313),99)=99,IF(IFERROR(SEARCH("H350",M313),99)=99,IF(IFERROR(SEARCH("H350",R313),99)=99,IF(IFERROR(SEARCH("H351",N313),99)=99,IF(IFERROR(SEARCH("H351",O313),99)=99,IF(IFERROR(SEARCH("H351",Q313),99)=99,IF(IFERROR(SEARCH("H351",M313),99)=99,IF(IFERROR(SEARCH("H351",R313),99)=99,IF(IFERROR(SEARCH("carcinogenic",P313),99)=99,IF(IFERROR(SEARCH("suspected carcinogenic",S313),99)=99,0,Scoring!$E$12),Scoring!$E$11),Scoring!$E$10),Scoring!$E$10),Scoring!$E$10),Scoring!$E$10),Scoring!$E$10),Scoring!$E$10),Scoring!$E$10),Scoring!$E$10),Scoring!$E$10),Scoring!$E$10)</f>
        <v>1</v>
      </c>
      <c r="AA313" s="78">
        <f>IF(IFERROR(SEARCH("H340",N313),99)=99,IF(IFERROR(SEARCH("H340",O313),99)=99,IF(IFERROR(SEARCH("H340",Q313),99)=99,IF(IFERROR(SEARCH("H340",M313),99)=99,IF(IFERROR(SEARCH("H340",R313),99)=99,IF(IFERROR(SEARCH("H341",N313),99)=99,IF(IFERROR(SEARCH("H341",O313),99)=99,IF(IFERROR(SEARCH("H341",Q313),99)=99,IF(IFERROR(SEARCH("H341",M313),99)=99,IF(IFERROR(SEARCH("H341",R313),99)=99,IF(IFERROR(SEARCH("mutagenic",P313),99)=99,IF(IFERROR(SEARCH("suspected mutagenic",S313),99)=99,0,Scoring!$E$15),Scoring!$E$14),Scoring!$E$13),Scoring!$E$13),Scoring!$E$13),Scoring!$E$13),Scoring!$E$13),Scoring!$E$13),Scoring!$E$13),Scoring!$E$13),Scoring!$E$13),Scoring!$E$13)</f>
        <v>0</v>
      </c>
      <c r="AB313" s="78">
        <f>IF(IFERROR(SEARCH("H360",N313),99)=99,IF(IFERROR(SEARCH("H360",O313),99)=99,IF(IFERROR(SEARCH("H360",Q313),99)=99,IF(IFERROR(SEARCH("H360",M313),99)=99,IF(IFERROR(SEARCH("H360",R313),99)=99,IF(IFERROR(SEARCH("H361",N313),99)=99,IF(IFERROR(SEARCH("H361",O313),99)=99,IF(IFERROR(SEARCH("H361",Q313),99)=99,IF(IFERROR(SEARCH("H361",M313),99)=99,IF(IFERROR(SEARCH("H361",R313),99)=99,IF(IFERROR(SEARCH("reproduction",P313),99)=99,IF(IFERROR(SEARCH("suspected reprotoxic",S313),99)=99,IF(IFERROR(SEARCH("reprotoxic",S313),99)=99,IF(IFERROR(SEARCH("reprotoxic",K313),99)=99,0,Scoring!$E$18),Scoring!$E$18),Scoring!$E$19),Scoring!$E$17),Scoring!$E$16),Scoring!$E$16),Scoring!$E$16),Scoring!$E$16),Scoring!$E$16),Scoring!$E$16),Scoring!$E$16),Scoring!$E$16),Scoring!$E$16),Scoring!$E$16)</f>
        <v>0</v>
      </c>
      <c r="AC313" s="78">
        <f>IF(IFERROR(SEARCH("57f",L313),99)=99,IF(IFERROR(SEARCH("57(f)",P313),99)=99,0,Scoring!$E$20),Scoring!$E$20)</f>
        <v>0</v>
      </c>
      <c r="AD313" s="78">
        <f>IF(IFERROR(SEARCH("CAT1",T313),99)=99,IF(IFERROR(SEARCH("CAT2",T313),99)=99,IF(IFERROR(SEARCH("CAT3",T313),99)=99,IF(IFERROR(SEARCH("concluded to be endocrine",K313),99)=99,IF(IFERROR(SEARCH("categorised as endocrine",K313),99)=99,IF(IFERROR(SEARCH("endocrine disrupting",P313),99)=99,IF(IFERROR(SEARCH("endocrine disrupting",K313),99)=99,IF(IFERROR(SEARCH("suspected endocrine",S313),99)=99,IF(IFERROR(SEARCH("potential endocrine",S313),99)=99,0,Scoring!$E$25),Scoring!$E$25),Scoring!$E$24),Scoring!$E$24),Scoring!$E$24),Scoring!$E$24),Scoring!$E$23),Scoring!$E$22),Scoring!$E$21)</f>
        <v>0</v>
      </c>
      <c r="AE313" s="78">
        <f>IF(IFERROR(SEARCH("suspected sensitiser",S313),99)=99,IF(IFERROR(SEARCH("sensitiser",S313),99)=99,IF(IFERROR(SEARCH("other hazard based concern",S313),99)=99,0,Scoring!$E$28),Scoring!$E$26),Scoring!$E$27)</f>
        <v>0</v>
      </c>
      <c r="AF313" s="78">
        <f>IF(IFERROR(M313,1)=1,IF(IFERROR(N313,1)=1,IF(IFERROR(O313,1)=1,IF(IFERROR(Q313,1)=1,IF(IFERROR(R313,1)=1,IF(IFERROR(T313,1)=1,IF(IFERROR(K313,1)=1,IF(IFERROR(P313,1)=1,IF(IFERROR(S313,1)=1,Scoring!$E$29,0),0),0),0),0),0),0),0),0)</f>
        <v>0</v>
      </c>
      <c r="AG313" s="78">
        <f t="shared" si="30"/>
        <v>4</v>
      </c>
      <c r="AI313" s="93"/>
      <c r="AJ313" s="94"/>
      <c r="AK313" s="76"/>
      <c r="AL313" s="75"/>
      <c r="AN313" s="79"/>
      <c r="AO313" s="79"/>
      <c r="AP313" s="79"/>
      <c r="AQ313" s="79"/>
      <c r="AR313" s="79"/>
      <c r="AS313" s="78"/>
      <c r="AU313" s="79">
        <f>IF(IFERROR(F313,99)=99,IF(IFERROR(G313,99)=99,IF(IFERROR(H313,99)=99,IF(IFERROR(I313,99)=99,IF(IFERROR(E313,99)=99,IF(IFERROR(J313,99)=99,0,Scoring!$B$7),Scoring!$B$3),Scoring!$B$2),Scoring!$B$6),Scoring!$B$5),Scoring!$B$4)</f>
        <v>0.3</v>
      </c>
      <c r="AV313" s="78">
        <f t="shared" si="31"/>
        <v>1.2</v>
      </c>
      <c r="AW313" s="78"/>
      <c r="AX313" s="66"/>
      <c r="AY313" s="78"/>
      <c r="AZ313" s="76"/>
      <c r="BA313" s="76"/>
      <c r="BB313" s="76"/>
    </row>
    <row r="314" spans="1:54" x14ac:dyDescent="0.25">
      <c r="A314" s="77" t="s">
        <v>7583</v>
      </c>
      <c r="B314" s="76" t="str">
        <f t="shared" si="33"/>
        <v>265-697-8</v>
      </c>
      <c r="C314" s="77" t="s">
        <v>1826</v>
      </c>
      <c r="D314" s="77" t="s">
        <v>1827</v>
      </c>
      <c r="E314" s="76" t="str">
        <f>IF(C314="-",IF(A314="-",VLOOKUP(D314,'sin-list 180320_update'!$C$2:$C$835,1,FALSE),VLOOKUP(A314,'sin-list 180320_update'!$A$2:$A$835,1,FALSE)),VLOOKUP(C314,'sin-list 180320_update'!$B$2:$B$835,1,FALSE))</f>
        <v>265-697-8</v>
      </c>
      <c r="F314" s="76" t="e">
        <f>IF($C314="-",IF($A314="-",VLOOKUP($D314,'REACH Bilaga XVII_update'!$A$5:$A$131,1,FALSE),VLOOKUP($A314,'REACH Bilaga XVII_update'!$C$5:$C$131,1,FALSE)),VLOOKUP($C314,'REACH Bilaga XVII_update'!$B$5:$B$131,1,FALSE))</f>
        <v>#N/A</v>
      </c>
      <c r="G314" s="76" t="e">
        <f>IF($C314="-",IF($A314="-",VLOOKUP($D314,' REACH Bilaga 59_update'!$A$5:$A$210,1,FALSE),VLOOKUP($A314,' REACH Bilaga 59_update'!$D$5:$D$210,1,FALSE)),VLOOKUP($C314,' REACH Bilaga 59_update'!$C$5:$C$210,1,FALSE))</f>
        <v>#N/A</v>
      </c>
      <c r="H314" s="76" t="e">
        <f>IF($C314="-",IF($A314="-",VLOOKUP($D314,'REACH Bilaga XIV_update'!$A$5:$A$110,1,FALSE),VLOOKUP($A314,'REACH Bilaga XIV_update'!$D$5:$D$110,1,FALSE)),VLOOKUP($C314,'REACH Bilaga XIV_update'!$C$5:$C$110,1,FALSE))</f>
        <v>#N/A</v>
      </c>
      <c r="I314" s="76" t="e">
        <f>IF($C314="-",IF($A314="-",VLOOKUP($D314,CoRAP_update!$A$5:$A$376,1,FALSE),VLOOKUP($A314,CoRAP_update!$D$5:$D$376,1,FALSE)),VLOOKUP($C314,CoRAP_update!$C$5:$C$376,1,FALSE))</f>
        <v>#N/A</v>
      </c>
      <c r="J314" s="76" t="e">
        <f>IF($C314="-",IF($A314="-",VLOOKUP($D314,EDC_update!$C$2:$C$450,1,FALSE),VLOOKUP($A314,EDC_update!$B$2:$B$450,1,FALSE)),VLOOKUP($C314,EDC_update!$L$2:$L$450,1,FALSE))</f>
        <v>#N/A</v>
      </c>
      <c r="K314" s="76" t="str">
        <f>IF($C314="-",IF($A314="-",IF(VLOOKUP($D314,'sin-list 180320_update'!$C$2:$S$835,3,FALSE)="",NA(),VLOOKUP($D314,'sin-list 180320_update'!$C$2:$S$835,3,FALSE)),IF(VLOOKUP($A314,'sin-list 180320_update'!$A$2:$S$835,5,FALSE)="",NA(),VLOOKUP($A314,'sin-list 180320_update'!$A$2:$S$835,5,FALSE))),IF(VLOOKUP($C314,'sin-list 180320_update'!$B$2:$S$835,4,FALSE)="",NA(),VLOOKUP($C314,'sin-list 180320_update'!$B$2:$S$835,4,FALSE)))</f>
        <v>Classified CMR according to Annex VI of Regulation 1272/2008</v>
      </c>
      <c r="L314" s="76" t="str">
        <f>IF($C314="-",IF($A314="-",VLOOKUP($D314,'sin-list 180320_update'!$C$2:$S$835,6,FALSE),VLOOKUP($A314,'sin-list 180320_update'!$A$2:$S$835,8,FALSE)),VLOOKUP($C314,'sin-list 180320_update'!$B$2:$S$835,7,FALSE))</f>
        <v>Carc. 1B
Acute Tox. 3 *
Acute Tox. 4 *
Eye Irrit. 2
Skin Sens. 1
Aquatic Chronic 2</v>
      </c>
      <c r="M314" s="76" t="str">
        <f>IF($C314="-",IF($A314="-",IF(VLOOKUP($D314,'sin-list 180320_update'!$C$2:$S$835,8,FALSE)="",NA(),VLOOKUP($D314,'sin-list 180320_update'!$C$2:$S$835,8,FALSE)),IF(VLOOKUP($A314,'sin-list 180320_update'!$A$2:$S$835,10,FALSE)="",NA(),VLOOKUP($A314,'sin-list 180320_update'!$A$2:$S$835,10,FALSE))),IF(VLOOKUP($C314,'sin-list 180320_update'!$B$2:$S$835,9,FALSE)="",NA(),VLOOKUP($C314,'sin-list 180320_update'!$B$2:$S$835,9,FALSE)))</f>
        <v>H350
H301
H312
H319
H317
H411</v>
      </c>
      <c r="N314" s="76" t="e">
        <f>IF($C314="-",IF($A314="-",IF(VLOOKUP($D314,'REACH Bilaga XVII_update'!$A$5:$E$131,4,FALSE)="",NA(),VLOOKUP($D314,'REACH Bilaga XVII_update'!$A$5:$E$131,4,FALSE)),IF(VLOOKUP($A314,'REACH Bilaga XVII_update'!$C$5:$D$131,2,FALSE)="",NA(),VLOOKUP($A314,'REACH Bilaga XVII_update'!$C$5:$D$131,2,FALSE))),IF(VLOOKUP($C314,'REACH Bilaga XVII_update'!$B$5:$D$131,3,FALSE)="",NA(),VLOOKUP($C314,'REACH Bilaga XVII_update'!$B$5:$D$131,3,FALSE)))</f>
        <v>#N/A</v>
      </c>
      <c r="O314" s="76" t="e">
        <f>IF($C314="-",IF($A314="-",IF(VLOOKUP($D314,' REACH Bilaga 59_update'!$A$5:$E$210,5,FALSE)="",NA(),VLOOKUP($D314,' REACH Bilaga 59_update'!$A$5:$E$210,5,FALSE)),IF(VLOOKUP($A314,' REACH Bilaga 59_update'!$D$5:$E$210,2,FALSE)="",NA(),VLOOKUP($A314,' REACH Bilaga 59_update'!$D$5:$E$210,2,FALSE))),IF(VLOOKUP($C314,' REACH Bilaga 59_update'!$C$5:$E$210,3,FALSE)="",NA(),VLOOKUP($C314,' REACH Bilaga 59_update'!$C$5:$E$210,3,FALSE)))</f>
        <v>#N/A</v>
      </c>
      <c r="P314" s="76" t="e">
        <f>IF(C314="-",IF(A314="-",IFERROR(VLOOKUP($D314,' REACH Bilaga 59_update'!$A$5:$F$210,MATCH(Sammanfattning!P$1,' REACH Bilaga 59_update'!$A$4:$F$4,0),FALSE),VLOOKUP($D314,'REACH Bilaga XIV_update'!$A$4:$H$110,MATCH(Sammanfattning!P$1,'REACH Bilaga XIV_update'!$A$4:$H$4,0),FALSE)),IFERROR(VLOOKUP($A314,' REACH Bilaga 59_update'!$D$5:$F$210,MATCH(Sammanfattning!P$1,' REACH Bilaga 59_update'!$D$4:$F$4,0),FALSE),VLOOKUP($A314,'REACH Bilaga XIV_update'!$D$4:$H$110,MATCH(Sammanfattning!P$1,'REACH Bilaga XIV_update'!$D$4:$H$4,0),FALSE))),IFERROR(VLOOKUP($C314,' REACH Bilaga 59_update'!$C$5:$F$210,MATCH(Sammanfattning!P$1,' REACH Bilaga 59_update'!$C$4:$F$4,0),FALSE),VLOOKUP($C314,'REACH Bilaga XIV_update'!$C$4:$H$110,MATCH(Sammanfattning!P$1,'REACH Bilaga XIV_update'!$C$4:$H$4,0),FALSE)))</f>
        <v>#N/A</v>
      </c>
      <c r="Q314" s="76" t="e">
        <f>IF($C314="-",IF($A314="-",IF(VLOOKUP($D314,'REACH Bilaga XIV_update'!$A$5:$I$110,9,FALSE)="",NA(),VLOOKUP($D314,'REACH Bilaga XIV_update'!$A$5:$I$110,9,FALSE)),IF(VLOOKUP($A314,'REACH Bilaga XIV_update'!$D$5:$I$110,6,FALSE)="",NA(),VLOOKUP($A314,'REACH Bilaga XIV_update'!$D$5:$I$110,6,FALSE))),IF(VLOOKUP($C314,'REACH Bilaga XIV_update'!$C$5:$I$110,7,FALSE)="",NA(),VLOOKUP($C314,'REACH Bilaga XIV_update'!$C$5:$I$110,7,FALSE)))</f>
        <v>#N/A</v>
      </c>
      <c r="R314" s="76" t="e">
        <f>IF($C314="-",IF($A314="-",IF(VLOOKUP($D314,CoRAP_update!$A$5:$O$376,15,FALSE)="",NA(),VLOOKUP($D314,CoRAP_update!$A$5:$O$376,15,FALSE)),IF(VLOOKUP($A314,CoRAP_update!$D$5:$O$376,12,FALSE)="",NA(),VLOOKUP($A314,CoRAP_update!$D$5:$O$376,12,FALSE))),IF(VLOOKUP($C314,CoRAP_update!$C$5:$O$376,13,FALSE)="",NA(),VLOOKUP($C314,CoRAP_update!$C$5:$O$376,13,FALSE)))</f>
        <v>#N/A</v>
      </c>
      <c r="S314" s="144" t="e">
        <f>IF($C314="-",IF($A314="-",VLOOKUP($D314,CoRAP_update!$A$5:$J$376,MATCH(Sammanfattning!S$1,CoRAP_update!$A$4:$J$4,0),FALSE),VLOOKUP($A314,CoRAP_update!$D$5:$J$376,MATCH(Sammanfattning!S$1,CoRAP_update!$D$4:$J$4,0),FALSE)),VLOOKUP($C314,CoRAP_update!$C$5:$J$376,MATCH(Sammanfattning!S$1,CoRAP_update!$C$4:$J$4,0),FALSE))</f>
        <v>#N/A</v>
      </c>
      <c r="T314" s="76" t="e">
        <f>IF($A314="-",VLOOKUP($D314,EDC_update!$C$2:$F$450,4,FALSE),VLOOKUP($A314,EDC_update!$B$2:$F$450,5,FALSE))</f>
        <v>#N/A</v>
      </c>
      <c r="V314" s="78">
        <f>IF(IFERROR(SEARCH("PBT",P314),99)=99,IF(IFERROR(SEARCH("suspected PBT",S314),99)=99,IF(IFERROR(SEARCH("concluded to be PBT",K314),99)=99,IF(IFERROR(SEARCH("PBT",S314),99)=99,IF(IFERROR(SEARCH("PBT cand",L314),99)=99,IF(IFERROR(SEARCH("PBT",L314),99)=99,IF(IFERROR(SEARCH("persistent, bioackumulative and toxic properties",K314),99)=99,0,Scoring!$E$3),Scoring!$E$3),Scoring!$E$7),Scoring!$E$3),Scoring!$E$5),Scoring!$E$6),Scoring!$E$3)</f>
        <v>0</v>
      </c>
      <c r="W314" s="78">
        <f>IF(IFERROR(SEARCH("vPvB",P314),99)=99,IF(IFERROR(SEARCH("suspected pbt/vPvB",S314),99)=99,IF(IFERROR(SEARCH("vPvB",S314),99)=99,IF(IFERROR(SEARCH("concluded to be a vPvB",S314),99)=99,IF(IFERROR(SEARCH("identified as vPvB",K314),99)=99,IF(IFERROR(SEARCH("concluded to be a vPvB",K314),99)=99,IF(IFERROR(SEARCH("concluded to be both pbt and vPvB",S314),99)=99,IF(IFERROR(SEARCH("concluded to be both pbt and vPvB",K314),99)=99,0,Scoring!$E$5),Scoring!$E$5),Scoring!$E$5),Scoring!$E$5),Scoring!$E$5),Scoring!$E$4),Scoring!$E$6),Scoring!$E$4)</f>
        <v>0</v>
      </c>
      <c r="X314" s="78">
        <f>IF(IFERROR(SEARCH("H410",N314),99)=99,IF(IFERROR(SEARCH("H410",O314),99)=99,IF(IFERROR(SEARCH("H410",Q314),99)=99,IF(IFERROR(SEARCH("H410",M314),99)=99,IF(IFERROR(SEARCH("H410",R314),99)=99,IF(IFERROR(SEARCH("H411",N314),99)=99,IF(IFERROR(SEARCH("H411",O314),99)=99,IF(IFERROR(SEARCH("H411",Q314),99)=99,IF(IFERROR(SEARCH("H411",M314),99)=99,IF(IFERROR(SEARCH("H411",R314),99)=99,IF(IFERROR(SEARCH("H413",N314),99)=99,IF(IFERROR(SEARCH("H413",O314),99)=99,IF(IFERROR(SEARCH("H413",Q314),99)=99,IF(IFERROR(SEARCH("H413",M314),99)=99,IF(IFERROR(SEARCH("H413",R314),99)=99,IF(IFERROR(SEARCH("H412",N314),99)=99,IF(IFERROR(SEARCH("H412",O314),99)=99,IF(IFERROR(SEARCH("H412",Q314),99)=99,IF(IFERROR(SEARCH("H412",M314),99)=99,IF(IFERROR(SEARCH("H412",R314),99)=99,0,Scoring!$E$2),Scoring!$E$2),Scoring!$E$2),Scoring!$E$2),Scoring!$E$2),Scoring!$E$2),Scoring!$E$2),Scoring!$E$2),Scoring!$E$2),Scoring!$E$2),Scoring!$E$2),Scoring!$E$2),Scoring!$E$2),Scoring!$E$2),Scoring!$E$2),Scoring!$E$2),Scoring!$E$2),Scoring!$E$2),Scoring!$E$2),Scoring!$E$2)</f>
        <v>1</v>
      </c>
      <c r="Y314" s="78">
        <f>IF(IFERROR(SEARCH("CMR",K314),99)=99,IF(IFERROR(SEARCH("Suspected CMR",S314),99)=99,IF(IFERROR(SEARCH("CMR",S314),99)=99,0,Scoring!$E$8),Scoring!$E$9),Scoring!$E$8)</f>
        <v>3</v>
      </c>
      <c r="Z314" s="78">
        <f>IF(IFERROR(SEARCH("H350",N314),99)=99,IF(IFERROR(SEARCH("H350",O314),99)=99,IF(IFERROR(SEARCH("H350",Q314),99)=99,IF(IFERROR(SEARCH("H350",M314),99)=99,IF(IFERROR(SEARCH("H350",R314),99)=99,IF(IFERROR(SEARCH("H351",N314),99)=99,IF(IFERROR(SEARCH("H351",O314),99)=99,IF(IFERROR(SEARCH("H351",Q314),99)=99,IF(IFERROR(SEARCH("H351",M314),99)=99,IF(IFERROR(SEARCH("H351",R314),99)=99,IF(IFERROR(SEARCH("carcinogenic",P314),99)=99,IF(IFERROR(SEARCH("suspected carcinogenic",S314),99)=99,0,Scoring!$E$12),Scoring!$E$11),Scoring!$E$10),Scoring!$E$10),Scoring!$E$10),Scoring!$E$10),Scoring!$E$10),Scoring!$E$10),Scoring!$E$10),Scoring!$E$10),Scoring!$E$10),Scoring!$E$10)</f>
        <v>1</v>
      </c>
      <c r="AA314" s="78">
        <f>IF(IFERROR(SEARCH("H340",N314),99)=99,IF(IFERROR(SEARCH("H340",O314),99)=99,IF(IFERROR(SEARCH("H340",Q314),99)=99,IF(IFERROR(SEARCH("H340",M314),99)=99,IF(IFERROR(SEARCH("H340",R314),99)=99,IF(IFERROR(SEARCH("H341",N314),99)=99,IF(IFERROR(SEARCH("H341",O314),99)=99,IF(IFERROR(SEARCH("H341",Q314),99)=99,IF(IFERROR(SEARCH("H341",M314),99)=99,IF(IFERROR(SEARCH("H341",R314),99)=99,IF(IFERROR(SEARCH("mutagenic",P314),99)=99,IF(IFERROR(SEARCH("suspected mutagenic",S314),99)=99,0,Scoring!$E$15),Scoring!$E$14),Scoring!$E$13),Scoring!$E$13),Scoring!$E$13),Scoring!$E$13),Scoring!$E$13),Scoring!$E$13),Scoring!$E$13),Scoring!$E$13),Scoring!$E$13),Scoring!$E$13)</f>
        <v>0</v>
      </c>
      <c r="AB314" s="78">
        <f>IF(IFERROR(SEARCH("H360",N314),99)=99,IF(IFERROR(SEARCH("H360",O314),99)=99,IF(IFERROR(SEARCH("H360",Q314),99)=99,IF(IFERROR(SEARCH("H360",M314),99)=99,IF(IFERROR(SEARCH("H360",R314),99)=99,IF(IFERROR(SEARCH("H361",N314),99)=99,IF(IFERROR(SEARCH("H361",O314),99)=99,IF(IFERROR(SEARCH("H361",Q314),99)=99,IF(IFERROR(SEARCH("H361",M314),99)=99,IF(IFERROR(SEARCH("H361",R314),99)=99,IF(IFERROR(SEARCH("reproduction",P314),99)=99,IF(IFERROR(SEARCH("suspected reprotoxic",S314),99)=99,IF(IFERROR(SEARCH("reprotoxic",S314),99)=99,IF(IFERROR(SEARCH("reprotoxic",K314),99)=99,0,Scoring!$E$18),Scoring!$E$18),Scoring!$E$19),Scoring!$E$17),Scoring!$E$16),Scoring!$E$16),Scoring!$E$16),Scoring!$E$16),Scoring!$E$16),Scoring!$E$16),Scoring!$E$16),Scoring!$E$16),Scoring!$E$16),Scoring!$E$16)</f>
        <v>0</v>
      </c>
      <c r="AC314" s="78">
        <f>IF(IFERROR(SEARCH("57f",L314),99)=99,IF(IFERROR(SEARCH("57(f)",P314),99)=99,0,Scoring!$E$20),Scoring!$E$20)</f>
        <v>0</v>
      </c>
      <c r="AD314" s="78">
        <f>IF(IFERROR(SEARCH("CAT1",T314),99)=99,IF(IFERROR(SEARCH("CAT2",T314),99)=99,IF(IFERROR(SEARCH("CAT3",T314),99)=99,IF(IFERROR(SEARCH("concluded to be endocrine",K314),99)=99,IF(IFERROR(SEARCH("categorised as endocrine",K314),99)=99,IF(IFERROR(SEARCH("endocrine disrupting",P314),99)=99,IF(IFERROR(SEARCH("endocrine disrupting",K314),99)=99,IF(IFERROR(SEARCH("suspected endocrine",S314),99)=99,IF(IFERROR(SEARCH("potential endocrine",S314),99)=99,0,Scoring!$E$25),Scoring!$E$25),Scoring!$E$24),Scoring!$E$24),Scoring!$E$24),Scoring!$E$24),Scoring!$E$23),Scoring!$E$22),Scoring!$E$21)</f>
        <v>0</v>
      </c>
      <c r="AE314" s="78">
        <f>IF(IFERROR(SEARCH("suspected sensitiser",S314),99)=99,IF(IFERROR(SEARCH("sensitiser",S314),99)=99,IF(IFERROR(SEARCH("other hazard based concern",S314),99)=99,0,Scoring!$E$28),Scoring!$E$26),Scoring!$E$27)</f>
        <v>0</v>
      </c>
      <c r="AF314" s="78">
        <f>IF(IFERROR(M314,1)=1,IF(IFERROR(N314,1)=1,IF(IFERROR(O314,1)=1,IF(IFERROR(Q314,1)=1,IF(IFERROR(R314,1)=1,IF(IFERROR(T314,1)=1,IF(IFERROR(K314,1)=1,IF(IFERROR(P314,1)=1,IF(IFERROR(S314,1)=1,Scoring!$E$29,0),0),0),0),0),0),0),0),0)</f>
        <v>0</v>
      </c>
      <c r="AG314" s="78">
        <f t="shared" si="30"/>
        <v>4</v>
      </c>
      <c r="AI314" s="93"/>
      <c r="AJ314" s="94"/>
      <c r="AK314" s="76"/>
      <c r="AL314" s="75"/>
      <c r="AN314" s="79"/>
      <c r="AO314" s="79"/>
      <c r="AP314" s="79"/>
      <c r="AQ314" s="79"/>
      <c r="AR314" s="79"/>
      <c r="AS314" s="78"/>
      <c r="AU314" s="79">
        <f>IF(IFERROR(F314,99)=99,IF(IFERROR(G314,99)=99,IF(IFERROR(H314,99)=99,IF(IFERROR(I314,99)=99,IF(IFERROR(E314,99)=99,IF(IFERROR(J314,99)=99,0,Scoring!$B$7),Scoring!$B$3),Scoring!$B$2),Scoring!$B$6),Scoring!$B$5),Scoring!$B$4)</f>
        <v>0.3</v>
      </c>
      <c r="AV314" s="78">
        <f t="shared" si="31"/>
        <v>1.2</v>
      </c>
      <c r="AW314" s="78"/>
      <c r="AX314" s="66"/>
      <c r="AY314" s="78"/>
      <c r="AZ314" s="76"/>
      <c r="BA314" s="76"/>
      <c r="BB314" s="76"/>
    </row>
    <row r="315" spans="1:54" x14ac:dyDescent="0.25">
      <c r="A315" s="77" t="s">
        <v>3057</v>
      </c>
      <c r="B315" s="76" t="str">
        <f t="shared" si="33"/>
        <v>273-688-5</v>
      </c>
      <c r="C315" s="77" t="s">
        <v>2079</v>
      </c>
      <c r="D315" s="77" t="s">
        <v>2080</v>
      </c>
      <c r="E315" s="76" t="str">
        <f>IF(C315="-",IF(A315="-",VLOOKUP(D315,'sin-list 180320_update'!$C$2:$C$835,1,FALSE),VLOOKUP(A315,'sin-list 180320_update'!$A$2:$A$835,1,FALSE)),VLOOKUP(C315,'sin-list 180320_update'!$B$2:$B$835,1,FALSE))</f>
        <v>273-688-5</v>
      </c>
      <c r="F315" s="76" t="e">
        <f>IF($C315="-",IF($A315="-",VLOOKUP($D315,'REACH Bilaga XVII_update'!$A$5:$A$131,1,FALSE),VLOOKUP($A315,'REACH Bilaga XVII_update'!$C$5:$C$131,1,FALSE)),VLOOKUP($C315,'REACH Bilaga XVII_update'!$B$5:$B$131,1,FALSE))</f>
        <v>#N/A</v>
      </c>
      <c r="G315" s="76" t="str">
        <f>IF($C315="-",IF($A315="-",VLOOKUP($D315,' REACH Bilaga 59_update'!$A$5:$A$210,1,FALSE),VLOOKUP($A315,' REACH Bilaga 59_update'!$D$5:$D$210,1,FALSE)),VLOOKUP($C315,' REACH Bilaga 59_update'!$C$5:$C$210,1,FALSE))</f>
        <v>273-688-5</v>
      </c>
      <c r="H315" s="76" t="e">
        <f>IF($C315="-",IF($A315="-",VLOOKUP($D315,'REACH Bilaga XIV_update'!$A$5:$A$110,1,FALSE),VLOOKUP($A315,'REACH Bilaga XIV_update'!$D$5:$D$110,1,FALSE)),VLOOKUP($C315,'REACH Bilaga XIV_update'!$C$5:$C$110,1,FALSE))</f>
        <v>#N/A</v>
      </c>
      <c r="I315" s="76" t="e">
        <f>IF($C315="-",IF($A315="-",VLOOKUP($D315,CoRAP_update!$A$5:$A$376,1,FALSE),VLOOKUP($A315,CoRAP_update!$D$5:$D$376,1,FALSE)),VLOOKUP($C315,CoRAP_update!$C$5:$C$376,1,FALSE))</f>
        <v>#N/A</v>
      </c>
      <c r="J315" s="76" t="e">
        <f>IF($C315="-",IF($A315="-",VLOOKUP($D315,EDC_update!$C$2:$C$450,1,FALSE),VLOOKUP($A315,EDC_update!$B$2:$B$450,1,FALSE)),VLOOKUP($C315,EDC_update!$L$2:$L$450,1,FALSE))</f>
        <v>#N/A</v>
      </c>
      <c r="K315" s="76" t="str">
        <f>IF($C315="-",IF($A315="-",IF(VLOOKUP($D315,'sin-list 180320_update'!$C$2:$S$835,3,FALSE)="",NA(),VLOOKUP($D315,'sin-list 180320_update'!$C$2:$S$835,3,FALSE)),IF(VLOOKUP($A315,'sin-list 180320_update'!$A$2:$S$835,5,FALSE)="",NA(),VLOOKUP($A315,'sin-list 180320_update'!$A$2:$S$835,5,FALSE))),IF(VLOOKUP($C315,'sin-list 180320_update'!$B$2:$S$835,4,FALSE)="",NA(),VLOOKUP($C315,'sin-list 180320_update'!$B$2:$S$835,4,FALSE)))</f>
        <v>Classified CMR according to Annex VI of Regulation 1272/2008</v>
      </c>
      <c r="L315" s="76" t="str">
        <f>IF($C315="-",IF($A315="-",VLOOKUP($D315,'sin-list 180320_update'!$C$2:$S$835,6,FALSE),VLOOKUP($A315,'sin-list 180320_update'!$A$2:$S$835,8,FALSE)),VLOOKUP($C315,'sin-list 180320_update'!$B$2:$S$835,7,FALSE))</f>
        <v>Repr. 1A
Acute Tox. 4 *
Acute Tox. 4 *
STOT RE 2 *
Aquatic Acute 1
Aquatic Chronic 1</v>
      </c>
      <c r="M315" s="76" t="str">
        <f>IF($C315="-",IF($A315="-",IF(VLOOKUP($D315,'sin-list 180320_update'!$C$2:$S$835,8,FALSE)="",NA(),VLOOKUP($D315,'sin-list 180320_update'!$C$2:$S$835,8,FALSE)),IF(VLOOKUP($A315,'sin-list 180320_update'!$A$2:$S$835,10,FALSE)="",NA(),VLOOKUP($A315,'sin-list 180320_update'!$A$2:$S$835,10,FALSE))),IF(VLOOKUP($C315,'sin-list 180320_update'!$B$2:$S$835,9,FALSE)="",NA(),VLOOKUP($C315,'sin-list 180320_update'!$B$2:$S$835,9,FALSE)))</f>
        <v>H360Df
H332
H302
H373 **
H400
H410</v>
      </c>
      <c r="N315" s="76" t="e">
        <f>IF($C315="-",IF($A315="-",IF(VLOOKUP($D315,'REACH Bilaga XVII_update'!$A$5:$E$131,4,FALSE)="",NA(),VLOOKUP($D315,'REACH Bilaga XVII_update'!$A$5:$E$131,4,FALSE)),IF(VLOOKUP($A315,'REACH Bilaga XVII_update'!$C$5:$D$131,2,FALSE)="",NA(),VLOOKUP($A315,'REACH Bilaga XVII_update'!$C$5:$D$131,2,FALSE))),IF(VLOOKUP($C315,'REACH Bilaga XVII_update'!$B$5:$D$131,3,FALSE)="",NA(),VLOOKUP($C315,'REACH Bilaga XVII_update'!$B$5:$D$131,3,FALSE)))</f>
        <v>#N/A</v>
      </c>
      <c r="O315" s="76" t="e">
        <f>IF($C315="-",IF($A315="-",IF(VLOOKUP($D315,' REACH Bilaga 59_update'!$A$5:$E$210,5,FALSE)="",NA(),VLOOKUP($D315,' REACH Bilaga 59_update'!$A$5:$E$210,5,FALSE)),IF(VLOOKUP($A315,' REACH Bilaga 59_update'!$D$5:$E$210,2,FALSE)="",NA(),VLOOKUP($A315,' REACH Bilaga 59_update'!$D$5:$E$210,2,FALSE))),IF(VLOOKUP($C315,' REACH Bilaga 59_update'!$C$5:$E$210,3,FALSE)="",NA(),VLOOKUP($C315,' REACH Bilaga 59_update'!$C$5:$E$210,3,FALSE)))</f>
        <v>#N/A</v>
      </c>
      <c r="P315" s="76" t="str">
        <f>IF(C315="-",IF(A315="-",IFERROR(VLOOKUP($D315,' REACH Bilaga 59_update'!$A$5:$F$210,MATCH(Sammanfattning!P$1,' REACH Bilaga 59_update'!$A$4:$F$4,0),FALSE),VLOOKUP($D315,'REACH Bilaga XIV_update'!$A$4:$H$110,MATCH(Sammanfattning!P$1,'REACH Bilaga XIV_update'!$A$4:$H$4,0),FALSE)),IFERROR(VLOOKUP($A315,' REACH Bilaga 59_update'!$D$5:$F$210,MATCH(Sammanfattning!P$1,' REACH Bilaga 59_update'!$D$4:$F$4,0),FALSE),VLOOKUP($A315,'REACH Bilaga XIV_update'!$D$4:$H$110,MATCH(Sammanfattning!P$1,'REACH Bilaga XIV_update'!$D$4:$H$4,0),FALSE))),IFERROR(VLOOKUP($C315,' REACH Bilaga 59_update'!$C$5:$F$210,MATCH(Sammanfattning!P$1,' REACH Bilaga 59_update'!$C$4:$F$4,0),FALSE),VLOOKUP($C315,'REACH Bilaga XIV_update'!$C$4:$H$110,MATCH(Sammanfattning!P$1,'REACH Bilaga XIV_update'!$C$4:$H$4,0),FALSE)))</f>
        <v>Toxic for reproduction (Article 57c)</v>
      </c>
      <c r="Q315" s="76" t="e">
        <f>IF($C315="-",IF($A315="-",IF(VLOOKUP($D315,'REACH Bilaga XIV_update'!$A$5:$I$110,9,FALSE)="",NA(),VLOOKUP($D315,'REACH Bilaga XIV_update'!$A$5:$I$110,9,FALSE)),IF(VLOOKUP($A315,'REACH Bilaga XIV_update'!$D$5:$I$110,6,FALSE)="",NA(),VLOOKUP($A315,'REACH Bilaga XIV_update'!$D$5:$I$110,6,FALSE))),IF(VLOOKUP($C315,'REACH Bilaga XIV_update'!$C$5:$I$110,7,FALSE)="",NA(),VLOOKUP($C315,'REACH Bilaga XIV_update'!$C$5:$I$110,7,FALSE)))</f>
        <v>#N/A</v>
      </c>
      <c r="R315" s="76" t="e">
        <f>IF($C315="-",IF($A315="-",IF(VLOOKUP($D315,CoRAP_update!$A$5:$O$376,15,FALSE)="",NA(),VLOOKUP($D315,CoRAP_update!$A$5:$O$376,15,FALSE)),IF(VLOOKUP($A315,CoRAP_update!$D$5:$O$376,12,FALSE)="",NA(),VLOOKUP($A315,CoRAP_update!$D$5:$O$376,12,FALSE))),IF(VLOOKUP($C315,CoRAP_update!$C$5:$O$376,13,FALSE)="",NA(),VLOOKUP($C315,CoRAP_update!$C$5:$O$376,13,FALSE)))</f>
        <v>#N/A</v>
      </c>
      <c r="S315" s="144" t="e">
        <f>IF($C315="-",IF($A315="-",VLOOKUP($D315,CoRAP_update!$A$5:$J$376,MATCH(Sammanfattning!S$1,CoRAP_update!$A$4:$J$4,0),FALSE),VLOOKUP($A315,CoRAP_update!$D$5:$J$376,MATCH(Sammanfattning!S$1,CoRAP_update!$D$4:$J$4,0),FALSE)),VLOOKUP($C315,CoRAP_update!$C$5:$J$376,MATCH(Sammanfattning!S$1,CoRAP_update!$C$4:$J$4,0),FALSE))</f>
        <v>#N/A</v>
      </c>
      <c r="T315" s="76" t="e">
        <f>IF($A315="-",VLOOKUP($D315,EDC_update!$C$2:$F$450,4,FALSE),VLOOKUP($A315,EDC_update!$B$2:$F$450,5,FALSE))</f>
        <v>#N/A</v>
      </c>
      <c r="V315" s="78">
        <f>IF(IFERROR(SEARCH("PBT",P315),99)=99,IF(IFERROR(SEARCH("suspected PBT",S315),99)=99,IF(IFERROR(SEARCH("concluded to be PBT",K315),99)=99,IF(IFERROR(SEARCH("PBT",S315),99)=99,IF(IFERROR(SEARCH("PBT cand",L315),99)=99,IF(IFERROR(SEARCH("PBT",L315),99)=99,IF(IFERROR(SEARCH("persistent, bioackumulative and toxic properties",K315),99)=99,0,Scoring!$E$3),Scoring!$E$3),Scoring!$E$7),Scoring!$E$3),Scoring!$E$5),Scoring!$E$6),Scoring!$E$3)</f>
        <v>0</v>
      </c>
      <c r="W315" s="78">
        <f>IF(IFERROR(SEARCH("vPvB",P315),99)=99,IF(IFERROR(SEARCH("suspected pbt/vPvB",S315),99)=99,IF(IFERROR(SEARCH("vPvB",S315),99)=99,IF(IFERROR(SEARCH("concluded to be a vPvB",S315),99)=99,IF(IFERROR(SEARCH("identified as vPvB",K315),99)=99,IF(IFERROR(SEARCH("concluded to be a vPvB",K315),99)=99,IF(IFERROR(SEARCH("concluded to be both pbt and vPvB",S315),99)=99,IF(IFERROR(SEARCH("concluded to be both pbt and vPvB",K315),99)=99,0,Scoring!$E$5),Scoring!$E$5),Scoring!$E$5),Scoring!$E$5),Scoring!$E$5),Scoring!$E$4),Scoring!$E$6),Scoring!$E$4)</f>
        <v>0</v>
      </c>
      <c r="X315" s="78">
        <f>IF(IFERROR(SEARCH("H410",N315),99)=99,IF(IFERROR(SEARCH("H410",O315),99)=99,IF(IFERROR(SEARCH("H410",Q315),99)=99,IF(IFERROR(SEARCH("H410",M315),99)=99,IF(IFERROR(SEARCH("H410",R315),99)=99,IF(IFERROR(SEARCH("H411",N315),99)=99,IF(IFERROR(SEARCH("H411",O315),99)=99,IF(IFERROR(SEARCH("H411",Q315),99)=99,IF(IFERROR(SEARCH("H411",M315),99)=99,IF(IFERROR(SEARCH("H411",R315),99)=99,IF(IFERROR(SEARCH("H413",N315),99)=99,IF(IFERROR(SEARCH("H413",O315),99)=99,IF(IFERROR(SEARCH("H413",Q315),99)=99,IF(IFERROR(SEARCH("H413",M315),99)=99,IF(IFERROR(SEARCH("H413",R315),99)=99,IF(IFERROR(SEARCH("H412",N315),99)=99,IF(IFERROR(SEARCH("H412",O315),99)=99,IF(IFERROR(SEARCH("H412",Q315),99)=99,IF(IFERROR(SEARCH("H412",M315),99)=99,IF(IFERROR(SEARCH("H412",R315),99)=99,0,Scoring!$E$2),Scoring!$E$2),Scoring!$E$2),Scoring!$E$2),Scoring!$E$2),Scoring!$E$2),Scoring!$E$2),Scoring!$E$2),Scoring!$E$2),Scoring!$E$2),Scoring!$E$2),Scoring!$E$2),Scoring!$E$2),Scoring!$E$2),Scoring!$E$2),Scoring!$E$2),Scoring!$E$2),Scoring!$E$2),Scoring!$E$2),Scoring!$E$2)</f>
        <v>1</v>
      </c>
      <c r="Y315" s="78">
        <f>IF(IFERROR(SEARCH("CMR",K315),99)=99,IF(IFERROR(SEARCH("Suspected CMR",S315),99)=99,IF(IFERROR(SEARCH("CMR",S315),99)=99,0,Scoring!$E$8),Scoring!$E$9),Scoring!$E$8)</f>
        <v>3</v>
      </c>
      <c r="Z315" s="78">
        <f>IF(IFERROR(SEARCH("H350",N315),99)=99,IF(IFERROR(SEARCH("H350",O315),99)=99,IF(IFERROR(SEARCH("H350",Q315),99)=99,IF(IFERROR(SEARCH("H350",M315),99)=99,IF(IFERROR(SEARCH("H350",R315),99)=99,IF(IFERROR(SEARCH("H351",N315),99)=99,IF(IFERROR(SEARCH("H351",O315),99)=99,IF(IFERROR(SEARCH("H351",Q315),99)=99,IF(IFERROR(SEARCH("H351",M315),99)=99,IF(IFERROR(SEARCH("H351",R315),99)=99,IF(IFERROR(SEARCH("carcinogenic",P315),99)=99,IF(IFERROR(SEARCH("suspected carcinogenic",S315),99)=99,0,Scoring!$E$12),Scoring!$E$11),Scoring!$E$10),Scoring!$E$10),Scoring!$E$10),Scoring!$E$10),Scoring!$E$10),Scoring!$E$10),Scoring!$E$10),Scoring!$E$10),Scoring!$E$10),Scoring!$E$10)</f>
        <v>0</v>
      </c>
      <c r="AA315" s="78">
        <f>IF(IFERROR(SEARCH("H340",N315),99)=99,IF(IFERROR(SEARCH("H340",O315),99)=99,IF(IFERROR(SEARCH("H340",Q315),99)=99,IF(IFERROR(SEARCH("H340",M315),99)=99,IF(IFERROR(SEARCH("H340",R315),99)=99,IF(IFERROR(SEARCH("H341",N315),99)=99,IF(IFERROR(SEARCH("H341",O315),99)=99,IF(IFERROR(SEARCH("H341",Q315),99)=99,IF(IFERROR(SEARCH("H341",M315),99)=99,IF(IFERROR(SEARCH("H341",R315),99)=99,IF(IFERROR(SEARCH("mutagenic",P315),99)=99,IF(IFERROR(SEARCH("suspected mutagenic",S315),99)=99,0,Scoring!$E$15),Scoring!$E$14),Scoring!$E$13),Scoring!$E$13),Scoring!$E$13),Scoring!$E$13),Scoring!$E$13),Scoring!$E$13),Scoring!$E$13),Scoring!$E$13),Scoring!$E$13),Scoring!$E$13)</f>
        <v>0</v>
      </c>
      <c r="AB315" s="78">
        <f>IF(IFERROR(SEARCH("H360",N315),99)=99,IF(IFERROR(SEARCH("H360",O315),99)=99,IF(IFERROR(SEARCH("H360",Q315),99)=99,IF(IFERROR(SEARCH("H360",M315),99)=99,IF(IFERROR(SEARCH("H360",R315),99)=99,IF(IFERROR(SEARCH("H361",N315),99)=99,IF(IFERROR(SEARCH("H361",O315),99)=99,IF(IFERROR(SEARCH("H361",Q315),99)=99,IF(IFERROR(SEARCH("H361",M315),99)=99,IF(IFERROR(SEARCH("H361",R315),99)=99,IF(IFERROR(SEARCH("reproduction",P315),99)=99,IF(IFERROR(SEARCH("suspected reprotoxic",S315),99)=99,IF(IFERROR(SEARCH("reprotoxic",S315),99)=99,IF(IFERROR(SEARCH("reprotoxic",K315),99)=99,0,Scoring!$E$18),Scoring!$E$18),Scoring!$E$19),Scoring!$E$17),Scoring!$E$16),Scoring!$E$16),Scoring!$E$16),Scoring!$E$16),Scoring!$E$16),Scoring!$E$16),Scoring!$E$16),Scoring!$E$16),Scoring!$E$16),Scoring!$E$16)</f>
        <v>1</v>
      </c>
      <c r="AC315" s="78">
        <f>IF(IFERROR(SEARCH("57f",L315),99)=99,IF(IFERROR(SEARCH("57(f)",P315),99)=99,0,Scoring!$E$20),Scoring!$E$20)</f>
        <v>0</v>
      </c>
      <c r="AD315" s="78">
        <f>IF(IFERROR(SEARCH("CAT1",T315),99)=99,IF(IFERROR(SEARCH("CAT2",T315),99)=99,IF(IFERROR(SEARCH("CAT3",T315),99)=99,IF(IFERROR(SEARCH("concluded to be endocrine",K315),99)=99,IF(IFERROR(SEARCH("categorised as endocrine",K315),99)=99,IF(IFERROR(SEARCH("endocrine disrupting",P315),99)=99,IF(IFERROR(SEARCH("endocrine disrupting",K315),99)=99,IF(IFERROR(SEARCH("suspected endocrine",S315),99)=99,IF(IFERROR(SEARCH("potential endocrine",S315),99)=99,0,Scoring!$E$25),Scoring!$E$25),Scoring!$E$24),Scoring!$E$24),Scoring!$E$24),Scoring!$E$24),Scoring!$E$23),Scoring!$E$22),Scoring!$E$21)</f>
        <v>0</v>
      </c>
      <c r="AE315" s="78">
        <f>IF(IFERROR(SEARCH("suspected sensitiser",S315),99)=99,IF(IFERROR(SEARCH("sensitiser",S315),99)=99,IF(IFERROR(SEARCH("other hazard based concern",S315),99)=99,0,Scoring!$E$28),Scoring!$E$26),Scoring!$E$27)</f>
        <v>0</v>
      </c>
      <c r="AF315" s="78">
        <f>IF(IFERROR(M315,1)=1,IF(IFERROR(N315,1)=1,IF(IFERROR(O315,1)=1,IF(IFERROR(Q315,1)=1,IF(IFERROR(R315,1)=1,IF(IFERROR(T315,1)=1,IF(IFERROR(K315,1)=1,IF(IFERROR(P315,1)=1,IF(IFERROR(S315,1)=1,Scoring!$E$29,0),0),0),0),0),0),0),0),0)</f>
        <v>0</v>
      </c>
      <c r="AG315" s="78">
        <f t="shared" si="30"/>
        <v>4</v>
      </c>
      <c r="AI315" s="93"/>
      <c r="AJ315" s="94"/>
      <c r="AK315" s="76"/>
      <c r="AL315" s="75"/>
      <c r="AN315" s="79"/>
      <c r="AO315" s="79"/>
      <c r="AP315" s="79"/>
      <c r="AQ315" s="79"/>
      <c r="AR315" s="79"/>
      <c r="AS315" s="78"/>
      <c r="AU315" s="79">
        <f>IF(IFERROR(F315,99)=99,IF(IFERROR(G315,99)=99,IF(IFERROR(H315,99)=99,IF(IFERROR(I315,99)=99,IF(IFERROR(E315,99)=99,IF(IFERROR(J315,99)=99,0,Scoring!$B$7),Scoring!$B$3),Scoring!$B$2),Scoring!$B$6),Scoring!$B$5),Scoring!$B$4)</f>
        <v>1</v>
      </c>
      <c r="AV315" s="78">
        <f t="shared" si="31"/>
        <v>4</v>
      </c>
      <c r="AW315" s="78"/>
      <c r="AX315" s="66"/>
      <c r="AY315" s="78"/>
      <c r="AZ315" s="76"/>
      <c r="BA315" s="76"/>
      <c r="BB315" s="76"/>
    </row>
    <row r="316" spans="1:54" x14ac:dyDescent="0.25">
      <c r="A316" s="77" t="s">
        <v>6580</v>
      </c>
      <c r="B316" s="76" t="str">
        <f t="shared" si="33"/>
        <v>274-460-8</v>
      </c>
      <c r="C316" s="77" t="s">
        <v>2081</v>
      </c>
      <c r="D316" s="77" t="s">
        <v>2082</v>
      </c>
      <c r="E316" s="76" t="str">
        <f>IF(C316="-",IF(A316="-",VLOOKUP(D316,'sin-list 180320_update'!$C$2:$C$835,1,FALSE),VLOOKUP(A316,'sin-list 180320_update'!$A$2:$A$835,1,FALSE)),VLOOKUP(C316,'sin-list 180320_update'!$B$2:$B$835,1,FALSE))</f>
        <v>274-460-8</v>
      </c>
      <c r="F316" s="76" t="e">
        <f>IF($C316="-",IF($A316="-",VLOOKUP($D316,'REACH Bilaga XVII_update'!$A$5:$A$131,1,FALSE),VLOOKUP($A316,'REACH Bilaga XVII_update'!$C$5:$C$131,1,FALSE)),VLOOKUP($C316,'REACH Bilaga XVII_update'!$B$5:$B$131,1,FALSE))</f>
        <v>#N/A</v>
      </c>
      <c r="G316" s="76" t="e">
        <f>IF($C316="-",IF($A316="-",VLOOKUP($D316,' REACH Bilaga 59_update'!$A$5:$A$210,1,FALSE),VLOOKUP($A316,' REACH Bilaga 59_update'!$D$5:$D$210,1,FALSE)),VLOOKUP($C316,' REACH Bilaga 59_update'!$C$5:$C$210,1,FALSE))</f>
        <v>#N/A</v>
      </c>
      <c r="H316" s="76" t="e">
        <f>IF($C316="-",IF($A316="-",VLOOKUP($D316,'REACH Bilaga XIV_update'!$A$5:$A$110,1,FALSE),VLOOKUP($A316,'REACH Bilaga XIV_update'!$D$5:$D$110,1,FALSE)),VLOOKUP($C316,'REACH Bilaga XIV_update'!$C$5:$C$110,1,FALSE))</f>
        <v>#N/A</v>
      </c>
      <c r="I316" s="76" t="e">
        <f>IF($C316="-",IF($A316="-",VLOOKUP($D316,CoRAP_update!$A$5:$A$376,1,FALSE),VLOOKUP($A316,CoRAP_update!$D$5:$D$376,1,FALSE)),VLOOKUP($C316,CoRAP_update!$C$5:$C$376,1,FALSE))</f>
        <v>#N/A</v>
      </c>
      <c r="J316" s="76" t="e">
        <f>IF($C316="-",IF($A316="-",VLOOKUP($D316,EDC_update!$C$2:$C$450,1,FALSE),VLOOKUP($A316,EDC_update!$B$2:$B$450,1,FALSE)),VLOOKUP($C316,EDC_update!$L$2:$L$450,1,FALSE))</f>
        <v>#N/A</v>
      </c>
      <c r="K316" s="76" t="str">
        <f>IF($C316="-",IF($A316="-",IF(VLOOKUP($D316,'sin-list 180320_update'!$C$2:$S$835,3,FALSE)="",NA(),VLOOKUP($D316,'sin-list 180320_update'!$C$2:$S$835,3,FALSE)),IF(VLOOKUP($A316,'sin-list 180320_update'!$A$2:$S$835,5,FALSE)="",NA(),VLOOKUP($A316,'sin-list 180320_update'!$A$2:$S$835,5,FALSE))),IF(VLOOKUP($C316,'sin-list 180320_update'!$B$2:$S$835,4,FALSE)="",NA(),VLOOKUP($C316,'sin-list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16" s="76" t="str">
        <f>IF($C316="-",IF($A316="-",VLOOKUP($D316,'sin-list 180320_update'!$C$2:$S$835,6,FALSE),VLOOKUP($A316,'sin-list 180320_update'!$A$2:$S$835,8,FALSE)),VLOOKUP($C316,'sin-list 180320_update'!$B$2:$S$835,7,FALSE))</f>
        <v>Carc. 2
Repr. 1B
STOT RE 1
Acute Tox. 4 *
Acute Tox. 4 *
Lact.
Aquatic Chronic 2</v>
      </c>
      <c r="M316" s="76" t="str">
        <f>IF($C316="-",IF($A316="-",IF(VLOOKUP($D316,'sin-list 180320_update'!$C$2:$S$835,8,FALSE)="",NA(),VLOOKUP($D316,'sin-list 180320_update'!$C$2:$S$835,8,FALSE)),IF(VLOOKUP($A316,'sin-list 180320_update'!$A$2:$S$835,10,FALSE)="",NA(),VLOOKUP($A316,'sin-list 180320_update'!$A$2:$S$835,10,FALSE))),IF(VLOOKUP($C316,'sin-list 180320_update'!$B$2:$S$835,9,FALSE)="",NA(),VLOOKUP($C316,'sin-list 180320_update'!$B$2:$S$835,9,FALSE)))</f>
        <v>H351
H360D***
H372**
H332
H302
H362
H411</v>
      </c>
      <c r="N316" s="76" t="e">
        <f>IF($C316="-",IF($A316="-",IF(VLOOKUP($D316,'REACH Bilaga XVII_update'!$A$5:$E$131,4,FALSE)="",NA(),VLOOKUP($D316,'REACH Bilaga XVII_update'!$A$5:$E$131,4,FALSE)),IF(VLOOKUP($A316,'REACH Bilaga XVII_update'!$C$5:$D$131,2,FALSE)="",NA(),VLOOKUP($A316,'REACH Bilaga XVII_update'!$C$5:$D$131,2,FALSE))),IF(VLOOKUP($C316,'REACH Bilaga XVII_update'!$B$5:$D$131,3,FALSE)="",NA(),VLOOKUP($C316,'REACH Bilaga XVII_update'!$B$5:$D$131,3,FALSE)))</f>
        <v>#N/A</v>
      </c>
      <c r="O316" s="76" t="e">
        <f>IF($C316="-",IF($A316="-",IF(VLOOKUP($D316,' REACH Bilaga 59_update'!$A$5:$E$210,5,FALSE)="",NA(),VLOOKUP($D316,' REACH Bilaga 59_update'!$A$5:$E$210,5,FALSE)),IF(VLOOKUP($A316,' REACH Bilaga 59_update'!$D$5:$E$210,2,FALSE)="",NA(),VLOOKUP($A316,' REACH Bilaga 59_update'!$D$5:$E$210,2,FALSE))),IF(VLOOKUP($C316,' REACH Bilaga 59_update'!$C$5:$E$210,3,FALSE)="",NA(),VLOOKUP($C316,' REACH Bilaga 59_update'!$C$5:$E$210,3,FALSE)))</f>
        <v>#N/A</v>
      </c>
      <c r="P316" s="76" t="e">
        <f>IF(C316="-",IF(A316="-",IFERROR(VLOOKUP($D316,' REACH Bilaga 59_update'!$A$5:$F$210,MATCH(Sammanfattning!P$1,' REACH Bilaga 59_update'!$A$4:$F$4,0),FALSE),VLOOKUP($D316,'REACH Bilaga XIV_update'!$A$4:$H$110,MATCH(Sammanfattning!P$1,'REACH Bilaga XIV_update'!$A$4:$H$4,0),FALSE)),IFERROR(VLOOKUP($A316,' REACH Bilaga 59_update'!$D$5:$F$210,MATCH(Sammanfattning!P$1,' REACH Bilaga 59_update'!$D$4:$F$4,0),FALSE),VLOOKUP($A316,'REACH Bilaga XIV_update'!$D$4:$H$110,MATCH(Sammanfattning!P$1,'REACH Bilaga XIV_update'!$D$4:$H$4,0),FALSE))),IFERROR(VLOOKUP($C316,' REACH Bilaga 59_update'!$C$5:$F$210,MATCH(Sammanfattning!P$1,' REACH Bilaga 59_update'!$C$4:$F$4,0),FALSE),VLOOKUP($C316,'REACH Bilaga XIV_update'!$C$4:$H$110,MATCH(Sammanfattning!P$1,'REACH Bilaga XIV_update'!$C$4:$H$4,0),FALSE)))</f>
        <v>#N/A</v>
      </c>
      <c r="Q316" s="76" t="e">
        <f>IF($C316="-",IF($A316="-",IF(VLOOKUP($D316,'REACH Bilaga XIV_update'!$A$5:$I$110,9,FALSE)="",NA(),VLOOKUP($D316,'REACH Bilaga XIV_update'!$A$5:$I$110,9,FALSE)),IF(VLOOKUP($A316,'REACH Bilaga XIV_update'!$D$5:$I$110,6,FALSE)="",NA(),VLOOKUP($A316,'REACH Bilaga XIV_update'!$D$5:$I$110,6,FALSE))),IF(VLOOKUP($C316,'REACH Bilaga XIV_update'!$C$5:$I$110,7,FALSE)="",NA(),VLOOKUP($C316,'REACH Bilaga XIV_update'!$C$5:$I$110,7,FALSE)))</f>
        <v>#N/A</v>
      </c>
      <c r="R316" s="76" t="e">
        <f>IF($C316="-",IF($A316="-",IF(VLOOKUP($D316,CoRAP_update!$A$5:$O$376,15,FALSE)="",NA(),VLOOKUP($D316,CoRAP_update!$A$5:$O$376,15,FALSE)),IF(VLOOKUP($A316,CoRAP_update!$D$5:$O$376,12,FALSE)="",NA(),VLOOKUP($A316,CoRAP_update!$D$5:$O$376,12,FALSE))),IF(VLOOKUP($C316,CoRAP_update!$C$5:$O$376,13,FALSE)="",NA(),VLOOKUP($C316,CoRAP_update!$C$5:$O$376,13,FALSE)))</f>
        <v>#N/A</v>
      </c>
      <c r="S316" s="144" t="e">
        <f>IF($C316="-",IF($A316="-",VLOOKUP($D316,CoRAP_update!$A$5:$J$376,MATCH(Sammanfattning!S$1,CoRAP_update!$A$4:$J$4,0),FALSE),VLOOKUP($A316,CoRAP_update!$D$5:$J$376,MATCH(Sammanfattning!S$1,CoRAP_update!$D$4:$J$4,0),FALSE)),VLOOKUP($C316,CoRAP_update!$C$5:$J$376,MATCH(Sammanfattning!S$1,CoRAP_update!$C$4:$J$4,0),FALSE))</f>
        <v>#N/A</v>
      </c>
      <c r="T316" s="76" t="e">
        <f>IF($A316="-",VLOOKUP($D316,EDC_update!$C$2:$F$450,4,FALSE),VLOOKUP($A316,EDC_update!$B$2:$F$450,5,FALSE))</f>
        <v>#N/A</v>
      </c>
      <c r="V316" s="78">
        <f>IF(IFERROR(SEARCH("PBT",P316),99)=99,IF(IFERROR(SEARCH("suspected PBT",S316),99)=99,IF(IFERROR(SEARCH("concluded to be PBT",K316),99)=99,IF(IFERROR(SEARCH("PBT",S316),99)=99,IF(IFERROR(SEARCH("PBT cand",L316),99)=99,IF(IFERROR(SEARCH("PBT",L316),99)=99,IF(IFERROR(SEARCH("persistent, bioackumulative and toxic properties",K316),99)=99,0,Scoring!$E$3),Scoring!$E$3),Scoring!$E$7),Scoring!$E$3),Scoring!$E$5),Scoring!$E$6),Scoring!$E$3)</f>
        <v>0</v>
      </c>
      <c r="W316" s="78">
        <f>IF(IFERROR(SEARCH("vPvB",P316),99)=99,IF(IFERROR(SEARCH("suspected pbt/vPvB",S316),99)=99,IF(IFERROR(SEARCH("vPvB",S316),99)=99,IF(IFERROR(SEARCH("concluded to be a vPvB",S316),99)=99,IF(IFERROR(SEARCH("identified as vPvB",K316),99)=99,IF(IFERROR(SEARCH("concluded to be a vPvB",K316),99)=99,IF(IFERROR(SEARCH("concluded to be both pbt and vPvB",S316),99)=99,IF(IFERROR(SEARCH("concluded to be both pbt and vPvB",K316),99)=99,0,Scoring!$E$5),Scoring!$E$5),Scoring!$E$5),Scoring!$E$5),Scoring!$E$5),Scoring!$E$4),Scoring!$E$6),Scoring!$E$4)</f>
        <v>0</v>
      </c>
      <c r="X316" s="78">
        <f>IF(IFERROR(SEARCH("H410",N316),99)=99,IF(IFERROR(SEARCH("H410",O316),99)=99,IF(IFERROR(SEARCH("H410",Q316),99)=99,IF(IFERROR(SEARCH("H410",M316),99)=99,IF(IFERROR(SEARCH("H410",R316),99)=99,IF(IFERROR(SEARCH("H411",N316),99)=99,IF(IFERROR(SEARCH("H411",O316),99)=99,IF(IFERROR(SEARCH("H411",Q316),99)=99,IF(IFERROR(SEARCH("H411",M316),99)=99,IF(IFERROR(SEARCH("H411",R316),99)=99,IF(IFERROR(SEARCH("H413",N316),99)=99,IF(IFERROR(SEARCH("H413",O316),99)=99,IF(IFERROR(SEARCH("H413",Q316),99)=99,IF(IFERROR(SEARCH("H413",M316),99)=99,IF(IFERROR(SEARCH("H413",R316),99)=99,IF(IFERROR(SEARCH("H412",N316),99)=99,IF(IFERROR(SEARCH("H412",O316),99)=99,IF(IFERROR(SEARCH("H412",Q316),99)=99,IF(IFERROR(SEARCH("H412",M316),99)=99,IF(IFERROR(SEARCH("H412",R316),99)=99,0,Scoring!$E$2),Scoring!$E$2),Scoring!$E$2),Scoring!$E$2),Scoring!$E$2),Scoring!$E$2),Scoring!$E$2),Scoring!$E$2),Scoring!$E$2),Scoring!$E$2),Scoring!$E$2),Scoring!$E$2),Scoring!$E$2),Scoring!$E$2),Scoring!$E$2),Scoring!$E$2),Scoring!$E$2),Scoring!$E$2),Scoring!$E$2),Scoring!$E$2)</f>
        <v>1</v>
      </c>
      <c r="Y316" s="78">
        <f>IF(IFERROR(SEARCH("CMR",K316),99)=99,IF(IFERROR(SEARCH("Suspected CMR",S316),99)=99,IF(IFERROR(SEARCH("CMR",S316),99)=99,0,Scoring!$E$8),Scoring!$E$9),Scoring!$E$8)</f>
        <v>3</v>
      </c>
      <c r="Z316" s="78">
        <f>IF(IFERROR(SEARCH("H350",N316),99)=99,IF(IFERROR(SEARCH("H350",O316),99)=99,IF(IFERROR(SEARCH("H350",Q316),99)=99,IF(IFERROR(SEARCH("H350",M316),99)=99,IF(IFERROR(SEARCH("H350",R316),99)=99,IF(IFERROR(SEARCH("H351",N316),99)=99,IF(IFERROR(SEARCH("H351",O316),99)=99,IF(IFERROR(SEARCH("H351",Q316),99)=99,IF(IFERROR(SEARCH("H351",M316),99)=99,IF(IFERROR(SEARCH("H351",R316),99)=99,IF(IFERROR(SEARCH("carcinogenic",P316),99)=99,IF(IFERROR(SEARCH("suspected carcinogenic",S316),99)=99,0,Scoring!$E$12),Scoring!$E$11),Scoring!$E$10),Scoring!$E$10),Scoring!$E$10),Scoring!$E$10),Scoring!$E$10),Scoring!$E$10),Scoring!$E$10),Scoring!$E$10),Scoring!$E$10),Scoring!$E$10)</f>
        <v>1</v>
      </c>
      <c r="AA316" s="78">
        <f>IF(IFERROR(SEARCH("H340",N316),99)=99,IF(IFERROR(SEARCH("H340",O316),99)=99,IF(IFERROR(SEARCH("H340",Q316),99)=99,IF(IFERROR(SEARCH("H340",M316),99)=99,IF(IFERROR(SEARCH("H340",R316),99)=99,IF(IFERROR(SEARCH("H341",N316),99)=99,IF(IFERROR(SEARCH("H341",O316),99)=99,IF(IFERROR(SEARCH("H341",Q316),99)=99,IF(IFERROR(SEARCH("H341",M316),99)=99,IF(IFERROR(SEARCH("H341",R316),99)=99,IF(IFERROR(SEARCH("mutagenic",P316),99)=99,IF(IFERROR(SEARCH("suspected mutagenic",S316),99)=99,0,Scoring!$E$15),Scoring!$E$14),Scoring!$E$13),Scoring!$E$13),Scoring!$E$13),Scoring!$E$13),Scoring!$E$13),Scoring!$E$13),Scoring!$E$13),Scoring!$E$13),Scoring!$E$13),Scoring!$E$13)</f>
        <v>0</v>
      </c>
      <c r="AB316" s="78">
        <f>IF(IFERROR(SEARCH("H360",N316),99)=99,IF(IFERROR(SEARCH("H360",O316),99)=99,IF(IFERROR(SEARCH("H360",Q316),99)=99,IF(IFERROR(SEARCH("H360",M316),99)=99,IF(IFERROR(SEARCH("H360",R316),99)=99,IF(IFERROR(SEARCH("H361",N316),99)=99,IF(IFERROR(SEARCH("H361",O316),99)=99,IF(IFERROR(SEARCH("H361",Q316),99)=99,IF(IFERROR(SEARCH("H361",M316),99)=99,IF(IFERROR(SEARCH("H361",R316),99)=99,IF(IFERROR(SEARCH("reproduction",P316),99)=99,IF(IFERROR(SEARCH("suspected reprotoxic",S316),99)=99,IF(IFERROR(SEARCH("reprotoxic",S316),99)=99,IF(IFERROR(SEARCH("reprotoxic",K316),99)=99,0,Scoring!$E$18),Scoring!$E$18),Scoring!$E$19),Scoring!$E$17),Scoring!$E$16),Scoring!$E$16),Scoring!$E$16),Scoring!$E$16),Scoring!$E$16),Scoring!$E$16),Scoring!$E$16),Scoring!$E$16),Scoring!$E$16),Scoring!$E$16)</f>
        <v>1</v>
      </c>
      <c r="AC316" s="78">
        <f>IF(IFERROR(SEARCH("57f",L316),99)=99,IF(IFERROR(SEARCH("57(f)",P316),99)=99,0,Scoring!$E$20),Scoring!$E$20)</f>
        <v>0</v>
      </c>
      <c r="AD316" s="78">
        <f>IF(IFERROR(SEARCH("CAT1",T316),99)=99,IF(IFERROR(SEARCH("CAT2",T316),99)=99,IF(IFERROR(SEARCH("CAT3",T316),99)=99,IF(IFERROR(SEARCH("concluded to be endocrine",K316),99)=99,IF(IFERROR(SEARCH("categorised as endocrine",K316),99)=99,IF(IFERROR(SEARCH("endocrine disrupting",P316),99)=99,IF(IFERROR(SEARCH("endocrine disrupting",K316),99)=99,IF(IFERROR(SEARCH("suspected endocrine",S316),99)=99,IF(IFERROR(SEARCH("potential endocrine",S316),99)=99,0,Scoring!$E$25),Scoring!$E$25),Scoring!$E$24),Scoring!$E$24),Scoring!$E$24),Scoring!$E$24),Scoring!$E$23),Scoring!$E$22),Scoring!$E$21)</f>
        <v>0</v>
      </c>
      <c r="AE316" s="78">
        <f>IF(IFERROR(SEARCH("suspected sensitiser",S316),99)=99,IF(IFERROR(SEARCH("sensitiser",S316),99)=99,IF(IFERROR(SEARCH("other hazard based concern",S316),99)=99,0,Scoring!$E$28),Scoring!$E$26),Scoring!$E$27)</f>
        <v>0</v>
      </c>
      <c r="AF316" s="78">
        <f>IF(IFERROR(M316,1)=1,IF(IFERROR(N316,1)=1,IF(IFERROR(O316,1)=1,IF(IFERROR(Q316,1)=1,IF(IFERROR(R316,1)=1,IF(IFERROR(T316,1)=1,IF(IFERROR(K316,1)=1,IF(IFERROR(P316,1)=1,IF(IFERROR(S316,1)=1,Scoring!$E$29,0),0),0),0),0),0),0),0),0)</f>
        <v>0</v>
      </c>
      <c r="AG316" s="78">
        <f t="shared" si="30"/>
        <v>4</v>
      </c>
      <c r="AI316" s="93"/>
      <c r="AJ316" s="94"/>
      <c r="AK316" s="76"/>
      <c r="AL316" s="75"/>
      <c r="AN316" s="79"/>
      <c r="AO316" s="79"/>
      <c r="AP316" s="79"/>
      <c r="AQ316" s="79"/>
      <c r="AR316" s="79"/>
      <c r="AS316" s="78"/>
      <c r="AU316" s="79">
        <f>IF(IFERROR(F316,99)=99,IF(IFERROR(G316,99)=99,IF(IFERROR(H316,99)=99,IF(IFERROR(I316,99)=99,IF(IFERROR(E316,99)=99,IF(IFERROR(J316,99)=99,0,Scoring!$B$7),Scoring!$B$3),Scoring!$B$2),Scoring!$B$6),Scoring!$B$5),Scoring!$B$4)</f>
        <v>0.3</v>
      </c>
      <c r="AV316" s="78">
        <f t="shared" si="31"/>
        <v>1.2</v>
      </c>
      <c r="AW316" s="78"/>
      <c r="AX316" s="66"/>
      <c r="AY316" s="78"/>
      <c r="AZ316" s="76"/>
      <c r="BA316" s="76"/>
      <c r="BB316" s="76"/>
    </row>
    <row r="317" spans="1:54" x14ac:dyDescent="0.25">
      <c r="A317" s="77" t="s">
        <v>7633</v>
      </c>
      <c r="B317" s="76" t="str">
        <f t="shared" si="33"/>
        <v>277-822-3</v>
      </c>
      <c r="C317" s="77" t="s">
        <v>2146</v>
      </c>
      <c r="D317" s="77" t="s">
        <v>2147</v>
      </c>
      <c r="E317" s="76" t="str">
        <f>IF(C317="-",IF(A317="-",VLOOKUP(D317,'sin-list 180320_update'!$C$2:$C$835,1,FALSE),VLOOKUP(A317,'sin-list 180320_update'!$A$2:$A$835,1,FALSE)),VLOOKUP(C317,'sin-list 180320_update'!$B$2:$B$835,1,FALSE))</f>
        <v>277-822-3</v>
      </c>
      <c r="F317" s="76" t="e">
        <f>IF($C317="-",IF($A317="-",VLOOKUP($D317,'REACH Bilaga XVII_update'!$A$5:$A$131,1,FALSE),VLOOKUP($A317,'REACH Bilaga XVII_update'!$C$5:$C$131,1,FALSE)),VLOOKUP($C317,'REACH Bilaga XVII_update'!$B$5:$B$131,1,FALSE))</f>
        <v>#N/A</v>
      </c>
      <c r="G317" s="76" t="e">
        <f>IF($C317="-",IF($A317="-",VLOOKUP($D317,' REACH Bilaga 59_update'!$A$5:$A$210,1,FALSE),VLOOKUP($A317,' REACH Bilaga 59_update'!$D$5:$D$210,1,FALSE)),VLOOKUP($C317,' REACH Bilaga 59_update'!$C$5:$C$210,1,FALSE))</f>
        <v>#N/A</v>
      </c>
      <c r="H317" s="76" t="e">
        <f>IF($C317="-",IF($A317="-",VLOOKUP($D317,'REACH Bilaga XIV_update'!$A$5:$A$110,1,FALSE),VLOOKUP($A317,'REACH Bilaga XIV_update'!$D$5:$D$110,1,FALSE)),VLOOKUP($C317,'REACH Bilaga XIV_update'!$C$5:$C$110,1,FALSE))</f>
        <v>#N/A</v>
      </c>
      <c r="I317" s="76" t="e">
        <f>IF($C317="-",IF($A317="-",VLOOKUP($D317,CoRAP_update!$A$5:$A$376,1,FALSE),VLOOKUP($A317,CoRAP_update!$D$5:$D$376,1,FALSE)),VLOOKUP($C317,CoRAP_update!$C$5:$C$376,1,FALSE))</f>
        <v>#N/A</v>
      </c>
      <c r="J317" s="76" t="e">
        <f>IF($C317="-",IF($A317="-",VLOOKUP($D317,EDC_update!$C$2:$C$450,1,FALSE),VLOOKUP($A317,EDC_update!$B$2:$B$450,1,FALSE)),VLOOKUP($C317,EDC_update!$L$2:$L$450,1,FALSE))</f>
        <v>#N/A</v>
      </c>
      <c r="K317" s="76" t="str">
        <f>IF($C317="-",IF($A317="-",IF(VLOOKUP($D317,'sin-list 180320_update'!$C$2:$S$835,3,FALSE)="",NA(),VLOOKUP($D317,'sin-list 180320_update'!$C$2:$S$835,3,FALSE)),IF(VLOOKUP($A317,'sin-list 180320_update'!$A$2:$S$835,5,FALSE)="",NA(),VLOOKUP($A317,'sin-list 180320_update'!$A$2:$S$835,5,FALSE))),IF(VLOOKUP($C317,'sin-list 180320_update'!$B$2:$S$835,4,FALSE)="",NA(),VLOOKUP($C317,'sin-list 180320_update'!$B$2:$S$835,4,FALSE)))</f>
        <v>Classified CMR according to Annex VI of Regulation 1272/2008</v>
      </c>
      <c r="L317" s="76" t="str">
        <f>IF($C317="-",IF($A317="-",VLOOKUP($D317,'sin-list 180320_update'!$C$2:$S$835,6,FALSE),VLOOKUP($A317,'sin-list 180320_update'!$A$2:$S$835,8,FALSE)),VLOOKUP($C317,'sin-list 180320_update'!$B$2:$S$835,7,FALSE))</f>
        <v>Carc. 1B
Acute Tox. 4 *
Skin Sens. 1
Aquatic Acute 1
Aquatic Chronic 1</v>
      </c>
      <c r="M317" s="76" t="str">
        <f>IF($C317="-",IF($A317="-",IF(VLOOKUP($D317,'sin-list 180320_update'!$C$2:$S$835,8,FALSE)="",NA(),VLOOKUP($D317,'sin-list 180320_update'!$C$2:$S$835,8,FALSE)),IF(VLOOKUP($A317,'sin-list 180320_update'!$A$2:$S$835,10,FALSE)="",NA(),VLOOKUP($A317,'sin-list 180320_update'!$A$2:$S$835,10,FALSE))),IF(VLOOKUP($C317,'sin-list 180320_update'!$B$2:$S$835,9,FALSE)="",NA(),VLOOKUP($C317,'sin-list 180320_update'!$B$2:$S$835,9,FALSE)))</f>
        <v>H350
H312
H317
H400
H410</v>
      </c>
      <c r="N317" s="76" t="e">
        <f>IF($C317="-",IF($A317="-",IF(VLOOKUP($D317,'REACH Bilaga XVII_update'!$A$5:$E$131,4,FALSE)="",NA(),VLOOKUP($D317,'REACH Bilaga XVII_update'!$A$5:$E$131,4,FALSE)),IF(VLOOKUP($A317,'REACH Bilaga XVII_update'!$C$5:$D$131,2,FALSE)="",NA(),VLOOKUP($A317,'REACH Bilaga XVII_update'!$C$5:$D$131,2,FALSE))),IF(VLOOKUP($C317,'REACH Bilaga XVII_update'!$B$5:$D$131,3,FALSE)="",NA(),VLOOKUP($C317,'REACH Bilaga XVII_update'!$B$5:$D$131,3,FALSE)))</f>
        <v>#N/A</v>
      </c>
      <c r="O317" s="76" t="e">
        <f>IF($C317="-",IF($A317="-",IF(VLOOKUP($D317,' REACH Bilaga 59_update'!$A$5:$E$210,5,FALSE)="",NA(),VLOOKUP($D317,' REACH Bilaga 59_update'!$A$5:$E$210,5,FALSE)),IF(VLOOKUP($A317,' REACH Bilaga 59_update'!$D$5:$E$210,2,FALSE)="",NA(),VLOOKUP($A317,' REACH Bilaga 59_update'!$D$5:$E$210,2,FALSE))),IF(VLOOKUP($C317,' REACH Bilaga 59_update'!$C$5:$E$210,3,FALSE)="",NA(),VLOOKUP($C317,' REACH Bilaga 59_update'!$C$5:$E$210,3,FALSE)))</f>
        <v>#N/A</v>
      </c>
      <c r="P317" s="76" t="e">
        <f>IF(C317="-",IF(A317="-",IFERROR(VLOOKUP($D317,' REACH Bilaga 59_update'!$A$5:$F$210,MATCH(Sammanfattning!P$1,' REACH Bilaga 59_update'!$A$4:$F$4,0),FALSE),VLOOKUP($D317,'REACH Bilaga XIV_update'!$A$4:$H$110,MATCH(Sammanfattning!P$1,'REACH Bilaga XIV_update'!$A$4:$H$4,0),FALSE)),IFERROR(VLOOKUP($A317,' REACH Bilaga 59_update'!$D$5:$F$210,MATCH(Sammanfattning!P$1,' REACH Bilaga 59_update'!$D$4:$F$4,0),FALSE),VLOOKUP($A317,'REACH Bilaga XIV_update'!$D$4:$H$110,MATCH(Sammanfattning!P$1,'REACH Bilaga XIV_update'!$D$4:$H$4,0),FALSE))),IFERROR(VLOOKUP($C317,' REACH Bilaga 59_update'!$C$5:$F$210,MATCH(Sammanfattning!P$1,' REACH Bilaga 59_update'!$C$4:$F$4,0),FALSE),VLOOKUP($C317,'REACH Bilaga XIV_update'!$C$4:$H$110,MATCH(Sammanfattning!P$1,'REACH Bilaga XIV_update'!$C$4:$H$4,0),FALSE)))</f>
        <v>#N/A</v>
      </c>
      <c r="Q317" s="76" t="e">
        <f>IF($C317="-",IF($A317="-",IF(VLOOKUP($D317,'REACH Bilaga XIV_update'!$A$5:$I$110,9,FALSE)="",NA(),VLOOKUP($D317,'REACH Bilaga XIV_update'!$A$5:$I$110,9,FALSE)),IF(VLOOKUP($A317,'REACH Bilaga XIV_update'!$D$5:$I$110,6,FALSE)="",NA(),VLOOKUP($A317,'REACH Bilaga XIV_update'!$D$5:$I$110,6,FALSE))),IF(VLOOKUP($C317,'REACH Bilaga XIV_update'!$C$5:$I$110,7,FALSE)="",NA(),VLOOKUP($C317,'REACH Bilaga XIV_update'!$C$5:$I$110,7,FALSE)))</f>
        <v>#N/A</v>
      </c>
      <c r="R317" s="76" t="e">
        <f>IF($C317="-",IF($A317="-",IF(VLOOKUP($D317,CoRAP_update!$A$5:$O$376,15,FALSE)="",NA(),VLOOKUP($D317,CoRAP_update!$A$5:$O$376,15,FALSE)),IF(VLOOKUP($A317,CoRAP_update!$D$5:$O$376,12,FALSE)="",NA(),VLOOKUP($A317,CoRAP_update!$D$5:$O$376,12,FALSE))),IF(VLOOKUP($C317,CoRAP_update!$C$5:$O$376,13,FALSE)="",NA(),VLOOKUP($C317,CoRAP_update!$C$5:$O$376,13,FALSE)))</f>
        <v>#N/A</v>
      </c>
      <c r="S317" s="144" t="e">
        <f>IF($C317="-",IF($A317="-",VLOOKUP($D317,CoRAP_update!$A$5:$J$376,MATCH(Sammanfattning!S$1,CoRAP_update!$A$4:$J$4,0),FALSE),VLOOKUP($A317,CoRAP_update!$D$5:$J$376,MATCH(Sammanfattning!S$1,CoRAP_update!$D$4:$J$4,0),FALSE)),VLOOKUP($C317,CoRAP_update!$C$5:$J$376,MATCH(Sammanfattning!S$1,CoRAP_update!$C$4:$J$4,0),FALSE))</f>
        <v>#N/A</v>
      </c>
      <c r="T317" s="76" t="e">
        <f>IF($A317="-",VLOOKUP($D317,EDC_update!$C$2:$F$450,4,FALSE),VLOOKUP($A317,EDC_update!$B$2:$F$450,5,FALSE))</f>
        <v>#N/A</v>
      </c>
      <c r="V317" s="78">
        <f>IF(IFERROR(SEARCH("PBT",P317),99)=99,IF(IFERROR(SEARCH("suspected PBT",S317),99)=99,IF(IFERROR(SEARCH("concluded to be PBT",K317),99)=99,IF(IFERROR(SEARCH("PBT",S317),99)=99,IF(IFERROR(SEARCH("PBT cand",L317),99)=99,IF(IFERROR(SEARCH("PBT",L317),99)=99,IF(IFERROR(SEARCH("persistent, bioackumulative and toxic properties",K317),99)=99,0,Scoring!$E$3),Scoring!$E$3),Scoring!$E$7),Scoring!$E$3),Scoring!$E$5),Scoring!$E$6),Scoring!$E$3)</f>
        <v>0</v>
      </c>
      <c r="W317" s="78">
        <f>IF(IFERROR(SEARCH("vPvB",P317),99)=99,IF(IFERROR(SEARCH("suspected pbt/vPvB",S317),99)=99,IF(IFERROR(SEARCH("vPvB",S317),99)=99,IF(IFERROR(SEARCH("concluded to be a vPvB",S317),99)=99,IF(IFERROR(SEARCH("identified as vPvB",K317),99)=99,IF(IFERROR(SEARCH("concluded to be a vPvB",K317),99)=99,IF(IFERROR(SEARCH("concluded to be both pbt and vPvB",S317),99)=99,IF(IFERROR(SEARCH("concluded to be both pbt and vPvB",K317),99)=99,0,Scoring!$E$5),Scoring!$E$5),Scoring!$E$5),Scoring!$E$5),Scoring!$E$5),Scoring!$E$4),Scoring!$E$6),Scoring!$E$4)</f>
        <v>0</v>
      </c>
      <c r="X317" s="78">
        <f>IF(IFERROR(SEARCH("H410",N317),99)=99,IF(IFERROR(SEARCH("H410",O317),99)=99,IF(IFERROR(SEARCH("H410",Q317),99)=99,IF(IFERROR(SEARCH("H410",M317),99)=99,IF(IFERROR(SEARCH("H410",R317),99)=99,IF(IFERROR(SEARCH("H411",N317),99)=99,IF(IFERROR(SEARCH("H411",O317),99)=99,IF(IFERROR(SEARCH("H411",Q317),99)=99,IF(IFERROR(SEARCH("H411",M317),99)=99,IF(IFERROR(SEARCH("H411",R317),99)=99,IF(IFERROR(SEARCH("H413",N317),99)=99,IF(IFERROR(SEARCH("H413",O317),99)=99,IF(IFERROR(SEARCH("H413",Q317),99)=99,IF(IFERROR(SEARCH("H413",M317),99)=99,IF(IFERROR(SEARCH("H413",R317),99)=99,IF(IFERROR(SEARCH("H412",N317),99)=99,IF(IFERROR(SEARCH("H412",O317),99)=99,IF(IFERROR(SEARCH("H412",Q317),99)=99,IF(IFERROR(SEARCH("H412",M317),99)=99,IF(IFERROR(SEARCH("H412",R317),99)=99,0,Scoring!$E$2),Scoring!$E$2),Scoring!$E$2),Scoring!$E$2),Scoring!$E$2),Scoring!$E$2),Scoring!$E$2),Scoring!$E$2),Scoring!$E$2),Scoring!$E$2),Scoring!$E$2),Scoring!$E$2),Scoring!$E$2),Scoring!$E$2),Scoring!$E$2),Scoring!$E$2),Scoring!$E$2),Scoring!$E$2),Scoring!$E$2),Scoring!$E$2)</f>
        <v>1</v>
      </c>
      <c r="Y317" s="78">
        <f>IF(IFERROR(SEARCH("CMR",K317),99)=99,IF(IFERROR(SEARCH("Suspected CMR",S317),99)=99,IF(IFERROR(SEARCH("CMR",S317),99)=99,0,Scoring!$E$8),Scoring!$E$9),Scoring!$E$8)</f>
        <v>3</v>
      </c>
      <c r="Z317" s="78">
        <f>IF(IFERROR(SEARCH("H350",N317),99)=99,IF(IFERROR(SEARCH("H350",O317),99)=99,IF(IFERROR(SEARCH("H350",Q317),99)=99,IF(IFERROR(SEARCH("H350",M317),99)=99,IF(IFERROR(SEARCH("H350",R317),99)=99,IF(IFERROR(SEARCH("H351",N317),99)=99,IF(IFERROR(SEARCH("H351",O317),99)=99,IF(IFERROR(SEARCH("H351",Q317),99)=99,IF(IFERROR(SEARCH("H351",M317),99)=99,IF(IFERROR(SEARCH("H351",R317),99)=99,IF(IFERROR(SEARCH("carcinogenic",P317),99)=99,IF(IFERROR(SEARCH("suspected carcinogenic",S317),99)=99,0,Scoring!$E$12),Scoring!$E$11),Scoring!$E$10),Scoring!$E$10),Scoring!$E$10),Scoring!$E$10),Scoring!$E$10),Scoring!$E$10),Scoring!$E$10),Scoring!$E$10),Scoring!$E$10),Scoring!$E$10)</f>
        <v>1</v>
      </c>
      <c r="AA317" s="78">
        <f>IF(IFERROR(SEARCH("H340",N317),99)=99,IF(IFERROR(SEARCH("H340",O317),99)=99,IF(IFERROR(SEARCH("H340",Q317),99)=99,IF(IFERROR(SEARCH("H340",M317),99)=99,IF(IFERROR(SEARCH("H340",R317),99)=99,IF(IFERROR(SEARCH("H341",N317),99)=99,IF(IFERROR(SEARCH("H341",O317),99)=99,IF(IFERROR(SEARCH("H341",Q317),99)=99,IF(IFERROR(SEARCH("H341",M317),99)=99,IF(IFERROR(SEARCH("H341",R317),99)=99,IF(IFERROR(SEARCH("mutagenic",P317),99)=99,IF(IFERROR(SEARCH("suspected mutagenic",S317),99)=99,0,Scoring!$E$15),Scoring!$E$14),Scoring!$E$13),Scoring!$E$13),Scoring!$E$13),Scoring!$E$13),Scoring!$E$13),Scoring!$E$13),Scoring!$E$13),Scoring!$E$13),Scoring!$E$13),Scoring!$E$13)</f>
        <v>0</v>
      </c>
      <c r="AB317" s="78">
        <f>IF(IFERROR(SEARCH("H360",N317),99)=99,IF(IFERROR(SEARCH("H360",O317),99)=99,IF(IFERROR(SEARCH("H360",Q317),99)=99,IF(IFERROR(SEARCH("H360",M317),99)=99,IF(IFERROR(SEARCH("H360",R317),99)=99,IF(IFERROR(SEARCH("H361",N317),99)=99,IF(IFERROR(SEARCH("H361",O317),99)=99,IF(IFERROR(SEARCH("H361",Q317),99)=99,IF(IFERROR(SEARCH("H361",M317),99)=99,IF(IFERROR(SEARCH("H361",R317),99)=99,IF(IFERROR(SEARCH("reproduction",P317),99)=99,IF(IFERROR(SEARCH("suspected reprotoxic",S317),99)=99,IF(IFERROR(SEARCH("reprotoxic",S317),99)=99,IF(IFERROR(SEARCH("reprotoxic",K317),99)=99,0,Scoring!$E$18),Scoring!$E$18),Scoring!$E$19),Scoring!$E$17),Scoring!$E$16),Scoring!$E$16),Scoring!$E$16),Scoring!$E$16),Scoring!$E$16),Scoring!$E$16),Scoring!$E$16),Scoring!$E$16),Scoring!$E$16),Scoring!$E$16)</f>
        <v>0</v>
      </c>
      <c r="AC317" s="78">
        <f>IF(IFERROR(SEARCH("57f",L317),99)=99,IF(IFERROR(SEARCH("57(f)",P317),99)=99,0,Scoring!$E$20),Scoring!$E$20)</f>
        <v>0</v>
      </c>
      <c r="AD317" s="78">
        <f>IF(IFERROR(SEARCH("CAT1",T317),99)=99,IF(IFERROR(SEARCH("CAT2",T317),99)=99,IF(IFERROR(SEARCH("CAT3",T317),99)=99,IF(IFERROR(SEARCH("concluded to be endocrine",K317),99)=99,IF(IFERROR(SEARCH("categorised as endocrine",K317),99)=99,IF(IFERROR(SEARCH("endocrine disrupting",P317),99)=99,IF(IFERROR(SEARCH("endocrine disrupting",K317),99)=99,IF(IFERROR(SEARCH("suspected endocrine",S317),99)=99,IF(IFERROR(SEARCH("potential endocrine",S317),99)=99,0,Scoring!$E$25),Scoring!$E$25),Scoring!$E$24),Scoring!$E$24),Scoring!$E$24),Scoring!$E$24),Scoring!$E$23),Scoring!$E$22),Scoring!$E$21)</f>
        <v>0</v>
      </c>
      <c r="AE317" s="78">
        <f>IF(IFERROR(SEARCH("suspected sensitiser",S317),99)=99,IF(IFERROR(SEARCH("sensitiser",S317),99)=99,IF(IFERROR(SEARCH("other hazard based concern",S317),99)=99,0,Scoring!$E$28),Scoring!$E$26),Scoring!$E$27)</f>
        <v>0</v>
      </c>
      <c r="AF317" s="78">
        <f>IF(IFERROR(M317,1)=1,IF(IFERROR(N317,1)=1,IF(IFERROR(O317,1)=1,IF(IFERROR(Q317,1)=1,IF(IFERROR(R317,1)=1,IF(IFERROR(T317,1)=1,IF(IFERROR(K317,1)=1,IF(IFERROR(P317,1)=1,IF(IFERROR(S317,1)=1,Scoring!$E$29,0),0),0),0),0),0),0),0),0)</f>
        <v>0</v>
      </c>
      <c r="AG317" s="78">
        <f t="shared" si="30"/>
        <v>4</v>
      </c>
      <c r="AI317" s="93"/>
      <c r="AJ317" s="94"/>
      <c r="AK317" s="76"/>
      <c r="AL317" s="75"/>
      <c r="AN317" s="79"/>
      <c r="AO317" s="79"/>
      <c r="AP317" s="79"/>
      <c r="AQ317" s="79"/>
      <c r="AR317" s="79"/>
      <c r="AS317" s="78"/>
      <c r="AU317" s="79">
        <f>IF(IFERROR(F317,99)=99,IF(IFERROR(G317,99)=99,IF(IFERROR(H317,99)=99,IF(IFERROR(I317,99)=99,IF(IFERROR(E317,99)=99,IF(IFERROR(J317,99)=99,0,Scoring!$B$7),Scoring!$B$3),Scoring!$B$2),Scoring!$B$6),Scoring!$B$5),Scoring!$B$4)</f>
        <v>0.3</v>
      </c>
      <c r="AV317" s="78">
        <f t="shared" si="31"/>
        <v>1.2</v>
      </c>
      <c r="AW317" s="78"/>
      <c r="AX317" s="66"/>
      <c r="AY317" s="78"/>
      <c r="AZ317" s="76"/>
      <c r="BA317" s="76"/>
      <c r="BB317" s="76"/>
    </row>
    <row r="318" spans="1:54" x14ac:dyDescent="0.25">
      <c r="A318" s="77" t="s">
        <v>7634</v>
      </c>
      <c r="B318" s="76" t="str">
        <f t="shared" si="33"/>
        <v>277-985-0</v>
      </c>
      <c r="C318" s="77" t="s">
        <v>2150</v>
      </c>
      <c r="D318" s="77" t="s">
        <v>2151</v>
      </c>
      <c r="E318" s="76" t="str">
        <f>IF(C318="-",IF(A318="-",VLOOKUP(D318,'sin-list 180320_update'!$C$2:$C$835,1,FALSE),VLOOKUP(A318,'sin-list 180320_update'!$A$2:$A$835,1,FALSE)),VLOOKUP(C318,'sin-list 180320_update'!$B$2:$B$835,1,FALSE))</f>
        <v>277-985-0</v>
      </c>
      <c r="F318" s="76" t="e">
        <f>IF($C318="-",IF($A318="-",VLOOKUP($D318,'REACH Bilaga XVII_update'!$A$5:$A$131,1,FALSE),VLOOKUP($A318,'REACH Bilaga XVII_update'!$C$5:$C$131,1,FALSE)),VLOOKUP($C318,'REACH Bilaga XVII_update'!$B$5:$B$131,1,FALSE))</f>
        <v>#N/A</v>
      </c>
      <c r="G318" s="76" t="e">
        <f>IF($C318="-",IF($A318="-",VLOOKUP($D318,' REACH Bilaga 59_update'!$A$5:$A$210,1,FALSE),VLOOKUP($A318,' REACH Bilaga 59_update'!$D$5:$D$210,1,FALSE)),VLOOKUP($C318,' REACH Bilaga 59_update'!$C$5:$C$210,1,FALSE))</f>
        <v>#N/A</v>
      </c>
      <c r="H318" s="76" t="e">
        <f>IF($C318="-",IF($A318="-",VLOOKUP($D318,'REACH Bilaga XIV_update'!$A$5:$A$110,1,FALSE),VLOOKUP($A318,'REACH Bilaga XIV_update'!$D$5:$D$110,1,FALSE)),VLOOKUP($C318,'REACH Bilaga XIV_update'!$C$5:$C$110,1,FALSE))</f>
        <v>#N/A</v>
      </c>
      <c r="I318" s="76" t="e">
        <f>IF($C318="-",IF($A318="-",VLOOKUP($D318,CoRAP_update!$A$5:$A$376,1,FALSE),VLOOKUP($A318,CoRAP_update!$D$5:$D$376,1,FALSE)),VLOOKUP($C318,CoRAP_update!$C$5:$C$376,1,FALSE))</f>
        <v>#N/A</v>
      </c>
      <c r="J318" s="76" t="e">
        <f>IF($C318="-",IF($A318="-",VLOOKUP($D318,EDC_update!$C$2:$C$450,1,FALSE),VLOOKUP($A318,EDC_update!$B$2:$B$450,1,FALSE)),VLOOKUP($C318,EDC_update!$L$2:$L$450,1,FALSE))</f>
        <v>#N/A</v>
      </c>
      <c r="K318" s="76" t="str">
        <f>IF($C318="-",IF($A318="-",IF(VLOOKUP($D318,'sin-list 180320_update'!$C$2:$S$835,3,FALSE)="",NA(),VLOOKUP($D318,'sin-list 180320_update'!$C$2:$S$835,3,FALSE)),IF(VLOOKUP($A318,'sin-list 180320_update'!$A$2:$S$835,5,FALSE)="",NA(),VLOOKUP($A318,'sin-list 180320_update'!$A$2:$S$835,5,FALSE))),IF(VLOOKUP($C318,'sin-list 180320_update'!$B$2:$S$835,4,FALSE)="",NA(),VLOOKUP($C318,'sin-list 180320_update'!$B$2:$S$835,4,FALSE)))</f>
        <v>Classified CMR according to Annex VI of Regulation 1272/2008</v>
      </c>
      <c r="L318" s="76" t="str">
        <f>IF($C318="-",IF($A318="-",VLOOKUP($D318,'sin-list 180320_update'!$C$2:$S$835,6,FALSE),VLOOKUP($A318,'sin-list 180320_update'!$A$2:$S$835,8,FALSE)),VLOOKUP($C318,'sin-list 180320_update'!$B$2:$S$835,7,FALSE))</f>
        <v>Carc. 1B
Acute Tox. 4 *
Aquatic Chronic 2</v>
      </c>
      <c r="M318" s="76" t="str">
        <f>IF($C318="-",IF($A318="-",IF(VLOOKUP($D318,'sin-list 180320_update'!$C$2:$S$835,8,FALSE)="",NA(),VLOOKUP($D318,'sin-list 180320_update'!$C$2:$S$835,8,FALSE)),IF(VLOOKUP($A318,'sin-list 180320_update'!$A$2:$S$835,10,FALSE)="",NA(),VLOOKUP($A318,'sin-list 180320_update'!$A$2:$S$835,10,FALSE))),IF(VLOOKUP($C318,'sin-list 180320_update'!$B$2:$S$835,9,FALSE)="",NA(),VLOOKUP($C318,'sin-list 180320_update'!$B$2:$S$835,9,FALSE)))</f>
        <v>H350
H302
H411</v>
      </c>
      <c r="N318" s="76" t="e">
        <f>IF($C318="-",IF($A318="-",IF(VLOOKUP($D318,'REACH Bilaga XVII_update'!$A$5:$E$131,4,FALSE)="",NA(),VLOOKUP($D318,'REACH Bilaga XVII_update'!$A$5:$E$131,4,FALSE)),IF(VLOOKUP($A318,'REACH Bilaga XVII_update'!$C$5:$D$131,2,FALSE)="",NA(),VLOOKUP($A318,'REACH Bilaga XVII_update'!$C$5:$D$131,2,FALSE))),IF(VLOOKUP($C318,'REACH Bilaga XVII_update'!$B$5:$D$131,3,FALSE)="",NA(),VLOOKUP($C318,'REACH Bilaga XVII_update'!$B$5:$D$131,3,FALSE)))</f>
        <v>#N/A</v>
      </c>
      <c r="O318" s="76" t="e">
        <f>IF($C318="-",IF($A318="-",IF(VLOOKUP($D318,' REACH Bilaga 59_update'!$A$5:$E$210,5,FALSE)="",NA(),VLOOKUP($D318,' REACH Bilaga 59_update'!$A$5:$E$210,5,FALSE)),IF(VLOOKUP($A318,' REACH Bilaga 59_update'!$D$5:$E$210,2,FALSE)="",NA(),VLOOKUP($A318,' REACH Bilaga 59_update'!$D$5:$E$210,2,FALSE))),IF(VLOOKUP($C318,' REACH Bilaga 59_update'!$C$5:$E$210,3,FALSE)="",NA(),VLOOKUP($C318,' REACH Bilaga 59_update'!$C$5:$E$210,3,FALSE)))</f>
        <v>#N/A</v>
      </c>
      <c r="P318" s="76" t="e">
        <f>IF(C318="-",IF(A318="-",IFERROR(VLOOKUP($D318,' REACH Bilaga 59_update'!$A$5:$F$210,MATCH(Sammanfattning!P$1,' REACH Bilaga 59_update'!$A$4:$F$4,0),FALSE),VLOOKUP($D318,'REACH Bilaga XIV_update'!$A$4:$H$110,MATCH(Sammanfattning!P$1,'REACH Bilaga XIV_update'!$A$4:$H$4,0),FALSE)),IFERROR(VLOOKUP($A318,' REACH Bilaga 59_update'!$D$5:$F$210,MATCH(Sammanfattning!P$1,' REACH Bilaga 59_update'!$D$4:$F$4,0),FALSE),VLOOKUP($A318,'REACH Bilaga XIV_update'!$D$4:$H$110,MATCH(Sammanfattning!P$1,'REACH Bilaga XIV_update'!$D$4:$H$4,0),FALSE))),IFERROR(VLOOKUP($C318,' REACH Bilaga 59_update'!$C$5:$F$210,MATCH(Sammanfattning!P$1,' REACH Bilaga 59_update'!$C$4:$F$4,0),FALSE),VLOOKUP($C318,'REACH Bilaga XIV_update'!$C$4:$H$110,MATCH(Sammanfattning!P$1,'REACH Bilaga XIV_update'!$C$4:$H$4,0),FALSE)))</f>
        <v>#N/A</v>
      </c>
      <c r="Q318" s="76" t="e">
        <f>IF($C318="-",IF($A318="-",IF(VLOOKUP($D318,'REACH Bilaga XIV_update'!$A$5:$I$110,9,FALSE)="",NA(),VLOOKUP($D318,'REACH Bilaga XIV_update'!$A$5:$I$110,9,FALSE)),IF(VLOOKUP($A318,'REACH Bilaga XIV_update'!$D$5:$I$110,6,FALSE)="",NA(),VLOOKUP($A318,'REACH Bilaga XIV_update'!$D$5:$I$110,6,FALSE))),IF(VLOOKUP($C318,'REACH Bilaga XIV_update'!$C$5:$I$110,7,FALSE)="",NA(),VLOOKUP($C318,'REACH Bilaga XIV_update'!$C$5:$I$110,7,FALSE)))</f>
        <v>#N/A</v>
      </c>
      <c r="R318" s="76" t="e">
        <f>IF($C318="-",IF($A318="-",IF(VLOOKUP($D318,CoRAP_update!$A$5:$O$376,15,FALSE)="",NA(),VLOOKUP($D318,CoRAP_update!$A$5:$O$376,15,FALSE)),IF(VLOOKUP($A318,CoRAP_update!$D$5:$O$376,12,FALSE)="",NA(),VLOOKUP($A318,CoRAP_update!$D$5:$O$376,12,FALSE))),IF(VLOOKUP($C318,CoRAP_update!$C$5:$O$376,13,FALSE)="",NA(),VLOOKUP($C318,CoRAP_update!$C$5:$O$376,13,FALSE)))</f>
        <v>#N/A</v>
      </c>
      <c r="S318" s="144" t="e">
        <f>IF($C318="-",IF($A318="-",VLOOKUP($D318,CoRAP_update!$A$5:$J$376,MATCH(Sammanfattning!S$1,CoRAP_update!$A$4:$J$4,0),FALSE),VLOOKUP($A318,CoRAP_update!$D$5:$J$376,MATCH(Sammanfattning!S$1,CoRAP_update!$D$4:$J$4,0),FALSE)),VLOOKUP($C318,CoRAP_update!$C$5:$J$376,MATCH(Sammanfattning!S$1,CoRAP_update!$C$4:$J$4,0),FALSE))</f>
        <v>#N/A</v>
      </c>
      <c r="T318" s="76" t="e">
        <f>IF($A318="-",VLOOKUP($D318,EDC_update!$C$2:$F$450,4,FALSE),VLOOKUP($A318,EDC_update!$B$2:$F$450,5,FALSE))</f>
        <v>#N/A</v>
      </c>
      <c r="V318" s="78">
        <f>IF(IFERROR(SEARCH("PBT",P318),99)=99,IF(IFERROR(SEARCH("suspected PBT",S318),99)=99,IF(IFERROR(SEARCH("concluded to be PBT",K318),99)=99,IF(IFERROR(SEARCH("PBT",S318),99)=99,IF(IFERROR(SEARCH("PBT cand",L318),99)=99,IF(IFERROR(SEARCH("PBT",L318),99)=99,IF(IFERROR(SEARCH("persistent, bioackumulative and toxic properties",K318),99)=99,0,Scoring!$E$3),Scoring!$E$3),Scoring!$E$7),Scoring!$E$3),Scoring!$E$5),Scoring!$E$6),Scoring!$E$3)</f>
        <v>0</v>
      </c>
      <c r="W318" s="78">
        <f>IF(IFERROR(SEARCH("vPvB",P318),99)=99,IF(IFERROR(SEARCH("suspected pbt/vPvB",S318),99)=99,IF(IFERROR(SEARCH("vPvB",S318),99)=99,IF(IFERROR(SEARCH("concluded to be a vPvB",S318),99)=99,IF(IFERROR(SEARCH("identified as vPvB",K318),99)=99,IF(IFERROR(SEARCH("concluded to be a vPvB",K318),99)=99,IF(IFERROR(SEARCH("concluded to be both pbt and vPvB",S318),99)=99,IF(IFERROR(SEARCH("concluded to be both pbt and vPvB",K318),99)=99,0,Scoring!$E$5),Scoring!$E$5),Scoring!$E$5),Scoring!$E$5),Scoring!$E$5),Scoring!$E$4),Scoring!$E$6),Scoring!$E$4)</f>
        <v>0</v>
      </c>
      <c r="X318" s="78">
        <f>IF(IFERROR(SEARCH("H410",N318),99)=99,IF(IFERROR(SEARCH("H410",O318),99)=99,IF(IFERROR(SEARCH("H410",Q318),99)=99,IF(IFERROR(SEARCH("H410",M318),99)=99,IF(IFERROR(SEARCH("H410",R318),99)=99,IF(IFERROR(SEARCH("H411",N318),99)=99,IF(IFERROR(SEARCH("H411",O318),99)=99,IF(IFERROR(SEARCH("H411",Q318),99)=99,IF(IFERROR(SEARCH("H411",M318),99)=99,IF(IFERROR(SEARCH("H411",R318),99)=99,IF(IFERROR(SEARCH("H413",N318),99)=99,IF(IFERROR(SEARCH("H413",O318),99)=99,IF(IFERROR(SEARCH("H413",Q318),99)=99,IF(IFERROR(SEARCH("H413",M318),99)=99,IF(IFERROR(SEARCH("H413",R318),99)=99,IF(IFERROR(SEARCH("H412",N318),99)=99,IF(IFERROR(SEARCH("H412",O318),99)=99,IF(IFERROR(SEARCH("H412",Q318),99)=99,IF(IFERROR(SEARCH("H412",M318),99)=99,IF(IFERROR(SEARCH("H412",R318),99)=99,0,Scoring!$E$2),Scoring!$E$2),Scoring!$E$2),Scoring!$E$2),Scoring!$E$2),Scoring!$E$2),Scoring!$E$2),Scoring!$E$2),Scoring!$E$2),Scoring!$E$2),Scoring!$E$2),Scoring!$E$2),Scoring!$E$2),Scoring!$E$2),Scoring!$E$2),Scoring!$E$2),Scoring!$E$2),Scoring!$E$2),Scoring!$E$2),Scoring!$E$2)</f>
        <v>1</v>
      </c>
      <c r="Y318" s="78">
        <f>IF(IFERROR(SEARCH("CMR",K318),99)=99,IF(IFERROR(SEARCH("Suspected CMR",S318),99)=99,IF(IFERROR(SEARCH("CMR",S318),99)=99,0,Scoring!$E$8),Scoring!$E$9),Scoring!$E$8)</f>
        <v>3</v>
      </c>
      <c r="Z318" s="78">
        <f>IF(IFERROR(SEARCH("H350",N318),99)=99,IF(IFERROR(SEARCH("H350",O318),99)=99,IF(IFERROR(SEARCH("H350",Q318),99)=99,IF(IFERROR(SEARCH("H350",M318),99)=99,IF(IFERROR(SEARCH("H350",R318),99)=99,IF(IFERROR(SEARCH("H351",N318),99)=99,IF(IFERROR(SEARCH("H351",O318),99)=99,IF(IFERROR(SEARCH("H351",Q318),99)=99,IF(IFERROR(SEARCH("H351",M318),99)=99,IF(IFERROR(SEARCH("H351",R318),99)=99,IF(IFERROR(SEARCH("carcinogenic",P318),99)=99,IF(IFERROR(SEARCH("suspected carcinogenic",S318),99)=99,0,Scoring!$E$12),Scoring!$E$11),Scoring!$E$10),Scoring!$E$10),Scoring!$E$10),Scoring!$E$10),Scoring!$E$10),Scoring!$E$10),Scoring!$E$10),Scoring!$E$10),Scoring!$E$10),Scoring!$E$10)</f>
        <v>1</v>
      </c>
      <c r="AA318" s="78">
        <f>IF(IFERROR(SEARCH("H340",N318),99)=99,IF(IFERROR(SEARCH("H340",O318),99)=99,IF(IFERROR(SEARCH("H340",Q318),99)=99,IF(IFERROR(SEARCH("H340",M318),99)=99,IF(IFERROR(SEARCH("H340",R318),99)=99,IF(IFERROR(SEARCH("H341",N318),99)=99,IF(IFERROR(SEARCH("H341",O318),99)=99,IF(IFERROR(SEARCH("H341",Q318),99)=99,IF(IFERROR(SEARCH("H341",M318),99)=99,IF(IFERROR(SEARCH("H341",R318),99)=99,IF(IFERROR(SEARCH("mutagenic",P318),99)=99,IF(IFERROR(SEARCH("suspected mutagenic",S318),99)=99,0,Scoring!$E$15),Scoring!$E$14),Scoring!$E$13),Scoring!$E$13),Scoring!$E$13),Scoring!$E$13),Scoring!$E$13),Scoring!$E$13),Scoring!$E$13),Scoring!$E$13),Scoring!$E$13),Scoring!$E$13)</f>
        <v>0</v>
      </c>
      <c r="AB318" s="78">
        <f>IF(IFERROR(SEARCH("H360",N318),99)=99,IF(IFERROR(SEARCH("H360",O318),99)=99,IF(IFERROR(SEARCH("H360",Q318),99)=99,IF(IFERROR(SEARCH("H360",M318),99)=99,IF(IFERROR(SEARCH("H360",R318),99)=99,IF(IFERROR(SEARCH("H361",N318),99)=99,IF(IFERROR(SEARCH("H361",O318),99)=99,IF(IFERROR(SEARCH("H361",Q318),99)=99,IF(IFERROR(SEARCH("H361",M318),99)=99,IF(IFERROR(SEARCH("H361",R318),99)=99,IF(IFERROR(SEARCH("reproduction",P318),99)=99,IF(IFERROR(SEARCH("suspected reprotoxic",S318),99)=99,IF(IFERROR(SEARCH("reprotoxic",S318),99)=99,IF(IFERROR(SEARCH("reprotoxic",K318),99)=99,0,Scoring!$E$18),Scoring!$E$18),Scoring!$E$19),Scoring!$E$17),Scoring!$E$16),Scoring!$E$16),Scoring!$E$16),Scoring!$E$16),Scoring!$E$16),Scoring!$E$16),Scoring!$E$16),Scoring!$E$16),Scoring!$E$16),Scoring!$E$16)</f>
        <v>0</v>
      </c>
      <c r="AC318" s="78">
        <f>IF(IFERROR(SEARCH("57f",L318),99)=99,IF(IFERROR(SEARCH("57(f)",P318),99)=99,0,Scoring!$E$20),Scoring!$E$20)</f>
        <v>0</v>
      </c>
      <c r="AD318" s="78">
        <f>IF(IFERROR(SEARCH("CAT1",T318),99)=99,IF(IFERROR(SEARCH("CAT2",T318),99)=99,IF(IFERROR(SEARCH("CAT3",T318),99)=99,IF(IFERROR(SEARCH("concluded to be endocrine",K318),99)=99,IF(IFERROR(SEARCH("categorised as endocrine",K318),99)=99,IF(IFERROR(SEARCH("endocrine disrupting",P318),99)=99,IF(IFERROR(SEARCH("endocrine disrupting",K318),99)=99,IF(IFERROR(SEARCH("suspected endocrine",S318),99)=99,IF(IFERROR(SEARCH("potential endocrine",S318),99)=99,0,Scoring!$E$25),Scoring!$E$25),Scoring!$E$24),Scoring!$E$24),Scoring!$E$24),Scoring!$E$24),Scoring!$E$23),Scoring!$E$22),Scoring!$E$21)</f>
        <v>0</v>
      </c>
      <c r="AE318" s="78">
        <f>IF(IFERROR(SEARCH("suspected sensitiser",S318),99)=99,IF(IFERROR(SEARCH("sensitiser",S318),99)=99,IF(IFERROR(SEARCH("other hazard based concern",S318),99)=99,0,Scoring!$E$28),Scoring!$E$26),Scoring!$E$27)</f>
        <v>0</v>
      </c>
      <c r="AF318" s="78">
        <f>IF(IFERROR(M318,1)=1,IF(IFERROR(N318,1)=1,IF(IFERROR(O318,1)=1,IF(IFERROR(Q318,1)=1,IF(IFERROR(R318,1)=1,IF(IFERROR(T318,1)=1,IF(IFERROR(K318,1)=1,IF(IFERROR(P318,1)=1,IF(IFERROR(S318,1)=1,Scoring!$E$29,0),0),0),0),0),0),0),0),0)</f>
        <v>0</v>
      </c>
      <c r="AG318" s="78">
        <f t="shared" si="30"/>
        <v>4</v>
      </c>
      <c r="AI318" s="93"/>
      <c r="AJ318" s="94"/>
      <c r="AK318" s="76"/>
      <c r="AL318" s="75"/>
      <c r="AN318" s="79"/>
      <c r="AO318" s="79"/>
      <c r="AP318" s="79"/>
      <c r="AQ318" s="79"/>
      <c r="AR318" s="79"/>
      <c r="AS318" s="78"/>
      <c r="AU318" s="79">
        <f>IF(IFERROR(F318,99)=99,IF(IFERROR(G318,99)=99,IF(IFERROR(H318,99)=99,IF(IFERROR(I318,99)=99,IF(IFERROR(E318,99)=99,IF(IFERROR(J318,99)=99,0,Scoring!$B$7),Scoring!$B$3),Scoring!$B$2),Scoring!$B$6),Scoring!$B$5),Scoring!$B$4)</f>
        <v>0.3</v>
      </c>
      <c r="AV318" s="78">
        <f t="shared" si="31"/>
        <v>1.2</v>
      </c>
      <c r="AW318" s="78"/>
      <c r="AX318" s="66"/>
      <c r="AY318" s="78"/>
      <c r="AZ318" s="76"/>
      <c r="BA318" s="76"/>
      <c r="BB318" s="76"/>
    </row>
    <row r="319" spans="1:54" x14ac:dyDescent="0.25">
      <c r="A319" s="77" t="s">
        <v>6606</v>
      </c>
      <c r="B319" s="76" t="str">
        <f t="shared" si="33"/>
        <v>279-452-8</v>
      </c>
      <c r="C319" s="77" t="s">
        <v>2323</v>
      </c>
      <c r="D319" s="77" t="s">
        <v>2324</v>
      </c>
      <c r="E319" s="76" t="str">
        <f>IF(C319="-",IF(A319="-",VLOOKUP(D319,'sin-list 180320_update'!$C$2:$C$835,1,FALSE),VLOOKUP(A319,'sin-list 180320_update'!$A$2:$A$835,1,FALSE)),VLOOKUP(C319,'sin-list 180320_update'!$B$2:$B$835,1,FALSE))</f>
        <v>279-452-8</v>
      </c>
      <c r="F319" s="76" t="e">
        <f>IF($C319="-",IF($A319="-",VLOOKUP($D319,'REACH Bilaga XVII_update'!$A$5:$A$131,1,FALSE),VLOOKUP($A319,'REACH Bilaga XVII_update'!$C$5:$C$131,1,FALSE)),VLOOKUP($C319,'REACH Bilaga XVII_update'!$B$5:$B$131,1,FALSE))</f>
        <v>#N/A</v>
      </c>
      <c r="G319" s="76" t="e">
        <f>IF($C319="-",IF($A319="-",VLOOKUP($D319,' REACH Bilaga 59_update'!$A$5:$A$210,1,FALSE),VLOOKUP($A319,' REACH Bilaga 59_update'!$D$5:$D$210,1,FALSE)),VLOOKUP($C319,' REACH Bilaga 59_update'!$C$5:$C$210,1,FALSE))</f>
        <v>#N/A</v>
      </c>
      <c r="H319" s="76" t="e">
        <f>IF($C319="-",IF($A319="-",VLOOKUP($D319,'REACH Bilaga XIV_update'!$A$5:$A$110,1,FALSE),VLOOKUP($A319,'REACH Bilaga XIV_update'!$D$5:$D$110,1,FALSE)),VLOOKUP($C319,'REACH Bilaga XIV_update'!$C$5:$C$110,1,FALSE))</f>
        <v>#N/A</v>
      </c>
      <c r="I319" s="76" t="e">
        <f>IF($C319="-",IF($A319="-",VLOOKUP($D319,CoRAP_update!$A$5:$A$376,1,FALSE),VLOOKUP($A319,CoRAP_update!$D$5:$D$376,1,FALSE)),VLOOKUP($C319,CoRAP_update!$C$5:$C$376,1,FALSE))</f>
        <v>#N/A</v>
      </c>
      <c r="J319" s="76" t="e">
        <f>IF($C319="-",IF($A319="-",VLOOKUP($D319,EDC_update!$C$2:$C$450,1,FALSE),VLOOKUP($A319,EDC_update!$B$2:$B$450,1,FALSE)),VLOOKUP($C319,EDC_update!$L$2:$L$450,1,FALSE))</f>
        <v>#N/A</v>
      </c>
      <c r="K319" s="76" t="str">
        <f>IF($C319="-",IF($A319="-",IF(VLOOKUP($D319,'sin-list 180320_update'!$C$2:$S$835,3,FALSE)="",NA(),VLOOKUP($D319,'sin-list 180320_update'!$C$2:$S$835,3,FALSE)),IF(VLOOKUP($A319,'sin-list 180320_update'!$A$2:$S$835,5,FALSE)="",NA(),VLOOKUP($A319,'sin-list 180320_update'!$A$2:$S$835,5,FALSE))),IF(VLOOKUP($C319,'sin-list 180320_update'!$B$2:$S$835,4,FALSE)="",NA(),VLOOKUP($C319,'sin-list 180320_update'!$B$2:$S$835,4,FALSE)))</f>
        <v>Classified CMR according to Annex VI of Regulation 1272/2008</v>
      </c>
      <c r="L319" s="76" t="str">
        <f>IF($C319="-",IF($A319="-",VLOOKUP($D319,'sin-list 180320_update'!$C$2:$S$835,6,FALSE),VLOOKUP($A319,'sin-list 180320_update'!$A$2:$S$835,8,FALSE)),VLOOKUP($C319,'sin-list 180320_update'!$B$2:$S$835,7,FALSE))</f>
        <v>Repr. 1B
Skin Sens. 1
Aquatic Chronic 3</v>
      </c>
      <c r="M319" s="76" t="str">
        <f>IF($C319="-",IF($A319="-",IF(VLOOKUP($D319,'sin-list 180320_update'!$C$2:$S$835,8,FALSE)="",NA(),VLOOKUP($D319,'sin-list 180320_update'!$C$2:$S$835,8,FALSE)),IF(VLOOKUP($A319,'sin-list 180320_update'!$A$2:$S$835,10,FALSE)="",NA(),VLOOKUP($A319,'sin-list 180320_update'!$A$2:$S$835,10,FALSE))),IF(VLOOKUP($C319,'sin-list 180320_update'!$B$2:$S$835,9,FALSE)="",NA(),VLOOKUP($C319,'sin-list 180320_update'!$B$2:$S$835,9,FALSE)))</f>
        <v>H360D ***
H317
H412</v>
      </c>
      <c r="N319" s="76" t="e">
        <f>IF($C319="-",IF($A319="-",IF(VLOOKUP($D319,'REACH Bilaga XVII_update'!$A$5:$E$131,4,FALSE)="",NA(),VLOOKUP($D319,'REACH Bilaga XVII_update'!$A$5:$E$131,4,FALSE)),IF(VLOOKUP($A319,'REACH Bilaga XVII_update'!$C$5:$D$131,2,FALSE)="",NA(),VLOOKUP($A319,'REACH Bilaga XVII_update'!$C$5:$D$131,2,FALSE))),IF(VLOOKUP($C319,'REACH Bilaga XVII_update'!$B$5:$D$131,3,FALSE)="",NA(),VLOOKUP($C319,'REACH Bilaga XVII_update'!$B$5:$D$131,3,FALSE)))</f>
        <v>#N/A</v>
      </c>
      <c r="O319" s="76" t="e">
        <f>IF($C319="-",IF($A319="-",IF(VLOOKUP($D319,' REACH Bilaga 59_update'!$A$5:$E$210,5,FALSE)="",NA(),VLOOKUP($D319,' REACH Bilaga 59_update'!$A$5:$E$210,5,FALSE)),IF(VLOOKUP($A319,' REACH Bilaga 59_update'!$D$5:$E$210,2,FALSE)="",NA(),VLOOKUP($A319,' REACH Bilaga 59_update'!$D$5:$E$210,2,FALSE))),IF(VLOOKUP($C319,' REACH Bilaga 59_update'!$C$5:$E$210,3,FALSE)="",NA(),VLOOKUP($C319,' REACH Bilaga 59_update'!$C$5:$E$210,3,FALSE)))</f>
        <v>#N/A</v>
      </c>
      <c r="P319" s="76" t="e">
        <f>IF(C319="-",IF(A319="-",IFERROR(VLOOKUP($D319,' REACH Bilaga 59_update'!$A$5:$F$210,MATCH(Sammanfattning!P$1,' REACH Bilaga 59_update'!$A$4:$F$4,0),FALSE),VLOOKUP($D319,'REACH Bilaga XIV_update'!$A$4:$H$110,MATCH(Sammanfattning!P$1,'REACH Bilaga XIV_update'!$A$4:$H$4,0),FALSE)),IFERROR(VLOOKUP($A319,' REACH Bilaga 59_update'!$D$5:$F$210,MATCH(Sammanfattning!P$1,' REACH Bilaga 59_update'!$D$4:$F$4,0),FALSE),VLOOKUP($A319,'REACH Bilaga XIV_update'!$D$4:$H$110,MATCH(Sammanfattning!P$1,'REACH Bilaga XIV_update'!$D$4:$H$4,0),FALSE))),IFERROR(VLOOKUP($C319,' REACH Bilaga 59_update'!$C$5:$F$210,MATCH(Sammanfattning!P$1,' REACH Bilaga 59_update'!$C$4:$F$4,0),FALSE),VLOOKUP($C319,'REACH Bilaga XIV_update'!$C$4:$H$110,MATCH(Sammanfattning!P$1,'REACH Bilaga XIV_update'!$C$4:$H$4,0),FALSE)))</f>
        <v>#N/A</v>
      </c>
      <c r="Q319" s="76" t="e">
        <f>IF($C319="-",IF($A319="-",IF(VLOOKUP($D319,'REACH Bilaga XIV_update'!$A$5:$I$110,9,FALSE)="",NA(),VLOOKUP($D319,'REACH Bilaga XIV_update'!$A$5:$I$110,9,FALSE)),IF(VLOOKUP($A319,'REACH Bilaga XIV_update'!$D$5:$I$110,6,FALSE)="",NA(),VLOOKUP($A319,'REACH Bilaga XIV_update'!$D$5:$I$110,6,FALSE))),IF(VLOOKUP($C319,'REACH Bilaga XIV_update'!$C$5:$I$110,7,FALSE)="",NA(),VLOOKUP($C319,'REACH Bilaga XIV_update'!$C$5:$I$110,7,FALSE)))</f>
        <v>#N/A</v>
      </c>
      <c r="R319" s="76" t="e">
        <f>IF($C319="-",IF($A319="-",IF(VLOOKUP($D319,CoRAP_update!$A$5:$O$376,15,FALSE)="",NA(),VLOOKUP($D319,CoRAP_update!$A$5:$O$376,15,FALSE)),IF(VLOOKUP($A319,CoRAP_update!$D$5:$O$376,12,FALSE)="",NA(),VLOOKUP($A319,CoRAP_update!$D$5:$O$376,12,FALSE))),IF(VLOOKUP($C319,CoRAP_update!$C$5:$O$376,13,FALSE)="",NA(),VLOOKUP($C319,CoRAP_update!$C$5:$O$376,13,FALSE)))</f>
        <v>#N/A</v>
      </c>
      <c r="S319" s="144" t="e">
        <f>IF($C319="-",IF($A319="-",VLOOKUP($D319,CoRAP_update!$A$5:$J$376,MATCH(Sammanfattning!S$1,CoRAP_update!$A$4:$J$4,0),FALSE),VLOOKUP($A319,CoRAP_update!$D$5:$J$376,MATCH(Sammanfattning!S$1,CoRAP_update!$D$4:$J$4,0),FALSE)),VLOOKUP($C319,CoRAP_update!$C$5:$J$376,MATCH(Sammanfattning!S$1,CoRAP_update!$C$4:$J$4,0),FALSE))</f>
        <v>#N/A</v>
      </c>
      <c r="T319" s="76" t="e">
        <f>IF($A319="-",VLOOKUP($D319,EDC_update!$C$2:$F$450,4,FALSE),VLOOKUP($A319,EDC_update!$B$2:$F$450,5,FALSE))</f>
        <v>#N/A</v>
      </c>
      <c r="V319" s="78">
        <f>IF(IFERROR(SEARCH("PBT",P319),99)=99,IF(IFERROR(SEARCH("suspected PBT",S319),99)=99,IF(IFERROR(SEARCH("concluded to be PBT",K319),99)=99,IF(IFERROR(SEARCH("PBT",S319),99)=99,IF(IFERROR(SEARCH("PBT cand",L319),99)=99,IF(IFERROR(SEARCH("PBT",L319),99)=99,IF(IFERROR(SEARCH("persistent, bioackumulative and toxic properties",K319),99)=99,0,Scoring!$E$3),Scoring!$E$3),Scoring!$E$7),Scoring!$E$3),Scoring!$E$5),Scoring!$E$6),Scoring!$E$3)</f>
        <v>0</v>
      </c>
      <c r="W319" s="78">
        <f>IF(IFERROR(SEARCH("vPvB",P319),99)=99,IF(IFERROR(SEARCH("suspected pbt/vPvB",S319),99)=99,IF(IFERROR(SEARCH("vPvB",S319),99)=99,IF(IFERROR(SEARCH("concluded to be a vPvB",S319),99)=99,IF(IFERROR(SEARCH("identified as vPvB",K319),99)=99,IF(IFERROR(SEARCH("concluded to be a vPvB",K319),99)=99,IF(IFERROR(SEARCH("concluded to be both pbt and vPvB",S319),99)=99,IF(IFERROR(SEARCH("concluded to be both pbt and vPvB",K319),99)=99,0,Scoring!$E$5),Scoring!$E$5),Scoring!$E$5),Scoring!$E$5),Scoring!$E$5),Scoring!$E$4),Scoring!$E$6),Scoring!$E$4)</f>
        <v>0</v>
      </c>
      <c r="X319" s="78">
        <f>IF(IFERROR(SEARCH("H410",N319),99)=99,IF(IFERROR(SEARCH("H410",O319),99)=99,IF(IFERROR(SEARCH("H410",Q319),99)=99,IF(IFERROR(SEARCH("H410",M319),99)=99,IF(IFERROR(SEARCH("H410",R319),99)=99,IF(IFERROR(SEARCH("H411",N319),99)=99,IF(IFERROR(SEARCH("H411",O319),99)=99,IF(IFERROR(SEARCH("H411",Q319),99)=99,IF(IFERROR(SEARCH("H411",M319),99)=99,IF(IFERROR(SEARCH("H411",R319),99)=99,IF(IFERROR(SEARCH("H413",N319),99)=99,IF(IFERROR(SEARCH("H413",O319),99)=99,IF(IFERROR(SEARCH("H413",Q319),99)=99,IF(IFERROR(SEARCH("H413",M319),99)=99,IF(IFERROR(SEARCH("H413",R319),99)=99,IF(IFERROR(SEARCH("H412",N319),99)=99,IF(IFERROR(SEARCH("H412",O319),99)=99,IF(IFERROR(SEARCH("H412",Q319),99)=99,IF(IFERROR(SEARCH("H412",M319),99)=99,IF(IFERROR(SEARCH("H412",R319),99)=99,0,Scoring!$E$2),Scoring!$E$2),Scoring!$E$2),Scoring!$E$2),Scoring!$E$2),Scoring!$E$2),Scoring!$E$2),Scoring!$E$2),Scoring!$E$2),Scoring!$E$2),Scoring!$E$2),Scoring!$E$2),Scoring!$E$2),Scoring!$E$2),Scoring!$E$2),Scoring!$E$2),Scoring!$E$2),Scoring!$E$2),Scoring!$E$2),Scoring!$E$2)</f>
        <v>1</v>
      </c>
      <c r="Y319" s="78">
        <f>IF(IFERROR(SEARCH("CMR",K319),99)=99,IF(IFERROR(SEARCH("Suspected CMR",S319),99)=99,IF(IFERROR(SEARCH("CMR",S319),99)=99,0,Scoring!$E$8),Scoring!$E$9),Scoring!$E$8)</f>
        <v>3</v>
      </c>
      <c r="Z319" s="78">
        <f>IF(IFERROR(SEARCH("H350",N319),99)=99,IF(IFERROR(SEARCH("H350",O319),99)=99,IF(IFERROR(SEARCH("H350",Q319),99)=99,IF(IFERROR(SEARCH("H350",M319),99)=99,IF(IFERROR(SEARCH("H350",R319),99)=99,IF(IFERROR(SEARCH("H351",N319),99)=99,IF(IFERROR(SEARCH("H351",O319),99)=99,IF(IFERROR(SEARCH("H351",Q319),99)=99,IF(IFERROR(SEARCH("H351",M319),99)=99,IF(IFERROR(SEARCH("H351",R319),99)=99,IF(IFERROR(SEARCH("carcinogenic",P319),99)=99,IF(IFERROR(SEARCH("suspected carcinogenic",S319),99)=99,0,Scoring!$E$12),Scoring!$E$11),Scoring!$E$10),Scoring!$E$10),Scoring!$E$10),Scoring!$E$10),Scoring!$E$10),Scoring!$E$10),Scoring!$E$10),Scoring!$E$10),Scoring!$E$10),Scoring!$E$10)</f>
        <v>0</v>
      </c>
      <c r="AA319" s="78">
        <f>IF(IFERROR(SEARCH("H340",N319),99)=99,IF(IFERROR(SEARCH("H340",O319),99)=99,IF(IFERROR(SEARCH("H340",Q319),99)=99,IF(IFERROR(SEARCH("H340",M319),99)=99,IF(IFERROR(SEARCH("H340",R319),99)=99,IF(IFERROR(SEARCH("H341",N319),99)=99,IF(IFERROR(SEARCH("H341",O319),99)=99,IF(IFERROR(SEARCH("H341",Q319),99)=99,IF(IFERROR(SEARCH("H341",M319),99)=99,IF(IFERROR(SEARCH("H341",R319),99)=99,IF(IFERROR(SEARCH("mutagenic",P319),99)=99,IF(IFERROR(SEARCH("suspected mutagenic",S319),99)=99,0,Scoring!$E$15),Scoring!$E$14),Scoring!$E$13),Scoring!$E$13),Scoring!$E$13),Scoring!$E$13),Scoring!$E$13),Scoring!$E$13),Scoring!$E$13),Scoring!$E$13),Scoring!$E$13),Scoring!$E$13)</f>
        <v>0</v>
      </c>
      <c r="AB319" s="78">
        <f>IF(IFERROR(SEARCH("H360",N319),99)=99,IF(IFERROR(SEARCH("H360",O319),99)=99,IF(IFERROR(SEARCH("H360",Q319),99)=99,IF(IFERROR(SEARCH("H360",M319),99)=99,IF(IFERROR(SEARCH("H360",R319),99)=99,IF(IFERROR(SEARCH("H361",N319),99)=99,IF(IFERROR(SEARCH("H361",O319),99)=99,IF(IFERROR(SEARCH("H361",Q319),99)=99,IF(IFERROR(SEARCH("H361",M319),99)=99,IF(IFERROR(SEARCH("H361",R319),99)=99,IF(IFERROR(SEARCH("reproduction",P319),99)=99,IF(IFERROR(SEARCH("suspected reprotoxic",S319),99)=99,IF(IFERROR(SEARCH("reprotoxic",S319),99)=99,IF(IFERROR(SEARCH("reprotoxic",K319),99)=99,0,Scoring!$E$18),Scoring!$E$18),Scoring!$E$19),Scoring!$E$17),Scoring!$E$16),Scoring!$E$16),Scoring!$E$16),Scoring!$E$16),Scoring!$E$16),Scoring!$E$16),Scoring!$E$16),Scoring!$E$16),Scoring!$E$16),Scoring!$E$16)</f>
        <v>1</v>
      </c>
      <c r="AC319" s="78">
        <f>IF(IFERROR(SEARCH("57f",L319),99)=99,IF(IFERROR(SEARCH("57(f)",P319),99)=99,0,Scoring!$E$20),Scoring!$E$20)</f>
        <v>0</v>
      </c>
      <c r="AD319" s="78">
        <f>IF(IFERROR(SEARCH("CAT1",T319),99)=99,IF(IFERROR(SEARCH("CAT2",T319),99)=99,IF(IFERROR(SEARCH("CAT3",T319),99)=99,IF(IFERROR(SEARCH("concluded to be endocrine",K319),99)=99,IF(IFERROR(SEARCH("categorised as endocrine",K319),99)=99,IF(IFERROR(SEARCH("endocrine disrupting",P319),99)=99,IF(IFERROR(SEARCH("endocrine disrupting",K319),99)=99,IF(IFERROR(SEARCH("suspected endocrine",S319),99)=99,IF(IFERROR(SEARCH("potential endocrine",S319),99)=99,0,Scoring!$E$25),Scoring!$E$25),Scoring!$E$24),Scoring!$E$24),Scoring!$E$24),Scoring!$E$24),Scoring!$E$23),Scoring!$E$22),Scoring!$E$21)</f>
        <v>0</v>
      </c>
      <c r="AE319" s="78">
        <f>IF(IFERROR(SEARCH("suspected sensitiser",S319),99)=99,IF(IFERROR(SEARCH("sensitiser",S319),99)=99,IF(IFERROR(SEARCH("other hazard based concern",S319),99)=99,0,Scoring!$E$28),Scoring!$E$26),Scoring!$E$27)</f>
        <v>0</v>
      </c>
      <c r="AF319" s="78">
        <f>IF(IFERROR(M319,1)=1,IF(IFERROR(N319,1)=1,IF(IFERROR(O319,1)=1,IF(IFERROR(Q319,1)=1,IF(IFERROR(R319,1)=1,IF(IFERROR(T319,1)=1,IF(IFERROR(K319,1)=1,IF(IFERROR(P319,1)=1,IF(IFERROR(S319,1)=1,Scoring!$E$29,0),0),0),0),0),0),0),0),0)</f>
        <v>0</v>
      </c>
      <c r="AG319" s="78">
        <f t="shared" si="30"/>
        <v>4</v>
      </c>
      <c r="AI319" s="93"/>
      <c r="AJ319" s="94"/>
      <c r="AK319" s="76"/>
      <c r="AL319" s="75"/>
      <c r="AN319" s="79"/>
      <c r="AO319" s="79"/>
      <c r="AP319" s="79"/>
      <c r="AQ319" s="79"/>
      <c r="AR319" s="79"/>
      <c r="AS319" s="78"/>
      <c r="AU319" s="79">
        <f>IF(IFERROR(F319,99)=99,IF(IFERROR(G319,99)=99,IF(IFERROR(H319,99)=99,IF(IFERROR(I319,99)=99,IF(IFERROR(E319,99)=99,IF(IFERROR(J319,99)=99,0,Scoring!$B$7),Scoring!$B$3),Scoring!$B$2),Scoring!$B$6),Scoring!$B$5),Scoring!$B$4)</f>
        <v>0.3</v>
      </c>
      <c r="AV319" s="78">
        <f t="shared" si="31"/>
        <v>1.2</v>
      </c>
      <c r="AW319" s="78"/>
      <c r="AX319" s="66"/>
      <c r="AY319" s="78"/>
      <c r="AZ319" s="76"/>
      <c r="BA319" s="76"/>
      <c r="BB319" s="76"/>
    </row>
    <row r="320" spans="1:54" x14ac:dyDescent="0.25">
      <c r="A320" s="77" t="s">
        <v>7675</v>
      </c>
      <c r="B320" s="76" t="str">
        <f t="shared" si="33"/>
        <v>295-859-3</v>
      </c>
      <c r="C320" s="77" t="s">
        <v>2657</v>
      </c>
      <c r="D320" s="77" t="s">
        <v>2658</v>
      </c>
      <c r="E320" s="76" t="str">
        <f>IF(C320="-",IF(A320="-",VLOOKUP(D320,'sin-list 180320_update'!$C$2:$C$835,1,FALSE),VLOOKUP(A320,'sin-list 180320_update'!$A$2:$A$835,1,FALSE)),VLOOKUP(C320,'sin-list 180320_update'!$B$2:$B$835,1,FALSE))</f>
        <v>295-859-3</v>
      </c>
      <c r="F320" s="76" t="e">
        <f>IF($C320="-",IF($A320="-",VLOOKUP($D320,'REACH Bilaga XVII_update'!$A$5:$A$131,1,FALSE),VLOOKUP($A320,'REACH Bilaga XVII_update'!$C$5:$C$131,1,FALSE)),VLOOKUP($C320,'REACH Bilaga XVII_update'!$B$5:$B$131,1,FALSE))</f>
        <v>#N/A</v>
      </c>
      <c r="G320" s="76" t="e">
        <f>IF($C320="-",IF($A320="-",VLOOKUP($D320,' REACH Bilaga 59_update'!$A$5:$A$210,1,FALSE),VLOOKUP($A320,' REACH Bilaga 59_update'!$D$5:$D$210,1,FALSE)),VLOOKUP($C320,' REACH Bilaga 59_update'!$C$5:$C$210,1,FALSE))</f>
        <v>#N/A</v>
      </c>
      <c r="H320" s="76" t="e">
        <f>IF($C320="-",IF($A320="-",VLOOKUP($D320,'REACH Bilaga XIV_update'!$A$5:$A$110,1,FALSE),VLOOKUP($A320,'REACH Bilaga XIV_update'!$D$5:$D$110,1,FALSE)),VLOOKUP($C320,'REACH Bilaga XIV_update'!$C$5:$C$110,1,FALSE))</f>
        <v>#N/A</v>
      </c>
      <c r="I320" s="76" t="e">
        <f>IF($C320="-",IF($A320="-",VLOOKUP($D320,CoRAP_update!$A$5:$A$376,1,FALSE),VLOOKUP($A320,CoRAP_update!$D$5:$D$376,1,FALSE)),VLOOKUP($C320,CoRAP_update!$C$5:$C$376,1,FALSE))</f>
        <v>#N/A</v>
      </c>
      <c r="J320" s="76" t="e">
        <f>IF($C320="-",IF($A320="-",VLOOKUP($D320,EDC_update!$C$2:$C$450,1,FALSE),VLOOKUP($A320,EDC_update!$B$2:$B$450,1,FALSE)),VLOOKUP($C320,EDC_update!$L$2:$L$450,1,FALSE))</f>
        <v>#N/A</v>
      </c>
      <c r="K320" s="76" t="str">
        <f>IF($C320="-",IF($A320="-",IF(VLOOKUP($D320,'sin-list 180320_update'!$C$2:$S$835,3,FALSE)="",NA(),VLOOKUP($D320,'sin-list 180320_update'!$C$2:$S$835,3,FALSE)),IF(VLOOKUP($A320,'sin-list 180320_update'!$A$2:$S$835,5,FALSE)="",NA(),VLOOKUP($A320,'sin-list 180320_update'!$A$2:$S$835,5,FALSE))),IF(VLOOKUP($C320,'sin-list 180320_update'!$B$2:$S$835,4,FALSE)="",NA(),VLOOKUP($C320,'sin-list 180320_update'!$B$2:$S$835,4,FALSE)))</f>
        <v>Classified CMR according to Annex VI of Regulation 1272/2008</v>
      </c>
      <c r="L320" s="76" t="str">
        <f>IF($C320="-",IF($A320="-",VLOOKUP($D320,'sin-list 180320_update'!$C$2:$S$835,6,FALSE),VLOOKUP($A320,'sin-list 180320_update'!$A$2:$S$835,8,FALSE)),VLOOKUP($C320,'sin-list 180320_update'!$B$2:$S$835,7,FALSE))</f>
        <v>Carc. 1A
Muta. 2
Repr. 1B
STOT RE 1
Acute Tox. 4 *
Acute Tox. 4 *
Skin Irrit. 2
Resp. Sens. 1
Skin Sens. 1
Aquatic Acute 1
Aquatic Chronic 1</v>
      </c>
      <c r="M320" s="76" t="str">
        <f>IF($C320="-",IF($A320="-",IF(VLOOKUP($D320,'sin-list 180320_update'!$C$2:$S$835,8,FALSE)="",NA(),VLOOKUP($D320,'sin-list 180320_update'!$C$2:$S$835,8,FALSE)),IF(VLOOKUP($A320,'sin-list 180320_update'!$A$2:$S$835,10,FALSE)="",NA(),VLOOKUP($A320,'sin-list 180320_update'!$A$2:$S$835,10,FALSE))),IF(VLOOKUP($C320,'sin-list 180320_update'!$B$2:$S$835,9,FALSE)="",NA(),VLOOKUP($C320,'sin-list 180320_update'!$B$2:$S$835,9,FALSE)))</f>
        <v>H350i
H341
H360D***
H372**
H332
H302
H315
H334
H317
H400
H410</v>
      </c>
      <c r="N320" s="76" t="e">
        <f>IF($C320="-",IF($A320="-",IF(VLOOKUP($D320,'REACH Bilaga XVII_update'!$A$5:$E$131,4,FALSE)="",NA(),VLOOKUP($D320,'REACH Bilaga XVII_update'!$A$5:$E$131,4,FALSE)),IF(VLOOKUP($A320,'REACH Bilaga XVII_update'!$C$5:$D$131,2,FALSE)="",NA(),VLOOKUP($A320,'REACH Bilaga XVII_update'!$C$5:$D$131,2,FALSE))),IF(VLOOKUP($C320,'REACH Bilaga XVII_update'!$B$5:$D$131,3,FALSE)="",NA(),VLOOKUP($C320,'REACH Bilaga XVII_update'!$B$5:$D$131,3,FALSE)))</f>
        <v>#N/A</v>
      </c>
      <c r="O320" s="76" t="e">
        <f>IF($C320="-",IF($A320="-",IF(VLOOKUP($D320,' REACH Bilaga 59_update'!$A$5:$E$210,5,FALSE)="",NA(),VLOOKUP($D320,' REACH Bilaga 59_update'!$A$5:$E$210,5,FALSE)),IF(VLOOKUP($A320,' REACH Bilaga 59_update'!$D$5:$E$210,2,FALSE)="",NA(),VLOOKUP($A320,' REACH Bilaga 59_update'!$D$5:$E$210,2,FALSE))),IF(VLOOKUP($C320,' REACH Bilaga 59_update'!$C$5:$E$210,3,FALSE)="",NA(),VLOOKUP($C320,' REACH Bilaga 59_update'!$C$5:$E$210,3,FALSE)))</f>
        <v>#N/A</v>
      </c>
      <c r="P320" s="76" t="e">
        <f>IF(C320="-",IF(A320="-",IFERROR(VLOOKUP($D320,' REACH Bilaga 59_update'!$A$5:$F$210,MATCH(Sammanfattning!P$1,' REACH Bilaga 59_update'!$A$4:$F$4,0),FALSE),VLOOKUP($D320,'REACH Bilaga XIV_update'!$A$4:$H$110,MATCH(Sammanfattning!P$1,'REACH Bilaga XIV_update'!$A$4:$H$4,0),FALSE)),IFERROR(VLOOKUP($A320,' REACH Bilaga 59_update'!$D$5:$F$210,MATCH(Sammanfattning!P$1,' REACH Bilaga 59_update'!$D$4:$F$4,0),FALSE),VLOOKUP($A320,'REACH Bilaga XIV_update'!$D$4:$H$110,MATCH(Sammanfattning!P$1,'REACH Bilaga XIV_update'!$D$4:$H$4,0),FALSE))),IFERROR(VLOOKUP($C320,' REACH Bilaga 59_update'!$C$5:$F$210,MATCH(Sammanfattning!P$1,' REACH Bilaga 59_update'!$C$4:$F$4,0),FALSE),VLOOKUP($C320,'REACH Bilaga XIV_update'!$C$4:$H$110,MATCH(Sammanfattning!P$1,'REACH Bilaga XIV_update'!$C$4:$H$4,0),FALSE)))</f>
        <v>#N/A</v>
      </c>
      <c r="Q320" s="76" t="e">
        <f>IF($C320="-",IF($A320="-",IF(VLOOKUP($D320,'REACH Bilaga XIV_update'!$A$5:$I$110,9,FALSE)="",NA(),VLOOKUP($D320,'REACH Bilaga XIV_update'!$A$5:$I$110,9,FALSE)),IF(VLOOKUP($A320,'REACH Bilaga XIV_update'!$D$5:$I$110,6,FALSE)="",NA(),VLOOKUP($A320,'REACH Bilaga XIV_update'!$D$5:$I$110,6,FALSE))),IF(VLOOKUP($C320,'REACH Bilaga XIV_update'!$C$5:$I$110,7,FALSE)="",NA(),VLOOKUP($C320,'REACH Bilaga XIV_update'!$C$5:$I$110,7,FALSE)))</f>
        <v>#N/A</v>
      </c>
      <c r="R320" s="76" t="e">
        <f>IF($C320="-",IF($A320="-",IF(VLOOKUP($D320,CoRAP_update!$A$5:$O$376,15,FALSE)="",NA(),VLOOKUP($D320,CoRAP_update!$A$5:$O$376,15,FALSE)),IF(VLOOKUP($A320,CoRAP_update!$D$5:$O$376,12,FALSE)="",NA(),VLOOKUP($A320,CoRAP_update!$D$5:$O$376,12,FALSE))),IF(VLOOKUP($C320,CoRAP_update!$C$5:$O$376,13,FALSE)="",NA(),VLOOKUP($C320,CoRAP_update!$C$5:$O$376,13,FALSE)))</f>
        <v>#N/A</v>
      </c>
      <c r="S320" s="144" t="e">
        <f>IF($C320="-",IF($A320="-",VLOOKUP($D320,CoRAP_update!$A$5:$J$376,MATCH(Sammanfattning!S$1,CoRAP_update!$A$4:$J$4,0),FALSE),VLOOKUP($A320,CoRAP_update!$D$5:$J$376,MATCH(Sammanfattning!S$1,CoRAP_update!$D$4:$J$4,0),FALSE)),VLOOKUP($C320,CoRAP_update!$C$5:$J$376,MATCH(Sammanfattning!S$1,CoRAP_update!$C$4:$J$4,0),FALSE))</f>
        <v>#N/A</v>
      </c>
      <c r="T320" s="76" t="e">
        <f>IF($A320="-",VLOOKUP($D320,EDC_update!$C$2:$F$450,4,FALSE),VLOOKUP($A320,EDC_update!$B$2:$F$450,5,FALSE))</f>
        <v>#N/A</v>
      </c>
      <c r="V320" s="78">
        <f>IF(IFERROR(SEARCH("PBT",P320),99)=99,IF(IFERROR(SEARCH("suspected PBT",S320),99)=99,IF(IFERROR(SEARCH("concluded to be PBT",K320),99)=99,IF(IFERROR(SEARCH("PBT",S320),99)=99,IF(IFERROR(SEARCH("PBT cand",L320),99)=99,IF(IFERROR(SEARCH("PBT",L320),99)=99,IF(IFERROR(SEARCH("persistent, bioackumulative and toxic properties",K320),99)=99,0,Scoring!$E$3),Scoring!$E$3),Scoring!$E$7),Scoring!$E$3),Scoring!$E$5),Scoring!$E$6),Scoring!$E$3)</f>
        <v>0</v>
      </c>
      <c r="W320" s="78">
        <f>IF(IFERROR(SEARCH("vPvB",P320),99)=99,IF(IFERROR(SEARCH("suspected pbt/vPvB",S320),99)=99,IF(IFERROR(SEARCH("vPvB",S320),99)=99,IF(IFERROR(SEARCH("concluded to be a vPvB",S320),99)=99,IF(IFERROR(SEARCH("identified as vPvB",K320),99)=99,IF(IFERROR(SEARCH("concluded to be a vPvB",K320),99)=99,IF(IFERROR(SEARCH("concluded to be both pbt and vPvB",S320),99)=99,IF(IFERROR(SEARCH("concluded to be both pbt and vPvB",K320),99)=99,0,Scoring!$E$5),Scoring!$E$5),Scoring!$E$5),Scoring!$E$5),Scoring!$E$5),Scoring!$E$4),Scoring!$E$6),Scoring!$E$4)</f>
        <v>0</v>
      </c>
      <c r="X320" s="78">
        <f>IF(IFERROR(SEARCH("H410",N320),99)=99,IF(IFERROR(SEARCH("H410",O320),99)=99,IF(IFERROR(SEARCH("H410",Q320),99)=99,IF(IFERROR(SEARCH("H410",M320),99)=99,IF(IFERROR(SEARCH("H410",R320),99)=99,IF(IFERROR(SEARCH("H411",N320),99)=99,IF(IFERROR(SEARCH("H411",O320),99)=99,IF(IFERROR(SEARCH("H411",Q320),99)=99,IF(IFERROR(SEARCH("H411",M320),99)=99,IF(IFERROR(SEARCH("H411",R320),99)=99,IF(IFERROR(SEARCH("H413",N320),99)=99,IF(IFERROR(SEARCH("H413",O320),99)=99,IF(IFERROR(SEARCH("H413",Q320),99)=99,IF(IFERROR(SEARCH("H413",M320),99)=99,IF(IFERROR(SEARCH("H413",R320),99)=99,IF(IFERROR(SEARCH("H412",N320),99)=99,IF(IFERROR(SEARCH("H412",O320),99)=99,IF(IFERROR(SEARCH("H412",Q320),99)=99,IF(IFERROR(SEARCH("H412",M320),99)=99,IF(IFERROR(SEARCH("H412",R320),99)=99,0,Scoring!$E$2),Scoring!$E$2),Scoring!$E$2),Scoring!$E$2),Scoring!$E$2),Scoring!$E$2),Scoring!$E$2),Scoring!$E$2),Scoring!$E$2),Scoring!$E$2),Scoring!$E$2),Scoring!$E$2),Scoring!$E$2),Scoring!$E$2),Scoring!$E$2),Scoring!$E$2),Scoring!$E$2),Scoring!$E$2),Scoring!$E$2),Scoring!$E$2)</f>
        <v>1</v>
      </c>
      <c r="Y320" s="78">
        <f>IF(IFERROR(SEARCH("CMR",K320),99)=99,IF(IFERROR(SEARCH("Suspected CMR",S320),99)=99,IF(IFERROR(SEARCH("CMR",S320),99)=99,0,Scoring!$E$8),Scoring!$E$9),Scoring!$E$8)</f>
        <v>3</v>
      </c>
      <c r="Z320" s="78">
        <f>IF(IFERROR(SEARCH("H350",N320),99)=99,IF(IFERROR(SEARCH("H350",O320),99)=99,IF(IFERROR(SEARCH("H350",Q320),99)=99,IF(IFERROR(SEARCH("H350",M320),99)=99,IF(IFERROR(SEARCH("H350",R320),99)=99,IF(IFERROR(SEARCH("H351",N320),99)=99,IF(IFERROR(SEARCH("H351",O320),99)=99,IF(IFERROR(SEARCH("H351",Q320),99)=99,IF(IFERROR(SEARCH("H351",M320),99)=99,IF(IFERROR(SEARCH("H351",R320),99)=99,IF(IFERROR(SEARCH("carcinogenic",P320),99)=99,IF(IFERROR(SEARCH("suspected carcinogenic",S320),99)=99,0,Scoring!$E$12),Scoring!$E$11),Scoring!$E$10),Scoring!$E$10),Scoring!$E$10),Scoring!$E$10),Scoring!$E$10),Scoring!$E$10),Scoring!$E$10),Scoring!$E$10),Scoring!$E$10),Scoring!$E$10)</f>
        <v>1</v>
      </c>
      <c r="AA320" s="78">
        <f>IF(IFERROR(SEARCH("H340",N320),99)=99,IF(IFERROR(SEARCH("H340",O320),99)=99,IF(IFERROR(SEARCH("H340",Q320),99)=99,IF(IFERROR(SEARCH("H340",M320),99)=99,IF(IFERROR(SEARCH("H340",R320),99)=99,IF(IFERROR(SEARCH("H341",N320),99)=99,IF(IFERROR(SEARCH("H341",O320),99)=99,IF(IFERROR(SEARCH("H341",Q320),99)=99,IF(IFERROR(SEARCH("H341",M320),99)=99,IF(IFERROR(SEARCH("H341",R320),99)=99,IF(IFERROR(SEARCH("mutagenic",P320),99)=99,IF(IFERROR(SEARCH("suspected mutagenic",S320),99)=99,0,Scoring!$E$15),Scoring!$E$14),Scoring!$E$13),Scoring!$E$13),Scoring!$E$13),Scoring!$E$13),Scoring!$E$13),Scoring!$E$13),Scoring!$E$13),Scoring!$E$13),Scoring!$E$13),Scoring!$E$13)</f>
        <v>1</v>
      </c>
      <c r="AB320" s="78">
        <f>IF(IFERROR(SEARCH("H360",N320),99)=99,IF(IFERROR(SEARCH("H360",O320),99)=99,IF(IFERROR(SEARCH("H360",Q320),99)=99,IF(IFERROR(SEARCH("H360",M320),99)=99,IF(IFERROR(SEARCH("H360",R320),99)=99,IF(IFERROR(SEARCH("H361",N320),99)=99,IF(IFERROR(SEARCH("H361",O320),99)=99,IF(IFERROR(SEARCH("H361",Q320),99)=99,IF(IFERROR(SEARCH("H361",M320),99)=99,IF(IFERROR(SEARCH("H361",R320),99)=99,IF(IFERROR(SEARCH("reproduction",P320),99)=99,IF(IFERROR(SEARCH("suspected reprotoxic",S320),99)=99,IF(IFERROR(SEARCH("reprotoxic",S320),99)=99,IF(IFERROR(SEARCH("reprotoxic",K320),99)=99,0,Scoring!$E$18),Scoring!$E$18),Scoring!$E$19),Scoring!$E$17),Scoring!$E$16),Scoring!$E$16),Scoring!$E$16),Scoring!$E$16),Scoring!$E$16),Scoring!$E$16),Scoring!$E$16),Scoring!$E$16),Scoring!$E$16),Scoring!$E$16)</f>
        <v>1</v>
      </c>
      <c r="AC320" s="78">
        <f>IF(IFERROR(SEARCH("57f",L320),99)=99,IF(IFERROR(SEARCH("57(f)",P320),99)=99,0,Scoring!$E$20),Scoring!$E$20)</f>
        <v>0</v>
      </c>
      <c r="AD320" s="78">
        <f>IF(IFERROR(SEARCH("CAT1",T320),99)=99,IF(IFERROR(SEARCH("CAT2",T320),99)=99,IF(IFERROR(SEARCH("CAT3",T320),99)=99,IF(IFERROR(SEARCH("concluded to be endocrine",K320),99)=99,IF(IFERROR(SEARCH("categorised as endocrine",K320),99)=99,IF(IFERROR(SEARCH("endocrine disrupting",P320),99)=99,IF(IFERROR(SEARCH("endocrine disrupting",K320),99)=99,IF(IFERROR(SEARCH("suspected endocrine",S320),99)=99,IF(IFERROR(SEARCH("potential endocrine",S320),99)=99,0,Scoring!$E$25),Scoring!$E$25),Scoring!$E$24),Scoring!$E$24),Scoring!$E$24),Scoring!$E$24),Scoring!$E$23),Scoring!$E$22),Scoring!$E$21)</f>
        <v>0</v>
      </c>
      <c r="AE320" s="78">
        <f>IF(IFERROR(SEARCH("suspected sensitiser",S320),99)=99,IF(IFERROR(SEARCH("sensitiser",S320),99)=99,IF(IFERROR(SEARCH("other hazard based concern",S320),99)=99,0,Scoring!$E$28),Scoring!$E$26),Scoring!$E$27)</f>
        <v>0</v>
      </c>
      <c r="AF320" s="78">
        <f>IF(IFERROR(M320,1)=1,IF(IFERROR(N320,1)=1,IF(IFERROR(O320,1)=1,IF(IFERROR(Q320,1)=1,IF(IFERROR(R320,1)=1,IF(IFERROR(T320,1)=1,IF(IFERROR(K320,1)=1,IF(IFERROR(P320,1)=1,IF(IFERROR(S320,1)=1,Scoring!$E$29,0),0),0),0),0),0),0),0),0)</f>
        <v>0</v>
      </c>
      <c r="AG320" s="78">
        <f t="shared" si="30"/>
        <v>4</v>
      </c>
      <c r="AI320" s="93"/>
      <c r="AJ320" s="94"/>
      <c r="AK320" s="76"/>
      <c r="AL320" s="75"/>
      <c r="AN320" s="79"/>
      <c r="AO320" s="79"/>
      <c r="AP320" s="79"/>
      <c r="AQ320" s="79"/>
      <c r="AR320" s="79"/>
      <c r="AS320" s="78"/>
      <c r="AU320" s="79">
        <f>IF(IFERROR(F320,99)=99,IF(IFERROR(G320,99)=99,IF(IFERROR(H320,99)=99,IF(IFERROR(I320,99)=99,IF(IFERROR(E320,99)=99,IF(IFERROR(J320,99)=99,0,Scoring!$B$7),Scoring!$B$3),Scoring!$B$2),Scoring!$B$6),Scoring!$B$5),Scoring!$B$4)</f>
        <v>0.3</v>
      </c>
      <c r="AV320" s="78">
        <f t="shared" si="31"/>
        <v>1.2</v>
      </c>
      <c r="AW320" s="78"/>
      <c r="AX320" s="66"/>
      <c r="AY320" s="78"/>
      <c r="AZ320" s="76"/>
      <c r="BA320" s="76"/>
      <c r="BB320" s="76"/>
    </row>
    <row r="321" spans="1:54" x14ac:dyDescent="0.25">
      <c r="A321" s="77" t="s">
        <v>7682</v>
      </c>
      <c r="B321" s="76" t="str">
        <f t="shared" si="33"/>
        <v>301-323-2</v>
      </c>
      <c r="C321" s="77" t="s">
        <v>2698</v>
      </c>
      <c r="D321" s="77" t="s">
        <v>2699</v>
      </c>
      <c r="E321" s="76" t="str">
        <f>IF(C321="-",IF(A321="-",VLOOKUP(D321,'sin-list 180320_update'!$C$2:$C$835,1,FALSE),VLOOKUP(A321,'sin-list 180320_update'!$A$2:$A$835,1,FALSE)),VLOOKUP(C321,'sin-list 180320_update'!$B$2:$B$835,1,FALSE))</f>
        <v>301-323-2</v>
      </c>
      <c r="F321" s="76" t="e">
        <f>IF($C321="-",IF($A321="-",VLOOKUP($D321,'REACH Bilaga XVII_update'!$A$5:$A$131,1,FALSE),VLOOKUP($A321,'REACH Bilaga XVII_update'!$C$5:$C$131,1,FALSE)),VLOOKUP($C321,'REACH Bilaga XVII_update'!$B$5:$B$131,1,FALSE))</f>
        <v>#N/A</v>
      </c>
      <c r="G321" s="76" t="e">
        <f>IF($C321="-",IF($A321="-",VLOOKUP($D321,' REACH Bilaga 59_update'!$A$5:$A$210,1,FALSE),VLOOKUP($A321,' REACH Bilaga 59_update'!$D$5:$D$210,1,FALSE)),VLOOKUP($C321,' REACH Bilaga 59_update'!$C$5:$C$210,1,FALSE))</f>
        <v>#N/A</v>
      </c>
      <c r="H321" s="76" t="e">
        <f>IF($C321="-",IF($A321="-",VLOOKUP($D321,'REACH Bilaga XIV_update'!$A$5:$A$110,1,FALSE),VLOOKUP($A321,'REACH Bilaga XIV_update'!$D$5:$D$110,1,FALSE)),VLOOKUP($C321,'REACH Bilaga XIV_update'!$C$5:$C$110,1,FALSE))</f>
        <v>#N/A</v>
      </c>
      <c r="I321" s="76" t="e">
        <f>IF($C321="-",IF($A321="-",VLOOKUP($D321,CoRAP_update!$A$5:$A$376,1,FALSE),VLOOKUP($A321,CoRAP_update!$D$5:$D$376,1,FALSE)),VLOOKUP($C321,CoRAP_update!$C$5:$C$376,1,FALSE))</f>
        <v>#N/A</v>
      </c>
      <c r="J321" s="76" t="e">
        <f>IF($C321="-",IF($A321="-",VLOOKUP($D321,EDC_update!$C$2:$C$450,1,FALSE),VLOOKUP($A321,EDC_update!$B$2:$B$450,1,FALSE)),VLOOKUP($C321,EDC_update!$L$2:$L$450,1,FALSE))</f>
        <v>#N/A</v>
      </c>
      <c r="K321" s="76" t="str">
        <f>IF($C321="-",IF($A321="-",IF(VLOOKUP($D321,'sin-list 180320_update'!$C$2:$S$835,3,FALSE)="",NA(),VLOOKUP($D321,'sin-list 180320_update'!$C$2:$S$835,3,FALSE)),IF(VLOOKUP($A321,'sin-list 180320_update'!$A$2:$S$835,5,FALSE)="",NA(),VLOOKUP($A321,'sin-list 180320_update'!$A$2:$S$835,5,FALSE))),IF(VLOOKUP($C321,'sin-list 180320_update'!$B$2:$S$835,4,FALSE)="",NA(),VLOOKUP($C321,'sin-list 180320_update'!$B$2:$S$835,4,FALSE)))</f>
        <v>Classified CMR according to Annex VI of Regulation 1272/2008</v>
      </c>
      <c r="L321" s="76" t="str">
        <f>IF($C321="-",IF($A321="-",VLOOKUP($D321,'sin-list 180320_update'!$C$2:$S$835,6,FALSE),VLOOKUP($A321,'sin-list 180320_update'!$A$2:$S$835,8,FALSE)),VLOOKUP($C321,'sin-list 180320_update'!$B$2:$S$835,7,FALSE))</f>
        <v>Carc. 1A
Muta. 2
Repr. 1B
STOT RE 1
Resp. Sens. 1
Skin Sens. 1
Aquatic Acute 1
Aquatic Chronic 1</v>
      </c>
      <c r="M321" s="76" t="str">
        <f>IF($C321="-",IF($A321="-",IF(VLOOKUP($D321,'sin-list 180320_update'!$C$2:$S$835,8,FALSE)="",NA(),VLOOKUP($D321,'sin-list 180320_update'!$C$2:$S$835,8,FALSE)),IF(VLOOKUP($A321,'sin-list 180320_update'!$A$2:$S$835,10,FALSE)="",NA(),VLOOKUP($A321,'sin-list 180320_update'!$A$2:$S$835,10,FALSE))),IF(VLOOKUP($C321,'sin-list 180320_update'!$B$2:$S$835,9,FALSE)="",NA(),VLOOKUP($C321,'sin-list 180320_update'!$B$2:$S$835,9,FALSE)))</f>
        <v>H350i
H341
H360D***
H372**
H334
H317
H400
H410</v>
      </c>
      <c r="N321" s="76" t="e">
        <f>IF($C321="-",IF($A321="-",IF(VLOOKUP($D321,'REACH Bilaga XVII_update'!$A$5:$E$131,4,FALSE)="",NA(),VLOOKUP($D321,'REACH Bilaga XVII_update'!$A$5:$E$131,4,FALSE)),IF(VLOOKUP($A321,'REACH Bilaga XVII_update'!$C$5:$D$131,2,FALSE)="",NA(),VLOOKUP($A321,'REACH Bilaga XVII_update'!$C$5:$D$131,2,FALSE))),IF(VLOOKUP($C321,'REACH Bilaga XVII_update'!$B$5:$D$131,3,FALSE)="",NA(),VLOOKUP($C321,'REACH Bilaga XVII_update'!$B$5:$D$131,3,FALSE)))</f>
        <v>#N/A</v>
      </c>
      <c r="O321" s="76" t="e">
        <f>IF($C321="-",IF($A321="-",IF(VLOOKUP($D321,' REACH Bilaga 59_update'!$A$5:$E$210,5,FALSE)="",NA(),VLOOKUP($D321,' REACH Bilaga 59_update'!$A$5:$E$210,5,FALSE)),IF(VLOOKUP($A321,' REACH Bilaga 59_update'!$D$5:$E$210,2,FALSE)="",NA(),VLOOKUP($A321,' REACH Bilaga 59_update'!$D$5:$E$210,2,FALSE))),IF(VLOOKUP($C321,' REACH Bilaga 59_update'!$C$5:$E$210,3,FALSE)="",NA(),VLOOKUP($C321,' REACH Bilaga 59_update'!$C$5:$E$210,3,FALSE)))</f>
        <v>#N/A</v>
      </c>
      <c r="P321" s="76" t="e">
        <f>IF(C321="-",IF(A321="-",IFERROR(VLOOKUP($D321,' REACH Bilaga 59_update'!$A$5:$F$210,MATCH(Sammanfattning!P$1,' REACH Bilaga 59_update'!$A$4:$F$4,0),FALSE),VLOOKUP($D321,'REACH Bilaga XIV_update'!$A$4:$H$110,MATCH(Sammanfattning!P$1,'REACH Bilaga XIV_update'!$A$4:$H$4,0),FALSE)),IFERROR(VLOOKUP($A321,' REACH Bilaga 59_update'!$D$5:$F$210,MATCH(Sammanfattning!P$1,' REACH Bilaga 59_update'!$D$4:$F$4,0),FALSE),VLOOKUP($A321,'REACH Bilaga XIV_update'!$D$4:$H$110,MATCH(Sammanfattning!P$1,'REACH Bilaga XIV_update'!$D$4:$H$4,0),FALSE))),IFERROR(VLOOKUP($C321,' REACH Bilaga 59_update'!$C$5:$F$210,MATCH(Sammanfattning!P$1,' REACH Bilaga 59_update'!$C$4:$F$4,0),FALSE),VLOOKUP($C321,'REACH Bilaga XIV_update'!$C$4:$H$110,MATCH(Sammanfattning!P$1,'REACH Bilaga XIV_update'!$C$4:$H$4,0),FALSE)))</f>
        <v>#N/A</v>
      </c>
      <c r="Q321" s="76" t="e">
        <f>IF($C321="-",IF($A321="-",IF(VLOOKUP($D321,'REACH Bilaga XIV_update'!$A$5:$I$110,9,FALSE)="",NA(),VLOOKUP($D321,'REACH Bilaga XIV_update'!$A$5:$I$110,9,FALSE)),IF(VLOOKUP($A321,'REACH Bilaga XIV_update'!$D$5:$I$110,6,FALSE)="",NA(),VLOOKUP($A321,'REACH Bilaga XIV_update'!$D$5:$I$110,6,FALSE))),IF(VLOOKUP($C321,'REACH Bilaga XIV_update'!$C$5:$I$110,7,FALSE)="",NA(),VLOOKUP($C321,'REACH Bilaga XIV_update'!$C$5:$I$110,7,FALSE)))</f>
        <v>#N/A</v>
      </c>
      <c r="R321" s="76" t="e">
        <f>IF($C321="-",IF($A321="-",IF(VLOOKUP($D321,CoRAP_update!$A$5:$O$376,15,FALSE)="",NA(),VLOOKUP($D321,CoRAP_update!$A$5:$O$376,15,FALSE)),IF(VLOOKUP($A321,CoRAP_update!$D$5:$O$376,12,FALSE)="",NA(),VLOOKUP($A321,CoRAP_update!$D$5:$O$376,12,FALSE))),IF(VLOOKUP($C321,CoRAP_update!$C$5:$O$376,13,FALSE)="",NA(),VLOOKUP($C321,CoRAP_update!$C$5:$O$376,13,FALSE)))</f>
        <v>#N/A</v>
      </c>
      <c r="S321" s="144" t="e">
        <f>IF($C321="-",IF($A321="-",VLOOKUP($D321,CoRAP_update!$A$5:$J$376,MATCH(Sammanfattning!S$1,CoRAP_update!$A$4:$J$4,0),FALSE),VLOOKUP($A321,CoRAP_update!$D$5:$J$376,MATCH(Sammanfattning!S$1,CoRAP_update!$D$4:$J$4,0),FALSE)),VLOOKUP($C321,CoRAP_update!$C$5:$J$376,MATCH(Sammanfattning!S$1,CoRAP_update!$C$4:$J$4,0),FALSE))</f>
        <v>#N/A</v>
      </c>
      <c r="T321" s="76" t="e">
        <f>IF($A321="-",VLOOKUP($D321,EDC_update!$C$2:$F$450,4,FALSE),VLOOKUP($A321,EDC_update!$B$2:$F$450,5,FALSE))</f>
        <v>#N/A</v>
      </c>
      <c r="V321" s="78">
        <f>IF(IFERROR(SEARCH("PBT",P321),99)=99,IF(IFERROR(SEARCH("suspected PBT",S321),99)=99,IF(IFERROR(SEARCH("concluded to be PBT",K321),99)=99,IF(IFERROR(SEARCH("PBT",S321),99)=99,IF(IFERROR(SEARCH("PBT cand",L321),99)=99,IF(IFERROR(SEARCH("PBT",L321),99)=99,IF(IFERROR(SEARCH("persistent, bioackumulative and toxic properties",K321),99)=99,0,Scoring!$E$3),Scoring!$E$3),Scoring!$E$7),Scoring!$E$3),Scoring!$E$5),Scoring!$E$6),Scoring!$E$3)</f>
        <v>0</v>
      </c>
      <c r="W321" s="78">
        <f>IF(IFERROR(SEARCH("vPvB",P321),99)=99,IF(IFERROR(SEARCH("suspected pbt/vPvB",S321),99)=99,IF(IFERROR(SEARCH("vPvB",S321),99)=99,IF(IFERROR(SEARCH("concluded to be a vPvB",S321),99)=99,IF(IFERROR(SEARCH("identified as vPvB",K321),99)=99,IF(IFERROR(SEARCH("concluded to be a vPvB",K321),99)=99,IF(IFERROR(SEARCH("concluded to be both pbt and vPvB",S321),99)=99,IF(IFERROR(SEARCH("concluded to be both pbt and vPvB",K321),99)=99,0,Scoring!$E$5),Scoring!$E$5),Scoring!$E$5),Scoring!$E$5),Scoring!$E$5),Scoring!$E$4),Scoring!$E$6),Scoring!$E$4)</f>
        <v>0</v>
      </c>
      <c r="X321" s="78">
        <f>IF(IFERROR(SEARCH("H410",N321),99)=99,IF(IFERROR(SEARCH("H410",O321),99)=99,IF(IFERROR(SEARCH("H410",Q321),99)=99,IF(IFERROR(SEARCH("H410",M321),99)=99,IF(IFERROR(SEARCH("H410",R321),99)=99,IF(IFERROR(SEARCH("H411",N321),99)=99,IF(IFERROR(SEARCH("H411",O321),99)=99,IF(IFERROR(SEARCH("H411",Q321),99)=99,IF(IFERROR(SEARCH("H411",M321),99)=99,IF(IFERROR(SEARCH("H411",R321),99)=99,IF(IFERROR(SEARCH("H413",N321),99)=99,IF(IFERROR(SEARCH("H413",O321),99)=99,IF(IFERROR(SEARCH("H413",Q321),99)=99,IF(IFERROR(SEARCH("H413",M321),99)=99,IF(IFERROR(SEARCH("H413",R321),99)=99,IF(IFERROR(SEARCH("H412",N321),99)=99,IF(IFERROR(SEARCH("H412",O321),99)=99,IF(IFERROR(SEARCH("H412",Q321),99)=99,IF(IFERROR(SEARCH("H412",M321),99)=99,IF(IFERROR(SEARCH("H412",R321),99)=99,0,Scoring!$E$2),Scoring!$E$2),Scoring!$E$2),Scoring!$E$2),Scoring!$E$2),Scoring!$E$2),Scoring!$E$2),Scoring!$E$2),Scoring!$E$2),Scoring!$E$2),Scoring!$E$2),Scoring!$E$2),Scoring!$E$2),Scoring!$E$2),Scoring!$E$2),Scoring!$E$2),Scoring!$E$2),Scoring!$E$2),Scoring!$E$2),Scoring!$E$2)</f>
        <v>1</v>
      </c>
      <c r="Y321" s="78">
        <f>IF(IFERROR(SEARCH("CMR",K321),99)=99,IF(IFERROR(SEARCH("Suspected CMR",S321),99)=99,IF(IFERROR(SEARCH("CMR",S321),99)=99,0,Scoring!$E$8),Scoring!$E$9),Scoring!$E$8)</f>
        <v>3</v>
      </c>
      <c r="Z321" s="78">
        <f>IF(IFERROR(SEARCH("H350",N321),99)=99,IF(IFERROR(SEARCH("H350",O321),99)=99,IF(IFERROR(SEARCH("H350",Q321),99)=99,IF(IFERROR(SEARCH("H350",M321),99)=99,IF(IFERROR(SEARCH("H350",R321),99)=99,IF(IFERROR(SEARCH("H351",N321),99)=99,IF(IFERROR(SEARCH("H351",O321),99)=99,IF(IFERROR(SEARCH("H351",Q321),99)=99,IF(IFERROR(SEARCH("H351",M321),99)=99,IF(IFERROR(SEARCH("H351",R321),99)=99,IF(IFERROR(SEARCH("carcinogenic",P321),99)=99,IF(IFERROR(SEARCH("suspected carcinogenic",S321),99)=99,0,Scoring!$E$12),Scoring!$E$11),Scoring!$E$10),Scoring!$E$10),Scoring!$E$10),Scoring!$E$10),Scoring!$E$10),Scoring!$E$10),Scoring!$E$10),Scoring!$E$10),Scoring!$E$10),Scoring!$E$10)</f>
        <v>1</v>
      </c>
      <c r="AA321" s="78">
        <f>IF(IFERROR(SEARCH("H340",N321),99)=99,IF(IFERROR(SEARCH("H340",O321),99)=99,IF(IFERROR(SEARCH("H340",Q321),99)=99,IF(IFERROR(SEARCH("H340",M321),99)=99,IF(IFERROR(SEARCH("H340",R321),99)=99,IF(IFERROR(SEARCH("H341",N321),99)=99,IF(IFERROR(SEARCH("H341",O321),99)=99,IF(IFERROR(SEARCH("H341",Q321),99)=99,IF(IFERROR(SEARCH("H341",M321),99)=99,IF(IFERROR(SEARCH("H341",R321),99)=99,IF(IFERROR(SEARCH("mutagenic",P321),99)=99,IF(IFERROR(SEARCH("suspected mutagenic",S321),99)=99,0,Scoring!$E$15),Scoring!$E$14),Scoring!$E$13),Scoring!$E$13),Scoring!$E$13),Scoring!$E$13),Scoring!$E$13),Scoring!$E$13),Scoring!$E$13),Scoring!$E$13),Scoring!$E$13),Scoring!$E$13)</f>
        <v>1</v>
      </c>
      <c r="AB321" s="78">
        <f>IF(IFERROR(SEARCH("H360",N321),99)=99,IF(IFERROR(SEARCH("H360",O321),99)=99,IF(IFERROR(SEARCH("H360",Q321),99)=99,IF(IFERROR(SEARCH("H360",M321),99)=99,IF(IFERROR(SEARCH("H360",R321),99)=99,IF(IFERROR(SEARCH("H361",N321),99)=99,IF(IFERROR(SEARCH("H361",O321),99)=99,IF(IFERROR(SEARCH("H361",Q321),99)=99,IF(IFERROR(SEARCH("H361",M321),99)=99,IF(IFERROR(SEARCH("H361",R321),99)=99,IF(IFERROR(SEARCH("reproduction",P321),99)=99,IF(IFERROR(SEARCH("suspected reprotoxic",S321),99)=99,IF(IFERROR(SEARCH("reprotoxic",S321),99)=99,IF(IFERROR(SEARCH("reprotoxic",K321),99)=99,0,Scoring!$E$18),Scoring!$E$18),Scoring!$E$19),Scoring!$E$17),Scoring!$E$16),Scoring!$E$16),Scoring!$E$16),Scoring!$E$16),Scoring!$E$16),Scoring!$E$16),Scoring!$E$16),Scoring!$E$16),Scoring!$E$16),Scoring!$E$16)</f>
        <v>1</v>
      </c>
      <c r="AC321" s="78">
        <f>IF(IFERROR(SEARCH("57f",L321),99)=99,IF(IFERROR(SEARCH("57(f)",P321),99)=99,0,Scoring!$E$20),Scoring!$E$20)</f>
        <v>0</v>
      </c>
      <c r="AD321" s="78">
        <f>IF(IFERROR(SEARCH("CAT1",T321),99)=99,IF(IFERROR(SEARCH("CAT2",T321),99)=99,IF(IFERROR(SEARCH("CAT3",T321),99)=99,IF(IFERROR(SEARCH("concluded to be endocrine",K321),99)=99,IF(IFERROR(SEARCH("categorised as endocrine",K321),99)=99,IF(IFERROR(SEARCH("endocrine disrupting",P321),99)=99,IF(IFERROR(SEARCH("endocrine disrupting",K321),99)=99,IF(IFERROR(SEARCH("suspected endocrine",S321),99)=99,IF(IFERROR(SEARCH("potential endocrine",S321),99)=99,0,Scoring!$E$25),Scoring!$E$25),Scoring!$E$24),Scoring!$E$24),Scoring!$E$24),Scoring!$E$24),Scoring!$E$23),Scoring!$E$22),Scoring!$E$21)</f>
        <v>0</v>
      </c>
      <c r="AE321" s="78">
        <f>IF(IFERROR(SEARCH("suspected sensitiser",S321),99)=99,IF(IFERROR(SEARCH("sensitiser",S321),99)=99,IF(IFERROR(SEARCH("other hazard based concern",S321),99)=99,0,Scoring!$E$28),Scoring!$E$26),Scoring!$E$27)</f>
        <v>0</v>
      </c>
      <c r="AF321" s="78">
        <f>IF(IFERROR(M321,1)=1,IF(IFERROR(N321,1)=1,IF(IFERROR(O321,1)=1,IF(IFERROR(Q321,1)=1,IF(IFERROR(R321,1)=1,IF(IFERROR(T321,1)=1,IF(IFERROR(K321,1)=1,IF(IFERROR(P321,1)=1,IF(IFERROR(S321,1)=1,Scoring!$E$29,0),0),0),0),0),0),0),0),0)</f>
        <v>0</v>
      </c>
      <c r="AG321" s="78">
        <f t="shared" si="30"/>
        <v>4</v>
      </c>
      <c r="AI321" s="93"/>
      <c r="AJ321" s="94"/>
      <c r="AK321" s="76"/>
      <c r="AL321" s="75"/>
      <c r="AN321" s="79"/>
      <c r="AO321" s="79"/>
      <c r="AP321" s="79"/>
      <c r="AQ321" s="79"/>
      <c r="AR321" s="79"/>
      <c r="AS321" s="78"/>
      <c r="AU321" s="79">
        <f>IF(IFERROR(F321,99)=99,IF(IFERROR(G321,99)=99,IF(IFERROR(H321,99)=99,IF(IFERROR(I321,99)=99,IF(IFERROR(E321,99)=99,IF(IFERROR(J321,99)=99,0,Scoring!$B$7),Scoring!$B$3),Scoring!$B$2),Scoring!$B$6),Scoring!$B$5),Scoring!$B$4)</f>
        <v>0.3</v>
      </c>
      <c r="AV321" s="78">
        <f t="shared" si="31"/>
        <v>1.2</v>
      </c>
      <c r="AW321" s="78"/>
      <c r="AX321" s="66"/>
      <c r="AY321" s="78"/>
      <c r="AZ321" s="76"/>
      <c r="BA321" s="76"/>
      <c r="BB321" s="76"/>
    </row>
    <row r="322" spans="1:54" x14ac:dyDescent="0.25">
      <c r="A322" s="77" t="s">
        <v>7684</v>
      </c>
      <c r="B322" s="76" t="str">
        <f t="shared" si="33"/>
        <v>305-433-1</v>
      </c>
      <c r="C322" s="77" t="s">
        <v>2721</v>
      </c>
      <c r="D322" s="77" t="s">
        <v>2722</v>
      </c>
      <c r="E322" s="76" t="str">
        <f>IF(C322="-",IF(A322="-",VLOOKUP(D322,'sin-list 180320_update'!$C$2:$C$835,1,FALSE),VLOOKUP(A322,'sin-list 180320_update'!$A$2:$A$835,1,FALSE)),VLOOKUP(C322,'sin-list 180320_update'!$B$2:$B$835,1,FALSE))</f>
        <v>305-433-1</v>
      </c>
      <c r="F322" s="76" t="e">
        <f>IF($C322="-",IF($A322="-",VLOOKUP($D322,'REACH Bilaga XVII_update'!$A$5:$A$131,1,FALSE),VLOOKUP($A322,'REACH Bilaga XVII_update'!$C$5:$C$131,1,FALSE)),VLOOKUP($C322,'REACH Bilaga XVII_update'!$B$5:$B$131,1,FALSE))</f>
        <v>#N/A</v>
      </c>
      <c r="G322" s="76" t="e">
        <f>IF($C322="-",IF($A322="-",VLOOKUP($D322,' REACH Bilaga 59_update'!$A$5:$A$210,1,FALSE),VLOOKUP($A322,' REACH Bilaga 59_update'!$D$5:$D$210,1,FALSE)),VLOOKUP($C322,' REACH Bilaga 59_update'!$C$5:$C$210,1,FALSE))</f>
        <v>#N/A</v>
      </c>
      <c r="H322" s="76" t="e">
        <f>IF($C322="-",IF($A322="-",VLOOKUP($D322,'REACH Bilaga XIV_update'!$A$5:$A$110,1,FALSE),VLOOKUP($A322,'REACH Bilaga XIV_update'!$D$5:$D$110,1,FALSE)),VLOOKUP($C322,'REACH Bilaga XIV_update'!$C$5:$C$110,1,FALSE))</f>
        <v>#N/A</v>
      </c>
      <c r="I322" s="76" t="e">
        <f>IF($C322="-",IF($A322="-",VLOOKUP($D322,CoRAP_update!$A$5:$A$376,1,FALSE),VLOOKUP($A322,CoRAP_update!$D$5:$D$376,1,FALSE)),VLOOKUP($C322,CoRAP_update!$C$5:$C$376,1,FALSE))</f>
        <v>#N/A</v>
      </c>
      <c r="J322" s="76" t="e">
        <f>IF($C322="-",IF($A322="-",VLOOKUP($D322,EDC_update!$C$2:$C$450,1,FALSE),VLOOKUP($A322,EDC_update!$B$2:$B$450,1,FALSE)),VLOOKUP($C322,EDC_update!$L$2:$L$450,1,FALSE))</f>
        <v>#N/A</v>
      </c>
      <c r="K322" s="76" t="str">
        <f>IF($C322="-",IF($A322="-",IF(VLOOKUP($D322,'sin-list 180320_update'!$C$2:$S$835,3,FALSE)="",NA(),VLOOKUP($D322,'sin-list 180320_update'!$C$2:$S$835,3,FALSE)),IF(VLOOKUP($A322,'sin-list 180320_update'!$A$2:$S$835,5,FALSE)="",NA(),VLOOKUP($A322,'sin-list 180320_update'!$A$2:$S$835,5,FALSE))),IF(VLOOKUP($C322,'sin-list 180320_update'!$B$2:$S$835,4,FALSE)="",NA(),VLOOKUP($C322,'sin-list 180320_update'!$B$2:$S$835,4,FALSE)))</f>
        <v>Classified CMR according to Annex VI of Regulation 1272/2008</v>
      </c>
      <c r="L322" s="76" t="str">
        <f>IF($C322="-",IF($A322="-",VLOOKUP($D322,'sin-list 180320_update'!$C$2:$S$835,6,FALSE),VLOOKUP($A322,'sin-list 180320_update'!$A$2:$S$835,8,FALSE)),VLOOKUP($C322,'sin-list 180320_update'!$B$2:$S$835,7,FALSE))</f>
        <v>Carc. 1A
Muta. 2
Repr. 1A
STOT RE 1
Resp. Sens. 1
Skin Sens. 1
Aquatic Acute 1
Aquatic Chronic 1</v>
      </c>
      <c r="M322" s="76" t="str">
        <f>IF($C322="-",IF($A322="-",IF(VLOOKUP($D322,'sin-list 180320_update'!$C$2:$S$835,8,FALSE)="",NA(),VLOOKUP($D322,'sin-list 180320_update'!$C$2:$S$835,8,FALSE)),IF(VLOOKUP($A322,'sin-list 180320_update'!$A$2:$S$835,10,FALSE)="",NA(),VLOOKUP($A322,'sin-list 180320_update'!$A$2:$S$835,10,FALSE))),IF(VLOOKUP($C322,'sin-list 180320_update'!$B$2:$S$835,9,FALSE)="",NA(),VLOOKUP($C322,'sin-list 180320_update'!$B$2:$S$835,9,FALSE)))</f>
        <v>H350i
H341
H360D***
H372**
H334
H317
H400
H410</v>
      </c>
      <c r="N322" s="76" t="e">
        <f>IF($C322="-",IF($A322="-",IF(VLOOKUP($D322,'REACH Bilaga XVII_update'!$A$5:$E$131,4,FALSE)="",NA(),VLOOKUP($D322,'REACH Bilaga XVII_update'!$A$5:$E$131,4,FALSE)),IF(VLOOKUP($A322,'REACH Bilaga XVII_update'!$C$5:$D$131,2,FALSE)="",NA(),VLOOKUP($A322,'REACH Bilaga XVII_update'!$C$5:$D$131,2,FALSE))),IF(VLOOKUP($C322,'REACH Bilaga XVII_update'!$B$5:$D$131,3,FALSE)="",NA(),VLOOKUP($C322,'REACH Bilaga XVII_update'!$B$5:$D$131,3,FALSE)))</f>
        <v>#N/A</v>
      </c>
      <c r="O322" s="76" t="e">
        <f>IF($C322="-",IF($A322="-",IF(VLOOKUP($D322,' REACH Bilaga 59_update'!$A$5:$E$210,5,FALSE)="",NA(),VLOOKUP($D322,' REACH Bilaga 59_update'!$A$5:$E$210,5,FALSE)),IF(VLOOKUP($A322,' REACH Bilaga 59_update'!$D$5:$E$210,2,FALSE)="",NA(),VLOOKUP($A322,' REACH Bilaga 59_update'!$D$5:$E$210,2,FALSE))),IF(VLOOKUP($C322,' REACH Bilaga 59_update'!$C$5:$E$210,3,FALSE)="",NA(),VLOOKUP($C322,' REACH Bilaga 59_update'!$C$5:$E$210,3,FALSE)))</f>
        <v>#N/A</v>
      </c>
      <c r="P322" s="76" t="e">
        <f>IF(C322="-",IF(A322="-",IFERROR(VLOOKUP($D322,' REACH Bilaga 59_update'!$A$5:$F$210,MATCH(Sammanfattning!P$1,' REACH Bilaga 59_update'!$A$4:$F$4,0),FALSE),VLOOKUP($D322,'REACH Bilaga XIV_update'!$A$4:$H$110,MATCH(Sammanfattning!P$1,'REACH Bilaga XIV_update'!$A$4:$H$4,0),FALSE)),IFERROR(VLOOKUP($A322,' REACH Bilaga 59_update'!$D$5:$F$210,MATCH(Sammanfattning!P$1,' REACH Bilaga 59_update'!$D$4:$F$4,0),FALSE),VLOOKUP($A322,'REACH Bilaga XIV_update'!$D$4:$H$110,MATCH(Sammanfattning!P$1,'REACH Bilaga XIV_update'!$D$4:$H$4,0),FALSE))),IFERROR(VLOOKUP($C322,' REACH Bilaga 59_update'!$C$5:$F$210,MATCH(Sammanfattning!P$1,' REACH Bilaga 59_update'!$C$4:$F$4,0),FALSE),VLOOKUP($C322,'REACH Bilaga XIV_update'!$C$4:$H$110,MATCH(Sammanfattning!P$1,'REACH Bilaga XIV_update'!$C$4:$H$4,0),FALSE)))</f>
        <v>#N/A</v>
      </c>
      <c r="Q322" s="76" t="e">
        <f>IF($C322="-",IF($A322="-",IF(VLOOKUP($D322,'REACH Bilaga XIV_update'!$A$5:$I$110,9,FALSE)="",NA(),VLOOKUP($D322,'REACH Bilaga XIV_update'!$A$5:$I$110,9,FALSE)),IF(VLOOKUP($A322,'REACH Bilaga XIV_update'!$D$5:$I$110,6,FALSE)="",NA(),VLOOKUP($A322,'REACH Bilaga XIV_update'!$D$5:$I$110,6,FALSE))),IF(VLOOKUP($C322,'REACH Bilaga XIV_update'!$C$5:$I$110,7,FALSE)="",NA(),VLOOKUP($C322,'REACH Bilaga XIV_update'!$C$5:$I$110,7,FALSE)))</f>
        <v>#N/A</v>
      </c>
      <c r="R322" s="76" t="e">
        <f>IF($C322="-",IF($A322="-",IF(VLOOKUP($D322,CoRAP_update!$A$5:$O$376,15,FALSE)="",NA(),VLOOKUP($D322,CoRAP_update!$A$5:$O$376,15,FALSE)),IF(VLOOKUP($A322,CoRAP_update!$D$5:$O$376,12,FALSE)="",NA(),VLOOKUP($A322,CoRAP_update!$D$5:$O$376,12,FALSE))),IF(VLOOKUP($C322,CoRAP_update!$C$5:$O$376,13,FALSE)="",NA(),VLOOKUP($C322,CoRAP_update!$C$5:$O$376,13,FALSE)))</f>
        <v>#N/A</v>
      </c>
      <c r="S322" s="144" t="e">
        <f>IF($C322="-",IF($A322="-",VLOOKUP($D322,CoRAP_update!$A$5:$J$376,MATCH(Sammanfattning!S$1,CoRAP_update!$A$4:$J$4,0),FALSE),VLOOKUP($A322,CoRAP_update!$D$5:$J$376,MATCH(Sammanfattning!S$1,CoRAP_update!$D$4:$J$4,0),FALSE)),VLOOKUP($C322,CoRAP_update!$C$5:$J$376,MATCH(Sammanfattning!S$1,CoRAP_update!$C$4:$J$4,0),FALSE))</f>
        <v>#N/A</v>
      </c>
      <c r="T322" s="76" t="e">
        <f>IF($A322="-",VLOOKUP($D322,EDC_update!$C$2:$F$450,4,FALSE),VLOOKUP($A322,EDC_update!$B$2:$F$450,5,FALSE))</f>
        <v>#N/A</v>
      </c>
      <c r="V322" s="78">
        <f>IF(IFERROR(SEARCH("PBT",P322),99)=99,IF(IFERROR(SEARCH("suspected PBT",S322),99)=99,IF(IFERROR(SEARCH("concluded to be PBT",K322),99)=99,IF(IFERROR(SEARCH("PBT",S322),99)=99,IF(IFERROR(SEARCH("PBT cand",L322),99)=99,IF(IFERROR(SEARCH("PBT",L322),99)=99,IF(IFERROR(SEARCH("persistent, bioackumulative and toxic properties",K322),99)=99,0,Scoring!$E$3),Scoring!$E$3),Scoring!$E$7),Scoring!$E$3),Scoring!$E$5),Scoring!$E$6),Scoring!$E$3)</f>
        <v>0</v>
      </c>
      <c r="W322" s="78">
        <f>IF(IFERROR(SEARCH("vPvB",P322),99)=99,IF(IFERROR(SEARCH("suspected pbt/vPvB",S322),99)=99,IF(IFERROR(SEARCH("vPvB",S322),99)=99,IF(IFERROR(SEARCH("concluded to be a vPvB",S322),99)=99,IF(IFERROR(SEARCH("identified as vPvB",K322),99)=99,IF(IFERROR(SEARCH("concluded to be a vPvB",K322),99)=99,IF(IFERROR(SEARCH("concluded to be both pbt and vPvB",S322),99)=99,IF(IFERROR(SEARCH("concluded to be both pbt and vPvB",K322),99)=99,0,Scoring!$E$5),Scoring!$E$5),Scoring!$E$5),Scoring!$E$5),Scoring!$E$5),Scoring!$E$4),Scoring!$E$6),Scoring!$E$4)</f>
        <v>0</v>
      </c>
      <c r="X322" s="78">
        <f>IF(IFERROR(SEARCH("H410",N322),99)=99,IF(IFERROR(SEARCH("H410",O322),99)=99,IF(IFERROR(SEARCH("H410",Q322),99)=99,IF(IFERROR(SEARCH("H410",M322),99)=99,IF(IFERROR(SEARCH("H410",R322),99)=99,IF(IFERROR(SEARCH("H411",N322),99)=99,IF(IFERROR(SEARCH("H411",O322),99)=99,IF(IFERROR(SEARCH("H411",Q322),99)=99,IF(IFERROR(SEARCH("H411",M322),99)=99,IF(IFERROR(SEARCH("H411",R322),99)=99,IF(IFERROR(SEARCH("H413",N322),99)=99,IF(IFERROR(SEARCH("H413",O322),99)=99,IF(IFERROR(SEARCH("H413",Q322),99)=99,IF(IFERROR(SEARCH("H413",M322),99)=99,IF(IFERROR(SEARCH("H413",R322),99)=99,IF(IFERROR(SEARCH("H412",N322),99)=99,IF(IFERROR(SEARCH("H412",O322),99)=99,IF(IFERROR(SEARCH("H412",Q322),99)=99,IF(IFERROR(SEARCH("H412",M322),99)=99,IF(IFERROR(SEARCH("H412",R322),99)=99,0,Scoring!$E$2),Scoring!$E$2),Scoring!$E$2),Scoring!$E$2),Scoring!$E$2),Scoring!$E$2),Scoring!$E$2),Scoring!$E$2),Scoring!$E$2),Scoring!$E$2),Scoring!$E$2),Scoring!$E$2),Scoring!$E$2),Scoring!$E$2),Scoring!$E$2),Scoring!$E$2),Scoring!$E$2),Scoring!$E$2),Scoring!$E$2),Scoring!$E$2)</f>
        <v>1</v>
      </c>
      <c r="Y322" s="78">
        <f>IF(IFERROR(SEARCH("CMR",K322),99)=99,IF(IFERROR(SEARCH("Suspected CMR",S322),99)=99,IF(IFERROR(SEARCH("CMR",S322),99)=99,0,Scoring!$E$8),Scoring!$E$9),Scoring!$E$8)</f>
        <v>3</v>
      </c>
      <c r="Z322" s="78">
        <f>IF(IFERROR(SEARCH("H350",N322),99)=99,IF(IFERROR(SEARCH("H350",O322),99)=99,IF(IFERROR(SEARCH("H350",Q322),99)=99,IF(IFERROR(SEARCH("H350",M322),99)=99,IF(IFERROR(SEARCH("H350",R322),99)=99,IF(IFERROR(SEARCH("H351",N322),99)=99,IF(IFERROR(SEARCH("H351",O322),99)=99,IF(IFERROR(SEARCH("H351",Q322),99)=99,IF(IFERROR(SEARCH("H351",M322),99)=99,IF(IFERROR(SEARCH("H351",R322),99)=99,IF(IFERROR(SEARCH("carcinogenic",P322),99)=99,IF(IFERROR(SEARCH("suspected carcinogenic",S322),99)=99,0,Scoring!$E$12),Scoring!$E$11),Scoring!$E$10),Scoring!$E$10),Scoring!$E$10),Scoring!$E$10),Scoring!$E$10),Scoring!$E$10),Scoring!$E$10),Scoring!$E$10),Scoring!$E$10),Scoring!$E$10)</f>
        <v>1</v>
      </c>
      <c r="AA322" s="78">
        <f>IF(IFERROR(SEARCH("H340",N322),99)=99,IF(IFERROR(SEARCH("H340",O322),99)=99,IF(IFERROR(SEARCH("H340",Q322),99)=99,IF(IFERROR(SEARCH("H340",M322),99)=99,IF(IFERROR(SEARCH("H340",R322),99)=99,IF(IFERROR(SEARCH("H341",N322),99)=99,IF(IFERROR(SEARCH("H341",O322),99)=99,IF(IFERROR(SEARCH("H341",Q322),99)=99,IF(IFERROR(SEARCH("H341",M322),99)=99,IF(IFERROR(SEARCH("H341",R322),99)=99,IF(IFERROR(SEARCH("mutagenic",P322),99)=99,IF(IFERROR(SEARCH("suspected mutagenic",S322),99)=99,0,Scoring!$E$15),Scoring!$E$14),Scoring!$E$13),Scoring!$E$13),Scoring!$E$13),Scoring!$E$13),Scoring!$E$13),Scoring!$E$13),Scoring!$E$13),Scoring!$E$13),Scoring!$E$13),Scoring!$E$13)</f>
        <v>1</v>
      </c>
      <c r="AB322" s="78">
        <f>IF(IFERROR(SEARCH("H360",N322),99)=99,IF(IFERROR(SEARCH("H360",O322),99)=99,IF(IFERROR(SEARCH("H360",Q322),99)=99,IF(IFERROR(SEARCH("H360",M322),99)=99,IF(IFERROR(SEARCH("H360",R322),99)=99,IF(IFERROR(SEARCH("H361",N322),99)=99,IF(IFERROR(SEARCH("H361",O322),99)=99,IF(IFERROR(SEARCH("H361",Q322),99)=99,IF(IFERROR(SEARCH("H361",M322),99)=99,IF(IFERROR(SEARCH("H361",R322),99)=99,IF(IFERROR(SEARCH("reproduction",P322),99)=99,IF(IFERROR(SEARCH("suspected reprotoxic",S322),99)=99,IF(IFERROR(SEARCH("reprotoxic",S322),99)=99,IF(IFERROR(SEARCH("reprotoxic",K322),99)=99,0,Scoring!$E$18),Scoring!$E$18),Scoring!$E$19),Scoring!$E$17),Scoring!$E$16),Scoring!$E$16),Scoring!$E$16),Scoring!$E$16),Scoring!$E$16),Scoring!$E$16),Scoring!$E$16),Scoring!$E$16),Scoring!$E$16),Scoring!$E$16)</f>
        <v>1</v>
      </c>
      <c r="AC322" s="78">
        <f>IF(IFERROR(SEARCH("57f",L322),99)=99,IF(IFERROR(SEARCH("57(f)",P322),99)=99,0,Scoring!$E$20),Scoring!$E$20)</f>
        <v>0</v>
      </c>
      <c r="AD322" s="78">
        <f>IF(IFERROR(SEARCH("CAT1",T322),99)=99,IF(IFERROR(SEARCH("CAT2",T322),99)=99,IF(IFERROR(SEARCH("CAT3",T322),99)=99,IF(IFERROR(SEARCH("concluded to be endocrine",K322),99)=99,IF(IFERROR(SEARCH("categorised as endocrine",K322),99)=99,IF(IFERROR(SEARCH("endocrine disrupting",P322),99)=99,IF(IFERROR(SEARCH("endocrine disrupting",K322),99)=99,IF(IFERROR(SEARCH("suspected endocrine",S322),99)=99,IF(IFERROR(SEARCH("potential endocrine",S322),99)=99,0,Scoring!$E$25),Scoring!$E$25),Scoring!$E$24),Scoring!$E$24),Scoring!$E$24),Scoring!$E$24),Scoring!$E$23),Scoring!$E$22),Scoring!$E$21)</f>
        <v>0</v>
      </c>
      <c r="AE322" s="78">
        <f>IF(IFERROR(SEARCH("suspected sensitiser",S322),99)=99,IF(IFERROR(SEARCH("sensitiser",S322),99)=99,IF(IFERROR(SEARCH("other hazard based concern",S322),99)=99,0,Scoring!$E$28),Scoring!$E$26),Scoring!$E$27)</f>
        <v>0</v>
      </c>
      <c r="AF322" s="78">
        <f>IF(IFERROR(M322,1)=1,IF(IFERROR(N322,1)=1,IF(IFERROR(O322,1)=1,IF(IFERROR(Q322,1)=1,IF(IFERROR(R322,1)=1,IF(IFERROR(T322,1)=1,IF(IFERROR(K322,1)=1,IF(IFERROR(P322,1)=1,IF(IFERROR(S322,1)=1,Scoring!$E$29,0),0),0),0),0),0),0),0),0)</f>
        <v>0</v>
      </c>
      <c r="AG322" s="78">
        <f t="shared" ref="AG322:AG385" si="34">V322+W322+X322+AD322+AE322+AF322+IF(Y322&gt;0,Y322,SUM(Z322:AB322))+AC322</f>
        <v>4</v>
      </c>
      <c r="AI322" s="93"/>
      <c r="AJ322" s="94"/>
      <c r="AK322" s="76"/>
      <c r="AL322" s="75"/>
      <c r="AN322" s="79"/>
      <c r="AO322" s="79"/>
      <c r="AP322" s="79"/>
      <c r="AQ322" s="79"/>
      <c r="AR322" s="79"/>
      <c r="AS322" s="78"/>
      <c r="AU322" s="79">
        <f>IF(IFERROR(F322,99)=99,IF(IFERROR(G322,99)=99,IF(IFERROR(H322,99)=99,IF(IFERROR(I322,99)=99,IF(IFERROR(E322,99)=99,IF(IFERROR(J322,99)=99,0,Scoring!$B$7),Scoring!$B$3),Scoring!$B$2),Scoring!$B$6),Scoring!$B$5),Scoring!$B$4)</f>
        <v>0.3</v>
      </c>
      <c r="AV322" s="78">
        <f t="shared" ref="AV322:AV385" si="35">AG322*AU322</f>
        <v>1.2</v>
      </c>
      <c r="AW322" s="78"/>
      <c r="AX322" s="66"/>
      <c r="AY322" s="78"/>
      <c r="AZ322" s="76"/>
      <c r="BA322" s="76"/>
      <c r="BB322" s="76"/>
    </row>
    <row r="323" spans="1:54" x14ac:dyDescent="0.25">
      <c r="A323" s="77" t="s">
        <v>7644</v>
      </c>
      <c r="B323" s="76" t="str">
        <f t="shared" si="33"/>
        <v>400-340-3</v>
      </c>
      <c r="C323" s="77" t="s">
        <v>2426</v>
      </c>
      <c r="D323" s="77" t="s">
        <v>2427</v>
      </c>
      <c r="E323" s="76" t="str">
        <f>IF(C323="-",IF(A323="-",VLOOKUP(D323,'sin-list 180320_update'!$C$2:$C$835,1,FALSE),VLOOKUP(A323,'sin-list 180320_update'!$A$2:$A$835,1,FALSE)),VLOOKUP(C323,'sin-list 180320_update'!$B$2:$B$835,1,FALSE))</f>
        <v>400-340-3</v>
      </c>
      <c r="F323" s="76" t="e">
        <f>IF($C323="-",IF($A323="-",VLOOKUP($D323,'REACH Bilaga XVII_update'!$A$5:$A$131,1,FALSE),VLOOKUP($A323,'REACH Bilaga XVII_update'!$C$5:$C$131,1,FALSE)),VLOOKUP($C323,'REACH Bilaga XVII_update'!$B$5:$B$131,1,FALSE))</f>
        <v>#N/A</v>
      </c>
      <c r="G323" s="76" t="e">
        <f>IF($C323="-",IF($A323="-",VLOOKUP($D323,' REACH Bilaga 59_update'!$A$5:$A$210,1,FALSE),VLOOKUP($A323,' REACH Bilaga 59_update'!$D$5:$D$210,1,FALSE)),VLOOKUP($C323,' REACH Bilaga 59_update'!$C$5:$C$210,1,FALSE))</f>
        <v>#N/A</v>
      </c>
      <c r="H323" s="76" t="e">
        <f>IF($C323="-",IF($A323="-",VLOOKUP($D323,'REACH Bilaga XIV_update'!$A$5:$A$110,1,FALSE),VLOOKUP($A323,'REACH Bilaga XIV_update'!$D$5:$D$110,1,FALSE)),VLOOKUP($C323,'REACH Bilaga XIV_update'!$C$5:$C$110,1,FALSE))</f>
        <v>#N/A</v>
      </c>
      <c r="I323" s="76" t="e">
        <f>IF($C323="-",IF($A323="-",VLOOKUP($D323,CoRAP_update!$A$5:$A$376,1,FALSE),VLOOKUP($A323,CoRAP_update!$D$5:$D$376,1,FALSE)),VLOOKUP($C323,CoRAP_update!$C$5:$C$376,1,FALSE))</f>
        <v>#N/A</v>
      </c>
      <c r="J323" s="76" t="e">
        <f>IF($C323="-",IF($A323="-",VLOOKUP($D323,EDC_update!$C$2:$C$450,1,FALSE),VLOOKUP($A323,EDC_update!$B$2:$B$450,1,FALSE)),VLOOKUP($C323,EDC_update!$L$2:$L$450,1,FALSE))</f>
        <v>#N/A</v>
      </c>
      <c r="K323" s="76" t="str">
        <f>IF($C323="-",IF($A323="-",IF(VLOOKUP($D323,'sin-list 180320_update'!$C$2:$S$835,3,FALSE)="",NA(),VLOOKUP($D323,'sin-list 180320_update'!$C$2:$S$835,3,FALSE)),IF(VLOOKUP($A323,'sin-list 180320_update'!$A$2:$S$835,5,FALSE)="",NA(),VLOOKUP($A323,'sin-list 180320_update'!$A$2:$S$835,5,FALSE))),IF(VLOOKUP($C323,'sin-list 180320_update'!$B$2:$S$835,4,FALSE)="",NA(),VLOOKUP($C323,'sin-list 180320_update'!$B$2:$S$835,4,FALSE)))</f>
        <v>Classified CMR according to Annex VI of Regulation 1272/2008</v>
      </c>
      <c r="L323" s="76" t="str">
        <f>IF($C323="-",IF($A323="-",VLOOKUP($D323,'sin-list 180320_update'!$C$2:$S$835,6,FALSE),VLOOKUP($A323,'sin-list 180320_update'!$A$2:$S$835,8,FALSE)),VLOOKUP($C323,'sin-list 180320_update'!$B$2:$S$835,7,FALSE))</f>
        <v>Carc. 1B
Aquatic Chronic 4</v>
      </c>
      <c r="M323" s="76" t="str">
        <f>IF($C323="-",IF($A323="-",IF(VLOOKUP($D323,'sin-list 180320_update'!$C$2:$S$835,8,FALSE)="",NA(),VLOOKUP($D323,'sin-list 180320_update'!$C$2:$S$835,8,FALSE)),IF(VLOOKUP($A323,'sin-list 180320_update'!$A$2:$S$835,10,FALSE)="",NA(),VLOOKUP($A323,'sin-list 180320_update'!$A$2:$S$835,10,FALSE))),IF(VLOOKUP($C323,'sin-list 180320_update'!$B$2:$S$835,9,FALSE)="",NA(),VLOOKUP($C323,'sin-list 180320_update'!$B$2:$S$835,9,FALSE)))</f>
        <v>H350
H413</v>
      </c>
      <c r="N323" s="76" t="e">
        <f>IF($C323="-",IF($A323="-",IF(VLOOKUP($D323,'REACH Bilaga XVII_update'!$A$5:$E$131,4,FALSE)="",NA(),VLOOKUP($D323,'REACH Bilaga XVII_update'!$A$5:$E$131,4,FALSE)),IF(VLOOKUP($A323,'REACH Bilaga XVII_update'!$C$5:$D$131,2,FALSE)="",NA(),VLOOKUP($A323,'REACH Bilaga XVII_update'!$C$5:$D$131,2,FALSE))),IF(VLOOKUP($C323,'REACH Bilaga XVII_update'!$B$5:$D$131,3,FALSE)="",NA(),VLOOKUP($C323,'REACH Bilaga XVII_update'!$B$5:$D$131,3,FALSE)))</f>
        <v>#N/A</v>
      </c>
      <c r="O323" s="76" t="e">
        <f>IF($C323="-",IF($A323="-",IF(VLOOKUP($D323,' REACH Bilaga 59_update'!$A$5:$E$210,5,FALSE)="",NA(),VLOOKUP($D323,' REACH Bilaga 59_update'!$A$5:$E$210,5,FALSE)),IF(VLOOKUP($A323,' REACH Bilaga 59_update'!$D$5:$E$210,2,FALSE)="",NA(),VLOOKUP($A323,' REACH Bilaga 59_update'!$D$5:$E$210,2,FALSE))),IF(VLOOKUP($C323,' REACH Bilaga 59_update'!$C$5:$E$210,3,FALSE)="",NA(),VLOOKUP($C323,' REACH Bilaga 59_update'!$C$5:$E$210,3,FALSE)))</f>
        <v>#N/A</v>
      </c>
      <c r="P323" s="76" t="e">
        <f>IF(C323="-",IF(A323="-",IFERROR(VLOOKUP($D323,' REACH Bilaga 59_update'!$A$5:$F$210,MATCH(Sammanfattning!P$1,' REACH Bilaga 59_update'!$A$4:$F$4,0),FALSE),VLOOKUP($D323,'REACH Bilaga XIV_update'!$A$4:$H$110,MATCH(Sammanfattning!P$1,'REACH Bilaga XIV_update'!$A$4:$H$4,0),FALSE)),IFERROR(VLOOKUP($A323,' REACH Bilaga 59_update'!$D$5:$F$210,MATCH(Sammanfattning!P$1,' REACH Bilaga 59_update'!$D$4:$F$4,0),FALSE),VLOOKUP($A323,'REACH Bilaga XIV_update'!$D$4:$H$110,MATCH(Sammanfattning!P$1,'REACH Bilaga XIV_update'!$D$4:$H$4,0),FALSE))),IFERROR(VLOOKUP($C323,' REACH Bilaga 59_update'!$C$5:$F$210,MATCH(Sammanfattning!P$1,' REACH Bilaga 59_update'!$C$4:$F$4,0),FALSE),VLOOKUP($C323,'REACH Bilaga XIV_update'!$C$4:$H$110,MATCH(Sammanfattning!P$1,'REACH Bilaga XIV_update'!$C$4:$H$4,0),FALSE)))</f>
        <v>#N/A</v>
      </c>
      <c r="Q323" s="76" t="e">
        <f>IF($C323="-",IF($A323="-",IF(VLOOKUP($D323,'REACH Bilaga XIV_update'!$A$5:$I$110,9,FALSE)="",NA(),VLOOKUP($D323,'REACH Bilaga XIV_update'!$A$5:$I$110,9,FALSE)),IF(VLOOKUP($A323,'REACH Bilaga XIV_update'!$D$5:$I$110,6,FALSE)="",NA(),VLOOKUP($A323,'REACH Bilaga XIV_update'!$D$5:$I$110,6,FALSE))),IF(VLOOKUP($C323,'REACH Bilaga XIV_update'!$C$5:$I$110,7,FALSE)="",NA(),VLOOKUP($C323,'REACH Bilaga XIV_update'!$C$5:$I$110,7,FALSE)))</f>
        <v>#N/A</v>
      </c>
      <c r="R323" s="76" t="e">
        <f>IF($C323="-",IF($A323="-",IF(VLOOKUP($D323,CoRAP_update!$A$5:$O$376,15,FALSE)="",NA(),VLOOKUP($D323,CoRAP_update!$A$5:$O$376,15,FALSE)),IF(VLOOKUP($A323,CoRAP_update!$D$5:$O$376,12,FALSE)="",NA(),VLOOKUP($A323,CoRAP_update!$D$5:$O$376,12,FALSE))),IF(VLOOKUP($C323,CoRAP_update!$C$5:$O$376,13,FALSE)="",NA(),VLOOKUP($C323,CoRAP_update!$C$5:$O$376,13,FALSE)))</f>
        <v>#N/A</v>
      </c>
      <c r="S323" s="144" t="e">
        <f>IF($C323="-",IF($A323="-",VLOOKUP($D323,CoRAP_update!$A$5:$J$376,MATCH(Sammanfattning!S$1,CoRAP_update!$A$4:$J$4,0),FALSE),VLOOKUP($A323,CoRAP_update!$D$5:$J$376,MATCH(Sammanfattning!S$1,CoRAP_update!$D$4:$J$4,0),FALSE)),VLOOKUP($C323,CoRAP_update!$C$5:$J$376,MATCH(Sammanfattning!S$1,CoRAP_update!$C$4:$J$4,0),FALSE))</f>
        <v>#N/A</v>
      </c>
      <c r="T323" s="76" t="e">
        <f>IF($A323="-",VLOOKUP($D323,EDC_update!$C$2:$F$450,4,FALSE),VLOOKUP($A323,EDC_update!$B$2:$F$450,5,FALSE))</f>
        <v>#N/A</v>
      </c>
      <c r="V323" s="78">
        <f>IF(IFERROR(SEARCH("PBT",P323),99)=99,IF(IFERROR(SEARCH("suspected PBT",S323),99)=99,IF(IFERROR(SEARCH("concluded to be PBT",K323),99)=99,IF(IFERROR(SEARCH("PBT",S323),99)=99,IF(IFERROR(SEARCH("PBT cand",L323),99)=99,IF(IFERROR(SEARCH("PBT",L323),99)=99,IF(IFERROR(SEARCH("persistent, bioackumulative and toxic properties",K323),99)=99,0,Scoring!$E$3),Scoring!$E$3),Scoring!$E$7),Scoring!$E$3),Scoring!$E$5),Scoring!$E$6),Scoring!$E$3)</f>
        <v>0</v>
      </c>
      <c r="W323" s="78">
        <f>IF(IFERROR(SEARCH("vPvB",P323),99)=99,IF(IFERROR(SEARCH("suspected pbt/vPvB",S323),99)=99,IF(IFERROR(SEARCH("vPvB",S323),99)=99,IF(IFERROR(SEARCH("concluded to be a vPvB",S323),99)=99,IF(IFERROR(SEARCH("identified as vPvB",K323),99)=99,IF(IFERROR(SEARCH("concluded to be a vPvB",K323),99)=99,IF(IFERROR(SEARCH("concluded to be both pbt and vPvB",S323),99)=99,IF(IFERROR(SEARCH("concluded to be both pbt and vPvB",K323),99)=99,0,Scoring!$E$5),Scoring!$E$5),Scoring!$E$5),Scoring!$E$5),Scoring!$E$5),Scoring!$E$4),Scoring!$E$6),Scoring!$E$4)</f>
        <v>0</v>
      </c>
      <c r="X323" s="78">
        <f>IF(IFERROR(SEARCH("H410",N323),99)=99,IF(IFERROR(SEARCH("H410",O323),99)=99,IF(IFERROR(SEARCH("H410",Q323),99)=99,IF(IFERROR(SEARCH("H410",M323),99)=99,IF(IFERROR(SEARCH("H410",R323),99)=99,IF(IFERROR(SEARCH("H411",N323),99)=99,IF(IFERROR(SEARCH("H411",O323),99)=99,IF(IFERROR(SEARCH("H411",Q323),99)=99,IF(IFERROR(SEARCH("H411",M323),99)=99,IF(IFERROR(SEARCH("H411",R323),99)=99,IF(IFERROR(SEARCH("H413",N323),99)=99,IF(IFERROR(SEARCH("H413",O323),99)=99,IF(IFERROR(SEARCH("H413",Q323),99)=99,IF(IFERROR(SEARCH("H413",M323),99)=99,IF(IFERROR(SEARCH("H413",R323),99)=99,IF(IFERROR(SEARCH("H412",N323),99)=99,IF(IFERROR(SEARCH("H412",O323),99)=99,IF(IFERROR(SEARCH("H412",Q323),99)=99,IF(IFERROR(SEARCH("H412",M323),99)=99,IF(IFERROR(SEARCH("H412",R323),99)=99,0,Scoring!$E$2),Scoring!$E$2),Scoring!$E$2),Scoring!$E$2),Scoring!$E$2),Scoring!$E$2),Scoring!$E$2),Scoring!$E$2),Scoring!$E$2),Scoring!$E$2),Scoring!$E$2),Scoring!$E$2),Scoring!$E$2),Scoring!$E$2),Scoring!$E$2),Scoring!$E$2),Scoring!$E$2),Scoring!$E$2),Scoring!$E$2),Scoring!$E$2)</f>
        <v>1</v>
      </c>
      <c r="Y323" s="78">
        <f>IF(IFERROR(SEARCH("CMR",K323),99)=99,IF(IFERROR(SEARCH("Suspected CMR",S323),99)=99,IF(IFERROR(SEARCH("CMR",S323),99)=99,0,Scoring!$E$8),Scoring!$E$9),Scoring!$E$8)</f>
        <v>3</v>
      </c>
      <c r="Z323" s="78">
        <f>IF(IFERROR(SEARCH("H350",N323),99)=99,IF(IFERROR(SEARCH("H350",O323),99)=99,IF(IFERROR(SEARCH("H350",Q323),99)=99,IF(IFERROR(SEARCH("H350",M323),99)=99,IF(IFERROR(SEARCH("H350",R323),99)=99,IF(IFERROR(SEARCH("H351",N323),99)=99,IF(IFERROR(SEARCH("H351",O323),99)=99,IF(IFERROR(SEARCH("H351",Q323),99)=99,IF(IFERROR(SEARCH("H351",M323),99)=99,IF(IFERROR(SEARCH("H351",R323),99)=99,IF(IFERROR(SEARCH("carcinogenic",P323),99)=99,IF(IFERROR(SEARCH("suspected carcinogenic",S323),99)=99,0,Scoring!$E$12),Scoring!$E$11),Scoring!$E$10),Scoring!$E$10),Scoring!$E$10),Scoring!$E$10),Scoring!$E$10),Scoring!$E$10),Scoring!$E$10),Scoring!$E$10),Scoring!$E$10),Scoring!$E$10)</f>
        <v>1</v>
      </c>
      <c r="AA323" s="78">
        <f>IF(IFERROR(SEARCH("H340",N323),99)=99,IF(IFERROR(SEARCH("H340",O323),99)=99,IF(IFERROR(SEARCH("H340",Q323),99)=99,IF(IFERROR(SEARCH("H340",M323),99)=99,IF(IFERROR(SEARCH("H340",R323),99)=99,IF(IFERROR(SEARCH("H341",N323),99)=99,IF(IFERROR(SEARCH("H341",O323),99)=99,IF(IFERROR(SEARCH("H341",Q323),99)=99,IF(IFERROR(SEARCH("H341",M323),99)=99,IF(IFERROR(SEARCH("H341",R323),99)=99,IF(IFERROR(SEARCH("mutagenic",P323),99)=99,IF(IFERROR(SEARCH("suspected mutagenic",S323),99)=99,0,Scoring!$E$15),Scoring!$E$14),Scoring!$E$13),Scoring!$E$13),Scoring!$E$13),Scoring!$E$13),Scoring!$E$13),Scoring!$E$13),Scoring!$E$13),Scoring!$E$13),Scoring!$E$13),Scoring!$E$13)</f>
        <v>0</v>
      </c>
      <c r="AB323" s="78">
        <f>IF(IFERROR(SEARCH("H360",N323),99)=99,IF(IFERROR(SEARCH("H360",O323),99)=99,IF(IFERROR(SEARCH("H360",Q323),99)=99,IF(IFERROR(SEARCH("H360",M323),99)=99,IF(IFERROR(SEARCH("H360",R323),99)=99,IF(IFERROR(SEARCH("H361",N323),99)=99,IF(IFERROR(SEARCH("H361",O323),99)=99,IF(IFERROR(SEARCH("H361",Q323),99)=99,IF(IFERROR(SEARCH("H361",M323),99)=99,IF(IFERROR(SEARCH("H361",R323),99)=99,IF(IFERROR(SEARCH("reproduction",P323),99)=99,IF(IFERROR(SEARCH("suspected reprotoxic",S323),99)=99,IF(IFERROR(SEARCH("reprotoxic",S323),99)=99,IF(IFERROR(SEARCH("reprotoxic",K323),99)=99,0,Scoring!$E$18),Scoring!$E$18),Scoring!$E$19),Scoring!$E$17),Scoring!$E$16),Scoring!$E$16),Scoring!$E$16),Scoring!$E$16),Scoring!$E$16),Scoring!$E$16),Scoring!$E$16),Scoring!$E$16),Scoring!$E$16),Scoring!$E$16)</f>
        <v>0</v>
      </c>
      <c r="AC323" s="78">
        <f>IF(IFERROR(SEARCH("57f",L323),99)=99,IF(IFERROR(SEARCH("57(f)",P323),99)=99,0,Scoring!$E$20),Scoring!$E$20)</f>
        <v>0</v>
      </c>
      <c r="AD323" s="78">
        <f>IF(IFERROR(SEARCH("CAT1",T323),99)=99,IF(IFERROR(SEARCH("CAT2",T323),99)=99,IF(IFERROR(SEARCH("CAT3",T323),99)=99,IF(IFERROR(SEARCH("concluded to be endocrine",K323),99)=99,IF(IFERROR(SEARCH("categorised as endocrine",K323),99)=99,IF(IFERROR(SEARCH("endocrine disrupting",P323),99)=99,IF(IFERROR(SEARCH("endocrine disrupting",K323),99)=99,IF(IFERROR(SEARCH("suspected endocrine",S323),99)=99,IF(IFERROR(SEARCH("potential endocrine",S323),99)=99,0,Scoring!$E$25),Scoring!$E$25),Scoring!$E$24),Scoring!$E$24),Scoring!$E$24),Scoring!$E$24),Scoring!$E$23),Scoring!$E$22),Scoring!$E$21)</f>
        <v>0</v>
      </c>
      <c r="AE323" s="78">
        <f>IF(IFERROR(SEARCH("suspected sensitiser",S323),99)=99,IF(IFERROR(SEARCH("sensitiser",S323),99)=99,IF(IFERROR(SEARCH("other hazard based concern",S323),99)=99,0,Scoring!$E$28),Scoring!$E$26),Scoring!$E$27)</f>
        <v>0</v>
      </c>
      <c r="AF323" s="78">
        <f>IF(IFERROR(M323,1)=1,IF(IFERROR(N323,1)=1,IF(IFERROR(O323,1)=1,IF(IFERROR(Q323,1)=1,IF(IFERROR(R323,1)=1,IF(IFERROR(T323,1)=1,IF(IFERROR(K323,1)=1,IF(IFERROR(P323,1)=1,IF(IFERROR(S323,1)=1,Scoring!$E$29,0),0),0),0),0),0),0),0),0)</f>
        <v>0</v>
      </c>
      <c r="AG323" s="78">
        <f t="shared" si="34"/>
        <v>4</v>
      </c>
      <c r="AI323" s="93"/>
      <c r="AJ323" s="94"/>
      <c r="AK323" s="76"/>
      <c r="AL323" s="75"/>
      <c r="AN323" s="79"/>
      <c r="AO323" s="79"/>
      <c r="AP323" s="79"/>
      <c r="AQ323" s="79"/>
      <c r="AR323" s="79"/>
      <c r="AS323" s="78"/>
      <c r="AU323" s="79">
        <f>IF(IFERROR(F323,99)=99,IF(IFERROR(G323,99)=99,IF(IFERROR(H323,99)=99,IF(IFERROR(I323,99)=99,IF(IFERROR(E323,99)=99,IF(IFERROR(J323,99)=99,0,Scoring!$B$7),Scoring!$B$3),Scoring!$B$2),Scoring!$B$6),Scoring!$B$5),Scoring!$B$4)</f>
        <v>0.3</v>
      </c>
      <c r="AV323" s="78">
        <f t="shared" si="35"/>
        <v>1.2</v>
      </c>
      <c r="AW323" s="78"/>
      <c r="AX323" s="66"/>
      <c r="AY323" s="78"/>
      <c r="AZ323" s="76"/>
      <c r="BA323" s="76"/>
      <c r="BB323" s="76"/>
    </row>
    <row r="324" spans="1:54" x14ac:dyDescent="0.25">
      <c r="A324" s="77" t="s">
        <v>6589</v>
      </c>
      <c r="B324" s="76" t="str">
        <f t="shared" si="33"/>
        <v>400-600-6</v>
      </c>
      <c r="C324" s="77" t="s">
        <v>2116</v>
      </c>
      <c r="D324" s="77" t="s">
        <v>2117</v>
      </c>
      <c r="E324" s="76" t="str">
        <f>IF(C324="-",IF(A324="-",VLOOKUP(D324,'sin-list 180320_update'!$C$2:$C$835,1,FALSE),VLOOKUP(A324,'sin-list 180320_update'!$A$2:$A$835,1,FALSE)),VLOOKUP(C324,'sin-list 180320_update'!$B$2:$B$835,1,FALSE))</f>
        <v>400-600-6</v>
      </c>
      <c r="F324" s="76" t="e">
        <f>IF($C324="-",IF($A324="-",VLOOKUP($D324,'REACH Bilaga XVII_update'!$A$5:$A$131,1,FALSE),VLOOKUP($A324,'REACH Bilaga XVII_update'!$C$5:$C$131,1,FALSE)),VLOOKUP($C324,'REACH Bilaga XVII_update'!$B$5:$B$131,1,FALSE))</f>
        <v>#N/A</v>
      </c>
      <c r="G324" s="76" t="str">
        <f>IF($C324="-",IF($A324="-",VLOOKUP($D324,' REACH Bilaga 59_update'!$A$5:$A$210,1,FALSE),VLOOKUP($A324,' REACH Bilaga 59_update'!$D$5:$D$210,1,FALSE)),VLOOKUP($C324,' REACH Bilaga 59_update'!$C$5:$C$210,1,FALSE))</f>
        <v>400-600-6</v>
      </c>
      <c r="H324" s="76" t="e">
        <f>IF($C324="-",IF($A324="-",VLOOKUP($D324,'REACH Bilaga XIV_update'!$A$5:$A$110,1,FALSE),VLOOKUP($A324,'REACH Bilaga XIV_update'!$D$5:$D$110,1,FALSE)),VLOOKUP($C324,'REACH Bilaga XIV_update'!$C$5:$C$110,1,FALSE))</f>
        <v>#N/A</v>
      </c>
      <c r="I324" s="76" t="e">
        <f>IF($C324="-",IF($A324="-",VLOOKUP($D324,CoRAP_update!$A$5:$A$376,1,FALSE),VLOOKUP($A324,CoRAP_update!$D$5:$D$376,1,FALSE)),VLOOKUP($C324,CoRAP_update!$C$5:$C$376,1,FALSE))</f>
        <v>#N/A</v>
      </c>
      <c r="J324" s="76" t="e">
        <f>IF($C324="-",IF($A324="-",VLOOKUP($D324,EDC_update!$C$2:$C$450,1,FALSE),VLOOKUP($A324,EDC_update!$B$2:$B$450,1,FALSE)),VLOOKUP($C324,EDC_update!$L$2:$L$450,1,FALSE))</f>
        <v>#N/A</v>
      </c>
      <c r="K324" s="76" t="str">
        <f>IF($C324="-",IF($A324="-",IF(VLOOKUP($D324,'sin-list 180320_update'!$C$2:$S$835,3,FALSE)="",NA(),VLOOKUP($D324,'sin-list 180320_update'!$C$2:$S$835,3,FALSE)),IF(VLOOKUP($A324,'sin-list 180320_update'!$A$2:$S$835,5,FALSE)="",NA(),VLOOKUP($A324,'sin-list 180320_update'!$A$2:$S$835,5,FALSE))),IF(VLOOKUP($C324,'sin-list 180320_update'!$B$2:$S$835,4,FALSE)="",NA(),VLOOKUP($C324,'sin-list 180320_update'!$B$2:$S$835,4,FALSE)))</f>
        <v>Substance is agreed by RAC to be a classified CMR according to Annex VI of Regulation 1272/2008, however it is not yet formally included.</v>
      </c>
      <c r="L324" s="76" t="str">
        <f>IF($C324="-",IF($A324="-",VLOOKUP($D324,'sin-list 180320_update'!$C$2:$S$835,6,FALSE),VLOOKUP($A324,'sin-list 180320_update'!$A$2:$S$835,8,FALSE)),VLOOKUP($C324,'sin-list 180320_update'!$B$2:$S$835,7,FALSE))</f>
        <v>Repr. 1B Acute Tox. 4 *Aquatic Chronic 2</v>
      </c>
      <c r="M324" s="76" t="str">
        <f>IF($C324="-",IF($A324="-",IF(VLOOKUP($D324,'sin-list 180320_update'!$C$2:$S$835,8,FALSE)="",NA(),VLOOKUP($D324,'sin-list 180320_update'!$C$2:$S$835,8,FALSE)),IF(VLOOKUP($A324,'sin-list 180320_update'!$A$2:$S$835,10,FALSE)="",NA(),VLOOKUP($A324,'sin-list 180320_update'!$A$2:$S$835,10,FALSE))),IF(VLOOKUP($C324,'sin-list 180320_update'!$B$2:$S$835,9,FALSE)="",NA(),VLOOKUP($C324,'sin-list 180320_update'!$B$2:$S$835,9,FALSE)))</f>
        <v>H360FD H302 H411</v>
      </c>
      <c r="N324" s="76" t="e">
        <f>IF($C324="-",IF($A324="-",IF(VLOOKUP($D324,'REACH Bilaga XVII_update'!$A$5:$E$131,4,FALSE)="",NA(),VLOOKUP($D324,'REACH Bilaga XVII_update'!$A$5:$E$131,4,FALSE)),IF(VLOOKUP($A324,'REACH Bilaga XVII_update'!$C$5:$D$131,2,FALSE)="",NA(),VLOOKUP($A324,'REACH Bilaga XVII_update'!$C$5:$D$131,2,FALSE))),IF(VLOOKUP($C324,'REACH Bilaga XVII_update'!$B$5:$D$131,3,FALSE)="",NA(),VLOOKUP($C324,'REACH Bilaga XVII_update'!$B$5:$D$131,3,FALSE)))</f>
        <v>#N/A</v>
      </c>
      <c r="O324" s="76" t="str">
        <f>IF($C324="-",IF($A324="-",IF(VLOOKUP($D324,' REACH Bilaga 59_update'!$A$5:$E$210,5,FALSE)="",NA(),VLOOKUP($D324,' REACH Bilaga 59_update'!$A$5:$E$210,5,FALSE)),IF(VLOOKUP($A324,' REACH Bilaga 59_update'!$D$5:$E$210,2,FALSE)="",NA(),VLOOKUP($A324,' REACH Bilaga 59_update'!$D$5:$E$210,2,FALSE))),IF(VLOOKUP($C324,' REACH Bilaga 59_update'!$C$5:$E$210,3,FALSE)="",NA(),VLOOKUP($C324,' REACH Bilaga 59_update'!$C$5:$E$210,3,FALSE)))</f>
        <v>H360FD H302 H411</v>
      </c>
      <c r="P324" s="76" t="str">
        <f>IF(C324="-",IF(A324="-",IFERROR(VLOOKUP($D324,' REACH Bilaga 59_update'!$A$5:$F$210,MATCH(Sammanfattning!P$1,' REACH Bilaga 59_update'!$A$4:$F$4,0),FALSE),VLOOKUP($D324,'REACH Bilaga XIV_update'!$A$4:$H$110,MATCH(Sammanfattning!P$1,'REACH Bilaga XIV_update'!$A$4:$H$4,0),FALSE)),IFERROR(VLOOKUP($A324,' REACH Bilaga 59_update'!$D$5:$F$210,MATCH(Sammanfattning!P$1,' REACH Bilaga 59_update'!$D$4:$F$4,0),FALSE),VLOOKUP($A324,'REACH Bilaga XIV_update'!$D$4:$H$110,MATCH(Sammanfattning!P$1,'REACH Bilaga XIV_update'!$D$4:$H$4,0),FALSE))),IFERROR(VLOOKUP($C324,' REACH Bilaga 59_update'!$C$5:$F$210,MATCH(Sammanfattning!P$1,' REACH Bilaga 59_update'!$C$4:$F$4,0),FALSE),VLOOKUP($C324,'REACH Bilaga XIV_update'!$C$4:$H$110,MATCH(Sammanfattning!P$1,'REACH Bilaga XIV_update'!$C$4:$H$4,0),FALSE)))</f>
        <v>Toxic for reproduction (Article 57c)</v>
      </c>
      <c r="Q324" s="76" t="e">
        <f>IF($C324="-",IF($A324="-",IF(VLOOKUP($D324,'REACH Bilaga XIV_update'!$A$5:$I$110,9,FALSE)="",NA(),VLOOKUP($D324,'REACH Bilaga XIV_update'!$A$5:$I$110,9,FALSE)),IF(VLOOKUP($A324,'REACH Bilaga XIV_update'!$D$5:$I$110,6,FALSE)="",NA(),VLOOKUP($A324,'REACH Bilaga XIV_update'!$D$5:$I$110,6,FALSE))),IF(VLOOKUP($C324,'REACH Bilaga XIV_update'!$C$5:$I$110,7,FALSE)="",NA(),VLOOKUP($C324,'REACH Bilaga XIV_update'!$C$5:$I$110,7,FALSE)))</f>
        <v>#N/A</v>
      </c>
      <c r="R324" s="76" t="e">
        <f>IF($C324="-",IF($A324="-",IF(VLOOKUP($D324,CoRAP_update!$A$5:$O$376,15,FALSE)="",NA(),VLOOKUP($D324,CoRAP_update!$A$5:$O$376,15,FALSE)),IF(VLOOKUP($A324,CoRAP_update!$D$5:$O$376,12,FALSE)="",NA(),VLOOKUP($A324,CoRAP_update!$D$5:$O$376,12,FALSE))),IF(VLOOKUP($C324,CoRAP_update!$C$5:$O$376,13,FALSE)="",NA(),VLOOKUP($C324,CoRAP_update!$C$5:$O$376,13,FALSE)))</f>
        <v>#N/A</v>
      </c>
      <c r="S324" s="144" t="e">
        <f>IF($C324="-",IF($A324="-",VLOOKUP($D324,CoRAP_update!$A$5:$J$376,MATCH(Sammanfattning!S$1,CoRAP_update!$A$4:$J$4,0),FALSE),VLOOKUP($A324,CoRAP_update!$D$5:$J$376,MATCH(Sammanfattning!S$1,CoRAP_update!$D$4:$J$4,0),FALSE)),VLOOKUP($C324,CoRAP_update!$C$5:$J$376,MATCH(Sammanfattning!S$1,CoRAP_update!$C$4:$J$4,0),FALSE))</f>
        <v>#N/A</v>
      </c>
      <c r="T324" s="76" t="e">
        <f>IF($A324="-",VLOOKUP($D324,EDC_update!$C$2:$F$450,4,FALSE),VLOOKUP($A324,EDC_update!$B$2:$F$450,5,FALSE))</f>
        <v>#N/A</v>
      </c>
      <c r="V324" s="78">
        <f>IF(IFERROR(SEARCH("PBT",P324),99)=99,IF(IFERROR(SEARCH("suspected PBT",S324),99)=99,IF(IFERROR(SEARCH("concluded to be PBT",K324),99)=99,IF(IFERROR(SEARCH("PBT",S324),99)=99,IF(IFERROR(SEARCH("PBT cand",L324),99)=99,IF(IFERROR(SEARCH("PBT",L324),99)=99,IF(IFERROR(SEARCH("persistent, bioackumulative and toxic properties",K324),99)=99,0,Scoring!$E$3),Scoring!$E$3),Scoring!$E$7),Scoring!$E$3),Scoring!$E$5),Scoring!$E$6),Scoring!$E$3)</f>
        <v>0</v>
      </c>
      <c r="W324" s="78">
        <f>IF(IFERROR(SEARCH("vPvB",P324),99)=99,IF(IFERROR(SEARCH("suspected pbt/vPvB",S324),99)=99,IF(IFERROR(SEARCH("vPvB",S324),99)=99,IF(IFERROR(SEARCH("concluded to be a vPvB",S324),99)=99,IF(IFERROR(SEARCH("identified as vPvB",K324),99)=99,IF(IFERROR(SEARCH("concluded to be a vPvB",K324),99)=99,IF(IFERROR(SEARCH("concluded to be both pbt and vPvB",S324),99)=99,IF(IFERROR(SEARCH("concluded to be both pbt and vPvB",K324),99)=99,0,Scoring!$E$5),Scoring!$E$5),Scoring!$E$5),Scoring!$E$5),Scoring!$E$5),Scoring!$E$4),Scoring!$E$6),Scoring!$E$4)</f>
        <v>0</v>
      </c>
      <c r="X324" s="78">
        <f>IF(IFERROR(SEARCH("H410",N324),99)=99,IF(IFERROR(SEARCH("H410",O324),99)=99,IF(IFERROR(SEARCH("H410",Q324),99)=99,IF(IFERROR(SEARCH("H410",M324),99)=99,IF(IFERROR(SEARCH("H410",R324),99)=99,IF(IFERROR(SEARCH("H411",N324),99)=99,IF(IFERROR(SEARCH("H411",O324),99)=99,IF(IFERROR(SEARCH("H411",Q324),99)=99,IF(IFERROR(SEARCH("H411",M324),99)=99,IF(IFERROR(SEARCH("H411",R324),99)=99,IF(IFERROR(SEARCH("H413",N324),99)=99,IF(IFERROR(SEARCH("H413",O324),99)=99,IF(IFERROR(SEARCH("H413",Q324),99)=99,IF(IFERROR(SEARCH("H413",M324),99)=99,IF(IFERROR(SEARCH("H413",R324),99)=99,IF(IFERROR(SEARCH("H412",N324),99)=99,IF(IFERROR(SEARCH("H412",O324),99)=99,IF(IFERROR(SEARCH("H412",Q324),99)=99,IF(IFERROR(SEARCH("H412",M324),99)=99,IF(IFERROR(SEARCH("H412",R324),99)=99,0,Scoring!$E$2),Scoring!$E$2),Scoring!$E$2),Scoring!$E$2),Scoring!$E$2),Scoring!$E$2),Scoring!$E$2),Scoring!$E$2),Scoring!$E$2),Scoring!$E$2),Scoring!$E$2),Scoring!$E$2),Scoring!$E$2),Scoring!$E$2),Scoring!$E$2),Scoring!$E$2),Scoring!$E$2),Scoring!$E$2),Scoring!$E$2),Scoring!$E$2)</f>
        <v>1</v>
      </c>
      <c r="Y324" s="78">
        <f>IF(IFERROR(SEARCH("CMR",K324),99)=99,IF(IFERROR(SEARCH("Suspected CMR",S324),99)=99,IF(IFERROR(SEARCH("CMR",S324),99)=99,0,Scoring!$E$8),Scoring!$E$9),Scoring!$E$8)</f>
        <v>3</v>
      </c>
      <c r="Z324" s="78">
        <f>IF(IFERROR(SEARCH("H350",N324),99)=99,IF(IFERROR(SEARCH("H350",O324),99)=99,IF(IFERROR(SEARCH("H350",Q324),99)=99,IF(IFERROR(SEARCH("H350",M324),99)=99,IF(IFERROR(SEARCH("H350",R324),99)=99,IF(IFERROR(SEARCH("H351",N324),99)=99,IF(IFERROR(SEARCH("H351",O324),99)=99,IF(IFERROR(SEARCH("H351",Q324),99)=99,IF(IFERROR(SEARCH("H351",M324),99)=99,IF(IFERROR(SEARCH("H351",R324),99)=99,IF(IFERROR(SEARCH("carcinogenic",P324),99)=99,IF(IFERROR(SEARCH("suspected carcinogenic",S324),99)=99,0,Scoring!$E$12),Scoring!$E$11),Scoring!$E$10),Scoring!$E$10),Scoring!$E$10),Scoring!$E$10),Scoring!$E$10),Scoring!$E$10),Scoring!$E$10),Scoring!$E$10),Scoring!$E$10),Scoring!$E$10)</f>
        <v>0</v>
      </c>
      <c r="AA324" s="78">
        <f>IF(IFERROR(SEARCH("H340",N324),99)=99,IF(IFERROR(SEARCH("H340",O324),99)=99,IF(IFERROR(SEARCH("H340",Q324),99)=99,IF(IFERROR(SEARCH("H340",M324),99)=99,IF(IFERROR(SEARCH("H340",R324),99)=99,IF(IFERROR(SEARCH("H341",N324),99)=99,IF(IFERROR(SEARCH("H341",O324),99)=99,IF(IFERROR(SEARCH("H341",Q324),99)=99,IF(IFERROR(SEARCH("H341",M324),99)=99,IF(IFERROR(SEARCH("H341",R324),99)=99,IF(IFERROR(SEARCH("mutagenic",P324),99)=99,IF(IFERROR(SEARCH("suspected mutagenic",S324),99)=99,0,Scoring!$E$15),Scoring!$E$14),Scoring!$E$13),Scoring!$E$13),Scoring!$E$13),Scoring!$E$13),Scoring!$E$13),Scoring!$E$13),Scoring!$E$13),Scoring!$E$13),Scoring!$E$13),Scoring!$E$13)</f>
        <v>0</v>
      </c>
      <c r="AB324" s="78">
        <f>IF(IFERROR(SEARCH("H360",N324),99)=99,IF(IFERROR(SEARCH("H360",O324),99)=99,IF(IFERROR(SEARCH("H360",Q324),99)=99,IF(IFERROR(SEARCH("H360",M324),99)=99,IF(IFERROR(SEARCH("H360",R324),99)=99,IF(IFERROR(SEARCH("H361",N324),99)=99,IF(IFERROR(SEARCH("H361",O324),99)=99,IF(IFERROR(SEARCH("H361",Q324),99)=99,IF(IFERROR(SEARCH("H361",M324),99)=99,IF(IFERROR(SEARCH("H361",R324),99)=99,IF(IFERROR(SEARCH("reproduction",P324),99)=99,IF(IFERROR(SEARCH("suspected reprotoxic",S324),99)=99,IF(IFERROR(SEARCH("reprotoxic",S324),99)=99,IF(IFERROR(SEARCH("reprotoxic",K324),99)=99,0,Scoring!$E$18),Scoring!$E$18),Scoring!$E$19),Scoring!$E$17),Scoring!$E$16),Scoring!$E$16),Scoring!$E$16),Scoring!$E$16),Scoring!$E$16),Scoring!$E$16),Scoring!$E$16),Scoring!$E$16),Scoring!$E$16),Scoring!$E$16)</f>
        <v>1</v>
      </c>
      <c r="AC324" s="78">
        <f>IF(IFERROR(SEARCH("57f",L324),99)=99,IF(IFERROR(SEARCH("57(f)",P324),99)=99,0,Scoring!$E$20),Scoring!$E$20)</f>
        <v>0</v>
      </c>
      <c r="AD324" s="78">
        <f>IF(IFERROR(SEARCH("CAT1",T324),99)=99,IF(IFERROR(SEARCH("CAT2",T324),99)=99,IF(IFERROR(SEARCH("CAT3",T324),99)=99,IF(IFERROR(SEARCH("concluded to be endocrine",K324),99)=99,IF(IFERROR(SEARCH("categorised as endocrine",K324),99)=99,IF(IFERROR(SEARCH("endocrine disrupting",P324),99)=99,IF(IFERROR(SEARCH("endocrine disrupting",K324),99)=99,IF(IFERROR(SEARCH("suspected endocrine",S324),99)=99,IF(IFERROR(SEARCH("potential endocrine",S324),99)=99,0,Scoring!$E$25),Scoring!$E$25),Scoring!$E$24),Scoring!$E$24),Scoring!$E$24),Scoring!$E$24),Scoring!$E$23),Scoring!$E$22),Scoring!$E$21)</f>
        <v>0</v>
      </c>
      <c r="AE324" s="78">
        <f>IF(IFERROR(SEARCH("suspected sensitiser",S324),99)=99,IF(IFERROR(SEARCH("sensitiser",S324),99)=99,IF(IFERROR(SEARCH("other hazard based concern",S324),99)=99,0,Scoring!$E$28),Scoring!$E$26),Scoring!$E$27)</f>
        <v>0</v>
      </c>
      <c r="AF324" s="78">
        <f>IF(IFERROR(M324,1)=1,IF(IFERROR(N324,1)=1,IF(IFERROR(O324,1)=1,IF(IFERROR(Q324,1)=1,IF(IFERROR(R324,1)=1,IF(IFERROR(T324,1)=1,IF(IFERROR(K324,1)=1,IF(IFERROR(P324,1)=1,IF(IFERROR(S324,1)=1,Scoring!$E$29,0),0),0),0),0),0),0),0),0)</f>
        <v>0</v>
      </c>
      <c r="AG324" s="78">
        <f t="shared" si="34"/>
        <v>4</v>
      </c>
      <c r="AI324" s="93"/>
      <c r="AJ324" s="94"/>
      <c r="AK324" s="76"/>
      <c r="AL324" s="75"/>
      <c r="AN324" s="79"/>
      <c r="AO324" s="79"/>
      <c r="AP324" s="79"/>
      <c r="AQ324" s="79"/>
      <c r="AR324" s="79"/>
      <c r="AS324" s="78"/>
      <c r="AU324" s="79">
        <f>IF(IFERROR(F324,99)=99,IF(IFERROR(G324,99)=99,IF(IFERROR(H324,99)=99,IF(IFERROR(I324,99)=99,IF(IFERROR(E324,99)=99,IF(IFERROR(J324,99)=99,0,Scoring!$B$7),Scoring!$B$3),Scoring!$B$2),Scoring!$B$6),Scoring!$B$5),Scoring!$B$4)</f>
        <v>1</v>
      </c>
      <c r="AV324" s="78">
        <f t="shared" si="35"/>
        <v>4</v>
      </c>
      <c r="AW324" s="78"/>
      <c r="AX324" s="66"/>
      <c r="AY324" s="78"/>
      <c r="AZ324" s="76"/>
      <c r="BA324" s="76"/>
      <c r="BB324" s="76"/>
    </row>
    <row r="325" spans="1:54" x14ac:dyDescent="0.25">
      <c r="A325" s="77" t="s">
        <v>7461</v>
      </c>
      <c r="B325" s="76" t="str">
        <f t="shared" si="33"/>
        <v>401-290-5</v>
      </c>
      <c r="C325" s="77" t="s">
        <v>180</v>
      </c>
      <c r="D325" s="77" t="s">
        <v>181</v>
      </c>
      <c r="E325" s="76" t="str">
        <f>IF(C325="-",IF(A325="-",VLOOKUP(D325,'sin-list 180320_update'!$C$2:$C$835,1,FALSE),VLOOKUP(A325,'sin-list 180320_update'!$A$2:$A$835,1,FALSE)),VLOOKUP(C325,'sin-list 180320_update'!$B$2:$B$835,1,FALSE))</f>
        <v>401-290-5</v>
      </c>
      <c r="F325" s="76" t="e">
        <f>IF($C325="-",IF($A325="-",VLOOKUP($D325,'REACH Bilaga XVII_update'!$A$5:$A$131,1,FALSE),VLOOKUP($A325,'REACH Bilaga XVII_update'!$C$5:$C$131,1,FALSE)),VLOOKUP($C325,'REACH Bilaga XVII_update'!$B$5:$B$131,1,FALSE))</f>
        <v>#N/A</v>
      </c>
      <c r="G325" s="76" t="e">
        <f>IF($C325="-",IF($A325="-",VLOOKUP($D325,' REACH Bilaga 59_update'!$A$5:$A$210,1,FALSE),VLOOKUP($A325,' REACH Bilaga 59_update'!$D$5:$D$210,1,FALSE)),VLOOKUP($C325,' REACH Bilaga 59_update'!$C$5:$C$210,1,FALSE))</f>
        <v>#N/A</v>
      </c>
      <c r="H325" s="76" t="e">
        <f>IF($C325="-",IF($A325="-",VLOOKUP($D325,'REACH Bilaga XIV_update'!$A$5:$A$110,1,FALSE),VLOOKUP($A325,'REACH Bilaga XIV_update'!$D$5:$D$110,1,FALSE)),VLOOKUP($C325,'REACH Bilaga XIV_update'!$C$5:$C$110,1,FALSE))</f>
        <v>#N/A</v>
      </c>
      <c r="I325" s="76" t="e">
        <f>IF($C325="-",IF($A325="-",VLOOKUP($D325,CoRAP_update!$A$5:$A$376,1,FALSE),VLOOKUP($A325,CoRAP_update!$D$5:$D$376,1,FALSE)),VLOOKUP($C325,CoRAP_update!$C$5:$C$376,1,FALSE))</f>
        <v>#N/A</v>
      </c>
      <c r="J325" s="76" t="e">
        <f>IF($C325="-",IF($A325="-",VLOOKUP($D325,EDC_update!$C$2:$C$450,1,FALSE),VLOOKUP($A325,EDC_update!$B$2:$B$450,1,FALSE)),VLOOKUP($C325,EDC_update!$L$2:$L$450,1,FALSE))</f>
        <v>#N/A</v>
      </c>
      <c r="K325" s="76" t="str">
        <f>IF($C325="-",IF($A325="-",IF(VLOOKUP($D325,'sin-list 180320_update'!$C$2:$S$835,3,FALSE)="",NA(),VLOOKUP($D325,'sin-list 180320_update'!$C$2:$S$835,3,FALSE)),IF(VLOOKUP($A325,'sin-list 180320_update'!$A$2:$S$835,5,FALSE)="",NA(),VLOOKUP($A325,'sin-list 180320_update'!$A$2:$S$835,5,FALSE))),IF(VLOOKUP($C325,'sin-list 180320_update'!$B$2:$S$835,4,FALSE)="",NA(),VLOOKUP($C325,'sin-list 180320_update'!$B$2:$S$835,4,FALSE)))</f>
        <v>Classified CMR according to Annex VI of Regulation 1272/2008</v>
      </c>
      <c r="L325" s="76" t="str">
        <f>IF($C325="-",IF($A325="-",VLOOKUP($D325,'sin-list 180320_update'!$C$2:$S$835,6,FALSE),VLOOKUP($A325,'sin-list 180320_update'!$A$2:$S$835,8,FALSE)),VLOOKUP($C325,'sin-list 180320_update'!$B$2:$S$835,7,FALSE))</f>
        <v>Carc. 1B
Aquatic Acute 1
Aquatic Chronic 1</v>
      </c>
      <c r="M325" s="76" t="str">
        <f>IF($C325="-",IF($A325="-",IF(VLOOKUP($D325,'sin-list 180320_update'!$C$2:$S$835,8,FALSE)="",NA(),VLOOKUP($D325,'sin-list 180320_update'!$C$2:$S$835,8,FALSE)),IF(VLOOKUP($A325,'sin-list 180320_update'!$A$2:$S$835,10,FALSE)="",NA(),VLOOKUP($A325,'sin-list 180320_update'!$A$2:$S$835,10,FALSE))),IF(VLOOKUP($C325,'sin-list 180320_update'!$B$2:$S$835,9,FALSE)="",NA(),VLOOKUP($C325,'sin-list 180320_update'!$B$2:$S$835,9,FALSE)))</f>
        <v>H350
H400
H410</v>
      </c>
      <c r="N325" s="76" t="e">
        <f>IF($C325="-",IF($A325="-",IF(VLOOKUP($D325,'REACH Bilaga XVII_update'!$A$5:$E$131,4,FALSE)="",NA(),VLOOKUP($D325,'REACH Bilaga XVII_update'!$A$5:$E$131,4,FALSE)),IF(VLOOKUP($A325,'REACH Bilaga XVII_update'!$C$5:$D$131,2,FALSE)="",NA(),VLOOKUP($A325,'REACH Bilaga XVII_update'!$C$5:$D$131,2,FALSE))),IF(VLOOKUP($C325,'REACH Bilaga XVII_update'!$B$5:$D$131,3,FALSE)="",NA(),VLOOKUP($C325,'REACH Bilaga XVII_update'!$B$5:$D$131,3,FALSE)))</f>
        <v>#N/A</v>
      </c>
      <c r="O325" s="76" t="e">
        <f>IF($C325="-",IF($A325="-",IF(VLOOKUP($D325,' REACH Bilaga 59_update'!$A$5:$E$210,5,FALSE)="",NA(),VLOOKUP($D325,' REACH Bilaga 59_update'!$A$5:$E$210,5,FALSE)),IF(VLOOKUP($A325,' REACH Bilaga 59_update'!$D$5:$E$210,2,FALSE)="",NA(),VLOOKUP($A325,' REACH Bilaga 59_update'!$D$5:$E$210,2,FALSE))),IF(VLOOKUP($C325,' REACH Bilaga 59_update'!$C$5:$E$210,3,FALSE)="",NA(),VLOOKUP($C325,' REACH Bilaga 59_update'!$C$5:$E$210,3,FALSE)))</f>
        <v>#N/A</v>
      </c>
      <c r="P325" s="76" t="e">
        <f>IF(C325="-",IF(A325="-",IFERROR(VLOOKUP($D325,' REACH Bilaga 59_update'!$A$5:$F$210,MATCH(Sammanfattning!P$1,' REACH Bilaga 59_update'!$A$4:$F$4,0),FALSE),VLOOKUP($D325,'REACH Bilaga XIV_update'!$A$4:$H$110,MATCH(Sammanfattning!P$1,'REACH Bilaga XIV_update'!$A$4:$H$4,0),FALSE)),IFERROR(VLOOKUP($A325,' REACH Bilaga 59_update'!$D$5:$F$210,MATCH(Sammanfattning!P$1,' REACH Bilaga 59_update'!$D$4:$F$4,0),FALSE),VLOOKUP($A325,'REACH Bilaga XIV_update'!$D$4:$H$110,MATCH(Sammanfattning!P$1,'REACH Bilaga XIV_update'!$D$4:$H$4,0),FALSE))),IFERROR(VLOOKUP($C325,' REACH Bilaga 59_update'!$C$5:$F$210,MATCH(Sammanfattning!P$1,' REACH Bilaga 59_update'!$C$4:$F$4,0),FALSE),VLOOKUP($C325,'REACH Bilaga XIV_update'!$C$4:$H$110,MATCH(Sammanfattning!P$1,'REACH Bilaga XIV_update'!$C$4:$H$4,0),FALSE)))</f>
        <v>#N/A</v>
      </c>
      <c r="Q325" s="76" t="e">
        <f>IF($C325="-",IF($A325="-",IF(VLOOKUP($D325,'REACH Bilaga XIV_update'!$A$5:$I$110,9,FALSE)="",NA(),VLOOKUP($D325,'REACH Bilaga XIV_update'!$A$5:$I$110,9,FALSE)),IF(VLOOKUP($A325,'REACH Bilaga XIV_update'!$D$5:$I$110,6,FALSE)="",NA(),VLOOKUP($A325,'REACH Bilaga XIV_update'!$D$5:$I$110,6,FALSE))),IF(VLOOKUP($C325,'REACH Bilaga XIV_update'!$C$5:$I$110,7,FALSE)="",NA(),VLOOKUP($C325,'REACH Bilaga XIV_update'!$C$5:$I$110,7,FALSE)))</f>
        <v>#N/A</v>
      </c>
      <c r="R325" s="76" t="e">
        <f>IF($C325="-",IF($A325="-",IF(VLOOKUP($D325,CoRAP_update!$A$5:$O$376,15,FALSE)="",NA(),VLOOKUP($D325,CoRAP_update!$A$5:$O$376,15,FALSE)),IF(VLOOKUP($A325,CoRAP_update!$D$5:$O$376,12,FALSE)="",NA(),VLOOKUP($A325,CoRAP_update!$D$5:$O$376,12,FALSE))),IF(VLOOKUP($C325,CoRAP_update!$C$5:$O$376,13,FALSE)="",NA(),VLOOKUP($C325,CoRAP_update!$C$5:$O$376,13,FALSE)))</f>
        <v>#N/A</v>
      </c>
      <c r="S325" s="144" t="e">
        <f>IF($C325="-",IF($A325="-",VLOOKUP($D325,CoRAP_update!$A$5:$J$376,MATCH(Sammanfattning!S$1,CoRAP_update!$A$4:$J$4,0),FALSE),VLOOKUP($A325,CoRAP_update!$D$5:$J$376,MATCH(Sammanfattning!S$1,CoRAP_update!$D$4:$J$4,0),FALSE)),VLOOKUP($C325,CoRAP_update!$C$5:$J$376,MATCH(Sammanfattning!S$1,CoRAP_update!$C$4:$J$4,0),FALSE))</f>
        <v>#N/A</v>
      </c>
      <c r="T325" s="76" t="e">
        <f>IF($A325="-",VLOOKUP($D325,EDC_update!$C$2:$F$450,4,FALSE),VLOOKUP($A325,EDC_update!$B$2:$F$450,5,FALSE))</f>
        <v>#N/A</v>
      </c>
      <c r="V325" s="78">
        <f>IF(IFERROR(SEARCH("PBT",P325),99)=99,IF(IFERROR(SEARCH("suspected PBT",S325),99)=99,IF(IFERROR(SEARCH("concluded to be PBT",K325),99)=99,IF(IFERROR(SEARCH("PBT",S325),99)=99,IF(IFERROR(SEARCH("PBT cand",L325),99)=99,IF(IFERROR(SEARCH("PBT",L325),99)=99,IF(IFERROR(SEARCH("persistent, bioackumulative and toxic properties",K325),99)=99,0,Scoring!$E$3),Scoring!$E$3),Scoring!$E$7),Scoring!$E$3),Scoring!$E$5),Scoring!$E$6),Scoring!$E$3)</f>
        <v>0</v>
      </c>
      <c r="W325" s="78">
        <f>IF(IFERROR(SEARCH("vPvB",P325),99)=99,IF(IFERROR(SEARCH("suspected pbt/vPvB",S325),99)=99,IF(IFERROR(SEARCH("vPvB",S325),99)=99,IF(IFERROR(SEARCH("concluded to be a vPvB",S325),99)=99,IF(IFERROR(SEARCH("identified as vPvB",K325),99)=99,IF(IFERROR(SEARCH("concluded to be a vPvB",K325),99)=99,IF(IFERROR(SEARCH("concluded to be both pbt and vPvB",S325),99)=99,IF(IFERROR(SEARCH("concluded to be both pbt and vPvB",K325),99)=99,0,Scoring!$E$5),Scoring!$E$5),Scoring!$E$5),Scoring!$E$5),Scoring!$E$5),Scoring!$E$4),Scoring!$E$6),Scoring!$E$4)</f>
        <v>0</v>
      </c>
      <c r="X325" s="78">
        <f>IF(IFERROR(SEARCH("H410",N325),99)=99,IF(IFERROR(SEARCH("H410",O325),99)=99,IF(IFERROR(SEARCH("H410",Q325),99)=99,IF(IFERROR(SEARCH("H410",M325),99)=99,IF(IFERROR(SEARCH("H410",R325),99)=99,IF(IFERROR(SEARCH("H411",N325),99)=99,IF(IFERROR(SEARCH("H411",O325),99)=99,IF(IFERROR(SEARCH("H411",Q325),99)=99,IF(IFERROR(SEARCH("H411",M325),99)=99,IF(IFERROR(SEARCH("H411",R325),99)=99,IF(IFERROR(SEARCH("H413",N325),99)=99,IF(IFERROR(SEARCH("H413",O325),99)=99,IF(IFERROR(SEARCH("H413",Q325),99)=99,IF(IFERROR(SEARCH("H413",M325),99)=99,IF(IFERROR(SEARCH("H413",R325),99)=99,IF(IFERROR(SEARCH("H412",N325),99)=99,IF(IFERROR(SEARCH("H412",O325),99)=99,IF(IFERROR(SEARCH("H412",Q325),99)=99,IF(IFERROR(SEARCH("H412",M325),99)=99,IF(IFERROR(SEARCH("H412",R325),99)=99,0,Scoring!$E$2),Scoring!$E$2),Scoring!$E$2),Scoring!$E$2),Scoring!$E$2),Scoring!$E$2),Scoring!$E$2),Scoring!$E$2),Scoring!$E$2),Scoring!$E$2),Scoring!$E$2),Scoring!$E$2),Scoring!$E$2),Scoring!$E$2),Scoring!$E$2),Scoring!$E$2),Scoring!$E$2),Scoring!$E$2),Scoring!$E$2),Scoring!$E$2)</f>
        <v>1</v>
      </c>
      <c r="Y325" s="78">
        <f>IF(IFERROR(SEARCH("CMR",K325),99)=99,IF(IFERROR(SEARCH("Suspected CMR",S325),99)=99,IF(IFERROR(SEARCH("CMR",S325),99)=99,0,Scoring!$E$8),Scoring!$E$9),Scoring!$E$8)</f>
        <v>3</v>
      </c>
      <c r="Z325" s="78">
        <f>IF(IFERROR(SEARCH("H350",N325),99)=99,IF(IFERROR(SEARCH("H350",O325),99)=99,IF(IFERROR(SEARCH("H350",Q325),99)=99,IF(IFERROR(SEARCH("H350",M325),99)=99,IF(IFERROR(SEARCH("H350",R325),99)=99,IF(IFERROR(SEARCH("H351",N325),99)=99,IF(IFERROR(SEARCH("H351",O325),99)=99,IF(IFERROR(SEARCH("H351",Q325),99)=99,IF(IFERROR(SEARCH("H351",M325),99)=99,IF(IFERROR(SEARCH("H351",R325),99)=99,IF(IFERROR(SEARCH("carcinogenic",P325),99)=99,IF(IFERROR(SEARCH("suspected carcinogenic",S325),99)=99,0,Scoring!$E$12),Scoring!$E$11),Scoring!$E$10),Scoring!$E$10),Scoring!$E$10),Scoring!$E$10),Scoring!$E$10),Scoring!$E$10),Scoring!$E$10),Scoring!$E$10),Scoring!$E$10),Scoring!$E$10)</f>
        <v>1</v>
      </c>
      <c r="AA325" s="78">
        <f>IF(IFERROR(SEARCH("H340",N325),99)=99,IF(IFERROR(SEARCH("H340",O325),99)=99,IF(IFERROR(SEARCH("H340",Q325),99)=99,IF(IFERROR(SEARCH("H340",M325),99)=99,IF(IFERROR(SEARCH("H340",R325),99)=99,IF(IFERROR(SEARCH("H341",N325),99)=99,IF(IFERROR(SEARCH("H341",O325),99)=99,IF(IFERROR(SEARCH("H341",Q325),99)=99,IF(IFERROR(SEARCH("H341",M325),99)=99,IF(IFERROR(SEARCH("H341",R325),99)=99,IF(IFERROR(SEARCH("mutagenic",P325),99)=99,IF(IFERROR(SEARCH("suspected mutagenic",S325),99)=99,0,Scoring!$E$15),Scoring!$E$14),Scoring!$E$13),Scoring!$E$13),Scoring!$E$13),Scoring!$E$13),Scoring!$E$13),Scoring!$E$13),Scoring!$E$13),Scoring!$E$13),Scoring!$E$13),Scoring!$E$13)</f>
        <v>0</v>
      </c>
      <c r="AB325" s="78">
        <f>IF(IFERROR(SEARCH("H360",N325),99)=99,IF(IFERROR(SEARCH("H360",O325),99)=99,IF(IFERROR(SEARCH("H360",Q325),99)=99,IF(IFERROR(SEARCH("H360",M325),99)=99,IF(IFERROR(SEARCH("H360",R325),99)=99,IF(IFERROR(SEARCH("H361",N325),99)=99,IF(IFERROR(SEARCH("H361",O325),99)=99,IF(IFERROR(SEARCH("H361",Q325),99)=99,IF(IFERROR(SEARCH("H361",M325),99)=99,IF(IFERROR(SEARCH("H361",R325),99)=99,IF(IFERROR(SEARCH("reproduction",P325),99)=99,IF(IFERROR(SEARCH("suspected reprotoxic",S325),99)=99,IF(IFERROR(SEARCH("reprotoxic",S325),99)=99,IF(IFERROR(SEARCH("reprotoxic",K325),99)=99,0,Scoring!$E$18),Scoring!$E$18),Scoring!$E$19),Scoring!$E$17),Scoring!$E$16),Scoring!$E$16),Scoring!$E$16),Scoring!$E$16),Scoring!$E$16),Scoring!$E$16),Scoring!$E$16),Scoring!$E$16),Scoring!$E$16),Scoring!$E$16)</f>
        <v>0</v>
      </c>
      <c r="AC325" s="78">
        <f>IF(IFERROR(SEARCH("57f",L325),99)=99,IF(IFERROR(SEARCH("57(f)",P325),99)=99,0,Scoring!$E$20),Scoring!$E$20)</f>
        <v>0</v>
      </c>
      <c r="AD325" s="78">
        <f>IF(IFERROR(SEARCH("CAT1",T325),99)=99,IF(IFERROR(SEARCH("CAT2",T325),99)=99,IF(IFERROR(SEARCH("CAT3",T325),99)=99,IF(IFERROR(SEARCH("concluded to be endocrine",K325),99)=99,IF(IFERROR(SEARCH("categorised as endocrine",K325),99)=99,IF(IFERROR(SEARCH("endocrine disrupting",P325),99)=99,IF(IFERROR(SEARCH("endocrine disrupting",K325),99)=99,IF(IFERROR(SEARCH("suspected endocrine",S325),99)=99,IF(IFERROR(SEARCH("potential endocrine",S325),99)=99,0,Scoring!$E$25),Scoring!$E$25),Scoring!$E$24),Scoring!$E$24),Scoring!$E$24),Scoring!$E$24),Scoring!$E$23),Scoring!$E$22),Scoring!$E$21)</f>
        <v>0</v>
      </c>
      <c r="AE325" s="78">
        <f>IF(IFERROR(SEARCH("suspected sensitiser",S325),99)=99,IF(IFERROR(SEARCH("sensitiser",S325),99)=99,IF(IFERROR(SEARCH("other hazard based concern",S325),99)=99,0,Scoring!$E$28),Scoring!$E$26),Scoring!$E$27)</f>
        <v>0</v>
      </c>
      <c r="AF325" s="78">
        <f>IF(IFERROR(M325,1)=1,IF(IFERROR(N325,1)=1,IF(IFERROR(O325,1)=1,IF(IFERROR(Q325,1)=1,IF(IFERROR(R325,1)=1,IF(IFERROR(T325,1)=1,IF(IFERROR(K325,1)=1,IF(IFERROR(P325,1)=1,IF(IFERROR(S325,1)=1,Scoring!$E$29,0),0),0),0),0),0),0),0),0)</f>
        <v>0</v>
      </c>
      <c r="AG325" s="78">
        <f t="shared" si="34"/>
        <v>4</v>
      </c>
      <c r="AI325" s="93"/>
      <c r="AJ325" s="94"/>
      <c r="AK325" s="76"/>
      <c r="AL325" s="75"/>
      <c r="AN325" s="79"/>
      <c r="AO325" s="79"/>
      <c r="AP325" s="79"/>
      <c r="AQ325" s="79"/>
      <c r="AR325" s="79"/>
      <c r="AS325" s="78"/>
      <c r="AU325" s="79">
        <f>IF(IFERROR(F325,99)=99,IF(IFERROR(G325,99)=99,IF(IFERROR(H325,99)=99,IF(IFERROR(I325,99)=99,IF(IFERROR(E325,99)=99,IF(IFERROR(J325,99)=99,0,Scoring!$B$7),Scoring!$B$3),Scoring!$B$2),Scoring!$B$6),Scoring!$B$5),Scoring!$B$4)</f>
        <v>0.3</v>
      </c>
      <c r="AV325" s="78">
        <f t="shared" si="35"/>
        <v>1.2</v>
      </c>
      <c r="AW325" s="78"/>
      <c r="AX325" s="66"/>
      <c r="AY325" s="78"/>
      <c r="AZ325" s="76"/>
      <c r="BA325" s="76"/>
      <c r="BB325" s="76"/>
    </row>
    <row r="326" spans="1:54" x14ac:dyDescent="0.25">
      <c r="A326" s="77" t="s">
        <v>7690</v>
      </c>
      <c r="B326" s="76" t="str">
        <f t="shared" si="33"/>
        <v>401-500-5</v>
      </c>
      <c r="C326" s="77" t="s">
        <v>2838</v>
      </c>
      <c r="D326" s="77" t="s">
        <v>2839</v>
      </c>
      <c r="E326" s="76" t="str">
        <f>IF(C326="-",IF(A326="-",VLOOKUP(D326,'sin-list 180320_update'!$C$2:$C$835,1,FALSE),VLOOKUP(A326,'sin-list 180320_update'!$A$2:$A$835,1,FALSE)),VLOOKUP(C326,'sin-list 180320_update'!$B$2:$B$835,1,FALSE))</f>
        <v>401-500-5</v>
      </c>
      <c r="F326" s="76" t="e">
        <f>IF($C326="-",IF($A326="-",VLOOKUP($D326,'REACH Bilaga XVII_update'!$A$5:$A$131,1,FALSE),VLOOKUP($A326,'REACH Bilaga XVII_update'!$C$5:$C$131,1,FALSE)),VLOOKUP($C326,'REACH Bilaga XVII_update'!$B$5:$B$131,1,FALSE))</f>
        <v>#N/A</v>
      </c>
      <c r="G326" s="76" t="e">
        <f>IF($C326="-",IF($A326="-",VLOOKUP($D326,' REACH Bilaga 59_update'!$A$5:$A$210,1,FALSE),VLOOKUP($A326,' REACH Bilaga 59_update'!$D$5:$D$210,1,FALSE)),VLOOKUP($C326,' REACH Bilaga 59_update'!$C$5:$C$210,1,FALSE))</f>
        <v>#N/A</v>
      </c>
      <c r="H326" s="76" t="e">
        <f>IF($C326="-",IF($A326="-",VLOOKUP($D326,'REACH Bilaga XIV_update'!$A$5:$A$110,1,FALSE),VLOOKUP($A326,'REACH Bilaga XIV_update'!$D$5:$D$110,1,FALSE)),VLOOKUP($C326,'REACH Bilaga XIV_update'!$C$5:$C$110,1,FALSE))</f>
        <v>#N/A</v>
      </c>
      <c r="I326" s="76" t="e">
        <f>IF($C326="-",IF($A326="-",VLOOKUP($D326,CoRAP_update!$A$5:$A$376,1,FALSE),VLOOKUP($A326,CoRAP_update!$D$5:$D$376,1,FALSE)),VLOOKUP($C326,CoRAP_update!$C$5:$C$376,1,FALSE))</f>
        <v>#N/A</v>
      </c>
      <c r="J326" s="76" t="e">
        <f>IF($C326="-",IF($A326="-",VLOOKUP($D326,EDC_update!$C$2:$C$450,1,FALSE),VLOOKUP($A326,EDC_update!$B$2:$B$450,1,FALSE)),VLOOKUP($C326,EDC_update!$L$2:$L$450,1,FALSE))</f>
        <v>#N/A</v>
      </c>
      <c r="K326" s="76" t="str">
        <f>IF($C326="-",IF($A326="-",IF(VLOOKUP($D326,'sin-list 180320_update'!$C$2:$S$835,3,FALSE)="",NA(),VLOOKUP($D326,'sin-list 180320_update'!$C$2:$S$835,3,FALSE)),IF(VLOOKUP($A326,'sin-list 180320_update'!$A$2:$S$835,5,FALSE)="",NA(),VLOOKUP($A326,'sin-list 180320_update'!$A$2:$S$835,5,FALSE))),IF(VLOOKUP($C326,'sin-list 180320_update'!$B$2:$S$835,4,FALSE)="",NA(),VLOOKUP($C326,'sin-list 180320_update'!$B$2:$S$835,4,FALSE)))</f>
        <v>Classified CMR according to Annex VI of Regulation 1272/2008</v>
      </c>
      <c r="L326" s="76" t="str">
        <f>IF($C326="-",IF($A326="-",VLOOKUP($D326,'sin-list 180320_update'!$C$2:$S$835,6,FALSE),VLOOKUP($A326,'sin-list 180320_update'!$A$2:$S$835,8,FALSE)),VLOOKUP($C326,'sin-list 180320_update'!$B$2:$S$835,7,FALSE))</f>
        <v>Carc. 1B
Aquatic Chronic 2</v>
      </c>
      <c r="M326" s="76" t="str">
        <f>IF($C326="-",IF($A326="-",IF(VLOOKUP($D326,'sin-list 180320_update'!$C$2:$S$835,8,FALSE)="",NA(),VLOOKUP($D326,'sin-list 180320_update'!$C$2:$S$835,8,FALSE)),IF(VLOOKUP($A326,'sin-list 180320_update'!$A$2:$S$835,10,FALSE)="",NA(),VLOOKUP($A326,'sin-list 180320_update'!$A$2:$S$835,10,FALSE))),IF(VLOOKUP($C326,'sin-list 180320_update'!$B$2:$S$835,9,FALSE)="",NA(),VLOOKUP($C326,'sin-list 180320_update'!$B$2:$S$835,9,FALSE)))</f>
        <v>H350
H411</v>
      </c>
      <c r="N326" s="76" t="e">
        <f>IF($C326="-",IF($A326="-",IF(VLOOKUP($D326,'REACH Bilaga XVII_update'!$A$5:$E$131,4,FALSE)="",NA(),VLOOKUP($D326,'REACH Bilaga XVII_update'!$A$5:$E$131,4,FALSE)),IF(VLOOKUP($A326,'REACH Bilaga XVII_update'!$C$5:$D$131,2,FALSE)="",NA(),VLOOKUP($A326,'REACH Bilaga XVII_update'!$C$5:$D$131,2,FALSE))),IF(VLOOKUP($C326,'REACH Bilaga XVII_update'!$B$5:$D$131,3,FALSE)="",NA(),VLOOKUP($C326,'REACH Bilaga XVII_update'!$B$5:$D$131,3,FALSE)))</f>
        <v>#N/A</v>
      </c>
      <c r="O326" s="76" t="e">
        <f>IF($C326="-",IF($A326="-",IF(VLOOKUP($D326,' REACH Bilaga 59_update'!$A$5:$E$210,5,FALSE)="",NA(),VLOOKUP($D326,' REACH Bilaga 59_update'!$A$5:$E$210,5,FALSE)),IF(VLOOKUP($A326,' REACH Bilaga 59_update'!$D$5:$E$210,2,FALSE)="",NA(),VLOOKUP($A326,' REACH Bilaga 59_update'!$D$5:$E$210,2,FALSE))),IF(VLOOKUP($C326,' REACH Bilaga 59_update'!$C$5:$E$210,3,FALSE)="",NA(),VLOOKUP($C326,' REACH Bilaga 59_update'!$C$5:$E$210,3,FALSE)))</f>
        <v>#N/A</v>
      </c>
      <c r="P326" s="76" t="e">
        <f>IF(C326="-",IF(A326="-",IFERROR(VLOOKUP($D326,' REACH Bilaga 59_update'!$A$5:$F$210,MATCH(Sammanfattning!P$1,' REACH Bilaga 59_update'!$A$4:$F$4,0),FALSE),VLOOKUP($D326,'REACH Bilaga XIV_update'!$A$4:$H$110,MATCH(Sammanfattning!P$1,'REACH Bilaga XIV_update'!$A$4:$H$4,0),FALSE)),IFERROR(VLOOKUP($A326,' REACH Bilaga 59_update'!$D$5:$F$210,MATCH(Sammanfattning!P$1,' REACH Bilaga 59_update'!$D$4:$F$4,0),FALSE),VLOOKUP($A326,'REACH Bilaga XIV_update'!$D$4:$H$110,MATCH(Sammanfattning!P$1,'REACH Bilaga XIV_update'!$D$4:$H$4,0),FALSE))),IFERROR(VLOOKUP($C326,' REACH Bilaga 59_update'!$C$5:$F$210,MATCH(Sammanfattning!P$1,' REACH Bilaga 59_update'!$C$4:$F$4,0),FALSE),VLOOKUP($C326,'REACH Bilaga XIV_update'!$C$4:$H$110,MATCH(Sammanfattning!P$1,'REACH Bilaga XIV_update'!$C$4:$H$4,0),FALSE)))</f>
        <v>#N/A</v>
      </c>
      <c r="Q326" s="76" t="e">
        <f>IF($C326="-",IF($A326="-",IF(VLOOKUP($D326,'REACH Bilaga XIV_update'!$A$5:$I$110,9,FALSE)="",NA(),VLOOKUP($D326,'REACH Bilaga XIV_update'!$A$5:$I$110,9,FALSE)),IF(VLOOKUP($A326,'REACH Bilaga XIV_update'!$D$5:$I$110,6,FALSE)="",NA(),VLOOKUP($A326,'REACH Bilaga XIV_update'!$D$5:$I$110,6,FALSE))),IF(VLOOKUP($C326,'REACH Bilaga XIV_update'!$C$5:$I$110,7,FALSE)="",NA(),VLOOKUP($C326,'REACH Bilaga XIV_update'!$C$5:$I$110,7,FALSE)))</f>
        <v>#N/A</v>
      </c>
      <c r="R326" s="76" t="e">
        <f>IF($C326="-",IF($A326="-",IF(VLOOKUP($D326,CoRAP_update!$A$5:$O$376,15,FALSE)="",NA(),VLOOKUP($D326,CoRAP_update!$A$5:$O$376,15,FALSE)),IF(VLOOKUP($A326,CoRAP_update!$D$5:$O$376,12,FALSE)="",NA(),VLOOKUP($A326,CoRAP_update!$D$5:$O$376,12,FALSE))),IF(VLOOKUP($C326,CoRAP_update!$C$5:$O$376,13,FALSE)="",NA(),VLOOKUP($C326,CoRAP_update!$C$5:$O$376,13,FALSE)))</f>
        <v>#N/A</v>
      </c>
      <c r="S326" s="144" t="e">
        <f>IF($C326="-",IF($A326="-",VLOOKUP($D326,CoRAP_update!$A$5:$J$376,MATCH(Sammanfattning!S$1,CoRAP_update!$A$4:$J$4,0),FALSE),VLOOKUP($A326,CoRAP_update!$D$5:$J$376,MATCH(Sammanfattning!S$1,CoRAP_update!$D$4:$J$4,0),FALSE)),VLOOKUP($C326,CoRAP_update!$C$5:$J$376,MATCH(Sammanfattning!S$1,CoRAP_update!$C$4:$J$4,0),FALSE))</f>
        <v>#N/A</v>
      </c>
      <c r="T326" s="76" t="e">
        <f>IF($A326="-",VLOOKUP($D326,EDC_update!$C$2:$F$450,4,FALSE),VLOOKUP($A326,EDC_update!$B$2:$F$450,5,FALSE))</f>
        <v>#N/A</v>
      </c>
      <c r="V326" s="78">
        <f>IF(IFERROR(SEARCH("PBT",P326),99)=99,IF(IFERROR(SEARCH("suspected PBT",S326),99)=99,IF(IFERROR(SEARCH("concluded to be PBT",K326),99)=99,IF(IFERROR(SEARCH("PBT",S326),99)=99,IF(IFERROR(SEARCH("PBT cand",L326),99)=99,IF(IFERROR(SEARCH("PBT",L326),99)=99,IF(IFERROR(SEARCH("persistent, bioackumulative and toxic properties",K326),99)=99,0,Scoring!$E$3),Scoring!$E$3),Scoring!$E$7),Scoring!$E$3),Scoring!$E$5),Scoring!$E$6),Scoring!$E$3)</f>
        <v>0</v>
      </c>
      <c r="W326" s="78">
        <f>IF(IFERROR(SEARCH("vPvB",P326),99)=99,IF(IFERROR(SEARCH("suspected pbt/vPvB",S326),99)=99,IF(IFERROR(SEARCH("vPvB",S326),99)=99,IF(IFERROR(SEARCH("concluded to be a vPvB",S326),99)=99,IF(IFERROR(SEARCH("identified as vPvB",K326),99)=99,IF(IFERROR(SEARCH("concluded to be a vPvB",K326),99)=99,IF(IFERROR(SEARCH("concluded to be both pbt and vPvB",S326),99)=99,IF(IFERROR(SEARCH("concluded to be both pbt and vPvB",K326),99)=99,0,Scoring!$E$5),Scoring!$E$5),Scoring!$E$5),Scoring!$E$5),Scoring!$E$5),Scoring!$E$4),Scoring!$E$6),Scoring!$E$4)</f>
        <v>0</v>
      </c>
      <c r="X326" s="78">
        <f>IF(IFERROR(SEARCH("H410",N326),99)=99,IF(IFERROR(SEARCH("H410",O326),99)=99,IF(IFERROR(SEARCH("H410",Q326),99)=99,IF(IFERROR(SEARCH("H410",M326),99)=99,IF(IFERROR(SEARCH("H410",R326),99)=99,IF(IFERROR(SEARCH("H411",N326),99)=99,IF(IFERROR(SEARCH("H411",O326),99)=99,IF(IFERROR(SEARCH("H411",Q326),99)=99,IF(IFERROR(SEARCH("H411",M326),99)=99,IF(IFERROR(SEARCH("H411",R326),99)=99,IF(IFERROR(SEARCH("H413",N326),99)=99,IF(IFERROR(SEARCH("H413",O326),99)=99,IF(IFERROR(SEARCH("H413",Q326),99)=99,IF(IFERROR(SEARCH("H413",M326),99)=99,IF(IFERROR(SEARCH("H413",R326),99)=99,IF(IFERROR(SEARCH("H412",N326),99)=99,IF(IFERROR(SEARCH("H412",O326),99)=99,IF(IFERROR(SEARCH("H412",Q326),99)=99,IF(IFERROR(SEARCH("H412",M326),99)=99,IF(IFERROR(SEARCH("H412",R326),99)=99,0,Scoring!$E$2),Scoring!$E$2),Scoring!$E$2),Scoring!$E$2),Scoring!$E$2),Scoring!$E$2),Scoring!$E$2),Scoring!$E$2),Scoring!$E$2),Scoring!$E$2),Scoring!$E$2),Scoring!$E$2),Scoring!$E$2),Scoring!$E$2),Scoring!$E$2),Scoring!$E$2),Scoring!$E$2),Scoring!$E$2),Scoring!$E$2),Scoring!$E$2)</f>
        <v>1</v>
      </c>
      <c r="Y326" s="78">
        <f>IF(IFERROR(SEARCH("CMR",K326),99)=99,IF(IFERROR(SEARCH("Suspected CMR",S326),99)=99,IF(IFERROR(SEARCH("CMR",S326),99)=99,0,Scoring!$E$8),Scoring!$E$9),Scoring!$E$8)</f>
        <v>3</v>
      </c>
      <c r="Z326" s="78">
        <f>IF(IFERROR(SEARCH("H350",N326),99)=99,IF(IFERROR(SEARCH("H350",O326),99)=99,IF(IFERROR(SEARCH("H350",Q326),99)=99,IF(IFERROR(SEARCH("H350",M326),99)=99,IF(IFERROR(SEARCH("H350",R326),99)=99,IF(IFERROR(SEARCH("H351",N326),99)=99,IF(IFERROR(SEARCH("H351",O326),99)=99,IF(IFERROR(SEARCH("H351",Q326),99)=99,IF(IFERROR(SEARCH("H351",M326),99)=99,IF(IFERROR(SEARCH("H351",R326),99)=99,IF(IFERROR(SEARCH("carcinogenic",P326),99)=99,IF(IFERROR(SEARCH("suspected carcinogenic",S326),99)=99,0,Scoring!$E$12),Scoring!$E$11),Scoring!$E$10),Scoring!$E$10),Scoring!$E$10),Scoring!$E$10),Scoring!$E$10),Scoring!$E$10),Scoring!$E$10),Scoring!$E$10),Scoring!$E$10),Scoring!$E$10)</f>
        <v>1</v>
      </c>
      <c r="AA326" s="78">
        <f>IF(IFERROR(SEARCH("H340",N326),99)=99,IF(IFERROR(SEARCH("H340",O326),99)=99,IF(IFERROR(SEARCH("H340",Q326),99)=99,IF(IFERROR(SEARCH("H340",M326),99)=99,IF(IFERROR(SEARCH("H340",R326),99)=99,IF(IFERROR(SEARCH("H341",N326),99)=99,IF(IFERROR(SEARCH("H341",O326),99)=99,IF(IFERROR(SEARCH("H341",Q326),99)=99,IF(IFERROR(SEARCH("H341",M326),99)=99,IF(IFERROR(SEARCH("H341",R326),99)=99,IF(IFERROR(SEARCH("mutagenic",P326),99)=99,IF(IFERROR(SEARCH("suspected mutagenic",S326),99)=99,0,Scoring!$E$15),Scoring!$E$14),Scoring!$E$13),Scoring!$E$13),Scoring!$E$13),Scoring!$E$13),Scoring!$E$13),Scoring!$E$13),Scoring!$E$13),Scoring!$E$13),Scoring!$E$13),Scoring!$E$13)</f>
        <v>0</v>
      </c>
      <c r="AB326" s="78">
        <f>IF(IFERROR(SEARCH("H360",N326),99)=99,IF(IFERROR(SEARCH("H360",O326),99)=99,IF(IFERROR(SEARCH("H360",Q326),99)=99,IF(IFERROR(SEARCH("H360",M326),99)=99,IF(IFERROR(SEARCH("H360",R326),99)=99,IF(IFERROR(SEARCH("H361",N326),99)=99,IF(IFERROR(SEARCH("H361",O326),99)=99,IF(IFERROR(SEARCH("H361",Q326),99)=99,IF(IFERROR(SEARCH("H361",M326),99)=99,IF(IFERROR(SEARCH("H361",R326),99)=99,IF(IFERROR(SEARCH("reproduction",P326),99)=99,IF(IFERROR(SEARCH("suspected reprotoxic",S326),99)=99,IF(IFERROR(SEARCH("reprotoxic",S326),99)=99,IF(IFERROR(SEARCH("reprotoxic",K326),99)=99,0,Scoring!$E$18),Scoring!$E$18),Scoring!$E$19),Scoring!$E$17),Scoring!$E$16),Scoring!$E$16),Scoring!$E$16),Scoring!$E$16),Scoring!$E$16),Scoring!$E$16),Scoring!$E$16),Scoring!$E$16),Scoring!$E$16),Scoring!$E$16)</f>
        <v>0</v>
      </c>
      <c r="AC326" s="78">
        <f>IF(IFERROR(SEARCH("57f",L326),99)=99,IF(IFERROR(SEARCH("57(f)",P326),99)=99,0,Scoring!$E$20),Scoring!$E$20)</f>
        <v>0</v>
      </c>
      <c r="AD326" s="78">
        <f>IF(IFERROR(SEARCH("CAT1",T326),99)=99,IF(IFERROR(SEARCH("CAT2",T326),99)=99,IF(IFERROR(SEARCH("CAT3",T326),99)=99,IF(IFERROR(SEARCH("concluded to be endocrine",K326),99)=99,IF(IFERROR(SEARCH("categorised as endocrine",K326),99)=99,IF(IFERROR(SEARCH("endocrine disrupting",P326),99)=99,IF(IFERROR(SEARCH("endocrine disrupting",K326),99)=99,IF(IFERROR(SEARCH("suspected endocrine",S326),99)=99,IF(IFERROR(SEARCH("potential endocrine",S326),99)=99,0,Scoring!$E$25),Scoring!$E$25),Scoring!$E$24),Scoring!$E$24),Scoring!$E$24),Scoring!$E$24),Scoring!$E$23),Scoring!$E$22),Scoring!$E$21)</f>
        <v>0</v>
      </c>
      <c r="AE326" s="78">
        <f>IF(IFERROR(SEARCH("suspected sensitiser",S326),99)=99,IF(IFERROR(SEARCH("sensitiser",S326),99)=99,IF(IFERROR(SEARCH("other hazard based concern",S326),99)=99,0,Scoring!$E$28),Scoring!$E$26),Scoring!$E$27)</f>
        <v>0</v>
      </c>
      <c r="AF326" s="78">
        <f>IF(IFERROR(M326,1)=1,IF(IFERROR(N326,1)=1,IF(IFERROR(O326,1)=1,IF(IFERROR(Q326,1)=1,IF(IFERROR(R326,1)=1,IF(IFERROR(T326,1)=1,IF(IFERROR(K326,1)=1,IF(IFERROR(P326,1)=1,IF(IFERROR(S326,1)=1,Scoring!$E$29,0),0),0),0),0),0),0),0),0)</f>
        <v>0</v>
      </c>
      <c r="AG326" s="78">
        <f t="shared" si="34"/>
        <v>4</v>
      </c>
      <c r="AI326" s="93"/>
      <c r="AJ326" s="94"/>
      <c r="AK326" s="76"/>
      <c r="AL326" s="75"/>
      <c r="AN326" s="79"/>
      <c r="AO326" s="79"/>
      <c r="AP326" s="79"/>
      <c r="AQ326" s="79"/>
      <c r="AR326" s="79"/>
      <c r="AS326" s="78"/>
      <c r="AU326" s="79">
        <f>IF(IFERROR(F326,99)=99,IF(IFERROR(G326,99)=99,IF(IFERROR(H326,99)=99,IF(IFERROR(I326,99)=99,IF(IFERROR(E326,99)=99,IF(IFERROR(J326,99)=99,0,Scoring!$B$7),Scoring!$B$3),Scoring!$B$2),Scoring!$B$6),Scoring!$B$5),Scoring!$B$4)</f>
        <v>0.3</v>
      </c>
      <c r="AV326" s="78">
        <f t="shared" si="35"/>
        <v>1.2</v>
      </c>
      <c r="AW326" s="78"/>
      <c r="AX326" s="66"/>
      <c r="AY326" s="78"/>
      <c r="AZ326" s="76"/>
      <c r="BA326" s="76"/>
      <c r="BB326" s="76"/>
    </row>
    <row r="327" spans="1:54" x14ac:dyDescent="0.25">
      <c r="A327" s="77" t="s">
        <v>7466</v>
      </c>
      <c r="B327" s="76" t="str">
        <f t="shared" si="33"/>
        <v>402-060-7</v>
      </c>
      <c r="C327" s="77" t="s">
        <v>300</v>
      </c>
      <c r="D327" s="77" t="s">
        <v>301</v>
      </c>
      <c r="E327" s="76" t="str">
        <f>IF(C327="-",IF(A327="-",VLOOKUP(D327,'sin-list 180320_update'!$C$2:$C$835,1,FALSE),VLOOKUP(A327,'sin-list 180320_update'!$A$2:$A$835,1,FALSE)),VLOOKUP(C327,'sin-list 180320_update'!$B$2:$B$835,1,FALSE))</f>
        <v>402-060-7</v>
      </c>
      <c r="F327" s="76" t="e">
        <f>IF($C327="-",IF($A327="-",VLOOKUP($D327,'REACH Bilaga XVII_update'!$A$5:$A$131,1,FALSE),VLOOKUP($A327,'REACH Bilaga XVII_update'!$C$5:$C$131,1,FALSE)),VLOOKUP($C327,'REACH Bilaga XVII_update'!$B$5:$B$131,1,FALSE))</f>
        <v>#N/A</v>
      </c>
      <c r="G327" s="76" t="e">
        <f>IF($C327="-",IF($A327="-",VLOOKUP($D327,' REACH Bilaga 59_update'!$A$5:$A$210,1,FALSE),VLOOKUP($A327,' REACH Bilaga 59_update'!$D$5:$D$210,1,FALSE)),VLOOKUP($C327,' REACH Bilaga 59_update'!$C$5:$C$210,1,FALSE))</f>
        <v>#N/A</v>
      </c>
      <c r="H327" s="76" t="e">
        <f>IF($C327="-",IF($A327="-",VLOOKUP($D327,'REACH Bilaga XIV_update'!$A$5:$A$110,1,FALSE),VLOOKUP($A327,'REACH Bilaga XIV_update'!$D$5:$D$110,1,FALSE)),VLOOKUP($C327,'REACH Bilaga XIV_update'!$C$5:$C$110,1,FALSE))</f>
        <v>#N/A</v>
      </c>
      <c r="I327" s="76" t="e">
        <f>IF($C327="-",IF($A327="-",VLOOKUP($D327,CoRAP_update!$A$5:$A$376,1,FALSE),VLOOKUP($A327,CoRAP_update!$D$5:$D$376,1,FALSE)),VLOOKUP($C327,CoRAP_update!$C$5:$C$376,1,FALSE))</f>
        <v>#N/A</v>
      </c>
      <c r="J327" s="76" t="e">
        <f>IF($C327="-",IF($A327="-",VLOOKUP($D327,EDC_update!$C$2:$C$450,1,FALSE),VLOOKUP($A327,EDC_update!$B$2:$B$450,1,FALSE)),VLOOKUP($C327,EDC_update!$L$2:$L$450,1,FALSE))</f>
        <v>#N/A</v>
      </c>
      <c r="K327" s="76" t="str">
        <f>IF($C327="-",IF($A327="-",IF(VLOOKUP($D327,'sin-list 180320_update'!$C$2:$S$835,3,FALSE)="",NA(),VLOOKUP($D327,'sin-list 180320_update'!$C$2:$S$835,3,FALSE)),IF(VLOOKUP($A327,'sin-list 180320_update'!$A$2:$S$835,5,FALSE)="",NA(),VLOOKUP($A327,'sin-list 180320_update'!$A$2:$S$835,5,FALSE))),IF(VLOOKUP($C327,'sin-list 180320_update'!$B$2:$S$835,4,FALSE)="",NA(),VLOOKUP($C327,'sin-list 180320_update'!$B$2:$S$835,4,FALSE)))</f>
        <v>Classified CMR according to Annex VI of Regulation 1272/2008</v>
      </c>
      <c r="L327" s="76" t="str">
        <f>IF($C327="-",IF($A327="-",VLOOKUP($D327,'sin-list 180320_update'!$C$2:$S$835,6,FALSE),VLOOKUP($A327,'sin-list 180320_update'!$A$2:$S$835,8,FALSE)),VLOOKUP($C327,'sin-list 180320_update'!$B$2:$S$835,7,FALSE))</f>
        <v>Carc. 1B
Eye Dam. 1
Aquatic Chronic 2</v>
      </c>
      <c r="M327" s="76" t="str">
        <f>IF($C327="-",IF($A327="-",IF(VLOOKUP($D327,'sin-list 180320_update'!$C$2:$S$835,8,FALSE)="",NA(),VLOOKUP($D327,'sin-list 180320_update'!$C$2:$S$835,8,FALSE)),IF(VLOOKUP($A327,'sin-list 180320_update'!$A$2:$S$835,10,FALSE)="",NA(),VLOOKUP($A327,'sin-list 180320_update'!$A$2:$S$835,10,FALSE))),IF(VLOOKUP($C327,'sin-list 180320_update'!$B$2:$S$835,9,FALSE)="",NA(),VLOOKUP($C327,'sin-list 180320_update'!$B$2:$S$835,9,FALSE)))</f>
        <v>H350
H318
H411</v>
      </c>
      <c r="N327" s="76" t="e">
        <f>IF($C327="-",IF($A327="-",IF(VLOOKUP($D327,'REACH Bilaga XVII_update'!$A$5:$E$131,4,FALSE)="",NA(),VLOOKUP($D327,'REACH Bilaga XVII_update'!$A$5:$E$131,4,FALSE)),IF(VLOOKUP($A327,'REACH Bilaga XVII_update'!$C$5:$D$131,2,FALSE)="",NA(),VLOOKUP($A327,'REACH Bilaga XVII_update'!$C$5:$D$131,2,FALSE))),IF(VLOOKUP($C327,'REACH Bilaga XVII_update'!$B$5:$D$131,3,FALSE)="",NA(),VLOOKUP($C327,'REACH Bilaga XVII_update'!$B$5:$D$131,3,FALSE)))</f>
        <v>#N/A</v>
      </c>
      <c r="O327" s="76" t="e">
        <f>IF($C327="-",IF($A327="-",IF(VLOOKUP($D327,' REACH Bilaga 59_update'!$A$5:$E$210,5,FALSE)="",NA(),VLOOKUP($D327,' REACH Bilaga 59_update'!$A$5:$E$210,5,FALSE)),IF(VLOOKUP($A327,' REACH Bilaga 59_update'!$D$5:$E$210,2,FALSE)="",NA(),VLOOKUP($A327,' REACH Bilaga 59_update'!$D$5:$E$210,2,FALSE))),IF(VLOOKUP($C327,' REACH Bilaga 59_update'!$C$5:$E$210,3,FALSE)="",NA(),VLOOKUP($C327,' REACH Bilaga 59_update'!$C$5:$E$210,3,FALSE)))</f>
        <v>#N/A</v>
      </c>
      <c r="P327" s="76" t="e">
        <f>IF(C327="-",IF(A327="-",IFERROR(VLOOKUP($D327,' REACH Bilaga 59_update'!$A$5:$F$210,MATCH(Sammanfattning!P$1,' REACH Bilaga 59_update'!$A$4:$F$4,0),FALSE),VLOOKUP($D327,'REACH Bilaga XIV_update'!$A$4:$H$110,MATCH(Sammanfattning!P$1,'REACH Bilaga XIV_update'!$A$4:$H$4,0),FALSE)),IFERROR(VLOOKUP($A327,' REACH Bilaga 59_update'!$D$5:$F$210,MATCH(Sammanfattning!P$1,' REACH Bilaga 59_update'!$D$4:$F$4,0),FALSE),VLOOKUP($A327,'REACH Bilaga XIV_update'!$D$4:$H$110,MATCH(Sammanfattning!P$1,'REACH Bilaga XIV_update'!$D$4:$H$4,0),FALSE))),IFERROR(VLOOKUP($C327,' REACH Bilaga 59_update'!$C$5:$F$210,MATCH(Sammanfattning!P$1,' REACH Bilaga 59_update'!$C$4:$F$4,0),FALSE),VLOOKUP($C327,'REACH Bilaga XIV_update'!$C$4:$H$110,MATCH(Sammanfattning!P$1,'REACH Bilaga XIV_update'!$C$4:$H$4,0),FALSE)))</f>
        <v>#N/A</v>
      </c>
      <c r="Q327" s="76" t="e">
        <f>IF($C327="-",IF($A327="-",IF(VLOOKUP($D327,'REACH Bilaga XIV_update'!$A$5:$I$110,9,FALSE)="",NA(),VLOOKUP($D327,'REACH Bilaga XIV_update'!$A$5:$I$110,9,FALSE)),IF(VLOOKUP($A327,'REACH Bilaga XIV_update'!$D$5:$I$110,6,FALSE)="",NA(),VLOOKUP($A327,'REACH Bilaga XIV_update'!$D$5:$I$110,6,FALSE))),IF(VLOOKUP($C327,'REACH Bilaga XIV_update'!$C$5:$I$110,7,FALSE)="",NA(),VLOOKUP($C327,'REACH Bilaga XIV_update'!$C$5:$I$110,7,FALSE)))</f>
        <v>#N/A</v>
      </c>
      <c r="R327" s="76" t="e">
        <f>IF($C327="-",IF($A327="-",IF(VLOOKUP($D327,CoRAP_update!$A$5:$O$376,15,FALSE)="",NA(),VLOOKUP($D327,CoRAP_update!$A$5:$O$376,15,FALSE)),IF(VLOOKUP($A327,CoRAP_update!$D$5:$O$376,12,FALSE)="",NA(),VLOOKUP($A327,CoRAP_update!$D$5:$O$376,12,FALSE))),IF(VLOOKUP($C327,CoRAP_update!$C$5:$O$376,13,FALSE)="",NA(),VLOOKUP($C327,CoRAP_update!$C$5:$O$376,13,FALSE)))</f>
        <v>#N/A</v>
      </c>
      <c r="S327" s="144" t="e">
        <f>IF($C327="-",IF($A327="-",VLOOKUP($D327,CoRAP_update!$A$5:$J$376,MATCH(Sammanfattning!S$1,CoRAP_update!$A$4:$J$4,0),FALSE),VLOOKUP($A327,CoRAP_update!$D$5:$J$376,MATCH(Sammanfattning!S$1,CoRAP_update!$D$4:$J$4,0),FALSE)),VLOOKUP($C327,CoRAP_update!$C$5:$J$376,MATCH(Sammanfattning!S$1,CoRAP_update!$C$4:$J$4,0),FALSE))</f>
        <v>#N/A</v>
      </c>
      <c r="T327" s="76" t="e">
        <f>IF($A327="-",VLOOKUP($D327,EDC_update!$C$2:$F$450,4,FALSE),VLOOKUP($A327,EDC_update!$B$2:$F$450,5,FALSE))</f>
        <v>#N/A</v>
      </c>
      <c r="V327" s="78">
        <f>IF(IFERROR(SEARCH("PBT",P327),99)=99,IF(IFERROR(SEARCH("suspected PBT",S327),99)=99,IF(IFERROR(SEARCH("concluded to be PBT",K327),99)=99,IF(IFERROR(SEARCH("PBT",S327),99)=99,IF(IFERROR(SEARCH("PBT cand",L327),99)=99,IF(IFERROR(SEARCH("PBT",L327),99)=99,IF(IFERROR(SEARCH("persistent, bioackumulative and toxic properties",K327),99)=99,0,Scoring!$E$3),Scoring!$E$3),Scoring!$E$7),Scoring!$E$3),Scoring!$E$5),Scoring!$E$6),Scoring!$E$3)</f>
        <v>0</v>
      </c>
      <c r="W327" s="78">
        <f>IF(IFERROR(SEARCH("vPvB",P327),99)=99,IF(IFERROR(SEARCH("suspected pbt/vPvB",S327),99)=99,IF(IFERROR(SEARCH("vPvB",S327),99)=99,IF(IFERROR(SEARCH("concluded to be a vPvB",S327),99)=99,IF(IFERROR(SEARCH("identified as vPvB",K327),99)=99,IF(IFERROR(SEARCH("concluded to be a vPvB",K327),99)=99,IF(IFERROR(SEARCH("concluded to be both pbt and vPvB",S327),99)=99,IF(IFERROR(SEARCH("concluded to be both pbt and vPvB",K327),99)=99,0,Scoring!$E$5),Scoring!$E$5),Scoring!$E$5),Scoring!$E$5),Scoring!$E$5),Scoring!$E$4),Scoring!$E$6),Scoring!$E$4)</f>
        <v>0</v>
      </c>
      <c r="X327" s="78">
        <f>IF(IFERROR(SEARCH("H410",N327),99)=99,IF(IFERROR(SEARCH("H410",O327),99)=99,IF(IFERROR(SEARCH("H410",Q327),99)=99,IF(IFERROR(SEARCH("H410",M327),99)=99,IF(IFERROR(SEARCH("H410",R327),99)=99,IF(IFERROR(SEARCH("H411",N327),99)=99,IF(IFERROR(SEARCH("H411",O327),99)=99,IF(IFERROR(SEARCH("H411",Q327),99)=99,IF(IFERROR(SEARCH("H411",M327),99)=99,IF(IFERROR(SEARCH("H411",R327),99)=99,IF(IFERROR(SEARCH("H413",N327),99)=99,IF(IFERROR(SEARCH("H413",O327),99)=99,IF(IFERROR(SEARCH("H413",Q327),99)=99,IF(IFERROR(SEARCH("H413",M327),99)=99,IF(IFERROR(SEARCH("H413",R327),99)=99,IF(IFERROR(SEARCH("H412",N327),99)=99,IF(IFERROR(SEARCH("H412",O327),99)=99,IF(IFERROR(SEARCH("H412",Q327),99)=99,IF(IFERROR(SEARCH("H412",M327),99)=99,IF(IFERROR(SEARCH("H412",R327),99)=99,0,Scoring!$E$2),Scoring!$E$2),Scoring!$E$2),Scoring!$E$2),Scoring!$E$2),Scoring!$E$2),Scoring!$E$2),Scoring!$E$2),Scoring!$E$2),Scoring!$E$2),Scoring!$E$2),Scoring!$E$2),Scoring!$E$2),Scoring!$E$2),Scoring!$E$2),Scoring!$E$2),Scoring!$E$2),Scoring!$E$2),Scoring!$E$2),Scoring!$E$2)</f>
        <v>1</v>
      </c>
      <c r="Y327" s="78">
        <f>IF(IFERROR(SEARCH("CMR",K327),99)=99,IF(IFERROR(SEARCH("Suspected CMR",S327),99)=99,IF(IFERROR(SEARCH("CMR",S327),99)=99,0,Scoring!$E$8),Scoring!$E$9),Scoring!$E$8)</f>
        <v>3</v>
      </c>
      <c r="Z327" s="78">
        <f>IF(IFERROR(SEARCH("H350",N327),99)=99,IF(IFERROR(SEARCH("H350",O327),99)=99,IF(IFERROR(SEARCH("H350",Q327),99)=99,IF(IFERROR(SEARCH("H350",M327),99)=99,IF(IFERROR(SEARCH("H350",R327),99)=99,IF(IFERROR(SEARCH("H351",N327),99)=99,IF(IFERROR(SEARCH("H351",O327),99)=99,IF(IFERROR(SEARCH("H351",Q327),99)=99,IF(IFERROR(SEARCH("H351",M327),99)=99,IF(IFERROR(SEARCH("H351",R327),99)=99,IF(IFERROR(SEARCH("carcinogenic",P327),99)=99,IF(IFERROR(SEARCH("suspected carcinogenic",S327),99)=99,0,Scoring!$E$12),Scoring!$E$11),Scoring!$E$10),Scoring!$E$10),Scoring!$E$10),Scoring!$E$10),Scoring!$E$10),Scoring!$E$10),Scoring!$E$10),Scoring!$E$10),Scoring!$E$10),Scoring!$E$10)</f>
        <v>1</v>
      </c>
      <c r="AA327" s="78">
        <f>IF(IFERROR(SEARCH("H340",N327),99)=99,IF(IFERROR(SEARCH("H340",O327),99)=99,IF(IFERROR(SEARCH("H340",Q327),99)=99,IF(IFERROR(SEARCH("H340",M327),99)=99,IF(IFERROR(SEARCH("H340",R327),99)=99,IF(IFERROR(SEARCH("H341",N327),99)=99,IF(IFERROR(SEARCH("H341",O327),99)=99,IF(IFERROR(SEARCH("H341",Q327),99)=99,IF(IFERROR(SEARCH("H341",M327),99)=99,IF(IFERROR(SEARCH("H341",R327),99)=99,IF(IFERROR(SEARCH("mutagenic",P327),99)=99,IF(IFERROR(SEARCH("suspected mutagenic",S327),99)=99,0,Scoring!$E$15),Scoring!$E$14),Scoring!$E$13),Scoring!$E$13),Scoring!$E$13),Scoring!$E$13),Scoring!$E$13),Scoring!$E$13),Scoring!$E$13),Scoring!$E$13),Scoring!$E$13),Scoring!$E$13)</f>
        <v>0</v>
      </c>
      <c r="AB327" s="78">
        <f>IF(IFERROR(SEARCH("H360",N327),99)=99,IF(IFERROR(SEARCH("H360",O327),99)=99,IF(IFERROR(SEARCH("H360",Q327),99)=99,IF(IFERROR(SEARCH("H360",M327),99)=99,IF(IFERROR(SEARCH("H360",R327),99)=99,IF(IFERROR(SEARCH("H361",N327),99)=99,IF(IFERROR(SEARCH("H361",O327),99)=99,IF(IFERROR(SEARCH("H361",Q327),99)=99,IF(IFERROR(SEARCH("H361",M327),99)=99,IF(IFERROR(SEARCH("H361",R327),99)=99,IF(IFERROR(SEARCH("reproduction",P327),99)=99,IF(IFERROR(SEARCH("suspected reprotoxic",S327),99)=99,IF(IFERROR(SEARCH("reprotoxic",S327),99)=99,IF(IFERROR(SEARCH("reprotoxic",K327),99)=99,0,Scoring!$E$18),Scoring!$E$18),Scoring!$E$19),Scoring!$E$17),Scoring!$E$16),Scoring!$E$16),Scoring!$E$16),Scoring!$E$16),Scoring!$E$16),Scoring!$E$16),Scoring!$E$16),Scoring!$E$16),Scoring!$E$16),Scoring!$E$16)</f>
        <v>0</v>
      </c>
      <c r="AC327" s="78">
        <f>IF(IFERROR(SEARCH("57f",L327),99)=99,IF(IFERROR(SEARCH("57(f)",P327),99)=99,0,Scoring!$E$20),Scoring!$E$20)</f>
        <v>0</v>
      </c>
      <c r="AD327" s="78">
        <f>IF(IFERROR(SEARCH("CAT1",T327),99)=99,IF(IFERROR(SEARCH("CAT2",T327),99)=99,IF(IFERROR(SEARCH("CAT3",T327),99)=99,IF(IFERROR(SEARCH("concluded to be endocrine",K327),99)=99,IF(IFERROR(SEARCH("categorised as endocrine",K327),99)=99,IF(IFERROR(SEARCH("endocrine disrupting",P327),99)=99,IF(IFERROR(SEARCH("endocrine disrupting",K327),99)=99,IF(IFERROR(SEARCH("suspected endocrine",S327),99)=99,IF(IFERROR(SEARCH("potential endocrine",S327),99)=99,0,Scoring!$E$25),Scoring!$E$25),Scoring!$E$24),Scoring!$E$24),Scoring!$E$24),Scoring!$E$24),Scoring!$E$23),Scoring!$E$22),Scoring!$E$21)</f>
        <v>0</v>
      </c>
      <c r="AE327" s="78">
        <f>IF(IFERROR(SEARCH("suspected sensitiser",S327),99)=99,IF(IFERROR(SEARCH("sensitiser",S327),99)=99,IF(IFERROR(SEARCH("other hazard based concern",S327),99)=99,0,Scoring!$E$28),Scoring!$E$26),Scoring!$E$27)</f>
        <v>0</v>
      </c>
      <c r="AF327" s="78">
        <f>IF(IFERROR(M327,1)=1,IF(IFERROR(N327,1)=1,IF(IFERROR(O327,1)=1,IF(IFERROR(Q327,1)=1,IF(IFERROR(R327,1)=1,IF(IFERROR(T327,1)=1,IF(IFERROR(K327,1)=1,IF(IFERROR(P327,1)=1,IF(IFERROR(S327,1)=1,Scoring!$E$29,0),0),0),0),0),0),0),0),0)</f>
        <v>0</v>
      </c>
      <c r="AG327" s="78">
        <f t="shared" si="34"/>
        <v>4</v>
      </c>
      <c r="AI327" s="93"/>
      <c r="AJ327" s="94"/>
      <c r="AK327" s="76"/>
      <c r="AL327" s="75"/>
      <c r="AN327" s="79"/>
      <c r="AO327" s="79"/>
      <c r="AP327" s="79"/>
      <c r="AQ327" s="79"/>
      <c r="AR327" s="79"/>
      <c r="AS327" s="78"/>
      <c r="AU327" s="79">
        <f>IF(IFERROR(F327,99)=99,IF(IFERROR(G327,99)=99,IF(IFERROR(H327,99)=99,IF(IFERROR(I327,99)=99,IF(IFERROR(E327,99)=99,IF(IFERROR(J327,99)=99,0,Scoring!$B$7),Scoring!$B$3),Scoring!$B$2),Scoring!$B$6),Scoring!$B$5),Scoring!$B$4)</f>
        <v>0.3</v>
      </c>
      <c r="AV327" s="78">
        <f t="shared" si="35"/>
        <v>1.2</v>
      </c>
      <c r="AW327" s="78"/>
      <c r="AX327" s="66"/>
      <c r="AY327" s="78"/>
      <c r="AZ327" s="76"/>
      <c r="BA327" s="76"/>
      <c r="BB327" s="76"/>
    </row>
    <row r="328" spans="1:54" x14ac:dyDescent="0.25">
      <c r="A328" s="77" t="s">
        <v>7531</v>
      </c>
      <c r="B328" s="76" t="str">
        <f t="shared" si="33"/>
        <v>402-230-0</v>
      </c>
      <c r="C328" s="77" t="s">
        <v>1303</v>
      </c>
      <c r="D328" s="77" t="s">
        <v>1304</v>
      </c>
      <c r="E328" s="76" t="str">
        <f>IF(C328="-",IF(A328="-",VLOOKUP(D328,'sin-list 180320_update'!$C$2:$C$835,1,FALSE),VLOOKUP(A328,'sin-list 180320_update'!$A$2:$A$835,1,FALSE)),VLOOKUP(C328,'sin-list 180320_update'!$B$2:$B$835,1,FALSE))</f>
        <v>402-230-0</v>
      </c>
      <c r="F328" s="76" t="e">
        <f>IF($C328="-",IF($A328="-",VLOOKUP($D328,'REACH Bilaga XVII_update'!$A$5:$A$131,1,FALSE),VLOOKUP($A328,'REACH Bilaga XVII_update'!$C$5:$C$131,1,FALSE)),VLOOKUP($C328,'REACH Bilaga XVII_update'!$B$5:$B$131,1,FALSE))</f>
        <v>#N/A</v>
      </c>
      <c r="G328" s="76" t="e">
        <f>IF($C328="-",IF($A328="-",VLOOKUP($D328,' REACH Bilaga 59_update'!$A$5:$A$210,1,FALSE),VLOOKUP($A328,' REACH Bilaga 59_update'!$D$5:$D$210,1,FALSE)),VLOOKUP($C328,' REACH Bilaga 59_update'!$C$5:$C$210,1,FALSE))</f>
        <v>#N/A</v>
      </c>
      <c r="H328" s="76" t="e">
        <f>IF($C328="-",IF($A328="-",VLOOKUP($D328,'REACH Bilaga XIV_update'!$A$5:$A$110,1,FALSE),VLOOKUP($A328,'REACH Bilaga XIV_update'!$D$5:$D$110,1,FALSE)),VLOOKUP($C328,'REACH Bilaga XIV_update'!$C$5:$C$110,1,FALSE))</f>
        <v>#N/A</v>
      </c>
      <c r="I328" s="76" t="e">
        <f>IF($C328="-",IF($A328="-",VLOOKUP($D328,CoRAP_update!$A$5:$A$376,1,FALSE),VLOOKUP($A328,CoRAP_update!$D$5:$D$376,1,FALSE)),VLOOKUP($C328,CoRAP_update!$C$5:$C$376,1,FALSE))</f>
        <v>#N/A</v>
      </c>
      <c r="J328" s="76" t="e">
        <f>IF($C328="-",IF($A328="-",VLOOKUP($D328,EDC_update!$C$2:$C$450,1,FALSE),VLOOKUP($A328,EDC_update!$B$2:$B$450,1,FALSE)),VLOOKUP($C328,EDC_update!$L$2:$L$450,1,FALSE))</f>
        <v>#N/A</v>
      </c>
      <c r="K328" s="76" t="str">
        <f>IF($C328="-",IF($A328="-",IF(VLOOKUP($D328,'sin-list 180320_update'!$C$2:$S$835,3,FALSE)="",NA(),VLOOKUP($D328,'sin-list 180320_update'!$C$2:$S$835,3,FALSE)),IF(VLOOKUP($A328,'sin-list 180320_update'!$A$2:$S$835,5,FALSE)="",NA(),VLOOKUP($A328,'sin-list 180320_update'!$A$2:$S$835,5,FALSE))),IF(VLOOKUP($C328,'sin-list 180320_update'!$B$2:$S$835,4,FALSE)="",NA(),VLOOKUP($C328,'sin-list 180320_update'!$B$2:$S$835,4,FALSE)))</f>
        <v>Classified CMR according to Annex VI of Regulation 1272/2008</v>
      </c>
      <c r="L328" s="76" t="str">
        <f>IF($C328="-",IF($A328="-",VLOOKUP($D328,'sin-list 180320_update'!$C$2:$S$835,6,FALSE),VLOOKUP($A328,'sin-list 180320_update'!$A$2:$S$835,8,FALSE)),VLOOKUP($C328,'sin-list 180320_update'!$B$2:$S$835,7,FALSE))</f>
        <v>Carc. 1B
Acute Tox. 4 *
Skin Sens. 1
Aquatic Chronic 2</v>
      </c>
      <c r="M328" s="76" t="str">
        <f>IF($C328="-",IF($A328="-",IF(VLOOKUP($D328,'sin-list 180320_update'!$C$2:$S$835,8,FALSE)="",NA(),VLOOKUP($D328,'sin-list 180320_update'!$C$2:$S$835,8,FALSE)),IF(VLOOKUP($A328,'sin-list 180320_update'!$A$2:$S$835,10,FALSE)="",NA(),VLOOKUP($A328,'sin-list 180320_update'!$A$2:$S$835,10,FALSE))),IF(VLOOKUP($C328,'sin-list 180320_update'!$B$2:$S$835,9,FALSE)="",NA(),VLOOKUP($C328,'sin-list 180320_update'!$B$2:$S$835,9,FALSE)))</f>
        <v>H350
H302
H317
H411</v>
      </c>
      <c r="N328" s="76" t="e">
        <f>IF($C328="-",IF($A328="-",IF(VLOOKUP($D328,'REACH Bilaga XVII_update'!$A$5:$E$131,4,FALSE)="",NA(),VLOOKUP($D328,'REACH Bilaga XVII_update'!$A$5:$E$131,4,FALSE)),IF(VLOOKUP($A328,'REACH Bilaga XVII_update'!$C$5:$D$131,2,FALSE)="",NA(),VLOOKUP($A328,'REACH Bilaga XVII_update'!$C$5:$D$131,2,FALSE))),IF(VLOOKUP($C328,'REACH Bilaga XVII_update'!$B$5:$D$131,3,FALSE)="",NA(),VLOOKUP($C328,'REACH Bilaga XVII_update'!$B$5:$D$131,3,FALSE)))</f>
        <v>#N/A</v>
      </c>
      <c r="O328" s="76" t="e">
        <f>IF($C328="-",IF($A328="-",IF(VLOOKUP($D328,' REACH Bilaga 59_update'!$A$5:$E$210,5,FALSE)="",NA(),VLOOKUP($D328,' REACH Bilaga 59_update'!$A$5:$E$210,5,FALSE)),IF(VLOOKUP($A328,' REACH Bilaga 59_update'!$D$5:$E$210,2,FALSE)="",NA(),VLOOKUP($A328,' REACH Bilaga 59_update'!$D$5:$E$210,2,FALSE))),IF(VLOOKUP($C328,' REACH Bilaga 59_update'!$C$5:$E$210,3,FALSE)="",NA(),VLOOKUP($C328,' REACH Bilaga 59_update'!$C$5:$E$210,3,FALSE)))</f>
        <v>#N/A</v>
      </c>
      <c r="P328" s="76" t="e">
        <f>IF(C328="-",IF(A328="-",IFERROR(VLOOKUP($D328,' REACH Bilaga 59_update'!$A$5:$F$210,MATCH(Sammanfattning!P$1,' REACH Bilaga 59_update'!$A$4:$F$4,0),FALSE),VLOOKUP($D328,'REACH Bilaga XIV_update'!$A$4:$H$110,MATCH(Sammanfattning!P$1,'REACH Bilaga XIV_update'!$A$4:$H$4,0),FALSE)),IFERROR(VLOOKUP($A328,' REACH Bilaga 59_update'!$D$5:$F$210,MATCH(Sammanfattning!P$1,' REACH Bilaga 59_update'!$D$4:$F$4,0),FALSE),VLOOKUP($A328,'REACH Bilaga XIV_update'!$D$4:$H$110,MATCH(Sammanfattning!P$1,'REACH Bilaga XIV_update'!$D$4:$H$4,0),FALSE))),IFERROR(VLOOKUP($C328,' REACH Bilaga 59_update'!$C$5:$F$210,MATCH(Sammanfattning!P$1,' REACH Bilaga 59_update'!$C$4:$F$4,0),FALSE),VLOOKUP($C328,'REACH Bilaga XIV_update'!$C$4:$H$110,MATCH(Sammanfattning!P$1,'REACH Bilaga XIV_update'!$C$4:$H$4,0),FALSE)))</f>
        <v>#N/A</v>
      </c>
      <c r="Q328" s="76" t="e">
        <f>IF($C328="-",IF($A328="-",IF(VLOOKUP($D328,'REACH Bilaga XIV_update'!$A$5:$I$110,9,FALSE)="",NA(),VLOOKUP($D328,'REACH Bilaga XIV_update'!$A$5:$I$110,9,FALSE)),IF(VLOOKUP($A328,'REACH Bilaga XIV_update'!$D$5:$I$110,6,FALSE)="",NA(),VLOOKUP($A328,'REACH Bilaga XIV_update'!$D$5:$I$110,6,FALSE))),IF(VLOOKUP($C328,'REACH Bilaga XIV_update'!$C$5:$I$110,7,FALSE)="",NA(),VLOOKUP($C328,'REACH Bilaga XIV_update'!$C$5:$I$110,7,FALSE)))</f>
        <v>#N/A</v>
      </c>
      <c r="R328" s="76" t="e">
        <f>IF($C328="-",IF($A328="-",IF(VLOOKUP($D328,CoRAP_update!$A$5:$O$376,15,FALSE)="",NA(),VLOOKUP($D328,CoRAP_update!$A$5:$O$376,15,FALSE)),IF(VLOOKUP($A328,CoRAP_update!$D$5:$O$376,12,FALSE)="",NA(),VLOOKUP($A328,CoRAP_update!$D$5:$O$376,12,FALSE))),IF(VLOOKUP($C328,CoRAP_update!$C$5:$O$376,13,FALSE)="",NA(),VLOOKUP($C328,CoRAP_update!$C$5:$O$376,13,FALSE)))</f>
        <v>#N/A</v>
      </c>
      <c r="S328" s="144" t="e">
        <f>IF($C328="-",IF($A328="-",VLOOKUP($D328,CoRAP_update!$A$5:$J$376,MATCH(Sammanfattning!S$1,CoRAP_update!$A$4:$J$4,0),FALSE),VLOOKUP($A328,CoRAP_update!$D$5:$J$376,MATCH(Sammanfattning!S$1,CoRAP_update!$D$4:$J$4,0),FALSE)),VLOOKUP($C328,CoRAP_update!$C$5:$J$376,MATCH(Sammanfattning!S$1,CoRAP_update!$C$4:$J$4,0),FALSE))</f>
        <v>#N/A</v>
      </c>
      <c r="T328" s="76" t="e">
        <f>IF($A328="-",VLOOKUP($D328,EDC_update!$C$2:$F$450,4,FALSE),VLOOKUP($A328,EDC_update!$B$2:$F$450,5,FALSE))</f>
        <v>#N/A</v>
      </c>
      <c r="V328" s="78">
        <f>IF(IFERROR(SEARCH("PBT",P328),99)=99,IF(IFERROR(SEARCH("suspected PBT",S328),99)=99,IF(IFERROR(SEARCH("concluded to be PBT",K328),99)=99,IF(IFERROR(SEARCH("PBT",S328),99)=99,IF(IFERROR(SEARCH("PBT cand",L328),99)=99,IF(IFERROR(SEARCH("PBT",L328),99)=99,IF(IFERROR(SEARCH("persistent, bioackumulative and toxic properties",K328),99)=99,0,Scoring!$E$3),Scoring!$E$3),Scoring!$E$7),Scoring!$E$3),Scoring!$E$5),Scoring!$E$6),Scoring!$E$3)</f>
        <v>0</v>
      </c>
      <c r="W328" s="78">
        <f>IF(IFERROR(SEARCH("vPvB",P328),99)=99,IF(IFERROR(SEARCH("suspected pbt/vPvB",S328),99)=99,IF(IFERROR(SEARCH("vPvB",S328),99)=99,IF(IFERROR(SEARCH("concluded to be a vPvB",S328),99)=99,IF(IFERROR(SEARCH("identified as vPvB",K328),99)=99,IF(IFERROR(SEARCH("concluded to be a vPvB",K328),99)=99,IF(IFERROR(SEARCH("concluded to be both pbt and vPvB",S328),99)=99,IF(IFERROR(SEARCH("concluded to be both pbt and vPvB",K328),99)=99,0,Scoring!$E$5),Scoring!$E$5),Scoring!$E$5),Scoring!$E$5),Scoring!$E$5),Scoring!$E$4),Scoring!$E$6),Scoring!$E$4)</f>
        <v>0</v>
      </c>
      <c r="X328" s="78">
        <f>IF(IFERROR(SEARCH("H410",N328),99)=99,IF(IFERROR(SEARCH("H410",O328),99)=99,IF(IFERROR(SEARCH("H410",Q328),99)=99,IF(IFERROR(SEARCH("H410",M328),99)=99,IF(IFERROR(SEARCH("H410",R328),99)=99,IF(IFERROR(SEARCH("H411",N328),99)=99,IF(IFERROR(SEARCH("H411",O328),99)=99,IF(IFERROR(SEARCH("H411",Q328),99)=99,IF(IFERROR(SEARCH("H411",M328),99)=99,IF(IFERROR(SEARCH("H411",R328),99)=99,IF(IFERROR(SEARCH("H413",N328),99)=99,IF(IFERROR(SEARCH("H413",O328),99)=99,IF(IFERROR(SEARCH("H413",Q328),99)=99,IF(IFERROR(SEARCH("H413",M328),99)=99,IF(IFERROR(SEARCH("H413",R328),99)=99,IF(IFERROR(SEARCH("H412",N328),99)=99,IF(IFERROR(SEARCH("H412",O328),99)=99,IF(IFERROR(SEARCH("H412",Q328),99)=99,IF(IFERROR(SEARCH("H412",M328),99)=99,IF(IFERROR(SEARCH("H412",R328),99)=99,0,Scoring!$E$2),Scoring!$E$2),Scoring!$E$2),Scoring!$E$2),Scoring!$E$2),Scoring!$E$2),Scoring!$E$2),Scoring!$E$2),Scoring!$E$2),Scoring!$E$2),Scoring!$E$2),Scoring!$E$2),Scoring!$E$2),Scoring!$E$2),Scoring!$E$2),Scoring!$E$2),Scoring!$E$2),Scoring!$E$2),Scoring!$E$2),Scoring!$E$2)</f>
        <v>1</v>
      </c>
      <c r="Y328" s="78">
        <f>IF(IFERROR(SEARCH("CMR",K328),99)=99,IF(IFERROR(SEARCH("Suspected CMR",S328),99)=99,IF(IFERROR(SEARCH("CMR",S328),99)=99,0,Scoring!$E$8),Scoring!$E$9),Scoring!$E$8)</f>
        <v>3</v>
      </c>
      <c r="Z328" s="78">
        <f>IF(IFERROR(SEARCH("H350",N328),99)=99,IF(IFERROR(SEARCH("H350",O328),99)=99,IF(IFERROR(SEARCH("H350",Q328),99)=99,IF(IFERROR(SEARCH("H350",M328),99)=99,IF(IFERROR(SEARCH("H350",R328),99)=99,IF(IFERROR(SEARCH("H351",N328),99)=99,IF(IFERROR(SEARCH("H351",O328),99)=99,IF(IFERROR(SEARCH("H351",Q328),99)=99,IF(IFERROR(SEARCH("H351",M328),99)=99,IF(IFERROR(SEARCH("H351",R328),99)=99,IF(IFERROR(SEARCH("carcinogenic",P328),99)=99,IF(IFERROR(SEARCH("suspected carcinogenic",S328),99)=99,0,Scoring!$E$12),Scoring!$E$11),Scoring!$E$10),Scoring!$E$10),Scoring!$E$10),Scoring!$E$10),Scoring!$E$10),Scoring!$E$10),Scoring!$E$10),Scoring!$E$10),Scoring!$E$10),Scoring!$E$10)</f>
        <v>1</v>
      </c>
      <c r="AA328" s="78">
        <f>IF(IFERROR(SEARCH("H340",N328),99)=99,IF(IFERROR(SEARCH("H340",O328),99)=99,IF(IFERROR(SEARCH("H340",Q328),99)=99,IF(IFERROR(SEARCH("H340",M328),99)=99,IF(IFERROR(SEARCH("H340",R328),99)=99,IF(IFERROR(SEARCH("H341",N328),99)=99,IF(IFERROR(SEARCH("H341",O328),99)=99,IF(IFERROR(SEARCH("H341",Q328),99)=99,IF(IFERROR(SEARCH("H341",M328),99)=99,IF(IFERROR(SEARCH("H341",R328),99)=99,IF(IFERROR(SEARCH("mutagenic",P328),99)=99,IF(IFERROR(SEARCH("suspected mutagenic",S328),99)=99,0,Scoring!$E$15),Scoring!$E$14),Scoring!$E$13),Scoring!$E$13),Scoring!$E$13),Scoring!$E$13),Scoring!$E$13),Scoring!$E$13),Scoring!$E$13),Scoring!$E$13),Scoring!$E$13),Scoring!$E$13)</f>
        <v>0</v>
      </c>
      <c r="AB328" s="78">
        <f>IF(IFERROR(SEARCH("H360",N328),99)=99,IF(IFERROR(SEARCH("H360",O328),99)=99,IF(IFERROR(SEARCH("H360",Q328),99)=99,IF(IFERROR(SEARCH("H360",M328),99)=99,IF(IFERROR(SEARCH("H360",R328),99)=99,IF(IFERROR(SEARCH("H361",N328),99)=99,IF(IFERROR(SEARCH("H361",O328),99)=99,IF(IFERROR(SEARCH("H361",Q328),99)=99,IF(IFERROR(SEARCH("H361",M328),99)=99,IF(IFERROR(SEARCH("H361",R328),99)=99,IF(IFERROR(SEARCH("reproduction",P328),99)=99,IF(IFERROR(SEARCH("suspected reprotoxic",S328),99)=99,IF(IFERROR(SEARCH("reprotoxic",S328),99)=99,IF(IFERROR(SEARCH("reprotoxic",K328),99)=99,0,Scoring!$E$18),Scoring!$E$18),Scoring!$E$19),Scoring!$E$17),Scoring!$E$16),Scoring!$E$16),Scoring!$E$16),Scoring!$E$16),Scoring!$E$16),Scoring!$E$16),Scoring!$E$16),Scoring!$E$16),Scoring!$E$16),Scoring!$E$16)</f>
        <v>0</v>
      </c>
      <c r="AC328" s="78">
        <f>IF(IFERROR(SEARCH("57f",L328),99)=99,IF(IFERROR(SEARCH("57(f)",P328),99)=99,0,Scoring!$E$20),Scoring!$E$20)</f>
        <v>0</v>
      </c>
      <c r="AD328" s="78">
        <f>IF(IFERROR(SEARCH("CAT1",T328),99)=99,IF(IFERROR(SEARCH("CAT2",T328),99)=99,IF(IFERROR(SEARCH("CAT3",T328),99)=99,IF(IFERROR(SEARCH("concluded to be endocrine",K328),99)=99,IF(IFERROR(SEARCH("categorised as endocrine",K328),99)=99,IF(IFERROR(SEARCH("endocrine disrupting",P328),99)=99,IF(IFERROR(SEARCH("endocrine disrupting",K328),99)=99,IF(IFERROR(SEARCH("suspected endocrine",S328),99)=99,IF(IFERROR(SEARCH("potential endocrine",S328),99)=99,0,Scoring!$E$25),Scoring!$E$25),Scoring!$E$24),Scoring!$E$24),Scoring!$E$24),Scoring!$E$24),Scoring!$E$23),Scoring!$E$22),Scoring!$E$21)</f>
        <v>0</v>
      </c>
      <c r="AE328" s="78">
        <f>IF(IFERROR(SEARCH("suspected sensitiser",S328),99)=99,IF(IFERROR(SEARCH("sensitiser",S328),99)=99,IF(IFERROR(SEARCH("other hazard based concern",S328),99)=99,0,Scoring!$E$28),Scoring!$E$26),Scoring!$E$27)</f>
        <v>0</v>
      </c>
      <c r="AF328" s="78">
        <f>IF(IFERROR(M328,1)=1,IF(IFERROR(N328,1)=1,IF(IFERROR(O328,1)=1,IF(IFERROR(Q328,1)=1,IF(IFERROR(R328,1)=1,IF(IFERROR(T328,1)=1,IF(IFERROR(K328,1)=1,IF(IFERROR(P328,1)=1,IF(IFERROR(S328,1)=1,Scoring!$E$29,0),0),0),0),0),0),0),0),0)</f>
        <v>0</v>
      </c>
      <c r="AG328" s="78">
        <f t="shared" si="34"/>
        <v>4</v>
      </c>
      <c r="AI328" s="93"/>
      <c r="AJ328" s="94"/>
      <c r="AK328" s="76"/>
      <c r="AL328" s="75"/>
      <c r="AN328" s="79"/>
      <c r="AO328" s="79"/>
      <c r="AP328" s="79"/>
      <c r="AQ328" s="79"/>
      <c r="AR328" s="79"/>
      <c r="AS328" s="78"/>
      <c r="AU328" s="79">
        <f>IF(IFERROR(F328,99)=99,IF(IFERROR(G328,99)=99,IF(IFERROR(H328,99)=99,IF(IFERROR(I328,99)=99,IF(IFERROR(E328,99)=99,IF(IFERROR(J328,99)=99,0,Scoring!$B$7),Scoring!$B$3),Scoring!$B$2),Scoring!$B$6),Scoring!$B$5),Scoring!$B$4)</f>
        <v>0.3</v>
      </c>
      <c r="AV328" s="78">
        <f t="shared" si="35"/>
        <v>1.2</v>
      </c>
      <c r="AW328" s="78"/>
      <c r="AX328" s="66"/>
      <c r="AY328" s="78"/>
      <c r="AZ328" s="76"/>
      <c r="BA328" s="76"/>
      <c r="BB328" s="76"/>
    </row>
    <row r="329" spans="1:54" x14ac:dyDescent="0.25">
      <c r="A329" s="77" t="s">
        <v>7691</v>
      </c>
      <c r="B329" s="76" t="str">
        <f t="shared" si="33"/>
        <v>402-660-9</v>
      </c>
      <c r="C329" s="77" t="s">
        <v>2841</v>
      </c>
      <c r="D329" s="77" t="s">
        <v>2842</v>
      </c>
      <c r="E329" s="76" t="str">
        <f>IF(C329="-",IF(A329="-",VLOOKUP(D329,'sin-list 180320_update'!$C$2:$C$835,1,FALSE),VLOOKUP(A329,'sin-list 180320_update'!$A$2:$A$835,1,FALSE)),VLOOKUP(C329,'sin-list 180320_update'!$B$2:$B$835,1,FALSE))</f>
        <v>402-660-9</v>
      </c>
      <c r="F329" s="76" t="e">
        <f>IF($C329="-",IF($A329="-",VLOOKUP($D329,'REACH Bilaga XVII_update'!$A$5:$A$131,1,FALSE),VLOOKUP($A329,'REACH Bilaga XVII_update'!$C$5:$C$131,1,FALSE)),VLOOKUP($C329,'REACH Bilaga XVII_update'!$B$5:$B$131,1,FALSE))</f>
        <v>#N/A</v>
      </c>
      <c r="G329" s="76" t="e">
        <f>IF($C329="-",IF($A329="-",VLOOKUP($D329,' REACH Bilaga 59_update'!$A$5:$A$210,1,FALSE),VLOOKUP($A329,' REACH Bilaga 59_update'!$D$5:$D$210,1,FALSE)),VLOOKUP($C329,' REACH Bilaga 59_update'!$C$5:$C$210,1,FALSE))</f>
        <v>#N/A</v>
      </c>
      <c r="H329" s="76" t="e">
        <f>IF($C329="-",IF($A329="-",VLOOKUP($D329,'REACH Bilaga XIV_update'!$A$5:$A$110,1,FALSE),VLOOKUP($A329,'REACH Bilaga XIV_update'!$D$5:$D$110,1,FALSE)),VLOOKUP($C329,'REACH Bilaga XIV_update'!$C$5:$C$110,1,FALSE))</f>
        <v>#N/A</v>
      </c>
      <c r="I329" s="76" t="e">
        <f>IF($C329="-",IF($A329="-",VLOOKUP($D329,CoRAP_update!$A$5:$A$376,1,FALSE),VLOOKUP($A329,CoRAP_update!$D$5:$D$376,1,FALSE)),VLOOKUP($C329,CoRAP_update!$C$5:$C$376,1,FALSE))</f>
        <v>#N/A</v>
      </c>
      <c r="J329" s="76" t="e">
        <f>IF($C329="-",IF($A329="-",VLOOKUP($D329,EDC_update!$C$2:$C$450,1,FALSE),VLOOKUP($A329,EDC_update!$B$2:$B$450,1,FALSE)),VLOOKUP($C329,EDC_update!$L$2:$L$450,1,FALSE))</f>
        <v>#N/A</v>
      </c>
      <c r="K329" s="76" t="str">
        <f>IF($C329="-",IF($A329="-",IF(VLOOKUP($D329,'sin-list 180320_update'!$C$2:$S$835,3,FALSE)="",NA(),VLOOKUP($D329,'sin-list 180320_update'!$C$2:$S$835,3,FALSE)),IF(VLOOKUP($A329,'sin-list 180320_update'!$A$2:$S$835,5,FALSE)="",NA(),VLOOKUP($A329,'sin-list 180320_update'!$A$2:$S$835,5,FALSE))),IF(VLOOKUP($C329,'sin-list 180320_update'!$B$2:$S$835,4,FALSE)="",NA(),VLOOKUP($C329,'sin-list 180320_update'!$B$2:$S$835,4,FALSE)))</f>
        <v>Classified CMR according to Annex VI of Regulation 1272/2008</v>
      </c>
      <c r="L329" s="76" t="str">
        <f>IF($C329="-",IF($A329="-",VLOOKUP($D329,'sin-list 180320_update'!$C$2:$S$835,6,FALSE),VLOOKUP($A329,'sin-list 180320_update'!$A$2:$S$835,8,FALSE)),VLOOKUP($C329,'sin-list 180320_update'!$B$2:$S$835,7,FALSE))</f>
        <v>Repr. 1B
Aquatic Chronic 3</v>
      </c>
      <c r="M329" s="76" t="str">
        <f>IF($C329="-",IF($A329="-",IF(VLOOKUP($D329,'sin-list 180320_update'!$C$2:$S$835,8,FALSE)="",NA(),VLOOKUP($D329,'sin-list 180320_update'!$C$2:$S$835,8,FALSE)),IF(VLOOKUP($A329,'sin-list 180320_update'!$A$2:$S$835,10,FALSE)="",NA(),VLOOKUP($A329,'sin-list 180320_update'!$A$2:$S$835,10,FALSE))),IF(VLOOKUP($C329,'sin-list 180320_update'!$B$2:$S$835,9,FALSE)="",NA(),VLOOKUP($C329,'sin-list 180320_update'!$B$2:$S$835,9,FALSE)))</f>
        <v>H360D ***
H412</v>
      </c>
      <c r="N329" s="76" t="e">
        <f>IF($C329="-",IF($A329="-",IF(VLOOKUP($D329,'REACH Bilaga XVII_update'!$A$5:$E$131,4,FALSE)="",NA(),VLOOKUP($D329,'REACH Bilaga XVII_update'!$A$5:$E$131,4,FALSE)),IF(VLOOKUP($A329,'REACH Bilaga XVII_update'!$C$5:$D$131,2,FALSE)="",NA(),VLOOKUP($A329,'REACH Bilaga XVII_update'!$C$5:$D$131,2,FALSE))),IF(VLOOKUP($C329,'REACH Bilaga XVII_update'!$B$5:$D$131,3,FALSE)="",NA(),VLOOKUP($C329,'REACH Bilaga XVII_update'!$B$5:$D$131,3,FALSE)))</f>
        <v>#N/A</v>
      </c>
      <c r="O329" s="76" t="e">
        <f>IF($C329="-",IF($A329="-",IF(VLOOKUP($D329,' REACH Bilaga 59_update'!$A$5:$E$210,5,FALSE)="",NA(),VLOOKUP($D329,' REACH Bilaga 59_update'!$A$5:$E$210,5,FALSE)),IF(VLOOKUP($A329,' REACH Bilaga 59_update'!$D$5:$E$210,2,FALSE)="",NA(),VLOOKUP($A329,' REACH Bilaga 59_update'!$D$5:$E$210,2,FALSE))),IF(VLOOKUP($C329,' REACH Bilaga 59_update'!$C$5:$E$210,3,FALSE)="",NA(),VLOOKUP($C329,' REACH Bilaga 59_update'!$C$5:$E$210,3,FALSE)))</f>
        <v>#N/A</v>
      </c>
      <c r="P329" s="76" t="e">
        <f>IF(C329="-",IF(A329="-",IFERROR(VLOOKUP($D329,' REACH Bilaga 59_update'!$A$5:$F$210,MATCH(Sammanfattning!P$1,' REACH Bilaga 59_update'!$A$4:$F$4,0),FALSE),VLOOKUP($D329,'REACH Bilaga XIV_update'!$A$4:$H$110,MATCH(Sammanfattning!P$1,'REACH Bilaga XIV_update'!$A$4:$H$4,0),FALSE)),IFERROR(VLOOKUP($A329,' REACH Bilaga 59_update'!$D$5:$F$210,MATCH(Sammanfattning!P$1,' REACH Bilaga 59_update'!$D$4:$F$4,0),FALSE),VLOOKUP($A329,'REACH Bilaga XIV_update'!$D$4:$H$110,MATCH(Sammanfattning!P$1,'REACH Bilaga XIV_update'!$D$4:$H$4,0),FALSE))),IFERROR(VLOOKUP($C329,' REACH Bilaga 59_update'!$C$5:$F$210,MATCH(Sammanfattning!P$1,' REACH Bilaga 59_update'!$C$4:$F$4,0),FALSE),VLOOKUP($C329,'REACH Bilaga XIV_update'!$C$4:$H$110,MATCH(Sammanfattning!P$1,'REACH Bilaga XIV_update'!$C$4:$H$4,0),FALSE)))</f>
        <v>#N/A</v>
      </c>
      <c r="Q329" s="76" t="e">
        <f>IF($C329="-",IF($A329="-",IF(VLOOKUP($D329,'REACH Bilaga XIV_update'!$A$5:$I$110,9,FALSE)="",NA(),VLOOKUP($D329,'REACH Bilaga XIV_update'!$A$5:$I$110,9,FALSE)),IF(VLOOKUP($A329,'REACH Bilaga XIV_update'!$D$5:$I$110,6,FALSE)="",NA(),VLOOKUP($A329,'REACH Bilaga XIV_update'!$D$5:$I$110,6,FALSE))),IF(VLOOKUP($C329,'REACH Bilaga XIV_update'!$C$5:$I$110,7,FALSE)="",NA(),VLOOKUP($C329,'REACH Bilaga XIV_update'!$C$5:$I$110,7,FALSE)))</f>
        <v>#N/A</v>
      </c>
      <c r="R329" s="76" t="e">
        <f>IF($C329="-",IF($A329="-",IF(VLOOKUP($D329,CoRAP_update!$A$5:$O$376,15,FALSE)="",NA(),VLOOKUP($D329,CoRAP_update!$A$5:$O$376,15,FALSE)),IF(VLOOKUP($A329,CoRAP_update!$D$5:$O$376,12,FALSE)="",NA(),VLOOKUP($A329,CoRAP_update!$D$5:$O$376,12,FALSE))),IF(VLOOKUP($C329,CoRAP_update!$C$5:$O$376,13,FALSE)="",NA(),VLOOKUP($C329,CoRAP_update!$C$5:$O$376,13,FALSE)))</f>
        <v>#N/A</v>
      </c>
      <c r="S329" s="144" t="e">
        <f>IF($C329="-",IF($A329="-",VLOOKUP($D329,CoRAP_update!$A$5:$J$376,MATCH(Sammanfattning!S$1,CoRAP_update!$A$4:$J$4,0),FALSE),VLOOKUP($A329,CoRAP_update!$D$5:$J$376,MATCH(Sammanfattning!S$1,CoRAP_update!$D$4:$J$4,0),FALSE)),VLOOKUP($C329,CoRAP_update!$C$5:$J$376,MATCH(Sammanfattning!S$1,CoRAP_update!$C$4:$J$4,0),FALSE))</f>
        <v>#N/A</v>
      </c>
      <c r="T329" s="76" t="e">
        <f>IF($A329="-",VLOOKUP($D329,EDC_update!$C$2:$F$450,4,FALSE),VLOOKUP($A329,EDC_update!$B$2:$F$450,5,FALSE))</f>
        <v>#N/A</v>
      </c>
      <c r="V329" s="78">
        <f>IF(IFERROR(SEARCH("PBT",P329),99)=99,IF(IFERROR(SEARCH("suspected PBT",S329),99)=99,IF(IFERROR(SEARCH("concluded to be PBT",K329),99)=99,IF(IFERROR(SEARCH("PBT",S329),99)=99,IF(IFERROR(SEARCH("PBT cand",L329),99)=99,IF(IFERROR(SEARCH("PBT",L329),99)=99,IF(IFERROR(SEARCH("persistent, bioackumulative and toxic properties",K329),99)=99,0,Scoring!$E$3),Scoring!$E$3),Scoring!$E$7),Scoring!$E$3),Scoring!$E$5),Scoring!$E$6),Scoring!$E$3)</f>
        <v>0</v>
      </c>
      <c r="W329" s="78">
        <f>IF(IFERROR(SEARCH("vPvB",P329),99)=99,IF(IFERROR(SEARCH("suspected pbt/vPvB",S329),99)=99,IF(IFERROR(SEARCH("vPvB",S329),99)=99,IF(IFERROR(SEARCH("concluded to be a vPvB",S329),99)=99,IF(IFERROR(SEARCH("identified as vPvB",K329),99)=99,IF(IFERROR(SEARCH("concluded to be a vPvB",K329),99)=99,IF(IFERROR(SEARCH("concluded to be both pbt and vPvB",S329),99)=99,IF(IFERROR(SEARCH("concluded to be both pbt and vPvB",K329),99)=99,0,Scoring!$E$5),Scoring!$E$5),Scoring!$E$5),Scoring!$E$5),Scoring!$E$5),Scoring!$E$4),Scoring!$E$6),Scoring!$E$4)</f>
        <v>0</v>
      </c>
      <c r="X329" s="78">
        <f>IF(IFERROR(SEARCH("H410",N329),99)=99,IF(IFERROR(SEARCH("H410",O329),99)=99,IF(IFERROR(SEARCH("H410",Q329),99)=99,IF(IFERROR(SEARCH("H410",M329),99)=99,IF(IFERROR(SEARCH("H410",R329),99)=99,IF(IFERROR(SEARCH("H411",N329),99)=99,IF(IFERROR(SEARCH("H411",O329),99)=99,IF(IFERROR(SEARCH("H411",Q329),99)=99,IF(IFERROR(SEARCH("H411",M329),99)=99,IF(IFERROR(SEARCH("H411",R329),99)=99,IF(IFERROR(SEARCH("H413",N329),99)=99,IF(IFERROR(SEARCH("H413",O329),99)=99,IF(IFERROR(SEARCH("H413",Q329),99)=99,IF(IFERROR(SEARCH("H413",M329),99)=99,IF(IFERROR(SEARCH("H413",R329),99)=99,IF(IFERROR(SEARCH("H412",N329),99)=99,IF(IFERROR(SEARCH("H412",O329),99)=99,IF(IFERROR(SEARCH("H412",Q329),99)=99,IF(IFERROR(SEARCH("H412",M329),99)=99,IF(IFERROR(SEARCH("H412",R329),99)=99,0,Scoring!$E$2),Scoring!$E$2),Scoring!$E$2),Scoring!$E$2),Scoring!$E$2),Scoring!$E$2),Scoring!$E$2),Scoring!$E$2),Scoring!$E$2),Scoring!$E$2),Scoring!$E$2),Scoring!$E$2),Scoring!$E$2),Scoring!$E$2),Scoring!$E$2),Scoring!$E$2),Scoring!$E$2),Scoring!$E$2),Scoring!$E$2),Scoring!$E$2)</f>
        <v>1</v>
      </c>
      <c r="Y329" s="78">
        <f>IF(IFERROR(SEARCH("CMR",K329),99)=99,IF(IFERROR(SEARCH("Suspected CMR",S329),99)=99,IF(IFERROR(SEARCH("CMR",S329),99)=99,0,Scoring!$E$8),Scoring!$E$9),Scoring!$E$8)</f>
        <v>3</v>
      </c>
      <c r="Z329" s="78">
        <f>IF(IFERROR(SEARCH("H350",N329),99)=99,IF(IFERROR(SEARCH("H350",O329),99)=99,IF(IFERROR(SEARCH("H350",Q329),99)=99,IF(IFERROR(SEARCH("H350",M329),99)=99,IF(IFERROR(SEARCH("H350",R329),99)=99,IF(IFERROR(SEARCH("H351",N329),99)=99,IF(IFERROR(SEARCH("H351",O329),99)=99,IF(IFERROR(SEARCH("H351",Q329),99)=99,IF(IFERROR(SEARCH("H351",M329),99)=99,IF(IFERROR(SEARCH("H351",R329),99)=99,IF(IFERROR(SEARCH("carcinogenic",P329),99)=99,IF(IFERROR(SEARCH("suspected carcinogenic",S329),99)=99,0,Scoring!$E$12),Scoring!$E$11),Scoring!$E$10),Scoring!$E$10),Scoring!$E$10),Scoring!$E$10),Scoring!$E$10),Scoring!$E$10),Scoring!$E$10),Scoring!$E$10),Scoring!$E$10),Scoring!$E$10)</f>
        <v>0</v>
      </c>
      <c r="AA329" s="78">
        <f>IF(IFERROR(SEARCH("H340",N329),99)=99,IF(IFERROR(SEARCH("H340",O329),99)=99,IF(IFERROR(SEARCH("H340",Q329),99)=99,IF(IFERROR(SEARCH("H340",M329),99)=99,IF(IFERROR(SEARCH("H340",R329),99)=99,IF(IFERROR(SEARCH("H341",N329),99)=99,IF(IFERROR(SEARCH("H341",O329),99)=99,IF(IFERROR(SEARCH("H341",Q329),99)=99,IF(IFERROR(SEARCH("H341",M329),99)=99,IF(IFERROR(SEARCH("H341",R329),99)=99,IF(IFERROR(SEARCH("mutagenic",P329),99)=99,IF(IFERROR(SEARCH("suspected mutagenic",S329),99)=99,0,Scoring!$E$15),Scoring!$E$14),Scoring!$E$13),Scoring!$E$13),Scoring!$E$13),Scoring!$E$13),Scoring!$E$13),Scoring!$E$13),Scoring!$E$13),Scoring!$E$13),Scoring!$E$13),Scoring!$E$13)</f>
        <v>0</v>
      </c>
      <c r="AB329" s="78">
        <f>IF(IFERROR(SEARCH("H360",N329),99)=99,IF(IFERROR(SEARCH("H360",O329),99)=99,IF(IFERROR(SEARCH("H360",Q329),99)=99,IF(IFERROR(SEARCH("H360",M329),99)=99,IF(IFERROR(SEARCH("H360",R329),99)=99,IF(IFERROR(SEARCH("H361",N329),99)=99,IF(IFERROR(SEARCH("H361",O329),99)=99,IF(IFERROR(SEARCH("H361",Q329),99)=99,IF(IFERROR(SEARCH("H361",M329),99)=99,IF(IFERROR(SEARCH("H361",R329),99)=99,IF(IFERROR(SEARCH("reproduction",P329),99)=99,IF(IFERROR(SEARCH("suspected reprotoxic",S329),99)=99,IF(IFERROR(SEARCH("reprotoxic",S329),99)=99,IF(IFERROR(SEARCH("reprotoxic",K329),99)=99,0,Scoring!$E$18),Scoring!$E$18),Scoring!$E$19),Scoring!$E$17),Scoring!$E$16),Scoring!$E$16),Scoring!$E$16),Scoring!$E$16),Scoring!$E$16),Scoring!$E$16),Scoring!$E$16),Scoring!$E$16),Scoring!$E$16),Scoring!$E$16)</f>
        <v>1</v>
      </c>
      <c r="AC329" s="78">
        <f>IF(IFERROR(SEARCH("57f",L329),99)=99,IF(IFERROR(SEARCH("57(f)",P329),99)=99,0,Scoring!$E$20),Scoring!$E$20)</f>
        <v>0</v>
      </c>
      <c r="AD329" s="78">
        <f>IF(IFERROR(SEARCH("CAT1",T329),99)=99,IF(IFERROR(SEARCH("CAT2",T329),99)=99,IF(IFERROR(SEARCH("CAT3",T329),99)=99,IF(IFERROR(SEARCH("concluded to be endocrine",K329),99)=99,IF(IFERROR(SEARCH("categorised as endocrine",K329),99)=99,IF(IFERROR(SEARCH("endocrine disrupting",P329),99)=99,IF(IFERROR(SEARCH("endocrine disrupting",K329),99)=99,IF(IFERROR(SEARCH("suspected endocrine",S329),99)=99,IF(IFERROR(SEARCH("potential endocrine",S329),99)=99,0,Scoring!$E$25),Scoring!$E$25),Scoring!$E$24),Scoring!$E$24),Scoring!$E$24),Scoring!$E$24),Scoring!$E$23),Scoring!$E$22),Scoring!$E$21)</f>
        <v>0</v>
      </c>
      <c r="AE329" s="78">
        <f>IF(IFERROR(SEARCH("suspected sensitiser",S329),99)=99,IF(IFERROR(SEARCH("sensitiser",S329),99)=99,IF(IFERROR(SEARCH("other hazard based concern",S329),99)=99,0,Scoring!$E$28),Scoring!$E$26),Scoring!$E$27)</f>
        <v>0</v>
      </c>
      <c r="AF329" s="78">
        <f>IF(IFERROR(M329,1)=1,IF(IFERROR(N329,1)=1,IF(IFERROR(O329,1)=1,IF(IFERROR(Q329,1)=1,IF(IFERROR(R329,1)=1,IF(IFERROR(T329,1)=1,IF(IFERROR(K329,1)=1,IF(IFERROR(P329,1)=1,IF(IFERROR(S329,1)=1,Scoring!$E$29,0),0),0),0),0),0),0),0),0)</f>
        <v>0</v>
      </c>
      <c r="AG329" s="78">
        <f t="shared" si="34"/>
        <v>4</v>
      </c>
      <c r="AI329" s="93"/>
      <c r="AJ329" s="94"/>
      <c r="AK329" s="76"/>
      <c r="AL329" s="75"/>
      <c r="AN329" s="79"/>
      <c r="AO329" s="79"/>
      <c r="AP329" s="79"/>
      <c r="AQ329" s="79"/>
      <c r="AR329" s="79"/>
      <c r="AS329" s="78"/>
      <c r="AU329" s="79">
        <f>IF(IFERROR(F329,99)=99,IF(IFERROR(G329,99)=99,IF(IFERROR(H329,99)=99,IF(IFERROR(I329,99)=99,IF(IFERROR(E329,99)=99,IF(IFERROR(J329,99)=99,0,Scoring!$B$7),Scoring!$B$3),Scoring!$B$2),Scoring!$B$6),Scoring!$B$5),Scoring!$B$4)</f>
        <v>0.3</v>
      </c>
      <c r="AV329" s="78">
        <f t="shared" si="35"/>
        <v>1.2</v>
      </c>
      <c r="AW329" s="78"/>
      <c r="AX329" s="66"/>
      <c r="AY329" s="78"/>
      <c r="AZ329" s="76"/>
      <c r="BA329" s="76"/>
      <c r="BB329" s="76"/>
    </row>
    <row r="330" spans="1:54" x14ac:dyDescent="0.25">
      <c r="A330" s="77" t="s">
        <v>7647</v>
      </c>
      <c r="B330" s="76" t="str">
        <f t="shared" si="33"/>
        <v>403-250-2</v>
      </c>
      <c r="C330" s="77" t="s">
        <v>2433</v>
      </c>
      <c r="D330" s="77" t="s">
        <v>2434</v>
      </c>
      <c r="E330" s="76" t="str">
        <f>IF(C330="-",IF(A330="-",VLOOKUP(D330,'sin-list 180320_update'!$C$2:$C$835,1,FALSE),VLOOKUP(A330,'sin-list 180320_update'!$A$2:$A$835,1,FALSE)),VLOOKUP(C330,'sin-list 180320_update'!$B$2:$B$835,1,FALSE))</f>
        <v>403-250-2</v>
      </c>
      <c r="F330" s="76" t="e">
        <f>IF($C330="-",IF($A330="-",VLOOKUP($D330,'REACH Bilaga XVII_update'!$A$5:$A$131,1,FALSE),VLOOKUP($A330,'REACH Bilaga XVII_update'!$C$5:$C$131,1,FALSE)),VLOOKUP($C330,'REACH Bilaga XVII_update'!$B$5:$B$131,1,FALSE))</f>
        <v>#N/A</v>
      </c>
      <c r="G330" s="76" t="e">
        <f>IF($C330="-",IF($A330="-",VLOOKUP($D330,' REACH Bilaga 59_update'!$A$5:$A$210,1,FALSE),VLOOKUP($A330,' REACH Bilaga 59_update'!$D$5:$D$210,1,FALSE)),VLOOKUP($C330,' REACH Bilaga 59_update'!$C$5:$C$210,1,FALSE))</f>
        <v>#N/A</v>
      </c>
      <c r="H330" s="76" t="e">
        <f>IF($C330="-",IF($A330="-",VLOOKUP($D330,'REACH Bilaga XIV_update'!$A$5:$A$110,1,FALSE),VLOOKUP($A330,'REACH Bilaga XIV_update'!$D$5:$D$110,1,FALSE)),VLOOKUP($C330,'REACH Bilaga XIV_update'!$C$5:$C$110,1,FALSE))</f>
        <v>#N/A</v>
      </c>
      <c r="I330" s="76" t="e">
        <f>IF($C330="-",IF($A330="-",VLOOKUP($D330,CoRAP_update!$A$5:$A$376,1,FALSE),VLOOKUP($A330,CoRAP_update!$D$5:$D$376,1,FALSE)),VLOOKUP($C330,CoRAP_update!$C$5:$C$376,1,FALSE))</f>
        <v>#N/A</v>
      </c>
      <c r="J330" s="76" t="e">
        <f>IF($C330="-",IF($A330="-",VLOOKUP($D330,EDC_update!$C$2:$C$450,1,FALSE),VLOOKUP($A330,EDC_update!$B$2:$B$450,1,FALSE)),VLOOKUP($C330,EDC_update!$L$2:$L$450,1,FALSE))</f>
        <v>#N/A</v>
      </c>
      <c r="K330" s="76" t="str">
        <f>IF($C330="-",IF($A330="-",IF(VLOOKUP($D330,'sin-list 180320_update'!$C$2:$S$835,3,FALSE)="",NA(),VLOOKUP($D330,'sin-list 180320_update'!$C$2:$S$835,3,FALSE)),IF(VLOOKUP($A330,'sin-list 180320_update'!$A$2:$S$835,5,FALSE)="",NA(),VLOOKUP($A330,'sin-list 180320_update'!$A$2:$S$835,5,FALSE))),IF(VLOOKUP($C330,'sin-list 180320_update'!$B$2:$S$835,4,FALSE)="",NA(),VLOOKUP($C330,'sin-list 180320_update'!$B$2:$S$835,4,FALSE)))</f>
        <v>Classified CMR according to Annex VI of Regulation 1272/2008</v>
      </c>
      <c r="L330" s="76" t="str">
        <f>IF($C330="-",IF($A330="-",VLOOKUP($D330,'sin-list 180320_update'!$C$2:$S$835,6,FALSE),VLOOKUP($A330,'sin-list 180320_update'!$A$2:$S$835,8,FALSE)),VLOOKUP($C330,'sin-list 180320_update'!$B$2:$S$835,7,FALSE))</f>
        <v>Carc. 2
Repr. 1B
Acute Tox. 4 *
Aquatic Chronic 2</v>
      </c>
      <c r="M330" s="76" t="str">
        <f>IF($C330="-",IF($A330="-",IF(VLOOKUP($D330,'sin-list 180320_update'!$C$2:$S$835,8,FALSE)="",NA(),VLOOKUP($D330,'sin-list 180320_update'!$C$2:$S$835,8,FALSE)),IF(VLOOKUP($A330,'sin-list 180320_update'!$A$2:$S$835,10,FALSE)="",NA(),VLOOKUP($A330,'sin-list 180320_update'!$A$2:$S$835,10,FALSE))),IF(VLOOKUP($C330,'sin-list 180320_update'!$B$2:$S$835,9,FALSE)="",NA(),VLOOKUP($C330,'sin-list 180320_update'!$B$2:$S$835,9,FALSE)))</f>
        <v>H351
H360D ***
H302
H411</v>
      </c>
      <c r="N330" s="76" t="e">
        <f>IF($C330="-",IF($A330="-",IF(VLOOKUP($D330,'REACH Bilaga XVII_update'!$A$5:$E$131,4,FALSE)="",NA(),VLOOKUP($D330,'REACH Bilaga XVII_update'!$A$5:$E$131,4,FALSE)),IF(VLOOKUP($A330,'REACH Bilaga XVII_update'!$C$5:$D$131,2,FALSE)="",NA(),VLOOKUP($A330,'REACH Bilaga XVII_update'!$C$5:$D$131,2,FALSE))),IF(VLOOKUP($C330,'REACH Bilaga XVII_update'!$B$5:$D$131,3,FALSE)="",NA(),VLOOKUP($C330,'REACH Bilaga XVII_update'!$B$5:$D$131,3,FALSE)))</f>
        <v>#N/A</v>
      </c>
      <c r="O330" s="76" t="e">
        <f>IF($C330="-",IF($A330="-",IF(VLOOKUP($D330,' REACH Bilaga 59_update'!$A$5:$E$210,5,FALSE)="",NA(),VLOOKUP($D330,' REACH Bilaga 59_update'!$A$5:$E$210,5,FALSE)),IF(VLOOKUP($A330,' REACH Bilaga 59_update'!$D$5:$E$210,2,FALSE)="",NA(),VLOOKUP($A330,' REACH Bilaga 59_update'!$D$5:$E$210,2,FALSE))),IF(VLOOKUP($C330,' REACH Bilaga 59_update'!$C$5:$E$210,3,FALSE)="",NA(),VLOOKUP($C330,' REACH Bilaga 59_update'!$C$5:$E$210,3,FALSE)))</f>
        <v>#N/A</v>
      </c>
      <c r="P330" s="76" t="e">
        <f>IF(C330="-",IF(A330="-",IFERROR(VLOOKUP($D330,' REACH Bilaga 59_update'!$A$5:$F$210,MATCH(Sammanfattning!P$1,' REACH Bilaga 59_update'!$A$4:$F$4,0),FALSE),VLOOKUP($D330,'REACH Bilaga XIV_update'!$A$4:$H$110,MATCH(Sammanfattning!P$1,'REACH Bilaga XIV_update'!$A$4:$H$4,0),FALSE)),IFERROR(VLOOKUP($A330,' REACH Bilaga 59_update'!$D$5:$F$210,MATCH(Sammanfattning!P$1,' REACH Bilaga 59_update'!$D$4:$F$4,0),FALSE),VLOOKUP($A330,'REACH Bilaga XIV_update'!$D$4:$H$110,MATCH(Sammanfattning!P$1,'REACH Bilaga XIV_update'!$D$4:$H$4,0),FALSE))),IFERROR(VLOOKUP($C330,' REACH Bilaga 59_update'!$C$5:$F$210,MATCH(Sammanfattning!P$1,' REACH Bilaga 59_update'!$C$4:$F$4,0),FALSE),VLOOKUP($C330,'REACH Bilaga XIV_update'!$C$4:$H$110,MATCH(Sammanfattning!P$1,'REACH Bilaga XIV_update'!$C$4:$H$4,0),FALSE)))</f>
        <v>#N/A</v>
      </c>
      <c r="Q330" s="76" t="e">
        <f>IF($C330="-",IF($A330="-",IF(VLOOKUP($D330,'REACH Bilaga XIV_update'!$A$5:$I$110,9,FALSE)="",NA(),VLOOKUP($D330,'REACH Bilaga XIV_update'!$A$5:$I$110,9,FALSE)),IF(VLOOKUP($A330,'REACH Bilaga XIV_update'!$D$5:$I$110,6,FALSE)="",NA(),VLOOKUP($A330,'REACH Bilaga XIV_update'!$D$5:$I$110,6,FALSE))),IF(VLOOKUP($C330,'REACH Bilaga XIV_update'!$C$5:$I$110,7,FALSE)="",NA(),VLOOKUP($C330,'REACH Bilaga XIV_update'!$C$5:$I$110,7,FALSE)))</f>
        <v>#N/A</v>
      </c>
      <c r="R330" s="76" t="e">
        <f>IF($C330="-",IF($A330="-",IF(VLOOKUP($D330,CoRAP_update!$A$5:$O$376,15,FALSE)="",NA(),VLOOKUP($D330,CoRAP_update!$A$5:$O$376,15,FALSE)),IF(VLOOKUP($A330,CoRAP_update!$D$5:$O$376,12,FALSE)="",NA(),VLOOKUP($A330,CoRAP_update!$D$5:$O$376,12,FALSE))),IF(VLOOKUP($C330,CoRAP_update!$C$5:$O$376,13,FALSE)="",NA(),VLOOKUP($C330,CoRAP_update!$C$5:$O$376,13,FALSE)))</f>
        <v>#N/A</v>
      </c>
      <c r="S330" s="144" t="e">
        <f>IF($C330="-",IF($A330="-",VLOOKUP($D330,CoRAP_update!$A$5:$J$376,MATCH(Sammanfattning!S$1,CoRAP_update!$A$4:$J$4,0),FALSE),VLOOKUP($A330,CoRAP_update!$D$5:$J$376,MATCH(Sammanfattning!S$1,CoRAP_update!$D$4:$J$4,0),FALSE)),VLOOKUP($C330,CoRAP_update!$C$5:$J$376,MATCH(Sammanfattning!S$1,CoRAP_update!$C$4:$J$4,0),FALSE))</f>
        <v>#N/A</v>
      </c>
      <c r="T330" s="76" t="e">
        <f>IF($A330="-",VLOOKUP($D330,EDC_update!$C$2:$F$450,4,FALSE),VLOOKUP($A330,EDC_update!$B$2:$F$450,5,FALSE))</f>
        <v>#N/A</v>
      </c>
      <c r="V330" s="78">
        <f>IF(IFERROR(SEARCH("PBT",P330),99)=99,IF(IFERROR(SEARCH("suspected PBT",S330),99)=99,IF(IFERROR(SEARCH("concluded to be PBT",K330),99)=99,IF(IFERROR(SEARCH("PBT",S330),99)=99,IF(IFERROR(SEARCH("PBT cand",L330),99)=99,IF(IFERROR(SEARCH("PBT",L330),99)=99,IF(IFERROR(SEARCH("persistent, bioackumulative and toxic properties",K330),99)=99,0,Scoring!$E$3),Scoring!$E$3),Scoring!$E$7),Scoring!$E$3),Scoring!$E$5),Scoring!$E$6),Scoring!$E$3)</f>
        <v>0</v>
      </c>
      <c r="W330" s="78">
        <f>IF(IFERROR(SEARCH("vPvB",P330),99)=99,IF(IFERROR(SEARCH("suspected pbt/vPvB",S330),99)=99,IF(IFERROR(SEARCH("vPvB",S330),99)=99,IF(IFERROR(SEARCH("concluded to be a vPvB",S330),99)=99,IF(IFERROR(SEARCH("identified as vPvB",K330),99)=99,IF(IFERROR(SEARCH("concluded to be a vPvB",K330),99)=99,IF(IFERROR(SEARCH("concluded to be both pbt and vPvB",S330),99)=99,IF(IFERROR(SEARCH("concluded to be both pbt and vPvB",K330),99)=99,0,Scoring!$E$5),Scoring!$E$5),Scoring!$E$5),Scoring!$E$5),Scoring!$E$5),Scoring!$E$4),Scoring!$E$6),Scoring!$E$4)</f>
        <v>0</v>
      </c>
      <c r="X330" s="78">
        <f>IF(IFERROR(SEARCH("H410",N330),99)=99,IF(IFERROR(SEARCH("H410",O330),99)=99,IF(IFERROR(SEARCH("H410",Q330),99)=99,IF(IFERROR(SEARCH("H410",M330),99)=99,IF(IFERROR(SEARCH("H410",R330),99)=99,IF(IFERROR(SEARCH("H411",N330),99)=99,IF(IFERROR(SEARCH("H411",O330),99)=99,IF(IFERROR(SEARCH("H411",Q330),99)=99,IF(IFERROR(SEARCH("H411",M330),99)=99,IF(IFERROR(SEARCH("H411",R330),99)=99,IF(IFERROR(SEARCH("H413",N330),99)=99,IF(IFERROR(SEARCH("H413",O330),99)=99,IF(IFERROR(SEARCH("H413",Q330),99)=99,IF(IFERROR(SEARCH("H413",M330),99)=99,IF(IFERROR(SEARCH("H413",R330),99)=99,IF(IFERROR(SEARCH("H412",N330),99)=99,IF(IFERROR(SEARCH("H412",O330),99)=99,IF(IFERROR(SEARCH("H412",Q330),99)=99,IF(IFERROR(SEARCH("H412",M330),99)=99,IF(IFERROR(SEARCH("H412",R330),99)=99,0,Scoring!$E$2),Scoring!$E$2),Scoring!$E$2),Scoring!$E$2),Scoring!$E$2),Scoring!$E$2),Scoring!$E$2),Scoring!$E$2),Scoring!$E$2),Scoring!$E$2),Scoring!$E$2),Scoring!$E$2),Scoring!$E$2),Scoring!$E$2),Scoring!$E$2),Scoring!$E$2),Scoring!$E$2),Scoring!$E$2),Scoring!$E$2),Scoring!$E$2)</f>
        <v>1</v>
      </c>
      <c r="Y330" s="78">
        <f>IF(IFERROR(SEARCH("CMR",K330),99)=99,IF(IFERROR(SEARCH("Suspected CMR",S330),99)=99,IF(IFERROR(SEARCH("CMR",S330),99)=99,0,Scoring!$E$8),Scoring!$E$9),Scoring!$E$8)</f>
        <v>3</v>
      </c>
      <c r="Z330" s="78">
        <f>IF(IFERROR(SEARCH("H350",N330),99)=99,IF(IFERROR(SEARCH("H350",O330),99)=99,IF(IFERROR(SEARCH("H350",Q330),99)=99,IF(IFERROR(SEARCH("H350",M330),99)=99,IF(IFERROR(SEARCH("H350",R330),99)=99,IF(IFERROR(SEARCH("H351",N330),99)=99,IF(IFERROR(SEARCH("H351",O330),99)=99,IF(IFERROR(SEARCH("H351",Q330),99)=99,IF(IFERROR(SEARCH("H351",M330),99)=99,IF(IFERROR(SEARCH("H351",R330),99)=99,IF(IFERROR(SEARCH("carcinogenic",P330),99)=99,IF(IFERROR(SEARCH("suspected carcinogenic",S330),99)=99,0,Scoring!$E$12),Scoring!$E$11),Scoring!$E$10),Scoring!$E$10),Scoring!$E$10),Scoring!$E$10),Scoring!$E$10),Scoring!$E$10),Scoring!$E$10),Scoring!$E$10),Scoring!$E$10),Scoring!$E$10)</f>
        <v>1</v>
      </c>
      <c r="AA330" s="78">
        <f>IF(IFERROR(SEARCH("H340",N330),99)=99,IF(IFERROR(SEARCH("H340",O330),99)=99,IF(IFERROR(SEARCH("H340",Q330),99)=99,IF(IFERROR(SEARCH("H340",M330),99)=99,IF(IFERROR(SEARCH("H340",R330),99)=99,IF(IFERROR(SEARCH("H341",N330),99)=99,IF(IFERROR(SEARCH("H341",O330),99)=99,IF(IFERROR(SEARCH("H341",Q330),99)=99,IF(IFERROR(SEARCH("H341",M330),99)=99,IF(IFERROR(SEARCH("H341",R330),99)=99,IF(IFERROR(SEARCH("mutagenic",P330),99)=99,IF(IFERROR(SEARCH("suspected mutagenic",S330),99)=99,0,Scoring!$E$15),Scoring!$E$14),Scoring!$E$13),Scoring!$E$13),Scoring!$E$13),Scoring!$E$13),Scoring!$E$13),Scoring!$E$13),Scoring!$E$13),Scoring!$E$13),Scoring!$E$13),Scoring!$E$13)</f>
        <v>0</v>
      </c>
      <c r="AB330" s="78">
        <f>IF(IFERROR(SEARCH("H360",N330),99)=99,IF(IFERROR(SEARCH("H360",O330),99)=99,IF(IFERROR(SEARCH("H360",Q330),99)=99,IF(IFERROR(SEARCH("H360",M330),99)=99,IF(IFERROR(SEARCH("H360",R330),99)=99,IF(IFERROR(SEARCH("H361",N330),99)=99,IF(IFERROR(SEARCH("H361",O330),99)=99,IF(IFERROR(SEARCH("H361",Q330),99)=99,IF(IFERROR(SEARCH("H361",M330),99)=99,IF(IFERROR(SEARCH("H361",R330),99)=99,IF(IFERROR(SEARCH("reproduction",P330),99)=99,IF(IFERROR(SEARCH("suspected reprotoxic",S330),99)=99,IF(IFERROR(SEARCH("reprotoxic",S330),99)=99,IF(IFERROR(SEARCH("reprotoxic",K330),99)=99,0,Scoring!$E$18),Scoring!$E$18),Scoring!$E$19),Scoring!$E$17),Scoring!$E$16),Scoring!$E$16),Scoring!$E$16),Scoring!$E$16),Scoring!$E$16),Scoring!$E$16),Scoring!$E$16),Scoring!$E$16),Scoring!$E$16),Scoring!$E$16)</f>
        <v>1</v>
      </c>
      <c r="AC330" s="78">
        <f>IF(IFERROR(SEARCH("57f",L330),99)=99,IF(IFERROR(SEARCH("57(f)",P330),99)=99,0,Scoring!$E$20),Scoring!$E$20)</f>
        <v>0</v>
      </c>
      <c r="AD330" s="78">
        <f>IF(IFERROR(SEARCH("CAT1",T330),99)=99,IF(IFERROR(SEARCH("CAT2",T330),99)=99,IF(IFERROR(SEARCH("CAT3",T330),99)=99,IF(IFERROR(SEARCH("concluded to be endocrine",K330),99)=99,IF(IFERROR(SEARCH("categorised as endocrine",K330),99)=99,IF(IFERROR(SEARCH("endocrine disrupting",P330),99)=99,IF(IFERROR(SEARCH("endocrine disrupting",K330),99)=99,IF(IFERROR(SEARCH("suspected endocrine",S330),99)=99,IF(IFERROR(SEARCH("potential endocrine",S330),99)=99,0,Scoring!$E$25),Scoring!$E$25),Scoring!$E$24),Scoring!$E$24),Scoring!$E$24),Scoring!$E$24),Scoring!$E$23),Scoring!$E$22),Scoring!$E$21)</f>
        <v>0</v>
      </c>
      <c r="AE330" s="78">
        <f>IF(IFERROR(SEARCH("suspected sensitiser",S330),99)=99,IF(IFERROR(SEARCH("sensitiser",S330),99)=99,IF(IFERROR(SEARCH("other hazard based concern",S330),99)=99,0,Scoring!$E$28),Scoring!$E$26),Scoring!$E$27)</f>
        <v>0</v>
      </c>
      <c r="AF330" s="78">
        <f>IF(IFERROR(M330,1)=1,IF(IFERROR(N330,1)=1,IF(IFERROR(O330,1)=1,IF(IFERROR(Q330,1)=1,IF(IFERROR(R330,1)=1,IF(IFERROR(T330,1)=1,IF(IFERROR(K330,1)=1,IF(IFERROR(P330,1)=1,IF(IFERROR(S330,1)=1,Scoring!$E$29,0),0),0),0),0),0),0),0),0)</f>
        <v>0</v>
      </c>
      <c r="AG330" s="78">
        <f t="shared" si="34"/>
        <v>4</v>
      </c>
      <c r="AI330" s="93"/>
      <c r="AJ330" s="94"/>
      <c r="AK330" s="76"/>
      <c r="AL330" s="75"/>
      <c r="AN330" s="79"/>
      <c r="AO330" s="79"/>
      <c r="AP330" s="79"/>
      <c r="AQ330" s="79"/>
      <c r="AR330" s="79"/>
      <c r="AS330" s="78"/>
      <c r="AU330" s="79">
        <f>IF(IFERROR(F330,99)=99,IF(IFERROR(G330,99)=99,IF(IFERROR(H330,99)=99,IF(IFERROR(I330,99)=99,IF(IFERROR(E330,99)=99,IF(IFERROR(J330,99)=99,0,Scoring!$B$7),Scoring!$B$3),Scoring!$B$2),Scoring!$B$6),Scoring!$B$5),Scoring!$B$4)</f>
        <v>0.3</v>
      </c>
      <c r="AV330" s="78">
        <f t="shared" si="35"/>
        <v>1.2</v>
      </c>
      <c r="AW330" s="78"/>
      <c r="AX330" s="66"/>
      <c r="AY330" s="78"/>
      <c r="AZ330" s="76"/>
      <c r="BA330" s="76"/>
      <c r="BB330" s="76"/>
    </row>
    <row r="331" spans="1:54" x14ac:dyDescent="0.25">
      <c r="A331" s="80" t="s">
        <v>11198</v>
      </c>
      <c r="B331" s="80" t="s">
        <v>30</v>
      </c>
      <c r="C331" s="80" t="s">
        <v>11197</v>
      </c>
      <c r="D331" s="80" t="s">
        <v>11217</v>
      </c>
      <c r="E331" s="76" t="str">
        <f>IF(C331="-",IF(A331="-",VLOOKUP(D331,'sin-list 180320_update'!$C$2:$C$835,1,FALSE),VLOOKUP(A331,'sin-list 180320_update'!$A$2:$A$835,1,FALSE)),VLOOKUP(C331,'sin-list 180320_update'!$B$2:$B$835,1,FALSE))</f>
        <v>404-360-3</v>
      </c>
      <c r="F331" s="76" t="e">
        <f>IF($C331="-",IF($A331="-",VLOOKUP($D331,'REACH Bilaga XVII_update'!$A$5:$A$131,1,FALSE),VLOOKUP($A331,'REACH Bilaga XVII_update'!$C$5:$C$131,1,FALSE)),VLOOKUP($C331,'REACH Bilaga XVII_update'!$B$5:$B$131,1,FALSE))</f>
        <v>#N/A</v>
      </c>
      <c r="G331" s="76" t="str">
        <f>IF($C331="-",IF($A331="-",VLOOKUP($D331,' REACH Bilaga 59_update'!$A$5:$A$210,1,FALSE),VLOOKUP($A331,' REACH Bilaga 59_update'!$D$5:$D$210,1,FALSE)),VLOOKUP($C331,' REACH Bilaga 59_update'!$C$5:$C$210,1,FALSE))</f>
        <v>404-360-3</v>
      </c>
      <c r="H331" s="76" t="e">
        <f>IF($C331="-",IF($A331="-",VLOOKUP($D331,'REACH Bilaga XIV_update'!$A$5:$A$110,1,FALSE),VLOOKUP($A331,'REACH Bilaga XIV_update'!$D$5:$D$110,1,FALSE)),VLOOKUP($C331,'REACH Bilaga XIV_update'!$C$5:$C$110,1,FALSE))</f>
        <v>#N/A</v>
      </c>
      <c r="I331" s="76" t="e">
        <f>IF($C331="-",IF($A331="-",VLOOKUP($D331,CoRAP_update!$A$5:$A$376,1,FALSE),VLOOKUP($A331,CoRAP_update!$D$5:$D$376,1,FALSE)),VLOOKUP($C331,CoRAP_update!$C$5:$C$376,1,FALSE))</f>
        <v>#N/A</v>
      </c>
      <c r="J331" s="76" t="e">
        <f>IF($C331="-",IF($A331="-",VLOOKUP($D331,EDC_update!$C$2:$C$450,1,FALSE),VLOOKUP($A331,EDC_update!$B$2:$B$450,1,FALSE)),VLOOKUP($C331,EDC_update!$L$2:$L$450,1,FALSE))</f>
        <v>#N/A</v>
      </c>
      <c r="K331" s="76" t="str">
        <f>IF($C331="-",IF($A331="-",IF(VLOOKUP($D331,'sin-list 180320_update'!$C$2:$S$835,3,FALSE)="",NA(),VLOOKUP($D331,'sin-list 180320_update'!$C$2:$S$835,3,FALSE)),IF(VLOOKUP($A331,'sin-list 180320_update'!$A$2:$S$835,5,FALSE)="",NA(),VLOOKUP($A331,'sin-list 180320_update'!$A$2:$S$835,5,FALSE))),IF(VLOOKUP($C331,'sin-list 180320_update'!$B$2:$S$835,4,FALSE)="",NA(),VLOOKUP($C331,'sin-list 180320_update'!$B$2:$S$835,4,FALSE)))</f>
        <v>Classified CMR according to Annex VI of Regulation 1272/2008</v>
      </c>
      <c r="L331" s="76" t="str">
        <f>IF($C331="-",IF($A331="-",VLOOKUP($D331,'sin-list 180320_update'!$C$2:$S$835,6,FALSE),VLOOKUP($A331,'sin-list 180320_update'!$A$2:$S$835,8,FALSE)),VLOOKUP($C331,'sin-list 180320_update'!$B$2:$S$835,7,FALSE))</f>
        <v xml:space="preserve">Repr. 1B_x000D_
Aquatic Acute 1_x000D_
Aquatic Chronic 1 </v>
      </c>
      <c r="M331" s="76" t="str">
        <f>IF($C331="-",IF($A331="-",IF(VLOOKUP($D331,'sin-list 180320_update'!$C$2:$S$835,8,FALSE)="",NA(),VLOOKUP($D331,'sin-list 180320_update'!$C$2:$S$835,8,FALSE)),IF(VLOOKUP($A331,'sin-list 180320_update'!$A$2:$S$835,10,FALSE)="",NA(),VLOOKUP($A331,'sin-list 180320_update'!$A$2:$S$835,10,FALSE))),IF(VLOOKUP($C331,'sin-list 180320_update'!$B$2:$S$835,9,FALSE)="",NA(),VLOOKUP($C331,'sin-list 180320_update'!$B$2:$S$835,9,FALSE)))</f>
        <v xml:space="preserve">H360D_x000D_
H400_x000D_
H410 </v>
      </c>
      <c r="N331" s="76" t="e">
        <f>IF($C331="-",IF($A331="-",IF(VLOOKUP($D331,'REACH Bilaga XVII_update'!$A$5:$E$131,4,FALSE)="",NA(),VLOOKUP($D331,'REACH Bilaga XVII_update'!$A$5:$E$131,4,FALSE)),IF(VLOOKUP($A331,'REACH Bilaga XVII_update'!$C$5:$D$131,2,FALSE)="",NA(),VLOOKUP($A331,'REACH Bilaga XVII_update'!$C$5:$D$131,2,FALSE))),IF(VLOOKUP($C331,'REACH Bilaga XVII_update'!$B$5:$D$131,3,FALSE)="",NA(),VLOOKUP($C331,'REACH Bilaga XVII_update'!$B$5:$D$131,3,FALSE)))</f>
        <v>#N/A</v>
      </c>
      <c r="O331" s="76" t="str">
        <f>IF($C331="-",IF($A331="-",IF(VLOOKUP($D331,' REACH Bilaga 59_update'!$A$5:$E$210,5,FALSE)="",NA(),VLOOKUP($D331,' REACH Bilaga 59_update'!$A$5:$E$210,5,FALSE)),IF(VLOOKUP($A331,' REACH Bilaga 59_update'!$D$5:$E$210,2,FALSE)="",NA(),VLOOKUP($A331,' REACH Bilaga 59_update'!$D$5:$E$210,2,FALSE))),IF(VLOOKUP($C331,' REACH Bilaga 59_update'!$C$5:$E$210,3,FALSE)="",NA(),VLOOKUP($C331,' REACH Bilaga 59_update'!$C$5:$E$210,3,FALSE)))</f>
        <v xml:space="preserve">H360D_x000D_
H400_x000D_
H410 </v>
      </c>
      <c r="P331" s="76" t="str">
        <f>IF(C331="-",IF(A331="-",IFERROR(VLOOKUP($D331,' REACH Bilaga 59_update'!$A$5:$F$210,MATCH(Sammanfattning!P$1,' REACH Bilaga 59_update'!$A$4:$F$4,0),FALSE),VLOOKUP($D331,'REACH Bilaga XIV_update'!$A$4:$H$110,MATCH(Sammanfattning!P$1,'REACH Bilaga XIV_update'!$A$4:$H$4,0),FALSE)),IFERROR(VLOOKUP($A331,' REACH Bilaga 59_update'!$D$5:$F$210,MATCH(Sammanfattning!P$1,' REACH Bilaga 59_update'!$D$4:$F$4,0),FALSE),VLOOKUP($A331,'REACH Bilaga XIV_update'!$D$4:$H$110,MATCH(Sammanfattning!P$1,'REACH Bilaga XIV_update'!$D$4:$H$4,0),FALSE))),IFERROR(VLOOKUP($C331,' REACH Bilaga 59_update'!$C$5:$F$210,MATCH(Sammanfattning!P$1,' REACH Bilaga 59_update'!$C$4:$F$4,0),FALSE),VLOOKUP($C331,'REACH Bilaga XIV_update'!$C$4:$H$110,MATCH(Sammanfattning!P$1,'REACH Bilaga XIV_update'!$C$4:$H$4,0),FALSE)))</f>
        <v>Toxic for reproduction (Article 57c)</v>
      </c>
      <c r="Q331" s="76" t="e">
        <f>IF($C331="-",IF($A331="-",IF(VLOOKUP($D331,'REACH Bilaga XIV_update'!$A$5:$I$110,9,FALSE)="",NA(),VLOOKUP($D331,'REACH Bilaga XIV_update'!$A$5:$I$110,9,FALSE)),IF(VLOOKUP($A331,'REACH Bilaga XIV_update'!$D$5:$I$110,6,FALSE)="",NA(),VLOOKUP($A331,'REACH Bilaga XIV_update'!$D$5:$I$110,6,FALSE))),IF(VLOOKUP($C331,'REACH Bilaga XIV_update'!$C$5:$I$110,7,FALSE)="",NA(),VLOOKUP($C331,'REACH Bilaga XIV_update'!$C$5:$I$110,7,FALSE)))</f>
        <v>#N/A</v>
      </c>
      <c r="R331" s="76" t="e">
        <f>IF($C331="-",IF($A331="-",IF(VLOOKUP($D331,CoRAP_update!$A$5:$O$376,15,FALSE)="",NA(),VLOOKUP($D331,CoRAP_update!$A$5:$O$376,15,FALSE)),IF(VLOOKUP($A331,CoRAP_update!$D$5:$O$376,12,FALSE)="",NA(),VLOOKUP($A331,CoRAP_update!$D$5:$O$376,12,FALSE))),IF(VLOOKUP($C331,CoRAP_update!$C$5:$O$376,13,FALSE)="",NA(),VLOOKUP($C331,CoRAP_update!$C$5:$O$376,13,FALSE)))</f>
        <v>#N/A</v>
      </c>
      <c r="S331" s="144" t="e">
        <f>IF($C331="-",IF($A331="-",VLOOKUP($D331,CoRAP_update!$A$5:$J$376,MATCH(Sammanfattning!S$1,CoRAP_update!$A$4:$J$4,0),FALSE),VLOOKUP($A331,CoRAP_update!$D$5:$J$376,MATCH(Sammanfattning!S$1,CoRAP_update!$D$4:$J$4,0),FALSE)),VLOOKUP($C331,CoRAP_update!$C$5:$J$376,MATCH(Sammanfattning!S$1,CoRAP_update!$C$4:$J$4,0),FALSE))</f>
        <v>#N/A</v>
      </c>
      <c r="T331" s="76" t="e">
        <f>IF($A331="-",VLOOKUP($D331,EDC_update!$C$2:$F$450,4,FALSE),VLOOKUP($A331,EDC_update!$B$2:$F$450,5,FALSE))</f>
        <v>#N/A</v>
      </c>
      <c r="V331" s="78">
        <f>IF(IFERROR(SEARCH("PBT",P331),99)=99,IF(IFERROR(SEARCH("suspected PBT",S331),99)=99,IF(IFERROR(SEARCH("concluded to be PBT",K331),99)=99,IF(IFERROR(SEARCH("PBT",S331),99)=99,IF(IFERROR(SEARCH("PBT cand",L331),99)=99,IF(IFERROR(SEARCH("PBT",L331),99)=99,IF(IFERROR(SEARCH("persistent, bioackumulative and toxic properties",K331),99)=99,0,Scoring!$E$3),Scoring!$E$3),Scoring!$E$7),Scoring!$E$3),Scoring!$E$5),Scoring!$E$6),Scoring!$E$3)</f>
        <v>0</v>
      </c>
      <c r="W331" s="78">
        <f>IF(IFERROR(SEARCH("vPvB",P331),99)=99,IF(IFERROR(SEARCH("suspected pbt/vPvB",S331),99)=99,IF(IFERROR(SEARCH("vPvB",S331),99)=99,IF(IFERROR(SEARCH("concluded to be a vPvB",S331),99)=99,IF(IFERROR(SEARCH("identified as vPvB",K331),99)=99,IF(IFERROR(SEARCH("concluded to be a vPvB",K331),99)=99,IF(IFERROR(SEARCH("concluded to be both pbt and vPvB",S331),99)=99,IF(IFERROR(SEARCH("concluded to be both pbt and vPvB",K331),99)=99,0,Scoring!$E$5),Scoring!$E$5),Scoring!$E$5),Scoring!$E$5),Scoring!$E$5),Scoring!$E$4),Scoring!$E$6),Scoring!$E$4)</f>
        <v>0</v>
      </c>
      <c r="X331" s="78">
        <f>IF(IFERROR(SEARCH("H410",N331),99)=99,IF(IFERROR(SEARCH("H410",O331),99)=99,IF(IFERROR(SEARCH("H410",Q331),99)=99,IF(IFERROR(SEARCH("H410",M331),99)=99,IF(IFERROR(SEARCH("H410",R331),99)=99,IF(IFERROR(SEARCH("H411",N331),99)=99,IF(IFERROR(SEARCH("H411",O331),99)=99,IF(IFERROR(SEARCH("H411",Q331),99)=99,IF(IFERROR(SEARCH("H411",M331),99)=99,IF(IFERROR(SEARCH("H411",R331),99)=99,IF(IFERROR(SEARCH("H413",N331),99)=99,IF(IFERROR(SEARCH("H413",O331),99)=99,IF(IFERROR(SEARCH("H413",Q331),99)=99,IF(IFERROR(SEARCH("H413",M331),99)=99,IF(IFERROR(SEARCH("H413",R331),99)=99,IF(IFERROR(SEARCH("H412",N331),99)=99,IF(IFERROR(SEARCH("H412",O331),99)=99,IF(IFERROR(SEARCH("H412",Q331),99)=99,IF(IFERROR(SEARCH("H412",M331),99)=99,IF(IFERROR(SEARCH("H412",R331),99)=99,0,Scoring!$E$2),Scoring!$E$2),Scoring!$E$2),Scoring!$E$2),Scoring!$E$2),Scoring!$E$2),Scoring!$E$2),Scoring!$E$2),Scoring!$E$2),Scoring!$E$2),Scoring!$E$2),Scoring!$E$2),Scoring!$E$2),Scoring!$E$2),Scoring!$E$2),Scoring!$E$2),Scoring!$E$2),Scoring!$E$2),Scoring!$E$2),Scoring!$E$2)</f>
        <v>1</v>
      </c>
      <c r="Y331" s="78">
        <f>IF(IFERROR(SEARCH("CMR",K331),99)=99,IF(IFERROR(SEARCH("Suspected CMR",S331),99)=99,IF(IFERROR(SEARCH("CMR",S331),99)=99,0,Scoring!$E$8),Scoring!$E$9),Scoring!$E$8)</f>
        <v>3</v>
      </c>
      <c r="Z331" s="78">
        <f>IF(IFERROR(SEARCH("H350",N331),99)=99,IF(IFERROR(SEARCH("H350",O331),99)=99,IF(IFERROR(SEARCH("H350",Q331),99)=99,IF(IFERROR(SEARCH("H350",M331),99)=99,IF(IFERROR(SEARCH("H350",R331),99)=99,IF(IFERROR(SEARCH("H351",N331),99)=99,IF(IFERROR(SEARCH("H351",O331),99)=99,IF(IFERROR(SEARCH("H351",Q331),99)=99,IF(IFERROR(SEARCH("H351",M331),99)=99,IF(IFERROR(SEARCH("H351",R331),99)=99,IF(IFERROR(SEARCH("carcinogenic",P331),99)=99,IF(IFERROR(SEARCH("suspected carcinogenic",S331),99)=99,0,Scoring!$E$12),Scoring!$E$11),Scoring!$E$10),Scoring!$E$10),Scoring!$E$10),Scoring!$E$10),Scoring!$E$10),Scoring!$E$10),Scoring!$E$10),Scoring!$E$10),Scoring!$E$10),Scoring!$E$10)</f>
        <v>0</v>
      </c>
      <c r="AA331" s="78">
        <f>IF(IFERROR(SEARCH("H340",N331),99)=99,IF(IFERROR(SEARCH("H340",O331),99)=99,IF(IFERROR(SEARCH("H340",Q331),99)=99,IF(IFERROR(SEARCH("H340",M331),99)=99,IF(IFERROR(SEARCH("H340",R331),99)=99,IF(IFERROR(SEARCH("H341",N331),99)=99,IF(IFERROR(SEARCH("H341",O331),99)=99,IF(IFERROR(SEARCH("H341",Q331),99)=99,IF(IFERROR(SEARCH("H341",M331),99)=99,IF(IFERROR(SEARCH("H341",R331),99)=99,IF(IFERROR(SEARCH("mutagenic",P331),99)=99,IF(IFERROR(SEARCH("suspected mutagenic",S331),99)=99,0,Scoring!$E$15),Scoring!$E$14),Scoring!$E$13),Scoring!$E$13),Scoring!$E$13),Scoring!$E$13),Scoring!$E$13),Scoring!$E$13),Scoring!$E$13),Scoring!$E$13),Scoring!$E$13),Scoring!$E$13)</f>
        <v>0</v>
      </c>
      <c r="AB331" s="78">
        <f>IF(IFERROR(SEARCH("H360",N331),99)=99,IF(IFERROR(SEARCH("H360",O331),99)=99,IF(IFERROR(SEARCH("H360",Q331),99)=99,IF(IFERROR(SEARCH("H360",M331),99)=99,IF(IFERROR(SEARCH("H360",R331),99)=99,IF(IFERROR(SEARCH("H361",N331),99)=99,IF(IFERROR(SEARCH("H361",O331),99)=99,IF(IFERROR(SEARCH("H361",Q331),99)=99,IF(IFERROR(SEARCH("H361",M331),99)=99,IF(IFERROR(SEARCH("H361",R331),99)=99,IF(IFERROR(SEARCH("reproduction",P331),99)=99,IF(IFERROR(SEARCH("suspected reprotoxic",S331),99)=99,IF(IFERROR(SEARCH("reprotoxic",S331),99)=99,IF(IFERROR(SEARCH("reprotoxic",K331),99)=99,0,Scoring!$E$18),Scoring!$E$18),Scoring!$E$19),Scoring!$E$17),Scoring!$E$16),Scoring!$E$16),Scoring!$E$16),Scoring!$E$16),Scoring!$E$16),Scoring!$E$16),Scoring!$E$16),Scoring!$E$16),Scoring!$E$16),Scoring!$E$16)</f>
        <v>1</v>
      </c>
      <c r="AC331" s="78">
        <f>IF(IFERROR(SEARCH("57f",L331),99)=99,IF(IFERROR(SEARCH("57(f)",P331),99)=99,0,Scoring!$E$20),Scoring!$E$20)</f>
        <v>0</v>
      </c>
      <c r="AD331" s="78">
        <f>IF(IFERROR(SEARCH("CAT1",T331),99)=99,IF(IFERROR(SEARCH("CAT2",T331),99)=99,IF(IFERROR(SEARCH("CAT3",T331),99)=99,IF(IFERROR(SEARCH("concluded to be endocrine",K331),99)=99,IF(IFERROR(SEARCH("categorised as endocrine",K331),99)=99,IF(IFERROR(SEARCH("endocrine disrupting",P331),99)=99,IF(IFERROR(SEARCH("endocrine disrupting",K331),99)=99,IF(IFERROR(SEARCH("suspected endocrine",S331),99)=99,IF(IFERROR(SEARCH("potential endocrine",S331),99)=99,0,Scoring!$E$25),Scoring!$E$25),Scoring!$E$24),Scoring!$E$24),Scoring!$E$24),Scoring!$E$24),Scoring!$E$23),Scoring!$E$22),Scoring!$E$21)</f>
        <v>0</v>
      </c>
      <c r="AE331" s="78">
        <f>IF(IFERROR(SEARCH("suspected sensitiser",S331),99)=99,IF(IFERROR(SEARCH("sensitiser",S331),99)=99,IF(IFERROR(SEARCH("other hazard based concern",S331),99)=99,0,Scoring!$E$28),Scoring!$E$26),Scoring!$E$27)</f>
        <v>0</v>
      </c>
      <c r="AF331" s="78">
        <f>IF(IFERROR(M331,1)=1,IF(IFERROR(N331,1)=1,IF(IFERROR(O331,1)=1,IF(IFERROR(Q331,1)=1,IF(IFERROR(R331,1)=1,IF(IFERROR(T331,1)=1,IF(IFERROR(K331,1)=1,IF(IFERROR(P331,1)=1,IF(IFERROR(S331,1)=1,Scoring!$E$29,0),0),0),0),0),0),0),0),0)</f>
        <v>0</v>
      </c>
      <c r="AG331" s="78">
        <f t="shared" si="34"/>
        <v>4</v>
      </c>
      <c r="AI331" s="93"/>
      <c r="AJ331" s="94"/>
      <c r="AK331" s="76"/>
      <c r="AL331" s="75"/>
      <c r="AN331" s="79"/>
      <c r="AO331" s="79"/>
      <c r="AP331" s="79"/>
      <c r="AQ331" s="79"/>
      <c r="AR331" s="79"/>
      <c r="AS331" s="78"/>
      <c r="AU331" s="79">
        <f>IF(IFERROR(F331,99)=99,IF(IFERROR(G331,99)=99,IF(IFERROR(H331,99)=99,IF(IFERROR(I331,99)=99,IF(IFERROR(E331,99)=99,IF(IFERROR(J331,99)=99,0,Scoring!$B$7),Scoring!$B$3),Scoring!$B$2),Scoring!$B$6),Scoring!$B$5),Scoring!$B$4)</f>
        <v>1</v>
      </c>
      <c r="AV331" s="78">
        <f t="shared" si="35"/>
        <v>4</v>
      </c>
      <c r="AW331" s="78"/>
      <c r="AX331" s="66"/>
      <c r="AY331" s="78"/>
      <c r="AZ331" s="76"/>
      <c r="BB331" s="76"/>
    </row>
    <row r="332" spans="1:54" x14ac:dyDescent="0.25">
      <c r="A332" s="77" t="s">
        <v>7464</v>
      </c>
      <c r="B332" s="76" t="str">
        <f t="shared" ref="B332:B351" si="36">C332</f>
        <v>405-020-7</v>
      </c>
      <c r="C332" s="77" t="s">
        <v>216</v>
      </c>
      <c r="D332" s="77" t="s">
        <v>217</v>
      </c>
      <c r="E332" s="76" t="str">
        <f>IF(C332="-",IF(A332="-",VLOOKUP(D332,'sin-list 180320_update'!$C$2:$C$835,1,FALSE),VLOOKUP(A332,'sin-list 180320_update'!$A$2:$A$835,1,FALSE)),VLOOKUP(C332,'sin-list 180320_update'!$B$2:$B$835,1,FALSE))</f>
        <v>405-020-7</v>
      </c>
      <c r="F332" s="76" t="e">
        <f>IF($C332="-",IF($A332="-",VLOOKUP($D332,'REACH Bilaga XVII_update'!$A$5:$A$131,1,FALSE),VLOOKUP($A332,'REACH Bilaga XVII_update'!$C$5:$C$131,1,FALSE)),VLOOKUP($C332,'REACH Bilaga XVII_update'!$B$5:$B$131,1,FALSE))</f>
        <v>#N/A</v>
      </c>
      <c r="G332" s="76" t="e">
        <f>IF($C332="-",IF($A332="-",VLOOKUP($D332,' REACH Bilaga 59_update'!$A$5:$A$210,1,FALSE),VLOOKUP($A332,' REACH Bilaga 59_update'!$D$5:$D$210,1,FALSE)),VLOOKUP($C332,' REACH Bilaga 59_update'!$C$5:$C$210,1,FALSE))</f>
        <v>#N/A</v>
      </c>
      <c r="H332" s="76" t="e">
        <f>IF($C332="-",IF($A332="-",VLOOKUP($D332,'REACH Bilaga XIV_update'!$A$5:$A$110,1,FALSE),VLOOKUP($A332,'REACH Bilaga XIV_update'!$D$5:$D$110,1,FALSE)),VLOOKUP($C332,'REACH Bilaga XIV_update'!$C$5:$C$110,1,FALSE))</f>
        <v>#N/A</v>
      </c>
      <c r="I332" s="76" t="e">
        <f>IF($C332="-",IF($A332="-",VLOOKUP($D332,CoRAP_update!$A$5:$A$376,1,FALSE),VLOOKUP($A332,CoRAP_update!$D$5:$D$376,1,FALSE)),VLOOKUP($C332,CoRAP_update!$C$5:$C$376,1,FALSE))</f>
        <v>#N/A</v>
      </c>
      <c r="J332" s="76" t="e">
        <f>IF($C332="-",IF($A332="-",VLOOKUP($D332,EDC_update!$C$2:$C$450,1,FALSE),VLOOKUP($A332,EDC_update!$B$2:$B$450,1,FALSE)),VLOOKUP($C332,EDC_update!$L$2:$L$450,1,FALSE))</f>
        <v>#N/A</v>
      </c>
      <c r="K332" s="76" t="str">
        <f>IF($C332="-",IF($A332="-",IF(VLOOKUP($D332,'sin-list 180320_update'!$C$2:$S$835,3,FALSE)="",NA(),VLOOKUP($D332,'sin-list 180320_update'!$C$2:$S$835,3,FALSE)),IF(VLOOKUP($A332,'sin-list 180320_update'!$A$2:$S$835,5,FALSE)="",NA(),VLOOKUP($A332,'sin-list 180320_update'!$A$2:$S$835,5,FALSE))),IF(VLOOKUP($C332,'sin-list 180320_update'!$B$2:$S$835,4,FALSE)="",NA(),VLOOKUP($C332,'sin-list 180320_update'!$B$2:$S$835,4,FALSE)))</f>
        <v>Classified CMR according to Annex VI of Regulation 1272/2008</v>
      </c>
      <c r="L332" s="76" t="str">
        <f>IF($C332="-",IF($A332="-",VLOOKUP($D332,'sin-list 180320_update'!$C$2:$S$835,6,FALSE),VLOOKUP($A332,'sin-list 180320_update'!$A$2:$S$835,8,FALSE)),VLOOKUP($C332,'sin-list 180320_update'!$B$2:$S$835,7,FALSE))</f>
        <v>Repr. 1B
Aquatic Acute 1
Aquatic Chronic 1</v>
      </c>
      <c r="M332" s="76" t="str">
        <f>IF($C332="-",IF($A332="-",IF(VLOOKUP($D332,'sin-list 180320_update'!$C$2:$S$835,8,FALSE)="",NA(),VLOOKUP($D332,'sin-list 180320_update'!$C$2:$S$835,8,FALSE)),IF(VLOOKUP($A332,'sin-list 180320_update'!$A$2:$S$835,10,FALSE)="",NA(),VLOOKUP($A332,'sin-list 180320_update'!$A$2:$S$835,10,FALSE))),IF(VLOOKUP($C332,'sin-list 180320_update'!$B$2:$S$835,9,FALSE)="",NA(),VLOOKUP($C332,'sin-list 180320_update'!$B$2:$S$835,9,FALSE)))</f>
        <v>H360F***
H400
H410</v>
      </c>
      <c r="N332" s="76" t="e">
        <f>IF($C332="-",IF($A332="-",IF(VLOOKUP($D332,'REACH Bilaga XVII_update'!$A$5:$E$131,4,FALSE)="",NA(),VLOOKUP($D332,'REACH Bilaga XVII_update'!$A$5:$E$131,4,FALSE)),IF(VLOOKUP($A332,'REACH Bilaga XVII_update'!$C$5:$D$131,2,FALSE)="",NA(),VLOOKUP($A332,'REACH Bilaga XVII_update'!$C$5:$D$131,2,FALSE))),IF(VLOOKUP($C332,'REACH Bilaga XVII_update'!$B$5:$D$131,3,FALSE)="",NA(),VLOOKUP($C332,'REACH Bilaga XVII_update'!$B$5:$D$131,3,FALSE)))</f>
        <v>#N/A</v>
      </c>
      <c r="O332" s="76" t="e">
        <f>IF($C332="-",IF($A332="-",IF(VLOOKUP($D332,' REACH Bilaga 59_update'!$A$5:$E$210,5,FALSE)="",NA(),VLOOKUP($D332,' REACH Bilaga 59_update'!$A$5:$E$210,5,FALSE)),IF(VLOOKUP($A332,' REACH Bilaga 59_update'!$D$5:$E$210,2,FALSE)="",NA(),VLOOKUP($A332,' REACH Bilaga 59_update'!$D$5:$E$210,2,FALSE))),IF(VLOOKUP($C332,' REACH Bilaga 59_update'!$C$5:$E$210,3,FALSE)="",NA(),VLOOKUP($C332,' REACH Bilaga 59_update'!$C$5:$E$210,3,FALSE)))</f>
        <v>#N/A</v>
      </c>
      <c r="P332" s="76" t="e">
        <f>IF(C332="-",IF(A332="-",IFERROR(VLOOKUP($D332,' REACH Bilaga 59_update'!$A$5:$F$210,MATCH(Sammanfattning!P$1,' REACH Bilaga 59_update'!$A$4:$F$4,0),FALSE),VLOOKUP($D332,'REACH Bilaga XIV_update'!$A$4:$H$110,MATCH(Sammanfattning!P$1,'REACH Bilaga XIV_update'!$A$4:$H$4,0),FALSE)),IFERROR(VLOOKUP($A332,' REACH Bilaga 59_update'!$D$5:$F$210,MATCH(Sammanfattning!P$1,' REACH Bilaga 59_update'!$D$4:$F$4,0),FALSE),VLOOKUP($A332,'REACH Bilaga XIV_update'!$D$4:$H$110,MATCH(Sammanfattning!P$1,'REACH Bilaga XIV_update'!$D$4:$H$4,0),FALSE))),IFERROR(VLOOKUP($C332,' REACH Bilaga 59_update'!$C$5:$F$210,MATCH(Sammanfattning!P$1,' REACH Bilaga 59_update'!$C$4:$F$4,0),FALSE),VLOOKUP($C332,'REACH Bilaga XIV_update'!$C$4:$H$110,MATCH(Sammanfattning!P$1,'REACH Bilaga XIV_update'!$C$4:$H$4,0),FALSE)))</f>
        <v>#N/A</v>
      </c>
      <c r="Q332" s="76" t="e">
        <f>IF($C332="-",IF($A332="-",IF(VLOOKUP($D332,'REACH Bilaga XIV_update'!$A$5:$I$110,9,FALSE)="",NA(),VLOOKUP($D332,'REACH Bilaga XIV_update'!$A$5:$I$110,9,FALSE)),IF(VLOOKUP($A332,'REACH Bilaga XIV_update'!$D$5:$I$110,6,FALSE)="",NA(),VLOOKUP($A332,'REACH Bilaga XIV_update'!$D$5:$I$110,6,FALSE))),IF(VLOOKUP($C332,'REACH Bilaga XIV_update'!$C$5:$I$110,7,FALSE)="",NA(),VLOOKUP($C332,'REACH Bilaga XIV_update'!$C$5:$I$110,7,FALSE)))</f>
        <v>#N/A</v>
      </c>
      <c r="R332" s="76" t="e">
        <f>IF($C332="-",IF($A332="-",IF(VLOOKUP($D332,CoRAP_update!$A$5:$O$376,15,FALSE)="",NA(),VLOOKUP($D332,CoRAP_update!$A$5:$O$376,15,FALSE)),IF(VLOOKUP($A332,CoRAP_update!$D$5:$O$376,12,FALSE)="",NA(),VLOOKUP($A332,CoRAP_update!$D$5:$O$376,12,FALSE))),IF(VLOOKUP($C332,CoRAP_update!$C$5:$O$376,13,FALSE)="",NA(),VLOOKUP($C332,CoRAP_update!$C$5:$O$376,13,FALSE)))</f>
        <v>#N/A</v>
      </c>
      <c r="S332" s="144" t="e">
        <f>IF($C332="-",IF($A332="-",VLOOKUP($D332,CoRAP_update!$A$5:$J$376,MATCH(Sammanfattning!S$1,CoRAP_update!$A$4:$J$4,0),FALSE),VLOOKUP($A332,CoRAP_update!$D$5:$J$376,MATCH(Sammanfattning!S$1,CoRAP_update!$D$4:$J$4,0),FALSE)),VLOOKUP($C332,CoRAP_update!$C$5:$J$376,MATCH(Sammanfattning!S$1,CoRAP_update!$C$4:$J$4,0),FALSE))</f>
        <v>#N/A</v>
      </c>
      <c r="T332" s="76" t="e">
        <f>IF($A332="-",VLOOKUP($D332,EDC_update!$C$2:$F$450,4,FALSE),VLOOKUP($A332,EDC_update!$B$2:$F$450,5,FALSE))</f>
        <v>#N/A</v>
      </c>
      <c r="V332" s="78">
        <f>IF(IFERROR(SEARCH("PBT",P332),99)=99,IF(IFERROR(SEARCH("suspected PBT",S332),99)=99,IF(IFERROR(SEARCH("concluded to be PBT",K332),99)=99,IF(IFERROR(SEARCH("PBT",S332),99)=99,IF(IFERROR(SEARCH("PBT cand",L332),99)=99,IF(IFERROR(SEARCH("PBT",L332),99)=99,IF(IFERROR(SEARCH("persistent, bioackumulative and toxic properties",K332),99)=99,0,Scoring!$E$3),Scoring!$E$3),Scoring!$E$7),Scoring!$E$3),Scoring!$E$5),Scoring!$E$6),Scoring!$E$3)</f>
        <v>0</v>
      </c>
      <c r="W332" s="78">
        <f>IF(IFERROR(SEARCH("vPvB",P332),99)=99,IF(IFERROR(SEARCH("suspected pbt/vPvB",S332),99)=99,IF(IFERROR(SEARCH("vPvB",S332),99)=99,IF(IFERROR(SEARCH("concluded to be a vPvB",S332),99)=99,IF(IFERROR(SEARCH("identified as vPvB",K332),99)=99,IF(IFERROR(SEARCH("concluded to be a vPvB",K332),99)=99,IF(IFERROR(SEARCH("concluded to be both pbt and vPvB",S332),99)=99,IF(IFERROR(SEARCH("concluded to be both pbt and vPvB",K332),99)=99,0,Scoring!$E$5),Scoring!$E$5),Scoring!$E$5),Scoring!$E$5),Scoring!$E$5),Scoring!$E$4),Scoring!$E$6),Scoring!$E$4)</f>
        <v>0</v>
      </c>
      <c r="X332" s="78">
        <f>IF(IFERROR(SEARCH("H410",N332),99)=99,IF(IFERROR(SEARCH("H410",O332),99)=99,IF(IFERROR(SEARCH("H410",Q332),99)=99,IF(IFERROR(SEARCH("H410",M332),99)=99,IF(IFERROR(SEARCH("H410",R332),99)=99,IF(IFERROR(SEARCH("H411",N332),99)=99,IF(IFERROR(SEARCH("H411",O332),99)=99,IF(IFERROR(SEARCH("H411",Q332),99)=99,IF(IFERROR(SEARCH("H411",M332),99)=99,IF(IFERROR(SEARCH("H411",R332),99)=99,IF(IFERROR(SEARCH("H413",N332),99)=99,IF(IFERROR(SEARCH("H413",O332),99)=99,IF(IFERROR(SEARCH("H413",Q332),99)=99,IF(IFERROR(SEARCH("H413",M332),99)=99,IF(IFERROR(SEARCH("H413",R332),99)=99,IF(IFERROR(SEARCH("H412",N332),99)=99,IF(IFERROR(SEARCH("H412",O332),99)=99,IF(IFERROR(SEARCH("H412",Q332),99)=99,IF(IFERROR(SEARCH("H412",M332),99)=99,IF(IFERROR(SEARCH("H412",R332),99)=99,0,Scoring!$E$2),Scoring!$E$2),Scoring!$E$2),Scoring!$E$2),Scoring!$E$2),Scoring!$E$2),Scoring!$E$2),Scoring!$E$2),Scoring!$E$2),Scoring!$E$2),Scoring!$E$2),Scoring!$E$2),Scoring!$E$2),Scoring!$E$2),Scoring!$E$2),Scoring!$E$2),Scoring!$E$2),Scoring!$E$2),Scoring!$E$2),Scoring!$E$2)</f>
        <v>1</v>
      </c>
      <c r="Y332" s="78">
        <f>IF(IFERROR(SEARCH("CMR",K332),99)=99,IF(IFERROR(SEARCH("Suspected CMR",S332),99)=99,IF(IFERROR(SEARCH("CMR",S332),99)=99,0,Scoring!$E$8),Scoring!$E$9),Scoring!$E$8)</f>
        <v>3</v>
      </c>
      <c r="Z332" s="78">
        <f>IF(IFERROR(SEARCH("H350",N332),99)=99,IF(IFERROR(SEARCH("H350",O332),99)=99,IF(IFERROR(SEARCH("H350",Q332),99)=99,IF(IFERROR(SEARCH("H350",M332),99)=99,IF(IFERROR(SEARCH("H350",R332),99)=99,IF(IFERROR(SEARCH("H351",N332),99)=99,IF(IFERROR(SEARCH("H351",O332),99)=99,IF(IFERROR(SEARCH("H351",Q332),99)=99,IF(IFERROR(SEARCH("H351",M332),99)=99,IF(IFERROR(SEARCH("H351",R332),99)=99,IF(IFERROR(SEARCH("carcinogenic",P332),99)=99,IF(IFERROR(SEARCH("suspected carcinogenic",S332),99)=99,0,Scoring!$E$12),Scoring!$E$11),Scoring!$E$10),Scoring!$E$10),Scoring!$E$10),Scoring!$E$10),Scoring!$E$10),Scoring!$E$10),Scoring!$E$10),Scoring!$E$10),Scoring!$E$10),Scoring!$E$10)</f>
        <v>0</v>
      </c>
      <c r="AA332" s="78">
        <f>IF(IFERROR(SEARCH("H340",N332),99)=99,IF(IFERROR(SEARCH("H340",O332),99)=99,IF(IFERROR(SEARCH("H340",Q332),99)=99,IF(IFERROR(SEARCH("H340",M332),99)=99,IF(IFERROR(SEARCH("H340",R332),99)=99,IF(IFERROR(SEARCH("H341",N332),99)=99,IF(IFERROR(SEARCH("H341",O332),99)=99,IF(IFERROR(SEARCH("H341",Q332),99)=99,IF(IFERROR(SEARCH("H341",M332),99)=99,IF(IFERROR(SEARCH("H341",R332),99)=99,IF(IFERROR(SEARCH("mutagenic",P332),99)=99,IF(IFERROR(SEARCH("suspected mutagenic",S332),99)=99,0,Scoring!$E$15),Scoring!$E$14),Scoring!$E$13),Scoring!$E$13),Scoring!$E$13),Scoring!$E$13),Scoring!$E$13),Scoring!$E$13),Scoring!$E$13),Scoring!$E$13),Scoring!$E$13),Scoring!$E$13)</f>
        <v>0</v>
      </c>
      <c r="AB332" s="78">
        <f>IF(IFERROR(SEARCH("H360",N332),99)=99,IF(IFERROR(SEARCH("H360",O332),99)=99,IF(IFERROR(SEARCH("H360",Q332),99)=99,IF(IFERROR(SEARCH("H360",M332),99)=99,IF(IFERROR(SEARCH("H360",R332),99)=99,IF(IFERROR(SEARCH("H361",N332),99)=99,IF(IFERROR(SEARCH("H361",O332),99)=99,IF(IFERROR(SEARCH("H361",Q332),99)=99,IF(IFERROR(SEARCH("H361",M332),99)=99,IF(IFERROR(SEARCH("H361",R332),99)=99,IF(IFERROR(SEARCH("reproduction",P332),99)=99,IF(IFERROR(SEARCH("suspected reprotoxic",S332),99)=99,IF(IFERROR(SEARCH("reprotoxic",S332),99)=99,IF(IFERROR(SEARCH("reprotoxic",K332),99)=99,0,Scoring!$E$18),Scoring!$E$18),Scoring!$E$19),Scoring!$E$17),Scoring!$E$16),Scoring!$E$16),Scoring!$E$16),Scoring!$E$16),Scoring!$E$16),Scoring!$E$16),Scoring!$E$16),Scoring!$E$16),Scoring!$E$16),Scoring!$E$16)</f>
        <v>1</v>
      </c>
      <c r="AC332" s="78">
        <f>IF(IFERROR(SEARCH("57f",L332),99)=99,IF(IFERROR(SEARCH("57(f)",P332),99)=99,0,Scoring!$E$20),Scoring!$E$20)</f>
        <v>0</v>
      </c>
      <c r="AD332" s="78">
        <f>IF(IFERROR(SEARCH("CAT1",T332),99)=99,IF(IFERROR(SEARCH("CAT2",T332),99)=99,IF(IFERROR(SEARCH("CAT3",T332),99)=99,IF(IFERROR(SEARCH("concluded to be endocrine",K332),99)=99,IF(IFERROR(SEARCH("categorised as endocrine",K332),99)=99,IF(IFERROR(SEARCH("endocrine disrupting",P332),99)=99,IF(IFERROR(SEARCH("endocrine disrupting",K332),99)=99,IF(IFERROR(SEARCH("suspected endocrine",S332),99)=99,IF(IFERROR(SEARCH("potential endocrine",S332),99)=99,0,Scoring!$E$25),Scoring!$E$25),Scoring!$E$24),Scoring!$E$24),Scoring!$E$24),Scoring!$E$24),Scoring!$E$23),Scoring!$E$22),Scoring!$E$21)</f>
        <v>0</v>
      </c>
      <c r="AE332" s="78">
        <f>IF(IFERROR(SEARCH("suspected sensitiser",S332),99)=99,IF(IFERROR(SEARCH("sensitiser",S332),99)=99,IF(IFERROR(SEARCH("other hazard based concern",S332),99)=99,0,Scoring!$E$28),Scoring!$E$26),Scoring!$E$27)</f>
        <v>0</v>
      </c>
      <c r="AF332" s="78">
        <f>IF(IFERROR(M332,1)=1,IF(IFERROR(N332,1)=1,IF(IFERROR(O332,1)=1,IF(IFERROR(Q332,1)=1,IF(IFERROR(R332,1)=1,IF(IFERROR(T332,1)=1,IF(IFERROR(K332,1)=1,IF(IFERROR(P332,1)=1,IF(IFERROR(S332,1)=1,Scoring!$E$29,0),0),0),0),0),0),0),0),0)</f>
        <v>0</v>
      </c>
      <c r="AG332" s="78">
        <f t="shared" si="34"/>
        <v>4</v>
      </c>
      <c r="AI332" s="93"/>
      <c r="AJ332" s="94"/>
      <c r="AK332" s="76"/>
      <c r="AL332" s="75"/>
      <c r="AN332" s="79"/>
      <c r="AO332" s="79"/>
      <c r="AP332" s="79"/>
      <c r="AQ332" s="79"/>
      <c r="AR332" s="79"/>
      <c r="AS332" s="78"/>
      <c r="AU332" s="79">
        <f>IF(IFERROR(F332,99)=99,IF(IFERROR(G332,99)=99,IF(IFERROR(H332,99)=99,IF(IFERROR(I332,99)=99,IF(IFERROR(E332,99)=99,IF(IFERROR(J332,99)=99,0,Scoring!$B$7),Scoring!$B$3),Scoring!$B$2),Scoring!$B$6),Scoring!$B$5),Scoring!$B$4)</f>
        <v>0.3</v>
      </c>
      <c r="AV332" s="78">
        <f t="shared" si="35"/>
        <v>1.2</v>
      </c>
      <c r="AW332" s="78"/>
      <c r="AX332" s="66"/>
      <c r="AY332" s="78"/>
      <c r="AZ332" s="76"/>
      <c r="BA332" s="76"/>
      <c r="BB332" s="76"/>
    </row>
    <row r="333" spans="1:54" x14ac:dyDescent="0.25">
      <c r="A333" s="77" t="s">
        <v>7692</v>
      </c>
      <c r="B333" s="76" t="str">
        <f t="shared" si="36"/>
        <v>405-030-1</v>
      </c>
      <c r="C333" s="77" t="s">
        <v>2845</v>
      </c>
      <c r="D333" s="77" t="s">
        <v>2846</v>
      </c>
      <c r="E333" s="76" t="str">
        <f>IF(C333="-",IF(A333="-",VLOOKUP(D333,'sin-list 180320_update'!$C$2:$C$835,1,FALSE),VLOOKUP(A333,'sin-list 180320_update'!$A$2:$A$835,1,FALSE)),VLOOKUP(C333,'sin-list 180320_update'!$B$2:$B$835,1,FALSE))</f>
        <v>405-030-1</v>
      </c>
      <c r="F333" s="76" t="e">
        <f>IF($C333="-",IF($A333="-",VLOOKUP($D333,'REACH Bilaga XVII_update'!$A$5:$A$131,1,FALSE),VLOOKUP($A333,'REACH Bilaga XVII_update'!$C$5:$C$131,1,FALSE)),VLOOKUP($C333,'REACH Bilaga XVII_update'!$B$5:$B$131,1,FALSE))</f>
        <v>#N/A</v>
      </c>
      <c r="G333" s="76" t="e">
        <f>IF($C333="-",IF($A333="-",VLOOKUP($D333,' REACH Bilaga 59_update'!$A$5:$A$210,1,FALSE),VLOOKUP($A333,' REACH Bilaga 59_update'!$D$5:$D$210,1,FALSE)),VLOOKUP($C333,' REACH Bilaga 59_update'!$C$5:$C$210,1,FALSE))</f>
        <v>#N/A</v>
      </c>
      <c r="H333" s="76" t="e">
        <f>IF($C333="-",IF($A333="-",VLOOKUP($D333,'REACH Bilaga XIV_update'!$A$5:$A$110,1,FALSE),VLOOKUP($A333,'REACH Bilaga XIV_update'!$D$5:$D$110,1,FALSE)),VLOOKUP($C333,'REACH Bilaga XIV_update'!$C$5:$C$110,1,FALSE))</f>
        <v>#N/A</v>
      </c>
      <c r="I333" s="76" t="e">
        <f>IF($C333="-",IF($A333="-",VLOOKUP($D333,CoRAP_update!$A$5:$A$376,1,FALSE),VLOOKUP($A333,CoRAP_update!$D$5:$D$376,1,FALSE)),VLOOKUP($C333,CoRAP_update!$C$5:$C$376,1,FALSE))</f>
        <v>#N/A</v>
      </c>
      <c r="J333" s="76" t="e">
        <f>IF($C333="-",IF($A333="-",VLOOKUP($D333,EDC_update!$C$2:$C$450,1,FALSE),VLOOKUP($A333,EDC_update!$B$2:$B$450,1,FALSE)),VLOOKUP($C333,EDC_update!$L$2:$L$450,1,FALSE))</f>
        <v>#N/A</v>
      </c>
      <c r="K333" s="76" t="str">
        <f>IF($C333="-",IF($A333="-",IF(VLOOKUP($D333,'sin-list 180320_update'!$C$2:$S$835,3,FALSE)="",NA(),VLOOKUP($D333,'sin-list 180320_update'!$C$2:$S$835,3,FALSE)),IF(VLOOKUP($A333,'sin-list 180320_update'!$A$2:$S$835,5,FALSE)="",NA(),VLOOKUP($A333,'sin-list 180320_update'!$A$2:$S$835,5,FALSE))),IF(VLOOKUP($C333,'sin-list 180320_update'!$B$2:$S$835,4,FALSE)="",NA(),VLOOKUP($C333,'sin-list 180320_update'!$B$2:$S$835,4,FALSE)))</f>
        <v>Classified CMR according to Annex VI of Regulation 1272/2008</v>
      </c>
      <c r="L333" s="76" t="str">
        <f>IF($C333="-",IF($A333="-",VLOOKUP($D333,'sin-list 180320_update'!$C$2:$S$835,6,FALSE),VLOOKUP($A333,'sin-list 180320_update'!$A$2:$S$835,8,FALSE)),VLOOKUP($C333,'sin-list 180320_update'!$B$2:$S$835,7,FALSE))</f>
        <v xml:space="preserve">Acute Tox. 4 	
Skin Corr. 1B	
Skin Sens. 1	
Carc. 1B	
Aquatic Chronic 3	
</v>
      </c>
      <c r="M333" s="76" t="str">
        <f>IF($C333="-",IF($A333="-",IF(VLOOKUP($D333,'sin-list 180320_update'!$C$2:$S$835,8,FALSE)="",NA(),VLOOKUP($D333,'sin-list 180320_update'!$C$2:$S$835,8,FALSE)),IF(VLOOKUP($A333,'sin-list 180320_update'!$A$2:$S$835,10,FALSE)="",NA(),VLOOKUP($A333,'sin-list 180320_update'!$A$2:$S$835,10,FALSE))),IF(VLOOKUP($C333,'sin-list 180320_update'!$B$2:$S$835,9,FALSE)="",NA(),VLOOKUP($C333,'sin-list 180320_update'!$B$2:$S$835,9,FALSE)))</f>
        <v xml:space="preserve">H302	
H314	
H317	
H350	
H412	
</v>
      </c>
      <c r="N333" s="76" t="e">
        <f>IF($C333="-",IF($A333="-",IF(VLOOKUP($D333,'REACH Bilaga XVII_update'!$A$5:$E$131,4,FALSE)="",NA(),VLOOKUP($D333,'REACH Bilaga XVII_update'!$A$5:$E$131,4,FALSE)),IF(VLOOKUP($A333,'REACH Bilaga XVII_update'!$C$5:$D$131,2,FALSE)="",NA(),VLOOKUP($A333,'REACH Bilaga XVII_update'!$C$5:$D$131,2,FALSE))),IF(VLOOKUP($C333,'REACH Bilaga XVII_update'!$B$5:$D$131,3,FALSE)="",NA(),VLOOKUP($C333,'REACH Bilaga XVII_update'!$B$5:$D$131,3,FALSE)))</f>
        <v>#N/A</v>
      </c>
      <c r="O333" s="76" t="e">
        <f>IF($C333="-",IF($A333="-",IF(VLOOKUP($D333,' REACH Bilaga 59_update'!$A$5:$E$210,5,FALSE)="",NA(),VLOOKUP($D333,' REACH Bilaga 59_update'!$A$5:$E$210,5,FALSE)),IF(VLOOKUP($A333,' REACH Bilaga 59_update'!$D$5:$E$210,2,FALSE)="",NA(),VLOOKUP($A333,' REACH Bilaga 59_update'!$D$5:$E$210,2,FALSE))),IF(VLOOKUP($C333,' REACH Bilaga 59_update'!$C$5:$E$210,3,FALSE)="",NA(),VLOOKUP($C333,' REACH Bilaga 59_update'!$C$5:$E$210,3,FALSE)))</f>
        <v>#N/A</v>
      </c>
      <c r="P333" s="76" t="e">
        <f>IF(C333="-",IF(A333="-",IFERROR(VLOOKUP($D333,' REACH Bilaga 59_update'!$A$5:$F$210,MATCH(Sammanfattning!P$1,' REACH Bilaga 59_update'!$A$4:$F$4,0),FALSE),VLOOKUP($D333,'REACH Bilaga XIV_update'!$A$4:$H$110,MATCH(Sammanfattning!P$1,'REACH Bilaga XIV_update'!$A$4:$H$4,0),FALSE)),IFERROR(VLOOKUP($A333,' REACH Bilaga 59_update'!$D$5:$F$210,MATCH(Sammanfattning!P$1,' REACH Bilaga 59_update'!$D$4:$F$4,0),FALSE),VLOOKUP($A333,'REACH Bilaga XIV_update'!$D$4:$H$110,MATCH(Sammanfattning!P$1,'REACH Bilaga XIV_update'!$D$4:$H$4,0),FALSE))),IFERROR(VLOOKUP($C333,' REACH Bilaga 59_update'!$C$5:$F$210,MATCH(Sammanfattning!P$1,' REACH Bilaga 59_update'!$C$4:$F$4,0),FALSE),VLOOKUP($C333,'REACH Bilaga XIV_update'!$C$4:$H$110,MATCH(Sammanfattning!P$1,'REACH Bilaga XIV_update'!$C$4:$H$4,0),FALSE)))</f>
        <v>#N/A</v>
      </c>
      <c r="Q333" s="76" t="e">
        <f>IF($C333="-",IF($A333="-",IF(VLOOKUP($D333,'REACH Bilaga XIV_update'!$A$5:$I$110,9,FALSE)="",NA(),VLOOKUP($D333,'REACH Bilaga XIV_update'!$A$5:$I$110,9,FALSE)),IF(VLOOKUP($A333,'REACH Bilaga XIV_update'!$D$5:$I$110,6,FALSE)="",NA(),VLOOKUP($A333,'REACH Bilaga XIV_update'!$D$5:$I$110,6,FALSE))),IF(VLOOKUP($C333,'REACH Bilaga XIV_update'!$C$5:$I$110,7,FALSE)="",NA(),VLOOKUP($C333,'REACH Bilaga XIV_update'!$C$5:$I$110,7,FALSE)))</f>
        <v>#N/A</v>
      </c>
      <c r="R333" s="76" t="e">
        <f>IF($C333="-",IF($A333="-",IF(VLOOKUP($D333,CoRAP_update!$A$5:$O$376,15,FALSE)="",NA(),VLOOKUP($D333,CoRAP_update!$A$5:$O$376,15,FALSE)),IF(VLOOKUP($A333,CoRAP_update!$D$5:$O$376,12,FALSE)="",NA(),VLOOKUP($A333,CoRAP_update!$D$5:$O$376,12,FALSE))),IF(VLOOKUP($C333,CoRAP_update!$C$5:$O$376,13,FALSE)="",NA(),VLOOKUP($C333,CoRAP_update!$C$5:$O$376,13,FALSE)))</f>
        <v>#N/A</v>
      </c>
      <c r="S333" s="144" t="e">
        <f>IF($C333="-",IF($A333="-",VLOOKUP($D333,CoRAP_update!$A$5:$J$376,MATCH(Sammanfattning!S$1,CoRAP_update!$A$4:$J$4,0),FALSE),VLOOKUP($A333,CoRAP_update!$D$5:$J$376,MATCH(Sammanfattning!S$1,CoRAP_update!$D$4:$J$4,0),FALSE)),VLOOKUP($C333,CoRAP_update!$C$5:$J$376,MATCH(Sammanfattning!S$1,CoRAP_update!$C$4:$J$4,0),FALSE))</f>
        <v>#N/A</v>
      </c>
      <c r="T333" s="76" t="e">
        <f>IF($A333="-",VLOOKUP($D333,EDC_update!$C$2:$F$450,4,FALSE),VLOOKUP($A333,EDC_update!$B$2:$F$450,5,FALSE))</f>
        <v>#N/A</v>
      </c>
      <c r="V333" s="78">
        <f>IF(IFERROR(SEARCH("PBT",P333),99)=99,IF(IFERROR(SEARCH("suspected PBT",S333),99)=99,IF(IFERROR(SEARCH("concluded to be PBT",K333),99)=99,IF(IFERROR(SEARCH("PBT",S333),99)=99,IF(IFERROR(SEARCH("PBT cand",L333),99)=99,IF(IFERROR(SEARCH("PBT",L333),99)=99,IF(IFERROR(SEARCH("persistent, bioackumulative and toxic properties",K333),99)=99,0,Scoring!$E$3),Scoring!$E$3),Scoring!$E$7),Scoring!$E$3),Scoring!$E$5),Scoring!$E$6),Scoring!$E$3)</f>
        <v>0</v>
      </c>
      <c r="W333" s="78">
        <f>IF(IFERROR(SEARCH("vPvB",P333),99)=99,IF(IFERROR(SEARCH("suspected pbt/vPvB",S333),99)=99,IF(IFERROR(SEARCH("vPvB",S333),99)=99,IF(IFERROR(SEARCH("concluded to be a vPvB",S333),99)=99,IF(IFERROR(SEARCH("identified as vPvB",K333),99)=99,IF(IFERROR(SEARCH("concluded to be a vPvB",K333),99)=99,IF(IFERROR(SEARCH("concluded to be both pbt and vPvB",S333),99)=99,IF(IFERROR(SEARCH("concluded to be both pbt and vPvB",K333),99)=99,0,Scoring!$E$5),Scoring!$E$5),Scoring!$E$5),Scoring!$E$5),Scoring!$E$5),Scoring!$E$4),Scoring!$E$6),Scoring!$E$4)</f>
        <v>0</v>
      </c>
      <c r="X333" s="78">
        <f>IF(IFERROR(SEARCH("H410",N333),99)=99,IF(IFERROR(SEARCH("H410",O333),99)=99,IF(IFERROR(SEARCH("H410",Q333),99)=99,IF(IFERROR(SEARCH("H410",M333),99)=99,IF(IFERROR(SEARCH("H410",R333),99)=99,IF(IFERROR(SEARCH("H411",N333),99)=99,IF(IFERROR(SEARCH("H411",O333),99)=99,IF(IFERROR(SEARCH("H411",Q333),99)=99,IF(IFERROR(SEARCH("H411",M333),99)=99,IF(IFERROR(SEARCH("H411",R333),99)=99,IF(IFERROR(SEARCH("H413",N333),99)=99,IF(IFERROR(SEARCH("H413",O333),99)=99,IF(IFERROR(SEARCH("H413",Q333),99)=99,IF(IFERROR(SEARCH("H413",M333),99)=99,IF(IFERROR(SEARCH("H413",R333),99)=99,IF(IFERROR(SEARCH("H412",N333),99)=99,IF(IFERROR(SEARCH("H412",O333),99)=99,IF(IFERROR(SEARCH("H412",Q333),99)=99,IF(IFERROR(SEARCH("H412",M333),99)=99,IF(IFERROR(SEARCH("H412",R333),99)=99,0,Scoring!$E$2),Scoring!$E$2),Scoring!$E$2),Scoring!$E$2),Scoring!$E$2),Scoring!$E$2),Scoring!$E$2),Scoring!$E$2),Scoring!$E$2),Scoring!$E$2),Scoring!$E$2),Scoring!$E$2),Scoring!$E$2),Scoring!$E$2),Scoring!$E$2),Scoring!$E$2),Scoring!$E$2),Scoring!$E$2),Scoring!$E$2),Scoring!$E$2)</f>
        <v>1</v>
      </c>
      <c r="Y333" s="78">
        <f>IF(IFERROR(SEARCH("CMR",K333),99)=99,IF(IFERROR(SEARCH("Suspected CMR",S333),99)=99,IF(IFERROR(SEARCH("CMR",S333),99)=99,0,Scoring!$E$8),Scoring!$E$9),Scoring!$E$8)</f>
        <v>3</v>
      </c>
      <c r="Z333" s="78">
        <f>IF(IFERROR(SEARCH("H350",N333),99)=99,IF(IFERROR(SEARCH("H350",O333),99)=99,IF(IFERROR(SEARCH("H350",Q333),99)=99,IF(IFERROR(SEARCH("H350",M333),99)=99,IF(IFERROR(SEARCH("H350",R333),99)=99,IF(IFERROR(SEARCH("H351",N333),99)=99,IF(IFERROR(SEARCH("H351",O333),99)=99,IF(IFERROR(SEARCH("H351",Q333),99)=99,IF(IFERROR(SEARCH("H351",M333),99)=99,IF(IFERROR(SEARCH("H351",R333),99)=99,IF(IFERROR(SEARCH("carcinogenic",P333),99)=99,IF(IFERROR(SEARCH("suspected carcinogenic",S333),99)=99,0,Scoring!$E$12),Scoring!$E$11),Scoring!$E$10),Scoring!$E$10),Scoring!$E$10),Scoring!$E$10),Scoring!$E$10),Scoring!$E$10),Scoring!$E$10),Scoring!$E$10),Scoring!$E$10),Scoring!$E$10)</f>
        <v>1</v>
      </c>
      <c r="AA333" s="78">
        <f>IF(IFERROR(SEARCH("H340",N333),99)=99,IF(IFERROR(SEARCH("H340",O333),99)=99,IF(IFERROR(SEARCH("H340",Q333),99)=99,IF(IFERROR(SEARCH("H340",M333),99)=99,IF(IFERROR(SEARCH("H340",R333),99)=99,IF(IFERROR(SEARCH("H341",N333),99)=99,IF(IFERROR(SEARCH("H341",O333),99)=99,IF(IFERROR(SEARCH("H341",Q333),99)=99,IF(IFERROR(SEARCH("H341",M333),99)=99,IF(IFERROR(SEARCH("H341",R333),99)=99,IF(IFERROR(SEARCH("mutagenic",P333),99)=99,IF(IFERROR(SEARCH("suspected mutagenic",S333),99)=99,0,Scoring!$E$15),Scoring!$E$14),Scoring!$E$13),Scoring!$E$13),Scoring!$E$13),Scoring!$E$13),Scoring!$E$13),Scoring!$E$13),Scoring!$E$13),Scoring!$E$13),Scoring!$E$13),Scoring!$E$13)</f>
        <v>0</v>
      </c>
      <c r="AB333" s="78">
        <f>IF(IFERROR(SEARCH("H360",N333),99)=99,IF(IFERROR(SEARCH("H360",O333),99)=99,IF(IFERROR(SEARCH("H360",Q333),99)=99,IF(IFERROR(SEARCH("H360",M333),99)=99,IF(IFERROR(SEARCH("H360",R333),99)=99,IF(IFERROR(SEARCH("H361",N333),99)=99,IF(IFERROR(SEARCH("H361",O333),99)=99,IF(IFERROR(SEARCH("H361",Q333),99)=99,IF(IFERROR(SEARCH("H361",M333),99)=99,IF(IFERROR(SEARCH("H361",R333),99)=99,IF(IFERROR(SEARCH("reproduction",P333),99)=99,IF(IFERROR(SEARCH("suspected reprotoxic",S333),99)=99,IF(IFERROR(SEARCH("reprotoxic",S333),99)=99,IF(IFERROR(SEARCH("reprotoxic",K333),99)=99,0,Scoring!$E$18),Scoring!$E$18),Scoring!$E$19),Scoring!$E$17),Scoring!$E$16),Scoring!$E$16),Scoring!$E$16),Scoring!$E$16),Scoring!$E$16),Scoring!$E$16),Scoring!$E$16),Scoring!$E$16),Scoring!$E$16),Scoring!$E$16)</f>
        <v>0</v>
      </c>
      <c r="AC333" s="78">
        <f>IF(IFERROR(SEARCH("57f",L333),99)=99,IF(IFERROR(SEARCH("57(f)",P333),99)=99,0,Scoring!$E$20),Scoring!$E$20)</f>
        <v>0</v>
      </c>
      <c r="AD333" s="78">
        <f>IF(IFERROR(SEARCH("CAT1",T333),99)=99,IF(IFERROR(SEARCH("CAT2",T333),99)=99,IF(IFERROR(SEARCH("CAT3",T333),99)=99,IF(IFERROR(SEARCH("concluded to be endocrine",K333),99)=99,IF(IFERROR(SEARCH("categorised as endocrine",K333),99)=99,IF(IFERROR(SEARCH("endocrine disrupting",P333),99)=99,IF(IFERROR(SEARCH("endocrine disrupting",K333),99)=99,IF(IFERROR(SEARCH("suspected endocrine",S333),99)=99,IF(IFERROR(SEARCH("potential endocrine",S333),99)=99,0,Scoring!$E$25),Scoring!$E$25),Scoring!$E$24),Scoring!$E$24),Scoring!$E$24),Scoring!$E$24),Scoring!$E$23),Scoring!$E$22),Scoring!$E$21)</f>
        <v>0</v>
      </c>
      <c r="AE333" s="78">
        <f>IF(IFERROR(SEARCH("suspected sensitiser",S333),99)=99,IF(IFERROR(SEARCH("sensitiser",S333),99)=99,IF(IFERROR(SEARCH("other hazard based concern",S333),99)=99,0,Scoring!$E$28),Scoring!$E$26),Scoring!$E$27)</f>
        <v>0</v>
      </c>
      <c r="AF333" s="78">
        <f>IF(IFERROR(M333,1)=1,IF(IFERROR(N333,1)=1,IF(IFERROR(O333,1)=1,IF(IFERROR(Q333,1)=1,IF(IFERROR(R333,1)=1,IF(IFERROR(T333,1)=1,IF(IFERROR(K333,1)=1,IF(IFERROR(P333,1)=1,IF(IFERROR(S333,1)=1,Scoring!$E$29,0),0),0),0),0),0),0),0),0)</f>
        <v>0</v>
      </c>
      <c r="AG333" s="78">
        <f t="shared" si="34"/>
        <v>4</v>
      </c>
      <c r="AI333" s="93"/>
      <c r="AJ333" s="94"/>
      <c r="AK333" s="76"/>
      <c r="AL333" s="75"/>
      <c r="AN333" s="79"/>
      <c r="AO333" s="79"/>
      <c r="AP333" s="79"/>
      <c r="AQ333" s="79"/>
      <c r="AR333" s="79"/>
      <c r="AS333" s="78"/>
      <c r="AU333" s="79">
        <f>IF(IFERROR(F333,99)=99,IF(IFERROR(G333,99)=99,IF(IFERROR(H333,99)=99,IF(IFERROR(I333,99)=99,IF(IFERROR(E333,99)=99,IF(IFERROR(J333,99)=99,0,Scoring!$B$7),Scoring!$B$3),Scoring!$B$2),Scoring!$B$6),Scoring!$B$5),Scoring!$B$4)</f>
        <v>0.3</v>
      </c>
      <c r="AV333" s="78">
        <f t="shared" si="35"/>
        <v>1.2</v>
      </c>
      <c r="AW333" s="78"/>
      <c r="AX333" s="66"/>
      <c r="AY333" s="78"/>
      <c r="AZ333" s="76"/>
      <c r="BA333" s="76"/>
      <c r="BB333" s="76"/>
    </row>
    <row r="334" spans="1:54" x14ac:dyDescent="0.25">
      <c r="A334" s="77" t="s">
        <v>7560</v>
      </c>
      <c r="B334" s="76" t="str">
        <f t="shared" si="36"/>
        <v>407-330-8</v>
      </c>
      <c r="C334" s="77" t="s">
        <v>1549</v>
      </c>
      <c r="D334" s="77" t="s">
        <v>1550</v>
      </c>
      <c r="E334" s="76" t="str">
        <f>IF(C334="-",IF(A334="-",VLOOKUP(D334,'sin-list 180320_update'!$C$2:$C$835,1,FALSE),VLOOKUP(A334,'sin-list 180320_update'!$A$2:$A$835,1,FALSE)),VLOOKUP(C334,'sin-list 180320_update'!$B$2:$B$835,1,FALSE))</f>
        <v>407-330-8</v>
      </c>
      <c r="F334" s="76" t="e">
        <f>IF($C334="-",IF($A334="-",VLOOKUP($D334,'REACH Bilaga XVII_update'!$A$5:$A$131,1,FALSE),VLOOKUP($A334,'REACH Bilaga XVII_update'!$C$5:$C$131,1,FALSE)),VLOOKUP($C334,'REACH Bilaga XVII_update'!$B$5:$B$131,1,FALSE))</f>
        <v>#N/A</v>
      </c>
      <c r="G334" s="76" t="e">
        <f>IF($C334="-",IF($A334="-",VLOOKUP($D334,' REACH Bilaga 59_update'!$A$5:$A$210,1,FALSE),VLOOKUP($A334,' REACH Bilaga 59_update'!$D$5:$D$210,1,FALSE)),VLOOKUP($C334,' REACH Bilaga 59_update'!$C$5:$C$210,1,FALSE))</f>
        <v>#N/A</v>
      </c>
      <c r="H334" s="76" t="e">
        <f>IF($C334="-",IF($A334="-",VLOOKUP($D334,'REACH Bilaga XIV_update'!$A$5:$A$110,1,FALSE),VLOOKUP($A334,'REACH Bilaga XIV_update'!$D$5:$D$110,1,FALSE)),VLOOKUP($C334,'REACH Bilaga XIV_update'!$C$5:$C$110,1,FALSE))</f>
        <v>#N/A</v>
      </c>
      <c r="I334" s="76" t="e">
        <f>IF($C334="-",IF($A334="-",VLOOKUP($D334,CoRAP_update!$A$5:$A$376,1,FALSE),VLOOKUP($A334,CoRAP_update!$D$5:$D$376,1,FALSE)),VLOOKUP($C334,CoRAP_update!$C$5:$C$376,1,FALSE))</f>
        <v>#N/A</v>
      </c>
      <c r="J334" s="76" t="e">
        <f>IF($C334="-",IF($A334="-",VLOOKUP($D334,EDC_update!$C$2:$C$450,1,FALSE),VLOOKUP($A334,EDC_update!$B$2:$B$450,1,FALSE)),VLOOKUP($C334,EDC_update!$L$2:$L$450,1,FALSE))</f>
        <v>#N/A</v>
      </c>
      <c r="K334" s="76" t="str">
        <f>IF($C334="-",IF($A334="-",IF(VLOOKUP($D334,'sin-list 180320_update'!$C$2:$S$835,3,FALSE)="",NA(),VLOOKUP($D334,'sin-list 180320_update'!$C$2:$S$835,3,FALSE)),IF(VLOOKUP($A334,'sin-list 180320_update'!$A$2:$S$835,5,FALSE)="",NA(),VLOOKUP($A334,'sin-list 180320_update'!$A$2:$S$835,5,FALSE))),IF(VLOOKUP($C334,'sin-list 180320_update'!$B$2:$S$835,4,FALSE)="",NA(),VLOOKUP($C334,'sin-list 180320_update'!$B$2:$S$835,4,FALSE)))</f>
        <v>Classified CMR according to Annex VI of Regulation 1272/2008</v>
      </c>
      <c r="L334" s="76" t="str">
        <f>IF($C334="-",IF($A334="-",VLOOKUP($D334,'sin-list 180320_update'!$C$2:$S$835,6,FALSE),VLOOKUP($A334,'sin-list 180320_update'!$A$2:$S$835,8,FALSE)),VLOOKUP($C334,'sin-list 180320_update'!$B$2:$S$835,7,FALSE))</f>
        <v>Repr. 1B
Eye Dam. 1
Aquatic Chronic 3</v>
      </c>
      <c r="M334" s="76" t="str">
        <f>IF($C334="-",IF($A334="-",IF(VLOOKUP($D334,'sin-list 180320_update'!$C$2:$S$835,8,FALSE)="",NA(),VLOOKUP($D334,'sin-list 180320_update'!$C$2:$S$835,8,FALSE)),IF(VLOOKUP($A334,'sin-list 180320_update'!$A$2:$S$835,10,FALSE)="",NA(),VLOOKUP($A334,'sin-list 180320_update'!$A$2:$S$835,10,FALSE))),IF(VLOOKUP($C334,'sin-list 180320_update'!$B$2:$S$835,9,FALSE)="",NA(),VLOOKUP($C334,'sin-list 180320_update'!$B$2:$S$835,9,FALSE)))</f>
        <v>H360D ***
H318
H412</v>
      </c>
      <c r="N334" s="76" t="e">
        <f>IF($C334="-",IF($A334="-",IF(VLOOKUP($D334,'REACH Bilaga XVII_update'!$A$5:$E$131,4,FALSE)="",NA(),VLOOKUP($D334,'REACH Bilaga XVII_update'!$A$5:$E$131,4,FALSE)),IF(VLOOKUP($A334,'REACH Bilaga XVII_update'!$C$5:$D$131,2,FALSE)="",NA(),VLOOKUP($A334,'REACH Bilaga XVII_update'!$C$5:$D$131,2,FALSE))),IF(VLOOKUP($C334,'REACH Bilaga XVII_update'!$B$5:$D$131,3,FALSE)="",NA(),VLOOKUP($C334,'REACH Bilaga XVII_update'!$B$5:$D$131,3,FALSE)))</f>
        <v>#N/A</v>
      </c>
      <c r="O334" s="76" t="e">
        <f>IF($C334="-",IF($A334="-",IF(VLOOKUP($D334,' REACH Bilaga 59_update'!$A$5:$E$210,5,FALSE)="",NA(),VLOOKUP($D334,' REACH Bilaga 59_update'!$A$5:$E$210,5,FALSE)),IF(VLOOKUP($A334,' REACH Bilaga 59_update'!$D$5:$E$210,2,FALSE)="",NA(),VLOOKUP($A334,' REACH Bilaga 59_update'!$D$5:$E$210,2,FALSE))),IF(VLOOKUP($C334,' REACH Bilaga 59_update'!$C$5:$E$210,3,FALSE)="",NA(),VLOOKUP($C334,' REACH Bilaga 59_update'!$C$5:$E$210,3,FALSE)))</f>
        <v>#N/A</v>
      </c>
      <c r="P334" s="76" t="e">
        <f>IF(C334="-",IF(A334="-",IFERROR(VLOOKUP($D334,' REACH Bilaga 59_update'!$A$5:$F$210,MATCH(Sammanfattning!P$1,' REACH Bilaga 59_update'!$A$4:$F$4,0),FALSE),VLOOKUP($D334,'REACH Bilaga XIV_update'!$A$4:$H$110,MATCH(Sammanfattning!P$1,'REACH Bilaga XIV_update'!$A$4:$H$4,0),FALSE)),IFERROR(VLOOKUP($A334,' REACH Bilaga 59_update'!$D$5:$F$210,MATCH(Sammanfattning!P$1,' REACH Bilaga 59_update'!$D$4:$F$4,0),FALSE),VLOOKUP($A334,'REACH Bilaga XIV_update'!$D$4:$H$110,MATCH(Sammanfattning!P$1,'REACH Bilaga XIV_update'!$D$4:$H$4,0),FALSE))),IFERROR(VLOOKUP($C334,' REACH Bilaga 59_update'!$C$5:$F$210,MATCH(Sammanfattning!P$1,' REACH Bilaga 59_update'!$C$4:$F$4,0),FALSE),VLOOKUP($C334,'REACH Bilaga XIV_update'!$C$4:$H$110,MATCH(Sammanfattning!P$1,'REACH Bilaga XIV_update'!$C$4:$H$4,0),FALSE)))</f>
        <v>#N/A</v>
      </c>
      <c r="Q334" s="76" t="e">
        <f>IF($C334="-",IF($A334="-",IF(VLOOKUP($D334,'REACH Bilaga XIV_update'!$A$5:$I$110,9,FALSE)="",NA(),VLOOKUP($D334,'REACH Bilaga XIV_update'!$A$5:$I$110,9,FALSE)),IF(VLOOKUP($A334,'REACH Bilaga XIV_update'!$D$5:$I$110,6,FALSE)="",NA(),VLOOKUP($A334,'REACH Bilaga XIV_update'!$D$5:$I$110,6,FALSE))),IF(VLOOKUP($C334,'REACH Bilaga XIV_update'!$C$5:$I$110,7,FALSE)="",NA(),VLOOKUP($C334,'REACH Bilaga XIV_update'!$C$5:$I$110,7,FALSE)))</f>
        <v>#N/A</v>
      </c>
      <c r="R334" s="76" t="e">
        <f>IF($C334="-",IF($A334="-",IF(VLOOKUP($D334,CoRAP_update!$A$5:$O$376,15,FALSE)="",NA(),VLOOKUP($D334,CoRAP_update!$A$5:$O$376,15,FALSE)),IF(VLOOKUP($A334,CoRAP_update!$D$5:$O$376,12,FALSE)="",NA(),VLOOKUP($A334,CoRAP_update!$D$5:$O$376,12,FALSE))),IF(VLOOKUP($C334,CoRAP_update!$C$5:$O$376,13,FALSE)="",NA(),VLOOKUP($C334,CoRAP_update!$C$5:$O$376,13,FALSE)))</f>
        <v>#N/A</v>
      </c>
      <c r="S334" s="144" t="e">
        <f>IF($C334="-",IF($A334="-",VLOOKUP($D334,CoRAP_update!$A$5:$J$376,MATCH(Sammanfattning!S$1,CoRAP_update!$A$4:$J$4,0),FALSE),VLOOKUP($A334,CoRAP_update!$D$5:$J$376,MATCH(Sammanfattning!S$1,CoRAP_update!$D$4:$J$4,0),FALSE)),VLOOKUP($C334,CoRAP_update!$C$5:$J$376,MATCH(Sammanfattning!S$1,CoRAP_update!$C$4:$J$4,0),FALSE))</f>
        <v>#N/A</v>
      </c>
      <c r="T334" s="76" t="e">
        <f>IF($A334="-",VLOOKUP($D334,EDC_update!$C$2:$F$450,4,FALSE),VLOOKUP($A334,EDC_update!$B$2:$F$450,5,FALSE))</f>
        <v>#N/A</v>
      </c>
      <c r="V334" s="78">
        <f>IF(IFERROR(SEARCH("PBT",P334),99)=99,IF(IFERROR(SEARCH("suspected PBT",S334),99)=99,IF(IFERROR(SEARCH("concluded to be PBT",K334),99)=99,IF(IFERROR(SEARCH("PBT",S334),99)=99,IF(IFERROR(SEARCH("PBT cand",L334),99)=99,IF(IFERROR(SEARCH("PBT",L334),99)=99,IF(IFERROR(SEARCH("persistent, bioackumulative and toxic properties",K334),99)=99,0,Scoring!$E$3),Scoring!$E$3),Scoring!$E$7),Scoring!$E$3),Scoring!$E$5),Scoring!$E$6),Scoring!$E$3)</f>
        <v>0</v>
      </c>
      <c r="W334" s="78">
        <f>IF(IFERROR(SEARCH("vPvB",P334),99)=99,IF(IFERROR(SEARCH("suspected pbt/vPvB",S334),99)=99,IF(IFERROR(SEARCH("vPvB",S334),99)=99,IF(IFERROR(SEARCH("concluded to be a vPvB",S334),99)=99,IF(IFERROR(SEARCH("identified as vPvB",K334),99)=99,IF(IFERROR(SEARCH("concluded to be a vPvB",K334),99)=99,IF(IFERROR(SEARCH("concluded to be both pbt and vPvB",S334),99)=99,IF(IFERROR(SEARCH("concluded to be both pbt and vPvB",K334),99)=99,0,Scoring!$E$5),Scoring!$E$5),Scoring!$E$5),Scoring!$E$5),Scoring!$E$5),Scoring!$E$4),Scoring!$E$6),Scoring!$E$4)</f>
        <v>0</v>
      </c>
      <c r="X334" s="78">
        <f>IF(IFERROR(SEARCH("H410",N334),99)=99,IF(IFERROR(SEARCH("H410",O334),99)=99,IF(IFERROR(SEARCH("H410",Q334),99)=99,IF(IFERROR(SEARCH("H410",M334),99)=99,IF(IFERROR(SEARCH("H410",R334),99)=99,IF(IFERROR(SEARCH("H411",N334),99)=99,IF(IFERROR(SEARCH("H411",O334),99)=99,IF(IFERROR(SEARCH("H411",Q334),99)=99,IF(IFERROR(SEARCH("H411",M334),99)=99,IF(IFERROR(SEARCH("H411",R334),99)=99,IF(IFERROR(SEARCH("H413",N334),99)=99,IF(IFERROR(SEARCH("H413",O334),99)=99,IF(IFERROR(SEARCH("H413",Q334),99)=99,IF(IFERROR(SEARCH("H413",M334),99)=99,IF(IFERROR(SEARCH("H413",R334),99)=99,IF(IFERROR(SEARCH("H412",N334),99)=99,IF(IFERROR(SEARCH("H412",O334),99)=99,IF(IFERROR(SEARCH("H412",Q334),99)=99,IF(IFERROR(SEARCH("H412",M334),99)=99,IF(IFERROR(SEARCH("H412",R334),99)=99,0,Scoring!$E$2),Scoring!$E$2),Scoring!$E$2),Scoring!$E$2),Scoring!$E$2),Scoring!$E$2),Scoring!$E$2),Scoring!$E$2),Scoring!$E$2),Scoring!$E$2),Scoring!$E$2),Scoring!$E$2),Scoring!$E$2),Scoring!$E$2),Scoring!$E$2),Scoring!$E$2),Scoring!$E$2),Scoring!$E$2),Scoring!$E$2),Scoring!$E$2)</f>
        <v>1</v>
      </c>
      <c r="Y334" s="78">
        <f>IF(IFERROR(SEARCH("CMR",K334),99)=99,IF(IFERROR(SEARCH("Suspected CMR",S334),99)=99,IF(IFERROR(SEARCH("CMR",S334),99)=99,0,Scoring!$E$8),Scoring!$E$9),Scoring!$E$8)</f>
        <v>3</v>
      </c>
      <c r="Z334" s="78">
        <f>IF(IFERROR(SEARCH("H350",N334),99)=99,IF(IFERROR(SEARCH("H350",O334),99)=99,IF(IFERROR(SEARCH("H350",Q334),99)=99,IF(IFERROR(SEARCH("H350",M334),99)=99,IF(IFERROR(SEARCH("H350",R334),99)=99,IF(IFERROR(SEARCH("H351",N334),99)=99,IF(IFERROR(SEARCH("H351",O334),99)=99,IF(IFERROR(SEARCH("H351",Q334),99)=99,IF(IFERROR(SEARCH("H351",M334),99)=99,IF(IFERROR(SEARCH("H351",R334),99)=99,IF(IFERROR(SEARCH("carcinogenic",P334),99)=99,IF(IFERROR(SEARCH("suspected carcinogenic",S334),99)=99,0,Scoring!$E$12),Scoring!$E$11),Scoring!$E$10),Scoring!$E$10),Scoring!$E$10),Scoring!$E$10),Scoring!$E$10),Scoring!$E$10),Scoring!$E$10),Scoring!$E$10),Scoring!$E$10),Scoring!$E$10)</f>
        <v>0</v>
      </c>
      <c r="AA334" s="78">
        <f>IF(IFERROR(SEARCH("H340",N334),99)=99,IF(IFERROR(SEARCH("H340",O334),99)=99,IF(IFERROR(SEARCH("H340",Q334),99)=99,IF(IFERROR(SEARCH("H340",M334),99)=99,IF(IFERROR(SEARCH("H340",R334),99)=99,IF(IFERROR(SEARCH("H341",N334),99)=99,IF(IFERROR(SEARCH("H341",O334),99)=99,IF(IFERROR(SEARCH("H341",Q334),99)=99,IF(IFERROR(SEARCH("H341",M334),99)=99,IF(IFERROR(SEARCH("H341",R334),99)=99,IF(IFERROR(SEARCH("mutagenic",P334),99)=99,IF(IFERROR(SEARCH("suspected mutagenic",S334),99)=99,0,Scoring!$E$15),Scoring!$E$14),Scoring!$E$13),Scoring!$E$13),Scoring!$E$13),Scoring!$E$13),Scoring!$E$13),Scoring!$E$13),Scoring!$E$13),Scoring!$E$13),Scoring!$E$13),Scoring!$E$13)</f>
        <v>0</v>
      </c>
      <c r="AB334" s="78">
        <f>IF(IFERROR(SEARCH("H360",N334),99)=99,IF(IFERROR(SEARCH("H360",O334),99)=99,IF(IFERROR(SEARCH("H360",Q334),99)=99,IF(IFERROR(SEARCH("H360",M334),99)=99,IF(IFERROR(SEARCH("H360",R334),99)=99,IF(IFERROR(SEARCH("H361",N334),99)=99,IF(IFERROR(SEARCH("H361",O334),99)=99,IF(IFERROR(SEARCH("H361",Q334),99)=99,IF(IFERROR(SEARCH("H361",M334),99)=99,IF(IFERROR(SEARCH("H361",R334),99)=99,IF(IFERROR(SEARCH("reproduction",P334),99)=99,IF(IFERROR(SEARCH("suspected reprotoxic",S334),99)=99,IF(IFERROR(SEARCH("reprotoxic",S334),99)=99,IF(IFERROR(SEARCH("reprotoxic",K334),99)=99,0,Scoring!$E$18),Scoring!$E$18),Scoring!$E$19),Scoring!$E$17),Scoring!$E$16),Scoring!$E$16),Scoring!$E$16),Scoring!$E$16),Scoring!$E$16),Scoring!$E$16),Scoring!$E$16),Scoring!$E$16),Scoring!$E$16),Scoring!$E$16)</f>
        <v>1</v>
      </c>
      <c r="AC334" s="78">
        <f>IF(IFERROR(SEARCH("57f",L334),99)=99,IF(IFERROR(SEARCH("57(f)",P334),99)=99,0,Scoring!$E$20),Scoring!$E$20)</f>
        <v>0</v>
      </c>
      <c r="AD334" s="78">
        <f>IF(IFERROR(SEARCH("CAT1",T334),99)=99,IF(IFERROR(SEARCH("CAT2",T334),99)=99,IF(IFERROR(SEARCH("CAT3",T334),99)=99,IF(IFERROR(SEARCH("concluded to be endocrine",K334),99)=99,IF(IFERROR(SEARCH("categorised as endocrine",K334),99)=99,IF(IFERROR(SEARCH("endocrine disrupting",P334),99)=99,IF(IFERROR(SEARCH("endocrine disrupting",K334),99)=99,IF(IFERROR(SEARCH("suspected endocrine",S334),99)=99,IF(IFERROR(SEARCH("potential endocrine",S334),99)=99,0,Scoring!$E$25),Scoring!$E$25),Scoring!$E$24),Scoring!$E$24),Scoring!$E$24),Scoring!$E$24),Scoring!$E$23),Scoring!$E$22),Scoring!$E$21)</f>
        <v>0</v>
      </c>
      <c r="AE334" s="78">
        <f>IF(IFERROR(SEARCH("suspected sensitiser",S334),99)=99,IF(IFERROR(SEARCH("sensitiser",S334),99)=99,IF(IFERROR(SEARCH("other hazard based concern",S334),99)=99,0,Scoring!$E$28),Scoring!$E$26),Scoring!$E$27)</f>
        <v>0</v>
      </c>
      <c r="AF334" s="78">
        <f>IF(IFERROR(M334,1)=1,IF(IFERROR(N334,1)=1,IF(IFERROR(O334,1)=1,IF(IFERROR(Q334,1)=1,IF(IFERROR(R334,1)=1,IF(IFERROR(T334,1)=1,IF(IFERROR(K334,1)=1,IF(IFERROR(P334,1)=1,IF(IFERROR(S334,1)=1,Scoring!$E$29,0),0),0),0),0),0),0),0),0)</f>
        <v>0</v>
      </c>
      <c r="AG334" s="78">
        <f t="shared" si="34"/>
        <v>4</v>
      </c>
      <c r="AI334" s="93"/>
      <c r="AJ334" s="94"/>
      <c r="AK334" s="76"/>
      <c r="AL334" s="75"/>
      <c r="AN334" s="79"/>
      <c r="AO334" s="79"/>
      <c r="AP334" s="79"/>
      <c r="AQ334" s="79"/>
      <c r="AR334" s="79"/>
      <c r="AS334" s="78"/>
      <c r="AU334" s="79">
        <f>IF(IFERROR(F334,99)=99,IF(IFERROR(G334,99)=99,IF(IFERROR(H334,99)=99,IF(IFERROR(I334,99)=99,IF(IFERROR(E334,99)=99,IF(IFERROR(J334,99)=99,0,Scoring!$B$7),Scoring!$B$3),Scoring!$B$2),Scoring!$B$6),Scoring!$B$5),Scoring!$B$4)</f>
        <v>0.3</v>
      </c>
      <c r="AV334" s="78">
        <f t="shared" si="35"/>
        <v>1.2</v>
      </c>
      <c r="AW334" s="78"/>
      <c r="AX334" s="66"/>
      <c r="AY334" s="78"/>
      <c r="AZ334" s="76"/>
      <c r="BA334" s="76"/>
      <c r="BB334" s="76"/>
    </row>
    <row r="335" spans="1:54" x14ac:dyDescent="0.25">
      <c r="A335" s="77" t="s">
        <v>7468</v>
      </c>
      <c r="B335" s="76" t="str">
        <f t="shared" si="36"/>
        <v>414-200-4</v>
      </c>
      <c r="C335" s="77" t="s">
        <v>501</v>
      </c>
      <c r="D335" s="77" t="s">
        <v>502</v>
      </c>
      <c r="E335" s="76" t="str">
        <f>IF(C335="-",IF(A335="-",VLOOKUP(D335,'sin-list 180320_update'!$C$2:$C$835,1,FALSE),VLOOKUP(A335,'sin-list 180320_update'!$A$2:$A$835,1,FALSE)),VLOOKUP(C335,'sin-list 180320_update'!$B$2:$B$835,1,FALSE))</f>
        <v>414-200-4</v>
      </c>
      <c r="F335" s="76" t="e">
        <f>IF($C335="-",IF($A335="-",VLOOKUP($D335,'REACH Bilaga XVII_update'!$A$5:$A$131,1,FALSE),VLOOKUP($A335,'REACH Bilaga XVII_update'!$C$5:$C$131,1,FALSE)),VLOOKUP($C335,'REACH Bilaga XVII_update'!$B$5:$B$131,1,FALSE))</f>
        <v>#N/A</v>
      </c>
      <c r="G335" s="76" t="e">
        <f>IF($C335="-",IF($A335="-",VLOOKUP($D335,' REACH Bilaga 59_update'!$A$5:$A$210,1,FALSE),VLOOKUP($A335,' REACH Bilaga 59_update'!$D$5:$D$210,1,FALSE)),VLOOKUP($C335,' REACH Bilaga 59_update'!$C$5:$C$210,1,FALSE))</f>
        <v>#N/A</v>
      </c>
      <c r="H335" s="76" t="e">
        <f>IF($C335="-",IF($A335="-",VLOOKUP($D335,'REACH Bilaga XIV_update'!$A$5:$A$110,1,FALSE),VLOOKUP($A335,'REACH Bilaga XIV_update'!$D$5:$D$110,1,FALSE)),VLOOKUP($C335,'REACH Bilaga XIV_update'!$C$5:$C$110,1,FALSE))</f>
        <v>#N/A</v>
      </c>
      <c r="I335" s="76" t="e">
        <f>IF($C335="-",IF($A335="-",VLOOKUP($D335,CoRAP_update!$A$5:$A$376,1,FALSE),VLOOKUP($A335,CoRAP_update!$D$5:$D$376,1,FALSE)),VLOOKUP($C335,CoRAP_update!$C$5:$C$376,1,FALSE))</f>
        <v>#N/A</v>
      </c>
      <c r="J335" s="76" t="e">
        <f>IF($C335="-",IF($A335="-",VLOOKUP($D335,EDC_update!$C$2:$C$450,1,FALSE),VLOOKUP($A335,EDC_update!$B$2:$B$450,1,FALSE)),VLOOKUP($C335,EDC_update!$L$2:$L$450,1,FALSE))</f>
        <v>#N/A</v>
      </c>
      <c r="K335" s="76" t="str">
        <f>IF($C335="-",IF($A335="-",IF(VLOOKUP($D335,'sin-list 180320_update'!$C$2:$S$835,3,FALSE)="",NA(),VLOOKUP($D335,'sin-list 180320_update'!$C$2:$S$835,3,FALSE)),IF(VLOOKUP($A335,'sin-list 180320_update'!$A$2:$S$835,5,FALSE)="",NA(),VLOOKUP($A335,'sin-list 180320_update'!$A$2:$S$835,5,FALSE))),IF(VLOOKUP($C335,'sin-list 180320_update'!$B$2:$S$835,4,FALSE)="",NA(),VLOOKUP($C335,'sin-list 180320_update'!$B$2:$S$835,4,FALSE)))</f>
        <v>Classified CMR according to Annex VI of Regulation 1272/2008</v>
      </c>
      <c r="L335" s="76" t="str">
        <f>IF($C335="-",IF($A335="-",VLOOKUP($D335,'sin-list 180320_update'!$C$2:$S$835,6,FALSE),VLOOKUP($A335,'sin-list 180320_update'!$A$2:$S$835,8,FALSE)),VLOOKUP($C335,'sin-list 180320_update'!$B$2:$S$835,7,FALSE))</f>
        <v>Muta. 2
Repr. 1B
Acute Tox. 4 *
STOT RE 2 *
Aquatic Acute 1
Aquatic Chronic 1</v>
      </c>
      <c r="M335" s="76" t="str">
        <f>IF($C335="-",IF($A335="-",IF(VLOOKUP($D335,'sin-list 180320_update'!$C$2:$S$835,8,FALSE)="",NA(),VLOOKUP($D335,'sin-list 180320_update'!$C$2:$S$835,8,FALSE)),IF(VLOOKUP($A335,'sin-list 180320_update'!$A$2:$S$835,10,FALSE)="",NA(),VLOOKUP($A335,'sin-list 180320_update'!$A$2:$S$835,10,FALSE))),IF(VLOOKUP($C335,'sin-list 180320_update'!$B$2:$S$835,9,FALSE)="",NA(),VLOOKUP($C335,'sin-list 180320_update'!$B$2:$S$835,9,FALSE)))</f>
        <v>H341
H360Df
H302
H373 **
H400
H410</v>
      </c>
      <c r="N335" s="76" t="e">
        <f>IF($C335="-",IF($A335="-",IF(VLOOKUP($D335,'REACH Bilaga XVII_update'!$A$5:$E$131,4,FALSE)="",NA(),VLOOKUP($D335,'REACH Bilaga XVII_update'!$A$5:$E$131,4,FALSE)),IF(VLOOKUP($A335,'REACH Bilaga XVII_update'!$C$5:$D$131,2,FALSE)="",NA(),VLOOKUP($A335,'REACH Bilaga XVII_update'!$C$5:$D$131,2,FALSE))),IF(VLOOKUP($C335,'REACH Bilaga XVII_update'!$B$5:$D$131,3,FALSE)="",NA(),VLOOKUP($C335,'REACH Bilaga XVII_update'!$B$5:$D$131,3,FALSE)))</f>
        <v>#N/A</v>
      </c>
      <c r="O335" s="76" t="e">
        <f>IF($C335="-",IF($A335="-",IF(VLOOKUP($D335,' REACH Bilaga 59_update'!$A$5:$E$210,5,FALSE)="",NA(),VLOOKUP($D335,' REACH Bilaga 59_update'!$A$5:$E$210,5,FALSE)),IF(VLOOKUP($A335,' REACH Bilaga 59_update'!$D$5:$E$210,2,FALSE)="",NA(),VLOOKUP($A335,' REACH Bilaga 59_update'!$D$5:$E$210,2,FALSE))),IF(VLOOKUP($C335,' REACH Bilaga 59_update'!$C$5:$E$210,3,FALSE)="",NA(),VLOOKUP($C335,' REACH Bilaga 59_update'!$C$5:$E$210,3,FALSE)))</f>
        <v>#N/A</v>
      </c>
      <c r="P335" s="76" t="e">
        <f>IF(C335="-",IF(A335="-",IFERROR(VLOOKUP($D335,' REACH Bilaga 59_update'!$A$5:$F$210,MATCH(Sammanfattning!P$1,' REACH Bilaga 59_update'!$A$4:$F$4,0),FALSE),VLOOKUP($D335,'REACH Bilaga XIV_update'!$A$4:$H$110,MATCH(Sammanfattning!P$1,'REACH Bilaga XIV_update'!$A$4:$H$4,0),FALSE)),IFERROR(VLOOKUP($A335,' REACH Bilaga 59_update'!$D$5:$F$210,MATCH(Sammanfattning!P$1,' REACH Bilaga 59_update'!$D$4:$F$4,0),FALSE),VLOOKUP($A335,'REACH Bilaga XIV_update'!$D$4:$H$110,MATCH(Sammanfattning!P$1,'REACH Bilaga XIV_update'!$D$4:$H$4,0),FALSE))),IFERROR(VLOOKUP($C335,' REACH Bilaga 59_update'!$C$5:$F$210,MATCH(Sammanfattning!P$1,' REACH Bilaga 59_update'!$C$4:$F$4,0),FALSE),VLOOKUP($C335,'REACH Bilaga XIV_update'!$C$4:$H$110,MATCH(Sammanfattning!P$1,'REACH Bilaga XIV_update'!$C$4:$H$4,0),FALSE)))</f>
        <v>#N/A</v>
      </c>
      <c r="Q335" s="76" t="e">
        <f>IF($C335="-",IF($A335="-",IF(VLOOKUP($D335,'REACH Bilaga XIV_update'!$A$5:$I$110,9,FALSE)="",NA(),VLOOKUP($D335,'REACH Bilaga XIV_update'!$A$5:$I$110,9,FALSE)),IF(VLOOKUP($A335,'REACH Bilaga XIV_update'!$D$5:$I$110,6,FALSE)="",NA(),VLOOKUP($A335,'REACH Bilaga XIV_update'!$D$5:$I$110,6,FALSE))),IF(VLOOKUP($C335,'REACH Bilaga XIV_update'!$C$5:$I$110,7,FALSE)="",NA(),VLOOKUP($C335,'REACH Bilaga XIV_update'!$C$5:$I$110,7,FALSE)))</f>
        <v>#N/A</v>
      </c>
      <c r="R335" s="76" t="e">
        <f>IF($C335="-",IF($A335="-",IF(VLOOKUP($D335,CoRAP_update!$A$5:$O$376,15,FALSE)="",NA(),VLOOKUP($D335,CoRAP_update!$A$5:$O$376,15,FALSE)),IF(VLOOKUP($A335,CoRAP_update!$D$5:$O$376,12,FALSE)="",NA(),VLOOKUP($A335,CoRAP_update!$D$5:$O$376,12,FALSE))),IF(VLOOKUP($C335,CoRAP_update!$C$5:$O$376,13,FALSE)="",NA(),VLOOKUP($C335,CoRAP_update!$C$5:$O$376,13,FALSE)))</f>
        <v>#N/A</v>
      </c>
      <c r="S335" s="144" t="e">
        <f>IF($C335="-",IF($A335="-",VLOOKUP($D335,CoRAP_update!$A$5:$J$376,MATCH(Sammanfattning!S$1,CoRAP_update!$A$4:$J$4,0),FALSE),VLOOKUP($A335,CoRAP_update!$D$5:$J$376,MATCH(Sammanfattning!S$1,CoRAP_update!$D$4:$J$4,0),FALSE)),VLOOKUP($C335,CoRAP_update!$C$5:$J$376,MATCH(Sammanfattning!S$1,CoRAP_update!$C$4:$J$4,0),FALSE))</f>
        <v>#N/A</v>
      </c>
      <c r="T335" s="76" t="e">
        <f>IF($A335="-",VLOOKUP($D335,EDC_update!$C$2:$F$450,4,FALSE),VLOOKUP($A335,EDC_update!$B$2:$F$450,5,FALSE))</f>
        <v>#N/A</v>
      </c>
      <c r="V335" s="78">
        <f>IF(IFERROR(SEARCH("PBT",P335),99)=99,IF(IFERROR(SEARCH("suspected PBT",S335),99)=99,IF(IFERROR(SEARCH("concluded to be PBT",K335),99)=99,IF(IFERROR(SEARCH("PBT",S335),99)=99,IF(IFERROR(SEARCH("PBT cand",L335),99)=99,IF(IFERROR(SEARCH("PBT",L335),99)=99,IF(IFERROR(SEARCH("persistent, bioackumulative and toxic properties",K335),99)=99,0,Scoring!$E$3),Scoring!$E$3),Scoring!$E$7),Scoring!$E$3),Scoring!$E$5),Scoring!$E$6),Scoring!$E$3)</f>
        <v>0</v>
      </c>
      <c r="W335" s="78">
        <f>IF(IFERROR(SEARCH("vPvB",P335),99)=99,IF(IFERROR(SEARCH("suspected pbt/vPvB",S335),99)=99,IF(IFERROR(SEARCH("vPvB",S335),99)=99,IF(IFERROR(SEARCH("concluded to be a vPvB",S335),99)=99,IF(IFERROR(SEARCH("identified as vPvB",K335),99)=99,IF(IFERROR(SEARCH("concluded to be a vPvB",K335),99)=99,IF(IFERROR(SEARCH("concluded to be both pbt and vPvB",S335),99)=99,IF(IFERROR(SEARCH("concluded to be both pbt and vPvB",K335),99)=99,0,Scoring!$E$5),Scoring!$E$5),Scoring!$E$5),Scoring!$E$5),Scoring!$E$5),Scoring!$E$4),Scoring!$E$6),Scoring!$E$4)</f>
        <v>0</v>
      </c>
      <c r="X335" s="78">
        <f>IF(IFERROR(SEARCH("H410",N335),99)=99,IF(IFERROR(SEARCH("H410",O335),99)=99,IF(IFERROR(SEARCH("H410",Q335),99)=99,IF(IFERROR(SEARCH("H410",M335),99)=99,IF(IFERROR(SEARCH("H410",R335),99)=99,IF(IFERROR(SEARCH("H411",N335),99)=99,IF(IFERROR(SEARCH("H411",O335),99)=99,IF(IFERROR(SEARCH("H411",Q335),99)=99,IF(IFERROR(SEARCH("H411",M335),99)=99,IF(IFERROR(SEARCH("H411",R335),99)=99,IF(IFERROR(SEARCH("H413",N335),99)=99,IF(IFERROR(SEARCH("H413",O335),99)=99,IF(IFERROR(SEARCH("H413",Q335),99)=99,IF(IFERROR(SEARCH("H413",M335),99)=99,IF(IFERROR(SEARCH("H413",R335),99)=99,IF(IFERROR(SEARCH("H412",N335),99)=99,IF(IFERROR(SEARCH("H412",O335),99)=99,IF(IFERROR(SEARCH("H412",Q335),99)=99,IF(IFERROR(SEARCH("H412",M335),99)=99,IF(IFERROR(SEARCH("H412",R335),99)=99,0,Scoring!$E$2),Scoring!$E$2),Scoring!$E$2),Scoring!$E$2),Scoring!$E$2),Scoring!$E$2),Scoring!$E$2),Scoring!$E$2),Scoring!$E$2),Scoring!$E$2),Scoring!$E$2),Scoring!$E$2),Scoring!$E$2),Scoring!$E$2),Scoring!$E$2),Scoring!$E$2),Scoring!$E$2),Scoring!$E$2),Scoring!$E$2),Scoring!$E$2)</f>
        <v>1</v>
      </c>
      <c r="Y335" s="78">
        <f>IF(IFERROR(SEARCH("CMR",K335),99)=99,IF(IFERROR(SEARCH("Suspected CMR",S335),99)=99,IF(IFERROR(SEARCH("CMR",S335),99)=99,0,Scoring!$E$8),Scoring!$E$9),Scoring!$E$8)</f>
        <v>3</v>
      </c>
      <c r="Z335" s="78">
        <f>IF(IFERROR(SEARCH("H350",N335),99)=99,IF(IFERROR(SEARCH("H350",O335),99)=99,IF(IFERROR(SEARCH("H350",Q335),99)=99,IF(IFERROR(SEARCH("H350",M335),99)=99,IF(IFERROR(SEARCH("H350",R335),99)=99,IF(IFERROR(SEARCH("H351",N335),99)=99,IF(IFERROR(SEARCH("H351",O335),99)=99,IF(IFERROR(SEARCH("H351",Q335),99)=99,IF(IFERROR(SEARCH("H351",M335),99)=99,IF(IFERROR(SEARCH("H351",R335),99)=99,IF(IFERROR(SEARCH("carcinogenic",P335),99)=99,IF(IFERROR(SEARCH("suspected carcinogenic",S335),99)=99,0,Scoring!$E$12),Scoring!$E$11),Scoring!$E$10),Scoring!$E$10),Scoring!$E$10),Scoring!$E$10),Scoring!$E$10),Scoring!$E$10),Scoring!$E$10),Scoring!$E$10),Scoring!$E$10),Scoring!$E$10)</f>
        <v>0</v>
      </c>
      <c r="AA335" s="78">
        <f>IF(IFERROR(SEARCH("H340",N335),99)=99,IF(IFERROR(SEARCH("H340",O335),99)=99,IF(IFERROR(SEARCH("H340",Q335),99)=99,IF(IFERROR(SEARCH("H340",M335),99)=99,IF(IFERROR(SEARCH("H340",R335),99)=99,IF(IFERROR(SEARCH("H341",N335),99)=99,IF(IFERROR(SEARCH("H341",O335),99)=99,IF(IFERROR(SEARCH("H341",Q335),99)=99,IF(IFERROR(SEARCH("H341",M335),99)=99,IF(IFERROR(SEARCH("H341",R335),99)=99,IF(IFERROR(SEARCH("mutagenic",P335),99)=99,IF(IFERROR(SEARCH("suspected mutagenic",S335),99)=99,0,Scoring!$E$15),Scoring!$E$14),Scoring!$E$13),Scoring!$E$13),Scoring!$E$13),Scoring!$E$13),Scoring!$E$13),Scoring!$E$13),Scoring!$E$13),Scoring!$E$13),Scoring!$E$13),Scoring!$E$13)</f>
        <v>1</v>
      </c>
      <c r="AB335" s="78">
        <f>IF(IFERROR(SEARCH("H360",N335),99)=99,IF(IFERROR(SEARCH("H360",O335),99)=99,IF(IFERROR(SEARCH("H360",Q335),99)=99,IF(IFERROR(SEARCH("H360",M335),99)=99,IF(IFERROR(SEARCH("H360",R335),99)=99,IF(IFERROR(SEARCH("H361",N335),99)=99,IF(IFERROR(SEARCH("H361",O335),99)=99,IF(IFERROR(SEARCH("H361",Q335),99)=99,IF(IFERROR(SEARCH("H361",M335),99)=99,IF(IFERROR(SEARCH("H361",R335),99)=99,IF(IFERROR(SEARCH("reproduction",P335),99)=99,IF(IFERROR(SEARCH("suspected reprotoxic",S335),99)=99,IF(IFERROR(SEARCH("reprotoxic",S335),99)=99,IF(IFERROR(SEARCH("reprotoxic",K335),99)=99,0,Scoring!$E$18),Scoring!$E$18),Scoring!$E$19),Scoring!$E$17),Scoring!$E$16),Scoring!$E$16),Scoring!$E$16),Scoring!$E$16),Scoring!$E$16),Scoring!$E$16),Scoring!$E$16),Scoring!$E$16),Scoring!$E$16),Scoring!$E$16)</f>
        <v>1</v>
      </c>
      <c r="AC335" s="78">
        <f>IF(IFERROR(SEARCH("57f",L335),99)=99,IF(IFERROR(SEARCH("57(f)",P335),99)=99,0,Scoring!$E$20),Scoring!$E$20)</f>
        <v>0</v>
      </c>
      <c r="AD335" s="78">
        <f>IF(IFERROR(SEARCH("CAT1",T335),99)=99,IF(IFERROR(SEARCH("CAT2",T335),99)=99,IF(IFERROR(SEARCH("CAT3",T335),99)=99,IF(IFERROR(SEARCH("concluded to be endocrine",K335),99)=99,IF(IFERROR(SEARCH("categorised as endocrine",K335),99)=99,IF(IFERROR(SEARCH("endocrine disrupting",P335),99)=99,IF(IFERROR(SEARCH("endocrine disrupting",K335),99)=99,IF(IFERROR(SEARCH("suspected endocrine",S335),99)=99,IF(IFERROR(SEARCH("potential endocrine",S335),99)=99,0,Scoring!$E$25),Scoring!$E$25),Scoring!$E$24),Scoring!$E$24),Scoring!$E$24),Scoring!$E$24),Scoring!$E$23),Scoring!$E$22),Scoring!$E$21)</f>
        <v>0</v>
      </c>
      <c r="AE335" s="78">
        <f>IF(IFERROR(SEARCH("suspected sensitiser",S335),99)=99,IF(IFERROR(SEARCH("sensitiser",S335),99)=99,IF(IFERROR(SEARCH("other hazard based concern",S335),99)=99,0,Scoring!$E$28),Scoring!$E$26),Scoring!$E$27)</f>
        <v>0</v>
      </c>
      <c r="AF335" s="78">
        <f>IF(IFERROR(M335,1)=1,IF(IFERROR(N335,1)=1,IF(IFERROR(O335,1)=1,IF(IFERROR(Q335,1)=1,IF(IFERROR(R335,1)=1,IF(IFERROR(T335,1)=1,IF(IFERROR(K335,1)=1,IF(IFERROR(P335,1)=1,IF(IFERROR(S335,1)=1,Scoring!$E$29,0),0),0),0),0),0),0),0),0)</f>
        <v>0</v>
      </c>
      <c r="AG335" s="78">
        <f t="shared" si="34"/>
        <v>4</v>
      </c>
      <c r="AI335" s="93"/>
      <c r="AJ335" s="94"/>
      <c r="AK335" s="76"/>
      <c r="AL335" s="75"/>
      <c r="AN335" s="79"/>
      <c r="AO335" s="79"/>
      <c r="AP335" s="79"/>
      <c r="AQ335" s="79"/>
      <c r="AR335" s="79"/>
      <c r="AS335" s="78"/>
      <c r="AU335" s="79">
        <f>IF(IFERROR(F335,99)=99,IF(IFERROR(G335,99)=99,IF(IFERROR(H335,99)=99,IF(IFERROR(I335,99)=99,IF(IFERROR(E335,99)=99,IF(IFERROR(J335,99)=99,0,Scoring!$B$7),Scoring!$B$3),Scoring!$B$2),Scoring!$B$6),Scoring!$B$5),Scoring!$B$4)</f>
        <v>0.3</v>
      </c>
      <c r="AV335" s="78">
        <f t="shared" si="35"/>
        <v>1.2</v>
      </c>
      <c r="AW335" s="78"/>
      <c r="AX335" s="66"/>
      <c r="AY335" s="78"/>
      <c r="AZ335" s="76"/>
      <c r="BA335" s="76"/>
      <c r="BB335" s="76"/>
    </row>
    <row r="336" spans="1:54" x14ac:dyDescent="0.25">
      <c r="A336" s="77" t="s">
        <v>7514</v>
      </c>
      <c r="B336" s="76" t="str">
        <f t="shared" si="36"/>
        <v xml:space="preserve">414-990-0
</v>
      </c>
      <c r="C336" s="77" t="s">
        <v>1149</v>
      </c>
      <c r="D336" s="77" t="s">
        <v>1150</v>
      </c>
      <c r="E336" s="76" t="str">
        <f>IF(C336="-",IF(A336="-",VLOOKUP(D336,'sin-list 180320_update'!$C$2:$C$835,1,FALSE),VLOOKUP(A336,'sin-list 180320_update'!$A$2:$A$835,1,FALSE)),VLOOKUP(C336,'sin-list 180320_update'!$B$2:$B$835,1,FALSE))</f>
        <v xml:space="preserve">414-990-0
</v>
      </c>
      <c r="F336" s="76" t="e">
        <f>IF($C336="-",IF($A336="-",VLOOKUP($D336,'REACH Bilaga XVII_update'!$A$5:$A$131,1,FALSE),VLOOKUP($A336,'REACH Bilaga XVII_update'!$C$5:$C$131,1,FALSE)),VLOOKUP($C336,'REACH Bilaga XVII_update'!$B$5:$B$131,1,FALSE))</f>
        <v>#N/A</v>
      </c>
      <c r="G336" s="76" t="e">
        <f>IF($C336="-",IF($A336="-",VLOOKUP($D336,' REACH Bilaga 59_update'!$A$5:$A$210,1,FALSE),VLOOKUP($A336,' REACH Bilaga 59_update'!$D$5:$D$210,1,FALSE)),VLOOKUP($C336,' REACH Bilaga 59_update'!$C$5:$C$210,1,FALSE))</f>
        <v>#N/A</v>
      </c>
      <c r="H336" s="76" t="e">
        <f>IF($C336="-",IF($A336="-",VLOOKUP($D336,'REACH Bilaga XIV_update'!$A$5:$A$110,1,FALSE),VLOOKUP($A336,'REACH Bilaga XIV_update'!$D$5:$D$110,1,FALSE)),VLOOKUP($C336,'REACH Bilaga XIV_update'!$C$5:$C$110,1,FALSE))</f>
        <v>#N/A</v>
      </c>
      <c r="I336" s="76" t="e">
        <f>IF($C336="-",IF($A336="-",VLOOKUP($D336,CoRAP_update!$A$5:$A$376,1,FALSE),VLOOKUP($A336,CoRAP_update!$D$5:$D$376,1,FALSE)),VLOOKUP($C336,CoRAP_update!$C$5:$C$376,1,FALSE))</f>
        <v>#N/A</v>
      </c>
      <c r="J336" s="76" t="e">
        <f>IF($C336="-",IF($A336="-",VLOOKUP($D336,EDC_update!$C$2:$C$450,1,FALSE),VLOOKUP($A336,EDC_update!$B$2:$B$450,1,FALSE)),VLOOKUP($C336,EDC_update!$L$2:$L$450,1,FALSE))</f>
        <v>#N/A</v>
      </c>
      <c r="K336" s="76" t="str">
        <f>IF($C336="-",IF($A336="-",IF(VLOOKUP($D336,'sin-list 180320_update'!$C$2:$S$835,3,FALSE)="",NA(),VLOOKUP($D336,'sin-list 180320_update'!$C$2:$S$835,3,FALSE)),IF(VLOOKUP($A336,'sin-list 180320_update'!$A$2:$S$835,5,FALSE)="",NA(),VLOOKUP($A336,'sin-list 180320_update'!$A$2:$S$835,5,FALSE))),IF(VLOOKUP($C336,'sin-list 180320_update'!$B$2:$S$835,4,FALSE)="",NA(),VLOOKUP($C336,'sin-list 180320_update'!$B$2:$S$835,4,FALSE)))</f>
        <v>Classified CMR according to Annex VI of Regulation 1272/2008</v>
      </c>
      <c r="L336" s="76" t="str">
        <f>IF($C336="-",IF($A336="-",VLOOKUP($D336,'sin-list 180320_update'!$C$2:$S$835,6,FALSE),VLOOKUP($A336,'sin-list 180320_update'!$A$2:$S$835,8,FALSE)),VLOOKUP($C336,'sin-list 180320_update'!$B$2:$S$835,7,FALSE))</f>
        <v>Repr. 1A
Aquatic Chronic 4</v>
      </c>
      <c r="M336" s="76" t="str">
        <f>IF($C336="-",IF($A336="-",IF(VLOOKUP($D336,'sin-list 180320_update'!$C$2:$S$835,8,FALSE)="",NA(),VLOOKUP($D336,'sin-list 180320_update'!$C$2:$S$835,8,FALSE)),IF(VLOOKUP($A336,'sin-list 180320_update'!$A$2:$S$835,10,FALSE)="",NA(),VLOOKUP($A336,'sin-list 180320_update'!$A$2:$S$835,10,FALSE))),IF(VLOOKUP($C336,'sin-list 180320_update'!$B$2:$S$835,9,FALSE)="",NA(),VLOOKUP($C336,'sin-list 180320_update'!$B$2:$S$835,9,FALSE)))</f>
        <v>H361f
H413</v>
      </c>
      <c r="N336" s="76" t="e">
        <f>IF($C336="-",IF($A336="-",IF(VLOOKUP($D336,'REACH Bilaga XVII_update'!$A$5:$E$131,4,FALSE)="",NA(),VLOOKUP($D336,'REACH Bilaga XVII_update'!$A$5:$E$131,4,FALSE)),IF(VLOOKUP($A336,'REACH Bilaga XVII_update'!$C$5:$D$131,2,FALSE)="",NA(),VLOOKUP($A336,'REACH Bilaga XVII_update'!$C$5:$D$131,2,FALSE))),IF(VLOOKUP($C336,'REACH Bilaga XVII_update'!$B$5:$D$131,3,FALSE)="",NA(),VLOOKUP($C336,'REACH Bilaga XVII_update'!$B$5:$D$131,3,FALSE)))</f>
        <v>#N/A</v>
      </c>
      <c r="O336" s="76" t="e">
        <f>IF($C336="-",IF($A336="-",IF(VLOOKUP($D336,' REACH Bilaga 59_update'!$A$5:$E$210,5,FALSE)="",NA(),VLOOKUP($D336,' REACH Bilaga 59_update'!$A$5:$E$210,5,FALSE)),IF(VLOOKUP($A336,' REACH Bilaga 59_update'!$D$5:$E$210,2,FALSE)="",NA(),VLOOKUP($A336,' REACH Bilaga 59_update'!$D$5:$E$210,2,FALSE))),IF(VLOOKUP($C336,' REACH Bilaga 59_update'!$C$5:$E$210,3,FALSE)="",NA(),VLOOKUP($C336,' REACH Bilaga 59_update'!$C$5:$E$210,3,FALSE)))</f>
        <v>#N/A</v>
      </c>
      <c r="P336" s="76" t="e">
        <f>IF(C336="-",IF(A336="-",IFERROR(VLOOKUP($D336,' REACH Bilaga 59_update'!$A$5:$F$210,MATCH(Sammanfattning!P$1,' REACH Bilaga 59_update'!$A$4:$F$4,0),FALSE),VLOOKUP($D336,'REACH Bilaga XIV_update'!$A$4:$H$110,MATCH(Sammanfattning!P$1,'REACH Bilaga XIV_update'!$A$4:$H$4,0),FALSE)),IFERROR(VLOOKUP($A336,' REACH Bilaga 59_update'!$D$5:$F$210,MATCH(Sammanfattning!P$1,' REACH Bilaga 59_update'!$D$4:$F$4,0),FALSE),VLOOKUP($A336,'REACH Bilaga XIV_update'!$D$4:$H$110,MATCH(Sammanfattning!P$1,'REACH Bilaga XIV_update'!$D$4:$H$4,0),FALSE))),IFERROR(VLOOKUP($C336,' REACH Bilaga 59_update'!$C$5:$F$210,MATCH(Sammanfattning!P$1,' REACH Bilaga 59_update'!$C$4:$F$4,0),FALSE),VLOOKUP($C336,'REACH Bilaga XIV_update'!$C$4:$H$110,MATCH(Sammanfattning!P$1,'REACH Bilaga XIV_update'!$C$4:$H$4,0),FALSE)))</f>
        <v>#N/A</v>
      </c>
      <c r="Q336" s="76" t="e">
        <f>IF($C336="-",IF($A336="-",IF(VLOOKUP($D336,'REACH Bilaga XIV_update'!$A$5:$I$110,9,FALSE)="",NA(),VLOOKUP($D336,'REACH Bilaga XIV_update'!$A$5:$I$110,9,FALSE)),IF(VLOOKUP($A336,'REACH Bilaga XIV_update'!$D$5:$I$110,6,FALSE)="",NA(),VLOOKUP($A336,'REACH Bilaga XIV_update'!$D$5:$I$110,6,FALSE))),IF(VLOOKUP($C336,'REACH Bilaga XIV_update'!$C$5:$I$110,7,FALSE)="",NA(),VLOOKUP($C336,'REACH Bilaga XIV_update'!$C$5:$I$110,7,FALSE)))</f>
        <v>#N/A</v>
      </c>
      <c r="R336" s="76" t="e">
        <f>IF($C336="-",IF($A336="-",IF(VLOOKUP($D336,CoRAP_update!$A$5:$O$376,15,FALSE)="",NA(),VLOOKUP($D336,CoRAP_update!$A$5:$O$376,15,FALSE)),IF(VLOOKUP($A336,CoRAP_update!$D$5:$O$376,12,FALSE)="",NA(),VLOOKUP($A336,CoRAP_update!$D$5:$O$376,12,FALSE))),IF(VLOOKUP($C336,CoRAP_update!$C$5:$O$376,13,FALSE)="",NA(),VLOOKUP($C336,CoRAP_update!$C$5:$O$376,13,FALSE)))</f>
        <v>#N/A</v>
      </c>
      <c r="S336" s="144" t="e">
        <f>IF($C336="-",IF($A336="-",VLOOKUP($D336,CoRAP_update!$A$5:$J$376,MATCH(Sammanfattning!S$1,CoRAP_update!$A$4:$J$4,0),FALSE),VLOOKUP($A336,CoRAP_update!$D$5:$J$376,MATCH(Sammanfattning!S$1,CoRAP_update!$D$4:$J$4,0),FALSE)),VLOOKUP($C336,CoRAP_update!$C$5:$J$376,MATCH(Sammanfattning!S$1,CoRAP_update!$C$4:$J$4,0),FALSE))</f>
        <v>#N/A</v>
      </c>
      <c r="T336" s="76" t="e">
        <f>IF($A336="-",VLOOKUP($D336,EDC_update!$C$2:$F$450,4,FALSE),VLOOKUP($A336,EDC_update!$B$2:$F$450,5,FALSE))</f>
        <v>#N/A</v>
      </c>
      <c r="V336" s="78">
        <f>IF(IFERROR(SEARCH("PBT",P336),99)=99,IF(IFERROR(SEARCH("suspected PBT",S336),99)=99,IF(IFERROR(SEARCH("concluded to be PBT",K336),99)=99,IF(IFERROR(SEARCH("PBT",S336),99)=99,IF(IFERROR(SEARCH("PBT cand",L336),99)=99,IF(IFERROR(SEARCH("PBT",L336),99)=99,IF(IFERROR(SEARCH("persistent, bioackumulative and toxic properties",K336),99)=99,0,Scoring!$E$3),Scoring!$E$3),Scoring!$E$7),Scoring!$E$3),Scoring!$E$5),Scoring!$E$6),Scoring!$E$3)</f>
        <v>0</v>
      </c>
      <c r="W336" s="78">
        <f>IF(IFERROR(SEARCH("vPvB",P336),99)=99,IF(IFERROR(SEARCH("suspected pbt/vPvB",S336),99)=99,IF(IFERROR(SEARCH("vPvB",S336),99)=99,IF(IFERROR(SEARCH("concluded to be a vPvB",S336),99)=99,IF(IFERROR(SEARCH("identified as vPvB",K336),99)=99,IF(IFERROR(SEARCH("concluded to be a vPvB",K336),99)=99,IF(IFERROR(SEARCH("concluded to be both pbt and vPvB",S336),99)=99,IF(IFERROR(SEARCH("concluded to be both pbt and vPvB",K336),99)=99,0,Scoring!$E$5),Scoring!$E$5),Scoring!$E$5),Scoring!$E$5),Scoring!$E$5),Scoring!$E$4),Scoring!$E$6),Scoring!$E$4)</f>
        <v>0</v>
      </c>
      <c r="X336" s="78">
        <f>IF(IFERROR(SEARCH("H410",N336),99)=99,IF(IFERROR(SEARCH("H410",O336),99)=99,IF(IFERROR(SEARCH("H410",Q336),99)=99,IF(IFERROR(SEARCH("H410",M336),99)=99,IF(IFERROR(SEARCH("H410",R336),99)=99,IF(IFERROR(SEARCH("H411",N336),99)=99,IF(IFERROR(SEARCH("H411",O336),99)=99,IF(IFERROR(SEARCH("H411",Q336),99)=99,IF(IFERROR(SEARCH("H411",M336),99)=99,IF(IFERROR(SEARCH("H411",R336),99)=99,IF(IFERROR(SEARCH("H413",N336),99)=99,IF(IFERROR(SEARCH("H413",O336),99)=99,IF(IFERROR(SEARCH("H413",Q336),99)=99,IF(IFERROR(SEARCH("H413",M336),99)=99,IF(IFERROR(SEARCH("H413",R336),99)=99,IF(IFERROR(SEARCH("H412",N336),99)=99,IF(IFERROR(SEARCH("H412",O336),99)=99,IF(IFERROR(SEARCH("H412",Q336),99)=99,IF(IFERROR(SEARCH("H412",M336),99)=99,IF(IFERROR(SEARCH("H412",R336),99)=99,0,Scoring!$E$2),Scoring!$E$2),Scoring!$E$2),Scoring!$E$2),Scoring!$E$2),Scoring!$E$2),Scoring!$E$2),Scoring!$E$2),Scoring!$E$2),Scoring!$E$2),Scoring!$E$2),Scoring!$E$2),Scoring!$E$2),Scoring!$E$2),Scoring!$E$2),Scoring!$E$2),Scoring!$E$2),Scoring!$E$2),Scoring!$E$2),Scoring!$E$2)</f>
        <v>1</v>
      </c>
      <c r="Y336" s="78">
        <f>IF(IFERROR(SEARCH("CMR",K336),99)=99,IF(IFERROR(SEARCH("Suspected CMR",S336),99)=99,IF(IFERROR(SEARCH("CMR",S336),99)=99,0,Scoring!$E$8),Scoring!$E$9),Scoring!$E$8)</f>
        <v>3</v>
      </c>
      <c r="Z336" s="78">
        <f>IF(IFERROR(SEARCH("H350",N336),99)=99,IF(IFERROR(SEARCH("H350",O336),99)=99,IF(IFERROR(SEARCH("H350",Q336),99)=99,IF(IFERROR(SEARCH("H350",M336),99)=99,IF(IFERROR(SEARCH("H350",R336),99)=99,IF(IFERROR(SEARCH("H351",N336),99)=99,IF(IFERROR(SEARCH("H351",O336),99)=99,IF(IFERROR(SEARCH("H351",Q336),99)=99,IF(IFERROR(SEARCH("H351",M336),99)=99,IF(IFERROR(SEARCH("H351",R336),99)=99,IF(IFERROR(SEARCH("carcinogenic",P336),99)=99,IF(IFERROR(SEARCH("suspected carcinogenic",S336),99)=99,0,Scoring!$E$12),Scoring!$E$11),Scoring!$E$10),Scoring!$E$10),Scoring!$E$10),Scoring!$E$10),Scoring!$E$10),Scoring!$E$10),Scoring!$E$10),Scoring!$E$10),Scoring!$E$10),Scoring!$E$10)</f>
        <v>0</v>
      </c>
      <c r="AA336" s="78">
        <f>IF(IFERROR(SEARCH("H340",N336),99)=99,IF(IFERROR(SEARCH("H340",O336),99)=99,IF(IFERROR(SEARCH("H340",Q336),99)=99,IF(IFERROR(SEARCH("H340",M336),99)=99,IF(IFERROR(SEARCH("H340",R336),99)=99,IF(IFERROR(SEARCH("H341",N336),99)=99,IF(IFERROR(SEARCH("H341",O336),99)=99,IF(IFERROR(SEARCH("H341",Q336),99)=99,IF(IFERROR(SEARCH("H341",M336),99)=99,IF(IFERROR(SEARCH("H341",R336),99)=99,IF(IFERROR(SEARCH("mutagenic",P336),99)=99,IF(IFERROR(SEARCH("suspected mutagenic",S336),99)=99,0,Scoring!$E$15),Scoring!$E$14),Scoring!$E$13),Scoring!$E$13),Scoring!$E$13),Scoring!$E$13),Scoring!$E$13),Scoring!$E$13),Scoring!$E$13),Scoring!$E$13),Scoring!$E$13),Scoring!$E$13)</f>
        <v>0</v>
      </c>
      <c r="AB336" s="78">
        <f>IF(IFERROR(SEARCH("H360",N336),99)=99,IF(IFERROR(SEARCH("H360",O336),99)=99,IF(IFERROR(SEARCH("H360",Q336),99)=99,IF(IFERROR(SEARCH("H360",M336),99)=99,IF(IFERROR(SEARCH("H360",R336),99)=99,IF(IFERROR(SEARCH("H361",N336),99)=99,IF(IFERROR(SEARCH("H361",O336),99)=99,IF(IFERROR(SEARCH("H361",Q336),99)=99,IF(IFERROR(SEARCH("H361",M336),99)=99,IF(IFERROR(SEARCH("H361",R336),99)=99,IF(IFERROR(SEARCH("reproduction",P336),99)=99,IF(IFERROR(SEARCH("suspected reprotoxic",S336),99)=99,IF(IFERROR(SEARCH("reprotoxic",S336),99)=99,IF(IFERROR(SEARCH("reprotoxic",K336),99)=99,0,Scoring!$E$18),Scoring!$E$18),Scoring!$E$19),Scoring!$E$17),Scoring!$E$16),Scoring!$E$16),Scoring!$E$16),Scoring!$E$16),Scoring!$E$16),Scoring!$E$16),Scoring!$E$16),Scoring!$E$16),Scoring!$E$16),Scoring!$E$16)</f>
        <v>1</v>
      </c>
      <c r="AC336" s="78">
        <f>IF(IFERROR(SEARCH("57f",L336),99)=99,IF(IFERROR(SEARCH("57(f)",P336),99)=99,0,Scoring!$E$20),Scoring!$E$20)</f>
        <v>0</v>
      </c>
      <c r="AD336" s="78">
        <f>IF(IFERROR(SEARCH("CAT1",T336),99)=99,IF(IFERROR(SEARCH("CAT2",T336),99)=99,IF(IFERROR(SEARCH("CAT3",T336),99)=99,IF(IFERROR(SEARCH("concluded to be endocrine",K336),99)=99,IF(IFERROR(SEARCH("categorised as endocrine",K336),99)=99,IF(IFERROR(SEARCH("endocrine disrupting",P336),99)=99,IF(IFERROR(SEARCH("endocrine disrupting",K336),99)=99,IF(IFERROR(SEARCH("suspected endocrine",S336),99)=99,IF(IFERROR(SEARCH("potential endocrine",S336),99)=99,0,Scoring!$E$25),Scoring!$E$25),Scoring!$E$24),Scoring!$E$24),Scoring!$E$24),Scoring!$E$24),Scoring!$E$23),Scoring!$E$22),Scoring!$E$21)</f>
        <v>0</v>
      </c>
      <c r="AE336" s="78">
        <f>IF(IFERROR(SEARCH("suspected sensitiser",S336),99)=99,IF(IFERROR(SEARCH("sensitiser",S336),99)=99,IF(IFERROR(SEARCH("other hazard based concern",S336),99)=99,0,Scoring!$E$28),Scoring!$E$26),Scoring!$E$27)</f>
        <v>0</v>
      </c>
      <c r="AF336" s="78">
        <f>IF(IFERROR(M336,1)=1,IF(IFERROR(N336,1)=1,IF(IFERROR(O336,1)=1,IF(IFERROR(Q336,1)=1,IF(IFERROR(R336,1)=1,IF(IFERROR(T336,1)=1,IF(IFERROR(K336,1)=1,IF(IFERROR(P336,1)=1,IF(IFERROR(S336,1)=1,Scoring!$E$29,0),0),0),0),0),0),0),0),0)</f>
        <v>0</v>
      </c>
      <c r="AG336" s="78">
        <f t="shared" si="34"/>
        <v>4</v>
      </c>
      <c r="AI336" s="93"/>
      <c r="AJ336" s="94"/>
      <c r="AK336" s="76"/>
      <c r="AL336" s="75"/>
      <c r="AN336" s="79"/>
      <c r="AO336" s="79"/>
      <c r="AP336" s="79"/>
      <c r="AQ336" s="79"/>
      <c r="AR336" s="79"/>
      <c r="AS336" s="78"/>
      <c r="AU336" s="79">
        <f>IF(IFERROR(F336,99)=99,IF(IFERROR(G336,99)=99,IF(IFERROR(H336,99)=99,IF(IFERROR(I336,99)=99,IF(IFERROR(E336,99)=99,IF(IFERROR(J336,99)=99,0,Scoring!$B$7),Scoring!$B$3),Scoring!$B$2),Scoring!$B$6),Scoring!$B$5),Scoring!$B$4)</f>
        <v>0.3</v>
      </c>
      <c r="AV336" s="78">
        <f t="shared" si="35"/>
        <v>1.2</v>
      </c>
      <c r="AW336" s="78"/>
      <c r="AX336" s="66"/>
      <c r="AY336" s="78"/>
      <c r="AZ336" s="76"/>
      <c r="BA336" s="76"/>
      <c r="BB336" s="76"/>
    </row>
    <row r="337" spans="1:54" x14ac:dyDescent="0.25">
      <c r="A337" s="77" t="s">
        <v>7630</v>
      </c>
      <c r="B337" s="76" t="str">
        <f t="shared" si="36"/>
        <v>417-210-7</v>
      </c>
      <c r="C337" s="77" t="s">
        <v>2101</v>
      </c>
      <c r="D337" s="77" t="s">
        <v>2102</v>
      </c>
      <c r="E337" s="76" t="str">
        <f>IF(C337="-",IF(A337="-",VLOOKUP(D337,'sin-list 180320_update'!$C$2:$C$835,1,FALSE),VLOOKUP(A337,'sin-list 180320_update'!$A$2:$A$835,1,FALSE)),VLOOKUP(C337,'sin-list 180320_update'!$B$2:$B$835,1,FALSE))</f>
        <v>417-210-7</v>
      </c>
      <c r="F337" s="76" t="e">
        <f>IF($C337="-",IF($A337="-",VLOOKUP($D337,'REACH Bilaga XVII_update'!$A$5:$A$131,1,FALSE),VLOOKUP($A337,'REACH Bilaga XVII_update'!$C$5:$C$131,1,FALSE)),VLOOKUP($C337,'REACH Bilaga XVII_update'!$B$5:$B$131,1,FALSE))</f>
        <v>#N/A</v>
      </c>
      <c r="G337" s="76" t="e">
        <f>IF($C337="-",IF($A337="-",VLOOKUP($D337,' REACH Bilaga 59_update'!$A$5:$A$210,1,FALSE),VLOOKUP($A337,' REACH Bilaga 59_update'!$D$5:$D$210,1,FALSE)),VLOOKUP($C337,' REACH Bilaga 59_update'!$C$5:$C$210,1,FALSE))</f>
        <v>#N/A</v>
      </c>
      <c r="H337" s="76" t="e">
        <f>IF($C337="-",IF($A337="-",VLOOKUP($D337,'REACH Bilaga XIV_update'!$A$5:$A$110,1,FALSE),VLOOKUP($A337,'REACH Bilaga XIV_update'!$D$5:$D$110,1,FALSE)),VLOOKUP($C337,'REACH Bilaga XIV_update'!$C$5:$C$110,1,FALSE))</f>
        <v>#N/A</v>
      </c>
      <c r="I337" s="76" t="e">
        <f>IF($C337="-",IF($A337="-",VLOOKUP($D337,CoRAP_update!$A$5:$A$376,1,FALSE),VLOOKUP($A337,CoRAP_update!$D$5:$D$376,1,FALSE)),VLOOKUP($C337,CoRAP_update!$C$5:$C$376,1,FALSE))</f>
        <v>#N/A</v>
      </c>
      <c r="J337" s="76" t="e">
        <f>IF($C337="-",IF($A337="-",VLOOKUP($D337,EDC_update!$C$2:$C$450,1,FALSE),VLOOKUP($A337,EDC_update!$B$2:$B$450,1,FALSE)),VLOOKUP($C337,EDC_update!$L$2:$L$450,1,FALSE))</f>
        <v>#N/A</v>
      </c>
      <c r="K337" s="76" t="str">
        <f>IF($C337="-",IF($A337="-",IF(VLOOKUP($D337,'sin-list 180320_update'!$C$2:$S$835,3,FALSE)="",NA(),VLOOKUP($D337,'sin-list 180320_update'!$C$2:$S$835,3,FALSE)),IF(VLOOKUP($A337,'sin-list 180320_update'!$A$2:$S$835,5,FALSE)="",NA(),VLOOKUP($A337,'sin-list 180320_update'!$A$2:$S$835,5,FALSE))),IF(VLOOKUP($C337,'sin-list 180320_update'!$B$2:$S$835,4,FALSE)="",NA(),VLOOKUP($C337,'sin-list 180320_update'!$B$2:$S$835,4,FALSE)))</f>
        <v>Classified CMR according to Annex VI of Regulation 1272/2008</v>
      </c>
      <c r="L337" s="76" t="str">
        <f>IF($C337="-",IF($A337="-",VLOOKUP($D337,'sin-list 180320_update'!$C$2:$S$835,6,FALSE),VLOOKUP($A337,'sin-list 180320_update'!$A$2:$S$835,8,FALSE)),VLOOKUP($C337,'sin-list 180320_update'!$B$2:$S$835,7,FALSE))</f>
        <v>Carc. 1B
Muta. 2
Eye Dam. 1
Skin Sens. 1
Aquatic Chronic 2</v>
      </c>
      <c r="M337" s="76" t="str">
        <f>IF($C337="-",IF($A337="-",IF(VLOOKUP($D337,'sin-list 180320_update'!$C$2:$S$835,8,FALSE)="",NA(),VLOOKUP($D337,'sin-list 180320_update'!$C$2:$S$835,8,FALSE)),IF(VLOOKUP($A337,'sin-list 180320_update'!$A$2:$S$835,10,FALSE)="",NA(),VLOOKUP($A337,'sin-list 180320_update'!$A$2:$S$835,10,FALSE))),IF(VLOOKUP($C337,'sin-list 180320_update'!$B$2:$S$835,9,FALSE)="",NA(),VLOOKUP($C337,'sin-list 180320_update'!$B$2:$S$835,9,FALSE)))</f>
        <v>H350
H341
H318
H317
H411</v>
      </c>
      <c r="N337" s="76" t="e">
        <f>IF($C337="-",IF($A337="-",IF(VLOOKUP($D337,'REACH Bilaga XVII_update'!$A$5:$E$131,4,FALSE)="",NA(),VLOOKUP($D337,'REACH Bilaga XVII_update'!$A$5:$E$131,4,FALSE)),IF(VLOOKUP($A337,'REACH Bilaga XVII_update'!$C$5:$D$131,2,FALSE)="",NA(),VLOOKUP($A337,'REACH Bilaga XVII_update'!$C$5:$D$131,2,FALSE))),IF(VLOOKUP($C337,'REACH Bilaga XVII_update'!$B$5:$D$131,3,FALSE)="",NA(),VLOOKUP($C337,'REACH Bilaga XVII_update'!$B$5:$D$131,3,FALSE)))</f>
        <v>#N/A</v>
      </c>
      <c r="O337" s="76" t="e">
        <f>IF($C337="-",IF($A337="-",IF(VLOOKUP($D337,' REACH Bilaga 59_update'!$A$5:$E$210,5,FALSE)="",NA(),VLOOKUP($D337,' REACH Bilaga 59_update'!$A$5:$E$210,5,FALSE)),IF(VLOOKUP($A337,' REACH Bilaga 59_update'!$D$5:$E$210,2,FALSE)="",NA(),VLOOKUP($A337,' REACH Bilaga 59_update'!$D$5:$E$210,2,FALSE))),IF(VLOOKUP($C337,' REACH Bilaga 59_update'!$C$5:$E$210,3,FALSE)="",NA(),VLOOKUP($C337,' REACH Bilaga 59_update'!$C$5:$E$210,3,FALSE)))</f>
        <v>#N/A</v>
      </c>
      <c r="P337" s="76" t="e">
        <f>IF(C337="-",IF(A337="-",IFERROR(VLOOKUP($D337,' REACH Bilaga 59_update'!$A$5:$F$210,MATCH(Sammanfattning!P$1,' REACH Bilaga 59_update'!$A$4:$F$4,0),FALSE),VLOOKUP($D337,'REACH Bilaga XIV_update'!$A$4:$H$110,MATCH(Sammanfattning!P$1,'REACH Bilaga XIV_update'!$A$4:$H$4,0),FALSE)),IFERROR(VLOOKUP($A337,' REACH Bilaga 59_update'!$D$5:$F$210,MATCH(Sammanfattning!P$1,' REACH Bilaga 59_update'!$D$4:$F$4,0),FALSE),VLOOKUP($A337,'REACH Bilaga XIV_update'!$D$4:$H$110,MATCH(Sammanfattning!P$1,'REACH Bilaga XIV_update'!$D$4:$H$4,0),FALSE))),IFERROR(VLOOKUP($C337,' REACH Bilaga 59_update'!$C$5:$F$210,MATCH(Sammanfattning!P$1,' REACH Bilaga 59_update'!$C$4:$F$4,0),FALSE),VLOOKUP($C337,'REACH Bilaga XIV_update'!$C$4:$H$110,MATCH(Sammanfattning!P$1,'REACH Bilaga XIV_update'!$C$4:$H$4,0),FALSE)))</f>
        <v>#N/A</v>
      </c>
      <c r="Q337" s="76" t="e">
        <f>IF($C337="-",IF($A337="-",IF(VLOOKUP($D337,'REACH Bilaga XIV_update'!$A$5:$I$110,9,FALSE)="",NA(),VLOOKUP($D337,'REACH Bilaga XIV_update'!$A$5:$I$110,9,FALSE)),IF(VLOOKUP($A337,'REACH Bilaga XIV_update'!$D$5:$I$110,6,FALSE)="",NA(),VLOOKUP($A337,'REACH Bilaga XIV_update'!$D$5:$I$110,6,FALSE))),IF(VLOOKUP($C337,'REACH Bilaga XIV_update'!$C$5:$I$110,7,FALSE)="",NA(),VLOOKUP($C337,'REACH Bilaga XIV_update'!$C$5:$I$110,7,FALSE)))</f>
        <v>#N/A</v>
      </c>
      <c r="R337" s="76" t="e">
        <f>IF($C337="-",IF($A337="-",IF(VLOOKUP($D337,CoRAP_update!$A$5:$O$376,15,FALSE)="",NA(),VLOOKUP($D337,CoRAP_update!$A$5:$O$376,15,FALSE)),IF(VLOOKUP($A337,CoRAP_update!$D$5:$O$376,12,FALSE)="",NA(),VLOOKUP($A337,CoRAP_update!$D$5:$O$376,12,FALSE))),IF(VLOOKUP($C337,CoRAP_update!$C$5:$O$376,13,FALSE)="",NA(),VLOOKUP($C337,CoRAP_update!$C$5:$O$376,13,FALSE)))</f>
        <v>#N/A</v>
      </c>
      <c r="S337" s="144" t="e">
        <f>IF($C337="-",IF($A337="-",VLOOKUP($D337,CoRAP_update!$A$5:$J$376,MATCH(Sammanfattning!S$1,CoRAP_update!$A$4:$J$4,0),FALSE),VLOOKUP($A337,CoRAP_update!$D$5:$J$376,MATCH(Sammanfattning!S$1,CoRAP_update!$D$4:$J$4,0),FALSE)),VLOOKUP($C337,CoRAP_update!$C$5:$J$376,MATCH(Sammanfattning!S$1,CoRAP_update!$C$4:$J$4,0),FALSE))</f>
        <v>#N/A</v>
      </c>
      <c r="T337" s="76" t="e">
        <f>IF($A337="-",VLOOKUP($D337,EDC_update!$C$2:$F$450,4,FALSE),VLOOKUP($A337,EDC_update!$B$2:$F$450,5,FALSE))</f>
        <v>#N/A</v>
      </c>
      <c r="V337" s="78">
        <f>IF(IFERROR(SEARCH("PBT",P337),99)=99,IF(IFERROR(SEARCH("suspected PBT",S337),99)=99,IF(IFERROR(SEARCH("concluded to be PBT",K337),99)=99,IF(IFERROR(SEARCH("PBT",S337),99)=99,IF(IFERROR(SEARCH("PBT cand",L337),99)=99,IF(IFERROR(SEARCH("PBT",L337),99)=99,IF(IFERROR(SEARCH("persistent, bioackumulative and toxic properties",K337),99)=99,0,Scoring!$E$3),Scoring!$E$3),Scoring!$E$7),Scoring!$E$3),Scoring!$E$5),Scoring!$E$6),Scoring!$E$3)</f>
        <v>0</v>
      </c>
      <c r="W337" s="78">
        <f>IF(IFERROR(SEARCH("vPvB",P337),99)=99,IF(IFERROR(SEARCH("suspected pbt/vPvB",S337),99)=99,IF(IFERROR(SEARCH("vPvB",S337),99)=99,IF(IFERROR(SEARCH("concluded to be a vPvB",S337),99)=99,IF(IFERROR(SEARCH("identified as vPvB",K337),99)=99,IF(IFERROR(SEARCH("concluded to be a vPvB",K337),99)=99,IF(IFERROR(SEARCH("concluded to be both pbt and vPvB",S337),99)=99,IF(IFERROR(SEARCH("concluded to be both pbt and vPvB",K337),99)=99,0,Scoring!$E$5),Scoring!$E$5),Scoring!$E$5),Scoring!$E$5),Scoring!$E$5),Scoring!$E$4),Scoring!$E$6),Scoring!$E$4)</f>
        <v>0</v>
      </c>
      <c r="X337" s="78">
        <f>IF(IFERROR(SEARCH("H410",N337),99)=99,IF(IFERROR(SEARCH("H410",O337),99)=99,IF(IFERROR(SEARCH("H410",Q337),99)=99,IF(IFERROR(SEARCH("H410",M337),99)=99,IF(IFERROR(SEARCH("H410",R337),99)=99,IF(IFERROR(SEARCH("H411",N337),99)=99,IF(IFERROR(SEARCH("H411",O337),99)=99,IF(IFERROR(SEARCH("H411",Q337),99)=99,IF(IFERROR(SEARCH("H411",M337),99)=99,IF(IFERROR(SEARCH("H411",R337),99)=99,IF(IFERROR(SEARCH("H413",N337),99)=99,IF(IFERROR(SEARCH("H413",O337),99)=99,IF(IFERROR(SEARCH("H413",Q337),99)=99,IF(IFERROR(SEARCH("H413",M337),99)=99,IF(IFERROR(SEARCH("H413",R337),99)=99,IF(IFERROR(SEARCH("H412",N337),99)=99,IF(IFERROR(SEARCH("H412",O337),99)=99,IF(IFERROR(SEARCH("H412",Q337),99)=99,IF(IFERROR(SEARCH("H412",M337),99)=99,IF(IFERROR(SEARCH("H412",R337),99)=99,0,Scoring!$E$2),Scoring!$E$2),Scoring!$E$2),Scoring!$E$2),Scoring!$E$2),Scoring!$E$2),Scoring!$E$2),Scoring!$E$2),Scoring!$E$2),Scoring!$E$2),Scoring!$E$2),Scoring!$E$2),Scoring!$E$2),Scoring!$E$2),Scoring!$E$2),Scoring!$E$2),Scoring!$E$2),Scoring!$E$2),Scoring!$E$2),Scoring!$E$2)</f>
        <v>1</v>
      </c>
      <c r="Y337" s="78">
        <f>IF(IFERROR(SEARCH("CMR",K337),99)=99,IF(IFERROR(SEARCH("Suspected CMR",S337),99)=99,IF(IFERROR(SEARCH("CMR",S337),99)=99,0,Scoring!$E$8),Scoring!$E$9),Scoring!$E$8)</f>
        <v>3</v>
      </c>
      <c r="Z337" s="78">
        <f>IF(IFERROR(SEARCH("H350",N337),99)=99,IF(IFERROR(SEARCH("H350",O337),99)=99,IF(IFERROR(SEARCH("H350",Q337),99)=99,IF(IFERROR(SEARCH("H350",M337),99)=99,IF(IFERROR(SEARCH("H350",R337),99)=99,IF(IFERROR(SEARCH("H351",N337),99)=99,IF(IFERROR(SEARCH("H351",O337),99)=99,IF(IFERROR(SEARCH("H351",Q337),99)=99,IF(IFERROR(SEARCH("H351",M337),99)=99,IF(IFERROR(SEARCH("H351",R337),99)=99,IF(IFERROR(SEARCH("carcinogenic",P337),99)=99,IF(IFERROR(SEARCH("suspected carcinogenic",S337),99)=99,0,Scoring!$E$12),Scoring!$E$11),Scoring!$E$10),Scoring!$E$10),Scoring!$E$10),Scoring!$E$10),Scoring!$E$10),Scoring!$E$10),Scoring!$E$10),Scoring!$E$10),Scoring!$E$10),Scoring!$E$10)</f>
        <v>1</v>
      </c>
      <c r="AA337" s="78">
        <f>IF(IFERROR(SEARCH("H340",N337),99)=99,IF(IFERROR(SEARCH("H340",O337),99)=99,IF(IFERROR(SEARCH("H340",Q337),99)=99,IF(IFERROR(SEARCH("H340",M337),99)=99,IF(IFERROR(SEARCH("H340",R337),99)=99,IF(IFERROR(SEARCH("H341",N337),99)=99,IF(IFERROR(SEARCH("H341",O337),99)=99,IF(IFERROR(SEARCH("H341",Q337),99)=99,IF(IFERROR(SEARCH("H341",M337),99)=99,IF(IFERROR(SEARCH("H341",R337),99)=99,IF(IFERROR(SEARCH("mutagenic",P337),99)=99,IF(IFERROR(SEARCH("suspected mutagenic",S337),99)=99,0,Scoring!$E$15),Scoring!$E$14),Scoring!$E$13),Scoring!$E$13),Scoring!$E$13),Scoring!$E$13),Scoring!$E$13),Scoring!$E$13),Scoring!$E$13),Scoring!$E$13),Scoring!$E$13),Scoring!$E$13)</f>
        <v>1</v>
      </c>
      <c r="AB337" s="78">
        <f>IF(IFERROR(SEARCH("H360",N337),99)=99,IF(IFERROR(SEARCH("H360",O337),99)=99,IF(IFERROR(SEARCH("H360",Q337),99)=99,IF(IFERROR(SEARCH("H360",M337),99)=99,IF(IFERROR(SEARCH("H360",R337),99)=99,IF(IFERROR(SEARCH("H361",N337),99)=99,IF(IFERROR(SEARCH("H361",O337),99)=99,IF(IFERROR(SEARCH("H361",Q337),99)=99,IF(IFERROR(SEARCH("H361",M337),99)=99,IF(IFERROR(SEARCH("H361",R337),99)=99,IF(IFERROR(SEARCH("reproduction",P337),99)=99,IF(IFERROR(SEARCH("suspected reprotoxic",S337),99)=99,IF(IFERROR(SEARCH("reprotoxic",S337),99)=99,IF(IFERROR(SEARCH("reprotoxic",K337),99)=99,0,Scoring!$E$18),Scoring!$E$18),Scoring!$E$19),Scoring!$E$17),Scoring!$E$16),Scoring!$E$16),Scoring!$E$16),Scoring!$E$16),Scoring!$E$16),Scoring!$E$16),Scoring!$E$16),Scoring!$E$16),Scoring!$E$16),Scoring!$E$16)</f>
        <v>0</v>
      </c>
      <c r="AC337" s="78">
        <f>IF(IFERROR(SEARCH("57f",L337),99)=99,IF(IFERROR(SEARCH("57(f)",P337),99)=99,0,Scoring!$E$20),Scoring!$E$20)</f>
        <v>0</v>
      </c>
      <c r="AD337" s="78">
        <f>IF(IFERROR(SEARCH("CAT1",T337),99)=99,IF(IFERROR(SEARCH("CAT2",T337),99)=99,IF(IFERROR(SEARCH("CAT3",T337),99)=99,IF(IFERROR(SEARCH("concluded to be endocrine",K337),99)=99,IF(IFERROR(SEARCH("categorised as endocrine",K337),99)=99,IF(IFERROR(SEARCH("endocrine disrupting",P337),99)=99,IF(IFERROR(SEARCH("endocrine disrupting",K337),99)=99,IF(IFERROR(SEARCH("suspected endocrine",S337),99)=99,IF(IFERROR(SEARCH("potential endocrine",S337),99)=99,0,Scoring!$E$25),Scoring!$E$25),Scoring!$E$24),Scoring!$E$24),Scoring!$E$24),Scoring!$E$24),Scoring!$E$23),Scoring!$E$22),Scoring!$E$21)</f>
        <v>0</v>
      </c>
      <c r="AE337" s="78">
        <f>IF(IFERROR(SEARCH("suspected sensitiser",S337),99)=99,IF(IFERROR(SEARCH("sensitiser",S337),99)=99,IF(IFERROR(SEARCH("other hazard based concern",S337),99)=99,0,Scoring!$E$28),Scoring!$E$26),Scoring!$E$27)</f>
        <v>0</v>
      </c>
      <c r="AF337" s="78">
        <f>IF(IFERROR(M337,1)=1,IF(IFERROR(N337,1)=1,IF(IFERROR(O337,1)=1,IF(IFERROR(Q337,1)=1,IF(IFERROR(R337,1)=1,IF(IFERROR(T337,1)=1,IF(IFERROR(K337,1)=1,IF(IFERROR(P337,1)=1,IF(IFERROR(S337,1)=1,Scoring!$E$29,0),0),0),0),0),0),0),0),0)</f>
        <v>0</v>
      </c>
      <c r="AG337" s="78">
        <f t="shared" si="34"/>
        <v>4</v>
      </c>
      <c r="AI337" s="93"/>
      <c r="AJ337" s="94"/>
      <c r="AK337" s="76"/>
      <c r="AL337" s="75"/>
      <c r="AN337" s="79"/>
      <c r="AO337" s="79"/>
      <c r="AP337" s="79"/>
      <c r="AQ337" s="79"/>
      <c r="AR337" s="79"/>
      <c r="AS337" s="78"/>
      <c r="AU337" s="79">
        <f>IF(IFERROR(F337,99)=99,IF(IFERROR(G337,99)=99,IF(IFERROR(H337,99)=99,IF(IFERROR(I337,99)=99,IF(IFERROR(E337,99)=99,IF(IFERROR(J337,99)=99,0,Scoring!$B$7),Scoring!$B$3),Scoring!$B$2),Scoring!$B$6),Scoring!$B$5),Scoring!$B$4)</f>
        <v>0.3</v>
      </c>
      <c r="AV337" s="78">
        <f t="shared" si="35"/>
        <v>1.2</v>
      </c>
      <c r="AW337" s="78"/>
      <c r="AX337" s="66"/>
      <c r="AY337" s="78"/>
      <c r="AZ337" s="76"/>
      <c r="BA337" s="76"/>
      <c r="BB337" s="76"/>
    </row>
    <row r="338" spans="1:54" x14ac:dyDescent="0.25">
      <c r="A338" s="77" t="s">
        <v>7695</v>
      </c>
      <c r="B338" s="76" t="str">
        <f t="shared" si="36"/>
        <v>420-580-2</v>
      </c>
      <c r="C338" s="77" t="s">
        <v>2860</v>
      </c>
      <c r="D338" s="77" t="s">
        <v>2861</v>
      </c>
      <c r="E338" s="76" t="str">
        <f>IF(C338="-",IF(A338="-",VLOOKUP(D338,'sin-list 180320_update'!$C$2:$C$835,1,FALSE),VLOOKUP(A338,'sin-list 180320_update'!$A$2:$A$835,1,FALSE)),VLOOKUP(C338,'sin-list 180320_update'!$B$2:$B$835,1,FALSE))</f>
        <v>420-580-2</v>
      </c>
      <c r="F338" s="76" t="e">
        <f>IF($C338="-",IF($A338="-",VLOOKUP($D338,'REACH Bilaga XVII_update'!$A$5:$A$131,1,FALSE),VLOOKUP($A338,'REACH Bilaga XVII_update'!$C$5:$C$131,1,FALSE)),VLOOKUP($C338,'REACH Bilaga XVII_update'!$B$5:$B$131,1,FALSE))</f>
        <v>#N/A</v>
      </c>
      <c r="G338" s="76" t="e">
        <f>IF($C338="-",IF($A338="-",VLOOKUP($D338,' REACH Bilaga 59_update'!$A$5:$A$210,1,FALSE),VLOOKUP($A338,' REACH Bilaga 59_update'!$D$5:$D$210,1,FALSE)),VLOOKUP($C338,' REACH Bilaga 59_update'!$C$5:$C$210,1,FALSE))</f>
        <v>#N/A</v>
      </c>
      <c r="H338" s="76" t="e">
        <f>IF($C338="-",IF($A338="-",VLOOKUP($D338,'REACH Bilaga XIV_update'!$A$5:$A$110,1,FALSE),VLOOKUP($A338,'REACH Bilaga XIV_update'!$D$5:$D$110,1,FALSE)),VLOOKUP($C338,'REACH Bilaga XIV_update'!$C$5:$C$110,1,FALSE))</f>
        <v>#N/A</v>
      </c>
      <c r="I338" s="76" t="e">
        <f>IF($C338="-",IF($A338="-",VLOOKUP($D338,CoRAP_update!$A$5:$A$376,1,FALSE),VLOOKUP($A338,CoRAP_update!$D$5:$D$376,1,FALSE)),VLOOKUP($C338,CoRAP_update!$C$5:$C$376,1,FALSE))</f>
        <v>#N/A</v>
      </c>
      <c r="J338" s="76" t="e">
        <f>IF($C338="-",IF($A338="-",VLOOKUP($D338,EDC_update!$C$2:$C$450,1,FALSE),VLOOKUP($A338,EDC_update!$B$2:$B$450,1,FALSE)),VLOOKUP($C338,EDC_update!$L$2:$L$450,1,FALSE))</f>
        <v>#N/A</v>
      </c>
      <c r="K338" s="76" t="str">
        <f>IF($C338="-",IF($A338="-",IF(VLOOKUP($D338,'sin-list 180320_update'!$C$2:$S$835,3,FALSE)="",NA(),VLOOKUP($D338,'sin-list 180320_update'!$C$2:$S$835,3,FALSE)),IF(VLOOKUP($A338,'sin-list 180320_update'!$A$2:$S$835,5,FALSE)="",NA(),VLOOKUP($A338,'sin-list 180320_update'!$A$2:$S$835,5,FALSE))),IF(VLOOKUP($C338,'sin-list 180320_update'!$B$2:$S$835,4,FALSE)="",NA(),VLOOKUP($C338,'sin-list 180320_update'!$B$2:$S$835,4,FALSE)))</f>
        <v>Classified CMR according to Annex VI of Regulation 1272/2008</v>
      </c>
      <c r="L338" s="76" t="str">
        <f>IF($C338="-",IF($A338="-",VLOOKUP($D338,'sin-list 180320_update'!$C$2:$S$835,6,FALSE),VLOOKUP($A338,'sin-list 180320_update'!$A$2:$S$835,8,FALSE)),VLOOKUP($C338,'sin-list 180320_update'!$B$2:$S$835,7,FALSE))</f>
        <v>Repr. 1B
Aquatic Chronic 4</v>
      </c>
      <c r="M338" s="76" t="str">
        <f>IF($C338="-",IF($A338="-",IF(VLOOKUP($D338,'sin-list 180320_update'!$C$2:$S$835,8,FALSE)="",NA(),VLOOKUP($D338,'sin-list 180320_update'!$C$2:$S$835,8,FALSE)),IF(VLOOKUP($A338,'sin-list 180320_update'!$A$2:$S$835,10,FALSE)="",NA(),VLOOKUP($A338,'sin-list 180320_update'!$A$2:$S$835,10,FALSE))),IF(VLOOKUP($C338,'sin-list 180320_update'!$B$2:$S$835,9,FALSE)="",NA(),VLOOKUP($C338,'sin-list 180320_update'!$B$2:$S$835,9,FALSE)))</f>
        <v>H360D ***
H413</v>
      </c>
      <c r="N338" s="76" t="e">
        <f>IF($C338="-",IF($A338="-",IF(VLOOKUP($D338,'REACH Bilaga XVII_update'!$A$5:$E$131,4,FALSE)="",NA(),VLOOKUP($D338,'REACH Bilaga XVII_update'!$A$5:$E$131,4,FALSE)),IF(VLOOKUP($A338,'REACH Bilaga XVII_update'!$C$5:$D$131,2,FALSE)="",NA(),VLOOKUP($A338,'REACH Bilaga XVII_update'!$C$5:$D$131,2,FALSE))),IF(VLOOKUP($C338,'REACH Bilaga XVII_update'!$B$5:$D$131,3,FALSE)="",NA(),VLOOKUP($C338,'REACH Bilaga XVII_update'!$B$5:$D$131,3,FALSE)))</f>
        <v>#N/A</v>
      </c>
      <c r="O338" s="76" t="e">
        <f>IF($C338="-",IF($A338="-",IF(VLOOKUP($D338,' REACH Bilaga 59_update'!$A$5:$E$210,5,FALSE)="",NA(),VLOOKUP($D338,' REACH Bilaga 59_update'!$A$5:$E$210,5,FALSE)),IF(VLOOKUP($A338,' REACH Bilaga 59_update'!$D$5:$E$210,2,FALSE)="",NA(),VLOOKUP($A338,' REACH Bilaga 59_update'!$D$5:$E$210,2,FALSE))),IF(VLOOKUP($C338,' REACH Bilaga 59_update'!$C$5:$E$210,3,FALSE)="",NA(),VLOOKUP($C338,' REACH Bilaga 59_update'!$C$5:$E$210,3,FALSE)))</f>
        <v>#N/A</v>
      </c>
      <c r="P338" s="76" t="e">
        <f>IF(C338="-",IF(A338="-",IFERROR(VLOOKUP($D338,' REACH Bilaga 59_update'!$A$5:$F$210,MATCH(Sammanfattning!P$1,' REACH Bilaga 59_update'!$A$4:$F$4,0),FALSE),VLOOKUP($D338,'REACH Bilaga XIV_update'!$A$4:$H$110,MATCH(Sammanfattning!P$1,'REACH Bilaga XIV_update'!$A$4:$H$4,0),FALSE)),IFERROR(VLOOKUP($A338,' REACH Bilaga 59_update'!$D$5:$F$210,MATCH(Sammanfattning!P$1,' REACH Bilaga 59_update'!$D$4:$F$4,0),FALSE),VLOOKUP($A338,'REACH Bilaga XIV_update'!$D$4:$H$110,MATCH(Sammanfattning!P$1,'REACH Bilaga XIV_update'!$D$4:$H$4,0),FALSE))),IFERROR(VLOOKUP($C338,' REACH Bilaga 59_update'!$C$5:$F$210,MATCH(Sammanfattning!P$1,' REACH Bilaga 59_update'!$C$4:$F$4,0),FALSE),VLOOKUP($C338,'REACH Bilaga XIV_update'!$C$4:$H$110,MATCH(Sammanfattning!P$1,'REACH Bilaga XIV_update'!$C$4:$H$4,0),FALSE)))</f>
        <v>#N/A</v>
      </c>
      <c r="Q338" s="76" t="e">
        <f>IF($C338="-",IF($A338="-",IF(VLOOKUP($D338,'REACH Bilaga XIV_update'!$A$5:$I$110,9,FALSE)="",NA(),VLOOKUP($D338,'REACH Bilaga XIV_update'!$A$5:$I$110,9,FALSE)),IF(VLOOKUP($A338,'REACH Bilaga XIV_update'!$D$5:$I$110,6,FALSE)="",NA(),VLOOKUP($A338,'REACH Bilaga XIV_update'!$D$5:$I$110,6,FALSE))),IF(VLOOKUP($C338,'REACH Bilaga XIV_update'!$C$5:$I$110,7,FALSE)="",NA(),VLOOKUP($C338,'REACH Bilaga XIV_update'!$C$5:$I$110,7,FALSE)))</f>
        <v>#N/A</v>
      </c>
      <c r="R338" s="76" t="e">
        <f>IF($C338="-",IF($A338="-",IF(VLOOKUP($D338,CoRAP_update!$A$5:$O$376,15,FALSE)="",NA(),VLOOKUP($D338,CoRAP_update!$A$5:$O$376,15,FALSE)),IF(VLOOKUP($A338,CoRAP_update!$D$5:$O$376,12,FALSE)="",NA(),VLOOKUP($A338,CoRAP_update!$D$5:$O$376,12,FALSE))),IF(VLOOKUP($C338,CoRAP_update!$C$5:$O$376,13,FALSE)="",NA(),VLOOKUP($C338,CoRAP_update!$C$5:$O$376,13,FALSE)))</f>
        <v>#N/A</v>
      </c>
      <c r="S338" s="144" t="e">
        <f>IF($C338="-",IF($A338="-",VLOOKUP($D338,CoRAP_update!$A$5:$J$376,MATCH(Sammanfattning!S$1,CoRAP_update!$A$4:$J$4,0),FALSE),VLOOKUP($A338,CoRAP_update!$D$5:$J$376,MATCH(Sammanfattning!S$1,CoRAP_update!$D$4:$J$4,0),FALSE)),VLOOKUP($C338,CoRAP_update!$C$5:$J$376,MATCH(Sammanfattning!S$1,CoRAP_update!$C$4:$J$4,0),FALSE))</f>
        <v>#N/A</v>
      </c>
      <c r="T338" s="76" t="e">
        <f>IF($A338="-",VLOOKUP($D338,EDC_update!$C$2:$F$450,4,FALSE),VLOOKUP($A338,EDC_update!$B$2:$F$450,5,FALSE))</f>
        <v>#N/A</v>
      </c>
      <c r="V338" s="78">
        <f>IF(IFERROR(SEARCH("PBT",P338),99)=99,IF(IFERROR(SEARCH("suspected PBT",S338),99)=99,IF(IFERROR(SEARCH("concluded to be PBT",K338),99)=99,IF(IFERROR(SEARCH("PBT",S338),99)=99,IF(IFERROR(SEARCH("PBT cand",L338),99)=99,IF(IFERROR(SEARCH("PBT",L338),99)=99,IF(IFERROR(SEARCH("persistent, bioackumulative and toxic properties",K338),99)=99,0,Scoring!$E$3),Scoring!$E$3),Scoring!$E$7),Scoring!$E$3),Scoring!$E$5),Scoring!$E$6),Scoring!$E$3)</f>
        <v>0</v>
      </c>
      <c r="W338" s="78">
        <f>IF(IFERROR(SEARCH("vPvB",P338),99)=99,IF(IFERROR(SEARCH("suspected pbt/vPvB",S338),99)=99,IF(IFERROR(SEARCH("vPvB",S338),99)=99,IF(IFERROR(SEARCH("concluded to be a vPvB",S338),99)=99,IF(IFERROR(SEARCH("identified as vPvB",K338),99)=99,IF(IFERROR(SEARCH("concluded to be a vPvB",K338),99)=99,IF(IFERROR(SEARCH("concluded to be both pbt and vPvB",S338),99)=99,IF(IFERROR(SEARCH("concluded to be both pbt and vPvB",K338),99)=99,0,Scoring!$E$5),Scoring!$E$5),Scoring!$E$5),Scoring!$E$5),Scoring!$E$5),Scoring!$E$4),Scoring!$E$6),Scoring!$E$4)</f>
        <v>0</v>
      </c>
      <c r="X338" s="78">
        <f>IF(IFERROR(SEARCH("H410",N338),99)=99,IF(IFERROR(SEARCH("H410",O338),99)=99,IF(IFERROR(SEARCH("H410",Q338),99)=99,IF(IFERROR(SEARCH("H410",M338),99)=99,IF(IFERROR(SEARCH("H410",R338),99)=99,IF(IFERROR(SEARCH("H411",N338),99)=99,IF(IFERROR(SEARCH("H411",O338),99)=99,IF(IFERROR(SEARCH("H411",Q338),99)=99,IF(IFERROR(SEARCH("H411",M338),99)=99,IF(IFERROR(SEARCH("H411",R338),99)=99,IF(IFERROR(SEARCH("H413",N338),99)=99,IF(IFERROR(SEARCH("H413",O338),99)=99,IF(IFERROR(SEARCH("H413",Q338),99)=99,IF(IFERROR(SEARCH("H413",M338),99)=99,IF(IFERROR(SEARCH("H413",R338),99)=99,IF(IFERROR(SEARCH("H412",N338),99)=99,IF(IFERROR(SEARCH("H412",O338),99)=99,IF(IFERROR(SEARCH("H412",Q338),99)=99,IF(IFERROR(SEARCH("H412",M338),99)=99,IF(IFERROR(SEARCH("H412",R338),99)=99,0,Scoring!$E$2),Scoring!$E$2),Scoring!$E$2),Scoring!$E$2),Scoring!$E$2),Scoring!$E$2),Scoring!$E$2),Scoring!$E$2),Scoring!$E$2),Scoring!$E$2),Scoring!$E$2),Scoring!$E$2),Scoring!$E$2),Scoring!$E$2),Scoring!$E$2),Scoring!$E$2),Scoring!$E$2),Scoring!$E$2),Scoring!$E$2),Scoring!$E$2)</f>
        <v>1</v>
      </c>
      <c r="Y338" s="78">
        <f>IF(IFERROR(SEARCH("CMR",K338),99)=99,IF(IFERROR(SEARCH("Suspected CMR",S338),99)=99,IF(IFERROR(SEARCH("CMR",S338),99)=99,0,Scoring!$E$8),Scoring!$E$9),Scoring!$E$8)</f>
        <v>3</v>
      </c>
      <c r="Z338" s="78">
        <f>IF(IFERROR(SEARCH("H350",N338),99)=99,IF(IFERROR(SEARCH("H350",O338),99)=99,IF(IFERROR(SEARCH("H350",Q338),99)=99,IF(IFERROR(SEARCH("H350",M338),99)=99,IF(IFERROR(SEARCH("H350",R338),99)=99,IF(IFERROR(SEARCH("H351",N338),99)=99,IF(IFERROR(SEARCH("H351",O338),99)=99,IF(IFERROR(SEARCH("H351",Q338),99)=99,IF(IFERROR(SEARCH("H351",M338),99)=99,IF(IFERROR(SEARCH("H351",R338),99)=99,IF(IFERROR(SEARCH("carcinogenic",P338),99)=99,IF(IFERROR(SEARCH("suspected carcinogenic",S338),99)=99,0,Scoring!$E$12),Scoring!$E$11),Scoring!$E$10),Scoring!$E$10),Scoring!$E$10),Scoring!$E$10),Scoring!$E$10),Scoring!$E$10),Scoring!$E$10),Scoring!$E$10),Scoring!$E$10),Scoring!$E$10)</f>
        <v>0</v>
      </c>
      <c r="AA338" s="78">
        <f>IF(IFERROR(SEARCH("H340",N338),99)=99,IF(IFERROR(SEARCH("H340",O338),99)=99,IF(IFERROR(SEARCH("H340",Q338),99)=99,IF(IFERROR(SEARCH("H340",M338),99)=99,IF(IFERROR(SEARCH("H340",R338),99)=99,IF(IFERROR(SEARCH("H341",N338),99)=99,IF(IFERROR(SEARCH("H341",O338),99)=99,IF(IFERROR(SEARCH("H341",Q338),99)=99,IF(IFERROR(SEARCH("H341",M338),99)=99,IF(IFERROR(SEARCH("H341",R338),99)=99,IF(IFERROR(SEARCH("mutagenic",P338),99)=99,IF(IFERROR(SEARCH("suspected mutagenic",S338),99)=99,0,Scoring!$E$15),Scoring!$E$14),Scoring!$E$13),Scoring!$E$13),Scoring!$E$13),Scoring!$E$13),Scoring!$E$13),Scoring!$E$13),Scoring!$E$13),Scoring!$E$13),Scoring!$E$13),Scoring!$E$13)</f>
        <v>0</v>
      </c>
      <c r="AB338" s="78">
        <f>IF(IFERROR(SEARCH("H360",N338),99)=99,IF(IFERROR(SEARCH("H360",O338),99)=99,IF(IFERROR(SEARCH("H360",Q338),99)=99,IF(IFERROR(SEARCH("H360",M338),99)=99,IF(IFERROR(SEARCH("H360",R338),99)=99,IF(IFERROR(SEARCH("H361",N338),99)=99,IF(IFERROR(SEARCH("H361",O338),99)=99,IF(IFERROR(SEARCH("H361",Q338),99)=99,IF(IFERROR(SEARCH("H361",M338),99)=99,IF(IFERROR(SEARCH("H361",R338),99)=99,IF(IFERROR(SEARCH("reproduction",P338),99)=99,IF(IFERROR(SEARCH("suspected reprotoxic",S338),99)=99,IF(IFERROR(SEARCH("reprotoxic",S338),99)=99,IF(IFERROR(SEARCH("reprotoxic",K338),99)=99,0,Scoring!$E$18),Scoring!$E$18),Scoring!$E$19),Scoring!$E$17),Scoring!$E$16),Scoring!$E$16),Scoring!$E$16),Scoring!$E$16),Scoring!$E$16),Scoring!$E$16),Scoring!$E$16),Scoring!$E$16),Scoring!$E$16),Scoring!$E$16)</f>
        <v>1</v>
      </c>
      <c r="AC338" s="78">
        <f>IF(IFERROR(SEARCH("57f",L338),99)=99,IF(IFERROR(SEARCH("57(f)",P338),99)=99,0,Scoring!$E$20),Scoring!$E$20)</f>
        <v>0</v>
      </c>
      <c r="AD338" s="78">
        <f>IF(IFERROR(SEARCH("CAT1",T338),99)=99,IF(IFERROR(SEARCH("CAT2",T338),99)=99,IF(IFERROR(SEARCH("CAT3",T338),99)=99,IF(IFERROR(SEARCH("concluded to be endocrine",K338),99)=99,IF(IFERROR(SEARCH("categorised as endocrine",K338),99)=99,IF(IFERROR(SEARCH("endocrine disrupting",P338),99)=99,IF(IFERROR(SEARCH("endocrine disrupting",K338),99)=99,IF(IFERROR(SEARCH("suspected endocrine",S338),99)=99,IF(IFERROR(SEARCH("potential endocrine",S338),99)=99,0,Scoring!$E$25),Scoring!$E$25),Scoring!$E$24),Scoring!$E$24),Scoring!$E$24),Scoring!$E$24),Scoring!$E$23),Scoring!$E$22),Scoring!$E$21)</f>
        <v>0</v>
      </c>
      <c r="AE338" s="78">
        <f>IF(IFERROR(SEARCH("suspected sensitiser",S338),99)=99,IF(IFERROR(SEARCH("sensitiser",S338),99)=99,IF(IFERROR(SEARCH("other hazard based concern",S338),99)=99,0,Scoring!$E$28),Scoring!$E$26),Scoring!$E$27)</f>
        <v>0</v>
      </c>
      <c r="AF338" s="78">
        <f>IF(IFERROR(M338,1)=1,IF(IFERROR(N338,1)=1,IF(IFERROR(O338,1)=1,IF(IFERROR(Q338,1)=1,IF(IFERROR(R338,1)=1,IF(IFERROR(T338,1)=1,IF(IFERROR(K338,1)=1,IF(IFERROR(P338,1)=1,IF(IFERROR(S338,1)=1,Scoring!$E$29,0),0),0),0),0),0),0),0),0)</f>
        <v>0</v>
      </c>
      <c r="AG338" s="78">
        <f t="shared" si="34"/>
        <v>4</v>
      </c>
      <c r="AI338" s="93"/>
      <c r="AJ338" s="94"/>
      <c r="AK338" s="76"/>
      <c r="AL338" s="75"/>
      <c r="AN338" s="79"/>
      <c r="AO338" s="79"/>
      <c r="AP338" s="79"/>
      <c r="AQ338" s="79"/>
      <c r="AR338" s="79"/>
      <c r="AS338" s="78"/>
      <c r="AU338" s="79">
        <f>IF(IFERROR(F338,99)=99,IF(IFERROR(G338,99)=99,IF(IFERROR(H338,99)=99,IF(IFERROR(I338,99)=99,IF(IFERROR(E338,99)=99,IF(IFERROR(J338,99)=99,0,Scoring!$B$7),Scoring!$B$3),Scoring!$B$2),Scoring!$B$6),Scoring!$B$5),Scoring!$B$4)</f>
        <v>0.3</v>
      </c>
      <c r="AV338" s="78">
        <f t="shared" si="35"/>
        <v>1.2</v>
      </c>
      <c r="AW338" s="78"/>
      <c r="AX338" s="66"/>
      <c r="AY338" s="78"/>
      <c r="AZ338" s="76"/>
      <c r="BA338" s="76"/>
      <c r="BB338" s="76"/>
    </row>
    <row r="339" spans="1:54" x14ac:dyDescent="0.25">
      <c r="A339" s="77" t="s">
        <v>3051</v>
      </c>
      <c r="B339" s="76" t="str">
        <f t="shared" si="36"/>
        <v>421-150-7</v>
      </c>
      <c r="C339" s="77" t="s">
        <v>833</v>
      </c>
      <c r="D339" s="77" t="s">
        <v>834</v>
      </c>
      <c r="E339" s="76" t="str">
        <f>IF(C339="-",IF(A339="-",VLOOKUP(D339,'sin-list 180320_update'!$C$2:$C$835,1,FALSE),VLOOKUP(A339,'sin-list 180320_update'!$A$2:$A$835,1,FALSE)),VLOOKUP(C339,'sin-list 180320_update'!$B$2:$B$835,1,FALSE))</f>
        <v>421-150-7</v>
      </c>
      <c r="F339" s="76" t="e">
        <f>IF($C339="-",IF($A339="-",VLOOKUP($D339,'REACH Bilaga XVII_update'!$A$5:$A$131,1,FALSE),VLOOKUP($A339,'REACH Bilaga XVII_update'!$C$5:$C$131,1,FALSE)),VLOOKUP($C339,'REACH Bilaga XVII_update'!$B$5:$B$131,1,FALSE))</f>
        <v>#N/A</v>
      </c>
      <c r="G339" s="76" t="str">
        <f>IF($C339="-",IF($A339="-",VLOOKUP($D339,' REACH Bilaga 59_update'!$A$5:$A$210,1,FALSE),VLOOKUP($A339,' REACH Bilaga 59_update'!$D$5:$D$210,1,FALSE)),VLOOKUP($C339,' REACH Bilaga 59_update'!$C$5:$C$210,1,FALSE))</f>
        <v>421-150-7</v>
      </c>
      <c r="H339" s="76" t="e">
        <f>IF($C339="-",IF($A339="-",VLOOKUP($D339,'REACH Bilaga XIV_update'!$A$5:$A$110,1,FALSE),VLOOKUP($A339,'REACH Bilaga XIV_update'!$D$5:$D$110,1,FALSE)),VLOOKUP($C339,'REACH Bilaga XIV_update'!$C$5:$C$110,1,FALSE))</f>
        <v>#N/A</v>
      </c>
      <c r="I339" s="76" t="e">
        <f>IF($C339="-",IF($A339="-",VLOOKUP($D339,CoRAP_update!$A$5:$A$376,1,FALSE),VLOOKUP($A339,CoRAP_update!$D$5:$D$376,1,FALSE)),VLOOKUP($C339,CoRAP_update!$C$5:$C$376,1,FALSE))</f>
        <v>#N/A</v>
      </c>
      <c r="J339" s="76" t="e">
        <f>IF($C339="-",IF($A339="-",VLOOKUP($D339,EDC_update!$C$2:$C$450,1,FALSE),VLOOKUP($A339,EDC_update!$B$2:$B$450,1,FALSE)),VLOOKUP($C339,EDC_update!$L$2:$L$450,1,FALSE))</f>
        <v>#N/A</v>
      </c>
      <c r="K339" s="76" t="str">
        <f>IF($C339="-",IF($A339="-",IF(VLOOKUP($D339,'sin-list 180320_update'!$C$2:$S$835,3,FALSE)="",NA(),VLOOKUP($D339,'sin-list 180320_update'!$C$2:$S$835,3,FALSE)),IF(VLOOKUP($A339,'sin-list 180320_update'!$A$2:$S$835,5,FALSE)="",NA(),VLOOKUP($A339,'sin-list 180320_update'!$A$2:$S$835,5,FALSE))),IF(VLOOKUP($C339,'sin-list 180320_update'!$B$2:$S$835,4,FALSE)="",NA(),VLOOKUP($C339,'sin-list 180320_update'!$B$2:$S$835,4,FALSE)))</f>
        <v>Classified CMR according to Annex VI of Regulation 1272/2008</v>
      </c>
      <c r="L339" s="76" t="str">
        <f>IF($C339="-",IF($A339="-",VLOOKUP($D339,'sin-list 180320_update'!$C$2:$S$835,6,FALSE),VLOOKUP($A339,'sin-list 180320_update'!$A$2:$S$835,8,FALSE)),VLOOKUP($C339,'sin-list 180320_update'!$B$2:$S$835,7,FALSE))</f>
        <v>Repr. 1B
Skin Corr. 1B
Aquatic Acute 1
Aquatic Chronic 1</v>
      </c>
      <c r="M339" s="76" t="str">
        <f>IF($C339="-",IF($A339="-",IF(VLOOKUP($D339,'sin-list 180320_update'!$C$2:$S$835,8,FALSE)="",NA(),VLOOKUP($D339,'sin-list 180320_update'!$C$2:$S$835,8,FALSE)),IF(VLOOKUP($A339,'sin-list 180320_update'!$A$2:$S$835,10,FALSE)="",NA(),VLOOKUP($A339,'sin-list 180320_update'!$A$2:$S$835,10,FALSE))),IF(VLOOKUP($C339,'sin-list 180320_update'!$B$2:$S$835,9,FALSE)="",NA(),VLOOKUP($C339,'sin-list 180320_update'!$B$2:$S$835,9,FALSE)))</f>
        <v>H360F ***
H314
H400
H410</v>
      </c>
      <c r="N339" s="76" t="e">
        <f>IF($C339="-",IF($A339="-",IF(VLOOKUP($D339,'REACH Bilaga XVII_update'!$A$5:$E$131,4,FALSE)="",NA(),VLOOKUP($D339,'REACH Bilaga XVII_update'!$A$5:$E$131,4,FALSE)),IF(VLOOKUP($A339,'REACH Bilaga XVII_update'!$C$5:$D$131,2,FALSE)="",NA(),VLOOKUP($A339,'REACH Bilaga XVII_update'!$C$5:$D$131,2,FALSE))),IF(VLOOKUP($C339,'REACH Bilaga XVII_update'!$B$5:$D$131,3,FALSE)="",NA(),VLOOKUP($C339,'REACH Bilaga XVII_update'!$B$5:$D$131,3,FALSE)))</f>
        <v>#N/A</v>
      </c>
      <c r="O339" s="76" t="str">
        <f>IF($C339="-",IF($A339="-",IF(VLOOKUP($D339,' REACH Bilaga 59_update'!$A$5:$E$210,5,FALSE)="",NA(),VLOOKUP($D339,' REACH Bilaga 59_update'!$A$5:$E$210,5,FALSE)),IF(VLOOKUP($A339,' REACH Bilaga 59_update'!$D$5:$E$210,2,FALSE)="",NA(),VLOOKUP($A339,' REACH Bilaga 59_update'!$D$5:$E$210,2,FALSE))),IF(VLOOKUP($C339,' REACH Bilaga 59_update'!$C$5:$E$210,3,FALSE)="",NA(),VLOOKUP($C339,' REACH Bilaga 59_update'!$C$5:$E$210,3,FALSE)))</f>
        <v>H360F ***
H314
H400
H410</v>
      </c>
      <c r="P339" s="76" t="str">
        <f>IF(C339="-",IF(A339="-",IFERROR(VLOOKUP($D339,' REACH Bilaga 59_update'!$A$5:$F$210,MATCH(Sammanfattning!P$1,' REACH Bilaga 59_update'!$A$4:$F$4,0),FALSE),VLOOKUP($D339,'REACH Bilaga XIV_update'!$A$4:$H$110,MATCH(Sammanfattning!P$1,'REACH Bilaga XIV_update'!$A$4:$H$4,0),FALSE)),IFERROR(VLOOKUP($A339,' REACH Bilaga 59_update'!$D$5:$F$210,MATCH(Sammanfattning!P$1,' REACH Bilaga 59_update'!$D$4:$F$4,0),FALSE),VLOOKUP($A339,'REACH Bilaga XIV_update'!$D$4:$H$110,MATCH(Sammanfattning!P$1,'REACH Bilaga XIV_update'!$D$4:$H$4,0),FALSE))),IFERROR(VLOOKUP($C339,' REACH Bilaga 59_update'!$C$5:$F$210,MATCH(Sammanfattning!P$1,' REACH Bilaga 59_update'!$C$4:$F$4,0),FALSE),VLOOKUP($C339,'REACH Bilaga XIV_update'!$C$4:$H$110,MATCH(Sammanfattning!P$1,'REACH Bilaga XIV_update'!$C$4:$H$4,0),FALSE)))</f>
        <v>Toxic for reproduction (Article 57c)</v>
      </c>
      <c r="Q339" s="76" t="e">
        <f>IF($C339="-",IF($A339="-",IF(VLOOKUP($D339,'REACH Bilaga XIV_update'!$A$5:$I$110,9,FALSE)="",NA(),VLOOKUP($D339,'REACH Bilaga XIV_update'!$A$5:$I$110,9,FALSE)),IF(VLOOKUP($A339,'REACH Bilaga XIV_update'!$D$5:$I$110,6,FALSE)="",NA(),VLOOKUP($A339,'REACH Bilaga XIV_update'!$D$5:$I$110,6,FALSE))),IF(VLOOKUP($C339,'REACH Bilaga XIV_update'!$C$5:$I$110,7,FALSE)="",NA(),VLOOKUP($C339,'REACH Bilaga XIV_update'!$C$5:$I$110,7,FALSE)))</f>
        <v>#N/A</v>
      </c>
      <c r="R339" s="76" t="e">
        <f>IF($C339="-",IF($A339="-",IF(VLOOKUP($D339,CoRAP_update!$A$5:$O$376,15,FALSE)="",NA(),VLOOKUP($D339,CoRAP_update!$A$5:$O$376,15,FALSE)),IF(VLOOKUP($A339,CoRAP_update!$D$5:$O$376,12,FALSE)="",NA(),VLOOKUP($A339,CoRAP_update!$D$5:$O$376,12,FALSE))),IF(VLOOKUP($C339,CoRAP_update!$C$5:$O$376,13,FALSE)="",NA(),VLOOKUP($C339,CoRAP_update!$C$5:$O$376,13,FALSE)))</f>
        <v>#N/A</v>
      </c>
      <c r="S339" s="144" t="e">
        <f>IF($C339="-",IF($A339="-",VLOOKUP($D339,CoRAP_update!$A$5:$J$376,MATCH(Sammanfattning!S$1,CoRAP_update!$A$4:$J$4,0),FALSE),VLOOKUP($A339,CoRAP_update!$D$5:$J$376,MATCH(Sammanfattning!S$1,CoRAP_update!$D$4:$J$4,0),FALSE)),VLOOKUP($C339,CoRAP_update!$C$5:$J$376,MATCH(Sammanfattning!S$1,CoRAP_update!$C$4:$J$4,0),FALSE))</f>
        <v>#N/A</v>
      </c>
      <c r="T339" s="76" t="e">
        <f>IF($A339="-",VLOOKUP($D339,EDC_update!$C$2:$F$450,4,FALSE),VLOOKUP($A339,EDC_update!$B$2:$F$450,5,FALSE))</f>
        <v>#N/A</v>
      </c>
      <c r="V339" s="78">
        <f>IF(IFERROR(SEARCH("PBT",P339),99)=99,IF(IFERROR(SEARCH("suspected PBT",S339),99)=99,IF(IFERROR(SEARCH("concluded to be PBT",K339),99)=99,IF(IFERROR(SEARCH("PBT",S339),99)=99,IF(IFERROR(SEARCH("PBT cand",L339),99)=99,IF(IFERROR(SEARCH("PBT",L339),99)=99,IF(IFERROR(SEARCH("persistent, bioackumulative and toxic properties",K339),99)=99,0,Scoring!$E$3),Scoring!$E$3),Scoring!$E$7),Scoring!$E$3),Scoring!$E$5),Scoring!$E$6),Scoring!$E$3)</f>
        <v>0</v>
      </c>
      <c r="W339" s="78">
        <f>IF(IFERROR(SEARCH("vPvB",P339),99)=99,IF(IFERROR(SEARCH("suspected pbt/vPvB",S339),99)=99,IF(IFERROR(SEARCH("vPvB",S339),99)=99,IF(IFERROR(SEARCH("concluded to be a vPvB",S339),99)=99,IF(IFERROR(SEARCH("identified as vPvB",K339),99)=99,IF(IFERROR(SEARCH("concluded to be a vPvB",K339),99)=99,IF(IFERROR(SEARCH("concluded to be both pbt and vPvB",S339),99)=99,IF(IFERROR(SEARCH("concluded to be both pbt and vPvB",K339),99)=99,0,Scoring!$E$5),Scoring!$E$5),Scoring!$E$5),Scoring!$E$5),Scoring!$E$5),Scoring!$E$4),Scoring!$E$6),Scoring!$E$4)</f>
        <v>0</v>
      </c>
      <c r="X339" s="78">
        <f>IF(IFERROR(SEARCH("H410",N339),99)=99,IF(IFERROR(SEARCH("H410",O339),99)=99,IF(IFERROR(SEARCH("H410",Q339),99)=99,IF(IFERROR(SEARCH("H410",M339),99)=99,IF(IFERROR(SEARCH("H410",R339),99)=99,IF(IFERROR(SEARCH("H411",N339),99)=99,IF(IFERROR(SEARCH("H411",O339),99)=99,IF(IFERROR(SEARCH("H411",Q339),99)=99,IF(IFERROR(SEARCH("H411",M339),99)=99,IF(IFERROR(SEARCH("H411",R339),99)=99,IF(IFERROR(SEARCH("H413",N339),99)=99,IF(IFERROR(SEARCH("H413",O339),99)=99,IF(IFERROR(SEARCH("H413",Q339),99)=99,IF(IFERROR(SEARCH("H413",M339),99)=99,IF(IFERROR(SEARCH("H413",R339),99)=99,IF(IFERROR(SEARCH("H412",N339),99)=99,IF(IFERROR(SEARCH("H412",O339),99)=99,IF(IFERROR(SEARCH("H412",Q339),99)=99,IF(IFERROR(SEARCH("H412",M339),99)=99,IF(IFERROR(SEARCH("H412",R339),99)=99,0,Scoring!$E$2),Scoring!$E$2),Scoring!$E$2),Scoring!$E$2),Scoring!$E$2),Scoring!$E$2),Scoring!$E$2),Scoring!$E$2),Scoring!$E$2),Scoring!$E$2),Scoring!$E$2),Scoring!$E$2),Scoring!$E$2),Scoring!$E$2),Scoring!$E$2),Scoring!$E$2),Scoring!$E$2),Scoring!$E$2),Scoring!$E$2),Scoring!$E$2)</f>
        <v>1</v>
      </c>
      <c r="Y339" s="78">
        <f>IF(IFERROR(SEARCH("CMR",K339),99)=99,IF(IFERROR(SEARCH("Suspected CMR",S339),99)=99,IF(IFERROR(SEARCH("CMR",S339),99)=99,0,Scoring!$E$8),Scoring!$E$9),Scoring!$E$8)</f>
        <v>3</v>
      </c>
      <c r="Z339" s="78">
        <f>IF(IFERROR(SEARCH("H350",N339),99)=99,IF(IFERROR(SEARCH("H350",O339),99)=99,IF(IFERROR(SEARCH("H350",Q339),99)=99,IF(IFERROR(SEARCH("H350",M339),99)=99,IF(IFERROR(SEARCH("H350",R339),99)=99,IF(IFERROR(SEARCH("H351",N339),99)=99,IF(IFERROR(SEARCH("H351",O339),99)=99,IF(IFERROR(SEARCH("H351",Q339),99)=99,IF(IFERROR(SEARCH("H351",M339),99)=99,IF(IFERROR(SEARCH("H351",R339),99)=99,IF(IFERROR(SEARCH("carcinogenic",P339),99)=99,IF(IFERROR(SEARCH("suspected carcinogenic",S339),99)=99,0,Scoring!$E$12),Scoring!$E$11),Scoring!$E$10),Scoring!$E$10),Scoring!$E$10),Scoring!$E$10),Scoring!$E$10),Scoring!$E$10),Scoring!$E$10),Scoring!$E$10),Scoring!$E$10),Scoring!$E$10)</f>
        <v>0</v>
      </c>
      <c r="AA339" s="78">
        <f>IF(IFERROR(SEARCH("H340",N339),99)=99,IF(IFERROR(SEARCH("H340",O339),99)=99,IF(IFERROR(SEARCH("H340",Q339),99)=99,IF(IFERROR(SEARCH("H340",M339),99)=99,IF(IFERROR(SEARCH("H340",R339),99)=99,IF(IFERROR(SEARCH("H341",N339),99)=99,IF(IFERROR(SEARCH("H341",O339),99)=99,IF(IFERROR(SEARCH("H341",Q339),99)=99,IF(IFERROR(SEARCH("H341",M339),99)=99,IF(IFERROR(SEARCH("H341",R339),99)=99,IF(IFERROR(SEARCH("mutagenic",P339),99)=99,IF(IFERROR(SEARCH("suspected mutagenic",S339),99)=99,0,Scoring!$E$15),Scoring!$E$14),Scoring!$E$13),Scoring!$E$13),Scoring!$E$13),Scoring!$E$13),Scoring!$E$13),Scoring!$E$13),Scoring!$E$13),Scoring!$E$13),Scoring!$E$13),Scoring!$E$13)</f>
        <v>0</v>
      </c>
      <c r="AB339" s="78">
        <f>IF(IFERROR(SEARCH("H360",N339),99)=99,IF(IFERROR(SEARCH("H360",O339),99)=99,IF(IFERROR(SEARCH("H360",Q339),99)=99,IF(IFERROR(SEARCH("H360",M339),99)=99,IF(IFERROR(SEARCH("H360",R339),99)=99,IF(IFERROR(SEARCH("H361",N339),99)=99,IF(IFERROR(SEARCH("H361",O339),99)=99,IF(IFERROR(SEARCH("H361",Q339),99)=99,IF(IFERROR(SEARCH("H361",M339),99)=99,IF(IFERROR(SEARCH("H361",R339),99)=99,IF(IFERROR(SEARCH("reproduction",P339),99)=99,IF(IFERROR(SEARCH("suspected reprotoxic",S339),99)=99,IF(IFERROR(SEARCH("reprotoxic",S339),99)=99,IF(IFERROR(SEARCH("reprotoxic",K339),99)=99,0,Scoring!$E$18),Scoring!$E$18),Scoring!$E$19),Scoring!$E$17),Scoring!$E$16),Scoring!$E$16),Scoring!$E$16),Scoring!$E$16),Scoring!$E$16),Scoring!$E$16),Scoring!$E$16),Scoring!$E$16),Scoring!$E$16),Scoring!$E$16)</f>
        <v>1</v>
      </c>
      <c r="AC339" s="78">
        <f>IF(IFERROR(SEARCH("57f",L339),99)=99,IF(IFERROR(SEARCH("57(f)",P339),99)=99,0,Scoring!$E$20),Scoring!$E$20)</f>
        <v>0</v>
      </c>
      <c r="AD339" s="78">
        <f>IF(IFERROR(SEARCH("CAT1",T339),99)=99,IF(IFERROR(SEARCH("CAT2",T339),99)=99,IF(IFERROR(SEARCH("CAT3",T339),99)=99,IF(IFERROR(SEARCH("concluded to be endocrine",K339),99)=99,IF(IFERROR(SEARCH("categorised as endocrine",K339),99)=99,IF(IFERROR(SEARCH("endocrine disrupting",P339),99)=99,IF(IFERROR(SEARCH("endocrine disrupting",K339),99)=99,IF(IFERROR(SEARCH("suspected endocrine",S339),99)=99,IF(IFERROR(SEARCH("potential endocrine",S339),99)=99,0,Scoring!$E$25),Scoring!$E$25),Scoring!$E$24),Scoring!$E$24),Scoring!$E$24),Scoring!$E$24),Scoring!$E$23),Scoring!$E$22),Scoring!$E$21)</f>
        <v>0</v>
      </c>
      <c r="AE339" s="78">
        <f>IF(IFERROR(SEARCH("suspected sensitiser",S339),99)=99,IF(IFERROR(SEARCH("sensitiser",S339),99)=99,IF(IFERROR(SEARCH("other hazard based concern",S339),99)=99,0,Scoring!$E$28),Scoring!$E$26),Scoring!$E$27)</f>
        <v>0</v>
      </c>
      <c r="AF339" s="78">
        <f>IF(IFERROR(M339,1)=1,IF(IFERROR(N339,1)=1,IF(IFERROR(O339,1)=1,IF(IFERROR(Q339,1)=1,IF(IFERROR(R339,1)=1,IF(IFERROR(T339,1)=1,IF(IFERROR(K339,1)=1,IF(IFERROR(P339,1)=1,IF(IFERROR(S339,1)=1,Scoring!$E$29,0),0),0),0),0),0),0),0),0)</f>
        <v>0</v>
      </c>
      <c r="AG339" s="78">
        <f t="shared" si="34"/>
        <v>4</v>
      </c>
      <c r="AI339" s="93"/>
      <c r="AJ339" s="94"/>
      <c r="AK339" s="76"/>
      <c r="AL339" s="75"/>
      <c r="AN339" s="79"/>
      <c r="AO339" s="79"/>
      <c r="AP339" s="79"/>
      <c r="AQ339" s="79"/>
      <c r="AR339" s="79"/>
      <c r="AS339" s="78"/>
      <c r="AU339" s="79">
        <f>IF(IFERROR(F339,99)=99,IF(IFERROR(G339,99)=99,IF(IFERROR(H339,99)=99,IF(IFERROR(I339,99)=99,IF(IFERROR(E339,99)=99,IF(IFERROR(J339,99)=99,0,Scoring!$B$7),Scoring!$B$3),Scoring!$B$2),Scoring!$B$6),Scoring!$B$5),Scoring!$B$4)</f>
        <v>1</v>
      </c>
      <c r="AV339" s="78">
        <f t="shared" si="35"/>
        <v>4</v>
      </c>
      <c r="AW339" s="78"/>
      <c r="AX339" s="66"/>
      <c r="AY339" s="78"/>
      <c r="AZ339" s="76"/>
      <c r="BA339" s="76"/>
      <c r="BB339" s="76"/>
    </row>
    <row r="340" spans="1:54" ht="120" x14ac:dyDescent="0.25">
      <c r="A340" s="77" t="s">
        <v>7696</v>
      </c>
      <c r="B340" s="76" t="str">
        <f t="shared" si="36"/>
        <v>421-550-1</v>
      </c>
      <c r="C340" s="77" t="s">
        <v>2865</v>
      </c>
      <c r="D340" s="83" t="s">
        <v>2866</v>
      </c>
      <c r="E340" s="76" t="str">
        <f>IF(C340="-",IF(A340="-",VLOOKUP(D340,'sin-list 180320_update'!$C$2:$C$835,1,FALSE),VLOOKUP(A340,'sin-list 180320_update'!$A$2:$A$835,1,FALSE)),VLOOKUP(C340,'sin-list 180320_update'!$B$2:$B$835,1,FALSE))</f>
        <v>421-550-1</v>
      </c>
      <c r="F340" s="76" t="e">
        <f>IF($C340="-",IF($A340="-",VLOOKUP($D340,'REACH Bilaga XVII_update'!$A$5:$A$131,1,FALSE),VLOOKUP($A340,'REACH Bilaga XVII_update'!$C$5:$C$131,1,FALSE)),VLOOKUP($C340,'REACH Bilaga XVII_update'!$B$5:$B$131,1,FALSE))</f>
        <v>#N/A</v>
      </c>
      <c r="G340" s="76" t="e">
        <f>IF($C340="-",IF($A340="-",VLOOKUP($D340,' REACH Bilaga 59_update'!$A$5:$A$210,1,FALSE),VLOOKUP($A340,' REACH Bilaga 59_update'!$D$5:$D$210,1,FALSE)),VLOOKUP($C340,' REACH Bilaga 59_update'!$C$5:$C$210,1,FALSE))</f>
        <v>#N/A</v>
      </c>
      <c r="H340" s="76" t="e">
        <f>IF($C340="-",IF($A340="-",VLOOKUP($D340,'REACH Bilaga XIV_update'!$A$5:$A$110,1,FALSE),VLOOKUP($A340,'REACH Bilaga XIV_update'!$D$5:$D$110,1,FALSE)),VLOOKUP($C340,'REACH Bilaga XIV_update'!$C$5:$C$110,1,FALSE))</f>
        <v>#N/A</v>
      </c>
      <c r="I340" s="76" t="e">
        <f>IF($C340="-",IF($A340="-",VLOOKUP($D340,CoRAP_update!$A$5:$A$376,1,FALSE),VLOOKUP($A340,CoRAP_update!$D$5:$D$376,1,FALSE)),VLOOKUP($C340,CoRAP_update!$C$5:$C$376,1,FALSE))</f>
        <v>#N/A</v>
      </c>
      <c r="J340" s="76" t="e">
        <f>IF($C340="-",IF($A340="-",VLOOKUP($D340,EDC_update!$C$2:$C$450,1,FALSE),VLOOKUP($A340,EDC_update!$B$2:$B$450,1,FALSE)),VLOOKUP($C340,EDC_update!$L$2:$L$450,1,FALSE))</f>
        <v>#N/A</v>
      </c>
      <c r="K340" s="76" t="str">
        <f>IF($C340="-",IF($A340="-",IF(VLOOKUP($D340,'sin-list 180320_update'!$C$2:$S$835,3,FALSE)="",NA(),VLOOKUP($D340,'sin-list 180320_update'!$C$2:$S$835,3,FALSE)),IF(VLOOKUP($A340,'sin-list 180320_update'!$A$2:$S$835,5,FALSE)="",NA(),VLOOKUP($A340,'sin-list 180320_update'!$A$2:$S$835,5,FALSE))),IF(VLOOKUP($C340,'sin-list 180320_update'!$B$2:$S$835,4,FALSE)="",NA(),VLOOKUP($C340,'sin-list 180320_update'!$B$2:$S$835,4,FALSE)))</f>
        <v>Classified CMR according to Annex VI of Regulation 1272/2008</v>
      </c>
      <c r="L340" s="76" t="str">
        <f>IF($C340="-",IF($A340="-",VLOOKUP($D340,'sin-list 180320_update'!$C$2:$S$835,6,FALSE),VLOOKUP($A340,'sin-list 180320_update'!$A$2:$S$835,8,FALSE)),VLOOKUP($C340,'sin-list 180320_update'!$B$2:$S$835,7,FALSE))</f>
        <v>Carc. 1B
Repr. 1B
Skin Sens. 1
Aquatic Chronic 3</v>
      </c>
      <c r="M340" s="76" t="str">
        <f>IF($C340="-",IF($A340="-",IF(VLOOKUP($D340,'sin-list 180320_update'!$C$2:$S$835,8,FALSE)="",NA(),VLOOKUP($D340,'sin-list 180320_update'!$C$2:$S$835,8,FALSE)),IF(VLOOKUP($A340,'sin-list 180320_update'!$A$2:$S$835,10,FALSE)="",NA(),VLOOKUP($A340,'sin-list 180320_update'!$A$2:$S$835,10,FALSE))),IF(VLOOKUP($C340,'sin-list 180320_update'!$B$2:$S$835,9,FALSE)="",NA(),VLOOKUP($C340,'sin-list 180320_update'!$B$2:$S$835,9,FALSE)))</f>
        <v>H350
H360D ***
H317
H412</v>
      </c>
      <c r="N340" s="76" t="e">
        <f>IF($C340="-",IF($A340="-",IF(VLOOKUP($D340,'REACH Bilaga XVII_update'!$A$5:$E$131,4,FALSE)="",NA(),VLOOKUP($D340,'REACH Bilaga XVII_update'!$A$5:$E$131,4,FALSE)),IF(VLOOKUP($A340,'REACH Bilaga XVII_update'!$C$5:$D$131,2,FALSE)="",NA(),VLOOKUP($A340,'REACH Bilaga XVII_update'!$C$5:$D$131,2,FALSE))),IF(VLOOKUP($C340,'REACH Bilaga XVII_update'!$B$5:$D$131,3,FALSE)="",NA(),VLOOKUP($C340,'REACH Bilaga XVII_update'!$B$5:$D$131,3,FALSE)))</f>
        <v>#N/A</v>
      </c>
      <c r="O340" s="76" t="e">
        <f>IF($C340="-",IF($A340="-",IF(VLOOKUP($D340,' REACH Bilaga 59_update'!$A$5:$E$210,5,FALSE)="",NA(),VLOOKUP($D340,' REACH Bilaga 59_update'!$A$5:$E$210,5,FALSE)),IF(VLOOKUP($A340,' REACH Bilaga 59_update'!$D$5:$E$210,2,FALSE)="",NA(),VLOOKUP($A340,' REACH Bilaga 59_update'!$D$5:$E$210,2,FALSE))),IF(VLOOKUP($C340,' REACH Bilaga 59_update'!$C$5:$E$210,3,FALSE)="",NA(),VLOOKUP($C340,' REACH Bilaga 59_update'!$C$5:$E$210,3,FALSE)))</f>
        <v>#N/A</v>
      </c>
      <c r="P340" s="76" t="e">
        <f>IF(C340="-",IF(A340="-",IFERROR(VLOOKUP($D340,' REACH Bilaga 59_update'!$A$5:$F$210,MATCH(Sammanfattning!P$1,' REACH Bilaga 59_update'!$A$4:$F$4,0),FALSE),VLOOKUP($D340,'REACH Bilaga XIV_update'!$A$4:$H$110,MATCH(Sammanfattning!P$1,'REACH Bilaga XIV_update'!$A$4:$H$4,0),FALSE)),IFERROR(VLOOKUP($A340,' REACH Bilaga 59_update'!$D$5:$F$210,MATCH(Sammanfattning!P$1,' REACH Bilaga 59_update'!$D$4:$F$4,0),FALSE),VLOOKUP($A340,'REACH Bilaga XIV_update'!$D$4:$H$110,MATCH(Sammanfattning!P$1,'REACH Bilaga XIV_update'!$D$4:$H$4,0),FALSE))),IFERROR(VLOOKUP($C340,' REACH Bilaga 59_update'!$C$5:$F$210,MATCH(Sammanfattning!P$1,' REACH Bilaga 59_update'!$C$4:$F$4,0),FALSE),VLOOKUP($C340,'REACH Bilaga XIV_update'!$C$4:$H$110,MATCH(Sammanfattning!P$1,'REACH Bilaga XIV_update'!$C$4:$H$4,0),FALSE)))</f>
        <v>#N/A</v>
      </c>
      <c r="Q340" s="76" t="e">
        <f>IF($C340="-",IF($A340="-",IF(VLOOKUP($D340,'REACH Bilaga XIV_update'!$A$5:$I$110,9,FALSE)="",NA(),VLOOKUP($D340,'REACH Bilaga XIV_update'!$A$5:$I$110,9,FALSE)),IF(VLOOKUP($A340,'REACH Bilaga XIV_update'!$D$5:$I$110,6,FALSE)="",NA(),VLOOKUP($A340,'REACH Bilaga XIV_update'!$D$5:$I$110,6,FALSE))),IF(VLOOKUP($C340,'REACH Bilaga XIV_update'!$C$5:$I$110,7,FALSE)="",NA(),VLOOKUP($C340,'REACH Bilaga XIV_update'!$C$5:$I$110,7,FALSE)))</f>
        <v>#N/A</v>
      </c>
      <c r="R340" s="76" t="e">
        <f>IF($C340="-",IF($A340="-",IF(VLOOKUP($D340,CoRAP_update!$A$5:$O$376,15,FALSE)="",NA(),VLOOKUP($D340,CoRAP_update!$A$5:$O$376,15,FALSE)),IF(VLOOKUP($A340,CoRAP_update!$D$5:$O$376,12,FALSE)="",NA(),VLOOKUP($A340,CoRAP_update!$D$5:$O$376,12,FALSE))),IF(VLOOKUP($C340,CoRAP_update!$C$5:$O$376,13,FALSE)="",NA(),VLOOKUP($C340,CoRAP_update!$C$5:$O$376,13,FALSE)))</f>
        <v>#N/A</v>
      </c>
      <c r="S340" s="144" t="e">
        <f>IF($C340="-",IF($A340="-",VLOOKUP($D340,CoRAP_update!$A$5:$J$376,MATCH(Sammanfattning!S$1,CoRAP_update!$A$4:$J$4,0),FALSE),VLOOKUP($A340,CoRAP_update!$D$5:$J$376,MATCH(Sammanfattning!S$1,CoRAP_update!$D$4:$J$4,0),FALSE)),VLOOKUP($C340,CoRAP_update!$C$5:$J$376,MATCH(Sammanfattning!S$1,CoRAP_update!$C$4:$J$4,0),FALSE))</f>
        <v>#N/A</v>
      </c>
      <c r="T340" s="76" t="e">
        <f>IF($A340="-",VLOOKUP($D340,EDC_update!$C$2:$F$450,4,FALSE),VLOOKUP($A340,EDC_update!$B$2:$F$450,5,FALSE))</f>
        <v>#N/A</v>
      </c>
      <c r="V340" s="78">
        <f>IF(IFERROR(SEARCH("PBT",P340),99)=99,IF(IFERROR(SEARCH("suspected PBT",S340),99)=99,IF(IFERROR(SEARCH("concluded to be PBT",K340),99)=99,IF(IFERROR(SEARCH("PBT",S340),99)=99,IF(IFERROR(SEARCH("PBT cand",L340),99)=99,IF(IFERROR(SEARCH("PBT",L340),99)=99,IF(IFERROR(SEARCH("persistent, bioackumulative and toxic properties",K340),99)=99,0,Scoring!$E$3),Scoring!$E$3),Scoring!$E$7),Scoring!$E$3),Scoring!$E$5),Scoring!$E$6),Scoring!$E$3)</f>
        <v>0</v>
      </c>
      <c r="W340" s="78">
        <f>IF(IFERROR(SEARCH("vPvB",P340),99)=99,IF(IFERROR(SEARCH("suspected pbt/vPvB",S340),99)=99,IF(IFERROR(SEARCH("vPvB",S340),99)=99,IF(IFERROR(SEARCH("concluded to be a vPvB",S340),99)=99,IF(IFERROR(SEARCH("identified as vPvB",K340),99)=99,IF(IFERROR(SEARCH("concluded to be a vPvB",K340),99)=99,IF(IFERROR(SEARCH("concluded to be both pbt and vPvB",S340),99)=99,IF(IFERROR(SEARCH("concluded to be both pbt and vPvB",K340),99)=99,0,Scoring!$E$5),Scoring!$E$5),Scoring!$E$5),Scoring!$E$5),Scoring!$E$5),Scoring!$E$4),Scoring!$E$6),Scoring!$E$4)</f>
        <v>0</v>
      </c>
      <c r="X340" s="78">
        <f>IF(IFERROR(SEARCH("H410",N340),99)=99,IF(IFERROR(SEARCH("H410",O340),99)=99,IF(IFERROR(SEARCH("H410",Q340),99)=99,IF(IFERROR(SEARCH("H410",M340),99)=99,IF(IFERROR(SEARCH("H410",R340),99)=99,IF(IFERROR(SEARCH("H411",N340),99)=99,IF(IFERROR(SEARCH("H411",O340),99)=99,IF(IFERROR(SEARCH("H411",Q340),99)=99,IF(IFERROR(SEARCH("H411",M340),99)=99,IF(IFERROR(SEARCH("H411",R340),99)=99,IF(IFERROR(SEARCH("H413",N340),99)=99,IF(IFERROR(SEARCH("H413",O340),99)=99,IF(IFERROR(SEARCH("H413",Q340),99)=99,IF(IFERROR(SEARCH("H413",M340),99)=99,IF(IFERROR(SEARCH("H413",R340),99)=99,IF(IFERROR(SEARCH("H412",N340),99)=99,IF(IFERROR(SEARCH("H412",O340),99)=99,IF(IFERROR(SEARCH("H412",Q340),99)=99,IF(IFERROR(SEARCH("H412",M340),99)=99,IF(IFERROR(SEARCH("H412",R340),99)=99,0,Scoring!$E$2),Scoring!$E$2),Scoring!$E$2),Scoring!$E$2),Scoring!$E$2),Scoring!$E$2),Scoring!$E$2),Scoring!$E$2),Scoring!$E$2),Scoring!$E$2),Scoring!$E$2),Scoring!$E$2),Scoring!$E$2),Scoring!$E$2),Scoring!$E$2),Scoring!$E$2),Scoring!$E$2),Scoring!$E$2),Scoring!$E$2),Scoring!$E$2)</f>
        <v>1</v>
      </c>
      <c r="Y340" s="78">
        <f>IF(IFERROR(SEARCH("CMR",K340),99)=99,IF(IFERROR(SEARCH("Suspected CMR",S340),99)=99,IF(IFERROR(SEARCH("CMR",S340),99)=99,0,Scoring!$E$8),Scoring!$E$9),Scoring!$E$8)</f>
        <v>3</v>
      </c>
      <c r="Z340" s="78">
        <f>IF(IFERROR(SEARCH("H350",N340),99)=99,IF(IFERROR(SEARCH("H350",O340),99)=99,IF(IFERROR(SEARCH("H350",Q340),99)=99,IF(IFERROR(SEARCH("H350",M340),99)=99,IF(IFERROR(SEARCH("H350",R340),99)=99,IF(IFERROR(SEARCH("H351",N340),99)=99,IF(IFERROR(SEARCH("H351",O340),99)=99,IF(IFERROR(SEARCH("H351",Q340),99)=99,IF(IFERROR(SEARCH("H351",M340),99)=99,IF(IFERROR(SEARCH("H351",R340),99)=99,IF(IFERROR(SEARCH("carcinogenic",P340),99)=99,IF(IFERROR(SEARCH("suspected carcinogenic",S340),99)=99,0,Scoring!$E$12),Scoring!$E$11),Scoring!$E$10),Scoring!$E$10),Scoring!$E$10),Scoring!$E$10),Scoring!$E$10),Scoring!$E$10),Scoring!$E$10),Scoring!$E$10),Scoring!$E$10),Scoring!$E$10)</f>
        <v>1</v>
      </c>
      <c r="AA340" s="78">
        <f>IF(IFERROR(SEARCH("H340",N340),99)=99,IF(IFERROR(SEARCH("H340",O340),99)=99,IF(IFERROR(SEARCH("H340",Q340),99)=99,IF(IFERROR(SEARCH("H340",M340),99)=99,IF(IFERROR(SEARCH("H340",R340),99)=99,IF(IFERROR(SEARCH("H341",N340),99)=99,IF(IFERROR(SEARCH("H341",O340),99)=99,IF(IFERROR(SEARCH("H341",Q340),99)=99,IF(IFERROR(SEARCH("H341",M340),99)=99,IF(IFERROR(SEARCH("H341",R340),99)=99,IF(IFERROR(SEARCH("mutagenic",P340),99)=99,IF(IFERROR(SEARCH("suspected mutagenic",S340),99)=99,0,Scoring!$E$15),Scoring!$E$14),Scoring!$E$13),Scoring!$E$13),Scoring!$E$13),Scoring!$E$13),Scoring!$E$13),Scoring!$E$13),Scoring!$E$13),Scoring!$E$13),Scoring!$E$13),Scoring!$E$13)</f>
        <v>0</v>
      </c>
      <c r="AB340" s="78">
        <f>IF(IFERROR(SEARCH("H360",N340),99)=99,IF(IFERROR(SEARCH("H360",O340),99)=99,IF(IFERROR(SEARCH("H360",Q340),99)=99,IF(IFERROR(SEARCH("H360",M340),99)=99,IF(IFERROR(SEARCH("H360",R340),99)=99,IF(IFERROR(SEARCH("H361",N340),99)=99,IF(IFERROR(SEARCH("H361",O340),99)=99,IF(IFERROR(SEARCH("H361",Q340),99)=99,IF(IFERROR(SEARCH("H361",M340),99)=99,IF(IFERROR(SEARCH("H361",R340),99)=99,IF(IFERROR(SEARCH("reproduction",P340),99)=99,IF(IFERROR(SEARCH("suspected reprotoxic",S340),99)=99,IF(IFERROR(SEARCH("reprotoxic",S340),99)=99,IF(IFERROR(SEARCH("reprotoxic",K340),99)=99,0,Scoring!$E$18),Scoring!$E$18),Scoring!$E$19),Scoring!$E$17),Scoring!$E$16),Scoring!$E$16),Scoring!$E$16),Scoring!$E$16),Scoring!$E$16),Scoring!$E$16),Scoring!$E$16),Scoring!$E$16),Scoring!$E$16),Scoring!$E$16)</f>
        <v>1</v>
      </c>
      <c r="AC340" s="78">
        <f>IF(IFERROR(SEARCH("57f",L340),99)=99,IF(IFERROR(SEARCH("57(f)",P340),99)=99,0,Scoring!$E$20),Scoring!$E$20)</f>
        <v>0</v>
      </c>
      <c r="AD340" s="78">
        <f>IF(IFERROR(SEARCH("CAT1",T340),99)=99,IF(IFERROR(SEARCH("CAT2",T340),99)=99,IF(IFERROR(SEARCH("CAT3",T340),99)=99,IF(IFERROR(SEARCH("concluded to be endocrine",K340),99)=99,IF(IFERROR(SEARCH("categorised as endocrine",K340),99)=99,IF(IFERROR(SEARCH("endocrine disrupting",P340),99)=99,IF(IFERROR(SEARCH("endocrine disrupting",K340),99)=99,IF(IFERROR(SEARCH("suspected endocrine",S340),99)=99,IF(IFERROR(SEARCH("potential endocrine",S340),99)=99,0,Scoring!$E$25),Scoring!$E$25),Scoring!$E$24),Scoring!$E$24),Scoring!$E$24),Scoring!$E$24),Scoring!$E$23),Scoring!$E$22),Scoring!$E$21)</f>
        <v>0</v>
      </c>
      <c r="AE340" s="78">
        <f>IF(IFERROR(SEARCH("suspected sensitiser",S340),99)=99,IF(IFERROR(SEARCH("sensitiser",S340),99)=99,IF(IFERROR(SEARCH("other hazard based concern",S340),99)=99,0,Scoring!$E$28),Scoring!$E$26),Scoring!$E$27)</f>
        <v>0</v>
      </c>
      <c r="AF340" s="78">
        <f>IF(IFERROR(M340,1)=1,IF(IFERROR(N340,1)=1,IF(IFERROR(O340,1)=1,IF(IFERROR(Q340,1)=1,IF(IFERROR(R340,1)=1,IF(IFERROR(T340,1)=1,IF(IFERROR(K340,1)=1,IF(IFERROR(P340,1)=1,IF(IFERROR(S340,1)=1,Scoring!$E$29,0),0),0),0),0),0),0),0),0)</f>
        <v>0</v>
      </c>
      <c r="AG340" s="78">
        <f t="shared" si="34"/>
        <v>4</v>
      </c>
      <c r="AI340" s="93"/>
      <c r="AJ340" s="94"/>
      <c r="AK340" s="76"/>
      <c r="AL340" s="75"/>
      <c r="AN340" s="79"/>
      <c r="AO340" s="79"/>
      <c r="AP340" s="79"/>
      <c r="AQ340" s="79"/>
      <c r="AR340" s="79"/>
      <c r="AS340" s="78"/>
      <c r="AU340" s="79">
        <f>IF(IFERROR(F340,99)=99,IF(IFERROR(G340,99)=99,IF(IFERROR(H340,99)=99,IF(IFERROR(I340,99)=99,IF(IFERROR(E340,99)=99,IF(IFERROR(J340,99)=99,0,Scoring!$B$7),Scoring!$B$3),Scoring!$B$2),Scoring!$B$6),Scoring!$B$5),Scoring!$B$4)</f>
        <v>0.3</v>
      </c>
      <c r="AV340" s="78">
        <f t="shared" si="35"/>
        <v>1.2</v>
      </c>
      <c r="AW340" s="78"/>
      <c r="AX340" s="66"/>
      <c r="AY340" s="78"/>
      <c r="AZ340" s="76"/>
      <c r="BA340" s="76"/>
      <c r="BB340" s="76"/>
    </row>
    <row r="341" spans="1:54" x14ac:dyDescent="0.25">
      <c r="A341" s="77" t="s">
        <v>7685</v>
      </c>
      <c r="B341" s="76" t="str">
        <f t="shared" si="36"/>
        <v>425-150-8</v>
      </c>
      <c r="C341" s="77" t="s">
        <v>2729</v>
      </c>
      <c r="D341" s="77" t="s">
        <v>2730</v>
      </c>
      <c r="E341" s="76" t="str">
        <f>IF(C341="-",IF(A341="-",VLOOKUP(D341,'sin-list 180320_update'!$C$2:$C$835,1,FALSE),VLOOKUP(A341,'sin-list 180320_update'!$A$2:$A$835,1,FALSE)),VLOOKUP(C341,'sin-list 180320_update'!$B$2:$B$835,1,FALSE))</f>
        <v>425-150-8</v>
      </c>
      <c r="F341" s="76" t="e">
        <f>IF($C341="-",IF($A341="-",VLOOKUP($D341,'REACH Bilaga XVII_update'!$A$5:$A$131,1,FALSE),VLOOKUP($A341,'REACH Bilaga XVII_update'!$C$5:$C$131,1,FALSE)),VLOOKUP($C341,'REACH Bilaga XVII_update'!$B$5:$B$131,1,FALSE))</f>
        <v>#N/A</v>
      </c>
      <c r="G341" s="76" t="e">
        <f>IF($C341="-",IF($A341="-",VLOOKUP($D341,' REACH Bilaga 59_update'!$A$5:$A$210,1,FALSE),VLOOKUP($A341,' REACH Bilaga 59_update'!$D$5:$D$210,1,FALSE)),VLOOKUP($C341,' REACH Bilaga 59_update'!$C$5:$C$210,1,FALSE))</f>
        <v>#N/A</v>
      </c>
      <c r="H341" s="76" t="e">
        <f>IF($C341="-",IF($A341="-",VLOOKUP($D341,'REACH Bilaga XIV_update'!$A$5:$A$110,1,FALSE),VLOOKUP($A341,'REACH Bilaga XIV_update'!$D$5:$D$110,1,FALSE)),VLOOKUP($C341,'REACH Bilaga XIV_update'!$C$5:$C$110,1,FALSE))</f>
        <v>#N/A</v>
      </c>
      <c r="I341" s="76" t="e">
        <f>IF($C341="-",IF($A341="-",VLOOKUP($D341,CoRAP_update!$A$5:$A$376,1,FALSE),VLOOKUP($A341,CoRAP_update!$D$5:$D$376,1,FALSE)),VLOOKUP($C341,CoRAP_update!$C$5:$C$376,1,FALSE))</f>
        <v>#N/A</v>
      </c>
      <c r="J341" s="76" t="e">
        <f>IF($C341="-",IF($A341="-",VLOOKUP($D341,EDC_update!$C$2:$C$450,1,FALSE),VLOOKUP($A341,EDC_update!$B$2:$B$450,1,FALSE)),VLOOKUP($C341,EDC_update!$L$2:$L$450,1,FALSE))</f>
        <v>#N/A</v>
      </c>
      <c r="K341" s="76" t="str">
        <f>IF($C341="-",IF($A341="-",IF(VLOOKUP($D341,'sin-list 180320_update'!$C$2:$S$835,3,FALSE)="",NA(),VLOOKUP($D341,'sin-list 180320_update'!$C$2:$S$835,3,FALSE)),IF(VLOOKUP($A341,'sin-list 180320_update'!$A$2:$S$835,5,FALSE)="",NA(),VLOOKUP($A341,'sin-list 180320_update'!$A$2:$S$835,5,FALSE))),IF(VLOOKUP($C341,'sin-list 180320_update'!$B$2:$S$835,4,FALSE)="",NA(),VLOOKUP($C341,'sin-list 180320_update'!$B$2:$S$835,4,FALSE)))</f>
        <v>Classified CMR according to Annex VI of Regulation 1272/2008</v>
      </c>
      <c r="L341" s="76" t="str">
        <f>IF($C341="-",IF($A341="-",VLOOKUP($D341,'sin-list 180320_update'!$C$2:$S$835,6,FALSE),VLOOKUP($A341,'sin-list 180320_update'!$A$2:$S$835,8,FALSE)),VLOOKUP($C341,'sin-list 180320_update'!$B$2:$S$835,7,FALSE))</f>
        <v>Repr. 1B
Acute Tox. 4 *
Skin Sens. 1
Aquatic Chronic 3</v>
      </c>
      <c r="M341" s="76" t="str">
        <f>IF($C341="-",IF($A341="-",IF(VLOOKUP($D341,'sin-list 180320_update'!$C$2:$S$835,8,FALSE)="",NA(),VLOOKUP($D341,'sin-list 180320_update'!$C$2:$S$835,8,FALSE)),IF(VLOOKUP($A341,'sin-list 180320_update'!$A$2:$S$835,10,FALSE)="",NA(),VLOOKUP($A341,'sin-list 180320_update'!$A$2:$S$835,10,FALSE))),IF(VLOOKUP($C341,'sin-list 180320_update'!$B$2:$S$835,9,FALSE)="",NA(),VLOOKUP($C341,'sin-list 180320_update'!$B$2:$S$835,9,FALSE)))</f>
        <v>H360F***
H302
H317
H412</v>
      </c>
      <c r="N341" s="76" t="e">
        <f>IF($C341="-",IF($A341="-",IF(VLOOKUP($D341,'REACH Bilaga XVII_update'!$A$5:$E$131,4,FALSE)="",NA(),VLOOKUP($D341,'REACH Bilaga XVII_update'!$A$5:$E$131,4,FALSE)),IF(VLOOKUP($A341,'REACH Bilaga XVII_update'!$C$5:$D$131,2,FALSE)="",NA(),VLOOKUP($A341,'REACH Bilaga XVII_update'!$C$5:$D$131,2,FALSE))),IF(VLOOKUP($C341,'REACH Bilaga XVII_update'!$B$5:$D$131,3,FALSE)="",NA(),VLOOKUP($C341,'REACH Bilaga XVII_update'!$B$5:$D$131,3,FALSE)))</f>
        <v>#N/A</v>
      </c>
      <c r="O341" s="76" t="e">
        <f>IF($C341="-",IF($A341="-",IF(VLOOKUP($D341,' REACH Bilaga 59_update'!$A$5:$E$210,5,FALSE)="",NA(),VLOOKUP($D341,' REACH Bilaga 59_update'!$A$5:$E$210,5,FALSE)),IF(VLOOKUP($A341,' REACH Bilaga 59_update'!$D$5:$E$210,2,FALSE)="",NA(),VLOOKUP($A341,' REACH Bilaga 59_update'!$D$5:$E$210,2,FALSE))),IF(VLOOKUP($C341,' REACH Bilaga 59_update'!$C$5:$E$210,3,FALSE)="",NA(),VLOOKUP($C341,' REACH Bilaga 59_update'!$C$5:$E$210,3,FALSE)))</f>
        <v>#N/A</v>
      </c>
      <c r="P341" s="76" t="e">
        <f>IF(C341="-",IF(A341="-",IFERROR(VLOOKUP($D341,' REACH Bilaga 59_update'!$A$5:$F$210,MATCH(Sammanfattning!P$1,' REACH Bilaga 59_update'!$A$4:$F$4,0),FALSE),VLOOKUP($D341,'REACH Bilaga XIV_update'!$A$4:$H$110,MATCH(Sammanfattning!P$1,'REACH Bilaga XIV_update'!$A$4:$H$4,0),FALSE)),IFERROR(VLOOKUP($A341,' REACH Bilaga 59_update'!$D$5:$F$210,MATCH(Sammanfattning!P$1,' REACH Bilaga 59_update'!$D$4:$F$4,0),FALSE),VLOOKUP($A341,'REACH Bilaga XIV_update'!$D$4:$H$110,MATCH(Sammanfattning!P$1,'REACH Bilaga XIV_update'!$D$4:$H$4,0),FALSE))),IFERROR(VLOOKUP($C341,' REACH Bilaga 59_update'!$C$5:$F$210,MATCH(Sammanfattning!P$1,' REACH Bilaga 59_update'!$C$4:$F$4,0),FALSE),VLOOKUP($C341,'REACH Bilaga XIV_update'!$C$4:$H$110,MATCH(Sammanfattning!P$1,'REACH Bilaga XIV_update'!$C$4:$H$4,0),FALSE)))</f>
        <v>#N/A</v>
      </c>
      <c r="Q341" s="76" t="e">
        <f>IF($C341="-",IF($A341="-",IF(VLOOKUP($D341,'REACH Bilaga XIV_update'!$A$5:$I$110,9,FALSE)="",NA(),VLOOKUP($D341,'REACH Bilaga XIV_update'!$A$5:$I$110,9,FALSE)),IF(VLOOKUP($A341,'REACH Bilaga XIV_update'!$D$5:$I$110,6,FALSE)="",NA(),VLOOKUP($A341,'REACH Bilaga XIV_update'!$D$5:$I$110,6,FALSE))),IF(VLOOKUP($C341,'REACH Bilaga XIV_update'!$C$5:$I$110,7,FALSE)="",NA(),VLOOKUP($C341,'REACH Bilaga XIV_update'!$C$5:$I$110,7,FALSE)))</f>
        <v>#N/A</v>
      </c>
      <c r="R341" s="76" t="e">
        <f>IF($C341="-",IF($A341="-",IF(VLOOKUP($D341,CoRAP_update!$A$5:$O$376,15,FALSE)="",NA(),VLOOKUP($D341,CoRAP_update!$A$5:$O$376,15,FALSE)),IF(VLOOKUP($A341,CoRAP_update!$D$5:$O$376,12,FALSE)="",NA(),VLOOKUP($A341,CoRAP_update!$D$5:$O$376,12,FALSE))),IF(VLOOKUP($C341,CoRAP_update!$C$5:$O$376,13,FALSE)="",NA(),VLOOKUP($C341,CoRAP_update!$C$5:$O$376,13,FALSE)))</f>
        <v>#N/A</v>
      </c>
      <c r="S341" s="144" t="e">
        <f>IF($C341="-",IF($A341="-",VLOOKUP($D341,CoRAP_update!$A$5:$J$376,MATCH(Sammanfattning!S$1,CoRAP_update!$A$4:$J$4,0),FALSE),VLOOKUP($A341,CoRAP_update!$D$5:$J$376,MATCH(Sammanfattning!S$1,CoRAP_update!$D$4:$J$4,0),FALSE)),VLOOKUP($C341,CoRAP_update!$C$5:$J$376,MATCH(Sammanfattning!S$1,CoRAP_update!$C$4:$J$4,0),FALSE))</f>
        <v>#N/A</v>
      </c>
      <c r="T341" s="76" t="e">
        <f>IF($A341="-",VLOOKUP($D341,EDC_update!$C$2:$F$450,4,FALSE),VLOOKUP($A341,EDC_update!$B$2:$F$450,5,FALSE))</f>
        <v>#N/A</v>
      </c>
      <c r="V341" s="78">
        <f>IF(IFERROR(SEARCH("PBT",P341),99)=99,IF(IFERROR(SEARCH("suspected PBT",S341),99)=99,IF(IFERROR(SEARCH("concluded to be PBT",K341),99)=99,IF(IFERROR(SEARCH("PBT",S341),99)=99,IF(IFERROR(SEARCH("PBT cand",L341),99)=99,IF(IFERROR(SEARCH("PBT",L341),99)=99,IF(IFERROR(SEARCH("persistent, bioackumulative and toxic properties",K341),99)=99,0,Scoring!$E$3),Scoring!$E$3),Scoring!$E$7),Scoring!$E$3),Scoring!$E$5),Scoring!$E$6),Scoring!$E$3)</f>
        <v>0</v>
      </c>
      <c r="W341" s="78">
        <f>IF(IFERROR(SEARCH("vPvB",P341),99)=99,IF(IFERROR(SEARCH("suspected pbt/vPvB",S341),99)=99,IF(IFERROR(SEARCH("vPvB",S341),99)=99,IF(IFERROR(SEARCH("concluded to be a vPvB",S341),99)=99,IF(IFERROR(SEARCH("identified as vPvB",K341),99)=99,IF(IFERROR(SEARCH("concluded to be a vPvB",K341),99)=99,IF(IFERROR(SEARCH("concluded to be both pbt and vPvB",S341),99)=99,IF(IFERROR(SEARCH("concluded to be both pbt and vPvB",K341),99)=99,0,Scoring!$E$5),Scoring!$E$5),Scoring!$E$5),Scoring!$E$5),Scoring!$E$5),Scoring!$E$4),Scoring!$E$6),Scoring!$E$4)</f>
        <v>0</v>
      </c>
      <c r="X341" s="78">
        <f>IF(IFERROR(SEARCH("H410",N341),99)=99,IF(IFERROR(SEARCH("H410",O341),99)=99,IF(IFERROR(SEARCH("H410",Q341),99)=99,IF(IFERROR(SEARCH("H410",M341),99)=99,IF(IFERROR(SEARCH("H410",R341),99)=99,IF(IFERROR(SEARCH("H411",N341),99)=99,IF(IFERROR(SEARCH("H411",O341),99)=99,IF(IFERROR(SEARCH("H411",Q341),99)=99,IF(IFERROR(SEARCH("H411",M341),99)=99,IF(IFERROR(SEARCH("H411",R341),99)=99,IF(IFERROR(SEARCH("H413",N341),99)=99,IF(IFERROR(SEARCH("H413",O341),99)=99,IF(IFERROR(SEARCH("H413",Q341),99)=99,IF(IFERROR(SEARCH("H413",M341),99)=99,IF(IFERROR(SEARCH("H413",R341),99)=99,IF(IFERROR(SEARCH("H412",N341),99)=99,IF(IFERROR(SEARCH("H412",O341),99)=99,IF(IFERROR(SEARCH("H412",Q341),99)=99,IF(IFERROR(SEARCH("H412",M341),99)=99,IF(IFERROR(SEARCH("H412",R341),99)=99,0,Scoring!$E$2),Scoring!$E$2),Scoring!$E$2),Scoring!$E$2),Scoring!$E$2),Scoring!$E$2),Scoring!$E$2),Scoring!$E$2),Scoring!$E$2),Scoring!$E$2),Scoring!$E$2),Scoring!$E$2),Scoring!$E$2),Scoring!$E$2),Scoring!$E$2),Scoring!$E$2),Scoring!$E$2),Scoring!$E$2),Scoring!$E$2),Scoring!$E$2)</f>
        <v>1</v>
      </c>
      <c r="Y341" s="78">
        <f>IF(IFERROR(SEARCH("CMR",K341),99)=99,IF(IFERROR(SEARCH("Suspected CMR",S341),99)=99,IF(IFERROR(SEARCH("CMR",S341),99)=99,0,Scoring!$E$8),Scoring!$E$9),Scoring!$E$8)</f>
        <v>3</v>
      </c>
      <c r="Z341" s="78">
        <f>IF(IFERROR(SEARCH("H350",N341),99)=99,IF(IFERROR(SEARCH("H350",O341),99)=99,IF(IFERROR(SEARCH("H350",Q341),99)=99,IF(IFERROR(SEARCH("H350",M341),99)=99,IF(IFERROR(SEARCH("H350",R341),99)=99,IF(IFERROR(SEARCH("H351",N341),99)=99,IF(IFERROR(SEARCH("H351",O341),99)=99,IF(IFERROR(SEARCH("H351",Q341),99)=99,IF(IFERROR(SEARCH("H351",M341),99)=99,IF(IFERROR(SEARCH("H351",R341),99)=99,IF(IFERROR(SEARCH("carcinogenic",P341),99)=99,IF(IFERROR(SEARCH("suspected carcinogenic",S341),99)=99,0,Scoring!$E$12),Scoring!$E$11),Scoring!$E$10),Scoring!$E$10),Scoring!$E$10),Scoring!$E$10),Scoring!$E$10),Scoring!$E$10),Scoring!$E$10),Scoring!$E$10),Scoring!$E$10),Scoring!$E$10)</f>
        <v>0</v>
      </c>
      <c r="AA341" s="78">
        <f>IF(IFERROR(SEARCH("H340",N341),99)=99,IF(IFERROR(SEARCH("H340",O341),99)=99,IF(IFERROR(SEARCH("H340",Q341),99)=99,IF(IFERROR(SEARCH("H340",M341),99)=99,IF(IFERROR(SEARCH("H340",R341),99)=99,IF(IFERROR(SEARCH("H341",N341),99)=99,IF(IFERROR(SEARCH("H341",O341),99)=99,IF(IFERROR(SEARCH("H341",Q341),99)=99,IF(IFERROR(SEARCH("H341",M341),99)=99,IF(IFERROR(SEARCH("H341",R341),99)=99,IF(IFERROR(SEARCH("mutagenic",P341),99)=99,IF(IFERROR(SEARCH("suspected mutagenic",S341),99)=99,0,Scoring!$E$15),Scoring!$E$14),Scoring!$E$13),Scoring!$E$13),Scoring!$E$13),Scoring!$E$13),Scoring!$E$13),Scoring!$E$13),Scoring!$E$13),Scoring!$E$13),Scoring!$E$13),Scoring!$E$13)</f>
        <v>0</v>
      </c>
      <c r="AB341" s="78">
        <f>IF(IFERROR(SEARCH("H360",N341),99)=99,IF(IFERROR(SEARCH("H360",O341),99)=99,IF(IFERROR(SEARCH("H360",Q341),99)=99,IF(IFERROR(SEARCH("H360",M341),99)=99,IF(IFERROR(SEARCH("H360",R341),99)=99,IF(IFERROR(SEARCH("H361",N341),99)=99,IF(IFERROR(SEARCH("H361",O341),99)=99,IF(IFERROR(SEARCH("H361",Q341),99)=99,IF(IFERROR(SEARCH("H361",M341),99)=99,IF(IFERROR(SEARCH("H361",R341),99)=99,IF(IFERROR(SEARCH("reproduction",P341),99)=99,IF(IFERROR(SEARCH("suspected reprotoxic",S341),99)=99,IF(IFERROR(SEARCH("reprotoxic",S341),99)=99,IF(IFERROR(SEARCH("reprotoxic",K341),99)=99,0,Scoring!$E$18),Scoring!$E$18),Scoring!$E$19),Scoring!$E$17),Scoring!$E$16),Scoring!$E$16),Scoring!$E$16),Scoring!$E$16),Scoring!$E$16),Scoring!$E$16),Scoring!$E$16),Scoring!$E$16),Scoring!$E$16),Scoring!$E$16)</f>
        <v>1</v>
      </c>
      <c r="AC341" s="78">
        <f>IF(IFERROR(SEARCH("57f",L341),99)=99,IF(IFERROR(SEARCH("57(f)",P341),99)=99,0,Scoring!$E$20),Scoring!$E$20)</f>
        <v>0</v>
      </c>
      <c r="AD341" s="78">
        <f>IF(IFERROR(SEARCH("CAT1",T341),99)=99,IF(IFERROR(SEARCH("CAT2",T341),99)=99,IF(IFERROR(SEARCH("CAT3",T341),99)=99,IF(IFERROR(SEARCH("concluded to be endocrine",K341),99)=99,IF(IFERROR(SEARCH("categorised as endocrine",K341),99)=99,IF(IFERROR(SEARCH("endocrine disrupting",P341),99)=99,IF(IFERROR(SEARCH("endocrine disrupting",K341),99)=99,IF(IFERROR(SEARCH("suspected endocrine",S341),99)=99,IF(IFERROR(SEARCH("potential endocrine",S341),99)=99,0,Scoring!$E$25),Scoring!$E$25),Scoring!$E$24),Scoring!$E$24),Scoring!$E$24),Scoring!$E$24),Scoring!$E$23),Scoring!$E$22),Scoring!$E$21)</f>
        <v>0</v>
      </c>
      <c r="AE341" s="78">
        <f>IF(IFERROR(SEARCH("suspected sensitiser",S341),99)=99,IF(IFERROR(SEARCH("sensitiser",S341),99)=99,IF(IFERROR(SEARCH("other hazard based concern",S341),99)=99,0,Scoring!$E$28),Scoring!$E$26),Scoring!$E$27)</f>
        <v>0</v>
      </c>
      <c r="AF341" s="78">
        <f>IF(IFERROR(M341,1)=1,IF(IFERROR(N341,1)=1,IF(IFERROR(O341,1)=1,IF(IFERROR(Q341,1)=1,IF(IFERROR(R341,1)=1,IF(IFERROR(T341,1)=1,IF(IFERROR(K341,1)=1,IF(IFERROR(P341,1)=1,IF(IFERROR(S341,1)=1,Scoring!$E$29,0),0),0),0),0),0),0),0),0)</f>
        <v>0</v>
      </c>
      <c r="AG341" s="78">
        <f t="shared" si="34"/>
        <v>4</v>
      </c>
      <c r="AI341" s="93"/>
      <c r="AJ341" s="94"/>
      <c r="AK341" s="76"/>
      <c r="AL341" s="75"/>
      <c r="AN341" s="79"/>
      <c r="AO341" s="79"/>
      <c r="AP341" s="79"/>
      <c r="AQ341" s="79"/>
      <c r="AR341" s="79"/>
      <c r="AS341" s="78"/>
      <c r="AU341" s="79">
        <f>IF(IFERROR(F341,99)=99,IF(IFERROR(G341,99)=99,IF(IFERROR(H341,99)=99,IF(IFERROR(I341,99)=99,IF(IFERROR(E341,99)=99,IF(IFERROR(J341,99)=99,0,Scoring!$B$7),Scoring!$B$3),Scoring!$B$2),Scoring!$B$6),Scoring!$B$5),Scoring!$B$4)</f>
        <v>0.3</v>
      </c>
      <c r="AV341" s="78">
        <f t="shared" si="35"/>
        <v>1.2</v>
      </c>
      <c r="AW341" s="78"/>
      <c r="AX341" s="66"/>
      <c r="AY341" s="78"/>
      <c r="AZ341" s="76"/>
      <c r="BA341" s="76"/>
      <c r="BB341" s="76"/>
    </row>
    <row r="342" spans="1:54" x14ac:dyDescent="0.25">
      <c r="A342" s="77" t="s">
        <v>7697</v>
      </c>
      <c r="B342" s="76" t="str">
        <f t="shared" si="36"/>
        <v>427-050-1</v>
      </c>
      <c r="C342" s="77" t="s">
        <v>2869</v>
      </c>
      <c r="D342" s="77" t="s">
        <v>2870</v>
      </c>
      <c r="E342" s="76" t="str">
        <f>IF(C342="-",IF(A342="-",VLOOKUP(D342,'sin-list 180320_update'!$C$2:$C$835,1,FALSE),VLOOKUP(A342,'sin-list 180320_update'!$A$2:$A$835,1,FALSE)),VLOOKUP(C342,'sin-list 180320_update'!$B$2:$B$835,1,FALSE))</f>
        <v>427-050-1</v>
      </c>
      <c r="F342" s="76" t="e">
        <f>IF($C342="-",IF($A342="-",VLOOKUP($D342,'REACH Bilaga XVII_update'!$A$5:$A$131,1,FALSE),VLOOKUP($A342,'REACH Bilaga XVII_update'!$C$5:$C$131,1,FALSE)),VLOOKUP($C342,'REACH Bilaga XVII_update'!$B$5:$B$131,1,FALSE))</f>
        <v>#N/A</v>
      </c>
      <c r="G342" s="76" t="e">
        <f>IF($C342="-",IF($A342="-",VLOOKUP($D342,' REACH Bilaga 59_update'!$A$5:$A$210,1,FALSE),VLOOKUP($A342,' REACH Bilaga 59_update'!$D$5:$D$210,1,FALSE)),VLOOKUP($C342,' REACH Bilaga 59_update'!$C$5:$C$210,1,FALSE))</f>
        <v>#N/A</v>
      </c>
      <c r="H342" s="76" t="e">
        <f>IF($C342="-",IF($A342="-",VLOOKUP($D342,'REACH Bilaga XIV_update'!$A$5:$A$110,1,FALSE),VLOOKUP($A342,'REACH Bilaga XIV_update'!$D$5:$D$110,1,FALSE)),VLOOKUP($C342,'REACH Bilaga XIV_update'!$C$5:$C$110,1,FALSE))</f>
        <v>#N/A</v>
      </c>
      <c r="I342" s="76" t="e">
        <f>IF($C342="-",IF($A342="-",VLOOKUP($D342,CoRAP_update!$A$5:$A$376,1,FALSE),VLOOKUP($A342,CoRAP_update!$D$5:$D$376,1,FALSE)),VLOOKUP($C342,CoRAP_update!$C$5:$C$376,1,FALSE))</f>
        <v>#N/A</v>
      </c>
      <c r="J342" s="76" t="e">
        <f>IF($C342="-",IF($A342="-",VLOOKUP($D342,EDC_update!$C$2:$C$450,1,FALSE),VLOOKUP($A342,EDC_update!$B$2:$B$450,1,FALSE)),VLOOKUP($C342,EDC_update!$L$2:$L$450,1,FALSE))</f>
        <v>#N/A</v>
      </c>
      <c r="K342" s="76" t="str">
        <f>IF($C342="-",IF($A342="-",IF(VLOOKUP($D342,'sin-list 180320_update'!$C$2:$S$835,3,FALSE)="",NA(),VLOOKUP($D342,'sin-list 180320_update'!$C$2:$S$835,3,FALSE)),IF(VLOOKUP($A342,'sin-list 180320_update'!$A$2:$S$835,5,FALSE)="",NA(),VLOOKUP($A342,'sin-list 180320_update'!$A$2:$S$835,5,FALSE))),IF(VLOOKUP($C342,'sin-list 180320_update'!$B$2:$S$835,4,FALSE)="",NA(),VLOOKUP($C342,'sin-list 180320_update'!$B$2:$S$835,4,FALSE)))</f>
        <v>Classified CMR according to Annex VI of Regulation 1272/2008</v>
      </c>
      <c r="L342" s="76" t="str">
        <f>IF($C342="-",IF($A342="-",VLOOKUP($D342,'sin-list 180320_update'!$C$2:$S$835,6,FALSE),VLOOKUP($A342,'sin-list 180320_update'!$A$2:$S$835,8,FALSE)),VLOOKUP($C342,'sin-list 180320_update'!$B$2:$S$835,7,FALSE))</f>
        <v>Repr. 1A
Skin Irrit. 2
Skin Sens. 1
Aquatic Acute 1
Aquatic Chronic 1</v>
      </c>
      <c r="M342" s="76" t="str">
        <f>IF($C342="-",IF($A342="-",IF(VLOOKUP($D342,'sin-list 180320_update'!$C$2:$S$835,8,FALSE)="",NA(),VLOOKUP($D342,'sin-list 180320_update'!$C$2:$S$835,8,FALSE)),IF(VLOOKUP($A342,'sin-list 180320_update'!$A$2:$S$835,10,FALSE)="",NA(),VLOOKUP($A342,'sin-list 180320_update'!$A$2:$S$835,10,FALSE))),IF(VLOOKUP($C342,'sin-list 180320_update'!$B$2:$S$835,9,FALSE)="",NA(),VLOOKUP($C342,'sin-list 180320_update'!$B$2:$S$835,9,FALSE)))</f>
        <v>H361f
H315
H317
H400
H410</v>
      </c>
      <c r="N342" s="76" t="e">
        <f>IF($C342="-",IF($A342="-",IF(VLOOKUP($D342,'REACH Bilaga XVII_update'!$A$5:$E$131,4,FALSE)="",NA(),VLOOKUP($D342,'REACH Bilaga XVII_update'!$A$5:$E$131,4,FALSE)),IF(VLOOKUP($A342,'REACH Bilaga XVII_update'!$C$5:$D$131,2,FALSE)="",NA(),VLOOKUP($A342,'REACH Bilaga XVII_update'!$C$5:$D$131,2,FALSE))),IF(VLOOKUP($C342,'REACH Bilaga XVII_update'!$B$5:$D$131,3,FALSE)="",NA(),VLOOKUP($C342,'REACH Bilaga XVII_update'!$B$5:$D$131,3,FALSE)))</f>
        <v>#N/A</v>
      </c>
      <c r="O342" s="76" t="e">
        <f>IF($C342="-",IF($A342="-",IF(VLOOKUP($D342,' REACH Bilaga 59_update'!$A$5:$E$210,5,FALSE)="",NA(),VLOOKUP($D342,' REACH Bilaga 59_update'!$A$5:$E$210,5,FALSE)),IF(VLOOKUP($A342,' REACH Bilaga 59_update'!$D$5:$E$210,2,FALSE)="",NA(),VLOOKUP($A342,' REACH Bilaga 59_update'!$D$5:$E$210,2,FALSE))),IF(VLOOKUP($C342,' REACH Bilaga 59_update'!$C$5:$E$210,3,FALSE)="",NA(),VLOOKUP($C342,' REACH Bilaga 59_update'!$C$5:$E$210,3,FALSE)))</f>
        <v>#N/A</v>
      </c>
      <c r="P342" s="76" t="e">
        <f>IF(C342="-",IF(A342="-",IFERROR(VLOOKUP($D342,' REACH Bilaga 59_update'!$A$5:$F$210,MATCH(Sammanfattning!P$1,' REACH Bilaga 59_update'!$A$4:$F$4,0),FALSE),VLOOKUP($D342,'REACH Bilaga XIV_update'!$A$4:$H$110,MATCH(Sammanfattning!P$1,'REACH Bilaga XIV_update'!$A$4:$H$4,0),FALSE)),IFERROR(VLOOKUP($A342,' REACH Bilaga 59_update'!$D$5:$F$210,MATCH(Sammanfattning!P$1,' REACH Bilaga 59_update'!$D$4:$F$4,0),FALSE),VLOOKUP($A342,'REACH Bilaga XIV_update'!$D$4:$H$110,MATCH(Sammanfattning!P$1,'REACH Bilaga XIV_update'!$D$4:$H$4,0),FALSE))),IFERROR(VLOOKUP($C342,' REACH Bilaga 59_update'!$C$5:$F$210,MATCH(Sammanfattning!P$1,' REACH Bilaga 59_update'!$C$4:$F$4,0),FALSE),VLOOKUP($C342,'REACH Bilaga XIV_update'!$C$4:$H$110,MATCH(Sammanfattning!P$1,'REACH Bilaga XIV_update'!$C$4:$H$4,0),FALSE)))</f>
        <v>#N/A</v>
      </c>
      <c r="Q342" s="76" t="e">
        <f>IF($C342="-",IF($A342="-",IF(VLOOKUP($D342,'REACH Bilaga XIV_update'!$A$5:$I$110,9,FALSE)="",NA(),VLOOKUP($D342,'REACH Bilaga XIV_update'!$A$5:$I$110,9,FALSE)),IF(VLOOKUP($A342,'REACH Bilaga XIV_update'!$D$5:$I$110,6,FALSE)="",NA(),VLOOKUP($A342,'REACH Bilaga XIV_update'!$D$5:$I$110,6,FALSE))),IF(VLOOKUP($C342,'REACH Bilaga XIV_update'!$C$5:$I$110,7,FALSE)="",NA(),VLOOKUP($C342,'REACH Bilaga XIV_update'!$C$5:$I$110,7,FALSE)))</f>
        <v>#N/A</v>
      </c>
      <c r="R342" s="76" t="e">
        <f>IF($C342="-",IF($A342="-",IF(VLOOKUP($D342,CoRAP_update!$A$5:$O$376,15,FALSE)="",NA(),VLOOKUP($D342,CoRAP_update!$A$5:$O$376,15,FALSE)),IF(VLOOKUP($A342,CoRAP_update!$D$5:$O$376,12,FALSE)="",NA(),VLOOKUP($A342,CoRAP_update!$D$5:$O$376,12,FALSE))),IF(VLOOKUP($C342,CoRAP_update!$C$5:$O$376,13,FALSE)="",NA(),VLOOKUP($C342,CoRAP_update!$C$5:$O$376,13,FALSE)))</f>
        <v>#N/A</v>
      </c>
      <c r="S342" s="144" t="e">
        <f>IF($C342="-",IF($A342="-",VLOOKUP($D342,CoRAP_update!$A$5:$J$376,MATCH(Sammanfattning!S$1,CoRAP_update!$A$4:$J$4,0),FALSE),VLOOKUP($A342,CoRAP_update!$D$5:$J$376,MATCH(Sammanfattning!S$1,CoRAP_update!$D$4:$J$4,0),FALSE)),VLOOKUP($C342,CoRAP_update!$C$5:$J$376,MATCH(Sammanfattning!S$1,CoRAP_update!$C$4:$J$4,0),FALSE))</f>
        <v>#N/A</v>
      </c>
      <c r="T342" s="76" t="e">
        <f>IF($A342="-",VLOOKUP($D342,EDC_update!$C$2:$F$450,4,FALSE),VLOOKUP($A342,EDC_update!$B$2:$F$450,5,FALSE))</f>
        <v>#N/A</v>
      </c>
      <c r="V342" s="78">
        <f>IF(IFERROR(SEARCH("PBT",P342),99)=99,IF(IFERROR(SEARCH("suspected PBT",S342),99)=99,IF(IFERROR(SEARCH("concluded to be PBT",K342),99)=99,IF(IFERROR(SEARCH("PBT",S342),99)=99,IF(IFERROR(SEARCH("PBT cand",L342),99)=99,IF(IFERROR(SEARCH("PBT",L342),99)=99,IF(IFERROR(SEARCH("persistent, bioackumulative and toxic properties",K342),99)=99,0,Scoring!$E$3),Scoring!$E$3),Scoring!$E$7),Scoring!$E$3),Scoring!$E$5),Scoring!$E$6),Scoring!$E$3)</f>
        <v>0</v>
      </c>
      <c r="W342" s="78">
        <f>IF(IFERROR(SEARCH("vPvB",P342),99)=99,IF(IFERROR(SEARCH("suspected pbt/vPvB",S342),99)=99,IF(IFERROR(SEARCH("vPvB",S342),99)=99,IF(IFERROR(SEARCH("concluded to be a vPvB",S342),99)=99,IF(IFERROR(SEARCH("identified as vPvB",K342),99)=99,IF(IFERROR(SEARCH("concluded to be a vPvB",K342),99)=99,IF(IFERROR(SEARCH("concluded to be both pbt and vPvB",S342),99)=99,IF(IFERROR(SEARCH("concluded to be both pbt and vPvB",K342),99)=99,0,Scoring!$E$5),Scoring!$E$5),Scoring!$E$5),Scoring!$E$5),Scoring!$E$5),Scoring!$E$4),Scoring!$E$6),Scoring!$E$4)</f>
        <v>0</v>
      </c>
      <c r="X342" s="78">
        <f>IF(IFERROR(SEARCH("H410",N342),99)=99,IF(IFERROR(SEARCH("H410",O342),99)=99,IF(IFERROR(SEARCH("H410",Q342),99)=99,IF(IFERROR(SEARCH("H410",M342),99)=99,IF(IFERROR(SEARCH("H410",R342),99)=99,IF(IFERROR(SEARCH("H411",N342),99)=99,IF(IFERROR(SEARCH("H411",O342),99)=99,IF(IFERROR(SEARCH("H411",Q342),99)=99,IF(IFERROR(SEARCH("H411",M342),99)=99,IF(IFERROR(SEARCH("H411",R342),99)=99,IF(IFERROR(SEARCH("H413",N342),99)=99,IF(IFERROR(SEARCH("H413",O342),99)=99,IF(IFERROR(SEARCH("H413",Q342),99)=99,IF(IFERROR(SEARCH("H413",M342),99)=99,IF(IFERROR(SEARCH("H413",R342),99)=99,IF(IFERROR(SEARCH("H412",N342),99)=99,IF(IFERROR(SEARCH("H412",O342),99)=99,IF(IFERROR(SEARCH("H412",Q342),99)=99,IF(IFERROR(SEARCH("H412",M342),99)=99,IF(IFERROR(SEARCH("H412",R342),99)=99,0,Scoring!$E$2),Scoring!$E$2),Scoring!$E$2),Scoring!$E$2),Scoring!$E$2),Scoring!$E$2),Scoring!$E$2),Scoring!$E$2),Scoring!$E$2),Scoring!$E$2),Scoring!$E$2),Scoring!$E$2),Scoring!$E$2),Scoring!$E$2),Scoring!$E$2),Scoring!$E$2),Scoring!$E$2),Scoring!$E$2),Scoring!$E$2),Scoring!$E$2)</f>
        <v>1</v>
      </c>
      <c r="Y342" s="78">
        <f>IF(IFERROR(SEARCH("CMR",K342),99)=99,IF(IFERROR(SEARCH("Suspected CMR",S342),99)=99,IF(IFERROR(SEARCH("CMR",S342),99)=99,0,Scoring!$E$8),Scoring!$E$9),Scoring!$E$8)</f>
        <v>3</v>
      </c>
      <c r="Z342" s="78">
        <f>IF(IFERROR(SEARCH("H350",N342),99)=99,IF(IFERROR(SEARCH("H350",O342),99)=99,IF(IFERROR(SEARCH("H350",Q342),99)=99,IF(IFERROR(SEARCH("H350",M342),99)=99,IF(IFERROR(SEARCH("H350",R342),99)=99,IF(IFERROR(SEARCH("H351",N342),99)=99,IF(IFERROR(SEARCH("H351",O342),99)=99,IF(IFERROR(SEARCH("H351",Q342),99)=99,IF(IFERROR(SEARCH("H351",M342),99)=99,IF(IFERROR(SEARCH("H351",R342),99)=99,IF(IFERROR(SEARCH("carcinogenic",P342),99)=99,IF(IFERROR(SEARCH("suspected carcinogenic",S342),99)=99,0,Scoring!$E$12),Scoring!$E$11),Scoring!$E$10),Scoring!$E$10),Scoring!$E$10),Scoring!$E$10),Scoring!$E$10),Scoring!$E$10),Scoring!$E$10),Scoring!$E$10),Scoring!$E$10),Scoring!$E$10)</f>
        <v>0</v>
      </c>
      <c r="AA342" s="78">
        <f>IF(IFERROR(SEARCH("H340",N342),99)=99,IF(IFERROR(SEARCH("H340",O342),99)=99,IF(IFERROR(SEARCH("H340",Q342),99)=99,IF(IFERROR(SEARCH("H340",M342),99)=99,IF(IFERROR(SEARCH("H340",R342),99)=99,IF(IFERROR(SEARCH("H341",N342),99)=99,IF(IFERROR(SEARCH("H341",O342),99)=99,IF(IFERROR(SEARCH("H341",Q342),99)=99,IF(IFERROR(SEARCH("H341",M342),99)=99,IF(IFERROR(SEARCH("H341",R342),99)=99,IF(IFERROR(SEARCH("mutagenic",P342),99)=99,IF(IFERROR(SEARCH("suspected mutagenic",S342),99)=99,0,Scoring!$E$15),Scoring!$E$14),Scoring!$E$13),Scoring!$E$13),Scoring!$E$13),Scoring!$E$13),Scoring!$E$13),Scoring!$E$13),Scoring!$E$13),Scoring!$E$13),Scoring!$E$13),Scoring!$E$13)</f>
        <v>0</v>
      </c>
      <c r="AB342" s="78">
        <f>IF(IFERROR(SEARCH("H360",N342),99)=99,IF(IFERROR(SEARCH("H360",O342),99)=99,IF(IFERROR(SEARCH("H360",Q342),99)=99,IF(IFERROR(SEARCH("H360",M342),99)=99,IF(IFERROR(SEARCH("H360",R342),99)=99,IF(IFERROR(SEARCH("H361",N342),99)=99,IF(IFERROR(SEARCH("H361",O342),99)=99,IF(IFERROR(SEARCH("H361",Q342),99)=99,IF(IFERROR(SEARCH("H361",M342),99)=99,IF(IFERROR(SEARCH("H361",R342),99)=99,IF(IFERROR(SEARCH("reproduction",P342),99)=99,IF(IFERROR(SEARCH("suspected reprotoxic",S342),99)=99,IF(IFERROR(SEARCH("reprotoxic",S342),99)=99,IF(IFERROR(SEARCH("reprotoxic",K342),99)=99,0,Scoring!$E$18),Scoring!$E$18),Scoring!$E$19),Scoring!$E$17),Scoring!$E$16),Scoring!$E$16),Scoring!$E$16),Scoring!$E$16),Scoring!$E$16),Scoring!$E$16),Scoring!$E$16),Scoring!$E$16),Scoring!$E$16),Scoring!$E$16)</f>
        <v>1</v>
      </c>
      <c r="AC342" s="78">
        <f>IF(IFERROR(SEARCH("57f",L342),99)=99,IF(IFERROR(SEARCH("57(f)",P342),99)=99,0,Scoring!$E$20),Scoring!$E$20)</f>
        <v>0</v>
      </c>
      <c r="AD342" s="78">
        <f>IF(IFERROR(SEARCH("CAT1",T342),99)=99,IF(IFERROR(SEARCH("CAT2",T342),99)=99,IF(IFERROR(SEARCH("CAT3",T342),99)=99,IF(IFERROR(SEARCH("concluded to be endocrine",K342),99)=99,IF(IFERROR(SEARCH("categorised as endocrine",K342),99)=99,IF(IFERROR(SEARCH("endocrine disrupting",P342),99)=99,IF(IFERROR(SEARCH("endocrine disrupting",K342),99)=99,IF(IFERROR(SEARCH("suspected endocrine",S342),99)=99,IF(IFERROR(SEARCH("potential endocrine",S342),99)=99,0,Scoring!$E$25),Scoring!$E$25),Scoring!$E$24),Scoring!$E$24),Scoring!$E$24),Scoring!$E$24),Scoring!$E$23),Scoring!$E$22),Scoring!$E$21)</f>
        <v>0</v>
      </c>
      <c r="AE342" s="78">
        <f>IF(IFERROR(SEARCH("suspected sensitiser",S342),99)=99,IF(IFERROR(SEARCH("sensitiser",S342),99)=99,IF(IFERROR(SEARCH("other hazard based concern",S342),99)=99,0,Scoring!$E$28),Scoring!$E$26),Scoring!$E$27)</f>
        <v>0</v>
      </c>
      <c r="AF342" s="78">
        <f>IF(IFERROR(M342,1)=1,IF(IFERROR(N342,1)=1,IF(IFERROR(O342,1)=1,IF(IFERROR(Q342,1)=1,IF(IFERROR(R342,1)=1,IF(IFERROR(T342,1)=1,IF(IFERROR(K342,1)=1,IF(IFERROR(P342,1)=1,IF(IFERROR(S342,1)=1,Scoring!$E$29,0),0),0),0),0),0),0),0),0)</f>
        <v>0</v>
      </c>
      <c r="AG342" s="78">
        <f t="shared" si="34"/>
        <v>4</v>
      </c>
      <c r="AI342" s="93"/>
      <c r="AJ342" s="94"/>
      <c r="AK342" s="76"/>
      <c r="AL342" s="75"/>
      <c r="AN342" s="79"/>
      <c r="AO342" s="79"/>
      <c r="AP342" s="79"/>
      <c r="AQ342" s="79"/>
      <c r="AR342" s="79"/>
      <c r="AS342" s="78"/>
      <c r="AU342" s="79">
        <f>IF(IFERROR(F342,99)=99,IF(IFERROR(G342,99)=99,IF(IFERROR(H342,99)=99,IF(IFERROR(I342,99)=99,IF(IFERROR(E342,99)=99,IF(IFERROR(J342,99)=99,0,Scoring!$B$7),Scoring!$B$3),Scoring!$B$2),Scoring!$B$6),Scoring!$B$5),Scoring!$B$4)</f>
        <v>0.3</v>
      </c>
      <c r="AV342" s="78">
        <f t="shared" si="35"/>
        <v>1.2</v>
      </c>
      <c r="AW342" s="78"/>
      <c r="AX342" s="66"/>
      <c r="AY342" s="78"/>
      <c r="AZ342" s="76"/>
      <c r="BA342" s="76"/>
      <c r="BB342" s="76"/>
    </row>
    <row r="343" spans="1:54" x14ac:dyDescent="0.25">
      <c r="A343" s="77" t="s">
        <v>7546</v>
      </c>
      <c r="B343" s="76" t="str">
        <f t="shared" si="36"/>
        <v>427-230-8</v>
      </c>
      <c r="C343" s="77" t="s">
        <v>1424</v>
      </c>
      <c r="D343" s="77" t="s">
        <v>1425</v>
      </c>
      <c r="E343" s="76" t="str">
        <f>IF(C343="-",IF(A343="-",VLOOKUP(D343,'sin-list 180320_update'!$C$2:$C$835,1,FALSE),VLOOKUP(A343,'sin-list 180320_update'!$A$2:$A$835,1,FALSE)),VLOOKUP(C343,'sin-list 180320_update'!$B$2:$B$835,1,FALSE))</f>
        <v>427-230-8</v>
      </c>
      <c r="F343" s="76" t="e">
        <f>IF($C343="-",IF($A343="-",VLOOKUP($D343,'REACH Bilaga XVII_update'!$A$5:$A$131,1,FALSE),VLOOKUP($A343,'REACH Bilaga XVII_update'!$C$5:$C$131,1,FALSE)),VLOOKUP($C343,'REACH Bilaga XVII_update'!$B$5:$B$131,1,FALSE))</f>
        <v>#N/A</v>
      </c>
      <c r="G343" s="76" t="e">
        <f>IF($C343="-",IF($A343="-",VLOOKUP($D343,' REACH Bilaga 59_update'!$A$5:$A$210,1,FALSE),VLOOKUP($A343,' REACH Bilaga 59_update'!$D$5:$D$210,1,FALSE)),VLOOKUP($C343,' REACH Bilaga 59_update'!$C$5:$C$210,1,FALSE))</f>
        <v>#N/A</v>
      </c>
      <c r="H343" s="76" t="e">
        <f>IF($C343="-",IF($A343="-",VLOOKUP($D343,'REACH Bilaga XIV_update'!$A$5:$A$110,1,FALSE),VLOOKUP($A343,'REACH Bilaga XIV_update'!$D$5:$D$110,1,FALSE)),VLOOKUP($C343,'REACH Bilaga XIV_update'!$C$5:$C$110,1,FALSE))</f>
        <v>#N/A</v>
      </c>
      <c r="I343" s="76" t="e">
        <f>IF($C343="-",IF($A343="-",VLOOKUP($D343,CoRAP_update!$A$5:$A$376,1,FALSE),VLOOKUP($A343,CoRAP_update!$D$5:$D$376,1,FALSE)),VLOOKUP($C343,CoRAP_update!$C$5:$C$376,1,FALSE))</f>
        <v>#N/A</v>
      </c>
      <c r="J343" s="76" t="e">
        <f>IF($C343="-",IF($A343="-",VLOOKUP($D343,EDC_update!$C$2:$C$450,1,FALSE),VLOOKUP($A343,EDC_update!$B$2:$B$450,1,FALSE)),VLOOKUP($C343,EDC_update!$L$2:$L$450,1,FALSE))</f>
        <v>#N/A</v>
      </c>
      <c r="K343" s="76" t="str">
        <f>IF($C343="-",IF($A343="-",IF(VLOOKUP($D343,'sin-list 180320_update'!$C$2:$S$835,3,FALSE)="",NA(),VLOOKUP($D343,'sin-list 180320_update'!$C$2:$S$835,3,FALSE)),IF(VLOOKUP($A343,'sin-list 180320_update'!$A$2:$S$835,5,FALSE)="",NA(),VLOOKUP($A343,'sin-list 180320_update'!$A$2:$S$835,5,FALSE))),IF(VLOOKUP($C343,'sin-list 180320_update'!$B$2:$S$835,4,FALSE)="",NA(),VLOOKUP($C343,'sin-list 180320_update'!$B$2:$S$835,4,FALSE)))</f>
        <v>Classified CMR according to Annex VI of Regulation 1272/2008</v>
      </c>
      <c r="L343" s="76" t="str">
        <f>IF($C343="-",IF($A343="-",VLOOKUP($D343,'sin-list 180320_update'!$C$2:$S$835,6,FALSE),VLOOKUP($A343,'sin-list 180320_update'!$A$2:$S$835,8,FALSE)),VLOOKUP($C343,'sin-list 180320_update'!$B$2:$S$835,7,FALSE))</f>
        <v>Repr. 1B
STOT RE 2 *
Aquatic Chronic 2</v>
      </c>
      <c r="M343" s="76" t="str">
        <f>IF($C343="-",IF($A343="-",IF(VLOOKUP($D343,'sin-list 180320_update'!$C$2:$S$835,8,FALSE)="",NA(),VLOOKUP($D343,'sin-list 180320_update'!$C$2:$S$835,8,FALSE)),IF(VLOOKUP($A343,'sin-list 180320_update'!$A$2:$S$835,10,FALSE)="",NA(),VLOOKUP($A343,'sin-list 180320_update'!$A$2:$S$835,10,FALSE))),IF(VLOOKUP($C343,'sin-list 180320_update'!$B$2:$S$835,9,FALSE)="",NA(),VLOOKUP($C343,'sin-list 180320_update'!$B$2:$S$835,9,FALSE)))</f>
        <v>H360F***
H373**
H411</v>
      </c>
      <c r="N343" s="76" t="e">
        <f>IF($C343="-",IF($A343="-",IF(VLOOKUP($D343,'REACH Bilaga XVII_update'!$A$5:$E$131,4,FALSE)="",NA(),VLOOKUP($D343,'REACH Bilaga XVII_update'!$A$5:$E$131,4,FALSE)),IF(VLOOKUP($A343,'REACH Bilaga XVII_update'!$C$5:$D$131,2,FALSE)="",NA(),VLOOKUP($A343,'REACH Bilaga XVII_update'!$C$5:$D$131,2,FALSE))),IF(VLOOKUP($C343,'REACH Bilaga XVII_update'!$B$5:$D$131,3,FALSE)="",NA(),VLOOKUP($C343,'REACH Bilaga XVII_update'!$B$5:$D$131,3,FALSE)))</f>
        <v>#N/A</v>
      </c>
      <c r="O343" s="76" t="e">
        <f>IF($C343="-",IF($A343="-",IF(VLOOKUP($D343,' REACH Bilaga 59_update'!$A$5:$E$210,5,FALSE)="",NA(),VLOOKUP($D343,' REACH Bilaga 59_update'!$A$5:$E$210,5,FALSE)),IF(VLOOKUP($A343,' REACH Bilaga 59_update'!$D$5:$E$210,2,FALSE)="",NA(),VLOOKUP($A343,' REACH Bilaga 59_update'!$D$5:$E$210,2,FALSE))),IF(VLOOKUP($C343,' REACH Bilaga 59_update'!$C$5:$E$210,3,FALSE)="",NA(),VLOOKUP($C343,' REACH Bilaga 59_update'!$C$5:$E$210,3,FALSE)))</f>
        <v>#N/A</v>
      </c>
      <c r="P343" s="76" t="e">
        <f>IF(C343="-",IF(A343="-",IFERROR(VLOOKUP($D343,' REACH Bilaga 59_update'!$A$5:$F$210,MATCH(Sammanfattning!P$1,' REACH Bilaga 59_update'!$A$4:$F$4,0),FALSE),VLOOKUP($D343,'REACH Bilaga XIV_update'!$A$4:$H$110,MATCH(Sammanfattning!P$1,'REACH Bilaga XIV_update'!$A$4:$H$4,0),FALSE)),IFERROR(VLOOKUP($A343,' REACH Bilaga 59_update'!$D$5:$F$210,MATCH(Sammanfattning!P$1,' REACH Bilaga 59_update'!$D$4:$F$4,0),FALSE),VLOOKUP($A343,'REACH Bilaga XIV_update'!$D$4:$H$110,MATCH(Sammanfattning!P$1,'REACH Bilaga XIV_update'!$D$4:$H$4,0),FALSE))),IFERROR(VLOOKUP($C343,' REACH Bilaga 59_update'!$C$5:$F$210,MATCH(Sammanfattning!P$1,' REACH Bilaga 59_update'!$C$4:$F$4,0),FALSE),VLOOKUP($C343,'REACH Bilaga XIV_update'!$C$4:$H$110,MATCH(Sammanfattning!P$1,'REACH Bilaga XIV_update'!$C$4:$H$4,0),FALSE)))</f>
        <v>#N/A</v>
      </c>
      <c r="Q343" s="76" t="e">
        <f>IF($C343="-",IF($A343="-",IF(VLOOKUP($D343,'REACH Bilaga XIV_update'!$A$5:$I$110,9,FALSE)="",NA(),VLOOKUP($D343,'REACH Bilaga XIV_update'!$A$5:$I$110,9,FALSE)),IF(VLOOKUP($A343,'REACH Bilaga XIV_update'!$D$5:$I$110,6,FALSE)="",NA(),VLOOKUP($A343,'REACH Bilaga XIV_update'!$D$5:$I$110,6,FALSE))),IF(VLOOKUP($C343,'REACH Bilaga XIV_update'!$C$5:$I$110,7,FALSE)="",NA(),VLOOKUP($C343,'REACH Bilaga XIV_update'!$C$5:$I$110,7,FALSE)))</f>
        <v>#N/A</v>
      </c>
      <c r="R343" s="76" t="e">
        <f>IF($C343="-",IF($A343="-",IF(VLOOKUP($D343,CoRAP_update!$A$5:$O$376,15,FALSE)="",NA(),VLOOKUP($D343,CoRAP_update!$A$5:$O$376,15,FALSE)),IF(VLOOKUP($A343,CoRAP_update!$D$5:$O$376,12,FALSE)="",NA(),VLOOKUP($A343,CoRAP_update!$D$5:$O$376,12,FALSE))),IF(VLOOKUP($C343,CoRAP_update!$C$5:$O$376,13,FALSE)="",NA(),VLOOKUP($C343,CoRAP_update!$C$5:$O$376,13,FALSE)))</f>
        <v>#N/A</v>
      </c>
      <c r="S343" s="144" t="e">
        <f>IF($C343="-",IF($A343="-",VLOOKUP($D343,CoRAP_update!$A$5:$J$376,MATCH(Sammanfattning!S$1,CoRAP_update!$A$4:$J$4,0),FALSE),VLOOKUP($A343,CoRAP_update!$D$5:$J$376,MATCH(Sammanfattning!S$1,CoRAP_update!$D$4:$J$4,0),FALSE)),VLOOKUP($C343,CoRAP_update!$C$5:$J$376,MATCH(Sammanfattning!S$1,CoRAP_update!$C$4:$J$4,0),FALSE))</f>
        <v>#N/A</v>
      </c>
      <c r="T343" s="76" t="e">
        <f>IF($A343="-",VLOOKUP($D343,EDC_update!$C$2:$F$450,4,FALSE),VLOOKUP($A343,EDC_update!$B$2:$F$450,5,FALSE))</f>
        <v>#N/A</v>
      </c>
      <c r="V343" s="78">
        <f>IF(IFERROR(SEARCH("PBT",P343),99)=99,IF(IFERROR(SEARCH("suspected PBT",S343),99)=99,IF(IFERROR(SEARCH("concluded to be PBT",K343),99)=99,IF(IFERROR(SEARCH("PBT",S343),99)=99,IF(IFERROR(SEARCH("PBT cand",L343),99)=99,IF(IFERROR(SEARCH("PBT",L343),99)=99,IF(IFERROR(SEARCH("persistent, bioackumulative and toxic properties",K343),99)=99,0,Scoring!$E$3),Scoring!$E$3),Scoring!$E$7),Scoring!$E$3),Scoring!$E$5),Scoring!$E$6),Scoring!$E$3)</f>
        <v>0</v>
      </c>
      <c r="W343" s="78">
        <f>IF(IFERROR(SEARCH("vPvB",P343),99)=99,IF(IFERROR(SEARCH("suspected pbt/vPvB",S343),99)=99,IF(IFERROR(SEARCH("vPvB",S343),99)=99,IF(IFERROR(SEARCH("concluded to be a vPvB",S343),99)=99,IF(IFERROR(SEARCH("identified as vPvB",K343),99)=99,IF(IFERROR(SEARCH("concluded to be a vPvB",K343),99)=99,IF(IFERROR(SEARCH("concluded to be both pbt and vPvB",S343),99)=99,IF(IFERROR(SEARCH("concluded to be both pbt and vPvB",K343),99)=99,0,Scoring!$E$5),Scoring!$E$5),Scoring!$E$5),Scoring!$E$5),Scoring!$E$5),Scoring!$E$4),Scoring!$E$6),Scoring!$E$4)</f>
        <v>0</v>
      </c>
      <c r="X343" s="78">
        <f>IF(IFERROR(SEARCH("H410",N343),99)=99,IF(IFERROR(SEARCH("H410",O343),99)=99,IF(IFERROR(SEARCH("H410",Q343),99)=99,IF(IFERROR(SEARCH("H410",M343),99)=99,IF(IFERROR(SEARCH("H410",R343),99)=99,IF(IFERROR(SEARCH("H411",N343),99)=99,IF(IFERROR(SEARCH("H411",O343),99)=99,IF(IFERROR(SEARCH("H411",Q343),99)=99,IF(IFERROR(SEARCH("H411",M343),99)=99,IF(IFERROR(SEARCH("H411",R343),99)=99,IF(IFERROR(SEARCH("H413",N343),99)=99,IF(IFERROR(SEARCH("H413",O343),99)=99,IF(IFERROR(SEARCH("H413",Q343),99)=99,IF(IFERROR(SEARCH("H413",M343),99)=99,IF(IFERROR(SEARCH("H413",R343),99)=99,IF(IFERROR(SEARCH("H412",N343),99)=99,IF(IFERROR(SEARCH("H412",O343),99)=99,IF(IFERROR(SEARCH("H412",Q343),99)=99,IF(IFERROR(SEARCH("H412",M343),99)=99,IF(IFERROR(SEARCH("H412",R343),99)=99,0,Scoring!$E$2),Scoring!$E$2),Scoring!$E$2),Scoring!$E$2),Scoring!$E$2),Scoring!$E$2),Scoring!$E$2),Scoring!$E$2),Scoring!$E$2),Scoring!$E$2),Scoring!$E$2),Scoring!$E$2),Scoring!$E$2),Scoring!$E$2),Scoring!$E$2),Scoring!$E$2),Scoring!$E$2),Scoring!$E$2),Scoring!$E$2),Scoring!$E$2)</f>
        <v>1</v>
      </c>
      <c r="Y343" s="78">
        <f>IF(IFERROR(SEARCH("CMR",K343),99)=99,IF(IFERROR(SEARCH("Suspected CMR",S343),99)=99,IF(IFERROR(SEARCH("CMR",S343),99)=99,0,Scoring!$E$8),Scoring!$E$9),Scoring!$E$8)</f>
        <v>3</v>
      </c>
      <c r="Z343" s="78">
        <f>IF(IFERROR(SEARCH("H350",N343),99)=99,IF(IFERROR(SEARCH("H350",O343),99)=99,IF(IFERROR(SEARCH("H350",Q343),99)=99,IF(IFERROR(SEARCH("H350",M343),99)=99,IF(IFERROR(SEARCH("H350",R343),99)=99,IF(IFERROR(SEARCH("H351",N343),99)=99,IF(IFERROR(SEARCH("H351",O343),99)=99,IF(IFERROR(SEARCH("H351",Q343),99)=99,IF(IFERROR(SEARCH("H351",M343),99)=99,IF(IFERROR(SEARCH("H351",R343),99)=99,IF(IFERROR(SEARCH("carcinogenic",P343),99)=99,IF(IFERROR(SEARCH("suspected carcinogenic",S343),99)=99,0,Scoring!$E$12),Scoring!$E$11),Scoring!$E$10),Scoring!$E$10),Scoring!$E$10),Scoring!$E$10),Scoring!$E$10),Scoring!$E$10),Scoring!$E$10),Scoring!$E$10),Scoring!$E$10),Scoring!$E$10)</f>
        <v>0</v>
      </c>
      <c r="AA343" s="78">
        <f>IF(IFERROR(SEARCH("H340",N343),99)=99,IF(IFERROR(SEARCH("H340",O343),99)=99,IF(IFERROR(SEARCH("H340",Q343),99)=99,IF(IFERROR(SEARCH("H340",M343),99)=99,IF(IFERROR(SEARCH("H340",R343),99)=99,IF(IFERROR(SEARCH("H341",N343),99)=99,IF(IFERROR(SEARCH("H341",O343),99)=99,IF(IFERROR(SEARCH("H341",Q343),99)=99,IF(IFERROR(SEARCH("H341",M343),99)=99,IF(IFERROR(SEARCH("H341",R343),99)=99,IF(IFERROR(SEARCH("mutagenic",P343),99)=99,IF(IFERROR(SEARCH("suspected mutagenic",S343),99)=99,0,Scoring!$E$15),Scoring!$E$14),Scoring!$E$13),Scoring!$E$13),Scoring!$E$13),Scoring!$E$13),Scoring!$E$13),Scoring!$E$13),Scoring!$E$13),Scoring!$E$13),Scoring!$E$13),Scoring!$E$13)</f>
        <v>0</v>
      </c>
      <c r="AB343" s="78">
        <f>IF(IFERROR(SEARCH("H360",N343),99)=99,IF(IFERROR(SEARCH("H360",O343),99)=99,IF(IFERROR(SEARCH("H360",Q343),99)=99,IF(IFERROR(SEARCH("H360",M343),99)=99,IF(IFERROR(SEARCH("H360",R343),99)=99,IF(IFERROR(SEARCH("H361",N343),99)=99,IF(IFERROR(SEARCH("H361",O343),99)=99,IF(IFERROR(SEARCH("H361",Q343),99)=99,IF(IFERROR(SEARCH("H361",M343),99)=99,IF(IFERROR(SEARCH("H361",R343),99)=99,IF(IFERROR(SEARCH("reproduction",P343),99)=99,IF(IFERROR(SEARCH("suspected reprotoxic",S343),99)=99,IF(IFERROR(SEARCH("reprotoxic",S343),99)=99,IF(IFERROR(SEARCH("reprotoxic",K343),99)=99,0,Scoring!$E$18),Scoring!$E$18),Scoring!$E$19),Scoring!$E$17),Scoring!$E$16),Scoring!$E$16),Scoring!$E$16),Scoring!$E$16),Scoring!$E$16),Scoring!$E$16),Scoring!$E$16),Scoring!$E$16),Scoring!$E$16),Scoring!$E$16)</f>
        <v>1</v>
      </c>
      <c r="AC343" s="78">
        <f>IF(IFERROR(SEARCH("57f",L343),99)=99,IF(IFERROR(SEARCH("57(f)",P343),99)=99,0,Scoring!$E$20),Scoring!$E$20)</f>
        <v>0</v>
      </c>
      <c r="AD343" s="78">
        <f>IF(IFERROR(SEARCH("CAT1",T343),99)=99,IF(IFERROR(SEARCH("CAT2",T343),99)=99,IF(IFERROR(SEARCH("CAT3",T343),99)=99,IF(IFERROR(SEARCH("concluded to be endocrine",K343),99)=99,IF(IFERROR(SEARCH("categorised as endocrine",K343),99)=99,IF(IFERROR(SEARCH("endocrine disrupting",P343),99)=99,IF(IFERROR(SEARCH("endocrine disrupting",K343),99)=99,IF(IFERROR(SEARCH("suspected endocrine",S343),99)=99,IF(IFERROR(SEARCH("potential endocrine",S343),99)=99,0,Scoring!$E$25),Scoring!$E$25),Scoring!$E$24),Scoring!$E$24),Scoring!$E$24),Scoring!$E$24),Scoring!$E$23),Scoring!$E$22),Scoring!$E$21)</f>
        <v>0</v>
      </c>
      <c r="AE343" s="78">
        <f>IF(IFERROR(SEARCH("suspected sensitiser",S343),99)=99,IF(IFERROR(SEARCH("sensitiser",S343),99)=99,IF(IFERROR(SEARCH("other hazard based concern",S343),99)=99,0,Scoring!$E$28),Scoring!$E$26),Scoring!$E$27)</f>
        <v>0</v>
      </c>
      <c r="AF343" s="78">
        <f>IF(IFERROR(M343,1)=1,IF(IFERROR(N343,1)=1,IF(IFERROR(O343,1)=1,IF(IFERROR(Q343,1)=1,IF(IFERROR(R343,1)=1,IF(IFERROR(T343,1)=1,IF(IFERROR(K343,1)=1,IF(IFERROR(P343,1)=1,IF(IFERROR(S343,1)=1,Scoring!$E$29,0),0),0),0),0),0),0),0),0)</f>
        <v>0</v>
      </c>
      <c r="AG343" s="78">
        <f t="shared" si="34"/>
        <v>4</v>
      </c>
      <c r="AI343" s="93"/>
      <c r="AJ343" s="94"/>
      <c r="AK343" s="76"/>
      <c r="AL343" s="75"/>
      <c r="AN343" s="79"/>
      <c r="AO343" s="79"/>
      <c r="AP343" s="79"/>
      <c r="AQ343" s="79"/>
      <c r="AR343" s="79"/>
      <c r="AS343" s="78"/>
      <c r="AU343" s="79">
        <f>IF(IFERROR(F343,99)=99,IF(IFERROR(G343,99)=99,IF(IFERROR(H343,99)=99,IF(IFERROR(I343,99)=99,IF(IFERROR(E343,99)=99,IF(IFERROR(J343,99)=99,0,Scoring!$B$7),Scoring!$B$3),Scoring!$B$2),Scoring!$B$6),Scoring!$B$5),Scoring!$B$4)</f>
        <v>0.3</v>
      </c>
      <c r="AV343" s="78">
        <f t="shared" si="35"/>
        <v>1.2</v>
      </c>
      <c r="AW343" s="78"/>
      <c r="AX343" s="66"/>
      <c r="AY343" s="78"/>
      <c r="AZ343" s="76"/>
      <c r="BA343" s="76"/>
      <c r="BB343" s="76"/>
    </row>
    <row r="344" spans="1:54" x14ac:dyDescent="0.25">
      <c r="A344" s="77" t="s">
        <v>7636</v>
      </c>
      <c r="B344" s="76" t="str">
        <f t="shared" si="36"/>
        <v>428-010-4</v>
      </c>
      <c r="C344" s="77" t="s">
        <v>2337</v>
      </c>
      <c r="D344" s="77" t="s">
        <v>2338</v>
      </c>
      <c r="E344" s="76" t="str">
        <f>IF(C344="-",IF(A344="-",VLOOKUP(D344,'sin-list 180320_update'!$C$2:$C$835,1,FALSE),VLOOKUP(A344,'sin-list 180320_update'!$A$2:$A$835,1,FALSE)),VLOOKUP(C344,'sin-list 180320_update'!$B$2:$B$835,1,FALSE))</f>
        <v>428-010-4</v>
      </c>
      <c r="F344" s="76" t="e">
        <f>IF($C344="-",IF($A344="-",VLOOKUP($D344,'REACH Bilaga XVII_update'!$A$5:$A$131,1,FALSE),VLOOKUP($A344,'REACH Bilaga XVII_update'!$C$5:$C$131,1,FALSE)),VLOOKUP($C344,'REACH Bilaga XVII_update'!$B$5:$B$131,1,FALSE))</f>
        <v>#N/A</v>
      </c>
      <c r="G344" s="76" t="e">
        <f>IF($C344="-",IF($A344="-",VLOOKUP($D344,' REACH Bilaga 59_update'!$A$5:$A$210,1,FALSE),VLOOKUP($A344,' REACH Bilaga 59_update'!$D$5:$D$210,1,FALSE)),VLOOKUP($C344,' REACH Bilaga 59_update'!$C$5:$C$210,1,FALSE))</f>
        <v>#N/A</v>
      </c>
      <c r="H344" s="76" t="e">
        <f>IF($C344="-",IF($A344="-",VLOOKUP($D344,'REACH Bilaga XIV_update'!$A$5:$A$110,1,FALSE),VLOOKUP($A344,'REACH Bilaga XIV_update'!$D$5:$D$110,1,FALSE)),VLOOKUP($C344,'REACH Bilaga XIV_update'!$C$5:$C$110,1,FALSE))</f>
        <v>#N/A</v>
      </c>
      <c r="I344" s="76" t="e">
        <f>IF($C344="-",IF($A344="-",VLOOKUP($D344,CoRAP_update!$A$5:$A$376,1,FALSE),VLOOKUP($A344,CoRAP_update!$D$5:$D$376,1,FALSE)),VLOOKUP($C344,CoRAP_update!$C$5:$C$376,1,FALSE))</f>
        <v>#N/A</v>
      </c>
      <c r="J344" s="76" t="e">
        <f>IF($C344="-",IF($A344="-",VLOOKUP($D344,EDC_update!$C$2:$C$450,1,FALSE),VLOOKUP($A344,EDC_update!$B$2:$B$450,1,FALSE)),VLOOKUP($C344,EDC_update!$L$2:$L$450,1,FALSE))</f>
        <v>#N/A</v>
      </c>
      <c r="K344" s="76" t="str">
        <f>IF($C344="-",IF($A344="-",IF(VLOOKUP($D344,'sin-list 180320_update'!$C$2:$S$835,3,FALSE)="",NA(),VLOOKUP($D344,'sin-list 180320_update'!$C$2:$S$835,3,FALSE)),IF(VLOOKUP($A344,'sin-list 180320_update'!$A$2:$S$835,5,FALSE)="",NA(),VLOOKUP($A344,'sin-list 180320_update'!$A$2:$S$835,5,FALSE))),IF(VLOOKUP($C344,'sin-list 180320_update'!$B$2:$S$835,4,FALSE)="",NA(),VLOOKUP($C344,'sin-list 180320_update'!$B$2:$S$835,4,FALSE)))</f>
        <v>Classified CMR according to Annex VI of Regulation 1272/2008</v>
      </c>
      <c r="L344" s="76" t="str">
        <f>IF($C344="-",IF($A344="-",VLOOKUP($D344,'sin-list 180320_update'!$C$2:$S$835,6,FALSE),VLOOKUP($A344,'sin-list 180320_update'!$A$2:$S$835,8,FALSE)),VLOOKUP($C344,'sin-list 180320_update'!$B$2:$S$835,7,FALSE))</f>
        <v>Carc. 2
Repr. 1B
Skin Sens. 1
Aquatic Acute 1
Aquatic Chronic 1</v>
      </c>
      <c r="M344" s="76" t="str">
        <f>IF($C344="-",IF($A344="-",IF(VLOOKUP($D344,'sin-list 180320_update'!$C$2:$S$835,8,FALSE)="",NA(),VLOOKUP($D344,'sin-list 180320_update'!$C$2:$S$835,8,FALSE)),IF(VLOOKUP($A344,'sin-list 180320_update'!$A$2:$S$835,10,FALSE)="",NA(),VLOOKUP($A344,'sin-list 180320_update'!$A$2:$S$835,10,FALSE))),IF(VLOOKUP($C344,'sin-list 180320_update'!$B$2:$S$835,9,FALSE)="",NA(),VLOOKUP($C344,'sin-list 180320_update'!$B$2:$S$835,9,FALSE)))</f>
        <v>H351
H360F***
H317
H400
H410</v>
      </c>
      <c r="N344" s="76" t="e">
        <f>IF($C344="-",IF($A344="-",IF(VLOOKUP($D344,'REACH Bilaga XVII_update'!$A$5:$E$131,4,FALSE)="",NA(),VLOOKUP($D344,'REACH Bilaga XVII_update'!$A$5:$E$131,4,FALSE)),IF(VLOOKUP($A344,'REACH Bilaga XVII_update'!$C$5:$D$131,2,FALSE)="",NA(),VLOOKUP($A344,'REACH Bilaga XVII_update'!$C$5:$D$131,2,FALSE))),IF(VLOOKUP($C344,'REACH Bilaga XVII_update'!$B$5:$D$131,3,FALSE)="",NA(),VLOOKUP($C344,'REACH Bilaga XVII_update'!$B$5:$D$131,3,FALSE)))</f>
        <v>#N/A</v>
      </c>
      <c r="O344" s="76" t="e">
        <f>IF($C344="-",IF($A344="-",IF(VLOOKUP($D344,' REACH Bilaga 59_update'!$A$5:$E$210,5,FALSE)="",NA(),VLOOKUP($D344,' REACH Bilaga 59_update'!$A$5:$E$210,5,FALSE)),IF(VLOOKUP($A344,' REACH Bilaga 59_update'!$D$5:$E$210,2,FALSE)="",NA(),VLOOKUP($A344,' REACH Bilaga 59_update'!$D$5:$E$210,2,FALSE))),IF(VLOOKUP($C344,' REACH Bilaga 59_update'!$C$5:$E$210,3,FALSE)="",NA(),VLOOKUP($C344,' REACH Bilaga 59_update'!$C$5:$E$210,3,FALSE)))</f>
        <v>#N/A</v>
      </c>
      <c r="P344" s="76" t="e">
        <f>IF(C344="-",IF(A344="-",IFERROR(VLOOKUP($D344,' REACH Bilaga 59_update'!$A$5:$F$210,MATCH(Sammanfattning!P$1,' REACH Bilaga 59_update'!$A$4:$F$4,0),FALSE),VLOOKUP($D344,'REACH Bilaga XIV_update'!$A$4:$H$110,MATCH(Sammanfattning!P$1,'REACH Bilaga XIV_update'!$A$4:$H$4,0),FALSE)),IFERROR(VLOOKUP($A344,' REACH Bilaga 59_update'!$D$5:$F$210,MATCH(Sammanfattning!P$1,' REACH Bilaga 59_update'!$D$4:$F$4,0),FALSE),VLOOKUP($A344,'REACH Bilaga XIV_update'!$D$4:$H$110,MATCH(Sammanfattning!P$1,'REACH Bilaga XIV_update'!$D$4:$H$4,0),FALSE))),IFERROR(VLOOKUP($C344,' REACH Bilaga 59_update'!$C$5:$F$210,MATCH(Sammanfattning!P$1,' REACH Bilaga 59_update'!$C$4:$F$4,0),FALSE),VLOOKUP($C344,'REACH Bilaga XIV_update'!$C$4:$H$110,MATCH(Sammanfattning!P$1,'REACH Bilaga XIV_update'!$C$4:$H$4,0),FALSE)))</f>
        <v>#N/A</v>
      </c>
      <c r="Q344" s="76" t="e">
        <f>IF($C344="-",IF($A344="-",IF(VLOOKUP($D344,'REACH Bilaga XIV_update'!$A$5:$I$110,9,FALSE)="",NA(),VLOOKUP($D344,'REACH Bilaga XIV_update'!$A$5:$I$110,9,FALSE)),IF(VLOOKUP($A344,'REACH Bilaga XIV_update'!$D$5:$I$110,6,FALSE)="",NA(),VLOOKUP($A344,'REACH Bilaga XIV_update'!$D$5:$I$110,6,FALSE))),IF(VLOOKUP($C344,'REACH Bilaga XIV_update'!$C$5:$I$110,7,FALSE)="",NA(),VLOOKUP($C344,'REACH Bilaga XIV_update'!$C$5:$I$110,7,FALSE)))</f>
        <v>#N/A</v>
      </c>
      <c r="R344" s="76" t="e">
        <f>IF($C344="-",IF($A344="-",IF(VLOOKUP($D344,CoRAP_update!$A$5:$O$376,15,FALSE)="",NA(),VLOOKUP($D344,CoRAP_update!$A$5:$O$376,15,FALSE)),IF(VLOOKUP($A344,CoRAP_update!$D$5:$O$376,12,FALSE)="",NA(),VLOOKUP($A344,CoRAP_update!$D$5:$O$376,12,FALSE))),IF(VLOOKUP($C344,CoRAP_update!$C$5:$O$376,13,FALSE)="",NA(),VLOOKUP($C344,CoRAP_update!$C$5:$O$376,13,FALSE)))</f>
        <v>#N/A</v>
      </c>
      <c r="S344" s="144" t="e">
        <f>IF($C344="-",IF($A344="-",VLOOKUP($D344,CoRAP_update!$A$5:$J$376,MATCH(Sammanfattning!S$1,CoRAP_update!$A$4:$J$4,0),FALSE),VLOOKUP($A344,CoRAP_update!$D$5:$J$376,MATCH(Sammanfattning!S$1,CoRAP_update!$D$4:$J$4,0),FALSE)),VLOOKUP($C344,CoRAP_update!$C$5:$J$376,MATCH(Sammanfattning!S$1,CoRAP_update!$C$4:$J$4,0),FALSE))</f>
        <v>#N/A</v>
      </c>
      <c r="T344" s="76" t="e">
        <f>IF($A344="-",VLOOKUP($D344,EDC_update!$C$2:$F$450,4,FALSE),VLOOKUP($A344,EDC_update!$B$2:$F$450,5,FALSE))</f>
        <v>#N/A</v>
      </c>
      <c r="V344" s="78">
        <f>IF(IFERROR(SEARCH("PBT",P344),99)=99,IF(IFERROR(SEARCH("suspected PBT",S344),99)=99,IF(IFERROR(SEARCH("concluded to be PBT",K344),99)=99,IF(IFERROR(SEARCH("PBT",S344),99)=99,IF(IFERROR(SEARCH("PBT cand",L344),99)=99,IF(IFERROR(SEARCH("PBT",L344),99)=99,IF(IFERROR(SEARCH("persistent, bioackumulative and toxic properties",K344),99)=99,0,Scoring!$E$3),Scoring!$E$3),Scoring!$E$7),Scoring!$E$3),Scoring!$E$5),Scoring!$E$6),Scoring!$E$3)</f>
        <v>0</v>
      </c>
      <c r="W344" s="78">
        <f>IF(IFERROR(SEARCH("vPvB",P344),99)=99,IF(IFERROR(SEARCH("suspected pbt/vPvB",S344),99)=99,IF(IFERROR(SEARCH("vPvB",S344),99)=99,IF(IFERROR(SEARCH("concluded to be a vPvB",S344),99)=99,IF(IFERROR(SEARCH("identified as vPvB",K344),99)=99,IF(IFERROR(SEARCH("concluded to be a vPvB",K344),99)=99,IF(IFERROR(SEARCH("concluded to be both pbt and vPvB",S344),99)=99,IF(IFERROR(SEARCH("concluded to be both pbt and vPvB",K344),99)=99,0,Scoring!$E$5),Scoring!$E$5),Scoring!$E$5),Scoring!$E$5),Scoring!$E$5),Scoring!$E$4),Scoring!$E$6),Scoring!$E$4)</f>
        <v>0</v>
      </c>
      <c r="X344" s="78">
        <f>IF(IFERROR(SEARCH("H410",N344),99)=99,IF(IFERROR(SEARCH("H410",O344),99)=99,IF(IFERROR(SEARCH("H410",Q344),99)=99,IF(IFERROR(SEARCH("H410",M344),99)=99,IF(IFERROR(SEARCH("H410",R344),99)=99,IF(IFERROR(SEARCH("H411",N344),99)=99,IF(IFERROR(SEARCH("H411",O344),99)=99,IF(IFERROR(SEARCH("H411",Q344),99)=99,IF(IFERROR(SEARCH("H411",M344),99)=99,IF(IFERROR(SEARCH("H411",R344),99)=99,IF(IFERROR(SEARCH("H413",N344),99)=99,IF(IFERROR(SEARCH("H413",O344),99)=99,IF(IFERROR(SEARCH("H413",Q344),99)=99,IF(IFERROR(SEARCH("H413",M344),99)=99,IF(IFERROR(SEARCH("H413",R344),99)=99,IF(IFERROR(SEARCH("H412",N344),99)=99,IF(IFERROR(SEARCH("H412",O344),99)=99,IF(IFERROR(SEARCH("H412",Q344),99)=99,IF(IFERROR(SEARCH("H412",M344),99)=99,IF(IFERROR(SEARCH("H412",R344),99)=99,0,Scoring!$E$2),Scoring!$E$2),Scoring!$E$2),Scoring!$E$2),Scoring!$E$2),Scoring!$E$2),Scoring!$E$2),Scoring!$E$2),Scoring!$E$2),Scoring!$E$2),Scoring!$E$2),Scoring!$E$2),Scoring!$E$2),Scoring!$E$2),Scoring!$E$2),Scoring!$E$2),Scoring!$E$2),Scoring!$E$2),Scoring!$E$2),Scoring!$E$2)</f>
        <v>1</v>
      </c>
      <c r="Y344" s="78">
        <f>IF(IFERROR(SEARCH("CMR",K344),99)=99,IF(IFERROR(SEARCH("Suspected CMR",S344),99)=99,IF(IFERROR(SEARCH("CMR",S344),99)=99,0,Scoring!$E$8),Scoring!$E$9),Scoring!$E$8)</f>
        <v>3</v>
      </c>
      <c r="Z344" s="78">
        <f>IF(IFERROR(SEARCH("H350",N344),99)=99,IF(IFERROR(SEARCH("H350",O344),99)=99,IF(IFERROR(SEARCH("H350",Q344),99)=99,IF(IFERROR(SEARCH("H350",M344),99)=99,IF(IFERROR(SEARCH("H350",R344),99)=99,IF(IFERROR(SEARCH("H351",N344),99)=99,IF(IFERROR(SEARCH("H351",O344),99)=99,IF(IFERROR(SEARCH("H351",Q344),99)=99,IF(IFERROR(SEARCH("H351",M344),99)=99,IF(IFERROR(SEARCH("H351",R344),99)=99,IF(IFERROR(SEARCH("carcinogenic",P344),99)=99,IF(IFERROR(SEARCH("suspected carcinogenic",S344),99)=99,0,Scoring!$E$12),Scoring!$E$11),Scoring!$E$10),Scoring!$E$10),Scoring!$E$10),Scoring!$E$10),Scoring!$E$10),Scoring!$E$10),Scoring!$E$10),Scoring!$E$10),Scoring!$E$10),Scoring!$E$10)</f>
        <v>1</v>
      </c>
      <c r="AA344" s="78">
        <f>IF(IFERROR(SEARCH("H340",N344),99)=99,IF(IFERROR(SEARCH("H340",O344),99)=99,IF(IFERROR(SEARCH("H340",Q344),99)=99,IF(IFERROR(SEARCH("H340",M344),99)=99,IF(IFERROR(SEARCH("H340",R344),99)=99,IF(IFERROR(SEARCH("H341",N344),99)=99,IF(IFERROR(SEARCH("H341",O344),99)=99,IF(IFERROR(SEARCH("H341",Q344),99)=99,IF(IFERROR(SEARCH("H341",M344),99)=99,IF(IFERROR(SEARCH("H341",R344),99)=99,IF(IFERROR(SEARCH("mutagenic",P344),99)=99,IF(IFERROR(SEARCH("suspected mutagenic",S344),99)=99,0,Scoring!$E$15),Scoring!$E$14),Scoring!$E$13),Scoring!$E$13),Scoring!$E$13),Scoring!$E$13),Scoring!$E$13),Scoring!$E$13),Scoring!$E$13),Scoring!$E$13),Scoring!$E$13),Scoring!$E$13)</f>
        <v>0</v>
      </c>
      <c r="AB344" s="78">
        <f>IF(IFERROR(SEARCH("H360",N344),99)=99,IF(IFERROR(SEARCH("H360",O344),99)=99,IF(IFERROR(SEARCH("H360",Q344),99)=99,IF(IFERROR(SEARCH("H360",M344),99)=99,IF(IFERROR(SEARCH("H360",R344),99)=99,IF(IFERROR(SEARCH("H361",N344),99)=99,IF(IFERROR(SEARCH("H361",O344),99)=99,IF(IFERROR(SEARCH("H361",Q344),99)=99,IF(IFERROR(SEARCH("H361",M344),99)=99,IF(IFERROR(SEARCH("H361",R344),99)=99,IF(IFERROR(SEARCH("reproduction",P344),99)=99,IF(IFERROR(SEARCH("suspected reprotoxic",S344),99)=99,IF(IFERROR(SEARCH("reprotoxic",S344),99)=99,IF(IFERROR(SEARCH("reprotoxic",K344),99)=99,0,Scoring!$E$18),Scoring!$E$18),Scoring!$E$19),Scoring!$E$17),Scoring!$E$16),Scoring!$E$16),Scoring!$E$16),Scoring!$E$16),Scoring!$E$16),Scoring!$E$16),Scoring!$E$16),Scoring!$E$16),Scoring!$E$16),Scoring!$E$16)</f>
        <v>1</v>
      </c>
      <c r="AC344" s="78">
        <f>IF(IFERROR(SEARCH("57f",L344),99)=99,IF(IFERROR(SEARCH("57(f)",P344),99)=99,0,Scoring!$E$20),Scoring!$E$20)</f>
        <v>0</v>
      </c>
      <c r="AD344" s="78">
        <f>IF(IFERROR(SEARCH("CAT1",T344),99)=99,IF(IFERROR(SEARCH("CAT2",T344),99)=99,IF(IFERROR(SEARCH("CAT3",T344),99)=99,IF(IFERROR(SEARCH("concluded to be endocrine",K344),99)=99,IF(IFERROR(SEARCH("categorised as endocrine",K344),99)=99,IF(IFERROR(SEARCH("endocrine disrupting",P344),99)=99,IF(IFERROR(SEARCH("endocrine disrupting",K344),99)=99,IF(IFERROR(SEARCH("suspected endocrine",S344),99)=99,IF(IFERROR(SEARCH("potential endocrine",S344),99)=99,0,Scoring!$E$25),Scoring!$E$25),Scoring!$E$24),Scoring!$E$24),Scoring!$E$24),Scoring!$E$24),Scoring!$E$23),Scoring!$E$22),Scoring!$E$21)</f>
        <v>0</v>
      </c>
      <c r="AE344" s="78">
        <f>IF(IFERROR(SEARCH("suspected sensitiser",S344),99)=99,IF(IFERROR(SEARCH("sensitiser",S344),99)=99,IF(IFERROR(SEARCH("other hazard based concern",S344),99)=99,0,Scoring!$E$28),Scoring!$E$26),Scoring!$E$27)</f>
        <v>0</v>
      </c>
      <c r="AF344" s="78">
        <f>IF(IFERROR(M344,1)=1,IF(IFERROR(N344,1)=1,IF(IFERROR(O344,1)=1,IF(IFERROR(Q344,1)=1,IF(IFERROR(R344,1)=1,IF(IFERROR(T344,1)=1,IF(IFERROR(K344,1)=1,IF(IFERROR(P344,1)=1,IF(IFERROR(S344,1)=1,Scoring!$E$29,0),0),0),0),0),0),0),0),0)</f>
        <v>0</v>
      </c>
      <c r="AG344" s="78">
        <f t="shared" si="34"/>
        <v>4</v>
      </c>
      <c r="AI344" s="93"/>
      <c r="AJ344" s="94"/>
      <c r="AK344" s="76"/>
      <c r="AL344" s="75"/>
      <c r="AN344" s="79"/>
      <c r="AO344" s="79"/>
      <c r="AP344" s="79"/>
      <c r="AQ344" s="79"/>
      <c r="AR344" s="79"/>
      <c r="AS344" s="78"/>
      <c r="AU344" s="79">
        <f>IF(IFERROR(F344,99)=99,IF(IFERROR(G344,99)=99,IF(IFERROR(H344,99)=99,IF(IFERROR(I344,99)=99,IF(IFERROR(E344,99)=99,IF(IFERROR(J344,99)=99,0,Scoring!$B$7),Scoring!$B$3),Scoring!$B$2),Scoring!$B$6),Scoring!$B$5),Scoring!$B$4)</f>
        <v>0.3</v>
      </c>
      <c r="AV344" s="78">
        <f t="shared" si="35"/>
        <v>1.2</v>
      </c>
      <c r="AW344" s="78"/>
      <c r="AX344" s="66"/>
      <c r="AY344" s="78"/>
      <c r="AZ344" s="76"/>
      <c r="BA344" s="76"/>
      <c r="BB344" s="76"/>
    </row>
    <row r="345" spans="1:54" x14ac:dyDescent="0.25">
      <c r="A345" s="77" t="s">
        <v>7493</v>
      </c>
      <c r="B345" s="76" t="str">
        <f t="shared" si="36"/>
        <v>429-400-7</v>
      </c>
      <c r="C345" s="77" t="s">
        <v>940</v>
      </c>
      <c r="D345" s="77" t="s">
        <v>941</v>
      </c>
      <c r="E345" s="76" t="str">
        <f>IF(C345="-",IF(A345="-",VLOOKUP(D345,'sin-list 180320_update'!$C$2:$C$835,1,FALSE),VLOOKUP(A345,'sin-list 180320_update'!$A$2:$A$835,1,FALSE)),VLOOKUP(C345,'sin-list 180320_update'!$B$2:$B$835,1,FALSE))</f>
        <v>429-400-7</v>
      </c>
      <c r="F345" s="76" t="e">
        <f>IF($C345="-",IF($A345="-",VLOOKUP($D345,'REACH Bilaga XVII_update'!$A$5:$A$131,1,FALSE),VLOOKUP($A345,'REACH Bilaga XVII_update'!$C$5:$C$131,1,FALSE)),VLOOKUP($C345,'REACH Bilaga XVII_update'!$B$5:$B$131,1,FALSE))</f>
        <v>#N/A</v>
      </c>
      <c r="G345" s="76" t="e">
        <f>IF($C345="-",IF($A345="-",VLOOKUP($D345,' REACH Bilaga 59_update'!$A$5:$A$210,1,FALSE),VLOOKUP($A345,' REACH Bilaga 59_update'!$D$5:$D$210,1,FALSE)),VLOOKUP($C345,' REACH Bilaga 59_update'!$C$5:$C$210,1,FALSE))</f>
        <v>#N/A</v>
      </c>
      <c r="H345" s="76" t="e">
        <f>IF($C345="-",IF($A345="-",VLOOKUP($D345,'REACH Bilaga XIV_update'!$A$5:$A$110,1,FALSE),VLOOKUP($A345,'REACH Bilaga XIV_update'!$D$5:$D$110,1,FALSE)),VLOOKUP($C345,'REACH Bilaga XIV_update'!$C$5:$C$110,1,FALSE))</f>
        <v>#N/A</v>
      </c>
      <c r="I345" s="76" t="e">
        <f>IF($C345="-",IF($A345="-",VLOOKUP($D345,CoRAP_update!$A$5:$A$376,1,FALSE),VLOOKUP($A345,CoRAP_update!$D$5:$D$376,1,FALSE)),VLOOKUP($C345,CoRAP_update!$C$5:$C$376,1,FALSE))</f>
        <v>#N/A</v>
      </c>
      <c r="J345" s="76" t="e">
        <f>IF($C345="-",IF($A345="-",VLOOKUP($D345,EDC_update!$C$2:$C$450,1,FALSE),VLOOKUP($A345,EDC_update!$B$2:$B$450,1,FALSE)),VLOOKUP($C345,EDC_update!$L$2:$L$450,1,FALSE))</f>
        <v>#N/A</v>
      </c>
      <c r="K345" s="76" t="str">
        <f>IF($C345="-",IF($A345="-",IF(VLOOKUP($D345,'sin-list 180320_update'!$C$2:$S$835,3,FALSE)="",NA(),VLOOKUP($D345,'sin-list 180320_update'!$C$2:$S$835,3,FALSE)),IF(VLOOKUP($A345,'sin-list 180320_update'!$A$2:$S$835,5,FALSE)="",NA(),VLOOKUP($A345,'sin-list 180320_update'!$A$2:$S$835,5,FALSE))),IF(VLOOKUP($C345,'sin-list 180320_update'!$B$2:$S$835,4,FALSE)="",NA(),VLOOKUP($C345,'sin-list 180320_update'!$B$2:$S$835,4,FALSE)))</f>
        <v>Classified CMR according to Annex VI of Regulation 1272/2008</v>
      </c>
      <c r="L345" s="76" t="str">
        <f>IF($C345="-",IF($A345="-",VLOOKUP($D345,'sin-list 180320_update'!$C$2:$S$835,6,FALSE),VLOOKUP($A345,'sin-list 180320_update'!$A$2:$S$835,8,FALSE)),VLOOKUP($C345,'sin-list 180320_update'!$B$2:$S$835,7,FALSE))</f>
        <v>Repr. 1B
Aquatic Chronic 3</v>
      </c>
      <c r="M345" s="76" t="str">
        <f>IF($C345="-",IF($A345="-",IF(VLOOKUP($D345,'sin-list 180320_update'!$C$2:$S$835,8,FALSE)="",NA(),VLOOKUP($D345,'sin-list 180320_update'!$C$2:$S$835,8,FALSE)),IF(VLOOKUP($A345,'sin-list 180320_update'!$A$2:$S$835,10,FALSE)="",NA(),VLOOKUP($A345,'sin-list 180320_update'!$A$2:$S$835,10,FALSE))),IF(VLOOKUP($C345,'sin-list 180320_update'!$B$2:$S$835,9,FALSE)="",NA(),VLOOKUP($C345,'sin-list 180320_update'!$B$2:$S$835,9,FALSE)))</f>
        <v>H360D***
H412</v>
      </c>
      <c r="N345" s="76" t="e">
        <f>IF($C345="-",IF($A345="-",IF(VLOOKUP($D345,'REACH Bilaga XVII_update'!$A$5:$E$131,4,FALSE)="",NA(),VLOOKUP($D345,'REACH Bilaga XVII_update'!$A$5:$E$131,4,FALSE)),IF(VLOOKUP($A345,'REACH Bilaga XVII_update'!$C$5:$D$131,2,FALSE)="",NA(),VLOOKUP($A345,'REACH Bilaga XVII_update'!$C$5:$D$131,2,FALSE))),IF(VLOOKUP($C345,'REACH Bilaga XVII_update'!$B$5:$D$131,3,FALSE)="",NA(),VLOOKUP($C345,'REACH Bilaga XVII_update'!$B$5:$D$131,3,FALSE)))</f>
        <v>#N/A</v>
      </c>
      <c r="O345" s="76" t="e">
        <f>IF($C345="-",IF($A345="-",IF(VLOOKUP($D345,' REACH Bilaga 59_update'!$A$5:$E$210,5,FALSE)="",NA(),VLOOKUP($D345,' REACH Bilaga 59_update'!$A$5:$E$210,5,FALSE)),IF(VLOOKUP($A345,' REACH Bilaga 59_update'!$D$5:$E$210,2,FALSE)="",NA(),VLOOKUP($A345,' REACH Bilaga 59_update'!$D$5:$E$210,2,FALSE))),IF(VLOOKUP($C345,' REACH Bilaga 59_update'!$C$5:$E$210,3,FALSE)="",NA(),VLOOKUP($C345,' REACH Bilaga 59_update'!$C$5:$E$210,3,FALSE)))</f>
        <v>#N/A</v>
      </c>
      <c r="P345" s="76" t="e">
        <f>IF(C345="-",IF(A345="-",IFERROR(VLOOKUP($D345,' REACH Bilaga 59_update'!$A$5:$F$210,MATCH(Sammanfattning!P$1,' REACH Bilaga 59_update'!$A$4:$F$4,0),FALSE),VLOOKUP($D345,'REACH Bilaga XIV_update'!$A$4:$H$110,MATCH(Sammanfattning!P$1,'REACH Bilaga XIV_update'!$A$4:$H$4,0),FALSE)),IFERROR(VLOOKUP($A345,' REACH Bilaga 59_update'!$D$5:$F$210,MATCH(Sammanfattning!P$1,' REACH Bilaga 59_update'!$D$4:$F$4,0),FALSE),VLOOKUP($A345,'REACH Bilaga XIV_update'!$D$4:$H$110,MATCH(Sammanfattning!P$1,'REACH Bilaga XIV_update'!$D$4:$H$4,0),FALSE))),IFERROR(VLOOKUP($C345,' REACH Bilaga 59_update'!$C$5:$F$210,MATCH(Sammanfattning!P$1,' REACH Bilaga 59_update'!$C$4:$F$4,0),FALSE),VLOOKUP($C345,'REACH Bilaga XIV_update'!$C$4:$H$110,MATCH(Sammanfattning!P$1,'REACH Bilaga XIV_update'!$C$4:$H$4,0),FALSE)))</f>
        <v>#N/A</v>
      </c>
      <c r="Q345" s="76" t="e">
        <f>IF($C345="-",IF($A345="-",IF(VLOOKUP($D345,'REACH Bilaga XIV_update'!$A$5:$I$110,9,FALSE)="",NA(),VLOOKUP($D345,'REACH Bilaga XIV_update'!$A$5:$I$110,9,FALSE)),IF(VLOOKUP($A345,'REACH Bilaga XIV_update'!$D$5:$I$110,6,FALSE)="",NA(),VLOOKUP($A345,'REACH Bilaga XIV_update'!$D$5:$I$110,6,FALSE))),IF(VLOOKUP($C345,'REACH Bilaga XIV_update'!$C$5:$I$110,7,FALSE)="",NA(),VLOOKUP($C345,'REACH Bilaga XIV_update'!$C$5:$I$110,7,FALSE)))</f>
        <v>#N/A</v>
      </c>
      <c r="R345" s="76" t="e">
        <f>IF($C345="-",IF($A345="-",IF(VLOOKUP($D345,CoRAP_update!$A$5:$O$376,15,FALSE)="",NA(),VLOOKUP($D345,CoRAP_update!$A$5:$O$376,15,FALSE)),IF(VLOOKUP($A345,CoRAP_update!$D$5:$O$376,12,FALSE)="",NA(),VLOOKUP($A345,CoRAP_update!$D$5:$O$376,12,FALSE))),IF(VLOOKUP($C345,CoRAP_update!$C$5:$O$376,13,FALSE)="",NA(),VLOOKUP($C345,CoRAP_update!$C$5:$O$376,13,FALSE)))</f>
        <v>#N/A</v>
      </c>
      <c r="S345" s="144" t="e">
        <f>IF($C345="-",IF($A345="-",VLOOKUP($D345,CoRAP_update!$A$5:$J$376,MATCH(Sammanfattning!S$1,CoRAP_update!$A$4:$J$4,0),FALSE),VLOOKUP($A345,CoRAP_update!$D$5:$J$376,MATCH(Sammanfattning!S$1,CoRAP_update!$D$4:$J$4,0),FALSE)),VLOOKUP($C345,CoRAP_update!$C$5:$J$376,MATCH(Sammanfattning!S$1,CoRAP_update!$C$4:$J$4,0),FALSE))</f>
        <v>#N/A</v>
      </c>
      <c r="T345" s="76" t="e">
        <f>IF($A345="-",VLOOKUP($D345,EDC_update!$C$2:$F$450,4,FALSE),VLOOKUP($A345,EDC_update!$B$2:$F$450,5,FALSE))</f>
        <v>#N/A</v>
      </c>
      <c r="V345" s="78">
        <f>IF(IFERROR(SEARCH("PBT",P345),99)=99,IF(IFERROR(SEARCH("suspected PBT",S345),99)=99,IF(IFERROR(SEARCH("concluded to be PBT",K345),99)=99,IF(IFERROR(SEARCH("PBT",S345),99)=99,IF(IFERROR(SEARCH("PBT cand",L345),99)=99,IF(IFERROR(SEARCH("PBT",L345),99)=99,IF(IFERROR(SEARCH("persistent, bioackumulative and toxic properties",K345),99)=99,0,Scoring!$E$3),Scoring!$E$3),Scoring!$E$7),Scoring!$E$3),Scoring!$E$5),Scoring!$E$6),Scoring!$E$3)</f>
        <v>0</v>
      </c>
      <c r="W345" s="78">
        <f>IF(IFERROR(SEARCH("vPvB",P345),99)=99,IF(IFERROR(SEARCH("suspected pbt/vPvB",S345),99)=99,IF(IFERROR(SEARCH("vPvB",S345),99)=99,IF(IFERROR(SEARCH("concluded to be a vPvB",S345),99)=99,IF(IFERROR(SEARCH("identified as vPvB",K345),99)=99,IF(IFERROR(SEARCH("concluded to be a vPvB",K345),99)=99,IF(IFERROR(SEARCH("concluded to be both pbt and vPvB",S345),99)=99,IF(IFERROR(SEARCH("concluded to be both pbt and vPvB",K345),99)=99,0,Scoring!$E$5),Scoring!$E$5),Scoring!$E$5),Scoring!$E$5),Scoring!$E$5),Scoring!$E$4),Scoring!$E$6),Scoring!$E$4)</f>
        <v>0</v>
      </c>
      <c r="X345" s="78">
        <f>IF(IFERROR(SEARCH("H410",N345),99)=99,IF(IFERROR(SEARCH("H410",O345),99)=99,IF(IFERROR(SEARCH("H410",Q345),99)=99,IF(IFERROR(SEARCH("H410",M345),99)=99,IF(IFERROR(SEARCH("H410",R345),99)=99,IF(IFERROR(SEARCH("H411",N345),99)=99,IF(IFERROR(SEARCH("H411",O345),99)=99,IF(IFERROR(SEARCH("H411",Q345),99)=99,IF(IFERROR(SEARCH("H411",M345),99)=99,IF(IFERROR(SEARCH("H411",R345),99)=99,IF(IFERROR(SEARCH("H413",N345),99)=99,IF(IFERROR(SEARCH("H413",O345),99)=99,IF(IFERROR(SEARCH("H413",Q345),99)=99,IF(IFERROR(SEARCH("H413",M345),99)=99,IF(IFERROR(SEARCH("H413",R345),99)=99,IF(IFERROR(SEARCH("H412",N345),99)=99,IF(IFERROR(SEARCH("H412",O345),99)=99,IF(IFERROR(SEARCH("H412",Q345),99)=99,IF(IFERROR(SEARCH("H412",M345),99)=99,IF(IFERROR(SEARCH("H412",R345),99)=99,0,Scoring!$E$2),Scoring!$E$2),Scoring!$E$2),Scoring!$E$2),Scoring!$E$2),Scoring!$E$2),Scoring!$E$2),Scoring!$E$2),Scoring!$E$2),Scoring!$E$2),Scoring!$E$2),Scoring!$E$2),Scoring!$E$2),Scoring!$E$2),Scoring!$E$2),Scoring!$E$2),Scoring!$E$2),Scoring!$E$2),Scoring!$E$2),Scoring!$E$2)</f>
        <v>1</v>
      </c>
      <c r="Y345" s="78">
        <f>IF(IFERROR(SEARCH("CMR",K345),99)=99,IF(IFERROR(SEARCH("Suspected CMR",S345),99)=99,IF(IFERROR(SEARCH("CMR",S345),99)=99,0,Scoring!$E$8),Scoring!$E$9),Scoring!$E$8)</f>
        <v>3</v>
      </c>
      <c r="Z345" s="78">
        <f>IF(IFERROR(SEARCH("H350",N345),99)=99,IF(IFERROR(SEARCH("H350",O345),99)=99,IF(IFERROR(SEARCH("H350",Q345),99)=99,IF(IFERROR(SEARCH("H350",M345),99)=99,IF(IFERROR(SEARCH("H350",R345),99)=99,IF(IFERROR(SEARCH("H351",N345),99)=99,IF(IFERROR(SEARCH("H351",O345),99)=99,IF(IFERROR(SEARCH("H351",Q345),99)=99,IF(IFERROR(SEARCH("H351",M345),99)=99,IF(IFERROR(SEARCH("H351",R345),99)=99,IF(IFERROR(SEARCH("carcinogenic",P345),99)=99,IF(IFERROR(SEARCH("suspected carcinogenic",S345),99)=99,0,Scoring!$E$12),Scoring!$E$11),Scoring!$E$10),Scoring!$E$10),Scoring!$E$10),Scoring!$E$10),Scoring!$E$10),Scoring!$E$10),Scoring!$E$10),Scoring!$E$10),Scoring!$E$10),Scoring!$E$10)</f>
        <v>0</v>
      </c>
      <c r="AA345" s="78">
        <f>IF(IFERROR(SEARCH("H340",N345),99)=99,IF(IFERROR(SEARCH("H340",O345),99)=99,IF(IFERROR(SEARCH("H340",Q345),99)=99,IF(IFERROR(SEARCH("H340",M345),99)=99,IF(IFERROR(SEARCH("H340",R345),99)=99,IF(IFERROR(SEARCH("H341",N345),99)=99,IF(IFERROR(SEARCH("H341",O345),99)=99,IF(IFERROR(SEARCH("H341",Q345),99)=99,IF(IFERROR(SEARCH("H341",M345),99)=99,IF(IFERROR(SEARCH("H341",R345),99)=99,IF(IFERROR(SEARCH("mutagenic",P345),99)=99,IF(IFERROR(SEARCH("suspected mutagenic",S345),99)=99,0,Scoring!$E$15),Scoring!$E$14),Scoring!$E$13),Scoring!$E$13),Scoring!$E$13),Scoring!$E$13),Scoring!$E$13),Scoring!$E$13),Scoring!$E$13),Scoring!$E$13),Scoring!$E$13),Scoring!$E$13)</f>
        <v>0</v>
      </c>
      <c r="AB345" s="78">
        <f>IF(IFERROR(SEARCH("H360",N345),99)=99,IF(IFERROR(SEARCH("H360",O345),99)=99,IF(IFERROR(SEARCH("H360",Q345),99)=99,IF(IFERROR(SEARCH("H360",M345),99)=99,IF(IFERROR(SEARCH("H360",R345),99)=99,IF(IFERROR(SEARCH("H361",N345),99)=99,IF(IFERROR(SEARCH("H361",O345),99)=99,IF(IFERROR(SEARCH("H361",Q345),99)=99,IF(IFERROR(SEARCH("H361",M345),99)=99,IF(IFERROR(SEARCH("H361",R345),99)=99,IF(IFERROR(SEARCH("reproduction",P345),99)=99,IF(IFERROR(SEARCH("suspected reprotoxic",S345),99)=99,IF(IFERROR(SEARCH("reprotoxic",S345),99)=99,IF(IFERROR(SEARCH("reprotoxic",K345),99)=99,0,Scoring!$E$18),Scoring!$E$18),Scoring!$E$19),Scoring!$E$17),Scoring!$E$16),Scoring!$E$16),Scoring!$E$16),Scoring!$E$16),Scoring!$E$16),Scoring!$E$16),Scoring!$E$16),Scoring!$E$16),Scoring!$E$16),Scoring!$E$16)</f>
        <v>1</v>
      </c>
      <c r="AC345" s="78">
        <f>IF(IFERROR(SEARCH("57f",L345),99)=99,IF(IFERROR(SEARCH("57(f)",P345),99)=99,0,Scoring!$E$20),Scoring!$E$20)</f>
        <v>0</v>
      </c>
      <c r="AD345" s="78">
        <f>IF(IFERROR(SEARCH("CAT1",T345),99)=99,IF(IFERROR(SEARCH("CAT2",T345),99)=99,IF(IFERROR(SEARCH("CAT3",T345),99)=99,IF(IFERROR(SEARCH("concluded to be endocrine",K345),99)=99,IF(IFERROR(SEARCH("categorised as endocrine",K345),99)=99,IF(IFERROR(SEARCH("endocrine disrupting",P345),99)=99,IF(IFERROR(SEARCH("endocrine disrupting",K345),99)=99,IF(IFERROR(SEARCH("suspected endocrine",S345),99)=99,IF(IFERROR(SEARCH("potential endocrine",S345),99)=99,0,Scoring!$E$25),Scoring!$E$25),Scoring!$E$24),Scoring!$E$24),Scoring!$E$24),Scoring!$E$24),Scoring!$E$23),Scoring!$E$22),Scoring!$E$21)</f>
        <v>0</v>
      </c>
      <c r="AE345" s="78">
        <f>IF(IFERROR(SEARCH("suspected sensitiser",S345),99)=99,IF(IFERROR(SEARCH("sensitiser",S345),99)=99,IF(IFERROR(SEARCH("other hazard based concern",S345),99)=99,0,Scoring!$E$28),Scoring!$E$26),Scoring!$E$27)</f>
        <v>0</v>
      </c>
      <c r="AF345" s="78">
        <f>IF(IFERROR(M345,1)=1,IF(IFERROR(N345,1)=1,IF(IFERROR(O345,1)=1,IF(IFERROR(Q345,1)=1,IF(IFERROR(R345,1)=1,IF(IFERROR(T345,1)=1,IF(IFERROR(K345,1)=1,IF(IFERROR(P345,1)=1,IF(IFERROR(S345,1)=1,Scoring!$E$29,0),0),0),0),0),0),0),0),0)</f>
        <v>0</v>
      </c>
      <c r="AG345" s="78">
        <f t="shared" si="34"/>
        <v>4</v>
      </c>
      <c r="AI345" s="93"/>
      <c r="AJ345" s="94"/>
      <c r="AK345" s="76"/>
      <c r="AL345" s="75"/>
      <c r="AN345" s="79"/>
      <c r="AO345" s="79"/>
      <c r="AP345" s="79"/>
      <c r="AQ345" s="79"/>
      <c r="AR345" s="79"/>
      <c r="AS345" s="78"/>
      <c r="AU345" s="79">
        <f>IF(IFERROR(F345,99)=99,IF(IFERROR(G345,99)=99,IF(IFERROR(H345,99)=99,IF(IFERROR(I345,99)=99,IF(IFERROR(E345,99)=99,IF(IFERROR(J345,99)=99,0,Scoring!$B$7),Scoring!$B$3),Scoring!$B$2),Scoring!$B$6),Scoring!$B$5),Scoring!$B$4)</f>
        <v>0.3</v>
      </c>
      <c r="AV345" s="78">
        <f t="shared" si="35"/>
        <v>1.2</v>
      </c>
      <c r="AW345" s="78"/>
      <c r="AX345" s="66"/>
      <c r="AY345" s="78"/>
      <c r="AZ345" s="76"/>
      <c r="BA345" s="76"/>
      <c r="BB345" s="76"/>
    </row>
    <row r="346" spans="1:54" x14ac:dyDescent="0.25">
      <c r="A346" s="77" t="s">
        <v>7532</v>
      </c>
      <c r="B346" s="76" t="str">
        <f t="shared" si="36"/>
        <v>429-740-6</v>
      </c>
      <c r="C346" s="77" t="s">
        <v>1308</v>
      </c>
      <c r="D346" s="77" t="s">
        <v>1309</v>
      </c>
      <c r="E346" s="76" t="str">
        <f>IF(C346="-",IF(A346="-",VLOOKUP(D346,'sin-list 180320_update'!$C$2:$C$835,1,FALSE),VLOOKUP(A346,'sin-list 180320_update'!$A$2:$A$835,1,FALSE)),VLOOKUP(C346,'sin-list 180320_update'!$B$2:$B$835,1,FALSE))</f>
        <v>429-740-6</v>
      </c>
      <c r="F346" s="76" t="e">
        <f>IF($C346="-",IF($A346="-",VLOOKUP($D346,'REACH Bilaga XVII_update'!$A$5:$A$131,1,FALSE),VLOOKUP($A346,'REACH Bilaga XVII_update'!$C$5:$C$131,1,FALSE)),VLOOKUP($C346,'REACH Bilaga XVII_update'!$B$5:$B$131,1,FALSE))</f>
        <v>#N/A</v>
      </c>
      <c r="G346" s="76" t="e">
        <f>IF($C346="-",IF($A346="-",VLOOKUP($D346,' REACH Bilaga 59_update'!$A$5:$A$210,1,FALSE),VLOOKUP($A346,' REACH Bilaga 59_update'!$D$5:$D$210,1,FALSE)),VLOOKUP($C346,' REACH Bilaga 59_update'!$C$5:$C$210,1,FALSE))</f>
        <v>#N/A</v>
      </c>
      <c r="H346" s="76" t="e">
        <f>IF($C346="-",IF($A346="-",VLOOKUP($D346,'REACH Bilaga XIV_update'!$A$5:$A$110,1,FALSE),VLOOKUP($A346,'REACH Bilaga XIV_update'!$D$5:$D$110,1,FALSE)),VLOOKUP($C346,'REACH Bilaga XIV_update'!$C$5:$C$110,1,FALSE))</f>
        <v>#N/A</v>
      </c>
      <c r="I346" s="76" t="e">
        <f>IF($C346="-",IF($A346="-",VLOOKUP($D346,CoRAP_update!$A$5:$A$376,1,FALSE),VLOOKUP($A346,CoRAP_update!$D$5:$D$376,1,FALSE)),VLOOKUP($C346,CoRAP_update!$C$5:$C$376,1,FALSE))</f>
        <v>#N/A</v>
      </c>
      <c r="J346" s="76" t="e">
        <f>IF($C346="-",IF($A346="-",VLOOKUP($D346,EDC_update!$C$2:$C$450,1,FALSE),VLOOKUP($A346,EDC_update!$B$2:$B$450,1,FALSE)),VLOOKUP($C346,EDC_update!$L$2:$L$450,1,FALSE))</f>
        <v>#N/A</v>
      </c>
      <c r="K346" s="76" t="str">
        <f>IF($C346="-",IF($A346="-",IF(VLOOKUP($D346,'sin-list 180320_update'!$C$2:$S$835,3,FALSE)="",NA(),VLOOKUP($D346,'sin-list 180320_update'!$C$2:$S$835,3,FALSE)),IF(VLOOKUP($A346,'sin-list 180320_update'!$A$2:$S$835,5,FALSE)="",NA(),VLOOKUP($A346,'sin-list 180320_update'!$A$2:$S$835,5,FALSE))),IF(VLOOKUP($C346,'sin-list 180320_update'!$B$2:$S$835,4,FALSE)="",NA(),VLOOKUP($C346,'sin-list 180320_update'!$B$2:$S$835,4,FALSE)))</f>
        <v>Classified CMR according to Annex VI of Regulation 1272/2008</v>
      </c>
      <c r="L346" s="76" t="str">
        <f>IF($C346="-",IF($A346="-",VLOOKUP($D346,'sin-list 180320_update'!$C$2:$S$835,6,FALSE),VLOOKUP($A346,'sin-list 180320_update'!$A$2:$S$835,8,FALSE)),VLOOKUP($C346,'sin-list 180320_update'!$B$2:$S$835,7,FALSE))</f>
        <v>Carc. 1B
Muta. 1B
STOT RE 2 *
Skin Sens. 1
Aquatic Chronic 3</v>
      </c>
      <c r="M346" s="76" t="str">
        <f>IF($C346="-",IF($A346="-",IF(VLOOKUP($D346,'sin-list 180320_update'!$C$2:$S$835,8,FALSE)="",NA(),VLOOKUP($D346,'sin-list 180320_update'!$C$2:$S$835,8,FALSE)),IF(VLOOKUP($A346,'sin-list 180320_update'!$A$2:$S$835,10,FALSE)="",NA(),VLOOKUP($A346,'sin-list 180320_update'!$A$2:$S$835,10,FALSE))),IF(VLOOKUP($C346,'sin-list 180320_update'!$B$2:$S$835,9,FALSE)="",NA(),VLOOKUP($C346,'sin-list 180320_update'!$B$2:$S$835,9,FALSE)))</f>
        <v>H350
H340
H373**
H317
H412</v>
      </c>
      <c r="N346" s="76" t="e">
        <f>IF($C346="-",IF($A346="-",IF(VLOOKUP($D346,'REACH Bilaga XVII_update'!$A$5:$E$131,4,FALSE)="",NA(),VLOOKUP($D346,'REACH Bilaga XVII_update'!$A$5:$E$131,4,FALSE)),IF(VLOOKUP($A346,'REACH Bilaga XVII_update'!$C$5:$D$131,2,FALSE)="",NA(),VLOOKUP($A346,'REACH Bilaga XVII_update'!$C$5:$D$131,2,FALSE))),IF(VLOOKUP($C346,'REACH Bilaga XVII_update'!$B$5:$D$131,3,FALSE)="",NA(),VLOOKUP($C346,'REACH Bilaga XVII_update'!$B$5:$D$131,3,FALSE)))</f>
        <v>#N/A</v>
      </c>
      <c r="O346" s="76" t="e">
        <f>IF($C346="-",IF($A346="-",IF(VLOOKUP($D346,' REACH Bilaga 59_update'!$A$5:$E$210,5,FALSE)="",NA(),VLOOKUP($D346,' REACH Bilaga 59_update'!$A$5:$E$210,5,FALSE)),IF(VLOOKUP($A346,' REACH Bilaga 59_update'!$D$5:$E$210,2,FALSE)="",NA(),VLOOKUP($A346,' REACH Bilaga 59_update'!$D$5:$E$210,2,FALSE))),IF(VLOOKUP($C346,' REACH Bilaga 59_update'!$C$5:$E$210,3,FALSE)="",NA(),VLOOKUP($C346,' REACH Bilaga 59_update'!$C$5:$E$210,3,FALSE)))</f>
        <v>#N/A</v>
      </c>
      <c r="P346" s="76" t="e">
        <f>IF(C346="-",IF(A346="-",IFERROR(VLOOKUP($D346,' REACH Bilaga 59_update'!$A$5:$F$210,MATCH(Sammanfattning!P$1,' REACH Bilaga 59_update'!$A$4:$F$4,0),FALSE),VLOOKUP($D346,'REACH Bilaga XIV_update'!$A$4:$H$110,MATCH(Sammanfattning!P$1,'REACH Bilaga XIV_update'!$A$4:$H$4,0),FALSE)),IFERROR(VLOOKUP($A346,' REACH Bilaga 59_update'!$D$5:$F$210,MATCH(Sammanfattning!P$1,' REACH Bilaga 59_update'!$D$4:$F$4,0),FALSE),VLOOKUP($A346,'REACH Bilaga XIV_update'!$D$4:$H$110,MATCH(Sammanfattning!P$1,'REACH Bilaga XIV_update'!$D$4:$H$4,0),FALSE))),IFERROR(VLOOKUP($C346,' REACH Bilaga 59_update'!$C$5:$F$210,MATCH(Sammanfattning!P$1,' REACH Bilaga 59_update'!$C$4:$F$4,0),FALSE),VLOOKUP($C346,'REACH Bilaga XIV_update'!$C$4:$H$110,MATCH(Sammanfattning!P$1,'REACH Bilaga XIV_update'!$C$4:$H$4,0),FALSE)))</f>
        <v>#N/A</v>
      </c>
      <c r="Q346" s="76" t="e">
        <f>IF($C346="-",IF($A346="-",IF(VLOOKUP($D346,'REACH Bilaga XIV_update'!$A$5:$I$110,9,FALSE)="",NA(),VLOOKUP($D346,'REACH Bilaga XIV_update'!$A$5:$I$110,9,FALSE)),IF(VLOOKUP($A346,'REACH Bilaga XIV_update'!$D$5:$I$110,6,FALSE)="",NA(),VLOOKUP($A346,'REACH Bilaga XIV_update'!$D$5:$I$110,6,FALSE))),IF(VLOOKUP($C346,'REACH Bilaga XIV_update'!$C$5:$I$110,7,FALSE)="",NA(),VLOOKUP($C346,'REACH Bilaga XIV_update'!$C$5:$I$110,7,FALSE)))</f>
        <v>#N/A</v>
      </c>
      <c r="R346" s="76" t="e">
        <f>IF($C346="-",IF($A346="-",IF(VLOOKUP($D346,CoRAP_update!$A$5:$O$376,15,FALSE)="",NA(),VLOOKUP($D346,CoRAP_update!$A$5:$O$376,15,FALSE)),IF(VLOOKUP($A346,CoRAP_update!$D$5:$O$376,12,FALSE)="",NA(),VLOOKUP($A346,CoRAP_update!$D$5:$O$376,12,FALSE))),IF(VLOOKUP($C346,CoRAP_update!$C$5:$O$376,13,FALSE)="",NA(),VLOOKUP($C346,CoRAP_update!$C$5:$O$376,13,FALSE)))</f>
        <v>#N/A</v>
      </c>
      <c r="S346" s="144" t="e">
        <f>IF($C346="-",IF($A346="-",VLOOKUP($D346,CoRAP_update!$A$5:$J$376,MATCH(Sammanfattning!S$1,CoRAP_update!$A$4:$J$4,0),FALSE),VLOOKUP($A346,CoRAP_update!$D$5:$J$376,MATCH(Sammanfattning!S$1,CoRAP_update!$D$4:$J$4,0),FALSE)),VLOOKUP($C346,CoRAP_update!$C$5:$J$376,MATCH(Sammanfattning!S$1,CoRAP_update!$C$4:$J$4,0),FALSE))</f>
        <v>#N/A</v>
      </c>
      <c r="T346" s="76" t="e">
        <f>IF($A346="-",VLOOKUP($D346,EDC_update!$C$2:$F$450,4,FALSE),VLOOKUP($A346,EDC_update!$B$2:$F$450,5,FALSE))</f>
        <v>#N/A</v>
      </c>
      <c r="V346" s="78">
        <f>IF(IFERROR(SEARCH("PBT",P346),99)=99,IF(IFERROR(SEARCH("suspected PBT",S346),99)=99,IF(IFERROR(SEARCH("concluded to be PBT",K346),99)=99,IF(IFERROR(SEARCH("PBT",S346),99)=99,IF(IFERROR(SEARCH("PBT cand",L346),99)=99,IF(IFERROR(SEARCH("PBT",L346),99)=99,IF(IFERROR(SEARCH("persistent, bioackumulative and toxic properties",K346),99)=99,0,Scoring!$E$3),Scoring!$E$3),Scoring!$E$7),Scoring!$E$3),Scoring!$E$5),Scoring!$E$6),Scoring!$E$3)</f>
        <v>0</v>
      </c>
      <c r="W346" s="78">
        <f>IF(IFERROR(SEARCH("vPvB",P346),99)=99,IF(IFERROR(SEARCH("suspected pbt/vPvB",S346),99)=99,IF(IFERROR(SEARCH("vPvB",S346),99)=99,IF(IFERROR(SEARCH("concluded to be a vPvB",S346),99)=99,IF(IFERROR(SEARCH("identified as vPvB",K346),99)=99,IF(IFERROR(SEARCH("concluded to be a vPvB",K346),99)=99,IF(IFERROR(SEARCH("concluded to be both pbt and vPvB",S346),99)=99,IF(IFERROR(SEARCH("concluded to be both pbt and vPvB",K346),99)=99,0,Scoring!$E$5),Scoring!$E$5),Scoring!$E$5),Scoring!$E$5),Scoring!$E$5),Scoring!$E$4),Scoring!$E$6),Scoring!$E$4)</f>
        <v>0</v>
      </c>
      <c r="X346" s="78">
        <f>IF(IFERROR(SEARCH("H410",N346),99)=99,IF(IFERROR(SEARCH("H410",O346),99)=99,IF(IFERROR(SEARCH("H410",Q346),99)=99,IF(IFERROR(SEARCH("H410",M346),99)=99,IF(IFERROR(SEARCH("H410",R346),99)=99,IF(IFERROR(SEARCH("H411",N346),99)=99,IF(IFERROR(SEARCH("H411",O346),99)=99,IF(IFERROR(SEARCH("H411",Q346),99)=99,IF(IFERROR(SEARCH("H411",M346),99)=99,IF(IFERROR(SEARCH("H411",R346),99)=99,IF(IFERROR(SEARCH("H413",N346),99)=99,IF(IFERROR(SEARCH("H413",O346),99)=99,IF(IFERROR(SEARCH("H413",Q346),99)=99,IF(IFERROR(SEARCH("H413",M346),99)=99,IF(IFERROR(SEARCH("H413",R346),99)=99,IF(IFERROR(SEARCH("H412",N346),99)=99,IF(IFERROR(SEARCH("H412",O346),99)=99,IF(IFERROR(SEARCH("H412",Q346),99)=99,IF(IFERROR(SEARCH("H412",M346),99)=99,IF(IFERROR(SEARCH("H412",R346),99)=99,0,Scoring!$E$2),Scoring!$E$2),Scoring!$E$2),Scoring!$E$2),Scoring!$E$2),Scoring!$E$2),Scoring!$E$2),Scoring!$E$2),Scoring!$E$2),Scoring!$E$2),Scoring!$E$2),Scoring!$E$2),Scoring!$E$2),Scoring!$E$2),Scoring!$E$2),Scoring!$E$2),Scoring!$E$2),Scoring!$E$2),Scoring!$E$2),Scoring!$E$2)</f>
        <v>1</v>
      </c>
      <c r="Y346" s="78">
        <f>IF(IFERROR(SEARCH("CMR",K346),99)=99,IF(IFERROR(SEARCH("Suspected CMR",S346),99)=99,IF(IFERROR(SEARCH("CMR",S346),99)=99,0,Scoring!$E$8),Scoring!$E$9),Scoring!$E$8)</f>
        <v>3</v>
      </c>
      <c r="Z346" s="78">
        <f>IF(IFERROR(SEARCH("H350",N346),99)=99,IF(IFERROR(SEARCH("H350",O346),99)=99,IF(IFERROR(SEARCH("H350",Q346),99)=99,IF(IFERROR(SEARCH("H350",M346),99)=99,IF(IFERROR(SEARCH("H350",R346),99)=99,IF(IFERROR(SEARCH("H351",N346),99)=99,IF(IFERROR(SEARCH("H351",O346),99)=99,IF(IFERROR(SEARCH("H351",Q346),99)=99,IF(IFERROR(SEARCH("H351",M346),99)=99,IF(IFERROR(SEARCH("H351",R346),99)=99,IF(IFERROR(SEARCH("carcinogenic",P346),99)=99,IF(IFERROR(SEARCH("suspected carcinogenic",S346),99)=99,0,Scoring!$E$12),Scoring!$E$11),Scoring!$E$10),Scoring!$E$10),Scoring!$E$10),Scoring!$E$10),Scoring!$E$10),Scoring!$E$10),Scoring!$E$10),Scoring!$E$10),Scoring!$E$10),Scoring!$E$10)</f>
        <v>1</v>
      </c>
      <c r="AA346" s="78">
        <f>IF(IFERROR(SEARCH("H340",N346),99)=99,IF(IFERROR(SEARCH("H340",O346),99)=99,IF(IFERROR(SEARCH("H340",Q346),99)=99,IF(IFERROR(SEARCH("H340",M346),99)=99,IF(IFERROR(SEARCH("H340",R346),99)=99,IF(IFERROR(SEARCH("H341",N346),99)=99,IF(IFERROR(SEARCH("H341",O346),99)=99,IF(IFERROR(SEARCH("H341",Q346),99)=99,IF(IFERROR(SEARCH("H341",M346),99)=99,IF(IFERROR(SEARCH("H341",R346),99)=99,IF(IFERROR(SEARCH("mutagenic",P346),99)=99,IF(IFERROR(SEARCH("suspected mutagenic",S346),99)=99,0,Scoring!$E$15),Scoring!$E$14),Scoring!$E$13),Scoring!$E$13),Scoring!$E$13),Scoring!$E$13),Scoring!$E$13),Scoring!$E$13),Scoring!$E$13),Scoring!$E$13),Scoring!$E$13),Scoring!$E$13)</f>
        <v>1</v>
      </c>
      <c r="AB346" s="78">
        <f>IF(IFERROR(SEARCH("H360",N346),99)=99,IF(IFERROR(SEARCH("H360",O346),99)=99,IF(IFERROR(SEARCH("H360",Q346),99)=99,IF(IFERROR(SEARCH("H360",M346),99)=99,IF(IFERROR(SEARCH("H360",R346),99)=99,IF(IFERROR(SEARCH("H361",N346),99)=99,IF(IFERROR(SEARCH("H361",O346),99)=99,IF(IFERROR(SEARCH("H361",Q346),99)=99,IF(IFERROR(SEARCH("H361",M346),99)=99,IF(IFERROR(SEARCH("H361",R346),99)=99,IF(IFERROR(SEARCH("reproduction",P346),99)=99,IF(IFERROR(SEARCH("suspected reprotoxic",S346),99)=99,IF(IFERROR(SEARCH("reprotoxic",S346),99)=99,IF(IFERROR(SEARCH("reprotoxic",K346),99)=99,0,Scoring!$E$18),Scoring!$E$18),Scoring!$E$19),Scoring!$E$17),Scoring!$E$16),Scoring!$E$16),Scoring!$E$16),Scoring!$E$16),Scoring!$E$16),Scoring!$E$16),Scoring!$E$16),Scoring!$E$16),Scoring!$E$16),Scoring!$E$16)</f>
        <v>0</v>
      </c>
      <c r="AC346" s="78">
        <f>IF(IFERROR(SEARCH("57f",L346),99)=99,IF(IFERROR(SEARCH("57(f)",P346),99)=99,0,Scoring!$E$20),Scoring!$E$20)</f>
        <v>0</v>
      </c>
      <c r="AD346" s="78">
        <f>IF(IFERROR(SEARCH("CAT1",T346),99)=99,IF(IFERROR(SEARCH("CAT2",T346),99)=99,IF(IFERROR(SEARCH("CAT3",T346),99)=99,IF(IFERROR(SEARCH("concluded to be endocrine",K346),99)=99,IF(IFERROR(SEARCH("categorised as endocrine",K346),99)=99,IF(IFERROR(SEARCH("endocrine disrupting",P346),99)=99,IF(IFERROR(SEARCH("endocrine disrupting",K346),99)=99,IF(IFERROR(SEARCH("suspected endocrine",S346),99)=99,IF(IFERROR(SEARCH("potential endocrine",S346),99)=99,0,Scoring!$E$25),Scoring!$E$25),Scoring!$E$24),Scoring!$E$24),Scoring!$E$24),Scoring!$E$24),Scoring!$E$23),Scoring!$E$22),Scoring!$E$21)</f>
        <v>0</v>
      </c>
      <c r="AE346" s="78">
        <f>IF(IFERROR(SEARCH("suspected sensitiser",S346),99)=99,IF(IFERROR(SEARCH("sensitiser",S346),99)=99,IF(IFERROR(SEARCH("other hazard based concern",S346),99)=99,0,Scoring!$E$28),Scoring!$E$26),Scoring!$E$27)</f>
        <v>0</v>
      </c>
      <c r="AF346" s="78">
        <f>IF(IFERROR(M346,1)=1,IF(IFERROR(N346,1)=1,IF(IFERROR(O346,1)=1,IF(IFERROR(Q346,1)=1,IF(IFERROR(R346,1)=1,IF(IFERROR(T346,1)=1,IF(IFERROR(K346,1)=1,IF(IFERROR(P346,1)=1,IF(IFERROR(S346,1)=1,Scoring!$E$29,0),0),0),0),0),0),0),0),0)</f>
        <v>0</v>
      </c>
      <c r="AG346" s="78">
        <f t="shared" si="34"/>
        <v>4</v>
      </c>
      <c r="AI346" s="93"/>
      <c r="AJ346" s="94"/>
      <c r="AK346" s="76"/>
      <c r="AL346" s="75"/>
      <c r="AN346" s="79"/>
      <c r="AO346" s="79"/>
      <c r="AP346" s="79"/>
      <c r="AQ346" s="79"/>
      <c r="AR346" s="79"/>
      <c r="AS346" s="78"/>
      <c r="AU346" s="79">
        <f>IF(IFERROR(F346,99)=99,IF(IFERROR(G346,99)=99,IF(IFERROR(H346,99)=99,IF(IFERROR(I346,99)=99,IF(IFERROR(E346,99)=99,IF(IFERROR(J346,99)=99,0,Scoring!$B$7),Scoring!$B$3),Scoring!$B$2),Scoring!$B$6),Scoring!$B$5),Scoring!$B$4)</f>
        <v>0.3</v>
      </c>
      <c r="AV346" s="78">
        <f t="shared" si="35"/>
        <v>1.2</v>
      </c>
      <c r="AW346" s="78"/>
      <c r="AX346" s="66"/>
      <c r="AY346" s="78"/>
      <c r="AZ346" s="76"/>
      <c r="BA346" s="76"/>
      <c r="BB346" s="76"/>
    </row>
    <row r="347" spans="1:54" ht="30" x14ac:dyDescent="0.25">
      <c r="A347" s="77" t="s">
        <v>7698</v>
      </c>
      <c r="B347" s="76" t="str">
        <f t="shared" si="36"/>
        <v>432-750-3</v>
      </c>
      <c r="C347" s="77" t="s">
        <v>2873</v>
      </c>
      <c r="D347" s="83" t="s">
        <v>2874</v>
      </c>
      <c r="E347" s="76" t="str">
        <f>IF(C347="-",IF(A347="-",VLOOKUP(D347,'sin-list 180320_update'!$C$2:$C$835,1,FALSE),VLOOKUP(A347,'sin-list 180320_update'!$A$2:$A$835,1,FALSE)),VLOOKUP(C347,'sin-list 180320_update'!$B$2:$B$835,1,FALSE))</f>
        <v>432-750-3</v>
      </c>
      <c r="F347" s="76" t="e">
        <f>IF($C347="-",IF($A347="-",VLOOKUP($D347,'REACH Bilaga XVII_update'!$A$5:$A$131,1,FALSE),VLOOKUP($A347,'REACH Bilaga XVII_update'!$C$5:$C$131,1,FALSE)),VLOOKUP($C347,'REACH Bilaga XVII_update'!$B$5:$B$131,1,FALSE))</f>
        <v>#N/A</v>
      </c>
      <c r="G347" s="76" t="e">
        <f>IF($C347="-",IF($A347="-",VLOOKUP($D347,' REACH Bilaga 59_update'!$A$5:$A$210,1,FALSE),VLOOKUP($A347,' REACH Bilaga 59_update'!$D$5:$D$210,1,FALSE)),VLOOKUP($C347,' REACH Bilaga 59_update'!$C$5:$C$210,1,FALSE))</f>
        <v>#N/A</v>
      </c>
      <c r="H347" s="76" t="e">
        <f>IF($C347="-",IF($A347="-",VLOOKUP($D347,'REACH Bilaga XIV_update'!$A$5:$A$110,1,FALSE),VLOOKUP($A347,'REACH Bilaga XIV_update'!$D$5:$D$110,1,FALSE)),VLOOKUP($C347,'REACH Bilaga XIV_update'!$C$5:$C$110,1,FALSE))</f>
        <v>#N/A</v>
      </c>
      <c r="I347" s="76" t="e">
        <f>IF($C347="-",IF($A347="-",VLOOKUP($D347,CoRAP_update!$A$5:$A$376,1,FALSE),VLOOKUP($A347,CoRAP_update!$D$5:$D$376,1,FALSE)),VLOOKUP($C347,CoRAP_update!$C$5:$C$376,1,FALSE))</f>
        <v>#N/A</v>
      </c>
      <c r="J347" s="76" t="e">
        <f>IF($C347="-",IF($A347="-",VLOOKUP($D347,EDC_update!$C$2:$C$450,1,FALSE),VLOOKUP($A347,EDC_update!$B$2:$B$450,1,FALSE)),VLOOKUP($C347,EDC_update!$L$2:$L$450,1,FALSE))</f>
        <v>#N/A</v>
      </c>
      <c r="K347" s="76" t="str">
        <f>IF($C347="-",IF($A347="-",IF(VLOOKUP($D347,'sin-list 180320_update'!$C$2:$S$835,3,FALSE)="",NA(),VLOOKUP($D347,'sin-list 180320_update'!$C$2:$S$835,3,FALSE)),IF(VLOOKUP($A347,'sin-list 180320_update'!$A$2:$S$835,5,FALSE)="",NA(),VLOOKUP($A347,'sin-list 180320_update'!$A$2:$S$835,5,FALSE))),IF(VLOOKUP($C347,'sin-list 180320_update'!$B$2:$S$835,4,FALSE)="",NA(),VLOOKUP($C347,'sin-list 180320_update'!$B$2:$S$835,4,FALSE)))</f>
        <v>Classified CMR according to Annex VI of Regulation 1272/2008</v>
      </c>
      <c r="L347" s="76" t="str">
        <f>IF($C347="-",IF($A347="-",VLOOKUP($D347,'sin-list 180320_update'!$C$2:$S$835,6,FALSE),VLOOKUP($A347,'sin-list 180320_update'!$A$2:$S$835,8,FALSE)),VLOOKUP($C347,'sin-list 180320_update'!$B$2:$S$835,7,FALSE))</f>
        <v>Carc. 1B
Muta. 1B
Acute Tox. 4 *
STOT RE 2 *
Skin Sens. 1
Aquatic Chronic 2</v>
      </c>
      <c r="M347" s="76" t="str">
        <f>IF($C347="-",IF($A347="-",IF(VLOOKUP($D347,'sin-list 180320_update'!$C$2:$S$835,8,FALSE)="",NA(),VLOOKUP($D347,'sin-list 180320_update'!$C$2:$S$835,8,FALSE)),IF(VLOOKUP($A347,'sin-list 180320_update'!$A$2:$S$835,10,FALSE)="",NA(),VLOOKUP($A347,'sin-list 180320_update'!$A$2:$S$835,10,FALSE))),IF(VLOOKUP($C347,'sin-list 180320_update'!$B$2:$S$835,9,FALSE)="",NA(),VLOOKUP($C347,'sin-list 180320_update'!$B$2:$S$835,9,FALSE)))</f>
        <v>H350
H340
H302
H373**
H317
H411</v>
      </c>
      <c r="N347" s="76" t="e">
        <f>IF($C347="-",IF($A347="-",IF(VLOOKUP($D347,'REACH Bilaga XVII_update'!$A$5:$E$131,4,FALSE)="",NA(),VLOOKUP($D347,'REACH Bilaga XVII_update'!$A$5:$E$131,4,FALSE)),IF(VLOOKUP($A347,'REACH Bilaga XVII_update'!$C$5:$D$131,2,FALSE)="",NA(),VLOOKUP($A347,'REACH Bilaga XVII_update'!$C$5:$D$131,2,FALSE))),IF(VLOOKUP($C347,'REACH Bilaga XVII_update'!$B$5:$D$131,3,FALSE)="",NA(),VLOOKUP($C347,'REACH Bilaga XVII_update'!$B$5:$D$131,3,FALSE)))</f>
        <v>#N/A</v>
      </c>
      <c r="O347" s="76" t="e">
        <f>IF($C347="-",IF($A347="-",IF(VLOOKUP($D347,' REACH Bilaga 59_update'!$A$5:$E$210,5,FALSE)="",NA(),VLOOKUP($D347,' REACH Bilaga 59_update'!$A$5:$E$210,5,FALSE)),IF(VLOOKUP($A347,' REACH Bilaga 59_update'!$D$5:$E$210,2,FALSE)="",NA(),VLOOKUP($A347,' REACH Bilaga 59_update'!$D$5:$E$210,2,FALSE))),IF(VLOOKUP($C347,' REACH Bilaga 59_update'!$C$5:$E$210,3,FALSE)="",NA(),VLOOKUP($C347,' REACH Bilaga 59_update'!$C$5:$E$210,3,FALSE)))</f>
        <v>#N/A</v>
      </c>
      <c r="P347" s="76" t="e">
        <f>IF(C347="-",IF(A347="-",IFERROR(VLOOKUP($D347,' REACH Bilaga 59_update'!$A$5:$F$210,MATCH(Sammanfattning!P$1,' REACH Bilaga 59_update'!$A$4:$F$4,0),FALSE),VLOOKUP($D347,'REACH Bilaga XIV_update'!$A$4:$H$110,MATCH(Sammanfattning!P$1,'REACH Bilaga XIV_update'!$A$4:$H$4,0),FALSE)),IFERROR(VLOOKUP($A347,' REACH Bilaga 59_update'!$D$5:$F$210,MATCH(Sammanfattning!P$1,' REACH Bilaga 59_update'!$D$4:$F$4,0),FALSE),VLOOKUP($A347,'REACH Bilaga XIV_update'!$D$4:$H$110,MATCH(Sammanfattning!P$1,'REACH Bilaga XIV_update'!$D$4:$H$4,0),FALSE))),IFERROR(VLOOKUP($C347,' REACH Bilaga 59_update'!$C$5:$F$210,MATCH(Sammanfattning!P$1,' REACH Bilaga 59_update'!$C$4:$F$4,0),FALSE),VLOOKUP($C347,'REACH Bilaga XIV_update'!$C$4:$H$110,MATCH(Sammanfattning!P$1,'REACH Bilaga XIV_update'!$C$4:$H$4,0),FALSE)))</f>
        <v>#N/A</v>
      </c>
      <c r="Q347" s="76" t="e">
        <f>IF($C347="-",IF($A347="-",IF(VLOOKUP($D347,'REACH Bilaga XIV_update'!$A$5:$I$110,9,FALSE)="",NA(),VLOOKUP($D347,'REACH Bilaga XIV_update'!$A$5:$I$110,9,FALSE)),IF(VLOOKUP($A347,'REACH Bilaga XIV_update'!$D$5:$I$110,6,FALSE)="",NA(),VLOOKUP($A347,'REACH Bilaga XIV_update'!$D$5:$I$110,6,FALSE))),IF(VLOOKUP($C347,'REACH Bilaga XIV_update'!$C$5:$I$110,7,FALSE)="",NA(),VLOOKUP($C347,'REACH Bilaga XIV_update'!$C$5:$I$110,7,FALSE)))</f>
        <v>#N/A</v>
      </c>
      <c r="R347" s="76" t="e">
        <f>IF($C347="-",IF($A347="-",IF(VLOOKUP($D347,CoRAP_update!$A$5:$O$376,15,FALSE)="",NA(),VLOOKUP($D347,CoRAP_update!$A$5:$O$376,15,FALSE)),IF(VLOOKUP($A347,CoRAP_update!$D$5:$O$376,12,FALSE)="",NA(),VLOOKUP($A347,CoRAP_update!$D$5:$O$376,12,FALSE))),IF(VLOOKUP($C347,CoRAP_update!$C$5:$O$376,13,FALSE)="",NA(),VLOOKUP($C347,CoRAP_update!$C$5:$O$376,13,FALSE)))</f>
        <v>#N/A</v>
      </c>
      <c r="S347" s="144" t="e">
        <f>IF($C347="-",IF($A347="-",VLOOKUP($D347,CoRAP_update!$A$5:$J$376,MATCH(Sammanfattning!S$1,CoRAP_update!$A$4:$J$4,0),FALSE),VLOOKUP($A347,CoRAP_update!$D$5:$J$376,MATCH(Sammanfattning!S$1,CoRAP_update!$D$4:$J$4,0),FALSE)),VLOOKUP($C347,CoRAP_update!$C$5:$J$376,MATCH(Sammanfattning!S$1,CoRAP_update!$C$4:$J$4,0),FALSE))</f>
        <v>#N/A</v>
      </c>
      <c r="T347" s="76" t="e">
        <f>IF($A347="-",VLOOKUP($D347,EDC_update!$C$2:$F$450,4,FALSE),VLOOKUP($A347,EDC_update!$B$2:$F$450,5,FALSE))</f>
        <v>#N/A</v>
      </c>
      <c r="V347" s="78">
        <f>IF(IFERROR(SEARCH("PBT",P347),99)=99,IF(IFERROR(SEARCH("suspected PBT",S347),99)=99,IF(IFERROR(SEARCH("concluded to be PBT",K347),99)=99,IF(IFERROR(SEARCH("PBT",S347),99)=99,IF(IFERROR(SEARCH("PBT cand",L347),99)=99,IF(IFERROR(SEARCH("PBT",L347),99)=99,IF(IFERROR(SEARCH("persistent, bioackumulative and toxic properties",K347),99)=99,0,Scoring!$E$3),Scoring!$E$3),Scoring!$E$7),Scoring!$E$3),Scoring!$E$5),Scoring!$E$6),Scoring!$E$3)</f>
        <v>0</v>
      </c>
      <c r="W347" s="78">
        <f>IF(IFERROR(SEARCH("vPvB",P347),99)=99,IF(IFERROR(SEARCH("suspected pbt/vPvB",S347),99)=99,IF(IFERROR(SEARCH("vPvB",S347),99)=99,IF(IFERROR(SEARCH("concluded to be a vPvB",S347),99)=99,IF(IFERROR(SEARCH("identified as vPvB",K347),99)=99,IF(IFERROR(SEARCH("concluded to be a vPvB",K347),99)=99,IF(IFERROR(SEARCH("concluded to be both pbt and vPvB",S347),99)=99,IF(IFERROR(SEARCH("concluded to be both pbt and vPvB",K347),99)=99,0,Scoring!$E$5),Scoring!$E$5),Scoring!$E$5),Scoring!$E$5),Scoring!$E$5),Scoring!$E$4),Scoring!$E$6),Scoring!$E$4)</f>
        <v>0</v>
      </c>
      <c r="X347" s="78">
        <f>IF(IFERROR(SEARCH("H410",N347),99)=99,IF(IFERROR(SEARCH("H410",O347),99)=99,IF(IFERROR(SEARCH("H410",Q347),99)=99,IF(IFERROR(SEARCH("H410",M347),99)=99,IF(IFERROR(SEARCH("H410",R347),99)=99,IF(IFERROR(SEARCH("H411",N347),99)=99,IF(IFERROR(SEARCH("H411",O347),99)=99,IF(IFERROR(SEARCH("H411",Q347),99)=99,IF(IFERROR(SEARCH("H411",M347),99)=99,IF(IFERROR(SEARCH("H411",R347),99)=99,IF(IFERROR(SEARCH("H413",N347),99)=99,IF(IFERROR(SEARCH("H413",O347),99)=99,IF(IFERROR(SEARCH("H413",Q347),99)=99,IF(IFERROR(SEARCH("H413",M347),99)=99,IF(IFERROR(SEARCH("H413",R347),99)=99,IF(IFERROR(SEARCH("H412",N347),99)=99,IF(IFERROR(SEARCH("H412",O347),99)=99,IF(IFERROR(SEARCH("H412",Q347),99)=99,IF(IFERROR(SEARCH("H412",M347),99)=99,IF(IFERROR(SEARCH("H412",R347),99)=99,0,Scoring!$E$2),Scoring!$E$2),Scoring!$E$2),Scoring!$E$2),Scoring!$E$2),Scoring!$E$2),Scoring!$E$2),Scoring!$E$2),Scoring!$E$2),Scoring!$E$2),Scoring!$E$2),Scoring!$E$2),Scoring!$E$2),Scoring!$E$2),Scoring!$E$2),Scoring!$E$2),Scoring!$E$2),Scoring!$E$2),Scoring!$E$2),Scoring!$E$2)</f>
        <v>1</v>
      </c>
      <c r="Y347" s="78">
        <f>IF(IFERROR(SEARCH("CMR",K347),99)=99,IF(IFERROR(SEARCH("Suspected CMR",S347),99)=99,IF(IFERROR(SEARCH("CMR",S347),99)=99,0,Scoring!$E$8),Scoring!$E$9),Scoring!$E$8)</f>
        <v>3</v>
      </c>
      <c r="Z347" s="78">
        <f>IF(IFERROR(SEARCH("H350",N347),99)=99,IF(IFERROR(SEARCH("H350",O347),99)=99,IF(IFERROR(SEARCH("H350",Q347),99)=99,IF(IFERROR(SEARCH("H350",M347),99)=99,IF(IFERROR(SEARCH("H350",R347),99)=99,IF(IFERROR(SEARCH("H351",N347),99)=99,IF(IFERROR(SEARCH("H351",O347),99)=99,IF(IFERROR(SEARCH("H351",Q347),99)=99,IF(IFERROR(SEARCH("H351",M347),99)=99,IF(IFERROR(SEARCH("H351",R347),99)=99,IF(IFERROR(SEARCH("carcinogenic",P347),99)=99,IF(IFERROR(SEARCH("suspected carcinogenic",S347),99)=99,0,Scoring!$E$12),Scoring!$E$11),Scoring!$E$10),Scoring!$E$10),Scoring!$E$10),Scoring!$E$10),Scoring!$E$10),Scoring!$E$10),Scoring!$E$10),Scoring!$E$10),Scoring!$E$10),Scoring!$E$10)</f>
        <v>1</v>
      </c>
      <c r="AA347" s="78">
        <f>IF(IFERROR(SEARCH("H340",N347),99)=99,IF(IFERROR(SEARCH("H340",O347),99)=99,IF(IFERROR(SEARCH("H340",Q347),99)=99,IF(IFERROR(SEARCH("H340",M347),99)=99,IF(IFERROR(SEARCH("H340",R347),99)=99,IF(IFERROR(SEARCH("H341",N347),99)=99,IF(IFERROR(SEARCH("H341",O347),99)=99,IF(IFERROR(SEARCH("H341",Q347),99)=99,IF(IFERROR(SEARCH("H341",M347),99)=99,IF(IFERROR(SEARCH("H341",R347),99)=99,IF(IFERROR(SEARCH("mutagenic",P347),99)=99,IF(IFERROR(SEARCH("suspected mutagenic",S347),99)=99,0,Scoring!$E$15),Scoring!$E$14),Scoring!$E$13),Scoring!$E$13),Scoring!$E$13),Scoring!$E$13),Scoring!$E$13),Scoring!$E$13),Scoring!$E$13),Scoring!$E$13),Scoring!$E$13),Scoring!$E$13)</f>
        <v>1</v>
      </c>
      <c r="AB347" s="78">
        <f>IF(IFERROR(SEARCH("H360",N347),99)=99,IF(IFERROR(SEARCH("H360",O347),99)=99,IF(IFERROR(SEARCH("H360",Q347),99)=99,IF(IFERROR(SEARCH("H360",M347),99)=99,IF(IFERROR(SEARCH("H360",R347),99)=99,IF(IFERROR(SEARCH("H361",N347),99)=99,IF(IFERROR(SEARCH("H361",O347),99)=99,IF(IFERROR(SEARCH("H361",Q347),99)=99,IF(IFERROR(SEARCH("H361",M347),99)=99,IF(IFERROR(SEARCH("H361",R347),99)=99,IF(IFERROR(SEARCH("reproduction",P347),99)=99,IF(IFERROR(SEARCH("suspected reprotoxic",S347),99)=99,IF(IFERROR(SEARCH("reprotoxic",S347),99)=99,IF(IFERROR(SEARCH("reprotoxic",K347),99)=99,0,Scoring!$E$18),Scoring!$E$18),Scoring!$E$19),Scoring!$E$17),Scoring!$E$16),Scoring!$E$16),Scoring!$E$16),Scoring!$E$16),Scoring!$E$16),Scoring!$E$16),Scoring!$E$16),Scoring!$E$16),Scoring!$E$16),Scoring!$E$16)</f>
        <v>0</v>
      </c>
      <c r="AC347" s="78">
        <f>IF(IFERROR(SEARCH("57f",L347),99)=99,IF(IFERROR(SEARCH("57(f)",P347),99)=99,0,Scoring!$E$20),Scoring!$E$20)</f>
        <v>0</v>
      </c>
      <c r="AD347" s="78">
        <f>IF(IFERROR(SEARCH("CAT1",T347),99)=99,IF(IFERROR(SEARCH("CAT2",T347),99)=99,IF(IFERROR(SEARCH("CAT3",T347),99)=99,IF(IFERROR(SEARCH("concluded to be endocrine",K347),99)=99,IF(IFERROR(SEARCH("categorised as endocrine",K347),99)=99,IF(IFERROR(SEARCH("endocrine disrupting",P347),99)=99,IF(IFERROR(SEARCH("endocrine disrupting",K347),99)=99,IF(IFERROR(SEARCH("suspected endocrine",S347),99)=99,IF(IFERROR(SEARCH("potential endocrine",S347),99)=99,0,Scoring!$E$25),Scoring!$E$25),Scoring!$E$24),Scoring!$E$24),Scoring!$E$24),Scoring!$E$24),Scoring!$E$23),Scoring!$E$22),Scoring!$E$21)</f>
        <v>0</v>
      </c>
      <c r="AE347" s="78">
        <f>IF(IFERROR(SEARCH("suspected sensitiser",S347),99)=99,IF(IFERROR(SEARCH("sensitiser",S347),99)=99,IF(IFERROR(SEARCH("other hazard based concern",S347),99)=99,0,Scoring!$E$28),Scoring!$E$26),Scoring!$E$27)</f>
        <v>0</v>
      </c>
      <c r="AF347" s="78">
        <f>IF(IFERROR(M347,1)=1,IF(IFERROR(N347,1)=1,IF(IFERROR(O347,1)=1,IF(IFERROR(Q347,1)=1,IF(IFERROR(R347,1)=1,IF(IFERROR(T347,1)=1,IF(IFERROR(K347,1)=1,IF(IFERROR(P347,1)=1,IF(IFERROR(S347,1)=1,Scoring!$E$29,0),0),0),0),0),0),0),0),0)</f>
        <v>0</v>
      </c>
      <c r="AG347" s="78">
        <f t="shared" si="34"/>
        <v>4</v>
      </c>
      <c r="AI347" s="93"/>
      <c r="AJ347" s="94"/>
      <c r="AK347" s="76"/>
      <c r="AL347" s="75"/>
      <c r="AN347" s="79"/>
      <c r="AO347" s="79"/>
      <c r="AP347" s="79"/>
      <c r="AQ347" s="79"/>
      <c r="AR347" s="79"/>
      <c r="AS347" s="78"/>
      <c r="AU347" s="79">
        <f>IF(IFERROR(F347,99)=99,IF(IFERROR(G347,99)=99,IF(IFERROR(H347,99)=99,IF(IFERROR(I347,99)=99,IF(IFERROR(E347,99)=99,IF(IFERROR(J347,99)=99,0,Scoring!$B$7),Scoring!$B$3),Scoring!$B$2),Scoring!$B$6),Scoring!$B$5),Scoring!$B$4)</f>
        <v>0.3</v>
      </c>
      <c r="AV347" s="78">
        <f t="shared" si="35"/>
        <v>1.2</v>
      </c>
      <c r="AW347" s="78"/>
      <c r="AX347" s="66"/>
      <c r="AY347" s="78"/>
      <c r="AZ347" s="76"/>
      <c r="BA347" s="76"/>
      <c r="BB347" s="76"/>
    </row>
    <row r="348" spans="1:54" x14ac:dyDescent="0.25">
      <c r="A348" s="77" t="s">
        <v>7498</v>
      </c>
      <c r="B348" s="76" t="str">
        <f t="shared" si="36"/>
        <v>433-580-2</v>
      </c>
      <c r="C348" s="77" t="s">
        <v>975</v>
      </c>
      <c r="D348" s="77" t="s">
        <v>976</v>
      </c>
      <c r="E348" s="76" t="str">
        <f>IF(C348="-",IF(A348="-",VLOOKUP(D348,'sin-list 180320_update'!$C$2:$C$835,1,FALSE),VLOOKUP(A348,'sin-list 180320_update'!$A$2:$A$835,1,FALSE)),VLOOKUP(C348,'sin-list 180320_update'!$B$2:$B$835,1,FALSE))</f>
        <v>433-580-2</v>
      </c>
      <c r="F348" s="76" t="e">
        <f>IF($C348="-",IF($A348="-",VLOOKUP($D348,'REACH Bilaga XVII_update'!$A$5:$A$131,1,FALSE),VLOOKUP($A348,'REACH Bilaga XVII_update'!$C$5:$C$131,1,FALSE)),VLOOKUP($C348,'REACH Bilaga XVII_update'!$B$5:$B$131,1,FALSE))</f>
        <v>#N/A</v>
      </c>
      <c r="G348" s="76" t="e">
        <f>IF($C348="-",IF($A348="-",VLOOKUP($D348,' REACH Bilaga 59_update'!$A$5:$A$210,1,FALSE),VLOOKUP($A348,' REACH Bilaga 59_update'!$D$5:$D$210,1,FALSE)),VLOOKUP($C348,' REACH Bilaga 59_update'!$C$5:$C$210,1,FALSE))</f>
        <v>#N/A</v>
      </c>
      <c r="H348" s="76" t="e">
        <f>IF($C348="-",IF($A348="-",VLOOKUP($D348,'REACH Bilaga XIV_update'!$A$5:$A$110,1,FALSE),VLOOKUP($A348,'REACH Bilaga XIV_update'!$D$5:$D$110,1,FALSE)),VLOOKUP($C348,'REACH Bilaga XIV_update'!$C$5:$C$110,1,FALSE))</f>
        <v>#N/A</v>
      </c>
      <c r="I348" s="76" t="e">
        <f>IF($C348="-",IF($A348="-",VLOOKUP($D348,CoRAP_update!$A$5:$A$376,1,FALSE),VLOOKUP($A348,CoRAP_update!$D$5:$D$376,1,FALSE)),VLOOKUP($C348,CoRAP_update!$C$5:$C$376,1,FALSE))</f>
        <v>#N/A</v>
      </c>
      <c r="J348" s="76" t="e">
        <f>IF($C348="-",IF($A348="-",VLOOKUP($D348,EDC_update!$C$2:$C$450,1,FALSE),VLOOKUP($A348,EDC_update!$B$2:$B$450,1,FALSE)),VLOOKUP($C348,EDC_update!$L$2:$L$450,1,FALSE))</f>
        <v>#N/A</v>
      </c>
      <c r="K348" s="76" t="str">
        <f>IF($C348="-",IF($A348="-",IF(VLOOKUP($D348,'sin-list 180320_update'!$C$2:$S$835,3,FALSE)="",NA(),VLOOKUP($D348,'sin-list 180320_update'!$C$2:$S$835,3,FALSE)),IF(VLOOKUP($A348,'sin-list 180320_update'!$A$2:$S$835,5,FALSE)="",NA(),VLOOKUP($A348,'sin-list 180320_update'!$A$2:$S$835,5,FALSE))),IF(VLOOKUP($C348,'sin-list 180320_update'!$B$2:$S$835,4,FALSE)="",NA(),VLOOKUP($C348,'sin-list 180320_update'!$B$2:$S$835,4,FALSE)))</f>
        <v>Classified CMR according to Annex VI of Regulation 1272/2008</v>
      </c>
      <c r="L348" s="76" t="str">
        <f>IF($C348="-",IF($A348="-",VLOOKUP($D348,'sin-list 180320_update'!$C$2:$S$835,6,FALSE),VLOOKUP($A348,'sin-list 180320_update'!$A$2:$S$835,8,FALSE)),VLOOKUP($C348,'sin-list 180320_update'!$B$2:$S$835,7,FALSE))</f>
        <v>Carc. 1B
Acute Tox. 4 *
Skin Corr. 1B
Aquatic Chronic 2</v>
      </c>
      <c r="M348" s="76" t="str">
        <f>IF($C348="-",IF($A348="-",IF(VLOOKUP($D348,'sin-list 180320_update'!$C$2:$S$835,8,FALSE)="",NA(),VLOOKUP($D348,'sin-list 180320_update'!$C$2:$S$835,8,FALSE)),IF(VLOOKUP($A348,'sin-list 180320_update'!$A$2:$S$835,10,FALSE)="",NA(),VLOOKUP($A348,'sin-list 180320_update'!$A$2:$S$835,10,FALSE))),IF(VLOOKUP($C348,'sin-list 180320_update'!$B$2:$S$835,9,FALSE)="",NA(),VLOOKUP($C348,'sin-list 180320_update'!$B$2:$S$835,9,FALSE)))</f>
        <v>H350
H302
H314
H411</v>
      </c>
      <c r="N348" s="76" t="e">
        <f>IF($C348="-",IF($A348="-",IF(VLOOKUP($D348,'REACH Bilaga XVII_update'!$A$5:$E$131,4,FALSE)="",NA(),VLOOKUP($D348,'REACH Bilaga XVII_update'!$A$5:$E$131,4,FALSE)),IF(VLOOKUP($A348,'REACH Bilaga XVII_update'!$C$5:$D$131,2,FALSE)="",NA(),VLOOKUP($A348,'REACH Bilaga XVII_update'!$C$5:$D$131,2,FALSE))),IF(VLOOKUP($C348,'REACH Bilaga XVII_update'!$B$5:$D$131,3,FALSE)="",NA(),VLOOKUP($C348,'REACH Bilaga XVII_update'!$B$5:$D$131,3,FALSE)))</f>
        <v>#N/A</v>
      </c>
      <c r="O348" s="76" t="e">
        <f>IF($C348="-",IF($A348="-",IF(VLOOKUP($D348,' REACH Bilaga 59_update'!$A$5:$E$210,5,FALSE)="",NA(),VLOOKUP($D348,' REACH Bilaga 59_update'!$A$5:$E$210,5,FALSE)),IF(VLOOKUP($A348,' REACH Bilaga 59_update'!$D$5:$E$210,2,FALSE)="",NA(),VLOOKUP($A348,' REACH Bilaga 59_update'!$D$5:$E$210,2,FALSE))),IF(VLOOKUP($C348,' REACH Bilaga 59_update'!$C$5:$E$210,3,FALSE)="",NA(),VLOOKUP($C348,' REACH Bilaga 59_update'!$C$5:$E$210,3,FALSE)))</f>
        <v>#N/A</v>
      </c>
      <c r="P348" s="76" t="e">
        <f>IF(C348="-",IF(A348="-",IFERROR(VLOOKUP($D348,' REACH Bilaga 59_update'!$A$5:$F$210,MATCH(Sammanfattning!P$1,' REACH Bilaga 59_update'!$A$4:$F$4,0),FALSE),VLOOKUP($D348,'REACH Bilaga XIV_update'!$A$4:$H$110,MATCH(Sammanfattning!P$1,'REACH Bilaga XIV_update'!$A$4:$H$4,0),FALSE)),IFERROR(VLOOKUP($A348,' REACH Bilaga 59_update'!$D$5:$F$210,MATCH(Sammanfattning!P$1,' REACH Bilaga 59_update'!$D$4:$F$4,0),FALSE),VLOOKUP($A348,'REACH Bilaga XIV_update'!$D$4:$H$110,MATCH(Sammanfattning!P$1,'REACH Bilaga XIV_update'!$D$4:$H$4,0),FALSE))),IFERROR(VLOOKUP($C348,' REACH Bilaga 59_update'!$C$5:$F$210,MATCH(Sammanfattning!P$1,' REACH Bilaga 59_update'!$C$4:$F$4,0),FALSE),VLOOKUP($C348,'REACH Bilaga XIV_update'!$C$4:$H$110,MATCH(Sammanfattning!P$1,'REACH Bilaga XIV_update'!$C$4:$H$4,0),FALSE)))</f>
        <v>#N/A</v>
      </c>
      <c r="Q348" s="76" t="e">
        <f>IF($C348="-",IF($A348="-",IF(VLOOKUP($D348,'REACH Bilaga XIV_update'!$A$5:$I$110,9,FALSE)="",NA(),VLOOKUP($D348,'REACH Bilaga XIV_update'!$A$5:$I$110,9,FALSE)),IF(VLOOKUP($A348,'REACH Bilaga XIV_update'!$D$5:$I$110,6,FALSE)="",NA(),VLOOKUP($A348,'REACH Bilaga XIV_update'!$D$5:$I$110,6,FALSE))),IF(VLOOKUP($C348,'REACH Bilaga XIV_update'!$C$5:$I$110,7,FALSE)="",NA(),VLOOKUP($C348,'REACH Bilaga XIV_update'!$C$5:$I$110,7,FALSE)))</f>
        <v>#N/A</v>
      </c>
      <c r="R348" s="76" t="e">
        <f>IF($C348="-",IF($A348="-",IF(VLOOKUP($D348,CoRAP_update!$A$5:$O$376,15,FALSE)="",NA(),VLOOKUP($D348,CoRAP_update!$A$5:$O$376,15,FALSE)),IF(VLOOKUP($A348,CoRAP_update!$D$5:$O$376,12,FALSE)="",NA(),VLOOKUP($A348,CoRAP_update!$D$5:$O$376,12,FALSE))),IF(VLOOKUP($C348,CoRAP_update!$C$5:$O$376,13,FALSE)="",NA(),VLOOKUP($C348,CoRAP_update!$C$5:$O$376,13,FALSE)))</f>
        <v>#N/A</v>
      </c>
      <c r="S348" s="144" t="e">
        <f>IF($C348="-",IF($A348="-",VLOOKUP($D348,CoRAP_update!$A$5:$J$376,MATCH(Sammanfattning!S$1,CoRAP_update!$A$4:$J$4,0),FALSE),VLOOKUP($A348,CoRAP_update!$D$5:$J$376,MATCH(Sammanfattning!S$1,CoRAP_update!$D$4:$J$4,0),FALSE)),VLOOKUP($C348,CoRAP_update!$C$5:$J$376,MATCH(Sammanfattning!S$1,CoRAP_update!$C$4:$J$4,0),FALSE))</f>
        <v>#N/A</v>
      </c>
      <c r="T348" s="76" t="e">
        <f>IF($A348="-",VLOOKUP($D348,EDC_update!$C$2:$F$450,4,FALSE),VLOOKUP($A348,EDC_update!$B$2:$F$450,5,FALSE))</f>
        <v>#N/A</v>
      </c>
      <c r="V348" s="78">
        <f>IF(IFERROR(SEARCH("PBT",P348),99)=99,IF(IFERROR(SEARCH("suspected PBT",S348),99)=99,IF(IFERROR(SEARCH("concluded to be PBT",K348),99)=99,IF(IFERROR(SEARCH("PBT",S348),99)=99,IF(IFERROR(SEARCH("PBT cand",L348),99)=99,IF(IFERROR(SEARCH("PBT",L348),99)=99,IF(IFERROR(SEARCH("persistent, bioackumulative and toxic properties",K348),99)=99,0,Scoring!$E$3),Scoring!$E$3),Scoring!$E$7),Scoring!$E$3),Scoring!$E$5),Scoring!$E$6),Scoring!$E$3)</f>
        <v>0</v>
      </c>
      <c r="W348" s="78">
        <f>IF(IFERROR(SEARCH("vPvB",P348),99)=99,IF(IFERROR(SEARCH("suspected pbt/vPvB",S348),99)=99,IF(IFERROR(SEARCH("vPvB",S348),99)=99,IF(IFERROR(SEARCH("concluded to be a vPvB",S348),99)=99,IF(IFERROR(SEARCH("identified as vPvB",K348),99)=99,IF(IFERROR(SEARCH("concluded to be a vPvB",K348),99)=99,IF(IFERROR(SEARCH("concluded to be both pbt and vPvB",S348),99)=99,IF(IFERROR(SEARCH("concluded to be both pbt and vPvB",K348),99)=99,0,Scoring!$E$5),Scoring!$E$5),Scoring!$E$5),Scoring!$E$5),Scoring!$E$5),Scoring!$E$4),Scoring!$E$6),Scoring!$E$4)</f>
        <v>0</v>
      </c>
      <c r="X348" s="78">
        <f>IF(IFERROR(SEARCH("H410",N348),99)=99,IF(IFERROR(SEARCH("H410",O348),99)=99,IF(IFERROR(SEARCH("H410",Q348),99)=99,IF(IFERROR(SEARCH("H410",M348),99)=99,IF(IFERROR(SEARCH("H410",R348),99)=99,IF(IFERROR(SEARCH("H411",N348),99)=99,IF(IFERROR(SEARCH("H411",O348),99)=99,IF(IFERROR(SEARCH("H411",Q348),99)=99,IF(IFERROR(SEARCH("H411",M348),99)=99,IF(IFERROR(SEARCH("H411",R348),99)=99,IF(IFERROR(SEARCH("H413",N348),99)=99,IF(IFERROR(SEARCH("H413",O348),99)=99,IF(IFERROR(SEARCH("H413",Q348),99)=99,IF(IFERROR(SEARCH("H413",M348),99)=99,IF(IFERROR(SEARCH("H413",R348),99)=99,IF(IFERROR(SEARCH("H412",N348),99)=99,IF(IFERROR(SEARCH("H412",O348),99)=99,IF(IFERROR(SEARCH("H412",Q348),99)=99,IF(IFERROR(SEARCH("H412",M348),99)=99,IF(IFERROR(SEARCH("H412",R348),99)=99,0,Scoring!$E$2),Scoring!$E$2),Scoring!$E$2),Scoring!$E$2),Scoring!$E$2),Scoring!$E$2),Scoring!$E$2),Scoring!$E$2),Scoring!$E$2),Scoring!$E$2),Scoring!$E$2),Scoring!$E$2),Scoring!$E$2),Scoring!$E$2),Scoring!$E$2),Scoring!$E$2),Scoring!$E$2),Scoring!$E$2),Scoring!$E$2),Scoring!$E$2)</f>
        <v>1</v>
      </c>
      <c r="Y348" s="78">
        <f>IF(IFERROR(SEARCH("CMR",K348),99)=99,IF(IFERROR(SEARCH("Suspected CMR",S348),99)=99,IF(IFERROR(SEARCH("CMR",S348),99)=99,0,Scoring!$E$8),Scoring!$E$9),Scoring!$E$8)</f>
        <v>3</v>
      </c>
      <c r="Z348" s="78">
        <f>IF(IFERROR(SEARCH("H350",N348),99)=99,IF(IFERROR(SEARCH("H350",O348),99)=99,IF(IFERROR(SEARCH("H350",Q348),99)=99,IF(IFERROR(SEARCH("H350",M348),99)=99,IF(IFERROR(SEARCH("H350",R348),99)=99,IF(IFERROR(SEARCH("H351",N348),99)=99,IF(IFERROR(SEARCH("H351",O348),99)=99,IF(IFERROR(SEARCH("H351",Q348),99)=99,IF(IFERROR(SEARCH("H351",M348),99)=99,IF(IFERROR(SEARCH("H351",R348),99)=99,IF(IFERROR(SEARCH("carcinogenic",P348),99)=99,IF(IFERROR(SEARCH("suspected carcinogenic",S348),99)=99,0,Scoring!$E$12),Scoring!$E$11),Scoring!$E$10),Scoring!$E$10),Scoring!$E$10),Scoring!$E$10),Scoring!$E$10),Scoring!$E$10),Scoring!$E$10),Scoring!$E$10),Scoring!$E$10),Scoring!$E$10)</f>
        <v>1</v>
      </c>
      <c r="AA348" s="78">
        <f>IF(IFERROR(SEARCH("H340",N348),99)=99,IF(IFERROR(SEARCH("H340",O348),99)=99,IF(IFERROR(SEARCH("H340",Q348),99)=99,IF(IFERROR(SEARCH("H340",M348),99)=99,IF(IFERROR(SEARCH("H340",R348),99)=99,IF(IFERROR(SEARCH("H341",N348),99)=99,IF(IFERROR(SEARCH("H341",O348),99)=99,IF(IFERROR(SEARCH("H341",Q348),99)=99,IF(IFERROR(SEARCH("H341",M348),99)=99,IF(IFERROR(SEARCH("H341",R348),99)=99,IF(IFERROR(SEARCH("mutagenic",P348),99)=99,IF(IFERROR(SEARCH("suspected mutagenic",S348),99)=99,0,Scoring!$E$15),Scoring!$E$14),Scoring!$E$13),Scoring!$E$13),Scoring!$E$13),Scoring!$E$13),Scoring!$E$13),Scoring!$E$13),Scoring!$E$13),Scoring!$E$13),Scoring!$E$13),Scoring!$E$13)</f>
        <v>0</v>
      </c>
      <c r="AB348" s="78">
        <f>IF(IFERROR(SEARCH("H360",N348),99)=99,IF(IFERROR(SEARCH("H360",O348),99)=99,IF(IFERROR(SEARCH("H360",Q348),99)=99,IF(IFERROR(SEARCH("H360",M348),99)=99,IF(IFERROR(SEARCH("H360",R348),99)=99,IF(IFERROR(SEARCH("H361",N348),99)=99,IF(IFERROR(SEARCH("H361",O348),99)=99,IF(IFERROR(SEARCH("H361",Q348),99)=99,IF(IFERROR(SEARCH("H361",M348),99)=99,IF(IFERROR(SEARCH("H361",R348),99)=99,IF(IFERROR(SEARCH("reproduction",P348),99)=99,IF(IFERROR(SEARCH("suspected reprotoxic",S348),99)=99,IF(IFERROR(SEARCH("reprotoxic",S348),99)=99,IF(IFERROR(SEARCH("reprotoxic",K348),99)=99,0,Scoring!$E$18),Scoring!$E$18),Scoring!$E$19),Scoring!$E$17),Scoring!$E$16),Scoring!$E$16),Scoring!$E$16),Scoring!$E$16),Scoring!$E$16),Scoring!$E$16),Scoring!$E$16),Scoring!$E$16),Scoring!$E$16),Scoring!$E$16)</f>
        <v>0</v>
      </c>
      <c r="AC348" s="78">
        <f>IF(IFERROR(SEARCH("57f",L348),99)=99,IF(IFERROR(SEARCH("57(f)",P348),99)=99,0,Scoring!$E$20),Scoring!$E$20)</f>
        <v>0</v>
      </c>
      <c r="AD348" s="78">
        <f>IF(IFERROR(SEARCH("CAT1",T348),99)=99,IF(IFERROR(SEARCH("CAT2",T348),99)=99,IF(IFERROR(SEARCH("CAT3",T348),99)=99,IF(IFERROR(SEARCH("concluded to be endocrine",K348),99)=99,IF(IFERROR(SEARCH("categorised as endocrine",K348),99)=99,IF(IFERROR(SEARCH("endocrine disrupting",P348),99)=99,IF(IFERROR(SEARCH("endocrine disrupting",K348),99)=99,IF(IFERROR(SEARCH("suspected endocrine",S348),99)=99,IF(IFERROR(SEARCH("potential endocrine",S348),99)=99,0,Scoring!$E$25),Scoring!$E$25),Scoring!$E$24),Scoring!$E$24),Scoring!$E$24),Scoring!$E$24),Scoring!$E$23),Scoring!$E$22),Scoring!$E$21)</f>
        <v>0</v>
      </c>
      <c r="AE348" s="78">
        <f>IF(IFERROR(SEARCH("suspected sensitiser",S348),99)=99,IF(IFERROR(SEARCH("sensitiser",S348),99)=99,IF(IFERROR(SEARCH("other hazard based concern",S348),99)=99,0,Scoring!$E$28),Scoring!$E$26),Scoring!$E$27)</f>
        <v>0</v>
      </c>
      <c r="AF348" s="78">
        <f>IF(IFERROR(M348,1)=1,IF(IFERROR(N348,1)=1,IF(IFERROR(O348,1)=1,IF(IFERROR(Q348,1)=1,IF(IFERROR(R348,1)=1,IF(IFERROR(T348,1)=1,IF(IFERROR(K348,1)=1,IF(IFERROR(P348,1)=1,IF(IFERROR(S348,1)=1,Scoring!$E$29,0),0),0),0),0),0),0),0),0)</f>
        <v>0</v>
      </c>
      <c r="AG348" s="78">
        <f t="shared" si="34"/>
        <v>4</v>
      </c>
      <c r="AI348" s="93"/>
      <c r="AJ348" s="94"/>
      <c r="AK348" s="76"/>
      <c r="AL348" s="75"/>
      <c r="AN348" s="79"/>
      <c r="AO348" s="79"/>
      <c r="AP348" s="79"/>
      <c r="AQ348" s="79"/>
      <c r="AR348" s="79"/>
      <c r="AS348" s="78"/>
      <c r="AU348" s="79">
        <f>IF(IFERROR(F348,99)=99,IF(IFERROR(G348,99)=99,IF(IFERROR(H348,99)=99,IF(IFERROR(I348,99)=99,IF(IFERROR(E348,99)=99,IF(IFERROR(J348,99)=99,0,Scoring!$B$7),Scoring!$B$3),Scoring!$B$2),Scoring!$B$6),Scoring!$B$5),Scoring!$B$4)</f>
        <v>0.3</v>
      </c>
      <c r="AV348" s="78">
        <f t="shared" si="35"/>
        <v>1.2</v>
      </c>
      <c r="AW348" s="78"/>
      <c r="AX348" s="66"/>
      <c r="AY348" s="78"/>
      <c r="AZ348" s="76"/>
      <c r="BA348" s="76"/>
      <c r="BB348" s="76"/>
    </row>
    <row r="349" spans="1:54" x14ac:dyDescent="0.25">
      <c r="A349" s="77" t="s">
        <v>7494</v>
      </c>
      <c r="B349" s="76" t="str">
        <f t="shared" si="36"/>
        <v>433-890-8</v>
      </c>
      <c r="C349" s="77" t="s">
        <v>945</v>
      </c>
      <c r="D349" s="77" t="s">
        <v>946</v>
      </c>
      <c r="E349" s="76" t="str">
        <f>IF(C349="-",IF(A349="-",VLOOKUP(D349,'sin-list 180320_update'!$C$2:$C$835,1,FALSE),VLOOKUP(A349,'sin-list 180320_update'!$A$2:$A$835,1,FALSE)),VLOOKUP(C349,'sin-list 180320_update'!$B$2:$B$835,1,FALSE))</f>
        <v>433-890-8</v>
      </c>
      <c r="F349" s="76" t="e">
        <f>IF($C349="-",IF($A349="-",VLOOKUP($D349,'REACH Bilaga XVII_update'!$A$5:$A$131,1,FALSE),VLOOKUP($A349,'REACH Bilaga XVII_update'!$C$5:$C$131,1,FALSE)),VLOOKUP($C349,'REACH Bilaga XVII_update'!$B$5:$B$131,1,FALSE))</f>
        <v>#N/A</v>
      </c>
      <c r="G349" s="76" t="e">
        <f>IF($C349="-",IF($A349="-",VLOOKUP($D349,' REACH Bilaga 59_update'!$A$5:$A$210,1,FALSE),VLOOKUP($A349,' REACH Bilaga 59_update'!$D$5:$D$210,1,FALSE)),VLOOKUP($C349,' REACH Bilaga 59_update'!$C$5:$C$210,1,FALSE))</f>
        <v>#N/A</v>
      </c>
      <c r="H349" s="76" t="e">
        <f>IF($C349="-",IF($A349="-",VLOOKUP($D349,'REACH Bilaga XIV_update'!$A$5:$A$110,1,FALSE),VLOOKUP($A349,'REACH Bilaga XIV_update'!$D$5:$D$110,1,FALSE)),VLOOKUP($C349,'REACH Bilaga XIV_update'!$C$5:$C$110,1,FALSE))</f>
        <v>#N/A</v>
      </c>
      <c r="I349" s="76" t="e">
        <f>IF($C349="-",IF($A349="-",VLOOKUP($D349,CoRAP_update!$A$5:$A$376,1,FALSE),VLOOKUP($A349,CoRAP_update!$D$5:$D$376,1,FALSE)),VLOOKUP($C349,CoRAP_update!$C$5:$C$376,1,FALSE))</f>
        <v>#N/A</v>
      </c>
      <c r="J349" s="76" t="e">
        <f>IF($C349="-",IF($A349="-",VLOOKUP($D349,EDC_update!$C$2:$C$450,1,FALSE),VLOOKUP($A349,EDC_update!$B$2:$B$450,1,FALSE)),VLOOKUP($C349,EDC_update!$L$2:$L$450,1,FALSE))</f>
        <v>#N/A</v>
      </c>
      <c r="K349" s="76" t="str">
        <f>IF($C349="-",IF($A349="-",IF(VLOOKUP($D349,'sin-list 180320_update'!$C$2:$S$835,3,FALSE)="",NA(),VLOOKUP($D349,'sin-list 180320_update'!$C$2:$S$835,3,FALSE)),IF(VLOOKUP($A349,'sin-list 180320_update'!$A$2:$S$835,5,FALSE)="",NA(),VLOOKUP($A349,'sin-list 180320_update'!$A$2:$S$835,5,FALSE))),IF(VLOOKUP($C349,'sin-list 180320_update'!$B$2:$S$835,4,FALSE)="",NA(),VLOOKUP($C349,'sin-list 180320_update'!$B$2:$S$835,4,FALSE)))</f>
        <v>Classified CMR according to Annex VI of Regulation 1272/2008</v>
      </c>
      <c r="L349" s="76" t="str">
        <f>IF($C349="-",IF($A349="-",VLOOKUP($D349,'sin-list 180320_update'!$C$2:$S$835,6,FALSE),VLOOKUP($A349,'sin-list 180320_update'!$A$2:$S$835,8,FALSE)),VLOOKUP($C349,'sin-list 180320_update'!$B$2:$S$835,7,FALSE))</f>
        <v>Muta. 1B
Repr. 2
Acute Tox. 4 *
Skin Corr. 1B
Skin Sens. 1
Aquatic Chronic 2</v>
      </c>
      <c r="M349" s="76" t="str">
        <f>IF($C349="-",IF($A349="-",IF(VLOOKUP($D349,'sin-list 180320_update'!$C$2:$S$835,8,FALSE)="",NA(),VLOOKUP($D349,'sin-list 180320_update'!$C$2:$S$835,8,FALSE)),IF(VLOOKUP($A349,'sin-list 180320_update'!$A$2:$S$835,10,FALSE)="",NA(),VLOOKUP($A349,'sin-list 180320_update'!$A$2:$S$835,10,FALSE))),IF(VLOOKUP($C349,'sin-list 180320_update'!$B$2:$S$835,9,FALSE)="",NA(),VLOOKUP($C349,'sin-list 180320_update'!$B$2:$S$835,9,FALSE)))</f>
        <v>H340
H361f***
H302
H314
H317
H411</v>
      </c>
      <c r="N349" s="76" t="e">
        <f>IF($C349="-",IF($A349="-",IF(VLOOKUP($D349,'REACH Bilaga XVII_update'!$A$5:$E$131,4,FALSE)="",NA(),VLOOKUP($D349,'REACH Bilaga XVII_update'!$A$5:$E$131,4,FALSE)),IF(VLOOKUP($A349,'REACH Bilaga XVII_update'!$C$5:$D$131,2,FALSE)="",NA(),VLOOKUP($A349,'REACH Bilaga XVII_update'!$C$5:$D$131,2,FALSE))),IF(VLOOKUP($C349,'REACH Bilaga XVII_update'!$B$5:$D$131,3,FALSE)="",NA(),VLOOKUP($C349,'REACH Bilaga XVII_update'!$B$5:$D$131,3,FALSE)))</f>
        <v>#N/A</v>
      </c>
      <c r="O349" s="76" t="e">
        <f>IF($C349="-",IF($A349="-",IF(VLOOKUP($D349,' REACH Bilaga 59_update'!$A$5:$E$210,5,FALSE)="",NA(),VLOOKUP($D349,' REACH Bilaga 59_update'!$A$5:$E$210,5,FALSE)),IF(VLOOKUP($A349,' REACH Bilaga 59_update'!$D$5:$E$210,2,FALSE)="",NA(),VLOOKUP($A349,' REACH Bilaga 59_update'!$D$5:$E$210,2,FALSE))),IF(VLOOKUP($C349,' REACH Bilaga 59_update'!$C$5:$E$210,3,FALSE)="",NA(),VLOOKUP($C349,' REACH Bilaga 59_update'!$C$5:$E$210,3,FALSE)))</f>
        <v>#N/A</v>
      </c>
      <c r="P349" s="76" t="e">
        <f>IF(C349="-",IF(A349="-",IFERROR(VLOOKUP($D349,' REACH Bilaga 59_update'!$A$5:$F$210,MATCH(Sammanfattning!P$1,' REACH Bilaga 59_update'!$A$4:$F$4,0),FALSE),VLOOKUP($D349,'REACH Bilaga XIV_update'!$A$4:$H$110,MATCH(Sammanfattning!P$1,'REACH Bilaga XIV_update'!$A$4:$H$4,0),FALSE)),IFERROR(VLOOKUP($A349,' REACH Bilaga 59_update'!$D$5:$F$210,MATCH(Sammanfattning!P$1,' REACH Bilaga 59_update'!$D$4:$F$4,0),FALSE),VLOOKUP($A349,'REACH Bilaga XIV_update'!$D$4:$H$110,MATCH(Sammanfattning!P$1,'REACH Bilaga XIV_update'!$D$4:$H$4,0),FALSE))),IFERROR(VLOOKUP($C349,' REACH Bilaga 59_update'!$C$5:$F$210,MATCH(Sammanfattning!P$1,' REACH Bilaga 59_update'!$C$4:$F$4,0),FALSE),VLOOKUP($C349,'REACH Bilaga XIV_update'!$C$4:$H$110,MATCH(Sammanfattning!P$1,'REACH Bilaga XIV_update'!$C$4:$H$4,0),FALSE)))</f>
        <v>#N/A</v>
      </c>
      <c r="Q349" s="76" t="e">
        <f>IF($C349="-",IF($A349="-",IF(VLOOKUP($D349,'REACH Bilaga XIV_update'!$A$5:$I$110,9,FALSE)="",NA(),VLOOKUP($D349,'REACH Bilaga XIV_update'!$A$5:$I$110,9,FALSE)),IF(VLOOKUP($A349,'REACH Bilaga XIV_update'!$D$5:$I$110,6,FALSE)="",NA(),VLOOKUP($A349,'REACH Bilaga XIV_update'!$D$5:$I$110,6,FALSE))),IF(VLOOKUP($C349,'REACH Bilaga XIV_update'!$C$5:$I$110,7,FALSE)="",NA(),VLOOKUP($C349,'REACH Bilaga XIV_update'!$C$5:$I$110,7,FALSE)))</f>
        <v>#N/A</v>
      </c>
      <c r="R349" s="76" t="e">
        <f>IF($C349="-",IF($A349="-",IF(VLOOKUP($D349,CoRAP_update!$A$5:$O$376,15,FALSE)="",NA(),VLOOKUP($D349,CoRAP_update!$A$5:$O$376,15,FALSE)),IF(VLOOKUP($A349,CoRAP_update!$D$5:$O$376,12,FALSE)="",NA(),VLOOKUP($A349,CoRAP_update!$D$5:$O$376,12,FALSE))),IF(VLOOKUP($C349,CoRAP_update!$C$5:$O$376,13,FALSE)="",NA(),VLOOKUP($C349,CoRAP_update!$C$5:$O$376,13,FALSE)))</f>
        <v>#N/A</v>
      </c>
      <c r="S349" s="144" t="e">
        <f>IF($C349="-",IF($A349="-",VLOOKUP($D349,CoRAP_update!$A$5:$J$376,MATCH(Sammanfattning!S$1,CoRAP_update!$A$4:$J$4,0),FALSE),VLOOKUP($A349,CoRAP_update!$D$5:$J$376,MATCH(Sammanfattning!S$1,CoRAP_update!$D$4:$J$4,0),FALSE)),VLOOKUP($C349,CoRAP_update!$C$5:$J$376,MATCH(Sammanfattning!S$1,CoRAP_update!$C$4:$J$4,0),FALSE))</f>
        <v>#N/A</v>
      </c>
      <c r="T349" s="76" t="e">
        <f>IF($A349="-",VLOOKUP($D349,EDC_update!$C$2:$F$450,4,FALSE),VLOOKUP($A349,EDC_update!$B$2:$F$450,5,FALSE))</f>
        <v>#N/A</v>
      </c>
      <c r="V349" s="78">
        <f>IF(IFERROR(SEARCH("PBT",P349),99)=99,IF(IFERROR(SEARCH("suspected PBT",S349),99)=99,IF(IFERROR(SEARCH("concluded to be PBT",K349),99)=99,IF(IFERROR(SEARCH("PBT",S349),99)=99,IF(IFERROR(SEARCH("PBT cand",L349),99)=99,IF(IFERROR(SEARCH("PBT",L349),99)=99,IF(IFERROR(SEARCH("persistent, bioackumulative and toxic properties",K349),99)=99,0,Scoring!$E$3),Scoring!$E$3),Scoring!$E$7),Scoring!$E$3),Scoring!$E$5),Scoring!$E$6),Scoring!$E$3)</f>
        <v>0</v>
      </c>
      <c r="W349" s="78">
        <f>IF(IFERROR(SEARCH("vPvB",P349),99)=99,IF(IFERROR(SEARCH("suspected pbt/vPvB",S349),99)=99,IF(IFERROR(SEARCH("vPvB",S349),99)=99,IF(IFERROR(SEARCH("concluded to be a vPvB",S349),99)=99,IF(IFERROR(SEARCH("identified as vPvB",K349),99)=99,IF(IFERROR(SEARCH("concluded to be a vPvB",K349),99)=99,IF(IFERROR(SEARCH("concluded to be both pbt and vPvB",S349),99)=99,IF(IFERROR(SEARCH("concluded to be both pbt and vPvB",K349),99)=99,0,Scoring!$E$5),Scoring!$E$5),Scoring!$E$5),Scoring!$E$5),Scoring!$E$5),Scoring!$E$4),Scoring!$E$6),Scoring!$E$4)</f>
        <v>0</v>
      </c>
      <c r="X349" s="78">
        <f>IF(IFERROR(SEARCH("H410",N349),99)=99,IF(IFERROR(SEARCH("H410",O349),99)=99,IF(IFERROR(SEARCH("H410",Q349),99)=99,IF(IFERROR(SEARCH("H410",M349),99)=99,IF(IFERROR(SEARCH("H410",R349),99)=99,IF(IFERROR(SEARCH("H411",N349),99)=99,IF(IFERROR(SEARCH("H411",O349),99)=99,IF(IFERROR(SEARCH("H411",Q349),99)=99,IF(IFERROR(SEARCH("H411",M349),99)=99,IF(IFERROR(SEARCH("H411",R349),99)=99,IF(IFERROR(SEARCH("H413",N349),99)=99,IF(IFERROR(SEARCH("H413",O349),99)=99,IF(IFERROR(SEARCH("H413",Q349),99)=99,IF(IFERROR(SEARCH("H413",M349),99)=99,IF(IFERROR(SEARCH("H413",R349),99)=99,IF(IFERROR(SEARCH("H412",N349),99)=99,IF(IFERROR(SEARCH("H412",O349),99)=99,IF(IFERROR(SEARCH("H412",Q349),99)=99,IF(IFERROR(SEARCH("H412",M349),99)=99,IF(IFERROR(SEARCH("H412",R349),99)=99,0,Scoring!$E$2),Scoring!$E$2),Scoring!$E$2),Scoring!$E$2),Scoring!$E$2),Scoring!$E$2),Scoring!$E$2),Scoring!$E$2),Scoring!$E$2),Scoring!$E$2),Scoring!$E$2),Scoring!$E$2),Scoring!$E$2),Scoring!$E$2),Scoring!$E$2),Scoring!$E$2),Scoring!$E$2),Scoring!$E$2),Scoring!$E$2),Scoring!$E$2)</f>
        <v>1</v>
      </c>
      <c r="Y349" s="78">
        <f>IF(IFERROR(SEARCH("CMR",K349),99)=99,IF(IFERROR(SEARCH("Suspected CMR",S349),99)=99,IF(IFERROR(SEARCH("CMR",S349),99)=99,0,Scoring!$E$8),Scoring!$E$9),Scoring!$E$8)</f>
        <v>3</v>
      </c>
      <c r="Z349" s="78">
        <f>IF(IFERROR(SEARCH("H350",N349),99)=99,IF(IFERROR(SEARCH("H350",O349),99)=99,IF(IFERROR(SEARCH("H350",Q349),99)=99,IF(IFERROR(SEARCH("H350",M349),99)=99,IF(IFERROR(SEARCH("H350",R349),99)=99,IF(IFERROR(SEARCH("H351",N349),99)=99,IF(IFERROR(SEARCH("H351",O349),99)=99,IF(IFERROR(SEARCH("H351",Q349),99)=99,IF(IFERROR(SEARCH("H351",M349),99)=99,IF(IFERROR(SEARCH("H351",R349),99)=99,IF(IFERROR(SEARCH("carcinogenic",P349),99)=99,IF(IFERROR(SEARCH("suspected carcinogenic",S349),99)=99,0,Scoring!$E$12),Scoring!$E$11),Scoring!$E$10),Scoring!$E$10),Scoring!$E$10),Scoring!$E$10),Scoring!$E$10),Scoring!$E$10),Scoring!$E$10),Scoring!$E$10),Scoring!$E$10),Scoring!$E$10)</f>
        <v>0</v>
      </c>
      <c r="AA349" s="78">
        <f>IF(IFERROR(SEARCH("H340",N349),99)=99,IF(IFERROR(SEARCH("H340",O349),99)=99,IF(IFERROR(SEARCH("H340",Q349),99)=99,IF(IFERROR(SEARCH("H340",M349),99)=99,IF(IFERROR(SEARCH("H340",R349),99)=99,IF(IFERROR(SEARCH("H341",N349),99)=99,IF(IFERROR(SEARCH("H341",O349),99)=99,IF(IFERROR(SEARCH("H341",Q349),99)=99,IF(IFERROR(SEARCH("H341",M349),99)=99,IF(IFERROR(SEARCH("H341",R349),99)=99,IF(IFERROR(SEARCH("mutagenic",P349),99)=99,IF(IFERROR(SEARCH("suspected mutagenic",S349),99)=99,0,Scoring!$E$15),Scoring!$E$14),Scoring!$E$13),Scoring!$E$13),Scoring!$E$13),Scoring!$E$13),Scoring!$E$13),Scoring!$E$13),Scoring!$E$13),Scoring!$E$13),Scoring!$E$13),Scoring!$E$13)</f>
        <v>1</v>
      </c>
      <c r="AB349" s="78">
        <f>IF(IFERROR(SEARCH("H360",N349),99)=99,IF(IFERROR(SEARCH("H360",O349),99)=99,IF(IFERROR(SEARCH("H360",Q349),99)=99,IF(IFERROR(SEARCH("H360",M349),99)=99,IF(IFERROR(SEARCH("H360",R349),99)=99,IF(IFERROR(SEARCH("H361",N349),99)=99,IF(IFERROR(SEARCH("H361",O349),99)=99,IF(IFERROR(SEARCH("H361",Q349),99)=99,IF(IFERROR(SEARCH("H361",M349),99)=99,IF(IFERROR(SEARCH("H361",R349),99)=99,IF(IFERROR(SEARCH("reproduction",P349),99)=99,IF(IFERROR(SEARCH("suspected reprotoxic",S349),99)=99,IF(IFERROR(SEARCH("reprotoxic",S349),99)=99,IF(IFERROR(SEARCH("reprotoxic",K349),99)=99,0,Scoring!$E$18),Scoring!$E$18),Scoring!$E$19),Scoring!$E$17),Scoring!$E$16),Scoring!$E$16),Scoring!$E$16),Scoring!$E$16),Scoring!$E$16),Scoring!$E$16),Scoring!$E$16),Scoring!$E$16),Scoring!$E$16),Scoring!$E$16)</f>
        <v>1</v>
      </c>
      <c r="AC349" s="78">
        <f>IF(IFERROR(SEARCH("57f",L349),99)=99,IF(IFERROR(SEARCH("57(f)",P349),99)=99,0,Scoring!$E$20),Scoring!$E$20)</f>
        <v>0</v>
      </c>
      <c r="AD349" s="78">
        <f>IF(IFERROR(SEARCH("CAT1",T349),99)=99,IF(IFERROR(SEARCH("CAT2",T349),99)=99,IF(IFERROR(SEARCH("CAT3",T349),99)=99,IF(IFERROR(SEARCH("concluded to be endocrine",K349),99)=99,IF(IFERROR(SEARCH("categorised as endocrine",K349),99)=99,IF(IFERROR(SEARCH("endocrine disrupting",P349),99)=99,IF(IFERROR(SEARCH("endocrine disrupting",K349),99)=99,IF(IFERROR(SEARCH("suspected endocrine",S349),99)=99,IF(IFERROR(SEARCH("potential endocrine",S349),99)=99,0,Scoring!$E$25),Scoring!$E$25),Scoring!$E$24),Scoring!$E$24),Scoring!$E$24),Scoring!$E$24),Scoring!$E$23),Scoring!$E$22),Scoring!$E$21)</f>
        <v>0</v>
      </c>
      <c r="AE349" s="78">
        <f>IF(IFERROR(SEARCH("suspected sensitiser",S349),99)=99,IF(IFERROR(SEARCH("sensitiser",S349),99)=99,IF(IFERROR(SEARCH("other hazard based concern",S349),99)=99,0,Scoring!$E$28),Scoring!$E$26),Scoring!$E$27)</f>
        <v>0</v>
      </c>
      <c r="AF349" s="78">
        <f>IF(IFERROR(M349,1)=1,IF(IFERROR(N349,1)=1,IF(IFERROR(O349,1)=1,IF(IFERROR(Q349,1)=1,IF(IFERROR(R349,1)=1,IF(IFERROR(T349,1)=1,IF(IFERROR(K349,1)=1,IF(IFERROR(P349,1)=1,IF(IFERROR(S349,1)=1,Scoring!$E$29,0),0),0),0),0),0),0),0),0)</f>
        <v>0</v>
      </c>
      <c r="AG349" s="78">
        <f t="shared" si="34"/>
        <v>4</v>
      </c>
      <c r="AI349" s="93"/>
      <c r="AJ349" s="94"/>
      <c r="AK349" s="76"/>
      <c r="AL349" s="75"/>
      <c r="AN349" s="79"/>
      <c r="AO349" s="79"/>
      <c r="AP349" s="79"/>
      <c r="AQ349" s="79"/>
      <c r="AR349" s="79"/>
      <c r="AS349" s="78"/>
      <c r="AU349" s="79">
        <f>IF(IFERROR(F349,99)=99,IF(IFERROR(G349,99)=99,IF(IFERROR(H349,99)=99,IF(IFERROR(I349,99)=99,IF(IFERROR(E349,99)=99,IF(IFERROR(J349,99)=99,0,Scoring!$B$7),Scoring!$B$3),Scoring!$B$2),Scoring!$B$6),Scoring!$B$5),Scoring!$B$4)</f>
        <v>0.3</v>
      </c>
      <c r="AV349" s="78">
        <f t="shared" si="35"/>
        <v>1.2</v>
      </c>
      <c r="AW349" s="78"/>
      <c r="AX349" s="66"/>
      <c r="AY349" s="78"/>
      <c r="AZ349" s="76"/>
      <c r="BA349" s="76"/>
      <c r="BB349" s="76"/>
    </row>
    <row r="350" spans="1:54" x14ac:dyDescent="0.25">
      <c r="A350" s="77" t="s">
        <v>7462</v>
      </c>
      <c r="B350" s="76" t="str">
        <f t="shared" si="36"/>
        <v>434-350-4</v>
      </c>
      <c r="C350" s="77" t="s">
        <v>182</v>
      </c>
      <c r="D350" s="77" t="s">
        <v>183</v>
      </c>
      <c r="E350" s="76" t="str">
        <f>IF(C350="-",IF(A350="-",VLOOKUP(D350,'sin-list 180320_update'!$C$2:$C$835,1,FALSE),VLOOKUP(A350,'sin-list 180320_update'!$A$2:$A$835,1,FALSE)),VLOOKUP(C350,'sin-list 180320_update'!$B$2:$B$835,1,FALSE))</f>
        <v>434-350-4</v>
      </c>
      <c r="F350" s="76" t="e">
        <f>IF($C350="-",IF($A350="-",VLOOKUP($D350,'REACH Bilaga XVII_update'!$A$5:$A$131,1,FALSE),VLOOKUP($A350,'REACH Bilaga XVII_update'!$C$5:$C$131,1,FALSE)),VLOOKUP($C350,'REACH Bilaga XVII_update'!$B$5:$B$131,1,FALSE))</f>
        <v>#N/A</v>
      </c>
      <c r="G350" s="76" t="e">
        <f>IF($C350="-",IF($A350="-",VLOOKUP($D350,' REACH Bilaga 59_update'!$A$5:$A$210,1,FALSE),VLOOKUP($A350,' REACH Bilaga 59_update'!$D$5:$D$210,1,FALSE)),VLOOKUP($C350,' REACH Bilaga 59_update'!$C$5:$C$210,1,FALSE))</f>
        <v>#N/A</v>
      </c>
      <c r="H350" s="76" t="e">
        <f>IF($C350="-",IF($A350="-",VLOOKUP($D350,'REACH Bilaga XIV_update'!$A$5:$A$110,1,FALSE),VLOOKUP($A350,'REACH Bilaga XIV_update'!$D$5:$D$110,1,FALSE)),VLOOKUP($C350,'REACH Bilaga XIV_update'!$C$5:$C$110,1,FALSE))</f>
        <v>#N/A</v>
      </c>
      <c r="I350" s="76" t="e">
        <f>IF($C350="-",IF($A350="-",VLOOKUP($D350,CoRAP_update!$A$5:$A$376,1,FALSE),VLOOKUP($A350,CoRAP_update!$D$5:$D$376,1,FALSE)),VLOOKUP($C350,CoRAP_update!$C$5:$C$376,1,FALSE))</f>
        <v>#N/A</v>
      </c>
      <c r="J350" s="76" t="e">
        <f>IF($C350="-",IF($A350="-",VLOOKUP($D350,EDC_update!$C$2:$C$450,1,FALSE),VLOOKUP($A350,EDC_update!$B$2:$B$450,1,FALSE)),VLOOKUP($C350,EDC_update!$L$2:$L$450,1,FALSE))</f>
        <v>#N/A</v>
      </c>
      <c r="K350" s="76" t="str">
        <f>IF($C350="-",IF($A350="-",IF(VLOOKUP($D350,'sin-list 180320_update'!$C$2:$S$835,3,FALSE)="",NA(),VLOOKUP($D350,'sin-list 180320_update'!$C$2:$S$835,3,FALSE)),IF(VLOOKUP($A350,'sin-list 180320_update'!$A$2:$S$835,5,FALSE)="",NA(),VLOOKUP($A350,'sin-list 180320_update'!$A$2:$S$835,5,FALSE))),IF(VLOOKUP($C350,'sin-list 180320_update'!$B$2:$S$835,4,FALSE)="",NA(),VLOOKUP($C350,'sin-list 180320_update'!$B$2:$S$835,4,FALSE)))</f>
        <v>Classified CMR according to Annex VI of Regulation 1272/2008</v>
      </c>
      <c r="L350" s="76" t="str">
        <f>IF($C350="-",IF($A350="-",VLOOKUP($D350,'sin-list 180320_update'!$C$2:$S$835,6,FALSE),VLOOKUP($A350,'sin-list 180320_update'!$A$2:$S$835,8,FALSE)),VLOOKUP($C350,'sin-list 180320_update'!$B$2:$S$835,7,FALSE))</f>
        <v>Flam. Liq. 3
Carc. 1B
Muta. 1B
Acute Tox. 4 *
STOT RE 2 *
Skin Sens. 1
Aquatic Chronic 2</v>
      </c>
      <c r="M350" s="76" t="str">
        <f>IF($C350="-",IF($A350="-",IF(VLOOKUP($D350,'sin-list 180320_update'!$C$2:$S$835,8,FALSE)="",NA(),VLOOKUP($D350,'sin-list 180320_update'!$C$2:$S$835,8,FALSE)),IF(VLOOKUP($A350,'sin-list 180320_update'!$A$2:$S$835,10,FALSE)="",NA(),VLOOKUP($A350,'sin-list 180320_update'!$A$2:$S$835,10,FALSE))),IF(VLOOKUP($C350,'sin-list 180320_update'!$B$2:$S$835,9,FALSE)="",NA(),VLOOKUP($C350,'sin-list 180320_update'!$B$2:$S$835,9,FALSE)))</f>
        <v>H226
H350
H340
H302
H373**
H317
H411</v>
      </c>
      <c r="N350" s="76" t="e">
        <f>IF($C350="-",IF($A350="-",IF(VLOOKUP($D350,'REACH Bilaga XVII_update'!$A$5:$E$131,4,FALSE)="",NA(),VLOOKUP($D350,'REACH Bilaga XVII_update'!$A$5:$E$131,4,FALSE)),IF(VLOOKUP($A350,'REACH Bilaga XVII_update'!$C$5:$D$131,2,FALSE)="",NA(),VLOOKUP($A350,'REACH Bilaga XVII_update'!$C$5:$D$131,2,FALSE))),IF(VLOOKUP($C350,'REACH Bilaga XVII_update'!$B$5:$D$131,3,FALSE)="",NA(),VLOOKUP($C350,'REACH Bilaga XVII_update'!$B$5:$D$131,3,FALSE)))</f>
        <v>#N/A</v>
      </c>
      <c r="O350" s="76" t="e">
        <f>IF($C350="-",IF($A350="-",IF(VLOOKUP($D350,' REACH Bilaga 59_update'!$A$5:$E$210,5,FALSE)="",NA(),VLOOKUP($D350,' REACH Bilaga 59_update'!$A$5:$E$210,5,FALSE)),IF(VLOOKUP($A350,' REACH Bilaga 59_update'!$D$5:$E$210,2,FALSE)="",NA(),VLOOKUP($A350,' REACH Bilaga 59_update'!$D$5:$E$210,2,FALSE))),IF(VLOOKUP($C350,' REACH Bilaga 59_update'!$C$5:$E$210,3,FALSE)="",NA(),VLOOKUP($C350,' REACH Bilaga 59_update'!$C$5:$E$210,3,FALSE)))</f>
        <v>#N/A</v>
      </c>
      <c r="P350" s="76" t="e">
        <f>IF(C350="-",IF(A350="-",IFERROR(VLOOKUP($D350,' REACH Bilaga 59_update'!$A$5:$F$210,MATCH(Sammanfattning!P$1,' REACH Bilaga 59_update'!$A$4:$F$4,0),FALSE),VLOOKUP($D350,'REACH Bilaga XIV_update'!$A$4:$H$110,MATCH(Sammanfattning!P$1,'REACH Bilaga XIV_update'!$A$4:$H$4,0),FALSE)),IFERROR(VLOOKUP($A350,' REACH Bilaga 59_update'!$D$5:$F$210,MATCH(Sammanfattning!P$1,' REACH Bilaga 59_update'!$D$4:$F$4,0),FALSE),VLOOKUP($A350,'REACH Bilaga XIV_update'!$D$4:$H$110,MATCH(Sammanfattning!P$1,'REACH Bilaga XIV_update'!$D$4:$H$4,0),FALSE))),IFERROR(VLOOKUP($C350,' REACH Bilaga 59_update'!$C$5:$F$210,MATCH(Sammanfattning!P$1,' REACH Bilaga 59_update'!$C$4:$F$4,0),FALSE),VLOOKUP($C350,'REACH Bilaga XIV_update'!$C$4:$H$110,MATCH(Sammanfattning!P$1,'REACH Bilaga XIV_update'!$C$4:$H$4,0),FALSE)))</f>
        <v>#N/A</v>
      </c>
      <c r="Q350" s="76" t="e">
        <f>IF($C350="-",IF($A350="-",IF(VLOOKUP($D350,'REACH Bilaga XIV_update'!$A$5:$I$110,9,FALSE)="",NA(),VLOOKUP($D350,'REACH Bilaga XIV_update'!$A$5:$I$110,9,FALSE)),IF(VLOOKUP($A350,'REACH Bilaga XIV_update'!$D$5:$I$110,6,FALSE)="",NA(),VLOOKUP($A350,'REACH Bilaga XIV_update'!$D$5:$I$110,6,FALSE))),IF(VLOOKUP($C350,'REACH Bilaga XIV_update'!$C$5:$I$110,7,FALSE)="",NA(),VLOOKUP($C350,'REACH Bilaga XIV_update'!$C$5:$I$110,7,FALSE)))</f>
        <v>#N/A</v>
      </c>
      <c r="R350" s="76" t="e">
        <f>IF($C350="-",IF($A350="-",IF(VLOOKUP($D350,CoRAP_update!$A$5:$O$376,15,FALSE)="",NA(),VLOOKUP($D350,CoRAP_update!$A$5:$O$376,15,FALSE)),IF(VLOOKUP($A350,CoRAP_update!$D$5:$O$376,12,FALSE)="",NA(),VLOOKUP($A350,CoRAP_update!$D$5:$O$376,12,FALSE))),IF(VLOOKUP($C350,CoRAP_update!$C$5:$O$376,13,FALSE)="",NA(),VLOOKUP($C350,CoRAP_update!$C$5:$O$376,13,FALSE)))</f>
        <v>#N/A</v>
      </c>
      <c r="S350" s="144" t="e">
        <f>IF($C350="-",IF($A350="-",VLOOKUP($D350,CoRAP_update!$A$5:$J$376,MATCH(Sammanfattning!S$1,CoRAP_update!$A$4:$J$4,0),FALSE),VLOOKUP($A350,CoRAP_update!$D$5:$J$376,MATCH(Sammanfattning!S$1,CoRAP_update!$D$4:$J$4,0),FALSE)),VLOOKUP($C350,CoRAP_update!$C$5:$J$376,MATCH(Sammanfattning!S$1,CoRAP_update!$C$4:$J$4,0),FALSE))</f>
        <v>#N/A</v>
      </c>
      <c r="T350" s="76" t="e">
        <f>IF($A350="-",VLOOKUP($D350,EDC_update!$C$2:$F$450,4,FALSE),VLOOKUP($A350,EDC_update!$B$2:$F$450,5,FALSE))</f>
        <v>#N/A</v>
      </c>
      <c r="V350" s="78">
        <f>IF(IFERROR(SEARCH("PBT",P350),99)=99,IF(IFERROR(SEARCH("suspected PBT",S350),99)=99,IF(IFERROR(SEARCH("concluded to be PBT",K350),99)=99,IF(IFERROR(SEARCH("PBT",S350),99)=99,IF(IFERROR(SEARCH("PBT cand",L350),99)=99,IF(IFERROR(SEARCH("PBT",L350),99)=99,IF(IFERROR(SEARCH("persistent, bioackumulative and toxic properties",K350),99)=99,0,Scoring!$E$3),Scoring!$E$3),Scoring!$E$7),Scoring!$E$3),Scoring!$E$5),Scoring!$E$6),Scoring!$E$3)</f>
        <v>0</v>
      </c>
      <c r="W350" s="78">
        <f>IF(IFERROR(SEARCH("vPvB",P350),99)=99,IF(IFERROR(SEARCH("suspected pbt/vPvB",S350),99)=99,IF(IFERROR(SEARCH("vPvB",S350),99)=99,IF(IFERROR(SEARCH("concluded to be a vPvB",S350),99)=99,IF(IFERROR(SEARCH("identified as vPvB",K350),99)=99,IF(IFERROR(SEARCH("concluded to be a vPvB",K350),99)=99,IF(IFERROR(SEARCH("concluded to be both pbt and vPvB",S350),99)=99,IF(IFERROR(SEARCH("concluded to be both pbt and vPvB",K350),99)=99,0,Scoring!$E$5),Scoring!$E$5),Scoring!$E$5),Scoring!$E$5),Scoring!$E$5),Scoring!$E$4),Scoring!$E$6),Scoring!$E$4)</f>
        <v>0</v>
      </c>
      <c r="X350" s="78">
        <f>IF(IFERROR(SEARCH("H410",N350),99)=99,IF(IFERROR(SEARCH("H410",O350),99)=99,IF(IFERROR(SEARCH("H410",Q350),99)=99,IF(IFERROR(SEARCH("H410",M350),99)=99,IF(IFERROR(SEARCH("H410",R350),99)=99,IF(IFERROR(SEARCH("H411",N350),99)=99,IF(IFERROR(SEARCH("H411",O350),99)=99,IF(IFERROR(SEARCH("H411",Q350),99)=99,IF(IFERROR(SEARCH("H411",M350),99)=99,IF(IFERROR(SEARCH("H411",R350),99)=99,IF(IFERROR(SEARCH("H413",N350),99)=99,IF(IFERROR(SEARCH("H413",O350),99)=99,IF(IFERROR(SEARCH("H413",Q350),99)=99,IF(IFERROR(SEARCH("H413",M350),99)=99,IF(IFERROR(SEARCH("H413",R350),99)=99,IF(IFERROR(SEARCH("H412",N350),99)=99,IF(IFERROR(SEARCH("H412",O350),99)=99,IF(IFERROR(SEARCH("H412",Q350),99)=99,IF(IFERROR(SEARCH("H412",M350),99)=99,IF(IFERROR(SEARCH("H412",R350),99)=99,0,Scoring!$E$2),Scoring!$E$2),Scoring!$E$2),Scoring!$E$2),Scoring!$E$2),Scoring!$E$2),Scoring!$E$2),Scoring!$E$2),Scoring!$E$2),Scoring!$E$2),Scoring!$E$2),Scoring!$E$2),Scoring!$E$2),Scoring!$E$2),Scoring!$E$2),Scoring!$E$2),Scoring!$E$2),Scoring!$E$2),Scoring!$E$2),Scoring!$E$2)</f>
        <v>1</v>
      </c>
      <c r="Y350" s="78">
        <f>IF(IFERROR(SEARCH("CMR",K350),99)=99,IF(IFERROR(SEARCH("Suspected CMR",S350),99)=99,IF(IFERROR(SEARCH("CMR",S350),99)=99,0,Scoring!$E$8),Scoring!$E$9),Scoring!$E$8)</f>
        <v>3</v>
      </c>
      <c r="Z350" s="78">
        <f>IF(IFERROR(SEARCH("H350",N350),99)=99,IF(IFERROR(SEARCH("H350",O350),99)=99,IF(IFERROR(SEARCH("H350",Q350),99)=99,IF(IFERROR(SEARCH("H350",M350),99)=99,IF(IFERROR(SEARCH("H350",R350),99)=99,IF(IFERROR(SEARCH("H351",N350),99)=99,IF(IFERROR(SEARCH("H351",O350),99)=99,IF(IFERROR(SEARCH("H351",Q350),99)=99,IF(IFERROR(SEARCH("H351",M350),99)=99,IF(IFERROR(SEARCH("H351",R350),99)=99,IF(IFERROR(SEARCH("carcinogenic",P350),99)=99,IF(IFERROR(SEARCH("suspected carcinogenic",S350),99)=99,0,Scoring!$E$12),Scoring!$E$11),Scoring!$E$10),Scoring!$E$10),Scoring!$E$10),Scoring!$E$10),Scoring!$E$10),Scoring!$E$10),Scoring!$E$10),Scoring!$E$10),Scoring!$E$10),Scoring!$E$10)</f>
        <v>1</v>
      </c>
      <c r="AA350" s="78">
        <f>IF(IFERROR(SEARCH("H340",N350),99)=99,IF(IFERROR(SEARCH("H340",O350),99)=99,IF(IFERROR(SEARCH("H340",Q350),99)=99,IF(IFERROR(SEARCH("H340",M350),99)=99,IF(IFERROR(SEARCH("H340",R350),99)=99,IF(IFERROR(SEARCH("H341",N350),99)=99,IF(IFERROR(SEARCH("H341",O350),99)=99,IF(IFERROR(SEARCH("H341",Q350),99)=99,IF(IFERROR(SEARCH("H341",M350),99)=99,IF(IFERROR(SEARCH("H341",R350),99)=99,IF(IFERROR(SEARCH("mutagenic",P350),99)=99,IF(IFERROR(SEARCH("suspected mutagenic",S350),99)=99,0,Scoring!$E$15),Scoring!$E$14),Scoring!$E$13),Scoring!$E$13),Scoring!$E$13),Scoring!$E$13),Scoring!$E$13),Scoring!$E$13),Scoring!$E$13),Scoring!$E$13),Scoring!$E$13),Scoring!$E$13)</f>
        <v>1</v>
      </c>
      <c r="AB350" s="78">
        <f>IF(IFERROR(SEARCH("H360",N350),99)=99,IF(IFERROR(SEARCH("H360",O350),99)=99,IF(IFERROR(SEARCH("H360",Q350),99)=99,IF(IFERROR(SEARCH("H360",M350),99)=99,IF(IFERROR(SEARCH("H360",R350),99)=99,IF(IFERROR(SEARCH("H361",N350),99)=99,IF(IFERROR(SEARCH("H361",O350),99)=99,IF(IFERROR(SEARCH("H361",Q350),99)=99,IF(IFERROR(SEARCH("H361",M350),99)=99,IF(IFERROR(SEARCH("H361",R350),99)=99,IF(IFERROR(SEARCH("reproduction",P350),99)=99,IF(IFERROR(SEARCH("suspected reprotoxic",S350),99)=99,IF(IFERROR(SEARCH("reprotoxic",S350),99)=99,IF(IFERROR(SEARCH("reprotoxic",K350),99)=99,0,Scoring!$E$18),Scoring!$E$18),Scoring!$E$19),Scoring!$E$17),Scoring!$E$16),Scoring!$E$16),Scoring!$E$16),Scoring!$E$16),Scoring!$E$16),Scoring!$E$16),Scoring!$E$16),Scoring!$E$16),Scoring!$E$16),Scoring!$E$16)</f>
        <v>0</v>
      </c>
      <c r="AC350" s="78">
        <f>IF(IFERROR(SEARCH("57f",L350),99)=99,IF(IFERROR(SEARCH("57(f)",P350),99)=99,0,Scoring!$E$20),Scoring!$E$20)</f>
        <v>0</v>
      </c>
      <c r="AD350" s="78">
        <f>IF(IFERROR(SEARCH("CAT1",T350),99)=99,IF(IFERROR(SEARCH("CAT2",T350),99)=99,IF(IFERROR(SEARCH("CAT3",T350),99)=99,IF(IFERROR(SEARCH("concluded to be endocrine",K350),99)=99,IF(IFERROR(SEARCH("categorised as endocrine",K350),99)=99,IF(IFERROR(SEARCH("endocrine disrupting",P350),99)=99,IF(IFERROR(SEARCH("endocrine disrupting",K350),99)=99,IF(IFERROR(SEARCH("suspected endocrine",S350),99)=99,IF(IFERROR(SEARCH("potential endocrine",S350),99)=99,0,Scoring!$E$25),Scoring!$E$25),Scoring!$E$24),Scoring!$E$24),Scoring!$E$24),Scoring!$E$24),Scoring!$E$23),Scoring!$E$22),Scoring!$E$21)</f>
        <v>0</v>
      </c>
      <c r="AE350" s="78">
        <f>IF(IFERROR(SEARCH("suspected sensitiser",S350),99)=99,IF(IFERROR(SEARCH("sensitiser",S350),99)=99,IF(IFERROR(SEARCH("other hazard based concern",S350),99)=99,0,Scoring!$E$28),Scoring!$E$26),Scoring!$E$27)</f>
        <v>0</v>
      </c>
      <c r="AF350" s="78">
        <f>IF(IFERROR(M350,1)=1,IF(IFERROR(N350,1)=1,IF(IFERROR(O350,1)=1,IF(IFERROR(Q350,1)=1,IF(IFERROR(R350,1)=1,IF(IFERROR(T350,1)=1,IF(IFERROR(K350,1)=1,IF(IFERROR(P350,1)=1,IF(IFERROR(S350,1)=1,Scoring!$E$29,0),0),0),0),0),0),0),0),0)</f>
        <v>0</v>
      </c>
      <c r="AG350" s="78">
        <f t="shared" si="34"/>
        <v>4</v>
      </c>
      <c r="AI350" s="93"/>
      <c r="AJ350" s="94"/>
      <c r="AK350" s="76"/>
      <c r="AL350" s="75"/>
      <c r="AN350" s="79"/>
      <c r="AO350" s="79"/>
      <c r="AP350" s="79"/>
      <c r="AQ350" s="79"/>
      <c r="AR350" s="79"/>
      <c r="AS350" s="78"/>
      <c r="AU350" s="79">
        <f>IF(IFERROR(F350,99)=99,IF(IFERROR(G350,99)=99,IF(IFERROR(H350,99)=99,IF(IFERROR(I350,99)=99,IF(IFERROR(E350,99)=99,IF(IFERROR(J350,99)=99,0,Scoring!$B$7),Scoring!$B$3),Scoring!$B$2),Scoring!$B$6),Scoring!$B$5),Scoring!$B$4)</f>
        <v>0.3</v>
      </c>
      <c r="AV350" s="78">
        <f t="shared" si="35"/>
        <v>1.2</v>
      </c>
      <c r="AW350" s="78"/>
      <c r="AX350" s="66"/>
      <c r="AY350" s="78"/>
      <c r="AZ350" s="76"/>
      <c r="BA350" s="76"/>
      <c r="BB350" s="76"/>
    </row>
    <row r="351" spans="1:54" x14ac:dyDescent="0.25">
      <c r="A351" s="77" t="s">
        <v>7508</v>
      </c>
      <c r="B351" s="76" t="str">
        <f t="shared" si="36"/>
        <v>435-470-1</v>
      </c>
      <c r="C351" s="77" t="s">
        <v>1097</v>
      </c>
      <c r="D351" s="77" t="s">
        <v>1098</v>
      </c>
      <c r="E351" s="76" t="str">
        <f>IF(C351="-",IF(A351="-",VLOOKUP(D351,'sin-list 180320_update'!$C$2:$C$835,1,FALSE),VLOOKUP(A351,'sin-list 180320_update'!$A$2:$A$835,1,FALSE)),VLOOKUP(C351,'sin-list 180320_update'!$B$2:$B$835,1,FALSE))</f>
        <v>435-470-1</v>
      </c>
      <c r="F351" s="76" t="e">
        <f>IF($C351="-",IF($A351="-",VLOOKUP($D351,'REACH Bilaga XVII_update'!$A$5:$A$131,1,FALSE),VLOOKUP($A351,'REACH Bilaga XVII_update'!$C$5:$C$131,1,FALSE)),VLOOKUP($C351,'REACH Bilaga XVII_update'!$B$5:$B$131,1,FALSE))</f>
        <v>#N/A</v>
      </c>
      <c r="G351" s="76" t="e">
        <f>IF($C351="-",IF($A351="-",VLOOKUP($D351,' REACH Bilaga 59_update'!$A$5:$A$210,1,FALSE),VLOOKUP($A351,' REACH Bilaga 59_update'!$D$5:$D$210,1,FALSE)),VLOOKUP($C351,' REACH Bilaga 59_update'!$C$5:$C$210,1,FALSE))</f>
        <v>#N/A</v>
      </c>
      <c r="H351" s="76" t="e">
        <f>IF($C351="-",IF($A351="-",VLOOKUP($D351,'REACH Bilaga XIV_update'!$A$5:$A$110,1,FALSE),VLOOKUP($A351,'REACH Bilaga XIV_update'!$D$5:$D$110,1,FALSE)),VLOOKUP($C351,'REACH Bilaga XIV_update'!$C$5:$C$110,1,FALSE))</f>
        <v>#N/A</v>
      </c>
      <c r="I351" s="76" t="e">
        <f>IF($C351="-",IF($A351="-",VLOOKUP($D351,CoRAP_update!$A$5:$A$376,1,FALSE),VLOOKUP($A351,CoRAP_update!$D$5:$D$376,1,FALSE)),VLOOKUP($C351,CoRAP_update!$C$5:$C$376,1,FALSE))</f>
        <v>#N/A</v>
      </c>
      <c r="J351" s="76" t="e">
        <f>IF($C351="-",IF($A351="-",VLOOKUP($D351,EDC_update!$C$2:$C$450,1,FALSE),VLOOKUP($A351,EDC_update!$B$2:$B$450,1,FALSE)),VLOOKUP($C351,EDC_update!$L$2:$L$450,1,FALSE))</f>
        <v>#N/A</v>
      </c>
      <c r="K351" s="76" t="str">
        <f>IF($C351="-",IF($A351="-",IF(VLOOKUP($D351,'sin-list 180320_update'!$C$2:$S$835,3,FALSE)="",NA(),VLOOKUP($D351,'sin-list 180320_update'!$C$2:$S$835,3,FALSE)),IF(VLOOKUP($A351,'sin-list 180320_update'!$A$2:$S$835,5,FALSE)="",NA(),VLOOKUP($A351,'sin-list 180320_update'!$A$2:$S$835,5,FALSE))),IF(VLOOKUP($C351,'sin-list 180320_update'!$B$2:$S$835,4,FALSE)="",NA(),VLOOKUP($C351,'sin-list 180320_update'!$B$2:$S$835,4,FALSE)))</f>
        <v>Classified CMR according to Annex VI of Regulation 1272/2008</v>
      </c>
      <c r="L351" s="76" t="str">
        <f>IF($C351="-",IF($A351="-",VLOOKUP($D351,'sin-list 180320_update'!$C$2:$S$835,6,FALSE),VLOOKUP($A351,'sin-list 180320_update'!$A$2:$S$835,8,FALSE)),VLOOKUP($C351,'sin-list 180320_update'!$B$2:$S$835,7,FALSE))</f>
        <v>Repr. 1B
Aquatic Acute 1
Aquatic Chronic 1</v>
      </c>
      <c r="M351" s="76" t="str">
        <f>IF($C351="-",IF($A351="-",IF(VLOOKUP($D351,'sin-list 180320_update'!$C$2:$S$835,8,FALSE)="",NA(),VLOOKUP($D351,'sin-list 180320_update'!$C$2:$S$835,8,FALSE)),IF(VLOOKUP($A351,'sin-list 180320_update'!$A$2:$S$835,10,FALSE)="",NA(),VLOOKUP($A351,'sin-list 180320_update'!$A$2:$S$835,10,FALSE))),IF(VLOOKUP($C351,'sin-list 180320_update'!$B$2:$S$835,9,FALSE)="",NA(),VLOOKUP($C351,'sin-list 180320_update'!$B$2:$S$835,9,FALSE)))</f>
        <v>H360D***
H400
H410</v>
      </c>
      <c r="N351" s="76" t="e">
        <f>IF($C351="-",IF($A351="-",IF(VLOOKUP($D351,'REACH Bilaga XVII_update'!$A$5:$E$131,4,FALSE)="",NA(),VLOOKUP($D351,'REACH Bilaga XVII_update'!$A$5:$E$131,4,FALSE)),IF(VLOOKUP($A351,'REACH Bilaga XVII_update'!$C$5:$D$131,2,FALSE)="",NA(),VLOOKUP($A351,'REACH Bilaga XVII_update'!$C$5:$D$131,2,FALSE))),IF(VLOOKUP($C351,'REACH Bilaga XVII_update'!$B$5:$D$131,3,FALSE)="",NA(),VLOOKUP($C351,'REACH Bilaga XVII_update'!$B$5:$D$131,3,FALSE)))</f>
        <v>#N/A</v>
      </c>
      <c r="O351" s="76" t="e">
        <f>IF($C351="-",IF($A351="-",IF(VLOOKUP($D351,' REACH Bilaga 59_update'!$A$5:$E$210,5,FALSE)="",NA(),VLOOKUP($D351,' REACH Bilaga 59_update'!$A$5:$E$210,5,FALSE)),IF(VLOOKUP($A351,' REACH Bilaga 59_update'!$D$5:$E$210,2,FALSE)="",NA(),VLOOKUP($A351,' REACH Bilaga 59_update'!$D$5:$E$210,2,FALSE))),IF(VLOOKUP($C351,' REACH Bilaga 59_update'!$C$5:$E$210,3,FALSE)="",NA(),VLOOKUP($C351,' REACH Bilaga 59_update'!$C$5:$E$210,3,FALSE)))</f>
        <v>#N/A</v>
      </c>
      <c r="P351" s="76" t="e">
        <f>IF(C351="-",IF(A351="-",IFERROR(VLOOKUP($D351,' REACH Bilaga 59_update'!$A$5:$F$210,MATCH(Sammanfattning!P$1,' REACH Bilaga 59_update'!$A$4:$F$4,0),FALSE),VLOOKUP($D351,'REACH Bilaga XIV_update'!$A$4:$H$110,MATCH(Sammanfattning!P$1,'REACH Bilaga XIV_update'!$A$4:$H$4,0),FALSE)),IFERROR(VLOOKUP($A351,' REACH Bilaga 59_update'!$D$5:$F$210,MATCH(Sammanfattning!P$1,' REACH Bilaga 59_update'!$D$4:$F$4,0),FALSE),VLOOKUP($A351,'REACH Bilaga XIV_update'!$D$4:$H$110,MATCH(Sammanfattning!P$1,'REACH Bilaga XIV_update'!$D$4:$H$4,0),FALSE))),IFERROR(VLOOKUP($C351,' REACH Bilaga 59_update'!$C$5:$F$210,MATCH(Sammanfattning!P$1,' REACH Bilaga 59_update'!$C$4:$F$4,0),FALSE),VLOOKUP($C351,'REACH Bilaga XIV_update'!$C$4:$H$110,MATCH(Sammanfattning!P$1,'REACH Bilaga XIV_update'!$C$4:$H$4,0),FALSE)))</f>
        <v>#N/A</v>
      </c>
      <c r="Q351" s="76" t="e">
        <f>IF($C351="-",IF($A351="-",IF(VLOOKUP($D351,'REACH Bilaga XIV_update'!$A$5:$I$110,9,FALSE)="",NA(),VLOOKUP($D351,'REACH Bilaga XIV_update'!$A$5:$I$110,9,FALSE)),IF(VLOOKUP($A351,'REACH Bilaga XIV_update'!$D$5:$I$110,6,FALSE)="",NA(),VLOOKUP($A351,'REACH Bilaga XIV_update'!$D$5:$I$110,6,FALSE))),IF(VLOOKUP($C351,'REACH Bilaga XIV_update'!$C$5:$I$110,7,FALSE)="",NA(),VLOOKUP($C351,'REACH Bilaga XIV_update'!$C$5:$I$110,7,FALSE)))</f>
        <v>#N/A</v>
      </c>
      <c r="R351" s="76" t="e">
        <f>IF($C351="-",IF($A351="-",IF(VLOOKUP($D351,CoRAP_update!$A$5:$O$376,15,FALSE)="",NA(),VLOOKUP($D351,CoRAP_update!$A$5:$O$376,15,FALSE)),IF(VLOOKUP($A351,CoRAP_update!$D$5:$O$376,12,FALSE)="",NA(),VLOOKUP($A351,CoRAP_update!$D$5:$O$376,12,FALSE))),IF(VLOOKUP($C351,CoRAP_update!$C$5:$O$376,13,FALSE)="",NA(),VLOOKUP($C351,CoRAP_update!$C$5:$O$376,13,FALSE)))</f>
        <v>#N/A</v>
      </c>
      <c r="S351" s="144" t="e">
        <f>IF($C351="-",IF($A351="-",VLOOKUP($D351,CoRAP_update!$A$5:$J$376,MATCH(Sammanfattning!S$1,CoRAP_update!$A$4:$J$4,0),FALSE),VLOOKUP($A351,CoRAP_update!$D$5:$J$376,MATCH(Sammanfattning!S$1,CoRAP_update!$D$4:$J$4,0),FALSE)),VLOOKUP($C351,CoRAP_update!$C$5:$J$376,MATCH(Sammanfattning!S$1,CoRAP_update!$C$4:$J$4,0),FALSE))</f>
        <v>#N/A</v>
      </c>
      <c r="T351" s="76" t="e">
        <f>IF($A351="-",VLOOKUP($D351,EDC_update!$C$2:$F$450,4,FALSE),VLOOKUP($A351,EDC_update!$B$2:$F$450,5,FALSE))</f>
        <v>#N/A</v>
      </c>
      <c r="V351" s="78">
        <f>IF(IFERROR(SEARCH("PBT",P351),99)=99,IF(IFERROR(SEARCH("suspected PBT",S351),99)=99,IF(IFERROR(SEARCH("concluded to be PBT",K351),99)=99,IF(IFERROR(SEARCH("PBT",S351),99)=99,IF(IFERROR(SEARCH("PBT cand",L351),99)=99,IF(IFERROR(SEARCH("PBT",L351),99)=99,IF(IFERROR(SEARCH("persistent, bioackumulative and toxic properties",K351),99)=99,0,Scoring!$E$3),Scoring!$E$3),Scoring!$E$7),Scoring!$E$3),Scoring!$E$5),Scoring!$E$6),Scoring!$E$3)</f>
        <v>0</v>
      </c>
      <c r="W351" s="78">
        <f>IF(IFERROR(SEARCH("vPvB",P351),99)=99,IF(IFERROR(SEARCH("suspected pbt/vPvB",S351),99)=99,IF(IFERROR(SEARCH("vPvB",S351),99)=99,IF(IFERROR(SEARCH("concluded to be a vPvB",S351),99)=99,IF(IFERROR(SEARCH("identified as vPvB",K351),99)=99,IF(IFERROR(SEARCH("concluded to be a vPvB",K351),99)=99,IF(IFERROR(SEARCH("concluded to be both pbt and vPvB",S351),99)=99,IF(IFERROR(SEARCH("concluded to be both pbt and vPvB",K351),99)=99,0,Scoring!$E$5),Scoring!$E$5),Scoring!$E$5),Scoring!$E$5),Scoring!$E$5),Scoring!$E$4),Scoring!$E$6),Scoring!$E$4)</f>
        <v>0</v>
      </c>
      <c r="X351" s="78">
        <f>IF(IFERROR(SEARCH("H410",N351),99)=99,IF(IFERROR(SEARCH("H410",O351),99)=99,IF(IFERROR(SEARCH("H410",Q351),99)=99,IF(IFERROR(SEARCH("H410",M351),99)=99,IF(IFERROR(SEARCH("H410",R351),99)=99,IF(IFERROR(SEARCH("H411",N351),99)=99,IF(IFERROR(SEARCH("H411",O351),99)=99,IF(IFERROR(SEARCH("H411",Q351),99)=99,IF(IFERROR(SEARCH("H411",M351),99)=99,IF(IFERROR(SEARCH("H411",R351),99)=99,IF(IFERROR(SEARCH("H413",N351),99)=99,IF(IFERROR(SEARCH("H413",O351),99)=99,IF(IFERROR(SEARCH("H413",Q351),99)=99,IF(IFERROR(SEARCH("H413",M351),99)=99,IF(IFERROR(SEARCH("H413",R351),99)=99,IF(IFERROR(SEARCH("H412",N351),99)=99,IF(IFERROR(SEARCH("H412",O351),99)=99,IF(IFERROR(SEARCH("H412",Q351),99)=99,IF(IFERROR(SEARCH("H412",M351),99)=99,IF(IFERROR(SEARCH("H412",R351),99)=99,0,Scoring!$E$2),Scoring!$E$2),Scoring!$E$2),Scoring!$E$2),Scoring!$E$2),Scoring!$E$2),Scoring!$E$2),Scoring!$E$2),Scoring!$E$2),Scoring!$E$2),Scoring!$E$2),Scoring!$E$2),Scoring!$E$2),Scoring!$E$2),Scoring!$E$2),Scoring!$E$2),Scoring!$E$2),Scoring!$E$2),Scoring!$E$2),Scoring!$E$2)</f>
        <v>1</v>
      </c>
      <c r="Y351" s="78">
        <f>IF(IFERROR(SEARCH("CMR",K351),99)=99,IF(IFERROR(SEARCH("Suspected CMR",S351),99)=99,IF(IFERROR(SEARCH("CMR",S351),99)=99,0,Scoring!$E$8),Scoring!$E$9),Scoring!$E$8)</f>
        <v>3</v>
      </c>
      <c r="Z351" s="78">
        <f>IF(IFERROR(SEARCH("H350",N351),99)=99,IF(IFERROR(SEARCH("H350",O351),99)=99,IF(IFERROR(SEARCH("H350",Q351),99)=99,IF(IFERROR(SEARCH("H350",M351),99)=99,IF(IFERROR(SEARCH("H350",R351),99)=99,IF(IFERROR(SEARCH("H351",N351),99)=99,IF(IFERROR(SEARCH("H351",O351),99)=99,IF(IFERROR(SEARCH("H351",Q351),99)=99,IF(IFERROR(SEARCH("H351",M351),99)=99,IF(IFERROR(SEARCH("H351",R351),99)=99,IF(IFERROR(SEARCH("carcinogenic",P351),99)=99,IF(IFERROR(SEARCH("suspected carcinogenic",S351),99)=99,0,Scoring!$E$12),Scoring!$E$11),Scoring!$E$10),Scoring!$E$10),Scoring!$E$10),Scoring!$E$10),Scoring!$E$10),Scoring!$E$10),Scoring!$E$10),Scoring!$E$10),Scoring!$E$10),Scoring!$E$10)</f>
        <v>0</v>
      </c>
      <c r="AA351" s="78">
        <f>IF(IFERROR(SEARCH("H340",N351),99)=99,IF(IFERROR(SEARCH("H340",O351),99)=99,IF(IFERROR(SEARCH("H340",Q351),99)=99,IF(IFERROR(SEARCH("H340",M351),99)=99,IF(IFERROR(SEARCH("H340",R351),99)=99,IF(IFERROR(SEARCH("H341",N351),99)=99,IF(IFERROR(SEARCH("H341",O351),99)=99,IF(IFERROR(SEARCH("H341",Q351),99)=99,IF(IFERROR(SEARCH("H341",M351),99)=99,IF(IFERROR(SEARCH("H341",R351),99)=99,IF(IFERROR(SEARCH("mutagenic",P351),99)=99,IF(IFERROR(SEARCH("suspected mutagenic",S351),99)=99,0,Scoring!$E$15),Scoring!$E$14),Scoring!$E$13),Scoring!$E$13),Scoring!$E$13),Scoring!$E$13),Scoring!$E$13),Scoring!$E$13),Scoring!$E$13),Scoring!$E$13),Scoring!$E$13),Scoring!$E$13)</f>
        <v>0</v>
      </c>
      <c r="AB351" s="78">
        <f>IF(IFERROR(SEARCH("H360",N351),99)=99,IF(IFERROR(SEARCH("H360",O351),99)=99,IF(IFERROR(SEARCH("H360",Q351),99)=99,IF(IFERROR(SEARCH("H360",M351),99)=99,IF(IFERROR(SEARCH("H360",R351),99)=99,IF(IFERROR(SEARCH("H361",N351),99)=99,IF(IFERROR(SEARCH("H361",O351),99)=99,IF(IFERROR(SEARCH("H361",Q351),99)=99,IF(IFERROR(SEARCH("H361",M351),99)=99,IF(IFERROR(SEARCH("H361",R351),99)=99,IF(IFERROR(SEARCH("reproduction",P351),99)=99,IF(IFERROR(SEARCH("suspected reprotoxic",S351),99)=99,IF(IFERROR(SEARCH("reprotoxic",S351),99)=99,IF(IFERROR(SEARCH("reprotoxic",K351),99)=99,0,Scoring!$E$18),Scoring!$E$18),Scoring!$E$19),Scoring!$E$17),Scoring!$E$16),Scoring!$E$16),Scoring!$E$16),Scoring!$E$16),Scoring!$E$16),Scoring!$E$16),Scoring!$E$16),Scoring!$E$16),Scoring!$E$16),Scoring!$E$16)</f>
        <v>1</v>
      </c>
      <c r="AC351" s="78">
        <f>IF(IFERROR(SEARCH("57f",L351),99)=99,IF(IFERROR(SEARCH("57(f)",P351),99)=99,0,Scoring!$E$20),Scoring!$E$20)</f>
        <v>0</v>
      </c>
      <c r="AD351" s="78">
        <f>IF(IFERROR(SEARCH("CAT1",T351),99)=99,IF(IFERROR(SEARCH("CAT2",T351),99)=99,IF(IFERROR(SEARCH("CAT3",T351),99)=99,IF(IFERROR(SEARCH("concluded to be endocrine",K351),99)=99,IF(IFERROR(SEARCH("categorised as endocrine",K351),99)=99,IF(IFERROR(SEARCH("endocrine disrupting",P351),99)=99,IF(IFERROR(SEARCH("endocrine disrupting",K351),99)=99,IF(IFERROR(SEARCH("suspected endocrine",S351),99)=99,IF(IFERROR(SEARCH("potential endocrine",S351),99)=99,0,Scoring!$E$25),Scoring!$E$25),Scoring!$E$24),Scoring!$E$24),Scoring!$E$24),Scoring!$E$24),Scoring!$E$23),Scoring!$E$22),Scoring!$E$21)</f>
        <v>0</v>
      </c>
      <c r="AE351" s="78">
        <f>IF(IFERROR(SEARCH("suspected sensitiser",S351),99)=99,IF(IFERROR(SEARCH("sensitiser",S351),99)=99,IF(IFERROR(SEARCH("other hazard based concern",S351),99)=99,0,Scoring!$E$28),Scoring!$E$26),Scoring!$E$27)</f>
        <v>0</v>
      </c>
      <c r="AF351" s="78">
        <f>IF(IFERROR(M351,1)=1,IF(IFERROR(N351,1)=1,IF(IFERROR(O351,1)=1,IF(IFERROR(Q351,1)=1,IF(IFERROR(R351,1)=1,IF(IFERROR(T351,1)=1,IF(IFERROR(K351,1)=1,IF(IFERROR(P351,1)=1,IF(IFERROR(S351,1)=1,Scoring!$E$29,0),0),0),0),0),0),0),0),0)</f>
        <v>0</v>
      </c>
      <c r="AG351" s="78">
        <f t="shared" si="34"/>
        <v>4</v>
      </c>
      <c r="AI351" s="93"/>
      <c r="AJ351" s="94"/>
      <c r="AK351" s="76"/>
      <c r="AL351" s="75"/>
      <c r="AN351" s="79"/>
      <c r="AO351" s="79"/>
      <c r="AP351" s="79"/>
      <c r="AQ351" s="79"/>
      <c r="AR351" s="79"/>
      <c r="AS351" s="78"/>
      <c r="AU351" s="79">
        <f>IF(IFERROR(F351,99)=99,IF(IFERROR(G351,99)=99,IF(IFERROR(H351,99)=99,IF(IFERROR(I351,99)=99,IF(IFERROR(E351,99)=99,IF(IFERROR(J351,99)=99,0,Scoring!$B$7),Scoring!$B$3),Scoring!$B$2),Scoring!$B$6),Scoring!$B$5),Scoring!$B$4)</f>
        <v>0.3</v>
      </c>
      <c r="AV351" s="78">
        <f t="shared" si="35"/>
        <v>1.2</v>
      </c>
      <c r="AW351" s="78"/>
      <c r="AX351" s="66"/>
      <c r="AY351" s="78"/>
      <c r="AZ351" s="76"/>
      <c r="BA351" s="76"/>
      <c r="BB351" s="76"/>
    </row>
    <row r="352" spans="1:54" x14ac:dyDescent="0.25">
      <c r="A352" s="84" t="s">
        <v>11770</v>
      </c>
      <c r="B352" s="85" t="s">
        <v>30</v>
      </c>
      <c r="C352" s="85" t="s">
        <v>11406</v>
      </c>
      <c r="D352" s="84" t="s">
        <v>11407</v>
      </c>
      <c r="E352" s="76" t="str">
        <f>IF(C352="-",IF(A352="-",VLOOKUP(D352,'sin-list 180320_update'!$C$2:$C$835,1,FALSE),VLOOKUP(A352,'sin-list 180320_update'!$A$2:$A$835,1,FALSE)),VLOOKUP(C352,'sin-list 180320_update'!$B$2:$B$835,1,FALSE))</f>
        <v>600-130-3</v>
      </c>
      <c r="F352" s="76" t="e">
        <f>IF($C352="-",IF($A352="-",VLOOKUP($D352,'REACH Bilaga XVII_update'!$A$5:$A$131,1,FALSE),VLOOKUP($A352,'REACH Bilaga XVII_update'!$C$5:$C$131,1,FALSE)),VLOOKUP($C352,'REACH Bilaga XVII_update'!$B$5:$B$131,1,FALSE))</f>
        <v>#N/A</v>
      </c>
      <c r="G352" s="76" t="e">
        <f>IF($C352="-",IF($A352="-",VLOOKUP($D352,' REACH Bilaga 59_update'!$A$5:$A$210,1,FALSE),VLOOKUP($A352,' REACH Bilaga 59_update'!$D$5:$D$210,1,FALSE)),VLOOKUP($C352,' REACH Bilaga 59_update'!$C$5:$C$210,1,FALSE))</f>
        <v>#N/A</v>
      </c>
      <c r="H352" s="76" t="e">
        <f>IF($C352="-",IF($A352="-",VLOOKUP($D352,'REACH Bilaga XIV_update'!$A$5:$A$110,1,FALSE),VLOOKUP($A352,'REACH Bilaga XIV_update'!$D$5:$D$110,1,FALSE)),VLOOKUP($C352,'REACH Bilaga XIV_update'!$C$5:$C$110,1,FALSE))</f>
        <v>#N/A</v>
      </c>
      <c r="I352" s="76" t="e">
        <f>IF($C352="-",IF($A352="-",VLOOKUP($D352,CoRAP_update!$A$5:$A$376,1,FALSE),VLOOKUP($A352,CoRAP_update!$D$5:$D$376,1,FALSE)),VLOOKUP($C352,CoRAP_update!$C$5:$C$376,1,FALSE))</f>
        <v>#N/A</v>
      </c>
      <c r="J352" s="76" t="e">
        <f>IF($C352="-",IF($A352="-",VLOOKUP($D352,EDC_update!$C$2:$C$450,1,FALSE),VLOOKUP($A352,EDC_update!$B$2:$B$450,1,FALSE)),VLOOKUP($C352,EDC_update!$L$2:$L$450,1,FALSE))</f>
        <v>#N/A</v>
      </c>
      <c r="K352" s="76" t="str">
        <f>IF($C352="-",IF($A352="-",IF(VLOOKUP($D352,'sin-list 180320_update'!$C$2:$S$835,3,FALSE)="",NA(),VLOOKUP($D352,'sin-list 180320_update'!$C$2:$S$835,3,FALSE)),IF(VLOOKUP($A352,'sin-list 180320_update'!$A$2:$S$835,5,FALSE)="",NA(),VLOOKUP($A352,'sin-list 180320_update'!$A$2:$S$835,5,FALSE))),IF(VLOOKUP($C352,'sin-list 180320_update'!$B$2:$S$835,4,FALSE)="",NA(),VLOOKUP($C352,'sin-list 180320_update'!$B$2:$S$835,4,FALSE)))</f>
        <v>Classified CMR according to Annex VI of Regulation 1272/2008</v>
      </c>
      <c r="L352" s="76" t="str">
        <f>IF($C352="-",IF($A352="-",VLOOKUP($D352,'sin-list 180320_update'!$C$2:$S$835,6,FALSE),VLOOKUP($A352,'sin-list 180320_update'!$A$2:$S$835,8,FALSE)),VLOOKUP($C352,'sin-list 180320_update'!$B$2:$S$835,7,FALSE))</f>
        <v>Repr. 1B_x000D_
Aquatic Acute 1_x000D_
Aquatic Chronic 1</v>
      </c>
      <c r="M352" s="76" t="str">
        <f>IF($C352="-",IF($A352="-",IF(VLOOKUP($D352,'sin-list 180320_update'!$C$2:$S$835,8,FALSE)="",NA(),VLOOKUP($D352,'sin-list 180320_update'!$C$2:$S$835,8,FALSE)),IF(VLOOKUP($A352,'sin-list 180320_update'!$A$2:$S$835,10,FALSE)="",NA(),VLOOKUP($A352,'sin-list 180320_update'!$A$2:$S$835,10,FALSE))),IF(VLOOKUP($C352,'sin-list 180320_update'!$B$2:$S$835,9,FALSE)="",NA(),VLOOKUP($C352,'sin-list 180320_update'!$B$2:$S$835,9,FALSE)))</f>
        <v>H360D_x000D_
H400_x000D_
H410</v>
      </c>
      <c r="N352" s="76" t="e">
        <f>IF($C352="-",IF($A352="-",IF(VLOOKUP($D352,'REACH Bilaga XVII_update'!$A$5:$E$131,4,FALSE)="",NA(),VLOOKUP($D352,'REACH Bilaga XVII_update'!$A$5:$E$131,4,FALSE)),IF(VLOOKUP($A352,'REACH Bilaga XVII_update'!$C$5:$D$131,2,FALSE)="",NA(),VLOOKUP($A352,'REACH Bilaga XVII_update'!$C$5:$D$131,2,FALSE))),IF(VLOOKUP($C352,'REACH Bilaga XVII_update'!$B$5:$D$131,3,FALSE)="",NA(),VLOOKUP($C352,'REACH Bilaga XVII_update'!$B$5:$D$131,3,FALSE)))</f>
        <v>#N/A</v>
      </c>
      <c r="O352" s="76" t="e">
        <f>IF($C352="-",IF($A352="-",IF(VLOOKUP($D352,' REACH Bilaga 59_update'!$A$5:$E$210,5,FALSE)="",NA(),VLOOKUP($D352,' REACH Bilaga 59_update'!$A$5:$E$210,5,FALSE)),IF(VLOOKUP($A352,' REACH Bilaga 59_update'!$D$5:$E$210,2,FALSE)="",NA(),VLOOKUP($A352,' REACH Bilaga 59_update'!$D$5:$E$210,2,FALSE))),IF(VLOOKUP($C352,' REACH Bilaga 59_update'!$C$5:$E$210,3,FALSE)="",NA(),VLOOKUP($C352,' REACH Bilaga 59_update'!$C$5:$E$210,3,FALSE)))</f>
        <v>#N/A</v>
      </c>
      <c r="P352" s="76" t="e">
        <f>IF(C352="-",IF(A352="-",IFERROR(VLOOKUP($D352,' REACH Bilaga 59_update'!$A$5:$F$210,MATCH(Sammanfattning!P$1,' REACH Bilaga 59_update'!$A$4:$F$4,0),FALSE),VLOOKUP($D352,'REACH Bilaga XIV_update'!$A$4:$H$110,MATCH(Sammanfattning!P$1,'REACH Bilaga XIV_update'!$A$4:$H$4,0),FALSE)),IFERROR(VLOOKUP($A352,' REACH Bilaga 59_update'!$D$5:$F$210,MATCH(Sammanfattning!P$1,' REACH Bilaga 59_update'!$D$4:$F$4,0),FALSE),VLOOKUP($A352,'REACH Bilaga XIV_update'!$D$4:$H$110,MATCH(Sammanfattning!P$1,'REACH Bilaga XIV_update'!$D$4:$H$4,0),FALSE))),IFERROR(VLOOKUP($C352,' REACH Bilaga 59_update'!$C$5:$F$210,MATCH(Sammanfattning!P$1,' REACH Bilaga 59_update'!$C$4:$F$4,0),FALSE),VLOOKUP($C352,'REACH Bilaga XIV_update'!$C$4:$H$110,MATCH(Sammanfattning!P$1,'REACH Bilaga XIV_update'!$C$4:$H$4,0),FALSE)))</f>
        <v>#N/A</v>
      </c>
      <c r="Q352" s="76" t="e">
        <f>IF($C352="-",IF($A352="-",IF(VLOOKUP($D352,'REACH Bilaga XIV_update'!$A$5:$I$110,9,FALSE)="",NA(),VLOOKUP($D352,'REACH Bilaga XIV_update'!$A$5:$I$110,9,FALSE)),IF(VLOOKUP($A352,'REACH Bilaga XIV_update'!$D$5:$I$110,6,FALSE)="",NA(),VLOOKUP($A352,'REACH Bilaga XIV_update'!$D$5:$I$110,6,FALSE))),IF(VLOOKUP($C352,'REACH Bilaga XIV_update'!$C$5:$I$110,7,FALSE)="",NA(),VLOOKUP($C352,'REACH Bilaga XIV_update'!$C$5:$I$110,7,FALSE)))</f>
        <v>#N/A</v>
      </c>
      <c r="R352" s="76" t="e">
        <f>IF($C352="-",IF($A352="-",IF(VLOOKUP($D352,CoRAP_update!$A$5:$O$376,15,FALSE)="",NA(),VLOOKUP($D352,CoRAP_update!$A$5:$O$376,15,FALSE)),IF(VLOOKUP($A352,CoRAP_update!$D$5:$O$376,12,FALSE)="",NA(),VLOOKUP($A352,CoRAP_update!$D$5:$O$376,12,FALSE))),IF(VLOOKUP($C352,CoRAP_update!$C$5:$O$376,13,FALSE)="",NA(),VLOOKUP($C352,CoRAP_update!$C$5:$O$376,13,FALSE)))</f>
        <v>#N/A</v>
      </c>
      <c r="S352" s="144" t="e">
        <f>IF($C352="-",IF($A352="-",VLOOKUP($D352,CoRAP_update!$A$5:$J$376,MATCH(Sammanfattning!S$1,CoRAP_update!$A$4:$J$4,0),FALSE),VLOOKUP($A352,CoRAP_update!$D$5:$J$376,MATCH(Sammanfattning!S$1,CoRAP_update!$D$4:$J$4,0),FALSE)),VLOOKUP($C352,CoRAP_update!$C$5:$J$376,MATCH(Sammanfattning!S$1,CoRAP_update!$C$4:$J$4,0),FALSE))</f>
        <v>#N/A</v>
      </c>
      <c r="T352" s="76" t="e">
        <f>IF($A352="-",VLOOKUP($D352,EDC_update!$C$2:$F$450,4,FALSE),VLOOKUP($A352,EDC_update!$B$2:$F$450,5,FALSE))</f>
        <v>#N/A</v>
      </c>
      <c r="V352" s="78">
        <f>IF(IFERROR(SEARCH("PBT",P352),99)=99,IF(IFERROR(SEARCH("suspected PBT",S352),99)=99,IF(IFERROR(SEARCH("concluded to be PBT",K352),99)=99,IF(IFERROR(SEARCH("PBT",S352),99)=99,IF(IFERROR(SEARCH("PBT cand",L352),99)=99,IF(IFERROR(SEARCH("PBT",L352),99)=99,IF(IFERROR(SEARCH("persistent, bioackumulative and toxic properties",K352),99)=99,0,Scoring!$E$3),Scoring!$E$3),Scoring!$E$7),Scoring!$E$3),Scoring!$E$5),Scoring!$E$6),Scoring!$E$3)</f>
        <v>0</v>
      </c>
      <c r="W352" s="78">
        <f>IF(IFERROR(SEARCH("vPvB",P352),99)=99,IF(IFERROR(SEARCH("suspected pbt/vPvB",S352),99)=99,IF(IFERROR(SEARCH("vPvB",S352),99)=99,IF(IFERROR(SEARCH("concluded to be a vPvB",S352),99)=99,IF(IFERROR(SEARCH("identified as vPvB",K352),99)=99,IF(IFERROR(SEARCH("concluded to be a vPvB",K352),99)=99,IF(IFERROR(SEARCH("concluded to be both pbt and vPvB",S352),99)=99,IF(IFERROR(SEARCH("concluded to be both pbt and vPvB",K352),99)=99,0,Scoring!$E$5),Scoring!$E$5),Scoring!$E$5),Scoring!$E$5),Scoring!$E$5),Scoring!$E$4),Scoring!$E$6),Scoring!$E$4)</f>
        <v>0</v>
      </c>
      <c r="X352" s="78">
        <f>IF(IFERROR(SEARCH("H410",N352),99)=99,IF(IFERROR(SEARCH("H410",O352),99)=99,IF(IFERROR(SEARCH("H410",Q352),99)=99,IF(IFERROR(SEARCH("H410",M352),99)=99,IF(IFERROR(SEARCH("H410",R352),99)=99,IF(IFERROR(SEARCH("H411",N352),99)=99,IF(IFERROR(SEARCH("H411",O352),99)=99,IF(IFERROR(SEARCH("H411",Q352),99)=99,IF(IFERROR(SEARCH("H411",M352),99)=99,IF(IFERROR(SEARCH("H411",R352),99)=99,IF(IFERROR(SEARCH("H413",N352),99)=99,IF(IFERROR(SEARCH("H413",O352),99)=99,IF(IFERROR(SEARCH("H413",Q352),99)=99,IF(IFERROR(SEARCH("H413",M352),99)=99,IF(IFERROR(SEARCH("H413",R352),99)=99,IF(IFERROR(SEARCH("H412",N352),99)=99,IF(IFERROR(SEARCH("H412",O352),99)=99,IF(IFERROR(SEARCH("H412",Q352),99)=99,IF(IFERROR(SEARCH("H412",M352),99)=99,IF(IFERROR(SEARCH("H412",R352),99)=99,0,Scoring!$E$2),Scoring!$E$2),Scoring!$E$2),Scoring!$E$2),Scoring!$E$2),Scoring!$E$2),Scoring!$E$2),Scoring!$E$2),Scoring!$E$2),Scoring!$E$2),Scoring!$E$2),Scoring!$E$2),Scoring!$E$2),Scoring!$E$2),Scoring!$E$2),Scoring!$E$2),Scoring!$E$2),Scoring!$E$2),Scoring!$E$2),Scoring!$E$2)</f>
        <v>1</v>
      </c>
      <c r="Y352" s="78">
        <f>IF(IFERROR(SEARCH("CMR",K352),99)=99,IF(IFERROR(SEARCH("Suspected CMR",S352),99)=99,IF(IFERROR(SEARCH("CMR",S352),99)=99,0,Scoring!$E$8),Scoring!$E$9),Scoring!$E$8)</f>
        <v>3</v>
      </c>
      <c r="Z352" s="78">
        <f>IF(IFERROR(SEARCH("H350",N352),99)=99,IF(IFERROR(SEARCH("H350",O352),99)=99,IF(IFERROR(SEARCH("H350",Q352),99)=99,IF(IFERROR(SEARCH("H350",M352),99)=99,IF(IFERROR(SEARCH("H350",R352),99)=99,IF(IFERROR(SEARCH("H351",N352),99)=99,IF(IFERROR(SEARCH("H351",O352),99)=99,IF(IFERROR(SEARCH("H351",Q352),99)=99,IF(IFERROR(SEARCH("H351",M352),99)=99,IF(IFERROR(SEARCH("H351",R352),99)=99,IF(IFERROR(SEARCH("carcinogenic",P352),99)=99,IF(IFERROR(SEARCH("suspected carcinogenic",S352),99)=99,0,Scoring!$E$12),Scoring!$E$11),Scoring!$E$10),Scoring!$E$10),Scoring!$E$10),Scoring!$E$10),Scoring!$E$10),Scoring!$E$10),Scoring!$E$10),Scoring!$E$10),Scoring!$E$10),Scoring!$E$10)</f>
        <v>0</v>
      </c>
      <c r="AA352" s="78">
        <f>IF(IFERROR(SEARCH("H340",N352),99)=99,IF(IFERROR(SEARCH("H340",O352),99)=99,IF(IFERROR(SEARCH("H340",Q352),99)=99,IF(IFERROR(SEARCH("H340",M352),99)=99,IF(IFERROR(SEARCH("H340",R352),99)=99,IF(IFERROR(SEARCH("H341",N352),99)=99,IF(IFERROR(SEARCH("H341",O352),99)=99,IF(IFERROR(SEARCH("H341",Q352),99)=99,IF(IFERROR(SEARCH("H341",M352),99)=99,IF(IFERROR(SEARCH("H341",R352),99)=99,IF(IFERROR(SEARCH("mutagenic",P352),99)=99,IF(IFERROR(SEARCH("suspected mutagenic",S352),99)=99,0,Scoring!$E$15),Scoring!$E$14),Scoring!$E$13),Scoring!$E$13),Scoring!$E$13),Scoring!$E$13),Scoring!$E$13),Scoring!$E$13),Scoring!$E$13),Scoring!$E$13),Scoring!$E$13),Scoring!$E$13)</f>
        <v>0</v>
      </c>
      <c r="AB352" s="78">
        <f>IF(IFERROR(SEARCH("H360",N352),99)=99,IF(IFERROR(SEARCH("H360",O352),99)=99,IF(IFERROR(SEARCH("H360",Q352),99)=99,IF(IFERROR(SEARCH("H360",M352),99)=99,IF(IFERROR(SEARCH("H360",R352),99)=99,IF(IFERROR(SEARCH("H361",N352),99)=99,IF(IFERROR(SEARCH("H361",O352),99)=99,IF(IFERROR(SEARCH("H361",Q352),99)=99,IF(IFERROR(SEARCH("H361",M352),99)=99,IF(IFERROR(SEARCH("H361",R352),99)=99,IF(IFERROR(SEARCH("reproduction",P352),99)=99,IF(IFERROR(SEARCH("suspected reprotoxic",S352),99)=99,IF(IFERROR(SEARCH("reprotoxic",S352),99)=99,IF(IFERROR(SEARCH("reprotoxic",K352),99)=99,0,Scoring!$E$18),Scoring!$E$18),Scoring!$E$19),Scoring!$E$17),Scoring!$E$16),Scoring!$E$16),Scoring!$E$16),Scoring!$E$16),Scoring!$E$16),Scoring!$E$16),Scoring!$E$16),Scoring!$E$16),Scoring!$E$16),Scoring!$E$16)</f>
        <v>1</v>
      </c>
      <c r="AC352" s="78">
        <f>IF(IFERROR(SEARCH("57f",L352),99)=99,IF(IFERROR(SEARCH("57(f)",P352),99)=99,0,Scoring!$E$20),Scoring!$E$20)</f>
        <v>0</v>
      </c>
      <c r="AD352" s="78">
        <f>IF(IFERROR(SEARCH("CAT1",T352),99)=99,IF(IFERROR(SEARCH("CAT2",T352),99)=99,IF(IFERROR(SEARCH("CAT3",T352),99)=99,IF(IFERROR(SEARCH("concluded to be endocrine",K352),99)=99,IF(IFERROR(SEARCH("categorised as endocrine",K352),99)=99,IF(IFERROR(SEARCH("endocrine disrupting",P352),99)=99,IF(IFERROR(SEARCH("endocrine disrupting",K352),99)=99,IF(IFERROR(SEARCH("suspected endocrine",S352),99)=99,IF(IFERROR(SEARCH("potential endocrine",S352),99)=99,0,Scoring!$E$25),Scoring!$E$25),Scoring!$E$24),Scoring!$E$24),Scoring!$E$24),Scoring!$E$24),Scoring!$E$23),Scoring!$E$22),Scoring!$E$21)</f>
        <v>0</v>
      </c>
      <c r="AE352" s="78">
        <f>IF(IFERROR(SEARCH("suspected sensitiser",S352),99)=99,IF(IFERROR(SEARCH("sensitiser",S352),99)=99,IF(IFERROR(SEARCH("other hazard based concern",S352),99)=99,0,Scoring!$E$28),Scoring!$E$26),Scoring!$E$27)</f>
        <v>0</v>
      </c>
      <c r="AF352" s="78">
        <f>IF(IFERROR(M352,1)=1,IF(IFERROR(N352,1)=1,IF(IFERROR(O352,1)=1,IF(IFERROR(Q352,1)=1,IF(IFERROR(R352,1)=1,IF(IFERROR(T352,1)=1,IF(IFERROR(K352,1)=1,IF(IFERROR(P352,1)=1,IF(IFERROR(S352,1)=1,Scoring!$E$29,0),0),0),0),0),0),0),0),0)</f>
        <v>0</v>
      </c>
      <c r="AG352" s="78">
        <f t="shared" si="34"/>
        <v>4</v>
      </c>
      <c r="AI352" s="93"/>
      <c r="AJ352" s="94"/>
      <c r="AK352" s="76"/>
      <c r="AL352" s="75"/>
      <c r="AN352" s="79"/>
      <c r="AO352" s="79"/>
      <c r="AP352" s="79"/>
      <c r="AQ352" s="79"/>
      <c r="AR352" s="79"/>
      <c r="AS352" s="78"/>
      <c r="AU352" s="79">
        <f>IF(IFERROR(F352,99)=99,IF(IFERROR(G352,99)=99,IF(IFERROR(H352,99)=99,IF(IFERROR(I352,99)=99,IF(IFERROR(E352,99)=99,IF(IFERROR(J352,99)=99,0,Scoring!$B$7),Scoring!$B$3),Scoring!$B$2),Scoring!$B$6),Scoring!$B$5),Scoring!$B$4)</f>
        <v>0.3</v>
      </c>
      <c r="AV352" s="78">
        <f t="shared" si="35"/>
        <v>1.2</v>
      </c>
      <c r="AW352" s="78"/>
      <c r="AX352" s="66"/>
      <c r="AY352" s="78"/>
      <c r="AZ352" s="76"/>
      <c r="BB352" s="76"/>
    </row>
    <row r="353" spans="1:54" x14ac:dyDescent="0.25">
      <c r="A353" s="77" t="s">
        <v>7700</v>
      </c>
      <c r="B353" s="76" t="str">
        <f>C353</f>
        <v>700-660-6</v>
      </c>
      <c r="C353" s="77" t="s">
        <v>2883</v>
      </c>
      <c r="D353" s="77" t="s">
        <v>2884</v>
      </c>
      <c r="E353" s="76" t="str">
        <f>IF(C353="-",IF(A353="-",VLOOKUP(D353,'sin-list 180320_update'!$C$2:$C$835,1,FALSE),VLOOKUP(A353,'sin-list 180320_update'!$A$2:$A$835,1,FALSE)),VLOOKUP(C353,'sin-list 180320_update'!$B$2:$B$835,1,FALSE))</f>
        <v>700-660-6</v>
      </c>
      <c r="F353" s="76" t="e">
        <f>IF($C353="-",IF($A353="-",VLOOKUP($D353,'REACH Bilaga XVII_update'!$A$5:$A$131,1,FALSE),VLOOKUP($A353,'REACH Bilaga XVII_update'!$C$5:$C$131,1,FALSE)),VLOOKUP($C353,'REACH Bilaga XVII_update'!$B$5:$B$131,1,FALSE))</f>
        <v>#N/A</v>
      </c>
      <c r="G353" s="76" t="e">
        <f>IF($C353="-",IF($A353="-",VLOOKUP($D353,' REACH Bilaga 59_update'!$A$5:$A$210,1,FALSE),VLOOKUP($A353,' REACH Bilaga 59_update'!$D$5:$D$210,1,FALSE)),VLOOKUP($C353,' REACH Bilaga 59_update'!$C$5:$C$210,1,FALSE))</f>
        <v>#N/A</v>
      </c>
      <c r="H353" s="76" t="e">
        <f>IF($C353="-",IF($A353="-",VLOOKUP($D353,'REACH Bilaga XIV_update'!$A$5:$A$110,1,FALSE),VLOOKUP($A353,'REACH Bilaga XIV_update'!$D$5:$D$110,1,FALSE)),VLOOKUP($C353,'REACH Bilaga XIV_update'!$C$5:$C$110,1,FALSE))</f>
        <v>#N/A</v>
      </c>
      <c r="I353" s="76" t="e">
        <f>IF($C353="-",IF($A353="-",VLOOKUP($D353,CoRAP_update!$A$5:$A$376,1,FALSE),VLOOKUP($A353,CoRAP_update!$D$5:$D$376,1,FALSE)),VLOOKUP($C353,CoRAP_update!$C$5:$C$376,1,FALSE))</f>
        <v>#N/A</v>
      </c>
      <c r="J353" s="76" t="e">
        <f>IF($C353="-",IF($A353="-",VLOOKUP($D353,EDC_update!$C$2:$C$450,1,FALSE),VLOOKUP($A353,EDC_update!$B$2:$B$450,1,FALSE)),VLOOKUP($C353,EDC_update!$L$2:$L$450,1,FALSE))</f>
        <v>#N/A</v>
      </c>
      <c r="K353" s="76" t="str">
        <f>IF($C353="-",IF($A353="-",IF(VLOOKUP($D353,'sin-list 180320_update'!$C$2:$S$835,3,FALSE)="",NA(),VLOOKUP($D353,'sin-list 180320_update'!$C$2:$S$835,3,FALSE)),IF(VLOOKUP($A353,'sin-list 180320_update'!$A$2:$S$835,5,FALSE)="",NA(),VLOOKUP($A353,'sin-list 180320_update'!$A$2:$S$835,5,FALSE))),IF(VLOOKUP($C353,'sin-list 180320_update'!$B$2:$S$835,4,FALSE)="",NA(),VLOOKUP($C353,'sin-list 180320_update'!$B$2:$S$835,4,FALSE)))</f>
        <v>Classified CMR according to Annex VI of Regulation 1272/2008</v>
      </c>
      <c r="L353" s="76" t="str">
        <f>IF($C353="-",IF($A353="-",VLOOKUP($D353,'sin-list 180320_update'!$C$2:$S$835,6,FALSE),VLOOKUP($A353,'sin-list 180320_update'!$A$2:$S$835,8,FALSE)),VLOOKUP($C353,'sin-list 180320_update'!$B$2:$S$835,7,FALSE))</f>
        <v>Carc. 1B
Skin Sens. 1
Aquatic Acute 1
Aquatic Chronic 1</v>
      </c>
      <c r="M353" s="76" t="str">
        <f>IF($C353="-",IF($A353="-",IF(VLOOKUP($D353,'sin-list 180320_update'!$C$2:$S$835,8,FALSE)="",NA(),VLOOKUP($D353,'sin-list 180320_update'!$C$2:$S$835,8,FALSE)),IF(VLOOKUP($A353,'sin-list 180320_update'!$A$2:$S$835,10,FALSE)="",NA(),VLOOKUP($A353,'sin-list 180320_update'!$A$2:$S$835,10,FALSE))),IF(VLOOKUP($C353,'sin-list 180320_update'!$B$2:$S$835,9,FALSE)="",NA(),VLOOKUP($C353,'sin-list 180320_update'!$B$2:$S$835,9,FALSE)))</f>
        <v>H350i
H317
H400
H410</v>
      </c>
      <c r="N353" s="76" t="e">
        <f>IF($C353="-",IF($A353="-",IF(VLOOKUP($D353,'REACH Bilaga XVII_update'!$A$5:$E$131,4,FALSE)="",NA(),VLOOKUP($D353,'REACH Bilaga XVII_update'!$A$5:$E$131,4,FALSE)),IF(VLOOKUP($A353,'REACH Bilaga XVII_update'!$C$5:$D$131,2,FALSE)="",NA(),VLOOKUP($A353,'REACH Bilaga XVII_update'!$C$5:$D$131,2,FALSE))),IF(VLOOKUP($C353,'REACH Bilaga XVII_update'!$B$5:$D$131,3,FALSE)="",NA(),VLOOKUP($C353,'REACH Bilaga XVII_update'!$B$5:$D$131,3,FALSE)))</f>
        <v>#N/A</v>
      </c>
      <c r="O353" s="76" t="e">
        <f>IF($C353="-",IF($A353="-",IF(VLOOKUP($D353,' REACH Bilaga 59_update'!$A$5:$E$210,5,FALSE)="",NA(),VLOOKUP($D353,' REACH Bilaga 59_update'!$A$5:$E$210,5,FALSE)),IF(VLOOKUP($A353,' REACH Bilaga 59_update'!$D$5:$E$210,2,FALSE)="",NA(),VLOOKUP($A353,' REACH Bilaga 59_update'!$D$5:$E$210,2,FALSE))),IF(VLOOKUP($C353,' REACH Bilaga 59_update'!$C$5:$E$210,3,FALSE)="",NA(),VLOOKUP($C353,' REACH Bilaga 59_update'!$C$5:$E$210,3,FALSE)))</f>
        <v>#N/A</v>
      </c>
      <c r="P353" s="76" t="e">
        <f>IF(C353="-",IF(A353="-",IFERROR(VLOOKUP($D353,' REACH Bilaga 59_update'!$A$5:$F$210,MATCH(Sammanfattning!P$1,' REACH Bilaga 59_update'!$A$4:$F$4,0),FALSE),VLOOKUP($D353,'REACH Bilaga XIV_update'!$A$4:$H$110,MATCH(Sammanfattning!P$1,'REACH Bilaga XIV_update'!$A$4:$H$4,0),FALSE)),IFERROR(VLOOKUP($A353,' REACH Bilaga 59_update'!$D$5:$F$210,MATCH(Sammanfattning!P$1,' REACH Bilaga 59_update'!$D$4:$F$4,0),FALSE),VLOOKUP($A353,'REACH Bilaga XIV_update'!$D$4:$H$110,MATCH(Sammanfattning!P$1,'REACH Bilaga XIV_update'!$D$4:$H$4,0),FALSE))),IFERROR(VLOOKUP($C353,' REACH Bilaga 59_update'!$C$5:$F$210,MATCH(Sammanfattning!P$1,' REACH Bilaga 59_update'!$C$4:$F$4,0),FALSE),VLOOKUP($C353,'REACH Bilaga XIV_update'!$C$4:$H$110,MATCH(Sammanfattning!P$1,'REACH Bilaga XIV_update'!$C$4:$H$4,0),FALSE)))</f>
        <v>#N/A</v>
      </c>
      <c r="Q353" s="76" t="e">
        <f>IF($C353="-",IF($A353="-",IF(VLOOKUP($D353,'REACH Bilaga XIV_update'!$A$5:$I$110,9,FALSE)="",NA(),VLOOKUP($D353,'REACH Bilaga XIV_update'!$A$5:$I$110,9,FALSE)),IF(VLOOKUP($A353,'REACH Bilaga XIV_update'!$D$5:$I$110,6,FALSE)="",NA(),VLOOKUP($A353,'REACH Bilaga XIV_update'!$D$5:$I$110,6,FALSE))),IF(VLOOKUP($C353,'REACH Bilaga XIV_update'!$C$5:$I$110,7,FALSE)="",NA(),VLOOKUP($C353,'REACH Bilaga XIV_update'!$C$5:$I$110,7,FALSE)))</f>
        <v>#N/A</v>
      </c>
      <c r="R353" s="76" t="e">
        <f>IF($C353="-",IF($A353="-",IF(VLOOKUP($D353,CoRAP_update!$A$5:$O$376,15,FALSE)="",NA(),VLOOKUP($D353,CoRAP_update!$A$5:$O$376,15,FALSE)),IF(VLOOKUP($A353,CoRAP_update!$D$5:$O$376,12,FALSE)="",NA(),VLOOKUP($A353,CoRAP_update!$D$5:$O$376,12,FALSE))),IF(VLOOKUP($C353,CoRAP_update!$C$5:$O$376,13,FALSE)="",NA(),VLOOKUP($C353,CoRAP_update!$C$5:$O$376,13,FALSE)))</f>
        <v>#N/A</v>
      </c>
      <c r="S353" s="144" t="e">
        <f>IF($C353="-",IF($A353="-",VLOOKUP($D353,CoRAP_update!$A$5:$J$376,MATCH(Sammanfattning!S$1,CoRAP_update!$A$4:$J$4,0),FALSE),VLOOKUP($A353,CoRAP_update!$D$5:$J$376,MATCH(Sammanfattning!S$1,CoRAP_update!$D$4:$J$4,0),FALSE)),VLOOKUP($C353,CoRAP_update!$C$5:$J$376,MATCH(Sammanfattning!S$1,CoRAP_update!$C$4:$J$4,0),FALSE))</f>
        <v>#N/A</v>
      </c>
      <c r="T353" s="76" t="e">
        <f>IF($A353="-",VLOOKUP($D353,EDC_update!$C$2:$F$450,4,FALSE),VLOOKUP($A353,EDC_update!$B$2:$F$450,5,FALSE))</f>
        <v>#N/A</v>
      </c>
      <c r="V353" s="78">
        <f>IF(IFERROR(SEARCH("PBT",P353),99)=99,IF(IFERROR(SEARCH("suspected PBT",S353),99)=99,IF(IFERROR(SEARCH("concluded to be PBT",K353),99)=99,IF(IFERROR(SEARCH("PBT",S353),99)=99,IF(IFERROR(SEARCH("PBT cand",L353),99)=99,IF(IFERROR(SEARCH("PBT",L353),99)=99,IF(IFERROR(SEARCH("persistent, bioackumulative and toxic properties",K353),99)=99,0,Scoring!$E$3),Scoring!$E$3),Scoring!$E$7),Scoring!$E$3),Scoring!$E$5),Scoring!$E$6),Scoring!$E$3)</f>
        <v>0</v>
      </c>
      <c r="W353" s="78">
        <f>IF(IFERROR(SEARCH("vPvB",P353),99)=99,IF(IFERROR(SEARCH("suspected pbt/vPvB",S353),99)=99,IF(IFERROR(SEARCH("vPvB",S353),99)=99,IF(IFERROR(SEARCH("concluded to be a vPvB",S353),99)=99,IF(IFERROR(SEARCH("identified as vPvB",K353),99)=99,IF(IFERROR(SEARCH("concluded to be a vPvB",K353),99)=99,IF(IFERROR(SEARCH("concluded to be both pbt and vPvB",S353),99)=99,IF(IFERROR(SEARCH("concluded to be both pbt and vPvB",K353),99)=99,0,Scoring!$E$5),Scoring!$E$5),Scoring!$E$5),Scoring!$E$5),Scoring!$E$5),Scoring!$E$4),Scoring!$E$6),Scoring!$E$4)</f>
        <v>0</v>
      </c>
      <c r="X353" s="78">
        <f>IF(IFERROR(SEARCH("H410",N353),99)=99,IF(IFERROR(SEARCH("H410",O353),99)=99,IF(IFERROR(SEARCH("H410",Q353),99)=99,IF(IFERROR(SEARCH("H410",M353),99)=99,IF(IFERROR(SEARCH("H410",R353),99)=99,IF(IFERROR(SEARCH("H411",N353),99)=99,IF(IFERROR(SEARCH("H411",O353),99)=99,IF(IFERROR(SEARCH("H411",Q353),99)=99,IF(IFERROR(SEARCH("H411",M353),99)=99,IF(IFERROR(SEARCH("H411",R353),99)=99,IF(IFERROR(SEARCH("H413",N353),99)=99,IF(IFERROR(SEARCH("H413",O353),99)=99,IF(IFERROR(SEARCH("H413",Q353),99)=99,IF(IFERROR(SEARCH("H413",M353),99)=99,IF(IFERROR(SEARCH("H413",R353),99)=99,IF(IFERROR(SEARCH("H412",N353),99)=99,IF(IFERROR(SEARCH("H412",O353),99)=99,IF(IFERROR(SEARCH("H412",Q353),99)=99,IF(IFERROR(SEARCH("H412",M353),99)=99,IF(IFERROR(SEARCH("H412",R353),99)=99,0,Scoring!$E$2),Scoring!$E$2),Scoring!$E$2),Scoring!$E$2),Scoring!$E$2),Scoring!$E$2),Scoring!$E$2),Scoring!$E$2),Scoring!$E$2),Scoring!$E$2),Scoring!$E$2),Scoring!$E$2),Scoring!$E$2),Scoring!$E$2),Scoring!$E$2),Scoring!$E$2),Scoring!$E$2),Scoring!$E$2),Scoring!$E$2),Scoring!$E$2)</f>
        <v>1</v>
      </c>
      <c r="Y353" s="78">
        <f>IF(IFERROR(SEARCH("CMR",K353),99)=99,IF(IFERROR(SEARCH("Suspected CMR",S353),99)=99,IF(IFERROR(SEARCH("CMR",S353),99)=99,0,Scoring!$E$8),Scoring!$E$9),Scoring!$E$8)</f>
        <v>3</v>
      </c>
      <c r="Z353" s="78">
        <f>IF(IFERROR(SEARCH("H350",N353),99)=99,IF(IFERROR(SEARCH("H350",O353),99)=99,IF(IFERROR(SEARCH("H350",Q353),99)=99,IF(IFERROR(SEARCH("H350",M353),99)=99,IF(IFERROR(SEARCH("H350",R353),99)=99,IF(IFERROR(SEARCH("H351",N353),99)=99,IF(IFERROR(SEARCH("H351",O353),99)=99,IF(IFERROR(SEARCH("H351",Q353),99)=99,IF(IFERROR(SEARCH("H351",M353),99)=99,IF(IFERROR(SEARCH("H351",R353),99)=99,IF(IFERROR(SEARCH("carcinogenic",P353),99)=99,IF(IFERROR(SEARCH("suspected carcinogenic",S353),99)=99,0,Scoring!$E$12),Scoring!$E$11),Scoring!$E$10),Scoring!$E$10),Scoring!$E$10),Scoring!$E$10),Scoring!$E$10),Scoring!$E$10),Scoring!$E$10),Scoring!$E$10),Scoring!$E$10),Scoring!$E$10)</f>
        <v>1</v>
      </c>
      <c r="AA353" s="78">
        <f>IF(IFERROR(SEARCH("H340",N353),99)=99,IF(IFERROR(SEARCH("H340",O353),99)=99,IF(IFERROR(SEARCH("H340",Q353),99)=99,IF(IFERROR(SEARCH("H340",M353),99)=99,IF(IFERROR(SEARCH("H340",R353),99)=99,IF(IFERROR(SEARCH("H341",N353),99)=99,IF(IFERROR(SEARCH("H341",O353),99)=99,IF(IFERROR(SEARCH("H341",Q353),99)=99,IF(IFERROR(SEARCH("H341",M353),99)=99,IF(IFERROR(SEARCH("H341",R353),99)=99,IF(IFERROR(SEARCH("mutagenic",P353),99)=99,IF(IFERROR(SEARCH("suspected mutagenic",S353),99)=99,0,Scoring!$E$15),Scoring!$E$14),Scoring!$E$13),Scoring!$E$13),Scoring!$E$13),Scoring!$E$13),Scoring!$E$13),Scoring!$E$13),Scoring!$E$13),Scoring!$E$13),Scoring!$E$13),Scoring!$E$13)</f>
        <v>0</v>
      </c>
      <c r="AB353" s="78">
        <f>IF(IFERROR(SEARCH("H360",N353),99)=99,IF(IFERROR(SEARCH("H360",O353),99)=99,IF(IFERROR(SEARCH("H360",Q353),99)=99,IF(IFERROR(SEARCH("H360",M353),99)=99,IF(IFERROR(SEARCH("H360",R353),99)=99,IF(IFERROR(SEARCH("H361",N353),99)=99,IF(IFERROR(SEARCH("H361",O353),99)=99,IF(IFERROR(SEARCH("H361",Q353),99)=99,IF(IFERROR(SEARCH("H361",M353),99)=99,IF(IFERROR(SEARCH("H361",R353),99)=99,IF(IFERROR(SEARCH("reproduction",P353),99)=99,IF(IFERROR(SEARCH("suspected reprotoxic",S353),99)=99,IF(IFERROR(SEARCH("reprotoxic",S353),99)=99,IF(IFERROR(SEARCH("reprotoxic",K353),99)=99,0,Scoring!$E$18),Scoring!$E$18),Scoring!$E$19),Scoring!$E$17),Scoring!$E$16),Scoring!$E$16),Scoring!$E$16),Scoring!$E$16),Scoring!$E$16),Scoring!$E$16),Scoring!$E$16),Scoring!$E$16),Scoring!$E$16),Scoring!$E$16)</f>
        <v>0</v>
      </c>
      <c r="AC353" s="78">
        <f>IF(IFERROR(SEARCH("57f",L353),99)=99,IF(IFERROR(SEARCH("57(f)",P353),99)=99,0,Scoring!$E$20),Scoring!$E$20)</f>
        <v>0</v>
      </c>
      <c r="AD353" s="78">
        <f>IF(IFERROR(SEARCH("CAT1",T353),99)=99,IF(IFERROR(SEARCH("CAT2",T353),99)=99,IF(IFERROR(SEARCH("CAT3",T353),99)=99,IF(IFERROR(SEARCH("concluded to be endocrine",K353),99)=99,IF(IFERROR(SEARCH("categorised as endocrine",K353),99)=99,IF(IFERROR(SEARCH("endocrine disrupting",P353),99)=99,IF(IFERROR(SEARCH("endocrine disrupting",K353),99)=99,IF(IFERROR(SEARCH("suspected endocrine",S353),99)=99,IF(IFERROR(SEARCH("potential endocrine",S353),99)=99,0,Scoring!$E$25),Scoring!$E$25),Scoring!$E$24),Scoring!$E$24),Scoring!$E$24),Scoring!$E$24),Scoring!$E$23),Scoring!$E$22),Scoring!$E$21)</f>
        <v>0</v>
      </c>
      <c r="AE353" s="78">
        <f>IF(IFERROR(SEARCH("suspected sensitiser",S353),99)=99,IF(IFERROR(SEARCH("sensitiser",S353),99)=99,IF(IFERROR(SEARCH("other hazard based concern",S353),99)=99,0,Scoring!$E$28),Scoring!$E$26),Scoring!$E$27)</f>
        <v>0</v>
      </c>
      <c r="AF353" s="78">
        <f>IF(IFERROR(M353,1)=1,IF(IFERROR(N353,1)=1,IF(IFERROR(O353,1)=1,IF(IFERROR(Q353,1)=1,IF(IFERROR(R353,1)=1,IF(IFERROR(T353,1)=1,IF(IFERROR(K353,1)=1,IF(IFERROR(P353,1)=1,IF(IFERROR(S353,1)=1,Scoring!$E$29,0),0),0),0),0),0),0),0),0)</f>
        <v>0</v>
      </c>
      <c r="AG353" s="78">
        <f t="shared" si="34"/>
        <v>4</v>
      </c>
      <c r="AI353" s="93"/>
      <c r="AJ353" s="94"/>
      <c r="AK353" s="76"/>
      <c r="AL353" s="75"/>
      <c r="AN353" s="79"/>
      <c r="AO353" s="79"/>
      <c r="AP353" s="79"/>
      <c r="AQ353" s="79"/>
      <c r="AR353" s="79"/>
      <c r="AS353" s="78"/>
      <c r="AU353" s="79">
        <f>IF(IFERROR(F353,99)=99,IF(IFERROR(G353,99)=99,IF(IFERROR(H353,99)=99,IF(IFERROR(I353,99)=99,IF(IFERROR(E353,99)=99,IF(IFERROR(J353,99)=99,0,Scoring!$B$7),Scoring!$B$3),Scoring!$B$2),Scoring!$B$6),Scoring!$B$5),Scoring!$B$4)</f>
        <v>0.3</v>
      </c>
      <c r="AV353" s="78">
        <f t="shared" si="35"/>
        <v>1.2</v>
      </c>
      <c r="AW353" s="78"/>
      <c r="AX353" s="66"/>
      <c r="AY353" s="78"/>
      <c r="AZ353" s="76"/>
      <c r="BA353" s="76"/>
      <c r="BB353" s="76"/>
    </row>
    <row r="354" spans="1:54" x14ac:dyDescent="0.25">
      <c r="A354" s="77" t="s">
        <v>7701</v>
      </c>
      <c r="B354" s="76" t="str">
        <f>C354</f>
        <v>700-720-1</v>
      </c>
      <c r="C354" s="77" t="s">
        <v>2885</v>
      </c>
      <c r="D354" s="77" t="s">
        <v>2886</v>
      </c>
      <c r="E354" s="76" t="str">
        <f>IF(C354="-",IF(A354="-",VLOOKUP(D354,'sin-list 180320_update'!$C$2:$C$835,1,FALSE),VLOOKUP(A354,'sin-list 180320_update'!$A$2:$A$835,1,FALSE)),VLOOKUP(C354,'sin-list 180320_update'!$B$2:$B$835,1,FALSE))</f>
        <v>700-720-1</v>
      </c>
      <c r="F354" s="76" t="e">
        <f>IF($C354="-",IF($A354="-",VLOOKUP($D354,'REACH Bilaga XVII_update'!$A$5:$A$131,1,FALSE),VLOOKUP($A354,'REACH Bilaga XVII_update'!$C$5:$C$131,1,FALSE)),VLOOKUP($C354,'REACH Bilaga XVII_update'!$B$5:$B$131,1,FALSE))</f>
        <v>#N/A</v>
      </c>
      <c r="G354" s="76" t="e">
        <f>IF($C354="-",IF($A354="-",VLOOKUP($D354,' REACH Bilaga 59_update'!$A$5:$A$210,1,FALSE),VLOOKUP($A354,' REACH Bilaga 59_update'!$D$5:$D$210,1,FALSE)),VLOOKUP($C354,' REACH Bilaga 59_update'!$C$5:$C$210,1,FALSE))</f>
        <v>#N/A</v>
      </c>
      <c r="H354" s="76" t="e">
        <f>IF($C354="-",IF($A354="-",VLOOKUP($D354,'REACH Bilaga XIV_update'!$A$5:$A$110,1,FALSE),VLOOKUP($A354,'REACH Bilaga XIV_update'!$D$5:$D$110,1,FALSE)),VLOOKUP($C354,'REACH Bilaga XIV_update'!$C$5:$C$110,1,FALSE))</f>
        <v>#N/A</v>
      </c>
      <c r="I354" s="76" t="e">
        <f>IF($C354="-",IF($A354="-",VLOOKUP($D354,CoRAP_update!$A$5:$A$376,1,FALSE),VLOOKUP($A354,CoRAP_update!$D$5:$D$376,1,FALSE)),VLOOKUP($C354,CoRAP_update!$C$5:$C$376,1,FALSE))</f>
        <v>#N/A</v>
      </c>
      <c r="J354" s="76" t="e">
        <f>IF($C354="-",IF($A354="-",VLOOKUP($D354,EDC_update!$C$2:$C$450,1,FALSE),VLOOKUP($A354,EDC_update!$B$2:$B$450,1,FALSE)),VLOOKUP($C354,EDC_update!$L$2:$L$450,1,FALSE))</f>
        <v>#N/A</v>
      </c>
      <c r="K354" s="76" t="str">
        <f>IF($C354="-",IF($A354="-",IF(VLOOKUP($D354,'sin-list 180320_update'!$C$2:$S$835,3,FALSE)="",NA(),VLOOKUP($D354,'sin-list 180320_update'!$C$2:$S$835,3,FALSE)),IF(VLOOKUP($A354,'sin-list 180320_update'!$A$2:$S$835,5,FALSE)="",NA(),VLOOKUP($A354,'sin-list 180320_update'!$A$2:$S$835,5,FALSE))),IF(VLOOKUP($C354,'sin-list 180320_update'!$B$2:$S$835,4,FALSE)="",NA(),VLOOKUP($C354,'sin-list 180320_update'!$B$2:$S$835,4,FALSE)))</f>
        <v>Classified CMR according to Annex VI of Regulation 1272/2008</v>
      </c>
      <c r="L354" s="76" t="str">
        <f>IF($C354="-",IF($A354="-",VLOOKUP($D354,'sin-list 180320_update'!$C$2:$S$835,6,FALSE),VLOOKUP($A354,'sin-list 180320_update'!$A$2:$S$835,8,FALSE)),VLOOKUP($C354,'sin-list 180320_update'!$B$2:$S$835,7,FALSE))</f>
        <v>Carc. 1B
Skin Sens. 1
Aquatic Acute 1
Aquatic Chronic 1</v>
      </c>
      <c r="M354" s="76" t="str">
        <f>IF($C354="-",IF($A354="-",IF(VLOOKUP($D354,'sin-list 180320_update'!$C$2:$S$835,8,FALSE)="",NA(),VLOOKUP($D354,'sin-list 180320_update'!$C$2:$S$835,8,FALSE)),IF(VLOOKUP($A354,'sin-list 180320_update'!$A$2:$S$835,10,FALSE)="",NA(),VLOOKUP($A354,'sin-list 180320_update'!$A$2:$S$835,10,FALSE))),IF(VLOOKUP($C354,'sin-list 180320_update'!$B$2:$S$835,9,FALSE)="",NA(),VLOOKUP($C354,'sin-list 180320_update'!$B$2:$S$835,9,FALSE)))</f>
        <v>H350i
H317
H400
H410</v>
      </c>
      <c r="N354" s="76" t="e">
        <f>IF($C354="-",IF($A354="-",IF(VLOOKUP($D354,'REACH Bilaga XVII_update'!$A$5:$E$131,4,FALSE)="",NA(),VLOOKUP($D354,'REACH Bilaga XVII_update'!$A$5:$E$131,4,FALSE)),IF(VLOOKUP($A354,'REACH Bilaga XVII_update'!$C$5:$D$131,2,FALSE)="",NA(),VLOOKUP($A354,'REACH Bilaga XVII_update'!$C$5:$D$131,2,FALSE))),IF(VLOOKUP($C354,'REACH Bilaga XVII_update'!$B$5:$D$131,3,FALSE)="",NA(),VLOOKUP($C354,'REACH Bilaga XVII_update'!$B$5:$D$131,3,FALSE)))</f>
        <v>#N/A</v>
      </c>
      <c r="O354" s="76" t="e">
        <f>IF($C354="-",IF($A354="-",IF(VLOOKUP($D354,' REACH Bilaga 59_update'!$A$5:$E$210,5,FALSE)="",NA(),VLOOKUP($D354,' REACH Bilaga 59_update'!$A$5:$E$210,5,FALSE)),IF(VLOOKUP($A354,' REACH Bilaga 59_update'!$D$5:$E$210,2,FALSE)="",NA(),VLOOKUP($A354,' REACH Bilaga 59_update'!$D$5:$E$210,2,FALSE))),IF(VLOOKUP($C354,' REACH Bilaga 59_update'!$C$5:$E$210,3,FALSE)="",NA(),VLOOKUP($C354,' REACH Bilaga 59_update'!$C$5:$E$210,3,FALSE)))</f>
        <v>#N/A</v>
      </c>
      <c r="P354" s="76" t="e">
        <f>IF(C354="-",IF(A354="-",IFERROR(VLOOKUP($D354,' REACH Bilaga 59_update'!$A$5:$F$210,MATCH(Sammanfattning!P$1,' REACH Bilaga 59_update'!$A$4:$F$4,0),FALSE),VLOOKUP($D354,'REACH Bilaga XIV_update'!$A$4:$H$110,MATCH(Sammanfattning!P$1,'REACH Bilaga XIV_update'!$A$4:$H$4,0),FALSE)),IFERROR(VLOOKUP($A354,' REACH Bilaga 59_update'!$D$5:$F$210,MATCH(Sammanfattning!P$1,' REACH Bilaga 59_update'!$D$4:$F$4,0),FALSE),VLOOKUP($A354,'REACH Bilaga XIV_update'!$D$4:$H$110,MATCH(Sammanfattning!P$1,'REACH Bilaga XIV_update'!$D$4:$H$4,0),FALSE))),IFERROR(VLOOKUP($C354,' REACH Bilaga 59_update'!$C$5:$F$210,MATCH(Sammanfattning!P$1,' REACH Bilaga 59_update'!$C$4:$F$4,0),FALSE),VLOOKUP($C354,'REACH Bilaga XIV_update'!$C$4:$H$110,MATCH(Sammanfattning!P$1,'REACH Bilaga XIV_update'!$C$4:$H$4,0),FALSE)))</f>
        <v>#N/A</v>
      </c>
      <c r="Q354" s="76" t="e">
        <f>IF($C354="-",IF($A354="-",IF(VLOOKUP($D354,'REACH Bilaga XIV_update'!$A$5:$I$110,9,FALSE)="",NA(),VLOOKUP($D354,'REACH Bilaga XIV_update'!$A$5:$I$110,9,FALSE)),IF(VLOOKUP($A354,'REACH Bilaga XIV_update'!$D$5:$I$110,6,FALSE)="",NA(),VLOOKUP($A354,'REACH Bilaga XIV_update'!$D$5:$I$110,6,FALSE))),IF(VLOOKUP($C354,'REACH Bilaga XIV_update'!$C$5:$I$110,7,FALSE)="",NA(),VLOOKUP($C354,'REACH Bilaga XIV_update'!$C$5:$I$110,7,FALSE)))</f>
        <v>#N/A</v>
      </c>
      <c r="R354" s="76" t="e">
        <f>IF($C354="-",IF($A354="-",IF(VLOOKUP($D354,CoRAP_update!$A$5:$O$376,15,FALSE)="",NA(),VLOOKUP($D354,CoRAP_update!$A$5:$O$376,15,FALSE)),IF(VLOOKUP($A354,CoRAP_update!$D$5:$O$376,12,FALSE)="",NA(),VLOOKUP($A354,CoRAP_update!$D$5:$O$376,12,FALSE))),IF(VLOOKUP($C354,CoRAP_update!$C$5:$O$376,13,FALSE)="",NA(),VLOOKUP($C354,CoRAP_update!$C$5:$O$376,13,FALSE)))</f>
        <v>#N/A</v>
      </c>
      <c r="S354" s="144" t="e">
        <f>IF($C354="-",IF($A354="-",VLOOKUP($D354,CoRAP_update!$A$5:$J$376,MATCH(Sammanfattning!S$1,CoRAP_update!$A$4:$J$4,0),FALSE),VLOOKUP($A354,CoRAP_update!$D$5:$J$376,MATCH(Sammanfattning!S$1,CoRAP_update!$D$4:$J$4,0),FALSE)),VLOOKUP($C354,CoRAP_update!$C$5:$J$376,MATCH(Sammanfattning!S$1,CoRAP_update!$C$4:$J$4,0),FALSE))</f>
        <v>#N/A</v>
      </c>
      <c r="T354" s="76" t="e">
        <f>IF($A354="-",VLOOKUP($D354,EDC_update!$C$2:$F$450,4,FALSE),VLOOKUP($A354,EDC_update!$B$2:$F$450,5,FALSE))</f>
        <v>#N/A</v>
      </c>
      <c r="V354" s="78">
        <f>IF(IFERROR(SEARCH("PBT",P354),99)=99,IF(IFERROR(SEARCH("suspected PBT",S354),99)=99,IF(IFERROR(SEARCH("concluded to be PBT",K354),99)=99,IF(IFERROR(SEARCH("PBT",S354),99)=99,IF(IFERROR(SEARCH("PBT cand",L354),99)=99,IF(IFERROR(SEARCH("PBT",L354),99)=99,IF(IFERROR(SEARCH("persistent, bioackumulative and toxic properties",K354),99)=99,0,Scoring!$E$3),Scoring!$E$3),Scoring!$E$7),Scoring!$E$3),Scoring!$E$5),Scoring!$E$6),Scoring!$E$3)</f>
        <v>0</v>
      </c>
      <c r="W354" s="78">
        <f>IF(IFERROR(SEARCH("vPvB",P354),99)=99,IF(IFERROR(SEARCH("suspected pbt/vPvB",S354),99)=99,IF(IFERROR(SEARCH("vPvB",S354),99)=99,IF(IFERROR(SEARCH("concluded to be a vPvB",S354),99)=99,IF(IFERROR(SEARCH("identified as vPvB",K354),99)=99,IF(IFERROR(SEARCH("concluded to be a vPvB",K354),99)=99,IF(IFERROR(SEARCH("concluded to be both pbt and vPvB",S354),99)=99,IF(IFERROR(SEARCH("concluded to be both pbt and vPvB",K354),99)=99,0,Scoring!$E$5),Scoring!$E$5),Scoring!$E$5),Scoring!$E$5),Scoring!$E$5),Scoring!$E$4),Scoring!$E$6),Scoring!$E$4)</f>
        <v>0</v>
      </c>
      <c r="X354" s="78">
        <f>IF(IFERROR(SEARCH("H410",N354),99)=99,IF(IFERROR(SEARCH("H410",O354),99)=99,IF(IFERROR(SEARCH("H410",Q354),99)=99,IF(IFERROR(SEARCH("H410",M354),99)=99,IF(IFERROR(SEARCH("H410",R354),99)=99,IF(IFERROR(SEARCH("H411",N354),99)=99,IF(IFERROR(SEARCH("H411",O354),99)=99,IF(IFERROR(SEARCH("H411",Q354),99)=99,IF(IFERROR(SEARCH("H411",M354),99)=99,IF(IFERROR(SEARCH("H411",R354),99)=99,IF(IFERROR(SEARCH("H413",N354),99)=99,IF(IFERROR(SEARCH("H413",O354),99)=99,IF(IFERROR(SEARCH("H413",Q354),99)=99,IF(IFERROR(SEARCH("H413",M354),99)=99,IF(IFERROR(SEARCH("H413",R354),99)=99,IF(IFERROR(SEARCH("H412",N354),99)=99,IF(IFERROR(SEARCH("H412",O354),99)=99,IF(IFERROR(SEARCH("H412",Q354),99)=99,IF(IFERROR(SEARCH("H412",M354),99)=99,IF(IFERROR(SEARCH("H412",R354),99)=99,0,Scoring!$E$2),Scoring!$E$2),Scoring!$E$2),Scoring!$E$2),Scoring!$E$2),Scoring!$E$2),Scoring!$E$2),Scoring!$E$2),Scoring!$E$2),Scoring!$E$2),Scoring!$E$2),Scoring!$E$2),Scoring!$E$2),Scoring!$E$2),Scoring!$E$2),Scoring!$E$2),Scoring!$E$2),Scoring!$E$2),Scoring!$E$2),Scoring!$E$2)</f>
        <v>1</v>
      </c>
      <c r="Y354" s="78">
        <f>IF(IFERROR(SEARCH("CMR",K354),99)=99,IF(IFERROR(SEARCH("Suspected CMR",S354),99)=99,IF(IFERROR(SEARCH("CMR",S354),99)=99,0,Scoring!$E$8),Scoring!$E$9),Scoring!$E$8)</f>
        <v>3</v>
      </c>
      <c r="Z354" s="78">
        <f>IF(IFERROR(SEARCH("H350",N354),99)=99,IF(IFERROR(SEARCH("H350",O354),99)=99,IF(IFERROR(SEARCH("H350",Q354),99)=99,IF(IFERROR(SEARCH("H350",M354),99)=99,IF(IFERROR(SEARCH("H350",R354),99)=99,IF(IFERROR(SEARCH("H351",N354),99)=99,IF(IFERROR(SEARCH("H351",O354),99)=99,IF(IFERROR(SEARCH("H351",Q354),99)=99,IF(IFERROR(SEARCH("H351",M354),99)=99,IF(IFERROR(SEARCH("H351",R354),99)=99,IF(IFERROR(SEARCH("carcinogenic",P354),99)=99,IF(IFERROR(SEARCH("suspected carcinogenic",S354),99)=99,0,Scoring!$E$12),Scoring!$E$11),Scoring!$E$10),Scoring!$E$10),Scoring!$E$10),Scoring!$E$10),Scoring!$E$10),Scoring!$E$10),Scoring!$E$10),Scoring!$E$10),Scoring!$E$10),Scoring!$E$10)</f>
        <v>1</v>
      </c>
      <c r="AA354" s="78">
        <f>IF(IFERROR(SEARCH("H340",N354),99)=99,IF(IFERROR(SEARCH("H340",O354),99)=99,IF(IFERROR(SEARCH("H340",Q354),99)=99,IF(IFERROR(SEARCH("H340",M354),99)=99,IF(IFERROR(SEARCH("H340",R354),99)=99,IF(IFERROR(SEARCH("H341",N354),99)=99,IF(IFERROR(SEARCH("H341",O354),99)=99,IF(IFERROR(SEARCH("H341",Q354),99)=99,IF(IFERROR(SEARCH("H341",M354),99)=99,IF(IFERROR(SEARCH("H341",R354),99)=99,IF(IFERROR(SEARCH("mutagenic",P354),99)=99,IF(IFERROR(SEARCH("suspected mutagenic",S354),99)=99,0,Scoring!$E$15),Scoring!$E$14),Scoring!$E$13),Scoring!$E$13),Scoring!$E$13),Scoring!$E$13),Scoring!$E$13),Scoring!$E$13),Scoring!$E$13),Scoring!$E$13),Scoring!$E$13),Scoring!$E$13)</f>
        <v>0</v>
      </c>
      <c r="AB354" s="78">
        <f>IF(IFERROR(SEARCH("H360",N354),99)=99,IF(IFERROR(SEARCH("H360",O354),99)=99,IF(IFERROR(SEARCH("H360",Q354),99)=99,IF(IFERROR(SEARCH("H360",M354),99)=99,IF(IFERROR(SEARCH("H360",R354),99)=99,IF(IFERROR(SEARCH("H361",N354),99)=99,IF(IFERROR(SEARCH("H361",O354),99)=99,IF(IFERROR(SEARCH("H361",Q354),99)=99,IF(IFERROR(SEARCH("H361",M354),99)=99,IF(IFERROR(SEARCH("H361",R354),99)=99,IF(IFERROR(SEARCH("reproduction",P354),99)=99,IF(IFERROR(SEARCH("suspected reprotoxic",S354),99)=99,IF(IFERROR(SEARCH("reprotoxic",S354),99)=99,IF(IFERROR(SEARCH("reprotoxic",K354),99)=99,0,Scoring!$E$18),Scoring!$E$18),Scoring!$E$19),Scoring!$E$17),Scoring!$E$16),Scoring!$E$16),Scoring!$E$16),Scoring!$E$16),Scoring!$E$16),Scoring!$E$16),Scoring!$E$16),Scoring!$E$16),Scoring!$E$16),Scoring!$E$16)</f>
        <v>0</v>
      </c>
      <c r="AC354" s="78">
        <f>IF(IFERROR(SEARCH("57f",L354),99)=99,IF(IFERROR(SEARCH("57(f)",P354),99)=99,0,Scoring!$E$20),Scoring!$E$20)</f>
        <v>0</v>
      </c>
      <c r="AD354" s="78">
        <f>IF(IFERROR(SEARCH("CAT1",T354),99)=99,IF(IFERROR(SEARCH("CAT2",T354),99)=99,IF(IFERROR(SEARCH("CAT3",T354),99)=99,IF(IFERROR(SEARCH("concluded to be endocrine",K354),99)=99,IF(IFERROR(SEARCH("categorised as endocrine",K354),99)=99,IF(IFERROR(SEARCH("endocrine disrupting",P354),99)=99,IF(IFERROR(SEARCH("endocrine disrupting",K354),99)=99,IF(IFERROR(SEARCH("suspected endocrine",S354),99)=99,IF(IFERROR(SEARCH("potential endocrine",S354),99)=99,0,Scoring!$E$25),Scoring!$E$25),Scoring!$E$24),Scoring!$E$24),Scoring!$E$24),Scoring!$E$24),Scoring!$E$23),Scoring!$E$22),Scoring!$E$21)</f>
        <v>0</v>
      </c>
      <c r="AE354" s="78">
        <f>IF(IFERROR(SEARCH("suspected sensitiser",S354),99)=99,IF(IFERROR(SEARCH("sensitiser",S354),99)=99,IF(IFERROR(SEARCH("other hazard based concern",S354),99)=99,0,Scoring!$E$28),Scoring!$E$26),Scoring!$E$27)</f>
        <v>0</v>
      </c>
      <c r="AF354" s="78">
        <f>IF(IFERROR(M354,1)=1,IF(IFERROR(N354,1)=1,IF(IFERROR(O354,1)=1,IF(IFERROR(Q354,1)=1,IF(IFERROR(R354,1)=1,IF(IFERROR(T354,1)=1,IF(IFERROR(K354,1)=1,IF(IFERROR(P354,1)=1,IF(IFERROR(S354,1)=1,Scoring!$E$29,0),0),0),0),0),0),0),0),0)</f>
        <v>0</v>
      </c>
      <c r="AG354" s="78">
        <f t="shared" si="34"/>
        <v>4</v>
      </c>
      <c r="AI354" s="93"/>
      <c r="AJ354" s="94"/>
      <c r="AK354" s="76"/>
      <c r="AL354" s="75"/>
      <c r="AN354" s="79"/>
      <c r="AO354" s="79"/>
      <c r="AP354" s="79"/>
      <c r="AQ354" s="79"/>
      <c r="AR354" s="79"/>
      <c r="AS354" s="78"/>
      <c r="AU354" s="79">
        <f>IF(IFERROR(F354,99)=99,IF(IFERROR(G354,99)=99,IF(IFERROR(H354,99)=99,IF(IFERROR(I354,99)=99,IF(IFERROR(E354,99)=99,IF(IFERROR(J354,99)=99,0,Scoring!$B$7),Scoring!$B$3),Scoring!$B$2),Scoring!$B$6),Scoring!$B$5),Scoring!$B$4)</f>
        <v>0.3</v>
      </c>
      <c r="AV354" s="78">
        <f t="shared" si="35"/>
        <v>1.2</v>
      </c>
      <c r="AW354" s="78"/>
      <c r="AX354" s="66"/>
      <c r="AY354" s="78"/>
      <c r="AZ354" s="76"/>
      <c r="BA354" s="76"/>
      <c r="BB354" s="76"/>
    </row>
    <row r="355" spans="1:54" ht="120" x14ac:dyDescent="0.25">
      <c r="A355" s="77" t="s">
        <v>7702</v>
      </c>
      <c r="B355" s="76" t="str">
        <f>C355</f>
        <v>700-725-9</v>
      </c>
      <c r="C355" s="77" t="s">
        <v>2887</v>
      </c>
      <c r="D355" s="83" t="s">
        <v>2888</v>
      </c>
      <c r="E355" s="76" t="str">
        <f>IF(C355="-",IF(A355="-",VLOOKUP(D355,'sin-list 180320_update'!$C$2:$C$835,1,FALSE),VLOOKUP(A355,'sin-list 180320_update'!$A$2:$A$835,1,FALSE)),VLOOKUP(C355,'sin-list 180320_update'!$B$2:$B$835,1,FALSE))</f>
        <v>700-725-9</v>
      </c>
      <c r="F355" s="76" t="e">
        <f>IF($C355="-",IF($A355="-",VLOOKUP($D355,'REACH Bilaga XVII_update'!$A$5:$A$131,1,FALSE),VLOOKUP($A355,'REACH Bilaga XVII_update'!$C$5:$C$131,1,FALSE)),VLOOKUP($C355,'REACH Bilaga XVII_update'!$B$5:$B$131,1,FALSE))</f>
        <v>#N/A</v>
      </c>
      <c r="G355" s="76" t="e">
        <f>IF($C355="-",IF($A355="-",VLOOKUP($D355,' REACH Bilaga 59_update'!$A$5:$A$210,1,FALSE),VLOOKUP($A355,' REACH Bilaga 59_update'!$D$5:$D$210,1,FALSE)),VLOOKUP($C355,' REACH Bilaga 59_update'!$C$5:$C$210,1,FALSE))</f>
        <v>#N/A</v>
      </c>
      <c r="H355" s="76" t="e">
        <f>IF($C355="-",IF($A355="-",VLOOKUP($D355,'REACH Bilaga XIV_update'!$A$5:$A$110,1,FALSE),VLOOKUP($A355,'REACH Bilaga XIV_update'!$D$5:$D$110,1,FALSE)),VLOOKUP($C355,'REACH Bilaga XIV_update'!$C$5:$C$110,1,FALSE))</f>
        <v>#N/A</v>
      </c>
      <c r="I355" s="76" t="e">
        <f>IF($C355="-",IF($A355="-",VLOOKUP($D355,CoRAP_update!$A$5:$A$376,1,FALSE),VLOOKUP($A355,CoRAP_update!$D$5:$D$376,1,FALSE)),VLOOKUP($C355,CoRAP_update!$C$5:$C$376,1,FALSE))</f>
        <v>#N/A</v>
      </c>
      <c r="J355" s="76" t="e">
        <f>IF($C355="-",IF($A355="-",VLOOKUP($D355,EDC_update!$C$2:$C$450,1,FALSE),VLOOKUP($A355,EDC_update!$B$2:$B$450,1,FALSE)),VLOOKUP($C355,EDC_update!$L$2:$L$450,1,FALSE))</f>
        <v>#N/A</v>
      </c>
      <c r="K355" s="76" t="str">
        <f>IF($C355="-",IF($A355="-",IF(VLOOKUP($D355,'sin-list 180320_update'!$C$2:$S$835,3,FALSE)="",NA(),VLOOKUP($D355,'sin-list 180320_update'!$C$2:$S$835,3,FALSE)),IF(VLOOKUP($A355,'sin-list 180320_update'!$A$2:$S$835,5,FALSE)="",NA(),VLOOKUP($A355,'sin-list 180320_update'!$A$2:$S$835,5,FALSE))),IF(VLOOKUP($C355,'sin-list 180320_update'!$B$2:$S$835,4,FALSE)="",NA(),VLOOKUP($C355,'sin-list 180320_update'!$B$2:$S$835,4,FALSE)))</f>
        <v>Classified CMR according to Annex VI of Regulation 1272/2008</v>
      </c>
      <c r="L355" s="76" t="str">
        <f>IF($C355="-",IF($A355="-",VLOOKUP($D355,'sin-list 180320_update'!$C$2:$S$835,6,FALSE),VLOOKUP($A355,'sin-list 180320_update'!$A$2:$S$835,8,FALSE)),VLOOKUP($C355,'sin-list 180320_update'!$B$2:$S$835,7,FALSE))</f>
        <v>Carc. 1B
Skin Sens. 1
Aquatic Acute 1
Aquatic Chronic 1</v>
      </c>
      <c r="M355" s="76" t="str">
        <f>IF($C355="-",IF($A355="-",IF(VLOOKUP($D355,'sin-list 180320_update'!$C$2:$S$835,8,FALSE)="",NA(),VLOOKUP($D355,'sin-list 180320_update'!$C$2:$S$835,8,FALSE)),IF(VLOOKUP($A355,'sin-list 180320_update'!$A$2:$S$835,10,FALSE)="",NA(),VLOOKUP($A355,'sin-list 180320_update'!$A$2:$S$835,10,FALSE))),IF(VLOOKUP($C355,'sin-list 180320_update'!$B$2:$S$835,9,FALSE)="",NA(),VLOOKUP($C355,'sin-list 180320_update'!$B$2:$S$835,9,FALSE)))</f>
        <v>H350i
H317
H400
H410</v>
      </c>
      <c r="N355" s="76" t="e">
        <f>IF($C355="-",IF($A355="-",IF(VLOOKUP($D355,'REACH Bilaga XVII_update'!$A$5:$E$131,4,FALSE)="",NA(),VLOOKUP($D355,'REACH Bilaga XVII_update'!$A$5:$E$131,4,FALSE)),IF(VLOOKUP($A355,'REACH Bilaga XVII_update'!$C$5:$D$131,2,FALSE)="",NA(),VLOOKUP($A355,'REACH Bilaga XVII_update'!$C$5:$D$131,2,FALSE))),IF(VLOOKUP($C355,'REACH Bilaga XVII_update'!$B$5:$D$131,3,FALSE)="",NA(),VLOOKUP($C355,'REACH Bilaga XVII_update'!$B$5:$D$131,3,FALSE)))</f>
        <v>#N/A</v>
      </c>
      <c r="O355" s="76" t="e">
        <f>IF($C355="-",IF($A355="-",IF(VLOOKUP($D355,' REACH Bilaga 59_update'!$A$5:$E$210,5,FALSE)="",NA(),VLOOKUP($D355,' REACH Bilaga 59_update'!$A$5:$E$210,5,FALSE)),IF(VLOOKUP($A355,' REACH Bilaga 59_update'!$D$5:$E$210,2,FALSE)="",NA(),VLOOKUP($A355,' REACH Bilaga 59_update'!$D$5:$E$210,2,FALSE))),IF(VLOOKUP($C355,' REACH Bilaga 59_update'!$C$5:$E$210,3,FALSE)="",NA(),VLOOKUP($C355,' REACH Bilaga 59_update'!$C$5:$E$210,3,FALSE)))</f>
        <v>#N/A</v>
      </c>
      <c r="P355" s="76" t="e">
        <f>IF(C355="-",IF(A355="-",IFERROR(VLOOKUP($D355,' REACH Bilaga 59_update'!$A$5:$F$210,MATCH(Sammanfattning!P$1,' REACH Bilaga 59_update'!$A$4:$F$4,0),FALSE),VLOOKUP($D355,'REACH Bilaga XIV_update'!$A$4:$H$110,MATCH(Sammanfattning!P$1,'REACH Bilaga XIV_update'!$A$4:$H$4,0),FALSE)),IFERROR(VLOOKUP($A355,' REACH Bilaga 59_update'!$D$5:$F$210,MATCH(Sammanfattning!P$1,' REACH Bilaga 59_update'!$D$4:$F$4,0),FALSE),VLOOKUP($A355,'REACH Bilaga XIV_update'!$D$4:$H$110,MATCH(Sammanfattning!P$1,'REACH Bilaga XIV_update'!$D$4:$H$4,0),FALSE))),IFERROR(VLOOKUP($C355,' REACH Bilaga 59_update'!$C$5:$F$210,MATCH(Sammanfattning!P$1,' REACH Bilaga 59_update'!$C$4:$F$4,0),FALSE),VLOOKUP($C355,'REACH Bilaga XIV_update'!$C$4:$H$110,MATCH(Sammanfattning!P$1,'REACH Bilaga XIV_update'!$C$4:$H$4,0),FALSE)))</f>
        <v>#N/A</v>
      </c>
      <c r="Q355" s="76" t="e">
        <f>IF($C355="-",IF($A355="-",IF(VLOOKUP($D355,'REACH Bilaga XIV_update'!$A$5:$I$110,9,FALSE)="",NA(),VLOOKUP($D355,'REACH Bilaga XIV_update'!$A$5:$I$110,9,FALSE)),IF(VLOOKUP($A355,'REACH Bilaga XIV_update'!$D$5:$I$110,6,FALSE)="",NA(),VLOOKUP($A355,'REACH Bilaga XIV_update'!$D$5:$I$110,6,FALSE))),IF(VLOOKUP($C355,'REACH Bilaga XIV_update'!$C$5:$I$110,7,FALSE)="",NA(),VLOOKUP($C355,'REACH Bilaga XIV_update'!$C$5:$I$110,7,FALSE)))</f>
        <v>#N/A</v>
      </c>
      <c r="R355" s="76" t="e">
        <f>IF($C355="-",IF($A355="-",IF(VLOOKUP($D355,CoRAP_update!$A$5:$O$376,15,FALSE)="",NA(),VLOOKUP($D355,CoRAP_update!$A$5:$O$376,15,FALSE)),IF(VLOOKUP($A355,CoRAP_update!$D$5:$O$376,12,FALSE)="",NA(),VLOOKUP($A355,CoRAP_update!$D$5:$O$376,12,FALSE))),IF(VLOOKUP($C355,CoRAP_update!$C$5:$O$376,13,FALSE)="",NA(),VLOOKUP($C355,CoRAP_update!$C$5:$O$376,13,FALSE)))</f>
        <v>#N/A</v>
      </c>
      <c r="S355" s="144" t="e">
        <f>IF($C355="-",IF($A355="-",VLOOKUP($D355,CoRAP_update!$A$5:$J$376,MATCH(Sammanfattning!S$1,CoRAP_update!$A$4:$J$4,0),FALSE),VLOOKUP($A355,CoRAP_update!$D$5:$J$376,MATCH(Sammanfattning!S$1,CoRAP_update!$D$4:$J$4,0),FALSE)),VLOOKUP($C355,CoRAP_update!$C$5:$J$376,MATCH(Sammanfattning!S$1,CoRAP_update!$C$4:$J$4,0),FALSE))</f>
        <v>#N/A</v>
      </c>
      <c r="T355" s="76" t="e">
        <f>IF($A355="-",VLOOKUP($D355,EDC_update!$C$2:$F$450,4,FALSE),VLOOKUP($A355,EDC_update!$B$2:$F$450,5,FALSE))</f>
        <v>#N/A</v>
      </c>
      <c r="V355" s="78">
        <f>IF(IFERROR(SEARCH("PBT",P355),99)=99,IF(IFERROR(SEARCH("suspected PBT",S355),99)=99,IF(IFERROR(SEARCH("concluded to be PBT",K355),99)=99,IF(IFERROR(SEARCH("PBT",S355),99)=99,IF(IFERROR(SEARCH("PBT cand",L355),99)=99,IF(IFERROR(SEARCH("PBT",L355),99)=99,IF(IFERROR(SEARCH("persistent, bioackumulative and toxic properties",K355),99)=99,0,Scoring!$E$3),Scoring!$E$3),Scoring!$E$7),Scoring!$E$3),Scoring!$E$5),Scoring!$E$6),Scoring!$E$3)</f>
        <v>0</v>
      </c>
      <c r="W355" s="78">
        <f>IF(IFERROR(SEARCH("vPvB",P355),99)=99,IF(IFERROR(SEARCH("suspected pbt/vPvB",S355),99)=99,IF(IFERROR(SEARCH("vPvB",S355),99)=99,IF(IFERROR(SEARCH("concluded to be a vPvB",S355),99)=99,IF(IFERROR(SEARCH("identified as vPvB",K355),99)=99,IF(IFERROR(SEARCH("concluded to be a vPvB",K355),99)=99,IF(IFERROR(SEARCH("concluded to be both pbt and vPvB",S355),99)=99,IF(IFERROR(SEARCH("concluded to be both pbt and vPvB",K355),99)=99,0,Scoring!$E$5),Scoring!$E$5),Scoring!$E$5),Scoring!$E$5),Scoring!$E$5),Scoring!$E$4),Scoring!$E$6),Scoring!$E$4)</f>
        <v>0</v>
      </c>
      <c r="X355" s="78">
        <f>IF(IFERROR(SEARCH("H410",N355),99)=99,IF(IFERROR(SEARCH("H410",O355),99)=99,IF(IFERROR(SEARCH("H410",Q355),99)=99,IF(IFERROR(SEARCH("H410",M355),99)=99,IF(IFERROR(SEARCH("H410",R355),99)=99,IF(IFERROR(SEARCH("H411",N355),99)=99,IF(IFERROR(SEARCH("H411",O355),99)=99,IF(IFERROR(SEARCH("H411",Q355),99)=99,IF(IFERROR(SEARCH("H411",M355),99)=99,IF(IFERROR(SEARCH("H411",R355),99)=99,IF(IFERROR(SEARCH("H413",N355),99)=99,IF(IFERROR(SEARCH("H413",O355),99)=99,IF(IFERROR(SEARCH("H413",Q355),99)=99,IF(IFERROR(SEARCH("H413",M355),99)=99,IF(IFERROR(SEARCH("H413",R355),99)=99,IF(IFERROR(SEARCH("H412",N355),99)=99,IF(IFERROR(SEARCH("H412",O355),99)=99,IF(IFERROR(SEARCH("H412",Q355),99)=99,IF(IFERROR(SEARCH("H412",M355),99)=99,IF(IFERROR(SEARCH("H412",R355),99)=99,0,Scoring!$E$2),Scoring!$E$2),Scoring!$E$2),Scoring!$E$2),Scoring!$E$2),Scoring!$E$2),Scoring!$E$2),Scoring!$E$2),Scoring!$E$2),Scoring!$E$2),Scoring!$E$2),Scoring!$E$2),Scoring!$E$2),Scoring!$E$2),Scoring!$E$2),Scoring!$E$2),Scoring!$E$2),Scoring!$E$2),Scoring!$E$2),Scoring!$E$2)</f>
        <v>1</v>
      </c>
      <c r="Y355" s="78">
        <f>IF(IFERROR(SEARCH("CMR",K355),99)=99,IF(IFERROR(SEARCH("Suspected CMR",S355),99)=99,IF(IFERROR(SEARCH("CMR",S355),99)=99,0,Scoring!$E$8),Scoring!$E$9),Scoring!$E$8)</f>
        <v>3</v>
      </c>
      <c r="Z355" s="78">
        <f>IF(IFERROR(SEARCH("H350",N355),99)=99,IF(IFERROR(SEARCH("H350",O355),99)=99,IF(IFERROR(SEARCH("H350",Q355),99)=99,IF(IFERROR(SEARCH("H350",M355),99)=99,IF(IFERROR(SEARCH("H350",R355),99)=99,IF(IFERROR(SEARCH("H351",N355),99)=99,IF(IFERROR(SEARCH("H351",O355),99)=99,IF(IFERROR(SEARCH("H351",Q355),99)=99,IF(IFERROR(SEARCH("H351",M355),99)=99,IF(IFERROR(SEARCH("H351",R355),99)=99,IF(IFERROR(SEARCH("carcinogenic",P355),99)=99,IF(IFERROR(SEARCH("suspected carcinogenic",S355),99)=99,0,Scoring!$E$12),Scoring!$E$11),Scoring!$E$10),Scoring!$E$10),Scoring!$E$10),Scoring!$E$10),Scoring!$E$10),Scoring!$E$10),Scoring!$E$10),Scoring!$E$10),Scoring!$E$10),Scoring!$E$10)</f>
        <v>1</v>
      </c>
      <c r="AA355" s="78">
        <f>IF(IFERROR(SEARCH("H340",N355),99)=99,IF(IFERROR(SEARCH("H340",O355),99)=99,IF(IFERROR(SEARCH("H340",Q355),99)=99,IF(IFERROR(SEARCH("H340",M355),99)=99,IF(IFERROR(SEARCH("H340",R355),99)=99,IF(IFERROR(SEARCH("H341",N355),99)=99,IF(IFERROR(SEARCH("H341",O355),99)=99,IF(IFERROR(SEARCH("H341",Q355),99)=99,IF(IFERROR(SEARCH("H341",M355),99)=99,IF(IFERROR(SEARCH("H341",R355),99)=99,IF(IFERROR(SEARCH("mutagenic",P355),99)=99,IF(IFERROR(SEARCH("suspected mutagenic",S355),99)=99,0,Scoring!$E$15),Scoring!$E$14),Scoring!$E$13),Scoring!$E$13),Scoring!$E$13),Scoring!$E$13),Scoring!$E$13),Scoring!$E$13),Scoring!$E$13),Scoring!$E$13),Scoring!$E$13),Scoring!$E$13)</f>
        <v>0</v>
      </c>
      <c r="AB355" s="78">
        <f>IF(IFERROR(SEARCH("H360",N355),99)=99,IF(IFERROR(SEARCH("H360",O355),99)=99,IF(IFERROR(SEARCH("H360",Q355),99)=99,IF(IFERROR(SEARCH("H360",M355),99)=99,IF(IFERROR(SEARCH("H360",R355),99)=99,IF(IFERROR(SEARCH("H361",N355),99)=99,IF(IFERROR(SEARCH("H361",O355),99)=99,IF(IFERROR(SEARCH("H361",Q355),99)=99,IF(IFERROR(SEARCH("H361",M355),99)=99,IF(IFERROR(SEARCH("H361",R355),99)=99,IF(IFERROR(SEARCH("reproduction",P355),99)=99,IF(IFERROR(SEARCH("suspected reprotoxic",S355),99)=99,IF(IFERROR(SEARCH("reprotoxic",S355),99)=99,IF(IFERROR(SEARCH("reprotoxic",K355),99)=99,0,Scoring!$E$18),Scoring!$E$18),Scoring!$E$19),Scoring!$E$17),Scoring!$E$16),Scoring!$E$16),Scoring!$E$16),Scoring!$E$16),Scoring!$E$16),Scoring!$E$16),Scoring!$E$16),Scoring!$E$16),Scoring!$E$16),Scoring!$E$16)</f>
        <v>0</v>
      </c>
      <c r="AC355" s="78">
        <f>IF(IFERROR(SEARCH("57f",L355),99)=99,IF(IFERROR(SEARCH("57(f)",P355),99)=99,0,Scoring!$E$20),Scoring!$E$20)</f>
        <v>0</v>
      </c>
      <c r="AD355" s="78">
        <f>IF(IFERROR(SEARCH("CAT1",T355),99)=99,IF(IFERROR(SEARCH("CAT2",T355),99)=99,IF(IFERROR(SEARCH("CAT3",T355),99)=99,IF(IFERROR(SEARCH("concluded to be endocrine",K355),99)=99,IF(IFERROR(SEARCH("categorised as endocrine",K355),99)=99,IF(IFERROR(SEARCH("endocrine disrupting",P355),99)=99,IF(IFERROR(SEARCH("endocrine disrupting",K355),99)=99,IF(IFERROR(SEARCH("suspected endocrine",S355),99)=99,IF(IFERROR(SEARCH("potential endocrine",S355),99)=99,0,Scoring!$E$25),Scoring!$E$25),Scoring!$E$24),Scoring!$E$24),Scoring!$E$24),Scoring!$E$24),Scoring!$E$23),Scoring!$E$22),Scoring!$E$21)</f>
        <v>0</v>
      </c>
      <c r="AE355" s="78">
        <f>IF(IFERROR(SEARCH("suspected sensitiser",S355),99)=99,IF(IFERROR(SEARCH("sensitiser",S355),99)=99,IF(IFERROR(SEARCH("other hazard based concern",S355),99)=99,0,Scoring!$E$28),Scoring!$E$26),Scoring!$E$27)</f>
        <v>0</v>
      </c>
      <c r="AF355" s="78">
        <f>IF(IFERROR(M355,1)=1,IF(IFERROR(N355,1)=1,IF(IFERROR(O355,1)=1,IF(IFERROR(Q355,1)=1,IF(IFERROR(R355,1)=1,IF(IFERROR(T355,1)=1,IF(IFERROR(K355,1)=1,IF(IFERROR(P355,1)=1,IF(IFERROR(S355,1)=1,Scoring!$E$29,0),0),0),0),0),0),0),0),0)</f>
        <v>0</v>
      </c>
      <c r="AG355" s="78">
        <f t="shared" si="34"/>
        <v>4</v>
      </c>
      <c r="AI355" s="93"/>
      <c r="AJ355" s="94"/>
      <c r="AK355" s="76"/>
      <c r="AL355" s="75"/>
      <c r="AN355" s="79"/>
      <c r="AO355" s="79"/>
      <c r="AP355" s="79"/>
      <c r="AQ355" s="79"/>
      <c r="AR355" s="79"/>
      <c r="AS355" s="78"/>
      <c r="AU355" s="79">
        <f>IF(IFERROR(F355,99)=99,IF(IFERROR(G355,99)=99,IF(IFERROR(H355,99)=99,IF(IFERROR(I355,99)=99,IF(IFERROR(E355,99)=99,IF(IFERROR(J355,99)=99,0,Scoring!$B$7),Scoring!$B$3),Scoring!$B$2),Scoring!$B$6),Scoring!$B$5),Scoring!$B$4)</f>
        <v>0.3</v>
      </c>
      <c r="AV355" s="78">
        <f t="shared" si="35"/>
        <v>1.2</v>
      </c>
      <c r="AW355" s="78"/>
      <c r="AX355" s="66"/>
      <c r="AY355" s="78"/>
      <c r="AZ355" s="76"/>
      <c r="BA355" s="76"/>
      <c r="BB355" s="76"/>
    </row>
    <row r="356" spans="1:54" x14ac:dyDescent="0.25">
      <c r="A356" s="77" t="s">
        <v>6430</v>
      </c>
      <c r="B356" s="76" t="str">
        <f>C356</f>
        <v>253-242-6</v>
      </c>
      <c r="C356" s="77" t="s">
        <v>1244</v>
      </c>
      <c r="D356" s="77" t="s">
        <v>1245</v>
      </c>
      <c r="E356" s="76" t="str">
        <f>IF(C356="-",IF(A356="-",VLOOKUP(D356,'sin-list 180320_update'!$C$2:$C$835,1,FALSE),VLOOKUP(A356,'sin-list 180320_update'!$A$2:$A$835,1,FALSE)),VLOOKUP(C356,'sin-list 180320_update'!$B$2:$B$835,1,FALSE))</f>
        <v>253-242-6</v>
      </c>
      <c r="F356" s="76" t="e">
        <f>IF($C356="-",IF($A356="-",VLOOKUP($D356,'REACH Bilaga XVII_update'!$A$5:$A$131,1,FALSE),VLOOKUP($A356,'REACH Bilaga XVII_update'!$C$5:$C$131,1,FALSE)),VLOOKUP($C356,'REACH Bilaga XVII_update'!$B$5:$B$131,1,FALSE))</f>
        <v>#N/A</v>
      </c>
      <c r="G356" s="76" t="e">
        <f>IF($C356="-",IF($A356="-",VLOOKUP($D356,' REACH Bilaga 59_update'!$A$5:$A$210,1,FALSE),VLOOKUP($A356,' REACH Bilaga 59_update'!$D$5:$D$210,1,FALSE)),VLOOKUP($C356,' REACH Bilaga 59_update'!$C$5:$C$210,1,FALSE))</f>
        <v>#N/A</v>
      </c>
      <c r="H356" s="76" t="e">
        <f>IF($C356="-",IF($A356="-",VLOOKUP($D356,'REACH Bilaga XIV_update'!$A$5:$A$110,1,FALSE),VLOOKUP($A356,'REACH Bilaga XIV_update'!$D$5:$D$110,1,FALSE)),VLOOKUP($C356,'REACH Bilaga XIV_update'!$C$5:$C$110,1,FALSE))</f>
        <v>#N/A</v>
      </c>
      <c r="I356" s="76" t="str">
        <f>IF($C356="-",IF($A356="-",VLOOKUP($D356,CoRAP_update!$A$5:$A$376,1,FALSE),VLOOKUP($A356,CoRAP_update!$D$5:$D$376,1,FALSE)),VLOOKUP($C356,CoRAP_update!$C$5:$C$376,1,FALSE))</f>
        <v>253-242-6</v>
      </c>
      <c r="J356" s="76" t="e">
        <f>IF($C356="-",IF($A356="-",VLOOKUP($D356,EDC_update!$C$2:$C$450,1,FALSE),VLOOKUP($A356,EDC_update!$B$2:$B$450,1,FALSE)),VLOOKUP($C356,EDC_update!$L$2:$L$450,1,FALSE))</f>
        <v>#N/A</v>
      </c>
      <c r="K356" s="76" t="str">
        <f>IF($C356="-",IF($A356="-",IF(VLOOKUP($D356,'sin-list 180320_update'!$C$2:$S$835,3,FALSE)="",NA(),VLOOKUP($D356,'sin-list 180320_update'!$C$2:$S$835,3,FALSE)),IF(VLOOKUP($A356,'sin-list 180320_update'!$A$2:$S$835,5,FALSE)="",NA(),VLOOKUP($A356,'sin-list 180320_update'!$A$2:$S$835,5,FALSE))),IF(VLOOKUP($C356,'sin-list 180320_update'!$B$2:$S$835,4,FALSE)="",NA(),VLOOKUP($C356,'sin-list 180320_update'!$B$2:$S$835,4,FALSE)))</f>
        <v>3-(4-methylbenzylidene) camphor (4-MBC) is an endocrine disruptor with estrogen, antiandrogen, thyroid and progesterone activity, affecting several body functions and target organs including development of reproductive organs and behaviour. The substance</v>
      </c>
      <c r="L356" s="76" t="str">
        <f>IF($C356="-",IF($A356="-",VLOOKUP($D356,'sin-list 180320_update'!$C$2:$S$835,6,FALSE),VLOOKUP($A356,'sin-list 180320_update'!$A$2:$S$835,8,FALSE)),VLOOKUP($C356,'sin-list 180320_update'!$B$2:$S$835,7,FALSE))</f>
        <v>Official classification missing - 57f substance</v>
      </c>
      <c r="M356" s="76" t="e">
        <f>IF($C356="-",IF($A356="-",IF(VLOOKUP($D356,'sin-list 180320_update'!$C$2:$S$835,8,FALSE)="",NA(),VLOOKUP($D356,'sin-list 180320_update'!$C$2:$S$835,8,FALSE)),IF(VLOOKUP($A356,'sin-list 180320_update'!$A$2:$S$835,10,FALSE)="",NA(),VLOOKUP($A356,'sin-list 180320_update'!$A$2:$S$835,10,FALSE))),IF(VLOOKUP($C356,'sin-list 180320_update'!$B$2:$S$835,9,FALSE)="",NA(),VLOOKUP($C356,'sin-list 180320_update'!$B$2:$S$835,9,FALSE)))</f>
        <v>#N/A</v>
      </c>
      <c r="N356" s="76" t="e">
        <f>IF($C356="-",IF($A356="-",IF(VLOOKUP($D356,'REACH Bilaga XVII_update'!$A$5:$E$131,4,FALSE)="",NA(),VLOOKUP($D356,'REACH Bilaga XVII_update'!$A$5:$E$131,4,FALSE)),IF(VLOOKUP($A356,'REACH Bilaga XVII_update'!$C$5:$D$131,2,FALSE)="",NA(),VLOOKUP($A356,'REACH Bilaga XVII_update'!$C$5:$D$131,2,FALSE))),IF(VLOOKUP($C356,'REACH Bilaga XVII_update'!$B$5:$D$131,3,FALSE)="",NA(),VLOOKUP($C356,'REACH Bilaga XVII_update'!$B$5:$D$131,3,FALSE)))</f>
        <v>#N/A</v>
      </c>
      <c r="O356" s="76" t="e">
        <f>IF($C356="-",IF($A356="-",IF(VLOOKUP($D356,' REACH Bilaga 59_update'!$A$5:$E$210,5,FALSE)="",NA(),VLOOKUP($D356,' REACH Bilaga 59_update'!$A$5:$E$210,5,FALSE)),IF(VLOOKUP($A356,' REACH Bilaga 59_update'!$D$5:$E$210,2,FALSE)="",NA(),VLOOKUP($A356,' REACH Bilaga 59_update'!$D$5:$E$210,2,FALSE))),IF(VLOOKUP($C356,' REACH Bilaga 59_update'!$C$5:$E$210,3,FALSE)="",NA(),VLOOKUP($C356,' REACH Bilaga 59_update'!$C$5:$E$210,3,FALSE)))</f>
        <v>#N/A</v>
      </c>
      <c r="P356" s="76" t="e">
        <f>IF(C356="-",IF(A356="-",IFERROR(VLOOKUP($D356,' REACH Bilaga 59_update'!$A$5:$F$210,MATCH(Sammanfattning!P$1,' REACH Bilaga 59_update'!$A$4:$F$4,0),FALSE),VLOOKUP($D356,'REACH Bilaga XIV_update'!$A$4:$H$110,MATCH(Sammanfattning!P$1,'REACH Bilaga XIV_update'!$A$4:$H$4,0),FALSE)),IFERROR(VLOOKUP($A356,' REACH Bilaga 59_update'!$D$5:$F$210,MATCH(Sammanfattning!P$1,' REACH Bilaga 59_update'!$D$4:$F$4,0),FALSE),VLOOKUP($A356,'REACH Bilaga XIV_update'!$D$4:$H$110,MATCH(Sammanfattning!P$1,'REACH Bilaga XIV_update'!$D$4:$H$4,0),FALSE))),IFERROR(VLOOKUP($C356,' REACH Bilaga 59_update'!$C$5:$F$210,MATCH(Sammanfattning!P$1,' REACH Bilaga 59_update'!$C$4:$F$4,0),FALSE),VLOOKUP($C356,'REACH Bilaga XIV_update'!$C$4:$H$110,MATCH(Sammanfattning!P$1,'REACH Bilaga XIV_update'!$C$4:$H$4,0),FALSE)))</f>
        <v>#N/A</v>
      </c>
      <c r="Q356" s="76" t="e">
        <f>IF($C356="-",IF($A356="-",IF(VLOOKUP($D356,'REACH Bilaga XIV_update'!$A$5:$I$110,9,FALSE)="",NA(),VLOOKUP($D356,'REACH Bilaga XIV_update'!$A$5:$I$110,9,FALSE)),IF(VLOOKUP($A356,'REACH Bilaga XIV_update'!$D$5:$I$110,6,FALSE)="",NA(),VLOOKUP($A356,'REACH Bilaga XIV_update'!$D$5:$I$110,6,FALSE))),IF(VLOOKUP($C356,'REACH Bilaga XIV_update'!$C$5:$I$110,7,FALSE)="",NA(),VLOOKUP($C356,'REACH Bilaga XIV_update'!$C$5:$I$110,7,FALSE)))</f>
        <v>#N/A</v>
      </c>
      <c r="R356" s="76" t="str">
        <f>IF($C356="-",IF($A356="-",IF(VLOOKUP($D356,CoRAP_update!$A$5:$O$376,15,FALSE)="",NA(),VLOOKUP($D356,CoRAP_update!$A$5:$O$376,15,FALSE)),IF(VLOOKUP($A356,CoRAP_update!$D$5:$O$376,12,FALSE)="",NA(),VLOOKUP($A356,CoRAP_update!$D$5:$O$376,12,FALSE))),IF(VLOOKUP($C356,CoRAP_update!$C$5:$O$376,13,FALSE)="",NA(),VLOOKUP($C356,CoRAP_update!$C$5:$O$376,13,FALSE)))</f>
        <v>H373; H315; H319; H361; H400; H410</v>
      </c>
      <c r="S356" s="144" t="str">
        <f>IF($C356="-",IF($A356="-",VLOOKUP($D356,CoRAP_update!$A$5:$J$376,MATCH(Sammanfattning!S$1,CoRAP_update!$A$4:$J$4,0),FALSE),VLOOKUP($A356,CoRAP_update!$D$5:$J$376,MATCH(Sammanfattning!S$1,CoRAP_update!$D$4:$J$4,0),FALSE)),VLOOKUP($C356,CoRAP_update!$C$5:$J$376,MATCH(Sammanfattning!S$1,CoRAP_update!$C$4:$J$4,0),FALSE))</f>
        <v>Potential endocrine disruptor</v>
      </c>
      <c r="T356" s="76" t="str">
        <f>IF($A356="-",VLOOKUP($D356,EDC_update!$C$2:$F$450,4,FALSE),VLOOKUP($A356,EDC_update!$B$2:$F$450,5,FALSE))</f>
        <v>CAT1</v>
      </c>
      <c r="V356" s="78">
        <f>IF(IFERROR(SEARCH("PBT",P356),99)=99,IF(IFERROR(SEARCH("suspected PBT",S356),99)=99,IF(IFERROR(SEARCH("concluded to be PBT",K356),99)=99,IF(IFERROR(SEARCH("PBT",S356),99)=99,IF(IFERROR(SEARCH("PBT cand",L356),99)=99,IF(IFERROR(SEARCH("PBT",L356),99)=99,IF(IFERROR(SEARCH("persistent, bioackumulative and toxic properties",K356),99)=99,0,Scoring!$E$3),Scoring!$E$3),Scoring!$E$7),Scoring!$E$3),Scoring!$E$5),Scoring!$E$6),Scoring!$E$3)</f>
        <v>0</v>
      </c>
      <c r="W356" s="78">
        <f>IF(IFERROR(SEARCH("vPvB",P356),99)=99,IF(IFERROR(SEARCH("suspected pbt/vPvB",S356),99)=99,IF(IFERROR(SEARCH("vPvB",S356),99)=99,IF(IFERROR(SEARCH("concluded to be a vPvB",S356),99)=99,IF(IFERROR(SEARCH("identified as vPvB",K356),99)=99,IF(IFERROR(SEARCH("concluded to be a vPvB",K356),99)=99,IF(IFERROR(SEARCH("concluded to be both pbt and vPvB",S356),99)=99,IF(IFERROR(SEARCH("concluded to be both pbt and vPvB",K356),99)=99,0,Scoring!$E$5),Scoring!$E$5),Scoring!$E$5),Scoring!$E$5),Scoring!$E$5),Scoring!$E$4),Scoring!$E$6),Scoring!$E$4)</f>
        <v>0</v>
      </c>
      <c r="X356" s="78">
        <f>IF(IFERROR(SEARCH("H410",N356),99)=99,IF(IFERROR(SEARCH("H410",O356),99)=99,IF(IFERROR(SEARCH("H410",Q356),99)=99,IF(IFERROR(SEARCH("H410",M356),99)=99,IF(IFERROR(SEARCH("H410",R356),99)=99,IF(IFERROR(SEARCH("H411",N356),99)=99,IF(IFERROR(SEARCH("H411",O356),99)=99,IF(IFERROR(SEARCH("H411",Q356),99)=99,IF(IFERROR(SEARCH("H411",M356),99)=99,IF(IFERROR(SEARCH("H411",R356),99)=99,IF(IFERROR(SEARCH("H413",N356),99)=99,IF(IFERROR(SEARCH("H413",O356),99)=99,IF(IFERROR(SEARCH("H413",Q356),99)=99,IF(IFERROR(SEARCH("H413",M356),99)=99,IF(IFERROR(SEARCH("H413",R356),99)=99,IF(IFERROR(SEARCH("H412",N356),99)=99,IF(IFERROR(SEARCH("H412",O356),99)=99,IF(IFERROR(SEARCH("H412",Q356),99)=99,IF(IFERROR(SEARCH("H412",M356),99)=99,IF(IFERROR(SEARCH("H412",R356),99)=99,0,Scoring!$E$2),Scoring!$E$2),Scoring!$E$2),Scoring!$E$2),Scoring!$E$2),Scoring!$E$2),Scoring!$E$2),Scoring!$E$2),Scoring!$E$2),Scoring!$E$2),Scoring!$E$2),Scoring!$E$2),Scoring!$E$2),Scoring!$E$2),Scoring!$E$2),Scoring!$E$2),Scoring!$E$2),Scoring!$E$2),Scoring!$E$2),Scoring!$E$2)</f>
        <v>1</v>
      </c>
      <c r="Y356" s="78">
        <f>IF(IFERROR(SEARCH("CMR",K356),99)=99,IF(IFERROR(SEARCH("Suspected CMR",S356),99)=99,IF(IFERROR(SEARCH("CMR",S356),99)=99,0,Scoring!$E$8),Scoring!$E$9),Scoring!$E$8)</f>
        <v>0</v>
      </c>
      <c r="Z356" s="78">
        <f>IF(IFERROR(SEARCH("H350",N356),99)=99,IF(IFERROR(SEARCH("H350",O356),99)=99,IF(IFERROR(SEARCH("H350",Q356),99)=99,IF(IFERROR(SEARCH("H350",M356),99)=99,IF(IFERROR(SEARCH("H350",R356),99)=99,IF(IFERROR(SEARCH("H351",N356),99)=99,IF(IFERROR(SEARCH("H351",O356),99)=99,IF(IFERROR(SEARCH("H351",Q356),99)=99,IF(IFERROR(SEARCH("H351",M356),99)=99,IF(IFERROR(SEARCH("H351",R356),99)=99,IF(IFERROR(SEARCH("carcinogenic",P356),99)=99,IF(IFERROR(SEARCH("suspected carcinogenic",S356),99)=99,0,Scoring!$E$12),Scoring!$E$11),Scoring!$E$10),Scoring!$E$10),Scoring!$E$10),Scoring!$E$10),Scoring!$E$10),Scoring!$E$10),Scoring!$E$10),Scoring!$E$10),Scoring!$E$10),Scoring!$E$10)</f>
        <v>0</v>
      </c>
      <c r="AA356" s="78">
        <f>IF(IFERROR(SEARCH("H340",N356),99)=99,IF(IFERROR(SEARCH("H340",O356),99)=99,IF(IFERROR(SEARCH("H340",Q356),99)=99,IF(IFERROR(SEARCH("H340",M356),99)=99,IF(IFERROR(SEARCH("H340",R356),99)=99,IF(IFERROR(SEARCH("H341",N356),99)=99,IF(IFERROR(SEARCH("H341",O356),99)=99,IF(IFERROR(SEARCH("H341",Q356),99)=99,IF(IFERROR(SEARCH("H341",M356),99)=99,IF(IFERROR(SEARCH("H341",R356),99)=99,IF(IFERROR(SEARCH("mutagenic",P356),99)=99,IF(IFERROR(SEARCH("suspected mutagenic",S356),99)=99,0,Scoring!$E$15),Scoring!$E$14),Scoring!$E$13),Scoring!$E$13),Scoring!$E$13),Scoring!$E$13),Scoring!$E$13),Scoring!$E$13),Scoring!$E$13),Scoring!$E$13),Scoring!$E$13),Scoring!$E$13)</f>
        <v>0</v>
      </c>
      <c r="AB356" s="78">
        <f>IF(IFERROR(SEARCH("H360",N356),99)=99,IF(IFERROR(SEARCH("H360",O356),99)=99,IF(IFERROR(SEARCH("H360",Q356),99)=99,IF(IFERROR(SEARCH("H360",M356),99)=99,IF(IFERROR(SEARCH("H360",R356),99)=99,IF(IFERROR(SEARCH("H361",N356),99)=99,IF(IFERROR(SEARCH("H361",O356),99)=99,IF(IFERROR(SEARCH("H361",Q356),99)=99,IF(IFERROR(SEARCH("H361",M356),99)=99,IF(IFERROR(SEARCH("H361",R356),99)=99,IF(IFERROR(SEARCH("reproduction",P356),99)=99,IF(IFERROR(SEARCH("suspected reprotoxic",S356),99)=99,IF(IFERROR(SEARCH("reprotoxic",S356),99)=99,IF(IFERROR(SEARCH("reprotoxic",K356),99)=99,0,Scoring!$E$18),Scoring!$E$18),Scoring!$E$19),Scoring!$E$17),Scoring!$E$16),Scoring!$E$16),Scoring!$E$16),Scoring!$E$16),Scoring!$E$16),Scoring!$E$16),Scoring!$E$16),Scoring!$E$16),Scoring!$E$16),Scoring!$E$16)</f>
        <v>1</v>
      </c>
      <c r="AC356" s="78">
        <f>IF(IFERROR(SEARCH("57f",L356),99)=99,IF(IFERROR(SEARCH("57(f)",P356),99)=99,0,Scoring!$E$20),Scoring!$E$20)</f>
        <v>1</v>
      </c>
      <c r="AD356" s="78">
        <f>IF(IFERROR(SEARCH("CAT1",T356),99)=99,IF(IFERROR(SEARCH("CAT2",T356),99)=99,IF(IFERROR(SEARCH("CAT3",T356),99)=99,IF(IFERROR(SEARCH("concluded to be endocrine",K356),99)=99,IF(IFERROR(SEARCH("categorised as endocrine",K356),99)=99,IF(IFERROR(SEARCH("endocrine disrupting",P356),99)=99,IF(IFERROR(SEARCH("endocrine disrupting",K356),99)=99,IF(IFERROR(SEARCH("suspected endocrine",S356),99)=99,IF(IFERROR(SEARCH("potential endocrine",S356),99)=99,0,Scoring!$E$25),Scoring!$E$25),Scoring!$E$24),Scoring!$E$24),Scoring!$E$24),Scoring!$E$24),Scoring!$E$23),Scoring!$E$22),Scoring!$E$21)</f>
        <v>1</v>
      </c>
      <c r="AE356" s="78">
        <f>IF(IFERROR(SEARCH("suspected sensitiser",S356),99)=99,IF(IFERROR(SEARCH("sensitiser",S356),99)=99,IF(IFERROR(SEARCH("other hazard based concern",S356),99)=99,0,Scoring!$E$28),Scoring!$E$26),Scoring!$E$27)</f>
        <v>0</v>
      </c>
      <c r="AF356" s="78">
        <f>IF(IFERROR(M356,1)=1,IF(IFERROR(N356,1)=1,IF(IFERROR(O356,1)=1,IF(IFERROR(Q356,1)=1,IF(IFERROR(R356,1)=1,IF(IFERROR(T356,1)=1,IF(IFERROR(K356,1)=1,IF(IFERROR(P356,1)=1,IF(IFERROR(S356,1)=1,Scoring!$E$29,0),0),0),0),0),0),0),0),0)</f>
        <v>0</v>
      </c>
      <c r="AG356" s="78">
        <f t="shared" si="34"/>
        <v>4</v>
      </c>
      <c r="AI356" s="93"/>
      <c r="AJ356" s="94"/>
      <c r="AK356" s="76"/>
      <c r="AL356" s="75"/>
      <c r="AN356" s="79"/>
      <c r="AO356" s="79"/>
      <c r="AP356" s="79"/>
      <c r="AQ356" s="79"/>
      <c r="AR356" s="79"/>
      <c r="AS356" s="78"/>
      <c r="AU356" s="79">
        <f>IF(IFERROR(F356,99)=99,IF(IFERROR(G356,99)=99,IF(IFERROR(H356,99)=99,IF(IFERROR(I356,99)=99,IF(IFERROR(E356,99)=99,IF(IFERROR(J356,99)=99,0,Scoring!$B$7),Scoring!$B$3),Scoring!$B$2),Scoring!$B$6),Scoring!$B$5),Scoring!$B$4)</f>
        <v>0.5</v>
      </c>
      <c r="AV356" s="78">
        <f t="shared" si="35"/>
        <v>2</v>
      </c>
      <c r="AW356" s="78"/>
      <c r="AX356" s="66"/>
      <c r="AY356" s="78"/>
      <c r="AZ356" s="76"/>
      <c r="BA356" s="76"/>
      <c r="BB356" s="76"/>
    </row>
    <row r="357" spans="1:54" x14ac:dyDescent="0.25">
      <c r="A357" s="86" t="s">
        <v>6023</v>
      </c>
      <c r="B357" s="87" t="s">
        <v>30</v>
      </c>
      <c r="C357" s="87" t="s">
        <v>6024</v>
      </c>
      <c r="D357" s="86" t="s">
        <v>30</v>
      </c>
      <c r="E357" s="76" t="e">
        <f>IF(C357="-",IF(A357="-",VLOOKUP(D357,'sin-list 180320_update'!$C$2:$C$835,1,FALSE),VLOOKUP(A357,'sin-list 180320_update'!$A$2:$A$835,1,FALSE)),VLOOKUP(C357,'sin-list 180320_update'!$B$2:$B$835,1,FALSE))</f>
        <v>#N/A</v>
      </c>
      <c r="F357" s="76" t="e">
        <f>IF($C357="-",IF($A357="-",VLOOKUP($D357,'REACH Bilaga XVII_update'!$A$5:$A$131,1,FALSE),VLOOKUP($A357,'REACH Bilaga XVII_update'!$C$5:$C$131,1,FALSE)),VLOOKUP($C357,'REACH Bilaga XVII_update'!$B$5:$B$131,1,FALSE))</f>
        <v>#N/A</v>
      </c>
      <c r="G357" s="76" t="e">
        <f>IF($C357="-",IF($A357="-",VLOOKUP($D357,' REACH Bilaga 59_update'!$A$5:$A$210,1,FALSE),VLOOKUP($A357,' REACH Bilaga 59_update'!$D$5:$D$210,1,FALSE)),VLOOKUP($C357,' REACH Bilaga 59_update'!$C$5:$C$210,1,FALSE))</f>
        <v>#N/A</v>
      </c>
      <c r="H357" s="76" t="e">
        <f>IF($C357="-",IF($A357="-",VLOOKUP($D357,'REACH Bilaga XIV_update'!$A$5:$A$110,1,FALSE),VLOOKUP($A357,'REACH Bilaga XIV_update'!$D$5:$D$110,1,FALSE)),VLOOKUP($C357,'REACH Bilaga XIV_update'!$C$5:$C$110,1,FALSE))</f>
        <v>#N/A</v>
      </c>
      <c r="I357" s="76" t="str">
        <f>IF($C357="-",IF($A357="-",VLOOKUP($D357,CoRAP_update!$A$5:$A$376,1,FALSE),VLOOKUP($A357,CoRAP_update!$D$5:$D$376,1,FALSE)),VLOOKUP($C357,CoRAP_update!$C$5:$C$376,1,FALSE))</f>
        <v>202-870-9</v>
      </c>
      <c r="J357" s="76" t="e">
        <f>IF($C357="-",IF($A357="-",VLOOKUP($D357,EDC_update!$C$2:$C$450,1,FALSE),VLOOKUP($A357,EDC_update!$B$2:$B$450,1,FALSE)),VLOOKUP($C357,EDC_update!$L$2:$L$450,1,FALSE))</f>
        <v>#N/A</v>
      </c>
      <c r="K357" s="76" t="e">
        <f>IF($C357="-",IF($A357="-",IF(VLOOKUP($D357,'sin-list 180320_update'!$C$2:$S$835,3,FALSE)="",NA(),VLOOKUP($D357,'sin-list 180320_update'!$C$2:$S$835,3,FALSE)),IF(VLOOKUP($A357,'sin-list 180320_update'!$A$2:$S$835,5,FALSE)="",NA(),VLOOKUP($A357,'sin-list 180320_update'!$A$2:$S$835,5,FALSE))),IF(VLOOKUP($C357,'sin-list 180320_update'!$B$2:$S$835,4,FALSE)="",NA(),VLOOKUP($C357,'sin-list 180320_update'!$B$2:$S$835,4,FALSE)))</f>
        <v>#N/A</v>
      </c>
      <c r="L357" s="76" t="e">
        <f>IF($C357="-",IF($A357="-",VLOOKUP($D357,'sin-list 180320_update'!$C$2:$S$835,6,FALSE),VLOOKUP($A357,'sin-list 180320_update'!$A$2:$S$835,8,FALSE)),VLOOKUP($C357,'sin-list 180320_update'!$B$2:$S$835,7,FALSE))</f>
        <v>#N/A</v>
      </c>
      <c r="M357" s="76" t="e">
        <f>IF($C357="-",IF($A357="-",IF(VLOOKUP($D357,'sin-list 180320_update'!$C$2:$S$835,8,FALSE)="",NA(),VLOOKUP($D357,'sin-list 180320_update'!$C$2:$S$835,8,FALSE)),IF(VLOOKUP($A357,'sin-list 180320_update'!$A$2:$S$835,10,FALSE)="",NA(),VLOOKUP($A357,'sin-list 180320_update'!$A$2:$S$835,10,FALSE))),IF(VLOOKUP($C357,'sin-list 180320_update'!$B$2:$S$835,9,FALSE)="",NA(),VLOOKUP($C357,'sin-list 180320_update'!$B$2:$S$835,9,FALSE)))</f>
        <v>#N/A</v>
      </c>
      <c r="N357" s="76" t="e">
        <f>IF($C357="-",IF($A357="-",IF(VLOOKUP($D357,'REACH Bilaga XVII_update'!$A$5:$E$131,4,FALSE)="",NA(),VLOOKUP($D357,'REACH Bilaga XVII_update'!$A$5:$E$131,4,FALSE)),IF(VLOOKUP($A357,'REACH Bilaga XVII_update'!$C$5:$D$131,2,FALSE)="",NA(),VLOOKUP($A357,'REACH Bilaga XVII_update'!$C$5:$D$131,2,FALSE))),IF(VLOOKUP($C357,'REACH Bilaga XVII_update'!$B$5:$D$131,3,FALSE)="",NA(),VLOOKUP($C357,'REACH Bilaga XVII_update'!$B$5:$D$131,3,FALSE)))</f>
        <v>#N/A</v>
      </c>
      <c r="O357" s="76" t="e">
        <f>IF($C357="-",IF($A357="-",IF(VLOOKUP($D357,' REACH Bilaga 59_update'!$A$5:$E$210,5,FALSE)="",NA(),VLOOKUP($D357,' REACH Bilaga 59_update'!$A$5:$E$210,5,FALSE)),IF(VLOOKUP($A357,' REACH Bilaga 59_update'!$D$5:$E$210,2,FALSE)="",NA(),VLOOKUP($A357,' REACH Bilaga 59_update'!$D$5:$E$210,2,FALSE))),IF(VLOOKUP($C357,' REACH Bilaga 59_update'!$C$5:$E$210,3,FALSE)="",NA(),VLOOKUP($C357,' REACH Bilaga 59_update'!$C$5:$E$210,3,FALSE)))</f>
        <v>#N/A</v>
      </c>
      <c r="P357" s="76" t="e">
        <f>IF(C357="-",IF(A357="-",IFERROR(VLOOKUP($D357,' REACH Bilaga 59_update'!$A$5:$F$210,MATCH(Sammanfattning!P$1,' REACH Bilaga 59_update'!$A$4:$F$4,0),FALSE),VLOOKUP($D357,'REACH Bilaga XIV_update'!$A$4:$H$110,MATCH(Sammanfattning!P$1,'REACH Bilaga XIV_update'!$A$4:$H$4,0),FALSE)),IFERROR(VLOOKUP($A357,' REACH Bilaga 59_update'!$D$5:$F$210,MATCH(Sammanfattning!P$1,' REACH Bilaga 59_update'!$D$4:$F$4,0),FALSE),VLOOKUP($A357,'REACH Bilaga XIV_update'!$D$4:$H$110,MATCH(Sammanfattning!P$1,'REACH Bilaga XIV_update'!$D$4:$H$4,0),FALSE))),IFERROR(VLOOKUP($C357,' REACH Bilaga 59_update'!$C$5:$F$210,MATCH(Sammanfattning!P$1,' REACH Bilaga 59_update'!$C$4:$F$4,0),FALSE),VLOOKUP($C357,'REACH Bilaga XIV_update'!$C$4:$H$110,MATCH(Sammanfattning!P$1,'REACH Bilaga XIV_update'!$C$4:$H$4,0),FALSE)))</f>
        <v>#N/A</v>
      </c>
      <c r="Q357" s="76" t="e">
        <f>IF($C357="-",IF($A357="-",IF(VLOOKUP($D357,'REACH Bilaga XIV_update'!$A$5:$I$110,9,FALSE)="",NA(),VLOOKUP($D357,'REACH Bilaga XIV_update'!$A$5:$I$110,9,FALSE)),IF(VLOOKUP($A357,'REACH Bilaga XIV_update'!$D$5:$I$110,6,FALSE)="",NA(),VLOOKUP($A357,'REACH Bilaga XIV_update'!$D$5:$I$110,6,FALSE))),IF(VLOOKUP($C357,'REACH Bilaga XIV_update'!$C$5:$I$110,7,FALSE)="",NA(),VLOOKUP($C357,'REACH Bilaga XIV_update'!$C$5:$I$110,7,FALSE)))</f>
        <v>#N/A</v>
      </c>
      <c r="R357" s="76" t="str">
        <f>IF($C357="-",IF($A357="-",IF(VLOOKUP($D357,CoRAP_update!$A$5:$O$376,15,FALSE)="",NA(),VLOOKUP($D357,CoRAP_update!$A$5:$O$376,15,FALSE)),IF(VLOOKUP($A357,CoRAP_update!$D$5:$O$376,12,FALSE)="",NA(),VLOOKUP($A357,CoRAP_update!$D$5:$O$376,12,FALSE))),IF(VLOOKUP($C357,CoRAP_update!$C$5:$O$376,13,FALSE)="",NA(),VLOOKUP($C357,CoRAP_update!$C$5:$O$376,13,FALSE)))</f>
        <v>H400; H410; H311; H413; H301; H361; H373; H351; H316; H331; H319; H320</v>
      </c>
      <c r="S357" s="144" t="str">
        <f>IF($C357="-",IF($A357="-",VLOOKUP($D357,CoRAP_update!$A$5:$J$376,MATCH(Sammanfattning!S$1,CoRAP_update!$A$4:$J$4,0),FALSE),VLOOKUP($A357,CoRAP_update!$D$5:$J$376,MATCH(Sammanfattning!S$1,CoRAP_update!$D$4:$J$4,0),FALSE)),VLOOKUP($C357,CoRAP_update!$C$5:$J$376,MATCH(Sammanfattning!S$1,CoRAP_update!$C$4:$J$4,0),FALSE))</f>
        <v>Suspected Carcinogenic#Suspected Mutagenic#Cumulative exposure#Exposure of workers#High RCR#Wide dispersive use</v>
      </c>
      <c r="T357" s="76" t="e">
        <f>IF($A357="-",VLOOKUP($D357,EDC_update!$C$2:$F$450,4,FALSE),VLOOKUP($A357,EDC_update!$B$2:$F$450,5,FALSE))</f>
        <v>#N/A</v>
      </c>
      <c r="V357" s="78">
        <f>IF(IFERROR(SEARCH("PBT",P357),99)=99,IF(IFERROR(SEARCH("suspected PBT",S357),99)=99,IF(IFERROR(SEARCH("concluded to be PBT",K357),99)=99,IF(IFERROR(SEARCH("PBT",S357),99)=99,IF(IFERROR(SEARCH("PBT cand",L357),99)=99,IF(IFERROR(SEARCH("PBT",L357),99)=99,IF(IFERROR(SEARCH("persistent, bioackumulative and toxic properties",K357),99)=99,0,Scoring!$E$3),Scoring!$E$3),Scoring!$E$7),Scoring!$E$3),Scoring!$E$5),Scoring!$E$6),Scoring!$E$3)</f>
        <v>0</v>
      </c>
      <c r="W357" s="78">
        <f>IF(IFERROR(SEARCH("vPvB",P357),99)=99,IF(IFERROR(SEARCH("suspected pbt/vPvB",S357),99)=99,IF(IFERROR(SEARCH("vPvB",S357),99)=99,IF(IFERROR(SEARCH("concluded to be a vPvB",S357),99)=99,IF(IFERROR(SEARCH("identified as vPvB",K357),99)=99,IF(IFERROR(SEARCH("concluded to be a vPvB",K357),99)=99,IF(IFERROR(SEARCH("concluded to be both pbt and vPvB",S357),99)=99,IF(IFERROR(SEARCH("concluded to be both pbt and vPvB",K357),99)=99,0,Scoring!$E$5),Scoring!$E$5),Scoring!$E$5),Scoring!$E$5),Scoring!$E$5),Scoring!$E$4),Scoring!$E$6),Scoring!$E$4)</f>
        <v>0</v>
      </c>
      <c r="X357" s="78">
        <f>IF(IFERROR(SEARCH("H410",N357),99)=99,IF(IFERROR(SEARCH("H410",O357),99)=99,IF(IFERROR(SEARCH("H410",Q357),99)=99,IF(IFERROR(SEARCH("H410",M357),99)=99,IF(IFERROR(SEARCH("H410",R357),99)=99,IF(IFERROR(SEARCH("H411",N357),99)=99,IF(IFERROR(SEARCH("H411",O357),99)=99,IF(IFERROR(SEARCH("H411",Q357),99)=99,IF(IFERROR(SEARCH("H411",M357),99)=99,IF(IFERROR(SEARCH("H411",R357),99)=99,IF(IFERROR(SEARCH("H413",N357),99)=99,IF(IFERROR(SEARCH("H413",O357),99)=99,IF(IFERROR(SEARCH("H413",Q357),99)=99,IF(IFERROR(SEARCH("H413",M357),99)=99,IF(IFERROR(SEARCH("H413",R357),99)=99,IF(IFERROR(SEARCH("H412",N357),99)=99,IF(IFERROR(SEARCH("H412",O357),99)=99,IF(IFERROR(SEARCH("H412",Q357),99)=99,IF(IFERROR(SEARCH("H412",M357),99)=99,IF(IFERROR(SEARCH("H412",R357),99)=99,0,Scoring!$E$2),Scoring!$E$2),Scoring!$E$2),Scoring!$E$2),Scoring!$E$2),Scoring!$E$2),Scoring!$E$2),Scoring!$E$2),Scoring!$E$2),Scoring!$E$2),Scoring!$E$2),Scoring!$E$2),Scoring!$E$2),Scoring!$E$2),Scoring!$E$2),Scoring!$E$2),Scoring!$E$2),Scoring!$E$2),Scoring!$E$2),Scoring!$E$2)</f>
        <v>1</v>
      </c>
      <c r="Y357" s="78">
        <f>IF(IFERROR(SEARCH("CMR",K357),99)=99,IF(IFERROR(SEARCH("Suspected CMR",S357),99)=99,IF(IFERROR(SEARCH("CMR",S357),99)=99,0,Scoring!$E$8),Scoring!$E$9),Scoring!$E$8)</f>
        <v>0</v>
      </c>
      <c r="Z357" s="78">
        <f>IF(IFERROR(SEARCH("H350",N357),99)=99,IF(IFERROR(SEARCH("H350",O357),99)=99,IF(IFERROR(SEARCH("H350",Q357),99)=99,IF(IFERROR(SEARCH("H350",M357),99)=99,IF(IFERROR(SEARCH("H350",R357),99)=99,IF(IFERROR(SEARCH("H351",N357),99)=99,IF(IFERROR(SEARCH("H351",O357),99)=99,IF(IFERROR(SEARCH("H351",Q357),99)=99,IF(IFERROR(SEARCH("H351",M357),99)=99,IF(IFERROR(SEARCH("H351",R357),99)=99,IF(IFERROR(SEARCH("carcinogenic",P357),99)=99,IF(IFERROR(SEARCH("suspected carcinogenic",S357),99)=99,0,Scoring!$E$12),Scoring!$E$11),Scoring!$E$10),Scoring!$E$10),Scoring!$E$10),Scoring!$E$10),Scoring!$E$10),Scoring!$E$10),Scoring!$E$10),Scoring!$E$10),Scoring!$E$10),Scoring!$E$10)</f>
        <v>1</v>
      </c>
      <c r="AA357" s="78">
        <f>IF(IFERROR(SEARCH("H340",N357),99)=99,IF(IFERROR(SEARCH("H340",O357),99)=99,IF(IFERROR(SEARCH("H340",Q357),99)=99,IF(IFERROR(SEARCH("H340",M357),99)=99,IF(IFERROR(SEARCH("H340",R357),99)=99,IF(IFERROR(SEARCH("H341",N357),99)=99,IF(IFERROR(SEARCH("H341",O357),99)=99,IF(IFERROR(SEARCH("H341",Q357),99)=99,IF(IFERROR(SEARCH("H341",M357),99)=99,IF(IFERROR(SEARCH("H341",R357),99)=99,IF(IFERROR(SEARCH("mutagenic",P357),99)=99,IF(IFERROR(SEARCH("suspected mutagenic",S357),99)=99,0,Scoring!$E$15),Scoring!$E$14),Scoring!$E$13),Scoring!$E$13),Scoring!$E$13),Scoring!$E$13),Scoring!$E$13),Scoring!$E$13),Scoring!$E$13),Scoring!$E$13),Scoring!$E$13),Scoring!$E$13)</f>
        <v>0.7</v>
      </c>
      <c r="AB357" s="78">
        <f>IF(IFERROR(SEARCH("H360",N357),99)=99,IF(IFERROR(SEARCH("H360",O357),99)=99,IF(IFERROR(SEARCH("H360",Q357),99)=99,IF(IFERROR(SEARCH("H360",M357),99)=99,IF(IFERROR(SEARCH("H360",R357),99)=99,IF(IFERROR(SEARCH("H361",N357),99)=99,IF(IFERROR(SEARCH("H361",O357),99)=99,IF(IFERROR(SEARCH("H361",Q357),99)=99,IF(IFERROR(SEARCH("H361",M357),99)=99,IF(IFERROR(SEARCH("H361",R357),99)=99,IF(IFERROR(SEARCH("reproduction",P357),99)=99,IF(IFERROR(SEARCH("suspected reprotoxic",S357),99)=99,IF(IFERROR(SEARCH("reprotoxic",S357),99)=99,IF(IFERROR(SEARCH("reprotoxic",K357),99)=99,0,Scoring!$E$18),Scoring!$E$18),Scoring!$E$19),Scoring!$E$17),Scoring!$E$16),Scoring!$E$16),Scoring!$E$16),Scoring!$E$16),Scoring!$E$16),Scoring!$E$16),Scoring!$E$16),Scoring!$E$16),Scoring!$E$16),Scoring!$E$16)</f>
        <v>1</v>
      </c>
      <c r="AC357" s="78">
        <f>IF(IFERROR(SEARCH("57f",L357),99)=99,IF(IFERROR(SEARCH("57(f)",P357),99)=99,0,Scoring!$E$20),Scoring!$E$20)</f>
        <v>0</v>
      </c>
      <c r="AD357" s="78">
        <f>IF(IFERROR(SEARCH("CAT1",T357),99)=99,IF(IFERROR(SEARCH("CAT2",T357),99)=99,IF(IFERROR(SEARCH("CAT3",T357),99)=99,IF(IFERROR(SEARCH("concluded to be endocrine",K357),99)=99,IF(IFERROR(SEARCH("categorised as endocrine",K357),99)=99,IF(IFERROR(SEARCH("endocrine disrupting",P357),99)=99,IF(IFERROR(SEARCH("endocrine disrupting",K357),99)=99,IF(IFERROR(SEARCH("suspected endocrine",S357),99)=99,IF(IFERROR(SEARCH("potential endocrine",S357),99)=99,0,Scoring!$E$25),Scoring!$E$25),Scoring!$E$24),Scoring!$E$24),Scoring!$E$24),Scoring!$E$24),Scoring!$E$23),Scoring!$E$22),Scoring!$E$21)</f>
        <v>0</v>
      </c>
      <c r="AE357" s="78">
        <f>IF(IFERROR(SEARCH("suspected sensitiser",S357),99)=99,IF(IFERROR(SEARCH("sensitiser",S357),99)=99,IF(IFERROR(SEARCH("other hazard based concern",S357),99)=99,0,Scoring!$E$28),Scoring!$E$26),Scoring!$E$27)</f>
        <v>0</v>
      </c>
      <c r="AF357" s="78">
        <f>IF(IFERROR(M357,1)=1,IF(IFERROR(N357,1)=1,IF(IFERROR(O357,1)=1,IF(IFERROR(Q357,1)=1,IF(IFERROR(R357,1)=1,IF(IFERROR(T357,1)=1,IF(IFERROR(K357,1)=1,IF(IFERROR(P357,1)=1,IF(IFERROR(S357,1)=1,Scoring!$E$29,0),0),0),0),0),0),0),0),0)</f>
        <v>0</v>
      </c>
      <c r="AG357" s="78">
        <f t="shared" si="34"/>
        <v>3.7</v>
      </c>
      <c r="AI357" s="93"/>
      <c r="AJ357" s="94"/>
      <c r="AK357" s="76"/>
      <c r="AL357" s="75"/>
      <c r="AN357" s="79"/>
      <c r="AO357" s="79"/>
      <c r="AP357" s="79"/>
      <c r="AQ357" s="79"/>
      <c r="AR357" s="79"/>
      <c r="AS357" s="78"/>
      <c r="AU357" s="79">
        <f>IF(IFERROR(F357,99)=99,IF(IFERROR(G357,99)=99,IF(IFERROR(H357,99)=99,IF(IFERROR(I357,99)=99,IF(IFERROR(E357,99)=99,IF(IFERROR(J357,99)=99,0,Scoring!$B$7),Scoring!$B$3),Scoring!$B$2),Scoring!$B$6),Scoring!$B$5),Scoring!$B$4)</f>
        <v>0.5</v>
      </c>
      <c r="AV357" s="78">
        <f t="shared" si="35"/>
        <v>1.85</v>
      </c>
      <c r="AW357" s="78"/>
      <c r="AX357" s="66"/>
      <c r="AY357" s="78"/>
      <c r="AZ357" s="76"/>
      <c r="BB357" s="76"/>
    </row>
    <row r="358" spans="1:54" x14ac:dyDescent="0.25">
      <c r="A358" s="77" t="s">
        <v>4402</v>
      </c>
      <c r="B358" s="76" t="str">
        <f t="shared" ref="B358:B386" si="37">C358</f>
        <v>202-496-6</v>
      </c>
      <c r="C358" s="77" t="s">
        <v>4401</v>
      </c>
      <c r="D358" s="77" t="s">
        <v>4400</v>
      </c>
      <c r="E358" s="76" t="e">
        <f>IF(C358="-",IF(A358="-",VLOOKUP(D358,'sin-list 180320_update'!$C$2:$C$835,1,FALSE),VLOOKUP(A358,'sin-list 180320_update'!$A$2:$A$835,1,FALSE)),VLOOKUP(C358,'sin-list 180320_update'!$B$2:$B$835,1,FALSE))</f>
        <v>#N/A</v>
      </c>
      <c r="F358" s="76" t="e">
        <f>IF($C358="-",IF($A358="-",VLOOKUP($D358,'REACH Bilaga XVII_update'!$A$5:$A$131,1,FALSE),VLOOKUP($A358,'REACH Bilaga XVII_update'!$C$5:$C$131,1,FALSE)),VLOOKUP($C358,'REACH Bilaga XVII_update'!$B$5:$B$131,1,FALSE))</f>
        <v>#N/A</v>
      </c>
      <c r="G358" s="76" t="e">
        <f>IF($C358="-",IF($A358="-",VLOOKUP($D358,' REACH Bilaga 59_update'!$A$5:$A$210,1,FALSE),VLOOKUP($A358,' REACH Bilaga 59_update'!$D$5:$D$210,1,FALSE)),VLOOKUP($C358,' REACH Bilaga 59_update'!$C$5:$C$210,1,FALSE))</f>
        <v>#N/A</v>
      </c>
      <c r="H358" s="76" t="e">
        <f>IF($C358="-",IF($A358="-",VLOOKUP($D358,'REACH Bilaga XIV_update'!$A$5:$A$110,1,FALSE),VLOOKUP($A358,'REACH Bilaga XIV_update'!$D$5:$D$110,1,FALSE)),VLOOKUP($C358,'REACH Bilaga XIV_update'!$C$5:$C$110,1,FALSE))</f>
        <v>#N/A</v>
      </c>
      <c r="I358" s="76" t="str">
        <f>IF($C358="-",IF($A358="-",VLOOKUP($D358,CoRAP_update!$A$5:$A$376,1,FALSE),VLOOKUP($A358,CoRAP_update!$D$5:$D$376,1,FALSE)),VLOOKUP($C358,CoRAP_update!$C$5:$C$376,1,FALSE))</f>
        <v>202-496-6</v>
      </c>
      <c r="J358" s="76" t="e">
        <f>IF($C358="-",IF($A358="-",VLOOKUP($D358,EDC_update!$C$2:$C$450,1,FALSE),VLOOKUP($A358,EDC_update!$B$2:$B$450,1,FALSE)),VLOOKUP($C358,EDC_update!$L$2:$L$450,1,FALSE))</f>
        <v>#N/A</v>
      </c>
      <c r="K358" s="76" t="e">
        <f>IF($C358="-",IF($A358="-",IF(VLOOKUP($D358,'sin-list 180320_update'!$C$2:$S$835,3,FALSE)="",NA(),VLOOKUP($D358,'sin-list 180320_update'!$C$2:$S$835,3,FALSE)),IF(VLOOKUP($A358,'sin-list 180320_update'!$A$2:$S$835,5,FALSE)="",NA(),VLOOKUP($A358,'sin-list 180320_update'!$A$2:$S$835,5,FALSE))),IF(VLOOKUP($C358,'sin-list 180320_update'!$B$2:$S$835,4,FALSE)="",NA(),VLOOKUP($C358,'sin-list 180320_update'!$B$2:$S$835,4,FALSE)))</f>
        <v>#N/A</v>
      </c>
      <c r="L358" s="76" t="e">
        <f>IF($C358="-",IF($A358="-",VLOOKUP($D358,'sin-list 180320_update'!$C$2:$S$835,6,FALSE),VLOOKUP($A358,'sin-list 180320_update'!$A$2:$S$835,8,FALSE)),VLOOKUP($C358,'sin-list 180320_update'!$B$2:$S$835,7,FALSE))</f>
        <v>#N/A</v>
      </c>
      <c r="M358" s="76" t="e">
        <f>IF($C358="-",IF($A358="-",IF(VLOOKUP($D358,'sin-list 180320_update'!$C$2:$S$835,8,FALSE)="",NA(),VLOOKUP($D358,'sin-list 180320_update'!$C$2:$S$835,8,FALSE)),IF(VLOOKUP($A358,'sin-list 180320_update'!$A$2:$S$835,10,FALSE)="",NA(),VLOOKUP($A358,'sin-list 180320_update'!$A$2:$S$835,10,FALSE))),IF(VLOOKUP($C358,'sin-list 180320_update'!$B$2:$S$835,9,FALSE)="",NA(),VLOOKUP($C358,'sin-list 180320_update'!$B$2:$S$835,9,FALSE)))</f>
        <v>#N/A</v>
      </c>
      <c r="N358" s="76" t="e">
        <f>IF($C358="-",IF($A358="-",IF(VLOOKUP($D358,'REACH Bilaga XVII_update'!$A$5:$E$131,4,FALSE)="",NA(),VLOOKUP($D358,'REACH Bilaga XVII_update'!$A$5:$E$131,4,FALSE)),IF(VLOOKUP($A358,'REACH Bilaga XVII_update'!$C$5:$D$131,2,FALSE)="",NA(),VLOOKUP($A358,'REACH Bilaga XVII_update'!$C$5:$D$131,2,FALSE))),IF(VLOOKUP($C358,'REACH Bilaga XVII_update'!$B$5:$D$131,3,FALSE)="",NA(),VLOOKUP($C358,'REACH Bilaga XVII_update'!$B$5:$D$131,3,FALSE)))</f>
        <v>#N/A</v>
      </c>
      <c r="O358" s="76" t="e">
        <f>IF($C358="-",IF($A358="-",IF(VLOOKUP($D358,' REACH Bilaga 59_update'!$A$5:$E$210,5,FALSE)="",NA(),VLOOKUP($D358,' REACH Bilaga 59_update'!$A$5:$E$210,5,FALSE)),IF(VLOOKUP($A358,' REACH Bilaga 59_update'!$D$5:$E$210,2,FALSE)="",NA(),VLOOKUP($A358,' REACH Bilaga 59_update'!$D$5:$E$210,2,FALSE))),IF(VLOOKUP($C358,' REACH Bilaga 59_update'!$C$5:$E$210,3,FALSE)="",NA(),VLOOKUP($C358,' REACH Bilaga 59_update'!$C$5:$E$210,3,FALSE)))</f>
        <v>#N/A</v>
      </c>
      <c r="P358" s="76" t="e">
        <f>IF(C358="-",IF(A358="-",IFERROR(VLOOKUP($D358,' REACH Bilaga 59_update'!$A$5:$F$210,MATCH(Sammanfattning!P$1,' REACH Bilaga 59_update'!$A$4:$F$4,0),FALSE),VLOOKUP($D358,'REACH Bilaga XIV_update'!$A$4:$H$110,MATCH(Sammanfattning!P$1,'REACH Bilaga XIV_update'!$A$4:$H$4,0),FALSE)),IFERROR(VLOOKUP($A358,' REACH Bilaga 59_update'!$D$5:$F$210,MATCH(Sammanfattning!P$1,' REACH Bilaga 59_update'!$D$4:$F$4,0),FALSE),VLOOKUP($A358,'REACH Bilaga XIV_update'!$D$4:$H$110,MATCH(Sammanfattning!P$1,'REACH Bilaga XIV_update'!$D$4:$H$4,0),FALSE))),IFERROR(VLOOKUP($C358,' REACH Bilaga 59_update'!$C$5:$F$210,MATCH(Sammanfattning!P$1,' REACH Bilaga 59_update'!$C$4:$F$4,0),FALSE),VLOOKUP($C358,'REACH Bilaga XIV_update'!$C$4:$H$110,MATCH(Sammanfattning!P$1,'REACH Bilaga XIV_update'!$C$4:$H$4,0),FALSE)))</f>
        <v>#N/A</v>
      </c>
      <c r="Q358" s="76" t="e">
        <f>IF($C358="-",IF($A358="-",IF(VLOOKUP($D358,'REACH Bilaga XIV_update'!$A$5:$I$110,9,FALSE)="",NA(),VLOOKUP($D358,'REACH Bilaga XIV_update'!$A$5:$I$110,9,FALSE)),IF(VLOOKUP($A358,'REACH Bilaga XIV_update'!$D$5:$I$110,6,FALSE)="",NA(),VLOOKUP($A358,'REACH Bilaga XIV_update'!$D$5:$I$110,6,FALSE))),IF(VLOOKUP($C358,'REACH Bilaga XIV_update'!$C$5:$I$110,7,FALSE)="",NA(),VLOOKUP($C358,'REACH Bilaga XIV_update'!$C$5:$I$110,7,FALSE)))</f>
        <v>#N/A</v>
      </c>
      <c r="R358" s="76" t="str">
        <f>IF($C358="-",IF($A358="-",IF(VLOOKUP($D358,CoRAP_update!$A$5:$O$376,15,FALSE)="",NA(),VLOOKUP($D358,CoRAP_update!$A$5:$O$376,15,FALSE)),IF(VLOOKUP($A358,CoRAP_update!$D$5:$O$376,12,FALSE)="",NA(),VLOOKUP($A358,CoRAP_update!$D$5:$O$376,12,FALSE))),IF(VLOOKUP($C358,CoRAP_update!$C$5:$O$376,13,FALSE)="",NA(),VLOOKUP($C358,CoRAP_update!$C$5:$O$376,13,FALSE)))</f>
        <v>H351
H312
H318
H317</v>
      </c>
      <c r="S358" s="144" t="str">
        <f>IF($C358="-",IF($A358="-",VLOOKUP($D358,CoRAP_update!$A$5:$J$376,MATCH(Sammanfattning!S$1,CoRAP_update!$A$4:$J$4,0),FALSE),VLOOKUP($A358,CoRAP_update!$D$5:$J$376,MATCH(Sammanfattning!S$1,CoRAP_update!$D$4:$J$4,0),FALSE)),VLOOKUP($C358,CoRAP_update!$C$5:$J$376,MATCH(Sammanfattning!S$1,CoRAP_update!$C$4:$J$4,0),FALSE))</f>
        <v>CMR#Sensitiser#Consumer use#Cumulative exposure#High RCR#Wide dispersive use</v>
      </c>
      <c r="T358" s="76" t="e">
        <f>IF($A358="-",VLOOKUP($D358,EDC_update!$C$2:$F$450,4,FALSE),VLOOKUP($A358,EDC_update!$B$2:$F$450,5,FALSE))</f>
        <v>#N/A</v>
      </c>
      <c r="V358" s="78">
        <f>IF(IFERROR(SEARCH("PBT",P358),99)=99,IF(IFERROR(SEARCH("suspected PBT",S358),99)=99,IF(IFERROR(SEARCH("concluded to be PBT",K358),99)=99,IF(IFERROR(SEARCH("PBT",S358),99)=99,IF(IFERROR(SEARCH("PBT cand",L358),99)=99,IF(IFERROR(SEARCH("PBT",L358),99)=99,IF(IFERROR(SEARCH("persistent, bioackumulative and toxic properties",K358),99)=99,0,Scoring!$E$3),Scoring!$E$3),Scoring!$E$7),Scoring!$E$3),Scoring!$E$5),Scoring!$E$6),Scoring!$E$3)</f>
        <v>0</v>
      </c>
      <c r="W358" s="78">
        <f>IF(IFERROR(SEARCH("vPvB",P358),99)=99,IF(IFERROR(SEARCH("suspected pbt/vPvB",S358),99)=99,IF(IFERROR(SEARCH("vPvB",S358),99)=99,IF(IFERROR(SEARCH("concluded to be a vPvB",S358),99)=99,IF(IFERROR(SEARCH("identified as vPvB",K358),99)=99,IF(IFERROR(SEARCH("concluded to be a vPvB",K358),99)=99,IF(IFERROR(SEARCH("concluded to be both pbt and vPvB",S358),99)=99,IF(IFERROR(SEARCH("concluded to be both pbt and vPvB",K358),99)=99,0,Scoring!$E$5),Scoring!$E$5),Scoring!$E$5),Scoring!$E$5),Scoring!$E$5),Scoring!$E$4),Scoring!$E$6),Scoring!$E$4)</f>
        <v>0</v>
      </c>
      <c r="X358" s="78">
        <f>IF(IFERROR(SEARCH("H410",N358),99)=99,IF(IFERROR(SEARCH("H410",O358),99)=99,IF(IFERROR(SEARCH("H410",Q358),99)=99,IF(IFERROR(SEARCH("H410",M358),99)=99,IF(IFERROR(SEARCH("H410",R358),99)=99,IF(IFERROR(SEARCH("H411",N358),99)=99,IF(IFERROR(SEARCH("H411",O358),99)=99,IF(IFERROR(SEARCH("H411",Q358),99)=99,IF(IFERROR(SEARCH("H411",M358),99)=99,IF(IFERROR(SEARCH("H411",R358),99)=99,IF(IFERROR(SEARCH("H413",N358),99)=99,IF(IFERROR(SEARCH("H413",O358),99)=99,IF(IFERROR(SEARCH("H413",Q358),99)=99,IF(IFERROR(SEARCH("H413",M358),99)=99,IF(IFERROR(SEARCH("H413",R358),99)=99,IF(IFERROR(SEARCH("H412",N358),99)=99,IF(IFERROR(SEARCH("H412",O358),99)=99,IF(IFERROR(SEARCH("H412",Q358),99)=99,IF(IFERROR(SEARCH("H412",M358),99)=99,IF(IFERROR(SEARCH("H412",R358),99)=99,0,Scoring!$E$2),Scoring!$E$2),Scoring!$E$2),Scoring!$E$2),Scoring!$E$2),Scoring!$E$2),Scoring!$E$2),Scoring!$E$2),Scoring!$E$2),Scoring!$E$2),Scoring!$E$2),Scoring!$E$2),Scoring!$E$2),Scoring!$E$2),Scoring!$E$2),Scoring!$E$2),Scoring!$E$2),Scoring!$E$2),Scoring!$E$2),Scoring!$E$2)</f>
        <v>0</v>
      </c>
      <c r="Y358" s="78">
        <f>IF(IFERROR(SEARCH("CMR",K358),99)=99,IF(IFERROR(SEARCH("Suspected CMR",S358),99)=99,IF(IFERROR(SEARCH("CMR",S358),99)=99,0,Scoring!$E$8),Scoring!$E$9),Scoring!$E$8)</f>
        <v>3</v>
      </c>
      <c r="Z358" s="78">
        <f>IF(IFERROR(SEARCH("H350",N358),99)=99,IF(IFERROR(SEARCH("H350",O358),99)=99,IF(IFERROR(SEARCH("H350",Q358),99)=99,IF(IFERROR(SEARCH("H350",M358),99)=99,IF(IFERROR(SEARCH("H350",R358),99)=99,IF(IFERROR(SEARCH("H351",N358),99)=99,IF(IFERROR(SEARCH("H351",O358),99)=99,IF(IFERROR(SEARCH("H351",Q358),99)=99,IF(IFERROR(SEARCH("H351",M358),99)=99,IF(IFERROR(SEARCH("H351",R358),99)=99,IF(IFERROR(SEARCH("carcinogenic",P358),99)=99,IF(IFERROR(SEARCH("suspected carcinogenic",S358),99)=99,0,Scoring!$E$12),Scoring!$E$11),Scoring!$E$10),Scoring!$E$10),Scoring!$E$10),Scoring!$E$10),Scoring!$E$10),Scoring!$E$10),Scoring!$E$10),Scoring!$E$10),Scoring!$E$10),Scoring!$E$10)</f>
        <v>1</v>
      </c>
      <c r="AA358" s="78">
        <f>IF(IFERROR(SEARCH("H340",N358),99)=99,IF(IFERROR(SEARCH("H340",O358),99)=99,IF(IFERROR(SEARCH("H340",Q358),99)=99,IF(IFERROR(SEARCH("H340",M358),99)=99,IF(IFERROR(SEARCH("H340",R358),99)=99,IF(IFERROR(SEARCH("H341",N358),99)=99,IF(IFERROR(SEARCH("H341",O358),99)=99,IF(IFERROR(SEARCH("H341",Q358),99)=99,IF(IFERROR(SEARCH("H341",M358),99)=99,IF(IFERROR(SEARCH("H341",R358),99)=99,IF(IFERROR(SEARCH("mutagenic",P358),99)=99,IF(IFERROR(SEARCH("suspected mutagenic",S358),99)=99,0,Scoring!$E$15),Scoring!$E$14),Scoring!$E$13),Scoring!$E$13),Scoring!$E$13),Scoring!$E$13),Scoring!$E$13),Scoring!$E$13),Scoring!$E$13),Scoring!$E$13),Scoring!$E$13),Scoring!$E$13)</f>
        <v>0</v>
      </c>
      <c r="AB358" s="78">
        <f>IF(IFERROR(SEARCH("H360",N358),99)=99,IF(IFERROR(SEARCH("H360",O358),99)=99,IF(IFERROR(SEARCH("H360",Q358),99)=99,IF(IFERROR(SEARCH("H360",M358),99)=99,IF(IFERROR(SEARCH("H360",R358),99)=99,IF(IFERROR(SEARCH("H361",N358),99)=99,IF(IFERROR(SEARCH("H361",O358),99)=99,IF(IFERROR(SEARCH("H361",Q358),99)=99,IF(IFERROR(SEARCH("H361",M358),99)=99,IF(IFERROR(SEARCH("H361",R358),99)=99,IF(IFERROR(SEARCH("reproduction",P358),99)=99,IF(IFERROR(SEARCH("suspected reprotoxic",S358),99)=99,IF(IFERROR(SEARCH("reprotoxic",S358),99)=99,IF(IFERROR(SEARCH("reprotoxic",K358),99)=99,0,Scoring!$E$18),Scoring!$E$18),Scoring!$E$19),Scoring!$E$17),Scoring!$E$16),Scoring!$E$16),Scoring!$E$16),Scoring!$E$16),Scoring!$E$16),Scoring!$E$16),Scoring!$E$16),Scoring!$E$16),Scoring!$E$16),Scoring!$E$16)</f>
        <v>0</v>
      </c>
      <c r="AC358" s="78">
        <f>IF(IFERROR(SEARCH("57f",L358),99)=99,IF(IFERROR(SEARCH("57(f)",P358),99)=99,0,Scoring!$E$20),Scoring!$E$20)</f>
        <v>0</v>
      </c>
      <c r="AD358" s="78">
        <f>IF(IFERROR(SEARCH("CAT1",T358),99)=99,IF(IFERROR(SEARCH("CAT2",T358),99)=99,IF(IFERROR(SEARCH("CAT3",T358),99)=99,IF(IFERROR(SEARCH("concluded to be endocrine",K358),99)=99,IF(IFERROR(SEARCH("categorised as endocrine",K358),99)=99,IF(IFERROR(SEARCH("endocrine disrupting",P358),99)=99,IF(IFERROR(SEARCH("endocrine disrupting",K358),99)=99,IF(IFERROR(SEARCH("suspected endocrine",S358),99)=99,IF(IFERROR(SEARCH("potential endocrine",S358),99)=99,0,Scoring!$E$25),Scoring!$E$25),Scoring!$E$24),Scoring!$E$24),Scoring!$E$24),Scoring!$E$24),Scoring!$E$23),Scoring!$E$22),Scoring!$E$21)</f>
        <v>0</v>
      </c>
      <c r="AE358" s="78">
        <f>IF(IFERROR(SEARCH("suspected sensitiser",S358),99)=99,IF(IFERROR(SEARCH("sensitiser",S358),99)=99,IF(IFERROR(SEARCH("other hazard based concern",S358),99)=99,0,Scoring!$E$28),Scoring!$E$26),Scoring!$E$27)</f>
        <v>0.6</v>
      </c>
      <c r="AF358" s="78">
        <f>IF(IFERROR(M358,1)=1,IF(IFERROR(N358,1)=1,IF(IFERROR(O358,1)=1,IF(IFERROR(Q358,1)=1,IF(IFERROR(R358,1)=1,IF(IFERROR(T358,1)=1,IF(IFERROR(K358,1)=1,IF(IFERROR(P358,1)=1,IF(IFERROR(S358,1)=1,Scoring!$E$29,0),0),0),0),0),0),0),0),0)</f>
        <v>0</v>
      </c>
      <c r="AG358" s="78">
        <f t="shared" si="34"/>
        <v>3.6</v>
      </c>
      <c r="AI358" s="93"/>
      <c r="AJ358" s="94"/>
      <c r="AK358" s="76"/>
      <c r="AL358" s="75"/>
      <c r="AN358" s="79"/>
      <c r="AO358" s="79"/>
      <c r="AP358" s="79"/>
      <c r="AQ358" s="79"/>
      <c r="AR358" s="79"/>
      <c r="AS358" s="78"/>
      <c r="AU358" s="79">
        <f>IF(IFERROR(F358,99)=99,IF(IFERROR(G358,99)=99,IF(IFERROR(H358,99)=99,IF(IFERROR(I358,99)=99,IF(IFERROR(E358,99)=99,IF(IFERROR(J358,99)=99,0,Scoring!$B$7),Scoring!$B$3),Scoring!$B$2),Scoring!$B$6),Scoring!$B$5),Scoring!$B$4)</f>
        <v>0.5</v>
      </c>
      <c r="AV358" s="78">
        <f t="shared" si="35"/>
        <v>1.8</v>
      </c>
      <c r="AW358" s="78"/>
      <c r="AX358" s="66"/>
      <c r="AY358" s="78"/>
      <c r="AZ358" s="76"/>
      <c r="BA358" s="76"/>
      <c r="BB358" s="76"/>
    </row>
    <row r="359" spans="1:54" x14ac:dyDescent="0.25">
      <c r="A359" s="77" t="s">
        <v>3292</v>
      </c>
      <c r="B359" s="76" t="str">
        <f t="shared" si="37"/>
        <v>-</v>
      </c>
      <c r="C359" s="77" t="s">
        <v>30</v>
      </c>
      <c r="D359" s="77" t="s">
        <v>3192</v>
      </c>
      <c r="E359" s="76" t="e">
        <f>IF(C359="-",IF(A359="-",VLOOKUP(D359,'sin-list 180320_update'!$C$2:$C$835,1,FALSE),VLOOKUP(A359,'sin-list 180320_update'!$A$2:$A$835,1,FALSE)),VLOOKUP(C359,'sin-list 180320_update'!$B$2:$B$835,1,FALSE))</f>
        <v>#N/A</v>
      </c>
      <c r="F359" s="76" t="str">
        <f>IF($C359="-",IF($A359="-",VLOOKUP($D359,'REACH Bilaga XVII_update'!$A$5:$A$131,1,FALSE),VLOOKUP($A359,'REACH Bilaga XVII_update'!$C$5:$C$131,1,FALSE)),VLOOKUP($C359,'REACH Bilaga XVII_update'!$B$5:$B$131,1,FALSE))</f>
        <v>126-72-7</v>
      </c>
      <c r="G359" s="76" t="e">
        <f>IF($C359="-",IF($A359="-",VLOOKUP($D359,' REACH Bilaga 59_update'!$A$5:$A$210,1,FALSE),VLOOKUP($A359,' REACH Bilaga 59_update'!$D$5:$D$210,1,FALSE)),VLOOKUP($C359,' REACH Bilaga 59_update'!$C$5:$C$210,1,FALSE))</f>
        <v>#N/A</v>
      </c>
      <c r="H359" s="76" t="e">
        <f>IF($C359="-",IF($A359="-",VLOOKUP($D359,'REACH Bilaga XIV_update'!$A$5:$A$110,1,FALSE),VLOOKUP($A359,'REACH Bilaga XIV_update'!$D$5:$D$110,1,FALSE)),VLOOKUP($C359,'REACH Bilaga XIV_update'!$C$5:$C$110,1,FALSE))</f>
        <v>#N/A</v>
      </c>
      <c r="I359" s="76" t="e">
        <f>IF($C359="-",IF($A359="-",VLOOKUP($D359,CoRAP_update!$A$5:$A$376,1,FALSE),VLOOKUP($A359,CoRAP_update!$D$5:$D$376,1,FALSE)),VLOOKUP($C359,CoRAP_update!$C$5:$C$376,1,FALSE))</f>
        <v>#N/A</v>
      </c>
      <c r="J359" s="76" t="e">
        <f>IF($C359="-",IF($A359="-",VLOOKUP($D359,EDC_update!$C$2:$C$450,1,FALSE),VLOOKUP($A359,EDC_update!$B$2:$B$450,1,FALSE)),VLOOKUP($C359,EDC_update!$L$2:$L$450,1,FALSE))</f>
        <v>#N/A</v>
      </c>
      <c r="K359" s="76" t="e">
        <f>IF($C359="-",IF($A359="-",IF(VLOOKUP($D359,'sin-list 180320_update'!$C$2:$S$835,3,FALSE)="",NA(),VLOOKUP($D359,'sin-list 180320_update'!$C$2:$S$835,3,FALSE)),IF(VLOOKUP($A359,'sin-list 180320_update'!$A$2:$S$835,5,FALSE)="",NA(),VLOOKUP($A359,'sin-list 180320_update'!$A$2:$S$835,5,FALSE))),IF(VLOOKUP($C359,'sin-list 180320_update'!$B$2:$S$835,4,FALSE)="",NA(),VLOOKUP($C359,'sin-list 180320_update'!$B$2:$S$835,4,FALSE)))</f>
        <v>#N/A</v>
      </c>
      <c r="L359" s="76" t="e">
        <f>IF($C359="-",IF($A359="-",VLOOKUP($D359,'sin-list 180320_update'!$C$2:$S$835,6,FALSE),VLOOKUP($A359,'sin-list 180320_update'!$A$2:$S$835,8,FALSE)),VLOOKUP($C359,'sin-list 180320_update'!$B$2:$S$835,7,FALSE))</f>
        <v>#N/A</v>
      </c>
      <c r="M359" s="76" t="e">
        <f>IF($C359="-",IF($A359="-",IF(VLOOKUP($D359,'sin-list 180320_update'!$C$2:$S$835,8,FALSE)="",NA(),VLOOKUP($D359,'sin-list 180320_update'!$C$2:$S$835,8,FALSE)),IF(VLOOKUP($A359,'sin-list 180320_update'!$A$2:$S$835,10,FALSE)="",NA(),VLOOKUP($A359,'sin-list 180320_update'!$A$2:$S$835,10,FALSE))),IF(VLOOKUP($C359,'sin-list 180320_update'!$B$2:$S$835,9,FALSE)="",NA(),VLOOKUP($C359,'sin-list 180320_update'!$B$2:$S$835,9,FALSE)))</f>
        <v>#N/A</v>
      </c>
      <c r="N359" s="76" t="e">
        <f>IF($C359="-",IF($A359="-",IF(VLOOKUP($D359,'REACH Bilaga XVII_update'!$A$5:$E$131,4,FALSE)="",NA(),VLOOKUP($D359,'REACH Bilaga XVII_update'!$A$5:$E$131,4,FALSE)),IF(VLOOKUP($A359,'REACH Bilaga XVII_update'!$C$5:$D$131,2,FALSE)="",NA(),VLOOKUP($A359,'REACH Bilaga XVII_update'!$C$5:$D$131,2,FALSE))),IF(VLOOKUP($C359,'REACH Bilaga XVII_update'!$B$5:$D$131,3,FALSE)="",NA(),VLOOKUP($C359,'REACH Bilaga XVII_update'!$B$5:$D$131,3,FALSE)))</f>
        <v>#N/A</v>
      </c>
      <c r="O359" s="76" t="e">
        <f>IF($C359="-",IF($A359="-",IF(VLOOKUP($D359,' REACH Bilaga 59_update'!$A$5:$E$210,5,FALSE)="",NA(),VLOOKUP($D359,' REACH Bilaga 59_update'!$A$5:$E$210,5,FALSE)),IF(VLOOKUP($A359,' REACH Bilaga 59_update'!$D$5:$E$210,2,FALSE)="",NA(),VLOOKUP($A359,' REACH Bilaga 59_update'!$D$5:$E$210,2,FALSE))),IF(VLOOKUP($C359,' REACH Bilaga 59_update'!$C$5:$E$210,3,FALSE)="",NA(),VLOOKUP($C359,' REACH Bilaga 59_update'!$C$5:$E$210,3,FALSE)))</f>
        <v>#N/A</v>
      </c>
      <c r="P359" s="76" t="e">
        <f>IF(C359="-",IF(A359="-",IFERROR(VLOOKUP($D359,' REACH Bilaga 59_update'!$A$5:$F$210,MATCH(Sammanfattning!P$1,' REACH Bilaga 59_update'!$A$4:$F$4,0),FALSE),VLOOKUP($D359,'REACH Bilaga XIV_update'!$A$4:$H$110,MATCH(Sammanfattning!P$1,'REACH Bilaga XIV_update'!$A$4:$H$4,0),FALSE)),IFERROR(VLOOKUP($A359,' REACH Bilaga 59_update'!$D$5:$F$210,MATCH(Sammanfattning!P$1,' REACH Bilaga 59_update'!$D$4:$F$4,0),FALSE),VLOOKUP($A359,'REACH Bilaga XIV_update'!$D$4:$H$110,MATCH(Sammanfattning!P$1,'REACH Bilaga XIV_update'!$D$4:$H$4,0),FALSE))),IFERROR(VLOOKUP($C359,' REACH Bilaga 59_update'!$C$5:$F$210,MATCH(Sammanfattning!P$1,' REACH Bilaga 59_update'!$C$4:$F$4,0),FALSE),VLOOKUP($C359,'REACH Bilaga XIV_update'!$C$4:$H$110,MATCH(Sammanfattning!P$1,'REACH Bilaga XIV_update'!$C$4:$H$4,0),FALSE)))</f>
        <v>#N/A</v>
      </c>
      <c r="Q359" s="76" t="e">
        <f>IF($C359="-",IF($A359="-",IF(VLOOKUP($D359,'REACH Bilaga XIV_update'!$A$5:$I$110,9,FALSE)="",NA(),VLOOKUP($D359,'REACH Bilaga XIV_update'!$A$5:$I$110,9,FALSE)),IF(VLOOKUP($A359,'REACH Bilaga XIV_update'!$D$5:$I$110,6,FALSE)="",NA(),VLOOKUP($A359,'REACH Bilaga XIV_update'!$D$5:$I$110,6,FALSE))),IF(VLOOKUP($C359,'REACH Bilaga XIV_update'!$C$5:$I$110,7,FALSE)="",NA(),VLOOKUP($C359,'REACH Bilaga XIV_update'!$C$5:$I$110,7,FALSE)))</f>
        <v>#N/A</v>
      </c>
      <c r="R359" s="76" t="e">
        <f>IF($C359="-",IF($A359="-",IF(VLOOKUP($D359,CoRAP_update!$A$5:$O$376,15,FALSE)="",NA(),VLOOKUP($D359,CoRAP_update!$A$5:$O$376,15,FALSE)),IF(VLOOKUP($A359,CoRAP_update!$D$5:$O$376,12,FALSE)="",NA(),VLOOKUP($A359,CoRAP_update!$D$5:$O$376,12,FALSE))),IF(VLOOKUP($C359,CoRAP_update!$C$5:$O$376,13,FALSE)="",NA(),VLOOKUP($C359,CoRAP_update!$C$5:$O$376,13,FALSE)))</f>
        <v>#N/A</v>
      </c>
      <c r="S359" s="144" t="e">
        <f>IF($C359="-",IF($A359="-",VLOOKUP($D359,CoRAP_update!$A$5:$J$376,MATCH(Sammanfattning!S$1,CoRAP_update!$A$4:$J$4,0),FALSE),VLOOKUP($A359,CoRAP_update!$D$5:$J$376,MATCH(Sammanfattning!S$1,CoRAP_update!$D$4:$J$4,0),FALSE)),VLOOKUP($C359,CoRAP_update!$C$5:$J$376,MATCH(Sammanfattning!S$1,CoRAP_update!$C$4:$J$4,0),FALSE))</f>
        <v>#N/A</v>
      </c>
      <c r="T359" s="76" t="e">
        <f>IF($A359="-",VLOOKUP($D359,EDC_update!$C$2:$F$450,4,FALSE),VLOOKUP($A359,EDC_update!$B$2:$F$450,5,FALSE))</f>
        <v>#N/A</v>
      </c>
      <c r="V359" s="78">
        <f>IF(IFERROR(SEARCH("PBT",P359),99)=99,IF(IFERROR(SEARCH("suspected PBT",S359),99)=99,IF(IFERROR(SEARCH("concluded to be PBT",K359),99)=99,IF(IFERROR(SEARCH("PBT",S359),99)=99,IF(IFERROR(SEARCH("PBT cand",L359),99)=99,IF(IFERROR(SEARCH("PBT",L359),99)=99,IF(IFERROR(SEARCH("persistent, bioackumulative and toxic properties",K359),99)=99,0,Scoring!$E$3),Scoring!$E$3),Scoring!$E$7),Scoring!$E$3),Scoring!$E$5),Scoring!$E$6),Scoring!$E$3)</f>
        <v>0</v>
      </c>
      <c r="W359" s="78">
        <f>IF(IFERROR(SEARCH("vPvB",P359),99)=99,IF(IFERROR(SEARCH("suspected pbt/vPvB",S359),99)=99,IF(IFERROR(SEARCH("vPvB",S359),99)=99,IF(IFERROR(SEARCH("concluded to be a vPvB",S359),99)=99,IF(IFERROR(SEARCH("identified as vPvB",K359),99)=99,IF(IFERROR(SEARCH("concluded to be a vPvB",K359),99)=99,IF(IFERROR(SEARCH("concluded to be both pbt and vPvB",S359),99)=99,IF(IFERROR(SEARCH("concluded to be both pbt and vPvB",K359),99)=99,0,Scoring!$E$5),Scoring!$E$5),Scoring!$E$5),Scoring!$E$5),Scoring!$E$5),Scoring!$E$4),Scoring!$E$6),Scoring!$E$4)</f>
        <v>0</v>
      </c>
      <c r="X359" s="78">
        <f>IF(IFERROR(SEARCH("H410",N359),99)=99,IF(IFERROR(SEARCH("H410",O359),99)=99,IF(IFERROR(SEARCH("H410",Q359),99)=99,IF(IFERROR(SEARCH("H410",M359),99)=99,IF(IFERROR(SEARCH("H410",R359),99)=99,IF(IFERROR(SEARCH("H411",N359),99)=99,IF(IFERROR(SEARCH("H411",O359),99)=99,IF(IFERROR(SEARCH("H411",Q359),99)=99,IF(IFERROR(SEARCH("H411",M359),99)=99,IF(IFERROR(SEARCH("H411",R359),99)=99,IF(IFERROR(SEARCH("H413",N359),99)=99,IF(IFERROR(SEARCH("H413",O359),99)=99,IF(IFERROR(SEARCH("H413",Q359),99)=99,IF(IFERROR(SEARCH("H413",M359),99)=99,IF(IFERROR(SEARCH("H413",R359),99)=99,IF(IFERROR(SEARCH("H412",N359),99)=99,IF(IFERROR(SEARCH("H412",O359),99)=99,IF(IFERROR(SEARCH("H412",Q359),99)=99,IF(IFERROR(SEARCH("H412",M359),99)=99,IF(IFERROR(SEARCH("H412",R359),99)=99,0,Scoring!$E$2),Scoring!$E$2),Scoring!$E$2),Scoring!$E$2),Scoring!$E$2),Scoring!$E$2),Scoring!$E$2),Scoring!$E$2),Scoring!$E$2),Scoring!$E$2),Scoring!$E$2),Scoring!$E$2),Scoring!$E$2),Scoring!$E$2),Scoring!$E$2),Scoring!$E$2),Scoring!$E$2),Scoring!$E$2),Scoring!$E$2),Scoring!$E$2)</f>
        <v>0</v>
      </c>
      <c r="Y359" s="78">
        <f>IF(IFERROR(SEARCH("CMR",K359),99)=99,IF(IFERROR(SEARCH("Suspected CMR",S359),99)=99,IF(IFERROR(SEARCH("CMR",S359),99)=99,0,Scoring!$E$8),Scoring!$E$9),Scoring!$E$8)</f>
        <v>0</v>
      </c>
      <c r="Z359" s="78">
        <f>IF(IFERROR(SEARCH("H350",N359),99)=99,IF(IFERROR(SEARCH("H350",O359),99)=99,IF(IFERROR(SEARCH("H350",Q359),99)=99,IF(IFERROR(SEARCH("H350",M359),99)=99,IF(IFERROR(SEARCH("H350",R359),99)=99,IF(IFERROR(SEARCH("H351",N359),99)=99,IF(IFERROR(SEARCH("H351",O359),99)=99,IF(IFERROR(SEARCH("H351",Q359),99)=99,IF(IFERROR(SEARCH("H351",M359),99)=99,IF(IFERROR(SEARCH("H351",R359),99)=99,IF(IFERROR(SEARCH("carcinogenic",P359),99)=99,IF(IFERROR(SEARCH("suspected carcinogenic",S359),99)=99,0,Scoring!$E$12),Scoring!$E$11),Scoring!$E$10),Scoring!$E$10),Scoring!$E$10),Scoring!$E$10),Scoring!$E$10),Scoring!$E$10),Scoring!$E$10),Scoring!$E$10),Scoring!$E$10),Scoring!$E$10)</f>
        <v>0</v>
      </c>
      <c r="AA359" s="78">
        <f>IF(IFERROR(SEARCH("H340",N359),99)=99,IF(IFERROR(SEARCH("H340",O359),99)=99,IF(IFERROR(SEARCH("H340",Q359),99)=99,IF(IFERROR(SEARCH("H340",M359),99)=99,IF(IFERROR(SEARCH("H340",R359),99)=99,IF(IFERROR(SEARCH("H341",N359),99)=99,IF(IFERROR(SEARCH("H341",O359),99)=99,IF(IFERROR(SEARCH("H341",Q359),99)=99,IF(IFERROR(SEARCH("H341",M359),99)=99,IF(IFERROR(SEARCH("H341",R359),99)=99,IF(IFERROR(SEARCH("mutagenic",P359),99)=99,IF(IFERROR(SEARCH("suspected mutagenic",S359),99)=99,0,Scoring!$E$15),Scoring!$E$14),Scoring!$E$13),Scoring!$E$13),Scoring!$E$13),Scoring!$E$13),Scoring!$E$13),Scoring!$E$13),Scoring!$E$13),Scoring!$E$13),Scoring!$E$13),Scoring!$E$13)</f>
        <v>0</v>
      </c>
      <c r="AB359" s="78">
        <f>IF(IFERROR(SEARCH("H360",N359),99)=99,IF(IFERROR(SEARCH("H360",O359),99)=99,IF(IFERROR(SEARCH("H360",Q359),99)=99,IF(IFERROR(SEARCH("H360",M359),99)=99,IF(IFERROR(SEARCH("H360",R359),99)=99,IF(IFERROR(SEARCH("H361",N359),99)=99,IF(IFERROR(SEARCH("H361",O359),99)=99,IF(IFERROR(SEARCH("H361",Q359),99)=99,IF(IFERROR(SEARCH("H361",M359),99)=99,IF(IFERROR(SEARCH("H361",R359),99)=99,IF(IFERROR(SEARCH("reproduction",P359),99)=99,IF(IFERROR(SEARCH("suspected reprotoxic",S359),99)=99,IF(IFERROR(SEARCH("reprotoxic",S359),99)=99,IF(IFERROR(SEARCH("reprotoxic",K359),99)=99,0,Scoring!$E$18),Scoring!$E$18),Scoring!$E$19),Scoring!$E$17),Scoring!$E$16),Scoring!$E$16),Scoring!$E$16),Scoring!$E$16),Scoring!$E$16),Scoring!$E$16),Scoring!$E$16),Scoring!$E$16),Scoring!$E$16),Scoring!$E$16)</f>
        <v>0</v>
      </c>
      <c r="AC359" s="78">
        <f>IF(IFERROR(SEARCH("57f",L359),99)=99,IF(IFERROR(SEARCH("57(f)",P359),99)=99,0,Scoring!$E$20),Scoring!$E$20)</f>
        <v>0</v>
      </c>
      <c r="AD359" s="78">
        <f>IF(IFERROR(SEARCH("CAT1",T359),99)=99,IF(IFERROR(SEARCH("CAT2",T359),99)=99,IF(IFERROR(SEARCH("CAT3",T359),99)=99,IF(IFERROR(SEARCH("concluded to be endocrine",K359),99)=99,IF(IFERROR(SEARCH("categorised as endocrine",K359),99)=99,IF(IFERROR(SEARCH("endocrine disrupting",P359),99)=99,IF(IFERROR(SEARCH("endocrine disrupting",K359),99)=99,IF(IFERROR(SEARCH("suspected endocrine",S359),99)=99,IF(IFERROR(SEARCH("potential endocrine",S359),99)=99,0,Scoring!$E$25),Scoring!$E$25),Scoring!$E$24),Scoring!$E$24),Scoring!$E$24),Scoring!$E$24),Scoring!$E$23),Scoring!$E$22),Scoring!$E$21)</f>
        <v>0</v>
      </c>
      <c r="AE359" s="78">
        <f>IF(IFERROR(SEARCH("suspected sensitiser",S359),99)=99,IF(IFERROR(SEARCH("sensitiser",S359),99)=99,IF(IFERROR(SEARCH("other hazard based concern",S359),99)=99,0,Scoring!$E$28),Scoring!$E$26),Scoring!$E$27)</f>
        <v>0</v>
      </c>
      <c r="AF359" s="78">
        <f>IF(IFERROR(M359,1)=1,IF(IFERROR(N359,1)=1,IF(IFERROR(O359,1)=1,IF(IFERROR(Q359,1)=1,IF(IFERROR(R359,1)=1,IF(IFERROR(T359,1)=1,IF(IFERROR(K359,1)=1,IF(IFERROR(P359,1)=1,IF(IFERROR(S359,1)=1,Scoring!$E$29,0),0),0),0),0),0),0),0),0)</f>
        <v>3.5</v>
      </c>
      <c r="AG359" s="78">
        <f t="shared" si="34"/>
        <v>3.5</v>
      </c>
      <c r="AI359" s="93"/>
      <c r="AJ359" s="94"/>
      <c r="AK359" s="76"/>
      <c r="AL359" s="75"/>
      <c r="AN359" s="79"/>
      <c r="AO359" s="79"/>
      <c r="AP359" s="79"/>
      <c r="AQ359" s="79"/>
      <c r="AR359" s="79"/>
      <c r="AS359" s="78"/>
      <c r="AU359" s="79">
        <f>IF(IFERROR(F359,99)=99,IF(IFERROR(G359,99)=99,IF(IFERROR(H359,99)=99,IF(IFERROR(I359,99)=99,IF(IFERROR(E359,99)=99,IF(IFERROR(J359,99)=99,0,Scoring!$B$7),Scoring!$B$3),Scoring!$B$2),Scoring!$B$6),Scoring!$B$5),Scoring!$B$4)</f>
        <v>1</v>
      </c>
      <c r="AV359" s="78">
        <f t="shared" si="35"/>
        <v>3.5</v>
      </c>
      <c r="AW359" s="78"/>
      <c r="AX359" s="66"/>
      <c r="AY359" s="78"/>
      <c r="AZ359" s="76"/>
      <c r="BA359" s="76"/>
      <c r="BB359" s="76"/>
    </row>
    <row r="360" spans="1:54" x14ac:dyDescent="0.25">
      <c r="A360" s="77" t="s">
        <v>11785</v>
      </c>
      <c r="B360" s="76" t="str">
        <f t="shared" si="37"/>
        <v>-</v>
      </c>
      <c r="C360" s="77" t="s">
        <v>30</v>
      </c>
      <c r="D360" s="77" t="s">
        <v>3007</v>
      </c>
      <c r="E360" s="76" t="e">
        <f>IF(C360="-",IF(A360="-",VLOOKUP(D360,'sin-list 180320_update'!$C$2:$C$835,1,FALSE),VLOOKUP(A360,'sin-list 180320_update'!$A$2:$A$835,1,FALSE)),VLOOKUP(C360,'sin-list 180320_update'!$B$2:$B$835,1,FALSE))</f>
        <v>#N/A</v>
      </c>
      <c r="F360" s="76" t="e">
        <f>IF($C360="-",IF($A360="-",VLOOKUP($D360,'REACH Bilaga XVII_update'!$A$5:$A$131,1,FALSE),VLOOKUP($A360,'REACH Bilaga XVII_update'!$C$5:$C$131,1,FALSE)),VLOOKUP($C360,'REACH Bilaga XVII_update'!$B$5:$B$131,1,FALSE))</f>
        <v>#N/A</v>
      </c>
      <c r="G360" s="76" t="e">
        <f>IF($C360="-",IF($A360="-",VLOOKUP($D360,' REACH Bilaga 59_update'!$A$5:$A$210,1,FALSE),VLOOKUP($A360,' REACH Bilaga 59_update'!$D$5:$D$210,1,FALSE)),VLOOKUP($C360,' REACH Bilaga 59_update'!$C$5:$C$210,1,FALSE))</f>
        <v>#N/A</v>
      </c>
      <c r="H360" s="76" t="e">
        <f>IF($C360="-",IF($A360="-",VLOOKUP($D360,'REACH Bilaga XIV_update'!$A$5:$A$110,1,FALSE),VLOOKUP($A360,'REACH Bilaga XIV_update'!$D$5:$D$110,1,FALSE)),VLOOKUP($C360,'REACH Bilaga XIV_update'!$C$5:$C$110,1,FALSE))</f>
        <v>#N/A</v>
      </c>
      <c r="I360" s="76" t="e">
        <f>IF($C360="-",IF($A360="-",VLOOKUP($D360,CoRAP_update!$A$5:$A$376,1,FALSE),VLOOKUP($A360,CoRAP_update!$D$5:$D$376,1,FALSE)),VLOOKUP($C360,CoRAP_update!$C$5:$C$376,1,FALSE))</f>
        <v>#N/A</v>
      </c>
      <c r="J360" s="76" t="e">
        <f>IF($C360="-",IF($A360="-",VLOOKUP($D360,EDC_update!$C$2:$C$450,1,FALSE),VLOOKUP($A360,EDC_update!$B$2:$B$450,1,FALSE)),VLOOKUP($C360,EDC_update!$L$2:$L$450,1,FALSE))</f>
        <v>#N/A</v>
      </c>
      <c r="K360" s="76" t="e">
        <f>IF($C360="-",IF($A360="-",IF(VLOOKUP($D360,'sin-list 180320_update'!$C$2:$S$835,3,FALSE)="",NA(),VLOOKUP($D360,'sin-list 180320_update'!$C$2:$S$835,3,FALSE)),IF(VLOOKUP($A360,'sin-list 180320_update'!$A$2:$S$835,5,FALSE)="",NA(),VLOOKUP($A360,'sin-list 180320_update'!$A$2:$S$835,5,FALSE))),IF(VLOOKUP($C360,'sin-list 180320_update'!$B$2:$S$835,4,FALSE)="",NA(),VLOOKUP($C360,'sin-list 180320_update'!$B$2:$S$835,4,FALSE)))</f>
        <v>#N/A</v>
      </c>
      <c r="L360" s="76" t="e">
        <f>IF($C360="-",IF($A360="-",VLOOKUP($D360,'sin-list 180320_update'!$C$2:$S$835,6,FALSE),VLOOKUP($A360,'sin-list 180320_update'!$A$2:$S$835,8,FALSE)),VLOOKUP($C360,'sin-list 180320_update'!$B$2:$S$835,7,FALSE))</f>
        <v>#N/A</v>
      </c>
      <c r="M360" s="76" t="e">
        <f>IF($C360="-",IF($A360="-",IF(VLOOKUP($D360,'sin-list 180320_update'!$C$2:$S$835,8,FALSE)="",NA(),VLOOKUP($D360,'sin-list 180320_update'!$C$2:$S$835,8,FALSE)),IF(VLOOKUP($A360,'sin-list 180320_update'!$A$2:$S$835,10,FALSE)="",NA(),VLOOKUP($A360,'sin-list 180320_update'!$A$2:$S$835,10,FALSE))),IF(VLOOKUP($C360,'sin-list 180320_update'!$B$2:$S$835,9,FALSE)="",NA(),VLOOKUP($C360,'sin-list 180320_update'!$B$2:$S$835,9,FALSE)))</f>
        <v>#N/A</v>
      </c>
      <c r="N360" s="76" t="e">
        <f>IF($C360="-",IF($A360="-",IF(VLOOKUP($D360,'REACH Bilaga XVII_update'!$A$5:$E$131,4,FALSE)="",NA(),VLOOKUP($D360,'REACH Bilaga XVII_update'!$A$5:$E$131,4,FALSE)),IF(VLOOKUP($A360,'REACH Bilaga XVII_update'!$C$5:$D$131,2,FALSE)="",NA(),VLOOKUP($A360,'REACH Bilaga XVII_update'!$C$5:$D$131,2,FALSE))),IF(VLOOKUP($C360,'REACH Bilaga XVII_update'!$B$5:$D$131,3,FALSE)="",NA(),VLOOKUP($C360,'REACH Bilaga XVII_update'!$B$5:$D$131,3,FALSE)))</f>
        <v>#N/A</v>
      </c>
      <c r="O360" s="76" t="e">
        <f>IF($C360="-",IF($A360="-",IF(VLOOKUP($D360,' REACH Bilaga 59_update'!$A$5:$E$210,5,FALSE)="",NA(),VLOOKUP($D360,' REACH Bilaga 59_update'!$A$5:$E$210,5,FALSE)),IF(VLOOKUP($A360,' REACH Bilaga 59_update'!$D$5:$E$210,2,FALSE)="",NA(),VLOOKUP($A360,' REACH Bilaga 59_update'!$D$5:$E$210,2,FALSE))),IF(VLOOKUP($C360,' REACH Bilaga 59_update'!$C$5:$E$210,3,FALSE)="",NA(),VLOOKUP($C360,' REACH Bilaga 59_update'!$C$5:$E$210,3,FALSE)))</f>
        <v>#N/A</v>
      </c>
      <c r="P360" s="76" t="e">
        <f>IF(C360="-",IF(A360="-",IFERROR(VLOOKUP($D360,' REACH Bilaga 59_update'!$A$5:$F$210,MATCH(Sammanfattning!P$1,' REACH Bilaga 59_update'!$A$4:$F$4,0),FALSE),VLOOKUP($D360,'REACH Bilaga XIV_update'!$A$4:$H$110,MATCH(Sammanfattning!P$1,'REACH Bilaga XIV_update'!$A$4:$H$4,0),FALSE)),IFERROR(VLOOKUP($A360,' REACH Bilaga 59_update'!$D$5:$F$210,MATCH(Sammanfattning!P$1,' REACH Bilaga 59_update'!$D$4:$F$4,0),FALSE),VLOOKUP($A360,'REACH Bilaga XIV_update'!$D$4:$H$110,MATCH(Sammanfattning!P$1,'REACH Bilaga XIV_update'!$D$4:$H$4,0),FALSE))),IFERROR(VLOOKUP($C360,' REACH Bilaga 59_update'!$C$5:$F$210,MATCH(Sammanfattning!P$1,' REACH Bilaga 59_update'!$C$4:$F$4,0),FALSE),VLOOKUP($C360,'REACH Bilaga XIV_update'!$C$4:$H$110,MATCH(Sammanfattning!P$1,'REACH Bilaga XIV_update'!$C$4:$H$4,0),FALSE)))</f>
        <v>#N/A</v>
      </c>
      <c r="Q360" s="76" t="e">
        <f>IF($C360="-",IF($A360="-",IF(VLOOKUP($D360,'REACH Bilaga XIV_update'!$A$5:$I$110,9,FALSE)="",NA(),VLOOKUP($D360,'REACH Bilaga XIV_update'!$A$5:$I$110,9,FALSE)),IF(VLOOKUP($A360,'REACH Bilaga XIV_update'!$D$5:$I$110,6,FALSE)="",NA(),VLOOKUP($A360,'REACH Bilaga XIV_update'!$D$5:$I$110,6,FALSE))),IF(VLOOKUP($C360,'REACH Bilaga XIV_update'!$C$5:$I$110,7,FALSE)="",NA(),VLOOKUP($C360,'REACH Bilaga XIV_update'!$C$5:$I$110,7,FALSE)))</f>
        <v>#N/A</v>
      </c>
      <c r="R360" s="76" t="e">
        <f>IF($C360="-",IF($A360="-",IF(VLOOKUP($D360,CoRAP_update!$A$5:$O$376,15,FALSE)="",NA(),VLOOKUP($D360,CoRAP_update!$A$5:$O$376,15,FALSE)),IF(VLOOKUP($A360,CoRAP_update!$D$5:$O$376,12,FALSE)="",NA(),VLOOKUP($A360,CoRAP_update!$D$5:$O$376,12,FALSE))),IF(VLOOKUP($C360,CoRAP_update!$C$5:$O$376,13,FALSE)="",NA(),VLOOKUP($C360,CoRAP_update!$C$5:$O$376,13,FALSE)))</f>
        <v>#N/A</v>
      </c>
      <c r="S360" s="144" t="e">
        <f>IF($C360="-",IF($A360="-",VLOOKUP($D360,CoRAP_update!$A$5:$J$376,MATCH(Sammanfattning!S$1,CoRAP_update!$A$4:$J$4,0),FALSE),VLOOKUP($A360,CoRAP_update!$D$5:$J$376,MATCH(Sammanfattning!S$1,CoRAP_update!$D$4:$J$4,0),FALSE)),VLOOKUP($C360,CoRAP_update!$C$5:$J$376,MATCH(Sammanfattning!S$1,CoRAP_update!$C$4:$J$4,0),FALSE))</f>
        <v>#N/A</v>
      </c>
      <c r="T360" s="76" t="e">
        <f>IF($A360="-",VLOOKUP($D360,EDC_update!$C$2:$F$450,4,FALSE),VLOOKUP($A360,EDC_update!$B$2:$F$450,5,FALSE))</f>
        <v>#N/A</v>
      </c>
      <c r="V360" s="78">
        <f>IF(IFERROR(SEARCH("PBT",P360),99)=99,IF(IFERROR(SEARCH("suspected PBT",S360),99)=99,IF(IFERROR(SEARCH("concluded to be PBT",K360),99)=99,IF(IFERROR(SEARCH("PBT",S360),99)=99,IF(IFERROR(SEARCH("PBT cand",L360),99)=99,IF(IFERROR(SEARCH("PBT",L360),99)=99,IF(IFERROR(SEARCH("persistent, bioackumulative and toxic properties",K360),99)=99,0,Scoring!$E$3),Scoring!$E$3),Scoring!$E$7),Scoring!$E$3),Scoring!$E$5),Scoring!$E$6),Scoring!$E$3)</f>
        <v>0</v>
      </c>
      <c r="W360" s="78">
        <f>IF(IFERROR(SEARCH("vPvB",P360),99)=99,IF(IFERROR(SEARCH("suspected pbt/vPvB",S360),99)=99,IF(IFERROR(SEARCH("vPvB",S360),99)=99,IF(IFERROR(SEARCH("concluded to be a vPvB",S360),99)=99,IF(IFERROR(SEARCH("identified as vPvB",K360),99)=99,IF(IFERROR(SEARCH("concluded to be a vPvB",K360),99)=99,IF(IFERROR(SEARCH("concluded to be both pbt and vPvB",S360),99)=99,IF(IFERROR(SEARCH("concluded to be both pbt and vPvB",K360),99)=99,0,Scoring!$E$5),Scoring!$E$5),Scoring!$E$5),Scoring!$E$5),Scoring!$E$5),Scoring!$E$4),Scoring!$E$6),Scoring!$E$4)</f>
        <v>0</v>
      </c>
      <c r="X360" s="78">
        <f>IF(IFERROR(SEARCH("H410",N360),99)=99,IF(IFERROR(SEARCH("H410",O360),99)=99,IF(IFERROR(SEARCH("H410",Q360),99)=99,IF(IFERROR(SEARCH("H410",M360),99)=99,IF(IFERROR(SEARCH("H410",R360),99)=99,IF(IFERROR(SEARCH("H411",N360),99)=99,IF(IFERROR(SEARCH("H411",O360),99)=99,IF(IFERROR(SEARCH("H411",Q360),99)=99,IF(IFERROR(SEARCH("H411",M360),99)=99,IF(IFERROR(SEARCH("H411",R360),99)=99,IF(IFERROR(SEARCH("H413",N360),99)=99,IF(IFERROR(SEARCH("H413",O360),99)=99,IF(IFERROR(SEARCH("H413",Q360),99)=99,IF(IFERROR(SEARCH("H413",M360),99)=99,IF(IFERROR(SEARCH("H413",R360),99)=99,IF(IFERROR(SEARCH("H412",N360),99)=99,IF(IFERROR(SEARCH("H412",O360),99)=99,IF(IFERROR(SEARCH("H412",Q360),99)=99,IF(IFERROR(SEARCH("H412",M360),99)=99,IF(IFERROR(SEARCH("H412",R360),99)=99,0,Scoring!$E$2),Scoring!$E$2),Scoring!$E$2),Scoring!$E$2),Scoring!$E$2),Scoring!$E$2),Scoring!$E$2),Scoring!$E$2),Scoring!$E$2),Scoring!$E$2),Scoring!$E$2),Scoring!$E$2),Scoring!$E$2),Scoring!$E$2),Scoring!$E$2),Scoring!$E$2),Scoring!$E$2),Scoring!$E$2),Scoring!$E$2),Scoring!$E$2)</f>
        <v>0</v>
      </c>
      <c r="Y360" s="78">
        <f>IF(IFERROR(SEARCH("CMR",K360),99)=99,IF(IFERROR(SEARCH("Suspected CMR",S360),99)=99,IF(IFERROR(SEARCH("CMR",S360),99)=99,0,Scoring!$E$8),Scoring!$E$9),Scoring!$E$8)</f>
        <v>0</v>
      </c>
      <c r="Z360" s="78">
        <f>IF(IFERROR(SEARCH("H350",N360),99)=99,IF(IFERROR(SEARCH("H350",O360),99)=99,IF(IFERROR(SEARCH("H350",Q360),99)=99,IF(IFERROR(SEARCH("H350",M360),99)=99,IF(IFERROR(SEARCH("H350",R360),99)=99,IF(IFERROR(SEARCH("H351",N360),99)=99,IF(IFERROR(SEARCH("H351",O360),99)=99,IF(IFERROR(SEARCH("H351",Q360),99)=99,IF(IFERROR(SEARCH("H351",M360),99)=99,IF(IFERROR(SEARCH("H351",R360),99)=99,IF(IFERROR(SEARCH("carcinogenic",P360),99)=99,IF(IFERROR(SEARCH("suspected carcinogenic",S360),99)=99,0,Scoring!$E$12),Scoring!$E$11),Scoring!$E$10),Scoring!$E$10),Scoring!$E$10),Scoring!$E$10),Scoring!$E$10),Scoring!$E$10),Scoring!$E$10),Scoring!$E$10),Scoring!$E$10),Scoring!$E$10)</f>
        <v>0</v>
      </c>
      <c r="AA360" s="78">
        <f>IF(IFERROR(SEARCH("H340",N360),99)=99,IF(IFERROR(SEARCH("H340",O360),99)=99,IF(IFERROR(SEARCH("H340",Q360),99)=99,IF(IFERROR(SEARCH("H340",M360),99)=99,IF(IFERROR(SEARCH("H340",R360),99)=99,IF(IFERROR(SEARCH("H341",N360),99)=99,IF(IFERROR(SEARCH("H341",O360),99)=99,IF(IFERROR(SEARCH("H341",Q360),99)=99,IF(IFERROR(SEARCH("H341",M360),99)=99,IF(IFERROR(SEARCH("H341",R360),99)=99,IF(IFERROR(SEARCH("mutagenic",P360),99)=99,IF(IFERROR(SEARCH("suspected mutagenic",S360),99)=99,0,Scoring!$E$15),Scoring!$E$14),Scoring!$E$13),Scoring!$E$13),Scoring!$E$13),Scoring!$E$13),Scoring!$E$13),Scoring!$E$13),Scoring!$E$13),Scoring!$E$13),Scoring!$E$13),Scoring!$E$13)</f>
        <v>0</v>
      </c>
      <c r="AB360" s="78">
        <f>IF(IFERROR(SEARCH("H360",N360),99)=99,IF(IFERROR(SEARCH("H360",O360),99)=99,IF(IFERROR(SEARCH("H360",Q360),99)=99,IF(IFERROR(SEARCH("H360",M360),99)=99,IF(IFERROR(SEARCH("H360",R360),99)=99,IF(IFERROR(SEARCH("H361",N360),99)=99,IF(IFERROR(SEARCH("H361",O360),99)=99,IF(IFERROR(SEARCH("H361",Q360),99)=99,IF(IFERROR(SEARCH("H361",M360),99)=99,IF(IFERROR(SEARCH("H361",R360),99)=99,IF(IFERROR(SEARCH("reproduction",P360),99)=99,IF(IFERROR(SEARCH("suspected reprotoxic",S360),99)=99,IF(IFERROR(SEARCH("reprotoxic",S360),99)=99,IF(IFERROR(SEARCH("reprotoxic",K360),99)=99,0,Scoring!$E$18),Scoring!$E$18),Scoring!$E$19),Scoring!$E$17),Scoring!$E$16),Scoring!$E$16),Scoring!$E$16),Scoring!$E$16),Scoring!$E$16),Scoring!$E$16),Scoring!$E$16),Scoring!$E$16),Scoring!$E$16),Scoring!$E$16)</f>
        <v>0</v>
      </c>
      <c r="AC360" s="78">
        <f>IF(IFERROR(SEARCH("57f",L360),99)=99,IF(IFERROR(SEARCH("57(f)",P360),99)=99,0,Scoring!$E$20),Scoring!$E$20)</f>
        <v>0</v>
      </c>
      <c r="AD360" s="78">
        <f>IF(IFERROR(SEARCH("CAT1",T360),99)=99,IF(IFERROR(SEARCH("CAT2",T360),99)=99,IF(IFERROR(SEARCH("CAT3",T360),99)=99,IF(IFERROR(SEARCH("concluded to be endocrine",K360),99)=99,IF(IFERROR(SEARCH("categorised as endocrine",K360),99)=99,IF(IFERROR(SEARCH("endocrine disrupting",P360),99)=99,IF(IFERROR(SEARCH("endocrine disrupting",K360),99)=99,IF(IFERROR(SEARCH("suspected endocrine",S360),99)=99,IF(IFERROR(SEARCH("potential endocrine",S360),99)=99,0,Scoring!$E$25),Scoring!$E$25),Scoring!$E$24),Scoring!$E$24),Scoring!$E$24),Scoring!$E$24),Scoring!$E$23),Scoring!$E$22),Scoring!$E$21)</f>
        <v>0</v>
      </c>
      <c r="AE360" s="78">
        <f>IF(IFERROR(SEARCH("suspected sensitiser",S360),99)=99,IF(IFERROR(SEARCH("sensitiser",S360),99)=99,IF(IFERROR(SEARCH("other hazard based concern",S360),99)=99,0,Scoring!$E$28),Scoring!$E$26),Scoring!$E$27)</f>
        <v>0</v>
      </c>
      <c r="AF360" s="78">
        <f>IF(IFERROR(M360,1)=1,IF(IFERROR(N360,1)=1,IF(IFERROR(O360,1)=1,IF(IFERROR(Q360,1)=1,IF(IFERROR(R360,1)=1,IF(IFERROR(T360,1)=1,IF(IFERROR(K360,1)=1,IF(IFERROR(P360,1)=1,IF(IFERROR(S360,1)=1,Scoring!$E$29,0),0),0),0),0),0),0),0),0)</f>
        <v>3.5</v>
      </c>
      <c r="AG360" s="78">
        <f t="shared" si="34"/>
        <v>3.5</v>
      </c>
      <c r="AI360" s="93"/>
      <c r="AJ360" s="94"/>
      <c r="AK360" s="76"/>
      <c r="AL360" s="75"/>
      <c r="AN360" s="79"/>
      <c r="AO360" s="79"/>
      <c r="AP360" s="79"/>
      <c r="AQ360" s="79"/>
      <c r="AR360" s="79"/>
      <c r="AS360" s="78"/>
      <c r="AU360" s="79">
        <f>IF(IFERROR(F360,99)=99,IF(IFERROR(G360,99)=99,IF(IFERROR(H360,99)=99,IF(IFERROR(I360,99)=99,IF(IFERROR(E360,99)=99,IF(IFERROR(J360,99)=99,0,Scoring!$B$7),Scoring!$B$3),Scoring!$B$2),Scoring!$B$6),Scoring!$B$5),Scoring!$B$4)</f>
        <v>0</v>
      </c>
      <c r="AV360" s="78">
        <f t="shared" si="35"/>
        <v>0</v>
      </c>
      <c r="AW360" s="78"/>
      <c r="AX360" s="66"/>
      <c r="AY360" s="78"/>
      <c r="AZ360" s="76"/>
      <c r="BA360" s="76"/>
      <c r="BB360" s="76"/>
    </row>
    <row r="361" spans="1:54" x14ac:dyDescent="0.25">
      <c r="A361" s="77" t="s">
        <v>3308</v>
      </c>
      <c r="B361" s="76" t="str">
        <f t="shared" si="37"/>
        <v>-</v>
      </c>
      <c r="C361" s="77" t="s">
        <v>30</v>
      </c>
      <c r="D361" s="77" t="s">
        <v>3207</v>
      </c>
      <c r="E361" s="76" t="e">
        <f>IF(C361="-",IF(A361="-",VLOOKUP(D361,'sin-list 180320_update'!$C$2:$C$835,1,FALSE),VLOOKUP(A361,'sin-list 180320_update'!$A$2:$A$835,1,FALSE)),VLOOKUP(C361,'sin-list 180320_update'!$B$2:$B$835,1,FALSE))</f>
        <v>#N/A</v>
      </c>
      <c r="F361" s="76" t="str">
        <f>IF($C361="-",IF($A361="-",VLOOKUP($D361,'REACH Bilaga XVII_update'!$A$5:$A$131,1,FALSE),VLOOKUP($A361,'REACH Bilaga XVII_update'!$C$5:$C$131,1,FALSE)),VLOOKUP($C361,'REACH Bilaga XVII_update'!$B$5:$B$131,1,FALSE))</f>
        <v>35223-80-4</v>
      </c>
      <c r="G361" s="76" t="e">
        <f>IF($C361="-",IF($A361="-",VLOOKUP($D361,' REACH Bilaga 59_update'!$A$5:$A$210,1,FALSE),VLOOKUP($A361,' REACH Bilaga 59_update'!$D$5:$D$210,1,FALSE)),VLOOKUP($C361,' REACH Bilaga 59_update'!$C$5:$C$210,1,FALSE))</f>
        <v>#N/A</v>
      </c>
      <c r="H361" s="76" t="e">
        <f>IF($C361="-",IF($A361="-",VLOOKUP($D361,'REACH Bilaga XIV_update'!$A$5:$A$110,1,FALSE),VLOOKUP($A361,'REACH Bilaga XIV_update'!$D$5:$D$110,1,FALSE)),VLOOKUP($C361,'REACH Bilaga XIV_update'!$C$5:$C$110,1,FALSE))</f>
        <v>#N/A</v>
      </c>
      <c r="I361" s="76" t="e">
        <f>IF($C361="-",IF($A361="-",VLOOKUP($D361,CoRAP_update!$A$5:$A$376,1,FALSE),VLOOKUP($A361,CoRAP_update!$D$5:$D$376,1,FALSE)),VLOOKUP($C361,CoRAP_update!$C$5:$C$376,1,FALSE))</f>
        <v>#N/A</v>
      </c>
      <c r="J361" s="76" t="e">
        <f>IF($C361="-",IF($A361="-",VLOOKUP($D361,EDC_update!$C$2:$C$450,1,FALSE),VLOOKUP($A361,EDC_update!$B$2:$B$450,1,FALSE)),VLOOKUP($C361,EDC_update!$L$2:$L$450,1,FALSE))</f>
        <v>#N/A</v>
      </c>
      <c r="K361" s="76" t="e">
        <f>IF($C361="-",IF($A361="-",IF(VLOOKUP($D361,'sin-list 180320_update'!$C$2:$S$835,3,FALSE)="",NA(),VLOOKUP($D361,'sin-list 180320_update'!$C$2:$S$835,3,FALSE)),IF(VLOOKUP($A361,'sin-list 180320_update'!$A$2:$S$835,5,FALSE)="",NA(),VLOOKUP($A361,'sin-list 180320_update'!$A$2:$S$835,5,FALSE))),IF(VLOOKUP($C361,'sin-list 180320_update'!$B$2:$S$835,4,FALSE)="",NA(),VLOOKUP($C361,'sin-list 180320_update'!$B$2:$S$835,4,FALSE)))</f>
        <v>#N/A</v>
      </c>
      <c r="L361" s="76" t="e">
        <f>IF($C361="-",IF($A361="-",VLOOKUP($D361,'sin-list 180320_update'!$C$2:$S$835,6,FALSE),VLOOKUP($A361,'sin-list 180320_update'!$A$2:$S$835,8,FALSE)),VLOOKUP($C361,'sin-list 180320_update'!$B$2:$S$835,7,FALSE))</f>
        <v>#N/A</v>
      </c>
      <c r="M361" s="76" t="e">
        <f>IF($C361="-",IF($A361="-",IF(VLOOKUP($D361,'sin-list 180320_update'!$C$2:$S$835,8,FALSE)="",NA(),VLOOKUP($D361,'sin-list 180320_update'!$C$2:$S$835,8,FALSE)),IF(VLOOKUP($A361,'sin-list 180320_update'!$A$2:$S$835,10,FALSE)="",NA(),VLOOKUP($A361,'sin-list 180320_update'!$A$2:$S$835,10,FALSE))),IF(VLOOKUP($C361,'sin-list 180320_update'!$B$2:$S$835,9,FALSE)="",NA(),VLOOKUP($C361,'sin-list 180320_update'!$B$2:$S$835,9,FALSE)))</f>
        <v>#N/A</v>
      </c>
      <c r="N361" s="76" t="e">
        <f>IF($C361="-",IF($A361="-",IF(VLOOKUP($D361,'REACH Bilaga XVII_update'!$A$5:$E$131,4,FALSE)="",NA(),VLOOKUP($D361,'REACH Bilaga XVII_update'!$A$5:$E$131,4,FALSE)),IF(VLOOKUP($A361,'REACH Bilaga XVII_update'!$C$5:$D$131,2,FALSE)="",NA(),VLOOKUP($A361,'REACH Bilaga XVII_update'!$C$5:$D$131,2,FALSE))),IF(VLOOKUP($C361,'REACH Bilaga XVII_update'!$B$5:$D$131,3,FALSE)="",NA(),VLOOKUP($C361,'REACH Bilaga XVII_update'!$B$5:$D$131,3,FALSE)))</f>
        <v>#N/A</v>
      </c>
      <c r="O361" s="76" t="e">
        <f>IF($C361="-",IF($A361="-",IF(VLOOKUP($D361,' REACH Bilaga 59_update'!$A$5:$E$210,5,FALSE)="",NA(),VLOOKUP($D361,' REACH Bilaga 59_update'!$A$5:$E$210,5,FALSE)),IF(VLOOKUP($A361,' REACH Bilaga 59_update'!$D$5:$E$210,2,FALSE)="",NA(),VLOOKUP($A361,' REACH Bilaga 59_update'!$D$5:$E$210,2,FALSE))),IF(VLOOKUP($C361,' REACH Bilaga 59_update'!$C$5:$E$210,3,FALSE)="",NA(),VLOOKUP($C361,' REACH Bilaga 59_update'!$C$5:$E$210,3,FALSE)))</f>
        <v>#N/A</v>
      </c>
      <c r="P361" s="76" t="e">
        <f>IF(C361="-",IF(A361="-",IFERROR(VLOOKUP($D361,' REACH Bilaga 59_update'!$A$5:$F$210,MATCH(Sammanfattning!P$1,' REACH Bilaga 59_update'!$A$4:$F$4,0),FALSE),VLOOKUP($D361,'REACH Bilaga XIV_update'!$A$4:$H$110,MATCH(Sammanfattning!P$1,'REACH Bilaga XIV_update'!$A$4:$H$4,0),FALSE)),IFERROR(VLOOKUP($A361,' REACH Bilaga 59_update'!$D$5:$F$210,MATCH(Sammanfattning!P$1,' REACH Bilaga 59_update'!$D$4:$F$4,0),FALSE),VLOOKUP($A361,'REACH Bilaga XIV_update'!$D$4:$H$110,MATCH(Sammanfattning!P$1,'REACH Bilaga XIV_update'!$D$4:$H$4,0),FALSE))),IFERROR(VLOOKUP($C361,' REACH Bilaga 59_update'!$C$5:$F$210,MATCH(Sammanfattning!P$1,' REACH Bilaga 59_update'!$C$4:$F$4,0),FALSE),VLOOKUP($C361,'REACH Bilaga XIV_update'!$C$4:$H$110,MATCH(Sammanfattning!P$1,'REACH Bilaga XIV_update'!$C$4:$H$4,0),FALSE)))</f>
        <v>#N/A</v>
      </c>
      <c r="Q361" s="76" t="e">
        <f>IF($C361="-",IF($A361="-",IF(VLOOKUP($D361,'REACH Bilaga XIV_update'!$A$5:$I$110,9,FALSE)="",NA(),VLOOKUP($D361,'REACH Bilaga XIV_update'!$A$5:$I$110,9,FALSE)),IF(VLOOKUP($A361,'REACH Bilaga XIV_update'!$D$5:$I$110,6,FALSE)="",NA(),VLOOKUP($A361,'REACH Bilaga XIV_update'!$D$5:$I$110,6,FALSE))),IF(VLOOKUP($C361,'REACH Bilaga XIV_update'!$C$5:$I$110,7,FALSE)="",NA(),VLOOKUP($C361,'REACH Bilaga XIV_update'!$C$5:$I$110,7,FALSE)))</f>
        <v>#N/A</v>
      </c>
      <c r="R361" s="76" t="e">
        <f>IF($C361="-",IF($A361="-",IF(VLOOKUP($D361,CoRAP_update!$A$5:$O$376,15,FALSE)="",NA(),VLOOKUP($D361,CoRAP_update!$A$5:$O$376,15,FALSE)),IF(VLOOKUP($A361,CoRAP_update!$D$5:$O$376,12,FALSE)="",NA(),VLOOKUP($A361,CoRAP_update!$D$5:$O$376,12,FALSE))),IF(VLOOKUP($C361,CoRAP_update!$C$5:$O$376,13,FALSE)="",NA(),VLOOKUP($C361,CoRAP_update!$C$5:$O$376,13,FALSE)))</f>
        <v>#N/A</v>
      </c>
      <c r="S361" s="144" t="e">
        <f>IF($C361="-",IF($A361="-",VLOOKUP($D361,CoRAP_update!$A$5:$J$376,MATCH(Sammanfattning!S$1,CoRAP_update!$A$4:$J$4,0),FALSE),VLOOKUP($A361,CoRAP_update!$D$5:$J$376,MATCH(Sammanfattning!S$1,CoRAP_update!$D$4:$J$4,0),FALSE)),VLOOKUP($C361,CoRAP_update!$C$5:$J$376,MATCH(Sammanfattning!S$1,CoRAP_update!$C$4:$J$4,0),FALSE))</f>
        <v>#N/A</v>
      </c>
      <c r="T361" s="76" t="e">
        <f>IF($A361="-",VLOOKUP($D361,EDC_update!$C$2:$F$450,4,FALSE),VLOOKUP($A361,EDC_update!$B$2:$F$450,5,FALSE))</f>
        <v>#N/A</v>
      </c>
      <c r="V361" s="78">
        <f>IF(IFERROR(SEARCH("PBT",P361),99)=99,IF(IFERROR(SEARCH("suspected PBT",S361),99)=99,IF(IFERROR(SEARCH("concluded to be PBT",K361),99)=99,IF(IFERROR(SEARCH("PBT",S361),99)=99,IF(IFERROR(SEARCH("PBT cand",L361),99)=99,IF(IFERROR(SEARCH("PBT",L361),99)=99,IF(IFERROR(SEARCH("persistent, bioackumulative and toxic properties",K361),99)=99,0,Scoring!$E$3),Scoring!$E$3),Scoring!$E$7),Scoring!$E$3),Scoring!$E$5),Scoring!$E$6),Scoring!$E$3)</f>
        <v>0</v>
      </c>
      <c r="W361" s="78">
        <f>IF(IFERROR(SEARCH("vPvB",P361),99)=99,IF(IFERROR(SEARCH("suspected pbt/vPvB",S361),99)=99,IF(IFERROR(SEARCH("vPvB",S361),99)=99,IF(IFERROR(SEARCH("concluded to be a vPvB",S361),99)=99,IF(IFERROR(SEARCH("identified as vPvB",K361),99)=99,IF(IFERROR(SEARCH("concluded to be a vPvB",K361),99)=99,IF(IFERROR(SEARCH("concluded to be both pbt and vPvB",S361),99)=99,IF(IFERROR(SEARCH("concluded to be both pbt and vPvB",K361),99)=99,0,Scoring!$E$5),Scoring!$E$5),Scoring!$E$5),Scoring!$E$5),Scoring!$E$5),Scoring!$E$4),Scoring!$E$6),Scoring!$E$4)</f>
        <v>0</v>
      </c>
      <c r="X361" s="78">
        <f>IF(IFERROR(SEARCH("H410",N361),99)=99,IF(IFERROR(SEARCH("H410",O361),99)=99,IF(IFERROR(SEARCH("H410",Q361),99)=99,IF(IFERROR(SEARCH("H410",M361),99)=99,IF(IFERROR(SEARCH("H410",R361),99)=99,IF(IFERROR(SEARCH("H411",N361),99)=99,IF(IFERROR(SEARCH("H411",O361),99)=99,IF(IFERROR(SEARCH("H411",Q361),99)=99,IF(IFERROR(SEARCH("H411",M361),99)=99,IF(IFERROR(SEARCH("H411",R361),99)=99,IF(IFERROR(SEARCH("H413",N361),99)=99,IF(IFERROR(SEARCH("H413",O361),99)=99,IF(IFERROR(SEARCH("H413",Q361),99)=99,IF(IFERROR(SEARCH("H413",M361),99)=99,IF(IFERROR(SEARCH("H413",R361),99)=99,IF(IFERROR(SEARCH("H412",N361),99)=99,IF(IFERROR(SEARCH("H412",O361),99)=99,IF(IFERROR(SEARCH("H412",Q361),99)=99,IF(IFERROR(SEARCH("H412",M361),99)=99,IF(IFERROR(SEARCH("H412",R361),99)=99,0,Scoring!$E$2),Scoring!$E$2),Scoring!$E$2),Scoring!$E$2),Scoring!$E$2),Scoring!$E$2),Scoring!$E$2),Scoring!$E$2),Scoring!$E$2),Scoring!$E$2),Scoring!$E$2),Scoring!$E$2),Scoring!$E$2),Scoring!$E$2),Scoring!$E$2),Scoring!$E$2),Scoring!$E$2),Scoring!$E$2),Scoring!$E$2),Scoring!$E$2)</f>
        <v>0</v>
      </c>
      <c r="Y361" s="78">
        <f>IF(IFERROR(SEARCH("CMR",K361),99)=99,IF(IFERROR(SEARCH("Suspected CMR",S361),99)=99,IF(IFERROR(SEARCH("CMR",S361),99)=99,0,Scoring!$E$8),Scoring!$E$9),Scoring!$E$8)</f>
        <v>0</v>
      </c>
      <c r="Z361" s="78">
        <f>IF(IFERROR(SEARCH("H350",N361),99)=99,IF(IFERROR(SEARCH("H350",O361),99)=99,IF(IFERROR(SEARCH("H350",Q361),99)=99,IF(IFERROR(SEARCH("H350",M361),99)=99,IF(IFERROR(SEARCH("H350",R361),99)=99,IF(IFERROR(SEARCH("H351",N361),99)=99,IF(IFERROR(SEARCH("H351",O361),99)=99,IF(IFERROR(SEARCH("H351",Q361),99)=99,IF(IFERROR(SEARCH("H351",M361),99)=99,IF(IFERROR(SEARCH("H351",R361),99)=99,IF(IFERROR(SEARCH("carcinogenic",P361),99)=99,IF(IFERROR(SEARCH("suspected carcinogenic",S361),99)=99,0,Scoring!$E$12),Scoring!$E$11),Scoring!$E$10),Scoring!$E$10),Scoring!$E$10),Scoring!$E$10),Scoring!$E$10),Scoring!$E$10),Scoring!$E$10),Scoring!$E$10),Scoring!$E$10),Scoring!$E$10)</f>
        <v>0</v>
      </c>
      <c r="AA361" s="78">
        <f>IF(IFERROR(SEARCH("H340",N361),99)=99,IF(IFERROR(SEARCH("H340",O361),99)=99,IF(IFERROR(SEARCH("H340",Q361),99)=99,IF(IFERROR(SEARCH("H340",M361),99)=99,IF(IFERROR(SEARCH("H340",R361),99)=99,IF(IFERROR(SEARCH("H341",N361),99)=99,IF(IFERROR(SEARCH("H341",O361),99)=99,IF(IFERROR(SEARCH("H341",Q361),99)=99,IF(IFERROR(SEARCH("H341",M361),99)=99,IF(IFERROR(SEARCH("H341",R361),99)=99,IF(IFERROR(SEARCH("mutagenic",P361),99)=99,IF(IFERROR(SEARCH("suspected mutagenic",S361),99)=99,0,Scoring!$E$15),Scoring!$E$14),Scoring!$E$13),Scoring!$E$13),Scoring!$E$13),Scoring!$E$13),Scoring!$E$13),Scoring!$E$13),Scoring!$E$13),Scoring!$E$13),Scoring!$E$13),Scoring!$E$13)</f>
        <v>0</v>
      </c>
      <c r="AB361" s="78">
        <f>IF(IFERROR(SEARCH("H360",N361),99)=99,IF(IFERROR(SEARCH("H360",O361),99)=99,IF(IFERROR(SEARCH("H360",Q361),99)=99,IF(IFERROR(SEARCH("H360",M361),99)=99,IF(IFERROR(SEARCH("H360",R361),99)=99,IF(IFERROR(SEARCH("H361",N361),99)=99,IF(IFERROR(SEARCH("H361",O361),99)=99,IF(IFERROR(SEARCH("H361",Q361),99)=99,IF(IFERROR(SEARCH("H361",M361),99)=99,IF(IFERROR(SEARCH("H361",R361),99)=99,IF(IFERROR(SEARCH("reproduction",P361),99)=99,IF(IFERROR(SEARCH("suspected reprotoxic",S361),99)=99,IF(IFERROR(SEARCH("reprotoxic",S361),99)=99,IF(IFERROR(SEARCH("reprotoxic",K361),99)=99,0,Scoring!$E$18),Scoring!$E$18),Scoring!$E$19),Scoring!$E$17),Scoring!$E$16),Scoring!$E$16),Scoring!$E$16),Scoring!$E$16),Scoring!$E$16),Scoring!$E$16),Scoring!$E$16),Scoring!$E$16),Scoring!$E$16),Scoring!$E$16)</f>
        <v>0</v>
      </c>
      <c r="AC361" s="78">
        <f>IF(IFERROR(SEARCH("57f",L361),99)=99,IF(IFERROR(SEARCH("57(f)",P361),99)=99,0,Scoring!$E$20),Scoring!$E$20)</f>
        <v>0</v>
      </c>
      <c r="AD361" s="78">
        <f>IF(IFERROR(SEARCH("CAT1",T361),99)=99,IF(IFERROR(SEARCH("CAT2",T361),99)=99,IF(IFERROR(SEARCH("CAT3",T361),99)=99,IF(IFERROR(SEARCH("concluded to be endocrine",K361),99)=99,IF(IFERROR(SEARCH("categorised as endocrine",K361),99)=99,IF(IFERROR(SEARCH("endocrine disrupting",P361),99)=99,IF(IFERROR(SEARCH("endocrine disrupting",K361),99)=99,IF(IFERROR(SEARCH("suspected endocrine",S361),99)=99,IF(IFERROR(SEARCH("potential endocrine",S361),99)=99,0,Scoring!$E$25),Scoring!$E$25),Scoring!$E$24),Scoring!$E$24),Scoring!$E$24),Scoring!$E$24),Scoring!$E$23),Scoring!$E$22),Scoring!$E$21)</f>
        <v>0</v>
      </c>
      <c r="AE361" s="78">
        <f>IF(IFERROR(SEARCH("suspected sensitiser",S361),99)=99,IF(IFERROR(SEARCH("sensitiser",S361),99)=99,IF(IFERROR(SEARCH("other hazard based concern",S361),99)=99,0,Scoring!$E$28),Scoring!$E$26),Scoring!$E$27)</f>
        <v>0</v>
      </c>
      <c r="AF361" s="78">
        <f>IF(IFERROR(M361,1)=1,IF(IFERROR(N361,1)=1,IF(IFERROR(O361,1)=1,IF(IFERROR(Q361,1)=1,IF(IFERROR(R361,1)=1,IF(IFERROR(T361,1)=1,IF(IFERROR(K361,1)=1,IF(IFERROR(P361,1)=1,IF(IFERROR(S361,1)=1,Scoring!$E$29,0),0),0),0),0),0),0),0),0)</f>
        <v>3.5</v>
      </c>
      <c r="AG361" s="78">
        <f t="shared" si="34"/>
        <v>3.5</v>
      </c>
      <c r="AI361" s="93"/>
      <c r="AJ361" s="94"/>
      <c r="AK361" s="76"/>
      <c r="AL361" s="75"/>
      <c r="AN361" s="79"/>
      <c r="AO361" s="79"/>
      <c r="AP361" s="79"/>
      <c r="AQ361" s="79"/>
      <c r="AR361" s="79"/>
      <c r="AS361" s="78"/>
      <c r="AU361" s="79">
        <f>IF(IFERROR(F361,99)=99,IF(IFERROR(G361,99)=99,IF(IFERROR(H361,99)=99,IF(IFERROR(I361,99)=99,IF(IFERROR(E361,99)=99,IF(IFERROR(J361,99)=99,0,Scoring!$B$7),Scoring!$B$3),Scoring!$B$2),Scoring!$B$6),Scoring!$B$5),Scoring!$B$4)</f>
        <v>1</v>
      </c>
      <c r="AV361" s="78">
        <f t="shared" si="35"/>
        <v>3.5</v>
      </c>
      <c r="AW361" s="78"/>
      <c r="AX361" s="66"/>
      <c r="AY361" s="78"/>
      <c r="AZ361" s="76"/>
      <c r="BA361" s="76"/>
      <c r="BB361" s="76"/>
    </row>
    <row r="362" spans="1:54" x14ac:dyDescent="0.25">
      <c r="A362" s="77" t="s">
        <v>3301</v>
      </c>
      <c r="B362" s="76" t="str">
        <f t="shared" si="37"/>
        <v>-</v>
      </c>
      <c r="C362" s="77" t="s">
        <v>30</v>
      </c>
      <c r="D362" s="77" t="s">
        <v>3195</v>
      </c>
      <c r="E362" s="76" t="e">
        <f>IF(C362="-",IF(A362="-",VLOOKUP(D362,'sin-list 180320_update'!$C$2:$C$835,1,FALSE),VLOOKUP(A362,'sin-list 180320_update'!$A$2:$A$835,1,FALSE)),VLOOKUP(C362,'sin-list 180320_update'!$B$2:$B$835,1,FALSE))</f>
        <v>#N/A</v>
      </c>
      <c r="F362" s="76" t="str">
        <f>IF($C362="-",IF($A362="-",VLOOKUP($D362,'REACH Bilaga XVII_update'!$A$5:$A$131,1,FALSE),VLOOKUP($A362,'REACH Bilaga XVII_update'!$C$5:$C$131,1,FALSE)),VLOOKUP($C362,'REACH Bilaga XVII_update'!$B$5:$B$131,1,FALSE))</f>
        <v>59536-65-1</v>
      </c>
      <c r="G362" s="76" t="e">
        <f>IF($C362="-",IF($A362="-",VLOOKUP($D362,' REACH Bilaga 59_update'!$A$5:$A$210,1,FALSE),VLOOKUP($A362,' REACH Bilaga 59_update'!$D$5:$D$210,1,FALSE)),VLOOKUP($C362,' REACH Bilaga 59_update'!$C$5:$C$210,1,FALSE))</f>
        <v>#N/A</v>
      </c>
      <c r="H362" s="76" t="e">
        <f>IF($C362="-",IF($A362="-",VLOOKUP($D362,'REACH Bilaga XIV_update'!$A$5:$A$110,1,FALSE),VLOOKUP($A362,'REACH Bilaga XIV_update'!$D$5:$D$110,1,FALSE)),VLOOKUP($C362,'REACH Bilaga XIV_update'!$C$5:$C$110,1,FALSE))</f>
        <v>#N/A</v>
      </c>
      <c r="I362" s="76" t="e">
        <f>IF($C362="-",IF($A362="-",VLOOKUP($D362,CoRAP_update!$A$5:$A$376,1,FALSE),VLOOKUP($A362,CoRAP_update!$D$5:$D$376,1,FALSE)),VLOOKUP($C362,CoRAP_update!$C$5:$C$376,1,FALSE))</f>
        <v>#N/A</v>
      </c>
      <c r="J362" s="76" t="e">
        <f>IF($C362="-",IF($A362="-",VLOOKUP($D362,EDC_update!$C$2:$C$450,1,FALSE),VLOOKUP($A362,EDC_update!$B$2:$B$450,1,FALSE)),VLOOKUP($C362,EDC_update!$L$2:$L$450,1,FALSE))</f>
        <v>#N/A</v>
      </c>
      <c r="K362" s="76" t="e">
        <f>IF($C362="-",IF($A362="-",IF(VLOOKUP($D362,'sin-list 180320_update'!$C$2:$S$835,3,FALSE)="",NA(),VLOOKUP($D362,'sin-list 180320_update'!$C$2:$S$835,3,FALSE)),IF(VLOOKUP($A362,'sin-list 180320_update'!$A$2:$S$835,5,FALSE)="",NA(),VLOOKUP($A362,'sin-list 180320_update'!$A$2:$S$835,5,FALSE))),IF(VLOOKUP($C362,'sin-list 180320_update'!$B$2:$S$835,4,FALSE)="",NA(),VLOOKUP($C362,'sin-list 180320_update'!$B$2:$S$835,4,FALSE)))</f>
        <v>#N/A</v>
      </c>
      <c r="L362" s="76" t="e">
        <f>IF($C362="-",IF($A362="-",VLOOKUP($D362,'sin-list 180320_update'!$C$2:$S$835,6,FALSE),VLOOKUP($A362,'sin-list 180320_update'!$A$2:$S$835,8,FALSE)),VLOOKUP($C362,'sin-list 180320_update'!$B$2:$S$835,7,FALSE))</f>
        <v>#N/A</v>
      </c>
      <c r="M362" s="76" t="e">
        <f>IF($C362="-",IF($A362="-",IF(VLOOKUP($D362,'sin-list 180320_update'!$C$2:$S$835,8,FALSE)="",NA(),VLOOKUP($D362,'sin-list 180320_update'!$C$2:$S$835,8,FALSE)),IF(VLOOKUP($A362,'sin-list 180320_update'!$A$2:$S$835,10,FALSE)="",NA(),VLOOKUP($A362,'sin-list 180320_update'!$A$2:$S$835,10,FALSE))),IF(VLOOKUP($C362,'sin-list 180320_update'!$B$2:$S$835,9,FALSE)="",NA(),VLOOKUP($C362,'sin-list 180320_update'!$B$2:$S$835,9,FALSE)))</f>
        <v>#N/A</v>
      </c>
      <c r="N362" s="76" t="e">
        <f>IF($C362="-",IF($A362="-",IF(VLOOKUP($D362,'REACH Bilaga XVII_update'!$A$5:$E$131,4,FALSE)="",NA(),VLOOKUP($D362,'REACH Bilaga XVII_update'!$A$5:$E$131,4,FALSE)),IF(VLOOKUP($A362,'REACH Bilaga XVII_update'!$C$5:$D$131,2,FALSE)="",NA(),VLOOKUP($A362,'REACH Bilaga XVII_update'!$C$5:$D$131,2,FALSE))),IF(VLOOKUP($C362,'REACH Bilaga XVII_update'!$B$5:$D$131,3,FALSE)="",NA(),VLOOKUP($C362,'REACH Bilaga XVII_update'!$B$5:$D$131,3,FALSE)))</f>
        <v>#N/A</v>
      </c>
      <c r="O362" s="76" t="e">
        <f>IF($C362="-",IF($A362="-",IF(VLOOKUP($D362,' REACH Bilaga 59_update'!$A$5:$E$210,5,FALSE)="",NA(),VLOOKUP($D362,' REACH Bilaga 59_update'!$A$5:$E$210,5,FALSE)),IF(VLOOKUP($A362,' REACH Bilaga 59_update'!$D$5:$E$210,2,FALSE)="",NA(),VLOOKUP($A362,' REACH Bilaga 59_update'!$D$5:$E$210,2,FALSE))),IF(VLOOKUP($C362,' REACH Bilaga 59_update'!$C$5:$E$210,3,FALSE)="",NA(),VLOOKUP($C362,' REACH Bilaga 59_update'!$C$5:$E$210,3,FALSE)))</f>
        <v>#N/A</v>
      </c>
      <c r="P362" s="76" t="e">
        <f>IF(C362="-",IF(A362="-",IFERROR(VLOOKUP($D362,' REACH Bilaga 59_update'!$A$5:$F$210,MATCH(Sammanfattning!P$1,' REACH Bilaga 59_update'!$A$4:$F$4,0),FALSE),VLOOKUP($D362,'REACH Bilaga XIV_update'!$A$4:$H$110,MATCH(Sammanfattning!P$1,'REACH Bilaga XIV_update'!$A$4:$H$4,0),FALSE)),IFERROR(VLOOKUP($A362,' REACH Bilaga 59_update'!$D$5:$F$210,MATCH(Sammanfattning!P$1,' REACH Bilaga 59_update'!$D$4:$F$4,0),FALSE),VLOOKUP($A362,'REACH Bilaga XIV_update'!$D$4:$H$110,MATCH(Sammanfattning!P$1,'REACH Bilaga XIV_update'!$D$4:$H$4,0),FALSE))),IFERROR(VLOOKUP($C362,' REACH Bilaga 59_update'!$C$5:$F$210,MATCH(Sammanfattning!P$1,' REACH Bilaga 59_update'!$C$4:$F$4,0),FALSE),VLOOKUP($C362,'REACH Bilaga XIV_update'!$C$4:$H$110,MATCH(Sammanfattning!P$1,'REACH Bilaga XIV_update'!$C$4:$H$4,0),FALSE)))</f>
        <v>#N/A</v>
      </c>
      <c r="Q362" s="76" t="e">
        <f>IF($C362="-",IF($A362="-",IF(VLOOKUP($D362,'REACH Bilaga XIV_update'!$A$5:$I$110,9,FALSE)="",NA(),VLOOKUP($D362,'REACH Bilaga XIV_update'!$A$5:$I$110,9,FALSE)),IF(VLOOKUP($A362,'REACH Bilaga XIV_update'!$D$5:$I$110,6,FALSE)="",NA(),VLOOKUP($A362,'REACH Bilaga XIV_update'!$D$5:$I$110,6,FALSE))),IF(VLOOKUP($C362,'REACH Bilaga XIV_update'!$C$5:$I$110,7,FALSE)="",NA(),VLOOKUP($C362,'REACH Bilaga XIV_update'!$C$5:$I$110,7,FALSE)))</f>
        <v>#N/A</v>
      </c>
      <c r="R362" s="76" t="e">
        <f>IF($C362="-",IF($A362="-",IF(VLOOKUP($D362,CoRAP_update!$A$5:$O$376,15,FALSE)="",NA(),VLOOKUP($D362,CoRAP_update!$A$5:$O$376,15,FALSE)),IF(VLOOKUP($A362,CoRAP_update!$D$5:$O$376,12,FALSE)="",NA(),VLOOKUP($A362,CoRAP_update!$D$5:$O$376,12,FALSE))),IF(VLOOKUP($C362,CoRAP_update!$C$5:$O$376,13,FALSE)="",NA(),VLOOKUP($C362,CoRAP_update!$C$5:$O$376,13,FALSE)))</f>
        <v>#N/A</v>
      </c>
      <c r="S362" s="144" t="e">
        <f>IF($C362="-",IF($A362="-",VLOOKUP($D362,CoRAP_update!$A$5:$J$376,MATCH(Sammanfattning!S$1,CoRAP_update!$A$4:$J$4,0),FALSE),VLOOKUP($A362,CoRAP_update!$D$5:$J$376,MATCH(Sammanfattning!S$1,CoRAP_update!$D$4:$J$4,0),FALSE)),VLOOKUP($C362,CoRAP_update!$C$5:$J$376,MATCH(Sammanfattning!S$1,CoRAP_update!$C$4:$J$4,0),FALSE))</f>
        <v>#N/A</v>
      </c>
      <c r="T362" s="76" t="e">
        <f>IF($A362="-",VLOOKUP($D362,EDC_update!$C$2:$F$450,4,FALSE),VLOOKUP($A362,EDC_update!$B$2:$F$450,5,FALSE))</f>
        <v>#N/A</v>
      </c>
      <c r="V362" s="78">
        <f>IF(IFERROR(SEARCH("PBT",P362),99)=99,IF(IFERROR(SEARCH("suspected PBT",S362),99)=99,IF(IFERROR(SEARCH("concluded to be PBT",K362),99)=99,IF(IFERROR(SEARCH("PBT",S362),99)=99,IF(IFERROR(SEARCH("PBT cand",L362),99)=99,IF(IFERROR(SEARCH("PBT",L362),99)=99,IF(IFERROR(SEARCH("persistent, bioackumulative and toxic properties",K362),99)=99,0,Scoring!$E$3),Scoring!$E$3),Scoring!$E$7),Scoring!$E$3),Scoring!$E$5),Scoring!$E$6),Scoring!$E$3)</f>
        <v>0</v>
      </c>
      <c r="W362" s="78">
        <f>IF(IFERROR(SEARCH("vPvB",P362),99)=99,IF(IFERROR(SEARCH("suspected pbt/vPvB",S362),99)=99,IF(IFERROR(SEARCH("vPvB",S362),99)=99,IF(IFERROR(SEARCH("concluded to be a vPvB",S362),99)=99,IF(IFERROR(SEARCH("identified as vPvB",K362),99)=99,IF(IFERROR(SEARCH("concluded to be a vPvB",K362),99)=99,IF(IFERROR(SEARCH("concluded to be both pbt and vPvB",S362),99)=99,IF(IFERROR(SEARCH("concluded to be both pbt and vPvB",K362),99)=99,0,Scoring!$E$5),Scoring!$E$5),Scoring!$E$5),Scoring!$E$5),Scoring!$E$5),Scoring!$E$4),Scoring!$E$6),Scoring!$E$4)</f>
        <v>0</v>
      </c>
      <c r="X362" s="78">
        <f>IF(IFERROR(SEARCH("H410",N362),99)=99,IF(IFERROR(SEARCH("H410",O362),99)=99,IF(IFERROR(SEARCH("H410",Q362),99)=99,IF(IFERROR(SEARCH("H410",M362),99)=99,IF(IFERROR(SEARCH("H410",R362),99)=99,IF(IFERROR(SEARCH("H411",N362),99)=99,IF(IFERROR(SEARCH("H411",O362),99)=99,IF(IFERROR(SEARCH("H411",Q362),99)=99,IF(IFERROR(SEARCH("H411",M362),99)=99,IF(IFERROR(SEARCH("H411",R362),99)=99,IF(IFERROR(SEARCH("H413",N362),99)=99,IF(IFERROR(SEARCH("H413",O362),99)=99,IF(IFERROR(SEARCH("H413",Q362),99)=99,IF(IFERROR(SEARCH("H413",M362),99)=99,IF(IFERROR(SEARCH("H413",R362),99)=99,IF(IFERROR(SEARCH("H412",N362),99)=99,IF(IFERROR(SEARCH("H412",O362),99)=99,IF(IFERROR(SEARCH("H412",Q362),99)=99,IF(IFERROR(SEARCH("H412",M362),99)=99,IF(IFERROR(SEARCH("H412",R362),99)=99,0,Scoring!$E$2),Scoring!$E$2),Scoring!$E$2),Scoring!$E$2),Scoring!$E$2),Scoring!$E$2),Scoring!$E$2),Scoring!$E$2),Scoring!$E$2),Scoring!$E$2),Scoring!$E$2),Scoring!$E$2),Scoring!$E$2),Scoring!$E$2),Scoring!$E$2),Scoring!$E$2),Scoring!$E$2),Scoring!$E$2),Scoring!$E$2),Scoring!$E$2)</f>
        <v>0</v>
      </c>
      <c r="Y362" s="78">
        <f>IF(IFERROR(SEARCH("CMR",K362),99)=99,IF(IFERROR(SEARCH("Suspected CMR",S362),99)=99,IF(IFERROR(SEARCH("CMR",S362),99)=99,0,Scoring!$E$8),Scoring!$E$9),Scoring!$E$8)</f>
        <v>0</v>
      </c>
      <c r="Z362" s="78">
        <f>IF(IFERROR(SEARCH("H350",N362),99)=99,IF(IFERROR(SEARCH("H350",O362),99)=99,IF(IFERROR(SEARCH("H350",Q362),99)=99,IF(IFERROR(SEARCH("H350",M362),99)=99,IF(IFERROR(SEARCH("H350",R362),99)=99,IF(IFERROR(SEARCH("H351",N362),99)=99,IF(IFERROR(SEARCH("H351",O362),99)=99,IF(IFERROR(SEARCH("H351",Q362),99)=99,IF(IFERROR(SEARCH("H351",M362),99)=99,IF(IFERROR(SEARCH("H351",R362),99)=99,IF(IFERROR(SEARCH("carcinogenic",P362),99)=99,IF(IFERROR(SEARCH("suspected carcinogenic",S362),99)=99,0,Scoring!$E$12),Scoring!$E$11),Scoring!$E$10),Scoring!$E$10),Scoring!$E$10),Scoring!$E$10),Scoring!$E$10),Scoring!$E$10),Scoring!$E$10),Scoring!$E$10),Scoring!$E$10),Scoring!$E$10)</f>
        <v>0</v>
      </c>
      <c r="AA362" s="78">
        <f>IF(IFERROR(SEARCH("H340",N362),99)=99,IF(IFERROR(SEARCH("H340",O362),99)=99,IF(IFERROR(SEARCH("H340",Q362),99)=99,IF(IFERROR(SEARCH("H340",M362),99)=99,IF(IFERROR(SEARCH("H340",R362),99)=99,IF(IFERROR(SEARCH("H341",N362),99)=99,IF(IFERROR(SEARCH("H341",O362),99)=99,IF(IFERROR(SEARCH("H341",Q362),99)=99,IF(IFERROR(SEARCH("H341",M362),99)=99,IF(IFERROR(SEARCH("H341",R362),99)=99,IF(IFERROR(SEARCH("mutagenic",P362),99)=99,IF(IFERROR(SEARCH("suspected mutagenic",S362),99)=99,0,Scoring!$E$15),Scoring!$E$14),Scoring!$E$13),Scoring!$E$13),Scoring!$E$13),Scoring!$E$13),Scoring!$E$13),Scoring!$E$13),Scoring!$E$13),Scoring!$E$13),Scoring!$E$13),Scoring!$E$13)</f>
        <v>0</v>
      </c>
      <c r="AB362" s="78">
        <f>IF(IFERROR(SEARCH("H360",N362),99)=99,IF(IFERROR(SEARCH("H360",O362),99)=99,IF(IFERROR(SEARCH("H360",Q362),99)=99,IF(IFERROR(SEARCH("H360",M362),99)=99,IF(IFERROR(SEARCH("H360",R362),99)=99,IF(IFERROR(SEARCH("H361",N362),99)=99,IF(IFERROR(SEARCH("H361",O362),99)=99,IF(IFERROR(SEARCH("H361",Q362),99)=99,IF(IFERROR(SEARCH("H361",M362),99)=99,IF(IFERROR(SEARCH("H361",R362),99)=99,IF(IFERROR(SEARCH("reproduction",P362),99)=99,IF(IFERROR(SEARCH("suspected reprotoxic",S362),99)=99,IF(IFERROR(SEARCH("reprotoxic",S362),99)=99,IF(IFERROR(SEARCH("reprotoxic",K362),99)=99,0,Scoring!$E$18),Scoring!$E$18),Scoring!$E$19),Scoring!$E$17),Scoring!$E$16),Scoring!$E$16),Scoring!$E$16),Scoring!$E$16),Scoring!$E$16),Scoring!$E$16),Scoring!$E$16),Scoring!$E$16),Scoring!$E$16),Scoring!$E$16)</f>
        <v>0</v>
      </c>
      <c r="AC362" s="78">
        <f>IF(IFERROR(SEARCH("57f",L362),99)=99,IF(IFERROR(SEARCH("57(f)",P362),99)=99,0,Scoring!$E$20),Scoring!$E$20)</f>
        <v>0</v>
      </c>
      <c r="AD362" s="78">
        <f>IF(IFERROR(SEARCH("CAT1",T362),99)=99,IF(IFERROR(SEARCH("CAT2",T362),99)=99,IF(IFERROR(SEARCH("CAT3",T362),99)=99,IF(IFERROR(SEARCH("concluded to be endocrine",K362),99)=99,IF(IFERROR(SEARCH("categorised as endocrine",K362),99)=99,IF(IFERROR(SEARCH("endocrine disrupting",P362),99)=99,IF(IFERROR(SEARCH("endocrine disrupting",K362),99)=99,IF(IFERROR(SEARCH("suspected endocrine",S362),99)=99,IF(IFERROR(SEARCH("potential endocrine",S362),99)=99,0,Scoring!$E$25),Scoring!$E$25),Scoring!$E$24),Scoring!$E$24),Scoring!$E$24),Scoring!$E$24),Scoring!$E$23),Scoring!$E$22),Scoring!$E$21)</f>
        <v>0</v>
      </c>
      <c r="AE362" s="78">
        <f>IF(IFERROR(SEARCH("suspected sensitiser",S362),99)=99,IF(IFERROR(SEARCH("sensitiser",S362),99)=99,IF(IFERROR(SEARCH("other hazard based concern",S362),99)=99,0,Scoring!$E$28),Scoring!$E$26),Scoring!$E$27)</f>
        <v>0</v>
      </c>
      <c r="AF362" s="78">
        <f>IF(IFERROR(M362,1)=1,IF(IFERROR(N362,1)=1,IF(IFERROR(O362,1)=1,IF(IFERROR(Q362,1)=1,IF(IFERROR(R362,1)=1,IF(IFERROR(T362,1)=1,IF(IFERROR(K362,1)=1,IF(IFERROR(P362,1)=1,IF(IFERROR(S362,1)=1,Scoring!$E$29,0),0),0),0),0),0),0),0),0)</f>
        <v>3.5</v>
      </c>
      <c r="AG362" s="78">
        <f t="shared" si="34"/>
        <v>3.5</v>
      </c>
      <c r="AI362" s="93"/>
      <c r="AJ362" s="94"/>
      <c r="AK362" s="76"/>
      <c r="AL362" s="75"/>
      <c r="AN362" s="79"/>
      <c r="AO362" s="79"/>
      <c r="AP362" s="79"/>
      <c r="AQ362" s="79"/>
      <c r="AR362" s="79"/>
      <c r="AS362" s="78"/>
      <c r="AU362" s="79">
        <f>IF(IFERROR(F362,99)=99,IF(IFERROR(G362,99)=99,IF(IFERROR(H362,99)=99,IF(IFERROR(I362,99)=99,IF(IFERROR(E362,99)=99,IF(IFERROR(J362,99)=99,0,Scoring!$B$7),Scoring!$B$3),Scoring!$B$2),Scoring!$B$6),Scoring!$B$5),Scoring!$B$4)</f>
        <v>1</v>
      </c>
      <c r="AV362" s="78">
        <f t="shared" si="35"/>
        <v>3.5</v>
      </c>
      <c r="AW362" s="78"/>
      <c r="AX362" s="66"/>
      <c r="AY362" s="78"/>
      <c r="AZ362" s="76"/>
      <c r="BA362" s="76"/>
      <c r="BB362" s="76"/>
    </row>
    <row r="363" spans="1:54" x14ac:dyDescent="0.25">
      <c r="A363" s="77" t="s">
        <v>10677</v>
      </c>
      <c r="B363" s="76" t="str">
        <f t="shared" si="37"/>
        <v xml:space="preserve"> 208-764-9 </v>
      </c>
      <c r="C363" s="77" t="s">
        <v>10678</v>
      </c>
      <c r="D363" s="77" t="s">
        <v>10679</v>
      </c>
      <c r="E363" s="76" t="e">
        <f>IF(C363="-",IF(A363="-",VLOOKUP(D363,'sin-list 180320_update'!$C$2:$C$835,1,FALSE),VLOOKUP(A363,'sin-list 180320_update'!$A$2:$A$835,1,FALSE)),VLOOKUP(C363,'sin-list 180320_update'!$B$2:$B$835,1,FALSE))</f>
        <v>#N/A</v>
      </c>
      <c r="F363" s="76" t="str">
        <f>IF($C363="-",IF($A363="-",VLOOKUP($D363,'REACH Bilaga XVII_update'!$A$5:$A$131,1,FALSE),VLOOKUP($A363,'REACH Bilaga XVII_update'!$C$5:$C$131,1,FALSE)),VLOOKUP($C363,'REACH Bilaga XVII_update'!$B$5:$B$131,1,FALSE))</f>
        <v xml:space="preserve"> 208-764-9 </v>
      </c>
      <c r="G363" s="76" t="e">
        <f>IF($C363="-",IF($A363="-",VLOOKUP($D363,' REACH Bilaga 59_update'!$A$5:$A$210,1,FALSE),VLOOKUP($A363,' REACH Bilaga 59_update'!$D$5:$D$210,1,FALSE)),VLOOKUP($C363,' REACH Bilaga 59_update'!$C$5:$C$210,1,FALSE))</f>
        <v>#N/A</v>
      </c>
      <c r="H363" s="76" t="e">
        <f>IF($C363="-",IF($A363="-",VLOOKUP($D363,'REACH Bilaga XIV_update'!$A$5:$A$110,1,FALSE),VLOOKUP($A363,'REACH Bilaga XIV_update'!$D$5:$D$110,1,FALSE)),VLOOKUP($C363,'REACH Bilaga XIV_update'!$C$5:$C$110,1,FALSE))</f>
        <v>#N/A</v>
      </c>
      <c r="I363" s="76" t="e">
        <f>IF($C363="-",IF($A363="-",VLOOKUP($D363,CoRAP_update!$A$5:$A$376,1,FALSE),VLOOKUP($A363,CoRAP_update!$D$5:$D$376,1,FALSE)),VLOOKUP($C363,CoRAP_update!$C$5:$C$376,1,FALSE))</f>
        <v>#N/A</v>
      </c>
      <c r="J363" s="76" t="e">
        <f>IF($C363="-",IF($A363="-",VLOOKUP($D363,EDC_update!$C$2:$C$450,1,FALSE),VLOOKUP($A363,EDC_update!$B$2:$B$450,1,FALSE)),VLOOKUP($C363,EDC_update!$L$2:$L$450,1,FALSE))</f>
        <v>#N/A</v>
      </c>
      <c r="K363" s="76" t="e">
        <f>IF($C363="-",IF($A363="-",IF(VLOOKUP($D363,'sin-list 180320_update'!$C$2:$S$835,3,FALSE)="",NA(),VLOOKUP($D363,'sin-list 180320_update'!$C$2:$S$835,3,FALSE)),IF(VLOOKUP($A363,'sin-list 180320_update'!$A$2:$S$835,5,FALSE)="",NA(),VLOOKUP($A363,'sin-list 180320_update'!$A$2:$S$835,5,FALSE))),IF(VLOOKUP($C363,'sin-list 180320_update'!$B$2:$S$835,4,FALSE)="",NA(),VLOOKUP($C363,'sin-list 180320_update'!$B$2:$S$835,4,FALSE)))</f>
        <v>#N/A</v>
      </c>
      <c r="L363" s="76" t="e">
        <f>IF($C363="-",IF($A363="-",VLOOKUP($D363,'sin-list 180320_update'!$C$2:$S$835,6,FALSE),VLOOKUP($A363,'sin-list 180320_update'!$A$2:$S$835,8,FALSE)),VLOOKUP($C363,'sin-list 180320_update'!$B$2:$S$835,7,FALSE))</f>
        <v>#N/A</v>
      </c>
      <c r="M363" s="76" t="e">
        <f>IF($C363="-",IF($A363="-",IF(VLOOKUP($D363,'sin-list 180320_update'!$C$2:$S$835,8,FALSE)="",NA(),VLOOKUP($D363,'sin-list 180320_update'!$C$2:$S$835,8,FALSE)),IF(VLOOKUP($A363,'sin-list 180320_update'!$A$2:$S$835,10,FALSE)="",NA(),VLOOKUP($A363,'sin-list 180320_update'!$A$2:$S$835,10,FALSE))),IF(VLOOKUP($C363,'sin-list 180320_update'!$B$2:$S$835,9,FALSE)="",NA(),VLOOKUP($C363,'sin-list 180320_update'!$B$2:$S$835,9,FALSE)))</f>
        <v>#N/A</v>
      </c>
      <c r="N363" s="76" t="e">
        <f>IF($C363="-",IF($A363="-",IF(VLOOKUP($D363,'REACH Bilaga XVII_update'!$A$5:$E$131,4,FALSE)="",NA(),VLOOKUP($D363,'REACH Bilaga XVII_update'!$A$5:$E$131,4,FALSE)),IF(VLOOKUP($A363,'REACH Bilaga XVII_update'!$C$5:$D$131,2,FALSE)="",NA(),VLOOKUP($A363,'REACH Bilaga XVII_update'!$C$5:$D$131,2,FALSE))),IF(VLOOKUP($C363,'REACH Bilaga XVII_update'!$B$5:$D$131,3,FALSE)="",NA(),VLOOKUP($C363,'REACH Bilaga XVII_update'!$B$5:$D$131,3,FALSE)))</f>
        <v>#N/A</v>
      </c>
      <c r="O363" s="76" t="e">
        <f>IF($C363="-",IF($A363="-",IF(VLOOKUP($D363,' REACH Bilaga 59_update'!$A$5:$E$210,5,FALSE)="",NA(),VLOOKUP($D363,' REACH Bilaga 59_update'!$A$5:$E$210,5,FALSE)),IF(VLOOKUP($A363,' REACH Bilaga 59_update'!$D$5:$E$210,2,FALSE)="",NA(),VLOOKUP($A363,' REACH Bilaga 59_update'!$D$5:$E$210,2,FALSE))),IF(VLOOKUP($C363,' REACH Bilaga 59_update'!$C$5:$E$210,3,FALSE)="",NA(),VLOOKUP($C363,' REACH Bilaga 59_update'!$C$5:$E$210,3,FALSE)))</f>
        <v>#N/A</v>
      </c>
      <c r="P363" s="76" t="e">
        <f>IF(C363="-",IF(A363="-",IFERROR(VLOOKUP($D363,' REACH Bilaga 59_update'!$A$5:$F$210,MATCH(Sammanfattning!P$1,' REACH Bilaga 59_update'!$A$4:$F$4,0),FALSE),VLOOKUP($D363,'REACH Bilaga XIV_update'!$A$4:$H$110,MATCH(Sammanfattning!P$1,'REACH Bilaga XIV_update'!$A$4:$H$4,0),FALSE)),IFERROR(VLOOKUP($A363,' REACH Bilaga 59_update'!$D$5:$F$210,MATCH(Sammanfattning!P$1,' REACH Bilaga 59_update'!$D$4:$F$4,0),FALSE),VLOOKUP($A363,'REACH Bilaga XIV_update'!$D$4:$H$110,MATCH(Sammanfattning!P$1,'REACH Bilaga XIV_update'!$D$4:$H$4,0),FALSE))),IFERROR(VLOOKUP($C363,' REACH Bilaga 59_update'!$C$5:$F$210,MATCH(Sammanfattning!P$1,' REACH Bilaga 59_update'!$C$4:$F$4,0),FALSE),VLOOKUP($C363,'REACH Bilaga XIV_update'!$C$4:$H$110,MATCH(Sammanfattning!P$1,'REACH Bilaga XIV_update'!$C$4:$H$4,0),FALSE)))</f>
        <v>#N/A</v>
      </c>
      <c r="Q363" s="76" t="e">
        <f>IF($C363="-",IF($A363="-",IF(VLOOKUP($D363,'REACH Bilaga XIV_update'!$A$5:$I$110,9,FALSE)="",NA(),VLOOKUP($D363,'REACH Bilaga XIV_update'!$A$5:$I$110,9,FALSE)),IF(VLOOKUP($A363,'REACH Bilaga XIV_update'!$D$5:$I$110,6,FALSE)="",NA(),VLOOKUP($A363,'REACH Bilaga XIV_update'!$D$5:$I$110,6,FALSE))),IF(VLOOKUP($C363,'REACH Bilaga XIV_update'!$C$5:$I$110,7,FALSE)="",NA(),VLOOKUP($C363,'REACH Bilaga XIV_update'!$C$5:$I$110,7,FALSE)))</f>
        <v>#N/A</v>
      </c>
      <c r="R363" s="76" t="e">
        <f>IF($C363="-",IF($A363="-",IF(VLOOKUP($D363,CoRAP_update!$A$5:$O$376,15,FALSE)="",NA(),VLOOKUP($D363,CoRAP_update!$A$5:$O$376,15,FALSE)),IF(VLOOKUP($A363,CoRAP_update!$D$5:$O$376,12,FALSE)="",NA(),VLOOKUP($A363,CoRAP_update!$D$5:$O$376,12,FALSE))),IF(VLOOKUP($C363,CoRAP_update!$C$5:$O$376,13,FALSE)="",NA(),VLOOKUP($C363,CoRAP_update!$C$5:$O$376,13,FALSE)))</f>
        <v>#N/A</v>
      </c>
      <c r="S363" s="144" t="e">
        <f>IF($C363="-",IF($A363="-",VLOOKUP($D363,CoRAP_update!$A$5:$J$376,MATCH(Sammanfattning!S$1,CoRAP_update!$A$4:$J$4,0),FALSE),VLOOKUP($A363,CoRAP_update!$D$5:$J$376,MATCH(Sammanfattning!S$1,CoRAP_update!$D$4:$J$4,0),FALSE)),VLOOKUP($C363,CoRAP_update!$C$5:$J$376,MATCH(Sammanfattning!S$1,CoRAP_update!$C$4:$J$4,0),FALSE))</f>
        <v>#N/A</v>
      </c>
      <c r="T363" s="76" t="e">
        <f>IF($A363="-",VLOOKUP($D363,EDC_update!$C$2:$F$450,4,FALSE),VLOOKUP($A363,EDC_update!$B$2:$F$450,5,FALSE))</f>
        <v>#N/A</v>
      </c>
      <c r="V363" s="78">
        <f>IF(IFERROR(SEARCH("PBT",P363),99)=99,IF(IFERROR(SEARCH("suspected PBT",S363),99)=99,IF(IFERROR(SEARCH("concluded to be PBT",K363),99)=99,IF(IFERROR(SEARCH("PBT",S363),99)=99,IF(IFERROR(SEARCH("PBT cand",L363),99)=99,IF(IFERROR(SEARCH("PBT",L363),99)=99,IF(IFERROR(SEARCH("persistent, bioackumulative and toxic properties",K363),99)=99,0,Scoring!$E$3),Scoring!$E$3),Scoring!$E$7),Scoring!$E$3),Scoring!$E$5),Scoring!$E$6),Scoring!$E$3)</f>
        <v>0</v>
      </c>
      <c r="W363" s="78">
        <f>IF(IFERROR(SEARCH("vPvB",P363),99)=99,IF(IFERROR(SEARCH("suspected pbt/vPvB",S363),99)=99,IF(IFERROR(SEARCH("vPvB",S363),99)=99,IF(IFERROR(SEARCH("concluded to be a vPvB",S363),99)=99,IF(IFERROR(SEARCH("identified as vPvB",K363),99)=99,IF(IFERROR(SEARCH("concluded to be a vPvB",K363),99)=99,IF(IFERROR(SEARCH("concluded to be both pbt and vPvB",S363),99)=99,IF(IFERROR(SEARCH("concluded to be both pbt and vPvB",K363),99)=99,0,Scoring!$E$5),Scoring!$E$5),Scoring!$E$5),Scoring!$E$5),Scoring!$E$5),Scoring!$E$4),Scoring!$E$6),Scoring!$E$4)</f>
        <v>0</v>
      </c>
      <c r="X363" s="78">
        <f>IF(IFERROR(SEARCH("H410",N363),99)=99,IF(IFERROR(SEARCH("H410",O363),99)=99,IF(IFERROR(SEARCH("H410",Q363),99)=99,IF(IFERROR(SEARCH("H410",M363),99)=99,IF(IFERROR(SEARCH("H410",R363),99)=99,IF(IFERROR(SEARCH("H411",N363),99)=99,IF(IFERROR(SEARCH("H411",O363),99)=99,IF(IFERROR(SEARCH("H411",Q363),99)=99,IF(IFERROR(SEARCH("H411",M363),99)=99,IF(IFERROR(SEARCH("H411",R363),99)=99,IF(IFERROR(SEARCH("H413",N363),99)=99,IF(IFERROR(SEARCH("H413",O363),99)=99,IF(IFERROR(SEARCH("H413",Q363),99)=99,IF(IFERROR(SEARCH("H413",M363),99)=99,IF(IFERROR(SEARCH("H413",R363),99)=99,IF(IFERROR(SEARCH("H412",N363),99)=99,IF(IFERROR(SEARCH("H412",O363),99)=99,IF(IFERROR(SEARCH("H412",Q363),99)=99,IF(IFERROR(SEARCH("H412",M363),99)=99,IF(IFERROR(SEARCH("H412",R363),99)=99,0,Scoring!$E$2),Scoring!$E$2),Scoring!$E$2),Scoring!$E$2),Scoring!$E$2),Scoring!$E$2),Scoring!$E$2),Scoring!$E$2),Scoring!$E$2),Scoring!$E$2),Scoring!$E$2),Scoring!$E$2),Scoring!$E$2),Scoring!$E$2),Scoring!$E$2),Scoring!$E$2),Scoring!$E$2),Scoring!$E$2),Scoring!$E$2),Scoring!$E$2)</f>
        <v>0</v>
      </c>
      <c r="Y363" s="78">
        <f>IF(IFERROR(SEARCH("CMR",K363),99)=99,IF(IFERROR(SEARCH("Suspected CMR",S363),99)=99,IF(IFERROR(SEARCH("CMR",S363),99)=99,0,Scoring!$E$8),Scoring!$E$9),Scoring!$E$8)</f>
        <v>0</v>
      </c>
      <c r="Z363" s="78">
        <f>IF(IFERROR(SEARCH("H350",N363),99)=99,IF(IFERROR(SEARCH("H350",O363),99)=99,IF(IFERROR(SEARCH("H350",Q363),99)=99,IF(IFERROR(SEARCH("H350",M363),99)=99,IF(IFERROR(SEARCH("H350",R363),99)=99,IF(IFERROR(SEARCH("H351",N363),99)=99,IF(IFERROR(SEARCH("H351",O363),99)=99,IF(IFERROR(SEARCH("H351",Q363),99)=99,IF(IFERROR(SEARCH("H351",M363),99)=99,IF(IFERROR(SEARCH("H351",R363),99)=99,IF(IFERROR(SEARCH("carcinogenic",P363),99)=99,IF(IFERROR(SEARCH("suspected carcinogenic",S363),99)=99,0,Scoring!$E$12),Scoring!$E$11),Scoring!$E$10),Scoring!$E$10),Scoring!$E$10),Scoring!$E$10),Scoring!$E$10),Scoring!$E$10),Scoring!$E$10),Scoring!$E$10),Scoring!$E$10),Scoring!$E$10)</f>
        <v>0</v>
      </c>
      <c r="AA363" s="78">
        <f>IF(IFERROR(SEARCH("H340",N363),99)=99,IF(IFERROR(SEARCH("H340",O363),99)=99,IF(IFERROR(SEARCH("H340",Q363),99)=99,IF(IFERROR(SEARCH("H340",M363),99)=99,IF(IFERROR(SEARCH("H340",R363),99)=99,IF(IFERROR(SEARCH("H341",N363),99)=99,IF(IFERROR(SEARCH("H341",O363),99)=99,IF(IFERROR(SEARCH("H341",Q363),99)=99,IF(IFERROR(SEARCH("H341",M363),99)=99,IF(IFERROR(SEARCH("H341",R363),99)=99,IF(IFERROR(SEARCH("mutagenic",P363),99)=99,IF(IFERROR(SEARCH("suspected mutagenic",S363),99)=99,0,Scoring!$E$15),Scoring!$E$14),Scoring!$E$13),Scoring!$E$13),Scoring!$E$13),Scoring!$E$13),Scoring!$E$13),Scoring!$E$13),Scoring!$E$13),Scoring!$E$13),Scoring!$E$13),Scoring!$E$13)</f>
        <v>0</v>
      </c>
      <c r="AB363" s="78">
        <f>IF(IFERROR(SEARCH("H360",N363),99)=99,IF(IFERROR(SEARCH("H360",O363),99)=99,IF(IFERROR(SEARCH("H360",Q363),99)=99,IF(IFERROR(SEARCH("H360",M363),99)=99,IF(IFERROR(SEARCH("H360",R363),99)=99,IF(IFERROR(SEARCH("H361",N363),99)=99,IF(IFERROR(SEARCH("H361",O363),99)=99,IF(IFERROR(SEARCH("H361",Q363),99)=99,IF(IFERROR(SEARCH("H361",M363),99)=99,IF(IFERROR(SEARCH("H361",R363),99)=99,IF(IFERROR(SEARCH("reproduction",P363),99)=99,IF(IFERROR(SEARCH("suspected reprotoxic",S363),99)=99,IF(IFERROR(SEARCH("reprotoxic",S363),99)=99,IF(IFERROR(SEARCH("reprotoxic",K363),99)=99,0,Scoring!$E$18),Scoring!$E$18),Scoring!$E$19),Scoring!$E$17),Scoring!$E$16),Scoring!$E$16),Scoring!$E$16),Scoring!$E$16),Scoring!$E$16),Scoring!$E$16),Scoring!$E$16),Scoring!$E$16),Scoring!$E$16),Scoring!$E$16)</f>
        <v>0</v>
      </c>
      <c r="AC363" s="78">
        <f>IF(IFERROR(SEARCH("57f",L363),99)=99,IF(IFERROR(SEARCH("57(f)",P363),99)=99,0,Scoring!$E$20),Scoring!$E$20)</f>
        <v>0</v>
      </c>
      <c r="AD363" s="78">
        <f>IF(IFERROR(SEARCH("CAT1",T363),99)=99,IF(IFERROR(SEARCH("CAT2",T363),99)=99,IF(IFERROR(SEARCH("CAT3",T363),99)=99,IF(IFERROR(SEARCH("concluded to be endocrine",K363),99)=99,IF(IFERROR(SEARCH("categorised as endocrine",K363),99)=99,IF(IFERROR(SEARCH("endocrine disrupting",P363),99)=99,IF(IFERROR(SEARCH("endocrine disrupting",K363),99)=99,IF(IFERROR(SEARCH("suspected endocrine",S363),99)=99,IF(IFERROR(SEARCH("potential endocrine",S363),99)=99,0,Scoring!$E$25),Scoring!$E$25),Scoring!$E$24),Scoring!$E$24),Scoring!$E$24),Scoring!$E$24),Scoring!$E$23),Scoring!$E$22),Scoring!$E$21)</f>
        <v>0</v>
      </c>
      <c r="AE363" s="78">
        <f>IF(IFERROR(SEARCH("suspected sensitiser",S363),99)=99,IF(IFERROR(SEARCH("sensitiser",S363),99)=99,IF(IFERROR(SEARCH("other hazard based concern",S363),99)=99,0,Scoring!$E$28),Scoring!$E$26),Scoring!$E$27)</f>
        <v>0</v>
      </c>
      <c r="AF363" s="78">
        <f>IF(IFERROR(M363,1)=1,IF(IFERROR(N363,1)=1,IF(IFERROR(O363,1)=1,IF(IFERROR(Q363,1)=1,IF(IFERROR(R363,1)=1,IF(IFERROR(T363,1)=1,IF(IFERROR(K363,1)=1,IF(IFERROR(P363,1)=1,IF(IFERROR(S363,1)=1,Scoring!$E$29,0),0),0),0),0),0),0),0),0)</f>
        <v>3.5</v>
      </c>
      <c r="AG363" s="78">
        <f t="shared" si="34"/>
        <v>3.5</v>
      </c>
      <c r="AI363" s="93"/>
      <c r="AJ363" s="94"/>
      <c r="AK363" s="76"/>
      <c r="AL363" s="75"/>
      <c r="AN363" s="79"/>
      <c r="AO363" s="79"/>
      <c r="AP363" s="79"/>
      <c r="AQ363" s="79"/>
      <c r="AR363" s="79"/>
      <c r="AS363" s="78"/>
      <c r="AU363" s="79">
        <f>IF(IFERROR(F363,99)=99,IF(IFERROR(G363,99)=99,IF(IFERROR(H363,99)=99,IF(IFERROR(I363,99)=99,IF(IFERROR(E363,99)=99,IF(IFERROR(J363,99)=99,0,Scoring!$B$7),Scoring!$B$3),Scoring!$B$2),Scoring!$B$6),Scoring!$B$5),Scoring!$B$4)</f>
        <v>1</v>
      </c>
      <c r="AV363" s="78">
        <f t="shared" si="35"/>
        <v>3.5</v>
      </c>
      <c r="AW363" s="78"/>
      <c r="AX363" s="66"/>
      <c r="AY363" s="78"/>
      <c r="AZ363" s="76"/>
      <c r="BA363" s="76"/>
      <c r="BB363" s="76"/>
    </row>
    <row r="364" spans="1:54" x14ac:dyDescent="0.25">
      <c r="A364" s="77" t="s">
        <v>3346</v>
      </c>
      <c r="B364" s="76" t="str">
        <f t="shared" si="37"/>
        <v>200-666-4</v>
      </c>
      <c r="C364" s="77" t="s">
        <v>3413</v>
      </c>
      <c r="D364" s="77" t="s">
        <v>3249</v>
      </c>
      <c r="E364" s="76" t="e">
        <f>IF(C364="-",IF(A364="-",VLOOKUP(D364,'sin-list 180320_update'!$C$2:$C$835,1,FALSE),VLOOKUP(A364,'sin-list 180320_update'!$A$2:$A$835,1,FALSE)),VLOOKUP(C364,'sin-list 180320_update'!$B$2:$B$835,1,FALSE))</f>
        <v>#N/A</v>
      </c>
      <c r="F364" s="76" t="str">
        <f>IF($C364="-",IF($A364="-",VLOOKUP($D364,'REACH Bilaga XVII_update'!$A$5:$A$131,1,FALSE),VLOOKUP($A364,'REACH Bilaga XVII_update'!$C$5:$C$131,1,FALSE)),VLOOKUP($C364,'REACH Bilaga XVII_update'!$B$5:$B$131,1,FALSE))</f>
        <v>200-666-4</v>
      </c>
      <c r="G364" s="76" t="e">
        <f>IF($C364="-",IF($A364="-",VLOOKUP($D364,' REACH Bilaga 59_update'!$A$5:$A$210,1,FALSE),VLOOKUP($A364,' REACH Bilaga 59_update'!$D$5:$D$210,1,FALSE)),VLOOKUP($C364,' REACH Bilaga 59_update'!$C$5:$C$210,1,FALSE))</f>
        <v>#N/A</v>
      </c>
      <c r="H364" s="76" t="e">
        <f>IF($C364="-",IF($A364="-",VLOOKUP($D364,'REACH Bilaga XIV_update'!$A$5:$A$110,1,FALSE),VLOOKUP($A364,'REACH Bilaga XIV_update'!$D$5:$D$110,1,FALSE)),VLOOKUP($C364,'REACH Bilaga XIV_update'!$C$5:$C$110,1,FALSE))</f>
        <v>#N/A</v>
      </c>
      <c r="I364" s="76" t="e">
        <f>IF($C364="-",IF($A364="-",VLOOKUP($D364,CoRAP_update!$A$5:$A$376,1,FALSE),VLOOKUP($A364,CoRAP_update!$D$5:$D$376,1,FALSE)),VLOOKUP($C364,CoRAP_update!$C$5:$C$376,1,FALSE))</f>
        <v>#N/A</v>
      </c>
      <c r="J364" s="76" t="e">
        <f>IF($C364="-",IF($A364="-",VLOOKUP($D364,EDC_update!$C$2:$C$450,1,FALSE),VLOOKUP($A364,EDC_update!$B$2:$B$450,1,FALSE)),VLOOKUP($C364,EDC_update!$L$2:$L$450,1,FALSE))</f>
        <v>#N/A</v>
      </c>
      <c r="K364" s="76" t="e">
        <f>IF($C364="-",IF($A364="-",IF(VLOOKUP($D364,'sin-list 180320_update'!$C$2:$S$835,3,FALSE)="",NA(),VLOOKUP($D364,'sin-list 180320_update'!$C$2:$S$835,3,FALSE)),IF(VLOOKUP($A364,'sin-list 180320_update'!$A$2:$S$835,5,FALSE)="",NA(),VLOOKUP($A364,'sin-list 180320_update'!$A$2:$S$835,5,FALSE))),IF(VLOOKUP($C364,'sin-list 180320_update'!$B$2:$S$835,4,FALSE)="",NA(),VLOOKUP($C364,'sin-list 180320_update'!$B$2:$S$835,4,FALSE)))</f>
        <v>#N/A</v>
      </c>
      <c r="L364" s="76" t="e">
        <f>IF($C364="-",IF($A364="-",VLOOKUP($D364,'sin-list 180320_update'!$C$2:$S$835,6,FALSE),VLOOKUP($A364,'sin-list 180320_update'!$A$2:$S$835,8,FALSE)),VLOOKUP($C364,'sin-list 180320_update'!$B$2:$S$835,7,FALSE))</f>
        <v>#N/A</v>
      </c>
      <c r="M364" s="76" t="e">
        <f>IF($C364="-",IF($A364="-",IF(VLOOKUP($D364,'sin-list 180320_update'!$C$2:$S$835,8,FALSE)="",NA(),VLOOKUP($D364,'sin-list 180320_update'!$C$2:$S$835,8,FALSE)),IF(VLOOKUP($A364,'sin-list 180320_update'!$A$2:$S$835,10,FALSE)="",NA(),VLOOKUP($A364,'sin-list 180320_update'!$A$2:$S$835,10,FALSE))),IF(VLOOKUP($C364,'sin-list 180320_update'!$B$2:$S$835,9,FALSE)="",NA(),VLOOKUP($C364,'sin-list 180320_update'!$B$2:$S$835,9,FALSE)))</f>
        <v>#N/A</v>
      </c>
      <c r="N364" s="76" t="e">
        <f>IF($C364="-",IF($A364="-",IF(VLOOKUP($D364,'REACH Bilaga XVII_update'!$A$5:$E$131,4,FALSE)="",NA(),VLOOKUP($D364,'REACH Bilaga XVII_update'!$A$5:$E$131,4,FALSE)),IF(VLOOKUP($A364,'REACH Bilaga XVII_update'!$C$5:$D$131,2,FALSE)="",NA(),VLOOKUP($A364,'REACH Bilaga XVII_update'!$C$5:$D$131,2,FALSE))),IF(VLOOKUP($C364,'REACH Bilaga XVII_update'!$B$5:$D$131,3,FALSE)="",NA(),VLOOKUP($C364,'REACH Bilaga XVII_update'!$B$5:$D$131,3,FALSE)))</f>
        <v>#N/A</v>
      </c>
      <c r="O364" s="76" t="e">
        <f>IF($C364="-",IF($A364="-",IF(VLOOKUP($D364,' REACH Bilaga 59_update'!$A$5:$E$210,5,FALSE)="",NA(),VLOOKUP($D364,' REACH Bilaga 59_update'!$A$5:$E$210,5,FALSE)),IF(VLOOKUP($A364,' REACH Bilaga 59_update'!$D$5:$E$210,2,FALSE)="",NA(),VLOOKUP($A364,' REACH Bilaga 59_update'!$D$5:$E$210,2,FALSE))),IF(VLOOKUP($C364,' REACH Bilaga 59_update'!$C$5:$E$210,3,FALSE)="",NA(),VLOOKUP($C364,' REACH Bilaga 59_update'!$C$5:$E$210,3,FALSE)))</f>
        <v>#N/A</v>
      </c>
      <c r="P364" s="76" t="e">
        <f>IF(C364="-",IF(A364="-",IFERROR(VLOOKUP($D364,' REACH Bilaga 59_update'!$A$5:$F$210,MATCH(Sammanfattning!P$1,' REACH Bilaga 59_update'!$A$4:$F$4,0),FALSE),VLOOKUP($D364,'REACH Bilaga XIV_update'!$A$4:$H$110,MATCH(Sammanfattning!P$1,'REACH Bilaga XIV_update'!$A$4:$H$4,0),FALSE)),IFERROR(VLOOKUP($A364,' REACH Bilaga 59_update'!$D$5:$F$210,MATCH(Sammanfattning!P$1,' REACH Bilaga 59_update'!$D$4:$F$4,0),FALSE),VLOOKUP($A364,'REACH Bilaga XIV_update'!$D$4:$H$110,MATCH(Sammanfattning!P$1,'REACH Bilaga XIV_update'!$D$4:$H$4,0),FALSE))),IFERROR(VLOOKUP($C364,' REACH Bilaga 59_update'!$C$5:$F$210,MATCH(Sammanfattning!P$1,' REACH Bilaga 59_update'!$C$4:$F$4,0),FALSE),VLOOKUP($C364,'REACH Bilaga XIV_update'!$C$4:$H$110,MATCH(Sammanfattning!P$1,'REACH Bilaga XIV_update'!$C$4:$H$4,0),FALSE)))</f>
        <v>#N/A</v>
      </c>
      <c r="Q364" s="76" t="e">
        <f>IF($C364="-",IF($A364="-",IF(VLOOKUP($D364,'REACH Bilaga XIV_update'!$A$5:$I$110,9,FALSE)="",NA(),VLOOKUP($D364,'REACH Bilaga XIV_update'!$A$5:$I$110,9,FALSE)),IF(VLOOKUP($A364,'REACH Bilaga XIV_update'!$D$5:$I$110,6,FALSE)="",NA(),VLOOKUP($A364,'REACH Bilaga XIV_update'!$D$5:$I$110,6,FALSE))),IF(VLOOKUP($C364,'REACH Bilaga XIV_update'!$C$5:$I$110,7,FALSE)="",NA(),VLOOKUP($C364,'REACH Bilaga XIV_update'!$C$5:$I$110,7,FALSE)))</f>
        <v>#N/A</v>
      </c>
      <c r="R364" s="76" t="e">
        <f>IF($C364="-",IF($A364="-",IF(VLOOKUP($D364,CoRAP_update!$A$5:$O$376,15,FALSE)="",NA(),VLOOKUP($D364,CoRAP_update!$A$5:$O$376,15,FALSE)),IF(VLOOKUP($A364,CoRAP_update!$D$5:$O$376,12,FALSE)="",NA(),VLOOKUP($A364,CoRAP_update!$D$5:$O$376,12,FALSE))),IF(VLOOKUP($C364,CoRAP_update!$C$5:$O$376,13,FALSE)="",NA(),VLOOKUP($C364,CoRAP_update!$C$5:$O$376,13,FALSE)))</f>
        <v>#N/A</v>
      </c>
      <c r="S364" s="144" t="e">
        <f>IF($C364="-",IF($A364="-",VLOOKUP($D364,CoRAP_update!$A$5:$J$376,MATCH(Sammanfattning!S$1,CoRAP_update!$A$4:$J$4,0),FALSE),VLOOKUP($A364,CoRAP_update!$D$5:$J$376,MATCH(Sammanfattning!S$1,CoRAP_update!$D$4:$J$4,0),FALSE)),VLOOKUP($C364,CoRAP_update!$C$5:$J$376,MATCH(Sammanfattning!S$1,CoRAP_update!$C$4:$J$4,0),FALSE))</f>
        <v>#N/A</v>
      </c>
      <c r="T364" s="76" t="e">
        <f>IF($A364="-",VLOOKUP($D364,EDC_update!$C$2:$F$450,4,FALSE),VLOOKUP($A364,EDC_update!$B$2:$F$450,5,FALSE))</f>
        <v>#N/A</v>
      </c>
      <c r="V364" s="78">
        <f>IF(IFERROR(SEARCH("PBT",P364),99)=99,IF(IFERROR(SEARCH("suspected PBT",S364),99)=99,IF(IFERROR(SEARCH("concluded to be PBT",K364),99)=99,IF(IFERROR(SEARCH("PBT",S364),99)=99,IF(IFERROR(SEARCH("PBT cand",L364),99)=99,IF(IFERROR(SEARCH("PBT",L364),99)=99,IF(IFERROR(SEARCH("persistent, bioackumulative and toxic properties",K364),99)=99,0,Scoring!$E$3),Scoring!$E$3),Scoring!$E$7),Scoring!$E$3),Scoring!$E$5),Scoring!$E$6),Scoring!$E$3)</f>
        <v>0</v>
      </c>
      <c r="W364" s="78">
        <f>IF(IFERROR(SEARCH("vPvB",P364),99)=99,IF(IFERROR(SEARCH("suspected pbt/vPvB",S364),99)=99,IF(IFERROR(SEARCH("vPvB",S364),99)=99,IF(IFERROR(SEARCH("concluded to be a vPvB",S364),99)=99,IF(IFERROR(SEARCH("identified as vPvB",K364),99)=99,IF(IFERROR(SEARCH("concluded to be a vPvB",K364),99)=99,IF(IFERROR(SEARCH("concluded to be both pbt and vPvB",S364),99)=99,IF(IFERROR(SEARCH("concluded to be both pbt and vPvB",K364),99)=99,0,Scoring!$E$5),Scoring!$E$5),Scoring!$E$5),Scoring!$E$5),Scoring!$E$5),Scoring!$E$4),Scoring!$E$6),Scoring!$E$4)</f>
        <v>0</v>
      </c>
      <c r="X364" s="78">
        <f>IF(IFERROR(SEARCH("H410",N364),99)=99,IF(IFERROR(SEARCH("H410",O364),99)=99,IF(IFERROR(SEARCH("H410",Q364),99)=99,IF(IFERROR(SEARCH("H410",M364),99)=99,IF(IFERROR(SEARCH("H410",R364),99)=99,IF(IFERROR(SEARCH("H411",N364),99)=99,IF(IFERROR(SEARCH("H411",O364),99)=99,IF(IFERROR(SEARCH("H411",Q364),99)=99,IF(IFERROR(SEARCH("H411",M364),99)=99,IF(IFERROR(SEARCH("H411",R364),99)=99,IF(IFERROR(SEARCH("H413",N364),99)=99,IF(IFERROR(SEARCH("H413",O364),99)=99,IF(IFERROR(SEARCH("H413",Q364),99)=99,IF(IFERROR(SEARCH("H413",M364),99)=99,IF(IFERROR(SEARCH("H413",R364),99)=99,IF(IFERROR(SEARCH("H412",N364),99)=99,IF(IFERROR(SEARCH("H412",O364),99)=99,IF(IFERROR(SEARCH("H412",Q364),99)=99,IF(IFERROR(SEARCH("H412",M364),99)=99,IF(IFERROR(SEARCH("H412",R364),99)=99,0,Scoring!$E$2),Scoring!$E$2),Scoring!$E$2),Scoring!$E$2),Scoring!$E$2),Scoring!$E$2),Scoring!$E$2),Scoring!$E$2),Scoring!$E$2),Scoring!$E$2),Scoring!$E$2),Scoring!$E$2),Scoring!$E$2),Scoring!$E$2),Scoring!$E$2),Scoring!$E$2),Scoring!$E$2),Scoring!$E$2),Scoring!$E$2),Scoring!$E$2)</f>
        <v>0</v>
      </c>
      <c r="Y364" s="78">
        <f>IF(IFERROR(SEARCH("CMR",K364),99)=99,IF(IFERROR(SEARCH("Suspected CMR",S364),99)=99,IF(IFERROR(SEARCH("CMR",S364),99)=99,0,Scoring!$E$8),Scoring!$E$9),Scoring!$E$8)</f>
        <v>0</v>
      </c>
      <c r="Z364" s="78">
        <f>IF(IFERROR(SEARCH("H350",N364),99)=99,IF(IFERROR(SEARCH("H350",O364),99)=99,IF(IFERROR(SEARCH("H350",Q364),99)=99,IF(IFERROR(SEARCH("H350",M364),99)=99,IF(IFERROR(SEARCH("H350",R364),99)=99,IF(IFERROR(SEARCH("H351",N364),99)=99,IF(IFERROR(SEARCH("H351",O364),99)=99,IF(IFERROR(SEARCH("H351",Q364),99)=99,IF(IFERROR(SEARCH("H351",M364),99)=99,IF(IFERROR(SEARCH("H351",R364),99)=99,IF(IFERROR(SEARCH("carcinogenic",P364),99)=99,IF(IFERROR(SEARCH("suspected carcinogenic",S364),99)=99,0,Scoring!$E$12),Scoring!$E$11),Scoring!$E$10),Scoring!$E$10),Scoring!$E$10),Scoring!$E$10),Scoring!$E$10),Scoring!$E$10),Scoring!$E$10),Scoring!$E$10),Scoring!$E$10),Scoring!$E$10)</f>
        <v>0</v>
      </c>
      <c r="AA364" s="78">
        <f>IF(IFERROR(SEARCH("H340",N364),99)=99,IF(IFERROR(SEARCH("H340",O364),99)=99,IF(IFERROR(SEARCH("H340",Q364),99)=99,IF(IFERROR(SEARCH("H340",M364),99)=99,IF(IFERROR(SEARCH("H340",R364),99)=99,IF(IFERROR(SEARCH("H341",N364),99)=99,IF(IFERROR(SEARCH("H341",O364),99)=99,IF(IFERROR(SEARCH("H341",Q364),99)=99,IF(IFERROR(SEARCH("H341",M364),99)=99,IF(IFERROR(SEARCH("H341",R364),99)=99,IF(IFERROR(SEARCH("mutagenic",P364),99)=99,IF(IFERROR(SEARCH("suspected mutagenic",S364),99)=99,0,Scoring!$E$15),Scoring!$E$14),Scoring!$E$13),Scoring!$E$13),Scoring!$E$13),Scoring!$E$13),Scoring!$E$13),Scoring!$E$13),Scoring!$E$13),Scoring!$E$13),Scoring!$E$13),Scoring!$E$13)</f>
        <v>0</v>
      </c>
      <c r="AB364" s="78">
        <f>IF(IFERROR(SEARCH("H360",N364),99)=99,IF(IFERROR(SEARCH("H360",O364),99)=99,IF(IFERROR(SEARCH("H360",Q364),99)=99,IF(IFERROR(SEARCH("H360",M364),99)=99,IF(IFERROR(SEARCH("H360",R364),99)=99,IF(IFERROR(SEARCH("H361",N364),99)=99,IF(IFERROR(SEARCH("H361",O364),99)=99,IF(IFERROR(SEARCH("H361",Q364),99)=99,IF(IFERROR(SEARCH("H361",M364),99)=99,IF(IFERROR(SEARCH("H361",R364),99)=99,IF(IFERROR(SEARCH("reproduction",P364),99)=99,IF(IFERROR(SEARCH("suspected reprotoxic",S364),99)=99,IF(IFERROR(SEARCH("reprotoxic",S364),99)=99,IF(IFERROR(SEARCH("reprotoxic",K364),99)=99,0,Scoring!$E$18),Scoring!$E$18),Scoring!$E$19),Scoring!$E$17),Scoring!$E$16),Scoring!$E$16),Scoring!$E$16),Scoring!$E$16),Scoring!$E$16),Scoring!$E$16),Scoring!$E$16),Scoring!$E$16),Scoring!$E$16),Scoring!$E$16)</f>
        <v>0</v>
      </c>
      <c r="AC364" s="78">
        <f>IF(IFERROR(SEARCH("57f",L364),99)=99,IF(IFERROR(SEARCH("57(f)",P364),99)=99,0,Scoring!$E$20),Scoring!$E$20)</f>
        <v>0</v>
      </c>
      <c r="AD364" s="78">
        <f>IF(IFERROR(SEARCH("CAT1",T364),99)=99,IF(IFERROR(SEARCH("CAT2",T364),99)=99,IF(IFERROR(SEARCH("CAT3",T364),99)=99,IF(IFERROR(SEARCH("concluded to be endocrine",K364),99)=99,IF(IFERROR(SEARCH("categorised as endocrine",K364),99)=99,IF(IFERROR(SEARCH("endocrine disrupting",P364),99)=99,IF(IFERROR(SEARCH("endocrine disrupting",K364),99)=99,IF(IFERROR(SEARCH("suspected endocrine",S364),99)=99,IF(IFERROR(SEARCH("potential endocrine",S364),99)=99,0,Scoring!$E$25),Scoring!$E$25),Scoring!$E$24),Scoring!$E$24),Scoring!$E$24),Scoring!$E$24),Scoring!$E$23),Scoring!$E$22),Scoring!$E$21)</f>
        <v>0</v>
      </c>
      <c r="AE364" s="78">
        <f>IF(IFERROR(SEARCH("suspected sensitiser",S364),99)=99,IF(IFERROR(SEARCH("sensitiser",S364),99)=99,IF(IFERROR(SEARCH("other hazard based concern",S364),99)=99,0,Scoring!$E$28),Scoring!$E$26),Scoring!$E$27)</f>
        <v>0</v>
      </c>
      <c r="AF364" s="78">
        <f>IF(IFERROR(M364,1)=1,IF(IFERROR(N364,1)=1,IF(IFERROR(O364,1)=1,IF(IFERROR(Q364,1)=1,IF(IFERROR(R364,1)=1,IF(IFERROR(T364,1)=1,IF(IFERROR(K364,1)=1,IF(IFERROR(P364,1)=1,IF(IFERROR(S364,1)=1,Scoring!$E$29,0),0),0),0),0),0),0),0),0)</f>
        <v>3.5</v>
      </c>
      <c r="AG364" s="78">
        <f t="shared" si="34"/>
        <v>3.5</v>
      </c>
      <c r="AI364" s="93"/>
      <c r="AJ364" s="94"/>
      <c r="AK364" s="76"/>
      <c r="AL364" s="75"/>
      <c r="AN364" s="79"/>
      <c r="AO364" s="79"/>
      <c r="AP364" s="79"/>
      <c r="AQ364" s="79"/>
      <c r="AR364" s="79"/>
      <c r="AS364" s="78"/>
      <c r="AU364" s="79">
        <f>IF(IFERROR(F364,99)=99,IF(IFERROR(G364,99)=99,IF(IFERROR(H364,99)=99,IF(IFERROR(I364,99)=99,IF(IFERROR(E364,99)=99,IF(IFERROR(J364,99)=99,0,Scoring!$B$7),Scoring!$B$3),Scoring!$B$2),Scoring!$B$6),Scoring!$B$5),Scoring!$B$4)</f>
        <v>1</v>
      </c>
      <c r="AV364" s="78">
        <f t="shared" si="35"/>
        <v>3.5</v>
      </c>
      <c r="AW364" s="78"/>
      <c r="AX364" s="66"/>
      <c r="AY364" s="78"/>
      <c r="AZ364" s="76"/>
      <c r="BA364" s="76"/>
      <c r="BB364" s="76"/>
    </row>
    <row r="365" spans="1:54" x14ac:dyDescent="0.25">
      <c r="A365" s="77" t="s">
        <v>4223</v>
      </c>
      <c r="B365" s="76" t="str">
        <f t="shared" si="37"/>
        <v>200-817-4</v>
      </c>
      <c r="C365" s="77" t="s">
        <v>4222</v>
      </c>
      <c r="D365" s="77" t="s">
        <v>4221</v>
      </c>
      <c r="E365" s="76" t="e">
        <f>IF(C365="-",IF(A365="-",VLOOKUP(D365,'sin-list 180320_update'!$C$2:$C$835,1,FALSE),VLOOKUP(A365,'sin-list 180320_update'!$A$2:$A$835,1,FALSE)),VLOOKUP(C365,'sin-list 180320_update'!$B$2:$B$835,1,FALSE))</f>
        <v>#N/A</v>
      </c>
      <c r="F365" s="76" t="e">
        <f>IF($C365="-",IF($A365="-",VLOOKUP($D365,'REACH Bilaga XVII_update'!$A$5:$A$131,1,FALSE),VLOOKUP($A365,'REACH Bilaga XVII_update'!$C$5:$C$131,1,FALSE)),VLOOKUP($C365,'REACH Bilaga XVII_update'!$B$5:$B$131,1,FALSE))</f>
        <v>#N/A</v>
      </c>
      <c r="G365" s="76" t="e">
        <f>IF($C365="-",IF($A365="-",VLOOKUP($D365,' REACH Bilaga 59_update'!$A$5:$A$210,1,FALSE),VLOOKUP($A365,' REACH Bilaga 59_update'!$D$5:$D$210,1,FALSE)),VLOOKUP($C365,' REACH Bilaga 59_update'!$C$5:$C$210,1,FALSE))</f>
        <v>#N/A</v>
      </c>
      <c r="H365" s="76" t="e">
        <f>IF($C365="-",IF($A365="-",VLOOKUP($D365,'REACH Bilaga XIV_update'!$A$5:$A$110,1,FALSE),VLOOKUP($A365,'REACH Bilaga XIV_update'!$D$5:$D$110,1,FALSE)),VLOOKUP($C365,'REACH Bilaga XIV_update'!$C$5:$C$110,1,FALSE))</f>
        <v>#N/A</v>
      </c>
      <c r="I365" s="76" t="str">
        <f>IF($C365="-",IF($A365="-",VLOOKUP($D365,CoRAP_update!$A$5:$A$376,1,FALSE),VLOOKUP($A365,CoRAP_update!$D$5:$D$376,1,FALSE)),VLOOKUP($C365,CoRAP_update!$C$5:$C$376,1,FALSE))</f>
        <v>200-817-4</v>
      </c>
      <c r="J365" s="76" t="e">
        <f>IF($C365="-",IF($A365="-",VLOOKUP($D365,EDC_update!$C$2:$C$450,1,FALSE),VLOOKUP($A365,EDC_update!$B$2:$B$450,1,FALSE)),VLOOKUP($C365,EDC_update!$L$2:$L$450,1,FALSE))</f>
        <v>#N/A</v>
      </c>
      <c r="K365" s="76" t="e">
        <f>IF($C365="-",IF($A365="-",IF(VLOOKUP($D365,'sin-list 180320_update'!$C$2:$S$835,3,FALSE)="",NA(),VLOOKUP($D365,'sin-list 180320_update'!$C$2:$S$835,3,FALSE)),IF(VLOOKUP($A365,'sin-list 180320_update'!$A$2:$S$835,5,FALSE)="",NA(),VLOOKUP($A365,'sin-list 180320_update'!$A$2:$S$835,5,FALSE))),IF(VLOOKUP($C365,'sin-list 180320_update'!$B$2:$S$835,4,FALSE)="",NA(),VLOOKUP($C365,'sin-list 180320_update'!$B$2:$S$835,4,FALSE)))</f>
        <v>#N/A</v>
      </c>
      <c r="L365" s="76" t="e">
        <f>IF($C365="-",IF($A365="-",VLOOKUP($D365,'sin-list 180320_update'!$C$2:$S$835,6,FALSE),VLOOKUP($A365,'sin-list 180320_update'!$A$2:$S$835,8,FALSE)),VLOOKUP($C365,'sin-list 180320_update'!$B$2:$S$835,7,FALSE))</f>
        <v>#N/A</v>
      </c>
      <c r="M365" s="76" t="e">
        <f>IF($C365="-",IF($A365="-",IF(VLOOKUP($D365,'sin-list 180320_update'!$C$2:$S$835,8,FALSE)="",NA(),VLOOKUP($D365,'sin-list 180320_update'!$C$2:$S$835,8,FALSE)),IF(VLOOKUP($A365,'sin-list 180320_update'!$A$2:$S$835,10,FALSE)="",NA(),VLOOKUP($A365,'sin-list 180320_update'!$A$2:$S$835,10,FALSE))),IF(VLOOKUP($C365,'sin-list 180320_update'!$B$2:$S$835,9,FALSE)="",NA(),VLOOKUP($C365,'sin-list 180320_update'!$B$2:$S$835,9,FALSE)))</f>
        <v>#N/A</v>
      </c>
      <c r="N365" s="76" t="e">
        <f>IF($C365="-",IF($A365="-",IF(VLOOKUP($D365,'REACH Bilaga XVII_update'!$A$5:$E$131,4,FALSE)="",NA(),VLOOKUP($D365,'REACH Bilaga XVII_update'!$A$5:$E$131,4,FALSE)),IF(VLOOKUP($A365,'REACH Bilaga XVII_update'!$C$5:$D$131,2,FALSE)="",NA(),VLOOKUP($A365,'REACH Bilaga XVII_update'!$C$5:$D$131,2,FALSE))),IF(VLOOKUP($C365,'REACH Bilaga XVII_update'!$B$5:$D$131,3,FALSE)="",NA(),VLOOKUP($C365,'REACH Bilaga XVII_update'!$B$5:$D$131,3,FALSE)))</f>
        <v>#N/A</v>
      </c>
      <c r="O365" s="76" t="e">
        <f>IF($C365="-",IF($A365="-",IF(VLOOKUP($D365,' REACH Bilaga 59_update'!$A$5:$E$210,5,FALSE)="",NA(),VLOOKUP($D365,' REACH Bilaga 59_update'!$A$5:$E$210,5,FALSE)),IF(VLOOKUP($A365,' REACH Bilaga 59_update'!$D$5:$E$210,2,FALSE)="",NA(),VLOOKUP($A365,' REACH Bilaga 59_update'!$D$5:$E$210,2,FALSE))),IF(VLOOKUP($C365,' REACH Bilaga 59_update'!$C$5:$E$210,3,FALSE)="",NA(),VLOOKUP($C365,' REACH Bilaga 59_update'!$C$5:$E$210,3,FALSE)))</f>
        <v>#N/A</v>
      </c>
      <c r="P365" s="76" t="e">
        <f>IF(C365="-",IF(A365="-",IFERROR(VLOOKUP($D365,' REACH Bilaga 59_update'!$A$5:$F$210,MATCH(Sammanfattning!P$1,' REACH Bilaga 59_update'!$A$4:$F$4,0),FALSE),VLOOKUP($D365,'REACH Bilaga XIV_update'!$A$4:$H$110,MATCH(Sammanfattning!P$1,'REACH Bilaga XIV_update'!$A$4:$H$4,0),FALSE)),IFERROR(VLOOKUP($A365,' REACH Bilaga 59_update'!$D$5:$F$210,MATCH(Sammanfattning!P$1,' REACH Bilaga 59_update'!$D$4:$F$4,0),FALSE),VLOOKUP($A365,'REACH Bilaga XIV_update'!$D$4:$H$110,MATCH(Sammanfattning!P$1,'REACH Bilaga XIV_update'!$D$4:$H$4,0),FALSE))),IFERROR(VLOOKUP($C365,' REACH Bilaga 59_update'!$C$5:$F$210,MATCH(Sammanfattning!P$1,' REACH Bilaga 59_update'!$C$4:$F$4,0),FALSE),VLOOKUP($C365,'REACH Bilaga XIV_update'!$C$4:$H$110,MATCH(Sammanfattning!P$1,'REACH Bilaga XIV_update'!$C$4:$H$4,0),FALSE)))</f>
        <v>#N/A</v>
      </c>
      <c r="Q365" s="76" t="e">
        <f>IF($C365="-",IF($A365="-",IF(VLOOKUP($D365,'REACH Bilaga XIV_update'!$A$5:$I$110,9,FALSE)="",NA(),VLOOKUP($D365,'REACH Bilaga XIV_update'!$A$5:$I$110,9,FALSE)),IF(VLOOKUP($A365,'REACH Bilaga XIV_update'!$D$5:$I$110,6,FALSE)="",NA(),VLOOKUP($A365,'REACH Bilaga XIV_update'!$D$5:$I$110,6,FALSE))),IF(VLOOKUP($C365,'REACH Bilaga XIV_update'!$C$5:$I$110,7,FALSE)="",NA(),VLOOKUP($C365,'REACH Bilaga XIV_update'!$C$5:$I$110,7,FALSE)))</f>
        <v>#N/A</v>
      </c>
      <c r="R365" s="76" t="str">
        <f>IF($C365="-",IF($A365="-",IF(VLOOKUP($D365,CoRAP_update!$A$5:$O$376,15,FALSE)="",NA(),VLOOKUP($D365,CoRAP_update!$A$5:$O$376,15,FALSE)),IF(VLOOKUP($A365,CoRAP_update!$D$5:$O$376,12,FALSE)="",NA(),VLOOKUP($A365,CoRAP_update!$D$5:$O$376,12,FALSE))),IF(VLOOKUP($C365,CoRAP_update!$C$5:$O$376,13,FALSE)="",NA(),VLOOKUP($C365,CoRAP_update!$C$5:$O$376,13,FALSE)))</f>
        <v>H220
H351
H373 **</v>
      </c>
      <c r="S365" s="144" t="str">
        <f>IF($C365="-",IF($A365="-",VLOOKUP($D365,CoRAP_update!$A$5:$J$376,MATCH(Sammanfattning!S$1,CoRAP_update!$A$4:$J$4,0),FALSE),VLOOKUP($A365,CoRAP_update!$D$5:$J$376,MATCH(Sammanfattning!S$1,CoRAP_update!$D$4:$J$4,0),FALSE)),VLOOKUP($C365,CoRAP_update!$C$5:$J$376,MATCH(Sammanfattning!S$1,CoRAP_update!$C$4:$J$4,0),FALSE))</f>
        <v>CMR#Potential endocrine disruptor#High RCR</v>
      </c>
      <c r="T365" s="76" t="e">
        <f>IF($A365="-",VLOOKUP($D365,EDC_update!$C$2:$F$450,4,FALSE),VLOOKUP($A365,EDC_update!$B$2:$F$450,5,FALSE))</f>
        <v>#N/A</v>
      </c>
      <c r="V365" s="78">
        <f>IF(IFERROR(SEARCH("PBT",P365),99)=99,IF(IFERROR(SEARCH("suspected PBT",S365),99)=99,IF(IFERROR(SEARCH("concluded to be PBT",K365),99)=99,IF(IFERROR(SEARCH("PBT",S365),99)=99,IF(IFERROR(SEARCH("PBT cand",L365),99)=99,IF(IFERROR(SEARCH("PBT",L365),99)=99,IF(IFERROR(SEARCH("persistent, bioackumulative and toxic properties",K365),99)=99,0,Scoring!$E$3),Scoring!$E$3),Scoring!$E$7),Scoring!$E$3),Scoring!$E$5),Scoring!$E$6),Scoring!$E$3)</f>
        <v>0</v>
      </c>
      <c r="W365" s="78">
        <f>IF(IFERROR(SEARCH("vPvB",P365),99)=99,IF(IFERROR(SEARCH("suspected pbt/vPvB",S365),99)=99,IF(IFERROR(SEARCH("vPvB",S365),99)=99,IF(IFERROR(SEARCH("concluded to be a vPvB",S365),99)=99,IF(IFERROR(SEARCH("identified as vPvB",K365),99)=99,IF(IFERROR(SEARCH("concluded to be a vPvB",K365),99)=99,IF(IFERROR(SEARCH("concluded to be both pbt and vPvB",S365),99)=99,IF(IFERROR(SEARCH("concluded to be both pbt and vPvB",K365),99)=99,0,Scoring!$E$5),Scoring!$E$5),Scoring!$E$5),Scoring!$E$5),Scoring!$E$5),Scoring!$E$4),Scoring!$E$6),Scoring!$E$4)</f>
        <v>0</v>
      </c>
      <c r="X365" s="78">
        <f>IF(IFERROR(SEARCH("H410",N365),99)=99,IF(IFERROR(SEARCH("H410",O365),99)=99,IF(IFERROR(SEARCH("H410",Q365),99)=99,IF(IFERROR(SEARCH("H410",M365),99)=99,IF(IFERROR(SEARCH("H410",R365),99)=99,IF(IFERROR(SEARCH("H411",N365),99)=99,IF(IFERROR(SEARCH("H411",O365),99)=99,IF(IFERROR(SEARCH("H411",Q365),99)=99,IF(IFERROR(SEARCH("H411",M365),99)=99,IF(IFERROR(SEARCH("H411",R365),99)=99,IF(IFERROR(SEARCH("H413",N365),99)=99,IF(IFERROR(SEARCH("H413",O365),99)=99,IF(IFERROR(SEARCH("H413",Q365),99)=99,IF(IFERROR(SEARCH("H413",M365),99)=99,IF(IFERROR(SEARCH("H413",R365),99)=99,IF(IFERROR(SEARCH("H412",N365),99)=99,IF(IFERROR(SEARCH("H412",O365),99)=99,IF(IFERROR(SEARCH("H412",Q365),99)=99,IF(IFERROR(SEARCH("H412",M365),99)=99,IF(IFERROR(SEARCH("H412",R365),99)=99,0,Scoring!$E$2),Scoring!$E$2),Scoring!$E$2),Scoring!$E$2),Scoring!$E$2),Scoring!$E$2),Scoring!$E$2),Scoring!$E$2),Scoring!$E$2),Scoring!$E$2),Scoring!$E$2),Scoring!$E$2),Scoring!$E$2),Scoring!$E$2),Scoring!$E$2),Scoring!$E$2),Scoring!$E$2),Scoring!$E$2),Scoring!$E$2),Scoring!$E$2)</f>
        <v>0</v>
      </c>
      <c r="Y365" s="78">
        <f>IF(IFERROR(SEARCH("CMR",K365),99)=99,IF(IFERROR(SEARCH("Suspected CMR",S365),99)=99,IF(IFERROR(SEARCH("CMR",S365),99)=99,0,Scoring!$E$8),Scoring!$E$9),Scoring!$E$8)</f>
        <v>3</v>
      </c>
      <c r="Z365" s="78">
        <f>IF(IFERROR(SEARCH("H350",N365),99)=99,IF(IFERROR(SEARCH("H350",O365),99)=99,IF(IFERROR(SEARCH("H350",Q365),99)=99,IF(IFERROR(SEARCH("H350",M365),99)=99,IF(IFERROR(SEARCH("H350",R365),99)=99,IF(IFERROR(SEARCH("H351",N365),99)=99,IF(IFERROR(SEARCH("H351",O365),99)=99,IF(IFERROR(SEARCH("H351",Q365),99)=99,IF(IFERROR(SEARCH("H351",M365),99)=99,IF(IFERROR(SEARCH("H351",R365),99)=99,IF(IFERROR(SEARCH("carcinogenic",P365),99)=99,IF(IFERROR(SEARCH("suspected carcinogenic",S365),99)=99,0,Scoring!$E$12),Scoring!$E$11),Scoring!$E$10),Scoring!$E$10),Scoring!$E$10),Scoring!$E$10),Scoring!$E$10),Scoring!$E$10),Scoring!$E$10),Scoring!$E$10),Scoring!$E$10),Scoring!$E$10)</f>
        <v>1</v>
      </c>
      <c r="AA365" s="78">
        <f>IF(IFERROR(SEARCH("H340",N365),99)=99,IF(IFERROR(SEARCH("H340",O365),99)=99,IF(IFERROR(SEARCH("H340",Q365),99)=99,IF(IFERROR(SEARCH("H340",M365),99)=99,IF(IFERROR(SEARCH("H340",R365),99)=99,IF(IFERROR(SEARCH("H341",N365),99)=99,IF(IFERROR(SEARCH("H341",O365),99)=99,IF(IFERROR(SEARCH("H341",Q365),99)=99,IF(IFERROR(SEARCH("H341",M365),99)=99,IF(IFERROR(SEARCH("H341",R365),99)=99,IF(IFERROR(SEARCH("mutagenic",P365),99)=99,IF(IFERROR(SEARCH("suspected mutagenic",S365),99)=99,0,Scoring!$E$15),Scoring!$E$14),Scoring!$E$13),Scoring!$E$13),Scoring!$E$13),Scoring!$E$13),Scoring!$E$13),Scoring!$E$13),Scoring!$E$13),Scoring!$E$13),Scoring!$E$13),Scoring!$E$13)</f>
        <v>0</v>
      </c>
      <c r="AB365" s="78">
        <f>IF(IFERROR(SEARCH("H360",N365),99)=99,IF(IFERROR(SEARCH("H360",O365),99)=99,IF(IFERROR(SEARCH("H360",Q365),99)=99,IF(IFERROR(SEARCH("H360",M365),99)=99,IF(IFERROR(SEARCH("H360",R365),99)=99,IF(IFERROR(SEARCH("H361",N365),99)=99,IF(IFERROR(SEARCH("H361",O365),99)=99,IF(IFERROR(SEARCH("H361",Q365),99)=99,IF(IFERROR(SEARCH("H361",M365),99)=99,IF(IFERROR(SEARCH("H361",R365),99)=99,IF(IFERROR(SEARCH("reproduction",P365),99)=99,IF(IFERROR(SEARCH("suspected reprotoxic",S365),99)=99,IF(IFERROR(SEARCH("reprotoxic",S365),99)=99,IF(IFERROR(SEARCH("reprotoxic",K365),99)=99,0,Scoring!$E$18),Scoring!$E$18),Scoring!$E$19),Scoring!$E$17),Scoring!$E$16),Scoring!$E$16),Scoring!$E$16),Scoring!$E$16),Scoring!$E$16),Scoring!$E$16),Scoring!$E$16),Scoring!$E$16),Scoring!$E$16),Scoring!$E$16)</f>
        <v>0</v>
      </c>
      <c r="AC365" s="78">
        <f>IF(IFERROR(SEARCH("57f",L365),99)=99,IF(IFERROR(SEARCH("57(f)",P365),99)=99,0,Scoring!$E$20),Scoring!$E$20)</f>
        <v>0</v>
      </c>
      <c r="AD365" s="78">
        <f>IF(IFERROR(SEARCH("CAT1",T365),99)=99,IF(IFERROR(SEARCH("CAT2",T365),99)=99,IF(IFERROR(SEARCH("CAT3",T365),99)=99,IF(IFERROR(SEARCH("concluded to be endocrine",K365),99)=99,IF(IFERROR(SEARCH("categorised as endocrine",K365),99)=99,IF(IFERROR(SEARCH("endocrine disrupting",P365),99)=99,IF(IFERROR(SEARCH("endocrine disrupting",K365),99)=99,IF(IFERROR(SEARCH("suspected endocrine",S365),99)=99,IF(IFERROR(SEARCH("potential endocrine",S365),99)=99,0,Scoring!$E$25),Scoring!$E$25),Scoring!$E$24),Scoring!$E$24),Scoring!$E$24),Scoring!$E$24),Scoring!$E$23),Scoring!$E$22),Scoring!$E$21)</f>
        <v>0.5</v>
      </c>
      <c r="AE365" s="78">
        <f>IF(IFERROR(SEARCH("suspected sensitiser",S365),99)=99,IF(IFERROR(SEARCH("sensitiser",S365),99)=99,IF(IFERROR(SEARCH("other hazard based concern",S365),99)=99,0,Scoring!$E$28),Scoring!$E$26),Scoring!$E$27)</f>
        <v>0</v>
      </c>
      <c r="AF365" s="78">
        <f>IF(IFERROR(M365,1)=1,IF(IFERROR(N365,1)=1,IF(IFERROR(O365,1)=1,IF(IFERROR(Q365,1)=1,IF(IFERROR(R365,1)=1,IF(IFERROR(T365,1)=1,IF(IFERROR(K365,1)=1,IF(IFERROR(P365,1)=1,IF(IFERROR(S365,1)=1,Scoring!$E$29,0),0),0),0),0),0),0),0),0)</f>
        <v>0</v>
      </c>
      <c r="AG365" s="78">
        <f t="shared" si="34"/>
        <v>3.5</v>
      </c>
      <c r="AI365" s="93"/>
      <c r="AJ365" s="94"/>
      <c r="AK365" s="76"/>
      <c r="AL365" s="75"/>
      <c r="AN365" s="79"/>
      <c r="AO365" s="79"/>
      <c r="AP365" s="79"/>
      <c r="AQ365" s="79"/>
      <c r="AR365" s="79"/>
      <c r="AS365" s="78"/>
      <c r="AU365" s="79">
        <f>IF(IFERROR(F365,99)=99,IF(IFERROR(G365,99)=99,IF(IFERROR(H365,99)=99,IF(IFERROR(I365,99)=99,IF(IFERROR(E365,99)=99,IF(IFERROR(J365,99)=99,0,Scoring!$B$7),Scoring!$B$3),Scoring!$B$2),Scoring!$B$6),Scoring!$B$5),Scoring!$B$4)</f>
        <v>0.5</v>
      </c>
      <c r="AV365" s="78">
        <f t="shared" si="35"/>
        <v>1.75</v>
      </c>
      <c r="AW365" s="78"/>
      <c r="AX365" s="66"/>
      <c r="AY365" s="78"/>
      <c r="AZ365" s="76"/>
      <c r="BA365" s="76"/>
      <c r="BB365" s="76"/>
    </row>
    <row r="366" spans="1:54" x14ac:dyDescent="0.25">
      <c r="A366" s="77" t="s">
        <v>4231</v>
      </c>
      <c r="B366" s="76" t="str">
        <f t="shared" si="37"/>
        <v>200-843-6</v>
      </c>
      <c r="C366" s="77" t="s">
        <v>2168</v>
      </c>
      <c r="D366" s="77" t="s">
        <v>2169</v>
      </c>
      <c r="E366" s="76" t="str">
        <f>IF(C366="-",IF(A366="-",VLOOKUP(D366,'sin-list 180320_update'!$C$2:$C$835,1,FALSE),VLOOKUP(A366,'sin-list 180320_update'!$A$2:$A$835,1,FALSE)),VLOOKUP(C366,'sin-list 180320_update'!$B$2:$B$835,1,FALSE))</f>
        <v>200-843-6</v>
      </c>
      <c r="F366" s="76" t="e">
        <f>IF($C366="-",IF($A366="-",VLOOKUP($D366,'REACH Bilaga XVII_update'!$A$5:$A$131,1,FALSE),VLOOKUP($A366,'REACH Bilaga XVII_update'!$C$5:$C$131,1,FALSE)),VLOOKUP($C366,'REACH Bilaga XVII_update'!$B$5:$B$131,1,FALSE))</f>
        <v>#N/A</v>
      </c>
      <c r="G366" s="76" t="e">
        <f>IF($C366="-",IF($A366="-",VLOOKUP($D366,' REACH Bilaga 59_update'!$A$5:$A$210,1,FALSE),VLOOKUP($A366,' REACH Bilaga 59_update'!$D$5:$D$210,1,FALSE)),VLOOKUP($C366,' REACH Bilaga 59_update'!$C$5:$C$210,1,FALSE))</f>
        <v>#N/A</v>
      </c>
      <c r="H366" s="76" t="e">
        <f>IF($C366="-",IF($A366="-",VLOOKUP($D366,'REACH Bilaga XIV_update'!$A$5:$A$110,1,FALSE),VLOOKUP($A366,'REACH Bilaga XIV_update'!$D$5:$D$110,1,FALSE)),VLOOKUP($C366,'REACH Bilaga XIV_update'!$C$5:$C$110,1,FALSE))</f>
        <v>#N/A</v>
      </c>
      <c r="I366" s="76" t="str">
        <f>IF($C366="-",IF($A366="-",VLOOKUP($D366,CoRAP_update!$A$5:$A$376,1,FALSE),VLOOKUP($A366,CoRAP_update!$D$5:$D$376,1,FALSE)),VLOOKUP($C366,CoRAP_update!$C$5:$C$376,1,FALSE))</f>
        <v>200-843-6</v>
      </c>
      <c r="J366" s="76" t="e">
        <f>IF($C366="-",IF($A366="-",VLOOKUP($D366,EDC_update!$C$2:$C$450,1,FALSE),VLOOKUP($A366,EDC_update!$B$2:$B$450,1,FALSE)),VLOOKUP($C366,EDC_update!$L$2:$L$450,1,FALSE))</f>
        <v>#N/A</v>
      </c>
      <c r="K366" s="76" t="str">
        <f>IF($C366="-",IF($A366="-",IF(VLOOKUP($D366,'sin-list 180320_update'!$C$2:$S$835,3,FALSE)="",NA(),VLOOKUP($D366,'sin-list 180320_update'!$C$2:$S$835,3,FALSE)),IF(VLOOKUP($A366,'sin-list 180320_update'!$A$2:$S$835,5,FALSE)="",NA(),VLOOKUP($A366,'sin-list 180320_update'!$A$2:$S$835,5,FALSE))),IF(VLOOKUP($C366,'sin-list 180320_update'!$B$2:$S$835,4,FALSE)="",NA(),VLOOKUP($C366,'sin-list 180320_update'!$B$2:$S$835,4,FALSE)))</f>
        <v>This substance has endocrine disrupting properties. Human workers exposed to the chemical have shown dysfunctional sex behaviour, lowered sperm quality and alterations in testosterone levels. Animal studies show similar results including increased malform</v>
      </c>
      <c r="L366" s="76" t="str">
        <f>IF($C366="-",IF($A366="-",VLOOKUP($D366,'sin-list 180320_update'!$C$2:$S$835,6,FALSE),VLOOKUP($A366,'sin-list 180320_update'!$A$2:$S$835,8,FALSE)),VLOOKUP($C366,'sin-list 180320_update'!$B$2:$S$835,7,FALSE))</f>
        <v>Flam. Liq. 2
Skin Irrit. 2
Eye Irrit. 2
Repr. 2
STOT RE 1
Official classification missing</v>
      </c>
      <c r="M366" s="76" t="str">
        <f>IF($C366="-",IF($A366="-",IF(VLOOKUP($D366,'sin-list 180320_update'!$C$2:$S$835,8,FALSE)="",NA(),VLOOKUP($D366,'sin-list 180320_update'!$C$2:$S$835,8,FALSE)),IF(VLOOKUP($A366,'sin-list 180320_update'!$A$2:$S$835,10,FALSE)="",NA(),VLOOKUP($A366,'sin-list 180320_update'!$A$2:$S$835,10,FALSE))),IF(VLOOKUP($C366,'sin-list 180320_update'!$B$2:$S$835,9,FALSE)="",NA(),VLOOKUP($C366,'sin-list 180320_update'!$B$2:$S$835,9,FALSE)))</f>
        <v>H225
H315
H319
H361fd
H372 **</v>
      </c>
      <c r="N366" s="76" t="e">
        <f>IF($C366="-",IF($A366="-",IF(VLOOKUP($D366,'REACH Bilaga XVII_update'!$A$5:$E$131,4,FALSE)="",NA(),VLOOKUP($D366,'REACH Bilaga XVII_update'!$A$5:$E$131,4,FALSE)),IF(VLOOKUP($A366,'REACH Bilaga XVII_update'!$C$5:$D$131,2,FALSE)="",NA(),VLOOKUP($A366,'REACH Bilaga XVII_update'!$C$5:$D$131,2,FALSE))),IF(VLOOKUP($C366,'REACH Bilaga XVII_update'!$B$5:$D$131,3,FALSE)="",NA(),VLOOKUP($C366,'REACH Bilaga XVII_update'!$B$5:$D$131,3,FALSE)))</f>
        <v>#N/A</v>
      </c>
      <c r="O366" s="76" t="e">
        <f>IF($C366="-",IF($A366="-",IF(VLOOKUP($D366,' REACH Bilaga 59_update'!$A$5:$E$210,5,FALSE)="",NA(),VLOOKUP($D366,' REACH Bilaga 59_update'!$A$5:$E$210,5,FALSE)),IF(VLOOKUP($A366,' REACH Bilaga 59_update'!$D$5:$E$210,2,FALSE)="",NA(),VLOOKUP($A366,' REACH Bilaga 59_update'!$D$5:$E$210,2,FALSE))),IF(VLOOKUP($C366,' REACH Bilaga 59_update'!$C$5:$E$210,3,FALSE)="",NA(),VLOOKUP($C366,' REACH Bilaga 59_update'!$C$5:$E$210,3,FALSE)))</f>
        <v>#N/A</v>
      </c>
      <c r="P366" s="76" t="e">
        <f>IF(C366="-",IF(A366="-",IFERROR(VLOOKUP($D366,' REACH Bilaga 59_update'!$A$5:$F$210,MATCH(Sammanfattning!P$1,' REACH Bilaga 59_update'!$A$4:$F$4,0),FALSE),VLOOKUP($D366,'REACH Bilaga XIV_update'!$A$4:$H$110,MATCH(Sammanfattning!P$1,'REACH Bilaga XIV_update'!$A$4:$H$4,0),FALSE)),IFERROR(VLOOKUP($A366,' REACH Bilaga 59_update'!$D$5:$F$210,MATCH(Sammanfattning!P$1,' REACH Bilaga 59_update'!$D$4:$F$4,0),FALSE),VLOOKUP($A366,'REACH Bilaga XIV_update'!$D$4:$H$110,MATCH(Sammanfattning!P$1,'REACH Bilaga XIV_update'!$D$4:$H$4,0),FALSE))),IFERROR(VLOOKUP($C366,' REACH Bilaga 59_update'!$C$5:$F$210,MATCH(Sammanfattning!P$1,' REACH Bilaga 59_update'!$C$4:$F$4,0),FALSE),VLOOKUP($C366,'REACH Bilaga XIV_update'!$C$4:$H$110,MATCH(Sammanfattning!P$1,'REACH Bilaga XIV_update'!$C$4:$H$4,0),FALSE)))</f>
        <v>#N/A</v>
      </c>
      <c r="Q366" s="76" t="e">
        <f>IF($C366="-",IF($A366="-",IF(VLOOKUP($D366,'REACH Bilaga XIV_update'!$A$5:$I$110,9,FALSE)="",NA(),VLOOKUP($D366,'REACH Bilaga XIV_update'!$A$5:$I$110,9,FALSE)),IF(VLOOKUP($A366,'REACH Bilaga XIV_update'!$D$5:$I$110,6,FALSE)="",NA(),VLOOKUP($A366,'REACH Bilaga XIV_update'!$D$5:$I$110,6,FALSE))),IF(VLOOKUP($C366,'REACH Bilaga XIV_update'!$C$5:$I$110,7,FALSE)="",NA(),VLOOKUP($C366,'REACH Bilaga XIV_update'!$C$5:$I$110,7,FALSE)))</f>
        <v>#N/A</v>
      </c>
      <c r="R366" s="76" t="str">
        <f>IF($C366="-",IF($A366="-",IF(VLOOKUP($D366,CoRAP_update!$A$5:$O$376,15,FALSE)="",NA(),VLOOKUP($D366,CoRAP_update!$A$5:$O$376,15,FALSE)),IF(VLOOKUP($A366,CoRAP_update!$D$5:$O$376,12,FALSE)="",NA(),VLOOKUP($A366,CoRAP_update!$D$5:$O$376,12,FALSE))),IF(VLOOKUP($C366,CoRAP_update!$C$5:$O$376,13,FALSE)="",NA(),VLOOKUP($C366,CoRAP_update!$C$5:$O$376,13,FALSE)))</f>
        <v>H225
H361fd
H372 **
H315
H319</v>
      </c>
      <c r="S366" s="144" t="str">
        <f>IF($C366="-",IF($A366="-",VLOOKUP($D366,CoRAP_update!$A$5:$J$376,MATCH(Sammanfattning!S$1,CoRAP_update!$A$4:$J$4,0),FALSE),VLOOKUP($A366,CoRAP_update!$D$5:$J$376,MATCH(Sammanfattning!S$1,CoRAP_update!$D$4:$J$4,0),FALSE)),VLOOKUP($C366,CoRAP_update!$C$5:$J$376,MATCH(Sammanfattning!S$1,CoRAP_update!$C$4:$J$4,0),FALSE))</f>
        <v>CMR#Potential endocrine disruptor#Exposure of environment#Exposure of workers#High (aggregated) tonnage</v>
      </c>
      <c r="T366" s="76" t="str">
        <f>IF($A366="-",VLOOKUP($D366,EDC_update!$C$2:$F$450,4,FALSE),VLOOKUP($A366,EDC_update!$B$2:$F$450,5,FALSE))</f>
        <v>CAT2</v>
      </c>
      <c r="V366" s="78">
        <f>IF(IFERROR(SEARCH("PBT",P366),99)=99,IF(IFERROR(SEARCH("suspected PBT",S366),99)=99,IF(IFERROR(SEARCH("concluded to be PBT",K366),99)=99,IF(IFERROR(SEARCH("PBT",S366),99)=99,IF(IFERROR(SEARCH("PBT cand",L366),99)=99,IF(IFERROR(SEARCH("PBT",L366),99)=99,IF(IFERROR(SEARCH("persistent, bioackumulative and toxic properties",K366),99)=99,0,Scoring!$E$3),Scoring!$E$3),Scoring!$E$7),Scoring!$E$3),Scoring!$E$5),Scoring!$E$6),Scoring!$E$3)</f>
        <v>0</v>
      </c>
      <c r="W366" s="78">
        <f>IF(IFERROR(SEARCH("vPvB",P366),99)=99,IF(IFERROR(SEARCH("suspected pbt/vPvB",S366),99)=99,IF(IFERROR(SEARCH("vPvB",S366),99)=99,IF(IFERROR(SEARCH("concluded to be a vPvB",S366),99)=99,IF(IFERROR(SEARCH("identified as vPvB",K366),99)=99,IF(IFERROR(SEARCH("concluded to be a vPvB",K366),99)=99,IF(IFERROR(SEARCH("concluded to be both pbt and vPvB",S366),99)=99,IF(IFERROR(SEARCH("concluded to be both pbt and vPvB",K366),99)=99,0,Scoring!$E$5),Scoring!$E$5),Scoring!$E$5),Scoring!$E$5),Scoring!$E$5),Scoring!$E$4),Scoring!$E$6),Scoring!$E$4)</f>
        <v>0</v>
      </c>
      <c r="X366" s="78">
        <f>IF(IFERROR(SEARCH("H410",N366),99)=99,IF(IFERROR(SEARCH("H410",O366),99)=99,IF(IFERROR(SEARCH("H410",Q366),99)=99,IF(IFERROR(SEARCH("H410",M366),99)=99,IF(IFERROR(SEARCH("H410",R366),99)=99,IF(IFERROR(SEARCH("H411",N366),99)=99,IF(IFERROR(SEARCH("H411",O366),99)=99,IF(IFERROR(SEARCH("H411",Q366),99)=99,IF(IFERROR(SEARCH("H411",M366),99)=99,IF(IFERROR(SEARCH("H411",R366),99)=99,IF(IFERROR(SEARCH("H413",N366),99)=99,IF(IFERROR(SEARCH("H413",O366),99)=99,IF(IFERROR(SEARCH("H413",Q366),99)=99,IF(IFERROR(SEARCH("H413",M366),99)=99,IF(IFERROR(SEARCH("H413",R366),99)=99,IF(IFERROR(SEARCH("H412",N366),99)=99,IF(IFERROR(SEARCH("H412",O366),99)=99,IF(IFERROR(SEARCH("H412",Q366),99)=99,IF(IFERROR(SEARCH("H412",M366),99)=99,IF(IFERROR(SEARCH("H412",R366),99)=99,0,Scoring!$E$2),Scoring!$E$2),Scoring!$E$2),Scoring!$E$2),Scoring!$E$2),Scoring!$E$2),Scoring!$E$2),Scoring!$E$2),Scoring!$E$2),Scoring!$E$2),Scoring!$E$2),Scoring!$E$2),Scoring!$E$2),Scoring!$E$2),Scoring!$E$2),Scoring!$E$2),Scoring!$E$2),Scoring!$E$2),Scoring!$E$2),Scoring!$E$2)</f>
        <v>0</v>
      </c>
      <c r="Y366" s="78">
        <f>IF(IFERROR(SEARCH("CMR",K366),99)=99,IF(IFERROR(SEARCH("Suspected CMR",S366),99)=99,IF(IFERROR(SEARCH("CMR",S366),99)=99,0,Scoring!$E$8),Scoring!$E$9),Scoring!$E$8)</f>
        <v>3</v>
      </c>
      <c r="Z366" s="78">
        <f>IF(IFERROR(SEARCH("H350",N366),99)=99,IF(IFERROR(SEARCH("H350",O366),99)=99,IF(IFERROR(SEARCH("H350",Q366),99)=99,IF(IFERROR(SEARCH("H350",M366),99)=99,IF(IFERROR(SEARCH("H350",R366),99)=99,IF(IFERROR(SEARCH("H351",N366),99)=99,IF(IFERROR(SEARCH("H351",O366),99)=99,IF(IFERROR(SEARCH("H351",Q366),99)=99,IF(IFERROR(SEARCH("H351",M366),99)=99,IF(IFERROR(SEARCH("H351",R366),99)=99,IF(IFERROR(SEARCH("carcinogenic",P366),99)=99,IF(IFERROR(SEARCH("suspected carcinogenic",S366),99)=99,0,Scoring!$E$12),Scoring!$E$11),Scoring!$E$10),Scoring!$E$10),Scoring!$E$10),Scoring!$E$10),Scoring!$E$10),Scoring!$E$10),Scoring!$E$10),Scoring!$E$10),Scoring!$E$10),Scoring!$E$10)</f>
        <v>0</v>
      </c>
      <c r="AA366" s="78">
        <f>IF(IFERROR(SEARCH("H340",N366),99)=99,IF(IFERROR(SEARCH("H340",O366),99)=99,IF(IFERROR(SEARCH("H340",Q366),99)=99,IF(IFERROR(SEARCH("H340",M366),99)=99,IF(IFERROR(SEARCH("H340",R366),99)=99,IF(IFERROR(SEARCH("H341",N366),99)=99,IF(IFERROR(SEARCH("H341",O366),99)=99,IF(IFERROR(SEARCH("H341",Q366),99)=99,IF(IFERROR(SEARCH("H341",M366),99)=99,IF(IFERROR(SEARCH("H341",R366),99)=99,IF(IFERROR(SEARCH("mutagenic",P366),99)=99,IF(IFERROR(SEARCH("suspected mutagenic",S366),99)=99,0,Scoring!$E$15),Scoring!$E$14),Scoring!$E$13),Scoring!$E$13),Scoring!$E$13),Scoring!$E$13),Scoring!$E$13),Scoring!$E$13),Scoring!$E$13),Scoring!$E$13),Scoring!$E$13),Scoring!$E$13)</f>
        <v>0</v>
      </c>
      <c r="AB366" s="78">
        <f>IF(IFERROR(SEARCH("H360",N366),99)=99,IF(IFERROR(SEARCH("H360",O366),99)=99,IF(IFERROR(SEARCH("H360",Q366),99)=99,IF(IFERROR(SEARCH("H360",M366),99)=99,IF(IFERROR(SEARCH("H360",R366),99)=99,IF(IFERROR(SEARCH("H361",N366),99)=99,IF(IFERROR(SEARCH("H361",O366),99)=99,IF(IFERROR(SEARCH("H361",Q366),99)=99,IF(IFERROR(SEARCH("H361",M366),99)=99,IF(IFERROR(SEARCH("H361",R366),99)=99,IF(IFERROR(SEARCH("reproduction",P366),99)=99,IF(IFERROR(SEARCH("suspected reprotoxic",S366),99)=99,IF(IFERROR(SEARCH("reprotoxic",S366),99)=99,IF(IFERROR(SEARCH("reprotoxic",K366),99)=99,0,Scoring!$E$18),Scoring!$E$18),Scoring!$E$19),Scoring!$E$17),Scoring!$E$16),Scoring!$E$16),Scoring!$E$16),Scoring!$E$16),Scoring!$E$16),Scoring!$E$16),Scoring!$E$16),Scoring!$E$16),Scoring!$E$16),Scoring!$E$16)</f>
        <v>1</v>
      </c>
      <c r="AC366" s="78">
        <f>IF(IFERROR(SEARCH("57f",L366),99)=99,IF(IFERROR(SEARCH("57(f)",P366),99)=99,0,Scoring!$E$20),Scoring!$E$20)</f>
        <v>0</v>
      </c>
      <c r="AD366" s="78">
        <f>IF(IFERROR(SEARCH("CAT1",T366),99)=99,IF(IFERROR(SEARCH("CAT2",T366),99)=99,IF(IFERROR(SEARCH("CAT3",T366),99)=99,IF(IFERROR(SEARCH("concluded to be endocrine",K366),99)=99,IF(IFERROR(SEARCH("categorised as endocrine",K366),99)=99,IF(IFERROR(SEARCH("endocrine disrupting",P366),99)=99,IF(IFERROR(SEARCH("endocrine disrupting",K366),99)=99,IF(IFERROR(SEARCH("suspected endocrine",S366),99)=99,IF(IFERROR(SEARCH("potential endocrine",S366),99)=99,0,Scoring!$E$25),Scoring!$E$25),Scoring!$E$24),Scoring!$E$24),Scoring!$E$24),Scoring!$E$24),Scoring!$E$23),Scoring!$E$22),Scoring!$E$21)</f>
        <v>0.5</v>
      </c>
      <c r="AE366" s="78">
        <f>IF(IFERROR(SEARCH("suspected sensitiser",S366),99)=99,IF(IFERROR(SEARCH("sensitiser",S366),99)=99,IF(IFERROR(SEARCH("other hazard based concern",S366),99)=99,0,Scoring!$E$28),Scoring!$E$26),Scoring!$E$27)</f>
        <v>0</v>
      </c>
      <c r="AF366" s="78">
        <f>IF(IFERROR(M366,1)=1,IF(IFERROR(N366,1)=1,IF(IFERROR(O366,1)=1,IF(IFERROR(Q366,1)=1,IF(IFERROR(R366,1)=1,IF(IFERROR(T366,1)=1,IF(IFERROR(K366,1)=1,IF(IFERROR(P366,1)=1,IF(IFERROR(S366,1)=1,Scoring!$E$29,0),0),0),0),0),0),0),0),0)</f>
        <v>0</v>
      </c>
      <c r="AG366" s="78">
        <f t="shared" si="34"/>
        <v>3.5</v>
      </c>
      <c r="AI366" s="93"/>
      <c r="AJ366" s="94"/>
      <c r="AK366" s="76"/>
      <c r="AL366" s="75"/>
      <c r="AN366" s="79"/>
      <c r="AO366" s="79"/>
      <c r="AP366" s="79"/>
      <c r="AQ366" s="79"/>
      <c r="AR366" s="79"/>
      <c r="AS366" s="78"/>
      <c r="AU366" s="79">
        <f>IF(IFERROR(F366,99)=99,IF(IFERROR(G366,99)=99,IF(IFERROR(H366,99)=99,IF(IFERROR(I366,99)=99,IF(IFERROR(E366,99)=99,IF(IFERROR(J366,99)=99,0,Scoring!$B$7),Scoring!$B$3),Scoring!$B$2),Scoring!$B$6),Scoring!$B$5),Scoring!$B$4)</f>
        <v>0.5</v>
      </c>
      <c r="AV366" s="78">
        <f t="shared" si="35"/>
        <v>1.75</v>
      </c>
      <c r="AW366" s="78"/>
      <c r="AX366" s="66"/>
      <c r="AY366" s="78"/>
      <c r="AZ366" s="76"/>
      <c r="BA366" s="76"/>
      <c r="BB366" s="76"/>
    </row>
    <row r="367" spans="1:54" x14ac:dyDescent="0.25">
      <c r="A367" s="77" t="s">
        <v>3310</v>
      </c>
      <c r="B367" s="76" t="str">
        <f t="shared" si="37"/>
        <v>202-499-2</v>
      </c>
      <c r="C367" s="77" t="s">
        <v>3390</v>
      </c>
      <c r="D367" s="77" t="s">
        <v>3209</v>
      </c>
      <c r="E367" s="76" t="e">
        <f>IF(C367="-",IF(A367="-",VLOOKUP(D367,'sin-list 180320_update'!$C$2:$C$835,1,FALSE),VLOOKUP(A367,'sin-list 180320_update'!$A$2:$A$835,1,FALSE)),VLOOKUP(C367,'sin-list 180320_update'!$B$2:$B$835,1,FALSE))</f>
        <v>#N/A</v>
      </c>
      <c r="F367" s="76" t="str">
        <f>IF($C367="-",IF($A367="-",VLOOKUP($D367,'REACH Bilaga XVII_update'!$A$5:$A$131,1,FALSE),VLOOKUP($A367,'REACH Bilaga XVII_update'!$C$5:$C$131,1,FALSE)),VLOOKUP($C367,'REACH Bilaga XVII_update'!$B$5:$B$131,1,FALSE))</f>
        <v>202-499-2</v>
      </c>
      <c r="G367" s="76" t="e">
        <f>IF($C367="-",IF($A367="-",VLOOKUP($D367,' REACH Bilaga 59_update'!$A$5:$A$210,1,FALSE),VLOOKUP($A367,' REACH Bilaga 59_update'!$D$5:$D$210,1,FALSE)),VLOOKUP($C367,' REACH Bilaga 59_update'!$C$5:$C$210,1,FALSE))</f>
        <v>#N/A</v>
      </c>
      <c r="H367" s="76" t="e">
        <f>IF($C367="-",IF($A367="-",VLOOKUP($D367,'REACH Bilaga XIV_update'!$A$5:$A$110,1,FALSE),VLOOKUP($A367,'REACH Bilaga XIV_update'!$D$5:$D$110,1,FALSE)),VLOOKUP($C367,'REACH Bilaga XIV_update'!$C$5:$C$110,1,FALSE))</f>
        <v>#N/A</v>
      </c>
      <c r="I367" s="76" t="e">
        <f>IF($C367="-",IF($A367="-",VLOOKUP($D367,CoRAP_update!$A$5:$A$376,1,FALSE),VLOOKUP($A367,CoRAP_update!$D$5:$D$376,1,FALSE)),VLOOKUP($C367,CoRAP_update!$C$5:$C$376,1,FALSE))</f>
        <v>#N/A</v>
      </c>
      <c r="J367" s="76" t="e">
        <f>IF($C367="-",IF($A367="-",VLOOKUP($D367,EDC_update!$C$2:$C$450,1,FALSE),VLOOKUP($A367,EDC_update!$B$2:$B$450,1,FALSE)),VLOOKUP($C367,EDC_update!$L$2:$L$450,1,FALSE))</f>
        <v>#N/A</v>
      </c>
      <c r="K367" s="76" t="e">
        <f>IF($C367="-",IF($A367="-",IF(VLOOKUP($D367,'sin-list 180320_update'!$C$2:$S$835,3,FALSE)="",NA(),VLOOKUP($D367,'sin-list 180320_update'!$C$2:$S$835,3,FALSE)),IF(VLOOKUP($A367,'sin-list 180320_update'!$A$2:$S$835,5,FALSE)="",NA(),VLOOKUP($A367,'sin-list 180320_update'!$A$2:$S$835,5,FALSE))),IF(VLOOKUP($C367,'sin-list 180320_update'!$B$2:$S$835,4,FALSE)="",NA(),VLOOKUP($C367,'sin-list 180320_update'!$B$2:$S$835,4,FALSE)))</f>
        <v>#N/A</v>
      </c>
      <c r="L367" s="76" t="e">
        <f>IF($C367="-",IF($A367="-",VLOOKUP($D367,'sin-list 180320_update'!$C$2:$S$835,6,FALSE),VLOOKUP($A367,'sin-list 180320_update'!$A$2:$S$835,8,FALSE)),VLOOKUP($C367,'sin-list 180320_update'!$B$2:$S$835,7,FALSE))</f>
        <v>#N/A</v>
      </c>
      <c r="M367" s="76" t="e">
        <f>IF($C367="-",IF($A367="-",IF(VLOOKUP($D367,'sin-list 180320_update'!$C$2:$S$835,8,FALSE)="",NA(),VLOOKUP($D367,'sin-list 180320_update'!$C$2:$S$835,8,FALSE)),IF(VLOOKUP($A367,'sin-list 180320_update'!$A$2:$S$835,10,FALSE)="",NA(),VLOOKUP($A367,'sin-list 180320_update'!$A$2:$S$835,10,FALSE))),IF(VLOOKUP($C367,'sin-list 180320_update'!$B$2:$S$835,9,FALSE)="",NA(),VLOOKUP($C367,'sin-list 180320_update'!$B$2:$S$835,9,FALSE)))</f>
        <v>#N/A</v>
      </c>
      <c r="N367" s="76" t="e">
        <f>IF($C367="-",IF($A367="-",IF(VLOOKUP($D367,'REACH Bilaga XVII_update'!$A$5:$E$131,4,FALSE)="",NA(),VLOOKUP($D367,'REACH Bilaga XVII_update'!$A$5:$E$131,4,FALSE)),IF(VLOOKUP($A367,'REACH Bilaga XVII_update'!$C$5:$D$131,2,FALSE)="",NA(),VLOOKUP($A367,'REACH Bilaga XVII_update'!$C$5:$D$131,2,FALSE))),IF(VLOOKUP($C367,'REACH Bilaga XVII_update'!$B$5:$D$131,3,FALSE)="",NA(),VLOOKUP($C367,'REACH Bilaga XVII_update'!$B$5:$D$131,3,FALSE)))</f>
        <v>#N/A</v>
      </c>
      <c r="O367" s="76" t="e">
        <f>IF($C367="-",IF($A367="-",IF(VLOOKUP($D367,' REACH Bilaga 59_update'!$A$5:$E$210,5,FALSE)="",NA(),VLOOKUP($D367,' REACH Bilaga 59_update'!$A$5:$E$210,5,FALSE)),IF(VLOOKUP($A367,' REACH Bilaga 59_update'!$D$5:$E$210,2,FALSE)="",NA(),VLOOKUP($A367,' REACH Bilaga 59_update'!$D$5:$E$210,2,FALSE))),IF(VLOOKUP($C367,' REACH Bilaga 59_update'!$C$5:$E$210,3,FALSE)="",NA(),VLOOKUP($C367,' REACH Bilaga 59_update'!$C$5:$E$210,3,FALSE)))</f>
        <v>#N/A</v>
      </c>
      <c r="P367" s="76" t="e">
        <f>IF(C367="-",IF(A367="-",IFERROR(VLOOKUP($D367,' REACH Bilaga 59_update'!$A$5:$F$210,MATCH(Sammanfattning!P$1,' REACH Bilaga 59_update'!$A$4:$F$4,0),FALSE),VLOOKUP($D367,'REACH Bilaga XIV_update'!$A$4:$H$110,MATCH(Sammanfattning!P$1,'REACH Bilaga XIV_update'!$A$4:$H$4,0),FALSE)),IFERROR(VLOOKUP($A367,' REACH Bilaga 59_update'!$D$5:$F$210,MATCH(Sammanfattning!P$1,' REACH Bilaga 59_update'!$D$4:$F$4,0),FALSE),VLOOKUP($A367,'REACH Bilaga XIV_update'!$D$4:$H$110,MATCH(Sammanfattning!P$1,'REACH Bilaga XIV_update'!$D$4:$H$4,0),FALSE))),IFERROR(VLOOKUP($C367,' REACH Bilaga 59_update'!$C$5:$F$210,MATCH(Sammanfattning!P$1,' REACH Bilaga 59_update'!$C$4:$F$4,0),FALSE),VLOOKUP($C367,'REACH Bilaga XIV_update'!$C$4:$H$110,MATCH(Sammanfattning!P$1,'REACH Bilaga XIV_update'!$C$4:$H$4,0),FALSE)))</f>
        <v>#N/A</v>
      </c>
      <c r="Q367" s="76" t="e">
        <f>IF($C367="-",IF($A367="-",IF(VLOOKUP($D367,'REACH Bilaga XIV_update'!$A$5:$I$110,9,FALSE)="",NA(),VLOOKUP($D367,'REACH Bilaga XIV_update'!$A$5:$I$110,9,FALSE)),IF(VLOOKUP($A367,'REACH Bilaga XIV_update'!$D$5:$I$110,6,FALSE)="",NA(),VLOOKUP($A367,'REACH Bilaga XIV_update'!$D$5:$I$110,6,FALSE))),IF(VLOOKUP($C367,'REACH Bilaga XIV_update'!$C$5:$I$110,7,FALSE)="",NA(),VLOOKUP($C367,'REACH Bilaga XIV_update'!$C$5:$I$110,7,FALSE)))</f>
        <v>#N/A</v>
      </c>
      <c r="R367" s="76" t="e">
        <f>IF($C367="-",IF($A367="-",IF(VLOOKUP($D367,CoRAP_update!$A$5:$O$376,15,FALSE)="",NA(),VLOOKUP($D367,CoRAP_update!$A$5:$O$376,15,FALSE)),IF(VLOOKUP($A367,CoRAP_update!$D$5:$O$376,12,FALSE)="",NA(),VLOOKUP($A367,CoRAP_update!$D$5:$O$376,12,FALSE))),IF(VLOOKUP($C367,CoRAP_update!$C$5:$O$376,13,FALSE)="",NA(),VLOOKUP($C367,CoRAP_update!$C$5:$O$376,13,FALSE)))</f>
        <v>#N/A</v>
      </c>
      <c r="S367" s="144" t="e">
        <f>IF($C367="-",IF($A367="-",VLOOKUP($D367,CoRAP_update!$A$5:$J$376,MATCH(Sammanfattning!S$1,CoRAP_update!$A$4:$J$4,0),FALSE),VLOOKUP($A367,CoRAP_update!$D$5:$J$376,MATCH(Sammanfattning!S$1,CoRAP_update!$D$4:$J$4,0),FALSE)),VLOOKUP($C367,CoRAP_update!$C$5:$J$376,MATCH(Sammanfattning!S$1,CoRAP_update!$C$4:$J$4,0),FALSE))</f>
        <v>#N/A</v>
      </c>
      <c r="T367" s="76" t="e">
        <f>IF($A367="-",VLOOKUP($D367,EDC_update!$C$2:$F$450,4,FALSE),VLOOKUP($A367,EDC_update!$B$2:$F$450,5,FALSE))</f>
        <v>#N/A</v>
      </c>
      <c r="V367" s="78">
        <f>IF(IFERROR(SEARCH("PBT",P367),99)=99,IF(IFERROR(SEARCH("suspected PBT",S367),99)=99,IF(IFERROR(SEARCH("concluded to be PBT",K367),99)=99,IF(IFERROR(SEARCH("PBT",S367),99)=99,IF(IFERROR(SEARCH("PBT cand",L367),99)=99,IF(IFERROR(SEARCH("PBT",L367),99)=99,IF(IFERROR(SEARCH("persistent, bioackumulative and toxic properties",K367),99)=99,0,Scoring!$E$3),Scoring!$E$3),Scoring!$E$7),Scoring!$E$3),Scoring!$E$5),Scoring!$E$6),Scoring!$E$3)</f>
        <v>0</v>
      </c>
      <c r="W367" s="78">
        <f>IF(IFERROR(SEARCH("vPvB",P367),99)=99,IF(IFERROR(SEARCH("suspected pbt/vPvB",S367),99)=99,IF(IFERROR(SEARCH("vPvB",S367),99)=99,IF(IFERROR(SEARCH("concluded to be a vPvB",S367),99)=99,IF(IFERROR(SEARCH("identified as vPvB",K367),99)=99,IF(IFERROR(SEARCH("concluded to be a vPvB",K367),99)=99,IF(IFERROR(SEARCH("concluded to be both pbt and vPvB",S367),99)=99,IF(IFERROR(SEARCH("concluded to be both pbt and vPvB",K367),99)=99,0,Scoring!$E$5),Scoring!$E$5),Scoring!$E$5),Scoring!$E$5),Scoring!$E$5),Scoring!$E$4),Scoring!$E$6),Scoring!$E$4)</f>
        <v>0</v>
      </c>
      <c r="X367" s="78">
        <f>IF(IFERROR(SEARCH("H410",N367),99)=99,IF(IFERROR(SEARCH("H410",O367),99)=99,IF(IFERROR(SEARCH("H410",Q367),99)=99,IF(IFERROR(SEARCH("H410",M367),99)=99,IF(IFERROR(SEARCH("H410",R367),99)=99,IF(IFERROR(SEARCH("H411",N367),99)=99,IF(IFERROR(SEARCH("H411",O367),99)=99,IF(IFERROR(SEARCH("H411",Q367),99)=99,IF(IFERROR(SEARCH("H411",M367),99)=99,IF(IFERROR(SEARCH("H411",R367),99)=99,IF(IFERROR(SEARCH("H413",N367),99)=99,IF(IFERROR(SEARCH("H413",O367),99)=99,IF(IFERROR(SEARCH("H413",Q367),99)=99,IF(IFERROR(SEARCH("H413",M367),99)=99,IF(IFERROR(SEARCH("H413",R367),99)=99,IF(IFERROR(SEARCH("H412",N367),99)=99,IF(IFERROR(SEARCH("H412",O367),99)=99,IF(IFERROR(SEARCH("H412",Q367),99)=99,IF(IFERROR(SEARCH("H412",M367),99)=99,IF(IFERROR(SEARCH("H412",R367),99)=99,0,Scoring!$E$2),Scoring!$E$2),Scoring!$E$2),Scoring!$E$2),Scoring!$E$2),Scoring!$E$2),Scoring!$E$2),Scoring!$E$2),Scoring!$E$2),Scoring!$E$2),Scoring!$E$2),Scoring!$E$2),Scoring!$E$2),Scoring!$E$2),Scoring!$E$2),Scoring!$E$2),Scoring!$E$2),Scoring!$E$2),Scoring!$E$2),Scoring!$E$2)</f>
        <v>0</v>
      </c>
      <c r="Y367" s="78">
        <f>IF(IFERROR(SEARCH("CMR",K367),99)=99,IF(IFERROR(SEARCH("Suspected CMR",S367),99)=99,IF(IFERROR(SEARCH("CMR",S367),99)=99,0,Scoring!$E$8),Scoring!$E$9),Scoring!$E$8)</f>
        <v>0</v>
      </c>
      <c r="Z367" s="78">
        <f>IF(IFERROR(SEARCH("H350",N367),99)=99,IF(IFERROR(SEARCH("H350",O367),99)=99,IF(IFERROR(SEARCH("H350",Q367),99)=99,IF(IFERROR(SEARCH("H350",M367),99)=99,IF(IFERROR(SEARCH("H350",R367),99)=99,IF(IFERROR(SEARCH("H351",N367),99)=99,IF(IFERROR(SEARCH("H351",O367),99)=99,IF(IFERROR(SEARCH("H351",Q367),99)=99,IF(IFERROR(SEARCH("H351",M367),99)=99,IF(IFERROR(SEARCH("H351",R367),99)=99,IF(IFERROR(SEARCH("carcinogenic",P367),99)=99,IF(IFERROR(SEARCH("suspected carcinogenic",S367),99)=99,0,Scoring!$E$12),Scoring!$E$11),Scoring!$E$10),Scoring!$E$10),Scoring!$E$10),Scoring!$E$10),Scoring!$E$10),Scoring!$E$10),Scoring!$E$10),Scoring!$E$10),Scoring!$E$10),Scoring!$E$10)</f>
        <v>0</v>
      </c>
      <c r="AA367" s="78">
        <f>IF(IFERROR(SEARCH("H340",N367),99)=99,IF(IFERROR(SEARCH("H340",O367),99)=99,IF(IFERROR(SEARCH("H340",Q367),99)=99,IF(IFERROR(SEARCH("H340",M367),99)=99,IF(IFERROR(SEARCH("H340",R367),99)=99,IF(IFERROR(SEARCH("H341",N367),99)=99,IF(IFERROR(SEARCH("H341",O367),99)=99,IF(IFERROR(SEARCH("H341",Q367),99)=99,IF(IFERROR(SEARCH("H341",M367),99)=99,IF(IFERROR(SEARCH("H341",R367),99)=99,IF(IFERROR(SEARCH("mutagenic",P367),99)=99,IF(IFERROR(SEARCH("suspected mutagenic",S367),99)=99,0,Scoring!$E$15),Scoring!$E$14),Scoring!$E$13),Scoring!$E$13),Scoring!$E$13),Scoring!$E$13),Scoring!$E$13),Scoring!$E$13),Scoring!$E$13),Scoring!$E$13),Scoring!$E$13),Scoring!$E$13)</f>
        <v>0</v>
      </c>
      <c r="AB367" s="78">
        <f>IF(IFERROR(SEARCH("H360",N367),99)=99,IF(IFERROR(SEARCH("H360",O367),99)=99,IF(IFERROR(SEARCH("H360",Q367),99)=99,IF(IFERROR(SEARCH("H360",M367),99)=99,IF(IFERROR(SEARCH("H360",R367),99)=99,IF(IFERROR(SEARCH("H361",N367),99)=99,IF(IFERROR(SEARCH("H361",O367),99)=99,IF(IFERROR(SEARCH("H361",Q367),99)=99,IF(IFERROR(SEARCH("H361",M367),99)=99,IF(IFERROR(SEARCH("H361",R367),99)=99,IF(IFERROR(SEARCH("reproduction",P367),99)=99,IF(IFERROR(SEARCH("suspected reprotoxic",S367),99)=99,IF(IFERROR(SEARCH("reprotoxic",S367),99)=99,IF(IFERROR(SEARCH("reprotoxic",K367),99)=99,0,Scoring!$E$18),Scoring!$E$18),Scoring!$E$19),Scoring!$E$17),Scoring!$E$16),Scoring!$E$16),Scoring!$E$16),Scoring!$E$16),Scoring!$E$16),Scoring!$E$16),Scoring!$E$16),Scoring!$E$16),Scoring!$E$16),Scoring!$E$16)</f>
        <v>0</v>
      </c>
      <c r="AC367" s="78">
        <f>IF(IFERROR(SEARCH("57f",L367),99)=99,IF(IFERROR(SEARCH("57(f)",P367),99)=99,0,Scoring!$E$20),Scoring!$E$20)</f>
        <v>0</v>
      </c>
      <c r="AD367" s="78">
        <f>IF(IFERROR(SEARCH("CAT1",T367),99)=99,IF(IFERROR(SEARCH("CAT2",T367),99)=99,IF(IFERROR(SEARCH("CAT3",T367),99)=99,IF(IFERROR(SEARCH("concluded to be endocrine",K367),99)=99,IF(IFERROR(SEARCH("categorised as endocrine",K367),99)=99,IF(IFERROR(SEARCH("endocrine disrupting",P367),99)=99,IF(IFERROR(SEARCH("endocrine disrupting",K367),99)=99,IF(IFERROR(SEARCH("suspected endocrine",S367),99)=99,IF(IFERROR(SEARCH("potential endocrine",S367),99)=99,0,Scoring!$E$25),Scoring!$E$25),Scoring!$E$24),Scoring!$E$24),Scoring!$E$24),Scoring!$E$24),Scoring!$E$23),Scoring!$E$22),Scoring!$E$21)</f>
        <v>0</v>
      </c>
      <c r="AE367" s="78">
        <f>IF(IFERROR(SEARCH("suspected sensitiser",S367),99)=99,IF(IFERROR(SEARCH("sensitiser",S367),99)=99,IF(IFERROR(SEARCH("other hazard based concern",S367),99)=99,0,Scoring!$E$28),Scoring!$E$26),Scoring!$E$27)</f>
        <v>0</v>
      </c>
      <c r="AF367" s="78">
        <f>IF(IFERROR(M367,1)=1,IF(IFERROR(N367,1)=1,IF(IFERROR(O367,1)=1,IF(IFERROR(Q367,1)=1,IF(IFERROR(R367,1)=1,IF(IFERROR(T367,1)=1,IF(IFERROR(K367,1)=1,IF(IFERROR(P367,1)=1,IF(IFERROR(S367,1)=1,Scoring!$E$29,0),0),0),0),0),0),0),0),0)</f>
        <v>3.5</v>
      </c>
      <c r="AG367" s="78">
        <f t="shared" si="34"/>
        <v>3.5</v>
      </c>
      <c r="AI367" s="93"/>
      <c r="AJ367" s="94"/>
      <c r="AK367" s="76"/>
      <c r="AL367" s="75"/>
      <c r="AN367" s="79"/>
      <c r="AO367" s="79"/>
      <c r="AP367" s="79"/>
      <c r="AQ367" s="79"/>
      <c r="AR367" s="79"/>
      <c r="AS367" s="78"/>
      <c r="AU367" s="79">
        <f>IF(IFERROR(F367,99)=99,IF(IFERROR(G367,99)=99,IF(IFERROR(H367,99)=99,IF(IFERROR(I367,99)=99,IF(IFERROR(E367,99)=99,IF(IFERROR(J367,99)=99,0,Scoring!$B$7),Scoring!$B$3),Scoring!$B$2),Scoring!$B$6),Scoring!$B$5),Scoring!$B$4)</f>
        <v>1</v>
      </c>
      <c r="AV367" s="78">
        <f t="shared" si="35"/>
        <v>3.5</v>
      </c>
      <c r="AW367" s="78"/>
      <c r="AX367" s="66"/>
      <c r="AY367" s="78"/>
      <c r="AZ367" s="76"/>
      <c r="BA367" s="76"/>
      <c r="BB367" s="76"/>
    </row>
    <row r="368" spans="1:54" x14ac:dyDescent="0.25">
      <c r="A368" s="77" t="s">
        <v>3317</v>
      </c>
      <c r="B368" s="76" t="str">
        <f t="shared" si="37"/>
        <v>204-453-7</v>
      </c>
      <c r="C368" s="77" t="s">
        <v>3391</v>
      </c>
      <c r="D368" s="77" t="s">
        <v>3217</v>
      </c>
      <c r="E368" s="76" t="e">
        <f>IF(C368="-",IF(A368="-",VLOOKUP(D368,'sin-list 180320_update'!$C$2:$C$835,1,FALSE),VLOOKUP(A368,'sin-list 180320_update'!$A$2:$A$835,1,FALSE)),VLOOKUP(C368,'sin-list 180320_update'!$B$2:$B$835,1,FALSE))</f>
        <v>#N/A</v>
      </c>
      <c r="F368" s="76" t="str">
        <f>IF($C368="-",IF($A368="-",VLOOKUP($D368,'REACH Bilaga XVII_update'!$A$5:$A$131,1,FALSE),VLOOKUP($A368,'REACH Bilaga XVII_update'!$C$5:$C$131,1,FALSE)),VLOOKUP($C368,'REACH Bilaga XVII_update'!$B$5:$B$131,1,FALSE))</f>
        <v>204-453-7</v>
      </c>
      <c r="G368" s="76" t="e">
        <f>IF($C368="-",IF($A368="-",VLOOKUP($D368,' REACH Bilaga 59_update'!$A$5:$A$210,1,FALSE),VLOOKUP($A368,' REACH Bilaga 59_update'!$D$5:$D$210,1,FALSE)),VLOOKUP($C368,' REACH Bilaga 59_update'!$C$5:$C$210,1,FALSE))</f>
        <v>#N/A</v>
      </c>
      <c r="H368" s="76" t="e">
        <f>IF($C368="-",IF($A368="-",VLOOKUP($D368,'REACH Bilaga XIV_update'!$A$5:$A$110,1,FALSE),VLOOKUP($A368,'REACH Bilaga XIV_update'!$D$5:$D$110,1,FALSE)),VLOOKUP($C368,'REACH Bilaga XIV_update'!$C$5:$C$110,1,FALSE))</f>
        <v>#N/A</v>
      </c>
      <c r="I368" s="76" t="e">
        <f>IF($C368="-",IF($A368="-",VLOOKUP($D368,CoRAP_update!$A$5:$A$376,1,FALSE),VLOOKUP($A368,CoRAP_update!$D$5:$D$376,1,FALSE)),VLOOKUP($C368,CoRAP_update!$C$5:$C$376,1,FALSE))</f>
        <v>#N/A</v>
      </c>
      <c r="J368" s="76" t="e">
        <f>IF($C368="-",IF($A368="-",VLOOKUP($D368,EDC_update!$C$2:$C$450,1,FALSE),VLOOKUP($A368,EDC_update!$B$2:$B$450,1,FALSE)),VLOOKUP($C368,EDC_update!$L$2:$L$450,1,FALSE))</f>
        <v>#N/A</v>
      </c>
      <c r="K368" s="76" t="e">
        <f>IF($C368="-",IF($A368="-",IF(VLOOKUP($D368,'sin-list 180320_update'!$C$2:$S$835,3,FALSE)="",NA(),VLOOKUP($D368,'sin-list 180320_update'!$C$2:$S$835,3,FALSE)),IF(VLOOKUP($A368,'sin-list 180320_update'!$A$2:$S$835,5,FALSE)="",NA(),VLOOKUP($A368,'sin-list 180320_update'!$A$2:$S$835,5,FALSE))),IF(VLOOKUP($C368,'sin-list 180320_update'!$B$2:$S$835,4,FALSE)="",NA(),VLOOKUP($C368,'sin-list 180320_update'!$B$2:$S$835,4,FALSE)))</f>
        <v>#N/A</v>
      </c>
      <c r="L368" s="76" t="e">
        <f>IF($C368="-",IF($A368="-",VLOOKUP($D368,'sin-list 180320_update'!$C$2:$S$835,6,FALSE),VLOOKUP($A368,'sin-list 180320_update'!$A$2:$S$835,8,FALSE)),VLOOKUP($C368,'sin-list 180320_update'!$B$2:$S$835,7,FALSE))</f>
        <v>#N/A</v>
      </c>
      <c r="M368" s="76" t="e">
        <f>IF($C368="-",IF($A368="-",IF(VLOOKUP($D368,'sin-list 180320_update'!$C$2:$S$835,8,FALSE)="",NA(),VLOOKUP($D368,'sin-list 180320_update'!$C$2:$S$835,8,FALSE)),IF(VLOOKUP($A368,'sin-list 180320_update'!$A$2:$S$835,10,FALSE)="",NA(),VLOOKUP($A368,'sin-list 180320_update'!$A$2:$S$835,10,FALSE))),IF(VLOOKUP($C368,'sin-list 180320_update'!$B$2:$S$835,9,FALSE)="",NA(),VLOOKUP($C368,'sin-list 180320_update'!$B$2:$S$835,9,FALSE)))</f>
        <v>#N/A</v>
      </c>
      <c r="N368" s="76" t="e">
        <f>IF($C368="-",IF($A368="-",IF(VLOOKUP($D368,'REACH Bilaga XVII_update'!$A$5:$E$131,4,FALSE)="",NA(),VLOOKUP($D368,'REACH Bilaga XVII_update'!$A$5:$E$131,4,FALSE)),IF(VLOOKUP($A368,'REACH Bilaga XVII_update'!$C$5:$D$131,2,FALSE)="",NA(),VLOOKUP($A368,'REACH Bilaga XVII_update'!$C$5:$D$131,2,FALSE))),IF(VLOOKUP($C368,'REACH Bilaga XVII_update'!$B$5:$D$131,3,FALSE)="",NA(),VLOOKUP($C368,'REACH Bilaga XVII_update'!$B$5:$D$131,3,FALSE)))</f>
        <v>#N/A</v>
      </c>
      <c r="O368" s="76" t="e">
        <f>IF($C368="-",IF($A368="-",IF(VLOOKUP($D368,' REACH Bilaga 59_update'!$A$5:$E$210,5,FALSE)="",NA(),VLOOKUP($D368,' REACH Bilaga 59_update'!$A$5:$E$210,5,FALSE)),IF(VLOOKUP($A368,' REACH Bilaga 59_update'!$D$5:$E$210,2,FALSE)="",NA(),VLOOKUP($A368,' REACH Bilaga 59_update'!$D$5:$E$210,2,FALSE))),IF(VLOOKUP($C368,' REACH Bilaga 59_update'!$C$5:$E$210,3,FALSE)="",NA(),VLOOKUP($C368,' REACH Bilaga 59_update'!$C$5:$E$210,3,FALSE)))</f>
        <v>#N/A</v>
      </c>
      <c r="P368" s="76" t="e">
        <f>IF(C368="-",IF(A368="-",IFERROR(VLOOKUP($D368,' REACH Bilaga 59_update'!$A$5:$F$210,MATCH(Sammanfattning!P$1,' REACH Bilaga 59_update'!$A$4:$F$4,0),FALSE),VLOOKUP($D368,'REACH Bilaga XIV_update'!$A$4:$H$110,MATCH(Sammanfattning!P$1,'REACH Bilaga XIV_update'!$A$4:$H$4,0),FALSE)),IFERROR(VLOOKUP($A368,' REACH Bilaga 59_update'!$D$5:$F$210,MATCH(Sammanfattning!P$1,' REACH Bilaga 59_update'!$D$4:$F$4,0),FALSE),VLOOKUP($A368,'REACH Bilaga XIV_update'!$D$4:$H$110,MATCH(Sammanfattning!P$1,'REACH Bilaga XIV_update'!$D$4:$H$4,0),FALSE))),IFERROR(VLOOKUP($C368,' REACH Bilaga 59_update'!$C$5:$F$210,MATCH(Sammanfattning!P$1,' REACH Bilaga 59_update'!$C$4:$F$4,0),FALSE),VLOOKUP($C368,'REACH Bilaga XIV_update'!$C$4:$H$110,MATCH(Sammanfattning!P$1,'REACH Bilaga XIV_update'!$C$4:$H$4,0),FALSE)))</f>
        <v>#N/A</v>
      </c>
      <c r="Q368" s="76" t="e">
        <f>IF($C368="-",IF($A368="-",IF(VLOOKUP($D368,'REACH Bilaga XIV_update'!$A$5:$I$110,9,FALSE)="",NA(),VLOOKUP($D368,'REACH Bilaga XIV_update'!$A$5:$I$110,9,FALSE)),IF(VLOOKUP($A368,'REACH Bilaga XIV_update'!$D$5:$I$110,6,FALSE)="",NA(),VLOOKUP($A368,'REACH Bilaga XIV_update'!$D$5:$I$110,6,FALSE))),IF(VLOOKUP($C368,'REACH Bilaga XIV_update'!$C$5:$I$110,7,FALSE)="",NA(),VLOOKUP($C368,'REACH Bilaga XIV_update'!$C$5:$I$110,7,FALSE)))</f>
        <v>#N/A</v>
      </c>
      <c r="R368" s="76" t="e">
        <f>IF($C368="-",IF($A368="-",IF(VLOOKUP($D368,CoRAP_update!$A$5:$O$376,15,FALSE)="",NA(),VLOOKUP($D368,CoRAP_update!$A$5:$O$376,15,FALSE)),IF(VLOOKUP($A368,CoRAP_update!$D$5:$O$376,12,FALSE)="",NA(),VLOOKUP($A368,CoRAP_update!$D$5:$O$376,12,FALSE))),IF(VLOOKUP($C368,CoRAP_update!$C$5:$O$376,13,FALSE)="",NA(),VLOOKUP($C368,CoRAP_update!$C$5:$O$376,13,FALSE)))</f>
        <v>#N/A</v>
      </c>
      <c r="S368" s="144" t="e">
        <f>IF($C368="-",IF($A368="-",VLOOKUP($D368,CoRAP_update!$A$5:$J$376,MATCH(Sammanfattning!S$1,CoRAP_update!$A$4:$J$4,0),FALSE),VLOOKUP($A368,CoRAP_update!$D$5:$J$376,MATCH(Sammanfattning!S$1,CoRAP_update!$D$4:$J$4,0),FALSE)),VLOOKUP($C368,CoRAP_update!$C$5:$J$376,MATCH(Sammanfattning!S$1,CoRAP_update!$C$4:$J$4,0),FALSE))</f>
        <v>#N/A</v>
      </c>
      <c r="T368" s="76" t="e">
        <f>IF($A368="-",VLOOKUP($D368,EDC_update!$C$2:$F$450,4,FALSE),VLOOKUP($A368,EDC_update!$B$2:$F$450,5,FALSE))</f>
        <v>#N/A</v>
      </c>
      <c r="V368" s="78">
        <f>IF(IFERROR(SEARCH("PBT",P368),99)=99,IF(IFERROR(SEARCH("suspected PBT",S368),99)=99,IF(IFERROR(SEARCH("concluded to be PBT",K368),99)=99,IF(IFERROR(SEARCH("PBT",S368),99)=99,IF(IFERROR(SEARCH("PBT cand",L368),99)=99,IF(IFERROR(SEARCH("PBT",L368),99)=99,IF(IFERROR(SEARCH("persistent, bioackumulative and toxic properties",K368),99)=99,0,Scoring!$E$3),Scoring!$E$3),Scoring!$E$7),Scoring!$E$3),Scoring!$E$5),Scoring!$E$6),Scoring!$E$3)</f>
        <v>0</v>
      </c>
      <c r="W368" s="78">
        <f>IF(IFERROR(SEARCH("vPvB",P368),99)=99,IF(IFERROR(SEARCH("suspected pbt/vPvB",S368),99)=99,IF(IFERROR(SEARCH("vPvB",S368),99)=99,IF(IFERROR(SEARCH("concluded to be a vPvB",S368),99)=99,IF(IFERROR(SEARCH("identified as vPvB",K368),99)=99,IF(IFERROR(SEARCH("concluded to be a vPvB",K368),99)=99,IF(IFERROR(SEARCH("concluded to be both pbt and vPvB",S368),99)=99,IF(IFERROR(SEARCH("concluded to be both pbt and vPvB",K368),99)=99,0,Scoring!$E$5),Scoring!$E$5),Scoring!$E$5),Scoring!$E$5),Scoring!$E$5),Scoring!$E$4),Scoring!$E$6),Scoring!$E$4)</f>
        <v>0</v>
      </c>
      <c r="X368" s="78">
        <f>IF(IFERROR(SEARCH("H410",N368),99)=99,IF(IFERROR(SEARCH("H410",O368),99)=99,IF(IFERROR(SEARCH("H410",Q368),99)=99,IF(IFERROR(SEARCH("H410",M368),99)=99,IF(IFERROR(SEARCH("H410",R368),99)=99,IF(IFERROR(SEARCH("H411",N368),99)=99,IF(IFERROR(SEARCH("H411",O368),99)=99,IF(IFERROR(SEARCH("H411",Q368),99)=99,IF(IFERROR(SEARCH("H411",M368),99)=99,IF(IFERROR(SEARCH("H411",R368),99)=99,IF(IFERROR(SEARCH("H413",N368),99)=99,IF(IFERROR(SEARCH("H413",O368),99)=99,IF(IFERROR(SEARCH("H413",Q368),99)=99,IF(IFERROR(SEARCH("H413",M368),99)=99,IF(IFERROR(SEARCH("H413",R368),99)=99,IF(IFERROR(SEARCH("H412",N368),99)=99,IF(IFERROR(SEARCH("H412",O368),99)=99,IF(IFERROR(SEARCH("H412",Q368),99)=99,IF(IFERROR(SEARCH("H412",M368),99)=99,IF(IFERROR(SEARCH("H412",R368),99)=99,0,Scoring!$E$2),Scoring!$E$2),Scoring!$E$2),Scoring!$E$2),Scoring!$E$2),Scoring!$E$2),Scoring!$E$2),Scoring!$E$2),Scoring!$E$2),Scoring!$E$2),Scoring!$E$2),Scoring!$E$2),Scoring!$E$2),Scoring!$E$2),Scoring!$E$2),Scoring!$E$2),Scoring!$E$2),Scoring!$E$2),Scoring!$E$2),Scoring!$E$2)</f>
        <v>0</v>
      </c>
      <c r="Y368" s="78">
        <f>IF(IFERROR(SEARCH("CMR",K368),99)=99,IF(IFERROR(SEARCH("Suspected CMR",S368),99)=99,IF(IFERROR(SEARCH("CMR",S368),99)=99,0,Scoring!$E$8),Scoring!$E$9),Scoring!$E$8)</f>
        <v>0</v>
      </c>
      <c r="Z368" s="78">
        <f>IF(IFERROR(SEARCH("H350",N368),99)=99,IF(IFERROR(SEARCH("H350",O368),99)=99,IF(IFERROR(SEARCH("H350",Q368),99)=99,IF(IFERROR(SEARCH("H350",M368),99)=99,IF(IFERROR(SEARCH("H350",R368),99)=99,IF(IFERROR(SEARCH("H351",N368),99)=99,IF(IFERROR(SEARCH("H351",O368),99)=99,IF(IFERROR(SEARCH("H351",Q368),99)=99,IF(IFERROR(SEARCH("H351",M368),99)=99,IF(IFERROR(SEARCH("H351",R368),99)=99,IF(IFERROR(SEARCH("carcinogenic",P368),99)=99,IF(IFERROR(SEARCH("suspected carcinogenic",S368),99)=99,0,Scoring!$E$12),Scoring!$E$11),Scoring!$E$10),Scoring!$E$10),Scoring!$E$10),Scoring!$E$10),Scoring!$E$10),Scoring!$E$10),Scoring!$E$10),Scoring!$E$10),Scoring!$E$10),Scoring!$E$10)</f>
        <v>0</v>
      </c>
      <c r="AA368" s="78">
        <f>IF(IFERROR(SEARCH("H340",N368),99)=99,IF(IFERROR(SEARCH("H340",O368),99)=99,IF(IFERROR(SEARCH("H340",Q368),99)=99,IF(IFERROR(SEARCH("H340",M368),99)=99,IF(IFERROR(SEARCH("H340",R368),99)=99,IF(IFERROR(SEARCH("H341",N368),99)=99,IF(IFERROR(SEARCH("H341",O368),99)=99,IF(IFERROR(SEARCH("H341",Q368),99)=99,IF(IFERROR(SEARCH("H341",M368),99)=99,IF(IFERROR(SEARCH("H341",R368),99)=99,IF(IFERROR(SEARCH("mutagenic",P368),99)=99,IF(IFERROR(SEARCH("suspected mutagenic",S368),99)=99,0,Scoring!$E$15),Scoring!$E$14),Scoring!$E$13),Scoring!$E$13),Scoring!$E$13),Scoring!$E$13),Scoring!$E$13),Scoring!$E$13),Scoring!$E$13),Scoring!$E$13),Scoring!$E$13),Scoring!$E$13)</f>
        <v>0</v>
      </c>
      <c r="AB368" s="78">
        <f>IF(IFERROR(SEARCH("H360",N368),99)=99,IF(IFERROR(SEARCH("H360",O368),99)=99,IF(IFERROR(SEARCH("H360",Q368),99)=99,IF(IFERROR(SEARCH("H360",M368),99)=99,IF(IFERROR(SEARCH("H360",R368),99)=99,IF(IFERROR(SEARCH("H361",N368),99)=99,IF(IFERROR(SEARCH("H361",O368),99)=99,IF(IFERROR(SEARCH("H361",Q368),99)=99,IF(IFERROR(SEARCH("H361",M368),99)=99,IF(IFERROR(SEARCH("H361",R368),99)=99,IF(IFERROR(SEARCH("reproduction",P368),99)=99,IF(IFERROR(SEARCH("suspected reprotoxic",S368),99)=99,IF(IFERROR(SEARCH("reprotoxic",S368),99)=99,IF(IFERROR(SEARCH("reprotoxic",K368),99)=99,0,Scoring!$E$18),Scoring!$E$18),Scoring!$E$19),Scoring!$E$17),Scoring!$E$16),Scoring!$E$16),Scoring!$E$16),Scoring!$E$16),Scoring!$E$16),Scoring!$E$16),Scoring!$E$16),Scoring!$E$16),Scoring!$E$16),Scoring!$E$16)</f>
        <v>0</v>
      </c>
      <c r="AC368" s="78">
        <f>IF(IFERROR(SEARCH("57f",L368),99)=99,IF(IFERROR(SEARCH("57(f)",P368),99)=99,0,Scoring!$E$20),Scoring!$E$20)</f>
        <v>0</v>
      </c>
      <c r="AD368" s="78">
        <f>IF(IFERROR(SEARCH("CAT1",T368),99)=99,IF(IFERROR(SEARCH("CAT2",T368),99)=99,IF(IFERROR(SEARCH("CAT3",T368),99)=99,IF(IFERROR(SEARCH("concluded to be endocrine",K368),99)=99,IF(IFERROR(SEARCH("categorised as endocrine",K368),99)=99,IF(IFERROR(SEARCH("endocrine disrupting",P368),99)=99,IF(IFERROR(SEARCH("endocrine disrupting",K368),99)=99,IF(IFERROR(SEARCH("suspected endocrine",S368),99)=99,IF(IFERROR(SEARCH("potential endocrine",S368),99)=99,0,Scoring!$E$25),Scoring!$E$25),Scoring!$E$24),Scoring!$E$24),Scoring!$E$24),Scoring!$E$24),Scoring!$E$23),Scoring!$E$22),Scoring!$E$21)</f>
        <v>0</v>
      </c>
      <c r="AE368" s="78">
        <f>IF(IFERROR(SEARCH("suspected sensitiser",S368),99)=99,IF(IFERROR(SEARCH("sensitiser",S368),99)=99,IF(IFERROR(SEARCH("other hazard based concern",S368),99)=99,0,Scoring!$E$28),Scoring!$E$26),Scoring!$E$27)</f>
        <v>0</v>
      </c>
      <c r="AF368" s="78">
        <f>IF(IFERROR(M368,1)=1,IF(IFERROR(N368,1)=1,IF(IFERROR(O368,1)=1,IF(IFERROR(Q368,1)=1,IF(IFERROR(R368,1)=1,IF(IFERROR(T368,1)=1,IF(IFERROR(K368,1)=1,IF(IFERROR(P368,1)=1,IF(IFERROR(S368,1)=1,Scoring!$E$29,0),0),0),0),0),0),0),0),0)</f>
        <v>3.5</v>
      </c>
      <c r="AG368" s="78">
        <f t="shared" si="34"/>
        <v>3.5</v>
      </c>
      <c r="AI368" s="93"/>
      <c r="AJ368" s="94"/>
      <c r="AK368" s="76"/>
      <c r="AL368" s="75"/>
      <c r="AN368" s="79"/>
      <c r="AO368" s="79"/>
      <c r="AP368" s="79"/>
      <c r="AQ368" s="79"/>
      <c r="AR368" s="79"/>
      <c r="AS368" s="78"/>
      <c r="AU368" s="79">
        <f>IF(IFERROR(F368,99)=99,IF(IFERROR(G368,99)=99,IF(IFERROR(H368,99)=99,IF(IFERROR(I368,99)=99,IF(IFERROR(E368,99)=99,IF(IFERROR(J368,99)=99,0,Scoring!$B$7),Scoring!$B$3),Scoring!$B$2),Scoring!$B$6),Scoring!$B$5),Scoring!$B$4)</f>
        <v>1</v>
      </c>
      <c r="AV368" s="78">
        <f t="shared" si="35"/>
        <v>3.5</v>
      </c>
      <c r="AW368" s="78"/>
      <c r="AX368" s="66"/>
      <c r="AY368" s="78"/>
      <c r="AZ368" s="76"/>
      <c r="BA368" s="76"/>
      <c r="BB368" s="76"/>
    </row>
    <row r="369" spans="1:54" x14ac:dyDescent="0.25">
      <c r="A369" s="77" t="s">
        <v>3302</v>
      </c>
      <c r="B369" s="76" t="str">
        <f t="shared" si="37"/>
        <v>209-025-3</v>
      </c>
      <c r="C369" s="77" t="s">
        <v>3383</v>
      </c>
      <c r="D369" s="77" t="s">
        <v>3196</v>
      </c>
      <c r="E369" s="76" t="e">
        <f>IF(C369="-",IF(A369="-",VLOOKUP(D369,'sin-list 180320_update'!$C$2:$C$835,1,FALSE),VLOOKUP(A369,'sin-list 180320_update'!$A$2:$A$835,1,FALSE)),VLOOKUP(C369,'sin-list 180320_update'!$B$2:$B$835,1,FALSE))</f>
        <v>#N/A</v>
      </c>
      <c r="F369" s="76" t="str">
        <f>IF($C369="-",IF($A369="-",VLOOKUP($D369,'REACH Bilaga XVII_update'!$A$5:$A$131,1,FALSE),VLOOKUP($A369,'REACH Bilaga XVII_update'!$C$5:$C$131,1,FALSE)),VLOOKUP($C369,'REACH Bilaga XVII_update'!$B$5:$B$131,1,FALSE))</f>
        <v>209-025-3</v>
      </c>
      <c r="G369" s="76" t="e">
        <f>IF($C369="-",IF($A369="-",VLOOKUP($D369,' REACH Bilaga 59_update'!$A$5:$A$210,1,FALSE),VLOOKUP($A369,' REACH Bilaga 59_update'!$D$5:$D$210,1,FALSE)),VLOOKUP($C369,' REACH Bilaga 59_update'!$C$5:$C$210,1,FALSE))</f>
        <v>#N/A</v>
      </c>
      <c r="H369" s="76" t="e">
        <f>IF($C369="-",IF($A369="-",VLOOKUP($D369,'REACH Bilaga XIV_update'!$A$5:$A$110,1,FALSE),VLOOKUP($A369,'REACH Bilaga XIV_update'!$D$5:$D$110,1,FALSE)),VLOOKUP($C369,'REACH Bilaga XIV_update'!$C$5:$C$110,1,FALSE))</f>
        <v>#N/A</v>
      </c>
      <c r="I369" s="76" t="e">
        <f>IF($C369="-",IF($A369="-",VLOOKUP($D369,CoRAP_update!$A$5:$A$376,1,FALSE),VLOOKUP($A369,CoRAP_update!$D$5:$D$376,1,FALSE)),VLOOKUP($C369,CoRAP_update!$C$5:$C$376,1,FALSE))</f>
        <v>#N/A</v>
      </c>
      <c r="J369" s="76" t="e">
        <f>IF($C369="-",IF($A369="-",VLOOKUP($D369,EDC_update!$C$2:$C$450,1,FALSE),VLOOKUP($A369,EDC_update!$B$2:$B$450,1,FALSE)),VLOOKUP($C369,EDC_update!$L$2:$L$450,1,FALSE))</f>
        <v>#N/A</v>
      </c>
      <c r="K369" s="76" t="e">
        <f>IF($C369="-",IF($A369="-",IF(VLOOKUP($D369,'sin-list 180320_update'!$C$2:$S$835,3,FALSE)="",NA(),VLOOKUP($D369,'sin-list 180320_update'!$C$2:$S$835,3,FALSE)),IF(VLOOKUP($A369,'sin-list 180320_update'!$A$2:$S$835,5,FALSE)="",NA(),VLOOKUP($A369,'sin-list 180320_update'!$A$2:$S$835,5,FALSE))),IF(VLOOKUP($C369,'sin-list 180320_update'!$B$2:$S$835,4,FALSE)="",NA(),VLOOKUP($C369,'sin-list 180320_update'!$B$2:$S$835,4,FALSE)))</f>
        <v>#N/A</v>
      </c>
      <c r="L369" s="76" t="e">
        <f>IF($C369="-",IF($A369="-",VLOOKUP($D369,'sin-list 180320_update'!$C$2:$S$835,6,FALSE),VLOOKUP($A369,'sin-list 180320_update'!$A$2:$S$835,8,FALSE)),VLOOKUP($C369,'sin-list 180320_update'!$B$2:$S$835,7,FALSE))</f>
        <v>#N/A</v>
      </c>
      <c r="M369" s="76" t="e">
        <f>IF($C369="-",IF($A369="-",IF(VLOOKUP($D369,'sin-list 180320_update'!$C$2:$S$835,8,FALSE)="",NA(),VLOOKUP($D369,'sin-list 180320_update'!$C$2:$S$835,8,FALSE)),IF(VLOOKUP($A369,'sin-list 180320_update'!$A$2:$S$835,10,FALSE)="",NA(),VLOOKUP($A369,'sin-list 180320_update'!$A$2:$S$835,10,FALSE))),IF(VLOOKUP($C369,'sin-list 180320_update'!$B$2:$S$835,9,FALSE)="",NA(),VLOOKUP($C369,'sin-list 180320_update'!$B$2:$S$835,9,FALSE)))</f>
        <v>#N/A</v>
      </c>
      <c r="N369" s="76" t="e">
        <f>IF($C369="-",IF($A369="-",IF(VLOOKUP($D369,'REACH Bilaga XVII_update'!$A$5:$E$131,4,FALSE)="",NA(),VLOOKUP($D369,'REACH Bilaga XVII_update'!$A$5:$E$131,4,FALSE)),IF(VLOOKUP($A369,'REACH Bilaga XVII_update'!$C$5:$D$131,2,FALSE)="",NA(),VLOOKUP($A369,'REACH Bilaga XVII_update'!$C$5:$D$131,2,FALSE))),IF(VLOOKUP($C369,'REACH Bilaga XVII_update'!$B$5:$D$131,3,FALSE)="",NA(),VLOOKUP($C369,'REACH Bilaga XVII_update'!$B$5:$D$131,3,FALSE)))</f>
        <v>#N/A</v>
      </c>
      <c r="O369" s="76" t="e">
        <f>IF($C369="-",IF($A369="-",IF(VLOOKUP($D369,' REACH Bilaga 59_update'!$A$5:$E$210,5,FALSE)="",NA(),VLOOKUP($D369,' REACH Bilaga 59_update'!$A$5:$E$210,5,FALSE)),IF(VLOOKUP($A369,' REACH Bilaga 59_update'!$D$5:$E$210,2,FALSE)="",NA(),VLOOKUP($A369,' REACH Bilaga 59_update'!$D$5:$E$210,2,FALSE))),IF(VLOOKUP($C369,' REACH Bilaga 59_update'!$C$5:$E$210,3,FALSE)="",NA(),VLOOKUP($C369,' REACH Bilaga 59_update'!$C$5:$E$210,3,FALSE)))</f>
        <v>#N/A</v>
      </c>
      <c r="P369" s="76" t="e">
        <f>IF(C369="-",IF(A369="-",IFERROR(VLOOKUP($D369,' REACH Bilaga 59_update'!$A$5:$F$210,MATCH(Sammanfattning!P$1,' REACH Bilaga 59_update'!$A$4:$F$4,0),FALSE),VLOOKUP($D369,'REACH Bilaga XIV_update'!$A$4:$H$110,MATCH(Sammanfattning!P$1,'REACH Bilaga XIV_update'!$A$4:$H$4,0),FALSE)),IFERROR(VLOOKUP($A369,' REACH Bilaga 59_update'!$D$5:$F$210,MATCH(Sammanfattning!P$1,' REACH Bilaga 59_update'!$D$4:$F$4,0),FALSE),VLOOKUP($A369,'REACH Bilaga XIV_update'!$D$4:$H$110,MATCH(Sammanfattning!P$1,'REACH Bilaga XIV_update'!$D$4:$H$4,0),FALSE))),IFERROR(VLOOKUP($C369,' REACH Bilaga 59_update'!$C$5:$F$210,MATCH(Sammanfattning!P$1,' REACH Bilaga 59_update'!$C$4:$F$4,0),FALSE),VLOOKUP($C369,'REACH Bilaga XIV_update'!$C$4:$H$110,MATCH(Sammanfattning!P$1,'REACH Bilaga XIV_update'!$C$4:$H$4,0),FALSE)))</f>
        <v>#N/A</v>
      </c>
      <c r="Q369" s="76" t="e">
        <f>IF($C369="-",IF($A369="-",IF(VLOOKUP($D369,'REACH Bilaga XIV_update'!$A$5:$I$110,9,FALSE)="",NA(),VLOOKUP($D369,'REACH Bilaga XIV_update'!$A$5:$I$110,9,FALSE)),IF(VLOOKUP($A369,'REACH Bilaga XIV_update'!$D$5:$I$110,6,FALSE)="",NA(),VLOOKUP($A369,'REACH Bilaga XIV_update'!$D$5:$I$110,6,FALSE))),IF(VLOOKUP($C369,'REACH Bilaga XIV_update'!$C$5:$I$110,7,FALSE)="",NA(),VLOOKUP($C369,'REACH Bilaga XIV_update'!$C$5:$I$110,7,FALSE)))</f>
        <v>#N/A</v>
      </c>
      <c r="R369" s="76" t="e">
        <f>IF($C369="-",IF($A369="-",IF(VLOOKUP($D369,CoRAP_update!$A$5:$O$376,15,FALSE)="",NA(),VLOOKUP($D369,CoRAP_update!$A$5:$O$376,15,FALSE)),IF(VLOOKUP($A369,CoRAP_update!$D$5:$O$376,12,FALSE)="",NA(),VLOOKUP($A369,CoRAP_update!$D$5:$O$376,12,FALSE))),IF(VLOOKUP($C369,CoRAP_update!$C$5:$O$376,13,FALSE)="",NA(),VLOOKUP($C369,CoRAP_update!$C$5:$O$376,13,FALSE)))</f>
        <v>#N/A</v>
      </c>
      <c r="S369" s="144" t="e">
        <f>IF($C369="-",IF($A369="-",VLOOKUP($D369,CoRAP_update!$A$5:$J$376,MATCH(Sammanfattning!S$1,CoRAP_update!$A$4:$J$4,0),FALSE),VLOOKUP($A369,CoRAP_update!$D$5:$J$376,MATCH(Sammanfattning!S$1,CoRAP_update!$D$4:$J$4,0),FALSE)),VLOOKUP($C369,CoRAP_update!$C$5:$J$376,MATCH(Sammanfattning!S$1,CoRAP_update!$C$4:$J$4,0),FALSE))</f>
        <v>#N/A</v>
      </c>
      <c r="T369" s="76" t="e">
        <f>IF($A369="-",VLOOKUP($D369,EDC_update!$C$2:$F$450,4,FALSE),VLOOKUP($A369,EDC_update!$B$2:$F$450,5,FALSE))</f>
        <v>#N/A</v>
      </c>
      <c r="V369" s="78">
        <f>IF(IFERROR(SEARCH("PBT",P369),99)=99,IF(IFERROR(SEARCH("suspected PBT",S369),99)=99,IF(IFERROR(SEARCH("concluded to be PBT",K369),99)=99,IF(IFERROR(SEARCH("PBT",S369),99)=99,IF(IFERROR(SEARCH("PBT cand",L369),99)=99,IF(IFERROR(SEARCH("PBT",L369),99)=99,IF(IFERROR(SEARCH("persistent, bioackumulative and toxic properties",K369),99)=99,0,Scoring!$E$3),Scoring!$E$3),Scoring!$E$7),Scoring!$E$3),Scoring!$E$5),Scoring!$E$6),Scoring!$E$3)</f>
        <v>0</v>
      </c>
      <c r="W369" s="78">
        <f>IF(IFERROR(SEARCH("vPvB",P369),99)=99,IF(IFERROR(SEARCH("suspected pbt/vPvB",S369),99)=99,IF(IFERROR(SEARCH("vPvB",S369),99)=99,IF(IFERROR(SEARCH("concluded to be a vPvB",S369),99)=99,IF(IFERROR(SEARCH("identified as vPvB",K369),99)=99,IF(IFERROR(SEARCH("concluded to be a vPvB",K369),99)=99,IF(IFERROR(SEARCH("concluded to be both pbt and vPvB",S369),99)=99,IF(IFERROR(SEARCH("concluded to be both pbt and vPvB",K369),99)=99,0,Scoring!$E$5),Scoring!$E$5),Scoring!$E$5),Scoring!$E$5),Scoring!$E$5),Scoring!$E$4),Scoring!$E$6),Scoring!$E$4)</f>
        <v>0</v>
      </c>
      <c r="X369" s="78">
        <f>IF(IFERROR(SEARCH("H410",N369),99)=99,IF(IFERROR(SEARCH("H410",O369),99)=99,IF(IFERROR(SEARCH("H410",Q369),99)=99,IF(IFERROR(SEARCH("H410",M369),99)=99,IF(IFERROR(SEARCH("H410",R369),99)=99,IF(IFERROR(SEARCH("H411",N369),99)=99,IF(IFERROR(SEARCH("H411",O369),99)=99,IF(IFERROR(SEARCH("H411",Q369),99)=99,IF(IFERROR(SEARCH("H411",M369),99)=99,IF(IFERROR(SEARCH("H411",R369),99)=99,IF(IFERROR(SEARCH("H413",N369),99)=99,IF(IFERROR(SEARCH("H413",O369),99)=99,IF(IFERROR(SEARCH("H413",Q369),99)=99,IF(IFERROR(SEARCH("H413",M369),99)=99,IF(IFERROR(SEARCH("H413",R369),99)=99,IF(IFERROR(SEARCH("H412",N369),99)=99,IF(IFERROR(SEARCH("H412",O369),99)=99,IF(IFERROR(SEARCH("H412",Q369),99)=99,IF(IFERROR(SEARCH("H412",M369),99)=99,IF(IFERROR(SEARCH("H412",R369),99)=99,0,Scoring!$E$2),Scoring!$E$2),Scoring!$E$2),Scoring!$E$2),Scoring!$E$2),Scoring!$E$2),Scoring!$E$2),Scoring!$E$2),Scoring!$E$2),Scoring!$E$2),Scoring!$E$2),Scoring!$E$2),Scoring!$E$2),Scoring!$E$2),Scoring!$E$2),Scoring!$E$2),Scoring!$E$2),Scoring!$E$2),Scoring!$E$2),Scoring!$E$2)</f>
        <v>0</v>
      </c>
      <c r="Y369" s="78">
        <f>IF(IFERROR(SEARCH("CMR",K369),99)=99,IF(IFERROR(SEARCH("Suspected CMR",S369),99)=99,IF(IFERROR(SEARCH("CMR",S369),99)=99,0,Scoring!$E$8),Scoring!$E$9),Scoring!$E$8)</f>
        <v>0</v>
      </c>
      <c r="Z369" s="78">
        <f>IF(IFERROR(SEARCH("H350",N369),99)=99,IF(IFERROR(SEARCH("H350",O369),99)=99,IF(IFERROR(SEARCH("H350",Q369),99)=99,IF(IFERROR(SEARCH("H350",M369),99)=99,IF(IFERROR(SEARCH("H350",R369),99)=99,IF(IFERROR(SEARCH("H351",N369),99)=99,IF(IFERROR(SEARCH("H351",O369),99)=99,IF(IFERROR(SEARCH("H351",Q369),99)=99,IF(IFERROR(SEARCH("H351",M369),99)=99,IF(IFERROR(SEARCH("H351",R369),99)=99,IF(IFERROR(SEARCH("carcinogenic",P369),99)=99,IF(IFERROR(SEARCH("suspected carcinogenic",S369),99)=99,0,Scoring!$E$12),Scoring!$E$11),Scoring!$E$10),Scoring!$E$10),Scoring!$E$10),Scoring!$E$10),Scoring!$E$10),Scoring!$E$10),Scoring!$E$10),Scoring!$E$10),Scoring!$E$10),Scoring!$E$10)</f>
        <v>0</v>
      </c>
      <c r="AA369" s="78">
        <f>IF(IFERROR(SEARCH("H340",N369),99)=99,IF(IFERROR(SEARCH("H340",O369),99)=99,IF(IFERROR(SEARCH("H340",Q369),99)=99,IF(IFERROR(SEARCH("H340",M369),99)=99,IF(IFERROR(SEARCH("H340",R369),99)=99,IF(IFERROR(SEARCH("H341",N369),99)=99,IF(IFERROR(SEARCH("H341",O369),99)=99,IF(IFERROR(SEARCH("H341",Q369),99)=99,IF(IFERROR(SEARCH("H341",M369),99)=99,IF(IFERROR(SEARCH("H341",R369),99)=99,IF(IFERROR(SEARCH("mutagenic",P369),99)=99,IF(IFERROR(SEARCH("suspected mutagenic",S369),99)=99,0,Scoring!$E$15),Scoring!$E$14),Scoring!$E$13),Scoring!$E$13),Scoring!$E$13),Scoring!$E$13),Scoring!$E$13),Scoring!$E$13),Scoring!$E$13),Scoring!$E$13),Scoring!$E$13),Scoring!$E$13)</f>
        <v>0</v>
      </c>
      <c r="AB369" s="78">
        <f>IF(IFERROR(SEARCH("H360",N369),99)=99,IF(IFERROR(SEARCH("H360",O369),99)=99,IF(IFERROR(SEARCH("H360",Q369),99)=99,IF(IFERROR(SEARCH("H360",M369),99)=99,IF(IFERROR(SEARCH("H360",R369),99)=99,IF(IFERROR(SEARCH("H361",N369),99)=99,IF(IFERROR(SEARCH("H361",O369),99)=99,IF(IFERROR(SEARCH("H361",Q369),99)=99,IF(IFERROR(SEARCH("H361",M369),99)=99,IF(IFERROR(SEARCH("H361",R369),99)=99,IF(IFERROR(SEARCH("reproduction",P369),99)=99,IF(IFERROR(SEARCH("suspected reprotoxic",S369),99)=99,IF(IFERROR(SEARCH("reprotoxic",S369),99)=99,IF(IFERROR(SEARCH("reprotoxic",K369),99)=99,0,Scoring!$E$18),Scoring!$E$18),Scoring!$E$19),Scoring!$E$17),Scoring!$E$16),Scoring!$E$16),Scoring!$E$16),Scoring!$E$16),Scoring!$E$16),Scoring!$E$16),Scoring!$E$16),Scoring!$E$16),Scoring!$E$16),Scoring!$E$16)</f>
        <v>0</v>
      </c>
      <c r="AC369" s="78">
        <f>IF(IFERROR(SEARCH("57f",L369),99)=99,IF(IFERROR(SEARCH("57(f)",P369),99)=99,0,Scoring!$E$20),Scoring!$E$20)</f>
        <v>0</v>
      </c>
      <c r="AD369" s="78">
        <f>IF(IFERROR(SEARCH("CAT1",T369),99)=99,IF(IFERROR(SEARCH("CAT2",T369),99)=99,IF(IFERROR(SEARCH("CAT3",T369),99)=99,IF(IFERROR(SEARCH("concluded to be endocrine",K369),99)=99,IF(IFERROR(SEARCH("categorised as endocrine",K369),99)=99,IF(IFERROR(SEARCH("endocrine disrupting",P369),99)=99,IF(IFERROR(SEARCH("endocrine disrupting",K369),99)=99,IF(IFERROR(SEARCH("suspected endocrine",S369),99)=99,IF(IFERROR(SEARCH("potential endocrine",S369),99)=99,0,Scoring!$E$25),Scoring!$E$25),Scoring!$E$24),Scoring!$E$24),Scoring!$E$24),Scoring!$E$24),Scoring!$E$23),Scoring!$E$22),Scoring!$E$21)</f>
        <v>0</v>
      </c>
      <c r="AE369" s="78">
        <f>IF(IFERROR(SEARCH("suspected sensitiser",S369),99)=99,IF(IFERROR(SEARCH("sensitiser",S369),99)=99,IF(IFERROR(SEARCH("other hazard based concern",S369),99)=99,0,Scoring!$E$28),Scoring!$E$26),Scoring!$E$27)</f>
        <v>0</v>
      </c>
      <c r="AF369" s="78">
        <f>IF(IFERROR(M369,1)=1,IF(IFERROR(N369,1)=1,IF(IFERROR(O369,1)=1,IF(IFERROR(Q369,1)=1,IF(IFERROR(R369,1)=1,IF(IFERROR(T369,1)=1,IF(IFERROR(K369,1)=1,IF(IFERROR(P369,1)=1,IF(IFERROR(S369,1)=1,Scoring!$E$29,0),0),0),0),0),0),0),0),0)</f>
        <v>3.5</v>
      </c>
      <c r="AG369" s="78">
        <f t="shared" si="34"/>
        <v>3.5</v>
      </c>
      <c r="AI369" s="93"/>
      <c r="AJ369" s="94"/>
      <c r="AK369" s="76"/>
      <c r="AL369" s="75"/>
      <c r="AN369" s="79"/>
      <c r="AO369" s="79"/>
      <c r="AP369" s="79"/>
      <c r="AQ369" s="79"/>
      <c r="AR369" s="79"/>
      <c r="AS369" s="78"/>
      <c r="AU369" s="79">
        <f>IF(IFERROR(F369,99)=99,IF(IFERROR(G369,99)=99,IF(IFERROR(H369,99)=99,IF(IFERROR(I369,99)=99,IF(IFERROR(E369,99)=99,IF(IFERROR(J369,99)=99,0,Scoring!$B$7),Scoring!$B$3),Scoring!$B$2),Scoring!$B$6),Scoring!$B$5),Scoring!$B$4)</f>
        <v>1</v>
      </c>
      <c r="AV369" s="78">
        <f t="shared" si="35"/>
        <v>3.5</v>
      </c>
      <c r="AW369" s="78"/>
      <c r="AX369" s="66"/>
      <c r="AY369" s="78"/>
      <c r="AZ369" s="76"/>
      <c r="BA369" s="76"/>
      <c r="BB369" s="76"/>
    </row>
    <row r="370" spans="1:54" x14ac:dyDescent="0.25">
      <c r="A370" s="77" t="s">
        <v>10680</v>
      </c>
      <c r="B370" s="76" t="str">
        <f t="shared" si="37"/>
        <v xml:space="preserve">209-136-7 </v>
      </c>
      <c r="C370" s="77" t="s">
        <v>10681</v>
      </c>
      <c r="D370" s="77" t="s">
        <v>10682</v>
      </c>
      <c r="E370" s="76" t="e">
        <f>IF(C370="-",IF(A370="-",VLOOKUP(D370,'sin-list 180320_update'!$C$2:$C$835,1,FALSE),VLOOKUP(A370,'sin-list 180320_update'!$A$2:$A$835,1,FALSE)),VLOOKUP(C370,'sin-list 180320_update'!$B$2:$B$835,1,FALSE))</f>
        <v>#N/A</v>
      </c>
      <c r="F370" s="76" t="str">
        <f>IF($C370="-",IF($A370="-",VLOOKUP($D370,'REACH Bilaga XVII_update'!$A$5:$A$131,1,FALSE),VLOOKUP($A370,'REACH Bilaga XVII_update'!$C$5:$C$131,1,FALSE)),VLOOKUP($C370,'REACH Bilaga XVII_update'!$B$5:$B$131,1,FALSE))</f>
        <v xml:space="preserve">209-136-7 </v>
      </c>
      <c r="G370" s="76" t="e">
        <f>IF($C370="-",IF($A370="-",VLOOKUP($D370,' REACH Bilaga 59_update'!$A$5:$A$210,1,FALSE),VLOOKUP($A370,' REACH Bilaga 59_update'!$D$5:$D$210,1,FALSE)),VLOOKUP($C370,' REACH Bilaga 59_update'!$C$5:$C$210,1,FALSE))</f>
        <v>#N/A</v>
      </c>
      <c r="H370" s="76" t="e">
        <f>IF($C370="-",IF($A370="-",VLOOKUP($D370,'REACH Bilaga XIV_update'!$A$5:$A$110,1,FALSE),VLOOKUP($A370,'REACH Bilaga XIV_update'!$D$5:$D$110,1,FALSE)),VLOOKUP($C370,'REACH Bilaga XIV_update'!$C$5:$C$110,1,FALSE))</f>
        <v>#N/A</v>
      </c>
      <c r="I370" s="76" t="e">
        <f>IF($C370="-",IF($A370="-",VLOOKUP($D370,CoRAP_update!$A$5:$A$376,1,FALSE),VLOOKUP($A370,CoRAP_update!$D$5:$D$376,1,FALSE)),VLOOKUP($C370,CoRAP_update!$C$5:$C$376,1,FALSE))</f>
        <v>#N/A</v>
      </c>
      <c r="J370" s="76" t="e">
        <f>IF($C370="-",IF($A370="-",VLOOKUP($D370,EDC_update!$C$2:$C$450,1,FALSE),VLOOKUP($A370,EDC_update!$B$2:$B$450,1,FALSE)),VLOOKUP($C370,EDC_update!$L$2:$L$450,1,FALSE))</f>
        <v>#N/A</v>
      </c>
      <c r="K370" s="76" t="e">
        <f>IF($C370="-",IF($A370="-",IF(VLOOKUP($D370,'sin-list 180320_update'!$C$2:$S$835,3,FALSE)="",NA(),VLOOKUP($D370,'sin-list 180320_update'!$C$2:$S$835,3,FALSE)),IF(VLOOKUP($A370,'sin-list 180320_update'!$A$2:$S$835,5,FALSE)="",NA(),VLOOKUP($A370,'sin-list 180320_update'!$A$2:$S$835,5,FALSE))),IF(VLOOKUP($C370,'sin-list 180320_update'!$B$2:$S$835,4,FALSE)="",NA(),VLOOKUP($C370,'sin-list 180320_update'!$B$2:$S$835,4,FALSE)))</f>
        <v>#N/A</v>
      </c>
      <c r="L370" s="76" t="e">
        <f>IF($C370="-",IF($A370="-",VLOOKUP($D370,'sin-list 180320_update'!$C$2:$S$835,6,FALSE),VLOOKUP($A370,'sin-list 180320_update'!$A$2:$S$835,8,FALSE)),VLOOKUP($C370,'sin-list 180320_update'!$B$2:$S$835,7,FALSE))</f>
        <v>#N/A</v>
      </c>
      <c r="M370" s="76" t="e">
        <f>IF($C370="-",IF($A370="-",IF(VLOOKUP($D370,'sin-list 180320_update'!$C$2:$S$835,8,FALSE)="",NA(),VLOOKUP($D370,'sin-list 180320_update'!$C$2:$S$835,8,FALSE)),IF(VLOOKUP($A370,'sin-list 180320_update'!$A$2:$S$835,10,FALSE)="",NA(),VLOOKUP($A370,'sin-list 180320_update'!$A$2:$S$835,10,FALSE))),IF(VLOOKUP($C370,'sin-list 180320_update'!$B$2:$S$835,9,FALSE)="",NA(),VLOOKUP($C370,'sin-list 180320_update'!$B$2:$S$835,9,FALSE)))</f>
        <v>#N/A</v>
      </c>
      <c r="N370" s="76" t="e">
        <f>IF($C370="-",IF($A370="-",IF(VLOOKUP($D370,'REACH Bilaga XVII_update'!$A$5:$E$131,4,FALSE)="",NA(),VLOOKUP($D370,'REACH Bilaga XVII_update'!$A$5:$E$131,4,FALSE)),IF(VLOOKUP($A370,'REACH Bilaga XVII_update'!$C$5:$D$131,2,FALSE)="",NA(),VLOOKUP($A370,'REACH Bilaga XVII_update'!$C$5:$D$131,2,FALSE))),IF(VLOOKUP($C370,'REACH Bilaga XVII_update'!$B$5:$D$131,3,FALSE)="",NA(),VLOOKUP($C370,'REACH Bilaga XVII_update'!$B$5:$D$131,3,FALSE)))</f>
        <v>#N/A</v>
      </c>
      <c r="O370" s="76" t="e">
        <f>IF($C370="-",IF($A370="-",IF(VLOOKUP($D370,' REACH Bilaga 59_update'!$A$5:$E$210,5,FALSE)="",NA(),VLOOKUP($D370,' REACH Bilaga 59_update'!$A$5:$E$210,5,FALSE)),IF(VLOOKUP($A370,' REACH Bilaga 59_update'!$D$5:$E$210,2,FALSE)="",NA(),VLOOKUP($A370,' REACH Bilaga 59_update'!$D$5:$E$210,2,FALSE))),IF(VLOOKUP($C370,' REACH Bilaga 59_update'!$C$5:$E$210,3,FALSE)="",NA(),VLOOKUP($C370,' REACH Bilaga 59_update'!$C$5:$E$210,3,FALSE)))</f>
        <v>#N/A</v>
      </c>
      <c r="P370" s="76" t="e">
        <f>IF(C370="-",IF(A370="-",IFERROR(VLOOKUP($D370,' REACH Bilaga 59_update'!$A$5:$F$210,MATCH(Sammanfattning!P$1,' REACH Bilaga 59_update'!$A$4:$F$4,0),FALSE),VLOOKUP($D370,'REACH Bilaga XIV_update'!$A$4:$H$110,MATCH(Sammanfattning!P$1,'REACH Bilaga XIV_update'!$A$4:$H$4,0),FALSE)),IFERROR(VLOOKUP($A370,' REACH Bilaga 59_update'!$D$5:$F$210,MATCH(Sammanfattning!P$1,' REACH Bilaga 59_update'!$D$4:$F$4,0),FALSE),VLOOKUP($A370,'REACH Bilaga XIV_update'!$D$4:$H$110,MATCH(Sammanfattning!P$1,'REACH Bilaga XIV_update'!$D$4:$H$4,0),FALSE))),IFERROR(VLOOKUP($C370,' REACH Bilaga 59_update'!$C$5:$F$210,MATCH(Sammanfattning!P$1,' REACH Bilaga 59_update'!$C$4:$F$4,0),FALSE),VLOOKUP($C370,'REACH Bilaga XIV_update'!$C$4:$H$110,MATCH(Sammanfattning!P$1,'REACH Bilaga XIV_update'!$C$4:$H$4,0),FALSE)))</f>
        <v>#N/A</v>
      </c>
      <c r="Q370" s="76" t="e">
        <f>IF($C370="-",IF($A370="-",IF(VLOOKUP($D370,'REACH Bilaga XIV_update'!$A$5:$I$110,9,FALSE)="",NA(),VLOOKUP($D370,'REACH Bilaga XIV_update'!$A$5:$I$110,9,FALSE)),IF(VLOOKUP($A370,'REACH Bilaga XIV_update'!$D$5:$I$110,6,FALSE)="",NA(),VLOOKUP($A370,'REACH Bilaga XIV_update'!$D$5:$I$110,6,FALSE))),IF(VLOOKUP($C370,'REACH Bilaga XIV_update'!$C$5:$I$110,7,FALSE)="",NA(),VLOOKUP($C370,'REACH Bilaga XIV_update'!$C$5:$I$110,7,FALSE)))</f>
        <v>#N/A</v>
      </c>
      <c r="R370" s="76" t="e">
        <f>IF($C370="-",IF($A370="-",IF(VLOOKUP($D370,CoRAP_update!$A$5:$O$376,15,FALSE)="",NA(),VLOOKUP($D370,CoRAP_update!$A$5:$O$376,15,FALSE)),IF(VLOOKUP($A370,CoRAP_update!$D$5:$O$376,12,FALSE)="",NA(),VLOOKUP($A370,CoRAP_update!$D$5:$O$376,12,FALSE))),IF(VLOOKUP($C370,CoRAP_update!$C$5:$O$376,13,FALSE)="",NA(),VLOOKUP($C370,CoRAP_update!$C$5:$O$376,13,FALSE)))</f>
        <v>#N/A</v>
      </c>
      <c r="S370" s="144" t="e">
        <f>IF($C370="-",IF($A370="-",VLOOKUP($D370,CoRAP_update!$A$5:$J$376,MATCH(Sammanfattning!S$1,CoRAP_update!$A$4:$J$4,0),FALSE),VLOOKUP($A370,CoRAP_update!$D$5:$J$376,MATCH(Sammanfattning!S$1,CoRAP_update!$D$4:$J$4,0),FALSE)),VLOOKUP($C370,CoRAP_update!$C$5:$J$376,MATCH(Sammanfattning!S$1,CoRAP_update!$C$4:$J$4,0),FALSE))</f>
        <v>#N/A</v>
      </c>
      <c r="T370" s="76" t="e">
        <f>IF($A370="-",VLOOKUP($D370,EDC_update!$C$2:$F$450,4,FALSE),VLOOKUP($A370,EDC_update!$B$2:$F$450,5,FALSE))</f>
        <v>#N/A</v>
      </c>
      <c r="V370" s="78">
        <f>IF(IFERROR(SEARCH("PBT",P370),99)=99,IF(IFERROR(SEARCH("suspected PBT",S370),99)=99,IF(IFERROR(SEARCH("concluded to be PBT",K370),99)=99,IF(IFERROR(SEARCH("PBT",S370),99)=99,IF(IFERROR(SEARCH("PBT cand",L370),99)=99,IF(IFERROR(SEARCH("PBT",L370),99)=99,IF(IFERROR(SEARCH("persistent, bioackumulative and toxic properties",K370),99)=99,0,Scoring!$E$3),Scoring!$E$3),Scoring!$E$7),Scoring!$E$3),Scoring!$E$5),Scoring!$E$6),Scoring!$E$3)</f>
        <v>0</v>
      </c>
      <c r="W370" s="78">
        <f>IF(IFERROR(SEARCH("vPvB",P370),99)=99,IF(IFERROR(SEARCH("suspected pbt/vPvB",S370),99)=99,IF(IFERROR(SEARCH("vPvB",S370),99)=99,IF(IFERROR(SEARCH("concluded to be a vPvB",S370),99)=99,IF(IFERROR(SEARCH("identified as vPvB",K370),99)=99,IF(IFERROR(SEARCH("concluded to be a vPvB",K370),99)=99,IF(IFERROR(SEARCH("concluded to be both pbt and vPvB",S370),99)=99,IF(IFERROR(SEARCH("concluded to be both pbt and vPvB",K370),99)=99,0,Scoring!$E$5),Scoring!$E$5),Scoring!$E$5),Scoring!$E$5),Scoring!$E$5),Scoring!$E$4),Scoring!$E$6),Scoring!$E$4)</f>
        <v>0</v>
      </c>
      <c r="X370" s="78">
        <f>IF(IFERROR(SEARCH("H410",N370),99)=99,IF(IFERROR(SEARCH("H410",O370),99)=99,IF(IFERROR(SEARCH("H410",Q370),99)=99,IF(IFERROR(SEARCH("H410",M370),99)=99,IF(IFERROR(SEARCH("H410",R370),99)=99,IF(IFERROR(SEARCH("H411",N370),99)=99,IF(IFERROR(SEARCH("H411",O370),99)=99,IF(IFERROR(SEARCH("H411",Q370),99)=99,IF(IFERROR(SEARCH("H411",M370),99)=99,IF(IFERROR(SEARCH("H411",R370),99)=99,IF(IFERROR(SEARCH("H413",N370),99)=99,IF(IFERROR(SEARCH("H413",O370),99)=99,IF(IFERROR(SEARCH("H413",Q370),99)=99,IF(IFERROR(SEARCH("H413",M370),99)=99,IF(IFERROR(SEARCH("H413",R370),99)=99,IF(IFERROR(SEARCH("H412",N370),99)=99,IF(IFERROR(SEARCH("H412",O370),99)=99,IF(IFERROR(SEARCH("H412",Q370),99)=99,IF(IFERROR(SEARCH("H412",M370),99)=99,IF(IFERROR(SEARCH("H412",R370),99)=99,0,Scoring!$E$2),Scoring!$E$2),Scoring!$E$2),Scoring!$E$2),Scoring!$E$2),Scoring!$E$2),Scoring!$E$2),Scoring!$E$2),Scoring!$E$2),Scoring!$E$2),Scoring!$E$2),Scoring!$E$2),Scoring!$E$2),Scoring!$E$2),Scoring!$E$2),Scoring!$E$2),Scoring!$E$2),Scoring!$E$2),Scoring!$E$2),Scoring!$E$2)</f>
        <v>0</v>
      </c>
      <c r="Y370" s="78">
        <f>IF(IFERROR(SEARCH("CMR",K370),99)=99,IF(IFERROR(SEARCH("Suspected CMR",S370),99)=99,IF(IFERROR(SEARCH("CMR",S370),99)=99,0,Scoring!$E$8),Scoring!$E$9),Scoring!$E$8)</f>
        <v>0</v>
      </c>
      <c r="Z370" s="78">
        <f>IF(IFERROR(SEARCH("H350",N370),99)=99,IF(IFERROR(SEARCH("H350",O370),99)=99,IF(IFERROR(SEARCH("H350",Q370),99)=99,IF(IFERROR(SEARCH("H350",M370),99)=99,IF(IFERROR(SEARCH("H350",R370),99)=99,IF(IFERROR(SEARCH("H351",N370),99)=99,IF(IFERROR(SEARCH("H351",O370),99)=99,IF(IFERROR(SEARCH("H351",Q370),99)=99,IF(IFERROR(SEARCH("H351",M370),99)=99,IF(IFERROR(SEARCH("H351",R370),99)=99,IF(IFERROR(SEARCH("carcinogenic",P370),99)=99,IF(IFERROR(SEARCH("suspected carcinogenic",S370),99)=99,0,Scoring!$E$12),Scoring!$E$11),Scoring!$E$10),Scoring!$E$10),Scoring!$E$10),Scoring!$E$10),Scoring!$E$10),Scoring!$E$10),Scoring!$E$10),Scoring!$E$10),Scoring!$E$10),Scoring!$E$10)</f>
        <v>0</v>
      </c>
      <c r="AA370" s="78">
        <f>IF(IFERROR(SEARCH("H340",N370),99)=99,IF(IFERROR(SEARCH("H340",O370),99)=99,IF(IFERROR(SEARCH("H340",Q370),99)=99,IF(IFERROR(SEARCH("H340",M370),99)=99,IF(IFERROR(SEARCH("H340",R370),99)=99,IF(IFERROR(SEARCH("H341",N370),99)=99,IF(IFERROR(SEARCH("H341",O370),99)=99,IF(IFERROR(SEARCH("H341",Q370),99)=99,IF(IFERROR(SEARCH("H341",M370),99)=99,IF(IFERROR(SEARCH("H341",R370),99)=99,IF(IFERROR(SEARCH("mutagenic",P370),99)=99,IF(IFERROR(SEARCH("suspected mutagenic",S370),99)=99,0,Scoring!$E$15),Scoring!$E$14),Scoring!$E$13),Scoring!$E$13),Scoring!$E$13),Scoring!$E$13),Scoring!$E$13),Scoring!$E$13),Scoring!$E$13),Scoring!$E$13),Scoring!$E$13),Scoring!$E$13)</f>
        <v>0</v>
      </c>
      <c r="AB370" s="78">
        <f>IF(IFERROR(SEARCH("H360",N370),99)=99,IF(IFERROR(SEARCH("H360",O370),99)=99,IF(IFERROR(SEARCH("H360",Q370),99)=99,IF(IFERROR(SEARCH("H360",M370),99)=99,IF(IFERROR(SEARCH("H360",R370),99)=99,IF(IFERROR(SEARCH("H361",N370),99)=99,IF(IFERROR(SEARCH("H361",O370),99)=99,IF(IFERROR(SEARCH("H361",Q370),99)=99,IF(IFERROR(SEARCH("H361",M370),99)=99,IF(IFERROR(SEARCH("H361",R370),99)=99,IF(IFERROR(SEARCH("reproduction",P370),99)=99,IF(IFERROR(SEARCH("suspected reprotoxic",S370),99)=99,IF(IFERROR(SEARCH("reprotoxic",S370),99)=99,IF(IFERROR(SEARCH("reprotoxic",K370),99)=99,0,Scoring!$E$18),Scoring!$E$18),Scoring!$E$19),Scoring!$E$17),Scoring!$E$16),Scoring!$E$16),Scoring!$E$16),Scoring!$E$16),Scoring!$E$16),Scoring!$E$16),Scoring!$E$16),Scoring!$E$16),Scoring!$E$16),Scoring!$E$16)</f>
        <v>0</v>
      </c>
      <c r="AC370" s="78">
        <f>IF(IFERROR(SEARCH("57f",L370),99)=99,IF(IFERROR(SEARCH("57(f)",P370),99)=99,0,Scoring!$E$20),Scoring!$E$20)</f>
        <v>0</v>
      </c>
      <c r="AD370" s="78">
        <f>IF(IFERROR(SEARCH("CAT1",T370),99)=99,IF(IFERROR(SEARCH("CAT2",T370),99)=99,IF(IFERROR(SEARCH("CAT3",T370),99)=99,IF(IFERROR(SEARCH("concluded to be endocrine",K370),99)=99,IF(IFERROR(SEARCH("categorised as endocrine",K370),99)=99,IF(IFERROR(SEARCH("endocrine disrupting",P370),99)=99,IF(IFERROR(SEARCH("endocrine disrupting",K370),99)=99,IF(IFERROR(SEARCH("suspected endocrine",S370),99)=99,IF(IFERROR(SEARCH("potential endocrine",S370),99)=99,0,Scoring!$E$25),Scoring!$E$25),Scoring!$E$24),Scoring!$E$24),Scoring!$E$24),Scoring!$E$24),Scoring!$E$23),Scoring!$E$22),Scoring!$E$21)</f>
        <v>0</v>
      </c>
      <c r="AE370" s="78">
        <f>IF(IFERROR(SEARCH("suspected sensitiser",S370),99)=99,IF(IFERROR(SEARCH("sensitiser",S370),99)=99,IF(IFERROR(SEARCH("other hazard based concern",S370),99)=99,0,Scoring!$E$28),Scoring!$E$26),Scoring!$E$27)</f>
        <v>0</v>
      </c>
      <c r="AF370" s="78">
        <f>IF(IFERROR(M370,1)=1,IF(IFERROR(N370,1)=1,IF(IFERROR(O370,1)=1,IF(IFERROR(Q370,1)=1,IF(IFERROR(R370,1)=1,IF(IFERROR(T370,1)=1,IF(IFERROR(K370,1)=1,IF(IFERROR(P370,1)=1,IF(IFERROR(S370,1)=1,Scoring!$E$29,0),0),0),0),0),0),0),0),0)</f>
        <v>3.5</v>
      </c>
      <c r="AG370" s="78">
        <f t="shared" si="34"/>
        <v>3.5</v>
      </c>
      <c r="AI370" s="93"/>
      <c r="AJ370" s="94"/>
      <c r="AK370" s="76"/>
      <c r="AL370" s="75"/>
      <c r="AN370" s="79"/>
      <c r="AO370" s="79"/>
      <c r="AP370" s="79"/>
      <c r="AQ370" s="79"/>
      <c r="AR370" s="79"/>
      <c r="AS370" s="78"/>
      <c r="AU370" s="79">
        <f>IF(IFERROR(F370,99)=99,IF(IFERROR(G370,99)=99,IF(IFERROR(H370,99)=99,IF(IFERROR(I370,99)=99,IF(IFERROR(E370,99)=99,IF(IFERROR(J370,99)=99,0,Scoring!$B$7),Scoring!$B$3),Scoring!$B$2),Scoring!$B$6),Scoring!$B$5),Scoring!$B$4)</f>
        <v>1</v>
      </c>
      <c r="AV370" s="78">
        <f t="shared" si="35"/>
        <v>3.5</v>
      </c>
      <c r="AW370" s="78"/>
      <c r="AX370" s="66"/>
      <c r="AY370" s="78"/>
      <c r="AZ370" s="76"/>
      <c r="BA370" s="76"/>
      <c r="BB370" s="76"/>
    </row>
    <row r="371" spans="1:54" x14ac:dyDescent="0.25">
      <c r="A371" s="77" t="s">
        <v>3377</v>
      </c>
      <c r="B371" s="76" t="str">
        <f t="shared" si="37"/>
        <v>210-849-0</v>
      </c>
      <c r="C371" s="77" t="s">
        <v>3428</v>
      </c>
      <c r="D371" s="77" t="s">
        <v>3285</v>
      </c>
      <c r="E371" s="76" t="e">
        <f>IF(C371="-",IF(A371="-",VLOOKUP(D371,'sin-list 180320_update'!$C$2:$C$835,1,FALSE),VLOOKUP(A371,'sin-list 180320_update'!$A$2:$A$835,1,FALSE)),VLOOKUP(C371,'sin-list 180320_update'!$B$2:$B$835,1,FALSE))</f>
        <v>#N/A</v>
      </c>
      <c r="F371" s="76" t="str">
        <f>IF($C371="-",IF($A371="-",VLOOKUP($D371,'REACH Bilaga XVII_update'!$A$5:$A$131,1,FALSE),VLOOKUP($A371,'REACH Bilaga XVII_update'!$C$5:$C$131,1,FALSE)),VLOOKUP($C371,'REACH Bilaga XVII_update'!$B$5:$B$131,1,FALSE))</f>
        <v>210-849-0</v>
      </c>
      <c r="G371" s="76" t="e">
        <f>IF($C371="-",IF($A371="-",VLOOKUP($D371,' REACH Bilaga 59_update'!$A$5:$A$210,1,FALSE),VLOOKUP($A371,' REACH Bilaga 59_update'!$D$5:$D$210,1,FALSE)),VLOOKUP($C371,' REACH Bilaga 59_update'!$C$5:$C$210,1,FALSE))</f>
        <v>#N/A</v>
      </c>
      <c r="H371" s="76" t="e">
        <f>IF($C371="-",IF($A371="-",VLOOKUP($D371,'REACH Bilaga XIV_update'!$A$5:$A$110,1,FALSE),VLOOKUP($A371,'REACH Bilaga XIV_update'!$D$5:$D$110,1,FALSE)),VLOOKUP($C371,'REACH Bilaga XIV_update'!$C$5:$C$110,1,FALSE))</f>
        <v>#N/A</v>
      </c>
      <c r="I371" s="76" t="e">
        <f>IF($C371="-",IF($A371="-",VLOOKUP($D371,CoRAP_update!$A$5:$A$376,1,FALSE),VLOOKUP($A371,CoRAP_update!$D$5:$D$376,1,FALSE)),VLOOKUP($C371,CoRAP_update!$C$5:$C$376,1,FALSE))</f>
        <v>#N/A</v>
      </c>
      <c r="J371" s="76" t="e">
        <f>IF($C371="-",IF($A371="-",VLOOKUP($D371,EDC_update!$C$2:$C$450,1,FALSE),VLOOKUP($A371,EDC_update!$B$2:$B$450,1,FALSE)),VLOOKUP($C371,EDC_update!$L$2:$L$450,1,FALSE))</f>
        <v>#N/A</v>
      </c>
      <c r="K371" s="76" t="e">
        <f>IF($C371="-",IF($A371="-",IF(VLOOKUP($D371,'sin-list 180320_update'!$C$2:$S$835,3,FALSE)="",NA(),VLOOKUP($D371,'sin-list 180320_update'!$C$2:$S$835,3,FALSE)),IF(VLOOKUP($A371,'sin-list 180320_update'!$A$2:$S$835,5,FALSE)="",NA(),VLOOKUP($A371,'sin-list 180320_update'!$A$2:$S$835,5,FALSE))),IF(VLOOKUP($C371,'sin-list 180320_update'!$B$2:$S$835,4,FALSE)="",NA(),VLOOKUP($C371,'sin-list 180320_update'!$B$2:$S$835,4,FALSE)))</f>
        <v>#N/A</v>
      </c>
      <c r="L371" s="76" t="e">
        <f>IF($C371="-",IF($A371="-",VLOOKUP($D371,'sin-list 180320_update'!$C$2:$S$835,6,FALSE),VLOOKUP($A371,'sin-list 180320_update'!$A$2:$S$835,8,FALSE)),VLOOKUP($C371,'sin-list 180320_update'!$B$2:$S$835,7,FALSE))</f>
        <v>#N/A</v>
      </c>
      <c r="M371" s="76" t="e">
        <f>IF($C371="-",IF($A371="-",IF(VLOOKUP($D371,'sin-list 180320_update'!$C$2:$S$835,8,FALSE)="",NA(),VLOOKUP($D371,'sin-list 180320_update'!$C$2:$S$835,8,FALSE)),IF(VLOOKUP($A371,'sin-list 180320_update'!$A$2:$S$835,10,FALSE)="",NA(),VLOOKUP($A371,'sin-list 180320_update'!$A$2:$S$835,10,FALSE))),IF(VLOOKUP($C371,'sin-list 180320_update'!$B$2:$S$835,9,FALSE)="",NA(),VLOOKUP($C371,'sin-list 180320_update'!$B$2:$S$835,9,FALSE)))</f>
        <v>#N/A</v>
      </c>
      <c r="N371" s="76" t="e">
        <f>IF($C371="-",IF($A371="-",IF(VLOOKUP($D371,'REACH Bilaga XVII_update'!$A$5:$E$131,4,FALSE)="",NA(),VLOOKUP($D371,'REACH Bilaga XVII_update'!$A$5:$E$131,4,FALSE)),IF(VLOOKUP($A371,'REACH Bilaga XVII_update'!$C$5:$D$131,2,FALSE)="",NA(),VLOOKUP($A371,'REACH Bilaga XVII_update'!$C$5:$D$131,2,FALSE))),IF(VLOOKUP($C371,'REACH Bilaga XVII_update'!$B$5:$D$131,3,FALSE)="",NA(),VLOOKUP($C371,'REACH Bilaga XVII_update'!$B$5:$D$131,3,FALSE)))</f>
        <v>#N/A</v>
      </c>
      <c r="O371" s="76" t="e">
        <f>IF($C371="-",IF($A371="-",IF(VLOOKUP($D371,' REACH Bilaga 59_update'!$A$5:$E$210,5,FALSE)="",NA(),VLOOKUP($D371,' REACH Bilaga 59_update'!$A$5:$E$210,5,FALSE)),IF(VLOOKUP($A371,' REACH Bilaga 59_update'!$D$5:$E$210,2,FALSE)="",NA(),VLOOKUP($A371,' REACH Bilaga 59_update'!$D$5:$E$210,2,FALSE))),IF(VLOOKUP($C371,' REACH Bilaga 59_update'!$C$5:$E$210,3,FALSE)="",NA(),VLOOKUP($C371,' REACH Bilaga 59_update'!$C$5:$E$210,3,FALSE)))</f>
        <v>#N/A</v>
      </c>
      <c r="P371" s="76" t="e">
        <f>IF(C371="-",IF(A371="-",IFERROR(VLOOKUP($D371,' REACH Bilaga 59_update'!$A$5:$F$210,MATCH(Sammanfattning!P$1,' REACH Bilaga 59_update'!$A$4:$F$4,0),FALSE),VLOOKUP($D371,'REACH Bilaga XIV_update'!$A$4:$H$110,MATCH(Sammanfattning!P$1,'REACH Bilaga XIV_update'!$A$4:$H$4,0),FALSE)),IFERROR(VLOOKUP($A371,' REACH Bilaga 59_update'!$D$5:$F$210,MATCH(Sammanfattning!P$1,' REACH Bilaga 59_update'!$D$4:$F$4,0),FALSE),VLOOKUP($A371,'REACH Bilaga XIV_update'!$D$4:$H$110,MATCH(Sammanfattning!P$1,'REACH Bilaga XIV_update'!$D$4:$H$4,0),FALSE))),IFERROR(VLOOKUP($C371,' REACH Bilaga 59_update'!$C$5:$F$210,MATCH(Sammanfattning!P$1,' REACH Bilaga 59_update'!$C$4:$F$4,0),FALSE),VLOOKUP($C371,'REACH Bilaga XIV_update'!$C$4:$H$110,MATCH(Sammanfattning!P$1,'REACH Bilaga XIV_update'!$C$4:$H$4,0),FALSE)))</f>
        <v>#N/A</v>
      </c>
      <c r="Q371" s="76" t="e">
        <f>IF($C371="-",IF($A371="-",IF(VLOOKUP($D371,'REACH Bilaga XIV_update'!$A$5:$I$110,9,FALSE)="",NA(),VLOOKUP($D371,'REACH Bilaga XIV_update'!$A$5:$I$110,9,FALSE)),IF(VLOOKUP($A371,'REACH Bilaga XIV_update'!$D$5:$I$110,6,FALSE)="",NA(),VLOOKUP($A371,'REACH Bilaga XIV_update'!$D$5:$I$110,6,FALSE))),IF(VLOOKUP($C371,'REACH Bilaga XIV_update'!$C$5:$I$110,7,FALSE)="",NA(),VLOOKUP($C371,'REACH Bilaga XIV_update'!$C$5:$I$110,7,FALSE)))</f>
        <v>#N/A</v>
      </c>
      <c r="R371" s="76" t="e">
        <f>IF($C371="-",IF($A371="-",IF(VLOOKUP($D371,CoRAP_update!$A$5:$O$376,15,FALSE)="",NA(),VLOOKUP($D371,CoRAP_update!$A$5:$O$376,15,FALSE)),IF(VLOOKUP($A371,CoRAP_update!$D$5:$O$376,12,FALSE)="",NA(),VLOOKUP($A371,CoRAP_update!$D$5:$O$376,12,FALSE))),IF(VLOOKUP($C371,CoRAP_update!$C$5:$O$376,13,FALSE)="",NA(),VLOOKUP($C371,CoRAP_update!$C$5:$O$376,13,FALSE)))</f>
        <v>#N/A</v>
      </c>
      <c r="S371" s="144" t="e">
        <f>IF($C371="-",IF($A371="-",VLOOKUP($D371,CoRAP_update!$A$5:$J$376,MATCH(Sammanfattning!S$1,CoRAP_update!$A$4:$J$4,0),FALSE),VLOOKUP($A371,CoRAP_update!$D$5:$J$376,MATCH(Sammanfattning!S$1,CoRAP_update!$D$4:$J$4,0),FALSE)),VLOOKUP($C371,CoRAP_update!$C$5:$J$376,MATCH(Sammanfattning!S$1,CoRAP_update!$C$4:$J$4,0),FALSE))</f>
        <v>#N/A</v>
      </c>
      <c r="T371" s="76" t="e">
        <f>IF($A371="-",VLOOKUP($D371,EDC_update!$C$2:$F$450,4,FALSE),VLOOKUP($A371,EDC_update!$B$2:$F$450,5,FALSE))</f>
        <v>#N/A</v>
      </c>
      <c r="V371" s="78">
        <f>IF(IFERROR(SEARCH("PBT",P371),99)=99,IF(IFERROR(SEARCH("suspected PBT",S371),99)=99,IF(IFERROR(SEARCH("concluded to be PBT",K371),99)=99,IF(IFERROR(SEARCH("PBT",S371),99)=99,IF(IFERROR(SEARCH("PBT cand",L371),99)=99,IF(IFERROR(SEARCH("PBT",L371),99)=99,IF(IFERROR(SEARCH("persistent, bioackumulative and toxic properties",K371),99)=99,0,Scoring!$E$3),Scoring!$E$3),Scoring!$E$7),Scoring!$E$3),Scoring!$E$5),Scoring!$E$6),Scoring!$E$3)</f>
        <v>0</v>
      </c>
      <c r="W371" s="78">
        <f>IF(IFERROR(SEARCH("vPvB",P371),99)=99,IF(IFERROR(SEARCH("suspected pbt/vPvB",S371),99)=99,IF(IFERROR(SEARCH("vPvB",S371),99)=99,IF(IFERROR(SEARCH("concluded to be a vPvB",S371),99)=99,IF(IFERROR(SEARCH("identified as vPvB",K371),99)=99,IF(IFERROR(SEARCH("concluded to be a vPvB",K371),99)=99,IF(IFERROR(SEARCH("concluded to be both pbt and vPvB",S371),99)=99,IF(IFERROR(SEARCH("concluded to be both pbt and vPvB",K371),99)=99,0,Scoring!$E$5),Scoring!$E$5),Scoring!$E$5),Scoring!$E$5),Scoring!$E$5),Scoring!$E$4),Scoring!$E$6),Scoring!$E$4)</f>
        <v>0</v>
      </c>
      <c r="X371" s="78">
        <f>IF(IFERROR(SEARCH("H410",N371),99)=99,IF(IFERROR(SEARCH("H410",O371),99)=99,IF(IFERROR(SEARCH("H410",Q371),99)=99,IF(IFERROR(SEARCH("H410",M371),99)=99,IF(IFERROR(SEARCH("H410",R371),99)=99,IF(IFERROR(SEARCH("H411",N371),99)=99,IF(IFERROR(SEARCH("H411",O371),99)=99,IF(IFERROR(SEARCH("H411",Q371),99)=99,IF(IFERROR(SEARCH("H411",M371),99)=99,IF(IFERROR(SEARCH("H411",R371),99)=99,IF(IFERROR(SEARCH("H413",N371),99)=99,IF(IFERROR(SEARCH("H413",O371),99)=99,IF(IFERROR(SEARCH("H413",Q371),99)=99,IF(IFERROR(SEARCH("H413",M371),99)=99,IF(IFERROR(SEARCH("H413",R371),99)=99,IF(IFERROR(SEARCH("H412",N371),99)=99,IF(IFERROR(SEARCH("H412",O371),99)=99,IF(IFERROR(SEARCH("H412",Q371),99)=99,IF(IFERROR(SEARCH("H412",M371),99)=99,IF(IFERROR(SEARCH("H412",R371),99)=99,0,Scoring!$E$2),Scoring!$E$2),Scoring!$E$2),Scoring!$E$2),Scoring!$E$2),Scoring!$E$2),Scoring!$E$2),Scoring!$E$2),Scoring!$E$2),Scoring!$E$2),Scoring!$E$2),Scoring!$E$2),Scoring!$E$2),Scoring!$E$2),Scoring!$E$2),Scoring!$E$2),Scoring!$E$2),Scoring!$E$2),Scoring!$E$2),Scoring!$E$2)</f>
        <v>0</v>
      </c>
      <c r="Y371" s="78">
        <f>IF(IFERROR(SEARCH("CMR",K371),99)=99,IF(IFERROR(SEARCH("Suspected CMR",S371),99)=99,IF(IFERROR(SEARCH("CMR",S371),99)=99,0,Scoring!$E$8),Scoring!$E$9),Scoring!$E$8)</f>
        <v>0</v>
      </c>
      <c r="Z371" s="78">
        <f>IF(IFERROR(SEARCH("H350",N371),99)=99,IF(IFERROR(SEARCH("H350",O371),99)=99,IF(IFERROR(SEARCH("H350",Q371),99)=99,IF(IFERROR(SEARCH("H350",M371),99)=99,IF(IFERROR(SEARCH("H350",R371),99)=99,IF(IFERROR(SEARCH("H351",N371),99)=99,IF(IFERROR(SEARCH("H351",O371),99)=99,IF(IFERROR(SEARCH("H351",Q371),99)=99,IF(IFERROR(SEARCH("H351",M371),99)=99,IF(IFERROR(SEARCH("H351",R371),99)=99,IF(IFERROR(SEARCH("carcinogenic",P371),99)=99,IF(IFERROR(SEARCH("suspected carcinogenic",S371),99)=99,0,Scoring!$E$12),Scoring!$E$11),Scoring!$E$10),Scoring!$E$10),Scoring!$E$10),Scoring!$E$10),Scoring!$E$10),Scoring!$E$10),Scoring!$E$10),Scoring!$E$10),Scoring!$E$10),Scoring!$E$10)</f>
        <v>0</v>
      </c>
      <c r="AA371" s="78">
        <f>IF(IFERROR(SEARCH("H340",N371),99)=99,IF(IFERROR(SEARCH("H340",O371),99)=99,IF(IFERROR(SEARCH("H340",Q371),99)=99,IF(IFERROR(SEARCH("H340",M371),99)=99,IF(IFERROR(SEARCH("H340",R371),99)=99,IF(IFERROR(SEARCH("H341",N371),99)=99,IF(IFERROR(SEARCH("H341",O371),99)=99,IF(IFERROR(SEARCH("H341",Q371),99)=99,IF(IFERROR(SEARCH("H341",M371),99)=99,IF(IFERROR(SEARCH("H341",R371),99)=99,IF(IFERROR(SEARCH("mutagenic",P371),99)=99,IF(IFERROR(SEARCH("suspected mutagenic",S371),99)=99,0,Scoring!$E$15),Scoring!$E$14),Scoring!$E$13),Scoring!$E$13),Scoring!$E$13),Scoring!$E$13),Scoring!$E$13),Scoring!$E$13),Scoring!$E$13),Scoring!$E$13),Scoring!$E$13),Scoring!$E$13)</f>
        <v>0</v>
      </c>
      <c r="AB371" s="78">
        <f>IF(IFERROR(SEARCH("H360",N371),99)=99,IF(IFERROR(SEARCH("H360",O371),99)=99,IF(IFERROR(SEARCH("H360",Q371),99)=99,IF(IFERROR(SEARCH("H360",M371),99)=99,IF(IFERROR(SEARCH("H360",R371),99)=99,IF(IFERROR(SEARCH("H361",N371),99)=99,IF(IFERROR(SEARCH("H361",O371),99)=99,IF(IFERROR(SEARCH("H361",Q371),99)=99,IF(IFERROR(SEARCH("H361",M371),99)=99,IF(IFERROR(SEARCH("H361",R371),99)=99,IF(IFERROR(SEARCH("reproduction",P371),99)=99,IF(IFERROR(SEARCH("suspected reprotoxic",S371),99)=99,IF(IFERROR(SEARCH("reprotoxic",S371),99)=99,IF(IFERROR(SEARCH("reprotoxic",K371),99)=99,0,Scoring!$E$18),Scoring!$E$18),Scoring!$E$19),Scoring!$E$17),Scoring!$E$16),Scoring!$E$16),Scoring!$E$16),Scoring!$E$16),Scoring!$E$16),Scoring!$E$16),Scoring!$E$16),Scoring!$E$16),Scoring!$E$16),Scoring!$E$16)</f>
        <v>0</v>
      </c>
      <c r="AC371" s="78">
        <f>IF(IFERROR(SEARCH("57f",L371),99)=99,IF(IFERROR(SEARCH("57(f)",P371),99)=99,0,Scoring!$E$20),Scoring!$E$20)</f>
        <v>0</v>
      </c>
      <c r="AD371" s="78">
        <f>IF(IFERROR(SEARCH("CAT1",T371),99)=99,IF(IFERROR(SEARCH("CAT2",T371),99)=99,IF(IFERROR(SEARCH("CAT3",T371),99)=99,IF(IFERROR(SEARCH("concluded to be endocrine",K371),99)=99,IF(IFERROR(SEARCH("categorised as endocrine",K371),99)=99,IF(IFERROR(SEARCH("endocrine disrupting",P371),99)=99,IF(IFERROR(SEARCH("endocrine disrupting",K371),99)=99,IF(IFERROR(SEARCH("suspected endocrine",S371),99)=99,IF(IFERROR(SEARCH("potential endocrine",S371),99)=99,0,Scoring!$E$25),Scoring!$E$25),Scoring!$E$24),Scoring!$E$24),Scoring!$E$24),Scoring!$E$24),Scoring!$E$23),Scoring!$E$22),Scoring!$E$21)</f>
        <v>0</v>
      </c>
      <c r="AE371" s="78">
        <f>IF(IFERROR(SEARCH("suspected sensitiser",S371),99)=99,IF(IFERROR(SEARCH("sensitiser",S371),99)=99,IF(IFERROR(SEARCH("other hazard based concern",S371),99)=99,0,Scoring!$E$28),Scoring!$E$26),Scoring!$E$27)</f>
        <v>0</v>
      </c>
      <c r="AF371" s="78">
        <f>IF(IFERROR(M371,1)=1,IF(IFERROR(N371,1)=1,IF(IFERROR(O371,1)=1,IF(IFERROR(Q371,1)=1,IF(IFERROR(R371,1)=1,IF(IFERROR(T371,1)=1,IF(IFERROR(K371,1)=1,IF(IFERROR(P371,1)=1,IF(IFERROR(S371,1)=1,Scoring!$E$29,0),0),0),0),0),0),0),0),0)</f>
        <v>3.5</v>
      </c>
      <c r="AG371" s="78">
        <f t="shared" si="34"/>
        <v>3.5</v>
      </c>
      <c r="AI371" s="93"/>
      <c r="AJ371" s="94"/>
      <c r="AK371" s="76"/>
      <c r="AL371" s="75"/>
      <c r="AN371" s="79"/>
      <c r="AO371" s="79"/>
      <c r="AP371" s="79"/>
      <c r="AQ371" s="79"/>
      <c r="AR371" s="79"/>
      <c r="AS371" s="78"/>
      <c r="AU371" s="79">
        <f>IF(IFERROR(F371,99)=99,IF(IFERROR(G371,99)=99,IF(IFERROR(H371,99)=99,IF(IFERROR(I371,99)=99,IF(IFERROR(E371,99)=99,IF(IFERROR(J371,99)=99,0,Scoring!$B$7),Scoring!$B$3),Scoring!$B$2),Scoring!$B$6),Scoring!$B$5),Scoring!$B$4)</f>
        <v>1</v>
      </c>
      <c r="AV371" s="78">
        <f t="shared" si="35"/>
        <v>3.5</v>
      </c>
      <c r="AW371" s="78"/>
      <c r="AX371" s="66"/>
      <c r="AY371" s="78"/>
      <c r="AZ371" s="76"/>
      <c r="BA371" s="76"/>
      <c r="BB371" s="76"/>
    </row>
    <row r="372" spans="1:54" x14ac:dyDescent="0.25">
      <c r="A372" s="77" t="s">
        <v>3343</v>
      </c>
      <c r="B372" s="76" t="str">
        <f t="shared" si="37"/>
        <v>211-135-1</v>
      </c>
      <c r="C372" s="68" t="s">
        <v>6163</v>
      </c>
      <c r="D372" s="77" t="s">
        <v>3245</v>
      </c>
      <c r="E372" s="76" t="e">
        <f>IF(C372="-",IF(A372="-",VLOOKUP(D372,'sin-list 180320_update'!$C$2:$C$835,1,FALSE),VLOOKUP(A372,'sin-list 180320_update'!$A$2:$A$835,1,FALSE)),VLOOKUP(C372,'sin-list 180320_update'!$B$2:$B$835,1,FALSE))</f>
        <v>#N/A</v>
      </c>
      <c r="F372" s="76" t="e">
        <f>IF($C372="-",IF($A372="-",VLOOKUP($D372,'REACH Bilaga XVII_update'!$A$5:$A$131,1,FALSE),VLOOKUP($A372,'REACH Bilaga XVII_update'!$C$5:$C$131,1,FALSE)),VLOOKUP($C372,'REACH Bilaga XVII_update'!$B$5:$B$131,1,FALSE))</f>
        <v>#N/A</v>
      </c>
      <c r="G372" s="76" t="e">
        <f>IF($C372="-",IF($A372="-",VLOOKUP($D372,' REACH Bilaga 59_update'!$A$5:$A$210,1,FALSE),VLOOKUP($A372,' REACH Bilaga 59_update'!$D$5:$D$210,1,FALSE)),VLOOKUP($C372,' REACH Bilaga 59_update'!$C$5:$C$210,1,FALSE))</f>
        <v>#N/A</v>
      </c>
      <c r="H372" s="76" t="e">
        <f>IF($C372="-",IF($A372="-",VLOOKUP($D372,'REACH Bilaga XIV_update'!$A$5:$A$110,1,FALSE),VLOOKUP($A372,'REACH Bilaga XIV_update'!$D$5:$D$110,1,FALSE)),VLOOKUP($C372,'REACH Bilaga XIV_update'!$C$5:$C$110,1,FALSE))</f>
        <v>#N/A</v>
      </c>
      <c r="I372" s="76" t="e">
        <f>IF($C372="-",IF($A372="-",VLOOKUP($D372,CoRAP_update!$A$5:$A$376,1,FALSE),VLOOKUP($A372,CoRAP_update!$D$5:$D$376,1,FALSE)),VLOOKUP($C372,CoRAP_update!$C$5:$C$376,1,FALSE))</f>
        <v>#N/A</v>
      </c>
      <c r="J372" s="76" t="e">
        <f>IF($C372="-",IF($A372="-",VLOOKUP($D372,EDC_update!$C$2:$C$450,1,FALSE),VLOOKUP($A372,EDC_update!$B$2:$B$450,1,FALSE)),VLOOKUP($C372,EDC_update!$L$2:$L$450,1,FALSE))</f>
        <v>#N/A</v>
      </c>
      <c r="K372" s="76" t="e">
        <f>IF($C372="-",IF($A372="-",IF(VLOOKUP($D372,'sin-list 180320_update'!$C$2:$S$835,3,FALSE)="",NA(),VLOOKUP($D372,'sin-list 180320_update'!$C$2:$S$835,3,FALSE)),IF(VLOOKUP($A372,'sin-list 180320_update'!$A$2:$S$835,5,FALSE)="",NA(),VLOOKUP($A372,'sin-list 180320_update'!$A$2:$S$835,5,FALSE))),IF(VLOOKUP($C372,'sin-list 180320_update'!$B$2:$S$835,4,FALSE)="",NA(),VLOOKUP($C372,'sin-list 180320_update'!$B$2:$S$835,4,FALSE)))</f>
        <v>#N/A</v>
      </c>
      <c r="L372" s="76" t="e">
        <f>IF($C372="-",IF($A372="-",VLOOKUP($D372,'sin-list 180320_update'!$C$2:$S$835,6,FALSE),VLOOKUP($A372,'sin-list 180320_update'!$A$2:$S$835,8,FALSE)),VLOOKUP($C372,'sin-list 180320_update'!$B$2:$S$835,7,FALSE))</f>
        <v>#N/A</v>
      </c>
      <c r="M372" s="76" t="e">
        <f>IF($C372="-",IF($A372="-",IF(VLOOKUP($D372,'sin-list 180320_update'!$C$2:$S$835,8,FALSE)="",NA(),VLOOKUP($D372,'sin-list 180320_update'!$C$2:$S$835,8,FALSE)),IF(VLOOKUP($A372,'sin-list 180320_update'!$A$2:$S$835,10,FALSE)="",NA(),VLOOKUP($A372,'sin-list 180320_update'!$A$2:$S$835,10,FALSE))),IF(VLOOKUP($C372,'sin-list 180320_update'!$B$2:$S$835,9,FALSE)="",NA(),VLOOKUP($C372,'sin-list 180320_update'!$B$2:$S$835,9,FALSE)))</f>
        <v>#N/A</v>
      </c>
      <c r="N372" s="76" t="e">
        <f>IF($C372="-",IF($A372="-",IF(VLOOKUP($D372,'REACH Bilaga XVII_update'!$A$5:$E$131,4,FALSE)="",NA(),VLOOKUP($D372,'REACH Bilaga XVII_update'!$A$5:$E$131,4,FALSE)),IF(VLOOKUP($A372,'REACH Bilaga XVII_update'!$C$5:$D$131,2,FALSE)="",NA(),VLOOKUP($A372,'REACH Bilaga XVII_update'!$C$5:$D$131,2,FALSE))),IF(VLOOKUP($C372,'REACH Bilaga XVII_update'!$B$5:$D$131,3,FALSE)="",NA(),VLOOKUP($C372,'REACH Bilaga XVII_update'!$B$5:$D$131,3,FALSE)))</f>
        <v>#N/A</v>
      </c>
      <c r="O372" s="76" t="e">
        <f>IF($C372="-",IF($A372="-",IF(VLOOKUP($D372,' REACH Bilaga 59_update'!$A$5:$E$210,5,FALSE)="",NA(),VLOOKUP($D372,' REACH Bilaga 59_update'!$A$5:$E$210,5,FALSE)),IF(VLOOKUP($A372,' REACH Bilaga 59_update'!$D$5:$E$210,2,FALSE)="",NA(),VLOOKUP($A372,' REACH Bilaga 59_update'!$D$5:$E$210,2,FALSE))),IF(VLOOKUP($C372,' REACH Bilaga 59_update'!$C$5:$E$210,3,FALSE)="",NA(),VLOOKUP($C372,' REACH Bilaga 59_update'!$C$5:$E$210,3,FALSE)))</f>
        <v>#N/A</v>
      </c>
      <c r="P372" s="76" t="e">
        <f>IF(C372="-",IF(A372="-",IFERROR(VLOOKUP($D372,' REACH Bilaga 59_update'!$A$5:$F$210,MATCH(Sammanfattning!P$1,' REACH Bilaga 59_update'!$A$4:$F$4,0),FALSE),VLOOKUP($D372,'REACH Bilaga XIV_update'!$A$4:$H$110,MATCH(Sammanfattning!P$1,'REACH Bilaga XIV_update'!$A$4:$H$4,0),FALSE)),IFERROR(VLOOKUP($A372,' REACH Bilaga 59_update'!$D$5:$F$210,MATCH(Sammanfattning!P$1,' REACH Bilaga 59_update'!$D$4:$F$4,0),FALSE),VLOOKUP($A372,'REACH Bilaga XIV_update'!$D$4:$H$110,MATCH(Sammanfattning!P$1,'REACH Bilaga XIV_update'!$D$4:$H$4,0),FALSE))),IFERROR(VLOOKUP($C372,' REACH Bilaga 59_update'!$C$5:$F$210,MATCH(Sammanfattning!P$1,' REACH Bilaga 59_update'!$C$4:$F$4,0),FALSE),VLOOKUP($C372,'REACH Bilaga XIV_update'!$C$4:$H$110,MATCH(Sammanfattning!P$1,'REACH Bilaga XIV_update'!$C$4:$H$4,0),FALSE)))</f>
        <v>#N/A</v>
      </c>
      <c r="Q372" s="76" t="e">
        <f>IF($C372="-",IF($A372="-",IF(VLOOKUP($D372,'REACH Bilaga XIV_update'!$A$5:$I$110,9,FALSE)="",NA(),VLOOKUP($D372,'REACH Bilaga XIV_update'!$A$5:$I$110,9,FALSE)),IF(VLOOKUP($A372,'REACH Bilaga XIV_update'!$D$5:$I$110,6,FALSE)="",NA(),VLOOKUP($A372,'REACH Bilaga XIV_update'!$D$5:$I$110,6,FALSE))),IF(VLOOKUP($C372,'REACH Bilaga XIV_update'!$C$5:$I$110,7,FALSE)="",NA(),VLOOKUP($C372,'REACH Bilaga XIV_update'!$C$5:$I$110,7,FALSE)))</f>
        <v>#N/A</v>
      </c>
      <c r="R372" s="76" t="e">
        <f>IF($C372="-",IF($A372="-",IF(VLOOKUP($D372,CoRAP_update!$A$5:$O$376,15,FALSE)="",NA(),VLOOKUP($D372,CoRAP_update!$A$5:$O$376,15,FALSE)),IF(VLOOKUP($A372,CoRAP_update!$D$5:$O$376,12,FALSE)="",NA(),VLOOKUP($A372,CoRAP_update!$D$5:$O$376,12,FALSE))),IF(VLOOKUP($C372,CoRAP_update!$C$5:$O$376,13,FALSE)="",NA(),VLOOKUP($C372,CoRAP_update!$C$5:$O$376,13,FALSE)))</f>
        <v>#N/A</v>
      </c>
      <c r="S372" s="144" t="e">
        <f>IF($C372="-",IF($A372="-",VLOOKUP($D372,CoRAP_update!$A$5:$J$376,MATCH(Sammanfattning!S$1,CoRAP_update!$A$4:$J$4,0),FALSE),VLOOKUP($A372,CoRAP_update!$D$5:$J$376,MATCH(Sammanfattning!S$1,CoRAP_update!$D$4:$J$4,0),FALSE)),VLOOKUP($C372,CoRAP_update!$C$5:$J$376,MATCH(Sammanfattning!S$1,CoRAP_update!$C$4:$J$4,0),FALSE))</f>
        <v>#N/A</v>
      </c>
      <c r="T372" s="76" t="e">
        <f>IF($A372="-",VLOOKUP($D372,EDC_update!$C$2:$F$450,4,FALSE),VLOOKUP($A372,EDC_update!$B$2:$F$450,5,FALSE))</f>
        <v>#N/A</v>
      </c>
      <c r="V372" s="78">
        <f>IF(IFERROR(SEARCH("PBT",P372),99)=99,IF(IFERROR(SEARCH("suspected PBT",S372),99)=99,IF(IFERROR(SEARCH("concluded to be PBT",K372),99)=99,IF(IFERROR(SEARCH("PBT",S372),99)=99,IF(IFERROR(SEARCH("PBT cand",L372),99)=99,IF(IFERROR(SEARCH("PBT",L372),99)=99,IF(IFERROR(SEARCH("persistent, bioackumulative and toxic properties",K372),99)=99,0,Scoring!$E$3),Scoring!$E$3),Scoring!$E$7),Scoring!$E$3),Scoring!$E$5),Scoring!$E$6),Scoring!$E$3)</f>
        <v>0</v>
      </c>
      <c r="W372" s="78">
        <f>IF(IFERROR(SEARCH("vPvB",P372),99)=99,IF(IFERROR(SEARCH("suspected pbt/vPvB",S372),99)=99,IF(IFERROR(SEARCH("vPvB",S372),99)=99,IF(IFERROR(SEARCH("concluded to be a vPvB",S372),99)=99,IF(IFERROR(SEARCH("identified as vPvB",K372),99)=99,IF(IFERROR(SEARCH("concluded to be a vPvB",K372),99)=99,IF(IFERROR(SEARCH("concluded to be both pbt and vPvB",S372),99)=99,IF(IFERROR(SEARCH("concluded to be both pbt and vPvB",K372),99)=99,0,Scoring!$E$5),Scoring!$E$5),Scoring!$E$5),Scoring!$E$5),Scoring!$E$5),Scoring!$E$4),Scoring!$E$6),Scoring!$E$4)</f>
        <v>0</v>
      </c>
      <c r="X372" s="78">
        <f>IF(IFERROR(SEARCH("H410",N372),99)=99,IF(IFERROR(SEARCH("H410",O372),99)=99,IF(IFERROR(SEARCH("H410",Q372),99)=99,IF(IFERROR(SEARCH("H410",M372),99)=99,IF(IFERROR(SEARCH("H410",R372),99)=99,IF(IFERROR(SEARCH("H411",N372),99)=99,IF(IFERROR(SEARCH("H411",O372),99)=99,IF(IFERROR(SEARCH("H411",Q372),99)=99,IF(IFERROR(SEARCH("H411",M372),99)=99,IF(IFERROR(SEARCH("H411",R372),99)=99,IF(IFERROR(SEARCH("H413",N372),99)=99,IF(IFERROR(SEARCH("H413",O372),99)=99,IF(IFERROR(SEARCH("H413",Q372),99)=99,IF(IFERROR(SEARCH("H413",M372),99)=99,IF(IFERROR(SEARCH("H413",R372),99)=99,IF(IFERROR(SEARCH("H412",N372),99)=99,IF(IFERROR(SEARCH("H412",O372),99)=99,IF(IFERROR(SEARCH("H412",Q372),99)=99,IF(IFERROR(SEARCH("H412",M372),99)=99,IF(IFERROR(SEARCH("H412",R372),99)=99,0,Scoring!$E$2),Scoring!$E$2),Scoring!$E$2),Scoring!$E$2),Scoring!$E$2),Scoring!$E$2),Scoring!$E$2),Scoring!$E$2),Scoring!$E$2),Scoring!$E$2),Scoring!$E$2),Scoring!$E$2),Scoring!$E$2),Scoring!$E$2),Scoring!$E$2),Scoring!$E$2),Scoring!$E$2),Scoring!$E$2),Scoring!$E$2),Scoring!$E$2)</f>
        <v>0</v>
      </c>
      <c r="Y372" s="78">
        <f>IF(IFERROR(SEARCH("CMR",K372),99)=99,IF(IFERROR(SEARCH("Suspected CMR",S372),99)=99,IF(IFERROR(SEARCH("CMR",S372),99)=99,0,Scoring!$E$8),Scoring!$E$9),Scoring!$E$8)</f>
        <v>0</v>
      </c>
      <c r="Z372" s="78">
        <f>IF(IFERROR(SEARCH("H350",N372),99)=99,IF(IFERROR(SEARCH("H350",O372),99)=99,IF(IFERROR(SEARCH("H350",Q372),99)=99,IF(IFERROR(SEARCH("H350",M372),99)=99,IF(IFERROR(SEARCH("H350",R372),99)=99,IF(IFERROR(SEARCH("H351",N372),99)=99,IF(IFERROR(SEARCH("H351",O372),99)=99,IF(IFERROR(SEARCH("H351",Q372),99)=99,IF(IFERROR(SEARCH("H351",M372),99)=99,IF(IFERROR(SEARCH("H351",R372),99)=99,IF(IFERROR(SEARCH("carcinogenic",P372),99)=99,IF(IFERROR(SEARCH("suspected carcinogenic",S372),99)=99,0,Scoring!$E$12),Scoring!$E$11),Scoring!$E$10),Scoring!$E$10),Scoring!$E$10),Scoring!$E$10),Scoring!$E$10),Scoring!$E$10),Scoring!$E$10),Scoring!$E$10),Scoring!$E$10),Scoring!$E$10)</f>
        <v>0</v>
      </c>
      <c r="AA372" s="78">
        <f>IF(IFERROR(SEARCH("H340",N372),99)=99,IF(IFERROR(SEARCH("H340",O372),99)=99,IF(IFERROR(SEARCH("H340",Q372),99)=99,IF(IFERROR(SEARCH("H340",M372),99)=99,IF(IFERROR(SEARCH("H340",R372),99)=99,IF(IFERROR(SEARCH("H341",N372),99)=99,IF(IFERROR(SEARCH("H341",O372),99)=99,IF(IFERROR(SEARCH("H341",Q372),99)=99,IF(IFERROR(SEARCH("H341",M372),99)=99,IF(IFERROR(SEARCH("H341",R372),99)=99,IF(IFERROR(SEARCH("mutagenic",P372),99)=99,IF(IFERROR(SEARCH("suspected mutagenic",S372),99)=99,0,Scoring!$E$15),Scoring!$E$14),Scoring!$E$13),Scoring!$E$13),Scoring!$E$13),Scoring!$E$13),Scoring!$E$13),Scoring!$E$13),Scoring!$E$13),Scoring!$E$13),Scoring!$E$13),Scoring!$E$13)</f>
        <v>0</v>
      </c>
      <c r="AB372" s="78">
        <f>IF(IFERROR(SEARCH("H360",N372),99)=99,IF(IFERROR(SEARCH("H360",O372),99)=99,IF(IFERROR(SEARCH("H360",Q372),99)=99,IF(IFERROR(SEARCH("H360",M372),99)=99,IF(IFERROR(SEARCH("H360",R372),99)=99,IF(IFERROR(SEARCH("H361",N372),99)=99,IF(IFERROR(SEARCH("H361",O372),99)=99,IF(IFERROR(SEARCH("H361",Q372),99)=99,IF(IFERROR(SEARCH("H361",M372),99)=99,IF(IFERROR(SEARCH("H361",R372),99)=99,IF(IFERROR(SEARCH("reproduction",P372),99)=99,IF(IFERROR(SEARCH("suspected reprotoxic",S372),99)=99,IF(IFERROR(SEARCH("reprotoxic",S372),99)=99,IF(IFERROR(SEARCH("reprotoxic",K372),99)=99,0,Scoring!$E$18),Scoring!$E$18),Scoring!$E$19),Scoring!$E$17),Scoring!$E$16),Scoring!$E$16),Scoring!$E$16),Scoring!$E$16),Scoring!$E$16),Scoring!$E$16),Scoring!$E$16),Scoring!$E$16),Scoring!$E$16),Scoring!$E$16)</f>
        <v>0</v>
      </c>
      <c r="AC372" s="78">
        <f>IF(IFERROR(SEARCH("57f",L372),99)=99,IF(IFERROR(SEARCH("57(f)",P372),99)=99,0,Scoring!$E$20),Scoring!$E$20)</f>
        <v>0</v>
      </c>
      <c r="AD372" s="78">
        <f>IF(IFERROR(SEARCH("CAT1",T372),99)=99,IF(IFERROR(SEARCH("CAT2",T372),99)=99,IF(IFERROR(SEARCH("CAT3",T372),99)=99,IF(IFERROR(SEARCH("concluded to be endocrine",K372),99)=99,IF(IFERROR(SEARCH("categorised as endocrine",K372),99)=99,IF(IFERROR(SEARCH("endocrine disrupting",P372),99)=99,IF(IFERROR(SEARCH("endocrine disrupting",K372),99)=99,IF(IFERROR(SEARCH("suspected endocrine",S372),99)=99,IF(IFERROR(SEARCH("potential endocrine",S372),99)=99,0,Scoring!$E$25),Scoring!$E$25),Scoring!$E$24),Scoring!$E$24),Scoring!$E$24),Scoring!$E$24),Scoring!$E$23),Scoring!$E$22),Scoring!$E$21)</f>
        <v>0</v>
      </c>
      <c r="AE372" s="78">
        <f>IF(IFERROR(SEARCH("suspected sensitiser",S372),99)=99,IF(IFERROR(SEARCH("sensitiser",S372),99)=99,IF(IFERROR(SEARCH("other hazard based concern",S372),99)=99,0,Scoring!$E$28),Scoring!$E$26),Scoring!$E$27)</f>
        <v>0</v>
      </c>
      <c r="AF372" s="78">
        <f>IF(IFERROR(M372,1)=1,IF(IFERROR(N372,1)=1,IF(IFERROR(O372,1)=1,IF(IFERROR(Q372,1)=1,IF(IFERROR(R372,1)=1,IF(IFERROR(T372,1)=1,IF(IFERROR(K372,1)=1,IF(IFERROR(P372,1)=1,IF(IFERROR(S372,1)=1,Scoring!$E$29,0),0),0),0),0),0),0),0),0)</f>
        <v>3.5</v>
      </c>
      <c r="AG372" s="78">
        <f t="shared" si="34"/>
        <v>3.5</v>
      </c>
      <c r="AI372" s="93"/>
      <c r="AJ372" s="94"/>
      <c r="AK372" s="76"/>
      <c r="AL372" s="75"/>
      <c r="AN372" s="79"/>
      <c r="AO372" s="79"/>
      <c r="AP372" s="79"/>
      <c r="AQ372" s="79"/>
      <c r="AR372" s="79"/>
      <c r="AS372" s="78"/>
      <c r="AU372" s="79">
        <f>IF(IFERROR(F372,99)=99,IF(IFERROR(G372,99)=99,IF(IFERROR(H372,99)=99,IF(IFERROR(I372,99)=99,IF(IFERROR(E372,99)=99,IF(IFERROR(J372,99)=99,0,Scoring!$B$7),Scoring!$B$3),Scoring!$B$2),Scoring!$B$6),Scoring!$B$5),Scoring!$B$4)</f>
        <v>0</v>
      </c>
      <c r="AV372" s="78">
        <f t="shared" si="35"/>
        <v>0</v>
      </c>
      <c r="AW372" s="78"/>
      <c r="AX372" s="66"/>
      <c r="AY372" s="78"/>
      <c r="AZ372" s="76"/>
      <c r="BA372" s="76"/>
      <c r="BB372" s="76"/>
    </row>
    <row r="373" spans="1:54" x14ac:dyDescent="0.25">
      <c r="A373" s="77" t="s">
        <v>3322</v>
      </c>
      <c r="B373" s="76" t="str">
        <f t="shared" si="37"/>
        <v>220-847-1</v>
      </c>
      <c r="C373" s="77" t="s">
        <v>3394</v>
      </c>
      <c r="D373" s="77" t="s">
        <v>3222</v>
      </c>
      <c r="E373" s="76" t="e">
        <f>IF(C373="-",IF(A373="-",VLOOKUP(D373,'sin-list 180320_update'!$C$2:$C$835,1,FALSE),VLOOKUP(A373,'sin-list 180320_update'!$A$2:$A$835,1,FALSE)),VLOOKUP(C373,'sin-list 180320_update'!$B$2:$B$835,1,FALSE))</f>
        <v>#N/A</v>
      </c>
      <c r="F373" s="76" t="str">
        <f>IF($C373="-",IF($A373="-",VLOOKUP($D373,'REACH Bilaga XVII_update'!$A$5:$A$131,1,FALSE),VLOOKUP($A373,'REACH Bilaga XVII_update'!$C$5:$C$131,1,FALSE)),VLOOKUP($C373,'REACH Bilaga XVII_update'!$B$5:$B$131,1,FALSE))</f>
        <v>220-847-1</v>
      </c>
      <c r="G373" s="76" t="e">
        <f>IF($C373="-",IF($A373="-",VLOOKUP($D373,' REACH Bilaga 59_update'!$A$5:$A$210,1,FALSE),VLOOKUP($A373,' REACH Bilaga 59_update'!$D$5:$D$210,1,FALSE)),VLOOKUP($C373,' REACH Bilaga 59_update'!$C$5:$C$210,1,FALSE))</f>
        <v>#N/A</v>
      </c>
      <c r="H373" s="76" t="e">
        <f>IF($C373="-",IF($A373="-",VLOOKUP($D373,'REACH Bilaga XIV_update'!$A$5:$A$110,1,FALSE),VLOOKUP($A373,'REACH Bilaga XIV_update'!$D$5:$D$110,1,FALSE)),VLOOKUP($C373,'REACH Bilaga XIV_update'!$C$5:$C$110,1,FALSE))</f>
        <v>#N/A</v>
      </c>
      <c r="I373" s="76" t="e">
        <f>IF($C373="-",IF($A373="-",VLOOKUP($D373,CoRAP_update!$A$5:$A$376,1,FALSE),VLOOKUP($A373,CoRAP_update!$D$5:$D$376,1,FALSE)),VLOOKUP($C373,CoRAP_update!$C$5:$C$376,1,FALSE))</f>
        <v>#N/A</v>
      </c>
      <c r="J373" s="76" t="e">
        <f>IF($C373="-",IF($A373="-",VLOOKUP($D373,EDC_update!$C$2:$C$450,1,FALSE),VLOOKUP($A373,EDC_update!$B$2:$B$450,1,FALSE)),VLOOKUP($C373,EDC_update!$L$2:$L$450,1,FALSE))</f>
        <v>#N/A</v>
      </c>
      <c r="K373" s="76" t="e">
        <f>IF($C373="-",IF($A373="-",IF(VLOOKUP($D373,'sin-list 180320_update'!$C$2:$S$835,3,FALSE)="",NA(),VLOOKUP($D373,'sin-list 180320_update'!$C$2:$S$835,3,FALSE)),IF(VLOOKUP($A373,'sin-list 180320_update'!$A$2:$S$835,5,FALSE)="",NA(),VLOOKUP($A373,'sin-list 180320_update'!$A$2:$S$835,5,FALSE))),IF(VLOOKUP($C373,'sin-list 180320_update'!$B$2:$S$835,4,FALSE)="",NA(),VLOOKUP($C373,'sin-list 180320_update'!$B$2:$S$835,4,FALSE)))</f>
        <v>#N/A</v>
      </c>
      <c r="L373" s="76" t="e">
        <f>IF($C373="-",IF($A373="-",VLOOKUP($D373,'sin-list 180320_update'!$C$2:$S$835,6,FALSE),VLOOKUP($A373,'sin-list 180320_update'!$A$2:$S$835,8,FALSE)),VLOOKUP($C373,'sin-list 180320_update'!$B$2:$S$835,7,FALSE))</f>
        <v>#N/A</v>
      </c>
      <c r="M373" s="76" t="e">
        <f>IF($C373="-",IF($A373="-",IF(VLOOKUP($D373,'sin-list 180320_update'!$C$2:$S$835,8,FALSE)="",NA(),VLOOKUP($D373,'sin-list 180320_update'!$C$2:$S$835,8,FALSE)),IF(VLOOKUP($A373,'sin-list 180320_update'!$A$2:$S$835,10,FALSE)="",NA(),VLOOKUP($A373,'sin-list 180320_update'!$A$2:$S$835,10,FALSE))),IF(VLOOKUP($C373,'sin-list 180320_update'!$B$2:$S$835,9,FALSE)="",NA(),VLOOKUP($C373,'sin-list 180320_update'!$B$2:$S$835,9,FALSE)))</f>
        <v>#N/A</v>
      </c>
      <c r="N373" s="76" t="e">
        <f>IF($C373="-",IF($A373="-",IF(VLOOKUP($D373,'REACH Bilaga XVII_update'!$A$5:$E$131,4,FALSE)="",NA(),VLOOKUP($D373,'REACH Bilaga XVII_update'!$A$5:$E$131,4,FALSE)),IF(VLOOKUP($A373,'REACH Bilaga XVII_update'!$C$5:$D$131,2,FALSE)="",NA(),VLOOKUP($A373,'REACH Bilaga XVII_update'!$C$5:$D$131,2,FALSE))),IF(VLOOKUP($C373,'REACH Bilaga XVII_update'!$B$5:$D$131,3,FALSE)="",NA(),VLOOKUP($C373,'REACH Bilaga XVII_update'!$B$5:$D$131,3,FALSE)))</f>
        <v>#N/A</v>
      </c>
      <c r="O373" s="76" t="e">
        <f>IF($C373="-",IF($A373="-",IF(VLOOKUP($D373,' REACH Bilaga 59_update'!$A$5:$E$210,5,FALSE)="",NA(),VLOOKUP($D373,' REACH Bilaga 59_update'!$A$5:$E$210,5,FALSE)),IF(VLOOKUP($A373,' REACH Bilaga 59_update'!$D$5:$E$210,2,FALSE)="",NA(),VLOOKUP($A373,' REACH Bilaga 59_update'!$D$5:$E$210,2,FALSE))),IF(VLOOKUP($C373,' REACH Bilaga 59_update'!$C$5:$E$210,3,FALSE)="",NA(),VLOOKUP($C373,' REACH Bilaga 59_update'!$C$5:$E$210,3,FALSE)))</f>
        <v>#N/A</v>
      </c>
      <c r="P373" s="76" t="e">
        <f>IF(C373="-",IF(A373="-",IFERROR(VLOOKUP($D373,' REACH Bilaga 59_update'!$A$5:$F$210,MATCH(Sammanfattning!P$1,' REACH Bilaga 59_update'!$A$4:$F$4,0),FALSE),VLOOKUP($D373,'REACH Bilaga XIV_update'!$A$4:$H$110,MATCH(Sammanfattning!P$1,'REACH Bilaga XIV_update'!$A$4:$H$4,0),FALSE)),IFERROR(VLOOKUP($A373,' REACH Bilaga 59_update'!$D$5:$F$210,MATCH(Sammanfattning!P$1,' REACH Bilaga 59_update'!$D$4:$F$4,0),FALSE),VLOOKUP($A373,'REACH Bilaga XIV_update'!$D$4:$H$110,MATCH(Sammanfattning!P$1,'REACH Bilaga XIV_update'!$D$4:$H$4,0),FALSE))),IFERROR(VLOOKUP($C373,' REACH Bilaga 59_update'!$C$5:$F$210,MATCH(Sammanfattning!P$1,' REACH Bilaga 59_update'!$C$4:$F$4,0),FALSE),VLOOKUP($C373,'REACH Bilaga XIV_update'!$C$4:$H$110,MATCH(Sammanfattning!P$1,'REACH Bilaga XIV_update'!$C$4:$H$4,0),FALSE)))</f>
        <v>#N/A</v>
      </c>
      <c r="Q373" s="76" t="e">
        <f>IF($C373="-",IF($A373="-",IF(VLOOKUP($D373,'REACH Bilaga XIV_update'!$A$5:$I$110,9,FALSE)="",NA(),VLOOKUP($D373,'REACH Bilaga XIV_update'!$A$5:$I$110,9,FALSE)),IF(VLOOKUP($A373,'REACH Bilaga XIV_update'!$D$5:$I$110,6,FALSE)="",NA(),VLOOKUP($A373,'REACH Bilaga XIV_update'!$D$5:$I$110,6,FALSE))),IF(VLOOKUP($C373,'REACH Bilaga XIV_update'!$C$5:$I$110,7,FALSE)="",NA(),VLOOKUP($C373,'REACH Bilaga XIV_update'!$C$5:$I$110,7,FALSE)))</f>
        <v>#N/A</v>
      </c>
      <c r="R373" s="76" t="e">
        <f>IF($C373="-",IF($A373="-",IF(VLOOKUP($D373,CoRAP_update!$A$5:$O$376,15,FALSE)="",NA(),VLOOKUP($D373,CoRAP_update!$A$5:$O$376,15,FALSE)),IF(VLOOKUP($A373,CoRAP_update!$D$5:$O$376,12,FALSE)="",NA(),VLOOKUP($A373,CoRAP_update!$D$5:$O$376,12,FALSE))),IF(VLOOKUP($C373,CoRAP_update!$C$5:$O$376,13,FALSE)="",NA(),VLOOKUP($C373,CoRAP_update!$C$5:$O$376,13,FALSE)))</f>
        <v>#N/A</v>
      </c>
      <c r="S373" s="144" t="e">
        <f>IF($C373="-",IF($A373="-",VLOOKUP($D373,CoRAP_update!$A$5:$J$376,MATCH(Sammanfattning!S$1,CoRAP_update!$A$4:$J$4,0),FALSE),VLOOKUP($A373,CoRAP_update!$D$5:$J$376,MATCH(Sammanfattning!S$1,CoRAP_update!$D$4:$J$4,0),FALSE)),VLOOKUP($C373,CoRAP_update!$C$5:$J$376,MATCH(Sammanfattning!S$1,CoRAP_update!$C$4:$J$4,0),FALSE))</f>
        <v>#N/A</v>
      </c>
      <c r="T373" s="76" t="e">
        <f>IF($A373="-",VLOOKUP($D373,EDC_update!$C$2:$F$450,4,FALSE),VLOOKUP($A373,EDC_update!$B$2:$F$450,5,FALSE))</f>
        <v>#N/A</v>
      </c>
      <c r="V373" s="78">
        <f>IF(IFERROR(SEARCH("PBT",P373),99)=99,IF(IFERROR(SEARCH("suspected PBT",S373),99)=99,IF(IFERROR(SEARCH("concluded to be PBT",K373),99)=99,IF(IFERROR(SEARCH("PBT",S373),99)=99,IF(IFERROR(SEARCH("PBT cand",L373),99)=99,IF(IFERROR(SEARCH("PBT",L373),99)=99,IF(IFERROR(SEARCH("persistent, bioackumulative and toxic properties",K373),99)=99,0,Scoring!$E$3),Scoring!$E$3),Scoring!$E$7),Scoring!$E$3),Scoring!$E$5),Scoring!$E$6),Scoring!$E$3)</f>
        <v>0</v>
      </c>
      <c r="W373" s="78">
        <f>IF(IFERROR(SEARCH("vPvB",P373),99)=99,IF(IFERROR(SEARCH("suspected pbt/vPvB",S373),99)=99,IF(IFERROR(SEARCH("vPvB",S373),99)=99,IF(IFERROR(SEARCH("concluded to be a vPvB",S373),99)=99,IF(IFERROR(SEARCH("identified as vPvB",K373),99)=99,IF(IFERROR(SEARCH("concluded to be a vPvB",K373),99)=99,IF(IFERROR(SEARCH("concluded to be both pbt and vPvB",S373),99)=99,IF(IFERROR(SEARCH("concluded to be both pbt and vPvB",K373),99)=99,0,Scoring!$E$5),Scoring!$E$5),Scoring!$E$5),Scoring!$E$5),Scoring!$E$5),Scoring!$E$4),Scoring!$E$6),Scoring!$E$4)</f>
        <v>0</v>
      </c>
      <c r="X373" s="78">
        <f>IF(IFERROR(SEARCH("H410",N373),99)=99,IF(IFERROR(SEARCH("H410",O373),99)=99,IF(IFERROR(SEARCH("H410",Q373),99)=99,IF(IFERROR(SEARCH("H410",M373),99)=99,IF(IFERROR(SEARCH("H410",R373),99)=99,IF(IFERROR(SEARCH("H411",N373),99)=99,IF(IFERROR(SEARCH("H411",O373),99)=99,IF(IFERROR(SEARCH("H411",Q373),99)=99,IF(IFERROR(SEARCH("H411",M373),99)=99,IF(IFERROR(SEARCH("H411",R373),99)=99,IF(IFERROR(SEARCH("H413",N373),99)=99,IF(IFERROR(SEARCH("H413",O373),99)=99,IF(IFERROR(SEARCH("H413",Q373),99)=99,IF(IFERROR(SEARCH("H413",M373),99)=99,IF(IFERROR(SEARCH("H413",R373),99)=99,IF(IFERROR(SEARCH("H412",N373),99)=99,IF(IFERROR(SEARCH("H412",O373),99)=99,IF(IFERROR(SEARCH("H412",Q373),99)=99,IF(IFERROR(SEARCH("H412",M373),99)=99,IF(IFERROR(SEARCH("H412",R373),99)=99,0,Scoring!$E$2),Scoring!$E$2),Scoring!$E$2),Scoring!$E$2),Scoring!$E$2),Scoring!$E$2),Scoring!$E$2),Scoring!$E$2),Scoring!$E$2),Scoring!$E$2),Scoring!$E$2),Scoring!$E$2),Scoring!$E$2),Scoring!$E$2),Scoring!$E$2),Scoring!$E$2),Scoring!$E$2),Scoring!$E$2),Scoring!$E$2),Scoring!$E$2)</f>
        <v>0</v>
      </c>
      <c r="Y373" s="78">
        <f>IF(IFERROR(SEARCH("CMR",K373),99)=99,IF(IFERROR(SEARCH("Suspected CMR",S373),99)=99,IF(IFERROR(SEARCH("CMR",S373),99)=99,0,Scoring!$E$8),Scoring!$E$9),Scoring!$E$8)</f>
        <v>0</v>
      </c>
      <c r="Z373" s="78">
        <f>IF(IFERROR(SEARCH("H350",N373),99)=99,IF(IFERROR(SEARCH("H350",O373),99)=99,IF(IFERROR(SEARCH("H350",Q373),99)=99,IF(IFERROR(SEARCH("H350",M373),99)=99,IF(IFERROR(SEARCH("H350",R373),99)=99,IF(IFERROR(SEARCH("H351",N373),99)=99,IF(IFERROR(SEARCH("H351",O373),99)=99,IF(IFERROR(SEARCH("H351",Q373),99)=99,IF(IFERROR(SEARCH("H351",M373),99)=99,IF(IFERROR(SEARCH("H351",R373),99)=99,IF(IFERROR(SEARCH("carcinogenic",P373),99)=99,IF(IFERROR(SEARCH("suspected carcinogenic",S373),99)=99,0,Scoring!$E$12),Scoring!$E$11),Scoring!$E$10),Scoring!$E$10),Scoring!$E$10),Scoring!$E$10),Scoring!$E$10),Scoring!$E$10),Scoring!$E$10),Scoring!$E$10),Scoring!$E$10),Scoring!$E$10)</f>
        <v>0</v>
      </c>
      <c r="AA373" s="78">
        <f>IF(IFERROR(SEARCH("H340",N373),99)=99,IF(IFERROR(SEARCH("H340",O373),99)=99,IF(IFERROR(SEARCH("H340",Q373),99)=99,IF(IFERROR(SEARCH("H340",M373),99)=99,IF(IFERROR(SEARCH("H340",R373),99)=99,IF(IFERROR(SEARCH("H341",N373),99)=99,IF(IFERROR(SEARCH("H341",O373),99)=99,IF(IFERROR(SEARCH("H341",Q373),99)=99,IF(IFERROR(SEARCH("H341",M373),99)=99,IF(IFERROR(SEARCH("H341",R373),99)=99,IF(IFERROR(SEARCH("mutagenic",P373),99)=99,IF(IFERROR(SEARCH("suspected mutagenic",S373),99)=99,0,Scoring!$E$15),Scoring!$E$14),Scoring!$E$13),Scoring!$E$13),Scoring!$E$13),Scoring!$E$13),Scoring!$E$13),Scoring!$E$13),Scoring!$E$13),Scoring!$E$13),Scoring!$E$13),Scoring!$E$13)</f>
        <v>0</v>
      </c>
      <c r="AB373" s="78">
        <f>IF(IFERROR(SEARCH("H360",N373),99)=99,IF(IFERROR(SEARCH("H360",O373),99)=99,IF(IFERROR(SEARCH("H360",Q373),99)=99,IF(IFERROR(SEARCH("H360",M373),99)=99,IF(IFERROR(SEARCH("H360",R373),99)=99,IF(IFERROR(SEARCH("H361",N373),99)=99,IF(IFERROR(SEARCH("H361",O373),99)=99,IF(IFERROR(SEARCH("H361",Q373),99)=99,IF(IFERROR(SEARCH("H361",M373),99)=99,IF(IFERROR(SEARCH("H361",R373),99)=99,IF(IFERROR(SEARCH("reproduction",P373),99)=99,IF(IFERROR(SEARCH("suspected reprotoxic",S373),99)=99,IF(IFERROR(SEARCH("reprotoxic",S373),99)=99,IF(IFERROR(SEARCH("reprotoxic",K373),99)=99,0,Scoring!$E$18),Scoring!$E$18),Scoring!$E$19),Scoring!$E$17),Scoring!$E$16),Scoring!$E$16),Scoring!$E$16),Scoring!$E$16),Scoring!$E$16),Scoring!$E$16),Scoring!$E$16),Scoring!$E$16),Scoring!$E$16),Scoring!$E$16)</f>
        <v>0</v>
      </c>
      <c r="AC373" s="78">
        <f>IF(IFERROR(SEARCH("57f",L373),99)=99,IF(IFERROR(SEARCH("57(f)",P373),99)=99,0,Scoring!$E$20),Scoring!$E$20)</f>
        <v>0</v>
      </c>
      <c r="AD373" s="78">
        <f>IF(IFERROR(SEARCH("CAT1",T373),99)=99,IF(IFERROR(SEARCH("CAT2",T373),99)=99,IF(IFERROR(SEARCH("CAT3",T373),99)=99,IF(IFERROR(SEARCH("concluded to be endocrine",K373),99)=99,IF(IFERROR(SEARCH("categorised as endocrine",K373),99)=99,IF(IFERROR(SEARCH("endocrine disrupting",P373),99)=99,IF(IFERROR(SEARCH("endocrine disrupting",K373),99)=99,IF(IFERROR(SEARCH("suspected endocrine",S373),99)=99,IF(IFERROR(SEARCH("potential endocrine",S373),99)=99,0,Scoring!$E$25),Scoring!$E$25),Scoring!$E$24),Scoring!$E$24),Scoring!$E$24),Scoring!$E$24),Scoring!$E$23),Scoring!$E$22),Scoring!$E$21)</f>
        <v>0</v>
      </c>
      <c r="AE373" s="78">
        <f>IF(IFERROR(SEARCH("suspected sensitiser",S373),99)=99,IF(IFERROR(SEARCH("sensitiser",S373),99)=99,IF(IFERROR(SEARCH("other hazard based concern",S373),99)=99,0,Scoring!$E$28),Scoring!$E$26),Scoring!$E$27)</f>
        <v>0</v>
      </c>
      <c r="AF373" s="78">
        <f>IF(IFERROR(M373,1)=1,IF(IFERROR(N373,1)=1,IF(IFERROR(O373,1)=1,IF(IFERROR(Q373,1)=1,IF(IFERROR(R373,1)=1,IF(IFERROR(T373,1)=1,IF(IFERROR(K373,1)=1,IF(IFERROR(P373,1)=1,IF(IFERROR(S373,1)=1,Scoring!$E$29,0),0),0),0),0),0),0),0),0)</f>
        <v>3.5</v>
      </c>
      <c r="AG373" s="78">
        <f t="shared" si="34"/>
        <v>3.5</v>
      </c>
      <c r="AI373" s="93"/>
      <c r="AJ373" s="94"/>
      <c r="AK373" s="76"/>
      <c r="AL373" s="75"/>
      <c r="AN373" s="79"/>
      <c r="AO373" s="79"/>
      <c r="AP373" s="79"/>
      <c r="AQ373" s="79"/>
      <c r="AR373" s="79"/>
      <c r="AS373" s="78"/>
      <c r="AU373" s="79">
        <f>IF(IFERROR(F373,99)=99,IF(IFERROR(G373,99)=99,IF(IFERROR(H373,99)=99,IF(IFERROR(I373,99)=99,IF(IFERROR(E373,99)=99,IF(IFERROR(J373,99)=99,0,Scoring!$B$7),Scoring!$B$3),Scoring!$B$2),Scoring!$B$6),Scoring!$B$5),Scoring!$B$4)</f>
        <v>1</v>
      </c>
      <c r="AV373" s="78">
        <f t="shared" si="35"/>
        <v>3.5</v>
      </c>
      <c r="AW373" s="78"/>
      <c r="AX373" s="66"/>
      <c r="AY373" s="78"/>
      <c r="AZ373" s="76"/>
      <c r="BA373" s="76"/>
      <c r="BB373" s="76"/>
    </row>
    <row r="374" spans="1:54" x14ac:dyDescent="0.25">
      <c r="A374" s="77" t="s">
        <v>3325</v>
      </c>
      <c r="B374" s="76" t="str">
        <f t="shared" si="37"/>
        <v>223-220-0</v>
      </c>
      <c r="C374" s="77" t="s">
        <v>3397</v>
      </c>
      <c r="D374" s="77" t="s">
        <v>3226</v>
      </c>
      <c r="E374" s="76" t="e">
        <f>IF(C374="-",IF(A374="-",VLOOKUP(D374,'sin-list 180320_update'!$C$2:$C$835,1,FALSE),VLOOKUP(A374,'sin-list 180320_update'!$A$2:$A$835,1,FALSE)),VLOOKUP(C374,'sin-list 180320_update'!$B$2:$B$835,1,FALSE))</f>
        <v>#N/A</v>
      </c>
      <c r="F374" s="76" t="str">
        <f>IF($C374="-",IF($A374="-",VLOOKUP($D374,'REACH Bilaga XVII_update'!$A$5:$A$131,1,FALSE),VLOOKUP($A374,'REACH Bilaga XVII_update'!$C$5:$C$131,1,FALSE)),VLOOKUP($C374,'REACH Bilaga XVII_update'!$B$5:$B$131,1,FALSE))</f>
        <v>223-220-0</v>
      </c>
      <c r="G374" s="76" t="e">
        <f>IF($C374="-",IF($A374="-",VLOOKUP($D374,' REACH Bilaga 59_update'!$A$5:$A$210,1,FALSE),VLOOKUP($A374,' REACH Bilaga 59_update'!$D$5:$D$210,1,FALSE)),VLOOKUP($C374,' REACH Bilaga 59_update'!$C$5:$C$210,1,FALSE))</f>
        <v>#N/A</v>
      </c>
      <c r="H374" s="76" t="e">
        <f>IF($C374="-",IF($A374="-",VLOOKUP($D374,'REACH Bilaga XIV_update'!$A$5:$A$110,1,FALSE),VLOOKUP($A374,'REACH Bilaga XIV_update'!$D$5:$D$110,1,FALSE)),VLOOKUP($C374,'REACH Bilaga XIV_update'!$C$5:$C$110,1,FALSE))</f>
        <v>#N/A</v>
      </c>
      <c r="I374" s="76" t="e">
        <f>IF($C374="-",IF($A374="-",VLOOKUP($D374,CoRAP_update!$A$5:$A$376,1,FALSE),VLOOKUP($A374,CoRAP_update!$D$5:$D$376,1,FALSE)),VLOOKUP($C374,CoRAP_update!$C$5:$C$376,1,FALSE))</f>
        <v>#N/A</v>
      </c>
      <c r="J374" s="76" t="e">
        <f>IF($C374="-",IF($A374="-",VLOOKUP($D374,EDC_update!$C$2:$C$450,1,FALSE),VLOOKUP($A374,EDC_update!$B$2:$B$450,1,FALSE)),VLOOKUP($C374,EDC_update!$L$2:$L$450,1,FALSE))</f>
        <v>#N/A</v>
      </c>
      <c r="K374" s="76" t="e">
        <f>IF($C374="-",IF($A374="-",IF(VLOOKUP($D374,'sin-list 180320_update'!$C$2:$S$835,3,FALSE)="",NA(),VLOOKUP($D374,'sin-list 180320_update'!$C$2:$S$835,3,FALSE)),IF(VLOOKUP($A374,'sin-list 180320_update'!$A$2:$S$835,5,FALSE)="",NA(),VLOOKUP($A374,'sin-list 180320_update'!$A$2:$S$835,5,FALSE))),IF(VLOOKUP($C374,'sin-list 180320_update'!$B$2:$S$835,4,FALSE)="",NA(),VLOOKUP($C374,'sin-list 180320_update'!$B$2:$S$835,4,FALSE)))</f>
        <v>#N/A</v>
      </c>
      <c r="L374" s="76" t="e">
        <f>IF($C374="-",IF($A374="-",VLOOKUP($D374,'sin-list 180320_update'!$C$2:$S$835,6,FALSE),VLOOKUP($A374,'sin-list 180320_update'!$A$2:$S$835,8,FALSE)),VLOOKUP($C374,'sin-list 180320_update'!$B$2:$S$835,7,FALSE))</f>
        <v>#N/A</v>
      </c>
      <c r="M374" s="76" t="e">
        <f>IF($C374="-",IF($A374="-",IF(VLOOKUP($D374,'sin-list 180320_update'!$C$2:$S$835,8,FALSE)="",NA(),VLOOKUP($D374,'sin-list 180320_update'!$C$2:$S$835,8,FALSE)),IF(VLOOKUP($A374,'sin-list 180320_update'!$A$2:$S$835,10,FALSE)="",NA(),VLOOKUP($A374,'sin-list 180320_update'!$A$2:$S$835,10,FALSE))),IF(VLOOKUP($C374,'sin-list 180320_update'!$B$2:$S$835,9,FALSE)="",NA(),VLOOKUP($C374,'sin-list 180320_update'!$B$2:$S$835,9,FALSE)))</f>
        <v>#N/A</v>
      </c>
      <c r="N374" s="76" t="e">
        <f>IF($C374="-",IF($A374="-",IF(VLOOKUP($D374,'REACH Bilaga XVII_update'!$A$5:$E$131,4,FALSE)="",NA(),VLOOKUP($D374,'REACH Bilaga XVII_update'!$A$5:$E$131,4,FALSE)),IF(VLOOKUP($A374,'REACH Bilaga XVII_update'!$C$5:$D$131,2,FALSE)="",NA(),VLOOKUP($A374,'REACH Bilaga XVII_update'!$C$5:$D$131,2,FALSE))),IF(VLOOKUP($C374,'REACH Bilaga XVII_update'!$B$5:$D$131,3,FALSE)="",NA(),VLOOKUP($C374,'REACH Bilaga XVII_update'!$B$5:$D$131,3,FALSE)))</f>
        <v>#N/A</v>
      </c>
      <c r="O374" s="76" t="e">
        <f>IF($C374="-",IF($A374="-",IF(VLOOKUP($D374,' REACH Bilaga 59_update'!$A$5:$E$210,5,FALSE)="",NA(),VLOOKUP($D374,' REACH Bilaga 59_update'!$A$5:$E$210,5,FALSE)),IF(VLOOKUP($A374,' REACH Bilaga 59_update'!$D$5:$E$210,2,FALSE)="",NA(),VLOOKUP($A374,' REACH Bilaga 59_update'!$D$5:$E$210,2,FALSE))),IF(VLOOKUP($C374,' REACH Bilaga 59_update'!$C$5:$E$210,3,FALSE)="",NA(),VLOOKUP($C374,' REACH Bilaga 59_update'!$C$5:$E$210,3,FALSE)))</f>
        <v>#N/A</v>
      </c>
      <c r="P374" s="76" t="e">
        <f>IF(C374="-",IF(A374="-",IFERROR(VLOOKUP($D374,' REACH Bilaga 59_update'!$A$5:$F$210,MATCH(Sammanfattning!P$1,' REACH Bilaga 59_update'!$A$4:$F$4,0),FALSE),VLOOKUP($D374,'REACH Bilaga XIV_update'!$A$4:$H$110,MATCH(Sammanfattning!P$1,'REACH Bilaga XIV_update'!$A$4:$H$4,0),FALSE)),IFERROR(VLOOKUP($A374,' REACH Bilaga 59_update'!$D$5:$F$210,MATCH(Sammanfattning!P$1,' REACH Bilaga 59_update'!$D$4:$F$4,0),FALSE),VLOOKUP($A374,'REACH Bilaga XIV_update'!$D$4:$H$110,MATCH(Sammanfattning!P$1,'REACH Bilaga XIV_update'!$D$4:$H$4,0),FALSE))),IFERROR(VLOOKUP($C374,' REACH Bilaga 59_update'!$C$5:$F$210,MATCH(Sammanfattning!P$1,' REACH Bilaga 59_update'!$C$4:$F$4,0),FALSE),VLOOKUP($C374,'REACH Bilaga XIV_update'!$C$4:$H$110,MATCH(Sammanfattning!P$1,'REACH Bilaga XIV_update'!$C$4:$H$4,0),FALSE)))</f>
        <v>#N/A</v>
      </c>
      <c r="Q374" s="76" t="e">
        <f>IF($C374="-",IF($A374="-",IF(VLOOKUP($D374,'REACH Bilaga XIV_update'!$A$5:$I$110,9,FALSE)="",NA(),VLOOKUP($D374,'REACH Bilaga XIV_update'!$A$5:$I$110,9,FALSE)),IF(VLOOKUP($A374,'REACH Bilaga XIV_update'!$D$5:$I$110,6,FALSE)="",NA(),VLOOKUP($A374,'REACH Bilaga XIV_update'!$D$5:$I$110,6,FALSE))),IF(VLOOKUP($C374,'REACH Bilaga XIV_update'!$C$5:$I$110,7,FALSE)="",NA(),VLOOKUP($C374,'REACH Bilaga XIV_update'!$C$5:$I$110,7,FALSE)))</f>
        <v>#N/A</v>
      </c>
      <c r="R374" s="76" t="e">
        <f>IF($C374="-",IF($A374="-",IF(VLOOKUP($D374,CoRAP_update!$A$5:$O$376,15,FALSE)="",NA(),VLOOKUP($D374,CoRAP_update!$A$5:$O$376,15,FALSE)),IF(VLOOKUP($A374,CoRAP_update!$D$5:$O$376,12,FALSE)="",NA(),VLOOKUP($A374,CoRAP_update!$D$5:$O$376,12,FALSE))),IF(VLOOKUP($C374,CoRAP_update!$C$5:$O$376,13,FALSE)="",NA(),VLOOKUP($C374,CoRAP_update!$C$5:$O$376,13,FALSE)))</f>
        <v>#N/A</v>
      </c>
      <c r="S374" s="144" t="e">
        <f>IF($C374="-",IF($A374="-",VLOOKUP($D374,CoRAP_update!$A$5:$J$376,MATCH(Sammanfattning!S$1,CoRAP_update!$A$4:$J$4,0),FALSE),VLOOKUP($A374,CoRAP_update!$D$5:$J$376,MATCH(Sammanfattning!S$1,CoRAP_update!$D$4:$J$4,0),FALSE)),VLOOKUP($C374,CoRAP_update!$C$5:$J$376,MATCH(Sammanfattning!S$1,CoRAP_update!$C$4:$J$4,0),FALSE))</f>
        <v>#N/A</v>
      </c>
      <c r="T374" s="76" t="e">
        <f>IF($A374="-",VLOOKUP($D374,EDC_update!$C$2:$F$450,4,FALSE),VLOOKUP($A374,EDC_update!$B$2:$F$450,5,FALSE))</f>
        <v>#N/A</v>
      </c>
      <c r="V374" s="78">
        <f>IF(IFERROR(SEARCH("PBT",P374),99)=99,IF(IFERROR(SEARCH("suspected PBT",S374),99)=99,IF(IFERROR(SEARCH("concluded to be PBT",K374),99)=99,IF(IFERROR(SEARCH("PBT",S374),99)=99,IF(IFERROR(SEARCH("PBT cand",L374),99)=99,IF(IFERROR(SEARCH("PBT",L374),99)=99,IF(IFERROR(SEARCH("persistent, bioackumulative and toxic properties",K374),99)=99,0,Scoring!$E$3),Scoring!$E$3),Scoring!$E$7),Scoring!$E$3),Scoring!$E$5),Scoring!$E$6),Scoring!$E$3)</f>
        <v>0</v>
      </c>
      <c r="W374" s="78">
        <f>IF(IFERROR(SEARCH("vPvB",P374),99)=99,IF(IFERROR(SEARCH("suspected pbt/vPvB",S374),99)=99,IF(IFERROR(SEARCH("vPvB",S374),99)=99,IF(IFERROR(SEARCH("concluded to be a vPvB",S374),99)=99,IF(IFERROR(SEARCH("identified as vPvB",K374),99)=99,IF(IFERROR(SEARCH("concluded to be a vPvB",K374),99)=99,IF(IFERROR(SEARCH("concluded to be both pbt and vPvB",S374),99)=99,IF(IFERROR(SEARCH("concluded to be both pbt and vPvB",K374),99)=99,0,Scoring!$E$5),Scoring!$E$5),Scoring!$E$5),Scoring!$E$5),Scoring!$E$5),Scoring!$E$4),Scoring!$E$6),Scoring!$E$4)</f>
        <v>0</v>
      </c>
      <c r="X374" s="78">
        <f>IF(IFERROR(SEARCH("H410",N374),99)=99,IF(IFERROR(SEARCH("H410",O374),99)=99,IF(IFERROR(SEARCH("H410",Q374),99)=99,IF(IFERROR(SEARCH("H410",M374),99)=99,IF(IFERROR(SEARCH("H410",R374),99)=99,IF(IFERROR(SEARCH("H411",N374),99)=99,IF(IFERROR(SEARCH("H411",O374),99)=99,IF(IFERROR(SEARCH("H411",Q374),99)=99,IF(IFERROR(SEARCH("H411",M374),99)=99,IF(IFERROR(SEARCH("H411",R374),99)=99,IF(IFERROR(SEARCH("H413",N374),99)=99,IF(IFERROR(SEARCH("H413",O374),99)=99,IF(IFERROR(SEARCH("H413",Q374),99)=99,IF(IFERROR(SEARCH("H413",M374),99)=99,IF(IFERROR(SEARCH("H413",R374),99)=99,IF(IFERROR(SEARCH("H412",N374),99)=99,IF(IFERROR(SEARCH("H412",O374),99)=99,IF(IFERROR(SEARCH("H412",Q374),99)=99,IF(IFERROR(SEARCH("H412",M374),99)=99,IF(IFERROR(SEARCH("H412",R374),99)=99,0,Scoring!$E$2),Scoring!$E$2),Scoring!$E$2),Scoring!$E$2),Scoring!$E$2),Scoring!$E$2),Scoring!$E$2),Scoring!$E$2),Scoring!$E$2),Scoring!$E$2),Scoring!$E$2),Scoring!$E$2),Scoring!$E$2),Scoring!$E$2),Scoring!$E$2),Scoring!$E$2),Scoring!$E$2),Scoring!$E$2),Scoring!$E$2),Scoring!$E$2)</f>
        <v>0</v>
      </c>
      <c r="Y374" s="78">
        <f>IF(IFERROR(SEARCH("CMR",K374),99)=99,IF(IFERROR(SEARCH("Suspected CMR",S374),99)=99,IF(IFERROR(SEARCH("CMR",S374),99)=99,0,Scoring!$E$8),Scoring!$E$9),Scoring!$E$8)</f>
        <v>0</v>
      </c>
      <c r="Z374" s="78">
        <f>IF(IFERROR(SEARCH("H350",N374),99)=99,IF(IFERROR(SEARCH("H350",O374),99)=99,IF(IFERROR(SEARCH("H350",Q374),99)=99,IF(IFERROR(SEARCH("H350",M374),99)=99,IF(IFERROR(SEARCH("H350",R374),99)=99,IF(IFERROR(SEARCH("H351",N374),99)=99,IF(IFERROR(SEARCH("H351",O374),99)=99,IF(IFERROR(SEARCH("H351",Q374),99)=99,IF(IFERROR(SEARCH("H351",M374),99)=99,IF(IFERROR(SEARCH("H351",R374),99)=99,IF(IFERROR(SEARCH("carcinogenic",P374),99)=99,IF(IFERROR(SEARCH("suspected carcinogenic",S374),99)=99,0,Scoring!$E$12),Scoring!$E$11),Scoring!$E$10),Scoring!$E$10),Scoring!$E$10),Scoring!$E$10),Scoring!$E$10),Scoring!$E$10),Scoring!$E$10),Scoring!$E$10),Scoring!$E$10),Scoring!$E$10)</f>
        <v>0</v>
      </c>
      <c r="AA374" s="78">
        <f>IF(IFERROR(SEARCH("H340",N374),99)=99,IF(IFERROR(SEARCH("H340",O374),99)=99,IF(IFERROR(SEARCH("H340",Q374),99)=99,IF(IFERROR(SEARCH("H340",M374),99)=99,IF(IFERROR(SEARCH("H340",R374),99)=99,IF(IFERROR(SEARCH("H341",N374),99)=99,IF(IFERROR(SEARCH("H341",O374),99)=99,IF(IFERROR(SEARCH("H341",Q374),99)=99,IF(IFERROR(SEARCH("H341",M374),99)=99,IF(IFERROR(SEARCH("H341",R374),99)=99,IF(IFERROR(SEARCH("mutagenic",P374),99)=99,IF(IFERROR(SEARCH("suspected mutagenic",S374),99)=99,0,Scoring!$E$15),Scoring!$E$14),Scoring!$E$13),Scoring!$E$13),Scoring!$E$13),Scoring!$E$13),Scoring!$E$13),Scoring!$E$13),Scoring!$E$13),Scoring!$E$13),Scoring!$E$13),Scoring!$E$13)</f>
        <v>0</v>
      </c>
      <c r="AB374" s="78">
        <f>IF(IFERROR(SEARCH("H360",N374),99)=99,IF(IFERROR(SEARCH("H360",O374),99)=99,IF(IFERROR(SEARCH("H360",Q374),99)=99,IF(IFERROR(SEARCH("H360",M374),99)=99,IF(IFERROR(SEARCH("H360",R374),99)=99,IF(IFERROR(SEARCH("H361",N374),99)=99,IF(IFERROR(SEARCH("H361",O374),99)=99,IF(IFERROR(SEARCH("H361",Q374),99)=99,IF(IFERROR(SEARCH("H361",M374),99)=99,IF(IFERROR(SEARCH("H361",R374),99)=99,IF(IFERROR(SEARCH("reproduction",P374),99)=99,IF(IFERROR(SEARCH("suspected reprotoxic",S374),99)=99,IF(IFERROR(SEARCH("reprotoxic",S374),99)=99,IF(IFERROR(SEARCH("reprotoxic",K374),99)=99,0,Scoring!$E$18),Scoring!$E$18),Scoring!$E$19),Scoring!$E$17),Scoring!$E$16),Scoring!$E$16),Scoring!$E$16),Scoring!$E$16),Scoring!$E$16),Scoring!$E$16),Scoring!$E$16),Scoring!$E$16),Scoring!$E$16),Scoring!$E$16)</f>
        <v>0</v>
      </c>
      <c r="AC374" s="78">
        <f>IF(IFERROR(SEARCH("57f",L374),99)=99,IF(IFERROR(SEARCH("57(f)",P374),99)=99,0,Scoring!$E$20),Scoring!$E$20)</f>
        <v>0</v>
      </c>
      <c r="AD374" s="78">
        <f>IF(IFERROR(SEARCH("CAT1",T374),99)=99,IF(IFERROR(SEARCH("CAT2",T374),99)=99,IF(IFERROR(SEARCH("CAT3",T374),99)=99,IF(IFERROR(SEARCH("concluded to be endocrine",K374),99)=99,IF(IFERROR(SEARCH("categorised as endocrine",K374),99)=99,IF(IFERROR(SEARCH("endocrine disrupting",P374),99)=99,IF(IFERROR(SEARCH("endocrine disrupting",K374),99)=99,IF(IFERROR(SEARCH("suspected endocrine",S374),99)=99,IF(IFERROR(SEARCH("potential endocrine",S374),99)=99,0,Scoring!$E$25),Scoring!$E$25),Scoring!$E$24),Scoring!$E$24),Scoring!$E$24),Scoring!$E$24),Scoring!$E$23),Scoring!$E$22),Scoring!$E$21)</f>
        <v>0</v>
      </c>
      <c r="AE374" s="78">
        <f>IF(IFERROR(SEARCH("suspected sensitiser",S374),99)=99,IF(IFERROR(SEARCH("sensitiser",S374),99)=99,IF(IFERROR(SEARCH("other hazard based concern",S374),99)=99,0,Scoring!$E$28),Scoring!$E$26),Scoring!$E$27)</f>
        <v>0</v>
      </c>
      <c r="AF374" s="78">
        <f>IF(IFERROR(M374,1)=1,IF(IFERROR(N374,1)=1,IF(IFERROR(O374,1)=1,IF(IFERROR(Q374,1)=1,IF(IFERROR(R374,1)=1,IF(IFERROR(T374,1)=1,IF(IFERROR(K374,1)=1,IF(IFERROR(P374,1)=1,IF(IFERROR(S374,1)=1,Scoring!$E$29,0),0),0),0),0),0),0),0),0)</f>
        <v>3.5</v>
      </c>
      <c r="AG374" s="78">
        <f t="shared" si="34"/>
        <v>3.5</v>
      </c>
      <c r="AI374" s="93"/>
      <c r="AJ374" s="94"/>
      <c r="AK374" s="76"/>
      <c r="AL374" s="75"/>
      <c r="AN374" s="79"/>
      <c r="AO374" s="79"/>
      <c r="AP374" s="79"/>
      <c r="AQ374" s="79"/>
      <c r="AR374" s="79"/>
      <c r="AS374" s="78"/>
      <c r="AU374" s="79">
        <f>IF(IFERROR(F374,99)=99,IF(IFERROR(G374,99)=99,IF(IFERROR(H374,99)=99,IF(IFERROR(I374,99)=99,IF(IFERROR(E374,99)=99,IF(IFERROR(J374,99)=99,0,Scoring!$B$7),Scoring!$B$3),Scoring!$B$2),Scoring!$B$6),Scoring!$B$5),Scoring!$B$4)</f>
        <v>1</v>
      </c>
      <c r="AV374" s="78">
        <f t="shared" si="35"/>
        <v>3.5</v>
      </c>
      <c r="AW374" s="78"/>
      <c r="AX374" s="66"/>
      <c r="AY374" s="78"/>
      <c r="AZ374" s="76"/>
      <c r="BA374" s="76"/>
      <c r="BB374" s="76"/>
    </row>
    <row r="375" spans="1:54" x14ac:dyDescent="0.25">
      <c r="A375" s="77" t="s">
        <v>3375</v>
      </c>
      <c r="B375" s="76" t="str">
        <f t="shared" si="37"/>
        <v>229-347-8</v>
      </c>
      <c r="C375" s="77" t="s">
        <v>3426</v>
      </c>
      <c r="D375" s="77" t="s">
        <v>3283</v>
      </c>
      <c r="E375" s="76" t="e">
        <f>IF(C375="-",IF(A375="-",VLOOKUP(D375,'sin-list 180320_update'!$C$2:$C$835,1,FALSE),VLOOKUP(A375,'sin-list 180320_update'!$A$2:$A$835,1,FALSE)),VLOOKUP(C375,'sin-list 180320_update'!$B$2:$B$835,1,FALSE))</f>
        <v>#N/A</v>
      </c>
      <c r="F375" s="76" t="str">
        <f>IF($C375="-",IF($A375="-",VLOOKUP($D375,'REACH Bilaga XVII_update'!$A$5:$A$131,1,FALSE),VLOOKUP($A375,'REACH Bilaga XVII_update'!$C$5:$C$131,1,FALSE)),VLOOKUP($C375,'REACH Bilaga XVII_update'!$B$5:$B$131,1,FALSE))</f>
        <v>229-347-8</v>
      </c>
      <c r="G375" s="76" t="e">
        <f>IF($C375="-",IF($A375="-",VLOOKUP($D375,' REACH Bilaga 59_update'!$A$5:$A$210,1,FALSE),VLOOKUP($A375,' REACH Bilaga 59_update'!$D$5:$D$210,1,FALSE)),VLOOKUP($C375,' REACH Bilaga 59_update'!$C$5:$C$210,1,FALSE))</f>
        <v>#N/A</v>
      </c>
      <c r="H375" s="76" t="e">
        <f>IF($C375="-",IF($A375="-",VLOOKUP($D375,'REACH Bilaga XIV_update'!$A$5:$A$110,1,FALSE),VLOOKUP($A375,'REACH Bilaga XIV_update'!$D$5:$D$110,1,FALSE)),VLOOKUP($C375,'REACH Bilaga XIV_update'!$C$5:$C$110,1,FALSE))</f>
        <v>#N/A</v>
      </c>
      <c r="I375" s="76" t="e">
        <f>IF($C375="-",IF($A375="-",VLOOKUP($D375,CoRAP_update!$A$5:$A$376,1,FALSE),VLOOKUP($A375,CoRAP_update!$D$5:$D$376,1,FALSE)),VLOOKUP($C375,CoRAP_update!$C$5:$C$376,1,FALSE))</f>
        <v>#N/A</v>
      </c>
      <c r="J375" s="76" t="e">
        <f>IF($C375="-",IF($A375="-",VLOOKUP($D375,EDC_update!$C$2:$C$450,1,FALSE),VLOOKUP($A375,EDC_update!$B$2:$B$450,1,FALSE)),VLOOKUP($C375,EDC_update!$L$2:$L$450,1,FALSE))</f>
        <v>#N/A</v>
      </c>
      <c r="K375" s="76" t="e">
        <f>IF($C375="-",IF($A375="-",IF(VLOOKUP($D375,'sin-list 180320_update'!$C$2:$S$835,3,FALSE)="",NA(),VLOOKUP($D375,'sin-list 180320_update'!$C$2:$S$835,3,FALSE)),IF(VLOOKUP($A375,'sin-list 180320_update'!$A$2:$S$835,5,FALSE)="",NA(),VLOOKUP($A375,'sin-list 180320_update'!$A$2:$S$835,5,FALSE))),IF(VLOOKUP($C375,'sin-list 180320_update'!$B$2:$S$835,4,FALSE)="",NA(),VLOOKUP($C375,'sin-list 180320_update'!$B$2:$S$835,4,FALSE)))</f>
        <v>#N/A</v>
      </c>
      <c r="L375" s="76" t="e">
        <f>IF($C375="-",IF($A375="-",VLOOKUP($D375,'sin-list 180320_update'!$C$2:$S$835,6,FALSE),VLOOKUP($A375,'sin-list 180320_update'!$A$2:$S$835,8,FALSE)),VLOOKUP($C375,'sin-list 180320_update'!$B$2:$S$835,7,FALSE))</f>
        <v>#N/A</v>
      </c>
      <c r="M375" s="76" t="e">
        <f>IF($C375="-",IF($A375="-",IF(VLOOKUP($D375,'sin-list 180320_update'!$C$2:$S$835,8,FALSE)="",NA(),VLOOKUP($D375,'sin-list 180320_update'!$C$2:$S$835,8,FALSE)),IF(VLOOKUP($A375,'sin-list 180320_update'!$A$2:$S$835,10,FALSE)="",NA(),VLOOKUP($A375,'sin-list 180320_update'!$A$2:$S$835,10,FALSE))),IF(VLOOKUP($C375,'sin-list 180320_update'!$B$2:$S$835,9,FALSE)="",NA(),VLOOKUP($C375,'sin-list 180320_update'!$B$2:$S$835,9,FALSE)))</f>
        <v>#N/A</v>
      </c>
      <c r="N375" s="76" t="e">
        <f>IF($C375="-",IF($A375="-",IF(VLOOKUP($D375,'REACH Bilaga XVII_update'!$A$5:$E$131,4,FALSE)="",NA(),VLOOKUP($D375,'REACH Bilaga XVII_update'!$A$5:$E$131,4,FALSE)),IF(VLOOKUP($A375,'REACH Bilaga XVII_update'!$C$5:$D$131,2,FALSE)="",NA(),VLOOKUP($A375,'REACH Bilaga XVII_update'!$C$5:$D$131,2,FALSE))),IF(VLOOKUP($C375,'REACH Bilaga XVII_update'!$B$5:$D$131,3,FALSE)="",NA(),VLOOKUP($C375,'REACH Bilaga XVII_update'!$B$5:$D$131,3,FALSE)))</f>
        <v>#N/A</v>
      </c>
      <c r="O375" s="76" t="e">
        <f>IF($C375="-",IF($A375="-",IF(VLOOKUP($D375,' REACH Bilaga 59_update'!$A$5:$E$210,5,FALSE)="",NA(),VLOOKUP($D375,' REACH Bilaga 59_update'!$A$5:$E$210,5,FALSE)),IF(VLOOKUP($A375,' REACH Bilaga 59_update'!$D$5:$E$210,2,FALSE)="",NA(),VLOOKUP($A375,' REACH Bilaga 59_update'!$D$5:$E$210,2,FALSE))),IF(VLOOKUP($C375,' REACH Bilaga 59_update'!$C$5:$E$210,3,FALSE)="",NA(),VLOOKUP($C375,' REACH Bilaga 59_update'!$C$5:$E$210,3,FALSE)))</f>
        <v>#N/A</v>
      </c>
      <c r="P375" s="76" t="e">
        <f>IF(C375="-",IF(A375="-",IFERROR(VLOOKUP($D375,' REACH Bilaga 59_update'!$A$5:$F$210,MATCH(Sammanfattning!P$1,' REACH Bilaga 59_update'!$A$4:$F$4,0),FALSE),VLOOKUP($D375,'REACH Bilaga XIV_update'!$A$4:$H$110,MATCH(Sammanfattning!P$1,'REACH Bilaga XIV_update'!$A$4:$H$4,0),FALSE)),IFERROR(VLOOKUP($A375,' REACH Bilaga 59_update'!$D$5:$F$210,MATCH(Sammanfattning!P$1,' REACH Bilaga 59_update'!$D$4:$F$4,0),FALSE),VLOOKUP($A375,'REACH Bilaga XIV_update'!$D$4:$H$110,MATCH(Sammanfattning!P$1,'REACH Bilaga XIV_update'!$D$4:$H$4,0),FALSE))),IFERROR(VLOOKUP($C375,' REACH Bilaga 59_update'!$C$5:$F$210,MATCH(Sammanfattning!P$1,' REACH Bilaga 59_update'!$C$4:$F$4,0),FALSE),VLOOKUP($C375,'REACH Bilaga XIV_update'!$C$4:$H$110,MATCH(Sammanfattning!P$1,'REACH Bilaga XIV_update'!$C$4:$H$4,0),FALSE)))</f>
        <v>#N/A</v>
      </c>
      <c r="Q375" s="76" t="e">
        <f>IF($C375="-",IF($A375="-",IF(VLOOKUP($D375,'REACH Bilaga XIV_update'!$A$5:$I$110,9,FALSE)="",NA(),VLOOKUP($D375,'REACH Bilaga XIV_update'!$A$5:$I$110,9,FALSE)),IF(VLOOKUP($A375,'REACH Bilaga XIV_update'!$D$5:$I$110,6,FALSE)="",NA(),VLOOKUP($A375,'REACH Bilaga XIV_update'!$D$5:$I$110,6,FALSE))),IF(VLOOKUP($C375,'REACH Bilaga XIV_update'!$C$5:$I$110,7,FALSE)="",NA(),VLOOKUP($C375,'REACH Bilaga XIV_update'!$C$5:$I$110,7,FALSE)))</f>
        <v>#N/A</v>
      </c>
      <c r="R375" s="76" t="e">
        <f>IF($C375="-",IF($A375="-",IF(VLOOKUP($D375,CoRAP_update!$A$5:$O$376,15,FALSE)="",NA(),VLOOKUP($D375,CoRAP_update!$A$5:$O$376,15,FALSE)),IF(VLOOKUP($A375,CoRAP_update!$D$5:$O$376,12,FALSE)="",NA(),VLOOKUP($A375,CoRAP_update!$D$5:$O$376,12,FALSE))),IF(VLOOKUP($C375,CoRAP_update!$C$5:$O$376,13,FALSE)="",NA(),VLOOKUP($C375,CoRAP_update!$C$5:$O$376,13,FALSE)))</f>
        <v>#N/A</v>
      </c>
      <c r="S375" s="144" t="e">
        <f>IF($C375="-",IF($A375="-",VLOOKUP($D375,CoRAP_update!$A$5:$J$376,MATCH(Sammanfattning!S$1,CoRAP_update!$A$4:$J$4,0),FALSE),VLOOKUP($A375,CoRAP_update!$D$5:$J$376,MATCH(Sammanfattning!S$1,CoRAP_update!$D$4:$J$4,0),FALSE)),VLOOKUP($C375,CoRAP_update!$C$5:$J$376,MATCH(Sammanfattning!S$1,CoRAP_update!$C$4:$J$4,0),FALSE))</f>
        <v>#N/A</v>
      </c>
      <c r="T375" s="76" t="e">
        <f>IF($A375="-",VLOOKUP($D375,EDC_update!$C$2:$F$450,4,FALSE),VLOOKUP($A375,EDC_update!$B$2:$F$450,5,FALSE))</f>
        <v>#N/A</v>
      </c>
      <c r="V375" s="78">
        <f>IF(IFERROR(SEARCH("PBT",P375),99)=99,IF(IFERROR(SEARCH("suspected PBT",S375),99)=99,IF(IFERROR(SEARCH("concluded to be PBT",K375),99)=99,IF(IFERROR(SEARCH("PBT",S375),99)=99,IF(IFERROR(SEARCH("PBT cand",L375),99)=99,IF(IFERROR(SEARCH("PBT",L375),99)=99,IF(IFERROR(SEARCH("persistent, bioackumulative and toxic properties",K375),99)=99,0,Scoring!$E$3),Scoring!$E$3),Scoring!$E$7),Scoring!$E$3),Scoring!$E$5),Scoring!$E$6),Scoring!$E$3)</f>
        <v>0</v>
      </c>
      <c r="W375" s="78">
        <f>IF(IFERROR(SEARCH("vPvB",P375),99)=99,IF(IFERROR(SEARCH("suspected pbt/vPvB",S375),99)=99,IF(IFERROR(SEARCH("vPvB",S375),99)=99,IF(IFERROR(SEARCH("concluded to be a vPvB",S375),99)=99,IF(IFERROR(SEARCH("identified as vPvB",K375),99)=99,IF(IFERROR(SEARCH("concluded to be a vPvB",K375),99)=99,IF(IFERROR(SEARCH("concluded to be both pbt and vPvB",S375),99)=99,IF(IFERROR(SEARCH("concluded to be both pbt and vPvB",K375),99)=99,0,Scoring!$E$5),Scoring!$E$5),Scoring!$E$5),Scoring!$E$5),Scoring!$E$5),Scoring!$E$4),Scoring!$E$6),Scoring!$E$4)</f>
        <v>0</v>
      </c>
      <c r="X375" s="78">
        <f>IF(IFERROR(SEARCH("H410",N375),99)=99,IF(IFERROR(SEARCH("H410",O375),99)=99,IF(IFERROR(SEARCH("H410",Q375),99)=99,IF(IFERROR(SEARCH("H410",M375),99)=99,IF(IFERROR(SEARCH("H410",R375),99)=99,IF(IFERROR(SEARCH("H411",N375),99)=99,IF(IFERROR(SEARCH("H411",O375),99)=99,IF(IFERROR(SEARCH("H411",Q375),99)=99,IF(IFERROR(SEARCH("H411",M375),99)=99,IF(IFERROR(SEARCH("H411",R375),99)=99,IF(IFERROR(SEARCH("H413",N375),99)=99,IF(IFERROR(SEARCH("H413",O375),99)=99,IF(IFERROR(SEARCH("H413",Q375),99)=99,IF(IFERROR(SEARCH("H413",M375),99)=99,IF(IFERROR(SEARCH("H413",R375),99)=99,IF(IFERROR(SEARCH("H412",N375),99)=99,IF(IFERROR(SEARCH("H412",O375),99)=99,IF(IFERROR(SEARCH("H412",Q375),99)=99,IF(IFERROR(SEARCH("H412",M375),99)=99,IF(IFERROR(SEARCH("H412",R375),99)=99,0,Scoring!$E$2),Scoring!$E$2),Scoring!$E$2),Scoring!$E$2),Scoring!$E$2),Scoring!$E$2),Scoring!$E$2),Scoring!$E$2),Scoring!$E$2),Scoring!$E$2),Scoring!$E$2),Scoring!$E$2),Scoring!$E$2),Scoring!$E$2),Scoring!$E$2),Scoring!$E$2),Scoring!$E$2),Scoring!$E$2),Scoring!$E$2),Scoring!$E$2)</f>
        <v>0</v>
      </c>
      <c r="Y375" s="78">
        <f>IF(IFERROR(SEARCH("CMR",K375),99)=99,IF(IFERROR(SEARCH("Suspected CMR",S375),99)=99,IF(IFERROR(SEARCH("CMR",S375),99)=99,0,Scoring!$E$8),Scoring!$E$9),Scoring!$E$8)</f>
        <v>0</v>
      </c>
      <c r="Z375" s="78">
        <f>IF(IFERROR(SEARCH("H350",N375),99)=99,IF(IFERROR(SEARCH("H350",O375),99)=99,IF(IFERROR(SEARCH("H350",Q375),99)=99,IF(IFERROR(SEARCH("H350",M375),99)=99,IF(IFERROR(SEARCH("H350",R375),99)=99,IF(IFERROR(SEARCH("H351",N375),99)=99,IF(IFERROR(SEARCH("H351",O375),99)=99,IF(IFERROR(SEARCH("H351",Q375),99)=99,IF(IFERROR(SEARCH("H351",M375),99)=99,IF(IFERROR(SEARCH("H351",R375),99)=99,IF(IFERROR(SEARCH("carcinogenic",P375),99)=99,IF(IFERROR(SEARCH("suspected carcinogenic",S375),99)=99,0,Scoring!$E$12),Scoring!$E$11),Scoring!$E$10),Scoring!$E$10),Scoring!$E$10),Scoring!$E$10),Scoring!$E$10),Scoring!$E$10),Scoring!$E$10),Scoring!$E$10),Scoring!$E$10),Scoring!$E$10)</f>
        <v>0</v>
      </c>
      <c r="AA375" s="78">
        <f>IF(IFERROR(SEARCH("H340",N375),99)=99,IF(IFERROR(SEARCH("H340",O375),99)=99,IF(IFERROR(SEARCH("H340",Q375),99)=99,IF(IFERROR(SEARCH("H340",M375),99)=99,IF(IFERROR(SEARCH("H340",R375),99)=99,IF(IFERROR(SEARCH("H341",N375),99)=99,IF(IFERROR(SEARCH("H341",O375),99)=99,IF(IFERROR(SEARCH("H341",Q375),99)=99,IF(IFERROR(SEARCH("H341",M375),99)=99,IF(IFERROR(SEARCH("H341",R375),99)=99,IF(IFERROR(SEARCH("mutagenic",P375),99)=99,IF(IFERROR(SEARCH("suspected mutagenic",S375),99)=99,0,Scoring!$E$15),Scoring!$E$14),Scoring!$E$13),Scoring!$E$13),Scoring!$E$13),Scoring!$E$13),Scoring!$E$13),Scoring!$E$13),Scoring!$E$13),Scoring!$E$13),Scoring!$E$13),Scoring!$E$13)</f>
        <v>0</v>
      </c>
      <c r="AB375" s="78">
        <f>IF(IFERROR(SEARCH("H360",N375),99)=99,IF(IFERROR(SEARCH("H360",O375),99)=99,IF(IFERROR(SEARCH("H360",Q375),99)=99,IF(IFERROR(SEARCH("H360",M375),99)=99,IF(IFERROR(SEARCH("H360",R375),99)=99,IF(IFERROR(SEARCH("H361",N375),99)=99,IF(IFERROR(SEARCH("H361",O375),99)=99,IF(IFERROR(SEARCH("H361",Q375),99)=99,IF(IFERROR(SEARCH("H361",M375),99)=99,IF(IFERROR(SEARCH("H361",R375),99)=99,IF(IFERROR(SEARCH("reproduction",P375),99)=99,IF(IFERROR(SEARCH("suspected reprotoxic",S375),99)=99,IF(IFERROR(SEARCH("reprotoxic",S375),99)=99,IF(IFERROR(SEARCH("reprotoxic",K375),99)=99,0,Scoring!$E$18),Scoring!$E$18),Scoring!$E$19),Scoring!$E$17),Scoring!$E$16),Scoring!$E$16),Scoring!$E$16),Scoring!$E$16),Scoring!$E$16),Scoring!$E$16),Scoring!$E$16),Scoring!$E$16),Scoring!$E$16),Scoring!$E$16)</f>
        <v>0</v>
      </c>
      <c r="AC375" s="78">
        <f>IF(IFERROR(SEARCH("57f",L375),99)=99,IF(IFERROR(SEARCH("57(f)",P375),99)=99,0,Scoring!$E$20),Scoring!$E$20)</f>
        <v>0</v>
      </c>
      <c r="AD375" s="78">
        <f>IF(IFERROR(SEARCH("CAT1",T375),99)=99,IF(IFERROR(SEARCH("CAT2",T375),99)=99,IF(IFERROR(SEARCH("CAT3",T375),99)=99,IF(IFERROR(SEARCH("concluded to be endocrine",K375),99)=99,IF(IFERROR(SEARCH("categorised as endocrine",K375),99)=99,IF(IFERROR(SEARCH("endocrine disrupting",P375),99)=99,IF(IFERROR(SEARCH("endocrine disrupting",K375),99)=99,IF(IFERROR(SEARCH("suspected endocrine",S375),99)=99,IF(IFERROR(SEARCH("potential endocrine",S375),99)=99,0,Scoring!$E$25),Scoring!$E$25),Scoring!$E$24),Scoring!$E$24),Scoring!$E$24),Scoring!$E$24),Scoring!$E$23),Scoring!$E$22),Scoring!$E$21)</f>
        <v>0</v>
      </c>
      <c r="AE375" s="78">
        <f>IF(IFERROR(SEARCH("suspected sensitiser",S375),99)=99,IF(IFERROR(SEARCH("sensitiser",S375),99)=99,IF(IFERROR(SEARCH("other hazard based concern",S375),99)=99,0,Scoring!$E$28),Scoring!$E$26),Scoring!$E$27)</f>
        <v>0</v>
      </c>
      <c r="AF375" s="78">
        <f>IF(IFERROR(M375,1)=1,IF(IFERROR(N375,1)=1,IF(IFERROR(O375,1)=1,IF(IFERROR(Q375,1)=1,IF(IFERROR(R375,1)=1,IF(IFERROR(T375,1)=1,IF(IFERROR(K375,1)=1,IF(IFERROR(P375,1)=1,IF(IFERROR(S375,1)=1,Scoring!$E$29,0),0),0),0),0),0),0),0),0)</f>
        <v>3.5</v>
      </c>
      <c r="AG375" s="78">
        <f t="shared" si="34"/>
        <v>3.5</v>
      </c>
      <c r="AI375" s="93"/>
      <c r="AJ375" s="94"/>
      <c r="AK375" s="76"/>
      <c r="AL375" s="75"/>
      <c r="AN375" s="79"/>
      <c r="AO375" s="79"/>
      <c r="AP375" s="79"/>
      <c r="AQ375" s="79"/>
      <c r="AR375" s="79"/>
      <c r="AS375" s="78"/>
      <c r="AU375" s="79">
        <f>IF(IFERROR(F375,99)=99,IF(IFERROR(G375,99)=99,IF(IFERROR(H375,99)=99,IF(IFERROR(I375,99)=99,IF(IFERROR(E375,99)=99,IF(IFERROR(J375,99)=99,0,Scoring!$B$7),Scoring!$B$3),Scoring!$B$2),Scoring!$B$6),Scoring!$B$5),Scoring!$B$4)</f>
        <v>1</v>
      </c>
      <c r="AV375" s="78">
        <f t="shared" si="35"/>
        <v>3.5</v>
      </c>
      <c r="AW375" s="78"/>
      <c r="AX375" s="66"/>
      <c r="AY375" s="78"/>
      <c r="AZ375" s="76"/>
      <c r="BA375" s="76"/>
      <c r="BB375" s="76"/>
    </row>
    <row r="376" spans="1:54" x14ac:dyDescent="0.25">
      <c r="A376" s="77" t="s">
        <v>3338</v>
      </c>
      <c r="B376" s="76" t="str">
        <f t="shared" si="37"/>
        <v>232-419-1</v>
      </c>
      <c r="C376" s="77" t="s">
        <v>3406</v>
      </c>
      <c r="D376" s="77" t="s">
        <v>3240</v>
      </c>
      <c r="E376" s="76" t="e">
        <f>IF(C376="-",IF(A376="-",VLOOKUP(D376,'sin-list 180320_update'!$C$2:$C$835,1,FALSE),VLOOKUP(A376,'sin-list 180320_update'!$A$2:$A$835,1,FALSE)),VLOOKUP(C376,'sin-list 180320_update'!$B$2:$B$835,1,FALSE))</f>
        <v>#N/A</v>
      </c>
      <c r="F376" s="76" t="str">
        <f>IF($C376="-",IF($A376="-",VLOOKUP($D376,'REACH Bilaga XVII_update'!$A$5:$A$131,1,FALSE),VLOOKUP($A376,'REACH Bilaga XVII_update'!$C$5:$C$131,1,FALSE)),VLOOKUP($C376,'REACH Bilaga XVII_update'!$B$5:$B$131,1,FALSE))</f>
        <v>232-419-1</v>
      </c>
      <c r="G376" s="76" t="e">
        <f>IF($C376="-",IF($A376="-",VLOOKUP($D376,' REACH Bilaga 59_update'!$A$5:$A$210,1,FALSE),VLOOKUP($A376,' REACH Bilaga 59_update'!$D$5:$D$210,1,FALSE)),VLOOKUP($C376,' REACH Bilaga 59_update'!$C$5:$C$210,1,FALSE))</f>
        <v>#N/A</v>
      </c>
      <c r="H376" s="76" t="e">
        <f>IF($C376="-",IF($A376="-",VLOOKUP($D376,'REACH Bilaga XIV_update'!$A$5:$A$110,1,FALSE),VLOOKUP($A376,'REACH Bilaga XIV_update'!$D$5:$D$110,1,FALSE)),VLOOKUP($C376,'REACH Bilaga XIV_update'!$C$5:$C$110,1,FALSE))</f>
        <v>#N/A</v>
      </c>
      <c r="I376" s="76" t="e">
        <f>IF($C376="-",IF($A376="-",VLOOKUP($D376,CoRAP_update!$A$5:$A$376,1,FALSE),VLOOKUP($A376,CoRAP_update!$D$5:$D$376,1,FALSE)),VLOOKUP($C376,CoRAP_update!$C$5:$C$376,1,FALSE))</f>
        <v>#N/A</v>
      </c>
      <c r="J376" s="76" t="e">
        <f>IF($C376="-",IF($A376="-",VLOOKUP($D376,EDC_update!$C$2:$C$450,1,FALSE),VLOOKUP($A376,EDC_update!$B$2:$B$450,1,FALSE)),VLOOKUP($C376,EDC_update!$L$2:$L$450,1,FALSE))</f>
        <v>#N/A</v>
      </c>
      <c r="K376" s="76" t="e">
        <f>IF($C376="-",IF($A376="-",IF(VLOOKUP($D376,'sin-list 180320_update'!$C$2:$S$835,3,FALSE)="",NA(),VLOOKUP($D376,'sin-list 180320_update'!$C$2:$S$835,3,FALSE)),IF(VLOOKUP($A376,'sin-list 180320_update'!$A$2:$S$835,5,FALSE)="",NA(),VLOOKUP($A376,'sin-list 180320_update'!$A$2:$S$835,5,FALSE))),IF(VLOOKUP($C376,'sin-list 180320_update'!$B$2:$S$835,4,FALSE)="",NA(),VLOOKUP($C376,'sin-list 180320_update'!$B$2:$S$835,4,FALSE)))</f>
        <v>#N/A</v>
      </c>
      <c r="L376" s="76" t="e">
        <f>IF($C376="-",IF($A376="-",VLOOKUP($D376,'sin-list 180320_update'!$C$2:$S$835,6,FALSE),VLOOKUP($A376,'sin-list 180320_update'!$A$2:$S$835,8,FALSE)),VLOOKUP($C376,'sin-list 180320_update'!$B$2:$S$835,7,FALSE))</f>
        <v>#N/A</v>
      </c>
      <c r="M376" s="76" t="e">
        <f>IF($C376="-",IF($A376="-",IF(VLOOKUP($D376,'sin-list 180320_update'!$C$2:$S$835,8,FALSE)="",NA(),VLOOKUP($D376,'sin-list 180320_update'!$C$2:$S$835,8,FALSE)),IF(VLOOKUP($A376,'sin-list 180320_update'!$A$2:$S$835,10,FALSE)="",NA(),VLOOKUP($A376,'sin-list 180320_update'!$A$2:$S$835,10,FALSE))),IF(VLOOKUP($C376,'sin-list 180320_update'!$B$2:$S$835,9,FALSE)="",NA(),VLOOKUP($C376,'sin-list 180320_update'!$B$2:$S$835,9,FALSE)))</f>
        <v>#N/A</v>
      </c>
      <c r="N376" s="76" t="e">
        <f>IF($C376="-",IF($A376="-",IF(VLOOKUP($D376,'REACH Bilaga XVII_update'!$A$5:$E$131,4,FALSE)="",NA(),VLOOKUP($D376,'REACH Bilaga XVII_update'!$A$5:$E$131,4,FALSE)),IF(VLOOKUP($A376,'REACH Bilaga XVII_update'!$C$5:$D$131,2,FALSE)="",NA(),VLOOKUP($A376,'REACH Bilaga XVII_update'!$C$5:$D$131,2,FALSE))),IF(VLOOKUP($C376,'REACH Bilaga XVII_update'!$B$5:$D$131,3,FALSE)="",NA(),VLOOKUP($C376,'REACH Bilaga XVII_update'!$B$5:$D$131,3,FALSE)))</f>
        <v>#N/A</v>
      </c>
      <c r="O376" s="76" t="e">
        <f>IF($C376="-",IF($A376="-",IF(VLOOKUP($D376,' REACH Bilaga 59_update'!$A$5:$E$210,5,FALSE)="",NA(),VLOOKUP($D376,' REACH Bilaga 59_update'!$A$5:$E$210,5,FALSE)),IF(VLOOKUP($A376,' REACH Bilaga 59_update'!$D$5:$E$210,2,FALSE)="",NA(),VLOOKUP($A376,' REACH Bilaga 59_update'!$D$5:$E$210,2,FALSE))),IF(VLOOKUP($C376,' REACH Bilaga 59_update'!$C$5:$E$210,3,FALSE)="",NA(),VLOOKUP($C376,' REACH Bilaga 59_update'!$C$5:$E$210,3,FALSE)))</f>
        <v>#N/A</v>
      </c>
      <c r="P376" s="76" t="e">
        <f>IF(C376="-",IF(A376="-",IFERROR(VLOOKUP($D376,' REACH Bilaga 59_update'!$A$5:$F$210,MATCH(Sammanfattning!P$1,' REACH Bilaga 59_update'!$A$4:$F$4,0),FALSE),VLOOKUP($D376,'REACH Bilaga XIV_update'!$A$4:$H$110,MATCH(Sammanfattning!P$1,'REACH Bilaga XIV_update'!$A$4:$H$4,0),FALSE)),IFERROR(VLOOKUP($A376,' REACH Bilaga 59_update'!$D$5:$F$210,MATCH(Sammanfattning!P$1,' REACH Bilaga 59_update'!$D$4:$F$4,0),FALSE),VLOOKUP($A376,'REACH Bilaga XIV_update'!$D$4:$H$110,MATCH(Sammanfattning!P$1,'REACH Bilaga XIV_update'!$D$4:$H$4,0),FALSE))),IFERROR(VLOOKUP($C376,' REACH Bilaga 59_update'!$C$5:$F$210,MATCH(Sammanfattning!P$1,' REACH Bilaga 59_update'!$C$4:$F$4,0),FALSE),VLOOKUP($C376,'REACH Bilaga XIV_update'!$C$4:$H$110,MATCH(Sammanfattning!P$1,'REACH Bilaga XIV_update'!$C$4:$H$4,0),FALSE)))</f>
        <v>#N/A</v>
      </c>
      <c r="Q376" s="76" t="e">
        <f>IF($C376="-",IF($A376="-",IF(VLOOKUP($D376,'REACH Bilaga XIV_update'!$A$5:$I$110,9,FALSE)="",NA(),VLOOKUP($D376,'REACH Bilaga XIV_update'!$A$5:$I$110,9,FALSE)),IF(VLOOKUP($A376,'REACH Bilaga XIV_update'!$D$5:$I$110,6,FALSE)="",NA(),VLOOKUP($A376,'REACH Bilaga XIV_update'!$D$5:$I$110,6,FALSE))),IF(VLOOKUP($C376,'REACH Bilaga XIV_update'!$C$5:$I$110,7,FALSE)="",NA(),VLOOKUP($C376,'REACH Bilaga XIV_update'!$C$5:$I$110,7,FALSE)))</f>
        <v>#N/A</v>
      </c>
      <c r="R376" s="76" t="e">
        <f>IF($C376="-",IF($A376="-",IF(VLOOKUP($D376,CoRAP_update!$A$5:$O$376,15,FALSE)="",NA(),VLOOKUP($D376,CoRAP_update!$A$5:$O$376,15,FALSE)),IF(VLOOKUP($A376,CoRAP_update!$D$5:$O$376,12,FALSE)="",NA(),VLOOKUP($A376,CoRAP_update!$D$5:$O$376,12,FALSE))),IF(VLOOKUP($C376,CoRAP_update!$C$5:$O$376,13,FALSE)="",NA(),VLOOKUP($C376,CoRAP_update!$C$5:$O$376,13,FALSE)))</f>
        <v>#N/A</v>
      </c>
      <c r="S376" s="144" t="e">
        <f>IF($C376="-",IF($A376="-",VLOOKUP($D376,CoRAP_update!$A$5:$J$376,MATCH(Sammanfattning!S$1,CoRAP_update!$A$4:$J$4,0),FALSE),VLOOKUP($A376,CoRAP_update!$D$5:$J$376,MATCH(Sammanfattning!S$1,CoRAP_update!$D$4:$J$4,0),FALSE)),VLOOKUP($C376,CoRAP_update!$C$5:$J$376,MATCH(Sammanfattning!S$1,CoRAP_update!$C$4:$J$4,0),FALSE))</f>
        <v>#N/A</v>
      </c>
      <c r="T376" s="76" t="e">
        <f>IF($A376="-",VLOOKUP($D376,EDC_update!$C$2:$F$450,4,FALSE),VLOOKUP($A376,EDC_update!$B$2:$F$450,5,FALSE))</f>
        <v>#N/A</v>
      </c>
      <c r="V376" s="78">
        <f>IF(IFERROR(SEARCH("PBT",P376),99)=99,IF(IFERROR(SEARCH("suspected PBT",S376),99)=99,IF(IFERROR(SEARCH("concluded to be PBT",K376),99)=99,IF(IFERROR(SEARCH("PBT",S376),99)=99,IF(IFERROR(SEARCH("PBT cand",L376),99)=99,IF(IFERROR(SEARCH("PBT",L376),99)=99,IF(IFERROR(SEARCH("persistent, bioackumulative and toxic properties",K376),99)=99,0,Scoring!$E$3),Scoring!$E$3),Scoring!$E$7),Scoring!$E$3),Scoring!$E$5),Scoring!$E$6),Scoring!$E$3)</f>
        <v>0</v>
      </c>
      <c r="W376" s="78">
        <f>IF(IFERROR(SEARCH("vPvB",P376),99)=99,IF(IFERROR(SEARCH("suspected pbt/vPvB",S376),99)=99,IF(IFERROR(SEARCH("vPvB",S376),99)=99,IF(IFERROR(SEARCH("concluded to be a vPvB",S376),99)=99,IF(IFERROR(SEARCH("identified as vPvB",K376),99)=99,IF(IFERROR(SEARCH("concluded to be a vPvB",K376),99)=99,IF(IFERROR(SEARCH("concluded to be both pbt and vPvB",S376),99)=99,IF(IFERROR(SEARCH("concluded to be both pbt and vPvB",K376),99)=99,0,Scoring!$E$5),Scoring!$E$5),Scoring!$E$5),Scoring!$E$5),Scoring!$E$5),Scoring!$E$4),Scoring!$E$6),Scoring!$E$4)</f>
        <v>0</v>
      </c>
      <c r="X376" s="78">
        <f>IF(IFERROR(SEARCH("H410",N376),99)=99,IF(IFERROR(SEARCH("H410",O376),99)=99,IF(IFERROR(SEARCH("H410",Q376),99)=99,IF(IFERROR(SEARCH("H410",M376),99)=99,IF(IFERROR(SEARCH("H410",R376),99)=99,IF(IFERROR(SEARCH("H411",N376),99)=99,IF(IFERROR(SEARCH("H411",O376),99)=99,IF(IFERROR(SEARCH("H411",Q376),99)=99,IF(IFERROR(SEARCH("H411",M376),99)=99,IF(IFERROR(SEARCH("H411",R376),99)=99,IF(IFERROR(SEARCH("H413",N376),99)=99,IF(IFERROR(SEARCH("H413",O376),99)=99,IF(IFERROR(SEARCH("H413",Q376),99)=99,IF(IFERROR(SEARCH("H413",M376),99)=99,IF(IFERROR(SEARCH("H413",R376),99)=99,IF(IFERROR(SEARCH("H412",N376),99)=99,IF(IFERROR(SEARCH("H412",O376),99)=99,IF(IFERROR(SEARCH("H412",Q376),99)=99,IF(IFERROR(SEARCH("H412",M376),99)=99,IF(IFERROR(SEARCH("H412",R376),99)=99,0,Scoring!$E$2),Scoring!$E$2),Scoring!$E$2),Scoring!$E$2),Scoring!$E$2),Scoring!$E$2),Scoring!$E$2),Scoring!$E$2),Scoring!$E$2),Scoring!$E$2),Scoring!$E$2),Scoring!$E$2),Scoring!$E$2),Scoring!$E$2),Scoring!$E$2),Scoring!$E$2),Scoring!$E$2),Scoring!$E$2),Scoring!$E$2),Scoring!$E$2)</f>
        <v>0</v>
      </c>
      <c r="Y376" s="78">
        <f>IF(IFERROR(SEARCH("CMR",K376),99)=99,IF(IFERROR(SEARCH("Suspected CMR",S376),99)=99,IF(IFERROR(SEARCH("CMR",S376),99)=99,0,Scoring!$E$8),Scoring!$E$9),Scoring!$E$8)</f>
        <v>0</v>
      </c>
      <c r="Z376" s="78">
        <f>IF(IFERROR(SEARCH("H350",N376),99)=99,IF(IFERROR(SEARCH("H350",O376),99)=99,IF(IFERROR(SEARCH("H350",Q376),99)=99,IF(IFERROR(SEARCH("H350",M376),99)=99,IF(IFERROR(SEARCH("H350",R376),99)=99,IF(IFERROR(SEARCH("H351",N376),99)=99,IF(IFERROR(SEARCH("H351",O376),99)=99,IF(IFERROR(SEARCH("H351",Q376),99)=99,IF(IFERROR(SEARCH("H351",M376),99)=99,IF(IFERROR(SEARCH("H351",R376),99)=99,IF(IFERROR(SEARCH("carcinogenic",P376),99)=99,IF(IFERROR(SEARCH("suspected carcinogenic",S376),99)=99,0,Scoring!$E$12),Scoring!$E$11),Scoring!$E$10),Scoring!$E$10),Scoring!$E$10),Scoring!$E$10),Scoring!$E$10),Scoring!$E$10),Scoring!$E$10),Scoring!$E$10),Scoring!$E$10),Scoring!$E$10)</f>
        <v>0</v>
      </c>
      <c r="AA376" s="78">
        <f>IF(IFERROR(SEARCH("H340",N376),99)=99,IF(IFERROR(SEARCH("H340",O376),99)=99,IF(IFERROR(SEARCH("H340",Q376),99)=99,IF(IFERROR(SEARCH("H340",M376),99)=99,IF(IFERROR(SEARCH("H340",R376),99)=99,IF(IFERROR(SEARCH("H341",N376),99)=99,IF(IFERROR(SEARCH("H341",O376),99)=99,IF(IFERROR(SEARCH("H341",Q376),99)=99,IF(IFERROR(SEARCH("H341",M376),99)=99,IF(IFERROR(SEARCH("H341",R376),99)=99,IF(IFERROR(SEARCH("mutagenic",P376),99)=99,IF(IFERROR(SEARCH("suspected mutagenic",S376),99)=99,0,Scoring!$E$15),Scoring!$E$14),Scoring!$E$13),Scoring!$E$13),Scoring!$E$13),Scoring!$E$13),Scoring!$E$13),Scoring!$E$13),Scoring!$E$13),Scoring!$E$13),Scoring!$E$13),Scoring!$E$13)</f>
        <v>0</v>
      </c>
      <c r="AB376" s="78">
        <f>IF(IFERROR(SEARCH("H360",N376),99)=99,IF(IFERROR(SEARCH("H360",O376),99)=99,IF(IFERROR(SEARCH("H360",Q376),99)=99,IF(IFERROR(SEARCH("H360",M376),99)=99,IF(IFERROR(SEARCH("H360",R376),99)=99,IF(IFERROR(SEARCH("H361",N376),99)=99,IF(IFERROR(SEARCH("H361",O376),99)=99,IF(IFERROR(SEARCH("H361",Q376),99)=99,IF(IFERROR(SEARCH("H361",M376),99)=99,IF(IFERROR(SEARCH("H361",R376),99)=99,IF(IFERROR(SEARCH("reproduction",P376),99)=99,IF(IFERROR(SEARCH("suspected reprotoxic",S376),99)=99,IF(IFERROR(SEARCH("reprotoxic",S376),99)=99,IF(IFERROR(SEARCH("reprotoxic",K376),99)=99,0,Scoring!$E$18),Scoring!$E$18),Scoring!$E$19),Scoring!$E$17),Scoring!$E$16),Scoring!$E$16),Scoring!$E$16),Scoring!$E$16),Scoring!$E$16),Scoring!$E$16),Scoring!$E$16),Scoring!$E$16),Scoring!$E$16),Scoring!$E$16)</f>
        <v>0</v>
      </c>
      <c r="AC376" s="78">
        <f>IF(IFERROR(SEARCH("57f",L376),99)=99,IF(IFERROR(SEARCH("57(f)",P376),99)=99,0,Scoring!$E$20),Scoring!$E$20)</f>
        <v>0</v>
      </c>
      <c r="AD376" s="78">
        <f>IF(IFERROR(SEARCH("CAT1",T376),99)=99,IF(IFERROR(SEARCH("CAT2",T376),99)=99,IF(IFERROR(SEARCH("CAT3",T376),99)=99,IF(IFERROR(SEARCH("concluded to be endocrine",K376),99)=99,IF(IFERROR(SEARCH("categorised as endocrine",K376),99)=99,IF(IFERROR(SEARCH("endocrine disrupting",P376),99)=99,IF(IFERROR(SEARCH("endocrine disrupting",K376),99)=99,IF(IFERROR(SEARCH("suspected endocrine",S376),99)=99,IF(IFERROR(SEARCH("potential endocrine",S376),99)=99,0,Scoring!$E$25),Scoring!$E$25),Scoring!$E$24),Scoring!$E$24),Scoring!$E$24),Scoring!$E$24),Scoring!$E$23),Scoring!$E$22),Scoring!$E$21)</f>
        <v>0</v>
      </c>
      <c r="AE376" s="78">
        <f>IF(IFERROR(SEARCH("suspected sensitiser",S376),99)=99,IF(IFERROR(SEARCH("sensitiser",S376),99)=99,IF(IFERROR(SEARCH("other hazard based concern",S376),99)=99,0,Scoring!$E$28),Scoring!$E$26),Scoring!$E$27)</f>
        <v>0</v>
      </c>
      <c r="AF376" s="78">
        <f>IF(IFERROR(M376,1)=1,IF(IFERROR(N376,1)=1,IF(IFERROR(O376,1)=1,IF(IFERROR(Q376,1)=1,IF(IFERROR(R376,1)=1,IF(IFERROR(T376,1)=1,IF(IFERROR(K376,1)=1,IF(IFERROR(P376,1)=1,IF(IFERROR(S376,1)=1,Scoring!$E$29,0),0),0),0),0),0),0),0),0)</f>
        <v>3.5</v>
      </c>
      <c r="AG376" s="78">
        <f t="shared" si="34"/>
        <v>3.5</v>
      </c>
      <c r="AI376" s="93"/>
      <c r="AJ376" s="94"/>
      <c r="AK376" s="76"/>
      <c r="AL376" s="75"/>
      <c r="AN376" s="79"/>
      <c r="AO376" s="79"/>
      <c r="AP376" s="79"/>
      <c r="AQ376" s="79"/>
      <c r="AR376" s="79"/>
      <c r="AS376" s="78"/>
      <c r="AU376" s="79">
        <f>IF(IFERROR(F376,99)=99,IF(IFERROR(G376,99)=99,IF(IFERROR(H376,99)=99,IF(IFERROR(I376,99)=99,IF(IFERROR(E376,99)=99,IF(IFERROR(J376,99)=99,0,Scoring!$B$7),Scoring!$B$3),Scoring!$B$2),Scoring!$B$6),Scoring!$B$5),Scoring!$B$4)</f>
        <v>1</v>
      </c>
      <c r="AV376" s="78">
        <f t="shared" si="35"/>
        <v>3.5</v>
      </c>
      <c r="AW376" s="78"/>
      <c r="AX376" s="66"/>
      <c r="AY376" s="78"/>
      <c r="AZ376" s="76"/>
      <c r="BA376" s="76"/>
      <c r="BB376" s="76"/>
    </row>
    <row r="377" spans="1:54" x14ac:dyDescent="0.25">
      <c r="A377" s="77" t="s">
        <v>3306</v>
      </c>
      <c r="B377" s="76" t="str">
        <f t="shared" si="37"/>
        <v>235-184-3</v>
      </c>
      <c r="C377" s="77" t="s">
        <v>3387</v>
      </c>
      <c r="D377" s="77" t="s">
        <v>3204</v>
      </c>
      <c r="E377" s="76" t="e">
        <f>IF(C377="-",IF(A377="-",VLOOKUP(D377,'sin-list 180320_update'!$C$2:$C$835,1,FALSE),VLOOKUP(A377,'sin-list 180320_update'!$A$2:$A$835,1,FALSE)),VLOOKUP(C377,'sin-list 180320_update'!$B$2:$B$835,1,FALSE))</f>
        <v>#N/A</v>
      </c>
      <c r="F377" s="76" t="str">
        <f>IF($C377="-",IF($A377="-",VLOOKUP($D377,'REACH Bilaga XVII_update'!$A$5:$A$131,1,FALSE),VLOOKUP($A377,'REACH Bilaga XVII_update'!$C$5:$C$131,1,FALSE)),VLOOKUP($C377,'REACH Bilaga XVII_update'!$B$5:$B$131,1,FALSE))</f>
        <v>235-184-3</v>
      </c>
      <c r="G377" s="76" t="e">
        <f>IF($C377="-",IF($A377="-",VLOOKUP($D377,' REACH Bilaga 59_update'!$A$5:$A$210,1,FALSE),VLOOKUP($A377,' REACH Bilaga 59_update'!$D$5:$D$210,1,FALSE)),VLOOKUP($C377,' REACH Bilaga 59_update'!$C$5:$C$210,1,FALSE))</f>
        <v>#N/A</v>
      </c>
      <c r="H377" s="76" t="e">
        <f>IF($C377="-",IF($A377="-",VLOOKUP($D377,'REACH Bilaga XIV_update'!$A$5:$A$110,1,FALSE),VLOOKUP($A377,'REACH Bilaga XIV_update'!$D$5:$D$110,1,FALSE)),VLOOKUP($C377,'REACH Bilaga XIV_update'!$C$5:$C$110,1,FALSE))</f>
        <v>#N/A</v>
      </c>
      <c r="I377" s="76" t="e">
        <f>IF($C377="-",IF($A377="-",VLOOKUP($D377,CoRAP_update!$A$5:$A$376,1,FALSE),VLOOKUP($A377,CoRAP_update!$D$5:$D$376,1,FALSE)),VLOOKUP($C377,CoRAP_update!$C$5:$C$376,1,FALSE))</f>
        <v>#N/A</v>
      </c>
      <c r="J377" s="76" t="e">
        <f>IF($C377="-",IF($A377="-",VLOOKUP($D377,EDC_update!$C$2:$C$450,1,FALSE),VLOOKUP($A377,EDC_update!$B$2:$B$450,1,FALSE)),VLOOKUP($C377,EDC_update!$L$2:$L$450,1,FALSE))</f>
        <v>#N/A</v>
      </c>
      <c r="K377" s="76" t="e">
        <f>IF($C377="-",IF($A377="-",IF(VLOOKUP($D377,'sin-list 180320_update'!$C$2:$S$835,3,FALSE)="",NA(),VLOOKUP($D377,'sin-list 180320_update'!$C$2:$S$835,3,FALSE)),IF(VLOOKUP($A377,'sin-list 180320_update'!$A$2:$S$835,5,FALSE)="",NA(),VLOOKUP($A377,'sin-list 180320_update'!$A$2:$S$835,5,FALSE))),IF(VLOOKUP($C377,'sin-list 180320_update'!$B$2:$S$835,4,FALSE)="",NA(),VLOOKUP($C377,'sin-list 180320_update'!$B$2:$S$835,4,FALSE)))</f>
        <v>#N/A</v>
      </c>
      <c r="L377" s="76" t="e">
        <f>IF($C377="-",IF($A377="-",VLOOKUP($D377,'sin-list 180320_update'!$C$2:$S$835,6,FALSE),VLOOKUP($A377,'sin-list 180320_update'!$A$2:$S$835,8,FALSE)),VLOOKUP($C377,'sin-list 180320_update'!$B$2:$S$835,7,FALSE))</f>
        <v>#N/A</v>
      </c>
      <c r="M377" s="76" t="e">
        <f>IF($C377="-",IF($A377="-",IF(VLOOKUP($D377,'sin-list 180320_update'!$C$2:$S$835,8,FALSE)="",NA(),VLOOKUP($D377,'sin-list 180320_update'!$C$2:$S$835,8,FALSE)),IF(VLOOKUP($A377,'sin-list 180320_update'!$A$2:$S$835,10,FALSE)="",NA(),VLOOKUP($A377,'sin-list 180320_update'!$A$2:$S$835,10,FALSE))),IF(VLOOKUP($C377,'sin-list 180320_update'!$B$2:$S$835,9,FALSE)="",NA(),VLOOKUP($C377,'sin-list 180320_update'!$B$2:$S$835,9,FALSE)))</f>
        <v>#N/A</v>
      </c>
      <c r="N377" s="76" t="e">
        <f>IF($C377="-",IF($A377="-",IF(VLOOKUP($D377,'REACH Bilaga XVII_update'!$A$5:$E$131,4,FALSE)="",NA(),VLOOKUP($D377,'REACH Bilaga XVII_update'!$A$5:$E$131,4,FALSE)),IF(VLOOKUP($A377,'REACH Bilaga XVII_update'!$C$5:$D$131,2,FALSE)="",NA(),VLOOKUP($A377,'REACH Bilaga XVII_update'!$C$5:$D$131,2,FALSE))),IF(VLOOKUP($C377,'REACH Bilaga XVII_update'!$B$5:$D$131,3,FALSE)="",NA(),VLOOKUP($C377,'REACH Bilaga XVII_update'!$B$5:$D$131,3,FALSE)))</f>
        <v>#N/A</v>
      </c>
      <c r="O377" s="76" t="e">
        <f>IF($C377="-",IF($A377="-",IF(VLOOKUP($D377,' REACH Bilaga 59_update'!$A$5:$E$210,5,FALSE)="",NA(),VLOOKUP($D377,' REACH Bilaga 59_update'!$A$5:$E$210,5,FALSE)),IF(VLOOKUP($A377,' REACH Bilaga 59_update'!$D$5:$E$210,2,FALSE)="",NA(),VLOOKUP($A377,' REACH Bilaga 59_update'!$D$5:$E$210,2,FALSE))),IF(VLOOKUP($C377,' REACH Bilaga 59_update'!$C$5:$E$210,3,FALSE)="",NA(),VLOOKUP($C377,' REACH Bilaga 59_update'!$C$5:$E$210,3,FALSE)))</f>
        <v>#N/A</v>
      </c>
      <c r="P377" s="76" t="e">
        <f>IF(C377="-",IF(A377="-",IFERROR(VLOOKUP($D377,' REACH Bilaga 59_update'!$A$5:$F$210,MATCH(Sammanfattning!P$1,' REACH Bilaga 59_update'!$A$4:$F$4,0),FALSE),VLOOKUP($D377,'REACH Bilaga XIV_update'!$A$4:$H$110,MATCH(Sammanfattning!P$1,'REACH Bilaga XIV_update'!$A$4:$H$4,0),FALSE)),IFERROR(VLOOKUP($A377,' REACH Bilaga 59_update'!$D$5:$F$210,MATCH(Sammanfattning!P$1,' REACH Bilaga 59_update'!$D$4:$F$4,0),FALSE),VLOOKUP($A377,'REACH Bilaga XIV_update'!$D$4:$H$110,MATCH(Sammanfattning!P$1,'REACH Bilaga XIV_update'!$D$4:$H$4,0),FALSE))),IFERROR(VLOOKUP($C377,' REACH Bilaga 59_update'!$C$5:$F$210,MATCH(Sammanfattning!P$1,' REACH Bilaga 59_update'!$C$4:$F$4,0),FALSE),VLOOKUP($C377,'REACH Bilaga XIV_update'!$C$4:$H$110,MATCH(Sammanfattning!P$1,'REACH Bilaga XIV_update'!$C$4:$H$4,0),FALSE)))</f>
        <v>#N/A</v>
      </c>
      <c r="Q377" s="76" t="e">
        <f>IF($C377="-",IF($A377="-",IF(VLOOKUP($D377,'REACH Bilaga XIV_update'!$A$5:$I$110,9,FALSE)="",NA(),VLOOKUP($D377,'REACH Bilaga XIV_update'!$A$5:$I$110,9,FALSE)),IF(VLOOKUP($A377,'REACH Bilaga XIV_update'!$D$5:$I$110,6,FALSE)="",NA(),VLOOKUP($A377,'REACH Bilaga XIV_update'!$D$5:$I$110,6,FALSE))),IF(VLOOKUP($C377,'REACH Bilaga XIV_update'!$C$5:$I$110,7,FALSE)="",NA(),VLOOKUP($C377,'REACH Bilaga XIV_update'!$C$5:$I$110,7,FALSE)))</f>
        <v>#N/A</v>
      </c>
      <c r="R377" s="76" t="e">
        <f>IF($C377="-",IF($A377="-",IF(VLOOKUP($D377,CoRAP_update!$A$5:$O$376,15,FALSE)="",NA(),VLOOKUP($D377,CoRAP_update!$A$5:$O$376,15,FALSE)),IF(VLOOKUP($A377,CoRAP_update!$D$5:$O$376,12,FALSE)="",NA(),VLOOKUP($A377,CoRAP_update!$D$5:$O$376,12,FALSE))),IF(VLOOKUP($C377,CoRAP_update!$C$5:$O$376,13,FALSE)="",NA(),VLOOKUP($C377,CoRAP_update!$C$5:$O$376,13,FALSE)))</f>
        <v>#N/A</v>
      </c>
      <c r="S377" s="144" t="e">
        <f>IF($C377="-",IF($A377="-",VLOOKUP($D377,CoRAP_update!$A$5:$J$376,MATCH(Sammanfattning!S$1,CoRAP_update!$A$4:$J$4,0),FALSE),VLOOKUP($A377,CoRAP_update!$D$5:$J$376,MATCH(Sammanfattning!S$1,CoRAP_update!$D$4:$J$4,0),FALSE)),VLOOKUP($C377,CoRAP_update!$C$5:$J$376,MATCH(Sammanfattning!S$1,CoRAP_update!$C$4:$J$4,0),FALSE))</f>
        <v>#N/A</v>
      </c>
      <c r="T377" s="76" t="e">
        <f>IF($A377="-",VLOOKUP($D377,EDC_update!$C$2:$F$450,4,FALSE),VLOOKUP($A377,EDC_update!$B$2:$F$450,5,FALSE))</f>
        <v>#N/A</v>
      </c>
      <c r="V377" s="78">
        <f>IF(IFERROR(SEARCH("PBT",P377),99)=99,IF(IFERROR(SEARCH("suspected PBT",S377),99)=99,IF(IFERROR(SEARCH("concluded to be PBT",K377),99)=99,IF(IFERROR(SEARCH("PBT",S377),99)=99,IF(IFERROR(SEARCH("PBT cand",L377),99)=99,IF(IFERROR(SEARCH("PBT",L377),99)=99,IF(IFERROR(SEARCH("persistent, bioackumulative and toxic properties",K377),99)=99,0,Scoring!$E$3),Scoring!$E$3),Scoring!$E$7),Scoring!$E$3),Scoring!$E$5),Scoring!$E$6),Scoring!$E$3)</f>
        <v>0</v>
      </c>
      <c r="W377" s="78">
        <f>IF(IFERROR(SEARCH("vPvB",P377),99)=99,IF(IFERROR(SEARCH("suspected pbt/vPvB",S377),99)=99,IF(IFERROR(SEARCH("vPvB",S377),99)=99,IF(IFERROR(SEARCH("concluded to be a vPvB",S377),99)=99,IF(IFERROR(SEARCH("identified as vPvB",K377),99)=99,IF(IFERROR(SEARCH("concluded to be a vPvB",K377),99)=99,IF(IFERROR(SEARCH("concluded to be both pbt and vPvB",S377),99)=99,IF(IFERROR(SEARCH("concluded to be both pbt and vPvB",K377),99)=99,0,Scoring!$E$5),Scoring!$E$5),Scoring!$E$5),Scoring!$E$5),Scoring!$E$5),Scoring!$E$4),Scoring!$E$6),Scoring!$E$4)</f>
        <v>0</v>
      </c>
      <c r="X377" s="78">
        <f>IF(IFERROR(SEARCH("H410",N377),99)=99,IF(IFERROR(SEARCH("H410",O377),99)=99,IF(IFERROR(SEARCH("H410",Q377),99)=99,IF(IFERROR(SEARCH("H410",M377),99)=99,IF(IFERROR(SEARCH("H410",R377),99)=99,IF(IFERROR(SEARCH("H411",N377),99)=99,IF(IFERROR(SEARCH("H411",O377),99)=99,IF(IFERROR(SEARCH("H411",Q377),99)=99,IF(IFERROR(SEARCH("H411",M377),99)=99,IF(IFERROR(SEARCH("H411",R377),99)=99,IF(IFERROR(SEARCH("H413",N377),99)=99,IF(IFERROR(SEARCH("H413",O377),99)=99,IF(IFERROR(SEARCH("H413",Q377),99)=99,IF(IFERROR(SEARCH("H413",M377),99)=99,IF(IFERROR(SEARCH("H413",R377),99)=99,IF(IFERROR(SEARCH("H412",N377),99)=99,IF(IFERROR(SEARCH("H412",O377),99)=99,IF(IFERROR(SEARCH("H412",Q377),99)=99,IF(IFERROR(SEARCH("H412",M377),99)=99,IF(IFERROR(SEARCH("H412",R377),99)=99,0,Scoring!$E$2),Scoring!$E$2),Scoring!$E$2),Scoring!$E$2),Scoring!$E$2),Scoring!$E$2),Scoring!$E$2),Scoring!$E$2),Scoring!$E$2),Scoring!$E$2),Scoring!$E$2),Scoring!$E$2),Scoring!$E$2),Scoring!$E$2),Scoring!$E$2),Scoring!$E$2),Scoring!$E$2),Scoring!$E$2),Scoring!$E$2),Scoring!$E$2)</f>
        <v>0</v>
      </c>
      <c r="Y377" s="78">
        <f>IF(IFERROR(SEARCH("CMR",K377),99)=99,IF(IFERROR(SEARCH("Suspected CMR",S377),99)=99,IF(IFERROR(SEARCH("CMR",S377),99)=99,0,Scoring!$E$8),Scoring!$E$9),Scoring!$E$8)</f>
        <v>0</v>
      </c>
      <c r="Z377" s="78">
        <f>IF(IFERROR(SEARCH("H350",N377),99)=99,IF(IFERROR(SEARCH("H350",O377),99)=99,IF(IFERROR(SEARCH("H350",Q377),99)=99,IF(IFERROR(SEARCH("H350",M377),99)=99,IF(IFERROR(SEARCH("H350",R377),99)=99,IF(IFERROR(SEARCH("H351",N377),99)=99,IF(IFERROR(SEARCH("H351",O377),99)=99,IF(IFERROR(SEARCH("H351",Q377),99)=99,IF(IFERROR(SEARCH("H351",M377),99)=99,IF(IFERROR(SEARCH("H351",R377),99)=99,IF(IFERROR(SEARCH("carcinogenic",P377),99)=99,IF(IFERROR(SEARCH("suspected carcinogenic",S377),99)=99,0,Scoring!$E$12),Scoring!$E$11),Scoring!$E$10),Scoring!$E$10),Scoring!$E$10),Scoring!$E$10),Scoring!$E$10),Scoring!$E$10),Scoring!$E$10),Scoring!$E$10),Scoring!$E$10),Scoring!$E$10)</f>
        <v>0</v>
      </c>
      <c r="AA377" s="78">
        <f>IF(IFERROR(SEARCH("H340",N377),99)=99,IF(IFERROR(SEARCH("H340",O377),99)=99,IF(IFERROR(SEARCH("H340",Q377),99)=99,IF(IFERROR(SEARCH("H340",M377),99)=99,IF(IFERROR(SEARCH("H340",R377),99)=99,IF(IFERROR(SEARCH("H341",N377),99)=99,IF(IFERROR(SEARCH("H341",O377),99)=99,IF(IFERROR(SEARCH("H341",Q377),99)=99,IF(IFERROR(SEARCH("H341",M377),99)=99,IF(IFERROR(SEARCH("H341",R377),99)=99,IF(IFERROR(SEARCH("mutagenic",P377),99)=99,IF(IFERROR(SEARCH("suspected mutagenic",S377),99)=99,0,Scoring!$E$15),Scoring!$E$14),Scoring!$E$13),Scoring!$E$13),Scoring!$E$13),Scoring!$E$13),Scoring!$E$13),Scoring!$E$13),Scoring!$E$13),Scoring!$E$13),Scoring!$E$13),Scoring!$E$13)</f>
        <v>0</v>
      </c>
      <c r="AB377" s="78">
        <f>IF(IFERROR(SEARCH("H360",N377),99)=99,IF(IFERROR(SEARCH("H360",O377),99)=99,IF(IFERROR(SEARCH("H360",Q377),99)=99,IF(IFERROR(SEARCH("H360",M377),99)=99,IF(IFERROR(SEARCH("H360",R377),99)=99,IF(IFERROR(SEARCH("H361",N377),99)=99,IF(IFERROR(SEARCH("H361",O377),99)=99,IF(IFERROR(SEARCH("H361",Q377),99)=99,IF(IFERROR(SEARCH("H361",M377),99)=99,IF(IFERROR(SEARCH("H361",R377),99)=99,IF(IFERROR(SEARCH("reproduction",P377),99)=99,IF(IFERROR(SEARCH("suspected reprotoxic",S377),99)=99,IF(IFERROR(SEARCH("reprotoxic",S377),99)=99,IF(IFERROR(SEARCH("reprotoxic",K377),99)=99,0,Scoring!$E$18),Scoring!$E$18),Scoring!$E$19),Scoring!$E$17),Scoring!$E$16),Scoring!$E$16),Scoring!$E$16),Scoring!$E$16),Scoring!$E$16),Scoring!$E$16),Scoring!$E$16),Scoring!$E$16),Scoring!$E$16),Scoring!$E$16)</f>
        <v>0</v>
      </c>
      <c r="AC377" s="78">
        <f>IF(IFERROR(SEARCH("57f",L377),99)=99,IF(IFERROR(SEARCH("57(f)",P377),99)=99,0,Scoring!$E$20),Scoring!$E$20)</f>
        <v>0</v>
      </c>
      <c r="AD377" s="78">
        <f>IF(IFERROR(SEARCH("CAT1",T377),99)=99,IF(IFERROR(SEARCH("CAT2",T377),99)=99,IF(IFERROR(SEARCH("CAT3",T377),99)=99,IF(IFERROR(SEARCH("concluded to be endocrine",K377),99)=99,IF(IFERROR(SEARCH("categorised as endocrine",K377),99)=99,IF(IFERROR(SEARCH("endocrine disrupting",P377),99)=99,IF(IFERROR(SEARCH("endocrine disrupting",K377),99)=99,IF(IFERROR(SEARCH("suspected endocrine",S377),99)=99,IF(IFERROR(SEARCH("potential endocrine",S377),99)=99,0,Scoring!$E$25),Scoring!$E$25),Scoring!$E$24),Scoring!$E$24),Scoring!$E$24),Scoring!$E$24),Scoring!$E$23),Scoring!$E$22),Scoring!$E$21)</f>
        <v>0</v>
      </c>
      <c r="AE377" s="78">
        <f>IF(IFERROR(SEARCH("suspected sensitiser",S377),99)=99,IF(IFERROR(SEARCH("sensitiser",S377),99)=99,IF(IFERROR(SEARCH("other hazard based concern",S377),99)=99,0,Scoring!$E$28),Scoring!$E$26),Scoring!$E$27)</f>
        <v>0</v>
      </c>
      <c r="AF377" s="78">
        <f>IF(IFERROR(M377,1)=1,IF(IFERROR(N377,1)=1,IF(IFERROR(O377,1)=1,IF(IFERROR(Q377,1)=1,IF(IFERROR(R377,1)=1,IF(IFERROR(T377,1)=1,IF(IFERROR(K377,1)=1,IF(IFERROR(P377,1)=1,IF(IFERROR(S377,1)=1,Scoring!$E$29,0),0),0),0),0),0),0),0),0)</f>
        <v>3.5</v>
      </c>
      <c r="AG377" s="78">
        <f t="shared" si="34"/>
        <v>3.5</v>
      </c>
      <c r="AI377" s="93"/>
      <c r="AJ377" s="94"/>
      <c r="AK377" s="76"/>
      <c r="AL377" s="75"/>
      <c r="AN377" s="79"/>
      <c r="AO377" s="79"/>
      <c r="AP377" s="79"/>
      <c r="AQ377" s="79"/>
      <c r="AR377" s="79"/>
      <c r="AS377" s="78"/>
      <c r="AU377" s="79">
        <f>IF(IFERROR(F377,99)=99,IF(IFERROR(G377,99)=99,IF(IFERROR(H377,99)=99,IF(IFERROR(I377,99)=99,IF(IFERROR(E377,99)=99,IF(IFERROR(J377,99)=99,0,Scoring!$B$7),Scoring!$B$3),Scoring!$B$2),Scoring!$B$6),Scoring!$B$5),Scoring!$B$4)</f>
        <v>1</v>
      </c>
      <c r="AV377" s="78">
        <f t="shared" si="35"/>
        <v>3.5</v>
      </c>
      <c r="AW377" s="78"/>
      <c r="AX377" s="66"/>
      <c r="AY377" s="78"/>
      <c r="AZ377" s="76"/>
      <c r="BA377" s="76"/>
      <c r="BB377" s="76"/>
    </row>
    <row r="378" spans="1:54" x14ac:dyDescent="0.25">
      <c r="A378" s="77" t="s">
        <v>3305</v>
      </c>
      <c r="B378" s="76" t="str">
        <f t="shared" si="37"/>
        <v>235-223-4</v>
      </c>
      <c r="C378" s="77" t="s">
        <v>3386</v>
      </c>
      <c r="D378" s="77" t="s">
        <v>3203</v>
      </c>
      <c r="E378" s="76" t="e">
        <f>IF(C378="-",IF(A378="-",VLOOKUP(D378,'sin-list 180320_update'!$C$2:$C$835,1,FALSE),VLOOKUP(A378,'sin-list 180320_update'!$A$2:$A$835,1,FALSE)),VLOOKUP(C378,'sin-list 180320_update'!$B$2:$B$835,1,FALSE))</f>
        <v>#N/A</v>
      </c>
      <c r="F378" s="76" t="str">
        <f>IF($C378="-",IF($A378="-",VLOOKUP($D378,'REACH Bilaga XVII_update'!$A$5:$A$131,1,FALSE),VLOOKUP($A378,'REACH Bilaga XVII_update'!$C$5:$C$131,1,FALSE)),VLOOKUP($C378,'REACH Bilaga XVII_update'!$B$5:$B$131,1,FALSE))</f>
        <v>235-223-4</v>
      </c>
      <c r="G378" s="76" t="e">
        <f>IF($C378="-",IF($A378="-",VLOOKUP($D378,' REACH Bilaga 59_update'!$A$5:$A$210,1,FALSE),VLOOKUP($A378,' REACH Bilaga 59_update'!$D$5:$D$210,1,FALSE)),VLOOKUP($C378,' REACH Bilaga 59_update'!$C$5:$C$210,1,FALSE))</f>
        <v>#N/A</v>
      </c>
      <c r="H378" s="76" t="e">
        <f>IF($C378="-",IF($A378="-",VLOOKUP($D378,'REACH Bilaga XIV_update'!$A$5:$A$110,1,FALSE),VLOOKUP($A378,'REACH Bilaga XIV_update'!$D$5:$D$110,1,FALSE)),VLOOKUP($C378,'REACH Bilaga XIV_update'!$C$5:$C$110,1,FALSE))</f>
        <v>#N/A</v>
      </c>
      <c r="I378" s="76" t="e">
        <f>IF($C378="-",IF($A378="-",VLOOKUP($D378,CoRAP_update!$A$5:$A$376,1,FALSE),VLOOKUP($A378,CoRAP_update!$D$5:$D$376,1,FALSE)),VLOOKUP($C378,CoRAP_update!$C$5:$C$376,1,FALSE))</f>
        <v>#N/A</v>
      </c>
      <c r="J378" s="76" t="e">
        <f>IF($C378="-",IF($A378="-",VLOOKUP($D378,EDC_update!$C$2:$C$450,1,FALSE),VLOOKUP($A378,EDC_update!$B$2:$B$450,1,FALSE)),VLOOKUP($C378,EDC_update!$L$2:$L$450,1,FALSE))</f>
        <v>#N/A</v>
      </c>
      <c r="K378" s="76" t="e">
        <f>IF($C378="-",IF($A378="-",IF(VLOOKUP($D378,'sin-list 180320_update'!$C$2:$S$835,3,FALSE)="",NA(),VLOOKUP($D378,'sin-list 180320_update'!$C$2:$S$835,3,FALSE)),IF(VLOOKUP($A378,'sin-list 180320_update'!$A$2:$S$835,5,FALSE)="",NA(),VLOOKUP($A378,'sin-list 180320_update'!$A$2:$S$835,5,FALSE))),IF(VLOOKUP($C378,'sin-list 180320_update'!$B$2:$S$835,4,FALSE)="",NA(),VLOOKUP($C378,'sin-list 180320_update'!$B$2:$S$835,4,FALSE)))</f>
        <v>#N/A</v>
      </c>
      <c r="L378" s="76" t="e">
        <f>IF($C378="-",IF($A378="-",VLOOKUP($D378,'sin-list 180320_update'!$C$2:$S$835,6,FALSE),VLOOKUP($A378,'sin-list 180320_update'!$A$2:$S$835,8,FALSE)),VLOOKUP($C378,'sin-list 180320_update'!$B$2:$S$835,7,FALSE))</f>
        <v>#N/A</v>
      </c>
      <c r="M378" s="76" t="e">
        <f>IF($C378="-",IF($A378="-",IF(VLOOKUP($D378,'sin-list 180320_update'!$C$2:$S$835,8,FALSE)="",NA(),VLOOKUP($D378,'sin-list 180320_update'!$C$2:$S$835,8,FALSE)),IF(VLOOKUP($A378,'sin-list 180320_update'!$A$2:$S$835,10,FALSE)="",NA(),VLOOKUP($A378,'sin-list 180320_update'!$A$2:$S$835,10,FALSE))),IF(VLOOKUP($C378,'sin-list 180320_update'!$B$2:$S$835,9,FALSE)="",NA(),VLOOKUP($C378,'sin-list 180320_update'!$B$2:$S$835,9,FALSE)))</f>
        <v>#N/A</v>
      </c>
      <c r="N378" s="76" t="e">
        <f>IF($C378="-",IF($A378="-",IF(VLOOKUP($D378,'REACH Bilaga XVII_update'!$A$5:$E$131,4,FALSE)="",NA(),VLOOKUP($D378,'REACH Bilaga XVII_update'!$A$5:$E$131,4,FALSE)),IF(VLOOKUP($A378,'REACH Bilaga XVII_update'!$C$5:$D$131,2,FALSE)="",NA(),VLOOKUP($A378,'REACH Bilaga XVII_update'!$C$5:$D$131,2,FALSE))),IF(VLOOKUP($C378,'REACH Bilaga XVII_update'!$B$5:$D$131,3,FALSE)="",NA(),VLOOKUP($C378,'REACH Bilaga XVII_update'!$B$5:$D$131,3,FALSE)))</f>
        <v>#N/A</v>
      </c>
      <c r="O378" s="76" t="e">
        <f>IF($C378="-",IF($A378="-",IF(VLOOKUP($D378,' REACH Bilaga 59_update'!$A$5:$E$210,5,FALSE)="",NA(),VLOOKUP($D378,' REACH Bilaga 59_update'!$A$5:$E$210,5,FALSE)),IF(VLOOKUP($A378,' REACH Bilaga 59_update'!$D$5:$E$210,2,FALSE)="",NA(),VLOOKUP($A378,' REACH Bilaga 59_update'!$D$5:$E$210,2,FALSE))),IF(VLOOKUP($C378,' REACH Bilaga 59_update'!$C$5:$E$210,3,FALSE)="",NA(),VLOOKUP($C378,' REACH Bilaga 59_update'!$C$5:$E$210,3,FALSE)))</f>
        <v>#N/A</v>
      </c>
      <c r="P378" s="76" t="e">
        <f>IF(C378="-",IF(A378="-",IFERROR(VLOOKUP($D378,' REACH Bilaga 59_update'!$A$5:$F$210,MATCH(Sammanfattning!P$1,' REACH Bilaga 59_update'!$A$4:$F$4,0),FALSE),VLOOKUP($D378,'REACH Bilaga XIV_update'!$A$4:$H$110,MATCH(Sammanfattning!P$1,'REACH Bilaga XIV_update'!$A$4:$H$4,0),FALSE)),IFERROR(VLOOKUP($A378,' REACH Bilaga 59_update'!$D$5:$F$210,MATCH(Sammanfattning!P$1,' REACH Bilaga 59_update'!$D$4:$F$4,0),FALSE),VLOOKUP($A378,'REACH Bilaga XIV_update'!$D$4:$H$110,MATCH(Sammanfattning!P$1,'REACH Bilaga XIV_update'!$D$4:$H$4,0),FALSE))),IFERROR(VLOOKUP($C378,' REACH Bilaga 59_update'!$C$5:$F$210,MATCH(Sammanfattning!P$1,' REACH Bilaga 59_update'!$C$4:$F$4,0),FALSE),VLOOKUP($C378,'REACH Bilaga XIV_update'!$C$4:$H$110,MATCH(Sammanfattning!P$1,'REACH Bilaga XIV_update'!$C$4:$H$4,0),FALSE)))</f>
        <v>#N/A</v>
      </c>
      <c r="Q378" s="76" t="e">
        <f>IF($C378="-",IF($A378="-",IF(VLOOKUP($D378,'REACH Bilaga XIV_update'!$A$5:$I$110,9,FALSE)="",NA(),VLOOKUP($D378,'REACH Bilaga XIV_update'!$A$5:$I$110,9,FALSE)),IF(VLOOKUP($A378,'REACH Bilaga XIV_update'!$D$5:$I$110,6,FALSE)="",NA(),VLOOKUP($A378,'REACH Bilaga XIV_update'!$D$5:$I$110,6,FALSE))),IF(VLOOKUP($C378,'REACH Bilaga XIV_update'!$C$5:$I$110,7,FALSE)="",NA(),VLOOKUP($C378,'REACH Bilaga XIV_update'!$C$5:$I$110,7,FALSE)))</f>
        <v>#N/A</v>
      </c>
      <c r="R378" s="76" t="e">
        <f>IF($C378="-",IF($A378="-",IF(VLOOKUP($D378,CoRAP_update!$A$5:$O$376,15,FALSE)="",NA(),VLOOKUP($D378,CoRAP_update!$A$5:$O$376,15,FALSE)),IF(VLOOKUP($A378,CoRAP_update!$D$5:$O$376,12,FALSE)="",NA(),VLOOKUP($A378,CoRAP_update!$D$5:$O$376,12,FALSE))),IF(VLOOKUP($C378,CoRAP_update!$C$5:$O$376,13,FALSE)="",NA(),VLOOKUP($C378,CoRAP_update!$C$5:$O$376,13,FALSE)))</f>
        <v>#N/A</v>
      </c>
      <c r="S378" s="144" t="e">
        <f>IF($C378="-",IF($A378="-",VLOOKUP($D378,CoRAP_update!$A$5:$J$376,MATCH(Sammanfattning!S$1,CoRAP_update!$A$4:$J$4,0),FALSE),VLOOKUP($A378,CoRAP_update!$D$5:$J$376,MATCH(Sammanfattning!S$1,CoRAP_update!$D$4:$J$4,0),FALSE)),VLOOKUP($C378,CoRAP_update!$C$5:$J$376,MATCH(Sammanfattning!S$1,CoRAP_update!$C$4:$J$4,0),FALSE))</f>
        <v>#N/A</v>
      </c>
      <c r="T378" s="76" t="e">
        <f>IF($A378="-",VLOOKUP($D378,EDC_update!$C$2:$F$450,4,FALSE),VLOOKUP($A378,EDC_update!$B$2:$F$450,5,FALSE))</f>
        <v>#N/A</v>
      </c>
      <c r="V378" s="78">
        <f>IF(IFERROR(SEARCH("PBT",P378),99)=99,IF(IFERROR(SEARCH("suspected PBT",S378),99)=99,IF(IFERROR(SEARCH("concluded to be PBT",K378),99)=99,IF(IFERROR(SEARCH("PBT",S378),99)=99,IF(IFERROR(SEARCH("PBT cand",L378),99)=99,IF(IFERROR(SEARCH("PBT",L378),99)=99,IF(IFERROR(SEARCH("persistent, bioackumulative and toxic properties",K378),99)=99,0,Scoring!$E$3),Scoring!$E$3),Scoring!$E$7),Scoring!$E$3),Scoring!$E$5),Scoring!$E$6),Scoring!$E$3)</f>
        <v>0</v>
      </c>
      <c r="W378" s="78">
        <f>IF(IFERROR(SEARCH("vPvB",P378),99)=99,IF(IFERROR(SEARCH("suspected pbt/vPvB",S378),99)=99,IF(IFERROR(SEARCH("vPvB",S378),99)=99,IF(IFERROR(SEARCH("concluded to be a vPvB",S378),99)=99,IF(IFERROR(SEARCH("identified as vPvB",K378),99)=99,IF(IFERROR(SEARCH("concluded to be a vPvB",K378),99)=99,IF(IFERROR(SEARCH("concluded to be both pbt and vPvB",S378),99)=99,IF(IFERROR(SEARCH("concluded to be both pbt and vPvB",K378),99)=99,0,Scoring!$E$5),Scoring!$E$5),Scoring!$E$5),Scoring!$E$5),Scoring!$E$5),Scoring!$E$4),Scoring!$E$6),Scoring!$E$4)</f>
        <v>0</v>
      </c>
      <c r="X378" s="78">
        <f>IF(IFERROR(SEARCH("H410",N378),99)=99,IF(IFERROR(SEARCH("H410",O378),99)=99,IF(IFERROR(SEARCH("H410",Q378),99)=99,IF(IFERROR(SEARCH("H410",M378),99)=99,IF(IFERROR(SEARCH("H410",R378),99)=99,IF(IFERROR(SEARCH("H411",N378),99)=99,IF(IFERROR(SEARCH("H411",O378),99)=99,IF(IFERROR(SEARCH("H411",Q378),99)=99,IF(IFERROR(SEARCH("H411",M378),99)=99,IF(IFERROR(SEARCH("H411",R378),99)=99,IF(IFERROR(SEARCH("H413",N378),99)=99,IF(IFERROR(SEARCH("H413",O378),99)=99,IF(IFERROR(SEARCH("H413",Q378),99)=99,IF(IFERROR(SEARCH("H413",M378),99)=99,IF(IFERROR(SEARCH("H413",R378),99)=99,IF(IFERROR(SEARCH("H412",N378),99)=99,IF(IFERROR(SEARCH("H412",O378),99)=99,IF(IFERROR(SEARCH("H412",Q378),99)=99,IF(IFERROR(SEARCH("H412",M378),99)=99,IF(IFERROR(SEARCH("H412",R378),99)=99,0,Scoring!$E$2),Scoring!$E$2),Scoring!$E$2),Scoring!$E$2),Scoring!$E$2),Scoring!$E$2),Scoring!$E$2),Scoring!$E$2),Scoring!$E$2),Scoring!$E$2),Scoring!$E$2),Scoring!$E$2),Scoring!$E$2),Scoring!$E$2),Scoring!$E$2),Scoring!$E$2),Scoring!$E$2),Scoring!$E$2),Scoring!$E$2),Scoring!$E$2)</f>
        <v>0</v>
      </c>
      <c r="Y378" s="78">
        <f>IF(IFERROR(SEARCH("CMR",K378),99)=99,IF(IFERROR(SEARCH("Suspected CMR",S378),99)=99,IF(IFERROR(SEARCH("CMR",S378),99)=99,0,Scoring!$E$8),Scoring!$E$9),Scoring!$E$8)</f>
        <v>0</v>
      </c>
      <c r="Z378" s="78">
        <f>IF(IFERROR(SEARCH("H350",N378),99)=99,IF(IFERROR(SEARCH("H350",O378),99)=99,IF(IFERROR(SEARCH("H350",Q378),99)=99,IF(IFERROR(SEARCH("H350",M378),99)=99,IF(IFERROR(SEARCH("H350",R378),99)=99,IF(IFERROR(SEARCH("H351",N378),99)=99,IF(IFERROR(SEARCH("H351",O378),99)=99,IF(IFERROR(SEARCH("H351",Q378),99)=99,IF(IFERROR(SEARCH("H351",M378),99)=99,IF(IFERROR(SEARCH("H351",R378),99)=99,IF(IFERROR(SEARCH("carcinogenic",P378),99)=99,IF(IFERROR(SEARCH("suspected carcinogenic",S378),99)=99,0,Scoring!$E$12),Scoring!$E$11),Scoring!$E$10),Scoring!$E$10),Scoring!$E$10),Scoring!$E$10),Scoring!$E$10),Scoring!$E$10),Scoring!$E$10),Scoring!$E$10),Scoring!$E$10),Scoring!$E$10)</f>
        <v>0</v>
      </c>
      <c r="AA378" s="78">
        <f>IF(IFERROR(SEARCH("H340",N378),99)=99,IF(IFERROR(SEARCH("H340",O378),99)=99,IF(IFERROR(SEARCH("H340",Q378),99)=99,IF(IFERROR(SEARCH("H340",M378),99)=99,IF(IFERROR(SEARCH("H340",R378),99)=99,IF(IFERROR(SEARCH("H341",N378),99)=99,IF(IFERROR(SEARCH("H341",O378),99)=99,IF(IFERROR(SEARCH("H341",Q378),99)=99,IF(IFERROR(SEARCH("H341",M378),99)=99,IF(IFERROR(SEARCH("H341",R378),99)=99,IF(IFERROR(SEARCH("mutagenic",P378),99)=99,IF(IFERROR(SEARCH("suspected mutagenic",S378),99)=99,0,Scoring!$E$15),Scoring!$E$14),Scoring!$E$13),Scoring!$E$13),Scoring!$E$13),Scoring!$E$13),Scoring!$E$13),Scoring!$E$13),Scoring!$E$13),Scoring!$E$13),Scoring!$E$13),Scoring!$E$13)</f>
        <v>0</v>
      </c>
      <c r="AB378" s="78">
        <f>IF(IFERROR(SEARCH("H360",N378),99)=99,IF(IFERROR(SEARCH("H360",O378),99)=99,IF(IFERROR(SEARCH("H360",Q378),99)=99,IF(IFERROR(SEARCH("H360",M378),99)=99,IF(IFERROR(SEARCH("H360",R378),99)=99,IF(IFERROR(SEARCH("H361",N378),99)=99,IF(IFERROR(SEARCH("H361",O378),99)=99,IF(IFERROR(SEARCH("H361",Q378),99)=99,IF(IFERROR(SEARCH("H361",M378),99)=99,IF(IFERROR(SEARCH("H361",R378),99)=99,IF(IFERROR(SEARCH("reproduction",P378),99)=99,IF(IFERROR(SEARCH("suspected reprotoxic",S378),99)=99,IF(IFERROR(SEARCH("reprotoxic",S378),99)=99,IF(IFERROR(SEARCH("reprotoxic",K378),99)=99,0,Scoring!$E$18),Scoring!$E$18),Scoring!$E$19),Scoring!$E$17),Scoring!$E$16),Scoring!$E$16),Scoring!$E$16),Scoring!$E$16),Scoring!$E$16),Scoring!$E$16),Scoring!$E$16),Scoring!$E$16),Scoring!$E$16),Scoring!$E$16)</f>
        <v>0</v>
      </c>
      <c r="AC378" s="78">
        <f>IF(IFERROR(SEARCH("57f",L378),99)=99,IF(IFERROR(SEARCH("57(f)",P378),99)=99,0,Scoring!$E$20),Scoring!$E$20)</f>
        <v>0</v>
      </c>
      <c r="AD378" s="78">
        <f>IF(IFERROR(SEARCH("CAT1",T378),99)=99,IF(IFERROR(SEARCH("CAT2",T378),99)=99,IF(IFERROR(SEARCH("CAT3",T378),99)=99,IF(IFERROR(SEARCH("concluded to be endocrine",K378),99)=99,IF(IFERROR(SEARCH("categorised as endocrine",K378),99)=99,IF(IFERROR(SEARCH("endocrine disrupting",P378),99)=99,IF(IFERROR(SEARCH("endocrine disrupting",K378),99)=99,IF(IFERROR(SEARCH("suspected endocrine",S378),99)=99,IF(IFERROR(SEARCH("potential endocrine",S378),99)=99,0,Scoring!$E$25),Scoring!$E$25),Scoring!$E$24),Scoring!$E$24),Scoring!$E$24),Scoring!$E$24),Scoring!$E$23),Scoring!$E$22),Scoring!$E$21)</f>
        <v>0</v>
      </c>
      <c r="AE378" s="78">
        <f>IF(IFERROR(SEARCH("suspected sensitiser",S378),99)=99,IF(IFERROR(SEARCH("sensitiser",S378),99)=99,IF(IFERROR(SEARCH("other hazard based concern",S378),99)=99,0,Scoring!$E$28),Scoring!$E$26),Scoring!$E$27)</f>
        <v>0</v>
      </c>
      <c r="AF378" s="78">
        <f>IF(IFERROR(M378,1)=1,IF(IFERROR(N378,1)=1,IF(IFERROR(O378,1)=1,IF(IFERROR(Q378,1)=1,IF(IFERROR(R378,1)=1,IF(IFERROR(T378,1)=1,IF(IFERROR(K378,1)=1,IF(IFERROR(P378,1)=1,IF(IFERROR(S378,1)=1,Scoring!$E$29,0),0),0),0),0),0),0),0),0)</f>
        <v>3.5</v>
      </c>
      <c r="AG378" s="78">
        <f t="shared" si="34"/>
        <v>3.5</v>
      </c>
      <c r="AI378" s="93"/>
      <c r="AJ378" s="94"/>
      <c r="AK378" s="76"/>
      <c r="AL378" s="75"/>
      <c r="AN378" s="79"/>
      <c r="AO378" s="79"/>
      <c r="AP378" s="79"/>
      <c r="AQ378" s="79"/>
      <c r="AR378" s="79"/>
      <c r="AS378" s="78"/>
      <c r="AU378" s="79">
        <f>IF(IFERROR(F378,99)=99,IF(IFERROR(G378,99)=99,IF(IFERROR(H378,99)=99,IF(IFERROR(I378,99)=99,IF(IFERROR(E378,99)=99,IF(IFERROR(J378,99)=99,0,Scoring!$B$7),Scoring!$B$3),Scoring!$B$2),Scoring!$B$6),Scoring!$B$5),Scoring!$B$4)</f>
        <v>1</v>
      </c>
      <c r="AV378" s="78">
        <f t="shared" si="35"/>
        <v>3.5</v>
      </c>
      <c r="AW378" s="78"/>
      <c r="AX378" s="66"/>
      <c r="AY378" s="78"/>
      <c r="AZ378" s="76"/>
      <c r="BA378" s="76"/>
      <c r="BB378" s="76"/>
    </row>
    <row r="379" spans="1:54" x14ac:dyDescent="0.25">
      <c r="A379" s="77" t="s">
        <v>3327</v>
      </c>
      <c r="B379" s="76" t="str">
        <f t="shared" si="37"/>
        <v>237-155-0</v>
      </c>
      <c r="C379" s="77" t="s">
        <v>3399</v>
      </c>
      <c r="D379" s="77" t="s">
        <v>3228</v>
      </c>
      <c r="E379" s="76" t="e">
        <f>IF(C379="-",IF(A379="-",VLOOKUP(D379,'sin-list 180320_update'!$C$2:$C$835,1,FALSE),VLOOKUP(A379,'sin-list 180320_update'!$A$2:$A$835,1,FALSE)),VLOOKUP(C379,'sin-list 180320_update'!$B$2:$B$835,1,FALSE))</f>
        <v>#N/A</v>
      </c>
      <c r="F379" s="76" t="str">
        <f>IF($C379="-",IF($A379="-",VLOOKUP($D379,'REACH Bilaga XVII_update'!$A$5:$A$131,1,FALSE),VLOOKUP($A379,'REACH Bilaga XVII_update'!$C$5:$C$131,1,FALSE)),VLOOKUP($C379,'REACH Bilaga XVII_update'!$B$5:$B$131,1,FALSE))</f>
        <v>237-155-0</v>
      </c>
      <c r="G379" s="76" t="e">
        <f>IF($C379="-",IF($A379="-",VLOOKUP($D379,' REACH Bilaga 59_update'!$A$5:$A$210,1,FALSE),VLOOKUP($A379,' REACH Bilaga 59_update'!$D$5:$D$210,1,FALSE)),VLOOKUP($C379,' REACH Bilaga 59_update'!$C$5:$C$210,1,FALSE))</f>
        <v>#N/A</v>
      </c>
      <c r="H379" s="76" t="e">
        <f>IF($C379="-",IF($A379="-",VLOOKUP($D379,'REACH Bilaga XIV_update'!$A$5:$A$110,1,FALSE),VLOOKUP($A379,'REACH Bilaga XIV_update'!$D$5:$D$110,1,FALSE)),VLOOKUP($C379,'REACH Bilaga XIV_update'!$C$5:$C$110,1,FALSE))</f>
        <v>#N/A</v>
      </c>
      <c r="I379" s="76" t="e">
        <f>IF($C379="-",IF($A379="-",VLOOKUP($D379,CoRAP_update!$A$5:$A$376,1,FALSE),VLOOKUP($A379,CoRAP_update!$D$5:$D$376,1,FALSE)),VLOOKUP($C379,CoRAP_update!$C$5:$C$376,1,FALSE))</f>
        <v>#N/A</v>
      </c>
      <c r="J379" s="76" t="e">
        <f>IF($C379="-",IF($A379="-",VLOOKUP($D379,EDC_update!$C$2:$C$450,1,FALSE),VLOOKUP($A379,EDC_update!$B$2:$B$450,1,FALSE)),VLOOKUP($C379,EDC_update!$L$2:$L$450,1,FALSE))</f>
        <v>#N/A</v>
      </c>
      <c r="K379" s="76" t="e">
        <f>IF($C379="-",IF($A379="-",IF(VLOOKUP($D379,'sin-list 180320_update'!$C$2:$S$835,3,FALSE)="",NA(),VLOOKUP($D379,'sin-list 180320_update'!$C$2:$S$835,3,FALSE)),IF(VLOOKUP($A379,'sin-list 180320_update'!$A$2:$S$835,5,FALSE)="",NA(),VLOOKUP($A379,'sin-list 180320_update'!$A$2:$S$835,5,FALSE))),IF(VLOOKUP($C379,'sin-list 180320_update'!$B$2:$S$835,4,FALSE)="",NA(),VLOOKUP($C379,'sin-list 180320_update'!$B$2:$S$835,4,FALSE)))</f>
        <v>#N/A</v>
      </c>
      <c r="L379" s="76" t="e">
        <f>IF($C379="-",IF($A379="-",VLOOKUP($D379,'sin-list 180320_update'!$C$2:$S$835,6,FALSE),VLOOKUP($A379,'sin-list 180320_update'!$A$2:$S$835,8,FALSE)),VLOOKUP($C379,'sin-list 180320_update'!$B$2:$S$835,7,FALSE))</f>
        <v>#N/A</v>
      </c>
      <c r="M379" s="76" t="e">
        <f>IF($C379="-",IF($A379="-",IF(VLOOKUP($D379,'sin-list 180320_update'!$C$2:$S$835,8,FALSE)="",NA(),VLOOKUP($D379,'sin-list 180320_update'!$C$2:$S$835,8,FALSE)),IF(VLOOKUP($A379,'sin-list 180320_update'!$A$2:$S$835,10,FALSE)="",NA(),VLOOKUP($A379,'sin-list 180320_update'!$A$2:$S$835,10,FALSE))),IF(VLOOKUP($C379,'sin-list 180320_update'!$B$2:$S$835,9,FALSE)="",NA(),VLOOKUP($C379,'sin-list 180320_update'!$B$2:$S$835,9,FALSE)))</f>
        <v>#N/A</v>
      </c>
      <c r="N379" s="76" t="e">
        <f>IF($C379="-",IF($A379="-",IF(VLOOKUP($D379,'REACH Bilaga XVII_update'!$A$5:$E$131,4,FALSE)="",NA(),VLOOKUP($D379,'REACH Bilaga XVII_update'!$A$5:$E$131,4,FALSE)),IF(VLOOKUP($A379,'REACH Bilaga XVII_update'!$C$5:$D$131,2,FALSE)="",NA(),VLOOKUP($A379,'REACH Bilaga XVII_update'!$C$5:$D$131,2,FALSE))),IF(VLOOKUP($C379,'REACH Bilaga XVII_update'!$B$5:$D$131,3,FALSE)="",NA(),VLOOKUP($C379,'REACH Bilaga XVII_update'!$B$5:$D$131,3,FALSE)))</f>
        <v>#N/A</v>
      </c>
      <c r="O379" s="76" t="e">
        <f>IF($C379="-",IF($A379="-",IF(VLOOKUP($D379,' REACH Bilaga 59_update'!$A$5:$E$210,5,FALSE)="",NA(),VLOOKUP($D379,' REACH Bilaga 59_update'!$A$5:$E$210,5,FALSE)),IF(VLOOKUP($A379,' REACH Bilaga 59_update'!$D$5:$E$210,2,FALSE)="",NA(),VLOOKUP($A379,' REACH Bilaga 59_update'!$D$5:$E$210,2,FALSE))),IF(VLOOKUP($C379,' REACH Bilaga 59_update'!$C$5:$E$210,3,FALSE)="",NA(),VLOOKUP($C379,' REACH Bilaga 59_update'!$C$5:$E$210,3,FALSE)))</f>
        <v>#N/A</v>
      </c>
      <c r="P379" s="76" t="e">
        <f>IF(C379="-",IF(A379="-",IFERROR(VLOOKUP($D379,' REACH Bilaga 59_update'!$A$5:$F$210,MATCH(Sammanfattning!P$1,' REACH Bilaga 59_update'!$A$4:$F$4,0),FALSE),VLOOKUP($D379,'REACH Bilaga XIV_update'!$A$4:$H$110,MATCH(Sammanfattning!P$1,'REACH Bilaga XIV_update'!$A$4:$H$4,0),FALSE)),IFERROR(VLOOKUP($A379,' REACH Bilaga 59_update'!$D$5:$F$210,MATCH(Sammanfattning!P$1,' REACH Bilaga 59_update'!$D$4:$F$4,0),FALSE),VLOOKUP($A379,'REACH Bilaga XIV_update'!$D$4:$H$110,MATCH(Sammanfattning!P$1,'REACH Bilaga XIV_update'!$D$4:$H$4,0),FALSE))),IFERROR(VLOOKUP($C379,' REACH Bilaga 59_update'!$C$5:$F$210,MATCH(Sammanfattning!P$1,' REACH Bilaga 59_update'!$C$4:$F$4,0),FALSE),VLOOKUP($C379,'REACH Bilaga XIV_update'!$C$4:$H$110,MATCH(Sammanfattning!P$1,'REACH Bilaga XIV_update'!$C$4:$H$4,0),FALSE)))</f>
        <v>#N/A</v>
      </c>
      <c r="Q379" s="76" t="e">
        <f>IF($C379="-",IF($A379="-",IF(VLOOKUP($D379,'REACH Bilaga XIV_update'!$A$5:$I$110,9,FALSE)="",NA(),VLOOKUP($D379,'REACH Bilaga XIV_update'!$A$5:$I$110,9,FALSE)),IF(VLOOKUP($A379,'REACH Bilaga XIV_update'!$D$5:$I$110,6,FALSE)="",NA(),VLOOKUP($A379,'REACH Bilaga XIV_update'!$D$5:$I$110,6,FALSE))),IF(VLOOKUP($C379,'REACH Bilaga XIV_update'!$C$5:$I$110,7,FALSE)="",NA(),VLOOKUP($C379,'REACH Bilaga XIV_update'!$C$5:$I$110,7,FALSE)))</f>
        <v>#N/A</v>
      </c>
      <c r="R379" s="76" t="e">
        <f>IF($C379="-",IF($A379="-",IF(VLOOKUP($D379,CoRAP_update!$A$5:$O$376,15,FALSE)="",NA(),VLOOKUP($D379,CoRAP_update!$A$5:$O$376,15,FALSE)),IF(VLOOKUP($A379,CoRAP_update!$D$5:$O$376,12,FALSE)="",NA(),VLOOKUP($A379,CoRAP_update!$D$5:$O$376,12,FALSE))),IF(VLOOKUP($C379,CoRAP_update!$C$5:$O$376,13,FALSE)="",NA(),VLOOKUP($C379,CoRAP_update!$C$5:$O$376,13,FALSE)))</f>
        <v>#N/A</v>
      </c>
      <c r="S379" s="144" t="e">
        <f>IF($C379="-",IF($A379="-",VLOOKUP($D379,CoRAP_update!$A$5:$J$376,MATCH(Sammanfattning!S$1,CoRAP_update!$A$4:$J$4,0),FALSE),VLOOKUP($A379,CoRAP_update!$D$5:$J$376,MATCH(Sammanfattning!S$1,CoRAP_update!$D$4:$J$4,0),FALSE)),VLOOKUP($C379,CoRAP_update!$C$5:$J$376,MATCH(Sammanfattning!S$1,CoRAP_update!$C$4:$J$4,0),FALSE))</f>
        <v>#N/A</v>
      </c>
      <c r="T379" s="76" t="e">
        <f>IF($A379="-",VLOOKUP($D379,EDC_update!$C$2:$F$450,4,FALSE),VLOOKUP($A379,EDC_update!$B$2:$F$450,5,FALSE))</f>
        <v>#N/A</v>
      </c>
      <c r="V379" s="78">
        <f>IF(IFERROR(SEARCH("PBT",P379),99)=99,IF(IFERROR(SEARCH("suspected PBT",S379),99)=99,IF(IFERROR(SEARCH("concluded to be PBT",K379),99)=99,IF(IFERROR(SEARCH("PBT",S379),99)=99,IF(IFERROR(SEARCH("PBT cand",L379),99)=99,IF(IFERROR(SEARCH("PBT",L379),99)=99,IF(IFERROR(SEARCH("persistent, bioackumulative and toxic properties",K379),99)=99,0,Scoring!$E$3),Scoring!$E$3),Scoring!$E$7),Scoring!$E$3),Scoring!$E$5),Scoring!$E$6),Scoring!$E$3)</f>
        <v>0</v>
      </c>
      <c r="W379" s="78">
        <f>IF(IFERROR(SEARCH("vPvB",P379),99)=99,IF(IFERROR(SEARCH("suspected pbt/vPvB",S379),99)=99,IF(IFERROR(SEARCH("vPvB",S379),99)=99,IF(IFERROR(SEARCH("concluded to be a vPvB",S379),99)=99,IF(IFERROR(SEARCH("identified as vPvB",K379),99)=99,IF(IFERROR(SEARCH("concluded to be a vPvB",K379),99)=99,IF(IFERROR(SEARCH("concluded to be both pbt and vPvB",S379),99)=99,IF(IFERROR(SEARCH("concluded to be both pbt and vPvB",K379),99)=99,0,Scoring!$E$5),Scoring!$E$5),Scoring!$E$5),Scoring!$E$5),Scoring!$E$5),Scoring!$E$4),Scoring!$E$6),Scoring!$E$4)</f>
        <v>0</v>
      </c>
      <c r="X379" s="78">
        <f>IF(IFERROR(SEARCH("H410",N379),99)=99,IF(IFERROR(SEARCH("H410",O379),99)=99,IF(IFERROR(SEARCH("H410",Q379),99)=99,IF(IFERROR(SEARCH("H410",M379),99)=99,IF(IFERROR(SEARCH("H410",R379),99)=99,IF(IFERROR(SEARCH("H411",N379),99)=99,IF(IFERROR(SEARCH("H411",O379),99)=99,IF(IFERROR(SEARCH("H411",Q379),99)=99,IF(IFERROR(SEARCH("H411",M379),99)=99,IF(IFERROR(SEARCH("H411",R379),99)=99,IF(IFERROR(SEARCH("H413",N379),99)=99,IF(IFERROR(SEARCH("H413",O379),99)=99,IF(IFERROR(SEARCH("H413",Q379),99)=99,IF(IFERROR(SEARCH("H413",M379),99)=99,IF(IFERROR(SEARCH("H413",R379),99)=99,IF(IFERROR(SEARCH("H412",N379),99)=99,IF(IFERROR(SEARCH("H412",O379),99)=99,IF(IFERROR(SEARCH("H412",Q379),99)=99,IF(IFERROR(SEARCH("H412",M379),99)=99,IF(IFERROR(SEARCH("H412",R379),99)=99,0,Scoring!$E$2),Scoring!$E$2),Scoring!$E$2),Scoring!$E$2),Scoring!$E$2),Scoring!$E$2),Scoring!$E$2),Scoring!$E$2),Scoring!$E$2),Scoring!$E$2),Scoring!$E$2),Scoring!$E$2),Scoring!$E$2),Scoring!$E$2),Scoring!$E$2),Scoring!$E$2),Scoring!$E$2),Scoring!$E$2),Scoring!$E$2),Scoring!$E$2)</f>
        <v>0</v>
      </c>
      <c r="Y379" s="78">
        <f>IF(IFERROR(SEARCH("CMR",K379),99)=99,IF(IFERROR(SEARCH("Suspected CMR",S379),99)=99,IF(IFERROR(SEARCH("CMR",S379),99)=99,0,Scoring!$E$8),Scoring!$E$9),Scoring!$E$8)</f>
        <v>0</v>
      </c>
      <c r="Z379" s="78">
        <f>IF(IFERROR(SEARCH("H350",N379),99)=99,IF(IFERROR(SEARCH("H350",O379),99)=99,IF(IFERROR(SEARCH("H350",Q379),99)=99,IF(IFERROR(SEARCH("H350",M379),99)=99,IF(IFERROR(SEARCH("H350",R379),99)=99,IF(IFERROR(SEARCH("H351",N379),99)=99,IF(IFERROR(SEARCH("H351",O379),99)=99,IF(IFERROR(SEARCH("H351",Q379),99)=99,IF(IFERROR(SEARCH("H351",M379),99)=99,IF(IFERROR(SEARCH("H351",R379),99)=99,IF(IFERROR(SEARCH("carcinogenic",P379),99)=99,IF(IFERROR(SEARCH("suspected carcinogenic",S379),99)=99,0,Scoring!$E$12),Scoring!$E$11),Scoring!$E$10),Scoring!$E$10),Scoring!$E$10),Scoring!$E$10),Scoring!$E$10),Scoring!$E$10),Scoring!$E$10),Scoring!$E$10),Scoring!$E$10),Scoring!$E$10)</f>
        <v>0</v>
      </c>
      <c r="AA379" s="78">
        <f>IF(IFERROR(SEARCH("H340",N379),99)=99,IF(IFERROR(SEARCH("H340",O379),99)=99,IF(IFERROR(SEARCH("H340",Q379),99)=99,IF(IFERROR(SEARCH("H340",M379),99)=99,IF(IFERROR(SEARCH("H340",R379),99)=99,IF(IFERROR(SEARCH("H341",N379),99)=99,IF(IFERROR(SEARCH("H341",O379),99)=99,IF(IFERROR(SEARCH("H341",Q379),99)=99,IF(IFERROR(SEARCH("H341",M379),99)=99,IF(IFERROR(SEARCH("H341",R379),99)=99,IF(IFERROR(SEARCH("mutagenic",P379),99)=99,IF(IFERROR(SEARCH("suspected mutagenic",S379),99)=99,0,Scoring!$E$15),Scoring!$E$14),Scoring!$E$13),Scoring!$E$13),Scoring!$E$13),Scoring!$E$13),Scoring!$E$13),Scoring!$E$13),Scoring!$E$13),Scoring!$E$13),Scoring!$E$13),Scoring!$E$13)</f>
        <v>0</v>
      </c>
      <c r="AB379" s="78">
        <f>IF(IFERROR(SEARCH("H360",N379),99)=99,IF(IFERROR(SEARCH("H360",O379),99)=99,IF(IFERROR(SEARCH("H360",Q379),99)=99,IF(IFERROR(SEARCH("H360",M379),99)=99,IF(IFERROR(SEARCH("H360",R379),99)=99,IF(IFERROR(SEARCH("H361",N379),99)=99,IF(IFERROR(SEARCH("H361",O379),99)=99,IF(IFERROR(SEARCH("H361",Q379),99)=99,IF(IFERROR(SEARCH("H361",M379),99)=99,IF(IFERROR(SEARCH("H361",R379),99)=99,IF(IFERROR(SEARCH("reproduction",P379),99)=99,IF(IFERROR(SEARCH("suspected reprotoxic",S379),99)=99,IF(IFERROR(SEARCH("reprotoxic",S379),99)=99,IF(IFERROR(SEARCH("reprotoxic",K379),99)=99,0,Scoring!$E$18),Scoring!$E$18),Scoring!$E$19),Scoring!$E$17),Scoring!$E$16),Scoring!$E$16),Scoring!$E$16),Scoring!$E$16),Scoring!$E$16),Scoring!$E$16),Scoring!$E$16),Scoring!$E$16),Scoring!$E$16),Scoring!$E$16)</f>
        <v>0</v>
      </c>
      <c r="AC379" s="78">
        <f>IF(IFERROR(SEARCH("57f",L379),99)=99,IF(IFERROR(SEARCH("57(f)",P379),99)=99,0,Scoring!$E$20),Scoring!$E$20)</f>
        <v>0</v>
      </c>
      <c r="AD379" s="78">
        <f>IF(IFERROR(SEARCH("CAT1",T379),99)=99,IF(IFERROR(SEARCH("CAT2",T379),99)=99,IF(IFERROR(SEARCH("CAT3",T379),99)=99,IF(IFERROR(SEARCH("concluded to be endocrine",K379),99)=99,IF(IFERROR(SEARCH("categorised as endocrine",K379),99)=99,IF(IFERROR(SEARCH("endocrine disrupting",P379),99)=99,IF(IFERROR(SEARCH("endocrine disrupting",K379),99)=99,IF(IFERROR(SEARCH("suspected endocrine",S379),99)=99,IF(IFERROR(SEARCH("potential endocrine",S379),99)=99,0,Scoring!$E$25),Scoring!$E$25),Scoring!$E$24),Scoring!$E$24),Scoring!$E$24),Scoring!$E$24),Scoring!$E$23),Scoring!$E$22),Scoring!$E$21)</f>
        <v>0</v>
      </c>
      <c r="AE379" s="78">
        <f>IF(IFERROR(SEARCH("suspected sensitiser",S379),99)=99,IF(IFERROR(SEARCH("sensitiser",S379),99)=99,IF(IFERROR(SEARCH("other hazard based concern",S379),99)=99,0,Scoring!$E$28),Scoring!$E$26),Scoring!$E$27)</f>
        <v>0</v>
      </c>
      <c r="AF379" s="78">
        <f>IF(IFERROR(M379,1)=1,IF(IFERROR(N379,1)=1,IF(IFERROR(O379,1)=1,IF(IFERROR(Q379,1)=1,IF(IFERROR(R379,1)=1,IF(IFERROR(T379,1)=1,IF(IFERROR(K379,1)=1,IF(IFERROR(P379,1)=1,IF(IFERROR(S379,1)=1,Scoring!$E$29,0),0),0),0),0),0),0),0),0)</f>
        <v>3.5</v>
      </c>
      <c r="AG379" s="78">
        <f t="shared" si="34"/>
        <v>3.5</v>
      </c>
      <c r="AI379" s="93"/>
      <c r="AJ379" s="94"/>
      <c r="AK379" s="76"/>
      <c r="AL379" s="75"/>
      <c r="AN379" s="79"/>
      <c r="AO379" s="79"/>
      <c r="AP379" s="79"/>
      <c r="AQ379" s="79"/>
      <c r="AR379" s="79"/>
      <c r="AS379" s="78"/>
      <c r="AU379" s="79">
        <f>IF(IFERROR(F379,99)=99,IF(IFERROR(G379,99)=99,IF(IFERROR(H379,99)=99,IF(IFERROR(I379,99)=99,IF(IFERROR(E379,99)=99,IF(IFERROR(J379,99)=99,0,Scoring!$B$7),Scoring!$B$3),Scoring!$B$2),Scoring!$B$6),Scoring!$B$5),Scoring!$B$4)</f>
        <v>1</v>
      </c>
      <c r="AV379" s="78">
        <f t="shared" si="35"/>
        <v>3.5</v>
      </c>
      <c r="AW379" s="78"/>
      <c r="AX379" s="66"/>
      <c r="AY379" s="78"/>
      <c r="AZ379" s="76"/>
      <c r="BA379" s="76"/>
      <c r="BB379" s="76"/>
    </row>
    <row r="380" spans="1:54" x14ac:dyDescent="0.25">
      <c r="A380" s="77" t="s">
        <v>3328</v>
      </c>
      <c r="B380" s="76" t="str">
        <f t="shared" si="37"/>
        <v>237-156-6</v>
      </c>
      <c r="C380" s="77" t="s">
        <v>3400</v>
      </c>
      <c r="D380" s="77" t="s">
        <v>3229</v>
      </c>
      <c r="E380" s="76" t="e">
        <f>IF(C380="-",IF(A380="-",VLOOKUP(D380,'sin-list 180320_update'!$C$2:$C$835,1,FALSE),VLOOKUP(A380,'sin-list 180320_update'!$A$2:$A$835,1,FALSE)),VLOOKUP(C380,'sin-list 180320_update'!$B$2:$B$835,1,FALSE))</f>
        <v>#N/A</v>
      </c>
      <c r="F380" s="76" t="str">
        <f>IF($C380="-",IF($A380="-",VLOOKUP($D380,'REACH Bilaga XVII_update'!$A$5:$A$131,1,FALSE),VLOOKUP($A380,'REACH Bilaga XVII_update'!$C$5:$C$131,1,FALSE)),VLOOKUP($C380,'REACH Bilaga XVII_update'!$B$5:$B$131,1,FALSE))</f>
        <v>237-156-6</v>
      </c>
      <c r="G380" s="76" t="e">
        <f>IF($C380="-",IF($A380="-",VLOOKUP($D380,' REACH Bilaga 59_update'!$A$5:$A$210,1,FALSE),VLOOKUP($A380,' REACH Bilaga 59_update'!$D$5:$D$210,1,FALSE)),VLOOKUP($C380,' REACH Bilaga 59_update'!$C$5:$C$210,1,FALSE))</f>
        <v>#N/A</v>
      </c>
      <c r="H380" s="76" t="e">
        <f>IF($C380="-",IF($A380="-",VLOOKUP($D380,'REACH Bilaga XIV_update'!$A$5:$A$110,1,FALSE),VLOOKUP($A380,'REACH Bilaga XIV_update'!$D$5:$D$110,1,FALSE)),VLOOKUP($C380,'REACH Bilaga XIV_update'!$C$5:$C$110,1,FALSE))</f>
        <v>#N/A</v>
      </c>
      <c r="I380" s="76" t="e">
        <f>IF($C380="-",IF($A380="-",VLOOKUP($D380,CoRAP_update!$A$5:$A$376,1,FALSE),VLOOKUP($A380,CoRAP_update!$D$5:$D$376,1,FALSE)),VLOOKUP($C380,CoRAP_update!$C$5:$C$376,1,FALSE))</f>
        <v>#N/A</v>
      </c>
      <c r="J380" s="76" t="e">
        <f>IF($C380="-",IF($A380="-",VLOOKUP($D380,EDC_update!$C$2:$C$450,1,FALSE),VLOOKUP($A380,EDC_update!$B$2:$B$450,1,FALSE)),VLOOKUP($C380,EDC_update!$L$2:$L$450,1,FALSE))</f>
        <v>#N/A</v>
      </c>
      <c r="K380" s="76" t="e">
        <f>IF($C380="-",IF($A380="-",IF(VLOOKUP($D380,'sin-list 180320_update'!$C$2:$S$835,3,FALSE)="",NA(),VLOOKUP($D380,'sin-list 180320_update'!$C$2:$S$835,3,FALSE)),IF(VLOOKUP($A380,'sin-list 180320_update'!$A$2:$S$835,5,FALSE)="",NA(),VLOOKUP($A380,'sin-list 180320_update'!$A$2:$S$835,5,FALSE))),IF(VLOOKUP($C380,'sin-list 180320_update'!$B$2:$S$835,4,FALSE)="",NA(),VLOOKUP($C380,'sin-list 180320_update'!$B$2:$S$835,4,FALSE)))</f>
        <v>#N/A</v>
      </c>
      <c r="L380" s="76" t="e">
        <f>IF($C380="-",IF($A380="-",VLOOKUP($D380,'sin-list 180320_update'!$C$2:$S$835,6,FALSE),VLOOKUP($A380,'sin-list 180320_update'!$A$2:$S$835,8,FALSE)),VLOOKUP($C380,'sin-list 180320_update'!$B$2:$S$835,7,FALSE))</f>
        <v>#N/A</v>
      </c>
      <c r="M380" s="76" t="e">
        <f>IF($C380="-",IF($A380="-",IF(VLOOKUP($D380,'sin-list 180320_update'!$C$2:$S$835,8,FALSE)="",NA(),VLOOKUP($D380,'sin-list 180320_update'!$C$2:$S$835,8,FALSE)),IF(VLOOKUP($A380,'sin-list 180320_update'!$A$2:$S$835,10,FALSE)="",NA(),VLOOKUP($A380,'sin-list 180320_update'!$A$2:$S$835,10,FALSE))),IF(VLOOKUP($C380,'sin-list 180320_update'!$B$2:$S$835,9,FALSE)="",NA(),VLOOKUP($C380,'sin-list 180320_update'!$B$2:$S$835,9,FALSE)))</f>
        <v>#N/A</v>
      </c>
      <c r="N380" s="76" t="e">
        <f>IF($C380="-",IF($A380="-",IF(VLOOKUP($D380,'REACH Bilaga XVII_update'!$A$5:$E$131,4,FALSE)="",NA(),VLOOKUP($D380,'REACH Bilaga XVII_update'!$A$5:$E$131,4,FALSE)),IF(VLOOKUP($A380,'REACH Bilaga XVII_update'!$C$5:$D$131,2,FALSE)="",NA(),VLOOKUP($A380,'REACH Bilaga XVII_update'!$C$5:$D$131,2,FALSE))),IF(VLOOKUP($C380,'REACH Bilaga XVII_update'!$B$5:$D$131,3,FALSE)="",NA(),VLOOKUP($C380,'REACH Bilaga XVII_update'!$B$5:$D$131,3,FALSE)))</f>
        <v>#N/A</v>
      </c>
      <c r="O380" s="76" t="e">
        <f>IF($C380="-",IF($A380="-",IF(VLOOKUP($D380,' REACH Bilaga 59_update'!$A$5:$E$210,5,FALSE)="",NA(),VLOOKUP($D380,' REACH Bilaga 59_update'!$A$5:$E$210,5,FALSE)),IF(VLOOKUP($A380,' REACH Bilaga 59_update'!$D$5:$E$210,2,FALSE)="",NA(),VLOOKUP($A380,' REACH Bilaga 59_update'!$D$5:$E$210,2,FALSE))),IF(VLOOKUP($C380,' REACH Bilaga 59_update'!$C$5:$E$210,3,FALSE)="",NA(),VLOOKUP($C380,' REACH Bilaga 59_update'!$C$5:$E$210,3,FALSE)))</f>
        <v>#N/A</v>
      </c>
      <c r="P380" s="76" t="e">
        <f>IF(C380="-",IF(A380="-",IFERROR(VLOOKUP($D380,' REACH Bilaga 59_update'!$A$5:$F$210,MATCH(Sammanfattning!P$1,' REACH Bilaga 59_update'!$A$4:$F$4,0),FALSE),VLOOKUP($D380,'REACH Bilaga XIV_update'!$A$4:$H$110,MATCH(Sammanfattning!P$1,'REACH Bilaga XIV_update'!$A$4:$H$4,0),FALSE)),IFERROR(VLOOKUP($A380,' REACH Bilaga 59_update'!$D$5:$F$210,MATCH(Sammanfattning!P$1,' REACH Bilaga 59_update'!$D$4:$F$4,0),FALSE),VLOOKUP($A380,'REACH Bilaga XIV_update'!$D$4:$H$110,MATCH(Sammanfattning!P$1,'REACH Bilaga XIV_update'!$D$4:$H$4,0),FALSE))),IFERROR(VLOOKUP($C380,' REACH Bilaga 59_update'!$C$5:$F$210,MATCH(Sammanfattning!P$1,' REACH Bilaga 59_update'!$C$4:$F$4,0),FALSE),VLOOKUP($C380,'REACH Bilaga XIV_update'!$C$4:$H$110,MATCH(Sammanfattning!P$1,'REACH Bilaga XIV_update'!$C$4:$H$4,0),FALSE)))</f>
        <v>#N/A</v>
      </c>
      <c r="Q380" s="76" t="e">
        <f>IF($C380="-",IF($A380="-",IF(VLOOKUP($D380,'REACH Bilaga XIV_update'!$A$5:$I$110,9,FALSE)="",NA(),VLOOKUP($D380,'REACH Bilaga XIV_update'!$A$5:$I$110,9,FALSE)),IF(VLOOKUP($A380,'REACH Bilaga XIV_update'!$D$5:$I$110,6,FALSE)="",NA(),VLOOKUP($A380,'REACH Bilaga XIV_update'!$D$5:$I$110,6,FALSE))),IF(VLOOKUP($C380,'REACH Bilaga XIV_update'!$C$5:$I$110,7,FALSE)="",NA(),VLOOKUP($C380,'REACH Bilaga XIV_update'!$C$5:$I$110,7,FALSE)))</f>
        <v>#N/A</v>
      </c>
      <c r="R380" s="76" t="e">
        <f>IF($C380="-",IF($A380="-",IF(VLOOKUP($D380,CoRAP_update!$A$5:$O$376,15,FALSE)="",NA(),VLOOKUP($D380,CoRAP_update!$A$5:$O$376,15,FALSE)),IF(VLOOKUP($A380,CoRAP_update!$D$5:$O$376,12,FALSE)="",NA(),VLOOKUP($A380,CoRAP_update!$D$5:$O$376,12,FALSE))),IF(VLOOKUP($C380,CoRAP_update!$C$5:$O$376,13,FALSE)="",NA(),VLOOKUP($C380,CoRAP_update!$C$5:$O$376,13,FALSE)))</f>
        <v>#N/A</v>
      </c>
      <c r="S380" s="144" t="e">
        <f>IF($C380="-",IF($A380="-",VLOOKUP($D380,CoRAP_update!$A$5:$J$376,MATCH(Sammanfattning!S$1,CoRAP_update!$A$4:$J$4,0),FALSE),VLOOKUP($A380,CoRAP_update!$D$5:$J$376,MATCH(Sammanfattning!S$1,CoRAP_update!$D$4:$J$4,0),FALSE)),VLOOKUP($C380,CoRAP_update!$C$5:$J$376,MATCH(Sammanfattning!S$1,CoRAP_update!$C$4:$J$4,0),FALSE))</f>
        <v>#N/A</v>
      </c>
      <c r="T380" s="76" t="e">
        <f>IF($A380="-",VLOOKUP($D380,EDC_update!$C$2:$F$450,4,FALSE),VLOOKUP($A380,EDC_update!$B$2:$F$450,5,FALSE))</f>
        <v>#N/A</v>
      </c>
      <c r="V380" s="78">
        <f>IF(IFERROR(SEARCH("PBT",P380),99)=99,IF(IFERROR(SEARCH("suspected PBT",S380),99)=99,IF(IFERROR(SEARCH("concluded to be PBT",K380),99)=99,IF(IFERROR(SEARCH("PBT",S380),99)=99,IF(IFERROR(SEARCH("PBT cand",L380),99)=99,IF(IFERROR(SEARCH("PBT",L380),99)=99,IF(IFERROR(SEARCH("persistent, bioackumulative and toxic properties",K380),99)=99,0,Scoring!$E$3),Scoring!$E$3),Scoring!$E$7),Scoring!$E$3),Scoring!$E$5),Scoring!$E$6),Scoring!$E$3)</f>
        <v>0</v>
      </c>
      <c r="W380" s="78">
        <f>IF(IFERROR(SEARCH("vPvB",P380),99)=99,IF(IFERROR(SEARCH("suspected pbt/vPvB",S380),99)=99,IF(IFERROR(SEARCH("vPvB",S380),99)=99,IF(IFERROR(SEARCH("concluded to be a vPvB",S380),99)=99,IF(IFERROR(SEARCH("identified as vPvB",K380),99)=99,IF(IFERROR(SEARCH("concluded to be a vPvB",K380),99)=99,IF(IFERROR(SEARCH("concluded to be both pbt and vPvB",S380),99)=99,IF(IFERROR(SEARCH("concluded to be both pbt and vPvB",K380),99)=99,0,Scoring!$E$5),Scoring!$E$5),Scoring!$E$5),Scoring!$E$5),Scoring!$E$5),Scoring!$E$4),Scoring!$E$6),Scoring!$E$4)</f>
        <v>0</v>
      </c>
      <c r="X380" s="78">
        <f>IF(IFERROR(SEARCH("H410",N380),99)=99,IF(IFERROR(SEARCH("H410",O380),99)=99,IF(IFERROR(SEARCH("H410",Q380),99)=99,IF(IFERROR(SEARCH("H410",M380),99)=99,IF(IFERROR(SEARCH("H410",R380),99)=99,IF(IFERROR(SEARCH("H411",N380),99)=99,IF(IFERROR(SEARCH("H411",O380),99)=99,IF(IFERROR(SEARCH("H411",Q380),99)=99,IF(IFERROR(SEARCH("H411",M380),99)=99,IF(IFERROR(SEARCH("H411",R380),99)=99,IF(IFERROR(SEARCH("H413",N380),99)=99,IF(IFERROR(SEARCH("H413",O380),99)=99,IF(IFERROR(SEARCH("H413",Q380),99)=99,IF(IFERROR(SEARCH("H413",M380),99)=99,IF(IFERROR(SEARCH("H413",R380),99)=99,IF(IFERROR(SEARCH("H412",N380),99)=99,IF(IFERROR(SEARCH("H412",O380),99)=99,IF(IFERROR(SEARCH("H412",Q380),99)=99,IF(IFERROR(SEARCH("H412",M380),99)=99,IF(IFERROR(SEARCH("H412",R380),99)=99,0,Scoring!$E$2),Scoring!$E$2),Scoring!$E$2),Scoring!$E$2),Scoring!$E$2),Scoring!$E$2),Scoring!$E$2),Scoring!$E$2),Scoring!$E$2),Scoring!$E$2),Scoring!$E$2),Scoring!$E$2),Scoring!$E$2),Scoring!$E$2),Scoring!$E$2),Scoring!$E$2),Scoring!$E$2),Scoring!$E$2),Scoring!$E$2),Scoring!$E$2)</f>
        <v>0</v>
      </c>
      <c r="Y380" s="78">
        <f>IF(IFERROR(SEARCH("CMR",K380),99)=99,IF(IFERROR(SEARCH("Suspected CMR",S380),99)=99,IF(IFERROR(SEARCH("CMR",S380),99)=99,0,Scoring!$E$8),Scoring!$E$9),Scoring!$E$8)</f>
        <v>0</v>
      </c>
      <c r="Z380" s="78">
        <f>IF(IFERROR(SEARCH("H350",N380),99)=99,IF(IFERROR(SEARCH("H350",O380),99)=99,IF(IFERROR(SEARCH("H350",Q380),99)=99,IF(IFERROR(SEARCH("H350",M380),99)=99,IF(IFERROR(SEARCH("H350",R380),99)=99,IF(IFERROR(SEARCH("H351",N380),99)=99,IF(IFERROR(SEARCH("H351",O380),99)=99,IF(IFERROR(SEARCH("H351",Q380),99)=99,IF(IFERROR(SEARCH("H351",M380),99)=99,IF(IFERROR(SEARCH("H351",R380),99)=99,IF(IFERROR(SEARCH("carcinogenic",P380),99)=99,IF(IFERROR(SEARCH("suspected carcinogenic",S380),99)=99,0,Scoring!$E$12),Scoring!$E$11),Scoring!$E$10),Scoring!$E$10),Scoring!$E$10),Scoring!$E$10),Scoring!$E$10),Scoring!$E$10),Scoring!$E$10),Scoring!$E$10),Scoring!$E$10),Scoring!$E$10)</f>
        <v>0</v>
      </c>
      <c r="AA380" s="78">
        <f>IF(IFERROR(SEARCH("H340",N380),99)=99,IF(IFERROR(SEARCH("H340",O380),99)=99,IF(IFERROR(SEARCH("H340",Q380),99)=99,IF(IFERROR(SEARCH("H340",M380),99)=99,IF(IFERROR(SEARCH("H340",R380),99)=99,IF(IFERROR(SEARCH("H341",N380),99)=99,IF(IFERROR(SEARCH("H341",O380),99)=99,IF(IFERROR(SEARCH("H341",Q380),99)=99,IF(IFERROR(SEARCH("H341",M380),99)=99,IF(IFERROR(SEARCH("H341",R380),99)=99,IF(IFERROR(SEARCH("mutagenic",P380),99)=99,IF(IFERROR(SEARCH("suspected mutagenic",S380),99)=99,0,Scoring!$E$15),Scoring!$E$14),Scoring!$E$13),Scoring!$E$13),Scoring!$E$13),Scoring!$E$13),Scoring!$E$13),Scoring!$E$13),Scoring!$E$13),Scoring!$E$13),Scoring!$E$13),Scoring!$E$13)</f>
        <v>0</v>
      </c>
      <c r="AB380" s="78">
        <f>IF(IFERROR(SEARCH("H360",N380),99)=99,IF(IFERROR(SEARCH("H360",O380),99)=99,IF(IFERROR(SEARCH("H360",Q380),99)=99,IF(IFERROR(SEARCH("H360",M380),99)=99,IF(IFERROR(SEARCH("H360",R380),99)=99,IF(IFERROR(SEARCH("H361",N380),99)=99,IF(IFERROR(SEARCH("H361",O380),99)=99,IF(IFERROR(SEARCH("H361",Q380),99)=99,IF(IFERROR(SEARCH("H361",M380),99)=99,IF(IFERROR(SEARCH("H361",R380),99)=99,IF(IFERROR(SEARCH("reproduction",P380),99)=99,IF(IFERROR(SEARCH("suspected reprotoxic",S380),99)=99,IF(IFERROR(SEARCH("reprotoxic",S380),99)=99,IF(IFERROR(SEARCH("reprotoxic",K380),99)=99,0,Scoring!$E$18),Scoring!$E$18),Scoring!$E$19),Scoring!$E$17),Scoring!$E$16),Scoring!$E$16),Scoring!$E$16),Scoring!$E$16),Scoring!$E$16),Scoring!$E$16),Scoring!$E$16),Scoring!$E$16),Scoring!$E$16),Scoring!$E$16)</f>
        <v>0</v>
      </c>
      <c r="AC380" s="78">
        <f>IF(IFERROR(SEARCH("57f",L380),99)=99,IF(IFERROR(SEARCH("57(f)",P380),99)=99,0,Scoring!$E$20),Scoring!$E$20)</f>
        <v>0</v>
      </c>
      <c r="AD380" s="78">
        <f>IF(IFERROR(SEARCH("CAT1",T380),99)=99,IF(IFERROR(SEARCH("CAT2",T380),99)=99,IF(IFERROR(SEARCH("CAT3",T380),99)=99,IF(IFERROR(SEARCH("concluded to be endocrine",K380),99)=99,IF(IFERROR(SEARCH("categorised as endocrine",K380),99)=99,IF(IFERROR(SEARCH("endocrine disrupting",P380),99)=99,IF(IFERROR(SEARCH("endocrine disrupting",K380),99)=99,IF(IFERROR(SEARCH("suspected endocrine",S380),99)=99,IF(IFERROR(SEARCH("potential endocrine",S380),99)=99,0,Scoring!$E$25),Scoring!$E$25),Scoring!$E$24),Scoring!$E$24),Scoring!$E$24),Scoring!$E$24),Scoring!$E$23),Scoring!$E$22),Scoring!$E$21)</f>
        <v>0</v>
      </c>
      <c r="AE380" s="78">
        <f>IF(IFERROR(SEARCH("suspected sensitiser",S380),99)=99,IF(IFERROR(SEARCH("sensitiser",S380),99)=99,IF(IFERROR(SEARCH("other hazard based concern",S380),99)=99,0,Scoring!$E$28),Scoring!$E$26),Scoring!$E$27)</f>
        <v>0</v>
      </c>
      <c r="AF380" s="78">
        <f>IF(IFERROR(M380,1)=1,IF(IFERROR(N380,1)=1,IF(IFERROR(O380,1)=1,IF(IFERROR(Q380,1)=1,IF(IFERROR(R380,1)=1,IF(IFERROR(T380,1)=1,IF(IFERROR(K380,1)=1,IF(IFERROR(P380,1)=1,IF(IFERROR(S380,1)=1,Scoring!$E$29,0),0),0),0),0),0),0),0),0)</f>
        <v>3.5</v>
      </c>
      <c r="AG380" s="78">
        <f t="shared" si="34"/>
        <v>3.5</v>
      </c>
      <c r="AI380" s="93"/>
      <c r="AJ380" s="94"/>
      <c r="AK380" s="76"/>
      <c r="AL380" s="75"/>
      <c r="AN380" s="79"/>
      <c r="AO380" s="79"/>
      <c r="AP380" s="79"/>
      <c r="AQ380" s="79"/>
      <c r="AR380" s="79"/>
      <c r="AS380" s="78"/>
      <c r="AU380" s="79">
        <f>IF(IFERROR(F380,99)=99,IF(IFERROR(G380,99)=99,IF(IFERROR(H380,99)=99,IF(IFERROR(I380,99)=99,IF(IFERROR(E380,99)=99,IF(IFERROR(J380,99)=99,0,Scoring!$B$7),Scoring!$B$3),Scoring!$B$2),Scoring!$B$6),Scoring!$B$5),Scoring!$B$4)</f>
        <v>1</v>
      </c>
      <c r="AV380" s="78">
        <f t="shared" si="35"/>
        <v>3.5</v>
      </c>
      <c r="AW380" s="78"/>
      <c r="AX380" s="66"/>
      <c r="AY380" s="78"/>
      <c r="AZ380" s="76"/>
      <c r="BA380" s="76"/>
      <c r="BB380" s="76"/>
    </row>
    <row r="381" spans="1:54" x14ac:dyDescent="0.25">
      <c r="A381" s="77" t="s">
        <v>3323</v>
      </c>
      <c r="B381" s="76" t="str">
        <f t="shared" si="37"/>
        <v>237-157-1</v>
      </c>
      <c r="C381" s="77" t="s">
        <v>3395</v>
      </c>
      <c r="D381" s="77" t="s">
        <v>3224</v>
      </c>
      <c r="E381" s="76" t="e">
        <f>IF(C381="-",IF(A381="-",VLOOKUP(D381,'sin-list 180320_update'!$C$2:$C$835,1,FALSE),VLOOKUP(A381,'sin-list 180320_update'!$A$2:$A$835,1,FALSE)),VLOOKUP(C381,'sin-list 180320_update'!$B$2:$B$835,1,FALSE))</f>
        <v>#N/A</v>
      </c>
      <c r="F381" s="76" t="str">
        <f>IF($C381="-",IF($A381="-",VLOOKUP($D381,'REACH Bilaga XVII_update'!$A$5:$A$131,1,FALSE),VLOOKUP($A381,'REACH Bilaga XVII_update'!$C$5:$C$131,1,FALSE)),VLOOKUP($C381,'REACH Bilaga XVII_update'!$B$5:$B$131,1,FALSE))</f>
        <v>237-157-1</v>
      </c>
      <c r="G381" s="76" t="e">
        <f>IF($C381="-",IF($A381="-",VLOOKUP($D381,' REACH Bilaga 59_update'!$A$5:$A$210,1,FALSE),VLOOKUP($A381,' REACH Bilaga 59_update'!$D$5:$D$210,1,FALSE)),VLOOKUP($C381,' REACH Bilaga 59_update'!$C$5:$C$210,1,FALSE))</f>
        <v>#N/A</v>
      </c>
      <c r="H381" s="76" t="e">
        <f>IF($C381="-",IF($A381="-",VLOOKUP($D381,'REACH Bilaga XIV_update'!$A$5:$A$110,1,FALSE),VLOOKUP($A381,'REACH Bilaga XIV_update'!$D$5:$D$110,1,FALSE)),VLOOKUP($C381,'REACH Bilaga XIV_update'!$C$5:$C$110,1,FALSE))</f>
        <v>#N/A</v>
      </c>
      <c r="I381" s="76" t="e">
        <f>IF($C381="-",IF($A381="-",VLOOKUP($D381,CoRAP_update!$A$5:$A$376,1,FALSE),VLOOKUP($A381,CoRAP_update!$D$5:$D$376,1,FALSE)),VLOOKUP($C381,CoRAP_update!$C$5:$C$376,1,FALSE))</f>
        <v>#N/A</v>
      </c>
      <c r="J381" s="76" t="e">
        <f>IF($C381="-",IF($A381="-",VLOOKUP($D381,EDC_update!$C$2:$C$450,1,FALSE),VLOOKUP($A381,EDC_update!$B$2:$B$450,1,FALSE)),VLOOKUP($C381,EDC_update!$L$2:$L$450,1,FALSE))</f>
        <v>#N/A</v>
      </c>
      <c r="K381" s="76" t="e">
        <f>IF($C381="-",IF($A381="-",IF(VLOOKUP($D381,'sin-list 180320_update'!$C$2:$S$835,3,FALSE)="",NA(),VLOOKUP($D381,'sin-list 180320_update'!$C$2:$S$835,3,FALSE)),IF(VLOOKUP($A381,'sin-list 180320_update'!$A$2:$S$835,5,FALSE)="",NA(),VLOOKUP($A381,'sin-list 180320_update'!$A$2:$S$835,5,FALSE))),IF(VLOOKUP($C381,'sin-list 180320_update'!$B$2:$S$835,4,FALSE)="",NA(),VLOOKUP($C381,'sin-list 180320_update'!$B$2:$S$835,4,FALSE)))</f>
        <v>#N/A</v>
      </c>
      <c r="L381" s="76" t="e">
        <f>IF($C381="-",IF($A381="-",VLOOKUP($D381,'sin-list 180320_update'!$C$2:$S$835,6,FALSE),VLOOKUP($A381,'sin-list 180320_update'!$A$2:$S$835,8,FALSE)),VLOOKUP($C381,'sin-list 180320_update'!$B$2:$S$835,7,FALSE))</f>
        <v>#N/A</v>
      </c>
      <c r="M381" s="76" t="e">
        <f>IF($C381="-",IF($A381="-",IF(VLOOKUP($D381,'sin-list 180320_update'!$C$2:$S$835,8,FALSE)="",NA(),VLOOKUP($D381,'sin-list 180320_update'!$C$2:$S$835,8,FALSE)),IF(VLOOKUP($A381,'sin-list 180320_update'!$A$2:$S$835,10,FALSE)="",NA(),VLOOKUP($A381,'sin-list 180320_update'!$A$2:$S$835,10,FALSE))),IF(VLOOKUP($C381,'sin-list 180320_update'!$B$2:$S$835,9,FALSE)="",NA(),VLOOKUP($C381,'sin-list 180320_update'!$B$2:$S$835,9,FALSE)))</f>
        <v>#N/A</v>
      </c>
      <c r="N381" s="76" t="e">
        <f>IF($C381="-",IF($A381="-",IF(VLOOKUP($D381,'REACH Bilaga XVII_update'!$A$5:$E$131,4,FALSE)="",NA(),VLOOKUP($D381,'REACH Bilaga XVII_update'!$A$5:$E$131,4,FALSE)),IF(VLOOKUP($A381,'REACH Bilaga XVII_update'!$C$5:$D$131,2,FALSE)="",NA(),VLOOKUP($A381,'REACH Bilaga XVII_update'!$C$5:$D$131,2,FALSE))),IF(VLOOKUP($C381,'REACH Bilaga XVII_update'!$B$5:$D$131,3,FALSE)="",NA(),VLOOKUP($C381,'REACH Bilaga XVII_update'!$B$5:$D$131,3,FALSE)))</f>
        <v>#N/A</v>
      </c>
      <c r="O381" s="76" t="e">
        <f>IF($C381="-",IF($A381="-",IF(VLOOKUP($D381,' REACH Bilaga 59_update'!$A$5:$E$210,5,FALSE)="",NA(),VLOOKUP($D381,' REACH Bilaga 59_update'!$A$5:$E$210,5,FALSE)),IF(VLOOKUP($A381,' REACH Bilaga 59_update'!$D$5:$E$210,2,FALSE)="",NA(),VLOOKUP($A381,' REACH Bilaga 59_update'!$D$5:$E$210,2,FALSE))),IF(VLOOKUP($C381,' REACH Bilaga 59_update'!$C$5:$E$210,3,FALSE)="",NA(),VLOOKUP($C381,' REACH Bilaga 59_update'!$C$5:$E$210,3,FALSE)))</f>
        <v>#N/A</v>
      </c>
      <c r="P381" s="76" t="e">
        <f>IF(C381="-",IF(A381="-",IFERROR(VLOOKUP($D381,' REACH Bilaga 59_update'!$A$5:$F$210,MATCH(Sammanfattning!P$1,' REACH Bilaga 59_update'!$A$4:$F$4,0),FALSE),VLOOKUP($D381,'REACH Bilaga XIV_update'!$A$4:$H$110,MATCH(Sammanfattning!P$1,'REACH Bilaga XIV_update'!$A$4:$H$4,0),FALSE)),IFERROR(VLOOKUP($A381,' REACH Bilaga 59_update'!$D$5:$F$210,MATCH(Sammanfattning!P$1,' REACH Bilaga 59_update'!$D$4:$F$4,0),FALSE),VLOOKUP($A381,'REACH Bilaga XIV_update'!$D$4:$H$110,MATCH(Sammanfattning!P$1,'REACH Bilaga XIV_update'!$D$4:$H$4,0),FALSE))),IFERROR(VLOOKUP($C381,' REACH Bilaga 59_update'!$C$5:$F$210,MATCH(Sammanfattning!P$1,' REACH Bilaga 59_update'!$C$4:$F$4,0),FALSE),VLOOKUP($C381,'REACH Bilaga XIV_update'!$C$4:$H$110,MATCH(Sammanfattning!P$1,'REACH Bilaga XIV_update'!$C$4:$H$4,0),FALSE)))</f>
        <v>#N/A</v>
      </c>
      <c r="Q381" s="76" t="e">
        <f>IF($C381="-",IF($A381="-",IF(VLOOKUP($D381,'REACH Bilaga XIV_update'!$A$5:$I$110,9,FALSE)="",NA(),VLOOKUP($D381,'REACH Bilaga XIV_update'!$A$5:$I$110,9,FALSE)),IF(VLOOKUP($A381,'REACH Bilaga XIV_update'!$D$5:$I$110,6,FALSE)="",NA(),VLOOKUP($A381,'REACH Bilaga XIV_update'!$D$5:$I$110,6,FALSE))),IF(VLOOKUP($C381,'REACH Bilaga XIV_update'!$C$5:$I$110,7,FALSE)="",NA(),VLOOKUP($C381,'REACH Bilaga XIV_update'!$C$5:$I$110,7,FALSE)))</f>
        <v>#N/A</v>
      </c>
      <c r="R381" s="76" t="e">
        <f>IF($C381="-",IF($A381="-",IF(VLOOKUP($D381,CoRAP_update!$A$5:$O$376,15,FALSE)="",NA(),VLOOKUP($D381,CoRAP_update!$A$5:$O$376,15,FALSE)),IF(VLOOKUP($A381,CoRAP_update!$D$5:$O$376,12,FALSE)="",NA(),VLOOKUP($A381,CoRAP_update!$D$5:$O$376,12,FALSE))),IF(VLOOKUP($C381,CoRAP_update!$C$5:$O$376,13,FALSE)="",NA(),VLOOKUP($C381,CoRAP_update!$C$5:$O$376,13,FALSE)))</f>
        <v>#N/A</v>
      </c>
      <c r="S381" s="144" t="e">
        <f>IF($C381="-",IF($A381="-",VLOOKUP($D381,CoRAP_update!$A$5:$J$376,MATCH(Sammanfattning!S$1,CoRAP_update!$A$4:$J$4,0),FALSE),VLOOKUP($A381,CoRAP_update!$D$5:$J$376,MATCH(Sammanfattning!S$1,CoRAP_update!$D$4:$J$4,0),FALSE)),VLOOKUP($C381,CoRAP_update!$C$5:$J$376,MATCH(Sammanfattning!S$1,CoRAP_update!$C$4:$J$4,0),FALSE))</f>
        <v>#N/A</v>
      </c>
      <c r="T381" s="76" t="e">
        <f>IF($A381="-",VLOOKUP($D381,EDC_update!$C$2:$F$450,4,FALSE),VLOOKUP($A381,EDC_update!$B$2:$F$450,5,FALSE))</f>
        <v>#N/A</v>
      </c>
      <c r="V381" s="78">
        <f>IF(IFERROR(SEARCH("PBT",P381),99)=99,IF(IFERROR(SEARCH("suspected PBT",S381),99)=99,IF(IFERROR(SEARCH("concluded to be PBT",K381),99)=99,IF(IFERROR(SEARCH("PBT",S381),99)=99,IF(IFERROR(SEARCH("PBT cand",L381),99)=99,IF(IFERROR(SEARCH("PBT",L381),99)=99,IF(IFERROR(SEARCH("persistent, bioackumulative and toxic properties",K381),99)=99,0,Scoring!$E$3),Scoring!$E$3),Scoring!$E$7),Scoring!$E$3),Scoring!$E$5),Scoring!$E$6),Scoring!$E$3)</f>
        <v>0</v>
      </c>
      <c r="W381" s="78">
        <f>IF(IFERROR(SEARCH("vPvB",P381),99)=99,IF(IFERROR(SEARCH("suspected pbt/vPvB",S381),99)=99,IF(IFERROR(SEARCH("vPvB",S381),99)=99,IF(IFERROR(SEARCH("concluded to be a vPvB",S381),99)=99,IF(IFERROR(SEARCH("identified as vPvB",K381),99)=99,IF(IFERROR(SEARCH("concluded to be a vPvB",K381),99)=99,IF(IFERROR(SEARCH("concluded to be both pbt and vPvB",S381),99)=99,IF(IFERROR(SEARCH("concluded to be both pbt and vPvB",K381),99)=99,0,Scoring!$E$5),Scoring!$E$5),Scoring!$E$5),Scoring!$E$5),Scoring!$E$5),Scoring!$E$4),Scoring!$E$6),Scoring!$E$4)</f>
        <v>0</v>
      </c>
      <c r="X381" s="78">
        <f>IF(IFERROR(SEARCH("H410",N381),99)=99,IF(IFERROR(SEARCH("H410",O381),99)=99,IF(IFERROR(SEARCH("H410",Q381),99)=99,IF(IFERROR(SEARCH("H410",M381),99)=99,IF(IFERROR(SEARCH("H410",R381),99)=99,IF(IFERROR(SEARCH("H411",N381),99)=99,IF(IFERROR(SEARCH("H411",O381),99)=99,IF(IFERROR(SEARCH("H411",Q381),99)=99,IF(IFERROR(SEARCH("H411",M381),99)=99,IF(IFERROR(SEARCH("H411",R381),99)=99,IF(IFERROR(SEARCH("H413",N381),99)=99,IF(IFERROR(SEARCH("H413",O381),99)=99,IF(IFERROR(SEARCH("H413",Q381),99)=99,IF(IFERROR(SEARCH("H413",M381),99)=99,IF(IFERROR(SEARCH("H413",R381),99)=99,IF(IFERROR(SEARCH("H412",N381),99)=99,IF(IFERROR(SEARCH("H412",O381),99)=99,IF(IFERROR(SEARCH("H412",Q381),99)=99,IF(IFERROR(SEARCH("H412",M381),99)=99,IF(IFERROR(SEARCH("H412",R381),99)=99,0,Scoring!$E$2),Scoring!$E$2),Scoring!$E$2),Scoring!$E$2),Scoring!$E$2),Scoring!$E$2),Scoring!$E$2),Scoring!$E$2),Scoring!$E$2),Scoring!$E$2),Scoring!$E$2),Scoring!$E$2),Scoring!$E$2),Scoring!$E$2),Scoring!$E$2),Scoring!$E$2),Scoring!$E$2),Scoring!$E$2),Scoring!$E$2),Scoring!$E$2)</f>
        <v>0</v>
      </c>
      <c r="Y381" s="78">
        <f>IF(IFERROR(SEARCH("CMR",K381),99)=99,IF(IFERROR(SEARCH("Suspected CMR",S381),99)=99,IF(IFERROR(SEARCH("CMR",S381),99)=99,0,Scoring!$E$8),Scoring!$E$9),Scoring!$E$8)</f>
        <v>0</v>
      </c>
      <c r="Z381" s="78">
        <f>IF(IFERROR(SEARCH("H350",N381),99)=99,IF(IFERROR(SEARCH("H350",O381),99)=99,IF(IFERROR(SEARCH("H350",Q381),99)=99,IF(IFERROR(SEARCH("H350",M381),99)=99,IF(IFERROR(SEARCH("H350",R381),99)=99,IF(IFERROR(SEARCH("H351",N381),99)=99,IF(IFERROR(SEARCH("H351",O381),99)=99,IF(IFERROR(SEARCH("H351",Q381),99)=99,IF(IFERROR(SEARCH("H351",M381),99)=99,IF(IFERROR(SEARCH("H351",R381),99)=99,IF(IFERROR(SEARCH("carcinogenic",P381),99)=99,IF(IFERROR(SEARCH("suspected carcinogenic",S381),99)=99,0,Scoring!$E$12),Scoring!$E$11),Scoring!$E$10),Scoring!$E$10),Scoring!$E$10),Scoring!$E$10),Scoring!$E$10),Scoring!$E$10),Scoring!$E$10),Scoring!$E$10),Scoring!$E$10),Scoring!$E$10)</f>
        <v>0</v>
      </c>
      <c r="AA381" s="78">
        <f>IF(IFERROR(SEARCH("H340",N381),99)=99,IF(IFERROR(SEARCH("H340",O381),99)=99,IF(IFERROR(SEARCH("H340",Q381),99)=99,IF(IFERROR(SEARCH("H340",M381),99)=99,IF(IFERROR(SEARCH("H340",R381),99)=99,IF(IFERROR(SEARCH("H341",N381),99)=99,IF(IFERROR(SEARCH("H341",O381),99)=99,IF(IFERROR(SEARCH("H341",Q381),99)=99,IF(IFERROR(SEARCH("H341",M381),99)=99,IF(IFERROR(SEARCH("H341",R381),99)=99,IF(IFERROR(SEARCH("mutagenic",P381),99)=99,IF(IFERROR(SEARCH("suspected mutagenic",S381),99)=99,0,Scoring!$E$15),Scoring!$E$14),Scoring!$E$13),Scoring!$E$13),Scoring!$E$13),Scoring!$E$13),Scoring!$E$13),Scoring!$E$13),Scoring!$E$13),Scoring!$E$13),Scoring!$E$13),Scoring!$E$13)</f>
        <v>0</v>
      </c>
      <c r="AB381" s="78">
        <f>IF(IFERROR(SEARCH("H360",N381),99)=99,IF(IFERROR(SEARCH("H360",O381),99)=99,IF(IFERROR(SEARCH("H360",Q381),99)=99,IF(IFERROR(SEARCH("H360",M381),99)=99,IF(IFERROR(SEARCH("H360",R381),99)=99,IF(IFERROR(SEARCH("H361",N381),99)=99,IF(IFERROR(SEARCH("H361",O381),99)=99,IF(IFERROR(SEARCH("H361",Q381),99)=99,IF(IFERROR(SEARCH("H361",M381),99)=99,IF(IFERROR(SEARCH("H361",R381),99)=99,IF(IFERROR(SEARCH("reproduction",P381),99)=99,IF(IFERROR(SEARCH("suspected reprotoxic",S381),99)=99,IF(IFERROR(SEARCH("reprotoxic",S381),99)=99,IF(IFERROR(SEARCH("reprotoxic",K381),99)=99,0,Scoring!$E$18),Scoring!$E$18),Scoring!$E$19),Scoring!$E$17),Scoring!$E$16),Scoring!$E$16),Scoring!$E$16),Scoring!$E$16),Scoring!$E$16),Scoring!$E$16),Scoring!$E$16),Scoring!$E$16),Scoring!$E$16),Scoring!$E$16)</f>
        <v>0</v>
      </c>
      <c r="AC381" s="78">
        <f>IF(IFERROR(SEARCH("57f",L381),99)=99,IF(IFERROR(SEARCH("57(f)",P381),99)=99,0,Scoring!$E$20),Scoring!$E$20)</f>
        <v>0</v>
      </c>
      <c r="AD381" s="78">
        <f>IF(IFERROR(SEARCH("CAT1",T381),99)=99,IF(IFERROR(SEARCH("CAT2",T381),99)=99,IF(IFERROR(SEARCH("CAT3",T381),99)=99,IF(IFERROR(SEARCH("concluded to be endocrine",K381),99)=99,IF(IFERROR(SEARCH("categorised as endocrine",K381),99)=99,IF(IFERROR(SEARCH("endocrine disrupting",P381),99)=99,IF(IFERROR(SEARCH("endocrine disrupting",K381),99)=99,IF(IFERROR(SEARCH("suspected endocrine",S381),99)=99,IF(IFERROR(SEARCH("potential endocrine",S381),99)=99,0,Scoring!$E$25),Scoring!$E$25),Scoring!$E$24),Scoring!$E$24),Scoring!$E$24),Scoring!$E$24),Scoring!$E$23),Scoring!$E$22),Scoring!$E$21)</f>
        <v>0</v>
      </c>
      <c r="AE381" s="78">
        <f>IF(IFERROR(SEARCH("suspected sensitiser",S381),99)=99,IF(IFERROR(SEARCH("sensitiser",S381),99)=99,IF(IFERROR(SEARCH("other hazard based concern",S381),99)=99,0,Scoring!$E$28),Scoring!$E$26),Scoring!$E$27)</f>
        <v>0</v>
      </c>
      <c r="AF381" s="78">
        <f>IF(IFERROR(M381,1)=1,IF(IFERROR(N381,1)=1,IF(IFERROR(O381,1)=1,IF(IFERROR(Q381,1)=1,IF(IFERROR(R381,1)=1,IF(IFERROR(T381,1)=1,IF(IFERROR(K381,1)=1,IF(IFERROR(P381,1)=1,IF(IFERROR(S381,1)=1,Scoring!$E$29,0),0),0),0),0),0),0),0),0)</f>
        <v>3.5</v>
      </c>
      <c r="AG381" s="78">
        <f t="shared" si="34"/>
        <v>3.5</v>
      </c>
      <c r="AI381" s="93"/>
      <c r="AJ381" s="94"/>
      <c r="AK381" s="76"/>
      <c r="AL381" s="75"/>
      <c r="AN381" s="79"/>
      <c r="AO381" s="79"/>
      <c r="AP381" s="79"/>
      <c r="AQ381" s="79"/>
      <c r="AR381" s="79"/>
      <c r="AS381" s="78"/>
      <c r="AU381" s="79">
        <f>IF(IFERROR(F381,99)=99,IF(IFERROR(G381,99)=99,IF(IFERROR(H381,99)=99,IF(IFERROR(I381,99)=99,IF(IFERROR(E381,99)=99,IF(IFERROR(J381,99)=99,0,Scoring!$B$7),Scoring!$B$3),Scoring!$B$2),Scoring!$B$6),Scoring!$B$5),Scoring!$B$4)</f>
        <v>1</v>
      </c>
      <c r="AV381" s="78">
        <f t="shared" si="35"/>
        <v>3.5</v>
      </c>
      <c r="AW381" s="78"/>
      <c r="AX381" s="66"/>
      <c r="AY381" s="78"/>
      <c r="AZ381" s="76"/>
      <c r="BA381" s="76"/>
      <c r="BB381" s="76"/>
    </row>
    <row r="382" spans="1:54" x14ac:dyDescent="0.25">
      <c r="A382" s="77" t="s">
        <v>3307</v>
      </c>
      <c r="B382" s="76" t="str">
        <f t="shared" si="37"/>
        <v>242-729-9</v>
      </c>
      <c r="C382" s="77" t="s">
        <v>3388</v>
      </c>
      <c r="D382" s="77" t="s">
        <v>3206</v>
      </c>
      <c r="E382" s="76" t="e">
        <f>IF(C382="-",IF(A382="-",VLOOKUP(D382,'sin-list 180320_update'!$C$2:$C$835,1,FALSE),VLOOKUP(A382,'sin-list 180320_update'!$A$2:$A$835,1,FALSE)),VLOOKUP(C382,'sin-list 180320_update'!$B$2:$B$835,1,FALSE))</f>
        <v>#N/A</v>
      </c>
      <c r="F382" s="76" t="str">
        <f>IF($C382="-",IF($A382="-",VLOOKUP($D382,'REACH Bilaga XVII_update'!$A$5:$A$131,1,FALSE),VLOOKUP($A382,'REACH Bilaga XVII_update'!$C$5:$C$131,1,FALSE)),VLOOKUP($C382,'REACH Bilaga XVII_update'!$B$5:$B$131,1,FALSE))</f>
        <v>242-729-9</v>
      </c>
      <c r="G382" s="76" t="e">
        <f>IF($C382="-",IF($A382="-",VLOOKUP($D382,' REACH Bilaga 59_update'!$A$5:$A$210,1,FALSE),VLOOKUP($A382,' REACH Bilaga 59_update'!$D$5:$D$210,1,FALSE)),VLOOKUP($C382,' REACH Bilaga 59_update'!$C$5:$C$210,1,FALSE))</f>
        <v>#N/A</v>
      </c>
      <c r="H382" s="76" t="e">
        <f>IF($C382="-",IF($A382="-",VLOOKUP($D382,'REACH Bilaga XIV_update'!$A$5:$A$110,1,FALSE),VLOOKUP($A382,'REACH Bilaga XIV_update'!$D$5:$D$110,1,FALSE)),VLOOKUP($C382,'REACH Bilaga XIV_update'!$C$5:$C$110,1,FALSE))</f>
        <v>#N/A</v>
      </c>
      <c r="I382" s="76" t="e">
        <f>IF($C382="-",IF($A382="-",VLOOKUP($D382,CoRAP_update!$A$5:$A$376,1,FALSE),VLOOKUP($A382,CoRAP_update!$D$5:$D$376,1,FALSE)),VLOOKUP($C382,CoRAP_update!$C$5:$C$376,1,FALSE))</f>
        <v>#N/A</v>
      </c>
      <c r="J382" s="76" t="e">
        <f>IF($C382="-",IF($A382="-",VLOOKUP($D382,EDC_update!$C$2:$C$450,1,FALSE),VLOOKUP($A382,EDC_update!$B$2:$B$450,1,FALSE)),VLOOKUP($C382,EDC_update!$L$2:$L$450,1,FALSE))</f>
        <v>#N/A</v>
      </c>
      <c r="K382" s="76" t="e">
        <f>IF($C382="-",IF($A382="-",IF(VLOOKUP($D382,'sin-list 180320_update'!$C$2:$S$835,3,FALSE)="",NA(),VLOOKUP($D382,'sin-list 180320_update'!$C$2:$S$835,3,FALSE)),IF(VLOOKUP($A382,'sin-list 180320_update'!$A$2:$S$835,5,FALSE)="",NA(),VLOOKUP($A382,'sin-list 180320_update'!$A$2:$S$835,5,FALSE))),IF(VLOOKUP($C382,'sin-list 180320_update'!$B$2:$S$835,4,FALSE)="",NA(),VLOOKUP($C382,'sin-list 180320_update'!$B$2:$S$835,4,FALSE)))</f>
        <v>#N/A</v>
      </c>
      <c r="L382" s="76" t="e">
        <f>IF($C382="-",IF($A382="-",VLOOKUP($D382,'sin-list 180320_update'!$C$2:$S$835,6,FALSE),VLOOKUP($A382,'sin-list 180320_update'!$A$2:$S$835,8,FALSE)),VLOOKUP($C382,'sin-list 180320_update'!$B$2:$S$835,7,FALSE))</f>
        <v>#N/A</v>
      </c>
      <c r="M382" s="76" t="e">
        <f>IF($C382="-",IF($A382="-",IF(VLOOKUP($D382,'sin-list 180320_update'!$C$2:$S$835,8,FALSE)="",NA(),VLOOKUP($D382,'sin-list 180320_update'!$C$2:$S$835,8,FALSE)),IF(VLOOKUP($A382,'sin-list 180320_update'!$A$2:$S$835,10,FALSE)="",NA(),VLOOKUP($A382,'sin-list 180320_update'!$A$2:$S$835,10,FALSE))),IF(VLOOKUP($C382,'sin-list 180320_update'!$B$2:$S$835,9,FALSE)="",NA(),VLOOKUP($C382,'sin-list 180320_update'!$B$2:$S$835,9,FALSE)))</f>
        <v>#N/A</v>
      </c>
      <c r="N382" s="76" t="e">
        <f>IF($C382="-",IF($A382="-",IF(VLOOKUP($D382,'REACH Bilaga XVII_update'!$A$5:$E$131,4,FALSE)="",NA(),VLOOKUP($D382,'REACH Bilaga XVII_update'!$A$5:$E$131,4,FALSE)),IF(VLOOKUP($A382,'REACH Bilaga XVII_update'!$C$5:$D$131,2,FALSE)="",NA(),VLOOKUP($A382,'REACH Bilaga XVII_update'!$C$5:$D$131,2,FALSE))),IF(VLOOKUP($C382,'REACH Bilaga XVII_update'!$B$5:$D$131,3,FALSE)="",NA(),VLOOKUP($C382,'REACH Bilaga XVII_update'!$B$5:$D$131,3,FALSE)))</f>
        <v>#N/A</v>
      </c>
      <c r="O382" s="76" t="e">
        <f>IF($C382="-",IF($A382="-",IF(VLOOKUP($D382,' REACH Bilaga 59_update'!$A$5:$E$210,5,FALSE)="",NA(),VLOOKUP($D382,' REACH Bilaga 59_update'!$A$5:$E$210,5,FALSE)),IF(VLOOKUP($A382,' REACH Bilaga 59_update'!$D$5:$E$210,2,FALSE)="",NA(),VLOOKUP($A382,' REACH Bilaga 59_update'!$D$5:$E$210,2,FALSE))),IF(VLOOKUP($C382,' REACH Bilaga 59_update'!$C$5:$E$210,3,FALSE)="",NA(),VLOOKUP($C382,' REACH Bilaga 59_update'!$C$5:$E$210,3,FALSE)))</f>
        <v>#N/A</v>
      </c>
      <c r="P382" s="76" t="e">
        <f>IF(C382="-",IF(A382="-",IFERROR(VLOOKUP($D382,' REACH Bilaga 59_update'!$A$5:$F$210,MATCH(Sammanfattning!P$1,' REACH Bilaga 59_update'!$A$4:$F$4,0),FALSE),VLOOKUP($D382,'REACH Bilaga XIV_update'!$A$4:$H$110,MATCH(Sammanfattning!P$1,'REACH Bilaga XIV_update'!$A$4:$H$4,0),FALSE)),IFERROR(VLOOKUP($A382,' REACH Bilaga 59_update'!$D$5:$F$210,MATCH(Sammanfattning!P$1,' REACH Bilaga 59_update'!$D$4:$F$4,0),FALSE),VLOOKUP($A382,'REACH Bilaga XIV_update'!$D$4:$H$110,MATCH(Sammanfattning!P$1,'REACH Bilaga XIV_update'!$D$4:$H$4,0),FALSE))),IFERROR(VLOOKUP($C382,' REACH Bilaga 59_update'!$C$5:$F$210,MATCH(Sammanfattning!P$1,' REACH Bilaga 59_update'!$C$4:$F$4,0),FALSE),VLOOKUP($C382,'REACH Bilaga XIV_update'!$C$4:$H$110,MATCH(Sammanfattning!P$1,'REACH Bilaga XIV_update'!$C$4:$H$4,0),FALSE)))</f>
        <v>#N/A</v>
      </c>
      <c r="Q382" s="76" t="e">
        <f>IF($C382="-",IF($A382="-",IF(VLOOKUP($D382,'REACH Bilaga XIV_update'!$A$5:$I$110,9,FALSE)="",NA(),VLOOKUP($D382,'REACH Bilaga XIV_update'!$A$5:$I$110,9,FALSE)),IF(VLOOKUP($A382,'REACH Bilaga XIV_update'!$D$5:$I$110,6,FALSE)="",NA(),VLOOKUP($A382,'REACH Bilaga XIV_update'!$D$5:$I$110,6,FALSE))),IF(VLOOKUP($C382,'REACH Bilaga XIV_update'!$C$5:$I$110,7,FALSE)="",NA(),VLOOKUP($C382,'REACH Bilaga XIV_update'!$C$5:$I$110,7,FALSE)))</f>
        <v>#N/A</v>
      </c>
      <c r="R382" s="76" t="e">
        <f>IF($C382="-",IF($A382="-",IF(VLOOKUP($D382,CoRAP_update!$A$5:$O$376,15,FALSE)="",NA(),VLOOKUP($D382,CoRAP_update!$A$5:$O$376,15,FALSE)),IF(VLOOKUP($A382,CoRAP_update!$D$5:$O$376,12,FALSE)="",NA(),VLOOKUP($A382,CoRAP_update!$D$5:$O$376,12,FALSE))),IF(VLOOKUP($C382,CoRAP_update!$C$5:$O$376,13,FALSE)="",NA(),VLOOKUP($C382,CoRAP_update!$C$5:$O$376,13,FALSE)))</f>
        <v>#N/A</v>
      </c>
      <c r="S382" s="144" t="e">
        <f>IF($C382="-",IF($A382="-",VLOOKUP($D382,CoRAP_update!$A$5:$J$376,MATCH(Sammanfattning!S$1,CoRAP_update!$A$4:$J$4,0),FALSE),VLOOKUP($A382,CoRAP_update!$D$5:$J$376,MATCH(Sammanfattning!S$1,CoRAP_update!$D$4:$J$4,0),FALSE)),VLOOKUP($C382,CoRAP_update!$C$5:$J$376,MATCH(Sammanfattning!S$1,CoRAP_update!$C$4:$J$4,0),FALSE))</f>
        <v>#N/A</v>
      </c>
      <c r="T382" s="76" t="e">
        <f>IF($A382="-",VLOOKUP($D382,EDC_update!$C$2:$F$450,4,FALSE),VLOOKUP($A382,EDC_update!$B$2:$F$450,5,FALSE))</f>
        <v>#N/A</v>
      </c>
      <c r="V382" s="78">
        <f>IF(IFERROR(SEARCH("PBT",P382),99)=99,IF(IFERROR(SEARCH("suspected PBT",S382),99)=99,IF(IFERROR(SEARCH("concluded to be PBT",K382),99)=99,IF(IFERROR(SEARCH("PBT",S382),99)=99,IF(IFERROR(SEARCH("PBT cand",L382),99)=99,IF(IFERROR(SEARCH("PBT",L382),99)=99,IF(IFERROR(SEARCH("persistent, bioackumulative and toxic properties",K382),99)=99,0,Scoring!$E$3),Scoring!$E$3),Scoring!$E$7),Scoring!$E$3),Scoring!$E$5),Scoring!$E$6),Scoring!$E$3)</f>
        <v>0</v>
      </c>
      <c r="W382" s="78">
        <f>IF(IFERROR(SEARCH("vPvB",P382),99)=99,IF(IFERROR(SEARCH("suspected pbt/vPvB",S382),99)=99,IF(IFERROR(SEARCH("vPvB",S382),99)=99,IF(IFERROR(SEARCH("concluded to be a vPvB",S382),99)=99,IF(IFERROR(SEARCH("identified as vPvB",K382),99)=99,IF(IFERROR(SEARCH("concluded to be a vPvB",K382),99)=99,IF(IFERROR(SEARCH("concluded to be both pbt and vPvB",S382),99)=99,IF(IFERROR(SEARCH("concluded to be both pbt and vPvB",K382),99)=99,0,Scoring!$E$5),Scoring!$E$5),Scoring!$E$5),Scoring!$E$5),Scoring!$E$5),Scoring!$E$4),Scoring!$E$6),Scoring!$E$4)</f>
        <v>0</v>
      </c>
      <c r="X382" s="78">
        <f>IF(IFERROR(SEARCH("H410",N382),99)=99,IF(IFERROR(SEARCH("H410",O382),99)=99,IF(IFERROR(SEARCH("H410",Q382),99)=99,IF(IFERROR(SEARCH("H410",M382),99)=99,IF(IFERROR(SEARCH("H410",R382),99)=99,IF(IFERROR(SEARCH("H411",N382),99)=99,IF(IFERROR(SEARCH("H411",O382),99)=99,IF(IFERROR(SEARCH("H411",Q382),99)=99,IF(IFERROR(SEARCH("H411",M382),99)=99,IF(IFERROR(SEARCH("H411",R382),99)=99,IF(IFERROR(SEARCH("H413",N382),99)=99,IF(IFERROR(SEARCH("H413",O382),99)=99,IF(IFERROR(SEARCH("H413",Q382),99)=99,IF(IFERROR(SEARCH("H413",M382),99)=99,IF(IFERROR(SEARCH("H413",R382),99)=99,IF(IFERROR(SEARCH("H412",N382),99)=99,IF(IFERROR(SEARCH("H412",O382),99)=99,IF(IFERROR(SEARCH("H412",Q382),99)=99,IF(IFERROR(SEARCH("H412",M382),99)=99,IF(IFERROR(SEARCH("H412",R382),99)=99,0,Scoring!$E$2),Scoring!$E$2),Scoring!$E$2),Scoring!$E$2),Scoring!$E$2),Scoring!$E$2),Scoring!$E$2),Scoring!$E$2),Scoring!$E$2),Scoring!$E$2),Scoring!$E$2),Scoring!$E$2),Scoring!$E$2),Scoring!$E$2),Scoring!$E$2),Scoring!$E$2),Scoring!$E$2),Scoring!$E$2),Scoring!$E$2),Scoring!$E$2)</f>
        <v>0</v>
      </c>
      <c r="Y382" s="78">
        <f>IF(IFERROR(SEARCH("CMR",K382),99)=99,IF(IFERROR(SEARCH("Suspected CMR",S382),99)=99,IF(IFERROR(SEARCH("CMR",S382),99)=99,0,Scoring!$E$8),Scoring!$E$9),Scoring!$E$8)</f>
        <v>0</v>
      </c>
      <c r="Z382" s="78">
        <f>IF(IFERROR(SEARCH("H350",N382),99)=99,IF(IFERROR(SEARCH("H350",O382),99)=99,IF(IFERROR(SEARCH("H350",Q382),99)=99,IF(IFERROR(SEARCH("H350",M382),99)=99,IF(IFERROR(SEARCH("H350",R382),99)=99,IF(IFERROR(SEARCH("H351",N382),99)=99,IF(IFERROR(SEARCH("H351",O382),99)=99,IF(IFERROR(SEARCH("H351",Q382),99)=99,IF(IFERROR(SEARCH("H351",M382),99)=99,IF(IFERROR(SEARCH("H351",R382),99)=99,IF(IFERROR(SEARCH("carcinogenic",P382),99)=99,IF(IFERROR(SEARCH("suspected carcinogenic",S382),99)=99,0,Scoring!$E$12),Scoring!$E$11),Scoring!$E$10),Scoring!$E$10),Scoring!$E$10),Scoring!$E$10),Scoring!$E$10),Scoring!$E$10),Scoring!$E$10),Scoring!$E$10),Scoring!$E$10),Scoring!$E$10)</f>
        <v>0</v>
      </c>
      <c r="AA382" s="78">
        <f>IF(IFERROR(SEARCH("H340",N382),99)=99,IF(IFERROR(SEARCH("H340",O382),99)=99,IF(IFERROR(SEARCH("H340",Q382),99)=99,IF(IFERROR(SEARCH("H340",M382),99)=99,IF(IFERROR(SEARCH("H340",R382),99)=99,IF(IFERROR(SEARCH("H341",N382),99)=99,IF(IFERROR(SEARCH("H341",O382),99)=99,IF(IFERROR(SEARCH("H341",Q382),99)=99,IF(IFERROR(SEARCH("H341",M382),99)=99,IF(IFERROR(SEARCH("H341",R382),99)=99,IF(IFERROR(SEARCH("mutagenic",P382),99)=99,IF(IFERROR(SEARCH("suspected mutagenic",S382),99)=99,0,Scoring!$E$15),Scoring!$E$14),Scoring!$E$13),Scoring!$E$13),Scoring!$E$13),Scoring!$E$13),Scoring!$E$13),Scoring!$E$13),Scoring!$E$13),Scoring!$E$13),Scoring!$E$13),Scoring!$E$13)</f>
        <v>0</v>
      </c>
      <c r="AB382" s="78">
        <f>IF(IFERROR(SEARCH("H360",N382),99)=99,IF(IFERROR(SEARCH("H360",O382),99)=99,IF(IFERROR(SEARCH("H360",Q382),99)=99,IF(IFERROR(SEARCH("H360",M382),99)=99,IF(IFERROR(SEARCH("H360",R382),99)=99,IF(IFERROR(SEARCH("H361",N382),99)=99,IF(IFERROR(SEARCH("H361",O382),99)=99,IF(IFERROR(SEARCH("H361",Q382),99)=99,IF(IFERROR(SEARCH("H361",M382),99)=99,IF(IFERROR(SEARCH("H361",R382),99)=99,IF(IFERROR(SEARCH("reproduction",P382),99)=99,IF(IFERROR(SEARCH("suspected reprotoxic",S382),99)=99,IF(IFERROR(SEARCH("reprotoxic",S382),99)=99,IF(IFERROR(SEARCH("reprotoxic",K382),99)=99,0,Scoring!$E$18),Scoring!$E$18),Scoring!$E$19),Scoring!$E$17),Scoring!$E$16),Scoring!$E$16),Scoring!$E$16),Scoring!$E$16),Scoring!$E$16),Scoring!$E$16),Scoring!$E$16),Scoring!$E$16),Scoring!$E$16),Scoring!$E$16)</f>
        <v>0</v>
      </c>
      <c r="AC382" s="78">
        <f>IF(IFERROR(SEARCH("57f",L382),99)=99,IF(IFERROR(SEARCH("57(f)",P382),99)=99,0,Scoring!$E$20),Scoring!$E$20)</f>
        <v>0</v>
      </c>
      <c r="AD382" s="78">
        <f>IF(IFERROR(SEARCH("CAT1",T382),99)=99,IF(IFERROR(SEARCH("CAT2",T382),99)=99,IF(IFERROR(SEARCH("CAT3",T382),99)=99,IF(IFERROR(SEARCH("concluded to be endocrine",K382),99)=99,IF(IFERROR(SEARCH("categorised as endocrine",K382),99)=99,IF(IFERROR(SEARCH("endocrine disrupting",P382),99)=99,IF(IFERROR(SEARCH("endocrine disrupting",K382),99)=99,IF(IFERROR(SEARCH("suspected endocrine",S382),99)=99,IF(IFERROR(SEARCH("potential endocrine",S382),99)=99,0,Scoring!$E$25),Scoring!$E$25),Scoring!$E$24),Scoring!$E$24),Scoring!$E$24),Scoring!$E$24),Scoring!$E$23),Scoring!$E$22),Scoring!$E$21)</f>
        <v>0</v>
      </c>
      <c r="AE382" s="78">
        <f>IF(IFERROR(SEARCH("suspected sensitiser",S382),99)=99,IF(IFERROR(SEARCH("sensitiser",S382),99)=99,IF(IFERROR(SEARCH("other hazard based concern",S382),99)=99,0,Scoring!$E$28),Scoring!$E$26),Scoring!$E$27)</f>
        <v>0</v>
      </c>
      <c r="AF382" s="78">
        <f>IF(IFERROR(M382,1)=1,IF(IFERROR(N382,1)=1,IF(IFERROR(O382,1)=1,IF(IFERROR(Q382,1)=1,IF(IFERROR(R382,1)=1,IF(IFERROR(T382,1)=1,IF(IFERROR(K382,1)=1,IF(IFERROR(P382,1)=1,IF(IFERROR(S382,1)=1,Scoring!$E$29,0),0),0),0),0),0),0),0),0)</f>
        <v>3.5</v>
      </c>
      <c r="AG382" s="78">
        <f t="shared" si="34"/>
        <v>3.5</v>
      </c>
      <c r="AI382" s="93"/>
      <c r="AJ382" s="94"/>
      <c r="AK382" s="76"/>
      <c r="AL382" s="75"/>
      <c r="AN382" s="79"/>
      <c r="AO382" s="79"/>
      <c r="AP382" s="79"/>
      <c r="AQ382" s="79"/>
      <c r="AR382" s="79"/>
      <c r="AS382" s="78"/>
      <c r="AU382" s="79">
        <f>IF(IFERROR(F382,99)=99,IF(IFERROR(G382,99)=99,IF(IFERROR(H382,99)=99,IF(IFERROR(I382,99)=99,IF(IFERROR(E382,99)=99,IF(IFERROR(J382,99)=99,0,Scoring!$B$7),Scoring!$B$3),Scoring!$B$2),Scoring!$B$6),Scoring!$B$5),Scoring!$B$4)</f>
        <v>1</v>
      </c>
      <c r="AV382" s="78">
        <f t="shared" si="35"/>
        <v>3.5</v>
      </c>
      <c r="AW382" s="78"/>
      <c r="AX382" s="66"/>
      <c r="AY382" s="78"/>
      <c r="AZ382" s="76"/>
      <c r="BA382" s="76"/>
      <c r="BB382" s="76"/>
    </row>
    <row r="383" spans="1:54" x14ac:dyDescent="0.25">
      <c r="A383" s="77" t="s">
        <v>3319</v>
      </c>
      <c r="B383" s="76" t="str">
        <f t="shared" si="37"/>
        <v>245-508-5</v>
      </c>
      <c r="C383" s="77" t="s">
        <v>3392</v>
      </c>
      <c r="D383" s="77" t="s">
        <v>3219</v>
      </c>
      <c r="E383" s="76" t="e">
        <f>IF(C383="-",IF(A383="-",VLOOKUP(D383,'sin-list 180320_update'!$C$2:$C$835,1,FALSE),VLOOKUP(A383,'sin-list 180320_update'!$A$2:$A$835,1,FALSE)),VLOOKUP(C383,'sin-list 180320_update'!$B$2:$B$835,1,FALSE))</f>
        <v>#N/A</v>
      </c>
      <c r="F383" s="76" t="str">
        <f>IF($C383="-",IF($A383="-",VLOOKUP($D383,'REACH Bilaga XVII_update'!$A$5:$A$131,1,FALSE),VLOOKUP($A383,'REACH Bilaga XVII_update'!$C$5:$C$131,1,FALSE)),VLOOKUP($C383,'REACH Bilaga XVII_update'!$B$5:$B$131,1,FALSE))</f>
        <v>245-508-5</v>
      </c>
      <c r="G383" s="76" t="e">
        <f>IF($C383="-",IF($A383="-",VLOOKUP($D383,' REACH Bilaga 59_update'!$A$5:$A$210,1,FALSE),VLOOKUP($A383,' REACH Bilaga 59_update'!$D$5:$D$210,1,FALSE)),VLOOKUP($C383,' REACH Bilaga 59_update'!$C$5:$C$210,1,FALSE))</f>
        <v>#N/A</v>
      </c>
      <c r="H383" s="76" t="e">
        <f>IF($C383="-",IF($A383="-",VLOOKUP($D383,'REACH Bilaga XIV_update'!$A$5:$A$110,1,FALSE),VLOOKUP($A383,'REACH Bilaga XIV_update'!$D$5:$D$110,1,FALSE)),VLOOKUP($C383,'REACH Bilaga XIV_update'!$C$5:$C$110,1,FALSE))</f>
        <v>#N/A</v>
      </c>
      <c r="I383" s="76" t="e">
        <f>IF($C383="-",IF($A383="-",VLOOKUP($D383,CoRAP_update!$A$5:$A$376,1,FALSE),VLOOKUP($A383,CoRAP_update!$D$5:$D$376,1,FALSE)),VLOOKUP($C383,CoRAP_update!$C$5:$C$376,1,FALSE))</f>
        <v>#N/A</v>
      </c>
      <c r="J383" s="76" t="e">
        <f>IF($C383="-",IF($A383="-",VLOOKUP($D383,EDC_update!$C$2:$C$450,1,FALSE),VLOOKUP($A383,EDC_update!$B$2:$B$450,1,FALSE)),VLOOKUP($C383,EDC_update!$L$2:$L$450,1,FALSE))</f>
        <v>#N/A</v>
      </c>
      <c r="K383" s="76" t="e">
        <f>IF($C383="-",IF($A383="-",IF(VLOOKUP($D383,'sin-list 180320_update'!$C$2:$S$835,3,FALSE)="",NA(),VLOOKUP($D383,'sin-list 180320_update'!$C$2:$S$835,3,FALSE)),IF(VLOOKUP($A383,'sin-list 180320_update'!$A$2:$S$835,5,FALSE)="",NA(),VLOOKUP($A383,'sin-list 180320_update'!$A$2:$S$835,5,FALSE))),IF(VLOOKUP($C383,'sin-list 180320_update'!$B$2:$S$835,4,FALSE)="",NA(),VLOOKUP($C383,'sin-list 180320_update'!$B$2:$S$835,4,FALSE)))</f>
        <v>#N/A</v>
      </c>
      <c r="L383" s="76" t="e">
        <f>IF($C383="-",IF($A383="-",VLOOKUP($D383,'sin-list 180320_update'!$C$2:$S$835,6,FALSE),VLOOKUP($A383,'sin-list 180320_update'!$A$2:$S$835,8,FALSE)),VLOOKUP($C383,'sin-list 180320_update'!$B$2:$S$835,7,FALSE))</f>
        <v>#N/A</v>
      </c>
      <c r="M383" s="76" t="e">
        <f>IF($C383="-",IF($A383="-",IF(VLOOKUP($D383,'sin-list 180320_update'!$C$2:$S$835,8,FALSE)="",NA(),VLOOKUP($D383,'sin-list 180320_update'!$C$2:$S$835,8,FALSE)),IF(VLOOKUP($A383,'sin-list 180320_update'!$A$2:$S$835,10,FALSE)="",NA(),VLOOKUP($A383,'sin-list 180320_update'!$A$2:$S$835,10,FALSE))),IF(VLOOKUP($C383,'sin-list 180320_update'!$B$2:$S$835,9,FALSE)="",NA(),VLOOKUP($C383,'sin-list 180320_update'!$B$2:$S$835,9,FALSE)))</f>
        <v>#N/A</v>
      </c>
      <c r="N383" s="76" t="e">
        <f>IF($C383="-",IF($A383="-",IF(VLOOKUP($D383,'REACH Bilaga XVII_update'!$A$5:$E$131,4,FALSE)="",NA(),VLOOKUP($D383,'REACH Bilaga XVII_update'!$A$5:$E$131,4,FALSE)),IF(VLOOKUP($A383,'REACH Bilaga XVII_update'!$C$5:$D$131,2,FALSE)="",NA(),VLOOKUP($A383,'REACH Bilaga XVII_update'!$C$5:$D$131,2,FALSE))),IF(VLOOKUP($C383,'REACH Bilaga XVII_update'!$B$5:$D$131,3,FALSE)="",NA(),VLOOKUP($C383,'REACH Bilaga XVII_update'!$B$5:$D$131,3,FALSE)))</f>
        <v>#N/A</v>
      </c>
      <c r="O383" s="76" t="e">
        <f>IF($C383="-",IF($A383="-",IF(VLOOKUP($D383,' REACH Bilaga 59_update'!$A$5:$E$210,5,FALSE)="",NA(),VLOOKUP($D383,' REACH Bilaga 59_update'!$A$5:$E$210,5,FALSE)),IF(VLOOKUP($A383,' REACH Bilaga 59_update'!$D$5:$E$210,2,FALSE)="",NA(),VLOOKUP($A383,' REACH Bilaga 59_update'!$D$5:$E$210,2,FALSE))),IF(VLOOKUP($C383,' REACH Bilaga 59_update'!$C$5:$E$210,3,FALSE)="",NA(),VLOOKUP($C383,' REACH Bilaga 59_update'!$C$5:$E$210,3,FALSE)))</f>
        <v>#N/A</v>
      </c>
      <c r="P383" s="76" t="e">
        <f>IF(C383="-",IF(A383="-",IFERROR(VLOOKUP($D383,' REACH Bilaga 59_update'!$A$5:$F$210,MATCH(Sammanfattning!P$1,' REACH Bilaga 59_update'!$A$4:$F$4,0),FALSE),VLOOKUP($D383,'REACH Bilaga XIV_update'!$A$4:$H$110,MATCH(Sammanfattning!P$1,'REACH Bilaga XIV_update'!$A$4:$H$4,0),FALSE)),IFERROR(VLOOKUP($A383,' REACH Bilaga 59_update'!$D$5:$F$210,MATCH(Sammanfattning!P$1,' REACH Bilaga 59_update'!$D$4:$F$4,0),FALSE),VLOOKUP($A383,'REACH Bilaga XIV_update'!$D$4:$H$110,MATCH(Sammanfattning!P$1,'REACH Bilaga XIV_update'!$D$4:$H$4,0),FALSE))),IFERROR(VLOOKUP($C383,' REACH Bilaga 59_update'!$C$5:$F$210,MATCH(Sammanfattning!P$1,' REACH Bilaga 59_update'!$C$4:$F$4,0),FALSE),VLOOKUP($C383,'REACH Bilaga XIV_update'!$C$4:$H$110,MATCH(Sammanfattning!P$1,'REACH Bilaga XIV_update'!$C$4:$H$4,0),FALSE)))</f>
        <v>#N/A</v>
      </c>
      <c r="Q383" s="76" t="e">
        <f>IF($C383="-",IF($A383="-",IF(VLOOKUP($D383,'REACH Bilaga XIV_update'!$A$5:$I$110,9,FALSE)="",NA(),VLOOKUP($D383,'REACH Bilaga XIV_update'!$A$5:$I$110,9,FALSE)),IF(VLOOKUP($A383,'REACH Bilaga XIV_update'!$D$5:$I$110,6,FALSE)="",NA(),VLOOKUP($A383,'REACH Bilaga XIV_update'!$D$5:$I$110,6,FALSE))),IF(VLOOKUP($C383,'REACH Bilaga XIV_update'!$C$5:$I$110,7,FALSE)="",NA(),VLOOKUP($C383,'REACH Bilaga XIV_update'!$C$5:$I$110,7,FALSE)))</f>
        <v>#N/A</v>
      </c>
      <c r="R383" s="76" t="e">
        <f>IF($C383="-",IF($A383="-",IF(VLOOKUP($D383,CoRAP_update!$A$5:$O$376,15,FALSE)="",NA(),VLOOKUP($D383,CoRAP_update!$A$5:$O$376,15,FALSE)),IF(VLOOKUP($A383,CoRAP_update!$D$5:$O$376,12,FALSE)="",NA(),VLOOKUP($A383,CoRAP_update!$D$5:$O$376,12,FALSE))),IF(VLOOKUP($C383,CoRAP_update!$C$5:$O$376,13,FALSE)="",NA(),VLOOKUP($C383,CoRAP_update!$C$5:$O$376,13,FALSE)))</f>
        <v>#N/A</v>
      </c>
      <c r="S383" s="144" t="e">
        <f>IF($C383="-",IF($A383="-",VLOOKUP($D383,CoRAP_update!$A$5:$J$376,MATCH(Sammanfattning!S$1,CoRAP_update!$A$4:$J$4,0),FALSE),VLOOKUP($A383,CoRAP_update!$D$5:$J$376,MATCH(Sammanfattning!S$1,CoRAP_update!$D$4:$J$4,0),FALSE)),VLOOKUP($C383,CoRAP_update!$C$5:$J$376,MATCH(Sammanfattning!S$1,CoRAP_update!$C$4:$J$4,0),FALSE))</f>
        <v>#N/A</v>
      </c>
      <c r="T383" s="76" t="e">
        <f>IF($A383="-",VLOOKUP($D383,EDC_update!$C$2:$F$450,4,FALSE),VLOOKUP($A383,EDC_update!$B$2:$F$450,5,FALSE))</f>
        <v>#N/A</v>
      </c>
      <c r="V383" s="78">
        <f>IF(IFERROR(SEARCH("PBT",P383),99)=99,IF(IFERROR(SEARCH("suspected PBT",S383),99)=99,IF(IFERROR(SEARCH("concluded to be PBT",K383),99)=99,IF(IFERROR(SEARCH("PBT",S383),99)=99,IF(IFERROR(SEARCH("PBT cand",L383),99)=99,IF(IFERROR(SEARCH("PBT",L383),99)=99,IF(IFERROR(SEARCH("persistent, bioackumulative and toxic properties",K383),99)=99,0,Scoring!$E$3),Scoring!$E$3),Scoring!$E$7),Scoring!$E$3),Scoring!$E$5),Scoring!$E$6),Scoring!$E$3)</f>
        <v>0</v>
      </c>
      <c r="W383" s="78">
        <f>IF(IFERROR(SEARCH("vPvB",P383),99)=99,IF(IFERROR(SEARCH("suspected pbt/vPvB",S383),99)=99,IF(IFERROR(SEARCH("vPvB",S383),99)=99,IF(IFERROR(SEARCH("concluded to be a vPvB",S383),99)=99,IF(IFERROR(SEARCH("identified as vPvB",K383),99)=99,IF(IFERROR(SEARCH("concluded to be a vPvB",K383),99)=99,IF(IFERROR(SEARCH("concluded to be both pbt and vPvB",S383),99)=99,IF(IFERROR(SEARCH("concluded to be both pbt and vPvB",K383),99)=99,0,Scoring!$E$5),Scoring!$E$5),Scoring!$E$5),Scoring!$E$5),Scoring!$E$5),Scoring!$E$4),Scoring!$E$6),Scoring!$E$4)</f>
        <v>0</v>
      </c>
      <c r="X383" s="78">
        <f>IF(IFERROR(SEARCH("H410",N383),99)=99,IF(IFERROR(SEARCH("H410",O383),99)=99,IF(IFERROR(SEARCH("H410",Q383),99)=99,IF(IFERROR(SEARCH("H410",M383),99)=99,IF(IFERROR(SEARCH("H410",R383),99)=99,IF(IFERROR(SEARCH("H411",N383),99)=99,IF(IFERROR(SEARCH("H411",O383),99)=99,IF(IFERROR(SEARCH("H411",Q383),99)=99,IF(IFERROR(SEARCH("H411",M383),99)=99,IF(IFERROR(SEARCH("H411",R383),99)=99,IF(IFERROR(SEARCH("H413",N383),99)=99,IF(IFERROR(SEARCH("H413",O383),99)=99,IF(IFERROR(SEARCH("H413",Q383),99)=99,IF(IFERROR(SEARCH("H413",M383),99)=99,IF(IFERROR(SEARCH("H413",R383),99)=99,IF(IFERROR(SEARCH("H412",N383),99)=99,IF(IFERROR(SEARCH("H412",O383),99)=99,IF(IFERROR(SEARCH("H412",Q383),99)=99,IF(IFERROR(SEARCH("H412",M383),99)=99,IF(IFERROR(SEARCH("H412",R383),99)=99,0,Scoring!$E$2),Scoring!$E$2),Scoring!$E$2),Scoring!$E$2),Scoring!$E$2),Scoring!$E$2),Scoring!$E$2),Scoring!$E$2),Scoring!$E$2),Scoring!$E$2),Scoring!$E$2),Scoring!$E$2),Scoring!$E$2),Scoring!$E$2),Scoring!$E$2),Scoring!$E$2),Scoring!$E$2),Scoring!$E$2),Scoring!$E$2),Scoring!$E$2)</f>
        <v>0</v>
      </c>
      <c r="Y383" s="78">
        <f>IF(IFERROR(SEARCH("CMR",K383),99)=99,IF(IFERROR(SEARCH("Suspected CMR",S383),99)=99,IF(IFERROR(SEARCH("CMR",S383),99)=99,0,Scoring!$E$8),Scoring!$E$9),Scoring!$E$8)</f>
        <v>0</v>
      </c>
      <c r="Z383" s="78">
        <f>IF(IFERROR(SEARCH("H350",N383),99)=99,IF(IFERROR(SEARCH("H350",O383),99)=99,IF(IFERROR(SEARCH("H350",Q383),99)=99,IF(IFERROR(SEARCH("H350",M383),99)=99,IF(IFERROR(SEARCH("H350",R383),99)=99,IF(IFERROR(SEARCH("H351",N383),99)=99,IF(IFERROR(SEARCH("H351",O383),99)=99,IF(IFERROR(SEARCH("H351",Q383),99)=99,IF(IFERROR(SEARCH("H351",M383),99)=99,IF(IFERROR(SEARCH("H351",R383),99)=99,IF(IFERROR(SEARCH("carcinogenic",P383),99)=99,IF(IFERROR(SEARCH("suspected carcinogenic",S383),99)=99,0,Scoring!$E$12),Scoring!$E$11),Scoring!$E$10),Scoring!$E$10),Scoring!$E$10),Scoring!$E$10),Scoring!$E$10),Scoring!$E$10),Scoring!$E$10),Scoring!$E$10),Scoring!$E$10),Scoring!$E$10)</f>
        <v>0</v>
      </c>
      <c r="AA383" s="78">
        <f>IF(IFERROR(SEARCH("H340",N383),99)=99,IF(IFERROR(SEARCH("H340",O383),99)=99,IF(IFERROR(SEARCH("H340",Q383),99)=99,IF(IFERROR(SEARCH("H340",M383),99)=99,IF(IFERROR(SEARCH("H340",R383),99)=99,IF(IFERROR(SEARCH("H341",N383),99)=99,IF(IFERROR(SEARCH("H341",O383),99)=99,IF(IFERROR(SEARCH("H341",Q383),99)=99,IF(IFERROR(SEARCH("H341",M383),99)=99,IF(IFERROR(SEARCH("H341",R383),99)=99,IF(IFERROR(SEARCH("mutagenic",P383),99)=99,IF(IFERROR(SEARCH("suspected mutagenic",S383),99)=99,0,Scoring!$E$15),Scoring!$E$14),Scoring!$E$13),Scoring!$E$13),Scoring!$E$13),Scoring!$E$13),Scoring!$E$13),Scoring!$E$13),Scoring!$E$13),Scoring!$E$13),Scoring!$E$13),Scoring!$E$13)</f>
        <v>0</v>
      </c>
      <c r="AB383" s="78">
        <f>IF(IFERROR(SEARCH("H360",N383),99)=99,IF(IFERROR(SEARCH("H360",O383),99)=99,IF(IFERROR(SEARCH("H360",Q383),99)=99,IF(IFERROR(SEARCH("H360",M383),99)=99,IF(IFERROR(SEARCH("H360",R383),99)=99,IF(IFERROR(SEARCH("H361",N383),99)=99,IF(IFERROR(SEARCH("H361",O383),99)=99,IF(IFERROR(SEARCH("H361",Q383),99)=99,IF(IFERROR(SEARCH("H361",M383),99)=99,IF(IFERROR(SEARCH("H361",R383),99)=99,IF(IFERROR(SEARCH("reproduction",P383),99)=99,IF(IFERROR(SEARCH("suspected reprotoxic",S383),99)=99,IF(IFERROR(SEARCH("reprotoxic",S383),99)=99,IF(IFERROR(SEARCH("reprotoxic",K383),99)=99,0,Scoring!$E$18),Scoring!$E$18),Scoring!$E$19),Scoring!$E$17),Scoring!$E$16),Scoring!$E$16),Scoring!$E$16),Scoring!$E$16),Scoring!$E$16),Scoring!$E$16),Scoring!$E$16),Scoring!$E$16),Scoring!$E$16),Scoring!$E$16)</f>
        <v>0</v>
      </c>
      <c r="AC383" s="78">
        <f>IF(IFERROR(SEARCH("57f",L383),99)=99,IF(IFERROR(SEARCH("57(f)",P383),99)=99,0,Scoring!$E$20),Scoring!$E$20)</f>
        <v>0</v>
      </c>
      <c r="AD383" s="78">
        <f>IF(IFERROR(SEARCH("CAT1",T383),99)=99,IF(IFERROR(SEARCH("CAT2",T383),99)=99,IF(IFERROR(SEARCH("CAT3",T383),99)=99,IF(IFERROR(SEARCH("concluded to be endocrine",K383),99)=99,IF(IFERROR(SEARCH("categorised as endocrine",K383),99)=99,IF(IFERROR(SEARCH("endocrine disrupting",P383),99)=99,IF(IFERROR(SEARCH("endocrine disrupting",K383),99)=99,IF(IFERROR(SEARCH("suspected endocrine",S383),99)=99,IF(IFERROR(SEARCH("potential endocrine",S383),99)=99,0,Scoring!$E$25),Scoring!$E$25),Scoring!$E$24),Scoring!$E$24),Scoring!$E$24),Scoring!$E$24),Scoring!$E$23),Scoring!$E$22),Scoring!$E$21)</f>
        <v>0</v>
      </c>
      <c r="AE383" s="78">
        <f>IF(IFERROR(SEARCH("suspected sensitiser",S383),99)=99,IF(IFERROR(SEARCH("sensitiser",S383),99)=99,IF(IFERROR(SEARCH("other hazard based concern",S383),99)=99,0,Scoring!$E$28),Scoring!$E$26),Scoring!$E$27)</f>
        <v>0</v>
      </c>
      <c r="AF383" s="78">
        <f>IF(IFERROR(M383,1)=1,IF(IFERROR(N383,1)=1,IF(IFERROR(O383,1)=1,IF(IFERROR(Q383,1)=1,IF(IFERROR(R383,1)=1,IF(IFERROR(T383,1)=1,IF(IFERROR(K383,1)=1,IF(IFERROR(P383,1)=1,IF(IFERROR(S383,1)=1,Scoring!$E$29,0),0),0),0),0),0),0),0),0)</f>
        <v>3.5</v>
      </c>
      <c r="AG383" s="78">
        <f t="shared" si="34"/>
        <v>3.5</v>
      </c>
      <c r="AI383" s="93"/>
      <c r="AJ383" s="94"/>
      <c r="AK383" s="76"/>
      <c r="AL383" s="75"/>
      <c r="AN383" s="79"/>
      <c r="AO383" s="79"/>
      <c r="AP383" s="79"/>
      <c r="AQ383" s="79"/>
      <c r="AR383" s="79"/>
      <c r="AS383" s="78"/>
      <c r="AU383" s="79">
        <f>IF(IFERROR(F383,99)=99,IF(IFERROR(G383,99)=99,IF(IFERROR(H383,99)=99,IF(IFERROR(I383,99)=99,IF(IFERROR(E383,99)=99,IF(IFERROR(J383,99)=99,0,Scoring!$B$7),Scoring!$B$3),Scoring!$B$2),Scoring!$B$6),Scoring!$B$5),Scoring!$B$4)</f>
        <v>1</v>
      </c>
      <c r="AV383" s="78">
        <f t="shared" si="35"/>
        <v>3.5</v>
      </c>
      <c r="AW383" s="78"/>
      <c r="AX383" s="66"/>
      <c r="AY383" s="78"/>
      <c r="AZ383" s="76"/>
      <c r="BA383" s="76"/>
      <c r="BB383" s="76"/>
    </row>
    <row r="384" spans="1:54" x14ac:dyDescent="0.25">
      <c r="A384" s="77" t="s">
        <v>3324</v>
      </c>
      <c r="B384" s="76" t="str">
        <f t="shared" si="37"/>
        <v>249-360-2</v>
      </c>
      <c r="C384" s="77" t="s">
        <v>3396</v>
      </c>
      <c r="D384" s="77" t="s">
        <v>3225</v>
      </c>
      <c r="E384" s="76" t="e">
        <f>IF(C384="-",IF(A384="-",VLOOKUP(D384,'sin-list 180320_update'!$C$2:$C$835,1,FALSE),VLOOKUP(A384,'sin-list 180320_update'!$A$2:$A$835,1,FALSE)),VLOOKUP(C384,'sin-list 180320_update'!$B$2:$B$835,1,FALSE))</f>
        <v>#N/A</v>
      </c>
      <c r="F384" s="76" t="str">
        <f>IF($C384="-",IF($A384="-",VLOOKUP($D384,'REACH Bilaga XVII_update'!$A$5:$A$131,1,FALSE),VLOOKUP($A384,'REACH Bilaga XVII_update'!$C$5:$C$131,1,FALSE)),VLOOKUP($C384,'REACH Bilaga XVII_update'!$B$5:$B$131,1,FALSE))</f>
        <v>249-360-2</v>
      </c>
      <c r="G384" s="76" t="e">
        <f>IF($C384="-",IF($A384="-",VLOOKUP($D384,' REACH Bilaga 59_update'!$A$5:$A$210,1,FALSE),VLOOKUP($A384,' REACH Bilaga 59_update'!$D$5:$D$210,1,FALSE)),VLOOKUP($C384,' REACH Bilaga 59_update'!$C$5:$C$210,1,FALSE))</f>
        <v>#N/A</v>
      </c>
      <c r="H384" s="76" t="e">
        <f>IF($C384="-",IF($A384="-",VLOOKUP($D384,'REACH Bilaga XIV_update'!$A$5:$A$110,1,FALSE),VLOOKUP($A384,'REACH Bilaga XIV_update'!$D$5:$D$110,1,FALSE)),VLOOKUP($C384,'REACH Bilaga XIV_update'!$C$5:$C$110,1,FALSE))</f>
        <v>#N/A</v>
      </c>
      <c r="I384" s="76" t="e">
        <f>IF($C384="-",IF($A384="-",VLOOKUP($D384,CoRAP_update!$A$5:$A$376,1,FALSE),VLOOKUP($A384,CoRAP_update!$D$5:$D$376,1,FALSE)),VLOOKUP($C384,CoRAP_update!$C$5:$C$376,1,FALSE))</f>
        <v>#N/A</v>
      </c>
      <c r="J384" s="76" t="e">
        <f>IF($C384="-",IF($A384="-",VLOOKUP($D384,EDC_update!$C$2:$C$450,1,FALSE),VLOOKUP($A384,EDC_update!$B$2:$B$450,1,FALSE)),VLOOKUP($C384,EDC_update!$L$2:$L$450,1,FALSE))</f>
        <v>#N/A</v>
      </c>
      <c r="K384" s="76" t="e">
        <f>IF($C384="-",IF($A384="-",IF(VLOOKUP($D384,'sin-list 180320_update'!$C$2:$S$835,3,FALSE)="",NA(),VLOOKUP($D384,'sin-list 180320_update'!$C$2:$S$835,3,FALSE)),IF(VLOOKUP($A384,'sin-list 180320_update'!$A$2:$S$835,5,FALSE)="",NA(),VLOOKUP($A384,'sin-list 180320_update'!$A$2:$S$835,5,FALSE))),IF(VLOOKUP($C384,'sin-list 180320_update'!$B$2:$S$835,4,FALSE)="",NA(),VLOOKUP($C384,'sin-list 180320_update'!$B$2:$S$835,4,FALSE)))</f>
        <v>#N/A</v>
      </c>
      <c r="L384" s="76" t="e">
        <f>IF($C384="-",IF($A384="-",VLOOKUP($D384,'sin-list 180320_update'!$C$2:$S$835,6,FALSE),VLOOKUP($A384,'sin-list 180320_update'!$A$2:$S$835,8,FALSE)),VLOOKUP($C384,'sin-list 180320_update'!$B$2:$S$835,7,FALSE))</f>
        <v>#N/A</v>
      </c>
      <c r="M384" s="76" t="e">
        <f>IF($C384="-",IF($A384="-",IF(VLOOKUP($D384,'sin-list 180320_update'!$C$2:$S$835,8,FALSE)="",NA(),VLOOKUP($D384,'sin-list 180320_update'!$C$2:$S$835,8,FALSE)),IF(VLOOKUP($A384,'sin-list 180320_update'!$A$2:$S$835,10,FALSE)="",NA(),VLOOKUP($A384,'sin-list 180320_update'!$A$2:$S$835,10,FALSE))),IF(VLOOKUP($C384,'sin-list 180320_update'!$B$2:$S$835,9,FALSE)="",NA(),VLOOKUP($C384,'sin-list 180320_update'!$B$2:$S$835,9,FALSE)))</f>
        <v>#N/A</v>
      </c>
      <c r="N384" s="76" t="e">
        <f>IF($C384="-",IF($A384="-",IF(VLOOKUP($D384,'REACH Bilaga XVII_update'!$A$5:$E$131,4,FALSE)="",NA(),VLOOKUP($D384,'REACH Bilaga XVII_update'!$A$5:$E$131,4,FALSE)),IF(VLOOKUP($A384,'REACH Bilaga XVII_update'!$C$5:$D$131,2,FALSE)="",NA(),VLOOKUP($A384,'REACH Bilaga XVII_update'!$C$5:$D$131,2,FALSE))),IF(VLOOKUP($C384,'REACH Bilaga XVII_update'!$B$5:$D$131,3,FALSE)="",NA(),VLOOKUP($C384,'REACH Bilaga XVII_update'!$B$5:$D$131,3,FALSE)))</f>
        <v>#N/A</v>
      </c>
      <c r="O384" s="76" t="e">
        <f>IF($C384="-",IF($A384="-",IF(VLOOKUP($D384,' REACH Bilaga 59_update'!$A$5:$E$210,5,FALSE)="",NA(),VLOOKUP($D384,' REACH Bilaga 59_update'!$A$5:$E$210,5,FALSE)),IF(VLOOKUP($A384,' REACH Bilaga 59_update'!$D$5:$E$210,2,FALSE)="",NA(),VLOOKUP($A384,' REACH Bilaga 59_update'!$D$5:$E$210,2,FALSE))),IF(VLOOKUP($C384,' REACH Bilaga 59_update'!$C$5:$E$210,3,FALSE)="",NA(),VLOOKUP($C384,' REACH Bilaga 59_update'!$C$5:$E$210,3,FALSE)))</f>
        <v>#N/A</v>
      </c>
      <c r="P384" s="76" t="e">
        <f>IF(C384="-",IF(A384="-",IFERROR(VLOOKUP($D384,' REACH Bilaga 59_update'!$A$5:$F$210,MATCH(Sammanfattning!P$1,' REACH Bilaga 59_update'!$A$4:$F$4,0),FALSE),VLOOKUP($D384,'REACH Bilaga XIV_update'!$A$4:$H$110,MATCH(Sammanfattning!P$1,'REACH Bilaga XIV_update'!$A$4:$H$4,0),FALSE)),IFERROR(VLOOKUP($A384,' REACH Bilaga 59_update'!$D$5:$F$210,MATCH(Sammanfattning!P$1,' REACH Bilaga 59_update'!$D$4:$F$4,0),FALSE),VLOOKUP($A384,'REACH Bilaga XIV_update'!$D$4:$H$110,MATCH(Sammanfattning!P$1,'REACH Bilaga XIV_update'!$D$4:$H$4,0),FALSE))),IFERROR(VLOOKUP($C384,' REACH Bilaga 59_update'!$C$5:$F$210,MATCH(Sammanfattning!P$1,' REACH Bilaga 59_update'!$C$4:$F$4,0),FALSE),VLOOKUP($C384,'REACH Bilaga XIV_update'!$C$4:$H$110,MATCH(Sammanfattning!P$1,'REACH Bilaga XIV_update'!$C$4:$H$4,0),FALSE)))</f>
        <v>#N/A</v>
      </c>
      <c r="Q384" s="76" t="e">
        <f>IF($C384="-",IF($A384="-",IF(VLOOKUP($D384,'REACH Bilaga XIV_update'!$A$5:$I$110,9,FALSE)="",NA(),VLOOKUP($D384,'REACH Bilaga XIV_update'!$A$5:$I$110,9,FALSE)),IF(VLOOKUP($A384,'REACH Bilaga XIV_update'!$D$5:$I$110,6,FALSE)="",NA(),VLOOKUP($A384,'REACH Bilaga XIV_update'!$D$5:$I$110,6,FALSE))),IF(VLOOKUP($C384,'REACH Bilaga XIV_update'!$C$5:$I$110,7,FALSE)="",NA(),VLOOKUP($C384,'REACH Bilaga XIV_update'!$C$5:$I$110,7,FALSE)))</f>
        <v>#N/A</v>
      </c>
      <c r="R384" s="76" t="e">
        <f>IF($C384="-",IF($A384="-",IF(VLOOKUP($D384,CoRAP_update!$A$5:$O$376,15,FALSE)="",NA(),VLOOKUP($D384,CoRAP_update!$A$5:$O$376,15,FALSE)),IF(VLOOKUP($A384,CoRAP_update!$D$5:$O$376,12,FALSE)="",NA(),VLOOKUP($A384,CoRAP_update!$D$5:$O$376,12,FALSE))),IF(VLOOKUP($C384,CoRAP_update!$C$5:$O$376,13,FALSE)="",NA(),VLOOKUP($C384,CoRAP_update!$C$5:$O$376,13,FALSE)))</f>
        <v>#N/A</v>
      </c>
      <c r="S384" s="144" t="e">
        <f>IF($C384="-",IF($A384="-",VLOOKUP($D384,CoRAP_update!$A$5:$J$376,MATCH(Sammanfattning!S$1,CoRAP_update!$A$4:$J$4,0),FALSE),VLOOKUP($A384,CoRAP_update!$D$5:$J$376,MATCH(Sammanfattning!S$1,CoRAP_update!$D$4:$J$4,0),FALSE)),VLOOKUP($C384,CoRAP_update!$C$5:$J$376,MATCH(Sammanfattning!S$1,CoRAP_update!$C$4:$J$4,0),FALSE))</f>
        <v>#N/A</v>
      </c>
      <c r="T384" s="76" t="e">
        <f>IF($A384="-",VLOOKUP($D384,EDC_update!$C$2:$F$450,4,FALSE),VLOOKUP($A384,EDC_update!$B$2:$F$450,5,FALSE))</f>
        <v>#N/A</v>
      </c>
      <c r="V384" s="78">
        <f>IF(IFERROR(SEARCH("PBT",P384),99)=99,IF(IFERROR(SEARCH("suspected PBT",S384),99)=99,IF(IFERROR(SEARCH("concluded to be PBT",K384),99)=99,IF(IFERROR(SEARCH("PBT",S384),99)=99,IF(IFERROR(SEARCH("PBT cand",L384),99)=99,IF(IFERROR(SEARCH("PBT",L384),99)=99,IF(IFERROR(SEARCH("persistent, bioackumulative and toxic properties",K384),99)=99,0,Scoring!$E$3),Scoring!$E$3),Scoring!$E$7),Scoring!$E$3),Scoring!$E$5),Scoring!$E$6),Scoring!$E$3)</f>
        <v>0</v>
      </c>
      <c r="W384" s="78">
        <f>IF(IFERROR(SEARCH("vPvB",P384),99)=99,IF(IFERROR(SEARCH("suspected pbt/vPvB",S384),99)=99,IF(IFERROR(SEARCH("vPvB",S384),99)=99,IF(IFERROR(SEARCH("concluded to be a vPvB",S384),99)=99,IF(IFERROR(SEARCH("identified as vPvB",K384),99)=99,IF(IFERROR(SEARCH("concluded to be a vPvB",K384),99)=99,IF(IFERROR(SEARCH("concluded to be both pbt and vPvB",S384),99)=99,IF(IFERROR(SEARCH("concluded to be both pbt and vPvB",K384),99)=99,0,Scoring!$E$5),Scoring!$E$5),Scoring!$E$5),Scoring!$E$5),Scoring!$E$5),Scoring!$E$4),Scoring!$E$6),Scoring!$E$4)</f>
        <v>0</v>
      </c>
      <c r="X384" s="78">
        <f>IF(IFERROR(SEARCH("H410",N384),99)=99,IF(IFERROR(SEARCH("H410",O384),99)=99,IF(IFERROR(SEARCH("H410",Q384),99)=99,IF(IFERROR(SEARCH("H410",M384),99)=99,IF(IFERROR(SEARCH("H410",R384),99)=99,IF(IFERROR(SEARCH("H411",N384),99)=99,IF(IFERROR(SEARCH("H411",O384),99)=99,IF(IFERROR(SEARCH("H411",Q384),99)=99,IF(IFERROR(SEARCH("H411",M384),99)=99,IF(IFERROR(SEARCH("H411",R384),99)=99,IF(IFERROR(SEARCH("H413",N384),99)=99,IF(IFERROR(SEARCH("H413",O384),99)=99,IF(IFERROR(SEARCH("H413",Q384),99)=99,IF(IFERROR(SEARCH("H413",M384),99)=99,IF(IFERROR(SEARCH("H413",R384),99)=99,IF(IFERROR(SEARCH("H412",N384),99)=99,IF(IFERROR(SEARCH("H412",O384),99)=99,IF(IFERROR(SEARCH("H412",Q384),99)=99,IF(IFERROR(SEARCH("H412",M384),99)=99,IF(IFERROR(SEARCH("H412",R384),99)=99,0,Scoring!$E$2),Scoring!$E$2),Scoring!$E$2),Scoring!$E$2),Scoring!$E$2),Scoring!$E$2),Scoring!$E$2),Scoring!$E$2),Scoring!$E$2),Scoring!$E$2),Scoring!$E$2),Scoring!$E$2),Scoring!$E$2),Scoring!$E$2),Scoring!$E$2),Scoring!$E$2),Scoring!$E$2),Scoring!$E$2),Scoring!$E$2),Scoring!$E$2)</f>
        <v>0</v>
      </c>
      <c r="Y384" s="78">
        <f>IF(IFERROR(SEARCH("CMR",K384),99)=99,IF(IFERROR(SEARCH("Suspected CMR",S384),99)=99,IF(IFERROR(SEARCH("CMR",S384),99)=99,0,Scoring!$E$8),Scoring!$E$9),Scoring!$E$8)</f>
        <v>0</v>
      </c>
      <c r="Z384" s="78">
        <f>IF(IFERROR(SEARCH("H350",N384),99)=99,IF(IFERROR(SEARCH("H350",O384),99)=99,IF(IFERROR(SEARCH("H350",Q384),99)=99,IF(IFERROR(SEARCH("H350",M384),99)=99,IF(IFERROR(SEARCH("H350",R384),99)=99,IF(IFERROR(SEARCH("H351",N384),99)=99,IF(IFERROR(SEARCH("H351",O384),99)=99,IF(IFERROR(SEARCH("H351",Q384),99)=99,IF(IFERROR(SEARCH("H351",M384),99)=99,IF(IFERROR(SEARCH("H351",R384),99)=99,IF(IFERROR(SEARCH("carcinogenic",P384),99)=99,IF(IFERROR(SEARCH("suspected carcinogenic",S384),99)=99,0,Scoring!$E$12),Scoring!$E$11),Scoring!$E$10),Scoring!$E$10),Scoring!$E$10),Scoring!$E$10),Scoring!$E$10),Scoring!$E$10),Scoring!$E$10),Scoring!$E$10),Scoring!$E$10),Scoring!$E$10)</f>
        <v>0</v>
      </c>
      <c r="AA384" s="78">
        <f>IF(IFERROR(SEARCH("H340",N384),99)=99,IF(IFERROR(SEARCH("H340",O384),99)=99,IF(IFERROR(SEARCH("H340",Q384),99)=99,IF(IFERROR(SEARCH("H340",M384),99)=99,IF(IFERROR(SEARCH("H340",R384),99)=99,IF(IFERROR(SEARCH("H341",N384),99)=99,IF(IFERROR(SEARCH("H341",O384),99)=99,IF(IFERROR(SEARCH("H341",Q384),99)=99,IF(IFERROR(SEARCH("H341",M384),99)=99,IF(IFERROR(SEARCH("H341",R384),99)=99,IF(IFERROR(SEARCH("mutagenic",P384),99)=99,IF(IFERROR(SEARCH("suspected mutagenic",S384),99)=99,0,Scoring!$E$15),Scoring!$E$14),Scoring!$E$13),Scoring!$E$13),Scoring!$E$13),Scoring!$E$13),Scoring!$E$13),Scoring!$E$13),Scoring!$E$13),Scoring!$E$13),Scoring!$E$13),Scoring!$E$13)</f>
        <v>0</v>
      </c>
      <c r="AB384" s="78">
        <f>IF(IFERROR(SEARCH("H360",N384),99)=99,IF(IFERROR(SEARCH("H360",O384),99)=99,IF(IFERROR(SEARCH("H360",Q384),99)=99,IF(IFERROR(SEARCH("H360",M384),99)=99,IF(IFERROR(SEARCH("H360",R384),99)=99,IF(IFERROR(SEARCH("H361",N384),99)=99,IF(IFERROR(SEARCH("H361",O384),99)=99,IF(IFERROR(SEARCH("H361",Q384),99)=99,IF(IFERROR(SEARCH("H361",M384),99)=99,IF(IFERROR(SEARCH("H361",R384),99)=99,IF(IFERROR(SEARCH("reproduction",P384),99)=99,IF(IFERROR(SEARCH("suspected reprotoxic",S384),99)=99,IF(IFERROR(SEARCH("reprotoxic",S384),99)=99,IF(IFERROR(SEARCH("reprotoxic",K384),99)=99,0,Scoring!$E$18),Scoring!$E$18),Scoring!$E$19),Scoring!$E$17),Scoring!$E$16),Scoring!$E$16),Scoring!$E$16),Scoring!$E$16),Scoring!$E$16),Scoring!$E$16),Scoring!$E$16),Scoring!$E$16),Scoring!$E$16),Scoring!$E$16)</f>
        <v>0</v>
      </c>
      <c r="AC384" s="78">
        <f>IF(IFERROR(SEARCH("57f",L384),99)=99,IF(IFERROR(SEARCH("57(f)",P384),99)=99,0,Scoring!$E$20),Scoring!$E$20)</f>
        <v>0</v>
      </c>
      <c r="AD384" s="78">
        <f>IF(IFERROR(SEARCH("CAT1",T384),99)=99,IF(IFERROR(SEARCH("CAT2",T384),99)=99,IF(IFERROR(SEARCH("CAT3",T384),99)=99,IF(IFERROR(SEARCH("concluded to be endocrine",K384),99)=99,IF(IFERROR(SEARCH("categorised as endocrine",K384),99)=99,IF(IFERROR(SEARCH("endocrine disrupting",P384),99)=99,IF(IFERROR(SEARCH("endocrine disrupting",K384),99)=99,IF(IFERROR(SEARCH("suspected endocrine",S384),99)=99,IF(IFERROR(SEARCH("potential endocrine",S384),99)=99,0,Scoring!$E$25),Scoring!$E$25),Scoring!$E$24),Scoring!$E$24),Scoring!$E$24),Scoring!$E$24),Scoring!$E$23),Scoring!$E$22),Scoring!$E$21)</f>
        <v>0</v>
      </c>
      <c r="AE384" s="78">
        <f>IF(IFERROR(SEARCH("suspected sensitiser",S384),99)=99,IF(IFERROR(SEARCH("sensitiser",S384),99)=99,IF(IFERROR(SEARCH("other hazard based concern",S384),99)=99,0,Scoring!$E$28),Scoring!$E$26),Scoring!$E$27)</f>
        <v>0</v>
      </c>
      <c r="AF384" s="78">
        <f>IF(IFERROR(M384,1)=1,IF(IFERROR(N384,1)=1,IF(IFERROR(O384,1)=1,IF(IFERROR(Q384,1)=1,IF(IFERROR(R384,1)=1,IF(IFERROR(T384,1)=1,IF(IFERROR(K384,1)=1,IF(IFERROR(P384,1)=1,IF(IFERROR(S384,1)=1,Scoring!$E$29,0),0),0),0),0),0),0),0),0)</f>
        <v>3.5</v>
      </c>
      <c r="AG384" s="78">
        <f t="shared" si="34"/>
        <v>3.5</v>
      </c>
      <c r="AI384" s="93"/>
      <c r="AJ384" s="94"/>
      <c r="AK384" s="76"/>
      <c r="AL384" s="75"/>
      <c r="AN384" s="79"/>
      <c r="AO384" s="79"/>
      <c r="AP384" s="79"/>
      <c r="AQ384" s="79"/>
      <c r="AR384" s="79"/>
      <c r="AS384" s="78"/>
      <c r="AU384" s="79">
        <f>IF(IFERROR(F384,99)=99,IF(IFERROR(G384,99)=99,IF(IFERROR(H384,99)=99,IF(IFERROR(I384,99)=99,IF(IFERROR(E384,99)=99,IF(IFERROR(J384,99)=99,0,Scoring!$B$7),Scoring!$B$3),Scoring!$B$2),Scoring!$B$6),Scoring!$B$5),Scoring!$B$4)</f>
        <v>1</v>
      </c>
      <c r="AV384" s="78">
        <f t="shared" si="35"/>
        <v>3.5</v>
      </c>
      <c r="AW384" s="78"/>
      <c r="AX384" s="66"/>
      <c r="AY384" s="78"/>
      <c r="AZ384" s="76"/>
      <c r="BA384" s="76"/>
      <c r="BB384" s="76"/>
    </row>
    <row r="385" spans="1:54" x14ac:dyDescent="0.25">
      <c r="A385" s="77" t="s">
        <v>3303</v>
      </c>
      <c r="B385" s="76" t="str">
        <f t="shared" si="37"/>
        <v>273-620-4</v>
      </c>
      <c r="C385" s="77" t="s">
        <v>3384</v>
      </c>
      <c r="D385" s="77" t="s">
        <v>3198</v>
      </c>
      <c r="E385" s="76" t="e">
        <f>IF(C385="-",IF(A385="-",VLOOKUP(D385,'sin-list 180320_update'!$C$2:$C$835,1,FALSE),VLOOKUP(A385,'sin-list 180320_update'!$A$2:$A$835,1,FALSE)),VLOOKUP(C385,'sin-list 180320_update'!$B$2:$B$835,1,FALSE))</f>
        <v>#N/A</v>
      </c>
      <c r="F385" s="76" t="str">
        <f>IF($C385="-",IF($A385="-",VLOOKUP($D385,'REACH Bilaga XVII_update'!$A$5:$A$131,1,FALSE),VLOOKUP($A385,'REACH Bilaga XVII_update'!$C$5:$C$131,1,FALSE)),VLOOKUP($C385,'REACH Bilaga XVII_update'!$B$5:$B$131,1,FALSE))</f>
        <v>273-620-4</v>
      </c>
      <c r="G385" s="76" t="e">
        <f>IF($C385="-",IF($A385="-",VLOOKUP($D385,' REACH Bilaga 59_update'!$A$5:$A$210,1,FALSE),VLOOKUP($A385,' REACH Bilaga 59_update'!$D$5:$D$210,1,FALSE)),VLOOKUP($C385,' REACH Bilaga 59_update'!$C$5:$C$210,1,FALSE))</f>
        <v>#N/A</v>
      </c>
      <c r="H385" s="76" t="e">
        <f>IF($C385="-",IF($A385="-",VLOOKUP($D385,'REACH Bilaga XIV_update'!$A$5:$A$110,1,FALSE),VLOOKUP($A385,'REACH Bilaga XIV_update'!$D$5:$D$110,1,FALSE)),VLOOKUP($C385,'REACH Bilaga XIV_update'!$C$5:$C$110,1,FALSE))</f>
        <v>#N/A</v>
      </c>
      <c r="I385" s="76" t="e">
        <f>IF($C385="-",IF($A385="-",VLOOKUP($D385,CoRAP_update!$A$5:$A$376,1,FALSE),VLOOKUP($A385,CoRAP_update!$D$5:$D$376,1,FALSE)),VLOOKUP($C385,CoRAP_update!$C$5:$C$376,1,FALSE))</f>
        <v>#N/A</v>
      </c>
      <c r="J385" s="76" t="e">
        <f>IF($C385="-",IF($A385="-",VLOOKUP($D385,EDC_update!$C$2:$C$450,1,FALSE),VLOOKUP($A385,EDC_update!$B$2:$B$450,1,FALSE)),VLOOKUP($C385,EDC_update!$L$2:$L$450,1,FALSE))</f>
        <v>#N/A</v>
      </c>
      <c r="K385" s="76" t="e">
        <f>IF($C385="-",IF($A385="-",IF(VLOOKUP($D385,'sin-list 180320_update'!$C$2:$S$835,3,FALSE)="",NA(),VLOOKUP($D385,'sin-list 180320_update'!$C$2:$S$835,3,FALSE)),IF(VLOOKUP($A385,'sin-list 180320_update'!$A$2:$S$835,5,FALSE)="",NA(),VLOOKUP($A385,'sin-list 180320_update'!$A$2:$S$835,5,FALSE))),IF(VLOOKUP($C385,'sin-list 180320_update'!$B$2:$S$835,4,FALSE)="",NA(),VLOOKUP($C385,'sin-list 180320_update'!$B$2:$S$835,4,FALSE)))</f>
        <v>#N/A</v>
      </c>
      <c r="L385" s="76" t="e">
        <f>IF($C385="-",IF($A385="-",VLOOKUP($D385,'sin-list 180320_update'!$C$2:$S$835,6,FALSE),VLOOKUP($A385,'sin-list 180320_update'!$A$2:$S$835,8,FALSE)),VLOOKUP($C385,'sin-list 180320_update'!$B$2:$S$835,7,FALSE))</f>
        <v>#N/A</v>
      </c>
      <c r="M385" s="76" t="e">
        <f>IF($C385="-",IF($A385="-",IF(VLOOKUP($D385,'sin-list 180320_update'!$C$2:$S$835,8,FALSE)="",NA(),VLOOKUP($D385,'sin-list 180320_update'!$C$2:$S$835,8,FALSE)),IF(VLOOKUP($A385,'sin-list 180320_update'!$A$2:$S$835,10,FALSE)="",NA(),VLOOKUP($A385,'sin-list 180320_update'!$A$2:$S$835,10,FALSE))),IF(VLOOKUP($C385,'sin-list 180320_update'!$B$2:$S$835,9,FALSE)="",NA(),VLOOKUP($C385,'sin-list 180320_update'!$B$2:$S$835,9,FALSE)))</f>
        <v>#N/A</v>
      </c>
      <c r="N385" s="76" t="e">
        <f>IF($C385="-",IF($A385="-",IF(VLOOKUP($D385,'REACH Bilaga XVII_update'!$A$5:$E$131,4,FALSE)="",NA(),VLOOKUP($D385,'REACH Bilaga XVII_update'!$A$5:$E$131,4,FALSE)),IF(VLOOKUP($A385,'REACH Bilaga XVII_update'!$C$5:$D$131,2,FALSE)="",NA(),VLOOKUP($A385,'REACH Bilaga XVII_update'!$C$5:$D$131,2,FALSE))),IF(VLOOKUP($C385,'REACH Bilaga XVII_update'!$B$5:$D$131,3,FALSE)="",NA(),VLOOKUP($C385,'REACH Bilaga XVII_update'!$B$5:$D$131,3,FALSE)))</f>
        <v>#N/A</v>
      </c>
      <c r="O385" s="76" t="e">
        <f>IF($C385="-",IF($A385="-",IF(VLOOKUP($D385,' REACH Bilaga 59_update'!$A$5:$E$210,5,FALSE)="",NA(),VLOOKUP($D385,' REACH Bilaga 59_update'!$A$5:$E$210,5,FALSE)),IF(VLOOKUP($A385,' REACH Bilaga 59_update'!$D$5:$E$210,2,FALSE)="",NA(),VLOOKUP($A385,' REACH Bilaga 59_update'!$D$5:$E$210,2,FALSE))),IF(VLOOKUP($C385,' REACH Bilaga 59_update'!$C$5:$E$210,3,FALSE)="",NA(),VLOOKUP($C385,' REACH Bilaga 59_update'!$C$5:$E$210,3,FALSE)))</f>
        <v>#N/A</v>
      </c>
      <c r="P385" s="76" t="e">
        <f>IF(C385="-",IF(A385="-",IFERROR(VLOOKUP($D385,' REACH Bilaga 59_update'!$A$5:$F$210,MATCH(Sammanfattning!P$1,' REACH Bilaga 59_update'!$A$4:$F$4,0),FALSE),VLOOKUP($D385,'REACH Bilaga XIV_update'!$A$4:$H$110,MATCH(Sammanfattning!P$1,'REACH Bilaga XIV_update'!$A$4:$H$4,0),FALSE)),IFERROR(VLOOKUP($A385,' REACH Bilaga 59_update'!$D$5:$F$210,MATCH(Sammanfattning!P$1,' REACH Bilaga 59_update'!$D$4:$F$4,0),FALSE),VLOOKUP($A385,'REACH Bilaga XIV_update'!$D$4:$H$110,MATCH(Sammanfattning!P$1,'REACH Bilaga XIV_update'!$D$4:$H$4,0),FALSE))),IFERROR(VLOOKUP($C385,' REACH Bilaga 59_update'!$C$5:$F$210,MATCH(Sammanfattning!P$1,' REACH Bilaga 59_update'!$C$4:$F$4,0),FALSE),VLOOKUP($C385,'REACH Bilaga XIV_update'!$C$4:$H$110,MATCH(Sammanfattning!P$1,'REACH Bilaga XIV_update'!$C$4:$H$4,0),FALSE)))</f>
        <v>#N/A</v>
      </c>
      <c r="Q385" s="76" t="e">
        <f>IF($C385="-",IF($A385="-",IF(VLOOKUP($D385,'REACH Bilaga XIV_update'!$A$5:$I$110,9,FALSE)="",NA(),VLOOKUP($D385,'REACH Bilaga XIV_update'!$A$5:$I$110,9,FALSE)),IF(VLOOKUP($A385,'REACH Bilaga XIV_update'!$D$5:$I$110,6,FALSE)="",NA(),VLOOKUP($A385,'REACH Bilaga XIV_update'!$D$5:$I$110,6,FALSE))),IF(VLOOKUP($C385,'REACH Bilaga XIV_update'!$C$5:$I$110,7,FALSE)="",NA(),VLOOKUP($C385,'REACH Bilaga XIV_update'!$C$5:$I$110,7,FALSE)))</f>
        <v>#N/A</v>
      </c>
      <c r="R385" s="76" t="e">
        <f>IF($C385="-",IF($A385="-",IF(VLOOKUP($D385,CoRAP_update!$A$5:$O$376,15,FALSE)="",NA(),VLOOKUP($D385,CoRAP_update!$A$5:$O$376,15,FALSE)),IF(VLOOKUP($A385,CoRAP_update!$D$5:$O$376,12,FALSE)="",NA(),VLOOKUP($A385,CoRAP_update!$D$5:$O$376,12,FALSE))),IF(VLOOKUP($C385,CoRAP_update!$C$5:$O$376,13,FALSE)="",NA(),VLOOKUP($C385,CoRAP_update!$C$5:$O$376,13,FALSE)))</f>
        <v>#N/A</v>
      </c>
      <c r="S385" s="144" t="e">
        <f>IF($C385="-",IF($A385="-",VLOOKUP($D385,CoRAP_update!$A$5:$J$376,MATCH(Sammanfattning!S$1,CoRAP_update!$A$4:$J$4,0),FALSE),VLOOKUP($A385,CoRAP_update!$D$5:$J$376,MATCH(Sammanfattning!S$1,CoRAP_update!$D$4:$J$4,0),FALSE)),VLOOKUP($C385,CoRAP_update!$C$5:$J$376,MATCH(Sammanfattning!S$1,CoRAP_update!$C$4:$J$4,0),FALSE))</f>
        <v>#N/A</v>
      </c>
      <c r="T385" s="76" t="e">
        <f>IF($A385="-",VLOOKUP($D385,EDC_update!$C$2:$F$450,4,FALSE),VLOOKUP($A385,EDC_update!$B$2:$F$450,5,FALSE))</f>
        <v>#N/A</v>
      </c>
      <c r="V385" s="78">
        <f>IF(IFERROR(SEARCH("PBT",P385),99)=99,IF(IFERROR(SEARCH("suspected PBT",S385),99)=99,IF(IFERROR(SEARCH("concluded to be PBT",K385),99)=99,IF(IFERROR(SEARCH("PBT",S385),99)=99,IF(IFERROR(SEARCH("PBT cand",L385),99)=99,IF(IFERROR(SEARCH("PBT",L385),99)=99,IF(IFERROR(SEARCH("persistent, bioackumulative and toxic properties",K385),99)=99,0,Scoring!$E$3),Scoring!$E$3),Scoring!$E$7),Scoring!$E$3),Scoring!$E$5),Scoring!$E$6),Scoring!$E$3)</f>
        <v>0</v>
      </c>
      <c r="W385" s="78">
        <f>IF(IFERROR(SEARCH("vPvB",P385),99)=99,IF(IFERROR(SEARCH("suspected pbt/vPvB",S385),99)=99,IF(IFERROR(SEARCH("vPvB",S385),99)=99,IF(IFERROR(SEARCH("concluded to be a vPvB",S385),99)=99,IF(IFERROR(SEARCH("identified as vPvB",K385),99)=99,IF(IFERROR(SEARCH("concluded to be a vPvB",K385),99)=99,IF(IFERROR(SEARCH("concluded to be both pbt and vPvB",S385),99)=99,IF(IFERROR(SEARCH("concluded to be both pbt and vPvB",K385),99)=99,0,Scoring!$E$5),Scoring!$E$5),Scoring!$E$5),Scoring!$E$5),Scoring!$E$5),Scoring!$E$4),Scoring!$E$6),Scoring!$E$4)</f>
        <v>0</v>
      </c>
      <c r="X385" s="78">
        <f>IF(IFERROR(SEARCH("H410",N385),99)=99,IF(IFERROR(SEARCH("H410",O385),99)=99,IF(IFERROR(SEARCH("H410",Q385),99)=99,IF(IFERROR(SEARCH("H410",M385),99)=99,IF(IFERROR(SEARCH("H410",R385),99)=99,IF(IFERROR(SEARCH("H411",N385),99)=99,IF(IFERROR(SEARCH("H411",O385),99)=99,IF(IFERROR(SEARCH("H411",Q385),99)=99,IF(IFERROR(SEARCH("H411",M385),99)=99,IF(IFERROR(SEARCH("H411",R385),99)=99,IF(IFERROR(SEARCH("H413",N385),99)=99,IF(IFERROR(SEARCH("H413",O385),99)=99,IF(IFERROR(SEARCH("H413",Q385),99)=99,IF(IFERROR(SEARCH("H413",M385),99)=99,IF(IFERROR(SEARCH("H413",R385),99)=99,IF(IFERROR(SEARCH("H412",N385),99)=99,IF(IFERROR(SEARCH("H412",O385),99)=99,IF(IFERROR(SEARCH("H412",Q385),99)=99,IF(IFERROR(SEARCH("H412",M385),99)=99,IF(IFERROR(SEARCH("H412",R385),99)=99,0,Scoring!$E$2),Scoring!$E$2),Scoring!$E$2),Scoring!$E$2),Scoring!$E$2),Scoring!$E$2),Scoring!$E$2),Scoring!$E$2),Scoring!$E$2),Scoring!$E$2),Scoring!$E$2),Scoring!$E$2),Scoring!$E$2),Scoring!$E$2),Scoring!$E$2),Scoring!$E$2),Scoring!$E$2),Scoring!$E$2),Scoring!$E$2),Scoring!$E$2)</f>
        <v>0</v>
      </c>
      <c r="Y385" s="78">
        <f>IF(IFERROR(SEARCH("CMR",K385),99)=99,IF(IFERROR(SEARCH("Suspected CMR",S385),99)=99,IF(IFERROR(SEARCH("CMR",S385),99)=99,0,Scoring!$E$8),Scoring!$E$9),Scoring!$E$8)</f>
        <v>0</v>
      </c>
      <c r="Z385" s="78">
        <f>IF(IFERROR(SEARCH("H350",N385),99)=99,IF(IFERROR(SEARCH("H350",O385),99)=99,IF(IFERROR(SEARCH("H350",Q385),99)=99,IF(IFERROR(SEARCH("H350",M385),99)=99,IF(IFERROR(SEARCH("H350",R385),99)=99,IF(IFERROR(SEARCH("H351",N385),99)=99,IF(IFERROR(SEARCH("H351",O385),99)=99,IF(IFERROR(SEARCH("H351",Q385),99)=99,IF(IFERROR(SEARCH("H351",M385),99)=99,IF(IFERROR(SEARCH("H351",R385),99)=99,IF(IFERROR(SEARCH("carcinogenic",P385),99)=99,IF(IFERROR(SEARCH("suspected carcinogenic",S385),99)=99,0,Scoring!$E$12),Scoring!$E$11),Scoring!$E$10),Scoring!$E$10),Scoring!$E$10),Scoring!$E$10),Scoring!$E$10),Scoring!$E$10),Scoring!$E$10),Scoring!$E$10),Scoring!$E$10),Scoring!$E$10)</f>
        <v>0</v>
      </c>
      <c r="AA385" s="78">
        <f>IF(IFERROR(SEARCH("H340",N385),99)=99,IF(IFERROR(SEARCH("H340",O385),99)=99,IF(IFERROR(SEARCH("H340",Q385),99)=99,IF(IFERROR(SEARCH("H340",M385),99)=99,IF(IFERROR(SEARCH("H340",R385),99)=99,IF(IFERROR(SEARCH("H341",N385),99)=99,IF(IFERROR(SEARCH("H341",O385),99)=99,IF(IFERROR(SEARCH("H341",Q385),99)=99,IF(IFERROR(SEARCH("H341",M385),99)=99,IF(IFERROR(SEARCH("H341",R385),99)=99,IF(IFERROR(SEARCH("mutagenic",P385),99)=99,IF(IFERROR(SEARCH("suspected mutagenic",S385),99)=99,0,Scoring!$E$15),Scoring!$E$14),Scoring!$E$13),Scoring!$E$13),Scoring!$E$13),Scoring!$E$13),Scoring!$E$13),Scoring!$E$13),Scoring!$E$13),Scoring!$E$13),Scoring!$E$13),Scoring!$E$13)</f>
        <v>0</v>
      </c>
      <c r="AB385" s="78">
        <f>IF(IFERROR(SEARCH("H360",N385),99)=99,IF(IFERROR(SEARCH("H360",O385),99)=99,IF(IFERROR(SEARCH("H360",Q385),99)=99,IF(IFERROR(SEARCH("H360",M385),99)=99,IF(IFERROR(SEARCH("H360",R385),99)=99,IF(IFERROR(SEARCH("H361",N385),99)=99,IF(IFERROR(SEARCH("H361",O385),99)=99,IF(IFERROR(SEARCH("H361",Q385),99)=99,IF(IFERROR(SEARCH("H361",M385),99)=99,IF(IFERROR(SEARCH("H361",R385),99)=99,IF(IFERROR(SEARCH("reproduction",P385),99)=99,IF(IFERROR(SEARCH("suspected reprotoxic",S385),99)=99,IF(IFERROR(SEARCH("reprotoxic",S385),99)=99,IF(IFERROR(SEARCH("reprotoxic",K385),99)=99,0,Scoring!$E$18),Scoring!$E$18),Scoring!$E$19),Scoring!$E$17),Scoring!$E$16),Scoring!$E$16),Scoring!$E$16),Scoring!$E$16),Scoring!$E$16),Scoring!$E$16),Scoring!$E$16),Scoring!$E$16),Scoring!$E$16),Scoring!$E$16)</f>
        <v>0</v>
      </c>
      <c r="AC385" s="78">
        <f>IF(IFERROR(SEARCH("57f",L385),99)=99,IF(IFERROR(SEARCH("57(f)",P385),99)=99,0,Scoring!$E$20),Scoring!$E$20)</f>
        <v>0</v>
      </c>
      <c r="AD385" s="78">
        <f>IF(IFERROR(SEARCH("CAT1",T385),99)=99,IF(IFERROR(SEARCH("CAT2",T385),99)=99,IF(IFERROR(SEARCH("CAT3",T385),99)=99,IF(IFERROR(SEARCH("concluded to be endocrine",K385),99)=99,IF(IFERROR(SEARCH("categorised as endocrine",K385),99)=99,IF(IFERROR(SEARCH("endocrine disrupting",P385),99)=99,IF(IFERROR(SEARCH("endocrine disrupting",K385),99)=99,IF(IFERROR(SEARCH("suspected endocrine",S385),99)=99,IF(IFERROR(SEARCH("potential endocrine",S385),99)=99,0,Scoring!$E$25),Scoring!$E$25),Scoring!$E$24),Scoring!$E$24),Scoring!$E$24),Scoring!$E$24),Scoring!$E$23),Scoring!$E$22),Scoring!$E$21)</f>
        <v>0</v>
      </c>
      <c r="AE385" s="78">
        <f>IF(IFERROR(SEARCH("suspected sensitiser",S385),99)=99,IF(IFERROR(SEARCH("sensitiser",S385),99)=99,IF(IFERROR(SEARCH("other hazard based concern",S385),99)=99,0,Scoring!$E$28),Scoring!$E$26),Scoring!$E$27)</f>
        <v>0</v>
      </c>
      <c r="AF385" s="78">
        <f>IF(IFERROR(M385,1)=1,IF(IFERROR(N385,1)=1,IF(IFERROR(O385,1)=1,IF(IFERROR(Q385,1)=1,IF(IFERROR(R385,1)=1,IF(IFERROR(T385,1)=1,IF(IFERROR(K385,1)=1,IF(IFERROR(P385,1)=1,IF(IFERROR(S385,1)=1,Scoring!$E$29,0),0),0),0),0),0),0),0),0)</f>
        <v>3.5</v>
      </c>
      <c r="AG385" s="78">
        <f t="shared" si="34"/>
        <v>3.5</v>
      </c>
      <c r="AI385" s="93"/>
      <c r="AJ385" s="94"/>
      <c r="AK385" s="76"/>
      <c r="AL385" s="75"/>
      <c r="AN385" s="79"/>
      <c r="AO385" s="79"/>
      <c r="AP385" s="79"/>
      <c r="AQ385" s="79"/>
      <c r="AR385" s="79"/>
      <c r="AS385" s="78"/>
      <c r="AU385" s="79">
        <f>IF(IFERROR(F385,99)=99,IF(IFERROR(G385,99)=99,IF(IFERROR(H385,99)=99,IF(IFERROR(I385,99)=99,IF(IFERROR(E385,99)=99,IF(IFERROR(J385,99)=99,0,Scoring!$B$7),Scoring!$B$3),Scoring!$B$2),Scoring!$B$6),Scoring!$B$5),Scoring!$B$4)</f>
        <v>1</v>
      </c>
      <c r="AV385" s="78">
        <f t="shared" si="35"/>
        <v>3.5</v>
      </c>
      <c r="AW385" s="78"/>
      <c r="AX385" s="66"/>
      <c r="AY385" s="78"/>
      <c r="AZ385" s="76"/>
      <c r="BA385" s="76"/>
      <c r="BB385" s="76"/>
    </row>
    <row r="386" spans="1:54" x14ac:dyDescent="0.25">
      <c r="A386" s="77" t="s">
        <v>3350</v>
      </c>
      <c r="B386" s="76" t="str">
        <f t="shared" si="37"/>
        <v>614-460-0</v>
      </c>
      <c r="C386" s="77" t="s">
        <v>3414</v>
      </c>
      <c r="D386" s="77" t="s">
        <v>3254</v>
      </c>
      <c r="E386" s="76" t="e">
        <f>IF(C386="-",IF(A386="-",VLOOKUP(D386,'sin-list 180320_update'!$C$2:$C$835,1,FALSE),VLOOKUP(A386,'sin-list 180320_update'!$A$2:$A$835,1,FALSE)),VLOOKUP(C386,'sin-list 180320_update'!$B$2:$B$835,1,FALSE))</f>
        <v>#N/A</v>
      </c>
      <c r="F386" s="76" t="str">
        <f>IF($C386="-",IF($A386="-",VLOOKUP($D386,'REACH Bilaga XVII_update'!$A$5:$A$131,1,FALSE),VLOOKUP($A386,'REACH Bilaga XVII_update'!$C$5:$C$131,1,FALSE)),VLOOKUP($C386,'REACH Bilaga XVII_update'!$B$5:$B$131,1,FALSE))</f>
        <v>614-460-0</v>
      </c>
      <c r="G386" s="76" t="e">
        <f>IF($C386="-",IF($A386="-",VLOOKUP($D386,' REACH Bilaga 59_update'!$A$5:$A$210,1,FALSE),VLOOKUP($A386,' REACH Bilaga 59_update'!$D$5:$D$210,1,FALSE)),VLOOKUP($C386,' REACH Bilaga 59_update'!$C$5:$C$210,1,FALSE))</f>
        <v>#N/A</v>
      </c>
      <c r="H386" s="76" t="e">
        <f>IF($C386="-",IF($A386="-",VLOOKUP($D386,'REACH Bilaga XIV_update'!$A$5:$A$110,1,FALSE),VLOOKUP($A386,'REACH Bilaga XIV_update'!$D$5:$D$110,1,FALSE)),VLOOKUP($C386,'REACH Bilaga XIV_update'!$C$5:$C$110,1,FALSE))</f>
        <v>#N/A</v>
      </c>
      <c r="I386" s="76" t="e">
        <f>IF($C386="-",IF($A386="-",VLOOKUP($D386,CoRAP_update!$A$5:$A$376,1,FALSE),VLOOKUP($A386,CoRAP_update!$D$5:$D$376,1,FALSE)),VLOOKUP($C386,CoRAP_update!$C$5:$C$376,1,FALSE))</f>
        <v>#N/A</v>
      </c>
      <c r="J386" s="76" t="e">
        <f>IF($C386="-",IF($A386="-",VLOOKUP($D386,EDC_update!$C$2:$C$450,1,FALSE),VLOOKUP($A386,EDC_update!$B$2:$B$450,1,FALSE)),VLOOKUP($C386,EDC_update!$L$2:$L$450,1,FALSE))</f>
        <v>#N/A</v>
      </c>
      <c r="K386" s="76" t="e">
        <f>IF($C386="-",IF($A386="-",IF(VLOOKUP($D386,'sin-list 180320_update'!$C$2:$S$835,3,FALSE)="",NA(),VLOOKUP($D386,'sin-list 180320_update'!$C$2:$S$835,3,FALSE)),IF(VLOOKUP($A386,'sin-list 180320_update'!$A$2:$S$835,5,FALSE)="",NA(),VLOOKUP($A386,'sin-list 180320_update'!$A$2:$S$835,5,FALSE))),IF(VLOOKUP($C386,'sin-list 180320_update'!$B$2:$S$835,4,FALSE)="",NA(),VLOOKUP($C386,'sin-list 180320_update'!$B$2:$S$835,4,FALSE)))</f>
        <v>#N/A</v>
      </c>
      <c r="L386" s="76" t="e">
        <f>IF($C386="-",IF($A386="-",VLOOKUP($D386,'sin-list 180320_update'!$C$2:$S$835,6,FALSE),VLOOKUP($A386,'sin-list 180320_update'!$A$2:$S$835,8,FALSE)),VLOOKUP($C386,'sin-list 180320_update'!$B$2:$S$835,7,FALSE))</f>
        <v>#N/A</v>
      </c>
      <c r="M386" s="76" t="e">
        <f>IF($C386="-",IF($A386="-",IF(VLOOKUP($D386,'sin-list 180320_update'!$C$2:$S$835,8,FALSE)="",NA(),VLOOKUP($D386,'sin-list 180320_update'!$C$2:$S$835,8,FALSE)),IF(VLOOKUP($A386,'sin-list 180320_update'!$A$2:$S$835,10,FALSE)="",NA(),VLOOKUP($A386,'sin-list 180320_update'!$A$2:$S$835,10,FALSE))),IF(VLOOKUP($C386,'sin-list 180320_update'!$B$2:$S$835,9,FALSE)="",NA(),VLOOKUP($C386,'sin-list 180320_update'!$B$2:$S$835,9,FALSE)))</f>
        <v>#N/A</v>
      </c>
      <c r="N386" s="76" t="e">
        <f>IF($C386="-",IF($A386="-",IF(VLOOKUP($D386,'REACH Bilaga XVII_update'!$A$5:$E$131,4,FALSE)="",NA(),VLOOKUP($D386,'REACH Bilaga XVII_update'!$A$5:$E$131,4,FALSE)),IF(VLOOKUP($A386,'REACH Bilaga XVII_update'!$C$5:$D$131,2,FALSE)="",NA(),VLOOKUP($A386,'REACH Bilaga XVII_update'!$C$5:$D$131,2,FALSE))),IF(VLOOKUP($C386,'REACH Bilaga XVII_update'!$B$5:$D$131,3,FALSE)="",NA(),VLOOKUP($C386,'REACH Bilaga XVII_update'!$B$5:$D$131,3,FALSE)))</f>
        <v>#N/A</v>
      </c>
      <c r="O386" s="76" t="e">
        <f>IF($C386="-",IF($A386="-",IF(VLOOKUP($D386,' REACH Bilaga 59_update'!$A$5:$E$210,5,FALSE)="",NA(),VLOOKUP($D386,' REACH Bilaga 59_update'!$A$5:$E$210,5,FALSE)),IF(VLOOKUP($A386,' REACH Bilaga 59_update'!$D$5:$E$210,2,FALSE)="",NA(),VLOOKUP($A386,' REACH Bilaga 59_update'!$D$5:$E$210,2,FALSE))),IF(VLOOKUP($C386,' REACH Bilaga 59_update'!$C$5:$E$210,3,FALSE)="",NA(),VLOOKUP($C386,' REACH Bilaga 59_update'!$C$5:$E$210,3,FALSE)))</f>
        <v>#N/A</v>
      </c>
      <c r="P386" s="76" t="e">
        <f>IF(C386="-",IF(A386="-",IFERROR(VLOOKUP($D386,' REACH Bilaga 59_update'!$A$5:$F$210,MATCH(Sammanfattning!P$1,' REACH Bilaga 59_update'!$A$4:$F$4,0),FALSE),VLOOKUP($D386,'REACH Bilaga XIV_update'!$A$4:$H$110,MATCH(Sammanfattning!P$1,'REACH Bilaga XIV_update'!$A$4:$H$4,0),FALSE)),IFERROR(VLOOKUP($A386,' REACH Bilaga 59_update'!$D$5:$F$210,MATCH(Sammanfattning!P$1,' REACH Bilaga 59_update'!$D$4:$F$4,0),FALSE),VLOOKUP($A386,'REACH Bilaga XIV_update'!$D$4:$H$110,MATCH(Sammanfattning!P$1,'REACH Bilaga XIV_update'!$D$4:$H$4,0),FALSE))),IFERROR(VLOOKUP($C386,' REACH Bilaga 59_update'!$C$5:$F$210,MATCH(Sammanfattning!P$1,' REACH Bilaga 59_update'!$C$4:$F$4,0),FALSE),VLOOKUP($C386,'REACH Bilaga XIV_update'!$C$4:$H$110,MATCH(Sammanfattning!P$1,'REACH Bilaga XIV_update'!$C$4:$H$4,0),FALSE)))</f>
        <v>#N/A</v>
      </c>
      <c r="Q386" s="76" t="e">
        <f>IF($C386="-",IF($A386="-",IF(VLOOKUP($D386,'REACH Bilaga XIV_update'!$A$5:$I$110,9,FALSE)="",NA(),VLOOKUP($D386,'REACH Bilaga XIV_update'!$A$5:$I$110,9,FALSE)),IF(VLOOKUP($A386,'REACH Bilaga XIV_update'!$D$5:$I$110,6,FALSE)="",NA(),VLOOKUP($A386,'REACH Bilaga XIV_update'!$D$5:$I$110,6,FALSE))),IF(VLOOKUP($C386,'REACH Bilaga XIV_update'!$C$5:$I$110,7,FALSE)="",NA(),VLOOKUP($C386,'REACH Bilaga XIV_update'!$C$5:$I$110,7,FALSE)))</f>
        <v>#N/A</v>
      </c>
      <c r="R386" s="76" t="e">
        <f>IF($C386="-",IF($A386="-",IF(VLOOKUP($D386,CoRAP_update!$A$5:$O$376,15,FALSE)="",NA(),VLOOKUP($D386,CoRAP_update!$A$5:$O$376,15,FALSE)),IF(VLOOKUP($A386,CoRAP_update!$D$5:$O$376,12,FALSE)="",NA(),VLOOKUP($A386,CoRAP_update!$D$5:$O$376,12,FALSE))),IF(VLOOKUP($C386,CoRAP_update!$C$5:$O$376,13,FALSE)="",NA(),VLOOKUP($C386,CoRAP_update!$C$5:$O$376,13,FALSE)))</f>
        <v>#N/A</v>
      </c>
      <c r="S386" s="144" t="e">
        <f>IF($C386="-",IF($A386="-",VLOOKUP($D386,CoRAP_update!$A$5:$J$376,MATCH(Sammanfattning!S$1,CoRAP_update!$A$4:$J$4,0),FALSE),VLOOKUP($A386,CoRAP_update!$D$5:$J$376,MATCH(Sammanfattning!S$1,CoRAP_update!$D$4:$J$4,0),FALSE)),VLOOKUP($C386,CoRAP_update!$C$5:$J$376,MATCH(Sammanfattning!S$1,CoRAP_update!$C$4:$J$4,0),FALSE))</f>
        <v>#N/A</v>
      </c>
      <c r="T386" s="76" t="e">
        <f>IF($A386="-",VLOOKUP($D386,EDC_update!$C$2:$F$450,4,FALSE),VLOOKUP($A386,EDC_update!$B$2:$F$450,5,FALSE))</f>
        <v>#N/A</v>
      </c>
      <c r="V386" s="78">
        <f>IF(IFERROR(SEARCH("PBT",P386),99)=99,IF(IFERROR(SEARCH("suspected PBT",S386),99)=99,IF(IFERROR(SEARCH("concluded to be PBT",K386),99)=99,IF(IFERROR(SEARCH("PBT",S386),99)=99,IF(IFERROR(SEARCH("PBT cand",L386),99)=99,IF(IFERROR(SEARCH("PBT",L386),99)=99,IF(IFERROR(SEARCH("persistent, bioackumulative and toxic properties",K386),99)=99,0,Scoring!$E$3),Scoring!$E$3),Scoring!$E$7),Scoring!$E$3),Scoring!$E$5),Scoring!$E$6),Scoring!$E$3)</f>
        <v>0</v>
      </c>
      <c r="W386" s="78">
        <f>IF(IFERROR(SEARCH("vPvB",P386),99)=99,IF(IFERROR(SEARCH("suspected pbt/vPvB",S386),99)=99,IF(IFERROR(SEARCH("vPvB",S386),99)=99,IF(IFERROR(SEARCH("concluded to be a vPvB",S386),99)=99,IF(IFERROR(SEARCH("identified as vPvB",K386),99)=99,IF(IFERROR(SEARCH("concluded to be a vPvB",K386),99)=99,IF(IFERROR(SEARCH("concluded to be both pbt and vPvB",S386),99)=99,IF(IFERROR(SEARCH("concluded to be both pbt and vPvB",K386),99)=99,0,Scoring!$E$5),Scoring!$E$5),Scoring!$E$5),Scoring!$E$5),Scoring!$E$5),Scoring!$E$4),Scoring!$E$6),Scoring!$E$4)</f>
        <v>0</v>
      </c>
      <c r="X386" s="78">
        <f>IF(IFERROR(SEARCH("H410",N386),99)=99,IF(IFERROR(SEARCH("H410",O386),99)=99,IF(IFERROR(SEARCH("H410",Q386),99)=99,IF(IFERROR(SEARCH("H410",M386),99)=99,IF(IFERROR(SEARCH("H410",R386),99)=99,IF(IFERROR(SEARCH("H411",N386),99)=99,IF(IFERROR(SEARCH("H411",O386),99)=99,IF(IFERROR(SEARCH("H411",Q386),99)=99,IF(IFERROR(SEARCH("H411",M386),99)=99,IF(IFERROR(SEARCH("H411",R386),99)=99,IF(IFERROR(SEARCH("H413",N386),99)=99,IF(IFERROR(SEARCH("H413",O386),99)=99,IF(IFERROR(SEARCH("H413",Q386),99)=99,IF(IFERROR(SEARCH("H413",M386),99)=99,IF(IFERROR(SEARCH("H413",R386),99)=99,IF(IFERROR(SEARCH("H412",N386),99)=99,IF(IFERROR(SEARCH("H412",O386),99)=99,IF(IFERROR(SEARCH("H412",Q386),99)=99,IF(IFERROR(SEARCH("H412",M386),99)=99,IF(IFERROR(SEARCH("H412",R386),99)=99,0,Scoring!$E$2),Scoring!$E$2),Scoring!$E$2),Scoring!$E$2),Scoring!$E$2),Scoring!$E$2),Scoring!$E$2),Scoring!$E$2),Scoring!$E$2),Scoring!$E$2),Scoring!$E$2),Scoring!$E$2),Scoring!$E$2),Scoring!$E$2),Scoring!$E$2),Scoring!$E$2),Scoring!$E$2),Scoring!$E$2),Scoring!$E$2),Scoring!$E$2)</f>
        <v>0</v>
      </c>
      <c r="Y386" s="78">
        <f>IF(IFERROR(SEARCH("CMR",K386),99)=99,IF(IFERROR(SEARCH("Suspected CMR",S386),99)=99,IF(IFERROR(SEARCH("CMR",S386),99)=99,0,Scoring!$E$8),Scoring!$E$9),Scoring!$E$8)</f>
        <v>0</v>
      </c>
      <c r="Z386" s="78">
        <f>IF(IFERROR(SEARCH("H350",N386),99)=99,IF(IFERROR(SEARCH("H350",O386),99)=99,IF(IFERROR(SEARCH("H350",Q386),99)=99,IF(IFERROR(SEARCH("H350",M386),99)=99,IF(IFERROR(SEARCH("H350",R386),99)=99,IF(IFERROR(SEARCH("H351",N386),99)=99,IF(IFERROR(SEARCH("H351",O386),99)=99,IF(IFERROR(SEARCH("H351",Q386),99)=99,IF(IFERROR(SEARCH("H351",M386),99)=99,IF(IFERROR(SEARCH("H351",R386),99)=99,IF(IFERROR(SEARCH("carcinogenic",P386),99)=99,IF(IFERROR(SEARCH("suspected carcinogenic",S386),99)=99,0,Scoring!$E$12),Scoring!$E$11),Scoring!$E$10),Scoring!$E$10),Scoring!$E$10),Scoring!$E$10),Scoring!$E$10),Scoring!$E$10),Scoring!$E$10),Scoring!$E$10),Scoring!$E$10),Scoring!$E$10)</f>
        <v>0</v>
      </c>
      <c r="AA386" s="78">
        <f>IF(IFERROR(SEARCH("H340",N386),99)=99,IF(IFERROR(SEARCH("H340",O386),99)=99,IF(IFERROR(SEARCH("H340",Q386),99)=99,IF(IFERROR(SEARCH("H340",M386),99)=99,IF(IFERROR(SEARCH("H340",R386),99)=99,IF(IFERROR(SEARCH("H341",N386),99)=99,IF(IFERROR(SEARCH("H341",O386),99)=99,IF(IFERROR(SEARCH("H341",Q386),99)=99,IF(IFERROR(SEARCH("H341",M386),99)=99,IF(IFERROR(SEARCH("H341",R386),99)=99,IF(IFERROR(SEARCH("mutagenic",P386),99)=99,IF(IFERROR(SEARCH("suspected mutagenic",S386),99)=99,0,Scoring!$E$15),Scoring!$E$14),Scoring!$E$13),Scoring!$E$13),Scoring!$E$13),Scoring!$E$13),Scoring!$E$13),Scoring!$E$13),Scoring!$E$13),Scoring!$E$13),Scoring!$E$13),Scoring!$E$13)</f>
        <v>0</v>
      </c>
      <c r="AB386" s="78">
        <f>IF(IFERROR(SEARCH("H360",N386),99)=99,IF(IFERROR(SEARCH("H360",O386),99)=99,IF(IFERROR(SEARCH("H360",Q386),99)=99,IF(IFERROR(SEARCH("H360",M386),99)=99,IF(IFERROR(SEARCH("H360",R386),99)=99,IF(IFERROR(SEARCH("H361",N386),99)=99,IF(IFERROR(SEARCH("H361",O386),99)=99,IF(IFERROR(SEARCH("H361",Q386),99)=99,IF(IFERROR(SEARCH("H361",M386),99)=99,IF(IFERROR(SEARCH("H361",R386),99)=99,IF(IFERROR(SEARCH("reproduction",P386),99)=99,IF(IFERROR(SEARCH("suspected reprotoxic",S386),99)=99,IF(IFERROR(SEARCH("reprotoxic",S386),99)=99,IF(IFERROR(SEARCH("reprotoxic",K386),99)=99,0,Scoring!$E$18),Scoring!$E$18),Scoring!$E$19),Scoring!$E$17),Scoring!$E$16),Scoring!$E$16),Scoring!$E$16),Scoring!$E$16),Scoring!$E$16),Scoring!$E$16),Scoring!$E$16),Scoring!$E$16),Scoring!$E$16),Scoring!$E$16)</f>
        <v>0</v>
      </c>
      <c r="AC386" s="78">
        <f>IF(IFERROR(SEARCH("57f",L386),99)=99,IF(IFERROR(SEARCH("57(f)",P386),99)=99,0,Scoring!$E$20),Scoring!$E$20)</f>
        <v>0</v>
      </c>
      <c r="AD386" s="78">
        <f>IF(IFERROR(SEARCH("CAT1",T386),99)=99,IF(IFERROR(SEARCH("CAT2",T386),99)=99,IF(IFERROR(SEARCH("CAT3",T386),99)=99,IF(IFERROR(SEARCH("concluded to be endocrine",K386),99)=99,IF(IFERROR(SEARCH("categorised as endocrine",K386),99)=99,IF(IFERROR(SEARCH("endocrine disrupting",P386),99)=99,IF(IFERROR(SEARCH("endocrine disrupting",K386),99)=99,IF(IFERROR(SEARCH("suspected endocrine",S386),99)=99,IF(IFERROR(SEARCH("potential endocrine",S386),99)=99,0,Scoring!$E$25),Scoring!$E$25),Scoring!$E$24),Scoring!$E$24),Scoring!$E$24),Scoring!$E$24),Scoring!$E$23),Scoring!$E$22),Scoring!$E$21)</f>
        <v>0</v>
      </c>
      <c r="AE386" s="78">
        <f>IF(IFERROR(SEARCH("suspected sensitiser",S386),99)=99,IF(IFERROR(SEARCH("sensitiser",S386),99)=99,IF(IFERROR(SEARCH("other hazard based concern",S386),99)=99,0,Scoring!$E$28),Scoring!$E$26),Scoring!$E$27)</f>
        <v>0</v>
      </c>
      <c r="AF386" s="78">
        <f>IF(IFERROR(M386,1)=1,IF(IFERROR(N386,1)=1,IF(IFERROR(O386,1)=1,IF(IFERROR(Q386,1)=1,IF(IFERROR(R386,1)=1,IF(IFERROR(T386,1)=1,IF(IFERROR(K386,1)=1,IF(IFERROR(P386,1)=1,IF(IFERROR(S386,1)=1,Scoring!$E$29,0),0),0),0),0),0),0),0),0)</f>
        <v>3.5</v>
      </c>
      <c r="AG386" s="78">
        <f t="shared" ref="AG386:AG449" si="38">V386+W386+X386+AD386+AE386+AF386+IF(Y386&gt;0,Y386,SUM(Z386:AB386))+AC386</f>
        <v>3.5</v>
      </c>
      <c r="AI386" s="93"/>
      <c r="AJ386" s="94"/>
      <c r="AK386" s="76"/>
      <c r="AL386" s="75"/>
      <c r="AN386" s="79"/>
      <c r="AO386" s="79"/>
      <c r="AP386" s="79"/>
      <c r="AQ386" s="79"/>
      <c r="AR386" s="79"/>
      <c r="AS386" s="78"/>
      <c r="AU386" s="79">
        <f>IF(IFERROR(F386,99)=99,IF(IFERROR(G386,99)=99,IF(IFERROR(H386,99)=99,IF(IFERROR(I386,99)=99,IF(IFERROR(E386,99)=99,IF(IFERROR(J386,99)=99,0,Scoring!$B$7),Scoring!$B$3),Scoring!$B$2),Scoring!$B$6),Scoring!$B$5),Scoring!$B$4)</f>
        <v>1</v>
      </c>
      <c r="AV386" s="78">
        <f t="shared" ref="AV386:AV449" si="39">AG386*AU386</f>
        <v>3.5</v>
      </c>
      <c r="AW386" s="78"/>
      <c r="AX386" s="66"/>
      <c r="AY386" s="78"/>
      <c r="AZ386" s="76"/>
      <c r="BA386" s="76"/>
      <c r="BB386" s="76"/>
    </row>
    <row r="387" spans="1:54" x14ac:dyDescent="0.25">
      <c r="A387" s="86" t="s">
        <v>6708</v>
      </c>
      <c r="B387" s="87" t="s">
        <v>30</v>
      </c>
      <c r="C387" s="87" t="s">
        <v>11133</v>
      </c>
      <c r="D387" s="86" t="s">
        <v>30</v>
      </c>
      <c r="E387" s="76" t="e">
        <f>IF(C387="-",IF(A387="-",VLOOKUP(D387,'sin-list 180320_update'!$C$2:$C$835,1,FALSE),VLOOKUP(A387,'sin-list 180320_update'!$A$2:$A$835,1,FALSE)),VLOOKUP(C387,'sin-list 180320_update'!$B$2:$B$835,1,FALSE))</f>
        <v>#N/A</v>
      </c>
      <c r="F387" s="76" t="e">
        <f>IF($C387="-",IF($A387="-",VLOOKUP($D387,'REACH Bilaga XVII_update'!$A$5:$A$131,1,FALSE),VLOOKUP($A387,'REACH Bilaga XVII_update'!$C$5:$C$131,1,FALSE)),VLOOKUP($C387,'REACH Bilaga XVII_update'!$B$5:$B$131,1,FALSE))</f>
        <v>#N/A</v>
      </c>
      <c r="G387" s="76" t="e">
        <f>IF($C387="-",IF($A387="-",VLOOKUP($D387,' REACH Bilaga 59_update'!$A$5:$A$210,1,FALSE),VLOOKUP($A387,' REACH Bilaga 59_update'!$D$5:$D$210,1,FALSE)),VLOOKUP($C387,' REACH Bilaga 59_update'!$C$5:$C$210,1,FALSE))</f>
        <v>#N/A</v>
      </c>
      <c r="H387" s="76" t="e">
        <f>IF($C387="-",IF($A387="-",VLOOKUP($D387,'REACH Bilaga XIV_update'!$A$5:$A$110,1,FALSE),VLOOKUP($A387,'REACH Bilaga XIV_update'!$D$5:$D$110,1,FALSE)),VLOOKUP($C387,'REACH Bilaga XIV_update'!$C$5:$C$110,1,FALSE))</f>
        <v>#N/A</v>
      </c>
      <c r="I387" s="76" t="e">
        <f>IF($C387="-",IF($A387="-",VLOOKUP($D387,CoRAP_update!$A$5:$A$376,1,FALSE),VLOOKUP($A387,CoRAP_update!$D$5:$D$376,1,FALSE)),VLOOKUP($C387,CoRAP_update!$C$5:$C$376,1,FALSE))</f>
        <v>#N/A</v>
      </c>
      <c r="J387" s="76" t="e">
        <f>IF($C387="-",IF($A387="-",VLOOKUP($D387,EDC_update!$C$2:$C$450,1,FALSE),VLOOKUP($A387,EDC_update!$B$2:$B$450,1,FALSE)),VLOOKUP($C387,EDC_update!$L$2:$L$450,1,FALSE))</f>
        <v>#N/A</v>
      </c>
      <c r="K387" s="76" t="e">
        <f>IF($C387="-",IF($A387="-",IF(VLOOKUP($D387,'sin-list 180320_update'!$C$2:$S$835,3,FALSE)="",NA(),VLOOKUP($D387,'sin-list 180320_update'!$C$2:$S$835,3,FALSE)),IF(VLOOKUP($A387,'sin-list 180320_update'!$A$2:$S$835,5,FALSE)="",NA(),VLOOKUP($A387,'sin-list 180320_update'!$A$2:$S$835,5,FALSE))),IF(VLOOKUP($C387,'sin-list 180320_update'!$B$2:$S$835,4,FALSE)="",NA(),VLOOKUP($C387,'sin-list 180320_update'!$B$2:$S$835,4,FALSE)))</f>
        <v>#N/A</v>
      </c>
      <c r="L387" s="76" t="e">
        <f>IF($C387="-",IF($A387="-",VLOOKUP($D387,'sin-list 180320_update'!$C$2:$S$835,6,FALSE),VLOOKUP($A387,'sin-list 180320_update'!$A$2:$S$835,8,FALSE)),VLOOKUP($C387,'sin-list 180320_update'!$B$2:$S$835,7,FALSE))</f>
        <v>#N/A</v>
      </c>
      <c r="M387" s="76" t="e">
        <f>IF($C387="-",IF($A387="-",IF(VLOOKUP($D387,'sin-list 180320_update'!$C$2:$S$835,8,FALSE)="",NA(),VLOOKUP($D387,'sin-list 180320_update'!$C$2:$S$835,8,FALSE)),IF(VLOOKUP($A387,'sin-list 180320_update'!$A$2:$S$835,10,FALSE)="",NA(),VLOOKUP($A387,'sin-list 180320_update'!$A$2:$S$835,10,FALSE))),IF(VLOOKUP($C387,'sin-list 180320_update'!$B$2:$S$835,9,FALSE)="",NA(),VLOOKUP($C387,'sin-list 180320_update'!$B$2:$S$835,9,FALSE)))</f>
        <v>#N/A</v>
      </c>
      <c r="N387" s="76" t="e">
        <f>IF($C387="-",IF($A387="-",IF(VLOOKUP($D387,'REACH Bilaga XVII_update'!$A$5:$E$131,4,FALSE)="",NA(),VLOOKUP($D387,'REACH Bilaga XVII_update'!$A$5:$E$131,4,FALSE)),IF(VLOOKUP($A387,'REACH Bilaga XVII_update'!$C$5:$D$131,2,FALSE)="",NA(),VLOOKUP($A387,'REACH Bilaga XVII_update'!$C$5:$D$131,2,FALSE))),IF(VLOOKUP($C387,'REACH Bilaga XVII_update'!$B$5:$D$131,3,FALSE)="",NA(),VLOOKUP($C387,'REACH Bilaga XVII_update'!$B$5:$D$131,3,FALSE)))</f>
        <v>#N/A</v>
      </c>
      <c r="O387" s="76" t="e">
        <f>IF($C387="-",IF($A387="-",IF(VLOOKUP($D387,' REACH Bilaga 59_update'!$A$5:$E$210,5,FALSE)="",NA(),VLOOKUP($D387,' REACH Bilaga 59_update'!$A$5:$E$210,5,FALSE)),IF(VLOOKUP($A387,' REACH Bilaga 59_update'!$D$5:$E$210,2,FALSE)="",NA(),VLOOKUP($A387,' REACH Bilaga 59_update'!$D$5:$E$210,2,FALSE))),IF(VLOOKUP($C387,' REACH Bilaga 59_update'!$C$5:$E$210,3,FALSE)="",NA(),VLOOKUP($C387,' REACH Bilaga 59_update'!$C$5:$E$210,3,FALSE)))</f>
        <v>#N/A</v>
      </c>
      <c r="P387" s="76" t="e">
        <f>IF(C387="-",IF(A387="-",IFERROR(VLOOKUP($D387,' REACH Bilaga 59_update'!$A$5:$F$210,MATCH(Sammanfattning!P$1,' REACH Bilaga 59_update'!$A$4:$F$4,0),FALSE),VLOOKUP($D387,'REACH Bilaga XIV_update'!$A$4:$H$110,MATCH(Sammanfattning!P$1,'REACH Bilaga XIV_update'!$A$4:$H$4,0),FALSE)),IFERROR(VLOOKUP($A387,' REACH Bilaga 59_update'!$D$5:$F$210,MATCH(Sammanfattning!P$1,' REACH Bilaga 59_update'!$D$4:$F$4,0),FALSE),VLOOKUP($A387,'REACH Bilaga XIV_update'!$D$4:$H$110,MATCH(Sammanfattning!P$1,'REACH Bilaga XIV_update'!$D$4:$H$4,0),FALSE))),IFERROR(VLOOKUP($C387,' REACH Bilaga 59_update'!$C$5:$F$210,MATCH(Sammanfattning!P$1,' REACH Bilaga 59_update'!$C$4:$F$4,0),FALSE),VLOOKUP($C387,'REACH Bilaga XIV_update'!$C$4:$H$110,MATCH(Sammanfattning!P$1,'REACH Bilaga XIV_update'!$C$4:$H$4,0),FALSE)))</f>
        <v>#N/A</v>
      </c>
      <c r="Q387" s="76" t="e">
        <f>IF($C387="-",IF($A387="-",IF(VLOOKUP($D387,'REACH Bilaga XIV_update'!$A$5:$I$110,9,FALSE)="",NA(),VLOOKUP($D387,'REACH Bilaga XIV_update'!$A$5:$I$110,9,FALSE)),IF(VLOOKUP($A387,'REACH Bilaga XIV_update'!$D$5:$I$110,6,FALSE)="",NA(),VLOOKUP($A387,'REACH Bilaga XIV_update'!$D$5:$I$110,6,FALSE))),IF(VLOOKUP($C387,'REACH Bilaga XIV_update'!$C$5:$I$110,7,FALSE)="",NA(),VLOOKUP($C387,'REACH Bilaga XIV_update'!$C$5:$I$110,7,FALSE)))</f>
        <v>#N/A</v>
      </c>
      <c r="R387" s="76" t="e">
        <f>IF($C387="-",IF($A387="-",IF(VLOOKUP($D387,CoRAP_update!$A$5:$O$376,15,FALSE)="",NA(),VLOOKUP($D387,CoRAP_update!$A$5:$O$376,15,FALSE)),IF(VLOOKUP($A387,CoRAP_update!$D$5:$O$376,12,FALSE)="",NA(),VLOOKUP($A387,CoRAP_update!$D$5:$O$376,12,FALSE))),IF(VLOOKUP($C387,CoRAP_update!$C$5:$O$376,13,FALSE)="",NA(),VLOOKUP($C387,CoRAP_update!$C$5:$O$376,13,FALSE)))</f>
        <v>#N/A</v>
      </c>
      <c r="S387" s="144" t="e">
        <f>IF($C387="-",IF($A387="-",VLOOKUP($D387,CoRAP_update!$A$5:$J$376,MATCH(Sammanfattning!S$1,CoRAP_update!$A$4:$J$4,0),FALSE),VLOOKUP($A387,CoRAP_update!$D$5:$J$376,MATCH(Sammanfattning!S$1,CoRAP_update!$D$4:$J$4,0),FALSE)),VLOOKUP($C387,CoRAP_update!$C$5:$J$376,MATCH(Sammanfattning!S$1,CoRAP_update!$C$4:$J$4,0),FALSE))</f>
        <v>#N/A</v>
      </c>
      <c r="T387" s="76" t="e">
        <f>IF($A387="-",VLOOKUP($D387,EDC_update!$C$2:$F$450,4,FALSE),VLOOKUP($A387,EDC_update!$B$2:$F$450,5,FALSE))</f>
        <v>#N/A</v>
      </c>
      <c r="V387" s="78">
        <f>IF(IFERROR(SEARCH("PBT",P387),99)=99,IF(IFERROR(SEARCH("suspected PBT",S387),99)=99,IF(IFERROR(SEARCH("concluded to be PBT",K387),99)=99,IF(IFERROR(SEARCH("PBT",S387),99)=99,IF(IFERROR(SEARCH("PBT cand",L387),99)=99,IF(IFERROR(SEARCH("PBT",L387),99)=99,IF(IFERROR(SEARCH("persistent, bioackumulative and toxic properties",K387),99)=99,0,Scoring!$E$3),Scoring!$E$3),Scoring!$E$7),Scoring!$E$3),Scoring!$E$5),Scoring!$E$6),Scoring!$E$3)</f>
        <v>0</v>
      </c>
      <c r="W387" s="78">
        <f>IF(IFERROR(SEARCH("vPvB",P387),99)=99,IF(IFERROR(SEARCH("suspected pbt/vPvB",S387),99)=99,IF(IFERROR(SEARCH("vPvB",S387),99)=99,IF(IFERROR(SEARCH("concluded to be a vPvB",S387),99)=99,IF(IFERROR(SEARCH("identified as vPvB",K387),99)=99,IF(IFERROR(SEARCH("concluded to be a vPvB",K387),99)=99,IF(IFERROR(SEARCH("concluded to be both pbt and vPvB",S387),99)=99,IF(IFERROR(SEARCH("concluded to be both pbt and vPvB",K387),99)=99,0,Scoring!$E$5),Scoring!$E$5),Scoring!$E$5),Scoring!$E$5),Scoring!$E$5),Scoring!$E$4),Scoring!$E$6),Scoring!$E$4)</f>
        <v>0</v>
      </c>
      <c r="X387" s="78">
        <f>IF(IFERROR(SEARCH("H410",N387),99)=99,IF(IFERROR(SEARCH("H410",O387),99)=99,IF(IFERROR(SEARCH("H410",Q387),99)=99,IF(IFERROR(SEARCH("H410",M387),99)=99,IF(IFERROR(SEARCH("H410",R387),99)=99,IF(IFERROR(SEARCH("H411",N387),99)=99,IF(IFERROR(SEARCH("H411",O387),99)=99,IF(IFERROR(SEARCH("H411",Q387),99)=99,IF(IFERROR(SEARCH("H411",M387),99)=99,IF(IFERROR(SEARCH("H411",R387),99)=99,IF(IFERROR(SEARCH("H413",N387),99)=99,IF(IFERROR(SEARCH("H413",O387),99)=99,IF(IFERROR(SEARCH("H413",Q387),99)=99,IF(IFERROR(SEARCH("H413",M387),99)=99,IF(IFERROR(SEARCH("H413",R387),99)=99,IF(IFERROR(SEARCH("H412",N387),99)=99,IF(IFERROR(SEARCH("H412",O387),99)=99,IF(IFERROR(SEARCH("H412",Q387),99)=99,IF(IFERROR(SEARCH("H412",M387),99)=99,IF(IFERROR(SEARCH("H412",R387),99)=99,0,Scoring!$E$2),Scoring!$E$2),Scoring!$E$2),Scoring!$E$2),Scoring!$E$2),Scoring!$E$2),Scoring!$E$2),Scoring!$E$2),Scoring!$E$2),Scoring!$E$2),Scoring!$E$2),Scoring!$E$2),Scoring!$E$2),Scoring!$E$2),Scoring!$E$2),Scoring!$E$2),Scoring!$E$2),Scoring!$E$2),Scoring!$E$2),Scoring!$E$2)</f>
        <v>0</v>
      </c>
      <c r="Y387" s="78">
        <f>IF(IFERROR(SEARCH("CMR",K387),99)=99,IF(IFERROR(SEARCH("Suspected CMR",S387),99)=99,IF(IFERROR(SEARCH("CMR",S387),99)=99,0,Scoring!$E$8),Scoring!$E$9),Scoring!$E$8)</f>
        <v>0</v>
      </c>
      <c r="Z387" s="78">
        <f>IF(IFERROR(SEARCH("H350",N387),99)=99,IF(IFERROR(SEARCH("H350",O387),99)=99,IF(IFERROR(SEARCH("H350",Q387),99)=99,IF(IFERROR(SEARCH("H350",M387),99)=99,IF(IFERROR(SEARCH("H350",R387),99)=99,IF(IFERROR(SEARCH("H351",N387),99)=99,IF(IFERROR(SEARCH("H351",O387),99)=99,IF(IFERROR(SEARCH("H351",Q387),99)=99,IF(IFERROR(SEARCH("H351",M387),99)=99,IF(IFERROR(SEARCH("H351",R387),99)=99,IF(IFERROR(SEARCH("carcinogenic",P387),99)=99,IF(IFERROR(SEARCH("suspected carcinogenic",S387),99)=99,0,Scoring!$E$12),Scoring!$E$11),Scoring!$E$10),Scoring!$E$10),Scoring!$E$10),Scoring!$E$10),Scoring!$E$10),Scoring!$E$10),Scoring!$E$10),Scoring!$E$10),Scoring!$E$10),Scoring!$E$10)</f>
        <v>0</v>
      </c>
      <c r="AA387" s="78">
        <f>IF(IFERROR(SEARCH("H340",N387),99)=99,IF(IFERROR(SEARCH("H340",O387),99)=99,IF(IFERROR(SEARCH("H340",Q387),99)=99,IF(IFERROR(SEARCH("H340",M387),99)=99,IF(IFERROR(SEARCH("H340",R387),99)=99,IF(IFERROR(SEARCH("H341",N387),99)=99,IF(IFERROR(SEARCH("H341",O387),99)=99,IF(IFERROR(SEARCH("H341",Q387),99)=99,IF(IFERROR(SEARCH("H341",M387),99)=99,IF(IFERROR(SEARCH("H341",R387),99)=99,IF(IFERROR(SEARCH("mutagenic",P387),99)=99,IF(IFERROR(SEARCH("suspected mutagenic",S387),99)=99,0,Scoring!$E$15),Scoring!$E$14),Scoring!$E$13),Scoring!$E$13),Scoring!$E$13),Scoring!$E$13),Scoring!$E$13),Scoring!$E$13),Scoring!$E$13),Scoring!$E$13),Scoring!$E$13),Scoring!$E$13)</f>
        <v>0</v>
      </c>
      <c r="AB387" s="78">
        <f>IF(IFERROR(SEARCH("H360",N387),99)=99,IF(IFERROR(SEARCH("H360",O387),99)=99,IF(IFERROR(SEARCH("H360",Q387),99)=99,IF(IFERROR(SEARCH("H360",M387),99)=99,IF(IFERROR(SEARCH("H360",R387),99)=99,IF(IFERROR(SEARCH("H361",N387),99)=99,IF(IFERROR(SEARCH("H361",O387),99)=99,IF(IFERROR(SEARCH("H361",Q387),99)=99,IF(IFERROR(SEARCH("H361",M387),99)=99,IF(IFERROR(SEARCH("H361",R387),99)=99,IF(IFERROR(SEARCH("reproduction",P387),99)=99,IF(IFERROR(SEARCH("suspected reprotoxic",S387),99)=99,IF(IFERROR(SEARCH("reprotoxic",S387),99)=99,IF(IFERROR(SEARCH("reprotoxic",K387),99)=99,0,Scoring!$E$18),Scoring!$E$18),Scoring!$E$19),Scoring!$E$17),Scoring!$E$16),Scoring!$E$16),Scoring!$E$16),Scoring!$E$16),Scoring!$E$16),Scoring!$E$16),Scoring!$E$16),Scoring!$E$16),Scoring!$E$16),Scoring!$E$16)</f>
        <v>0</v>
      </c>
      <c r="AC387" s="78">
        <f>IF(IFERROR(SEARCH("57f",L387),99)=99,IF(IFERROR(SEARCH("57(f)",P387),99)=99,0,Scoring!$E$20),Scoring!$E$20)</f>
        <v>0</v>
      </c>
      <c r="AD387" s="78">
        <f>IF(IFERROR(SEARCH("CAT1",T387),99)=99,IF(IFERROR(SEARCH("CAT2",T387),99)=99,IF(IFERROR(SEARCH("CAT3",T387),99)=99,IF(IFERROR(SEARCH("concluded to be endocrine",K387),99)=99,IF(IFERROR(SEARCH("categorised as endocrine",K387),99)=99,IF(IFERROR(SEARCH("endocrine disrupting",P387),99)=99,IF(IFERROR(SEARCH("endocrine disrupting",K387),99)=99,IF(IFERROR(SEARCH("suspected endocrine",S387),99)=99,IF(IFERROR(SEARCH("potential endocrine",S387),99)=99,0,Scoring!$E$25),Scoring!$E$25),Scoring!$E$24),Scoring!$E$24),Scoring!$E$24),Scoring!$E$24),Scoring!$E$23),Scoring!$E$22),Scoring!$E$21)</f>
        <v>0</v>
      </c>
      <c r="AE387" s="78">
        <f>IF(IFERROR(SEARCH("suspected sensitiser",S387),99)=99,IF(IFERROR(SEARCH("sensitiser",S387),99)=99,IF(IFERROR(SEARCH("other hazard based concern",S387),99)=99,0,Scoring!$E$28),Scoring!$E$26),Scoring!$E$27)</f>
        <v>0</v>
      </c>
      <c r="AF387" s="78">
        <f>IF(IFERROR(M387,1)=1,IF(IFERROR(N387,1)=1,IF(IFERROR(O387,1)=1,IF(IFERROR(Q387,1)=1,IF(IFERROR(R387,1)=1,IF(IFERROR(T387,1)=1,IF(IFERROR(K387,1)=1,IF(IFERROR(P387,1)=1,IF(IFERROR(S387,1)=1,Scoring!$E$29,0),0),0),0),0),0),0),0),0)</f>
        <v>3.5</v>
      </c>
      <c r="AG387" s="78">
        <f t="shared" si="38"/>
        <v>3.5</v>
      </c>
      <c r="AI387" s="93"/>
      <c r="AJ387" s="94"/>
      <c r="AK387" s="76"/>
      <c r="AL387" s="75"/>
      <c r="AN387" s="79"/>
      <c r="AO387" s="79"/>
      <c r="AP387" s="79"/>
      <c r="AQ387" s="79"/>
      <c r="AR387" s="79"/>
      <c r="AS387" s="78"/>
      <c r="AU387" s="79">
        <f>IF(IFERROR(F387,99)=99,IF(IFERROR(G387,99)=99,IF(IFERROR(H387,99)=99,IF(IFERROR(I387,99)=99,IF(IFERROR(E387,99)=99,IF(IFERROR(J387,99)=99,0,Scoring!$B$7),Scoring!$B$3),Scoring!$B$2),Scoring!$B$6),Scoring!$B$5),Scoring!$B$4)</f>
        <v>0</v>
      </c>
      <c r="AV387" s="78">
        <f t="shared" si="39"/>
        <v>0</v>
      </c>
      <c r="AW387" s="78"/>
      <c r="AX387" s="66"/>
      <c r="AY387" s="78"/>
      <c r="AZ387" s="76"/>
      <c r="BB387" s="76"/>
    </row>
    <row r="388" spans="1:54" x14ac:dyDescent="0.25">
      <c r="A388" s="86" t="s">
        <v>4966</v>
      </c>
      <c r="B388" s="87" t="s">
        <v>30</v>
      </c>
      <c r="C388" s="87" t="s">
        <v>4965</v>
      </c>
      <c r="D388" s="86" t="s">
        <v>30</v>
      </c>
      <c r="E388" s="76" t="e">
        <f>IF(C388="-",IF(A388="-",VLOOKUP(D388,'sin-list 180320_update'!$C$2:$C$835,1,FALSE),VLOOKUP(A388,'sin-list 180320_update'!$A$2:$A$835,1,FALSE)),VLOOKUP(C388,'sin-list 180320_update'!$B$2:$B$835,1,FALSE))</f>
        <v>#N/A</v>
      </c>
      <c r="F388" s="76" t="e">
        <f>IF($C388="-",IF($A388="-",VLOOKUP($D388,'REACH Bilaga XVII_update'!$A$5:$A$131,1,FALSE),VLOOKUP($A388,'REACH Bilaga XVII_update'!$C$5:$C$131,1,FALSE)),VLOOKUP($C388,'REACH Bilaga XVII_update'!$B$5:$B$131,1,FALSE))</f>
        <v>#N/A</v>
      </c>
      <c r="G388" s="76" t="e">
        <f>IF($C388="-",IF($A388="-",VLOOKUP($D388,' REACH Bilaga 59_update'!$A$5:$A$210,1,FALSE),VLOOKUP($A388,' REACH Bilaga 59_update'!$D$5:$D$210,1,FALSE)),VLOOKUP($C388,' REACH Bilaga 59_update'!$C$5:$C$210,1,FALSE))</f>
        <v>#N/A</v>
      </c>
      <c r="H388" s="76" t="e">
        <f>IF($C388="-",IF($A388="-",VLOOKUP($D388,'REACH Bilaga XIV_update'!$A$5:$A$110,1,FALSE),VLOOKUP($A388,'REACH Bilaga XIV_update'!$D$5:$D$110,1,FALSE)),VLOOKUP($C388,'REACH Bilaga XIV_update'!$C$5:$C$110,1,FALSE))</f>
        <v>#N/A</v>
      </c>
      <c r="I388" s="76" t="e">
        <f>IF($C388="-",IF($A388="-",VLOOKUP($D388,CoRAP_update!$A$5:$A$376,1,FALSE),VLOOKUP($A388,CoRAP_update!$D$5:$D$376,1,FALSE)),VLOOKUP($C388,CoRAP_update!$C$5:$C$376,1,FALSE))</f>
        <v>#N/A</v>
      </c>
      <c r="J388" s="76" t="e">
        <f>IF($C388="-",IF($A388="-",VLOOKUP($D388,EDC_update!$C$2:$C$450,1,FALSE),VLOOKUP($A388,EDC_update!$B$2:$B$450,1,FALSE)),VLOOKUP($C388,EDC_update!$L$2:$L$450,1,FALSE))</f>
        <v>#N/A</v>
      </c>
      <c r="K388" s="76" t="e">
        <f>IF($C388="-",IF($A388="-",IF(VLOOKUP($D388,'sin-list 180320_update'!$C$2:$S$835,3,FALSE)="",NA(),VLOOKUP($D388,'sin-list 180320_update'!$C$2:$S$835,3,FALSE)),IF(VLOOKUP($A388,'sin-list 180320_update'!$A$2:$S$835,5,FALSE)="",NA(),VLOOKUP($A388,'sin-list 180320_update'!$A$2:$S$835,5,FALSE))),IF(VLOOKUP($C388,'sin-list 180320_update'!$B$2:$S$835,4,FALSE)="",NA(),VLOOKUP($C388,'sin-list 180320_update'!$B$2:$S$835,4,FALSE)))</f>
        <v>#N/A</v>
      </c>
      <c r="L388" s="76" t="e">
        <f>IF($C388="-",IF($A388="-",VLOOKUP($D388,'sin-list 180320_update'!$C$2:$S$835,6,FALSE),VLOOKUP($A388,'sin-list 180320_update'!$A$2:$S$835,8,FALSE)),VLOOKUP($C388,'sin-list 180320_update'!$B$2:$S$835,7,FALSE))</f>
        <v>#N/A</v>
      </c>
      <c r="M388" s="76" t="e">
        <f>IF($C388="-",IF($A388="-",IF(VLOOKUP($D388,'sin-list 180320_update'!$C$2:$S$835,8,FALSE)="",NA(),VLOOKUP($D388,'sin-list 180320_update'!$C$2:$S$835,8,FALSE)),IF(VLOOKUP($A388,'sin-list 180320_update'!$A$2:$S$835,10,FALSE)="",NA(),VLOOKUP($A388,'sin-list 180320_update'!$A$2:$S$835,10,FALSE))),IF(VLOOKUP($C388,'sin-list 180320_update'!$B$2:$S$835,9,FALSE)="",NA(),VLOOKUP($C388,'sin-list 180320_update'!$B$2:$S$835,9,FALSE)))</f>
        <v>#N/A</v>
      </c>
      <c r="N388" s="76" t="e">
        <f>IF($C388="-",IF($A388="-",IF(VLOOKUP($D388,'REACH Bilaga XVII_update'!$A$5:$E$131,4,FALSE)="",NA(),VLOOKUP($D388,'REACH Bilaga XVII_update'!$A$5:$E$131,4,FALSE)),IF(VLOOKUP($A388,'REACH Bilaga XVII_update'!$C$5:$D$131,2,FALSE)="",NA(),VLOOKUP($A388,'REACH Bilaga XVII_update'!$C$5:$D$131,2,FALSE))),IF(VLOOKUP($C388,'REACH Bilaga XVII_update'!$B$5:$D$131,3,FALSE)="",NA(),VLOOKUP($C388,'REACH Bilaga XVII_update'!$B$5:$D$131,3,FALSE)))</f>
        <v>#N/A</v>
      </c>
      <c r="O388" s="76" t="e">
        <f>IF($C388="-",IF($A388="-",IF(VLOOKUP($D388,' REACH Bilaga 59_update'!$A$5:$E$210,5,FALSE)="",NA(),VLOOKUP($D388,' REACH Bilaga 59_update'!$A$5:$E$210,5,FALSE)),IF(VLOOKUP($A388,' REACH Bilaga 59_update'!$D$5:$E$210,2,FALSE)="",NA(),VLOOKUP($A388,' REACH Bilaga 59_update'!$D$5:$E$210,2,FALSE))),IF(VLOOKUP($C388,' REACH Bilaga 59_update'!$C$5:$E$210,3,FALSE)="",NA(),VLOOKUP($C388,' REACH Bilaga 59_update'!$C$5:$E$210,3,FALSE)))</f>
        <v>#N/A</v>
      </c>
      <c r="P388" s="76" t="e">
        <f>IF(C388="-",IF(A388="-",IFERROR(VLOOKUP($D388,' REACH Bilaga 59_update'!$A$5:$F$210,MATCH(Sammanfattning!P$1,' REACH Bilaga 59_update'!$A$4:$F$4,0),FALSE),VLOOKUP($D388,'REACH Bilaga XIV_update'!$A$4:$H$110,MATCH(Sammanfattning!P$1,'REACH Bilaga XIV_update'!$A$4:$H$4,0),FALSE)),IFERROR(VLOOKUP($A388,' REACH Bilaga 59_update'!$D$5:$F$210,MATCH(Sammanfattning!P$1,' REACH Bilaga 59_update'!$D$4:$F$4,0),FALSE),VLOOKUP($A388,'REACH Bilaga XIV_update'!$D$4:$H$110,MATCH(Sammanfattning!P$1,'REACH Bilaga XIV_update'!$D$4:$H$4,0),FALSE))),IFERROR(VLOOKUP($C388,' REACH Bilaga 59_update'!$C$5:$F$210,MATCH(Sammanfattning!P$1,' REACH Bilaga 59_update'!$C$4:$F$4,0),FALSE),VLOOKUP($C388,'REACH Bilaga XIV_update'!$C$4:$H$110,MATCH(Sammanfattning!P$1,'REACH Bilaga XIV_update'!$C$4:$H$4,0),FALSE)))</f>
        <v>#N/A</v>
      </c>
      <c r="Q388" s="76" t="e">
        <f>IF($C388="-",IF($A388="-",IF(VLOOKUP($D388,'REACH Bilaga XIV_update'!$A$5:$I$110,9,FALSE)="",NA(),VLOOKUP($D388,'REACH Bilaga XIV_update'!$A$5:$I$110,9,FALSE)),IF(VLOOKUP($A388,'REACH Bilaga XIV_update'!$D$5:$I$110,6,FALSE)="",NA(),VLOOKUP($A388,'REACH Bilaga XIV_update'!$D$5:$I$110,6,FALSE))),IF(VLOOKUP($C388,'REACH Bilaga XIV_update'!$C$5:$I$110,7,FALSE)="",NA(),VLOOKUP($C388,'REACH Bilaga XIV_update'!$C$5:$I$110,7,FALSE)))</f>
        <v>#N/A</v>
      </c>
      <c r="R388" s="76" t="e">
        <f>IF($C388="-",IF($A388="-",IF(VLOOKUP($D388,CoRAP_update!$A$5:$O$376,15,FALSE)="",NA(),VLOOKUP($D388,CoRAP_update!$A$5:$O$376,15,FALSE)),IF(VLOOKUP($A388,CoRAP_update!$D$5:$O$376,12,FALSE)="",NA(),VLOOKUP($A388,CoRAP_update!$D$5:$O$376,12,FALSE))),IF(VLOOKUP($C388,CoRAP_update!$C$5:$O$376,13,FALSE)="",NA(),VLOOKUP($C388,CoRAP_update!$C$5:$O$376,13,FALSE)))</f>
        <v>#N/A</v>
      </c>
      <c r="S388" s="144" t="e">
        <f>IF($C388="-",IF($A388="-",VLOOKUP($D388,CoRAP_update!$A$5:$J$376,MATCH(Sammanfattning!S$1,CoRAP_update!$A$4:$J$4,0),FALSE),VLOOKUP($A388,CoRAP_update!$D$5:$J$376,MATCH(Sammanfattning!S$1,CoRAP_update!$D$4:$J$4,0),FALSE)),VLOOKUP($C388,CoRAP_update!$C$5:$J$376,MATCH(Sammanfattning!S$1,CoRAP_update!$C$4:$J$4,0),FALSE))</f>
        <v>#N/A</v>
      </c>
      <c r="T388" s="76" t="e">
        <f>IF($A388="-",VLOOKUP($D388,EDC_update!$C$2:$F$450,4,FALSE),VLOOKUP($A388,EDC_update!$B$2:$F$450,5,FALSE))</f>
        <v>#N/A</v>
      </c>
      <c r="V388" s="78">
        <f>IF(IFERROR(SEARCH("PBT",P388),99)=99,IF(IFERROR(SEARCH("suspected PBT",S388),99)=99,IF(IFERROR(SEARCH("concluded to be PBT",K388),99)=99,IF(IFERROR(SEARCH("PBT",S388),99)=99,IF(IFERROR(SEARCH("PBT cand",L388),99)=99,IF(IFERROR(SEARCH("PBT",L388),99)=99,IF(IFERROR(SEARCH("persistent, bioackumulative and toxic properties",K388),99)=99,0,Scoring!$E$3),Scoring!$E$3),Scoring!$E$7),Scoring!$E$3),Scoring!$E$5),Scoring!$E$6),Scoring!$E$3)</f>
        <v>0</v>
      </c>
      <c r="W388" s="78">
        <f>IF(IFERROR(SEARCH("vPvB",P388),99)=99,IF(IFERROR(SEARCH("suspected pbt/vPvB",S388),99)=99,IF(IFERROR(SEARCH("vPvB",S388),99)=99,IF(IFERROR(SEARCH("concluded to be a vPvB",S388),99)=99,IF(IFERROR(SEARCH("identified as vPvB",K388),99)=99,IF(IFERROR(SEARCH("concluded to be a vPvB",K388),99)=99,IF(IFERROR(SEARCH("concluded to be both pbt and vPvB",S388),99)=99,IF(IFERROR(SEARCH("concluded to be both pbt and vPvB",K388),99)=99,0,Scoring!$E$5),Scoring!$E$5),Scoring!$E$5),Scoring!$E$5),Scoring!$E$5),Scoring!$E$4),Scoring!$E$6),Scoring!$E$4)</f>
        <v>0</v>
      </c>
      <c r="X388" s="78">
        <f>IF(IFERROR(SEARCH("H410",N388),99)=99,IF(IFERROR(SEARCH("H410",O388),99)=99,IF(IFERROR(SEARCH("H410",Q388),99)=99,IF(IFERROR(SEARCH("H410",M388),99)=99,IF(IFERROR(SEARCH("H410",R388),99)=99,IF(IFERROR(SEARCH("H411",N388),99)=99,IF(IFERROR(SEARCH("H411",O388),99)=99,IF(IFERROR(SEARCH("H411",Q388),99)=99,IF(IFERROR(SEARCH("H411",M388),99)=99,IF(IFERROR(SEARCH("H411",R388),99)=99,IF(IFERROR(SEARCH("H413",N388),99)=99,IF(IFERROR(SEARCH("H413",O388),99)=99,IF(IFERROR(SEARCH("H413",Q388),99)=99,IF(IFERROR(SEARCH("H413",M388),99)=99,IF(IFERROR(SEARCH("H413",R388),99)=99,IF(IFERROR(SEARCH("H412",N388),99)=99,IF(IFERROR(SEARCH("H412",O388),99)=99,IF(IFERROR(SEARCH("H412",Q388),99)=99,IF(IFERROR(SEARCH("H412",M388),99)=99,IF(IFERROR(SEARCH("H412",R388),99)=99,0,Scoring!$E$2),Scoring!$E$2),Scoring!$E$2),Scoring!$E$2),Scoring!$E$2),Scoring!$E$2),Scoring!$E$2),Scoring!$E$2),Scoring!$E$2),Scoring!$E$2),Scoring!$E$2),Scoring!$E$2),Scoring!$E$2),Scoring!$E$2),Scoring!$E$2),Scoring!$E$2),Scoring!$E$2),Scoring!$E$2),Scoring!$E$2),Scoring!$E$2)</f>
        <v>0</v>
      </c>
      <c r="Y388" s="78">
        <f>IF(IFERROR(SEARCH("CMR",K388),99)=99,IF(IFERROR(SEARCH("Suspected CMR",S388),99)=99,IF(IFERROR(SEARCH("CMR",S388),99)=99,0,Scoring!$E$8),Scoring!$E$9),Scoring!$E$8)</f>
        <v>0</v>
      </c>
      <c r="Z388" s="78">
        <f>IF(IFERROR(SEARCH("H350",N388),99)=99,IF(IFERROR(SEARCH("H350",O388),99)=99,IF(IFERROR(SEARCH("H350",Q388),99)=99,IF(IFERROR(SEARCH("H350",M388),99)=99,IF(IFERROR(SEARCH("H350",R388),99)=99,IF(IFERROR(SEARCH("H351",N388),99)=99,IF(IFERROR(SEARCH("H351",O388),99)=99,IF(IFERROR(SEARCH("H351",Q388),99)=99,IF(IFERROR(SEARCH("H351",M388),99)=99,IF(IFERROR(SEARCH("H351",R388),99)=99,IF(IFERROR(SEARCH("carcinogenic",P388),99)=99,IF(IFERROR(SEARCH("suspected carcinogenic",S388),99)=99,0,Scoring!$E$12),Scoring!$E$11),Scoring!$E$10),Scoring!$E$10),Scoring!$E$10),Scoring!$E$10),Scoring!$E$10),Scoring!$E$10),Scoring!$E$10),Scoring!$E$10),Scoring!$E$10),Scoring!$E$10)</f>
        <v>0</v>
      </c>
      <c r="AA388" s="78">
        <f>IF(IFERROR(SEARCH("H340",N388),99)=99,IF(IFERROR(SEARCH("H340",O388),99)=99,IF(IFERROR(SEARCH("H340",Q388),99)=99,IF(IFERROR(SEARCH("H340",M388),99)=99,IF(IFERROR(SEARCH("H340",R388),99)=99,IF(IFERROR(SEARCH("H341",N388),99)=99,IF(IFERROR(SEARCH("H341",O388),99)=99,IF(IFERROR(SEARCH("H341",Q388),99)=99,IF(IFERROR(SEARCH("H341",M388),99)=99,IF(IFERROR(SEARCH("H341",R388),99)=99,IF(IFERROR(SEARCH("mutagenic",P388),99)=99,IF(IFERROR(SEARCH("suspected mutagenic",S388),99)=99,0,Scoring!$E$15),Scoring!$E$14),Scoring!$E$13),Scoring!$E$13),Scoring!$E$13),Scoring!$E$13),Scoring!$E$13),Scoring!$E$13),Scoring!$E$13),Scoring!$E$13),Scoring!$E$13),Scoring!$E$13)</f>
        <v>0</v>
      </c>
      <c r="AB388" s="78">
        <f>IF(IFERROR(SEARCH("H360",N388),99)=99,IF(IFERROR(SEARCH("H360",O388),99)=99,IF(IFERROR(SEARCH("H360",Q388),99)=99,IF(IFERROR(SEARCH("H360",M388),99)=99,IF(IFERROR(SEARCH("H360",R388),99)=99,IF(IFERROR(SEARCH("H361",N388),99)=99,IF(IFERROR(SEARCH("H361",O388),99)=99,IF(IFERROR(SEARCH("H361",Q388),99)=99,IF(IFERROR(SEARCH("H361",M388),99)=99,IF(IFERROR(SEARCH("H361",R388),99)=99,IF(IFERROR(SEARCH("reproduction",P388),99)=99,IF(IFERROR(SEARCH("suspected reprotoxic",S388),99)=99,IF(IFERROR(SEARCH("reprotoxic",S388),99)=99,IF(IFERROR(SEARCH("reprotoxic",K388),99)=99,0,Scoring!$E$18),Scoring!$E$18),Scoring!$E$19),Scoring!$E$17),Scoring!$E$16),Scoring!$E$16),Scoring!$E$16),Scoring!$E$16),Scoring!$E$16),Scoring!$E$16),Scoring!$E$16),Scoring!$E$16),Scoring!$E$16),Scoring!$E$16)</f>
        <v>0</v>
      </c>
      <c r="AC388" s="78">
        <f>IF(IFERROR(SEARCH("57f",L388),99)=99,IF(IFERROR(SEARCH("57(f)",P388),99)=99,0,Scoring!$E$20),Scoring!$E$20)</f>
        <v>0</v>
      </c>
      <c r="AD388" s="78">
        <f>IF(IFERROR(SEARCH("CAT1",T388),99)=99,IF(IFERROR(SEARCH("CAT2",T388),99)=99,IF(IFERROR(SEARCH("CAT3",T388),99)=99,IF(IFERROR(SEARCH("concluded to be endocrine",K388),99)=99,IF(IFERROR(SEARCH("categorised as endocrine",K388),99)=99,IF(IFERROR(SEARCH("endocrine disrupting",P388),99)=99,IF(IFERROR(SEARCH("endocrine disrupting",K388),99)=99,IF(IFERROR(SEARCH("suspected endocrine",S388),99)=99,IF(IFERROR(SEARCH("potential endocrine",S388),99)=99,0,Scoring!$E$25),Scoring!$E$25),Scoring!$E$24),Scoring!$E$24),Scoring!$E$24),Scoring!$E$24),Scoring!$E$23),Scoring!$E$22),Scoring!$E$21)</f>
        <v>0</v>
      </c>
      <c r="AE388" s="78">
        <f>IF(IFERROR(SEARCH("suspected sensitiser",S388),99)=99,IF(IFERROR(SEARCH("sensitiser",S388),99)=99,IF(IFERROR(SEARCH("other hazard based concern",S388),99)=99,0,Scoring!$E$28),Scoring!$E$26),Scoring!$E$27)</f>
        <v>0</v>
      </c>
      <c r="AF388" s="78">
        <f>IF(IFERROR(M388,1)=1,IF(IFERROR(N388,1)=1,IF(IFERROR(O388,1)=1,IF(IFERROR(Q388,1)=1,IF(IFERROR(R388,1)=1,IF(IFERROR(T388,1)=1,IF(IFERROR(K388,1)=1,IF(IFERROR(P388,1)=1,IF(IFERROR(S388,1)=1,Scoring!$E$29,0),0),0),0),0),0),0),0),0)</f>
        <v>3.5</v>
      </c>
      <c r="AG388" s="78">
        <f t="shared" si="38"/>
        <v>3.5</v>
      </c>
      <c r="AI388" s="93"/>
      <c r="AJ388" s="94"/>
      <c r="AK388" s="76"/>
      <c r="AL388" s="75"/>
      <c r="AN388" s="79"/>
      <c r="AO388" s="79"/>
      <c r="AP388" s="79"/>
      <c r="AQ388" s="79"/>
      <c r="AR388" s="79"/>
      <c r="AS388" s="78"/>
      <c r="AU388" s="79">
        <f>IF(IFERROR(F388,99)=99,IF(IFERROR(G388,99)=99,IF(IFERROR(H388,99)=99,IF(IFERROR(I388,99)=99,IF(IFERROR(E388,99)=99,IF(IFERROR(J388,99)=99,0,Scoring!$B$7),Scoring!$B$3),Scoring!$B$2),Scoring!$B$6),Scoring!$B$5),Scoring!$B$4)</f>
        <v>0</v>
      </c>
      <c r="AV388" s="78">
        <f t="shared" si="39"/>
        <v>0</v>
      </c>
      <c r="AW388" s="78"/>
      <c r="AX388" s="66"/>
      <c r="AY388" s="78"/>
      <c r="AZ388" s="76"/>
      <c r="BB388" s="76"/>
    </row>
    <row r="389" spans="1:54" x14ac:dyDescent="0.25">
      <c r="A389" s="86" t="s">
        <v>5176</v>
      </c>
      <c r="B389" s="87" t="s">
        <v>30</v>
      </c>
      <c r="C389" s="87" t="s">
        <v>5175</v>
      </c>
      <c r="D389" s="86" t="s">
        <v>30</v>
      </c>
      <c r="E389" s="76" t="e">
        <f>IF(C389="-",IF(A389="-",VLOOKUP(D389,'sin-list 180320_update'!$C$2:$C$835,1,FALSE),VLOOKUP(A389,'sin-list 180320_update'!$A$2:$A$835,1,FALSE)),VLOOKUP(C389,'sin-list 180320_update'!$B$2:$B$835,1,FALSE))</f>
        <v>#N/A</v>
      </c>
      <c r="F389" s="76" t="e">
        <f>IF($C389="-",IF($A389="-",VLOOKUP($D389,'REACH Bilaga XVII_update'!$A$5:$A$131,1,FALSE),VLOOKUP($A389,'REACH Bilaga XVII_update'!$C$5:$C$131,1,FALSE)),VLOOKUP($C389,'REACH Bilaga XVII_update'!$B$5:$B$131,1,FALSE))</f>
        <v>#N/A</v>
      </c>
      <c r="G389" s="76" t="e">
        <f>IF($C389="-",IF($A389="-",VLOOKUP($D389,' REACH Bilaga 59_update'!$A$5:$A$210,1,FALSE),VLOOKUP($A389,' REACH Bilaga 59_update'!$D$5:$D$210,1,FALSE)),VLOOKUP($C389,' REACH Bilaga 59_update'!$C$5:$C$210,1,FALSE))</f>
        <v>#N/A</v>
      </c>
      <c r="H389" s="76" t="e">
        <f>IF($C389="-",IF($A389="-",VLOOKUP($D389,'REACH Bilaga XIV_update'!$A$5:$A$110,1,FALSE),VLOOKUP($A389,'REACH Bilaga XIV_update'!$D$5:$D$110,1,FALSE)),VLOOKUP($C389,'REACH Bilaga XIV_update'!$C$5:$C$110,1,FALSE))</f>
        <v>#N/A</v>
      </c>
      <c r="I389" s="76" t="e">
        <f>IF($C389="-",IF($A389="-",VLOOKUP($D389,CoRAP_update!$A$5:$A$376,1,FALSE),VLOOKUP($A389,CoRAP_update!$D$5:$D$376,1,FALSE)),VLOOKUP($C389,CoRAP_update!$C$5:$C$376,1,FALSE))</f>
        <v>#N/A</v>
      </c>
      <c r="J389" s="76" t="e">
        <f>IF($C389="-",IF($A389="-",VLOOKUP($D389,EDC_update!$C$2:$C$450,1,FALSE),VLOOKUP($A389,EDC_update!$B$2:$B$450,1,FALSE)),VLOOKUP($C389,EDC_update!$L$2:$L$450,1,FALSE))</f>
        <v>#N/A</v>
      </c>
      <c r="K389" s="76" t="e">
        <f>IF($C389="-",IF($A389="-",IF(VLOOKUP($D389,'sin-list 180320_update'!$C$2:$S$835,3,FALSE)="",NA(),VLOOKUP($D389,'sin-list 180320_update'!$C$2:$S$835,3,FALSE)),IF(VLOOKUP($A389,'sin-list 180320_update'!$A$2:$S$835,5,FALSE)="",NA(),VLOOKUP($A389,'sin-list 180320_update'!$A$2:$S$835,5,FALSE))),IF(VLOOKUP($C389,'sin-list 180320_update'!$B$2:$S$835,4,FALSE)="",NA(),VLOOKUP($C389,'sin-list 180320_update'!$B$2:$S$835,4,FALSE)))</f>
        <v>#N/A</v>
      </c>
      <c r="L389" s="76" t="e">
        <f>IF($C389="-",IF($A389="-",VLOOKUP($D389,'sin-list 180320_update'!$C$2:$S$835,6,FALSE),VLOOKUP($A389,'sin-list 180320_update'!$A$2:$S$835,8,FALSE)),VLOOKUP($C389,'sin-list 180320_update'!$B$2:$S$835,7,FALSE))</f>
        <v>#N/A</v>
      </c>
      <c r="M389" s="76" t="e">
        <f>IF($C389="-",IF($A389="-",IF(VLOOKUP($D389,'sin-list 180320_update'!$C$2:$S$835,8,FALSE)="",NA(),VLOOKUP($D389,'sin-list 180320_update'!$C$2:$S$835,8,FALSE)),IF(VLOOKUP($A389,'sin-list 180320_update'!$A$2:$S$835,10,FALSE)="",NA(),VLOOKUP($A389,'sin-list 180320_update'!$A$2:$S$835,10,FALSE))),IF(VLOOKUP($C389,'sin-list 180320_update'!$B$2:$S$835,9,FALSE)="",NA(),VLOOKUP($C389,'sin-list 180320_update'!$B$2:$S$835,9,FALSE)))</f>
        <v>#N/A</v>
      </c>
      <c r="N389" s="76" t="e">
        <f>IF($C389="-",IF($A389="-",IF(VLOOKUP($D389,'REACH Bilaga XVII_update'!$A$5:$E$131,4,FALSE)="",NA(),VLOOKUP($D389,'REACH Bilaga XVII_update'!$A$5:$E$131,4,FALSE)),IF(VLOOKUP($A389,'REACH Bilaga XVII_update'!$C$5:$D$131,2,FALSE)="",NA(),VLOOKUP($A389,'REACH Bilaga XVII_update'!$C$5:$D$131,2,FALSE))),IF(VLOOKUP($C389,'REACH Bilaga XVII_update'!$B$5:$D$131,3,FALSE)="",NA(),VLOOKUP($C389,'REACH Bilaga XVII_update'!$B$5:$D$131,3,FALSE)))</f>
        <v>#N/A</v>
      </c>
      <c r="O389" s="76" t="e">
        <f>IF($C389="-",IF($A389="-",IF(VLOOKUP($D389,' REACH Bilaga 59_update'!$A$5:$E$210,5,FALSE)="",NA(),VLOOKUP($D389,' REACH Bilaga 59_update'!$A$5:$E$210,5,FALSE)),IF(VLOOKUP($A389,' REACH Bilaga 59_update'!$D$5:$E$210,2,FALSE)="",NA(),VLOOKUP($A389,' REACH Bilaga 59_update'!$D$5:$E$210,2,FALSE))),IF(VLOOKUP($C389,' REACH Bilaga 59_update'!$C$5:$E$210,3,FALSE)="",NA(),VLOOKUP($C389,' REACH Bilaga 59_update'!$C$5:$E$210,3,FALSE)))</f>
        <v>#N/A</v>
      </c>
      <c r="P389" s="76" t="e">
        <f>IF(C389="-",IF(A389="-",IFERROR(VLOOKUP($D389,' REACH Bilaga 59_update'!$A$5:$F$210,MATCH(Sammanfattning!P$1,' REACH Bilaga 59_update'!$A$4:$F$4,0),FALSE),VLOOKUP($D389,'REACH Bilaga XIV_update'!$A$4:$H$110,MATCH(Sammanfattning!P$1,'REACH Bilaga XIV_update'!$A$4:$H$4,0),FALSE)),IFERROR(VLOOKUP($A389,' REACH Bilaga 59_update'!$D$5:$F$210,MATCH(Sammanfattning!P$1,' REACH Bilaga 59_update'!$D$4:$F$4,0),FALSE),VLOOKUP($A389,'REACH Bilaga XIV_update'!$D$4:$H$110,MATCH(Sammanfattning!P$1,'REACH Bilaga XIV_update'!$D$4:$H$4,0),FALSE))),IFERROR(VLOOKUP($C389,' REACH Bilaga 59_update'!$C$5:$F$210,MATCH(Sammanfattning!P$1,' REACH Bilaga 59_update'!$C$4:$F$4,0),FALSE),VLOOKUP($C389,'REACH Bilaga XIV_update'!$C$4:$H$110,MATCH(Sammanfattning!P$1,'REACH Bilaga XIV_update'!$C$4:$H$4,0),FALSE)))</f>
        <v>#N/A</v>
      </c>
      <c r="Q389" s="76" t="e">
        <f>IF($C389="-",IF($A389="-",IF(VLOOKUP($D389,'REACH Bilaga XIV_update'!$A$5:$I$110,9,FALSE)="",NA(),VLOOKUP($D389,'REACH Bilaga XIV_update'!$A$5:$I$110,9,FALSE)),IF(VLOOKUP($A389,'REACH Bilaga XIV_update'!$D$5:$I$110,6,FALSE)="",NA(),VLOOKUP($A389,'REACH Bilaga XIV_update'!$D$5:$I$110,6,FALSE))),IF(VLOOKUP($C389,'REACH Bilaga XIV_update'!$C$5:$I$110,7,FALSE)="",NA(),VLOOKUP($C389,'REACH Bilaga XIV_update'!$C$5:$I$110,7,FALSE)))</f>
        <v>#N/A</v>
      </c>
      <c r="R389" s="76" t="e">
        <f>IF($C389="-",IF($A389="-",IF(VLOOKUP($D389,CoRAP_update!$A$5:$O$376,15,FALSE)="",NA(),VLOOKUP($D389,CoRAP_update!$A$5:$O$376,15,FALSE)),IF(VLOOKUP($A389,CoRAP_update!$D$5:$O$376,12,FALSE)="",NA(),VLOOKUP($A389,CoRAP_update!$D$5:$O$376,12,FALSE))),IF(VLOOKUP($C389,CoRAP_update!$C$5:$O$376,13,FALSE)="",NA(),VLOOKUP($C389,CoRAP_update!$C$5:$O$376,13,FALSE)))</f>
        <v>#N/A</v>
      </c>
      <c r="S389" s="144" t="e">
        <f>IF($C389="-",IF($A389="-",VLOOKUP($D389,CoRAP_update!$A$5:$J$376,MATCH(Sammanfattning!S$1,CoRAP_update!$A$4:$J$4,0),FALSE),VLOOKUP($A389,CoRAP_update!$D$5:$J$376,MATCH(Sammanfattning!S$1,CoRAP_update!$D$4:$J$4,0),FALSE)),VLOOKUP($C389,CoRAP_update!$C$5:$J$376,MATCH(Sammanfattning!S$1,CoRAP_update!$C$4:$J$4,0),FALSE))</f>
        <v>#N/A</v>
      </c>
      <c r="T389" s="76" t="e">
        <f>IF($A389="-",VLOOKUP($D389,EDC_update!$C$2:$F$450,4,FALSE),VLOOKUP($A389,EDC_update!$B$2:$F$450,5,FALSE))</f>
        <v>#N/A</v>
      </c>
      <c r="V389" s="78">
        <f>IF(IFERROR(SEARCH("PBT",P389),99)=99,IF(IFERROR(SEARCH("suspected PBT",S389),99)=99,IF(IFERROR(SEARCH("concluded to be PBT",K389),99)=99,IF(IFERROR(SEARCH("PBT",S389),99)=99,IF(IFERROR(SEARCH("PBT cand",L389),99)=99,IF(IFERROR(SEARCH("PBT",L389),99)=99,IF(IFERROR(SEARCH("persistent, bioackumulative and toxic properties",K389),99)=99,0,Scoring!$E$3),Scoring!$E$3),Scoring!$E$7),Scoring!$E$3),Scoring!$E$5),Scoring!$E$6),Scoring!$E$3)</f>
        <v>0</v>
      </c>
      <c r="W389" s="78">
        <f>IF(IFERROR(SEARCH("vPvB",P389),99)=99,IF(IFERROR(SEARCH("suspected pbt/vPvB",S389),99)=99,IF(IFERROR(SEARCH("vPvB",S389),99)=99,IF(IFERROR(SEARCH("concluded to be a vPvB",S389),99)=99,IF(IFERROR(SEARCH("identified as vPvB",K389),99)=99,IF(IFERROR(SEARCH("concluded to be a vPvB",K389),99)=99,IF(IFERROR(SEARCH("concluded to be both pbt and vPvB",S389),99)=99,IF(IFERROR(SEARCH("concluded to be both pbt and vPvB",K389),99)=99,0,Scoring!$E$5),Scoring!$E$5),Scoring!$E$5),Scoring!$E$5),Scoring!$E$5),Scoring!$E$4),Scoring!$E$6),Scoring!$E$4)</f>
        <v>0</v>
      </c>
      <c r="X389" s="78">
        <f>IF(IFERROR(SEARCH("H410",N389),99)=99,IF(IFERROR(SEARCH("H410",O389),99)=99,IF(IFERROR(SEARCH("H410",Q389),99)=99,IF(IFERROR(SEARCH("H410",M389),99)=99,IF(IFERROR(SEARCH("H410",R389),99)=99,IF(IFERROR(SEARCH("H411",N389),99)=99,IF(IFERROR(SEARCH("H411",O389),99)=99,IF(IFERROR(SEARCH("H411",Q389),99)=99,IF(IFERROR(SEARCH("H411",M389),99)=99,IF(IFERROR(SEARCH("H411",R389),99)=99,IF(IFERROR(SEARCH("H413",N389),99)=99,IF(IFERROR(SEARCH("H413",O389),99)=99,IF(IFERROR(SEARCH("H413",Q389),99)=99,IF(IFERROR(SEARCH("H413",M389),99)=99,IF(IFERROR(SEARCH("H413",R389),99)=99,IF(IFERROR(SEARCH("H412",N389),99)=99,IF(IFERROR(SEARCH("H412",O389),99)=99,IF(IFERROR(SEARCH("H412",Q389),99)=99,IF(IFERROR(SEARCH("H412",M389),99)=99,IF(IFERROR(SEARCH("H412",R389),99)=99,0,Scoring!$E$2),Scoring!$E$2),Scoring!$E$2),Scoring!$E$2),Scoring!$E$2),Scoring!$E$2),Scoring!$E$2),Scoring!$E$2),Scoring!$E$2),Scoring!$E$2),Scoring!$E$2),Scoring!$E$2),Scoring!$E$2),Scoring!$E$2),Scoring!$E$2),Scoring!$E$2),Scoring!$E$2),Scoring!$E$2),Scoring!$E$2),Scoring!$E$2)</f>
        <v>0</v>
      </c>
      <c r="Y389" s="78">
        <f>IF(IFERROR(SEARCH("CMR",K389),99)=99,IF(IFERROR(SEARCH("Suspected CMR",S389),99)=99,IF(IFERROR(SEARCH("CMR",S389),99)=99,0,Scoring!$E$8),Scoring!$E$9),Scoring!$E$8)</f>
        <v>0</v>
      </c>
      <c r="Z389" s="78">
        <f>IF(IFERROR(SEARCH("H350",N389),99)=99,IF(IFERROR(SEARCH("H350",O389),99)=99,IF(IFERROR(SEARCH("H350",Q389),99)=99,IF(IFERROR(SEARCH("H350",M389),99)=99,IF(IFERROR(SEARCH("H350",R389),99)=99,IF(IFERROR(SEARCH("H351",N389),99)=99,IF(IFERROR(SEARCH("H351",O389),99)=99,IF(IFERROR(SEARCH("H351",Q389),99)=99,IF(IFERROR(SEARCH("H351",M389),99)=99,IF(IFERROR(SEARCH("H351",R389),99)=99,IF(IFERROR(SEARCH("carcinogenic",P389),99)=99,IF(IFERROR(SEARCH("suspected carcinogenic",S389),99)=99,0,Scoring!$E$12),Scoring!$E$11),Scoring!$E$10),Scoring!$E$10),Scoring!$E$10),Scoring!$E$10),Scoring!$E$10),Scoring!$E$10),Scoring!$E$10),Scoring!$E$10),Scoring!$E$10),Scoring!$E$10)</f>
        <v>0</v>
      </c>
      <c r="AA389" s="78">
        <f>IF(IFERROR(SEARCH("H340",N389),99)=99,IF(IFERROR(SEARCH("H340",O389),99)=99,IF(IFERROR(SEARCH("H340",Q389),99)=99,IF(IFERROR(SEARCH("H340",M389),99)=99,IF(IFERROR(SEARCH("H340",R389),99)=99,IF(IFERROR(SEARCH("H341",N389),99)=99,IF(IFERROR(SEARCH("H341",O389),99)=99,IF(IFERROR(SEARCH("H341",Q389),99)=99,IF(IFERROR(SEARCH("H341",M389),99)=99,IF(IFERROR(SEARCH("H341",R389),99)=99,IF(IFERROR(SEARCH("mutagenic",P389),99)=99,IF(IFERROR(SEARCH("suspected mutagenic",S389),99)=99,0,Scoring!$E$15),Scoring!$E$14),Scoring!$E$13),Scoring!$E$13),Scoring!$E$13),Scoring!$E$13),Scoring!$E$13),Scoring!$E$13),Scoring!$E$13),Scoring!$E$13),Scoring!$E$13),Scoring!$E$13)</f>
        <v>0</v>
      </c>
      <c r="AB389" s="78">
        <f>IF(IFERROR(SEARCH("H360",N389),99)=99,IF(IFERROR(SEARCH("H360",O389),99)=99,IF(IFERROR(SEARCH("H360",Q389),99)=99,IF(IFERROR(SEARCH("H360",M389),99)=99,IF(IFERROR(SEARCH("H360",R389),99)=99,IF(IFERROR(SEARCH("H361",N389),99)=99,IF(IFERROR(SEARCH("H361",O389),99)=99,IF(IFERROR(SEARCH("H361",Q389),99)=99,IF(IFERROR(SEARCH("H361",M389),99)=99,IF(IFERROR(SEARCH("H361",R389),99)=99,IF(IFERROR(SEARCH("reproduction",P389),99)=99,IF(IFERROR(SEARCH("suspected reprotoxic",S389),99)=99,IF(IFERROR(SEARCH("reprotoxic",S389),99)=99,IF(IFERROR(SEARCH("reprotoxic",K389),99)=99,0,Scoring!$E$18),Scoring!$E$18),Scoring!$E$19),Scoring!$E$17),Scoring!$E$16),Scoring!$E$16),Scoring!$E$16),Scoring!$E$16),Scoring!$E$16),Scoring!$E$16),Scoring!$E$16),Scoring!$E$16),Scoring!$E$16),Scoring!$E$16)</f>
        <v>0</v>
      </c>
      <c r="AC389" s="78">
        <f>IF(IFERROR(SEARCH("57f",L389),99)=99,IF(IFERROR(SEARCH("57(f)",P389),99)=99,0,Scoring!$E$20),Scoring!$E$20)</f>
        <v>0</v>
      </c>
      <c r="AD389" s="78">
        <f>IF(IFERROR(SEARCH("CAT1",T389),99)=99,IF(IFERROR(SEARCH("CAT2",T389),99)=99,IF(IFERROR(SEARCH("CAT3",T389),99)=99,IF(IFERROR(SEARCH("concluded to be endocrine",K389),99)=99,IF(IFERROR(SEARCH("categorised as endocrine",K389),99)=99,IF(IFERROR(SEARCH("endocrine disrupting",P389),99)=99,IF(IFERROR(SEARCH("endocrine disrupting",K389),99)=99,IF(IFERROR(SEARCH("suspected endocrine",S389),99)=99,IF(IFERROR(SEARCH("potential endocrine",S389),99)=99,0,Scoring!$E$25),Scoring!$E$25),Scoring!$E$24),Scoring!$E$24),Scoring!$E$24),Scoring!$E$24),Scoring!$E$23),Scoring!$E$22),Scoring!$E$21)</f>
        <v>0</v>
      </c>
      <c r="AE389" s="78">
        <f>IF(IFERROR(SEARCH("suspected sensitiser",S389),99)=99,IF(IFERROR(SEARCH("sensitiser",S389),99)=99,IF(IFERROR(SEARCH("other hazard based concern",S389),99)=99,0,Scoring!$E$28),Scoring!$E$26),Scoring!$E$27)</f>
        <v>0</v>
      </c>
      <c r="AF389" s="78">
        <f>IF(IFERROR(M389,1)=1,IF(IFERROR(N389,1)=1,IF(IFERROR(O389,1)=1,IF(IFERROR(Q389,1)=1,IF(IFERROR(R389,1)=1,IF(IFERROR(T389,1)=1,IF(IFERROR(K389,1)=1,IF(IFERROR(P389,1)=1,IF(IFERROR(S389,1)=1,Scoring!$E$29,0),0),0),0),0),0),0),0),0)</f>
        <v>3.5</v>
      </c>
      <c r="AG389" s="78">
        <f t="shared" si="38"/>
        <v>3.5</v>
      </c>
      <c r="AI389" s="93"/>
      <c r="AJ389" s="94"/>
      <c r="AK389" s="76"/>
      <c r="AL389" s="75"/>
      <c r="AN389" s="79"/>
      <c r="AO389" s="79"/>
      <c r="AP389" s="79"/>
      <c r="AQ389" s="79"/>
      <c r="AR389" s="79"/>
      <c r="AS389" s="78"/>
      <c r="AU389" s="79">
        <f>IF(IFERROR(F389,99)=99,IF(IFERROR(G389,99)=99,IF(IFERROR(H389,99)=99,IF(IFERROR(I389,99)=99,IF(IFERROR(E389,99)=99,IF(IFERROR(J389,99)=99,0,Scoring!$B$7),Scoring!$B$3),Scoring!$B$2),Scoring!$B$6),Scoring!$B$5),Scoring!$B$4)</f>
        <v>0</v>
      </c>
      <c r="AV389" s="78">
        <f t="shared" si="39"/>
        <v>0</v>
      </c>
      <c r="AW389" s="78"/>
      <c r="AX389" s="66"/>
      <c r="AY389" s="78"/>
      <c r="AZ389" s="76"/>
      <c r="BB389" s="76"/>
    </row>
    <row r="390" spans="1:54" x14ac:dyDescent="0.25">
      <c r="A390" s="86" t="s">
        <v>30</v>
      </c>
      <c r="B390" s="87" t="s">
        <v>30</v>
      </c>
      <c r="C390" s="87" t="s">
        <v>11132</v>
      </c>
      <c r="D390" s="86" t="s">
        <v>30</v>
      </c>
      <c r="E390" s="76" t="e">
        <f>IF(C390="-",IF(A390="-",VLOOKUP(D390,'sin-list 180320_update'!$C$2:$C$835,1,FALSE),VLOOKUP(A390,'sin-list 180320_update'!$A$2:$A$835,1,FALSE)),VLOOKUP(C390,'sin-list 180320_update'!$B$2:$B$835,1,FALSE))</f>
        <v>#N/A</v>
      </c>
      <c r="F390" s="76" t="e">
        <f>IF($C390="-",IF($A390="-",VLOOKUP($D390,'REACH Bilaga XVII_update'!$A$5:$A$131,1,FALSE),VLOOKUP($A390,'REACH Bilaga XVII_update'!$C$5:$C$131,1,FALSE)),VLOOKUP($C390,'REACH Bilaga XVII_update'!$B$5:$B$131,1,FALSE))</f>
        <v>#N/A</v>
      </c>
      <c r="G390" s="76" t="e">
        <f>IF($C390="-",IF($A390="-",VLOOKUP($D390,' REACH Bilaga 59_update'!$A$5:$A$210,1,FALSE),VLOOKUP($A390,' REACH Bilaga 59_update'!$D$5:$D$210,1,FALSE)),VLOOKUP($C390,' REACH Bilaga 59_update'!$C$5:$C$210,1,FALSE))</f>
        <v>#N/A</v>
      </c>
      <c r="H390" s="76" t="e">
        <f>IF($C390="-",IF($A390="-",VLOOKUP($D390,'REACH Bilaga XIV_update'!$A$5:$A$110,1,FALSE),VLOOKUP($A390,'REACH Bilaga XIV_update'!$D$5:$D$110,1,FALSE)),VLOOKUP($C390,'REACH Bilaga XIV_update'!$C$5:$C$110,1,FALSE))</f>
        <v>#N/A</v>
      </c>
      <c r="I390" s="76" t="e">
        <f>IF($C390="-",IF($A390="-",VLOOKUP($D390,CoRAP_update!$A$5:$A$376,1,FALSE),VLOOKUP($A390,CoRAP_update!$D$5:$D$376,1,FALSE)),VLOOKUP($C390,CoRAP_update!$C$5:$C$376,1,FALSE))</f>
        <v>#N/A</v>
      </c>
      <c r="J390" s="76" t="e">
        <f>IF($C390="-",IF($A390="-",VLOOKUP($D390,EDC_update!$C$2:$C$450,1,FALSE),VLOOKUP($A390,EDC_update!$B$2:$B$450,1,FALSE)),VLOOKUP($C390,EDC_update!$L$2:$L$450,1,FALSE))</f>
        <v>#N/A</v>
      </c>
      <c r="K390" s="76" t="e">
        <f>IF($C390="-",IF($A390="-",IF(VLOOKUP($D390,'sin-list 180320_update'!$C$2:$S$835,3,FALSE)="",NA(),VLOOKUP($D390,'sin-list 180320_update'!$C$2:$S$835,3,FALSE)),IF(VLOOKUP($A390,'sin-list 180320_update'!$A$2:$S$835,5,FALSE)="",NA(),VLOOKUP($A390,'sin-list 180320_update'!$A$2:$S$835,5,FALSE))),IF(VLOOKUP($C390,'sin-list 180320_update'!$B$2:$S$835,4,FALSE)="",NA(),VLOOKUP($C390,'sin-list 180320_update'!$B$2:$S$835,4,FALSE)))</f>
        <v>#N/A</v>
      </c>
      <c r="L390" s="76" t="e">
        <f>IF($C390="-",IF($A390="-",VLOOKUP($D390,'sin-list 180320_update'!$C$2:$S$835,6,FALSE),VLOOKUP($A390,'sin-list 180320_update'!$A$2:$S$835,8,FALSE)),VLOOKUP($C390,'sin-list 180320_update'!$B$2:$S$835,7,FALSE))</f>
        <v>#N/A</v>
      </c>
      <c r="M390" s="76" t="e">
        <f>IF($C390="-",IF($A390="-",IF(VLOOKUP($D390,'sin-list 180320_update'!$C$2:$S$835,8,FALSE)="",NA(),VLOOKUP($D390,'sin-list 180320_update'!$C$2:$S$835,8,FALSE)),IF(VLOOKUP($A390,'sin-list 180320_update'!$A$2:$S$835,10,FALSE)="",NA(),VLOOKUP($A390,'sin-list 180320_update'!$A$2:$S$835,10,FALSE))),IF(VLOOKUP($C390,'sin-list 180320_update'!$B$2:$S$835,9,FALSE)="",NA(),VLOOKUP($C390,'sin-list 180320_update'!$B$2:$S$835,9,FALSE)))</f>
        <v>#N/A</v>
      </c>
      <c r="N390" s="76" t="e">
        <f>IF($C390="-",IF($A390="-",IF(VLOOKUP($D390,'REACH Bilaga XVII_update'!$A$5:$E$131,4,FALSE)="",NA(),VLOOKUP($D390,'REACH Bilaga XVII_update'!$A$5:$E$131,4,FALSE)),IF(VLOOKUP($A390,'REACH Bilaga XVII_update'!$C$5:$D$131,2,FALSE)="",NA(),VLOOKUP($A390,'REACH Bilaga XVII_update'!$C$5:$D$131,2,FALSE))),IF(VLOOKUP($C390,'REACH Bilaga XVII_update'!$B$5:$D$131,3,FALSE)="",NA(),VLOOKUP($C390,'REACH Bilaga XVII_update'!$B$5:$D$131,3,FALSE)))</f>
        <v>#N/A</v>
      </c>
      <c r="O390" s="76" t="e">
        <f>IF($C390="-",IF($A390="-",IF(VLOOKUP($D390,' REACH Bilaga 59_update'!$A$5:$E$210,5,FALSE)="",NA(),VLOOKUP($D390,' REACH Bilaga 59_update'!$A$5:$E$210,5,FALSE)),IF(VLOOKUP($A390,' REACH Bilaga 59_update'!$D$5:$E$210,2,FALSE)="",NA(),VLOOKUP($A390,' REACH Bilaga 59_update'!$D$5:$E$210,2,FALSE))),IF(VLOOKUP($C390,' REACH Bilaga 59_update'!$C$5:$E$210,3,FALSE)="",NA(),VLOOKUP($C390,' REACH Bilaga 59_update'!$C$5:$E$210,3,FALSE)))</f>
        <v>#N/A</v>
      </c>
      <c r="P390" s="76" t="e">
        <f>IF(C390="-",IF(A390="-",IFERROR(VLOOKUP($D390,' REACH Bilaga 59_update'!$A$5:$F$210,MATCH(Sammanfattning!P$1,' REACH Bilaga 59_update'!$A$4:$F$4,0),FALSE),VLOOKUP($D390,'REACH Bilaga XIV_update'!$A$4:$H$110,MATCH(Sammanfattning!P$1,'REACH Bilaga XIV_update'!$A$4:$H$4,0),FALSE)),IFERROR(VLOOKUP($A390,' REACH Bilaga 59_update'!$D$5:$F$210,MATCH(Sammanfattning!P$1,' REACH Bilaga 59_update'!$D$4:$F$4,0),FALSE),VLOOKUP($A390,'REACH Bilaga XIV_update'!$D$4:$H$110,MATCH(Sammanfattning!P$1,'REACH Bilaga XIV_update'!$D$4:$H$4,0),FALSE))),IFERROR(VLOOKUP($C390,' REACH Bilaga 59_update'!$C$5:$F$210,MATCH(Sammanfattning!P$1,' REACH Bilaga 59_update'!$C$4:$F$4,0),FALSE),VLOOKUP($C390,'REACH Bilaga XIV_update'!$C$4:$H$110,MATCH(Sammanfattning!P$1,'REACH Bilaga XIV_update'!$C$4:$H$4,0),FALSE)))</f>
        <v>#N/A</v>
      </c>
      <c r="Q390" s="76" t="e">
        <f>IF($C390="-",IF($A390="-",IF(VLOOKUP($D390,'REACH Bilaga XIV_update'!$A$5:$I$110,9,FALSE)="",NA(),VLOOKUP($D390,'REACH Bilaga XIV_update'!$A$5:$I$110,9,FALSE)),IF(VLOOKUP($A390,'REACH Bilaga XIV_update'!$D$5:$I$110,6,FALSE)="",NA(),VLOOKUP($A390,'REACH Bilaga XIV_update'!$D$5:$I$110,6,FALSE))),IF(VLOOKUP($C390,'REACH Bilaga XIV_update'!$C$5:$I$110,7,FALSE)="",NA(),VLOOKUP($C390,'REACH Bilaga XIV_update'!$C$5:$I$110,7,FALSE)))</f>
        <v>#N/A</v>
      </c>
      <c r="R390" s="76" t="e">
        <f>IF($C390="-",IF($A390="-",IF(VLOOKUP($D390,CoRAP_update!$A$5:$O$376,15,FALSE)="",NA(),VLOOKUP($D390,CoRAP_update!$A$5:$O$376,15,FALSE)),IF(VLOOKUP($A390,CoRAP_update!$D$5:$O$376,12,FALSE)="",NA(),VLOOKUP($A390,CoRAP_update!$D$5:$O$376,12,FALSE))),IF(VLOOKUP($C390,CoRAP_update!$C$5:$O$376,13,FALSE)="",NA(),VLOOKUP($C390,CoRAP_update!$C$5:$O$376,13,FALSE)))</f>
        <v>#N/A</v>
      </c>
      <c r="S390" s="144" t="e">
        <f>IF($C390="-",IF($A390="-",VLOOKUP($D390,CoRAP_update!$A$5:$J$376,MATCH(Sammanfattning!S$1,CoRAP_update!$A$4:$J$4,0),FALSE),VLOOKUP($A390,CoRAP_update!$D$5:$J$376,MATCH(Sammanfattning!S$1,CoRAP_update!$D$4:$J$4,0),FALSE)),VLOOKUP($C390,CoRAP_update!$C$5:$J$376,MATCH(Sammanfattning!S$1,CoRAP_update!$C$4:$J$4,0),FALSE))</f>
        <v>#N/A</v>
      </c>
      <c r="T390" s="76" t="e">
        <f>IF($A390="-",VLOOKUP($D390,EDC_update!$C$2:$F$450,4,FALSE),VLOOKUP($A390,EDC_update!$B$2:$F$450,5,FALSE))</f>
        <v>#N/A</v>
      </c>
      <c r="V390" s="78">
        <f>IF(IFERROR(SEARCH("PBT",P390),99)=99,IF(IFERROR(SEARCH("suspected PBT",S390),99)=99,IF(IFERROR(SEARCH("concluded to be PBT",K390),99)=99,IF(IFERROR(SEARCH("PBT",S390),99)=99,IF(IFERROR(SEARCH("PBT cand",L390),99)=99,IF(IFERROR(SEARCH("PBT",L390),99)=99,IF(IFERROR(SEARCH("persistent, bioackumulative and toxic properties",K390),99)=99,0,Scoring!$E$3),Scoring!$E$3),Scoring!$E$7),Scoring!$E$3),Scoring!$E$5),Scoring!$E$6),Scoring!$E$3)</f>
        <v>0</v>
      </c>
      <c r="W390" s="78">
        <f>IF(IFERROR(SEARCH("vPvB",P390),99)=99,IF(IFERROR(SEARCH("suspected pbt/vPvB",S390),99)=99,IF(IFERROR(SEARCH("vPvB",S390),99)=99,IF(IFERROR(SEARCH("concluded to be a vPvB",S390),99)=99,IF(IFERROR(SEARCH("identified as vPvB",K390),99)=99,IF(IFERROR(SEARCH("concluded to be a vPvB",K390),99)=99,IF(IFERROR(SEARCH("concluded to be both pbt and vPvB",S390),99)=99,IF(IFERROR(SEARCH("concluded to be both pbt and vPvB",K390),99)=99,0,Scoring!$E$5),Scoring!$E$5),Scoring!$E$5),Scoring!$E$5),Scoring!$E$5),Scoring!$E$4),Scoring!$E$6),Scoring!$E$4)</f>
        <v>0</v>
      </c>
      <c r="X390" s="78">
        <f>IF(IFERROR(SEARCH("H410",N390),99)=99,IF(IFERROR(SEARCH("H410",O390),99)=99,IF(IFERROR(SEARCH("H410",Q390),99)=99,IF(IFERROR(SEARCH("H410",M390),99)=99,IF(IFERROR(SEARCH("H410",R390),99)=99,IF(IFERROR(SEARCH("H411",N390),99)=99,IF(IFERROR(SEARCH("H411",O390),99)=99,IF(IFERROR(SEARCH("H411",Q390),99)=99,IF(IFERROR(SEARCH("H411",M390),99)=99,IF(IFERROR(SEARCH("H411",R390),99)=99,IF(IFERROR(SEARCH("H413",N390),99)=99,IF(IFERROR(SEARCH("H413",O390),99)=99,IF(IFERROR(SEARCH("H413",Q390),99)=99,IF(IFERROR(SEARCH("H413",M390),99)=99,IF(IFERROR(SEARCH("H413",R390),99)=99,IF(IFERROR(SEARCH("H412",N390),99)=99,IF(IFERROR(SEARCH("H412",O390),99)=99,IF(IFERROR(SEARCH("H412",Q390),99)=99,IF(IFERROR(SEARCH("H412",M390),99)=99,IF(IFERROR(SEARCH("H412",R390),99)=99,0,Scoring!$E$2),Scoring!$E$2),Scoring!$E$2),Scoring!$E$2),Scoring!$E$2),Scoring!$E$2),Scoring!$E$2),Scoring!$E$2),Scoring!$E$2),Scoring!$E$2),Scoring!$E$2),Scoring!$E$2),Scoring!$E$2),Scoring!$E$2),Scoring!$E$2),Scoring!$E$2),Scoring!$E$2),Scoring!$E$2),Scoring!$E$2),Scoring!$E$2)</f>
        <v>0</v>
      </c>
      <c r="Y390" s="78">
        <f>IF(IFERROR(SEARCH("CMR",K390),99)=99,IF(IFERROR(SEARCH("Suspected CMR",S390),99)=99,IF(IFERROR(SEARCH("CMR",S390),99)=99,0,Scoring!$E$8),Scoring!$E$9),Scoring!$E$8)</f>
        <v>0</v>
      </c>
      <c r="Z390" s="78">
        <f>IF(IFERROR(SEARCH("H350",N390),99)=99,IF(IFERROR(SEARCH("H350",O390),99)=99,IF(IFERROR(SEARCH("H350",Q390),99)=99,IF(IFERROR(SEARCH("H350",M390),99)=99,IF(IFERROR(SEARCH("H350",R390),99)=99,IF(IFERROR(SEARCH("H351",N390),99)=99,IF(IFERROR(SEARCH("H351",O390),99)=99,IF(IFERROR(SEARCH("H351",Q390),99)=99,IF(IFERROR(SEARCH("H351",M390),99)=99,IF(IFERROR(SEARCH("H351",R390),99)=99,IF(IFERROR(SEARCH("carcinogenic",P390),99)=99,IF(IFERROR(SEARCH("suspected carcinogenic",S390),99)=99,0,Scoring!$E$12),Scoring!$E$11),Scoring!$E$10),Scoring!$E$10),Scoring!$E$10),Scoring!$E$10),Scoring!$E$10),Scoring!$E$10),Scoring!$E$10),Scoring!$E$10),Scoring!$E$10),Scoring!$E$10)</f>
        <v>0</v>
      </c>
      <c r="AA390" s="78">
        <f>IF(IFERROR(SEARCH("H340",N390),99)=99,IF(IFERROR(SEARCH("H340",O390),99)=99,IF(IFERROR(SEARCH("H340",Q390),99)=99,IF(IFERROR(SEARCH("H340",M390),99)=99,IF(IFERROR(SEARCH("H340",R390),99)=99,IF(IFERROR(SEARCH("H341",N390),99)=99,IF(IFERROR(SEARCH("H341",O390),99)=99,IF(IFERROR(SEARCH("H341",Q390),99)=99,IF(IFERROR(SEARCH("H341",M390),99)=99,IF(IFERROR(SEARCH("H341",R390),99)=99,IF(IFERROR(SEARCH("mutagenic",P390),99)=99,IF(IFERROR(SEARCH("suspected mutagenic",S390),99)=99,0,Scoring!$E$15),Scoring!$E$14),Scoring!$E$13),Scoring!$E$13),Scoring!$E$13),Scoring!$E$13),Scoring!$E$13),Scoring!$E$13),Scoring!$E$13),Scoring!$E$13),Scoring!$E$13),Scoring!$E$13)</f>
        <v>0</v>
      </c>
      <c r="AB390" s="78">
        <f>IF(IFERROR(SEARCH("H360",N390),99)=99,IF(IFERROR(SEARCH("H360",O390),99)=99,IF(IFERROR(SEARCH("H360",Q390),99)=99,IF(IFERROR(SEARCH("H360",M390),99)=99,IF(IFERROR(SEARCH("H360",R390),99)=99,IF(IFERROR(SEARCH("H361",N390),99)=99,IF(IFERROR(SEARCH("H361",O390),99)=99,IF(IFERROR(SEARCH("H361",Q390),99)=99,IF(IFERROR(SEARCH("H361",M390),99)=99,IF(IFERROR(SEARCH("H361",R390),99)=99,IF(IFERROR(SEARCH("reproduction",P390),99)=99,IF(IFERROR(SEARCH("suspected reprotoxic",S390),99)=99,IF(IFERROR(SEARCH("reprotoxic",S390),99)=99,IF(IFERROR(SEARCH("reprotoxic",K390),99)=99,0,Scoring!$E$18),Scoring!$E$18),Scoring!$E$19),Scoring!$E$17),Scoring!$E$16),Scoring!$E$16),Scoring!$E$16),Scoring!$E$16),Scoring!$E$16),Scoring!$E$16),Scoring!$E$16),Scoring!$E$16),Scoring!$E$16),Scoring!$E$16)</f>
        <v>0</v>
      </c>
      <c r="AC390" s="78">
        <f>IF(IFERROR(SEARCH("57f",L390),99)=99,IF(IFERROR(SEARCH("57(f)",P390),99)=99,0,Scoring!$E$20),Scoring!$E$20)</f>
        <v>0</v>
      </c>
      <c r="AD390" s="78">
        <f>IF(IFERROR(SEARCH("CAT1",T390),99)=99,IF(IFERROR(SEARCH("CAT2",T390),99)=99,IF(IFERROR(SEARCH("CAT3",T390),99)=99,IF(IFERROR(SEARCH("concluded to be endocrine",K390),99)=99,IF(IFERROR(SEARCH("categorised as endocrine",K390),99)=99,IF(IFERROR(SEARCH("endocrine disrupting",P390),99)=99,IF(IFERROR(SEARCH("endocrine disrupting",K390),99)=99,IF(IFERROR(SEARCH("suspected endocrine",S390),99)=99,IF(IFERROR(SEARCH("potential endocrine",S390),99)=99,0,Scoring!$E$25),Scoring!$E$25),Scoring!$E$24),Scoring!$E$24),Scoring!$E$24),Scoring!$E$24),Scoring!$E$23),Scoring!$E$22),Scoring!$E$21)</f>
        <v>0</v>
      </c>
      <c r="AE390" s="78">
        <f>IF(IFERROR(SEARCH("suspected sensitiser",S390),99)=99,IF(IFERROR(SEARCH("sensitiser",S390),99)=99,IF(IFERROR(SEARCH("other hazard based concern",S390),99)=99,0,Scoring!$E$28),Scoring!$E$26),Scoring!$E$27)</f>
        <v>0</v>
      </c>
      <c r="AF390" s="78">
        <f>IF(IFERROR(M390,1)=1,IF(IFERROR(N390,1)=1,IF(IFERROR(O390,1)=1,IF(IFERROR(Q390,1)=1,IF(IFERROR(R390,1)=1,IF(IFERROR(T390,1)=1,IF(IFERROR(K390,1)=1,IF(IFERROR(P390,1)=1,IF(IFERROR(S390,1)=1,Scoring!$E$29,0),0),0),0),0),0),0),0),0)</f>
        <v>3.5</v>
      </c>
      <c r="AG390" s="78">
        <f t="shared" si="38"/>
        <v>3.5</v>
      </c>
      <c r="AI390" s="93"/>
      <c r="AJ390" s="94"/>
      <c r="AK390" s="76"/>
      <c r="AL390" s="75"/>
      <c r="AN390" s="79"/>
      <c r="AO390" s="79"/>
      <c r="AP390" s="79"/>
      <c r="AQ390" s="79"/>
      <c r="AR390" s="79"/>
      <c r="AS390" s="78"/>
      <c r="AU390" s="79">
        <f>IF(IFERROR(F390,99)=99,IF(IFERROR(G390,99)=99,IF(IFERROR(H390,99)=99,IF(IFERROR(I390,99)=99,IF(IFERROR(E390,99)=99,IF(IFERROR(J390,99)=99,0,Scoring!$B$7),Scoring!$B$3),Scoring!$B$2),Scoring!$B$6),Scoring!$B$5),Scoring!$B$4)</f>
        <v>0</v>
      </c>
      <c r="AV390" s="78">
        <f t="shared" si="39"/>
        <v>0</v>
      </c>
      <c r="AW390" s="78"/>
      <c r="AX390" s="66"/>
      <c r="AY390" s="78"/>
      <c r="AZ390" s="76"/>
      <c r="BB390" s="76"/>
    </row>
    <row r="391" spans="1:54" x14ac:dyDescent="0.25">
      <c r="A391" s="86" t="s">
        <v>4968</v>
      </c>
      <c r="B391" s="87" t="s">
        <v>30</v>
      </c>
      <c r="C391" s="87" t="s">
        <v>4967</v>
      </c>
      <c r="D391" s="86" t="s">
        <v>30</v>
      </c>
      <c r="E391" s="76" t="e">
        <f>IF(C391="-",IF(A391="-",VLOOKUP(D391,'sin-list 180320_update'!$C$2:$C$835,1,FALSE),VLOOKUP(A391,'sin-list 180320_update'!$A$2:$A$835,1,FALSE)),VLOOKUP(C391,'sin-list 180320_update'!$B$2:$B$835,1,FALSE))</f>
        <v>#N/A</v>
      </c>
      <c r="F391" s="76" t="e">
        <f>IF($C391="-",IF($A391="-",VLOOKUP($D391,'REACH Bilaga XVII_update'!$A$5:$A$131,1,FALSE),VLOOKUP($A391,'REACH Bilaga XVII_update'!$C$5:$C$131,1,FALSE)),VLOOKUP($C391,'REACH Bilaga XVII_update'!$B$5:$B$131,1,FALSE))</f>
        <v>#N/A</v>
      </c>
      <c r="G391" s="76" t="e">
        <f>IF($C391="-",IF($A391="-",VLOOKUP($D391,' REACH Bilaga 59_update'!$A$5:$A$210,1,FALSE),VLOOKUP($A391,' REACH Bilaga 59_update'!$D$5:$D$210,1,FALSE)),VLOOKUP($C391,' REACH Bilaga 59_update'!$C$5:$C$210,1,FALSE))</f>
        <v>#N/A</v>
      </c>
      <c r="H391" s="76" t="e">
        <f>IF($C391="-",IF($A391="-",VLOOKUP($D391,'REACH Bilaga XIV_update'!$A$5:$A$110,1,FALSE),VLOOKUP($A391,'REACH Bilaga XIV_update'!$D$5:$D$110,1,FALSE)),VLOOKUP($C391,'REACH Bilaga XIV_update'!$C$5:$C$110,1,FALSE))</f>
        <v>#N/A</v>
      </c>
      <c r="I391" s="76" t="e">
        <f>IF($C391="-",IF($A391="-",VLOOKUP($D391,CoRAP_update!$A$5:$A$376,1,FALSE),VLOOKUP($A391,CoRAP_update!$D$5:$D$376,1,FALSE)),VLOOKUP($C391,CoRAP_update!$C$5:$C$376,1,FALSE))</f>
        <v>#N/A</v>
      </c>
      <c r="J391" s="76" t="e">
        <f>IF($C391="-",IF($A391="-",VLOOKUP($D391,EDC_update!$C$2:$C$450,1,FALSE),VLOOKUP($A391,EDC_update!$B$2:$B$450,1,FALSE)),VLOOKUP($C391,EDC_update!$L$2:$L$450,1,FALSE))</f>
        <v>#N/A</v>
      </c>
      <c r="K391" s="76" t="e">
        <f>IF($C391="-",IF($A391="-",IF(VLOOKUP($D391,'sin-list 180320_update'!$C$2:$S$835,3,FALSE)="",NA(),VLOOKUP($D391,'sin-list 180320_update'!$C$2:$S$835,3,FALSE)),IF(VLOOKUP($A391,'sin-list 180320_update'!$A$2:$S$835,5,FALSE)="",NA(),VLOOKUP($A391,'sin-list 180320_update'!$A$2:$S$835,5,FALSE))),IF(VLOOKUP($C391,'sin-list 180320_update'!$B$2:$S$835,4,FALSE)="",NA(),VLOOKUP($C391,'sin-list 180320_update'!$B$2:$S$835,4,FALSE)))</f>
        <v>#N/A</v>
      </c>
      <c r="L391" s="76" t="e">
        <f>IF($C391="-",IF($A391="-",VLOOKUP($D391,'sin-list 180320_update'!$C$2:$S$835,6,FALSE),VLOOKUP($A391,'sin-list 180320_update'!$A$2:$S$835,8,FALSE)),VLOOKUP($C391,'sin-list 180320_update'!$B$2:$S$835,7,FALSE))</f>
        <v>#N/A</v>
      </c>
      <c r="M391" s="76" t="e">
        <f>IF($C391="-",IF($A391="-",IF(VLOOKUP($D391,'sin-list 180320_update'!$C$2:$S$835,8,FALSE)="",NA(),VLOOKUP($D391,'sin-list 180320_update'!$C$2:$S$835,8,FALSE)),IF(VLOOKUP($A391,'sin-list 180320_update'!$A$2:$S$835,10,FALSE)="",NA(),VLOOKUP($A391,'sin-list 180320_update'!$A$2:$S$835,10,FALSE))),IF(VLOOKUP($C391,'sin-list 180320_update'!$B$2:$S$835,9,FALSE)="",NA(),VLOOKUP($C391,'sin-list 180320_update'!$B$2:$S$835,9,FALSE)))</f>
        <v>#N/A</v>
      </c>
      <c r="N391" s="76" t="e">
        <f>IF($C391="-",IF($A391="-",IF(VLOOKUP($D391,'REACH Bilaga XVII_update'!$A$5:$E$131,4,FALSE)="",NA(),VLOOKUP($D391,'REACH Bilaga XVII_update'!$A$5:$E$131,4,FALSE)),IF(VLOOKUP($A391,'REACH Bilaga XVII_update'!$C$5:$D$131,2,FALSE)="",NA(),VLOOKUP($A391,'REACH Bilaga XVII_update'!$C$5:$D$131,2,FALSE))),IF(VLOOKUP($C391,'REACH Bilaga XVII_update'!$B$5:$D$131,3,FALSE)="",NA(),VLOOKUP($C391,'REACH Bilaga XVII_update'!$B$5:$D$131,3,FALSE)))</f>
        <v>#N/A</v>
      </c>
      <c r="O391" s="76" t="e">
        <f>IF($C391="-",IF($A391="-",IF(VLOOKUP($D391,' REACH Bilaga 59_update'!$A$5:$E$210,5,FALSE)="",NA(),VLOOKUP($D391,' REACH Bilaga 59_update'!$A$5:$E$210,5,FALSE)),IF(VLOOKUP($A391,' REACH Bilaga 59_update'!$D$5:$E$210,2,FALSE)="",NA(),VLOOKUP($A391,' REACH Bilaga 59_update'!$D$5:$E$210,2,FALSE))),IF(VLOOKUP($C391,' REACH Bilaga 59_update'!$C$5:$E$210,3,FALSE)="",NA(),VLOOKUP($C391,' REACH Bilaga 59_update'!$C$5:$E$210,3,FALSE)))</f>
        <v>#N/A</v>
      </c>
      <c r="P391" s="76" t="e">
        <f>IF(C391="-",IF(A391="-",IFERROR(VLOOKUP($D391,' REACH Bilaga 59_update'!$A$5:$F$210,MATCH(Sammanfattning!P$1,' REACH Bilaga 59_update'!$A$4:$F$4,0),FALSE),VLOOKUP($D391,'REACH Bilaga XIV_update'!$A$4:$H$110,MATCH(Sammanfattning!P$1,'REACH Bilaga XIV_update'!$A$4:$H$4,0),FALSE)),IFERROR(VLOOKUP($A391,' REACH Bilaga 59_update'!$D$5:$F$210,MATCH(Sammanfattning!P$1,' REACH Bilaga 59_update'!$D$4:$F$4,0),FALSE),VLOOKUP($A391,'REACH Bilaga XIV_update'!$D$4:$H$110,MATCH(Sammanfattning!P$1,'REACH Bilaga XIV_update'!$D$4:$H$4,0),FALSE))),IFERROR(VLOOKUP($C391,' REACH Bilaga 59_update'!$C$5:$F$210,MATCH(Sammanfattning!P$1,' REACH Bilaga 59_update'!$C$4:$F$4,0),FALSE),VLOOKUP($C391,'REACH Bilaga XIV_update'!$C$4:$H$110,MATCH(Sammanfattning!P$1,'REACH Bilaga XIV_update'!$C$4:$H$4,0),FALSE)))</f>
        <v>#N/A</v>
      </c>
      <c r="Q391" s="76" t="e">
        <f>IF($C391="-",IF($A391="-",IF(VLOOKUP($D391,'REACH Bilaga XIV_update'!$A$5:$I$110,9,FALSE)="",NA(),VLOOKUP($D391,'REACH Bilaga XIV_update'!$A$5:$I$110,9,FALSE)),IF(VLOOKUP($A391,'REACH Bilaga XIV_update'!$D$5:$I$110,6,FALSE)="",NA(),VLOOKUP($A391,'REACH Bilaga XIV_update'!$D$5:$I$110,6,FALSE))),IF(VLOOKUP($C391,'REACH Bilaga XIV_update'!$C$5:$I$110,7,FALSE)="",NA(),VLOOKUP($C391,'REACH Bilaga XIV_update'!$C$5:$I$110,7,FALSE)))</f>
        <v>#N/A</v>
      </c>
      <c r="R391" s="76" t="e">
        <f>IF($C391="-",IF($A391="-",IF(VLOOKUP($D391,CoRAP_update!$A$5:$O$376,15,FALSE)="",NA(),VLOOKUP($D391,CoRAP_update!$A$5:$O$376,15,FALSE)),IF(VLOOKUP($A391,CoRAP_update!$D$5:$O$376,12,FALSE)="",NA(),VLOOKUP($A391,CoRAP_update!$D$5:$O$376,12,FALSE))),IF(VLOOKUP($C391,CoRAP_update!$C$5:$O$376,13,FALSE)="",NA(),VLOOKUP($C391,CoRAP_update!$C$5:$O$376,13,FALSE)))</f>
        <v>#N/A</v>
      </c>
      <c r="S391" s="144" t="e">
        <f>IF($C391="-",IF($A391="-",VLOOKUP($D391,CoRAP_update!$A$5:$J$376,MATCH(Sammanfattning!S$1,CoRAP_update!$A$4:$J$4,0),FALSE),VLOOKUP($A391,CoRAP_update!$D$5:$J$376,MATCH(Sammanfattning!S$1,CoRAP_update!$D$4:$J$4,0),FALSE)),VLOOKUP($C391,CoRAP_update!$C$5:$J$376,MATCH(Sammanfattning!S$1,CoRAP_update!$C$4:$J$4,0),FALSE))</f>
        <v>#N/A</v>
      </c>
      <c r="T391" s="76" t="e">
        <f>IF($A391="-",VLOOKUP($D391,EDC_update!$C$2:$F$450,4,FALSE),VLOOKUP($A391,EDC_update!$B$2:$F$450,5,FALSE))</f>
        <v>#N/A</v>
      </c>
      <c r="V391" s="78">
        <f>IF(IFERROR(SEARCH("PBT",P391),99)=99,IF(IFERROR(SEARCH("suspected PBT",S391),99)=99,IF(IFERROR(SEARCH("concluded to be PBT",K391),99)=99,IF(IFERROR(SEARCH("PBT",S391),99)=99,IF(IFERROR(SEARCH("PBT cand",L391),99)=99,IF(IFERROR(SEARCH("PBT",L391),99)=99,IF(IFERROR(SEARCH("persistent, bioackumulative and toxic properties",K391),99)=99,0,Scoring!$E$3),Scoring!$E$3),Scoring!$E$7),Scoring!$E$3),Scoring!$E$5),Scoring!$E$6),Scoring!$E$3)</f>
        <v>0</v>
      </c>
      <c r="W391" s="78">
        <f>IF(IFERROR(SEARCH("vPvB",P391),99)=99,IF(IFERROR(SEARCH("suspected pbt/vPvB",S391),99)=99,IF(IFERROR(SEARCH("vPvB",S391),99)=99,IF(IFERROR(SEARCH("concluded to be a vPvB",S391),99)=99,IF(IFERROR(SEARCH("identified as vPvB",K391),99)=99,IF(IFERROR(SEARCH("concluded to be a vPvB",K391),99)=99,IF(IFERROR(SEARCH("concluded to be both pbt and vPvB",S391),99)=99,IF(IFERROR(SEARCH("concluded to be both pbt and vPvB",K391),99)=99,0,Scoring!$E$5),Scoring!$E$5),Scoring!$E$5),Scoring!$E$5),Scoring!$E$5),Scoring!$E$4),Scoring!$E$6),Scoring!$E$4)</f>
        <v>0</v>
      </c>
      <c r="X391" s="78">
        <f>IF(IFERROR(SEARCH("H410",N391),99)=99,IF(IFERROR(SEARCH("H410",O391),99)=99,IF(IFERROR(SEARCH("H410",Q391),99)=99,IF(IFERROR(SEARCH("H410",M391),99)=99,IF(IFERROR(SEARCH("H410",R391),99)=99,IF(IFERROR(SEARCH("H411",N391),99)=99,IF(IFERROR(SEARCH("H411",O391),99)=99,IF(IFERROR(SEARCH("H411",Q391),99)=99,IF(IFERROR(SEARCH("H411",M391),99)=99,IF(IFERROR(SEARCH("H411",R391),99)=99,IF(IFERROR(SEARCH("H413",N391),99)=99,IF(IFERROR(SEARCH("H413",O391),99)=99,IF(IFERROR(SEARCH("H413",Q391),99)=99,IF(IFERROR(SEARCH("H413",M391),99)=99,IF(IFERROR(SEARCH("H413",R391),99)=99,IF(IFERROR(SEARCH("H412",N391),99)=99,IF(IFERROR(SEARCH("H412",O391),99)=99,IF(IFERROR(SEARCH("H412",Q391),99)=99,IF(IFERROR(SEARCH("H412",M391),99)=99,IF(IFERROR(SEARCH("H412",R391),99)=99,0,Scoring!$E$2),Scoring!$E$2),Scoring!$E$2),Scoring!$E$2),Scoring!$E$2),Scoring!$E$2),Scoring!$E$2),Scoring!$E$2),Scoring!$E$2),Scoring!$E$2),Scoring!$E$2),Scoring!$E$2),Scoring!$E$2),Scoring!$E$2),Scoring!$E$2),Scoring!$E$2),Scoring!$E$2),Scoring!$E$2),Scoring!$E$2),Scoring!$E$2)</f>
        <v>0</v>
      </c>
      <c r="Y391" s="78">
        <f>IF(IFERROR(SEARCH("CMR",K391),99)=99,IF(IFERROR(SEARCH("Suspected CMR",S391),99)=99,IF(IFERROR(SEARCH("CMR",S391),99)=99,0,Scoring!$E$8),Scoring!$E$9),Scoring!$E$8)</f>
        <v>0</v>
      </c>
      <c r="Z391" s="78">
        <f>IF(IFERROR(SEARCH("H350",N391),99)=99,IF(IFERROR(SEARCH("H350",O391),99)=99,IF(IFERROR(SEARCH("H350",Q391),99)=99,IF(IFERROR(SEARCH("H350",M391),99)=99,IF(IFERROR(SEARCH("H350",R391),99)=99,IF(IFERROR(SEARCH("H351",N391),99)=99,IF(IFERROR(SEARCH("H351",O391),99)=99,IF(IFERROR(SEARCH("H351",Q391),99)=99,IF(IFERROR(SEARCH("H351",M391),99)=99,IF(IFERROR(SEARCH("H351",R391),99)=99,IF(IFERROR(SEARCH("carcinogenic",P391),99)=99,IF(IFERROR(SEARCH("suspected carcinogenic",S391),99)=99,0,Scoring!$E$12),Scoring!$E$11),Scoring!$E$10),Scoring!$E$10),Scoring!$E$10),Scoring!$E$10),Scoring!$E$10),Scoring!$E$10),Scoring!$E$10),Scoring!$E$10),Scoring!$E$10),Scoring!$E$10)</f>
        <v>0</v>
      </c>
      <c r="AA391" s="78">
        <f>IF(IFERROR(SEARCH("H340",N391),99)=99,IF(IFERROR(SEARCH("H340",O391),99)=99,IF(IFERROR(SEARCH("H340",Q391),99)=99,IF(IFERROR(SEARCH("H340",M391),99)=99,IF(IFERROR(SEARCH("H340",R391),99)=99,IF(IFERROR(SEARCH("H341",N391),99)=99,IF(IFERROR(SEARCH("H341",O391),99)=99,IF(IFERROR(SEARCH("H341",Q391),99)=99,IF(IFERROR(SEARCH("H341",M391),99)=99,IF(IFERROR(SEARCH("H341",R391),99)=99,IF(IFERROR(SEARCH("mutagenic",P391),99)=99,IF(IFERROR(SEARCH("suspected mutagenic",S391),99)=99,0,Scoring!$E$15),Scoring!$E$14),Scoring!$E$13),Scoring!$E$13),Scoring!$E$13),Scoring!$E$13),Scoring!$E$13),Scoring!$E$13),Scoring!$E$13),Scoring!$E$13),Scoring!$E$13),Scoring!$E$13)</f>
        <v>0</v>
      </c>
      <c r="AB391" s="78">
        <f>IF(IFERROR(SEARCH("H360",N391),99)=99,IF(IFERROR(SEARCH("H360",O391),99)=99,IF(IFERROR(SEARCH("H360",Q391),99)=99,IF(IFERROR(SEARCH("H360",M391),99)=99,IF(IFERROR(SEARCH("H360",R391),99)=99,IF(IFERROR(SEARCH("H361",N391),99)=99,IF(IFERROR(SEARCH("H361",O391),99)=99,IF(IFERROR(SEARCH("H361",Q391),99)=99,IF(IFERROR(SEARCH("H361",M391),99)=99,IF(IFERROR(SEARCH("H361",R391),99)=99,IF(IFERROR(SEARCH("reproduction",P391),99)=99,IF(IFERROR(SEARCH("suspected reprotoxic",S391),99)=99,IF(IFERROR(SEARCH("reprotoxic",S391),99)=99,IF(IFERROR(SEARCH("reprotoxic",K391),99)=99,0,Scoring!$E$18),Scoring!$E$18),Scoring!$E$19),Scoring!$E$17),Scoring!$E$16),Scoring!$E$16),Scoring!$E$16),Scoring!$E$16),Scoring!$E$16),Scoring!$E$16),Scoring!$E$16),Scoring!$E$16),Scoring!$E$16),Scoring!$E$16)</f>
        <v>0</v>
      </c>
      <c r="AC391" s="78">
        <f>IF(IFERROR(SEARCH("57f",L391),99)=99,IF(IFERROR(SEARCH("57(f)",P391),99)=99,0,Scoring!$E$20),Scoring!$E$20)</f>
        <v>0</v>
      </c>
      <c r="AD391" s="78">
        <f>IF(IFERROR(SEARCH("CAT1",T391),99)=99,IF(IFERROR(SEARCH("CAT2",T391),99)=99,IF(IFERROR(SEARCH("CAT3",T391),99)=99,IF(IFERROR(SEARCH("concluded to be endocrine",K391),99)=99,IF(IFERROR(SEARCH("categorised as endocrine",K391),99)=99,IF(IFERROR(SEARCH("endocrine disrupting",P391),99)=99,IF(IFERROR(SEARCH("endocrine disrupting",K391),99)=99,IF(IFERROR(SEARCH("suspected endocrine",S391),99)=99,IF(IFERROR(SEARCH("potential endocrine",S391),99)=99,0,Scoring!$E$25),Scoring!$E$25),Scoring!$E$24),Scoring!$E$24),Scoring!$E$24),Scoring!$E$24),Scoring!$E$23),Scoring!$E$22),Scoring!$E$21)</f>
        <v>0</v>
      </c>
      <c r="AE391" s="78">
        <f>IF(IFERROR(SEARCH("suspected sensitiser",S391),99)=99,IF(IFERROR(SEARCH("sensitiser",S391),99)=99,IF(IFERROR(SEARCH("other hazard based concern",S391),99)=99,0,Scoring!$E$28),Scoring!$E$26),Scoring!$E$27)</f>
        <v>0</v>
      </c>
      <c r="AF391" s="78">
        <f>IF(IFERROR(M391,1)=1,IF(IFERROR(N391,1)=1,IF(IFERROR(O391,1)=1,IF(IFERROR(Q391,1)=1,IF(IFERROR(R391,1)=1,IF(IFERROR(T391,1)=1,IF(IFERROR(K391,1)=1,IF(IFERROR(P391,1)=1,IF(IFERROR(S391,1)=1,Scoring!$E$29,0),0),0),0),0),0),0),0),0)</f>
        <v>3.5</v>
      </c>
      <c r="AG391" s="78">
        <f t="shared" si="38"/>
        <v>3.5</v>
      </c>
      <c r="AI391" s="93"/>
      <c r="AJ391" s="94"/>
      <c r="AK391" s="76"/>
      <c r="AL391" s="75"/>
      <c r="AN391" s="79"/>
      <c r="AO391" s="79"/>
      <c r="AP391" s="79"/>
      <c r="AQ391" s="79"/>
      <c r="AR391" s="79"/>
      <c r="AS391" s="78"/>
      <c r="AU391" s="79">
        <f>IF(IFERROR(F391,99)=99,IF(IFERROR(G391,99)=99,IF(IFERROR(H391,99)=99,IF(IFERROR(I391,99)=99,IF(IFERROR(E391,99)=99,IF(IFERROR(J391,99)=99,0,Scoring!$B$7),Scoring!$B$3),Scoring!$B$2),Scoring!$B$6),Scoring!$B$5),Scoring!$B$4)</f>
        <v>0</v>
      </c>
      <c r="AV391" s="78">
        <f t="shared" si="39"/>
        <v>0</v>
      </c>
      <c r="AW391" s="78"/>
      <c r="AX391" s="66"/>
      <c r="AY391" s="78"/>
      <c r="AZ391" s="76"/>
      <c r="BB391" s="76"/>
    </row>
    <row r="392" spans="1:54" x14ac:dyDescent="0.25">
      <c r="A392" s="86" t="s">
        <v>5193</v>
      </c>
      <c r="B392" s="87" t="s">
        <v>30</v>
      </c>
      <c r="C392" s="87" t="s">
        <v>5192</v>
      </c>
      <c r="D392" s="86" t="s">
        <v>30</v>
      </c>
      <c r="E392" s="76" t="e">
        <f>IF(C392="-",IF(A392="-",VLOOKUP(D392,'sin-list 180320_update'!$C$2:$C$835,1,FALSE),VLOOKUP(A392,'sin-list 180320_update'!$A$2:$A$835,1,FALSE)),VLOOKUP(C392,'sin-list 180320_update'!$B$2:$B$835,1,FALSE))</f>
        <v>#N/A</v>
      </c>
      <c r="F392" s="76" t="e">
        <f>IF($C392="-",IF($A392="-",VLOOKUP($D392,'REACH Bilaga XVII_update'!$A$5:$A$131,1,FALSE),VLOOKUP($A392,'REACH Bilaga XVII_update'!$C$5:$C$131,1,FALSE)),VLOOKUP($C392,'REACH Bilaga XVII_update'!$B$5:$B$131,1,FALSE))</f>
        <v>#N/A</v>
      </c>
      <c r="G392" s="76" t="e">
        <f>IF($C392="-",IF($A392="-",VLOOKUP($D392,' REACH Bilaga 59_update'!$A$5:$A$210,1,FALSE),VLOOKUP($A392,' REACH Bilaga 59_update'!$D$5:$D$210,1,FALSE)),VLOOKUP($C392,' REACH Bilaga 59_update'!$C$5:$C$210,1,FALSE))</f>
        <v>#N/A</v>
      </c>
      <c r="H392" s="76" t="e">
        <f>IF($C392="-",IF($A392="-",VLOOKUP($D392,'REACH Bilaga XIV_update'!$A$5:$A$110,1,FALSE),VLOOKUP($A392,'REACH Bilaga XIV_update'!$D$5:$D$110,1,FALSE)),VLOOKUP($C392,'REACH Bilaga XIV_update'!$C$5:$C$110,1,FALSE))</f>
        <v>#N/A</v>
      </c>
      <c r="I392" s="76" t="e">
        <f>IF($C392="-",IF($A392="-",VLOOKUP($D392,CoRAP_update!$A$5:$A$376,1,FALSE),VLOOKUP($A392,CoRAP_update!$D$5:$D$376,1,FALSE)),VLOOKUP($C392,CoRAP_update!$C$5:$C$376,1,FALSE))</f>
        <v>#N/A</v>
      </c>
      <c r="J392" s="76" t="e">
        <f>IF($C392="-",IF($A392="-",VLOOKUP($D392,EDC_update!$C$2:$C$450,1,FALSE),VLOOKUP($A392,EDC_update!$B$2:$B$450,1,FALSE)),VLOOKUP($C392,EDC_update!$L$2:$L$450,1,FALSE))</f>
        <v>#N/A</v>
      </c>
      <c r="K392" s="76" t="e">
        <f>IF($C392="-",IF($A392="-",IF(VLOOKUP($D392,'sin-list 180320_update'!$C$2:$S$835,3,FALSE)="",NA(),VLOOKUP($D392,'sin-list 180320_update'!$C$2:$S$835,3,FALSE)),IF(VLOOKUP($A392,'sin-list 180320_update'!$A$2:$S$835,5,FALSE)="",NA(),VLOOKUP($A392,'sin-list 180320_update'!$A$2:$S$835,5,FALSE))),IF(VLOOKUP($C392,'sin-list 180320_update'!$B$2:$S$835,4,FALSE)="",NA(),VLOOKUP($C392,'sin-list 180320_update'!$B$2:$S$835,4,FALSE)))</f>
        <v>#N/A</v>
      </c>
      <c r="L392" s="76" t="e">
        <f>IF($C392="-",IF($A392="-",VLOOKUP($D392,'sin-list 180320_update'!$C$2:$S$835,6,FALSE),VLOOKUP($A392,'sin-list 180320_update'!$A$2:$S$835,8,FALSE)),VLOOKUP($C392,'sin-list 180320_update'!$B$2:$S$835,7,FALSE))</f>
        <v>#N/A</v>
      </c>
      <c r="M392" s="76" t="e">
        <f>IF($C392="-",IF($A392="-",IF(VLOOKUP($D392,'sin-list 180320_update'!$C$2:$S$835,8,FALSE)="",NA(),VLOOKUP($D392,'sin-list 180320_update'!$C$2:$S$835,8,FALSE)),IF(VLOOKUP($A392,'sin-list 180320_update'!$A$2:$S$835,10,FALSE)="",NA(),VLOOKUP($A392,'sin-list 180320_update'!$A$2:$S$835,10,FALSE))),IF(VLOOKUP($C392,'sin-list 180320_update'!$B$2:$S$835,9,FALSE)="",NA(),VLOOKUP($C392,'sin-list 180320_update'!$B$2:$S$835,9,FALSE)))</f>
        <v>#N/A</v>
      </c>
      <c r="N392" s="76" t="e">
        <f>IF($C392="-",IF($A392="-",IF(VLOOKUP($D392,'REACH Bilaga XVII_update'!$A$5:$E$131,4,FALSE)="",NA(),VLOOKUP($D392,'REACH Bilaga XVII_update'!$A$5:$E$131,4,FALSE)),IF(VLOOKUP($A392,'REACH Bilaga XVII_update'!$C$5:$D$131,2,FALSE)="",NA(),VLOOKUP($A392,'REACH Bilaga XVII_update'!$C$5:$D$131,2,FALSE))),IF(VLOOKUP($C392,'REACH Bilaga XVII_update'!$B$5:$D$131,3,FALSE)="",NA(),VLOOKUP($C392,'REACH Bilaga XVII_update'!$B$5:$D$131,3,FALSE)))</f>
        <v>#N/A</v>
      </c>
      <c r="O392" s="76" t="e">
        <f>IF($C392="-",IF($A392="-",IF(VLOOKUP($D392,' REACH Bilaga 59_update'!$A$5:$E$210,5,FALSE)="",NA(),VLOOKUP($D392,' REACH Bilaga 59_update'!$A$5:$E$210,5,FALSE)),IF(VLOOKUP($A392,' REACH Bilaga 59_update'!$D$5:$E$210,2,FALSE)="",NA(),VLOOKUP($A392,' REACH Bilaga 59_update'!$D$5:$E$210,2,FALSE))),IF(VLOOKUP($C392,' REACH Bilaga 59_update'!$C$5:$E$210,3,FALSE)="",NA(),VLOOKUP($C392,' REACH Bilaga 59_update'!$C$5:$E$210,3,FALSE)))</f>
        <v>#N/A</v>
      </c>
      <c r="P392" s="76" t="e">
        <f>IF(C392="-",IF(A392="-",IFERROR(VLOOKUP($D392,' REACH Bilaga 59_update'!$A$5:$F$210,MATCH(Sammanfattning!P$1,' REACH Bilaga 59_update'!$A$4:$F$4,0),FALSE),VLOOKUP($D392,'REACH Bilaga XIV_update'!$A$4:$H$110,MATCH(Sammanfattning!P$1,'REACH Bilaga XIV_update'!$A$4:$H$4,0),FALSE)),IFERROR(VLOOKUP($A392,' REACH Bilaga 59_update'!$D$5:$F$210,MATCH(Sammanfattning!P$1,' REACH Bilaga 59_update'!$D$4:$F$4,0),FALSE),VLOOKUP($A392,'REACH Bilaga XIV_update'!$D$4:$H$110,MATCH(Sammanfattning!P$1,'REACH Bilaga XIV_update'!$D$4:$H$4,0),FALSE))),IFERROR(VLOOKUP($C392,' REACH Bilaga 59_update'!$C$5:$F$210,MATCH(Sammanfattning!P$1,' REACH Bilaga 59_update'!$C$4:$F$4,0),FALSE),VLOOKUP($C392,'REACH Bilaga XIV_update'!$C$4:$H$110,MATCH(Sammanfattning!P$1,'REACH Bilaga XIV_update'!$C$4:$H$4,0),FALSE)))</f>
        <v>#N/A</v>
      </c>
      <c r="Q392" s="76" t="e">
        <f>IF($C392="-",IF($A392="-",IF(VLOOKUP($D392,'REACH Bilaga XIV_update'!$A$5:$I$110,9,FALSE)="",NA(),VLOOKUP($D392,'REACH Bilaga XIV_update'!$A$5:$I$110,9,FALSE)),IF(VLOOKUP($A392,'REACH Bilaga XIV_update'!$D$5:$I$110,6,FALSE)="",NA(),VLOOKUP($A392,'REACH Bilaga XIV_update'!$D$5:$I$110,6,FALSE))),IF(VLOOKUP($C392,'REACH Bilaga XIV_update'!$C$5:$I$110,7,FALSE)="",NA(),VLOOKUP($C392,'REACH Bilaga XIV_update'!$C$5:$I$110,7,FALSE)))</f>
        <v>#N/A</v>
      </c>
      <c r="R392" s="76" t="e">
        <f>IF($C392="-",IF($A392="-",IF(VLOOKUP($D392,CoRAP_update!$A$5:$O$376,15,FALSE)="",NA(),VLOOKUP($D392,CoRAP_update!$A$5:$O$376,15,FALSE)),IF(VLOOKUP($A392,CoRAP_update!$D$5:$O$376,12,FALSE)="",NA(),VLOOKUP($A392,CoRAP_update!$D$5:$O$376,12,FALSE))),IF(VLOOKUP($C392,CoRAP_update!$C$5:$O$376,13,FALSE)="",NA(),VLOOKUP($C392,CoRAP_update!$C$5:$O$376,13,FALSE)))</f>
        <v>#N/A</v>
      </c>
      <c r="S392" s="144" t="e">
        <f>IF($C392="-",IF($A392="-",VLOOKUP($D392,CoRAP_update!$A$5:$J$376,MATCH(Sammanfattning!S$1,CoRAP_update!$A$4:$J$4,0),FALSE),VLOOKUP($A392,CoRAP_update!$D$5:$J$376,MATCH(Sammanfattning!S$1,CoRAP_update!$D$4:$J$4,0),FALSE)),VLOOKUP($C392,CoRAP_update!$C$5:$J$376,MATCH(Sammanfattning!S$1,CoRAP_update!$C$4:$J$4,0),FALSE))</f>
        <v>#N/A</v>
      </c>
      <c r="T392" s="76" t="e">
        <f>IF($A392="-",VLOOKUP($D392,EDC_update!$C$2:$F$450,4,FALSE),VLOOKUP($A392,EDC_update!$B$2:$F$450,5,FALSE))</f>
        <v>#N/A</v>
      </c>
      <c r="V392" s="78">
        <f>IF(IFERROR(SEARCH("PBT",P392),99)=99,IF(IFERROR(SEARCH("suspected PBT",S392),99)=99,IF(IFERROR(SEARCH("concluded to be PBT",K392),99)=99,IF(IFERROR(SEARCH("PBT",S392),99)=99,IF(IFERROR(SEARCH("PBT cand",L392),99)=99,IF(IFERROR(SEARCH("PBT",L392),99)=99,IF(IFERROR(SEARCH("persistent, bioackumulative and toxic properties",K392),99)=99,0,Scoring!$E$3),Scoring!$E$3),Scoring!$E$7),Scoring!$E$3),Scoring!$E$5),Scoring!$E$6),Scoring!$E$3)</f>
        <v>0</v>
      </c>
      <c r="W392" s="78">
        <f>IF(IFERROR(SEARCH("vPvB",P392),99)=99,IF(IFERROR(SEARCH("suspected pbt/vPvB",S392),99)=99,IF(IFERROR(SEARCH("vPvB",S392),99)=99,IF(IFERROR(SEARCH("concluded to be a vPvB",S392),99)=99,IF(IFERROR(SEARCH("identified as vPvB",K392),99)=99,IF(IFERROR(SEARCH("concluded to be a vPvB",K392),99)=99,IF(IFERROR(SEARCH("concluded to be both pbt and vPvB",S392),99)=99,IF(IFERROR(SEARCH("concluded to be both pbt and vPvB",K392),99)=99,0,Scoring!$E$5),Scoring!$E$5),Scoring!$E$5),Scoring!$E$5),Scoring!$E$5),Scoring!$E$4),Scoring!$E$6),Scoring!$E$4)</f>
        <v>0</v>
      </c>
      <c r="X392" s="78">
        <f>IF(IFERROR(SEARCH("H410",N392),99)=99,IF(IFERROR(SEARCH("H410",O392),99)=99,IF(IFERROR(SEARCH("H410",Q392),99)=99,IF(IFERROR(SEARCH("H410",M392),99)=99,IF(IFERROR(SEARCH("H410",R392),99)=99,IF(IFERROR(SEARCH("H411",N392),99)=99,IF(IFERROR(SEARCH("H411",O392),99)=99,IF(IFERROR(SEARCH("H411",Q392),99)=99,IF(IFERROR(SEARCH("H411",M392),99)=99,IF(IFERROR(SEARCH("H411",R392),99)=99,IF(IFERROR(SEARCH("H413",N392),99)=99,IF(IFERROR(SEARCH("H413",O392),99)=99,IF(IFERROR(SEARCH("H413",Q392),99)=99,IF(IFERROR(SEARCH("H413",M392),99)=99,IF(IFERROR(SEARCH("H413",R392),99)=99,IF(IFERROR(SEARCH("H412",N392),99)=99,IF(IFERROR(SEARCH("H412",O392),99)=99,IF(IFERROR(SEARCH("H412",Q392),99)=99,IF(IFERROR(SEARCH("H412",M392),99)=99,IF(IFERROR(SEARCH("H412",R392),99)=99,0,Scoring!$E$2),Scoring!$E$2),Scoring!$E$2),Scoring!$E$2),Scoring!$E$2),Scoring!$E$2),Scoring!$E$2),Scoring!$E$2),Scoring!$E$2),Scoring!$E$2),Scoring!$E$2),Scoring!$E$2),Scoring!$E$2),Scoring!$E$2),Scoring!$E$2),Scoring!$E$2),Scoring!$E$2),Scoring!$E$2),Scoring!$E$2),Scoring!$E$2)</f>
        <v>0</v>
      </c>
      <c r="Y392" s="78">
        <f>IF(IFERROR(SEARCH("CMR",K392),99)=99,IF(IFERROR(SEARCH("Suspected CMR",S392),99)=99,IF(IFERROR(SEARCH("CMR",S392),99)=99,0,Scoring!$E$8),Scoring!$E$9),Scoring!$E$8)</f>
        <v>0</v>
      </c>
      <c r="Z392" s="78">
        <f>IF(IFERROR(SEARCH("H350",N392),99)=99,IF(IFERROR(SEARCH("H350",O392),99)=99,IF(IFERROR(SEARCH("H350",Q392),99)=99,IF(IFERROR(SEARCH("H350",M392),99)=99,IF(IFERROR(SEARCH("H350",R392),99)=99,IF(IFERROR(SEARCH("H351",N392),99)=99,IF(IFERROR(SEARCH("H351",O392),99)=99,IF(IFERROR(SEARCH("H351",Q392),99)=99,IF(IFERROR(SEARCH("H351",M392),99)=99,IF(IFERROR(SEARCH("H351",R392),99)=99,IF(IFERROR(SEARCH("carcinogenic",P392),99)=99,IF(IFERROR(SEARCH("suspected carcinogenic",S392),99)=99,0,Scoring!$E$12),Scoring!$E$11),Scoring!$E$10),Scoring!$E$10),Scoring!$E$10),Scoring!$E$10),Scoring!$E$10),Scoring!$E$10),Scoring!$E$10),Scoring!$E$10),Scoring!$E$10),Scoring!$E$10)</f>
        <v>0</v>
      </c>
      <c r="AA392" s="78">
        <f>IF(IFERROR(SEARCH("H340",N392),99)=99,IF(IFERROR(SEARCH("H340",O392),99)=99,IF(IFERROR(SEARCH("H340",Q392),99)=99,IF(IFERROR(SEARCH("H340",M392),99)=99,IF(IFERROR(SEARCH("H340",R392),99)=99,IF(IFERROR(SEARCH("H341",N392),99)=99,IF(IFERROR(SEARCH("H341",O392),99)=99,IF(IFERROR(SEARCH("H341",Q392),99)=99,IF(IFERROR(SEARCH("H341",M392),99)=99,IF(IFERROR(SEARCH("H341",R392),99)=99,IF(IFERROR(SEARCH("mutagenic",P392),99)=99,IF(IFERROR(SEARCH("suspected mutagenic",S392),99)=99,0,Scoring!$E$15),Scoring!$E$14),Scoring!$E$13),Scoring!$E$13),Scoring!$E$13),Scoring!$E$13),Scoring!$E$13),Scoring!$E$13),Scoring!$E$13),Scoring!$E$13),Scoring!$E$13),Scoring!$E$13)</f>
        <v>0</v>
      </c>
      <c r="AB392" s="78">
        <f>IF(IFERROR(SEARCH("H360",N392),99)=99,IF(IFERROR(SEARCH("H360",O392),99)=99,IF(IFERROR(SEARCH("H360",Q392),99)=99,IF(IFERROR(SEARCH("H360",M392),99)=99,IF(IFERROR(SEARCH("H360",R392),99)=99,IF(IFERROR(SEARCH("H361",N392),99)=99,IF(IFERROR(SEARCH("H361",O392),99)=99,IF(IFERROR(SEARCH("H361",Q392),99)=99,IF(IFERROR(SEARCH("H361",M392),99)=99,IF(IFERROR(SEARCH("H361",R392),99)=99,IF(IFERROR(SEARCH("reproduction",P392),99)=99,IF(IFERROR(SEARCH("suspected reprotoxic",S392),99)=99,IF(IFERROR(SEARCH("reprotoxic",S392),99)=99,IF(IFERROR(SEARCH("reprotoxic",K392),99)=99,0,Scoring!$E$18),Scoring!$E$18),Scoring!$E$19),Scoring!$E$17),Scoring!$E$16),Scoring!$E$16),Scoring!$E$16),Scoring!$E$16),Scoring!$E$16),Scoring!$E$16),Scoring!$E$16),Scoring!$E$16),Scoring!$E$16),Scoring!$E$16)</f>
        <v>0</v>
      </c>
      <c r="AC392" s="78">
        <f>IF(IFERROR(SEARCH("57f",L392),99)=99,IF(IFERROR(SEARCH("57(f)",P392),99)=99,0,Scoring!$E$20),Scoring!$E$20)</f>
        <v>0</v>
      </c>
      <c r="AD392" s="78">
        <f>IF(IFERROR(SEARCH("CAT1",T392),99)=99,IF(IFERROR(SEARCH("CAT2",T392),99)=99,IF(IFERROR(SEARCH("CAT3",T392),99)=99,IF(IFERROR(SEARCH("concluded to be endocrine",K392),99)=99,IF(IFERROR(SEARCH("categorised as endocrine",K392),99)=99,IF(IFERROR(SEARCH("endocrine disrupting",P392),99)=99,IF(IFERROR(SEARCH("endocrine disrupting",K392),99)=99,IF(IFERROR(SEARCH("suspected endocrine",S392),99)=99,IF(IFERROR(SEARCH("potential endocrine",S392),99)=99,0,Scoring!$E$25),Scoring!$E$25),Scoring!$E$24),Scoring!$E$24),Scoring!$E$24),Scoring!$E$24),Scoring!$E$23),Scoring!$E$22),Scoring!$E$21)</f>
        <v>0</v>
      </c>
      <c r="AE392" s="78">
        <f>IF(IFERROR(SEARCH("suspected sensitiser",S392),99)=99,IF(IFERROR(SEARCH("sensitiser",S392),99)=99,IF(IFERROR(SEARCH("other hazard based concern",S392),99)=99,0,Scoring!$E$28),Scoring!$E$26),Scoring!$E$27)</f>
        <v>0</v>
      </c>
      <c r="AF392" s="78">
        <f>IF(IFERROR(M392,1)=1,IF(IFERROR(N392,1)=1,IF(IFERROR(O392,1)=1,IF(IFERROR(Q392,1)=1,IF(IFERROR(R392,1)=1,IF(IFERROR(T392,1)=1,IF(IFERROR(K392,1)=1,IF(IFERROR(P392,1)=1,IF(IFERROR(S392,1)=1,Scoring!$E$29,0),0),0),0),0),0),0),0),0)</f>
        <v>3.5</v>
      </c>
      <c r="AG392" s="78">
        <f t="shared" si="38"/>
        <v>3.5</v>
      </c>
      <c r="AI392" s="93"/>
      <c r="AJ392" s="94"/>
      <c r="AK392" s="76"/>
      <c r="AL392" s="75"/>
      <c r="AN392" s="79"/>
      <c r="AO392" s="79"/>
      <c r="AP392" s="79"/>
      <c r="AQ392" s="79"/>
      <c r="AR392" s="79"/>
      <c r="AS392" s="78"/>
      <c r="AU392" s="79">
        <f>IF(IFERROR(F392,99)=99,IF(IFERROR(G392,99)=99,IF(IFERROR(H392,99)=99,IF(IFERROR(I392,99)=99,IF(IFERROR(E392,99)=99,IF(IFERROR(J392,99)=99,0,Scoring!$B$7),Scoring!$B$3),Scoring!$B$2),Scoring!$B$6),Scoring!$B$5),Scoring!$B$4)</f>
        <v>0</v>
      </c>
      <c r="AV392" s="78">
        <f t="shared" si="39"/>
        <v>0</v>
      </c>
      <c r="AW392" s="78"/>
      <c r="AX392" s="66"/>
      <c r="AY392" s="78"/>
      <c r="AZ392" s="76"/>
      <c r="BB392" s="76"/>
    </row>
    <row r="393" spans="1:54" x14ac:dyDescent="0.25">
      <c r="A393" s="86" t="s">
        <v>4988</v>
      </c>
      <c r="B393" s="87" t="s">
        <v>30</v>
      </c>
      <c r="C393" s="87" t="s">
        <v>4987</v>
      </c>
      <c r="D393" s="86" t="s">
        <v>30</v>
      </c>
      <c r="E393" s="76" t="e">
        <f>IF(C393="-",IF(A393="-",VLOOKUP(D393,'sin-list 180320_update'!$C$2:$C$835,1,FALSE),VLOOKUP(A393,'sin-list 180320_update'!$A$2:$A$835,1,FALSE)),VLOOKUP(C393,'sin-list 180320_update'!$B$2:$B$835,1,FALSE))</f>
        <v>#N/A</v>
      </c>
      <c r="F393" s="76" t="e">
        <f>IF($C393="-",IF($A393="-",VLOOKUP($D393,'REACH Bilaga XVII_update'!$A$5:$A$131,1,FALSE),VLOOKUP($A393,'REACH Bilaga XVII_update'!$C$5:$C$131,1,FALSE)),VLOOKUP($C393,'REACH Bilaga XVII_update'!$B$5:$B$131,1,FALSE))</f>
        <v>#N/A</v>
      </c>
      <c r="G393" s="76" t="e">
        <f>IF($C393="-",IF($A393="-",VLOOKUP($D393,' REACH Bilaga 59_update'!$A$5:$A$210,1,FALSE),VLOOKUP($A393,' REACH Bilaga 59_update'!$D$5:$D$210,1,FALSE)),VLOOKUP($C393,' REACH Bilaga 59_update'!$C$5:$C$210,1,FALSE))</f>
        <v>#N/A</v>
      </c>
      <c r="H393" s="76" t="e">
        <f>IF($C393="-",IF($A393="-",VLOOKUP($D393,'REACH Bilaga XIV_update'!$A$5:$A$110,1,FALSE),VLOOKUP($A393,'REACH Bilaga XIV_update'!$D$5:$D$110,1,FALSE)),VLOOKUP($C393,'REACH Bilaga XIV_update'!$C$5:$C$110,1,FALSE))</f>
        <v>#N/A</v>
      </c>
      <c r="I393" s="76" t="e">
        <f>IF($C393="-",IF($A393="-",VLOOKUP($D393,CoRAP_update!$A$5:$A$376,1,FALSE),VLOOKUP($A393,CoRAP_update!$D$5:$D$376,1,FALSE)),VLOOKUP($C393,CoRAP_update!$C$5:$C$376,1,FALSE))</f>
        <v>#N/A</v>
      </c>
      <c r="J393" s="76" t="e">
        <f>IF($C393="-",IF($A393="-",VLOOKUP($D393,EDC_update!$C$2:$C$450,1,FALSE),VLOOKUP($A393,EDC_update!$B$2:$B$450,1,FALSE)),VLOOKUP($C393,EDC_update!$L$2:$L$450,1,FALSE))</f>
        <v>#N/A</v>
      </c>
      <c r="K393" s="76" t="e">
        <f>IF($C393="-",IF($A393="-",IF(VLOOKUP($D393,'sin-list 180320_update'!$C$2:$S$835,3,FALSE)="",NA(),VLOOKUP($D393,'sin-list 180320_update'!$C$2:$S$835,3,FALSE)),IF(VLOOKUP($A393,'sin-list 180320_update'!$A$2:$S$835,5,FALSE)="",NA(),VLOOKUP($A393,'sin-list 180320_update'!$A$2:$S$835,5,FALSE))),IF(VLOOKUP($C393,'sin-list 180320_update'!$B$2:$S$835,4,FALSE)="",NA(),VLOOKUP($C393,'sin-list 180320_update'!$B$2:$S$835,4,FALSE)))</f>
        <v>#N/A</v>
      </c>
      <c r="L393" s="76" t="e">
        <f>IF($C393="-",IF($A393="-",VLOOKUP($D393,'sin-list 180320_update'!$C$2:$S$835,6,FALSE),VLOOKUP($A393,'sin-list 180320_update'!$A$2:$S$835,8,FALSE)),VLOOKUP($C393,'sin-list 180320_update'!$B$2:$S$835,7,FALSE))</f>
        <v>#N/A</v>
      </c>
      <c r="M393" s="76" t="e">
        <f>IF($C393="-",IF($A393="-",IF(VLOOKUP($D393,'sin-list 180320_update'!$C$2:$S$835,8,FALSE)="",NA(),VLOOKUP($D393,'sin-list 180320_update'!$C$2:$S$835,8,FALSE)),IF(VLOOKUP($A393,'sin-list 180320_update'!$A$2:$S$835,10,FALSE)="",NA(),VLOOKUP($A393,'sin-list 180320_update'!$A$2:$S$835,10,FALSE))),IF(VLOOKUP($C393,'sin-list 180320_update'!$B$2:$S$835,9,FALSE)="",NA(),VLOOKUP($C393,'sin-list 180320_update'!$B$2:$S$835,9,FALSE)))</f>
        <v>#N/A</v>
      </c>
      <c r="N393" s="76" t="e">
        <f>IF($C393="-",IF($A393="-",IF(VLOOKUP($D393,'REACH Bilaga XVII_update'!$A$5:$E$131,4,FALSE)="",NA(),VLOOKUP($D393,'REACH Bilaga XVII_update'!$A$5:$E$131,4,FALSE)),IF(VLOOKUP($A393,'REACH Bilaga XVII_update'!$C$5:$D$131,2,FALSE)="",NA(),VLOOKUP($A393,'REACH Bilaga XVII_update'!$C$5:$D$131,2,FALSE))),IF(VLOOKUP($C393,'REACH Bilaga XVII_update'!$B$5:$D$131,3,FALSE)="",NA(),VLOOKUP($C393,'REACH Bilaga XVII_update'!$B$5:$D$131,3,FALSE)))</f>
        <v>#N/A</v>
      </c>
      <c r="O393" s="76" t="e">
        <f>IF($C393="-",IF($A393="-",IF(VLOOKUP($D393,' REACH Bilaga 59_update'!$A$5:$E$210,5,FALSE)="",NA(),VLOOKUP($D393,' REACH Bilaga 59_update'!$A$5:$E$210,5,FALSE)),IF(VLOOKUP($A393,' REACH Bilaga 59_update'!$D$5:$E$210,2,FALSE)="",NA(),VLOOKUP($A393,' REACH Bilaga 59_update'!$D$5:$E$210,2,FALSE))),IF(VLOOKUP($C393,' REACH Bilaga 59_update'!$C$5:$E$210,3,FALSE)="",NA(),VLOOKUP($C393,' REACH Bilaga 59_update'!$C$5:$E$210,3,FALSE)))</f>
        <v>#N/A</v>
      </c>
      <c r="P393" s="76" t="e">
        <f>IF(C393="-",IF(A393="-",IFERROR(VLOOKUP($D393,' REACH Bilaga 59_update'!$A$5:$F$210,MATCH(Sammanfattning!P$1,' REACH Bilaga 59_update'!$A$4:$F$4,0),FALSE),VLOOKUP($D393,'REACH Bilaga XIV_update'!$A$4:$H$110,MATCH(Sammanfattning!P$1,'REACH Bilaga XIV_update'!$A$4:$H$4,0),FALSE)),IFERROR(VLOOKUP($A393,' REACH Bilaga 59_update'!$D$5:$F$210,MATCH(Sammanfattning!P$1,' REACH Bilaga 59_update'!$D$4:$F$4,0),FALSE),VLOOKUP($A393,'REACH Bilaga XIV_update'!$D$4:$H$110,MATCH(Sammanfattning!P$1,'REACH Bilaga XIV_update'!$D$4:$H$4,0),FALSE))),IFERROR(VLOOKUP($C393,' REACH Bilaga 59_update'!$C$5:$F$210,MATCH(Sammanfattning!P$1,' REACH Bilaga 59_update'!$C$4:$F$4,0),FALSE),VLOOKUP($C393,'REACH Bilaga XIV_update'!$C$4:$H$110,MATCH(Sammanfattning!P$1,'REACH Bilaga XIV_update'!$C$4:$H$4,0),FALSE)))</f>
        <v>#N/A</v>
      </c>
      <c r="Q393" s="76" t="e">
        <f>IF($C393="-",IF($A393="-",IF(VLOOKUP($D393,'REACH Bilaga XIV_update'!$A$5:$I$110,9,FALSE)="",NA(),VLOOKUP($D393,'REACH Bilaga XIV_update'!$A$5:$I$110,9,FALSE)),IF(VLOOKUP($A393,'REACH Bilaga XIV_update'!$D$5:$I$110,6,FALSE)="",NA(),VLOOKUP($A393,'REACH Bilaga XIV_update'!$D$5:$I$110,6,FALSE))),IF(VLOOKUP($C393,'REACH Bilaga XIV_update'!$C$5:$I$110,7,FALSE)="",NA(),VLOOKUP($C393,'REACH Bilaga XIV_update'!$C$5:$I$110,7,FALSE)))</f>
        <v>#N/A</v>
      </c>
      <c r="R393" s="76" t="e">
        <f>IF($C393="-",IF($A393="-",IF(VLOOKUP($D393,CoRAP_update!$A$5:$O$376,15,FALSE)="",NA(),VLOOKUP($D393,CoRAP_update!$A$5:$O$376,15,FALSE)),IF(VLOOKUP($A393,CoRAP_update!$D$5:$O$376,12,FALSE)="",NA(),VLOOKUP($A393,CoRAP_update!$D$5:$O$376,12,FALSE))),IF(VLOOKUP($C393,CoRAP_update!$C$5:$O$376,13,FALSE)="",NA(),VLOOKUP($C393,CoRAP_update!$C$5:$O$376,13,FALSE)))</f>
        <v>#N/A</v>
      </c>
      <c r="S393" s="144" t="e">
        <f>IF($C393="-",IF($A393="-",VLOOKUP($D393,CoRAP_update!$A$5:$J$376,MATCH(Sammanfattning!S$1,CoRAP_update!$A$4:$J$4,0),FALSE),VLOOKUP($A393,CoRAP_update!$D$5:$J$376,MATCH(Sammanfattning!S$1,CoRAP_update!$D$4:$J$4,0),FALSE)),VLOOKUP($C393,CoRAP_update!$C$5:$J$376,MATCH(Sammanfattning!S$1,CoRAP_update!$C$4:$J$4,0),FALSE))</f>
        <v>#N/A</v>
      </c>
      <c r="T393" s="76" t="e">
        <f>IF($A393="-",VLOOKUP($D393,EDC_update!$C$2:$F$450,4,FALSE),VLOOKUP($A393,EDC_update!$B$2:$F$450,5,FALSE))</f>
        <v>#N/A</v>
      </c>
      <c r="V393" s="78">
        <f>IF(IFERROR(SEARCH("PBT",P393),99)=99,IF(IFERROR(SEARCH("suspected PBT",S393),99)=99,IF(IFERROR(SEARCH("concluded to be PBT",K393),99)=99,IF(IFERROR(SEARCH("PBT",S393),99)=99,IF(IFERROR(SEARCH("PBT cand",L393),99)=99,IF(IFERROR(SEARCH("PBT",L393),99)=99,IF(IFERROR(SEARCH("persistent, bioackumulative and toxic properties",K393),99)=99,0,Scoring!$E$3),Scoring!$E$3),Scoring!$E$7),Scoring!$E$3),Scoring!$E$5),Scoring!$E$6),Scoring!$E$3)</f>
        <v>0</v>
      </c>
      <c r="W393" s="78">
        <f>IF(IFERROR(SEARCH("vPvB",P393),99)=99,IF(IFERROR(SEARCH("suspected pbt/vPvB",S393),99)=99,IF(IFERROR(SEARCH("vPvB",S393),99)=99,IF(IFERROR(SEARCH("concluded to be a vPvB",S393),99)=99,IF(IFERROR(SEARCH("identified as vPvB",K393),99)=99,IF(IFERROR(SEARCH("concluded to be a vPvB",K393),99)=99,IF(IFERROR(SEARCH("concluded to be both pbt and vPvB",S393),99)=99,IF(IFERROR(SEARCH("concluded to be both pbt and vPvB",K393),99)=99,0,Scoring!$E$5),Scoring!$E$5),Scoring!$E$5),Scoring!$E$5),Scoring!$E$5),Scoring!$E$4),Scoring!$E$6),Scoring!$E$4)</f>
        <v>0</v>
      </c>
      <c r="X393" s="78">
        <f>IF(IFERROR(SEARCH("H410",N393),99)=99,IF(IFERROR(SEARCH("H410",O393),99)=99,IF(IFERROR(SEARCH("H410",Q393),99)=99,IF(IFERROR(SEARCH("H410",M393),99)=99,IF(IFERROR(SEARCH("H410",R393),99)=99,IF(IFERROR(SEARCH("H411",N393),99)=99,IF(IFERROR(SEARCH("H411",O393),99)=99,IF(IFERROR(SEARCH("H411",Q393),99)=99,IF(IFERROR(SEARCH("H411",M393),99)=99,IF(IFERROR(SEARCH("H411",R393),99)=99,IF(IFERROR(SEARCH("H413",N393),99)=99,IF(IFERROR(SEARCH("H413",O393),99)=99,IF(IFERROR(SEARCH("H413",Q393),99)=99,IF(IFERROR(SEARCH("H413",M393),99)=99,IF(IFERROR(SEARCH("H413",R393),99)=99,IF(IFERROR(SEARCH("H412",N393),99)=99,IF(IFERROR(SEARCH("H412",O393),99)=99,IF(IFERROR(SEARCH("H412",Q393),99)=99,IF(IFERROR(SEARCH("H412",M393),99)=99,IF(IFERROR(SEARCH("H412",R393),99)=99,0,Scoring!$E$2),Scoring!$E$2),Scoring!$E$2),Scoring!$E$2),Scoring!$E$2),Scoring!$E$2),Scoring!$E$2),Scoring!$E$2),Scoring!$E$2),Scoring!$E$2),Scoring!$E$2),Scoring!$E$2),Scoring!$E$2),Scoring!$E$2),Scoring!$E$2),Scoring!$E$2),Scoring!$E$2),Scoring!$E$2),Scoring!$E$2),Scoring!$E$2)</f>
        <v>0</v>
      </c>
      <c r="Y393" s="78">
        <f>IF(IFERROR(SEARCH("CMR",K393),99)=99,IF(IFERROR(SEARCH("Suspected CMR",S393),99)=99,IF(IFERROR(SEARCH("CMR",S393),99)=99,0,Scoring!$E$8),Scoring!$E$9),Scoring!$E$8)</f>
        <v>0</v>
      </c>
      <c r="Z393" s="78">
        <f>IF(IFERROR(SEARCH("H350",N393),99)=99,IF(IFERROR(SEARCH("H350",O393),99)=99,IF(IFERROR(SEARCH("H350",Q393),99)=99,IF(IFERROR(SEARCH("H350",M393),99)=99,IF(IFERROR(SEARCH("H350",R393),99)=99,IF(IFERROR(SEARCH("H351",N393),99)=99,IF(IFERROR(SEARCH("H351",O393),99)=99,IF(IFERROR(SEARCH("H351",Q393),99)=99,IF(IFERROR(SEARCH("H351",M393),99)=99,IF(IFERROR(SEARCH("H351",R393),99)=99,IF(IFERROR(SEARCH("carcinogenic",P393),99)=99,IF(IFERROR(SEARCH("suspected carcinogenic",S393),99)=99,0,Scoring!$E$12),Scoring!$E$11),Scoring!$E$10),Scoring!$E$10),Scoring!$E$10),Scoring!$E$10),Scoring!$E$10),Scoring!$E$10),Scoring!$E$10),Scoring!$E$10),Scoring!$E$10),Scoring!$E$10)</f>
        <v>0</v>
      </c>
      <c r="AA393" s="78">
        <f>IF(IFERROR(SEARCH("H340",N393),99)=99,IF(IFERROR(SEARCH("H340",O393),99)=99,IF(IFERROR(SEARCH("H340",Q393),99)=99,IF(IFERROR(SEARCH("H340",M393),99)=99,IF(IFERROR(SEARCH("H340",R393),99)=99,IF(IFERROR(SEARCH("H341",N393),99)=99,IF(IFERROR(SEARCH("H341",O393),99)=99,IF(IFERROR(SEARCH("H341",Q393),99)=99,IF(IFERROR(SEARCH("H341",M393),99)=99,IF(IFERROR(SEARCH("H341",R393),99)=99,IF(IFERROR(SEARCH("mutagenic",P393),99)=99,IF(IFERROR(SEARCH("suspected mutagenic",S393),99)=99,0,Scoring!$E$15),Scoring!$E$14),Scoring!$E$13),Scoring!$E$13),Scoring!$E$13),Scoring!$E$13),Scoring!$E$13),Scoring!$E$13),Scoring!$E$13),Scoring!$E$13),Scoring!$E$13),Scoring!$E$13)</f>
        <v>0</v>
      </c>
      <c r="AB393" s="78">
        <f>IF(IFERROR(SEARCH("H360",N393),99)=99,IF(IFERROR(SEARCH("H360",O393),99)=99,IF(IFERROR(SEARCH("H360",Q393),99)=99,IF(IFERROR(SEARCH("H360",M393),99)=99,IF(IFERROR(SEARCH("H360",R393),99)=99,IF(IFERROR(SEARCH("H361",N393),99)=99,IF(IFERROR(SEARCH("H361",O393),99)=99,IF(IFERROR(SEARCH("H361",Q393),99)=99,IF(IFERROR(SEARCH("H361",M393),99)=99,IF(IFERROR(SEARCH("H361",R393),99)=99,IF(IFERROR(SEARCH("reproduction",P393),99)=99,IF(IFERROR(SEARCH("suspected reprotoxic",S393),99)=99,IF(IFERROR(SEARCH("reprotoxic",S393),99)=99,IF(IFERROR(SEARCH("reprotoxic",K393),99)=99,0,Scoring!$E$18),Scoring!$E$18),Scoring!$E$19),Scoring!$E$17),Scoring!$E$16),Scoring!$E$16),Scoring!$E$16),Scoring!$E$16),Scoring!$E$16),Scoring!$E$16),Scoring!$E$16),Scoring!$E$16),Scoring!$E$16),Scoring!$E$16)</f>
        <v>0</v>
      </c>
      <c r="AC393" s="78">
        <f>IF(IFERROR(SEARCH("57f",L393),99)=99,IF(IFERROR(SEARCH("57(f)",P393),99)=99,0,Scoring!$E$20),Scoring!$E$20)</f>
        <v>0</v>
      </c>
      <c r="AD393" s="78">
        <f>IF(IFERROR(SEARCH("CAT1",T393),99)=99,IF(IFERROR(SEARCH("CAT2",T393),99)=99,IF(IFERROR(SEARCH("CAT3",T393),99)=99,IF(IFERROR(SEARCH("concluded to be endocrine",K393),99)=99,IF(IFERROR(SEARCH("categorised as endocrine",K393),99)=99,IF(IFERROR(SEARCH("endocrine disrupting",P393),99)=99,IF(IFERROR(SEARCH("endocrine disrupting",K393),99)=99,IF(IFERROR(SEARCH("suspected endocrine",S393),99)=99,IF(IFERROR(SEARCH("potential endocrine",S393),99)=99,0,Scoring!$E$25),Scoring!$E$25),Scoring!$E$24),Scoring!$E$24),Scoring!$E$24),Scoring!$E$24),Scoring!$E$23),Scoring!$E$22),Scoring!$E$21)</f>
        <v>0</v>
      </c>
      <c r="AE393" s="78">
        <f>IF(IFERROR(SEARCH("suspected sensitiser",S393),99)=99,IF(IFERROR(SEARCH("sensitiser",S393),99)=99,IF(IFERROR(SEARCH("other hazard based concern",S393),99)=99,0,Scoring!$E$28),Scoring!$E$26),Scoring!$E$27)</f>
        <v>0</v>
      </c>
      <c r="AF393" s="78">
        <f>IF(IFERROR(M393,1)=1,IF(IFERROR(N393,1)=1,IF(IFERROR(O393,1)=1,IF(IFERROR(Q393,1)=1,IF(IFERROR(R393,1)=1,IF(IFERROR(T393,1)=1,IF(IFERROR(K393,1)=1,IF(IFERROR(P393,1)=1,IF(IFERROR(S393,1)=1,Scoring!$E$29,0),0),0),0),0),0),0),0),0)</f>
        <v>3.5</v>
      </c>
      <c r="AG393" s="78">
        <f t="shared" si="38"/>
        <v>3.5</v>
      </c>
      <c r="AI393" s="93"/>
      <c r="AJ393" s="94"/>
      <c r="AK393" s="76"/>
      <c r="AL393" s="75"/>
      <c r="AN393" s="79"/>
      <c r="AO393" s="79"/>
      <c r="AP393" s="79"/>
      <c r="AQ393" s="79"/>
      <c r="AR393" s="79"/>
      <c r="AS393" s="78"/>
      <c r="AU393" s="79">
        <f>IF(IFERROR(F393,99)=99,IF(IFERROR(G393,99)=99,IF(IFERROR(H393,99)=99,IF(IFERROR(I393,99)=99,IF(IFERROR(E393,99)=99,IF(IFERROR(J393,99)=99,0,Scoring!$B$7),Scoring!$B$3),Scoring!$B$2),Scoring!$B$6),Scoring!$B$5),Scoring!$B$4)</f>
        <v>0</v>
      </c>
      <c r="AV393" s="78">
        <f t="shared" si="39"/>
        <v>0</v>
      </c>
      <c r="AW393" s="78"/>
      <c r="AX393" s="66"/>
      <c r="AY393" s="78"/>
      <c r="AZ393" s="76"/>
      <c r="BB393" s="76"/>
    </row>
    <row r="394" spans="1:54" x14ac:dyDescent="0.25">
      <c r="A394" s="86" t="s">
        <v>5153</v>
      </c>
      <c r="B394" s="87" t="s">
        <v>30</v>
      </c>
      <c r="C394" s="87" t="s">
        <v>5152</v>
      </c>
      <c r="D394" s="86" t="s">
        <v>30</v>
      </c>
      <c r="E394" s="76" t="e">
        <f>IF(C394="-",IF(A394="-",VLOOKUP(D394,'sin-list 180320_update'!$C$2:$C$835,1,FALSE),VLOOKUP(A394,'sin-list 180320_update'!$A$2:$A$835,1,FALSE)),VLOOKUP(C394,'sin-list 180320_update'!$B$2:$B$835,1,FALSE))</f>
        <v>#N/A</v>
      </c>
      <c r="F394" s="76" t="e">
        <f>IF($C394="-",IF($A394="-",VLOOKUP($D394,'REACH Bilaga XVII_update'!$A$5:$A$131,1,FALSE),VLOOKUP($A394,'REACH Bilaga XVII_update'!$C$5:$C$131,1,FALSE)),VLOOKUP($C394,'REACH Bilaga XVII_update'!$B$5:$B$131,1,FALSE))</f>
        <v>#N/A</v>
      </c>
      <c r="G394" s="76" t="e">
        <f>IF($C394="-",IF($A394="-",VLOOKUP($D394,' REACH Bilaga 59_update'!$A$5:$A$210,1,FALSE),VLOOKUP($A394,' REACH Bilaga 59_update'!$D$5:$D$210,1,FALSE)),VLOOKUP($C394,' REACH Bilaga 59_update'!$C$5:$C$210,1,FALSE))</f>
        <v>#N/A</v>
      </c>
      <c r="H394" s="76" t="e">
        <f>IF($C394="-",IF($A394="-",VLOOKUP($D394,'REACH Bilaga XIV_update'!$A$5:$A$110,1,FALSE),VLOOKUP($A394,'REACH Bilaga XIV_update'!$D$5:$D$110,1,FALSE)),VLOOKUP($C394,'REACH Bilaga XIV_update'!$C$5:$C$110,1,FALSE))</f>
        <v>#N/A</v>
      </c>
      <c r="I394" s="76" t="e">
        <f>IF($C394="-",IF($A394="-",VLOOKUP($D394,CoRAP_update!$A$5:$A$376,1,FALSE),VLOOKUP($A394,CoRAP_update!$D$5:$D$376,1,FALSE)),VLOOKUP($C394,CoRAP_update!$C$5:$C$376,1,FALSE))</f>
        <v>#N/A</v>
      </c>
      <c r="J394" s="76" t="e">
        <f>IF($C394="-",IF($A394="-",VLOOKUP($D394,EDC_update!$C$2:$C$450,1,FALSE),VLOOKUP($A394,EDC_update!$B$2:$B$450,1,FALSE)),VLOOKUP($C394,EDC_update!$L$2:$L$450,1,FALSE))</f>
        <v>#N/A</v>
      </c>
      <c r="K394" s="76" t="e">
        <f>IF($C394="-",IF($A394="-",IF(VLOOKUP($D394,'sin-list 180320_update'!$C$2:$S$835,3,FALSE)="",NA(),VLOOKUP($D394,'sin-list 180320_update'!$C$2:$S$835,3,FALSE)),IF(VLOOKUP($A394,'sin-list 180320_update'!$A$2:$S$835,5,FALSE)="",NA(),VLOOKUP($A394,'sin-list 180320_update'!$A$2:$S$835,5,FALSE))),IF(VLOOKUP($C394,'sin-list 180320_update'!$B$2:$S$835,4,FALSE)="",NA(),VLOOKUP($C394,'sin-list 180320_update'!$B$2:$S$835,4,FALSE)))</f>
        <v>#N/A</v>
      </c>
      <c r="L394" s="76" t="e">
        <f>IF($C394="-",IF($A394="-",VLOOKUP($D394,'sin-list 180320_update'!$C$2:$S$835,6,FALSE),VLOOKUP($A394,'sin-list 180320_update'!$A$2:$S$835,8,FALSE)),VLOOKUP($C394,'sin-list 180320_update'!$B$2:$S$835,7,FALSE))</f>
        <v>#N/A</v>
      </c>
      <c r="M394" s="76" t="e">
        <f>IF($C394="-",IF($A394="-",IF(VLOOKUP($D394,'sin-list 180320_update'!$C$2:$S$835,8,FALSE)="",NA(),VLOOKUP($D394,'sin-list 180320_update'!$C$2:$S$835,8,FALSE)),IF(VLOOKUP($A394,'sin-list 180320_update'!$A$2:$S$835,10,FALSE)="",NA(),VLOOKUP($A394,'sin-list 180320_update'!$A$2:$S$835,10,FALSE))),IF(VLOOKUP($C394,'sin-list 180320_update'!$B$2:$S$835,9,FALSE)="",NA(),VLOOKUP($C394,'sin-list 180320_update'!$B$2:$S$835,9,FALSE)))</f>
        <v>#N/A</v>
      </c>
      <c r="N394" s="76" t="e">
        <f>IF($C394="-",IF($A394="-",IF(VLOOKUP($D394,'REACH Bilaga XVII_update'!$A$5:$E$131,4,FALSE)="",NA(),VLOOKUP($D394,'REACH Bilaga XVII_update'!$A$5:$E$131,4,FALSE)),IF(VLOOKUP($A394,'REACH Bilaga XVII_update'!$C$5:$D$131,2,FALSE)="",NA(),VLOOKUP($A394,'REACH Bilaga XVII_update'!$C$5:$D$131,2,FALSE))),IF(VLOOKUP($C394,'REACH Bilaga XVII_update'!$B$5:$D$131,3,FALSE)="",NA(),VLOOKUP($C394,'REACH Bilaga XVII_update'!$B$5:$D$131,3,FALSE)))</f>
        <v>#N/A</v>
      </c>
      <c r="O394" s="76" t="e">
        <f>IF($C394="-",IF($A394="-",IF(VLOOKUP($D394,' REACH Bilaga 59_update'!$A$5:$E$210,5,FALSE)="",NA(),VLOOKUP($D394,' REACH Bilaga 59_update'!$A$5:$E$210,5,FALSE)),IF(VLOOKUP($A394,' REACH Bilaga 59_update'!$D$5:$E$210,2,FALSE)="",NA(),VLOOKUP($A394,' REACH Bilaga 59_update'!$D$5:$E$210,2,FALSE))),IF(VLOOKUP($C394,' REACH Bilaga 59_update'!$C$5:$E$210,3,FALSE)="",NA(),VLOOKUP($C394,' REACH Bilaga 59_update'!$C$5:$E$210,3,FALSE)))</f>
        <v>#N/A</v>
      </c>
      <c r="P394" s="76" t="e">
        <f>IF(C394="-",IF(A394="-",IFERROR(VLOOKUP($D394,' REACH Bilaga 59_update'!$A$5:$F$210,MATCH(Sammanfattning!P$1,' REACH Bilaga 59_update'!$A$4:$F$4,0),FALSE),VLOOKUP($D394,'REACH Bilaga XIV_update'!$A$4:$H$110,MATCH(Sammanfattning!P$1,'REACH Bilaga XIV_update'!$A$4:$H$4,0),FALSE)),IFERROR(VLOOKUP($A394,' REACH Bilaga 59_update'!$D$5:$F$210,MATCH(Sammanfattning!P$1,' REACH Bilaga 59_update'!$D$4:$F$4,0),FALSE),VLOOKUP($A394,'REACH Bilaga XIV_update'!$D$4:$H$110,MATCH(Sammanfattning!P$1,'REACH Bilaga XIV_update'!$D$4:$H$4,0),FALSE))),IFERROR(VLOOKUP($C394,' REACH Bilaga 59_update'!$C$5:$F$210,MATCH(Sammanfattning!P$1,' REACH Bilaga 59_update'!$C$4:$F$4,0),FALSE),VLOOKUP($C394,'REACH Bilaga XIV_update'!$C$4:$H$110,MATCH(Sammanfattning!P$1,'REACH Bilaga XIV_update'!$C$4:$H$4,0),FALSE)))</f>
        <v>#N/A</v>
      </c>
      <c r="Q394" s="76" t="e">
        <f>IF($C394="-",IF($A394="-",IF(VLOOKUP($D394,'REACH Bilaga XIV_update'!$A$5:$I$110,9,FALSE)="",NA(),VLOOKUP($D394,'REACH Bilaga XIV_update'!$A$5:$I$110,9,FALSE)),IF(VLOOKUP($A394,'REACH Bilaga XIV_update'!$D$5:$I$110,6,FALSE)="",NA(),VLOOKUP($A394,'REACH Bilaga XIV_update'!$D$5:$I$110,6,FALSE))),IF(VLOOKUP($C394,'REACH Bilaga XIV_update'!$C$5:$I$110,7,FALSE)="",NA(),VLOOKUP($C394,'REACH Bilaga XIV_update'!$C$5:$I$110,7,FALSE)))</f>
        <v>#N/A</v>
      </c>
      <c r="R394" s="76" t="e">
        <f>IF($C394="-",IF($A394="-",IF(VLOOKUP($D394,CoRAP_update!$A$5:$O$376,15,FALSE)="",NA(),VLOOKUP($D394,CoRAP_update!$A$5:$O$376,15,FALSE)),IF(VLOOKUP($A394,CoRAP_update!$D$5:$O$376,12,FALSE)="",NA(),VLOOKUP($A394,CoRAP_update!$D$5:$O$376,12,FALSE))),IF(VLOOKUP($C394,CoRAP_update!$C$5:$O$376,13,FALSE)="",NA(),VLOOKUP($C394,CoRAP_update!$C$5:$O$376,13,FALSE)))</f>
        <v>#N/A</v>
      </c>
      <c r="S394" s="144" t="e">
        <f>IF($C394="-",IF($A394="-",VLOOKUP($D394,CoRAP_update!$A$5:$J$376,MATCH(Sammanfattning!S$1,CoRAP_update!$A$4:$J$4,0),FALSE),VLOOKUP($A394,CoRAP_update!$D$5:$J$376,MATCH(Sammanfattning!S$1,CoRAP_update!$D$4:$J$4,0),FALSE)),VLOOKUP($C394,CoRAP_update!$C$5:$J$376,MATCH(Sammanfattning!S$1,CoRAP_update!$C$4:$J$4,0),FALSE))</f>
        <v>#N/A</v>
      </c>
      <c r="T394" s="76" t="e">
        <f>IF($A394="-",VLOOKUP($D394,EDC_update!$C$2:$F$450,4,FALSE),VLOOKUP($A394,EDC_update!$B$2:$F$450,5,FALSE))</f>
        <v>#N/A</v>
      </c>
      <c r="V394" s="78">
        <f>IF(IFERROR(SEARCH("PBT",P394),99)=99,IF(IFERROR(SEARCH("suspected PBT",S394),99)=99,IF(IFERROR(SEARCH("concluded to be PBT",K394),99)=99,IF(IFERROR(SEARCH("PBT",S394),99)=99,IF(IFERROR(SEARCH("PBT cand",L394),99)=99,IF(IFERROR(SEARCH("PBT",L394),99)=99,IF(IFERROR(SEARCH("persistent, bioackumulative and toxic properties",K394),99)=99,0,Scoring!$E$3),Scoring!$E$3),Scoring!$E$7),Scoring!$E$3),Scoring!$E$5),Scoring!$E$6),Scoring!$E$3)</f>
        <v>0</v>
      </c>
      <c r="W394" s="78">
        <f>IF(IFERROR(SEARCH("vPvB",P394),99)=99,IF(IFERROR(SEARCH("suspected pbt/vPvB",S394),99)=99,IF(IFERROR(SEARCH("vPvB",S394),99)=99,IF(IFERROR(SEARCH("concluded to be a vPvB",S394),99)=99,IF(IFERROR(SEARCH("identified as vPvB",K394),99)=99,IF(IFERROR(SEARCH("concluded to be a vPvB",K394),99)=99,IF(IFERROR(SEARCH("concluded to be both pbt and vPvB",S394),99)=99,IF(IFERROR(SEARCH("concluded to be both pbt and vPvB",K394),99)=99,0,Scoring!$E$5),Scoring!$E$5),Scoring!$E$5),Scoring!$E$5),Scoring!$E$5),Scoring!$E$4),Scoring!$E$6),Scoring!$E$4)</f>
        <v>0</v>
      </c>
      <c r="X394" s="78">
        <f>IF(IFERROR(SEARCH("H410",N394),99)=99,IF(IFERROR(SEARCH("H410",O394),99)=99,IF(IFERROR(SEARCH("H410",Q394),99)=99,IF(IFERROR(SEARCH("H410",M394),99)=99,IF(IFERROR(SEARCH("H410",R394),99)=99,IF(IFERROR(SEARCH("H411",N394),99)=99,IF(IFERROR(SEARCH("H411",O394),99)=99,IF(IFERROR(SEARCH("H411",Q394),99)=99,IF(IFERROR(SEARCH("H411",M394),99)=99,IF(IFERROR(SEARCH("H411",R394),99)=99,IF(IFERROR(SEARCH("H413",N394),99)=99,IF(IFERROR(SEARCH("H413",O394),99)=99,IF(IFERROR(SEARCH("H413",Q394),99)=99,IF(IFERROR(SEARCH("H413",M394),99)=99,IF(IFERROR(SEARCH("H413",R394),99)=99,IF(IFERROR(SEARCH("H412",N394),99)=99,IF(IFERROR(SEARCH("H412",O394),99)=99,IF(IFERROR(SEARCH("H412",Q394),99)=99,IF(IFERROR(SEARCH("H412",M394),99)=99,IF(IFERROR(SEARCH("H412",R394),99)=99,0,Scoring!$E$2),Scoring!$E$2),Scoring!$E$2),Scoring!$E$2),Scoring!$E$2),Scoring!$E$2),Scoring!$E$2),Scoring!$E$2),Scoring!$E$2),Scoring!$E$2),Scoring!$E$2),Scoring!$E$2),Scoring!$E$2),Scoring!$E$2),Scoring!$E$2),Scoring!$E$2),Scoring!$E$2),Scoring!$E$2),Scoring!$E$2),Scoring!$E$2)</f>
        <v>0</v>
      </c>
      <c r="Y394" s="78">
        <f>IF(IFERROR(SEARCH("CMR",K394),99)=99,IF(IFERROR(SEARCH("Suspected CMR",S394),99)=99,IF(IFERROR(SEARCH("CMR",S394),99)=99,0,Scoring!$E$8),Scoring!$E$9),Scoring!$E$8)</f>
        <v>0</v>
      </c>
      <c r="Z394" s="78">
        <f>IF(IFERROR(SEARCH("H350",N394),99)=99,IF(IFERROR(SEARCH("H350",O394),99)=99,IF(IFERROR(SEARCH("H350",Q394),99)=99,IF(IFERROR(SEARCH("H350",M394),99)=99,IF(IFERROR(SEARCH("H350",R394),99)=99,IF(IFERROR(SEARCH("H351",N394),99)=99,IF(IFERROR(SEARCH("H351",O394),99)=99,IF(IFERROR(SEARCH("H351",Q394),99)=99,IF(IFERROR(SEARCH("H351",M394),99)=99,IF(IFERROR(SEARCH("H351",R394),99)=99,IF(IFERROR(SEARCH("carcinogenic",P394),99)=99,IF(IFERROR(SEARCH("suspected carcinogenic",S394),99)=99,0,Scoring!$E$12),Scoring!$E$11),Scoring!$E$10),Scoring!$E$10),Scoring!$E$10),Scoring!$E$10),Scoring!$E$10),Scoring!$E$10),Scoring!$E$10),Scoring!$E$10),Scoring!$E$10),Scoring!$E$10)</f>
        <v>0</v>
      </c>
      <c r="AA394" s="78">
        <f>IF(IFERROR(SEARCH("H340",N394),99)=99,IF(IFERROR(SEARCH("H340",O394),99)=99,IF(IFERROR(SEARCH("H340",Q394),99)=99,IF(IFERROR(SEARCH("H340",M394),99)=99,IF(IFERROR(SEARCH("H340",R394),99)=99,IF(IFERROR(SEARCH("H341",N394),99)=99,IF(IFERROR(SEARCH("H341",O394),99)=99,IF(IFERROR(SEARCH("H341",Q394),99)=99,IF(IFERROR(SEARCH("H341",M394),99)=99,IF(IFERROR(SEARCH("H341",R394),99)=99,IF(IFERROR(SEARCH("mutagenic",P394),99)=99,IF(IFERROR(SEARCH("suspected mutagenic",S394),99)=99,0,Scoring!$E$15),Scoring!$E$14),Scoring!$E$13),Scoring!$E$13),Scoring!$E$13),Scoring!$E$13),Scoring!$E$13),Scoring!$E$13),Scoring!$E$13),Scoring!$E$13),Scoring!$E$13),Scoring!$E$13)</f>
        <v>0</v>
      </c>
      <c r="AB394" s="78">
        <f>IF(IFERROR(SEARCH("H360",N394),99)=99,IF(IFERROR(SEARCH("H360",O394),99)=99,IF(IFERROR(SEARCH("H360",Q394),99)=99,IF(IFERROR(SEARCH("H360",M394),99)=99,IF(IFERROR(SEARCH("H360",R394),99)=99,IF(IFERROR(SEARCH("H361",N394),99)=99,IF(IFERROR(SEARCH("H361",O394),99)=99,IF(IFERROR(SEARCH("H361",Q394),99)=99,IF(IFERROR(SEARCH("H361",M394),99)=99,IF(IFERROR(SEARCH("H361",R394),99)=99,IF(IFERROR(SEARCH("reproduction",P394),99)=99,IF(IFERROR(SEARCH("suspected reprotoxic",S394),99)=99,IF(IFERROR(SEARCH("reprotoxic",S394),99)=99,IF(IFERROR(SEARCH("reprotoxic",K394),99)=99,0,Scoring!$E$18),Scoring!$E$18),Scoring!$E$19),Scoring!$E$17),Scoring!$E$16),Scoring!$E$16),Scoring!$E$16),Scoring!$E$16),Scoring!$E$16),Scoring!$E$16),Scoring!$E$16),Scoring!$E$16),Scoring!$E$16),Scoring!$E$16)</f>
        <v>0</v>
      </c>
      <c r="AC394" s="78">
        <f>IF(IFERROR(SEARCH("57f",L394),99)=99,IF(IFERROR(SEARCH("57(f)",P394),99)=99,0,Scoring!$E$20),Scoring!$E$20)</f>
        <v>0</v>
      </c>
      <c r="AD394" s="78">
        <f>IF(IFERROR(SEARCH("CAT1",T394),99)=99,IF(IFERROR(SEARCH("CAT2",T394),99)=99,IF(IFERROR(SEARCH("CAT3",T394),99)=99,IF(IFERROR(SEARCH("concluded to be endocrine",K394),99)=99,IF(IFERROR(SEARCH("categorised as endocrine",K394),99)=99,IF(IFERROR(SEARCH("endocrine disrupting",P394),99)=99,IF(IFERROR(SEARCH("endocrine disrupting",K394),99)=99,IF(IFERROR(SEARCH("suspected endocrine",S394),99)=99,IF(IFERROR(SEARCH("potential endocrine",S394),99)=99,0,Scoring!$E$25),Scoring!$E$25),Scoring!$E$24),Scoring!$E$24),Scoring!$E$24),Scoring!$E$24),Scoring!$E$23),Scoring!$E$22),Scoring!$E$21)</f>
        <v>0</v>
      </c>
      <c r="AE394" s="78">
        <f>IF(IFERROR(SEARCH("suspected sensitiser",S394),99)=99,IF(IFERROR(SEARCH("sensitiser",S394),99)=99,IF(IFERROR(SEARCH("other hazard based concern",S394),99)=99,0,Scoring!$E$28),Scoring!$E$26),Scoring!$E$27)</f>
        <v>0</v>
      </c>
      <c r="AF394" s="78">
        <f>IF(IFERROR(M394,1)=1,IF(IFERROR(N394,1)=1,IF(IFERROR(O394,1)=1,IF(IFERROR(Q394,1)=1,IF(IFERROR(R394,1)=1,IF(IFERROR(T394,1)=1,IF(IFERROR(K394,1)=1,IF(IFERROR(P394,1)=1,IF(IFERROR(S394,1)=1,Scoring!$E$29,0),0),0),0),0),0),0),0),0)</f>
        <v>3.5</v>
      </c>
      <c r="AG394" s="78">
        <f t="shared" si="38"/>
        <v>3.5</v>
      </c>
      <c r="AI394" s="93"/>
      <c r="AJ394" s="94"/>
      <c r="AK394" s="76"/>
      <c r="AL394" s="75"/>
      <c r="AN394" s="79"/>
      <c r="AO394" s="79"/>
      <c r="AP394" s="79"/>
      <c r="AQ394" s="79"/>
      <c r="AR394" s="79"/>
      <c r="AS394" s="78"/>
      <c r="AU394" s="79">
        <f>IF(IFERROR(F394,99)=99,IF(IFERROR(G394,99)=99,IF(IFERROR(H394,99)=99,IF(IFERROR(I394,99)=99,IF(IFERROR(E394,99)=99,IF(IFERROR(J394,99)=99,0,Scoring!$B$7),Scoring!$B$3),Scoring!$B$2),Scoring!$B$6),Scoring!$B$5),Scoring!$B$4)</f>
        <v>0</v>
      </c>
      <c r="AV394" s="78">
        <f t="shared" si="39"/>
        <v>0</v>
      </c>
      <c r="AW394" s="78"/>
      <c r="AX394" s="66"/>
      <c r="AY394" s="78"/>
      <c r="AZ394" s="76"/>
      <c r="BB394" s="76"/>
    </row>
    <row r="395" spans="1:54" x14ac:dyDescent="0.25">
      <c r="A395" s="86" t="s">
        <v>30</v>
      </c>
      <c r="B395" s="87" t="s">
        <v>30</v>
      </c>
      <c r="C395" s="87" t="s">
        <v>11116</v>
      </c>
      <c r="D395" s="86" t="s">
        <v>30</v>
      </c>
      <c r="E395" s="76" t="e">
        <f>IF(C395="-",IF(A395="-",VLOOKUP(D395,'sin-list 180320_update'!$C$2:$C$835,1,FALSE),VLOOKUP(A395,'sin-list 180320_update'!$A$2:$A$835,1,FALSE)),VLOOKUP(C395,'sin-list 180320_update'!$B$2:$B$835,1,FALSE))</f>
        <v>#N/A</v>
      </c>
      <c r="F395" s="76" t="e">
        <f>IF($C395="-",IF($A395="-",VLOOKUP($D395,'REACH Bilaga XVII_update'!$A$5:$A$131,1,FALSE),VLOOKUP($A395,'REACH Bilaga XVII_update'!$C$5:$C$131,1,FALSE)),VLOOKUP($C395,'REACH Bilaga XVII_update'!$B$5:$B$131,1,FALSE))</f>
        <v>#N/A</v>
      </c>
      <c r="G395" s="76" t="e">
        <f>IF($C395="-",IF($A395="-",VLOOKUP($D395,' REACH Bilaga 59_update'!$A$5:$A$210,1,FALSE),VLOOKUP($A395,' REACH Bilaga 59_update'!$D$5:$D$210,1,FALSE)),VLOOKUP($C395,' REACH Bilaga 59_update'!$C$5:$C$210,1,FALSE))</f>
        <v>#N/A</v>
      </c>
      <c r="H395" s="76" t="e">
        <f>IF($C395="-",IF($A395="-",VLOOKUP($D395,'REACH Bilaga XIV_update'!$A$5:$A$110,1,FALSE),VLOOKUP($A395,'REACH Bilaga XIV_update'!$D$5:$D$110,1,FALSE)),VLOOKUP($C395,'REACH Bilaga XIV_update'!$C$5:$C$110,1,FALSE))</f>
        <v>#N/A</v>
      </c>
      <c r="I395" s="76" t="e">
        <f>IF($C395="-",IF($A395="-",VLOOKUP($D395,CoRAP_update!$A$5:$A$376,1,FALSE),VLOOKUP($A395,CoRAP_update!$D$5:$D$376,1,FALSE)),VLOOKUP($C395,CoRAP_update!$C$5:$C$376,1,FALSE))</f>
        <v>#N/A</v>
      </c>
      <c r="J395" s="76" t="e">
        <f>IF($C395="-",IF($A395="-",VLOOKUP($D395,EDC_update!$C$2:$C$450,1,FALSE),VLOOKUP($A395,EDC_update!$B$2:$B$450,1,FALSE)),VLOOKUP($C395,EDC_update!$L$2:$L$450,1,FALSE))</f>
        <v>#N/A</v>
      </c>
      <c r="K395" s="76" t="e">
        <f>IF($C395="-",IF($A395="-",IF(VLOOKUP($D395,'sin-list 180320_update'!$C$2:$S$835,3,FALSE)="",NA(),VLOOKUP($D395,'sin-list 180320_update'!$C$2:$S$835,3,FALSE)),IF(VLOOKUP($A395,'sin-list 180320_update'!$A$2:$S$835,5,FALSE)="",NA(),VLOOKUP($A395,'sin-list 180320_update'!$A$2:$S$835,5,FALSE))),IF(VLOOKUP($C395,'sin-list 180320_update'!$B$2:$S$835,4,FALSE)="",NA(),VLOOKUP($C395,'sin-list 180320_update'!$B$2:$S$835,4,FALSE)))</f>
        <v>#N/A</v>
      </c>
      <c r="L395" s="76" t="e">
        <f>IF($C395="-",IF($A395="-",VLOOKUP($D395,'sin-list 180320_update'!$C$2:$S$835,6,FALSE),VLOOKUP($A395,'sin-list 180320_update'!$A$2:$S$835,8,FALSE)),VLOOKUP($C395,'sin-list 180320_update'!$B$2:$S$835,7,FALSE))</f>
        <v>#N/A</v>
      </c>
      <c r="M395" s="76" t="e">
        <f>IF($C395="-",IF($A395="-",IF(VLOOKUP($D395,'sin-list 180320_update'!$C$2:$S$835,8,FALSE)="",NA(),VLOOKUP($D395,'sin-list 180320_update'!$C$2:$S$835,8,FALSE)),IF(VLOOKUP($A395,'sin-list 180320_update'!$A$2:$S$835,10,FALSE)="",NA(),VLOOKUP($A395,'sin-list 180320_update'!$A$2:$S$835,10,FALSE))),IF(VLOOKUP($C395,'sin-list 180320_update'!$B$2:$S$835,9,FALSE)="",NA(),VLOOKUP($C395,'sin-list 180320_update'!$B$2:$S$835,9,FALSE)))</f>
        <v>#N/A</v>
      </c>
      <c r="N395" s="76" t="e">
        <f>IF($C395="-",IF($A395="-",IF(VLOOKUP($D395,'REACH Bilaga XVII_update'!$A$5:$E$131,4,FALSE)="",NA(),VLOOKUP($D395,'REACH Bilaga XVII_update'!$A$5:$E$131,4,FALSE)),IF(VLOOKUP($A395,'REACH Bilaga XVII_update'!$C$5:$D$131,2,FALSE)="",NA(),VLOOKUP($A395,'REACH Bilaga XVII_update'!$C$5:$D$131,2,FALSE))),IF(VLOOKUP($C395,'REACH Bilaga XVII_update'!$B$5:$D$131,3,FALSE)="",NA(),VLOOKUP($C395,'REACH Bilaga XVII_update'!$B$5:$D$131,3,FALSE)))</f>
        <v>#N/A</v>
      </c>
      <c r="O395" s="76" t="e">
        <f>IF($C395="-",IF($A395="-",IF(VLOOKUP($D395,' REACH Bilaga 59_update'!$A$5:$E$210,5,FALSE)="",NA(),VLOOKUP($D395,' REACH Bilaga 59_update'!$A$5:$E$210,5,FALSE)),IF(VLOOKUP($A395,' REACH Bilaga 59_update'!$D$5:$E$210,2,FALSE)="",NA(),VLOOKUP($A395,' REACH Bilaga 59_update'!$D$5:$E$210,2,FALSE))),IF(VLOOKUP($C395,' REACH Bilaga 59_update'!$C$5:$E$210,3,FALSE)="",NA(),VLOOKUP($C395,' REACH Bilaga 59_update'!$C$5:$E$210,3,FALSE)))</f>
        <v>#N/A</v>
      </c>
      <c r="P395" s="76" t="e">
        <f>IF(C395="-",IF(A395="-",IFERROR(VLOOKUP($D395,' REACH Bilaga 59_update'!$A$5:$F$210,MATCH(Sammanfattning!P$1,' REACH Bilaga 59_update'!$A$4:$F$4,0),FALSE),VLOOKUP($D395,'REACH Bilaga XIV_update'!$A$4:$H$110,MATCH(Sammanfattning!P$1,'REACH Bilaga XIV_update'!$A$4:$H$4,0),FALSE)),IFERROR(VLOOKUP($A395,' REACH Bilaga 59_update'!$D$5:$F$210,MATCH(Sammanfattning!P$1,' REACH Bilaga 59_update'!$D$4:$F$4,0),FALSE),VLOOKUP($A395,'REACH Bilaga XIV_update'!$D$4:$H$110,MATCH(Sammanfattning!P$1,'REACH Bilaga XIV_update'!$D$4:$H$4,0),FALSE))),IFERROR(VLOOKUP($C395,' REACH Bilaga 59_update'!$C$5:$F$210,MATCH(Sammanfattning!P$1,' REACH Bilaga 59_update'!$C$4:$F$4,0),FALSE),VLOOKUP($C395,'REACH Bilaga XIV_update'!$C$4:$H$110,MATCH(Sammanfattning!P$1,'REACH Bilaga XIV_update'!$C$4:$H$4,0),FALSE)))</f>
        <v>#N/A</v>
      </c>
      <c r="Q395" s="76" t="e">
        <f>IF($C395="-",IF($A395="-",IF(VLOOKUP($D395,'REACH Bilaga XIV_update'!$A$5:$I$110,9,FALSE)="",NA(),VLOOKUP($D395,'REACH Bilaga XIV_update'!$A$5:$I$110,9,FALSE)),IF(VLOOKUP($A395,'REACH Bilaga XIV_update'!$D$5:$I$110,6,FALSE)="",NA(),VLOOKUP($A395,'REACH Bilaga XIV_update'!$D$5:$I$110,6,FALSE))),IF(VLOOKUP($C395,'REACH Bilaga XIV_update'!$C$5:$I$110,7,FALSE)="",NA(),VLOOKUP($C395,'REACH Bilaga XIV_update'!$C$5:$I$110,7,FALSE)))</f>
        <v>#N/A</v>
      </c>
      <c r="R395" s="76" t="e">
        <f>IF($C395="-",IF($A395="-",IF(VLOOKUP($D395,CoRAP_update!$A$5:$O$376,15,FALSE)="",NA(),VLOOKUP($D395,CoRAP_update!$A$5:$O$376,15,FALSE)),IF(VLOOKUP($A395,CoRAP_update!$D$5:$O$376,12,FALSE)="",NA(),VLOOKUP($A395,CoRAP_update!$D$5:$O$376,12,FALSE))),IF(VLOOKUP($C395,CoRAP_update!$C$5:$O$376,13,FALSE)="",NA(),VLOOKUP($C395,CoRAP_update!$C$5:$O$376,13,FALSE)))</f>
        <v>#N/A</v>
      </c>
      <c r="S395" s="144" t="e">
        <f>IF($C395="-",IF($A395="-",VLOOKUP($D395,CoRAP_update!$A$5:$J$376,MATCH(Sammanfattning!S$1,CoRAP_update!$A$4:$J$4,0),FALSE),VLOOKUP($A395,CoRAP_update!$D$5:$J$376,MATCH(Sammanfattning!S$1,CoRAP_update!$D$4:$J$4,0),FALSE)),VLOOKUP($C395,CoRAP_update!$C$5:$J$376,MATCH(Sammanfattning!S$1,CoRAP_update!$C$4:$J$4,0),FALSE))</f>
        <v>#N/A</v>
      </c>
      <c r="T395" s="76" t="e">
        <f>IF($A395="-",VLOOKUP($D395,EDC_update!$C$2:$F$450,4,FALSE),VLOOKUP($A395,EDC_update!$B$2:$F$450,5,FALSE))</f>
        <v>#N/A</v>
      </c>
      <c r="V395" s="78">
        <f>IF(IFERROR(SEARCH("PBT",P395),99)=99,IF(IFERROR(SEARCH("suspected PBT",S395),99)=99,IF(IFERROR(SEARCH("concluded to be PBT",K395),99)=99,IF(IFERROR(SEARCH("PBT",S395),99)=99,IF(IFERROR(SEARCH("PBT cand",L395),99)=99,IF(IFERROR(SEARCH("PBT",L395),99)=99,IF(IFERROR(SEARCH("persistent, bioackumulative and toxic properties",K395),99)=99,0,Scoring!$E$3),Scoring!$E$3),Scoring!$E$7),Scoring!$E$3),Scoring!$E$5),Scoring!$E$6),Scoring!$E$3)</f>
        <v>0</v>
      </c>
      <c r="W395" s="78">
        <f>IF(IFERROR(SEARCH("vPvB",P395),99)=99,IF(IFERROR(SEARCH("suspected pbt/vPvB",S395),99)=99,IF(IFERROR(SEARCH("vPvB",S395),99)=99,IF(IFERROR(SEARCH("concluded to be a vPvB",S395),99)=99,IF(IFERROR(SEARCH("identified as vPvB",K395),99)=99,IF(IFERROR(SEARCH("concluded to be a vPvB",K395),99)=99,IF(IFERROR(SEARCH("concluded to be both pbt and vPvB",S395),99)=99,IF(IFERROR(SEARCH("concluded to be both pbt and vPvB",K395),99)=99,0,Scoring!$E$5),Scoring!$E$5),Scoring!$E$5),Scoring!$E$5),Scoring!$E$5),Scoring!$E$4),Scoring!$E$6),Scoring!$E$4)</f>
        <v>0</v>
      </c>
      <c r="X395" s="78">
        <f>IF(IFERROR(SEARCH("H410",N395),99)=99,IF(IFERROR(SEARCH("H410",O395),99)=99,IF(IFERROR(SEARCH("H410",Q395),99)=99,IF(IFERROR(SEARCH("H410",M395),99)=99,IF(IFERROR(SEARCH("H410",R395),99)=99,IF(IFERROR(SEARCH("H411",N395),99)=99,IF(IFERROR(SEARCH("H411",O395),99)=99,IF(IFERROR(SEARCH("H411",Q395),99)=99,IF(IFERROR(SEARCH("H411",M395),99)=99,IF(IFERROR(SEARCH("H411",R395),99)=99,IF(IFERROR(SEARCH("H413",N395),99)=99,IF(IFERROR(SEARCH("H413",O395),99)=99,IF(IFERROR(SEARCH("H413",Q395),99)=99,IF(IFERROR(SEARCH("H413",M395),99)=99,IF(IFERROR(SEARCH("H413",R395),99)=99,IF(IFERROR(SEARCH("H412",N395),99)=99,IF(IFERROR(SEARCH("H412",O395),99)=99,IF(IFERROR(SEARCH("H412",Q395),99)=99,IF(IFERROR(SEARCH("H412",M395),99)=99,IF(IFERROR(SEARCH("H412",R395),99)=99,0,Scoring!$E$2),Scoring!$E$2),Scoring!$E$2),Scoring!$E$2),Scoring!$E$2),Scoring!$E$2),Scoring!$E$2),Scoring!$E$2),Scoring!$E$2),Scoring!$E$2),Scoring!$E$2),Scoring!$E$2),Scoring!$E$2),Scoring!$E$2),Scoring!$E$2),Scoring!$E$2),Scoring!$E$2),Scoring!$E$2),Scoring!$E$2),Scoring!$E$2)</f>
        <v>0</v>
      </c>
      <c r="Y395" s="78">
        <f>IF(IFERROR(SEARCH("CMR",K395),99)=99,IF(IFERROR(SEARCH("Suspected CMR",S395),99)=99,IF(IFERROR(SEARCH("CMR",S395),99)=99,0,Scoring!$E$8),Scoring!$E$9),Scoring!$E$8)</f>
        <v>0</v>
      </c>
      <c r="Z395" s="78">
        <f>IF(IFERROR(SEARCH("H350",N395),99)=99,IF(IFERROR(SEARCH("H350",O395),99)=99,IF(IFERROR(SEARCH("H350",Q395),99)=99,IF(IFERROR(SEARCH("H350",M395),99)=99,IF(IFERROR(SEARCH("H350",R395),99)=99,IF(IFERROR(SEARCH("H351",N395),99)=99,IF(IFERROR(SEARCH("H351",O395),99)=99,IF(IFERROR(SEARCH("H351",Q395),99)=99,IF(IFERROR(SEARCH("H351",M395),99)=99,IF(IFERROR(SEARCH("H351",R395),99)=99,IF(IFERROR(SEARCH("carcinogenic",P395),99)=99,IF(IFERROR(SEARCH("suspected carcinogenic",S395),99)=99,0,Scoring!$E$12),Scoring!$E$11),Scoring!$E$10),Scoring!$E$10),Scoring!$E$10),Scoring!$E$10),Scoring!$E$10),Scoring!$E$10),Scoring!$E$10),Scoring!$E$10),Scoring!$E$10),Scoring!$E$10)</f>
        <v>0</v>
      </c>
      <c r="AA395" s="78">
        <f>IF(IFERROR(SEARCH("H340",N395),99)=99,IF(IFERROR(SEARCH("H340",O395),99)=99,IF(IFERROR(SEARCH("H340",Q395),99)=99,IF(IFERROR(SEARCH("H340",M395),99)=99,IF(IFERROR(SEARCH("H340",R395),99)=99,IF(IFERROR(SEARCH("H341",N395),99)=99,IF(IFERROR(SEARCH("H341",O395),99)=99,IF(IFERROR(SEARCH("H341",Q395),99)=99,IF(IFERROR(SEARCH("H341",M395),99)=99,IF(IFERROR(SEARCH("H341",R395),99)=99,IF(IFERROR(SEARCH("mutagenic",P395),99)=99,IF(IFERROR(SEARCH("suspected mutagenic",S395),99)=99,0,Scoring!$E$15),Scoring!$E$14),Scoring!$E$13),Scoring!$E$13),Scoring!$E$13),Scoring!$E$13),Scoring!$E$13),Scoring!$E$13),Scoring!$E$13),Scoring!$E$13),Scoring!$E$13),Scoring!$E$13)</f>
        <v>0</v>
      </c>
      <c r="AB395" s="78">
        <f>IF(IFERROR(SEARCH("H360",N395),99)=99,IF(IFERROR(SEARCH("H360",O395),99)=99,IF(IFERROR(SEARCH("H360",Q395),99)=99,IF(IFERROR(SEARCH("H360",M395),99)=99,IF(IFERROR(SEARCH("H360",R395),99)=99,IF(IFERROR(SEARCH("H361",N395),99)=99,IF(IFERROR(SEARCH("H361",O395),99)=99,IF(IFERROR(SEARCH("H361",Q395),99)=99,IF(IFERROR(SEARCH("H361",M395),99)=99,IF(IFERROR(SEARCH("H361",R395),99)=99,IF(IFERROR(SEARCH("reproduction",P395),99)=99,IF(IFERROR(SEARCH("suspected reprotoxic",S395),99)=99,IF(IFERROR(SEARCH("reprotoxic",S395),99)=99,IF(IFERROR(SEARCH("reprotoxic",K395),99)=99,0,Scoring!$E$18),Scoring!$E$18),Scoring!$E$19),Scoring!$E$17),Scoring!$E$16),Scoring!$E$16),Scoring!$E$16),Scoring!$E$16),Scoring!$E$16),Scoring!$E$16),Scoring!$E$16),Scoring!$E$16),Scoring!$E$16),Scoring!$E$16)</f>
        <v>0</v>
      </c>
      <c r="AC395" s="78">
        <f>IF(IFERROR(SEARCH("57f",L395),99)=99,IF(IFERROR(SEARCH("57(f)",P395),99)=99,0,Scoring!$E$20),Scoring!$E$20)</f>
        <v>0</v>
      </c>
      <c r="AD395" s="78">
        <f>IF(IFERROR(SEARCH("CAT1",T395),99)=99,IF(IFERROR(SEARCH("CAT2",T395),99)=99,IF(IFERROR(SEARCH("CAT3",T395),99)=99,IF(IFERROR(SEARCH("concluded to be endocrine",K395),99)=99,IF(IFERROR(SEARCH("categorised as endocrine",K395),99)=99,IF(IFERROR(SEARCH("endocrine disrupting",P395),99)=99,IF(IFERROR(SEARCH("endocrine disrupting",K395),99)=99,IF(IFERROR(SEARCH("suspected endocrine",S395),99)=99,IF(IFERROR(SEARCH("potential endocrine",S395),99)=99,0,Scoring!$E$25),Scoring!$E$25),Scoring!$E$24),Scoring!$E$24),Scoring!$E$24),Scoring!$E$24),Scoring!$E$23),Scoring!$E$22),Scoring!$E$21)</f>
        <v>0</v>
      </c>
      <c r="AE395" s="78">
        <f>IF(IFERROR(SEARCH("suspected sensitiser",S395),99)=99,IF(IFERROR(SEARCH("sensitiser",S395),99)=99,IF(IFERROR(SEARCH("other hazard based concern",S395),99)=99,0,Scoring!$E$28),Scoring!$E$26),Scoring!$E$27)</f>
        <v>0</v>
      </c>
      <c r="AF395" s="78">
        <f>IF(IFERROR(M395,1)=1,IF(IFERROR(N395,1)=1,IF(IFERROR(O395,1)=1,IF(IFERROR(Q395,1)=1,IF(IFERROR(R395,1)=1,IF(IFERROR(T395,1)=1,IF(IFERROR(K395,1)=1,IF(IFERROR(P395,1)=1,IF(IFERROR(S395,1)=1,Scoring!$E$29,0),0),0),0),0),0),0),0),0)</f>
        <v>3.5</v>
      </c>
      <c r="AG395" s="78">
        <f t="shared" si="38"/>
        <v>3.5</v>
      </c>
      <c r="AI395" s="93"/>
      <c r="AJ395" s="94"/>
      <c r="AK395" s="76"/>
      <c r="AL395" s="75"/>
      <c r="AN395" s="79"/>
      <c r="AO395" s="79"/>
      <c r="AP395" s="79"/>
      <c r="AQ395" s="79"/>
      <c r="AR395" s="79"/>
      <c r="AS395" s="78"/>
      <c r="AU395" s="79">
        <f>IF(IFERROR(F395,99)=99,IF(IFERROR(G395,99)=99,IF(IFERROR(H395,99)=99,IF(IFERROR(I395,99)=99,IF(IFERROR(E395,99)=99,IF(IFERROR(J395,99)=99,0,Scoring!$B$7),Scoring!$B$3),Scoring!$B$2),Scoring!$B$6),Scoring!$B$5),Scoring!$B$4)</f>
        <v>0</v>
      </c>
      <c r="AV395" s="78">
        <f t="shared" si="39"/>
        <v>0</v>
      </c>
      <c r="AW395" s="78"/>
      <c r="AX395" s="66"/>
      <c r="AY395" s="78"/>
      <c r="AZ395" s="76"/>
      <c r="BB395" s="76"/>
    </row>
    <row r="396" spans="1:54" x14ac:dyDescent="0.25">
      <c r="A396" s="86" t="s">
        <v>30</v>
      </c>
      <c r="B396" s="87" t="s">
        <v>30</v>
      </c>
      <c r="C396" s="87" t="s">
        <v>11126</v>
      </c>
      <c r="D396" s="86" t="s">
        <v>30</v>
      </c>
      <c r="E396" s="76" t="e">
        <f>IF(C396="-",IF(A396="-",VLOOKUP(D396,'sin-list 180320_update'!$C$2:$C$835,1,FALSE),VLOOKUP(A396,'sin-list 180320_update'!$A$2:$A$835,1,FALSE)),VLOOKUP(C396,'sin-list 180320_update'!$B$2:$B$835,1,FALSE))</f>
        <v>#N/A</v>
      </c>
      <c r="F396" s="76" t="e">
        <f>IF($C396="-",IF($A396="-",VLOOKUP($D396,'REACH Bilaga XVII_update'!$A$5:$A$131,1,FALSE),VLOOKUP($A396,'REACH Bilaga XVII_update'!$C$5:$C$131,1,FALSE)),VLOOKUP($C396,'REACH Bilaga XVII_update'!$B$5:$B$131,1,FALSE))</f>
        <v>#N/A</v>
      </c>
      <c r="G396" s="76" t="e">
        <f>IF($C396="-",IF($A396="-",VLOOKUP($D396,' REACH Bilaga 59_update'!$A$5:$A$210,1,FALSE),VLOOKUP($A396,' REACH Bilaga 59_update'!$D$5:$D$210,1,FALSE)),VLOOKUP($C396,' REACH Bilaga 59_update'!$C$5:$C$210,1,FALSE))</f>
        <v>#N/A</v>
      </c>
      <c r="H396" s="76" t="e">
        <f>IF($C396="-",IF($A396="-",VLOOKUP($D396,'REACH Bilaga XIV_update'!$A$5:$A$110,1,FALSE),VLOOKUP($A396,'REACH Bilaga XIV_update'!$D$5:$D$110,1,FALSE)),VLOOKUP($C396,'REACH Bilaga XIV_update'!$C$5:$C$110,1,FALSE))</f>
        <v>#N/A</v>
      </c>
      <c r="I396" s="76" t="e">
        <f>IF($C396="-",IF($A396="-",VLOOKUP($D396,CoRAP_update!$A$5:$A$376,1,FALSE),VLOOKUP($A396,CoRAP_update!$D$5:$D$376,1,FALSE)),VLOOKUP($C396,CoRAP_update!$C$5:$C$376,1,FALSE))</f>
        <v>#N/A</v>
      </c>
      <c r="J396" s="76" t="e">
        <f>IF($C396="-",IF($A396="-",VLOOKUP($D396,EDC_update!$C$2:$C$450,1,FALSE),VLOOKUP($A396,EDC_update!$B$2:$B$450,1,FALSE)),VLOOKUP($C396,EDC_update!$L$2:$L$450,1,FALSE))</f>
        <v>#N/A</v>
      </c>
      <c r="K396" s="76" t="e">
        <f>IF($C396="-",IF($A396="-",IF(VLOOKUP($D396,'sin-list 180320_update'!$C$2:$S$835,3,FALSE)="",NA(),VLOOKUP($D396,'sin-list 180320_update'!$C$2:$S$835,3,FALSE)),IF(VLOOKUP($A396,'sin-list 180320_update'!$A$2:$S$835,5,FALSE)="",NA(),VLOOKUP($A396,'sin-list 180320_update'!$A$2:$S$835,5,FALSE))),IF(VLOOKUP($C396,'sin-list 180320_update'!$B$2:$S$835,4,FALSE)="",NA(),VLOOKUP($C396,'sin-list 180320_update'!$B$2:$S$835,4,FALSE)))</f>
        <v>#N/A</v>
      </c>
      <c r="L396" s="76" t="e">
        <f>IF($C396="-",IF($A396="-",VLOOKUP($D396,'sin-list 180320_update'!$C$2:$S$835,6,FALSE),VLOOKUP($A396,'sin-list 180320_update'!$A$2:$S$835,8,FALSE)),VLOOKUP($C396,'sin-list 180320_update'!$B$2:$S$835,7,FALSE))</f>
        <v>#N/A</v>
      </c>
      <c r="M396" s="76" t="e">
        <f>IF($C396="-",IF($A396="-",IF(VLOOKUP($D396,'sin-list 180320_update'!$C$2:$S$835,8,FALSE)="",NA(),VLOOKUP($D396,'sin-list 180320_update'!$C$2:$S$835,8,FALSE)),IF(VLOOKUP($A396,'sin-list 180320_update'!$A$2:$S$835,10,FALSE)="",NA(),VLOOKUP($A396,'sin-list 180320_update'!$A$2:$S$835,10,FALSE))),IF(VLOOKUP($C396,'sin-list 180320_update'!$B$2:$S$835,9,FALSE)="",NA(),VLOOKUP($C396,'sin-list 180320_update'!$B$2:$S$835,9,FALSE)))</f>
        <v>#N/A</v>
      </c>
      <c r="N396" s="76" t="e">
        <f>IF($C396="-",IF($A396="-",IF(VLOOKUP($D396,'REACH Bilaga XVII_update'!$A$5:$E$131,4,FALSE)="",NA(),VLOOKUP($D396,'REACH Bilaga XVII_update'!$A$5:$E$131,4,FALSE)),IF(VLOOKUP($A396,'REACH Bilaga XVII_update'!$C$5:$D$131,2,FALSE)="",NA(),VLOOKUP($A396,'REACH Bilaga XVII_update'!$C$5:$D$131,2,FALSE))),IF(VLOOKUP($C396,'REACH Bilaga XVII_update'!$B$5:$D$131,3,FALSE)="",NA(),VLOOKUP($C396,'REACH Bilaga XVII_update'!$B$5:$D$131,3,FALSE)))</f>
        <v>#N/A</v>
      </c>
      <c r="O396" s="76" t="e">
        <f>IF($C396="-",IF($A396="-",IF(VLOOKUP($D396,' REACH Bilaga 59_update'!$A$5:$E$210,5,FALSE)="",NA(),VLOOKUP($D396,' REACH Bilaga 59_update'!$A$5:$E$210,5,FALSE)),IF(VLOOKUP($A396,' REACH Bilaga 59_update'!$D$5:$E$210,2,FALSE)="",NA(),VLOOKUP($A396,' REACH Bilaga 59_update'!$D$5:$E$210,2,FALSE))),IF(VLOOKUP($C396,' REACH Bilaga 59_update'!$C$5:$E$210,3,FALSE)="",NA(),VLOOKUP($C396,' REACH Bilaga 59_update'!$C$5:$E$210,3,FALSE)))</f>
        <v>#N/A</v>
      </c>
      <c r="P396" s="76" t="e">
        <f>IF(C396="-",IF(A396="-",IFERROR(VLOOKUP($D396,' REACH Bilaga 59_update'!$A$5:$F$210,MATCH(Sammanfattning!P$1,' REACH Bilaga 59_update'!$A$4:$F$4,0),FALSE),VLOOKUP($D396,'REACH Bilaga XIV_update'!$A$4:$H$110,MATCH(Sammanfattning!P$1,'REACH Bilaga XIV_update'!$A$4:$H$4,0),FALSE)),IFERROR(VLOOKUP($A396,' REACH Bilaga 59_update'!$D$5:$F$210,MATCH(Sammanfattning!P$1,' REACH Bilaga 59_update'!$D$4:$F$4,0),FALSE),VLOOKUP($A396,'REACH Bilaga XIV_update'!$D$4:$H$110,MATCH(Sammanfattning!P$1,'REACH Bilaga XIV_update'!$D$4:$H$4,0),FALSE))),IFERROR(VLOOKUP($C396,' REACH Bilaga 59_update'!$C$5:$F$210,MATCH(Sammanfattning!P$1,' REACH Bilaga 59_update'!$C$4:$F$4,0),FALSE),VLOOKUP($C396,'REACH Bilaga XIV_update'!$C$4:$H$110,MATCH(Sammanfattning!P$1,'REACH Bilaga XIV_update'!$C$4:$H$4,0),FALSE)))</f>
        <v>#N/A</v>
      </c>
      <c r="Q396" s="76" t="e">
        <f>IF($C396="-",IF($A396="-",IF(VLOOKUP($D396,'REACH Bilaga XIV_update'!$A$5:$I$110,9,FALSE)="",NA(),VLOOKUP($D396,'REACH Bilaga XIV_update'!$A$5:$I$110,9,FALSE)),IF(VLOOKUP($A396,'REACH Bilaga XIV_update'!$D$5:$I$110,6,FALSE)="",NA(),VLOOKUP($A396,'REACH Bilaga XIV_update'!$D$5:$I$110,6,FALSE))),IF(VLOOKUP($C396,'REACH Bilaga XIV_update'!$C$5:$I$110,7,FALSE)="",NA(),VLOOKUP($C396,'REACH Bilaga XIV_update'!$C$5:$I$110,7,FALSE)))</f>
        <v>#N/A</v>
      </c>
      <c r="R396" s="76" t="e">
        <f>IF($C396="-",IF($A396="-",IF(VLOOKUP($D396,CoRAP_update!$A$5:$O$376,15,FALSE)="",NA(),VLOOKUP($D396,CoRAP_update!$A$5:$O$376,15,FALSE)),IF(VLOOKUP($A396,CoRAP_update!$D$5:$O$376,12,FALSE)="",NA(),VLOOKUP($A396,CoRAP_update!$D$5:$O$376,12,FALSE))),IF(VLOOKUP($C396,CoRAP_update!$C$5:$O$376,13,FALSE)="",NA(),VLOOKUP($C396,CoRAP_update!$C$5:$O$376,13,FALSE)))</f>
        <v>#N/A</v>
      </c>
      <c r="S396" s="144" t="e">
        <f>IF($C396="-",IF($A396="-",VLOOKUP($D396,CoRAP_update!$A$5:$J$376,MATCH(Sammanfattning!S$1,CoRAP_update!$A$4:$J$4,0),FALSE),VLOOKUP($A396,CoRAP_update!$D$5:$J$376,MATCH(Sammanfattning!S$1,CoRAP_update!$D$4:$J$4,0),FALSE)),VLOOKUP($C396,CoRAP_update!$C$5:$J$376,MATCH(Sammanfattning!S$1,CoRAP_update!$C$4:$J$4,0),FALSE))</f>
        <v>#N/A</v>
      </c>
      <c r="T396" s="76" t="e">
        <f>IF($A396="-",VLOOKUP($D396,EDC_update!$C$2:$F$450,4,FALSE),VLOOKUP($A396,EDC_update!$B$2:$F$450,5,FALSE))</f>
        <v>#N/A</v>
      </c>
      <c r="V396" s="78">
        <f>IF(IFERROR(SEARCH("PBT",P396),99)=99,IF(IFERROR(SEARCH("suspected PBT",S396),99)=99,IF(IFERROR(SEARCH("concluded to be PBT",K396),99)=99,IF(IFERROR(SEARCH("PBT",S396),99)=99,IF(IFERROR(SEARCH("PBT cand",L396),99)=99,IF(IFERROR(SEARCH("PBT",L396),99)=99,IF(IFERROR(SEARCH("persistent, bioackumulative and toxic properties",K396),99)=99,0,Scoring!$E$3),Scoring!$E$3),Scoring!$E$7),Scoring!$E$3),Scoring!$E$5),Scoring!$E$6),Scoring!$E$3)</f>
        <v>0</v>
      </c>
      <c r="W396" s="78">
        <f>IF(IFERROR(SEARCH("vPvB",P396),99)=99,IF(IFERROR(SEARCH("suspected pbt/vPvB",S396),99)=99,IF(IFERROR(SEARCH("vPvB",S396),99)=99,IF(IFERROR(SEARCH("concluded to be a vPvB",S396),99)=99,IF(IFERROR(SEARCH("identified as vPvB",K396),99)=99,IF(IFERROR(SEARCH("concluded to be a vPvB",K396),99)=99,IF(IFERROR(SEARCH("concluded to be both pbt and vPvB",S396),99)=99,IF(IFERROR(SEARCH("concluded to be both pbt and vPvB",K396),99)=99,0,Scoring!$E$5),Scoring!$E$5),Scoring!$E$5),Scoring!$E$5),Scoring!$E$5),Scoring!$E$4),Scoring!$E$6),Scoring!$E$4)</f>
        <v>0</v>
      </c>
      <c r="X396" s="78">
        <f>IF(IFERROR(SEARCH("H410",N396),99)=99,IF(IFERROR(SEARCH("H410",O396),99)=99,IF(IFERROR(SEARCH("H410",Q396),99)=99,IF(IFERROR(SEARCH("H410",M396),99)=99,IF(IFERROR(SEARCH("H410",R396),99)=99,IF(IFERROR(SEARCH("H411",N396),99)=99,IF(IFERROR(SEARCH("H411",O396),99)=99,IF(IFERROR(SEARCH("H411",Q396),99)=99,IF(IFERROR(SEARCH("H411",M396),99)=99,IF(IFERROR(SEARCH("H411",R396),99)=99,IF(IFERROR(SEARCH("H413",N396),99)=99,IF(IFERROR(SEARCH("H413",O396),99)=99,IF(IFERROR(SEARCH("H413",Q396),99)=99,IF(IFERROR(SEARCH("H413",M396),99)=99,IF(IFERROR(SEARCH("H413",R396),99)=99,IF(IFERROR(SEARCH("H412",N396),99)=99,IF(IFERROR(SEARCH("H412",O396),99)=99,IF(IFERROR(SEARCH("H412",Q396),99)=99,IF(IFERROR(SEARCH("H412",M396),99)=99,IF(IFERROR(SEARCH("H412",R396),99)=99,0,Scoring!$E$2),Scoring!$E$2),Scoring!$E$2),Scoring!$E$2),Scoring!$E$2),Scoring!$E$2),Scoring!$E$2),Scoring!$E$2),Scoring!$E$2),Scoring!$E$2),Scoring!$E$2),Scoring!$E$2),Scoring!$E$2),Scoring!$E$2),Scoring!$E$2),Scoring!$E$2),Scoring!$E$2),Scoring!$E$2),Scoring!$E$2),Scoring!$E$2)</f>
        <v>0</v>
      </c>
      <c r="Y396" s="78">
        <f>IF(IFERROR(SEARCH("CMR",K396),99)=99,IF(IFERROR(SEARCH("Suspected CMR",S396),99)=99,IF(IFERROR(SEARCH("CMR",S396),99)=99,0,Scoring!$E$8),Scoring!$E$9),Scoring!$E$8)</f>
        <v>0</v>
      </c>
      <c r="Z396" s="78">
        <f>IF(IFERROR(SEARCH("H350",N396),99)=99,IF(IFERROR(SEARCH("H350",O396),99)=99,IF(IFERROR(SEARCH("H350",Q396),99)=99,IF(IFERROR(SEARCH("H350",M396),99)=99,IF(IFERROR(SEARCH("H350",R396),99)=99,IF(IFERROR(SEARCH("H351",N396),99)=99,IF(IFERROR(SEARCH("H351",O396),99)=99,IF(IFERROR(SEARCH("H351",Q396),99)=99,IF(IFERROR(SEARCH("H351",M396),99)=99,IF(IFERROR(SEARCH("H351",R396),99)=99,IF(IFERROR(SEARCH("carcinogenic",P396),99)=99,IF(IFERROR(SEARCH("suspected carcinogenic",S396),99)=99,0,Scoring!$E$12),Scoring!$E$11),Scoring!$E$10),Scoring!$E$10),Scoring!$E$10),Scoring!$E$10),Scoring!$E$10),Scoring!$E$10),Scoring!$E$10),Scoring!$E$10),Scoring!$E$10),Scoring!$E$10)</f>
        <v>0</v>
      </c>
      <c r="AA396" s="78">
        <f>IF(IFERROR(SEARCH("H340",N396),99)=99,IF(IFERROR(SEARCH("H340",O396),99)=99,IF(IFERROR(SEARCH("H340",Q396),99)=99,IF(IFERROR(SEARCH("H340",M396),99)=99,IF(IFERROR(SEARCH("H340",R396),99)=99,IF(IFERROR(SEARCH("H341",N396),99)=99,IF(IFERROR(SEARCH("H341",O396),99)=99,IF(IFERROR(SEARCH("H341",Q396),99)=99,IF(IFERROR(SEARCH("H341",M396),99)=99,IF(IFERROR(SEARCH("H341",R396),99)=99,IF(IFERROR(SEARCH("mutagenic",P396),99)=99,IF(IFERROR(SEARCH("suspected mutagenic",S396),99)=99,0,Scoring!$E$15),Scoring!$E$14),Scoring!$E$13),Scoring!$E$13),Scoring!$E$13),Scoring!$E$13),Scoring!$E$13),Scoring!$E$13),Scoring!$E$13),Scoring!$E$13),Scoring!$E$13),Scoring!$E$13)</f>
        <v>0</v>
      </c>
      <c r="AB396" s="78">
        <f>IF(IFERROR(SEARCH("H360",N396),99)=99,IF(IFERROR(SEARCH("H360",O396),99)=99,IF(IFERROR(SEARCH("H360",Q396),99)=99,IF(IFERROR(SEARCH("H360",M396),99)=99,IF(IFERROR(SEARCH("H360",R396),99)=99,IF(IFERROR(SEARCH("H361",N396),99)=99,IF(IFERROR(SEARCH("H361",O396),99)=99,IF(IFERROR(SEARCH("H361",Q396),99)=99,IF(IFERROR(SEARCH("H361",M396),99)=99,IF(IFERROR(SEARCH("H361",R396),99)=99,IF(IFERROR(SEARCH("reproduction",P396),99)=99,IF(IFERROR(SEARCH("suspected reprotoxic",S396),99)=99,IF(IFERROR(SEARCH("reprotoxic",S396),99)=99,IF(IFERROR(SEARCH("reprotoxic",K396),99)=99,0,Scoring!$E$18),Scoring!$E$18),Scoring!$E$19),Scoring!$E$17),Scoring!$E$16),Scoring!$E$16),Scoring!$E$16),Scoring!$E$16),Scoring!$E$16),Scoring!$E$16),Scoring!$E$16),Scoring!$E$16),Scoring!$E$16),Scoring!$E$16)</f>
        <v>0</v>
      </c>
      <c r="AC396" s="78">
        <f>IF(IFERROR(SEARCH("57f",L396),99)=99,IF(IFERROR(SEARCH("57(f)",P396),99)=99,0,Scoring!$E$20),Scoring!$E$20)</f>
        <v>0</v>
      </c>
      <c r="AD396" s="78">
        <f>IF(IFERROR(SEARCH("CAT1",T396),99)=99,IF(IFERROR(SEARCH("CAT2",T396),99)=99,IF(IFERROR(SEARCH("CAT3",T396),99)=99,IF(IFERROR(SEARCH("concluded to be endocrine",K396),99)=99,IF(IFERROR(SEARCH("categorised as endocrine",K396),99)=99,IF(IFERROR(SEARCH("endocrine disrupting",P396),99)=99,IF(IFERROR(SEARCH("endocrine disrupting",K396),99)=99,IF(IFERROR(SEARCH("suspected endocrine",S396),99)=99,IF(IFERROR(SEARCH("potential endocrine",S396),99)=99,0,Scoring!$E$25),Scoring!$E$25),Scoring!$E$24),Scoring!$E$24),Scoring!$E$24),Scoring!$E$24),Scoring!$E$23),Scoring!$E$22),Scoring!$E$21)</f>
        <v>0</v>
      </c>
      <c r="AE396" s="78">
        <f>IF(IFERROR(SEARCH("suspected sensitiser",S396),99)=99,IF(IFERROR(SEARCH("sensitiser",S396),99)=99,IF(IFERROR(SEARCH("other hazard based concern",S396),99)=99,0,Scoring!$E$28),Scoring!$E$26),Scoring!$E$27)</f>
        <v>0</v>
      </c>
      <c r="AF396" s="78">
        <f>IF(IFERROR(M396,1)=1,IF(IFERROR(N396,1)=1,IF(IFERROR(O396,1)=1,IF(IFERROR(Q396,1)=1,IF(IFERROR(R396,1)=1,IF(IFERROR(T396,1)=1,IF(IFERROR(K396,1)=1,IF(IFERROR(P396,1)=1,IF(IFERROR(S396,1)=1,Scoring!$E$29,0),0),0),0),0),0),0),0),0)</f>
        <v>3.5</v>
      </c>
      <c r="AG396" s="78">
        <f t="shared" si="38"/>
        <v>3.5</v>
      </c>
      <c r="AI396" s="93"/>
      <c r="AJ396" s="94"/>
      <c r="AK396" s="76"/>
      <c r="AL396" s="75"/>
      <c r="AN396" s="79"/>
      <c r="AO396" s="79"/>
      <c r="AP396" s="79"/>
      <c r="AQ396" s="79"/>
      <c r="AR396" s="79"/>
      <c r="AS396" s="78"/>
      <c r="AU396" s="79">
        <f>IF(IFERROR(F396,99)=99,IF(IFERROR(G396,99)=99,IF(IFERROR(H396,99)=99,IF(IFERROR(I396,99)=99,IF(IFERROR(E396,99)=99,IF(IFERROR(J396,99)=99,0,Scoring!$B$7),Scoring!$B$3),Scoring!$B$2),Scoring!$B$6),Scoring!$B$5),Scoring!$B$4)</f>
        <v>0</v>
      </c>
      <c r="AV396" s="78">
        <f t="shared" si="39"/>
        <v>0</v>
      </c>
      <c r="AW396" s="78"/>
      <c r="AX396" s="66"/>
      <c r="AY396" s="78"/>
      <c r="AZ396" s="76"/>
      <c r="BB396" s="76"/>
    </row>
    <row r="397" spans="1:54" x14ac:dyDescent="0.25">
      <c r="A397" s="86" t="s">
        <v>4969</v>
      </c>
      <c r="B397" s="87" t="s">
        <v>30</v>
      </c>
      <c r="C397" s="87" t="s">
        <v>684</v>
      </c>
      <c r="D397" s="86" t="s">
        <v>30</v>
      </c>
      <c r="E397" s="76" t="e">
        <f>IF(C397="-",IF(A397="-",VLOOKUP(D397,'sin-list 180320_update'!$C$2:$C$835,1,FALSE),VLOOKUP(A397,'sin-list 180320_update'!$A$2:$A$835,1,FALSE)),VLOOKUP(C397,'sin-list 180320_update'!$B$2:$B$835,1,FALSE))</f>
        <v>#N/A</v>
      </c>
      <c r="F397" s="76" t="e">
        <f>IF($C397="-",IF($A397="-",VLOOKUP($D397,'REACH Bilaga XVII_update'!$A$5:$A$131,1,FALSE),VLOOKUP($A397,'REACH Bilaga XVII_update'!$C$5:$C$131,1,FALSE)),VLOOKUP($C397,'REACH Bilaga XVII_update'!$B$5:$B$131,1,FALSE))</f>
        <v>#N/A</v>
      </c>
      <c r="G397" s="76" t="e">
        <f>IF($C397="-",IF($A397="-",VLOOKUP($D397,' REACH Bilaga 59_update'!$A$5:$A$210,1,FALSE),VLOOKUP($A397,' REACH Bilaga 59_update'!$D$5:$D$210,1,FALSE)),VLOOKUP($C397,' REACH Bilaga 59_update'!$C$5:$C$210,1,FALSE))</f>
        <v>#N/A</v>
      </c>
      <c r="H397" s="76" t="e">
        <f>IF($C397="-",IF($A397="-",VLOOKUP($D397,'REACH Bilaga XIV_update'!$A$5:$A$110,1,FALSE),VLOOKUP($A397,'REACH Bilaga XIV_update'!$D$5:$D$110,1,FALSE)),VLOOKUP($C397,'REACH Bilaga XIV_update'!$C$5:$C$110,1,FALSE))</f>
        <v>#N/A</v>
      </c>
      <c r="I397" s="76" t="e">
        <f>IF($C397="-",IF($A397="-",VLOOKUP($D397,CoRAP_update!$A$5:$A$376,1,FALSE),VLOOKUP($A397,CoRAP_update!$D$5:$D$376,1,FALSE)),VLOOKUP($C397,CoRAP_update!$C$5:$C$376,1,FALSE))</f>
        <v>#N/A</v>
      </c>
      <c r="J397" s="76" t="e">
        <f>IF($C397="-",IF($A397="-",VLOOKUP($D397,EDC_update!$C$2:$C$450,1,FALSE),VLOOKUP($A397,EDC_update!$B$2:$B$450,1,FALSE)),VLOOKUP($C397,EDC_update!$L$2:$L$450,1,FALSE))</f>
        <v>#N/A</v>
      </c>
      <c r="K397" s="76" t="e">
        <f>IF($C397="-",IF($A397="-",IF(VLOOKUP($D397,'sin-list 180320_update'!$C$2:$S$835,3,FALSE)="",NA(),VLOOKUP($D397,'sin-list 180320_update'!$C$2:$S$835,3,FALSE)),IF(VLOOKUP($A397,'sin-list 180320_update'!$A$2:$S$835,5,FALSE)="",NA(),VLOOKUP($A397,'sin-list 180320_update'!$A$2:$S$835,5,FALSE))),IF(VLOOKUP($C397,'sin-list 180320_update'!$B$2:$S$835,4,FALSE)="",NA(),VLOOKUP($C397,'sin-list 180320_update'!$B$2:$S$835,4,FALSE)))</f>
        <v>#N/A</v>
      </c>
      <c r="L397" s="76" t="e">
        <f>IF($C397="-",IF($A397="-",VLOOKUP($D397,'sin-list 180320_update'!$C$2:$S$835,6,FALSE),VLOOKUP($A397,'sin-list 180320_update'!$A$2:$S$835,8,FALSE)),VLOOKUP($C397,'sin-list 180320_update'!$B$2:$S$835,7,FALSE))</f>
        <v>#N/A</v>
      </c>
      <c r="M397" s="76" t="e">
        <f>IF($C397="-",IF($A397="-",IF(VLOOKUP($D397,'sin-list 180320_update'!$C$2:$S$835,8,FALSE)="",NA(),VLOOKUP($D397,'sin-list 180320_update'!$C$2:$S$835,8,FALSE)),IF(VLOOKUP($A397,'sin-list 180320_update'!$A$2:$S$835,10,FALSE)="",NA(),VLOOKUP($A397,'sin-list 180320_update'!$A$2:$S$835,10,FALSE))),IF(VLOOKUP($C397,'sin-list 180320_update'!$B$2:$S$835,9,FALSE)="",NA(),VLOOKUP($C397,'sin-list 180320_update'!$B$2:$S$835,9,FALSE)))</f>
        <v>#N/A</v>
      </c>
      <c r="N397" s="76" t="e">
        <f>IF($C397="-",IF($A397="-",IF(VLOOKUP($D397,'REACH Bilaga XVII_update'!$A$5:$E$131,4,FALSE)="",NA(),VLOOKUP($D397,'REACH Bilaga XVII_update'!$A$5:$E$131,4,FALSE)),IF(VLOOKUP($A397,'REACH Bilaga XVII_update'!$C$5:$D$131,2,FALSE)="",NA(),VLOOKUP($A397,'REACH Bilaga XVII_update'!$C$5:$D$131,2,FALSE))),IF(VLOOKUP($C397,'REACH Bilaga XVII_update'!$B$5:$D$131,3,FALSE)="",NA(),VLOOKUP($C397,'REACH Bilaga XVII_update'!$B$5:$D$131,3,FALSE)))</f>
        <v>#N/A</v>
      </c>
      <c r="O397" s="76" t="e">
        <f>IF($C397="-",IF($A397="-",IF(VLOOKUP($D397,' REACH Bilaga 59_update'!$A$5:$E$210,5,FALSE)="",NA(),VLOOKUP($D397,' REACH Bilaga 59_update'!$A$5:$E$210,5,FALSE)),IF(VLOOKUP($A397,' REACH Bilaga 59_update'!$D$5:$E$210,2,FALSE)="",NA(),VLOOKUP($A397,' REACH Bilaga 59_update'!$D$5:$E$210,2,FALSE))),IF(VLOOKUP($C397,' REACH Bilaga 59_update'!$C$5:$E$210,3,FALSE)="",NA(),VLOOKUP($C397,' REACH Bilaga 59_update'!$C$5:$E$210,3,FALSE)))</f>
        <v>#N/A</v>
      </c>
      <c r="P397" s="76" t="e">
        <f>IF(C397="-",IF(A397="-",IFERROR(VLOOKUP($D397,' REACH Bilaga 59_update'!$A$5:$F$210,MATCH(Sammanfattning!P$1,' REACH Bilaga 59_update'!$A$4:$F$4,0),FALSE),VLOOKUP($D397,'REACH Bilaga XIV_update'!$A$4:$H$110,MATCH(Sammanfattning!P$1,'REACH Bilaga XIV_update'!$A$4:$H$4,0),FALSE)),IFERROR(VLOOKUP($A397,' REACH Bilaga 59_update'!$D$5:$F$210,MATCH(Sammanfattning!P$1,' REACH Bilaga 59_update'!$D$4:$F$4,0),FALSE),VLOOKUP($A397,'REACH Bilaga XIV_update'!$D$4:$H$110,MATCH(Sammanfattning!P$1,'REACH Bilaga XIV_update'!$D$4:$H$4,0),FALSE))),IFERROR(VLOOKUP($C397,' REACH Bilaga 59_update'!$C$5:$F$210,MATCH(Sammanfattning!P$1,' REACH Bilaga 59_update'!$C$4:$F$4,0),FALSE),VLOOKUP($C397,'REACH Bilaga XIV_update'!$C$4:$H$110,MATCH(Sammanfattning!P$1,'REACH Bilaga XIV_update'!$C$4:$H$4,0),FALSE)))</f>
        <v>#N/A</v>
      </c>
      <c r="Q397" s="76" t="e">
        <f>IF($C397="-",IF($A397="-",IF(VLOOKUP($D397,'REACH Bilaga XIV_update'!$A$5:$I$110,9,FALSE)="",NA(),VLOOKUP($D397,'REACH Bilaga XIV_update'!$A$5:$I$110,9,FALSE)),IF(VLOOKUP($A397,'REACH Bilaga XIV_update'!$D$5:$I$110,6,FALSE)="",NA(),VLOOKUP($A397,'REACH Bilaga XIV_update'!$D$5:$I$110,6,FALSE))),IF(VLOOKUP($C397,'REACH Bilaga XIV_update'!$C$5:$I$110,7,FALSE)="",NA(),VLOOKUP($C397,'REACH Bilaga XIV_update'!$C$5:$I$110,7,FALSE)))</f>
        <v>#N/A</v>
      </c>
      <c r="R397" s="76" t="e">
        <f>IF($C397="-",IF($A397="-",IF(VLOOKUP($D397,CoRAP_update!$A$5:$O$376,15,FALSE)="",NA(),VLOOKUP($D397,CoRAP_update!$A$5:$O$376,15,FALSE)),IF(VLOOKUP($A397,CoRAP_update!$D$5:$O$376,12,FALSE)="",NA(),VLOOKUP($A397,CoRAP_update!$D$5:$O$376,12,FALSE))),IF(VLOOKUP($C397,CoRAP_update!$C$5:$O$376,13,FALSE)="",NA(),VLOOKUP($C397,CoRAP_update!$C$5:$O$376,13,FALSE)))</f>
        <v>#N/A</v>
      </c>
      <c r="S397" s="144" t="e">
        <f>IF($C397="-",IF($A397="-",VLOOKUP($D397,CoRAP_update!$A$5:$J$376,MATCH(Sammanfattning!S$1,CoRAP_update!$A$4:$J$4,0),FALSE),VLOOKUP($A397,CoRAP_update!$D$5:$J$376,MATCH(Sammanfattning!S$1,CoRAP_update!$D$4:$J$4,0),FALSE)),VLOOKUP($C397,CoRAP_update!$C$5:$J$376,MATCH(Sammanfattning!S$1,CoRAP_update!$C$4:$J$4,0),FALSE))</f>
        <v>#N/A</v>
      </c>
      <c r="T397" s="76" t="e">
        <f>IF($A397="-",VLOOKUP($D397,EDC_update!$C$2:$F$450,4,FALSE),VLOOKUP($A397,EDC_update!$B$2:$F$450,5,FALSE))</f>
        <v>#N/A</v>
      </c>
      <c r="V397" s="78">
        <f>IF(IFERROR(SEARCH("PBT",P397),99)=99,IF(IFERROR(SEARCH("suspected PBT",S397),99)=99,IF(IFERROR(SEARCH("concluded to be PBT",K397),99)=99,IF(IFERROR(SEARCH("PBT",S397),99)=99,IF(IFERROR(SEARCH("PBT cand",L397),99)=99,IF(IFERROR(SEARCH("PBT",L397),99)=99,IF(IFERROR(SEARCH("persistent, bioackumulative and toxic properties",K397),99)=99,0,Scoring!$E$3),Scoring!$E$3),Scoring!$E$7),Scoring!$E$3),Scoring!$E$5),Scoring!$E$6),Scoring!$E$3)</f>
        <v>0</v>
      </c>
      <c r="W397" s="78">
        <f>IF(IFERROR(SEARCH("vPvB",P397),99)=99,IF(IFERROR(SEARCH("suspected pbt/vPvB",S397),99)=99,IF(IFERROR(SEARCH("vPvB",S397),99)=99,IF(IFERROR(SEARCH("concluded to be a vPvB",S397),99)=99,IF(IFERROR(SEARCH("identified as vPvB",K397),99)=99,IF(IFERROR(SEARCH("concluded to be a vPvB",K397),99)=99,IF(IFERROR(SEARCH("concluded to be both pbt and vPvB",S397),99)=99,IF(IFERROR(SEARCH("concluded to be both pbt and vPvB",K397),99)=99,0,Scoring!$E$5),Scoring!$E$5),Scoring!$E$5),Scoring!$E$5),Scoring!$E$5),Scoring!$E$4),Scoring!$E$6),Scoring!$E$4)</f>
        <v>0</v>
      </c>
      <c r="X397" s="78">
        <f>IF(IFERROR(SEARCH("H410",N397),99)=99,IF(IFERROR(SEARCH("H410",O397),99)=99,IF(IFERROR(SEARCH("H410",Q397),99)=99,IF(IFERROR(SEARCH("H410",M397),99)=99,IF(IFERROR(SEARCH("H410",R397),99)=99,IF(IFERROR(SEARCH("H411",N397),99)=99,IF(IFERROR(SEARCH("H411",O397),99)=99,IF(IFERROR(SEARCH("H411",Q397),99)=99,IF(IFERROR(SEARCH("H411",M397),99)=99,IF(IFERROR(SEARCH("H411",R397),99)=99,IF(IFERROR(SEARCH("H413",N397),99)=99,IF(IFERROR(SEARCH("H413",O397),99)=99,IF(IFERROR(SEARCH("H413",Q397),99)=99,IF(IFERROR(SEARCH("H413",M397),99)=99,IF(IFERROR(SEARCH("H413",R397),99)=99,IF(IFERROR(SEARCH("H412",N397),99)=99,IF(IFERROR(SEARCH("H412",O397),99)=99,IF(IFERROR(SEARCH("H412",Q397),99)=99,IF(IFERROR(SEARCH("H412",M397),99)=99,IF(IFERROR(SEARCH("H412",R397),99)=99,0,Scoring!$E$2),Scoring!$E$2),Scoring!$E$2),Scoring!$E$2),Scoring!$E$2),Scoring!$E$2),Scoring!$E$2),Scoring!$E$2),Scoring!$E$2),Scoring!$E$2),Scoring!$E$2),Scoring!$E$2),Scoring!$E$2),Scoring!$E$2),Scoring!$E$2),Scoring!$E$2),Scoring!$E$2),Scoring!$E$2),Scoring!$E$2),Scoring!$E$2)</f>
        <v>0</v>
      </c>
      <c r="Y397" s="78">
        <f>IF(IFERROR(SEARCH("CMR",K397),99)=99,IF(IFERROR(SEARCH("Suspected CMR",S397),99)=99,IF(IFERROR(SEARCH("CMR",S397),99)=99,0,Scoring!$E$8),Scoring!$E$9),Scoring!$E$8)</f>
        <v>0</v>
      </c>
      <c r="Z397" s="78">
        <f>IF(IFERROR(SEARCH("H350",N397),99)=99,IF(IFERROR(SEARCH("H350",O397),99)=99,IF(IFERROR(SEARCH("H350",Q397),99)=99,IF(IFERROR(SEARCH("H350",M397),99)=99,IF(IFERROR(SEARCH("H350",R397),99)=99,IF(IFERROR(SEARCH("H351",N397),99)=99,IF(IFERROR(SEARCH("H351",O397),99)=99,IF(IFERROR(SEARCH("H351",Q397),99)=99,IF(IFERROR(SEARCH("H351",M397),99)=99,IF(IFERROR(SEARCH("H351",R397),99)=99,IF(IFERROR(SEARCH("carcinogenic",P397),99)=99,IF(IFERROR(SEARCH("suspected carcinogenic",S397),99)=99,0,Scoring!$E$12),Scoring!$E$11),Scoring!$E$10),Scoring!$E$10),Scoring!$E$10),Scoring!$E$10),Scoring!$E$10),Scoring!$E$10),Scoring!$E$10),Scoring!$E$10),Scoring!$E$10),Scoring!$E$10)</f>
        <v>0</v>
      </c>
      <c r="AA397" s="78">
        <f>IF(IFERROR(SEARCH("H340",N397),99)=99,IF(IFERROR(SEARCH("H340",O397),99)=99,IF(IFERROR(SEARCH("H340",Q397),99)=99,IF(IFERROR(SEARCH("H340",M397),99)=99,IF(IFERROR(SEARCH("H340",R397),99)=99,IF(IFERROR(SEARCH("H341",N397),99)=99,IF(IFERROR(SEARCH("H341",O397),99)=99,IF(IFERROR(SEARCH("H341",Q397),99)=99,IF(IFERROR(SEARCH("H341",M397),99)=99,IF(IFERROR(SEARCH("H341",R397),99)=99,IF(IFERROR(SEARCH("mutagenic",P397),99)=99,IF(IFERROR(SEARCH("suspected mutagenic",S397),99)=99,0,Scoring!$E$15),Scoring!$E$14),Scoring!$E$13),Scoring!$E$13),Scoring!$E$13),Scoring!$E$13),Scoring!$E$13),Scoring!$E$13),Scoring!$E$13),Scoring!$E$13),Scoring!$E$13),Scoring!$E$13)</f>
        <v>0</v>
      </c>
      <c r="AB397" s="78">
        <f>IF(IFERROR(SEARCH("H360",N397),99)=99,IF(IFERROR(SEARCH("H360",O397),99)=99,IF(IFERROR(SEARCH("H360",Q397),99)=99,IF(IFERROR(SEARCH("H360",M397),99)=99,IF(IFERROR(SEARCH("H360",R397),99)=99,IF(IFERROR(SEARCH("H361",N397),99)=99,IF(IFERROR(SEARCH("H361",O397),99)=99,IF(IFERROR(SEARCH("H361",Q397),99)=99,IF(IFERROR(SEARCH("H361",M397),99)=99,IF(IFERROR(SEARCH("H361",R397),99)=99,IF(IFERROR(SEARCH("reproduction",P397),99)=99,IF(IFERROR(SEARCH("suspected reprotoxic",S397),99)=99,IF(IFERROR(SEARCH("reprotoxic",S397),99)=99,IF(IFERROR(SEARCH("reprotoxic",K397),99)=99,0,Scoring!$E$18),Scoring!$E$18),Scoring!$E$19),Scoring!$E$17),Scoring!$E$16),Scoring!$E$16),Scoring!$E$16),Scoring!$E$16),Scoring!$E$16),Scoring!$E$16),Scoring!$E$16),Scoring!$E$16),Scoring!$E$16),Scoring!$E$16)</f>
        <v>0</v>
      </c>
      <c r="AC397" s="78">
        <f>IF(IFERROR(SEARCH("57f",L397),99)=99,IF(IFERROR(SEARCH("57(f)",P397),99)=99,0,Scoring!$E$20),Scoring!$E$20)</f>
        <v>0</v>
      </c>
      <c r="AD397" s="78">
        <f>IF(IFERROR(SEARCH("CAT1",T397),99)=99,IF(IFERROR(SEARCH("CAT2",T397),99)=99,IF(IFERROR(SEARCH("CAT3",T397),99)=99,IF(IFERROR(SEARCH("concluded to be endocrine",K397),99)=99,IF(IFERROR(SEARCH("categorised as endocrine",K397),99)=99,IF(IFERROR(SEARCH("endocrine disrupting",P397),99)=99,IF(IFERROR(SEARCH("endocrine disrupting",K397),99)=99,IF(IFERROR(SEARCH("suspected endocrine",S397),99)=99,IF(IFERROR(SEARCH("potential endocrine",S397),99)=99,0,Scoring!$E$25),Scoring!$E$25),Scoring!$E$24),Scoring!$E$24),Scoring!$E$24),Scoring!$E$24),Scoring!$E$23),Scoring!$E$22),Scoring!$E$21)</f>
        <v>0</v>
      </c>
      <c r="AE397" s="78">
        <f>IF(IFERROR(SEARCH("suspected sensitiser",S397),99)=99,IF(IFERROR(SEARCH("sensitiser",S397),99)=99,IF(IFERROR(SEARCH("other hazard based concern",S397),99)=99,0,Scoring!$E$28),Scoring!$E$26),Scoring!$E$27)</f>
        <v>0</v>
      </c>
      <c r="AF397" s="78">
        <f>IF(IFERROR(M397,1)=1,IF(IFERROR(N397,1)=1,IF(IFERROR(O397,1)=1,IF(IFERROR(Q397,1)=1,IF(IFERROR(R397,1)=1,IF(IFERROR(T397,1)=1,IF(IFERROR(K397,1)=1,IF(IFERROR(P397,1)=1,IF(IFERROR(S397,1)=1,Scoring!$E$29,0),0),0),0),0),0),0),0),0)</f>
        <v>3.5</v>
      </c>
      <c r="AG397" s="78">
        <f t="shared" si="38"/>
        <v>3.5</v>
      </c>
      <c r="AI397" s="93"/>
      <c r="AJ397" s="94"/>
      <c r="AK397" s="76"/>
      <c r="AL397" s="75"/>
      <c r="AN397" s="79"/>
      <c r="AO397" s="79"/>
      <c r="AP397" s="79"/>
      <c r="AQ397" s="79"/>
      <c r="AR397" s="79"/>
      <c r="AS397" s="78"/>
      <c r="AU397" s="79">
        <f>IF(IFERROR(F397,99)=99,IF(IFERROR(G397,99)=99,IF(IFERROR(H397,99)=99,IF(IFERROR(I397,99)=99,IF(IFERROR(E397,99)=99,IF(IFERROR(J397,99)=99,0,Scoring!$B$7),Scoring!$B$3),Scoring!$B$2),Scoring!$B$6),Scoring!$B$5),Scoring!$B$4)</f>
        <v>0</v>
      </c>
      <c r="AV397" s="78">
        <f t="shared" si="39"/>
        <v>0</v>
      </c>
      <c r="AW397" s="78"/>
      <c r="AX397" s="66"/>
      <c r="AY397" s="78"/>
      <c r="AZ397" s="76"/>
      <c r="BB397" s="76"/>
    </row>
    <row r="398" spans="1:54" x14ac:dyDescent="0.25">
      <c r="A398" s="77" t="s">
        <v>3354</v>
      </c>
      <c r="B398" s="76" t="str">
        <f>C398</f>
        <v>203-625-9</v>
      </c>
      <c r="C398" s="77" t="s">
        <v>3416</v>
      </c>
      <c r="D398" s="77" t="s">
        <v>3256</v>
      </c>
      <c r="E398" s="76" t="e">
        <f>IF(C398="-",IF(A398="-",VLOOKUP(D398,'sin-list 180320_update'!$C$2:$C$835,1,FALSE),VLOOKUP(A398,'sin-list 180320_update'!$A$2:$A$835,1,FALSE)),VLOOKUP(C398,'sin-list 180320_update'!$B$2:$B$835,1,FALSE))</f>
        <v>#N/A</v>
      </c>
      <c r="F398" s="76" t="str">
        <f>IF($C398="-",IF($A398="-",VLOOKUP($D398,'REACH Bilaga XVII_update'!$A$5:$A$131,1,FALSE),VLOOKUP($A398,'REACH Bilaga XVII_update'!$C$5:$C$131,1,FALSE)),VLOOKUP($C398,'REACH Bilaga XVII_update'!$B$5:$B$131,1,FALSE))</f>
        <v>203-625-9</v>
      </c>
      <c r="G398" s="76" t="e">
        <f>IF($C398="-",IF($A398="-",VLOOKUP($D398,' REACH Bilaga 59_update'!$A$5:$A$210,1,FALSE),VLOOKUP($A398,' REACH Bilaga 59_update'!$D$5:$D$210,1,FALSE)),VLOOKUP($C398,' REACH Bilaga 59_update'!$C$5:$C$210,1,FALSE))</f>
        <v>#N/A</v>
      </c>
      <c r="H398" s="76" t="e">
        <f>IF($C398="-",IF($A398="-",VLOOKUP($D398,'REACH Bilaga XIV_update'!$A$5:$A$110,1,FALSE),VLOOKUP($A398,'REACH Bilaga XIV_update'!$D$5:$D$110,1,FALSE)),VLOOKUP($C398,'REACH Bilaga XIV_update'!$C$5:$C$110,1,FALSE))</f>
        <v>#N/A</v>
      </c>
      <c r="I398" s="76" t="str">
        <f>IF($C398="-",IF($A398="-",VLOOKUP($D398,CoRAP_update!$A$5:$A$376,1,FALSE),VLOOKUP($A398,CoRAP_update!$D$5:$D$376,1,FALSE)),VLOOKUP($C398,CoRAP_update!$C$5:$C$376,1,FALSE))</f>
        <v>203-625-9</v>
      </c>
      <c r="J398" s="76" t="e">
        <f>IF($C398="-",IF($A398="-",VLOOKUP($D398,EDC_update!$C$2:$C$450,1,FALSE),VLOOKUP($A398,EDC_update!$B$2:$B$450,1,FALSE)),VLOOKUP($C398,EDC_update!$L$2:$L$450,1,FALSE))</f>
        <v>#N/A</v>
      </c>
      <c r="K398" s="76" t="e">
        <f>IF($C398="-",IF($A398="-",IF(VLOOKUP($D398,'sin-list 180320_update'!$C$2:$S$835,3,FALSE)="",NA(),VLOOKUP($D398,'sin-list 180320_update'!$C$2:$S$835,3,FALSE)),IF(VLOOKUP($A398,'sin-list 180320_update'!$A$2:$S$835,5,FALSE)="",NA(),VLOOKUP($A398,'sin-list 180320_update'!$A$2:$S$835,5,FALSE))),IF(VLOOKUP($C398,'sin-list 180320_update'!$B$2:$S$835,4,FALSE)="",NA(),VLOOKUP($C398,'sin-list 180320_update'!$B$2:$S$835,4,FALSE)))</f>
        <v>#N/A</v>
      </c>
      <c r="L398" s="76" t="e">
        <f>IF($C398="-",IF($A398="-",VLOOKUP($D398,'sin-list 180320_update'!$C$2:$S$835,6,FALSE),VLOOKUP($A398,'sin-list 180320_update'!$A$2:$S$835,8,FALSE)),VLOOKUP($C398,'sin-list 180320_update'!$B$2:$S$835,7,FALSE))</f>
        <v>#N/A</v>
      </c>
      <c r="M398" s="76" t="e">
        <f>IF($C398="-",IF($A398="-",IF(VLOOKUP($D398,'sin-list 180320_update'!$C$2:$S$835,8,FALSE)="",NA(),VLOOKUP($D398,'sin-list 180320_update'!$C$2:$S$835,8,FALSE)),IF(VLOOKUP($A398,'sin-list 180320_update'!$A$2:$S$835,10,FALSE)="",NA(),VLOOKUP($A398,'sin-list 180320_update'!$A$2:$S$835,10,FALSE))),IF(VLOOKUP($C398,'sin-list 180320_update'!$B$2:$S$835,9,FALSE)="",NA(),VLOOKUP($C398,'sin-list 180320_update'!$B$2:$S$835,9,FALSE)))</f>
        <v>#N/A</v>
      </c>
      <c r="N398" s="76" t="str">
        <f>IF($C398="-",IF($A398="-",IF(VLOOKUP($D398,'REACH Bilaga XVII_update'!$A$5:$E$131,4,FALSE)="",NA(),VLOOKUP($D398,'REACH Bilaga XVII_update'!$A$5:$E$131,4,FALSE)),IF(VLOOKUP($A398,'REACH Bilaga XVII_update'!$C$5:$D$131,2,FALSE)="",NA(),VLOOKUP($A398,'REACH Bilaga XVII_update'!$C$5:$D$131,2,FALSE))),IF(VLOOKUP($C398,'REACH Bilaga XVII_update'!$B$5:$D$131,3,FALSE)="",NA(),VLOOKUP($C398,'REACH Bilaga XVII_update'!$B$5:$D$131,3,FALSE)))</f>
        <v>H225
H361d ***
H304
H336
H373 **
H315</v>
      </c>
      <c r="O398" s="76" t="e">
        <f>IF($C398="-",IF($A398="-",IF(VLOOKUP($D398,' REACH Bilaga 59_update'!$A$5:$E$210,5,FALSE)="",NA(),VLOOKUP($D398,' REACH Bilaga 59_update'!$A$5:$E$210,5,FALSE)),IF(VLOOKUP($A398,' REACH Bilaga 59_update'!$D$5:$E$210,2,FALSE)="",NA(),VLOOKUP($A398,' REACH Bilaga 59_update'!$D$5:$E$210,2,FALSE))),IF(VLOOKUP($C398,' REACH Bilaga 59_update'!$C$5:$E$210,3,FALSE)="",NA(),VLOOKUP($C398,' REACH Bilaga 59_update'!$C$5:$E$210,3,FALSE)))</f>
        <v>#N/A</v>
      </c>
      <c r="P398" s="76" t="e">
        <f>IF(C398="-",IF(A398="-",IFERROR(VLOOKUP($D398,' REACH Bilaga 59_update'!$A$5:$F$210,MATCH(Sammanfattning!P$1,' REACH Bilaga 59_update'!$A$4:$F$4,0),FALSE),VLOOKUP($D398,'REACH Bilaga XIV_update'!$A$4:$H$110,MATCH(Sammanfattning!P$1,'REACH Bilaga XIV_update'!$A$4:$H$4,0),FALSE)),IFERROR(VLOOKUP($A398,' REACH Bilaga 59_update'!$D$5:$F$210,MATCH(Sammanfattning!P$1,' REACH Bilaga 59_update'!$D$4:$F$4,0),FALSE),VLOOKUP($A398,'REACH Bilaga XIV_update'!$D$4:$H$110,MATCH(Sammanfattning!P$1,'REACH Bilaga XIV_update'!$D$4:$H$4,0),FALSE))),IFERROR(VLOOKUP($C398,' REACH Bilaga 59_update'!$C$5:$F$210,MATCH(Sammanfattning!P$1,' REACH Bilaga 59_update'!$C$4:$F$4,0),FALSE),VLOOKUP($C398,'REACH Bilaga XIV_update'!$C$4:$H$110,MATCH(Sammanfattning!P$1,'REACH Bilaga XIV_update'!$C$4:$H$4,0),FALSE)))</f>
        <v>#N/A</v>
      </c>
      <c r="Q398" s="76" t="e">
        <f>IF($C398="-",IF($A398="-",IF(VLOOKUP($D398,'REACH Bilaga XIV_update'!$A$5:$I$110,9,FALSE)="",NA(),VLOOKUP($D398,'REACH Bilaga XIV_update'!$A$5:$I$110,9,FALSE)),IF(VLOOKUP($A398,'REACH Bilaga XIV_update'!$D$5:$I$110,6,FALSE)="",NA(),VLOOKUP($A398,'REACH Bilaga XIV_update'!$D$5:$I$110,6,FALSE))),IF(VLOOKUP($C398,'REACH Bilaga XIV_update'!$C$5:$I$110,7,FALSE)="",NA(),VLOOKUP($C398,'REACH Bilaga XIV_update'!$C$5:$I$110,7,FALSE)))</f>
        <v>#N/A</v>
      </c>
      <c r="R398" s="76" t="str">
        <f>IF($C398="-",IF($A398="-",IF(VLOOKUP($D398,CoRAP_update!$A$5:$O$376,15,FALSE)="",NA(),VLOOKUP($D398,CoRAP_update!$A$5:$O$376,15,FALSE)),IF(VLOOKUP($A398,CoRAP_update!$D$5:$O$376,12,FALSE)="",NA(),VLOOKUP($A398,CoRAP_update!$D$5:$O$376,12,FALSE))),IF(VLOOKUP($C398,CoRAP_update!$C$5:$O$376,13,FALSE)="",NA(),VLOOKUP($C398,CoRAP_update!$C$5:$O$376,13,FALSE)))</f>
        <v>H225
H361d ***
H304
H336
H373 **
H315</v>
      </c>
      <c r="S398" s="144" t="str">
        <f>IF($C398="-",IF($A398="-",VLOOKUP($D398,CoRAP_update!$A$5:$J$376,MATCH(Sammanfattning!S$1,CoRAP_update!$A$4:$J$4,0),FALSE),VLOOKUP($A398,CoRAP_update!$D$5:$J$376,MATCH(Sammanfattning!S$1,CoRAP_update!$D$4:$J$4,0),FALSE)),VLOOKUP($C398,CoRAP_update!$C$5:$J$376,MATCH(Sammanfattning!S$1,CoRAP_update!$C$4:$J$4,0),FALSE))</f>
        <v>CMR#Other hazard based concern#Consumer use#High (aggregated) tonnage#Wide dispersive use</v>
      </c>
      <c r="T398" s="76" t="e">
        <f>IF($A398="-",VLOOKUP($D398,EDC_update!$C$2:$F$450,4,FALSE),VLOOKUP($A398,EDC_update!$B$2:$F$450,5,FALSE))</f>
        <v>#N/A</v>
      </c>
      <c r="V398" s="78">
        <f>IF(IFERROR(SEARCH("PBT",P398),99)=99,IF(IFERROR(SEARCH("suspected PBT",S398),99)=99,IF(IFERROR(SEARCH("concluded to be PBT",K398),99)=99,IF(IFERROR(SEARCH("PBT",S398),99)=99,IF(IFERROR(SEARCH("PBT cand",L398),99)=99,IF(IFERROR(SEARCH("PBT",L398),99)=99,IF(IFERROR(SEARCH("persistent, bioackumulative and toxic properties",K398),99)=99,0,Scoring!$E$3),Scoring!$E$3),Scoring!$E$7),Scoring!$E$3),Scoring!$E$5),Scoring!$E$6),Scoring!$E$3)</f>
        <v>0</v>
      </c>
      <c r="W398" s="78">
        <f>IF(IFERROR(SEARCH("vPvB",P398),99)=99,IF(IFERROR(SEARCH("suspected pbt/vPvB",S398),99)=99,IF(IFERROR(SEARCH("vPvB",S398),99)=99,IF(IFERROR(SEARCH("concluded to be a vPvB",S398),99)=99,IF(IFERROR(SEARCH("identified as vPvB",K398),99)=99,IF(IFERROR(SEARCH("concluded to be a vPvB",K398),99)=99,IF(IFERROR(SEARCH("concluded to be both pbt and vPvB",S398),99)=99,IF(IFERROR(SEARCH("concluded to be both pbt and vPvB",K398),99)=99,0,Scoring!$E$5),Scoring!$E$5),Scoring!$E$5),Scoring!$E$5),Scoring!$E$5),Scoring!$E$4),Scoring!$E$6),Scoring!$E$4)</f>
        <v>0</v>
      </c>
      <c r="X398" s="78">
        <f>IF(IFERROR(SEARCH("H410",N398),99)=99,IF(IFERROR(SEARCH("H410",O398),99)=99,IF(IFERROR(SEARCH("H410",Q398),99)=99,IF(IFERROR(SEARCH("H410",M398),99)=99,IF(IFERROR(SEARCH("H410",R398),99)=99,IF(IFERROR(SEARCH("H411",N398),99)=99,IF(IFERROR(SEARCH("H411",O398),99)=99,IF(IFERROR(SEARCH("H411",Q398),99)=99,IF(IFERROR(SEARCH("H411",M398),99)=99,IF(IFERROR(SEARCH("H411",R398),99)=99,IF(IFERROR(SEARCH("H413",N398),99)=99,IF(IFERROR(SEARCH("H413",O398),99)=99,IF(IFERROR(SEARCH("H413",Q398),99)=99,IF(IFERROR(SEARCH("H413",M398),99)=99,IF(IFERROR(SEARCH("H413",R398),99)=99,IF(IFERROR(SEARCH("H412",N398),99)=99,IF(IFERROR(SEARCH("H412",O398),99)=99,IF(IFERROR(SEARCH("H412",Q398),99)=99,IF(IFERROR(SEARCH("H412",M398),99)=99,IF(IFERROR(SEARCH("H412",R398),99)=99,0,Scoring!$E$2),Scoring!$E$2),Scoring!$E$2),Scoring!$E$2),Scoring!$E$2),Scoring!$E$2),Scoring!$E$2),Scoring!$E$2),Scoring!$E$2),Scoring!$E$2),Scoring!$E$2),Scoring!$E$2),Scoring!$E$2),Scoring!$E$2),Scoring!$E$2),Scoring!$E$2),Scoring!$E$2),Scoring!$E$2),Scoring!$E$2),Scoring!$E$2)</f>
        <v>0</v>
      </c>
      <c r="Y398" s="78">
        <f>IF(IFERROR(SEARCH("CMR",K398),99)=99,IF(IFERROR(SEARCH("Suspected CMR",S398),99)=99,IF(IFERROR(SEARCH("CMR",S398),99)=99,0,Scoring!$E$8),Scoring!$E$9),Scoring!$E$8)</f>
        <v>3</v>
      </c>
      <c r="Z398" s="78">
        <f>IF(IFERROR(SEARCH("H350",N398),99)=99,IF(IFERROR(SEARCH("H350",O398),99)=99,IF(IFERROR(SEARCH("H350",Q398),99)=99,IF(IFERROR(SEARCH("H350",M398),99)=99,IF(IFERROR(SEARCH("H350",R398),99)=99,IF(IFERROR(SEARCH("H351",N398),99)=99,IF(IFERROR(SEARCH("H351",O398),99)=99,IF(IFERROR(SEARCH("H351",Q398),99)=99,IF(IFERROR(SEARCH("H351",M398),99)=99,IF(IFERROR(SEARCH("H351",R398),99)=99,IF(IFERROR(SEARCH("carcinogenic",P398),99)=99,IF(IFERROR(SEARCH("suspected carcinogenic",S398),99)=99,0,Scoring!$E$12),Scoring!$E$11),Scoring!$E$10),Scoring!$E$10),Scoring!$E$10),Scoring!$E$10),Scoring!$E$10),Scoring!$E$10),Scoring!$E$10),Scoring!$E$10),Scoring!$E$10),Scoring!$E$10)</f>
        <v>0</v>
      </c>
      <c r="AA398" s="78">
        <f>IF(IFERROR(SEARCH("H340",N398),99)=99,IF(IFERROR(SEARCH("H340",O398),99)=99,IF(IFERROR(SEARCH("H340",Q398),99)=99,IF(IFERROR(SEARCH("H340",M398),99)=99,IF(IFERROR(SEARCH("H340",R398),99)=99,IF(IFERROR(SEARCH("H341",N398),99)=99,IF(IFERROR(SEARCH("H341",O398),99)=99,IF(IFERROR(SEARCH("H341",Q398),99)=99,IF(IFERROR(SEARCH("H341",M398),99)=99,IF(IFERROR(SEARCH("H341",R398),99)=99,IF(IFERROR(SEARCH("mutagenic",P398),99)=99,IF(IFERROR(SEARCH("suspected mutagenic",S398),99)=99,0,Scoring!$E$15),Scoring!$E$14),Scoring!$E$13),Scoring!$E$13),Scoring!$E$13),Scoring!$E$13),Scoring!$E$13),Scoring!$E$13),Scoring!$E$13),Scoring!$E$13),Scoring!$E$13),Scoring!$E$13)</f>
        <v>0</v>
      </c>
      <c r="AB398" s="78">
        <f>IF(IFERROR(SEARCH("H360",N398),99)=99,IF(IFERROR(SEARCH("H360",O398),99)=99,IF(IFERROR(SEARCH("H360",Q398),99)=99,IF(IFERROR(SEARCH("H360",M398),99)=99,IF(IFERROR(SEARCH("H360",R398),99)=99,IF(IFERROR(SEARCH("H361",N398),99)=99,IF(IFERROR(SEARCH("H361",O398),99)=99,IF(IFERROR(SEARCH("H361",Q398),99)=99,IF(IFERROR(SEARCH("H361",M398),99)=99,IF(IFERROR(SEARCH("H361",R398),99)=99,IF(IFERROR(SEARCH("reproduction",P398),99)=99,IF(IFERROR(SEARCH("suspected reprotoxic",S398),99)=99,IF(IFERROR(SEARCH("reprotoxic",S398),99)=99,IF(IFERROR(SEARCH("reprotoxic",K398),99)=99,0,Scoring!$E$18),Scoring!$E$18),Scoring!$E$19),Scoring!$E$17),Scoring!$E$16),Scoring!$E$16),Scoring!$E$16),Scoring!$E$16),Scoring!$E$16),Scoring!$E$16),Scoring!$E$16),Scoring!$E$16),Scoring!$E$16),Scoring!$E$16)</f>
        <v>1</v>
      </c>
      <c r="AC398" s="78">
        <f>IF(IFERROR(SEARCH("57f",L398),99)=99,IF(IFERROR(SEARCH("57(f)",P398),99)=99,0,Scoring!$E$20),Scoring!$E$20)</f>
        <v>0</v>
      </c>
      <c r="AD398" s="78">
        <f>IF(IFERROR(SEARCH("CAT1",T398),99)=99,IF(IFERROR(SEARCH("CAT2",T398),99)=99,IF(IFERROR(SEARCH("CAT3",T398),99)=99,IF(IFERROR(SEARCH("concluded to be endocrine",K398),99)=99,IF(IFERROR(SEARCH("categorised as endocrine",K398),99)=99,IF(IFERROR(SEARCH("endocrine disrupting",P398),99)=99,IF(IFERROR(SEARCH("endocrine disrupting",K398),99)=99,IF(IFERROR(SEARCH("suspected endocrine",S398),99)=99,IF(IFERROR(SEARCH("potential endocrine",S398),99)=99,0,Scoring!$E$25),Scoring!$E$25),Scoring!$E$24),Scoring!$E$24),Scoring!$E$24),Scoring!$E$24),Scoring!$E$23),Scoring!$E$22),Scoring!$E$21)</f>
        <v>0</v>
      </c>
      <c r="AE398" s="78">
        <f>IF(IFERROR(SEARCH("suspected sensitiser",S398),99)=99,IF(IFERROR(SEARCH("sensitiser",S398),99)=99,IF(IFERROR(SEARCH("other hazard based concern",S398),99)=99,0,Scoring!$E$28),Scoring!$E$26),Scoring!$E$27)</f>
        <v>0.4</v>
      </c>
      <c r="AF398" s="78">
        <f>IF(IFERROR(M398,1)=1,IF(IFERROR(N398,1)=1,IF(IFERROR(O398,1)=1,IF(IFERROR(Q398,1)=1,IF(IFERROR(R398,1)=1,IF(IFERROR(T398,1)=1,IF(IFERROR(K398,1)=1,IF(IFERROR(P398,1)=1,IF(IFERROR(S398,1)=1,Scoring!$E$29,0),0),0),0),0),0),0),0),0)</f>
        <v>0</v>
      </c>
      <c r="AG398" s="78">
        <f t="shared" si="38"/>
        <v>3.4</v>
      </c>
      <c r="AI398" s="93"/>
      <c r="AJ398" s="94"/>
      <c r="AK398" s="76"/>
      <c r="AL398" s="75"/>
      <c r="AN398" s="79"/>
      <c r="AO398" s="79"/>
      <c r="AP398" s="79"/>
      <c r="AQ398" s="79"/>
      <c r="AR398" s="79"/>
      <c r="AS398" s="78"/>
      <c r="AU398" s="79">
        <f>IF(IFERROR(F398,99)=99,IF(IFERROR(G398,99)=99,IF(IFERROR(H398,99)=99,IF(IFERROR(I398,99)=99,IF(IFERROR(E398,99)=99,IF(IFERROR(J398,99)=99,0,Scoring!$B$7),Scoring!$B$3),Scoring!$B$2),Scoring!$B$6),Scoring!$B$5),Scoring!$B$4)</f>
        <v>1</v>
      </c>
      <c r="AV398" s="78">
        <f t="shared" si="39"/>
        <v>3.4</v>
      </c>
      <c r="AW398" s="78"/>
      <c r="AX398" s="66"/>
      <c r="AY398" s="78"/>
      <c r="AZ398" s="76"/>
      <c r="BA398" s="76"/>
      <c r="BB398" s="76"/>
    </row>
    <row r="399" spans="1:54" x14ac:dyDescent="0.25">
      <c r="A399" s="77" t="s">
        <v>4750</v>
      </c>
      <c r="B399" s="76" t="str">
        <f>C399</f>
        <v>204-337-6</v>
      </c>
      <c r="C399" s="77" t="s">
        <v>491</v>
      </c>
      <c r="D399" s="77" t="s">
        <v>492</v>
      </c>
      <c r="E399" s="76" t="str">
        <f>IF(C399="-",IF(A399="-",VLOOKUP(D399,'sin-list 180320_update'!$C$2:$C$835,1,FALSE),VLOOKUP(A399,'sin-list 180320_update'!$A$2:$A$835,1,FALSE)),VLOOKUP(C399,'sin-list 180320_update'!$B$2:$B$835,1,FALSE))</f>
        <v>204-337-6</v>
      </c>
      <c r="F399" s="76" t="e">
        <f>IF($C399="-",IF($A399="-",VLOOKUP($D399,'REACH Bilaga XVII_update'!$A$5:$A$131,1,FALSE),VLOOKUP($A399,'REACH Bilaga XVII_update'!$C$5:$C$131,1,FALSE)),VLOOKUP($C399,'REACH Bilaga XVII_update'!$B$5:$B$131,1,FALSE))</f>
        <v>#N/A</v>
      </c>
      <c r="G399" s="76" t="e">
        <f>IF($C399="-",IF($A399="-",VLOOKUP($D399,' REACH Bilaga 59_update'!$A$5:$A$210,1,FALSE),VLOOKUP($A399,' REACH Bilaga 59_update'!$D$5:$D$210,1,FALSE)),VLOOKUP($C399,' REACH Bilaga 59_update'!$C$5:$C$210,1,FALSE))</f>
        <v>#N/A</v>
      </c>
      <c r="H399" s="76" t="e">
        <f>IF($C399="-",IF($A399="-",VLOOKUP($D399,'REACH Bilaga XIV_update'!$A$5:$A$110,1,FALSE),VLOOKUP($A399,'REACH Bilaga XIV_update'!$D$5:$D$110,1,FALSE)),VLOOKUP($C399,'REACH Bilaga XIV_update'!$C$5:$C$110,1,FALSE))</f>
        <v>#N/A</v>
      </c>
      <c r="I399" s="76" t="str">
        <f>IF($C399="-",IF($A399="-",VLOOKUP($D399,CoRAP_update!$A$5:$A$376,1,FALSE),VLOOKUP($A399,CoRAP_update!$D$5:$D$376,1,FALSE)),VLOOKUP($C399,CoRAP_update!$C$5:$C$376,1,FALSE))</f>
        <v>204-337-6</v>
      </c>
      <c r="J399" s="76" t="e">
        <f>IF($C399="-",IF($A399="-",VLOOKUP($D399,EDC_update!$C$2:$C$450,1,FALSE),VLOOKUP($A399,EDC_update!$B$2:$B$450,1,FALSE)),VLOOKUP($C399,EDC_update!$L$2:$L$450,1,FALSE))</f>
        <v>#N/A</v>
      </c>
      <c r="K399" s="76" t="str">
        <f>IF($C399="-",IF($A399="-",IF(VLOOKUP($D399,'sin-list 180320_update'!$C$2:$S$835,3,FALSE)="",NA(),VLOOKUP($D399,'sin-list 180320_update'!$C$2:$S$835,3,FALSE)),IF(VLOOKUP($A399,'sin-list 180320_update'!$A$2:$S$835,5,FALSE)="",NA(),VLOOKUP($A399,'sin-list 180320_update'!$A$2:$S$835,5,FALSE))),IF(VLOOKUP($C399,'sin-list 180320_update'!$B$2:$S$835,4,FALSE)="",NA(),VLOOKUP($C399,'sin-list 180320_update'!$B$2:$S$835,4,FALSE)))</f>
        <v>For Benzophenone carcinogenic effects have been reported. It is potentially persistent and has been found in the environment. Its derivates are potential endocrine disruptors.</v>
      </c>
      <c r="L399" s="76" t="str">
        <f>IF($C399="-",IF($A399="-",VLOOKUP($D399,'sin-list 180320_update'!$C$2:$S$835,6,FALSE),VLOOKUP($A399,'sin-list 180320_update'!$A$2:$S$835,8,FALSE)),VLOOKUP($C399,'sin-list 180320_update'!$B$2:$S$835,7,FALSE))</f>
        <v>Official classification missing - 57f substance</v>
      </c>
      <c r="M399" s="76" t="e">
        <f>IF($C399="-",IF($A399="-",IF(VLOOKUP($D399,'sin-list 180320_update'!$C$2:$S$835,8,FALSE)="",NA(),VLOOKUP($D399,'sin-list 180320_update'!$C$2:$S$835,8,FALSE)),IF(VLOOKUP($A399,'sin-list 180320_update'!$A$2:$S$835,10,FALSE)="",NA(),VLOOKUP($A399,'sin-list 180320_update'!$A$2:$S$835,10,FALSE))),IF(VLOOKUP($C399,'sin-list 180320_update'!$B$2:$S$835,9,FALSE)="",NA(),VLOOKUP($C399,'sin-list 180320_update'!$B$2:$S$835,9,FALSE)))</f>
        <v>#N/A</v>
      </c>
      <c r="N399" s="76" t="e">
        <f>IF($C399="-",IF($A399="-",IF(VLOOKUP($D399,'REACH Bilaga XVII_update'!$A$5:$E$131,4,FALSE)="",NA(),VLOOKUP($D399,'REACH Bilaga XVII_update'!$A$5:$E$131,4,FALSE)),IF(VLOOKUP($A399,'REACH Bilaga XVII_update'!$C$5:$D$131,2,FALSE)="",NA(),VLOOKUP($A399,'REACH Bilaga XVII_update'!$C$5:$D$131,2,FALSE))),IF(VLOOKUP($C399,'REACH Bilaga XVII_update'!$B$5:$D$131,3,FALSE)="",NA(),VLOOKUP($C399,'REACH Bilaga XVII_update'!$B$5:$D$131,3,FALSE)))</f>
        <v>#N/A</v>
      </c>
      <c r="O399" s="76" t="e">
        <f>IF($C399="-",IF($A399="-",IF(VLOOKUP($D399,' REACH Bilaga 59_update'!$A$5:$E$210,5,FALSE)="",NA(),VLOOKUP($D399,' REACH Bilaga 59_update'!$A$5:$E$210,5,FALSE)),IF(VLOOKUP($A399,' REACH Bilaga 59_update'!$D$5:$E$210,2,FALSE)="",NA(),VLOOKUP($A399,' REACH Bilaga 59_update'!$D$5:$E$210,2,FALSE))),IF(VLOOKUP($C399,' REACH Bilaga 59_update'!$C$5:$E$210,3,FALSE)="",NA(),VLOOKUP($C399,' REACH Bilaga 59_update'!$C$5:$E$210,3,FALSE)))</f>
        <v>#N/A</v>
      </c>
      <c r="P399" s="76" t="e">
        <f>IF(C399="-",IF(A399="-",IFERROR(VLOOKUP($D399,' REACH Bilaga 59_update'!$A$5:$F$210,MATCH(Sammanfattning!P$1,' REACH Bilaga 59_update'!$A$4:$F$4,0),FALSE),VLOOKUP($D399,'REACH Bilaga XIV_update'!$A$4:$H$110,MATCH(Sammanfattning!P$1,'REACH Bilaga XIV_update'!$A$4:$H$4,0),FALSE)),IFERROR(VLOOKUP($A399,' REACH Bilaga 59_update'!$D$5:$F$210,MATCH(Sammanfattning!P$1,' REACH Bilaga 59_update'!$D$4:$F$4,0),FALSE),VLOOKUP($A399,'REACH Bilaga XIV_update'!$D$4:$H$110,MATCH(Sammanfattning!P$1,'REACH Bilaga XIV_update'!$D$4:$H$4,0),FALSE))),IFERROR(VLOOKUP($C399,' REACH Bilaga 59_update'!$C$5:$F$210,MATCH(Sammanfattning!P$1,' REACH Bilaga 59_update'!$C$4:$F$4,0),FALSE),VLOOKUP($C399,'REACH Bilaga XIV_update'!$C$4:$H$110,MATCH(Sammanfattning!P$1,'REACH Bilaga XIV_update'!$C$4:$H$4,0),FALSE)))</f>
        <v>#N/A</v>
      </c>
      <c r="Q399" s="76" t="e">
        <f>IF($C399="-",IF($A399="-",IF(VLOOKUP($D399,'REACH Bilaga XIV_update'!$A$5:$I$110,9,FALSE)="",NA(),VLOOKUP($D399,'REACH Bilaga XIV_update'!$A$5:$I$110,9,FALSE)),IF(VLOOKUP($A399,'REACH Bilaga XIV_update'!$D$5:$I$110,6,FALSE)="",NA(),VLOOKUP($A399,'REACH Bilaga XIV_update'!$D$5:$I$110,6,FALSE))),IF(VLOOKUP($C399,'REACH Bilaga XIV_update'!$C$5:$I$110,7,FALSE)="",NA(),VLOOKUP($C399,'REACH Bilaga XIV_update'!$C$5:$I$110,7,FALSE)))</f>
        <v>#N/A</v>
      </c>
      <c r="R399" s="76" t="e">
        <f>IF($C399="-",IF($A399="-",IF(VLOOKUP($D399,CoRAP_update!$A$5:$O$376,15,FALSE)="",NA(),VLOOKUP($D399,CoRAP_update!$A$5:$O$376,15,FALSE)),IF(VLOOKUP($A399,CoRAP_update!$D$5:$O$376,12,FALSE)="",NA(),VLOOKUP($A399,CoRAP_update!$D$5:$O$376,12,FALSE))),IF(VLOOKUP($C399,CoRAP_update!$C$5:$O$376,13,FALSE)="",NA(),VLOOKUP($C399,CoRAP_update!$C$5:$O$376,13,FALSE)))</f>
        <v>#N/A</v>
      </c>
      <c r="S399" s="144" t="str">
        <f>IF($C399="-",IF($A399="-",VLOOKUP($D399,CoRAP_update!$A$5:$J$376,MATCH(Sammanfattning!S$1,CoRAP_update!$A$4:$J$4,0),FALSE),VLOOKUP($A399,CoRAP_update!$D$5:$J$376,MATCH(Sammanfattning!S$1,CoRAP_update!$D$4:$J$4,0),FALSE)),VLOOKUP($C399,CoRAP_update!$C$5:$J$376,MATCH(Sammanfattning!S$1,CoRAP_update!$C$4:$J$4,0),FALSE))</f>
        <v>Suspected CMR#Consumer use#High RCR#Wide dispersive use</v>
      </c>
      <c r="T399" s="76" t="str">
        <f>IF($A399="-",VLOOKUP($D399,EDC_update!$C$2:$F$450,4,FALSE),VLOOKUP($A399,EDC_update!$B$2:$F$450,5,FALSE))</f>
        <v>CAT3b</v>
      </c>
      <c r="V399" s="78">
        <f>IF(IFERROR(SEARCH("PBT",P399),99)=99,IF(IFERROR(SEARCH("suspected PBT",S399),99)=99,IF(IFERROR(SEARCH("concluded to be PBT",K399),99)=99,IF(IFERROR(SEARCH("PBT",S399),99)=99,IF(IFERROR(SEARCH("PBT cand",L399),99)=99,IF(IFERROR(SEARCH("PBT",L399),99)=99,IF(IFERROR(SEARCH("persistent, bioackumulative and toxic properties",K399),99)=99,0,Scoring!$E$3),Scoring!$E$3),Scoring!$E$7),Scoring!$E$3),Scoring!$E$5),Scoring!$E$6),Scoring!$E$3)</f>
        <v>0</v>
      </c>
      <c r="W399" s="78">
        <f>IF(IFERROR(SEARCH("vPvB",P399),99)=99,IF(IFERROR(SEARCH("suspected pbt/vPvB",S399),99)=99,IF(IFERROR(SEARCH("vPvB",S399),99)=99,IF(IFERROR(SEARCH("concluded to be a vPvB",S399),99)=99,IF(IFERROR(SEARCH("identified as vPvB",K399),99)=99,IF(IFERROR(SEARCH("concluded to be a vPvB",K399),99)=99,IF(IFERROR(SEARCH("concluded to be both pbt and vPvB",S399),99)=99,IF(IFERROR(SEARCH("concluded to be both pbt and vPvB",K399),99)=99,0,Scoring!$E$5),Scoring!$E$5),Scoring!$E$5),Scoring!$E$5),Scoring!$E$5),Scoring!$E$4),Scoring!$E$6),Scoring!$E$4)</f>
        <v>0</v>
      </c>
      <c r="X399" s="78">
        <f>IF(IFERROR(SEARCH("H410",N399),99)=99,IF(IFERROR(SEARCH("H410",O399),99)=99,IF(IFERROR(SEARCH("H410",Q399),99)=99,IF(IFERROR(SEARCH("H410",M399),99)=99,IF(IFERROR(SEARCH("H410",R399),99)=99,IF(IFERROR(SEARCH("H411",N399),99)=99,IF(IFERROR(SEARCH("H411",O399),99)=99,IF(IFERROR(SEARCH("H411",Q399),99)=99,IF(IFERROR(SEARCH("H411",M399),99)=99,IF(IFERROR(SEARCH("H411",R399),99)=99,IF(IFERROR(SEARCH("H413",N399),99)=99,IF(IFERROR(SEARCH("H413",O399),99)=99,IF(IFERROR(SEARCH("H413",Q399),99)=99,IF(IFERROR(SEARCH("H413",M399),99)=99,IF(IFERROR(SEARCH("H413",R399),99)=99,IF(IFERROR(SEARCH("H412",N399),99)=99,IF(IFERROR(SEARCH("H412",O399),99)=99,IF(IFERROR(SEARCH("H412",Q399),99)=99,IF(IFERROR(SEARCH("H412",M399),99)=99,IF(IFERROR(SEARCH("H412",R399),99)=99,0,Scoring!$E$2),Scoring!$E$2),Scoring!$E$2),Scoring!$E$2),Scoring!$E$2),Scoring!$E$2),Scoring!$E$2),Scoring!$E$2),Scoring!$E$2),Scoring!$E$2),Scoring!$E$2),Scoring!$E$2),Scoring!$E$2),Scoring!$E$2),Scoring!$E$2),Scoring!$E$2),Scoring!$E$2),Scoring!$E$2),Scoring!$E$2),Scoring!$E$2)</f>
        <v>0</v>
      </c>
      <c r="Y399" s="78">
        <f>IF(IFERROR(SEARCH("CMR",K399),99)=99,IF(IFERROR(SEARCH("Suspected CMR",S399),99)=99,IF(IFERROR(SEARCH("CMR",S399),99)=99,0,Scoring!$E$8),Scoring!$E$9),Scoring!$E$8)</f>
        <v>2.1</v>
      </c>
      <c r="Z399" s="78">
        <f>IF(IFERROR(SEARCH("H350",N399),99)=99,IF(IFERROR(SEARCH("H350",O399),99)=99,IF(IFERROR(SEARCH("H350",Q399),99)=99,IF(IFERROR(SEARCH("H350",M399),99)=99,IF(IFERROR(SEARCH("H350",R399),99)=99,IF(IFERROR(SEARCH("H351",N399),99)=99,IF(IFERROR(SEARCH("H351",O399),99)=99,IF(IFERROR(SEARCH("H351",Q399),99)=99,IF(IFERROR(SEARCH("H351",M399),99)=99,IF(IFERROR(SEARCH("H351",R399),99)=99,IF(IFERROR(SEARCH("carcinogenic",P399),99)=99,IF(IFERROR(SEARCH("suspected carcinogenic",S399),99)=99,0,Scoring!$E$12),Scoring!$E$11),Scoring!$E$10),Scoring!$E$10),Scoring!$E$10),Scoring!$E$10),Scoring!$E$10),Scoring!$E$10),Scoring!$E$10),Scoring!$E$10),Scoring!$E$10),Scoring!$E$10)</f>
        <v>0</v>
      </c>
      <c r="AA399" s="78">
        <f>IF(IFERROR(SEARCH("H340",N399),99)=99,IF(IFERROR(SEARCH("H340",O399),99)=99,IF(IFERROR(SEARCH("H340",Q399),99)=99,IF(IFERROR(SEARCH("H340",M399),99)=99,IF(IFERROR(SEARCH("H340",R399),99)=99,IF(IFERROR(SEARCH("H341",N399),99)=99,IF(IFERROR(SEARCH("H341",O399),99)=99,IF(IFERROR(SEARCH("H341",Q399),99)=99,IF(IFERROR(SEARCH("H341",M399),99)=99,IF(IFERROR(SEARCH("H341",R399),99)=99,IF(IFERROR(SEARCH("mutagenic",P399),99)=99,IF(IFERROR(SEARCH("suspected mutagenic",S399),99)=99,0,Scoring!$E$15),Scoring!$E$14),Scoring!$E$13),Scoring!$E$13),Scoring!$E$13),Scoring!$E$13),Scoring!$E$13),Scoring!$E$13),Scoring!$E$13),Scoring!$E$13),Scoring!$E$13),Scoring!$E$13)</f>
        <v>0</v>
      </c>
      <c r="AB399" s="78">
        <f>IF(IFERROR(SEARCH("H360",N399),99)=99,IF(IFERROR(SEARCH("H360",O399),99)=99,IF(IFERROR(SEARCH("H360",Q399),99)=99,IF(IFERROR(SEARCH("H360",M399),99)=99,IF(IFERROR(SEARCH("H360",R399),99)=99,IF(IFERROR(SEARCH("H361",N399),99)=99,IF(IFERROR(SEARCH("H361",O399),99)=99,IF(IFERROR(SEARCH("H361",Q399),99)=99,IF(IFERROR(SEARCH("H361",M399),99)=99,IF(IFERROR(SEARCH("H361",R399),99)=99,IF(IFERROR(SEARCH("reproduction",P399),99)=99,IF(IFERROR(SEARCH("suspected reprotoxic",S399),99)=99,IF(IFERROR(SEARCH("reprotoxic",S399),99)=99,IF(IFERROR(SEARCH("reprotoxic",K399),99)=99,0,Scoring!$E$18),Scoring!$E$18),Scoring!$E$19),Scoring!$E$17),Scoring!$E$16),Scoring!$E$16),Scoring!$E$16),Scoring!$E$16),Scoring!$E$16),Scoring!$E$16),Scoring!$E$16),Scoring!$E$16),Scoring!$E$16),Scoring!$E$16)</f>
        <v>0</v>
      </c>
      <c r="AC399" s="78">
        <f>IF(IFERROR(SEARCH("57f",L399),99)=99,IF(IFERROR(SEARCH("57(f)",P399),99)=99,0,Scoring!$E$20),Scoring!$E$20)</f>
        <v>1</v>
      </c>
      <c r="AD399" s="78">
        <f>IF(IFERROR(SEARCH("CAT1",T399),99)=99,IF(IFERROR(SEARCH("CAT2",T399),99)=99,IF(IFERROR(SEARCH("CAT3",T399),99)=99,IF(IFERROR(SEARCH("concluded to be endocrine",K399),99)=99,IF(IFERROR(SEARCH("categorised as endocrine",K399),99)=99,IF(IFERROR(SEARCH("endocrine disrupting",P399),99)=99,IF(IFERROR(SEARCH("endocrine disrupting",K399),99)=99,IF(IFERROR(SEARCH("suspected endocrine",S399),99)=99,IF(IFERROR(SEARCH("potential endocrine",S399),99)=99,0,Scoring!$E$25),Scoring!$E$25),Scoring!$E$24),Scoring!$E$24),Scoring!$E$24),Scoring!$E$24),Scoring!$E$23),Scoring!$E$22),Scoring!$E$21)</f>
        <v>0.3</v>
      </c>
      <c r="AE399" s="78">
        <f>IF(IFERROR(SEARCH("suspected sensitiser",S399),99)=99,IF(IFERROR(SEARCH("sensitiser",S399),99)=99,IF(IFERROR(SEARCH("other hazard based concern",S399),99)=99,0,Scoring!$E$28),Scoring!$E$26),Scoring!$E$27)</f>
        <v>0</v>
      </c>
      <c r="AF399" s="78">
        <f>IF(IFERROR(M399,1)=1,IF(IFERROR(N399,1)=1,IF(IFERROR(O399,1)=1,IF(IFERROR(Q399,1)=1,IF(IFERROR(R399,1)=1,IF(IFERROR(T399,1)=1,IF(IFERROR(K399,1)=1,IF(IFERROR(P399,1)=1,IF(IFERROR(S399,1)=1,Scoring!$E$29,0),0),0),0),0),0),0),0),0)</f>
        <v>0</v>
      </c>
      <c r="AG399" s="78">
        <f t="shared" si="38"/>
        <v>3.4</v>
      </c>
      <c r="AI399" s="93"/>
      <c r="AJ399" s="94"/>
      <c r="AK399" s="76"/>
      <c r="AL399" s="75"/>
      <c r="AN399" s="79"/>
      <c r="AO399" s="79"/>
      <c r="AP399" s="79"/>
      <c r="AQ399" s="79"/>
      <c r="AR399" s="79"/>
      <c r="AS399" s="78"/>
      <c r="AU399" s="79">
        <f>IF(IFERROR(F399,99)=99,IF(IFERROR(G399,99)=99,IF(IFERROR(H399,99)=99,IF(IFERROR(I399,99)=99,IF(IFERROR(E399,99)=99,IF(IFERROR(J399,99)=99,0,Scoring!$B$7),Scoring!$B$3),Scoring!$B$2),Scoring!$B$6),Scoring!$B$5),Scoring!$B$4)</f>
        <v>0.5</v>
      </c>
      <c r="AV399" s="78">
        <f t="shared" si="39"/>
        <v>1.7</v>
      </c>
      <c r="AW399" s="78"/>
      <c r="AX399" s="66"/>
      <c r="AY399" s="78"/>
      <c r="AZ399" s="76"/>
      <c r="BA399" s="76"/>
      <c r="BB399" s="76"/>
    </row>
    <row r="400" spans="1:54" x14ac:dyDescent="0.25">
      <c r="A400" s="77" t="s">
        <v>4778</v>
      </c>
      <c r="B400" s="76" t="str">
        <f>C400</f>
        <v>204-800-2</v>
      </c>
      <c r="C400" s="77" t="s">
        <v>4777</v>
      </c>
      <c r="D400" s="77" t="s">
        <v>4776</v>
      </c>
      <c r="E400" s="76" t="e">
        <f>IF(C400="-",IF(A400="-",VLOOKUP(D400,'sin-list 180320_update'!$C$2:$C$835,1,FALSE),VLOOKUP(A400,'sin-list 180320_update'!$A$2:$A$835,1,FALSE)),VLOOKUP(C400,'sin-list 180320_update'!$B$2:$B$835,1,FALSE))</f>
        <v>#N/A</v>
      </c>
      <c r="F400" s="76" t="e">
        <f>IF($C400="-",IF($A400="-",VLOOKUP($D400,'REACH Bilaga XVII_update'!$A$5:$A$131,1,FALSE),VLOOKUP($A400,'REACH Bilaga XVII_update'!$C$5:$C$131,1,FALSE)),VLOOKUP($C400,'REACH Bilaga XVII_update'!$B$5:$B$131,1,FALSE))</f>
        <v>#N/A</v>
      </c>
      <c r="G400" s="76" t="e">
        <f>IF($C400="-",IF($A400="-",VLOOKUP($D400,' REACH Bilaga 59_update'!$A$5:$A$210,1,FALSE),VLOOKUP($A400,' REACH Bilaga 59_update'!$D$5:$D$210,1,FALSE)),VLOOKUP($C400,' REACH Bilaga 59_update'!$C$5:$C$210,1,FALSE))</f>
        <v>#N/A</v>
      </c>
      <c r="H400" s="76" t="e">
        <f>IF($C400="-",IF($A400="-",VLOOKUP($D400,'REACH Bilaga XIV_update'!$A$5:$A$110,1,FALSE),VLOOKUP($A400,'REACH Bilaga XIV_update'!$D$5:$D$110,1,FALSE)),VLOOKUP($C400,'REACH Bilaga XIV_update'!$C$5:$C$110,1,FALSE))</f>
        <v>#N/A</v>
      </c>
      <c r="I400" s="76" t="str">
        <f>IF($C400="-",IF($A400="-",VLOOKUP($D400,CoRAP_update!$A$5:$A$376,1,FALSE),VLOOKUP($A400,CoRAP_update!$D$5:$D$376,1,FALSE)),VLOOKUP($C400,CoRAP_update!$C$5:$C$376,1,FALSE))</f>
        <v>204-800-2</v>
      </c>
      <c r="J400" s="76" t="e">
        <f>IF($C400="-",IF($A400="-",VLOOKUP($D400,EDC_update!$C$2:$C$450,1,FALSE),VLOOKUP($A400,EDC_update!$B$2:$B$450,1,FALSE)),VLOOKUP($C400,EDC_update!$L$2:$L$450,1,FALSE))</f>
        <v>#N/A</v>
      </c>
      <c r="K400" s="76" t="e">
        <f>IF($C400="-",IF($A400="-",IF(VLOOKUP($D400,'sin-list 180320_update'!$C$2:$S$835,3,FALSE)="",NA(),VLOOKUP($D400,'sin-list 180320_update'!$C$2:$S$835,3,FALSE)),IF(VLOOKUP($A400,'sin-list 180320_update'!$A$2:$S$835,5,FALSE)="",NA(),VLOOKUP($A400,'sin-list 180320_update'!$A$2:$S$835,5,FALSE))),IF(VLOOKUP($C400,'sin-list 180320_update'!$B$2:$S$835,4,FALSE)="",NA(),VLOOKUP($C400,'sin-list 180320_update'!$B$2:$S$835,4,FALSE)))</f>
        <v>#N/A</v>
      </c>
      <c r="L400" s="76" t="e">
        <f>IF($C400="-",IF($A400="-",VLOOKUP($D400,'sin-list 180320_update'!$C$2:$S$835,6,FALSE),VLOOKUP($A400,'sin-list 180320_update'!$A$2:$S$835,8,FALSE)),VLOOKUP($C400,'sin-list 180320_update'!$B$2:$S$835,7,FALSE))</f>
        <v>#N/A</v>
      </c>
      <c r="M400" s="76" t="e">
        <f>IF($C400="-",IF($A400="-",IF(VLOOKUP($D400,'sin-list 180320_update'!$C$2:$S$835,8,FALSE)="",NA(),VLOOKUP($D400,'sin-list 180320_update'!$C$2:$S$835,8,FALSE)),IF(VLOOKUP($A400,'sin-list 180320_update'!$A$2:$S$835,10,FALSE)="",NA(),VLOOKUP($A400,'sin-list 180320_update'!$A$2:$S$835,10,FALSE))),IF(VLOOKUP($C400,'sin-list 180320_update'!$B$2:$S$835,9,FALSE)="",NA(),VLOOKUP($C400,'sin-list 180320_update'!$B$2:$S$835,9,FALSE)))</f>
        <v>#N/A</v>
      </c>
      <c r="N400" s="76" t="e">
        <f>IF($C400="-",IF($A400="-",IF(VLOOKUP($D400,'REACH Bilaga XVII_update'!$A$5:$E$131,4,FALSE)="",NA(),VLOOKUP($D400,'REACH Bilaga XVII_update'!$A$5:$E$131,4,FALSE)),IF(VLOOKUP($A400,'REACH Bilaga XVII_update'!$C$5:$D$131,2,FALSE)="",NA(),VLOOKUP($A400,'REACH Bilaga XVII_update'!$C$5:$D$131,2,FALSE))),IF(VLOOKUP($C400,'REACH Bilaga XVII_update'!$B$5:$D$131,3,FALSE)="",NA(),VLOOKUP($C400,'REACH Bilaga XVII_update'!$B$5:$D$131,3,FALSE)))</f>
        <v>#N/A</v>
      </c>
      <c r="O400" s="76" t="e">
        <f>IF($C400="-",IF($A400="-",IF(VLOOKUP($D400,' REACH Bilaga 59_update'!$A$5:$E$210,5,FALSE)="",NA(),VLOOKUP($D400,' REACH Bilaga 59_update'!$A$5:$E$210,5,FALSE)),IF(VLOOKUP($A400,' REACH Bilaga 59_update'!$D$5:$E$210,2,FALSE)="",NA(),VLOOKUP($A400,' REACH Bilaga 59_update'!$D$5:$E$210,2,FALSE))),IF(VLOOKUP($C400,' REACH Bilaga 59_update'!$C$5:$E$210,3,FALSE)="",NA(),VLOOKUP($C400,' REACH Bilaga 59_update'!$C$5:$E$210,3,FALSE)))</f>
        <v>#N/A</v>
      </c>
      <c r="P400" s="76" t="e">
        <f>IF(C400="-",IF(A400="-",IFERROR(VLOOKUP($D400,' REACH Bilaga 59_update'!$A$5:$F$210,MATCH(Sammanfattning!P$1,' REACH Bilaga 59_update'!$A$4:$F$4,0),FALSE),VLOOKUP($D400,'REACH Bilaga XIV_update'!$A$4:$H$110,MATCH(Sammanfattning!P$1,'REACH Bilaga XIV_update'!$A$4:$H$4,0),FALSE)),IFERROR(VLOOKUP($A400,' REACH Bilaga 59_update'!$D$5:$F$210,MATCH(Sammanfattning!P$1,' REACH Bilaga 59_update'!$D$4:$F$4,0),FALSE),VLOOKUP($A400,'REACH Bilaga XIV_update'!$D$4:$H$110,MATCH(Sammanfattning!P$1,'REACH Bilaga XIV_update'!$D$4:$H$4,0),FALSE))),IFERROR(VLOOKUP($C400,' REACH Bilaga 59_update'!$C$5:$F$210,MATCH(Sammanfattning!P$1,' REACH Bilaga 59_update'!$C$4:$F$4,0),FALSE),VLOOKUP($C400,'REACH Bilaga XIV_update'!$C$4:$H$110,MATCH(Sammanfattning!P$1,'REACH Bilaga XIV_update'!$C$4:$H$4,0),FALSE)))</f>
        <v>#N/A</v>
      </c>
      <c r="Q400" s="76" t="e">
        <f>IF($C400="-",IF($A400="-",IF(VLOOKUP($D400,'REACH Bilaga XIV_update'!$A$5:$I$110,9,FALSE)="",NA(),VLOOKUP($D400,'REACH Bilaga XIV_update'!$A$5:$I$110,9,FALSE)),IF(VLOOKUP($A400,'REACH Bilaga XIV_update'!$D$5:$I$110,6,FALSE)="",NA(),VLOOKUP($A400,'REACH Bilaga XIV_update'!$D$5:$I$110,6,FALSE))),IF(VLOOKUP($C400,'REACH Bilaga XIV_update'!$C$5:$I$110,7,FALSE)="",NA(),VLOOKUP($C400,'REACH Bilaga XIV_update'!$C$5:$I$110,7,FALSE)))</f>
        <v>#N/A</v>
      </c>
      <c r="R400" s="76" t="str">
        <f>IF($C400="-",IF($A400="-",IF(VLOOKUP($D400,CoRAP_update!$A$5:$O$376,15,FALSE)="",NA(),VLOOKUP($D400,CoRAP_update!$A$5:$O$376,15,FALSE)),IF(VLOOKUP($A400,CoRAP_update!$D$5:$O$376,12,FALSE)="",NA(),VLOOKUP($A400,CoRAP_update!$D$5:$O$376,12,FALSE))),IF(VLOOKUP($C400,CoRAP_update!$C$5:$O$376,13,FALSE)="",NA(),VLOOKUP($C400,CoRAP_update!$C$5:$O$376,13,FALSE)))</f>
        <v>H351
H302
H315</v>
      </c>
      <c r="S400" s="144" t="str">
        <f>IF($C400="-",IF($A400="-",VLOOKUP($D400,CoRAP_update!$A$5:$J$376,MATCH(Sammanfattning!S$1,CoRAP_update!$A$4:$J$4,0),FALSE),VLOOKUP($A400,CoRAP_update!$D$5:$J$376,MATCH(Sammanfattning!S$1,CoRAP_update!$D$4:$J$4,0),FALSE)),VLOOKUP($C400,CoRAP_update!$C$5:$J$376,MATCH(Sammanfattning!S$1,CoRAP_update!$C$4:$J$4,0),FALSE))</f>
        <v>CMR#Other hazard based concern#High (aggregated) tonnage#Wide dispersive use</v>
      </c>
      <c r="T400" s="76" t="e">
        <f>IF($A400="-",VLOOKUP($D400,EDC_update!$C$2:$F$450,4,FALSE),VLOOKUP($A400,EDC_update!$B$2:$F$450,5,FALSE))</f>
        <v>#N/A</v>
      </c>
      <c r="V400" s="78">
        <f>IF(IFERROR(SEARCH("PBT",P400),99)=99,IF(IFERROR(SEARCH("suspected PBT",S400),99)=99,IF(IFERROR(SEARCH("concluded to be PBT",K400),99)=99,IF(IFERROR(SEARCH("PBT",S400),99)=99,IF(IFERROR(SEARCH("PBT cand",L400),99)=99,IF(IFERROR(SEARCH("PBT",L400),99)=99,IF(IFERROR(SEARCH("persistent, bioackumulative and toxic properties",K400),99)=99,0,Scoring!$E$3),Scoring!$E$3),Scoring!$E$7),Scoring!$E$3),Scoring!$E$5),Scoring!$E$6),Scoring!$E$3)</f>
        <v>0</v>
      </c>
      <c r="W400" s="78">
        <f>IF(IFERROR(SEARCH("vPvB",P400),99)=99,IF(IFERROR(SEARCH("suspected pbt/vPvB",S400),99)=99,IF(IFERROR(SEARCH("vPvB",S400),99)=99,IF(IFERROR(SEARCH("concluded to be a vPvB",S400),99)=99,IF(IFERROR(SEARCH("identified as vPvB",K400),99)=99,IF(IFERROR(SEARCH("concluded to be a vPvB",K400),99)=99,IF(IFERROR(SEARCH("concluded to be both pbt and vPvB",S400),99)=99,IF(IFERROR(SEARCH("concluded to be both pbt and vPvB",K400),99)=99,0,Scoring!$E$5),Scoring!$E$5),Scoring!$E$5),Scoring!$E$5),Scoring!$E$5),Scoring!$E$4),Scoring!$E$6),Scoring!$E$4)</f>
        <v>0</v>
      </c>
      <c r="X400" s="78">
        <f>IF(IFERROR(SEARCH("H410",N400),99)=99,IF(IFERROR(SEARCH("H410",O400),99)=99,IF(IFERROR(SEARCH("H410",Q400),99)=99,IF(IFERROR(SEARCH("H410",M400),99)=99,IF(IFERROR(SEARCH("H410",R400),99)=99,IF(IFERROR(SEARCH("H411",N400),99)=99,IF(IFERROR(SEARCH("H411",O400),99)=99,IF(IFERROR(SEARCH("H411",Q400),99)=99,IF(IFERROR(SEARCH("H411",M400),99)=99,IF(IFERROR(SEARCH("H411",R400),99)=99,IF(IFERROR(SEARCH("H413",N400),99)=99,IF(IFERROR(SEARCH("H413",O400),99)=99,IF(IFERROR(SEARCH("H413",Q400),99)=99,IF(IFERROR(SEARCH("H413",M400),99)=99,IF(IFERROR(SEARCH("H413",R400),99)=99,IF(IFERROR(SEARCH("H412",N400),99)=99,IF(IFERROR(SEARCH("H412",O400),99)=99,IF(IFERROR(SEARCH("H412",Q400),99)=99,IF(IFERROR(SEARCH("H412",M400),99)=99,IF(IFERROR(SEARCH("H412",R400),99)=99,0,Scoring!$E$2),Scoring!$E$2),Scoring!$E$2),Scoring!$E$2),Scoring!$E$2),Scoring!$E$2),Scoring!$E$2),Scoring!$E$2),Scoring!$E$2),Scoring!$E$2),Scoring!$E$2),Scoring!$E$2),Scoring!$E$2),Scoring!$E$2),Scoring!$E$2),Scoring!$E$2),Scoring!$E$2),Scoring!$E$2),Scoring!$E$2),Scoring!$E$2)</f>
        <v>0</v>
      </c>
      <c r="Y400" s="78">
        <f>IF(IFERROR(SEARCH("CMR",K400),99)=99,IF(IFERROR(SEARCH("Suspected CMR",S400),99)=99,IF(IFERROR(SEARCH("CMR",S400),99)=99,0,Scoring!$E$8),Scoring!$E$9),Scoring!$E$8)</f>
        <v>3</v>
      </c>
      <c r="Z400" s="78">
        <f>IF(IFERROR(SEARCH("H350",N400),99)=99,IF(IFERROR(SEARCH("H350",O400),99)=99,IF(IFERROR(SEARCH("H350",Q400),99)=99,IF(IFERROR(SEARCH("H350",M400),99)=99,IF(IFERROR(SEARCH("H350",R400),99)=99,IF(IFERROR(SEARCH("H351",N400),99)=99,IF(IFERROR(SEARCH("H351",O400),99)=99,IF(IFERROR(SEARCH("H351",Q400),99)=99,IF(IFERROR(SEARCH("H351",M400),99)=99,IF(IFERROR(SEARCH("H351",R400),99)=99,IF(IFERROR(SEARCH("carcinogenic",P400),99)=99,IF(IFERROR(SEARCH("suspected carcinogenic",S400),99)=99,0,Scoring!$E$12),Scoring!$E$11),Scoring!$E$10),Scoring!$E$10),Scoring!$E$10),Scoring!$E$10),Scoring!$E$10),Scoring!$E$10),Scoring!$E$10),Scoring!$E$10),Scoring!$E$10),Scoring!$E$10)</f>
        <v>1</v>
      </c>
      <c r="AA400" s="78">
        <f>IF(IFERROR(SEARCH("H340",N400),99)=99,IF(IFERROR(SEARCH("H340",O400),99)=99,IF(IFERROR(SEARCH("H340",Q400),99)=99,IF(IFERROR(SEARCH("H340",M400),99)=99,IF(IFERROR(SEARCH("H340",R400),99)=99,IF(IFERROR(SEARCH("H341",N400),99)=99,IF(IFERROR(SEARCH("H341",O400),99)=99,IF(IFERROR(SEARCH("H341",Q400),99)=99,IF(IFERROR(SEARCH("H341",M400),99)=99,IF(IFERROR(SEARCH("H341",R400),99)=99,IF(IFERROR(SEARCH("mutagenic",P400),99)=99,IF(IFERROR(SEARCH("suspected mutagenic",S400),99)=99,0,Scoring!$E$15),Scoring!$E$14),Scoring!$E$13),Scoring!$E$13),Scoring!$E$13),Scoring!$E$13),Scoring!$E$13),Scoring!$E$13),Scoring!$E$13),Scoring!$E$13),Scoring!$E$13),Scoring!$E$13)</f>
        <v>0</v>
      </c>
      <c r="AB400" s="78">
        <f>IF(IFERROR(SEARCH("H360",N400),99)=99,IF(IFERROR(SEARCH("H360",O400),99)=99,IF(IFERROR(SEARCH("H360",Q400),99)=99,IF(IFERROR(SEARCH("H360",M400),99)=99,IF(IFERROR(SEARCH("H360",R400),99)=99,IF(IFERROR(SEARCH("H361",N400),99)=99,IF(IFERROR(SEARCH("H361",O400),99)=99,IF(IFERROR(SEARCH("H361",Q400),99)=99,IF(IFERROR(SEARCH("H361",M400),99)=99,IF(IFERROR(SEARCH("H361",R400),99)=99,IF(IFERROR(SEARCH("reproduction",P400),99)=99,IF(IFERROR(SEARCH("suspected reprotoxic",S400),99)=99,IF(IFERROR(SEARCH("reprotoxic",S400),99)=99,IF(IFERROR(SEARCH("reprotoxic",K400),99)=99,0,Scoring!$E$18),Scoring!$E$18),Scoring!$E$19),Scoring!$E$17),Scoring!$E$16),Scoring!$E$16),Scoring!$E$16),Scoring!$E$16),Scoring!$E$16),Scoring!$E$16),Scoring!$E$16),Scoring!$E$16),Scoring!$E$16),Scoring!$E$16)</f>
        <v>0</v>
      </c>
      <c r="AC400" s="78">
        <f>IF(IFERROR(SEARCH("57f",L400),99)=99,IF(IFERROR(SEARCH("57(f)",P400),99)=99,0,Scoring!$E$20),Scoring!$E$20)</f>
        <v>0</v>
      </c>
      <c r="AD400" s="78">
        <f>IF(IFERROR(SEARCH("CAT1",T400),99)=99,IF(IFERROR(SEARCH("CAT2",T400),99)=99,IF(IFERROR(SEARCH("CAT3",T400),99)=99,IF(IFERROR(SEARCH("concluded to be endocrine",K400),99)=99,IF(IFERROR(SEARCH("categorised as endocrine",K400),99)=99,IF(IFERROR(SEARCH("endocrine disrupting",P400),99)=99,IF(IFERROR(SEARCH("endocrine disrupting",K400),99)=99,IF(IFERROR(SEARCH("suspected endocrine",S400),99)=99,IF(IFERROR(SEARCH("potential endocrine",S400),99)=99,0,Scoring!$E$25),Scoring!$E$25),Scoring!$E$24),Scoring!$E$24),Scoring!$E$24),Scoring!$E$24),Scoring!$E$23),Scoring!$E$22),Scoring!$E$21)</f>
        <v>0</v>
      </c>
      <c r="AE400" s="78">
        <f>IF(IFERROR(SEARCH("suspected sensitiser",S400),99)=99,IF(IFERROR(SEARCH("sensitiser",S400),99)=99,IF(IFERROR(SEARCH("other hazard based concern",S400),99)=99,0,Scoring!$E$28),Scoring!$E$26),Scoring!$E$27)</f>
        <v>0.4</v>
      </c>
      <c r="AF400" s="78">
        <f>IF(IFERROR(M400,1)=1,IF(IFERROR(N400,1)=1,IF(IFERROR(O400,1)=1,IF(IFERROR(Q400,1)=1,IF(IFERROR(R400,1)=1,IF(IFERROR(T400,1)=1,IF(IFERROR(K400,1)=1,IF(IFERROR(P400,1)=1,IF(IFERROR(S400,1)=1,Scoring!$E$29,0),0),0),0),0),0),0),0),0)</f>
        <v>0</v>
      </c>
      <c r="AG400" s="78">
        <f t="shared" si="38"/>
        <v>3.4</v>
      </c>
      <c r="AI400" s="93"/>
      <c r="AJ400" s="94"/>
      <c r="AK400" s="76"/>
      <c r="AL400" s="75"/>
      <c r="AN400" s="79"/>
      <c r="AO400" s="79"/>
      <c r="AP400" s="79"/>
      <c r="AQ400" s="79"/>
      <c r="AR400" s="79"/>
      <c r="AS400" s="78"/>
      <c r="AU400" s="79">
        <f>IF(IFERROR(F400,99)=99,IF(IFERROR(G400,99)=99,IF(IFERROR(H400,99)=99,IF(IFERROR(I400,99)=99,IF(IFERROR(E400,99)=99,IF(IFERROR(J400,99)=99,0,Scoring!$B$7),Scoring!$B$3),Scoring!$B$2),Scoring!$B$6),Scoring!$B$5),Scoring!$B$4)</f>
        <v>0.5</v>
      </c>
      <c r="AV400" s="78">
        <f t="shared" si="39"/>
        <v>1.7</v>
      </c>
      <c r="AW400" s="78"/>
      <c r="AX400" s="66"/>
      <c r="AY400" s="78"/>
      <c r="AZ400" s="76"/>
      <c r="BA400" s="76"/>
      <c r="BB400" s="76"/>
    </row>
    <row r="401" spans="1:54" x14ac:dyDescent="0.25">
      <c r="A401" s="86" t="s">
        <v>6328</v>
      </c>
      <c r="B401" s="87" t="s">
        <v>30</v>
      </c>
      <c r="C401" s="87" t="s">
        <v>6329</v>
      </c>
      <c r="D401" s="86" t="s">
        <v>30</v>
      </c>
      <c r="E401" s="76" t="e">
        <f>IF(C401="-",IF(A401="-",VLOOKUP(D401,'sin-list 180320_update'!$C$2:$C$835,1,FALSE),VLOOKUP(A401,'sin-list 180320_update'!$A$2:$A$835,1,FALSE)),VLOOKUP(C401,'sin-list 180320_update'!$B$2:$B$835,1,FALSE))</f>
        <v>#N/A</v>
      </c>
      <c r="F401" s="76" t="e">
        <f>IF($C401="-",IF($A401="-",VLOOKUP($D401,'REACH Bilaga XVII_update'!$A$5:$A$131,1,FALSE),VLOOKUP($A401,'REACH Bilaga XVII_update'!$C$5:$C$131,1,FALSE)),VLOOKUP($C401,'REACH Bilaga XVII_update'!$B$5:$B$131,1,FALSE))</f>
        <v>#N/A</v>
      </c>
      <c r="G401" s="76" t="e">
        <f>IF($C401="-",IF($A401="-",VLOOKUP($D401,' REACH Bilaga 59_update'!$A$5:$A$210,1,FALSE),VLOOKUP($A401,' REACH Bilaga 59_update'!$D$5:$D$210,1,FALSE)),VLOOKUP($C401,' REACH Bilaga 59_update'!$C$5:$C$210,1,FALSE))</f>
        <v>#N/A</v>
      </c>
      <c r="H401" s="76" t="e">
        <f>IF($C401="-",IF($A401="-",VLOOKUP($D401,'REACH Bilaga XIV_update'!$A$5:$A$110,1,FALSE),VLOOKUP($A401,'REACH Bilaga XIV_update'!$D$5:$D$110,1,FALSE)),VLOOKUP($C401,'REACH Bilaga XIV_update'!$C$5:$C$110,1,FALSE))</f>
        <v>#N/A</v>
      </c>
      <c r="I401" s="76" t="str">
        <f>IF($C401="-",IF($A401="-",VLOOKUP($D401,CoRAP_update!$A$5:$A$376,1,FALSE),VLOOKUP($A401,CoRAP_update!$D$5:$D$376,1,FALSE)),VLOOKUP($C401,CoRAP_update!$C$5:$C$376,1,FALSE))</f>
        <v>231-836-6</v>
      </c>
      <c r="J401" s="76" t="e">
        <f>IF($C401="-",IF($A401="-",VLOOKUP($D401,EDC_update!$C$2:$C$450,1,FALSE),VLOOKUP($A401,EDC_update!$B$2:$B$450,1,FALSE)),VLOOKUP($C401,EDC_update!$L$2:$L$450,1,FALSE))</f>
        <v>#N/A</v>
      </c>
      <c r="K401" s="76" t="e">
        <f>IF($C401="-",IF($A401="-",IF(VLOOKUP($D401,'sin-list 180320_update'!$C$2:$S$835,3,FALSE)="",NA(),VLOOKUP($D401,'sin-list 180320_update'!$C$2:$S$835,3,FALSE)),IF(VLOOKUP($A401,'sin-list 180320_update'!$A$2:$S$835,5,FALSE)="",NA(),VLOOKUP($A401,'sin-list 180320_update'!$A$2:$S$835,5,FALSE))),IF(VLOOKUP($C401,'sin-list 180320_update'!$B$2:$S$835,4,FALSE)="",NA(),VLOOKUP($C401,'sin-list 180320_update'!$B$2:$S$835,4,FALSE)))</f>
        <v>#N/A</v>
      </c>
      <c r="L401" s="76" t="e">
        <f>IF($C401="-",IF($A401="-",VLOOKUP($D401,'sin-list 180320_update'!$C$2:$S$835,6,FALSE),VLOOKUP($A401,'sin-list 180320_update'!$A$2:$S$835,8,FALSE)),VLOOKUP($C401,'sin-list 180320_update'!$B$2:$S$835,7,FALSE))</f>
        <v>#N/A</v>
      </c>
      <c r="M401" s="76" t="e">
        <f>IF($C401="-",IF($A401="-",IF(VLOOKUP($D401,'sin-list 180320_update'!$C$2:$S$835,8,FALSE)="",NA(),VLOOKUP($D401,'sin-list 180320_update'!$C$2:$S$835,8,FALSE)),IF(VLOOKUP($A401,'sin-list 180320_update'!$A$2:$S$835,10,FALSE)="",NA(),VLOOKUP($A401,'sin-list 180320_update'!$A$2:$S$835,10,FALSE))),IF(VLOOKUP($C401,'sin-list 180320_update'!$B$2:$S$835,9,FALSE)="",NA(),VLOOKUP($C401,'sin-list 180320_update'!$B$2:$S$835,9,FALSE)))</f>
        <v>#N/A</v>
      </c>
      <c r="N401" s="76" t="e">
        <f>IF($C401="-",IF($A401="-",IF(VLOOKUP($D401,'REACH Bilaga XVII_update'!$A$5:$E$131,4,FALSE)="",NA(),VLOOKUP($D401,'REACH Bilaga XVII_update'!$A$5:$E$131,4,FALSE)),IF(VLOOKUP($A401,'REACH Bilaga XVII_update'!$C$5:$D$131,2,FALSE)="",NA(),VLOOKUP($A401,'REACH Bilaga XVII_update'!$C$5:$D$131,2,FALSE))),IF(VLOOKUP($C401,'REACH Bilaga XVII_update'!$B$5:$D$131,3,FALSE)="",NA(),VLOOKUP($C401,'REACH Bilaga XVII_update'!$B$5:$D$131,3,FALSE)))</f>
        <v>#N/A</v>
      </c>
      <c r="O401" s="76" t="e">
        <f>IF($C401="-",IF($A401="-",IF(VLOOKUP($D401,' REACH Bilaga 59_update'!$A$5:$E$210,5,FALSE)="",NA(),VLOOKUP($D401,' REACH Bilaga 59_update'!$A$5:$E$210,5,FALSE)),IF(VLOOKUP($A401,' REACH Bilaga 59_update'!$D$5:$E$210,2,FALSE)="",NA(),VLOOKUP($A401,' REACH Bilaga 59_update'!$D$5:$E$210,2,FALSE))),IF(VLOOKUP($C401,' REACH Bilaga 59_update'!$C$5:$E$210,3,FALSE)="",NA(),VLOOKUP($C401,' REACH Bilaga 59_update'!$C$5:$E$210,3,FALSE)))</f>
        <v>#N/A</v>
      </c>
      <c r="P401" s="76" t="e">
        <f>IF(C401="-",IF(A401="-",IFERROR(VLOOKUP($D401,' REACH Bilaga 59_update'!$A$5:$F$210,MATCH(Sammanfattning!P$1,' REACH Bilaga 59_update'!$A$4:$F$4,0),FALSE),VLOOKUP($D401,'REACH Bilaga XIV_update'!$A$4:$H$110,MATCH(Sammanfattning!P$1,'REACH Bilaga XIV_update'!$A$4:$H$4,0),FALSE)),IFERROR(VLOOKUP($A401,' REACH Bilaga 59_update'!$D$5:$F$210,MATCH(Sammanfattning!P$1,' REACH Bilaga 59_update'!$D$4:$F$4,0),FALSE),VLOOKUP($A401,'REACH Bilaga XIV_update'!$D$4:$H$110,MATCH(Sammanfattning!P$1,'REACH Bilaga XIV_update'!$D$4:$H$4,0),FALSE))),IFERROR(VLOOKUP($C401,' REACH Bilaga 59_update'!$C$5:$F$210,MATCH(Sammanfattning!P$1,' REACH Bilaga 59_update'!$C$4:$F$4,0),FALSE),VLOOKUP($C401,'REACH Bilaga XIV_update'!$C$4:$H$110,MATCH(Sammanfattning!P$1,'REACH Bilaga XIV_update'!$C$4:$H$4,0),FALSE)))</f>
        <v>#N/A</v>
      </c>
      <c r="Q401" s="76" t="e">
        <f>IF($C401="-",IF($A401="-",IF(VLOOKUP($D401,'REACH Bilaga XIV_update'!$A$5:$I$110,9,FALSE)="",NA(),VLOOKUP($D401,'REACH Bilaga XIV_update'!$A$5:$I$110,9,FALSE)),IF(VLOOKUP($A401,'REACH Bilaga XIV_update'!$D$5:$I$110,6,FALSE)="",NA(),VLOOKUP($A401,'REACH Bilaga XIV_update'!$D$5:$I$110,6,FALSE))),IF(VLOOKUP($C401,'REACH Bilaga XIV_update'!$C$5:$I$110,7,FALSE)="",NA(),VLOOKUP($C401,'REACH Bilaga XIV_update'!$C$5:$I$110,7,FALSE)))</f>
        <v>#N/A</v>
      </c>
      <c r="R401" s="76" t="str">
        <f>IF($C401="-",IF($A401="-",IF(VLOOKUP($D401,CoRAP_update!$A$5:$O$376,15,FALSE)="",NA(),VLOOKUP($D401,CoRAP_update!$A$5:$O$376,15,FALSE)),IF(VLOOKUP($A401,CoRAP_update!$D$5:$O$376,12,FALSE)="",NA(),VLOOKUP($A401,CoRAP_update!$D$5:$O$376,12,FALSE))),IF(VLOOKUP($C401,CoRAP_update!$C$5:$O$376,13,FALSE)="",NA(),VLOOKUP($C401,CoRAP_update!$C$5:$O$376,13,FALSE)))</f>
        <v xml:space="preserve">H400; H412; H302; H317; H318; H351; H372; H315; H350; H371; H373; </v>
      </c>
      <c r="S401" s="144" t="str">
        <f>IF($C401="-",IF($A401="-",VLOOKUP($D401,CoRAP_update!$A$5:$J$376,MATCH(Sammanfattning!S$1,CoRAP_update!$A$4:$J$4,0),FALSE),VLOOKUP($A401,CoRAP_update!$D$5:$J$376,MATCH(Sammanfattning!S$1,CoRAP_update!$D$4:$J$4,0),FALSE)),VLOOKUP($C401,CoRAP_update!$C$5:$J$376,MATCH(Sammanfattning!S$1,CoRAP_update!$C$4:$J$4,0),FALSE))</f>
        <v>Suspected Mutagenic#Suspected Reprotoxic#Exposure of workers#Wide dispersive use</v>
      </c>
      <c r="T401" s="76" t="e">
        <f>IF($A401="-",VLOOKUP($D401,EDC_update!$C$2:$F$450,4,FALSE),VLOOKUP($A401,EDC_update!$B$2:$F$450,5,FALSE))</f>
        <v>#N/A</v>
      </c>
      <c r="V401" s="78">
        <f>IF(IFERROR(SEARCH("PBT",P401),99)=99,IF(IFERROR(SEARCH("suspected PBT",S401),99)=99,IF(IFERROR(SEARCH("concluded to be PBT",K401),99)=99,IF(IFERROR(SEARCH("PBT",S401),99)=99,IF(IFERROR(SEARCH("PBT cand",L401),99)=99,IF(IFERROR(SEARCH("PBT",L401),99)=99,IF(IFERROR(SEARCH("persistent, bioackumulative and toxic properties",K401),99)=99,0,Scoring!$E$3),Scoring!$E$3),Scoring!$E$7),Scoring!$E$3),Scoring!$E$5),Scoring!$E$6),Scoring!$E$3)</f>
        <v>0</v>
      </c>
      <c r="W401" s="78">
        <f>IF(IFERROR(SEARCH("vPvB",P401),99)=99,IF(IFERROR(SEARCH("suspected pbt/vPvB",S401),99)=99,IF(IFERROR(SEARCH("vPvB",S401),99)=99,IF(IFERROR(SEARCH("concluded to be a vPvB",S401),99)=99,IF(IFERROR(SEARCH("identified as vPvB",K401),99)=99,IF(IFERROR(SEARCH("concluded to be a vPvB",K401),99)=99,IF(IFERROR(SEARCH("concluded to be both pbt and vPvB",S401),99)=99,IF(IFERROR(SEARCH("concluded to be both pbt and vPvB",K401),99)=99,0,Scoring!$E$5),Scoring!$E$5),Scoring!$E$5),Scoring!$E$5),Scoring!$E$5),Scoring!$E$4),Scoring!$E$6),Scoring!$E$4)</f>
        <v>0</v>
      </c>
      <c r="X401" s="78">
        <f>IF(IFERROR(SEARCH("H410",N401),99)=99,IF(IFERROR(SEARCH("H410",O401),99)=99,IF(IFERROR(SEARCH("H410",Q401),99)=99,IF(IFERROR(SEARCH("H410",M401),99)=99,IF(IFERROR(SEARCH("H410",R401),99)=99,IF(IFERROR(SEARCH("H411",N401),99)=99,IF(IFERROR(SEARCH("H411",O401),99)=99,IF(IFERROR(SEARCH("H411",Q401),99)=99,IF(IFERROR(SEARCH("H411",M401),99)=99,IF(IFERROR(SEARCH("H411",R401),99)=99,IF(IFERROR(SEARCH("H413",N401),99)=99,IF(IFERROR(SEARCH("H413",O401),99)=99,IF(IFERROR(SEARCH("H413",Q401),99)=99,IF(IFERROR(SEARCH("H413",M401),99)=99,IF(IFERROR(SEARCH("H413",R401),99)=99,IF(IFERROR(SEARCH("H412",N401),99)=99,IF(IFERROR(SEARCH("H412",O401),99)=99,IF(IFERROR(SEARCH("H412",Q401),99)=99,IF(IFERROR(SEARCH("H412",M401),99)=99,IF(IFERROR(SEARCH("H412",R401),99)=99,0,Scoring!$E$2),Scoring!$E$2),Scoring!$E$2),Scoring!$E$2),Scoring!$E$2),Scoring!$E$2),Scoring!$E$2),Scoring!$E$2),Scoring!$E$2),Scoring!$E$2),Scoring!$E$2),Scoring!$E$2),Scoring!$E$2),Scoring!$E$2),Scoring!$E$2),Scoring!$E$2),Scoring!$E$2),Scoring!$E$2),Scoring!$E$2),Scoring!$E$2)</f>
        <v>1</v>
      </c>
      <c r="Y401" s="78">
        <f>IF(IFERROR(SEARCH("CMR",K401),99)=99,IF(IFERROR(SEARCH("Suspected CMR",S401),99)=99,IF(IFERROR(SEARCH("CMR",S401),99)=99,0,Scoring!$E$8),Scoring!$E$9),Scoring!$E$8)</f>
        <v>0</v>
      </c>
      <c r="Z401" s="78">
        <f>IF(IFERROR(SEARCH("H350",N401),99)=99,IF(IFERROR(SEARCH("H350",O401),99)=99,IF(IFERROR(SEARCH("H350",Q401),99)=99,IF(IFERROR(SEARCH("H350",M401),99)=99,IF(IFERROR(SEARCH("H350",R401),99)=99,IF(IFERROR(SEARCH("H351",N401),99)=99,IF(IFERROR(SEARCH("H351",O401),99)=99,IF(IFERROR(SEARCH("H351",Q401),99)=99,IF(IFERROR(SEARCH("H351",M401),99)=99,IF(IFERROR(SEARCH("H351",R401),99)=99,IF(IFERROR(SEARCH("carcinogenic",P401),99)=99,IF(IFERROR(SEARCH("suspected carcinogenic",S401),99)=99,0,Scoring!$E$12),Scoring!$E$11),Scoring!$E$10),Scoring!$E$10),Scoring!$E$10),Scoring!$E$10),Scoring!$E$10),Scoring!$E$10),Scoring!$E$10),Scoring!$E$10),Scoring!$E$10),Scoring!$E$10)</f>
        <v>1</v>
      </c>
      <c r="AA401" s="78">
        <f>IF(IFERROR(SEARCH("H340",N401),99)=99,IF(IFERROR(SEARCH("H340",O401),99)=99,IF(IFERROR(SEARCH("H340",Q401),99)=99,IF(IFERROR(SEARCH("H340",M401),99)=99,IF(IFERROR(SEARCH("H340",R401),99)=99,IF(IFERROR(SEARCH("H341",N401),99)=99,IF(IFERROR(SEARCH("H341",O401),99)=99,IF(IFERROR(SEARCH("H341",Q401),99)=99,IF(IFERROR(SEARCH("H341",M401),99)=99,IF(IFERROR(SEARCH("H341",R401),99)=99,IF(IFERROR(SEARCH("mutagenic",P401),99)=99,IF(IFERROR(SEARCH("suspected mutagenic",S401),99)=99,0,Scoring!$E$15),Scoring!$E$14),Scoring!$E$13),Scoring!$E$13),Scoring!$E$13),Scoring!$E$13),Scoring!$E$13),Scoring!$E$13),Scoring!$E$13),Scoring!$E$13),Scoring!$E$13),Scoring!$E$13)</f>
        <v>0.7</v>
      </c>
      <c r="AB401" s="78">
        <f>IF(IFERROR(SEARCH("H360",N401),99)=99,IF(IFERROR(SEARCH("H360",O401),99)=99,IF(IFERROR(SEARCH("H360",Q401),99)=99,IF(IFERROR(SEARCH("H360",M401),99)=99,IF(IFERROR(SEARCH("H360",R401),99)=99,IF(IFERROR(SEARCH("H361",N401),99)=99,IF(IFERROR(SEARCH("H361",O401),99)=99,IF(IFERROR(SEARCH("H361",Q401),99)=99,IF(IFERROR(SEARCH("H361",M401),99)=99,IF(IFERROR(SEARCH("H361",R401),99)=99,IF(IFERROR(SEARCH("reproduction",P401),99)=99,IF(IFERROR(SEARCH("suspected reprotoxic",S401),99)=99,IF(IFERROR(SEARCH("reprotoxic",S401),99)=99,IF(IFERROR(SEARCH("reprotoxic",K401),99)=99,0,Scoring!$E$18),Scoring!$E$18),Scoring!$E$19),Scoring!$E$17),Scoring!$E$16),Scoring!$E$16),Scoring!$E$16),Scoring!$E$16),Scoring!$E$16),Scoring!$E$16),Scoring!$E$16),Scoring!$E$16),Scoring!$E$16),Scoring!$E$16)</f>
        <v>0.7</v>
      </c>
      <c r="AC401" s="78">
        <f>IF(IFERROR(SEARCH("57f",L401),99)=99,IF(IFERROR(SEARCH("57(f)",P401),99)=99,0,Scoring!$E$20),Scoring!$E$20)</f>
        <v>0</v>
      </c>
      <c r="AD401" s="78">
        <f>IF(IFERROR(SEARCH("CAT1",T401),99)=99,IF(IFERROR(SEARCH("CAT2",T401),99)=99,IF(IFERROR(SEARCH("CAT3",T401),99)=99,IF(IFERROR(SEARCH("concluded to be endocrine",K401),99)=99,IF(IFERROR(SEARCH("categorised as endocrine",K401),99)=99,IF(IFERROR(SEARCH("endocrine disrupting",P401),99)=99,IF(IFERROR(SEARCH("endocrine disrupting",K401),99)=99,IF(IFERROR(SEARCH("suspected endocrine",S401),99)=99,IF(IFERROR(SEARCH("potential endocrine",S401),99)=99,0,Scoring!$E$25),Scoring!$E$25),Scoring!$E$24),Scoring!$E$24),Scoring!$E$24),Scoring!$E$24),Scoring!$E$23),Scoring!$E$22),Scoring!$E$21)</f>
        <v>0</v>
      </c>
      <c r="AE401" s="78">
        <f>IF(IFERROR(SEARCH("suspected sensitiser",S401),99)=99,IF(IFERROR(SEARCH("sensitiser",S401),99)=99,IF(IFERROR(SEARCH("other hazard based concern",S401),99)=99,0,Scoring!$E$28),Scoring!$E$26),Scoring!$E$27)</f>
        <v>0</v>
      </c>
      <c r="AF401" s="78">
        <f>IF(IFERROR(M401,1)=1,IF(IFERROR(N401,1)=1,IF(IFERROR(O401,1)=1,IF(IFERROR(Q401,1)=1,IF(IFERROR(R401,1)=1,IF(IFERROR(T401,1)=1,IF(IFERROR(K401,1)=1,IF(IFERROR(P401,1)=1,IF(IFERROR(S401,1)=1,Scoring!$E$29,0),0),0),0),0),0),0),0),0)</f>
        <v>0</v>
      </c>
      <c r="AG401" s="78">
        <f t="shared" si="38"/>
        <v>3.4</v>
      </c>
      <c r="AI401" s="93"/>
      <c r="AJ401" s="94"/>
      <c r="AK401" s="76"/>
      <c r="AL401" s="75"/>
      <c r="AN401" s="79"/>
      <c r="AO401" s="79"/>
      <c r="AP401" s="79"/>
      <c r="AQ401" s="79"/>
      <c r="AR401" s="79"/>
      <c r="AS401" s="78"/>
      <c r="AU401" s="79">
        <f>IF(IFERROR(F401,99)=99,IF(IFERROR(G401,99)=99,IF(IFERROR(H401,99)=99,IF(IFERROR(I401,99)=99,IF(IFERROR(E401,99)=99,IF(IFERROR(J401,99)=99,0,Scoring!$B$7),Scoring!$B$3),Scoring!$B$2),Scoring!$B$6),Scoring!$B$5),Scoring!$B$4)</f>
        <v>0.5</v>
      </c>
      <c r="AV401" s="78">
        <f t="shared" si="39"/>
        <v>1.7</v>
      </c>
      <c r="AW401" s="78"/>
      <c r="AX401" s="66"/>
      <c r="AY401" s="78"/>
      <c r="AZ401" s="76"/>
      <c r="BB401" s="76"/>
    </row>
    <row r="402" spans="1:54" x14ac:dyDescent="0.25">
      <c r="A402" s="77" t="s">
        <v>3081</v>
      </c>
      <c r="B402" s="76" t="str">
        <f t="shared" ref="B402:B416" si="40">C402</f>
        <v>200-679-5</v>
      </c>
      <c r="C402" s="77" t="s">
        <v>1871</v>
      </c>
      <c r="D402" s="77" t="s">
        <v>1872</v>
      </c>
      <c r="E402" s="76" t="str">
        <f>IF(C402="-",IF(A402="-",VLOOKUP(D402,'sin-list 180320_update'!$C$2:$C$835,1,FALSE),VLOOKUP(A402,'sin-list 180320_update'!$A$2:$A$835,1,FALSE)),VLOOKUP(C402,'sin-list 180320_update'!$B$2:$B$835,1,FALSE))</f>
        <v>200-679-5</v>
      </c>
      <c r="F402" s="76" t="e">
        <f>IF($C402="-",IF($A402="-",VLOOKUP($D402,'REACH Bilaga XVII_update'!$A$5:$A$131,1,FALSE),VLOOKUP($A402,'REACH Bilaga XVII_update'!$C$5:$C$131,1,FALSE)),VLOOKUP($C402,'REACH Bilaga XVII_update'!$B$5:$B$131,1,FALSE))</f>
        <v>#N/A</v>
      </c>
      <c r="G402" s="76" t="str">
        <f>IF($C402="-",IF($A402="-",VLOOKUP($D402,' REACH Bilaga 59_update'!$A$5:$A$210,1,FALSE),VLOOKUP($A402,' REACH Bilaga 59_update'!$D$5:$D$210,1,FALSE)),VLOOKUP($C402,' REACH Bilaga 59_update'!$C$5:$C$210,1,FALSE))</f>
        <v>200-679-5</v>
      </c>
      <c r="H402" s="76" t="e">
        <f>IF($C402="-",IF($A402="-",VLOOKUP($D402,'REACH Bilaga XIV_update'!$A$5:$A$110,1,FALSE),VLOOKUP($A402,'REACH Bilaga XIV_update'!$D$5:$D$110,1,FALSE)),VLOOKUP($C402,'REACH Bilaga XIV_update'!$C$5:$C$110,1,FALSE))</f>
        <v>#N/A</v>
      </c>
      <c r="I402" s="76" t="e">
        <f>IF($C402="-",IF($A402="-",VLOOKUP($D402,CoRAP_update!$A$5:$A$376,1,FALSE),VLOOKUP($A402,CoRAP_update!$D$5:$D$376,1,FALSE)),VLOOKUP($C402,CoRAP_update!$C$5:$C$376,1,FALSE))</f>
        <v>#N/A</v>
      </c>
      <c r="J402" s="76" t="e">
        <f>IF($C402="-",IF($A402="-",VLOOKUP($D402,EDC_update!$C$2:$C$450,1,FALSE),VLOOKUP($A402,EDC_update!$B$2:$B$450,1,FALSE)),VLOOKUP($C402,EDC_update!$L$2:$L$450,1,FALSE))</f>
        <v>#N/A</v>
      </c>
      <c r="K402" s="76" t="str">
        <f>IF($C402="-",IF($A402="-",IF(VLOOKUP($D402,'sin-list 180320_update'!$C$2:$S$835,3,FALSE)="",NA(),VLOOKUP($D402,'sin-list 180320_update'!$C$2:$S$835,3,FALSE)),IF(VLOOKUP($A402,'sin-list 180320_update'!$A$2:$S$835,5,FALSE)="",NA(),VLOOKUP($A402,'sin-list 180320_update'!$A$2:$S$835,5,FALSE))),IF(VLOOKUP($C402,'sin-list 180320_update'!$B$2:$S$835,4,FALSE)="",NA(),VLOOKUP($C402,'sin-list 180320_update'!$B$2:$S$835,4,FALSE)))</f>
        <v>Classified CMR (Class I &amp; II) according to Annex 1 of Directive 67/548/EEC</v>
      </c>
      <c r="L402" s="76" t="str">
        <f>IF($C402="-",IF($A402="-",VLOOKUP($D402,'sin-list 180320_update'!$C$2:$S$835,6,FALSE),VLOOKUP($A402,'sin-list 180320_update'!$A$2:$S$835,8,FALSE)),VLOOKUP($C402,'sin-list 180320_update'!$B$2:$S$835,7,FALSE))</f>
        <v>Repr. 1B
Acute Tox. 4 *
Acute Tox. 4 *
Eye Irrit. 2</v>
      </c>
      <c r="M402" s="76" t="str">
        <f>IF($C402="-",IF($A402="-",IF(VLOOKUP($D402,'sin-list 180320_update'!$C$2:$S$835,8,FALSE)="",NA(),VLOOKUP($D402,'sin-list 180320_update'!$C$2:$S$835,8,FALSE)),IF(VLOOKUP($A402,'sin-list 180320_update'!$A$2:$S$835,10,FALSE)="",NA(),VLOOKUP($A402,'sin-list 180320_update'!$A$2:$S$835,10,FALSE))),IF(VLOOKUP($C402,'sin-list 180320_update'!$B$2:$S$835,9,FALSE)="",NA(),VLOOKUP($C402,'sin-list 180320_update'!$B$2:$S$835,9,FALSE)))</f>
        <v xml:space="preserve">H360D ***
H332
H312
H319
</v>
      </c>
      <c r="N402" s="76" t="e">
        <f>IF($C402="-",IF($A402="-",IF(VLOOKUP($D402,'REACH Bilaga XVII_update'!$A$5:$E$131,4,FALSE)="",NA(),VLOOKUP($D402,'REACH Bilaga XVII_update'!$A$5:$E$131,4,FALSE)),IF(VLOOKUP($A402,'REACH Bilaga XVII_update'!$C$5:$D$131,2,FALSE)="",NA(),VLOOKUP($A402,'REACH Bilaga XVII_update'!$C$5:$D$131,2,FALSE))),IF(VLOOKUP($C402,'REACH Bilaga XVII_update'!$B$5:$D$131,3,FALSE)="",NA(),VLOOKUP($C402,'REACH Bilaga XVII_update'!$B$5:$D$131,3,FALSE)))</f>
        <v>#N/A</v>
      </c>
      <c r="O402" s="76" t="str">
        <f>IF($C402="-",IF($A402="-",IF(VLOOKUP($D402,' REACH Bilaga 59_update'!$A$5:$E$210,5,FALSE)="",NA(),VLOOKUP($D402,' REACH Bilaga 59_update'!$A$5:$E$210,5,FALSE)),IF(VLOOKUP($A402,' REACH Bilaga 59_update'!$D$5:$E$210,2,FALSE)="",NA(),VLOOKUP($A402,' REACH Bilaga 59_update'!$D$5:$E$210,2,FALSE))),IF(VLOOKUP($C402,' REACH Bilaga 59_update'!$C$5:$E$210,3,FALSE)="",NA(),VLOOKUP($C402,' REACH Bilaga 59_update'!$C$5:$E$210,3,FALSE)))</f>
        <v>H360D ***
H332
H312
H319</v>
      </c>
      <c r="P402" s="76" t="str">
        <f>IF(C402="-",IF(A402="-",IFERROR(VLOOKUP($D402,' REACH Bilaga 59_update'!$A$5:$F$210,MATCH(Sammanfattning!P$1,' REACH Bilaga 59_update'!$A$4:$F$4,0),FALSE),VLOOKUP($D402,'REACH Bilaga XIV_update'!$A$4:$H$110,MATCH(Sammanfattning!P$1,'REACH Bilaga XIV_update'!$A$4:$H$4,0),FALSE)),IFERROR(VLOOKUP($A402,' REACH Bilaga 59_update'!$D$5:$F$210,MATCH(Sammanfattning!P$1,' REACH Bilaga 59_update'!$D$4:$F$4,0),FALSE),VLOOKUP($A402,'REACH Bilaga XIV_update'!$D$4:$H$110,MATCH(Sammanfattning!P$1,'REACH Bilaga XIV_update'!$D$4:$H$4,0),FALSE))),IFERROR(VLOOKUP($C402,' REACH Bilaga 59_update'!$C$5:$F$210,MATCH(Sammanfattning!P$1,' REACH Bilaga 59_update'!$C$4:$F$4,0),FALSE),VLOOKUP($C402,'REACH Bilaga XIV_update'!$C$4:$H$110,MATCH(Sammanfattning!P$1,'REACH Bilaga XIV_update'!$C$4:$H$4,0),FALSE)))</f>
        <v>Toxic for reproduction (Article 57c)</v>
      </c>
      <c r="Q402" s="76" t="e">
        <f>IF($C402="-",IF($A402="-",IF(VLOOKUP($D402,'REACH Bilaga XIV_update'!$A$5:$I$110,9,FALSE)="",NA(),VLOOKUP($D402,'REACH Bilaga XIV_update'!$A$5:$I$110,9,FALSE)),IF(VLOOKUP($A402,'REACH Bilaga XIV_update'!$D$5:$I$110,6,FALSE)="",NA(),VLOOKUP($A402,'REACH Bilaga XIV_update'!$D$5:$I$110,6,FALSE))),IF(VLOOKUP($C402,'REACH Bilaga XIV_update'!$C$5:$I$110,7,FALSE)="",NA(),VLOOKUP($C402,'REACH Bilaga XIV_update'!$C$5:$I$110,7,FALSE)))</f>
        <v>#N/A</v>
      </c>
      <c r="R402" s="76" t="e">
        <f>IF($C402="-",IF($A402="-",IF(VLOOKUP($D402,CoRAP_update!$A$5:$O$376,15,FALSE)="",NA(),VLOOKUP($D402,CoRAP_update!$A$5:$O$376,15,FALSE)),IF(VLOOKUP($A402,CoRAP_update!$D$5:$O$376,12,FALSE)="",NA(),VLOOKUP($A402,CoRAP_update!$D$5:$O$376,12,FALSE))),IF(VLOOKUP($C402,CoRAP_update!$C$5:$O$376,13,FALSE)="",NA(),VLOOKUP($C402,CoRAP_update!$C$5:$O$376,13,FALSE)))</f>
        <v>#N/A</v>
      </c>
      <c r="S402" s="144" t="e">
        <f>IF($C402="-",IF($A402="-",VLOOKUP($D402,CoRAP_update!$A$5:$J$376,MATCH(Sammanfattning!S$1,CoRAP_update!$A$4:$J$4,0),FALSE),VLOOKUP($A402,CoRAP_update!$D$5:$J$376,MATCH(Sammanfattning!S$1,CoRAP_update!$D$4:$J$4,0),FALSE)),VLOOKUP($C402,CoRAP_update!$C$5:$J$376,MATCH(Sammanfattning!S$1,CoRAP_update!$C$4:$J$4,0),FALSE))</f>
        <v>#N/A</v>
      </c>
      <c r="T402" s="76" t="str">
        <f>IF($A402="-",VLOOKUP($D402,EDC_update!$C$2:$F$450,4,FALSE),VLOOKUP($A402,EDC_update!$B$2:$F$450,5,FALSE))</f>
        <v>CAT3b</v>
      </c>
      <c r="V402" s="78">
        <f>IF(IFERROR(SEARCH("PBT",P402),99)=99,IF(IFERROR(SEARCH("suspected PBT",S402),99)=99,IF(IFERROR(SEARCH("concluded to be PBT",K402),99)=99,IF(IFERROR(SEARCH("PBT",S402),99)=99,IF(IFERROR(SEARCH("PBT cand",L402),99)=99,IF(IFERROR(SEARCH("PBT",L402),99)=99,IF(IFERROR(SEARCH("persistent, bioackumulative and toxic properties",K402),99)=99,0,Scoring!$E$3),Scoring!$E$3),Scoring!$E$7),Scoring!$E$3),Scoring!$E$5),Scoring!$E$6),Scoring!$E$3)</f>
        <v>0</v>
      </c>
      <c r="W402" s="78">
        <f>IF(IFERROR(SEARCH("vPvB",P402),99)=99,IF(IFERROR(SEARCH("suspected pbt/vPvB",S402),99)=99,IF(IFERROR(SEARCH("vPvB",S402),99)=99,IF(IFERROR(SEARCH("concluded to be a vPvB",S402),99)=99,IF(IFERROR(SEARCH("identified as vPvB",K402),99)=99,IF(IFERROR(SEARCH("concluded to be a vPvB",K402),99)=99,IF(IFERROR(SEARCH("concluded to be both pbt and vPvB",S402),99)=99,IF(IFERROR(SEARCH("concluded to be both pbt and vPvB",K402),99)=99,0,Scoring!$E$5),Scoring!$E$5),Scoring!$E$5),Scoring!$E$5),Scoring!$E$5),Scoring!$E$4),Scoring!$E$6),Scoring!$E$4)</f>
        <v>0</v>
      </c>
      <c r="X402" s="78">
        <f>IF(IFERROR(SEARCH("H410",N402),99)=99,IF(IFERROR(SEARCH("H410",O402),99)=99,IF(IFERROR(SEARCH("H410",Q402),99)=99,IF(IFERROR(SEARCH("H410",M402),99)=99,IF(IFERROR(SEARCH("H410",R402),99)=99,IF(IFERROR(SEARCH("H411",N402),99)=99,IF(IFERROR(SEARCH("H411",O402),99)=99,IF(IFERROR(SEARCH("H411",Q402),99)=99,IF(IFERROR(SEARCH("H411",M402),99)=99,IF(IFERROR(SEARCH("H411",R402),99)=99,IF(IFERROR(SEARCH("H413",N402),99)=99,IF(IFERROR(SEARCH("H413",O402),99)=99,IF(IFERROR(SEARCH("H413",Q402),99)=99,IF(IFERROR(SEARCH("H413",M402),99)=99,IF(IFERROR(SEARCH("H413",R402),99)=99,IF(IFERROR(SEARCH("H412",N402),99)=99,IF(IFERROR(SEARCH("H412",O402),99)=99,IF(IFERROR(SEARCH("H412",Q402),99)=99,IF(IFERROR(SEARCH("H412",M402),99)=99,IF(IFERROR(SEARCH("H412",R402),99)=99,0,Scoring!$E$2),Scoring!$E$2),Scoring!$E$2),Scoring!$E$2),Scoring!$E$2),Scoring!$E$2),Scoring!$E$2),Scoring!$E$2),Scoring!$E$2),Scoring!$E$2),Scoring!$E$2),Scoring!$E$2),Scoring!$E$2),Scoring!$E$2),Scoring!$E$2),Scoring!$E$2),Scoring!$E$2),Scoring!$E$2),Scoring!$E$2),Scoring!$E$2)</f>
        <v>0</v>
      </c>
      <c r="Y402" s="78">
        <f>IF(IFERROR(SEARCH("CMR",K402),99)=99,IF(IFERROR(SEARCH("Suspected CMR",S402),99)=99,IF(IFERROR(SEARCH("CMR",S402),99)=99,0,Scoring!$E$8),Scoring!$E$9),Scoring!$E$8)</f>
        <v>3</v>
      </c>
      <c r="Z402" s="78">
        <f>IF(IFERROR(SEARCH("H350",N402),99)=99,IF(IFERROR(SEARCH("H350",O402),99)=99,IF(IFERROR(SEARCH("H350",Q402),99)=99,IF(IFERROR(SEARCH("H350",M402),99)=99,IF(IFERROR(SEARCH("H350",R402),99)=99,IF(IFERROR(SEARCH("H351",N402),99)=99,IF(IFERROR(SEARCH("H351",O402),99)=99,IF(IFERROR(SEARCH("H351",Q402),99)=99,IF(IFERROR(SEARCH("H351",M402),99)=99,IF(IFERROR(SEARCH("H351",R402),99)=99,IF(IFERROR(SEARCH("carcinogenic",P402),99)=99,IF(IFERROR(SEARCH("suspected carcinogenic",S402),99)=99,0,Scoring!$E$12),Scoring!$E$11),Scoring!$E$10),Scoring!$E$10),Scoring!$E$10),Scoring!$E$10),Scoring!$E$10),Scoring!$E$10),Scoring!$E$10),Scoring!$E$10),Scoring!$E$10),Scoring!$E$10)</f>
        <v>0</v>
      </c>
      <c r="AA402" s="78">
        <f>IF(IFERROR(SEARCH("H340",N402),99)=99,IF(IFERROR(SEARCH("H340",O402),99)=99,IF(IFERROR(SEARCH("H340",Q402),99)=99,IF(IFERROR(SEARCH("H340",M402),99)=99,IF(IFERROR(SEARCH("H340",R402),99)=99,IF(IFERROR(SEARCH("H341",N402),99)=99,IF(IFERROR(SEARCH("H341",O402),99)=99,IF(IFERROR(SEARCH("H341",Q402),99)=99,IF(IFERROR(SEARCH("H341",M402),99)=99,IF(IFERROR(SEARCH("H341",R402),99)=99,IF(IFERROR(SEARCH("mutagenic",P402),99)=99,IF(IFERROR(SEARCH("suspected mutagenic",S402),99)=99,0,Scoring!$E$15),Scoring!$E$14),Scoring!$E$13),Scoring!$E$13),Scoring!$E$13),Scoring!$E$13),Scoring!$E$13),Scoring!$E$13),Scoring!$E$13),Scoring!$E$13),Scoring!$E$13),Scoring!$E$13)</f>
        <v>0</v>
      </c>
      <c r="AB402" s="78">
        <f>IF(IFERROR(SEARCH("H360",N402),99)=99,IF(IFERROR(SEARCH("H360",O402),99)=99,IF(IFERROR(SEARCH("H360",Q402),99)=99,IF(IFERROR(SEARCH("H360",M402),99)=99,IF(IFERROR(SEARCH("H360",R402),99)=99,IF(IFERROR(SEARCH("H361",N402),99)=99,IF(IFERROR(SEARCH("H361",O402),99)=99,IF(IFERROR(SEARCH("H361",Q402),99)=99,IF(IFERROR(SEARCH("H361",M402),99)=99,IF(IFERROR(SEARCH("H361",R402),99)=99,IF(IFERROR(SEARCH("reproduction",P402),99)=99,IF(IFERROR(SEARCH("suspected reprotoxic",S402),99)=99,IF(IFERROR(SEARCH("reprotoxic",S402),99)=99,IF(IFERROR(SEARCH("reprotoxic",K402),99)=99,0,Scoring!$E$18),Scoring!$E$18),Scoring!$E$19),Scoring!$E$17),Scoring!$E$16),Scoring!$E$16),Scoring!$E$16),Scoring!$E$16),Scoring!$E$16),Scoring!$E$16),Scoring!$E$16),Scoring!$E$16),Scoring!$E$16),Scoring!$E$16)</f>
        <v>1</v>
      </c>
      <c r="AC402" s="78">
        <f>IF(IFERROR(SEARCH("57f",L402),99)=99,IF(IFERROR(SEARCH("57(f)",P402),99)=99,0,Scoring!$E$20),Scoring!$E$20)</f>
        <v>0</v>
      </c>
      <c r="AD402" s="78">
        <f>IF(IFERROR(SEARCH("CAT1",T402),99)=99,IF(IFERROR(SEARCH("CAT2",T402),99)=99,IF(IFERROR(SEARCH("CAT3",T402),99)=99,IF(IFERROR(SEARCH("concluded to be endocrine",K402),99)=99,IF(IFERROR(SEARCH("categorised as endocrine",K402),99)=99,IF(IFERROR(SEARCH("endocrine disrupting",P402),99)=99,IF(IFERROR(SEARCH("endocrine disrupting",K402),99)=99,IF(IFERROR(SEARCH("suspected endocrine",S402),99)=99,IF(IFERROR(SEARCH("potential endocrine",S402),99)=99,0,Scoring!$E$25),Scoring!$E$25),Scoring!$E$24),Scoring!$E$24),Scoring!$E$24),Scoring!$E$24),Scoring!$E$23),Scoring!$E$22),Scoring!$E$21)</f>
        <v>0.3</v>
      </c>
      <c r="AE402" s="78">
        <f>IF(IFERROR(SEARCH("suspected sensitiser",S402),99)=99,IF(IFERROR(SEARCH("sensitiser",S402),99)=99,IF(IFERROR(SEARCH("other hazard based concern",S402),99)=99,0,Scoring!$E$28),Scoring!$E$26),Scoring!$E$27)</f>
        <v>0</v>
      </c>
      <c r="AF402" s="78">
        <f>IF(IFERROR(M402,1)=1,IF(IFERROR(N402,1)=1,IF(IFERROR(O402,1)=1,IF(IFERROR(Q402,1)=1,IF(IFERROR(R402,1)=1,IF(IFERROR(T402,1)=1,IF(IFERROR(K402,1)=1,IF(IFERROR(P402,1)=1,IF(IFERROR(S402,1)=1,Scoring!$E$29,0),0),0),0),0),0),0),0),0)</f>
        <v>0</v>
      </c>
      <c r="AG402" s="78">
        <f t="shared" si="38"/>
        <v>3.3</v>
      </c>
      <c r="AI402" s="93"/>
      <c r="AJ402" s="94"/>
      <c r="AK402" s="76"/>
      <c r="AL402" s="75"/>
      <c r="AN402" s="79"/>
      <c r="AO402" s="79"/>
      <c r="AP402" s="79"/>
      <c r="AQ402" s="79"/>
      <c r="AR402" s="79"/>
      <c r="AS402" s="78"/>
      <c r="AU402" s="79">
        <f>IF(IFERROR(F402,99)=99,IF(IFERROR(G402,99)=99,IF(IFERROR(H402,99)=99,IF(IFERROR(I402,99)=99,IF(IFERROR(E402,99)=99,IF(IFERROR(J402,99)=99,0,Scoring!$B$7),Scoring!$B$3),Scoring!$B$2),Scoring!$B$6),Scoring!$B$5),Scoring!$B$4)</f>
        <v>1</v>
      </c>
      <c r="AV402" s="78">
        <f t="shared" si="39"/>
        <v>3.3</v>
      </c>
      <c r="AW402" s="78"/>
      <c r="AX402" s="66"/>
      <c r="AY402" s="78"/>
      <c r="AZ402" s="76"/>
      <c r="BA402" s="76"/>
      <c r="BB402" s="76"/>
    </row>
    <row r="403" spans="1:54" x14ac:dyDescent="0.25">
      <c r="A403" s="77" t="s">
        <v>3376</v>
      </c>
      <c r="B403" s="76" t="str">
        <f t="shared" si="40"/>
        <v>200-838-9</v>
      </c>
      <c r="C403" s="77" t="s">
        <v>3427</v>
      </c>
      <c r="D403" s="77" t="s">
        <v>3284</v>
      </c>
      <c r="E403" s="76" t="e">
        <f>IF(C403="-",IF(A403="-",VLOOKUP(D403,'sin-list 180320_update'!$C$2:$C$835,1,FALSE),VLOOKUP(A403,'sin-list 180320_update'!$A$2:$A$835,1,FALSE)),VLOOKUP(C403,'sin-list 180320_update'!$B$2:$B$835,1,FALSE))</f>
        <v>#N/A</v>
      </c>
      <c r="F403" s="76" t="str">
        <f>IF($C403="-",IF($A403="-",VLOOKUP($D403,'REACH Bilaga XVII_update'!$A$5:$A$131,1,FALSE),VLOOKUP($A403,'REACH Bilaga XVII_update'!$C$5:$C$131,1,FALSE)),VLOOKUP($C403,'REACH Bilaga XVII_update'!$B$5:$B$131,1,FALSE))</f>
        <v>200-838-9</v>
      </c>
      <c r="G403" s="76" t="e">
        <f>IF($C403="-",IF($A403="-",VLOOKUP($D403,' REACH Bilaga 59_update'!$A$5:$A$210,1,FALSE),VLOOKUP($A403,' REACH Bilaga 59_update'!$D$5:$D$210,1,FALSE)),VLOOKUP($C403,' REACH Bilaga 59_update'!$C$5:$C$210,1,FALSE))</f>
        <v>#N/A</v>
      </c>
      <c r="H403" s="76" t="e">
        <f>IF($C403="-",IF($A403="-",VLOOKUP($D403,'REACH Bilaga XIV_update'!$A$5:$A$110,1,FALSE),VLOOKUP($A403,'REACH Bilaga XIV_update'!$D$5:$D$110,1,FALSE)),VLOOKUP($C403,'REACH Bilaga XIV_update'!$C$5:$C$110,1,FALSE))</f>
        <v>#N/A</v>
      </c>
      <c r="I403" s="76" t="str">
        <f>IF($C403="-",IF($A403="-",VLOOKUP($D403,CoRAP_update!$A$5:$A$376,1,FALSE),VLOOKUP($A403,CoRAP_update!$D$5:$D$376,1,FALSE)),VLOOKUP($C403,CoRAP_update!$C$5:$C$376,1,FALSE))</f>
        <v>200-838-9</v>
      </c>
      <c r="J403" s="76" t="e">
        <f>IF($C403="-",IF($A403="-",VLOOKUP($D403,EDC_update!$C$2:$C$450,1,FALSE),VLOOKUP($A403,EDC_update!$B$2:$B$450,1,FALSE)),VLOOKUP($C403,EDC_update!$L$2:$L$450,1,FALSE))</f>
        <v>#N/A</v>
      </c>
      <c r="K403" s="76" t="e">
        <f>IF($C403="-",IF($A403="-",IF(VLOOKUP($D403,'sin-list 180320_update'!$C$2:$S$835,3,FALSE)="",NA(),VLOOKUP($D403,'sin-list 180320_update'!$C$2:$S$835,3,FALSE)),IF(VLOOKUP($A403,'sin-list 180320_update'!$A$2:$S$835,5,FALSE)="",NA(),VLOOKUP($A403,'sin-list 180320_update'!$A$2:$S$835,5,FALSE))),IF(VLOOKUP($C403,'sin-list 180320_update'!$B$2:$S$835,4,FALSE)="",NA(),VLOOKUP($C403,'sin-list 180320_update'!$B$2:$S$835,4,FALSE)))</f>
        <v>#N/A</v>
      </c>
      <c r="L403" s="76" t="e">
        <f>IF($C403="-",IF($A403="-",VLOOKUP($D403,'sin-list 180320_update'!$C$2:$S$835,6,FALSE),VLOOKUP($A403,'sin-list 180320_update'!$A$2:$S$835,8,FALSE)),VLOOKUP($C403,'sin-list 180320_update'!$B$2:$S$835,7,FALSE))</f>
        <v>#N/A</v>
      </c>
      <c r="M403" s="76" t="e">
        <f>IF($C403="-",IF($A403="-",IF(VLOOKUP($D403,'sin-list 180320_update'!$C$2:$S$835,8,FALSE)="",NA(),VLOOKUP($D403,'sin-list 180320_update'!$C$2:$S$835,8,FALSE)),IF(VLOOKUP($A403,'sin-list 180320_update'!$A$2:$S$835,10,FALSE)="",NA(),VLOOKUP($A403,'sin-list 180320_update'!$A$2:$S$835,10,FALSE))),IF(VLOOKUP($C403,'sin-list 180320_update'!$B$2:$S$835,9,FALSE)="",NA(),VLOOKUP($C403,'sin-list 180320_update'!$B$2:$S$835,9,FALSE)))</f>
        <v>#N/A</v>
      </c>
      <c r="N403" s="76" t="str">
        <f>IF($C403="-",IF($A403="-",IF(VLOOKUP($D403,'REACH Bilaga XVII_update'!$A$5:$E$131,4,FALSE)="",NA(),VLOOKUP($D403,'REACH Bilaga XVII_update'!$A$5:$E$131,4,FALSE)),IF(VLOOKUP($A403,'REACH Bilaga XVII_update'!$C$5:$D$131,2,FALSE)="",NA(),VLOOKUP($A403,'REACH Bilaga XVII_update'!$C$5:$D$131,2,FALSE))),IF(VLOOKUP($C403,'REACH Bilaga XVII_update'!$B$5:$D$131,3,FALSE)="",NA(),VLOOKUP($C403,'REACH Bilaga XVII_update'!$B$5:$D$131,3,FALSE)))</f>
        <v>H351</v>
      </c>
      <c r="O403" s="76" t="e">
        <f>IF($C403="-",IF($A403="-",IF(VLOOKUP($D403,' REACH Bilaga 59_update'!$A$5:$E$210,5,FALSE)="",NA(),VLOOKUP($D403,' REACH Bilaga 59_update'!$A$5:$E$210,5,FALSE)),IF(VLOOKUP($A403,' REACH Bilaga 59_update'!$D$5:$E$210,2,FALSE)="",NA(),VLOOKUP($A403,' REACH Bilaga 59_update'!$D$5:$E$210,2,FALSE))),IF(VLOOKUP($C403,' REACH Bilaga 59_update'!$C$5:$E$210,3,FALSE)="",NA(),VLOOKUP($C403,' REACH Bilaga 59_update'!$C$5:$E$210,3,FALSE)))</f>
        <v>#N/A</v>
      </c>
      <c r="P403" s="76" t="e">
        <f>IF(C403="-",IF(A403="-",IFERROR(VLOOKUP($D403,' REACH Bilaga 59_update'!$A$5:$F$210,MATCH(Sammanfattning!P$1,' REACH Bilaga 59_update'!$A$4:$F$4,0),FALSE),VLOOKUP($D403,'REACH Bilaga XIV_update'!$A$4:$H$110,MATCH(Sammanfattning!P$1,'REACH Bilaga XIV_update'!$A$4:$H$4,0),FALSE)),IFERROR(VLOOKUP($A403,' REACH Bilaga 59_update'!$D$5:$F$210,MATCH(Sammanfattning!P$1,' REACH Bilaga 59_update'!$D$4:$F$4,0),FALSE),VLOOKUP($A403,'REACH Bilaga XIV_update'!$D$4:$H$110,MATCH(Sammanfattning!P$1,'REACH Bilaga XIV_update'!$D$4:$H$4,0),FALSE))),IFERROR(VLOOKUP($C403,' REACH Bilaga 59_update'!$C$5:$F$210,MATCH(Sammanfattning!P$1,' REACH Bilaga 59_update'!$C$4:$F$4,0),FALSE),VLOOKUP($C403,'REACH Bilaga XIV_update'!$C$4:$H$110,MATCH(Sammanfattning!P$1,'REACH Bilaga XIV_update'!$C$4:$H$4,0),FALSE)))</f>
        <v>#N/A</v>
      </c>
      <c r="Q403" s="76" t="e">
        <f>IF($C403="-",IF($A403="-",IF(VLOOKUP($D403,'REACH Bilaga XIV_update'!$A$5:$I$110,9,FALSE)="",NA(),VLOOKUP($D403,'REACH Bilaga XIV_update'!$A$5:$I$110,9,FALSE)),IF(VLOOKUP($A403,'REACH Bilaga XIV_update'!$D$5:$I$110,6,FALSE)="",NA(),VLOOKUP($A403,'REACH Bilaga XIV_update'!$D$5:$I$110,6,FALSE))),IF(VLOOKUP($C403,'REACH Bilaga XIV_update'!$C$5:$I$110,7,FALSE)="",NA(),VLOOKUP($C403,'REACH Bilaga XIV_update'!$C$5:$I$110,7,FALSE)))</f>
        <v>#N/A</v>
      </c>
      <c r="R403" s="76" t="str">
        <f>IF($C403="-",IF($A403="-",IF(VLOOKUP($D403,CoRAP_update!$A$5:$O$376,15,FALSE)="",NA(),VLOOKUP($D403,CoRAP_update!$A$5:$O$376,15,FALSE)),IF(VLOOKUP($A403,CoRAP_update!$D$5:$O$376,12,FALSE)="",NA(),VLOOKUP($A403,CoRAP_update!$D$5:$O$376,12,FALSE))),IF(VLOOKUP($C403,CoRAP_update!$C$5:$O$376,13,FALSE)="",NA(),VLOOKUP($C403,CoRAP_update!$C$5:$O$376,13,FALSE)))</f>
        <v>H351</v>
      </c>
      <c r="S403" s="144" t="str">
        <f>IF($C403="-",IF($A403="-",VLOOKUP($D403,CoRAP_update!$A$5:$J$376,MATCH(Sammanfattning!S$1,CoRAP_update!$A$4:$J$4,0),FALSE),VLOOKUP($A403,CoRAP_update!$D$5:$J$376,MATCH(Sammanfattning!S$1,CoRAP_update!$D$4:$J$4,0),FALSE)),VLOOKUP($C403,CoRAP_update!$C$5:$J$376,MATCH(Sammanfattning!S$1,CoRAP_update!$C$4:$J$4,0),FALSE))</f>
        <v>Carcinogenic#Suspected Mutagenic#Suspected Reprotoxic#Potential endocrine disruptor#Suspected Sensitiser#High (aggregated) tonnage</v>
      </c>
      <c r="T403" s="76" t="e">
        <f>IF($A403="-",VLOOKUP($D403,EDC_update!$C$2:$F$450,4,FALSE),VLOOKUP($A403,EDC_update!$B$2:$F$450,5,FALSE))</f>
        <v>#N/A</v>
      </c>
      <c r="V403" s="78">
        <f>IF(IFERROR(SEARCH("PBT",P403),99)=99,IF(IFERROR(SEARCH("suspected PBT",S403),99)=99,IF(IFERROR(SEARCH("concluded to be PBT",K403),99)=99,IF(IFERROR(SEARCH("PBT",S403),99)=99,IF(IFERROR(SEARCH("PBT cand",L403),99)=99,IF(IFERROR(SEARCH("PBT",L403),99)=99,IF(IFERROR(SEARCH("persistent, bioackumulative and toxic properties",K403),99)=99,0,Scoring!$E$3),Scoring!$E$3),Scoring!$E$7),Scoring!$E$3),Scoring!$E$5),Scoring!$E$6),Scoring!$E$3)</f>
        <v>0</v>
      </c>
      <c r="W403" s="78">
        <f>IF(IFERROR(SEARCH("vPvB",P403),99)=99,IF(IFERROR(SEARCH("suspected pbt/vPvB",S403),99)=99,IF(IFERROR(SEARCH("vPvB",S403),99)=99,IF(IFERROR(SEARCH("concluded to be a vPvB",S403),99)=99,IF(IFERROR(SEARCH("identified as vPvB",K403),99)=99,IF(IFERROR(SEARCH("concluded to be a vPvB",K403),99)=99,IF(IFERROR(SEARCH("concluded to be both pbt and vPvB",S403),99)=99,IF(IFERROR(SEARCH("concluded to be both pbt and vPvB",K403),99)=99,0,Scoring!$E$5),Scoring!$E$5),Scoring!$E$5),Scoring!$E$5),Scoring!$E$5),Scoring!$E$4),Scoring!$E$6),Scoring!$E$4)</f>
        <v>0</v>
      </c>
      <c r="X403" s="78">
        <f>IF(IFERROR(SEARCH("H410",N403),99)=99,IF(IFERROR(SEARCH("H410",O403),99)=99,IF(IFERROR(SEARCH("H410",Q403),99)=99,IF(IFERROR(SEARCH("H410",M403),99)=99,IF(IFERROR(SEARCH("H410",R403),99)=99,IF(IFERROR(SEARCH("H411",N403),99)=99,IF(IFERROR(SEARCH("H411",O403),99)=99,IF(IFERROR(SEARCH("H411",Q403),99)=99,IF(IFERROR(SEARCH("H411",M403),99)=99,IF(IFERROR(SEARCH("H411",R403),99)=99,IF(IFERROR(SEARCH("H413",N403),99)=99,IF(IFERROR(SEARCH("H413",O403),99)=99,IF(IFERROR(SEARCH("H413",Q403),99)=99,IF(IFERROR(SEARCH("H413",M403),99)=99,IF(IFERROR(SEARCH("H413",R403),99)=99,IF(IFERROR(SEARCH("H412",N403),99)=99,IF(IFERROR(SEARCH("H412",O403),99)=99,IF(IFERROR(SEARCH("H412",Q403),99)=99,IF(IFERROR(SEARCH("H412",M403),99)=99,IF(IFERROR(SEARCH("H412",R403),99)=99,0,Scoring!$E$2),Scoring!$E$2),Scoring!$E$2),Scoring!$E$2),Scoring!$E$2),Scoring!$E$2),Scoring!$E$2),Scoring!$E$2),Scoring!$E$2),Scoring!$E$2),Scoring!$E$2),Scoring!$E$2),Scoring!$E$2),Scoring!$E$2),Scoring!$E$2),Scoring!$E$2),Scoring!$E$2),Scoring!$E$2),Scoring!$E$2),Scoring!$E$2)</f>
        <v>0</v>
      </c>
      <c r="Y403" s="78">
        <f>IF(IFERROR(SEARCH("CMR",K403),99)=99,IF(IFERROR(SEARCH("Suspected CMR",S403),99)=99,IF(IFERROR(SEARCH("CMR",S403),99)=99,0,Scoring!$E$8),Scoring!$E$9),Scoring!$E$8)</f>
        <v>0</v>
      </c>
      <c r="Z403" s="78">
        <f>IF(IFERROR(SEARCH("H350",N403),99)=99,IF(IFERROR(SEARCH("H350",O403),99)=99,IF(IFERROR(SEARCH("H350",Q403),99)=99,IF(IFERROR(SEARCH("H350",M403),99)=99,IF(IFERROR(SEARCH("H350",R403),99)=99,IF(IFERROR(SEARCH("H351",N403),99)=99,IF(IFERROR(SEARCH("H351",O403),99)=99,IF(IFERROR(SEARCH("H351",Q403),99)=99,IF(IFERROR(SEARCH("H351",M403),99)=99,IF(IFERROR(SEARCH("H351",R403),99)=99,IF(IFERROR(SEARCH("carcinogenic",P403),99)=99,IF(IFERROR(SEARCH("suspected carcinogenic",S403),99)=99,0,Scoring!$E$12),Scoring!$E$11),Scoring!$E$10),Scoring!$E$10),Scoring!$E$10),Scoring!$E$10),Scoring!$E$10),Scoring!$E$10),Scoring!$E$10),Scoring!$E$10),Scoring!$E$10),Scoring!$E$10)</f>
        <v>1</v>
      </c>
      <c r="AA403" s="78">
        <f>IF(IFERROR(SEARCH("H340",N403),99)=99,IF(IFERROR(SEARCH("H340",O403),99)=99,IF(IFERROR(SEARCH("H340",Q403),99)=99,IF(IFERROR(SEARCH("H340",M403),99)=99,IF(IFERROR(SEARCH("H340",R403),99)=99,IF(IFERROR(SEARCH("H341",N403),99)=99,IF(IFERROR(SEARCH("H341",O403),99)=99,IF(IFERROR(SEARCH("H341",Q403),99)=99,IF(IFERROR(SEARCH("H341",M403),99)=99,IF(IFERROR(SEARCH("H341",R403),99)=99,IF(IFERROR(SEARCH("mutagenic",P403),99)=99,IF(IFERROR(SEARCH("suspected mutagenic",S403),99)=99,0,Scoring!$E$15),Scoring!$E$14),Scoring!$E$13),Scoring!$E$13),Scoring!$E$13),Scoring!$E$13),Scoring!$E$13),Scoring!$E$13),Scoring!$E$13),Scoring!$E$13),Scoring!$E$13),Scoring!$E$13)</f>
        <v>0.7</v>
      </c>
      <c r="AB403" s="78">
        <f>IF(IFERROR(SEARCH("H360",N403),99)=99,IF(IFERROR(SEARCH("H360",O403),99)=99,IF(IFERROR(SEARCH("H360",Q403),99)=99,IF(IFERROR(SEARCH("H360",M403),99)=99,IF(IFERROR(SEARCH("H360",R403),99)=99,IF(IFERROR(SEARCH("H361",N403),99)=99,IF(IFERROR(SEARCH("H361",O403),99)=99,IF(IFERROR(SEARCH("H361",Q403),99)=99,IF(IFERROR(SEARCH("H361",M403),99)=99,IF(IFERROR(SEARCH("H361",R403),99)=99,IF(IFERROR(SEARCH("reproduction",P403),99)=99,IF(IFERROR(SEARCH("suspected reprotoxic",S403),99)=99,IF(IFERROR(SEARCH("reprotoxic",S403),99)=99,IF(IFERROR(SEARCH("reprotoxic",K403),99)=99,0,Scoring!$E$18),Scoring!$E$18),Scoring!$E$19),Scoring!$E$17),Scoring!$E$16),Scoring!$E$16),Scoring!$E$16),Scoring!$E$16),Scoring!$E$16),Scoring!$E$16),Scoring!$E$16),Scoring!$E$16),Scoring!$E$16),Scoring!$E$16)</f>
        <v>0.7</v>
      </c>
      <c r="AC403" s="78">
        <f>IF(IFERROR(SEARCH("57f",L403),99)=99,IF(IFERROR(SEARCH("57(f)",P403),99)=99,0,Scoring!$E$20),Scoring!$E$20)</f>
        <v>0</v>
      </c>
      <c r="AD403" s="78">
        <f>IF(IFERROR(SEARCH("CAT1",T403),99)=99,IF(IFERROR(SEARCH("CAT2",T403),99)=99,IF(IFERROR(SEARCH("CAT3",T403),99)=99,IF(IFERROR(SEARCH("concluded to be endocrine",K403),99)=99,IF(IFERROR(SEARCH("categorised as endocrine",K403),99)=99,IF(IFERROR(SEARCH("endocrine disrupting",P403),99)=99,IF(IFERROR(SEARCH("endocrine disrupting",K403),99)=99,IF(IFERROR(SEARCH("suspected endocrine",S403),99)=99,IF(IFERROR(SEARCH("potential endocrine",S403),99)=99,0,Scoring!$E$25),Scoring!$E$25),Scoring!$E$24),Scoring!$E$24),Scoring!$E$24),Scoring!$E$24),Scoring!$E$23),Scoring!$E$22),Scoring!$E$21)</f>
        <v>0.5</v>
      </c>
      <c r="AE403" s="78">
        <f>IF(IFERROR(SEARCH("suspected sensitiser",S403),99)=99,IF(IFERROR(SEARCH("sensitiser",S403),99)=99,IF(IFERROR(SEARCH("other hazard based concern",S403),99)=99,0,Scoring!$E$28),Scoring!$E$26),Scoring!$E$27)</f>
        <v>0.4</v>
      </c>
      <c r="AF403" s="78">
        <f>IF(IFERROR(M403,1)=1,IF(IFERROR(N403,1)=1,IF(IFERROR(O403,1)=1,IF(IFERROR(Q403,1)=1,IF(IFERROR(R403,1)=1,IF(IFERROR(T403,1)=1,IF(IFERROR(K403,1)=1,IF(IFERROR(P403,1)=1,IF(IFERROR(S403,1)=1,Scoring!$E$29,0),0),0),0),0),0),0),0),0)</f>
        <v>0</v>
      </c>
      <c r="AG403" s="78">
        <f t="shared" si="38"/>
        <v>3.3</v>
      </c>
      <c r="AI403" s="93"/>
      <c r="AJ403" s="94"/>
      <c r="AK403" s="76"/>
      <c r="AL403" s="75"/>
      <c r="AN403" s="79"/>
      <c r="AO403" s="79"/>
      <c r="AP403" s="79"/>
      <c r="AQ403" s="79"/>
      <c r="AR403" s="79"/>
      <c r="AS403" s="78"/>
      <c r="AU403" s="79">
        <f>IF(IFERROR(F403,99)=99,IF(IFERROR(G403,99)=99,IF(IFERROR(H403,99)=99,IF(IFERROR(I403,99)=99,IF(IFERROR(E403,99)=99,IF(IFERROR(J403,99)=99,0,Scoring!$B$7),Scoring!$B$3),Scoring!$B$2),Scoring!$B$6),Scoring!$B$5),Scoring!$B$4)</f>
        <v>1</v>
      </c>
      <c r="AV403" s="78">
        <f t="shared" si="39"/>
        <v>3.3</v>
      </c>
      <c r="AW403" s="78"/>
      <c r="AX403" s="66"/>
      <c r="AY403" s="78"/>
      <c r="AZ403" s="76"/>
      <c r="BA403" s="76"/>
      <c r="BB403" s="76"/>
    </row>
    <row r="404" spans="1:54" x14ac:dyDescent="0.25">
      <c r="A404" s="77" t="s">
        <v>7058</v>
      </c>
      <c r="B404" s="76" t="str">
        <f t="shared" si="40"/>
        <v>201-208-6</v>
      </c>
      <c r="C404" s="77" t="s">
        <v>2275</v>
      </c>
      <c r="D404" s="77" t="s">
        <v>2276</v>
      </c>
      <c r="E404" s="76" t="str">
        <f>IF(C404="-",IF(A404="-",VLOOKUP(D404,'sin-list 180320_update'!$C$2:$C$835,1,FALSE),VLOOKUP(A404,'sin-list 180320_update'!$A$2:$A$835,1,FALSE)),VLOOKUP(C404,'sin-list 180320_update'!$B$2:$B$835,1,FALSE))</f>
        <v>201-208-6</v>
      </c>
      <c r="F404" s="76" t="e">
        <f>IF($C404="-",IF($A404="-",VLOOKUP($D404,'REACH Bilaga XVII_update'!$A$5:$A$131,1,FALSE),VLOOKUP($A404,'REACH Bilaga XVII_update'!$C$5:$C$131,1,FALSE)),VLOOKUP($C404,'REACH Bilaga XVII_update'!$B$5:$B$131,1,FALSE))</f>
        <v>#N/A</v>
      </c>
      <c r="G404" s="76" t="e">
        <f>IF($C404="-",IF($A404="-",VLOOKUP($D404,' REACH Bilaga 59_update'!$A$5:$A$210,1,FALSE),VLOOKUP($A404,' REACH Bilaga 59_update'!$D$5:$D$210,1,FALSE)),VLOOKUP($C404,' REACH Bilaga 59_update'!$C$5:$C$210,1,FALSE))</f>
        <v>#N/A</v>
      </c>
      <c r="H404" s="76" t="e">
        <f>IF($C404="-",IF($A404="-",VLOOKUP($D404,'REACH Bilaga XIV_update'!$A$5:$A$110,1,FALSE),VLOOKUP($A404,'REACH Bilaga XIV_update'!$D$5:$D$110,1,FALSE)),VLOOKUP($C404,'REACH Bilaga XIV_update'!$C$5:$C$110,1,FALSE))</f>
        <v>#N/A</v>
      </c>
      <c r="I404" s="76" t="e">
        <f>IF($C404="-",IF($A404="-",VLOOKUP($D404,CoRAP_update!$A$5:$A$376,1,FALSE),VLOOKUP($A404,CoRAP_update!$D$5:$D$376,1,FALSE)),VLOOKUP($C404,CoRAP_update!$C$5:$C$376,1,FALSE))</f>
        <v>#N/A</v>
      </c>
      <c r="J404" s="76" t="e">
        <f>IF($C404="-",IF($A404="-",VLOOKUP($D404,EDC_update!$C$2:$C$450,1,FALSE),VLOOKUP($A404,EDC_update!$B$2:$B$450,1,FALSE)),VLOOKUP($C404,EDC_update!$L$2:$L$450,1,FALSE))</f>
        <v>#N/A</v>
      </c>
      <c r="K404" s="76" t="str">
        <f>IF($C404="-",IF($A404="-",IF(VLOOKUP($D404,'sin-list 180320_update'!$C$2:$S$835,3,FALSE)="",NA(),VLOOKUP($D404,'sin-list 180320_update'!$C$2:$S$835,3,FALSE)),IF(VLOOKUP($A404,'sin-list 180320_update'!$A$2:$S$835,5,FALSE)="",NA(),VLOOKUP($A404,'sin-list 180320_update'!$A$2:$S$835,5,FALSE))),IF(VLOOKUP($C404,'sin-list 180320_update'!$B$2:$S$835,4,FALSE)="",NA(),VLOOKUP($C404,'sin-list 180320_update'!$B$2:$S$835,4,FALSE)))</f>
        <v>Classified CMR according to Annex VI of Regulation 1272/2008</v>
      </c>
      <c r="L404" s="76" t="str">
        <f>IF($C404="-",IF($A404="-",VLOOKUP($D404,'sin-list 180320_update'!$C$2:$S$835,6,FALSE),VLOOKUP($A404,'sin-list 180320_update'!$A$2:$S$835,8,FALSE)),VLOOKUP($C404,'sin-list 180320_update'!$B$2:$S$835,7,FALSE))</f>
        <v>Carc. 1B
Acute Tox. 3 *
Acute Tox. 4 *
Eye Irrit. 2
STOT SE 3
Skin Irrit. 2</v>
      </c>
      <c r="M404" s="76" t="str">
        <f>IF($C404="-",IF($A404="-",IF(VLOOKUP($D404,'sin-list 180320_update'!$C$2:$S$835,8,FALSE)="",NA(),VLOOKUP($D404,'sin-list 180320_update'!$C$2:$S$835,8,FALSE)),IF(VLOOKUP($A404,'sin-list 180320_update'!$A$2:$S$835,10,FALSE)="",NA(),VLOOKUP($A404,'sin-list 180320_update'!$A$2:$S$835,10,FALSE))),IF(VLOOKUP($C404,'sin-list 180320_update'!$B$2:$S$835,9,FALSE)="",NA(),VLOOKUP($C404,'sin-list 180320_update'!$B$2:$S$835,9,FALSE)))</f>
        <v>H350
H331
H302
H319
H335
H315</v>
      </c>
      <c r="N404" s="76" t="e">
        <f>IF($C404="-",IF($A404="-",IF(VLOOKUP($D404,'REACH Bilaga XVII_update'!$A$5:$E$131,4,FALSE)="",NA(),VLOOKUP($D404,'REACH Bilaga XVII_update'!$A$5:$E$131,4,FALSE)),IF(VLOOKUP($A404,'REACH Bilaga XVII_update'!$C$5:$D$131,2,FALSE)="",NA(),VLOOKUP($A404,'REACH Bilaga XVII_update'!$C$5:$D$131,2,FALSE))),IF(VLOOKUP($C404,'REACH Bilaga XVII_update'!$B$5:$D$131,3,FALSE)="",NA(),VLOOKUP($C404,'REACH Bilaga XVII_update'!$B$5:$D$131,3,FALSE)))</f>
        <v>#N/A</v>
      </c>
      <c r="O404" s="76" t="e">
        <f>IF($C404="-",IF($A404="-",IF(VLOOKUP($D404,' REACH Bilaga 59_update'!$A$5:$E$210,5,FALSE)="",NA(),VLOOKUP($D404,' REACH Bilaga 59_update'!$A$5:$E$210,5,FALSE)),IF(VLOOKUP($A404,' REACH Bilaga 59_update'!$D$5:$E$210,2,FALSE)="",NA(),VLOOKUP($A404,' REACH Bilaga 59_update'!$D$5:$E$210,2,FALSE))),IF(VLOOKUP($C404,' REACH Bilaga 59_update'!$C$5:$E$210,3,FALSE)="",NA(),VLOOKUP($C404,' REACH Bilaga 59_update'!$C$5:$E$210,3,FALSE)))</f>
        <v>#N/A</v>
      </c>
      <c r="P404" s="76" t="e">
        <f>IF(C404="-",IF(A404="-",IFERROR(VLOOKUP($D404,' REACH Bilaga 59_update'!$A$5:$F$210,MATCH(Sammanfattning!P$1,' REACH Bilaga 59_update'!$A$4:$F$4,0),FALSE),VLOOKUP($D404,'REACH Bilaga XIV_update'!$A$4:$H$110,MATCH(Sammanfattning!P$1,'REACH Bilaga XIV_update'!$A$4:$H$4,0),FALSE)),IFERROR(VLOOKUP($A404,' REACH Bilaga 59_update'!$D$5:$F$210,MATCH(Sammanfattning!P$1,' REACH Bilaga 59_update'!$D$4:$F$4,0),FALSE),VLOOKUP($A404,'REACH Bilaga XIV_update'!$D$4:$H$110,MATCH(Sammanfattning!P$1,'REACH Bilaga XIV_update'!$D$4:$H$4,0),FALSE))),IFERROR(VLOOKUP($C404,' REACH Bilaga 59_update'!$C$5:$F$210,MATCH(Sammanfattning!P$1,' REACH Bilaga 59_update'!$C$4:$F$4,0),FALSE),VLOOKUP($C404,'REACH Bilaga XIV_update'!$C$4:$H$110,MATCH(Sammanfattning!P$1,'REACH Bilaga XIV_update'!$C$4:$H$4,0),FALSE)))</f>
        <v>#N/A</v>
      </c>
      <c r="Q404" s="76" t="e">
        <f>IF($C404="-",IF($A404="-",IF(VLOOKUP($D404,'REACH Bilaga XIV_update'!$A$5:$I$110,9,FALSE)="",NA(),VLOOKUP($D404,'REACH Bilaga XIV_update'!$A$5:$I$110,9,FALSE)),IF(VLOOKUP($A404,'REACH Bilaga XIV_update'!$D$5:$I$110,6,FALSE)="",NA(),VLOOKUP($A404,'REACH Bilaga XIV_update'!$D$5:$I$110,6,FALSE))),IF(VLOOKUP($C404,'REACH Bilaga XIV_update'!$C$5:$I$110,7,FALSE)="",NA(),VLOOKUP($C404,'REACH Bilaga XIV_update'!$C$5:$I$110,7,FALSE)))</f>
        <v>#N/A</v>
      </c>
      <c r="R404" s="76" t="e">
        <f>IF($C404="-",IF($A404="-",IF(VLOOKUP($D404,CoRAP_update!$A$5:$O$376,15,FALSE)="",NA(),VLOOKUP($D404,CoRAP_update!$A$5:$O$376,15,FALSE)),IF(VLOOKUP($A404,CoRAP_update!$D$5:$O$376,12,FALSE)="",NA(),VLOOKUP($A404,CoRAP_update!$D$5:$O$376,12,FALSE))),IF(VLOOKUP($C404,CoRAP_update!$C$5:$O$376,13,FALSE)="",NA(),VLOOKUP($C404,CoRAP_update!$C$5:$O$376,13,FALSE)))</f>
        <v>#N/A</v>
      </c>
      <c r="S404" s="144" t="e">
        <f>IF($C404="-",IF($A404="-",VLOOKUP($D404,CoRAP_update!$A$5:$J$376,MATCH(Sammanfattning!S$1,CoRAP_update!$A$4:$J$4,0),FALSE),VLOOKUP($A404,CoRAP_update!$D$5:$J$376,MATCH(Sammanfattning!S$1,CoRAP_update!$D$4:$J$4,0),FALSE)),VLOOKUP($C404,CoRAP_update!$C$5:$J$376,MATCH(Sammanfattning!S$1,CoRAP_update!$C$4:$J$4,0),FALSE))</f>
        <v>#N/A</v>
      </c>
      <c r="T404" s="76" t="str">
        <f>IF($A404="-",VLOOKUP($D404,EDC_update!$C$2:$F$450,4,FALSE),VLOOKUP($A404,EDC_update!$B$2:$F$450,5,FALSE))</f>
        <v>CAT3b</v>
      </c>
      <c r="V404" s="78">
        <f>IF(IFERROR(SEARCH("PBT",P404),99)=99,IF(IFERROR(SEARCH("suspected PBT",S404),99)=99,IF(IFERROR(SEARCH("concluded to be PBT",K404),99)=99,IF(IFERROR(SEARCH("PBT",S404),99)=99,IF(IFERROR(SEARCH("PBT cand",L404),99)=99,IF(IFERROR(SEARCH("PBT",L404),99)=99,IF(IFERROR(SEARCH("persistent, bioackumulative and toxic properties",K404),99)=99,0,Scoring!$E$3),Scoring!$E$3),Scoring!$E$7),Scoring!$E$3),Scoring!$E$5),Scoring!$E$6),Scoring!$E$3)</f>
        <v>0</v>
      </c>
      <c r="W404" s="78">
        <f>IF(IFERROR(SEARCH("vPvB",P404),99)=99,IF(IFERROR(SEARCH("suspected pbt/vPvB",S404),99)=99,IF(IFERROR(SEARCH("vPvB",S404),99)=99,IF(IFERROR(SEARCH("concluded to be a vPvB",S404),99)=99,IF(IFERROR(SEARCH("identified as vPvB",K404),99)=99,IF(IFERROR(SEARCH("concluded to be a vPvB",K404),99)=99,IF(IFERROR(SEARCH("concluded to be both pbt and vPvB",S404),99)=99,IF(IFERROR(SEARCH("concluded to be both pbt and vPvB",K404),99)=99,0,Scoring!$E$5),Scoring!$E$5),Scoring!$E$5),Scoring!$E$5),Scoring!$E$5),Scoring!$E$4),Scoring!$E$6),Scoring!$E$4)</f>
        <v>0</v>
      </c>
      <c r="X404" s="78">
        <f>IF(IFERROR(SEARCH("H410",N404),99)=99,IF(IFERROR(SEARCH("H410",O404),99)=99,IF(IFERROR(SEARCH("H410",Q404),99)=99,IF(IFERROR(SEARCH("H410",M404),99)=99,IF(IFERROR(SEARCH("H410",R404),99)=99,IF(IFERROR(SEARCH("H411",N404),99)=99,IF(IFERROR(SEARCH("H411",O404),99)=99,IF(IFERROR(SEARCH("H411",Q404),99)=99,IF(IFERROR(SEARCH("H411",M404),99)=99,IF(IFERROR(SEARCH("H411",R404),99)=99,IF(IFERROR(SEARCH("H413",N404),99)=99,IF(IFERROR(SEARCH("H413",O404),99)=99,IF(IFERROR(SEARCH("H413",Q404),99)=99,IF(IFERROR(SEARCH("H413",M404),99)=99,IF(IFERROR(SEARCH("H413",R404),99)=99,IF(IFERROR(SEARCH("H412",N404),99)=99,IF(IFERROR(SEARCH("H412",O404),99)=99,IF(IFERROR(SEARCH("H412",Q404),99)=99,IF(IFERROR(SEARCH("H412",M404),99)=99,IF(IFERROR(SEARCH("H412",R404),99)=99,0,Scoring!$E$2),Scoring!$E$2),Scoring!$E$2),Scoring!$E$2),Scoring!$E$2),Scoring!$E$2),Scoring!$E$2),Scoring!$E$2),Scoring!$E$2),Scoring!$E$2),Scoring!$E$2),Scoring!$E$2),Scoring!$E$2),Scoring!$E$2),Scoring!$E$2),Scoring!$E$2),Scoring!$E$2),Scoring!$E$2),Scoring!$E$2),Scoring!$E$2)</f>
        <v>0</v>
      </c>
      <c r="Y404" s="78">
        <f>IF(IFERROR(SEARCH("CMR",K404),99)=99,IF(IFERROR(SEARCH("Suspected CMR",S404),99)=99,IF(IFERROR(SEARCH("CMR",S404),99)=99,0,Scoring!$E$8),Scoring!$E$9),Scoring!$E$8)</f>
        <v>3</v>
      </c>
      <c r="Z404" s="78">
        <f>IF(IFERROR(SEARCH("H350",N404),99)=99,IF(IFERROR(SEARCH("H350",O404),99)=99,IF(IFERROR(SEARCH("H350",Q404),99)=99,IF(IFERROR(SEARCH("H350",M404),99)=99,IF(IFERROR(SEARCH("H350",R404),99)=99,IF(IFERROR(SEARCH("H351",N404),99)=99,IF(IFERROR(SEARCH("H351",O404),99)=99,IF(IFERROR(SEARCH("H351",Q404),99)=99,IF(IFERROR(SEARCH("H351",M404),99)=99,IF(IFERROR(SEARCH("H351",R404),99)=99,IF(IFERROR(SEARCH("carcinogenic",P404),99)=99,IF(IFERROR(SEARCH("suspected carcinogenic",S404),99)=99,0,Scoring!$E$12),Scoring!$E$11),Scoring!$E$10),Scoring!$E$10),Scoring!$E$10),Scoring!$E$10),Scoring!$E$10),Scoring!$E$10),Scoring!$E$10),Scoring!$E$10),Scoring!$E$10),Scoring!$E$10)</f>
        <v>1</v>
      </c>
      <c r="AA404" s="78">
        <f>IF(IFERROR(SEARCH("H340",N404),99)=99,IF(IFERROR(SEARCH("H340",O404),99)=99,IF(IFERROR(SEARCH("H340",Q404),99)=99,IF(IFERROR(SEARCH("H340",M404),99)=99,IF(IFERROR(SEARCH("H340",R404),99)=99,IF(IFERROR(SEARCH("H341",N404),99)=99,IF(IFERROR(SEARCH("H341",O404),99)=99,IF(IFERROR(SEARCH("H341",Q404),99)=99,IF(IFERROR(SEARCH("H341",M404),99)=99,IF(IFERROR(SEARCH("H341",R404),99)=99,IF(IFERROR(SEARCH("mutagenic",P404),99)=99,IF(IFERROR(SEARCH("suspected mutagenic",S404),99)=99,0,Scoring!$E$15),Scoring!$E$14),Scoring!$E$13),Scoring!$E$13),Scoring!$E$13),Scoring!$E$13),Scoring!$E$13),Scoring!$E$13),Scoring!$E$13),Scoring!$E$13),Scoring!$E$13),Scoring!$E$13)</f>
        <v>0</v>
      </c>
      <c r="AB404" s="78">
        <f>IF(IFERROR(SEARCH("H360",N404),99)=99,IF(IFERROR(SEARCH("H360",O404),99)=99,IF(IFERROR(SEARCH("H360",Q404),99)=99,IF(IFERROR(SEARCH("H360",M404),99)=99,IF(IFERROR(SEARCH("H360",R404),99)=99,IF(IFERROR(SEARCH("H361",N404),99)=99,IF(IFERROR(SEARCH("H361",O404),99)=99,IF(IFERROR(SEARCH("H361",Q404),99)=99,IF(IFERROR(SEARCH("H361",M404),99)=99,IF(IFERROR(SEARCH("H361",R404),99)=99,IF(IFERROR(SEARCH("reproduction",P404),99)=99,IF(IFERROR(SEARCH("suspected reprotoxic",S404),99)=99,IF(IFERROR(SEARCH("reprotoxic",S404),99)=99,IF(IFERROR(SEARCH("reprotoxic",K404),99)=99,0,Scoring!$E$18),Scoring!$E$18),Scoring!$E$19),Scoring!$E$17),Scoring!$E$16),Scoring!$E$16),Scoring!$E$16),Scoring!$E$16),Scoring!$E$16),Scoring!$E$16),Scoring!$E$16),Scoring!$E$16),Scoring!$E$16),Scoring!$E$16)</f>
        <v>0</v>
      </c>
      <c r="AC404" s="78">
        <f>IF(IFERROR(SEARCH("57f",L404),99)=99,IF(IFERROR(SEARCH("57(f)",P404),99)=99,0,Scoring!$E$20),Scoring!$E$20)</f>
        <v>0</v>
      </c>
      <c r="AD404" s="78">
        <f>IF(IFERROR(SEARCH("CAT1",T404),99)=99,IF(IFERROR(SEARCH("CAT2",T404),99)=99,IF(IFERROR(SEARCH("CAT3",T404),99)=99,IF(IFERROR(SEARCH("concluded to be endocrine",K404),99)=99,IF(IFERROR(SEARCH("categorised as endocrine",K404),99)=99,IF(IFERROR(SEARCH("endocrine disrupting",P404),99)=99,IF(IFERROR(SEARCH("endocrine disrupting",K404),99)=99,IF(IFERROR(SEARCH("suspected endocrine",S404),99)=99,IF(IFERROR(SEARCH("potential endocrine",S404),99)=99,0,Scoring!$E$25),Scoring!$E$25),Scoring!$E$24),Scoring!$E$24),Scoring!$E$24),Scoring!$E$24),Scoring!$E$23),Scoring!$E$22),Scoring!$E$21)</f>
        <v>0.3</v>
      </c>
      <c r="AE404" s="78">
        <f>IF(IFERROR(SEARCH("suspected sensitiser",S404),99)=99,IF(IFERROR(SEARCH("sensitiser",S404),99)=99,IF(IFERROR(SEARCH("other hazard based concern",S404),99)=99,0,Scoring!$E$28),Scoring!$E$26),Scoring!$E$27)</f>
        <v>0</v>
      </c>
      <c r="AF404" s="78">
        <f>IF(IFERROR(M404,1)=1,IF(IFERROR(N404,1)=1,IF(IFERROR(O404,1)=1,IF(IFERROR(Q404,1)=1,IF(IFERROR(R404,1)=1,IF(IFERROR(T404,1)=1,IF(IFERROR(K404,1)=1,IF(IFERROR(P404,1)=1,IF(IFERROR(S404,1)=1,Scoring!$E$29,0),0),0),0),0),0),0),0),0)</f>
        <v>0</v>
      </c>
      <c r="AG404" s="78">
        <f t="shared" si="38"/>
        <v>3.3</v>
      </c>
      <c r="AI404" s="93"/>
      <c r="AJ404" s="94"/>
      <c r="AK404" s="76"/>
      <c r="AL404" s="75"/>
      <c r="AN404" s="79"/>
      <c r="AO404" s="79"/>
      <c r="AP404" s="79"/>
      <c r="AQ404" s="79"/>
      <c r="AR404" s="79"/>
      <c r="AS404" s="78"/>
      <c r="AU404" s="79">
        <f>IF(IFERROR(F404,99)=99,IF(IFERROR(G404,99)=99,IF(IFERROR(H404,99)=99,IF(IFERROR(I404,99)=99,IF(IFERROR(E404,99)=99,IF(IFERROR(J404,99)=99,0,Scoring!$B$7),Scoring!$B$3),Scoring!$B$2),Scoring!$B$6),Scoring!$B$5),Scoring!$B$4)</f>
        <v>0.3</v>
      </c>
      <c r="AV404" s="78">
        <f t="shared" si="39"/>
        <v>0.98999999999999988</v>
      </c>
      <c r="AW404" s="78"/>
      <c r="AX404" s="66"/>
      <c r="AY404" s="78"/>
      <c r="AZ404" s="76"/>
      <c r="BA404" s="76"/>
      <c r="BB404" s="76"/>
    </row>
    <row r="405" spans="1:54" x14ac:dyDescent="0.25">
      <c r="A405" s="77" t="s">
        <v>4607</v>
      </c>
      <c r="B405" s="76" t="str">
        <f t="shared" si="40"/>
        <v>203-584-7</v>
      </c>
      <c r="C405" s="77" t="s">
        <v>4606</v>
      </c>
      <c r="D405" s="77" t="s">
        <v>4605</v>
      </c>
      <c r="E405" s="76" t="e">
        <f>IF(C405="-",IF(A405="-",VLOOKUP(D405,'sin-list 180320_update'!$C$2:$C$835,1,FALSE),VLOOKUP(A405,'sin-list 180320_update'!$A$2:$A$835,1,FALSE)),VLOOKUP(C405,'sin-list 180320_update'!$B$2:$B$835,1,FALSE))</f>
        <v>#N/A</v>
      </c>
      <c r="F405" s="76" t="e">
        <f>IF($C405="-",IF($A405="-",VLOOKUP($D405,'REACH Bilaga XVII_update'!$A$5:$A$131,1,FALSE),VLOOKUP($A405,'REACH Bilaga XVII_update'!$C$5:$C$131,1,FALSE)),VLOOKUP($C405,'REACH Bilaga XVII_update'!$B$5:$B$131,1,FALSE))</f>
        <v>#N/A</v>
      </c>
      <c r="G405" s="76" t="e">
        <f>IF($C405="-",IF($A405="-",VLOOKUP($D405,' REACH Bilaga 59_update'!$A$5:$A$210,1,FALSE),VLOOKUP($A405,' REACH Bilaga 59_update'!$D$5:$D$210,1,FALSE)),VLOOKUP($C405,' REACH Bilaga 59_update'!$C$5:$C$210,1,FALSE))</f>
        <v>#N/A</v>
      </c>
      <c r="H405" s="76" t="e">
        <f>IF($C405="-",IF($A405="-",VLOOKUP($D405,'REACH Bilaga XIV_update'!$A$5:$A$110,1,FALSE),VLOOKUP($A405,'REACH Bilaga XIV_update'!$D$5:$D$110,1,FALSE)),VLOOKUP($C405,'REACH Bilaga XIV_update'!$C$5:$C$110,1,FALSE))</f>
        <v>#N/A</v>
      </c>
      <c r="I405" s="76" t="str">
        <f>IF($C405="-",IF($A405="-",VLOOKUP($D405,CoRAP_update!$A$5:$A$376,1,FALSE),VLOOKUP($A405,CoRAP_update!$D$5:$D$376,1,FALSE)),VLOOKUP($C405,CoRAP_update!$C$5:$C$376,1,FALSE))</f>
        <v>203-584-7</v>
      </c>
      <c r="J405" s="76" t="e">
        <f>IF($C405="-",IF($A405="-",VLOOKUP($D405,EDC_update!$C$2:$C$450,1,FALSE),VLOOKUP($A405,EDC_update!$B$2:$B$450,1,FALSE)),VLOOKUP($C405,EDC_update!$L$2:$L$450,1,FALSE))</f>
        <v>#N/A</v>
      </c>
      <c r="K405" s="76" t="e">
        <f>IF($C405="-",IF($A405="-",IF(VLOOKUP($D405,'sin-list 180320_update'!$C$2:$S$835,3,FALSE)="",NA(),VLOOKUP($D405,'sin-list 180320_update'!$C$2:$S$835,3,FALSE)),IF(VLOOKUP($A405,'sin-list 180320_update'!$A$2:$S$835,5,FALSE)="",NA(),VLOOKUP($A405,'sin-list 180320_update'!$A$2:$S$835,5,FALSE))),IF(VLOOKUP($C405,'sin-list 180320_update'!$B$2:$S$835,4,FALSE)="",NA(),VLOOKUP($C405,'sin-list 180320_update'!$B$2:$S$835,4,FALSE)))</f>
        <v>#N/A</v>
      </c>
      <c r="L405" s="76" t="e">
        <f>IF($C405="-",IF($A405="-",VLOOKUP($D405,'sin-list 180320_update'!$C$2:$S$835,6,FALSE),VLOOKUP($A405,'sin-list 180320_update'!$A$2:$S$835,8,FALSE)),VLOOKUP($C405,'sin-list 180320_update'!$B$2:$S$835,7,FALSE))</f>
        <v>#N/A</v>
      </c>
      <c r="M405" s="76" t="e">
        <f>IF($C405="-",IF($A405="-",IF(VLOOKUP($D405,'sin-list 180320_update'!$C$2:$S$835,8,FALSE)="",NA(),VLOOKUP($D405,'sin-list 180320_update'!$C$2:$S$835,8,FALSE)),IF(VLOOKUP($A405,'sin-list 180320_update'!$A$2:$S$835,10,FALSE)="",NA(),VLOOKUP($A405,'sin-list 180320_update'!$A$2:$S$835,10,FALSE))),IF(VLOOKUP($C405,'sin-list 180320_update'!$B$2:$S$835,9,FALSE)="",NA(),VLOOKUP($C405,'sin-list 180320_update'!$B$2:$S$835,9,FALSE)))</f>
        <v>#N/A</v>
      </c>
      <c r="N405" s="76" t="e">
        <f>IF($C405="-",IF($A405="-",IF(VLOOKUP($D405,'REACH Bilaga XVII_update'!$A$5:$E$131,4,FALSE)="",NA(),VLOOKUP($D405,'REACH Bilaga XVII_update'!$A$5:$E$131,4,FALSE)),IF(VLOOKUP($A405,'REACH Bilaga XVII_update'!$C$5:$D$131,2,FALSE)="",NA(),VLOOKUP($A405,'REACH Bilaga XVII_update'!$C$5:$D$131,2,FALSE))),IF(VLOOKUP($C405,'REACH Bilaga XVII_update'!$B$5:$D$131,3,FALSE)="",NA(),VLOOKUP($C405,'REACH Bilaga XVII_update'!$B$5:$D$131,3,FALSE)))</f>
        <v>#N/A</v>
      </c>
      <c r="O405" s="76" t="e">
        <f>IF($C405="-",IF($A405="-",IF(VLOOKUP($D405,' REACH Bilaga 59_update'!$A$5:$E$210,5,FALSE)="",NA(),VLOOKUP($D405,' REACH Bilaga 59_update'!$A$5:$E$210,5,FALSE)),IF(VLOOKUP($A405,' REACH Bilaga 59_update'!$D$5:$E$210,2,FALSE)="",NA(),VLOOKUP($A405,' REACH Bilaga 59_update'!$D$5:$E$210,2,FALSE))),IF(VLOOKUP($C405,' REACH Bilaga 59_update'!$C$5:$E$210,3,FALSE)="",NA(),VLOOKUP($C405,' REACH Bilaga 59_update'!$C$5:$E$210,3,FALSE)))</f>
        <v>#N/A</v>
      </c>
      <c r="P405" s="76" t="e">
        <f>IF(C405="-",IF(A405="-",IFERROR(VLOOKUP($D405,' REACH Bilaga 59_update'!$A$5:$F$210,MATCH(Sammanfattning!P$1,' REACH Bilaga 59_update'!$A$4:$F$4,0),FALSE),VLOOKUP($D405,'REACH Bilaga XIV_update'!$A$4:$H$110,MATCH(Sammanfattning!P$1,'REACH Bilaga XIV_update'!$A$4:$H$4,0),FALSE)),IFERROR(VLOOKUP($A405,' REACH Bilaga 59_update'!$D$5:$F$210,MATCH(Sammanfattning!P$1,' REACH Bilaga 59_update'!$D$4:$F$4,0),FALSE),VLOOKUP($A405,'REACH Bilaga XIV_update'!$D$4:$H$110,MATCH(Sammanfattning!P$1,'REACH Bilaga XIV_update'!$D$4:$H$4,0),FALSE))),IFERROR(VLOOKUP($C405,' REACH Bilaga 59_update'!$C$5:$F$210,MATCH(Sammanfattning!P$1,' REACH Bilaga 59_update'!$C$4:$F$4,0),FALSE),VLOOKUP($C405,'REACH Bilaga XIV_update'!$C$4:$H$110,MATCH(Sammanfattning!P$1,'REACH Bilaga XIV_update'!$C$4:$H$4,0),FALSE)))</f>
        <v>#N/A</v>
      </c>
      <c r="Q405" s="76" t="e">
        <f>IF($C405="-",IF($A405="-",IF(VLOOKUP($D405,'REACH Bilaga XIV_update'!$A$5:$I$110,9,FALSE)="",NA(),VLOOKUP($D405,'REACH Bilaga XIV_update'!$A$5:$I$110,9,FALSE)),IF(VLOOKUP($A405,'REACH Bilaga XIV_update'!$D$5:$I$110,6,FALSE)="",NA(),VLOOKUP($A405,'REACH Bilaga XIV_update'!$D$5:$I$110,6,FALSE))),IF(VLOOKUP($C405,'REACH Bilaga XIV_update'!$C$5:$I$110,7,FALSE)="",NA(),VLOOKUP($C405,'REACH Bilaga XIV_update'!$C$5:$I$110,7,FALSE)))</f>
        <v>#N/A</v>
      </c>
      <c r="R405" s="76" t="str">
        <f>IF($C405="-",IF($A405="-",IF(VLOOKUP($D405,CoRAP_update!$A$5:$O$376,15,FALSE)="",NA(),VLOOKUP($D405,CoRAP_update!$A$5:$O$376,15,FALSE)),IF(VLOOKUP($A405,CoRAP_update!$D$5:$O$376,12,FALSE)="",NA(),VLOOKUP($A405,CoRAP_update!$D$5:$O$376,12,FALSE))),IF(VLOOKUP($C405,CoRAP_update!$C$5:$O$376,13,FALSE)="",NA(),VLOOKUP($C405,CoRAP_update!$C$5:$O$376,13,FALSE)))</f>
        <v>H341
H331
H311
H301
H319
H317
H400
H410</v>
      </c>
      <c r="S405" s="144" t="str">
        <f>IF($C405="-",IF($A405="-",VLOOKUP($D405,CoRAP_update!$A$5:$J$376,MATCH(Sammanfattning!S$1,CoRAP_update!$A$4:$J$4,0),FALSE),VLOOKUP($A405,CoRAP_update!$D$5:$J$376,MATCH(Sammanfattning!S$1,CoRAP_update!$D$4:$J$4,0),FALSE)),VLOOKUP($C405,CoRAP_update!$C$5:$J$376,MATCH(Sammanfattning!S$1,CoRAP_update!$C$4:$J$4,0),FALSE))</f>
        <v>Suspected Reprotoxic#Sensitiser#Exposure of workers#High (aggregated) tonnage</v>
      </c>
      <c r="T405" s="76" t="e">
        <f>IF($A405="-",VLOOKUP($D405,EDC_update!$C$2:$F$450,4,FALSE),VLOOKUP($A405,EDC_update!$B$2:$F$450,5,FALSE))</f>
        <v>#N/A</v>
      </c>
      <c r="V405" s="78">
        <f>IF(IFERROR(SEARCH("PBT",P405),99)=99,IF(IFERROR(SEARCH("suspected PBT",S405),99)=99,IF(IFERROR(SEARCH("concluded to be PBT",K405),99)=99,IF(IFERROR(SEARCH("PBT",S405),99)=99,IF(IFERROR(SEARCH("PBT cand",L405),99)=99,IF(IFERROR(SEARCH("PBT",L405),99)=99,IF(IFERROR(SEARCH("persistent, bioackumulative and toxic properties",K405),99)=99,0,Scoring!$E$3),Scoring!$E$3),Scoring!$E$7),Scoring!$E$3),Scoring!$E$5),Scoring!$E$6),Scoring!$E$3)</f>
        <v>0</v>
      </c>
      <c r="W405" s="78">
        <f>IF(IFERROR(SEARCH("vPvB",P405),99)=99,IF(IFERROR(SEARCH("suspected pbt/vPvB",S405),99)=99,IF(IFERROR(SEARCH("vPvB",S405),99)=99,IF(IFERROR(SEARCH("concluded to be a vPvB",S405),99)=99,IF(IFERROR(SEARCH("identified as vPvB",K405),99)=99,IF(IFERROR(SEARCH("concluded to be a vPvB",K405),99)=99,IF(IFERROR(SEARCH("concluded to be both pbt and vPvB",S405),99)=99,IF(IFERROR(SEARCH("concluded to be both pbt and vPvB",K405),99)=99,0,Scoring!$E$5),Scoring!$E$5),Scoring!$E$5),Scoring!$E$5),Scoring!$E$5),Scoring!$E$4),Scoring!$E$6),Scoring!$E$4)</f>
        <v>0</v>
      </c>
      <c r="X405" s="78">
        <f>IF(IFERROR(SEARCH("H410",N405),99)=99,IF(IFERROR(SEARCH("H410",O405),99)=99,IF(IFERROR(SEARCH("H410",Q405),99)=99,IF(IFERROR(SEARCH("H410",M405),99)=99,IF(IFERROR(SEARCH("H410",R405),99)=99,IF(IFERROR(SEARCH("H411",N405),99)=99,IF(IFERROR(SEARCH("H411",O405),99)=99,IF(IFERROR(SEARCH("H411",Q405),99)=99,IF(IFERROR(SEARCH("H411",M405),99)=99,IF(IFERROR(SEARCH("H411",R405),99)=99,IF(IFERROR(SEARCH("H413",N405),99)=99,IF(IFERROR(SEARCH("H413",O405),99)=99,IF(IFERROR(SEARCH("H413",Q405),99)=99,IF(IFERROR(SEARCH("H413",M405),99)=99,IF(IFERROR(SEARCH("H413",R405),99)=99,IF(IFERROR(SEARCH("H412",N405),99)=99,IF(IFERROR(SEARCH("H412",O405),99)=99,IF(IFERROR(SEARCH("H412",Q405),99)=99,IF(IFERROR(SEARCH("H412",M405),99)=99,IF(IFERROR(SEARCH("H412",R405),99)=99,0,Scoring!$E$2),Scoring!$E$2),Scoring!$E$2),Scoring!$E$2),Scoring!$E$2),Scoring!$E$2),Scoring!$E$2),Scoring!$E$2),Scoring!$E$2),Scoring!$E$2),Scoring!$E$2),Scoring!$E$2),Scoring!$E$2),Scoring!$E$2),Scoring!$E$2),Scoring!$E$2),Scoring!$E$2),Scoring!$E$2),Scoring!$E$2),Scoring!$E$2)</f>
        <v>1</v>
      </c>
      <c r="Y405" s="78">
        <f>IF(IFERROR(SEARCH("CMR",K405),99)=99,IF(IFERROR(SEARCH("Suspected CMR",S405),99)=99,IF(IFERROR(SEARCH("CMR",S405),99)=99,0,Scoring!$E$8),Scoring!$E$9),Scoring!$E$8)</f>
        <v>0</v>
      </c>
      <c r="Z405" s="78">
        <f>IF(IFERROR(SEARCH("H350",N405),99)=99,IF(IFERROR(SEARCH("H350",O405),99)=99,IF(IFERROR(SEARCH("H350",Q405),99)=99,IF(IFERROR(SEARCH("H350",M405),99)=99,IF(IFERROR(SEARCH("H350",R405),99)=99,IF(IFERROR(SEARCH("H351",N405),99)=99,IF(IFERROR(SEARCH("H351",O405),99)=99,IF(IFERROR(SEARCH("H351",Q405),99)=99,IF(IFERROR(SEARCH("H351",M405),99)=99,IF(IFERROR(SEARCH("H351",R405),99)=99,IF(IFERROR(SEARCH("carcinogenic",P405),99)=99,IF(IFERROR(SEARCH("suspected carcinogenic",S405),99)=99,0,Scoring!$E$12),Scoring!$E$11),Scoring!$E$10),Scoring!$E$10),Scoring!$E$10),Scoring!$E$10),Scoring!$E$10),Scoring!$E$10),Scoring!$E$10),Scoring!$E$10),Scoring!$E$10),Scoring!$E$10)</f>
        <v>0</v>
      </c>
      <c r="AA405" s="78">
        <f>IF(IFERROR(SEARCH("H340",N405),99)=99,IF(IFERROR(SEARCH("H340",O405),99)=99,IF(IFERROR(SEARCH("H340",Q405),99)=99,IF(IFERROR(SEARCH("H340",M405),99)=99,IF(IFERROR(SEARCH("H340",R405),99)=99,IF(IFERROR(SEARCH("H341",N405),99)=99,IF(IFERROR(SEARCH("H341",O405),99)=99,IF(IFERROR(SEARCH("H341",Q405),99)=99,IF(IFERROR(SEARCH("H341",M405),99)=99,IF(IFERROR(SEARCH("H341",R405),99)=99,IF(IFERROR(SEARCH("mutagenic",P405),99)=99,IF(IFERROR(SEARCH("suspected mutagenic",S405),99)=99,0,Scoring!$E$15),Scoring!$E$14),Scoring!$E$13),Scoring!$E$13),Scoring!$E$13),Scoring!$E$13),Scoring!$E$13),Scoring!$E$13),Scoring!$E$13),Scoring!$E$13),Scoring!$E$13),Scoring!$E$13)</f>
        <v>1</v>
      </c>
      <c r="AB405" s="78">
        <f>IF(IFERROR(SEARCH("H360",N405),99)=99,IF(IFERROR(SEARCH("H360",O405),99)=99,IF(IFERROR(SEARCH("H360",Q405),99)=99,IF(IFERROR(SEARCH("H360",M405),99)=99,IF(IFERROR(SEARCH("H360",R405),99)=99,IF(IFERROR(SEARCH("H361",N405),99)=99,IF(IFERROR(SEARCH("H361",O405),99)=99,IF(IFERROR(SEARCH("H361",Q405),99)=99,IF(IFERROR(SEARCH("H361",M405),99)=99,IF(IFERROR(SEARCH("H361",R405),99)=99,IF(IFERROR(SEARCH("reproduction",P405),99)=99,IF(IFERROR(SEARCH("suspected reprotoxic",S405),99)=99,IF(IFERROR(SEARCH("reprotoxic",S405),99)=99,IF(IFERROR(SEARCH("reprotoxic",K405),99)=99,0,Scoring!$E$18),Scoring!$E$18),Scoring!$E$19),Scoring!$E$17),Scoring!$E$16),Scoring!$E$16),Scoring!$E$16),Scoring!$E$16),Scoring!$E$16),Scoring!$E$16),Scoring!$E$16),Scoring!$E$16),Scoring!$E$16),Scoring!$E$16)</f>
        <v>0.7</v>
      </c>
      <c r="AC405" s="78">
        <f>IF(IFERROR(SEARCH("57f",L405),99)=99,IF(IFERROR(SEARCH("57(f)",P405),99)=99,0,Scoring!$E$20),Scoring!$E$20)</f>
        <v>0</v>
      </c>
      <c r="AD405" s="78">
        <f>IF(IFERROR(SEARCH("CAT1",T405),99)=99,IF(IFERROR(SEARCH("CAT2",T405),99)=99,IF(IFERROR(SEARCH("CAT3",T405),99)=99,IF(IFERROR(SEARCH("concluded to be endocrine",K405),99)=99,IF(IFERROR(SEARCH("categorised as endocrine",K405),99)=99,IF(IFERROR(SEARCH("endocrine disrupting",P405),99)=99,IF(IFERROR(SEARCH("endocrine disrupting",K405),99)=99,IF(IFERROR(SEARCH("suspected endocrine",S405),99)=99,IF(IFERROR(SEARCH("potential endocrine",S405),99)=99,0,Scoring!$E$25),Scoring!$E$25),Scoring!$E$24),Scoring!$E$24),Scoring!$E$24),Scoring!$E$24),Scoring!$E$23),Scoring!$E$22),Scoring!$E$21)</f>
        <v>0</v>
      </c>
      <c r="AE405" s="78">
        <f>IF(IFERROR(SEARCH("suspected sensitiser",S405),99)=99,IF(IFERROR(SEARCH("sensitiser",S405),99)=99,IF(IFERROR(SEARCH("other hazard based concern",S405),99)=99,0,Scoring!$E$28),Scoring!$E$26),Scoring!$E$27)</f>
        <v>0.6</v>
      </c>
      <c r="AF405" s="78">
        <f>IF(IFERROR(M405,1)=1,IF(IFERROR(N405,1)=1,IF(IFERROR(O405,1)=1,IF(IFERROR(Q405,1)=1,IF(IFERROR(R405,1)=1,IF(IFERROR(T405,1)=1,IF(IFERROR(K405,1)=1,IF(IFERROR(P405,1)=1,IF(IFERROR(S405,1)=1,Scoring!$E$29,0),0),0),0),0),0),0),0),0)</f>
        <v>0</v>
      </c>
      <c r="AG405" s="78">
        <f t="shared" si="38"/>
        <v>3.3</v>
      </c>
      <c r="AI405" s="93"/>
      <c r="AJ405" s="94"/>
      <c r="AK405" s="76"/>
      <c r="AL405" s="75"/>
      <c r="AN405" s="79"/>
      <c r="AO405" s="79"/>
      <c r="AP405" s="79"/>
      <c r="AQ405" s="79"/>
      <c r="AR405" s="79"/>
      <c r="AS405" s="78"/>
      <c r="AU405" s="79">
        <f>IF(IFERROR(F405,99)=99,IF(IFERROR(G405,99)=99,IF(IFERROR(H405,99)=99,IF(IFERROR(I405,99)=99,IF(IFERROR(E405,99)=99,IF(IFERROR(J405,99)=99,0,Scoring!$B$7),Scoring!$B$3),Scoring!$B$2),Scoring!$B$6),Scoring!$B$5),Scoring!$B$4)</f>
        <v>0.5</v>
      </c>
      <c r="AV405" s="78">
        <f t="shared" si="39"/>
        <v>1.65</v>
      </c>
      <c r="AW405" s="78"/>
      <c r="AX405" s="66"/>
      <c r="AY405" s="78"/>
      <c r="AZ405" s="76"/>
      <c r="BA405" s="76"/>
      <c r="BB405" s="76"/>
    </row>
    <row r="406" spans="1:54" x14ac:dyDescent="0.25">
      <c r="A406" s="77" t="s">
        <v>4309</v>
      </c>
      <c r="B406" s="76" t="str">
        <f t="shared" si="40"/>
        <v>201-250-5</v>
      </c>
      <c r="C406" s="77" t="s">
        <v>2310</v>
      </c>
      <c r="D406" s="77" t="s">
        <v>2311</v>
      </c>
      <c r="E406" s="76" t="str">
        <f>IF(C406="-",IF(A406="-",VLOOKUP(D406,'sin-list 180320_update'!$C$2:$C$835,1,FALSE),VLOOKUP(A406,'sin-list 180320_update'!$A$2:$A$835,1,FALSE)),VLOOKUP(C406,'sin-list 180320_update'!$B$2:$B$835,1,FALSE))</f>
        <v>201-250-5</v>
      </c>
      <c r="F406" s="76" t="e">
        <f>IF($C406="-",IF($A406="-",VLOOKUP($D406,'REACH Bilaga XVII_update'!$A$5:$A$131,1,FALSE),VLOOKUP($A406,'REACH Bilaga XVII_update'!$C$5:$C$131,1,FALSE)),VLOOKUP($C406,'REACH Bilaga XVII_update'!$B$5:$B$131,1,FALSE))</f>
        <v>#N/A</v>
      </c>
      <c r="G406" s="76" t="e">
        <f>IF($C406="-",IF($A406="-",VLOOKUP($D406,' REACH Bilaga 59_update'!$A$5:$A$210,1,FALSE),VLOOKUP($A406,' REACH Bilaga 59_update'!$D$5:$D$210,1,FALSE)),VLOOKUP($C406,' REACH Bilaga 59_update'!$C$5:$C$210,1,FALSE))</f>
        <v>#N/A</v>
      </c>
      <c r="H406" s="76" t="e">
        <f>IF($C406="-",IF($A406="-",VLOOKUP($D406,'REACH Bilaga XIV_update'!$A$5:$A$110,1,FALSE),VLOOKUP($A406,'REACH Bilaga XIV_update'!$D$5:$D$110,1,FALSE)),VLOOKUP($C406,'REACH Bilaga XIV_update'!$C$5:$C$110,1,FALSE))</f>
        <v>#N/A</v>
      </c>
      <c r="I406" s="76" t="str">
        <f>IF($C406="-",IF($A406="-",VLOOKUP($D406,CoRAP_update!$A$5:$A$376,1,FALSE),VLOOKUP($A406,CoRAP_update!$D$5:$D$376,1,FALSE)),VLOOKUP($C406,CoRAP_update!$C$5:$C$376,1,FALSE))</f>
        <v>201-250-5</v>
      </c>
      <c r="J406" s="76" t="e">
        <f>IF($C406="-",IF($A406="-",VLOOKUP($D406,EDC_update!$C$2:$C$450,1,FALSE),VLOOKUP($A406,EDC_update!$B$2:$B$450,1,FALSE)),VLOOKUP($C406,EDC_update!$L$2:$L$450,1,FALSE))</f>
        <v>#N/A</v>
      </c>
      <c r="K406" s="76" t="str">
        <f>IF($C406="-",IF($A406="-",IF(VLOOKUP($D406,'sin-list 180320_update'!$C$2:$S$835,3,FALSE)="",NA(),VLOOKUP($D406,'sin-list 180320_update'!$C$2:$S$835,3,FALSE)),IF(VLOOKUP($A406,'sin-list 180320_update'!$A$2:$S$835,5,FALSE)="",NA(),VLOOKUP($A406,'sin-list 180320_update'!$A$2:$S$835,5,FALSE))),IF(VLOOKUP($C406,'sin-list 180320_update'!$B$2:$S$835,4,FALSE)="",NA(),VLOOKUP($C406,'sin-list 180320_update'!$B$2:$S$835,4,FALSE)))</f>
        <v>This substance has endocrine disrupting properties. Bisphenol S has shown to be estrogenic in in vitro studies. In vivo studies have shown impaired reproduction in zebrafish and uterine growth in rat.</v>
      </c>
      <c r="L406" s="76" t="str">
        <f>IF($C406="-",IF($A406="-",VLOOKUP($D406,'sin-list 180320_update'!$C$2:$S$835,6,FALSE),VLOOKUP($A406,'sin-list 180320_update'!$A$2:$S$835,8,FALSE)),VLOOKUP($C406,'sin-list 180320_update'!$B$2:$S$835,7,FALSE))</f>
        <v>Official classification missing</v>
      </c>
      <c r="M406" s="76" t="e">
        <f>IF($C406="-",IF($A406="-",IF(VLOOKUP($D406,'sin-list 180320_update'!$C$2:$S$835,8,FALSE)="",NA(),VLOOKUP($D406,'sin-list 180320_update'!$C$2:$S$835,8,FALSE)),IF(VLOOKUP($A406,'sin-list 180320_update'!$A$2:$S$835,10,FALSE)="",NA(),VLOOKUP($A406,'sin-list 180320_update'!$A$2:$S$835,10,FALSE))),IF(VLOOKUP($C406,'sin-list 180320_update'!$B$2:$S$835,9,FALSE)="",NA(),VLOOKUP($C406,'sin-list 180320_update'!$B$2:$S$835,9,FALSE)))</f>
        <v>#N/A</v>
      </c>
      <c r="N406" s="76" t="e">
        <f>IF($C406="-",IF($A406="-",IF(VLOOKUP($D406,'REACH Bilaga XVII_update'!$A$5:$E$131,4,FALSE)="",NA(),VLOOKUP($D406,'REACH Bilaga XVII_update'!$A$5:$E$131,4,FALSE)),IF(VLOOKUP($A406,'REACH Bilaga XVII_update'!$C$5:$D$131,2,FALSE)="",NA(),VLOOKUP($A406,'REACH Bilaga XVII_update'!$C$5:$D$131,2,FALSE))),IF(VLOOKUP($C406,'REACH Bilaga XVII_update'!$B$5:$D$131,3,FALSE)="",NA(),VLOOKUP($C406,'REACH Bilaga XVII_update'!$B$5:$D$131,3,FALSE)))</f>
        <v>#N/A</v>
      </c>
      <c r="O406" s="76" t="e">
        <f>IF($C406="-",IF($A406="-",IF(VLOOKUP($D406,' REACH Bilaga 59_update'!$A$5:$E$210,5,FALSE)="",NA(),VLOOKUP($D406,' REACH Bilaga 59_update'!$A$5:$E$210,5,FALSE)),IF(VLOOKUP($A406,' REACH Bilaga 59_update'!$D$5:$E$210,2,FALSE)="",NA(),VLOOKUP($A406,' REACH Bilaga 59_update'!$D$5:$E$210,2,FALSE))),IF(VLOOKUP($C406,' REACH Bilaga 59_update'!$C$5:$E$210,3,FALSE)="",NA(),VLOOKUP($C406,' REACH Bilaga 59_update'!$C$5:$E$210,3,FALSE)))</f>
        <v>#N/A</v>
      </c>
      <c r="P406" s="76" t="e">
        <f>IF(C406="-",IF(A406="-",IFERROR(VLOOKUP($D406,' REACH Bilaga 59_update'!$A$5:$F$210,MATCH(Sammanfattning!P$1,' REACH Bilaga 59_update'!$A$4:$F$4,0),FALSE),VLOOKUP($D406,'REACH Bilaga XIV_update'!$A$4:$H$110,MATCH(Sammanfattning!P$1,'REACH Bilaga XIV_update'!$A$4:$H$4,0),FALSE)),IFERROR(VLOOKUP($A406,' REACH Bilaga 59_update'!$D$5:$F$210,MATCH(Sammanfattning!P$1,' REACH Bilaga 59_update'!$D$4:$F$4,0),FALSE),VLOOKUP($A406,'REACH Bilaga XIV_update'!$D$4:$H$110,MATCH(Sammanfattning!P$1,'REACH Bilaga XIV_update'!$D$4:$H$4,0),FALSE))),IFERROR(VLOOKUP($C406,' REACH Bilaga 59_update'!$C$5:$F$210,MATCH(Sammanfattning!P$1,' REACH Bilaga 59_update'!$C$4:$F$4,0),FALSE),VLOOKUP($C406,'REACH Bilaga XIV_update'!$C$4:$H$110,MATCH(Sammanfattning!P$1,'REACH Bilaga XIV_update'!$C$4:$H$4,0),FALSE)))</f>
        <v>#N/A</v>
      </c>
      <c r="Q406" s="76" t="e">
        <f>IF($C406="-",IF($A406="-",IF(VLOOKUP($D406,'REACH Bilaga XIV_update'!$A$5:$I$110,9,FALSE)="",NA(),VLOOKUP($D406,'REACH Bilaga XIV_update'!$A$5:$I$110,9,FALSE)),IF(VLOOKUP($A406,'REACH Bilaga XIV_update'!$D$5:$I$110,6,FALSE)="",NA(),VLOOKUP($A406,'REACH Bilaga XIV_update'!$D$5:$I$110,6,FALSE))),IF(VLOOKUP($C406,'REACH Bilaga XIV_update'!$C$5:$I$110,7,FALSE)="",NA(),VLOOKUP($C406,'REACH Bilaga XIV_update'!$C$5:$I$110,7,FALSE)))</f>
        <v>#N/A</v>
      </c>
      <c r="R406" s="76" t="e">
        <f>IF($C406="-",IF($A406="-",IF(VLOOKUP($D406,CoRAP_update!$A$5:$O$376,15,FALSE)="",NA(),VLOOKUP($D406,CoRAP_update!$A$5:$O$376,15,FALSE)),IF(VLOOKUP($A406,CoRAP_update!$D$5:$O$376,12,FALSE)="",NA(),VLOOKUP($A406,CoRAP_update!$D$5:$O$376,12,FALSE))),IF(VLOOKUP($C406,CoRAP_update!$C$5:$O$376,13,FALSE)="",NA(),VLOOKUP($C406,CoRAP_update!$C$5:$O$376,13,FALSE)))</f>
        <v>#N/A</v>
      </c>
      <c r="S406" s="144" t="str">
        <f>IF($C406="-",IF($A406="-",VLOOKUP($D406,CoRAP_update!$A$5:$J$376,MATCH(Sammanfattning!S$1,CoRAP_update!$A$4:$J$4,0),FALSE),VLOOKUP($A406,CoRAP_update!$D$5:$J$376,MATCH(Sammanfattning!S$1,CoRAP_update!$D$4:$J$4,0),FALSE)),VLOOKUP($C406,CoRAP_update!$C$5:$J$376,MATCH(Sammanfattning!S$1,CoRAP_update!$C$4:$J$4,0),FALSE))</f>
        <v>Suspected CMR#Potential endocrine disruptor#High (aggregated) tonnage</v>
      </c>
      <c r="T406" s="76" t="e">
        <f>IF($A406="-",VLOOKUP($D406,EDC_update!$C$2:$F$450,4,FALSE),VLOOKUP($A406,EDC_update!$B$2:$F$450,5,FALSE))</f>
        <v>#N/A</v>
      </c>
      <c r="V406" s="78">
        <f>IF(IFERROR(SEARCH("PBT",P406),99)=99,IF(IFERROR(SEARCH("suspected PBT",S406),99)=99,IF(IFERROR(SEARCH("concluded to be PBT",K406),99)=99,IF(IFERROR(SEARCH("PBT",S406),99)=99,IF(IFERROR(SEARCH("PBT cand",L406),99)=99,IF(IFERROR(SEARCH("PBT",L406),99)=99,IF(IFERROR(SEARCH("persistent, bioackumulative and toxic properties",K406),99)=99,0,Scoring!$E$3),Scoring!$E$3),Scoring!$E$7),Scoring!$E$3),Scoring!$E$5),Scoring!$E$6),Scoring!$E$3)</f>
        <v>0</v>
      </c>
      <c r="W406" s="78">
        <f>IF(IFERROR(SEARCH("vPvB",P406),99)=99,IF(IFERROR(SEARCH("suspected pbt/vPvB",S406),99)=99,IF(IFERROR(SEARCH("vPvB",S406),99)=99,IF(IFERROR(SEARCH("concluded to be a vPvB",S406),99)=99,IF(IFERROR(SEARCH("identified as vPvB",K406),99)=99,IF(IFERROR(SEARCH("concluded to be a vPvB",K406),99)=99,IF(IFERROR(SEARCH("concluded to be both pbt and vPvB",S406),99)=99,IF(IFERROR(SEARCH("concluded to be both pbt and vPvB",K406),99)=99,0,Scoring!$E$5),Scoring!$E$5),Scoring!$E$5),Scoring!$E$5),Scoring!$E$5),Scoring!$E$4),Scoring!$E$6),Scoring!$E$4)</f>
        <v>0</v>
      </c>
      <c r="X406" s="78">
        <f>IF(IFERROR(SEARCH("H410",N406),99)=99,IF(IFERROR(SEARCH("H410",O406),99)=99,IF(IFERROR(SEARCH("H410",Q406),99)=99,IF(IFERROR(SEARCH("H410",M406),99)=99,IF(IFERROR(SEARCH("H410",R406),99)=99,IF(IFERROR(SEARCH("H411",N406),99)=99,IF(IFERROR(SEARCH("H411",O406),99)=99,IF(IFERROR(SEARCH("H411",Q406),99)=99,IF(IFERROR(SEARCH("H411",M406),99)=99,IF(IFERROR(SEARCH("H411",R406),99)=99,IF(IFERROR(SEARCH("H413",N406),99)=99,IF(IFERROR(SEARCH("H413",O406),99)=99,IF(IFERROR(SEARCH("H413",Q406),99)=99,IF(IFERROR(SEARCH("H413",M406),99)=99,IF(IFERROR(SEARCH("H413",R406),99)=99,IF(IFERROR(SEARCH("H412",N406),99)=99,IF(IFERROR(SEARCH("H412",O406),99)=99,IF(IFERROR(SEARCH("H412",Q406),99)=99,IF(IFERROR(SEARCH("H412",M406),99)=99,IF(IFERROR(SEARCH("H412",R406),99)=99,0,Scoring!$E$2),Scoring!$E$2),Scoring!$E$2),Scoring!$E$2),Scoring!$E$2),Scoring!$E$2),Scoring!$E$2),Scoring!$E$2),Scoring!$E$2),Scoring!$E$2),Scoring!$E$2),Scoring!$E$2),Scoring!$E$2),Scoring!$E$2),Scoring!$E$2),Scoring!$E$2),Scoring!$E$2),Scoring!$E$2),Scoring!$E$2),Scoring!$E$2)</f>
        <v>0</v>
      </c>
      <c r="Y406" s="78">
        <f>IF(IFERROR(SEARCH("CMR",K406),99)=99,IF(IFERROR(SEARCH("Suspected CMR",S406),99)=99,IF(IFERROR(SEARCH("CMR",S406),99)=99,0,Scoring!$E$8),Scoring!$E$9),Scoring!$E$8)</f>
        <v>2.1</v>
      </c>
      <c r="Z406" s="78">
        <f>IF(IFERROR(SEARCH("H350",N406),99)=99,IF(IFERROR(SEARCH("H350",O406),99)=99,IF(IFERROR(SEARCH("H350",Q406),99)=99,IF(IFERROR(SEARCH("H350",M406),99)=99,IF(IFERROR(SEARCH("H350",R406),99)=99,IF(IFERROR(SEARCH("H351",N406),99)=99,IF(IFERROR(SEARCH("H351",O406),99)=99,IF(IFERROR(SEARCH("H351",Q406),99)=99,IF(IFERROR(SEARCH("H351",M406),99)=99,IF(IFERROR(SEARCH("H351",R406),99)=99,IF(IFERROR(SEARCH("carcinogenic",P406),99)=99,IF(IFERROR(SEARCH("suspected carcinogenic",S406),99)=99,0,Scoring!$E$12),Scoring!$E$11),Scoring!$E$10),Scoring!$E$10),Scoring!$E$10),Scoring!$E$10),Scoring!$E$10),Scoring!$E$10),Scoring!$E$10),Scoring!$E$10),Scoring!$E$10),Scoring!$E$10)</f>
        <v>0</v>
      </c>
      <c r="AA406" s="78">
        <f>IF(IFERROR(SEARCH("H340",N406),99)=99,IF(IFERROR(SEARCH("H340",O406),99)=99,IF(IFERROR(SEARCH("H340",Q406),99)=99,IF(IFERROR(SEARCH("H340",M406),99)=99,IF(IFERROR(SEARCH("H340",R406),99)=99,IF(IFERROR(SEARCH("H341",N406),99)=99,IF(IFERROR(SEARCH("H341",O406),99)=99,IF(IFERROR(SEARCH("H341",Q406),99)=99,IF(IFERROR(SEARCH("H341",M406),99)=99,IF(IFERROR(SEARCH("H341",R406),99)=99,IF(IFERROR(SEARCH("mutagenic",P406),99)=99,IF(IFERROR(SEARCH("suspected mutagenic",S406),99)=99,0,Scoring!$E$15),Scoring!$E$14),Scoring!$E$13),Scoring!$E$13),Scoring!$E$13),Scoring!$E$13),Scoring!$E$13),Scoring!$E$13),Scoring!$E$13),Scoring!$E$13),Scoring!$E$13),Scoring!$E$13)</f>
        <v>0</v>
      </c>
      <c r="AB406" s="78">
        <f>IF(IFERROR(SEARCH("H360",N406),99)=99,IF(IFERROR(SEARCH("H360",O406),99)=99,IF(IFERROR(SEARCH("H360",Q406),99)=99,IF(IFERROR(SEARCH("H360",M406),99)=99,IF(IFERROR(SEARCH("H360",R406),99)=99,IF(IFERROR(SEARCH("H361",N406),99)=99,IF(IFERROR(SEARCH("H361",O406),99)=99,IF(IFERROR(SEARCH("H361",Q406),99)=99,IF(IFERROR(SEARCH("H361",M406),99)=99,IF(IFERROR(SEARCH("H361",R406),99)=99,IF(IFERROR(SEARCH("reproduction",P406),99)=99,IF(IFERROR(SEARCH("suspected reprotoxic",S406),99)=99,IF(IFERROR(SEARCH("reprotoxic",S406),99)=99,IF(IFERROR(SEARCH("reprotoxic",K406),99)=99,0,Scoring!$E$18),Scoring!$E$18),Scoring!$E$19),Scoring!$E$17),Scoring!$E$16),Scoring!$E$16),Scoring!$E$16),Scoring!$E$16),Scoring!$E$16),Scoring!$E$16),Scoring!$E$16),Scoring!$E$16),Scoring!$E$16),Scoring!$E$16)</f>
        <v>0</v>
      </c>
      <c r="AC406" s="78">
        <f>IF(IFERROR(SEARCH("57f",L406),99)=99,IF(IFERROR(SEARCH("57(f)",P406),99)=99,0,Scoring!$E$20),Scoring!$E$20)</f>
        <v>0</v>
      </c>
      <c r="AD406" s="78">
        <f>IF(IFERROR(SEARCH("CAT1",T406),99)=99,IF(IFERROR(SEARCH("CAT2",T406),99)=99,IF(IFERROR(SEARCH("CAT3",T406),99)=99,IF(IFERROR(SEARCH("concluded to be endocrine",K406),99)=99,IF(IFERROR(SEARCH("categorised as endocrine",K406),99)=99,IF(IFERROR(SEARCH("endocrine disrupting",P406),99)=99,IF(IFERROR(SEARCH("endocrine disrupting",K406),99)=99,IF(IFERROR(SEARCH("suspected endocrine",S406),99)=99,IF(IFERROR(SEARCH("potential endocrine",S406),99)=99,0,Scoring!$E$25),Scoring!$E$25),Scoring!$E$24),Scoring!$E$24),Scoring!$E$24),Scoring!$E$24),Scoring!$E$23),Scoring!$E$22),Scoring!$E$21)</f>
        <v>1</v>
      </c>
      <c r="AE406" s="78">
        <f>IF(IFERROR(SEARCH("suspected sensitiser",S406),99)=99,IF(IFERROR(SEARCH("sensitiser",S406),99)=99,IF(IFERROR(SEARCH("other hazard based concern",S406),99)=99,0,Scoring!$E$28),Scoring!$E$26),Scoring!$E$27)</f>
        <v>0</v>
      </c>
      <c r="AF406" s="78">
        <f>IF(IFERROR(M406,1)=1,IF(IFERROR(N406,1)=1,IF(IFERROR(O406,1)=1,IF(IFERROR(Q406,1)=1,IF(IFERROR(R406,1)=1,IF(IFERROR(T406,1)=1,IF(IFERROR(K406,1)=1,IF(IFERROR(P406,1)=1,IF(IFERROR(S406,1)=1,Scoring!$E$29,0),0),0),0),0),0),0),0),0)</f>
        <v>0</v>
      </c>
      <c r="AG406" s="78">
        <f t="shared" si="38"/>
        <v>3.1</v>
      </c>
      <c r="AI406" s="93"/>
      <c r="AJ406" s="94"/>
      <c r="AK406" s="76"/>
      <c r="AL406" s="75"/>
      <c r="AN406" s="79"/>
      <c r="AO406" s="79"/>
      <c r="AP406" s="79"/>
      <c r="AQ406" s="79"/>
      <c r="AR406" s="79"/>
      <c r="AS406" s="78"/>
      <c r="AU406" s="79">
        <f>IF(IFERROR(F406,99)=99,IF(IFERROR(G406,99)=99,IF(IFERROR(H406,99)=99,IF(IFERROR(I406,99)=99,IF(IFERROR(E406,99)=99,IF(IFERROR(J406,99)=99,0,Scoring!$B$7),Scoring!$B$3),Scoring!$B$2),Scoring!$B$6),Scoring!$B$5),Scoring!$B$4)</f>
        <v>0.5</v>
      </c>
      <c r="AV406" s="78">
        <f t="shared" si="39"/>
        <v>1.55</v>
      </c>
      <c r="AW406" s="78"/>
      <c r="AX406" s="66"/>
      <c r="AY406" s="78"/>
      <c r="AZ406" s="76"/>
      <c r="BA406" s="76"/>
      <c r="BB406" s="76"/>
    </row>
    <row r="407" spans="1:54" x14ac:dyDescent="0.25">
      <c r="A407" s="77" t="s">
        <v>4395</v>
      </c>
      <c r="B407" s="76" t="str">
        <f t="shared" si="40"/>
        <v>202-425-9</v>
      </c>
      <c r="C407" s="77" t="s">
        <v>2739</v>
      </c>
      <c r="D407" s="77" t="s">
        <v>2740</v>
      </c>
      <c r="E407" s="76" t="str">
        <f>IF(C407="-",IF(A407="-",VLOOKUP(D407,'sin-list 180320_update'!$C$2:$C$835,1,FALSE),VLOOKUP(A407,'sin-list 180320_update'!$A$2:$A$835,1,FALSE)),VLOOKUP(C407,'sin-list 180320_update'!$B$2:$B$835,1,FALSE))</f>
        <v>202-425-9</v>
      </c>
      <c r="F407" s="76" t="e">
        <f>IF($C407="-",IF($A407="-",VLOOKUP($D407,'REACH Bilaga XVII_update'!$A$5:$A$131,1,FALSE),VLOOKUP($A407,'REACH Bilaga XVII_update'!$C$5:$C$131,1,FALSE)),VLOOKUP($C407,'REACH Bilaga XVII_update'!$B$5:$B$131,1,FALSE))</f>
        <v>#N/A</v>
      </c>
      <c r="G407" s="76" t="e">
        <f>IF($C407="-",IF($A407="-",VLOOKUP($D407,' REACH Bilaga 59_update'!$A$5:$A$210,1,FALSE),VLOOKUP($A407,' REACH Bilaga 59_update'!$D$5:$D$210,1,FALSE)),VLOOKUP($C407,' REACH Bilaga 59_update'!$C$5:$C$210,1,FALSE))</f>
        <v>#N/A</v>
      </c>
      <c r="H407" s="76" t="e">
        <f>IF($C407="-",IF($A407="-",VLOOKUP($D407,'REACH Bilaga XIV_update'!$A$5:$A$110,1,FALSE),VLOOKUP($A407,'REACH Bilaga XIV_update'!$D$5:$D$110,1,FALSE)),VLOOKUP($C407,'REACH Bilaga XIV_update'!$C$5:$C$110,1,FALSE))</f>
        <v>#N/A</v>
      </c>
      <c r="I407" s="76" t="str">
        <f>IF($C407="-",IF($A407="-",VLOOKUP($D407,CoRAP_update!$A$5:$A$376,1,FALSE),VLOOKUP($A407,CoRAP_update!$D$5:$D$376,1,FALSE)),VLOOKUP($C407,CoRAP_update!$C$5:$C$376,1,FALSE))</f>
        <v>202-425-9</v>
      </c>
      <c r="J407" s="76" t="e">
        <f>IF($C407="-",IF($A407="-",VLOOKUP($D407,EDC_update!$C$2:$C$450,1,FALSE),VLOOKUP($A407,EDC_update!$B$2:$B$450,1,FALSE)),VLOOKUP($C407,EDC_update!$L$2:$L$450,1,FALSE))</f>
        <v>#N/A</v>
      </c>
      <c r="K407" s="76" t="str">
        <f>IF($C407="-",IF($A407="-",IF(VLOOKUP($D407,'sin-list 180320_update'!$C$2:$S$835,3,FALSE)="",NA(),VLOOKUP($D407,'sin-list 180320_update'!$C$2:$S$835,3,FALSE)),IF(VLOOKUP($A407,'sin-list 180320_update'!$A$2:$S$835,5,FALSE)="",NA(),VLOOKUP($A407,'sin-list 180320_update'!$A$2:$S$835,5,FALSE))),IF(VLOOKUP($C407,'sin-list 180320_update'!$B$2:$S$835,4,FALSE)="",NA(),VLOOKUP($C407,'sin-list 180320_update'!$B$2:$S$835,4,FALSE)))</f>
        <v>1,2-dichlorobenzene is very toxic to aquatic species, it is potentially very persistant and very bioaccumulative and has been detected in environmental and human samples.</v>
      </c>
      <c r="L407" s="76" t="str">
        <f>IF($C407="-",IF($A407="-",VLOOKUP($D407,'sin-list 180320_update'!$C$2:$S$835,6,FALSE),VLOOKUP($A407,'sin-list 180320_update'!$A$2:$S$835,8,FALSE)),VLOOKUP($C407,'sin-list 180320_update'!$B$2:$S$835,7,FALSE))</f>
        <v>Acute Tox. 4 *
Eye Irrit. 2
STOT SE 3
Skin Irrit. 2
Aquatic Acute 1
Aquatic Chronic 1</v>
      </c>
      <c r="M407" s="76" t="str">
        <f>IF($C407="-",IF($A407="-",IF(VLOOKUP($D407,'sin-list 180320_update'!$C$2:$S$835,8,FALSE)="",NA(),VLOOKUP($D407,'sin-list 180320_update'!$C$2:$S$835,8,FALSE)),IF(VLOOKUP($A407,'sin-list 180320_update'!$A$2:$S$835,10,FALSE)="",NA(),VLOOKUP($A407,'sin-list 180320_update'!$A$2:$S$835,10,FALSE))),IF(VLOOKUP($C407,'sin-list 180320_update'!$B$2:$S$835,9,FALSE)="",NA(),VLOOKUP($C407,'sin-list 180320_update'!$B$2:$S$835,9,FALSE)))</f>
        <v>H302
H319
H335
H315
H400
H410</v>
      </c>
      <c r="N407" s="76" t="e">
        <f>IF($C407="-",IF($A407="-",IF(VLOOKUP($D407,'REACH Bilaga XVII_update'!$A$5:$E$131,4,FALSE)="",NA(),VLOOKUP($D407,'REACH Bilaga XVII_update'!$A$5:$E$131,4,FALSE)),IF(VLOOKUP($A407,'REACH Bilaga XVII_update'!$C$5:$D$131,2,FALSE)="",NA(),VLOOKUP($A407,'REACH Bilaga XVII_update'!$C$5:$D$131,2,FALSE))),IF(VLOOKUP($C407,'REACH Bilaga XVII_update'!$B$5:$D$131,3,FALSE)="",NA(),VLOOKUP($C407,'REACH Bilaga XVII_update'!$B$5:$D$131,3,FALSE)))</f>
        <v>#N/A</v>
      </c>
      <c r="O407" s="76" t="e">
        <f>IF($C407="-",IF($A407="-",IF(VLOOKUP($D407,' REACH Bilaga 59_update'!$A$5:$E$210,5,FALSE)="",NA(),VLOOKUP($D407,' REACH Bilaga 59_update'!$A$5:$E$210,5,FALSE)),IF(VLOOKUP($A407,' REACH Bilaga 59_update'!$D$5:$E$210,2,FALSE)="",NA(),VLOOKUP($A407,' REACH Bilaga 59_update'!$D$5:$E$210,2,FALSE))),IF(VLOOKUP($C407,' REACH Bilaga 59_update'!$C$5:$E$210,3,FALSE)="",NA(),VLOOKUP($C407,' REACH Bilaga 59_update'!$C$5:$E$210,3,FALSE)))</f>
        <v>#N/A</v>
      </c>
      <c r="P407" s="76" t="e">
        <f>IF(C407="-",IF(A407="-",IFERROR(VLOOKUP($D407,' REACH Bilaga 59_update'!$A$5:$F$210,MATCH(Sammanfattning!P$1,' REACH Bilaga 59_update'!$A$4:$F$4,0),FALSE),VLOOKUP($D407,'REACH Bilaga XIV_update'!$A$4:$H$110,MATCH(Sammanfattning!P$1,'REACH Bilaga XIV_update'!$A$4:$H$4,0),FALSE)),IFERROR(VLOOKUP($A407,' REACH Bilaga 59_update'!$D$5:$F$210,MATCH(Sammanfattning!P$1,' REACH Bilaga 59_update'!$D$4:$F$4,0),FALSE),VLOOKUP($A407,'REACH Bilaga XIV_update'!$D$4:$H$110,MATCH(Sammanfattning!P$1,'REACH Bilaga XIV_update'!$D$4:$H$4,0),FALSE))),IFERROR(VLOOKUP($C407,' REACH Bilaga 59_update'!$C$5:$F$210,MATCH(Sammanfattning!P$1,' REACH Bilaga 59_update'!$C$4:$F$4,0),FALSE),VLOOKUP($C407,'REACH Bilaga XIV_update'!$C$4:$H$110,MATCH(Sammanfattning!P$1,'REACH Bilaga XIV_update'!$C$4:$H$4,0),FALSE)))</f>
        <v>#N/A</v>
      </c>
      <c r="Q407" s="76" t="e">
        <f>IF($C407="-",IF($A407="-",IF(VLOOKUP($D407,'REACH Bilaga XIV_update'!$A$5:$I$110,9,FALSE)="",NA(),VLOOKUP($D407,'REACH Bilaga XIV_update'!$A$5:$I$110,9,FALSE)),IF(VLOOKUP($A407,'REACH Bilaga XIV_update'!$D$5:$I$110,6,FALSE)="",NA(),VLOOKUP($A407,'REACH Bilaga XIV_update'!$D$5:$I$110,6,FALSE))),IF(VLOOKUP($C407,'REACH Bilaga XIV_update'!$C$5:$I$110,7,FALSE)="",NA(),VLOOKUP($C407,'REACH Bilaga XIV_update'!$C$5:$I$110,7,FALSE)))</f>
        <v>#N/A</v>
      </c>
      <c r="R407" s="76" t="str">
        <f>IF($C407="-",IF($A407="-",IF(VLOOKUP($D407,CoRAP_update!$A$5:$O$376,15,FALSE)="",NA(),VLOOKUP($D407,CoRAP_update!$A$5:$O$376,15,FALSE)),IF(VLOOKUP($A407,CoRAP_update!$D$5:$O$376,12,FALSE)="",NA(),VLOOKUP($A407,CoRAP_update!$D$5:$O$376,12,FALSE))),IF(VLOOKUP($C407,CoRAP_update!$C$5:$O$376,13,FALSE)="",NA(),VLOOKUP($C407,CoRAP_update!$C$5:$O$376,13,FALSE)))</f>
        <v>H302
H335
H315
H319
H400
H410</v>
      </c>
      <c r="S407" s="144" t="str">
        <f>IF($C407="-",IF($A407="-",VLOOKUP($D407,CoRAP_update!$A$5:$J$376,MATCH(Sammanfattning!S$1,CoRAP_update!$A$4:$J$4,0),FALSE),VLOOKUP($A407,CoRAP_update!$D$5:$J$376,MATCH(Sammanfattning!S$1,CoRAP_update!$D$4:$J$4,0),FALSE)),VLOOKUP($C407,CoRAP_update!$C$5:$J$376,MATCH(Sammanfattning!S$1,CoRAP_update!$C$4:$J$4,0),FALSE))</f>
        <v>Suspected CMR#High (aggregated) tonnage#Wide dispersive use</v>
      </c>
      <c r="T407" s="76" t="e">
        <f>IF($A407="-",VLOOKUP($D407,EDC_update!$C$2:$F$450,4,FALSE),VLOOKUP($A407,EDC_update!$B$2:$F$450,5,FALSE))</f>
        <v>#N/A</v>
      </c>
      <c r="V407" s="78">
        <f>IF(IFERROR(SEARCH("PBT",P407),99)=99,IF(IFERROR(SEARCH("suspected PBT",S407),99)=99,IF(IFERROR(SEARCH("concluded to be PBT",K407),99)=99,IF(IFERROR(SEARCH("PBT",S407),99)=99,IF(IFERROR(SEARCH("PBT cand",L407),99)=99,IF(IFERROR(SEARCH("PBT",L407),99)=99,IF(IFERROR(SEARCH("persistent, bioackumulative and toxic properties",K407),99)=99,0,Scoring!$E$3),Scoring!$E$3),Scoring!$E$7),Scoring!$E$3),Scoring!$E$5),Scoring!$E$6),Scoring!$E$3)</f>
        <v>0</v>
      </c>
      <c r="W407" s="78">
        <f>IF(IFERROR(SEARCH("vPvB",P407),99)=99,IF(IFERROR(SEARCH("suspected pbt/vPvB",S407),99)=99,IF(IFERROR(SEARCH("vPvB",S407),99)=99,IF(IFERROR(SEARCH("concluded to be a vPvB",S407),99)=99,IF(IFERROR(SEARCH("identified as vPvB",K407),99)=99,IF(IFERROR(SEARCH("concluded to be a vPvB",K407),99)=99,IF(IFERROR(SEARCH("concluded to be both pbt and vPvB",S407),99)=99,IF(IFERROR(SEARCH("concluded to be both pbt and vPvB",K407),99)=99,0,Scoring!$E$5),Scoring!$E$5),Scoring!$E$5),Scoring!$E$5),Scoring!$E$5),Scoring!$E$4),Scoring!$E$6),Scoring!$E$4)</f>
        <v>0</v>
      </c>
      <c r="X407" s="78">
        <f>IF(IFERROR(SEARCH("H410",N407),99)=99,IF(IFERROR(SEARCH("H410",O407),99)=99,IF(IFERROR(SEARCH("H410",Q407),99)=99,IF(IFERROR(SEARCH("H410",M407),99)=99,IF(IFERROR(SEARCH("H410",R407),99)=99,IF(IFERROR(SEARCH("H411",N407),99)=99,IF(IFERROR(SEARCH("H411",O407),99)=99,IF(IFERROR(SEARCH("H411",Q407),99)=99,IF(IFERROR(SEARCH("H411",M407),99)=99,IF(IFERROR(SEARCH("H411",R407),99)=99,IF(IFERROR(SEARCH("H413",N407),99)=99,IF(IFERROR(SEARCH("H413",O407),99)=99,IF(IFERROR(SEARCH("H413",Q407),99)=99,IF(IFERROR(SEARCH("H413",M407),99)=99,IF(IFERROR(SEARCH("H413",R407),99)=99,IF(IFERROR(SEARCH("H412",N407),99)=99,IF(IFERROR(SEARCH("H412",O407),99)=99,IF(IFERROR(SEARCH("H412",Q407),99)=99,IF(IFERROR(SEARCH("H412",M407),99)=99,IF(IFERROR(SEARCH("H412",R407),99)=99,0,Scoring!$E$2),Scoring!$E$2),Scoring!$E$2),Scoring!$E$2),Scoring!$E$2),Scoring!$E$2),Scoring!$E$2),Scoring!$E$2),Scoring!$E$2),Scoring!$E$2),Scoring!$E$2),Scoring!$E$2),Scoring!$E$2),Scoring!$E$2),Scoring!$E$2),Scoring!$E$2),Scoring!$E$2),Scoring!$E$2),Scoring!$E$2),Scoring!$E$2)</f>
        <v>1</v>
      </c>
      <c r="Y407" s="78">
        <f>IF(IFERROR(SEARCH("CMR",K407),99)=99,IF(IFERROR(SEARCH("Suspected CMR",S407),99)=99,IF(IFERROR(SEARCH("CMR",S407),99)=99,0,Scoring!$E$8),Scoring!$E$9),Scoring!$E$8)</f>
        <v>2.1</v>
      </c>
      <c r="Z407" s="78">
        <f>IF(IFERROR(SEARCH("H350",N407),99)=99,IF(IFERROR(SEARCH("H350",O407),99)=99,IF(IFERROR(SEARCH("H350",Q407),99)=99,IF(IFERROR(SEARCH("H350",M407),99)=99,IF(IFERROR(SEARCH("H350",R407),99)=99,IF(IFERROR(SEARCH("H351",N407),99)=99,IF(IFERROR(SEARCH("H351",O407),99)=99,IF(IFERROR(SEARCH("H351",Q407),99)=99,IF(IFERROR(SEARCH("H351",M407),99)=99,IF(IFERROR(SEARCH("H351",R407),99)=99,IF(IFERROR(SEARCH("carcinogenic",P407),99)=99,IF(IFERROR(SEARCH("suspected carcinogenic",S407),99)=99,0,Scoring!$E$12),Scoring!$E$11),Scoring!$E$10),Scoring!$E$10),Scoring!$E$10),Scoring!$E$10),Scoring!$E$10),Scoring!$E$10),Scoring!$E$10),Scoring!$E$10),Scoring!$E$10),Scoring!$E$10)</f>
        <v>0</v>
      </c>
      <c r="AA407" s="78">
        <f>IF(IFERROR(SEARCH("H340",N407),99)=99,IF(IFERROR(SEARCH("H340",O407),99)=99,IF(IFERROR(SEARCH("H340",Q407),99)=99,IF(IFERROR(SEARCH("H340",M407),99)=99,IF(IFERROR(SEARCH("H340",R407),99)=99,IF(IFERROR(SEARCH("H341",N407),99)=99,IF(IFERROR(SEARCH("H341",O407),99)=99,IF(IFERROR(SEARCH("H341",Q407),99)=99,IF(IFERROR(SEARCH("H341",M407),99)=99,IF(IFERROR(SEARCH("H341",R407),99)=99,IF(IFERROR(SEARCH("mutagenic",P407),99)=99,IF(IFERROR(SEARCH("suspected mutagenic",S407),99)=99,0,Scoring!$E$15),Scoring!$E$14),Scoring!$E$13),Scoring!$E$13),Scoring!$E$13),Scoring!$E$13),Scoring!$E$13),Scoring!$E$13),Scoring!$E$13),Scoring!$E$13),Scoring!$E$13),Scoring!$E$13)</f>
        <v>0</v>
      </c>
      <c r="AB407" s="78">
        <f>IF(IFERROR(SEARCH("H360",N407),99)=99,IF(IFERROR(SEARCH("H360",O407),99)=99,IF(IFERROR(SEARCH("H360",Q407),99)=99,IF(IFERROR(SEARCH("H360",M407),99)=99,IF(IFERROR(SEARCH("H360",R407),99)=99,IF(IFERROR(SEARCH("H361",N407),99)=99,IF(IFERROR(SEARCH("H361",O407),99)=99,IF(IFERROR(SEARCH("H361",Q407),99)=99,IF(IFERROR(SEARCH("H361",M407),99)=99,IF(IFERROR(SEARCH("H361",R407),99)=99,IF(IFERROR(SEARCH("reproduction",P407),99)=99,IF(IFERROR(SEARCH("suspected reprotoxic",S407),99)=99,IF(IFERROR(SEARCH("reprotoxic",S407),99)=99,IF(IFERROR(SEARCH("reprotoxic",K407),99)=99,0,Scoring!$E$18),Scoring!$E$18),Scoring!$E$19),Scoring!$E$17),Scoring!$E$16),Scoring!$E$16),Scoring!$E$16),Scoring!$E$16),Scoring!$E$16),Scoring!$E$16),Scoring!$E$16),Scoring!$E$16),Scoring!$E$16),Scoring!$E$16)</f>
        <v>0</v>
      </c>
      <c r="AC407" s="78">
        <f>IF(IFERROR(SEARCH("57f",L407),99)=99,IF(IFERROR(SEARCH("57(f)",P407),99)=99,0,Scoring!$E$20),Scoring!$E$20)</f>
        <v>0</v>
      </c>
      <c r="AD407" s="78">
        <f>IF(IFERROR(SEARCH("CAT1",T407),99)=99,IF(IFERROR(SEARCH("CAT2",T407),99)=99,IF(IFERROR(SEARCH("CAT3",T407),99)=99,IF(IFERROR(SEARCH("concluded to be endocrine",K407),99)=99,IF(IFERROR(SEARCH("categorised as endocrine",K407),99)=99,IF(IFERROR(SEARCH("endocrine disrupting",P407),99)=99,IF(IFERROR(SEARCH("endocrine disrupting",K407),99)=99,IF(IFERROR(SEARCH("suspected endocrine",S407),99)=99,IF(IFERROR(SEARCH("potential endocrine",S407),99)=99,0,Scoring!$E$25),Scoring!$E$25),Scoring!$E$24),Scoring!$E$24),Scoring!$E$24),Scoring!$E$24),Scoring!$E$23),Scoring!$E$22),Scoring!$E$21)</f>
        <v>0</v>
      </c>
      <c r="AE407" s="78">
        <f>IF(IFERROR(SEARCH("suspected sensitiser",S407),99)=99,IF(IFERROR(SEARCH("sensitiser",S407),99)=99,IF(IFERROR(SEARCH("other hazard based concern",S407),99)=99,0,Scoring!$E$28),Scoring!$E$26),Scoring!$E$27)</f>
        <v>0</v>
      </c>
      <c r="AF407" s="78">
        <f>IF(IFERROR(M407,1)=1,IF(IFERROR(N407,1)=1,IF(IFERROR(O407,1)=1,IF(IFERROR(Q407,1)=1,IF(IFERROR(R407,1)=1,IF(IFERROR(T407,1)=1,IF(IFERROR(K407,1)=1,IF(IFERROR(P407,1)=1,IF(IFERROR(S407,1)=1,Scoring!$E$29,0),0),0),0),0),0),0),0),0)</f>
        <v>0</v>
      </c>
      <c r="AG407" s="78">
        <f t="shared" si="38"/>
        <v>3.1</v>
      </c>
      <c r="AI407" s="93"/>
      <c r="AJ407" s="94"/>
      <c r="AK407" s="76"/>
      <c r="AL407" s="75"/>
      <c r="AN407" s="79"/>
      <c r="AO407" s="79"/>
      <c r="AP407" s="79"/>
      <c r="AQ407" s="79"/>
      <c r="AR407" s="79"/>
      <c r="AS407" s="78"/>
      <c r="AU407" s="79">
        <f>IF(IFERROR(F407,99)=99,IF(IFERROR(G407,99)=99,IF(IFERROR(H407,99)=99,IF(IFERROR(I407,99)=99,IF(IFERROR(E407,99)=99,IF(IFERROR(J407,99)=99,0,Scoring!$B$7),Scoring!$B$3),Scoring!$B$2),Scoring!$B$6),Scoring!$B$5),Scoring!$B$4)</f>
        <v>0.5</v>
      </c>
      <c r="AV407" s="78">
        <f t="shared" si="39"/>
        <v>1.55</v>
      </c>
      <c r="AW407" s="78"/>
      <c r="AX407" s="66"/>
      <c r="AY407" s="78"/>
      <c r="AZ407" s="76"/>
      <c r="BA407" s="76"/>
      <c r="BB407" s="76"/>
    </row>
    <row r="408" spans="1:54" x14ac:dyDescent="0.25">
      <c r="A408" s="77" t="s">
        <v>4470</v>
      </c>
      <c r="B408" s="76" t="str">
        <f t="shared" si="40"/>
        <v>202-804-9</v>
      </c>
      <c r="C408" s="77" t="s">
        <v>4469</v>
      </c>
      <c r="D408" s="77" t="s">
        <v>4468</v>
      </c>
      <c r="E408" s="76" t="e">
        <f>IF(C408="-",IF(A408="-",VLOOKUP(D408,'sin-list 180320_update'!$C$2:$C$835,1,FALSE),VLOOKUP(A408,'sin-list 180320_update'!$A$2:$A$835,1,FALSE)),VLOOKUP(C408,'sin-list 180320_update'!$B$2:$B$835,1,FALSE))</f>
        <v>#N/A</v>
      </c>
      <c r="F408" s="76" t="e">
        <f>IF($C408="-",IF($A408="-",VLOOKUP($D408,'REACH Bilaga XVII_update'!$A$5:$A$131,1,FALSE),VLOOKUP($A408,'REACH Bilaga XVII_update'!$C$5:$C$131,1,FALSE)),VLOOKUP($C408,'REACH Bilaga XVII_update'!$B$5:$B$131,1,FALSE))</f>
        <v>#N/A</v>
      </c>
      <c r="G408" s="76" t="e">
        <f>IF($C408="-",IF($A408="-",VLOOKUP($D408,' REACH Bilaga 59_update'!$A$5:$A$210,1,FALSE),VLOOKUP($A408,' REACH Bilaga 59_update'!$D$5:$D$210,1,FALSE)),VLOOKUP($C408,' REACH Bilaga 59_update'!$C$5:$C$210,1,FALSE))</f>
        <v>#N/A</v>
      </c>
      <c r="H408" s="76" t="e">
        <f>IF($C408="-",IF($A408="-",VLOOKUP($D408,'REACH Bilaga XIV_update'!$A$5:$A$110,1,FALSE),VLOOKUP($A408,'REACH Bilaga XIV_update'!$D$5:$D$110,1,FALSE)),VLOOKUP($C408,'REACH Bilaga XIV_update'!$C$5:$C$110,1,FALSE))</f>
        <v>#N/A</v>
      </c>
      <c r="I408" s="76" t="str">
        <f>IF($C408="-",IF($A408="-",VLOOKUP($D408,CoRAP_update!$A$5:$A$376,1,FALSE),VLOOKUP($A408,CoRAP_update!$D$5:$D$376,1,FALSE)),VLOOKUP($C408,CoRAP_update!$C$5:$C$376,1,FALSE))</f>
        <v>202-804-9</v>
      </c>
      <c r="J408" s="76" t="e">
        <f>IF($C408="-",IF($A408="-",VLOOKUP($D408,EDC_update!$C$2:$C$450,1,FALSE),VLOOKUP($A408,EDC_update!$B$2:$B$450,1,FALSE)),VLOOKUP($C408,EDC_update!$L$2:$L$450,1,FALSE))</f>
        <v>#N/A</v>
      </c>
      <c r="K408" s="76" t="e">
        <f>IF($C408="-",IF($A408="-",IF(VLOOKUP($D408,'sin-list 180320_update'!$C$2:$S$835,3,FALSE)="",NA(),VLOOKUP($D408,'sin-list 180320_update'!$C$2:$S$835,3,FALSE)),IF(VLOOKUP($A408,'sin-list 180320_update'!$A$2:$S$835,5,FALSE)="",NA(),VLOOKUP($A408,'sin-list 180320_update'!$A$2:$S$835,5,FALSE))),IF(VLOOKUP($C408,'sin-list 180320_update'!$B$2:$S$835,4,FALSE)="",NA(),VLOOKUP($C408,'sin-list 180320_update'!$B$2:$S$835,4,FALSE)))</f>
        <v>#N/A</v>
      </c>
      <c r="L408" s="76" t="e">
        <f>IF($C408="-",IF($A408="-",VLOOKUP($D408,'sin-list 180320_update'!$C$2:$S$835,6,FALSE),VLOOKUP($A408,'sin-list 180320_update'!$A$2:$S$835,8,FALSE)),VLOOKUP($C408,'sin-list 180320_update'!$B$2:$S$835,7,FALSE))</f>
        <v>#N/A</v>
      </c>
      <c r="M408" s="76" t="e">
        <f>IF($C408="-",IF($A408="-",IF(VLOOKUP($D408,'sin-list 180320_update'!$C$2:$S$835,8,FALSE)="",NA(),VLOOKUP($D408,'sin-list 180320_update'!$C$2:$S$835,8,FALSE)),IF(VLOOKUP($A408,'sin-list 180320_update'!$A$2:$S$835,10,FALSE)="",NA(),VLOOKUP($A408,'sin-list 180320_update'!$A$2:$S$835,10,FALSE))),IF(VLOOKUP($C408,'sin-list 180320_update'!$B$2:$S$835,9,FALSE)="",NA(),VLOOKUP($C408,'sin-list 180320_update'!$B$2:$S$835,9,FALSE)))</f>
        <v>#N/A</v>
      </c>
      <c r="N408" s="76" t="e">
        <f>IF($C408="-",IF($A408="-",IF(VLOOKUP($D408,'REACH Bilaga XVII_update'!$A$5:$E$131,4,FALSE)="",NA(),VLOOKUP($D408,'REACH Bilaga XVII_update'!$A$5:$E$131,4,FALSE)),IF(VLOOKUP($A408,'REACH Bilaga XVII_update'!$C$5:$D$131,2,FALSE)="",NA(),VLOOKUP($A408,'REACH Bilaga XVII_update'!$C$5:$D$131,2,FALSE))),IF(VLOOKUP($C408,'REACH Bilaga XVII_update'!$B$5:$D$131,3,FALSE)="",NA(),VLOOKUP($C408,'REACH Bilaga XVII_update'!$B$5:$D$131,3,FALSE)))</f>
        <v>#N/A</v>
      </c>
      <c r="O408" s="76" t="e">
        <f>IF($C408="-",IF($A408="-",IF(VLOOKUP($D408,' REACH Bilaga 59_update'!$A$5:$E$210,5,FALSE)="",NA(),VLOOKUP($D408,' REACH Bilaga 59_update'!$A$5:$E$210,5,FALSE)),IF(VLOOKUP($A408,' REACH Bilaga 59_update'!$D$5:$E$210,2,FALSE)="",NA(),VLOOKUP($A408,' REACH Bilaga 59_update'!$D$5:$E$210,2,FALSE))),IF(VLOOKUP($C408,' REACH Bilaga 59_update'!$C$5:$E$210,3,FALSE)="",NA(),VLOOKUP($C408,' REACH Bilaga 59_update'!$C$5:$E$210,3,FALSE)))</f>
        <v>#N/A</v>
      </c>
      <c r="P408" s="76" t="e">
        <f>IF(C408="-",IF(A408="-",IFERROR(VLOOKUP($D408,' REACH Bilaga 59_update'!$A$5:$F$210,MATCH(Sammanfattning!P$1,' REACH Bilaga 59_update'!$A$4:$F$4,0),FALSE),VLOOKUP($D408,'REACH Bilaga XIV_update'!$A$4:$H$110,MATCH(Sammanfattning!P$1,'REACH Bilaga XIV_update'!$A$4:$H$4,0),FALSE)),IFERROR(VLOOKUP($A408,' REACH Bilaga 59_update'!$D$5:$F$210,MATCH(Sammanfattning!P$1,' REACH Bilaga 59_update'!$D$4:$F$4,0),FALSE),VLOOKUP($A408,'REACH Bilaga XIV_update'!$D$4:$H$110,MATCH(Sammanfattning!P$1,'REACH Bilaga XIV_update'!$D$4:$H$4,0),FALSE))),IFERROR(VLOOKUP($C408,' REACH Bilaga 59_update'!$C$5:$F$210,MATCH(Sammanfattning!P$1,' REACH Bilaga 59_update'!$C$4:$F$4,0),FALSE),VLOOKUP($C408,'REACH Bilaga XIV_update'!$C$4:$H$110,MATCH(Sammanfattning!P$1,'REACH Bilaga XIV_update'!$C$4:$H$4,0),FALSE)))</f>
        <v>#N/A</v>
      </c>
      <c r="Q408" s="76" t="e">
        <f>IF($C408="-",IF($A408="-",IF(VLOOKUP($D408,'REACH Bilaga XIV_update'!$A$5:$I$110,9,FALSE)="",NA(),VLOOKUP($D408,'REACH Bilaga XIV_update'!$A$5:$I$110,9,FALSE)),IF(VLOOKUP($A408,'REACH Bilaga XIV_update'!$D$5:$I$110,6,FALSE)="",NA(),VLOOKUP($A408,'REACH Bilaga XIV_update'!$D$5:$I$110,6,FALSE))),IF(VLOOKUP($C408,'REACH Bilaga XIV_update'!$C$5:$I$110,7,FALSE)="",NA(),VLOOKUP($C408,'REACH Bilaga XIV_update'!$C$5:$I$110,7,FALSE)))</f>
        <v>#N/A</v>
      </c>
      <c r="R408" s="76" t="e">
        <f>IF($C408="-",IF($A408="-",IF(VLOOKUP($D408,CoRAP_update!$A$5:$O$376,15,FALSE)="",NA(),VLOOKUP($D408,CoRAP_update!$A$5:$O$376,15,FALSE)),IF(VLOOKUP($A408,CoRAP_update!$D$5:$O$376,12,FALSE)="",NA(),VLOOKUP($A408,CoRAP_update!$D$5:$O$376,12,FALSE))),IF(VLOOKUP($C408,CoRAP_update!$C$5:$O$376,13,FALSE)="",NA(),VLOOKUP($C408,CoRAP_update!$C$5:$O$376,13,FALSE)))</f>
        <v>#N/A</v>
      </c>
      <c r="S408" s="144" t="str">
        <f>IF($C408="-",IF($A408="-",VLOOKUP($D408,CoRAP_update!$A$5:$J$376,MATCH(Sammanfattning!S$1,CoRAP_update!$A$4:$J$4,0),FALSE),VLOOKUP($A408,CoRAP_update!$D$5:$J$376,MATCH(Sammanfattning!S$1,CoRAP_update!$D$4:$J$4,0),FALSE)),VLOOKUP($C408,CoRAP_update!$C$5:$J$376,MATCH(Sammanfattning!S$1,CoRAP_update!$C$4:$J$4,0),FALSE))</f>
        <v>Suspected CMR#Potential endocrine disruptor#Consumer use#High (aggregated) tonnage</v>
      </c>
      <c r="T408" s="76" t="str">
        <f>IF($A408="-",VLOOKUP($D408,EDC_update!$C$2:$F$450,4,FALSE),VLOOKUP($A408,EDC_update!$B$2:$F$450,5,FALSE))</f>
        <v>CAT1</v>
      </c>
      <c r="V408" s="78">
        <f>IF(IFERROR(SEARCH("PBT",P408),99)=99,IF(IFERROR(SEARCH("suspected PBT",S408),99)=99,IF(IFERROR(SEARCH("concluded to be PBT",K408),99)=99,IF(IFERROR(SEARCH("PBT",S408),99)=99,IF(IFERROR(SEARCH("PBT cand",L408),99)=99,IF(IFERROR(SEARCH("PBT",L408),99)=99,IF(IFERROR(SEARCH("persistent, bioackumulative and toxic properties",K408),99)=99,0,Scoring!$E$3),Scoring!$E$3),Scoring!$E$7),Scoring!$E$3),Scoring!$E$5),Scoring!$E$6),Scoring!$E$3)</f>
        <v>0</v>
      </c>
      <c r="W408" s="78">
        <f>IF(IFERROR(SEARCH("vPvB",P408),99)=99,IF(IFERROR(SEARCH("suspected pbt/vPvB",S408),99)=99,IF(IFERROR(SEARCH("vPvB",S408),99)=99,IF(IFERROR(SEARCH("concluded to be a vPvB",S408),99)=99,IF(IFERROR(SEARCH("identified as vPvB",K408),99)=99,IF(IFERROR(SEARCH("concluded to be a vPvB",K408),99)=99,IF(IFERROR(SEARCH("concluded to be both pbt and vPvB",S408),99)=99,IF(IFERROR(SEARCH("concluded to be both pbt and vPvB",K408),99)=99,0,Scoring!$E$5),Scoring!$E$5),Scoring!$E$5),Scoring!$E$5),Scoring!$E$5),Scoring!$E$4),Scoring!$E$6),Scoring!$E$4)</f>
        <v>0</v>
      </c>
      <c r="X408" s="78">
        <f>IF(IFERROR(SEARCH("H410",N408),99)=99,IF(IFERROR(SEARCH("H410",O408),99)=99,IF(IFERROR(SEARCH("H410",Q408),99)=99,IF(IFERROR(SEARCH("H410",M408),99)=99,IF(IFERROR(SEARCH("H410",R408),99)=99,IF(IFERROR(SEARCH("H411",N408),99)=99,IF(IFERROR(SEARCH("H411",O408),99)=99,IF(IFERROR(SEARCH("H411",Q408),99)=99,IF(IFERROR(SEARCH("H411",M408),99)=99,IF(IFERROR(SEARCH("H411",R408),99)=99,IF(IFERROR(SEARCH("H413",N408),99)=99,IF(IFERROR(SEARCH("H413",O408),99)=99,IF(IFERROR(SEARCH("H413",Q408),99)=99,IF(IFERROR(SEARCH("H413",M408),99)=99,IF(IFERROR(SEARCH("H413",R408),99)=99,IF(IFERROR(SEARCH("H412",N408),99)=99,IF(IFERROR(SEARCH("H412",O408),99)=99,IF(IFERROR(SEARCH("H412",Q408),99)=99,IF(IFERROR(SEARCH("H412",M408),99)=99,IF(IFERROR(SEARCH("H412",R408),99)=99,0,Scoring!$E$2),Scoring!$E$2),Scoring!$E$2),Scoring!$E$2),Scoring!$E$2),Scoring!$E$2),Scoring!$E$2),Scoring!$E$2),Scoring!$E$2),Scoring!$E$2),Scoring!$E$2),Scoring!$E$2),Scoring!$E$2),Scoring!$E$2),Scoring!$E$2),Scoring!$E$2),Scoring!$E$2),Scoring!$E$2),Scoring!$E$2),Scoring!$E$2)</f>
        <v>0</v>
      </c>
      <c r="Y408" s="78">
        <f>IF(IFERROR(SEARCH("CMR",K408),99)=99,IF(IFERROR(SEARCH("Suspected CMR",S408),99)=99,IF(IFERROR(SEARCH("CMR",S408),99)=99,0,Scoring!$E$8),Scoring!$E$9),Scoring!$E$8)</f>
        <v>2.1</v>
      </c>
      <c r="Z408" s="78">
        <f>IF(IFERROR(SEARCH("H350",N408),99)=99,IF(IFERROR(SEARCH("H350",O408),99)=99,IF(IFERROR(SEARCH("H350",Q408),99)=99,IF(IFERROR(SEARCH("H350",M408),99)=99,IF(IFERROR(SEARCH("H350",R408),99)=99,IF(IFERROR(SEARCH("H351",N408),99)=99,IF(IFERROR(SEARCH("H351",O408),99)=99,IF(IFERROR(SEARCH("H351",Q408),99)=99,IF(IFERROR(SEARCH("H351",M408),99)=99,IF(IFERROR(SEARCH("H351",R408),99)=99,IF(IFERROR(SEARCH("carcinogenic",P408),99)=99,IF(IFERROR(SEARCH("suspected carcinogenic",S408),99)=99,0,Scoring!$E$12),Scoring!$E$11),Scoring!$E$10),Scoring!$E$10),Scoring!$E$10),Scoring!$E$10),Scoring!$E$10),Scoring!$E$10),Scoring!$E$10),Scoring!$E$10),Scoring!$E$10),Scoring!$E$10)</f>
        <v>0</v>
      </c>
      <c r="AA408" s="78">
        <f>IF(IFERROR(SEARCH("H340",N408),99)=99,IF(IFERROR(SEARCH("H340",O408),99)=99,IF(IFERROR(SEARCH("H340",Q408),99)=99,IF(IFERROR(SEARCH("H340",M408),99)=99,IF(IFERROR(SEARCH("H340",R408),99)=99,IF(IFERROR(SEARCH("H341",N408),99)=99,IF(IFERROR(SEARCH("H341",O408),99)=99,IF(IFERROR(SEARCH("H341",Q408),99)=99,IF(IFERROR(SEARCH("H341",M408),99)=99,IF(IFERROR(SEARCH("H341",R408),99)=99,IF(IFERROR(SEARCH("mutagenic",P408),99)=99,IF(IFERROR(SEARCH("suspected mutagenic",S408),99)=99,0,Scoring!$E$15),Scoring!$E$14),Scoring!$E$13),Scoring!$E$13),Scoring!$E$13),Scoring!$E$13),Scoring!$E$13),Scoring!$E$13),Scoring!$E$13),Scoring!$E$13),Scoring!$E$13),Scoring!$E$13)</f>
        <v>0</v>
      </c>
      <c r="AB408" s="78">
        <f>IF(IFERROR(SEARCH("H360",N408),99)=99,IF(IFERROR(SEARCH("H360",O408),99)=99,IF(IFERROR(SEARCH("H360",Q408),99)=99,IF(IFERROR(SEARCH("H360",M408),99)=99,IF(IFERROR(SEARCH("H360",R408),99)=99,IF(IFERROR(SEARCH("H361",N408),99)=99,IF(IFERROR(SEARCH("H361",O408),99)=99,IF(IFERROR(SEARCH("H361",Q408),99)=99,IF(IFERROR(SEARCH("H361",M408),99)=99,IF(IFERROR(SEARCH("H361",R408),99)=99,IF(IFERROR(SEARCH("reproduction",P408),99)=99,IF(IFERROR(SEARCH("suspected reprotoxic",S408),99)=99,IF(IFERROR(SEARCH("reprotoxic",S408),99)=99,IF(IFERROR(SEARCH("reprotoxic",K408),99)=99,0,Scoring!$E$18),Scoring!$E$18),Scoring!$E$19),Scoring!$E$17),Scoring!$E$16),Scoring!$E$16),Scoring!$E$16),Scoring!$E$16),Scoring!$E$16),Scoring!$E$16),Scoring!$E$16),Scoring!$E$16),Scoring!$E$16),Scoring!$E$16)</f>
        <v>0</v>
      </c>
      <c r="AC408" s="78">
        <f>IF(IFERROR(SEARCH("57f",L408),99)=99,IF(IFERROR(SEARCH("57(f)",P408),99)=99,0,Scoring!$E$20),Scoring!$E$20)</f>
        <v>0</v>
      </c>
      <c r="AD408" s="78">
        <f>IF(IFERROR(SEARCH("CAT1",T408),99)=99,IF(IFERROR(SEARCH("CAT2",T408),99)=99,IF(IFERROR(SEARCH("CAT3",T408),99)=99,IF(IFERROR(SEARCH("concluded to be endocrine",K408),99)=99,IF(IFERROR(SEARCH("categorised as endocrine",K408),99)=99,IF(IFERROR(SEARCH("endocrine disrupting",P408),99)=99,IF(IFERROR(SEARCH("endocrine disrupting",K408),99)=99,IF(IFERROR(SEARCH("suspected endocrine",S408),99)=99,IF(IFERROR(SEARCH("potential endocrine",S408),99)=99,0,Scoring!$E$25),Scoring!$E$25),Scoring!$E$24),Scoring!$E$24),Scoring!$E$24),Scoring!$E$24),Scoring!$E$23),Scoring!$E$22),Scoring!$E$21)</f>
        <v>1</v>
      </c>
      <c r="AE408" s="78">
        <f>IF(IFERROR(SEARCH("suspected sensitiser",S408),99)=99,IF(IFERROR(SEARCH("sensitiser",S408),99)=99,IF(IFERROR(SEARCH("other hazard based concern",S408),99)=99,0,Scoring!$E$28),Scoring!$E$26),Scoring!$E$27)</f>
        <v>0</v>
      </c>
      <c r="AF408" s="78">
        <f>IF(IFERROR(M408,1)=1,IF(IFERROR(N408,1)=1,IF(IFERROR(O408,1)=1,IF(IFERROR(Q408,1)=1,IF(IFERROR(R408,1)=1,IF(IFERROR(T408,1)=1,IF(IFERROR(K408,1)=1,IF(IFERROR(P408,1)=1,IF(IFERROR(S408,1)=1,Scoring!$E$29,0),0),0),0),0),0),0),0),0)</f>
        <v>0</v>
      </c>
      <c r="AG408" s="78">
        <f t="shared" si="38"/>
        <v>3.1</v>
      </c>
      <c r="AI408" s="93"/>
      <c r="AJ408" s="94"/>
      <c r="AK408" s="76"/>
      <c r="AL408" s="75"/>
      <c r="AN408" s="79"/>
      <c r="AO408" s="79"/>
      <c r="AP408" s="79"/>
      <c r="AQ408" s="79"/>
      <c r="AR408" s="79"/>
      <c r="AS408" s="78"/>
      <c r="AU408" s="79">
        <f>IF(IFERROR(F408,99)=99,IF(IFERROR(G408,99)=99,IF(IFERROR(H408,99)=99,IF(IFERROR(I408,99)=99,IF(IFERROR(E408,99)=99,IF(IFERROR(J408,99)=99,0,Scoring!$B$7),Scoring!$B$3),Scoring!$B$2),Scoring!$B$6),Scoring!$B$5),Scoring!$B$4)</f>
        <v>0.5</v>
      </c>
      <c r="AV408" s="78">
        <f t="shared" si="39"/>
        <v>1.55</v>
      </c>
      <c r="AW408" s="78"/>
      <c r="AX408" s="66"/>
      <c r="AY408" s="78"/>
      <c r="AZ408" s="76"/>
      <c r="BA408" s="76"/>
      <c r="BB408" s="76"/>
    </row>
    <row r="409" spans="1:54" x14ac:dyDescent="0.25">
      <c r="A409" s="77" t="s">
        <v>6350</v>
      </c>
      <c r="B409" s="76" t="str">
        <f t="shared" si="40"/>
        <v>-</v>
      </c>
      <c r="C409" s="77" t="s">
        <v>30</v>
      </c>
      <c r="D409" s="77" t="s">
        <v>190</v>
      </c>
      <c r="E409" s="76" t="str">
        <f>IF(C409="-",IF(A409="-",VLOOKUP(D409,'sin-list 180320_update'!$C$2:$C$835,1,FALSE),VLOOKUP(A409,'sin-list 180320_update'!$A$2:$A$835,1,FALSE)),VLOOKUP(C409,'sin-list 180320_update'!$B$2:$B$835,1,FALSE))</f>
        <v>10332-33-9</v>
      </c>
      <c r="F409" s="76" t="e">
        <f>IF($C409="-",IF($A409="-",VLOOKUP($D409,'REACH Bilaga XVII_update'!$A$5:$A$131,1,FALSE),VLOOKUP($A409,'REACH Bilaga XVII_update'!$C$5:$C$131,1,FALSE)),VLOOKUP($C409,'REACH Bilaga XVII_update'!$B$5:$B$131,1,FALSE))</f>
        <v>#N/A</v>
      </c>
      <c r="G409" s="76" t="e">
        <f>IF($C409="-",IF($A409="-",VLOOKUP($D409,' REACH Bilaga 59_update'!$A$5:$A$210,1,FALSE),VLOOKUP($A409,' REACH Bilaga 59_update'!$D$5:$D$210,1,FALSE)),VLOOKUP($C409,' REACH Bilaga 59_update'!$C$5:$C$210,1,FALSE))</f>
        <v>#N/A</v>
      </c>
      <c r="H409" s="76" t="e">
        <f>IF($C409="-",IF($A409="-",VLOOKUP($D409,'REACH Bilaga XIV_update'!$A$5:$A$110,1,FALSE),VLOOKUP($A409,'REACH Bilaga XIV_update'!$D$5:$D$110,1,FALSE)),VLOOKUP($C409,'REACH Bilaga XIV_update'!$C$5:$C$110,1,FALSE))</f>
        <v>#N/A</v>
      </c>
      <c r="I409" s="76" t="e">
        <f>IF($C409="-",IF($A409="-",VLOOKUP($D409,CoRAP_update!$A$5:$A$376,1,FALSE),VLOOKUP($A409,CoRAP_update!$D$5:$D$376,1,FALSE)),VLOOKUP($C409,CoRAP_update!$C$5:$C$376,1,FALSE))</f>
        <v>#N/A</v>
      </c>
      <c r="J409" s="76" t="e">
        <f>IF($C409="-",IF($A409="-",VLOOKUP($D409,EDC_update!$C$2:$C$450,1,FALSE),VLOOKUP($A409,EDC_update!$B$2:$B$450,1,FALSE)),VLOOKUP($C409,EDC_update!$L$2:$L$450,1,FALSE))</f>
        <v>#N/A</v>
      </c>
      <c r="K409" s="76" t="str">
        <f>IF($C409="-",IF($A409="-",IF(VLOOKUP($D409,'sin-list 180320_update'!$C$2:$S$835,3,FALSE)="",NA(),VLOOKUP($D409,'sin-list 180320_update'!$C$2:$S$835,3,FALSE)),IF(VLOOKUP($A409,'sin-list 180320_update'!$A$2:$S$835,5,FALSE)="",NA(),VLOOKUP($A409,'sin-list 180320_update'!$A$2:$S$835,5,FALSE))),IF(VLOOKUP($C409,'sin-list 180320_update'!$B$2:$S$835,4,FALSE)="",NA(),VLOOKUP($C409,'sin-list 180320_update'!$B$2:$S$835,4,FALSE)))</f>
        <v>Classified CMR according to Annex VI of Regulation 1272/2008</v>
      </c>
      <c r="L409" s="76" t="str">
        <f>IF($C409="-",IF($A409="-",VLOOKUP($D409,'sin-list 180320_update'!$C$2:$S$835,6,FALSE),VLOOKUP($A409,'sin-list 180320_update'!$A$2:$S$835,8,FALSE)),VLOOKUP($C409,'sin-list 180320_update'!$B$2:$S$835,7,FALSE))</f>
        <v>Oxid. Sol. 3
Repr. 1B
Acute Tox. 4 *
STOT SE 3
Eye Dam. 1</v>
      </c>
      <c r="M409" s="76" t="str">
        <f>IF($C409="-",IF($A409="-",IF(VLOOKUP($D409,'sin-list 180320_update'!$C$2:$S$835,8,FALSE)="",NA(),VLOOKUP($D409,'sin-list 180320_update'!$C$2:$S$835,8,FALSE)),IF(VLOOKUP($A409,'sin-list 180320_update'!$A$2:$S$835,10,FALSE)="",NA(),VLOOKUP($A409,'sin-list 180320_update'!$A$2:$S$835,10,FALSE))),IF(VLOOKUP($C409,'sin-list 180320_update'!$B$2:$S$835,9,FALSE)="",NA(),VLOOKUP($C409,'sin-list 180320_update'!$B$2:$S$835,9,FALSE)))</f>
        <v>H272
H360Df
H302
H335
H318</v>
      </c>
      <c r="N409" s="76" t="e">
        <f>IF($C409="-",IF($A409="-",IF(VLOOKUP($D409,'REACH Bilaga XVII_update'!$A$5:$E$131,4,FALSE)="",NA(),VLOOKUP($D409,'REACH Bilaga XVII_update'!$A$5:$E$131,4,FALSE)),IF(VLOOKUP($A409,'REACH Bilaga XVII_update'!$C$5:$D$131,2,FALSE)="",NA(),VLOOKUP($A409,'REACH Bilaga XVII_update'!$C$5:$D$131,2,FALSE))),IF(VLOOKUP($C409,'REACH Bilaga XVII_update'!$B$5:$D$131,3,FALSE)="",NA(),VLOOKUP($C409,'REACH Bilaga XVII_update'!$B$5:$D$131,3,FALSE)))</f>
        <v>#N/A</v>
      </c>
      <c r="O409" s="76" t="e">
        <f>IF($C409="-",IF($A409="-",IF(VLOOKUP($D409,' REACH Bilaga 59_update'!$A$5:$E$210,5,FALSE)="",NA(),VLOOKUP($D409,' REACH Bilaga 59_update'!$A$5:$E$210,5,FALSE)),IF(VLOOKUP($A409,' REACH Bilaga 59_update'!$D$5:$E$210,2,FALSE)="",NA(),VLOOKUP($A409,' REACH Bilaga 59_update'!$D$5:$E$210,2,FALSE))),IF(VLOOKUP($C409,' REACH Bilaga 59_update'!$C$5:$E$210,3,FALSE)="",NA(),VLOOKUP($C409,' REACH Bilaga 59_update'!$C$5:$E$210,3,FALSE)))</f>
        <v>#N/A</v>
      </c>
      <c r="P409" s="76" t="e">
        <f>IF(C409="-",IF(A409="-",IFERROR(VLOOKUP($D409,' REACH Bilaga 59_update'!$A$5:$F$210,MATCH(Sammanfattning!P$1,' REACH Bilaga 59_update'!$A$4:$F$4,0),FALSE),VLOOKUP($D409,'REACH Bilaga XIV_update'!$A$4:$H$110,MATCH(Sammanfattning!P$1,'REACH Bilaga XIV_update'!$A$4:$H$4,0),FALSE)),IFERROR(VLOOKUP($A409,' REACH Bilaga 59_update'!$D$5:$F$210,MATCH(Sammanfattning!P$1,' REACH Bilaga 59_update'!$D$4:$F$4,0),FALSE),VLOOKUP($A409,'REACH Bilaga XIV_update'!$D$4:$H$110,MATCH(Sammanfattning!P$1,'REACH Bilaga XIV_update'!$D$4:$H$4,0),FALSE))),IFERROR(VLOOKUP($C409,' REACH Bilaga 59_update'!$C$5:$F$210,MATCH(Sammanfattning!P$1,' REACH Bilaga 59_update'!$C$4:$F$4,0),FALSE),VLOOKUP($C409,'REACH Bilaga XIV_update'!$C$4:$H$110,MATCH(Sammanfattning!P$1,'REACH Bilaga XIV_update'!$C$4:$H$4,0),FALSE)))</f>
        <v>#N/A</v>
      </c>
      <c r="Q409" s="76" t="e">
        <f>IF($C409="-",IF($A409="-",IF(VLOOKUP($D409,'REACH Bilaga XIV_update'!$A$5:$I$110,9,FALSE)="",NA(),VLOOKUP($D409,'REACH Bilaga XIV_update'!$A$5:$I$110,9,FALSE)),IF(VLOOKUP($A409,'REACH Bilaga XIV_update'!$D$5:$I$110,6,FALSE)="",NA(),VLOOKUP($A409,'REACH Bilaga XIV_update'!$D$5:$I$110,6,FALSE))),IF(VLOOKUP($C409,'REACH Bilaga XIV_update'!$C$5:$I$110,7,FALSE)="",NA(),VLOOKUP($C409,'REACH Bilaga XIV_update'!$C$5:$I$110,7,FALSE)))</f>
        <v>#N/A</v>
      </c>
      <c r="R409" s="76" t="e">
        <f>IF($C409="-",IF($A409="-",IF(VLOOKUP($D409,CoRAP_update!$A$5:$O$376,15,FALSE)="",NA(),VLOOKUP($D409,CoRAP_update!$A$5:$O$376,15,FALSE)),IF(VLOOKUP($A409,CoRAP_update!$D$5:$O$376,12,FALSE)="",NA(),VLOOKUP($A409,CoRAP_update!$D$5:$O$376,12,FALSE))),IF(VLOOKUP($C409,CoRAP_update!$C$5:$O$376,13,FALSE)="",NA(),VLOOKUP($C409,CoRAP_update!$C$5:$O$376,13,FALSE)))</f>
        <v>#N/A</v>
      </c>
      <c r="S409" s="144" t="e">
        <f>IF($C409="-",IF($A409="-",VLOOKUP($D409,CoRAP_update!$A$5:$J$376,MATCH(Sammanfattning!S$1,CoRAP_update!$A$4:$J$4,0),FALSE),VLOOKUP($A409,CoRAP_update!$D$5:$J$376,MATCH(Sammanfattning!S$1,CoRAP_update!$D$4:$J$4,0),FALSE)),VLOOKUP($C409,CoRAP_update!$C$5:$J$376,MATCH(Sammanfattning!S$1,CoRAP_update!$C$4:$J$4,0),FALSE))</f>
        <v>#N/A</v>
      </c>
      <c r="T409" s="76" t="e">
        <f>IF($A409="-",VLOOKUP($D409,EDC_update!$C$2:$F$450,4,FALSE),VLOOKUP($A409,EDC_update!$B$2:$F$450,5,FALSE))</f>
        <v>#N/A</v>
      </c>
      <c r="V409" s="78">
        <f>IF(IFERROR(SEARCH("PBT",P409),99)=99,IF(IFERROR(SEARCH("suspected PBT",S409),99)=99,IF(IFERROR(SEARCH("concluded to be PBT",K409),99)=99,IF(IFERROR(SEARCH("PBT",S409),99)=99,IF(IFERROR(SEARCH("PBT cand",L409),99)=99,IF(IFERROR(SEARCH("PBT",L409),99)=99,IF(IFERROR(SEARCH("persistent, bioackumulative and toxic properties",K409),99)=99,0,Scoring!$E$3),Scoring!$E$3),Scoring!$E$7),Scoring!$E$3),Scoring!$E$5),Scoring!$E$6),Scoring!$E$3)</f>
        <v>0</v>
      </c>
      <c r="W409" s="78">
        <f>IF(IFERROR(SEARCH("vPvB",P409),99)=99,IF(IFERROR(SEARCH("suspected pbt/vPvB",S409),99)=99,IF(IFERROR(SEARCH("vPvB",S409),99)=99,IF(IFERROR(SEARCH("concluded to be a vPvB",S409),99)=99,IF(IFERROR(SEARCH("identified as vPvB",K409),99)=99,IF(IFERROR(SEARCH("concluded to be a vPvB",K409),99)=99,IF(IFERROR(SEARCH("concluded to be both pbt and vPvB",S409),99)=99,IF(IFERROR(SEARCH("concluded to be both pbt and vPvB",K409),99)=99,0,Scoring!$E$5),Scoring!$E$5),Scoring!$E$5),Scoring!$E$5),Scoring!$E$5),Scoring!$E$4),Scoring!$E$6),Scoring!$E$4)</f>
        <v>0</v>
      </c>
      <c r="X409" s="78">
        <f>IF(IFERROR(SEARCH("H410",N409),99)=99,IF(IFERROR(SEARCH("H410",O409),99)=99,IF(IFERROR(SEARCH("H410",Q409),99)=99,IF(IFERROR(SEARCH("H410",M409),99)=99,IF(IFERROR(SEARCH("H410",R409),99)=99,IF(IFERROR(SEARCH("H411",N409),99)=99,IF(IFERROR(SEARCH("H411",O409),99)=99,IF(IFERROR(SEARCH("H411",Q409),99)=99,IF(IFERROR(SEARCH("H411",M409),99)=99,IF(IFERROR(SEARCH("H411",R409),99)=99,IF(IFERROR(SEARCH("H413",N409),99)=99,IF(IFERROR(SEARCH("H413",O409),99)=99,IF(IFERROR(SEARCH("H413",Q409),99)=99,IF(IFERROR(SEARCH("H413",M409),99)=99,IF(IFERROR(SEARCH("H413",R409),99)=99,IF(IFERROR(SEARCH("H412",N409),99)=99,IF(IFERROR(SEARCH("H412",O409),99)=99,IF(IFERROR(SEARCH("H412",Q409),99)=99,IF(IFERROR(SEARCH("H412",M409),99)=99,IF(IFERROR(SEARCH("H412",R409),99)=99,0,Scoring!$E$2),Scoring!$E$2),Scoring!$E$2),Scoring!$E$2),Scoring!$E$2),Scoring!$E$2),Scoring!$E$2),Scoring!$E$2),Scoring!$E$2),Scoring!$E$2),Scoring!$E$2),Scoring!$E$2),Scoring!$E$2),Scoring!$E$2),Scoring!$E$2),Scoring!$E$2),Scoring!$E$2),Scoring!$E$2),Scoring!$E$2),Scoring!$E$2)</f>
        <v>0</v>
      </c>
      <c r="Y409" s="78">
        <f>IF(IFERROR(SEARCH("CMR",K409),99)=99,IF(IFERROR(SEARCH("Suspected CMR",S409),99)=99,IF(IFERROR(SEARCH("CMR",S409),99)=99,0,Scoring!$E$8),Scoring!$E$9),Scoring!$E$8)</f>
        <v>3</v>
      </c>
      <c r="Z409" s="78">
        <f>IF(IFERROR(SEARCH("H350",N409),99)=99,IF(IFERROR(SEARCH("H350",O409),99)=99,IF(IFERROR(SEARCH("H350",Q409),99)=99,IF(IFERROR(SEARCH("H350",M409),99)=99,IF(IFERROR(SEARCH("H350",R409),99)=99,IF(IFERROR(SEARCH("H351",N409),99)=99,IF(IFERROR(SEARCH("H351",O409),99)=99,IF(IFERROR(SEARCH("H351",Q409),99)=99,IF(IFERROR(SEARCH("H351",M409),99)=99,IF(IFERROR(SEARCH("H351",R409),99)=99,IF(IFERROR(SEARCH("carcinogenic",P409),99)=99,IF(IFERROR(SEARCH("suspected carcinogenic",S409),99)=99,0,Scoring!$E$12),Scoring!$E$11),Scoring!$E$10),Scoring!$E$10),Scoring!$E$10),Scoring!$E$10),Scoring!$E$10),Scoring!$E$10),Scoring!$E$10),Scoring!$E$10),Scoring!$E$10),Scoring!$E$10)</f>
        <v>0</v>
      </c>
      <c r="AA409" s="78">
        <f>IF(IFERROR(SEARCH("H340",N409),99)=99,IF(IFERROR(SEARCH("H340",O409),99)=99,IF(IFERROR(SEARCH("H340",Q409),99)=99,IF(IFERROR(SEARCH("H340",M409),99)=99,IF(IFERROR(SEARCH("H340",R409),99)=99,IF(IFERROR(SEARCH("H341",N409),99)=99,IF(IFERROR(SEARCH("H341",O409),99)=99,IF(IFERROR(SEARCH("H341",Q409),99)=99,IF(IFERROR(SEARCH("H341",M409),99)=99,IF(IFERROR(SEARCH("H341",R409),99)=99,IF(IFERROR(SEARCH("mutagenic",P409),99)=99,IF(IFERROR(SEARCH("suspected mutagenic",S409),99)=99,0,Scoring!$E$15),Scoring!$E$14),Scoring!$E$13),Scoring!$E$13),Scoring!$E$13),Scoring!$E$13),Scoring!$E$13),Scoring!$E$13),Scoring!$E$13),Scoring!$E$13),Scoring!$E$13),Scoring!$E$13)</f>
        <v>0</v>
      </c>
      <c r="AB409" s="78">
        <f>IF(IFERROR(SEARCH("H360",N409),99)=99,IF(IFERROR(SEARCH("H360",O409),99)=99,IF(IFERROR(SEARCH("H360",Q409),99)=99,IF(IFERROR(SEARCH("H360",M409),99)=99,IF(IFERROR(SEARCH("H360",R409),99)=99,IF(IFERROR(SEARCH("H361",N409),99)=99,IF(IFERROR(SEARCH("H361",O409),99)=99,IF(IFERROR(SEARCH("H361",Q409),99)=99,IF(IFERROR(SEARCH("H361",M409),99)=99,IF(IFERROR(SEARCH("H361",R409),99)=99,IF(IFERROR(SEARCH("reproduction",P409),99)=99,IF(IFERROR(SEARCH("suspected reprotoxic",S409),99)=99,IF(IFERROR(SEARCH("reprotoxic",S409),99)=99,IF(IFERROR(SEARCH("reprotoxic",K409),99)=99,0,Scoring!$E$18),Scoring!$E$18),Scoring!$E$19),Scoring!$E$17),Scoring!$E$16),Scoring!$E$16),Scoring!$E$16),Scoring!$E$16),Scoring!$E$16),Scoring!$E$16),Scoring!$E$16),Scoring!$E$16),Scoring!$E$16),Scoring!$E$16)</f>
        <v>1</v>
      </c>
      <c r="AC409" s="78">
        <f>IF(IFERROR(SEARCH("57f",L409),99)=99,IF(IFERROR(SEARCH("57(f)",P409),99)=99,0,Scoring!$E$20),Scoring!$E$20)</f>
        <v>0</v>
      </c>
      <c r="AD409" s="78">
        <f>IF(IFERROR(SEARCH("CAT1",T409),99)=99,IF(IFERROR(SEARCH("CAT2",T409),99)=99,IF(IFERROR(SEARCH("CAT3",T409),99)=99,IF(IFERROR(SEARCH("concluded to be endocrine",K409),99)=99,IF(IFERROR(SEARCH("categorised as endocrine",K409),99)=99,IF(IFERROR(SEARCH("endocrine disrupting",P409),99)=99,IF(IFERROR(SEARCH("endocrine disrupting",K409),99)=99,IF(IFERROR(SEARCH("suspected endocrine",S409),99)=99,IF(IFERROR(SEARCH("potential endocrine",S409),99)=99,0,Scoring!$E$25),Scoring!$E$25),Scoring!$E$24),Scoring!$E$24),Scoring!$E$24),Scoring!$E$24),Scoring!$E$23),Scoring!$E$22),Scoring!$E$21)</f>
        <v>0</v>
      </c>
      <c r="AE409" s="78">
        <f>IF(IFERROR(SEARCH("suspected sensitiser",S409),99)=99,IF(IFERROR(SEARCH("sensitiser",S409),99)=99,IF(IFERROR(SEARCH("other hazard based concern",S409),99)=99,0,Scoring!$E$28),Scoring!$E$26),Scoring!$E$27)</f>
        <v>0</v>
      </c>
      <c r="AF409" s="78">
        <f>IF(IFERROR(M409,1)=1,IF(IFERROR(N409,1)=1,IF(IFERROR(O409,1)=1,IF(IFERROR(Q409,1)=1,IF(IFERROR(R409,1)=1,IF(IFERROR(T409,1)=1,IF(IFERROR(K409,1)=1,IF(IFERROR(P409,1)=1,IF(IFERROR(S409,1)=1,Scoring!$E$29,0),0),0),0),0),0),0),0),0)</f>
        <v>0</v>
      </c>
      <c r="AG409" s="78">
        <f t="shared" si="38"/>
        <v>3</v>
      </c>
      <c r="AI409" s="93"/>
      <c r="AJ409" s="94"/>
      <c r="AK409" s="76"/>
      <c r="AL409" s="75"/>
      <c r="AN409" s="79"/>
      <c r="AO409" s="79"/>
      <c r="AP409" s="79"/>
      <c r="AQ409" s="79"/>
      <c r="AR409" s="79"/>
      <c r="AS409" s="78"/>
      <c r="AU409" s="79">
        <f>IF(IFERROR(F409,99)=99,IF(IFERROR(G409,99)=99,IF(IFERROR(H409,99)=99,IF(IFERROR(I409,99)=99,IF(IFERROR(E409,99)=99,IF(IFERROR(J409,99)=99,0,Scoring!$B$7),Scoring!$B$3),Scoring!$B$2),Scoring!$B$6),Scoring!$B$5),Scoring!$B$4)</f>
        <v>0.3</v>
      </c>
      <c r="AV409" s="78">
        <f t="shared" si="39"/>
        <v>0.89999999999999991</v>
      </c>
      <c r="AW409" s="78"/>
      <c r="AX409" s="66"/>
      <c r="AY409" s="78"/>
      <c r="AZ409" s="76"/>
      <c r="BA409" s="76"/>
      <c r="BB409" s="76"/>
    </row>
    <row r="410" spans="1:54" x14ac:dyDescent="0.25">
      <c r="A410" s="77" t="s">
        <v>6352</v>
      </c>
      <c r="B410" s="76" t="str">
        <f t="shared" si="40"/>
        <v>-</v>
      </c>
      <c r="C410" s="77" t="s">
        <v>30</v>
      </c>
      <c r="D410" s="77" t="s">
        <v>213</v>
      </c>
      <c r="E410" s="76" t="str">
        <f>IF(C410="-",IF(A410="-",VLOOKUP(D410,'sin-list 180320_update'!$C$2:$C$835,1,FALSE),VLOOKUP(A410,'sin-list 180320_update'!$A$2:$A$835,1,FALSE)),VLOOKUP(C410,'sin-list 180320_update'!$B$2:$B$835,1,FALSE))</f>
        <v>10486-00-7</v>
      </c>
      <c r="F410" s="76" t="e">
        <f>IF($C410="-",IF($A410="-",VLOOKUP($D410,'REACH Bilaga XVII_update'!$A$5:$A$131,1,FALSE),VLOOKUP($A410,'REACH Bilaga XVII_update'!$C$5:$C$131,1,FALSE)),VLOOKUP($C410,'REACH Bilaga XVII_update'!$B$5:$B$131,1,FALSE))</f>
        <v>#N/A</v>
      </c>
      <c r="G410" s="76" t="e">
        <f>IF($C410="-",IF($A410="-",VLOOKUP($D410,' REACH Bilaga 59_update'!$A$5:$A$210,1,FALSE),VLOOKUP($A410,' REACH Bilaga 59_update'!$D$5:$D$210,1,FALSE)),VLOOKUP($C410,' REACH Bilaga 59_update'!$C$5:$C$210,1,FALSE))</f>
        <v>#N/A</v>
      </c>
      <c r="H410" s="76" t="e">
        <f>IF($C410="-",IF($A410="-",VLOOKUP($D410,'REACH Bilaga XIV_update'!$A$5:$A$110,1,FALSE),VLOOKUP($A410,'REACH Bilaga XIV_update'!$D$5:$D$110,1,FALSE)),VLOOKUP($C410,'REACH Bilaga XIV_update'!$C$5:$C$110,1,FALSE))</f>
        <v>#N/A</v>
      </c>
      <c r="I410" s="76" t="e">
        <f>IF($C410="-",IF($A410="-",VLOOKUP($D410,CoRAP_update!$A$5:$A$376,1,FALSE),VLOOKUP($A410,CoRAP_update!$D$5:$D$376,1,FALSE)),VLOOKUP($C410,CoRAP_update!$C$5:$C$376,1,FALSE))</f>
        <v>#N/A</v>
      </c>
      <c r="J410" s="76" t="e">
        <f>IF($C410="-",IF($A410="-",VLOOKUP($D410,EDC_update!$C$2:$C$450,1,FALSE),VLOOKUP($A410,EDC_update!$B$2:$B$450,1,FALSE)),VLOOKUP($C410,EDC_update!$L$2:$L$450,1,FALSE))</f>
        <v>#N/A</v>
      </c>
      <c r="K410" s="76" t="str">
        <f>IF($C410="-",IF($A410="-",IF(VLOOKUP($D410,'sin-list 180320_update'!$C$2:$S$835,3,FALSE)="",NA(),VLOOKUP($D410,'sin-list 180320_update'!$C$2:$S$835,3,FALSE)),IF(VLOOKUP($A410,'sin-list 180320_update'!$A$2:$S$835,5,FALSE)="",NA(),VLOOKUP($A410,'sin-list 180320_update'!$A$2:$S$835,5,FALSE))),IF(VLOOKUP($C410,'sin-list 180320_update'!$B$2:$S$835,4,FALSE)="",NA(),VLOOKUP($C410,'sin-list 180320_update'!$B$2:$S$835,4,FALSE)))</f>
        <v>Classified CMR according to Annex VI of Regulation 1272/2008</v>
      </c>
      <c r="L410" s="76" t="str">
        <f>IF($C410="-",IF($A410="-",VLOOKUP($D410,'sin-list 180320_update'!$C$2:$S$835,6,FALSE),VLOOKUP($A410,'sin-list 180320_update'!$A$2:$S$835,8,FALSE)),VLOOKUP($C410,'sin-list 180320_update'!$B$2:$S$835,7,FALSE))</f>
        <v>Repr. 1B
STOT SE 3
Eye Dam. 1</v>
      </c>
      <c r="M410" s="76" t="str">
        <f>IF($C410="-",IF($A410="-",IF(VLOOKUP($D410,'sin-list 180320_update'!$C$2:$S$835,8,FALSE)="",NA(),VLOOKUP($D410,'sin-list 180320_update'!$C$2:$S$835,8,FALSE)),IF(VLOOKUP($A410,'sin-list 180320_update'!$A$2:$S$835,10,FALSE)="",NA(),VLOOKUP($A410,'sin-list 180320_update'!$A$2:$S$835,10,FALSE))),IF(VLOOKUP($C410,'sin-list 180320_update'!$B$2:$S$835,9,FALSE)="",NA(),VLOOKUP($C410,'sin-list 180320_update'!$B$2:$S$835,9,FALSE)))</f>
        <v>H360Df
H335
H318</v>
      </c>
      <c r="N410" s="76" t="e">
        <f>IF($C410="-",IF($A410="-",IF(VLOOKUP($D410,'REACH Bilaga XVII_update'!$A$5:$E$131,4,FALSE)="",NA(),VLOOKUP($D410,'REACH Bilaga XVII_update'!$A$5:$E$131,4,FALSE)),IF(VLOOKUP($A410,'REACH Bilaga XVII_update'!$C$5:$D$131,2,FALSE)="",NA(),VLOOKUP($A410,'REACH Bilaga XVII_update'!$C$5:$D$131,2,FALSE))),IF(VLOOKUP($C410,'REACH Bilaga XVII_update'!$B$5:$D$131,3,FALSE)="",NA(),VLOOKUP($C410,'REACH Bilaga XVII_update'!$B$5:$D$131,3,FALSE)))</f>
        <v>#N/A</v>
      </c>
      <c r="O410" s="76" t="e">
        <f>IF($C410="-",IF($A410="-",IF(VLOOKUP($D410,' REACH Bilaga 59_update'!$A$5:$E$210,5,FALSE)="",NA(),VLOOKUP($D410,' REACH Bilaga 59_update'!$A$5:$E$210,5,FALSE)),IF(VLOOKUP($A410,' REACH Bilaga 59_update'!$D$5:$E$210,2,FALSE)="",NA(),VLOOKUP($A410,' REACH Bilaga 59_update'!$D$5:$E$210,2,FALSE))),IF(VLOOKUP($C410,' REACH Bilaga 59_update'!$C$5:$E$210,3,FALSE)="",NA(),VLOOKUP($C410,' REACH Bilaga 59_update'!$C$5:$E$210,3,FALSE)))</f>
        <v>#N/A</v>
      </c>
      <c r="P410" s="76" t="e">
        <f>IF(C410="-",IF(A410="-",IFERROR(VLOOKUP($D410,' REACH Bilaga 59_update'!$A$5:$F$210,MATCH(Sammanfattning!P$1,' REACH Bilaga 59_update'!$A$4:$F$4,0),FALSE),VLOOKUP($D410,'REACH Bilaga XIV_update'!$A$4:$H$110,MATCH(Sammanfattning!P$1,'REACH Bilaga XIV_update'!$A$4:$H$4,0),FALSE)),IFERROR(VLOOKUP($A410,' REACH Bilaga 59_update'!$D$5:$F$210,MATCH(Sammanfattning!P$1,' REACH Bilaga 59_update'!$D$4:$F$4,0),FALSE),VLOOKUP($A410,'REACH Bilaga XIV_update'!$D$4:$H$110,MATCH(Sammanfattning!P$1,'REACH Bilaga XIV_update'!$D$4:$H$4,0),FALSE))),IFERROR(VLOOKUP($C410,' REACH Bilaga 59_update'!$C$5:$F$210,MATCH(Sammanfattning!P$1,' REACH Bilaga 59_update'!$C$4:$F$4,0),FALSE),VLOOKUP($C410,'REACH Bilaga XIV_update'!$C$4:$H$110,MATCH(Sammanfattning!P$1,'REACH Bilaga XIV_update'!$C$4:$H$4,0),FALSE)))</f>
        <v>#N/A</v>
      </c>
      <c r="Q410" s="76" t="e">
        <f>IF($C410="-",IF($A410="-",IF(VLOOKUP($D410,'REACH Bilaga XIV_update'!$A$5:$I$110,9,FALSE)="",NA(),VLOOKUP($D410,'REACH Bilaga XIV_update'!$A$5:$I$110,9,FALSE)),IF(VLOOKUP($A410,'REACH Bilaga XIV_update'!$D$5:$I$110,6,FALSE)="",NA(),VLOOKUP($A410,'REACH Bilaga XIV_update'!$D$5:$I$110,6,FALSE))),IF(VLOOKUP($C410,'REACH Bilaga XIV_update'!$C$5:$I$110,7,FALSE)="",NA(),VLOOKUP($C410,'REACH Bilaga XIV_update'!$C$5:$I$110,7,FALSE)))</f>
        <v>#N/A</v>
      </c>
      <c r="R410" s="76" t="e">
        <f>IF($C410="-",IF($A410="-",IF(VLOOKUP($D410,CoRAP_update!$A$5:$O$376,15,FALSE)="",NA(),VLOOKUP($D410,CoRAP_update!$A$5:$O$376,15,FALSE)),IF(VLOOKUP($A410,CoRAP_update!$D$5:$O$376,12,FALSE)="",NA(),VLOOKUP($A410,CoRAP_update!$D$5:$O$376,12,FALSE))),IF(VLOOKUP($C410,CoRAP_update!$C$5:$O$376,13,FALSE)="",NA(),VLOOKUP($C410,CoRAP_update!$C$5:$O$376,13,FALSE)))</f>
        <v>#N/A</v>
      </c>
      <c r="S410" s="144" t="e">
        <f>IF($C410="-",IF($A410="-",VLOOKUP($D410,CoRAP_update!$A$5:$J$376,MATCH(Sammanfattning!S$1,CoRAP_update!$A$4:$J$4,0),FALSE),VLOOKUP($A410,CoRAP_update!$D$5:$J$376,MATCH(Sammanfattning!S$1,CoRAP_update!$D$4:$J$4,0),FALSE)),VLOOKUP($C410,CoRAP_update!$C$5:$J$376,MATCH(Sammanfattning!S$1,CoRAP_update!$C$4:$J$4,0),FALSE))</f>
        <v>#N/A</v>
      </c>
      <c r="T410" s="76" t="e">
        <f>IF($A410="-",VLOOKUP($D410,EDC_update!$C$2:$F$450,4,FALSE),VLOOKUP($A410,EDC_update!$B$2:$F$450,5,FALSE))</f>
        <v>#N/A</v>
      </c>
      <c r="V410" s="78">
        <f>IF(IFERROR(SEARCH("PBT",P410),99)=99,IF(IFERROR(SEARCH("suspected PBT",S410),99)=99,IF(IFERROR(SEARCH("concluded to be PBT",K410),99)=99,IF(IFERROR(SEARCH("PBT",S410),99)=99,IF(IFERROR(SEARCH("PBT cand",L410),99)=99,IF(IFERROR(SEARCH("PBT",L410),99)=99,IF(IFERROR(SEARCH("persistent, bioackumulative and toxic properties",K410),99)=99,0,Scoring!$E$3),Scoring!$E$3),Scoring!$E$7),Scoring!$E$3),Scoring!$E$5),Scoring!$E$6),Scoring!$E$3)</f>
        <v>0</v>
      </c>
      <c r="W410" s="78">
        <f>IF(IFERROR(SEARCH("vPvB",P410),99)=99,IF(IFERROR(SEARCH("suspected pbt/vPvB",S410),99)=99,IF(IFERROR(SEARCH("vPvB",S410),99)=99,IF(IFERROR(SEARCH("concluded to be a vPvB",S410),99)=99,IF(IFERROR(SEARCH("identified as vPvB",K410),99)=99,IF(IFERROR(SEARCH("concluded to be a vPvB",K410),99)=99,IF(IFERROR(SEARCH("concluded to be both pbt and vPvB",S410),99)=99,IF(IFERROR(SEARCH("concluded to be both pbt and vPvB",K410),99)=99,0,Scoring!$E$5),Scoring!$E$5),Scoring!$E$5),Scoring!$E$5),Scoring!$E$5),Scoring!$E$4),Scoring!$E$6),Scoring!$E$4)</f>
        <v>0</v>
      </c>
      <c r="X410" s="78">
        <f>IF(IFERROR(SEARCH("H410",N410),99)=99,IF(IFERROR(SEARCH("H410",O410),99)=99,IF(IFERROR(SEARCH("H410",Q410),99)=99,IF(IFERROR(SEARCH("H410",M410),99)=99,IF(IFERROR(SEARCH("H410",R410),99)=99,IF(IFERROR(SEARCH("H411",N410),99)=99,IF(IFERROR(SEARCH("H411",O410),99)=99,IF(IFERROR(SEARCH("H411",Q410),99)=99,IF(IFERROR(SEARCH("H411",M410),99)=99,IF(IFERROR(SEARCH("H411",R410),99)=99,IF(IFERROR(SEARCH("H413",N410),99)=99,IF(IFERROR(SEARCH("H413",O410),99)=99,IF(IFERROR(SEARCH("H413",Q410),99)=99,IF(IFERROR(SEARCH("H413",M410),99)=99,IF(IFERROR(SEARCH("H413",R410),99)=99,IF(IFERROR(SEARCH("H412",N410),99)=99,IF(IFERROR(SEARCH("H412",O410),99)=99,IF(IFERROR(SEARCH("H412",Q410),99)=99,IF(IFERROR(SEARCH("H412",M410),99)=99,IF(IFERROR(SEARCH("H412",R410),99)=99,0,Scoring!$E$2),Scoring!$E$2),Scoring!$E$2),Scoring!$E$2),Scoring!$E$2),Scoring!$E$2),Scoring!$E$2),Scoring!$E$2),Scoring!$E$2),Scoring!$E$2),Scoring!$E$2),Scoring!$E$2),Scoring!$E$2),Scoring!$E$2),Scoring!$E$2),Scoring!$E$2),Scoring!$E$2),Scoring!$E$2),Scoring!$E$2),Scoring!$E$2)</f>
        <v>0</v>
      </c>
      <c r="Y410" s="78">
        <f>IF(IFERROR(SEARCH("CMR",K410),99)=99,IF(IFERROR(SEARCH("Suspected CMR",S410),99)=99,IF(IFERROR(SEARCH("CMR",S410),99)=99,0,Scoring!$E$8),Scoring!$E$9),Scoring!$E$8)</f>
        <v>3</v>
      </c>
      <c r="Z410" s="78">
        <f>IF(IFERROR(SEARCH("H350",N410),99)=99,IF(IFERROR(SEARCH("H350",O410),99)=99,IF(IFERROR(SEARCH("H350",Q410),99)=99,IF(IFERROR(SEARCH("H350",M410),99)=99,IF(IFERROR(SEARCH("H350",R410),99)=99,IF(IFERROR(SEARCH("H351",N410),99)=99,IF(IFERROR(SEARCH("H351",O410),99)=99,IF(IFERROR(SEARCH("H351",Q410),99)=99,IF(IFERROR(SEARCH("H351",M410),99)=99,IF(IFERROR(SEARCH("H351",R410),99)=99,IF(IFERROR(SEARCH("carcinogenic",P410),99)=99,IF(IFERROR(SEARCH("suspected carcinogenic",S410),99)=99,0,Scoring!$E$12),Scoring!$E$11),Scoring!$E$10),Scoring!$E$10),Scoring!$E$10),Scoring!$E$10),Scoring!$E$10),Scoring!$E$10),Scoring!$E$10),Scoring!$E$10),Scoring!$E$10),Scoring!$E$10)</f>
        <v>0</v>
      </c>
      <c r="AA410" s="78">
        <f>IF(IFERROR(SEARCH("H340",N410),99)=99,IF(IFERROR(SEARCH("H340",O410),99)=99,IF(IFERROR(SEARCH("H340",Q410),99)=99,IF(IFERROR(SEARCH("H340",M410),99)=99,IF(IFERROR(SEARCH("H340",R410),99)=99,IF(IFERROR(SEARCH("H341",N410),99)=99,IF(IFERROR(SEARCH("H341",O410),99)=99,IF(IFERROR(SEARCH("H341",Q410),99)=99,IF(IFERROR(SEARCH("H341",M410),99)=99,IF(IFERROR(SEARCH("H341",R410),99)=99,IF(IFERROR(SEARCH("mutagenic",P410),99)=99,IF(IFERROR(SEARCH("suspected mutagenic",S410),99)=99,0,Scoring!$E$15),Scoring!$E$14),Scoring!$E$13),Scoring!$E$13),Scoring!$E$13),Scoring!$E$13),Scoring!$E$13),Scoring!$E$13),Scoring!$E$13),Scoring!$E$13),Scoring!$E$13),Scoring!$E$13)</f>
        <v>0</v>
      </c>
      <c r="AB410" s="78">
        <f>IF(IFERROR(SEARCH("H360",N410),99)=99,IF(IFERROR(SEARCH("H360",O410),99)=99,IF(IFERROR(SEARCH("H360",Q410),99)=99,IF(IFERROR(SEARCH("H360",M410),99)=99,IF(IFERROR(SEARCH("H360",R410),99)=99,IF(IFERROR(SEARCH("H361",N410),99)=99,IF(IFERROR(SEARCH("H361",O410),99)=99,IF(IFERROR(SEARCH("H361",Q410),99)=99,IF(IFERROR(SEARCH("H361",M410),99)=99,IF(IFERROR(SEARCH("H361",R410),99)=99,IF(IFERROR(SEARCH("reproduction",P410),99)=99,IF(IFERROR(SEARCH("suspected reprotoxic",S410),99)=99,IF(IFERROR(SEARCH("reprotoxic",S410),99)=99,IF(IFERROR(SEARCH("reprotoxic",K410),99)=99,0,Scoring!$E$18),Scoring!$E$18),Scoring!$E$19),Scoring!$E$17),Scoring!$E$16),Scoring!$E$16),Scoring!$E$16),Scoring!$E$16),Scoring!$E$16),Scoring!$E$16),Scoring!$E$16),Scoring!$E$16),Scoring!$E$16),Scoring!$E$16)</f>
        <v>1</v>
      </c>
      <c r="AC410" s="78">
        <f>IF(IFERROR(SEARCH("57f",L410),99)=99,IF(IFERROR(SEARCH("57(f)",P410),99)=99,0,Scoring!$E$20),Scoring!$E$20)</f>
        <v>0</v>
      </c>
      <c r="AD410" s="78">
        <f>IF(IFERROR(SEARCH("CAT1",T410),99)=99,IF(IFERROR(SEARCH("CAT2",T410),99)=99,IF(IFERROR(SEARCH("CAT3",T410),99)=99,IF(IFERROR(SEARCH("concluded to be endocrine",K410),99)=99,IF(IFERROR(SEARCH("categorised as endocrine",K410),99)=99,IF(IFERROR(SEARCH("endocrine disrupting",P410),99)=99,IF(IFERROR(SEARCH("endocrine disrupting",K410),99)=99,IF(IFERROR(SEARCH("suspected endocrine",S410),99)=99,IF(IFERROR(SEARCH("potential endocrine",S410),99)=99,0,Scoring!$E$25),Scoring!$E$25),Scoring!$E$24),Scoring!$E$24),Scoring!$E$24),Scoring!$E$24),Scoring!$E$23),Scoring!$E$22),Scoring!$E$21)</f>
        <v>0</v>
      </c>
      <c r="AE410" s="78">
        <f>IF(IFERROR(SEARCH("suspected sensitiser",S410),99)=99,IF(IFERROR(SEARCH("sensitiser",S410),99)=99,IF(IFERROR(SEARCH("other hazard based concern",S410),99)=99,0,Scoring!$E$28),Scoring!$E$26),Scoring!$E$27)</f>
        <v>0</v>
      </c>
      <c r="AF410" s="78">
        <f>IF(IFERROR(M410,1)=1,IF(IFERROR(N410,1)=1,IF(IFERROR(O410,1)=1,IF(IFERROR(Q410,1)=1,IF(IFERROR(R410,1)=1,IF(IFERROR(T410,1)=1,IF(IFERROR(K410,1)=1,IF(IFERROR(P410,1)=1,IF(IFERROR(S410,1)=1,Scoring!$E$29,0),0),0),0),0),0),0),0),0)</f>
        <v>0</v>
      </c>
      <c r="AG410" s="78">
        <f t="shared" si="38"/>
        <v>3</v>
      </c>
      <c r="AI410" s="93"/>
      <c r="AJ410" s="94"/>
      <c r="AK410" s="76"/>
      <c r="AL410" s="75"/>
      <c r="AN410" s="79"/>
      <c r="AO410" s="79"/>
      <c r="AP410" s="79"/>
      <c r="AQ410" s="79"/>
      <c r="AR410" s="79"/>
      <c r="AS410" s="78"/>
      <c r="AU410" s="79">
        <f>IF(IFERROR(F410,99)=99,IF(IFERROR(G410,99)=99,IF(IFERROR(H410,99)=99,IF(IFERROR(I410,99)=99,IF(IFERROR(E410,99)=99,IF(IFERROR(J410,99)=99,0,Scoring!$B$7),Scoring!$B$3),Scoring!$B$2),Scoring!$B$6),Scoring!$B$5),Scoring!$B$4)</f>
        <v>0.3</v>
      </c>
      <c r="AV410" s="78">
        <f t="shared" si="39"/>
        <v>0.89999999999999991</v>
      </c>
      <c r="AW410" s="78"/>
      <c r="AX410" s="66"/>
      <c r="AY410" s="78"/>
      <c r="AZ410" s="76"/>
      <c r="BA410" s="76"/>
      <c r="BB410" s="76"/>
    </row>
    <row r="411" spans="1:54" x14ac:dyDescent="0.25">
      <c r="A411" s="77" t="s">
        <v>3296</v>
      </c>
      <c r="B411" s="76" t="str">
        <f t="shared" si="40"/>
        <v>-</v>
      </c>
      <c r="C411" s="77" t="s">
        <v>30</v>
      </c>
      <c r="D411" s="77" t="s">
        <v>520</v>
      </c>
      <c r="E411" s="76" t="str">
        <f>IF(C411="-",IF(A411="-",VLOOKUP(D411,'sin-list 180320_update'!$C$2:$C$835,1,FALSE),VLOOKUP(A411,'sin-list 180320_update'!$A$2:$A$835,1,FALSE)),VLOOKUP(C411,'sin-list 180320_update'!$B$2:$B$835,1,FALSE))</f>
        <v>12001-28-4</v>
      </c>
      <c r="F411" s="76" t="str">
        <f>IF($C411="-",IF($A411="-",VLOOKUP($D411,'REACH Bilaga XVII_update'!$A$5:$A$131,1,FALSE),VLOOKUP($A411,'REACH Bilaga XVII_update'!$C$5:$C$131,1,FALSE)),VLOOKUP($C411,'REACH Bilaga XVII_update'!$B$5:$B$131,1,FALSE))</f>
        <v>12001-28-4</v>
      </c>
      <c r="G411" s="76" t="e">
        <f>IF($C411="-",IF($A411="-",VLOOKUP($D411,' REACH Bilaga 59_update'!$A$5:$A$210,1,FALSE),VLOOKUP($A411,' REACH Bilaga 59_update'!$D$5:$D$210,1,FALSE)),VLOOKUP($C411,' REACH Bilaga 59_update'!$C$5:$C$210,1,FALSE))</f>
        <v>#N/A</v>
      </c>
      <c r="H411" s="76" t="e">
        <f>IF($C411="-",IF($A411="-",VLOOKUP($D411,'REACH Bilaga XIV_update'!$A$5:$A$110,1,FALSE),VLOOKUP($A411,'REACH Bilaga XIV_update'!$D$5:$D$110,1,FALSE)),VLOOKUP($C411,'REACH Bilaga XIV_update'!$C$5:$C$110,1,FALSE))</f>
        <v>#N/A</v>
      </c>
      <c r="I411" s="76" t="e">
        <f>IF($C411="-",IF($A411="-",VLOOKUP($D411,CoRAP_update!$A$5:$A$376,1,FALSE),VLOOKUP($A411,CoRAP_update!$D$5:$D$376,1,FALSE)),VLOOKUP($C411,CoRAP_update!$C$5:$C$376,1,FALSE))</f>
        <v>#N/A</v>
      </c>
      <c r="J411" s="76" t="e">
        <f>IF($C411="-",IF($A411="-",VLOOKUP($D411,EDC_update!$C$2:$C$450,1,FALSE),VLOOKUP($A411,EDC_update!$B$2:$B$450,1,FALSE)),VLOOKUP($C411,EDC_update!$L$2:$L$450,1,FALSE))</f>
        <v>#N/A</v>
      </c>
      <c r="K411" s="76" t="str">
        <f>IF($C411="-",IF($A411="-",IF(VLOOKUP($D411,'sin-list 180320_update'!$C$2:$S$835,3,FALSE)="",NA(),VLOOKUP($D411,'sin-list 180320_update'!$C$2:$S$835,3,FALSE)),IF(VLOOKUP($A411,'sin-list 180320_update'!$A$2:$S$835,5,FALSE)="",NA(),VLOOKUP($A411,'sin-list 180320_update'!$A$2:$S$835,5,FALSE))),IF(VLOOKUP($C411,'sin-list 180320_update'!$B$2:$S$835,4,FALSE)="",NA(),VLOOKUP($C411,'sin-list 180320_update'!$B$2:$S$835,4,FALSE)))</f>
        <v>Classified CMR according to Annex VI of Regulation 1272/2008</v>
      </c>
      <c r="L411" s="76" t="str">
        <f>IF($C411="-",IF($A411="-",VLOOKUP($D411,'sin-list 180320_update'!$C$2:$S$835,6,FALSE),VLOOKUP($A411,'sin-list 180320_update'!$A$2:$S$835,8,FALSE)),VLOOKUP($C411,'sin-list 180320_update'!$B$2:$S$835,7,FALSE))</f>
        <v>Carc. 1A
STOT RE 1</v>
      </c>
      <c r="M411" s="76" t="str">
        <f>IF($C411="-",IF($A411="-",IF(VLOOKUP($D411,'sin-list 180320_update'!$C$2:$S$835,8,FALSE)="",NA(),VLOOKUP($D411,'sin-list 180320_update'!$C$2:$S$835,8,FALSE)),IF(VLOOKUP($A411,'sin-list 180320_update'!$A$2:$S$835,10,FALSE)="",NA(),VLOOKUP($A411,'sin-list 180320_update'!$A$2:$S$835,10,FALSE))),IF(VLOOKUP($C411,'sin-list 180320_update'!$B$2:$S$835,9,FALSE)="",NA(),VLOOKUP($C411,'sin-list 180320_update'!$B$2:$S$835,9,FALSE)))</f>
        <v>H350
H372 **</v>
      </c>
      <c r="N411" s="76" t="str">
        <f>IF($C411="-",IF($A411="-",IF(VLOOKUP($D411,'REACH Bilaga XVII_update'!$A$5:$E$131,4,FALSE)="",NA(),VLOOKUP($D411,'REACH Bilaga XVII_update'!$A$5:$E$131,4,FALSE)),IF(VLOOKUP($A411,'REACH Bilaga XVII_update'!$C$5:$D$131,2,FALSE)="",NA(),VLOOKUP($A411,'REACH Bilaga XVII_update'!$C$5:$D$131,2,FALSE))),IF(VLOOKUP($C411,'REACH Bilaga XVII_update'!$B$5:$D$131,3,FALSE)="",NA(),VLOOKUP($C411,'REACH Bilaga XVII_update'!$B$5:$D$131,3,FALSE)))</f>
        <v>H350
H372 **</v>
      </c>
      <c r="O411" s="76" t="e">
        <f>IF($C411="-",IF($A411="-",IF(VLOOKUP($D411,' REACH Bilaga 59_update'!$A$5:$E$210,5,FALSE)="",NA(),VLOOKUP($D411,' REACH Bilaga 59_update'!$A$5:$E$210,5,FALSE)),IF(VLOOKUP($A411,' REACH Bilaga 59_update'!$D$5:$E$210,2,FALSE)="",NA(),VLOOKUP($A411,' REACH Bilaga 59_update'!$D$5:$E$210,2,FALSE))),IF(VLOOKUP($C411,' REACH Bilaga 59_update'!$C$5:$E$210,3,FALSE)="",NA(),VLOOKUP($C411,' REACH Bilaga 59_update'!$C$5:$E$210,3,FALSE)))</f>
        <v>#N/A</v>
      </c>
      <c r="P411" s="76" t="e">
        <f>IF(C411="-",IF(A411="-",IFERROR(VLOOKUP($D411,' REACH Bilaga 59_update'!$A$5:$F$210,MATCH(Sammanfattning!P$1,' REACH Bilaga 59_update'!$A$4:$F$4,0),FALSE),VLOOKUP($D411,'REACH Bilaga XIV_update'!$A$4:$H$110,MATCH(Sammanfattning!P$1,'REACH Bilaga XIV_update'!$A$4:$H$4,0),FALSE)),IFERROR(VLOOKUP($A411,' REACH Bilaga 59_update'!$D$5:$F$210,MATCH(Sammanfattning!P$1,' REACH Bilaga 59_update'!$D$4:$F$4,0),FALSE),VLOOKUP($A411,'REACH Bilaga XIV_update'!$D$4:$H$110,MATCH(Sammanfattning!P$1,'REACH Bilaga XIV_update'!$D$4:$H$4,0),FALSE))),IFERROR(VLOOKUP($C411,' REACH Bilaga 59_update'!$C$5:$F$210,MATCH(Sammanfattning!P$1,' REACH Bilaga 59_update'!$C$4:$F$4,0),FALSE),VLOOKUP($C411,'REACH Bilaga XIV_update'!$C$4:$H$110,MATCH(Sammanfattning!P$1,'REACH Bilaga XIV_update'!$C$4:$H$4,0),FALSE)))</f>
        <v>#N/A</v>
      </c>
      <c r="Q411" s="76" t="e">
        <f>IF($C411="-",IF($A411="-",IF(VLOOKUP($D411,'REACH Bilaga XIV_update'!$A$5:$I$110,9,FALSE)="",NA(),VLOOKUP($D411,'REACH Bilaga XIV_update'!$A$5:$I$110,9,FALSE)),IF(VLOOKUP($A411,'REACH Bilaga XIV_update'!$D$5:$I$110,6,FALSE)="",NA(),VLOOKUP($A411,'REACH Bilaga XIV_update'!$D$5:$I$110,6,FALSE))),IF(VLOOKUP($C411,'REACH Bilaga XIV_update'!$C$5:$I$110,7,FALSE)="",NA(),VLOOKUP($C411,'REACH Bilaga XIV_update'!$C$5:$I$110,7,FALSE)))</f>
        <v>#N/A</v>
      </c>
      <c r="R411" s="76" t="e">
        <f>IF($C411="-",IF($A411="-",IF(VLOOKUP($D411,CoRAP_update!$A$5:$O$376,15,FALSE)="",NA(),VLOOKUP($D411,CoRAP_update!$A$5:$O$376,15,FALSE)),IF(VLOOKUP($A411,CoRAP_update!$D$5:$O$376,12,FALSE)="",NA(),VLOOKUP($A411,CoRAP_update!$D$5:$O$376,12,FALSE))),IF(VLOOKUP($C411,CoRAP_update!$C$5:$O$376,13,FALSE)="",NA(),VLOOKUP($C411,CoRAP_update!$C$5:$O$376,13,FALSE)))</f>
        <v>#N/A</v>
      </c>
      <c r="S411" s="144" t="e">
        <f>IF($C411="-",IF($A411="-",VLOOKUP($D411,CoRAP_update!$A$5:$J$376,MATCH(Sammanfattning!S$1,CoRAP_update!$A$4:$J$4,0),FALSE),VLOOKUP($A411,CoRAP_update!$D$5:$J$376,MATCH(Sammanfattning!S$1,CoRAP_update!$D$4:$J$4,0),FALSE)),VLOOKUP($C411,CoRAP_update!$C$5:$J$376,MATCH(Sammanfattning!S$1,CoRAP_update!$C$4:$J$4,0),FALSE))</f>
        <v>#N/A</v>
      </c>
      <c r="T411" s="76" t="e">
        <f>IF($A411="-",VLOOKUP($D411,EDC_update!$C$2:$F$450,4,FALSE),VLOOKUP($A411,EDC_update!$B$2:$F$450,5,FALSE))</f>
        <v>#N/A</v>
      </c>
      <c r="V411" s="78">
        <f>IF(IFERROR(SEARCH("PBT",P411),99)=99,IF(IFERROR(SEARCH("suspected PBT",S411),99)=99,IF(IFERROR(SEARCH("concluded to be PBT",K411),99)=99,IF(IFERROR(SEARCH("PBT",S411),99)=99,IF(IFERROR(SEARCH("PBT cand",L411),99)=99,IF(IFERROR(SEARCH("PBT",L411),99)=99,IF(IFERROR(SEARCH("persistent, bioackumulative and toxic properties",K411),99)=99,0,Scoring!$E$3),Scoring!$E$3),Scoring!$E$7),Scoring!$E$3),Scoring!$E$5),Scoring!$E$6),Scoring!$E$3)</f>
        <v>0</v>
      </c>
      <c r="W411" s="78">
        <f>IF(IFERROR(SEARCH("vPvB",P411),99)=99,IF(IFERROR(SEARCH("suspected pbt/vPvB",S411),99)=99,IF(IFERROR(SEARCH("vPvB",S411),99)=99,IF(IFERROR(SEARCH("concluded to be a vPvB",S411),99)=99,IF(IFERROR(SEARCH("identified as vPvB",K411),99)=99,IF(IFERROR(SEARCH("concluded to be a vPvB",K411),99)=99,IF(IFERROR(SEARCH("concluded to be both pbt and vPvB",S411),99)=99,IF(IFERROR(SEARCH("concluded to be both pbt and vPvB",K411),99)=99,0,Scoring!$E$5),Scoring!$E$5),Scoring!$E$5),Scoring!$E$5),Scoring!$E$5),Scoring!$E$4),Scoring!$E$6),Scoring!$E$4)</f>
        <v>0</v>
      </c>
      <c r="X411" s="78">
        <f>IF(IFERROR(SEARCH("H410",N411),99)=99,IF(IFERROR(SEARCH("H410",O411),99)=99,IF(IFERROR(SEARCH("H410",Q411),99)=99,IF(IFERROR(SEARCH("H410",M411),99)=99,IF(IFERROR(SEARCH("H410",R411),99)=99,IF(IFERROR(SEARCH("H411",N411),99)=99,IF(IFERROR(SEARCH("H411",O411),99)=99,IF(IFERROR(SEARCH("H411",Q411),99)=99,IF(IFERROR(SEARCH("H411",M411),99)=99,IF(IFERROR(SEARCH("H411",R411),99)=99,IF(IFERROR(SEARCH("H413",N411),99)=99,IF(IFERROR(SEARCH("H413",O411),99)=99,IF(IFERROR(SEARCH("H413",Q411),99)=99,IF(IFERROR(SEARCH("H413",M411),99)=99,IF(IFERROR(SEARCH("H413",R411),99)=99,IF(IFERROR(SEARCH("H412",N411),99)=99,IF(IFERROR(SEARCH("H412",O411),99)=99,IF(IFERROR(SEARCH("H412",Q411),99)=99,IF(IFERROR(SEARCH("H412",M411),99)=99,IF(IFERROR(SEARCH("H412",R411),99)=99,0,Scoring!$E$2),Scoring!$E$2),Scoring!$E$2),Scoring!$E$2),Scoring!$E$2),Scoring!$E$2),Scoring!$E$2),Scoring!$E$2),Scoring!$E$2),Scoring!$E$2),Scoring!$E$2),Scoring!$E$2),Scoring!$E$2),Scoring!$E$2),Scoring!$E$2),Scoring!$E$2),Scoring!$E$2),Scoring!$E$2),Scoring!$E$2),Scoring!$E$2)</f>
        <v>0</v>
      </c>
      <c r="Y411" s="78">
        <f>IF(IFERROR(SEARCH("CMR",K411),99)=99,IF(IFERROR(SEARCH("Suspected CMR",S411),99)=99,IF(IFERROR(SEARCH("CMR",S411),99)=99,0,Scoring!$E$8),Scoring!$E$9),Scoring!$E$8)</f>
        <v>3</v>
      </c>
      <c r="Z411" s="78">
        <f>IF(IFERROR(SEARCH("H350",N411),99)=99,IF(IFERROR(SEARCH("H350",O411),99)=99,IF(IFERROR(SEARCH("H350",Q411),99)=99,IF(IFERROR(SEARCH("H350",M411),99)=99,IF(IFERROR(SEARCH("H350",R411),99)=99,IF(IFERROR(SEARCH("H351",N411),99)=99,IF(IFERROR(SEARCH("H351",O411),99)=99,IF(IFERROR(SEARCH("H351",Q411),99)=99,IF(IFERROR(SEARCH("H351",M411),99)=99,IF(IFERROR(SEARCH("H351",R411),99)=99,IF(IFERROR(SEARCH("carcinogenic",P411),99)=99,IF(IFERROR(SEARCH("suspected carcinogenic",S411),99)=99,0,Scoring!$E$12),Scoring!$E$11),Scoring!$E$10),Scoring!$E$10),Scoring!$E$10),Scoring!$E$10),Scoring!$E$10),Scoring!$E$10),Scoring!$E$10),Scoring!$E$10),Scoring!$E$10),Scoring!$E$10)</f>
        <v>1</v>
      </c>
      <c r="AA411" s="78">
        <f>IF(IFERROR(SEARCH("H340",N411),99)=99,IF(IFERROR(SEARCH("H340",O411),99)=99,IF(IFERROR(SEARCH("H340",Q411),99)=99,IF(IFERROR(SEARCH("H340",M411),99)=99,IF(IFERROR(SEARCH("H340",R411),99)=99,IF(IFERROR(SEARCH("H341",N411),99)=99,IF(IFERROR(SEARCH("H341",O411),99)=99,IF(IFERROR(SEARCH("H341",Q411),99)=99,IF(IFERROR(SEARCH("H341",M411),99)=99,IF(IFERROR(SEARCH("H341",R411),99)=99,IF(IFERROR(SEARCH("mutagenic",P411),99)=99,IF(IFERROR(SEARCH("suspected mutagenic",S411),99)=99,0,Scoring!$E$15),Scoring!$E$14),Scoring!$E$13),Scoring!$E$13),Scoring!$E$13),Scoring!$E$13),Scoring!$E$13),Scoring!$E$13),Scoring!$E$13),Scoring!$E$13),Scoring!$E$13),Scoring!$E$13)</f>
        <v>0</v>
      </c>
      <c r="AB411" s="78">
        <f>IF(IFERROR(SEARCH("H360",N411),99)=99,IF(IFERROR(SEARCH("H360",O411),99)=99,IF(IFERROR(SEARCH("H360",Q411),99)=99,IF(IFERROR(SEARCH("H360",M411),99)=99,IF(IFERROR(SEARCH("H360",R411),99)=99,IF(IFERROR(SEARCH("H361",N411),99)=99,IF(IFERROR(SEARCH("H361",O411),99)=99,IF(IFERROR(SEARCH("H361",Q411),99)=99,IF(IFERROR(SEARCH("H361",M411),99)=99,IF(IFERROR(SEARCH("H361",R411),99)=99,IF(IFERROR(SEARCH("reproduction",P411),99)=99,IF(IFERROR(SEARCH("suspected reprotoxic",S411),99)=99,IF(IFERROR(SEARCH("reprotoxic",S411),99)=99,IF(IFERROR(SEARCH("reprotoxic",K411),99)=99,0,Scoring!$E$18),Scoring!$E$18),Scoring!$E$19),Scoring!$E$17),Scoring!$E$16),Scoring!$E$16),Scoring!$E$16),Scoring!$E$16),Scoring!$E$16),Scoring!$E$16),Scoring!$E$16),Scoring!$E$16),Scoring!$E$16),Scoring!$E$16)</f>
        <v>0</v>
      </c>
      <c r="AC411" s="78">
        <f>IF(IFERROR(SEARCH("57f",L411),99)=99,IF(IFERROR(SEARCH("57(f)",P411),99)=99,0,Scoring!$E$20),Scoring!$E$20)</f>
        <v>0</v>
      </c>
      <c r="AD411" s="78">
        <f>IF(IFERROR(SEARCH("CAT1",T411),99)=99,IF(IFERROR(SEARCH("CAT2",T411),99)=99,IF(IFERROR(SEARCH("CAT3",T411),99)=99,IF(IFERROR(SEARCH("concluded to be endocrine",K411),99)=99,IF(IFERROR(SEARCH("categorised as endocrine",K411),99)=99,IF(IFERROR(SEARCH("endocrine disrupting",P411),99)=99,IF(IFERROR(SEARCH("endocrine disrupting",K411),99)=99,IF(IFERROR(SEARCH("suspected endocrine",S411),99)=99,IF(IFERROR(SEARCH("potential endocrine",S411),99)=99,0,Scoring!$E$25),Scoring!$E$25),Scoring!$E$24),Scoring!$E$24),Scoring!$E$24),Scoring!$E$24),Scoring!$E$23),Scoring!$E$22),Scoring!$E$21)</f>
        <v>0</v>
      </c>
      <c r="AE411" s="78">
        <f>IF(IFERROR(SEARCH("suspected sensitiser",S411),99)=99,IF(IFERROR(SEARCH("sensitiser",S411),99)=99,IF(IFERROR(SEARCH("other hazard based concern",S411),99)=99,0,Scoring!$E$28),Scoring!$E$26),Scoring!$E$27)</f>
        <v>0</v>
      </c>
      <c r="AF411" s="78">
        <f>IF(IFERROR(M411,1)=1,IF(IFERROR(N411,1)=1,IF(IFERROR(O411,1)=1,IF(IFERROR(Q411,1)=1,IF(IFERROR(R411,1)=1,IF(IFERROR(T411,1)=1,IF(IFERROR(K411,1)=1,IF(IFERROR(P411,1)=1,IF(IFERROR(S411,1)=1,Scoring!$E$29,0),0),0),0),0),0),0),0),0)</f>
        <v>0</v>
      </c>
      <c r="AG411" s="78">
        <f t="shared" si="38"/>
        <v>3</v>
      </c>
      <c r="AI411" s="93"/>
      <c r="AJ411" s="94"/>
      <c r="AK411" s="76"/>
      <c r="AL411" s="75"/>
      <c r="AN411" s="79"/>
      <c r="AO411" s="79"/>
      <c r="AP411" s="79"/>
      <c r="AQ411" s="79"/>
      <c r="AR411" s="79"/>
      <c r="AS411" s="78"/>
      <c r="AU411" s="79">
        <f>IF(IFERROR(F411,99)=99,IF(IFERROR(G411,99)=99,IF(IFERROR(H411,99)=99,IF(IFERROR(I411,99)=99,IF(IFERROR(E411,99)=99,IF(IFERROR(J411,99)=99,0,Scoring!$B$7),Scoring!$B$3),Scoring!$B$2),Scoring!$B$6),Scoring!$B$5),Scoring!$B$4)</f>
        <v>1</v>
      </c>
      <c r="AV411" s="78">
        <f t="shared" si="39"/>
        <v>3</v>
      </c>
      <c r="AW411" s="78"/>
      <c r="AX411" s="66"/>
      <c r="AY411" s="78"/>
      <c r="AZ411" s="76"/>
      <c r="BA411" s="76"/>
      <c r="BB411" s="76"/>
    </row>
    <row r="412" spans="1:54" x14ac:dyDescent="0.25">
      <c r="A412" s="77" t="s">
        <v>7472</v>
      </c>
      <c r="B412" s="76" t="str">
        <f t="shared" si="40"/>
        <v>-</v>
      </c>
      <c r="C412" s="77" t="s">
        <v>30</v>
      </c>
      <c r="D412" s="77" t="s">
        <v>541</v>
      </c>
      <c r="E412" s="76" t="str">
        <f>IF(C412="-",IF(A412="-",VLOOKUP(D412,'sin-list 180320_update'!$C$2:$C$835,1,FALSE),VLOOKUP(A412,'sin-list 180320_update'!$A$2:$A$835,1,FALSE)),VLOOKUP(C412,'sin-list 180320_update'!$B$2:$B$835,1,FALSE))</f>
        <v>12040-72-1</v>
      </c>
      <c r="F412" s="76" t="e">
        <f>IF($C412="-",IF($A412="-",VLOOKUP($D412,'REACH Bilaga XVII_update'!$A$5:$A$131,1,FALSE),VLOOKUP($A412,'REACH Bilaga XVII_update'!$C$5:$C$131,1,FALSE)),VLOOKUP($C412,'REACH Bilaga XVII_update'!$B$5:$B$131,1,FALSE))</f>
        <v>#N/A</v>
      </c>
      <c r="G412" s="76" t="e">
        <f>IF($C412="-",IF($A412="-",VLOOKUP($D412,' REACH Bilaga 59_update'!$A$5:$A$210,1,FALSE),VLOOKUP($A412,' REACH Bilaga 59_update'!$D$5:$D$210,1,FALSE)),VLOOKUP($C412,' REACH Bilaga 59_update'!$C$5:$C$210,1,FALSE))</f>
        <v>#N/A</v>
      </c>
      <c r="H412" s="76" t="e">
        <f>IF($C412="-",IF($A412="-",VLOOKUP($D412,'REACH Bilaga XIV_update'!$A$5:$A$110,1,FALSE),VLOOKUP($A412,'REACH Bilaga XIV_update'!$D$5:$D$110,1,FALSE)),VLOOKUP($C412,'REACH Bilaga XIV_update'!$C$5:$C$110,1,FALSE))</f>
        <v>#N/A</v>
      </c>
      <c r="I412" s="76" t="e">
        <f>IF($C412="-",IF($A412="-",VLOOKUP($D412,CoRAP_update!$A$5:$A$376,1,FALSE),VLOOKUP($A412,CoRAP_update!$D$5:$D$376,1,FALSE)),VLOOKUP($C412,CoRAP_update!$C$5:$C$376,1,FALSE))</f>
        <v>#N/A</v>
      </c>
      <c r="J412" s="76" t="e">
        <f>IF($C412="-",IF($A412="-",VLOOKUP($D412,EDC_update!$C$2:$C$450,1,FALSE),VLOOKUP($A412,EDC_update!$B$2:$B$450,1,FALSE)),VLOOKUP($C412,EDC_update!$L$2:$L$450,1,FALSE))</f>
        <v>#N/A</v>
      </c>
      <c r="K412" s="76" t="str">
        <f>IF($C412="-",IF($A412="-",IF(VLOOKUP($D412,'sin-list 180320_update'!$C$2:$S$835,3,FALSE)="",NA(),VLOOKUP($D412,'sin-list 180320_update'!$C$2:$S$835,3,FALSE)),IF(VLOOKUP($A412,'sin-list 180320_update'!$A$2:$S$835,5,FALSE)="",NA(),VLOOKUP($A412,'sin-list 180320_update'!$A$2:$S$835,5,FALSE))),IF(VLOOKUP($C412,'sin-list 180320_update'!$B$2:$S$835,4,FALSE)="",NA(),VLOOKUP($C412,'sin-list 180320_update'!$B$2:$S$835,4,FALSE)))</f>
        <v>Classified CMR according to Annex VI of Regulation 1272/2008</v>
      </c>
      <c r="L412" s="76" t="str">
        <f>IF($C412="-",IF($A412="-",VLOOKUP($D412,'sin-list 180320_update'!$C$2:$S$835,6,FALSE),VLOOKUP($A412,'sin-list 180320_update'!$A$2:$S$835,8,FALSE)),VLOOKUP($C412,'sin-list 180320_update'!$B$2:$S$835,7,FALSE))</f>
        <v>Oxid. Sol. 3
Repr. 1B
Acute Tox. 4 *
STOT SE 3
Eye Dam. 1</v>
      </c>
      <c r="M412" s="76" t="str">
        <f>IF($C412="-",IF($A412="-",IF(VLOOKUP($D412,'sin-list 180320_update'!$C$2:$S$835,8,FALSE)="",NA(),VLOOKUP($D412,'sin-list 180320_update'!$C$2:$S$835,8,FALSE)),IF(VLOOKUP($A412,'sin-list 180320_update'!$A$2:$S$835,10,FALSE)="",NA(),VLOOKUP($A412,'sin-list 180320_update'!$A$2:$S$835,10,FALSE))),IF(VLOOKUP($C412,'sin-list 180320_update'!$B$2:$S$835,9,FALSE)="",NA(),VLOOKUP($C412,'sin-list 180320_update'!$B$2:$S$835,9,FALSE)))</f>
        <v>H272
H360Df
H302
H335
H318</v>
      </c>
      <c r="N412" s="76" t="e">
        <f>IF($C412="-",IF($A412="-",IF(VLOOKUP($D412,'REACH Bilaga XVII_update'!$A$5:$E$131,4,FALSE)="",NA(),VLOOKUP($D412,'REACH Bilaga XVII_update'!$A$5:$E$131,4,FALSE)),IF(VLOOKUP($A412,'REACH Bilaga XVII_update'!$C$5:$D$131,2,FALSE)="",NA(),VLOOKUP($A412,'REACH Bilaga XVII_update'!$C$5:$D$131,2,FALSE))),IF(VLOOKUP($C412,'REACH Bilaga XVII_update'!$B$5:$D$131,3,FALSE)="",NA(),VLOOKUP($C412,'REACH Bilaga XVII_update'!$B$5:$D$131,3,FALSE)))</f>
        <v>#N/A</v>
      </c>
      <c r="O412" s="76" t="e">
        <f>IF($C412="-",IF($A412="-",IF(VLOOKUP($D412,' REACH Bilaga 59_update'!$A$5:$E$210,5,FALSE)="",NA(),VLOOKUP($D412,' REACH Bilaga 59_update'!$A$5:$E$210,5,FALSE)),IF(VLOOKUP($A412,' REACH Bilaga 59_update'!$D$5:$E$210,2,FALSE)="",NA(),VLOOKUP($A412,' REACH Bilaga 59_update'!$D$5:$E$210,2,FALSE))),IF(VLOOKUP($C412,' REACH Bilaga 59_update'!$C$5:$E$210,3,FALSE)="",NA(),VLOOKUP($C412,' REACH Bilaga 59_update'!$C$5:$E$210,3,FALSE)))</f>
        <v>#N/A</v>
      </c>
      <c r="P412" s="76" t="e">
        <f>IF(C412="-",IF(A412="-",IFERROR(VLOOKUP($D412,' REACH Bilaga 59_update'!$A$5:$F$210,MATCH(Sammanfattning!P$1,' REACH Bilaga 59_update'!$A$4:$F$4,0),FALSE),VLOOKUP($D412,'REACH Bilaga XIV_update'!$A$4:$H$110,MATCH(Sammanfattning!P$1,'REACH Bilaga XIV_update'!$A$4:$H$4,0),FALSE)),IFERROR(VLOOKUP($A412,' REACH Bilaga 59_update'!$D$5:$F$210,MATCH(Sammanfattning!P$1,' REACH Bilaga 59_update'!$D$4:$F$4,0),FALSE),VLOOKUP($A412,'REACH Bilaga XIV_update'!$D$4:$H$110,MATCH(Sammanfattning!P$1,'REACH Bilaga XIV_update'!$D$4:$H$4,0),FALSE))),IFERROR(VLOOKUP($C412,' REACH Bilaga 59_update'!$C$5:$F$210,MATCH(Sammanfattning!P$1,' REACH Bilaga 59_update'!$C$4:$F$4,0),FALSE),VLOOKUP($C412,'REACH Bilaga XIV_update'!$C$4:$H$110,MATCH(Sammanfattning!P$1,'REACH Bilaga XIV_update'!$C$4:$H$4,0),FALSE)))</f>
        <v>#N/A</v>
      </c>
      <c r="Q412" s="76" t="e">
        <f>IF($C412="-",IF($A412="-",IF(VLOOKUP($D412,'REACH Bilaga XIV_update'!$A$5:$I$110,9,FALSE)="",NA(),VLOOKUP($D412,'REACH Bilaga XIV_update'!$A$5:$I$110,9,FALSE)),IF(VLOOKUP($A412,'REACH Bilaga XIV_update'!$D$5:$I$110,6,FALSE)="",NA(),VLOOKUP($A412,'REACH Bilaga XIV_update'!$D$5:$I$110,6,FALSE))),IF(VLOOKUP($C412,'REACH Bilaga XIV_update'!$C$5:$I$110,7,FALSE)="",NA(),VLOOKUP($C412,'REACH Bilaga XIV_update'!$C$5:$I$110,7,FALSE)))</f>
        <v>#N/A</v>
      </c>
      <c r="R412" s="76" t="e">
        <f>IF($C412="-",IF($A412="-",IF(VLOOKUP($D412,CoRAP_update!$A$5:$O$376,15,FALSE)="",NA(),VLOOKUP($D412,CoRAP_update!$A$5:$O$376,15,FALSE)),IF(VLOOKUP($A412,CoRAP_update!$D$5:$O$376,12,FALSE)="",NA(),VLOOKUP($A412,CoRAP_update!$D$5:$O$376,12,FALSE))),IF(VLOOKUP($C412,CoRAP_update!$C$5:$O$376,13,FALSE)="",NA(),VLOOKUP($C412,CoRAP_update!$C$5:$O$376,13,FALSE)))</f>
        <v>#N/A</v>
      </c>
      <c r="S412" s="144" t="e">
        <f>IF($C412="-",IF($A412="-",VLOOKUP($D412,CoRAP_update!$A$5:$J$376,MATCH(Sammanfattning!S$1,CoRAP_update!$A$4:$J$4,0),FALSE),VLOOKUP($A412,CoRAP_update!$D$5:$J$376,MATCH(Sammanfattning!S$1,CoRAP_update!$D$4:$J$4,0),FALSE)),VLOOKUP($C412,CoRAP_update!$C$5:$J$376,MATCH(Sammanfattning!S$1,CoRAP_update!$C$4:$J$4,0),FALSE))</f>
        <v>#N/A</v>
      </c>
      <c r="T412" s="76" t="e">
        <f>IF($A412="-",VLOOKUP($D412,EDC_update!$C$2:$F$450,4,FALSE),VLOOKUP($A412,EDC_update!$B$2:$F$450,5,FALSE))</f>
        <v>#N/A</v>
      </c>
      <c r="V412" s="78">
        <f>IF(IFERROR(SEARCH("PBT",P412),99)=99,IF(IFERROR(SEARCH("suspected PBT",S412),99)=99,IF(IFERROR(SEARCH("concluded to be PBT",K412),99)=99,IF(IFERROR(SEARCH("PBT",S412),99)=99,IF(IFERROR(SEARCH("PBT cand",L412),99)=99,IF(IFERROR(SEARCH("PBT",L412),99)=99,IF(IFERROR(SEARCH("persistent, bioackumulative and toxic properties",K412),99)=99,0,Scoring!$E$3),Scoring!$E$3),Scoring!$E$7),Scoring!$E$3),Scoring!$E$5),Scoring!$E$6),Scoring!$E$3)</f>
        <v>0</v>
      </c>
      <c r="W412" s="78">
        <f>IF(IFERROR(SEARCH("vPvB",P412),99)=99,IF(IFERROR(SEARCH("suspected pbt/vPvB",S412),99)=99,IF(IFERROR(SEARCH("vPvB",S412),99)=99,IF(IFERROR(SEARCH("concluded to be a vPvB",S412),99)=99,IF(IFERROR(SEARCH("identified as vPvB",K412),99)=99,IF(IFERROR(SEARCH("concluded to be a vPvB",K412),99)=99,IF(IFERROR(SEARCH("concluded to be both pbt and vPvB",S412),99)=99,IF(IFERROR(SEARCH("concluded to be both pbt and vPvB",K412),99)=99,0,Scoring!$E$5),Scoring!$E$5),Scoring!$E$5),Scoring!$E$5),Scoring!$E$5),Scoring!$E$4),Scoring!$E$6),Scoring!$E$4)</f>
        <v>0</v>
      </c>
      <c r="X412" s="78">
        <f>IF(IFERROR(SEARCH("H410",N412),99)=99,IF(IFERROR(SEARCH("H410",O412),99)=99,IF(IFERROR(SEARCH("H410",Q412),99)=99,IF(IFERROR(SEARCH("H410",M412),99)=99,IF(IFERROR(SEARCH("H410",R412),99)=99,IF(IFERROR(SEARCH("H411",N412),99)=99,IF(IFERROR(SEARCH("H411",O412),99)=99,IF(IFERROR(SEARCH("H411",Q412),99)=99,IF(IFERROR(SEARCH("H411",M412),99)=99,IF(IFERROR(SEARCH("H411",R412),99)=99,IF(IFERROR(SEARCH("H413",N412),99)=99,IF(IFERROR(SEARCH("H413",O412),99)=99,IF(IFERROR(SEARCH("H413",Q412),99)=99,IF(IFERROR(SEARCH("H413",M412),99)=99,IF(IFERROR(SEARCH("H413",R412),99)=99,IF(IFERROR(SEARCH("H412",N412),99)=99,IF(IFERROR(SEARCH("H412",O412),99)=99,IF(IFERROR(SEARCH("H412",Q412),99)=99,IF(IFERROR(SEARCH("H412",M412),99)=99,IF(IFERROR(SEARCH("H412",R412),99)=99,0,Scoring!$E$2),Scoring!$E$2),Scoring!$E$2),Scoring!$E$2),Scoring!$E$2),Scoring!$E$2),Scoring!$E$2),Scoring!$E$2),Scoring!$E$2),Scoring!$E$2),Scoring!$E$2),Scoring!$E$2),Scoring!$E$2),Scoring!$E$2),Scoring!$E$2),Scoring!$E$2),Scoring!$E$2),Scoring!$E$2),Scoring!$E$2),Scoring!$E$2)</f>
        <v>0</v>
      </c>
      <c r="Y412" s="78">
        <f>IF(IFERROR(SEARCH("CMR",K412),99)=99,IF(IFERROR(SEARCH("Suspected CMR",S412),99)=99,IF(IFERROR(SEARCH("CMR",S412),99)=99,0,Scoring!$E$8),Scoring!$E$9),Scoring!$E$8)</f>
        <v>3</v>
      </c>
      <c r="Z412" s="78">
        <f>IF(IFERROR(SEARCH("H350",N412),99)=99,IF(IFERROR(SEARCH("H350",O412),99)=99,IF(IFERROR(SEARCH("H350",Q412),99)=99,IF(IFERROR(SEARCH("H350",M412),99)=99,IF(IFERROR(SEARCH("H350",R412),99)=99,IF(IFERROR(SEARCH("H351",N412),99)=99,IF(IFERROR(SEARCH("H351",O412),99)=99,IF(IFERROR(SEARCH("H351",Q412),99)=99,IF(IFERROR(SEARCH("H351",M412),99)=99,IF(IFERROR(SEARCH("H351",R412),99)=99,IF(IFERROR(SEARCH("carcinogenic",P412),99)=99,IF(IFERROR(SEARCH("suspected carcinogenic",S412),99)=99,0,Scoring!$E$12),Scoring!$E$11),Scoring!$E$10),Scoring!$E$10),Scoring!$E$10),Scoring!$E$10),Scoring!$E$10),Scoring!$E$10),Scoring!$E$10),Scoring!$E$10),Scoring!$E$10),Scoring!$E$10)</f>
        <v>0</v>
      </c>
      <c r="AA412" s="78">
        <f>IF(IFERROR(SEARCH("H340",N412),99)=99,IF(IFERROR(SEARCH("H340",O412),99)=99,IF(IFERROR(SEARCH("H340",Q412),99)=99,IF(IFERROR(SEARCH("H340",M412),99)=99,IF(IFERROR(SEARCH("H340",R412),99)=99,IF(IFERROR(SEARCH("H341",N412),99)=99,IF(IFERROR(SEARCH("H341",O412),99)=99,IF(IFERROR(SEARCH("H341",Q412),99)=99,IF(IFERROR(SEARCH("H341",M412),99)=99,IF(IFERROR(SEARCH("H341",R412),99)=99,IF(IFERROR(SEARCH("mutagenic",P412),99)=99,IF(IFERROR(SEARCH("suspected mutagenic",S412),99)=99,0,Scoring!$E$15),Scoring!$E$14),Scoring!$E$13),Scoring!$E$13),Scoring!$E$13),Scoring!$E$13),Scoring!$E$13),Scoring!$E$13),Scoring!$E$13),Scoring!$E$13),Scoring!$E$13),Scoring!$E$13)</f>
        <v>0</v>
      </c>
      <c r="AB412" s="78">
        <f>IF(IFERROR(SEARCH("H360",N412),99)=99,IF(IFERROR(SEARCH("H360",O412),99)=99,IF(IFERROR(SEARCH("H360",Q412),99)=99,IF(IFERROR(SEARCH("H360",M412),99)=99,IF(IFERROR(SEARCH("H360",R412),99)=99,IF(IFERROR(SEARCH("H361",N412),99)=99,IF(IFERROR(SEARCH("H361",O412),99)=99,IF(IFERROR(SEARCH("H361",Q412),99)=99,IF(IFERROR(SEARCH("H361",M412),99)=99,IF(IFERROR(SEARCH("H361",R412),99)=99,IF(IFERROR(SEARCH("reproduction",P412),99)=99,IF(IFERROR(SEARCH("suspected reprotoxic",S412),99)=99,IF(IFERROR(SEARCH("reprotoxic",S412),99)=99,IF(IFERROR(SEARCH("reprotoxic",K412),99)=99,0,Scoring!$E$18),Scoring!$E$18),Scoring!$E$19),Scoring!$E$17),Scoring!$E$16),Scoring!$E$16),Scoring!$E$16),Scoring!$E$16),Scoring!$E$16),Scoring!$E$16),Scoring!$E$16),Scoring!$E$16),Scoring!$E$16),Scoring!$E$16)</f>
        <v>1</v>
      </c>
      <c r="AC412" s="78">
        <f>IF(IFERROR(SEARCH("57f",L412),99)=99,IF(IFERROR(SEARCH("57(f)",P412),99)=99,0,Scoring!$E$20),Scoring!$E$20)</f>
        <v>0</v>
      </c>
      <c r="AD412" s="78">
        <f>IF(IFERROR(SEARCH("CAT1",T412),99)=99,IF(IFERROR(SEARCH("CAT2",T412),99)=99,IF(IFERROR(SEARCH("CAT3",T412),99)=99,IF(IFERROR(SEARCH("concluded to be endocrine",K412),99)=99,IF(IFERROR(SEARCH("categorised as endocrine",K412),99)=99,IF(IFERROR(SEARCH("endocrine disrupting",P412),99)=99,IF(IFERROR(SEARCH("endocrine disrupting",K412),99)=99,IF(IFERROR(SEARCH("suspected endocrine",S412),99)=99,IF(IFERROR(SEARCH("potential endocrine",S412),99)=99,0,Scoring!$E$25),Scoring!$E$25),Scoring!$E$24),Scoring!$E$24),Scoring!$E$24),Scoring!$E$24),Scoring!$E$23),Scoring!$E$22),Scoring!$E$21)</f>
        <v>0</v>
      </c>
      <c r="AE412" s="78">
        <f>IF(IFERROR(SEARCH("suspected sensitiser",S412),99)=99,IF(IFERROR(SEARCH("sensitiser",S412),99)=99,IF(IFERROR(SEARCH("other hazard based concern",S412),99)=99,0,Scoring!$E$28),Scoring!$E$26),Scoring!$E$27)</f>
        <v>0</v>
      </c>
      <c r="AF412" s="78">
        <f>IF(IFERROR(M412,1)=1,IF(IFERROR(N412,1)=1,IF(IFERROR(O412,1)=1,IF(IFERROR(Q412,1)=1,IF(IFERROR(R412,1)=1,IF(IFERROR(T412,1)=1,IF(IFERROR(K412,1)=1,IF(IFERROR(P412,1)=1,IF(IFERROR(S412,1)=1,Scoring!$E$29,0),0),0),0),0),0),0),0),0)</f>
        <v>0</v>
      </c>
      <c r="AG412" s="78">
        <f t="shared" si="38"/>
        <v>3</v>
      </c>
      <c r="AI412" s="93"/>
      <c r="AJ412" s="94"/>
      <c r="AK412" s="76"/>
      <c r="AL412" s="75"/>
      <c r="AN412" s="79"/>
      <c r="AO412" s="79"/>
      <c r="AP412" s="79"/>
      <c r="AQ412" s="79"/>
      <c r="AR412" s="79"/>
      <c r="AS412" s="78"/>
      <c r="AU412" s="79">
        <f>IF(IFERROR(F412,99)=99,IF(IFERROR(G412,99)=99,IF(IFERROR(H412,99)=99,IF(IFERROR(I412,99)=99,IF(IFERROR(E412,99)=99,IF(IFERROR(J412,99)=99,0,Scoring!$B$7),Scoring!$B$3),Scoring!$B$2),Scoring!$B$6),Scoring!$B$5),Scoring!$B$4)</f>
        <v>0.3</v>
      </c>
      <c r="AV412" s="78">
        <f t="shared" si="39"/>
        <v>0.89999999999999991</v>
      </c>
      <c r="AW412" s="78"/>
      <c r="AX412" s="66"/>
      <c r="AY412" s="78"/>
      <c r="AZ412" s="76"/>
      <c r="BA412" s="76"/>
      <c r="BB412" s="76"/>
    </row>
    <row r="413" spans="1:54" x14ac:dyDescent="0.25">
      <c r="A413" s="77" t="s">
        <v>3298</v>
      </c>
      <c r="B413" s="76" t="str">
        <f t="shared" si="40"/>
        <v>-</v>
      </c>
      <c r="C413" s="77" t="s">
        <v>30</v>
      </c>
      <c r="D413" s="77" t="s">
        <v>3193</v>
      </c>
      <c r="E413" s="76" t="str">
        <f>IF(C413="-",IF(A413="-",VLOOKUP(D413,'sin-list 180320_update'!$C$2:$C$835,1,FALSE),VLOOKUP(A413,'sin-list 180320_update'!$A$2:$A$835,1,FALSE)),VLOOKUP(C413,'sin-list 180320_update'!$B$2:$B$835,1,FALSE))</f>
        <v>12172-73-5</v>
      </c>
      <c r="F413" s="76" t="str">
        <f>IF($C413="-",IF($A413="-",VLOOKUP($D413,'REACH Bilaga XVII_update'!$A$5:$A$131,1,FALSE),VLOOKUP($A413,'REACH Bilaga XVII_update'!$C$5:$C$131,1,FALSE)),VLOOKUP($C413,'REACH Bilaga XVII_update'!$B$5:$B$131,1,FALSE))</f>
        <v>12172-73-5</v>
      </c>
      <c r="G413" s="76" t="e">
        <f>IF($C413="-",IF($A413="-",VLOOKUP($D413,' REACH Bilaga 59_update'!$A$5:$A$210,1,FALSE),VLOOKUP($A413,' REACH Bilaga 59_update'!$D$5:$D$210,1,FALSE)),VLOOKUP($C413,' REACH Bilaga 59_update'!$C$5:$C$210,1,FALSE))</f>
        <v>#N/A</v>
      </c>
      <c r="H413" s="76" t="e">
        <f>IF($C413="-",IF($A413="-",VLOOKUP($D413,'REACH Bilaga XIV_update'!$A$5:$A$110,1,FALSE),VLOOKUP($A413,'REACH Bilaga XIV_update'!$D$5:$D$110,1,FALSE)),VLOOKUP($C413,'REACH Bilaga XIV_update'!$C$5:$C$110,1,FALSE))</f>
        <v>#N/A</v>
      </c>
      <c r="I413" s="76" t="e">
        <f>IF($C413="-",IF($A413="-",VLOOKUP($D413,CoRAP_update!$A$5:$A$376,1,FALSE),VLOOKUP($A413,CoRAP_update!$D$5:$D$376,1,FALSE)),VLOOKUP($C413,CoRAP_update!$C$5:$C$376,1,FALSE))</f>
        <v>#N/A</v>
      </c>
      <c r="J413" s="76" t="e">
        <f>IF($C413="-",IF($A413="-",VLOOKUP($D413,EDC_update!$C$2:$C$450,1,FALSE),VLOOKUP($A413,EDC_update!$B$2:$B$450,1,FALSE)),VLOOKUP($C413,EDC_update!$L$2:$L$450,1,FALSE))</f>
        <v>#N/A</v>
      </c>
      <c r="K413" s="76" t="str">
        <f>IF($C413="-",IF($A413="-",IF(VLOOKUP($D413,'sin-list 180320_update'!$C$2:$S$835,3,FALSE)="",NA(),VLOOKUP($D413,'sin-list 180320_update'!$C$2:$S$835,3,FALSE)),IF(VLOOKUP($A413,'sin-list 180320_update'!$A$2:$S$835,5,FALSE)="",NA(),VLOOKUP($A413,'sin-list 180320_update'!$A$2:$S$835,5,FALSE))),IF(VLOOKUP($C413,'sin-list 180320_update'!$B$2:$S$835,4,FALSE)="",NA(),VLOOKUP($C413,'sin-list 180320_update'!$B$2:$S$835,4,FALSE)))</f>
        <v>Classified CMR according to Annex VI of Regulation 1272/2008</v>
      </c>
      <c r="L413" s="76" t="str">
        <f>IF($C413="-",IF($A413="-",VLOOKUP($D413,'sin-list 180320_update'!$C$2:$S$835,6,FALSE),VLOOKUP($A413,'sin-list 180320_update'!$A$2:$S$835,8,FALSE)),VLOOKUP($C413,'sin-list 180320_update'!$B$2:$S$835,7,FALSE))</f>
        <v>Carc. 1A
STOT RE 1</v>
      </c>
      <c r="M413" s="76" t="str">
        <f>IF($C413="-",IF($A413="-",IF(VLOOKUP($D413,'sin-list 180320_update'!$C$2:$S$835,8,FALSE)="",NA(),VLOOKUP($D413,'sin-list 180320_update'!$C$2:$S$835,8,FALSE)),IF(VLOOKUP($A413,'sin-list 180320_update'!$A$2:$S$835,10,FALSE)="",NA(),VLOOKUP($A413,'sin-list 180320_update'!$A$2:$S$835,10,FALSE))),IF(VLOOKUP($C413,'sin-list 180320_update'!$B$2:$S$835,9,FALSE)="",NA(),VLOOKUP($C413,'sin-list 180320_update'!$B$2:$S$835,9,FALSE)))</f>
        <v>H350
H372 **</v>
      </c>
      <c r="N413" s="76" t="str">
        <f>IF($C413="-",IF($A413="-",IF(VLOOKUP($D413,'REACH Bilaga XVII_update'!$A$5:$E$131,4,FALSE)="",NA(),VLOOKUP($D413,'REACH Bilaga XVII_update'!$A$5:$E$131,4,FALSE)),IF(VLOOKUP($A413,'REACH Bilaga XVII_update'!$C$5:$D$131,2,FALSE)="",NA(),VLOOKUP($A413,'REACH Bilaga XVII_update'!$C$5:$D$131,2,FALSE))),IF(VLOOKUP($C413,'REACH Bilaga XVII_update'!$B$5:$D$131,3,FALSE)="",NA(),VLOOKUP($C413,'REACH Bilaga XVII_update'!$B$5:$D$131,3,FALSE)))</f>
        <v>H350
H372 **</v>
      </c>
      <c r="O413" s="76" t="e">
        <f>IF($C413="-",IF($A413="-",IF(VLOOKUP($D413,' REACH Bilaga 59_update'!$A$5:$E$210,5,FALSE)="",NA(),VLOOKUP($D413,' REACH Bilaga 59_update'!$A$5:$E$210,5,FALSE)),IF(VLOOKUP($A413,' REACH Bilaga 59_update'!$D$5:$E$210,2,FALSE)="",NA(),VLOOKUP($A413,' REACH Bilaga 59_update'!$D$5:$E$210,2,FALSE))),IF(VLOOKUP($C413,' REACH Bilaga 59_update'!$C$5:$E$210,3,FALSE)="",NA(),VLOOKUP($C413,' REACH Bilaga 59_update'!$C$5:$E$210,3,FALSE)))</f>
        <v>#N/A</v>
      </c>
      <c r="P413" s="76" t="e">
        <f>IF(C413="-",IF(A413="-",IFERROR(VLOOKUP($D413,' REACH Bilaga 59_update'!$A$5:$F$210,MATCH(Sammanfattning!P$1,' REACH Bilaga 59_update'!$A$4:$F$4,0),FALSE),VLOOKUP($D413,'REACH Bilaga XIV_update'!$A$4:$H$110,MATCH(Sammanfattning!P$1,'REACH Bilaga XIV_update'!$A$4:$H$4,0),FALSE)),IFERROR(VLOOKUP($A413,' REACH Bilaga 59_update'!$D$5:$F$210,MATCH(Sammanfattning!P$1,' REACH Bilaga 59_update'!$D$4:$F$4,0),FALSE),VLOOKUP($A413,'REACH Bilaga XIV_update'!$D$4:$H$110,MATCH(Sammanfattning!P$1,'REACH Bilaga XIV_update'!$D$4:$H$4,0),FALSE))),IFERROR(VLOOKUP($C413,' REACH Bilaga 59_update'!$C$5:$F$210,MATCH(Sammanfattning!P$1,' REACH Bilaga 59_update'!$C$4:$F$4,0),FALSE),VLOOKUP($C413,'REACH Bilaga XIV_update'!$C$4:$H$110,MATCH(Sammanfattning!P$1,'REACH Bilaga XIV_update'!$C$4:$H$4,0),FALSE)))</f>
        <v>#N/A</v>
      </c>
      <c r="Q413" s="76" t="e">
        <f>IF($C413="-",IF($A413="-",IF(VLOOKUP($D413,'REACH Bilaga XIV_update'!$A$5:$I$110,9,FALSE)="",NA(),VLOOKUP($D413,'REACH Bilaga XIV_update'!$A$5:$I$110,9,FALSE)),IF(VLOOKUP($A413,'REACH Bilaga XIV_update'!$D$5:$I$110,6,FALSE)="",NA(),VLOOKUP($A413,'REACH Bilaga XIV_update'!$D$5:$I$110,6,FALSE))),IF(VLOOKUP($C413,'REACH Bilaga XIV_update'!$C$5:$I$110,7,FALSE)="",NA(),VLOOKUP($C413,'REACH Bilaga XIV_update'!$C$5:$I$110,7,FALSE)))</f>
        <v>#N/A</v>
      </c>
      <c r="R413" s="76" t="e">
        <f>IF($C413="-",IF($A413="-",IF(VLOOKUP($D413,CoRAP_update!$A$5:$O$376,15,FALSE)="",NA(),VLOOKUP($D413,CoRAP_update!$A$5:$O$376,15,FALSE)),IF(VLOOKUP($A413,CoRAP_update!$D$5:$O$376,12,FALSE)="",NA(),VLOOKUP($A413,CoRAP_update!$D$5:$O$376,12,FALSE))),IF(VLOOKUP($C413,CoRAP_update!$C$5:$O$376,13,FALSE)="",NA(),VLOOKUP($C413,CoRAP_update!$C$5:$O$376,13,FALSE)))</f>
        <v>#N/A</v>
      </c>
      <c r="S413" s="144" t="e">
        <f>IF($C413="-",IF($A413="-",VLOOKUP($D413,CoRAP_update!$A$5:$J$376,MATCH(Sammanfattning!S$1,CoRAP_update!$A$4:$J$4,0),FALSE),VLOOKUP($A413,CoRAP_update!$D$5:$J$376,MATCH(Sammanfattning!S$1,CoRAP_update!$D$4:$J$4,0),FALSE)),VLOOKUP($C413,CoRAP_update!$C$5:$J$376,MATCH(Sammanfattning!S$1,CoRAP_update!$C$4:$J$4,0),FALSE))</f>
        <v>#N/A</v>
      </c>
      <c r="T413" s="76" t="e">
        <f>IF($A413="-",VLOOKUP($D413,EDC_update!$C$2:$F$450,4,FALSE),VLOOKUP($A413,EDC_update!$B$2:$F$450,5,FALSE))</f>
        <v>#N/A</v>
      </c>
      <c r="V413" s="78">
        <f>IF(IFERROR(SEARCH("PBT",P413),99)=99,IF(IFERROR(SEARCH("suspected PBT",S413),99)=99,IF(IFERROR(SEARCH("concluded to be PBT",K413),99)=99,IF(IFERROR(SEARCH("PBT",S413),99)=99,IF(IFERROR(SEARCH("PBT cand",L413),99)=99,IF(IFERROR(SEARCH("PBT",L413),99)=99,IF(IFERROR(SEARCH("persistent, bioackumulative and toxic properties",K413),99)=99,0,Scoring!$E$3),Scoring!$E$3),Scoring!$E$7),Scoring!$E$3),Scoring!$E$5),Scoring!$E$6),Scoring!$E$3)</f>
        <v>0</v>
      </c>
      <c r="W413" s="78">
        <f>IF(IFERROR(SEARCH("vPvB",P413),99)=99,IF(IFERROR(SEARCH("suspected pbt/vPvB",S413),99)=99,IF(IFERROR(SEARCH("vPvB",S413),99)=99,IF(IFERROR(SEARCH("concluded to be a vPvB",S413),99)=99,IF(IFERROR(SEARCH("identified as vPvB",K413),99)=99,IF(IFERROR(SEARCH("concluded to be a vPvB",K413),99)=99,IF(IFERROR(SEARCH("concluded to be both pbt and vPvB",S413),99)=99,IF(IFERROR(SEARCH("concluded to be both pbt and vPvB",K413),99)=99,0,Scoring!$E$5),Scoring!$E$5),Scoring!$E$5),Scoring!$E$5),Scoring!$E$5),Scoring!$E$4),Scoring!$E$6),Scoring!$E$4)</f>
        <v>0</v>
      </c>
      <c r="X413" s="78">
        <f>IF(IFERROR(SEARCH("H410",N413),99)=99,IF(IFERROR(SEARCH("H410",O413),99)=99,IF(IFERROR(SEARCH("H410",Q413),99)=99,IF(IFERROR(SEARCH("H410",M413),99)=99,IF(IFERROR(SEARCH("H410",R413),99)=99,IF(IFERROR(SEARCH("H411",N413),99)=99,IF(IFERROR(SEARCH("H411",O413),99)=99,IF(IFERROR(SEARCH("H411",Q413),99)=99,IF(IFERROR(SEARCH("H411",M413),99)=99,IF(IFERROR(SEARCH("H411",R413),99)=99,IF(IFERROR(SEARCH("H413",N413),99)=99,IF(IFERROR(SEARCH("H413",O413),99)=99,IF(IFERROR(SEARCH("H413",Q413),99)=99,IF(IFERROR(SEARCH("H413",M413),99)=99,IF(IFERROR(SEARCH("H413",R413),99)=99,IF(IFERROR(SEARCH("H412",N413),99)=99,IF(IFERROR(SEARCH("H412",O413),99)=99,IF(IFERROR(SEARCH("H412",Q413),99)=99,IF(IFERROR(SEARCH("H412",M413),99)=99,IF(IFERROR(SEARCH("H412",R413),99)=99,0,Scoring!$E$2),Scoring!$E$2),Scoring!$E$2),Scoring!$E$2),Scoring!$E$2),Scoring!$E$2),Scoring!$E$2),Scoring!$E$2),Scoring!$E$2),Scoring!$E$2),Scoring!$E$2),Scoring!$E$2),Scoring!$E$2),Scoring!$E$2),Scoring!$E$2),Scoring!$E$2),Scoring!$E$2),Scoring!$E$2),Scoring!$E$2),Scoring!$E$2)</f>
        <v>0</v>
      </c>
      <c r="Y413" s="78">
        <f>IF(IFERROR(SEARCH("CMR",K413),99)=99,IF(IFERROR(SEARCH("Suspected CMR",S413),99)=99,IF(IFERROR(SEARCH("CMR",S413),99)=99,0,Scoring!$E$8),Scoring!$E$9),Scoring!$E$8)</f>
        <v>3</v>
      </c>
      <c r="Z413" s="78">
        <f>IF(IFERROR(SEARCH("H350",N413),99)=99,IF(IFERROR(SEARCH("H350",O413),99)=99,IF(IFERROR(SEARCH("H350",Q413),99)=99,IF(IFERROR(SEARCH("H350",M413),99)=99,IF(IFERROR(SEARCH("H350",R413),99)=99,IF(IFERROR(SEARCH("H351",N413),99)=99,IF(IFERROR(SEARCH("H351",O413),99)=99,IF(IFERROR(SEARCH("H351",Q413),99)=99,IF(IFERROR(SEARCH("H351",M413),99)=99,IF(IFERROR(SEARCH("H351",R413),99)=99,IF(IFERROR(SEARCH("carcinogenic",P413),99)=99,IF(IFERROR(SEARCH("suspected carcinogenic",S413),99)=99,0,Scoring!$E$12),Scoring!$E$11),Scoring!$E$10),Scoring!$E$10),Scoring!$E$10),Scoring!$E$10),Scoring!$E$10),Scoring!$E$10),Scoring!$E$10),Scoring!$E$10),Scoring!$E$10),Scoring!$E$10)</f>
        <v>1</v>
      </c>
      <c r="AA413" s="78">
        <f>IF(IFERROR(SEARCH("H340",N413),99)=99,IF(IFERROR(SEARCH("H340",O413),99)=99,IF(IFERROR(SEARCH("H340",Q413),99)=99,IF(IFERROR(SEARCH("H340",M413),99)=99,IF(IFERROR(SEARCH("H340",R413),99)=99,IF(IFERROR(SEARCH("H341",N413),99)=99,IF(IFERROR(SEARCH("H341",O413),99)=99,IF(IFERROR(SEARCH("H341",Q413),99)=99,IF(IFERROR(SEARCH("H341",M413),99)=99,IF(IFERROR(SEARCH("H341",R413),99)=99,IF(IFERROR(SEARCH("mutagenic",P413),99)=99,IF(IFERROR(SEARCH("suspected mutagenic",S413),99)=99,0,Scoring!$E$15),Scoring!$E$14),Scoring!$E$13),Scoring!$E$13),Scoring!$E$13),Scoring!$E$13),Scoring!$E$13),Scoring!$E$13),Scoring!$E$13),Scoring!$E$13),Scoring!$E$13),Scoring!$E$13)</f>
        <v>0</v>
      </c>
      <c r="AB413" s="78">
        <f>IF(IFERROR(SEARCH("H360",N413),99)=99,IF(IFERROR(SEARCH("H360",O413),99)=99,IF(IFERROR(SEARCH("H360",Q413),99)=99,IF(IFERROR(SEARCH("H360",M413),99)=99,IF(IFERROR(SEARCH("H360",R413),99)=99,IF(IFERROR(SEARCH("H361",N413),99)=99,IF(IFERROR(SEARCH("H361",O413),99)=99,IF(IFERROR(SEARCH("H361",Q413),99)=99,IF(IFERROR(SEARCH("H361",M413),99)=99,IF(IFERROR(SEARCH("H361",R413),99)=99,IF(IFERROR(SEARCH("reproduction",P413),99)=99,IF(IFERROR(SEARCH("suspected reprotoxic",S413),99)=99,IF(IFERROR(SEARCH("reprotoxic",S413),99)=99,IF(IFERROR(SEARCH("reprotoxic",K413),99)=99,0,Scoring!$E$18),Scoring!$E$18),Scoring!$E$19),Scoring!$E$17),Scoring!$E$16),Scoring!$E$16),Scoring!$E$16),Scoring!$E$16),Scoring!$E$16),Scoring!$E$16),Scoring!$E$16),Scoring!$E$16),Scoring!$E$16),Scoring!$E$16)</f>
        <v>0</v>
      </c>
      <c r="AC413" s="78">
        <f>IF(IFERROR(SEARCH("57f",L413),99)=99,IF(IFERROR(SEARCH("57(f)",P413),99)=99,0,Scoring!$E$20),Scoring!$E$20)</f>
        <v>0</v>
      </c>
      <c r="AD413" s="78">
        <f>IF(IFERROR(SEARCH("CAT1",T413),99)=99,IF(IFERROR(SEARCH("CAT2",T413),99)=99,IF(IFERROR(SEARCH("CAT3",T413),99)=99,IF(IFERROR(SEARCH("concluded to be endocrine",K413),99)=99,IF(IFERROR(SEARCH("categorised as endocrine",K413),99)=99,IF(IFERROR(SEARCH("endocrine disrupting",P413),99)=99,IF(IFERROR(SEARCH("endocrine disrupting",K413),99)=99,IF(IFERROR(SEARCH("suspected endocrine",S413),99)=99,IF(IFERROR(SEARCH("potential endocrine",S413),99)=99,0,Scoring!$E$25),Scoring!$E$25),Scoring!$E$24),Scoring!$E$24),Scoring!$E$24),Scoring!$E$24),Scoring!$E$23),Scoring!$E$22),Scoring!$E$21)</f>
        <v>0</v>
      </c>
      <c r="AE413" s="78">
        <f>IF(IFERROR(SEARCH("suspected sensitiser",S413),99)=99,IF(IFERROR(SEARCH("sensitiser",S413),99)=99,IF(IFERROR(SEARCH("other hazard based concern",S413),99)=99,0,Scoring!$E$28),Scoring!$E$26),Scoring!$E$27)</f>
        <v>0</v>
      </c>
      <c r="AF413" s="78">
        <f>IF(IFERROR(M413,1)=1,IF(IFERROR(N413,1)=1,IF(IFERROR(O413,1)=1,IF(IFERROR(Q413,1)=1,IF(IFERROR(R413,1)=1,IF(IFERROR(T413,1)=1,IF(IFERROR(K413,1)=1,IF(IFERROR(P413,1)=1,IF(IFERROR(S413,1)=1,Scoring!$E$29,0),0),0),0),0),0),0),0),0)</f>
        <v>0</v>
      </c>
      <c r="AG413" s="78">
        <f t="shared" si="38"/>
        <v>3</v>
      </c>
      <c r="AI413" s="93"/>
      <c r="AJ413" s="94"/>
      <c r="AK413" s="76"/>
      <c r="AL413" s="75"/>
      <c r="AN413" s="79"/>
      <c r="AO413" s="79"/>
      <c r="AP413" s="79"/>
      <c r="AQ413" s="79"/>
      <c r="AR413" s="79"/>
      <c r="AS413" s="78"/>
      <c r="AU413" s="79">
        <f>IF(IFERROR(F413,99)=99,IF(IFERROR(G413,99)=99,IF(IFERROR(H413,99)=99,IF(IFERROR(I413,99)=99,IF(IFERROR(E413,99)=99,IF(IFERROR(J413,99)=99,0,Scoring!$B$7),Scoring!$B$3),Scoring!$B$2),Scoring!$B$6),Scoring!$B$5),Scoring!$B$4)</f>
        <v>1</v>
      </c>
      <c r="AV413" s="78">
        <f t="shared" si="39"/>
        <v>3</v>
      </c>
      <c r="AW413" s="78"/>
      <c r="AX413" s="66"/>
      <c r="AY413" s="78"/>
      <c r="AZ413" s="76"/>
      <c r="BA413" s="76"/>
      <c r="BB413" s="76"/>
    </row>
    <row r="414" spans="1:54" x14ac:dyDescent="0.25">
      <c r="A414" s="77" t="s">
        <v>7476</v>
      </c>
      <c r="B414" s="76" t="str">
        <f t="shared" si="40"/>
        <v>-</v>
      </c>
      <c r="C414" s="77" t="s">
        <v>30</v>
      </c>
      <c r="D414" s="77" t="s">
        <v>628</v>
      </c>
      <c r="E414" s="76" t="str">
        <f>IF(C414="-",IF(A414="-",VLOOKUP(D414,'sin-list 180320_update'!$C$2:$C$835,1,FALSE),VLOOKUP(A414,'sin-list 180320_update'!$A$2:$A$835,1,FALSE)),VLOOKUP(C414,'sin-list 180320_update'!$B$2:$B$835,1,FALSE))</f>
        <v>12510-42-8</v>
      </c>
      <c r="F414" s="76" t="e">
        <f>IF($C414="-",IF($A414="-",VLOOKUP($D414,'REACH Bilaga XVII_update'!$A$5:$A$131,1,FALSE),VLOOKUP($A414,'REACH Bilaga XVII_update'!$C$5:$C$131,1,FALSE)),VLOOKUP($C414,'REACH Bilaga XVII_update'!$B$5:$B$131,1,FALSE))</f>
        <v>#N/A</v>
      </c>
      <c r="G414" s="76" t="e">
        <f>IF($C414="-",IF($A414="-",VLOOKUP($D414,' REACH Bilaga 59_update'!$A$5:$A$210,1,FALSE),VLOOKUP($A414,' REACH Bilaga 59_update'!$D$5:$D$210,1,FALSE)),VLOOKUP($C414,' REACH Bilaga 59_update'!$C$5:$C$210,1,FALSE))</f>
        <v>#N/A</v>
      </c>
      <c r="H414" s="76" t="e">
        <f>IF($C414="-",IF($A414="-",VLOOKUP($D414,'REACH Bilaga XIV_update'!$A$5:$A$110,1,FALSE),VLOOKUP($A414,'REACH Bilaga XIV_update'!$D$5:$D$110,1,FALSE)),VLOOKUP($C414,'REACH Bilaga XIV_update'!$C$5:$C$110,1,FALSE))</f>
        <v>#N/A</v>
      </c>
      <c r="I414" s="76" t="e">
        <f>IF($C414="-",IF($A414="-",VLOOKUP($D414,CoRAP_update!$A$5:$A$376,1,FALSE),VLOOKUP($A414,CoRAP_update!$D$5:$D$376,1,FALSE)),VLOOKUP($C414,CoRAP_update!$C$5:$C$376,1,FALSE))</f>
        <v>#N/A</v>
      </c>
      <c r="J414" s="76" t="e">
        <f>IF($C414="-",IF($A414="-",VLOOKUP($D414,EDC_update!$C$2:$C$450,1,FALSE),VLOOKUP($A414,EDC_update!$B$2:$B$450,1,FALSE)),VLOOKUP($C414,EDC_update!$L$2:$L$450,1,FALSE))</f>
        <v>#N/A</v>
      </c>
      <c r="K414" s="76" t="str">
        <f>IF($C414="-",IF($A414="-",IF(VLOOKUP($D414,'sin-list 180320_update'!$C$2:$S$835,3,FALSE)="",NA(),VLOOKUP($D414,'sin-list 180320_update'!$C$2:$S$835,3,FALSE)),IF(VLOOKUP($A414,'sin-list 180320_update'!$A$2:$S$835,5,FALSE)="",NA(),VLOOKUP($A414,'sin-list 180320_update'!$A$2:$S$835,5,FALSE))),IF(VLOOKUP($C414,'sin-list 180320_update'!$B$2:$S$835,4,FALSE)="",NA(),VLOOKUP($C414,'sin-list 180320_update'!$B$2:$S$835,4,FALSE)))</f>
        <v>Classified CMR according to Annex VI of Regulation 1272/2008</v>
      </c>
      <c r="L414" s="76" t="str">
        <f>IF($C414="-",IF($A414="-",VLOOKUP($D414,'sin-list 180320_update'!$C$2:$S$835,6,FALSE),VLOOKUP($A414,'sin-list 180320_update'!$A$2:$S$835,8,FALSE)),VLOOKUP($C414,'sin-list 180320_update'!$B$2:$S$835,7,FALSE))</f>
        <v>Carc. 1A</v>
      </c>
      <c r="M414" s="76" t="str">
        <f>IF($C414="-",IF($A414="-",IF(VLOOKUP($D414,'sin-list 180320_update'!$C$2:$S$835,8,FALSE)="",NA(),VLOOKUP($D414,'sin-list 180320_update'!$C$2:$S$835,8,FALSE)),IF(VLOOKUP($A414,'sin-list 180320_update'!$A$2:$S$835,10,FALSE)="",NA(),VLOOKUP($A414,'sin-list 180320_update'!$A$2:$S$835,10,FALSE))),IF(VLOOKUP($C414,'sin-list 180320_update'!$B$2:$S$835,9,FALSE)="",NA(),VLOOKUP($C414,'sin-list 180320_update'!$B$2:$S$835,9,FALSE)))</f>
        <v>H350</v>
      </c>
      <c r="N414" s="76" t="e">
        <f>IF($C414="-",IF($A414="-",IF(VLOOKUP($D414,'REACH Bilaga XVII_update'!$A$5:$E$131,4,FALSE)="",NA(),VLOOKUP($D414,'REACH Bilaga XVII_update'!$A$5:$E$131,4,FALSE)),IF(VLOOKUP($A414,'REACH Bilaga XVII_update'!$C$5:$D$131,2,FALSE)="",NA(),VLOOKUP($A414,'REACH Bilaga XVII_update'!$C$5:$D$131,2,FALSE))),IF(VLOOKUP($C414,'REACH Bilaga XVII_update'!$B$5:$D$131,3,FALSE)="",NA(),VLOOKUP($C414,'REACH Bilaga XVII_update'!$B$5:$D$131,3,FALSE)))</f>
        <v>#N/A</v>
      </c>
      <c r="O414" s="76" t="e">
        <f>IF($C414="-",IF($A414="-",IF(VLOOKUP($D414,' REACH Bilaga 59_update'!$A$5:$E$210,5,FALSE)="",NA(),VLOOKUP($D414,' REACH Bilaga 59_update'!$A$5:$E$210,5,FALSE)),IF(VLOOKUP($A414,' REACH Bilaga 59_update'!$D$5:$E$210,2,FALSE)="",NA(),VLOOKUP($A414,' REACH Bilaga 59_update'!$D$5:$E$210,2,FALSE))),IF(VLOOKUP($C414,' REACH Bilaga 59_update'!$C$5:$E$210,3,FALSE)="",NA(),VLOOKUP($C414,' REACH Bilaga 59_update'!$C$5:$E$210,3,FALSE)))</f>
        <v>#N/A</v>
      </c>
      <c r="P414" s="76" t="e">
        <f>IF(C414="-",IF(A414="-",IFERROR(VLOOKUP($D414,' REACH Bilaga 59_update'!$A$5:$F$210,MATCH(Sammanfattning!P$1,' REACH Bilaga 59_update'!$A$4:$F$4,0),FALSE),VLOOKUP($D414,'REACH Bilaga XIV_update'!$A$4:$H$110,MATCH(Sammanfattning!P$1,'REACH Bilaga XIV_update'!$A$4:$H$4,0),FALSE)),IFERROR(VLOOKUP($A414,' REACH Bilaga 59_update'!$D$5:$F$210,MATCH(Sammanfattning!P$1,' REACH Bilaga 59_update'!$D$4:$F$4,0),FALSE),VLOOKUP($A414,'REACH Bilaga XIV_update'!$D$4:$H$110,MATCH(Sammanfattning!P$1,'REACH Bilaga XIV_update'!$D$4:$H$4,0),FALSE))),IFERROR(VLOOKUP($C414,' REACH Bilaga 59_update'!$C$5:$F$210,MATCH(Sammanfattning!P$1,' REACH Bilaga 59_update'!$C$4:$F$4,0),FALSE),VLOOKUP($C414,'REACH Bilaga XIV_update'!$C$4:$H$110,MATCH(Sammanfattning!P$1,'REACH Bilaga XIV_update'!$C$4:$H$4,0),FALSE)))</f>
        <v>#N/A</v>
      </c>
      <c r="Q414" s="76" t="e">
        <f>IF($C414="-",IF($A414="-",IF(VLOOKUP($D414,'REACH Bilaga XIV_update'!$A$5:$I$110,9,FALSE)="",NA(),VLOOKUP($D414,'REACH Bilaga XIV_update'!$A$5:$I$110,9,FALSE)),IF(VLOOKUP($A414,'REACH Bilaga XIV_update'!$D$5:$I$110,6,FALSE)="",NA(),VLOOKUP($A414,'REACH Bilaga XIV_update'!$D$5:$I$110,6,FALSE))),IF(VLOOKUP($C414,'REACH Bilaga XIV_update'!$C$5:$I$110,7,FALSE)="",NA(),VLOOKUP($C414,'REACH Bilaga XIV_update'!$C$5:$I$110,7,FALSE)))</f>
        <v>#N/A</v>
      </c>
      <c r="R414" s="76" t="e">
        <f>IF($C414="-",IF($A414="-",IF(VLOOKUP($D414,CoRAP_update!$A$5:$O$376,15,FALSE)="",NA(),VLOOKUP($D414,CoRAP_update!$A$5:$O$376,15,FALSE)),IF(VLOOKUP($A414,CoRAP_update!$D$5:$O$376,12,FALSE)="",NA(),VLOOKUP($A414,CoRAP_update!$D$5:$O$376,12,FALSE))),IF(VLOOKUP($C414,CoRAP_update!$C$5:$O$376,13,FALSE)="",NA(),VLOOKUP($C414,CoRAP_update!$C$5:$O$376,13,FALSE)))</f>
        <v>#N/A</v>
      </c>
      <c r="S414" s="144" t="e">
        <f>IF($C414="-",IF($A414="-",VLOOKUP($D414,CoRAP_update!$A$5:$J$376,MATCH(Sammanfattning!S$1,CoRAP_update!$A$4:$J$4,0),FALSE),VLOOKUP($A414,CoRAP_update!$D$5:$J$376,MATCH(Sammanfattning!S$1,CoRAP_update!$D$4:$J$4,0),FALSE)),VLOOKUP($C414,CoRAP_update!$C$5:$J$376,MATCH(Sammanfattning!S$1,CoRAP_update!$C$4:$J$4,0),FALSE))</f>
        <v>#N/A</v>
      </c>
      <c r="T414" s="76" t="e">
        <f>IF($A414="-",VLOOKUP($D414,EDC_update!$C$2:$F$450,4,FALSE),VLOOKUP($A414,EDC_update!$B$2:$F$450,5,FALSE))</f>
        <v>#N/A</v>
      </c>
      <c r="V414" s="78">
        <f>IF(IFERROR(SEARCH("PBT",P414),99)=99,IF(IFERROR(SEARCH("suspected PBT",S414),99)=99,IF(IFERROR(SEARCH("concluded to be PBT",K414),99)=99,IF(IFERROR(SEARCH("PBT",S414),99)=99,IF(IFERROR(SEARCH("PBT cand",L414),99)=99,IF(IFERROR(SEARCH("PBT",L414),99)=99,IF(IFERROR(SEARCH("persistent, bioackumulative and toxic properties",K414),99)=99,0,Scoring!$E$3),Scoring!$E$3),Scoring!$E$7),Scoring!$E$3),Scoring!$E$5),Scoring!$E$6),Scoring!$E$3)</f>
        <v>0</v>
      </c>
      <c r="W414" s="78">
        <f>IF(IFERROR(SEARCH("vPvB",P414),99)=99,IF(IFERROR(SEARCH("suspected pbt/vPvB",S414),99)=99,IF(IFERROR(SEARCH("vPvB",S414),99)=99,IF(IFERROR(SEARCH("concluded to be a vPvB",S414),99)=99,IF(IFERROR(SEARCH("identified as vPvB",K414),99)=99,IF(IFERROR(SEARCH("concluded to be a vPvB",K414),99)=99,IF(IFERROR(SEARCH("concluded to be both pbt and vPvB",S414),99)=99,IF(IFERROR(SEARCH("concluded to be both pbt and vPvB",K414),99)=99,0,Scoring!$E$5),Scoring!$E$5),Scoring!$E$5),Scoring!$E$5),Scoring!$E$5),Scoring!$E$4),Scoring!$E$6),Scoring!$E$4)</f>
        <v>0</v>
      </c>
      <c r="X414" s="78">
        <f>IF(IFERROR(SEARCH("H410",N414),99)=99,IF(IFERROR(SEARCH("H410",O414),99)=99,IF(IFERROR(SEARCH("H410",Q414),99)=99,IF(IFERROR(SEARCH("H410",M414),99)=99,IF(IFERROR(SEARCH("H410",R414),99)=99,IF(IFERROR(SEARCH("H411",N414),99)=99,IF(IFERROR(SEARCH("H411",O414),99)=99,IF(IFERROR(SEARCH("H411",Q414),99)=99,IF(IFERROR(SEARCH("H411",M414),99)=99,IF(IFERROR(SEARCH("H411",R414),99)=99,IF(IFERROR(SEARCH("H413",N414),99)=99,IF(IFERROR(SEARCH("H413",O414),99)=99,IF(IFERROR(SEARCH("H413",Q414),99)=99,IF(IFERROR(SEARCH("H413",M414),99)=99,IF(IFERROR(SEARCH("H413",R414),99)=99,IF(IFERROR(SEARCH("H412",N414),99)=99,IF(IFERROR(SEARCH("H412",O414),99)=99,IF(IFERROR(SEARCH("H412",Q414),99)=99,IF(IFERROR(SEARCH("H412",M414),99)=99,IF(IFERROR(SEARCH("H412",R414),99)=99,0,Scoring!$E$2),Scoring!$E$2),Scoring!$E$2),Scoring!$E$2),Scoring!$E$2),Scoring!$E$2),Scoring!$E$2),Scoring!$E$2),Scoring!$E$2),Scoring!$E$2),Scoring!$E$2),Scoring!$E$2),Scoring!$E$2),Scoring!$E$2),Scoring!$E$2),Scoring!$E$2),Scoring!$E$2),Scoring!$E$2),Scoring!$E$2),Scoring!$E$2)</f>
        <v>0</v>
      </c>
      <c r="Y414" s="78">
        <f>IF(IFERROR(SEARCH("CMR",K414),99)=99,IF(IFERROR(SEARCH("Suspected CMR",S414),99)=99,IF(IFERROR(SEARCH("CMR",S414),99)=99,0,Scoring!$E$8),Scoring!$E$9),Scoring!$E$8)</f>
        <v>3</v>
      </c>
      <c r="Z414" s="78">
        <f>IF(IFERROR(SEARCH("H350",N414),99)=99,IF(IFERROR(SEARCH("H350",O414),99)=99,IF(IFERROR(SEARCH("H350",Q414),99)=99,IF(IFERROR(SEARCH("H350",M414),99)=99,IF(IFERROR(SEARCH("H350",R414),99)=99,IF(IFERROR(SEARCH("H351",N414),99)=99,IF(IFERROR(SEARCH("H351",O414),99)=99,IF(IFERROR(SEARCH("H351",Q414),99)=99,IF(IFERROR(SEARCH("H351",M414),99)=99,IF(IFERROR(SEARCH("H351",R414),99)=99,IF(IFERROR(SEARCH("carcinogenic",P414),99)=99,IF(IFERROR(SEARCH("suspected carcinogenic",S414),99)=99,0,Scoring!$E$12),Scoring!$E$11),Scoring!$E$10),Scoring!$E$10),Scoring!$E$10),Scoring!$E$10),Scoring!$E$10),Scoring!$E$10),Scoring!$E$10),Scoring!$E$10),Scoring!$E$10),Scoring!$E$10)</f>
        <v>1</v>
      </c>
      <c r="AA414" s="78">
        <f>IF(IFERROR(SEARCH("H340",N414),99)=99,IF(IFERROR(SEARCH("H340",O414),99)=99,IF(IFERROR(SEARCH("H340",Q414),99)=99,IF(IFERROR(SEARCH("H340",M414),99)=99,IF(IFERROR(SEARCH("H340",R414),99)=99,IF(IFERROR(SEARCH("H341",N414),99)=99,IF(IFERROR(SEARCH("H341",O414),99)=99,IF(IFERROR(SEARCH("H341",Q414),99)=99,IF(IFERROR(SEARCH("H341",M414),99)=99,IF(IFERROR(SEARCH("H341",R414),99)=99,IF(IFERROR(SEARCH("mutagenic",P414),99)=99,IF(IFERROR(SEARCH("suspected mutagenic",S414),99)=99,0,Scoring!$E$15),Scoring!$E$14),Scoring!$E$13),Scoring!$E$13),Scoring!$E$13),Scoring!$E$13),Scoring!$E$13),Scoring!$E$13),Scoring!$E$13),Scoring!$E$13),Scoring!$E$13),Scoring!$E$13)</f>
        <v>0</v>
      </c>
      <c r="AB414" s="78">
        <f>IF(IFERROR(SEARCH("H360",N414),99)=99,IF(IFERROR(SEARCH("H360",O414),99)=99,IF(IFERROR(SEARCH("H360",Q414),99)=99,IF(IFERROR(SEARCH("H360",M414),99)=99,IF(IFERROR(SEARCH("H360",R414),99)=99,IF(IFERROR(SEARCH("H361",N414),99)=99,IF(IFERROR(SEARCH("H361",O414),99)=99,IF(IFERROR(SEARCH("H361",Q414),99)=99,IF(IFERROR(SEARCH("H361",M414),99)=99,IF(IFERROR(SEARCH("H361",R414),99)=99,IF(IFERROR(SEARCH("reproduction",P414),99)=99,IF(IFERROR(SEARCH("suspected reprotoxic",S414),99)=99,IF(IFERROR(SEARCH("reprotoxic",S414),99)=99,IF(IFERROR(SEARCH("reprotoxic",K414),99)=99,0,Scoring!$E$18),Scoring!$E$18),Scoring!$E$19),Scoring!$E$17),Scoring!$E$16),Scoring!$E$16),Scoring!$E$16),Scoring!$E$16),Scoring!$E$16),Scoring!$E$16),Scoring!$E$16),Scoring!$E$16),Scoring!$E$16),Scoring!$E$16)</f>
        <v>0</v>
      </c>
      <c r="AC414" s="78">
        <f>IF(IFERROR(SEARCH("57f",L414),99)=99,IF(IFERROR(SEARCH("57(f)",P414),99)=99,0,Scoring!$E$20),Scoring!$E$20)</f>
        <v>0</v>
      </c>
      <c r="AD414" s="78">
        <f>IF(IFERROR(SEARCH("CAT1",T414),99)=99,IF(IFERROR(SEARCH("CAT2",T414),99)=99,IF(IFERROR(SEARCH("CAT3",T414),99)=99,IF(IFERROR(SEARCH("concluded to be endocrine",K414),99)=99,IF(IFERROR(SEARCH("categorised as endocrine",K414),99)=99,IF(IFERROR(SEARCH("endocrine disrupting",P414),99)=99,IF(IFERROR(SEARCH("endocrine disrupting",K414),99)=99,IF(IFERROR(SEARCH("suspected endocrine",S414),99)=99,IF(IFERROR(SEARCH("potential endocrine",S414),99)=99,0,Scoring!$E$25),Scoring!$E$25),Scoring!$E$24),Scoring!$E$24),Scoring!$E$24),Scoring!$E$24),Scoring!$E$23),Scoring!$E$22),Scoring!$E$21)</f>
        <v>0</v>
      </c>
      <c r="AE414" s="78">
        <f>IF(IFERROR(SEARCH("suspected sensitiser",S414),99)=99,IF(IFERROR(SEARCH("sensitiser",S414),99)=99,IF(IFERROR(SEARCH("other hazard based concern",S414),99)=99,0,Scoring!$E$28),Scoring!$E$26),Scoring!$E$27)</f>
        <v>0</v>
      </c>
      <c r="AF414" s="78">
        <f>IF(IFERROR(M414,1)=1,IF(IFERROR(N414,1)=1,IF(IFERROR(O414,1)=1,IF(IFERROR(Q414,1)=1,IF(IFERROR(R414,1)=1,IF(IFERROR(T414,1)=1,IF(IFERROR(K414,1)=1,IF(IFERROR(P414,1)=1,IF(IFERROR(S414,1)=1,Scoring!$E$29,0),0),0),0),0),0),0),0),0)</f>
        <v>0</v>
      </c>
      <c r="AG414" s="78">
        <f t="shared" si="38"/>
        <v>3</v>
      </c>
      <c r="AI414" s="93"/>
      <c r="AJ414" s="94"/>
      <c r="AK414" s="76"/>
      <c r="AL414" s="75"/>
      <c r="AN414" s="79"/>
      <c r="AO414" s="79"/>
      <c r="AP414" s="79"/>
      <c r="AQ414" s="79"/>
      <c r="AR414" s="79"/>
      <c r="AS414" s="78"/>
      <c r="AU414" s="79">
        <f>IF(IFERROR(F414,99)=99,IF(IFERROR(G414,99)=99,IF(IFERROR(H414,99)=99,IF(IFERROR(I414,99)=99,IF(IFERROR(E414,99)=99,IF(IFERROR(J414,99)=99,0,Scoring!$B$7),Scoring!$B$3),Scoring!$B$2),Scoring!$B$6),Scoring!$B$5),Scoring!$B$4)</f>
        <v>0.3</v>
      </c>
      <c r="AV414" s="78">
        <f t="shared" si="39"/>
        <v>0.89999999999999991</v>
      </c>
      <c r="AW414" s="78"/>
      <c r="AX414" s="66"/>
      <c r="AY414" s="78"/>
      <c r="AZ414" s="76"/>
      <c r="BA414" s="76"/>
      <c r="BB414" s="76"/>
    </row>
    <row r="415" spans="1:54" x14ac:dyDescent="0.25">
      <c r="A415" s="77" t="s">
        <v>6198</v>
      </c>
      <c r="B415" s="76" t="str">
        <f t="shared" si="40"/>
        <v>-</v>
      </c>
      <c r="C415" s="77" t="s">
        <v>30</v>
      </c>
      <c r="D415" s="77" t="s">
        <v>734</v>
      </c>
      <c r="E415" s="76" t="str">
        <f>IF(C415="-",IF(A415="-",VLOOKUP(D415,'sin-list 180320_update'!$C$2:$C$835,1,FALSE),VLOOKUP(A415,'sin-list 180320_update'!$A$2:$A$835,1,FALSE)),VLOOKUP(C415,'sin-list 180320_update'!$B$2:$B$835,1,FALSE))</f>
        <v>1332-21-4</v>
      </c>
      <c r="F415" s="76" t="e">
        <f>IF($C415="-",IF($A415="-",VLOOKUP($D415,'REACH Bilaga XVII_update'!$A$5:$A$131,1,FALSE),VLOOKUP($A415,'REACH Bilaga XVII_update'!$C$5:$C$131,1,FALSE)),VLOOKUP($C415,'REACH Bilaga XVII_update'!$B$5:$B$131,1,FALSE))</f>
        <v>#N/A</v>
      </c>
      <c r="G415" s="76" t="e">
        <f>IF($C415="-",IF($A415="-",VLOOKUP($D415,' REACH Bilaga 59_update'!$A$5:$A$210,1,FALSE),VLOOKUP($A415,' REACH Bilaga 59_update'!$D$5:$D$210,1,FALSE)),VLOOKUP($C415,' REACH Bilaga 59_update'!$C$5:$C$210,1,FALSE))</f>
        <v>#N/A</v>
      </c>
      <c r="H415" s="76" t="e">
        <f>IF($C415="-",IF($A415="-",VLOOKUP($D415,'REACH Bilaga XIV_update'!$A$5:$A$110,1,FALSE),VLOOKUP($A415,'REACH Bilaga XIV_update'!$D$5:$D$110,1,FALSE)),VLOOKUP($C415,'REACH Bilaga XIV_update'!$C$5:$C$110,1,FALSE))</f>
        <v>#N/A</v>
      </c>
      <c r="I415" s="76" t="e">
        <f>IF($C415="-",IF($A415="-",VLOOKUP($D415,CoRAP_update!$A$5:$A$376,1,FALSE),VLOOKUP($A415,CoRAP_update!$D$5:$D$376,1,FALSE)),VLOOKUP($C415,CoRAP_update!$C$5:$C$376,1,FALSE))</f>
        <v>#N/A</v>
      </c>
      <c r="J415" s="76" t="e">
        <f>IF($C415="-",IF($A415="-",VLOOKUP($D415,EDC_update!$C$2:$C$450,1,FALSE),VLOOKUP($A415,EDC_update!$B$2:$B$450,1,FALSE)),VLOOKUP($C415,EDC_update!$L$2:$L$450,1,FALSE))</f>
        <v>#N/A</v>
      </c>
      <c r="K415" s="76" t="str">
        <f>IF($C415="-",IF($A415="-",IF(VLOOKUP($D415,'sin-list 180320_update'!$C$2:$S$835,3,FALSE)="",NA(),VLOOKUP($D415,'sin-list 180320_update'!$C$2:$S$835,3,FALSE)),IF(VLOOKUP($A415,'sin-list 180320_update'!$A$2:$S$835,5,FALSE)="",NA(),VLOOKUP($A415,'sin-list 180320_update'!$A$2:$S$835,5,FALSE))),IF(VLOOKUP($C415,'sin-list 180320_update'!$B$2:$S$835,4,FALSE)="",NA(),VLOOKUP($C415,'sin-list 180320_update'!$B$2:$S$835,4,FALSE)))</f>
        <v>Classified CMR according to Annex VI of Regulation 1272/2008</v>
      </c>
      <c r="L415" s="76" t="str">
        <f>IF($C415="-",IF($A415="-",VLOOKUP($D415,'sin-list 180320_update'!$C$2:$S$835,6,FALSE),VLOOKUP($A415,'sin-list 180320_update'!$A$2:$S$835,8,FALSE)),VLOOKUP($C415,'sin-list 180320_update'!$B$2:$S$835,7,FALSE))</f>
        <v>Carc. 1A
STOT RE 1</v>
      </c>
      <c r="M415" s="76" t="str">
        <f>IF($C415="-",IF($A415="-",IF(VLOOKUP($D415,'sin-list 180320_update'!$C$2:$S$835,8,FALSE)="",NA(),VLOOKUP($D415,'sin-list 180320_update'!$C$2:$S$835,8,FALSE)),IF(VLOOKUP($A415,'sin-list 180320_update'!$A$2:$S$835,10,FALSE)="",NA(),VLOOKUP($A415,'sin-list 180320_update'!$A$2:$S$835,10,FALSE))),IF(VLOOKUP($C415,'sin-list 180320_update'!$B$2:$S$835,9,FALSE)="",NA(),VLOOKUP($C415,'sin-list 180320_update'!$B$2:$S$835,9,FALSE)))</f>
        <v>H350
H372 **</v>
      </c>
      <c r="N415" s="76" t="e">
        <f>IF($C415="-",IF($A415="-",IF(VLOOKUP($D415,'REACH Bilaga XVII_update'!$A$5:$E$131,4,FALSE)="",NA(),VLOOKUP($D415,'REACH Bilaga XVII_update'!$A$5:$E$131,4,FALSE)),IF(VLOOKUP($A415,'REACH Bilaga XVII_update'!$C$5:$D$131,2,FALSE)="",NA(),VLOOKUP($A415,'REACH Bilaga XVII_update'!$C$5:$D$131,2,FALSE))),IF(VLOOKUP($C415,'REACH Bilaga XVII_update'!$B$5:$D$131,3,FALSE)="",NA(),VLOOKUP($C415,'REACH Bilaga XVII_update'!$B$5:$D$131,3,FALSE)))</f>
        <v>#N/A</v>
      </c>
      <c r="O415" s="76" t="e">
        <f>IF($C415="-",IF($A415="-",IF(VLOOKUP($D415,' REACH Bilaga 59_update'!$A$5:$E$210,5,FALSE)="",NA(),VLOOKUP($D415,' REACH Bilaga 59_update'!$A$5:$E$210,5,FALSE)),IF(VLOOKUP($A415,' REACH Bilaga 59_update'!$D$5:$E$210,2,FALSE)="",NA(),VLOOKUP($A415,' REACH Bilaga 59_update'!$D$5:$E$210,2,FALSE))),IF(VLOOKUP($C415,' REACH Bilaga 59_update'!$C$5:$E$210,3,FALSE)="",NA(),VLOOKUP($C415,' REACH Bilaga 59_update'!$C$5:$E$210,3,FALSE)))</f>
        <v>#N/A</v>
      </c>
      <c r="P415" s="76" t="e">
        <f>IF(C415="-",IF(A415="-",IFERROR(VLOOKUP($D415,' REACH Bilaga 59_update'!$A$5:$F$210,MATCH(Sammanfattning!P$1,' REACH Bilaga 59_update'!$A$4:$F$4,0),FALSE),VLOOKUP($D415,'REACH Bilaga XIV_update'!$A$4:$H$110,MATCH(Sammanfattning!P$1,'REACH Bilaga XIV_update'!$A$4:$H$4,0),FALSE)),IFERROR(VLOOKUP($A415,' REACH Bilaga 59_update'!$D$5:$F$210,MATCH(Sammanfattning!P$1,' REACH Bilaga 59_update'!$D$4:$F$4,0),FALSE),VLOOKUP($A415,'REACH Bilaga XIV_update'!$D$4:$H$110,MATCH(Sammanfattning!P$1,'REACH Bilaga XIV_update'!$D$4:$H$4,0),FALSE))),IFERROR(VLOOKUP($C415,' REACH Bilaga 59_update'!$C$5:$F$210,MATCH(Sammanfattning!P$1,' REACH Bilaga 59_update'!$C$4:$F$4,0),FALSE),VLOOKUP($C415,'REACH Bilaga XIV_update'!$C$4:$H$110,MATCH(Sammanfattning!P$1,'REACH Bilaga XIV_update'!$C$4:$H$4,0),FALSE)))</f>
        <v>#N/A</v>
      </c>
      <c r="Q415" s="76" t="e">
        <f>IF($C415="-",IF($A415="-",IF(VLOOKUP($D415,'REACH Bilaga XIV_update'!$A$5:$I$110,9,FALSE)="",NA(),VLOOKUP($D415,'REACH Bilaga XIV_update'!$A$5:$I$110,9,FALSE)),IF(VLOOKUP($A415,'REACH Bilaga XIV_update'!$D$5:$I$110,6,FALSE)="",NA(),VLOOKUP($A415,'REACH Bilaga XIV_update'!$D$5:$I$110,6,FALSE))),IF(VLOOKUP($C415,'REACH Bilaga XIV_update'!$C$5:$I$110,7,FALSE)="",NA(),VLOOKUP($C415,'REACH Bilaga XIV_update'!$C$5:$I$110,7,FALSE)))</f>
        <v>#N/A</v>
      </c>
      <c r="R415" s="76" t="e">
        <f>IF($C415="-",IF($A415="-",IF(VLOOKUP($D415,CoRAP_update!$A$5:$O$376,15,FALSE)="",NA(),VLOOKUP($D415,CoRAP_update!$A$5:$O$376,15,FALSE)),IF(VLOOKUP($A415,CoRAP_update!$D$5:$O$376,12,FALSE)="",NA(),VLOOKUP($A415,CoRAP_update!$D$5:$O$376,12,FALSE))),IF(VLOOKUP($C415,CoRAP_update!$C$5:$O$376,13,FALSE)="",NA(),VLOOKUP($C415,CoRAP_update!$C$5:$O$376,13,FALSE)))</f>
        <v>#N/A</v>
      </c>
      <c r="S415" s="144" t="e">
        <f>IF($C415="-",IF($A415="-",VLOOKUP($D415,CoRAP_update!$A$5:$J$376,MATCH(Sammanfattning!S$1,CoRAP_update!$A$4:$J$4,0),FALSE),VLOOKUP($A415,CoRAP_update!$D$5:$J$376,MATCH(Sammanfattning!S$1,CoRAP_update!$D$4:$J$4,0),FALSE)),VLOOKUP($C415,CoRAP_update!$C$5:$J$376,MATCH(Sammanfattning!S$1,CoRAP_update!$C$4:$J$4,0),FALSE))</f>
        <v>#N/A</v>
      </c>
      <c r="T415" s="76" t="e">
        <f>IF($A415="-",VLOOKUP($D415,EDC_update!$C$2:$F$450,4,FALSE),VLOOKUP($A415,EDC_update!$B$2:$F$450,5,FALSE))</f>
        <v>#N/A</v>
      </c>
      <c r="V415" s="78">
        <f>IF(IFERROR(SEARCH("PBT",P415),99)=99,IF(IFERROR(SEARCH("suspected PBT",S415),99)=99,IF(IFERROR(SEARCH("concluded to be PBT",K415),99)=99,IF(IFERROR(SEARCH("PBT",S415),99)=99,IF(IFERROR(SEARCH("PBT cand",L415),99)=99,IF(IFERROR(SEARCH("PBT",L415),99)=99,IF(IFERROR(SEARCH("persistent, bioackumulative and toxic properties",K415),99)=99,0,Scoring!$E$3),Scoring!$E$3),Scoring!$E$7),Scoring!$E$3),Scoring!$E$5),Scoring!$E$6),Scoring!$E$3)</f>
        <v>0</v>
      </c>
      <c r="W415" s="78">
        <f>IF(IFERROR(SEARCH("vPvB",P415),99)=99,IF(IFERROR(SEARCH("suspected pbt/vPvB",S415),99)=99,IF(IFERROR(SEARCH("vPvB",S415),99)=99,IF(IFERROR(SEARCH("concluded to be a vPvB",S415),99)=99,IF(IFERROR(SEARCH("identified as vPvB",K415),99)=99,IF(IFERROR(SEARCH("concluded to be a vPvB",K415),99)=99,IF(IFERROR(SEARCH("concluded to be both pbt and vPvB",S415),99)=99,IF(IFERROR(SEARCH("concluded to be both pbt and vPvB",K415),99)=99,0,Scoring!$E$5),Scoring!$E$5),Scoring!$E$5),Scoring!$E$5),Scoring!$E$5),Scoring!$E$4),Scoring!$E$6),Scoring!$E$4)</f>
        <v>0</v>
      </c>
      <c r="X415" s="78">
        <f>IF(IFERROR(SEARCH("H410",N415),99)=99,IF(IFERROR(SEARCH("H410",O415),99)=99,IF(IFERROR(SEARCH("H410",Q415),99)=99,IF(IFERROR(SEARCH("H410",M415),99)=99,IF(IFERROR(SEARCH("H410",R415),99)=99,IF(IFERROR(SEARCH("H411",N415),99)=99,IF(IFERROR(SEARCH("H411",O415),99)=99,IF(IFERROR(SEARCH("H411",Q415),99)=99,IF(IFERROR(SEARCH("H411",M415),99)=99,IF(IFERROR(SEARCH("H411",R415),99)=99,IF(IFERROR(SEARCH("H413",N415),99)=99,IF(IFERROR(SEARCH("H413",O415),99)=99,IF(IFERROR(SEARCH("H413",Q415),99)=99,IF(IFERROR(SEARCH("H413",M415),99)=99,IF(IFERROR(SEARCH("H413",R415),99)=99,IF(IFERROR(SEARCH("H412",N415),99)=99,IF(IFERROR(SEARCH("H412",O415),99)=99,IF(IFERROR(SEARCH("H412",Q415),99)=99,IF(IFERROR(SEARCH("H412",M415),99)=99,IF(IFERROR(SEARCH("H412",R415),99)=99,0,Scoring!$E$2),Scoring!$E$2),Scoring!$E$2),Scoring!$E$2),Scoring!$E$2),Scoring!$E$2),Scoring!$E$2),Scoring!$E$2),Scoring!$E$2),Scoring!$E$2),Scoring!$E$2),Scoring!$E$2),Scoring!$E$2),Scoring!$E$2),Scoring!$E$2),Scoring!$E$2),Scoring!$E$2),Scoring!$E$2),Scoring!$E$2),Scoring!$E$2)</f>
        <v>0</v>
      </c>
      <c r="Y415" s="78">
        <f>IF(IFERROR(SEARCH("CMR",K415),99)=99,IF(IFERROR(SEARCH("Suspected CMR",S415),99)=99,IF(IFERROR(SEARCH("CMR",S415),99)=99,0,Scoring!$E$8),Scoring!$E$9),Scoring!$E$8)</f>
        <v>3</v>
      </c>
      <c r="Z415" s="78">
        <f>IF(IFERROR(SEARCH("H350",N415),99)=99,IF(IFERROR(SEARCH("H350",O415),99)=99,IF(IFERROR(SEARCH("H350",Q415),99)=99,IF(IFERROR(SEARCH("H350",M415),99)=99,IF(IFERROR(SEARCH("H350",R415),99)=99,IF(IFERROR(SEARCH("H351",N415),99)=99,IF(IFERROR(SEARCH("H351",O415),99)=99,IF(IFERROR(SEARCH("H351",Q415),99)=99,IF(IFERROR(SEARCH("H351",M415),99)=99,IF(IFERROR(SEARCH("H351",R415),99)=99,IF(IFERROR(SEARCH("carcinogenic",P415),99)=99,IF(IFERROR(SEARCH("suspected carcinogenic",S415),99)=99,0,Scoring!$E$12),Scoring!$E$11),Scoring!$E$10),Scoring!$E$10),Scoring!$E$10),Scoring!$E$10),Scoring!$E$10),Scoring!$E$10),Scoring!$E$10),Scoring!$E$10),Scoring!$E$10),Scoring!$E$10)</f>
        <v>1</v>
      </c>
      <c r="AA415" s="78">
        <f>IF(IFERROR(SEARCH("H340",N415),99)=99,IF(IFERROR(SEARCH("H340",O415),99)=99,IF(IFERROR(SEARCH("H340",Q415),99)=99,IF(IFERROR(SEARCH("H340",M415),99)=99,IF(IFERROR(SEARCH("H340",R415),99)=99,IF(IFERROR(SEARCH("H341",N415),99)=99,IF(IFERROR(SEARCH("H341",O415),99)=99,IF(IFERROR(SEARCH("H341",Q415),99)=99,IF(IFERROR(SEARCH("H341",M415),99)=99,IF(IFERROR(SEARCH("H341",R415),99)=99,IF(IFERROR(SEARCH("mutagenic",P415),99)=99,IF(IFERROR(SEARCH("suspected mutagenic",S415),99)=99,0,Scoring!$E$15),Scoring!$E$14),Scoring!$E$13),Scoring!$E$13),Scoring!$E$13),Scoring!$E$13),Scoring!$E$13),Scoring!$E$13),Scoring!$E$13),Scoring!$E$13),Scoring!$E$13),Scoring!$E$13)</f>
        <v>0</v>
      </c>
      <c r="AB415" s="78">
        <f>IF(IFERROR(SEARCH("H360",N415),99)=99,IF(IFERROR(SEARCH("H360",O415),99)=99,IF(IFERROR(SEARCH("H360",Q415),99)=99,IF(IFERROR(SEARCH("H360",M415),99)=99,IF(IFERROR(SEARCH("H360",R415),99)=99,IF(IFERROR(SEARCH("H361",N415),99)=99,IF(IFERROR(SEARCH("H361",O415),99)=99,IF(IFERROR(SEARCH("H361",Q415),99)=99,IF(IFERROR(SEARCH("H361",M415),99)=99,IF(IFERROR(SEARCH("H361",R415),99)=99,IF(IFERROR(SEARCH("reproduction",P415),99)=99,IF(IFERROR(SEARCH("suspected reprotoxic",S415),99)=99,IF(IFERROR(SEARCH("reprotoxic",S415),99)=99,IF(IFERROR(SEARCH("reprotoxic",K415),99)=99,0,Scoring!$E$18),Scoring!$E$18),Scoring!$E$19),Scoring!$E$17),Scoring!$E$16),Scoring!$E$16),Scoring!$E$16),Scoring!$E$16),Scoring!$E$16),Scoring!$E$16),Scoring!$E$16),Scoring!$E$16),Scoring!$E$16),Scoring!$E$16)</f>
        <v>0</v>
      </c>
      <c r="AC415" s="78">
        <f>IF(IFERROR(SEARCH("57f",L415),99)=99,IF(IFERROR(SEARCH("57(f)",P415),99)=99,0,Scoring!$E$20),Scoring!$E$20)</f>
        <v>0</v>
      </c>
      <c r="AD415" s="78">
        <f>IF(IFERROR(SEARCH("CAT1",T415),99)=99,IF(IFERROR(SEARCH("CAT2",T415),99)=99,IF(IFERROR(SEARCH("CAT3",T415),99)=99,IF(IFERROR(SEARCH("concluded to be endocrine",K415),99)=99,IF(IFERROR(SEARCH("categorised as endocrine",K415),99)=99,IF(IFERROR(SEARCH("endocrine disrupting",P415),99)=99,IF(IFERROR(SEARCH("endocrine disrupting",K415),99)=99,IF(IFERROR(SEARCH("suspected endocrine",S415),99)=99,IF(IFERROR(SEARCH("potential endocrine",S415),99)=99,0,Scoring!$E$25),Scoring!$E$25),Scoring!$E$24),Scoring!$E$24),Scoring!$E$24),Scoring!$E$24),Scoring!$E$23),Scoring!$E$22),Scoring!$E$21)</f>
        <v>0</v>
      </c>
      <c r="AE415" s="78">
        <f>IF(IFERROR(SEARCH("suspected sensitiser",S415),99)=99,IF(IFERROR(SEARCH("sensitiser",S415),99)=99,IF(IFERROR(SEARCH("other hazard based concern",S415),99)=99,0,Scoring!$E$28),Scoring!$E$26),Scoring!$E$27)</f>
        <v>0</v>
      </c>
      <c r="AF415" s="78">
        <f>IF(IFERROR(M415,1)=1,IF(IFERROR(N415,1)=1,IF(IFERROR(O415,1)=1,IF(IFERROR(Q415,1)=1,IF(IFERROR(R415,1)=1,IF(IFERROR(T415,1)=1,IF(IFERROR(K415,1)=1,IF(IFERROR(P415,1)=1,IF(IFERROR(S415,1)=1,Scoring!$E$29,0),0),0),0),0),0),0),0),0)</f>
        <v>0</v>
      </c>
      <c r="AG415" s="78">
        <f t="shared" si="38"/>
        <v>3</v>
      </c>
      <c r="AI415" s="93"/>
      <c r="AJ415" s="94"/>
      <c r="AK415" s="76"/>
      <c r="AL415" s="75"/>
      <c r="AN415" s="79"/>
      <c r="AO415" s="79"/>
      <c r="AP415" s="79"/>
      <c r="AQ415" s="79"/>
      <c r="AR415" s="79"/>
      <c r="AS415" s="78"/>
      <c r="AU415" s="79">
        <f>IF(IFERROR(F415,99)=99,IF(IFERROR(G415,99)=99,IF(IFERROR(H415,99)=99,IF(IFERROR(I415,99)=99,IF(IFERROR(E415,99)=99,IF(IFERROR(J415,99)=99,0,Scoring!$B$7),Scoring!$B$3),Scoring!$B$2),Scoring!$B$6),Scoring!$B$5),Scoring!$B$4)</f>
        <v>0.3</v>
      </c>
      <c r="AV415" s="78">
        <f t="shared" si="39"/>
        <v>0.89999999999999991</v>
      </c>
      <c r="AW415" s="78"/>
      <c r="AX415" s="66"/>
      <c r="AY415" s="78"/>
      <c r="AZ415" s="76"/>
      <c r="BA415" s="76"/>
      <c r="BB415" s="76"/>
    </row>
    <row r="416" spans="1:54" x14ac:dyDescent="0.25">
      <c r="A416" s="77" t="s">
        <v>6367</v>
      </c>
      <c r="B416" s="76" t="str">
        <f t="shared" si="40"/>
        <v>-</v>
      </c>
      <c r="C416" s="77" t="s">
        <v>30</v>
      </c>
      <c r="D416" s="77" t="s">
        <v>758</v>
      </c>
      <c r="E416" s="76" t="str">
        <f>IF(C416="-",IF(A416="-",VLOOKUP(D416,'sin-list 180320_update'!$C$2:$C$835,1,FALSE),VLOOKUP(A416,'sin-list 180320_update'!$A$2:$A$835,1,FALSE)),VLOOKUP(C416,'sin-list 180320_update'!$B$2:$B$835,1,FALSE))</f>
        <v>13517-20-9</v>
      </c>
      <c r="F416" s="76" t="e">
        <f>IF($C416="-",IF($A416="-",VLOOKUP($D416,'REACH Bilaga XVII_update'!$A$5:$A$131,1,FALSE),VLOOKUP($A416,'REACH Bilaga XVII_update'!$C$5:$C$131,1,FALSE)),VLOOKUP($C416,'REACH Bilaga XVII_update'!$B$5:$B$131,1,FALSE))</f>
        <v>#N/A</v>
      </c>
      <c r="G416" s="76" t="e">
        <f>IF($C416="-",IF($A416="-",VLOOKUP($D416,' REACH Bilaga 59_update'!$A$5:$A$210,1,FALSE),VLOOKUP($A416,' REACH Bilaga 59_update'!$D$5:$D$210,1,FALSE)),VLOOKUP($C416,' REACH Bilaga 59_update'!$C$5:$C$210,1,FALSE))</f>
        <v>#N/A</v>
      </c>
      <c r="H416" s="76" t="e">
        <f>IF($C416="-",IF($A416="-",VLOOKUP($D416,'REACH Bilaga XIV_update'!$A$5:$A$110,1,FALSE),VLOOKUP($A416,'REACH Bilaga XIV_update'!$D$5:$D$110,1,FALSE)),VLOOKUP($C416,'REACH Bilaga XIV_update'!$C$5:$C$110,1,FALSE))</f>
        <v>#N/A</v>
      </c>
      <c r="I416" s="76" t="e">
        <f>IF($C416="-",IF($A416="-",VLOOKUP($D416,CoRAP_update!$A$5:$A$376,1,FALSE),VLOOKUP($A416,CoRAP_update!$D$5:$D$376,1,FALSE)),VLOOKUP($C416,CoRAP_update!$C$5:$C$376,1,FALSE))</f>
        <v>#N/A</v>
      </c>
      <c r="J416" s="76" t="e">
        <f>IF($C416="-",IF($A416="-",VLOOKUP($D416,EDC_update!$C$2:$C$450,1,FALSE),VLOOKUP($A416,EDC_update!$B$2:$B$450,1,FALSE)),VLOOKUP($C416,EDC_update!$L$2:$L$450,1,FALSE))</f>
        <v>#N/A</v>
      </c>
      <c r="K416" s="76" t="str">
        <f>IF($C416="-",IF($A416="-",IF(VLOOKUP($D416,'sin-list 180320_update'!$C$2:$S$835,3,FALSE)="",NA(),VLOOKUP($D416,'sin-list 180320_update'!$C$2:$S$835,3,FALSE)),IF(VLOOKUP($A416,'sin-list 180320_update'!$A$2:$S$835,5,FALSE)="",NA(),VLOOKUP($A416,'sin-list 180320_update'!$A$2:$S$835,5,FALSE))),IF(VLOOKUP($C416,'sin-list 180320_update'!$B$2:$S$835,4,FALSE)="",NA(),VLOOKUP($C416,'sin-list 180320_update'!$B$2:$S$835,4,FALSE)))</f>
        <v>Classified CMR according to Annex VI of Regulation 1272/2008</v>
      </c>
      <c r="L416" s="76" t="str">
        <f>IF($C416="-",IF($A416="-",VLOOKUP($D416,'sin-list 180320_update'!$C$2:$S$835,6,FALSE),VLOOKUP($A416,'sin-list 180320_update'!$A$2:$S$835,8,FALSE)),VLOOKUP($C416,'sin-list 180320_update'!$B$2:$S$835,7,FALSE))</f>
        <v>Repr. 1B
STOT SE 3
Eye Dam. 1</v>
      </c>
      <c r="M416" s="76" t="str">
        <f>IF($C416="-",IF($A416="-",IF(VLOOKUP($D416,'sin-list 180320_update'!$C$2:$S$835,8,FALSE)="",NA(),VLOOKUP($D416,'sin-list 180320_update'!$C$2:$S$835,8,FALSE)),IF(VLOOKUP($A416,'sin-list 180320_update'!$A$2:$S$835,10,FALSE)="",NA(),VLOOKUP($A416,'sin-list 180320_update'!$A$2:$S$835,10,FALSE))),IF(VLOOKUP($C416,'sin-list 180320_update'!$B$2:$S$835,9,FALSE)="",NA(),VLOOKUP($C416,'sin-list 180320_update'!$B$2:$S$835,9,FALSE)))</f>
        <v>H360Df
H335
H318</v>
      </c>
      <c r="N416" s="76" t="e">
        <f>IF($C416="-",IF($A416="-",IF(VLOOKUP($D416,'REACH Bilaga XVII_update'!$A$5:$E$131,4,FALSE)="",NA(),VLOOKUP($D416,'REACH Bilaga XVII_update'!$A$5:$E$131,4,FALSE)),IF(VLOOKUP($A416,'REACH Bilaga XVII_update'!$C$5:$D$131,2,FALSE)="",NA(),VLOOKUP($A416,'REACH Bilaga XVII_update'!$C$5:$D$131,2,FALSE))),IF(VLOOKUP($C416,'REACH Bilaga XVII_update'!$B$5:$D$131,3,FALSE)="",NA(),VLOOKUP($C416,'REACH Bilaga XVII_update'!$B$5:$D$131,3,FALSE)))</f>
        <v>#N/A</v>
      </c>
      <c r="O416" s="76" t="e">
        <f>IF($C416="-",IF($A416="-",IF(VLOOKUP($D416,' REACH Bilaga 59_update'!$A$5:$E$210,5,FALSE)="",NA(),VLOOKUP($D416,' REACH Bilaga 59_update'!$A$5:$E$210,5,FALSE)),IF(VLOOKUP($A416,' REACH Bilaga 59_update'!$D$5:$E$210,2,FALSE)="",NA(),VLOOKUP($A416,' REACH Bilaga 59_update'!$D$5:$E$210,2,FALSE))),IF(VLOOKUP($C416,' REACH Bilaga 59_update'!$C$5:$E$210,3,FALSE)="",NA(),VLOOKUP($C416,' REACH Bilaga 59_update'!$C$5:$E$210,3,FALSE)))</f>
        <v>#N/A</v>
      </c>
      <c r="P416" s="76" t="e">
        <f>IF(C416="-",IF(A416="-",IFERROR(VLOOKUP($D416,' REACH Bilaga 59_update'!$A$5:$F$210,MATCH(Sammanfattning!P$1,' REACH Bilaga 59_update'!$A$4:$F$4,0),FALSE),VLOOKUP($D416,'REACH Bilaga XIV_update'!$A$4:$H$110,MATCH(Sammanfattning!P$1,'REACH Bilaga XIV_update'!$A$4:$H$4,0),FALSE)),IFERROR(VLOOKUP($A416,' REACH Bilaga 59_update'!$D$5:$F$210,MATCH(Sammanfattning!P$1,' REACH Bilaga 59_update'!$D$4:$F$4,0),FALSE),VLOOKUP($A416,'REACH Bilaga XIV_update'!$D$4:$H$110,MATCH(Sammanfattning!P$1,'REACH Bilaga XIV_update'!$D$4:$H$4,0),FALSE))),IFERROR(VLOOKUP($C416,' REACH Bilaga 59_update'!$C$5:$F$210,MATCH(Sammanfattning!P$1,' REACH Bilaga 59_update'!$C$4:$F$4,0),FALSE),VLOOKUP($C416,'REACH Bilaga XIV_update'!$C$4:$H$110,MATCH(Sammanfattning!P$1,'REACH Bilaga XIV_update'!$C$4:$H$4,0),FALSE)))</f>
        <v>#N/A</v>
      </c>
      <c r="Q416" s="76" t="e">
        <f>IF($C416="-",IF($A416="-",IF(VLOOKUP($D416,'REACH Bilaga XIV_update'!$A$5:$I$110,9,FALSE)="",NA(),VLOOKUP($D416,'REACH Bilaga XIV_update'!$A$5:$I$110,9,FALSE)),IF(VLOOKUP($A416,'REACH Bilaga XIV_update'!$D$5:$I$110,6,FALSE)="",NA(),VLOOKUP($A416,'REACH Bilaga XIV_update'!$D$5:$I$110,6,FALSE))),IF(VLOOKUP($C416,'REACH Bilaga XIV_update'!$C$5:$I$110,7,FALSE)="",NA(),VLOOKUP($C416,'REACH Bilaga XIV_update'!$C$5:$I$110,7,FALSE)))</f>
        <v>#N/A</v>
      </c>
      <c r="R416" s="76" t="e">
        <f>IF($C416="-",IF($A416="-",IF(VLOOKUP($D416,CoRAP_update!$A$5:$O$376,15,FALSE)="",NA(),VLOOKUP($D416,CoRAP_update!$A$5:$O$376,15,FALSE)),IF(VLOOKUP($A416,CoRAP_update!$D$5:$O$376,12,FALSE)="",NA(),VLOOKUP($A416,CoRAP_update!$D$5:$O$376,12,FALSE))),IF(VLOOKUP($C416,CoRAP_update!$C$5:$O$376,13,FALSE)="",NA(),VLOOKUP($C416,CoRAP_update!$C$5:$O$376,13,FALSE)))</f>
        <v>#N/A</v>
      </c>
      <c r="S416" s="144" t="e">
        <f>IF($C416="-",IF($A416="-",VLOOKUP($D416,CoRAP_update!$A$5:$J$376,MATCH(Sammanfattning!S$1,CoRAP_update!$A$4:$J$4,0),FALSE),VLOOKUP($A416,CoRAP_update!$D$5:$J$376,MATCH(Sammanfattning!S$1,CoRAP_update!$D$4:$J$4,0),FALSE)),VLOOKUP($C416,CoRAP_update!$C$5:$J$376,MATCH(Sammanfattning!S$1,CoRAP_update!$C$4:$J$4,0),FALSE))</f>
        <v>#N/A</v>
      </c>
      <c r="T416" s="76" t="e">
        <f>IF($A416="-",VLOOKUP($D416,EDC_update!$C$2:$F$450,4,FALSE),VLOOKUP($A416,EDC_update!$B$2:$F$450,5,FALSE))</f>
        <v>#N/A</v>
      </c>
      <c r="V416" s="78">
        <f>IF(IFERROR(SEARCH("PBT",P416),99)=99,IF(IFERROR(SEARCH("suspected PBT",S416),99)=99,IF(IFERROR(SEARCH("concluded to be PBT",K416),99)=99,IF(IFERROR(SEARCH("PBT",S416),99)=99,IF(IFERROR(SEARCH("PBT cand",L416),99)=99,IF(IFERROR(SEARCH("PBT",L416),99)=99,IF(IFERROR(SEARCH("persistent, bioackumulative and toxic properties",K416),99)=99,0,Scoring!$E$3),Scoring!$E$3),Scoring!$E$7),Scoring!$E$3),Scoring!$E$5),Scoring!$E$6),Scoring!$E$3)</f>
        <v>0</v>
      </c>
      <c r="W416" s="78">
        <f>IF(IFERROR(SEARCH("vPvB",P416),99)=99,IF(IFERROR(SEARCH("suspected pbt/vPvB",S416),99)=99,IF(IFERROR(SEARCH("vPvB",S416),99)=99,IF(IFERROR(SEARCH("concluded to be a vPvB",S416),99)=99,IF(IFERROR(SEARCH("identified as vPvB",K416),99)=99,IF(IFERROR(SEARCH("concluded to be a vPvB",K416),99)=99,IF(IFERROR(SEARCH("concluded to be both pbt and vPvB",S416),99)=99,IF(IFERROR(SEARCH("concluded to be both pbt and vPvB",K416),99)=99,0,Scoring!$E$5),Scoring!$E$5),Scoring!$E$5),Scoring!$E$5),Scoring!$E$5),Scoring!$E$4),Scoring!$E$6),Scoring!$E$4)</f>
        <v>0</v>
      </c>
      <c r="X416" s="78">
        <f>IF(IFERROR(SEARCH("H410",N416),99)=99,IF(IFERROR(SEARCH("H410",O416),99)=99,IF(IFERROR(SEARCH("H410",Q416),99)=99,IF(IFERROR(SEARCH("H410",M416),99)=99,IF(IFERROR(SEARCH("H410",R416),99)=99,IF(IFERROR(SEARCH("H411",N416),99)=99,IF(IFERROR(SEARCH("H411",O416),99)=99,IF(IFERROR(SEARCH("H411",Q416),99)=99,IF(IFERROR(SEARCH("H411",M416),99)=99,IF(IFERROR(SEARCH("H411",R416),99)=99,IF(IFERROR(SEARCH("H413",N416),99)=99,IF(IFERROR(SEARCH("H413",O416),99)=99,IF(IFERROR(SEARCH("H413",Q416),99)=99,IF(IFERROR(SEARCH("H413",M416),99)=99,IF(IFERROR(SEARCH("H413",R416),99)=99,IF(IFERROR(SEARCH("H412",N416),99)=99,IF(IFERROR(SEARCH("H412",O416),99)=99,IF(IFERROR(SEARCH("H412",Q416),99)=99,IF(IFERROR(SEARCH("H412",M416),99)=99,IF(IFERROR(SEARCH("H412",R416),99)=99,0,Scoring!$E$2),Scoring!$E$2),Scoring!$E$2),Scoring!$E$2),Scoring!$E$2),Scoring!$E$2),Scoring!$E$2),Scoring!$E$2),Scoring!$E$2),Scoring!$E$2),Scoring!$E$2),Scoring!$E$2),Scoring!$E$2),Scoring!$E$2),Scoring!$E$2),Scoring!$E$2),Scoring!$E$2),Scoring!$E$2),Scoring!$E$2),Scoring!$E$2)</f>
        <v>0</v>
      </c>
      <c r="Y416" s="78">
        <f>IF(IFERROR(SEARCH("CMR",K416),99)=99,IF(IFERROR(SEARCH("Suspected CMR",S416),99)=99,IF(IFERROR(SEARCH("CMR",S416),99)=99,0,Scoring!$E$8),Scoring!$E$9),Scoring!$E$8)</f>
        <v>3</v>
      </c>
      <c r="Z416" s="78">
        <f>IF(IFERROR(SEARCH("H350",N416),99)=99,IF(IFERROR(SEARCH("H350",O416),99)=99,IF(IFERROR(SEARCH("H350",Q416),99)=99,IF(IFERROR(SEARCH("H350",M416),99)=99,IF(IFERROR(SEARCH("H350",R416),99)=99,IF(IFERROR(SEARCH("H351",N416),99)=99,IF(IFERROR(SEARCH("H351",O416),99)=99,IF(IFERROR(SEARCH("H351",Q416),99)=99,IF(IFERROR(SEARCH("H351",M416),99)=99,IF(IFERROR(SEARCH("H351",R416),99)=99,IF(IFERROR(SEARCH("carcinogenic",P416),99)=99,IF(IFERROR(SEARCH("suspected carcinogenic",S416),99)=99,0,Scoring!$E$12),Scoring!$E$11),Scoring!$E$10),Scoring!$E$10),Scoring!$E$10),Scoring!$E$10),Scoring!$E$10),Scoring!$E$10),Scoring!$E$10),Scoring!$E$10),Scoring!$E$10),Scoring!$E$10)</f>
        <v>0</v>
      </c>
      <c r="AA416" s="78">
        <f>IF(IFERROR(SEARCH("H340",N416),99)=99,IF(IFERROR(SEARCH("H340",O416),99)=99,IF(IFERROR(SEARCH("H340",Q416),99)=99,IF(IFERROR(SEARCH("H340",M416),99)=99,IF(IFERROR(SEARCH("H340",R416),99)=99,IF(IFERROR(SEARCH("H341",N416),99)=99,IF(IFERROR(SEARCH("H341",O416),99)=99,IF(IFERROR(SEARCH("H341",Q416),99)=99,IF(IFERROR(SEARCH("H341",M416),99)=99,IF(IFERROR(SEARCH("H341",R416),99)=99,IF(IFERROR(SEARCH("mutagenic",P416),99)=99,IF(IFERROR(SEARCH("suspected mutagenic",S416),99)=99,0,Scoring!$E$15),Scoring!$E$14),Scoring!$E$13),Scoring!$E$13),Scoring!$E$13),Scoring!$E$13),Scoring!$E$13),Scoring!$E$13),Scoring!$E$13),Scoring!$E$13),Scoring!$E$13),Scoring!$E$13)</f>
        <v>0</v>
      </c>
      <c r="AB416" s="78">
        <f>IF(IFERROR(SEARCH("H360",N416),99)=99,IF(IFERROR(SEARCH("H360",O416),99)=99,IF(IFERROR(SEARCH("H360",Q416),99)=99,IF(IFERROR(SEARCH("H360",M416),99)=99,IF(IFERROR(SEARCH("H360",R416),99)=99,IF(IFERROR(SEARCH("H361",N416),99)=99,IF(IFERROR(SEARCH("H361",O416),99)=99,IF(IFERROR(SEARCH("H361",Q416),99)=99,IF(IFERROR(SEARCH("H361",M416),99)=99,IF(IFERROR(SEARCH("H361",R416),99)=99,IF(IFERROR(SEARCH("reproduction",P416),99)=99,IF(IFERROR(SEARCH("suspected reprotoxic",S416),99)=99,IF(IFERROR(SEARCH("reprotoxic",S416),99)=99,IF(IFERROR(SEARCH("reprotoxic",K416),99)=99,0,Scoring!$E$18),Scoring!$E$18),Scoring!$E$19),Scoring!$E$17),Scoring!$E$16),Scoring!$E$16),Scoring!$E$16),Scoring!$E$16),Scoring!$E$16),Scoring!$E$16),Scoring!$E$16),Scoring!$E$16),Scoring!$E$16),Scoring!$E$16)</f>
        <v>1</v>
      </c>
      <c r="AC416" s="78">
        <f>IF(IFERROR(SEARCH("57f",L416),99)=99,IF(IFERROR(SEARCH("57(f)",P416),99)=99,0,Scoring!$E$20),Scoring!$E$20)</f>
        <v>0</v>
      </c>
      <c r="AD416" s="78">
        <f>IF(IFERROR(SEARCH("CAT1",T416),99)=99,IF(IFERROR(SEARCH("CAT2",T416),99)=99,IF(IFERROR(SEARCH("CAT3",T416),99)=99,IF(IFERROR(SEARCH("concluded to be endocrine",K416),99)=99,IF(IFERROR(SEARCH("categorised as endocrine",K416),99)=99,IF(IFERROR(SEARCH("endocrine disrupting",P416),99)=99,IF(IFERROR(SEARCH("endocrine disrupting",K416),99)=99,IF(IFERROR(SEARCH("suspected endocrine",S416),99)=99,IF(IFERROR(SEARCH("potential endocrine",S416),99)=99,0,Scoring!$E$25),Scoring!$E$25),Scoring!$E$24),Scoring!$E$24),Scoring!$E$24),Scoring!$E$24),Scoring!$E$23),Scoring!$E$22),Scoring!$E$21)</f>
        <v>0</v>
      </c>
      <c r="AE416" s="78">
        <f>IF(IFERROR(SEARCH("suspected sensitiser",S416),99)=99,IF(IFERROR(SEARCH("sensitiser",S416),99)=99,IF(IFERROR(SEARCH("other hazard based concern",S416),99)=99,0,Scoring!$E$28),Scoring!$E$26),Scoring!$E$27)</f>
        <v>0</v>
      </c>
      <c r="AF416" s="78">
        <f>IF(IFERROR(M416,1)=1,IF(IFERROR(N416,1)=1,IF(IFERROR(O416,1)=1,IF(IFERROR(Q416,1)=1,IF(IFERROR(R416,1)=1,IF(IFERROR(T416,1)=1,IF(IFERROR(K416,1)=1,IF(IFERROR(P416,1)=1,IF(IFERROR(S416,1)=1,Scoring!$E$29,0),0),0),0),0),0),0),0),0)</f>
        <v>0</v>
      </c>
      <c r="AG416" s="78">
        <f t="shared" si="38"/>
        <v>3</v>
      </c>
      <c r="AI416" s="93"/>
      <c r="AJ416" s="94"/>
      <c r="AK416" s="76"/>
      <c r="AL416" s="75"/>
      <c r="AN416" s="79"/>
      <c r="AO416" s="79"/>
      <c r="AP416" s="79"/>
      <c r="AQ416" s="79"/>
      <c r="AR416" s="79"/>
      <c r="AS416" s="78"/>
      <c r="AU416" s="79">
        <f>IF(IFERROR(F416,99)=99,IF(IFERROR(G416,99)=99,IF(IFERROR(H416,99)=99,IF(IFERROR(I416,99)=99,IF(IFERROR(E416,99)=99,IF(IFERROR(J416,99)=99,0,Scoring!$B$7),Scoring!$B$3),Scoring!$B$2),Scoring!$B$6),Scoring!$B$5),Scoring!$B$4)</f>
        <v>0.3</v>
      </c>
      <c r="AV416" s="78">
        <f t="shared" si="39"/>
        <v>0.89999999999999991</v>
      </c>
      <c r="AW416" s="78"/>
      <c r="AX416" s="66"/>
      <c r="AY416" s="78"/>
      <c r="AZ416" s="76"/>
      <c r="BA416" s="76"/>
      <c r="BB416" s="76"/>
    </row>
    <row r="417" spans="1:54" x14ac:dyDescent="0.25">
      <c r="A417" s="84" t="s">
        <v>11201</v>
      </c>
      <c r="B417" s="85" t="s">
        <v>30</v>
      </c>
      <c r="C417" s="85" t="s">
        <v>30</v>
      </c>
      <c r="D417" s="84" t="s">
        <v>11400</v>
      </c>
      <c r="E417" s="76" t="str">
        <f>IF(C417="-",IF(A417="-",VLOOKUP(D417,'sin-list 180320_update'!$C$2:$C$835,1,FALSE),VLOOKUP(A417,'sin-list 180320_update'!$A$2:$A$835,1,FALSE)),VLOOKUP(C417,'sin-list 180320_update'!$B$2:$B$835,1,FALSE))</f>
        <v>3050-88-2</v>
      </c>
      <c r="F417" s="76" t="e">
        <f>IF($C417="-",IF($A417="-",VLOOKUP($D417,'REACH Bilaga XVII_update'!$A$5:$A$131,1,FALSE),VLOOKUP($A417,'REACH Bilaga XVII_update'!$C$5:$C$131,1,FALSE)),VLOOKUP($C417,'REACH Bilaga XVII_update'!$B$5:$B$131,1,FALSE))</f>
        <v>#N/A</v>
      </c>
      <c r="G417" s="76" t="str">
        <f>IF($C417="-",IF($A417="-",VLOOKUP($D417,' REACH Bilaga 59_update'!$A$5:$A$210,1,FALSE),VLOOKUP($A417,' REACH Bilaga 59_update'!$D$5:$D$210,1,FALSE)),VLOOKUP($C417,' REACH Bilaga 59_update'!$C$5:$C$210,1,FALSE))</f>
        <v>3050-88-2</v>
      </c>
      <c r="H417" s="76" t="e">
        <f>IF($C417="-",IF($A417="-",VLOOKUP($D417,'REACH Bilaga XIV_update'!$A$5:$A$110,1,FALSE),VLOOKUP($A417,'REACH Bilaga XIV_update'!$D$5:$D$110,1,FALSE)),VLOOKUP($C417,'REACH Bilaga XIV_update'!$C$5:$C$110,1,FALSE))</f>
        <v>#N/A</v>
      </c>
      <c r="I417" s="76" t="e">
        <f>IF($C417="-",IF($A417="-",VLOOKUP($D417,CoRAP_update!$A$5:$A$376,1,FALSE),VLOOKUP($A417,CoRAP_update!$D$5:$D$376,1,FALSE)),VLOOKUP($C417,CoRAP_update!$C$5:$C$376,1,FALSE))</f>
        <v>#N/A</v>
      </c>
      <c r="J417" s="76" t="e">
        <f>IF($C417="-",IF($A417="-",VLOOKUP($D417,EDC_update!$C$2:$C$450,1,FALSE),VLOOKUP($A417,EDC_update!$B$2:$B$450,1,FALSE)),VLOOKUP($C417,EDC_update!$L$2:$L$450,1,FALSE))</f>
        <v>#N/A</v>
      </c>
      <c r="K417" s="76" t="str">
        <f>IF($C417="-",IF($A417="-",IF(VLOOKUP($D417,'sin-list 180320_update'!$C$2:$S$835,3,FALSE)="",NA(),VLOOKUP($D417,'sin-list 180320_update'!$C$2:$S$835,3,FALSE)),IF(VLOOKUP($A417,'sin-list 180320_update'!$A$2:$S$835,5,FALSE)="",NA(),VLOOKUP($A417,'sin-list 180320_update'!$A$2:$S$835,5,FALSE))),IF(VLOOKUP($C417,'sin-list 180320_update'!$B$2:$S$835,4,FALSE)="",NA(),VLOOKUP($C417,'sin-list 180320_update'!$B$2:$S$835,4,FALSE)))</f>
        <v>Substance is concluded to be an endocrine disruptor SVHC by ECHA Member State Committe when including = 0,1% 4-NonylPhenol.</v>
      </c>
      <c r="L417" s="76" t="str">
        <f>IF($C417="-",IF($A417="-",VLOOKUP($D417,'sin-list 180320_update'!$C$2:$S$835,6,FALSE),VLOOKUP($A417,'sin-list 180320_update'!$A$2:$S$835,8,FALSE)),VLOOKUP($C417,'sin-list 180320_update'!$B$2:$S$835,7,FALSE))</f>
        <v>Skin Sens. 1; 
Aquatic Acute 1;
Aquatic Chronic 1</v>
      </c>
      <c r="M417" s="76" t="str">
        <f>IF($C417="-",IF($A417="-",IF(VLOOKUP($D417,'sin-list 180320_update'!$C$2:$S$835,8,FALSE)="",NA(),VLOOKUP($D417,'sin-list 180320_update'!$C$2:$S$835,8,FALSE)),IF(VLOOKUP($A417,'sin-list 180320_update'!$A$2:$S$835,10,FALSE)="",NA(),VLOOKUP($A417,'sin-list 180320_update'!$A$2:$S$835,10,FALSE))),IF(VLOOKUP($C417,'sin-list 180320_update'!$B$2:$S$835,9,FALSE)="",NA(),VLOOKUP($C417,'sin-list 180320_update'!$B$2:$S$835,9,FALSE)))</f>
        <v>H317;
H400;
H410</v>
      </c>
      <c r="N417" s="76" t="e">
        <f>IF($C417="-",IF($A417="-",IF(VLOOKUP($D417,'REACH Bilaga XVII_update'!$A$5:$E$131,4,FALSE)="",NA(),VLOOKUP($D417,'REACH Bilaga XVII_update'!$A$5:$E$131,4,FALSE)),IF(VLOOKUP($A417,'REACH Bilaga XVII_update'!$C$5:$D$131,2,FALSE)="",NA(),VLOOKUP($A417,'REACH Bilaga XVII_update'!$C$5:$D$131,2,FALSE))),IF(VLOOKUP($C417,'REACH Bilaga XVII_update'!$B$5:$D$131,3,FALSE)="",NA(),VLOOKUP($C417,'REACH Bilaga XVII_update'!$B$5:$D$131,3,FALSE)))</f>
        <v>#N/A</v>
      </c>
      <c r="O417" s="76" t="e">
        <f>IF($C417="-",IF($A417="-",IF(VLOOKUP($D417,' REACH Bilaga 59_update'!$A$5:$E$210,5,FALSE)="",NA(),VLOOKUP($D417,' REACH Bilaga 59_update'!$A$5:$E$210,5,FALSE)),IF(VLOOKUP($A417,' REACH Bilaga 59_update'!$D$5:$E$210,2,FALSE)="",NA(),VLOOKUP($A417,' REACH Bilaga 59_update'!$D$5:$E$210,2,FALSE))),IF(VLOOKUP($C417,' REACH Bilaga 59_update'!$C$5:$E$210,3,FALSE)="",NA(),VLOOKUP($C417,' REACH Bilaga 59_update'!$C$5:$E$210,3,FALSE)))</f>
        <v>#N/A</v>
      </c>
      <c r="P417" s="76" t="str">
        <f>IF(C417="-",IF(A417="-",IFERROR(VLOOKUP($D417,' REACH Bilaga 59_update'!$A$5:$F$210,MATCH(Sammanfattning!P$1,' REACH Bilaga 59_update'!$A$4:$F$4,0),FALSE),VLOOKUP($D417,'REACH Bilaga XIV_update'!$A$4:$H$110,MATCH(Sammanfattning!P$1,'REACH Bilaga XIV_update'!$A$4:$H$4,0),FALSE)),IFERROR(VLOOKUP($A417,' REACH Bilaga 59_update'!$D$5:$F$210,MATCH(Sammanfattning!P$1,' REACH Bilaga 59_update'!$D$4:$F$4,0),FALSE),VLOOKUP($A417,'REACH Bilaga XIV_update'!$D$4:$H$110,MATCH(Sammanfattning!P$1,'REACH Bilaga XIV_update'!$D$4:$H$4,0),FALSE))),IFERROR(VLOOKUP($C417,' REACH Bilaga 59_update'!$C$5:$F$210,MATCH(Sammanfattning!P$1,' REACH Bilaga 59_update'!$C$4:$F$4,0),FALSE),VLOOKUP($C417,'REACH Bilaga XIV_update'!$C$4:$H$110,MATCH(Sammanfattning!P$1,'REACH Bilaga XIV_update'!$C$4:$H$4,0),FALSE)))</f>
        <v>Endocrine disrupting properties (Article 57(f) - environment)</v>
      </c>
      <c r="Q417" s="76" t="e">
        <f>IF($C417="-",IF($A417="-",IF(VLOOKUP($D417,'REACH Bilaga XIV_update'!$A$5:$I$110,9,FALSE)="",NA(),VLOOKUP($D417,'REACH Bilaga XIV_update'!$A$5:$I$110,9,FALSE)),IF(VLOOKUP($A417,'REACH Bilaga XIV_update'!$D$5:$I$110,6,FALSE)="",NA(),VLOOKUP($A417,'REACH Bilaga XIV_update'!$D$5:$I$110,6,FALSE))),IF(VLOOKUP($C417,'REACH Bilaga XIV_update'!$C$5:$I$110,7,FALSE)="",NA(),VLOOKUP($C417,'REACH Bilaga XIV_update'!$C$5:$I$110,7,FALSE)))</f>
        <v>#N/A</v>
      </c>
      <c r="R417" s="76" t="e">
        <f>IF($C417="-",IF($A417="-",IF(VLOOKUP($D417,CoRAP_update!$A$5:$O$376,15,FALSE)="",NA(),VLOOKUP($D417,CoRAP_update!$A$5:$O$376,15,FALSE)),IF(VLOOKUP($A417,CoRAP_update!$D$5:$O$376,12,FALSE)="",NA(),VLOOKUP($A417,CoRAP_update!$D$5:$O$376,12,FALSE))),IF(VLOOKUP($C417,CoRAP_update!$C$5:$O$376,13,FALSE)="",NA(),VLOOKUP($C417,CoRAP_update!$C$5:$O$376,13,FALSE)))</f>
        <v>#N/A</v>
      </c>
      <c r="S417" s="144" t="e">
        <f>IF($C417="-",IF($A417="-",VLOOKUP($D417,CoRAP_update!$A$5:$J$376,MATCH(Sammanfattning!S$1,CoRAP_update!$A$4:$J$4,0),FALSE),VLOOKUP($A417,CoRAP_update!$D$5:$J$376,MATCH(Sammanfattning!S$1,CoRAP_update!$D$4:$J$4,0),FALSE)),VLOOKUP($C417,CoRAP_update!$C$5:$J$376,MATCH(Sammanfattning!S$1,CoRAP_update!$C$4:$J$4,0),FALSE))</f>
        <v>#N/A</v>
      </c>
      <c r="T417" s="76" t="e">
        <f>IF($A417="-",VLOOKUP($D417,EDC_update!$C$2:$F$450,4,FALSE),VLOOKUP($A417,EDC_update!$B$2:$F$450,5,FALSE))</f>
        <v>#N/A</v>
      </c>
      <c r="V417" s="78">
        <f>IF(IFERROR(SEARCH("PBT",P417),99)=99,IF(IFERROR(SEARCH("suspected PBT",S417),99)=99,IF(IFERROR(SEARCH("concluded to be PBT",K417),99)=99,IF(IFERROR(SEARCH("PBT",S417),99)=99,IF(IFERROR(SEARCH("PBT cand",L417),99)=99,IF(IFERROR(SEARCH("PBT",L417),99)=99,IF(IFERROR(SEARCH("persistent, bioackumulative and toxic properties",K417),99)=99,0,Scoring!$E$3),Scoring!$E$3),Scoring!$E$7),Scoring!$E$3),Scoring!$E$5),Scoring!$E$6),Scoring!$E$3)</f>
        <v>0</v>
      </c>
      <c r="W417" s="78">
        <f>IF(IFERROR(SEARCH("vPvB",P417),99)=99,IF(IFERROR(SEARCH("suspected pbt/vPvB",S417),99)=99,IF(IFERROR(SEARCH("vPvB",S417),99)=99,IF(IFERROR(SEARCH("concluded to be a vPvB",S417),99)=99,IF(IFERROR(SEARCH("identified as vPvB",K417),99)=99,IF(IFERROR(SEARCH("concluded to be a vPvB",K417),99)=99,IF(IFERROR(SEARCH("concluded to be both pbt and vPvB",S417),99)=99,IF(IFERROR(SEARCH("concluded to be both pbt and vPvB",K417),99)=99,0,Scoring!$E$5),Scoring!$E$5),Scoring!$E$5),Scoring!$E$5),Scoring!$E$5),Scoring!$E$4),Scoring!$E$6),Scoring!$E$4)</f>
        <v>0</v>
      </c>
      <c r="X417" s="78">
        <f>IF(IFERROR(SEARCH("H410",N417),99)=99,IF(IFERROR(SEARCH("H410",O417),99)=99,IF(IFERROR(SEARCH("H410",Q417),99)=99,IF(IFERROR(SEARCH("H410",M417),99)=99,IF(IFERROR(SEARCH("H410",R417),99)=99,IF(IFERROR(SEARCH("H411",N417),99)=99,IF(IFERROR(SEARCH("H411",O417),99)=99,IF(IFERROR(SEARCH("H411",Q417),99)=99,IF(IFERROR(SEARCH("H411",M417),99)=99,IF(IFERROR(SEARCH("H411",R417),99)=99,IF(IFERROR(SEARCH("H413",N417),99)=99,IF(IFERROR(SEARCH("H413",O417),99)=99,IF(IFERROR(SEARCH("H413",Q417),99)=99,IF(IFERROR(SEARCH("H413",M417),99)=99,IF(IFERROR(SEARCH("H413",R417),99)=99,IF(IFERROR(SEARCH("H412",N417),99)=99,IF(IFERROR(SEARCH("H412",O417),99)=99,IF(IFERROR(SEARCH("H412",Q417),99)=99,IF(IFERROR(SEARCH("H412",M417),99)=99,IF(IFERROR(SEARCH("H412",R417),99)=99,0,Scoring!$E$2),Scoring!$E$2),Scoring!$E$2),Scoring!$E$2),Scoring!$E$2),Scoring!$E$2),Scoring!$E$2),Scoring!$E$2),Scoring!$E$2),Scoring!$E$2),Scoring!$E$2),Scoring!$E$2),Scoring!$E$2),Scoring!$E$2),Scoring!$E$2),Scoring!$E$2),Scoring!$E$2),Scoring!$E$2),Scoring!$E$2),Scoring!$E$2)</f>
        <v>1</v>
      </c>
      <c r="Y417" s="78">
        <f>IF(IFERROR(SEARCH("CMR",K417),99)=99,IF(IFERROR(SEARCH("Suspected CMR",S417),99)=99,IF(IFERROR(SEARCH("CMR",S417),99)=99,0,Scoring!$E$8),Scoring!$E$9),Scoring!$E$8)</f>
        <v>0</v>
      </c>
      <c r="Z417" s="78">
        <f>IF(IFERROR(SEARCH("H350",N417),99)=99,IF(IFERROR(SEARCH("H350",O417),99)=99,IF(IFERROR(SEARCH("H350",Q417),99)=99,IF(IFERROR(SEARCH("H350",M417),99)=99,IF(IFERROR(SEARCH("H350",R417),99)=99,IF(IFERROR(SEARCH("H351",N417),99)=99,IF(IFERROR(SEARCH("H351",O417),99)=99,IF(IFERROR(SEARCH("H351",Q417),99)=99,IF(IFERROR(SEARCH("H351",M417),99)=99,IF(IFERROR(SEARCH("H351",R417),99)=99,IF(IFERROR(SEARCH("carcinogenic",P417),99)=99,IF(IFERROR(SEARCH("suspected carcinogenic",S417),99)=99,0,Scoring!$E$12),Scoring!$E$11),Scoring!$E$10),Scoring!$E$10),Scoring!$E$10),Scoring!$E$10),Scoring!$E$10),Scoring!$E$10),Scoring!$E$10),Scoring!$E$10),Scoring!$E$10),Scoring!$E$10)</f>
        <v>0</v>
      </c>
      <c r="AA417" s="78">
        <f>IF(IFERROR(SEARCH("H340",N417),99)=99,IF(IFERROR(SEARCH("H340",O417),99)=99,IF(IFERROR(SEARCH("H340",Q417),99)=99,IF(IFERROR(SEARCH("H340",M417),99)=99,IF(IFERROR(SEARCH("H340",R417),99)=99,IF(IFERROR(SEARCH("H341",N417),99)=99,IF(IFERROR(SEARCH("H341",O417),99)=99,IF(IFERROR(SEARCH("H341",Q417),99)=99,IF(IFERROR(SEARCH("H341",M417),99)=99,IF(IFERROR(SEARCH("H341",R417),99)=99,IF(IFERROR(SEARCH("mutagenic",P417),99)=99,IF(IFERROR(SEARCH("suspected mutagenic",S417),99)=99,0,Scoring!$E$15),Scoring!$E$14),Scoring!$E$13),Scoring!$E$13),Scoring!$E$13),Scoring!$E$13),Scoring!$E$13),Scoring!$E$13),Scoring!$E$13),Scoring!$E$13),Scoring!$E$13),Scoring!$E$13)</f>
        <v>0</v>
      </c>
      <c r="AB417" s="78">
        <f>IF(IFERROR(SEARCH("H360",N417),99)=99,IF(IFERROR(SEARCH("H360",O417),99)=99,IF(IFERROR(SEARCH("H360",Q417),99)=99,IF(IFERROR(SEARCH("H360",M417),99)=99,IF(IFERROR(SEARCH("H360",R417),99)=99,IF(IFERROR(SEARCH("H361",N417),99)=99,IF(IFERROR(SEARCH("H361",O417),99)=99,IF(IFERROR(SEARCH("H361",Q417),99)=99,IF(IFERROR(SEARCH("H361",M417),99)=99,IF(IFERROR(SEARCH("H361",R417),99)=99,IF(IFERROR(SEARCH("reproduction",P417),99)=99,IF(IFERROR(SEARCH("suspected reprotoxic",S417),99)=99,IF(IFERROR(SEARCH("reprotoxic",S417),99)=99,IF(IFERROR(SEARCH("reprotoxic",K417),99)=99,0,Scoring!$E$18),Scoring!$E$18),Scoring!$E$19),Scoring!$E$17),Scoring!$E$16),Scoring!$E$16),Scoring!$E$16),Scoring!$E$16),Scoring!$E$16),Scoring!$E$16),Scoring!$E$16),Scoring!$E$16),Scoring!$E$16),Scoring!$E$16)</f>
        <v>0</v>
      </c>
      <c r="AC417" s="78">
        <f>IF(IFERROR(SEARCH("57f",L417),99)=99,IF(IFERROR(SEARCH("57(f)",P417),99)=99,0,Scoring!$E$20),Scoring!$E$20)</f>
        <v>1</v>
      </c>
      <c r="AD417" s="78">
        <f>IF(IFERROR(SEARCH("CAT1",T417),99)=99,IF(IFERROR(SEARCH("CAT2",T417),99)=99,IF(IFERROR(SEARCH("CAT3",T417),99)=99,IF(IFERROR(SEARCH("concluded to be endocrine",K417),99)=99,IF(IFERROR(SEARCH("categorised as endocrine",K417),99)=99,IF(IFERROR(SEARCH("endocrine disrupting",P417),99)=99,IF(IFERROR(SEARCH("endocrine disrupting",K417),99)=99,IF(IFERROR(SEARCH("suspected endocrine",S417),99)=99,IF(IFERROR(SEARCH("potential endocrine",S417),99)=99,0,Scoring!$E$25),Scoring!$E$25),Scoring!$E$24),Scoring!$E$24),Scoring!$E$24),Scoring!$E$24),Scoring!$E$23),Scoring!$E$22),Scoring!$E$21)</f>
        <v>1</v>
      </c>
      <c r="AE417" s="78">
        <f>IF(IFERROR(SEARCH("suspected sensitiser",S417),99)=99,IF(IFERROR(SEARCH("sensitiser",S417),99)=99,IF(IFERROR(SEARCH("other hazard based concern",S417),99)=99,0,Scoring!$E$28),Scoring!$E$26),Scoring!$E$27)</f>
        <v>0</v>
      </c>
      <c r="AF417" s="78">
        <f>IF(IFERROR(M417,1)=1,IF(IFERROR(N417,1)=1,IF(IFERROR(O417,1)=1,IF(IFERROR(Q417,1)=1,IF(IFERROR(R417,1)=1,IF(IFERROR(T417,1)=1,IF(IFERROR(K417,1)=1,IF(IFERROR(P417,1)=1,IF(IFERROR(S417,1)=1,Scoring!$E$29,0),0),0),0),0),0),0),0),0)</f>
        <v>0</v>
      </c>
      <c r="AG417" s="78">
        <f t="shared" si="38"/>
        <v>3</v>
      </c>
      <c r="AI417" s="93"/>
      <c r="AJ417" s="94"/>
      <c r="AK417" s="76"/>
      <c r="AL417" s="75"/>
      <c r="AN417" s="79"/>
      <c r="AO417" s="79"/>
      <c r="AP417" s="79"/>
      <c r="AQ417" s="79"/>
      <c r="AR417" s="79"/>
      <c r="AS417" s="78"/>
      <c r="AU417" s="79">
        <f>IF(IFERROR(F417,99)=99,IF(IFERROR(G417,99)=99,IF(IFERROR(H417,99)=99,IF(IFERROR(I417,99)=99,IF(IFERROR(E417,99)=99,IF(IFERROR(J417,99)=99,0,Scoring!$B$7),Scoring!$B$3),Scoring!$B$2),Scoring!$B$6),Scoring!$B$5),Scoring!$B$4)</f>
        <v>1</v>
      </c>
      <c r="AV417" s="78">
        <f t="shared" si="39"/>
        <v>3</v>
      </c>
      <c r="AW417" s="78"/>
      <c r="AX417" s="66"/>
      <c r="AY417" s="78"/>
      <c r="AZ417" s="76"/>
      <c r="BB417" s="76"/>
    </row>
    <row r="418" spans="1:54" x14ac:dyDescent="0.25">
      <c r="A418" s="77" t="s">
        <v>7527</v>
      </c>
      <c r="B418" s="76" t="str">
        <f>C418</f>
        <v>-</v>
      </c>
      <c r="C418" s="77" t="s">
        <v>30</v>
      </c>
      <c r="D418" s="77" t="s">
        <v>1258</v>
      </c>
      <c r="E418" s="76" t="str">
        <f>IF(C418="-",IF(A418="-",VLOOKUP(D418,'sin-list 180320_update'!$C$2:$C$835,1,FALSE),VLOOKUP(A418,'sin-list 180320_update'!$A$2:$A$835,1,FALSE)),VLOOKUP(C418,'sin-list 180320_update'!$B$2:$B$835,1,FALSE))</f>
        <v>37244-98-7</v>
      </c>
      <c r="F418" s="76" t="e">
        <f>IF($C418="-",IF($A418="-",VLOOKUP($D418,'REACH Bilaga XVII_update'!$A$5:$A$131,1,FALSE),VLOOKUP($A418,'REACH Bilaga XVII_update'!$C$5:$C$131,1,FALSE)),VLOOKUP($C418,'REACH Bilaga XVII_update'!$B$5:$B$131,1,FALSE))</f>
        <v>#N/A</v>
      </c>
      <c r="G418" s="76" t="e">
        <f>IF($C418="-",IF($A418="-",VLOOKUP($D418,' REACH Bilaga 59_update'!$A$5:$A$210,1,FALSE),VLOOKUP($A418,' REACH Bilaga 59_update'!$D$5:$D$210,1,FALSE)),VLOOKUP($C418,' REACH Bilaga 59_update'!$C$5:$C$210,1,FALSE))</f>
        <v>#N/A</v>
      </c>
      <c r="H418" s="76" t="e">
        <f>IF($C418="-",IF($A418="-",VLOOKUP($D418,'REACH Bilaga XIV_update'!$A$5:$A$110,1,FALSE),VLOOKUP($A418,'REACH Bilaga XIV_update'!$D$5:$D$110,1,FALSE)),VLOOKUP($C418,'REACH Bilaga XIV_update'!$C$5:$C$110,1,FALSE))</f>
        <v>#N/A</v>
      </c>
      <c r="I418" s="76" t="e">
        <f>IF($C418="-",IF($A418="-",VLOOKUP($D418,CoRAP_update!$A$5:$A$376,1,FALSE),VLOOKUP($A418,CoRAP_update!$D$5:$D$376,1,FALSE)),VLOOKUP($C418,CoRAP_update!$C$5:$C$376,1,FALSE))</f>
        <v>#N/A</v>
      </c>
      <c r="J418" s="76" t="e">
        <f>IF($C418="-",IF($A418="-",VLOOKUP($D418,EDC_update!$C$2:$C$450,1,FALSE),VLOOKUP($A418,EDC_update!$B$2:$B$450,1,FALSE)),VLOOKUP($C418,EDC_update!$L$2:$L$450,1,FALSE))</f>
        <v>#N/A</v>
      </c>
      <c r="K418" s="76" t="str">
        <f>IF($C418="-",IF($A418="-",IF(VLOOKUP($D418,'sin-list 180320_update'!$C$2:$S$835,3,FALSE)="",NA(),VLOOKUP($D418,'sin-list 180320_update'!$C$2:$S$835,3,FALSE)),IF(VLOOKUP($A418,'sin-list 180320_update'!$A$2:$S$835,5,FALSE)="",NA(),VLOOKUP($A418,'sin-list 180320_update'!$A$2:$S$835,5,FALSE))),IF(VLOOKUP($C418,'sin-list 180320_update'!$B$2:$S$835,4,FALSE)="",NA(),VLOOKUP($C418,'sin-list 180320_update'!$B$2:$S$835,4,FALSE)))</f>
        <v>Classified CMR according to Annex VI of Regulation 1272/2008. (Might not apply when contaminants are below below legal thresholds and/or full refining history is known)</v>
      </c>
      <c r="L418" s="76" t="str">
        <f>IF($C418="-",IF($A418="-",VLOOKUP($D418,'sin-list 180320_update'!$C$2:$S$835,6,FALSE),VLOOKUP($A418,'sin-list 180320_update'!$A$2:$S$835,8,FALSE)),VLOOKUP($C418,'sin-list 180320_update'!$B$2:$S$835,7,FALSE))</f>
        <v>Repr. 1B
STOT SE 3
Eye Dam. 1</v>
      </c>
      <c r="M418" s="76" t="str">
        <f>IF($C418="-",IF($A418="-",IF(VLOOKUP($D418,'sin-list 180320_update'!$C$2:$S$835,8,FALSE)="",NA(),VLOOKUP($D418,'sin-list 180320_update'!$C$2:$S$835,8,FALSE)),IF(VLOOKUP($A418,'sin-list 180320_update'!$A$2:$S$835,10,FALSE)="",NA(),VLOOKUP($A418,'sin-list 180320_update'!$A$2:$S$835,10,FALSE))),IF(VLOOKUP($C418,'sin-list 180320_update'!$B$2:$S$835,9,FALSE)="",NA(),VLOOKUP($C418,'sin-list 180320_update'!$B$2:$S$835,9,FALSE)))</f>
        <v>H360Df
H335
H318</v>
      </c>
      <c r="N418" s="76" t="e">
        <f>IF($C418="-",IF($A418="-",IF(VLOOKUP($D418,'REACH Bilaga XVII_update'!$A$5:$E$131,4,FALSE)="",NA(),VLOOKUP($D418,'REACH Bilaga XVII_update'!$A$5:$E$131,4,FALSE)),IF(VLOOKUP($A418,'REACH Bilaga XVII_update'!$C$5:$D$131,2,FALSE)="",NA(),VLOOKUP($A418,'REACH Bilaga XVII_update'!$C$5:$D$131,2,FALSE))),IF(VLOOKUP($C418,'REACH Bilaga XVII_update'!$B$5:$D$131,3,FALSE)="",NA(),VLOOKUP($C418,'REACH Bilaga XVII_update'!$B$5:$D$131,3,FALSE)))</f>
        <v>#N/A</v>
      </c>
      <c r="O418" s="76" t="e">
        <f>IF($C418="-",IF($A418="-",IF(VLOOKUP($D418,' REACH Bilaga 59_update'!$A$5:$E$210,5,FALSE)="",NA(),VLOOKUP($D418,' REACH Bilaga 59_update'!$A$5:$E$210,5,FALSE)),IF(VLOOKUP($A418,' REACH Bilaga 59_update'!$D$5:$E$210,2,FALSE)="",NA(),VLOOKUP($A418,' REACH Bilaga 59_update'!$D$5:$E$210,2,FALSE))),IF(VLOOKUP($C418,' REACH Bilaga 59_update'!$C$5:$E$210,3,FALSE)="",NA(),VLOOKUP($C418,' REACH Bilaga 59_update'!$C$5:$E$210,3,FALSE)))</f>
        <v>#N/A</v>
      </c>
      <c r="P418" s="76" t="e">
        <f>IF(C418="-",IF(A418="-",IFERROR(VLOOKUP($D418,' REACH Bilaga 59_update'!$A$5:$F$210,MATCH(Sammanfattning!P$1,' REACH Bilaga 59_update'!$A$4:$F$4,0),FALSE),VLOOKUP($D418,'REACH Bilaga XIV_update'!$A$4:$H$110,MATCH(Sammanfattning!P$1,'REACH Bilaga XIV_update'!$A$4:$H$4,0),FALSE)),IFERROR(VLOOKUP($A418,' REACH Bilaga 59_update'!$D$5:$F$210,MATCH(Sammanfattning!P$1,' REACH Bilaga 59_update'!$D$4:$F$4,0),FALSE),VLOOKUP($A418,'REACH Bilaga XIV_update'!$D$4:$H$110,MATCH(Sammanfattning!P$1,'REACH Bilaga XIV_update'!$D$4:$H$4,0),FALSE))),IFERROR(VLOOKUP($C418,' REACH Bilaga 59_update'!$C$5:$F$210,MATCH(Sammanfattning!P$1,' REACH Bilaga 59_update'!$C$4:$F$4,0),FALSE),VLOOKUP($C418,'REACH Bilaga XIV_update'!$C$4:$H$110,MATCH(Sammanfattning!P$1,'REACH Bilaga XIV_update'!$C$4:$H$4,0),FALSE)))</f>
        <v>#N/A</v>
      </c>
      <c r="Q418" s="76" t="e">
        <f>IF($C418="-",IF($A418="-",IF(VLOOKUP($D418,'REACH Bilaga XIV_update'!$A$5:$I$110,9,FALSE)="",NA(),VLOOKUP($D418,'REACH Bilaga XIV_update'!$A$5:$I$110,9,FALSE)),IF(VLOOKUP($A418,'REACH Bilaga XIV_update'!$D$5:$I$110,6,FALSE)="",NA(),VLOOKUP($A418,'REACH Bilaga XIV_update'!$D$5:$I$110,6,FALSE))),IF(VLOOKUP($C418,'REACH Bilaga XIV_update'!$C$5:$I$110,7,FALSE)="",NA(),VLOOKUP($C418,'REACH Bilaga XIV_update'!$C$5:$I$110,7,FALSE)))</f>
        <v>#N/A</v>
      </c>
      <c r="R418" s="76" t="e">
        <f>IF($C418="-",IF($A418="-",IF(VLOOKUP($D418,CoRAP_update!$A$5:$O$376,15,FALSE)="",NA(),VLOOKUP($D418,CoRAP_update!$A$5:$O$376,15,FALSE)),IF(VLOOKUP($A418,CoRAP_update!$D$5:$O$376,12,FALSE)="",NA(),VLOOKUP($A418,CoRAP_update!$D$5:$O$376,12,FALSE))),IF(VLOOKUP($C418,CoRAP_update!$C$5:$O$376,13,FALSE)="",NA(),VLOOKUP($C418,CoRAP_update!$C$5:$O$376,13,FALSE)))</f>
        <v>#N/A</v>
      </c>
      <c r="S418" s="144" t="e">
        <f>IF($C418="-",IF($A418="-",VLOOKUP($D418,CoRAP_update!$A$5:$J$376,MATCH(Sammanfattning!S$1,CoRAP_update!$A$4:$J$4,0),FALSE),VLOOKUP($A418,CoRAP_update!$D$5:$J$376,MATCH(Sammanfattning!S$1,CoRAP_update!$D$4:$J$4,0),FALSE)),VLOOKUP($C418,CoRAP_update!$C$5:$J$376,MATCH(Sammanfattning!S$1,CoRAP_update!$C$4:$J$4,0),FALSE))</f>
        <v>#N/A</v>
      </c>
      <c r="T418" s="76" t="e">
        <f>IF($A418="-",VLOOKUP($D418,EDC_update!$C$2:$F$450,4,FALSE),VLOOKUP($A418,EDC_update!$B$2:$F$450,5,FALSE))</f>
        <v>#N/A</v>
      </c>
      <c r="V418" s="78">
        <f>IF(IFERROR(SEARCH("PBT",P418),99)=99,IF(IFERROR(SEARCH("suspected PBT",S418),99)=99,IF(IFERROR(SEARCH("concluded to be PBT",K418),99)=99,IF(IFERROR(SEARCH("PBT",S418),99)=99,IF(IFERROR(SEARCH("PBT cand",L418),99)=99,IF(IFERROR(SEARCH("PBT",L418),99)=99,IF(IFERROR(SEARCH("persistent, bioackumulative and toxic properties",K418),99)=99,0,Scoring!$E$3),Scoring!$E$3),Scoring!$E$7),Scoring!$E$3),Scoring!$E$5),Scoring!$E$6),Scoring!$E$3)</f>
        <v>0</v>
      </c>
      <c r="W418" s="78">
        <f>IF(IFERROR(SEARCH("vPvB",P418),99)=99,IF(IFERROR(SEARCH("suspected pbt/vPvB",S418),99)=99,IF(IFERROR(SEARCH("vPvB",S418),99)=99,IF(IFERROR(SEARCH("concluded to be a vPvB",S418),99)=99,IF(IFERROR(SEARCH("identified as vPvB",K418),99)=99,IF(IFERROR(SEARCH("concluded to be a vPvB",K418),99)=99,IF(IFERROR(SEARCH("concluded to be both pbt and vPvB",S418),99)=99,IF(IFERROR(SEARCH("concluded to be both pbt and vPvB",K418),99)=99,0,Scoring!$E$5),Scoring!$E$5),Scoring!$E$5),Scoring!$E$5),Scoring!$E$5),Scoring!$E$4),Scoring!$E$6),Scoring!$E$4)</f>
        <v>0</v>
      </c>
      <c r="X418" s="78">
        <f>IF(IFERROR(SEARCH("H410",N418),99)=99,IF(IFERROR(SEARCH("H410",O418),99)=99,IF(IFERROR(SEARCH("H410",Q418),99)=99,IF(IFERROR(SEARCH("H410",M418),99)=99,IF(IFERROR(SEARCH("H410",R418),99)=99,IF(IFERROR(SEARCH("H411",N418),99)=99,IF(IFERROR(SEARCH("H411",O418),99)=99,IF(IFERROR(SEARCH("H411",Q418),99)=99,IF(IFERROR(SEARCH("H411",M418),99)=99,IF(IFERROR(SEARCH("H411",R418),99)=99,IF(IFERROR(SEARCH("H413",N418),99)=99,IF(IFERROR(SEARCH("H413",O418),99)=99,IF(IFERROR(SEARCH("H413",Q418),99)=99,IF(IFERROR(SEARCH("H413",M418),99)=99,IF(IFERROR(SEARCH("H413",R418),99)=99,IF(IFERROR(SEARCH("H412",N418),99)=99,IF(IFERROR(SEARCH("H412",O418),99)=99,IF(IFERROR(SEARCH("H412",Q418),99)=99,IF(IFERROR(SEARCH("H412",M418),99)=99,IF(IFERROR(SEARCH("H412",R418),99)=99,0,Scoring!$E$2),Scoring!$E$2),Scoring!$E$2),Scoring!$E$2),Scoring!$E$2),Scoring!$E$2),Scoring!$E$2),Scoring!$E$2),Scoring!$E$2),Scoring!$E$2),Scoring!$E$2),Scoring!$E$2),Scoring!$E$2),Scoring!$E$2),Scoring!$E$2),Scoring!$E$2),Scoring!$E$2),Scoring!$E$2),Scoring!$E$2),Scoring!$E$2)</f>
        <v>0</v>
      </c>
      <c r="Y418" s="78">
        <f>IF(IFERROR(SEARCH("CMR",K418),99)=99,IF(IFERROR(SEARCH("Suspected CMR",S418),99)=99,IF(IFERROR(SEARCH("CMR",S418),99)=99,0,Scoring!$E$8),Scoring!$E$9),Scoring!$E$8)</f>
        <v>3</v>
      </c>
      <c r="Z418" s="78">
        <f>IF(IFERROR(SEARCH("H350",N418),99)=99,IF(IFERROR(SEARCH("H350",O418),99)=99,IF(IFERROR(SEARCH("H350",Q418),99)=99,IF(IFERROR(SEARCH("H350",M418),99)=99,IF(IFERROR(SEARCH("H350",R418),99)=99,IF(IFERROR(SEARCH("H351",N418),99)=99,IF(IFERROR(SEARCH("H351",O418),99)=99,IF(IFERROR(SEARCH("H351",Q418),99)=99,IF(IFERROR(SEARCH("H351",M418),99)=99,IF(IFERROR(SEARCH("H351",R418),99)=99,IF(IFERROR(SEARCH("carcinogenic",P418),99)=99,IF(IFERROR(SEARCH("suspected carcinogenic",S418),99)=99,0,Scoring!$E$12),Scoring!$E$11),Scoring!$E$10),Scoring!$E$10),Scoring!$E$10),Scoring!$E$10),Scoring!$E$10),Scoring!$E$10),Scoring!$E$10),Scoring!$E$10),Scoring!$E$10),Scoring!$E$10)</f>
        <v>0</v>
      </c>
      <c r="AA418" s="78">
        <f>IF(IFERROR(SEARCH("H340",N418),99)=99,IF(IFERROR(SEARCH("H340",O418),99)=99,IF(IFERROR(SEARCH("H340",Q418),99)=99,IF(IFERROR(SEARCH("H340",M418),99)=99,IF(IFERROR(SEARCH("H340",R418),99)=99,IF(IFERROR(SEARCH("H341",N418),99)=99,IF(IFERROR(SEARCH("H341",O418),99)=99,IF(IFERROR(SEARCH("H341",Q418),99)=99,IF(IFERROR(SEARCH("H341",M418),99)=99,IF(IFERROR(SEARCH("H341",R418),99)=99,IF(IFERROR(SEARCH("mutagenic",P418),99)=99,IF(IFERROR(SEARCH("suspected mutagenic",S418),99)=99,0,Scoring!$E$15),Scoring!$E$14),Scoring!$E$13),Scoring!$E$13),Scoring!$E$13),Scoring!$E$13),Scoring!$E$13),Scoring!$E$13),Scoring!$E$13),Scoring!$E$13),Scoring!$E$13),Scoring!$E$13)</f>
        <v>0</v>
      </c>
      <c r="AB418" s="78">
        <f>IF(IFERROR(SEARCH("H360",N418),99)=99,IF(IFERROR(SEARCH("H360",O418),99)=99,IF(IFERROR(SEARCH("H360",Q418),99)=99,IF(IFERROR(SEARCH("H360",M418),99)=99,IF(IFERROR(SEARCH("H360",R418),99)=99,IF(IFERROR(SEARCH("H361",N418),99)=99,IF(IFERROR(SEARCH("H361",O418),99)=99,IF(IFERROR(SEARCH("H361",Q418),99)=99,IF(IFERROR(SEARCH("H361",M418),99)=99,IF(IFERROR(SEARCH("H361",R418),99)=99,IF(IFERROR(SEARCH("reproduction",P418),99)=99,IF(IFERROR(SEARCH("suspected reprotoxic",S418),99)=99,IF(IFERROR(SEARCH("reprotoxic",S418),99)=99,IF(IFERROR(SEARCH("reprotoxic",K418),99)=99,0,Scoring!$E$18),Scoring!$E$18),Scoring!$E$19),Scoring!$E$17),Scoring!$E$16),Scoring!$E$16),Scoring!$E$16),Scoring!$E$16),Scoring!$E$16),Scoring!$E$16),Scoring!$E$16),Scoring!$E$16),Scoring!$E$16),Scoring!$E$16)</f>
        <v>1</v>
      </c>
      <c r="AC418" s="78">
        <f>IF(IFERROR(SEARCH("57f",L418),99)=99,IF(IFERROR(SEARCH("57(f)",P418),99)=99,0,Scoring!$E$20),Scoring!$E$20)</f>
        <v>0</v>
      </c>
      <c r="AD418" s="78">
        <f>IF(IFERROR(SEARCH("CAT1",T418),99)=99,IF(IFERROR(SEARCH("CAT2",T418),99)=99,IF(IFERROR(SEARCH("CAT3",T418),99)=99,IF(IFERROR(SEARCH("concluded to be endocrine",K418),99)=99,IF(IFERROR(SEARCH("categorised as endocrine",K418),99)=99,IF(IFERROR(SEARCH("endocrine disrupting",P418),99)=99,IF(IFERROR(SEARCH("endocrine disrupting",K418),99)=99,IF(IFERROR(SEARCH("suspected endocrine",S418),99)=99,IF(IFERROR(SEARCH("potential endocrine",S418),99)=99,0,Scoring!$E$25),Scoring!$E$25),Scoring!$E$24),Scoring!$E$24),Scoring!$E$24),Scoring!$E$24),Scoring!$E$23),Scoring!$E$22),Scoring!$E$21)</f>
        <v>0</v>
      </c>
      <c r="AE418" s="78">
        <f>IF(IFERROR(SEARCH("suspected sensitiser",S418),99)=99,IF(IFERROR(SEARCH("sensitiser",S418),99)=99,IF(IFERROR(SEARCH("other hazard based concern",S418),99)=99,0,Scoring!$E$28),Scoring!$E$26),Scoring!$E$27)</f>
        <v>0</v>
      </c>
      <c r="AF418" s="78">
        <f>IF(IFERROR(M418,1)=1,IF(IFERROR(N418,1)=1,IF(IFERROR(O418,1)=1,IF(IFERROR(Q418,1)=1,IF(IFERROR(R418,1)=1,IF(IFERROR(T418,1)=1,IF(IFERROR(K418,1)=1,IF(IFERROR(P418,1)=1,IF(IFERROR(S418,1)=1,Scoring!$E$29,0),0),0),0),0),0),0),0),0)</f>
        <v>0</v>
      </c>
      <c r="AG418" s="78">
        <f t="shared" si="38"/>
        <v>3</v>
      </c>
      <c r="AI418" s="93"/>
      <c r="AJ418" s="94"/>
      <c r="AK418" s="76"/>
      <c r="AL418" s="75"/>
      <c r="AN418" s="79"/>
      <c r="AO418" s="79"/>
      <c r="AP418" s="79"/>
      <c r="AQ418" s="79"/>
      <c r="AR418" s="79"/>
      <c r="AS418" s="78"/>
      <c r="AU418" s="79">
        <f>IF(IFERROR(F418,99)=99,IF(IFERROR(G418,99)=99,IF(IFERROR(H418,99)=99,IF(IFERROR(I418,99)=99,IF(IFERROR(E418,99)=99,IF(IFERROR(J418,99)=99,0,Scoring!$B$7),Scoring!$B$3),Scoring!$B$2),Scoring!$B$6),Scoring!$B$5),Scoring!$B$4)</f>
        <v>0.3</v>
      </c>
      <c r="AV418" s="78">
        <f t="shared" si="39"/>
        <v>0.89999999999999991</v>
      </c>
      <c r="AW418" s="78"/>
      <c r="AX418" s="66"/>
      <c r="AY418" s="78"/>
      <c r="AZ418" s="76"/>
      <c r="BA418" s="76"/>
      <c r="BB418" s="76"/>
    </row>
    <row r="419" spans="1:54" x14ac:dyDescent="0.25">
      <c r="A419" s="77" t="s">
        <v>3294</v>
      </c>
      <c r="B419" s="76" t="str">
        <f>C419</f>
        <v>-</v>
      </c>
      <c r="C419" s="77" t="s">
        <v>30</v>
      </c>
      <c r="D419" s="77" t="s">
        <v>2216</v>
      </c>
      <c r="E419" s="76" t="str">
        <f>IF(C419="-",IF(A419="-",VLOOKUP(D419,'sin-list 180320_update'!$C$2:$C$835,1,FALSE),VLOOKUP(A419,'sin-list 180320_update'!$A$2:$A$835,1,FALSE)),VLOOKUP(C419,'sin-list 180320_update'!$B$2:$B$835,1,FALSE))</f>
        <v>77536-66-4</v>
      </c>
      <c r="F419" s="76" t="str">
        <f>IF($C419="-",IF($A419="-",VLOOKUP($D419,'REACH Bilaga XVII_update'!$A$5:$A$131,1,FALSE),VLOOKUP($A419,'REACH Bilaga XVII_update'!$C$5:$C$131,1,FALSE)),VLOOKUP($C419,'REACH Bilaga XVII_update'!$B$5:$B$131,1,FALSE))</f>
        <v>77536-66-4</v>
      </c>
      <c r="G419" s="76" t="e">
        <f>IF($C419="-",IF($A419="-",VLOOKUP($D419,' REACH Bilaga 59_update'!$A$5:$A$210,1,FALSE),VLOOKUP($A419,' REACH Bilaga 59_update'!$D$5:$D$210,1,FALSE)),VLOOKUP($C419,' REACH Bilaga 59_update'!$C$5:$C$210,1,FALSE))</f>
        <v>#N/A</v>
      </c>
      <c r="H419" s="76" t="e">
        <f>IF($C419="-",IF($A419="-",VLOOKUP($D419,'REACH Bilaga XIV_update'!$A$5:$A$110,1,FALSE),VLOOKUP($A419,'REACH Bilaga XIV_update'!$D$5:$D$110,1,FALSE)),VLOOKUP($C419,'REACH Bilaga XIV_update'!$C$5:$C$110,1,FALSE))</f>
        <v>#N/A</v>
      </c>
      <c r="I419" s="76" t="e">
        <f>IF($C419="-",IF($A419="-",VLOOKUP($D419,CoRAP_update!$A$5:$A$376,1,FALSE),VLOOKUP($A419,CoRAP_update!$D$5:$D$376,1,FALSE)),VLOOKUP($C419,CoRAP_update!$C$5:$C$376,1,FALSE))</f>
        <v>#N/A</v>
      </c>
      <c r="J419" s="76" t="e">
        <f>IF($C419="-",IF($A419="-",VLOOKUP($D419,EDC_update!$C$2:$C$450,1,FALSE),VLOOKUP($A419,EDC_update!$B$2:$B$450,1,FALSE)),VLOOKUP($C419,EDC_update!$L$2:$L$450,1,FALSE))</f>
        <v>#N/A</v>
      </c>
      <c r="K419" s="76" t="str">
        <f>IF($C419="-",IF($A419="-",IF(VLOOKUP($D419,'sin-list 180320_update'!$C$2:$S$835,3,FALSE)="",NA(),VLOOKUP($D419,'sin-list 180320_update'!$C$2:$S$835,3,FALSE)),IF(VLOOKUP($A419,'sin-list 180320_update'!$A$2:$S$835,5,FALSE)="",NA(),VLOOKUP($A419,'sin-list 180320_update'!$A$2:$S$835,5,FALSE))),IF(VLOOKUP($C419,'sin-list 180320_update'!$B$2:$S$835,4,FALSE)="",NA(),VLOOKUP($C419,'sin-list 180320_update'!$B$2:$S$835,4,FALSE)))</f>
        <v>Classified CMR according to Annex VI of Regulation 1272/2008</v>
      </c>
      <c r="L419" s="76" t="str">
        <f>IF($C419="-",IF($A419="-",VLOOKUP($D419,'sin-list 180320_update'!$C$2:$S$835,6,FALSE),VLOOKUP($A419,'sin-list 180320_update'!$A$2:$S$835,8,FALSE)),VLOOKUP($C419,'sin-list 180320_update'!$B$2:$S$835,7,FALSE))</f>
        <v>Carc. 1A
STOT RE 1</v>
      </c>
      <c r="M419" s="76" t="str">
        <f>IF($C419="-",IF($A419="-",IF(VLOOKUP($D419,'sin-list 180320_update'!$C$2:$S$835,8,FALSE)="",NA(),VLOOKUP($D419,'sin-list 180320_update'!$C$2:$S$835,8,FALSE)),IF(VLOOKUP($A419,'sin-list 180320_update'!$A$2:$S$835,10,FALSE)="",NA(),VLOOKUP($A419,'sin-list 180320_update'!$A$2:$S$835,10,FALSE))),IF(VLOOKUP($C419,'sin-list 180320_update'!$B$2:$S$835,9,FALSE)="",NA(),VLOOKUP($C419,'sin-list 180320_update'!$B$2:$S$835,9,FALSE)))</f>
        <v>H350
H372 **</v>
      </c>
      <c r="N419" s="76" t="str">
        <f>IF($C419="-",IF($A419="-",IF(VLOOKUP($D419,'REACH Bilaga XVII_update'!$A$5:$E$131,4,FALSE)="",NA(),VLOOKUP($D419,'REACH Bilaga XVII_update'!$A$5:$E$131,4,FALSE)),IF(VLOOKUP($A419,'REACH Bilaga XVII_update'!$C$5:$D$131,2,FALSE)="",NA(),VLOOKUP($A419,'REACH Bilaga XVII_update'!$C$5:$D$131,2,FALSE))),IF(VLOOKUP($C419,'REACH Bilaga XVII_update'!$B$5:$D$131,3,FALSE)="",NA(),VLOOKUP($C419,'REACH Bilaga XVII_update'!$B$5:$D$131,3,FALSE)))</f>
        <v>H350
H372 **</v>
      </c>
      <c r="O419" s="76" t="e">
        <f>IF($C419="-",IF($A419="-",IF(VLOOKUP($D419,' REACH Bilaga 59_update'!$A$5:$E$210,5,FALSE)="",NA(),VLOOKUP($D419,' REACH Bilaga 59_update'!$A$5:$E$210,5,FALSE)),IF(VLOOKUP($A419,' REACH Bilaga 59_update'!$D$5:$E$210,2,FALSE)="",NA(),VLOOKUP($A419,' REACH Bilaga 59_update'!$D$5:$E$210,2,FALSE))),IF(VLOOKUP($C419,' REACH Bilaga 59_update'!$C$5:$E$210,3,FALSE)="",NA(),VLOOKUP($C419,' REACH Bilaga 59_update'!$C$5:$E$210,3,FALSE)))</f>
        <v>#N/A</v>
      </c>
      <c r="P419" s="76" t="e">
        <f>IF(C419="-",IF(A419="-",IFERROR(VLOOKUP($D419,' REACH Bilaga 59_update'!$A$5:$F$210,MATCH(Sammanfattning!P$1,' REACH Bilaga 59_update'!$A$4:$F$4,0),FALSE),VLOOKUP($D419,'REACH Bilaga XIV_update'!$A$4:$H$110,MATCH(Sammanfattning!P$1,'REACH Bilaga XIV_update'!$A$4:$H$4,0),FALSE)),IFERROR(VLOOKUP($A419,' REACH Bilaga 59_update'!$D$5:$F$210,MATCH(Sammanfattning!P$1,' REACH Bilaga 59_update'!$D$4:$F$4,0),FALSE),VLOOKUP($A419,'REACH Bilaga XIV_update'!$D$4:$H$110,MATCH(Sammanfattning!P$1,'REACH Bilaga XIV_update'!$D$4:$H$4,0),FALSE))),IFERROR(VLOOKUP($C419,' REACH Bilaga 59_update'!$C$5:$F$210,MATCH(Sammanfattning!P$1,' REACH Bilaga 59_update'!$C$4:$F$4,0),FALSE),VLOOKUP($C419,'REACH Bilaga XIV_update'!$C$4:$H$110,MATCH(Sammanfattning!P$1,'REACH Bilaga XIV_update'!$C$4:$H$4,0),FALSE)))</f>
        <v>#N/A</v>
      </c>
      <c r="Q419" s="76" t="e">
        <f>IF($C419="-",IF($A419="-",IF(VLOOKUP($D419,'REACH Bilaga XIV_update'!$A$5:$I$110,9,FALSE)="",NA(),VLOOKUP($D419,'REACH Bilaga XIV_update'!$A$5:$I$110,9,FALSE)),IF(VLOOKUP($A419,'REACH Bilaga XIV_update'!$D$5:$I$110,6,FALSE)="",NA(),VLOOKUP($A419,'REACH Bilaga XIV_update'!$D$5:$I$110,6,FALSE))),IF(VLOOKUP($C419,'REACH Bilaga XIV_update'!$C$5:$I$110,7,FALSE)="",NA(),VLOOKUP($C419,'REACH Bilaga XIV_update'!$C$5:$I$110,7,FALSE)))</f>
        <v>#N/A</v>
      </c>
      <c r="R419" s="76" t="e">
        <f>IF($C419="-",IF($A419="-",IF(VLOOKUP($D419,CoRAP_update!$A$5:$O$376,15,FALSE)="",NA(),VLOOKUP($D419,CoRAP_update!$A$5:$O$376,15,FALSE)),IF(VLOOKUP($A419,CoRAP_update!$D$5:$O$376,12,FALSE)="",NA(),VLOOKUP($A419,CoRAP_update!$D$5:$O$376,12,FALSE))),IF(VLOOKUP($C419,CoRAP_update!$C$5:$O$376,13,FALSE)="",NA(),VLOOKUP($C419,CoRAP_update!$C$5:$O$376,13,FALSE)))</f>
        <v>#N/A</v>
      </c>
      <c r="S419" s="144" t="e">
        <f>IF($C419="-",IF($A419="-",VLOOKUP($D419,CoRAP_update!$A$5:$J$376,MATCH(Sammanfattning!S$1,CoRAP_update!$A$4:$J$4,0),FALSE),VLOOKUP($A419,CoRAP_update!$D$5:$J$376,MATCH(Sammanfattning!S$1,CoRAP_update!$D$4:$J$4,0),FALSE)),VLOOKUP($C419,CoRAP_update!$C$5:$J$376,MATCH(Sammanfattning!S$1,CoRAP_update!$C$4:$J$4,0),FALSE))</f>
        <v>#N/A</v>
      </c>
      <c r="T419" s="76" t="e">
        <f>IF($A419="-",VLOOKUP($D419,EDC_update!$C$2:$F$450,4,FALSE),VLOOKUP($A419,EDC_update!$B$2:$F$450,5,FALSE))</f>
        <v>#N/A</v>
      </c>
      <c r="V419" s="78">
        <f>IF(IFERROR(SEARCH("PBT",P419),99)=99,IF(IFERROR(SEARCH("suspected PBT",S419),99)=99,IF(IFERROR(SEARCH("concluded to be PBT",K419),99)=99,IF(IFERROR(SEARCH("PBT",S419),99)=99,IF(IFERROR(SEARCH("PBT cand",L419),99)=99,IF(IFERROR(SEARCH("PBT",L419),99)=99,IF(IFERROR(SEARCH("persistent, bioackumulative and toxic properties",K419),99)=99,0,Scoring!$E$3),Scoring!$E$3),Scoring!$E$7),Scoring!$E$3),Scoring!$E$5),Scoring!$E$6),Scoring!$E$3)</f>
        <v>0</v>
      </c>
      <c r="W419" s="78">
        <f>IF(IFERROR(SEARCH("vPvB",P419),99)=99,IF(IFERROR(SEARCH("suspected pbt/vPvB",S419),99)=99,IF(IFERROR(SEARCH("vPvB",S419),99)=99,IF(IFERROR(SEARCH("concluded to be a vPvB",S419),99)=99,IF(IFERROR(SEARCH("identified as vPvB",K419),99)=99,IF(IFERROR(SEARCH("concluded to be a vPvB",K419),99)=99,IF(IFERROR(SEARCH("concluded to be both pbt and vPvB",S419),99)=99,IF(IFERROR(SEARCH("concluded to be both pbt and vPvB",K419),99)=99,0,Scoring!$E$5),Scoring!$E$5),Scoring!$E$5),Scoring!$E$5),Scoring!$E$5),Scoring!$E$4),Scoring!$E$6),Scoring!$E$4)</f>
        <v>0</v>
      </c>
      <c r="X419" s="78">
        <f>IF(IFERROR(SEARCH("H410",N419),99)=99,IF(IFERROR(SEARCH("H410",O419),99)=99,IF(IFERROR(SEARCH("H410",Q419),99)=99,IF(IFERROR(SEARCH("H410",M419),99)=99,IF(IFERROR(SEARCH("H410",R419),99)=99,IF(IFERROR(SEARCH("H411",N419),99)=99,IF(IFERROR(SEARCH("H411",O419),99)=99,IF(IFERROR(SEARCH("H411",Q419),99)=99,IF(IFERROR(SEARCH("H411",M419),99)=99,IF(IFERROR(SEARCH("H411",R419),99)=99,IF(IFERROR(SEARCH("H413",N419),99)=99,IF(IFERROR(SEARCH("H413",O419),99)=99,IF(IFERROR(SEARCH("H413",Q419),99)=99,IF(IFERROR(SEARCH("H413",M419),99)=99,IF(IFERROR(SEARCH("H413",R419),99)=99,IF(IFERROR(SEARCH("H412",N419),99)=99,IF(IFERROR(SEARCH("H412",O419),99)=99,IF(IFERROR(SEARCH("H412",Q419),99)=99,IF(IFERROR(SEARCH("H412",M419),99)=99,IF(IFERROR(SEARCH("H412",R419),99)=99,0,Scoring!$E$2),Scoring!$E$2),Scoring!$E$2),Scoring!$E$2),Scoring!$E$2),Scoring!$E$2),Scoring!$E$2),Scoring!$E$2),Scoring!$E$2),Scoring!$E$2),Scoring!$E$2),Scoring!$E$2),Scoring!$E$2),Scoring!$E$2),Scoring!$E$2),Scoring!$E$2),Scoring!$E$2),Scoring!$E$2),Scoring!$E$2),Scoring!$E$2)</f>
        <v>0</v>
      </c>
      <c r="Y419" s="78">
        <f>IF(IFERROR(SEARCH("CMR",K419),99)=99,IF(IFERROR(SEARCH("Suspected CMR",S419),99)=99,IF(IFERROR(SEARCH("CMR",S419),99)=99,0,Scoring!$E$8),Scoring!$E$9),Scoring!$E$8)</f>
        <v>3</v>
      </c>
      <c r="Z419" s="78">
        <f>IF(IFERROR(SEARCH("H350",N419),99)=99,IF(IFERROR(SEARCH("H350",O419),99)=99,IF(IFERROR(SEARCH("H350",Q419),99)=99,IF(IFERROR(SEARCH("H350",M419),99)=99,IF(IFERROR(SEARCH("H350",R419),99)=99,IF(IFERROR(SEARCH("H351",N419),99)=99,IF(IFERROR(SEARCH("H351",O419),99)=99,IF(IFERROR(SEARCH("H351",Q419),99)=99,IF(IFERROR(SEARCH("H351",M419),99)=99,IF(IFERROR(SEARCH("H351",R419),99)=99,IF(IFERROR(SEARCH("carcinogenic",P419),99)=99,IF(IFERROR(SEARCH("suspected carcinogenic",S419),99)=99,0,Scoring!$E$12),Scoring!$E$11),Scoring!$E$10),Scoring!$E$10),Scoring!$E$10),Scoring!$E$10),Scoring!$E$10),Scoring!$E$10),Scoring!$E$10),Scoring!$E$10),Scoring!$E$10),Scoring!$E$10)</f>
        <v>1</v>
      </c>
      <c r="AA419" s="78">
        <f>IF(IFERROR(SEARCH("H340",N419),99)=99,IF(IFERROR(SEARCH("H340",O419),99)=99,IF(IFERROR(SEARCH("H340",Q419),99)=99,IF(IFERROR(SEARCH("H340",M419),99)=99,IF(IFERROR(SEARCH("H340",R419),99)=99,IF(IFERROR(SEARCH("H341",N419),99)=99,IF(IFERROR(SEARCH("H341",O419),99)=99,IF(IFERROR(SEARCH("H341",Q419),99)=99,IF(IFERROR(SEARCH("H341",M419),99)=99,IF(IFERROR(SEARCH("H341",R419),99)=99,IF(IFERROR(SEARCH("mutagenic",P419),99)=99,IF(IFERROR(SEARCH("suspected mutagenic",S419),99)=99,0,Scoring!$E$15),Scoring!$E$14),Scoring!$E$13),Scoring!$E$13),Scoring!$E$13),Scoring!$E$13),Scoring!$E$13),Scoring!$E$13),Scoring!$E$13),Scoring!$E$13),Scoring!$E$13),Scoring!$E$13)</f>
        <v>0</v>
      </c>
      <c r="AB419" s="78">
        <f>IF(IFERROR(SEARCH("H360",N419),99)=99,IF(IFERROR(SEARCH("H360",O419),99)=99,IF(IFERROR(SEARCH("H360",Q419),99)=99,IF(IFERROR(SEARCH("H360",M419),99)=99,IF(IFERROR(SEARCH("H360",R419),99)=99,IF(IFERROR(SEARCH("H361",N419),99)=99,IF(IFERROR(SEARCH("H361",O419),99)=99,IF(IFERROR(SEARCH("H361",Q419),99)=99,IF(IFERROR(SEARCH("H361",M419),99)=99,IF(IFERROR(SEARCH("H361",R419),99)=99,IF(IFERROR(SEARCH("reproduction",P419),99)=99,IF(IFERROR(SEARCH("suspected reprotoxic",S419),99)=99,IF(IFERROR(SEARCH("reprotoxic",S419),99)=99,IF(IFERROR(SEARCH("reprotoxic",K419),99)=99,0,Scoring!$E$18),Scoring!$E$18),Scoring!$E$19),Scoring!$E$17),Scoring!$E$16),Scoring!$E$16),Scoring!$E$16),Scoring!$E$16),Scoring!$E$16),Scoring!$E$16),Scoring!$E$16),Scoring!$E$16),Scoring!$E$16),Scoring!$E$16)</f>
        <v>0</v>
      </c>
      <c r="AC419" s="78">
        <f>IF(IFERROR(SEARCH("57f",L419),99)=99,IF(IFERROR(SEARCH("57(f)",P419),99)=99,0,Scoring!$E$20),Scoring!$E$20)</f>
        <v>0</v>
      </c>
      <c r="AD419" s="78">
        <f>IF(IFERROR(SEARCH("CAT1",T419),99)=99,IF(IFERROR(SEARCH("CAT2",T419),99)=99,IF(IFERROR(SEARCH("CAT3",T419),99)=99,IF(IFERROR(SEARCH("concluded to be endocrine",K419),99)=99,IF(IFERROR(SEARCH("categorised as endocrine",K419),99)=99,IF(IFERROR(SEARCH("endocrine disrupting",P419),99)=99,IF(IFERROR(SEARCH("endocrine disrupting",K419),99)=99,IF(IFERROR(SEARCH("suspected endocrine",S419),99)=99,IF(IFERROR(SEARCH("potential endocrine",S419),99)=99,0,Scoring!$E$25),Scoring!$E$25),Scoring!$E$24),Scoring!$E$24),Scoring!$E$24),Scoring!$E$24),Scoring!$E$23),Scoring!$E$22),Scoring!$E$21)</f>
        <v>0</v>
      </c>
      <c r="AE419" s="78">
        <f>IF(IFERROR(SEARCH("suspected sensitiser",S419),99)=99,IF(IFERROR(SEARCH("sensitiser",S419),99)=99,IF(IFERROR(SEARCH("other hazard based concern",S419),99)=99,0,Scoring!$E$28),Scoring!$E$26),Scoring!$E$27)</f>
        <v>0</v>
      </c>
      <c r="AF419" s="78">
        <f>IF(IFERROR(M419,1)=1,IF(IFERROR(N419,1)=1,IF(IFERROR(O419,1)=1,IF(IFERROR(Q419,1)=1,IF(IFERROR(R419,1)=1,IF(IFERROR(T419,1)=1,IF(IFERROR(K419,1)=1,IF(IFERROR(P419,1)=1,IF(IFERROR(S419,1)=1,Scoring!$E$29,0),0),0),0),0),0),0),0),0)</f>
        <v>0</v>
      </c>
      <c r="AG419" s="78">
        <f t="shared" si="38"/>
        <v>3</v>
      </c>
      <c r="AI419" s="93"/>
      <c r="AJ419" s="94"/>
      <c r="AK419" s="76"/>
      <c r="AL419" s="75"/>
      <c r="AN419" s="79"/>
      <c r="AO419" s="79"/>
      <c r="AP419" s="79"/>
      <c r="AQ419" s="79"/>
      <c r="AR419" s="79"/>
      <c r="AS419" s="78"/>
      <c r="AU419" s="79">
        <f>IF(IFERROR(F419,99)=99,IF(IFERROR(G419,99)=99,IF(IFERROR(H419,99)=99,IF(IFERROR(I419,99)=99,IF(IFERROR(E419,99)=99,IF(IFERROR(J419,99)=99,0,Scoring!$B$7),Scoring!$B$3),Scoring!$B$2),Scoring!$B$6),Scoring!$B$5),Scoring!$B$4)</f>
        <v>1</v>
      </c>
      <c r="AV419" s="78">
        <f t="shared" si="39"/>
        <v>3</v>
      </c>
      <c r="AW419" s="78"/>
      <c r="AX419" s="66"/>
      <c r="AY419" s="78"/>
      <c r="AZ419" s="76"/>
      <c r="BA419" s="76"/>
      <c r="BB419" s="76"/>
    </row>
    <row r="420" spans="1:54" x14ac:dyDescent="0.25">
      <c r="A420" s="77" t="s">
        <v>3299</v>
      </c>
      <c r="B420" s="76" t="str">
        <f>C420</f>
        <v>-</v>
      </c>
      <c r="C420" s="77" t="s">
        <v>30</v>
      </c>
      <c r="D420" s="77" t="s">
        <v>2218</v>
      </c>
      <c r="E420" s="76" t="str">
        <f>IF(C420="-",IF(A420="-",VLOOKUP(D420,'sin-list 180320_update'!$C$2:$C$835,1,FALSE),VLOOKUP(A420,'sin-list 180320_update'!$A$2:$A$835,1,FALSE)),VLOOKUP(C420,'sin-list 180320_update'!$B$2:$B$835,1,FALSE))</f>
        <v>77536-67-5</v>
      </c>
      <c r="F420" s="76" t="str">
        <f>IF($C420="-",IF($A420="-",VLOOKUP($D420,'REACH Bilaga XVII_update'!$A$5:$A$131,1,FALSE),VLOOKUP($A420,'REACH Bilaga XVII_update'!$C$5:$C$131,1,FALSE)),VLOOKUP($C420,'REACH Bilaga XVII_update'!$B$5:$B$131,1,FALSE))</f>
        <v>77536-67-5</v>
      </c>
      <c r="G420" s="76" t="e">
        <f>IF($C420="-",IF($A420="-",VLOOKUP($D420,' REACH Bilaga 59_update'!$A$5:$A$210,1,FALSE),VLOOKUP($A420,' REACH Bilaga 59_update'!$D$5:$D$210,1,FALSE)),VLOOKUP($C420,' REACH Bilaga 59_update'!$C$5:$C$210,1,FALSE))</f>
        <v>#N/A</v>
      </c>
      <c r="H420" s="76" t="e">
        <f>IF($C420="-",IF($A420="-",VLOOKUP($D420,'REACH Bilaga XIV_update'!$A$5:$A$110,1,FALSE),VLOOKUP($A420,'REACH Bilaga XIV_update'!$D$5:$D$110,1,FALSE)),VLOOKUP($C420,'REACH Bilaga XIV_update'!$C$5:$C$110,1,FALSE))</f>
        <v>#N/A</v>
      </c>
      <c r="I420" s="76" t="e">
        <f>IF($C420="-",IF($A420="-",VLOOKUP($D420,CoRAP_update!$A$5:$A$376,1,FALSE),VLOOKUP($A420,CoRAP_update!$D$5:$D$376,1,FALSE)),VLOOKUP($C420,CoRAP_update!$C$5:$C$376,1,FALSE))</f>
        <v>#N/A</v>
      </c>
      <c r="J420" s="76" t="e">
        <f>IF($C420="-",IF($A420="-",VLOOKUP($D420,EDC_update!$C$2:$C$450,1,FALSE),VLOOKUP($A420,EDC_update!$B$2:$B$450,1,FALSE)),VLOOKUP($C420,EDC_update!$L$2:$L$450,1,FALSE))</f>
        <v>#N/A</v>
      </c>
      <c r="K420" s="76" t="str">
        <f>IF($C420="-",IF($A420="-",IF(VLOOKUP($D420,'sin-list 180320_update'!$C$2:$S$835,3,FALSE)="",NA(),VLOOKUP($D420,'sin-list 180320_update'!$C$2:$S$835,3,FALSE)),IF(VLOOKUP($A420,'sin-list 180320_update'!$A$2:$S$835,5,FALSE)="",NA(),VLOOKUP($A420,'sin-list 180320_update'!$A$2:$S$835,5,FALSE))),IF(VLOOKUP($C420,'sin-list 180320_update'!$B$2:$S$835,4,FALSE)="",NA(),VLOOKUP($C420,'sin-list 180320_update'!$B$2:$S$835,4,FALSE)))</f>
        <v>Classified CMR according to Annex VI of Regulation 1272/2008</v>
      </c>
      <c r="L420" s="76" t="str">
        <f>IF($C420="-",IF($A420="-",VLOOKUP($D420,'sin-list 180320_update'!$C$2:$S$835,6,FALSE),VLOOKUP($A420,'sin-list 180320_update'!$A$2:$S$835,8,FALSE)),VLOOKUP($C420,'sin-list 180320_update'!$B$2:$S$835,7,FALSE))</f>
        <v>Carc. 1A
STOT RE 1</v>
      </c>
      <c r="M420" s="76" t="str">
        <f>IF($C420="-",IF($A420="-",IF(VLOOKUP($D420,'sin-list 180320_update'!$C$2:$S$835,8,FALSE)="",NA(),VLOOKUP($D420,'sin-list 180320_update'!$C$2:$S$835,8,FALSE)),IF(VLOOKUP($A420,'sin-list 180320_update'!$A$2:$S$835,10,FALSE)="",NA(),VLOOKUP($A420,'sin-list 180320_update'!$A$2:$S$835,10,FALSE))),IF(VLOOKUP($C420,'sin-list 180320_update'!$B$2:$S$835,9,FALSE)="",NA(),VLOOKUP($C420,'sin-list 180320_update'!$B$2:$S$835,9,FALSE)))</f>
        <v>H350
H372 **</v>
      </c>
      <c r="N420" s="76" t="str">
        <f>IF($C420="-",IF($A420="-",IF(VLOOKUP($D420,'REACH Bilaga XVII_update'!$A$5:$E$131,4,FALSE)="",NA(),VLOOKUP($D420,'REACH Bilaga XVII_update'!$A$5:$E$131,4,FALSE)),IF(VLOOKUP($A420,'REACH Bilaga XVII_update'!$C$5:$D$131,2,FALSE)="",NA(),VLOOKUP($A420,'REACH Bilaga XVII_update'!$C$5:$D$131,2,FALSE))),IF(VLOOKUP($C420,'REACH Bilaga XVII_update'!$B$5:$D$131,3,FALSE)="",NA(),VLOOKUP($C420,'REACH Bilaga XVII_update'!$B$5:$D$131,3,FALSE)))</f>
        <v>H350
H372 **</v>
      </c>
      <c r="O420" s="76" t="e">
        <f>IF($C420="-",IF($A420="-",IF(VLOOKUP($D420,' REACH Bilaga 59_update'!$A$5:$E$210,5,FALSE)="",NA(),VLOOKUP($D420,' REACH Bilaga 59_update'!$A$5:$E$210,5,FALSE)),IF(VLOOKUP($A420,' REACH Bilaga 59_update'!$D$5:$E$210,2,FALSE)="",NA(),VLOOKUP($A420,' REACH Bilaga 59_update'!$D$5:$E$210,2,FALSE))),IF(VLOOKUP($C420,' REACH Bilaga 59_update'!$C$5:$E$210,3,FALSE)="",NA(),VLOOKUP($C420,' REACH Bilaga 59_update'!$C$5:$E$210,3,FALSE)))</f>
        <v>#N/A</v>
      </c>
      <c r="P420" s="76" t="e">
        <f>IF(C420="-",IF(A420="-",IFERROR(VLOOKUP($D420,' REACH Bilaga 59_update'!$A$5:$F$210,MATCH(Sammanfattning!P$1,' REACH Bilaga 59_update'!$A$4:$F$4,0),FALSE),VLOOKUP($D420,'REACH Bilaga XIV_update'!$A$4:$H$110,MATCH(Sammanfattning!P$1,'REACH Bilaga XIV_update'!$A$4:$H$4,0),FALSE)),IFERROR(VLOOKUP($A420,' REACH Bilaga 59_update'!$D$5:$F$210,MATCH(Sammanfattning!P$1,' REACH Bilaga 59_update'!$D$4:$F$4,0),FALSE),VLOOKUP($A420,'REACH Bilaga XIV_update'!$D$4:$H$110,MATCH(Sammanfattning!P$1,'REACH Bilaga XIV_update'!$D$4:$H$4,0),FALSE))),IFERROR(VLOOKUP($C420,' REACH Bilaga 59_update'!$C$5:$F$210,MATCH(Sammanfattning!P$1,' REACH Bilaga 59_update'!$C$4:$F$4,0),FALSE),VLOOKUP($C420,'REACH Bilaga XIV_update'!$C$4:$H$110,MATCH(Sammanfattning!P$1,'REACH Bilaga XIV_update'!$C$4:$H$4,0),FALSE)))</f>
        <v>#N/A</v>
      </c>
      <c r="Q420" s="76" t="e">
        <f>IF($C420="-",IF($A420="-",IF(VLOOKUP($D420,'REACH Bilaga XIV_update'!$A$5:$I$110,9,FALSE)="",NA(),VLOOKUP($D420,'REACH Bilaga XIV_update'!$A$5:$I$110,9,FALSE)),IF(VLOOKUP($A420,'REACH Bilaga XIV_update'!$D$5:$I$110,6,FALSE)="",NA(),VLOOKUP($A420,'REACH Bilaga XIV_update'!$D$5:$I$110,6,FALSE))),IF(VLOOKUP($C420,'REACH Bilaga XIV_update'!$C$5:$I$110,7,FALSE)="",NA(),VLOOKUP($C420,'REACH Bilaga XIV_update'!$C$5:$I$110,7,FALSE)))</f>
        <v>#N/A</v>
      </c>
      <c r="R420" s="76" t="e">
        <f>IF($C420="-",IF($A420="-",IF(VLOOKUP($D420,CoRAP_update!$A$5:$O$376,15,FALSE)="",NA(),VLOOKUP($D420,CoRAP_update!$A$5:$O$376,15,FALSE)),IF(VLOOKUP($A420,CoRAP_update!$D$5:$O$376,12,FALSE)="",NA(),VLOOKUP($A420,CoRAP_update!$D$5:$O$376,12,FALSE))),IF(VLOOKUP($C420,CoRAP_update!$C$5:$O$376,13,FALSE)="",NA(),VLOOKUP($C420,CoRAP_update!$C$5:$O$376,13,FALSE)))</f>
        <v>#N/A</v>
      </c>
      <c r="S420" s="144" t="e">
        <f>IF($C420="-",IF($A420="-",VLOOKUP($D420,CoRAP_update!$A$5:$J$376,MATCH(Sammanfattning!S$1,CoRAP_update!$A$4:$J$4,0),FALSE),VLOOKUP($A420,CoRAP_update!$D$5:$J$376,MATCH(Sammanfattning!S$1,CoRAP_update!$D$4:$J$4,0),FALSE)),VLOOKUP($C420,CoRAP_update!$C$5:$J$376,MATCH(Sammanfattning!S$1,CoRAP_update!$C$4:$J$4,0),FALSE))</f>
        <v>#N/A</v>
      </c>
      <c r="T420" s="76" t="e">
        <f>IF($A420="-",VLOOKUP($D420,EDC_update!$C$2:$F$450,4,FALSE),VLOOKUP($A420,EDC_update!$B$2:$F$450,5,FALSE))</f>
        <v>#N/A</v>
      </c>
      <c r="V420" s="78">
        <f>IF(IFERROR(SEARCH("PBT",P420),99)=99,IF(IFERROR(SEARCH("suspected PBT",S420),99)=99,IF(IFERROR(SEARCH("concluded to be PBT",K420),99)=99,IF(IFERROR(SEARCH("PBT",S420),99)=99,IF(IFERROR(SEARCH("PBT cand",L420),99)=99,IF(IFERROR(SEARCH("PBT",L420),99)=99,IF(IFERROR(SEARCH("persistent, bioackumulative and toxic properties",K420),99)=99,0,Scoring!$E$3),Scoring!$E$3),Scoring!$E$7),Scoring!$E$3),Scoring!$E$5),Scoring!$E$6),Scoring!$E$3)</f>
        <v>0</v>
      </c>
      <c r="W420" s="78">
        <f>IF(IFERROR(SEARCH("vPvB",P420),99)=99,IF(IFERROR(SEARCH("suspected pbt/vPvB",S420),99)=99,IF(IFERROR(SEARCH("vPvB",S420),99)=99,IF(IFERROR(SEARCH("concluded to be a vPvB",S420),99)=99,IF(IFERROR(SEARCH("identified as vPvB",K420),99)=99,IF(IFERROR(SEARCH("concluded to be a vPvB",K420),99)=99,IF(IFERROR(SEARCH("concluded to be both pbt and vPvB",S420),99)=99,IF(IFERROR(SEARCH("concluded to be both pbt and vPvB",K420),99)=99,0,Scoring!$E$5),Scoring!$E$5),Scoring!$E$5),Scoring!$E$5),Scoring!$E$5),Scoring!$E$4),Scoring!$E$6),Scoring!$E$4)</f>
        <v>0</v>
      </c>
      <c r="X420" s="78">
        <f>IF(IFERROR(SEARCH("H410",N420),99)=99,IF(IFERROR(SEARCH("H410",O420),99)=99,IF(IFERROR(SEARCH("H410",Q420),99)=99,IF(IFERROR(SEARCH("H410",M420),99)=99,IF(IFERROR(SEARCH("H410",R420),99)=99,IF(IFERROR(SEARCH("H411",N420),99)=99,IF(IFERROR(SEARCH("H411",O420),99)=99,IF(IFERROR(SEARCH("H411",Q420),99)=99,IF(IFERROR(SEARCH("H411",M420),99)=99,IF(IFERROR(SEARCH("H411",R420),99)=99,IF(IFERROR(SEARCH("H413",N420),99)=99,IF(IFERROR(SEARCH("H413",O420),99)=99,IF(IFERROR(SEARCH("H413",Q420),99)=99,IF(IFERROR(SEARCH("H413",M420),99)=99,IF(IFERROR(SEARCH("H413",R420),99)=99,IF(IFERROR(SEARCH("H412",N420),99)=99,IF(IFERROR(SEARCH("H412",O420),99)=99,IF(IFERROR(SEARCH("H412",Q420),99)=99,IF(IFERROR(SEARCH("H412",M420),99)=99,IF(IFERROR(SEARCH("H412",R420),99)=99,0,Scoring!$E$2),Scoring!$E$2),Scoring!$E$2),Scoring!$E$2),Scoring!$E$2),Scoring!$E$2),Scoring!$E$2),Scoring!$E$2),Scoring!$E$2),Scoring!$E$2),Scoring!$E$2),Scoring!$E$2),Scoring!$E$2),Scoring!$E$2),Scoring!$E$2),Scoring!$E$2),Scoring!$E$2),Scoring!$E$2),Scoring!$E$2),Scoring!$E$2)</f>
        <v>0</v>
      </c>
      <c r="Y420" s="78">
        <f>IF(IFERROR(SEARCH("CMR",K420),99)=99,IF(IFERROR(SEARCH("Suspected CMR",S420),99)=99,IF(IFERROR(SEARCH("CMR",S420),99)=99,0,Scoring!$E$8),Scoring!$E$9),Scoring!$E$8)</f>
        <v>3</v>
      </c>
      <c r="Z420" s="78">
        <f>IF(IFERROR(SEARCH("H350",N420),99)=99,IF(IFERROR(SEARCH("H350",O420),99)=99,IF(IFERROR(SEARCH("H350",Q420),99)=99,IF(IFERROR(SEARCH("H350",M420),99)=99,IF(IFERROR(SEARCH("H350",R420),99)=99,IF(IFERROR(SEARCH("H351",N420),99)=99,IF(IFERROR(SEARCH("H351",O420),99)=99,IF(IFERROR(SEARCH("H351",Q420),99)=99,IF(IFERROR(SEARCH("H351",M420),99)=99,IF(IFERROR(SEARCH("H351",R420),99)=99,IF(IFERROR(SEARCH("carcinogenic",P420),99)=99,IF(IFERROR(SEARCH("suspected carcinogenic",S420),99)=99,0,Scoring!$E$12),Scoring!$E$11),Scoring!$E$10),Scoring!$E$10),Scoring!$E$10),Scoring!$E$10),Scoring!$E$10),Scoring!$E$10),Scoring!$E$10),Scoring!$E$10),Scoring!$E$10),Scoring!$E$10)</f>
        <v>1</v>
      </c>
      <c r="AA420" s="78">
        <f>IF(IFERROR(SEARCH("H340",N420),99)=99,IF(IFERROR(SEARCH("H340",O420),99)=99,IF(IFERROR(SEARCH("H340",Q420),99)=99,IF(IFERROR(SEARCH("H340",M420),99)=99,IF(IFERROR(SEARCH("H340",R420),99)=99,IF(IFERROR(SEARCH("H341",N420),99)=99,IF(IFERROR(SEARCH("H341",O420),99)=99,IF(IFERROR(SEARCH("H341",Q420),99)=99,IF(IFERROR(SEARCH("H341",M420),99)=99,IF(IFERROR(SEARCH("H341",R420),99)=99,IF(IFERROR(SEARCH("mutagenic",P420),99)=99,IF(IFERROR(SEARCH("suspected mutagenic",S420),99)=99,0,Scoring!$E$15),Scoring!$E$14),Scoring!$E$13),Scoring!$E$13),Scoring!$E$13),Scoring!$E$13),Scoring!$E$13),Scoring!$E$13),Scoring!$E$13),Scoring!$E$13),Scoring!$E$13),Scoring!$E$13)</f>
        <v>0</v>
      </c>
      <c r="AB420" s="78">
        <f>IF(IFERROR(SEARCH("H360",N420),99)=99,IF(IFERROR(SEARCH("H360",O420),99)=99,IF(IFERROR(SEARCH("H360",Q420),99)=99,IF(IFERROR(SEARCH("H360",M420),99)=99,IF(IFERROR(SEARCH("H360",R420),99)=99,IF(IFERROR(SEARCH("H361",N420),99)=99,IF(IFERROR(SEARCH("H361",O420),99)=99,IF(IFERROR(SEARCH("H361",Q420),99)=99,IF(IFERROR(SEARCH("H361",M420),99)=99,IF(IFERROR(SEARCH("H361",R420),99)=99,IF(IFERROR(SEARCH("reproduction",P420),99)=99,IF(IFERROR(SEARCH("suspected reprotoxic",S420),99)=99,IF(IFERROR(SEARCH("reprotoxic",S420),99)=99,IF(IFERROR(SEARCH("reprotoxic",K420),99)=99,0,Scoring!$E$18),Scoring!$E$18),Scoring!$E$19),Scoring!$E$17),Scoring!$E$16),Scoring!$E$16),Scoring!$E$16),Scoring!$E$16),Scoring!$E$16),Scoring!$E$16),Scoring!$E$16),Scoring!$E$16),Scoring!$E$16),Scoring!$E$16)</f>
        <v>0</v>
      </c>
      <c r="AC420" s="78">
        <f>IF(IFERROR(SEARCH("57f",L420),99)=99,IF(IFERROR(SEARCH("57(f)",P420),99)=99,0,Scoring!$E$20),Scoring!$E$20)</f>
        <v>0</v>
      </c>
      <c r="AD420" s="78">
        <f>IF(IFERROR(SEARCH("CAT1",T420),99)=99,IF(IFERROR(SEARCH("CAT2",T420),99)=99,IF(IFERROR(SEARCH("CAT3",T420),99)=99,IF(IFERROR(SEARCH("concluded to be endocrine",K420),99)=99,IF(IFERROR(SEARCH("categorised as endocrine",K420),99)=99,IF(IFERROR(SEARCH("endocrine disrupting",P420),99)=99,IF(IFERROR(SEARCH("endocrine disrupting",K420),99)=99,IF(IFERROR(SEARCH("suspected endocrine",S420),99)=99,IF(IFERROR(SEARCH("potential endocrine",S420),99)=99,0,Scoring!$E$25),Scoring!$E$25),Scoring!$E$24),Scoring!$E$24),Scoring!$E$24),Scoring!$E$24),Scoring!$E$23),Scoring!$E$22),Scoring!$E$21)</f>
        <v>0</v>
      </c>
      <c r="AE420" s="78">
        <f>IF(IFERROR(SEARCH("suspected sensitiser",S420),99)=99,IF(IFERROR(SEARCH("sensitiser",S420),99)=99,IF(IFERROR(SEARCH("other hazard based concern",S420),99)=99,0,Scoring!$E$28),Scoring!$E$26),Scoring!$E$27)</f>
        <v>0</v>
      </c>
      <c r="AF420" s="78">
        <f>IF(IFERROR(M420,1)=1,IF(IFERROR(N420,1)=1,IF(IFERROR(O420,1)=1,IF(IFERROR(Q420,1)=1,IF(IFERROR(R420,1)=1,IF(IFERROR(T420,1)=1,IF(IFERROR(K420,1)=1,IF(IFERROR(P420,1)=1,IF(IFERROR(S420,1)=1,Scoring!$E$29,0),0),0),0),0),0),0),0),0)</f>
        <v>0</v>
      </c>
      <c r="AG420" s="78">
        <f t="shared" si="38"/>
        <v>3</v>
      </c>
      <c r="AI420" s="93"/>
      <c r="AJ420" s="94"/>
      <c r="AK420" s="76"/>
      <c r="AL420" s="75"/>
      <c r="AN420" s="79"/>
      <c r="AO420" s="79"/>
      <c r="AP420" s="79"/>
      <c r="AQ420" s="79"/>
      <c r="AR420" s="79"/>
      <c r="AS420" s="78"/>
      <c r="AU420" s="79">
        <f>IF(IFERROR(F420,99)=99,IF(IFERROR(G420,99)=99,IF(IFERROR(H420,99)=99,IF(IFERROR(I420,99)=99,IF(IFERROR(E420,99)=99,IF(IFERROR(J420,99)=99,0,Scoring!$B$7),Scoring!$B$3),Scoring!$B$2),Scoring!$B$6),Scoring!$B$5),Scoring!$B$4)</f>
        <v>1</v>
      </c>
      <c r="AV420" s="78">
        <f t="shared" si="39"/>
        <v>3</v>
      </c>
      <c r="AW420" s="78"/>
      <c r="AX420" s="66"/>
      <c r="AY420" s="78"/>
      <c r="AZ420" s="76"/>
      <c r="BA420" s="76"/>
      <c r="BB420" s="76"/>
    </row>
    <row r="421" spans="1:54" x14ac:dyDescent="0.25">
      <c r="A421" s="77" t="s">
        <v>3295</v>
      </c>
      <c r="B421" s="76" t="str">
        <f>C421</f>
        <v>-</v>
      </c>
      <c r="C421" s="77" t="s">
        <v>30</v>
      </c>
      <c r="D421" s="77" t="s">
        <v>2220</v>
      </c>
      <c r="E421" s="76" t="str">
        <f>IF(C421="-",IF(A421="-",VLOOKUP(D421,'sin-list 180320_update'!$C$2:$C$835,1,FALSE),VLOOKUP(A421,'sin-list 180320_update'!$A$2:$A$835,1,FALSE)),VLOOKUP(C421,'sin-list 180320_update'!$B$2:$B$835,1,FALSE))</f>
        <v>77536-68-6</v>
      </c>
      <c r="F421" s="76" t="str">
        <f>IF($C421="-",IF($A421="-",VLOOKUP($D421,'REACH Bilaga XVII_update'!$A$5:$A$131,1,FALSE),VLOOKUP($A421,'REACH Bilaga XVII_update'!$C$5:$C$131,1,FALSE)),VLOOKUP($C421,'REACH Bilaga XVII_update'!$B$5:$B$131,1,FALSE))</f>
        <v>77536-68-6</v>
      </c>
      <c r="G421" s="76" t="e">
        <f>IF($C421="-",IF($A421="-",VLOOKUP($D421,' REACH Bilaga 59_update'!$A$5:$A$210,1,FALSE),VLOOKUP($A421,' REACH Bilaga 59_update'!$D$5:$D$210,1,FALSE)),VLOOKUP($C421,' REACH Bilaga 59_update'!$C$5:$C$210,1,FALSE))</f>
        <v>#N/A</v>
      </c>
      <c r="H421" s="76" t="e">
        <f>IF($C421="-",IF($A421="-",VLOOKUP($D421,'REACH Bilaga XIV_update'!$A$5:$A$110,1,FALSE),VLOOKUP($A421,'REACH Bilaga XIV_update'!$D$5:$D$110,1,FALSE)),VLOOKUP($C421,'REACH Bilaga XIV_update'!$C$5:$C$110,1,FALSE))</f>
        <v>#N/A</v>
      </c>
      <c r="I421" s="76" t="e">
        <f>IF($C421="-",IF($A421="-",VLOOKUP($D421,CoRAP_update!$A$5:$A$376,1,FALSE),VLOOKUP($A421,CoRAP_update!$D$5:$D$376,1,FALSE)),VLOOKUP($C421,CoRAP_update!$C$5:$C$376,1,FALSE))</f>
        <v>#N/A</v>
      </c>
      <c r="J421" s="76" t="e">
        <f>IF($C421="-",IF($A421="-",VLOOKUP($D421,EDC_update!$C$2:$C$450,1,FALSE),VLOOKUP($A421,EDC_update!$B$2:$B$450,1,FALSE)),VLOOKUP($C421,EDC_update!$L$2:$L$450,1,FALSE))</f>
        <v>#N/A</v>
      </c>
      <c r="K421" s="76" t="str">
        <f>IF($C421="-",IF($A421="-",IF(VLOOKUP($D421,'sin-list 180320_update'!$C$2:$S$835,3,FALSE)="",NA(),VLOOKUP($D421,'sin-list 180320_update'!$C$2:$S$835,3,FALSE)),IF(VLOOKUP($A421,'sin-list 180320_update'!$A$2:$S$835,5,FALSE)="",NA(),VLOOKUP($A421,'sin-list 180320_update'!$A$2:$S$835,5,FALSE))),IF(VLOOKUP($C421,'sin-list 180320_update'!$B$2:$S$835,4,FALSE)="",NA(),VLOOKUP($C421,'sin-list 180320_update'!$B$2:$S$835,4,FALSE)))</f>
        <v>Classified CMR according to Annex VI of Regulation 1272/2008</v>
      </c>
      <c r="L421" s="76" t="str">
        <f>IF($C421="-",IF($A421="-",VLOOKUP($D421,'sin-list 180320_update'!$C$2:$S$835,6,FALSE),VLOOKUP($A421,'sin-list 180320_update'!$A$2:$S$835,8,FALSE)),VLOOKUP($C421,'sin-list 180320_update'!$B$2:$S$835,7,FALSE))</f>
        <v>Carc. 1A
STOT RE 1</v>
      </c>
      <c r="M421" s="76" t="str">
        <f>IF($C421="-",IF($A421="-",IF(VLOOKUP($D421,'sin-list 180320_update'!$C$2:$S$835,8,FALSE)="",NA(),VLOOKUP($D421,'sin-list 180320_update'!$C$2:$S$835,8,FALSE)),IF(VLOOKUP($A421,'sin-list 180320_update'!$A$2:$S$835,10,FALSE)="",NA(),VLOOKUP($A421,'sin-list 180320_update'!$A$2:$S$835,10,FALSE))),IF(VLOOKUP($C421,'sin-list 180320_update'!$B$2:$S$835,9,FALSE)="",NA(),VLOOKUP($C421,'sin-list 180320_update'!$B$2:$S$835,9,FALSE)))</f>
        <v>H350
H372 **</v>
      </c>
      <c r="N421" s="76" t="str">
        <f>IF($C421="-",IF($A421="-",IF(VLOOKUP($D421,'REACH Bilaga XVII_update'!$A$5:$E$131,4,FALSE)="",NA(),VLOOKUP($D421,'REACH Bilaga XVII_update'!$A$5:$E$131,4,FALSE)),IF(VLOOKUP($A421,'REACH Bilaga XVII_update'!$C$5:$D$131,2,FALSE)="",NA(),VLOOKUP($A421,'REACH Bilaga XVII_update'!$C$5:$D$131,2,FALSE))),IF(VLOOKUP($C421,'REACH Bilaga XVII_update'!$B$5:$D$131,3,FALSE)="",NA(),VLOOKUP($C421,'REACH Bilaga XVII_update'!$B$5:$D$131,3,FALSE)))</f>
        <v>H350
H372 **</v>
      </c>
      <c r="O421" s="76" t="e">
        <f>IF($C421="-",IF($A421="-",IF(VLOOKUP($D421,' REACH Bilaga 59_update'!$A$5:$E$210,5,FALSE)="",NA(),VLOOKUP($D421,' REACH Bilaga 59_update'!$A$5:$E$210,5,FALSE)),IF(VLOOKUP($A421,' REACH Bilaga 59_update'!$D$5:$E$210,2,FALSE)="",NA(),VLOOKUP($A421,' REACH Bilaga 59_update'!$D$5:$E$210,2,FALSE))),IF(VLOOKUP($C421,' REACH Bilaga 59_update'!$C$5:$E$210,3,FALSE)="",NA(),VLOOKUP($C421,' REACH Bilaga 59_update'!$C$5:$E$210,3,FALSE)))</f>
        <v>#N/A</v>
      </c>
      <c r="P421" s="76" t="e">
        <f>IF(C421="-",IF(A421="-",IFERROR(VLOOKUP($D421,' REACH Bilaga 59_update'!$A$5:$F$210,MATCH(Sammanfattning!P$1,' REACH Bilaga 59_update'!$A$4:$F$4,0),FALSE),VLOOKUP($D421,'REACH Bilaga XIV_update'!$A$4:$H$110,MATCH(Sammanfattning!P$1,'REACH Bilaga XIV_update'!$A$4:$H$4,0),FALSE)),IFERROR(VLOOKUP($A421,' REACH Bilaga 59_update'!$D$5:$F$210,MATCH(Sammanfattning!P$1,' REACH Bilaga 59_update'!$D$4:$F$4,0),FALSE),VLOOKUP($A421,'REACH Bilaga XIV_update'!$D$4:$H$110,MATCH(Sammanfattning!P$1,'REACH Bilaga XIV_update'!$D$4:$H$4,0),FALSE))),IFERROR(VLOOKUP($C421,' REACH Bilaga 59_update'!$C$5:$F$210,MATCH(Sammanfattning!P$1,' REACH Bilaga 59_update'!$C$4:$F$4,0),FALSE),VLOOKUP($C421,'REACH Bilaga XIV_update'!$C$4:$H$110,MATCH(Sammanfattning!P$1,'REACH Bilaga XIV_update'!$C$4:$H$4,0),FALSE)))</f>
        <v>#N/A</v>
      </c>
      <c r="Q421" s="76" t="e">
        <f>IF($C421="-",IF($A421="-",IF(VLOOKUP($D421,'REACH Bilaga XIV_update'!$A$5:$I$110,9,FALSE)="",NA(),VLOOKUP($D421,'REACH Bilaga XIV_update'!$A$5:$I$110,9,FALSE)),IF(VLOOKUP($A421,'REACH Bilaga XIV_update'!$D$5:$I$110,6,FALSE)="",NA(),VLOOKUP($A421,'REACH Bilaga XIV_update'!$D$5:$I$110,6,FALSE))),IF(VLOOKUP($C421,'REACH Bilaga XIV_update'!$C$5:$I$110,7,FALSE)="",NA(),VLOOKUP($C421,'REACH Bilaga XIV_update'!$C$5:$I$110,7,FALSE)))</f>
        <v>#N/A</v>
      </c>
      <c r="R421" s="76" t="e">
        <f>IF($C421="-",IF($A421="-",IF(VLOOKUP($D421,CoRAP_update!$A$5:$O$376,15,FALSE)="",NA(),VLOOKUP($D421,CoRAP_update!$A$5:$O$376,15,FALSE)),IF(VLOOKUP($A421,CoRAP_update!$D$5:$O$376,12,FALSE)="",NA(),VLOOKUP($A421,CoRAP_update!$D$5:$O$376,12,FALSE))),IF(VLOOKUP($C421,CoRAP_update!$C$5:$O$376,13,FALSE)="",NA(),VLOOKUP($C421,CoRAP_update!$C$5:$O$376,13,FALSE)))</f>
        <v>#N/A</v>
      </c>
      <c r="S421" s="144" t="e">
        <f>IF($C421="-",IF($A421="-",VLOOKUP($D421,CoRAP_update!$A$5:$J$376,MATCH(Sammanfattning!S$1,CoRAP_update!$A$4:$J$4,0),FALSE),VLOOKUP($A421,CoRAP_update!$D$5:$J$376,MATCH(Sammanfattning!S$1,CoRAP_update!$D$4:$J$4,0),FALSE)),VLOOKUP($C421,CoRAP_update!$C$5:$J$376,MATCH(Sammanfattning!S$1,CoRAP_update!$C$4:$J$4,0),FALSE))</f>
        <v>#N/A</v>
      </c>
      <c r="T421" s="76" t="e">
        <f>IF($A421="-",VLOOKUP($D421,EDC_update!$C$2:$F$450,4,FALSE),VLOOKUP($A421,EDC_update!$B$2:$F$450,5,FALSE))</f>
        <v>#N/A</v>
      </c>
      <c r="V421" s="78">
        <f>IF(IFERROR(SEARCH("PBT",P421),99)=99,IF(IFERROR(SEARCH("suspected PBT",S421),99)=99,IF(IFERROR(SEARCH("concluded to be PBT",K421),99)=99,IF(IFERROR(SEARCH("PBT",S421),99)=99,IF(IFERROR(SEARCH("PBT cand",L421),99)=99,IF(IFERROR(SEARCH("PBT",L421),99)=99,IF(IFERROR(SEARCH("persistent, bioackumulative and toxic properties",K421),99)=99,0,Scoring!$E$3),Scoring!$E$3),Scoring!$E$7),Scoring!$E$3),Scoring!$E$5),Scoring!$E$6),Scoring!$E$3)</f>
        <v>0</v>
      </c>
      <c r="W421" s="78">
        <f>IF(IFERROR(SEARCH("vPvB",P421),99)=99,IF(IFERROR(SEARCH("suspected pbt/vPvB",S421),99)=99,IF(IFERROR(SEARCH("vPvB",S421),99)=99,IF(IFERROR(SEARCH("concluded to be a vPvB",S421),99)=99,IF(IFERROR(SEARCH("identified as vPvB",K421),99)=99,IF(IFERROR(SEARCH("concluded to be a vPvB",K421),99)=99,IF(IFERROR(SEARCH("concluded to be both pbt and vPvB",S421),99)=99,IF(IFERROR(SEARCH("concluded to be both pbt and vPvB",K421),99)=99,0,Scoring!$E$5),Scoring!$E$5),Scoring!$E$5),Scoring!$E$5),Scoring!$E$5),Scoring!$E$4),Scoring!$E$6),Scoring!$E$4)</f>
        <v>0</v>
      </c>
      <c r="X421" s="78">
        <f>IF(IFERROR(SEARCH("H410",N421),99)=99,IF(IFERROR(SEARCH("H410",O421),99)=99,IF(IFERROR(SEARCH("H410",Q421),99)=99,IF(IFERROR(SEARCH("H410",M421),99)=99,IF(IFERROR(SEARCH("H410",R421),99)=99,IF(IFERROR(SEARCH("H411",N421),99)=99,IF(IFERROR(SEARCH("H411",O421),99)=99,IF(IFERROR(SEARCH("H411",Q421),99)=99,IF(IFERROR(SEARCH("H411",M421),99)=99,IF(IFERROR(SEARCH("H411",R421),99)=99,IF(IFERROR(SEARCH("H413",N421),99)=99,IF(IFERROR(SEARCH("H413",O421),99)=99,IF(IFERROR(SEARCH("H413",Q421),99)=99,IF(IFERROR(SEARCH("H413",M421),99)=99,IF(IFERROR(SEARCH("H413",R421),99)=99,IF(IFERROR(SEARCH("H412",N421),99)=99,IF(IFERROR(SEARCH("H412",O421),99)=99,IF(IFERROR(SEARCH("H412",Q421),99)=99,IF(IFERROR(SEARCH("H412",M421),99)=99,IF(IFERROR(SEARCH("H412",R421),99)=99,0,Scoring!$E$2),Scoring!$E$2),Scoring!$E$2),Scoring!$E$2),Scoring!$E$2),Scoring!$E$2),Scoring!$E$2),Scoring!$E$2),Scoring!$E$2),Scoring!$E$2),Scoring!$E$2),Scoring!$E$2),Scoring!$E$2),Scoring!$E$2),Scoring!$E$2),Scoring!$E$2),Scoring!$E$2),Scoring!$E$2),Scoring!$E$2),Scoring!$E$2)</f>
        <v>0</v>
      </c>
      <c r="Y421" s="78">
        <f>IF(IFERROR(SEARCH("CMR",K421),99)=99,IF(IFERROR(SEARCH("Suspected CMR",S421),99)=99,IF(IFERROR(SEARCH("CMR",S421),99)=99,0,Scoring!$E$8),Scoring!$E$9),Scoring!$E$8)</f>
        <v>3</v>
      </c>
      <c r="Z421" s="78">
        <f>IF(IFERROR(SEARCH("H350",N421),99)=99,IF(IFERROR(SEARCH("H350",O421),99)=99,IF(IFERROR(SEARCH("H350",Q421),99)=99,IF(IFERROR(SEARCH("H350",M421),99)=99,IF(IFERROR(SEARCH("H350",R421),99)=99,IF(IFERROR(SEARCH("H351",N421),99)=99,IF(IFERROR(SEARCH("H351",O421),99)=99,IF(IFERROR(SEARCH("H351",Q421),99)=99,IF(IFERROR(SEARCH("H351",M421),99)=99,IF(IFERROR(SEARCH("H351",R421),99)=99,IF(IFERROR(SEARCH("carcinogenic",P421),99)=99,IF(IFERROR(SEARCH("suspected carcinogenic",S421),99)=99,0,Scoring!$E$12),Scoring!$E$11),Scoring!$E$10),Scoring!$E$10),Scoring!$E$10),Scoring!$E$10),Scoring!$E$10),Scoring!$E$10),Scoring!$E$10),Scoring!$E$10),Scoring!$E$10),Scoring!$E$10)</f>
        <v>1</v>
      </c>
      <c r="AA421" s="78">
        <f>IF(IFERROR(SEARCH("H340",N421),99)=99,IF(IFERROR(SEARCH("H340",O421),99)=99,IF(IFERROR(SEARCH("H340",Q421),99)=99,IF(IFERROR(SEARCH("H340",M421),99)=99,IF(IFERROR(SEARCH("H340",R421),99)=99,IF(IFERROR(SEARCH("H341",N421),99)=99,IF(IFERROR(SEARCH("H341",O421),99)=99,IF(IFERROR(SEARCH("H341",Q421),99)=99,IF(IFERROR(SEARCH("H341",M421),99)=99,IF(IFERROR(SEARCH("H341",R421),99)=99,IF(IFERROR(SEARCH("mutagenic",P421),99)=99,IF(IFERROR(SEARCH("suspected mutagenic",S421),99)=99,0,Scoring!$E$15),Scoring!$E$14),Scoring!$E$13),Scoring!$E$13),Scoring!$E$13),Scoring!$E$13),Scoring!$E$13),Scoring!$E$13),Scoring!$E$13),Scoring!$E$13),Scoring!$E$13),Scoring!$E$13)</f>
        <v>0</v>
      </c>
      <c r="AB421" s="78">
        <f>IF(IFERROR(SEARCH("H360",N421),99)=99,IF(IFERROR(SEARCH("H360",O421),99)=99,IF(IFERROR(SEARCH("H360",Q421),99)=99,IF(IFERROR(SEARCH("H360",M421),99)=99,IF(IFERROR(SEARCH("H360",R421),99)=99,IF(IFERROR(SEARCH("H361",N421),99)=99,IF(IFERROR(SEARCH("H361",O421),99)=99,IF(IFERROR(SEARCH("H361",Q421),99)=99,IF(IFERROR(SEARCH("H361",M421),99)=99,IF(IFERROR(SEARCH("H361",R421),99)=99,IF(IFERROR(SEARCH("reproduction",P421),99)=99,IF(IFERROR(SEARCH("suspected reprotoxic",S421),99)=99,IF(IFERROR(SEARCH("reprotoxic",S421),99)=99,IF(IFERROR(SEARCH("reprotoxic",K421),99)=99,0,Scoring!$E$18),Scoring!$E$18),Scoring!$E$19),Scoring!$E$17),Scoring!$E$16),Scoring!$E$16),Scoring!$E$16),Scoring!$E$16),Scoring!$E$16),Scoring!$E$16),Scoring!$E$16),Scoring!$E$16),Scoring!$E$16),Scoring!$E$16)</f>
        <v>0</v>
      </c>
      <c r="AC421" s="78">
        <f>IF(IFERROR(SEARCH("57f",L421),99)=99,IF(IFERROR(SEARCH("57(f)",P421),99)=99,0,Scoring!$E$20),Scoring!$E$20)</f>
        <v>0</v>
      </c>
      <c r="AD421" s="78">
        <f>IF(IFERROR(SEARCH("CAT1",T421),99)=99,IF(IFERROR(SEARCH("CAT2",T421),99)=99,IF(IFERROR(SEARCH("CAT3",T421),99)=99,IF(IFERROR(SEARCH("concluded to be endocrine",K421),99)=99,IF(IFERROR(SEARCH("categorised as endocrine",K421),99)=99,IF(IFERROR(SEARCH("endocrine disrupting",P421),99)=99,IF(IFERROR(SEARCH("endocrine disrupting",K421),99)=99,IF(IFERROR(SEARCH("suspected endocrine",S421),99)=99,IF(IFERROR(SEARCH("potential endocrine",S421),99)=99,0,Scoring!$E$25),Scoring!$E$25),Scoring!$E$24),Scoring!$E$24),Scoring!$E$24),Scoring!$E$24),Scoring!$E$23),Scoring!$E$22),Scoring!$E$21)</f>
        <v>0</v>
      </c>
      <c r="AE421" s="78">
        <f>IF(IFERROR(SEARCH("suspected sensitiser",S421),99)=99,IF(IFERROR(SEARCH("sensitiser",S421),99)=99,IF(IFERROR(SEARCH("other hazard based concern",S421),99)=99,0,Scoring!$E$28),Scoring!$E$26),Scoring!$E$27)</f>
        <v>0</v>
      </c>
      <c r="AF421" s="78">
        <f>IF(IFERROR(M421,1)=1,IF(IFERROR(N421,1)=1,IF(IFERROR(O421,1)=1,IF(IFERROR(Q421,1)=1,IF(IFERROR(R421,1)=1,IF(IFERROR(T421,1)=1,IF(IFERROR(K421,1)=1,IF(IFERROR(P421,1)=1,IF(IFERROR(S421,1)=1,Scoring!$E$29,0),0),0),0),0),0),0),0),0)</f>
        <v>0</v>
      </c>
      <c r="AG421" s="78">
        <f t="shared" si="38"/>
        <v>3</v>
      </c>
      <c r="AI421" s="93"/>
      <c r="AJ421" s="94"/>
      <c r="AK421" s="76"/>
      <c r="AL421" s="75"/>
      <c r="AN421" s="79"/>
      <c r="AO421" s="79"/>
      <c r="AP421" s="79"/>
      <c r="AQ421" s="79"/>
      <c r="AR421" s="79"/>
      <c r="AS421" s="78"/>
      <c r="AU421" s="79">
        <f>IF(IFERROR(F421,99)=99,IF(IFERROR(G421,99)=99,IF(IFERROR(H421,99)=99,IF(IFERROR(I421,99)=99,IF(IFERROR(E421,99)=99,IF(IFERROR(J421,99)=99,0,Scoring!$B$7),Scoring!$B$3),Scoring!$B$2),Scoring!$B$6),Scoring!$B$5),Scoring!$B$4)</f>
        <v>1</v>
      </c>
      <c r="AV421" s="78">
        <f t="shared" si="39"/>
        <v>3</v>
      </c>
      <c r="AW421" s="78"/>
      <c r="AX421" s="66"/>
      <c r="AY421" s="78"/>
      <c r="AZ421" s="76"/>
      <c r="BA421" s="76"/>
      <c r="BB421" s="76"/>
    </row>
    <row r="422" spans="1:54" x14ac:dyDescent="0.25">
      <c r="A422" s="77" t="s">
        <v>7705</v>
      </c>
      <c r="B422" s="76" t="str">
        <f>C422</f>
        <v>-</v>
      </c>
      <c r="C422" s="77" t="s">
        <v>30</v>
      </c>
      <c r="D422" s="77" t="s">
        <v>2894</v>
      </c>
      <c r="E422" s="76" t="str">
        <f>IF(C422="-",IF(A422="-",VLOOKUP(D422,'sin-list 180320_update'!$C$2:$C$835,1,FALSE),VLOOKUP(A422,'sin-list 180320_update'!$A$2:$A$835,1,FALSE)),VLOOKUP(C422,'sin-list 180320_update'!$B$2:$B$835,1,FALSE))</f>
        <v>NoCas3</v>
      </c>
      <c r="F422" s="76" t="e">
        <f>IF($C422="-",IF($A422="-",VLOOKUP($D422,'REACH Bilaga XVII_update'!$A$5:$A$131,1,FALSE),VLOOKUP($A422,'REACH Bilaga XVII_update'!$C$5:$C$131,1,FALSE)),VLOOKUP($C422,'REACH Bilaga XVII_update'!$B$5:$B$131,1,FALSE))</f>
        <v>#N/A</v>
      </c>
      <c r="G422" s="76" t="e">
        <f>IF($C422="-",IF($A422="-",VLOOKUP($D422,' REACH Bilaga 59_update'!$A$5:$A$210,1,FALSE),VLOOKUP($A422,' REACH Bilaga 59_update'!$D$5:$D$210,1,FALSE)),VLOOKUP($C422,' REACH Bilaga 59_update'!$C$5:$C$210,1,FALSE))</f>
        <v>#N/A</v>
      </c>
      <c r="H422" s="76" t="e">
        <f>IF($C422="-",IF($A422="-",VLOOKUP($D422,'REACH Bilaga XIV_update'!$A$5:$A$110,1,FALSE),VLOOKUP($A422,'REACH Bilaga XIV_update'!$D$5:$D$110,1,FALSE)),VLOOKUP($C422,'REACH Bilaga XIV_update'!$C$5:$C$110,1,FALSE))</f>
        <v>#N/A</v>
      </c>
      <c r="I422" s="76" t="e">
        <f>IF($C422="-",IF($A422="-",VLOOKUP($D422,CoRAP_update!$A$5:$A$376,1,FALSE),VLOOKUP($A422,CoRAP_update!$D$5:$D$376,1,FALSE)),VLOOKUP($C422,CoRAP_update!$C$5:$C$376,1,FALSE))</f>
        <v>#N/A</v>
      </c>
      <c r="J422" s="76" t="e">
        <f>IF($C422="-",IF($A422="-",VLOOKUP($D422,EDC_update!$C$2:$C$450,1,FALSE),VLOOKUP($A422,EDC_update!$B$2:$B$450,1,FALSE)),VLOOKUP($C422,EDC_update!$L$2:$L$450,1,FALSE))</f>
        <v>#N/A</v>
      </c>
      <c r="K422" s="76" t="str">
        <f>IF($C422="-",IF($A422="-",IF(VLOOKUP($D422,'sin-list 180320_update'!$C$2:$S$835,3,FALSE)="",NA(),VLOOKUP($D422,'sin-list 180320_update'!$C$2:$S$835,3,FALSE)),IF(VLOOKUP($A422,'sin-list 180320_update'!$A$2:$S$835,5,FALSE)="",NA(),VLOOKUP($A422,'sin-list 180320_update'!$A$2:$S$835,5,FALSE))),IF(VLOOKUP($C422,'sin-list 180320_update'!$B$2:$S$835,4,FALSE)="",NA(),VLOOKUP($C422,'sin-list 180320_update'!$B$2:$S$835,4,FALSE)))</f>
        <v>Substance is agreed by RAC to be a classified CMR according to Annex VI of Regulation 1272/2008, however it is not yet formally included.</v>
      </c>
      <c r="L422" s="76" t="str">
        <f>IF($C422="-",IF($A422="-",VLOOKUP($D422,'sin-list 180320_update'!$C$2:$S$835,6,FALSE),VLOOKUP($A422,'sin-list 180320_update'!$A$2:$S$835,8,FALSE)),VLOOKUP($C422,'sin-list 180320_update'!$B$2:$S$835,7,FALSE))</f>
        <v>Carc 1B</v>
      </c>
      <c r="M422" s="76" t="str">
        <f>IF($C422="-",IF($A422="-",IF(VLOOKUP($D422,'sin-list 180320_update'!$C$2:$S$835,8,FALSE)="",NA(),VLOOKUP($D422,'sin-list 180320_update'!$C$2:$S$835,8,FALSE)),IF(VLOOKUP($A422,'sin-list 180320_update'!$A$2:$S$835,10,FALSE)="",NA(),VLOOKUP($A422,'sin-list 180320_update'!$A$2:$S$835,10,FALSE))),IF(VLOOKUP($C422,'sin-list 180320_update'!$B$2:$S$835,9,FALSE)="",NA(),VLOOKUP($C422,'sin-list 180320_update'!$B$2:$S$835,9,FALSE)))</f>
        <v>H350i</v>
      </c>
      <c r="N422" s="76" t="e">
        <f>IF($C422="-",IF($A422="-",IF(VLOOKUP($D422,'REACH Bilaga XVII_update'!$A$5:$E$131,4,FALSE)="",NA(),VLOOKUP($D422,'REACH Bilaga XVII_update'!$A$5:$E$131,4,FALSE)),IF(VLOOKUP($A422,'REACH Bilaga XVII_update'!$C$5:$D$131,2,FALSE)="",NA(),VLOOKUP($A422,'REACH Bilaga XVII_update'!$C$5:$D$131,2,FALSE))),IF(VLOOKUP($C422,'REACH Bilaga XVII_update'!$B$5:$D$131,3,FALSE)="",NA(),VLOOKUP($C422,'REACH Bilaga XVII_update'!$B$5:$D$131,3,FALSE)))</f>
        <v>#N/A</v>
      </c>
      <c r="O422" s="76" t="e">
        <f>IF($C422="-",IF($A422="-",IF(VLOOKUP($D422,' REACH Bilaga 59_update'!$A$5:$E$210,5,FALSE)="",NA(),VLOOKUP($D422,' REACH Bilaga 59_update'!$A$5:$E$210,5,FALSE)),IF(VLOOKUP($A422,' REACH Bilaga 59_update'!$D$5:$E$210,2,FALSE)="",NA(),VLOOKUP($A422,' REACH Bilaga 59_update'!$D$5:$E$210,2,FALSE))),IF(VLOOKUP($C422,' REACH Bilaga 59_update'!$C$5:$E$210,3,FALSE)="",NA(),VLOOKUP($C422,' REACH Bilaga 59_update'!$C$5:$E$210,3,FALSE)))</f>
        <v>#N/A</v>
      </c>
      <c r="P422" s="76" t="e">
        <f>IF(C422="-",IF(A422="-",IFERROR(VLOOKUP($D422,' REACH Bilaga 59_update'!$A$5:$F$210,MATCH(Sammanfattning!P$1,' REACH Bilaga 59_update'!$A$4:$F$4,0),FALSE),VLOOKUP($D422,'REACH Bilaga XIV_update'!$A$4:$H$110,MATCH(Sammanfattning!P$1,'REACH Bilaga XIV_update'!$A$4:$H$4,0),FALSE)),IFERROR(VLOOKUP($A422,' REACH Bilaga 59_update'!$D$5:$F$210,MATCH(Sammanfattning!P$1,' REACH Bilaga 59_update'!$D$4:$F$4,0),FALSE),VLOOKUP($A422,'REACH Bilaga XIV_update'!$D$4:$H$110,MATCH(Sammanfattning!P$1,'REACH Bilaga XIV_update'!$D$4:$H$4,0),FALSE))),IFERROR(VLOOKUP($C422,' REACH Bilaga 59_update'!$C$5:$F$210,MATCH(Sammanfattning!P$1,' REACH Bilaga 59_update'!$C$4:$F$4,0),FALSE),VLOOKUP($C422,'REACH Bilaga XIV_update'!$C$4:$H$110,MATCH(Sammanfattning!P$1,'REACH Bilaga XIV_update'!$C$4:$H$4,0),FALSE)))</f>
        <v>#N/A</v>
      </c>
      <c r="Q422" s="76" t="e">
        <f>IF($C422="-",IF($A422="-",IF(VLOOKUP($D422,'REACH Bilaga XIV_update'!$A$5:$I$110,9,FALSE)="",NA(),VLOOKUP($D422,'REACH Bilaga XIV_update'!$A$5:$I$110,9,FALSE)),IF(VLOOKUP($A422,'REACH Bilaga XIV_update'!$D$5:$I$110,6,FALSE)="",NA(),VLOOKUP($A422,'REACH Bilaga XIV_update'!$D$5:$I$110,6,FALSE))),IF(VLOOKUP($C422,'REACH Bilaga XIV_update'!$C$5:$I$110,7,FALSE)="",NA(),VLOOKUP($C422,'REACH Bilaga XIV_update'!$C$5:$I$110,7,FALSE)))</f>
        <v>#N/A</v>
      </c>
      <c r="R422" s="76" t="e">
        <f>IF($C422="-",IF($A422="-",IF(VLOOKUP($D422,CoRAP_update!$A$5:$O$376,15,FALSE)="",NA(),VLOOKUP($D422,CoRAP_update!$A$5:$O$376,15,FALSE)),IF(VLOOKUP($A422,CoRAP_update!$D$5:$O$376,12,FALSE)="",NA(),VLOOKUP($A422,CoRAP_update!$D$5:$O$376,12,FALSE))),IF(VLOOKUP($C422,CoRAP_update!$C$5:$O$376,13,FALSE)="",NA(),VLOOKUP($C422,CoRAP_update!$C$5:$O$376,13,FALSE)))</f>
        <v>#N/A</v>
      </c>
      <c r="S422" s="144" t="e">
        <f>IF($C422="-",IF($A422="-",VLOOKUP($D422,CoRAP_update!$A$5:$J$376,MATCH(Sammanfattning!S$1,CoRAP_update!$A$4:$J$4,0),FALSE),VLOOKUP($A422,CoRAP_update!$D$5:$J$376,MATCH(Sammanfattning!S$1,CoRAP_update!$D$4:$J$4,0),FALSE)),VLOOKUP($C422,CoRAP_update!$C$5:$J$376,MATCH(Sammanfattning!S$1,CoRAP_update!$C$4:$J$4,0),FALSE))</f>
        <v>#N/A</v>
      </c>
      <c r="T422" s="76" t="e">
        <f>IF($A422="-",VLOOKUP($D422,EDC_update!$C$2:$F$450,4,FALSE),VLOOKUP($A422,EDC_update!$B$2:$F$450,5,FALSE))</f>
        <v>#N/A</v>
      </c>
      <c r="V422" s="78">
        <f>IF(IFERROR(SEARCH("PBT",P422),99)=99,IF(IFERROR(SEARCH("suspected PBT",S422),99)=99,IF(IFERROR(SEARCH("concluded to be PBT",K422),99)=99,IF(IFERROR(SEARCH("PBT",S422),99)=99,IF(IFERROR(SEARCH("PBT cand",L422),99)=99,IF(IFERROR(SEARCH("PBT",L422),99)=99,IF(IFERROR(SEARCH("persistent, bioackumulative and toxic properties",K422),99)=99,0,Scoring!$E$3),Scoring!$E$3),Scoring!$E$7),Scoring!$E$3),Scoring!$E$5),Scoring!$E$6),Scoring!$E$3)</f>
        <v>0</v>
      </c>
      <c r="W422" s="78">
        <f>IF(IFERROR(SEARCH("vPvB",P422),99)=99,IF(IFERROR(SEARCH("suspected pbt/vPvB",S422),99)=99,IF(IFERROR(SEARCH("vPvB",S422),99)=99,IF(IFERROR(SEARCH("concluded to be a vPvB",S422),99)=99,IF(IFERROR(SEARCH("identified as vPvB",K422),99)=99,IF(IFERROR(SEARCH("concluded to be a vPvB",K422),99)=99,IF(IFERROR(SEARCH("concluded to be both pbt and vPvB",S422),99)=99,IF(IFERROR(SEARCH("concluded to be both pbt and vPvB",K422),99)=99,0,Scoring!$E$5),Scoring!$E$5),Scoring!$E$5),Scoring!$E$5),Scoring!$E$5),Scoring!$E$4),Scoring!$E$6),Scoring!$E$4)</f>
        <v>0</v>
      </c>
      <c r="X422" s="78">
        <f>IF(IFERROR(SEARCH("H410",N422),99)=99,IF(IFERROR(SEARCH("H410",O422),99)=99,IF(IFERROR(SEARCH("H410",Q422),99)=99,IF(IFERROR(SEARCH("H410",M422),99)=99,IF(IFERROR(SEARCH("H410",R422),99)=99,IF(IFERROR(SEARCH("H411",N422),99)=99,IF(IFERROR(SEARCH("H411",O422),99)=99,IF(IFERROR(SEARCH("H411",Q422),99)=99,IF(IFERROR(SEARCH("H411",M422),99)=99,IF(IFERROR(SEARCH("H411",R422),99)=99,IF(IFERROR(SEARCH("H413",N422),99)=99,IF(IFERROR(SEARCH("H413",O422),99)=99,IF(IFERROR(SEARCH("H413",Q422),99)=99,IF(IFERROR(SEARCH("H413",M422),99)=99,IF(IFERROR(SEARCH("H413",R422),99)=99,IF(IFERROR(SEARCH("H412",N422),99)=99,IF(IFERROR(SEARCH("H412",O422),99)=99,IF(IFERROR(SEARCH("H412",Q422),99)=99,IF(IFERROR(SEARCH("H412",M422),99)=99,IF(IFERROR(SEARCH("H412",R422),99)=99,0,Scoring!$E$2),Scoring!$E$2),Scoring!$E$2),Scoring!$E$2),Scoring!$E$2),Scoring!$E$2),Scoring!$E$2),Scoring!$E$2),Scoring!$E$2),Scoring!$E$2),Scoring!$E$2),Scoring!$E$2),Scoring!$E$2),Scoring!$E$2),Scoring!$E$2),Scoring!$E$2),Scoring!$E$2),Scoring!$E$2),Scoring!$E$2),Scoring!$E$2)</f>
        <v>0</v>
      </c>
      <c r="Y422" s="78">
        <f>IF(IFERROR(SEARCH("CMR",K422),99)=99,IF(IFERROR(SEARCH("Suspected CMR",S422),99)=99,IF(IFERROR(SEARCH("CMR",S422),99)=99,0,Scoring!$E$8),Scoring!$E$9),Scoring!$E$8)</f>
        <v>3</v>
      </c>
      <c r="Z422" s="78">
        <f>IF(IFERROR(SEARCH("H350",N422),99)=99,IF(IFERROR(SEARCH("H350",O422),99)=99,IF(IFERROR(SEARCH("H350",Q422),99)=99,IF(IFERROR(SEARCH("H350",M422),99)=99,IF(IFERROR(SEARCH("H350",R422),99)=99,IF(IFERROR(SEARCH("H351",N422),99)=99,IF(IFERROR(SEARCH("H351",O422),99)=99,IF(IFERROR(SEARCH("H351",Q422),99)=99,IF(IFERROR(SEARCH("H351",M422),99)=99,IF(IFERROR(SEARCH("H351",R422),99)=99,IF(IFERROR(SEARCH("carcinogenic",P422),99)=99,IF(IFERROR(SEARCH("suspected carcinogenic",S422),99)=99,0,Scoring!$E$12),Scoring!$E$11),Scoring!$E$10),Scoring!$E$10),Scoring!$E$10),Scoring!$E$10),Scoring!$E$10),Scoring!$E$10),Scoring!$E$10),Scoring!$E$10),Scoring!$E$10),Scoring!$E$10)</f>
        <v>1</v>
      </c>
      <c r="AA422" s="78">
        <f>IF(IFERROR(SEARCH("H340",N422),99)=99,IF(IFERROR(SEARCH("H340",O422),99)=99,IF(IFERROR(SEARCH("H340",Q422),99)=99,IF(IFERROR(SEARCH("H340",M422),99)=99,IF(IFERROR(SEARCH("H340",R422),99)=99,IF(IFERROR(SEARCH("H341",N422),99)=99,IF(IFERROR(SEARCH("H341",O422),99)=99,IF(IFERROR(SEARCH("H341",Q422),99)=99,IF(IFERROR(SEARCH("H341",M422),99)=99,IF(IFERROR(SEARCH("H341",R422),99)=99,IF(IFERROR(SEARCH("mutagenic",P422),99)=99,IF(IFERROR(SEARCH("suspected mutagenic",S422),99)=99,0,Scoring!$E$15),Scoring!$E$14),Scoring!$E$13),Scoring!$E$13),Scoring!$E$13),Scoring!$E$13),Scoring!$E$13),Scoring!$E$13),Scoring!$E$13),Scoring!$E$13),Scoring!$E$13),Scoring!$E$13)</f>
        <v>0</v>
      </c>
      <c r="AB422" s="78">
        <f>IF(IFERROR(SEARCH("H360",N422),99)=99,IF(IFERROR(SEARCH("H360",O422),99)=99,IF(IFERROR(SEARCH("H360",Q422),99)=99,IF(IFERROR(SEARCH("H360",M422),99)=99,IF(IFERROR(SEARCH("H360",R422),99)=99,IF(IFERROR(SEARCH("H361",N422),99)=99,IF(IFERROR(SEARCH("H361",O422),99)=99,IF(IFERROR(SEARCH("H361",Q422),99)=99,IF(IFERROR(SEARCH("H361",M422),99)=99,IF(IFERROR(SEARCH("H361",R422),99)=99,IF(IFERROR(SEARCH("reproduction",P422),99)=99,IF(IFERROR(SEARCH("suspected reprotoxic",S422),99)=99,IF(IFERROR(SEARCH("reprotoxic",S422),99)=99,IF(IFERROR(SEARCH("reprotoxic",K422),99)=99,0,Scoring!$E$18),Scoring!$E$18),Scoring!$E$19),Scoring!$E$17),Scoring!$E$16),Scoring!$E$16),Scoring!$E$16),Scoring!$E$16),Scoring!$E$16),Scoring!$E$16),Scoring!$E$16),Scoring!$E$16),Scoring!$E$16),Scoring!$E$16)</f>
        <v>0</v>
      </c>
      <c r="AC422" s="78">
        <f>IF(IFERROR(SEARCH("57f",L422),99)=99,IF(IFERROR(SEARCH("57(f)",P422),99)=99,0,Scoring!$E$20),Scoring!$E$20)</f>
        <v>0</v>
      </c>
      <c r="AD422" s="78">
        <f>IF(IFERROR(SEARCH("CAT1",T422),99)=99,IF(IFERROR(SEARCH("CAT2",T422),99)=99,IF(IFERROR(SEARCH("CAT3",T422),99)=99,IF(IFERROR(SEARCH("concluded to be endocrine",K422),99)=99,IF(IFERROR(SEARCH("categorised as endocrine",K422),99)=99,IF(IFERROR(SEARCH("endocrine disrupting",P422),99)=99,IF(IFERROR(SEARCH("endocrine disrupting",K422),99)=99,IF(IFERROR(SEARCH("suspected endocrine",S422),99)=99,IF(IFERROR(SEARCH("potential endocrine",S422),99)=99,0,Scoring!$E$25),Scoring!$E$25),Scoring!$E$24),Scoring!$E$24),Scoring!$E$24),Scoring!$E$24),Scoring!$E$23),Scoring!$E$22),Scoring!$E$21)</f>
        <v>0</v>
      </c>
      <c r="AE422" s="78">
        <f>IF(IFERROR(SEARCH("suspected sensitiser",S422),99)=99,IF(IFERROR(SEARCH("sensitiser",S422),99)=99,IF(IFERROR(SEARCH("other hazard based concern",S422),99)=99,0,Scoring!$E$28),Scoring!$E$26),Scoring!$E$27)</f>
        <v>0</v>
      </c>
      <c r="AF422" s="78">
        <f>IF(IFERROR(M422,1)=1,IF(IFERROR(N422,1)=1,IF(IFERROR(O422,1)=1,IF(IFERROR(Q422,1)=1,IF(IFERROR(R422,1)=1,IF(IFERROR(T422,1)=1,IF(IFERROR(K422,1)=1,IF(IFERROR(P422,1)=1,IF(IFERROR(S422,1)=1,Scoring!$E$29,0),0),0),0),0),0),0),0),0)</f>
        <v>0</v>
      </c>
      <c r="AG422" s="78">
        <f t="shared" si="38"/>
        <v>3</v>
      </c>
      <c r="AI422" s="93"/>
      <c r="AJ422" s="94"/>
      <c r="AK422" s="76"/>
      <c r="AL422" s="75"/>
      <c r="AN422" s="79"/>
      <c r="AO422" s="79"/>
      <c r="AP422" s="79"/>
      <c r="AQ422" s="79"/>
      <c r="AR422" s="79"/>
      <c r="AS422" s="78"/>
      <c r="AU422" s="79">
        <f>IF(IFERROR(F422,99)=99,IF(IFERROR(G422,99)=99,IF(IFERROR(H422,99)=99,IF(IFERROR(I422,99)=99,IF(IFERROR(E422,99)=99,IF(IFERROR(J422,99)=99,0,Scoring!$B$7),Scoring!$B$3),Scoring!$B$2),Scoring!$B$6),Scoring!$B$5),Scoring!$B$4)</f>
        <v>0.3</v>
      </c>
      <c r="AV422" s="78">
        <f t="shared" si="39"/>
        <v>0.89999999999999991</v>
      </c>
      <c r="AW422" s="78"/>
      <c r="AX422" s="66"/>
      <c r="AY422" s="78"/>
      <c r="AZ422" s="76"/>
      <c r="BA422" s="76"/>
      <c r="BB422" s="76"/>
    </row>
    <row r="423" spans="1:54" x14ac:dyDescent="0.25">
      <c r="A423" s="84" t="s">
        <v>11774</v>
      </c>
      <c r="B423" s="85" t="s">
        <v>30</v>
      </c>
      <c r="C423" s="85" t="s">
        <v>11433</v>
      </c>
      <c r="D423" s="84" t="s">
        <v>11434</v>
      </c>
      <c r="E423" s="76" t="str">
        <f>IF(C423="-",IF(A423="-",VLOOKUP(D423,'sin-list 180320_update'!$C$2:$C$835,1,FALSE),VLOOKUP(A423,'sin-list 180320_update'!$A$2:$A$835,1,FALSE)),VLOOKUP(C423,'sin-list 180320_update'!$B$2:$B$835,1,FALSE))</f>
        <v xml:space="preserve"> 205-877-5</v>
      </c>
      <c r="F423" s="76" t="e">
        <f>IF($C423="-",IF($A423="-",VLOOKUP($D423,'REACH Bilaga XVII_update'!$A$5:$A$131,1,FALSE),VLOOKUP($A423,'REACH Bilaga XVII_update'!$C$5:$C$131,1,FALSE)),VLOOKUP($C423,'REACH Bilaga XVII_update'!$B$5:$B$131,1,FALSE))</f>
        <v>#N/A</v>
      </c>
      <c r="G423" s="76" t="e">
        <f>IF($C423="-",IF($A423="-",VLOOKUP($D423,' REACH Bilaga 59_update'!$A$5:$A$210,1,FALSE),VLOOKUP($A423,' REACH Bilaga 59_update'!$D$5:$D$210,1,FALSE)),VLOOKUP($C423,' REACH Bilaga 59_update'!$C$5:$C$210,1,FALSE))</f>
        <v>#N/A</v>
      </c>
      <c r="H423" s="76" t="e">
        <f>IF($C423="-",IF($A423="-",VLOOKUP($D423,'REACH Bilaga XIV_update'!$A$5:$A$110,1,FALSE),VLOOKUP($A423,'REACH Bilaga XIV_update'!$D$5:$D$110,1,FALSE)),VLOOKUP($C423,'REACH Bilaga XIV_update'!$C$5:$C$110,1,FALSE))</f>
        <v>#N/A</v>
      </c>
      <c r="I423" s="76" t="e">
        <f>IF($C423="-",IF($A423="-",VLOOKUP($D423,CoRAP_update!$A$5:$A$376,1,FALSE),VLOOKUP($A423,CoRAP_update!$D$5:$D$376,1,FALSE)),VLOOKUP($C423,CoRAP_update!$C$5:$C$376,1,FALSE))</f>
        <v>#N/A</v>
      </c>
      <c r="J423" s="76" t="e">
        <f>IF($C423="-",IF($A423="-",VLOOKUP($D423,EDC_update!$C$2:$C$450,1,FALSE),VLOOKUP($A423,EDC_update!$B$2:$B$450,1,FALSE)),VLOOKUP($C423,EDC_update!$L$2:$L$450,1,FALSE))</f>
        <v>#N/A</v>
      </c>
      <c r="K423" s="76" t="str">
        <f>IF($C423="-",IF($A423="-",IF(VLOOKUP($D423,'sin-list 180320_update'!$C$2:$S$835,3,FALSE)="",NA(),VLOOKUP($D423,'sin-list 180320_update'!$C$2:$S$835,3,FALSE)),IF(VLOOKUP($A423,'sin-list 180320_update'!$A$2:$S$835,5,FALSE)="",NA(),VLOOKUP($A423,'sin-list 180320_update'!$A$2:$S$835,5,FALSE))),IF(VLOOKUP($C423,'sin-list 180320_update'!$B$2:$S$835,4,FALSE)="",NA(),VLOOKUP($C423,'sin-list 180320_update'!$B$2:$S$835,4,FALSE)))</f>
        <v>Classified CMR according to Annex VI of Regulation 1272/2008</v>
      </c>
      <c r="L423" s="76" t="str">
        <f>IF($C423="-",IF($A423="-",VLOOKUP($D423,'sin-list 180320_update'!$C$2:$S$835,6,FALSE),VLOOKUP($A423,'sin-list 180320_update'!$A$2:$S$835,8,FALSE)),VLOOKUP($C423,'sin-list 180320_update'!$B$2:$S$835,7,FALSE))</f>
        <v>Carc. 1B_x000D_
Muta. 2</v>
      </c>
      <c r="M423" s="76" t="str">
        <f>IF($C423="-",IF($A423="-",IF(VLOOKUP($D423,'sin-list 180320_update'!$C$2:$S$835,8,FALSE)="",NA(),VLOOKUP($D423,'sin-list 180320_update'!$C$2:$S$835,8,FALSE)),IF(VLOOKUP($A423,'sin-list 180320_update'!$A$2:$S$835,10,FALSE)="",NA(),VLOOKUP($A423,'sin-list 180320_update'!$A$2:$S$835,10,FALSE))),IF(VLOOKUP($C423,'sin-list 180320_update'!$B$2:$S$835,9,FALSE)="",NA(),VLOOKUP($C423,'sin-list 180320_update'!$B$2:$S$835,9,FALSE)))</f>
        <v>H350_x000D_
H341</v>
      </c>
      <c r="N423" s="76" t="e">
        <f>IF($C423="-",IF($A423="-",IF(VLOOKUP($D423,'REACH Bilaga XVII_update'!$A$5:$E$131,4,FALSE)="",NA(),VLOOKUP($D423,'REACH Bilaga XVII_update'!$A$5:$E$131,4,FALSE)),IF(VLOOKUP($A423,'REACH Bilaga XVII_update'!$C$5:$D$131,2,FALSE)="",NA(),VLOOKUP($A423,'REACH Bilaga XVII_update'!$C$5:$D$131,2,FALSE))),IF(VLOOKUP($C423,'REACH Bilaga XVII_update'!$B$5:$D$131,3,FALSE)="",NA(),VLOOKUP($C423,'REACH Bilaga XVII_update'!$B$5:$D$131,3,FALSE)))</f>
        <v>#N/A</v>
      </c>
      <c r="O423" s="76" t="e">
        <f>IF($C423="-",IF($A423="-",IF(VLOOKUP($D423,' REACH Bilaga 59_update'!$A$5:$E$210,5,FALSE)="",NA(),VLOOKUP($D423,' REACH Bilaga 59_update'!$A$5:$E$210,5,FALSE)),IF(VLOOKUP($A423,' REACH Bilaga 59_update'!$D$5:$E$210,2,FALSE)="",NA(),VLOOKUP($A423,' REACH Bilaga 59_update'!$D$5:$E$210,2,FALSE))),IF(VLOOKUP($C423,' REACH Bilaga 59_update'!$C$5:$E$210,3,FALSE)="",NA(),VLOOKUP($C423,' REACH Bilaga 59_update'!$C$5:$E$210,3,FALSE)))</f>
        <v>#N/A</v>
      </c>
      <c r="P423" s="76" t="e">
        <f>IF(C423="-",IF(A423="-",IFERROR(VLOOKUP($D423,' REACH Bilaga 59_update'!$A$5:$F$210,MATCH(Sammanfattning!P$1,' REACH Bilaga 59_update'!$A$4:$F$4,0),FALSE),VLOOKUP($D423,'REACH Bilaga XIV_update'!$A$4:$H$110,MATCH(Sammanfattning!P$1,'REACH Bilaga XIV_update'!$A$4:$H$4,0),FALSE)),IFERROR(VLOOKUP($A423,' REACH Bilaga 59_update'!$D$5:$F$210,MATCH(Sammanfattning!P$1,' REACH Bilaga 59_update'!$D$4:$F$4,0),FALSE),VLOOKUP($A423,'REACH Bilaga XIV_update'!$D$4:$H$110,MATCH(Sammanfattning!P$1,'REACH Bilaga XIV_update'!$D$4:$H$4,0),FALSE))),IFERROR(VLOOKUP($C423,' REACH Bilaga 59_update'!$C$5:$F$210,MATCH(Sammanfattning!P$1,' REACH Bilaga 59_update'!$C$4:$F$4,0),FALSE),VLOOKUP($C423,'REACH Bilaga XIV_update'!$C$4:$H$110,MATCH(Sammanfattning!P$1,'REACH Bilaga XIV_update'!$C$4:$H$4,0),FALSE)))</f>
        <v>#N/A</v>
      </c>
      <c r="Q423" s="76" t="e">
        <f>IF($C423="-",IF($A423="-",IF(VLOOKUP($D423,'REACH Bilaga XIV_update'!$A$5:$I$110,9,FALSE)="",NA(),VLOOKUP($D423,'REACH Bilaga XIV_update'!$A$5:$I$110,9,FALSE)),IF(VLOOKUP($A423,'REACH Bilaga XIV_update'!$D$5:$I$110,6,FALSE)="",NA(),VLOOKUP($A423,'REACH Bilaga XIV_update'!$D$5:$I$110,6,FALSE))),IF(VLOOKUP($C423,'REACH Bilaga XIV_update'!$C$5:$I$110,7,FALSE)="",NA(),VLOOKUP($C423,'REACH Bilaga XIV_update'!$C$5:$I$110,7,FALSE)))</f>
        <v>#N/A</v>
      </c>
      <c r="R423" s="76" t="e">
        <f>IF($C423="-",IF($A423="-",IF(VLOOKUP($D423,CoRAP_update!$A$5:$O$376,15,FALSE)="",NA(),VLOOKUP($D423,CoRAP_update!$A$5:$O$376,15,FALSE)),IF(VLOOKUP($A423,CoRAP_update!$D$5:$O$376,12,FALSE)="",NA(),VLOOKUP($A423,CoRAP_update!$D$5:$O$376,12,FALSE))),IF(VLOOKUP($C423,CoRAP_update!$C$5:$O$376,13,FALSE)="",NA(),VLOOKUP($C423,CoRAP_update!$C$5:$O$376,13,FALSE)))</f>
        <v>#N/A</v>
      </c>
      <c r="S423" s="144" t="e">
        <f>IF($C423="-",IF($A423="-",VLOOKUP($D423,CoRAP_update!$A$5:$J$376,MATCH(Sammanfattning!S$1,CoRAP_update!$A$4:$J$4,0),FALSE),VLOOKUP($A423,CoRAP_update!$D$5:$J$376,MATCH(Sammanfattning!S$1,CoRAP_update!$D$4:$J$4,0),FALSE)),VLOOKUP($C423,CoRAP_update!$C$5:$J$376,MATCH(Sammanfattning!S$1,CoRAP_update!$C$4:$J$4,0),FALSE))</f>
        <v>#N/A</v>
      </c>
      <c r="T423" s="76" t="e">
        <f>IF($A423="-",VLOOKUP($D423,EDC_update!$C$2:$F$450,4,FALSE),VLOOKUP($A423,EDC_update!$B$2:$F$450,5,FALSE))</f>
        <v>#N/A</v>
      </c>
      <c r="V423" s="78">
        <f>IF(IFERROR(SEARCH("PBT",P423),99)=99,IF(IFERROR(SEARCH("suspected PBT",S423),99)=99,IF(IFERROR(SEARCH("concluded to be PBT",K423),99)=99,IF(IFERROR(SEARCH("PBT",S423),99)=99,IF(IFERROR(SEARCH("PBT cand",L423),99)=99,IF(IFERROR(SEARCH("PBT",L423),99)=99,IF(IFERROR(SEARCH("persistent, bioackumulative and toxic properties",K423),99)=99,0,Scoring!$E$3),Scoring!$E$3),Scoring!$E$7),Scoring!$E$3),Scoring!$E$5),Scoring!$E$6),Scoring!$E$3)</f>
        <v>0</v>
      </c>
      <c r="W423" s="78">
        <f>IF(IFERROR(SEARCH("vPvB",P423),99)=99,IF(IFERROR(SEARCH("suspected pbt/vPvB",S423),99)=99,IF(IFERROR(SEARCH("vPvB",S423),99)=99,IF(IFERROR(SEARCH("concluded to be a vPvB",S423),99)=99,IF(IFERROR(SEARCH("identified as vPvB",K423),99)=99,IF(IFERROR(SEARCH("concluded to be a vPvB",K423),99)=99,IF(IFERROR(SEARCH("concluded to be both pbt and vPvB",S423),99)=99,IF(IFERROR(SEARCH("concluded to be both pbt and vPvB",K423),99)=99,0,Scoring!$E$5),Scoring!$E$5),Scoring!$E$5),Scoring!$E$5),Scoring!$E$5),Scoring!$E$4),Scoring!$E$6),Scoring!$E$4)</f>
        <v>0</v>
      </c>
      <c r="X423" s="78">
        <f>IF(IFERROR(SEARCH("H410",N423),99)=99,IF(IFERROR(SEARCH("H410",O423),99)=99,IF(IFERROR(SEARCH("H410",Q423),99)=99,IF(IFERROR(SEARCH("H410",M423),99)=99,IF(IFERROR(SEARCH("H410",R423),99)=99,IF(IFERROR(SEARCH("H411",N423),99)=99,IF(IFERROR(SEARCH("H411",O423),99)=99,IF(IFERROR(SEARCH("H411",Q423),99)=99,IF(IFERROR(SEARCH("H411",M423),99)=99,IF(IFERROR(SEARCH("H411",R423),99)=99,IF(IFERROR(SEARCH("H413",N423),99)=99,IF(IFERROR(SEARCH("H413",O423),99)=99,IF(IFERROR(SEARCH("H413",Q423),99)=99,IF(IFERROR(SEARCH("H413",M423),99)=99,IF(IFERROR(SEARCH("H413",R423),99)=99,IF(IFERROR(SEARCH("H412",N423),99)=99,IF(IFERROR(SEARCH("H412",O423),99)=99,IF(IFERROR(SEARCH("H412",Q423),99)=99,IF(IFERROR(SEARCH("H412",M423),99)=99,IF(IFERROR(SEARCH("H412",R423),99)=99,0,Scoring!$E$2),Scoring!$E$2),Scoring!$E$2),Scoring!$E$2),Scoring!$E$2),Scoring!$E$2),Scoring!$E$2),Scoring!$E$2),Scoring!$E$2),Scoring!$E$2),Scoring!$E$2),Scoring!$E$2),Scoring!$E$2),Scoring!$E$2),Scoring!$E$2),Scoring!$E$2),Scoring!$E$2),Scoring!$E$2),Scoring!$E$2),Scoring!$E$2)</f>
        <v>0</v>
      </c>
      <c r="Y423" s="78">
        <f>IF(IFERROR(SEARCH("CMR",K423),99)=99,IF(IFERROR(SEARCH("Suspected CMR",S423),99)=99,IF(IFERROR(SEARCH("CMR",S423),99)=99,0,Scoring!$E$8),Scoring!$E$9),Scoring!$E$8)</f>
        <v>3</v>
      </c>
      <c r="Z423" s="78">
        <f>IF(IFERROR(SEARCH("H350",N423),99)=99,IF(IFERROR(SEARCH("H350",O423),99)=99,IF(IFERROR(SEARCH("H350",Q423),99)=99,IF(IFERROR(SEARCH("H350",M423),99)=99,IF(IFERROR(SEARCH("H350",R423),99)=99,IF(IFERROR(SEARCH("H351",N423),99)=99,IF(IFERROR(SEARCH("H351",O423),99)=99,IF(IFERROR(SEARCH("H351",Q423),99)=99,IF(IFERROR(SEARCH("H351",M423),99)=99,IF(IFERROR(SEARCH("H351",R423),99)=99,IF(IFERROR(SEARCH("carcinogenic",P423),99)=99,IF(IFERROR(SEARCH("suspected carcinogenic",S423),99)=99,0,Scoring!$E$12),Scoring!$E$11),Scoring!$E$10),Scoring!$E$10),Scoring!$E$10),Scoring!$E$10),Scoring!$E$10),Scoring!$E$10),Scoring!$E$10),Scoring!$E$10),Scoring!$E$10),Scoring!$E$10)</f>
        <v>1</v>
      </c>
      <c r="AA423" s="78">
        <f>IF(IFERROR(SEARCH("H340",N423),99)=99,IF(IFERROR(SEARCH("H340",O423),99)=99,IF(IFERROR(SEARCH("H340",Q423),99)=99,IF(IFERROR(SEARCH("H340",M423),99)=99,IF(IFERROR(SEARCH("H340",R423),99)=99,IF(IFERROR(SEARCH("H341",N423),99)=99,IF(IFERROR(SEARCH("H341",O423),99)=99,IF(IFERROR(SEARCH("H341",Q423),99)=99,IF(IFERROR(SEARCH("H341",M423),99)=99,IF(IFERROR(SEARCH("H341",R423),99)=99,IF(IFERROR(SEARCH("mutagenic",P423),99)=99,IF(IFERROR(SEARCH("suspected mutagenic",S423),99)=99,0,Scoring!$E$15),Scoring!$E$14),Scoring!$E$13),Scoring!$E$13),Scoring!$E$13),Scoring!$E$13),Scoring!$E$13),Scoring!$E$13),Scoring!$E$13),Scoring!$E$13),Scoring!$E$13),Scoring!$E$13)</f>
        <v>1</v>
      </c>
      <c r="AB423" s="78">
        <f>IF(IFERROR(SEARCH("H360",N423),99)=99,IF(IFERROR(SEARCH("H360",O423),99)=99,IF(IFERROR(SEARCH("H360",Q423),99)=99,IF(IFERROR(SEARCH("H360",M423),99)=99,IF(IFERROR(SEARCH("H360",R423),99)=99,IF(IFERROR(SEARCH("H361",N423),99)=99,IF(IFERROR(SEARCH("H361",O423),99)=99,IF(IFERROR(SEARCH("H361",Q423),99)=99,IF(IFERROR(SEARCH("H361",M423),99)=99,IF(IFERROR(SEARCH("H361",R423),99)=99,IF(IFERROR(SEARCH("reproduction",P423),99)=99,IF(IFERROR(SEARCH("suspected reprotoxic",S423),99)=99,IF(IFERROR(SEARCH("reprotoxic",S423),99)=99,IF(IFERROR(SEARCH("reprotoxic",K423),99)=99,0,Scoring!$E$18),Scoring!$E$18),Scoring!$E$19),Scoring!$E$17),Scoring!$E$16),Scoring!$E$16),Scoring!$E$16),Scoring!$E$16),Scoring!$E$16),Scoring!$E$16),Scoring!$E$16),Scoring!$E$16),Scoring!$E$16),Scoring!$E$16)</f>
        <v>0</v>
      </c>
      <c r="AC423" s="78">
        <f>IF(IFERROR(SEARCH("57f",L423),99)=99,IF(IFERROR(SEARCH("57(f)",P423),99)=99,0,Scoring!$E$20),Scoring!$E$20)</f>
        <v>0</v>
      </c>
      <c r="AD423" s="78">
        <f>IF(IFERROR(SEARCH("CAT1",T423),99)=99,IF(IFERROR(SEARCH("CAT2",T423),99)=99,IF(IFERROR(SEARCH("CAT3",T423),99)=99,IF(IFERROR(SEARCH("concluded to be endocrine",K423),99)=99,IF(IFERROR(SEARCH("categorised as endocrine",K423),99)=99,IF(IFERROR(SEARCH("endocrine disrupting",P423),99)=99,IF(IFERROR(SEARCH("endocrine disrupting",K423),99)=99,IF(IFERROR(SEARCH("suspected endocrine",S423),99)=99,IF(IFERROR(SEARCH("potential endocrine",S423),99)=99,0,Scoring!$E$25),Scoring!$E$25),Scoring!$E$24),Scoring!$E$24),Scoring!$E$24),Scoring!$E$24),Scoring!$E$23),Scoring!$E$22),Scoring!$E$21)</f>
        <v>0</v>
      </c>
      <c r="AE423" s="78">
        <f>IF(IFERROR(SEARCH("suspected sensitiser",S423),99)=99,IF(IFERROR(SEARCH("sensitiser",S423),99)=99,IF(IFERROR(SEARCH("other hazard based concern",S423),99)=99,0,Scoring!$E$28),Scoring!$E$26),Scoring!$E$27)</f>
        <v>0</v>
      </c>
      <c r="AF423" s="78">
        <f>IF(IFERROR(M423,1)=1,IF(IFERROR(N423,1)=1,IF(IFERROR(O423,1)=1,IF(IFERROR(Q423,1)=1,IF(IFERROR(R423,1)=1,IF(IFERROR(T423,1)=1,IF(IFERROR(K423,1)=1,IF(IFERROR(P423,1)=1,IF(IFERROR(S423,1)=1,Scoring!$E$29,0),0),0),0),0),0),0),0),0)</f>
        <v>0</v>
      </c>
      <c r="AG423" s="78">
        <f t="shared" si="38"/>
        <v>3</v>
      </c>
      <c r="AI423" s="93"/>
      <c r="AJ423" s="94"/>
      <c r="AK423" s="76"/>
      <c r="AL423" s="75"/>
      <c r="AN423" s="79"/>
      <c r="AO423" s="79"/>
      <c r="AP423" s="79"/>
      <c r="AQ423" s="79"/>
      <c r="AR423" s="79"/>
      <c r="AS423" s="78"/>
      <c r="AU423" s="79">
        <f>IF(IFERROR(F423,99)=99,IF(IFERROR(G423,99)=99,IF(IFERROR(H423,99)=99,IF(IFERROR(I423,99)=99,IF(IFERROR(E423,99)=99,IF(IFERROR(J423,99)=99,0,Scoring!$B$7),Scoring!$B$3),Scoring!$B$2),Scoring!$B$6),Scoring!$B$5),Scoring!$B$4)</f>
        <v>0.3</v>
      </c>
      <c r="AV423" s="78">
        <f t="shared" si="39"/>
        <v>0.89999999999999991</v>
      </c>
      <c r="AW423" s="78"/>
      <c r="AX423" s="66"/>
      <c r="AY423" s="78"/>
      <c r="AZ423" s="76"/>
      <c r="BB423" s="76"/>
    </row>
    <row r="424" spans="1:54" x14ac:dyDescent="0.25">
      <c r="A424" s="84" t="s">
        <v>6391</v>
      </c>
      <c r="B424" s="85" t="s">
        <v>30</v>
      </c>
      <c r="C424" s="85" t="s">
        <v>11440</v>
      </c>
      <c r="D424" s="84" t="s">
        <v>11441</v>
      </c>
      <c r="E424" s="76" t="str">
        <f>IF(C424="-",IF(A424="-",VLOOKUP(D424,'sin-list 180320_update'!$C$2:$C$835,1,FALSE),VLOOKUP(A424,'sin-list 180320_update'!$A$2:$A$835,1,FALSE)),VLOOKUP(C424,'sin-list 180320_update'!$B$2:$B$835,1,FALSE))</f>
        <v xml:space="preserve"> 245-152-0</v>
      </c>
      <c r="F424" s="76" t="e">
        <f>IF($C424="-",IF($A424="-",VLOOKUP($D424,'REACH Bilaga XVII_update'!$A$5:$A$131,1,FALSE),VLOOKUP($A424,'REACH Bilaga XVII_update'!$C$5:$C$131,1,FALSE)),VLOOKUP($C424,'REACH Bilaga XVII_update'!$B$5:$B$131,1,FALSE))</f>
        <v>#N/A</v>
      </c>
      <c r="G424" s="76" t="e">
        <f>IF($C424="-",IF($A424="-",VLOOKUP($D424,' REACH Bilaga 59_update'!$A$5:$A$210,1,FALSE),VLOOKUP($A424,' REACH Bilaga 59_update'!$D$5:$D$210,1,FALSE)),VLOOKUP($C424,' REACH Bilaga 59_update'!$C$5:$C$210,1,FALSE))</f>
        <v>#N/A</v>
      </c>
      <c r="H424" s="76" t="e">
        <f>IF($C424="-",IF($A424="-",VLOOKUP($D424,'REACH Bilaga XIV_update'!$A$5:$A$110,1,FALSE),VLOOKUP($A424,'REACH Bilaga XIV_update'!$D$5:$D$110,1,FALSE)),VLOOKUP($C424,'REACH Bilaga XIV_update'!$C$5:$C$110,1,FALSE))</f>
        <v>#N/A</v>
      </c>
      <c r="I424" s="76" t="e">
        <f>IF($C424="-",IF($A424="-",VLOOKUP($D424,CoRAP_update!$A$5:$A$376,1,FALSE),VLOOKUP($A424,CoRAP_update!$D$5:$D$376,1,FALSE)),VLOOKUP($C424,CoRAP_update!$C$5:$C$376,1,FALSE))</f>
        <v>#N/A</v>
      </c>
      <c r="J424" s="76" t="e">
        <f>IF($C424="-",IF($A424="-",VLOOKUP($D424,EDC_update!$C$2:$C$450,1,FALSE),VLOOKUP($A424,EDC_update!$B$2:$B$450,1,FALSE)),VLOOKUP($C424,EDC_update!$L$2:$L$450,1,FALSE))</f>
        <v>#N/A</v>
      </c>
      <c r="K424" s="76" t="str">
        <f>IF($C424="-",IF($A424="-",IF(VLOOKUP($D424,'sin-list 180320_update'!$C$2:$S$835,3,FALSE)="",NA(),VLOOKUP($D424,'sin-list 180320_update'!$C$2:$S$835,3,FALSE)),IF(VLOOKUP($A424,'sin-list 180320_update'!$A$2:$S$835,5,FALSE)="",NA(),VLOOKUP($A424,'sin-list 180320_update'!$A$2:$S$835,5,FALSE))),IF(VLOOKUP($C424,'sin-list 180320_update'!$B$2:$S$835,4,FALSE)="",NA(),VLOOKUP($C424,'sin-list 180320_update'!$B$2:$S$835,4,FALSE)))</f>
        <v>Classified CMR according to Annex VI of Regulation 1272/2008</v>
      </c>
      <c r="L424" s="76" t="str">
        <f>IF($C424="-",IF($A424="-",VLOOKUP($D424,'sin-list 180320_update'!$C$2:$S$835,6,FALSE),VLOOKUP($A424,'sin-list 180320_update'!$A$2:$S$835,8,FALSE)),VLOOKUP($C424,'sin-list 180320_update'!$B$2:$S$835,7,FALSE))</f>
        <v xml:space="preserve">Repr. 1B_x000D_
STOT RE 1 </v>
      </c>
      <c r="M424" s="76" t="str">
        <f>IF($C424="-",IF($A424="-",IF(VLOOKUP($D424,'sin-list 180320_update'!$C$2:$S$835,8,FALSE)="",NA(),VLOOKUP($D424,'sin-list 180320_update'!$C$2:$S$835,8,FALSE)),IF(VLOOKUP($A424,'sin-list 180320_update'!$A$2:$S$835,10,FALSE)="",NA(),VLOOKUP($A424,'sin-list 180320_update'!$A$2:$S$835,10,FALSE))),IF(VLOOKUP($C424,'sin-list 180320_update'!$B$2:$S$835,9,FALSE)="",NA(),VLOOKUP($C424,'sin-list 180320_update'!$B$2:$S$835,9,FALSE)))</f>
        <v>H360FD_x000D_
H372 (immune system)</v>
      </c>
      <c r="N424" s="76" t="e">
        <f>IF($C424="-",IF($A424="-",IF(VLOOKUP($D424,'REACH Bilaga XVII_update'!$A$5:$E$131,4,FALSE)="",NA(),VLOOKUP($D424,'REACH Bilaga XVII_update'!$A$5:$E$131,4,FALSE)),IF(VLOOKUP($A424,'REACH Bilaga XVII_update'!$C$5:$D$131,2,FALSE)="",NA(),VLOOKUP($A424,'REACH Bilaga XVII_update'!$C$5:$D$131,2,FALSE))),IF(VLOOKUP($C424,'REACH Bilaga XVII_update'!$B$5:$D$131,3,FALSE)="",NA(),VLOOKUP($C424,'REACH Bilaga XVII_update'!$B$5:$D$131,3,FALSE)))</f>
        <v>#N/A</v>
      </c>
      <c r="O424" s="76" t="e">
        <f>IF($C424="-",IF($A424="-",IF(VLOOKUP($D424,' REACH Bilaga 59_update'!$A$5:$E$210,5,FALSE)="",NA(),VLOOKUP($D424,' REACH Bilaga 59_update'!$A$5:$E$210,5,FALSE)),IF(VLOOKUP($A424,' REACH Bilaga 59_update'!$D$5:$E$210,2,FALSE)="",NA(),VLOOKUP($A424,' REACH Bilaga 59_update'!$D$5:$E$210,2,FALSE))),IF(VLOOKUP($C424,' REACH Bilaga 59_update'!$C$5:$E$210,3,FALSE)="",NA(),VLOOKUP($C424,' REACH Bilaga 59_update'!$C$5:$E$210,3,FALSE)))</f>
        <v>#N/A</v>
      </c>
      <c r="P424" s="76" t="e">
        <f>IF(C424="-",IF(A424="-",IFERROR(VLOOKUP($D424,' REACH Bilaga 59_update'!$A$5:$F$210,MATCH(Sammanfattning!P$1,' REACH Bilaga 59_update'!$A$4:$F$4,0),FALSE),VLOOKUP($D424,'REACH Bilaga XIV_update'!$A$4:$H$110,MATCH(Sammanfattning!P$1,'REACH Bilaga XIV_update'!$A$4:$H$4,0),FALSE)),IFERROR(VLOOKUP($A424,' REACH Bilaga 59_update'!$D$5:$F$210,MATCH(Sammanfattning!P$1,' REACH Bilaga 59_update'!$D$4:$F$4,0),FALSE),VLOOKUP($A424,'REACH Bilaga XIV_update'!$D$4:$H$110,MATCH(Sammanfattning!P$1,'REACH Bilaga XIV_update'!$D$4:$H$4,0),FALSE))),IFERROR(VLOOKUP($C424,' REACH Bilaga 59_update'!$C$5:$F$210,MATCH(Sammanfattning!P$1,' REACH Bilaga 59_update'!$C$4:$F$4,0),FALSE),VLOOKUP($C424,'REACH Bilaga XIV_update'!$C$4:$H$110,MATCH(Sammanfattning!P$1,'REACH Bilaga XIV_update'!$C$4:$H$4,0),FALSE)))</f>
        <v>#N/A</v>
      </c>
      <c r="Q424" s="76" t="e">
        <f>IF($C424="-",IF($A424="-",IF(VLOOKUP($D424,'REACH Bilaga XIV_update'!$A$5:$I$110,9,FALSE)="",NA(),VLOOKUP($D424,'REACH Bilaga XIV_update'!$A$5:$I$110,9,FALSE)),IF(VLOOKUP($A424,'REACH Bilaga XIV_update'!$D$5:$I$110,6,FALSE)="",NA(),VLOOKUP($A424,'REACH Bilaga XIV_update'!$D$5:$I$110,6,FALSE))),IF(VLOOKUP($C424,'REACH Bilaga XIV_update'!$C$5:$I$110,7,FALSE)="",NA(),VLOOKUP($C424,'REACH Bilaga XIV_update'!$C$5:$I$110,7,FALSE)))</f>
        <v>#N/A</v>
      </c>
      <c r="R424" s="76" t="e">
        <f>IF($C424="-",IF($A424="-",IF(VLOOKUP($D424,CoRAP_update!$A$5:$O$376,15,FALSE)="",NA(),VLOOKUP($D424,CoRAP_update!$A$5:$O$376,15,FALSE)),IF(VLOOKUP($A424,CoRAP_update!$D$5:$O$376,12,FALSE)="",NA(),VLOOKUP($A424,CoRAP_update!$D$5:$O$376,12,FALSE))),IF(VLOOKUP($C424,CoRAP_update!$C$5:$O$376,13,FALSE)="",NA(),VLOOKUP($C424,CoRAP_update!$C$5:$O$376,13,FALSE)))</f>
        <v>#N/A</v>
      </c>
      <c r="S424" s="144" t="e">
        <f>IF($C424="-",IF($A424="-",VLOOKUP($D424,CoRAP_update!$A$5:$J$376,MATCH(Sammanfattning!S$1,CoRAP_update!$A$4:$J$4,0),FALSE),VLOOKUP($A424,CoRAP_update!$D$5:$J$376,MATCH(Sammanfattning!S$1,CoRAP_update!$D$4:$J$4,0),FALSE)),VLOOKUP($C424,CoRAP_update!$C$5:$J$376,MATCH(Sammanfattning!S$1,CoRAP_update!$C$4:$J$4,0),FALSE))</f>
        <v>#N/A</v>
      </c>
      <c r="T424" s="76" t="e">
        <f>IF($A424="-",VLOOKUP($D424,EDC_update!$C$2:$F$450,4,FALSE),VLOOKUP($A424,EDC_update!$B$2:$F$450,5,FALSE))</f>
        <v>#N/A</v>
      </c>
      <c r="V424" s="78">
        <f>IF(IFERROR(SEARCH("PBT",P424),99)=99,IF(IFERROR(SEARCH("suspected PBT",S424),99)=99,IF(IFERROR(SEARCH("concluded to be PBT",K424),99)=99,IF(IFERROR(SEARCH("PBT",S424),99)=99,IF(IFERROR(SEARCH("PBT cand",L424),99)=99,IF(IFERROR(SEARCH("PBT",L424),99)=99,IF(IFERROR(SEARCH("persistent, bioackumulative and toxic properties",K424),99)=99,0,Scoring!$E$3),Scoring!$E$3),Scoring!$E$7),Scoring!$E$3),Scoring!$E$5),Scoring!$E$6),Scoring!$E$3)</f>
        <v>0</v>
      </c>
      <c r="W424" s="78">
        <f>IF(IFERROR(SEARCH("vPvB",P424),99)=99,IF(IFERROR(SEARCH("suspected pbt/vPvB",S424),99)=99,IF(IFERROR(SEARCH("vPvB",S424),99)=99,IF(IFERROR(SEARCH("concluded to be a vPvB",S424),99)=99,IF(IFERROR(SEARCH("identified as vPvB",K424),99)=99,IF(IFERROR(SEARCH("concluded to be a vPvB",K424),99)=99,IF(IFERROR(SEARCH("concluded to be both pbt and vPvB",S424),99)=99,IF(IFERROR(SEARCH("concluded to be both pbt and vPvB",K424),99)=99,0,Scoring!$E$5),Scoring!$E$5),Scoring!$E$5),Scoring!$E$5),Scoring!$E$5),Scoring!$E$4),Scoring!$E$6),Scoring!$E$4)</f>
        <v>0</v>
      </c>
      <c r="X424" s="78">
        <f>IF(IFERROR(SEARCH("H410",N424),99)=99,IF(IFERROR(SEARCH("H410",O424),99)=99,IF(IFERROR(SEARCH("H410",Q424),99)=99,IF(IFERROR(SEARCH("H410",M424),99)=99,IF(IFERROR(SEARCH("H410",R424),99)=99,IF(IFERROR(SEARCH("H411",N424),99)=99,IF(IFERROR(SEARCH("H411",O424),99)=99,IF(IFERROR(SEARCH("H411",Q424),99)=99,IF(IFERROR(SEARCH("H411",M424),99)=99,IF(IFERROR(SEARCH("H411",R424),99)=99,IF(IFERROR(SEARCH("H413",N424),99)=99,IF(IFERROR(SEARCH("H413",O424),99)=99,IF(IFERROR(SEARCH("H413",Q424),99)=99,IF(IFERROR(SEARCH("H413",M424),99)=99,IF(IFERROR(SEARCH("H413",R424),99)=99,IF(IFERROR(SEARCH("H412",N424),99)=99,IF(IFERROR(SEARCH("H412",O424),99)=99,IF(IFERROR(SEARCH("H412",Q424),99)=99,IF(IFERROR(SEARCH("H412",M424),99)=99,IF(IFERROR(SEARCH("H412",R424),99)=99,0,Scoring!$E$2),Scoring!$E$2),Scoring!$E$2),Scoring!$E$2),Scoring!$E$2),Scoring!$E$2),Scoring!$E$2),Scoring!$E$2),Scoring!$E$2),Scoring!$E$2),Scoring!$E$2),Scoring!$E$2),Scoring!$E$2),Scoring!$E$2),Scoring!$E$2),Scoring!$E$2),Scoring!$E$2),Scoring!$E$2),Scoring!$E$2),Scoring!$E$2)</f>
        <v>0</v>
      </c>
      <c r="Y424" s="78">
        <f>IF(IFERROR(SEARCH("CMR",K424),99)=99,IF(IFERROR(SEARCH("Suspected CMR",S424),99)=99,IF(IFERROR(SEARCH("CMR",S424),99)=99,0,Scoring!$E$8),Scoring!$E$9),Scoring!$E$8)</f>
        <v>3</v>
      </c>
      <c r="Z424" s="78">
        <f>IF(IFERROR(SEARCH("H350",N424),99)=99,IF(IFERROR(SEARCH("H350",O424),99)=99,IF(IFERROR(SEARCH("H350",Q424),99)=99,IF(IFERROR(SEARCH("H350",M424),99)=99,IF(IFERROR(SEARCH("H350",R424),99)=99,IF(IFERROR(SEARCH("H351",N424),99)=99,IF(IFERROR(SEARCH("H351",O424),99)=99,IF(IFERROR(SEARCH("H351",Q424),99)=99,IF(IFERROR(SEARCH("H351",M424),99)=99,IF(IFERROR(SEARCH("H351",R424),99)=99,IF(IFERROR(SEARCH("carcinogenic",P424),99)=99,IF(IFERROR(SEARCH("suspected carcinogenic",S424),99)=99,0,Scoring!$E$12),Scoring!$E$11),Scoring!$E$10),Scoring!$E$10),Scoring!$E$10),Scoring!$E$10),Scoring!$E$10),Scoring!$E$10),Scoring!$E$10),Scoring!$E$10),Scoring!$E$10),Scoring!$E$10)</f>
        <v>0</v>
      </c>
      <c r="AA424" s="78">
        <f>IF(IFERROR(SEARCH("H340",N424),99)=99,IF(IFERROR(SEARCH("H340",O424),99)=99,IF(IFERROR(SEARCH("H340",Q424),99)=99,IF(IFERROR(SEARCH("H340",M424),99)=99,IF(IFERROR(SEARCH("H340",R424),99)=99,IF(IFERROR(SEARCH("H341",N424),99)=99,IF(IFERROR(SEARCH("H341",O424),99)=99,IF(IFERROR(SEARCH("H341",Q424),99)=99,IF(IFERROR(SEARCH("H341",M424),99)=99,IF(IFERROR(SEARCH("H341",R424),99)=99,IF(IFERROR(SEARCH("mutagenic",P424),99)=99,IF(IFERROR(SEARCH("suspected mutagenic",S424),99)=99,0,Scoring!$E$15),Scoring!$E$14),Scoring!$E$13),Scoring!$E$13),Scoring!$E$13),Scoring!$E$13),Scoring!$E$13),Scoring!$E$13),Scoring!$E$13),Scoring!$E$13),Scoring!$E$13),Scoring!$E$13)</f>
        <v>0</v>
      </c>
      <c r="AB424" s="78">
        <f>IF(IFERROR(SEARCH("H360",N424),99)=99,IF(IFERROR(SEARCH("H360",O424),99)=99,IF(IFERROR(SEARCH("H360",Q424),99)=99,IF(IFERROR(SEARCH("H360",M424),99)=99,IF(IFERROR(SEARCH("H360",R424),99)=99,IF(IFERROR(SEARCH("H361",N424),99)=99,IF(IFERROR(SEARCH("H361",O424),99)=99,IF(IFERROR(SEARCH("H361",Q424),99)=99,IF(IFERROR(SEARCH("H361",M424),99)=99,IF(IFERROR(SEARCH("H361",R424),99)=99,IF(IFERROR(SEARCH("reproduction",P424),99)=99,IF(IFERROR(SEARCH("suspected reprotoxic",S424),99)=99,IF(IFERROR(SEARCH("reprotoxic",S424),99)=99,IF(IFERROR(SEARCH("reprotoxic",K424),99)=99,0,Scoring!$E$18),Scoring!$E$18),Scoring!$E$19),Scoring!$E$17),Scoring!$E$16),Scoring!$E$16),Scoring!$E$16),Scoring!$E$16),Scoring!$E$16),Scoring!$E$16),Scoring!$E$16),Scoring!$E$16),Scoring!$E$16),Scoring!$E$16)</f>
        <v>1</v>
      </c>
      <c r="AC424" s="78">
        <f>IF(IFERROR(SEARCH("57f",L424),99)=99,IF(IFERROR(SEARCH("57(f)",P424),99)=99,0,Scoring!$E$20),Scoring!$E$20)</f>
        <v>0</v>
      </c>
      <c r="AD424" s="78">
        <f>IF(IFERROR(SEARCH("CAT1",T424),99)=99,IF(IFERROR(SEARCH("CAT2",T424),99)=99,IF(IFERROR(SEARCH("CAT3",T424),99)=99,IF(IFERROR(SEARCH("concluded to be endocrine",K424),99)=99,IF(IFERROR(SEARCH("categorised as endocrine",K424),99)=99,IF(IFERROR(SEARCH("endocrine disrupting",P424),99)=99,IF(IFERROR(SEARCH("endocrine disrupting",K424),99)=99,IF(IFERROR(SEARCH("suspected endocrine",S424),99)=99,IF(IFERROR(SEARCH("potential endocrine",S424),99)=99,0,Scoring!$E$25),Scoring!$E$25),Scoring!$E$24),Scoring!$E$24),Scoring!$E$24),Scoring!$E$24),Scoring!$E$23),Scoring!$E$22),Scoring!$E$21)</f>
        <v>0</v>
      </c>
      <c r="AE424" s="78">
        <f>IF(IFERROR(SEARCH("suspected sensitiser",S424),99)=99,IF(IFERROR(SEARCH("sensitiser",S424),99)=99,IF(IFERROR(SEARCH("other hazard based concern",S424),99)=99,0,Scoring!$E$28),Scoring!$E$26),Scoring!$E$27)</f>
        <v>0</v>
      </c>
      <c r="AF424" s="78">
        <f>IF(IFERROR(M424,1)=1,IF(IFERROR(N424,1)=1,IF(IFERROR(O424,1)=1,IF(IFERROR(Q424,1)=1,IF(IFERROR(R424,1)=1,IF(IFERROR(T424,1)=1,IF(IFERROR(K424,1)=1,IF(IFERROR(P424,1)=1,IF(IFERROR(S424,1)=1,Scoring!$E$29,0),0),0),0),0),0),0),0),0)</f>
        <v>0</v>
      </c>
      <c r="AG424" s="78">
        <f t="shared" si="38"/>
        <v>3</v>
      </c>
      <c r="AI424" s="93"/>
      <c r="AJ424" s="94"/>
      <c r="AK424" s="76"/>
      <c r="AL424" s="75"/>
      <c r="AN424" s="79"/>
      <c r="AO424" s="79"/>
      <c r="AP424" s="79"/>
      <c r="AQ424" s="79"/>
      <c r="AR424" s="79"/>
      <c r="AS424" s="78"/>
      <c r="AU424" s="79">
        <f>IF(IFERROR(F424,99)=99,IF(IFERROR(G424,99)=99,IF(IFERROR(H424,99)=99,IF(IFERROR(I424,99)=99,IF(IFERROR(E424,99)=99,IF(IFERROR(J424,99)=99,0,Scoring!$B$7),Scoring!$B$3),Scoring!$B$2),Scoring!$B$6),Scoring!$B$5),Scoring!$B$4)</f>
        <v>0.3</v>
      </c>
      <c r="AV424" s="78">
        <f t="shared" si="39"/>
        <v>0.89999999999999991</v>
      </c>
      <c r="AW424" s="78"/>
      <c r="AX424" s="66"/>
      <c r="AY424" s="78"/>
      <c r="AZ424" s="76"/>
      <c r="BB424" s="76"/>
    </row>
    <row r="425" spans="1:54" x14ac:dyDescent="0.25">
      <c r="A425" s="84" t="s">
        <v>11196</v>
      </c>
      <c r="B425" s="85" t="s">
        <v>30</v>
      </c>
      <c r="C425" s="85" t="s">
        <v>11478</v>
      </c>
      <c r="D425" s="84" t="s">
        <v>11215</v>
      </c>
      <c r="E425" s="76" t="str">
        <f>IF(C425="-",IF(A425="-",VLOOKUP(D425,'sin-list 180320_update'!$C$2:$C$835,1,FALSE),VLOOKUP(A425,'sin-list 180320_update'!$A$2:$A$835,1,FALSE)),VLOOKUP(C425,'sin-list 180320_update'!$B$2:$B$835,1,FALSE))</f>
        <v xml:space="preserve"> 276-090-2</v>
      </c>
      <c r="F425" s="76" t="e">
        <f>IF($C425="-",IF($A425="-",VLOOKUP($D425,'REACH Bilaga XVII_update'!$A$5:$A$131,1,FALSE),VLOOKUP($A425,'REACH Bilaga XVII_update'!$C$5:$C$131,1,FALSE)),VLOOKUP($C425,'REACH Bilaga XVII_update'!$B$5:$B$131,1,FALSE))</f>
        <v>#N/A</v>
      </c>
      <c r="G425" s="76" t="e">
        <f>IF($C425="-",IF($A425="-",VLOOKUP($D425,' REACH Bilaga 59_update'!$A$5:$A$210,1,FALSE),VLOOKUP($A425,' REACH Bilaga 59_update'!$D$5:$D$210,1,FALSE)),VLOOKUP($C425,' REACH Bilaga 59_update'!$C$5:$C$210,1,FALSE))</f>
        <v>#N/A</v>
      </c>
      <c r="H425" s="76" t="e">
        <f>IF($C425="-",IF($A425="-",VLOOKUP($D425,'REACH Bilaga XIV_update'!$A$5:$A$110,1,FALSE),VLOOKUP($A425,'REACH Bilaga XIV_update'!$D$5:$D$110,1,FALSE)),VLOOKUP($C425,'REACH Bilaga XIV_update'!$C$5:$C$110,1,FALSE))</f>
        <v>#N/A</v>
      </c>
      <c r="I425" s="76" t="e">
        <f>IF($C425="-",IF($A425="-",VLOOKUP($D425,CoRAP_update!$A$5:$A$376,1,FALSE),VLOOKUP($A425,CoRAP_update!$D$5:$D$376,1,FALSE)),VLOOKUP($C425,CoRAP_update!$C$5:$C$376,1,FALSE))</f>
        <v>#N/A</v>
      </c>
      <c r="J425" s="76" t="e">
        <f>IF($C425="-",IF($A425="-",VLOOKUP($D425,EDC_update!$C$2:$C$450,1,FALSE),VLOOKUP($A425,EDC_update!$B$2:$B$450,1,FALSE)),VLOOKUP($C425,EDC_update!$L$2:$L$450,1,FALSE))</f>
        <v>#N/A</v>
      </c>
      <c r="K425" s="76" t="str">
        <f>IF($C425="-",IF($A425="-",IF(VLOOKUP($D425,'sin-list 180320_update'!$C$2:$S$835,3,FALSE)="",NA(),VLOOKUP($D425,'sin-list 180320_update'!$C$2:$S$835,3,FALSE)),IF(VLOOKUP($A425,'sin-list 180320_update'!$A$2:$S$835,5,FALSE)="",NA(),VLOOKUP($A425,'sin-list 180320_update'!$A$2:$S$835,5,FALSE))),IF(VLOOKUP($C425,'sin-list 180320_update'!$B$2:$S$835,4,FALSE)="",NA(),VLOOKUP($C425,'sin-list 180320_update'!$B$2:$S$835,4,FALSE)))</f>
        <v>Classified CMR according to Annex VI of Regulation 1272/2008</v>
      </c>
      <c r="L425" s="76" t="str">
        <f>IF($C425="-",IF($A425="-",VLOOKUP($D425,'sin-list 180320_update'!$C$2:$S$835,6,FALSE),VLOOKUP($A425,'sin-list 180320_update'!$A$2:$S$835,8,FALSE)),VLOOKUP($C425,'sin-list 180320_update'!$B$2:$S$835,7,FALSE))</f>
        <v>Repr. 1B</v>
      </c>
      <c r="M425" s="76" t="str">
        <f>IF($C425="-",IF($A425="-",IF(VLOOKUP($D425,'sin-list 180320_update'!$C$2:$S$835,8,FALSE)="",NA(),VLOOKUP($D425,'sin-list 180320_update'!$C$2:$S$835,8,FALSE)),IF(VLOOKUP($A425,'sin-list 180320_update'!$A$2:$S$835,10,FALSE)="",NA(),VLOOKUP($A425,'sin-list 180320_update'!$A$2:$S$835,10,FALSE))),IF(VLOOKUP($C425,'sin-list 180320_update'!$B$2:$S$835,9,FALSE)="",NA(),VLOOKUP($C425,'sin-list 180320_update'!$B$2:$S$835,9,FALSE)))</f>
        <v>H360fD</v>
      </c>
      <c r="N425" s="76" t="e">
        <f>IF($C425="-",IF($A425="-",IF(VLOOKUP($D425,'REACH Bilaga XVII_update'!$A$5:$E$131,4,FALSE)="",NA(),VLOOKUP($D425,'REACH Bilaga XVII_update'!$A$5:$E$131,4,FALSE)),IF(VLOOKUP($A425,'REACH Bilaga XVII_update'!$C$5:$D$131,2,FALSE)="",NA(),VLOOKUP($A425,'REACH Bilaga XVII_update'!$C$5:$D$131,2,FALSE))),IF(VLOOKUP($C425,'REACH Bilaga XVII_update'!$B$5:$D$131,3,FALSE)="",NA(),VLOOKUP($C425,'REACH Bilaga XVII_update'!$B$5:$D$131,3,FALSE)))</f>
        <v>#N/A</v>
      </c>
      <c r="O425" s="76" t="e">
        <f>IF($C425="-",IF($A425="-",IF(VLOOKUP($D425,' REACH Bilaga 59_update'!$A$5:$E$210,5,FALSE)="",NA(),VLOOKUP($D425,' REACH Bilaga 59_update'!$A$5:$E$210,5,FALSE)),IF(VLOOKUP($A425,' REACH Bilaga 59_update'!$D$5:$E$210,2,FALSE)="",NA(),VLOOKUP($A425,' REACH Bilaga 59_update'!$D$5:$E$210,2,FALSE))),IF(VLOOKUP($C425,' REACH Bilaga 59_update'!$C$5:$E$210,3,FALSE)="",NA(),VLOOKUP($C425,' REACH Bilaga 59_update'!$C$5:$E$210,3,FALSE)))</f>
        <v>#N/A</v>
      </c>
      <c r="P425" s="76" t="e">
        <f>IF(C425="-",IF(A425="-",IFERROR(VLOOKUP($D425,' REACH Bilaga 59_update'!$A$5:$F$210,MATCH(Sammanfattning!P$1,' REACH Bilaga 59_update'!$A$4:$F$4,0),FALSE),VLOOKUP($D425,'REACH Bilaga XIV_update'!$A$4:$H$110,MATCH(Sammanfattning!P$1,'REACH Bilaga XIV_update'!$A$4:$H$4,0),FALSE)),IFERROR(VLOOKUP($A425,' REACH Bilaga 59_update'!$D$5:$F$210,MATCH(Sammanfattning!P$1,' REACH Bilaga 59_update'!$D$4:$F$4,0),FALSE),VLOOKUP($A425,'REACH Bilaga XIV_update'!$D$4:$H$110,MATCH(Sammanfattning!P$1,'REACH Bilaga XIV_update'!$D$4:$H$4,0),FALSE))),IFERROR(VLOOKUP($C425,' REACH Bilaga 59_update'!$C$5:$F$210,MATCH(Sammanfattning!P$1,' REACH Bilaga 59_update'!$C$4:$F$4,0),FALSE),VLOOKUP($C425,'REACH Bilaga XIV_update'!$C$4:$H$110,MATCH(Sammanfattning!P$1,'REACH Bilaga XIV_update'!$C$4:$H$4,0),FALSE)))</f>
        <v>#N/A</v>
      </c>
      <c r="Q425" s="76" t="e">
        <f>IF($C425="-",IF($A425="-",IF(VLOOKUP($D425,'REACH Bilaga XIV_update'!$A$5:$I$110,9,FALSE)="",NA(),VLOOKUP($D425,'REACH Bilaga XIV_update'!$A$5:$I$110,9,FALSE)),IF(VLOOKUP($A425,'REACH Bilaga XIV_update'!$D$5:$I$110,6,FALSE)="",NA(),VLOOKUP($A425,'REACH Bilaga XIV_update'!$D$5:$I$110,6,FALSE))),IF(VLOOKUP($C425,'REACH Bilaga XIV_update'!$C$5:$I$110,7,FALSE)="",NA(),VLOOKUP($C425,'REACH Bilaga XIV_update'!$C$5:$I$110,7,FALSE)))</f>
        <v>#N/A</v>
      </c>
      <c r="R425" s="76" t="e">
        <f>IF($C425="-",IF($A425="-",IF(VLOOKUP($D425,CoRAP_update!$A$5:$O$376,15,FALSE)="",NA(),VLOOKUP($D425,CoRAP_update!$A$5:$O$376,15,FALSE)),IF(VLOOKUP($A425,CoRAP_update!$D$5:$O$376,12,FALSE)="",NA(),VLOOKUP($A425,CoRAP_update!$D$5:$O$376,12,FALSE))),IF(VLOOKUP($C425,CoRAP_update!$C$5:$O$376,13,FALSE)="",NA(),VLOOKUP($C425,CoRAP_update!$C$5:$O$376,13,FALSE)))</f>
        <v>#N/A</v>
      </c>
      <c r="S425" s="144" t="e">
        <f>IF($C425="-",IF($A425="-",VLOOKUP($D425,CoRAP_update!$A$5:$J$376,MATCH(Sammanfattning!S$1,CoRAP_update!$A$4:$J$4,0),FALSE),VLOOKUP($A425,CoRAP_update!$D$5:$J$376,MATCH(Sammanfattning!S$1,CoRAP_update!$D$4:$J$4,0),FALSE)),VLOOKUP($C425,CoRAP_update!$C$5:$J$376,MATCH(Sammanfattning!S$1,CoRAP_update!$C$4:$J$4,0),FALSE))</f>
        <v>#N/A</v>
      </c>
      <c r="T425" s="76" t="e">
        <f>IF($A425="-",VLOOKUP($D425,EDC_update!$C$2:$F$450,4,FALSE),VLOOKUP($A425,EDC_update!$B$2:$F$450,5,FALSE))</f>
        <v>#N/A</v>
      </c>
      <c r="V425" s="78">
        <f>IF(IFERROR(SEARCH("PBT",P425),99)=99,IF(IFERROR(SEARCH("suspected PBT",S425),99)=99,IF(IFERROR(SEARCH("concluded to be PBT",K425),99)=99,IF(IFERROR(SEARCH("PBT",S425),99)=99,IF(IFERROR(SEARCH("PBT cand",L425),99)=99,IF(IFERROR(SEARCH("PBT",L425),99)=99,IF(IFERROR(SEARCH("persistent, bioackumulative and toxic properties",K425),99)=99,0,Scoring!$E$3),Scoring!$E$3),Scoring!$E$7),Scoring!$E$3),Scoring!$E$5),Scoring!$E$6),Scoring!$E$3)</f>
        <v>0</v>
      </c>
      <c r="W425" s="78">
        <f>IF(IFERROR(SEARCH("vPvB",P425),99)=99,IF(IFERROR(SEARCH("suspected pbt/vPvB",S425),99)=99,IF(IFERROR(SEARCH("vPvB",S425),99)=99,IF(IFERROR(SEARCH("concluded to be a vPvB",S425),99)=99,IF(IFERROR(SEARCH("identified as vPvB",K425),99)=99,IF(IFERROR(SEARCH("concluded to be a vPvB",K425),99)=99,IF(IFERROR(SEARCH("concluded to be both pbt and vPvB",S425),99)=99,IF(IFERROR(SEARCH("concluded to be both pbt and vPvB",K425),99)=99,0,Scoring!$E$5),Scoring!$E$5),Scoring!$E$5),Scoring!$E$5),Scoring!$E$5),Scoring!$E$4),Scoring!$E$6),Scoring!$E$4)</f>
        <v>0</v>
      </c>
      <c r="X425" s="78">
        <f>IF(IFERROR(SEARCH("H410",N425),99)=99,IF(IFERROR(SEARCH("H410",O425),99)=99,IF(IFERROR(SEARCH("H410",Q425),99)=99,IF(IFERROR(SEARCH("H410",M425),99)=99,IF(IFERROR(SEARCH("H410",R425),99)=99,IF(IFERROR(SEARCH("H411",N425),99)=99,IF(IFERROR(SEARCH("H411",O425),99)=99,IF(IFERROR(SEARCH("H411",Q425),99)=99,IF(IFERROR(SEARCH("H411",M425),99)=99,IF(IFERROR(SEARCH("H411",R425),99)=99,IF(IFERROR(SEARCH("H413",N425),99)=99,IF(IFERROR(SEARCH("H413",O425),99)=99,IF(IFERROR(SEARCH("H413",Q425),99)=99,IF(IFERROR(SEARCH("H413",M425),99)=99,IF(IFERROR(SEARCH("H413",R425),99)=99,IF(IFERROR(SEARCH("H412",N425),99)=99,IF(IFERROR(SEARCH("H412",O425),99)=99,IF(IFERROR(SEARCH("H412",Q425),99)=99,IF(IFERROR(SEARCH("H412",M425),99)=99,IF(IFERROR(SEARCH("H412",R425),99)=99,0,Scoring!$E$2),Scoring!$E$2),Scoring!$E$2),Scoring!$E$2),Scoring!$E$2),Scoring!$E$2),Scoring!$E$2),Scoring!$E$2),Scoring!$E$2),Scoring!$E$2),Scoring!$E$2),Scoring!$E$2),Scoring!$E$2),Scoring!$E$2),Scoring!$E$2),Scoring!$E$2),Scoring!$E$2),Scoring!$E$2),Scoring!$E$2),Scoring!$E$2)</f>
        <v>0</v>
      </c>
      <c r="Y425" s="78">
        <f>IF(IFERROR(SEARCH("CMR",K425),99)=99,IF(IFERROR(SEARCH("Suspected CMR",S425),99)=99,IF(IFERROR(SEARCH("CMR",S425),99)=99,0,Scoring!$E$8),Scoring!$E$9),Scoring!$E$8)</f>
        <v>3</v>
      </c>
      <c r="Z425" s="78">
        <f>IF(IFERROR(SEARCH("H350",N425),99)=99,IF(IFERROR(SEARCH("H350",O425),99)=99,IF(IFERROR(SEARCH("H350",Q425),99)=99,IF(IFERROR(SEARCH("H350",M425),99)=99,IF(IFERROR(SEARCH("H350",R425),99)=99,IF(IFERROR(SEARCH("H351",N425),99)=99,IF(IFERROR(SEARCH("H351",O425),99)=99,IF(IFERROR(SEARCH("H351",Q425),99)=99,IF(IFERROR(SEARCH("H351",M425),99)=99,IF(IFERROR(SEARCH("H351",R425),99)=99,IF(IFERROR(SEARCH("carcinogenic",P425),99)=99,IF(IFERROR(SEARCH("suspected carcinogenic",S425),99)=99,0,Scoring!$E$12),Scoring!$E$11),Scoring!$E$10),Scoring!$E$10),Scoring!$E$10),Scoring!$E$10),Scoring!$E$10),Scoring!$E$10),Scoring!$E$10),Scoring!$E$10),Scoring!$E$10),Scoring!$E$10)</f>
        <v>0</v>
      </c>
      <c r="AA425" s="78">
        <f>IF(IFERROR(SEARCH("H340",N425),99)=99,IF(IFERROR(SEARCH("H340",O425),99)=99,IF(IFERROR(SEARCH("H340",Q425),99)=99,IF(IFERROR(SEARCH("H340",M425),99)=99,IF(IFERROR(SEARCH("H340",R425),99)=99,IF(IFERROR(SEARCH("H341",N425),99)=99,IF(IFERROR(SEARCH("H341",O425),99)=99,IF(IFERROR(SEARCH("H341",Q425),99)=99,IF(IFERROR(SEARCH("H341",M425),99)=99,IF(IFERROR(SEARCH("H341",R425),99)=99,IF(IFERROR(SEARCH("mutagenic",P425),99)=99,IF(IFERROR(SEARCH("suspected mutagenic",S425),99)=99,0,Scoring!$E$15),Scoring!$E$14),Scoring!$E$13),Scoring!$E$13),Scoring!$E$13),Scoring!$E$13),Scoring!$E$13),Scoring!$E$13),Scoring!$E$13),Scoring!$E$13),Scoring!$E$13),Scoring!$E$13)</f>
        <v>0</v>
      </c>
      <c r="AB425" s="78">
        <f>IF(IFERROR(SEARCH("H360",N425),99)=99,IF(IFERROR(SEARCH("H360",O425),99)=99,IF(IFERROR(SEARCH("H360",Q425),99)=99,IF(IFERROR(SEARCH("H360",M425),99)=99,IF(IFERROR(SEARCH("H360",R425),99)=99,IF(IFERROR(SEARCH("H361",N425),99)=99,IF(IFERROR(SEARCH("H361",O425),99)=99,IF(IFERROR(SEARCH("H361",Q425),99)=99,IF(IFERROR(SEARCH("H361",M425),99)=99,IF(IFERROR(SEARCH("H361",R425),99)=99,IF(IFERROR(SEARCH("reproduction",P425),99)=99,IF(IFERROR(SEARCH("suspected reprotoxic",S425),99)=99,IF(IFERROR(SEARCH("reprotoxic",S425),99)=99,IF(IFERROR(SEARCH("reprotoxic",K425),99)=99,0,Scoring!$E$18),Scoring!$E$18),Scoring!$E$19),Scoring!$E$17),Scoring!$E$16),Scoring!$E$16),Scoring!$E$16),Scoring!$E$16),Scoring!$E$16),Scoring!$E$16),Scoring!$E$16),Scoring!$E$16),Scoring!$E$16),Scoring!$E$16)</f>
        <v>1</v>
      </c>
      <c r="AC425" s="78">
        <f>IF(IFERROR(SEARCH("57f",L425),99)=99,IF(IFERROR(SEARCH("57(f)",P425),99)=99,0,Scoring!$E$20),Scoring!$E$20)</f>
        <v>0</v>
      </c>
      <c r="AD425" s="78">
        <f>IF(IFERROR(SEARCH("CAT1",T425),99)=99,IF(IFERROR(SEARCH("CAT2",T425),99)=99,IF(IFERROR(SEARCH("CAT3",T425),99)=99,IF(IFERROR(SEARCH("concluded to be endocrine",K425),99)=99,IF(IFERROR(SEARCH("categorised as endocrine",K425),99)=99,IF(IFERROR(SEARCH("endocrine disrupting",P425),99)=99,IF(IFERROR(SEARCH("endocrine disrupting",K425),99)=99,IF(IFERROR(SEARCH("suspected endocrine",S425),99)=99,IF(IFERROR(SEARCH("potential endocrine",S425),99)=99,0,Scoring!$E$25),Scoring!$E$25),Scoring!$E$24),Scoring!$E$24),Scoring!$E$24),Scoring!$E$24),Scoring!$E$23),Scoring!$E$22),Scoring!$E$21)</f>
        <v>0</v>
      </c>
      <c r="AE425" s="78">
        <f>IF(IFERROR(SEARCH("suspected sensitiser",S425),99)=99,IF(IFERROR(SEARCH("sensitiser",S425),99)=99,IF(IFERROR(SEARCH("other hazard based concern",S425),99)=99,0,Scoring!$E$28),Scoring!$E$26),Scoring!$E$27)</f>
        <v>0</v>
      </c>
      <c r="AF425" s="78">
        <f>IF(IFERROR(M425,1)=1,IF(IFERROR(N425,1)=1,IF(IFERROR(O425,1)=1,IF(IFERROR(Q425,1)=1,IF(IFERROR(R425,1)=1,IF(IFERROR(T425,1)=1,IF(IFERROR(K425,1)=1,IF(IFERROR(P425,1)=1,IF(IFERROR(S425,1)=1,Scoring!$E$29,0),0),0),0),0),0),0),0),0)</f>
        <v>0</v>
      </c>
      <c r="AG425" s="78">
        <f t="shared" si="38"/>
        <v>3</v>
      </c>
      <c r="AI425" s="93"/>
      <c r="AJ425" s="94"/>
      <c r="AK425" s="76"/>
      <c r="AL425" s="75"/>
      <c r="AN425" s="79"/>
      <c r="AO425" s="79"/>
      <c r="AP425" s="79"/>
      <c r="AQ425" s="79"/>
      <c r="AR425" s="79"/>
      <c r="AS425" s="78"/>
      <c r="AU425" s="79">
        <f>IF(IFERROR(F425,99)=99,IF(IFERROR(G425,99)=99,IF(IFERROR(H425,99)=99,IF(IFERROR(I425,99)=99,IF(IFERROR(E425,99)=99,IF(IFERROR(J425,99)=99,0,Scoring!$B$7),Scoring!$B$3),Scoring!$B$2),Scoring!$B$6),Scoring!$B$5),Scoring!$B$4)</f>
        <v>0.3</v>
      </c>
      <c r="AV425" s="78">
        <f t="shared" si="39"/>
        <v>0.89999999999999991</v>
      </c>
      <c r="AW425" s="78"/>
      <c r="AX425" s="66"/>
      <c r="AY425" s="78"/>
      <c r="AZ425" s="76"/>
      <c r="BB425" s="76"/>
    </row>
    <row r="426" spans="1:54" x14ac:dyDescent="0.25">
      <c r="A426" s="77" t="s">
        <v>3083</v>
      </c>
      <c r="B426" s="76" t="str">
        <f t="shared" ref="B426:B435" si="41">C426</f>
        <v xml:space="preserve">-
</v>
      </c>
      <c r="C426" s="77" t="s">
        <v>2227</v>
      </c>
      <c r="D426" s="77" t="s">
        <v>2228</v>
      </c>
      <c r="E426" s="76" t="str">
        <f>IF(C426="-",IF(A426="-",VLOOKUP(D426,'sin-list 180320_update'!$C$2:$C$835,1,FALSE),VLOOKUP(A426,'sin-list 180320_update'!$A$2:$A$835,1,FALSE)),VLOOKUP(C426,'sin-list 180320_update'!$B$2:$B$835,1,FALSE))</f>
        <v xml:space="preserve">-
</v>
      </c>
      <c r="F426" s="76" t="e">
        <f>IF($C426="-",IF($A426="-",VLOOKUP($D426,'REACH Bilaga XVII_update'!$A$5:$A$131,1,FALSE),VLOOKUP($A426,'REACH Bilaga XVII_update'!$C$5:$C$131,1,FALSE)),VLOOKUP($C426,'REACH Bilaga XVII_update'!$B$5:$B$131,1,FALSE))</f>
        <v>#N/A</v>
      </c>
      <c r="G426" s="76" t="e">
        <f>IF($C426="-",IF($A426="-",VLOOKUP($D426,' REACH Bilaga 59_update'!$A$5:$A$210,1,FALSE),VLOOKUP($A426,' REACH Bilaga 59_update'!$D$5:$D$210,1,FALSE)),VLOOKUP($C426,' REACH Bilaga 59_update'!$C$5:$C$210,1,FALSE))</f>
        <v>#N/A</v>
      </c>
      <c r="H426" s="76" t="e">
        <f>IF($C426="-",IF($A426="-",VLOOKUP($D426,'REACH Bilaga XIV_update'!$A$5:$A$110,1,FALSE),VLOOKUP($A426,'REACH Bilaga XIV_update'!$D$5:$D$110,1,FALSE)),VLOOKUP($C426,'REACH Bilaga XIV_update'!$C$5:$C$110,1,FALSE))</f>
        <v>#N/A</v>
      </c>
      <c r="I426" s="76" t="e">
        <f>IF($C426="-",IF($A426="-",VLOOKUP($D426,CoRAP_update!$A$5:$A$376,1,FALSE),VLOOKUP($A426,CoRAP_update!$D$5:$D$376,1,FALSE)),VLOOKUP($C426,CoRAP_update!$C$5:$C$376,1,FALSE))</f>
        <v>#N/A</v>
      </c>
      <c r="J426" s="76" t="e">
        <f>IF($C426="-",IF($A426="-",VLOOKUP($D426,EDC_update!$C$2:$C$450,1,FALSE),VLOOKUP($A426,EDC_update!$B$2:$B$450,1,FALSE)),VLOOKUP($C426,EDC_update!$L$2:$L$450,1,FALSE))</f>
        <v>#N/A</v>
      </c>
      <c r="K426" s="76" t="str">
        <f>IF($C426="-",IF($A426="-",IF(VLOOKUP($D426,'sin-list 180320_update'!$C$2:$S$835,3,FALSE)="",NA(),VLOOKUP($D426,'sin-list 180320_update'!$C$2:$S$835,3,FALSE)),IF(VLOOKUP($A426,'sin-list 180320_update'!$A$2:$S$835,5,FALSE)="",NA(),VLOOKUP($A426,'sin-list 180320_update'!$A$2:$S$835,5,FALSE))),IF(VLOOKUP($C426,'sin-list 180320_update'!$B$2:$S$835,4,FALSE)="",NA(),VLOOKUP($C426,'sin-list 180320_update'!$B$2:$S$835,4,FALSE)))</f>
        <v>Classified CMR according to Annex VI of Regulation 1272/2008</v>
      </c>
      <c r="L426" s="76" t="str">
        <f>IF($C426="-",IF($A426="-",VLOOKUP($D426,'sin-list 180320_update'!$C$2:$S$835,6,FALSE),VLOOKUP($A426,'sin-list 180320_update'!$A$2:$S$835,8,FALSE)),VLOOKUP($C426,'sin-list 180320_update'!$B$2:$S$835,7,FALSE))</f>
        <v>Repr. 1B
Aquatic Acute 1</v>
      </c>
      <c r="M426" s="76" t="str">
        <f>IF($C426="-",IF($A426="-",IF(VLOOKUP($D426,'sin-list 180320_update'!$C$2:$S$835,8,FALSE)="",NA(),VLOOKUP($D426,'sin-list 180320_update'!$C$2:$S$835,8,FALSE)),IF(VLOOKUP($A426,'sin-list 180320_update'!$A$2:$S$835,10,FALSE)="",NA(),VLOOKUP($A426,'sin-list 180320_update'!$A$2:$S$835,10,FALSE))),IF(VLOOKUP($C426,'sin-list 180320_update'!$B$2:$S$835,9,FALSE)="",NA(),VLOOKUP($C426,'sin-list 180320_update'!$B$2:$S$835,9,FALSE)))</f>
        <v>H360FD
H400</v>
      </c>
      <c r="N426" s="76" t="e">
        <f>IF($C426="-",IF($A426="-",IF(VLOOKUP($D426,'REACH Bilaga XVII_update'!$A$5:$E$131,4,FALSE)="",NA(),VLOOKUP($D426,'REACH Bilaga XVII_update'!$A$5:$E$131,4,FALSE)),IF(VLOOKUP($A426,'REACH Bilaga XVII_update'!$C$5:$D$131,2,FALSE)="",NA(),VLOOKUP($A426,'REACH Bilaga XVII_update'!$C$5:$D$131,2,FALSE))),IF(VLOOKUP($C426,'REACH Bilaga XVII_update'!$B$5:$D$131,3,FALSE)="",NA(),VLOOKUP($C426,'REACH Bilaga XVII_update'!$B$5:$D$131,3,FALSE)))</f>
        <v>#N/A</v>
      </c>
      <c r="O426" s="76" t="e">
        <f>IF($C426="-",IF($A426="-",IF(VLOOKUP($D426,' REACH Bilaga 59_update'!$A$5:$E$210,5,FALSE)="",NA(),VLOOKUP($D426,' REACH Bilaga 59_update'!$A$5:$E$210,5,FALSE)),IF(VLOOKUP($A426,' REACH Bilaga 59_update'!$D$5:$E$210,2,FALSE)="",NA(),VLOOKUP($A426,' REACH Bilaga 59_update'!$D$5:$E$210,2,FALSE))),IF(VLOOKUP($C426,' REACH Bilaga 59_update'!$C$5:$E$210,3,FALSE)="",NA(),VLOOKUP($C426,' REACH Bilaga 59_update'!$C$5:$E$210,3,FALSE)))</f>
        <v>#N/A</v>
      </c>
      <c r="P426" s="76" t="e">
        <f>IF(C426="-",IF(A426="-",IFERROR(VLOOKUP($D426,' REACH Bilaga 59_update'!$A$5:$F$210,MATCH(Sammanfattning!P$1,' REACH Bilaga 59_update'!$A$4:$F$4,0),FALSE),VLOOKUP($D426,'REACH Bilaga XIV_update'!$A$4:$H$110,MATCH(Sammanfattning!P$1,'REACH Bilaga XIV_update'!$A$4:$H$4,0),FALSE)),IFERROR(VLOOKUP($A426,' REACH Bilaga 59_update'!$D$5:$F$210,MATCH(Sammanfattning!P$1,' REACH Bilaga 59_update'!$D$4:$F$4,0),FALSE),VLOOKUP($A426,'REACH Bilaga XIV_update'!$D$4:$H$110,MATCH(Sammanfattning!P$1,'REACH Bilaga XIV_update'!$D$4:$H$4,0),FALSE))),IFERROR(VLOOKUP($C426,' REACH Bilaga 59_update'!$C$5:$F$210,MATCH(Sammanfattning!P$1,' REACH Bilaga 59_update'!$C$4:$F$4,0),FALSE),VLOOKUP($C426,'REACH Bilaga XIV_update'!$C$4:$H$110,MATCH(Sammanfattning!P$1,'REACH Bilaga XIV_update'!$C$4:$H$4,0),FALSE)))</f>
        <v>#N/A</v>
      </c>
      <c r="Q426" s="76" t="e">
        <f>IF($C426="-",IF($A426="-",IF(VLOOKUP($D426,'REACH Bilaga XIV_update'!$A$5:$I$110,9,FALSE)="",NA(),VLOOKUP($D426,'REACH Bilaga XIV_update'!$A$5:$I$110,9,FALSE)),IF(VLOOKUP($A426,'REACH Bilaga XIV_update'!$D$5:$I$110,6,FALSE)="",NA(),VLOOKUP($A426,'REACH Bilaga XIV_update'!$D$5:$I$110,6,FALSE))),IF(VLOOKUP($C426,'REACH Bilaga XIV_update'!$C$5:$I$110,7,FALSE)="",NA(),VLOOKUP($C426,'REACH Bilaga XIV_update'!$C$5:$I$110,7,FALSE)))</f>
        <v>#N/A</v>
      </c>
      <c r="R426" s="76" t="e">
        <f>IF($C426="-",IF($A426="-",IF(VLOOKUP($D426,CoRAP_update!$A$5:$O$376,15,FALSE)="",NA(),VLOOKUP($D426,CoRAP_update!$A$5:$O$376,15,FALSE)),IF(VLOOKUP($A426,CoRAP_update!$D$5:$O$376,12,FALSE)="",NA(),VLOOKUP($A426,CoRAP_update!$D$5:$O$376,12,FALSE))),IF(VLOOKUP($C426,CoRAP_update!$C$5:$O$376,13,FALSE)="",NA(),VLOOKUP($C426,CoRAP_update!$C$5:$O$376,13,FALSE)))</f>
        <v>#N/A</v>
      </c>
      <c r="S426" s="144" t="e">
        <f>IF($C426="-",IF($A426="-",VLOOKUP($D426,CoRAP_update!$A$5:$J$376,MATCH(Sammanfattning!S$1,CoRAP_update!$A$4:$J$4,0),FALSE),VLOOKUP($A426,CoRAP_update!$D$5:$J$376,MATCH(Sammanfattning!S$1,CoRAP_update!$D$4:$J$4,0),FALSE)),VLOOKUP($C426,CoRAP_update!$C$5:$J$376,MATCH(Sammanfattning!S$1,CoRAP_update!$C$4:$J$4,0),FALSE))</f>
        <v>#N/A</v>
      </c>
      <c r="T426" s="76" t="e">
        <f>IF($A426="-",VLOOKUP($D426,EDC_update!$C$2:$F$450,4,FALSE),VLOOKUP($A426,EDC_update!$B$2:$F$450,5,FALSE))</f>
        <v>#N/A</v>
      </c>
      <c r="V426" s="78">
        <f>IF(IFERROR(SEARCH("PBT",P426),99)=99,IF(IFERROR(SEARCH("suspected PBT",S426),99)=99,IF(IFERROR(SEARCH("concluded to be PBT",K426),99)=99,IF(IFERROR(SEARCH("PBT",S426),99)=99,IF(IFERROR(SEARCH("PBT cand",L426),99)=99,IF(IFERROR(SEARCH("PBT",L426),99)=99,IF(IFERROR(SEARCH("persistent, bioackumulative and toxic properties",K426),99)=99,0,Scoring!$E$3),Scoring!$E$3),Scoring!$E$7),Scoring!$E$3),Scoring!$E$5),Scoring!$E$6),Scoring!$E$3)</f>
        <v>0</v>
      </c>
      <c r="W426" s="78">
        <f>IF(IFERROR(SEARCH("vPvB",P426),99)=99,IF(IFERROR(SEARCH("suspected pbt/vPvB",S426),99)=99,IF(IFERROR(SEARCH("vPvB",S426),99)=99,IF(IFERROR(SEARCH("concluded to be a vPvB",S426),99)=99,IF(IFERROR(SEARCH("identified as vPvB",K426),99)=99,IF(IFERROR(SEARCH("concluded to be a vPvB",K426),99)=99,IF(IFERROR(SEARCH("concluded to be both pbt and vPvB",S426),99)=99,IF(IFERROR(SEARCH("concluded to be both pbt and vPvB",K426),99)=99,0,Scoring!$E$5),Scoring!$E$5),Scoring!$E$5),Scoring!$E$5),Scoring!$E$5),Scoring!$E$4),Scoring!$E$6),Scoring!$E$4)</f>
        <v>0</v>
      </c>
      <c r="X426" s="78">
        <f>IF(IFERROR(SEARCH("H410",N426),99)=99,IF(IFERROR(SEARCH("H410",O426),99)=99,IF(IFERROR(SEARCH("H410",Q426),99)=99,IF(IFERROR(SEARCH("H410",M426),99)=99,IF(IFERROR(SEARCH("H410",R426),99)=99,IF(IFERROR(SEARCH("H411",N426),99)=99,IF(IFERROR(SEARCH("H411",O426),99)=99,IF(IFERROR(SEARCH("H411",Q426),99)=99,IF(IFERROR(SEARCH("H411",M426),99)=99,IF(IFERROR(SEARCH("H411",R426),99)=99,IF(IFERROR(SEARCH("H413",N426),99)=99,IF(IFERROR(SEARCH("H413",O426),99)=99,IF(IFERROR(SEARCH("H413",Q426),99)=99,IF(IFERROR(SEARCH("H413",M426),99)=99,IF(IFERROR(SEARCH("H413",R426),99)=99,IF(IFERROR(SEARCH("H412",N426),99)=99,IF(IFERROR(SEARCH("H412",O426),99)=99,IF(IFERROR(SEARCH("H412",Q426),99)=99,IF(IFERROR(SEARCH("H412",M426),99)=99,IF(IFERROR(SEARCH("H412",R426),99)=99,0,Scoring!$E$2),Scoring!$E$2),Scoring!$E$2),Scoring!$E$2),Scoring!$E$2),Scoring!$E$2),Scoring!$E$2),Scoring!$E$2),Scoring!$E$2),Scoring!$E$2),Scoring!$E$2),Scoring!$E$2),Scoring!$E$2),Scoring!$E$2),Scoring!$E$2),Scoring!$E$2),Scoring!$E$2),Scoring!$E$2),Scoring!$E$2),Scoring!$E$2)</f>
        <v>0</v>
      </c>
      <c r="Y426" s="78">
        <f>IF(IFERROR(SEARCH("CMR",K426),99)=99,IF(IFERROR(SEARCH("Suspected CMR",S426),99)=99,IF(IFERROR(SEARCH("CMR",S426),99)=99,0,Scoring!$E$8),Scoring!$E$9),Scoring!$E$8)</f>
        <v>3</v>
      </c>
      <c r="Z426" s="78">
        <f>IF(IFERROR(SEARCH("H350",N426),99)=99,IF(IFERROR(SEARCH("H350",O426),99)=99,IF(IFERROR(SEARCH("H350",Q426),99)=99,IF(IFERROR(SEARCH("H350",M426),99)=99,IF(IFERROR(SEARCH("H350",R426),99)=99,IF(IFERROR(SEARCH("H351",N426),99)=99,IF(IFERROR(SEARCH("H351",O426),99)=99,IF(IFERROR(SEARCH("H351",Q426),99)=99,IF(IFERROR(SEARCH("H351",M426),99)=99,IF(IFERROR(SEARCH("H351",R426),99)=99,IF(IFERROR(SEARCH("carcinogenic",P426),99)=99,IF(IFERROR(SEARCH("suspected carcinogenic",S426),99)=99,0,Scoring!$E$12),Scoring!$E$11),Scoring!$E$10),Scoring!$E$10),Scoring!$E$10),Scoring!$E$10),Scoring!$E$10),Scoring!$E$10),Scoring!$E$10),Scoring!$E$10),Scoring!$E$10),Scoring!$E$10)</f>
        <v>0</v>
      </c>
      <c r="AA426" s="78">
        <f>IF(IFERROR(SEARCH("H340",N426),99)=99,IF(IFERROR(SEARCH("H340",O426),99)=99,IF(IFERROR(SEARCH("H340",Q426),99)=99,IF(IFERROR(SEARCH("H340",M426),99)=99,IF(IFERROR(SEARCH("H340",R426),99)=99,IF(IFERROR(SEARCH("H341",N426),99)=99,IF(IFERROR(SEARCH("H341",O426),99)=99,IF(IFERROR(SEARCH("H341",Q426),99)=99,IF(IFERROR(SEARCH("H341",M426),99)=99,IF(IFERROR(SEARCH("H341",R426),99)=99,IF(IFERROR(SEARCH("mutagenic",P426),99)=99,IF(IFERROR(SEARCH("suspected mutagenic",S426),99)=99,0,Scoring!$E$15),Scoring!$E$14),Scoring!$E$13),Scoring!$E$13),Scoring!$E$13),Scoring!$E$13),Scoring!$E$13),Scoring!$E$13),Scoring!$E$13),Scoring!$E$13),Scoring!$E$13),Scoring!$E$13)</f>
        <v>0</v>
      </c>
      <c r="AB426" s="78">
        <f>IF(IFERROR(SEARCH("H360",N426),99)=99,IF(IFERROR(SEARCH("H360",O426),99)=99,IF(IFERROR(SEARCH("H360",Q426),99)=99,IF(IFERROR(SEARCH("H360",M426),99)=99,IF(IFERROR(SEARCH("H360",R426),99)=99,IF(IFERROR(SEARCH("H361",N426),99)=99,IF(IFERROR(SEARCH("H361",O426),99)=99,IF(IFERROR(SEARCH("H361",Q426),99)=99,IF(IFERROR(SEARCH("H361",M426),99)=99,IF(IFERROR(SEARCH("H361",R426),99)=99,IF(IFERROR(SEARCH("reproduction",P426),99)=99,IF(IFERROR(SEARCH("suspected reprotoxic",S426),99)=99,IF(IFERROR(SEARCH("reprotoxic",S426),99)=99,IF(IFERROR(SEARCH("reprotoxic",K426),99)=99,0,Scoring!$E$18),Scoring!$E$18),Scoring!$E$19),Scoring!$E$17),Scoring!$E$16),Scoring!$E$16),Scoring!$E$16),Scoring!$E$16),Scoring!$E$16),Scoring!$E$16),Scoring!$E$16),Scoring!$E$16),Scoring!$E$16),Scoring!$E$16)</f>
        <v>1</v>
      </c>
      <c r="AC426" s="78">
        <f>IF(IFERROR(SEARCH("57f",L426),99)=99,IF(IFERROR(SEARCH("57(f)",P426),99)=99,0,Scoring!$E$20),Scoring!$E$20)</f>
        <v>0</v>
      </c>
      <c r="AD426" s="78">
        <f>IF(IFERROR(SEARCH("CAT1",T426),99)=99,IF(IFERROR(SEARCH("CAT2",T426),99)=99,IF(IFERROR(SEARCH("CAT3",T426),99)=99,IF(IFERROR(SEARCH("concluded to be endocrine",K426),99)=99,IF(IFERROR(SEARCH("categorised as endocrine",K426),99)=99,IF(IFERROR(SEARCH("endocrine disrupting",P426),99)=99,IF(IFERROR(SEARCH("endocrine disrupting",K426),99)=99,IF(IFERROR(SEARCH("suspected endocrine",S426),99)=99,IF(IFERROR(SEARCH("potential endocrine",S426),99)=99,0,Scoring!$E$25),Scoring!$E$25),Scoring!$E$24),Scoring!$E$24),Scoring!$E$24),Scoring!$E$24),Scoring!$E$23),Scoring!$E$22),Scoring!$E$21)</f>
        <v>0</v>
      </c>
      <c r="AE426" s="78">
        <f>IF(IFERROR(SEARCH("suspected sensitiser",S426),99)=99,IF(IFERROR(SEARCH("sensitiser",S426),99)=99,IF(IFERROR(SEARCH("other hazard based concern",S426),99)=99,0,Scoring!$E$28),Scoring!$E$26),Scoring!$E$27)</f>
        <v>0</v>
      </c>
      <c r="AF426" s="78">
        <f>IF(IFERROR(M426,1)=1,IF(IFERROR(N426,1)=1,IF(IFERROR(O426,1)=1,IF(IFERROR(Q426,1)=1,IF(IFERROR(R426,1)=1,IF(IFERROR(T426,1)=1,IF(IFERROR(K426,1)=1,IF(IFERROR(P426,1)=1,IF(IFERROR(S426,1)=1,Scoring!$E$29,0),0),0),0),0),0),0),0),0)</f>
        <v>0</v>
      </c>
      <c r="AG426" s="78">
        <f t="shared" si="38"/>
        <v>3</v>
      </c>
      <c r="AI426" s="93"/>
      <c r="AJ426" s="94"/>
      <c r="AK426" s="76"/>
      <c r="AL426" s="75"/>
      <c r="AN426" s="79"/>
      <c r="AO426" s="79"/>
      <c r="AP426" s="79"/>
      <c r="AQ426" s="79"/>
      <c r="AR426" s="79"/>
      <c r="AS426" s="78"/>
      <c r="AU426" s="79">
        <f>IF(IFERROR(F426,99)=99,IF(IFERROR(G426,99)=99,IF(IFERROR(H426,99)=99,IF(IFERROR(I426,99)=99,IF(IFERROR(E426,99)=99,IF(IFERROR(J426,99)=99,0,Scoring!$B$7),Scoring!$B$3),Scoring!$B$2),Scoring!$B$6),Scoring!$B$5),Scoring!$B$4)</f>
        <v>0.3</v>
      </c>
      <c r="AV426" s="78">
        <f t="shared" si="39"/>
        <v>0.89999999999999991</v>
      </c>
      <c r="AW426" s="78"/>
      <c r="AX426" s="66"/>
      <c r="AY426" s="78"/>
      <c r="AZ426" s="76"/>
      <c r="BA426" s="76"/>
      <c r="BB426" s="76"/>
    </row>
    <row r="427" spans="1:54" x14ac:dyDescent="0.25">
      <c r="A427" s="77" t="s">
        <v>4159</v>
      </c>
      <c r="B427" s="76" t="str">
        <f t="shared" si="41"/>
        <v>200-001-8</v>
      </c>
      <c r="C427" s="77" t="s">
        <v>1321</v>
      </c>
      <c r="D427" s="77" t="s">
        <v>1322</v>
      </c>
      <c r="E427" s="76" t="str">
        <f>IF(C427="-",IF(A427="-",VLOOKUP(D427,'sin-list 180320_update'!$C$2:$C$835,1,FALSE),VLOOKUP(A427,'sin-list 180320_update'!$A$2:$A$835,1,FALSE)),VLOOKUP(C427,'sin-list 180320_update'!$B$2:$B$835,1,FALSE))</f>
        <v>200-001-8</v>
      </c>
      <c r="F427" s="76" t="e">
        <f>IF($C427="-",IF($A427="-",VLOOKUP($D427,'REACH Bilaga XVII_update'!$A$5:$A$131,1,FALSE),VLOOKUP($A427,'REACH Bilaga XVII_update'!$C$5:$C$131,1,FALSE)),VLOOKUP($C427,'REACH Bilaga XVII_update'!$B$5:$B$131,1,FALSE))</f>
        <v>#N/A</v>
      </c>
      <c r="G427" s="76" t="e">
        <f>IF($C427="-",IF($A427="-",VLOOKUP($D427,' REACH Bilaga 59_update'!$A$5:$A$210,1,FALSE),VLOOKUP($A427,' REACH Bilaga 59_update'!$D$5:$D$210,1,FALSE)),VLOOKUP($C427,' REACH Bilaga 59_update'!$C$5:$C$210,1,FALSE))</f>
        <v>#N/A</v>
      </c>
      <c r="H427" s="76" t="e">
        <f>IF($C427="-",IF($A427="-",VLOOKUP($D427,'REACH Bilaga XIV_update'!$A$5:$A$110,1,FALSE),VLOOKUP($A427,'REACH Bilaga XIV_update'!$D$5:$D$110,1,FALSE)),VLOOKUP($C427,'REACH Bilaga XIV_update'!$C$5:$C$110,1,FALSE))</f>
        <v>#N/A</v>
      </c>
      <c r="I427" s="76" t="str">
        <f>IF($C427="-",IF($A427="-",VLOOKUP($D427,CoRAP_update!$A$5:$A$376,1,FALSE),VLOOKUP($A427,CoRAP_update!$D$5:$D$376,1,FALSE)),VLOOKUP($C427,CoRAP_update!$C$5:$C$376,1,FALSE))</f>
        <v>200-001-8</v>
      </c>
      <c r="J427" s="76" t="e">
        <f>IF($C427="-",IF($A427="-",VLOOKUP($D427,EDC_update!$C$2:$C$450,1,FALSE),VLOOKUP($A427,EDC_update!$B$2:$B$450,1,FALSE)),VLOOKUP($C427,EDC_update!$L$2:$L$450,1,FALSE))</f>
        <v>#N/A</v>
      </c>
      <c r="K427" s="76" t="str">
        <f>IF($C427="-",IF($A427="-",IF(VLOOKUP($D427,'sin-list 180320_update'!$C$2:$S$835,3,FALSE)="",NA(),VLOOKUP($D427,'sin-list 180320_update'!$C$2:$S$835,3,FALSE)),IF(VLOOKUP($A427,'sin-list 180320_update'!$A$2:$S$835,5,FALSE)="",NA(),VLOOKUP($A427,'sin-list 180320_update'!$A$2:$S$835,5,FALSE))),IF(VLOOKUP($C427,'sin-list 180320_update'!$B$2:$S$835,4,FALSE)="",NA(),VLOOKUP($C427,'sin-list 180320_update'!$B$2:$S$835,4,FALSE)))</f>
        <v>Formaldehyde is classified as a possible carcinogen (C3), also reported to be mutagenic and toxic for reproduction. It is has been detected in both humans and the environment.</v>
      </c>
      <c r="L427" s="76" t="str">
        <f>IF($C427="-",IF($A427="-",VLOOKUP($D427,'sin-list 180320_update'!$C$2:$S$835,6,FALSE),VLOOKUP($A427,'sin-list 180320_update'!$A$2:$S$835,8,FALSE)),VLOOKUP($C427,'sin-list 180320_update'!$B$2:$S$835,7,FALSE))</f>
        <v>Carc. 1B
Muta. 2
Acute Tox. 3*
Acute Tox. 3*
Acute Tox. 3*
Skin Corr. 1B
Skin Sens. 1</v>
      </c>
      <c r="M427" s="76" t="str">
        <f>IF($C427="-",IF($A427="-",IF(VLOOKUP($D427,'sin-list 180320_update'!$C$2:$S$835,8,FALSE)="",NA(),VLOOKUP($D427,'sin-list 180320_update'!$C$2:$S$835,8,FALSE)),IF(VLOOKUP($A427,'sin-list 180320_update'!$A$2:$S$835,10,FALSE)="",NA(),VLOOKUP($A427,'sin-list 180320_update'!$A$2:$S$835,10,FALSE))),IF(VLOOKUP($C427,'sin-list 180320_update'!$B$2:$S$835,9,FALSE)="",NA(),VLOOKUP($C427,'sin-list 180320_update'!$B$2:$S$835,9,FALSE)))</f>
        <v>H350
H341
H301
H311
H331
H314
H317</v>
      </c>
      <c r="N427" s="76" t="e">
        <f>IF($C427="-",IF($A427="-",IF(VLOOKUP($D427,'REACH Bilaga XVII_update'!$A$5:$E$131,4,FALSE)="",NA(),VLOOKUP($D427,'REACH Bilaga XVII_update'!$A$5:$E$131,4,FALSE)),IF(VLOOKUP($A427,'REACH Bilaga XVII_update'!$C$5:$D$131,2,FALSE)="",NA(),VLOOKUP($A427,'REACH Bilaga XVII_update'!$C$5:$D$131,2,FALSE))),IF(VLOOKUP($C427,'REACH Bilaga XVII_update'!$B$5:$D$131,3,FALSE)="",NA(),VLOOKUP($C427,'REACH Bilaga XVII_update'!$B$5:$D$131,3,FALSE)))</f>
        <v>#N/A</v>
      </c>
      <c r="O427" s="76" t="e">
        <f>IF($C427="-",IF($A427="-",IF(VLOOKUP($D427,' REACH Bilaga 59_update'!$A$5:$E$210,5,FALSE)="",NA(),VLOOKUP($D427,' REACH Bilaga 59_update'!$A$5:$E$210,5,FALSE)),IF(VLOOKUP($A427,' REACH Bilaga 59_update'!$D$5:$E$210,2,FALSE)="",NA(),VLOOKUP($A427,' REACH Bilaga 59_update'!$D$5:$E$210,2,FALSE))),IF(VLOOKUP($C427,' REACH Bilaga 59_update'!$C$5:$E$210,3,FALSE)="",NA(),VLOOKUP($C427,' REACH Bilaga 59_update'!$C$5:$E$210,3,FALSE)))</f>
        <v>#N/A</v>
      </c>
      <c r="P427" s="76" t="e">
        <f>IF(C427="-",IF(A427="-",IFERROR(VLOOKUP($D427,' REACH Bilaga 59_update'!$A$5:$F$210,MATCH(Sammanfattning!P$1,' REACH Bilaga 59_update'!$A$4:$F$4,0),FALSE),VLOOKUP($D427,'REACH Bilaga XIV_update'!$A$4:$H$110,MATCH(Sammanfattning!P$1,'REACH Bilaga XIV_update'!$A$4:$H$4,0),FALSE)),IFERROR(VLOOKUP($A427,' REACH Bilaga 59_update'!$D$5:$F$210,MATCH(Sammanfattning!P$1,' REACH Bilaga 59_update'!$D$4:$F$4,0),FALSE),VLOOKUP($A427,'REACH Bilaga XIV_update'!$D$4:$H$110,MATCH(Sammanfattning!P$1,'REACH Bilaga XIV_update'!$D$4:$H$4,0),FALSE))),IFERROR(VLOOKUP($C427,' REACH Bilaga 59_update'!$C$5:$F$210,MATCH(Sammanfattning!P$1,' REACH Bilaga 59_update'!$C$4:$F$4,0),FALSE),VLOOKUP($C427,'REACH Bilaga XIV_update'!$C$4:$H$110,MATCH(Sammanfattning!P$1,'REACH Bilaga XIV_update'!$C$4:$H$4,0),FALSE)))</f>
        <v>#N/A</v>
      </c>
      <c r="Q427" s="76" t="e">
        <f>IF($C427="-",IF($A427="-",IF(VLOOKUP($D427,'REACH Bilaga XIV_update'!$A$5:$I$110,9,FALSE)="",NA(),VLOOKUP($D427,'REACH Bilaga XIV_update'!$A$5:$I$110,9,FALSE)),IF(VLOOKUP($A427,'REACH Bilaga XIV_update'!$D$5:$I$110,6,FALSE)="",NA(),VLOOKUP($A427,'REACH Bilaga XIV_update'!$D$5:$I$110,6,FALSE))),IF(VLOOKUP($C427,'REACH Bilaga XIV_update'!$C$5:$I$110,7,FALSE)="",NA(),VLOOKUP($C427,'REACH Bilaga XIV_update'!$C$5:$I$110,7,FALSE)))</f>
        <v>#N/A</v>
      </c>
      <c r="R427" s="76" t="str">
        <f>IF($C427="-",IF($A427="-",IF(VLOOKUP($D427,CoRAP_update!$A$5:$O$376,15,FALSE)="",NA(),VLOOKUP($D427,CoRAP_update!$A$5:$O$376,15,FALSE)),IF(VLOOKUP($A427,CoRAP_update!$D$5:$O$376,12,FALSE)="",NA(),VLOOKUP($A427,CoRAP_update!$D$5:$O$376,12,FALSE))),IF(VLOOKUP($C427,CoRAP_update!$C$5:$O$376,13,FALSE)="",NA(),VLOOKUP($C427,CoRAP_update!$C$5:$O$376,13,FALSE)))</f>
        <v>H350
H341
H331
H311
H301
H314
H317</v>
      </c>
      <c r="S427" s="144" t="str">
        <f>IF($C427="-",IF($A427="-",VLOOKUP($D427,CoRAP_update!$A$5:$J$376,MATCH(Sammanfattning!S$1,CoRAP_update!$A$4:$J$4,0),FALSE),VLOOKUP($A427,CoRAP_update!$D$5:$J$376,MATCH(Sammanfattning!S$1,CoRAP_update!$D$4:$J$4,0),FALSE)),VLOOKUP($C427,CoRAP_update!$C$5:$J$376,MATCH(Sammanfattning!S$1,CoRAP_update!$C$4:$J$4,0),FALSE))</f>
        <v>CMR#Exposure of workers#High (aggregated) tonnage#Wide dispersive use</v>
      </c>
      <c r="T427" s="76" t="e">
        <f>IF($A427="-",VLOOKUP($D427,EDC_update!$C$2:$F$450,4,FALSE),VLOOKUP($A427,EDC_update!$B$2:$F$450,5,FALSE))</f>
        <v>#N/A</v>
      </c>
      <c r="V427" s="78">
        <f>IF(IFERROR(SEARCH("PBT",P427),99)=99,IF(IFERROR(SEARCH("suspected PBT",S427),99)=99,IF(IFERROR(SEARCH("concluded to be PBT",K427),99)=99,IF(IFERROR(SEARCH("PBT",S427),99)=99,IF(IFERROR(SEARCH("PBT cand",L427),99)=99,IF(IFERROR(SEARCH("PBT",L427),99)=99,IF(IFERROR(SEARCH("persistent, bioackumulative and toxic properties",K427),99)=99,0,Scoring!$E$3),Scoring!$E$3),Scoring!$E$7),Scoring!$E$3),Scoring!$E$5),Scoring!$E$6),Scoring!$E$3)</f>
        <v>0</v>
      </c>
      <c r="W427" s="78">
        <f>IF(IFERROR(SEARCH("vPvB",P427),99)=99,IF(IFERROR(SEARCH("suspected pbt/vPvB",S427),99)=99,IF(IFERROR(SEARCH("vPvB",S427),99)=99,IF(IFERROR(SEARCH("concluded to be a vPvB",S427),99)=99,IF(IFERROR(SEARCH("identified as vPvB",K427),99)=99,IF(IFERROR(SEARCH("concluded to be a vPvB",K427),99)=99,IF(IFERROR(SEARCH("concluded to be both pbt and vPvB",S427),99)=99,IF(IFERROR(SEARCH("concluded to be both pbt and vPvB",K427),99)=99,0,Scoring!$E$5),Scoring!$E$5),Scoring!$E$5),Scoring!$E$5),Scoring!$E$5),Scoring!$E$4),Scoring!$E$6),Scoring!$E$4)</f>
        <v>0</v>
      </c>
      <c r="X427" s="78">
        <f>IF(IFERROR(SEARCH("H410",N427),99)=99,IF(IFERROR(SEARCH("H410",O427),99)=99,IF(IFERROR(SEARCH("H410",Q427),99)=99,IF(IFERROR(SEARCH("H410",M427),99)=99,IF(IFERROR(SEARCH("H410",R427),99)=99,IF(IFERROR(SEARCH("H411",N427),99)=99,IF(IFERROR(SEARCH("H411",O427),99)=99,IF(IFERROR(SEARCH("H411",Q427),99)=99,IF(IFERROR(SEARCH("H411",M427),99)=99,IF(IFERROR(SEARCH("H411",R427),99)=99,IF(IFERROR(SEARCH("H413",N427),99)=99,IF(IFERROR(SEARCH("H413",O427),99)=99,IF(IFERROR(SEARCH("H413",Q427),99)=99,IF(IFERROR(SEARCH("H413",M427),99)=99,IF(IFERROR(SEARCH("H413",R427),99)=99,IF(IFERROR(SEARCH("H412",N427),99)=99,IF(IFERROR(SEARCH("H412",O427),99)=99,IF(IFERROR(SEARCH("H412",Q427),99)=99,IF(IFERROR(SEARCH("H412",M427),99)=99,IF(IFERROR(SEARCH("H412",R427),99)=99,0,Scoring!$E$2),Scoring!$E$2),Scoring!$E$2),Scoring!$E$2),Scoring!$E$2),Scoring!$E$2),Scoring!$E$2),Scoring!$E$2),Scoring!$E$2),Scoring!$E$2),Scoring!$E$2),Scoring!$E$2),Scoring!$E$2),Scoring!$E$2),Scoring!$E$2),Scoring!$E$2),Scoring!$E$2),Scoring!$E$2),Scoring!$E$2),Scoring!$E$2)</f>
        <v>0</v>
      </c>
      <c r="Y427" s="78">
        <f>IF(IFERROR(SEARCH("CMR",K427),99)=99,IF(IFERROR(SEARCH("Suspected CMR",S427),99)=99,IF(IFERROR(SEARCH("CMR",S427),99)=99,0,Scoring!$E$8),Scoring!$E$9),Scoring!$E$8)</f>
        <v>3</v>
      </c>
      <c r="Z427" s="78">
        <f>IF(IFERROR(SEARCH("H350",N427),99)=99,IF(IFERROR(SEARCH("H350",O427),99)=99,IF(IFERROR(SEARCH("H350",Q427),99)=99,IF(IFERROR(SEARCH("H350",M427),99)=99,IF(IFERROR(SEARCH("H350",R427),99)=99,IF(IFERROR(SEARCH("H351",N427),99)=99,IF(IFERROR(SEARCH("H351",O427),99)=99,IF(IFERROR(SEARCH("H351",Q427),99)=99,IF(IFERROR(SEARCH("H351",M427),99)=99,IF(IFERROR(SEARCH("H351",R427),99)=99,IF(IFERROR(SEARCH("carcinogenic",P427),99)=99,IF(IFERROR(SEARCH("suspected carcinogenic",S427),99)=99,0,Scoring!$E$12),Scoring!$E$11),Scoring!$E$10),Scoring!$E$10),Scoring!$E$10),Scoring!$E$10),Scoring!$E$10),Scoring!$E$10),Scoring!$E$10),Scoring!$E$10),Scoring!$E$10),Scoring!$E$10)</f>
        <v>1</v>
      </c>
      <c r="AA427" s="78">
        <f>IF(IFERROR(SEARCH("H340",N427),99)=99,IF(IFERROR(SEARCH("H340",O427),99)=99,IF(IFERROR(SEARCH("H340",Q427),99)=99,IF(IFERROR(SEARCH("H340",M427),99)=99,IF(IFERROR(SEARCH("H340",R427),99)=99,IF(IFERROR(SEARCH("H341",N427),99)=99,IF(IFERROR(SEARCH("H341",O427),99)=99,IF(IFERROR(SEARCH("H341",Q427),99)=99,IF(IFERROR(SEARCH("H341",M427),99)=99,IF(IFERROR(SEARCH("H341",R427),99)=99,IF(IFERROR(SEARCH("mutagenic",P427),99)=99,IF(IFERROR(SEARCH("suspected mutagenic",S427),99)=99,0,Scoring!$E$15),Scoring!$E$14),Scoring!$E$13),Scoring!$E$13),Scoring!$E$13),Scoring!$E$13),Scoring!$E$13),Scoring!$E$13),Scoring!$E$13),Scoring!$E$13),Scoring!$E$13),Scoring!$E$13)</f>
        <v>1</v>
      </c>
      <c r="AB427" s="78">
        <f>IF(IFERROR(SEARCH("H360",N427),99)=99,IF(IFERROR(SEARCH("H360",O427),99)=99,IF(IFERROR(SEARCH("H360",Q427),99)=99,IF(IFERROR(SEARCH("H360",M427),99)=99,IF(IFERROR(SEARCH("H360",R427),99)=99,IF(IFERROR(SEARCH("H361",N427),99)=99,IF(IFERROR(SEARCH("H361",O427),99)=99,IF(IFERROR(SEARCH("H361",Q427),99)=99,IF(IFERROR(SEARCH("H361",M427),99)=99,IF(IFERROR(SEARCH("H361",R427),99)=99,IF(IFERROR(SEARCH("reproduction",P427),99)=99,IF(IFERROR(SEARCH("suspected reprotoxic",S427),99)=99,IF(IFERROR(SEARCH("reprotoxic",S427),99)=99,IF(IFERROR(SEARCH("reprotoxic",K427),99)=99,0,Scoring!$E$18),Scoring!$E$18),Scoring!$E$19),Scoring!$E$17),Scoring!$E$16),Scoring!$E$16),Scoring!$E$16),Scoring!$E$16),Scoring!$E$16),Scoring!$E$16),Scoring!$E$16),Scoring!$E$16),Scoring!$E$16),Scoring!$E$16)</f>
        <v>0</v>
      </c>
      <c r="AC427" s="78">
        <f>IF(IFERROR(SEARCH("57f",L427),99)=99,IF(IFERROR(SEARCH("57(f)",P427),99)=99,0,Scoring!$E$20),Scoring!$E$20)</f>
        <v>0</v>
      </c>
      <c r="AD427" s="78">
        <f>IF(IFERROR(SEARCH("CAT1",T427),99)=99,IF(IFERROR(SEARCH("CAT2",T427),99)=99,IF(IFERROR(SEARCH("CAT3",T427),99)=99,IF(IFERROR(SEARCH("concluded to be endocrine",K427),99)=99,IF(IFERROR(SEARCH("categorised as endocrine",K427),99)=99,IF(IFERROR(SEARCH("endocrine disrupting",P427),99)=99,IF(IFERROR(SEARCH("endocrine disrupting",K427),99)=99,IF(IFERROR(SEARCH("suspected endocrine",S427),99)=99,IF(IFERROR(SEARCH("potential endocrine",S427),99)=99,0,Scoring!$E$25),Scoring!$E$25),Scoring!$E$24),Scoring!$E$24),Scoring!$E$24),Scoring!$E$24),Scoring!$E$23),Scoring!$E$22),Scoring!$E$21)</f>
        <v>0</v>
      </c>
      <c r="AE427" s="78">
        <f>IF(IFERROR(SEARCH("suspected sensitiser",S427),99)=99,IF(IFERROR(SEARCH("sensitiser",S427),99)=99,IF(IFERROR(SEARCH("other hazard based concern",S427),99)=99,0,Scoring!$E$28),Scoring!$E$26),Scoring!$E$27)</f>
        <v>0</v>
      </c>
      <c r="AF427" s="78">
        <f>IF(IFERROR(M427,1)=1,IF(IFERROR(N427,1)=1,IF(IFERROR(O427,1)=1,IF(IFERROR(Q427,1)=1,IF(IFERROR(R427,1)=1,IF(IFERROR(T427,1)=1,IF(IFERROR(K427,1)=1,IF(IFERROR(P427,1)=1,IF(IFERROR(S427,1)=1,Scoring!$E$29,0),0),0),0),0),0),0),0),0)</f>
        <v>0</v>
      </c>
      <c r="AG427" s="78">
        <f t="shared" si="38"/>
        <v>3</v>
      </c>
      <c r="AI427" s="93"/>
      <c r="AJ427" s="94"/>
      <c r="AK427" s="76"/>
      <c r="AL427" s="75"/>
      <c r="AN427" s="79"/>
      <c r="AO427" s="79"/>
      <c r="AP427" s="79"/>
      <c r="AQ427" s="79"/>
      <c r="AR427" s="79"/>
      <c r="AS427" s="78"/>
      <c r="AU427" s="79">
        <f>IF(IFERROR(F427,99)=99,IF(IFERROR(G427,99)=99,IF(IFERROR(H427,99)=99,IF(IFERROR(I427,99)=99,IF(IFERROR(E427,99)=99,IF(IFERROR(J427,99)=99,0,Scoring!$B$7),Scoring!$B$3),Scoring!$B$2),Scoring!$B$6),Scoring!$B$5),Scoring!$B$4)</f>
        <v>0.5</v>
      </c>
      <c r="AV427" s="78">
        <f t="shared" si="39"/>
        <v>1.5</v>
      </c>
      <c r="AW427" s="78"/>
      <c r="AX427" s="66"/>
      <c r="AY427" s="78"/>
      <c r="AZ427" s="76"/>
      <c r="BA427" s="76"/>
      <c r="BB427" s="76"/>
    </row>
    <row r="428" spans="1:54" x14ac:dyDescent="0.25">
      <c r="A428" s="77" t="s">
        <v>5925</v>
      </c>
      <c r="B428" s="76" t="str">
        <f t="shared" si="41"/>
        <v>200-123-1</v>
      </c>
      <c r="C428" s="77" t="s">
        <v>1350</v>
      </c>
      <c r="D428" s="77" t="s">
        <v>1351</v>
      </c>
      <c r="E428" s="76" t="str">
        <f>IF(C428="-",IF(A428="-",VLOOKUP(D428,'sin-list 180320_update'!$C$2:$C$835,1,FALSE),VLOOKUP(A428,'sin-list 180320_update'!$A$2:$A$835,1,FALSE)),VLOOKUP(C428,'sin-list 180320_update'!$B$2:$B$835,1,FALSE))</f>
        <v>200-123-1</v>
      </c>
      <c r="F428" s="76" t="e">
        <f>IF($C428="-",IF($A428="-",VLOOKUP($D428,'REACH Bilaga XVII_update'!$A$5:$A$131,1,FALSE),VLOOKUP($A428,'REACH Bilaga XVII_update'!$C$5:$C$131,1,FALSE)),VLOOKUP($C428,'REACH Bilaga XVII_update'!$B$5:$B$131,1,FALSE))</f>
        <v>#N/A</v>
      </c>
      <c r="G428" s="76" t="e">
        <f>IF($C428="-",IF($A428="-",VLOOKUP($D428,' REACH Bilaga 59_update'!$A$5:$A$210,1,FALSE),VLOOKUP($A428,' REACH Bilaga 59_update'!$D$5:$D$210,1,FALSE)),VLOOKUP($C428,' REACH Bilaga 59_update'!$C$5:$C$210,1,FALSE))</f>
        <v>#N/A</v>
      </c>
      <c r="H428" s="76" t="e">
        <f>IF($C428="-",IF($A428="-",VLOOKUP($D428,'REACH Bilaga XIV_update'!$A$5:$A$110,1,FALSE),VLOOKUP($A428,'REACH Bilaga XIV_update'!$D$5:$D$110,1,FALSE)),VLOOKUP($C428,'REACH Bilaga XIV_update'!$C$5:$C$110,1,FALSE))</f>
        <v>#N/A</v>
      </c>
      <c r="I428" s="76" t="e">
        <f>IF($C428="-",IF($A428="-",VLOOKUP($D428,CoRAP_update!$A$5:$A$376,1,FALSE),VLOOKUP($A428,CoRAP_update!$D$5:$D$376,1,FALSE)),VLOOKUP($C428,CoRAP_update!$C$5:$C$376,1,FALSE))</f>
        <v>#N/A</v>
      </c>
      <c r="J428" s="76" t="e">
        <f>IF($C428="-",IF($A428="-",VLOOKUP($D428,EDC_update!$C$2:$C$450,1,FALSE),VLOOKUP($A428,EDC_update!$B$2:$B$450,1,FALSE)),VLOOKUP($C428,EDC_update!$L$2:$L$450,1,FALSE))</f>
        <v>#N/A</v>
      </c>
      <c r="K428" s="76" t="str">
        <f>IF($C428="-",IF($A428="-",IF(VLOOKUP($D428,'sin-list 180320_update'!$C$2:$S$835,3,FALSE)="",NA(),VLOOKUP($D428,'sin-list 180320_update'!$C$2:$S$835,3,FALSE)),IF(VLOOKUP($A428,'sin-list 180320_update'!$A$2:$S$835,5,FALSE)="",NA(),VLOOKUP($A428,'sin-list 180320_update'!$A$2:$S$835,5,FALSE))),IF(VLOOKUP($C428,'sin-list 180320_update'!$B$2:$S$835,4,FALSE)="",NA(),VLOOKUP($C428,'sin-list 180320_update'!$B$2:$S$835,4,FALSE)))</f>
        <v>Classified CMR according to Annex VI of Regulation 1272/2008</v>
      </c>
      <c r="L428" s="76" t="str">
        <f>IF($C428="-",IF($A428="-",VLOOKUP($D428,'sin-list 180320_update'!$C$2:$S$835,6,FALSE),VLOOKUP($A428,'sin-list 180320_update'!$A$2:$S$835,8,FALSE)),VLOOKUP($C428,'sin-list 180320_update'!$B$2:$S$835,7,FALSE))</f>
        <v>Carc. 1B</v>
      </c>
      <c r="M428" s="76" t="str">
        <f>IF($C428="-",IF($A428="-",IF(VLOOKUP($D428,'sin-list 180320_update'!$C$2:$S$835,8,FALSE)="",NA(),VLOOKUP($D428,'sin-list 180320_update'!$C$2:$S$835,8,FALSE)),IF(VLOOKUP($A428,'sin-list 180320_update'!$A$2:$S$835,10,FALSE)="",NA(),VLOOKUP($A428,'sin-list 180320_update'!$A$2:$S$835,10,FALSE))),IF(VLOOKUP($C428,'sin-list 180320_update'!$B$2:$S$835,9,FALSE)="",NA(),VLOOKUP($C428,'sin-list 180320_update'!$B$2:$S$835,9,FALSE)))</f>
        <v>H350</v>
      </c>
      <c r="N428" s="76" t="e">
        <f>IF($C428="-",IF($A428="-",IF(VLOOKUP($D428,'REACH Bilaga XVII_update'!$A$5:$E$131,4,FALSE)="",NA(),VLOOKUP($D428,'REACH Bilaga XVII_update'!$A$5:$E$131,4,FALSE)),IF(VLOOKUP($A428,'REACH Bilaga XVII_update'!$C$5:$D$131,2,FALSE)="",NA(),VLOOKUP($A428,'REACH Bilaga XVII_update'!$C$5:$D$131,2,FALSE))),IF(VLOOKUP($C428,'REACH Bilaga XVII_update'!$B$5:$D$131,3,FALSE)="",NA(),VLOOKUP($C428,'REACH Bilaga XVII_update'!$B$5:$D$131,3,FALSE)))</f>
        <v>#N/A</v>
      </c>
      <c r="O428" s="76" t="e">
        <f>IF($C428="-",IF($A428="-",IF(VLOOKUP($D428,' REACH Bilaga 59_update'!$A$5:$E$210,5,FALSE)="",NA(),VLOOKUP($D428,' REACH Bilaga 59_update'!$A$5:$E$210,5,FALSE)),IF(VLOOKUP($A428,' REACH Bilaga 59_update'!$D$5:$E$210,2,FALSE)="",NA(),VLOOKUP($A428,' REACH Bilaga 59_update'!$D$5:$E$210,2,FALSE))),IF(VLOOKUP($C428,' REACH Bilaga 59_update'!$C$5:$E$210,3,FALSE)="",NA(),VLOOKUP($C428,' REACH Bilaga 59_update'!$C$5:$E$210,3,FALSE)))</f>
        <v>#N/A</v>
      </c>
      <c r="P428" s="76" t="e">
        <f>IF(C428="-",IF(A428="-",IFERROR(VLOOKUP($D428,' REACH Bilaga 59_update'!$A$5:$F$210,MATCH(Sammanfattning!P$1,' REACH Bilaga 59_update'!$A$4:$F$4,0),FALSE),VLOOKUP($D428,'REACH Bilaga XIV_update'!$A$4:$H$110,MATCH(Sammanfattning!P$1,'REACH Bilaga XIV_update'!$A$4:$H$4,0),FALSE)),IFERROR(VLOOKUP($A428,' REACH Bilaga 59_update'!$D$5:$F$210,MATCH(Sammanfattning!P$1,' REACH Bilaga 59_update'!$D$4:$F$4,0),FALSE),VLOOKUP($A428,'REACH Bilaga XIV_update'!$D$4:$H$110,MATCH(Sammanfattning!P$1,'REACH Bilaga XIV_update'!$D$4:$H$4,0),FALSE))),IFERROR(VLOOKUP($C428,' REACH Bilaga 59_update'!$C$5:$F$210,MATCH(Sammanfattning!P$1,' REACH Bilaga 59_update'!$C$4:$F$4,0),FALSE),VLOOKUP($C428,'REACH Bilaga XIV_update'!$C$4:$H$110,MATCH(Sammanfattning!P$1,'REACH Bilaga XIV_update'!$C$4:$H$4,0),FALSE)))</f>
        <v>#N/A</v>
      </c>
      <c r="Q428" s="76" t="e">
        <f>IF($C428="-",IF($A428="-",IF(VLOOKUP($D428,'REACH Bilaga XIV_update'!$A$5:$I$110,9,FALSE)="",NA(),VLOOKUP($D428,'REACH Bilaga XIV_update'!$A$5:$I$110,9,FALSE)),IF(VLOOKUP($A428,'REACH Bilaga XIV_update'!$D$5:$I$110,6,FALSE)="",NA(),VLOOKUP($A428,'REACH Bilaga XIV_update'!$D$5:$I$110,6,FALSE))),IF(VLOOKUP($C428,'REACH Bilaga XIV_update'!$C$5:$I$110,7,FALSE)="",NA(),VLOOKUP($C428,'REACH Bilaga XIV_update'!$C$5:$I$110,7,FALSE)))</f>
        <v>#N/A</v>
      </c>
      <c r="R428" s="76" t="e">
        <f>IF($C428="-",IF($A428="-",IF(VLOOKUP($D428,CoRAP_update!$A$5:$O$376,15,FALSE)="",NA(),VLOOKUP($D428,CoRAP_update!$A$5:$O$376,15,FALSE)),IF(VLOOKUP($A428,CoRAP_update!$D$5:$O$376,12,FALSE)="",NA(),VLOOKUP($A428,CoRAP_update!$D$5:$O$376,12,FALSE))),IF(VLOOKUP($C428,CoRAP_update!$C$5:$O$376,13,FALSE)="",NA(),VLOOKUP($C428,CoRAP_update!$C$5:$O$376,13,FALSE)))</f>
        <v>#N/A</v>
      </c>
      <c r="S428" s="144" t="e">
        <f>IF($C428="-",IF($A428="-",VLOOKUP($D428,CoRAP_update!$A$5:$J$376,MATCH(Sammanfattning!S$1,CoRAP_update!$A$4:$J$4,0),FALSE),VLOOKUP($A428,CoRAP_update!$D$5:$J$376,MATCH(Sammanfattning!S$1,CoRAP_update!$D$4:$J$4,0),FALSE)),VLOOKUP($C428,CoRAP_update!$C$5:$J$376,MATCH(Sammanfattning!S$1,CoRAP_update!$C$4:$J$4,0),FALSE))</f>
        <v>#N/A</v>
      </c>
      <c r="T428" s="76" t="e">
        <f>IF($A428="-",VLOOKUP($D428,EDC_update!$C$2:$F$450,4,FALSE),VLOOKUP($A428,EDC_update!$B$2:$F$450,5,FALSE))</f>
        <v>#N/A</v>
      </c>
      <c r="V428" s="78">
        <f>IF(IFERROR(SEARCH("PBT",P428),99)=99,IF(IFERROR(SEARCH("suspected PBT",S428),99)=99,IF(IFERROR(SEARCH("concluded to be PBT",K428),99)=99,IF(IFERROR(SEARCH("PBT",S428),99)=99,IF(IFERROR(SEARCH("PBT cand",L428),99)=99,IF(IFERROR(SEARCH("PBT",L428),99)=99,IF(IFERROR(SEARCH("persistent, bioackumulative and toxic properties",K428),99)=99,0,Scoring!$E$3),Scoring!$E$3),Scoring!$E$7),Scoring!$E$3),Scoring!$E$5),Scoring!$E$6),Scoring!$E$3)</f>
        <v>0</v>
      </c>
      <c r="W428" s="78">
        <f>IF(IFERROR(SEARCH("vPvB",P428),99)=99,IF(IFERROR(SEARCH("suspected pbt/vPvB",S428),99)=99,IF(IFERROR(SEARCH("vPvB",S428),99)=99,IF(IFERROR(SEARCH("concluded to be a vPvB",S428),99)=99,IF(IFERROR(SEARCH("identified as vPvB",K428),99)=99,IF(IFERROR(SEARCH("concluded to be a vPvB",K428),99)=99,IF(IFERROR(SEARCH("concluded to be both pbt and vPvB",S428),99)=99,IF(IFERROR(SEARCH("concluded to be both pbt and vPvB",K428),99)=99,0,Scoring!$E$5),Scoring!$E$5),Scoring!$E$5),Scoring!$E$5),Scoring!$E$5),Scoring!$E$4),Scoring!$E$6),Scoring!$E$4)</f>
        <v>0</v>
      </c>
      <c r="X428" s="78">
        <f>IF(IFERROR(SEARCH("H410",N428),99)=99,IF(IFERROR(SEARCH("H410",O428),99)=99,IF(IFERROR(SEARCH("H410",Q428),99)=99,IF(IFERROR(SEARCH("H410",M428),99)=99,IF(IFERROR(SEARCH("H410",R428),99)=99,IF(IFERROR(SEARCH("H411",N428),99)=99,IF(IFERROR(SEARCH("H411",O428),99)=99,IF(IFERROR(SEARCH("H411",Q428),99)=99,IF(IFERROR(SEARCH("H411",M428),99)=99,IF(IFERROR(SEARCH("H411",R428),99)=99,IF(IFERROR(SEARCH("H413",N428),99)=99,IF(IFERROR(SEARCH("H413",O428),99)=99,IF(IFERROR(SEARCH("H413",Q428),99)=99,IF(IFERROR(SEARCH("H413",M428),99)=99,IF(IFERROR(SEARCH("H413",R428),99)=99,IF(IFERROR(SEARCH("H412",N428),99)=99,IF(IFERROR(SEARCH("H412",O428),99)=99,IF(IFERROR(SEARCH("H412",Q428),99)=99,IF(IFERROR(SEARCH("H412",M428),99)=99,IF(IFERROR(SEARCH("H412",R428),99)=99,0,Scoring!$E$2),Scoring!$E$2),Scoring!$E$2),Scoring!$E$2),Scoring!$E$2),Scoring!$E$2),Scoring!$E$2),Scoring!$E$2),Scoring!$E$2),Scoring!$E$2),Scoring!$E$2),Scoring!$E$2),Scoring!$E$2),Scoring!$E$2),Scoring!$E$2),Scoring!$E$2),Scoring!$E$2),Scoring!$E$2),Scoring!$E$2),Scoring!$E$2)</f>
        <v>0</v>
      </c>
      <c r="Y428" s="78">
        <f>IF(IFERROR(SEARCH("CMR",K428),99)=99,IF(IFERROR(SEARCH("Suspected CMR",S428),99)=99,IF(IFERROR(SEARCH("CMR",S428),99)=99,0,Scoring!$E$8),Scoring!$E$9),Scoring!$E$8)</f>
        <v>3</v>
      </c>
      <c r="Z428" s="78">
        <f>IF(IFERROR(SEARCH("H350",N428),99)=99,IF(IFERROR(SEARCH("H350",O428),99)=99,IF(IFERROR(SEARCH("H350",Q428),99)=99,IF(IFERROR(SEARCH("H350",M428),99)=99,IF(IFERROR(SEARCH("H350",R428),99)=99,IF(IFERROR(SEARCH("H351",N428),99)=99,IF(IFERROR(SEARCH("H351",O428),99)=99,IF(IFERROR(SEARCH("H351",Q428),99)=99,IF(IFERROR(SEARCH("H351",M428),99)=99,IF(IFERROR(SEARCH("H351",R428),99)=99,IF(IFERROR(SEARCH("carcinogenic",P428),99)=99,IF(IFERROR(SEARCH("suspected carcinogenic",S428),99)=99,0,Scoring!$E$12),Scoring!$E$11),Scoring!$E$10),Scoring!$E$10),Scoring!$E$10),Scoring!$E$10),Scoring!$E$10),Scoring!$E$10),Scoring!$E$10),Scoring!$E$10),Scoring!$E$10),Scoring!$E$10)</f>
        <v>1</v>
      </c>
      <c r="AA428" s="78">
        <f>IF(IFERROR(SEARCH("H340",N428),99)=99,IF(IFERROR(SEARCH("H340",O428),99)=99,IF(IFERROR(SEARCH("H340",Q428),99)=99,IF(IFERROR(SEARCH("H340",M428),99)=99,IF(IFERROR(SEARCH("H340",R428),99)=99,IF(IFERROR(SEARCH("H341",N428),99)=99,IF(IFERROR(SEARCH("H341",O428),99)=99,IF(IFERROR(SEARCH("H341",Q428),99)=99,IF(IFERROR(SEARCH("H341",M428),99)=99,IF(IFERROR(SEARCH("H341",R428),99)=99,IF(IFERROR(SEARCH("mutagenic",P428),99)=99,IF(IFERROR(SEARCH("suspected mutagenic",S428),99)=99,0,Scoring!$E$15),Scoring!$E$14),Scoring!$E$13),Scoring!$E$13),Scoring!$E$13),Scoring!$E$13),Scoring!$E$13),Scoring!$E$13),Scoring!$E$13),Scoring!$E$13),Scoring!$E$13),Scoring!$E$13)</f>
        <v>0</v>
      </c>
      <c r="AB428" s="78">
        <f>IF(IFERROR(SEARCH("H360",N428),99)=99,IF(IFERROR(SEARCH("H360",O428),99)=99,IF(IFERROR(SEARCH("H360",Q428),99)=99,IF(IFERROR(SEARCH("H360",M428),99)=99,IF(IFERROR(SEARCH("H360",R428),99)=99,IF(IFERROR(SEARCH("H361",N428),99)=99,IF(IFERROR(SEARCH("H361",O428),99)=99,IF(IFERROR(SEARCH("H361",Q428),99)=99,IF(IFERROR(SEARCH("H361",M428),99)=99,IF(IFERROR(SEARCH("H361",R428),99)=99,IF(IFERROR(SEARCH("reproduction",P428),99)=99,IF(IFERROR(SEARCH("suspected reprotoxic",S428),99)=99,IF(IFERROR(SEARCH("reprotoxic",S428),99)=99,IF(IFERROR(SEARCH("reprotoxic",K428),99)=99,0,Scoring!$E$18),Scoring!$E$18),Scoring!$E$19),Scoring!$E$17),Scoring!$E$16),Scoring!$E$16),Scoring!$E$16),Scoring!$E$16),Scoring!$E$16),Scoring!$E$16),Scoring!$E$16),Scoring!$E$16),Scoring!$E$16),Scoring!$E$16)</f>
        <v>0</v>
      </c>
      <c r="AC428" s="78">
        <f>IF(IFERROR(SEARCH("57f",L428),99)=99,IF(IFERROR(SEARCH("57(f)",P428),99)=99,0,Scoring!$E$20),Scoring!$E$20)</f>
        <v>0</v>
      </c>
      <c r="AD428" s="78">
        <f>IF(IFERROR(SEARCH("CAT1",T428),99)=99,IF(IFERROR(SEARCH("CAT2",T428),99)=99,IF(IFERROR(SEARCH("CAT3",T428),99)=99,IF(IFERROR(SEARCH("concluded to be endocrine",K428),99)=99,IF(IFERROR(SEARCH("categorised as endocrine",K428),99)=99,IF(IFERROR(SEARCH("endocrine disrupting",P428),99)=99,IF(IFERROR(SEARCH("endocrine disrupting",K428),99)=99,IF(IFERROR(SEARCH("suspected endocrine",S428),99)=99,IF(IFERROR(SEARCH("potential endocrine",S428),99)=99,0,Scoring!$E$25),Scoring!$E$25),Scoring!$E$24),Scoring!$E$24),Scoring!$E$24),Scoring!$E$24),Scoring!$E$23),Scoring!$E$22),Scoring!$E$21)</f>
        <v>0</v>
      </c>
      <c r="AE428" s="78">
        <f>IF(IFERROR(SEARCH("suspected sensitiser",S428),99)=99,IF(IFERROR(SEARCH("sensitiser",S428),99)=99,IF(IFERROR(SEARCH("other hazard based concern",S428),99)=99,0,Scoring!$E$28),Scoring!$E$26),Scoring!$E$27)</f>
        <v>0</v>
      </c>
      <c r="AF428" s="78">
        <f>IF(IFERROR(M428,1)=1,IF(IFERROR(N428,1)=1,IF(IFERROR(O428,1)=1,IF(IFERROR(Q428,1)=1,IF(IFERROR(R428,1)=1,IF(IFERROR(T428,1)=1,IF(IFERROR(K428,1)=1,IF(IFERROR(P428,1)=1,IF(IFERROR(S428,1)=1,Scoring!$E$29,0),0),0),0),0),0),0),0),0)</f>
        <v>0</v>
      </c>
      <c r="AG428" s="78">
        <f t="shared" si="38"/>
        <v>3</v>
      </c>
      <c r="AI428" s="93"/>
      <c r="AJ428" s="94"/>
      <c r="AK428" s="76"/>
      <c r="AL428" s="75"/>
      <c r="AN428" s="79"/>
      <c r="AO428" s="79"/>
      <c r="AP428" s="79"/>
      <c r="AQ428" s="79"/>
      <c r="AR428" s="79"/>
      <c r="AS428" s="78"/>
      <c r="AU428" s="79">
        <f>IF(IFERROR(F428,99)=99,IF(IFERROR(G428,99)=99,IF(IFERROR(H428,99)=99,IF(IFERROR(I428,99)=99,IF(IFERROR(E428,99)=99,IF(IFERROR(J428,99)=99,0,Scoring!$B$7),Scoring!$B$3),Scoring!$B$2),Scoring!$B$6),Scoring!$B$5),Scoring!$B$4)</f>
        <v>0.3</v>
      </c>
      <c r="AV428" s="78">
        <f t="shared" si="39"/>
        <v>0.89999999999999991</v>
      </c>
      <c r="AW428" s="78"/>
      <c r="AX428" s="66"/>
      <c r="AY428" s="78"/>
      <c r="AZ428" s="76"/>
      <c r="BA428" s="76"/>
      <c r="BB428" s="76"/>
    </row>
    <row r="429" spans="1:54" x14ac:dyDescent="0.25">
      <c r="A429" s="77" t="s">
        <v>7549</v>
      </c>
      <c r="B429" s="76" t="str">
        <f t="shared" si="41"/>
        <v>200-340-1</v>
      </c>
      <c r="C429" s="77" t="s">
        <v>1463</v>
      </c>
      <c r="D429" s="77" t="s">
        <v>1464</v>
      </c>
      <c r="E429" s="76" t="str">
        <f>IF(C429="-",IF(A429="-",VLOOKUP(D429,'sin-list 180320_update'!$C$2:$C$835,1,FALSE),VLOOKUP(A429,'sin-list 180320_update'!$A$2:$A$835,1,FALSE)),VLOOKUP(C429,'sin-list 180320_update'!$B$2:$B$835,1,FALSE))</f>
        <v>200-340-1</v>
      </c>
      <c r="F429" s="76" t="e">
        <f>IF($C429="-",IF($A429="-",VLOOKUP($D429,'REACH Bilaga XVII_update'!$A$5:$A$131,1,FALSE),VLOOKUP($A429,'REACH Bilaga XVII_update'!$C$5:$C$131,1,FALSE)),VLOOKUP($C429,'REACH Bilaga XVII_update'!$B$5:$B$131,1,FALSE))</f>
        <v>#N/A</v>
      </c>
      <c r="G429" s="76" t="e">
        <f>IF($C429="-",IF($A429="-",VLOOKUP($D429,' REACH Bilaga 59_update'!$A$5:$A$210,1,FALSE),VLOOKUP($A429,' REACH Bilaga 59_update'!$D$5:$D$210,1,FALSE)),VLOOKUP($C429,' REACH Bilaga 59_update'!$C$5:$C$210,1,FALSE))</f>
        <v>#N/A</v>
      </c>
      <c r="H429" s="76" t="e">
        <f>IF($C429="-",IF($A429="-",VLOOKUP($D429,'REACH Bilaga XIV_update'!$A$5:$A$110,1,FALSE),VLOOKUP($A429,'REACH Bilaga XIV_update'!$D$5:$D$110,1,FALSE)),VLOOKUP($C429,'REACH Bilaga XIV_update'!$C$5:$C$110,1,FALSE))</f>
        <v>#N/A</v>
      </c>
      <c r="I429" s="76" t="e">
        <f>IF($C429="-",IF($A429="-",VLOOKUP($D429,CoRAP_update!$A$5:$A$376,1,FALSE),VLOOKUP($A429,CoRAP_update!$D$5:$D$376,1,FALSE)),VLOOKUP($C429,CoRAP_update!$C$5:$C$376,1,FALSE))</f>
        <v>#N/A</v>
      </c>
      <c r="J429" s="76" t="e">
        <f>IF($C429="-",IF($A429="-",VLOOKUP($D429,EDC_update!$C$2:$C$450,1,FALSE),VLOOKUP($A429,EDC_update!$B$2:$B$450,1,FALSE)),VLOOKUP($C429,EDC_update!$L$2:$L$450,1,FALSE))</f>
        <v>#N/A</v>
      </c>
      <c r="K429" s="76" t="str">
        <f>IF($C429="-",IF($A429="-",IF(VLOOKUP($D429,'sin-list 180320_update'!$C$2:$S$835,3,FALSE)="",NA(),VLOOKUP($D429,'sin-list 180320_update'!$C$2:$S$835,3,FALSE)),IF(VLOOKUP($A429,'sin-list 180320_update'!$A$2:$S$835,5,FALSE)="",NA(),VLOOKUP($A429,'sin-list 180320_update'!$A$2:$S$835,5,FALSE))),IF(VLOOKUP($C429,'sin-list 180320_update'!$B$2:$S$835,4,FALSE)="",NA(),VLOOKUP($C429,'sin-list 180320_update'!$B$2:$S$835,4,FALSE)))</f>
        <v>Classified CMR according to Annex VI of Regulation 1272/2008</v>
      </c>
      <c r="L429" s="76" t="str">
        <f>IF($C429="-",IF($A429="-",VLOOKUP($D429,'sin-list 180320_update'!$C$2:$S$835,6,FALSE),VLOOKUP($A429,'sin-list 180320_update'!$A$2:$S$835,8,FALSE)),VLOOKUP($C429,'sin-list 180320_update'!$B$2:$S$835,7,FALSE))</f>
        <v>Carc. 1B
Acute Tox. 2 *
Eye Irrit. 2
Skin Irrit. 2</v>
      </c>
      <c r="M429" s="76" t="str">
        <f>IF($C429="-",IF($A429="-",IF(VLOOKUP($D429,'sin-list 180320_update'!$C$2:$S$835,8,FALSE)="",NA(),VLOOKUP($D429,'sin-list 180320_update'!$C$2:$S$835,8,FALSE)),IF(VLOOKUP($A429,'sin-list 180320_update'!$A$2:$S$835,10,FALSE)="",NA(),VLOOKUP($A429,'sin-list 180320_update'!$A$2:$S$835,10,FALSE))),IF(VLOOKUP($C429,'sin-list 180320_update'!$B$2:$S$835,9,FALSE)="",NA(),VLOOKUP($C429,'sin-list 180320_update'!$B$2:$S$835,9,FALSE)))</f>
        <v>H350
H330
H319
H315</v>
      </c>
      <c r="N429" s="76" t="e">
        <f>IF($C429="-",IF($A429="-",IF(VLOOKUP($D429,'REACH Bilaga XVII_update'!$A$5:$E$131,4,FALSE)="",NA(),VLOOKUP($D429,'REACH Bilaga XVII_update'!$A$5:$E$131,4,FALSE)),IF(VLOOKUP($A429,'REACH Bilaga XVII_update'!$C$5:$D$131,2,FALSE)="",NA(),VLOOKUP($A429,'REACH Bilaga XVII_update'!$C$5:$D$131,2,FALSE))),IF(VLOOKUP($C429,'REACH Bilaga XVII_update'!$B$5:$D$131,3,FALSE)="",NA(),VLOOKUP($C429,'REACH Bilaga XVII_update'!$B$5:$D$131,3,FALSE)))</f>
        <v>#N/A</v>
      </c>
      <c r="O429" s="76" t="e">
        <f>IF($C429="-",IF($A429="-",IF(VLOOKUP($D429,' REACH Bilaga 59_update'!$A$5:$E$210,5,FALSE)="",NA(),VLOOKUP($D429,' REACH Bilaga 59_update'!$A$5:$E$210,5,FALSE)),IF(VLOOKUP($A429,' REACH Bilaga 59_update'!$D$5:$E$210,2,FALSE)="",NA(),VLOOKUP($A429,' REACH Bilaga 59_update'!$D$5:$E$210,2,FALSE))),IF(VLOOKUP($C429,' REACH Bilaga 59_update'!$C$5:$E$210,3,FALSE)="",NA(),VLOOKUP($C429,' REACH Bilaga 59_update'!$C$5:$E$210,3,FALSE)))</f>
        <v>#N/A</v>
      </c>
      <c r="P429" s="76" t="e">
        <f>IF(C429="-",IF(A429="-",IFERROR(VLOOKUP($D429,' REACH Bilaga 59_update'!$A$5:$F$210,MATCH(Sammanfattning!P$1,' REACH Bilaga 59_update'!$A$4:$F$4,0),FALSE),VLOOKUP($D429,'REACH Bilaga XIV_update'!$A$4:$H$110,MATCH(Sammanfattning!P$1,'REACH Bilaga XIV_update'!$A$4:$H$4,0),FALSE)),IFERROR(VLOOKUP($A429,' REACH Bilaga 59_update'!$D$5:$F$210,MATCH(Sammanfattning!P$1,' REACH Bilaga 59_update'!$D$4:$F$4,0),FALSE),VLOOKUP($A429,'REACH Bilaga XIV_update'!$D$4:$H$110,MATCH(Sammanfattning!P$1,'REACH Bilaga XIV_update'!$D$4:$H$4,0),FALSE))),IFERROR(VLOOKUP($C429,' REACH Bilaga 59_update'!$C$5:$F$210,MATCH(Sammanfattning!P$1,' REACH Bilaga 59_update'!$C$4:$F$4,0),FALSE),VLOOKUP($C429,'REACH Bilaga XIV_update'!$C$4:$H$110,MATCH(Sammanfattning!P$1,'REACH Bilaga XIV_update'!$C$4:$H$4,0),FALSE)))</f>
        <v>#N/A</v>
      </c>
      <c r="Q429" s="76" t="e">
        <f>IF($C429="-",IF($A429="-",IF(VLOOKUP($D429,'REACH Bilaga XIV_update'!$A$5:$I$110,9,FALSE)="",NA(),VLOOKUP($D429,'REACH Bilaga XIV_update'!$A$5:$I$110,9,FALSE)),IF(VLOOKUP($A429,'REACH Bilaga XIV_update'!$D$5:$I$110,6,FALSE)="",NA(),VLOOKUP($A429,'REACH Bilaga XIV_update'!$D$5:$I$110,6,FALSE))),IF(VLOOKUP($C429,'REACH Bilaga XIV_update'!$C$5:$I$110,7,FALSE)="",NA(),VLOOKUP($C429,'REACH Bilaga XIV_update'!$C$5:$I$110,7,FALSE)))</f>
        <v>#N/A</v>
      </c>
      <c r="R429" s="76" t="e">
        <f>IF($C429="-",IF($A429="-",IF(VLOOKUP($D429,CoRAP_update!$A$5:$O$376,15,FALSE)="",NA(),VLOOKUP($D429,CoRAP_update!$A$5:$O$376,15,FALSE)),IF(VLOOKUP($A429,CoRAP_update!$D$5:$O$376,12,FALSE)="",NA(),VLOOKUP($A429,CoRAP_update!$D$5:$O$376,12,FALSE))),IF(VLOOKUP($C429,CoRAP_update!$C$5:$O$376,13,FALSE)="",NA(),VLOOKUP($C429,CoRAP_update!$C$5:$O$376,13,FALSE)))</f>
        <v>#N/A</v>
      </c>
      <c r="S429" s="144" t="e">
        <f>IF($C429="-",IF($A429="-",VLOOKUP($D429,CoRAP_update!$A$5:$J$376,MATCH(Sammanfattning!S$1,CoRAP_update!$A$4:$J$4,0),FALSE),VLOOKUP($A429,CoRAP_update!$D$5:$J$376,MATCH(Sammanfattning!S$1,CoRAP_update!$D$4:$J$4,0),FALSE)),VLOOKUP($C429,CoRAP_update!$C$5:$J$376,MATCH(Sammanfattning!S$1,CoRAP_update!$C$4:$J$4,0),FALSE))</f>
        <v>#N/A</v>
      </c>
      <c r="T429" s="76" t="e">
        <f>IF($A429="-",VLOOKUP($D429,EDC_update!$C$2:$F$450,4,FALSE),VLOOKUP($A429,EDC_update!$B$2:$F$450,5,FALSE))</f>
        <v>#N/A</v>
      </c>
      <c r="V429" s="78">
        <f>IF(IFERROR(SEARCH("PBT",P429),99)=99,IF(IFERROR(SEARCH("suspected PBT",S429),99)=99,IF(IFERROR(SEARCH("concluded to be PBT",K429),99)=99,IF(IFERROR(SEARCH("PBT",S429),99)=99,IF(IFERROR(SEARCH("PBT cand",L429),99)=99,IF(IFERROR(SEARCH("PBT",L429),99)=99,IF(IFERROR(SEARCH("persistent, bioackumulative and toxic properties",K429),99)=99,0,Scoring!$E$3),Scoring!$E$3),Scoring!$E$7),Scoring!$E$3),Scoring!$E$5),Scoring!$E$6),Scoring!$E$3)</f>
        <v>0</v>
      </c>
      <c r="W429" s="78">
        <f>IF(IFERROR(SEARCH("vPvB",P429),99)=99,IF(IFERROR(SEARCH("suspected pbt/vPvB",S429),99)=99,IF(IFERROR(SEARCH("vPvB",S429),99)=99,IF(IFERROR(SEARCH("concluded to be a vPvB",S429),99)=99,IF(IFERROR(SEARCH("identified as vPvB",K429),99)=99,IF(IFERROR(SEARCH("concluded to be a vPvB",K429),99)=99,IF(IFERROR(SEARCH("concluded to be both pbt and vPvB",S429),99)=99,IF(IFERROR(SEARCH("concluded to be both pbt and vPvB",K429),99)=99,0,Scoring!$E$5),Scoring!$E$5),Scoring!$E$5),Scoring!$E$5),Scoring!$E$5),Scoring!$E$4),Scoring!$E$6),Scoring!$E$4)</f>
        <v>0</v>
      </c>
      <c r="X429" s="78">
        <f>IF(IFERROR(SEARCH("H410",N429),99)=99,IF(IFERROR(SEARCH("H410",O429),99)=99,IF(IFERROR(SEARCH("H410",Q429),99)=99,IF(IFERROR(SEARCH("H410",M429),99)=99,IF(IFERROR(SEARCH("H410",R429),99)=99,IF(IFERROR(SEARCH("H411",N429),99)=99,IF(IFERROR(SEARCH("H411",O429),99)=99,IF(IFERROR(SEARCH("H411",Q429),99)=99,IF(IFERROR(SEARCH("H411",M429),99)=99,IF(IFERROR(SEARCH("H411",R429),99)=99,IF(IFERROR(SEARCH("H413",N429),99)=99,IF(IFERROR(SEARCH("H413",O429),99)=99,IF(IFERROR(SEARCH("H413",Q429),99)=99,IF(IFERROR(SEARCH("H413",M429),99)=99,IF(IFERROR(SEARCH("H413",R429),99)=99,IF(IFERROR(SEARCH("H412",N429),99)=99,IF(IFERROR(SEARCH("H412",O429),99)=99,IF(IFERROR(SEARCH("H412",Q429),99)=99,IF(IFERROR(SEARCH("H412",M429),99)=99,IF(IFERROR(SEARCH("H412",R429),99)=99,0,Scoring!$E$2),Scoring!$E$2),Scoring!$E$2),Scoring!$E$2),Scoring!$E$2),Scoring!$E$2),Scoring!$E$2),Scoring!$E$2),Scoring!$E$2),Scoring!$E$2),Scoring!$E$2),Scoring!$E$2),Scoring!$E$2),Scoring!$E$2),Scoring!$E$2),Scoring!$E$2),Scoring!$E$2),Scoring!$E$2),Scoring!$E$2),Scoring!$E$2)</f>
        <v>0</v>
      </c>
      <c r="Y429" s="78">
        <f>IF(IFERROR(SEARCH("CMR",K429),99)=99,IF(IFERROR(SEARCH("Suspected CMR",S429),99)=99,IF(IFERROR(SEARCH("CMR",S429),99)=99,0,Scoring!$E$8),Scoring!$E$9),Scoring!$E$8)</f>
        <v>3</v>
      </c>
      <c r="Z429" s="78">
        <f>IF(IFERROR(SEARCH("H350",N429),99)=99,IF(IFERROR(SEARCH("H350",O429),99)=99,IF(IFERROR(SEARCH("H350",Q429),99)=99,IF(IFERROR(SEARCH("H350",M429),99)=99,IF(IFERROR(SEARCH("H350",R429),99)=99,IF(IFERROR(SEARCH("H351",N429),99)=99,IF(IFERROR(SEARCH("H351",O429),99)=99,IF(IFERROR(SEARCH("H351",Q429),99)=99,IF(IFERROR(SEARCH("H351",M429),99)=99,IF(IFERROR(SEARCH("H351",R429),99)=99,IF(IFERROR(SEARCH("carcinogenic",P429),99)=99,IF(IFERROR(SEARCH("suspected carcinogenic",S429),99)=99,0,Scoring!$E$12),Scoring!$E$11),Scoring!$E$10),Scoring!$E$10),Scoring!$E$10),Scoring!$E$10),Scoring!$E$10),Scoring!$E$10),Scoring!$E$10),Scoring!$E$10),Scoring!$E$10),Scoring!$E$10)</f>
        <v>1</v>
      </c>
      <c r="AA429" s="78">
        <f>IF(IFERROR(SEARCH("H340",N429),99)=99,IF(IFERROR(SEARCH("H340",O429),99)=99,IF(IFERROR(SEARCH("H340",Q429),99)=99,IF(IFERROR(SEARCH("H340",M429),99)=99,IF(IFERROR(SEARCH("H340",R429),99)=99,IF(IFERROR(SEARCH("H341",N429),99)=99,IF(IFERROR(SEARCH("H341",O429),99)=99,IF(IFERROR(SEARCH("H341",Q429),99)=99,IF(IFERROR(SEARCH("H341",M429),99)=99,IF(IFERROR(SEARCH("H341",R429),99)=99,IF(IFERROR(SEARCH("mutagenic",P429),99)=99,IF(IFERROR(SEARCH("suspected mutagenic",S429),99)=99,0,Scoring!$E$15),Scoring!$E$14),Scoring!$E$13),Scoring!$E$13),Scoring!$E$13),Scoring!$E$13),Scoring!$E$13),Scoring!$E$13),Scoring!$E$13),Scoring!$E$13),Scoring!$E$13),Scoring!$E$13)</f>
        <v>0</v>
      </c>
      <c r="AB429" s="78">
        <f>IF(IFERROR(SEARCH("H360",N429),99)=99,IF(IFERROR(SEARCH("H360",O429),99)=99,IF(IFERROR(SEARCH("H360",Q429),99)=99,IF(IFERROR(SEARCH("H360",M429),99)=99,IF(IFERROR(SEARCH("H360",R429),99)=99,IF(IFERROR(SEARCH("H361",N429),99)=99,IF(IFERROR(SEARCH("H361",O429),99)=99,IF(IFERROR(SEARCH("H361",Q429),99)=99,IF(IFERROR(SEARCH("H361",M429),99)=99,IF(IFERROR(SEARCH("H361",R429),99)=99,IF(IFERROR(SEARCH("reproduction",P429),99)=99,IF(IFERROR(SEARCH("suspected reprotoxic",S429),99)=99,IF(IFERROR(SEARCH("reprotoxic",S429),99)=99,IF(IFERROR(SEARCH("reprotoxic",K429),99)=99,0,Scoring!$E$18),Scoring!$E$18),Scoring!$E$19),Scoring!$E$17),Scoring!$E$16),Scoring!$E$16),Scoring!$E$16),Scoring!$E$16),Scoring!$E$16),Scoring!$E$16),Scoring!$E$16),Scoring!$E$16),Scoring!$E$16),Scoring!$E$16)</f>
        <v>0</v>
      </c>
      <c r="AC429" s="78">
        <f>IF(IFERROR(SEARCH("57f",L429),99)=99,IF(IFERROR(SEARCH("57(f)",P429),99)=99,0,Scoring!$E$20),Scoring!$E$20)</f>
        <v>0</v>
      </c>
      <c r="AD429" s="78">
        <f>IF(IFERROR(SEARCH("CAT1",T429),99)=99,IF(IFERROR(SEARCH("CAT2",T429),99)=99,IF(IFERROR(SEARCH("CAT3",T429),99)=99,IF(IFERROR(SEARCH("concluded to be endocrine",K429),99)=99,IF(IFERROR(SEARCH("categorised as endocrine",K429),99)=99,IF(IFERROR(SEARCH("endocrine disrupting",P429),99)=99,IF(IFERROR(SEARCH("endocrine disrupting",K429),99)=99,IF(IFERROR(SEARCH("suspected endocrine",S429),99)=99,IF(IFERROR(SEARCH("potential endocrine",S429),99)=99,0,Scoring!$E$25),Scoring!$E$25),Scoring!$E$24),Scoring!$E$24),Scoring!$E$24),Scoring!$E$24),Scoring!$E$23),Scoring!$E$22),Scoring!$E$21)</f>
        <v>0</v>
      </c>
      <c r="AE429" s="78">
        <f>IF(IFERROR(SEARCH("suspected sensitiser",S429),99)=99,IF(IFERROR(SEARCH("sensitiser",S429),99)=99,IF(IFERROR(SEARCH("other hazard based concern",S429),99)=99,0,Scoring!$E$28),Scoring!$E$26),Scoring!$E$27)</f>
        <v>0</v>
      </c>
      <c r="AF429" s="78">
        <f>IF(IFERROR(M429,1)=1,IF(IFERROR(N429,1)=1,IF(IFERROR(O429,1)=1,IF(IFERROR(Q429,1)=1,IF(IFERROR(R429,1)=1,IF(IFERROR(T429,1)=1,IF(IFERROR(K429,1)=1,IF(IFERROR(P429,1)=1,IF(IFERROR(S429,1)=1,Scoring!$E$29,0),0),0),0),0),0),0),0),0)</f>
        <v>0</v>
      </c>
      <c r="AG429" s="78">
        <f t="shared" si="38"/>
        <v>3</v>
      </c>
      <c r="AI429" s="93"/>
      <c r="AJ429" s="94"/>
      <c r="AK429" s="76"/>
      <c r="AL429" s="75"/>
      <c r="AN429" s="79"/>
      <c r="AO429" s="79"/>
      <c r="AP429" s="79"/>
      <c r="AQ429" s="79"/>
      <c r="AR429" s="79"/>
      <c r="AS429" s="78"/>
      <c r="AU429" s="79">
        <f>IF(IFERROR(F429,99)=99,IF(IFERROR(G429,99)=99,IF(IFERROR(H429,99)=99,IF(IFERROR(I429,99)=99,IF(IFERROR(E429,99)=99,IF(IFERROR(J429,99)=99,0,Scoring!$B$7),Scoring!$B$3),Scoring!$B$2),Scoring!$B$6),Scoring!$B$5),Scoring!$B$4)</f>
        <v>0.3</v>
      </c>
      <c r="AV429" s="78">
        <f t="shared" si="39"/>
        <v>0.89999999999999991</v>
      </c>
      <c r="AW429" s="78"/>
      <c r="AX429" s="66"/>
      <c r="AY429" s="78"/>
      <c r="AZ429" s="76"/>
      <c r="BA429" s="76"/>
      <c r="BB429" s="76"/>
    </row>
    <row r="430" spans="1:54" x14ac:dyDescent="0.25">
      <c r="A430" s="77" t="s">
        <v>7553</v>
      </c>
      <c r="B430" s="76" t="str">
        <f t="shared" si="41"/>
        <v>200-444-7</v>
      </c>
      <c r="C430" s="77" t="s">
        <v>1494</v>
      </c>
      <c r="D430" s="77" t="s">
        <v>1495</v>
      </c>
      <c r="E430" s="76" t="str">
        <f>IF(C430="-",IF(A430="-",VLOOKUP(D430,'sin-list 180320_update'!$C$2:$C$835,1,FALSE),VLOOKUP(A430,'sin-list 180320_update'!$A$2:$A$835,1,FALSE)),VLOOKUP(C430,'sin-list 180320_update'!$B$2:$B$835,1,FALSE))</f>
        <v>200-444-7</v>
      </c>
      <c r="F430" s="76" t="e">
        <f>IF($C430="-",IF($A430="-",VLOOKUP($D430,'REACH Bilaga XVII_update'!$A$5:$A$131,1,FALSE),VLOOKUP($A430,'REACH Bilaga XVII_update'!$C$5:$C$131,1,FALSE)),VLOOKUP($C430,'REACH Bilaga XVII_update'!$B$5:$B$131,1,FALSE))</f>
        <v>#N/A</v>
      </c>
      <c r="G430" s="76" t="e">
        <f>IF($C430="-",IF($A430="-",VLOOKUP($D430,' REACH Bilaga 59_update'!$A$5:$A$210,1,FALSE),VLOOKUP($A430,' REACH Bilaga 59_update'!$D$5:$D$210,1,FALSE)),VLOOKUP($C430,' REACH Bilaga 59_update'!$C$5:$C$210,1,FALSE))</f>
        <v>#N/A</v>
      </c>
      <c r="H430" s="76" t="e">
        <f>IF($C430="-",IF($A430="-",VLOOKUP($D430,'REACH Bilaga XIV_update'!$A$5:$A$110,1,FALSE),VLOOKUP($A430,'REACH Bilaga XIV_update'!$D$5:$D$110,1,FALSE)),VLOOKUP($C430,'REACH Bilaga XIV_update'!$C$5:$C$110,1,FALSE))</f>
        <v>#N/A</v>
      </c>
      <c r="I430" s="76" t="e">
        <f>IF($C430="-",IF($A430="-",VLOOKUP($D430,CoRAP_update!$A$5:$A$376,1,FALSE),VLOOKUP($A430,CoRAP_update!$D$5:$D$376,1,FALSE)),VLOOKUP($C430,CoRAP_update!$C$5:$C$376,1,FALSE))</f>
        <v>#N/A</v>
      </c>
      <c r="J430" s="76" t="e">
        <f>IF($C430="-",IF($A430="-",VLOOKUP($D430,EDC_update!$C$2:$C$450,1,FALSE),VLOOKUP($A430,EDC_update!$B$2:$B$450,1,FALSE)),VLOOKUP($C430,EDC_update!$L$2:$L$450,1,FALSE))</f>
        <v>#N/A</v>
      </c>
      <c r="K430" s="76" t="str">
        <f>IF($C430="-",IF($A430="-",IF(VLOOKUP($D430,'sin-list 180320_update'!$C$2:$S$835,3,FALSE)="",NA(),VLOOKUP($D430,'sin-list 180320_update'!$C$2:$S$835,3,FALSE)),IF(VLOOKUP($A430,'sin-list 180320_update'!$A$2:$S$835,5,FALSE)="",NA(),VLOOKUP($A430,'sin-list 180320_update'!$A$2:$S$835,5,FALSE))),IF(VLOOKUP($C430,'sin-list 180320_update'!$B$2:$S$835,4,FALSE)="",NA(),VLOOKUP($C430,'sin-list 180320_update'!$B$2:$S$835,4,FALSE)))</f>
        <v>Classified CMR according to Annex VI of Regulation 1272/2008</v>
      </c>
      <c r="L430" s="76" t="str">
        <f>IF($C430="-",IF($A430="-",VLOOKUP($D430,'sin-list 180320_update'!$C$2:$S$835,6,FALSE),VLOOKUP($A430,'sin-list 180320_update'!$A$2:$S$835,8,FALSE)),VLOOKUP($C430,'sin-list 180320_update'!$B$2:$S$835,7,FALSE))</f>
        <v>Carc. 1B
Muta. 2
Acute Tox. 3 *
Acute Tox. 3 *
Acute Tox. 3 *
STOT RE 1
Eye Irrit. 2
Skin Irrit. 2
Skin Sens. 1
Aquatic Acute 1</v>
      </c>
      <c r="M430" s="76" t="str">
        <f>IF($C430="-",IF($A430="-",IF(VLOOKUP($D430,'sin-list 180320_update'!$C$2:$S$835,8,FALSE)="",NA(),VLOOKUP($D430,'sin-list 180320_update'!$C$2:$S$835,8,FALSE)),IF(VLOOKUP($A430,'sin-list 180320_update'!$A$2:$S$835,10,FALSE)="",NA(),VLOOKUP($A430,'sin-list 180320_update'!$A$2:$S$835,10,FALSE))),IF(VLOOKUP($C430,'sin-list 180320_update'!$B$2:$S$835,9,FALSE)="",NA(),VLOOKUP($C430,'sin-list 180320_update'!$B$2:$S$835,9,FALSE)))</f>
        <v>H350
H341
H331
H311
H301
H372 **
H319
H315
H317
H400</v>
      </c>
      <c r="N430" s="76" t="e">
        <f>IF($C430="-",IF($A430="-",IF(VLOOKUP($D430,'REACH Bilaga XVII_update'!$A$5:$E$131,4,FALSE)="",NA(),VLOOKUP($D430,'REACH Bilaga XVII_update'!$A$5:$E$131,4,FALSE)),IF(VLOOKUP($A430,'REACH Bilaga XVII_update'!$C$5:$D$131,2,FALSE)="",NA(),VLOOKUP($A430,'REACH Bilaga XVII_update'!$C$5:$D$131,2,FALSE))),IF(VLOOKUP($C430,'REACH Bilaga XVII_update'!$B$5:$D$131,3,FALSE)="",NA(),VLOOKUP($C430,'REACH Bilaga XVII_update'!$B$5:$D$131,3,FALSE)))</f>
        <v>#N/A</v>
      </c>
      <c r="O430" s="76" t="e">
        <f>IF($C430="-",IF($A430="-",IF(VLOOKUP($D430,' REACH Bilaga 59_update'!$A$5:$E$210,5,FALSE)="",NA(),VLOOKUP($D430,' REACH Bilaga 59_update'!$A$5:$E$210,5,FALSE)),IF(VLOOKUP($A430,' REACH Bilaga 59_update'!$D$5:$E$210,2,FALSE)="",NA(),VLOOKUP($A430,' REACH Bilaga 59_update'!$D$5:$E$210,2,FALSE))),IF(VLOOKUP($C430,' REACH Bilaga 59_update'!$C$5:$E$210,3,FALSE)="",NA(),VLOOKUP($C430,' REACH Bilaga 59_update'!$C$5:$E$210,3,FALSE)))</f>
        <v>#N/A</v>
      </c>
      <c r="P430" s="76" t="e">
        <f>IF(C430="-",IF(A430="-",IFERROR(VLOOKUP($D430,' REACH Bilaga 59_update'!$A$5:$F$210,MATCH(Sammanfattning!P$1,' REACH Bilaga 59_update'!$A$4:$F$4,0),FALSE),VLOOKUP($D430,'REACH Bilaga XIV_update'!$A$4:$H$110,MATCH(Sammanfattning!P$1,'REACH Bilaga XIV_update'!$A$4:$H$4,0),FALSE)),IFERROR(VLOOKUP($A430,' REACH Bilaga 59_update'!$D$5:$F$210,MATCH(Sammanfattning!P$1,' REACH Bilaga 59_update'!$D$4:$F$4,0),FALSE),VLOOKUP($A430,'REACH Bilaga XIV_update'!$D$4:$H$110,MATCH(Sammanfattning!P$1,'REACH Bilaga XIV_update'!$D$4:$H$4,0),FALSE))),IFERROR(VLOOKUP($C430,' REACH Bilaga 59_update'!$C$5:$F$210,MATCH(Sammanfattning!P$1,' REACH Bilaga 59_update'!$C$4:$F$4,0),FALSE),VLOOKUP($C430,'REACH Bilaga XIV_update'!$C$4:$H$110,MATCH(Sammanfattning!P$1,'REACH Bilaga XIV_update'!$C$4:$H$4,0),FALSE)))</f>
        <v>#N/A</v>
      </c>
      <c r="Q430" s="76" t="e">
        <f>IF($C430="-",IF($A430="-",IF(VLOOKUP($D430,'REACH Bilaga XIV_update'!$A$5:$I$110,9,FALSE)="",NA(),VLOOKUP($D430,'REACH Bilaga XIV_update'!$A$5:$I$110,9,FALSE)),IF(VLOOKUP($A430,'REACH Bilaga XIV_update'!$D$5:$I$110,6,FALSE)="",NA(),VLOOKUP($A430,'REACH Bilaga XIV_update'!$D$5:$I$110,6,FALSE))),IF(VLOOKUP($C430,'REACH Bilaga XIV_update'!$C$5:$I$110,7,FALSE)="",NA(),VLOOKUP($C430,'REACH Bilaga XIV_update'!$C$5:$I$110,7,FALSE)))</f>
        <v>#N/A</v>
      </c>
      <c r="R430" s="76" t="e">
        <f>IF($C430="-",IF($A430="-",IF(VLOOKUP($D430,CoRAP_update!$A$5:$O$376,15,FALSE)="",NA(),VLOOKUP($D430,CoRAP_update!$A$5:$O$376,15,FALSE)),IF(VLOOKUP($A430,CoRAP_update!$D$5:$O$376,12,FALSE)="",NA(),VLOOKUP($A430,CoRAP_update!$D$5:$O$376,12,FALSE))),IF(VLOOKUP($C430,CoRAP_update!$C$5:$O$376,13,FALSE)="",NA(),VLOOKUP($C430,CoRAP_update!$C$5:$O$376,13,FALSE)))</f>
        <v>#N/A</v>
      </c>
      <c r="S430" s="144" t="e">
        <f>IF($C430="-",IF($A430="-",VLOOKUP($D430,CoRAP_update!$A$5:$J$376,MATCH(Sammanfattning!S$1,CoRAP_update!$A$4:$J$4,0),FALSE),VLOOKUP($A430,CoRAP_update!$D$5:$J$376,MATCH(Sammanfattning!S$1,CoRAP_update!$D$4:$J$4,0),FALSE)),VLOOKUP($C430,CoRAP_update!$C$5:$J$376,MATCH(Sammanfattning!S$1,CoRAP_update!$C$4:$J$4,0),FALSE))</f>
        <v>#N/A</v>
      </c>
      <c r="T430" s="76" t="e">
        <f>IF($A430="-",VLOOKUP($D430,EDC_update!$C$2:$F$450,4,FALSE),VLOOKUP($A430,EDC_update!$B$2:$F$450,5,FALSE))</f>
        <v>#N/A</v>
      </c>
      <c r="V430" s="78">
        <f>IF(IFERROR(SEARCH("PBT",P430),99)=99,IF(IFERROR(SEARCH("suspected PBT",S430),99)=99,IF(IFERROR(SEARCH("concluded to be PBT",K430),99)=99,IF(IFERROR(SEARCH("PBT",S430),99)=99,IF(IFERROR(SEARCH("PBT cand",L430),99)=99,IF(IFERROR(SEARCH("PBT",L430),99)=99,IF(IFERROR(SEARCH("persistent, bioackumulative and toxic properties",K430),99)=99,0,Scoring!$E$3),Scoring!$E$3),Scoring!$E$7),Scoring!$E$3),Scoring!$E$5),Scoring!$E$6),Scoring!$E$3)</f>
        <v>0</v>
      </c>
      <c r="W430" s="78">
        <f>IF(IFERROR(SEARCH("vPvB",P430),99)=99,IF(IFERROR(SEARCH("suspected pbt/vPvB",S430),99)=99,IF(IFERROR(SEARCH("vPvB",S430),99)=99,IF(IFERROR(SEARCH("concluded to be a vPvB",S430),99)=99,IF(IFERROR(SEARCH("identified as vPvB",K430),99)=99,IF(IFERROR(SEARCH("concluded to be a vPvB",K430),99)=99,IF(IFERROR(SEARCH("concluded to be both pbt and vPvB",S430),99)=99,IF(IFERROR(SEARCH("concluded to be both pbt and vPvB",K430),99)=99,0,Scoring!$E$5),Scoring!$E$5),Scoring!$E$5),Scoring!$E$5),Scoring!$E$5),Scoring!$E$4),Scoring!$E$6),Scoring!$E$4)</f>
        <v>0</v>
      </c>
      <c r="X430" s="78">
        <f>IF(IFERROR(SEARCH("H410",N430),99)=99,IF(IFERROR(SEARCH("H410",O430),99)=99,IF(IFERROR(SEARCH("H410",Q430),99)=99,IF(IFERROR(SEARCH("H410",M430),99)=99,IF(IFERROR(SEARCH("H410",R430),99)=99,IF(IFERROR(SEARCH("H411",N430),99)=99,IF(IFERROR(SEARCH("H411",O430),99)=99,IF(IFERROR(SEARCH("H411",Q430),99)=99,IF(IFERROR(SEARCH("H411",M430),99)=99,IF(IFERROR(SEARCH("H411",R430),99)=99,IF(IFERROR(SEARCH("H413",N430),99)=99,IF(IFERROR(SEARCH("H413",O430),99)=99,IF(IFERROR(SEARCH("H413",Q430),99)=99,IF(IFERROR(SEARCH("H413",M430),99)=99,IF(IFERROR(SEARCH("H413",R430),99)=99,IF(IFERROR(SEARCH("H412",N430),99)=99,IF(IFERROR(SEARCH("H412",O430),99)=99,IF(IFERROR(SEARCH("H412",Q430),99)=99,IF(IFERROR(SEARCH("H412",M430),99)=99,IF(IFERROR(SEARCH("H412",R430),99)=99,0,Scoring!$E$2),Scoring!$E$2),Scoring!$E$2),Scoring!$E$2),Scoring!$E$2),Scoring!$E$2),Scoring!$E$2),Scoring!$E$2),Scoring!$E$2),Scoring!$E$2),Scoring!$E$2),Scoring!$E$2),Scoring!$E$2),Scoring!$E$2),Scoring!$E$2),Scoring!$E$2),Scoring!$E$2),Scoring!$E$2),Scoring!$E$2),Scoring!$E$2)</f>
        <v>0</v>
      </c>
      <c r="Y430" s="78">
        <f>IF(IFERROR(SEARCH("CMR",K430),99)=99,IF(IFERROR(SEARCH("Suspected CMR",S430),99)=99,IF(IFERROR(SEARCH("CMR",S430),99)=99,0,Scoring!$E$8),Scoring!$E$9),Scoring!$E$8)</f>
        <v>3</v>
      </c>
      <c r="Z430" s="78">
        <f>IF(IFERROR(SEARCH("H350",N430),99)=99,IF(IFERROR(SEARCH("H350",O430),99)=99,IF(IFERROR(SEARCH("H350",Q430),99)=99,IF(IFERROR(SEARCH("H350",M430),99)=99,IF(IFERROR(SEARCH("H350",R430),99)=99,IF(IFERROR(SEARCH("H351",N430),99)=99,IF(IFERROR(SEARCH("H351",O430),99)=99,IF(IFERROR(SEARCH("H351",Q430),99)=99,IF(IFERROR(SEARCH("H351",M430),99)=99,IF(IFERROR(SEARCH("H351",R430),99)=99,IF(IFERROR(SEARCH("carcinogenic",P430),99)=99,IF(IFERROR(SEARCH("suspected carcinogenic",S430),99)=99,0,Scoring!$E$12),Scoring!$E$11),Scoring!$E$10),Scoring!$E$10),Scoring!$E$10),Scoring!$E$10),Scoring!$E$10),Scoring!$E$10),Scoring!$E$10),Scoring!$E$10),Scoring!$E$10),Scoring!$E$10)</f>
        <v>1</v>
      </c>
      <c r="AA430" s="78">
        <f>IF(IFERROR(SEARCH("H340",N430),99)=99,IF(IFERROR(SEARCH("H340",O430),99)=99,IF(IFERROR(SEARCH("H340",Q430),99)=99,IF(IFERROR(SEARCH("H340",M430),99)=99,IF(IFERROR(SEARCH("H340",R430),99)=99,IF(IFERROR(SEARCH("H341",N430),99)=99,IF(IFERROR(SEARCH("H341",O430),99)=99,IF(IFERROR(SEARCH("H341",Q430),99)=99,IF(IFERROR(SEARCH("H341",M430),99)=99,IF(IFERROR(SEARCH("H341",R430),99)=99,IF(IFERROR(SEARCH("mutagenic",P430),99)=99,IF(IFERROR(SEARCH("suspected mutagenic",S430),99)=99,0,Scoring!$E$15),Scoring!$E$14),Scoring!$E$13),Scoring!$E$13),Scoring!$E$13),Scoring!$E$13),Scoring!$E$13),Scoring!$E$13),Scoring!$E$13),Scoring!$E$13),Scoring!$E$13),Scoring!$E$13)</f>
        <v>1</v>
      </c>
      <c r="AB430" s="78">
        <f>IF(IFERROR(SEARCH("H360",N430),99)=99,IF(IFERROR(SEARCH("H360",O430),99)=99,IF(IFERROR(SEARCH("H360",Q430),99)=99,IF(IFERROR(SEARCH("H360",M430),99)=99,IF(IFERROR(SEARCH("H360",R430),99)=99,IF(IFERROR(SEARCH("H361",N430),99)=99,IF(IFERROR(SEARCH("H361",O430),99)=99,IF(IFERROR(SEARCH("H361",Q430),99)=99,IF(IFERROR(SEARCH("H361",M430),99)=99,IF(IFERROR(SEARCH("H361",R430),99)=99,IF(IFERROR(SEARCH("reproduction",P430),99)=99,IF(IFERROR(SEARCH("suspected reprotoxic",S430),99)=99,IF(IFERROR(SEARCH("reprotoxic",S430),99)=99,IF(IFERROR(SEARCH("reprotoxic",K430),99)=99,0,Scoring!$E$18),Scoring!$E$18),Scoring!$E$19),Scoring!$E$17),Scoring!$E$16),Scoring!$E$16),Scoring!$E$16),Scoring!$E$16),Scoring!$E$16),Scoring!$E$16),Scoring!$E$16),Scoring!$E$16),Scoring!$E$16),Scoring!$E$16)</f>
        <v>0</v>
      </c>
      <c r="AC430" s="78">
        <f>IF(IFERROR(SEARCH("57f",L430),99)=99,IF(IFERROR(SEARCH("57(f)",P430),99)=99,0,Scoring!$E$20),Scoring!$E$20)</f>
        <v>0</v>
      </c>
      <c r="AD430" s="78">
        <f>IF(IFERROR(SEARCH("CAT1",T430),99)=99,IF(IFERROR(SEARCH("CAT2",T430),99)=99,IF(IFERROR(SEARCH("CAT3",T430),99)=99,IF(IFERROR(SEARCH("concluded to be endocrine",K430),99)=99,IF(IFERROR(SEARCH("categorised as endocrine",K430),99)=99,IF(IFERROR(SEARCH("endocrine disrupting",P430),99)=99,IF(IFERROR(SEARCH("endocrine disrupting",K430),99)=99,IF(IFERROR(SEARCH("suspected endocrine",S430),99)=99,IF(IFERROR(SEARCH("potential endocrine",S430),99)=99,0,Scoring!$E$25),Scoring!$E$25),Scoring!$E$24),Scoring!$E$24),Scoring!$E$24),Scoring!$E$24),Scoring!$E$23),Scoring!$E$22),Scoring!$E$21)</f>
        <v>0</v>
      </c>
      <c r="AE430" s="78">
        <f>IF(IFERROR(SEARCH("suspected sensitiser",S430),99)=99,IF(IFERROR(SEARCH("sensitiser",S430),99)=99,IF(IFERROR(SEARCH("other hazard based concern",S430),99)=99,0,Scoring!$E$28),Scoring!$E$26),Scoring!$E$27)</f>
        <v>0</v>
      </c>
      <c r="AF430" s="78">
        <f>IF(IFERROR(M430,1)=1,IF(IFERROR(N430,1)=1,IF(IFERROR(O430,1)=1,IF(IFERROR(Q430,1)=1,IF(IFERROR(R430,1)=1,IF(IFERROR(T430,1)=1,IF(IFERROR(K430,1)=1,IF(IFERROR(P430,1)=1,IF(IFERROR(S430,1)=1,Scoring!$E$29,0),0),0),0),0),0),0),0),0)</f>
        <v>0</v>
      </c>
      <c r="AG430" s="78">
        <f t="shared" si="38"/>
        <v>3</v>
      </c>
      <c r="AI430" s="93"/>
      <c r="AJ430" s="94"/>
      <c r="AK430" s="76"/>
      <c r="AL430" s="75"/>
      <c r="AN430" s="79"/>
      <c r="AO430" s="79"/>
      <c r="AP430" s="79"/>
      <c r="AQ430" s="79"/>
      <c r="AR430" s="79"/>
      <c r="AS430" s="78"/>
      <c r="AU430" s="79">
        <f>IF(IFERROR(F430,99)=99,IF(IFERROR(G430,99)=99,IF(IFERROR(H430,99)=99,IF(IFERROR(I430,99)=99,IF(IFERROR(E430,99)=99,IF(IFERROR(J430,99)=99,0,Scoring!$B$7),Scoring!$B$3),Scoring!$B$2),Scoring!$B$6),Scoring!$B$5),Scoring!$B$4)</f>
        <v>0.3</v>
      </c>
      <c r="AV430" s="78">
        <f t="shared" si="39"/>
        <v>0.89999999999999991</v>
      </c>
      <c r="AW430" s="78"/>
      <c r="AX430" s="66"/>
      <c r="AY430" s="78"/>
      <c r="AZ430" s="76"/>
      <c r="BA430" s="76"/>
      <c r="BB430" s="76"/>
    </row>
    <row r="431" spans="1:54" x14ac:dyDescent="0.25">
      <c r="A431" s="77" t="s">
        <v>7555</v>
      </c>
      <c r="B431" s="76" t="str">
        <f t="shared" si="41"/>
        <v>200-471-4</v>
      </c>
      <c r="C431" s="77" t="s">
        <v>1511</v>
      </c>
      <c r="D431" s="77" t="s">
        <v>1512</v>
      </c>
      <c r="E431" s="76" t="str">
        <f>IF(C431="-",IF(A431="-",VLOOKUP(D431,'sin-list 180320_update'!$C$2:$C$835,1,FALSE),VLOOKUP(A431,'sin-list 180320_update'!$A$2:$A$835,1,FALSE)),VLOOKUP(C431,'sin-list 180320_update'!$B$2:$B$835,1,FALSE))</f>
        <v>200-471-4</v>
      </c>
      <c r="F431" s="76" t="e">
        <f>IF($C431="-",IF($A431="-",VLOOKUP($D431,'REACH Bilaga XVII_update'!$A$5:$A$131,1,FALSE),VLOOKUP($A431,'REACH Bilaga XVII_update'!$C$5:$C$131,1,FALSE)),VLOOKUP($C431,'REACH Bilaga XVII_update'!$B$5:$B$131,1,FALSE))</f>
        <v>#N/A</v>
      </c>
      <c r="G431" s="76" t="e">
        <f>IF($C431="-",IF($A431="-",VLOOKUP($D431,' REACH Bilaga 59_update'!$A$5:$A$210,1,FALSE),VLOOKUP($A431,' REACH Bilaga 59_update'!$D$5:$D$210,1,FALSE)),VLOOKUP($C431,' REACH Bilaga 59_update'!$C$5:$C$210,1,FALSE))</f>
        <v>#N/A</v>
      </c>
      <c r="H431" s="76" t="e">
        <f>IF($C431="-",IF($A431="-",VLOOKUP($D431,'REACH Bilaga XIV_update'!$A$5:$A$110,1,FALSE),VLOOKUP($A431,'REACH Bilaga XIV_update'!$D$5:$D$110,1,FALSE)),VLOOKUP($C431,'REACH Bilaga XIV_update'!$C$5:$C$110,1,FALSE))</f>
        <v>#N/A</v>
      </c>
      <c r="I431" s="76" t="e">
        <f>IF($C431="-",IF($A431="-",VLOOKUP($D431,CoRAP_update!$A$5:$A$376,1,FALSE),VLOOKUP($A431,CoRAP_update!$D$5:$D$376,1,FALSE)),VLOOKUP($C431,CoRAP_update!$C$5:$C$376,1,FALSE))</f>
        <v>#N/A</v>
      </c>
      <c r="J431" s="76" t="e">
        <f>IF($C431="-",IF($A431="-",VLOOKUP($D431,EDC_update!$C$2:$C$450,1,FALSE),VLOOKUP($A431,EDC_update!$B$2:$B$450,1,FALSE)),VLOOKUP($C431,EDC_update!$L$2:$L$450,1,FALSE))</f>
        <v>#N/A</v>
      </c>
      <c r="K431" s="76" t="str">
        <f>IF($C431="-",IF($A431="-",IF(VLOOKUP($D431,'sin-list 180320_update'!$C$2:$S$835,3,FALSE)="",NA(),VLOOKUP($D431,'sin-list 180320_update'!$C$2:$S$835,3,FALSE)),IF(VLOOKUP($A431,'sin-list 180320_update'!$A$2:$S$835,5,FALSE)="",NA(),VLOOKUP($A431,'sin-list 180320_update'!$A$2:$S$835,5,FALSE))),IF(VLOOKUP($C431,'sin-list 180320_update'!$B$2:$S$835,4,FALSE)="",NA(),VLOOKUP($C431,'sin-list 180320_update'!$B$2:$S$835,4,FALSE)))</f>
        <v>Substance is agreed by RAC to be a classified CMR according to Annex VI of Regulation 1272/2008, however it is not yet formally included.</v>
      </c>
      <c r="L431" s="76" t="str">
        <f>IF($C431="-",IF($A431="-",VLOOKUP($D431,'sin-list 180320_update'!$C$2:$S$835,6,FALSE),VLOOKUP($A431,'sin-list 180320_update'!$A$2:$S$835,8,FALSE)),VLOOKUP($C431,'sin-list 180320_update'!$B$2:$S$835,7,FALSE))</f>
        <v>Carc. 1B</v>
      </c>
      <c r="M431" s="76" t="str">
        <f>IF($C431="-",IF($A431="-",IF(VLOOKUP($D431,'sin-list 180320_update'!$C$2:$S$835,8,FALSE)="",NA(),VLOOKUP($D431,'sin-list 180320_update'!$C$2:$S$835,8,FALSE)),IF(VLOOKUP($A431,'sin-list 180320_update'!$A$2:$S$835,10,FALSE)="",NA(),VLOOKUP($A431,'sin-list 180320_update'!$A$2:$S$835,10,FALSE))),IF(VLOOKUP($C431,'sin-list 180320_update'!$B$2:$S$835,9,FALSE)="",NA(),VLOOKUP($C431,'sin-list 180320_update'!$B$2:$S$835,9,FALSE)))</f>
        <v>H350</v>
      </c>
      <c r="N431" s="76" t="e">
        <f>IF($C431="-",IF($A431="-",IF(VLOOKUP($D431,'REACH Bilaga XVII_update'!$A$5:$E$131,4,FALSE)="",NA(),VLOOKUP($D431,'REACH Bilaga XVII_update'!$A$5:$E$131,4,FALSE)),IF(VLOOKUP($A431,'REACH Bilaga XVII_update'!$C$5:$D$131,2,FALSE)="",NA(),VLOOKUP($A431,'REACH Bilaga XVII_update'!$C$5:$D$131,2,FALSE))),IF(VLOOKUP($C431,'REACH Bilaga XVII_update'!$B$5:$D$131,3,FALSE)="",NA(),VLOOKUP($C431,'REACH Bilaga XVII_update'!$B$5:$D$131,3,FALSE)))</f>
        <v>#N/A</v>
      </c>
      <c r="O431" s="76" t="e">
        <f>IF($C431="-",IF($A431="-",IF(VLOOKUP($D431,' REACH Bilaga 59_update'!$A$5:$E$210,5,FALSE)="",NA(),VLOOKUP($D431,' REACH Bilaga 59_update'!$A$5:$E$210,5,FALSE)),IF(VLOOKUP($A431,' REACH Bilaga 59_update'!$D$5:$E$210,2,FALSE)="",NA(),VLOOKUP($A431,' REACH Bilaga 59_update'!$D$5:$E$210,2,FALSE))),IF(VLOOKUP($C431,' REACH Bilaga 59_update'!$C$5:$E$210,3,FALSE)="",NA(),VLOOKUP($C431,' REACH Bilaga 59_update'!$C$5:$E$210,3,FALSE)))</f>
        <v>#N/A</v>
      </c>
      <c r="P431" s="76" t="e">
        <f>IF(C431="-",IF(A431="-",IFERROR(VLOOKUP($D431,' REACH Bilaga 59_update'!$A$5:$F$210,MATCH(Sammanfattning!P$1,' REACH Bilaga 59_update'!$A$4:$F$4,0),FALSE),VLOOKUP($D431,'REACH Bilaga XIV_update'!$A$4:$H$110,MATCH(Sammanfattning!P$1,'REACH Bilaga XIV_update'!$A$4:$H$4,0),FALSE)),IFERROR(VLOOKUP($A431,' REACH Bilaga 59_update'!$D$5:$F$210,MATCH(Sammanfattning!P$1,' REACH Bilaga 59_update'!$D$4:$F$4,0),FALSE),VLOOKUP($A431,'REACH Bilaga XIV_update'!$D$4:$H$110,MATCH(Sammanfattning!P$1,'REACH Bilaga XIV_update'!$D$4:$H$4,0),FALSE))),IFERROR(VLOOKUP($C431,' REACH Bilaga 59_update'!$C$5:$F$210,MATCH(Sammanfattning!P$1,' REACH Bilaga 59_update'!$C$4:$F$4,0),FALSE),VLOOKUP($C431,'REACH Bilaga XIV_update'!$C$4:$H$110,MATCH(Sammanfattning!P$1,'REACH Bilaga XIV_update'!$C$4:$H$4,0),FALSE)))</f>
        <v>#N/A</v>
      </c>
      <c r="Q431" s="76" t="e">
        <f>IF($C431="-",IF($A431="-",IF(VLOOKUP($D431,'REACH Bilaga XIV_update'!$A$5:$I$110,9,FALSE)="",NA(),VLOOKUP($D431,'REACH Bilaga XIV_update'!$A$5:$I$110,9,FALSE)),IF(VLOOKUP($A431,'REACH Bilaga XIV_update'!$D$5:$I$110,6,FALSE)="",NA(),VLOOKUP($A431,'REACH Bilaga XIV_update'!$D$5:$I$110,6,FALSE))),IF(VLOOKUP($C431,'REACH Bilaga XIV_update'!$C$5:$I$110,7,FALSE)="",NA(),VLOOKUP($C431,'REACH Bilaga XIV_update'!$C$5:$I$110,7,FALSE)))</f>
        <v>#N/A</v>
      </c>
      <c r="R431" s="76" t="e">
        <f>IF($C431="-",IF($A431="-",IF(VLOOKUP($D431,CoRAP_update!$A$5:$O$376,15,FALSE)="",NA(),VLOOKUP($D431,CoRAP_update!$A$5:$O$376,15,FALSE)),IF(VLOOKUP($A431,CoRAP_update!$D$5:$O$376,12,FALSE)="",NA(),VLOOKUP($A431,CoRAP_update!$D$5:$O$376,12,FALSE))),IF(VLOOKUP($C431,CoRAP_update!$C$5:$O$376,13,FALSE)="",NA(),VLOOKUP($C431,CoRAP_update!$C$5:$O$376,13,FALSE)))</f>
        <v>#N/A</v>
      </c>
      <c r="S431" s="144" t="e">
        <f>IF($C431="-",IF($A431="-",VLOOKUP($D431,CoRAP_update!$A$5:$J$376,MATCH(Sammanfattning!S$1,CoRAP_update!$A$4:$J$4,0),FALSE),VLOOKUP($A431,CoRAP_update!$D$5:$J$376,MATCH(Sammanfattning!S$1,CoRAP_update!$D$4:$J$4,0),FALSE)),VLOOKUP($C431,CoRAP_update!$C$5:$J$376,MATCH(Sammanfattning!S$1,CoRAP_update!$C$4:$J$4,0),FALSE))</f>
        <v>#N/A</v>
      </c>
      <c r="T431" s="76" t="e">
        <f>IF($A431="-",VLOOKUP($D431,EDC_update!$C$2:$F$450,4,FALSE),VLOOKUP($A431,EDC_update!$B$2:$F$450,5,FALSE))</f>
        <v>#N/A</v>
      </c>
      <c r="V431" s="78">
        <f>IF(IFERROR(SEARCH("PBT",P431),99)=99,IF(IFERROR(SEARCH("suspected PBT",S431),99)=99,IF(IFERROR(SEARCH("concluded to be PBT",K431),99)=99,IF(IFERROR(SEARCH("PBT",S431),99)=99,IF(IFERROR(SEARCH("PBT cand",L431),99)=99,IF(IFERROR(SEARCH("PBT",L431),99)=99,IF(IFERROR(SEARCH("persistent, bioackumulative and toxic properties",K431),99)=99,0,Scoring!$E$3),Scoring!$E$3),Scoring!$E$7),Scoring!$E$3),Scoring!$E$5),Scoring!$E$6),Scoring!$E$3)</f>
        <v>0</v>
      </c>
      <c r="W431" s="78">
        <f>IF(IFERROR(SEARCH("vPvB",P431),99)=99,IF(IFERROR(SEARCH("suspected pbt/vPvB",S431),99)=99,IF(IFERROR(SEARCH("vPvB",S431),99)=99,IF(IFERROR(SEARCH("concluded to be a vPvB",S431),99)=99,IF(IFERROR(SEARCH("identified as vPvB",K431),99)=99,IF(IFERROR(SEARCH("concluded to be a vPvB",K431),99)=99,IF(IFERROR(SEARCH("concluded to be both pbt and vPvB",S431),99)=99,IF(IFERROR(SEARCH("concluded to be both pbt and vPvB",K431),99)=99,0,Scoring!$E$5),Scoring!$E$5),Scoring!$E$5),Scoring!$E$5),Scoring!$E$5),Scoring!$E$4),Scoring!$E$6),Scoring!$E$4)</f>
        <v>0</v>
      </c>
      <c r="X431" s="78">
        <f>IF(IFERROR(SEARCH("H410",N431),99)=99,IF(IFERROR(SEARCH("H410",O431),99)=99,IF(IFERROR(SEARCH("H410",Q431),99)=99,IF(IFERROR(SEARCH("H410",M431),99)=99,IF(IFERROR(SEARCH("H410",R431),99)=99,IF(IFERROR(SEARCH("H411",N431),99)=99,IF(IFERROR(SEARCH("H411",O431),99)=99,IF(IFERROR(SEARCH("H411",Q431),99)=99,IF(IFERROR(SEARCH("H411",M431),99)=99,IF(IFERROR(SEARCH("H411",R431),99)=99,IF(IFERROR(SEARCH("H413",N431),99)=99,IF(IFERROR(SEARCH("H413",O431),99)=99,IF(IFERROR(SEARCH("H413",Q431),99)=99,IF(IFERROR(SEARCH("H413",M431),99)=99,IF(IFERROR(SEARCH("H413",R431),99)=99,IF(IFERROR(SEARCH("H412",N431),99)=99,IF(IFERROR(SEARCH("H412",O431),99)=99,IF(IFERROR(SEARCH("H412",Q431),99)=99,IF(IFERROR(SEARCH("H412",M431),99)=99,IF(IFERROR(SEARCH("H412",R431),99)=99,0,Scoring!$E$2),Scoring!$E$2),Scoring!$E$2),Scoring!$E$2),Scoring!$E$2),Scoring!$E$2),Scoring!$E$2),Scoring!$E$2),Scoring!$E$2),Scoring!$E$2),Scoring!$E$2),Scoring!$E$2),Scoring!$E$2),Scoring!$E$2),Scoring!$E$2),Scoring!$E$2),Scoring!$E$2),Scoring!$E$2),Scoring!$E$2),Scoring!$E$2)</f>
        <v>0</v>
      </c>
      <c r="Y431" s="78">
        <f>IF(IFERROR(SEARCH("CMR",K431),99)=99,IF(IFERROR(SEARCH("Suspected CMR",S431),99)=99,IF(IFERROR(SEARCH("CMR",S431),99)=99,0,Scoring!$E$8),Scoring!$E$9),Scoring!$E$8)</f>
        <v>3</v>
      </c>
      <c r="Z431" s="78">
        <f>IF(IFERROR(SEARCH("H350",N431),99)=99,IF(IFERROR(SEARCH("H350",O431),99)=99,IF(IFERROR(SEARCH("H350",Q431),99)=99,IF(IFERROR(SEARCH("H350",M431),99)=99,IF(IFERROR(SEARCH("H350",R431),99)=99,IF(IFERROR(SEARCH("H351",N431),99)=99,IF(IFERROR(SEARCH("H351",O431),99)=99,IF(IFERROR(SEARCH("H351",Q431),99)=99,IF(IFERROR(SEARCH("H351",M431),99)=99,IF(IFERROR(SEARCH("H351",R431),99)=99,IF(IFERROR(SEARCH("carcinogenic",P431),99)=99,IF(IFERROR(SEARCH("suspected carcinogenic",S431),99)=99,0,Scoring!$E$12),Scoring!$E$11),Scoring!$E$10),Scoring!$E$10),Scoring!$E$10),Scoring!$E$10),Scoring!$E$10),Scoring!$E$10),Scoring!$E$10),Scoring!$E$10),Scoring!$E$10),Scoring!$E$10)</f>
        <v>1</v>
      </c>
      <c r="AA431" s="78">
        <f>IF(IFERROR(SEARCH("H340",N431),99)=99,IF(IFERROR(SEARCH("H340",O431),99)=99,IF(IFERROR(SEARCH("H340",Q431),99)=99,IF(IFERROR(SEARCH("H340",M431),99)=99,IF(IFERROR(SEARCH("H340",R431),99)=99,IF(IFERROR(SEARCH("H341",N431),99)=99,IF(IFERROR(SEARCH("H341",O431),99)=99,IF(IFERROR(SEARCH("H341",Q431),99)=99,IF(IFERROR(SEARCH("H341",M431),99)=99,IF(IFERROR(SEARCH("H341",R431),99)=99,IF(IFERROR(SEARCH("mutagenic",P431),99)=99,IF(IFERROR(SEARCH("suspected mutagenic",S431),99)=99,0,Scoring!$E$15),Scoring!$E$14),Scoring!$E$13),Scoring!$E$13),Scoring!$E$13),Scoring!$E$13),Scoring!$E$13),Scoring!$E$13),Scoring!$E$13),Scoring!$E$13),Scoring!$E$13),Scoring!$E$13)</f>
        <v>0</v>
      </c>
      <c r="AB431" s="78">
        <f>IF(IFERROR(SEARCH("H360",N431),99)=99,IF(IFERROR(SEARCH("H360",O431),99)=99,IF(IFERROR(SEARCH("H360",Q431),99)=99,IF(IFERROR(SEARCH("H360",M431),99)=99,IF(IFERROR(SEARCH("H360",R431),99)=99,IF(IFERROR(SEARCH("H361",N431),99)=99,IF(IFERROR(SEARCH("H361",O431),99)=99,IF(IFERROR(SEARCH("H361",Q431),99)=99,IF(IFERROR(SEARCH("H361",M431),99)=99,IF(IFERROR(SEARCH("H361",R431),99)=99,IF(IFERROR(SEARCH("reproduction",P431),99)=99,IF(IFERROR(SEARCH("suspected reprotoxic",S431),99)=99,IF(IFERROR(SEARCH("reprotoxic",S431),99)=99,IF(IFERROR(SEARCH("reprotoxic",K431),99)=99,0,Scoring!$E$18),Scoring!$E$18),Scoring!$E$19),Scoring!$E$17),Scoring!$E$16),Scoring!$E$16),Scoring!$E$16),Scoring!$E$16),Scoring!$E$16),Scoring!$E$16),Scoring!$E$16),Scoring!$E$16),Scoring!$E$16),Scoring!$E$16)</f>
        <v>0</v>
      </c>
      <c r="AC431" s="78">
        <f>IF(IFERROR(SEARCH("57f",L431),99)=99,IF(IFERROR(SEARCH("57(f)",P431),99)=99,0,Scoring!$E$20),Scoring!$E$20)</f>
        <v>0</v>
      </c>
      <c r="AD431" s="78">
        <f>IF(IFERROR(SEARCH("CAT1",T431),99)=99,IF(IFERROR(SEARCH("CAT2",T431),99)=99,IF(IFERROR(SEARCH("CAT3",T431),99)=99,IF(IFERROR(SEARCH("concluded to be endocrine",K431),99)=99,IF(IFERROR(SEARCH("categorised as endocrine",K431),99)=99,IF(IFERROR(SEARCH("endocrine disrupting",P431),99)=99,IF(IFERROR(SEARCH("endocrine disrupting",K431),99)=99,IF(IFERROR(SEARCH("suspected endocrine",S431),99)=99,IF(IFERROR(SEARCH("potential endocrine",S431),99)=99,0,Scoring!$E$25),Scoring!$E$25),Scoring!$E$24),Scoring!$E$24),Scoring!$E$24),Scoring!$E$24),Scoring!$E$23),Scoring!$E$22),Scoring!$E$21)</f>
        <v>0</v>
      </c>
      <c r="AE431" s="78">
        <f>IF(IFERROR(SEARCH("suspected sensitiser",S431),99)=99,IF(IFERROR(SEARCH("sensitiser",S431),99)=99,IF(IFERROR(SEARCH("other hazard based concern",S431),99)=99,0,Scoring!$E$28),Scoring!$E$26),Scoring!$E$27)</f>
        <v>0</v>
      </c>
      <c r="AF431" s="78">
        <f>IF(IFERROR(M431,1)=1,IF(IFERROR(N431,1)=1,IF(IFERROR(O431,1)=1,IF(IFERROR(Q431,1)=1,IF(IFERROR(R431,1)=1,IF(IFERROR(T431,1)=1,IF(IFERROR(K431,1)=1,IF(IFERROR(P431,1)=1,IF(IFERROR(S431,1)=1,Scoring!$E$29,0),0),0),0),0),0),0),0),0)</f>
        <v>0</v>
      </c>
      <c r="AG431" s="78">
        <f t="shared" si="38"/>
        <v>3</v>
      </c>
      <c r="AI431" s="93"/>
      <c r="AJ431" s="94"/>
      <c r="AK431" s="76"/>
      <c r="AL431" s="75"/>
      <c r="AN431" s="79"/>
      <c r="AO431" s="79"/>
      <c r="AP431" s="79"/>
      <c r="AQ431" s="79"/>
      <c r="AR431" s="79"/>
      <c r="AS431" s="78"/>
      <c r="AU431" s="79">
        <f>IF(IFERROR(F431,99)=99,IF(IFERROR(G431,99)=99,IF(IFERROR(H431,99)=99,IF(IFERROR(I431,99)=99,IF(IFERROR(E431,99)=99,IF(IFERROR(J431,99)=99,0,Scoring!$B$7),Scoring!$B$3),Scoring!$B$2),Scoring!$B$6),Scoring!$B$5),Scoring!$B$4)</f>
        <v>0.3</v>
      </c>
      <c r="AV431" s="78">
        <f t="shared" si="39"/>
        <v>0.89999999999999991</v>
      </c>
      <c r="AW431" s="78"/>
      <c r="AX431" s="66"/>
      <c r="AY431" s="78"/>
      <c r="AZ431" s="76"/>
      <c r="BA431" s="76"/>
      <c r="BB431" s="76"/>
    </row>
    <row r="432" spans="1:54" x14ac:dyDescent="0.25">
      <c r="A432" s="77" t="s">
        <v>3066</v>
      </c>
      <c r="B432" s="76" t="str">
        <f t="shared" si="41"/>
        <v>200-589-6</v>
      </c>
      <c r="C432" s="77" t="s">
        <v>1626</v>
      </c>
      <c r="D432" s="77" t="s">
        <v>1627</v>
      </c>
      <c r="E432" s="76" t="str">
        <f>IF(C432="-",IF(A432="-",VLOOKUP(D432,'sin-list 180320_update'!$C$2:$C$835,1,FALSE),VLOOKUP(A432,'sin-list 180320_update'!$A$2:$A$835,1,FALSE)),VLOOKUP(C432,'sin-list 180320_update'!$B$2:$B$835,1,FALSE))</f>
        <v>200-589-6</v>
      </c>
      <c r="F432" s="76" t="e">
        <f>IF($C432="-",IF($A432="-",VLOOKUP($D432,'REACH Bilaga XVII_update'!$A$5:$A$131,1,FALSE),VLOOKUP($A432,'REACH Bilaga XVII_update'!$C$5:$C$131,1,FALSE)),VLOOKUP($C432,'REACH Bilaga XVII_update'!$B$5:$B$131,1,FALSE))</f>
        <v>#N/A</v>
      </c>
      <c r="G432" s="76" t="str">
        <f>IF($C432="-",IF($A432="-",VLOOKUP($D432,' REACH Bilaga 59_update'!$A$5:$A$210,1,FALSE),VLOOKUP($A432,' REACH Bilaga 59_update'!$D$5:$D$210,1,FALSE)),VLOOKUP($C432,' REACH Bilaga 59_update'!$C$5:$C$210,1,FALSE))</f>
        <v>200-589-6</v>
      </c>
      <c r="H432" s="76" t="e">
        <f>IF($C432="-",IF($A432="-",VLOOKUP($D432,'REACH Bilaga XIV_update'!$A$5:$A$110,1,FALSE),VLOOKUP($A432,'REACH Bilaga XIV_update'!$D$5:$D$110,1,FALSE)),VLOOKUP($C432,'REACH Bilaga XIV_update'!$C$5:$C$110,1,FALSE))</f>
        <v>#N/A</v>
      </c>
      <c r="I432" s="76" t="e">
        <f>IF($C432="-",IF($A432="-",VLOOKUP($D432,CoRAP_update!$A$5:$A$376,1,FALSE),VLOOKUP($A432,CoRAP_update!$D$5:$D$376,1,FALSE)),VLOOKUP($C432,CoRAP_update!$C$5:$C$376,1,FALSE))</f>
        <v>#N/A</v>
      </c>
      <c r="J432" s="76" t="e">
        <f>IF($C432="-",IF($A432="-",VLOOKUP($D432,EDC_update!$C$2:$C$450,1,FALSE),VLOOKUP($A432,EDC_update!$B$2:$B$450,1,FALSE)),VLOOKUP($C432,EDC_update!$L$2:$L$450,1,FALSE))</f>
        <v>#N/A</v>
      </c>
      <c r="K432" s="76" t="str">
        <f>IF($C432="-",IF($A432="-",IF(VLOOKUP($D432,'sin-list 180320_update'!$C$2:$S$835,3,FALSE)="",NA(),VLOOKUP($D432,'sin-list 180320_update'!$C$2:$S$835,3,FALSE)),IF(VLOOKUP($A432,'sin-list 180320_update'!$A$2:$S$835,5,FALSE)="",NA(),VLOOKUP($A432,'sin-list 180320_update'!$A$2:$S$835,5,FALSE))),IF(VLOOKUP($C432,'sin-list 180320_update'!$B$2:$S$835,4,FALSE)="",NA(),VLOOKUP($C432,'sin-list 180320_update'!$B$2:$S$835,4,FALSE)))</f>
        <v>Classified CMR according to Annex VI of Regulation 1272/2008</v>
      </c>
      <c r="L432" s="76" t="str">
        <f>IF($C432="-",IF($A432="-",VLOOKUP($D432,'sin-list 180320_update'!$C$2:$S$835,6,FALSE),VLOOKUP($A432,'sin-list 180320_update'!$A$2:$S$835,8,FALSE)),VLOOKUP($C432,'sin-list 180320_update'!$B$2:$S$835,7,FALSE))</f>
        <v>Carc. 1B
Muta. 1B
Acute Tox. 4 *
Acute Tox. 4 *
Acute Tox. 4 *
Skin Corr. 1B</v>
      </c>
      <c r="M432" s="76" t="str">
        <f>IF($C432="-",IF($A432="-",IF(VLOOKUP($D432,'sin-list 180320_update'!$C$2:$S$835,8,FALSE)="",NA(),VLOOKUP($D432,'sin-list 180320_update'!$C$2:$S$835,8,FALSE)),IF(VLOOKUP($A432,'sin-list 180320_update'!$A$2:$S$835,10,FALSE)="",NA(),VLOOKUP($A432,'sin-list 180320_update'!$A$2:$S$835,10,FALSE))),IF(VLOOKUP($C432,'sin-list 180320_update'!$B$2:$S$835,9,FALSE)="",NA(),VLOOKUP($C432,'sin-list 180320_update'!$B$2:$S$835,9,FALSE)))</f>
        <v>H350
H340
H332
H312
H302
H314</v>
      </c>
      <c r="N432" s="76" t="e">
        <f>IF($C432="-",IF($A432="-",IF(VLOOKUP($D432,'REACH Bilaga XVII_update'!$A$5:$E$131,4,FALSE)="",NA(),VLOOKUP($D432,'REACH Bilaga XVII_update'!$A$5:$E$131,4,FALSE)),IF(VLOOKUP($A432,'REACH Bilaga XVII_update'!$C$5:$D$131,2,FALSE)="",NA(),VLOOKUP($A432,'REACH Bilaga XVII_update'!$C$5:$D$131,2,FALSE))),IF(VLOOKUP($C432,'REACH Bilaga XVII_update'!$B$5:$D$131,3,FALSE)="",NA(),VLOOKUP($C432,'REACH Bilaga XVII_update'!$B$5:$D$131,3,FALSE)))</f>
        <v>#N/A</v>
      </c>
      <c r="O432" s="76" t="str">
        <f>IF($C432="-",IF($A432="-",IF(VLOOKUP($D432,' REACH Bilaga 59_update'!$A$5:$E$210,5,FALSE)="",NA(),VLOOKUP($D432,' REACH Bilaga 59_update'!$A$5:$E$210,5,FALSE)),IF(VLOOKUP($A432,' REACH Bilaga 59_update'!$D$5:$E$210,2,FALSE)="",NA(),VLOOKUP($A432,' REACH Bilaga 59_update'!$D$5:$E$210,2,FALSE))),IF(VLOOKUP($C432,' REACH Bilaga 59_update'!$C$5:$E$210,3,FALSE)="",NA(),VLOOKUP($C432,' REACH Bilaga 59_update'!$C$5:$E$210,3,FALSE)))</f>
        <v>H350
H340
H332
H312
H302
H314</v>
      </c>
      <c r="P432" s="76" t="str">
        <f>IF(C432="-",IF(A432="-",IFERROR(VLOOKUP($D432,' REACH Bilaga 59_update'!$A$5:$F$210,MATCH(Sammanfattning!P$1,' REACH Bilaga 59_update'!$A$4:$F$4,0),FALSE),VLOOKUP($D432,'REACH Bilaga XIV_update'!$A$4:$H$110,MATCH(Sammanfattning!P$1,'REACH Bilaga XIV_update'!$A$4:$H$4,0),FALSE)),IFERROR(VLOOKUP($A432,' REACH Bilaga 59_update'!$D$5:$F$210,MATCH(Sammanfattning!P$1,' REACH Bilaga 59_update'!$D$4:$F$4,0),FALSE),VLOOKUP($A432,'REACH Bilaga XIV_update'!$D$4:$H$110,MATCH(Sammanfattning!P$1,'REACH Bilaga XIV_update'!$D$4:$H$4,0),FALSE))),IFERROR(VLOOKUP($C432,' REACH Bilaga 59_update'!$C$5:$F$210,MATCH(Sammanfattning!P$1,' REACH Bilaga 59_update'!$C$4:$F$4,0),FALSE),VLOOKUP($C432,'REACH Bilaga XIV_update'!$C$4:$H$110,MATCH(Sammanfattning!P$1,'REACH Bilaga XIV_update'!$C$4:$H$4,0),FALSE)))</f>
        <v>Carcinogenic (Article 57a)#Mutagenic (Article 57b)</v>
      </c>
      <c r="Q432" s="76" t="e">
        <f>IF($C432="-",IF($A432="-",IF(VLOOKUP($D432,'REACH Bilaga XIV_update'!$A$5:$I$110,9,FALSE)="",NA(),VLOOKUP($D432,'REACH Bilaga XIV_update'!$A$5:$I$110,9,FALSE)),IF(VLOOKUP($A432,'REACH Bilaga XIV_update'!$D$5:$I$110,6,FALSE)="",NA(),VLOOKUP($A432,'REACH Bilaga XIV_update'!$D$5:$I$110,6,FALSE))),IF(VLOOKUP($C432,'REACH Bilaga XIV_update'!$C$5:$I$110,7,FALSE)="",NA(),VLOOKUP($C432,'REACH Bilaga XIV_update'!$C$5:$I$110,7,FALSE)))</f>
        <v>#N/A</v>
      </c>
      <c r="R432" s="76" t="e">
        <f>IF($C432="-",IF($A432="-",IF(VLOOKUP($D432,CoRAP_update!$A$5:$O$376,15,FALSE)="",NA(),VLOOKUP($D432,CoRAP_update!$A$5:$O$376,15,FALSE)),IF(VLOOKUP($A432,CoRAP_update!$D$5:$O$376,12,FALSE)="",NA(),VLOOKUP($A432,CoRAP_update!$D$5:$O$376,12,FALSE))),IF(VLOOKUP($C432,CoRAP_update!$C$5:$O$376,13,FALSE)="",NA(),VLOOKUP($C432,CoRAP_update!$C$5:$O$376,13,FALSE)))</f>
        <v>#N/A</v>
      </c>
      <c r="S432" s="144" t="e">
        <f>IF($C432="-",IF($A432="-",VLOOKUP($D432,CoRAP_update!$A$5:$J$376,MATCH(Sammanfattning!S$1,CoRAP_update!$A$4:$J$4,0),FALSE),VLOOKUP($A432,CoRAP_update!$D$5:$J$376,MATCH(Sammanfattning!S$1,CoRAP_update!$D$4:$J$4,0),FALSE)),VLOOKUP($C432,CoRAP_update!$C$5:$J$376,MATCH(Sammanfattning!S$1,CoRAP_update!$C$4:$J$4,0),FALSE))</f>
        <v>#N/A</v>
      </c>
      <c r="T432" s="76" t="e">
        <f>IF($A432="-",VLOOKUP($D432,EDC_update!$C$2:$F$450,4,FALSE),VLOOKUP($A432,EDC_update!$B$2:$F$450,5,FALSE))</f>
        <v>#N/A</v>
      </c>
      <c r="V432" s="78">
        <f>IF(IFERROR(SEARCH("PBT",P432),99)=99,IF(IFERROR(SEARCH("suspected PBT",S432),99)=99,IF(IFERROR(SEARCH("concluded to be PBT",K432),99)=99,IF(IFERROR(SEARCH("PBT",S432),99)=99,IF(IFERROR(SEARCH("PBT cand",L432),99)=99,IF(IFERROR(SEARCH("PBT",L432),99)=99,IF(IFERROR(SEARCH("persistent, bioackumulative and toxic properties",K432),99)=99,0,Scoring!$E$3),Scoring!$E$3),Scoring!$E$7),Scoring!$E$3),Scoring!$E$5),Scoring!$E$6),Scoring!$E$3)</f>
        <v>0</v>
      </c>
      <c r="W432" s="78">
        <f>IF(IFERROR(SEARCH("vPvB",P432),99)=99,IF(IFERROR(SEARCH("suspected pbt/vPvB",S432),99)=99,IF(IFERROR(SEARCH("vPvB",S432),99)=99,IF(IFERROR(SEARCH("concluded to be a vPvB",S432),99)=99,IF(IFERROR(SEARCH("identified as vPvB",K432),99)=99,IF(IFERROR(SEARCH("concluded to be a vPvB",K432),99)=99,IF(IFERROR(SEARCH("concluded to be both pbt and vPvB",S432),99)=99,IF(IFERROR(SEARCH("concluded to be both pbt and vPvB",K432),99)=99,0,Scoring!$E$5),Scoring!$E$5),Scoring!$E$5),Scoring!$E$5),Scoring!$E$5),Scoring!$E$4),Scoring!$E$6),Scoring!$E$4)</f>
        <v>0</v>
      </c>
      <c r="X432" s="78">
        <f>IF(IFERROR(SEARCH("H410",N432),99)=99,IF(IFERROR(SEARCH("H410",O432),99)=99,IF(IFERROR(SEARCH("H410",Q432),99)=99,IF(IFERROR(SEARCH("H410",M432),99)=99,IF(IFERROR(SEARCH("H410",R432),99)=99,IF(IFERROR(SEARCH("H411",N432),99)=99,IF(IFERROR(SEARCH("H411",O432),99)=99,IF(IFERROR(SEARCH("H411",Q432),99)=99,IF(IFERROR(SEARCH("H411",M432),99)=99,IF(IFERROR(SEARCH("H411",R432),99)=99,IF(IFERROR(SEARCH("H413",N432),99)=99,IF(IFERROR(SEARCH("H413",O432),99)=99,IF(IFERROR(SEARCH("H413",Q432),99)=99,IF(IFERROR(SEARCH("H413",M432),99)=99,IF(IFERROR(SEARCH("H413",R432),99)=99,IF(IFERROR(SEARCH("H412",N432),99)=99,IF(IFERROR(SEARCH("H412",O432),99)=99,IF(IFERROR(SEARCH("H412",Q432),99)=99,IF(IFERROR(SEARCH("H412",M432),99)=99,IF(IFERROR(SEARCH("H412",R432),99)=99,0,Scoring!$E$2),Scoring!$E$2),Scoring!$E$2),Scoring!$E$2),Scoring!$E$2),Scoring!$E$2),Scoring!$E$2),Scoring!$E$2),Scoring!$E$2),Scoring!$E$2),Scoring!$E$2),Scoring!$E$2),Scoring!$E$2),Scoring!$E$2),Scoring!$E$2),Scoring!$E$2),Scoring!$E$2),Scoring!$E$2),Scoring!$E$2),Scoring!$E$2)</f>
        <v>0</v>
      </c>
      <c r="Y432" s="78">
        <f>IF(IFERROR(SEARCH("CMR",K432),99)=99,IF(IFERROR(SEARCH("Suspected CMR",S432),99)=99,IF(IFERROR(SEARCH("CMR",S432),99)=99,0,Scoring!$E$8),Scoring!$E$9),Scoring!$E$8)</f>
        <v>3</v>
      </c>
      <c r="Z432" s="78">
        <f>IF(IFERROR(SEARCH("H350",N432),99)=99,IF(IFERROR(SEARCH("H350",O432),99)=99,IF(IFERROR(SEARCH("H350",Q432),99)=99,IF(IFERROR(SEARCH("H350",M432),99)=99,IF(IFERROR(SEARCH("H350",R432),99)=99,IF(IFERROR(SEARCH("H351",N432),99)=99,IF(IFERROR(SEARCH("H351",O432),99)=99,IF(IFERROR(SEARCH("H351",Q432),99)=99,IF(IFERROR(SEARCH("H351",M432),99)=99,IF(IFERROR(SEARCH("H351",R432),99)=99,IF(IFERROR(SEARCH("carcinogenic",P432),99)=99,IF(IFERROR(SEARCH("suspected carcinogenic",S432),99)=99,0,Scoring!$E$12),Scoring!$E$11),Scoring!$E$10),Scoring!$E$10),Scoring!$E$10),Scoring!$E$10),Scoring!$E$10),Scoring!$E$10),Scoring!$E$10),Scoring!$E$10),Scoring!$E$10),Scoring!$E$10)</f>
        <v>1</v>
      </c>
      <c r="AA432" s="78">
        <f>IF(IFERROR(SEARCH("H340",N432),99)=99,IF(IFERROR(SEARCH("H340",O432),99)=99,IF(IFERROR(SEARCH("H340",Q432),99)=99,IF(IFERROR(SEARCH("H340",M432),99)=99,IF(IFERROR(SEARCH("H340",R432),99)=99,IF(IFERROR(SEARCH("H341",N432),99)=99,IF(IFERROR(SEARCH("H341",O432),99)=99,IF(IFERROR(SEARCH("H341",Q432),99)=99,IF(IFERROR(SEARCH("H341",M432),99)=99,IF(IFERROR(SEARCH("H341",R432),99)=99,IF(IFERROR(SEARCH("mutagenic",P432),99)=99,IF(IFERROR(SEARCH("suspected mutagenic",S432),99)=99,0,Scoring!$E$15),Scoring!$E$14),Scoring!$E$13),Scoring!$E$13),Scoring!$E$13),Scoring!$E$13),Scoring!$E$13),Scoring!$E$13),Scoring!$E$13),Scoring!$E$13),Scoring!$E$13),Scoring!$E$13)</f>
        <v>1</v>
      </c>
      <c r="AB432" s="78">
        <f>IF(IFERROR(SEARCH("H360",N432),99)=99,IF(IFERROR(SEARCH("H360",O432),99)=99,IF(IFERROR(SEARCH("H360",Q432),99)=99,IF(IFERROR(SEARCH("H360",M432),99)=99,IF(IFERROR(SEARCH("H360",R432),99)=99,IF(IFERROR(SEARCH("H361",N432),99)=99,IF(IFERROR(SEARCH("H361",O432),99)=99,IF(IFERROR(SEARCH("H361",Q432),99)=99,IF(IFERROR(SEARCH("H361",M432),99)=99,IF(IFERROR(SEARCH("H361",R432),99)=99,IF(IFERROR(SEARCH("reproduction",P432),99)=99,IF(IFERROR(SEARCH("suspected reprotoxic",S432),99)=99,IF(IFERROR(SEARCH("reprotoxic",S432),99)=99,IF(IFERROR(SEARCH("reprotoxic",K432),99)=99,0,Scoring!$E$18),Scoring!$E$18),Scoring!$E$19),Scoring!$E$17),Scoring!$E$16),Scoring!$E$16),Scoring!$E$16),Scoring!$E$16),Scoring!$E$16),Scoring!$E$16),Scoring!$E$16),Scoring!$E$16),Scoring!$E$16),Scoring!$E$16)</f>
        <v>0</v>
      </c>
      <c r="AC432" s="78">
        <f>IF(IFERROR(SEARCH("57f",L432),99)=99,IF(IFERROR(SEARCH("57(f)",P432),99)=99,0,Scoring!$E$20),Scoring!$E$20)</f>
        <v>0</v>
      </c>
      <c r="AD432" s="78">
        <f>IF(IFERROR(SEARCH("CAT1",T432),99)=99,IF(IFERROR(SEARCH("CAT2",T432),99)=99,IF(IFERROR(SEARCH("CAT3",T432),99)=99,IF(IFERROR(SEARCH("concluded to be endocrine",K432),99)=99,IF(IFERROR(SEARCH("categorised as endocrine",K432),99)=99,IF(IFERROR(SEARCH("endocrine disrupting",P432),99)=99,IF(IFERROR(SEARCH("endocrine disrupting",K432),99)=99,IF(IFERROR(SEARCH("suspected endocrine",S432),99)=99,IF(IFERROR(SEARCH("potential endocrine",S432),99)=99,0,Scoring!$E$25),Scoring!$E$25),Scoring!$E$24),Scoring!$E$24),Scoring!$E$24),Scoring!$E$24),Scoring!$E$23),Scoring!$E$22),Scoring!$E$21)</f>
        <v>0</v>
      </c>
      <c r="AE432" s="78">
        <f>IF(IFERROR(SEARCH("suspected sensitiser",S432),99)=99,IF(IFERROR(SEARCH("sensitiser",S432),99)=99,IF(IFERROR(SEARCH("other hazard based concern",S432),99)=99,0,Scoring!$E$28),Scoring!$E$26),Scoring!$E$27)</f>
        <v>0</v>
      </c>
      <c r="AF432" s="78">
        <f>IF(IFERROR(M432,1)=1,IF(IFERROR(N432,1)=1,IF(IFERROR(O432,1)=1,IF(IFERROR(Q432,1)=1,IF(IFERROR(R432,1)=1,IF(IFERROR(T432,1)=1,IF(IFERROR(K432,1)=1,IF(IFERROR(P432,1)=1,IF(IFERROR(S432,1)=1,Scoring!$E$29,0),0),0),0),0),0),0),0),0)</f>
        <v>0</v>
      </c>
      <c r="AG432" s="78">
        <f t="shared" si="38"/>
        <v>3</v>
      </c>
      <c r="AI432" s="93"/>
      <c r="AJ432" s="94"/>
      <c r="AK432" s="76"/>
      <c r="AL432" s="75"/>
      <c r="AN432" s="79"/>
      <c r="AO432" s="79"/>
      <c r="AP432" s="79"/>
      <c r="AQ432" s="79"/>
      <c r="AR432" s="79"/>
      <c r="AS432" s="78"/>
      <c r="AU432" s="79">
        <f>IF(IFERROR(F432,99)=99,IF(IFERROR(G432,99)=99,IF(IFERROR(H432,99)=99,IF(IFERROR(I432,99)=99,IF(IFERROR(E432,99)=99,IF(IFERROR(J432,99)=99,0,Scoring!$B$7),Scoring!$B$3),Scoring!$B$2),Scoring!$B$6),Scoring!$B$5),Scoring!$B$4)</f>
        <v>1</v>
      </c>
      <c r="AV432" s="78">
        <f t="shared" si="39"/>
        <v>3</v>
      </c>
      <c r="AW432" s="78"/>
      <c r="AX432" s="66"/>
      <c r="AY432" s="78"/>
      <c r="AZ432" s="76"/>
      <c r="BA432" s="76"/>
      <c r="BB432" s="76"/>
    </row>
    <row r="433" spans="1:54" x14ac:dyDescent="0.25">
      <c r="A433" s="77" t="s">
        <v>7580</v>
      </c>
      <c r="B433" s="76" t="str">
        <f t="shared" si="41"/>
        <v>200-598-5</v>
      </c>
      <c r="C433" s="77" t="s">
        <v>1813</v>
      </c>
      <c r="D433" s="77" t="s">
        <v>1814</v>
      </c>
      <c r="E433" s="76" t="str">
        <f>IF(C433="-",IF(A433="-",VLOOKUP(D433,'sin-list 180320_update'!$C$2:$C$835,1,FALSE),VLOOKUP(A433,'sin-list 180320_update'!$A$2:$A$835,1,FALSE)),VLOOKUP(C433,'sin-list 180320_update'!$B$2:$B$835,1,FALSE))</f>
        <v>200-598-5</v>
      </c>
      <c r="F433" s="76" t="e">
        <f>IF($C433="-",IF($A433="-",VLOOKUP($D433,'REACH Bilaga XVII_update'!$A$5:$A$131,1,FALSE),VLOOKUP($A433,'REACH Bilaga XVII_update'!$C$5:$C$131,1,FALSE)),VLOOKUP($C433,'REACH Bilaga XVII_update'!$B$5:$B$131,1,FALSE))</f>
        <v>#N/A</v>
      </c>
      <c r="G433" s="76" t="e">
        <f>IF($C433="-",IF($A433="-",VLOOKUP($D433,' REACH Bilaga 59_update'!$A$5:$A$210,1,FALSE),VLOOKUP($A433,' REACH Bilaga 59_update'!$D$5:$D$210,1,FALSE)),VLOOKUP($C433,' REACH Bilaga 59_update'!$C$5:$C$210,1,FALSE))</f>
        <v>#N/A</v>
      </c>
      <c r="H433" s="76" t="e">
        <f>IF($C433="-",IF($A433="-",VLOOKUP($D433,'REACH Bilaga XIV_update'!$A$5:$A$110,1,FALSE),VLOOKUP($A433,'REACH Bilaga XIV_update'!$D$5:$D$110,1,FALSE)),VLOOKUP($C433,'REACH Bilaga XIV_update'!$C$5:$C$110,1,FALSE))</f>
        <v>#N/A</v>
      </c>
      <c r="I433" s="76" t="e">
        <f>IF($C433="-",IF($A433="-",VLOOKUP($D433,CoRAP_update!$A$5:$A$376,1,FALSE),VLOOKUP($A433,CoRAP_update!$D$5:$D$376,1,FALSE)),VLOOKUP($C433,CoRAP_update!$C$5:$C$376,1,FALSE))</f>
        <v>#N/A</v>
      </c>
      <c r="J433" s="76" t="e">
        <f>IF($C433="-",IF($A433="-",VLOOKUP($D433,EDC_update!$C$2:$C$450,1,FALSE),VLOOKUP($A433,EDC_update!$B$2:$B$450,1,FALSE)),VLOOKUP($C433,EDC_update!$L$2:$L$450,1,FALSE))</f>
        <v>#N/A</v>
      </c>
      <c r="K433" s="76" t="str">
        <f>IF($C433="-",IF($A433="-",IF(VLOOKUP($D433,'sin-list 180320_update'!$C$2:$S$835,3,FALSE)="",NA(),VLOOKUP($D433,'sin-list 180320_update'!$C$2:$S$835,3,FALSE)),IF(VLOOKUP($A433,'sin-list 180320_update'!$A$2:$S$835,5,FALSE)="",NA(),VLOOKUP($A433,'sin-list 180320_update'!$A$2:$S$835,5,FALSE))),IF(VLOOKUP($C433,'sin-list 180320_update'!$B$2:$S$835,4,FALSE)="",NA(),VLOOKUP($C433,'sin-list 180320_update'!$B$2:$S$835,4,FALSE)))</f>
        <v>Classified CMR according to Annex VI of Regulation 1272/2008</v>
      </c>
      <c r="L433" s="76" t="str">
        <f>IF($C433="-",IF($A433="-",VLOOKUP($D433,'sin-list 180320_update'!$C$2:$S$835,6,FALSE),VLOOKUP($A433,'sin-list 180320_update'!$A$2:$S$835,8,FALSE)),VLOOKUP($C433,'sin-list 180320_update'!$B$2:$S$835,7,FALSE))</f>
        <v>Muta. 1B
Acute Tox. 2 *</v>
      </c>
      <c r="M433" s="76" t="str">
        <f>IF($C433="-",IF($A433="-",IF(VLOOKUP($D433,'sin-list 180320_update'!$C$2:$S$835,8,FALSE)="",NA(),VLOOKUP($D433,'sin-list 180320_update'!$C$2:$S$835,8,FALSE)),IF(VLOOKUP($A433,'sin-list 180320_update'!$A$2:$S$835,10,FALSE)="",NA(),VLOOKUP($A433,'sin-list 180320_update'!$A$2:$S$835,10,FALSE))),IF(VLOOKUP($C433,'sin-list 180320_update'!$B$2:$S$835,9,FALSE)="",NA(),VLOOKUP($C433,'sin-list 180320_update'!$B$2:$S$835,9,FALSE)))</f>
        <v>H340
H300</v>
      </c>
      <c r="N433" s="76" t="e">
        <f>IF($C433="-",IF($A433="-",IF(VLOOKUP($D433,'REACH Bilaga XVII_update'!$A$5:$E$131,4,FALSE)="",NA(),VLOOKUP($D433,'REACH Bilaga XVII_update'!$A$5:$E$131,4,FALSE)),IF(VLOOKUP($A433,'REACH Bilaga XVII_update'!$C$5:$D$131,2,FALSE)="",NA(),VLOOKUP($A433,'REACH Bilaga XVII_update'!$C$5:$D$131,2,FALSE))),IF(VLOOKUP($C433,'REACH Bilaga XVII_update'!$B$5:$D$131,3,FALSE)="",NA(),VLOOKUP($C433,'REACH Bilaga XVII_update'!$B$5:$D$131,3,FALSE)))</f>
        <v>#N/A</v>
      </c>
      <c r="O433" s="76" t="e">
        <f>IF($C433="-",IF($A433="-",IF(VLOOKUP($D433,' REACH Bilaga 59_update'!$A$5:$E$210,5,FALSE)="",NA(),VLOOKUP($D433,' REACH Bilaga 59_update'!$A$5:$E$210,5,FALSE)),IF(VLOOKUP($A433,' REACH Bilaga 59_update'!$D$5:$E$210,2,FALSE)="",NA(),VLOOKUP($A433,' REACH Bilaga 59_update'!$D$5:$E$210,2,FALSE))),IF(VLOOKUP($C433,' REACH Bilaga 59_update'!$C$5:$E$210,3,FALSE)="",NA(),VLOOKUP($C433,' REACH Bilaga 59_update'!$C$5:$E$210,3,FALSE)))</f>
        <v>#N/A</v>
      </c>
      <c r="P433" s="76" t="e">
        <f>IF(C433="-",IF(A433="-",IFERROR(VLOOKUP($D433,' REACH Bilaga 59_update'!$A$5:$F$210,MATCH(Sammanfattning!P$1,' REACH Bilaga 59_update'!$A$4:$F$4,0),FALSE),VLOOKUP($D433,'REACH Bilaga XIV_update'!$A$4:$H$110,MATCH(Sammanfattning!P$1,'REACH Bilaga XIV_update'!$A$4:$H$4,0),FALSE)),IFERROR(VLOOKUP($A433,' REACH Bilaga 59_update'!$D$5:$F$210,MATCH(Sammanfattning!P$1,' REACH Bilaga 59_update'!$D$4:$F$4,0),FALSE),VLOOKUP($A433,'REACH Bilaga XIV_update'!$D$4:$H$110,MATCH(Sammanfattning!P$1,'REACH Bilaga XIV_update'!$D$4:$H$4,0),FALSE))),IFERROR(VLOOKUP($C433,' REACH Bilaga 59_update'!$C$5:$F$210,MATCH(Sammanfattning!P$1,' REACH Bilaga 59_update'!$C$4:$F$4,0),FALSE),VLOOKUP($C433,'REACH Bilaga XIV_update'!$C$4:$H$110,MATCH(Sammanfattning!P$1,'REACH Bilaga XIV_update'!$C$4:$H$4,0),FALSE)))</f>
        <v>#N/A</v>
      </c>
      <c r="Q433" s="76" t="e">
        <f>IF($C433="-",IF($A433="-",IF(VLOOKUP($D433,'REACH Bilaga XIV_update'!$A$5:$I$110,9,FALSE)="",NA(),VLOOKUP($D433,'REACH Bilaga XIV_update'!$A$5:$I$110,9,FALSE)),IF(VLOOKUP($A433,'REACH Bilaga XIV_update'!$D$5:$I$110,6,FALSE)="",NA(),VLOOKUP($A433,'REACH Bilaga XIV_update'!$D$5:$I$110,6,FALSE))),IF(VLOOKUP($C433,'REACH Bilaga XIV_update'!$C$5:$I$110,7,FALSE)="",NA(),VLOOKUP($C433,'REACH Bilaga XIV_update'!$C$5:$I$110,7,FALSE)))</f>
        <v>#N/A</v>
      </c>
      <c r="R433" s="76" t="e">
        <f>IF($C433="-",IF($A433="-",IF(VLOOKUP($D433,CoRAP_update!$A$5:$O$376,15,FALSE)="",NA(),VLOOKUP($D433,CoRAP_update!$A$5:$O$376,15,FALSE)),IF(VLOOKUP($A433,CoRAP_update!$D$5:$O$376,12,FALSE)="",NA(),VLOOKUP($A433,CoRAP_update!$D$5:$O$376,12,FALSE))),IF(VLOOKUP($C433,CoRAP_update!$C$5:$O$376,13,FALSE)="",NA(),VLOOKUP($C433,CoRAP_update!$C$5:$O$376,13,FALSE)))</f>
        <v>#N/A</v>
      </c>
      <c r="S433" s="144" t="e">
        <f>IF($C433="-",IF($A433="-",VLOOKUP($D433,CoRAP_update!$A$5:$J$376,MATCH(Sammanfattning!S$1,CoRAP_update!$A$4:$J$4,0),FALSE),VLOOKUP($A433,CoRAP_update!$D$5:$J$376,MATCH(Sammanfattning!S$1,CoRAP_update!$D$4:$J$4,0),FALSE)),VLOOKUP($C433,CoRAP_update!$C$5:$J$376,MATCH(Sammanfattning!S$1,CoRAP_update!$C$4:$J$4,0),FALSE))</f>
        <v>#N/A</v>
      </c>
      <c r="T433" s="76" t="e">
        <f>IF($A433="-",VLOOKUP($D433,EDC_update!$C$2:$F$450,4,FALSE),VLOOKUP($A433,EDC_update!$B$2:$F$450,5,FALSE))</f>
        <v>#N/A</v>
      </c>
      <c r="V433" s="78">
        <f>IF(IFERROR(SEARCH("PBT",P433),99)=99,IF(IFERROR(SEARCH("suspected PBT",S433),99)=99,IF(IFERROR(SEARCH("concluded to be PBT",K433),99)=99,IF(IFERROR(SEARCH("PBT",S433),99)=99,IF(IFERROR(SEARCH("PBT cand",L433),99)=99,IF(IFERROR(SEARCH("PBT",L433),99)=99,IF(IFERROR(SEARCH("persistent, bioackumulative and toxic properties",K433),99)=99,0,Scoring!$E$3),Scoring!$E$3),Scoring!$E$7),Scoring!$E$3),Scoring!$E$5),Scoring!$E$6),Scoring!$E$3)</f>
        <v>0</v>
      </c>
      <c r="W433" s="78">
        <f>IF(IFERROR(SEARCH("vPvB",P433),99)=99,IF(IFERROR(SEARCH("suspected pbt/vPvB",S433),99)=99,IF(IFERROR(SEARCH("vPvB",S433),99)=99,IF(IFERROR(SEARCH("concluded to be a vPvB",S433),99)=99,IF(IFERROR(SEARCH("identified as vPvB",K433),99)=99,IF(IFERROR(SEARCH("concluded to be a vPvB",K433),99)=99,IF(IFERROR(SEARCH("concluded to be both pbt and vPvB",S433),99)=99,IF(IFERROR(SEARCH("concluded to be both pbt and vPvB",K433),99)=99,0,Scoring!$E$5),Scoring!$E$5),Scoring!$E$5),Scoring!$E$5),Scoring!$E$5),Scoring!$E$4),Scoring!$E$6),Scoring!$E$4)</f>
        <v>0</v>
      </c>
      <c r="X433" s="78">
        <f>IF(IFERROR(SEARCH("H410",N433),99)=99,IF(IFERROR(SEARCH("H410",O433),99)=99,IF(IFERROR(SEARCH("H410",Q433),99)=99,IF(IFERROR(SEARCH("H410",M433),99)=99,IF(IFERROR(SEARCH("H410",R433),99)=99,IF(IFERROR(SEARCH("H411",N433),99)=99,IF(IFERROR(SEARCH("H411",O433),99)=99,IF(IFERROR(SEARCH("H411",Q433),99)=99,IF(IFERROR(SEARCH("H411",M433),99)=99,IF(IFERROR(SEARCH("H411",R433),99)=99,IF(IFERROR(SEARCH("H413",N433),99)=99,IF(IFERROR(SEARCH("H413",O433),99)=99,IF(IFERROR(SEARCH("H413",Q433),99)=99,IF(IFERROR(SEARCH("H413",M433),99)=99,IF(IFERROR(SEARCH("H413",R433),99)=99,IF(IFERROR(SEARCH("H412",N433),99)=99,IF(IFERROR(SEARCH("H412",O433),99)=99,IF(IFERROR(SEARCH("H412",Q433),99)=99,IF(IFERROR(SEARCH("H412",M433),99)=99,IF(IFERROR(SEARCH("H412",R433),99)=99,0,Scoring!$E$2),Scoring!$E$2),Scoring!$E$2),Scoring!$E$2),Scoring!$E$2),Scoring!$E$2),Scoring!$E$2),Scoring!$E$2),Scoring!$E$2),Scoring!$E$2),Scoring!$E$2),Scoring!$E$2),Scoring!$E$2),Scoring!$E$2),Scoring!$E$2),Scoring!$E$2),Scoring!$E$2),Scoring!$E$2),Scoring!$E$2),Scoring!$E$2)</f>
        <v>0</v>
      </c>
      <c r="Y433" s="78">
        <f>IF(IFERROR(SEARCH("CMR",K433),99)=99,IF(IFERROR(SEARCH("Suspected CMR",S433),99)=99,IF(IFERROR(SEARCH("CMR",S433),99)=99,0,Scoring!$E$8),Scoring!$E$9),Scoring!$E$8)</f>
        <v>3</v>
      </c>
      <c r="Z433" s="78">
        <f>IF(IFERROR(SEARCH("H350",N433),99)=99,IF(IFERROR(SEARCH("H350",O433),99)=99,IF(IFERROR(SEARCH("H350",Q433),99)=99,IF(IFERROR(SEARCH("H350",M433),99)=99,IF(IFERROR(SEARCH("H350",R433),99)=99,IF(IFERROR(SEARCH("H351",N433),99)=99,IF(IFERROR(SEARCH("H351",O433),99)=99,IF(IFERROR(SEARCH("H351",Q433),99)=99,IF(IFERROR(SEARCH("H351",M433),99)=99,IF(IFERROR(SEARCH("H351",R433),99)=99,IF(IFERROR(SEARCH("carcinogenic",P433),99)=99,IF(IFERROR(SEARCH("suspected carcinogenic",S433),99)=99,0,Scoring!$E$12),Scoring!$E$11),Scoring!$E$10),Scoring!$E$10),Scoring!$E$10),Scoring!$E$10),Scoring!$E$10),Scoring!$E$10),Scoring!$E$10),Scoring!$E$10),Scoring!$E$10),Scoring!$E$10)</f>
        <v>0</v>
      </c>
      <c r="AA433" s="78">
        <f>IF(IFERROR(SEARCH("H340",N433),99)=99,IF(IFERROR(SEARCH("H340",O433),99)=99,IF(IFERROR(SEARCH("H340",Q433),99)=99,IF(IFERROR(SEARCH("H340",M433),99)=99,IF(IFERROR(SEARCH("H340",R433),99)=99,IF(IFERROR(SEARCH("H341",N433),99)=99,IF(IFERROR(SEARCH("H341",O433),99)=99,IF(IFERROR(SEARCH("H341",Q433),99)=99,IF(IFERROR(SEARCH("H341",M433),99)=99,IF(IFERROR(SEARCH("H341",R433),99)=99,IF(IFERROR(SEARCH("mutagenic",P433),99)=99,IF(IFERROR(SEARCH("suspected mutagenic",S433),99)=99,0,Scoring!$E$15),Scoring!$E$14),Scoring!$E$13),Scoring!$E$13),Scoring!$E$13),Scoring!$E$13),Scoring!$E$13),Scoring!$E$13),Scoring!$E$13),Scoring!$E$13),Scoring!$E$13),Scoring!$E$13)</f>
        <v>1</v>
      </c>
      <c r="AB433" s="78">
        <f>IF(IFERROR(SEARCH("H360",N433),99)=99,IF(IFERROR(SEARCH("H360",O433),99)=99,IF(IFERROR(SEARCH("H360",Q433),99)=99,IF(IFERROR(SEARCH("H360",M433),99)=99,IF(IFERROR(SEARCH("H360",R433),99)=99,IF(IFERROR(SEARCH("H361",N433),99)=99,IF(IFERROR(SEARCH("H361",O433),99)=99,IF(IFERROR(SEARCH("H361",Q433),99)=99,IF(IFERROR(SEARCH("H361",M433),99)=99,IF(IFERROR(SEARCH("H361",R433),99)=99,IF(IFERROR(SEARCH("reproduction",P433),99)=99,IF(IFERROR(SEARCH("suspected reprotoxic",S433),99)=99,IF(IFERROR(SEARCH("reprotoxic",S433),99)=99,IF(IFERROR(SEARCH("reprotoxic",K433),99)=99,0,Scoring!$E$18),Scoring!$E$18),Scoring!$E$19),Scoring!$E$17),Scoring!$E$16),Scoring!$E$16),Scoring!$E$16),Scoring!$E$16),Scoring!$E$16),Scoring!$E$16),Scoring!$E$16),Scoring!$E$16),Scoring!$E$16),Scoring!$E$16)</f>
        <v>0</v>
      </c>
      <c r="AC433" s="78">
        <f>IF(IFERROR(SEARCH("57f",L433),99)=99,IF(IFERROR(SEARCH("57(f)",P433),99)=99,0,Scoring!$E$20),Scoring!$E$20)</f>
        <v>0</v>
      </c>
      <c r="AD433" s="78">
        <f>IF(IFERROR(SEARCH("CAT1",T433),99)=99,IF(IFERROR(SEARCH("CAT2",T433),99)=99,IF(IFERROR(SEARCH("CAT3",T433),99)=99,IF(IFERROR(SEARCH("concluded to be endocrine",K433),99)=99,IF(IFERROR(SEARCH("categorised as endocrine",K433),99)=99,IF(IFERROR(SEARCH("endocrine disrupting",P433),99)=99,IF(IFERROR(SEARCH("endocrine disrupting",K433),99)=99,IF(IFERROR(SEARCH("suspected endocrine",S433),99)=99,IF(IFERROR(SEARCH("potential endocrine",S433),99)=99,0,Scoring!$E$25),Scoring!$E$25),Scoring!$E$24),Scoring!$E$24),Scoring!$E$24),Scoring!$E$24),Scoring!$E$23),Scoring!$E$22),Scoring!$E$21)</f>
        <v>0</v>
      </c>
      <c r="AE433" s="78">
        <f>IF(IFERROR(SEARCH("suspected sensitiser",S433),99)=99,IF(IFERROR(SEARCH("sensitiser",S433),99)=99,IF(IFERROR(SEARCH("other hazard based concern",S433),99)=99,0,Scoring!$E$28),Scoring!$E$26),Scoring!$E$27)</f>
        <v>0</v>
      </c>
      <c r="AF433" s="78">
        <f>IF(IFERROR(M433,1)=1,IF(IFERROR(N433,1)=1,IF(IFERROR(O433,1)=1,IF(IFERROR(Q433,1)=1,IF(IFERROR(R433,1)=1,IF(IFERROR(T433,1)=1,IF(IFERROR(K433,1)=1,IF(IFERROR(P433,1)=1,IF(IFERROR(S433,1)=1,Scoring!$E$29,0),0),0),0),0),0),0),0),0)</f>
        <v>0</v>
      </c>
      <c r="AG433" s="78">
        <f t="shared" si="38"/>
        <v>3</v>
      </c>
      <c r="AI433" s="93"/>
      <c r="AJ433" s="94"/>
      <c r="AK433" s="76"/>
      <c r="AL433" s="75"/>
      <c r="AN433" s="79"/>
      <c r="AO433" s="79"/>
      <c r="AP433" s="79"/>
      <c r="AQ433" s="79"/>
      <c r="AR433" s="79"/>
      <c r="AS433" s="78"/>
      <c r="AU433" s="79">
        <f>IF(IFERROR(F433,99)=99,IF(IFERROR(G433,99)=99,IF(IFERROR(H433,99)=99,IF(IFERROR(I433,99)=99,IF(IFERROR(E433,99)=99,IF(IFERROR(J433,99)=99,0,Scoring!$B$7),Scoring!$B$3),Scoring!$B$2),Scoring!$B$6),Scoring!$B$5),Scoring!$B$4)</f>
        <v>0.3</v>
      </c>
      <c r="AV433" s="78">
        <f t="shared" si="39"/>
        <v>0.89999999999999991</v>
      </c>
      <c r="AW433" s="78"/>
      <c r="AX433" s="66"/>
      <c r="AY433" s="78"/>
      <c r="AZ433" s="76"/>
      <c r="BA433" s="76"/>
      <c r="BB433" s="76"/>
    </row>
    <row r="434" spans="1:54" x14ac:dyDescent="0.25">
      <c r="A434" s="77" t="s">
        <v>3293</v>
      </c>
      <c r="B434" s="76" t="str">
        <f t="shared" si="41"/>
        <v>200-753-7</v>
      </c>
      <c r="C434" s="77" t="s">
        <v>2106</v>
      </c>
      <c r="D434" s="77" t="s">
        <v>2107</v>
      </c>
      <c r="E434" s="76" t="str">
        <f>IF(C434="-",IF(A434="-",VLOOKUP(D434,'sin-list 180320_update'!$C$2:$C$835,1,FALSE),VLOOKUP(A434,'sin-list 180320_update'!$A$2:$A$835,1,FALSE)),VLOOKUP(C434,'sin-list 180320_update'!$B$2:$B$835,1,FALSE))</f>
        <v>200-753-7</v>
      </c>
      <c r="F434" s="76" t="str">
        <f>IF($C434="-",IF($A434="-",VLOOKUP($D434,'REACH Bilaga XVII_update'!$A$5:$A$131,1,FALSE),VLOOKUP($A434,'REACH Bilaga XVII_update'!$C$5:$C$131,1,FALSE)),VLOOKUP($C434,'REACH Bilaga XVII_update'!$B$5:$B$131,1,FALSE))</f>
        <v>200-753-7</v>
      </c>
      <c r="G434" s="76" t="e">
        <f>IF($C434="-",IF($A434="-",VLOOKUP($D434,' REACH Bilaga 59_update'!$A$5:$A$210,1,FALSE),VLOOKUP($A434,' REACH Bilaga 59_update'!$D$5:$D$210,1,FALSE)),VLOOKUP($C434,' REACH Bilaga 59_update'!$C$5:$C$210,1,FALSE))</f>
        <v>#N/A</v>
      </c>
      <c r="H434" s="76" t="e">
        <f>IF($C434="-",IF($A434="-",VLOOKUP($D434,'REACH Bilaga XIV_update'!$A$5:$A$110,1,FALSE),VLOOKUP($A434,'REACH Bilaga XIV_update'!$D$5:$D$110,1,FALSE)),VLOOKUP($C434,'REACH Bilaga XIV_update'!$C$5:$C$110,1,FALSE))</f>
        <v>#N/A</v>
      </c>
      <c r="I434" s="76" t="e">
        <f>IF($C434="-",IF($A434="-",VLOOKUP($D434,CoRAP_update!$A$5:$A$376,1,FALSE),VLOOKUP($A434,CoRAP_update!$D$5:$D$376,1,FALSE)),VLOOKUP($C434,CoRAP_update!$C$5:$C$376,1,FALSE))</f>
        <v>#N/A</v>
      </c>
      <c r="J434" s="76" t="e">
        <f>IF($C434="-",IF($A434="-",VLOOKUP($D434,EDC_update!$C$2:$C$450,1,FALSE),VLOOKUP($A434,EDC_update!$B$2:$B$450,1,FALSE)),VLOOKUP($C434,EDC_update!$L$2:$L$450,1,FALSE))</f>
        <v>#N/A</v>
      </c>
      <c r="K434" s="76" t="str">
        <f>IF($C434="-",IF($A434="-",IF(VLOOKUP($D434,'sin-list 180320_update'!$C$2:$S$835,3,FALSE)="",NA(),VLOOKUP($D434,'sin-list 180320_update'!$C$2:$S$835,3,FALSE)),IF(VLOOKUP($A434,'sin-list 180320_update'!$A$2:$S$835,5,FALSE)="",NA(),VLOOKUP($A434,'sin-list 180320_update'!$A$2:$S$835,5,FALSE))),IF(VLOOKUP($C434,'sin-list 180320_update'!$B$2:$S$835,4,FALSE)="",NA(),VLOOKUP($C434,'sin-list 180320_update'!$B$2:$S$835,4,FALSE)))</f>
        <v>Classified CMR according to Annex VI of Regulation 1272/2008</v>
      </c>
      <c r="L434" s="76" t="str">
        <f>IF($C434="-",IF($A434="-",VLOOKUP($D434,'sin-list 180320_update'!$C$2:$S$835,6,FALSE),VLOOKUP($A434,'sin-list 180320_update'!$A$2:$S$835,8,FALSE)),VLOOKUP($C434,'sin-list 180320_update'!$B$2:$S$835,7,FALSE))</f>
        <v>Flam. Liq. 2
Carc. 1A
Muta. 1B
STOT RE 1
Asp. Tox. 1
Eye Irrit. 2
Skin Irrit. 2</v>
      </c>
      <c r="M434" s="76" t="str">
        <f>IF($C434="-",IF($A434="-",IF(VLOOKUP($D434,'sin-list 180320_update'!$C$2:$S$835,8,FALSE)="",NA(),VLOOKUP($D434,'sin-list 180320_update'!$C$2:$S$835,8,FALSE)),IF(VLOOKUP($A434,'sin-list 180320_update'!$A$2:$S$835,10,FALSE)="",NA(),VLOOKUP($A434,'sin-list 180320_update'!$A$2:$S$835,10,FALSE))),IF(VLOOKUP($C434,'sin-list 180320_update'!$B$2:$S$835,9,FALSE)="",NA(),VLOOKUP($C434,'sin-list 180320_update'!$B$2:$S$835,9,FALSE)))</f>
        <v>H225
H350
H340
H372 **
H304
H319
H315</v>
      </c>
      <c r="N434" s="76" t="str">
        <f>IF($C434="-",IF($A434="-",IF(VLOOKUP($D434,'REACH Bilaga XVII_update'!$A$5:$E$131,4,FALSE)="",NA(),VLOOKUP($D434,'REACH Bilaga XVII_update'!$A$5:$E$131,4,FALSE)),IF(VLOOKUP($A434,'REACH Bilaga XVII_update'!$C$5:$D$131,2,FALSE)="",NA(),VLOOKUP($A434,'REACH Bilaga XVII_update'!$C$5:$D$131,2,FALSE))),IF(VLOOKUP($C434,'REACH Bilaga XVII_update'!$B$5:$D$131,3,FALSE)="",NA(),VLOOKUP($C434,'REACH Bilaga XVII_update'!$B$5:$D$131,3,FALSE)))</f>
        <v>H225
H350
H340
H304
H372 **
H315
H319</v>
      </c>
      <c r="O434" s="76" t="e">
        <f>IF($C434="-",IF($A434="-",IF(VLOOKUP($D434,' REACH Bilaga 59_update'!$A$5:$E$210,5,FALSE)="",NA(),VLOOKUP($D434,' REACH Bilaga 59_update'!$A$5:$E$210,5,FALSE)),IF(VLOOKUP($A434,' REACH Bilaga 59_update'!$D$5:$E$210,2,FALSE)="",NA(),VLOOKUP($A434,' REACH Bilaga 59_update'!$D$5:$E$210,2,FALSE))),IF(VLOOKUP($C434,' REACH Bilaga 59_update'!$C$5:$E$210,3,FALSE)="",NA(),VLOOKUP($C434,' REACH Bilaga 59_update'!$C$5:$E$210,3,FALSE)))</f>
        <v>#N/A</v>
      </c>
      <c r="P434" s="76" t="e">
        <f>IF(C434="-",IF(A434="-",IFERROR(VLOOKUP($D434,' REACH Bilaga 59_update'!$A$5:$F$210,MATCH(Sammanfattning!P$1,' REACH Bilaga 59_update'!$A$4:$F$4,0),FALSE),VLOOKUP($D434,'REACH Bilaga XIV_update'!$A$4:$H$110,MATCH(Sammanfattning!P$1,'REACH Bilaga XIV_update'!$A$4:$H$4,0),FALSE)),IFERROR(VLOOKUP($A434,' REACH Bilaga 59_update'!$D$5:$F$210,MATCH(Sammanfattning!P$1,' REACH Bilaga 59_update'!$D$4:$F$4,0),FALSE),VLOOKUP($A434,'REACH Bilaga XIV_update'!$D$4:$H$110,MATCH(Sammanfattning!P$1,'REACH Bilaga XIV_update'!$D$4:$H$4,0),FALSE))),IFERROR(VLOOKUP($C434,' REACH Bilaga 59_update'!$C$5:$F$210,MATCH(Sammanfattning!P$1,' REACH Bilaga 59_update'!$C$4:$F$4,0),FALSE),VLOOKUP($C434,'REACH Bilaga XIV_update'!$C$4:$H$110,MATCH(Sammanfattning!P$1,'REACH Bilaga XIV_update'!$C$4:$H$4,0),FALSE)))</f>
        <v>#N/A</v>
      </c>
      <c r="Q434" s="76" t="e">
        <f>IF($C434="-",IF($A434="-",IF(VLOOKUP($D434,'REACH Bilaga XIV_update'!$A$5:$I$110,9,FALSE)="",NA(),VLOOKUP($D434,'REACH Bilaga XIV_update'!$A$5:$I$110,9,FALSE)),IF(VLOOKUP($A434,'REACH Bilaga XIV_update'!$D$5:$I$110,6,FALSE)="",NA(),VLOOKUP($A434,'REACH Bilaga XIV_update'!$D$5:$I$110,6,FALSE))),IF(VLOOKUP($C434,'REACH Bilaga XIV_update'!$C$5:$I$110,7,FALSE)="",NA(),VLOOKUP($C434,'REACH Bilaga XIV_update'!$C$5:$I$110,7,FALSE)))</f>
        <v>#N/A</v>
      </c>
      <c r="R434" s="76" t="e">
        <f>IF($C434="-",IF($A434="-",IF(VLOOKUP($D434,CoRAP_update!$A$5:$O$376,15,FALSE)="",NA(),VLOOKUP($D434,CoRAP_update!$A$5:$O$376,15,FALSE)),IF(VLOOKUP($A434,CoRAP_update!$D$5:$O$376,12,FALSE)="",NA(),VLOOKUP($A434,CoRAP_update!$D$5:$O$376,12,FALSE))),IF(VLOOKUP($C434,CoRAP_update!$C$5:$O$376,13,FALSE)="",NA(),VLOOKUP($C434,CoRAP_update!$C$5:$O$376,13,FALSE)))</f>
        <v>#N/A</v>
      </c>
      <c r="S434" s="144" t="e">
        <f>IF($C434="-",IF($A434="-",VLOOKUP($D434,CoRAP_update!$A$5:$J$376,MATCH(Sammanfattning!S$1,CoRAP_update!$A$4:$J$4,0),FALSE),VLOOKUP($A434,CoRAP_update!$D$5:$J$376,MATCH(Sammanfattning!S$1,CoRAP_update!$D$4:$J$4,0),FALSE)),VLOOKUP($C434,CoRAP_update!$C$5:$J$376,MATCH(Sammanfattning!S$1,CoRAP_update!$C$4:$J$4,0),FALSE))</f>
        <v>#N/A</v>
      </c>
      <c r="T434" s="76" t="e">
        <f>IF($A434="-",VLOOKUP($D434,EDC_update!$C$2:$F$450,4,FALSE),VLOOKUP($A434,EDC_update!$B$2:$F$450,5,FALSE))</f>
        <v>#N/A</v>
      </c>
      <c r="V434" s="78">
        <f>IF(IFERROR(SEARCH("PBT",P434),99)=99,IF(IFERROR(SEARCH("suspected PBT",S434),99)=99,IF(IFERROR(SEARCH("concluded to be PBT",K434),99)=99,IF(IFERROR(SEARCH("PBT",S434),99)=99,IF(IFERROR(SEARCH("PBT cand",L434),99)=99,IF(IFERROR(SEARCH("PBT",L434),99)=99,IF(IFERROR(SEARCH("persistent, bioackumulative and toxic properties",K434),99)=99,0,Scoring!$E$3),Scoring!$E$3),Scoring!$E$7),Scoring!$E$3),Scoring!$E$5),Scoring!$E$6),Scoring!$E$3)</f>
        <v>0</v>
      </c>
      <c r="W434" s="78">
        <f>IF(IFERROR(SEARCH("vPvB",P434),99)=99,IF(IFERROR(SEARCH("suspected pbt/vPvB",S434),99)=99,IF(IFERROR(SEARCH("vPvB",S434),99)=99,IF(IFERROR(SEARCH("concluded to be a vPvB",S434),99)=99,IF(IFERROR(SEARCH("identified as vPvB",K434),99)=99,IF(IFERROR(SEARCH("concluded to be a vPvB",K434),99)=99,IF(IFERROR(SEARCH("concluded to be both pbt and vPvB",S434),99)=99,IF(IFERROR(SEARCH("concluded to be both pbt and vPvB",K434),99)=99,0,Scoring!$E$5),Scoring!$E$5),Scoring!$E$5),Scoring!$E$5),Scoring!$E$5),Scoring!$E$4),Scoring!$E$6),Scoring!$E$4)</f>
        <v>0</v>
      </c>
      <c r="X434" s="78">
        <f>IF(IFERROR(SEARCH("H410",N434),99)=99,IF(IFERROR(SEARCH("H410",O434),99)=99,IF(IFERROR(SEARCH("H410",Q434),99)=99,IF(IFERROR(SEARCH("H410",M434),99)=99,IF(IFERROR(SEARCH("H410",R434),99)=99,IF(IFERROR(SEARCH("H411",N434),99)=99,IF(IFERROR(SEARCH("H411",O434),99)=99,IF(IFERROR(SEARCH("H411",Q434),99)=99,IF(IFERROR(SEARCH("H411",M434),99)=99,IF(IFERROR(SEARCH("H411",R434),99)=99,IF(IFERROR(SEARCH("H413",N434),99)=99,IF(IFERROR(SEARCH("H413",O434),99)=99,IF(IFERROR(SEARCH("H413",Q434),99)=99,IF(IFERROR(SEARCH("H413",M434),99)=99,IF(IFERROR(SEARCH("H413",R434),99)=99,IF(IFERROR(SEARCH("H412",N434),99)=99,IF(IFERROR(SEARCH("H412",O434),99)=99,IF(IFERROR(SEARCH("H412",Q434),99)=99,IF(IFERROR(SEARCH("H412",M434),99)=99,IF(IFERROR(SEARCH("H412",R434),99)=99,0,Scoring!$E$2),Scoring!$E$2),Scoring!$E$2),Scoring!$E$2),Scoring!$E$2),Scoring!$E$2),Scoring!$E$2),Scoring!$E$2),Scoring!$E$2),Scoring!$E$2),Scoring!$E$2),Scoring!$E$2),Scoring!$E$2),Scoring!$E$2),Scoring!$E$2),Scoring!$E$2),Scoring!$E$2),Scoring!$E$2),Scoring!$E$2),Scoring!$E$2)</f>
        <v>0</v>
      </c>
      <c r="Y434" s="78">
        <f>IF(IFERROR(SEARCH("CMR",K434),99)=99,IF(IFERROR(SEARCH("Suspected CMR",S434),99)=99,IF(IFERROR(SEARCH("CMR",S434),99)=99,0,Scoring!$E$8),Scoring!$E$9),Scoring!$E$8)</f>
        <v>3</v>
      </c>
      <c r="Z434" s="78">
        <f>IF(IFERROR(SEARCH("H350",N434),99)=99,IF(IFERROR(SEARCH("H350",O434),99)=99,IF(IFERROR(SEARCH("H350",Q434),99)=99,IF(IFERROR(SEARCH("H350",M434),99)=99,IF(IFERROR(SEARCH("H350",R434),99)=99,IF(IFERROR(SEARCH("H351",N434),99)=99,IF(IFERROR(SEARCH("H351",O434),99)=99,IF(IFERROR(SEARCH("H351",Q434),99)=99,IF(IFERROR(SEARCH("H351",M434),99)=99,IF(IFERROR(SEARCH("H351",R434),99)=99,IF(IFERROR(SEARCH("carcinogenic",P434),99)=99,IF(IFERROR(SEARCH("suspected carcinogenic",S434),99)=99,0,Scoring!$E$12),Scoring!$E$11),Scoring!$E$10),Scoring!$E$10),Scoring!$E$10),Scoring!$E$10),Scoring!$E$10),Scoring!$E$10),Scoring!$E$10),Scoring!$E$10),Scoring!$E$10),Scoring!$E$10)</f>
        <v>1</v>
      </c>
      <c r="AA434" s="78">
        <f>IF(IFERROR(SEARCH("H340",N434),99)=99,IF(IFERROR(SEARCH("H340",O434),99)=99,IF(IFERROR(SEARCH("H340",Q434),99)=99,IF(IFERROR(SEARCH("H340",M434),99)=99,IF(IFERROR(SEARCH("H340",R434),99)=99,IF(IFERROR(SEARCH("H341",N434),99)=99,IF(IFERROR(SEARCH("H341",O434),99)=99,IF(IFERROR(SEARCH("H341",Q434),99)=99,IF(IFERROR(SEARCH("H341",M434),99)=99,IF(IFERROR(SEARCH("H341",R434),99)=99,IF(IFERROR(SEARCH("mutagenic",P434),99)=99,IF(IFERROR(SEARCH("suspected mutagenic",S434),99)=99,0,Scoring!$E$15),Scoring!$E$14),Scoring!$E$13),Scoring!$E$13),Scoring!$E$13),Scoring!$E$13),Scoring!$E$13),Scoring!$E$13),Scoring!$E$13),Scoring!$E$13),Scoring!$E$13),Scoring!$E$13)</f>
        <v>1</v>
      </c>
      <c r="AB434" s="78">
        <f>IF(IFERROR(SEARCH("H360",N434),99)=99,IF(IFERROR(SEARCH("H360",O434),99)=99,IF(IFERROR(SEARCH("H360",Q434),99)=99,IF(IFERROR(SEARCH("H360",M434),99)=99,IF(IFERROR(SEARCH("H360",R434),99)=99,IF(IFERROR(SEARCH("H361",N434),99)=99,IF(IFERROR(SEARCH("H361",O434),99)=99,IF(IFERROR(SEARCH("H361",Q434),99)=99,IF(IFERROR(SEARCH("H361",M434),99)=99,IF(IFERROR(SEARCH("H361",R434),99)=99,IF(IFERROR(SEARCH("reproduction",P434),99)=99,IF(IFERROR(SEARCH("suspected reprotoxic",S434),99)=99,IF(IFERROR(SEARCH("reprotoxic",S434),99)=99,IF(IFERROR(SEARCH("reprotoxic",K434),99)=99,0,Scoring!$E$18),Scoring!$E$18),Scoring!$E$19),Scoring!$E$17),Scoring!$E$16),Scoring!$E$16),Scoring!$E$16),Scoring!$E$16),Scoring!$E$16),Scoring!$E$16),Scoring!$E$16),Scoring!$E$16),Scoring!$E$16),Scoring!$E$16)</f>
        <v>0</v>
      </c>
      <c r="AC434" s="78">
        <f>IF(IFERROR(SEARCH("57f",L434),99)=99,IF(IFERROR(SEARCH("57(f)",P434),99)=99,0,Scoring!$E$20),Scoring!$E$20)</f>
        <v>0</v>
      </c>
      <c r="AD434" s="78">
        <f>IF(IFERROR(SEARCH("CAT1",T434),99)=99,IF(IFERROR(SEARCH("CAT2",T434),99)=99,IF(IFERROR(SEARCH("CAT3",T434),99)=99,IF(IFERROR(SEARCH("concluded to be endocrine",K434),99)=99,IF(IFERROR(SEARCH("categorised as endocrine",K434),99)=99,IF(IFERROR(SEARCH("endocrine disrupting",P434),99)=99,IF(IFERROR(SEARCH("endocrine disrupting",K434),99)=99,IF(IFERROR(SEARCH("suspected endocrine",S434),99)=99,IF(IFERROR(SEARCH("potential endocrine",S434),99)=99,0,Scoring!$E$25),Scoring!$E$25),Scoring!$E$24),Scoring!$E$24),Scoring!$E$24),Scoring!$E$24),Scoring!$E$23),Scoring!$E$22),Scoring!$E$21)</f>
        <v>0</v>
      </c>
      <c r="AE434" s="78">
        <f>IF(IFERROR(SEARCH("suspected sensitiser",S434),99)=99,IF(IFERROR(SEARCH("sensitiser",S434),99)=99,IF(IFERROR(SEARCH("other hazard based concern",S434),99)=99,0,Scoring!$E$28),Scoring!$E$26),Scoring!$E$27)</f>
        <v>0</v>
      </c>
      <c r="AF434" s="78">
        <f>IF(IFERROR(M434,1)=1,IF(IFERROR(N434,1)=1,IF(IFERROR(O434,1)=1,IF(IFERROR(Q434,1)=1,IF(IFERROR(R434,1)=1,IF(IFERROR(T434,1)=1,IF(IFERROR(K434,1)=1,IF(IFERROR(P434,1)=1,IF(IFERROR(S434,1)=1,Scoring!$E$29,0),0),0),0),0),0),0),0),0)</f>
        <v>0</v>
      </c>
      <c r="AG434" s="78">
        <f t="shared" si="38"/>
        <v>3</v>
      </c>
      <c r="AI434" s="93"/>
      <c r="AJ434" s="94"/>
      <c r="AK434" s="76"/>
      <c r="AL434" s="75"/>
      <c r="AN434" s="79"/>
      <c r="AO434" s="79"/>
      <c r="AP434" s="79"/>
      <c r="AQ434" s="79"/>
      <c r="AR434" s="79"/>
      <c r="AS434" s="78"/>
      <c r="AU434" s="79">
        <f>IF(IFERROR(F434,99)=99,IF(IFERROR(G434,99)=99,IF(IFERROR(H434,99)=99,IF(IFERROR(I434,99)=99,IF(IFERROR(E434,99)=99,IF(IFERROR(J434,99)=99,0,Scoring!$B$7),Scoring!$B$3),Scoring!$B$2),Scoring!$B$6),Scoring!$B$5),Scoring!$B$4)</f>
        <v>1</v>
      </c>
      <c r="AV434" s="78">
        <f t="shared" si="39"/>
        <v>3</v>
      </c>
      <c r="AW434" s="78"/>
      <c r="AX434" s="66"/>
      <c r="AY434" s="78"/>
      <c r="AZ434" s="76"/>
      <c r="BA434" s="76"/>
      <c r="BB434" s="76"/>
    </row>
    <row r="435" spans="1:54" x14ac:dyDescent="0.25">
      <c r="A435" s="77" t="s">
        <v>3291</v>
      </c>
      <c r="B435" s="76" t="str">
        <f t="shared" si="41"/>
        <v>200-831-0</v>
      </c>
      <c r="C435" s="77" t="s">
        <v>2156</v>
      </c>
      <c r="D435" s="77" t="s">
        <v>2157</v>
      </c>
      <c r="E435" s="76" t="str">
        <f>IF(C435="-",IF(A435="-",VLOOKUP(D435,'sin-list 180320_update'!$C$2:$C$835,1,FALSE),VLOOKUP(A435,'sin-list 180320_update'!$A$2:$A$835,1,FALSE)),VLOOKUP(C435,'sin-list 180320_update'!$B$2:$B$835,1,FALSE))</f>
        <v>200-831-0</v>
      </c>
      <c r="F435" s="76" t="str">
        <f>IF($C435="-",IF($A435="-",VLOOKUP($D435,'REACH Bilaga XVII_update'!$A$5:$A$131,1,FALSE),VLOOKUP($A435,'REACH Bilaga XVII_update'!$C$5:$C$131,1,FALSE)),VLOOKUP($C435,'REACH Bilaga XVII_update'!$B$5:$B$131,1,FALSE))</f>
        <v>200-831-0</v>
      </c>
      <c r="G435" s="76" t="e">
        <f>IF($C435="-",IF($A435="-",VLOOKUP($D435,' REACH Bilaga 59_update'!$A$5:$A$210,1,FALSE),VLOOKUP($A435,' REACH Bilaga 59_update'!$D$5:$D$210,1,FALSE)),VLOOKUP($C435,' REACH Bilaga 59_update'!$C$5:$C$210,1,FALSE))</f>
        <v>#N/A</v>
      </c>
      <c r="H435" s="76" t="e">
        <f>IF($C435="-",IF($A435="-",VLOOKUP($D435,'REACH Bilaga XIV_update'!$A$5:$A$110,1,FALSE),VLOOKUP($A435,'REACH Bilaga XIV_update'!$D$5:$D$110,1,FALSE)),VLOOKUP($C435,'REACH Bilaga XIV_update'!$C$5:$C$110,1,FALSE))</f>
        <v>#N/A</v>
      </c>
      <c r="I435" s="76" t="e">
        <f>IF($C435="-",IF($A435="-",VLOOKUP($D435,CoRAP_update!$A$5:$A$376,1,FALSE),VLOOKUP($A435,CoRAP_update!$D$5:$D$376,1,FALSE)),VLOOKUP($C435,CoRAP_update!$C$5:$C$376,1,FALSE))</f>
        <v>#N/A</v>
      </c>
      <c r="J435" s="76" t="e">
        <f>IF($C435="-",IF($A435="-",VLOOKUP($D435,EDC_update!$C$2:$C$450,1,FALSE),VLOOKUP($A435,EDC_update!$B$2:$B$450,1,FALSE)),VLOOKUP($C435,EDC_update!$L$2:$L$450,1,FALSE))</f>
        <v>#N/A</v>
      </c>
      <c r="K435" s="76" t="str">
        <f>IF($C435="-",IF($A435="-",IF(VLOOKUP($D435,'sin-list 180320_update'!$C$2:$S$835,3,FALSE)="",NA(),VLOOKUP($D435,'sin-list 180320_update'!$C$2:$S$835,3,FALSE)),IF(VLOOKUP($A435,'sin-list 180320_update'!$A$2:$S$835,5,FALSE)="",NA(),VLOOKUP($A435,'sin-list 180320_update'!$A$2:$S$835,5,FALSE))),IF(VLOOKUP($C435,'sin-list 180320_update'!$B$2:$S$835,4,FALSE)="",NA(),VLOOKUP($C435,'sin-list 180320_update'!$B$2:$S$835,4,FALSE)))</f>
        <v>Classified CMR (Class I &amp; II) according to Annex 1 of Directive 67/548/EEC</v>
      </c>
      <c r="L435" s="76" t="str">
        <f>IF($C435="-",IF($A435="-",VLOOKUP($D435,'sin-list 180320_update'!$C$2:$S$835,6,FALSE),VLOOKUP($A435,'sin-list 180320_update'!$A$2:$S$835,8,FALSE)),VLOOKUP($C435,'sin-list 180320_update'!$B$2:$S$835,7,FALSE))</f>
        <v>Press. Gas
Flam. Gas 1
Carc. 1A</v>
      </c>
      <c r="M435" s="76" t="str">
        <f>IF($C435="-",IF($A435="-",IF(VLOOKUP($D435,'sin-list 180320_update'!$C$2:$S$835,8,FALSE)="",NA(),VLOOKUP($D435,'sin-list 180320_update'!$C$2:$S$835,8,FALSE)),IF(VLOOKUP($A435,'sin-list 180320_update'!$A$2:$S$835,10,FALSE)="",NA(),VLOOKUP($A435,'sin-list 180320_update'!$A$2:$S$835,10,FALSE))),IF(VLOOKUP($C435,'sin-list 180320_update'!$B$2:$S$835,9,FALSE)="",NA(),VLOOKUP($C435,'sin-list 180320_update'!$B$2:$S$835,9,FALSE)))</f>
        <v>H220
H350</v>
      </c>
      <c r="N435" s="76" t="str">
        <f>IF($C435="-",IF($A435="-",IF(VLOOKUP($D435,'REACH Bilaga XVII_update'!$A$5:$E$131,4,FALSE)="",NA(),VLOOKUP($D435,'REACH Bilaga XVII_update'!$A$5:$E$131,4,FALSE)),IF(VLOOKUP($A435,'REACH Bilaga XVII_update'!$C$5:$D$131,2,FALSE)="",NA(),VLOOKUP($A435,'REACH Bilaga XVII_update'!$C$5:$D$131,2,FALSE))),IF(VLOOKUP($C435,'REACH Bilaga XVII_update'!$B$5:$D$131,3,FALSE)="",NA(),VLOOKUP($C435,'REACH Bilaga XVII_update'!$B$5:$D$131,3,FALSE)))</f>
        <v>H220
H350</v>
      </c>
      <c r="O435" s="76" t="e">
        <f>IF($C435="-",IF($A435="-",IF(VLOOKUP($D435,' REACH Bilaga 59_update'!$A$5:$E$210,5,FALSE)="",NA(),VLOOKUP($D435,' REACH Bilaga 59_update'!$A$5:$E$210,5,FALSE)),IF(VLOOKUP($A435,' REACH Bilaga 59_update'!$D$5:$E$210,2,FALSE)="",NA(),VLOOKUP($A435,' REACH Bilaga 59_update'!$D$5:$E$210,2,FALSE))),IF(VLOOKUP($C435,' REACH Bilaga 59_update'!$C$5:$E$210,3,FALSE)="",NA(),VLOOKUP($C435,' REACH Bilaga 59_update'!$C$5:$E$210,3,FALSE)))</f>
        <v>#N/A</v>
      </c>
      <c r="P435" s="76" t="e">
        <f>IF(C435="-",IF(A435="-",IFERROR(VLOOKUP($D435,' REACH Bilaga 59_update'!$A$5:$F$210,MATCH(Sammanfattning!P$1,' REACH Bilaga 59_update'!$A$4:$F$4,0),FALSE),VLOOKUP($D435,'REACH Bilaga XIV_update'!$A$4:$H$110,MATCH(Sammanfattning!P$1,'REACH Bilaga XIV_update'!$A$4:$H$4,0),FALSE)),IFERROR(VLOOKUP($A435,' REACH Bilaga 59_update'!$D$5:$F$210,MATCH(Sammanfattning!P$1,' REACH Bilaga 59_update'!$D$4:$F$4,0),FALSE),VLOOKUP($A435,'REACH Bilaga XIV_update'!$D$4:$H$110,MATCH(Sammanfattning!P$1,'REACH Bilaga XIV_update'!$D$4:$H$4,0),FALSE))),IFERROR(VLOOKUP($C435,' REACH Bilaga 59_update'!$C$5:$F$210,MATCH(Sammanfattning!P$1,' REACH Bilaga 59_update'!$C$4:$F$4,0),FALSE),VLOOKUP($C435,'REACH Bilaga XIV_update'!$C$4:$H$110,MATCH(Sammanfattning!P$1,'REACH Bilaga XIV_update'!$C$4:$H$4,0),FALSE)))</f>
        <v>#N/A</v>
      </c>
      <c r="Q435" s="76" t="e">
        <f>IF($C435="-",IF($A435="-",IF(VLOOKUP($D435,'REACH Bilaga XIV_update'!$A$5:$I$110,9,FALSE)="",NA(),VLOOKUP($D435,'REACH Bilaga XIV_update'!$A$5:$I$110,9,FALSE)),IF(VLOOKUP($A435,'REACH Bilaga XIV_update'!$D$5:$I$110,6,FALSE)="",NA(),VLOOKUP($A435,'REACH Bilaga XIV_update'!$D$5:$I$110,6,FALSE))),IF(VLOOKUP($C435,'REACH Bilaga XIV_update'!$C$5:$I$110,7,FALSE)="",NA(),VLOOKUP($C435,'REACH Bilaga XIV_update'!$C$5:$I$110,7,FALSE)))</f>
        <v>#N/A</v>
      </c>
      <c r="R435" s="76" t="e">
        <f>IF($C435="-",IF($A435="-",IF(VLOOKUP($D435,CoRAP_update!$A$5:$O$376,15,FALSE)="",NA(),VLOOKUP($D435,CoRAP_update!$A$5:$O$376,15,FALSE)),IF(VLOOKUP($A435,CoRAP_update!$D$5:$O$376,12,FALSE)="",NA(),VLOOKUP($A435,CoRAP_update!$D$5:$O$376,12,FALSE))),IF(VLOOKUP($C435,CoRAP_update!$C$5:$O$376,13,FALSE)="",NA(),VLOOKUP($C435,CoRAP_update!$C$5:$O$376,13,FALSE)))</f>
        <v>#N/A</v>
      </c>
      <c r="S435" s="144" t="e">
        <f>IF($C435="-",IF($A435="-",VLOOKUP($D435,CoRAP_update!$A$5:$J$376,MATCH(Sammanfattning!S$1,CoRAP_update!$A$4:$J$4,0),FALSE),VLOOKUP($A435,CoRAP_update!$D$5:$J$376,MATCH(Sammanfattning!S$1,CoRAP_update!$D$4:$J$4,0),FALSE)),VLOOKUP($C435,CoRAP_update!$C$5:$J$376,MATCH(Sammanfattning!S$1,CoRAP_update!$C$4:$J$4,0),FALSE))</f>
        <v>#N/A</v>
      </c>
      <c r="T435" s="76" t="e">
        <f>IF($A435="-",VLOOKUP($D435,EDC_update!$C$2:$F$450,4,FALSE),VLOOKUP($A435,EDC_update!$B$2:$F$450,5,FALSE))</f>
        <v>#N/A</v>
      </c>
      <c r="V435" s="78">
        <f>IF(IFERROR(SEARCH("PBT",P435),99)=99,IF(IFERROR(SEARCH("suspected PBT",S435),99)=99,IF(IFERROR(SEARCH("concluded to be PBT",K435),99)=99,IF(IFERROR(SEARCH("PBT",S435),99)=99,IF(IFERROR(SEARCH("PBT cand",L435),99)=99,IF(IFERROR(SEARCH("PBT",L435),99)=99,IF(IFERROR(SEARCH("persistent, bioackumulative and toxic properties",K435),99)=99,0,Scoring!$E$3),Scoring!$E$3),Scoring!$E$7),Scoring!$E$3),Scoring!$E$5),Scoring!$E$6),Scoring!$E$3)</f>
        <v>0</v>
      </c>
      <c r="W435" s="78">
        <f>IF(IFERROR(SEARCH("vPvB",P435),99)=99,IF(IFERROR(SEARCH("suspected pbt/vPvB",S435),99)=99,IF(IFERROR(SEARCH("vPvB",S435),99)=99,IF(IFERROR(SEARCH("concluded to be a vPvB",S435),99)=99,IF(IFERROR(SEARCH("identified as vPvB",K435),99)=99,IF(IFERROR(SEARCH("concluded to be a vPvB",K435),99)=99,IF(IFERROR(SEARCH("concluded to be both pbt and vPvB",S435),99)=99,IF(IFERROR(SEARCH("concluded to be both pbt and vPvB",K435),99)=99,0,Scoring!$E$5),Scoring!$E$5),Scoring!$E$5),Scoring!$E$5),Scoring!$E$5),Scoring!$E$4),Scoring!$E$6),Scoring!$E$4)</f>
        <v>0</v>
      </c>
      <c r="X435" s="78">
        <f>IF(IFERROR(SEARCH("H410",N435),99)=99,IF(IFERROR(SEARCH("H410",O435),99)=99,IF(IFERROR(SEARCH("H410",Q435),99)=99,IF(IFERROR(SEARCH("H410",M435),99)=99,IF(IFERROR(SEARCH("H410",R435),99)=99,IF(IFERROR(SEARCH("H411",N435),99)=99,IF(IFERROR(SEARCH("H411",O435),99)=99,IF(IFERROR(SEARCH("H411",Q435),99)=99,IF(IFERROR(SEARCH("H411",M435),99)=99,IF(IFERROR(SEARCH("H411",R435),99)=99,IF(IFERROR(SEARCH("H413",N435),99)=99,IF(IFERROR(SEARCH("H413",O435),99)=99,IF(IFERROR(SEARCH("H413",Q435),99)=99,IF(IFERROR(SEARCH("H413",M435),99)=99,IF(IFERROR(SEARCH("H413",R435),99)=99,IF(IFERROR(SEARCH("H412",N435),99)=99,IF(IFERROR(SEARCH("H412",O435),99)=99,IF(IFERROR(SEARCH("H412",Q435),99)=99,IF(IFERROR(SEARCH("H412",M435),99)=99,IF(IFERROR(SEARCH("H412",R435),99)=99,0,Scoring!$E$2),Scoring!$E$2),Scoring!$E$2),Scoring!$E$2),Scoring!$E$2),Scoring!$E$2),Scoring!$E$2),Scoring!$E$2),Scoring!$E$2),Scoring!$E$2),Scoring!$E$2),Scoring!$E$2),Scoring!$E$2),Scoring!$E$2),Scoring!$E$2),Scoring!$E$2),Scoring!$E$2),Scoring!$E$2),Scoring!$E$2),Scoring!$E$2)</f>
        <v>0</v>
      </c>
      <c r="Y435" s="78">
        <f>IF(IFERROR(SEARCH("CMR",K435),99)=99,IF(IFERROR(SEARCH("Suspected CMR",S435),99)=99,IF(IFERROR(SEARCH("CMR",S435),99)=99,0,Scoring!$E$8),Scoring!$E$9),Scoring!$E$8)</f>
        <v>3</v>
      </c>
      <c r="Z435" s="78">
        <f>IF(IFERROR(SEARCH("H350",N435),99)=99,IF(IFERROR(SEARCH("H350",O435),99)=99,IF(IFERROR(SEARCH("H350",Q435),99)=99,IF(IFERROR(SEARCH("H350",M435),99)=99,IF(IFERROR(SEARCH("H350",R435),99)=99,IF(IFERROR(SEARCH("H351",N435),99)=99,IF(IFERROR(SEARCH("H351",O435),99)=99,IF(IFERROR(SEARCH("H351",Q435),99)=99,IF(IFERROR(SEARCH("H351",M435),99)=99,IF(IFERROR(SEARCH("H351",R435),99)=99,IF(IFERROR(SEARCH("carcinogenic",P435),99)=99,IF(IFERROR(SEARCH("suspected carcinogenic",S435),99)=99,0,Scoring!$E$12),Scoring!$E$11),Scoring!$E$10),Scoring!$E$10),Scoring!$E$10),Scoring!$E$10),Scoring!$E$10),Scoring!$E$10),Scoring!$E$10),Scoring!$E$10),Scoring!$E$10),Scoring!$E$10)</f>
        <v>1</v>
      </c>
      <c r="AA435" s="78">
        <f>IF(IFERROR(SEARCH("H340",N435),99)=99,IF(IFERROR(SEARCH("H340",O435),99)=99,IF(IFERROR(SEARCH("H340",Q435),99)=99,IF(IFERROR(SEARCH("H340",M435),99)=99,IF(IFERROR(SEARCH("H340",R435),99)=99,IF(IFERROR(SEARCH("H341",N435),99)=99,IF(IFERROR(SEARCH("H341",O435),99)=99,IF(IFERROR(SEARCH("H341",Q435),99)=99,IF(IFERROR(SEARCH("H341",M435),99)=99,IF(IFERROR(SEARCH("H341",R435),99)=99,IF(IFERROR(SEARCH("mutagenic",P435),99)=99,IF(IFERROR(SEARCH("suspected mutagenic",S435),99)=99,0,Scoring!$E$15),Scoring!$E$14),Scoring!$E$13),Scoring!$E$13),Scoring!$E$13),Scoring!$E$13),Scoring!$E$13),Scoring!$E$13),Scoring!$E$13),Scoring!$E$13),Scoring!$E$13),Scoring!$E$13)</f>
        <v>0</v>
      </c>
      <c r="AB435" s="78">
        <f>IF(IFERROR(SEARCH("H360",N435),99)=99,IF(IFERROR(SEARCH("H360",O435),99)=99,IF(IFERROR(SEARCH("H360",Q435),99)=99,IF(IFERROR(SEARCH("H360",M435),99)=99,IF(IFERROR(SEARCH("H360",R435),99)=99,IF(IFERROR(SEARCH("H361",N435),99)=99,IF(IFERROR(SEARCH("H361",O435),99)=99,IF(IFERROR(SEARCH("H361",Q435),99)=99,IF(IFERROR(SEARCH("H361",M435),99)=99,IF(IFERROR(SEARCH("H361",R435),99)=99,IF(IFERROR(SEARCH("reproduction",P435),99)=99,IF(IFERROR(SEARCH("suspected reprotoxic",S435),99)=99,IF(IFERROR(SEARCH("reprotoxic",S435),99)=99,IF(IFERROR(SEARCH("reprotoxic",K435),99)=99,0,Scoring!$E$18),Scoring!$E$18),Scoring!$E$19),Scoring!$E$17),Scoring!$E$16),Scoring!$E$16),Scoring!$E$16),Scoring!$E$16),Scoring!$E$16),Scoring!$E$16),Scoring!$E$16),Scoring!$E$16),Scoring!$E$16),Scoring!$E$16)</f>
        <v>0</v>
      </c>
      <c r="AC435" s="78">
        <f>IF(IFERROR(SEARCH("57f",L435),99)=99,IF(IFERROR(SEARCH("57(f)",P435),99)=99,0,Scoring!$E$20),Scoring!$E$20)</f>
        <v>0</v>
      </c>
      <c r="AD435" s="78">
        <f>IF(IFERROR(SEARCH("CAT1",T435),99)=99,IF(IFERROR(SEARCH("CAT2",T435),99)=99,IF(IFERROR(SEARCH("CAT3",T435),99)=99,IF(IFERROR(SEARCH("concluded to be endocrine",K435),99)=99,IF(IFERROR(SEARCH("categorised as endocrine",K435),99)=99,IF(IFERROR(SEARCH("endocrine disrupting",P435),99)=99,IF(IFERROR(SEARCH("endocrine disrupting",K435),99)=99,IF(IFERROR(SEARCH("suspected endocrine",S435),99)=99,IF(IFERROR(SEARCH("potential endocrine",S435),99)=99,0,Scoring!$E$25),Scoring!$E$25),Scoring!$E$24),Scoring!$E$24),Scoring!$E$24),Scoring!$E$24),Scoring!$E$23),Scoring!$E$22),Scoring!$E$21)</f>
        <v>0</v>
      </c>
      <c r="AE435" s="78">
        <f>IF(IFERROR(SEARCH("suspected sensitiser",S435),99)=99,IF(IFERROR(SEARCH("sensitiser",S435),99)=99,IF(IFERROR(SEARCH("other hazard based concern",S435),99)=99,0,Scoring!$E$28),Scoring!$E$26),Scoring!$E$27)</f>
        <v>0</v>
      </c>
      <c r="AF435" s="78">
        <f>IF(IFERROR(M435,1)=1,IF(IFERROR(N435,1)=1,IF(IFERROR(O435,1)=1,IF(IFERROR(Q435,1)=1,IF(IFERROR(R435,1)=1,IF(IFERROR(T435,1)=1,IF(IFERROR(K435,1)=1,IF(IFERROR(P435,1)=1,IF(IFERROR(S435,1)=1,Scoring!$E$29,0),0),0),0),0),0),0),0),0)</f>
        <v>0</v>
      </c>
      <c r="AG435" s="78">
        <f t="shared" si="38"/>
        <v>3</v>
      </c>
      <c r="AI435" s="93"/>
      <c r="AJ435" s="94"/>
      <c r="AK435" s="76"/>
      <c r="AL435" s="75"/>
      <c r="AN435" s="79"/>
      <c r="AO435" s="79"/>
      <c r="AP435" s="79"/>
      <c r="AQ435" s="79"/>
      <c r="AR435" s="79"/>
      <c r="AS435" s="78"/>
      <c r="AU435" s="79">
        <f>IF(IFERROR(F435,99)=99,IF(IFERROR(G435,99)=99,IF(IFERROR(H435,99)=99,IF(IFERROR(I435,99)=99,IF(IFERROR(E435,99)=99,IF(IFERROR(J435,99)=99,0,Scoring!$B$7),Scoring!$B$3),Scoring!$B$2),Scoring!$B$6),Scoring!$B$5),Scoring!$B$4)</f>
        <v>1</v>
      </c>
      <c r="AV435" s="78">
        <f t="shared" si="39"/>
        <v>3</v>
      </c>
      <c r="AW435" s="78"/>
      <c r="AX435" s="66"/>
      <c r="AY435" s="78"/>
      <c r="AZ435" s="76"/>
      <c r="BA435" s="76"/>
      <c r="BB435" s="76"/>
    </row>
    <row r="436" spans="1:54" x14ac:dyDescent="0.25">
      <c r="A436" s="84" t="s">
        <v>5953</v>
      </c>
      <c r="B436" s="85" t="s">
        <v>30</v>
      </c>
      <c r="C436" s="85" t="s">
        <v>5954</v>
      </c>
      <c r="D436" s="84" t="s">
        <v>5955</v>
      </c>
      <c r="E436" s="76" t="str">
        <f>IF(C436="-",IF(A436="-",VLOOKUP(D436,'sin-list 180320_update'!$C$2:$C$835,1,FALSE),VLOOKUP(A436,'sin-list 180320_update'!$A$2:$A$835,1,FALSE)),VLOOKUP(C436,'sin-list 180320_update'!$B$2:$B$835,1,FALSE))</f>
        <v>200-836-8</v>
      </c>
      <c r="F436" s="76" t="e">
        <f>IF($C436="-",IF($A436="-",VLOOKUP($D436,'REACH Bilaga XVII_update'!$A$5:$A$131,1,FALSE),VLOOKUP($A436,'REACH Bilaga XVII_update'!$C$5:$C$131,1,FALSE)),VLOOKUP($C436,'REACH Bilaga XVII_update'!$B$5:$B$131,1,FALSE))</f>
        <v>#N/A</v>
      </c>
      <c r="G436" s="76" t="e">
        <f>IF($C436="-",IF($A436="-",VLOOKUP($D436,' REACH Bilaga 59_update'!$A$5:$A$210,1,FALSE),VLOOKUP($A436,' REACH Bilaga 59_update'!$D$5:$D$210,1,FALSE)),VLOOKUP($C436,' REACH Bilaga 59_update'!$C$5:$C$210,1,FALSE))</f>
        <v>#N/A</v>
      </c>
      <c r="H436" s="76" t="e">
        <f>IF($C436="-",IF($A436="-",VLOOKUP($D436,'REACH Bilaga XIV_update'!$A$5:$A$110,1,FALSE),VLOOKUP($A436,'REACH Bilaga XIV_update'!$D$5:$D$110,1,FALSE)),VLOOKUP($C436,'REACH Bilaga XIV_update'!$C$5:$C$110,1,FALSE))</f>
        <v>#N/A</v>
      </c>
      <c r="I436" s="76" t="e">
        <f>IF($C436="-",IF($A436="-",VLOOKUP($D436,CoRAP_update!$A$5:$A$376,1,FALSE),VLOOKUP($A436,CoRAP_update!$D$5:$D$376,1,FALSE)),VLOOKUP($C436,CoRAP_update!$C$5:$C$376,1,FALSE))</f>
        <v>#N/A</v>
      </c>
      <c r="J436" s="76" t="e">
        <f>IF($C436="-",IF($A436="-",VLOOKUP($D436,EDC_update!$C$2:$C$450,1,FALSE),VLOOKUP($A436,EDC_update!$B$2:$B$450,1,FALSE)),VLOOKUP($C436,EDC_update!$L$2:$L$450,1,FALSE))</f>
        <v>#N/A</v>
      </c>
      <c r="K436" s="76" t="str">
        <f>IF($C436="-",IF($A436="-",IF(VLOOKUP($D436,'sin-list 180320_update'!$C$2:$S$835,3,FALSE)="",NA(),VLOOKUP($D436,'sin-list 180320_update'!$C$2:$S$835,3,FALSE)),IF(VLOOKUP($A436,'sin-list 180320_update'!$A$2:$S$835,5,FALSE)="",NA(),VLOOKUP($A436,'sin-list 180320_update'!$A$2:$S$835,5,FALSE))),IF(VLOOKUP($C436,'sin-list 180320_update'!$B$2:$S$835,4,FALSE)="",NA(),VLOOKUP($C436,'sin-list 180320_update'!$B$2:$S$835,4,FALSE)))</f>
        <v>Classified CMR according to Annex VI of Regulation 1272/2008</v>
      </c>
      <c r="L436" s="76" t="str">
        <f>IF($C436="-",IF($A436="-",VLOOKUP($D436,'sin-list 180320_update'!$C$2:$S$835,6,FALSE),VLOOKUP($A436,'sin-list 180320_update'!$A$2:$S$835,8,FALSE)),VLOOKUP($C436,'sin-list 180320_update'!$B$2:$S$835,7,FALSE))</f>
        <v xml:space="preserve">Flam. Liq. 1_x000D_
Carc. 1B_x000D_
Muta. 2_x000D_
STOT SE 3_x000D_
Eye Irrit. 2 </v>
      </c>
      <c r="M436" s="76" t="str">
        <f>IF($C436="-",IF($A436="-",IF(VLOOKUP($D436,'sin-list 180320_update'!$C$2:$S$835,8,FALSE)="",NA(),VLOOKUP($D436,'sin-list 180320_update'!$C$2:$S$835,8,FALSE)),IF(VLOOKUP($A436,'sin-list 180320_update'!$A$2:$S$835,10,FALSE)="",NA(),VLOOKUP($A436,'sin-list 180320_update'!$A$2:$S$835,10,FALSE))),IF(VLOOKUP($C436,'sin-list 180320_update'!$B$2:$S$835,9,FALSE)="",NA(),VLOOKUP($C436,'sin-list 180320_update'!$B$2:$S$835,9,FALSE)))</f>
        <v xml:space="preserve">H224_x000D_
H350_x000D_
H341_x000D_
H335_x000D_
H319 </v>
      </c>
      <c r="N436" s="76" t="e">
        <f>IF($C436="-",IF($A436="-",IF(VLOOKUP($D436,'REACH Bilaga XVII_update'!$A$5:$E$131,4,FALSE)="",NA(),VLOOKUP($D436,'REACH Bilaga XVII_update'!$A$5:$E$131,4,FALSE)),IF(VLOOKUP($A436,'REACH Bilaga XVII_update'!$C$5:$D$131,2,FALSE)="",NA(),VLOOKUP($A436,'REACH Bilaga XVII_update'!$C$5:$D$131,2,FALSE))),IF(VLOOKUP($C436,'REACH Bilaga XVII_update'!$B$5:$D$131,3,FALSE)="",NA(),VLOOKUP($C436,'REACH Bilaga XVII_update'!$B$5:$D$131,3,FALSE)))</f>
        <v>#N/A</v>
      </c>
      <c r="O436" s="76" t="e">
        <f>IF($C436="-",IF($A436="-",IF(VLOOKUP($D436,' REACH Bilaga 59_update'!$A$5:$E$210,5,FALSE)="",NA(),VLOOKUP($D436,' REACH Bilaga 59_update'!$A$5:$E$210,5,FALSE)),IF(VLOOKUP($A436,' REACH Bilaga 59_update'!$D$5:$E$210,2,FALSE)="",NA(),VLOOKUP($A436,' REACH Bilaga 59_update'!$D$5:$E$210,2,FALSE))),IF(VLOOKUP($C436,' REACH Bilaga 59_update'!$C$5:$E$210,3,FALSE)="",NA(),VLOOKUP($C436,' REACH Bilaga 59_update'!$C$5:$E$210,3,FALSE)))</f>
        <v>#N/A</v>
      </c>
      <c r="P436" s="76" t="e">
        <f>IF(C436="-",IF(A436="-",IFERROR(VLOOKUP($D436,' REACH Bilaga 59_update'!$A$5:$F$210,MATCH(Sammanfattning!P$1,' REACH Bilaga 59_update'!$A$4:$F$4,0),FALSE),VLOOKUP($D436,'REACH Bilaga XIV_update'!$A$4:$H$110,MATCH(Sammanfattning!P$1,'REACH Bilaga XIV_update'!$A$4:$H$4,0),FALSE)),IFERROR(VLOOKUP($A436,' REACH Bilaga 59_update'!$D$5:$F$210,MATCH(Sammanfattning!P$1,' REACH Bilaga 59_update'!$D$4:$F$4,0),FALSE),VLOOKUP($A436,'REACH Bilaga XIV_update'!$D$4:$H$110,MATCH(Sammanfattning!P$1,'REACH Bilaga XIV_update'!$D$4:$H$4,0),FALSE))),IFERROR(VLOOKUP($C436,' REACH Bilaga 59_update'!$C$5:$F$210,MATCH(Sammanfattning!P$1,' REACH Bilaga 59_update'!$C$4:$F$4,0),FALSE),VLOOKUP($C436,'REACH Bilaga XIV_update'!$C$4:$H$110,MATCH(Sammanfattning!P$1,'REACH Bilaga XIV_update'!$C$4:$H$4,0),FALSE)))</f>
        <v>#N/A</v>
      </c>
      <c r="Q436" s="76" t="e">
        <f>IF($C436="-",IF($A436="-",IF(VLOOKUP($D436,'REACH Bilaga XIV_update'!$A$5:$I$110,9,FALSE)="",NA(),VLOOKUP($D436,'REACH Bilaga XIV_update'!$A$5:$I$110,9,FALSE)),IF(VLOOKUP($A436,'REACH Bilaga XIV_update'!$D$5:$I$110,6,FALSE)="",NA(),VLOOKUP($A436,'REACH Bilaga XIV_update'!$D$5:$I$110,6,FALSE))),IF(VLOOKUP($C436,'REACH Bilaga XIV_update'!$C$5:$I$110,7,FALSE)="",NA(),VLOOKUP($C436,'REACH Bilaga XIV_update'!$C$5:$I$110,7,FALSE)))</f>
        <v>#N/A</v>
      </c>
      <c r="R436" s="76" t="e">
        <f>IF($C436="-",IF($A436="-",IF(VLOOKUP($D436,CoRAP_update!$A$5:$O$376,15,FALSE)="",NA(),VLOOKUP($D436,CoRAP_update!$A$5:$O$376,15,FALSE)),IF(VLOOKUP($A436,CoRAP_update!$D$5:$O$376,12,FALSE)="",NA(),VLOOKUP($A436,CoRAP_update!$D$5:$O$376,12,FALSE))),IF(VLOOKUP($C436,CoRAP_update!$C$5:$O$376,13,FALSE)="",NA(),VLOOKUP($C436,CoRAP_update!$C$5:$O$376,13,FALSE)))</f>
        <v>#N/A</v>
      </c>
      <c r="S436" s="144" t="e">
        <f>IF($C436="-",IF($A436="-",VLOOKUP($D436,CoRAP_update!$A$5:$J$376,MATCH(Sammanfattning!S$1,CoRAP_update!$A$4:$J$4,0),FALSE),VLOOKUP($A436,CoRAP_update!$D$5:$J$376,MATCH(Sammanfattning!S$1,CoRAP_update!$D$4:$J$4,0),FALSE)),VLOOKUP($C436,CoRAP_update!$C$5:$J$376,MATCH(Sammanfattning!S$1,CoRAP_update!$C$4:$J$4,0),FALSE))</f>
        <v>#N/A</v>
      </c>
      <c r="T436" s="76" t="e">
        <f>IF($A436="-",VLOOKUP($D436,EDC_update!$C$2:$F$450,4,FALSE),VLOOKUP($A436,EDC_update!$B$2:$F$450,5,FALSE))</f>
        <v>#N/A</v>
      </c>
      <c r="V436" s="78">
        <f>IF(IFERROR(SEARCH("PBT",P436),99)=99,IF(IFERROR(SEARCH("suspected PBT",S436),99)=99,IF(IFERROR(SEARCH("concluded to be PBT",K436),99)=99,IF(IFERROR(SEARCH("PBT",S436),99)=99,IF(IFERROR(SEARCH("PBT cand",L436),99)=99,IF(IFERROR(SEARCH("PBT",L436),99)=99,IF(IFERROR(SEARCH("persistent, bioackumulative and toxic properties",K436),99)=99,0,Scoring!$E$3),Scoring!$E$3),Scoring!$E$7),Scoring!$E$3),Scoring!$E$5),Scoring!$E$6),Scoring!$E$3)</f>
        <v>0</v>
      </c>
      <c r="W436" s="78">
        <f>IF(IFERROR(SEARCH("vPvB",P436),99)=99,IF(IFERROR(SEARCH("suspected pbt/vPvB",S436),99)=99,IF(IFERROR(SEARCH("vPvB",S436),99)=99,IF(IFERROR(SEARCH("concluded to be a vPvB",S436),99)=99,IF(IFERROR(SEARCH("identified as vPvB",K436),99)=99,IF(IFERROR(SEARCH("concluded to be a vPvB",K436),99)=99,IF(IFERROR(SEARCH("concluded to be both pbt and vPvB",S436),99)=99,IF(IFERROR(SEARCH("concluded to be both pbt and vPvB",K436),99)=99,0,Scoring!$E$5),Scoring!$E$5),Scoring!$E$5),Scoring!$E$5),Scoring!$E$5),Scoring!$E$4),Scoring!$E$6),Scoring!$E$4)</f>
        <v>0</v>
      </c>
      <c r="X436" s="78">
        <f>IF(IFERROR(SEARCH("H410",N436),99)=99,IF(IFERROR(SEARCH("H410",O436),99)=99,IF(IFERROR(SEARCH("H410",Q436),99)=99,IF(IFERROR(SEARCH("H410",M436),99)=99,IF(IFERROR(SEARCH("H410",R436),99)=99,IF(IFERROR(SEARCH("H411",N436),99)=99,IF(IFERROR(SEARCH("H411",O436),99)=99,IF(IFERROR(SEARCH("H411",Q436),99)=99,IF(IFERROR(SEARCH("H411",M436),99)=99,IF(IFERROR(SEARCH("H411",R436),99)=99,IF(IFERROR(SEARCH("H413",N436),99)=99,IF(IFERROR(SEARCH("H413",O436),99)=99,IF(IFERROR(SEARCH("H413",Q436),99)=99,IF(IFERROR(SEARCH("H413",M436),99)=99,IF(IFERROR(SEARCH("H413",R436),99)=99,IF(IFERROR(SEARCH("H412",N436),99)=99,IF(IFERROR(SEARCH("H412",O436),99)=99,IF(IFERROR(SEARCH("H412",Q436),99)=99,IF(IFERROR(SEARCH("H412",M436),99)=99,IF(IFERROR(SEARCH("H412",R436),99)=99,0,Scoring!$E$2),Scoring!$E$2),Scoring!$E$2),Scoring!$E$2),Scoring!$E$2),Scoring!$E$2),Scoring!$E$2),Scoring!$E$2),Scoring!$E$2),Scoring!$E$2),Scoring!$E$2),Scoring!$E$2),Scoring!$E$2),Scoring!$E$2),Scoring!$E$2),Scoring!$E$2),Scoring!$E$2),Scoring!$E$2),Scoring!$E$2),Scoring!$E$2)</f>
        <v>0</v>
      </c>
      <c r="Y436" s="78">
        <f>IF(IFERROR(SEARCH("CMR",K436),99)=99,IF(IFERROR(SEARCH("Suspected CMR",S436),99)=99,IF(IFERROR(SEARCH("CMR",S436),99)=99,0,Scoring!$E$8),Scoring!$E$9),Scoring!$E$8)</f>
        <v>3</v>
      </c>
      <c r="Z436" s="78">
        <f>IF(IFERROR(SEARCH("H350",N436),99)=99,IF(IFERROR(SEARCH("H350",O436),99)=99,IF(IFERROR(SEARCH("H350",Q436),99)=99,IF(IFERROR(SEARCH("H350",M436),99)=99,IF(IFERROR(SEARCH("H350",R436),99)=99,IF(IFERROR(SEARCH("H351",N436),99)=99,IF(IFERROR(SEARCH("H351",O436),99)=99,IF(IFERROR(SEARCH("H351",Q436),99)=99,IF(IFERROR(SEARCH("H351",M436),99)=99,IF(IFERROR(SEARCH("H351",R436),99)=99,IF(IFERROR(SEARCH("carcinogenic",P436),99)=99,IF(IFERROR(SEARCH("suspected carcinogenic",S436),99)=99,0,Scoring!$E$12),Scoring!$E$11),Scoring!$E$10),Scoring!$E$10),Scoring!$E$10),Scoring!$E$10),Scoring!$E$10),Scoring!$E$10),Scoring!$E$10),Scoring!$E$10),Scoring!$E$10),Scoring!$E$10)</f>
        <v>1</v>
      </c>
      <c r="AA436" s="78">
        <f>IF(IFERROR(SEARCH("H340",N436),99)=99,IF(IFERROR(SEARCH("H340",O436),99)=99,IF(IFERROR(SEARCH("H340",Q436),99)=99,IF(IFERROR(SEARCH("H340",M436),99)=99,IF(IFERROR(SEARCH("H340",R436),99)=99,IF(IFERROR(SEARCH("H341",N436),99)=99,IF(IFERROR(SEARCH("H341",O436),99)=99,IF(IFERROR(SEARCH("H341",Q436),99)=99,IF(IFERROR(SEARCH("H341",M436),99)=99,IF(IFERROR(SEARCH("H341",R436),99)=99,IF(IFERROR(SEARCH("mutagenic",P436),99)=99,IF(IFERROR(SEARCH("suspected mutagenic",S436),99)=99,0,Scoring!$E$15),Scoring!$E$14),Scoring!$E$13),Scoring!$E$13),Scoring!$E$13),Scoring!$E$13),Scoring!$E$13),Scoring!$E$13),Scoring!$E$13),Scoring!$E$13),Scoring!$E$13),Scoring!$E$13)</f>
        <v>1</v>
      </c>
      <c r="AB436" s="78">
        <f>IF(IFERROR(SEARCH("H360",N436),99)=99,IF(IFERROR(SEARCH("H360",O436),99)=99,IF(IFERROR(SEARCH("H360",Q436),99)=99,IF(IFERROR(SEARCH("H360",M436),99)=99,IF(IFERROR(SEARCH("H360",R436),99)=99,IF(IFERROR(SEARCH("H361",N436),99)=99,IF(IFERROR(SEARCH("H361",O436),99)=99,IF(IFERROR(SEARCH("H361",Q436),99)=99,IF(IFERROR(SEARCH("H361",M436),99)=99,IF(IFERROR(SEARCH("H361",R436),99)=99,IF(IFERROR(SEARCH("reproduction",P436),99)=99,IF(IFERROR(SEARCH("suspected reprotoxic",S436),99)=99,IF(IFERROR(SEARCH("reprotoxic",S436),99)=99,IF(IFERROR(SEARCH("reprotoxic",K436),99)=99,0,Scoring!$E$18),Scoring!$E$18),Scoring!$E$19),Scoring!$E$17),Scoring!$E$16),Scoring!$E$16),Scoring!$E$16),Scoring!$E$16),Scoring!$E$16),Scoring!$E$16),Scoring!$E$16),Scoring!$E$16),Scoring!$E$16),Scoring!$E$16)</f>
        <v>0</v>
      </c>
      <c r="AC436" s="78">
        <f>IF(IFERROR(SEARCH("57f",L436),99)=99,IF(IFERROR(SEARCH("57(f)",P436),99)=99,0,Scoring!$E$20),Scoring!$E$20)</f>
        <v>0</v>
      </c>
      <c r="AD436" s="78">
        <f>IF(IFERROR(SEARCH("CAT1",T436),99)=99,IF(IFERROR(SEARCH("CAT2",T436),99)=99,IF(IFERROR(SEARCH("CAT3",T436),99)=99,IF(IFERROR(SEARCH("concluded to be endocrine",K436),99)=99,IF(IFERROR(SEARCH("categorised as endocrine",K436),99)=99,IF(IFERROR(SEARCH("endocrine disrupting",P436),99)=99,IF(IFERROR(SEARCH("endocrine disrupting",K436),99)=99,IF(IFERROR(SEARCH("suspected endocrine",S436),99)=99,IF(IFERROR(SEARCH("potential endocrine",S436),99)=99,0,Scoring!$E$25),Scoring!$E$25),Scoring!$E$24),Scoring!$E$24),Scoring!$E$24),Scoring!$E$24),Scoring!$E$23),Scoring!$E$22),Scoring!$E$21)</f>
        <v>0</v>
      </c>
      <c r="AE436" s="78">
        <f>IF(IFERROR(SEARCH("suspected sensitiser",S436),99)=99,IF(IFERROR(SEARCH("sensitiser",S436),99)=99,IF(IFERROR(SEARCH("other hazard based concern",S436),99)=99,0,Scoring!$E$28),Scoring!$E$26),Scoring!$E$27)</f>
        <v>0</v>
      </c>
      <c r="AF436" s="78">
        <f>IF(IFERROR(M436,1)=1,IF(IFERROR(N436,1)=1,IF(IFERROR(O436,1)=1,IF(IFERROR(Q436,1)=1,IF(IFERROR(R436,1)=1,IF(IFERROR(T436,1)=1,IF(IFERROR(K436,1)=1,IF(IFERROR(P436,1)=1,IF(IFERROR(S436,1)=1,Scoring!$E$29,0),0),0),0),0),0),0),0),0)</f>
        <v>0</v>
      </c>
      <c r="AG436" s="78">
        <f t="shared" si="38"/>
        <v>3</v>
      </c>
      <c r="AI436" s="93"/>
      <c r="AJ436" s="94"/>
      <c r="AK436" s="76"/>
      <c r="AL436" s="75"/>
      <c r="AN436" s="79"/>
      <c r="AO436" s="79"/>
      <c r="AP436" s="79"/>
      <c r="AQ436" s="79"/>
      <c r="AR436" s="79"/>
      <c r="AS436" s="78"/>
      <c r="AU436" s="79">
        <f>IF(IFERROR(F436,99)=99,IF(IFERROR(G436,99)=99,IF(IFERROR(H436,99)=99,IF(IFERROR(I436,99)=99,IF(IFERROR(E436,99)=99,IF(IFERROR(J436,99)=99,0,Scoring!$B$7),Scoring!$B$3),Scoring!$B$2),Scoring!$B$6),Scoring!$B$5),Scoring!$B$4)</f>
        <v>0.3</v>
      </c>
      <c r="AV436" s="78">
        <f t="shared" si="39"/>
        <v>0.89999999999999991</v>
      </c>
      <c r="AW436" s="78"/>
      <c r="AX436" s="66"/>
      <c r="AY436" s="78"/>
      <c r="AZ436" s="76"/>
      <c r="BB436" s="76"/>
    </row>
    <row r="437" spans="1:54" x14ac:dyDescent="0.25">
      <c r="A437" s="77" t="s">
        <v>3098</v>
      </c>
      <c r="B437" s="76" t="str">
        <f t="shared" ref="B437:B468" si="42">C437</f>
        <v>200-842-0</v>
      </c>
      <c r="C437" s="77" t="s">
        <v>2163</v>
      </c>
      <c r="D437" s="77" t="s">
        <v>2164</v>
      </c>
      <c r="E437" s="76" t="str">
        <f>IF(C437="-",IF(A437="-",VLOOKUP(D437,'sin-list 180320_update'!$C$2:$C$835,1,FALSE),VLOOKUP(A437,'sin-list 180320_update'!$A$2:$A$835,1,FALSE)),VLOOKUP(C437,'sin-list 180320_update'!$B$2:$B$835,1,FALSE))</f>
        <v>200-842-0</v>
      </c>
      <c r="F437" s="76" t="e">
        <f>IF($C437="-",IF($A437="-",VLOOKUP($D437,'REACH Bilaga XVII_update'!$A$5:$A$131,1,FALSE),VLOOKUP($A437,'REACH Bilaga XVII_update'!$C$5:$C$131,1,FALSE)),VLOOKUP($C437,'REACH Bilaga XVII_update'!$B$5:$B$131,1,FALSE))</f>
        <v>#N/A</v>
      </c>
      <c r="G437" s="76" t="str">
        <f>IF($C437="-",IF($A437="-",VLOOKUP($D437,' REACH Bilaga 59_update'!$A$5:$A$210,1,FALSE),VLOOKUP($A437,' REACH Bilaga 59_update'!$D$5:$D$210,1,FALSE)),VLOOKUP($C437,' REACH Bilaga 59_update'!$C$5:$C$210,1,FALSE))</f>
        <v>200-842-0</v>
      </c>
      <c r="H437" s="76" t="e">
        <f>IF($C437="-",IF($A437="-",VLOOKUP($D437,'REACH Bilaga XIV_update'!$A$5:$A$110,1,FALSE),VLOOKUP($A437,'REACH Bilaga XIV_update'!$D$5:$D$110,1,FALSE)),VLOOKUP($C437,'REACH Bilaga XIV_update'!$C$5:$C$110,1,FALSE))</f>
        <v>#N/A</v>
      </c>
      <c r="I437" s="76" t="e">
        <f>IF($C437="-",IF($A437="-",VLOOKUP($D437,CoRAP_update!$A$5:$A$376,1,FALSE),VLOOKUP($A437,CoRAP_update!$D$5:$D$376,1,FALSE)),VLOOKUP($C437,CoRAP_update!$C$5:$C$376,1,FALSE))</f>
        <v>#N/A</v>
      </c>
      <c r="J437" s="76" t="e">
        <f>IF($C437="-",IF($A437="-",VLOOKUP($D437,EDC_update!$C$2:$C$450,1,FALSE),VLOOKUP($A437,EDC_update!$B$2:$B$450,1,FALSE)),VLOOKUP($C437,EDC_update!$L$2:$L$450,1,FALSE))</f>
        <v>#N/A</v>
      </c>
      <c r="K437" s="76" t="str">
        <f>IF($C437="-",IF($A437="-",IF(VLOOKUP($D437,'sin-list 180320_update'!$C$2:$S$835,3,FALSE)="",NA(),VLOOKUP($D437,'sin-list 180320_update'!$C$2:$S$835,3,FALSE)),IF(VLOOKUP($A437,'sin-list 180320_update'!$A$2:$S$835,5,FALSE)="",NA(),VLOOKUP($A437,'sin-list 180320_update'!$A$2:$S$835,5,FALSE))),IF(VLOOKUP($C437,'sin-list 180320_update'!$B$2:$S$835,4,FALSE)="",NA(),VLOOKUP($C437,'sin-list 180320_update'!$B$2:$S$835,4,FALSE)))</f>
        <v>Classified CMR (Class I &amp; II) according to Annex 1 of Directive 67/548/EEC</v>
      </c>
      <c r="L437" s="76" t="str">
        <f>IF($C437="-",IF($A437="-",VLOOKUP($D437,'sin-list 180320_update'!$C$2:$S$835,6,FALSE),VLOOKUP($A437,'sin-list 180320_update'!$A$2:$S$835,8,FALSE)),VLOOKUP($C437,'sin-list 180320_update'!$B$2:$S$835,7,FALSE))</f>
        <v>Repr. 1B</v>
      </c>
      <c r="M437" s="76" t="str">
        <f>IF($C437="-",IF($A437="-",IF(VLOOKUP($D437,'sin-list 180320_update'!$C$2:$S$835,8,FALSE)="",NA(),VLOOKUP($D437,'sin-list 180320_update'!$C$2:$S$835,8,FALSE)),IF(VLOOKUP($A437,'sin-list 180320_update'!$A$2:$S$835,10,FALSE)="",NA(),VLOOKUP($A437,'sin-list 180320_update'!$A$2:$S$835,10,FALSE))),IF(VLOOKUP($C437,'sin-list 180320_update'!$B$2:$S$835,9,FALSE)="",NA(),VLOOKUP($C437,'sin-list 180320_update'!$B$2:$S$835,9,FALSE)))</f>
        <v>H360D ***</v>
      </c>
      <c r="N437" s="76" t="e">
        <f>IF($C437="-",IF($A437="-",IF(VLOOKUP($D437,'REACH Bilaga XVII_update'!$A$5:$E$131,4,FALSE)="",NA(),VLOOKUP($D437,'REACH Bilaga XVII_update'!$A$5:$E$131,4,FALSE)),IF(VLOOKUP($A437,'REACH Bilaga XVII_update'!$C$5:$D$131,2,FALSE)="",NA(),VLOOKUP($A437,'REACH Bilaga XVII_update'!$C$5:$D$131,2,FALSE))),IF(VLOOKUP($C437,'REACH Bilaga XVII_update'!$B$5:$D$131,3,FALSE)="",NA(),VLOOKUP($C437,'REACH Bilaga XVII_update'!$B$5:$D$131,3,FALSE)))</f>
        <v>#N/A</v>
      </c>
      <c r="O437" s="76" t="str">
        <f>IF($C437="-",IF($A437="-",IF(VLOOKUP($D437,' REACH Bilaga 59_update'!$A$5:$E$210,5,FALSE)="",NA(),VLOOKUP($D437,' REACH Bilaga 59_update'!$A$5:$E$210,5,FALSE)),IF(VLOOKUP($A437,' REACH Bilaga 59_update'!$D$5:$E$210,2,FALSE)="",NA(),VLOOKUP($A437,' REACH Bilaga 59_update'!$D$5:$E$210,2,FALSE))),IF(VLOOKUP($C437,' REACH Bilaga 59_update'!$C$5:$E$210,3,FALSE)="",NA(),VLOOKUP($C437,' REACH Bilaga 59_update'!$C$5:$E$210,3,FALSE)))</f>
        <v>H360D ***</v>
      </c>
      <c r="P437" s="76" t="str">
        <f>IF(C437="-",IF(A437="-",IFERROR(VLOOKUP($D437,' REACH Bilaga 59_update'!$A$5:$F$210,MATCH(Sammanfattning!P$1,' REACH Bilaga 59_update'!$A$4:$F$4,0),FALSE),VLOOKUP($D437,'REACH Bilaga XIV_update'!$A$4:$H$110,MATCH(Sammanfattning!P$1,'REACH Bilaga XIV_update'!$A$4:$H$4,0),FALSE)),IFERROR(VLOOKUP($A437,' REACH Bilaga 59_update'!$D$5:$F$210,MATCH(Sammanfattning!P$1,' REACH Bilaga 59_update'!$D$4:$F$4,0),FALSE),VLOOKUP($A437,'REACH Bilaga XIV_update'!$D$4:$H$110,MATCH(Sammanfattning!P$1,'REACH Bilaga XIV_update'!$D$4:$H$4,0),FALSE))),IFERROR(VLOOKUP($C437,' REACH Bilaga 59_update'!$C$5:$F$210,MATCH(Sammanfattning!P$1,' REACH Bilaga 59_update'!$C$4:$F$4,0),FALSE),VLOOKUP($C437,'REACH Bilaga XIV_update'!$C$4:$H$110,MATCH(Sammanfattning!P$1,'REACH Bilaga XIV_update'!$C$4:$H$4,0),FALSE)))</f>
        <v>Toxic for reproduction (Article 57c)</v>
      </c>
      <c r="Q437" s="76" t="e">
        <f>IF($C437="-",IF($A437="-",IF(VLOOKUP($D437,'REACH Bilaga XIV_update'!$A$5:$I$110,9,FALSE)="",NA(),VLOOKUP($D437,'REACH Bilaga XIV_update'!$A$5:$I$110,9,FALSE)),IF(VLOOKUP($A437,'REACH Bilaga XIV_update'!$D$5:$I$110,6,FALSE)="",NA(),VLOOKUP($A437,'REACH Bilaga XIV_update'!$D$5:$I$110,6,FALSE))),IF(VLOOKUP($C437,'REACH Bilaga XIV_update'!$C$5:$I$110,7,FALSE)="",NA(),VLOOKUP($C437,'REACH Bilaga XIV_update'!$C$5:$I$110,7,FALSE)))</f>
        <v>#N/A</v>
      </c>
      <c r="R437" s="76" t="e">
        <f>IF($C437="-",IF($A437="-",IF(VLOOKUP($D437,CoRAP_update!$A$5:$O$376,15,FALSE)="",NA(),VLOOKUP($D437,CoRAP_update!$A$5:$O$376,15,FALSE)),IF(VLOOKUP($A437,CoRAP_update!$D$5:$O$376,12,FALSE)="",NA(),VLOOKUP($A437,CoRAP_update!$D$5:$O$376,12,FALSE))),IF(VLOOKUP($C437,CoRAP_update!$C$5:$O$376,13,FALSE)="",NA(),VLOOKUP($C437,CoRAP_update!$C$5:$O$376,13,FALSE)))</f>
        <v>#N/A</v>
      </c>
      <c r="S437" s="144" t="e">
        <f>IF($C437="-",IF($A437="-",VLOOKUP($D437,CoRAP_update!$A$5:$J$376,MATCH(Sammanfattning!S$1,CoRAP_update!$A$4:$J$4,0),FALSE),VLOOKUP($A437,CoRAP_update!$D$5:$J$376,MATCH(Sammanfattning!S$1,CoRAP_update!$D$4:$J$4,0),FALSE)),VLOOKUP($C437,CoRAP_update!$C$5:$J$376,MATCH(Sammanfattning!S$1,CoRAP_update!$C$4:$J$4,0),FALSE))</f>
        <v>#N/A</v>
      </c>
      <c r="T437" s="76" t="e">
        <f>IF($A437="-",VLOOKUP($D437,EDC_update!$C$2:$F$450,4,FALSE),VLOOKUP($A437,EDC_update!$B$2:$F$450,5,FALSE))</f>
        <v>#N/A</v>
      </c>
      <c r="V437" s="78">
        <f>IF(IFERROR(SEARCH("PBT",P437),99)=99,IF(IFERROR(SEARCH("suspected PBT",S437),99)=99,IF(IFERROR(SEARCH("concluded to be PBT",K437),99)=99,IF(IFERROR(SEARCH("PBT",S437),99)=99,IF(IFERROR(SEARCH("PBT cand",L437),99)=99,IF(IFERROR(SEARCH("PBT",L437),99)=99,IF(IFERROR(SEARCH("persistent, bioackumulative and toxic properties",K437),99)=99,0,Scoring!$E$3),Scoring!$E$3),Scoring!$E$7),Scoring!$E$3),Scoring!$E$5),Scoring!$E$6),Scoring!$E$3)</f>
        <v>0</v>
      </c>
      <c r="W437" s="78">
        <f>IF(IFERROR(SEARCH("vPvB",P437),99)=99,IF(IFERROR(SEARCH("suspected pbt/vPvB",S437),99)=99,IF(IFERROR(SEARCH("vPvB",S437),99)=99,IF(IFERROR(SEARCH("concluded to be a vPvB",S437),99)=99,IF(IFERROR(SEARCH("identified as vPvB",K437),99)=99,IF(IFERROR(SEARCH("concluded to be a vPvB",K437),99)=99,IF(IFERROR(SEARCH("concluded to be both pbt and vPvB",S437),99)=99,IF(IFERROR(SEARCH("concluded to be both pbt and vPvB",K437),99)=99,0,Scoring!$E$5),Scoring!$E$5),Scoring!$E$5),Scoring!$E$5),Scoring!$E$5),Scoring!$E$4),Scoring!$E$6),Scoring!$E$4)</f>
        <v>0</v>
      </c>
      <c r="X437" s="78">
        <f>IF(IFERROR(SEARCH("H410",N437),99)=99,IF(IFERROR(SEARCH("H410",O437),99)=99,IF(IFERROR(SEARCH("H410",Q437),99)=99,IF(IFERROR(SEARCH("H410",M437),99)=99,IF(IFERROR(SEARCH("H410",R437),99)=99,IF(IFERROR(SEARCH("H411",N437),99)=99,IF(IFERROR(SEARCH("H411",O437),99)=99,IF(IFERROR(SEARCH("H411",Q437),99)=99,IF(IFERROR(SEARCH("H411",M437),99)=99,IF(IFERROR(SEARCH("H411",R437),99)=99,IF(IFERROR(SEARCH("H413",N437),99)=99,IF(IFERROR(SEARCH("H413",O437),99)=99,IF(IFERROR(SEARCH("H413",Q437),99)=99,IF(IFERROR(SEARCH("H413",M437),99)=99,IF(IFERROR(SEARCH("H413",R437),99)=99,IF(IFERROR(SEARCH("H412",N437),99)=99,IF(IFERROR(SEARCH("H412",O437),99)=99,IF(IFERROR(SEARCH("H412",Q437),99)=99,IF(IFERROR(SEARCH("H412",M437),99)=99,IF(IFERROR(SEARCH("H412",R437),99)=99,0,Scoring!$E$2),Scoring!$E$2),Scoring!$E$2),Scoring!$E$2),Scoring!$E$2),Scoring!$E$2),Scoring!$E$2),Scoring!$E$2),Scoring!$E$2),Scoring!$E$2),Scoring!$E$2),Scoring!$E$2),Scoring!$E$2),Scoring!$E$2),Scoring!$E$2),Scoring!$E$2),Scoring!$E$2),Scoring!$E$2),Scoring!$E$2),Scoring!$E$2)</f>
        <v>0</v>
      </c>
      <c r="Y437" s="78">
        <f>IF(IFERROR(SEARCH("CMR",K437),99)=99,IF(IFERROR(SEARCH("Suspected CMR",S437),99)=99,IF(IFERROR(SEARCH("CMR",S437),99)=99,0,Scoring!$E$8),Scoring!$E$9),Scoring!$E$8)</f>
        <v>3</v>
      </c>
      <c r="Z437" s="78">
        <f>IF(IFERROR(SEARCH("H350",N437),99)=99,IF(IFERROR(SEARCH("H350",O437),99)=99,IF(IFERROR(SEARCH("H350",Q437),99)=99,IF(IFERROR(SEARCH("H350",M437),99)=99,IF(IFERROR(SEARCH("H350",R437),99)=99,IF(IFERROR(SEARCH("H351",N437),99)=99,IF(IFERROR(SEARCH("H351",O437),99)=99,IF(IFERROR(SEARCH("H351",Q437),99)=99,IF(IFERROR(SEARCH("H351",M437),99)=99,IF(IFERROR(SEARCH("H351",R437),99)=99,IF(IFERROR(SEARCH("carcinogenic",P437),99)=99,IF(IFERROR(SEARCH("suspected carcinogenic",S437),99)=99,0,Scoring!$E$12),Scoring!$E$11),Scoring!$E$10),Scoring!$E$10),Scoring!$E$10),Scoring!$E$10),Scoring!$E$10),Scoring!$E$10),Scoring!$E$10),Scoring!$E$10),Scoring!$E$10),Scoring!$E$10)</f>
        <v>0</v>
      </c>
      <c r="AA437" s="78">
        <f>IF(IFERROR(SEARCH("H340",N437),99)=99,IF(IFERROR(SEARCH("H340",O437),99)=99,IF(IFERROR(SEARCH("H340",Q437),99)=99,IF(IFERROR(SEARCH("H340",M437),99)=99,IF(IFERROR(SEARCH("H340",R437),99)=99,IF(IFERROR(SEARCH("H341",N437),99)=99,IF(IFERROR(SEARCH("H341",O437),99)=99,IF(IFERROR(SEARCH("H341",Q437),99)=99,IF(IFERROR(SEARCH("H341",M437),99)=99,IF(IFERROR(SEARCH("H341",R437),99)=99,IF(IFERROR(SEARCH("mutagenic",P437),99)=99,IF(IFERROR(SEARCH("suspected mutagenic",S437),99)=99,0,Scoring!$E$15),Scoring!$E$14),Scoring!$E$13),Scoring!$E$13),Scoring!$E$13),Scoring!$E$13),Scoring!$E$13),Scoring!$E$13),Scoring!$E$13),Scoring!$E$13),Scoring!$E$13),Scoring!$E$13)</f>
        <v>0</v>
      </c>
      <c r="AB437" s="78">
        <f>IF(IFERROR(SEARCH("H360",N437),99)=99,IF(IFERROR(SEARCH("H360",O437),99)=99,IF(IFERROR(SEARCH("H360",Q437),99)=99,IF(IFERROR(SEARCH("H360",M437),99)=99,IF(IFERROR(SEARCH("H360",R437),99)=99,IF(IFERROR(SEARCH("H361",N437),99)=99,IF(IFERROR(SEARCH("H361",O437),99)=99,IF(IFERROR(SEARCH("H361",Q437),99)=99,IF(IFERROR(SEARCH("H361",M437),99)=99,IF(IFERROR(SEARCH("H361",R437),99)=99,IF(IFERROR(SEARCH("reproduction",P437),99)=99,IF(IFERROR(SEARCH("suspected reprotoxic",S437),99)=99,IF(IFERROR(SEARCH("reprotoxic",S437),99)=99,IF(IFERROR(SEARCH("reprotoxic",K437),99)=99,0,Scoring!$E$18),Scoring!$E$18),Scoring!$E$19),Scoring!$E$17),Scoring!$E$16),Scoring!$E$16),Scoring!$E$16),Scoring!$E$16),Scoring!$E$16),Scoring!$E$16),Scoring!$E$16),Scoring!$E$16),Scoring!$E$16),Scoring!$E$16)</f>
        <v>1</v>
      </c>
      <c r="AC437" s="78">
        <f>IF(IFERROR(SEARCH("57f",L437),99)=99,IF(IFERROR(SEARCH("57(f)",P437),99)=99,0,Scoring!$E$20),Scoring!$E$20)</f>
        <v>0</v>
      </c>
      <c r="AD437" s="78">
        <f>IF(IFERROR(SEARCH("CAT1",T437),99)=99,IF(IFERROR(SEARCH("CAT2",T437),99)=99,IF(IFERROR(SEARCH("CAT3",T437),99)=99,IF(IFERROR(SEARCH("concluded to be endocrine",K437),99)=99,IF(IFERROR(SEARCH("categorised as endocrine",K437),99)=99,IF(IFERROR(SEARCH("endocrine disrupting",P437),99)=99,IF(IFERROR(SEARCH("endocrine disrupting",K437),99)=99,IF(IFERROR(SEARCH("suspected endocrine",S437),99)=99,IF(IFERROR(SEARCH("potential endocrine",S437),99)=99,0,Scoring!$E$25),Scoring!$E$25),Scoring!$E$24),Scoring!$E$24),Scoring!$E$24),Scoring!$E$24),Scoring!$E$23),Scoring!$E$22),Scoring!$E$21)</f>
        <v>0</v>
      </c>
      <c r="AE437" s="78">
        <f>IF(IFERROR(SEARCH("suspected sensitiser",S437),99)=99,IF(IFERROR(SEARCH("sensitiser",S437),99)=99,IF(IFERROR(SEARCH("other hazard based concern",S437),99)=99,0,Scoring!$E$28),Scoring!$E$26),Scoring!$E$27)</f>
        <v>0</v>
      </c>
      <c r="AF437" s="78">
        <f>IF(IFERROR(M437,1)=1,IF(IFERROR(N437,1)=1,IF(IFERROR(O437,1)=1,IF(IFERROR(Q437,1)=1,IF(IFERROR(R437,1)=1,IF(IFERROR(T437,1)=1,IF(IFERROR(K437,1)=1,IF(IFERROR(P437,1)=1,IF(IFERROR(S437,1)=1,Scoring!$E$29,0),0),0),0),0),0),0),0),0)</f>
        <v>0</v>
      </c>
      <c r="AG437" s="78">
        <f t="shared" si="38"/>
        <v>3</v>
      </c>
      <c r="AI437" s="93"/>
      <c r="AJ437" s="94"/>
      <c r="AK437" s="76"/>
      <c r="AL437" s="75"/>
      <c r="AN437" s="79"/>
      <c r="AO437" s="79"/>
      <c r="AP437" s="79"/>
      <c r="AQ437" s="79"/>
      <c r="AR437" s="79"/>
      <c r="AS437" s="78"/>
      <c r="AU437" s="79">
        <f>IF(IFERROR(F437,99)=99,IF(IFERROR(G437,99)=99,IF(IFERROR(H437,99)=99,IF(IFERROR(I437,99)=99,IF(IFERROR(E437,99)=99,IF(IFERROR(J437,99)=99,0,Scoring!$B$7),Scoring!$B$3),Scoring!$B$2),Scoring!$B$6),Scoring!$B$5),Scoring!$B$4)</f>
        <v>1</v>
      </c>
      <c r="AV437" s="78">
        <f t="shared" si="39"/>
        <v>3</v>
      </c>
      <c r="AW437" s="78"/>
      <c r="AX437" s="66"/>
      <c r="AY437" s="78"/>
      <c r="AZ437" s="76"/>
      <c r="BA437" s="76"/>
      <c r="BB437" s="76"/>
    </row>
    <row r="438" spans="1:54" x14ac:dyDescent="0.25">
      <c r="A438" s="77" t="s">
        <v>4235</v>
      </c>
      <c r="B438" s="76" t="str">
        <f t="shared" si="42"/>
        <v>200-849-9</v>
      </c>
      <c r="C438" s="77" t="s">
        <v>2178</v>
      </c>
      <c r="D438" s="77" t="s">
        <v>2179</v>
      </c>
      <c r="E438" s="76" t="str">
        <f>IF(C438="-",IF(A438="-",VLOOKUP(D438,'sin-list 180320_update'!$C$2:$C$835,1,FALSE),VLOOKUP(A438,'sin-list 180320_update'!$A$2:$A$835,1,FALSE)),VLOOKUP(C438,'sin-list 180320_update'!$B$2:$B$835,1,FALSE))</f>
        <v>200-849-9</v>
      </c>
      <c r="F438" s="76" t="e">
        <f>IF($C438="-",IF($A438="-",VLOOKUP($D438,'REACH Bilaga XVII_update'!$A$5:$A$131,1,FALSE),VLOOKUP($A438,'REACH Bilaga XVII_update'!$C$5:$C$131,1,FALSE)),VLOOKUP($C438,'REACH Bilaga XVII_update'!$B$5:$B$131,1,FALSE))</f>
        <v>#N/A</v>
      </c>
      <c r="G438" s="76" t="e">
        <f>IF($C438="-",IF($A438="-",VLOOKUP($D438,' REACH Bilaga 59_update'!$A$5:$A$210,1,FALSE),VLOOKUP($A438,' REACH Bilaga 59_update'!$D$5:$D$210,1,FALSE)),VLOOKUP($C438,' REACH Bilaga 59_update'!$C$5:$C$210,1,FALSE))</f>
        <v>#N/A</v>
      </c>
      <c r="H438" s="76" t="e">
        <f>IF($C438="-",IF($A438="-",VLOOKUP($D438,'REACH Bilaga XIV_update'!$A$5:$A$110,1,FALSE),VLOOKUP($A438,'REACH Bilaga XIV_update'!$D$5:$D$110,1,FALSE)),VLOOKUP($C438,'REACH Bilaga XIV_update'!$C$5:$C$110,1,FALSE))</f>
        <v>#N/A</v>
      </c>
      <c r="I438" s="76" t="str">
        <f>IF($C438="-",IF($A438="-",VLOOKUP($D438,CoRAP_update!$A$5:$A$376,1,FALSE),VLOOKUP($A438,CoRAP_update!$D$5:$D$376,1,FALSE)),VLOOKUP($C438,CoRAP_update!$C$5:$C$376,1,FALSE))</f>
        <v>200-849-9</v>
      </c>
      <c r="J438" s="76" t="e">
        <f>IF($C438="-",IF($A438="-",VLOOKUP($D438,EDC_update!$C$2:$C$450,1,FALSE),VLOOKUP($A438,EDC_update!$B$2:$B$450,1,FALSE)),VLOOKUP($C438,EDC_update!$L$2:$L$450,1,FALSE))</f>
        <v>#N/A</v>
      </c>
      <c r="K438" s="76" t="str">
        <f>IF($C438="-",IF($A438="-",IF(VLOOKUP($D438,'sin-list 180320_update'!$C$2:$S$835,3,FALSE)="",NA(),VLOOKUP($D438,'sin-list 180320_update'!$C$2:$S$835,3,FALSE)),IF(VLOOKUP($A438,'sin-list 180320_update'!$A$2:$S$835,5,FALSE)="",NA(),VLOOKUP($A438,'sin-list 180320_update'!$A$2:$S$835,5,FALSE))),IF(VLOOKUP($C438,'sin-list 180320_update'!$B$2:$S$835,4,FALSE)="",NA(),VLOOKUP($C438,'sin-list 180320_update'!$B$2:$S$835,4,FALSE)))</f>
        <v>Classified CMR according to Annex VI of Regulation 1272/2008</v>
      </c>
      <c r="L438" s="76" t="str">
        <f>IF($C438="-",IF($A438="-",VLOOKUP($D438,'sin-list 180320_update'!$C$2:$S$835,6,FALSE),VLOOKUP($A438,'sin-list 180320_update'!$A$2:$S$835,8,FALSE)),VLOOKUP($C438,'sin-list 180320_update'!$B$2:$S$835,7,FALSE))</f>
        <v>Press. Gas
Flam. Gas 1
Carc. 1B
Muta. 1B
Acute Tox. 3 *
Eye Irrit. 2
STOT SE 3
Skin Irrit. 2</v>
      </c>
      <c r="M438" s="76" t="str">
        <f>IF($C438="-",IF($A438="-",IF(VLOOKUP($D438,'sin-list 180320_update'!$C$2:$S$835,8,FALSE)="",NA(),VLOOKUP($D438,'sin-list 180320_update'!$C$2:$S$835,8,FALSE)),IF(VLOOKUP($A438,'sin-list 180320_update'!$A$2:$S$835,10,FALSE)="",NA(),VLOOKUP($A438,'sin-list 180320_update'!$A$2:$S$835,10,FALSE))),IF(VLOOKUP($C438,'sin-list 180320_update'!$B$2:$S$835,9,FALSE)="",NA(),VLOOKUP($C438,'sin-list 180320_update'!$B$2:$S$835,9,FALSE)))</f>
        <v>H220
H350
H340
H331
H319
H335
H315</v>
      </c>
      <c r="N438" s="76" t="e">
        <f>IF($C438="-",IF($A438="-",IF(VLOOKUP($D438,'REACH Bilaga XVII_update'!$A$5:$E$131,4,FALSE)="",NA(),VLOOKUP($D438,'REACH Bilaga XVII_update'!$A$5:$E$131,4,FALSE)),IF(VLOOKUP($A438,'REACH Bilaga XVII_update'!$C$5:$D$131,2,FALSE)="",NA(),VLOOKUP($A438,'REACH Bilaga XVII_update'!$C$5:$D$131,2,FALSE))),IF(VLOOKUP($C438,'REACH Bilaga XVII_update'!$B$5:$D$131,3,FALSE)="",NA(),VLOOKUP($C438,'REACH Bilaga XVII_update'!$B$5:$D$131,3,FALSE)))</f>
        <v>#N/A</v>
      </c>
      <c r="O438" s="76" t="e">
        <f>IF($C438="-",IF($A438="-",IF(VLOOKUP($D438,' REACH Bilaga 59_update'!$A$5:$E$210,5,FALSE)="",NA(),VLOOKUP($D438,' REACH Bilaga 59_update'!$A$5:$E$210,5,FALSE)),IF(VLOOKUP($A438,' REACH Bilaga 59_update'!$D$5:$E$210,2,FALSE)="",NA(),VLOOKUP($A438,' REACH Bilaga 59_update'!$D$5:$E$210,2,FALSE))),IF(VLOOKUP($C438,' REACH Bilaga 59_update'!$C$5:$E$210,3,FALSE)="",NA(),VLOOKUP($C438,' REACH Bilaga 59_update'!$C$5:$E$210,3,FALSE)))</f>
        <v>#N/A</v>
      </c>
      <c r="P438" s="76" t="e">
        <f>IF(C438="-",IF(A438="-",IFERROR(VLOOKUP($D438,' REACH Bilaga 59_update'!$A$5:$F$210,MATCH(Sammanfattning!P$1,' REACH Bilaga 59_update'!$A$4:$F$4,0),FALSE),VLOOKUP($D438,'REACH Bilaga XIV_update'!$A$4:$H$110,MATCH(Sammanfattning!P$1,'REACH Bilaga XIV_update'!$A$4:$H$4,0),FALSE)),IFERROR(VLOOKUP($A438,' REACH Bilaga 59_update'!$D$5:$F$210,MATCH(Sammanfattning!P$1,' REACH Bilaga 59_update'!$D$4:$F$4,0),FALSE),VLOOKUP($A438,'REACH Bilaga XIV_update'!$D$4:$H$110,MATCH(Sammanfattning!P$1,'REACH Bilaga XIV_update'!$D$4:$H$4,0),FALSE))),IFERROR(VLOOKUP($C438,' REACH Bilaga 59_update'!$C$5:$F$210,MATCH(Sammanfattning!P$1,' REACH Bilaga 59_update'!$C$4:$F$4,0),FALSE),VLOOKUP($C438,'REACH Bilaga XIV_update'!$C$4:$H$110,MATCH(Sammanfattning!P$1,'REACH Bilaga XIV_update'!$C$4:$H$4,0),FALSE)))</f>
        <v>#N/A</v>
      </c>
      <c r="Q438" s="76" t="e">
        <f>IF($C438="-",IF($A438="-",IF(VLOOKUP($D438,'REACH Bilaga XIV_update'!$A$5:$I$110,9,FALSE)="",NA(),VLOOKUP($D438,'REACH Bilaga XIV_update'!$A$5:$I$110,9,FALSE)),IF(VLOOKUP($A438,'REACH Bilaga XIV_update'!$D$5:$I$110,6,FALSE)="",NA(),VLOOKUP($A438,'REACH Bilaga XIV_update'!$D$5:$I$110,6,FALSE))),IF(VLOOKUP($C438,'REACH Bilaga XIV_update'!$C$5:$I$110,7,FALSE)="",NA(),VLOOKUP($C438,'REACH Bilaga XIV_update'!$C$5:$I$110,7,FALSE)))</f>
        <v>#N/A</v>
      </c>
      <c r="R438" s="76" t="str">
        <f>IF($C438="-",IF($A438="-",IF(VLOOKUP($D438,CoRAP_update!$A$5:$O$376,15,FALSE)="",NA(),VLOOKUP($D438,CoRAP_update!$A$5:$O$376,15,FALSE)),IF(VLOOKUP($A438,CoRAP_update!$D$5:$O$376,12,FALSE)="",NA(),VLOOKUP($A438,CoRAP_update!$D$5:$O$376,12,FALSE))),IF(VLOOKUP($C438,CoRAP_update!$C$5:$O$376,13,FALSE)="",NA(),VLOOKUP($C438,CoRAP_update!$C$5:$O$376,13,FALSE)))</f>
        <v>H220
H350
H340
H331
H335
H315
H319</v>
      </c>
      <c r="S438" s="144" t="str">
        <f>IF($C438="-",IF($A438="-",VLOOKUP($D438,CoRAP_update!$A$5:$J$376,MATCH(Sammanfattning!S$1,CoRAP_update!$A$4:$J$4,0),FALSE),VLOOKUP($A438,CoRAP_update!$D$5:$J$376,MATCH(Sammanfattning!S$1,CoRAP_update!$D$4:$J$4,0),FALSE)),VLOOKUP($C438,CoRAP_update!$C$5:$J$376,MATCH(Sammanfattning!S$1,CoRAP_update!$C$4:$J$4,0),FALSE))</f>
        <v>CMR#High (aggregated) tonnage</v>
      </c>
      <c r="T438" s="76" t="e">
        <f>IF($A438="-",VLOOKUP($D438,EDC_update!$C$2:$F$450,4,FALSE),VLOOKUP($A438,EDC_update!$B$2:$F$450,5,FALSE))</f>
        <v>#N/A</v>
      </c>
      <c r="V438" s="78">
        <f>IF(IFERROR(SEARCH("PBT",P438),99)=99,IF(IFERROR(SEARCH("suspected PBT",S438),99)=99,IF(IFERROR(SEARCH("concluded to be PBT",K438),99)=99,IF(IFERROR(SEARCH("PBT",S438),99)=99,IF(IFERROR(SEARCH("PBT cand",L438),99)=99,IF(IFERROR(SEARCH("PBT",L438),99)=99,IF(IFERROR(SEARCH("persistent, bioackumulative and toxic properties",K438),99)=99,0,Scoring!$E$3),Scoring!$E$3),Scoring!$E$7),Scoring!$E$3),Scoring!$E$5),Scoring!$E$6),Scoring!$E$3)</f>
        <v>0</v>
      </c>
      <c r="W438" s="78">
        <f>IF(IFERROR(SEARCH("vPvB",P438),99)=99,IF(IFERROR(SEARCH("suspected pbt/vPvB",S438),99)=99,IF(IFERROR(SEARCH("vPvB",S438),99)=99,IF(IFERROR(SEARCH("concluded to be a vPvB",S438),99)=99,IF(IFERROR(SEARCH("identified as vPvB",K438),99)=99,IF(IFERROR(SEARCH("concluded to be a vPvB",K438),99)=99,IF(IFERROR(SEARCH("concluded to be both pbt and vPvB",S438),99)=99,IF(IFERROR(SEARCH("concluded to be both pbt and vPvB",K438),99)=99,0,Scoring!$E$5),Scoring!$E$5),Scoring!$E$5),Scoring!$E$5),Scoring!$E$5),Scoring!$E$4),Scoring!$E$6),Scoring!$E$4)</f>
        <v>0</v>
      </c>
      <c r="X438" s="78">
        <f>IF(IFERROR(SEARCH("H410",N438),99)=99,IF(IFERROR(SEARCH("H410",O438),99)=99,IF(IFERROR(SEARCH("H410",Q438),99)=99,IF(IFERROR(SEARCH("H410",M438),99)=99,IF(IFERROR(SEARCH("H410",R438),99)=99,IF(IFERROR(SEARCH("H411",N438),99)=99,IF(IFERROR(SEARCH("H411",O438),99)=99,IF(IFERROR(SEARCH("H411",Q438),99)=99,IF(IFERROR(SEARCH("H411",M438),99)=99,IF(IFERROR(SEARCH("H411",R438),99)=99,IF(IFERROR(SEARCH("H413",N438),99)=99,IF(IFERROR(SEARCH("H413",O438),99)=99,IF(IFERROR(SEARCH("H413",Q438),99)=99,IF(IFERROR(SEARCH("H413",M438),99)=99,IF(IFERROR(SEARCH("H413",R438),99)=99,IF(IFERROR(SEARCH("H412",N438),99)=99,IF(IFERROR(SEARCH("H412",O438),99)=99,IF(IFERROR(SEARCH("H412",Q438),99)=99,IF(IFERROR(SEARCH("H412",M438),99)=99,IF(IFERROR(SEARCH("H412",R438),99)=99,0,Scoring!$E$2),Scoring!$E$2),Scoring!$E$2),Scoring!$E$2),Scoring!$E$2),Scoring!$E$2),Scoring!$E$2),Scoring!$E$2),Scoring!$E$2),Scoring!$E$2),Scoring!$E$2),Scoring!$E$2),Scoring!$E$2),Scoring!$E$2),Scoring!$E$2),Scoring!$E$2),Scoring!$E$2),Scoring!$E$2),Scoring!$E$2),Scoring!$E$2)</f>
        <v>0</v>
      </c>
      <c r="Y438" s="78">
        <f>IF(IFERROR(SEARCH("CMR",K438),99)=99,IF(IFERROR(SEARCH("Suspected CMR",S438),99)=99,IF(IFERROR(SEARCH("CMR",S438),99)=99,0,Scoring!$E$8),Scoring!$E$9),Scoring!$E$8)</f>
        <v>3</v>
      </c>
      <c r="Z438" s="78">
        <f>IF(IFERROR(SEARCH("H350",N438),99)=99,IF(IFERROR(SEARCH("H350",O438),99)=99,IF(IFERROR(SEARCH("H350",Q438),99)=99,IF(IFERROR(SEARCH("H350",M438),99)=99,IF(IFERROR(SEARCH("H350",R438),99)=99,IF(IFERROR(SEARCH("H351",N438),99)=99,IF(IFERROR(SEARCH("H351",O438),99)=99,IF(IFERROR(SEARCH("H351",Q438),99)=99,IF(IFERROR(SEARCH("H351",M438),99)=99,IF(IFERROR(SEARCH("H351",R438),99)=99,IF(IFERROR(SEARCH("carcinogenic",P438),99)=99,IF(IFERROR(SEARCH("suspected carcinogenic",S438),99)=99,0,Scoring!$E$12),Scoring!$E$11),Scoring!$E$10),Scoring!$E$10),Scoring!$E$10),Scoring!$E$10),Scoring!$E$10),Scoring!$E$10),Scoring!$E$10),Scoring!$E$10),Scoring!$E$10),Scoring!$E$10)</f>
        <v>1</v>
      </c>
      <c r="AA438" s="78">
        <f>IF(IFERROR(SEARCH("H340",N438),99)=99,IF(IFERROR(SEARCH("H340",O438),99)=99,IF(IFERROR(SEARCH("H340",Q438),99)=99,IF(IFERROR(SEARCH("H340",M438),99)=99,IF(IFERROR(SEARCH("H340",R438),99)=99,IF(IFERROR(SEARCH("H341",N438),99)=99,IF(IFERROR(SEARCH("H341",O438),99)=99,IF(IFERROR(SEARCH("H341",Q438),99)=99,IF(IFERROR(SEARCH("H341",M438),99)=99,IF(IFERROR(SEARCH("H341",R438),99)=99,IF(IFERROR(SEARCH("mutagenic",P438),99)=99,IF(IFERROR(SEARCH("suspected mutagenic",S438),99)=99,0,Scoring!$E$15),Scoring!$E$14),Scoring!$E$13),Scoring!$E$13),Scoring!$E$13),Scoring!$E$13),Scoring!$E$13),Scoring!$E$13),Scoring!$E$13),Scoring!$E$13),Scoring!$E$13),Scoring!$E$13)</f>
        <v>1</v>
      </c>
      <c r="AB438" s="78">
        <f>IF(IFERROR(SEARCH("H360",N438),99)=99,IF(IFERROR(SEARCH("H360",O438),99)=99,IF(IFERROR(SEARCH("H360",Q438),99)=99,IF(IFERROR(SEARCH("H360",M438),99)=99,IF(IFERROR(SEARCH("H360",R438),99)=99,IF(IFERROR(SEARCH("H361",N438),99)=99,IF(IFERROR(SEARCH("H361",O438),99)=99,IF(IFERROR(SEARCH("H361",Q438),99)=99,IF(IFERROR(SEARCH("H361",M438),99)=99,IF(IFERROR(SEARCH("H361",R438),99)=99,IF(IFERROR(SEARCH("reproduction",P438),99)=99,IF(IFERROR(SEARCH("suspected reprotoxic",S438),99)=99,IF(IFERROR(SEARCH("reprotoxic",S438),99)=99,IF(IFERROR(SEARCH("reprotoxic",K438),99)=99,0,Scoring!$E$18),Scoring!$E$18),Scoring!$E$19),Scoring!$E$17),Scoring!$E$16),Scoring!$E$16),Scoring!$E$16),Scoring!$E$16),Scoring!$E$16),Scoring!$E$16),Scoring!$E$16),Scoring!$E$16),Scoring!$E$16),Scoring!$E$16)</f>
        <v>0</v>
      </c>
      <c r="AC438" s="78">
        <f>IF(IFERROR(SEARCH("57f",L438),99)=99,IF(IFERROR(SEARCH("57(f)",P438),99)=99,0,Scoring!$E$20),Scoring!$E$20)</f>
        <v>0</v>
      </c>
      <c r="AD438" s="78">
        <f>IF(IFERROR(SEARCH("CAT1",T438),99)=99,IF(IFERROR(SEARCH("CAT2",T438),99)=99,IF(IFERROR(SEARCH("CAT3",T438),99)=99,IF(IFERROR(SEARCH("concluded to be endocrine",K438),99)=99,IF(IFERROR(SEARCH("categorised as endocrine",K438),99)=99,IF(IFERROR(SEARCH("endocrine disrupting",P438),99)=99,IF(IFERROR(SEARCH("endocrine disrupting",K438),99)=99,IF(IFERROR(SEARCH("suspected endocrine",S438),99)=99,IF(IFERROR(SEARCH("potential endocrine",S438),99)=99,0,Scoring!$E$25),Scoring!$E$25),Scoring!$E$24),Scoring!$E$24),Scoring!$E$24),Scoring!$E$24),Scoring!$E$23),Scoring!$E$22),Scoring!$E$21)</f>
        <v>0</v>
      </c>
      <c r="AE438" s="78">
        <f>IF(IFERROR(SEARCH("suspected sensitiser",S438),99)=99,IF(IFERROR(SEARCH("sensitiser",S438),99)=99,IF(IFERROR(SEARCH("other hazard based concern",S438),99)=99,0,Scoring!$E$28),Scoring!$E$26),Scoring!$E$27)</f>
        <v>0</v>
      </c>
      <c r="AF438" s="78">
        <f>IF(IFERROR(M438,1)=1,IF(IFERROR(N438,1)=1,IF(IFERROR(O438,1)=1,IF(IFERROR(Q438,1)=1,IF(IFERROR(R438,1)=1,IF(IFERROR(T438,1)=1,IF(IFERROR(K438,1)=1,IF(IFERROR(P438,1)=1,IF(IFERROR(S438,1)=1,Scoring!$E$29,0),0),0),0),0),0),0),0),0)</f>
        <v>0</v>
      </c>
      <c r="AG438" s="78">
        <f t="shared" si="38"/>
        <v>3</v>
      </c>
      <c r="AI438" s="93"/>
      <c r="AJ438" s="94"/>
      <c r="AK438" s="76"/>
      <c r="AL438" s="75"/>
      <c r="AN438" s="79"/>
      <c r="AO438" s="79"/>
      <c r="AP438" s="79"/>
      <c r="AQ438" s="79"/>
      <c r="AR438" s="79"/>
      <c r="AS438" s="78"/>
      <c r="AU438" s="79">
        <f>IF(IFERROR(F438,99)=99,IF(IFERROR(G438,99)=99,IF(IFERROR(H438,99)=99,IF(IFERROR(I438,99)=99,IF(IFERROR(E438,99)=99,IF(IFERROR(J438,99)=99,0,Scoring!$B$7),Scoring!$B$3),Scoring!$B$2),Scoring!$B$6),Scoring!$B$5),Scoring!$B$4)</f>
        <v>0.5</v>
      </c>
      <c r="AV438" s="78">
        <f t="shared" si="39"/>
        <v>1.5</v>
      </c>
      <c r="AW438" s="78"/>
      <c r="AX438" s="66"/>
      <c r="AY438" s="78"/>
      <c r="AZ438" s="76"/>
      <c r="BA438" s="76"/>
      <c r="BB438" s="76"/>
    </row>
    <row r="439" spans="1:54" x14ac:dyDescent="0.25">
      <c r="A439" s="77" t="s">
        <v>5958</v>
      </c>
      <c r="B439" s="76" t="str">
        <f t="shared" si="42"/>
        <v>200-855-1</v>
      </c>
      <c r="C439" s="77" t="s">
        <v>2185</v>
      </c>
      <c r="D439" s="77" t="s">
        <v>2186</v>
      </c>
      <c r="E439" s="76" t="str">
        <f>IF(C439="-",IF(A439="-",VLOOKUP(D439,'sin-list 180320_update'!$C$2:$C$835,1,FALSE),VLOOKUP(A439,'sin-list 180320_update'!$A$2:$A$835,1,FALSE)),VLOOKUP(C439,'sin-list 180320_update'!$B$2:$B$835,1,FALSE))</f>
        <v>200-855-1</v>
      </c>
      <c r="F439" s="76" t="e">
        <f>IF($C439="-",IF($A439="-",VLOOKUP($D439,'REACH Bilaga XVII_update'!$A$5:$A$131,1,FALSE),VLOOKUP($A439,'REACH Bilaga XVII_update'!$C$5:$C$131,1,FALSE)),VLOOKUP($C439,'REACH Bilaga XVII_update'!$B$5:$B$131,1,FALSE))</f>
        <v>#N/A</v>
      </c>
      <c r="G439" s="76" t="e">
        <f>IF($C439="-",IF($A439="-",VLOOKUP($D439,' REACH Bilaga 59_update'!$A$5:$A$210,1,FALSE),VLOOKUP($A439,' REACH Bilaga 59_update'!$D$5:$D$210,1,FALSE)),VLOOKUP($C439,' REACH Bilaga 59_update'!$C$5:$C$210,1,FALSE))</f>
        <v>#N/A</v>
      </c>
      <c r="H439" s="76" t="e">
        <f>IF($C439="-",IF($A439="-",VLOOKUP($D439,'REACH Bilaga XIV_update'!$A$5:$A$110,1,FALSE),VLOOKUP($A439,'REACH Bilaga XIV_update'!$D$5:$D$110,1,FALSE)),VLOOKUP($C439,'REACH Bilaga XIV_update'!$C$5:$C$110,1,FALSE))</f>
        <v>#N/A</v>
      </c>
      <c r="I439" s="76" t="e">
        <f>IF($C439="-",IF($A439="-",VLOOKUP($D439,CoRAP_update!$A$5:$A$376,1,FALSE),VLOOKUP($A439,CoRAP_update!$D$5:$D$376,1,FALSE)),VLOOKUP($C439,CoRAP_update!$C$5:$C$376,1,FALSE))</f>
        <v>#N/A</v>
      </c>
      <c r="J439" s="76" t="e">
        <f>IF($C439="-",IF($A439="-",VLOOKUP($D439,EDC_update!$C$2:$C$450,1,FALSE),VLOOKUP($A439,EDC_update!$B$2:$B$450,1,FALSE)),VLOOKUP($C439,EDC_update!$L$2:$L$450,1,FALSE))</f>
        <v>#N/A</v>
      </c>
      <c r="K439" s="76" t="str">
        <f>IF($C439="-",IF($A439="-",IF(VLOOKUP($D439,'sin-list 180320_update'!$C$2:$S$835,3,FALSE)="",NA(),VLOOKUP($D439,'sin-list 180320_update'!$C$2:$S$835,3,FALSE)),IF(VLOOKUP($A439,'sin-list 180320_update'!$A$2:$S$835,5,FALSE)="",NA(),VLOOKUP($A439,'sin-list 180320_update'!$A$2:$S$835,5,FALSE))),IF(VLOOKUP($C439,'sin-list 180320_update'!$B$2:$S$835,4,FALSE)="",NA(),VLOOKUP($C439,'sin-list 180320_update'!$B$2:$S$835,4,FALSE)))</f>
        <v>Classified CMR according to Annex VI of Regulation 1272/2008</v>
      </c>
      <c r="L439" s="76" t="str">
        <f>IF($C439="-",IF($A439="-",VLOOKUP($D439,'sin-list 180320_update'!$C$2:$S$835,6,FALSE),VLOOKUP($A439,'sin-list 180320_update'!$A$2:$S$835,8,FALSE)),VLOOKUP($C439,'sin-list 180320_update'!$B$2:$S$835,7,FALSE))</f>
        <v>Flam. Liq. 2
Repr. 1A
STOT RE 2 *</v>
      </c>
      <c r="M439" s="76" t="str">
        <f>IF($C439="-",IF($A439="-",IF(VLOOKUP($D439,'sin-list 180320_update'!$C$2:$S$835,8,FALSE)="",NA(),VLOOKUP($D439,'sin-list 180320_update'!$C$2:$S$835,8,FALSE)),IF(VLOOKUP($A439,'sin-list 180320_update'!$A$2:$S$835,10,FALSE)="",NA(),VLOOKUP($A439,'sin-list 180320_update'!$A$2:$S$835,10,FALSE))),IF(VLOOKUP($C439,'sin-list 180320_update'!$B$2:$S$835,9,FALSE)="",NA(),VLOOKUP($C439,'sin-list 180320_update'!$B$2:$S$835,9,FALSE)))</f>
        <v>H225
H360F ***
H373 **</v>
      </c>
      <c r="N439" s="76" t="e">
        <f>IF($C439="-",IF($A439="-",IF(VLOOKUP($D439,'REACH Bilaga XVII_update'!$A$5:$E$131,4,FALSE)="",NA(),VLOOKUP($D439,'REACH Bilaga XVII_update'!$A$5:$E$131,4,FALSE)),IF(VLOOKUP($A439,'REACH Bilaga XVII_update'!$C$5:$D$131,2,FALSE)="",NA(),VLOOKUP($A439,'REACH Bilaga XVII_update'!$C$5:$D$131,2,FALSE))),IF(VLOOKUP($C439,'REACH Bilaga XVII_update'!$B$5:$D$131,3,FALSE)="",NA(),VLOOKUP($C439,'REACH Bilaga XVII_update'!$B$5:$D$131,3,FALSE)))</f>
        <v>#N/A</v>
      </c>
      <c r="O439" s="76" t="e">
        <f>IF($C439="-",IF($A439="-",IF(VLOOKUP($D439,' REACH Bilaga 59_update'!$A$5:$E$210,5,FALSE)="",NA(),VLOOKUP($D439,' REACH Bilaga 59_update'!$A$5:$E$210,5,FALSE)),IF(VLOOKUP($A439,' REACH Bilaga 59_update'!$D$5:$E$210,2,FALSE)="",NA(),VLOOKUP($A439,' REACH Bilaga 59_update'!$D$5:$E$210,2,FALSE))),IF(VLOOKUP($C439,' REACH Bilaga 59_update'!$C$5:$E$210,3,FALSE)="",NA(),VLOOKUP($C439,' REACH Bilaga 59_update'!$C$5:$E$210,3,FALSE)))</f>
        <v>#N/A</v>
      </c>
      <c r="P439" s="76" t="e">
        <f>IF(C439="-",IF(A439="-",IFERROR(VLOOKUP($D439,' REACH Bilaga 59_update'!$A$5:$F$210,MATCH(Sammanfattning!P$1,' REACH Bilaga 59_update'!$A$4:$F$4,0),FALSE),VLOOKUP($D439,'REACH Bilaga XIV_update'!$A$4:$H$110,MATCH(Sammanfattning!P$1,'REACH Bilaga XIV_update'!$A$4:$H$4,0),FALSE)),IFERROR(VLOOKUP($A439,' REACH Bilaga 59_update'!$D$5:$F$210,MATCH(Sammanfattning!P$1,' REACH Bilaga 59_update'!$D$4:$F$4,0),FALSE),VLOOKUP($A439,'REACH Bilaga XIV_update'!$D$4:$H$110,MATCH(Sammanfattning!P$1,'REACH Bilaga XIV_update'!$D$4:$H$4,0),FALSE))),IFERROR(VLOOKUP($C439,' REACH Bilaga 59_update'!$C$5:$F$210,MATCH(Sammanfattning!P$1,' REACH Bilaga 59_update'!$C$4:$F$4,0),FALSE),VLOOKUP($C439,'REACH Bilaga XIV_update'!$C$4:$H$110,MATCH(Sammanfattning!P$1,'REACH Bilaga XIV_update'!$C$4:$H$4,0),FALSE)))</f>
        <v>#N/A</v>
      </c>
      <c r="Q439" s="76" t="e">
        <f>IF($C439="-",IF($A439="-",IF(VLOOKUP($D439,'REACH Bilaga XIV_update'!$A$5:$I$110,9,FALSE)="",NA(),VLOOKUP($D439,'REACH Bilaga XIV_update'!$A$5:$I$110,9,FALSE)),IF(VLOOKUP($A439,'REACH Bilaga XIV_update'!$D$5:$I$110,6,FALSE)="",NA(),VLOOKUP($A439,'REACH Bilaga XIV_update'!$D$5:$I$110,6,FALSE))),IF(VLOOKUP($C439,'REACH Bilaga XIV_update'!$C$5:$I$110,7,FALSE)="",NA(),VLOOKUP($C439,'REACH Bilaga XIV_update'!$C$5:$I$110,7,FALSE)))</f>
        <v>#N/A</v>
      </c>
      <c r="R439" s="76" t="e">
        <f>IF($C439="-",IF($A439="-",IF(VLOOKUP($D439,CoRAP_update!$A$5:$O$376,15,FALSE)="",NA(),VLOOKUP($D439,CoRAP_update!$A$5:$O$376,15,FALSE)),IF(VLOOKUP($A439,CoRAP_update!$D$5:$O$376,12,FALSE)="",NA(),VLOOKUP($A439,CoRAP_update!$D$5:$O$376,12,FALSE))),IF(VLOOKUP($C439,CoRAP_update!$C$5:$O$376,13,FALSE)="",NA(),VLOOKUP($C439,CoRAP_update!$C$5:$O$376,13,FALSE)))</f>
        <v>#N/A</v>
      </c>
      <c r="S439" s="144" t="e">
        <f>IF($C439="-",IF($A439="-",VLOOKUP($D439,CoRAP_update!$A$5:$J$376,MATCH(Sammanfattning!S$1,CoRAP_update!$A$4:$J$4,0),FALSE),VLOOKUP($A439,CoRAP_update!$D$5:$J$376,MATCH(Sammanfattning!S$1,CoRAP_update!$D$4:$J$4,0),FALSE)),VLOOKUP($C439,CoRAP_update!$C$5:$J$376,MATCH(Sammanfattning!S$1,CoRAP_update!$C$4:$J$4,0),FALSE))</f>
        <v>#N/A</v>
      </c>
      <c r="T439" s="76" t="e">
        <f>IF($A439="-",VLOOKUP($D439,EDC_update!$C$2:$F$450,4,FALSE),VLOOKUP($A439,EDC_update!$B$2:$F$450,5,FALSE))</f>
        <v>#N/A</v>
      </c>
      <c r="V439" s="78">
        <f>IF(IFERROR(SEARCH("PBT",P439),99)=99,IF(IFERROR(SEARCH("suspected PBT",S439),99)=99,IF(IFERROR(SEARCH("concluded to be PBT",K439),99)=99,IF(IFERROR(SEARCH("PBT",S439),99)=99,IF(IFERROR(SEARCH("PBT cand",L439),99)=99,IF(IFERROR(SEARCH("PBT",L439),99)=99,IF(IFERROR(SEARCH("persistent, bioackumulative and toxic properties",K439),99)=99,0,Scoring!$E$3),Scoring!$E$3),Scoring!$E$7),Scoring!$E$3),Scoring!$E$5),Scoring!$E$6),Scoring!$E$3)</f>
        <v>0</v>
      </c>
      <c r="W439" s="78">
        <f>IF(IFERROR(SEARCH("vPvB",P439),99)=99,IF(IFERROR(SEARCH("suspected pbt/vPvB",S439),99)=99,IF(IFERROR(SEARCH("vPvB",S439),99)=99,IF(IFERROR(SEARCH("concluded to be a vPvB",S439),99)=99,IF(IFERROR(SEARCH("identified as vPvB",K439),99)=99,IF(IFERROR(SEARCH("concluded to be a vPvB",K439),99)=99,IF(IFERROR(SEARCH("concluded to be both pbt and vPvB",S439),99)=99,IF(IFERROR(SEARCH("concluded to be both pbt and vPvB",K439),99)=99,0,Scoring!$E$5),Scoring!$E$5),Scoring!$E$5),Scoring!$E$5),Scoring!$E$5),Scoring!$E$4),Scoring!$E$6),Scoring!$E$4)</f>
        <v>0</v>
      </c>
      <c r="X439" s="78">
        <f>IF(IFERROR(SEARCH("H410",N439),99)=99,IF(IFERROR(SEARCH("H410",O439),99)=99,IF(IFERROR(SEARCH("H410",Q439),99)=99,IF(IFERROR(SEARCH("H410",M439),99)=99,IF(IFERROR(SEARCH("H410",R439),99)=99,IF(IFERROR(SEARCH("H411",N439),99)=99,IF(IFERROR(SEARCH("H411",O439),99)=99,IF(IFERROR(SEARCH("H411",Q439),99)=99,IF(IFERROR(SEARCH("H411",M439),99)=99,IF(IFERROR(SEARCH("H411",R439),99)=99,IF(IFERROR(SEARCH("H413",N439),99)=99,IF(IFERROR(SEARCH("H413",O439),99)=99,IF(IFERROR(SEARCH("H413",Q439),99)=99,IF(IFERROR(SEARCH("H413",M439),99)=99,IF(IFERROR(SEARCH("H413",R439),99)=99,IF(IFERROR(SEARCH("H412",N439),99)=99,IF(IFERROR(SEARCH("H412",O439),99)=99,IF(IFERROR(SEARCH("H412",Q439),99)=99,IF(IFERROR(SEARCH("H412",M439),99)=99,IF(IFERROR(SEARCH("H412",R439),99)=99,0,Scoring!$E$2),Scoring!$E$2),Scoring!$E$2),Scoring!$E$2),Scoring!$E$2),Scoring!$E$2),Scoring!$E$2),Scoring!$E$2),Scoring!$E$2),Scoring!$E$2),Scoring!$E$2),Scoring!$E$2),Scoring!$E$2),Scoring!$E$2),Scoring!$E$2),Scoring!$E$2),Scoring!$E$2),Scoring!$E$2),Scoring!$E$2),Scoring!$E$2)</f>
        <v>0</v>
      </c>
      <c r="Y439" s="78">
        <f>IF(IFERROR(SEARCH("CMR",K439),99)=99,IF(IFERROR(SEARCH("Suspected CMR",S439),99)=99,IF(IFERROR(SEARCH("CMR",S439),99)=99,0,Scoring!$E$8),Scoring!$E$9),Scoring!$E$8)</f>
        <v>3</v>
      </c>
      <c r="Z439" s="78">
        <f>IF(IFERROR(SEARCH("H350",N439),99)=99,IF(IFERROR(SEARCH("H350",O439),99)=99,IF(IFERROR(SEARCH("H350",Q439),99)=99,IF(IFERROR(SEARCH("H350",M439),99)=99,IF(IFERROR(SEARCH("H350",R439),99)=99,IF(IFERROR(SEARCH("H351",N439),99)=99,IF(IFERROR(SEARCH("H351",O439),99)=99,IF(IFERROR(SEARCH("H351",Q439),99)=99,IF(IFERROR(SEARCH("H351",M439),99)=99,IF(IFERROR(SEARCH("H351",R439),99)=99,IF(IFERROR(SEARCH("carcinogenic",P439),99)=99,IF(IFERROR(SEARCH("suspected carcinogenic",S439),99)=99,0,Scoring!$E$12),Scoring!$E$11),Scoring!$E$10),Scoring!$E$10),Scoring!$E$10),Scoring!$E$10),Scoring!$E$10),Scoring!$E$10),Scoring!$E$10),Scoring!$E$10),Scoring!$E$10),Scoring!$E$10)</f>
        <v>0</v>
      </c>
      <c r="AA439" s="78">
        <f>IF(IFERROR(SEARCH("H340",N439),99)=99,IF(IFERROR(SEARCH("H340",O439),99)=99,IF(IFERROR(SEARCH("H340",Q439),99)=99,IF(IFERROR(SEARCH("H340",M439),99)=99,IF(IFERROR(SEARCH("H340",R439),99)=99,IF(IFERROR(SEARCH("H341",N439),99)=99,IF(IFERROR(SEARCH("H341",O439),99)=99,IF(IFERROR(SEARCH("H341",Q439),99)=99,IF(IFERROR(SEARCH("H341",M439),99)=99,IF(IFERROR(SEARCH("H341",R439),99)=99,IF(IFERROR(SEARCH("mutagenic",P439),99)=99,IF(IFERROR(SEARCH("suspected mutagenic",S439),99)=99,0,Scoring!$E$15),Scoring!$E$14),Scoring!$E$13),Scoring!$E$13),Scoring!$E$13),Scoring!$E$13),Scoring!$E$13),Scoring!$E$13),Scoring!$E$13),Scoring!$E$13),Scoring!$E$13),Scoring!$E$13)</f>
        <v>0</v>
      </c>
      <c r="AB439" s="78">
        <f>IF(IFERROR(SEARCH("H360",N439),99)=99,IF(IFERROR(SEARCH("H360",O439),99)=99,IF(IFERROR(SEARCH("H360",Q439),99)=99,IF(IFERROR(SEARCH("H360",M439),99)=99,IF(IFERROR(SEARCH("H360",R439),99)=99,IF(IFERROR(SEARCH("H361",N439),99)=99,IF(IFERROR(SEARCH("H361",O439),99)=99,IF(IFERROR(SEARCH("H361",Q439),99)=99,IF(IFERROR(SEARCH("H361",M439),99)=99,IF(IFERROR(SEARCH("H361",R439),99)=99,IF(IFERROR(SEARCH("reproduction",P439),99)=99,IF(IFERROR(SEARCH("suspected reprotoxic",S439),99)=99,IF(IFERROR(SEARCH("reprotoxic",S439),99)=99,IF(IFERROR(SEARCH("reprotoxic",K439),99)=99,0,Scoring!$E$18),Scoring!$E$18),Scoring!$E$19),Scoring!$E$17),Scoring!$E$16),Scoring!$E$16),Scoring!$E$16),Scoring!$E$16),Scoring!$E$16),Scoring!$E$16),Scoring!$E$16),Scoring!$E$16),Scoring!$E$16),Scoring!$E$16)</f>
        <v>1</v>
      </c>
      <c r="AC439" s="78">
        <f>IF(IFERROR(SEARCH("57f",L439),99)=99,IF(IFERROR(SEARCH("57(f)",P439),99)=99,0,Scoring!$E$20),Scoring!$E$20)</f>
        <v>0</v>
      </c>
      <c r="AD439" s="78">
        <f>IF(IFERROR(SEARCH("CAT1",T439),99)=99,IF(IFERROR(SEARCH("CAT2",T439),99)=99,IF(IFERROR(SEARCH("CAT3",T439),99)=99,IF(IFERROR(SEARCH("concluded to be endocrine",K439),99)=99,IF(IFERROR(SEARCH("categorised as endocrine",K439),99)=99,IF(IFERROR(SEARCH("endocrine disrupting",P439),99)=99,IF(IFERROR(SEARCH("endocrine disrupting",K439),99)=99,IF(IFERROR(SEARCH("suspected endocrine",S439),99)=99,IF(IFERROR(SEARCH("potential endocrine",S439),99)=99,0,Scoring!$E$25),Scoring!$E$25),Scoring!$E$24),Scoring!$E$24),Scoring!$E$24),Scoring!$E$24),Scoring!$E$23),Scoring!$E$22),Scoring!$E$21)</f>
        <v>0</v>
      </c>
      <c r="AE439" s="78">
        <f>IF(IFERROR(SEARCH("suspected sensitiser",S439),99)=99,IF(IFERROR(SEARCH("sensitiser",S439),99)=99,IF(IFERROR(SEARCH("other hazard based concern",S439),99)=99,0,Scoring!$E$28),Scoring!$E$26),Scoring!$E$27)</f>
        <v>0</v>
      </c>
      <c r="AF439" s="78">
        <f>IF(IFERROR(M439,1)=1,IF(IFERROR(N439,1)=1,IF(IFERROR(O439,1)=1,IF(IFERROR(Q439,1)=1,IF(IFERROR(R439,1)=1,IF(IFERROR(T439,1)=1,IF(IFERROR(K439,1)=1,IF(IFERROR(P439,1)=1,IF(IFERROR(S439,1)=1,Scoring!$E$29,0),0),0),0),0),0),0),0),0)</f>
        <v>0</v>
      </c>
      <c r="AG439" s="78">
        <f t="shared" si="38"/>
        <v>3</v>
      </c>
      <c r="AI439" s="93"/>
      <c r="AJ439" s="94"/>
      <c r="AK439" s="76"/>
      <c r="AL439" s="75"/>
      <c r="AN439" s="79"/>
      <c r="AO439" s="79"/>
      <c r="AP439" s="79"/>
      <c r="AQ439" s="79"/>
      <c r="AR439" s="79"/>
      <c r="AS439" s="78"/>
      <c r="AU439" s="79">
        <f>IF(IFERROR(F439,99)=99,IF(IFERROR(G439,99)=99,IF(IFERROR(H439,99)=99,IF(IFERROR(I439,99)=99,IF(IFERROR(E439,99)=99,IF(IFERROR(J439,99)=99,0,Scoring!$B$7),Scoring!$B$3),Scoring!$B$2),Scoring!$B$6),Scoring!$B$5),Scoring!$B$4)</f>
        <v>0.3</v>
      </c>
      <c r="AV439" s="78">
        <f t="shared" si="39"/>
        <v>0.89999999999999991</v>
      </c>
      <c r="AW439" s="78"/>
      <c r="AX439" s="66"/>
      <c r="AY439" s="78"/>
      <c r="AZ439" s="76"/>
      <c r="BA439" s="76"/>
      <c r="BB439" s="76"/>
    </row>
    <row r="440" spans="1:54" x14ac:dyDescent="0.25">
      <c r="A440" s="77" t="s">
        <v>3080</v>
      </c>
      <c r="B440" s="76" t="str">
        <f t="shared" si="42"/>
        <v>200-879-2</v>
      </c>
      <c r="C440" s="77" t="s">
        <v>2195</v>
      </c>
      <c r="D440" s="77" t="s">
        <v>2196</v>
      </c>
      <c r="E440" s="76" t="str">
        <f>IF(C440="-",IF(A440="-",VLOOKUP(D440,'sin-list 180320_update'!$C$2:$C$835,1,FALSE),VLOOKUP(A440,'sin-list 180320_update'!$A$2:$A$835,1,FALSE)),VLOOKUP(C440,'sin-list 180320_update'!$B$2:$B$835,1,FALSE))</f>
        <v>200-879-2</v>
      </c>
      <c r="F440" s="76" t="e">
        <f>IF($C440="-",IF($A440="-",VLOOKUP($D440,'REACH Bilaga XVII_update'!$A$5:$A$131,1,FALSE),VLOOKUP($A440,'REACH Bilaga XVII_update'!$C$5:$C$131,1,FALSE)),VLOOKUP($C440,'REACH Bilaga XVII_update'!$B$5:$B$131,1,FALSE))</f>
        <v>#N/A</v>
      </c>
      <c r="G440" s="76" t="str">
        <f>IF($C440="-",IF($A440="-",VLOOKUP($D440,' REACH Bilaga 59_update'!$A$5:$A$210,1,FALSE),VLOOKUP($A440,' REACH Bilaga 59_update'!$D$5:$D$210,1,FALSE)),VLOOKUP($C440,' REACH Bilaga 59_update'!$C$5:$C$210,1,FALSE))</f>
        <v>200-879-2</v>
      </c>
      <c r="H440" s="76" t="e">
        <f>IF($C440="-",IF($A440="-",VLOOKUP($D440,'REACH Bilaga XIV_update'!$A$5:$A$110,1,FALSE),VLOOKUP($A440,'REACH Bilaga XIV_update'!$D$5:$D$110,1,FALSE)),VLOOKUP($C440,'REACH Bilaga XIV_update'!$C$5:$C$110,1,FALSE))</f>
        <v>#N/A</v>
      </c>
      <c r="I440" s="76" t="e">
        <f>IF($C440="-",IF($A440="-",VLOOKUP($D440,CoRAP_update!$A$5:$A$376,1,FALSE),VLOOKUP($A440,CoRAP_update!$D$5:$D$376,1,FALSE)),VLOOKUP($C440,CoRAP_update!$C$5:$C$376,1,FALSE))</f>
        <v>#N/A</v>
      </c>
      <c r="J440" s="76" t="e">
        <f>IF($C440="-",IF($A440="-",VLOOKUP($D440,EDC_update!$C$2:$C$450,1,FALSE),VLOOKUP($A440,EDC_update!$B$2:$B$450,1,FALSE)),VLOOKUP($C440,EDC_update!$L$2:$L$450,1,FALSE))</f>
        <v>#N/A</v>
      </c>
      <c r="K440" s="76" t="str">
        <f>IF($C440="-",IF($A440="-",IF(VLOOKUP($D440,'sin-list 180320_update'!$C$2:$S$835,3,FALSE)="",NA(),VLOOKUP($D440,'sin-list 180320_update'!$C$2:$S$835,3,FALSE)),IF(VLOOKUP($A440,'sin-list 180320_update'!$A$2:$S$835,5,FALSE)="",NA(),VLOOKUP($A440,'sin-list 180320_update'!$A$2:$S$835,5,FALSE))),IF(VLOOKUP($C440,'sin-list 180320_update'!$B$2:$S$835,4,FALSE)="",NA(),VLOOKUP($C440,'sin-list 180320_update'!$B$2:$S$835,4,FALSE)))</f>
        <v>Classified CMR according to Annex VI of Regulation 1272/2008</v>
      </c>
      <c r="L440" s="76" t="str">
        <f>IF($C440="-",IF($A440="-",VLOOKUP($D440,'sin-list 180320_update'!$C$2:$S$835,6,FALSE),VLOOKUP($A440,'sin-list 180320_update'!$A$2:$S$835,8,FALSE)),VLOOKUP($C440,'sin-list 180320_update'!$B$2:$S$835,7,FALSE))</f>
        <v>Flam. Liq. 1
Carc. 1B
Muta. 1B
Acute Tox. 4 *
Acute Tox. 4 *
Acute Tox. 4 *
Eye Irrit. 2
STOT SE 3
Skin Irrit. 2</v>
      </c>
      <c r="M440" s="76" t="str">
        <f>IF($C440="-",IF($A440="-",IF(VLOOKUP($D440,'sin-list 180320_update'!$C$2:$S$835,8,FALSE)="",NA(),VLOOKUP($D440,'sin-list 180320_update'!$C$2:$S$835,8,FALSE)),IF(VLOOKUP($A440,'sin-list 180320_update'!$A$2:$S$835,10,FALSE)="",NA(),VLOOKUP($A440,'sin-list 180320_update'!$A$2:$S$835,10,FALSE))),IF(VLOOKUP($C440,'sin-list 180320_update'!$B$2:$S$835,9,FALSE)="",NA(),VLOOKUP($C440,'sin-list 180320_update'!$B$2:$S$835,9,FALSE)))</f>
        <v>H224
H350
H340
H332
H312
H302
H319
H335
H315</v>
      </c>
      <c r="N440" s="76" t="e">
        <f>IF($C440="-",IF($A440="-",IF(VLOOKUP($D440,'REACH Bilaga XVII_update'!$A$5:$E$131,4,FALSE)="",NA(),VLOOKUP($D440,'REACH Bilaga XVII_update'!$A$5:$E$131,4,FALSE)),IF(VLOOKUP($A440,'REACH Bilaga XVII_update'!$C$5:$D$131,2,FALSE)="",NA(),VLOOKUP($A440,'REACH Bilaga XVII_update'!$C$5:$D$131,2,FALSE))),IF(VLOOKUP($C440,'REACH Bilaga XVII_update'!$B$5:$D$131,3,FALSE)="",NA(),VLOOKUP($C440,'REACH Bilaga XVII_update'!$B$5:$D$131,3,FALSE)))</f>
        <v>#N/A</v>
      </c>
      <c r="O440" s="76" t="str">
        <f>IF($C440="-",IF($A440="-",IF(VLOOKUP($D440,' REACH Bilaga 59_update'!$A$5:$E$210,5,FALSE)="",NA(),VLOOKUP($D440,' REACH Bilaga 59_update'!$A$5:$E$210,5,FALSE)),IF(VLOOKUP($A440,' REACH Bilaga 59_update'!$D$5:$E$210,2,FALSE)="",NA(),VLOOKUP($A440,' REACH Bilaga 59_update'!$D$5:$E$210,2,FALSE))),IF(VLOOKUP($C440,' REACH Bilaga 59_update'!$C$5:$E$210,3,FALSE)="",NA(),VLOOKUP($C440,' REACH Bilaga 59_update'!$C$5:$E$210,3,FALSE)))</f>
        <v>H224
H350
H340
H331
H311
H302
H335
H319</v>
      </c>
      <c r="P440" s="76" t="str">
        <f>IF(C440="-",IF(A440="-",IFERROR(VLOOKUP($D440,' REACH Bilaga 59_update'!$A$5:$F$210,MATCH(Sammanfattning!P$1,' REACH Bilaga 59_update'!$A$4:$F$4,0),FALSE),VLOOKUP($D440,'REACH Bilaga XIV_update'!$A$4:$H$110,MATCH(Sammanfattning!P$1,'REACH Bilaga XIV_update'!$A$4:$H$4,0),FALSE)),IFERROR(VLOOKUP($A440,' REACH Bilaga 59_update'!$D$5:$F$210,MATCH(Sammanfattning!P$1,' REACH Bilaga 59_update'!$D$4:$F$4,0),FALSE),VLOOKUP($A440,'REACH Bilaga XIV_update'!$D$4:$H$110,MATCH(Sammanfattning!P$1,'REACH Bilaga XIV_update'!$D$4:$H$4,0),FALSE))),IFERROR(VLOOKUP($C440,' REACH Bilaga 59_update'!$C$5:$F$210,MATCH(Sammanfattning!P$1,' REACH Bilaga 59_update'!$C$4:$F$4,0),FALSE),VLOOKUP($C440,'REACH Bilaga XIV_update'!$C$4:$H$110,MATCH(Sammanfattning!P$1,'REACH Bilaga XIV_update'!$C$4:$H$4,0),FALSE)))</f>
        <v>Carcinogenic (Article 57a)#Mutagenic (Article 57b)</v>
      </c>
      <c r="Q440" s="76" t="e">
        <f>IF($C440="-",IF($A440="-",IF(VLOOKUP($D440,'REACH Bilaga XIV_update'!$A$5:$I$110,9,FALSE)="",NA(),VLOOKUP($D440,'REACH Bilaga XIV_update'!$A$5:$I$110,9,FALSE)),IF(VLOOKUP($A440,'REACH Bilaga XIV_update'!$D$5:$I$110,6,FALSE)="",NA(),VLOOKUP($A440,'REACH Bilaga XIV_update'!$D$5:$I$110,6,FALSE))),IF(VLOOKUP($C440,'REACH Bilaga XIV_update'!$C$5:$I$110,7,FALSE)="",NA(),VLOOKUP($C440,'REACH Bilaga XIV_update'!$C$5:$I$110,7,FALSE)))</f>
        <v>#N/A</v>
      </c>
      <c r="R440" s="76" t="e">
        <f>IF($C440="-",IF($A440="-",IF(VLOOKUP($D440,CoRAP_update!$A$5:$O$376,15,FALSE)="",NA(),VLOOKUP($D440,CoRAP_update!$A$5:$O$376,15,FALSE)),IF(VLOOKUP($A440,CoRAP_update!$D$5:$O$376,12,FALSE)="",NA(),VLOOKUP($A440,CoRAP_update!$D$5:$O$376,12,FALSE))),IF(VLOOKUP($C440,CoRAP_update!$C$5:$O$376,13,FALSE)="",NA(),VLOOKUP($C440,CoRAP_update!$C$5:$O$376,13,FALSE)))</f>
        <v>#N/A</v>
      </c>
      <c r="S440" s="144" t="e">
        <f>IF($C440="-",IF($A440="-",VLOOKUP($D440,CoRAP_update!$A$5:$J$376,MATCH(Sammanfattning!S$1,CoRAP_update!$A$4:$J$4,0),FALSE),VLOOKUP($A440,CoRAP_update!$D$5:$J$376,MATCH(Sammanfattning!S$1,CoRAP_update!$D$4:$J$4,0),FALSE)),VLOOKUP($C440,CoRAP_update!$C$5:$J$376,MATCH(Sammanfattning!S$1,CoRAP_update!$C$4:$J$4,0),FALSE))</f>
        <v>#N/A</v>
      </c>
      <c r="T440" s="76" t="e">
        <f>IF($A440="-",VLOOKUP($D440,EDC_update!$C$2:$F$450,4,FALSE),VLOOKUP($A440,EDC_update!$B$2:$F$450,5,FALSE))</f>
        <v>#N/A</v>
      </c>
      <c r="V440" s="78">
        <f>IF(IFERROR(SEARCH("PBT",P440),99)=99,IF(IFERROR(SEARCH("suspected PBT",S440),99)=99,IF(IFERROR(SEARCH("concluded to be PBT",K440),99)=99,IF(IFERROR(SEARCH("PBT",S440),99)=99,IF(IFERROR(SEARCH("PBT cand",L440),99)=99,IF(IFERROR(SEARCH("PBT",L440),99)=99,IF(IFERROR(SEARCH("persistent, bioackumulative and toxic properties",K440),99)=99,0,Scoring!$E$3),Scoring!$E$3),Scoring!$E$7),Scoring!$E$3),Scoring!$E$5),Scoring!$E$6),Scoring!$E$3)</f>
        <v>0</v>
      </c>
      <c r="W440" s="78">
        <f>IF(IFERROR(SEARCH("vPvB",P440),99)=99,IF(IFERROR(SEARCH("suspected pbt/vPvB",S440),99)=99,IF(IFERROR(SEARCH("vPvB",S440),99)=99,IF(IFERROR(SEARCH("concluded to be a vPvB",S440),99)=99,IF(IFERROR(SEARCH("identified as vPvB",K440),99)=99,IF(IFERROR(SEARCH("concluded to be a vPvB",K440),99)=99,IF(IFERROR(SEARCH("concluded to be both pbt and vPvB",S440),99)=99,IF(IFERROR(SEARCH("concluded to be both pbt and vPvB",K440),99)=99,0,Scoring!$E$5),Scoring!$E$5),Scoring!$E$5),Scoring!$E$5),Scoring!$E$5),Scoring!$E$4),Scoring!$E$6),Scoring!$E$4)</f>
        <v>0</v>
      </c>
      <c r="X440" s="78">
        <f>IF(IFERROR(SEARCH("H410",N440),99)=99,IF(IFERROR(SEARCH("H410",O440),99)=99,IF(IFERROR(SEARCH("H410",Q440),99)=99,IF(IFERROR(SEARCH("H410",M440),99)=99,IF(IFERROR(SEARCH("H410",R440),99)=99,IF(IFERROR(SEARCH("H411",N440),99)=99,IF(IFERROR(SEARCH("H411",O440),99)=99,IF(IFERROR(SEARCH("H411",Q440),99)=99,IF(IFERROR(SEARCH("H411",M440),99)=99,IF(IFERROR(SEARCH("H411",R440),99)=99,IF(IFERROR(SEARCH("H413",N440),99)=99,IF(IFERROR(SEARCH("H413",O440),99)=99,IF(IFERROR(SEARCH("H413",Q440),99)=99,IF(IFERROR(SEARCH("H413",M440),99)=99,IF(IFERROR(SEARCH("H413",R440),99)=99,IF(IFERROR(SEARCH("H412",N440),99)=99,IF(IFERROR(SEARCH("H412",O440),99)=99,IF(IFERROR(SEARCH("H412",Q440),99)=99,IF(IFERROR(SEARCH("H412",M440),99)=99,IF(IFERROR(SEARCH("H412",R440),99)=99,0,Scoring!$E$2),Scoring!$E$2),Scoring!$E$2),Scoring!$E$2),Scoring!$E$2),Scoring!$E$2),Scoring!$E$2),Scoring!$E$2),Scoring!$E$2),Scoring!$E$2),Scoring!$E$2),Scoring!$E$2),Scoring!$E$2),Scoring!$E$2),Scoring!$E$2),Scoring!$E$2),Scoring!$E$2),Scoring!$E$2),Scoring!$E$2),Scoring!$E$2)</f>
        <v>0</v>
      </c>
      <c r="Y440" s="78">
        <f>IF(IFERROR(SEARCH("CMR",K440),99)=99,IF(IFERROR(SEARCH("Suspected CMR",S440),99)=99,IF(IFERROR(SEARCH("CMR",S440),99)=99,0,Scoring!$E$8),Scoring!$E$9),Scoring!$E$8)</f>
        <v>3</v>
      </c>
      <c r="Z440" s="78">
        <f>IF(IFERROR(SEARCH("H350",N440),99)=99,IF(IFERROR(SEARCH("H350",O440),99)=99,IF(IFERROR(SEARCH("H350",Q440),99)=99,IF(IFERROR(SEARCH("H350",M440),99)=99,IF(IFERROR(SEARCH("H350",R440),99)=99,IF(IFERROR(SEARCH("H351",N440),99)=99,IF(IFERROR(SEARCH("H351",O440),99)=99,IF(IFERROR(SEARCH("H351",Q440),99)=99,IF(IFERROR(SEARCH("H351",M440),99)=99,IF(IFERROR(SEARCH("H351",R440),99)=99,IF(IFERROR(SEARCH("carcinogenic",P440),99)=99,IF(IFERROR(SEARCH("suspected carcinogenic",S440),99)=99,0,Scoring!$E$12),Scoring!$E$11),Scoring!$E$10),Scoring!$E$10),Scoring!$E$10),Scoring!$E$10),Scoring!$E$10),Scoring!$E$10),Scoring!$E$10),Scoring!$E$10),Scoring!$E$10),Scoring!$E$10)</f>
        <v>1</v>
      </c>
      <c r="AA440" s="78">
        <f>IF(IFERROR(SEARCH("H340",N440),99)=99,IF(IFERROR(SEARCH("H340",O440),99)=99,IF(IFERROR(SEARCH("H340",Q440),99)=99,IF(IFERROR(SEARCH("H340",M440),99)=99,IF(IFERROR(SEARCH("H340",R440),99)=99,IF(IFERROR(SEARCH("H341",N440),99)=99,IF(IFERROR(SEARCH("H341",O440),99)=99,IF(IFERROR(SEARCH("H341",Q440),99)=99,IF(IFERROR(SEARCH("H341",M440),99)=99,IF(IFERROR(SEARCH("H341",R440),99)=99,IF(IFERROR(SEARCH("mutagenic",P440),99)=99,IF(IFERROR(SEARCH("suspected mutagenic",S440),99)=99,0,Scoring!$E$15),Scoring!$E$14),Scoring!$E$13),Scoring!$E$13),Scoring!$E$13),Scoring!$E$13),Scoring!$E$13),Scoring!$E$13),Scoring!$E$13),Scoring!$E$13),Scoring!$E$13),Scoring!$E$13)</f>
        <v>1</v>
      </c>
      <c r="AB440" s="78">
        <f>IF(IFERROR(SEARCH("H360",N440),99)=99,IF(IFERROR(SEARCH("H360",O440),99)=99,IF(IFERROR(SEARCH("H360",Q440),99)=99,IF(IFERROR(SEARCH("H360",M440),99)=99,IF(IFERROR(SEARCH("H360",R440),99)=99,IF(IFERROR(SEARCH("H361",N440),99)=99,IF(IFERROR(SEARCH("H361",O440),99)=99,IF(IFERROR(SEARCH("H361",Q440),99)=99,IF(IFERROR(SEARCH("H361",M440),99)=99,IF(IFERROR(SEARCH("H361",R440),99)=99,IF(IFERROR(SEARCH("reproduction",P440),99)=99,IF(IFERROR(SEARCH("suspected reprotoxic",S440),99)=99,IF(IFERROR(SEARCH("reprotoxic",S440),99)=99,IF(IFERROR(SEARCH("reprotoxic",K440),99)=99,0,Scoring!$E$18),Scoring!$E$18),Scoring!$E$19),Scoring!$E$17),Scoring!$E$16),Scoring!$E$16),Scoring!$E$16),Scoring!$E$16),Scoring!$E$16),Scoring!$E$16),Scoring!$E$16),Scoring!$E$16),Scoring!$E$16),Scoring!$E$16)</f>
        <v>0</v>
      </c>
      <c r="AC440" s="78">
        <f>IF(IFERROR(SEARCH("57f",L440),99)=99,IF(IFERROR(SEARCH("57(f)",P440),99)=99,0,Scoring!$E$20),Scoring!$E$20)</f>
        <v>0</v>
      </c>
      <c r="AD440" s="78">
        <f>IF(IFERROR(SEARCH("CAT1",T440),99)=99,IF(IFERROR(SEARCH("CAT2",T440),99)=99,IF(IFERROR(SEARCH("CAT3",T440),99)=99,IF(IFERROR(SEARCH("concluded to be endocrine",K440),99)=99,IF(IFERROR(SEARCH("categorised as endocrine",K440),99)=99,IF(IFERROR(SEARCH("endocrine disrupting",P440),99)=99,IF(IFERROR(SEARCH("endocrine disrupting",K440),99)=99,IF(IFERROR(SEARCH("suspected endocrine",S440),99)=99,IF(IFERROR(SEARCH("potential endocrine",S440),99)=99,0,Scoring!$E$25),Scoring!$E$25),Scoring!$E$24),Scoring!$E$24),Scoring!$E$24),Scoring!$E$24),Scoring!$E$23),Scoring!$E$22),Scoring!$E$21)</f>
        <v>0</v>
      </c>
      <c r="AE440" s="78">
        <f>IF(IFERROR(SEARCH("suspected sensitiser",S440),99)=99,IF(IFERROR(SEARCH("sensitiser",S440),99)=99,IF(IFERROR(SEARCH("other hazard based concern",S440),99)=99,0,Scoring!$E$28),Scoring!$E$26),Scoring!$E$27)</f>
        <v>0</v>
      </c>
      <c r="AF440" s="78">
        <f>IF(IFERROR(M440,1)=1,IF(IFERROR(N440,1)=1,IF(IFERROR(O440,1)=1,IF(IFERROR(Q440,1)=1,IF(IFERROR(R440,1)=1,IF(IFERROR(T440,1)=1,IF(IFERROR(K440,1)=1,IF(IFERROR(P440,1)=1,IF(IFERROR(S440,1)=1,Scoring!$E$29,0),0),0),0),0),0),0),0),0)</f>
        <v>0</v>
      </c>
      <c r="AG440" s="78">
        <f t="shared" si="38"/>
        <v>3</v>
      </c>
      <c r="AI440" s="93"/>
      <c r="AJ440" s="94"/>
      <c r="AK440" s="76"/>
      <c r="AL440" s="75"/>
      <c r="AN440" s="79"/>
      <c r="AO440" s="79"/>
      <c r="AP440" s="79"/>
      <c r="AQ440" s="79"/>
      <c r="AR440" s="79"/>
      <c r="AS440" s="78"/>
      <c r="AU440" s="79">
        <f>IF(IFERROR(F440,99)=99,IF(IFERROR(G440,99)=99,IF(IFERROR(H440,99)=99,IF(IFERROR(I440,99)=99,IF(IFERROR(E440,99)=99,IF(IFERROR(J440,99)=99,0,Scoring!$B$7),Scoring!$B$3),Scoring!$B$2),Scoring!$B$6),Scoring!$B$5),Scoring!$B$4)</f>
        <v>1</v>
      </c>
      <c r="AV440" s="78">
        <f t="shared" si="39"/>
        <v>3</v>
      </c>
      <c r="AW440" s="78"/>
      <c r="AX440" s="66"/>
      <c r="AY440" s="78"/>
      <c r="AZ440" s="76"/>
      <c r="BA440" s="76"/>
      <c r="BB440" s="76"/>
    </row>
    <row r="441" spans="1:54" x14ac:dyDescent="0.25">
      <c r="A441" s="77" t="s">
        <v>3068</v>
      </c>
      <c r="B441" s="76" t="str">
        <f t="shared" si="42"/>
        <v>201-058-1</v>
      </c>
      <c r="C441" s="77" t="s">
        <v>2231</v>
      </c>
      <c r="D441" s="77" t="s">
        <v>2232</v>
      </c>
      <c r="E441" s="76" t="str">
        <f>IF(C441="-",IF(A441="-",VLOOKUP(D441,'sin-list 180320_update'!$C$2:$C$835,1,FALSE),VLOOKUP(A441,'sin-list 180320_update'!$A$2:$A$835,1,FALSE)),VLOOKUP(C441,'sin-list 180320_update'!$B$2:$B$835,1,FALSE))</f>
        <v>201-058-1</v>
      </c>
      <c r="F441" s="76" t="e">
        <f>IF($C441="-",IF($A441="-",VLOOKUP($D441,'REACH Bilaga XVII_update'!$A$5:$A$131,1,FALSE),VLOOKUP($A441,'REACH Bilaga XVII_update'!$C$5:$C$131,1,FALSE)),VLOOKUP($C441,'REACH Bilaga XVII_update'!$B$5:$B$131,1,FALSE))</f>
        <v>#N/A</v>
      </c>
      <c r="G441" s="76" t="str">
        <f>IF($C441="-",IF($A441="-",VLOOKUP($D441,' REACH Bilaga 59_update'!$A$5:$A$210,1,FALSE),VLOOKUP($A441,' REACH Bilaga 59_update'!$D$5:$D$210,1,FALSE)),VLOOKUP($C441,' REACH Bilaga 59_update'!$C$5:$C$210,1,FALSE))</f>
        <v>201-058-1</v>
      </c>
      <c r="H441" s="76" t="e">
        <f>IF($C441="-",IF($A441="-",VLOOKUP($D441,'REACH Bilaga XIV_update'!$A$5:$A$110,1,FALSE),VLOOKUP($A441,'REACH Bilaga XIV_update'!$D$5:$D$110,1,FALSE)),VLOOKUP($C441,'REACH Bilaga XIV_update'!$C$5:$C$110,1,FALSE))</f>
        <v>#N/A</v>
      </c>
      <c r="I441" s="76" t="e">
        <f>IF($C441="-",IF($A441="-",VLOOKUP($D441,CoRAP_update!$A$5:$A$376,1,FALSE),VLOOKUP($A441,CoRAP_update!$D$5:$D$376,1,FALSE)),VLOOKUP($C441,CoRAP_update!$C$5:$C$376,1,FALSE))</f>
        <v>#N/A</v>
      </c>
      <c r="J441" s="76" t="e">
        <f>IF($C441="-",IF($A441="-",VLOOKUP($D441,EDC_update!$C$2:$C$450,1,FALSE),VLOOKUP($A441,EDC_update!$B$2:$B$450,1,FALSE)),VLOOKUP($C441,EDC_update!$L$2:$L$450,1,FALSE))</f>
        <v>#N/A</v>
      </c>
      <c r="K441" s="76" t="str">
        <f>IF($C441="-",IF($A441="-",IF(VLOOKUP($D441,'sin-list 180320_update'!$C$2:$S$835,3,FALSE)="",NA(),VLOOKUP($D441,'sin-list 180320_update'!$C$2:$S$835,3,FALSE)),IF(VLOOKUP($A441,'sin-list 180320_update'!$A$2:$S$835,5,FALSE)="",NA(),VLOOKUP($A441,'sin-list 180320_update'!$A$2:$S$835,5,FALSE))),IF(VLOOKUP($C441,'sin-list 180320_update'!$B$2:$S$835,4,FALSE)="",NA(),VLOOKUP($C441,'sin-list 180320_update'!$B$2:$S$835,4,FALSE)))</f>
        <v>Classified CMR according to Annex VI of Regulation 1272/2008</v>
      </c>
      <c r="L441" s="76" t="str">
        <f>IF($C441="-",IF($A441="-",VLOOKUP($D441,'sin-list 180320_update'!$C$2:$S$835,6,FALSE),VLOOKUP($A441,'sin-list 180320_update'!$A$2:$S$835,8,FALSE)),VLOOKUP($C441,'sin-list 180320_update'!$B$2:$S$835,7,FALSE))</f>
        <v>Carc. 1B
Muta. 2
Acute Tox. 2 *
Acute Tox. 3 *
Skin Corr. 1B
Skin Sens. 1</v>
      </c>
      <c r="M441" s="76" t="str">
        <f>IF($C441="-",IF($A441="-",IF(VLOOKUP($D441,'sin-list 180320_update'!$C$2:$S$835,8,FALSE)="",NA(),VLOOKUP($D441,'sin-list 180320_update'!$C$2:$S$835,8,FALSE)),IF(VLOOKUP($A441,'sin-list 180320_update'!$A$2:$S$835,10,FALSE)="",NA(),VLOOKUP($A441,'sin-list 180320_update'!$A$2:$S$835,10,FALSE))),IF(VLOOKUP($C441,'sin-list 180320_update'!$B$2:$S$835,9,FALSE)="",NA(),VLOOKUP($C441,'sin-list 180320_update'!$B$2:$S$835,9,FALSE)))</f>
        <v>H350
H341
H330
H301
H314
H317</v>
      </c>
      <c r="N441" s="76" t="e">
        <f>IF($C441="-",IF($A441="-",IF(VLOOKUP($D441,'REACH Bilaga XVII_update'!$A$5:$E$131,4,FALSE)="",NA(),VLOOKUP($D441,'REACH Bilaga XVII_update'!$A$5:$E$131,4,FALSE)),IF(VLOOKUP($A441,'REACH Bilaga XVII_update'!$C$5:$D$131,2,FALSE)="",NA(),VLOOKUP($A441,'REACH Bilaga XVII_update'!$C$5:$D$131,2,FALSE))),IF(VLOOKUP($C441,'REACH Bilaga XVII_update'!$B$5:$D$131,3,FALSE)="",NA(),VLOOKUP($C441,'REACH Bilaga XVII_update'!$B$5:$D$131,3,FALSE)))</f>
        <v>#N/A</v>
      </c>
      <c r="O441" s="76" t="str">
        <f>IF($C441="-",IF($A441="-",IF(VLOOKUP($D441,' REACH Bilaga 59_update'!$A$5:$E$210,5,FALSE)="",NA(),VLOOKUP($D441,' REACH Bilaga 59_update'!$A$5:$E$210,5,FALSE)),IF(VLOOKUP($A441,' REACH Bilaga 59_update'!$D$5:$E$210,2,FALSE)="",NA(),VLOOKUP($A441,' REACH Bilaga 59_update'!$D$5:$E$210,2,FALSE))),IF(VLOOKUP($C441,' REACH Bilaga 59_update'!$C$5:$E$210,3,FALSE)="",NA(),VLOOKUP($C441,' REACH Bilaga 59_update'!$C$5:$E$210,3,FALSE)))</f>
        <v>H350
H341
H330
H301
H314
H317</v>
      </c>
      <c r="P441" s="76" t="str">
        <f>IF(C441="-",IF(A441="-",IFERROR(VLOOKUP($D441,' REACH Bilaga 59_update'!$A$5:$F$210,MATCH(Sammanfattning!P$1,' REACH Bilaga 59_update'!$A$4:$F$4,0),FALSE),VLOOKUP($D441,'REACH Bilaga XIV_update'!$A$4:$H$110,MATCH(Sammanfattning!P$1,'REACH Bilaga XIV_update'!$A$4:$H$4,0),FALSE)),IFERROR(VLOOKUP($A441,' REACH Bilaga 59_update'!$D$5:$F$210,MATCH(Sammanfattning!P$1,' REACH Bilaga 59_update'!$D$4:$F$4,0),FALSE),VLOOKUP($A441,'REACH Bilaga XIV_update'!$D$4:$H$110,MATCH(Sammanfattning!P$1,'REACH Bilaga XIV_update'!$D$4:$H$4,0),FALSE))),IFERROR(VLOOKUP($C441,' REACH Bilaga 59_update'!$C$5:$F$210,MATCH(Sammanfattning!P$1,' REACH Bilaga 59_update'!$C$4:$F$4,0),FALSE),VLOOKUP($C441,'REACH Bilaga XIV_update'!$C$4:$H$110,MATCH(Sammanfattning!P$1,'REACH Bilaga XIV_update'!$C$4:$H$4,0),FALSE)))</f>
        <v>Carcinogenic (Article 57a)</v>
      </c>
      <c r="Q441" s="76" t="e">
        <f>IF($C441="-",IF($A441="-",IF(VLOOKUP($D441,'REACH Bilaga XIV_update'!$A$5:$I$110,9,FALSE)="",NA(),VLOOKUP($D441,'REACH Bilaga XIV_update'!$A$5:$I$110,9,FALSE)),IF(VLOOKUP($A441,'REACH Bilaga XIV_update'!$D$5:$I$110,6,FALSE)="",NA(),VLOOKUP($A441,'REACH Bilaga XIV_update'!$D$5:$I$110,6,FALSE))),IF(VLOOKUP($C441,'REACH Bilaga XIV_update'!$C$5:$I$110,7,FALSE)="",NA(),VLOOKUP($C441,'REACH Bilaga XIV_update'!$C$5:$I$110,7,FALSE)))</f>
        <v>#N/A</v>
      </c>
      <c r="R441" s="76" t="e">
        <f>IF($C441="-",IF($A441="-",IF(VLOOKUP($D441,CoRAP_update!$A$5:$O$376,15,FALSE)="",NA(),VLOOKUP($D441,CoRAP_update!$A$5:$O$376,15,FALSE)),IF(VLOOKUP($A441,CoRAP_update!$D$5:$O$376,12,FALSE)="",NA(),VLOOKUP($A441,CoRAP_update!$D$5:$O$376,12,FALSE))),IF(VLOOKUP($C441,CoRAP_update!$C$5:$O$376,13,FALSE)="",NA(),VLOOKUP($C441,CoRAP_update!$C$5:$O$376,13,FALSE)))</f>
        <v>#N/A</v>
      </c>
      <c r="S441" s="144" t="e">
        <f>IF($C441="-",IF($A441="-",VLOOKUP($D441,CoRAP_update!$A$5:$J$376,MATCH(Sammanfattning!S$1,CoRAP_update!$A$4:$J$4,0),FALSE),VLOOKUP($A441,CoRAP_update!$D$5:$J$376,MATCH(Sammanfattning!S$1,CoRAP_update!$D$4:$J$4,0),FALSE)),VLOOKUP($C441,CoRAP_update!$C$5:$J$376,MATCH(Sammanfattning!S$1,CoRAP_update!$C$4:$J$4,0),FALSE))</f>
        <v>#N/A</v>
      </c>
      <c r="T441" s="76" t="e">
        <f>IF($A441="-",VLOOKUP($D441,EDC_update!$C$2:$F$450,4,FALSE),VLOOKUP($A441,EDC_update!$B$2:$F$450,5,FALSE))</f>
        <v>#N/A</v>
      </c>
      <c r="V441" s="78">
        <f>IF(IFERROR(SEARCH("PBT",P441),99)=99,IF(IFERROR(SEARCH("suspected PBT",S441),99)=99,IF(IFERROR(SEARCH("concluded to be PBT",K441),99)=99,IF(IFERROR(SEARCH("PBT",S441),99)=99,IF(IFERROR(SEARCH("PBT cand",L441),99)=99,IF(IFERROR(SEARCH("PBT",L441),99)=99,IF(IFERROR(SEARCH("persistent, bioackumulative and toxic properties",K441),99)=99,0,Scoring!$E$3),Scoring!$E$3),Scoring!$E$7),Scoring!$E$3),Scoring!$E$5),Scoring!$E$6),Scoring!$E$3)</f>
        <v>0</v>
      </c>
      <c r="W441" s="78">
        <f>IF(IFERROR(SEARCH("vPvB",P441),99)=99,IF(IFERROR(SEARCH("suspected pbt/vPvB",S441),99)=99,IF(IFERROR(SEARCH("vPvB",S441),99)=99,IF(IFERROR(SEARCH("concluded to be a vPvB",S441),99)=99,IF(IFERROR(SEARCH("identified as vPvB",K441),99)=99,IF(IFERROR(SEARCH("concluded to be a vPvB",K441),99)=99,IF(IFERROR(SEARCH("concluded to be both pbt and vPvB",S441),99)=99,IF(IFERROR(SEARCH("concluded to be both pbt and vPvB",K441),99)=99,0,Scoring!$E$5),Scoring!$E$5),Scoring!$E$5),Scoring!$E$5),Scoring!$E$5),Scoring!$E$4),Scoring!$E$6),Scoring!$E$4)</f>
        <v>0</v>
      </c>
      <c r="X441" s="78">
        <f>IF(IFERROR(SEARCH("H410",N441),99)=99,IF(IFERROR(SEARCH("H410",O441),99)=99,IF(IFERROR(SEARCH("H410",Q441),99)=99,IF(IFERROR(SEARCH("H410",M441),99)=99,IF(IFERROR(SEARCH("H410",R441),99)=99,IF(IFERROR(SEARCH("H411",N441),99)=99,IF(IFERROR(SEARCH("H411",O441),99)=99,IF(IFERROR(SEARCH("H411",Q441),99)=99,IF(IFERROR(SEARCH("H411",M441),99)=99,IF(IFERROR(SEARCH("H411",R441),99)=99,IF(IFERROR(SEARCH("H413",N441),99)=99,IF(IFERROR(SEARCH("H413",O441),99)=99,IF(IFERROR(SEARCH("H413",Q441),99)=99,IF(IFERROR(SEARCH("H413",M441),99)=99,IF(IFERROR(SEARCH("H413",R441),99)=99,IF(IFERROR(SEARCH("H412",N441),99)=99,IF(IFERROR(SEARCH("H412",O441),99)=99,IF(IFERROR(SEARCH("H412",Q441),99)=99,IF(IFERROR(SEARCH("H412",M441),99)=99,IF(IFERROR(SEARCH("H412",R441),99)=99,0,Scoring!$E$2),Scoring!$E$2),Scoring!$E$2),Scoring!$E$2),Scoring!$E$2),Scoring!$E$2),Scoring!$E$2),Scoring!$E$2),Scoring!$E$2),Scoring!$E$2),Scoring!$E$2),Scoring!$E$2),Scoring!$E$2),Scoring!$E$2),Scoring!$E$2),Scoring!$E$2),Scoring!$E$2),Scoring!$E$2),Scoring!$E$2),Scoring!$E$2)</f>
        <v>0</v>
      </c>
      <c r="Y441" s="78">
        <f>IF(IFERROR(SEARCH("CMR",K441),99)=99,IF(IFERROR(SEARCH("Suspected CMR",S441),99)=99,IF(IFERROR(SEARCH("CMR",S441),99)=99,0,Scoring!$E$8),Scoring!$E$9),Scoring!$E$8)</f>
        <v>3</v>
      </c>
      <c r="Z441" s="78">
        <f>IF(IFERROR(SEARCH("H350",N441),99)=99,IF(IFERROR(SEARCH("H350",O441),99)=99,IF(IFERROR(SEARCH("H350",Q441),99)=99,IF(IFERROR(SEARCH("H350",M441),99)=99,IF(IFERROR(SEARCH("H350",R441),99)=99,IF(IFERROR(SEARCH("H351",N441),99)=99,IF(IFERROR(SEARCH("H351",O441),99)=99,IF(IFERROR(SEARCH("H351",Q441),99)=99,IF(IFERROR(SEARCH("H351",M441),99)=99,IF(IFERROR(SEARCH("H351",R441),99)=99,IF(IFERROR(SEARCH("carcinogenic",P441),99)=99,IF(IFERROR(SEARCH("suspected carcinogenic",S441),99)=99,0,Scoring!$E$12),Scoring!$E$11),Scoring!$E$10),Scoring!$E$10),Scoring!$E$10),Scoring!$E$10),Scoring!$E$10),Scoring!$E$10),Scoring!$E$10),Scoring!$E$10),Scoring!$E$10),Scoring!$E$10)</f>
        <v>1</v>
      </c>
      <c r="AA441" s="78">
        <f>IF(IFERROR(SEARCH("H340",N441),99)=99,IF(IFERROR(SEARCH("H340",O441),99)=99,IF(IFERROR(SEARCH("H340",Q441),99)=99,IF(IFERROR(SEARCH("H340",M441),99)=99,IF(IFERROR(SEARCH("H340",R441),99)=99,IF(IFERROR(SEARCH("H341",N441),99)=99,IF(IFERROR(SEARCH("H341",O441),99)=99,IF(IFERROR(SEARCH("H341",Q441),99)=99,IF(IFERROR(SEARCH("H341",M441),99)=99,IF(IFERROR(SEARCH("H341",R441),99)=99,IF(IFERROR(SEARCH("mutagenic",P441),99)=99,IF(IFERROR(SEARCH("suspected mutagenic",S441),99)=99,0,Scoring!$E$15),Scoring!$E$14),Scoring!$E$13),Scoring!$E$13),Scoring!$E$13),Scoring!$E$13),Scoring!$E$13),Scoring!$E$13),Scoring!$E$13),Scoring!$E$13),Scoring!$E$13),Scoring!$E$13)</f>
        <v>1</v>
      </c>
      <c r="AB441" s="78">
        <f>IF(IFERROR(SEARCH("H360",N441),99)=99,IF(IFERROR(SEARCH("H360",O441),99)=99,IF(IFERROR(SEARCH("H360",Q441),99)=99,IF(IFERROR(SEARCH("H360",M441),99)=99,IF(IFERROR(SEARCH("H360",R441),99)=99,IF(IFERROR(SEARCH("H361",N441),99)=99,IF(IFERROR(SEARCH("H361",O441),99)=99,IF(IFERROR(SEARCH("H361",Q441),99)=99,IF(IFERROR(SEARCH("H361",M441),99)=99,IF(IFERROR(SEARCH("H361",R441),99)=99,IF(IFERROR(SEARCH("reproduction",P441),99)=99,IF(IFERROR(SEARCH("suspected reprotoxic",S441),99)=99,IF(IFERROR(SEARCH("reprotoxic",S441),99)=99,IF(IFERROR(SEARCH("reprotoxic",K441),99)=99,0,Scoring!$E$18),Scoring!$E$18),Scoring!$E$19),Scoring!$E$17),Scoring!$E$16),Scoring!$E$16),Scoring!$E$16),Scoring!$E$16),Scoring!$E$16),Scoring!$E$16),Scoring!$E$16),Scoring!$E$16),Scoring!$E$16),Scoring!$E$16)</f>
        <v>0</v>
      </c>
      <c r="AC441" s="78">
        <f>IF(IFERROR(SEARCH("57f",L441),99)=99,IF(IFERROR(SEARCH("57(f)",P441),99)=99,0,Scoring!$E$20),Scoring!$E$20)</f>
        <v>0</v>
      </c>
      <c r="AD441" s="78">
        <f>IF(IFERROR(SEARCH("CAT1",T441),99)=99,IF(IFERROR(SEARCH("CAT2",T441),99)=99,IF(IFERROR(SEARCH("CAT3",T441),99)=99,IF(IFERROR(SEARCH("concluded to be endocrine",K441),99)=99,IF(IFERROR(SEARCH("categorised as endocrine",K441),99)=99,IF(IFERROR(SEARCH("endocrine disrupting",P441),99)=99,IF(IFERROR(SEARCH("endocrine disrupting",K441),99)=99,IF(IFERROR(SEARCH("suspected endocrine",S441),99)=99,IF(IFERROR(SEARCH("potential endocrine",S441),99)=99,0,Scoring!$E$25),Scoring!$E$25),Scoring!$E$24),Scoring!$E$24),Scoring!$E$24),Scoring!$E$24),Scoring!$E$23),Scoring!$E$22),Scoring!$E$21)</f>
        <v>0</v>
      </c>
      <c r="AE441" s="78">
        <f>IF(IFERROR(SEARCH("suspected sensitiser",S441),99)=99,IF(IFERROR(SEARCH("sensitiser",S441),99)=99,IF(IFERROR(SEARCH("other hazard based concern",S441),99)=99,0,Scoring!$E$28),Scoring!$E$26),Scoring!$E$27)</f>
        <v>0</v>
      </c>
      <c r="AF441" s="78">
        <f>IF(IFERROR(M441,1)=1,IF(IFERROR(N441,1)=1,IF(IFERROR(O441,1)=1,IF(IFERROR(Q441,1)=1,IF(IFERROR(R441,1)=1,IF(IFERROR(T441,1)=1,IF(IFERROR(K441,1)=1,IF(IFERROR(P441,1)=1,IF(IFERROR(S441,1)=1,Scoring!$E$29,0),0),0),0),0),0),0),0),0)</f>
        <v>0</v>
      </c>
      <c r="AG441" s="78">
        <f t="shared" si="38"/>
        <v>3</v>
      </c>
      <c r="AI441" s="93"/>
      <c r="AJ441" s="94"/>
      <c r="AK441" s="76"/>
      <c r="AL441" s="75"/>
      <c r="AN441" s="79"/>
      <c r="AO441" s="79"/>
      <c r="AP441" s="79"/>
      <c r="AQ441" s="79"/>
      <c r="AR441" s="79"/>
      <c r="AS441" s="78"/>
      <c r="AU441" s="79">
        <f>IF(IFERROR(F441,99)=99,IF(IFERROR(G441,99)=99,IF(IFERROR(H441,99)=99,IF(IFERROR(I441,99)=99,IF(IFERROR(E441,99)=99,IF(IFERROR(J441,99)=99,0,Scoring!$B$7),Scoring!$B$3),Scoring!$B$2),Scoring!$B$6),Scoring!$B$5),Scoring!$B$4)</f>
        <v>1</v>
      </c>
      <c r="AV441" s="78">
        <f t="shared" si="39"/>
        <v>3</v>
      </c>
      <c r="AW441" s="78"/>
      <c r="AX441" s="66"/>
      <c r="AY441" s="78"/>
      <c r="AZ441" s="76"/>
      <c r="BA441" s="76"/>
      <c r="BB441" s="76"/>
    </row>
    <row r="442" spans="1:54" x14ac:dyDescent="0.25">
      <c r="A442" s="77" t="s">
        <v>4265</v>
      </c>
      <c r="B442" s="76" t="str">
        <f t="shared" si="42"/>
        <v>201-126-0</v>
      </c>
      <c r="C442" s="77" t="s">
        <v>4264</v>
      </c>
      <c r="D442" s="77" t="s">
        <v>4263</v>
      </c>
      <c r="E442" s="76" t="e">
        <f>IF(C442="-",IF(A442="-",VLOOKUP(D442,'sin-list 180320_update'!$C$2:$C$835,1,FALSE),VLOOKUP(A442,'sin-list 180320_update'!$A$2:$A$835,1,FALSE)),VLOOKUP(C442,'sin-list 180320_update'!$B$2:$B$835,1,FALSE))</f>
        <v>#N/A</v>
      </c>
      <c r="F442" s="76" t="e">
        <f>IF($C442="-",IF($A442="-",VLOOKUP($D442,'REACH Bilaga XVII_update'!$A$5:$A$131,1,FALSE),VLOOKUP($A442,'REACH Bilaga XVII_update'!$C$5:$C$131,1,FALSE)),VLOOKUP($C442,'REACH Bilaga XVII_update'!$B$5:$B$131,1,FALSE))</f>
        <v>#N/A</v>
      </c>
      <c r="G442" s="76" t="e">
        <f>IF($C442="-",IF($A442="-",VLOOKUP($D442,' REACH Bilaga 59_update'!$A$5:$A$210,1,FALSE),VLOOKUP($A442,' REACH Bilaga 59_update'!$D$5:$D$210,1,FALSE)),VLOOKUP($C442,' REACH Bilaga 59_update'!$C$5:$C$210,1,FALSE))</f>
        <v>#N/A</v>
      </c>
      <c r="H442" s="76" t="e">
        <f>IF($C442="-",IF($A442="-",VLOOKUP($D442,'REACH Bilaga XIV_update'!$A$5:$A$110,1,FALSE),VLOOKUP($A442,'REACH Bilaga XIV_update'!$D$5:$D$110,1,FALSE)),VLOOKUP($C442,'REACH Bilaga XIV_update'!$C$5:$C$110,1,FALSE))</f>
        <v>#N/A</v>
      </c>
      <c r="I442" s="76" t="str">
        <f>IF($C442="-",IF($A442="-",VLOOKUP($D442,CoRAP_update!$A$5:$A$376,1,FALSE),VLOOKUP($A442,CoRAP_update!$D$5:$D$376,1,FALSE)),VLOOKUP($C442,CoRAP_update!$C$5:$C$376,1,FALSE))</f>
        <v>201-126-0</v>
      </c>
      <c r="J442" s="76" t="e">
        <f>IF($C442="-",IF($A442="-",VLOOKUP($D442,EDC_update!$C$2:$C$450,1,FALSE),VLOOKUP($A442,EDC_update!$B$2:$B$450,1,FALSE)),VLOOKUP($C442,EDC_update!$L$2:$L$450,1,FALSE))</f>
        <v>#N/A</v>
      </c>
      <c r="K442" s="76" t="e">
        <f>IF($C442="-",IF($A442="-",IF(VLOOKUP($D442,'sin-list 180320_update'!$C$2:$S$835,3,FALSE)="",NA(),VLOOKUP($D442,'sin-list 180320_update'!$C$2:$S$835,3,FALSE)),IF(VLOOKUP($A442,'sin-list 180320_update'!$A$2:$S$835,5,FALSE)="",NA(),VLOOKUP($A442,'sin-list 180320_update'!$A$2:$S$835,5,FALSE))),IF(VLOOKUP($C442,'sin-list 180320_update'!$B$2:$S$835,4,FALSE)="",NA(),VLOOKUP($C442,'sin-list 180320_update'!$B$2:$S$835,4,FALSE)))</f>
        <v>#N/A</v>
      </c>
      <c r="L442" s="76" t="e">
        <f>IF($C442="-",IF($A442="-",VLOOKUP($D442,'sin-list 180320_update'!$C$2:$S$835,6,FALSE),VLOOKUP($A442,'sin-list 180320_update'!$A$2:$S$835,8,FALSE)),VLOOKUP($C442,'sin-list 180320_update'!$B$2:$S$835,7,FALSE))</f>
        <v>#N/A</v>
      </c>
      <c r="M442" s="76" t="e">
        <f>IF($C442="-",IF($A442="-",IF(VLOOKUP($D442,'sin-list 180320_update'!$C$2:$S$835,8,FALSE)="",NA(),VLOOKUP($D442,'sin-list 180320_update'!$C$2:$S$835,8,FALSE)),IF(VLOOKUP($A442,'sin-list 180320_update'!$A$2:$S$835,10,FALSE)="",NA(),VLOOKUP($A442,'sin-list 180320_update'!$A$2:$S$835,10,FALSE))),IF(VLOOKUP($C442,'sin-list 180320_update'!$B$2:$S$835,9,FALSE)="",NA(),VLOOKUP($C442,'sin-list 180320_update'!$B$2:$S$835,9,FALSE)))</f>
        <v>#N/A</v>
      </c>
      <c r="N442" s="76" t="e">
        <f>IF($C442="-",IF($A442="-",IF(VLOOKUP($D442,'REACH Bilaga XVII_update'!$A$5:$E$131,4,FALSE)="",NA(),VLOOKUP($D442,'REACH Bilaga XVII_update'!$A$5:$E$131,4,FALSE)),IF(VLOOKUP($A442,'REACH Bilaga XVII_update'!$C$5:$D$131,2,FALSE)="",NA(),VLOOKUP($A442,'REACH Bilaga XVII_update'!$C$5:$D$131,2,FALSE))),IF(VLOOKUP($C442,'REACH Bilaga XVII_update'!$B$5:$D$131,3,FALSE)="",NA(),VLOOKUP($C442,'REACH Bilaga XVII_update'!$B$5:$D$131,3,FALSE)))</f>
        <v>#N/A</v>
      </c>
      <c r="O442" s="76" t="e">
        <f>IF($C442="-",IF($A442="-",IF(VLOOKUP($D442,' REACH Bilaga 59_update'!$A$5:$E$210,5,FALSE)="",NA(),VLOOKUP($D442,' REACH Bilaga 59_update'!$A$5:$E$210,5,FALSE)),IF(VLOOKUP($A442,' REACH Bilaga 59_update'!$D$5:$E$210,2,FALSE)="",NA(),VLOOKUP($A442,' REACH Bilaga 59_update'!$D$5:$E$210,2,FALSE))),IF(VLOOKUP($C442,' REACH Bilaga 59_update'!$C$5:$E$210,3,FALSE)="",NA(),VLOOKUP($C442,' REACH Bilaga 59_update'!$C$5:$E$210,3,FALSE)))</f>
        <v>#N/A</v>
      </c>
      <c r="P442" s="76" t="e">
        <f>IF(C442="-",IF(A442="-",IFERROR(VLOOKUP($D442,' REACH Bilaga 59_update'!$A$5:$F$210,MATCH(Sammanfattning!P$1,' REACH Bilaga 59_update'!$A$4:$F$4,0),FALSE),VLOOKUP($D442,'REACH Bilaga XIV_update'!$A$4:$H$110,MATCH(Sammanfattning!P$1,'REACH Bilaga XIV_update'!$A$4:$H$4,0),FALSE)),IFERROR(VLOOKUP($A442,' REACH Bilaga 59_update'!$D$5:$F$210,MATCH(Sammanfattning!P$1,' REACH Bilaga 59_update'!$D$4:$F$4,0),FALSE),VLOOKUP($A442,'REACH Bilaga XIV_update'!$D$4:$H$110,MATCH(Sammanfattning!P$1,'REACH Bilaga XIV_update'!$D$4:$H$4,0),FALSE))),IFERROR(VLOOKUP($C442,' REACH Bilaga 59_update'!$C$5:$F$210,MATCH(Sammanfattning!P$1,' REACH Bilaga 59_update'!$C$4:$F$4,0),FALSE),VLOOKUP($C442,'REACH Bilaga XIV_update'!$C$4:$H$110,MATCH(Sammanfattning!P$1,'REACH Bilaga XIV_update'!$C$4:$H$4,0),FALSE)))</f>
        <v>#N/A</v>
      </c>
      <c r="Q442" s="76" t="e">
        <f>IF($C442="-",IF($A442="-",IF(VLOOKUP($D442,'REACH Bilaga XIV_update'!$A$5:$I$110,9,FALSE)="",NA(),VLOOKUP($D442,'REACH Bilaga XIV_update'!$A$5:$I$110,9,FALSE)),IF(VLOOKUP($A442,'REACH Bilaga XIV_update'!$D$5:$I$110,6,FALSE)="",NA(),VLOOKUP($A442,'REACH Bilaga XIV_update'!$D$5:$I$110,6,FALSE))),IF(VLOOKUP($C442,'REACH Bilaga XIV_update'!$C$5:$I$110,7,FALSE)="",NA(),VLOOKUP($C442,'REACH Bilaga XIV_update'!$C$5:$I$110,7,FALSE)))</f>
        <v>#N/A</v>
      </c>
      <c r="R442" s="76" t="str">
        <f>IF($C442="-",IF($A442="-",IF(VLOOKUP($D442,CoRAP_update!$A$5:$O$376,15,FALSE)="",NA(),VLOOKUP($D442,CoRAP_update!$A$5:$O$376,15,FALSE)),IF(VLOOKUP($A442,CoRAP_update!$D$5:$O$376,12,FALSE)="",NA(),VLOOKUP($A442,CoRAP_update!$D$5:$O$376,12,FALSE))),IF(VLOOKUP($C442,CoRAP_update!$C$5:$O$376,13,FALSE)="",NA(),VLOOKUP($C442,CoRAP_update!$C$5:$O$376,13,FALSE)))</f>
        <v>H351
H312
H302
H335
H319</v>
      </c>
      <c r="S442" s="144" t="str">
        <f>IF($C442="-",IF($A442="-",VLOOKUP($D442,CoRAP_update!$A$5:$J$376,MATCH(Sammanfattning!S$1,CoRAP_update!$A$4:$J$4,0),FALSE),VLOOKUP($A442,CoRAP_update!$D$5:$J$376,MATCH(Sammanfattning!S$1,CoRAP_update!$D$4:$J$4,0),FALSE)),VLOOKUP($C442,CoRAP_update!$C$5:$J$376,MATCH(Sammanfattning!S$1,CoRAP_update!$C$4:$J$4,0),FALSE))</f>
        <v>CMR#Exposure of workers#High (aggregated) tonnage#Wide dispersive use</v>
      </c>
      <c r="T442" s="76" t="e">
        <f>IF($A442="-",VLOOKUP($D442,EDC_update!$C$2:$F$450,4,FALSE),VLOOKUP($A442,EDC_update!$B$2:$F$450,5,FALSE))</f>
        <v>#N/A</v>
      </c>
      <c r="V442" s="78">
        <f>IF(IFERROR(SEARCH("PBT",P442),99)=99,IF(IFERROR(SEARCH("suspected PBT",S442),99)=99,IF(IFERROR(SEARCH("concluded to be PBT",K442),99)=99,IF(IFERROR(SEARCH("PBT",S442),99)=99,IF(IFERROR(SEARCH("PBT cand",L442),99)=99,IF(IFERROR(SEARCH("PBT",L442),99)=99,IF(IFERROR(SEARCH("persistent, bioackumulative and toxic properties",K442),99)=99,0,Scoring!$E$3),Scoring!$E$3),Scoring!$E$7),Scoring!$E$3),Scoring!$E$5),Scoring!$E$6),Scoring!$E$3)</f>
        <v>0</v>
      </c>
      <c r="W442" s="78">
        <f>IF(IFERROR(SEARCH("vPvB",P442),99)=99,IF(IFERROR(SEARCH("suspected pbt/vPvB",S442),99)=99,IF(IFERROR(SEARCH("vPvB",S442),99)=99,IF(IFERROR(SEARCH("concluded to be a vPvB",S442),99)=99,IF(IFERROR(SEARCH("identified as vPvB",K442),99)=99,IF(IFERROR(SEARCH("concluded to be a vPvB",K442),99)=99,IF(IFERROR(SEARCH("concluded to be both pbt and vPvB",S442),99)=99,IF(IFERROR(SEARCH("concluded to be both pbt and vPvB",K442),99)=99,0,Scoring!$E$5),Scoring!$E$5),Scoring!$E$5),Scoring!$E$5),Scoring!$E$5),Scoring!$E$4),Scoring!$E$6),Scoring!$E$4)</f>
        <v>0</v>
      </c>
      <c r="X442" s="78">
        <f>IF(IFERROR(SEARCH("H410",N442),99)=99,IF(IFERROR(SEARCH("H410",O442),99)=99,IF(IFERROR(SEARCH("H410",Q442),99)=99,IF(IFERROR(SEARCH("H410",M442),99)=99,IF(IFERROR(SEARCH("H410",R442),99)=99,IF(IFERROR(SEARCH("H411",N442),99)=99,IF(IFERROR(SEARCH("H411",O442),99)=99,IF(IFERROR(SEARCH("H411",Q442),99)=99,IF(IFERROR(SEARCH("H411",M442),99)=99,IF(IFERROR(SEARCH("H411",R442),99)=99,IF(IFERROR(SEARCH("H413",N442),99)=99,IF(IFERROR(SEARCH("H413",O442),99)=99,IF(IFERROR(SEARCH("H413",Q442),99)=99,IF(IFERROR(SEARCH("H413",M442),99)=99,IF(IFERROR(SEARCH("H413",R442),99)=99,IF(IFERROR(SEARCH("H412",N442),99)=99,IF(IFERROR(SEARCH("H412",O442),99)=99,IF(IFERROR(SEARCH("H412",Q442),99)=99,IF(IFERROR(SEARCH("H412",M442),99)=99,IF(IFERROR(SEARCH("H412",R442),99)=99,0,Scoring!$E$2),Scoring!$E$2),Scoring!$E$2),Scoring!$E$2),Scoring!$E$2),Scoring!$E$2),Scoring!$E$2),Scoring!$E$2),Scoring!$E$2),Scoring!$E$2),Scoring!$E$2),Scoring!$E$2),Scoring!$E$2),Scoring!$E$2),Scoring!$E$2),Scoring!$E$2),Scoring!$E$2),Scoring!$E$2),Scoring!$E$2),Scoring!$E$2)</f>
        <v>0</v>
      </c>
      <c r="Y442" s="78">
        <f>IF(IFERROR(SEARCH("CMR",K442),99)=99,IF(IFERROR(SEARCH("Suspected CMR",S442),99)=99,IF(IFERROR(SEARCH("CMR",S442),99)=99,0,Scoring!$E$8),Scoring!$E$9),Scoring!$E$8)</f>
        <v>3</v>
      </c>
      <c r="Z442" s="78">
        <f>IF(IFERROR(SEARCH("H350",N442),99)=99,IF(IFERROR(SEARCH("H350",O442),99)=99,IF(IFERROR(SEARCH("H350",Q442),99)=99,IF(IFERROR(SEARCH("H350",M442),99)=99,IF(IFERROR(SEARCH("H350",R442),99)=99,IF(IFERROR(SEARCH("H351",N442),99)=99,IF(IFERROR(SEARCH("H351",O442),99)=99,IF(IFERROR(SEARCH("H351",Q442),99)=99,IF(IFERROR(SEARCH("H351",M442),99)=99,IF(IFERROR(SEARCH("H351",R442),99)=99,IF(IFERROR(SEARCH("carcinogenic",P442),99)=99,IF(IFERROR(SEARCH("suspected carcinogenic",S442),99)=99,0,Scoring!$E$12),Scoring!$E$11),Scoring!$E$10),Scoring!$E$10),Scoring!$E$10),Scoring!$E$10),Scoring!$E$10),Scoring!$E$10),Scoring!$E$10),Scoring!$E$10),Scoring!$E$10),Scoring!$E$10)</f>
        <v>1</v>
      </c>
      <c r="AA442" s="78">
        <f>IF(IFERROR(SEARCH("H340",N442),99)=99,IF(IFERROR(SEARCH("H340",O442),99)=99,IF(IFERROR(SEARCH("H340",Q442),99)=99,IF(IFERROR(SEARCH("H340",M442),99)=99,IF(IFERROR(SEARCH("H340",R442),99)=99,IF(IFERROR(SEARCH("H341",N442),99)=99,IF(IFERROR(SEARCH("H341",O442),99)=99,IF(IFERROR(SEARCH("H341",Q442),99)=99,IF(IFERROR(SEARCH("H341",M442),99)=99,IF(IFERROR(SEARCH("H341",R442),99)=99,IF(IFERROR(SEARCH("mutagenic",P442),99)=99,IF(IFERROR(SEARCH("suspected mutagenic",S442),99)=99,0,Scoring!$E$15),Scoring!$E$14),Scoring!$E$13),Scoring!$E$13),Scoring!$E$13),Scoring!$E$13),Scoring!$E$13),Scoring!$E$13),Scoring!$E$13),Scoring!$E$13),Scoring!$E$13),Scoring!$E$13)</f>
        <v>0</v>
      </c>
      <c r="AB442" s="78">
        <f>IF(IFERROR(SEARCH("H360",N442),99)=99,IF(IFERROR(SEARCH("H360",O442),99)=99,IF(IFERROR(SEARCH("H360",Q442),99)=99,IF(IFERROR(SEARCH("H360",M442),99)=99,IF(IFERROR(SEARCH("H360",R442),99)=99,IF(IFERROR(SEARCH("H361",N442),99)=99,IF(IFERROR(SEARCH("H361",O442),99)=99,IF(IFERROR(SEARCH("H361",Q442),99)=99,IF(IFERROR(SEARCH("H361",M442),99)=99,IF(IFERROR(SEARCH("H361",R442),99)=99,IF(IFERROR(SEARCH("reproduction",P442),99)=99,IF(IFERROR(SEARCH("suspected reprotoxic",S442),99)=99,IF(IFERROR(SEARCH("reprotoxic",S442),99)=99,IF(IFERROR(SEARCH("reprotoxic",K442),99)=99,0,Scoring!$E$18),Scoring!$E$18),Scoring!$E$19),Scoring!$E$17),Scoring!$E$16),Scoring!$E$16),Scoring!$E$16),Scoring!$E$16),Scoring!$E$16),Scoring!$E$16),Scoring!$E$16),Scoring!$E$16),Scoring!$E$16),Scoring!$E$16)</f>
        <v>0</v>
      </c>
      <c r="AC442" s="78">
        <f>IF(IFERROR(SEARCH("57f",L442),99)=99,IF(IFERROR(SEARCH("57(f)",P442),99)=99,0,Scoring!$E$20),Scoring!$E$20)</f>
        <v>0</v>
      </c>
      <c r="AD442" s="78">
        <f>IF(IFERROR(SEARCH("CAT1",T442),99)=99,IF(IFERROR(SEARCH("CAT2",T442),99)=99,IF(IFERROR(SEARCH("CAT3",T442),99)=99,IF(IFERROR(SEARCH("concluded to be endocrine",K442),99)=99,IF(IFERROR(SEARCH("categorised as endocrine",K442),99)=99,IF(IFERROR(SEARCH("endocrine disrupting",P442),99)=99,IF(IFERROR(SEARCH("endocrine disrupting",K442),99)=99,IF(IFERROR(SEARCH("suspected endocrine",S442),99)=99,IF(IFERROR(SEARCH("potential endocrine",S442),99)=99,0,Scoring!$E$25),Scoring!$E$25),Scoring!$E$24),Scoring!$E$24),Scoring!$E$24),Scoring!$E$24),Scoring!$E$23),Scoring!$E$22),Scoring!$E$21)</f>
        <v>0</v>
      </c>
      <c r="AE442" s="78">
        <f>IF(IFERROR(SEARCH("suspected sensitiser",S442),99)=99,IF(IFERROR(SEARCH("sensitiser",S442),99)=99,IF(IFERROR(SEARCH("other hazard based concern",S442),99)=99,0,Scoring!$E$28),Scoring!$E$26),Scoring!$E$27)</f>
        <v>0</v>
      </c>
      <c r="AF442" s="78">
        <f>IF(IFERROR(M442,1)=1,IF(IFERROR(N442,1)=1,IF(IFERROR(O442,1)=1,IF(IFERROR(Q442,1)=1,IF(IFERROR(R442,1)=1,IF(IFERROR(T442,1)=1,IF(IFERROR(K442,1)=1,IF(IFERROR(P442,1)=1,IF(IFERROR(S442,1)=1,Scoring!$E$29,0),0),0),0),0),0),0),0),0)</f>
        <v>0</v>
      </c>
      <c r="AG442" s="78">
        <f t="shared" si="38"/>
        <v>3</v>
      </c>
      <c r="AI442" s="93"/>
      <c r="AJ442" s="94"/>
      <c r="AK442" s="76"/>
      <c r="AL442" s="75"/>
      <c r="AN442" s="79"/>
      <c r="AO442" s="79"/>
      <c r="AP442" s="79"/>
      <c r="AQ442" s="79"/>
      <c r="AR442" s="79"/>
      <c r="AS442" s="78"/>
      <c r="AU442" s="79">
        <f>IF(IFERROR(F442,99)=99,IF(IFERROR(G442,99)=99,IF(IFERROR(H442,99)=99,IF(IFERROR(I442,99)=99,IF(IFERROR(E442,99)=99,IF(IFERROR(J442,99)=99,0,Scoring!$B$7),Scoring!$B$3),Scoring!$B$2),Scoring!$B$6),Scoring!$B$5),Scoring!$B$4)</f>
        <v>0.5</v>
      </c>
      <c r="AV442" s="78">
        <f t="shared" si="39"/>
        <v>1.5</v>
      </c>
      <c r="AW442" s="78"/>
      <c r="AX442" s="66"/>
      <c r="AY442" s="78"/>
      <c r="AZ442" s="76"/>
      <c r="BA442" s="76"/>
      <c r="BB442" s="76"/>
    </row>
    <row r="443" spans="1:54" x14ac:dyDescent="0.25">
      <c r="A443" s="77" t="s">
        <v>5969</v>
      </c>
      <c r="B443" s="76" t="str">
        <f t="shared" si="42"/>
        <v>201-152-2</v>
      </c>
      <c r="C443" s="77" t="s">
        <v>2252</v>
      </c>
      <c r="D443" s="77" t="s">
        <v>2253</v>
      </c>
      <c r="E443" s="76" t="str">
        <f>IF(C443="-",IF(A443="-",VLOOKUP(D443,'sin-list 180320_update'!$C$2:$C$835,1,FALSE),VLOOKUP(A443,'sin-list 180320_update'!$A$2:$A$835,1,FALSE)),VLOOKUP(C443,'sin-list 180320_update'!$B$2:$B$835,1,FALSE))</f>
        <v>201-152-2</v>
      </c>
      <c r="F443" s="76" t="e">
        <f>IF($C443="-",IF($A443="-",VLOOKUP($D443,'REACH Bilaga XVII_update'!$A$5:$A$131,1,FALSE),VLOOKUP($A443,'REACH Bilaga XVII_update'!$C$5:$C$131,1,FALSE)),VLOOKUP($C443,'REACH Bilaga XVII_update'!$B$5:$B$131,1,FALSE))</f>
        <v>#N/A</v>
      </c>
      <c r="G443" s="76" t="e">
        <f>IF($C443="-",IF($A443="-",VLOOKUP($D443,' REACH Bilaga 59_update'!$A$5:$A$210,1,FALSE),VLOOKUP($A443,' REACH Bilaga 59_update'!$D$5:$D$210,1,FALSE)),VLOOKUP($C443,' REACH Bilaga 59_update'!$C$5:$C$210,1,FALSE))</f>
        <v>#N/A</v>
      </c>
      <c r="H443" s="76" t="e">
        <f>IF($C443="-",IF($A443="-",VLOOKUP($D443,'REACH Bilaga XIV_update'!$A$5:$A$110,1,FALSE),VLOOKUP($A443,'REACH Bilaga XIV_update'!$D$5:$D$110,1,FALSE)),VLOOKUP($C443,'REACH Bilaga XIV_update'!$C$5:$C$110,1,FALSE))</f>
        <v>#N/A</v>
      </c>
      <c r="I443" s="76" t="e">
        <f>IF($C443="-",IF($A443="-",VLOOKUP($D443,CoRAP_update!$A$5:$A$376,1,FALSE),VLOOKUP($A443,CoRAP_update!$D$5:$D$376,1,FALSE)),VLOOKUP($C443,CoRAP_update!$C$5:$C$376,1,FALSE))</f>
        <v>#N/A</v>
      </c>
      <c r="J443" s="76" t="e">
        <f>IF($C443="-",IF($A443="-",VLOOKUP($D443,EDC_update!$C$2:$C$450,1,FALSE),VLOOKUP($A443,EDC_update!$B$2:$B$450,1,FALSE)),VLOOKUP($C443,EDC_update!$L$2:$L$450,1,FALSE))</f>
        <v>#N/A</v>
      </c>
      <c r="K443" s="76" t="str">
        <f>IF($C443="-",IF($A443="-",IF(VLOOKUP($D443,'sin-list 180320_update'!$C$2:$S$835,3,FALSE)="",NA(),VLOOKUP($D443,'sin-list 180320_update'!$C$2:$S$835,3,FALSE)),IF(VLOOKUP($A443,'sin-list 180320_update'!$A$2:$S$835,5,FALSE)="",NA(),VLOOKUP($A443,'sin-list 180320_update'!$A$2:$S$835,5,FALSE))),IF(VLOOKUP($C443,'sin-list 180320_update'!$B$2:$S$835,4,FALSE)="",NA(),VLOOKUP($C443,'sin-list 180320_update'!$B$2:$S$835,4,FALSE)))</f>
        <v>Substance is agreed by RAC to be a classified CMR according to Annex VI of Regulation 1272/2008, however it is not yet formally included.</v>
      </c>
      <c r="L443" s="76" t="str">
        <f>IF($C443="-",IF($A443="-",VLOOKUP($D443,'sin-list 180320_update'!$C$2:$S$835,6,FALSE),VLOOKUP($A443,'sin-list 180320_update'!$A$2:$S$835,8,FALSE)),VLOOKUP($C443,'sin-list 180320_update'!$B$2:$S$835,7,FALSE))</f>
        <v xml:space="preserve">Flam. Liq. 2
Carc. 1B
Acute Tox. 4 *
Acute Tox. 4 *
</v>
      </c>
      <c r="M443" s="76" t="str">
        <f>IF($C443="-",IF($A443="-",IF(VLOOKUP($D443,'sin-list 180320_update'!$C$2:$S$835,8,FALSE)="",NA(),VLOOKUP($D443,'sin-list 180320_update'!$C$2:$S$835,8,FALSE)),IF(VLOOKUP($A443,'sin-list 180320_update'!$A$2:$S$835,10,FALSE)="",NA(),VLOOKUP($A443,'sin-list 180320_update'!$A$2:$S$835,10,FALSE))),IF(VLOOKUP($C443,'sin-list 180320_update'!$B$2:$S$835,9,FALSE)="",NA(),VLOOKUP($C443,'sin-list 180320_update'!$B$2:$S$835,9,FALSE)))</f>
        <v>H225
H350
H332
H302</v>
      </c>
      <c r="N443" s="76" t="e">
        <f>IF($C443="-",IF($A443="-",IF(VLOOKUP($D443,'REACH Bilaga XVII_update'!$A$5:$E$131,4,FALSE)="",NA(),VLOOKUP($D443,'REACH Bilaga XVII_update'!$A$5:$E$131,4,FALSE)),IF(VLOOKUP($A443,'REACH Bilaga XVII_update'!$C$5:$D$131,2,FALSE)="",NA(),VLOOKUP($A443,'REACH Bilaga XVII_update'!$C$5:$D$131,2,FALSE))),IF(VLOOKUP($C443,'REACH Bilaga XVII_update'!$B$5:$D$131,3,FALSE)="",NA(),VLOOKUP($C443,'REACH Bilaga XVII_update'!$B$5:$D$131,3,FALSE)))</f>
        <v>#N/A</v>
      </c>
      <c r="O443" s="76" t="e">
        <f>IF($C443="-",IF($A443="-",IF(VLOOKUP($D443,' REACH Bilaga 59_update'!$A$5:$E$210,5,FALSE)="",NA(),VLOOKUP($D443,' REACH Bilaga 59_update'!$A$5:$E$210,5,FALSE)),IF(VLOOKUP($A443,' REACH Bilaga 59_update'!$D$5:$E$210,2,FALSE)="",NA(),VLOOKUP($A443,' REACH Bilaga 59_update'!$D$5:$E$210,2,FALSE))),IF(VLOOKUP($C443,' REACH Bilaga 59_update'!$C$5:$E$210,3,FALSE)="",NA(),VLOOKUP($C443,' REACH Bilaga 59_update'!$C$5:$E$210,3,FALSE)))</f>
        <v>#N/A</v>
      </c>
      <c r="P443" s="76" t="e">
        <f>IF(C443="-",IF(A443="-",IFERROR(VLOOKUP($D443,' REACH Bilaga 59_update'!$A$5:$F$210,MATCH(Sammanfattning!P$1,' REACH Bilaga 59_update'!$A$4:$F$4,0),FALSE),VLOOKUP($D443,'REACH Bilaga XIV_update'!$A$4:$H$110,MATCH(Sammanfattning!P$1,'REACH Bilaga XIV_update'!$A$4:$H$4,0),FALSE)),IFERROR(VLOOKUP($A443,' REACH Bilaga 59_update'!$D$5:$F$210,MATCH(Sammanfattning!P$1,' REACH Bilaga 59_update'!$D$4:$F$4,0),FALSE),VLOOKUP($A443,'REACH Bilaga XIV_update'!$D$4:$H$110,MATCH(Sammanfattning!P$1,'REACH Bilaga XIV_update'!$D$4:$H$4,0),FALSE))),IFERROR(VLOOKUP($C443,' REACH Bilaga 59_update'!$C$5:$F$210,MATCH(Sammanfattning!P$1,' REACH Bilaga 59_update'!$C$4:$F$4,0),FALSE),VLOOKUP($C443,'REACH Bilaga XIV_update'!$C$4:$H$110,MATCH(Sammanfattning!P$1,'REACH Bilaga XIV_update'!$C$4:$H$4,0),FALSE)))</f>
        <v>#N/A</v>
      </c>
      <c r="Q443" s="76" t="e">
        <f>IF($C443="-",IF($A443="-",IF(VLOOKUP($D443,'REACH Bilaga XIV_update'!$A$5:$I$110,9,FALSE)="",NA(),VLOOKUP($D443,'REACH Bilaga XIV_update'!$A$5:$I$110,9,FALSE)),IF(VLOOKUP($A443,'REACH Bilaga XIV_update'!$D$5:$I$110,6,FALSE)="",NA(),VLOOKUP($A443,'REACH Bilaga XIV_update'!$D$5:$I$110,6,FALSE))),IF(VLOOKUP($C443,'REACH Bilaga XIV_update'!$C$5:$I$110,7,FALSE)="",NA(),VLOOKUP($C443,'REACH Bilaga XIV_update'!$C$5:$I$110,7,FALSE)))</f>
        <v>#N/A</v>
      </c>
      <c r="R443" s="76" t="e">
        <f>IF($C443="-",IF($A443="-",IF(VLOOKUP($D443,CoRAP_update!$A$5:$O$376,15,FALSE)="",NA(),VLOOKUP($D443,CoRAP_update!$A$5:$O$376,15,FALSE)),IF(VLOOKUP($A443,CoRAP_update!$D$5:$O$376,12,FALSE)="",NA(),VLOOKUP($A443,CoRAP_update!$D$5:$O$376,12,FALSE))),IF(VLOOKUP($C443,CoRAP_update!$C$5:$O$376,13,FALSE)="",NA(),VLOOKUP($C443,CoRAP_update!$C$5:$O$376,13,FALSE)))</f>
        <v>#N/A</v>
      </c>
      <c r="S443" s="144" t="e">
        <f>IF($C443="-",IF($A443="-",VLOOKUP($D443,CoRAP_update!$A$5:$J$376,MATCH(Sammanfattning!S$1,CoRAP_update!$A$4:$J$4,0),FALSE),VLOOKUP($A443,CoRAP_update!$D$5:$J$376,MATCH(Sammanfattning!S$1,CoRAP_update!$D$4:$J$4,0),FALSE)),VLOOKUP($C443,CoRAP_update!$C$5:$J$376,MATCH(Sammanfattning!S$1,CoRAP_update!$C$4:$J$4,0),FALSE))</f>
        <v>#N/A</v>
      </c>
      <c r="T443" s="76" t="e">
        <f>IF($A443="-",VLOOKUP($D443,EDC_update!$C$2:$F$450,4,FALSE),VLOOKUP($A443,EDC_update!$B$2:$F$450,5,FALSE))</f>
        <v>#N/A</v>
      </c>
      <c r="V443" s="78">
        <f>IF(IFERROR(SEARCH("PBT",P443),99)=99,IF(IFERROR(SEARCH("suspected PBT",S443),99)=99,IF(IFERROR(SEARCH("concluded to be PBT",K443),99)=99,IF(IFERROR(SEARCH("PBT",S443),99)=99,IF(IFERROR(SEARCH("PBT cand",L443),99)=99,IF(IFERROR(SEARCH("PBT",L443),99)=99,IF(IFERROR(SEARCH("persistent, bioackumulative and toxic properties",K443),99)=99,0,Scoring!$E$3),Scoring!$E$3),Scoring!$E$7),Scoring!$E$3),Scoring!$E$5),Scoring!$E$6),Scoring!$E$3)</f>
        <v>0</v>
      </c>
      <c r="W443" s="78">
        <f>IF(IFERROR(SEARCH("vPvB",P443),99)=99,IF(IFERROR(SEARCH("suspected pbt/vPvB",S443),99)=99,IF(IFERROR(SEARCH("vPvB",S443),99)=99,IF(IFERROR(SEARCH("concluded to be a vPvB",S443),99)=99,IF(IFERROR(SEARCH("identified as vPvB",K443),99)=99,IF(IFERROR(SEARCH("concluded to be a vPvB",K443),99)=99,IF(IFERROR(SEARCH("concluded to be both pbt and vPvB",S443),99)=99,IF(IFERROR(SEARCH("concluded to be both pbt and vPvB",K443),99)=99,0,Scoring!$E$5),Scoring!$E$5),Scoring!$E$5),Scoring!$E$5),Scoring!$E$5),Scoring!$E$4),Scoring!$E$6),Scoring!$E$4)</f>
        <v>0</v>
      </c>
      <c r="X443" s="78">
        <f>IF(IFERROR(SEARCH("H410",N443),99)=99,IF(IFERROR(SEARCH("H410",O443),99)=99,IF(IFERROR(SEARCH("H410",Q443),99)=99,IF(IFERROR(SEARCH("H410",M443),99)=99,IF(IFERROR(SEARCH("H410",R443),99)=99,IF(IFERROR(SEARCH("H411",N443),99)=99,IF(IFERROR(SEARCH("H411",O443),99)=99,IF(IFERROR(SEARCH("H411",Q443),99)=99,IF(IFERROR(SEARCH("H411",M443),99)=99,IF(IFERROR(SEARCH("H411",R443),99)=99,IF(IFERROR(SEARCH("H413",N443),99)=99,IF(IFERROR(SEARCH("H413",O443),99)=99,IF(IFERROR(SEARCH("H413",Q443),99)=99,IF(IFERROR(SEARCH("H413",M443),99)=99,IF(IFERROR(SEARCH("H413",R443),99)=99,IF(IFERROR(SEARCH("H412",N443),99)=99,IF(IFERROR(SEARCH("H412",O443),99)=99,IF(IFERROR(SEARCH("H412",Q443),99)=99,IF(IFERROR(SEARCH("H412",M443),99)=99,IF(IFERROR(SEARCH("H412",R443),99)=99,0,Scoring!$E$2),Scoring!$E$2),Scoring!$E$2),Scoring!$E$2),Scoring!$E$2),Scoring!$E$2),Scoring!$E$2),Scoring!$E$2),Scoring!$E$2),Scoring!$E$2),Scoring!$E$2),Scoring!$E$2),Scoring!$E$2),Scoring!$E$2),Scoring!$E$2),Scoring!$E$2),Scoring!$E$2),Scoring!$E$2),Scoring!$E$2),Scoring!$E$2)</f>
        <v>0</v>
      </c>
      <c r="Y443" s="78">
        <f>IF(IFERROR(SEARCH("CMR",K443),99)=99,IF(IFERROR(SEARCH("Suspected CMR",S443),99)=99,IF(IFERROR(SEARCH("CMR",S443),99)=99,0,Scoring!$E$8),Scoring!$E$9),Scoring!$E$8)</f>
        <v>3</v>
      </c>
      <c r="Z443" s="78">
        <f>IF(IFERROR(SEARCH("H350",N443),99)=99,IF(IFERROR(SEARCH("H350",O443),99)=99,IF(IFERROR(SEARCH("H350",Q443),99)=99,IF(IFERROR(SEARCH("H350",M443),99)=99,IF(IFERROR(SEARCH("H350",R443),99)=99,IF(IFERROR(SEARCH("H351",N443),99)=99,IF(IFERROR(SEARCH("H351",O443),99)=99,IF(IFERROR(SEARCH("H351",Q443),99)=99,IF(IFERROR(SEARCH("H351",M443),99)=99,IF(IFERROR(SEARCH("H351",R443),99)=99,IF(IFERROR(SEARCH("carcinogenic",P443),99)=99,IF(IFERROR(SEARCH("suspected carcinogenic",S443),99)=99,0,Scoring!$E$12),Scoring!$E$11),Scoring!$E$10),Scoring!$E$10),Scoring!$E$10),Scoring!$E$10),Scoring!$E$10),Scoring!$E$10),Scoring!$E$10),Scoring!$E$10),Scoring!$E$10),Scoring!$E$10)</f>
        <v>1</v>
      </c>
      <c r="AA443" s="78">
        <f>IF(IFERROR(SEARCH("H340",N443),99)=99,IF(IFERROR(SEARCH("H340",O443),99)=99,IF(IFERROR(SEARCH("H340",Q443),99)=99,IF(IFERROR(SEARCH("H340",M443),99)=99,IF(IFERROR(SEARCH("H340",R443),99)=99,IF(IFERROR(SEARCH("H341",N443),99)=99,IF(IFERROR(SEARCH("H341",O443),99)=99,IF(IFERROR(SEARCH("H341",Q443),99)=99,IF(IFERROR(SEARCH("H341",M443),99)=99,IF(IFERROR(SEARCH("H341",R443),99)=99,IF(IFERROR(SEARCH("mutagenic",P443),99)=99,IF(IFERROR(SEARCH("suspected mutagenic",S443),99)=99,0,Scoring!$E$15),Scoring!$E$14),Scoring!$E$13),Scoring!$E$13),Scoring!$E$13),Scoring!$E$13),Scoring!$E$13),Scoring!$E$13),Scoring!$E$13),Scoring!$E$13),Scoring!$E$13),Scoring!$E$13)</f>
        <v>0</v>
      </c>
      <c r="AB443" s="78">
        <f>IF(IFERROR(SEARCH("H360",N443),99)=99,IF(IFERROR(SEARCH("H360",O443),99)=99,IF(IFERROR(SEARCH("H360",Q443),99)=99,IF(IFERROR(SEARCH("H360",M443),99)=99,IF(IFERROR(SEARCH("H360",R443),99)=99,IF(IFERROR(SEARCH("H361",N443),99)=99,IF(IFERROR(SEARCH("H361",O443),99)=99,IF(IFERROR(SEARCH("H361",Q443),99)=99,IF(IFERROR(SEARCH("H361",M443),99)=99,IF(IFERROR(SEARCH("H361",R443),99)=99,IF(IFERROR(SEARCH("reproduction",P443),99)=99,IF(IFERROR(SEARCH("suspected reprotoxic",S443),99)=99,IF(IFERROR(SEARCH("reprotoxic",S443),99)=99,IF(IFERROR(SEARCH("reprotoxic",K443),99)=99,0,Scoring!$E$18),Scoring!$E$18),Scoring!$E$19),Scoring!$E$17),Scoring!$E$16),Scoring!$E$16),Scoring!$E$16),Scoring!$E$16),Scoring!$E$16),Scoring!$E$16),Scoring!$E$16),Scoring!$E$16),Scoring!$E$16),Scoring!$E$16)</f>
        <v>0</v>
      </c>
      <c r="AC443" s="78">
        <f>IF(IFERROR(SEARCH("57f",L443),99)=99,IF(IFERROR(SEARCH("57(f)",P443),99)=99,0,Scoring!$E$20),Scoring!$E$20)</f>
        <v>0</v>
      </c>
      <c r="AD443" s="78">
        <f>IF(IFERROR(SEARCH("CAT1",T443),99)=99,IF(IFERROR(SEARCH("CAT2",T443),99)=99,IF(IFERROR(SEARCH("CAT3",T443),99)=99,IF(IFERROR(SEARCH("concluded to be endocrine",K443),99)=99,IF(IFERROR(SEARCH("categorised as endocrine",K443),99)=99,IF(IFERROR(SEARCH("endocrine disrupting",P443),99)=99,IF(IFERROR(SEARCH("endocrine disrupting",K443),99)=99,IF(IFERROR(SEARCH("suspected endocrine",S443),99)=99,IF(IFERROR(SEARCH("potential endocrine",S443),99)=99,0,Scoring!$E$25),Scoring!$E$25),Scoring!$E$24),Scoring!$E$24),Scoring!$E$24),Scoring!$E$24),Scoring!$E$23),Scoring!$E$22),Scoring!$E$21)</f>
        <v>0</v>
      </c>
      <c r="AE443" s="78">
        <f>IF(IFERROR(SEARCH("suspected sensitiser",S443),99)=99,IF(IFERROR(SEARCH("sensitiser",S443),99)=99,IF(IFERROR(SEARCH("other hazard based concern",S443),99)=99,0,Scoring!$E$28),Scoring!$E$26),Scoring!$E$27)</f>
        <v>0</v>
      </c>
      <c r="AF443" s="78">
        <f>IF(IFERROR(M443,1)=1,IF(IFERROR(N443,1)=1,IF(IFERROR(O443,1)=1,IF(IFERROR(Q443,1)=1,IF(IFERROR(R443,1)=1,IF(IFERROR(T443,1)=1,IF(IFERROR(K443,1)=1,IF(IFERROR(P443,1)=1,IF(IFERROR(S443,1)=1,Scoring!$E$29,0),0),0),0),0),0),0),0),0)</f>
        <v>0</v>
      </c>
      <c r="AG443" s="78">
        <f t="shared" si="38"/>
        <v>3</v>
      </c>
      <c r="AI443" s="93"/>
      <c r="AJ443" s="94"/>
      <c r="AK443" s="76"/>
      <c r="AL443" s="75"/>
      <c r="AN443" s="79"/>
      <c r="AO443" s="79"/>
      <c r="AP443" s="79"/>
      <c r="AQ443" s="79"/>
      <c r="AR443" s="79"/>
      <c r="AS443" s="78"/>
      <c r="AU443" s="79">
        <f>IF(IFERROR(F443,99)=99,IF(IFERROR(G443,99)=99,IF(IFERROR(H443,99)=99,IF(IFERROR(I443,99)=99,IF(IFERROR(E443,99)=99,IF(IFERROR(J443,99)=99,0,Scoring!$B$7),Scoring!$B$3),Scoring!$B$2),Scoring!$B$6),Scoring!$B$5),Scoring!$B$4)</f>
        <v>0.3</v>
      </c>
      <c r="AV443" s="78">
        <f t="shared" si="39"/>
        <v>0.89999999999999991</v>
      </c>
      <c r="AW443" s="78"/>
      <c r="AX443" s="66"/>
      <c r="AY443" s="78"/>
      <c r="AZ443" s="76"/>
      <c r="BA443" s="76"/>
      <c r="BB443" s="76"/>
    </row>
    <row r="444" spans="1:54" x14ac:dyDescent="0.25">
      <c r="A444" s="77" t="s">
        <v>3129</v>
      </c>
      <c r="B444" s="76" t="str">
        <f t="shared" si="42"/>
        <v>201-173-7</v>
      </c>
      <c r="C444" s="77" t="s">
        <v>2263</v>
      </c>
      <c r="D444" s="77" t="s">
        <v>2264</v>
      </c>
      <c r="E444" s="76" t="str">
        <f>IF(C444="-",IF(A444="-",VLOOKUP(D444,'sin-list 180320_update'!$C$2:$C$835,1,FALSE),VLOOKUP(A444,'sin-list 180320_update'!$A$2:$A$835,1,FALSE)),VLOOKUP(C444,'sin-list 180320_update'!$B$2:$B$835,1,FALSE))</f>
        <v>201-173-7</v>
      </c>
      <c r="F444" s="76" t="str">
        <f>IF($C444="-",IF($A444="-",VLOOKUP($D444,'REACH Bilaga XVII_update'!$A$5:$A$131,1,FALSE),VLOOKUP($A444,'REACH Bilaga XVII_update'!$C$5:$C$131,1,FALSE)),VLOOKUP($C444,'REACH Bilaga XVII_update'!$B$5:$B$131,1,FALSE))</f>
        <v>201-173-7</v>
      </c>
      <c r="G444" s="76" t="str">
        <f>IF($C444="-",IF($A444="-",VLOOKUP($D444,' REACH Bilaga 59_update'!$A$5:$A$210,1,FALSE),VLOOKUP($A444,' REACH Bilaga 59_update'!$D$5:$D$210,1,FALSE)),VLOOKUP($C444,' REACH Bilaga 59_update'!$C$5:$C$210,1,FALSE))</f>
        <v>201-173-7</v>
      </c>
      <c r="H444" s="76" t="e">
        <f>IF($C444="-",IF($A444="-",VLOOKUP($D444,'REACH Bilaga XIV_update'!$A$5:$A$110,1,FALSE),VLOOKUP($A444,'REACH Bilaga XIV_update'!$D$5:$D$110,1,FALSE)),VLOOKUP($C444,'REACH Bilaga XIV_update'!$C$5:$C$110,1,FALSE))</f>
        <v>#N/A</v>
      </c>
      <c r="I444" s="76" t="e">
        <f>IF($C444="-",IF($A444="-",VLOOKUP($D444,CoRAP_update!$A$5:$A$376,1,FALSE),VLOOKUP($A444,CoRAP_update!$D$5:$D$376,1,FALSE)),VLOOKUP($C444,CoRAP_update!$C$5:$C$376,1,FALSE))</f>
        <v>#N/A</v>
      </c>
      <c r="J444" s="76" t="e">
        <f>IF($C444="-",IF($A444="-",VLOOKUP($D444,EDC_update!$C$2:$C$450,1,FALSE),VLOOKUP($A444,EDC_update!$B$2:$B$450,1,FALSE)),VLOOKUP($C444,EDC_update!$L$2:$L$450,1,FALSE))</f>
        <v>#N/A</v>
      </c>
      <c r="K444" s="76" t="str">
        <f>IF($C444="-",IF($A444="-",IF(VLOOKUP($D444,'sin-list 180320_update'!$C$2:$S$835,3,FALSE)="",NA(),VLOOKUP($D444,'sin-list 180320_update'!$C$2:$S$835,3,FALSE)),IF(VLOOKUP($A444,'sin-list 180320_update'!$A$2:$S$835,5,FALSE)="",NA(),VLOOKUP($A444,'sin-list 180320_update'!$A$2:$S$835,5,FALSE))),IF(VLOOKUP($C444,'sin-list 180320_update'!$B$2:$S$835,4,FALSE)="",NA(),VLOOKUP($C444,'sin-list 180320_update'!$B$2:$S$835,4,FALSE)))</f>
        <v>Classified CMR (Class I &amp; II) according to Annex 1 of Directive 67/548/EEC</v>
      </c>
      <c r="L444" s="76" t="str">
        <f>IF($C444="-",IF($A444="-",VLOOKUP($D444,'sin-list 180320_update'!$C$2:$S$835,6,FALSE),VLOOKUP($A444,'sin-list 180320_update'!$A$2:$S$835,8,FALSE)),VLOOKUP($C444,'sin-list 180320_update'!$B$2:$S$835,7,FALSE))</f>
        <v>Carc. 1B
Muta. 1B
Repr. 2
Acute Tox. 3 *
STOT RE 1
Acute Tox. 4 *
Acute Tox. 4 *
Eye Irrit. 2
Skin Irrit. 2
Skin Sens. 1</v>
      </c>
      <c r="M444" s="76" t="str">
        <f>IF($C444="-",IF($A444="-",IF(VLOOKUP($D444,'sin-list 180320_update'!$C$2:$S$835,8,FALSE)="",NA(),VLOOKUP($D444,'sin-list 180320_update'!$C$2:$S$835,8,FALSE)),IF(VLOOKUP($A444,'sin-list 180320_update'!$A$2:$S$835,10,FALSE)="",NA(),VLOOKUP($A444,'sin-list 180320_update'!$A$2:$S$835,10,FALSE))),IF(VLOOKUP($C444,'sin-list 180320_update'!$B$2:$S$835,9,FALSE)="",NA(),VLOOKUP($C444,'sin-list 180320_update'!$B$2:$S$835,9,FALSE)))</f>
        <v>H350
H340
H361f ***
H301
H372 **
H332
H312
H319
H315
H317</v>
      </c>
      <c r="N444" s="76" t="str">
        <f>IF($C444="-",IF($A444="-",IF(VLOOKUP($D444,'REACH Bilaga XVII_update'!$A$5:$E$131,4,FALSE)="",NA(),VLOOKUP($D444,'REACH Bilaga XVII_update'!$A$5:$E$131,4,FALSE)),IF(VLOOKUP($A444,'REACH Bilaga XVII_update'!$C$5:$D$131,2,FALSE)="",NA(),VLOOKUP($A444,'REACH Bilaga XVII_update'!$C$5:$D$131,2,FALSE))),IF(VLOOKUP($C444,'REACH Bilaga XVII_update'!$B$5:$D$131,3,FALSE)="",NA(),VLOOKUP($C444,'REACH Bilaga XVII_update'!$B$5:$D$131,3,FALSE)))</f>
        <v>H350
H340
H361f ***
H301
H332
H312
H372 **
H315
H319
H317</v>
      </c>
      <c r="O444" s="76" t="str">
        <f>IF($C444="-",IF($A444="-",IF(VLOOKUP($D444,' REACH Bilaga 59_update'!$A$5:$E$210,5,FALSE)="",NA(),VLOOKUP($D444,' REACH Bilaga 59_update'!$A$5:$E$210,5,FALSE)),IF(VLOOKUP($A444,' REACH Bilaga 59_update'!$D$5:$E$210,2,FALSE)="",NA(),VLOOKUP($A444,' REACH Bilaga 59_update'!$D$5:$E$210,2,FALSE))),IF(VLOOKUP($C444,' REACH Bilaga 59_update'!$C$5:$E$210,3,FALSE)="",NA(),VLOOKUP($C444,' REACH Bilaga 59_update'!$C$5:$E$210,3,FALSE)))</f>
        <v>H350
H340
H361f ***
H301
H332
H312
H372 **
H315
H319
H317</v>
      </c>
      <c r="P444" s="76" t="str">
        <f>IF(C444="-",IF(A444="-",IFERROR(VLOOKUP($D444,' REACH Bilaga 59_update'!$A$5:$F$210,MATCH(Sammanfattning!P$1,' REACH Bilaga 59_update'!$A$4:$F$4,0),FALSE),VLOOKUP($D444,'REACH Bilaga XIV_update'!$A$4:$H$110,MATCH(Sammanfattning!P$1,'REACH Bilaga XIV_update'!$A$4:$H$4,0),FALSE)),IFERROR(VLOOKUP($A444,' REACH Bilaga 59_update'!$D$5:$F$210,MATCH(Sammanfattning!P$1,' REACH Bilaga 59_update'!$D$4:$F$4,0),FALSE),VLOOKUP($A444,'REACH Bilaga XIV_update'!$D$4:$H$110,MATCH(Sammanfattning!P$1,'REACH Bilaga XIV_update'!$D$4:$H$4,0),FALSE))),IFERROR(VLOOKUP($C444,' REACH Bilaga 59_update'!$C$5:$F$210,MATCH(Sammanfattning!P$1,' REACH Bilaga 59_update'!$C$4:$F$4,0),FALSE),VLOOKUP($C444,'REACH Bilaga XIV_update'!$C$4:$H$110,MATCH(Sammanfattning!P$1,'REACH Bilaga XIV_update'!$C$4:$H$4,0),FALSE)))</f>
        <v>Carcinogenic (Article 57a)#Mutagenic (Article 57b)</v>
      </c>
      <c r="Q444" s="76" t="e">
        <f>IF($C444="-",IF($A444="-",IF(VLOOKUP($D444,'REACH Bilaga XIV_update'!$A$5:$I$110,9,FALSE)="",NA(),VLOOKUP($D444,'REACH Bilaga XIV_update'!$A$5:$I$110,9,FALSE)),IF(VLOOKUP($A444,'REACH Bilaga XIV_update'!$D$5:$I$110,6,FALSE)="",NA(),VLOOKUP($A444,'REACH Bilaga XIV_update'!$D$5:$I$110,6,FALSE))),IF(VLOOKUP($C444,'REACH Bilaga XIV_update'!$C$5:$I$110,7,FALSE)="",NA(),VLOOKUP($C444,'REACH Bilaga XIV_update'!$C$5:$I$110,7,FALSE)))</f>
        <v>#N/A</v>
      </c>
      <c r="R444" s="76" t="e">
        <f>IF($C444="-",IF($A444="-",IF(VLOOKUP($D444,CoRAP_update!$A$5:$O$376,15,FALSE)="",NA(),VLOOKUP($D444,CoRAP_update!$A$5:$O$376,15,FALSE)),IF(VLOOKUP($A444,CoRAP_update!$D$5:$O$376,12,FALSE)="",NA(),VLOOKUP($A444,CoRAP_update!$D$5:$O$376,12,FALSE))),IF(VLOOKUP($C444,CoRAP_update!$C$5:$O$376,13,FALSE)="",NA(),VLOOKUP($C444,CoRAP_update!$C$5:$O$376,13,FALSE)))</f>
        <v>#N/A</v>
      </c>
      <c r="S444" s="144" t="e">
        <f>IF($C444="-",IF($A444="-",VLOOKUP($D444,CoRAP_update!$A$5:$J$376,MATCH(Sammanfattning!S$1,CoRAP_update!$A$4:$J$4,0),FALSE),VLOOKUP($A444,CoRAP_update!$D$5:$J$376,MATCH(Sammanfattning!S$1,CoRAP_update!$D$4:$J$4,0),FALSE)),VLOOKUP($C444,CoRAP_update!$C$5:$J$376,MATCH(Sammanfattning!S$1,CoRAP_update!$C$4:$J$4,0),FALSE))</f>
        <v>#N/A</v>
      </c>
      <c r="T444" s="76" t="e">
        <f>IF($A444="-",VLOOKUP($D444,EDC_update!$C$2:$F$450,4,FALSE),VLOOKUP($A444,EDC_update!$B$2:$F$450,5,FALSE))</f>
        <v>#N/A</v>
      </c>
      <c r="V444" s="78">
        <f>IF(IFERROR(SEARCH("PBT",P444),99)=99,IF(IFERROR(SEARCH("suspected PBT",S444),99)=99,IF(IFERROR(SEARCH("concluded to be PBT",K444),99)=99,IF(IFERROR(SEARCH("PBT",S444),99)=99,IF(IFERROR(SEARCH("PBT cand",L444),99)=99,IF(IFERROR(SEARCH("PBT",L444),99)=99,IF(IFERROR(SEARCH("persistent, bioackumulative and toxic properties",K444),99)=99,0,Scoring!$E$3),Scoring!$E$3),Scoring!$E$7),Scoring!$E$3),Scoring!$E$5),Scoring!$E$6),Scoring!$E$3)</f>
        <v>0</v>
      </c>
      <c r="W444" s="78">
        <f>IF(IFERROR(SEARCH("vPvB",P444),99)=99,IF(IFERROR(SEARCH("suspected pbt/vPvB",S444),99)=99,IF(IFERROR(SEARCH("vPvB",S444),99)=99,IF(IFERROR(SEARCH("concluded to be a vPvB",S444),99)=99,IF(IFERROR(SEARCH("identified as vPvB",K444),99)=99,IF(IFERROR(SEARCH("concluded to be a vPvB",K444),99)=99,IF(IFERROR(SEARCH("concluded to be both pbt and vPvB",S444),99)=99,IF(IFERROR(SEARCH("concluded to be both pbt and vPvB",K444),99)=99,0,Scoring!$E$5),Scoring!$E$5),Scoring!$E$5),Scoring!$E$5),Scoring!$E$5),Scoring!$E$4),Scoring!$E$6),Scoring!$E$4)</f>
        <v>0</v>
      </c>
      <c r="X444" s="78">
        <f>IF(IFERROR(SEARCH("H410",N444),99)=99,IF(IFERROR(SEARCH("H410",O444),99)=99,IF(IFERROR(SEARCH("H410",Q444),99)=99,IF(IFERROR(SEARCH("H410",M444),99)=99,IF(IFERROR(SEARCH("H410",R444),99)=99,IF(IFERROR(SEARCH("H411",N444),99)=99,IF(IFERROR(SEARCH("H411",O444),99)=99,IF(IFERROR(SEARCH("H411",Q444),99)=99,IF(IFERROR(SEARCH("H411",M444),99)=99,IF(IFERROR(SEARCH("H411",R444),99)=99,IF(IFERROR(SEARCH("H413",N444),99)=99,IF(IFERROR(SEARCH("H413",O444),99)=99,IF(IFERROR(SEARCH("H413",Q444),99)=99,IF(IFERROR(SEARCH("H413",M444),99)=99,IF(IFERROR(SEARCH("H413",R444),99)=99,IF(IFERROR(SEARCH("H412",N444),99)=99,IF(IFERROR(SEARCH("H412",O444),99)=99,IF(IFERROR(SEARCH("H412",Q444),99)=99,IF(IFERROR(SEARCH("H412",M444),99)=99,IF(IFERROR(SEARCH("H412",R444),99)=99,0,Scoring!$E$2),Scoring!$E$2),Scoring!$E$2),Scoring!$E$2),Scoring!$E$2),Scoring!$E$2),Scoring!$E$2),Scoring!$E$2),Scoring!$E$2),Scoring!$E$2),Scoring!$E$2),Scoring!$E$2),Scoring!$E$2),Scoring!$E$2),Scoring!$E$2),Scoring!$E$2),Scoring!$E$2),Scoring!$E$2),Scoring!$E$2),Scoring!$E$2)</f>
        <v>0</v>
      </c>
      <c r="Y444" s="78">
        <f>IF(IFERROR(SEARCH("CMR",K444),99)=99,IF(IFERROR(SEARCH("Suspected CMR",S444),99)=99,IF(IFERROR(SEARCH("CMR",S444),99)=99,0,Scoring!$E$8),Scoring!$E$9),Scoring!$E$8)</f>
        <v>3</v>
      </c>
      <c r="Z444" s="78">
        <f>IF(IFERROR(SEARCH("H350",N444),99)=99,IF(IFERROR(SEARCH("H350",O444),99)=99,IF(IFERROR(SEARCH("H350",Q444),99)=99,IF(IFERROR(SEARCH("H350",M444),99)=99,IF(IFERROR(SEARCH("H350",R444),99)=99,IF(IFERROR(SEARCH("H351",N444),99)=99,IF(IFERROR(SEARCH("H351",O444),99)=99,IF(IFERROR(SEARCH("H351",Q444),99)=99,IF(IFERROR(SEARCH("H351",M444),99)=99,IF(IFERROR(SEARCH("H351",R444),99)=99,IF(IFERROR(SEARCH("carcinogenic",P444),99)=99,IF(IFERROR(SEARCH("suspected carcinogenic",S444),99)=99,0,Scoring!$E$12),Scoring!$E$11),Scoring!$E$10),Scoring!$E$10),Scoring!$E$10),Scoring!$E$10),Scoring!$E$10),Scoring!$E$10),Scoring!$E$10),Scoring!$E$10),Scoring!$E$10),Scoring!$E$10)</f>
        <v>1</v>
      </c>
      <c r="AA444" s="78">
        <f>IF(IFERROR(SEARCH("H340",N444),99)=99,IF(IFERROR(SEARCH("H340",O444),99)=99,IF(IFERROR(SEARCH("H340",Q444),99)=99,IF(IFERROR(SEARCH("H340",M444),99)=99,IF(IFERROR(SEARCH("H340",R444),99)=99,IF(IFERROR(SEARCH("H341",N444),99)=99,IF(IFERROR(SEARCH("H341",O444),99)=99,IF(IFERROR(SEARCH("H341",Q444),99)=99,IF(IFERROR(SEARCH("H341",M444),99)=99,IF(IFERROR(SEARCH("H341",R444),99)=99,IF(IFERROR(SEARCH("mutagenic",P444),99)=99,IF(IFERROR(SEARCH("suspected mutagenic",S444),99)=99,0,Scoring!$E$15),Scoring!$E$14),Scoring!$E$13),Scoring!$E$13),Scoring!$E$13),Scoring!$E$13),Scoring!$E$13),Scoring!$E$13),Scoring!$E$13),Scoring!$E$13),Scoring!$E$13),Scoring!$E$13)</f>
        <v>1</v>
      </c>
      <c r="AB444" s="78">
        <f>IF(IFERROR(SEARCH("H360",N444),99)=99,IF(IFERROR(SEARCH("H360",O444),99)=99,IF(IFERROR(SEARCH("H360",Q444),99)=99,IF(IFERROR(SEARCH("H360",M444),99)=99,IF(IFERROR(SEARCH("H360",R444),99)=99,IF(IFERROR(SEARCH("H361",N444),99)=99,IF(IFERROR(SEARCH("H361",O444),99)=99,IF(IFERROR(SEARCH("H361",Q444),99)=99,IF(IFERROR(SEARCH("H361",M444),99)=99,IF(IFERROR(SEARCH("H361",R444),99)=99,IF(IFERROR(SEARCH("reproduction",P444),99)=99,IF(IFERROR(SEARCH("suspected reprotoxic",S444),99)=99,IF(IFERROR(SEARCH("reprotoxic",S444),99)=99,IF(IFERROR(SEARCH("reprotoxic",K444),99)=99,0,Scoring!$E$18),Scoring!$E$18),Scoring!$E$19),Scoring!$E$17),Scoring!$E$16),Scoring!$E$16),Scoring!$E$16),Scoring!$E$16),Scoring!$E$16),Scoring!$E$16),Scoring!$E$16),Scoring!$E$16),Scoring!$E$16),Scoring!$E$16)</f>
        <v>1</v>
      </c>
      <c r="AC444" s="78">
        <f>IF(IFERROR(SEARCH("57f",L444),99)=99,IF(IFERROR(SEARCH("57(f)",P444),99)=99,0,Scoring!$E$20),Scoring!$E$20)</f>
        <v>0</v>
      </c>
      <c r="AD444" s="78">
        <f>IF(IFERROR(SEARCH("CAT1",T444),99)=99,IF(IFERROR(SEARCH("CAT2",T444),99)=99,IF(IFERROR(SEARCH("CAT3",T444),99)=99,IF(IFERROR(SEARCH("concluded to be endocrine",K444),99)=99,IF(IFERROR(SEARCH("categorised as endocrine",K444),99)=99,IF(IFERROR(SEARCH("endocrine disrupting",P444),99)=99,IF(IFERROR(SEARCH("endocrine disrupting",K444),99)=99,IF(IFERROR(SEARCH("suspected endocrine",S444),99)=99,IF(IFERROR(SEARCH("potential endocrine",S444),99)=99,0,Scoring!$E$25),Scoring!$E$25),Scoring!$E$24),Scoring!$E$24),Scoring!$E$24),Scoring!$E$24),Scoring!$E$23),Scoring!$E$22),Scoring!$E$21)</f>
        <v>0</v>
      </c>
      <c r="AE444" s="78">
        <f>IF(IFERROR(SEARCH("suspected sensitiser",S444),99)=99,IF(IFERROR(SEARCH("sensitiser",S444),99)=99,IF(IFERROR(SEARCH("other hazard based concern",S444),99)=99,0,Scoring!$E$28),Scoring!$E$26),Scoring!$E$27)</f>
        <v>0</v>
      </c>
      <c r="AF444" s="78">
        <f>IF(IFERROR(M444,1)=1,IF(IFERROR(N444,1)=1,IF(IFERROR(O444,1)=1,IF(IFERROR(Q444,1)=1,IF(IFERROR(R444,1)=1,IF(IFERROR(T444,1)=1,IF(IFERROR(K444,1)=1,IF(IFERROR(P444,1)=1,IF(IFERROR(S444,1)=1,Scoring!$E$29,0),0),0),0),0),0),0),0),0)</f>
        <v>0</v>
      </c>
      <c r="AG444" s="78">
        <f t="shared" si="38"/>
        <v>3</v>
      </c>
      <c r="AI444" s="93"/>
      <c r="AJ444" s="94"/>
      <c r="AK444" s="76"/>
      <c r="AL444" s="75"/>
      <c r="AN444" s="79"/>
      <c r="AO444" s="79"/>
      <c r="AP444" s="79"/>
      <c r="AQ444" s="79"/>
      <c r="AR444" s="79"/>
      <c r="AS444" s="78"/>
      <c r="AU444" s="79">
        <f>IF(IFERROR(F444,99)=99,IF(IFERROR(G444,99)=99,IF(IFERROR(H444,99)=99,IF(IFERROR(I444,99)=99,IF(IFERROR(E444,99)=99,IF(IFERROR(J444,99)=99,0,Scoring!$B$7),Scoring!$B$3),Scoring!$B$2),Scoring!$B$6),Scoring!$B$5),Scoring!$B$4)</f>
        <v>1</v>
      </c>
      <c r="AV444" s="78">
        <f t="shared" si="39"/>
        <v>3</v>
      </c>
      <c r="AW444" s="78"/>
      <c r="AX444" s="66"/>
      <c r="AY444" s="78"/>
      <c r="AZ444" s="76"/>
      <c r="BA444" s="76"/>
      <c r="BB444" s="76"/>
    </row>
    <row r="445" spans="1:54" x14ac:dyDescent="0.25">
      <c r="A445" s="88" t="s">
        <v>3082</v>
      </c>
      <c r="B445" s="76" t="str">
        <f t="shared" si="42"/>
        <v>201-182-6</v>
      </c>
      <c r="C445" s="77" t="s">
        <v>2272</v>
      </c>
      <c r="D445" s="77" t="s">
        <v>2273</v>
      </c>
      <c r="E445" s="76" t="str">
        <f>IF(C445="-",IF(A445="-",VLOOKUP(D445,'sin-list 180320_update'!$C$2:$C$835,1,FALSE),VLOOKUP(A445,'sin-list 180320_update'!$A$2:$A$835,1,FALSE)),VLOOKUP(C445,'sin-list 180320_update'!$B$2:$B$835,1,FALSE))</f>
        <v>201-182-6</v>
      </c>
      <c r="F445" s="76" t="e">
        <f>IF($C445="-",IF($A445="-",VLOOKUP($D445,'REACH Bilaga XVII_update'!$A$5:$A$131,1,FALSE),VLOOKUP($A445,'REACH Bilaga XVII_update'!$C$5:$C$131,1,FALSE)),VLOOKUP($C445,'REACH Bilaga XVII_update'!$B$5:$B$131,1,FALSE))</f>
        <v>#N/A</v>
      </c>
      <c r="G445" s="76" t="str">
        <f>IF($C445="-",IF($A445="-",VLOOKUP($D445,' REACH Bilaga 59_update'!$A$5:$A$210,1,FALSE),VLOOKUP($A445,' REACH Bilaga 59_update'!$D$5:$D$210,1,FALSE)),VLOOKUP($C445,' REACH Bilaga 59_update'!$C$5:$C$210,1,FALSE))</f>
        <v>201-182-6</v>
      </c>
      <c r="H445" s="76" t="e">
        <f>IF($C445="-",IF($A445="-",VLOOKUP($D445,'REACH Bilaga XIV_update'!$A$5:$A$110,1,FALSE),VLOOKUP($A445,'REACH Bilaga XIV_update'!$D$5:$D$110,1,FALSE)),VLOOKUP($C445,'REACH Bilaga XIV_update'!$C$5:$C$110,1,FALSE))</f>
        <v>#N/A</v>
      </c>
      <c r="I445" s="76" t="e">
        <f>IF($C445="-",IF($A445="-",VLOOKUP($D445,CoRAP_update!$A$5:$A$376,1,FALSE),VLOOKUP($A445,CoRAP_update!$D$5:$D$376,1,FALSE)),VLOOKUP($C445,CoRAP_update!$C$5:$C$376,1,FALSE))</f>
        <v>#N/A</v>
      </c>
      <c r="J445" s="76" t="e">
        <f>IF($C445="-",IF($A445="-",VLOOKUP($D445,EDC_update!$C$2:$C$450,1,FALSE),VLOOKUP($A445,EDC_update!$B$2:$B$450,1,FALSE)),VLOOKUP($C445,EDC_update!$L$2:$L$450,1,FALSE))</f>
        <v>#N/A</v>
      </c>
      <c r="K445" s="76" t="str">
        <f>IF($C445="-",IF($A445="-",IF(VLOOKUP($D445,'sin-list 180320_update'!$C$2:$S$835,3,FALSE)="",NA(),VLOOKUP($D445,'sin-list 180320_update'!$C$2:$S$835,3,FALSE)),IF(VLOOKUP($A445,'sin-list 180320_update'!$A$2:$S$835,5,FALSE)="",NA(),VLOOKUP($A445,'sin-list 180320_update'!$A$2:$S$835,5,FALSE))),IF(VLOOKUP($C445,'sin-list 180320_update'!$B$2:$S$835,4,FALSE)="",NA(),VLOOKUP($C445,'sin-list 180320_update'!$B$2:$S$835,4,FALSE)))</f>
        <v>Classified CMR according to Annex VI of Regulation 1272/2008</v>
      </c>
      <c r="L445" s="76" t="str">
        <f>IF($C445="-",IF($A445="-",VLOOKUP($D445,'sin-list 180320_update'!$C$2:$S$835,6,FALSE),VLOOKUP($A445,'sin-list 180320_update'!$A$2:$S$835,8,FALSE)),VLOOKUP($C445,'sin-list 180320_update'!$B$2:$S$835,7,FALSE))</f>
        <v>Repr. 1B</v>
      </c>
      <c r="M445" s="76" t="str">
        <f>IF($C445="-",IF($A445="-",IF(VLOOKUP($D445,'sin-list 180320_update'!$C$2:$S$835,8,FALSE)="",NA(),VLOOKUP($D445,'sin-list 180320_update'!$C$2:$S$835,8,FALSE)),IF(VLOOKUP($A445,'sin-list 180320_update'!$A$2:$S$835,10,FALSE)="",NA(),VLOOKUP($A445,'sin-list 180320_update'!$A$2:$S$835,10,FALSE))),IF(VLOOKUP($C445,'sin-list 180320_update'!$B$2:$S$835,9,FALSE)="",NA(),VLOOKUP($C445,'sin-list 180320_update'!$B$2:$S$835,9,FALSE)))</f>
        <v>H360D ***</v>
      </c>
      <c r="N445" s="76" t="e">
        <f>IF($C445="-",IF($A445="-",IF(VLOOKUP($D445,'REACH Bilaga XVII_update'!$A$5:$E$131,4,FALSE)="",NA(),VLOOKUP($D445,'REACH Bilaga XVII_update'!$A$5:$E$131,4,FALSE)),IF(VLOOKUP($A445,'REACH Bilaga XVII_update'!$C$5:$D$131,2,FALSE)="",NA(),VLOOKUP($A445,'REACH Bilaga XVII_update'!$C$5:$D$131,2,FALSE))),IF(VLOOKUP($C445,'REACH Bilaga XVII_update'!$B$5:$D$131,3,FALSE)="",NA(),VLOOKUP($C445,'REACH Bilaga XVII_update'!$B$5:$D$131,3,FALSE)))</f>
        <v>#N/A</v>
      </c>
      <c r="O445" s="76" t="str">
        <f>IF($C445="-",IF($A445="-",IF(VLOOKUP($D445,' REACH Bilaga 59_update'!$A$5:$E$210,5,FALSE)="",NA(),VLOOKUP($D445,' REACH Bilaga 59_update'!$A$5:$E$210,5,FALSE)),IF(VLOOKUP($A445,' REACH Bilaga 59_update'!$D$5:$E$210,2,FALSE)="",NA(),VLOOKUP($A445,' REACH Bilaga 59_update'!$D$5:$E$210,2,FALSE))),IF(VLOOKUP($C445,' REACH Bilaga 59_update'!$C$5:$E$210,3,FALSE)="",NA(),VLOOKUP($C445,' REACH Bilaga 59_update'!$C$5:$E$210,3,FALSE)))</f>
        <v>H360D ***</v>
      </c>
      <c r="P445" s="76" t="str">
        <f>IF(C445="-",IF(A445="-",IFERROR(VLOOKUP($D445,' REACH Bilaga 59_update'!$A$5:$F$210,MATCH(Sammanfattning!P$1,' REACH Bilaga 59_update'!$A$4:$F$4,0),FALSE),VLOOKUP($D445,'REACH Bilaga XIV_update'!$A$4:$H$110,MATCH(Sammanfattning!P$1,'REACH Bilaga XIV_update'!$A$4:$H$4,0),FALSE)),IFERROR(VLOOKUP($A445,' REACH Bilaga 59_update'!$D$5:$F$210,MATCH(Sammanfattning!P$1,' REACH Bilaga 59_update'!$D$4:$F$4,0),FALSE),VLOOKUP($A445,'REACH Bilaga XIV_update'!$D$4:$H$110,MATCH(Sammanfattning!P$1,'REACH Bilaga XIV_update'!$D$4:$H$4,0),FALSE))),IFERROR(VLOOKUP($C445,' REACH Bilaga 59_update'!$C$5:$F$210,MATCH(Sammanfattning!P$1,' REACH Bilaga 59_update'!$C$4:$F$4,0),FALSE),VLOOKUP($C445,'REACH Bilaga XIV_update'!$C$4:$H$110,MATCH(Sammanfattning!P$1,'REACH Bilaga XIV_update'!$C$4:$H$4,0),FALSE)))</f>
        <v>Toxic for reproduction (Article 57c)</v>
      </c>
      <c r="Q445" s="76" t="e">
        <f>IF($C445="-",IF($A445="-",IF(VLOOKUP($D445,'REACH Bilaga XIV_update'!$A$5:$I$110,9,FALSE)="",NA(),VLOOKUP($D445,'REACH Bilaga XIV_update'!$A$5:$I$110,9,FALSE)),IF(VLOOKUP($A445,'REACH Bilaga XIV_update'!$D$5:$I$110,6,FALSE)="",NA(),VLOOKUP($A445,'REACH Bilaga XIV_update'!$D$5:$I$110,6,FALSE))),IF(VLOOKUP($C445,'REACH Bilaga XIV_update'!$C$5:$I$110,7,FALSE)="",NA(),VLOOKUP($C445,'REACH Bilaga XIV_update'!$C$5:$I$110,7,FALSE)))</f>
        <v>#N/A</v>
      </c>
      <c r="R445" s="76" t="e">
        <f>IF($C445="-",IF($A445="-",IF(VLOOKUP($D445,CoRAP_update!$A$5:$O$376,15,FALSE)="",NA(),VLOOKUP($D445,CoRAP_update!$A$5:$O$376,15,FALSE)),IF(VLOOKUP($A445,CoRAP_update!$D$5:$O$376,12,FALSE)="",NA(),VLOOKUP($A445,CoRAP_update!$D$5:$O$376,12,FALSE))),IF(VLOOKUP($C445,CoRAP_update!$C$5:$O$376,13,FALSE)="",NA(),VLOOKUP($C445,CoRAP_update!$C$5:$O$376,13,FALSE)))</f>
        <v>#N/A</v>
      </c>
      <c r="S445" s="144" t="e">
        <f>IF($C445="-",IF($A445="-",VLOOKUP($D445,CoRAP_update!$A$5:$J$376,MATCH(Sammanfattning!S$1,CoRAP_update!$A$4:$J$4,0),FALSE),VLOOKUP($A445,CoRAP_update!$D$5:$J$376,MATCH(Sammanfattning!S$1,CoRAP_update!$D$4:$J$4,0),FALSE)),VLOOKUP($C445,CoRAP_update!$C$5:$J$376,MATCH(Sammanfattning!S$1,CoRAP_update!$C$4:$J$4,0),FALSE))</f>
        <v>#N/A</v>
      </c>
      <c r="T445" s="76" t="e">
        <f>IF($A445="-",VLOOKUP($D445,EDC_update!$C$2:$F$450,4,FALSE),VLOOKUP($A445,EDC_update!$B$2:$F$450,5,FALSE))</f>
        <v>#N/A</v>
      </c>
      <c r="V445" s="78">
        <f>IF(IFERROR(SEARCH("PBT",P445),99)=99,IF(IFERROR(SEARCH("suspected PBT",S445),99)=99,IF(IFERROR(SEARCH("concluded to be PBT",K445),99)=99,IF(IFERROR(SEARCH("PBT",S445),99)=99,IF(IFERROR(SEARCH("PBT cand",L445),99)=99,IF(IFERROR(SEARCH("PBT",L445),99)=99,IF(IFERROR(SEARCH("persistent, bioackumulative and toxic properties",K445),99)=99,0,Scoring!$E$3),Scoring!$E$3),Scoring!$E$7),Scoring!$E$3),Scoring!$E$5),Scoring!$E$6),Scoring!$E$3)</f>
        <v>0</v>
      </c>
      <c r="W445" s="78">
        <f>IF(IFERROR(SEARCH("vPvB",P445),99)=99,IF(IFERROR(SEARCH("suspected pbt/vPvB",S445),99)=99,IF(IFERROR(SEARCH("vPvB",S445),99)=99,IF(IFERROR(SEARCH("concluded to be a vPvB",S445),99)=99,IF(IFERROR(SEARCH("identified as vPvB",K445),99)=99,IF(IFERROR(SEARCH("concluded to be a vPvB",K445),99)=99,IF(IFERROR(SEARCH("concluded to be both pbt and vPvB",S445),99)=99,IF(IFERROR(SEARCH("concluded to be both pbt and vPvB",K445),99)=99,0,Scoring!$E$5),Scoring!$E$5),Scoring!$E$5),Scoring!$E$5),Scoring!$E$5),Scoring!$E$4),Scoring!$E$6),Scoring!$E$4)</f>
        <v>0</v>
      </c>
      <c r="X445" s="78">
        <f>IF(IFERROR(SEARCH("H410",N445),99)=99,IF(IFERROR(SEARCH("H410",O445),99)=99,IF(IFERROR(SEARCH("H410",Q445),99)=99,IF(IFERROR(SEARCH("H410",M445),99)=99,IF(IFERROR(SEARCH("H410",R445),99)=99,IF(IFERROR(SEARCH("H411",N445),99)=99,IF(IFERROR(SEARCH("H411",O445),99)=99,IF(IFERROR(SEARCH("H411",Q445),99)=99,IF(IFERROR(SEARCH("H411",M445),99)=99,IF(IFERROR(SEARCH("H411",R445),99)=99,IF(IFERROR(SEARCH("H413",N445),99)=99,IF(IFERROR(SEARCH("H413",O445),99)=99,IF(IFERROR(SEARCH("H413",Q445),99)=99,IF(IFERROR(SEARCH("H413",M445),99)=99,IF(IFERROR(SEARCH("H413",R445),99)=99,IF(IFERROR(SEARCH("H412",N445),99)=99,IF(IFERROR(SEARCH("H412",O445),99)=99,IF(IFERROR(SEARCH("H412",Q445),99)=99,IF(IFERROR(SEARCH("H412",M445),99)=99,IF(IFERROR(SEARCH("H412",R445),99)=99,0,Scoring!$E$2),Scoring!$E$2),Scoring!$E$2),Scoring!$E$2),Scoring!$E$2),Scoring!$E$2),Scoring!$E$2),Scoring!$E$2),Scoring!$E$2),Scoring!$E$2),Scoring!$E$2),Scoring!$E$2),Scoring!$E$2),Scoring!$E$2),Scoring!$E$2),Scoring!$E$2),Scoring!$E$2),Scoring!$E$2),Scoring!$E$2),Scoring!$E$2)</f>
        <v>0</v>
      </c>
      <c r="Y445" s="78">
        <f>IF(IFERROR(SEARCH("CMR",K445),99)=99,IF(IFERROR(SEARCH("Suspected CMR",S445),99)=99,IF(IFERROR(SEARCH("CMR",S445),99)=99,0,Scoring!$E$8),Scoring!$E$9),Scoring!$E$8)</f>
        <v>3</v>
      </c>
      <c r="Z445" s="78">
        <f>IF(IFERROR(SEARCH("H350",N445),99)=99,IF(IFERROR(SEARCH("H350",O445),99)=99,IF(IFERROR(SEARCH("H350",Q445),99)=99,IF(IFERROR(SEARCH("H350",M445),99)=99,IF(IFERROR(SEARCH("H350",R445),99)=99,IF(IFERROR(SEARCH("H351",N445),99)=99,IF(IFERROR(SEARCH("H351",O445),99)=99,IF(IFERROR(SEARCH("H351",Q445),99)=99,IF(IFERROR(SEARCH("H351",M445),99)=99,IF(IFERROR(SEARCH("H351",R445),99)=99,IF(IFERROR(SEARCH("carcinogenic",P445),99)=99,IF(IFERROR(SEARCH("suspected carcinogenic",S445),99)=99,0,Scoring!$E$12),Scoring!$E$11),Scoring!$E$10),Scoring!$E$10),Scoring!$E$10),Scoring!$E$10),Scoring!$E$10),Scoring!$E$10),Scoring!$E$10),Scoring!$E$10),Scoring!$E$10),Scoring!$E$10)</f>
        <v>0</v>
      </c>
      <c r="AA445" s="78">
        <f>IF(IFERROR(SEARCH("H340",N445),99)=99,IF(IFERROR(SEARCH("H340",O445),99)=99,IF(IFERROR(SEARCH("H340",Q445),99)=99,IF(IFERROR(SEARCH("H340",M445),99)=99,IF(IFERROR(SEARCH("H340",R445),99)=99,IF(IFERROR(SEARCH("H341",N445),99)=99,IF(IFERROR(SEARCH("H341",O445),99)=99,IF(IFERROR(SEARCH("H341",Q445),99)=99,IF(IFERROR(SEARCH("H341",M445),99)=99,IF(IFERROR(SEARCH("H341",R445),99)=99,IF(IFERROR(SEARCH("mutagenic",P445),99)=99,IF(IFERROR(SEARCH("suspected mutagenic",S445),99)=99,0,Scoring!$E$15),Scoring!$E$14),Scoring!$E$13),Scoring!$E$13),Scoring!$E$13),Scoring!$E$13),Scoring!$E$13),Scoring!$E$13),Scoring!$E$13),Scoring!$E$13),Scoring!$E$13),Scoring!$E$13)</f>
        <v>0</v>
      </c>
      <c r="AB445" s="78">
        <f>IF(IFERROR(SEARCH("H360",N445),99)=99,IF(IFERROR(SEARCH("H360",O445),99)=99,IF(IFERROR(SEARCH("H360",Q445),99)=99,IF(IFERROR(SEARCH("H360",M445),99)=99,IF(IFERROR(SEARCH("H360",R445),99)=99,IF(IFERROR(SEARCH("H361",N445),99)=99,IF(IFERROR(SEARCH("H361",O445),99)=99,IF(IFERROR(SEARCH("H361",Q445),99)=99,IF(IFERROR(SEARCH("H361",M445),99)=99,IF(IFERROR(SEARCH("H361",R445),99)=99,IF(IFERROR(SEARCH("reproduction",P445),99)=99,IF(IFERROR(SEARCH("suspected reprotoxic",S445),99)=99,IF(IFERROR(SEARCH("reprotoxic",S445),99)=99,IF(IFERROR(SEARCH("reprotoxic",K445),99)=99,0,Scoring!$E$18),Scoring!$E$18),Scoring!$E$19),Scoring!$E$17),Scoring!$E$16),Scoring!$E$16),Scoring!$E$16),Scoring!$E$16),Scoring!$E$16),Scoring!$E$16),Scoring!$E$16),Scoring!$E$16),Scoring!$E$16),Scoring!$E$16)</f>
        <v>1</v>
      </c>
      <c r="AC445" s="78">
        <f>IF(IFERROR(SEARCH("57f",L445),99)=99,IF(IFERROR(SEARCH("57(f)",P445),99)=99,0,Scoring!$E$20),Scoring!$E$20)</f>
        <v>0</v>
      </c>
      <c r="AD445" s="78">
        <f>IF(IFERROR(SEARCH("CAT1",T445),99)=99,IF(IFERROR(SEARCH("CAT2",T445),99)=99,IF(IFERROR(SEARCH("CAT3",T445),99)=99,IF(IFERROR(SEARCH("concluded to be endocrine",K445),99)=99,IF(IFERROR(SEARCH("categorised as endocrine",K445),99)=99,IF(IFERROR(SEARCH("endocrine disrupting",P445),99)=99,IF(IFERROR(SEARCH("endocrine disrupting",K445),99)=99,IF(IFERROR(SEARCH("suspected endocrine",S445),99)=99,IF(IFERROR(SEARCH("potential endocrine",S445),99)=99,0,Scoring!$E$25),Scoring!$E$25),Scoring!$E$24),Scoring!$E$24),Scoring!$E$24),Scoring!$E$24),Scoring!$E$23),Scoring!$E$22),Scoring!$E$21)</f>
        <v>0</v>
      </c>
      <c r="AE445" s="78">
        <f>IF(IFERROR(SEARCH("suspected sensitiser",S445),99)=99,IF(IFERROR(SEARCH("sensitiser",S445),99)=99,IF(IFERROR(SEARCH("other hazard based concern",S445),99)=99,0,Scoring!$E$28),Scoring!$E$26),Scoring!$E$27)</f>
        <v>0</v>
      </c>
      <c r="AF445" s="78">
        <f>IF(IFERROR(M445,1)=1,IF(IFERROR(N445,1)=1,IF(IFERROR(O445,1)=1,IF(IFERROR(Q445,1)=1,IF(IFERROR(R445,1)=1,IF(IFERROR(T445,1)=1,IF(IFERROR(K445,1)=1,IF(IFERROR(P445,1)=1,IF(IFERROR(S445,1)=1,Scoring!$E$29,0),0),0),0),0),0),0),0),0)</f>
        <v>0</v>
      </c>
      <c r="AG445" s="78">
        <f t="shared" si="38"/>
        <v>3</v>
      </c>
      <c r="AI445" s="93"/>
      <c r="AJ445" s="94"/>
      <c r="AK445" s="76"/>
      <c r="AL445" s="75"/>
      <c r="AN445" s="79"/>
      <c r="AO445" s="79"/>
      <c r="AP445" s="79"/>
      <c r="AQ445" s="79"/>
      <c r="AR445" s="79"/>
      <c r="AS445" s="78"/>
      <c r="AU445" s="79">
        <f>IF(IFERROR(F445,99)=99,IF(IFERROR(G445,99)=99,IF(IFERROR(H445,99)=99,IF(IFERROR(I445,99)=99,IF(IFERROR(E445,99)=99,IF(IFERROR(J445,99)=99,0,Scoring!$B$7),Scoring!$B$3),Scoring!$B$2),Scoring!$B$6),Scoring!$B$5),Scoring!$B$4)</f>
        <v>1</v>
      </c>
      <c r="AV445" s="78">
        <f t="shared" si="39"/>
        <v>3</v>
      </c>
      <c r="AW445" s="78"/>
      <c r="AX445" s="66"/>
      <c r="AY445" s="78"/>
      <c r="AZ445" s="76"/>
      <c r="BA445" s="76"/>
      <c r="BB445" s="76"/>
    </row>
    <row r="446" spans="1:54" x14ac:dyDescent="0.25">
      <c r="A446" s="77" t="s">
        <v>5970</v>
      </c>
      <c r="B446" s="76" t="str">
        <f t="shared" si="42"/>
        <v>201-209-1</v>
      </c>
      <c r="C446" s="77" t="s">
        <v>2280</v>
      </c>
      <c r="D446" s="77" t="s">
        <v>2281</v>
      </c>
      <c r="E446" s="76" t="str">
        <f>IF(C446="-",IF(A446="-",VLOOKUP(D446,'sin-list 180320_update'!$C$2:$C$835,1,FALSE),VLOOKUP(A446,'sin-list 180320_update'!$A$2:$A$835,1,FALSE)),VLOOKUP(C446,'sin-list 180320_update'!$B$2:$B$835,1,FALSE))</f>
        <v>201-209-1</v>
      </c>
      <c r="F446" s="76" t="e">
        <f>IF($C446="-",IF($A446="-",VLOOKUP($D446,'REACH Bilaga XVII_update'!$A$5:$A$131,1,FALSE),VLOOKUP($A446,'REACH Bilaga XVII_update'!$C$5:$C$131,1,FALSE)),VLOOKUP($C446,'REACH Bilaga XVII_update'!$B$5:$B$131,1,FALSE))</f>
        <v>#N/A</v>
      </c>
      <c r="G446" s="76" t="e">
        <f>IF($C446="-",IF($A446="-",VLOOKUP($D446,' REACH Bilaga 59_update'!$A$5:$A$210,1,FALSE),VLOOKUP($A446,' REACH Bilaga 59_update'!$D$5:$D$210,1,FALSE)),VLOOKUP($C446,' REACH Bilaga 59_update'!$C$5:$C$210,1,FALSE))</f>
        <v>#N/A</v>
      </c>
      <c r="H446" s="76" t="e">
        <f>IF($C446="-",IF($A446="-",VLOOKUP($D446,'REACH Bilaga XIV_update'!$A$5:$A$110,1,FALSE),VLOOKUP($A446,'REACH Bilaga XIV_update'!$D$5:$D$110,1,FALSE)),VLOOKUP($C446,'REACH Bilaga XIV_update'!$C$5:$C$110,1,FALSE))</f>
        <v>#N/A</v>
      </c>
      <c r="I446" s="76" t="e">
        <f>IF($C446="-",IF($A446="-",VLOOKUP($D446,CoRAP_update!$A$5:$A$376,1,FALSE),VLOOKUP($A446,CoRAP_update!$D$5:$D$376,1,FALSE)),VLOOKUP($C446,CoRAP_update!$C$5:$C$376,1,FALSE))</f>
        <v>#N/A</v>
      </c>
      <c r="J446" s="76" t="e">
        <f>IF($C446="-",IF($A446="-",VLOOKUP($D446,EDC_update!$C$2:$C$450,1,FALSE),VLOOKUP($A446,EDC_update!$B$2:$B$450,1,FALSE)),VLOOKUP($C446,EDC_update!$L$2:$L$450,1,FALSE))</f>
        <v>#N/A</v>
      </c>
      <c r="K446" s="76" t="str">
        <f>IF($C446="-",IF($A446="-",IF(VLOOKUP($D446,'sin-list 180320_update'!$C$2:$S$835,3,FALSE)="",NA(),VLOOKUP($D446,'sin-list 180320_update'!$C$2:$S$835,3,FALSE)),IF(VLOOKUP($A446,'sin-list 180320_update'!$A$2:$S$835,5,FALSE)="",NA(),VLOOKUP($A446,'sin-list 180320_update'!$A$2:$S$835,5,FALSE))),IF(VLOOKUP($C446,'sin-list 180320_update'!$B$2:$S$835,4,FALSE)="",NA(),VLOOKUP($C446,'sin-list 180320_update'!$B$2:$S$835,4,FALSE)))</f>
        <v>Classified CMR according to Annex VI of Regulation 1272/2008</v>
      </c>
      <c r="L446" s="76" t="str">
        <f>IF($C446="-",IF($A446="-",VLOOKUP($D446,'sin-list 180320_update'!$C$2:$S$835,6,FALSE),VLOOKUP($A446,'sin-list 180320_update'!$A$2:$S$835,8,FALSE)),VLOOKUP($C446,'sin-list 180320_update'!$B$2:$S$835,7,FALSE))</f>
        <v>Flam. Liq. 3
Carc. 1B
Acute Tox. 4 *
Acute Tox. 4 *</v>
      </c>
      <c r="M446" s="76" t="str">
        <f>IF($C446="-",IF($A446="-",IF(VLOOKUP($D446,'sin-list 180320_update'!$C$2:$S$835,8,FALSE)="",NA(),VLOOKUP($D446,'sin-list 180320_update'!$C$2:$S$835,8,FALSE)),IF(VLOOKUP($A446,'sin-list 180320_update'!$A$2:$S$835,10,FALSE)="",NA(),VLOOKUP($A446,'sin-list 180320_update'!$A$2:$S$835,10,FALSE))),IF(VLOOKUP($C446,'sin-list 180320_update'!$B$2:$S$835,9,FALSE)="",NA(),VLOOKUP($C446,'sin-list 180320_update'!$B$2:$S$835,9,FALSE)))</f>
        <v>H226
H350
H332
H302</v>
      </c>
      <c r="N446" s="76" t="e">
        <f>IF($C446="-",IF($A446="-",IF(VLOOKUP($D446,'REACH Bilaga XVII_update'!$A$5:$E$131,4,FALSE)="",NA(),VLOOKUP($D446,'REACH Bilaga XVII_update'!$A$5:$E$131,4,FALSE)),IF(VLOOKUP($A446,'REACH Bilaga XVII_update'!$C$5:$D$131,2,FALSE)="",NA(),VLOOKUP($A446,'REACH Bilaga XVII_update'!$C$5:$D$131,2,FALSE))),IF(VLOOKUP($C446,'REACH Bilaga XVII_update'!$B$5:$D$131,3,FALSE)="",NA(),VLOOKUP($C446,'REACH Bilaga XVII_update'!$B$5:$D$131,3,FALSE)))</f>
        <v>#N/A</v>
      </c>
      <c r="O446" s="76" t="e">
        <f>IF($C446="-",IF($A446="-",IF(VLOOKUP($D446,' REACH Bilaga 59_update'!$A$5:$E$210,5,FALSE)="",NA(),VLOOKUP($D446,' REACH Bilaga 59_update'!$A$5:$E$210,5,FALSE)),IF(VLOOKUP($A446,' REACH Bilaga 59_update'!$D$5:$E$210,2,FALSE)="",NA(),VLOOKUP($A446,' REACH Bilaga 59_update'!$D$5:$E$210,2,FALSE))),IF(VLOOKUP($C446,' REACH Bilaga 59_update'!$C$5:$E$210,3,FALSE)="",NA(),VLOOKUP($C446,' REACH Bilaga 59_update'!$C$5:$E$210,3,FALSE)))</f>
        <v>#N/A</v>
      </c>
      <c r="P446" s="76" t="e">
        <f>IF(C446="-",IF(A446="-",IFERROR(VLOOKUP($D446,' REACH Bilaga 59_update'!$A$5:$F$210,MATCH(Sammanfattning!P$1,' REACH Bilaga 59_update'!$A$4:$F$4,0),FALSE),VLOOKUP($D446,'REACH Bilaga XIV_update'!$A$4:$H$110,MATCH(Sammanfattning!P$1,'REACH Bilaga XIV_update'!$A$4:$H$4,0),FALSE)),IFERROR(VLOOKUP($A446,' REACH Bilaga 59_update'!$D$5:$F$210,MATCH(Sammanfattning!P$1,' REACH Bilaga 59_update'!$D$4:$F$4,0),FALSE),VLOOKUP($A446,'REACH Bilaga XIV_update'!$D$4:$H$110,MATCH(Sammanfattning!P$1,'REACH Bilaga XIV_update'!$D$4:$H$4,0),FALSE))),IFERROR(VLOOKUP($C446,' REACH Bilaga 59_update'!$C$5:$F$210,MATCH(Sammanfattning!P$1,' REACH Bilaga 59_update'!$C$4:$F$4,0),FALSE),VLOOKUP($C446,'REACH Bilaga XIV_update'!$C$4:$H$110,MATCH(Sammanfattning!P$1,'REACH Bilaga XIV_update'!$C$4:$H$4,0),FALSE)))</f>
        <v>#N/A</v>
      </c>
      <c r="Q446" s="76" t="e">
        <f>IF($C446="-",IF($A446="-",IF(VLOOKUP($D446,'REACH Bilaga XIV_update'!$A$5:$I$110,9,FALSE)="",NA(),VLOOKUP($D446,'REACH Bilaga XIV_update'!$A$5:$I$110,9,FALSE)),IF(VLOOKUP($A446,'REACH Bilaga XIV_update'!$D$5:$I$110,6,FALSE)="",NA(),VLOOKUP($A446,'REACH Bilaga XIV_update'!$D$5:$I$110,6,FALSE))),IF(VLOOKUP($C446,'REACH Bilaga XIV_update'!$C$5:$I$110,7,FALSE)="",NA(),VLOOKUP($C446,'REACH Bilaga XIV_update'!$C$5:$I$110,7,FALSE)))</f>
        <v>#N/A</v>
      </c>
      <c r="R446" s="76" t="e">
        <f>IF($C446="-",IF($A446="-",IF(VLOOKUP($D446,CoRAP_update!$A$5:$O$376,15,FALSE)="",NA(),VLOOKUP($D446,CoRAP_update!$A$5:$O$376,15,FALSE)),IF(VLOOKUP($A446,CoRAP_update!$D$5:$O$376,12,FALSE)="",NA(),VLOOKUP($A446,CoRAP_update!$D$5:$O$376,12,FALSE))),IF(VLOOKUP($C446,CoRAP_update!$C$5:$O$376,13,FALSE)="",NA(),VLOOKUP($C446,CoRAP_update!$C$5:$O$376,13,FALSE)))</f>
        <v>#N/A</v>
      </c>
      <c r="S446" s="144" t="e">
        <f>IF($C446="-",IF($A446="-",VLOOKUP($D446,CoRAP_update!$A$5:$J$376,MATCH(Sammanfattning!S$1,CoRAP_update!$A$4:$J$4,0),FALSE),VLOOKUP($A446,CoRAP_update!$D$5:$J$376,MATCH(Sammanfattning!S$1,CoRAP_update!$D$4:$J$4,0),FALSE)),VLOOKUP($C446,CoRAP_update!$C$5:$J$376,MATCH(Sammanfattning!S$1,CoRAP_update!$C$4:$J$4,0),FALSE))</f>
        <v>#N/A</v>
      </c>
      <c r="T446" s="76" t="e">
        <f>IF($A446="-",VLOOKUP($D446,EDC_update!$C$2:$F$450,4,FALSE),VLOOKUP($A446,EDC_update!$B$2:$F$450,5,FALSE))</f>
        <v>#N/A</v>
      </c>
      <c r="V446" s="78">
        <f>IF(IFERROR(SEARCH("PBT",P446),99)=99,IF(IFERROR(SEARCH("suspected PBT",S446),99)=99,IF(IFERROR(SEARCH("concluded to be PBT",K446),99)=99,IF(IFERROR(SEARCH("PBT",S446),99)=99,IF(IFERROR(SEARCH("PBT cand",L446),99)=99,IF(IFERROR(SEARCH("PBT",L446),99)=99,IF(IFERROR(SEARCH("persistent, bioackumulative and toxic properties",K446),99)=99,0,Scoring!$E$3),Scoring!$E$3),Scoring!$E$7),Scoring!$E$3),Scoring!$E$5),Scoring!$E$6),Scoring!$E$3)</f>
        <v>0</v>
      </c>
      <c r="W446" s="78">
        <f>IF(IFERROR(SEARCH("vPvB",P446),99)=99,IF(IFERROR(SEARCH("suspected pbt/vPvB",S446),99)=99,IF(IFERROR(SEARCH("vPvB",S446),99)=99,IF(IFERROR(SEARCH("concluded to be a vPvB",S446),99)=99,IF(IFERROR(SEARCH("identified as vPvB",K446),99)=99,IF(IFERROR(SEARCH("concluded to be a vPvB",K446),99)=99,IF(IFERROR(SEARCH("concluded to be both pbt and vPvB",S446),99)=99,IF(IFERROR(SEARCH("concluded to be both pbt and vPvB",K446),99)=99,0,Scoring!$E$5),Scoring!$E$5),Scoring!$E$5),Scoring!$E$5),Scoring!$E$5),Scoring!$E$4),Scoring!$E$6),Scoring!$E$4)</f>
        <v>0</v>
      </c>
      <c r="X446" s="78">
        <f>IF(IFERROR(SEARCH("H410",N446),99)=99,IF(IFERROR(SEARCH("H410",O446),99)=99,IF(IFERROR(SEARCH("H410",Q446),99)=99,IF(IFERROR(SEARCH("H410",M446),99)=99,IF(IFERROR(SEARCH("H410",R446),99)=99,IF(IFERROR(SEARCH("H411",N446),99)=99,IF(IFERROR(SEARCH("H411",O446),99)=99,IF(IFERROR(SEARCH("H411",Q446),99)=99,IF(IFERROR(SEARCH("H411",M446),99)=99,IF(IFERROR(SEARCH("H411",R446),99)=99,IF(IFERROR(SEARCH("H413",N446),99)=99,IF(IFERROR(SEARCH("H413",O446),99)=99,IF(IFERROR(SEARCH("H413",Q446),99)=99,IF(IFERROR(SEARCH("H413",M446),99)=99,IF(IFERROR(SEARCH("H413",R446),99)=99,IF(IFERROR(SEARCH("H412",N446),99)=99,IF(IFERROR(SEARCH("H412",O446),99)=99,IF(IFERROR(SEARCH("H412",Q446),99)=99,IF(IFERROR(SEARCH("H412",M446),99)=99,IF(IFERROR(SEARCH("H412",R446),99)=99,0,Scoring!$E$2),Scoring!$E$2),Scoring!$E$2),Scoring!$E$2),Scoring!$E$2),Scoring!$E$2),Scoring!$E$2),Scoring!$E$2),Scoring!$E$2),Scoring!$E$2),Scoring!$E$2),Scoring!$E$2),Scoring!$E$2),Scoring!$E$2),Scoring!$E$2),Scoring!$E$2),Scoring!$E$2),Scoring!$E$2),Scoring!$E$2),Scoring!$E$2)</f>
        <v>0</v>
      </c>
      <c r="Y446" s="78">
        <f>IF(IFERROR(SEARCH("CMR",K446),99)=99,IF(IFERROR(SEARCH("Suspected CMR",S446),99)=99,IF(IFERROR(SEARCH("CMR",S446),99)=99,0,Scoring!$E$8),Scoring!$E$9),Scoring!$E$8)</f>
        <v>3</v>
      </c>
      <c r="Z446" s="78">
        <f>IF(IFERROR(SEARCH("H350",N446),99)=99,IF(IFERROR(SEARCH("H350",O446),99)=99,IF(IFERROR(SEARCH("H350",Q446),99)=99,IF(IFERROR(SEARCH("H350",M446),99)=99,IF(IFERROR(SEARCH("H350",R446),99)=99,IF(IFERROR(SEARCH("H351",N446),99)=99,IF(IFERROR(SEARCH("H351",O446),99)=99,IF(IFERROR(SEARCH("H351",Q446),99)=99,IF(IFERROR(SEARCH("H351",M446),99)=99,IF(IFERROR(SEARCH("H351",R446),99)=99,IF(IFERROR(SEARCH("carcinogenic",P446),99)=99,IF(IFERROR(SEARCH("suspected carcinogenic",S446),99)=99,0,Scoring!$E$12),Scoring!$E$11),Scoring!$E$10),Scoring!$E$10),Scoring!$E$10),Scoring!$E$10),Scoring!$E$10),Scoring!$E$10),Scoring!$E$10),Scoring!$E$10),Scoring!$E$10),Scoring!$E$10)</f>
        <v>1</v>
      </c>
      <c r="AA446" s="78">
        <f>IF(IFERROR(SEARCH("H340",N446),99)=99,IF(IFERROR(SEARCH("H340",O446),99)=99,IF(IFERROR(SEARCH("H340",Q446),99)=99,IF(IFERROR(SEARCH("H340",M446),99)=99,IF(IFERROR(SEARCH("H340",R446),99)=99,IF(IFERROR(SEARCH("H341",N446),99)=99,IF(IFERROR(SEARCH("H341",O446),99)=99,IF(IFERROR(SEARCH("H341",Q446),99)=99,IF(IFERROR(SEARCH("H341",M446),99)=99,IF(IFERROR(SEARCH("H341",R446),99)=99,IF(IFERROR(SEARCH("mutagenic",P446),99)=99,IF(IFERROR(SEARCH("suspected mutagenic",S446),99)=99,0,Scoring!$E$15),Scoring!$E$14),Scoring!$E$13),Scoring!$E$13),Scoring!$E$13),Scoring!$E$13),Scoring!$E$13),Scoring!$E$13),Scoring!$E$13),Scoring!$E$13),Scoring!$E$13),Scoring!$E$13)</f>
        <v>0</v>
      </c>
      <c r="AB446" s="78">
        <f>IF(IFERROR(SEARCH("H360",N446),99)=99,IF(IFERROR(SEARCH("H360",O446),99)=99,IF(IFERROR(SEARCH("H360",Q446),99)=99,IF(IFERROR(SEARCH("H360",M446),99)=99,IF(IFERROR(SEARCH("H360",R446),99)=99,IF(IFERROR(SEARCH("H361",N446),99)=99,IF(IFERROR(SEARCH("H361",O446),99)=99,IF(IFERROR(SEARCH("H361",Q446),99)=99,IF(IFERROR(SEARCH("H361",M446),99)=99,IF(IFERROR(SEARCH("H361",R446),99)=99,IF(IFERROR(SEARCH("reproduction",P446),99)=99,IF(IFERROR(SEARCH("suspected reprotoxic",S446),99)=99,IF(IFERROR(SEARCH("reprotoxic",S446),99)=99,IF(IFERROR(SEARCH("reprotoxic",K446),99)=99,0,Scoring!$E$18),Scoring!$E$18),Scoring!$E$19),Scoring!$E$17),Scoring!$E$16),Scoring!$E$16),Scoring!$E$16),Scoring!$E$16),Scoring!$E$16),Scoring!$E$16),Scoring!$E$16),Scoring!$E$16),Scoring!$E$16),Scoring!$E$16)</f>
        <v>0</v>
      </c>
      <c r="AC446" s="78">
        <f>IF(IFERROR(SEARCH("57f",L446),99)=99,IF(IFERROR(SEARCH("57(f)",P446),99)=99,0,Scoring!$E$20),Scoring!$E$20)</f>
        <v>0</v>
      </c>
      <c r="AD446" s="78">
        <f>IF(IFERROR(SEARCH("CAT1",T446),99)=99,IF(IFERROR(SEARCH("CAT2",T446),99)=99,IF(IFERROR(SEARCH("CAT3",T446),99)=99,IF(IFERROR(SEARCH("concluded to be endocrine",K446),99)=99,IF(IFERROR(SEARCH("categorised as endocrine",K446),99)=99,IF(IFERROR(SEARCH("endocrine disrupting",P446),99)=99,IF(IFERROR(SEARCH("endocrine disrupting",K446),99)=99,IF(IFERROR(SEARCH("suspected endocrine",S446),99)=99,IF(IFERROR(SEARCH("potential endocrine",S446),99)=99,0,Scoring!$E$25),Scoring!$E$25),Scoring!$E$24),Scoring!$E$24),Scoring!$E$24),Scoring!$E$24),Scoring!$E$23),Scoring!$E$22),Scoring!$E$21)</f>
        <v>0</v>
      </c>
      <c r="AE446" s="78">
        <f>IF(IFERROR(SEARCH("suspected sensitiser",S446),99)=99,IF(IFERROR(SEARCH("sensitiser",S446),99)=99,IF(IFERROR(SEARCH("other hazard based concern",S446),99)=99,0,Scoring!$E$28),Scoring!$E$26),Scoring!$E$27)</f>
        <v>0</v>
      </c>
      <c r="AF446" s="78">
        <f>IF(IFERROR(M446,1)=1,IF(IFERROR(N446,1)=1,IF(IFERROR(O446,1)=1,IF(IFERROR(Q446,1)=1,IF(IFERROR(R446,1)=1,IF(IFERROR(T446,1)=1,IF(IFERROR(K446,1)=1,IF(IFERROR(P446,1)=1,IF(IFERROR(S446,1)=1,Scoring!$E$29,0),0),0),0),0),0),0),0),0)</f>
        <v>0</v>
      </c>
      <c r="AG446" s="78">
        <f t="shared" si="38"/>
        <v>3</v>
      </c>
      <c r="AI446" s="93"/>
      <c r="AJ446" s="94"/>
      <c r="AK446" s="76"/>
      <c r="AL446" s="75"/>
      <c r="AN446" s="79"/>
      <c r="AO446" s="79"/>
      <c r="AP446" s="79"/>
      <c r="AQ446" s="79"/>
      <c r="AR446" s="79"/>
      <c r="AS446" s="78"/>
      <c r="AU446" s="79">
        <f>IF(IFERROR(F446,99)=99,IF(IFERROR(G446,99)=99,IF(IFERROR(H446,99)=99,IF(IFERROR(I446,99)=99,IF(IFERROR(E446,99)=99,IF(IFERROR(J446,99)=99,0,Scoring!$B$7),Scoring!$B$3),Scoring!$B$2),Scoring!$B$6),Scoring!$B$5),Scoring!$B$4)</f>
        <v>0.3</v>
      </c>
      <c r="AV446" s="78">
        <f t="shared" si="39"/>
        <v>0.89999999999999991</v>
      </c>
      <c r="AW446" s="78"/>
      <c r="AX446" s="66"/>
      <c r="AY446" s="78"/>
      <c r="AZ446" s="76"/>
      <c r="BA446" s="76"/>
      <c r="BB446" s="76"/>
    </row>
    <row r="447" spans="1:54" x14ac:dyDescent="0.25">
      <c r="A447" s="77" t="s">
        <v>3014</v>
      </c>
      <c r="B447" s="76" t="str">
        <f t="shared" si="42"/>
        <v>201-245-8</v>
      </c>
      <c r="C447" s="77" t="s">
        <v>2293</v>
      </c>
      <c r="D447" s="77" t="s">
        <v>2294</v>
      </c>
      <c r="E447" s="76" t="str">
        <f>IF(C447="-",IF(A447="-",VLOOKUP(D447,'sin-list 180320_update'!$C$2:$C$835,1,FALSE),VLOOKUP(A447,'sin-list 180320_update'!$A$2:$A$835,1,FALSE)),VLOOKUP(C447,'sin-list 180320_update'!$B$2:$B$835,1,FALSE))</f>
        <v>201-245-8</v>
      </c>
      <c r="F447" s="76" t="str">
        <f>IF($C447="-",IF($A447="-",VLOOKUP($D447,'REACH Bilaga XVII_update'!$A$5:$A$131,1,FALSE),VLOOKUP($A447,'REACH Bilaga XVII_update'!$C$5:$C$131,1,FALSE)),VLOOKUP($C447,'REACH Bilaga XVII_update'!$B$5:$B$131,1,FALSE))</f>
        <v>201-245-8</v>
      </c>
      <c r="G447" s="76" t="str">
        <f>IF($C447="-",IF($A447="-",VLOOKUP($D447,' REACH Bilaga 59_update'!$A$5:$A$210,1,FALSE),VLOOKUP($A447,' REACH Bilaga 59_update'!$D$5:$D$210,1,FALSE)),VLOOKUP($C447,' REACH Bilaga 59_update'!$C$5:$C$210,1,FALSE))</f>
        <v>201-245-8</v>
      </c>
      <c r="H447" s="76" t="e">
        <f>IF($C447="-",IF($A447="-",VLOOKUP($D447,'REACH Bilaga XIV_update'!$A$5:$A$110,1,FALSE),VLOOKUP($A447,'REACH Bilaga XIV_update'!$D$5:$D$110,1,FALSE)),VLOOKUP($C447,'REACH Bilaga XIV_update'!$C$5:$C$110,1,FALSE))</f>
        <v>#N/A</v>
      </c>
      <c r="I447" s="76" t="str">
        <f>IF($C447="-",IF($A447="-",VLOOKUP($D447,CoRAP_update!$A$5:$A$376,1,FALSE),VLOOKUP($A447,CoRAP_update!$D$5:$D$376,1,FALSE)),VLOOKUP($C447,CoRAP_update!$C$5:$C$376,1,FALSE))</f>
        <v>201-245-8</v>
      </c>
      <c r="J447" s="76" t="e">
        <f>IF($C447="-",IF($A447="-",VLOOKUP($D447,EDC_update!$C$2:$C$450,1,FALSE),VLOOKUP($A447,EDC_update!$B$2:$B$450,1,FALSE)),VLOOKUP($C447,EDC_update!$L$2:$L$450,1,FALSE))</f>
        <v>#N/A</v>
      </c>
      <c r="K447" s="76" t="str">
        <f>IF($C447="-",IF($A447="-",IF(VLOOKUP($D447,'sin-list 180320_update'!$C$2:$S$835,3,FALSE)="",NA(),VLOOKUP($D447,'sin-list 180320_update'!$C$2:$S$835,3,FALSE)),IF(VLOOKUP($A447,'sin-list 180320_update'!$A$2:$S$835,5,FALSE)="",NA(),VLOOKUP($A447,'sin-list 180320_update'!$A$2:$S$835,5,FALSE))),IF(VLOOKUP($C447,'sin-list 180320_update'!$B$2:$S$835,4,FALSE)="",NA(),VLOOKUP($C447,'sin-list 180320_update'!$B$2:$S$835,4,FALSE)))</f>
        <v>Bisphenol A is classified as being toxic to reproduction and has been identified as an SVHC due to its endocrine disrupting properties for human health and the environment.</v>
      </c>
      <c r="L447" s="76" t="str">
        <f>IF($C447="-",IF($A447="-",VLOOKUP($D447,'sin-list 180320_update'!$C$2:$S$835,6,FALSE),VLOOKUP($A447,'sin-list 180320_update'!$A$2:$S$835,8,FALSE)),VLOOKUP($C447,'sin-list 180320_update'!$B$2:$S$835,7,FALSE))</f>
        <v>Repr. 2
STOT SE 3
Eye Dam. 1
Skin Sens. 1</v>
      </c>
      <c r="M447" s="76" t="str">
        <f>IF($C447="-",IF($A447="-",IF(VLOOKUP($D447,'sin-list 180320_update'!$C$2:$S$835,8,FALSE)="",NA(),VLOOKUP($D447,'sin-list 180320_update'!$C$2:$S$835,8,FALSE)),IF(VLOOKUP($A447,'sin-list 180320_update'!$A$2:$S$835,10,FALSE)="",NA(),VLOOKUP($A447,'sin-list 180320_update'!$A$2:$S$835,10,FALSE))),IF(VLOOKUP($C447,'sin-list 180320_update'!$B$2:$S$835,9,FALSE)="",NA(),VLOOKUP($C447,'sin-list 180320_update'!$B$2:$S$835,9,FALSE)))</f>
        <v>H361f***
H335
H318
H317</v>
      </c>
      <c r="N447" s="76" t="str">
        <f>IF($C447="-",IF($A447="-",IF(VLOOKUP($D447,'REACH Bilaga XVII_update'!$A$5:$E$131,4,FALSE)="",NA(),VLOOKUP($D447,'REACH Bilaga XVII_update'!$A$5:$E$131,4,FALSE)),IF(VLOOKUP($A447,'REACH Bilaga XVII_update'!$C$5:$D$131,2,FALSE)="",NA(),VLOOKUP($A447,'REACH Bilaga XVII_update'!$C$5:$D$131,2,FALSE))),IF(VLOOKUP($C447,'REACH Bilaga XVII_update'!$B$5:$D$131,3,FALSE)="",NA(),VLOOKUP($C447,'REACH Bilaga XVII_update'!$B$5:$D$131,3,FALSE)))</f>
        <v>H360F
H335
H318
H317</v>
      </c>
      <c r="O447" s="76" t="str">
        <f>IF($C447="-",IF($A447="-",IF(VLOOKUP($D447,' REACH Bilaga 59_update'!$A$5:$E$210,5,FALSE)="",NA(),VLOOKUP($D447,' REACH Bilaga 59_update'!$A$5:$E$210,5,FALSE)),IF(VLOOKUP($A447,' REACH Bilaga 59_update'!$D$5:$E$210,2,FALSE)="",NA(),VLOOKUP($A447,' REACH Bilaga 59_update'!$D$5:$E$210,2,FALSE))),IF(VLOOKUP($C447,' REACH Bilaga 59_update'!$C$5:$E$210,3,FALSE)="",NA(),VLOOKUP($C447,' REACH Bilaga 59_update'!$C$5:$E$210,3,FALSE)))</f>
        <v>H360F
H335
H318
H317</v>
      </c>
      <c r="P447" s="76" t="str">
        <f>IF(C447="-",IF(A447="-",IFERROR(VLOOKUP($D447,' REACH Bilaga 59_update'!$A$5:$F$210,MATCH(Sammanfattning!P$1,' REACH Bilaga 59_update'!$A$4:$F$4,0),FALSE),VLOOKUP($D447,'REACH Bilaga XIV_update'!$A$4:$H$110,MATCH(Sammanfattning!P$1,'REACH Bilaga XIV_update'!$A$4:$H$4,0),FALSE)),IFERROR(VLOOKUP($A447,' REACH Bilaga 59_update'!$D$5:$F$210,MATCH(Sammanfattning!P$1,' REACH Bilaga 59_update'!$D$4:$F$4,0),FALSE),VLOOKUP($A447,'REACH Bilaga XIV_update'!$D$4:$H$110,MATCH(Sammanfattning!P$1,'REACH Bilaga XIV_update'!$D$4:$H$4,0),FALSE))),IFERROR(VLOOKUP($C447,' REACH Bilaga 59_update'!$C$5:$F$210,MATCH(Sammanfattning!P$1,' REACH Bilaga 59_update'!$C$4:$F$4,0),FALSE),VLOOKUP($C447,'REACH Bilaga XIV_update'!$C$4:$H$110,MATCH(Sammanfattning!P$1,'REACH Bilaga XIV_update'!$C$4:$H$4,0),FALSE)))</f>
        <v>Toxic for reproduction (Article 57c)#Endocrine disrupting properties (Article 57(f) - environment)#Endocrine disrupting properties (Article 57(f) - human health)</v>
      </c>
      <c r="Q447" s="76" t="e">
        <f>IF($C447="-",IF($A447="-",IF(VLOOKUP($D447,'REACH Bilaga XIV_update'!$A$5:$I$110,9,FALSE)="",NA(),VLOOKUP($D447,'REACH Bilaga XIV_update'!$A$5:$I$110,9,FALSE)),IF(VLOOKUP($A447,'REACH Bilaga XIV_update'!$D$5:$I$110,6,FALSE)="",NA(),VLOOKUP($A447,'REACH Bilaga XIV_update'!$D$5:$I$110,6,FALSE))),IF(VLOOKUP($C447,'REACH Bilaga XIV_update'!$C$5:$I$110,7,FALSE)="",NA(),VLOOKUP($C447,'REACH Bilaga XIV_update'!$C$5:$I$110,7,FALSE)))</f>
        <v>#N/A</v>
      </c>
      <c r="R447" s="76" t="str">
        <f>IF($C447="-",IF($A447="-",IF(VLOOKUP($D447,CoRAP_update!$A$5:$O$376,15,FALSE)="",NA(),VLOOKUP($D447,CoRAP_update!$A$5:$O$376,15,FALSE)),IF(VLOOKUP($A447,CoRAP_update!$D$5:$O$376,12,FALSE)="",NA(),VLOOKUP($A447,CoRAP_update!$D$5:$O$376,12,FALSE))),IF(VLOOKUP($C447,CoRAP_update!$C$5:$O$376,13,FALSE)="",NA(),VLOOKUP($C447,CoRAP_update!$C$5:$O$376,13,FALSE)))</f>
        <v>H360F
H335
H318
H317</v>
      </c>
      <c r="S447" s="144" t="str">
        <f>IF($C447="-",IF($A447="-",VLOOKUP($D447,CoRAP_update!$A$5:$J$376,MATCH(Sammanfattning!S$1,CoRAP_update!$A$4:$J$4,0),FALSE),VLOOKUP($A447,CoRAP_update!$D$5:$J$376,MATCH(Sammanfattning!S$1,CoRAP_update!$D$4:$J$4,0),FALSE)),VLOOKUP($C447,CoRAP_update!$C$5:$J$376,MATCH(Sammanfattning!S$1,CoRAP_update!$C$4:$J$4,0),FALSE))</f>
        <v>Potential endocrine disruptor#Consumer use#High (aggregated) tonnage#Wide dispersive use</v>
      </c>
      <c r="T447" s="76" t="str">
        <f>IF($A447="-",VLOOKUP($D447,EDC_update!$C$2:$F$450,4,FALSE),VLOOKUP($A447,EDC_update!$B$2:$F$450,5,FALSE))</f>
        <v>CAT1</v>
      </c>
      <c r="V447" s="78">
        <f>IF(IFERROR(SEARCH("PBT",P447),99)=99,IF(IFERROR(SEARCH("suspected PBT",S447),99)=99,IF(IFERROR(SEARCH("concluded to be PBT",K447),99)=99,IF(IFERROR(SEARCH("PBT",S447),99)=99,IF(IFERROR(SEARCH("PBT cand",L447),99)=99,IF(IFERROR(SEARCH("PBT",L447),99)=99,IF(IFERROR(SEARCH("persistent, bioackumulative and toxic properties",K447),99)=99,0,Scoring!$E$3),Scoring!$E$3),Scoring!$E$7),Scoring!$E$3),Scoring!$E$5),Scoring!$E$6),Scoring!$E$3)</f>
        <v>0</v>
      </c>
      <c r="W447" s="78">
        <f>IF(IFERROR(SEARCH("vPvB",P447),99)=99,IF(IFERROR(SEARCH("suspected pbt/vPvB",S447),99)=99,IF(IFERROR(SEARCH("vPvB",S447),99)=99,IF(IFERROR(SEARCH("concluded to be a vPvB",S447),99)=99,IF(IFERROR(SEARCH("identified as vPvB",K447),99)=99,IF(IFERROR(SEARCH("concluded to be a vPvB",K447),99)=99,IF(IFERROR(SEARCH("concluded to be both pbt and vPvB",S447),99)=99,IF(IFERROR(SEARCH("concluded to be both pbt and vPvB",K447),99)=99,0,Scoring!$E$5),Scoring!$E$5),Scoring!$E$5),Scoring!$E$5),Scoring!$E$5),Scoring!$E$4),Scoring!$E$6),Scoring!$E$4)</f>
        <v>0</v>
      </c>
      <c r="X447" s="78">
        <f>IF(IFERROR(SEARCH("H410",N447),99)=99,IF(IFERROR(SEARCH("H410",O447),99)=99,IF(IFERROR(SEARCH("H410",Q447),99)=99,IF(IFERROR(SEARCH("H410",M447),99)=99,IF(IFERROR(SEARCH("H410",R447),99)=99,IF(IFERROR(SEARCH("H411",N447),99)=99,IF(IFERROR(SEARCH("H411",O447),99)=99,IF(IFERROR(SEARCH("H411",Q447),99)=99,IF(IFERROR(SEARCH("H411",M447),99)=99,IF(IFERROR(SEARCH("H411",R447),99)=99,IF(IFERROR(SEARCH("H413",N447),99)=99,IF(IFERROR(SEARCH("H413",O447),99)=99,IF(IFERROR(SEARCH("H413",Q447),99)=99,IF(IFERROR(SEARCH("H413",M447),99)=99,IF(IFERROR(SEARCH("H413",R447),99)=99,IF(IFERROR(SEARCH("H412",N447),99)=99,IF(IFERROR(SEARCH("H412",O447),99)=99,IF(IFERROR(SEARCH("H412",Q447),99)=99,IF(IFERROR(SEARCH("H412",M447),99)=99,IF(IFERROR(SEARCH("H412",R447),99)=99,0,Scoring!$E$2),Scoring!$E$2),Scoring!$E$2),Scoring!$E$2),Scoring!$E$2),Scoring!$E$2),Scoring!$E$2),Scoring!$E$2),Scoring!$E$2),Scoring!$E$2),Scoring!$E$2),Scoring!$E$2),Scoring!$E$2),Scoring!$E$2),Scoring!$E$2),Scoring!$E$2),Scoring!$E$2),Scoring!$E$2),Scoring!$E$2),Scoring!$E$2)</f>
        <v>0</v>
      </c>
      <c r="Y447" s="78">
        <f>IF(IFERROR(SEARCH("CMR",K447),99)=99,IF(IFERROR(SEARCH("Suspected CMR",S447),99)=99,IF(IFERROR(SEARCH("CMR",S447),99)=99,0,Scoring!$E$8),Scoring!$E$9),Scoring!$E$8)</f>
        <v>0</v>
      </c>
      <c r="Z447" s="78">
        <f>IF(IFERROR(SEARCH("H350",N447),99)=99,IF(IFERROR(SEARCH("H350",O447),99)=99,IF(IFERROR(SEARCH("H350",Q447),99)=99,IF(IFERROR(SEARCH("H350",M447),99)=99,IF(IFERROR(SEARCH("H350",R447),99)=99,IF(IFERROR(SEARCH("H351",N447),99)=99,IF(IFERROR(SEARCH("H351",O447),99)=99,IF(IFERROR(SEARCH("H351",Q447),99)=99,IF(IFERROR(SEARCH("H351",M447),99)=99,IF(IFERROR(SEARCH("H351",R447),99)=99,IF(IFERROR(SEARCH("carcinogenic",P447),99)=99,IF(IFERROR(SEARCH("suspected carcinogenic",S447),99)=99,0,Scoring!$E$12),Scoring!$E$11),Scoring!$E$10),Scoring!$E$10),Scoring!$E$10),Scoring!$E$10),Scoring!$E$10),Scoring!$E$10),Scoring!$E$10),Scoring!$E$10),Scoring!$E$10),Scoring!$E$10)</f>
        <v>0</v>
      </c>
      <c r="AA447" s="78">
        <f>IF(IFERROR(SEARCH("H340",N447),99)=99,IF(IFERROR(SEARCH("H340",O447),99)=99,IF(IFERROR(SEARCH("H340",Q447),99)=99,IF(IFERROR(SEARCH("H340",M447),99)=99,IF(IFERROR(SEARCH("H340",R447),99)=99,IF(IFERROR(SEARCH("H341",N447),99)=99,IF(IFERROR(SEARCH("H341",O447),99)=99,IF(IFERROR(SEARCH("H341",Q447),99)=99,IF(IFERROR(SEARCH("H341",M447),99)=99,IF(IFERROR(SEARCH("H341",R447),99)=99,IF(IFERROR(SEARCH("mutagenic",P447),99)=99,IF(IFERROR(SEARCH("suspected mutagenic",S447),99)=99,0,Scoring!$E$15),Scoring!$E$14),Scoring!$E$13),Scoring!$E$13),Scoring!$E$13),Scoring!$E$13),Scoring!$E$13),Scoring!$E$13),Scoring!$E$13),Scoring!$E$13),Scoring!$E$13),Scoring!$E$13)</f>
        <v>0</v>
      </c>
      <c r="AB447" s="78">
        <f>IF(IFERROR(SEARCH("H360",N447),99)=99,IF(IFERROR(SEARCH("H360",O447),99)=99,IF(IFERROR(SEARCH("H360",Q447),99)=99,IF(IFERROR(SEARCH("H360",M447),99)=99,IF(IFERROR(SEARCH("H360",R447),99)=99,IF(IFERROR(SEARCH("H361",N447),99)=99,IF(IFERROR(SEARCH("H361",O447),99)=99,IF(IFERROR(SEARCH("H361",Q447),99)=99,IF(IFERROR(SEARCH("H361",M447),99)=99,IF(IFERROR(SEARCH("H361",R447),99)=99,IF(IFERROR(SEARCH("reproduction",P447),99)=99,IF(IFERROR(SEARCH("suspected reprotoxic",S447),99)=99,IF(IFERROR(SEARCH("reprotoxic",S447),99)=99,IF(IFERROR(SEARCH("reprotoxic",K447),99)=99,0,Scoring!$E$18),Scoring!$E$18),Scoring!$E$19),Scoring!$E$17),Scoring!$E$16),Scoring!$E$16),Scoring!$E$16),Scoring!$E$16),Scoring!$E$16),Scoring!$E$16),Scoring!$E$16),Scoring!$E$16),Scoring!$E$16),Scoring!$E$16)</f>
        <v>1</v>
      </c>
      <c r="AC447" s="78">
        <f>IF(IFERROR(SEARCH("57f",L447),99)=99,IF(IFERROR(SEARCH("57(f)",P447),99)=99,0,Scoring!$E$20),Scoring!$E$20)</f>
        <v>1</v>
      </c>
      <c r="AD447" s="78">
        <f>IF(IFERROR(SEARCH("CAT1",T447),99)=99,IF(IFERROR(SEARCH("CAT2",T447),99)=99,IF(IFERROR(SEARCH("CAT3",T447),99)=99,IF(IFERROR(SEARCH("concluded to be endocrine",K447),99)=99,IF(IFERROR(SEARCH("categorised as endocrine",K447),99)=99,IF(IFERROR(SEARCH("endocrine disrupting",P447),99)=99,IF(IFERROR(SEARCH("endocrine disrupting",K447),99)=99,IF(IFERROR(SEARCH("suspected endocrine",S447),99)=99,IF(IFERROR(SEARCH("potential endocrine",S447),99)=99,0,Scoring!$E$25),Scoring!$E$25),Scoring!$E$24),Scoring!$E$24),Scoring!$E$24),Scoring!$E$24),Scoring!$E$23),Scoring!$E$22),Scoring!$E$21)</f>
        <v>1</v>
      </c>
      <c r="AE447" s="78">
        <f>IF(IFERROR(SEARCH("suspected sensitiser",S447),99)=99,IF(IFERROR(SEARCH("sensitiser",S447),99)=99,IF(IFERROR(SEARCH("other hazard based concern",S447),99)=99,0,Scoring!$E$28),Scoring!$E$26),Scoring!$E$27)</f>
        <v>0</v>
      </c>
      <c r="AF447" s="78">
        <f>IF(IFERROR(M447,1)=1,IF(IFERROR(N447,1)=1,IF(IFERROR(O447,1)=1,IF(IFERROR(Q447,1)=1,IF(IFERROR(R447,1)=1,IF(IFERROR(T447,1)=1,IF(IFERROR(K447,1)=1,IF(IFERROR(P447,1)=1,IF(IFERROR(S447,1)=1,Scoring!$E$29,0),0),0),0),0),0),0),0),0)</f>
        <v>0</v>
      </c>
      <c r="AG447" s="78">
        <f t="shared" si="38"/>
        <v>3</v>
      </c>
      <c r="AI447" s="93"/>
      <c r="AJ447" s="94"/>
      <c r="AK447" s="76"/>
      <c r="AL447" s="75"/>
      <c r="AN447" s="79"/>
      <c r="AO447" s="79"/>
      <c r="AP447" s="79"/>
      <c r="AQ447" s="79"/>
      <c r="AR447" s="79"/>
      <c r="AS447" s="78"/>
      <c r="AU447" s="79">
        <f>IF(IFERROR(F447,99)=99,IF(IFERROR(G447,99)=99,IF(IFERROR(H447,99)=99,IF(IFERROR(I447,99)=99,IF(IFERROR(E447,99)=99,IF(IFERROR(J447,99)=99,0,Scoring!$B$7),Scoring!$B$3),Scoring!$B$2),Scoring!$B$6),Scoring!$B$5),Scoring!$B$4)</f>
        <v>1</v>
      </c>
      <c r="AV447" s="78">
        <f t="shared" si="39"/>
        <v>3</v>
      </c>
      <c r="AW447" s="78"/>
      <c r="AX447" s="66"/>
      <c r="AY447" s="78"/>
      <c r="AZ447" s="76"/>
      <c r="BA447" s="76"/>
      <c r="BB447" s="76"/>
    </row>
    <row r="448" spans="1:54" x14ac:dyDescent="0.25">
      <c r="A448" s="77" t="s">
        <v>4327</v>
      </c>
      <c r="B448" s="76" t="str">
        <f t="shared" si="42"/>
        <v>201-289-8</v>
      </c>
      <c r="C448" s="77" t="s">
        <v>4326</v>
      </c>
      <c r="D448" s="77" t="s">
        <v>4325</v>
      </c>
      <c r="E448" s="76" t="e">
        <f>IF(C448="-",IF(A448="-",VLOOKUP(D448,'sin-list 180320_update'!$C$2:$C$835,1,FALSE),VLOOKUP(A448,'sin-list 180320_update'!$A$2:$A$835,1,FALSE)),VLOOKUP(C448,'sin-list 180320_update'!$B$2:$B$835,1,FALSE))</f>
        <v>#N/A</v>
      </c>
      <c r="F448" s="76" t="e">
        <f>IF($C448="-",IF($A448="-",VLOOKUP($D448,'REACH Bilaga XVII_update'!$A$5:$A$131,1,FALSE),VLOOKUP($A448,'REACH Bilaga XVII_update'!$C$5:$C$131,1,FALSE)),VLOOKUP($C448,'REACH Bilaga XVII_update'!$B$5:$B$131,1,FALSE))</f>
        <v>#N/A</v>
      </c>
      <c r="G448" s="76" t="e">
        <f>IF($C448="-",IF($A448="-",VLOOKUP($D448,' REACH Bilaga 59_update'!$A$5:$A$210,1,FALSE),VLOOKUP($A448,' REACH Bilaga 59_update'!$D$5:$D$210,1,FALSE)),VLOOKUP($C448,' REACH Bilaga 59_update'!$C$5:$C$210,1,FALSE))</f>
        <v>#N/A</v>
      </c>
      <c r="H448" s="76" t="e">
        <f>IF($C448="-",IF($A448="-",VLOOKUP($D448,'REACH Bilaga XIV_update'!$A$5:$A$110,1,FALSE),VLOOKUP($A448,'REACH Bilaga XIV_update'!$D$5:$D$110,1,FALSE)),VLOOKUP($C448,'REACH Bilaga XIV_update'!$C$5:$C$110,1,FALSE))</f>
        <v>#N/A</v>
      </c>
      <c r="I448" s="76" t="str">
        <f>IF($C448="-",IF($A448="-",VLOOKUP($D448,CoRAP_update!$A$5:$A$376,1,FALSE),VLOOKUP($A448,CoRAP_update!$D$5:$D$376,1,FALSE)),VLOOKUP($C448,CoRAP_update!$C$5:$C$376,1,FALSE))</f>
        <v>201-289-8</v>
      </c>
      <c r="J448" s="76" t="e">
        <f>IF($C448="-",IF($A448="-",VLOOKUP($D448,EDC_update!$C$2:$C$450,1,FALSE),VLOOKUP($A448,EDC_update!$B$2:$B$450,1,FALSE)),VLOOKUP($C448,EDC_update!$L$2:$L$450,1,FALSE))</f>
        <v>#N/A</v>
      </c>
      <c r="K448" s="76" t="e">
        <f>IF($C448="-",IF($A448="-",IF(VLOOKUP($D448,'sin-list 180320_update'!$C$2:$S$835,3,FALSE)="",NA(),VLOOKUP($D448,'sin-list 180320_update'!$C$2:$S$835,3,FALSE)),IF(VLOOKUP($A448,'sin-list 180320_update'!$A$2:$S$835,5,FALSE)="",NA(),VLOOKUP($A448,'sin-list 180320_update'!$A$2:$S$835,5,FALSE))),IF(VLOOKUP($C448,'sin-list 180320_update'!$B$2:$S$835,4,FALSE)="",NA(),VLOOKUP($C448,'sin-list 180320_update'!$B$2:$S$835,4,FALSE)))</f>
        <v>#N/A</v>
      </c>
      <c r="L448" s="76" t="e">
        <f>IF($C448="-",IF($A448="-",VLOOKUP($D448,'sin-list 180320_update'!$C$2:$S$835,6,FALSE),VLOOKUP($A448,'sin-list 180320_update'!$A$2:$S$835,8,FALSE)),VLOOKUP($C448,'sin-list 180320_update'!$B$2:$S$835,7,FALSE))</f>
        <v>#N/A</v>
      </c>
      <c r="M448" s="76" t="e">
        <f>IF($C448="-",IF($A448="-",IF(VLOOKUP($D448,'sin-list 180320_update'!$C$2:$S$835,8,FALSE)="",NA(),VLOOKUP($D448,'sin-list 180320_update'!$C$2:$S$835,8,FALSE)),IF(VLOOKUP($A448,'sin-list 180320_update'!$A$2:$S$835,10,FALSE)="",NA(),VLOOKUP($A448,'sin-list 180320_update'!$A$2:$S$835,10,FALSE))),IF(VLOOKUP($C448,'sin-list 180320_update'!$B$2:$S$835,9,FALSE)="",NA(),VLOOKUP($C448,'sin-list 180320_update'!$B$2:$S$835,9,FALSE)))</f>
        <v>#N/A</v>
      </c>
      <c r="N448" s="76" t="e">
        <f>IF($C448="-",IF($A448="-",IF(VLOOKUP($D448,'REACH Bilaga XVII_update'!$A$5:$E$131,4,FALSE)="",NA(),VLOOKUP($D448,'REACH Bilaga XVII_update'!$A$5:$E$131,4,FALSE)),IF(VLOOKUP($A448,'REACH Bilaga XVII_update'!$C$5:$D$131,2,FALSE)="",NA(),VLOOKUP($A448,'REACH Bilaga XVII_update'!$C$5:$D$131,2,FALSE))),IF(VLOOKUP($C448,'REACH Bilaga XVII_update'!$B$5:$D$131,3,FALSE)="",NA(),VLOOKUP($C448,'REACH Bilaga XVII_update'!$B$5:$D$131,3,FALSE)))</f>
        <v>#N/A</v>
      </c>
      <c r="O448" s="76" t="e">
        <f>IF($C448="-",IF($A448="-",IF(VLOOKUP($D448,' REACH Bilaga 59_update'!$A$5:$E$210,5,FALSE)="",NA(),VLOOKUP($D448,' REACH Bilaga 59_update'!$A$5:$E$210,5,FALSE)),IF(VLOOKUP($A448,' REACH Bilaga 59_update'!$D$5:$E$210,2,FALSE)="",NA(),VLOOKUP($A448,' REACH Bilaga 59_update'!$D$5:$E$210,2,FALSE))),IF(VLOOKUP($C448,' REACH Bilaga 59_update'!$C$5:$E$210,3,FALSE)="",NA(),VLOOKUP($C448,' REACH Bilaga 59_update'!$C$5:$E$210,3,FALSE)))</f>
        <v>#N/A</v>
      </c>
      <c r="P448" s="76" t="e">
        <f>IF(C448="-",IF(A448="-",IFERROR(VLOOKUP($D448,' REACH Bilaga 59_update'!$A$5:$F$210,MATCH(Sammanfattning!P$1,' REACH Bilaga 59_update'!$A$4:$F$4,0),FALSE),VLOOKUP($D448,'REACH Bilaga XIV_update'!$A$4:$H$110,MATCH(Sammanfattning!P$1,'REACH Bilaga XIV_update'!$A$4:$H$4,0),FALSE)),IFERROR(VLOOKUP($A448,' REACH Bilaga 59_update'!$D$5:$F$210,MATCH(Sammanfattning!P$1,' REACH Bilaga 59_update'!$D$4:$F$4,0),FALSE),VLOOKUP($A448,'REACH Bilaga XIV_update'!$D$4:$H$110,MATCH(Sammanfattning!P$1,'REACH Bilaga XIV_update'!$D$4:$H$4,0),FALSE))),IFERROR(VLOOKUP($C448,' REACH Bilaga 59_update'!$C$5:$F$210,MATCH(Sammanfattning!P$1,' REACH Bilaga 59_update'!$C$4:$F$4,0),FALSE),VLOOKUP($C448,'REACH Bilaga XIV_update'!$C$4:$H$110,MATCH(Sammanfattning!P$1,'REACH Bilaga XIV_update'!$C$4:$H$4,0),FALSE)))</f>
        <v>#N/A</v>
      </c>
      <c r="Q448" s="76" t="e">
        <f>IF($C448="-",IF($A448="-",IF(VLOOKUP($D448,'REACH Bilaga XIV_update'!$A$5:$I$110,9,FALSE)="",NA(),VLOOKUP($D448,'REACH Bilaga XIV_update'!$A$5:$I$110,9,FALSE)),IF(VLOOKUP($A448,'REACH Bilaga XIV_update'!$D$5:$I$110,6,FALSE)="",NA(),VLOOKUP($A448,'REACH Bilaga XIV_update'!$D$5:$I$110,6,FALSE))),IF(VLOOKUP($C448,'REACH Bilaga XIV_update'!$C$5:$I$110,7,FALSE)="",NA(),VLOOKUP($C448,'REACH Bilaga XIV_update'!$C$5:$I$110,7,FALSE)))</f>
        <v>#N/A</v>
      </c>
      <c r="R448" s="76" t="e">
        <f>IF($C448="-",IF($A448="-",IF(VLOOKUP($D448,CoRAP_update!$A$5:$O$376,15,FALSE)="",NA(),VLOOKUP($D448,CoRAP_update!$A$5:$O$376,15,FALSE)),IF(VLOOKUP($A448,CoRAP_update!$D$5:$O$376,12,FALSE)="",NA(),VLOOKUP($A448,CoRAP_update!$D$5:$O$376,12,FALSE))),IF(VLOOKUP($C448,CoRAP_update!$C$5:$O$376,13,FALSE)="",NA(),VLOOKUP($C448,CoRAP_update!$C$5:$O$376,13,FALSE)))</f>
        <v>#N/A</v>
      </c>
      <c r="S448" s="144" t="str">
        <f>IF($C448="-",IF($A448="-",VLOOKUP($D448,CoRAP_update!$A$5:$J$376,MATCH(Sammanfattning!S$1,CoRAP_update!$A$4:$J$4,0),FALSE),VLOOKUP($A448,CoRAP_update!$D$5:$J$376,MATCH(Sammanfattning!S$1,CoRAP_update!$D$4:$J$4,0),FALSE)),VLOOKUP($C448,CoRAP_update!$C$5:$J$376,MATCH(Sammanfattning!S$1,CoRAP_update!$C$4:$J$4,0),FALSE))</f>
        <v>CMR#Consumer use#Wide dispersive use</v>
      </c>
      <c r="T448" s="76" t="e">
        <f>IF($A448="-",VLOOKUP($D448,EDC_update!$C$2:$F$450,4,FALSE),VLOOKUP($A448,EDC_update!$B$2:$F$450,5,FALSE))</f>
        <v>#N/A</v>
      </c>
      <c r="V448" s="78">
        <f>IF(IFERROR(SEARCH("PBT",P448),99)=99,IF(IFERROR(SEARCH("suspected PBT",S448),99)=99,IF(IFERROR(SEARCH("concluded to be PBT",K448),99)=99,IF(IFERROR(SEARCH("PBT",S448),99)=99,IF(IFERROR(SEARCH("PBT cand",L448),99)=99,IF(IFERROR(SEARCH("PBT",L448),99)=99,IF(IFERROR(SEARCH("persistent, bioackumulative and toxic properties",K448),99)=99,0,Scoring!$E$3),Scoring!$E$3),Scoring!$E$7),Scoring!$E$3),Scoring!$E$5),Scoring!$E$6),Scoring!$E$3)</f>
        <v>0</v>
      </c>
      <c r="W448" s="78">
        <f>IF(IFERROR(SEARCH("vPvB",P448),99)=99,IF(IFERROR(SEARCH("suspected pbt/vPvB",S448),99)=99,IF(IFERROR(SEARCH("vPvB",S448),99)=99,IF(IFERROR(SEARCH("concluded to be a vPvB",S448),99)=99,IF(IFERROR(SEARCH("identified as vPvB",K448),99)=99,IF(IFERROR(SEARCH("concluded to be a vPvB",K448),99)=99,IF(IFERROR(SEARCH("concluded to be both pbt and vPvB",S448),99)=99,IF(IFERROR(SEARCH("concluded to be both pbt and vPvB",K448),99)=99,0,Scoring!$E$5),Scoring!$E$5),Scoring!$E$5),Scoring!$E$5),Scoring!$E$5),Scoring!$E$4),Scoring!$E$6),Scoring!$E$4)</f>
        <v>0</v>
      </c>
      <c r="X448" s="78">
        <f>IF(IFERROR(SEARCH("H410",N448),99)=99,IF(IFERROR(SEARCH("H410",O448),99)=99,IF(IFERROR(SEARCH("H410",Q448),99)=99,IF(IFERROR(SEARCH("H410",M448),99)=99,IF(IFERROR(SEARCH("H410",R448),99)=99,IF(IFERROR(SEARCH("H411",N448),99)=99,IF(IFERROR(SEARCH("H411",O448),99)=99,IF(IFERROR(SEARCH("H411",Q448),99)=99,IF(IFERROR(SEARCH("H411",M448),99)=99,IF(IFERROR(SEARCH("H411",R448),99)=99,IF(IFERROR(SEARCH("H413",N448),99)=99,IF(IFERROR(SEARCH("H413",O448),99)=99,IF(IFERROR(SEARCH("H413",Q448),99)=99,IF(IFERROR(SEARCH("H413",M448),99)=99,IF(IFERROR(SEARCH("H413",R448),99)=99,IF(IFERROR(SEARCH("H412",N448),99)=99,IF(IFERROR(SEARCH("H412",O448),99)=99,IF(IFERROR(SEARCH("H412",Q448),99)=99,IF(IFERROR(SEARCH("H412",M448),99)=99,IF(IFERROR(SEARCH("H412",R448),99)=99,0,Scoring!$E$2),Scoring!$E$2),Scoring!$E$2),Scoring!$E$2),Scoring!$E$2),Scoring!$E$2),Scoring!$E$2),Scoring!$E$2),Scoring!$E$2),Scoring!$E$2),Scoring!$E$2),Scoring!$E$2),Scoring!$E$2),Scoring!$E$2),Scoring!$E$2),Scoring!$E$2),Scoring!$E$2),Scoring!$E$2),Scoring!$E$2),Scoring!$E$2)</f>
        <v>0</v>
      </c>
      <c r="Y448" s="78">
        <f>IF(IFERROR(SEARCH("CMR",K448),99)=99,IF(IFERROR(SEARCH("Suspected CMR",S448),99)=99,IF(IFERROR(SEARCH("CMR",S448),99)=99,0,Scoring!$E$8),Scoring!$E$9),Scoring!$E$8)</f>
        <v>3</v>
      </c>
      <c r="Z448" s="78">
        <f>IF(IFERROR(SEARCH("H350",N448),99)=99,IF(IFERROR(SEARCH("H350",O448),99)=99,IF(IFERROR(SEARCH("H350",Q448),99)=99,IF(IFERROR(SEARCH("H350",M448),99)=99,IF(IFERROR(SEARCH("H350",R448),99)=99,IF(IFERROR(SEARCH("H351",N448),99)=99,IF(IFERROR(SEARCH("H351",O448),99)=99,IF(IFERROR(SEARCH("H351",Q448),99)=99,IF(IFERROR(SEARCH("H351",M448),99)=99,IF(IFERROR(SEARCH("H351",R448),99)=99,IF(IFERROR(SEARCH("carcinogenic",P448),99)=99,IF(IFERROR(SEARCH("suspected carcinogenic",S448),99)=99,0,Scoring!$E$12),Scoring!$E$11),Scoring!$E$10),Scoring!$E$10),Scoring!$E$10),Scoring!$E$10),Scoring!$E$10),Scoring!$E$10),Scoring!$E$10),Scoring!$E$10),Scoring!$E$10),Scoring!$E$10)</f>
        <v>0</v>
      </c>
      <c r="AA448" s="78">
        <f>IF(IFERROR(SEARCH("H340",N448),99)=99,IF(IFERROR(SEARCH("H340",O448),99)=99,IF(IFERROR(SEARCH("H340",Q448),99)=99,IF(IFERROR(SEARCH("H340",M448),99)=99,IF(IFERROR(SEARCH("H340",R448),99)=99,IF(IFERROR(SEARCH("H341",N448),99)=99,IF(IFERROR(SEARCH("H341",O448),99)=99,IF(IFERROR(SEARCH("H341",Q448),99)=99,IF(IFERROR(SEARCH("H341",M448),99)=99,IF(IFERROR(SEARCH("H341",R448),99)=99,IF(IFERROR(SEARCH("mutagenic",P448),99)=99,IF(IFERROR(SEARCH("suspected mutagenic",S448),99)=99,0,Scoring!$E$15),Scoring!$E$14),Scoring!$E$13),Scoring!$E$13),Scoring!$E$13),Scoring!$E$13),Scoring!$E$13),Scoring!$E$13),Scoring!$E$13),Scoring!$E$13),Scoring!$E$13),Scoring!$E$13)</f>
        <v>0</v>
      </c>
      <c r="AB448" s="78">
        <f>IF(IFERROR(SEARCH("H360",N448),99)=99,IF(IFERROR(SEARCH("H360",O448),99)=99,IF(IFERROR(SEARCH("H360",Q448),99)=99,IF(IFERROR(SEARCH("H360",M448),99)=99,IF(IFERROR(SEARCH("H360",R448),99)=99,IF(IFERROR(SEARCH("H361",N448),99)=99,IF(IFERROR(SEARCH("H361",O448),99)=99,IF(IFERROR(SEARCH("H361",Q448),99)=99,IF(IFERROR(SEARCH("H361",M448),99)=99,IF(IFERROR(SEARCH("H361",R448),99)=99,IF(IFERROR(SEARCH("reproduction",P448),99)=99,IF(IFERROR(SEARCH("suspected reprotoxic",S448),99)=99,IF(IFERROR(SEARCH("reprotoxic",S448),99)=99,IF(IFERROR(SEARCH("reprotoxic",K448),99)=99,0,Scoring!$E$18),Scoring!$E$18),Scoring!$E$19),Scoring!$E$17),Scoring!$E$16),Scoring!$E$16),Scoring!$E$16),Scoring!$E$16),Scoring!$E$16),Scoring!$E$16),Scoring!$E$16),Scoring!$E$16),Scoring!$E$16),Scoring!$E$16)</f>
        <v>0</v>
      </c>
      <c r="AC448" s="78">
        <f>IF(IFERROR(SEARCH("57f",L448),99)=99,IF(IFERROR(SEARCH("57(f)",P448),99)=99,0,Scoring!$E$20),Scoring!$E$20)</f>
        <v>0</v>
      </c>
      <c r="AD448" s="78">
        <f>IF(IFERROR(SEARCH("CAT1",T448),99)=99,IF(IFERROR(SEARCH("CAT2",T448),99)=99,IF(IFERROR(SEARCH("CAT3",T448),99)=99,IF(IFERROR(SEARCH("concluded to be endocrine",K448),99)=99,IF(IFERROR(SEARCH("categorised as endocrine",K448),99)=99,IF(IFERROR(SEARCH("endocrine disrupting",P448),99)=99,IF(IFERROR(SEARCH("endocrine disrupting",K448),99)=99,IF(IFERROR(SEARCH("suspected endocrine",S448),99)=99,IF(IFERROR(SEARCH("potential endocrine",S448),99)=99,0,Scoring!$E$25),Scoring!$E$25),Scoring!$E$24),Scoring!$E$24),Scoring!$E$24),Scoring!$E$24),Scoring!$E$23),Scoring!$E$22),Scoring!$E$21)</f>
        <v>0</v>
      </c>
      <c r="AE448" s="78">
        <f>IF(IFERROR(SEARCH("suspected sensitiser",S448),99)=99,IF(IFERROR(SEARCH("sensitiser",S448),99)=99,IF(IFERROR(SEARCH("other hazard based concern",S448),99)=99,0,Scoring!$E$28),Scoring!$E$26),Scoring!$E$27)</f>
        <v>0</v>
      </c>
      <c r="AF448" s="78">
        <f>IF(IFERROR(M448,1)=1,IF(IFERROR(N448,1)=1,IF(IFERROR(O448,1)=1,IF(IFERROR(Q448,1)=1,IF(IFERROR(R448,1)=1,IF(IFERROR(T448,1)=1,IF(IFERROR(K448,1)=1,IF(IFERROR(P448,1)=1,IF(IFERROR(S448,1)=1,Scoring!$E$29,0),0),0),0),0),0),0),0),0)</f>
        <v>0</v>
      </c>
      <c r="AG448" s="78">
        <f t="shared" si="38"/>
        <v>3</v>
      </c>
      <c r="AI448" s="93"/>
      <c r="AJ448" s="94"/>
      <c r="AK448" s="76"/>
      <c r="AL448" s="75"/>
      <c r="AN448" s="79"/>
      <c r="AO448" s="79"/>
      <c r="AP448" s="79"/>
      <c r="AQ448" s="79"/>
      <c r="AR448" s="79"/>
      <c r="AS448" s="78"/>
      <c r="AU448" s="79">
        <f>IF(IFERROR(F448,99)=99,IF(IFERROR(G448,99)=99,IF(IFERROR(H448,99)=99,IF(IFERROR(I448,99)=99,IF(IFERROR(E448,99)=99,IF(IFERROR(J448,99)=99,0,Scoring!$B$7),Scoring!$B$3),Scoring!$B$2),Scoring!$B$6),Scoring!$B$5),Scoring!$B$4)</f>
        <v>0.5</v>
      </c>
      <c r="AV448" s="78">
        <f t="shared" si="39"/>
        <v>1.5</v>
      </c>
      <c r="AW448" s="78"/>
      <c r="AX448" s="66"/>
      <c r="AY448" s="78"/>
      <c r="AZ448" s="76"/>
      <c r="BA448" s="76"/>
      <c r="BB448" s="76"/>
    </row>
    <row r="449" spans="1:54" x14ac:dyDescent="0.25">
      <c r="A449" s="77" t="s">
        <v>4336</v>
      </c>
      <c r="B449" s="76" t="str">
        <f t="shared" si="42"/>
        <v>201-545-9</v>
      </c>
      <c r="C449" s="77" t="s">
        <v>2349</v>
      </c>
      <c r="D449" s="77" t="s">
        <v>2350</v>
      </c>
      <c r="E449" s="76" t="str">
        <f>IF(C449="-",IF(A449="-",VLOOKUP(D449,'sin-list 180320_update'!$C$2:$C$835,1,FALSE),VLOOKUP(A449,'sin-list 180320_update'!$A$2:$A$835,1,FALSE)),VLOOKUP(C449,'sin-list 180320_update'!$B$2:$B$835,1,FALSE))</f>
        <v>201-545-9</v>
      </c>
      <c r="F449" s="76" t="e">
        <f>IF($C449="-",IF($A449="-",VLOOKUP($D449,'REACH Bilaga XVII_update'!$A$5:$A$131,1,FALSE),VLOOKUP($A449,'REACH Bilaga XVII_update'!$C$5:$C$131,1,FALSE)),VLOOKUP($C449,'REACH Bilaga XVII_update'!$B$5:$B$131,1,FALSE))</f>
        <v>#N/A</v>
      </c>
      <c r="G449" s="76" t="str">
        <f>IF($C449="-",IF($A449="-",VLOOKUP($D449,' REACH Bilaga 59_update'!$A$5:$A$210,1,FALSE),VLOOKUP($A449,' REACH Bilaga 59_update'!$D$5:$D$210,1,FALSE)),VLOOKUP($C449,' REACH Bilaga 59_update'!$C$5:$C$210,1,FALSE))</f>
        <v>201-545-9</v>
      </c>
      <c r="H449" s="76" t="e">
        <f>IF($C449="-",IF($A449="-",VLOOKUP($D449,'REACH Bilaga XIV_update'!$A$5:$A$110,1,FALSE),VLOOKUP($A449,'REACH Bilaga XIV_update'!$D$5:$D$110,1,FALSE)),VLOOKUP($C449,'REACH Bilaga XIV_update'!$C$5:$C$110,1,FALSE))</f>
        <v>#N/A</v>
      </c>
      <c r="I449" s="76" t="str">
        <f>IF($C449="-",IF($A449="-",VLOOKUP($D449,CoRAP_update!$A$5:$A$376,1,FALSE),VLOOKUP($A449,CoRAP_update!$D$5:$D$376,1,FALSE)),VLOOKUP($C449,CoRAP_update!$C$5:$C$376,1,FALSE))</f>
        <v>201-545-9</v>
      </c>
      <c r="J449" s="76" t="e">
        <f>IF($C449="-",IF($A449="-",VLOOKUP($D449,EDC_update!$C$2:$C$450,1,FALSE),VLOOKUP($A449,EDC_update!$B$2:$B$450,1,FALSE)),VLOOKUP($C449,EDC_update!$L$2:$L$450,1,FALSE))</f>
        <v>#N/A</v>
      </c>
      <c r="K449" s="76" t="str">
        <f>IF($C449="-",IF($A449="-",IF(VLOOKUP($D449,'sin-list 180320_update'!$C$2:$S$835,3,FALSE)="",NA(),VLOOKUP($D449,'sin-list 180320_update'!$C$2:$S$835,3,FALSE)),IF(VLOOKUP($A449,'sin-list 180320_update'!$A$2:$S$835,5,FALSE)="",NA(),VLOOKUP($A449,'sin-list 180320_update'!$A$2:$S$835,5,FALSE))),IF(VLOOKUP($C449,'sin-list 180320_update'!$B$2:$S$835,4,FALSE)="",NA(),VLOOKUP($C449,'sin-list 180320_update'!$B$2:$S$835,4,FALSE)))</f>
        <v>Dicyclohexyl phthalate (DCHP) is an endocrine disruptor with estrogenic, thyroid and antiandrogen activity, affecting several body functions including reproduction, behaviour, nervous system and metabolism. The substance has been found in indoor dust and</v>
      </c>
      <c r="L449" s="76" t="str">
        <f>IF($C449="-",IF($A449="-",VLOOKUP($D449,'sin-list 180320_update'!$C$2:$S$835,6,FALSE),VLOOKUP($A449,'sin-list 180320_update'!$A$2:$S$835,8,FALSE)),VLOOKUP($C449,'sin-list 180320_update'!$B$2:$S$835,7,FALSE))</f>
        <v>Official classification missing - 57f substance</v>
      </c>
      <c r="M449" s="76" t="e">
        <f>IF($C449="-",IF($A449="-",IF(VLOOKUP($D449,'sin-list 180320_update'!$C$2:$S$835,8,FALSE)="",NA(),VLOOKUP($D449,'sin-list 180320_update'!$C$2:$S$835,8,FALSE)),IF(VLOOKUP($A449,'sin-list 180320_update'!$A$2:$S$835,10,FALSE)="",NA(),VLOOKUP($A449,'sin-list 180320_update'!$A$2:$S$835,10,FALSE))),IF(VLOOKUP($C449,'sin-list 180320_update'!$B$2:$S$835,9,FALSE)="",NA(),VLOOKUP($C449,'sin-list 180320_update'!$B$2:$S$835,9,FALSE)))</f>
        <v>#N/A</v>
      </c>
      <c r="N449" s="76" t="e">
        <f>IF($C449="-",IF($A449="-",IF(VLOOKUP($D449,'REACH Bilaga XVII_update'!$A$5:$E$131,4,FALSE)="",NA(),VLOOKUP($D449,'REACH Bilaga XVII_update'!$A$5:$E$131,4,FALSE)),IF(VLOOKUP($A449,'REACH Bilaga XVII_update'!$C$5:$D$131,2,FALSE)="",NA(),VLOOKUP($A449,'REACH Bilaga XVII_update'!$C$5:$D$131,2,FALSE))),IF(VLOOKUP($C449,'REACH Bilaga XVII_update'!$B$5:$D$131,3,FALSE)="",NA(),VLOOKUP($C449,'REACH Bilaga XVII_update'!$B$5:$D$131,3,FALSE)))</f>
        <v>#N/A</v>
      </c>
      <c r="O449" s="76" t="str">
        <f>IF($C449="-",IF($A449="-",IF(VLOOKUP($D449,' REACH Bilaga 59_update'!$A$5:$E$210,5,FALSE)="",NA(),VLOOKUP($D449,' REACH Bilaga 59_update'!$A$5:$E$210,5,FALSE)),IF(VLOOKUP($A449,' REACH Bilaga 59_update'!$D$5:$E$210,2,FALSE)="",NA(),VLOOKUP($A449,' REACH Bilaga 59_update'!$D$5:$E$210,2,FALSE))),IF(VLOOKUP($C449,' REACH Bilaga 59_update'!$C$5:$E$210,3,FALSE)="",NA(),VLOOKUP($C449,' REACH Bilaga 59_update'!$C$5:$E$210,3,FALSE)))</f>
        <v>H360D
H317</v>
      </c>
      <c r="P449" s="76" t="str">
        <f>IF(C449="-",IF(A449="-",IFERROR(VLOOKUP($D449,' REACH Bilaga 59_update'!$A$5:$F$210,MATCH(Sammanfattning!P$1,' REACH Bilaga 59_update'!$A$4:$F$4,0),FALSE),VLOOKUP($D449,'REACH Bilaga XIV_update'!$A$4:$H$110,MATCH(Sammanfattning!P$1,'REACH Bilaga XIV_update'!$A$4:$H$4,0),FALSE)),IFERROR(VLOOKUP($A449,' REACH Bilaga 59_update'!$D$5:$F$210,MATCH(Sammanfattning!P$1,' REACH Bilaga 59_update'!$D$4:$F$4,0),FALSE),VLOOKUP($A449,'REACH Bilaga XIV_update'!$D$4:$H$110,MATCH(Sammanfattning!P$1,'REACH Bilaga XIV_update'!$D$4:$H$4,0),FALSE))),IFERROR(VLOOKUP($C449,' REACH Bilaga 59_update'!$C$5:$F$210,MATCH(Sammanfattning!P$1,' REACH Bilaga 59_update'!$C$4:$F$4,0),FALSE),VLOOKUP($C449,'REACH Bilaga XIV_update'!$C$4:$H$110,MATCH(Sammanfattning!P$1,'REACH Bilaga XIV_update'!$C$4:$H$4,0),FALSE)))</f>
        <v>Toxic for reproduction (Article 57c)#Endocrine disrupting properties (Article 57(f) - human health)</v>
      </c>
      <c r="Q449" s="76" t="e">
        <f>IF($C449="-",IF($A449="-",IF(VLOOKUP($D449,'REACH Bilaga XIV_update'!$A$5:$I$110,9,FALSE)="",NA(),VLOOKUP($D449,'REACH Bilaga XIV_update'!$A$5:$I$110,9,FALSE)),IF(VLOOKUP($A449,'REACH Bilaga XIV_update'!$D$5:$I$110,6,FALSE)="",NA(),VLOOKUP($A449,'REACH Bilaga XIV_update'!$D$5:$I$110,6,FALSE))),IF(VLOOKUP($C449,'REACH Bilaga XIV_update'!$C$5:$I$110,7,FALSE)="",NA(),VLOOKUP($C449,'REACH Bilaga XIV_update'!$C$5:$I$110,7,FALSE)))</f>
        <v>#N/A</v>
      </c>
      <c r="R449" s="76" t="str">
        <f>IF($C449="-",IF($A449="-",IF(VLOOKUP($D449,CoRAP_update!$A$5:$O$376,15,FALSE)="",NA(),VLOOKUP($D449,CoRAP_update!$A$5:$O$376,15,FALSE)),IF(VLOOKUP($A449,CoRAP_update!$D$5:$O$376,12,FALSE)="",NA(),VLOOKUP($A449,CoRAP_update!$D$5:$O$376,12,FALSE))),IF(VLOOKUP($C449,CoRAP_update!$C$5:$O$376,13,FALSE)="",NA(),VLOOKUP($C449,CoRAP_update!$C$5:$O$376,13,FALSE)))</f>
        <v>H360D
H317</v>
      </c>
      <c r="S449" s="144" t="str">
        <f>IF($C449="-",IF($A449="-",VLOOKUP($D449,CoRAP_update!$A$5:$J$376,MATCH(Sammanfattning!S$1,CoRAP_update!$A$4:$J$4,0),FALSE),VLOOKUP($A449,CoRAP_update!$D$5:$J$376,MATCH(Sammanfattning!S$1,CoRAP_update!$D$4:$J$4,0),FALSE)),VLOOKUP($C449,CoRAP_update!$C$5:$J$376,MATCH(Sammanfattning!S$1,CoRAP_update!$C$4:$J$4,0),FALSE))</f>
        <v>Potential endocrine disruptor#Exposure of environment#Wide dispersive use</v>
      </c>
      <c r="T449" s="76" t="str">
        <f>IF($A449="-",VLOOKUP($D449,EDC_update!$C$2:$F$450,4,FALSE),VLOOKUP($A449,EDC_update!$B$2:$F$450,5,FALSE))</f>
        <v>CAT1</v>
      </c>
      <c r="V449" s="78">
        <f>IF(IFERROR(SEARCH("PBT",P449),99)=99,IF(IFERROR(SEARCH("suspected PBT",S449),99)=99,IF(IFERROR(SEARCH("concluded to be PBT",K449),99)=99,IF(IFERROR(SEARCH("PBT",S449),99)=99,IF(IFERROR(SEARCH("PBT cand",L449),99)=99,IF(IFERROR(SEARCH("PBT",L449),99)=99,IF(IFERROR(SEARCH("persistent, bioackumulative and toxic properties",K449),99)=99,0,Scoring!$E$3),Scoring!$E$3),Scoring!$E$7),Scoring!$E$3),Scoring!$E$5),Scoring!$E$6),Scoring!$E$3)</f>
        <v>0</v>
      </c>
      <c r="W449" s="78">
        <f>IF(IFERROR(SEARCH("vPvB",P449),99)=99,IF(IFERROR(SEARCH("suspected pbt/vPvB",S449),99)=99,IF(IFERROR(SEARCH("vPvB",S449),99)=99,IF(IFERROR(SEARCH("concluded to be a vPvB",S449),99)=99,IF(IFERROR(SEARCH("identified as vPvB",K449),99)=99,IF(IFERROR(SEARCH("concluded to be a vPvB",K449),99)=99,IF(IFERROR(SEARCH("concluded to be both pbt and vPvB",S449),99)=99,IF(IFERROR(SEARCH("concluded to be both pbt and vPvB",K449),99)=99,0,Scoring!$E$5),Scoring!$E$5),Scoring!$E$5),Scoring!$E$5),Scoring!$E$5),Scoring!$E$4),Scoring!$E$6),Scoring!$E$4)</f>
        <v>0</v>
      </c>
      <c r="X449" s="78">
        <f>IF(IFERROR(SEARCH("H410",N449),99)=99,IF(IFERROR(SEARCH("H410",O449),99)=99,IF(IFERROR(SEARCH("H410",Q449),99)=99,IF(IFERROR(SEARCH("H410",M449),99)=99,IF(IFERROR(SEARCH("H410",R449),99)=99,IF(IFERROR(SEARCH("H411",N449),99)=99,IF(IFERROR(SEARCH("H411",O449),99)=99,IF(IFERROR(SEARCH("H411",Q449),99)=99,IF(IFERROR(SEARCH("H411",M449),99)=99,IF(IFERROR(SEARCH("H411",R449),99)=99,IF(IFERROR(SEARCH("H413",N449),99)=99,IF(IFERROR(SEARCH("H413",O449),99)=99,IF(IFERROR(SEARCH("H413",Q449),99)=99,IF(IFERROR(SEARCH("H413",M449),99)=99,IF(IFERROR(SEARCH("H413",R449),99)=99,IF(IFERROR(SEARCH("H412",N449),99)=99,IF(IFERROR(SEARCH("H412",O449),99)=99,IF(IFERROR(SEARCH("H412",Q449),99)=99,IF(IFERROR(SEARCH("H412",M449),99)=99,IF(IFERROR(SEARCH("H412",R449),99)=99,0,Scoring!$E$2),Scoring!$E$2),Scoring!$E$2),Scoring!$E$2),Scoring!$E$2),Scoring!$E$2),Scoring!$E$2),Scoring!$E$2),Scoring!$E$2),Scoring!$E$2),Scoring!$E$2),Scoring!$E$2),Scoring!$E$2),Scoring!$E$2),Scoring!$E$2),Scoring!$E$2),Scoring!$E$2),Scoring!$E$2),Scoring!$E$2),Scoring!$E$2)</f>
        <v>0</v>
      </c>
      <c r="Y449" s="78">
        <f>IF(IFERROR(SEARCH("CMR",K449),99)=99,IF(IFERROR(SEARCH("Suspected CMR",S449),99)=99,IF(IFERROR(SEARCH("CMR",S449),99)=99,0,Scoring!$E$8),Scoring!$E$9),Scoring!$E$8)</f>
        <v>0</v>
      </c>
      <c r="Z449" s="78">
        <f>IF(IFERROR(SEARCH("H350",N449),99)=99,IF(IFERROR(SEARCH("H350",O449),99)=99,IF(IFERROR(SEARCH("H350",Q449),99)=99,IF(IFERROR(SEARCH("H350",M449),99)=99,IF(IFERROR(SEARCH("H350",R449),99)=99,IF(IFERROR(SEARCH("H351",N449),99)=99,IF(IFERROR(SEARCH("H351",O449),99)=99,IF(IFERROR(SEARCH("H351",Q449),99)=99,IF(IFERROR(SEARCH("H351",M449),99)=99,IF(IFERROR(SEARCH("H351",R449),99)=99,IF(IFERROR(SEARCH("carcinogenic",P449),99)=99,IF(IFERROR(SEARCH("suspected carcinogenic",S449),99)=99,0,Scoring!$E$12),Scoring!$E$11),Scoring!$E$10),Scoring!$E$10),Scoring!$E$10),Scoring!$E$10),Scoring!$E$10),Scoring!$E$10),Scoring!$E$10),Scoring!$E$10),Scoring!$E$10),Scoring!$E$10)</f>
        <v>0</v>
      </c>
      <c r="AA449" s="78">
        <f>IF(IFERROR(SEARCH("H340",N449),99)=99,IF(IFERROR(SEARCH("H340",O449),99)=99,IF(IFERROR(SEARCH("H340",Q449),99)=99,IF(IFERROR(SEARCH("H340",M449),99)=99,IF(IFERROR(SEARCH("H340",R449),99)=99,IF(IFERROR(SEARCH("H341",N449),99)=99,IF(IFERROR(SEARCH("H341",O449),99)=99,IF(IFERROR(SEARCH("H341",Q449),99)=99,IF(IFERROR(SEARCH("H341",M449),99)=99,IF(IFERROR(SEARCH("H341",R449),99)=99,IF(IFERROR(SEARCH("mutagenic",P449),99)=99,IF(IFERROR(SEARCH("suspected mutagenic",S449),99)=99,0,Scoring!$E$15),Scoring!$E$14),Scoring!$E$13),Scoring!$E$13),Scoring!$E$13),Scoring!$E$13),Scoring!$E$13),Scoring!$E$13),Scoring!$E$13),Scoring!$E$13),Scoring!$E$13),Scoring!$E$13)</f>
        <v>0</v>
      </c>
      <c r="AB449" s="78">
        <f>IF(IFERROR(SEARCH("H360",N449),99)=99,IF(IFERROR(SEARCH("H360",O449),99)=99,IF(IFERROR(SEARCH("H360",Q449),99)=99,IF(IFERROR(SEARCH("H360",M449),99)=99,IF(IFERROR(SEARCH("H360",R449),99)=99,IF(IFERROR(SEARCH("H361",N449),99)=99,IF(IFERROR(SEARCH("H361",O449),99)=99,IF(IFERROR(SEARCH("H361",Q449),99)=99,IF(IFERROR(SEARCH("H361",M449),99)=99,IF(IFERROR(SEARCH("H361",R449),99)=99,IF(IFERROR(SEARCH("reproduction",P449),99)=99,IF(IFERROR(SEARCH("suspected reprotoxic",S449),99)=99,IF(IFERROR(SEARCH("reprotoxic",S449),99)=99,IF(IFERROR(SEARCH("reprotoxic",K449),99)=99,0,Scoring!$E$18),Scoring!$E$18),Scoring!$E$19),Scoring!$E$17),Scoring!$E$16),Scoring!$E$16),Scoring!$E$16),Scoring!$E$16),Scoring!$E$16),Scoring!$E$16),Scoring!$E$16),Scoring!$E$16),Scoring!$E$16),Scoring!$E$16)</f>
        <v>1</v>
      </c>
      <c r="AC449" s="78">
        <f>IF(IFERROR(SEARCH("57f",L449),99)=99,IF(IFERROR(SEARCH("57(f)",P449),99)=99,0,Scoring!$E$20),Scoring!$E$20)</f>
        <v>1</v>
      </c>
      <c r="AD449" s="78">
        <f>IF(IFERROR(SEARCH("CAT1",T449),99)=99,IF(IFERROR(SEARCH("CAT2",T449),99)=99,IF(IFERROR(SEARCH("CAT3",T449),99)=99,IF(IFERROR(SEARCH("concluded to be endocrine",K449),99)=99,IF(IFERROR(SEARCH("categorised as endocrine",K449),99)=99,IF(IFERROR(SEARCH("endocrine disrupting",P449),99)=99,IF(IFERROR(SEARCH("endocrine disrupting",K449),99)=99,IF(IFERROR(SEARCH("suspected endocrine",S449),99)=99,IF(IFERROR(SEARCH("potential endocrine",S449),99)=99,0,Scoring!$E$25),Scoring!$E$25),Scoring!$E$24),Scoring!$E$24),Scoring!$E$24),Scoring!$E$24),Scoring!$E$23),Scoring!$E$22),Scoring!$E$21)</f>
        <v>1</v>
      </c>
      <c r="AE449" s="78">
        <f>IF(IFERROR(SEARCH("suspected sensitiser",S449),99)=99,IF(IFERROR(SEARCH("sensitiser",S449),99)=99,IF(IFERROR(SEARCH("other hazard based concern",S449),99)=99,0,Scoring!$E$28),Scoring!$E$26),Scoring!$E$27)</f>
        <v>0</v>
      </c>
      <c r="AF449" s="78">
        <f>IF(IFERROR(M449,1)=1,IF(IFERROR(N449,1)=1,IF(IFERROR(O449,1)=1,IF(IFERROR(Q449,1)=1,IF(IFERROR(R449,1)=1,IF(IFERROR(T449,1)=1,IF(IFERROR(K449,1)=1,IF(IFERROR(P449,1)=1,IF(IFERROR(S449,1)=1,Scoring!$E$29,0),0),0),0),0),0),0),0),0)</f>
        <v>0</v>
      </c>
      <c r="AG449" s="78">
        <f t="shared" si="38"/>
        <v>3</v>
      </c>
      <c r="AI449" s="93"/>
      <c r="AJ449" s="94"/>
      <c r="AK449" s="76"/>
      <c r="AL449" s="75"/>
      <c r="AN449" s="79"/>
      <c r="AO449" s="79"/>
      <c r="AP449" s="79"/>
      <c r="AQ449" s="79"/>
      <c r="AR449" s="79"/>
      <c r="AS449" s="78"/>
      <c r="AU449" s="79">
        <f>IF(IFERROR(F449,99)=99,IF(IFERROR(G449,99)=99,IF(IFERROR(H449,99)=99,IF(IFERROR(I449,99)=99,IF(IFERROR(E449,99)=99,IF(IFERROR(J449,99)=99,0,Scoring!$B$7),Scoring!$B$3),Scoring!$B$2),Scoring!$B$6),Scoring!$B$5),Scoring!$B$4)</f>
        <v>1</v>
      </c>
      <c r="AV449" s="78">
        <f t="shared" si="39"/>
        <v>3</v>
      </c>
      <c r="AW449" s="78"/>
      <c r="AX449" s="66"/>
      <c r="AY449" s="78"/>
      <c r="AZ449" s="76"/>
      <c r="BA449" s="76"/>
      <c r="BB449" s="76"/>
    </row>
    <row r="450" spans="1:54" x14ac:dyDescent="0.25">
      <c r="A450" s="77" t="s">
        <v>5977</v>
      </c>
      <c r="B450" s="76" t="str">
        <f t="shared" si="42"/>
        <v>201-549-0</v>
      </c>
      <c r="C450" s="77" t="s">
        <v>2357</v>
      </c>
      <c r="D450" s="77" t="s">
        <v>2358</v>
      </c>
      <c r="E450" s="76" t="str">
        <f>IF(C450="-",IF(A450="-",VLOOKUP(D450,'sin-list 180320_update'!$C$2:$C$835,1,FALSE),VLOOKUP(A450,'sin-list 180320_update'!$A$2:$A$835,1,FALSE)),VLOOKUP(C450,'sin-list 180320_update'!$B$2:$B$835,1,FALSE))</f>
        <v>201-549-0</v>
      </c>
      <c r="F450" s="76" t="e">
        <f>IF($C450="-",IF($A450="-",VLOOKUP($D450,'REACH Bilaga XVII_update'!$A$5:$A$131,1,FALSE),VLOOKUP($A450,'REACH Bilaga XVII_update'!$C$5:$C$131,1,FALSE)),VLOOKUP($C450,'REACH Bilaga XVII_update'!$B$5:$B$131,1,FALSE))</f>
        <v>#N/A</v>
      </c>
      <c r="G450" s="76" t="e">
        <f>IF($C450="-",IF($A450="-",VLOOKUP($D450,' REACH Bilaga 59_update'!$A$5:$A$210,1,FALSE),VLOOKUP($A450,' REACH Bilaga 59_update'!$D$5:$D$210,1,FALSE)),VLOOKUP($C450,' REACH Bilaga 59_update'!$C$5:$C$210,1,FALSE))</f>
        <v>#N/A</v>
      </c>
      <c r="H450" s="76" t="e">
        <f>IF($C450="-",IF($A450="-",VLOOKUP($D450,'REACH Bilaga XIV_update'!$A$5:$A$110,1,FALSE),VLOOKUP($A450,'REACH Bilaga XIV_update'!$D$5:$D$110,1,FALSE)),VLOOKUP($C450,'REACH Bilaga XIV_update'!$C$5:$C$110,1,FALSE))</f>
        <v>#N/A</v>
      </c>
      <c r="I450" s="76" t="e">
        <f>IF($C450="-",IF($A450="-",VLOOKUP($D450,CoRAP_update!$A$5:$A$376,1,FALSE),VLOOKUP($A450,CoRAP_update!$D$5:$D$376,1,FALSE)),VLOOKUP($C450,CoRAP_update!$C$5:$C$376,1,FALSE))</f>
        <v>#N/A</v>
      </c>
      <c r="J450" s="76" t="e">
        <f>IF($C450="-",IF($A450="-",VLOOKUP($D450,EDC_update!$C$2:$C$450,1,FALSE),VLOOKUP($A450,EDC_update!$B$2:$B$450,1,FALSE)),VLOOKUP($C450,EDC_update!$L$2:$L$450,1,FALSE))</f>
        <v>#N/A</v>
      </c>
      <c r="K450" s="76" t="str">
        <f>IF($C450="-",IF($A450="-",IF(VLOOKUP($D450,'sin-list 180320_update'!$C$2:$S$835,3,FALSE)="",NA(),VLOOKUP($D450,'sin-list 180320_update'!$C$2:$S$835,3,FALSE)),IF(VLOOKUP($A450,'sin-list 180320_update'!$A$2:$S$835,5,FALSE)="",NA(),VLOOKUP($A450,'sin-list 180320_update'!$A$2:$S$835,5,FALSE))),IF(VLOOKUP($C450,'sin-list 180320_update'!$B$2:$S$835,4,FALSE)="",NA(),VLOOKUP($C450,'sin-list 180320_update'!$B$2:$S$835,4,FALSE)))</f>
        <v>Substance is agreed by RAC to be a classified CMR according to Annex VI of Regulation 1272/2008, however it is not yet formally included.</v>
      </c>
      <c r="L450" s="76" t="str">
        <f>IF($C450="-",IF($A450="-",VLOOKUP($D450,'sin-list 180320_update'!$C$2:$S$835,6,FALSE),VLOOKUP($A450,'sin-list 180320_update'!$A$2:$S$835,8,FALSE)),VLOOKUP($C450,'sin-list 180320_update'!$B$2:$S$835,7,FALSE))</f>
        <v>Carc. 1B</v>
      </c>
      <c r="M450" s="76" t="str">
        <f>IF($C450="-",IF($A450="-",IF(VLOOKUP($D450,'sin-list 180320_update'!$C$2:$S$835,8,FALSE)="",NA(),VLOOKUP($D450,'sin-list 180320_update'!$C$2:$S$835,8,FALSE)),IF(VLOOKUP($A450,'sin-list 180320_update'!$A$2:$S$835,10,FALSE)="",NA(),VLOOKUP($A450,'sin-list 180320_update'!$A$2:$S$835,10,FALSE))),IF(VLOOKUP($C450,'sin-list 180320_update'!$B$2:$S$835,9,FALSE)="",NA(),VLOOKUP($C450,'sin-list 180320_update'!$B$2:$S$835,9,FALSE)))</f>
        <v>H350</v>
      </c>
      <c r="N450" s="76" t="e">
        <f>IF($C450="-",IF($A450="-",IF(VLOOKUP($D450,'REACH Bilaga XVII_update'!$A$5:$E$131,4,FALSE)="",NA(),VLOOKUP($D450,'REACH Bilaga XVII_update'!$A$5:$E$131,4,FALSE)),IF(VLOOKUP($A450,'REACH Bilaga XVII_update'!$C$5:$D$131,2,FALSE)="",NA(),VLOOKUP($A450,'REACH Bilaga XVII_update'!$C$5:$D$131,2,FALSE))),IF(VLOOKUP($C450,'REACH Bilaga XVII_update'!$B$5:$D$131,3,FALSE)="",NA(),VLOOKUP($C450,'REACH Bilaga XVII_update'!$B$5:$D$131,3,FALSE)))</f>
        <v>#N/A</v>
      </c>
      <c r="O450" s="76" t="e">
        <f>IF($C450="-",IF($A450="-",IF(VLOOKUP($D450,' REACH Bilaga 59_update'!$A$5:$E$210,5,FALSE)="",NA(),VLOOKUP($D450,' REACH Bilaga 59_update'!$A$5:$E$210,5,FALSE)),IF(VLOOKUP($A450,' REACH Bilaga 59_update'!$D$5:$E$210,2,FALSE)="",NA(),VLOOKUP($A450,' REACH Bilaga 59_update'!$D$5:$E$210,2,FALSE))),IF(VLOOKUP($C450,' REACH Bilaga 59_update'!$C$5:$E$210,3,FALSE)="",NA(),VLOOKUP($C450,' REACH Bilaga 59_update'!$C$5:$E$210,3,FALSE)))</f>
        <v>#N/A</v>
      </c>
      <c r="P450" s="76" t="e">
        <f>IF(C450="-",IF(A450="-",IFERROR(VLOOKUP($D450,' REACH Bilaga 59_update'!$A$5:$F$210,MATCH(Sammanfattning!P$1,' REACH Bilaga 59_update'!$A$4:$F$4,0),FALSE),VLOOKUP($D450,'REACH Bilaga XIV_update'!$A$4:$H$110,MATCH(Sammanfattning!P$1,'REACH Bilaga XIV_update'!$A$4:$H$4,0),FALSE)),IFERROR(VLOOKUP($A450,' REACH Bilaga 59_update'!$D$5:$F$210,MATCH(Sammanfattning!P$1,' REACH Bilaga 59_update'!$D$4:$F$4,0),FALSE),VLOOKUP($A450,'REACH Bilaga XIV_update'!$D$4:$H$110,MATCH(Sammanfattning!P$1,'REACH Bilaga XIV_update'!$D$4:$H$4,0),FALSE))),IFERROR(VLOOKUP($C450,' REACH Bilaga 59_update'!$C$5:$F$210,MATCH(Sammanfattning!P$1,' REACH Bilaga 59_update'!$C$4:$F$4,0),FALSE),VLOOKUP($C450,'REACH Bilaga XIV_update'!$C$4:$H$110,MATCH(Sammanfattning!P$1,'REACH Bilaga XIV_update'!$C$4:$H$4,0),FALSE)))</f>
        <v>#N/A</v>
      </c>
      <c r="Q450" s="76" t="e">
        <f>IF($C450="-",IF($A450="-",IF(VLOOKUP($D450,'REACH Bilaga XIV_update'!$A$5:$I$110,9,FALSE)="",NA(),VLOOKUP($D450,'REACH Bilaga XIV_update'!$A$5:$I$110,9,FALSE)),IF(VLOOKUP($A450,'REACH Bilaga XIV_update'!$D$5:$I$110,6,FALSE)="",NA(),VLOOKUP($A450,'REACH Bilaga XIV_update'!$D$5:$I$110,6,FALSE))),IF(VLOOKUP($C450,'REACH Bilaga XIV_update'!$C$5:$I$110,7,FALSE)="",NA(),VLOOKUP($C450,'REACH Bilaga XIV_update'!$C$5:$I$110,7,FALSE)))</f>
        <v>#N/A</v>
      </c>
      <c r="R450" s="76" t="e">
        <f>IF($C450="-",IF($A450="-",IF(VLOOKUP($D450,CoRAP_update!$A$5:$O$376,15,FALSE)="",NA(),VLOOKUP($D450,CoRAP_update!$A$5:$O$376,15,FALSE)),IF(VLOOKUP($A450,CoRAP_update!$D$5:$O$376,12,FALSE)="",NA(),VLOOKUP($A450,CoRAP_update!$D$5:$O$376,12,FALSE))),IF(VLOOKUP($C450,CoRAP_update!$C$5:$O$376,13,FALSE)="",NA(),VLOOKUP($C450,CoRAP_update!$C$5:$O$376,13,FALSE)))</f>
        <v>#N/A</v>
      </c>
      <c r="S450" s="144" t="e">
        <f>IF($C450="-",IF($A450="-",VLOOKUP($D450,CoRAP_update!$A$5:$J$376,MATCH(Sammanfattning!S$1,CoRAP_update!$A$4:$J$4,0),FALSE),VLOOKUP($A450,CoRAP_update!$D$5:$J$376,MATCH(Sammanfattning!S$1,CoRAP_update!$D$4:$J$4,0),FALSE)),VLOOKUP($C450,CoRAP_update!$C$5:$J$376,MATCH(Sammanfattning!S$1,CoRAP_update!$C$4:$J$4,0),FALSE))</f>
        <v>#N/A</v>
      </c>
      <c r="T450" s="76" t="e">
        <f>IF($A450="-",VLOOKUP($D450,EDC_update!$C$2:$F$450,4,FALSE),VLOOKUP($A450,EDC_update!$B$2:$F$450,5,FALSE))</f>
        <v>#N/A</v>
      </c>
      <c r="V450" s="78">
        <f>IF(IFERROR(SEARCH("PBT",P450),99)=99,IF(IFERROR(SEARCH("suspected PBT",S450),99)=99,IF(IFERROR(SEARCH("concluded to be PBT",K450),99)=99,IF(IFERROR(SEARCH("PBT",S450),99)=99,IF(IFERROR(SEARCH("PBT cand",L450),99)=99,IF(IFERROR(SEARCH("PBT",L450),99)=99,IF(IFERROR(SEARCH("persistent, bioackumulative and toxic properties",K450),99)=99,0,Scoring!$E$3),Scoring!$E$3),Scoring!$E$7),Scoring!$E$3),Scoring!$E$5),Scoring!$E$6),Scoring!$E$3)</f>
        <v>0</v>
      </c>
      <c r="W450" s="78">
        <f>IF(IFERROR(SEARCH("vPvB",P450),99)=99,IF(IFERROR(SEARCH("suspected pbt/vPvB",S450),99)=99,IF(IFERROR(SEARCH("vPvB",S450),99)=99,IF(IFERROR(SEARCH("concluded to be a vPvB",S450),99)=99,IF(IFERROR(SEARCH("identified as vPvB",K450),99)=99,IF(IFERROR(SEARCH("concluded to be a vPvB",K450),99)=99,IF(IFERROR(SEARCH("concluded to be both pbt and vPvB",S450),99)=99,IF(IFERROR(SEARCH("concluded to be both pbt and vPvB",K450),99)=99,0,Scoring!$E$5),Scoring!$E$5),Scoring!$E$5),Scoring!$E$5),Scoring!$E$5),Scoring!$E$4),Scoring!$E$6),Scoring!$E$4)</f>
        <v>0</v>
      </c>
      <c r="X450" s="78">
        <f>IF(IFERROR(SEARCH("H410",N450),99)=99,IF(IFERROR(SEARCH("H410",O450),99)=99,IF(IFERROR(SEARCH("H410",Q450),99)=99,IF(IFERROR(SEARCH("H410",M450),99)=99,IF(IFERROR(SEARCH("H410",R450),99)=99,IF(IFERROR(SEARCH("H411",N450),99)=99,IF(IFERROR(SEARCH("H411",O450),99)=99,IF(IFERROR(SEARCH("H411",Q450),99)=99,IF(IFERROR(SEARCH("H411",M450),99)=99,IF(IFERROR(SEARCH("H411",R450),99)=99,IF(IFERROR(SEARCH("H413",N450),99)=99,IF(IFERROR(SEARCH("H413",O450),99)=99,IF(IFERROR(SEARCH("H413",Q450),99)=99,IF(IFERROR(SEARCH("H413",M450),99)=99,IF(IFERROR(SEARCH("H413",R450),99)=99,IF(IFERROR(SEARCH("H412",N450),99)=99,IF(IFERROR(SEARCH("H412",O450),99)=99,IF(IFERROR(SEARCH("H412",Q450),99)=99,IF(IFERROR(SEARCH("H412",M450),99)=99,IF(IFERROR(SEARCH("H412",R450),99)=99,0,Scoring!$E$2),Scoring!$E$2),Scoring!$E$2),Scoring!$E$2),Scoring!$E$2),Scoring!$E$2),Scoring!$E$2),Scoring!$E$2),Scoring!$E$2),Scoring!$E$2),Scoring!$E$2),Scoring!$E$2),Scoring!$E$2),Scoring!$E$2),Scoring!$E$2),Scoring!$E$2),Scoring!$E$2),Scoring!$E$2),Scoring!$E$2),Scoring!$E$2)</f>
        <v>0</v>
      </c>
      <c r="Y450" s="78">
        <f>IF(IFERROR(SEARCH("CMR",K450),99)=99,IF(IFERROR(SEARCH("Suspected CMR",S450),99)=99,IF(IFERROR(SEARCH("CMR",S450),99)=99,0,Scoring!$E$8),Scoring!$E$9),Scoring!$E$8)</f>
        <v>3</v>
      </c>
      <c r="Z450" s="78">
        <f>IF(IFERROR(SEARCH("H350",N450),99)=99,IF(IFERROR(SEARCH("H350",O450),99)=99,IF(IFERROR(SEARCH("H350",Q450),99)=99,IF(IFERROR(SEARCH("H350",M450),99)=99,IF(IFERROR(SEARCH("H350",R450),99)=99,IF(IFERROR(SEARCH("H351",N450),99)=99,IF(IFERROR(SEARCH("H351",O450),99)=99,IF(IFERROR(SEARCH("H351",Q450),99)=99,IF(IFERROR(SEARCH("H351",M450),99)=99,IF(IFERROR(SEARCH("H351",R450),99)=99,IF(IFERROR(SEARCH("carcinogenic",P450),99)=99,IF(IFERROR(SEARCH("suspected carcinogenic",S450),99)=99,0,Scoring!$E$12),Scoring!$E$11),Scoring!$E$10),Scoring!$E$10),Scoring!$E$10),Scoring!$E$10),Scoring!$E$10),Scoring!$E$10),Scoring!$E$10),Scoring!$E$10),Scoring!$E$10),Scoring!$E$10)</f>
        <v>1</v>
      </c>
      <c r="AA450" s="78">
        <f>IF(IFERROR(SEARCH("H340",N450),99)=99,IF(IFERROR(SEARCH("H340",O450),99)=99,IF(IFERROR(SEARCH("H340",Q450),99)=99,IF(IFERROR(SEARCH("H340",M450),99)=99,IF(IFERROR(SEARCH("H340",R450),99)=99,IF(IFERROR(SEARCH("H341",N450),99)=99,IF(IFERROR(SEARCH("H341",O450),99)=99,IF(IFERROR(SEARCH("H341",Q450),99)=99,IF(IFERROR(SEARCH("H341",M450),99)=99,IF(IFERROR(SEARCH("H341",R450),99)=99,IF(IFERROR(SEARCH("mutagenic",P450),99)=99,IF(IFERROR(SEARCH("suspected mutagenic",S450),99)=99,0,Scoring!$E$15),Scoring!$E$14),Scoring!$E$13),Scoring!$E$13),Scoring!$E$13),Scoring!$E$13),Scoring!$E$13),Scoring!$E$13),Scoring!$E$13),Scoring!$E$13),Scoring!$E$13),Scoring!$E$13)</f>
        <v>0</v>
      </c>
      <c r="AB450" s="78">
        <f>IF(IFERROR(SEARCH("H360",N450),99)=99,IF(IFERROR(SEARCH("H360",O450),99)=99,IF(IFERROR(SEARCH("H360",Q450),99)=99,IF(IFERROR(SEARCH("H360",M450),99)=99,IF(IFERROR(SEARCH("H360",R450),99)=99,IF(IFERROR(SEARCH("H361",N450),99)=99,IF(IFERROR(SEARCH("H361",O450),99)=99,IF(IFERROR(SEARCH("H361",Q450),99)=99,IF(IFERROR(SEARCH("H361",M450),99)=99,IF(IFERROR(SEARCH("H361",R450),99)=99,IF(IFERROR(SEARCH("reproduction",P450),99)=99,IF(IFERROR(SEARCH("suspected reprotoxic",S450),99)=99,IF(IFERROR(SEARCH("reprotoxic",S450),99)=99,IF(IFERROR(SEARCH("reprotoxic",K450),99)=99,0,Scoring!$E$18),Scoring!$E$18),Scoring!$E$19),Scoring!$E$17),Scoring!$E$16),Scoring!$E$16),Scoring!$E$16),Scoring!$E$16),Scoring!$E$16),Scoring!$E$16),Scoring!$E$16),Scoring!$E$16),Scoring!$E$16),Scoring!$E$16)</f>
        <v>0</v>
      </c>
      <c r="AC450" s="78">
        <f>IF(IFERROR(SEARCH("57f",L450),99)=99,IF(IFERROR(SEARCH("57(f)",P450),99)=99,0,Scoring!$E$20),Scoring!$E$20)</f>
        <v>0</v>
      </c>
      <c r="AD450" s="78">
        <f>IF(IFERROR(SEARCH("CAT1",T450),99)=99,IF(IFERROR(SEARCH("CAT2",T450),99)=99,IF(IFERROR(SEARCH("CAT3",T450),99)=99,IF(IFERROR(SEARCH("concluded to be endocrine",K450),99)=99,IF(IFERROR(SEARCH("categorised as endocrine",K450),99)=99,IF(IFERROR(SEARCH("endocrine disrupting",P450),99)=99,IF(IFERROR(SEARCH("endocrine disrupting",K450),99)=99,IF(IFERROR(SEARCH("suspected endocrine",S450),99)=99,IF(IFERROR(SEARCH("potential endocrine",S450),99)=99,0,Scoring!$E$25),Scoring!$E$25),Scoring!$E$24),Scoring!$E$24),Scoring!$E$24),Scoring!$E$24),Scoring!$E$23),Scoring!$E$22),Scoring!$E$21)</f>
        <v>0</v>
      </c>
      <c r="AE450" s="78">
        <f>IF(IFERROR(SEARCH("suspected sensitiser",S450),99)=99,IF(IFERROR(SEARCH("sensitiser",S450),99)=99,IF(IFERROR(SEARCH("other hazard based concern",S450),99)=99,0,Scoring!$E$28),Scoring!$E$26),Scoring!$E$27)</f>
        <v>0</v>
      </c>
      <c r="AF450" s="78">
        <f>IF(IFERROR(M450,1)=1,IF(IFERROR(N450,1)=1,IF(IFERROR(O450,1)=1,IF(IFERROR(Q450,1)=1,IF(IFERROR(R450,1)=1,IF(IFERROR(T450,1)=1,IF(IFERROR(K450,1)=1,IF(IFERROR(P450,1)=1,IF(IFERROR(S450,1)=1,Scoring!$E$29,0),0),0),0),0),0),0),0),0)</f>
        <v>0</v>
      </c>
      <c r="AG450" s="78">
        <f t="shared" ref="AG450:AG513" si="43">V450+W450+X450+AD450+AE450+AF450+IF(Y450&gt;0,Y450,SUM(Z450:AB450))+AC450</f>
        <v>3</v>
      </c>
      <c r="AI450" s="93"/>
      <c r="AJ450" s="94"/>
      <c r="AK450" s="76"/>
      <c r="AL450" s="75"/>
      <c r="AN450" s="79"/>
      <c r="AO450" s="79"/>
      <c r="AP450" s="79"/>
      <c r="AQ450" s="79"/>
      <c r="AR450" s="79"/>
      <c r="AS450" s="78"/>
      <c r="AU450" s="79">
        <f>IF(IFERROR(F450,99)=99,IF(IFERROR(G450,99)=99,IF(IFERROR(H450,99)=99,IF(IFERROR(I450,99)=99,IF(IFERROR(E450,99)=99,IF(IFERROR(J450,99)=99,0,Scoring!$B$7),Scoring!$B$3),Scoring!$B$2),Scoring!$B$6),Scoring!$B$5),Scoring!$B$4)</f>
        <v>0.3</v>
      </c>
      <c r="AV450" s="78">
        <f t="shared" ref="AV450:AV513" si="44">AG450*AU450</f>
        <v>0.89999999999999991</v>
      </c>
      <c r="AW450" s="78"/>
      <c r="AX450" s="66"/>
      <c r="AY450" s="78"/>
      <c r="AZ450" s="76"/>
      <c r="BA450" s="76"/>
      <c r="BB450" s="76"/>
    </row>
    <row r="451" spans="1:54" x14ac:dyDescent="0.25">
      <c r="A451" s="77" t="s">
        <v>3320</v>
      </c>
      <c r="B451" s="76" t="str">
        <f t="shared" si="42"/>
        <v>201-778-6</v>
      </c>
      <c r="C451" s="77" t="s">
        <v>2476</v>
      </c>
      <c r="D451" s="77" t="s">
        <v>2477</v>
      </c>
      <c r="E451" s="76" t="str">
        <f>IF(C451="-",IF(A451="-",VLOOKUP(D451,'sin-list 180320_update'!$C$2:$C$835,1,FALSE),VLOOKUP(A451,'sin-list 180320_update'!$A$2:$A$835,1,FALSE)),VLOOKUP(C451,'sin-list 180320_update'!$B$2:$B$835,1,FALSE))</f>
        <v>201-778-6</v>
      </c>
      <c r="F451" s="76" t="str">
        <f>IF($C451="-",IF($A451="-",VLOOKUP($D451,'REACH Bilaga XVII_update'!$A$5:$A$131,1,FALSE),VLOOKUP($A451,'REACH Bilaga XVII_update'!$C$5:$C$131,1,FALSE)),VLOOKUP($C451,'REACH Bilaga XVII_update'!$B$5:$B$131,1,FALSE))</f>
        <v>201-778-6</v>
      </c>
      <c r="G451" s="76" t="e">
        <f>IF($C451="-",IF($A451="-",VLOOKUP($D451,' REACH Bilaga 59_update'!$A$5:$A$210,1,FALSE),VLOOKUP($A451,' REACH Bilaga 59_update'!$D$5:$D$210,1,FALSE)),VLOOKUP($C451,' REACH Bilaga 59_update'!$C$5:$C$210,1,FALSE))</f>
        <v>#N/A</v>
      </c>
      <c r="H451" s="76" t="e">
        <f>IF($C451="-",IF($A451="-",VLOOKUP($D451,'REACH Bilaga XIV_update'!$A$5:$A$110,1,FALSE),VLOOKUP($A451,'REACH Bilaga XIV_update'!$D$5:$D$110,1,FALSE)),VLOOKUP($C451,'REACH Bilaga XIV_update'!$C$5:$C$110,1,FALSE))</f>
        <v>#N/A</v>
      </c>
      <c r="I451" s="76" t="e">
        <f>IF($C451="-",IF($A451="-",VLOOKUP($D451,CoRAP_update!$A$5:$A$376,1,FALSE),VLOOKUP($A451,CoRAP_update!$D$5:$D$376,1,FALSE)),VLOOKUP($C451,CoRAP_update!$C$5:$C$376,1,FALSE))</f>
        <v>#N/A</v>
      </c>
      <c r="J451" s="76" t="e">
        <f>IF($C451="-",IF($A451="-",VLOOKUP($D451,EDC_update!$C$2:$C$450,1,FALSE),VLOOKUP($A451,EDC_update!$B$2:$B$450,1,FALSE)),VLOOKUP($C451,EDC_update!$L$2:$L$450,1,FALSE))</f>
        <v>#N/A</v>
      </c>
      <c r="K451" s="76" t="str">
        <f>IF($C451="-",IF($A451="-",IF(VLOOKUP($D451,'sin-list 180320_update'!$C$2:$S$835,3,FALSE)="",NA(),VLOOKUP($D451,'sin-list 180320_update'!$C$2:$S$835,3,FALSE)),IF(VLOOKUP($A451,'sin-list 180320_update'!$A$2:$S$835,5,FALSE)="",NA(),VLOOKUP($A451,'sin-list 180320_update'!$A$2:$S$835,5,FALSE))),IF(VLOOKUP($C451,'sin-list 180320_update'!$B$2:$S$835,4,FALSE)="",NA(),VLOOKUP($C451,'sin-list 180320_update'!$B$2:$S$835,4,FALSE)))</f>
        <v>Pentachlorophenol is an endocrine disruptor with antiestrogen and thyroid activity, affecting several body functions including reproduction, brain development and metabolism. The substance has been found in biomonitoring studies and in human blood. It is</v>
      </c>
      <c r="L451" s="76" t="str">
        <f>IF($C451="-",IF($A451="-",VLOOKUP($D451,'sin-list 180320_update'!$C$2:$S$835,6,FALSE),VLOOKUP($A451,'sin-list 180320_update'!$A$2:$S$835,8,FALSE)),VLOOKUP($C451,'sin-list 180320_update'!$B$2:$S$835,7,FALSE))</f>
        <v>Carc. 2
Acute Tox. 2 *
Acute Tox. 3 *
Acute Tox. 3 *
Eye Irrit. 2
STOT SE 3
Skin Irrit. 2
Aquatic Acute 1
Aquatic Chronic 1</v>
      </c>
      <c r="M451" s="76" t="str">
        <f>IF($C451="-",IF($A451="-",IF(VLOOKUP($D451,'sin-list 180320_update'!$C$2:$S$835,8,FALSE)="",NA(),VLOOKUP($D451,'sin-list 180320_update'!$C$2:$S$835,8,FALSE)),IF(VLOOKUP($A451,'sin-list 180320_update'!$A$2:$S$835,10,FALSE)="",NA(),VLOOKUP($A451,'sin-list 180320_update'!$A$2:$S$835,10,FALSE))),IF(VLOOKUP($C451,'sin-list 180320_update'!$B$2:$S$835,9,FALSE)="",NA(),VLOOKUP($C451,'sin-list 180320_update'!$B$2:$S$835,9,FALSE)))</f>
        <v>H351
H330
H311
H301
H319
H335
H315
H400
H410</v>
      </c>
      <c r="N451" s="76" t="str">
        <f>IF($C451="-",IF($A451="-",IF(VLOOKUP($D451,'REACH Bilaga XVII_update'!$A$5:$E$131,4,FALSE)="",NA(),VLOOKUP($D451,'REACH Bilaga XVII_update'!$A$5:$E$131,4,FALSE)),IF(VLOOKUP($A451,'REACH Bilaga XVII_update'!$C$5:$D$131,2,FALSE)="",NA(),VLOOKUP($A451,'REACH Bilaga XVII_update'!$C$5:$D$131,2,FALSE))),IF(VLOOKUP($C451,'REACH Bilaga XVII_update'!$B$5:$D$131,3,FALSE)="",NA(),VLOOKUP($C451,'REACH Bilaga XVII_update'!$B$5:$D$131,3,FALSE)))</f>
        <v>H351
H330
H311
H301
H335
H315
H319
H400
H410</v>
      </c>
      <c r="O451" s="76" t="e">
        <f>IF($C451="-",IF($A451="-",IF(VLOOKUP($D451,' REACH Bilaga 59_update'!$A$5:$E$210,5,FALSE)="",NA(),VLOOKUP($D451,' REACH Bilaga 59_update'!$A$5:$E$210,5,FALSE)),IF(VLOOKUP($A451,' REACH Bilaga 59_update'!$D$5:$E$210,2,FALSE)="",NA(),VLOOKUP($A451,' REACH Bilaga 59_update'!$D$5:$E$210,2,FALSE))),IF(VLOOKUP($C451,' REACH Bilaga 59_update'!$C$5:$E$210,3,FALSE)="",NA(),VLOOKUP($C451,' REACH Bilaga 59_update'!$C$5:$E$210,3,FALSE)))</f>
        <v>#N/A</v>
      </c>
      <c r="P451" s="76" t="e">
        <f>IF(C451="-",IF(A451="-",IFERROR(VLOOKUP($D451,' REACH Bilaga 59_update'!$A$5:$F$210,MATCH(Sammanfattning!P$1,' REACH Bilaga 59_update'!$A$4:$F$4,0),FALSE),VLOOKUP($D451,'REACH Bilaga XIV_update'!$A$4:$H$110,MATCH(Sammanfattning!P$1,'REACH Bilaga XIV_update'!$A$4:$H$4,0),FALSE)),IFERROR(VLOOKUP($A451,' REACH Bilaga 59_update'!$D$5:$F$210,MATCH(Sammanfattning!P$1,' REACH Bilaga 59_update'!$D$4:$F$4,0),FALSE),VLOOKUP($A451,'REACH Bilaga XIV_update'!$D$4:$H$110,MATCH(Sammanfattning!P$1,'REACH Bilaga XIV_update'!$D$4:$H$4,0),FALSE))),IFERROR(VLOOKUP($C451,' REACH Bilaga 59_update'!$C$5:$F$210,MATCH(Sammanfattning!P$1,' REACH Bilaga 59_update'!$C$4:$F$4,0),FALSE),VLOOKUP($C451,'REACH Bilaga XIV_update'!$C$4:$H$110,MATCH(Sammanfattning!P$1,'REACH Bilaga XIV_update'!$C$4:$H$4,0),FALSE)))</f>
        <v>#N/A</v>
      </c>
      <c r="Q451" s="76" t="e">
        <f>IF($C451="-",IF($A451="-",IF(VLOOKUP($D451,'REACH Bilaga XIV_update'!$A$5:$I$110,9,FALSE)="",NA(),VLOOKUP($D451,'REACH Bilaga XIV_update'!$A$5:$I$110,9,FALSE)),IF(VLOOKUP($A451,'REACH Bilaga XIV_update'!$D$5:$I$110,6,FALSE)="",NA(),VLOOKUP($A451,'REACH Bilaga XIV_update'!$D$5:$I$110,6,FALSE))),IF(VLOOKUP($C451,'REACH Bilaga XIV_update'!$C$5:$I$110,7,FALSE)="",NA(),VLOOKUP($C451,'REACH Bilaga XIV_update'!$C$5:$I$110,7,FALSE)))</f>
        <v>#N/A</v>
      </c>
      <c r="R451" s="76" t="e">
        <f>IF($C451="-",IF($A451="-",IF(VLOOKUP($D451,CoRAP_update!$A$5:$O$376,15,FALSE)="",NA(),VLOOKUP($D451,CoRAP_update!$A$5:$O$376,15,FALSE)),IF(VLOOKUP($A451,CoRAP_update!$D$5:$O$376,12,FALSE)="",NA(),VLOOKUP($A451,CoRAP_update!$D$5:$O$376,12,FALSE))),IF(VLOOKUP($C451,CoRAP_update!$C$5:$O$376,13,FALSE)="",NA(),VLOOKUP($C451,CoRAP_update!$C$5:$O$376,13,FALSE)))</f>
        <v>#N/A</v>
      </c>
      <c r="S451" s="144" t="e">
        <f>IF($C451="-",IF($A451="-",VLOOKUP($D451,CoRAP_update!$A$5:$J$376,MATCH(Sammanfattning!S$1,CoRAP_update!$A$4:$J$4,0),FALSE),VLOOKUP($A451,CoRAP_update!$D$5:$J$376,MATCH(Sammanfattning!S$1,CoRAP_update!$D$4:$J$4,0),FALSE)),VLOOKUP($C451,CoRAP_update!$C$5:$J$376,MATCH(Sammanfattning!S$1,CoRAP_update!$C$4:$J$4,0),FALSE))</f>
        <v>#N/A</v>
      </c>
      <c r="T451" s="76" t="str">
        <f>IF($A451="-",VLOOKUP($D451,EDC_update!$C$2:$F$450,4,FALSE),VLOOKUP($A451,EDC_update!$B$2:$F$450,5,FALSE))</f>
        <v>CAT1</v>
      </c>
      <c r="V451" s="78">
        <f>IF(IFERROR(SEARCH("PBT",P451),99)=99,IF(IFERROR(SEARCH("suspected PBT",S451),99)=99,IF(IFERROR(SEARCH("concluded to be PBT",K451),99)=99,IF(IFERROR(SEARCH("PBT",S451),99)=99,IF(IFERROR(SEARCH("PBT cand",L451),99)=99,IF(IFERROR(SEARCH("PBT",L451),99)=99,IF(IFERROR(SEARCH("persistent, bioackumulative and toxic properties",K451),99)=99,0,Scoring!$E$3),Scoring!$E$3),Scoring!$E$7),Scoring!$E$3),Scoring!$E$5),Scoring!$E$6),Scoring!$E$3)</f>
        <v>0</v>
      </c>
      <c r="W451" s="78">
        <f>IF(IFERROR(SEARCH("vPvB",P451),99)=99,IF(IFERROR(SEARCH("suspected pbt/vPvB",S451),99)=99,IF(IFERROR(SEARCH("vPvB",S451),99)=99,IF(IFERROR(SEARCH("concluded to be a vPvB",S451),99)=99,IF(IFERROR(SEARCH("identified as vPvB",K451),99)=99,IF(IFERROR(SEARCH("concluded to be a vPvB",K451),99)=99,IF(IFERROR(SEARCH("concluded to be both pbt and vPvB",S451),99)=99,IF(IFERROR(SEARCH("concluded to be both pbt and vPvB",K451),99)=99,0,Scoring!$E$5),Scoring!$E$5),Scoring!$E$5),Scoring!$E$5),Scoring!$E$5),Scoring!$E$4),Scoring!$E$6),Scoring!$E$4)</f>
        <v>0</v>
      </c>
      <c r="X451" s="78">
        <f>IF(IFERROR(SEARCH("H410",N451),99)=99,IF(IFERROR(SEARCH("H410",O451),99)=99,IF(IFERROR(SEARCH("H410",Q451),99)=99,IF(IFERROR(SEARCH("H410",M451),99)=99,IF(IFERROR(SEARCH("H410",R451),99)=99,IF(IFERROR(SEARCH("H411",N451),99)=99,IF(IFERROR(SEARCH("H411",O451),99)=99,IF(IFERROR(SEARCH("H411",Q451),99)=99,IF(IFERROR(SEARCH("H411",M451),99)=99,IF(IFERROR(SEARCH("H411",R451),99)=99,IF(IFERROR(SEARCH("H413",N451),99)=99,IF(IFERROR(SEARCH("H413",O451),99)=99,IF(IFERROR(SEARCH("H413",Q451),99)=99,IF(IFERROR(SEARCH("H413",M451),99)=99,IF(IFERROR(SEARCH("H413",R451),99)=99,IF(IFERROR(SEARCH("H412",N451),99)=99,IF(IFERROR(SEARCH("H412",O451),99)=99,IF(IFERROR(SEARCH("H412",Q451),99)=99,IF(IFERROR(SEARCH("H412",M451),99)=99,IF(IFERROR(SEARCH("H412",R451),99)=99,0,Scoring!$E$2),Scoring!$E$2),Scoring!$E$2),Scoring!$E$2),Scoring!$E$2),Scoring!$E$2),Scoring!$E$2),Scoring!$E$2),Scoring!$E$2),Scoring!$E$2),Scoring!$E$2),Scoring!$E$2),Scoring!$E$2),Scoring!$E$2),Scoring!$E$2),Scoring!$E$2),Scoring!$E$2),Scoring!$E$2),Scoring!$E$2),Scoring!$E$2)</f>
        <v>1</v>
      </c>
      <c r="Y451" s="78">
        <f>IF(IFERROR(SEARCH("CMR",K451),99)=99,IF(IFERROR(SEARCH("Suspected CMR",S451),99)=99,IF(IFERROR(SEARCH("CMR",S451),99)=99,0,Scoring!$E$8),Scoring!$E$9),Scoring!$E$8)</f>
        <v>0</v>
      </c>
      <c r="Z451" s="78">
        <f>IF(IFERROR(SEARCH("H350",N451),99)=99,IF(IFERROR(SEARCH("H350",O451),99)=99,IF(IFERROR(SEARCH("H350",Q451),99)=99,IF(IFERROR(SEARCH("H350",M451),99)=99,IF(IFERROR(SEARCH("H350",R451),99)=99,IF(IFERROR(SEARCH("H351",N451),99)=99,IF(IFERROR(SEARCH("H351",O451),99)=99,IF(IFERROR(SEARCH("H351",Q451),99)=99,IF(IFERROR(SEARCH("H351",M451),99)=99,IF(IFERROR(SEARCH("H351",R451),99)=99,IF(IFERROR(SEARCH("carcinogenic",P451),99)=99,IF(IFERROR(SEARCH("suspected carcinogenic",S451),99)=99,0,Scoring!$E$12),Scoring!$E$11),Scoring!$E$10),Scoring!$E$10),Scoring!$E$10),Scoring!$E$10),Scoring!$E$10),Scoring!$E$10),Scoring!$E$10),Scoring!$E$10),Scoring!$E$10),Scoring!$E$10)</f>
        <v>1</v>
      </c>
      <c r="AA451" s="78">
        <f>IF(IFERROR(SEARCH("H340",N451),99)=99,IF(IFERROR(SEARCH("H340",O451),99)=99,IF(IFERROR(SEARCH("H340",Q451),99)=99,IF(IFERROR(SEARCH("H340",M451),99)=99,IF(IFERROR(SEARCH("H340",R451),99)=99,IF(IFERROR(SEARCH("H341",N451),99)=99,IF(IFERROR(SEARCH("H341",O451),99)=99,IF(IFERROR(SEARCH("H341",Q451),99)=99,IF(IFERROR(SEARCH("H341",M451),99)=99,IF(IFERROR(SEARCH("H341",R451),99)=99,IF(IFERROR(SEARCH("mutagenic",P451),99)=99,IF(IFERROR(SEARCH("suspected mutagenic",S451),99)=99,0,Scoring!$E$15),Scoring!$E$14),Scoring!$E$13),Scoring!$E$13),Scoring!$E$13),Scoring!$E$13),Scoring!$E$13),Scoring!$E$13),Scoring!$E$13),Scoring!$E$13),Scoring!$E$13),Scoring!$E$13)</f>
        <v>0</v>
      </c>
      <c r="AB451" s="78">
        <f>IF(IFERROR(SEARCH("H360",N451),99)=99,IF(IFERROR(SEARCH("H360",O451),99)=99,IF(IFERROR(SEARCH("H360",Q451),99)=99,IF(IFERROR(SEARCH("H360",M451),99)=99,IF(IFERROR(SEARCH("H360",R451),99)=99,IF(IFERROR(SEARCH("H361",N451),99)=99,IF(IFERROR(SEARCH("H361",O451),99)=99,IF(IFERROR(SEARCH("H361",Q451),99)=99,IF(IFERROR(SEARCH("H361",M451),99)=99,IF(IFERROR(SEARCH("H361",R451),99)=99,IF(IFERROR(SEARCH("reproduction",P451),99)=99,IF(IFERROR(SEARCH("suspected reprotoxic",S451),99)=99,IF(IFERROR(SEARCH("reprotoxic",S451),99)=99,IF(IFERROR(SEARCH("reprotoxic",K451),99)=99,0,Scoring!$E$18),Scoring!$E$18),Scoring!$E$19),Scoring!$E$17),Scoring!$E$16),Scoring!$E$16),Scoring!$E$16),Scoring!$E$16),Scoring!$E$16),Scoring!$E$16),Scoring!$E$16),Scoring!$E$16),Scoring!$E$16),Scoring!$E$16)</f>
        <v>0</v>
      </c>
      <c r="AC451" s="78">
        <f>IF(IFERROR(SEARCH("57f",L451),99)=99,IF(IFERROR(SEARCH("57(f)",P451),99)=99,0,Scoring!$E$20),Scoring!$E$20)</f>
        <v>0</v>
      </c>
      <c r="AD451" s="78">
        <f>IF(IFERROR(SEARCH("CAT1",T451),99)=99,IF(IFERROR(SEARCH("CAT2",T451),99)=99,IF(IFERROR(SEARCH("CAT3",T451),99)=99,IF(IFERROR(SEARCH("concluded to be endocrine",K451),99)=99,IF(IFERROR(SEARCH("categorised as endocrine",K451),99)=99,IF(IFERROR(SEARCH("endocrine disrupting",P451),99)=99,IF(IFERROR(SEARCH("endocrine disrupting",K451),99)=99,IF(IFERROR(SEARCH("suspected endocrine",S451),99)=99,IF(IFERROR(SEARCH("potential endocrine",S451),99)=99,0,Scoring!$E$25),Scoring!$E$25),Scoring!$E$24),Scoring!$E$24),Scoring!$E$24),Scoring!$E$24),Scoring!$E$23),Scoring!$E$22),Scoring!$E$21)</f>
        <v>1</v>
      </c>
      <c r="AE451" s="78">
        <f>IF(IFERROR(SEARCH("suspected sensitiser",S451),99)=99,IF(IFERROR(SEARCH("sensitiser",S451),99)=99,IF(IFERROR(SEARCH("other hazard based concern",S451),99)=99,0,Scoring!$E$28),Scoring!$E$26),Scoring!$E$27)</f>
        <v>0</v>
      </c>
      <c r="AF451" s="78">
        <f>IF(IFERROR(M451,1)=1,IF(IFERROR(N451,1)=1,IF(IFERROR(O451,1)=1,IF(IFERROR(Q451,1)=1,IF(IFERROR(R451,1)=1,IF(IFERROR(T451,1)=1,IF(IFERROR(K451,1)=1,IF(IFERROR(P451,1)=1,IF(IFERROR(S451,1)=1,Scoring!$E$29,0),0),0),0),0),0),0),0),0)</f>
        <v>0</v>
      </c>
      <c r="AG451" s="78">
        <f t="shared" si="43"/>
        <v>3</v>
      </c>
      <c r="AI451" s="93"/>
      <c r="AJ451" s="94"/>
      <c r="AK451" s="76"/>
      <c r="AL451" s="75"/>
      <c r="AN451" s="79"/>
      <c r="AO451" s="79"/>
      <c r="AP451" s="79"/>
      <c r="AQ451" s="79"/>
      <c r="AR451" s="79"/>
      <c r="AS451" s="78"/>
      <c r="AU451" s="79">
        <f>IF(IFERROR(F451,99)=99,IF(IFERROR(G451,99)=99,IF(IFERROR(H451,99)=99,IF(IFERROR(I451,99)=99,IF(IFERROR(E451,99)=99,IF(IFERROR(J451,99)=99,0,Scoring!$B$7),Scoring!$B$3),Scoring!$B$2),Scoring!$B$6),Scoring!$B$5),Scoring!$B$4)</f>
        <v>1</v>
      </c>
      <c r="AV451" s="78">
        <f t="shared" si="44"/>
        <v>3</v>
      </c>
      <c r="AW451" s="78"/>
      <c r="AX451" s="66"/>
      <c r="AY451" s="78"/>
      <c r="AZ451" s="76"/>
      <c r="BA451" s="76"/>
      <c r="BB451" s="76"/>
    </row>
    <row r="452" spans="1:54" x14ac:dyDescent="0.25">
      <c r="A452" s="77" t="s">
        <v>3103</v>
      </c>
      <c r="B452" s="76" t="str">
        <f t="shared" si="42"/>
        <v>201-963-1</v>
      </c>
      <c r="C452" s="77" t="s">
        <v>2504</v>
      </c>
      <c r="D452" s="77" t="s">
        <v>2505</v>
      </c>
      <c r="E452" s="76" t="str">
        <f>IF(C452="-",IF(A452="-",VLOOKUP(D452,'sin-list 180320_update'!$C$2:$C$835,1,FALSE),VLOOKUP(A452,'sin-list 180320_update'!$A$2:$A$835,1,FALSE)),VLOOKUP(C452,'sin-list 180320_update'!$B$2:$B$835,1,FALSE))</f>
        <v>201-963-1</v>
      </c>
      <c r="F452" s="76" t="e">
        <f>IF($C452="-",IF($A452="-",VLOOKUP($D452,'REACH Bilaga XVII_update'!$A$5:$A$131,1,FALSE),VLOOKUP($A452,'REACH Bilaga XVII_update'!$C$5:$C$131,1,FALSE)),VLOOKUP($C452,'REACH Bilaga XVII_update'!$B$5:$B$131,1,FALSE))</f>
        <v>#N/A</v>
      </c>
      <c r="G452" s="76" t="str">
        <f>IF($C452="-",IF($A452="-",VLOOKUP($D452,' REACH Bilaga 59_update'!$A$5:$A$210,1,FALSE),VLOOKUP($A452,' REACH Bilaga 59_update'!$D$5:$D$210,1,FALSE)),VLOOKUP($C452,' REACH Bilaga 59_update'!$C$5:$C$210,1,FALSE))</f>
        <v>201-963-1</v>
      </c>
      <c r="H452" s="76" t="e">
        <f>IF($C452="-",IF($A452="-",VLOOKUP($D452,'REACH Bilaga XIV_update'!$A$5:$A$110,1,FALSE),VLOOKUP($A452,'REACH Bilaga XIV_update'!$D$5:$D$110,1,FALSE)),VLOOKUP($C452,'REACH Bilaga XIV_update'!$C$5:$C$110,1,FALSE))</f>
        <v>#N/A</v>
      </c>
      <c r="I452" s="76" t="e">
        <f>IF($C452="-",IF($A452="-",VLOOKUP($D452,CoRAP_update!$A$5:$A$376,1,FALSE),VLOOKUP($A452,CoRAP_update!$D$5:$D$376,1,FALSE)),VLOOKUP($C452,CoRAP_update!$C$5:$C$376,1,FALSE))</f>
        <v>#N/A</v>
      </c>
      <c r="J452" s="76" t="e">
        <f>IF($C452="-",IF($A452="-",VLOOKUP($D452,EDC_update!$C$2:$C$450,1,FALSE),VLOOKUP($A452,EDC_update!$B$2:$B$450,1,FALSE)),VLOOKUP($C452,EDC_update!$L$2:$L$450,1,FALSE))</f>
        <v>#N/A</v>
      </c>
      <c r="K452" s="76" t="str">
        <f>IF($C452="-",IF($A452="-",IF(VLOOKUP($D452,'sin-list 180320_update'!$C$2:$S$835,3,FALSE)="",NA(),VLOOKUP($D452,'sin-list 180320_update'!$C$2:$S$835,3,FALSE)),IF(VLOOKUP($A452,'sin-list 180320_update'!$A$2:$S$835,5,FALSE)="",NA(),VLOOKUP($A452,'sin-list 180320_update'!$A$2:$S$835,5,FALSE))),IF(VLOOKUP($C452,'sin-list 180320_update'!$B$2:$S$835,4,FALSE)="",NA(),VLOOKUP($C452,'sin-list 180320_update'!$B$2:$S$835,4,FALSE)))</f>
        <v>Classified CMR according to Annex VI of Regulation 1272/2008</v>
      </c>
      <c r="L452" s="76" t="str">
        <f>IF($C452="-",IF($A452="-",VLOOKUP($D452,'sin-list 180320_update'!$C$2:$S$835,6,FALSE),VLOOKUP($A452,'sin-list 180320_update'!$A$2:$S$835,8,FALSE)),VLOOKUP($C452,'sin-list 180320_update'!$B$2:$S$835,7,FALSE))</f>
        <v>Carc. 1B
Muta. 2
Acute Tox. 3 *
Acute Tox. 3 *
Acute Tox. 3 *</v>
      </c>
      <c r="M452" s="76" t="str">
        <f>IF($C452="-",IF($A452="-",IF(VLOOKUP($D452,'sin-list 180320_update'!$C$2:$S$835,8,FALSE)="",NA(),VLOOKUP($D452,'sin-list 180320_update'!$C$2:$S$835,8,FALSE)),IF(VLOOKUP($A452,'sin-list 180320_update'!$A$2:$S$835,10,FALSE)="",NA(),VLOOKUP($A452,'sin-list 180320_update'!$A$2:$S$835,10,FALSE))),IF(VLOOKUP($C452,'sin-list 180320_update'!$B$2:$S$835,9,FALSE)="",NA(),VLOOKUP($C452,'sin-list 180320_update'!$B$2:$S$835,9,FALSE)))</f>
        <v>H350
H341
H331
H311
H301</v>
      </c>
      <c r="N452" s="76" t="e">
        <f>IF($C452="-",IF($A452="-",IF(VLOOKUP($D452,'REACH Bilaga XVII_update'!$A$5:$E$131,4,FALSE)="",NA(),VLOOKUP($D452,'REACH Bilaga XVII_update'!$A$5:$E$131,4,FALSE)),IF(VLOOKUP($A452,'REACH Bilaga XVII_update'!$C$5:$D$131,2,FALSE)="",NA(),VLOOKUP($A452,'REACH Bilaga XVII_update'!$C$5:$D$131,2,FALSE))),IF(VLOOKUP($C452,'REACH Bilaga XVII_update'!$B$5:$D$131,3,FALSE)="",NA(),VLOOKUP($C452,'REACH Bilaga XVII_update'!$B$5:$D$131,3,FALSE)))</f>
        <v>#N/A</v>
      </c>
      <c r="O452" s="76" t="str">
        <f>IF($C452="-",IF($A452="-",IF(VLOOKUP($D452,' REACH Bilaga 59_update'!$A$5:$E$210,5,FALSE)="",NA(),VLOOKUP($D452,' REACH Bilaga 59_update'!$A$5:$E$210,5,FALSE)),IF(VLOOKUP($A452,' REACH Bilaga 59_update'!$D$5:$E$210,2,FALSE)="",NA(),VLOOKUP($A452,' REACH Bilaga 59_update'!$D$5:$E$210,2,FALSE))),IF(VLOOKUP($C452,' REACH Bilaga 59_update'!$C$5:$E$210,3,FALSE)="",NA(),VLOOKUP($C452,' REACH Bilaga 59_update'!$C$5:$E$210,3,FALSE)))</f>
        <v>H350
H341
H331
H311
H301</v>
      </c>
      <c r="P452" s="76" t="str">
        <f>IF(C452="-",IF(A452="-",IFERROR(VLOOKUP($D452,' REACH Bilaga 59_update'!$A$5:$F$210,MATCH(Sammanfattning!P$1,' REACH Bilaga 59_update'!$A$4:$F$4,0),FALSE),VLOOKUP($D452,'REACH Bilaga XIV_update'!$A$4:$H$110,MATCH(Sammanfattning!P$1,'REACH Bilaga XIV_update'!$A$4:$H$4,0),FALSE)),IFERROR(VLOOKUP($A452,' REACH Bilaga 59_update'!$D$5:$F$210,MATCH(Sammanfattning!P$1,' REACH Bilaga 59_update'!$D$4:$F$4,0),FALSE),VLOOKUP($A452,'REACH Bilaga XIV_update'!$D$4:$H$110,MATCH(Sammanfattning!P$1,'REACH Bilaga XIV_update'!$D$4:$H$4,0),FALSE))),IFERROR(VLOOKUP($C452,' REACH Bilaga 59_update'!$C$5:$F$210,MATCH(Sammanfattning!P$1,' REACH Bilaga 59_update'!$C$4:$F$4,0),FALSE),VLOOKUP($C452,'REACH Bilaga XIV_update'!$C$4:$H$110,MATCH(Sammanfattning!P$1,'REACH Bilaga XIV_update'!$C$4:$H$4,0),FALSE)))</f>
        <v>Carcinogenic (Article 57a)</v>
      </c>
      <c r="Q452" s="76" t="e">
        <f>IF($C452="-",IF($A452="-",IF(VLOOKUP($D452,'REACH Bilaga XIV_update'!$A$5:$I$110,9,FALSE)="",NA(),VLOOKUP($D452,'REACH Bilaga XIV_update'!$A$5:$I$110,9,FALSE)),IF(VLOOKUP($A452,'REACH Bilaga XIV_update'!$D$5:$I$110,6,FALSE)="",NA(),VLOOKUP($A452,'REACH Bilaga XIV_update'!$D$5:$I$110,6,FALSE))),IF(VLOOKUP($C452,'REACH Bilaga XIV_update'!$C$5:$I$110,7,FALSE)="",NA(),VLOOKUP($C452,'REACH Bilaga XIV_update'!$C$5:$I$110,7,FALSE)))</f>
        <v>#N/A</v>
      </c>
      <c r="R452" s="76" t="e">
        <f>IF($C452="-",IF($A452="-",IF(VLOOKUP($D452,CoRAP_update!$A$5:$O$376,15,FALSE)="",NA(),VLOOKUP($D452,CoRAP_update!$A$5:$O$376,15,FALSE)),IF(VLOOKUP($A452,CoRAP_update!$D$5:$O$376,12,FALSE)="",NA(),VLOOKUP($A452,CoRAP_update!$D$5:$O$376,12,FALSE))),IF(VLOOKUP($C452,CoRAP_update!$C$5:$O$376,13,FALSE)="",NA(),VLOOKUP($C452,CoRAP_update!$C$5:$O$376,13,FALSE)))</f>
        <v>#N/A</v>
      </c>
      <c r="S452" s="144" t="e">
        <f>IF($C452="-",IF($A452="-",VLOOKUP($D452,CoRAP_update!$A$5:$J$376,MATCH(Sammanfattning!S$1,CoRAP_update!$A$4:$J$4,0),FALSE),VLOOKUP($A452,CoRAP_update!$D$5:$J$376,MATCH(Sammanfattning!S$1,CoRAP_update!$D$4:$J$4,0),FALSE)),VLOOKUP($C452,CoRAP_update!$C$5:$J$376,MATCH(Sammanfattning!S$1,CoRAP_update!$C$4:$J$4,0),FALSE))</f>
        <v>#N/A</v>
      </c>
      <c r="T452" s="76" t="e">
        <f>IF($A452="-",VLOOKUP($D452,EDC_update!$C$2:$F$450,4,FALSE),VLOOKUP($A452,EDC_update!$B$2:$F$450,5,FALSE))</f>
        <v>#N/A</v>
      </c>
      <c r="V452" s="78">
        <f>IF(IFERROR(SEARCH("PBT",P452),99)=99,IF(IFERROR(SEARCH("suspected PBT",S452),99)=99,IF(IFERROR(SEARCH("concluded to be PBT",K452),99)=99,IF(IFERROR(SEARCH("PBT",S452),99)=99,IF(IFERROR(SEARCH("PBT cand",L452),99)=99,IF(IFERROR(SEARCH("PBT",L452),99)=99,IF(IFERROR(SEARCH("persistent, bioackumulative and toxic properties",K452),99)=99,0,Scoring!$E$3),Scoring!$E$3),Scoring!$E$7),Scoring!$E$3),Scoring!$E$5),Scoring!$E$6),Scoring!$E$3)</f>
        <v>0</v>
      </c>
      <c r="W452" s="78">
        <f>IF(IFERROR(SEARCH("vPvB",P452),99)=99,IF(IFERROR(SEARCH("suspected pbt/vPvB",S452),99)=99,IF(IFERROR(SEARCH("vPvB",S452),99)=99,IF(IFERROR(SEARCH("concluded to be a vPvB",S452),99)=99,IF(IFERROR(SEARCH("identified as vPvB",K452),99)=99,IF(IFERROR(SEARCH("concluded to be a vPvB",K452),99)=99,IF(IFERROR(SEARCH("concluded to be both pbt and vPvB",S452),99)=99,IF(IFERROR(SEARCH("concluded to be both pbt and vPvB",K452),99)=99,0,Scoring!$E$5),Scoring!$E$5),Scoring!$E$5),Scoring!$E$5),Scoring!$E$5),Scoring!$E$4),Scoring!$E$6),Scoring!$E$4)</f>
        <v>0</v>
      </c>
      <c r="X452" s="78">
        <f>IF(IFERROR(SEARCH("H410",N452),99)=99,IF(IFERROR(SEARCH("H410",O452),99)=99,IF(IFERROR(SEARCH("H410",Q452),99)=99,IF(IFERROR(SEARCH("H410",M452),99)=99,IF(IFERROR(SEARCH("H410",R452),99)=99,IF(IFERROR(SEARCH("H411",N452),99)=99,IF(IFERROR(SEARCH("H411",O452),99)=99,IF(IFERROR(SEARCH("H411",Q452),99)=99,IF(IFERROR(SEARCH("H411",M452),99)=99,IF(IFERROR(SEARCH("H411",R452),99)=99,IF(IFERROR(SEARCH("H413",N452),99)=99,IF(IFERROR(SEARCH("H413",O452),99)=99,IF(IFERROR(SEARCH("H413",Q452),99)=99,IF(IFERROR(SEARCH("H413",M452),99)=99,IF(IFERROR(SEARCH("H413",R452),99)=99,IF(IFERROR(SEARCH("H412",N452),99)=99,IF(IFERROR(SEARCH("H412",O452),99)=99,IF(IFERROR(SEARCH("H412",Q452),99)=99,IF(IFERROR(SEARCH("H412",M452),99)=99,IF(IFERROR(SEARCH("H412",R452),99)=99,0,Scoring!$E$2),Scoring!$E$2),Scoring!$E$2),Scoring!$E$2),Scoring!$E$2),Scoring!$E$2),Scoring!$E$2),Scoring!$E$2),Scoring!$E$2),Scoring!$E$2),Scoring!$E$2),Scoring!$E$2),Scoring!$E$2),Scoring!$E$2),Scoring!$E$2),Scoring!$E$2),Scoring!$E$2),Scoring!$E$2),Scoring!$E$2),Scoring!$E$2)</f>
        <v>0</v>
      </c>
      <c r="Y452" s="78">
        <f>IF(IFERROR(SEARCH("CMR",K452),99)=99,IF(IFERROR(SEARCH("Suspected CMR",S452),99)=99,IF(IFERROR(SEARCH("CMR",S452),99)=99,0,Scoring!$E$8),Scoring!$E$9),Scoring!$E$8)</f>
        <v>3</v>
      </c>
      <c r="Z452" s="78">
        <f>IF(IFERROR(SEARCH("H350",N452),99)=99,IF(IFERROR(SEARCH("H350",O452),99)=99,IF(IFERROR(SEARCH("H350",Q452),99)=99,IF(IFERROR(SEARCH("H350",M452),99)=99,IF(IFERROR(SEARCH("H350",R452),99)=99,IF(IFERROR(SEARCH("H351",N452),99)=99,IF(IFERROR(SEARCH("H351",O452),99)=99,IF(IFERROR(SEARCH("H351",Q452),99)=99,IF(IFERROR(SEARCH("H351",M452),99)=99,IF(IFERROR(SEARCH("H351",R452),99)=99,IF(IFERROR(SEARCH("carcinogenic",P452),99)=99,IF(IFERROR(SEARCH("suspected carcinogenic",S452),99)=99,0,Scoring!$E$12),Scoring!$E$11),Scoring!$E$10),Scoring!$E$10),Scoring!$E$10),Scoring!$E$10),Scoring!$E$10),Scoring!$E$10),Scoring!$E$10),Scoring!$E$10),Scoring!$E$10),Scoring!$E$10)</f>
        <v>1</v>
      </c>
      <c r="AA452" s="78">
        <f>IF(IFERROR(SEARCH("H340",N452),99)=99,IF(IFERROR(SEARCH("H340",O452),99)=99,IF(IFERROR(SEARCH("H340",Q452),99)=99,IF(IFERROR(SEARCH("H340",M452),99)=99,IF(IFERROR(SEARCH("H340",R452),99)=99,IF(IFERROR(SEARCH("H341",N452),99)=99,IF(IFERROR(SEARCH("H341",O452),99)=99,IF(IFERROR(SEARCH("H341",Q452),99)=99,IF(IFERROR(SEARCH("H341",M452),99)=99,IF(IFERROR(SEARCH("H341",R452),99)=99,IF(IFERROR(SEARCH("mutagenic",P452),99)=99,IF(IFERROR(SEARCH("suspected mutagenic",S452),99)=99,0,Scoring!$E$15),Scoring!$E$14),Scoring!$E$13),Scoring!$E$13),Scoring!$E$13),Scoring!$E$13),Scoring!$E$13),Scoring!$E$13),Scoring!$E$13),Scoring!$E$13),Scoring!$E$13),Scoring!$E$13)</f>
        <v>1</v>
      </c>
      <c r="AB452" s="78">
        <f>IF(IFERROR(SEARCH("H360",N452),99)=99,IF(IFERROR(SEARCH("H360",O452),99)=99,IF(IFERROR(SEARCH("H360",Q452),99)=99,IF(IFERROR(SEARCH("H360",M452),99)=99,IF(IFERROR(SEARCH("H360",R452),99)=99,IF(IFERROR(SEARCH("H361",N452),99)=99,IF(IFERROR(SEARCH("H361",O452),99)=99,IF(IFERROR(SEARCH("H361",Q452),99)=99,IF(IFERROR(SEARCH("H361",M452),99)=99,IF(IFERROR(SEARCH("H361",R452),99)=99,IF(IFERROR(SEARCH("reproduction",P452),99)=99,IF(IFERROR(SEARCH("suspected reprotoxic",S452),99)=99,IF(IFERROR(SEARCH("reprotoxic",S452),99)=99,IF(IFERROR(SEARCH("reprotoxic",K452),99)=99,0,Scoring!$E$18),Scoring!$E$18),Scoring!$E$19),Scoring!$E$17),Scoring!$E$16),Scoring!$E$16),Scoring!$E$16),Scoring!$E$16),Scoring!$E$16),Scoring!$E$16),Scoring!$E$16),Scoring!$E$16),Scoring!$E$16),Scoring!$E$16)</f>
        <v>0</v>
      </c>
      <c r="AC452" s="78">
        <f>IF(IFERROR(SEARCH("57f",L452),99)=99,IF(IFERROR(SEARCH("57(f)",P452),99)=99,0,Scoring!$E$20),Scoring!$E$20)</f>
        <v>0</v>
      </c>
      <c r="AD452" s="78">
        <f>IF(IFERROR(SEARCH("CAT1",T452),99)=99,IF(IFERROR(SEARCH("CAT2",T452),99)=99,IF(IFERROR(SEARCH("CAT3",T452),99)=99,IF(IFERROR(SEARCH("concluded to be endocrine",K452),99)=99,IF(IFERROR(SEARCH("categorised as endocrine",K452),99)=99,IF(IFERROR(SEARCH("endocrine disrupting",P452),99)=99,IF(IFERROR(SEARCH("endocrine disrupting",K452),99)=99,IF(IFERROR(SEARCH("suspected endocrine",S452),99)=99,IF(IFERROR(SEARCH("potential endocrine",S452),99)=99,0,Scoring!$E$25),Scoring!$E$25),Scoring!$E$24),Scoring!$E$24),Scoring!$E$24),Scoring!$E$24),Scoring!$E$23),Scoring!$E$22),Scoring!$E$21)</f>
        <v>0</v>
      </c>
      <c r="AE452" s="78">
        <f>IF(IFERROR(SEARCH("suspected sensitiser",S452),99)=99,IF(IFERROR(SEARCH("sensitiser",S452),99)=99,IF(IFERROR(SEARCH("other hazard based concern",S452),99)=99,0,Scoring!$E$28),Scoring!$E$26),Scoring!$E$27)</f>
        <v>0</v>
      </c>
      <c r="AF452" s="78">
        <f>IF(IFERROR(M452,1)=1,IF(IFERROR(N452,1)=1,IF(IFERROR(O452,1)=1,IF(IFERROR(Q452,1)=1,IF(IFERROR(R452,1)=1,IF(IFERROR(T452,1)=1,IF(IFERROR(K452,1)=1,IF(IFERROR(P452,1)=1,IF(IFERROR(S452,1)=1,Scoring!$E$29,0),0),0),0),0),0),0),0),0)</f>
        <v>0</v>
      </c>
      <c r="AG452" s="78">
        <f t="shared" si="43"/>
        <v>3</v>
      </c>
      <c r="AI452" s="93"/>
      <c r="AJ452" s="94"/>
      <c r="AK452" s="76"/>
      <c r="AL452" s="75"/>
      <c r="AN452" s="79"/>
      <c r="AO452" s="79"/>
      <c r="AP452" s="79"/>
      <c r="AQ452" s="79"/>
      <c r="AR452" s="79"/>
      <c r="AS452" s="78"/>
      <c r="AU452" s="79">
        <f>IF(IFERROR(F452,99)=99,IF(IFERROR(G452,99)=99,IF(IFERROR(H452,99)=99,IF(IFERROR(I452,99)=99,IF(IFERROR(E452,99)=99,IF(IFERROR(J452,99)=99,0,Scoring!$B$7),Scoring!$B$3),Scoring!$B$2),Scoring!$B$6),Scoring!$B$5),Scoring!$B$4)</f>
        <v>1</v>
      </c>
      <c r="AV452" s="78">
        <f t="shared" si="44"/>
        <v>3</v>
      </c>
      <c r="AW452" s="78"/>
      <c r="AX452" s="66"/>
      <c r="AY452" s="78"/>
      <c r="AZ452" s="76"/>
      <c r="BA452" s="76"/>
      <c r="BB452" s="76"/>
    </row>
    <row r="453" spans="1:54" x14ac:dyDescent="0.25">
      <c r="A453" s="77" t="s">
        <v>3094</v>
      </c>
      <c r="B453" s="76" t="str">
        <f t="shared" si="42"/>
        <v>202-027-5</v>
      </c>
      <c r="C453" s="77" t="s">
        <v>2549</v>
      </c>
      <c r="D453" s="77" t="s">
        <v>2550</v>
      </c>
      <c r="E453" s="76" t="str">
        <f>IF(C453="-",IF(A453="-",VLOOKUP(D453,'sin-list 180320_update'!$C$2:$C$835,1,FALSE),VLOOKUP(A453,'sin-list 180320_update'!$A$2:$A$835,1,FALSE)),VLOOKUP(C453,'sin-list 180320_update'!$B$2:$B$835,1,FALSE))</f>
        <v>202-027-5</v>
      </c>
      <c r="F453" s="76" t="e">
        <f>IF($C453="-",IF($A453="-",VLOOKUP($D453,'REACH Bilaga XVII_update'!$A$5:$A$131,1,FALSE),VLOOKUP($A453,'REACH Bilaga XVII_update'!$C$5:$C$131,1,FALSE)),VLOOKUP($C453,'REACH Bilaga XVII_update'!$B$5:$B$131,1,FALSE))</f>
        <v>#N/A</v>
      </c>
      <c r="G453" s="76" t="str">
        <f>IF($C453="-",IF($A453="-",VLOOKUP($D453,' REACH Bilaga 59_update'!$A$5:$A$210,1,FALSE),VLOOKUP($A453,' REACH Bilaga 59_update'!$D$5:$D$210,1,FALSE)),VLOOKUP($C453,' REACH Bilaga 59_update'!$C$5:$C$210,1,FALSE))</f>
        <v>202-027-5</v>
      </c>
      <c r="H453" s="76" t="e">
        <f>IF($C453="-",IF($A453="-",VLOOKUP($D453,'REACH Bilaga XIV_update'!$A$5:$A$110,1,FALSE),VLOOKUP($A453,'REACH Bilaga XIV_update'!$D$5:$D$110,1,FALSE)),VLOOKUP($C453,'REACH Bilaga XIV_update'!$C$5:$C$110,1,FALSE))</f>
        <v>#N/A</v>
      </c>
      <c r="I453" s="76" t="e">
        <f>IF($C453="-",IF($A453="-",VLOOKUP($D453,CoRAP_update!$A$5:$A$376,1,FALSE),VLOOKUP($A453,CoRAP_update!$D$5:$D$376,1,FALSE)),VLOOKUP($C453,CoRAP_update!$C$5:$C$376,1,FALSE))</f>
        <v>#N/A</v>
      </c>
      <c r="J453" s="76" t="e">
        <f>IF($C453="-",IF($A453="-",VLOOKUP($D453,EDC_update!$C$2:$C$450,1,FALSE),VLOOKUP($A453,EDC_update!$B$2:$B$450,1,FALSE)),VLOOKUP($C453,EDC_update!$L$2:$L$450,1,FALSE))</f>
        <v>#N/A</v>
      </c>
      <c r="K453" s="76" t="str">
        <f>IF($C453="-",IF($A453="-",IF(VLOOKUP($D453,'sin-list 180320_update'!$C$2:$S$835,3,FALSE)="",NA(),VLOOKUP($D453,'sin-list 180320_update'!$C$2:$S$835,3,FALSE)),IF(VLOOKUP($A453,'sin-list 180320_update'!$A$2:$S$835,5,FALSE)="",NA(),VLOOKUP($A453,'sin-list 180320_update'!$A$2:$S$835,5,FALSE))),IF(VLOOKUP($C453,'sin-list 180320_update'!$B$2:$S$835,4,FALSE)="",NA(),VLOOKUP($C453,'sin-list 180320_update'!$B$2:$S$835,4,FALSE)))</f>
        <v>Classified CMR according to Annex VI of Regulation 1272/2008</v>
      </c>
      <c r="L453" s="76" t="str">
        <f>IF($C453="-",IF($A453="-",VLOOKUP($D453,'sin-list 180320_update'!$C$2:$S$835,6,FALSE),VLOOKUP($A453,'sin-list 180320_update'!$A$2:$S$835,8,FALSE)),VLOOKUP($C453,'sin-list 180320_update'!$B$2:$S$835,7,FALSE))</f>
        <v>Carc. 1B
Muta. 2
Eye Dam. 1</v>
      </c>
      <c r="M453" s="76" t="str">
        <f>IF($C453="-",IF($A453="-",IF(VLOOKUP($D453,'sin-list 180320_update'!$C$2:$S$835,8,FALSE)="",NA(),VLOOKUP($D453,'sin-list 180320_update'!$C$2:$S$835,8,FALSE)),IF(VLOOKUP($A453,'sin-list 180320_update'!$A$2:$S$835,10,FALSE)="",NA(),VLOOKUP($A453,'sin-list 180320_update'!$A$2:$S$835,10,FALSE))),IF(VLOOKUP($C453,'sin-list 180320_update'!$B$2:$S$835,9,FALSE)="",NA(),VLOOKUP($C453,'sin-list 180320_update'!$B$2:$S$835,9,FALSE)))</f>
        <v>H350
H341
H318</v>
      </c>
      <c r="N453" s="76" t="e">
        <f>IF($C453="-",IF($A453="-",IF(VLOOKUP($D453,'REACH Bilaga XVII_update'!$A$5:$E$131,4,FALSE)="",NA(),VLOOKUP($D453,'REACH Bilaga XVII_update'!$A$5:$E$131,4,FALSE)),IF(VLOOKUP($A453,'REACH Bilaga XVII_update'!$C$5:$D$131,2,FALSE)="",NA(),VLOOKUP($A453,'REACH Bilaga XVII_update'!$C$5:$D$131,2,FALSE))),IF(VLOOKUP($C453,'REACH Bilaga XVII_update'!$B$5:$D$131,3,FALSE)="",NA(),VLOOKUP($C453,'REACH Bilaga XVII_update'!$B$5:$D$131,3,FALSE)))</f>
        <v>#N/A</v>
      </c>
      <c r="O453" s="76" t="str">
        <f>IF($C453="-",IF($A453="-",IF(VLOOKUP($D453,' REACH Bilaga 59_update'!$A$5:$E$210,5,FALSE)="",NA(),VLOOKUP($D453,' REACH Bilaga 59_update'!$A$5:$E$210,5,FALSE)),IF(VLOOKUP($A453,' REACH Bilaga 59_update'!$D$5:$E$210,2,FALSE)="",NA(),VLOOKUP($A453,' REACH Bilaga 59_update'!$D$5:$E$210,2,FALSE))),IF(VLOOKUP($C453,' REACH Bilaga 59_update'!$C$5:$E$210,3,FALSE)="",NA(),VLOOKUP($C453,' REACH Bilaga 59_update'!$C$5:$E$210,3,FALSE)))</f>
        <v>H350
H341
H318</v>
      </c>
      <c r="P453" s="76" t="str">
        <f>IF(C453="-",IF(A453="-",IFERROR(VLOOKUP($D453,' REACH Bilaga 59_update'!$A$5:$F$210,MATCH(Sammanfattning!P$1,' REACH Bilaga 59_update'!$A$4:$F$4,0),FALSE),VLOOKUP($D453,'REACH Bilaga XIV_update'!$A$4:$H$110,MATCH(Sammanfattning!P$1,'REACH Bilaga XIV_update'!$A$4:$H$4,0),FALSE)),IFERROR(VLOOKUP($A453,' REACH Bilaga 59_update'!$D$5:$F$210,MATCH(Sammanfattning!P$1,' REACH Bilaga 59_update'!$D$4:$F$4,0),FALSE),VLOOKUP($A453,'REACH Bilaga XIV_update'!$D$4:$H$110,MATCH(Sammanfattning!P$1,'REACH Bilaga XIV_update'!$D$4:$H$4,0),FALSE))),IFERROR(VLOOKUP($C453,' REACH Bilaga 59_update'!$C$5:$F$210,MATCH(Sammanfattning!P$1,' REACH Bilaga 59_update'!$C$4:$F$4,0),FALSE),VLOOKUP($C453,'REACH Bilaga XIV_update'!$C$4:$H$110,MATCH(Sammanfattning!P$1,'REACH Bilaga XIV_update'!$C$4:$H$4,0),FALSE)))</f>
        <v>Carcinogenic (Article 57a)</v>
      </c>
      <c r="Q453" s="76" t="e">
        <f>IF($C453="-",IF($A453="-",IF(VLOOKUP($D453,'REACH Bilaga XIV_update'!$A$5:$I$110,9,FALSE)="",NA(),VLOOKUP($D453,'REACH Bilaga XIV_update'!$A$5:$I$110,9,FALSE)),IF(VLOOKUP($A453,'REACH Bilaga XIV_update'!$D$5:$I$110,6,FALSE)="",NA(),VLOOKUP($A453,'REACH Bilaga XIV_update'!$D$5:$I$110,6,FALSE))),IF(VLOOKUP($C453,'REACH Bilaga XIV_update'!$C$5:$I$110,7,FALSE)="",NA(),VLOOKUP($C453,'REACH Bilaga XIV_update'!$C$5:$I$110,7,FALSE)))</f>
        <v>#N/A</v>
      </c>
      <c r="R453" s="76" t="e">
        <f>IF($C453="-",IF($A453="-",IF(VLOOKUP($D453,CoRAP_update!$A$5:$O$376,15,FALSE)="",NA(),VLOOKUP($D453,CoRAP_update!$A$5:$O$376,15,FALSE)),IF(VLOOKUP($A453,CoRAP_update!$D$5:$O$376,12,FALSE)="",NA(),VLOOKUP($A453,CoRAP_update!$D$5:$O$376,12,FALSE))),IF(VLOOKUP($C453,CoRAP_update!$C$5:$O$376,13,FALSE)="",NA(),VLOOKUP($C453,CoRAP_update!$C$5:$O$376,13,FALSE)))</f>
        <v>#N/A</v>
      </c>
      <c r="S453" s="144" t="e">
        <f>IF($C453="-",IF($A453="-",VLOOKUP($D453,CoRAP_update!$A$5:$J$376,MATCH(Sammanfattning!S$1,CoRAP_update!$A$4:$J$4,0),FALSE),VLOOKUP($A453,CoRAP_update!$D$5:$J$376,MATCH(Sammanfattning!S$1,CoRAP_update!$D$4:$J$4,0),FALSE)),VLOOKUP($C453,CoRAP_update!$C$5:$J$376,MATCH(Sammanfattning!S$1,CoRAP_update!$C$4:$J$4,0),FALSE))</f>
        <v>#N/A</v>
      </c>
      <c r="T453" s="76" t="e">
        <f>IF($A453="-",VLOOKUP($D453,EDC_update!$C$2:$F$450,4,FALSE),VLOOKUP($A453,EDC_update!$B$2:$F$450,5,FALSE))</f>
        <v>#N/A</v>
      </c>
      <c r="V453" s="78">
        <f>IF(IFERROR(SEARCH("PBT",P453),99)=99,IF(IFERROR(SEARCH("suspected PBT",S453),99)=99,IF(IFERROR(SEARCH("concluded to be PBT",K453),99)=99,IF(IFERROR(SEARCH("PBT",S453),99)=99,IF(IFERROR(SEARCH("PBT cand",L453),99)=99,IF(IFERROR(SEARCH("PBT",L453),99)=99,IF(IFERROR(SEARCH("persistent, bioackumulative and toxic properties",K453),99)=99,0,Scoring!$E$3),Scoring!$E$3),Scoring!$E$7),Scoring!$E$3),Scoring!$E$5),Scoring!$E$6),Scoring!$E$3)</f>
        <v>0</v>
      </c>
      <c r="W453" s="78">
        <f>IF(IFERROR(SEARCH("vPvB",P453),99)=99,IF(IFERROR(SEARCH("suspected pbt/vPvB",S453),99)=99,IF(IFERROR(SEARCH("vPvB",S453),99)=99,IF(IFERROR(SEARCH("concluded to be a vPvB",S453),99)=99,IF(IFERROR(SEARCH("identified as vPvB",K453),99)=99,IF(IFERROR(SEARCH("concluded to be a vPvB",K453),99)=99,IF(IFERROR(SEARCH("concluded to be both pbt and vPvB",S453),99)=99,IF(IFERROR(SEARCH("concluded to be both pbt and vPvB",K453),99)=99,0,Scoring!$E$5),Scoring!$E$5),Scoring!$E$5),Scoring!$E$5),Scoring!$E$5),Scoring!$E$4),Scoring!$E$6),Scoring!$E$4)</f>
        <v>0</v>
      </c>
      <c r="X453" s="78">
        <f>IF(IFERROR(SEARCH("H410",N453),99)=99,IF(IFERROR(SEARCH("H410",O453),99)=99,IF(IFERROR(SEARCH("H410",Q453),99)=99,IF(IFERROR(SEARCH("H410",M453),99)=99,IF(IFERROR(SEARCH("H410",R453),99)=99,IF(IFERROR(SEARCH("H411",N453),99)=99,IF(IFERROR(SEARCH("H411",O453),99)=99,IF(IFERROR(SEARCH("H411",Q453),99)=99,IF(IFERROR(SEARCH("H411",M453),99)=99,IF(IFERROR(SEARCH("H411",R453),99)=99,IF(IFERROR(SEARCH("H413",N453),99)=99,IF(IFERROR(SEARCH("H413",O453),99)=99,IF(IFERROR(SEARCH("H413",Q453),99)=99,IF(IFERROR(SEARCH("H413",M453),99)=99,IF(IFERROR(SEARCH("H413",R453),99)=99,IF(IFERROR(SEARCH("H412",N453),99)=99,IF(IFERROR(SEARCH("H412",O453),99)=99,IF(IFERROR(SEARCH("H412",Q453),99)=99,IF(IFERROR(SEARCH("H412",M453),99)=99,IF(IFERROR(SEARCH("H412",R453),99)=99,0,Scoring!$E$2),Scoring!$E$2),Scoring!$E$2),Scoring!$E$2),Scoring!$E$2),Scoring!$E$2),Scoring!$E$2),Scoring!$E$2),Scoring!$E$2),Scoring!$E$2),Scoring!$E$2),Scoring!$E$2),Scoring!$E$2),Scoring!$E$2),Scoring!$E$2),Scoring!$E$2),Scoring!$E$2),Scoring!$E$2),Scoring!$E$2),Scoring!$E$2)</f>
        <v>0</v>
      </c>
      <c r="Y453" s="78">
        <f>IF(IFERROR(SEARCH("CMR",K453),99)=99,IF(IFERROR(SEARCH("Suspected CMR",S453),99)=99,IF(IFERROR(SEARCH("CMR",S453),99)=99,0,Scoring!$E$8),Scoring!$E$9),Scoring!$E$8)</f>
        <v>3</v>
      </c>
      <c r="Z453" s="78">
        <f>IF(IFERROR(SEARCH("H350",N453),99)=99,IF(IFERROR(SEARCH("H350",O453),99)=99,IF(IFERROR(SEARCH("H350",Q453),99)=99,IF(IFERROR(SEARCH("H350",M453),99)=99,IF(IFERROR(SEARCH("H350",R453),99)=99,IF(IFERROR(SEARCH("H351",N453),99)=99,IF(IFERROR(SEARCH("H351",O453),99)=99,IF(IFERROR(SEARCH("H351",Q453),99)=99,IF(IFERROR(SEARCH("H351",M453),99)=99,IF(IFERROR(SEARCH("H351",R453),99)=99,IF(IFERROR(SEARCH("carcinogenic",P453),99)=99,IF(IFERROR(SEARCH("suspected carcinogenic",S453),99)=99,0,Scoring!$E$12),Scoring!$E$11),Scoring!$E$10),Scoring!$E$10),Scoring!$E$10),Scoring!$E$10),Scoring!$E$10),Scoring!$E$10),Scoring!$E$10),Scoring!$E$10),Scoring!$E$10),Scoring!$E$10)</f>
        <v>1</v>
      </c>
      <c r="AA453" s="78">
        <f>IF(IFERROR(SEARCH("H340",N453),99)=99,IF(IFERROR(SEARCH("H340",O453),99)=99,IF(IFERROR(SEARCH("H340",Q453),99)=99,IF(IFERROR(SEARCH("H340",M453),99)=99,IF(IFERROR(SEARCH("H340",R453),99)=99,IF(IFERROR(SEARCH("H341",N453),99)=99,IF(IFERROR(SEARCH("H341",O453),99)=99,IF(IFERROR(SEARCH("H341",Q453),99)=99,IF(IFERROR(SEARCH("H341",M453),99)=99,IF(IFERROR(SEARCH("H341",R453),99)=99,IF(IFERROR(SEARCH("mutagenic",P453),99)=99,IF(IFERROR(SEARCH("suspected mutagenic",S453),99)=99,0,Scoring!$E$15),Scoring!$E$14),Scoring!$E$13),Scoring!$E$13),Scoring!$E$13),Scoring!$E$13),Scoring!$E$13),Scoring!$E$13),Scoring!$E$13),Scoring!$E$13),Scoring!$E$13),Scoring!$E$13)</f>
        <v>1</v>
      </c>
      <c r="AB453" s="78">
        <f>IF(IFERROR(SEARCH("H360",N453),99)=99,IF(IFERROR(SEARCH("H360",O453),99)=99,IF(IFERROR(SEARCH("H360",Q453),99)=99,IF(IFERROR(SEARCH("H360",M453),99)=99,IF(IFERROR(SEARCH("H360",R453),99)=99,IF(IFERROR(SEARCH("H361",N453),99)=99,IF(IFERROR(SEARCH("H361",O453),99)=99,IF(IFERROR(SEARCH("H361",Q453),99)=99,IF(IFERROR(SEARCH("H361",M453),99)=99,IF(IFERROR(SEARCH("H361",R453),99)=99,IF(IFERROR(SEARCH("reproduction",P453),99)=99,IF(IFERROR(SEARCH("suspected reprotoxic",S453),99)=99,IF(IFERROR(SEARCH("reprotoxic",S453),99)=99,IF(IFERROR(SEARCH("reprotoxic",K453),99)=99,0,Scoring!$E$18),Scoring!$E$18),Scoring!$E$19),Scoring!$E$17),Scoring!$E$16),Scoring!$E$16),Scoring!$E$16),Scoring!$E$16),Scoring!$E$16),Scoring!$E$16),Scoring!$E$16),Scoring!$E$16),Scoring!$E$16),Scoring!$E$16)</f>
        <v>0</v>
      </c>
      <c r="AC453" s="78">
        <f>IF(IFERROR(SEARCH("57f",L453),99)=99,IF(IFERROR(SEARCH("57(f)",P453),99)=99,0,Scoring!$E$20),Scoring!$E$20)</f>
        <v>0</v>
      </c>
      <c r="AD453" s="78">
        <f>IF(IFERROR(SEARCH("CAT1",T453),99)=99,IF(IFERROR(SEARCH("CAT2",T453),99)=99,IF(IFERROR(SEARCH("CAT3",T453),99)=99,IF(IFERROR(SEARCH("concluded to be endocrine",K453),99)=99,IF(IFERROR(SEARCH("categorised as endocrine",K453),99)=99,IF(IFERROR(SEARCH("endocrine disrupting",P453),99)=99,IF(IFERROR(SEARCH("endocrine disrupting",K453),99)=99,IF(IFERROR(SEARCH("suspected endocrine",S453),99)=99,IF(IFERROR(SEARCH("potential endocrine",S453),99)=99,0,Scoring!$E$25),Scoring!$E$25),Scoring!$E$24),Scoring!$E$24),Scoring!$E$24),Scoring!$E$24),Scoring!$E$23),Scoring!$E$22),Scoring!$E$21)</f>
        <v>0</v>
      </c>
      <c r="AE453" s="78">
        <f>IF(IFERROR(SEARCH("suspected sensitiser",S453),99)=99,IF(IFERROR(SEARCH("sensitiser",S453),99)=99,IF(IFERROR(SEARCH("other hazard based concern",S453),99)=99,0,Scoring!$E$28),Scoring!$E$26),Scoring!$E$27)</f>
        <v>0</v>
      </c>
      <c r="AF453" s="78">
        <f>IF(IFERROR(M453,1)=1,IF(IFERROR(N453,1)=1,IF(IFERROR(O453,1)=1,IF(IFERROR(Q453,1)=1,IF(IFERROR(R453,1)=1,IF(IFERROR(T453,1)=1,IF(IFERROR(K453,1)=1,IF(IFERROR(P453,1)=1,IF(IFERROR(S453,1)=1,Scoring!$E$29,0),0),0),0),0),0),0),0),0)</f>
        <v>0</v>
      </c>
      <c r="AG453" s="78">
        <f t="shared" si="43"/>
        <v>3</v>
      </c>
      <c r="AI453" s="93"/>
      <c r="AJ453" s="94"/>
      <c r="AK453" s="76"/>
      <c r="AL453" s="75"/>
      <c r="AN453" s="79"/>
      <c r="AO453" s="79"/>
      <c r="AP453" s="79"/>
      <c r="AQ453" s="79"/>
      <c r="AR453" s="79"/>
      <c r="AS453" s="78"/>
      <c r="AU453" s="79">
        <f>IF(IFERROR(F453,99)=99,IF(IFERROR(G453,99)=99,IF(IFERROR(H453,99)=99,IF(IFERROR(I453,99)=99,IF(IFERROR(E453,99)=99,IF(IFERROR(J453,99)=99,0,Scoring!$B$7),Scoring!$B$3),Scoring!$B$2),Scoring!$B$6),Scoring!$B$5),Scoring!$B$4)</f>
        <v>1</v>
      </c>
      <c r="AV453" s="78">
        <f t="shared" si="44"/>
        <v>3</v>
      </c>
      <c r="AW453" s="78"/>
      <c r="AX453" s="66"/>
      <c r="AY453" s="78"/>
      <c r="AZ453" s="76"/>
      <c r="BA453" s="76"/>
      <c r="BB453" s="76"/>
    </row>
    <row r="454" spans="1:54" x14ac:dyDescent="0.25">
      <c r="A454" s="77" t="s">
        <v>4361</v>
      </c>
      <c r="B454" s="76" t="str">
        <f t="shared" si="42"/>
        <v>202-049-5</v>
      </c>
      <c r="C454" s="77" t="s">
        <v>2562</v>
      </c>
      <c r="D454" s="77" t="s">
        <v>2563</v>
      </c>
      <c r="E454" s="76" t="str">
        <f>IF(C454="-",IF(A454="-",VLOOKUP(D454,'sin-list 180320_update'!$C$2:$C$835,1,FALSE),VLOOKUP(A454,'sin-list 180320_update'!$A$2:$A$835,1,FALSE)),VLOOKUP(C454,'sin-list 180320_update'!$B$2:$B$835,1,FALSE))</f>
        <v>202-049-5</v>
      </c>
      <c r="F454" s="76" t="e">
        <f>IF($C454="-",IF($A454="-",VLOOKUP($D454,'REACH Bilaga XVII_update'!$A$5:$A$131,1,FALSE),VLOOKUP($A454,'REACH Bilaga XVII_update'!$C$5:$C$131,1,FALSE)),VLOOKUP($C454,'REACH Bilaga XVII_update'!$B$5:$B$131,1,FALSE))</f>
        <v>#N/A</v>
      </c>
      <c r="G454" s="76" t="e">
        <f>IF($C454="-",IF($A454="-",VLOOKUP($D454,' REACH Bilaga 59_update'!$A$5:$A$210,1,FALSE),VLOOKUP($A454,' REACH Bilaga 59_update'!$D$5:$D$210,1,FALSE)),VLOOKUP($C454,' REACH Bilaga 59_update'!$C$5:$C$210,1,FALSE))</f>
        <v>#N/A</v>
      </c>
      <c r="H454" s="76" t="e">
        <f>IF($C454="-",IF($A454="-",VLOOKUP($D454,'REACH Bilaga XIV_update'!$A$5:$A$110,1,FALSE),VLOOKUP($A454,'REACH Bilaga XIV_update'!$D$5:$D$110,1,FALSE)),VLOOKUP($C454,'REACH Bilaga XIV_update'!$C$5:$C$110,1,FALSE))</f>
        <v>#N/A</v>
      </c>
      <c r="I454" s="76" t="str">
        <f>IF($C454="-",IF($A454="-",VLOOKUP($D454,CoRAP_update!$A$5:$A$376,1,FALSE),VLOOKUP($A454,CoRAP_update!$D$5:$D$376,1,FALSE)),VLOOKUP($C454,CoRAP_update!$C$5:$C$376,1,FALSE))</f>
        <v>202-049-5</v>
      </c>
      <c r="J454" s="76" t="e">
        <f>IF($C454="-",IF($A454="-",VLOOKUP($D454,EDC_update!$C$2:$C$450,1,FALSE),VLOOKUP($A454,EDC_update!$B$2:$B$450,1,FALSE)),VLOOKUP($C454,EDC_update!$L$2:$L$450,1,FALSE))</f>
        <v>#N/A</v>
      </c>
      <c r="K454" s="76" t="str">
        <f>IF($C454="-",IF($A454="-",IF(VLOOKUP($D454,'sin-list 180320_update'!$C$2:$S$835,3,FALSE)="",NA(),VLOOKUP($D454,'sin-list 180320_update'!$C$2:$S$835,3,FALSE)),IF(VLOOKUP($A454,'sin-list 180320_update'!$A$2:$S$835,5,FALSE)="",NA(),VLOOKUP($A454,'sin-list 180320_update'!$A$2:$S$835,5,FALSE))),IF(VLOOKUP($C454,'sin-list 180320_update'!$B$2:$S$835,4,FALSE)="",NA(),VLOOKUP($C454,'sin-list 180320_update'!$B$2:$S$835,4,FALSE)))</f>
        <v>Naphtalene is classified as possible carcinogen (C3) and very toxic to aquatic organisms. It has been reported to have endocrine disrupting effects and it has been detected in the environment and humans.</v>
      </c>
      <c r="L454" s="76" t="str">
        <f>IF($C454="-",IF($A454="-",VLOOKUP($D454,'sin-list 180320_update'!$C$2:$S$835,6,FALSE),VLOOKUP($A454,'sin-list 180320_update'!$A$2:$S$835,8,FALSE)),VLOOKUP($C454,'sin-list 180320_update'!$B$2:$S$835,7,FALSE))</f>
        <v>Carc. 2
Acute Tox. 4 *
Aquatic Acute 1
Aquatic Chronic 1</v>
      </c>
      <c r="M454" s="76" t="str">
        <f>IF($C454="-",IF($A454="-",IF(VLOOKUP($D454,'sin-list 180320_update'!$C$2:$S$835,8,FALSE)="",NA(),VLOOKUP($D454,'sin-list 180320_update'!$C$2:$S$835,8,FALSE)),IF(VLOOKUP($A454,'sin-list 180320_update'!$A$2:$S$835,10,FALSE)="",NA(),VLOOKUP($A454,'sin-list 180320_update'!$A$2:$S$835,10,FALSE))),IF(VLOOKUP($C454,'sin-list 180320_update'!$B$2:$S$835,9,FALSE)="",NA(),VLOOKUP($C454,'sin-list 180320_update'!$B$2:$S$835,9,FALSE)))</f>
        <v>H351
H302
H400
H410</v>
      </c>
      <c r="N454" s="76" t="e">
        <f>IF($C454="-",IF($A454="-",IF(VLOOKUP($D454,'REACH Bilaga XVII_update'!$A$5:$E$131,4,FALSE)="",NA(),VLOOKUP($D454,'REACH Bilaga XVII_update'!$A$5:$E$131,4,FALSE)),IF(VLOOKUP($A454,'REACH Bilaga XVII_update'!$C$5:$D$131,2,FALSE)="",NA(),VLOOKUP($A454,'REACH Bilaga XVII_update'!$C$5:$D$131,2,FALSE))),IF(VLOOKUP($C454,'REACH Bilaga XVII_update'!$B$5:$D$131,3,FALSE)="",NA(),VLOOKUP($C454,'REACH Bilaga XVII_update'!$B$5:$D$131,3,FALSE)))</f>
        <v>#N/A</v>
      </c>
      <c r="O454" s="76" t="e">
        <f>IF($C454="-",IF($A454="-",IF(VLOOKUP($D454,' REACH Bilaga 59_update'!$A$5:$E$210,5,FALSE)="",NA(),VLOOKUP($D454,' REACH Bilaga 59_update'!$A$5:$E$210,5,FALSE)),IF(VLOOKUP($A454,' REACH Bilaga 59_update'!$D$5:$E$210,2,FALSE)="",NA(),VLOOKUP($A454,' REACH Bilaga 59_update'!$D$5:$E$210,2,FALSE))),IF(VLOOKUP($C454,' REACH Bilaga 59_update'!$C$5:$E$210,3,FALSE)="",NA(),VLOOKUP($C454,' REACH Bilaga 59_update'!$C$5:$E$210,3,FALSE)))</f>
        <v>#N/A</v>
      </c>
      <c r="P454" s="76" t="e">
        <f>IF(C454="-",IF(A454="-",IFERROR(VLOOKUP($D454,' REACH Bilaga 59_update'!$A$5:$F$210,MATCH(Sammanfattning!P$1,' REACH Bilaga 59_update'!$A$4:$F$4,0),FALSE),VLOOKUP($D454,'REACH Bilaga XIV_update'!$A$4:$H$110,MATCH(Sammanfattning!P$1,'REACH Bilaga XIV_update'!$A$4:$H$4,0),FALSE)),IFERROR(VLOOKUP($A454,' REACH Bilaga 59_update'!$D$5:$F$210,MATCH(Sammanfattning!P$1,' REACH Bilaga 59_update'!$D$4:$F$4,0),FALSE),VLOOKUP($A454,'REACH Bilaga XIV_update'!$D$4:$H$110,MATCH(Sammanfattning!P$1,'REACH Bilaga XIV_update'!$D$4:$H$4,0),FALSE))),IFERROR(VLOOKUP($C454,' REACH Bilaga 59_update'!$C$5:$F$210,MATCH(Sammanfattning!P$1,' REACH Bilaga 59_update'!$C$4:$F$4,0),FALSE),VLOOKUP($C454,'REACH Bilaga XIV_update'!$C$4:$H$110,MATCH(Sammanfattning!P$1,'REACH Bilaga XIV_update'!$C$4:$H$4,0),FALSE)))</f>
        <v>#N/A</v>
      </c>
      <c r="Q454" s="76" t="e">
        <f>IF($C454="-",IF($A454="-",IF(VLOOKUP($D454,'REACH Bilaga XIV_update'!$A$5:$I$110,9,FALSE)="",NA(),VLOOKUP($D454,'REACH Bilaga XIV_update'!$A$5:$I$110,9,FALSE)),IF(VLOOKUP($A454,'REACH Bilaga XIV_update'!$D$5:$I$110,6,FALSE)="",NA(),VLOOKUP($A454,'REACH Bilaga XIV_update'!$D$5:$I$110,6,FALSE))),IF(VLOOKUP($C454,'REACH Bilaga XIV_update'!$C$5:$I$110,7,FALSE)="",NA(),VLOOKUP($C454,'REACH Bilaga XIV_update'!$C$5:$I$110,7,FALSE)))</f>
        <v>#N/A</v>
      </c>
      <c r="R454" s="76" t="str">
        <f>IF($C454="-",IF($A454="-",IF(VLOOKUP($D454,CoRAP_update!$A$5:$O$376,15,FALSE)="",NA(),VLOOKUP($D454,CoRAP_update!$A$5:$O$376,15,FALSE)),IF(VLOOKUP($A454,CoRAP_update!$D$5:$O$376,12,FALSE)="",NA(),VLOOKUP($A454,CoRAP_update!$D$5:$O$376,12,FALSE))),IF(VLOOKUP($C454,CoRAP_update!$C$5:$O$376,13,FALSE)="",NA(),VLOOKUP($C454,CoRAP_update!$C$5:$O$376,13,FALSE)))</f>
        <v>H351
H302
H400
H410</v>
      </c>
      <c r="S454" s="144" t="str">
        <f>IF($C454="-",IF($A454="-",VLOOKUP($D454,CoRAP_update!$A$5:$J$376,MATCH(Sammanfattning!S$1,CoRAP_update!$A$4:$J$4,0),FALSE),VLOOKUP($A454,CoRAP_update!$D$5:$J$376,MATCH(Sammanfattning!S$1,CoRAP_update!$D$4:$J$4,0),FALSE)),VLOOKUP($C454,CoRAP_update!$C$5:$J$376,MATCH(Sammanfattning!S$1,CoRAP_update!$C$4:$J$4,0),FALSE))</f>
        <v>Exposure of workers#High (aggregated) tonnage#High RCR#Other exposure/risk based concern</v>
      </c>
      <c r="T454" s="76" t="e">
        <f>IF($A454="-",VLOOKUP($D454,EDC_update!$C$2:$F$450,4,FALSE),VLOOKUP($A454,EDC_update!$B$2:$F$450,5,FALSE))</f>
        <v>#N/A</v>
      </c>
      <c r="V454" s="78">
        <f>IF(IFERROR(SEARCH("PBT",P454),99)=99,IF(IFERROR(SEARCH("suspected PBT",S454),99)=99,IF(IFERROR(SEARCH("concluded to be PBT",K454),99)=99,IF(IFERROR(SEARCH("PBT",S454),99)=99,IF(IFERROR(SEARCH("PBT cand",L454),99)=99,IF(IFERROR(SEARCH("PBT",L454),99)=99,IF(IFERROR(SEARCH("persistent, bioackumulative and toxic properties",K454),99)=99,0,Scoring!$E$3),Scoring!$E$3),Scoring!$E$7),Scoring!$E$3),Scoring!$E$5),Scoring!$E$6),Scoring!$E$3)</f>
        <v>0</v>
      </c>
      <c r="W454" s="78">
        <f>IF(IFERROR(SEARCH("vPvB",P454),99)=99,IF(IFERROR(SEARCH("suspected pbt/vPvB",S454),99)=99,IF(IFERROR(SEARCH("vPvB",S454),99)=99,IF(IFERROR(SEARCH("concluded to be a vPvB",S454),99)=99,IF(IFERROR(SEARCH("identified as vPvB",K454),99)=99,IF(IFERROR(SEARCH("concluded to be a vPvB",K454),99)=99,IF(IFERROR(SEARCH("concluded to be both pbt and vPvB",S454),99)=99,IF(IFERROR(SEARCH("concluded to be both pbt and vPvB",K454),99)=99,0,Scoring!$E$5),Scoring!$E$5),Scoring!$E$5),Scoring!$E$5),Scoring!$E$5),Scoring!$E$4),Scoring!$E$6),Scoring!$E$4)</f>
        <v>0</v>
      </c>
      <c r="X454" s="78">
        <f>IF(IFERROR(SEARCH("H410",N454),99)=99,IF(IFERROR(SEARCH("H410",O454),99)=99,IF(IFERROR(SEARCH("H410",Q454),99)=99,IF(IFERROR(SEARCH("H410",M454),99)=99,IF(IFERROR(SEARCH("H410",R454),99)=99,IF(IFERROR(SEARCH("H411",N454),99)=99,IF(IFERROR(SEARCH("H411",O454),99)=99,IF(IFERROR(SEARCH("H411",Q454),99)=99,IF(IFERROR(SEARCH("H411",M454),99)=99,IF(IFERROR(SEARCH("H411",R454),99)=99,IF(IFERROR(SEARCH("H413",N454),99)=99,IF(IFERROR(SEARCH("H413",O454),99)=99,IF(IFERROR(SEARCH("H413",Q454),99)=99,IF(IFERROR(SEARCH("H413",M454),99)=99,IF(IFERROR(SEARCH("H413",R454),99)=99,IF(IFERROR(SEARCH("H412",N454),99)=99,IF(IFERROR(SEARCH("H412",O454),99)=99,IF(IFERROR(SEARCH("H412",Q454),99)=99,IF(IFERROR(SEARCH("H412",M454),99)=99,IF(IFERROR(SEARCH("H412",R454),99)=99,0,Scoring!$E$2),Scoring!$E$2),Scoring!$E$2),Scoring!$E$2),Scoring!$E$2),Scoring!$E$2),Scoring!$E$2),Scoring!$E$2),Scoring!$E$2),Scoring!$E$2),Scoring!$E$2),Scoring!$E$2),Scoring!$E$2),Scoring!$E$2),Scoring!$E$2),Scoring!$E$2),Scoring!$E$2),Scoring!$E$2),Scoring!$E$2),Scoring!$E$2)</f>
        <v>1</v>
      </c>
      <c r="Y454" s="78">
        <f>IF(IFERROR(SEARCH("CMR",K454),99)=99,IF(IFERROR(SEARCH("Suspected CMR",S454),99)=99,IF(IFERROR(SEARCH("CMR",S454),99)=99,0,Scoring!$E$8),Scoring!$E$9),Scoring!$E$8)</f>
        <v>0</v>
      </c>
      <c r="Z454" s="78">
        <f>IF(IFERROR(SEARCH("H350",N454),99)=99,IF(IFERROR(SEARCH("H350",O454),99)=99,IF(IFERROR(SEARCH("H350",Q454),99)=99,IF(IFERROR(SEARCH("H350",M454),99)=99,IF(IFERROR(SEARCH("H350",R454),99)=99,IF(IFERROR(SEARCH("H351",N454),99)=99,IF(IFERROR(SEARCH("H351",O454),99)=99,IF(IFERROR(SEARCH("H351",Q454),99)=99,IF(IFERROR(SEARCH("H351",M454),99)=99,IF(IFERROR(SEARCH("H351",R454),99)=99,IF(IFERROR(SEARCH("carcinogenic",P454),99)=99,IF(IFERROR(SEARCH("suspected carcinogenic",S454),99)=99,0,Scoring!$E$12),Scoring!$E$11),Scoring!$E$10),Scoring!$E$10),Scoring!$E$10),Scoring!$E$10),Scoring!$E$10),Scoring!$E$10),Scoring!$E$10),Scoring!$E$10),Scoring!$E$10),Scoring!$E$10)</f>
        <v>1</v>
      </c>
      <c r="AA454" s="78">
        <f>IF(IFERROR(SEARCH("H340",N454),99)=99,IF(IFERROR(SEARCH("H340",O454),99)=99,IF(IFERROR(SEARCH("H340",Q454),99)=99,IF(IFERROR(SEARCH("H340",M454),99)=99,IF(IFERROR(SEARCH("H340",R454),99)=99,IF(IFERROR(SEARCH("H341",N454),99)=99,IF(IFERROR(SEARCH("H341",O454),99)=99,IF(IFERROR(SEARCH("H341",Q454),99)=99,IF(IFERROR(SEARCH("H341",M454),99)=99,IF(IFERROR(SEARCH("H341",R454),99)=99,IF(IFERROR(SEARCH("mutagenic",P454),99)=99,IF(IFERROR(SEARCH("suspected mutagenic",S454),99)=99,0,Scoring!$E$15),Scoring!$E$14),Scoring!$E$13),Scoring!$E$13),Scoring!$E$13),Scoring!$E$13),Scoring!$E$13),Scoring!$E$13),Scoring!$E$13),Scoring!$E$13),Scoring!$E$13),Scoring!$E$13)</f>
        <v>0</v>
      </c>
      <c r="AB454" s="78">
        <f>IF(IFERROR(SEARCH("H360",N454),99)=99,IF(IFERROR(SEARCH("H360",O454),99)=99,IF(IFERROR(SEARCH("H360",Q454),99)=99,IF(IFERROR(SEARCH("H360",M454),99)=99,IF(IFERROR(SEARCH("H360",R454),99)=99,IF(IFERROR(SEARCH("H361",N454),99)=99,IF(IFERROR(SEARCH("H361",O454),99)=99,IF(IFERROR(SEARCH("H361",Q454),99)=99,IF(IFERROR(SEARCH("H361",M454),99)=99,IF(IFERROR(SEARCH("H361",R454),99)=99,IF(IFERROR(SEARCH("reproduction",P454),99)=99,IF(IFERROR(SEARCH("suspected reprotoxic",S454),99)=99,IF(IFERROR(SEARCH("reprotoxic",S454),99)=99,IF(IFERROR(SEARCH("reprotoxic",K454),99)=99,0,Scoring!$E$18),Scoring!$E$18),Scoring!$E$19),Scoring!$E$17),Scoring!$E$16),Scoring!$E$16),Scoring!$E$16),Scoring!$E$16),Scoring!$E$16),Scoring!$E$16),Scoring!$E$16),Scoring!$E$16),Scoring!$E$16),Scoring!$E$16)</f>
        <v>0</v>
      </c>
      <c r="AC454" s="78">
        <f>IF(IFERROR(SEARCH("57f",L454),99)=99,IF(IFERROR(SEARCH("57(f)",P454),99)=99,0,Scoring!$E$20),Scoring!$E$20)</f>
        <v>0</v>
      </c>
      <c r="AD454" s="78">
        <f>IF(IFERROR(SEARCH("CAT1",T454),99)=99,IF(IFERROR(SEARCH("CAT2",T454),99)=99,IF(IFERROR(SEARCH("CAT3",T454),99)=99,IF(IFERROR(SEARCH("concluded to be endocrine",K454),99)=99,IF(IFERROR(SEARCH("categorised as endocrine",K454),99)=99,IF(IFERROR(SEARCH("endocrine disrupting",P454),99)=99,IF(IFERROR(SEARCH("endocrine disrupting",K454),99)=99,IF(IFERROR(SEARCH("suspected endocrine",S454),99)=99,IF(IFERROR(SEARCH("potential endocrine",S454),99)=99,0,Scoring!$E$25),Scoring!$E$25),Scoring!$E$24),Scoring!$E$24),Scoring!$E$24),Scoring!$E$24),Scoring!$E$23),Scoring!$E$22),Scoring!$E$21)</f>
        <v>1</v>
      </c>
      <c r="AE454" s="78">
        <f>IF(IFERROR(SEARCH("suspected sensitiser",S454),99)=99,IF(IFERROR(SEARCH("sensitiser",S454),99)=99,IF(IFERROR(SEARCH("other hazard based concern",S454),99)=99,0,Scoring!$E$28),Scoring!$E$26),Scoring!$E$27)</f>
        <v>0</v>
      </c>
      <c r="AF454" s="78">
        <f>IF(IFERROR(M454,1)=1,IF(IFERROR(N454,1)=1,IF(IFERROR(O454,1)=1,IF(IFERROR(Q454,1)=1,IF(IFERROR(R454,1)=1,IF(IFERROR(T454,1)=1,IF(IFERROR(K454,1)=1,IF(IFERROR(P454,1)=1,IF(IFERROR(S454,1)=1,Scoring!$E$29,0),0),0),0),0),0),0),0),0)</f>
        <v>0</v>
      </c>
      <c r="AG454" s="78">
        <f t="shared" si="43"/>
        <v>3</v>
      </c>
      <c r="AI454" s="93"/>
      <c r="AJ454" s="94"/>
      <c r="AK454" s="76"/>
      <c r="AL454" s="75"/>
      <c r="AN454" s="79"/>
      <c r="AO454" s="79"/>
      <c r="AP454" s="79"/>
      <c r="AQ454" s="79"/>
      <c r="AR454" s="79"/>
      <c r="AS454" s="78"/>
      <c r="AU454" s="79">
        <f>IF(IFERROR(F454,99)=99,IF(IFERROR(G454,99)=99,IF(IFERROR(H454,99)=99,IF(IFERROR(I454,99)=99,IF(IFERROR(E454,99)=99,IF(IFERROR(J454,99)=99,0,Scoring!$B$7),Scoring!$B$3),Scoring!$B$2),Scoring!$B$6),Scoring!$B$5),Scoring!$B$4)</f>
        <v>0.5</v>
      </c>
      <c r="AV454" s="78">
        <f t="shared" si="44"/>
        <v>1.5</v>
      </c>
      <c r="AW454" s="78"/>
      <c r="AX454" s="66"/>
      <c r="AY454" s="78"/>
      <c r="AZ454" s="76"/>
      <c r="BA454" s="76"/>
      <c r="BB454" s="76"/>
    </row>
    <row r="455" spans="1:54" x14ac:dyDescent="0.25">
      <c r="A455" s="77" t="s">
        <v>7658</v>
      </c>
      <c r="B455" s="76" t="str">
        <f t="shared" si="42"/>
        <v>202-052-1</v>
      </c>
      <c r="C455" s="77" t="s">
        <v>2579</v>
      </c>
      <c r="D455" s="77" t="s">
        <v>2580</v>
      </c>
      <c r="E455" s="76" t="str">
        <f>IF(C455="-",IF(A455="-",VLOOKUP(D455,'sin-list 180320_update'!$C$2:$C$835,1,FALSE),VLOOKUP(A455,'sin-list 180320_update'!$A$2:$A$835,1,FALSE)),VLOOKUP(C455,'sin-list 180320_update'!$B$2:$B$835,1,FALSE))</f>
        <v>202-052-1</v>
      </c>
      <c r="F455" s="76" t="e">
        <f>IF($C455="-",IF($A455="-",VLOOKUP($D455,'REACH Bilaga XVII_update'!$A$5:$A$131,1,FALSE),VLOOKUP($A455,'REACH Bilaga XVII_update'!$C$5:$C$131,1,FALSE)),VLOOKUP($C455,'REACH Bilaga XVII_update'!$B$5:$B$131,1,FALSE))</f>
        <v>#N/A</v>
      </c>
      <c r="G455" s="76" t="e">
        <f>IF($C455="-",IF($A455="-",VLOOKUP($D455,' REACH Bilaga 59_update'!$A$5:$A$210,1,FALSE),VLOOKUP($A455,' REACH Bilaga 59_update'!$D$5:$D$210,1,FALSE)),VLOOKUP($C455,' REACH Bilaga 59_update'!$C$5:$C$210,1,FALSE))</f>
        <v>#N/A</v>
      </c>
      <c r="H455" s="76" t="e">
        <f>IF($C455="-",IF($A455="-",VLOOKUP($D455,'REACH Bilaga XIV_update'!$A$5:$A$110,1,FALSE),VLOOKUP($A455,'REACH Bilaga XIV_update'!$D$5:$D$110,1,FALSE)),VLOOKUP($C455,'REACH Bilaga XIV_update'!$C$5:$C$110,1,FALSE))</f>
        <v>#N/A</v>
      </c>
      <c r="I455" s="76" t="e">
        <f>IF($C455="-",IF($A455="-",VLOOKUP($D455,CoRAP_update!$A$5:$A$376,1,FALSE),VLOOKUP($A455,CoRAP_update!$D$5:$D$376,1,FALSE)),VLOOKUP($C455,CoRAP_update!$C$5:$C$376,1,FALSE))</f>
        <v>#N/A</v>
      </c>
      <c r="J455" s="76" t="e">
        <f>IF($C455="-",IF($A455="-",VLOOKUP($D455,EDC_update!$C$2:$C$450,1,FALSE),VLOOKUP($A455,EDC_update!$B$2:$B$450,1,FALSE)),VLOOKUP($C455,EDC_update!$L$2:$L$450,1,FALSE))</f>
        <v>#N/A</v>
      </c>
      <c r="K455" s="76" t="str">
        <f>IF($C455="-",IF($A455="-",IF(VLOOKUP($D455,'sin-list 180320_update'!$C$2:$S$835,3,FALSE)="",NA(),VLOOKUP($D455,'sin-list 180320_update'!$C$2:$S$835,3,FALSE)),IF(VLOOKUP($A455,'sin-list 180320_update'!$A$2:$S$835,5,FALSE)="",NA(),VLOOKUP($A455,'sin-list 180320_update'!$A$2:$S$835,5,FALSE))),IF(VLOOKUP($C455,'sin-list 180320_update'!$B$2:$S$835,4,FALSE)="",NA(),VLOOKUP($C455,'sin-list 180320_update'!$B$2:$S$835,4,FALSE)))</f>
        <v>Classified CMR according to Annex VI of Regulation 1272/2008</v>
      </c>
      <c r="L455" s="76" t="str">
        <f>IF($C455="-",IF($A455="-",VLOOKUP($D455,'sin-list 180320_update'!$C$2:$S$835,6,FALSE),VLOOKUP($A455,'sin-list 180320_update'!$A$2:$S$835,8,FALSE)),VLOOKUP($C455,'sin-list 180320_update'!$B$2:$S$835,7,FALSE))</f>
        <v>Carc. 1B
Acute Tox. 4 *</v>
      </c>
      <c r="M455" s="76" t="str">
        <f>IF($C455="-",IF($A455="-",IF(VLOOKUP($D455,'sin-list 180320_update'!$C$2:$S$835,8,FALSE)="",NA(),VLOOKUP($D455,'sin-list 180320_update'!$C$2:$S$835,8,FALSE)),IF(VLOOKUP($A455,'sin-list 180320_update'!$A$2:$S$835,10,FALSE)="",NA(),VLOOKUP($A455,'sin-list 180320_update'!$A$2:$S$835,10,FALSE))),IF(VLOOKUP($C455,'sin-list 180320_update'!$B$2:$S$835,9,FALSE)="",NA(),VLOOKUP($C455,'sin-list 180320_update'!$B$2:$S$835,9,FALSE)))</f>
        <v>H350
H302</v>
      </c>
      <c r="N455" s="76" t="e">
        <f>IF($C455="-",IF($A455="-",IF(VLOOKUP($D455,'REACH Bilaga XVII_update'!$A$5:$E$131,4,FALSE)="",NA(),VLOOKUP($D455,'REACH Bilaga XVII_update'!$A$5:$E$131,4,FALSE)),IF(VLOOKUP($A455,'REACH Bilaga XVII_update'!$C$5:$D$131,2,FALSE)="",NA(),VLOOKUP($A455,'REACH Bilaga XVII_update'!$C$5:$D$131,2,FALSE))),IF(VLOOKUP($C455,'REACH Bilaga XVII_update'!$B$5:$D$131,3,FALSE)="",NA(),VLOOKUP($C455,'REACH Bilaga XVII_update'!$B$5:$D$131,3,FALSE)))</f>
        <v>#N/A</v>
      </c>
      <c r="O455" s="76" t="e">
        <f>IF($C455="-",IF($A455="-",IF(VLOOKUP($D455,' REACH Bilaga 59_update'!$A$5:$E$210,5,FALSE)="",NA(),VLOOKUP($D455,' REACH Bilaga 59_update'!$A$5:$E$210,5,FALSE)),IF(VLOOKUP($A455,' REACH Bilaga 59_update'!$D$5:$E$210,2,FALSE)="",NA(),VLOOKUP($A455,' REACH Bilaga 59_update'!$D$5:$E$210,2,FALSE))),IF(VLOOKUP($C455,' REACH Bilaga 59_update'!$C$5:$E$210,3,FALSE)="",NA(),VLOOKUP($C455,' REACH Bilaga 59_update'!$C$5:$E$210,3,FALSE)))</f>
        <v>#N/A</v>
      </c>
      <c r="P455" s="76" t="e">
        <f>IF(C455="-",IF(A455="-",IFERROR(VLOOKUP($D455,' REACH Bilaga 59_update'!$A$5:$F$210,MATCH(Sammanfattning!P$1,' REACH Bilaga 59_update'!$A$4:$F$4,0),FALSE),VLOOKUP($D455,'REACH Bilaga XIV_update'!$A$4:$H$110,MATCH(Sammanfattning!P$1,'REACH Bilaga XIV_update'!$A$4:$H$4,0),FALSE)),IFERROR(VLOOKUP($A455,' REACH Bilaga 59_update'!$D$5:$F$210,MATCH(Sammanfattning!P$1,' REACH Bilaga 59_update'!$D$4:$F$4,0),FALSE),VLOOKUP($A455,'REACH Bilaga XIV_update'!$D$4:$H$110,MATCH(Sammanfattning!P$1,'REACH Bilaga XIV_update'!$D$4:$H$4,0),FALSE))),IFERROR(VLOOKUP($C455,' REACH Bilaga 59_update'!$C$5:$F$210,MATCH(Sammanfattning!P$1,' REACH Bilaga 59_update'!$C$4:$F$4,0),FALSE),VLOOKUP($C455,'REACH Bilaga XIV_update'!$C$4:$H$110,MATCH(Sammanfattning!P$1,'REACH Bilaga XIV_update'!$C$4:$H$4,0),FALSE)))</f>
        <v>#N/A</v>
      </c>
      <c r="Q455" s="76" t="e">
        <f>IF($C455="-",IF($A455="-",IF(VLOOKUP($D455,'REACH Bilaga XIV_update'!$A$5:$I$110,9,FALSE)="",NA(),VLOOKUP($D455,'REACH Bilaga XIV_update'!$A$5:$I$110,9,FALSE)),IF(VLOOKUP($A455,'REACH Bilaga XIV_update'!$D$5:$I$110,6,FALSE)="",NA(),VLOOKUP($A455,'REACH Bilaga XIV_update'!$D$5:$I$110,6,FALSE))),IF(VLOOKUP($C455,'REACH Bilaga XIV_update'!$C$5:$I$110,7,FALSE)="",NA(),VLOOKUP($C455,'REACH Bilaga XIV_update'!$C$5:$I$110,7,FALSE)))</f>
        <v>#N/A</v>
      </c>
      <c r="R455" s="76" t="e">
        <f>IF($C455="-",IF($A455="-",IF(VLOOKUP($D455,CoRAP_update!$A$5:$O$376,15,FALSE)="",NA(),VLOOKUP($D455,CoRAP_update!$A$5:$O$376,15,FALSE)),IF(VLOOKUP($A455,CoRAP_update!$D$5:$O$376,12,FALSE)="",NA(),VLOOKUP($A455,CoRAP_update!$D$5:$O$376,12,FALSE))),IF(VLOOKUP($C455,CoRAP_update!$C$5:$O$376,13,FALSE)="",NA(),VLOOKUP($C455,CoRAP_update!$C$5:$O$376,13,FALSE)))</f>
        <v>#N/A</v>
      </c>
      <c r="S455" s="144" t="e">
        <f>IF($C455="-",IF($A455="-",VLOOKUP($D455,CoRAP_update!$A$5:$J$376,MATCH(Sammanfattning!S$1,CoRAP_update!$A$4:$J$4,0),FALSE),VLOOKUP($A455,CoRAP_update!$D$5:$J$376,MATCH(Sammanfattning!S$1,CoRAP_update!$D$4:$J$4,0),FALSE)),VLOOKUP($C455,CoRAP_update!$C$5:$J$376,MATCH(Sammanfattning!S$1,CoRAP_update!$C$4:$J$4,0),FALSE))</f>
        <v>#N/A</v>
      </c>
      <c r="T455" s="76" t="e">
        <f>IF($A455="-",VLOOKUP($D455,EDC_update!$C$2:$F$450,4,FALSE),VLOOKUP($A455,EDC_update!$B$2:$F$450,5,FALSE))</f>
        <v>#N/A</v>
      </c>
      <c r="V455" s="78">
        <f>IF(IFERROR(SEARCH("PBT",P455),99)=99,IF(IFERROR(SEARCH("suspected PBT",S455),99)=99,IF(IFERROR(SEARCH("concluded to be PBT",K455),99)=99,IF(IFERROR(SEARCH("PBT",S455),99)=99,IF(IFERROR(SEARCH("PBT cand",L455),99)=99,IF(IFERROR(SEARCH("PBT",L455),99)=99,IF(IFERROR(SEARCH("persistent, bioackumulative and toxic properties",K455),99)=99,0,Scoring!$E$3),Scoring!$E$3),Scoring!$E$7),Scoring!$E$3),Scoring!$E$5),Scoring!$E$6),Scoring!$E$3)</f>
        <v>0</v>
      </c>
      <c r="W455" s="78">
        <f>IF(IFERROR(SEARCH("vPvB",P455),99)=99,IF(IFERROR(SEARCH("suspected pbt/vPvB",S455),99)=99,IF(IFERROR(SEARCH("vPvB",S455),99)=99,IF(IFERROR(SEARCH("concluded to be a vPvB",S455),99)=99,IF(IFERROR(SEARCH("identified as vPvB",K455),99)=99,IF(IFERROR(SEARCH("concluded to be a vPvB",K455),99)=99,IF(IFERROR(SEARCH("concluded to be both pbt and vPvB",S455),99)=99,IF(IFERROR(SEARCH("concluded to be both pbt and vPvB",K455),99)=99,0,Scoring!$E$5),Scoring!$E$5),Scoring!$E$5),Scoring!$E$5),Scoring!$E$5),Scoring!$E$4),Scoring!$E$6),Scoring!$E$4)</f>
        <v>0</v>
      </c>
      <c r="X455" s="78">
        <f>IF(IFERROR(SEARCH("H410",N455),99)=99,IF(IFERROR(SEARCH("H410",O455),99)=99,IF(IFERROR(SEARCH("H410",Q455),99)=99,IF(IFERROR(SEARCH("H410",M455),99)=99,IF(IFERROR(SEARCH("H410",R455),99)=99,IF(IFERROR(SEARCH("H411",N455),99)=99,IF(IFERROR(SEARCH("H411",O455),99)=99,IF(IFERROR(SEARCH("H411",Q455),99)=99,IF(IFERROR(SEARCH("H411",M455),99)=99,IF(IFERROR(SEARCH("H411",R455),99)=99,IF(IFERROR(SEARCH("H413",N455),99)=99,IF(IFERROR(SEARCH("H413",O455),99)=99,IF(IFERROR(SEARCH("H413",Q455),99)=99,IF(IFERROR(SEARCH("H413",M455),99)=99,IF(IFERROR(SEARCH("H413",R455),99)=99,IF(IFERROR(SEARCH("H412",N455),99)=99,IF(IFERROR(SEARCH("H412",O455),99)=99,IF(IFERROR(SEARCH("H412",Q455),99)=99,IF(IFERROR(SEARCH("H412",M455),99)=99,IF(IFERROR(SEARCH("H412",R455),99)=99,0,Scoring!$E$2),Scoring!$E$2),Scoring!$E$2),Scoring!$E$2),Scoring!$E$2),Scoring!$E$2),Scoring!$E$2),Scoring!$E$2),Scoring!$E$2),Scoring!$E$2),Scoring!$E$2),Scoring!$E$2),Scoring!$E$2),Scoring!$E$2),Scoring!$E$2),Scoring!$E$2),Scoring!$E$2),Scoring!$E$2),Scoring!$E$2),Scoring!$E$2)</f>
        <v>0</v>
      </c>
      <c r="Y455" s="78">
        <f>IF(IFERROR(SEARCH("CMR",K455),99)=99,IF(IFERROR(SEARCH("Suspected CMR",S455),99)=99,IF(IFERROR(SEARCH("CMR",S455),99)=99,0,Scoring!$E$8),Scoring!$E$9),Scoring!$E$8)</f>
        <v>3</v>
      </c>
      <c r="Z455" s="78">
        <f>IF(IFERROR(SEARCH("H350",N455),99)=99,IF(IFERROR(SEARCH("H350",O455),99)=99,IF(IFERROR(SEARCH("H350",Q455),99)=99,IF(IFERROR(SEARCH("H350",M455),99)=99,IF(IFERROR(SEARCH("H350",R455),99)=99,IF(IFERROR(SEARCH("H351",N455),99)=99,IF(IFERROR(SEARCH("H351",O455),99)=99,IF(IFERROR(SEARCH("H351",Q455),99)=99,IF(IFERROR(SEARCH("H351",M455),99)=99,IF(IFERROR(SEARCH("H351",R455),99)=99,IF(IFERROR(SEARCH("carcinogenic",P455),99)=99,IF(IFERROR(SEARCH("suspected carcinogenic",S455),99)=99,0,Scoring!$E$12),Scoring!$E$11),Scoring!$E$10),Scoring!$E$10),Scoring!$E$10),Scoring!$E$10),Scoring!$E$10),Scoring!$E$10),Scoring!$E$10),Scoring!$E$10),Scoring!$E$10),Scoring!$E$10)</f>
        <v>1</v>
      </c>
      <c r="AA455" s="78">
        <f>IF(IFERROR(SEARCH("H340",N455),99)=99,IF(IFERROR(SEARCH("H340",O455),99)=99,IF(IFERROR(SEARCH("H340",Q455),99)=99,IF(IFERROR(SEARCH("H340",M455),99)=99,IF(IFERROR(SEARCH("H340",R455),99)=99,IF(IFERROR(SEARCH("H341",N455),99)=99,IF(IFERROR(SEARCH("H341",O455),99)=99,IF(IFERROR(SEARCH("H341",Q455),99)=99,IF(IFERROR(SEARCH("H341",M455),99)=99,IF(IFERROR(SEARCH("H341",R455),99)=99,IF(IFERROR(SEARCH("mutagenic",P455),99)=99,IF(IFERROR(SEARCH("suspected mutagenic",S455),99)=99,0,Scoring!$E$15),Scoring!$E$14),Scoring!$E$13),Scoring!$E$13),Scoring!$E$13),Scoring!$E$13),Scoring!$E$13),Scoring!$E$13),Scoring!$E$13),Scoring!$E$13),Scoring!$E$13),Scoring!$E$13)</f>
        <v>0</v>
      </c>
      <c r="AB455" s="78">
        <f>IF(IFERROR(SEARCH("H360",N455),99)=99,IF(IFERROR(SEARCH("H360",O455),99)=99,IF(IFERROR(SEARCH("H360",Q455),99)=99,IF(IFERROR(SEARCH("H360",M455),99)=99,IF(IFERROR(SEARCH("H360",R455),99)=99,IF(IFERROR(SEARCH("H361",N455),99)=99,IF(IFERROR(SEARCH("H361",O455),99)=99,IF(IFERROR(SEARCH("H361",Q455),99)=99,IF(IFERROR(SEARCH("H361",M455),99)=99,IF(IFERROR(SEARCH("H361",R455),99)=99,IF(IFERROR(SEARCH("reproduction",P455),99)=99,IF(IFERROR(SEARCH("suspected reprotoxic",S455),99)=99,IF(IFERROR(SEARCH("reprotoxic",S455),99)=99,IF(IFERROR(SEARCH("reprotoxic",K455),99)=99,0,Scoring!$E$18),Scoring!$E$18),Scoring!$E$19),Scoring!$E$17),Scoring!$E$16),Scoring!$E$16),Scoring!$E$16),Scoring!$E$16),Scoring!$E$16),Scoring!$E$16),Scoring!$E$16),Scoring!$E$16),Scoring!$E$16),Scoring!$E$16)</f>
        <v>0</v>
      </c>
      <c r="AC455" s="78">
        <f>IF(IFERROR(SEARCH("57f",L455),99)=99,IF(IFERROR(SEARCH("57(f)",P455),99)=99,0,Scoring!$E$20),Scoring!$E$20)</f>
        <v>0</v>
      </c>
      <c r="AD455" s="78">
        <f>IF(IFERROR(SEARCH("CAT1",T455),99)=99,IF(IFERROR(SEARCH("CAT2",T455),99)=99,IF(IFERROR(SEARCH("CAT3",T455),99)=99,IF(IFERROR(SEARCH("concluded to be endocrine",K455),99)=99,IF(IFERROR(SEARCH("categorised as endocrine",K455),99)=99,IF(IFERROR(SEARCH("endocrine disrupting",P455),99)=99,IF(IFERROR(SEARCH("endocrine disrupting",K455),99)=99,IF(IFERROR(SEARCH("suspected endocrine",S455),99)=99,IF(IFERROR(SEARCH("potential endocrine",S455),99)=99,0,Scoring!$E$25),Scoring!$E$25),Scoring!$E$24),Scoring!$E$24),Scoring!$E$24),Scoring!$E$24),Scoring!$E$23),Scoring!$E$22),Scoring!$E$21)</f>
        <v>0</v>
      </c>
      <c r="AE455" s="78">
        <f>IF(IFERROR(SEARCH("suspected sensitiser",S455),99)=99,IF(IFERROR(SEARCH("sensitiser",S455),99)=99,IF(IFERROR(SEARCH("other hazard based concern",S455),99)=99,0,Scoring!$E$28),Scoring!$E$26),Scoring!$E$27)</f>
        <v>0</v>
      </c>
      <c r="AF455" s="78">
        <f>IF(IFERROR(M455,1)=1,IF(IFERROR(N455,1)=1,IF(IFERROR(O455,1)=1,IF(IFERROR(Q455,1)=1,IF(IFERROR(R455,1)=1,IF(IFERROR(T455,1)=1,IF(IFERROR(K455,1)=1,IF(IFERROR(P455,1)=1,IF(IFERROR(S455,1)=1,Scoring!$E$29,0),0),0),0),0),0),0),0),0)</f>
        <v>0</v>
      </c>
      <c r="AG455" s="78">
        <f t="shared" si="43"/>
        <v>3</v>
      </c>
      <c r="AI455" s="93"/>
      <c r="AJ455" s="94"/>
      <c r="AK455" s="76"/>
      <c r="AL455" s="75"/>
      <c r="AN455" s="79"/>
      <c r="AO455" s="79"/>
      <c r="AP455" s="79"/>
      <c r="AQ455" s="79"/>
      <c r="AR455" s="79"/>
      <c r="AS455" s="78"/>
      <c r="AU455" s="79">
        <f>IF(IFERROR(F455,99)=99,IF(IFERROR(G455,99)=99,IF(IFERROR(H455,99)=99,IF(IFERROR(I455,99)=99,IF(IFERROR(E455,99)=99,IF(IFERROR(J455,99)=99,0,Scoring!$B$7),Scoring!$B$3),Scoring!$B$2),Scoring!$B$6),Scoring!$B$5),Scoring!$B$4)</f>
        <v>0.3</v>
      </c>
      <c r="AV455" s="78">
        <f t="shared" si="44"/>
        <v>0.89999999999999991</v>
      </c>
      <c r="AW455" s="78"/>
      <c r="AX455" s="66"/>
      <c r="AY455" s="78"/>
      <c r="AZ455" s="76"/>
      <c r="BA455" s="76"/>
      <c r="BB455" s="76"/>
    </row>
    <row r="456" spans="1:54" x14ac:dyDescent="0.25">
      <c r="A456" s="77" t="s">
        <v>7660</v>
      </c>
      <c r="B456" s="76" t="str">
        <f t="shared" si="42"/>
        <v>202-110-6</v>
      </c>
      <c r="C456" s="77" t="s">
        <v>2590</v>
      </c>
      <c r="D456" s="77" t="s">
        <v>2591</v>
      </c>
      <c r="E456" s="76" t="str">
        <f>IF(C456="-",IF(A456="-",VLOOKUP(D456,'sin-list 180320_update'!$C$2:$C$835,1,FALSE),VLOOKUP(A456,'sin-list 180320_update'!$A$2:$A$835,1,FALSE)),VLOOKUP(C456,'sin-list 180320_update'!$B$2:$B$835,1,FALSE))</f>
        <v>202-110-6</v>
      </c>
      <c r="F456" s="76" t="e">
        <f>IF($C456="-",IF($A456="-",VLOOKUP($D456,'REACH Bilaga XVII_update'!$A$5:$A$131,1,FALSE),VLOOKUP($A456,'REACH Bilaga XVII_update'!$C$5:$C$131,1,FALSE)),VLOOKUP($C456,'REACH Bilaga XVII_update'!$B$5:$B$131,1,FALSE))</f>
        <v>#N/A</v>
      </c>
      <c r="G456" s="76" t="e">
        <f>IF($C456="-",IF($A456="-",VLOOKUP($D456,' REACH Bilaga 59_update'!$A$5:$A$210,1,FALSE),VLOOKUP($A456,' REACH Bilaga 59_update'!$D$5:$D$210,1,FALSE)),VLOOKUP($C456,' REACH Bilaga 59_update'!$C$5:$C$210,1,FALSE))</f>
        <v>#N/A</v>
      </c>
      <c r="H456" s="76" t="e">
        <f>IF($C456="-",IF($A456="-",VLOOKUP($D456,'REACH Bilaga XIV_update'!$A$5:$A$110,1,FALSE),VLOOKUP($A456,'REACH Bilaga XIV_update'!$D$5:$D$110,1,FALSE)),VLOOKUP($C456,'REACH Bilaga XIV_update'!$C$5:$C$110,1,FALSE))</f>
        <v>#N/A</v>
      </c>
      <c r="I456" s="76" t="e">
        <f>IF($C456="-",IF($A456="-",VLOOKUP($D456,CoRAP_update!$A$5:$A$376,1,FALSE),VLOOKUP($A456,CoRAP_update!$D$5:$D$376,1,FALSE)),VLOOKUP($C456,CoRAP_update!$C$5:$C$376,1,FALSE))</f>
        <v>#N/A</v>
      </c>
      <c r="J456" s="76" t="e">
        <f>IF($C456="-",IF($A456="-",VLOOKUP($D456,EDC_update!$C$2:$C$450,1,FALSE),VLOOKUP($A456,EDC_update!$B$2:$B$450,1,FALSE)),VLOOKUP($C456,EDC_update!$L$2:$L$450,1,FALSE))</f>
        <v>#N/A</v>
      </c>
      <c r="K456" s="76" t="str">
        <f>IF($C456="-",IF($A456="-",IF(VLOOKUP($D456,'sin-list 180320_update'!$C$2:$S$835,3,FALSE)="",NA(),VLOOKUP($D456,'sin-list 180320_update'!$C$2:$S$835,3,FALSE)),IF(VLOOKUP($A456,'sin-list 180320_update'!$A$2:$S$835,5,FALSE)="",NA(),VLOOKUP($A456,'sin-list 180320_update'!$A$2:$S$835,5,FALSE))),IF(VLOOKUP($C456,'sin-list 180320_update'!$B$2:$S$835,4,FALSE)="",NA(),VLOOKUP($C456,'sin-list 180320_update'!$B$2:$S$835,4,FALSE)))</f>
        <v>Classified CMR according to Annex VI of Regulation 1272/2008</v>
      </c>
      <c r="L456" s="76" t="str">
        <f>IF($C456="-",IF($A456="-",VLOOKUP($D456,'sin-list 180320_update'!$C$2:$S$835,6,FALSE),VLOOKUP($A456,'sin-list 180320_update'!$A$2:$S$835,8,FALSE)),VLOOKUP($C456,'sin-list 180320_update'!$B$2:$S$835,7,FALSE))</f>
        <v>Carc. 1B
Muta. 2</v>
      </c>
      <c r="M456" s="76" t="str">
        <f>IF($C456="-",IF($A456="-",IF(VLOOKUP($D456,'sin-list 180320_update'!$C$2:$S$835,8,FALSE)="",NA(),VLOOKUP($D456,'sin-list 180320_update'!$C$2:$S$835,8,FALSE)),IF(VLOOKUP($A456,'sin-list 180320_update'!$A$2:$S$835,10,FALSE)="",NA(),VLOOKUP($A456,'sin-list 180320_update'!$A$2:$S$835,10,FALSE))),IF(VLOOKUP($C456,'sin-list 180320_update'!$B$2:$S$835,9,FALSE)="",NA(),VLOOKUP($C456,'sin-list 180320_update'!$B$2:$S$835,9,FALSE)))</f>
        <v>H350
H341</v>
      </c>
      <c r="N456" s="76" t="e">
        <f>IF($C456="-",IF($A456="-",IF(VLOOKUP($D456,'REACH Bilaga XVII_update'!$A$5:$E$131,4,FALSE)="",NA(),VLOOKUP($D456,'REACH Bilaga XVII_update'!$A$5:$E$131,4,FALSE)),IF(VLOOKUP($A456,'REACH Bilaga XVII_update'!$C$5:$D$131,2,FALSE)="",NA(),VLOOKUP($A456,'REACH Bilaga XVII_update'!$C$5:$D$131,2,FALSE))),IF(VLOOKUP($C456,'REACH Bilaga XVII_update'!$B$5:$D$131,3,FALSE)="",NA(),VLOOKUP($C456,'REACH Bilaga XVII_update'!$B$5:$D$131,3,FALSE)))</f>
        <v>#N/A</v>
      </c>
      <c r="O456" s="76" t="e">
        <f>IF($C456="-",IF($A456="-",IF(VLOOKUP($D456,' REACH Bilaga 59_update'!$A$5:$E$210,5,FALSE)="",NA(),VLOOKUP($D456,' REACH Bilaga 59_update'!$A$5:$E$210,5,FALSE)),IF(VLOOKUP($A456,' REACH Bilaga 59_update'!$D$5:$E$210,2,FALSE)="",NA(),VLOOKUP($A456,' REACH Bilaga 59_update'!$D$5:$E$210,2,FALSE))),IF(VLOOKUP($C456,' REACH Bilaga 59_update'!$C$5:$E$210,3,FALSE)="",NA(),VLOOKUP($C456,' REACH Bilaga 59_update'!$C$5:$E$210,3,FALSE)))</f>
        <v>#N/A</v>
      </c>
      <c r="P456" s="76" t="e">
        <f>IF(C456="-",IF(A456="-",IFERROR(VLOOKUP($D456,' REACH Bilaga 59_update'!$A$5:$F$210,MATCH(Sammanfattning!P$1,' REACH Bilaga 59_update'!$A$4:$F$4,0),FALSE),VLOOKUP($D456,'REACH Bilaga XIV_update'!$A$4:$H$110,MATCH(Sammanfattning!P$1,'REACH Bilaga XIV_update'!$A$4:$H$4,0),FALSE)),IFERROR(VLOOKUP($A456,' REACH Bilaga 59_update'!$D$5:$F$210,MATCH(Sammanfattning!P$1,' REACH Bilaga 59_update'!$D$4:$F$4,0),FALSE),VLOOKUP($A456,'REACH Bilaga XIV_update'!$D$4:$H$110,MATCH(Sammanfattning!P$1,'REACH Bilaga XIV_update'!$D$4:$H$4,0),FALSE))),IFERROR(VLOOKUP($C456,' REACH Bilaga 59_update'!$C$5:$F$210,MATCH(Sammanfattning!P$1,' REACH Bilaga 59_update'!$C$4:$F$4,0),FALSE),VLOOKUP($C456,'REACH Bilaga XIV_update'!$C$4:$H$110,MATCH(Sammanfattning!P$1,'REACH Bilaga XIV_update'!$C$4:$H$4,0),FALSE)))</f>
        <v>#N/A</v>
      </c>
      <c r="Q456" s="76" t="e">
        <f>IF($C456="-",IF($A456="-",IF(VLOOKUP($D456,'REACH Bilaga XIV_update'!$A$5:$I$110,9,FALSE)="",NA(),VLOOKUP($D456,'REACH Bilaga XIV_update'!$A$5:$I$110,9,FALSE)),IF(VLOOKUP($A456,'REACH Bilaga XIV_update'!$D$5:$I$110,6,FALSE)="",NA(),VLOOKUP($A456,'REACH Bilaga XIV_update'!$D$5:$I$110,6,FALSE))),IF(VLOOKUP($C456,'REACH Bilaga XIV_update'!$C$5:$I$110,7,FALSE)="",NA(),VLOOKUP($C456,'REACH Bilaga XIV_update'!$C$5:$I$110,7,FALSE)))</f>
        <v>#N/A</v>
      </c>
      <c r="R456" s="76" t="e">
        <f>IF($C456="-",IF($A456="-",IF(VLOOKUP($D456,CoRAP_update!$A$5:$O$376,15,FALSE)="",NA(),VLOOKUP($D456,CoRAP_update!$A$5:$O$376,15,FALSE)),IF(VLOOKUP($A456,CoRAP_update!$D$5:$O$376,12,FALSE)="",NA(),VLOOKUP($A456,CoRAP_update!$D$5:$O$376,12,FALSE))),IF(VLOOKUP($C456,CoRAP_update!$C$5:$O$376,13,FALSE)="",NA(),VLOOKUP($C456,CoRAP_update!$C$5:$O$376,13,FALSE)))</f>
        <v>#N/A</v>
      </c>
      <c r="S456" s="144" t="e">
        <f>IF($C456="-",IF($A456="-",VLOOKUP($D456,CoRAP_update!$A$5:$J$376,MATCH(Sammanfattning!S$1,CoRAP_update!$A$4:$J$4,0),FALSE),VLOOKUP($A456,CoRAP_update!$D$5:$J$376,MATCH(Sammanfattning!S$1,CoRAP_update!$D$4:$J$4,0),FALSE)),VLOOKUP($C456,CoRAP_update!$C$5:$J$376,MATCH(Sammanfattning!S$1,CoRAP_update!$C$4:$J$4,0),FALSE))</f>
        <v>#N/A</v>
      </c>
      <c r="T456" s="76" t="e">
        <f>IF($A456="-",VLOOKUP($D456,EDC_update!$C$2:$F$450,4,FALSE),VLOOKUP($A456,EDC_update!$B$2:$F$450,5,FALSE))</f>
        <v>#N/A</v>
      </c>
      <c r="V456" s="78">
        <f>IF(IFERROR(SEARCH("PBT",P456),99)=99,IF(IFERROR(SEARCH("suspected PBT",S456),99)=99,IF(IFERROR(SEARCH("concluded to be PBT",K456),99)=99,IF(IFERROR(SEARCH("PBT",S456),99)=99,IF(IFERROR(SEARCH("PBT cand",L456),99)=99,IF(IFERROR(SEARCH("PBT",L456),99)=99,IF(IFERROR(SEARCH("persistent, bioackumulative and toxic properties",K456),99)=99,0,Scoring!$E$3),Scoring!$E$3),Scoring!$E$7),Scoring!$E$3),Scoring!$E$5),Scoring!$E$6),Scoring!$E$3)</f>
        <v>0</v>
      </c>
      <c r="W456" s="78">
        <f>IF(IFERROR(SEARCH("vPvB",P456),99)=99,IF(IFERROR(SEARCH("suspected pbt/vPvB",S456),99)=99,IF(IFERROR(SEARCH("vPvB",S456),99)=99,IF(IFERROR(SEARCH("concluded to be a vPvB",S456),99)=99,IF(IFERROR(SEARCH("identified as vPvB",K456),99)=99,IF(IFERROR(SEARCH("concluded to be a vPvB",K456),99)=99,IF(IFERROR(SEARCH("concluded to be both pbt and vPvB",S456),99)=99,IF(IFERROR(SEARCH("concluded to be both pbt and vPvB",K456),99)=99,0,Scoring!$E$5),Scoring!$E$5),Scoring!$E$5),Scoring!$E$5),Scoring!$E$5),Scoring!$E$4),Scoring!$E$6),Scoring!$E$4)</f>
        <v>0</v>
      </c>
      <c r="X456" s="78">
        <f>IF(IFERROR(SEARCH("H410",N456),99)=99,IF(IFERROR(SEARCH("H410",O456),99)=99,IF(IFERROR(SEARCH("H410",Q456),99)=99,IF(IFERROR(SEARCH("H410",M456),99)=99,IF(IFERROR(SEARCH("H410",R456),99)=99,IF(IFERROR(SEARCH("H411",N456),99)=99,IF(IFERROR(SEARCH("H411",O456),99)=99,IF(IFERROR(SEARCH("H411",Q456),99)=99,IF(IFERROR(SEARCH("H411",M456),99)=99,IF(IFERROR(SEARCH("H411",R456),99)=99,IF(IFERROR(SEARCH("H413",N456),99)=99,IF(IFERROR(SEARCH("H413",O456),99)=99,IF(IFERROR(SEARCH("H413",Q456),99)=99,IF(IFERROR(SEARCH("H413",M456),99)=99,IF(IFERROR(SEARCH("H413",R456),99)=99,IF(IFERROR(SEARCH("H412",N456),99)=99,IF(IFERROR(SEARCH("H412",O456),99)=99,IF(IFERROR(SEARCH("H412",Q456),99)=99,IF(IFERROR(SEARCH("H412",M456),99)=99,IF(IFERROR(SEARCH("H412",R456),99)=99,0,Scoring!$E$2),Scoring!$E$2),Scoring!$E$2),Scoring!$E$2),Scoring!$E$2),Scoring!$E$2),Scoring!$E$2),Scoring!$E$2),Scoring!$E$2),Scoring!$E$2),Scoring!$E$2),Scoring!$E$2),Scoring!$E$2),Scoring!$E$2),Scoring!$E$2),Scoring!$E$2),Scoring!$E$2),Scoring!$E$2),Scoring!$E$2),Scoring!$E$2)</f>
        <v>0</v>
      </c>
      <c r="Y456" s="78">
        <f>IF(IFERROR(SEARCH("CMR",K456),99)=99,IF(IFERROR(SEARCH("Suspected CMR",S456),99)=99,IF(IFERROR(SEARCH("CMR",S456),99)=99,0,Scoring!$E$8),Scoring!$E$9),Scoring!$E$8)</f>
        <v>3</v>
      </c>
      <c r="Z456" s="78">
        <f>IF(IFERROR(SEARCH("H350",N456),99)=99,IF(IFERROR(SEARCH("H350",O456),99)=99,IF(IFERROR(SEARCH("H350",Q456),99)=99,IF(IFERROR(SEARCH("H350",M456),99)=99,IF(IFERROR(SEARCH("H350",R456),99)=99,IF(IFERROR(SEARCH("H351",N456),99)=99,IF(IFERROR(SEARCH("H351",O456),99)=99,IF(IFERROR(SEARCH("H351",Q456),99)=99,IF(IFERROR(SEARCH("H351",M456),99)=99,IF(IFERROR(SEARCH("H351",R456),99)=99,IF(IFERROR(SEARCH("carcinogenic",P456),99)=99,IF(IFERROR(SEARCH("suspected carcinogenic",S456),99)=99,0,Scoring!$E$12),Scoring!$E$11),Scoring!$E$10),Scoring!$E$10),Scoring!$E$10),Scoring!$E$10),Scoring!$E$10),Scoring!$E$10),Scoring!$E$10),Scoring!$E$10),Scoring!$E$10),Scoring!$E$10)</f>
        <v>1</v>
      </c>
      <c r="AA456" s="78">
        <f>IF(IFERROR(SEARCH("H340",N456),99)=99,IF(IFERROR(SEARCH("H340",O456),99)=99,IF(IFERROR(SEARCH("H340",Q456),99)=99,IF(IFERROR(SEARCH("H340",M456),99)=99,IF(IFERROR(SEARCH("H340",R456),99)=99,IF(IFERROR(SEARCH("H341",N456),99)=99,IF(IFERROR(SEARCH("H341",O456),99)=99,IF(IFERROR(SEARCH("H341",Q456),99)=99,IF(IFERROR(SEARCH("H341",M456),99)=99,IF(IFERROR(SEARCH("H341",R456),99)=99,IF(IFERROR(SEARCH("mutagenic",P456),99)=99,IF(IFERROR(SEARCH("suspected mutagenic",S456),99)=99,0,Scoring!$E$15),Scoring!$E$14),Scoring!$E$13),Scoring!$E$13),Scoring!$E$13),Scoring!$E$13),Scoring!$E$13),Scoring!$E$13),Scoring!$E$13),Scoring!$E$13),Scoring!$E$13),Scoring!$E$13)</f>
        <v>1</v>
      </c>
      <c r="AB456" s="78">
        <f>IF(IFERROR(SEARCH("H360",N456),99)=99,IF(IFERROR(SEARCH("H360",O456),99)=99,IF(IFERROR(SEARCH("H360",Q456),99)=99,IF(IFERROR(SEARCH("H360",M456),99)=99,IF(IFERROR(SEARCH("H360",R456),99)=99,IF(IFERROR(SEARCH("H361",N456),99)=99,IF(IFERROR(SEARCH("H361",O456),99)=99,IF(IFERROR(SEARCH("H361",Q456),99)=99,IF(IFERROR(SEARCH("H361",M456),99)=99,IF(IFERROR(SEARCH("H361",R456),99)=99,IF(IFERROR(SEARCH("reproduction",P456),99)=99,IF(IFERROR(SEARCH("suspected reprotoxic",S456),99)=99,IF(IFERROR(SEARCH("reprotoxic",S456),99)=99,IF(IFERROR(SEARCH("reprotoxic",K456),99)=99,0,Scoring!$E$18),Scoring!$E$18),Scoring!$E$19),Scoring!$E$17),Scoring!$E$16),Scoring!$E$16),Scoring!$E$16),Scoring!$E$16),Scoring!$E$16),Scoring!$E$16),Scoring!$E$16),Scoring!$E$16),Scoring!$E$16),Scoring!$E$16)</f>
        <v>0</v>
      </c>
      <c r="AC456" s="78">
        <f>IF(IFERROR(SEARCH("57f",L456),99)=99,IF(IFERROR(SEARCH("57(f)",P456),99)=99,0,Scoring!$E$20),Scoring!$E$20)</f>
        <v>0</v>
      </c>
      <c r="AD456" s="78">
        <f>IF(IFERROR(SEARCH("CAT1",T456),99)=99,IF(IFERROR(SEARCH("CAT2",T456),99)=99,IF(IFERROR(SEARCH("CAT3",T456),99)=99,IF(IFERROR(SEARCH("concluded to be endocrine",K456),99)=99,IF(IFERROR(SEARCH("categorised as endocrine",K456),99)=99,IF(IFERROR(SEARCH("endocrine disrupting",P456),99)=99,IF(IFERROR(SEARCH("endocrine disrupting",K456),99)=99,IF(IFERROR(SEARCH("suspected endocrine",S456),99)=99,IF(IFERROR(SEARCH("potential endocrine",S456),99)=99,0,Scoring!$E$25),Scoring!$E$25),Scoring!$E$24),Scoring!$E$24),Scoring!$E$24),Scoring!$E$24),Scoring!$E$23),Scoring!$E$22),Scoring!$E$21)</f>
        <v>0</v>
      </c>
      <c r="AE456" s="78">
        <f>IF(IFERROR(SEARCH("suspected sensitiser",S456),99)=99,IF(IFERROR(SEARCH("sensitiser",S456),99)=99,IF(IFERROR(SEARCH("other hazard based concern",S456),99)=99,0,Scoring!$E$28),Scoring!$E$26),Scoring!$E$27)</f>
        <v>0</v>
      </c>
      <c r="AF456" s="78">
        <f>IF(IFERROR(M456,1)=1,IF(IFERROR(N456,1)=1,IF(IFERROR(O456,1)=1,IF(IFERROR(Q456,1)=1,IF(IFERROR(R456,1)=1,IF(IFERROR(T456,1)=1,IF(IFERROR(K456,1)=1,IF(IFERROR(P456,1)=1,IF(IFERROR(S456,1)=1,Scoring!$E$29,0),0),0),0),0),0),0),0),0)</f>
        <v>0</v>
      </c>
      <c r="AG456" s="78">
        <f t="shared" si="43"/>
        <v>3</v>
      </c>
      <c r="AI456" s="93"/>
      <c r="AJ456" s="94"/>
      <c r="AK456" s="76"/>
      <c r="AL456" s="75"/>
      <c r="AN456" s="79"/>
      <c r="AO456" s="79"/>
      <c r="AP456" s="79"/>
      <c r="AQ456" s="79"/>
      <c r="AR456" s="79"/>
      <c r="AS456" s="78"/>
      <c r="AU456" s="79">
        <f>IF(IFERROR(F456,99)=99,IF(IFERROR(G456,99)=99,IF(IFERROR(H456,99)=99,IF(IFERROR(I456,99)=99,IF(IFERROR(E456,99)=99,IF(IFERROR(J456,99)=99,0,Scoring!$B$7),Scoring!$B$3),Scoring!$B$2),Scoring!$B$6),Scoring!$B$5),Scoring!$B$4)</f>
        <v>0.3</v>
      </c>
      <c r="AV456" s="78">
        <f t="shared" si="44"/>
        <v>0.89999999999999991</v>
      </c>
      <c r="AW456" s="78"/>
      <c r="AX456" s="66"/>
      <c r="AY456" s="78"/>
      <c r="AZ456" s="76"/>
      <c r="BA456" s="76"/>
      <c r="BB456" s="76"/>
    </row>
    <row r="457" spans="1:54" x14ac:dyDescent="0.25">
      <c r="A457" s="77" t="s">
        <v>3059</v>
      </c>
      <c r="B457" s="76" t="str">
        <f t="shared" si="42"/>
        <v>202-177-1</v>
      </c>
      <c r="C457" s="77" t="s">
        <v>2659</v>
      </c>
      <c r="D457" s="77" t="s">
        <v>2660</v>
      </c>
      <c r="E457" s="76" t="str">
        <f>IF(C457="-",IF(A457="-",VLOOKUP(D457,'sin-list 180320_update'!$C$2:$C$835,1,FALSE),VLOOKUP(A457,'sin-list 180320_update'!$A$2:$A$835,1,FALSE)),VLOOKUP(C457,'sin-list 180320_update'!$B$2:$B$835,1,FALSE))</f>
        <v>202-177-1</v>
      </c>
      <c r="F457" s="76" t="str">
        <f>IF($C457="-",IF($A457="-",VLOOKUP($D457,'REACH Bilaga XVII_update'!$A$5:$A$131,1,FALSE),VLOOKUP($A457,'REACH Bilaga XVII_update'!$C$5:$C$131,1,FALSE)),VLOOKUP($C457,'REACH Bilaga XVII_update'!$B$5:$B$131,1,FALSE))</f>
        <v>202-177-1</v>
      </c>
      <c r="G457" s="76" t="str">
        <f>IF($C457="-",IF($A457="-",VLOOKUP($D457,' REACH Bilaga 59_update'!$A$5:$A$210,1,FALSE),VLOOKUP($A457,' REACH Bilaga 59_update'!$D$5:$D$210,1,FALSE)),VLOOKUP($C457,' REACH Bilaga 59_update'!$C$5:$C$210,1,FALSE))</f>
        <v>202-177-1</v>
      </c>
      <c r="H457" s="76" t="e">
        <f>IF($C457="-",IF($A457="-",VLOOKUP($D457,'REACH Bilaga XIV_update'!$A$5:$A$110,1,FALSE),VLOOKUP($A457,'REACH Bilaga XIV_update'!$D$5:$D$110,1,FALSE)),VLOOKUP($C457,'REACH Bilaga XIV_update'!$C$5:$C$110,1,FALSE))</f>
        <v>#N/A</v>
      </c>
      <c r="I457" s="76" t="e">
        <f>IF($C457="-",IF($A457="-",VLOOKUP($D457,CoRAP_update!$A$5:$A$376,1,FALSE),VLOOKUP($A457,CoRAP_update!$D$5:$D$376,1,FALSE)),VLOOKUP($C457,CoRAP_update!$C$5:$C$376,1,FALSE))</f>
        <v>#N/A</v>
      </c>
      <c r="J457" s="76" t="e">
        <f>IF($C457="-",IF($A457="-",VLOOKUP($D457,EDC_update!$C$2:$C$450,1,FALSE),VLOOKUP($A457,EDC_update!$B$2:$B$450,1,FALSE)),VLOOKUP($C457,EDC_update!$L$2:$L$450,1,FALSE))</f>
        <v>#N/A</v>
      </c>
      <c r="K457" s="76" t="str">
        <f>IF($C457="-",IF($A457="-",IF(VLOOKUP($D457,'sin-list 180320_update'!$C$2:$S$835,3,FALSE)="",NA(),VLOOKUP($D457,'sin-list 180320_update'!$C$2:$S$835,3,FALSE)),IF(VLOOKUP($A457,'sin-list 180320_update'!$A$2:$S$835,5,FALSE)="",NA(),VLOOKUP($A457,'sin-list 180320_update'!$A$2:$S$835,5,FALSE))),IF(VLOOKUP($C457,'sin-list 180320_update'!$B$2:$S$835,4,FALSE)="",NA(),VLOOKUP($C457,'sin-list 180320_update'!$B$2:$S$835,4,FALSE)))</f>
        <v>Classified CMR according to Annex VI of Regulation 1272/2008</v>
      </c>
      <c r="L457" s="76" t="str">
        <f>IF($C457="-",IF($A457="-",VLOOKUP($D457,'sin-list 180320_update'!$C$2:$S$835,6,FALSE),VLOOKUP($A457,'sin-list 180320_update'!$A$2:$S$835,8,FALSE)),VLOOKUP($C457,'sin-list 180320_update'!$B$2:$S$835,7,FALSE))</f>
        <v>Carc. 1A
Acute Tox. 4 *</v>
      </c>
      <c r="M457" s="76" t="str">
        <f>IF($C457="-",IF($A457="-",IF(VLOOKUP($D457,'sin-list 180320_update'!$C$2:$S$835,8,FALSE)="",NA(),VLOOKUP($D457,'sin-list 180320_update'!$C$2:$S$835,8,FALSE)),IF(VLOOKUP($A457,'sin-list 180320_update'!$A$2:$S$835,10,FALSE)="",NA(),VLOOKUP($A457,'sin-list 180320_update'!$A$2:$S$835,10,FALSE))),IF(VLOOKUP($C457,'sin-list 180320_update'!$B$2:$S$835,9,FALSE)="",NA(),VLOOKUP($C457,'sin-list 180320_update'!$B$2:$S$835,9,FALSE)))</f>
        <v>H350
H302</v>
      </c>
      <c r="N457" s="76" t="str">
        <f>IF($C457="-",IF($A457="-",IF(VLOOKUP($D457,'REACH Bilaga XVII_update'!$A$5:$E$131,4,FALSE)="",NA(),VLOOKUP($D457,'REACH Bilaga XVII_update'!$A$5:$E$131,4,FALSE)),IF(VLOOKUP($A457,'REACH Bilaga XVII_update'!$C$5:$D$131,2,FALSE)="",NA(),VLOOKUP($A457,'REACH Bilaga XVII_update'!$C$5:$D$131,2,FALSE))),IF(VLOOKUP($C457,'REACH Bilaga XVII_update'!$B$5:$D$131,3,FALSE)="",NA(),VLOOKUP($C457,'REACH Bilaga XVII_update'!$B$5:$D$131,3,FALSE)))</f>
        <v>H350
H302</v>
      </c>
      <c r="O457" s="76" t="str">
        <f>IF($C457="-",IF($A457="-",IF(VLOOKUP($D457,' REACH Bilaga 59_update'!$A$5:$E$210,5,FALSE)="",NA(),VLOOKUP($D457,' REACH Bilaga 59_update'!$A$5:$E$210,5,FALSE)),IF(VLOOKUP($A457,' REACH Bilaga 59_update'!$D$5:$E$210,2,FALSE)="",NA(),VLOOKUP($A457,' REACH Bilaga 59_update'!$D$5:$E$210,2,FALSE))),IF(VLOOKUP($C457,' REACH Bilaga 59_update'!$C$5:$E$210,3,FALSE)="",NA(),VLOOKUP($C457,' REACH Bilaga 59_update'!$C$5:$E$210,3,FALSE)))</f>
        <v>H350
H302</v>
      </c>
      <c r="P457" s="76" t="str">
        <f>IF(C457="-",IF(A457="-",IFERROR(VLOOKUP($D457,' REACH Bilaga 59_update'!$A$5:$F$210,MATCH(Sammanfattning!P$1,' REACH Bilaga 59_update'!$A$4:$F$4,0),FALSE),VLOOKUP($D457,'REACH Bilaga XIV_update'!$A$4:$H$110,MATCH(Sammanfattning!P$1,'REACH Bilaga XIV_update'!$A$4:$H$4,0),FALSE)),IFERROR(VLOOKUP($A457,' REACH Bilaga 59_update'!$D$5:$F$210,MATCH(Sammanfattning!P$1,' REACH Bilaga 59_update'!$D$4:$F$4,0),FALSE),VLOOKUP($A457,'REACH Bilaga XIV_update'!$D$4:$H$110,MATCH(Sammanfattning!P$1,'REACH Bilaga XIV_update'!$D$4:$H$4,0),FALSE))),IFERROR(VLOOKUP($C457,' REACH Bilaga 59_update'!$C$5:$F$210,MATCH(Sammanfattning!P$1,' REACH Bilaga 59_update'!$C$4:$F$4,0),FALSE),VLOOKUP($C457,'REACH Bilaga XIV_update'!$C$4:$H$110,MATCH(Sammanfattning!P$1,'REACH Bilaga XIV_update'!$C$4:$H$4,0),FALSE)))</f>
        <v>Carcinogenic (Article 57a)</v>
      </c>
      <c r="Q457" s="76" t="e">
        <f>IF($C457="-",IF($A457="-",IF(VLOOKUP($D457,'REACH Bilaga XIV_update'!$A$5:$I$110,9,FALSE)="",NA(),VLOOKUP($D457,'REACH Bilaga XIV_update'!$A$5:$I$110,9,FALSE)),IF(VLOOKUP($A457,'REACH Bilaga XIV_update'!$D$5:$I$110,6,FALSE)="",NA(),VLOOKUP($A457,'REACH Bilaga XIV_update'!$D$5:$I$110,6,FALSE))),IF(VLOOKUP($C457,'REACH Bilaga XIV_update'!$C$5:$I$110,7,FALSE)="",NA(),VLOOKUP($C457,'REACH Bilaga XIV_update'!$C$5:$I$110,7,FALSE)))</f>
        <v>#N/A</v>
      </c>
      <c r="R457" s="76" t="e">
        <f>IF($C457="-",IF($A457="-",IF(VLOOKUP($D457,CoRAP_update!$A$5:$O$376,15,FALSE)="",NA(),VLOOKUP($D457,CoRAP_update!$A$5:$O$376,15,FALSE)),IF(VLOOKUP($A457,CoRAP_update!$D$5:$O$376,12,FALSE)="",NA(),VLOOKUP($A457,CoRAP_update!$D$5:$O$376,12,FALSE))),IF(VLOOKUP($C457,CoRAP_update!$C$5:$O$376,13,FALSE)="",NA(),VLOOKUP($C457,CoRAP_update!$C$5:$O$376,13,FALSE)))</f>
        <v>#N/A</v>
      </c>
      <c r="S457" s="144" t="e">
        <f>IF($C457="-",IF($A457="-",VLOOKUP($D457,CoRAP_update!$A$5:$J$376,MATCH(Sammanfattning!S$1,CoRAP_update!$A$4:$J$4,0),FALSE),VLOOKUP($A457,CoRAP_update!$D$5:$J$376,MATCH(Sammanfattning!S$1,CoRAP_update!$D$4:$J$4,0),FALSE)),VLOOKUP($C457,CoRAP_update!$C$5:$J$376,MATCH(Sammanfattning!S$1,CoRAP_update!$C$4:$J$4,0),FALSE))</f>
        <v>#N/A</v>
      </c>
      <c r="T457" s="76" t="e">
        <f>IF($A457="-",VLOOKUP($D457,EDC_update!$C$2:$F$450,4,FALSE),VLOOKUP($A457,EDC_update!$B$2:$F$450,5,FALSE))</f>
        <v>#N/A</v>
      </c>
      <c r="V457" s="78">
        <f>IF(IFERROR(SEARCH("PBT",P457),99)=99,IF(IFERROR(SEARCH("suspected PBT",S457),99)=99,IF(IFERROR(SEARCH("concluded to be PBT",K457),99)=99,IF(IFERROR(SEARCH("PBT",S457),99)=99,IF(IFERROR(SEARCH("PBT cand",L457),99)=99,IF(IFERROR(SEARCH("PBT",L457),99)=99,IF(IFERROR(SEARCH("persistent, bioackumulative and toxic properties",K457),99)=99,0,Scoring!$E$3),Scoring!$E$3),Scoring!$E$7),Scoring!$E$3),Scoring!$E$5),Scoring!$E$6),Scoring!$E$3)</f>
        <v>0</v>
      </c>
      <c r="W457" s="78">
        <f>IF(IFERROR(SEARCH("vPvB",P457),99)=99,IF(IFERROR(SEARCH("suspected pbt/vPvB",S457),99)=99,IF(IFERROR(SEARCH("vPvB",S457),99)=99,IF(IFERROR(SEARCH("concluded to be a vPvB",S457),99)=99,IF(IFERROR(SEARCH("identified as vPvB",K457),99)=99,IF(IFERROR(SEARCH("concluded to be a vPvB",K457),99)=99,IF(IFERROR(SEARCH("concluded to be both pbt and vPvB",S457),99)=99,IF(IFERROR(SEARCH("concluded to be both pbt and vPvB",K457),99)=99,0,Scoring!$E$5),Scoring!$E$5),Scoring!$E$5),Scoring!$E$5),Scoring!$E$5),Scoring!$E$4),Scoring!$E$6),Scoring!$E$4)</f>
        <v>0</v>
      </c>
      <c r="X457" s="78">
        <f>IF(IFERROR(SEARCH("H410",N457),99)=99,IF(IFERROR(SEARCH("H410",O457),99)=99,IF(IFERROR(SEARCH("H410",Q457),99)=99,IF(IFERROR(SEARCH("H410",M457),99)=99,IF(IFERROR(SEARCH("H410",R457),99)=99,IF(IFERROR(SEARCH("H411",N457),99)=99,IF(IFERROR(SEARCH("H411",O457),99)=99,IF(IFERROR(SEARCH("H411",Q457),99)=99,IF(IFERROR(SEARCH("H411",M457),99)=99,IF(IFERROR(SEARCH("H411",R457),99)=99,IF(IFERROR(SEARCH("H413",N457),99)=99,IF(IFERROR(SEARCH("H413",O457),99)=99,IF(IFERROR(SEARCH("H413",Q457),99)=99,IF(IFERROR(SEARCH("H413",M457),99)=99,IF(IFERROR(SEARCH("H413",R457),99)=99,IF(IFERROR(SEARCH("H412",N457),99)=99,IF(IFERROR(SEARCH("H412",O457),99)=99,IF(IFERROR(SEARCH("H412",Q457),99)=99,IF(IFERROR(SEARCH("H412",M457),99)=99,IF(IFERROR(SEARCH("H412",R457),99)=99,0,Scoring!$E$2),Scoring!$E$2),Scoring!$E$2),Scoring!$E$2),Scoring!$E$2),Scoring!$E$2),Scoring!$E$2),Scoring!$E$2),Scoring!$E$2),Scoring!$E$2),Scoring!$E$2),Scoring!$E$2),Scoring!$E$2),Scoring!$E$2),Scoring!$E$2),Scoring!$E$2),Scoring!$E$2),Scoring!$E$2),Scoring!$E$2),Scoring!$E$2)</f>
        <v>0</v>
      </c>
      <c r="Y457" s="78">
        <f>IF(IFERROR(SEARCH("CMR",K457),99)=99,IF(IFERROR(SEARCH("Suspected CMR",S457),99)=99,IF(IFERROR(SEARCH("CMR",S457),99)=99,0,Scoring!$E$8),Scoring!$E$9),Scoring!$E$8)</f>
        <v>3</v>
      </c>
      <c r="Z457" s="78">
        <f>IF(IFERROR(SEARCH("H350",N457),99)=99,IF(IFERROR(SEARCH("H350",O457),99)=99,IF(IFERROR(SEARCH("H350",Q457),99)=99,IF(IFERROR(SEARCH("H350",M457),99)=99,IF(IFERROR(SEARCH("H350",R457),99)=99,IF(IFERROR(SEARCH("H351",N457),99)=99,IF(IFERROR(SEARCH("H351",O457),99)=99,IF(IFERROR(SEARCH("H351",Q457),99)=99,IF(IFERROR(SEARCH("H351",M457),99)=99,IF(IFERROR(SEARCH("H351",R457),99)=99,IF(IFERROR(SEARCH("carcinogenic",P457),99)=99,IF(IFERROR(SEARCH("suspected carcinogenic",S457),99)=99,0,Scoring!$E$12),Scoring!$E$11),Scoring!$E$10),Scoring!$E$10),Scoring!$E$10),Scoring!$E$10),Scoring!$E$10),Scoring!$E$10),Scoring!$E$10),Scoring!$E$10),Scoring!$E$10),Scoring!$E$10)</f>
        <v>1</v>
      </c>
      <c r="AA457" s="78">
        <f>IF(IFERROR(SEARCH("H340",N457),99)=99,IF(IFERROR(SEARCH("H340",O457),99)=99,IF(IFERROR(SEARCH("H340",Q457),99)=99,IF(IFERROR(SEARCH("H340",M457),99)=99,IF(IFERROR(SEARCH("H340",R457),99)=99,IF(IFERROR(SEARCH("H341",N457),99)=99,IF(IFERROR(SEARCH("H341",O457),99)=99,IF(IFERROR(SEARCH("H341",Q457),99)=99,IF(IFERROR(SEARCH("H341",M457),99)=99,IF(IFERROR(SEARCH("H341",R457),99)=99,IF(IFERROR(SEARCH("mutagenic",P457),99)=99,IF(IFERROR(SEARCH("suspected mutagenic",S457),99)=99,0,Scoring!$E$15),Scoring!$E$14),Scoring!$E$13),Scoring!$E$13),Scoring!$E$13),Scoring!$E$13),Scoring!$E$13),Scoring!$E$13),Scoring!$E$13),Scoring!$E$13),Scoring!$E$13),Scoring!$E$13)</f>
        <v>0</v>
      </c>
      <c r="AB457" s="78">
        <f>IF(IFERROR(SEARCH("H360",N457),99)=99,IF(IFERROR(SEARCH("H360",O457),99)=99,IF(IFERROR(SEARCH("H360",Q457),99)=99,IF(IFERROR(SEARCH("H360",M457),99)=99,IF(IFERROR(SEARCH("H360",R457),99)=99,IF(IFERROR(SEARCH("H361",N457),99)=99,IF(IFERROR(SEARCH("H361",O457),99)=99,IF(IFERROR(SEARCH("H361",Q457),99)=99,IF(IFERROR(SEARCH("H361",M457),99)=99,IF(IFERROR(SEARCH("H361",R457),99)=99,IF(IFERROR(SEARCH("reproduction",P457),99)=99,IF(IFERROR(SEARCH("suspected reprotoxic",S457),99)=99,IF(IFERROR(SEARCH("reprotoxic",S457),99)=99,IF(IFERROR(SEARCH("reprotoxic",K457),99)=99,0,Scoring!$E$18),Scoring!$E$18),Scoring!$E$19),Scoring!$E$17),Scoring!$E$16),Scoring!$E$16),Scoring!$E$16),Scoring!$E$16),Scoring!$E$16),Scoring!$E$16),Scoring!$E$16),Scoring!$E$16),Scoring!$E$16),Scoring!$E$16)</f>
        <v>0</v>
      </c>
      <c r="AC457" s="78">
        <f>IF(IFERROR(SEARCH("57f",L457),99)=99,IF(IFERROR(SEARCH("57(f)",P457),99)=99,0,Scoring!$E$20),Scoring!$E$20)</f>
        <v>0</v>
      </c>
      <c r="AD457" s="78">
        <f>IF(IFERROR(SEARCH("CAT1",T457),99)=99,IF(IFERROR(SEARCH("CAT2",T457),99)=99,IF(IFERROR(SEARCH("CAT3",T457),99)=99,IF(IFERROR(SEARCH("concluded to be endocrine",K457),99)=99,IF(IFERROR(SEARCH("categorised as endocrine",K457),99)=99,IF(IFERROR(SEARCH("endocrine disrupting",P457),99)=99,IF(IFERROR(SEARCH("endocrine disrupting",K457),99)=99,IF(IFERROR(SEARCH("suspected endocrine",S457),99)=99,IF(IFERROR(SEARCH("potential endocrine",S457),99)=99,0,Scoring!$E$25),Scoring!$E$25),Scoring!$E$24),Scoring!$E$24),Scoring!$E$24),Scoring!$E$24),Scoring!$E$23),Scoring!$E$22),Scoring!$E$21)</f>
        <v>0</v>
      </c>
      <c r="AE457" s="78">
        <f>IF(IFERROR(SEARCH("suspected sensitiser",S457),99)=99,IF(IFERROR(SEARCH("sensitiser",S457),99)=99,IF(IFERROR(SEARCH("other hazard based concern",S457),99)=99,0,Scoring!$E$28),Scoring!$E$26),Scoring!$E$27)</f>
        <v>0</v>
      </c>
      <c r="AF457" s="78">
        <f>IF(IFERROR(M457,1)=1,IF(IFERROR(N457,1)=1,IF(IFERROR(O457,1)=1,IF(IFERROR(Q457,1)=1,IF(IFERROR(R457,1)=1,IF(IFERROR(T457,1)=1,IF(IFERROR(K457,1)=1,IF(IFERROR(P457,1)=1,IF(IFERROR(S457,1)=1,Scoring!$E$29,0),0),0),0),0),0),0),0),0)</f>
        <v>0</v>
      </c>
      <c r="AG457" s="78">
        <f t="shared" si="43"/>
        <v>3</v>
      </c>
      <c r="AI457" s="93"/>
      <c r="AJ457" s="94"/>
      <c r="AK457" s="76"/>
      <c r="AL457" s="75"/>
      <c r="AN457" s="79"/>
      <c r="AO457" s="79"/>
      <c r="AP457" s="79"/>
      <c r="AQ457" s="79"/>
      <c r="AR457" s="79"/>
      <c r="AS457" s="78"/>
      <c r="AU457" s="79">
        <f>IF(IFERROR(F457,99)=99,IF(IFERROR(G457,99)=99,IF(IFERROR(H457,99)=99,IF(IFERROR(I457,99)=99,IF(IFERROR(E457,99)=99,IF(IFERROR(J457,99)=99,0,Scoring!$B$7),Scoring!$B$3),Scoring!$B$2),Scoring!$B$6),Scoring!$B$5),Scoring!$B$4)</f>
        <v>1</v>
      </c>
      <c r="AV457" s="78">
        <f t="shared" si="44"/>
        <v>3</v>
      </c>
      <c r="AW457" s="78"/>
      <c r="AX457" s="66"/>
      <c r="AY457" s="78"/>
      <c r="AZ457" s="76"/>
      <c r="BA457" s="76"/>
      <c r="BB457" s="76"/>
    </row>
    <row r="458" spans="1:54" x14ac:dyDescent="0.25">
      <c r="A458" s="77" t="s">
        <v>6003</v>
      </c>
      <c r="B458" s="76" t="str">
        <f t="shared" si="42"/>
        <v>202-345-4</v>
      </c>
      <c r="C458" s="77" t="s">
        <v>2724</v>
      </c>
      <c r="D458" s="77" t="s">
        <v>2725</v>
      </c>
      <c r="E458" s="76" t="str">
        <f>IF(C458="-",IF(A458="-",VLOOKUP(D458,'sin-list 180320_update'!$C$2:$C$835,1,FALSE),VLOOKUP(A458,'sin-list 180320_update'!$A$2:$A$835,1,FALSE)),VLOOKUP(C458,'sin-list 180320_update'!$B$2:$B$835,1,FALSE))</f>
        <v>202-345-4</v>
      </c>
      <c r="F458" s="76" t="e">
        <f>IF($C458="-",IF($A458="-",VLOOKUP($D458,'REACH Bilaga XVII_update'!$A$5:$A$131,1,FALSE),VLOOKUP($A458,'REACH Bilaga XVII_update'!$C$5:$C$131,1,FALSE)),VLOOKUP($C458,'REACH Bilaga XVII_update'!$B$5:$B$131,1,FALSE))</f>
        <v>#N/A</v>
      </c>
      <c r="G458" s="76" t="e">
        <f>IF($C458="-",IF($A458="-",VLOOKUP($D458,' REACH Bilaga 59_update'!$A$5:$A$210,1,FALSE),VLOOKUP($A458,' REACH Bilaga 59_update'!$D$5:$D$210,1,FALSE)),VLOOKUP($C458,' REACH Bilaga 59_update'!$C$5:$C$210,1,FALSE))</f>
        <v>#N/A</v>
      </c>
      <c r="H458" s="76" t="e">
        <f>IF($C458="-",IF($A458="-",VLOOKUP($D458,'REACH Bilaga XIV_update'!$A$5:$A$110,1,FALSE),VLOOKUP($A458,'REACH Bilaga XIV_update'!$D$5:$D$110,1,FALSE)),VLOOKUP($C458,'REACH Bilaga XIV_update'!$C$5:$C$110,1,FALSE))</f>
        <v>#N/A</v>
      </c>
      <c r="I458" s="76" t="e">
        <f>IF($C458="-",IF($A458="-",VLOOKUP($D458,CoRAP_update!$A$5:$A$376,1,FALSE),VLOOKUP($A458,CoRAP_update!$D$5:$D$376,1,FALSE)),VLOOKUP($C458,CoRAP_update!$C$5:$C$376,1,FALSE))</f>
        <v>#N/A</v>
      </c>
      <c r="J458" s="76" t="e">
        <f>IF($C458="-",IF($A458="-",VLOOKUP($D458,EDC_update!$C$2:$C$450,1,FALSE),VLOOKUP($A458,EDC_update!$B$2:$B$450,1,FALSE)),VLOOKUP($C458,EDC_update!$L$2:$L$450,1,FALSE))</f>
        <v>#N/A</v>
      </c>
      <c r="K458" s="76" t="str">
        <f>IF($C458="-",IF($A458="-",IF(VLOOKUP($D458,'sin-list 180320_update'!$C$2:$S$835,3,FALSE)="",NA(),VLOOKUP($D458,'sin-list 180320_update'!$C$2:$S$835,3,FALSE)),IF(VLOOKUP($A458,'sin-list 180320_update'!$A$2:$S$835,5,FALSE)="",NA(),VLOOKUP($A458,'sin-list 180320_update'!$A$2:$S$835,5,FALSE))),IF(VLOOKUP($C458,'sin-list 180320_update'!$B$2:$S$835,4,FALSE)="",NA(),VLOOKUP($C458,'sin-list 180320_update'!$B$2:$S$835,4,FALSE)))</f>
        <v>Classified CMR according to Annex VI of Regulation 1272/2008</v>
      </c>
      <c r="L458" s="76" t="str">
        <f>IF($C458="-",IF($A458="-",VLOOKUP($D458,'sin-list 180320_update'!$C$2:$S$835,6,FALSE),VLOOKUP($A458,'sin-list 180320_update'!$A$2:$S$835,8,FALSE)),VLOOKUP($C458,'sin-list 180320_update'!$B$2:$S$835,7,FALSE))</f>
        <v>Carc. 1B
Muta. 2
Acute Tox. 4 *</v>
      </c>
      <c r="M458" s="76" t="str">
        <f>IF($C458="-",IF($A458="-",IF(VLOOKUP($D458,'sin-list 180320_update'!$C$2:$S$835,8,FALSE)="",NA(),VLOOKUP($D458,'sin-list 180320_update'!$C$2:$S$835,8,FALSE)),IF(VLOOKUP($A458,'sin-list 180320_update'!$A$2:$S$835,10,FALSE)="",NA(),VLOOKUP($A458,'sin-list 180320_update'!$A$2:$S$835,10,FALSE))),IF(VLOOKUP($C458,'sin-list 180320_update'!$B$2:$S$835,9,FALSE)="",NA(),VLOOKUP($C458,'sin-list 180320_update'!$B$2:$S$835,9,FALSE)))</f>
        <v>H350
H341
H302</v>
      </c>
      <c r="N458" s="76" t="e">
        <f>IF($C458="-",IF($A458="-",IF(VLOOKUP($D458,'REACH Bilaga XVII_update'!$A$5:$E$131,4,FALSE)="",NA(),VLOOKUP($D458,'REACH Bilaga XVII_update'!$A$5:$E$131,4,FALSE)),IF(VLOOKUP($A458,'REACH Bilaga XVII_update'!$C$5:$D$131,2,FALSE)="",NA(),VLOOKUP($A458,'REACH Bilaga XVII_update'!$C$5:$D$131,2,FALSE))),IF(VLOOKUP($C458,'REACH Bilaga XVII_update'!$B$5:$D$131,3,FALSE)="",NA(),VLOOKUP($C458,'REACH Bilaga XVII_update'!$B$5:$D$131,3,FALSE)))</f>
        <v>#N/A</v>
      </c>
      <c r="O458" s="76" t="e">
        <f>IF($C458="-",IF($A458="-",IF(VLOOKUP($D458,' REACH Bilaga 59_update'!$A$5:$E$210,5,FALSE)="",NA(),VLOOKUP($D458,' REACH Bilaga 59_update'!$A$5:$E$210,5,FALSE)),IF(VLOOKUP($A458,' REACH Bilaga 59_update'!$D$5:$E$210,2,FALSE)="",NA(),VLOOKUP($A458,' REACH Bilaga 59_update'!$D$5:$E$210,2,FALSE))),IF(VLOOKUP($C458,' REACH Bilaga 59_update'!$C$5:$E$210,3,FALSE)="",NA(),VLOOKUP($C458,' REACH Bilaga 59_update'!$C$5:$E$210,3,FALSE)))</f>
        <v>#N/A</v>
      </c>
      <c r="P458" s="76" t="e">
        <f>IF(C458="-",IF(A458="-",IFERROR(VLOOKUP($D458,' REACH Bilaga 59_update'!$A$5:$F$210,MATCH(Sammanfattning!P$1,' REACH Bilaga 59_update'!$A$4:$F$4,0),FALSE),VLOOKUP($D458,'REACH Bilaga XIV_update'!$A$4:$H$110,MATCH(Sammanfattning!P$1,'REACH Bilaga XIV_update'!$A$4:$H$4,0),FALSE)),IFERROR(VLOOKUP($A458,' REACH Bilaga 59_update'!$D$5:$F$210,MATCH(Sammanfattning!P$1,' REACH Bilaga 59_update'!$D$4:$F$4,0),FALSE),VLOOKUP($A458,'REACH Bilaga XIV_update'!$D$4:$H$110,MATCH(Sammanfattning!P$1,'REACH Bilaga XIV_update'!$D$4:$H$4,0),FALSE))),IFERROR(VLOOKUP($C458,' REACH Bilaga 59_update'!$C$5:$F$210,MATCH(Sammanfattning!P$1,' REACH Bilaga 59_update'!$C$4:$F$4,0),FALSE),VLOOKUP($C458,'REACH Bilaga XIV_update'!$C$4:$H$110,MATCH(Sammanfattning!P$1,'REACH Bilaga XIV_update'!$C$4:$H$4,0),FALSE)))</f>
        <v>#N/A</v>
      </c>
      <c r="Q458" s="76" t="e">
        <f>IF($C458="-",IF($A458="-",IF(VLOOKUP($D458,'REACH Bilaga XIV_update'!$A$5:$I$110,9,FALSE)="",NA(),VLOOKUP($D458,'REACH Bilaga XIV_update'!$A$5:$I$110,9,FALSE)),IF(VLOOKUP($A458,'REACH Bilaga XIV_update'!$D$5:$I$110,6,FALSE)="",NA(),VLOOKUP($A458,'REACH Bilaga XIV_update'!$D$5:$I$110,6,FALSE))),IF(VLOOKUP($C458,'REACH Bilaga XIV_update'!$C$5:$I$110,7,FALSE)="",NA(),VLOOKUP($C458,'REACH Bilaga XIV_update'!$C$5:$I$110,7,FALSE)))</f>
        <v>#N/A</v>
      </c>
      <c r="R458" s="76" t="e">
        <f>IF($C458="-",IF($A458="-",IF(VLOOKUP($D458,CoRAP_update!$A$5:$O$376,15,FALSE)="",NA(),VLOOKUP($D458,CoRAP_update!$A$5:$O$376,15,FALSE)),IF(VLOOKUP($A458,CoRAP_update!$D$5:$O$376,12,FALSE)="",NA(),VLOOKUP($A458,CoRAP_update!$D$5:$O$376,12,FALSE))),IF(VLOOKUP($C458,CoRAP_update!$C$5:$O$376,13,FALSE)="",NA(),VLOOKUP($C458,CoRAP_update!$C$5:$O$376,13,FALSE)))</f>
        <v>#N/A</v>
      </c>
      <c r="S458" s="144" t="e">
        <f>IF($C458="-",IF($A458="-",VLOOKUP($D458,CoRAP_update!$A$5:$J$376,MATCH(Sammanfattning!S$1,CoRAP_update!$A$4:$J$4,0),FALSE),VLOOKUP($A458,CoRAP_update!$D$5:$J$376,MATCH(Sammanfattning!S$1,CoRAP_update!$D$4:$J$4,0),FALSE)),VLOOKUP($C458,CoRAP_update!$C$5:$J$376,MATCH(Sammanfattning!S$1,CoRAP_update!$C$4:$J$4,0),FALSE))</f>
        <v>#N/A</v>
      </c>
      <c r="T458" s="76" t="e">
        <f>IF($A458="-",VLOOKUP($D458,EDC_update!$C$2:$F$450,4,FALSE),VLOOKUP($A458,EDC_update!$B$2:$F$450,5,FALSE))</f>
        <v>#N/A</v>
      </c>
      <c r="V458" s="78">
        <f>IF(IFERROR(SEARCH("PBT",P458),99)=99,IF(IFERROR(SEARCH("suspected PBT",S458),99)=99,IF(IFERROR(SEARCH("concluded to be PBT",K458),99)=99,IF(IFERROR(SEARCH("PBT",S458),99)=99,IF(IFERROR(SEARCH("PBT cand",L458),99)=99,IF(IFERROR(SEARCH("PBT",L458),99)=99,IF(IFERROR(SEARCH("persistent, bioackumulative and toxic properties",K458),99)=99,0,Scoring!$E$3),Scoring!$E$3),Scoring!$E$7),Scoring!$E$3),Scoring!$E$5),Scoring!$E$6),Scoring!$E$3)</f>
        <v>0</v>
      </c>
      <c r="W458" s="78">
        <f>IF(IFERROR(SEARCH("vPvB",P458),99)=99,IF(IFERROR(SEARCH("suspected pbt/vPvB",S458),99)=99,IF(IFERROR(SEARCH("vPvB",S458),99)=99,IF(IFERROR(SEARCH("concluded to be a vPvB",S458),99)=99,IF(IFERROR(SEARCH("identified as vPvB",K458),99)=99,IF(IFERROR(SEARCH("concluded to be a vPvB",K458),99)=99,IF(IFERROR(SEARCH("concluded to be both pbt and vPvB",S458),99)=99,IF(IFERROR(SEARCH("concluded to be both pbt and vPvB",K458),99)=99,0,Scoring!$E$5),Scoring!$E$5),Scoring!$E$5),Scoring!$E$5),Scoring!$E$5),Scoring!$E$4),Scoring!$E$6),Scoring!$E$4)</f>
        <v>0</v>
      </c>
      <c r="X458" s="78">
        <f>IF(IFERROR(SEARCH("H410",N458),99)=99,IF(IFERROR(SEARCH("H410",O458),99)=99,IF(IFERROR(SEARCH("H410",Q458),99)=99,IF(IFERROR(SEARCH("H410",M458),99)=99,IF(IFERROR(SEARCH("H410",R458),99)=99,IF(IFERROR(SEARCH("H411",N458),99)=99,IF(IFERROR(SEARCH("H411",O458),99)=99,IF(IFERROR(SEARCH("H411",Q458),99)=99,IF(IFERROR(SEARCH("H411",M458),99)=99,IF(IFERROR(SEARCH("H411",R458),99)=99,IF(IFERROR(SEARCH("H413",N458),99)=99,IF(IFERROR(SEARCH("H413",O458),99)=99,IF(IFERROR(SEARCH("H413",Q458),99)=99,IF(IFERROR(SEARCH("H413",M458),99)=99,IF(IFERROR(SEARCH("H413",R458),99)=99,IF(IFERROR(SEARCH("H412",N458),99)=99,IF(IFERROR(SEARCH("H412",O458),99)=99,IF(IFERROR(SEARCH("H412",Q458),99)=99,IF(IFERROR(SEARCH("H412",M458),99)=99,IF(IFERROR(SEARCH("H412",R458),99)=99,0,Scoring!$E$2),Scoring!$E$2),Scoring!$E$2),Scoring!$E$2),Scoring!$E$2),Scoring!$E$2),Scoring!$E$2),Scoring!$E$2),Scoring!$E$2),Scoring!$E$2),Scoring!$E$2),Scoring!$E$2),Scoring!$E$2),Scoring!$E$2),Scoring!$E$2),Scoring!$E$2),Scoring!$E$2),Scoring!$E$2),Scoring!$E$2),Scoring!$E$2)</f>
        <v>0</v>
      </c>
      <c r="Y458" s="78">
        <f>IF(IFERROR(SEARCH("CMR",K458),99)=99,IF(IFERROR(SEARCH("Suspected CMR",S458),99)=99,IF(IFERROR(SEARCH("CMR",S458),99)=99,0,Scoring!$E$8),Scoring!$E$9),Scoring!$E$8)</f>
        <v>3</v>
      </c>
      <c r="Z458" s="78">
        <f>IF(IFERROR(SEARCH("H350",N458),99)=99,IF(IFERROR(SEARCH("H350",O458),99)=99,IF(IFERROR(SEARCH("H350",Q458),99)=99,IF(IFERROR(SEARCH("H350",M458),99)=99,IF(IFERROR(SEARCH("H350",R458),99)=99,IF(IFERROR(SEARCH("H351",N458),99)=99,IF(IFERROR(SEARCH("H351",O458),99)=99,IF(IFERROR(SEARCH("H351",Q458),99)=99,IF(IFERROR(SEARCH("H351",M458),99)=99,IF(IFERROR(SEARCH("H351",R458),99)=99,IF(IFERROR(SEARCH("carcinogenic",P458),99)=99,IF(IFERROR(SEARCH("suspected carcinogenic",S458),99)=99,0,Scoring!$E$12),Scoring!$E$11),Scoring!$E$10),Scoring!$E$10),Scoring!$E$10),Scoring!$E$10),Scoring!$E$10),Scoring!$E$10),Scoring!$E$10),Scoring!$E$10),Scoring!$E$10),Scoring!$E$10)</f>
        <v>1</v>
      </c>
      <c r="AA458" s="78">
        <f>IF(IFERROR(SEARCH("H340",N458),99)=99,IF(IFERROR(SEARCH("H340",O458),99)=99,IF(IFERROR(SEARCH("H340",Q458),99)=99,IF(IFERROR(SEARCH("H340",M458),99)=99,IF(IFERROR(SEARCH("H340",R458),99)=99,IF(IFERROR(SEARCH("H341",N458),99)=99,IF(IFERROR(SEARCH("H341",O458),99)=99,IF(IFERROR(SEARCH("H341",Q458),99)=99,IF(IFERROR(SEARCH("H341",M458),99)=99,IF(IFERROR(SEARCH("H341",R458),99)=99,IF(IFERROR(SEARCH("mutagenic",P458),99)=99,IF(IFERROR(SEARCH("suspected mutagenic",S458),99)=99,0,Scoring!$E$15),Scoring!$E$14),Scoring!$E$13),Scoring!$E$13),Scoring!$E$13),Scoring!$E$13),Scoring!$E$13),Scoring!$E$13),Scoring!$E$13),Scoring!$E$13),Scoring!$E$13),Scoring!$E$13)</f>
        <v>1</v>
      </c>
      <c r="AB458" s="78">
        <f>IF(IFERROR(SEARCH("H360",N458),99)=99,IF(IFERROR(SEARCH("H360",O458),99)=99,IF(IFERROR(SEARCH("H360",Q458),99)=99,IF(IFERROR(SEARCH("H360",M458),99)=99,IF(IFERROR(SEARCH("H360",R458),99)=99,IF(IFERROR(SEARCH("H361",N458),99)=99,IF(IFERROR(SEARCH("H361",O458),99)=99,IF(IFERROR(SEARCH("H361",Q458),99)=99,IF(IFERROR(SEARCH("H361",M458),99)=99,IF(IFERROR(SEARCH("H361",R458),99)=99,IF(IFERROR(SEARCH("reproduction",P458),99)=99,IF(IFERROR(SEARCH("suspected reprotoxic",S458),99)=99,IF(IFERROR(SEARCH("reprotoxic",S458),99)=99,IF(IFERROR(SEARCH("reprotoxic",K458),99)=99,0,Scoring!$E$18),Scoring!$E$18),Scoring!$E$19),Scoring!$E$17),Scoring!$E$16),Scoring!$E$16),Scoring!$E$16),Scoring!$E$16),Scoring!$E$16),Scoring!$E$16),Scoring!$E$16),Scoring!$E$16),Scoring!$E$16),Scoring!$E$16)</f>
        <v>0</v>
      </c>
      <c r="AC458" s="78">
        <f>IF(IFERROR(SEARCH("57f",L458),99)=99,IF(IFERROR(SEARCH("57(f)",P458),99)=99,0,Scoring!$E$20),Scoring!$E$20)</f>
        <v>0</v>
      </c>
      <c r="AD458" s="78">
        <f>IF(IFERROR(SEARCH("CAT1",T458),99)=99,IF(IFERROR(SEARCH("CAT2",T458),99)=99,IF(IFERROR(SEARCH("CAT3",T458),99)=99,IF(IFERROR(SEARCH("concluded to be endocrine",K458),99)=99,IF(IFERROR(SEARCH("categorised as endocrine",K458),99)=99,IF(IFERROR(SEARCH("endocrine disrupting",P458),99)=99,IF(IFERROR(SEARCH("endocrine disrupting",K458),99)=99,IF(IFERROR(SEARCH("suspected endocrine",S458),99)=99,IF(IFERROR(SEARCH("potential endocrine",S458),99)=99,0,Scoring!$E$25),Scoring!$E$25),Scoring!$E$24),Scoring!$E$24),Scoring!$E$24),Scoring!$E$24),Scoring!$E$23),Scoring!$E$22),Scoring!$E$21)</f>
        <v>0</v>
      </c>
      <c r="AE458" s="78">
        <f>IF(IFERROR(SEARCH("suspected sensitiser",S458),99)=99,IF(IFERROR(SEARCH("sensitiser",S458),99)=99,IF(IFERROR(SEARCH("other hazard based concern",S458),99)=99,0,Scoring!$E$28),Scoring!$E$26),Scoring!$E$27)</f>
        <v>0</v>
      </c>
      <c r="AF458" s="78">
        <f>IF(IFERROR(M458,1)=1,IF(IFERROR(N458,1)=1,IF(IFERROR(O458,1)=1,IF(IFERROR(Q458,1)=1,IF(IFERROR(R458,1)=1,IF(IFERROR(T458,1)=1,IF(IFERROR(K458,1)=1,IF(IFERROR(P458,1)=1,IF(IFERROR(S458,1)=1,Scoring!$E$29,0),0),0),0),0),0),0),0),0)</f>
        <v>0</v>
      </c>
      <c r="AG458" s="78">
        <f t="shared" si="43"/>
        <v>3</v>
      </c>
      <c r="AI458" s="93"/>
      <c r="AJ458" s="94"/>
      <c r="AK458" s="76"/>
      <c r="AL458" s="75"/>
      <c r="AN458" s="79"/>
      <c r="AO458" s="79"/>
      <c r="AP458" s="79"/>
      <c r="AQ458" s="79"/>
      <c r="AR458" s="79"/>
      <c r="AS458" s="78"/>
      <c r="AU458" s="79">
        <f>IF(IFERROR(F458,99)=99,IF(IFERROR(G458,99)=99,IF(IFERROR(H458,99)=99,IF(IFERROR(I458,99)=99,IF(IFERROR(E458,99)=99,IF(IFERROR(J458,99)=99,0,Scoring!$B$7),Scoring!$B$3),Scoring!$B$2),Scoring!$B$6),Scoring!$B$5),Scoring!$B$4)</f>
        <v>0.3</v>
      </c>
      <c r="AV458" s="78">
        <f t="shared" si="44"/>
        <v>0.89999999999999991</v>
      </c>
      <c r="AW458" s="78"/>
      <c r="AX458" s="66"/>
      <c r="AY458" s="78"/>
      <c r="AZ458" s="76"/>
      <c r="BA458" s="76"/>
      <c r="BB458" s="76"/>
    </row>
    <row r="459" spans="1:54" x14ac:dyDescent="0.25">
      <c r="A459" s="77" t="s">
        <v>3085</v>
      </c>
      <c r="B459" s="76" t="str">
        <f t="shared" si="42"/>
        <v>202-429-0</v>
      </c>
      <c r="C459" s="77" t="s">
        <v>2749</v>
      </c>
      <c r="D459" s="77" t="s">
        <v>2750</v>
      </c>
      <c r="E459" s="76" t="str">
        <f>IF(C459="-",IF(A459="-",VLOOKUP(D459,'sin-list 180320_update'!$C$2:$C$835,1,FALSE),VLOOKUP(A459,'sin-list 180320_update'!$A$2:$A$835,1,FALSE)),VLOOKUP(C459,'sin-list 180320_update'!$B$2:$B$835,1,FALSE))</f>
        <v>202-429-0</v>
      </c>
      <c r="F459" s="76" t="e">
        <f>IF($C459="-",IF($A459="-",VLOOKUP($D459,'REACH Bilaga XVII_update'!$A$5:$A$131,1,FALSE),VLOOKUP($A459,'REACH Bilaga XVII_update'!$C$5:$C$131,1,FALSE)),VLOOKUP($C459,'REACH Bilaga XVII_update'!$B$5:$B$131,1,FALSE))</f>
        <v>#N/A</v>
      </c>
      <c r="G459" s="76" t="str">
        <f>IF($C459="-",IF($A459="-",VLOOKUP($D459,' REACH Bilaga 59_update'!$A$5:$A$210,1,FALSE),VLOOKUP($A459,' REACH Bilaga 59_update'!$D$5:$D$210,1,FALSE)),VLOOKUP($C459,' REACH Bilaga 59_update'!$C$5:$C$210,1,FALSE))</f>
        <v>202-429-0</v>
      </c>
      <c r="H459" s="76" t="e">
        <f>IF($C459="-",IF($A459="-",VLOOKUP($D459,'REACH Bilaga XIV_update'!$A$5:$A$110,1,FALSE),VLOOKUP($A459,'REACH Bilaga XIV_update'!$D$5:$D$110,1,FALSE)),VLOOKUP($C459,'REACH Bilaga XIV_update'!$C$5:$C$110,1,FALSE))</f>
        <v>#N/A</v>
      </c>
      <c r="I459" s="76" t="e">
        <f>IF($C459="-",IF($A459="-",VLOOKUP($D459,CoRAP_update!$A$5:$A$376,1,FALSE),VLOOKUP($A459,CoRAP_update!$D$5:$D$376,1,FALSE)),VLOOKUP($C459,CoRAP_update!$C$5:$C$376,1,FALSE))</f>
        <v>#N/A</v>
      </c>
      <c r="J459" s="76" t="e">
        <f>IF($C459="-",IF($A459="-",VLOOKUP($D459,EDC_update!$C$2:$C$450,1,FALSE),VLOOKUP($A459,EDC_update!$B$2:$B$450,1,FALSE)),VLOOKUP($C459,EDC_update!$L$2:$L$450,1,FALSE))</f>
        <v>#N/A</v>
      </c>
      <c r="K459" s="76" t="str">
        <f>IF($C459="-",IF($A459="-",IF(VLOOKUP($D459,'sin-list 180320_update'!$C$2:$S$835,3,FALSE)="",NA(),VLOOKUP($D459,'sin-list 180320_update'!$C$2:$S$835,3,FALSE)),IF(VLOOKUP($A459,'sin-list 180320_update'!$A$2:$S$835,5,FALSE)="",NA(),VLOOKUP($A459,'sin-list 180320_update'!$A$2:$S$835,5,FALSE))),IF(VLOOKUP($C459,'sin-list 180320_update'!$B$2:$S$835,4,FALSE)="",NA(),VLOOKUP($C459,'sin-list 180320_update'!$B$2:$S$835,4,FALSE)))</f>
        <v>Classified CMR according to Annex VI of Regulation 1272/2008</v>
      </c>
      <c r="L459" s="76" t="str">
        <f>IF($C459="-",IF($A459="-",VLOOKUP($D459,'sin-list 180320_update'!$C$2:$S$835,6,FALSE),VLOOKUP($A459,'sin-list 180320_update'!$A$2:$S$835,8,FALSE)),VLOOKUP($C459,'sin-list 180320_update'!$B$2:$S$835,7,FALSE))</f>
        <v>Carc. 1B
Acute Tox. 3 *
Acute Tox. 3 *
Eye Irrit. 2
Aquatic Acute 1</v>
      </c>
      <c r="M459" s="76" t="str">
        <f>IF($C459="-",IF($A459="-",IF(VLOOKUP($D459,'sin-list 180320_update'!$C$2:$S$835,8,FALSE)="",NA(),VLOOKUP($D459,'sin-list 180320_update'!$C$2:$S$835,8,FALSE)),IF(VLOOKUP($A459,'sin-list 180320_update'!$A$2:$S$835,10,FALSE)="",NA(),VLOOKUP($A459,'sin-list 180320_update'!$A$2:$S$835,10,FALSE))),IF(VLOOKUP($C459,'sin-list 180320_update'!$B$2:$S$835,9,FALSE)="",NA(),VLOOKUP($C459,'sin-list 180320_update'!$B$2:$S$835,9,FALSE)))</f>
        <v>H350
H331
H301
H319
H400</v>
      </c>
      <c r="N459" s="76" t="e">
        <f>IF($C459="-",IF($A459="-",IF(VLOOKUP($D459,'REACH Bilaga XVII_update'!$A$5:$E$131,4,FALSE)="",NA(),VLOOKUP($D459,'REACH Bilaga XVII_update'!$A$5:$E$131,4,FALSE)),IF(VLOOKUP($A459,'REACH Bilaga XVII_update'!$C$5:$D$131,2,FALSE)="",NA(),VLOOKUP($A459,'REACH Bilaga XVII_update'!$C$5:$D$131,2,FALSE))),IF(VLOOKUP($C459,'REACH Bilaga XVII_update'!$B$5:$D$131,3,FALSE)="",NA(),VLOOKUP($C459,'REACH Bilaga XVII_update'!$B$5:$D$131,3,FALSE)))</f>
        <v>#N/A</v>
      </c>
      <c r="O459" s="76" t="str">
        <f>IF($C459="-",IF($A459="-",IF(VLOOKUP($D459,' REACH Bilaga 59_update'!$A$5:$E$210,5,FALSE)="",NA(),VLOOKUP($D459,' REACH Bilaga 59_update'!$A$5:$E$210,5,FALSE)),IF(VLOOKUP($A459,' REACH Bilaga 59_update'!$D$5:$E$210,2,FALSE)="",NA(),VLOOKUP($A459,' REACH Bilaga 59_update'!$D$5:$E$210,2,FALSE))),IF(VLOOKUP($C459,' REACH Bilaga 59_update'!$C$5:$E$210,3,FALSE)="",NA(),VLOOKUP($C459,' REACH Bilaga 59_update'!$C$5:$E$210,3,FALSE)))</f>
        <v>H350
H331
H301
H319
H400</v>
      </c>
      <c r="P459" s="76" t="str">
        <f>IF(C459="-",IF(A459="-",IFERROR(VLOOKUP($D459,' REACH Bilaga 59_update'!$A$5:$F$210,MATCH(Sammanfattning!P$1,' REACH Bilaga 59_update'!$A$4:$F$4,0),FALSE),VLOOKUP($D459,'REACH Bilaga XIV_update'!$A$4:$H$110,MATCH(Sammanfattning!P$1,'REACH Bilaga XIV_update'!$A$4:$H$4,0),FALSE)),IFERROR(VLOOKUP($A459,' REACH Bilaga 59_update'!$D$5:$F$210,MATCH(Sammanfattning!P$1,' REACH Bilaga 59_update'!$D$4:$F$4,0),FALSE),VLOOKUP($A459,'REACH Bilaga XIV_update'!$D$4:$H$110,MATCH(Sammanfattning!P$1,'REACH Bilaga XIV_update'!$D$4:$H$4,0),FALSE))),IFERROR(VLOOKUP($C459,' REACH Bilaga 59_update'!$C$5:$F$210,MATCH(Sammanfattning!P$1,' REACH Bilaga 59_update'!$C$4:$F$4,0),FALSE),VLOOKUP($C459,'REACH Bilaga XIV_update'!$C$4:$H$110,MATCH(Sammanfattning!P$1,'REACH Bilaga XIV_update'!$C$4:$H$4,0),FALSE)))</f>
        <v>Carcinogenic (Article 57a)</v>
      </c>
      <c r="Q459" s="76" t="e">
        <f>IF($C459="-",IF($A459="-",IF(VLOOKUP($D459,'REACH Bilaga XIV_update'!$A$5:$I$110,9,FALSE)="",NA(),VLOOKUP($D459,'REACH Bilaga XIV_update'!$A$5:$I$110,9,FALSE)),IF(VLOOKUP($A459,'REACH Bilaga XIV_update'!$D$5:$I$110,6,FALSE)="",NA(),VLOOKUP($A459,'REACH Bilaga XIV_update'!$D$5:$I$110,6,FALSE))),IF(VLOOKUP($C459,'REACH Bilaga XIV_update'!$C$5:$I$110,7,FALSE)="",NA(),VLOOKUP($C459,'REACH Bilaga XIV_update'!$C$5:$I$110,7,FALSE)))</f>
        <v>#N/A</v>
      </c>
      <c r="R459" s="76" t="e">
        <f>IF($C459="-",IF($A459="-",IF(VLOOKUP($D459,CoRAP_update!$A$5:$O$376,15,FALSE)="",NA(),VLOOKUP($D459,CoRAP_update!$A$5:$O$376,15,FALSE)),IF(VLOOKUP($A459,CoRAP_update!$D$5:$O$376,12,FALSE)="",NA(),VLOOKUP($A459,CoRAP_update!$D$5:$O$376,12,FALSE))),IF(VLOOKUP($C459,CoRAP_update!$C$5:$O$376,13,FALSE)="",NA(),VLOOKUP($C459,CoRAP_update!$C$5:$O$376,13,FALSE)))</f>
        <v>#N/A</v>
      </c>
      <c r="S459" s="144" t="e">
        <f>IF($C459="-",IF($A459="-",VLOOKUP($D459,CoRAP_update!$A$5:$J$376,MATCH(Sammanfattning!S$1,CoRAP_update!$A$4:$J$4,0),FALSE),VLOOKUP($A459,CoRAP_update!$D$5:$J$376,MATCH(Sammanfattning!S$1,CoRAP_update!$D$4:$J$4,0),FALSE)),VLOOKUP($C459,CoRAP_update!$C$5:$J$376,MATCH(Sammanfattning!S$1,CoRAP_update!$C$4:$J$4,0),FALSE))</f>
        <v>#N/A</v>
      </c>
      <c r="T459" s="76" t="e">
        <f>IF($A459="-",VLOOKUP($D459,EDC_update!$C$2:$F$450,4,FALSE),VLOOKUP($A459,EDC_update!$B$2:$F$450,5,FALSE))</f>
        <v>#N/A</v>
      </c>
      <c r="V459" s="78">
        <f>IF(IFERROR(SEARCH("PBT",P459),99)=99,IF(IFERROR(SEARCH("suspected PBT",S459),99)=99,IF(IFERROR(SEARCH("concluded to be PBT",K459),99)=99,IF(IFERROR(SEARCH("PBT",S459),99)=99,IF(IFERROR(SEARCH("PBT cand",L459),99)=99,IF(IFERROR(SEARCH("PBT",L459),99)=99,IF(IFERROR(SEARCH("persistent, bioackumulative and toxic properties",K459),99)=99,0,Scoring!$E$3),Scoring!$E$3),Scoring!$E$7),Scoring!$E$3),Scoring!$E$5),Scoring!$E$6),Scoring!$E$3)</f>
        <v>0</v>
      </c>
      <c r="W459" s="78">
        <f>IF(IFERROR(SEARCH("vPvB",P459),99)=99,IF(IFERROR(SEARCH("suspected pbt/vPvB",S459),99)=99,IF(IFERROR(SEARCH("vPvB",S459),99)=99,IF(IFERROR(SEARCH("concluded to be a vPvB",S459),99)=99,IF(IFERROR(SEARCH("identified as vPvB",K459),99)=99,IF(IFERROR(SEARCH("concluded to be a vPvB",K459),99)=99,IF(IFERROR(SEARCH("concluded to be both pbt and vPvB",S459),99)=99,IF(IFERROR(SEARCH("concluded to be both pbt and vPvB",K459),99)=99,0,Scoring!$E$5),Scoring!$E$5),Scoring!$E$5),Scoring!$E$5),Scoring!$E$5),Scoring!$E$4),Scoring!$E$6),Scoring!$E$4)</f>
        <v>0</v>
      </c>
      <c r="X459" s="78">
        <f>IF(IFERROR(SEARCH("H410",N459),99)=99,IF(IFERROR(SEARCH("H410",O459),99)=99,IF(IFERROR(SEARCH("H410",Q459),99)=99,IF(IFERROR(SEARCH("H410",M459),99)=99,IF(IFERROR(SEARCH("H410",R459),99)=99,IF(IFERROR(SEARCH("H411",N459),99)=99,IF(IFERROR(SEARCH("H411",O459),99)=99,IF(IFERROR(SEARCH("H411",Q459),99)=99,IF(IFERROR(SEARCH("H411",M459),99)=99,IF(IFERROR(SEARCH("H411",R459),99)=99,IF(IFERROR(SEARCH("H413",N459),99)=99,IF(IFERROR(SEARCH("H413",O459),99)=99,IF(IFERROR(SEARCH("H413",Q459),99)=99,IF(IFERROR(SEARCH("H413",M459),99)=99,IF(IFERROR(SEARCH("H413",R459),99)=99,IF(IFERROR(SEARCH("H412",N459),99)=99,IF(IFERROR(SEARCH("H412",O459),99)=99,IF(IFERROR(SEARCH("H412",Q459),99)=99,IF(IFERROR(SEARCH("H412",M459),99)=99,IF(IFERROR(SEARCH("H412",R459),99)=99,0,Scoring!$E$2),Scoring!$E$2),Scoring!$E$2),Scoring!$E$2),Scoring!$E$2),Scoring!$E$2),Scoring!$E$2),Scoring!$E$2),Scoring!$E$2),Scoring!$E$2),Scoring!$E$2),Scoring!$E$2),Scoring!$E$2),Scoring!$E$2),Scoring!$E$2),Scoring!$E$2),Scoring!$E$2),Scoring!$E$2),Scoring!$E$2),Scoring!$E$2)</f>
        <v>0</v>
      </c>
      <c r="Y459" s="78">
        <f>IF(IFERROR(SEARCH("CMR",K459),99)=99,IF(IFERROR(SEARCH("Suspected CMR",S459),99)=99,IF(IFERROR(SEARCH("CMR",S459),99)=99,0,Scoring!$E$8),Scoring!$E$9),Scoring!$E$8)</f>
        <v>3</v>
      </c>
      <c r="Z459" s="78">
        <f>IF(IFERROR(SEARCH("H350",N459),99)=99,IF(IFERROR(SEARCH("H350",O459),99)=99,IF(IFERROR(SEARCH("H350",Q459),99)=99,IF(IFERROR(SEARCH("H350",M459),99)=99,IF(IFERROR(SEARCH("H350",R459),99)=99,IF(IFERROR(SEARCH("H351",N459),99)=99,IF(IFERROR(SEARCH("H351",O459),99)=99,IF(IFERROR(SEARCH("H351",Q459),99)=99,IF(IFERROR(SEARCH("H351",M459),99)=99,IF(IFERROR(SEARCH("H351",R459),99)=99,IF(IFERROR(SEARCH("carcinogenic",P459),99)=99,IF(IFERROR(SEARCH("suspected carcinogenic",S459),99)=99,0,Scoring!$E$12),Scoring!$E$11),Scoring!$E$10),Scoring!$E$10),Scoring!$E$10),Scoring!$E$10),Scoring!$E$10),Scoring!$E$10),Scoring!$E$10),Scoring!$E$10),Scoring!$E$10),Scoring!$E$10)</f>
        <v>1</v>
      </c>
      <c r="AA459" s="78">
        <f>IF(IFERROR(SEARCH("H340",N459),99)=99,IF(IFERROR(SEARCH("H340",O459),99)=99,IF(IFERROR(SEARCH("H340",Q459),99)=99,IF(IFERROR(SEARCH("H340",M459),99)=99,IF(IFERROR(SEARCH("H340",R459),99)=99,IF(IFERROR(SEARCH("H341",N459),99)=99,IF(IFERROR(SEARCH("H341",O459),99)=99,IF(IFERROR(SEARCH("H341",Q459),99)=99,IF(IFERROR(SEARCH("H341",M459),99)=99,IF(IFERROR(SEARCH("H341",R459),99)=99,IF(IFERROR(SEARCH("mutagenic",P459),99)=99,IF(IFERROR(SEARCH("suspected mutagenic",S459),99)=99,0,Scoring!$E$15),Scoring!$E$14),Scoring!$E$13),Scoring!$E$13),Scoring!$E$13),Scoring!$E$13),Scoring!$E$13),Scoring!$E$13),Scoring!$E$13),Scoring!$E$13),Scoring!$E$13),Scoring!$E$13)</f>
        <v>0</v>
      </c>
      <c r="AB459" s="78">
        <f>IF(IFERROR(SEARCH("H360",N459),99)=99,IF(IFERROR(SEARCH("H360",O459),99)=99,IF(IFERROR(SEARCH("H360",Q459),99)=99,IF(IFERROR(SEARCH("H360",M459),99)=99,IF(IFERROR(SEARCH("H360",R459),99)=99,IF(IFERROR(SEARCH("H361",N459),99)=99,IF(IFERROR(SEARCH("H361",O459),99)=99,IF(IFERROR(SEARCH("H361",Q459),99)=99,IF(IFERROR(SEARCH("H361",M459),99)=99,IF(IFERROR(SEARCH("H361",R459),99)=99,IF(IFERROR(SEARCH("reproduction",P459),99)=99,IF(IFERROR(SEARCH("suspected reprotoxic",S459),99)=99,IF(IFERROR(SEARCH("reprotoxic",S459),99)=99,IF(IFERROR(SEARCH("reprotoxic",K459),99)=99,0,Scoring!$E$18),Scoring!$E$18),Scoring!$E$19),Scoring!$E$17),Scoring!$E$16),Scoring!$E$16),Scoring!$E$16),Scoring!$E$16),Scoring!$E$16),Scoring!$E$16),Scoring!$E$16),Scoring!$E$16),Scoring!$E$16),Scoring!$E$16)</f>
        <v>0</v>
      </c>
      <c r="AC459" s="78">
        <f>IF(IFERROR(SEARCH("57f",L459),99)=99,IF(IFERROR(SEARCH("57(f)",P459),99)=99,0,Scoring!$E$20),Scoring!$E$20)</f>
        <v>0</v>
      </c>
      <c r="AD459" s="78">
        <f>IF(IFERROR(SEARCH("CAT1",T459),99)=99,IF(IFERROR(SEARCH("CAT2",T459),99)=99,IF(IFERROR(SEARCH("CAT3",T459),99)=99,IF(IFERROR(SEARCH("concluded to be endocrine",K459),99)=99,IF(IFERROR(SEARCH("categorised as endocrine",K459),99)=99,IF(IFERROR(SEARCH("endocrine disrupting",P459),99)=99,IF(IFERROR(SEARCH("endocrine disrupting",K459),99)=99,IF(IFERROR(SEARCH("suspected endocrine",S459),99)=99,IF(IFERROR(SEARCH("potential endocrine",S459),99)=99,0,Scoring!$E$25),Scoring!$E$25),Scoring!$E$24),Scoring!$E$24),Scoring!$E$24),Scoring!$E$24),Scoring!$E$23),Scoring!$E$22),Scoring!$E$21)</f>
        <v>0</v>
      </c>
      <c r="AE459" s="78">
        <f>IF(IFERROR(SEARCH("suspected sensitiser",S459),99)=99,IF(IFERROR(SEARCH("sensitiser",S459),99)=99,IF(IFERROR(SEARCH("other hazard based concern",S459),99)=99,0,Scoring!$E$28),Scoring!$E$26),Scoring!$E$27)</f>
        <v>0</v>
      </c>
      <c r="AF459" s="78">
        <f>IF(IFERROR(M459,1)=1,IF(IFERROR(N459,1)=1,IF(IFERROR(O459,1)=1,IF(IFERROR(Q459,1)=1,IF(IFERROR(R459,1)=1,IF(IFERROR(T459,1)=1,IF(IFERROR(K459,1)=1,IF(IFERROR(P459,1)=1,IF(IFERROR(S459,1)=1,Scoring!$E$29,0),0),0),0),0),0),0),0),0)</f>
        <v>0</v>
      </c>
      <c r="AG459" s="78">
        <f t="shared" si="43"/>
        <v>3</v>
      </c>
      <c r="AI459" s="93"/>
      <c r="AJ459" s="94"/>
      <c r="AK459" s="76"/>
      <c r="AL459" s="75"/>
      <c r="AN459" s="79"/>
      <c r="AO459" s="79"/>
      <c r="AP459" s="79"/>
      <c r="AQ459" s="79"/>
      <c r="AR459" s="79"/>
      <c r="AS459" s="78"/>
      <c r="AU459" s="79">
        <f>IF(IFERROR(F459,99)=99,IF(IFERROR(G459,99)=99,IF(IFERROR(H459,99)=99,IF(IFERROR(I459,99)=99,IF(IFERROR(E459,99)=99,IF(IFERROR(J459,99)=99,0,Scoring!$B$7),Scoring!$B$3),Scoring!$B$2),Scoring!$B$6),Scoring!$B$5),Scoring!$B$4)</f>
        <v>1</v>
      </c>
      <c r="AV459" s="78">
        <f t="shared" si="44"/>
        <v>3</v>
      </c>
      <c r="AW459" s="78"/>
      <c r="AX459" s="66"/>
      <c r="AY459" s="78"/>
      <c r="AZ459" s="76"/>
      <c r="BA459" s="76"/>
      <c r="BB459" s="76"/>
    </row>
    <row r="460" spans="1:54" x14ac:dyDescent="0.25">
      <c r="A460" s="77" t="s">
        <v>6010</v>
      </c>
      <c r="B460" s="76" t="str">
        <f t="shared" si="42"/>
        <v>202-476-7</v>
      </c>
      <c r="C460" s="77" t="s">
        <v>2762</v>
      </c>
      <c r="D460" s="77" t="s">
        <v>2763</v>
      </c>
      <c r="E460" s="76" t="str">
        <f>IF(C460="-",IF(A460="-",VLOOKUP(D460,'sin-list 180320_update'!$C$2:$C$835,1,FALSE),VLOOKUP(A460,'sin-list 180320_update'!$A$2:$A$835,1,FALSE)),VLOOKUP(C460,'sin-list 180320_update'!$B$2:$B$835,1,FALSE))</f>
        <v>202-476-7</v>
      </c>
      <c r="F460" s="76" t="e">
        <f>IF($C460="-",IF($A460="-",VLOOKUP($D460,'REACH Bilaga XVII_update'!$A$5:$A$131,1,FALSE),VLOOKUP($A460,'REACH Bilaga XVII_update'!$C$5:$C$131,1,FALSE)),VLOOKUP($C460,'REACH Bilaga XVII_update'!$B$5:$B$131,1,FALSE))</f>
        <v>#N/A</v>
      </c>
      <c r="G460" s="76" t="e">
        <f>IF($C460="-",IF($A460="-",VLOOKUP($D460,' REACH Bilaga 59_update'!$A$5:$A$210,1,FALSE),VLOOKUP($A460,' REACH Bilaga 59_update'!$D$5:$D$210,1,FALSE)),VLOOKUP($C460,' REACH Bilaga 59_update'!$C$5:$C$210,1,FALSE))</f>
        <v>#N/A</v>
      </c>
      <c r="H460" s="76" t="e">
        <f>IF($C460="-",IF($A460="-",VLOOKUP($D460,'REACH Bilaga XIV_update'!$A$5:$A$110,1,FALSE),VLOOKUP($A460,'REACH Bilaga XIV_update'!$D$5:$D$110,1,FALSE)),VLOOKUP($C460,'REACH Bilaga XIV_update'!$C$5:$C$110,1,FALSE))</f>
        <v>#N/A</v>
      </c>
      <c r="I460" s="76" t="e">
        <f>IF($C460="-",IF($A460="-",VLOOKUP($D460,CoRAP_update!$A$5:$A$376,1,FALSE),VLOOKUP($A460,CoRAP_update!$D$5:$D$376,1,FALSE)),VLOOKUP($C460,CoRAP_update!$C$5:$C$376,1,FALSE))</f>
        <v>#N/A</v>
      </c>
      <c r="J460" s="76" t="e">
        <f>IF($C460="-",IF($A460="-",VLOOKUP($D460,EDC_update!$C$2:$C$450,1,FALSE),VLOOKUP($A460,EDC_update!$B$2:$B$450,1,FALSE)),VLOOKUP($C460,EDC_update!$L$2:$L$450,1,FALSE))</f>
        <v>#N/A</v>
      </c>
      <c r="K460" s="76" t="str">
        <f>IF($C460="-",IF($A460="-",IF(VLOOKUP($D460,'sin-list 180320_update'!$C$2:$S$835,3,FALSE)="",NA(),VLOOKUP($D460,'sin-list 180320_update'!$C$2:$S$835,3,FALSE)),IF(VLOOKUP($A460,'sin-list 180320_update'!$A$2:$S$835,5,FALSE)="",NA(),VLOOKUP($A460,'sin-list 180320_update'!$A$2:$S$835,5,FALSE))),IF(VLOOKUP($C460,'sin-list 180320_update'!$B$2:$S$835,4,FALSE)="",NA(),VLOOKUP($C460,'sin-list 180320_update'!$B$2:$S$835,4,FALSE)))</f>
        <v>Classified CMR (Class I &amp; II) according to Annex 1 of Directive 67/548/EEC</v>
      </c>
      <c r="L460" s="76" t="str">
        <f>IF($C460="-",IF($A460="-",VLOOKUP($D460,'sin-list 180320_update'!$C$2:$S$835,6,FALSE),VLOOKUP($A460,'sin-list 180320_update'!$A$2:$S$835,8,FALSE)),VLOOKUP($C460,'sin-list 180320_update'!$B$2:$S$835,7,FALSE))</f>
        <v>Carc. 1B
Acute Tox. 4 *
Eye Irrit. 2</v>
      </c>
      <c r="M460" s="76" t="str">
        <f>IF($C460="-",IF($A460="-",IF(VLOOKUP($D460,'sin-list 180320_update'!$C$2:$S$835,8,FALSE)="",NA(),VLOOKUP($D460,'sin-list 180320_update'!$C$2:$S$835,8,FALSE)),IF(VLOOKUP($A460,'sin-list 180320_update'!$A$2:$S$835,10,FALSE)="",NA(),VLOOKUP($A460,'sin-list 180320_update'!$A$2:$S$835,10,FALSE))),IF(VLOOKUP($C460,'sin-list 180320_update'!$B$2:$S$835,9,FALSE)="",NA(),VLOOKUP($C460,'sin-list 180320_update'!$B$2:$S$835,9,FALSE)))</f>
        <v>H350
H312
H319</v>
      </c>
      <c r="N460" s="76" t="e">
        <f>IF($C460="-",IF($A460="-",IF(VLOOKUP($D460,'REACH Bilaga XVII_update'!$A$5:$E$131,4,FALSE)="",NA(),VLOOKUP($D460,'REACH Bilaga XVII_update'!$A$5:$E$131,4,FALSE)),IF(VLOOKUP($A460,'REACH Bilaga XVII_update'!$C$5:$D$131,2,FALSE)="",NA(),VLOOKUP($A460,'REACH Bilaga XVII_update'!$C$5:$D$131,2,FALSE))),IF(VLOOKUP($C460,'REACH Bilaga XVII_update'!$B$5:$D$131,3,FALSE)="",NA(),VLOOKUP($C460,'REACH Bilaga XVII_update'!$B$5:$D$131,3,FALSE)))</f>
        <v>#N/A</v>
      </c>
      <c r="O460" s="76" t="e">
        <f>IF($C460="-",IF($A460="-",IF(VLOOKUP($D460,' REACH Bilaga 59_update'!$A$5:$E$210,5,FALSE)="",NA(),VLOOKUP($D460,' REACH Bilaga 59_update'!$A$5:$E$210,5,FALSE)),IF(VLOOKUP($A460,' REACH Bilaga 59_update'!$D$5:$E$210,2,FALSE)="",NA(),VLOOKUP($A460,' REACH Bilaga 59_update'!$D$5:$E$210,2,FALSE))),IF(VLOOKUP($C460,' REACH Bilaga 59_update'!$C$5:$E$210,3,FALSE)="",NA(),VLOOKUP($C460,' REACH Bilaga 59_update'!$C$5:$E$210,3,FALSE)))</f>
        <v>#N/A</v>
      </c>
      <c r="P460" s="76" t="e">
        <f>IF(C460="-",IF(A460="-",IFERROR(VLOOKUP($D460,' REACH Bilaga 59_update'!$A$5:$F$210,MATCH(Sammanfattning!P$1,' REACH Bilaga 59_update'!$A$4:$F$4,0),FALSE),VLOOKUP($D460,'REACH Bilaga XIV_update'!$A$4:$H$110,MATCH(Sammanfattning!P$1,'REACH Bilaga XIV_update'!$A$4:$H$4,0),FALSE)),IFERROR(VLOOKUP($A460,' REACH Bilaga 59_update'!$D$5:$F$210,MATCH(Sammanfattning!P$1,' REACH Bilaga 59_update'!$D$4:$F$4,0),FALSE),VLOOKUP($A460,'REACH Bilaga XIV_update'!$D$4:$H$110,MATCH(Sammanfattning!P$1,'REACH Bilaga XIV_update'!$D$4:$H$4,0),FALSE))),IFERROR(VLOOKUP($C460,' REACH Bilaga 59_update'!$C$5:$F$210,MATCH(Sammanfattning!P$1,' REACH Bilaga 59_update'!$C$4:$F$4,0),FALSE),VLOOKUP($C460,'REACH Bilaga XIV_update'!$C$4:$H$110,MATCH(Sammanfattning!P$1,'REACH Bilaga XIV_update'!$C$4:$H$4,0),FALSE)))</f>
        <v>#N/A</v>
      </c>
      <c r="Q460" s="76" t="e">
        <f>IF($C460="-",IF($A460="-",IF(VLOOKUP($D460,'REACH Bilaga XIV_update'!$A$5:$I$110,9,FALSE)="",NA(),VLOOKUP($D460,'REACH Bilaga XIV_update'!$A$5:$I$110,9,FALSE)),IF(VLOOKUP($A460,'REACH Bilaga XIV_update'!$D$5:$I$110,6,FALSE)="",NA(),VLOOKUP($A460,'REACH Bilaga XIV_update'!$D$5:$I$110,6,FALSE))),IF(VLOOKUP($C460,'REACH Bilaga XIV_update'!$C$5:$I$110,7,FALSE)="",NA(),VLOOKUP($C460,'REACH Bilaga XIV_update'!$C$5:$I$110,7,FALSE)))</f>
        <v>#N/A</v>
      </c>
      <c r="R460" s="76" t="e">
        <f>IF($C460="-",IF($A460="-",IF(VLOOKUP($D460,CoRAP_update!$A$5:$O$376,15,FALSE)="",NA(),VLOOKUP($D460,CoRAP_update!$A$5:$O$376,15,FALSE)),IF(VLOOKUP($A460,CoRAP_update!$D$5:$O$376,12,FALSE)="",NA(),VLOOKUP($A460,CoRAP_update!$D$5:$O$376,12,FALSE))),IF(VLOOKUP($C460,CoRAP_update!$C$5:$O$376,13,FALSE)="",NA(),VLOOKUP($C460,CoRAP_update!$C$5:$O$376,13,FALSE)))</f>
        <v>#N/A</v>
      </c>
      <c r="S460" s="144" t="e">
        <f>IF($C460="-",IF($A460="-",VLOOKUP($D460,CoRAP_update!$A$5:$J$376,MATCH(Sammanfattning!S$1,CoRAP_update!$A$4:$J$4,0),FALSE),VLOOKUP($A460,CoRAP_update!$D$5:$J$376,MATCH(Sammanfattning!S$1,CoRAP_update!$D$4:$J$4,0),FALSE)),VLOOKUP($C460,CoRAP_update!$C$5:$J$376,MATCH(Sammanfattning!S$1,CoRAP_update!$C$4:$J$4,0),FALSE))</f>
        <v>#N/A</v>
      </c>
      <c r="T460" s="76" t="e">
        <f>IF($A460="-",VLOOKUP($D460,EDC_update!$C$2:$F$450,4,FALSE),VLOOKUP($A460,EDC_update!$B$2:$F$450,5,FALSE))</f>
        <v>#N/A</v>
      </c>
      <c r="V460" s="78">
        <f>IF(IFERROR(SEARCH("PBT",P460),99)=99,IF(IFERROR(SEARCH("suspected PBT",S460),99)=99,IF(IFERROR(SEARCH("concluded to be PBT",K460),99)=99,IF(IFERROR(SEARCH("PBT",S460),99)=99,IF(IFERROR(SEARCH("PBT cand",L460),99)=99,IF(IFERROR(SEARCH("PBT",L460),99)=99,IF(IFERROR(SEARCH("persistent, bioackumulative and toxic properties",K460),99)=99,0,Scoring!$E$3),Scoring!$E$3),Scoring!$E$7),Scoring!$E$3),Scoring!$E$5),Scoring!$E$6),Scoring!$E$3)</f>
        <v>0</v>
      </c>
      <c r="W460" s="78">
        <f>IF(IFERROR(SEARCH("vPvB",P460),99)=99,IF(IFERROR(SEARCH("suspected pbt/vPvB",S460),99)=99,IF(IFERROR(SEARCH("vPvB",S460),99)=99,IF(IFERROR(SEARCH("concluded to be a vPvB",S460),99)=99,IF(IFERROR(SEARCH("identified as vPvB",K460),99)=99,IF(IFERROR(SEARCH("concluded to be a vPvB",K460),99)=99,IF(IFERROR(SEARCH("concluded to be both pbt and vPvB",S460),99)=99,IF(IFERROR(SEARCH("concluded to be both pbt and vPvB",K460),99)=99,0,Scoring!$E$5),Scoring!$E$5),Scoring!$E$5),Scoring!$E$5),Scoring!$E$5),Scoring!$E$4),Scoring!$E$6),Scoring!$E$4)</f>
        <v>0</v>
      </c>
      <c r="X460" s="78">
        <f>IF(IFERROR(SEARCH("H410",N460),99)=99,IF(IFERROR(SEARCH("H410",O460),99)=99,IF(IFERROR(SEARCH("H410",Q460),99)=99,IF(IFERROR(SEARCH("H410",M460),99)=99,IF(IFERROR(SEARCH("H410",R460),99)=99,IF(IFERROR(SEARCH("H411",N460),99)=99,IF(IFERROR(SEARCH("H411",O460),99)=99,IF(IFERROR(SEARCH("H411",Q460),99)=99,IF(IFERROR(SEARCH("H411",M460),99)=99,IF(IFERROR(SEARCH("H411",R460),99)=99,IF(IFERROR(SEARCH("H413",N460),99)=99,IF(IFERROR(SEARCH("H413",O460),99)=99,IF(IFERROR(SEARCH("H413",Q460),99)=99,IF(IFERROR(SEARCH("H413",M460),99)=99,IF(IFERROR(SEARCH("H413",R460),99)=99,IF(IFERROR(SEARCH("H412",N460),99)=99,IF(IFERROR(SEARCH("H412",O460),99)=99,IF(IFERROR(SEARCH("H412",Q460),99)=99,IF(IFERROR(SEARCH("H412",M460),99)=99,IF(IFERROR(SEARCH("H412",R460),99)=99,0,Scoring!$E$2),Scoring!$E$2),Scoring!$E$2),Scoring!$E$2),Scoring!$E$2),Scoring!$E$2),Scoring!$E$2),Scoring!$E$2),Scoring!$E$2),Scoring!$E$2),Scoring!$E$2),Scoring!$E$2),Scoring!$E$2),Scoring!$E$2),Scoring!$E$2),Scoring!$E$2),Scoring!$E$2),Scoring!$E$2),Scoring!$E$2),Scoring!$E$2)</f>
        <v>0</v>
      </c>
      <c r="Y460" s="78">
        <f>IF(IFERROR(SEARCH("CMR",K460),99)=99,IF(IFERROR(SEARCH("Suspected CMR",S460),99)=99,IF(IFERROR(SEARCH("CMR",S460),99)=99,0,Scoring!$E$8),Scoring!$E$9),Scoring!$E$8)</f>
        <v>3</v>
      </c>
      <c r="Z460" s="78">
        <f>IF(IFERROR(SEARCH("H350",N460),99)=99,IF(IFERROR(SEARCH("H350",O460),99)=99,IF(IFERROR(SEARCH("H350",Q460),99)=99,IF(IFERROR(SEARCH("H350",M460),99)=99,IF(IFERROR(SEARCH("H350",R460),99)=99,IF(IFERROR(SEARCH("H351",N460),99)=99,IF(IFERROR(SEARCH("H351",O460),99)=99,IF(IFERROR(SEARCH("H351",Q460),99)=99,IF(IFERROR(SEARCH("H351",M460),99)=99,IF(IFERROR(SEARCH("H351",R460),99)=99,IF(IFERROR(SEARCH("carcinogenic",P460),99)=99,IF(IFERROR(SEARCH("suspected carcinogenic",S460),99)=99,0,Scoring!$E$12),Scoring!$E$11),Scoring!$E$10),Scoring!$E$10),Scoring!$E$10),Scoring!$E$10),Scoring!$E$10),Scoring!$E$10),Scoring!$E$10),Scoring!$E$10),Scoring!$E$10),Scoring!$E$10)</f>
        <v>1</v>
      </c>
      <c r="AA460" s="78">
        <f>IF(IFERROR(SEARCH("H340",N460),99)=99,IF(IFERROR(SEARCH("H340",O460),99)=99,IF(IFERROR(SEARCH("H340",Q460),99)=99,IF(IFERROR(SEARCH("H340",M460),99)=99,IF(IFERROR(SEARCH("H340",R460),99)=99,IF(IFERROR(SEARCH("H341",N460),99)=99,IF(IFERROR(SEARCH("H341",O460),99)=99,IF(IFERROR(SEARCH("H341",Q460),99)=99,IF(IFERROR(SEARCH("H341",M460),99)=99,IF(IFERROR(SEARCH("H341",R460),99)=99,IF(IFERROR(SEARCH("mutagenic",P460),99)=99,IF(IFERROR(SEARCH("suspected mutagenic",S460),99)=99,0,Scoring!$E$15),Scoring!$E$14),Scoring!$E$13),Scoring!$E$13),Scoring!$E$13),Scoring!$E$13),Scoring!$E$13),Scoring!$E$13),Scoring!$E$13),Scoring!$E$13),Scoring!$E$13),Scoring!$E$13)</f>
        <v>0</v>
      </c>
      <c r="AB460" s="78">
        <f>IF(IFERROR(SEARCH("H360",N460),99)=99,IF(IFERROR(SEARCH("H360",O460),99)=99,IF(IFERROR(SEARCH("H360",Q460),99)=99,IF(IFERROR(SEARCH("H360",M460),99)=99,IF(IFERROR(SEARCH("H360",R460),99)=99,IF(IFERROR(SEARCH("H361",N460),99)=99,IF(IFERROR(SEARCH("H361",O460),99)=99,IF(IFERROR(SEARCH("H361",Q460),99)=99,IF(IFERROR(SEARCH("H361",M460),99)=99,IF(IFERROR(SEARCH("H361",R460),99)=99,IF(IFERROR(SEARCH("reproduction",P460),99)=99,IF(IFERROR(SEARCH("suspected reprotoxic",S460),99)=99,IF(IFERROR(SEARCH("reprotoxic",S460),99)=99,IF(IFERROR(SEARCH("reprotoxic",K460),99)=99,0,Scoring!$E$18),Scoring!$E$18),Scoring!$E$19),Scoring!$E$17),Scoring!$E$16),Scoring!$E$16),Scoring!$E$16),Scoring!$E$16),Scoring!$E$16),Scoring!$E$16),Scoring!$E$16),Scoring!$E$16),Scoring!$E$16),Scoring!$E$16)</f>
        <v>0</v>
      </c>
      <c r="AC460" s="78">
        <f>IF(IFERROR(SEARCH("57f",L460),99)=99,IF(IFERROR(SEARCH("57(f)",P460),99)=99,0,Scoring!$E$20),Scoring!$E$20)</f>
        <v>0</v>
      </c>
      <c r="AD460" s="78">
        <f>IF(IFERROR(SEARCH("CAT1",T460),99)=99,IF(IFERROR(SEARCH("CAT2",T460),99)=99,IF(IFERROR(SEARCH("CAT3",T460),99)=99,IF(IFERROR(SEARCH("concluded to be endocrine",K460),99)=99,IF(IFERROR(SEARCH("categorised as endocrine",K460),99)=99,IF(IFERROR(SEARCH("endocrine disrupting",P460),99)=99,IF(IFERROR(SEARCH("endocrine disrupting",K460),99)=99,IF(IFERROR(SEARCH("suspected endocrine",S460),99)=99,IF(IFERROR(SEARCH("potential endocrine",S460),99)=99,0,Scoring!$E$25),Scoring!$E$25),Scoring!$E$24),Scoring!$E$24),Scoring!$E$24),Scoring!$E$24),Scoring!$E$23),Scoring!$E$22),Scoring!$E$21)</f>
        <v>0</v>
      </c>
      <c r="AE460" s="78">
        <f>IF(IFERROR(SEARCH("suspected sensitiser",S460),99)=99,IF(IFERROR(SEARCH("sensitiser",S460),99)=99,IF(IFERROR(SEARCH("other hazard based concern",S460),99)=99,0,Scoring!$E$28),Scoring!$E$26),Scoring!$E$27)</f>
        <v>0</v>
      </c>
      <c r="AF460" s="78">
        <f>IF(IFERROR(M460,1)=1,IF(IFERROR(N460,1)=1,IF(IFERROR(O460,1)=1,IF(IFERROR(Q460,1)=1,IF(IFERROR(R460,1)=1,IF(IFERROR(T460,1)=1,IF(IFERROR(K460,1)=1,IF(IFERROR(P460,1)=1,IF(IFERROR(S460,1)=1,Scoring!$E$29,0),0),0),0),0),0),0),0),0)</f>
        <v>0</v>
      </c>
      <c r="AG460" s="78">
        <f t="shared" si="43"/>
        <v>3</v>
      </c>
      <c r="AI460" s="93"/>
      <c r="AJ460" s="94"/>
      <c r="AK460" s="76"/>
      <c r="AL460" s="75"/>
      <c r="AN460" s="79"/>
      <c r="AO460" s="79"/>
      <c r="AP460" s="79"/>
      <c r="AQ460" s="79"/>
      <c r="AR460" s="79"/>
      <c r="AS460" s="78"/>
      <c r="AU460" s="79">
        <f>IF(IFERROR(F460,99)=99,IF(IFERROR(G460,99)=99,IF(IFERROR(H460,99)=99,IF(IFERROR(I460,99)=99,IF(IFERROR(E460,99)=99,IF(IFERROR(J460,99)=99,0,Scoring!$B$7),Scoring!$B$3),Scoring!$B$2),Scoring!$B$6),Scoring!$B$5),Scoring!$B$4)</f>
        <v>0.3</v>
      </c>
      <c r="AV460" s="78">
        <f t="shared" si="44"/>
        <v>0.89999999999999991</v>
      </c>
      <c r="AW460" s="78"/>
      <c r="AX460" s="66"/>
      <c r="AY460" s="78"/>
      <c r="AZ460" s="76"/>
      <c r="BA460" s="76"/>
      <c r="BB460" s="76"/>
    </row>
    <row r="461" spans="1:54" x14ac:dyDescent="0.25">
      <c r="A461" s="77" t="s">
        <v>6012</v>
      </c>
      <c r="B461" s="76" t="str">
        <f t="shared" si="42"/>
        <v>202-491-9</v>
      </c>
      <c r="C461" s="77" t="s">
        <v>2785</v>
      </c>
      <c r="D461" s="77" t="s">
        <v>2786</v>
      </c>
      <c r="E461" s="76" t="str">
        <f>IF(C461="-",IF(A461="-",VLOOKUP(D461,'sin-list 180320_update'!$C$2:$C$835,1,FALSE),VLOOKUP(A461,'sin-list 180320_update'!$A$2:$A$835,1,FALSE)),VLOOKUP(C461,'sin-list 180320_update'!$B$2:$B$835,1,FALSE))</f>
        <v>202-491-9</v>
      </c>
      <c r="F461" s="76" t="e">
        <f>IF($C461="-",IF($A461="-",VLOOKUP($D461,'REACH Bilaga XVII_update'!$A$5:$A$131,1,FALSE),VLOOKUP($A461,'REACH Bilaga XVII_update'!$C$5:$C$131,1,FALSE)),VLOOKUP($C461,'REACH Bilaga XVII_update'!$B$5:$B$131,1,FALSE))</f>
        <v>#N/A</v>
      </c>
      <c r="G461" s="76" t="e">
        <f>IF($C461="-",IF($A461="-",VLOOKUP($D461,' REACH Bilaga 59_update'!$A$5:$A$210,1,FALSE),VLOOKUP($A461,' REACH Bilaga 59_update'!$D$5:$D$210,1,FALSE)),VLOOKUP($C461,' REACH Bilaga 59_update'!$C$5:$C$210,1,FALSE))</f>
        <v>#N/A</v>
      </c>
      <c r="H461" s="76" t="e">
        <f>IF($C461="-",IF($A461="-",VLOOKUP($D461,'REACH Bilaga XIV_update'!$A$5:$A$110,1,FALSE),VLOOKUP($A461,'REACH Bilaga XIV_update'!$D$5:$D$110,1,FALSE)),VLOOKUP($C461,'REACH Bilaga XIV_update'!$C$5:$C$110,1,FALSE))</f>
        <v>#N/A</v>
      </c>
      <c r="I461" s="76" t="e">
        <f>IF($C461="-",IF($A461="-",VLOOKUP($D461,CoRAP_update!$A$5:$A$376,1,FALSE),VLOOKUP($A461,CoRAP_update!$D$5:$D$376,1,FALSE)),VLOOKUP($C461,CoRAP_update!$C$5:$C$376,1,FALSE))</f>
        <v>#N/A</v>
      </c>
      <c r="J461" s="76" t="e">
        <f>IF($C461="-",IF($A461="-",VLOOKUP($D461,EDC_update!$C$2:$C$450,1,FALSE),VLOOKUP($A461,EDC_update!$B$2:$B$450,1,FALSE)),VLOOKUP($C461,EDC_update!$L$2:$L$450,1,FALSE))</f>
        <v>#N/A</v>
      </c>
      <c r="K461" s="76" t="str">
        <f>IF($C461="-",IF($A461="-",IF(VLOOKUP($D461,'sin-list 180320_update'!$C$2:$S$835,3,FALSE)="",NA(),VLOOKUP($D461,'sin-list 180320_update'!$C$2:$S$835,3,FALSE)),IF(VLOOKUP($A461,'sin-list 180320_update'!$A$2:$S$835,5,FALSE)="",NA(),VLOOKUP($A461,'sin-list 180320_update'!$A$2:$S$835,5,FALSE))),IF(VLOOKUP($C461,'sin-list 180320_update'!$B$2:$S$835,4,FALSE)="",NA(),VLOOKUP($C461,'sin-list 180320_update'!$B$2:$S$835,4,FALSE)))</f>
        <v>Classified CMR according to Annex VI of Regulation 1272/2008</v>
      </c>
      <c r="L461" s="76" t="str">
        <f>IF($C461="-",IF($A461="-",VLOOKUP($D461,'sin-list 180320_update'!$C$2:$S$835,6,FALSE),VLOOKUP($A461,'sin-list 180320_update'!$A$2:$S$835,8,FALSE)),VLOOKUP($C461,'sin-list 180320_update'!$B$2:$S$835,7,FALSE))</f>
        <v>Carc. 1B
Acute Tox. 3 *
Acute Tox. 4 *</v>
      </c>
      <c r="M461" s="76" t="str">
        <f>IF($C461="-",IF($A461="-",IF(VLOOKUP($D461,'sin-list 180320_update'!$C$2:$S$835,8,FALSE)="",NA(),VLOOKUP($D461,'sin-list 180320_update'!$C$2:$S$835,8,FALSE)),IF(VLOOKUP($A461,'sin-list 180320_update'!$A$2:$S$835,10,FALSE)="",NA(),VLOOKUP($A461,'sin-list 180320_update'!$A$2:$S$835,10,FALSE))),IF(VLOOKUP($C461,'sin-list 180320_update'!$B$2:$S$835,9,FALSE)="",NA(),VLOOKUP($C461,'sin-list 180320_update'!$B$2:$S$835,9,FALSE)))</f>
        <v>H350
H301
H312</v>
      </c>
      <c r="N461" s="76" t="e">
        <f>IF($C461="-",IF($A461="-",IF(VLOOKUP($D461,'REACH Bilaga XVII_update'!$A$5:$E$131,4,FALSE)="",NA(),VLOOKUP($D461,'REACH Bilaga XVII_update'!$A$5:$E$131,4,FALSE)),IF(VLOOKUP($A461,'REACH Bilaga XVII_update'!$C$5:$D$131,2,FALSE)="",NA(),VLOOKUP($A461,'REACH Bilaga XVII_update'!$C$5:$D$131,2,FALSE))),IF(VLOOKUP($C461,'REACH Bilaga XVII_update'!$B$5:$D$131,3,FALSE)="",NA(),VLOOKUP($C461,'REACH Bilaga XVII_update'!$B$5:$D$131,3,FALSE)))</f>
        <v>#N/A</v>
      </c>
      <c r="O461" s="76" t="e">
        <f>IF($C461="-",IF($A461="-",IF(VLOOKUP($D461,' REACH Bilaga 59_update'!$A$5:$E$210,5,FALSE)="",NA(),VLOOKUP($D461,' REACH Bilaga 59_update'!$A$5:$E$210,5,FALSE)),IF(VLOOKUP($A461,' REACH Bilaga 59_update'!$D$5:$E$210,2,FALSE)="",NA(),VLOOKUP($A461,' REACH Bilaga 59_update'!$D$5:$E$210,2,FALSE))),IF(VLOOKUP($C461,' REACH Bilaga 59_update'!$C$5:$E$210,3,FALSE)="",NA(),VLOOKUP($C461,' REACH Bilaga 59_update'!$C$5:$E$210,3,FALSE)))</f>
        <v>#N/A</v>
      </c>
      <c r="P461" s="76" t="e">
        <f>IF(C461="-",IF(A461="-",IFERROR(VLOOKUP($D461,' REACH Bilaga 59_update'!$A$5:$F$210,MATCH(Sammanfattning!P$1,' REACH Bilaga 59_update'!$A$4:$F$4,0),FALSE),VLOOKUP($D461,'REACH Bilaga XIV_update'!$A$4:$H$110,MATCH(Sammanfattning!P$1,'REACH Bilaga XIV_update'!$A$4:$H$4,0),FALSE)),IFERROR(VLOOKUP($A461,' REACH Bilaga 59_update'!$D$5:$F$210,MATCH(Sammanfattning!P$1,' REACH Bilaga 59_update'!$D$4:$F$4,0),FALSE),VLOOKUP($A461,'REACH Bilaga XIV_update'!$D$4:$H$110,MATCH(Sammanfattning!P$1,'REACH Bilaga XIV_update'!$D$4:$H$4,0),FALSE))),IFERROR(VLOOKUP($C461,' REACH Bilaga 59_update'!$C$5:$F$210,MATCH(Sammanfattning!P$1,' REACH Bilaga 59_update'!$C$4:$F$4,0),FALSE),VLOOKUP($C461,'REACH Bilaga XIV_update'!$C$4:$H$110,MATCH(Sammanfattning!P$1,'REACH Bilaga XIV_update'!$C$4:$H$4,0),FALSE)))</f>
        <v>#N/A</v>
      </c>
      <c r="Q461" s="76" t="e">
        <f>IF($C461="-",IF($A461="-",IF(VLOOKUP($D461,'REACH Bilaga XIV_update'!$A$5:$I$110,9,FALSE)="",NA(),VLOOKUP($D461,'REACH Bilaga XIV_update'!$A$5:$I$110,9,FALSE)),IF(VLOOKUP($A461,'REACH Bilaga XIV_update'!$D$5:$I$110,6,FALSE)="",NA(),VLOOKUP($A461,'REACH Bilaga XIV_update'!$D$5:$I$110,6,FALSE))),IF(VLOOKUP($C461,'REACH Bilaga XIV_update'!$C$5:$I$110,7,FALSE)="",NA(),VLOOKUP($C461,'REACH Bilaga XIV_update'!$C$5:$I$110,7,FALSE)))</f>
        <v>#N/A</v>
      </c>
      <c r="R461" s="76" t="e">
        <f>IF($C461="-",IF($A461="-",IF(VLOOKUP($D461,CoRAP_update!$A$5:$O$376,15,FALSE)="",NA(),VLOOKUP($D461,CoRAP_update!$A$5:$O$376,15,FALSE)),IF(VLOOKUP($A461,CoRAP_update!$D$5:$O$376,12,FALSE)="",NA(),VLOOKUP($A461,CoRAP_update!$D$5:$O$376,12,FALSE))),IF(VLOOKUP($C461,CoRAP_update!$C$5:$O$376,13,FALSE)="",NA(),VLOOKUP($C461,CoRAP_update!$C$5:$O$376,13,FALSE)))</f>
        <v>#N/A</v>
      </c>
      <c r="S461" s="144" t="e">
        <f>IF($C461="-",IF($A461="-",VLOOKUP($D461,CoRAP_update!$A$5:$J$376,MATCH(Sammanfattning!S$1,CoRAP_update!$A$4:$J$4,0),FALSE),VLOOKUP($A461,CoRAP_update!$D$5:$J$376,MATCH(Sammanfattning!S$1,CoRAP_update!$D$4:$J$4,0),FALSE)),VLOOKUP($C461,CoRAP_update!$C$5:$J$376,MATCH(Sammanfattning!S$1,CoRAP_update!$C$4:$J$4,0),FALSE))</f>
        <v>#N/A</v>
      </c>
      <c r="T461" s="76" t="e">
        <f>IF($A461="-",VLOOKUP($D461,EDC_update!$C$2:$F$450,4,FALSE),VLOOKUP($A461,EDC_update!$B$2:$F$450,5,FALSE))</f>
        <v>#N/A</v>
      </c>
      <c r="V461" s="78">
        <f>IF(IFERROR(SEARCH("PBT",P461),99)=99,IF(IFERROR(SEARCH("suspected PBT",S461),99)=99,IF(IFERROR(SEARCH("concluded to be PBT",K461),99)=99,IF(IFERROR(SEARCH("PBT",S461),99)=99,IF(IFERROR(SEARCH("PBT cand",L461),99)=99,IF(IFERROR(SEARCH("PBT",L461),99)=99,IF(IFERROR(SEARCH("persistent, bioackumulative and toxic properties",K461),99)=99,0,Scoring!$E$3),Scoring!$E$3),Scoring!$E$7),Scoring!$E$3),Scoring!$E$5),Scoring!$E$6),Scoring!$E$3)</f>
        <v>0</v>
      </c>
      <c r="W461" s="78">
        <f>IF(IFERROR(SEARCH("vPvB",P461),99)=99,IF(IFERROR(SEARCH("suspected pbt/vPvB",S461),99)=99,IF(IFERROR(SEARCH("vPvB",S461),99)=99,IF(IFERROR(SEARCH("concluded to be a vPvB",S461),99)=99,IF(IFERROR(SEARCH("identified as vPvB",K461),99)=99,IF(IFERROR(SEARCH("concluded to be a vPvB",K461),99)=99,IF(IFERROR(SEARCH("concluded to be both pbt and vPvB",S461),99)=99,IF(IFERROR(SEARCH("concluded to be both pbt and vPvB",K461),99)=99,0,Scoring!$E$5),Scoring!$E$5),Scoring!$E$5),Scoring!$E$5),Scoring!$E$5),Scoring!$E$4),Scoring!$E$6),Scoring!$E$4)</f>
        <v>0</v>
      </c>
      <c r="X461" s="78">
        <f>IF(IFERROR(SEARCH("H410",N461),99)=99,IF(IFERROR(SEARCH("H410",O461),99)=99,IF(IFERROR(SEARCH("H410",Q461),99)=99,IF(IFERROR(SEARCH("H410",M461),99)=99,IF(IFERROR(SEARCH("H410",R461),99)=99,IF(IFERROR(SEARCH("H411",N461),99)=99,IF(IFERROR(SEARCH("H411",O461),99)=99,IF(IFERROR(SEARCH("H411",Q461),99)=99,IF(IFERROR(SEARCH("H411",M461),99)=99,IF(IFERROR(SEARCH("H411",R461),99)=99,IF(IFERROR(SEARCH("H413",N461),99)=99,IF(IFERROR(SEARCH("H413",O461),99)=99,IF(IFERROR(SEARCH("H413",Q461),99)=99,IF(IFERROR(SEARCH("H413",M461),99)=99,IF(IFERROR(SEARCH("H413",R461),99)=99,IF(IFERROR(SEARCH("H412",N461),99)=99,IF(IFERROR(SEARCH("H412",O461),99)=99,IF(IFERROR(SEARCH("H412",Q461),99)=99,IF(IFERROR(SEARCH("H412",M461),99)=99,IF(IFERROR(SEARCH("H412",R461),99)=99,0,Scoring!$E$2),Scoring!$E$2),Scoring!$E$2),Scoring!$E$2),Scoring!$E$2),Scoring!$E$2),Scoring!$E$2),Scoring!$E$2),Scoring!$E$2),Scoring!$E$2),Scoring!$E$2),Scoring!$E$2),Scoring!$E$2),Scoring!$E$2),Scoring!$E$2),Scoring!$E$2),Scoring!$E$2),Scoring!$E$2),Scoring!$E$2),Scoring!$E$2)</f>
        <v>0</v>
      </c>
      <c r="Y461" s="78">
        <f>IF(IFERROR(SEARCH("CMR",K461),99)=99,IF(IFERROR(SEARCH("Suspected CMR",S461),99)=99,IF(IFERROR(SEARCH("CMR",S461),99)=99,0,Scoring!$E$8),Scoring!$E$9),Scoring!$E$8)</f>
        <v>3</v>
      </c>
      <c r="Z461" s="78">
        <f>IF(IFERROR(SEARCH("H350",N461),99)=99,IF(IFERROR(SEARCH("H350",O461),99)=99,IF(IFERROR(SEARCH("H350",Q461),99)=99,IF(IFERROR(SEARCH("H350",M461),99)=99,IF(IFERROR(SEARCH("H350",R461),99)=99,IF(IFERROR(SEARCH("H351",N461),99)=99,IF(IFERROR(SEARCH("H351",O461),99)=99,IF(IFERROR(SEARCH("H351",Q461),99)=99,IF(IFERROR(SEARCH("H351",M461),99)=99,IF(IFERROR(SEARCH("H351",R461),99)=99,IF(IFERROR(SEARCH("carcinogenic",P461),99)=99,IF(IFERROR(SEARCH("suspected carcinogenic",S461),99)=99,0,Scoring!$E$12),Scoring!$E$11),Scoring!$E$10),Scoring!$E$10),Scoring!$E$10),Scoring!$E$10),Scoring!$E$10),Scoring!$E$10),Scoring!$E$10),Scoring!$E$10),Scoring!$E$10),Scoring!$E$10)</f>
        <v>1</v>
      </c>
      <c r="AA461" s="78">
        <f>IF(IFERROR(SEARCH("H340",N461),99)=99,IF(IFERROR(SEARCH("H340",O461),99)=99,IF(IFERROR(SEARCH("H340",Q461),99)=99,IF(IFERROR(SEARCH("H340",M461),99)=99,IF(IFERROR(SEARCH("H340",R461),99)=99,IF(IFERROR(SEARCH("H341",N461),99)=99,IF(IFERROR(SEARCH("H341",O461),99)=99,IF(IFERROR(SEARCH("H341",Q461),99)=99,IF(IFERROR(SEARCH("H341",M461),99)=99,IF(IFERROR(SEARCH("H341",R461),99)=99,IF(IFERROR(SEARCH("mutagenic",P461),99)=99,IF(IFERROR(SEARCH("suspected mutagenic",S461),99)=99,0,Scoring!$E$15),Scoring!$E$14),Scoring!$E$13),Scoring!$E$13),Scoring!$E$13),Scoring!$E$13),Scoring!$E$13),Scoring!$E$13),Scoring!$E$13),Scoring!$E$13),Scoring!$E$13),Scoring!$E$13)</f>
        <v>0</v>
      </c>
      <c r="AB461" s="78">
        <f>IF(IFERROR(SEARCH("H360",N461),99)=99,IF(IFERROR(SEARCH("H360",O461),99)=99,IF(IFERROR(SEARCH("H360",Q461),99)=99,IF(IFERROR(SEARCH("H360",M461),99)=99,IF(IFERROR(SEARCH("H360",R461),99)=99,IF(IFERROR(SEARCH("H361",N461),99)=99,IF(IFERROR(SEARCH("H361",O461),99)=99,IF(IFERROR(SEARCH("H361",Q461),99)=99,IF(IFERROR(SEARCH("H361",M461),99)=99,IF(IFERROR(SEARCH("H361",R461),99)=99,IF(IFERROR(SEARCH("reproduction",P461),99)=99,IF(IFERROR(SEARCH("suspected reprotoxic",S461),99)=99,IF(IFERROR(SEARCH("reprotoxic",S461),99)=99,IF(IFERROR(SEARCH("reprotoxic",K461),99)=99,0,Scoring!$E$18),Scoring!$E$18),Scoring!$E$19),Scoring!$E$17),Scoring!$E$16),Scoring!$E$16),Scoring!$E$16),Scoring!$E$16),Scoring!$E$16),Scoring!$E$16),Scoring!$E$16),Scoring!$E$16),Scoring!$E$16),Scoring!$E$16)</f>
        <v>0</v>
      </c>
      <c r="AC461" s="78">
        <f>IF(IFERROR(SEARCH("57f",L461),99)=99,IF(IFERROR(SEARCH("57(f)",P461),99)=99,0,Scoring!$E$20),Scoring!$E$20)</f>
        <v>0</v>
      </c>
      <c r="AD461" s="78">
        <f>IF(IFERROR(SEARCH("CAT1",T461),99)=99,IF(IFERROR(SEARCH("CAT2",T461),99)=99,IF(IFERROR(SEARCH("CAT3",T461),99)=99,IF(IFERROR(SEARCH("concluded to be endocrine",K461),99)=99,IF(IFERROR(SEARCH("categorised as endocrine",K461),99)=99,IF(IFERROR(SEARCH("endocrine disrupting",P461),99)=99,IF(IFERROR(SEARCH("endocrine disrupting",K461),99)=99,IF(IFERROR(SEARCH("suspected endocrine",S461),99)=99,IF(IFERROR(SEARCH("potential endocrine",S461),99)=99,0,Scoring!$E$25),Scoring!$E$25),Scoring!$E$24),Scoring!$E$24),Scoring!$E$24),Scoring!$E$24),Scoring!$E$23),Scoring!$E$22),Scoring!$E$21)</f>
        <v>0</v>
      </c>
      <c r="AE461" s="78">
        <f>IF(IFERROR(SEARCH("suspected sensitiser",S461),99)=99,IF(IFERROR(SEARCH("sensitiser",S461),99)=99,IF(IFERROR(SEARCH("other hazard based concern",S461),99)=99,0,Scoring!$E$28),Scoring!$E$26),Scoring!$E$27)</f>
        <v>0</v>
      </c>
      <c r="AF461" s="78">
        <f>IF(IFERROR(M461,1)=1,IF(IFERROR(N461,1)=1,IF(IFERROR(O461,1)=1,IF(IFERROR(Q461,1)=1,IF(IFERROR(R461,1)=1,IF(IFERROR(T461,1)=1,IF(IFERROR(K461,1)=1,IF(IFERROR(P461,1)=1,IF(IFERROR(S461,1)=1,Scoring!$E$29,0),0),0),0),0),0),0),0),0)</f>
        <v>0</v>
      </c>
      <c r="AG461" s="78">
        <f t="shared" si="43"/>
        <v>3</v>
      </c>
      <c r="AI461" s="93"/>
      <c r="AJ461" s="94"/>
      <c r="AK461" s="76"/>
      <c r="AL461" s="75"/>
      <c r="AN461" s="79"/>
      <c r="AO461" s="79"/>
      <c r="AP461" s="79"/>
      <c r="AQ461" s="79"/>
      <c r="AR461" s="79"/>
      <c r="AS461" s="78"/>
      <c r="AU461" s="79">
        <f>IF(IFERROR(F461,99)=99,IF(IFERROR(G461,99)=99,IF(IFERROR(H461,99)=99,IF(IFERROR(I461,99)=99,IF(IFERROR(E461,99)=99,IF(IFERROR(J461,99)=99,0,Scoring!$B$7),Scoring!$B$3),Scoring!$B$2),Scoring!$B$6),Scoring!$B$5),Scoring!$B$4)</f>
        <v>0.3</v>
      </c>
      <c r="AV461" s="78">
        <f t="shared" si="44"/>
        <v>0.89999999999999991</v>
      </c>
      <c r="AW461" s="78"/>
      <c r="AX461" s="66"/>
      <c r="AY461" s="78"/>
      <c r="AZ461" s="76"/>
      <c r="BA461" s="76"/>
      <c r="BB461" s="76"/>
    </row>
    <row r="462" spans="1:54" x14ac:dyDescent="0.25">
      <c r="A462" s="77" t="s">
        <v>3084</v>
      </c>
      <c r="B462" s="76" t="str">
        <f t="shared" si="42"/>
        <v>202-591-2</v>
      </c>
      <c r="C462" s="77" t="s">
        <v>2795</v>
      </c>
      <c r="D462" s="77" t="s">
        <v>2796</v>
      </c>
      <c r="E462" s="76" t="str">
        <f>IF(C462="-",IF(A462="-",VLOOKUP(D462,'sin-list 180320_update'!$C$2:$C$835,1,FALSE),VLOOKUP(A462,'sin-list 180320_update'!$A$2:$A$835,1,FALSE)),VLOOKUP(C462,'sin-list 180320_update'!$B$2:$B$835,1,FALSE))</f>
        <v>202-591-2</v>
      </c>
      <c r="F462" s="76" t="e">
        <f>IF($C462="-",IF($A462="-",VLOOKUP($D462,'REACH Bilaga XVII_update'!$A$5:$A$131,1,FALSE),VLOOKUP($A462,'REACH Bilaga XVII_update'!$C$5:$C$131,1,FALSE)),VLOOKUP($C462,'REACH Bilaga XVII_update'!$B$5:$B$131,1,FALSE))</f>
        <v>#N/A</v>
      </c>
      <c r="G462" s="76" t="str">
        <f>IF($C462="-",IF($A462="-",VLOOKUP($D462,' REACH Bilaga 59_update'!$A$5:$A$210,1,FALSE),VLOOKUP($A462,' REACH Bilaga 59_update'!$D$5:$D$210,1,FALSE)),VLOOKUP($C462,' REACH Bilaga 59_update'!$C$5:$C$210,1,FALSE))</f>
        <v>202-591-2</v>
      </c>
      <c r="H462" s="76" t="e">
        <f>IF($C462="-",IF($A462="-",VLOOKUP($D462,'REACH Bilaga XIV_update'!$A$5:$A$110,1,FALSE),VLOOKUP($A462,'REACH Bilaga XIV_update'!$D$5:$D$110,1,FALSE)),VLOOKUP($C462,'REACH Bilaga XIV_update'!$C$5:$C$110,1,FALSE))</f>
        <v>#N/A</v>
      </c>
      <c r="I462" s="76" t="e">
        <f>IF($C462="-",IF($A462="-",VLOOKUP($D462,CoRAP_update!$A$5:$A$376,1,FALSE),VLOOKUP($A462,CoRAP_update!$D$5:$D$376,1,FALSE)),VLOOKUP($C462,CoRAP_update!$C$5:$C$376,1,FALSE))</f>
        <v>#N/A</v>
      </c>
      <c r="J462" s="76" t="e">
        <f>IF($C462="-",IF($A462="-",VLOOKUP($D462,EDC_update!$C$2:$C$450,1,FALSE),VLOOKUP($A462,EDC_update!$B$2:$B$450,1,FALSE)),VLOOKUP($C462,EDC_update!$L$2:$L$450,1,FALSE))</f>
        <v>#N/A</v>
      </c>
      <c r="K462" s="76" t="str">
        <f>IF($C462="-",IF($A462="-",IF(VLOOKUP($D462,'sin-list 180320_update'!$C$2:$S$835,3,FALSE)="",NA(),VLOOKUP($D462,'sin-list 180320_update'!$C$2:$S$835,3,FALSE)),IF(VLOOKUP($A462,'sin-list 180320_update'!$A$2:$S$835,5,FALSE)="",NA(),VLOOKUP($A462,'sin-list 180320_update'!$A$2:$S$835,5,FALSE))),IF(VLOOKUP($C462,'sin-list 180320_update'!$B$2:$S$835,4,FALSE)="",NA(),VLOOKUP($C462,'sin-list 180320_update'!$B$2:$S$835,4,FALSE)))</f>
        <v>Classified CMR according to Annex VI of Regulation 1272/2008</v>
      </c>
      <c r="L462" s="76" t="str">
        <f>IF($C462="-",IF($A462="-",VLOOKUP($D462,'sin-list 180320_update'!$C$2:$S$835,6,FALSE),VLOOKUP($A462,'sin-list 180320_update'!$A$2:$S$835,8,FALSE)),VLOOKUP($C462,'sin-list 180320_update'!$B$2:$S$835,7,FALSE))</f>
        <v>Carc. 1B
Skin Sens. 1</v>
      </c>
      <c r="M462" s="76" t="str">
        <f>IF($C462="-",IF($A462="-",IF(VLOOKUP($D462,'sin-list 180320_update'!$C$2:$S$835,8,FALSE)="",NA(),VLOOKUP($D462,'sin-list 180320_update'!$C$2:$S$835,8,FALSE)),IF(VLOOKUP($A462,'sin-list 180320_update'!$A$2:$S$835,10,FALSE)="",NA(),VLOOKUP($A462,'sin-list 180320_update'!$A$2:$S$835,10,FALSE))),IF(VLOOKUP($C462,'sin-list 180320_update'!$B$2:$S$835,9,FALSE)="",NA(),VLOOKUP($C462,'sin-list 180320_update'!$B$2:$S$835,9,FALSE)))</f>
        <v>H350
H317</v>
      </c>
      <c r="N462" s="76" t="e">
        <f>IF($C462="-",IF($A462="-",IF(VLOOKUP($D462,'REACH Bilaga XVII_update'!$A$5:$E$131,4,FALSE)="",NA(),VLOOKUP($D462,'REACH Bilaga XVII_update'!$A$5:$E$131,4,FALSE)),IF(VLOOKUP($A462,'REACH Bilaga XVII_update'!$C$5:$D$131,2,FALSE)="",NA(),VLOOKUP($A462,'REACH Bilaga XVII_update'!$C$5:$D$131,2,FALSE))),IF(VLOOKUP($C462,'REACH Bilaga XVII_update'!$B$5:$D$131,3,FALSE)="",NA(),VLOOKUP($C462,'REACH Bilaga XVII_update'!$B$5:$D$131,3,FALSE)))</f>
        <v>#N/A</v>
      </c>
      <c r="O462" s="76" t="str">
        <f>IF($C462="-",IF($A462="-",IF(VLOOKUP($D462,' REACH Bilaga 59_update'!$A$5:$E$210,5,FALSE)="",NA(),VLOOKUP($D462,' REACH Bilaga 59_update'!$A$5:$E$210,5,FALSE)),IF(VLOOKUP($A462,' REACH Bilaga 59_update'!$D$5:$E$210,2,FALSE)="",NA(),VLOOKUP($A462,' REACH Bilaga 59_update'!$D$5:$E$210,2,FALSE))),IF(VLOOKUP($C462,' REACH Bilaga 59_update'!$C$5:$E$210,3,FALSE)="",NA(),VLOOKUP($C462,' REACH Bilaga 59_update'!$C$5:$E$210,3,FALSE)))</f>
        <v>H350
H317</v>
      </c>
      <c r="P462" s="76" t="str">
        <f>IF(C462="-",IF(A462="-",IFERROR(VLOOKUP($D462,' REACH Bilaga 59_update'!$A$5:$F$210,MATCH(Sammanfattning!P$1,' REACH Bilaga 59_update'!$A$4:$F$4,0),FALSE),VLOOKUP($D462,'REACH Bilaga XIV_update'!$A$4:$H$110,MATCH(Sammanfattning!P$1,'REACH Bilaga XIV_update'!$A$4:$H$4,0),FALSE)),IFERROR(VLOOKUP($A462,' REACH Bilaga 59_update'!$D$5:$F$210,MATCH(Sammanfattning!P$1,' REACH Bilaga 59_update'!$D$4:$F$4,0),FALSE),VLOOKUP($A462,'REACH Bilaga XIV_update'!$D$4:$H$110,MATCH(Sammanfattning!P$1,'REACH Bilaga XIV_update'!$D$4:$H$4,0),FALSE))),IFERROR(VLOOKUP($C462,' REACH Bilaga 59_update'!$C$5:$F$210,MATCH(Sammanfattning!P$1,' REACH Bilaga 59_update'!$C$4:$F$4,0),FALSE),VLOOKUP($C462,'REACH Bilaga XIV_update'!$C$4:$H$110,MATCH(Sammanfattning!P$1,'REACH Bilaga XIV_update'!$C$4:$H$4,0),FALSE)))</f>
        <v>Carcinogenic (Article 57a)</v>
      </c>
      <c r="Q462" s="76" t="e">
        <f>IF($C462="-",IF($A462="-",IF(VLOOKUP($D462,'REACH Bilaga XIV_update'!$A$5:$I$110,9,FALSE)="",NA(),VLOOKUP($D462,'REACH Bilaga XIV_update'!$A$5:$I$110,9,FALSE)),IF(VLOOKUP($A462,'REACH Bilaga XIV_update'!$D$5:$I$110,6,FALSE)="",NA(),VLOOKUP($A462,'REACH Bilaga XIV_update'!$D$5:$I$110,6,FALSE))),IF(VLOOKUP($C462,'REACH Bilaga XIV_update'!$C$5:$I$110,7,FALSE)="",NA(),VLOOKUP($C462,'REACH Bilaga XIV_update'!$C$5:$I$110,7,FALSE)))</f>
        <v>#N/A</v>
      </c>
      <c r="R462" s="76" t="e">
        <f>IF($C462="-",IF($A462="-",IF(VLOOKUP($D462,CoRAP_update!$A$5:$O$376,15,FALSE)="",NA(),VLOOKUP($D462,CoRAP_update!$A$5:$O$376,15,FALSE)),IF(VLOOKUP($A462,CoRAP_update!$D$5:$O$376,12,FALSE)="",NA(),VLOOKUP($A462,CoRAP_update!$D$5:$O$376,12,FALSE))),IF(VLOOKUP($C462,CoRAP_update!$C$5:$O$376,13,FALSE)="",NA(),VLOOKUP($C462,CoRAP_update!$C$5:$O$376,13,FALSE)))</f>
        <v>#N/A</v>
      </c>
      <c r="S462" s="144" t="e">
        <f>IF($C462="-",IF($A462="-",VLOOKUP($D462,CoRAP_update!$A$5:$J$376,MATCH(Sammanfattning!S$1,CoRAP_update!$A$4:$J$4,0),FALSE),VLOOKUP($A462,CoRAP_update!$D$5:$J$376,MATCH(Sammanfattning!S$1,CoRAP_update!$D$4:$J$4,0),FALSE)),VLOOKUP($C462,CoRAP_update!$C$5:$J$376,MATCH(Sammanfattning!S$1,CoRAP_update!$C$4:$J$4,0),FALSE))</f>
        <v>#N/A</v>
      </c>
      <c r="T462" s="76" t="e">
        <f>IF($A462="-",VLOOKUP($D462,EDC_update!$C$2:$F$450,4,FALSE),VLOOKUP($A462,EDC_update!$B$2:$F$450,5,FALSE))</f>
        <v>#N/A</v>
      </c>
      <c r="V462" s="78">
        <f>IF(IFERROR(SEARCH("PBT",P462),99)=99,IF(IFERROR(SEARCH("suspected PBT",S462),99)=99,IF(IFERROR(SEARCH("concluded to be PBT",K462),99)=99,IF(IFERROR(SEARCH("PBT",S462),99)=99,IF(IFERROR(SEARCH("PBT cand",L462),99)=99,IF(IFERROR(SEARCH("PBT",L462),99)=99,IF(IFERROR(SEARCH("persistent, bioackumulative and toxic properties",K462),99)=99,0,Scoring!$E$3),Scoring!$E$3),Scoring!$E$7),Scoring!$E$3),Scoring!$E$5),Scoring!$E$6),Scoring!$E$3)</f>
        <v>0</v>
      </c>
      <c r="W462" s="78">
        <f>IF(IFERROR(SEARCH("vPvB",P462),99)=99,IF(IFERROR(SEARCH("suspected pbt/vPvB",S462),99)=99,IF(IFERROR(SEARCH("vPvB",S462),99)=99,IF(IFERROR(SEARCH("concluded to be a vPvB",S462),99)=99,IF(IFERROR(SEARCH("identified as vPvB",K462),99)=99,IF(IFERROR(SEARCH("concluded to be a vPvB",K462),99)=99,IF(IFERROR(SEARCH("concluded to be both pbt and vPvB",S462),99)=99,IF(IFERROR(SEARCH("concluded to be both pbt and vPvB",K462),99)=99,0,Scoring!$E$5),Scoring!$E$5),Scoring!$E$5),Scoring!$E$5),Scoring!$E$5),Scoring!$E$4),Scoring!$E$6),Scoring!$E$4)</f>
        <v>0</v>
      </c>
      <c r="X462" s="78">
        <f>IF(IFERROR(SEARCH("H410",N462),99)=99,IF(IFERROR(SEARCH("H410",O462),99)=99,IF(IFERROR(SEARCH("H410",Q462),99)=99,IF(IFERROR(SEARCH("H410",M462),99)=99,IF(IFERROR(SEARCH("H410",R462),99)=99,IF(IFERROR(SEARCH("H411",N462),99)=99,IF(IFERROR(SEARCH("H411",O462),99)=99,IF(IFERROR(SEARCH("H411",Q462),99)=99,IF(IFERROR(SEARCH("H411",M462),99)=99,IF(IFERROR(SEARCH("H411",R462),99)=99,IF(IFERROR(SEARCH("H413",N462),99)=99,IF(IFERROR(SEARCH("H413",O462),99)=99,IF(IFERROR(SEARCH("H413",Q462),99)=99,IF(IFERROR(SEARCH("H413",M462),99)=99,IF(IFERROR(SEARCH("H413",R462),99)=99,IF(IFERROR(SEARCH("H412",N462),99)=99,IF(IFERROR(SEARCH("H412",O462),99)=99,IF(IFERROR(SEARCH("H412",Q462),99)=99,IF(IFERROR(SEARCH("H412",M462),99)=99,IF(IFERROR(SEARCH("H412",R462),99)=99,0,Scoring!$E$2),Scoring!$E$2),Scoring!$E$2),Scoring!$E$2),Scoring!$E$2),Scoring!$E$2),Scoring!$E$2),Scoring!$E$2),Scoring!$E$2),Scoring!$E$2),Scoring!$E$2),Scoring!$E$2),Scoring!$E$2),Scoring!$E$2),Scoring!$E$2),Scoring!$E$2),Scoring!$E$2),Scoring!$E$2),Scoring!$E$2),Scoring!$E$2)</f>
        <v>0</v>
      </c>
      <c r="Y462" s="78">
        <f>IF(IFERROR(SEARCH("CMR",K462),99)=99,IF(IFERROR(SEARCH("Suspected CMR",S462),99)=99,IF(IFERROR(SEARCH("CMR",S462),99)=99,0,Scoring!$E$8),Scoring!$E$9),Scoring!$E$8)</f>
        <v>3</v>
      </c>
      <c r="Z462" s="78">
        <f>IF(IFERROR(SEARCH("H350",N462),99)=99,IF(IFERROR(SEARCH("H350",O462),99)=99,IF(IFERROR(SEARCH("H350",Q462),99)=99,IF(IFERROR(SEARCH("H350",M462),99)=99,IF(IFERROR(SEARCH("H350",R462),99)=99,IF(IFERROR(SEARCH("H351",N462),99)=99,IF(IFERROR(SEARCH("H351",O462),99)=99,IF(IFERROR(SEARCH("H351",Q462),99)=99,IF(IFERROR(SEARCH("H351",M462),99)=99,IF(IFERROR(SEARCH("H351",R462),99)=99,IF(IFERROR(SEARCH("carcinogenic",P462),99)=99,IF(IFERROR(SEARCH("suspected carcinogenic",S462),99)=99,0,Scoring!$E$12),Scoring!$E$11),Scoring!$E$10),Scoring!$E$10),Scoring!$E$10),Scoring!$E$10),Scoring!$E$10),Scoring!$E$10),Scoring!$E$10),Scoring!$E$10),Scoring!$E$10),Scoring!$E$10)</f>
        <v>1</v>
      </c>
      <c r="AA462" s="78">
        <f>IF(IFERROR(SEARCH("H340",N462),99)=99,IF(IFERROR(SEARCH("H340",O462),99)=99,IF(IFERROR(SEARCH("H340",Q462),99)=99,IF(IFERROR(SEARCH("H340",M462),99)=99,IF(IFERROR(SEARCH("H340",R462),99)=99,IF(IFERROR(SEARCH("H341",N462),99)=99,IF(IFERROR(SEARCH("H341",O462),99)=99,IF(IFERROR(SEARCH("H341",Q462),99)=99,IF(IFERROR(SEARCH("H341",M462),99)=99,IF(IFERROR(SEARCH("H341",R462),99)=99,IF(IFERROR(SEARCH("mutagenic",P462),99)=99,IF(IFERROR(SEARCH("suspected mutagenic",S462),99)=99,0,Scoring!$E$15),Scoring!$E$14),Scoring!$E$13),Scoring!$E$13),Scoring!$E$13),Scoring!$E$13),Scoring!$E$13),Scoring!$E$13),Scoring!$E$13),Scoring!$E$13),Scoring!$E$13),Scoring!$E$13)</f>
        <v>0</v>
      </c>
      <c r="AB462" s="78">
        <f>IF(IFERROR(SEARCH("H360",N462),99)=99,IF(IFERROR(SEARCH("H360",O462),99)=99,IF(IFERROR(SEARCH("H360",Q462),99)=99,IF(IFERROR(SEARCH("H360",M462),99)=99,IF(IFERROR(SEARCH("H360",R462),99)=99,IF(IFERROR(SEARCH("H361",N462),99)=99,IF(IFERROR(SEARCH("H361",O462),99)=99,IF(IFERROR(SEARCH("H361",Q462),99)=99,IF(IFERROR(SEARCH("H361",M462),99)=99,IF(IFERROR(SEARCH("H361",R462),99)=99,IF(IFERROR(SEARCH("reproduction",P462),99)=99,IF(IFERROR(SEARCH("suspected reprotoxic",S462),99)=99,IF(IFERROR(SEARCH("reprotoxic",S462),99)=99,IF(IFERROR(SEARCH("reprotoxic",K462),99)=99,0,Scoring!$E$18),Scoring!$E$18),Scoring!$E$19),Scoring!$E$17),Scoring!$E$16),Scoring!$E$16),Scoring!$E$16),Scoring!$E$16),Scoring!$E$16),Scoring!$E$16),Scoring!$E$16),Scoring!$E$16),Scoring!$E$16),Scoring!$E$16)</f>
        <v>0</v>
      </c>
      <c r="AC462" s="78">
        <f>IF(IFERROR(SEARCH("57f",L462),99)=99,IF(IFERROR(SEARCH("57(f)",P462),99)=99,0,Scoring!$E$20),Scoring!$E$20)</f>
        <v>0</v>
      </c>
      <c r="AD462" s="78">
        <f>IF(IFERROR(SEARCH("CAT1",T462),99)=99,IF(IFERROR(SEARCH("CAT2",T462),99)=99,IF(IFERROR(SEARCH("CAT3",T462),99)=99,IF(IFERROR(SEARCH("concluded to be endocrine",K462),99)=99,IF(IFERROR(SEARCH("categorised as endocrine",K462),99)=99,IF(IFERROR(SEARCH("endocrine disrupting",P462),99)=99,IF(IFERROR(SEARCH("endocrine disrupting",K462),99)=99,IF(IFERROR(SEARCH("suspected endocrine",S462),99)=99,IF(IFERROR(SEARCH("potential endocrine",S462),99)=99,0,Scoring!$E$25),Scoring!$E$25),Scoring!$E$24),Scoring!$E$24),Scoring!$E$24),Scoring!$E$24),Scoring!$E$23),Scoring!$E$22),Scoring!$E$21)</f>
        <v>0</v>
      </c>
      <c r="AE462" s="78">
        <f>IF(IFERROR(SEARCH("suspected sensitiser",S462),99)=99,IF(IFERROR(SEARCH("sensitiser",S462),99)=99,IF(IFERROR(SEARCH("other hazard based concern",S462),99)=99,0,Scoring!$E$28),Scoring!$E$26),Scoring!$E$27)</f>
        <v>0</v>
      </c>
      <c r="AF462" s="78">
        <f>IF(IFERROR(M462,1)=1,IF(IFERROR(N462,1)=1,IF(IFERROR(O462,1)=1,IF(IFERROR(Q462,1)=1,IF(IFERROR(R462,1)=1,IF(IFERROR(T462,1)=1,IF(IFERROR(K462,1)=1,IF(IFERROR(P462,1)=1,IF(IFERROR(S462,1)=1,Scoring!$E$29,0),0),0),0),0),0),0),0),0)</f>
        <v>0</v>
      </c>
      <c r="AG462" s="78">
        <f t="shared" si="43"/>
        <v>3</v>
      </c>
      <c r="AI462" s="93"/>
      <c r="AJ462" s="94"/>
      <c r="AK462" s="76"/>
      <c r="AL462" s="75"/>
      <c r="AN462" s="79"/>
      <c r="AO462" s="79"/>
      <c r="AP462" s="79"/>
      <c r="AQ462" s="79"/>
      <c r="AR462" s="79"/>
      <c r="AS462" s="78"/>
      <c r="AU462" s="79">
        <f>IF(IFERROR(F462,99)=99,IF(IFERROR(G462,99)=99,IF(IFERROR(H462,99)=99,IF(IFERROR(I462,99)=99,IF(IFERROR(E462,99)=99,IF(IFERROR(J462,99)=99,0,Scoring!$B$7),Scoring!$B$3),Scoring!$B$2),Scoring!$B$6),Scoring!$B$5),Scoring!$B$4)</f>
        <v>1</v>
      </c>
      <c r="AV462" s="78">
        <f t="shared" si="44"/>
        <v>3</v>
      </c>
      <c r="AW462" s="78"/>
      <c r="AX462" s="66"/>
      <c r="AY462" s="78"/>
      <c r="AZ462" s="76"/>
      <c r="BA462" s="76"/>
      <c r="BB462" s="76"/>
    </row>
    <row r="463" spans="1:54" x14ac:dyDescent="0.25">
      <c r="A463" s="77" t="s">
        <v>6014</v>
      </c>
      <c r="B463" s="76" t="str">
        <f t="shared" si="42"/>
        <v>202-625-6</v>
      </c>
      <c r="C463" s="77" t="s">
        <v>2802</v>
      </c>
      <c r="D463" s="77" t="s">
        <v>2803</v>
      </c>
      <c r="E463" s="76" t="str">
        <f>IF(C463="-",IF(A463="-",VLOOKUP(D463,'sin-list 180320_update'!$C$2:$C$835,1,FALSE),VLOOKUP(A463,'sin-list 180320_update'!$A$2:$A$835,1,FALSE)),VLOOKUP(C463,'sin-list 180320_update'!$B$2:$B$835,1,FALSE))</f>
        <v>202-625-6</v>
      </c>
      <c r="F463" s="76" t="e">
        <f>IF($C463="-",IF($A463="-",VLOOKUP($D463,'REACH Bilaga XVII_update'!$A$5:$A$131,1,FALSE),VLOOKUP($A463,'REACH Bilaga XVII_update'!$C$5:$C$131,1,FALSE)),VLOOKUP($C463,'REACH Bilaga XVII_update'!$B$5:$B$131,1,FALSE))</f>
        <v>#N/A</v>
      </c>
      <c r="G463" s="76" t="e">
        <f>IF($C463="-",IF($A463="-",VLOOKUP($D463,' REACH Bilaga 59_update'!$A$5:$A$210,1,FALSE),VLOOKUP($A463,' REACH Bilaga 59_update'!$D$5:$D$210,1,FALSE)),VLOOKUP($C463,' REACH Bilaga 59_update'!$C$5:$C$210,1,FALSE))</f>
        <v>#N/A</v>
      </c>
      <c r="H463" s="76" t="e">
        <f>IF($C463="-",IF($A463="-",VLOOKUP($D463,'REACH Bilaga XIV_update'!$A$5:$A$110,1,FALSE),VLOOKUP($A463,'REACH Bilaga XIV_update'!$D$5:$D$110,1,FALSE)),VLOOKUP($C463,'REACH Bilaga XIV_update'!$C$5:$C$110,1,FALSE))</f>
        <v>#N/A</v>
      </c>
      <c r="I463" s="76" t="e">
        <f>IF($C463="-",IF($A463="-",VLOOKUP($D463,CoRAP_update!$A$5:$A$376,1,FALSE),VLOOKUP($A463,CoRAP_update!$D$5:$D$376,1,FALSE)),VLOOKUP($C463,CoRAP_update!$C$5:$C$376,1,FALSE))</f>
        <v>#N/A</v>
      </c>
      <c r="J463" s="76" t="e">
        <f>IF($C463="-",IF($A463="-",VLOOKUP($D463,EDC_update!$C$2:$C$450,1,FALSE),VLOOKUP($A463,EDC_update!$B$2:$B$450,1,FALSE)),VLOOKUP($C463,EDC_update!$L$2:$L$450,1,FALSE))</f>
        <v>#N/A</v>
      </c>
      <c r="K463" s="76" t="str">
        <f>IF($C463="-",IF($A463="-",IF(VLOOKUP($D463,'sin-list 180320_update'!$C$2:$S$835,3,FALSE)="",NA(),VLOOKUP($D463,'sin-list 180320_update'!$C$2:$S$835,3,FALSE)),IF(VLOOKUP($A463,'sin-list 180320_update'!$A$2:$S$835,5,FALSE)="",NA(),VLOOKUP($A463,'sin-list 180320_update'!$A$2:$S$835,5,FALSE))),IF(VLOOKUP($C463,'sin-list 180320_update'!$B$2:$S$835,4,FALSE)="",NA(),VLOOKUP($C463,'sin-list 180320_update'!$B$2:$S$835,4,FALSE)))</f>
        <v>Classified CMR according to Annex VI of Regulation 1272/2008</v>
      </c>
      <c r="L463" s="76" t="str">
        <f>IF($C463="-",IF($A463="-",VLOOKUP($D463,'sin-list 180320_update'!$C$2:$S$835,6,FALSE),VLOOKUP($A463,'sin-list 180320_update'!$A$2:$S$835,8,FALSE)),VLOOKUP($C463,'sin-list 180320_update'!$B$2:$S$835,7,FALSE))</f>
        <v>Eye Irrit. 2
Repr. 1B</v>
      </c>
      <c r="M463" s="76" t="str">
        <f>IF($C463="-",IF($A463="-",IF(VLOOKUP($D463,'sin-list 180320_update'!$C$2:$S$835,8,FALSE)="",NA(),VLOOKUP($D463,'sin-list 180320_update'!$C$2:$S$835,8,FALSE)),IF(VLOOKUP($A463,'sin-list 180320_update'!$A$2:$S$835,10,FALSE)="",NA(),VLOOKUP($A463,'sin-list 180320_update'!$A$2:$S$835,10,FALSE))),IF(VLOOKUP($C463,'sin-list 180320_update'!$B$2:$S$835,9,FALSE)="",NA(),VLOOKUP($C463,'sin-list 180320_update'!$B$2:$S$835,9,FALSE)))</f>
        <v>H319
H360Df</v>
      </c>
      <c r="N463" s="76" t="e">
        <f>IF($C463="-",IF($A463="-",IF(VLOOKUP($D463,'REACH Bilaga XVII_update'!$A$5:$E$131,4,FALSE)="",NA(),VLOOKUP($D463,'REACH Bilaga XVII_update'!$A$5:$E$131,4,FALSE)),IF(VLOOKUP($A463,'REACH Bilaga XVII_update'!$C$5:$D$131,2,FALSE)="",NA(),VLOOKUP($A463,'REACH Bilaga XVII_update'!$C$5:$D$131,2,FALSE))),IF(VLOOKUP($C463,'REACH Bilaga XVII_update'!$B$5:$D$131,3,FALSE)="",NA(),VLOOKUP($C463,'REACH Bilaga XVII_update'!$B$5:$D$131,3,FALSE)))</f>
        <v>#N/A</v>
      </c>
      <c r="O463" s="76" t="e">
        <f>IF($C463="-",IF($A463="-",IF(VLOOKUP($D463,' REACH Bilaga 59_update'!$A$5:$E$210,5,FALSE)="",NA(),VLOOKUP($D463,' REACH Bilaga 59_update'!$A$5:$E$210,5,FALSE)),IF(VLOOKUP($A463,' REACH Bilaga 59_update'!$D$5:$E$210,2,FALSE)="",NA(),VLOOKUP($A463,' REACH Bilaga 59_update'!$D$5:$E$210,2,FALSE))),IF(VLOOKUP($C463,' REACH Bilaga 59_update'!$C$5:$E$210,3,FALSE)="",NA(),VLOOKUP($C463,' REACH Bilaga 59_update'!$C$5:$E$210,3,FALSE)))</f>
        <v>#N/A</v>
      </c>
      <c r="P463" s="76" t="e">
        <f>IF(C463="-",IF(A463="-",IFERROR(VLOOKUP($D463,' REACH Bilaga 59_update'!$A$5:$F$210,MATCH(Sammanfattning!P$1,' REACH Bilaga 59_update'!$A$4:$F$4,0),FALSE),VLOOKUP($D463,'REACH Bilaga XIV_update'!$A$4:$H$110,MATCH(Sammanfattning!P$1,'REACH Bilaga XIV_update'!$A$4:$H$4,0),FALSE)),IFERROR(VLOOKUP($A463,' REACH Bilaga 59_update'!$D$5:$F$210,MATCH(Sammanfattning!P$1,' REACH Bilaga 59_update'!$D$4:$F$4,0),FALSE),VLOOKUP($A463,'REACH Bilaga XIV_update'!$D$4:$H$110,MATCH(Sammanfattning!P$1,'REACH Bilaga XIV_update'!$D$4:$H$4,0),FALSE))),IFERROR(VLOOKUP($C463,' REACH Bilaga 59_update'!$C$5:$F$210,MATCH(Sammanfattning!P$1,' REACH Bilaga 59_update'!$C$4:$F$4,0),FALSE),VLOOKUP($C463,'REACH Bilaga XIV_update'!$C$4:$H$110,MATCH(Sammanfattning!P$1,'REACH Bilaga XIV_update'!$C$4:$H$4,0),FALSE)))</f>
        <v>#N/A</v>
      </c>
      <c r="Q463" s="76" t="e">
        <f>IF($C463="-",IF($A463="-",IF(VLOOKUP($D463,'REACH Bilaga XIV_update'!$A$5:$I$110,9,FALSE)="",NA(),VLOOKUP($D463,'REACH Bilaga XIV_update'!$A$5:$I$110,9,FALSE)),IF(VLOOKUP($A463,'REACH Bilaga XIV_update'!$D$5:$I$110,6,FALSE)="",NA(),VLOOKUP($A463,'REACH Bilaga XIV_update'!$D$5:$I$110,6,FALSE))),IF(VLOOKUP($C463,'REACH Bilaga XIV_update'!$C$5:$I$110,7,FALSE)="",NA(),VLOOKUP($C463,'REACH Bilaga XIV_update'!$C$5:$I$110,7,FALSE)))</f>
        <v>#N/A</v>
      </c>
      <c r="R463" s="76" t="e">
        <f>IF($C463="-",IF($A463="-",IF(VLOOKUP($D463,CoRAP_update!$A$5:$O$376,15,FALSE)="",NA(),VLOOKUP($D463,CoRAP_update!$A$5:$O$376,15,FALSE)),IF(VLOOKUP($A463,CoRAP_update!$D$5:$O$376,12,FALSE)="",NA(),VLOOKUP($A463,CoRAP_update!$D$5:$O$376,12,FALSE))),IF(VLOOKUP($C463,CoRAP_update!$C$5:$O$376,13,FALSE)="",NA(),VLOOKUP($C463,CoRAP_update!$C$5:$O$376,13,FALSE)))</f>
        <v>#N/A</v>
      </c>
      <c r="S463" s="144" t="e">
        <f>IF($C463="-",IF($A463="-",VLOOKUP($D463,CoRAP_update!$A$5:$J$376,MATCH(Sammanfattning!S$1,CoRAP_update!$A$4:$J$4,0),FALSE),VLOOKUP($A463,CoRAP_update!$D$5:$J$376,MATCH(Sammanfattning!S$1,CoRAP_update!$D$4:$J$4,0),FALSE)),VLOOKUP($C463,CoRAP_update!$C$5:$J$376,MATCH(Sammanfattning!S$1,CoRAP_update!$C$4:$J$4,0),FALSE))</f>
        <v>#N/A</v>
      </c>
      <c r="T463" s="76" t="e">
        <f>IF($A463="-",VLOOKUP($D463,EDC_update!$C$2:$F$450,4,FALSE),VLOOKUP($A463,EDC_update!$B$2:$F$450,5,FALSE))</f>
        <v>#N/A</v>
      </c>
      <c r="V463" s="78">
        <f>IF(IFERROR(SEARCH("PBT",P463),99)=99,IF(IFERROR(SEARCH("suspected PBT",S463),99)=99,IF(IFERROR(SEARCH("concluded to be PBT",K463),99)=99,IF(IFERROR(SEARCH("PBT",S463),99)=99,IF(IFERROR(SEARCH("PBT cand",L463),99)=99,IF(IFERROR(SEARCH("PBT",L463),99)=99,IF(IFERROR(SEARCH("persistent, bioackumulative and toxic properties",K463),99)=99,0,Scoring!$E$3),Scoring!$E$3),Scoring!$E$7),Scoring!$E$3),Scoring!$E$5),Scoring!$E$6),Scoring!$E$3)</f>
        <v>0</v>
      </c>
      <c r="W463" s="78">
        <f>IF(IFERROR(SEARCH("vPvB",P463),99)=99,IF(IFERROR(SEARCH("suspected pbt/vPvB",S463),99)=99,IF(IFERROR(SEARCH("vPvB",S463),99)=99,IF(IFERROR(SEARCH("concluded to be a vPvB",S463),99)=99,IF(IFERROR(SEARCH("identified as vPvB",K463),99)=99,IF(IFERROR(SEARCH("concluded to be a vPvB",K463),99)=99,IF(IFERROR(SEARCH("concluded to be both pbt and vPvB",S463),99)=99,IF(IFERROR(SEARCH("concluded to be both pbt and vPvB",K463),99)=99,0,Scoring!$E$5),Scoring!$E$5),Scoring!$E$5),Scoring!$E$5),Scoring!$E$5),Scoring!$E$4),Scoring!$E$6),Scoring!$E$4)</f>
        <v>0</v>
      </c>
      <c r="X463" s="78">
        <f>IF(IFERROR(SEARCH("H410",N463),99)=99,IF(IFERROR(SEARCH("H410",O463),99)=99,IF(IFERROR(SEARCH("H410",Q463),99)=99,IF(IFERROR(SEARCH("H410",M463),99)=99,IF(IFERROR(SEARCH("H410",R463),99)=99,IF(IFERROR(SEARCH("H411",N463),99)=99,IF(IFERROR(SEARCH("H411",O463),99)=99,IF(IFERROR(SEARCH("H411",Q463),99)=99,IF(IFERROR(SEARCH("H411",M463),99)=99,IF(IFERROR(SEARCH("H411",R463),99)=99,IF(IFERROR(SEARCH("H413",N463),99)=99,IF(IFERROR(SEARCH("H413",O463),99)=99,IF(IFERROR(SEARCH("H413",Q463),99)=99,IF(IFERROR(SEARCH("H413",M463),99)=99,IF(IFERROR(SEARCH("H413",R463),99)=99,IF(IFERROR(SEARCH("H412",N463),99)=99,IF(IFERROR(SEARCH("H412",O463),99)=99,IF(IFERROR(SEARCH("H412",Q463),99)=99,IF(IFERROR(SEARCH("H412",M463),99)=99,IF(IFERROR(SEARCH("H412",R463),99)=99,0,Scoring!$E$2),Scoring!$E$2),Scoring!$E$2),Scoring!$E$2),Scoring!$E$2),Scoring!$E$2),Scoring!$E$2),Scoring!$E$2),Scoring!$E$2),Scoring!$E$2),Scoring!$E$2),Scoring!$E$2),Scoring!$E$2),Scoring!$E$2),Scoring!$E$2),Scoring!$E$2),Scoring!$E$2),Scoring!$E$2),Scoring!$E$2),Scoring!$E$2)</f>
        <v>0</v>
      </c>
      <c r="Y463" s="78">
        <f>IF(IFERROR(SEARCH("CMR",K463),99)=99,IF(IFERROR(SEARCH("Suspected CMR",S463),99)=99,IF(IFERROR(SEARCH("CMR",S463),99)=99,0,Scoring!$E$8),Scoring!$E$9),Scoring!$E$8)</f>
        <v>3</v>
      </c>
      <c r="Z463" s="78">
        <f>IF(IFERROR(SEARCH("H350",N463),99)=99,IF(IFERROR(SEARCH("H350",O463),99)=99,IF(IFERROR(SEARCH("H350",Q463),99)=99,IF(IFERROR(SEARCH("H350",M463),99)=99,IF(IFERROR(SEARCH("H350",R463),99)=99,IF(IFERROR(SEARCH("H351",N463),99)=99,IF(IFERROR(SEARCH("H351",O463),99)=99,IF(IFERROR(SEARCH("H351",Q463),99)=99,IF(IFERROR(SEARCH("H351",M463),99)=99,IF(IFERROR(SEARCH("H351",R463),99)=99,IF(IFERROR(SEARCH("carcinogenic",P463),99)=99,IF(IFERROR(SEARCH("suspected carcinogenic",S463),99)=99,0,Scoring!$E$12),Scoring!$E$11),Scoring!$E$10),Scoring!$E$10),Scoring!$E$10),Scoring!$E$10),Scoring!$E$10),Scoring!$E$10),Scoring!$E$10),Scoring!$E$10),Scoring!$E$10),Scoring!$E$10)</f>
        <v>0</v>
      </c>
      <c r="AA463" s="78">
        <f>IF(IFERROR(SEARCH("H340",N463),99)=99,IF(IFERROR(SEARCH("H340",O463),99)=99,IF(IFERROR(SEARCH("H340",Q463),99)=99,IF(IFERROR(SEARCH("H340",M463),99)=99,IF(IFERROR(SEARCH("H340",R463),99)=99,IF(IFERROR(SEARCH("H341",N463),99)=99,IF(IFERROR(SEARCH("H341",O463),99)=99,IF(IFERROR(SEARCH("H341",Q463),99)=99,IF(IFERROR(SEARCH("H341",M463),99)=99,IF(IFERROR(SEARCH("H341",R463),99)=99,IF(IFERROR(SEARCH("mutagenic",P463),99)=99,IF(IFERROR(SEARCH("suspected mutagenic",S463),99)=99,0,Scoring!$E$15),Scoring!$E$14),Scoring!$E$13),Scoring!$E$13),Scoring!$E$13),Scoring!$E$13),Scoring!$E$13),Scoring!$E$13),Scoring!$E$13),Scoring!$E$13),Scoring!$E$13),Scoring!$E$13)</f>
        <v>0</v>
      </c>
      <c r="AB463" s="78">
        <f>IF(IFERROR(SEARCH("H360",N463),99)=99,IF(IFERROR(SEARCH("H360",O463),99)=99,IF(IFERROR(SEARCH("H360",Q463),99)=99,IF(IFERROR(SEARCH("H360",M463),99)=99,IF(IFERROR(SEARCH("H360",R463),99)=99,IF(IFERROR(SEARCH("H361",N463),99)=99,IF(IFERROR(SEARCH("H361",O463),99)=99,IF(IFERROR(SEARCH("H361",Q463),99)=99,IF(IFERROR(SEARCH("H361",M463),99)=99,IF(IFERROR(SEARCH("H361",R463),99)=99,IF(IFERROR(SEARCH("reproduction",P463),99)=99,IF(IFERROR(SEARCH("suspected reprotoxic",S463),99)=99,IF(IFERROR(SEARCH("reprotoxic",S463),99)=99,IF(IFERROR(SEARCH("reprotoxic",K463),99)=99,0,Scoring!$E$18),Scoring!$E$18),Scoring!$E$19),Scoring!$E$17),Scoring!$E$16),Scoring!$E$16),Scoring!$E$16),Scoring!$E$16),Scoring!$E$16),Scoring!$E$16),Scoring!$E$16),Scoring!$E$16),Scoring!$E$16),Scoring!$E$16)</f>
        <v>1</v>
      </c>
      <c r="AC463" s="78">
        <f>IF(IFERROR(SEARCH("57f",L463),99)=99,IF(IFERROR(SEARCH("57(f)",P463),99)=99,0,Scoring!$E$20),Scoring!$E$20)</f>
        <v>0</v>
      </c>
      <c r="AD463" s="78">
        <f>IF(IFERROR(SEARCH("CAT1",T463),99)=99,IF(IFERROR(SEARCH("CAT2",T463),99)=99,IF(IFERROR(SEARCH("CAT3",T463),99)=99,IF(IFERROR(SEARCH("concluded to be endocrine",K463),99)=99,IF(IFERROR(SEARCH("categorised as endocrine",K463),99)=99,IF(IFERROR(SEARCH("endocrine disrupting",P463),99)=99,IF(IFERROR(SEARCH("endocrine disrupting",K463),99)=99,IF(IFERROR(SEARCH("suspected endocrine",S463),99)=99,IF(IFERROR(SEARCH("potential endocrine",S463),99)=99,0,Scoring!$E$25),Scoring!$E$25),Scoring!$E$24),Scoring!$E$24),Scoring!$E$24),Scoring!$E$24),Scoring!$E$23),Scoring!$E$22),Scoring!$E$21)</f>
        <v>0</v>
      </c>
      <c r="AE463" s="78">
        <f>IF(IFERROR(SEARCH("suspected sensitiser",S463),99)=99,IF(IFERROR(SEARCH("sensitiser",S463),99)=99,IF(IFERROR(SEARCH("other hazard based concern",S463),99)=99,0,Scoring!$E$28),Scoring!$E$26),Scoring!$E$27)</f>
        <v>0</v>
      </c>
      <c r="AF463" s="78">
        <f>IF(IFERROR(M463,1)=1,IF(IFERROR(N463,1)=1,IF(IFERROR(O463,1)=1,IF(IFERROR(Q463,1)=1,IF(IFERROR(R463,1)=1,IF(IFERROR(T463,1)=1,IF(IFERROR(K463,1)=1,IF(IFERROR(P463,1)=1,IF(IFERROR(S463,1)=1,Scoring!$E$29,0),0),0),0),0),0),0),0),0)</f>
        <v>0</v>
      </c>
      <c r="AG463" s="78">
        <f t="shared" si="43"/>
        <v>3</v>
      </c>
      <c r="AI463" s="93"/>
      <c r="AJ463" s="94"/>
      <c r="AK463" s="76"/>
      <c r="AL463" s="75"/>
      <c r="AN463" s="79"/>
      <c r="AO463" s="79"/>
      <c r="AP463" s="79"/>
      <c r="AQ463" s="79"/>
      <c r="AR463" s="79"/>
      <c r="AS463" s="78"/>
      <c r="AU463" s="79">
        <f>IF(IFERROR(F463,99)=99,IF(IFERROR(G463,99)=99,IF(IFERROR(H463,99)=99,IF(IFERROR(I463,99)=99,IF(IFERROR(E463,99)=99,IF(IFERROR(J463,99)=99,0,Scoring!$B$7),Scoring!$B$3),Scoring!$B$2),Scoring!$B$6),Scoring!$B$5),Scoring!$B$4)</f>
        <v>0.3</v>
      </c>
      <c r="AV463" s="78">
        <f t="shared" si="44"/>
        <v>0.89999999999999991</v>
      </c>
      <c r="AW463" s="78"/>
      <c r="AX463" s="66"/>
      <c r="AY463" s="78"/>
      <c r="AZ463" s="76"/>
      <c r="BA463" s="76"/>
      <c r="BB463" s="76"/>
    </row>
    <row r="464" spans="1:54" x14ac:dyDescent="0.25">
      <c r="A464" s="77" t="s">
        <v>4431</v>
      </c>
      <c r="B464" s="76" t="str">
        <f t="shared" si="42"/>
        <v>202-626-1</v>
      </c>
      <c r="C464" s="77" t="s">
        <v>4430</v>
      </c>
      <c r="D464" s="77" t="s">
        <v>4429</v>
      </c>
      <c r="E464" s="76" t="e">
        <f>IF(C464="-",IF(A464="-",VLOOKUP(D464,'sin-list 180320_update'!$C$2:$C$835,1,FALSE),VLOOKUP(A464,'sin-list 180320_update'!$A$2:$A$835,1,FALSE)),VLOOKUP(C464,'sin-list 180320_update'!$B$2:$B$835,1,FALSE))</f>
        <v>#N/A</v>
      </c>
      <c r="F464" s="76" t="e">
        <f>IF($C464="-",IF($A464="-",VLOOKUP($D464,'REACH Bilaga XVII_update'!$A$5:$A$131,1,FALSE),VLOOKUP($A464,'REACH Bilaga XVII_update'!$C$5:$C$131,1,FALSE)),VLOOKUP($C464,'REACH Bilaga XVII_update'!$B$5:$B$131,1,FALSE))</f>
        <v>#N/A</v>
      </c>
      <c r="G464" s="76" t="e">
        <f>IF($C464="-",IF($A464="-",VLOOKUP($D464,' REACH Bilaga 59_update'!$A$5:$A$210,1,FALSE),VLOOKUP($A464,' REACH Bilaga 59_update'!$D$5:$D$210,1,FALSE)),VLOOKUP($C464,' REACH Bilaga 59_update'!$C$5:$C$210,1,FALSE))</f>
        <v>#N/A</v>
      </c>
      <c r="H464" s="76" t="e">
        <f>IF($C464="-",IF($A464="-",VLOOKUP($D464,'REACH Bilaga XIV_update'!$A$5:$A$110,1,FALSE),VLOOKUP($A464,'REACH Bilaga XIV_update'!$D$5:$D$110,1,FALSE)),VLOOKUP($C464,'REACH Bilaga XIV_update'!$C$5:$C$110,1,FALSE))</f>
        <v>#N/A</v>
      </c>
      <c r="I464" s="76" t="str">
        <f>IF($C464="-",IF($A464="-",VLOOKUP($D464,CoRAP_update!$A$5:$A$376,1,FALSE),VLOOKUP($A464,CoRAP_update!$D$5:$D$376,1,FALSE)),VLOOKUP($C464,CoRAP_update!$C$5:$C$376,1,FALSE))</f>
        <v>202-626-1</v>
      </c>
      <c r="J464" s="76" t="e">
        <f>IF($C464="-",IF($A464="-",VLOOKUP($D464,EDC_update!$C$2:$C$450,1,FALSE),VLOOKUP($A464,EDC_update!$B$2:$B$450,1,FALSE)),VLOOKUP($C464,EDC_update!$L$2:$L$450,1,FALSE))</f>
        <v>#N/A</v>
      </c>
      <c r="K464" s="76" t="e">
        <f>IF($C464="-",IF($A464="-",IF(VLOOKUP($D464,'sin-list 180320_update'!$C$2:$S$835,3,FALSE)="",NA(),VLOOKUP($D464,'sin-list 180320_update'!$C$2:$S$835,3,FALSE)),IF(VLOOKUP($A464,'sin-list 180320_update'!$A$2:$S$835,5,FALSE)="",NA(),VLOOKUP($A464,'sin-list 180320_update'!$A$2:$S$835,5,FALSE))),IF(VLOOKUP($C464,'sin-list 180320_update'!$B$2:$S$835,4,FALSE)="",NA(),VLOOKUP($C464,'sin-list 180320_update'!$B$2:$S$835,4,FALSE)))</f>
        <v>#N/A</v>
      </c>
      <c r="L464" s="76" t="e">
        <f>IF($C464="-",IF($A464="-",VLOOKUP($D464,'sin-list 180320_update'!$C$2:$S$835,6,FALSE),VLOOKUP($A464,'sin-list 180320_update'!$A$2:$S$835,8,FALSE)),VLOOKUP($C464,'sin-list 180320_update'!$B$2:$S$835,7,FALSE))</f>
        <v>#N/A</v>
      </c>
      <c r="M464" s="76" t="e">
        <f>IF($C464="-",IF($A464="-",IF(VLOOKUP($D464,'sin-list 180320_update'!$C$2:$S$835,8,FALSE)="",NA(),VLOOKUP($D464,'sin-list 180320_update'!$C$2:$S$835,8,FALSE)),IF(VLOOKUP($A464,'sin-list 180320_update'!$A$2:$S$835,10,FALSE)="",NA(),VLOOKUP($A464,'sin-list 180320_update'!$A$2:$S$835,10,FALSE))),IF(VLOOKUP($C464,'sin-list 180320_update'!$B$2:$S$835,9,FALSE)="",NA(),VLOOKUP($C464,'sin-list 180320_update'!$B$2:$S$835,9,FALSE)))</f>
        <v>#N/A</v>
      </c>
      <c r="N464" s="76" t="e">
        <f>IF($C464="-",IF($A464="-",IF(VLOOKUP($D464,'REACH Bilaga XVII_update'!$A$5:$E$131,4,FALSE)="",NA(),VLOOKUP($D464,'REACH Bilaga XVII_update'!$A$5:$E$131,4,FALSE)),IF(VLOOKUP($A464,'REACH Bilaga XVII_update'!$C$5:$D$131,2,FALSE)="",NA(),VLOOKUP($A464,'REACH Bilaga XVII_update'!$C$5:$D$131,2,FALSE))),IF(VLOOKUP($C464,'REACH Bilaga XVII_update'!$B$5:$D$131,3,FALSE)="",NA(),VLOOKUP($C464,'REACH Bilaga XVII_update'!$B$5:$D$131,3,FALSE)))</f>
        <v>#N/A</v>
      </c>
      <c r="O464" s="76" t="e">
        <f>IF($C464="-",IF($A464="-",IF(VLOOKUP($D464,' REACH Bilaga 59_update'!$A$5:$E$210,5,FALSE)="",NA(),VLOOKUP($D464,' REACH Bilaga 59_update'!$A$5:$E$210,5,FALSE)),IF(VLOOKUP($A464,' REACH Bilaga 59_update'!$D$5:$E$210,2,FALSE)="",NA(),VLOOKUP($A464,' REACH Bilaga 59_update'!$D$5:$E$210,2,FALSE))),IF(VLOOKUP($C464,' REACH Bilaga 59_update'!$C$5:$E$210,3,FALSE)="",NA(),VLOOKUP($C464,' REACH Bilaga 59_update'!$C$5:$E$210,3,FALSE)))</f>
        <v>#N/A</v>
      </c>
      <c r="P464" s="76" t="e">
        <f>IF(C464="-",IF(A464="-",IFERROR(VLOOKUP($D464,' REACH Bilaga 59_update'!$A$5:$F$210,MATCH(Sammanfattning!P$1,' REACH Bilaga 59_update'!$A$4:$F$4,0),FALSE),VLOOKUP($D464,'REACH Bilaga XIV_update'!$A$4:$H$110,MATCH(Sammanfattning!P$1,'REACH Bilaga XIV_update'!$A$4:$H$4,0),FALSE)),IFERROR(VLOOKUP($A464,' REACH Bilaga 59_update'!$D$5:$F$210,MATCH(Sammanfattning!P$1,' REACH Bilaga 59_update'!$D$4:$F$4,0),FALSE),VLOOKUP($A464,'REACH Bilaga XIV_update'!$D$4:$H$110,MATCH(Sammanfattning!P$1,'REACH Bilaga XIV_update'!$D$4:$H$4,0),FALSE))),IFERROR(VLOOKUP($C464,' REACH Bilaga 59_update'!$C$5:$F$210,MATCH(Sammanfattning!P$1,' REACH Bilaga 59_update'!$C$4:$F$4,0),FALSE),VLOOKUP($C464,'REACH Bilaga XIV_update'!$C$4:$H$110,MATCH(Sammanfattning!P$1,'REACH Bilaga XIV_update'!$C$4:$H$4,0),FALSE)))</f>
        <v>#N/A</v>
      </c>
      <c r="Q464" s="76" t="e">
        <f>IF($C464="-",IF($A464="-",IF(VLOOKUP($D464,'REACH Bilaga XIV_update'!$A$5:$I$110,9,FALSE)="",NA(),VLOOKUP($D464,'REACH Bilaga XIV_update'!$A$5:$I$110,9,FALSE)),IF(VLOOKUP($A464,'REACH Bilaga XIV_update'!$D$5:$I$110,6,FALSE)="",NA(),VLOOKUP($A464,'REACH Bilaga XIV_update'!$D$5:$I$110,6,FALSE))),IF(VLOOKUP($C464,'REACH Bilaga XIV_update'!$C$5:$I$110,7,FALSE)="",NA(),VLOOKUP($C464,'REACH Bilaga XIV_update'!$C$5:$I$110,7,FALSE)))</f>
        <v>#N/A</v>
      </c>
      <c r="R464" s="76" t="str">
        <f>IF($C464="-",IF($A464="-",IF(VLOOKUP($D464,CoRAP_update!$A$5:$O$376,15,FALSE)="",NA(),VLOOKUP($D464,CoRAP_update!$A$5:$O$376,15,FALSE)),IF(VLOOKUP($A464,CoRAP_update!$D$5:$O$376,12,FALSE)="",NA(),VLOOKUP($A464,CoRAP_update!$D$5:$O$376,12,FALSE))),IF(VLOOKUP($C464,CoRAP_update!$C$5:$O$376,13,FALSE)="",NA(),VLOOKUP($C464,CoRAP_update!$C$5:$O$376,13,FALSE)))</f>
        <v>H351
H331
H312
H302
H335
H373 **
H319</v>
      </c>
      <c r="S464" s="144" t="str">
        <f>IF($C464="-",IF($A464="-",VLOOKUP($D464,CoRAP_update!$A$5:$J$376,MATCH(Sammanfattning!S$1,CoRAP_update!$A$4:$J$4,0),FALSE),VLOOKUP($A464,CoRAP_update!$D$5:$J$376,MATCH(Sammanfattning!S$1,CoRAP_update!$D$4:$J$4,0),FALSE)),VLOOKUP($C464,CoRAP_update!$C$5:$J$376,MATCH(Sammanfattning!S$1,CoRAP_update!$C$4:$J$4,0),FALSE))</f>
        <v>CMR#Consumer use#Exposure of environment#Exposure of workers#High (aggregated) tonnage#Wide dispersive use</v>
      </c>
      <c r="T464" s="76" t="e">
        <f>IF($A464="-",VLOOKUP($D464,EDC_update!$C$2:$F$450,4,FALSE),VLOOKUP($A464,EDC_update!$B$2:$F$450,5,FALSE))</f>
        <v>#N/A</v>
      </c>
      <c r="V464" s="78">
        <f>IF(IFERROR(SEARCH("PBT",P464),99)=99,IF(IFERROR(SEARCH("suspected PBT",S464),99)=99,IF(IFERROR(SEARCH("concluded to be PBT",K464),99)=99,IF(IFERROR(SEARCH("PBT",S464),99)=99,IF(IFERROR(SEARCH("PBT cand",L464),99)=99,IF(IFERROR(SEARCH("PBT",L464),99)=99,IF(IFERROR(SEARCH("persistent, bioackumulative and toxic properties",K464),99)=99,0,Scoring!$E$3),Scoring!$E$3),Scoring!$E$7),Scoring!$E$3),Scoring!$E$5),Scoring!$E$6),Scoring!$E$3)</f>
        <v>0</v>
      </c>
      <c r="W464" s="78">
        <f>IF(IFERROR(SEARCH("vPvB",P464),99)=99,IF(IFERROR(SEARCH("suspected pbt/vPvB",S464),99)=99,IF(IFERROR(SEARCH("vPvB",S464),99)=99,IF(IFERROR(SEARCH("concluded to be a vPvB",S464),99)=99,IF(IFERROR(SEARCH("identified as vPvB",K464),99)=99,IF(IFERROR(SEARCH("concluded to be a vPvB",K464),99)=99,IF(IFERROR(SEARCH("concluded to be both pbt and vPvB",S464),99)=99,IF(IFERROR(SEARCH("concluded to be both pbt and vPvB",K464),99)=99,0,Scoring!$E$5),Scoring!$E$5),Scoring!$E$5),Scoring!$E$5),Scoring!$E$5),Scoring!$E$4),Scoring!$E$6),Scoring!$E$4)</f>
        <v>0</v>
      </c>
      <c r="X464" s="78">
        <f>IF(IFERROR(SEARCH("H410",N464),99)=99,IF(IFERROR(SEARCH("H410",O464),99)=99,IF(IFERROR(SEARCH("H410",Q464),99)=99,IF(IFERROR(SEARCH("H410",M464),99)=99,IF(IFERROR(SEARCH("H410",R464),99)=99,IF(IFERROR(SEARCH("H411",N464),99)=99,IF(IFERROR(SEARCH("H411",O464),99)=99,IF(IFERROR(SEARCH("H411",Q464),99)=99,IF(IFERROR(SEARCH("H411",M464),99)=99,IF(IFERROR(SEARCH("H411",R464),99)=99,IF(IFERROR(SEARCH("H413",N464),99)=99,IF(IFERROR(SEARCH("H413",O464),99)=99,IF(IFERROR(SEARCH("H413",Q464),99)=99,IF(IFERROR(SEARCH("H413",M464),99)=99,IF(IFERROR(SEARCH("H413",R464),99)=99,IF(IFERROR(SEARCH("H412",N464),99)=99,IF(IFERROR(SEARCH("H412",O464),99)=99,IF(IFERROR(SEARCH("H412",Q464),99)=99,IF(IFERROR(SEARCH("H412",M464),99)=99,IF(IFERROR(SEARCH("H412",R464),99)=99,0,Scoring!$E$2),Scoring!$E$2),Scoring!$E$2),Scoring!$E$2),Scoring!$E$2),Scoring!$E$2),Scoring!$E$2),Scoring!$E$2),Scoring!$E$2),Scoring!$E$2),Scoring!$E$2),Scoring!$E$2),Scoring!$E$2),Scoring!$E$2),Scoring!$E$2),Scoring!$E$2),Scoring!$E$2),Scoring!$E$2),Scoring!$E$2),Scoring!$E$2)</f>
        <v>0</v>
      </c>
      <c r="Y464" s="78">
        <f>IF(IFERROR(SEARCH("CMR",K464),99)=99,IF(IFERROR(SEARCH("Suspected CMR",S464),99)=99,IF(IFERROR(SEARCH("CMR",S464),99)=99,0,Scoring!$E$8),Scoring!$E$9),Scoring!$E$8)</f>
        <v>3</v>
      </c>
      <c r="Z464" s="78">
        <f>IF(IFERROR(SEARCH("H350",N464),99)=99,IF(IFERROR(SEARCH("H350",O464),99)=99,IF(IFERROR(SEARCH("H350",Q464),99)=99,IF(IFERROR(SEARCH("H350",M464),99)=99,IF(IFERROR(SEARCH("H350",R464),99)=99,IF(IFERROR(SEARCH("H351",N464),99)=99,IF(IFERROR(SEARCH("H351",O464),99)=99,IF(IFERROR(SEARCH("H351",Q464),99)=99,IF(IFERROR(SEARCH("H351",M464),99)=99,IF(IFERROR(SEARCH("H351",R464),99)=99,IF(IFERROR(SEARCH("carcinogenic",P464),99)=99,IF(IFERROR(SEARCH("suspected carcinogenic",S464),99)=99,0,Scoring!$E$12),Scoring!$E$11),Scoring!$E$10),Scoring!$E$10),Scoring!$E$10),Scoring!$E$10),Scoring!$E$10),Scoring!$E$10),Scoring!$E$10),Scoring!$E$10),Scoring!$E$10),Scoring!$E$10)</f>
        <v>1</v>
      </c>
      <c r="AA464" s="78">
        <f>IF(IFERROR(SEARCH("H340",N464),99)=99,IF(IFERROR(SEARCH("H340",O464),99)=99,IF(IFERROR(SEARCH("H340",Q464),99)=99,IF(IFERROR(SEARCH("H340",M464),99)=99,IF(IFERROR(SEARCH("H340",R464),99)=99,IF(IFERROR(SEARCH("H341",N464),99)=99,IF(IFERROR(SEARCH("H341",O464),99)=99,IF(IFERROR(SEARCH("H341",Q464),99)=99,IF(IFERROR(SEARCH("H341",M464),99)=99,IF(IFERROR(SEARCH("H341",R464),99)=99,IF(IFERROR(SEARCH("mutagenic",P464),99)=99,IF(IFERROR(SEARCH("suspected mutagenic",S464),99)=99,0,Scoring!$E$15),Scoring!$E$14),Scoring!$E$13),Scoring!$E$13),Scoring!$E$13),Scoring!$E$13),Scoring!$E$13),Scoring!$E$13),Scoring!$E$13),Scoring!$E$13),Scoring!$E$13),Scoring!$E$13)</f>
        <v>0</v>
      </c>
      <c r="AB464" s="78">
        <f>IF(IFERROR(SEARCH("H360",N464),99)=99,IF(IFERROR(SEARCH("H360",O464),99)=99,IF(IFERROR(SEARCH("H360",Q464),99)=99,IF(IFERROR(SEARCH("H360",M464),99)=99,IF(IFERROR(SEARCH("H360",R464),99)=99,IF(IFERROR(SEARCH("H361",N464),99)=99,IF(IFERROR(SEARCH("H361",O464),99)=99,IF(IFERROR(SEARCH("H361",Q464),99)=99,IF(IFERROR(SEARCH("H361",M464),99)=99,IF(IFERROR(SEARCH("H361",R464),99)=99,IF(IFERROR(SEARCH("reproduction",P464),99)=99,IF(IFERROR(SEARCH("suspected reprotoxic",S464),99)=99,IF(IFERROR(SEARCH("reprotoxic",S464),99)=99,IF(IFERROR(SEARCH("reprotoxic",K464),99)=99,0,Scoring!$E$18),Scoring!$E$18),Scoring!$E$19),Scoring!$E$17),Scoring!$E$16),Scoring!$E$16),Scoring!$E$16),Scoring!$E$16),Scoring!$E$16),Scoring!$E$16),Scoring!$E$16),Scoring!$E$16),Scoring!$E$16),Scoring!$E$16)</f>
        <v>0</v>
      </c>
      <c r="AC464" s="78">
        <f>IF(IFERROR(SEARCH("57f",L464),99)=99,IF(IFERROR(SEARCH("57(f)",P464),99)=99,0,Scoring!$E$20),Scoring!$E$20)</f>
        <v>0</v>
      </c>
      <c r="AD464" s="78">
        <f>IF(IFERROR(SEARCH("CAT1",T464),99)=99,IF(IFERROR(SEARCH("CAT2",T464),99)=99,IF(IFERROR(SEARCH("CAT3",T464),99)=99,IF(IFERROR(SEARCH("concluded to be endocrine",K464),99)=99,IF(IFERROR(SEARCH("categorised as endocrine",K464),99)=99,IF(IFERROR(SEARCH("endocrine disrupting",P464),99)=99,IF(IFERROR(SEARCH("endocrine disrupting",K464),99)=99,IF(IFERROR(SEARCH("suspected endocrine",S464),99)=99,IF(IFERROR(SEARCH("potential endocrine",S464),99)=99,0,Scoring!$E$25),Scoring!$E$25),Scoring!$E$24),Scoring!$E$24),Scoring!$E$24),Scoring!$E$24),Scoring!$E$23),Scoring!$E$22),Scoring!$E$21)</f>
        <v>0</v>
      </c>
      <c r="AE464" s="78">
        <f>IF(IFERROR(SEARCH("suspected sensitiser",S464),99)=99,IF(IFERROR(SEARCH("sensitiser",S464),99)=99,IF(IFERROR(SEARCH("other hazard based concern",S464),99)=99,0,Scoring!$E$28),Scoring!$E$26),Scoring!$E$27)</f>
        <v>0</v>
      </c>
      <c r="AF464" s="78">
        <f>IF(IFERROR(M464,1)=1,IF(IFERROR(N464,1)=1,IF(IFERROR(O464,1)=1,IF(IFERROR(Q464,1)=1,IF(IFERROR(R464,1)=1,IF(IFERROR(T464,1)=1,IF(IFERROR(K464,1)=1,IF(IFERROR(P464,1)=1,IF(IFERROR(S464,1)=1,Scoring!$E$29,0),0),0),0),0),0),0),0),0)</f>
        <v>0</v>
      </c>
      <c r="AG464" s="78">
        <f t="shared" si="43"/>
        <v>3</v>
      </c>
      <c r="AI464" s="93"/>
      <c r="AJ464" s="94"/>
      <c r="AK464" s="76"/>
      <c r="AL464" s="75"/>
      <c r="AN464" s="79"/>
      <c r="AO464" s="79"/>
      <c r="AP464" s="79"/>
      <c r="AQ464" s="79"/>
      <c r="AR464" s="79"/>
      <c r="AS464" s="78"/>
      <c r="AU464" s="79">
        <f>IF(IFERROR(F464,99)=99,IF(IFERROR(G464,99)=99,IF(IFERROR(H464,99)=99,IF(IFERROR(I464,99)=99,IF(IFERROR(E464,99)=99,IF(IFERROR(J464,99)=99,0,Scoring!$B$7),Scoring!$B$3),Scoring!$B$2),Scoring!$B$6),Scoring!$B$5),Scoring!$B$4)</f>
        <v>0.5</v>
      </c>
      <c r="AV464" s="78">
        <f t="shared" si="44"/>
        <v>1.5</v>
      </c>
      <c r="AW464" s="78"/>
      <c r="AX464" s="66"/>
      <c r="AY464" s="78"/>
      <c r="AZ464" s="76"/>
      <c r="BA464" s="76"/>
      <c r="BB464" s="76"/>
    </row>
    <row r="465" spans="1:54" x14ac:dyDescent="0.25">
      <c r="A465" s="77" t="s">
        <v>6015</v>
      </c>
      <c r="B465" s="76" t="str">
        <f t="shared" si="42"/>
        <v>202-634-5</v>
      </c>
      <c r="C465" s="77" t="s">
        <v>2810</v>
      </c>
      <c r="D465" s="77" t="s">
        <v>2811</v>
      </c>
      <c r="E465" s="76" t="str">
        <f>IF(C465="-",IF(A465="-",VLOOKUP(D465,'sin-list 180320_update'!$C$2:$C$835,1,FALSE),VLOOKUP(A465,'sin-list 180320_update'!$A$2:$A$835,1,FALSE)),VLOOKUP(C465,'sin-list 180320_update'!$B$2:$B$835,1,FALSE))</f>
        <v>202-634-5</v>
      </c>
      <c r="F465" s="76" t="e">
        <f>IF($C465="-",IF($A465="-",VLOOKUP($D465,'REACH Bilaga XVII_update'!$A$5:$A$131,1,FALSE),VLOOKUP($A465,'REACH Bilaga XVII_update'!$C$5:$C$131,1,FALSE)),VLOOKUP($C465,'REACH Bilaga XVII_update'!$B$5:$B$131,1,FALSE))</f>
        <v>#N/A</v>
      </c>
      <c r="G465" s="76" t="e">
        <f>IF($C465="-",IF($A465="-",VLOOKUP($D465,' REACH Bilaga 59_update'!$A$5:$A$210,1,FALSE),VLOOKUP($A465,' REACH Bilaga 59_update'!$D$5:$D$210,1,FALSE)),VLOOKUP($C465,' REACH Bilaga 59_update'!$C$5:$C$210,1,FALSE))</f>
        <v>#N/A</v>
      </c>
      <c r="H465" s="76" t="e">
        <f>IF($C465="-",IF($A465="-",VLOOKUP($D465,'REACH Bilaga XIV_update'!$A$5:$A$110,1,FALSE),VLOOKUP($A465,'REACH Bilaga XIV_update'!$D$5:$D$110,1,FALSE)),VLOOKUP($C465,'REACH Bilaga XIV_update'!$C$5:$C$110,1,FALSE))</f>
        <v>#N/A</v>
      </c>
      <c r="I465" s="76" t="e">
        <f>IF($C465="-",IF($A465="-",VLOOKUP($D465,CoRAP_update!$A$5:$A$376,1,FALSE),VLOOKUP($A465,CoRAP_update!$D$5:$D$376,1,FALSE)),VLOOKUP($C465,CoRAP_update!$C$5:$C$376,1,FALSE))</f>
        <v>#N/A</v>
      </c>
      <c r="J465" s="76" t="e">
        <f>IF($C465="-",IF($A465="-",VLOOKUP($D465,EDC_update!$C$2:$C$450,1,FALSE),VLOOKUP($A465,EDC_update!$B$2:$B$450,1,FALSE)),VLOOKUP($C465,EDC_update!$L$2:$L$450,1,FALSE))</f>
        <v>#N/A</v>
      </c>
      <c r="K465" s="76" t="str">
        <f>IF($C465="-",IF($A465="-",IF(VLOOKUP($D465,'sin-list 180320_update'!$C$2:$S$835,3,FALSE)="",NA(),VLOOKUP($D465,'sin-list 180320_update'!$C$2:$S$835,3,FALSE)),IF(VLOOKUP($A465,'sin-list 180320_update'!$A$2:$S$835,5,FALSE)="",NA(),VLOOKUP($A465,'sin-list 180320_update'!$A$2:$S$835,5,FALSE))),IF(VLOOKUP($C465,'sin-list 180320_update'!$B$2:$S$835,4,FALSE)="",NA(),VLOOKUP($C465,'sin-list 180320_update'!$B$2:$S$835,4,FALSE)))</f>
        <v>Classified CMR (Class I &amp; II) according to Annex 1 of Directive 67/548/EEC</v>
      </c>
      <c r="L465" s="76" t="str">
        <f>IF($C465="-",IF($A465="-",VLOOKUP($D465,'sin-list 180320_update'!$C$2:$S$835,6,FALSE),VLOOKUP($A465,'sin-list 180320_update'!$A$2:$S$835,8,FALSE)),VLOOKUP($C465,'sin-list 180320_update'!$B$2:$S$835,7,FALSE))</f>
        <v>Carc. 1B
Acute Tox. 3 *
Acute Tox. 4 *
STOT SE 3
Skin Irrit. 2
Eye Dam. 1</v>
      </c>
      <c r="M465" s="76" t="str">
        <f>IF($C465="-",IF($A465="-",IF(VLOOKUP($D465,'sin-list 180320_update'!$C$2:$S$835,8,FALSE)="",NA(),VLOOKUP($D465,'sin-list 180320_update'!$C$2:$S$835,8,FALSE)),IF(VLOOKUP($A465,'sin-list 180320_update'!$A$2:$S$835,10,FALSE)="",NA(),VLOOKUP($A465,'sin-list 180320_update'!$A$2:$S$835,10,FALSE))),IF(VLOOKUP($C465,'sin-list 180320_update'!$B$2:$S$835,9,FALSE)="",NA(),VLOOKUP($C465,'sin-list 180320_update'!$B$2:$S$835,9,FALSE)))</f>
        <v>H350
H331
H302
H335
H315
H318</v>
      </c>
      <c r="N465" s="76" t="e">
        <f>IF($C465="-",IF($A465="-",IF(VLOOKUP($D465,'REACH Bilaga XVII_update'!$A$5:$E$131,4,FALSE)="",NA(),VLOOKUP($D465,'REACH Bilaga XVII_update'!$A$5:$E$131,4,FALSE)),IF(VLOOKUP($A465,'REACH Bilaga XVII_update'!$C$5:$D$131,2,FALSE)="",NA(),VLOOKUP($A465,'REACH Bilaga XVII_update'!$C$5:$D$131,2,FALSE))),IF(VLOOKUP($C465,'REACH Bilaga XVII_update'!$B$5:$D$131,3,FALSE)="",NA(),VLOOKUP($C465,'REACH Bilaga XVII_update'!$B$5:$D$131,3,FALSE)))</f>
        <v>#N/A</v>
      </c>
      <c r="O465" s="76" t="e">
        <f>IF($C465="-",IF($A465="-",IF(VLOOKUP($D465,' REACH Bilaga 59_update'!$A$5:$E$210,5,FALSE)="",NA(),VLOOKUP($D465,' REACH Bilaga 59_update'!$A$5:$E$210,5,FALSE)),IF(VLOOKUP($A465,' REACH Bilaga 59_update'!$D$5:$E$210,2,FALSE)="",NA(),VLOOKUP($A465,' REACH Bilaga 59_update'!$D$5:$E$210,2,FALSE))),IF(VLOOKUP($C465,' REACH Bilaga 59_update'!$C$5:$E$210,3,FALSE)="",NA(),VLOOKUP($C465,' REACH Bilaga 59_update'!$C$5:$E$210,3,FALSE)))</f>
        <v>#N/A</v>
      </c>
      <c r="P465" s="76" t="e">
        <f>IF(C465="-",IF(A465="-",IFERROR(VLOOKUP($D465,' REACH Bilaga 59_update'!$A$5:$F$210,MATCH(Sammanfattning!P$1,' REACH Bilaga 59_update'!$A$4:$F$4,0),FALSE),VLOOKUP($D465,'REACH Bilaga XIV_update'!$A$4:$H$110,MATCH(Sammanfattning!P$1,'REACH Bilaga XIV_update'!$A$4:$H$4,0),FALSE)),IFERROR(VLOOKUP($A465,' REACH Bilaga 59_update'!$D$5:$F$210,MATCH(Sammanfattning!P$1,' REACH Bilaga 59_update'!$D$4:$F$4,0),FALSE),VLOOKUP($A465,'REACH Bilaga XIV_update'!$D$4:$H$110,MATCH(Sammanfattning!P$1,'REACH Bilaga XIV_update'!$D$4:$H$4,0),FALSE))),IFERROR(VLOOKUP($C465,' REACH Bilaga 59_update'!$C$5:$F$210,MATCH(Sammanfattning!P$1,' REACH Bilaga 59_update'!$C$4:$F$4,0),FALSE),VLOOKUP($C465,'REACH Bilaga XIV_update'!$C$4:$H$110,MATCH(Sammanfattning!P$1,'REACH Bilaga XIV_update'!$C$4:$H$4,0),FALSE)))</f>
        <v>#N/A</v>
      </c>
      <c r="Q465" s="76" t="e">
        <f>IF($C465="-",IF($A465="-",IF(VLOOKUP($D465,'REACH Bilaga XIV_update'!$A$5:$I$110,9,FALSE)="",NA(),VLOOKUP($D465,'REACH Bilaga XIV_update'!$A$5:$I$110,9,FALSE)),IF(VLOOKUP($A465,'REACH Bilaga XIV_update'!$D$5:$I$110,6,FALSE)="",NA(),VLOOKUP($A465,'REACH Bilaga XIV_update'!$D$5:$I$110,6,FALSE))),IF(VLOOKUP($C465,'REACH Bilaga XIV_update'!$C$5:$I$110,7,FALSE)="",NA(),VLOOKUP($C465,'REACH Bilaga XIV_update'!$C$5:$I$110,7,FALSE)))</f>
        <v>#N/A</v>
      </c>
      <c r="R465" s="76" t="e">
        <f>IF($C465="-",IF($A465="-",IF(VLOOKUP($D465,CoRAP_update!$A$5:$O$376,15,FALSE)="",NA(),VLOOKUP($D465,CoRAP_update!$A$5:$O$376,15,FALSE)),IF(VLOOKUP($A465,CoRAP_update!$D$5:$O$376,12,FALSE)="",NA(),VLOOKUP($A465,CoRAP_update!$D$5:$O$376,12,FALSE))),IF(VLOOKUP($C465,CoRAP_update!$C$5:$O$376,13,FALSE)="",NA(),VLOOKUP($C465,CoRAP_update!$C$5:$O$376,13,FALSE)))</f>
        <v>#N/A</v>
      </c>
      <c r="S465" s="144" t="e">
        <f>IF($C465="-",IF($A465="-",VLOOKUP($D465,CoRAP_update!$A$5:$J$376,MATCH(Sammanfattning!S$1,CoRAP_update!$A$4:$J$4,0),FALSE),VLOOKUP($A465,CoRAP_update!$D$5:$J$376,MATCH(Sammanfattning!S$1,CoRAP_update!$D$4:$J$4,0),FALSE)),VLOOKUP($C465,CoRAP_update!$C$5:$J$376,MATCH(Sammanfattning!S$1,CoRAP_update!$C$4:$J$4,0),FALSE))</f>
        <v>#N/A</v>
      </c>
      <c r="T465" s="76" t="e">
        <f>IF($A465="-",VLOOKUP($D465,EDC_update!$C$2:$F$450,4,FALSE),VLOOKUP($A465,EDC_update!$B$2:$F$450,5,FALSE))</f>
        <v>#N/A</v>
      </c>
      <c r="V465" s="78">
        <f>IF(IFERROR(SEARCH("PBT",P465),99)=99,IF(IFERROR(SEARCH("suspected PBT",S465),99)=99,IF(IFERROR(SEARCH("concluded to be PBT",K465),99)=99,IF(IFERROR(SEARCH("PBT",S465),99)=99,IF(IFERROR(SEARCH("PBT cand",L465),99)=99,IF(IFERROR(SEARCH("PBT",L465),99)=99,IF(IFERROR(SEARCH("persistent, bioackumulative and toxic properties",K465),99)=99,0,Scoring!$E$3),Scoring!$E$3),Scoring!$E$7),Scoring!$E$3),Scoring!$E$5),Scoring!$E$6),Scoring!$E$3)</f>
        <v>0</v>
      </c>
      <c r="W465" s="78">
        <f>IF(IFERROR(SEARCH("vPvB",P465),99)=99,IF(IFERROR(SEARCH("suspected pbt/vPvB",S465),99)=99,IF(IFERROR(SEARCH("vPvB",S465),99)=99,IF(IFERROR(SEARCH("concluded to be a vPvB",S465),99)=99,IF(IFERROR(SEARCH("identified as vPvB",K465),99)=99,IF(IFERROR(SEARCH("concluded to be a vPvB",K465),99)=99,IF(IFERROR(SEARCH("concluded to be both pbt and vPvB",S465),99)=99,IF(IFERROR(SEARCH("concluded to be both pbt and vPvB",K465),99)=99,0,Scoring!$E$5),Scoring!$E$5),Scoring!$E$5),Scoring!$E$5),Scoring!$E$5),Scoring!$E$4),Scoring!$E$6),Scoring!$E$4)</f>
        <v>0</v>
      </c>
      <c r="X465" s="78">
        <f>IF(IFERROR(SEARCH("H410",N465),99)=99,IF(IFERROR(SEARCH("H410",O465),99)=99,IF(IFERROR(SEARCH("H410",Q465),99)=99,IF(IFERROR(SEARCH("H410",M465),99)=99,IF(IFERROR(SEARCH("H410",R465),99)=99,IF(IFERROR(SEARCH("H411",N465),99)=99,IF(IFERROR(SEARCH("H411",O465),99)=99,IF(IFERROR(SEARCH("H411",Q465),99)=99,IF(IFERROR(SEARCH("H411",M465),99)=99,IF(IFERROR(SEARCH("H411",R465),99)=99,IF(IFERROR(SEARCH("H413",N465),99)=99,IF(IFERROR(SEARCH("H413",O465),99)=99,IF(IFERROR(SEARCH("H413",Q465),99)=99,IF(IFERROR(SEARCH("H413",M465),99)=99,IF(IFERROR(SEARCH("H413",R465),99)=99,IF(IFERROR(SEARCH("H412",N465),99)=99,IF(IFERROR(SEARCH("H412",O465),99)=99,IF(IFERROR(SEARCH("H412",Q465),99)=99,IF(IFERROR(SEARCH("H412",M465),99)=99,IF(IFERROR(SEARCH("H412",R465),99)=99,0,Scoring!$E$2),Scoring!$E$2),Scoring!$E$2),Scoring!$E$2),Scoring!$E$2),Scoring!$E$2),Scoring!$E$2),Scoring!$E$2),Scoring!$E$2),Scoring!$E$2),Scoring!$E$2),Scoring!$E$2),Scoring!$E$2),Scoring!$E$2),Scoring!$E$2),Scoring!$E$2),Scoring!$E$2),Scoring!$E$2),Scoring!$E$2),Scoring!$E$2)</f>
        <v>0</v>
      </c>
      <c r="Y465" s="78">
        <f>IF(IFERROR(SEARCH("CMR",K465),99)=99,IF(IFERROR(SEARCH("Suspected CMR",S465),99)=99,IF(IFERROR(SEARCH("CMR",S465),99)=99,0,Scoring!$E$8),Scoring!$E$9),Scoring!$E$8)</f>
        <v>3</v>
      </c>
      <c r="Z465" s="78">
        <f>IF(IFERROR(SEARCH("H350",N465),99)=99,IF(IFERROR(SEARCH("H350",O465),99)=99,IF(IFERROR(SEARCH("H350",Q465),99)=99,IF(IFERROR(SEARCH("H350",M465),99)=99,IF(IFERROR(SEARCH("H350",R465),99)=99,IF(IFERROR(SEARCH("H351",N465),99)=99,IF(IFERROR(SEARCH("H351",O465),99)=99,IF(IFERROR(SEARCH("H351",Q465),99)=99,IF(IFERROR(SEARCH("H351",M465),99)=99,IF(IFERROR(SEARCH("H351",R465),99)=99,IF(IFERROR(SEARCH("carcinogenic",P465),99)=99,IF(IFERROR(SEARCH("suspected carcinogenic",S465),99)=99,0,Scoring!$E$12),Scoring!$E$11),Scoring!$E$10),Scoring!$E$10),Scoring!$E$10),Scoring!$E$10),Scoring!$E$10),Scoring!$E$10),Scoring!$E$10),Scoring!$E$10),Scoring!$E$10),Scoring!$E$10)</f>
        <v>1</v>
      </c>
      <c r="AA465" s="78">
        <f>IF(IFERROR(SEARCH("H340",N465),99)=99,IF(IFERROR(SEARCH("H340",O465),99)=99,IF(IFERROR(SEARCH("H340",Q465),99)=99,IF(IFERROR(SEARCH("H340",M465),99)=99,IF(IFERROR(SEARCH("H340",R465),99)=99,IF(IFERROR(SEARCH("H341",N465),99)=99,IF(IFERROR(SEARCH("H341",O465),99)=99,IF(IFERROR(SEARCH("H341",Q465),99)=99,IF(IFERROR(SEARCH("H341",M465),99)=99,IF(IFERROR(SEARCH("H341",R465),99)=99,IF(IFERROR(SEARCH("mutagenic",P465),99)=99,IF(IFERROR(SEARCH("suspected mutagenic",S465),99)=99,0,Scoring!$E$15),Scoring!$E$14),Scoring!$E$13),Scoring!$E$13),Scoring!$E$13),Scoring!$E$13),Scoring!$E$13),Scoring!$E$13),Scoring!$E$13),Scoring!$E$13),Scoring!$E$13),Scoring!$E$13)</f>
        <v>0</v>
      </c>
      <c r="AB465" s="78">
        <f>IF(IFERROR(SEARCH("H360",N465),99)=99,IF(IFERROR(SEARCH("H360",O465),99)=99,IF(IFERROR(SEARCH("H360",Q465),99)=99,IF(IFERROR(SEARCH("H360",M465),99)=99,IF(IFERROR(SEARCH("H360",R465),99)=99,IF(IFERROR(SEARCH("H361",N465),99)=99,IF(IFERROR(SEARCH("H361",O465),99)=99,IF(IFERROR(SEARCH("H361",Q465),99)=99,IF(IFERROR(SEARCH("H361",M465),99)=99,IF(IFERROR(SEARCH("H361",R465),99)=99,IF(IFERROR(SEARCH("reproduction",P465),99)=99,IF(IFERROR(SEARCH("suspected reprotoxic",S465),99)=99,IF(IFERROR(SEARCH("reprotoxic",S465),99)=99,IF(IFERROR(SEARCH("reprotoxic",K465),99)=99,0,Scoring!$E$18),Scoring!$E$18),Scoring!$E$19),Scoring!$E$17),Scoring!$E$16),Scoring!$E$16),Scoring!$E$16),Scoring!$E$16),Scoring!$E$16),Scoring!$E$16),Scoring!$E$16),Scoring!$E$16),Scoring!$E$16),Scoring!$E$16)</f>
        <v>0</v>
      </c>
      <c r="AC465" s="78">
        <f>IF(IFERROR(SEARCH("57f",L465),99)=99,IF(IFERROR(SEARCH("57(f)",P465),99)=99,0,Scoring!$E$20),Scoring!$E$20)</f>
        <v>0</v>
      </c>
      <c r="AD465" s="78">
        <f>IF(IFERROR(SEARCH("CAT1",T465),99)=99,IF(IFERROR(SEARCH("CAT2",T465),99)=99,IF(IFERROR(SEARCH("CAT3",T465),99)=99,IF(IFERROR(SEARCH("concluded to be endocrine",K465),99)=99,IF(IFERROR(SEARCH("categorised as endocrine",K465),99)=99,IF(IFERROR(SEARCH("endocrine disrupting",P465),99)=99,IF(IFERROR(SEARCH("endocrine disrupting",K465),99)=99,IF(IFERROR(SEARCH("suspected endocrine",S465),99)=99,IF(IFERROR(SEARCH("potential endocrine",S465),99)=99,0,Scoring!$E$25),Scoring!$E$25),Scoring!$E$24),Scoring!$E$24),Scoring!$E$24),Scoring!$E$24),Scoring!$E$23),Scoring!$E$22),Scoring!$E$21)</f>
        <v>0</v>
      </c>
      <c r="AE465" s="78">
        <f>IF(IFERROR(SEARCH("suspected sensitiser",S465),99)=99,IF(IFERROR(SEARCH("sensitiser",S465),99)=99,IF(IFERROR(SEARCH("other hazard based concern",S465),99)=99,0,Scoring!$E$28),Scoring!$E$26),Scoring!$E$27)</f>
        <v>0</v>
      </c>
      <c r="AF465" s="78">
        <f>IF(IFERROR(M465,1)=1,IF(IFERROR(N465,1)=1,IF(IFERROR(O465,1)=1,IF(IFERROR(Q465,1)=1,IF(IFERROR(R465,1)=1,IF(IFERROR(T465,1)=1,IF(IFERROR(K465,1)=1,IF(IFERROR(P465,1)=1,IF(IFERROR(S465,1)=1,Scoring!$E$29,0),0),0),0),0),0),0),0),0)</f>
        <v>0</v>
      </c>
      <c r="AG465" s="78">
        <f t="shared" si="43"/>
        <v>3</v>
      </c>
      <c r="AI465" s="93"/>
      <c r="AJ465" s="94"/>
      <c r="AK465" s="76"/>
      <c r="AL465" s="75"/>
      <c r="AN465" s="79"/>
      <c r="AO465" s="79"/>
      <c r="AP465" s="79"/>
      <c r="AQ465" s="79"/>
      <c r="AR465" s="79"/>
      <c r="AS465" s="78"/>
      <c r="AU465" s="79">
        <f>IF(IFERROR(F465,99)=99,IF(IFERROR(G465,99)=99,IF(IFERROR(H465,99)=99,IF(IFERROR(I465,99)=99,IF(IFERROR(E465,99)=99,IF(IFERROR(J465,99)=99,0,Scoring!$B$7),Scoring!$B$3),Scoring!$B$2),Scoring!$B$6),Scoring!$B$5),Scoring!$B$4)</f>
        <v>0.3</v>
      </c>
      <c r="AV465" s="78">
        <f t="shared" si="44"/>
        <v>0.89999999999999991</v>
      </c>
      <c r="AW465" s="78"/>
      <c r="AX465" s="66"/>
      <c r="AY465" s="78"/>
      <c r="AZ465" s="76"/>
      <c r="BA465" s="76"/>
      <c r="BB465" s="76"/>
    </row>
    <row r="466" spans="1:54" x14ac:dyDescent="0.25">
      <c r="A466" s="77" t="s">
        <v>6017</v>
      </c>
      <c r="B466" s="76" t="str">
        <f t="shared" si="42"/>
        <v xml:space="preserve">202-696-3
</v>
      </c>
      <c r="C466" s="77" t="s">
        <v>2829</v>
      </c>
      <c r="D466" s="77" t="s">
        <v>2830</v>
      </c>
      <c r="E466" s="76" t="str">
        <f>IF(C466="-",IF(A466="-",VLOOKUP(D466,'sin-list 180320_update'!$C$2:$C$835,1,FALSE),VLOOKUP(A466,'sin-list 180320_update'!$A$2:$A$835,1,FALSE)),VLOOKUP(C466,'sin-list 180320_update'!$B$2:$B$835,1,FALSE))</f>
        <v xml:space="preserve">202-696-3
</v>
      </c>
      <c r="F466" s="76" t="e">
        <f>IF($C466="-",IF($A466="-",VLOOKUP($D466,'REACH Bilaga XVII_update'!$A$5:$A$131,1,FALSE),VLOOKUP($A466,'REACH Bilaga XVII_update'!$C$5:$C$131,1,FALSE)),VLOOKUP($C466,'REACH Bilaga XVII_update'!$B$5:$B$131,1,FALSE))</f>
        <v>#N/A</v>
      </c>
      <c r="G466" s="76" t="e">
        <f>IF($C466="-",IF($A466="-",VLOOKUP($D466,' REACH Bilaga 59_update'!$A$5:$A$210,1,FALSE),VLOOKUP($A466,' REACH Bilaga 59_update'!$D$5:$D$210,1,FALSE)),VLOOKUP($C466,' REACH Bilaga 59_update'!$C$5:$C$210,1,FALSE))</f>
        <v>#N/A</v>
      </c>
      <c r="H466" s="76" t="e">
        <f>IF($C466="-",IF($A466="-",VLOOKUP($D466,'REACH Bilaga XIV_update'!$A$5:$A$110,1,FALSE),VLOOKUP($A466,'REACH Bilaga XIV_update'!$D$5:$D$110,1,FALSE)),VLOOKUP($C466,'REACH Bilaga XIV_update'!$C$5:$C$110,1,FALSE))</f>
        <v>#N/A</v>
      </c>
      <c r="I466" s="76" t="e">
        <f>IF($C466="-",IF($A466="-",VLOOKUP($D466,CoRAP_update!$A$5:$A$376,1,FALSE),VLOOKUP($A466,CoRAP_update!$D$5:$D$376,1,FALSE)),VLOOKUP($C466,CoRAP_update!$C$5:$C$376,1,FALSE))</f>
        <v>#N/A</v>
      </c>
      <c r="J466" s="76" t="e">
        <f>IF($C466="-",IF($A466="-",VLOOKUP($D466,EDC_update!$C$2:$C$450,1,FALSE),VLOOKUP($A466,EDC_update!$B$2:$B$450,1,FALSE)),VLOOKUP($C466,EDC_update!$L$2:$L$450,1,FALSE))</f>
        <v>#N/A</v>
      </c>
      <c r="K466" s="76" t="str">
        <f>IF($C466="-",IF($A466="-",IF(VLOOKUP($D466,'sin-list 180320_update'!$C$2:$S$835,3,FALSE)="",NA(),VLOOKUP($D466,'sin-list 180320_update'!$C$2:$S$835,3,FALSE)),IF(VLOOKUP($A466,'sin-list 180320_update'!$A$2:$S$835,5,FALSE)="",NA(),VLOOKUP($A466,'sin-list 180320_update'!$A$2:$S$835,5,FALSE))),IF(VLOOKUP($C466,'sin-list 180320_update'!$B$2:$S$835,4,FALSE)="",NA(),VLOOKUP($C466,'sin-list 180320_update'!$B$2:$S$835,4,FALSE)))</f>
        <v>Classified CMR according to Annex VI of Regulation 1272/2008</v>
      </c>
      <c r="L466" s="76" t="str">
        <f>IF($C466="-",IF($A466="-",VLOOKUP($D466,'sin-list 180320_update'!$C$2:$S$835,6,FALSE),VLOOKUP($A466,'sin-list 180320_update'!$A$2:$S$835,8,FALSE)),VLOOKUP($C466,'sin-list 180320_update'!$B$2:$S$835,7,FALSE))</f>
        <v>Repr. 1B
STOT RE 1
Acute Tox. 4</v>
      </c>
      <c r="M466" s="76" t="str">
        <f>IF($C466="-",IF($A466="-",IF(VLOOKUP($D466,'sin-list 180320_update'!$C$2:$S$835,8,FALSE)="",NA(),VLOOKUP($D466,'sin-list 180320_update'!$C$2:$S$835,8,FALSE)),IF(VLOOKUP($A466,'sin-list 180320_update'!$A$2:$S$835,10,FALSE)="",NA(),VLOOKUP($A466,'sin-list 180320_update'!$A$2:$S$835,10,FALSE))),IF(VLOOKUP($C466,'sin-list 180320_update'!$B$2:$S$835,9,FALSE)="",NA(),VLOOKUP($C466,'sin-list 180320_update'!$B$2:$S$835,9,FALSE)))</f>
        <v>H360F
H372
H302</v>
      </c>
      <c r="N466" s="76" t="e">
        <f>IF($C466="-",IF($A466="-",IF(VLOOKUP($D466,'REACH Bilaga XVII_update'!$A$5:$E$131,4,FALSE)="",NA(),VLOOKUP($D466,'REACH Bilaga XVII_update'!$A$5:$E$131,4,FALSE)),IF(VLOOKUP($A466,'REACH Bilaga XVII_update'!$C$5:$D$131,2,FALSE)="",NA(),VLOOKUP($A466,'REACH Bilaga XVII_update'!$C$5:$D$131,2,FALSE))),IF(VLOOKUP($C466,'REACH Bilaga XVII_update'!$B$5:$D$131,3,FALSE)="",NA(),VLOOKUP($C466,'REACH Bilaga XVII_update'!$B$5:$D$131,3,FALSE)))</f>
        <v>#N/A</v>
      </c>
      <c r="O466" s="76" t="e">
        <f>IF($C466="-",IF($A466="-",IF(VLOOKUP($D466,' REACH Bilaga 59_update'!$A$5:$E$210,5,FALSE)="",NA(),VLOOKUP($D466,' REACH Bilaga 59_update'!$A$5:$E$210,5,FALSE)),IF(VLOOKUP($A466,' REACH Bilaga 59_update'!$D$5:$E$210,2,FALSE)="",NA(),VLOOKUP($A466,' REACH Bilaga 59_update'!$D$5:$E$210,2,FALSE))),IF(VLOOKUP($C466,' REACH Bilaga 59_update'!$C$5:$E$210,3,FALSE)="",NA(),VLOOKUP($C466,' REACH Bilaga 59_update'!$C$5:$E$210,3,FALSE)))</f>
        <v>#N/A</v>
      </c>
      <c r="P466" s="76" t="e">
        <f>IF(C466="-",IF(A466="-",IFERROR(VLOOKUP($D466,' REACH Bilaga 59_update'!$A$5:$F$210,MATCH(Sammanfattning!P$1,' REACH Bilaga 59_update'!$A$4:$F$4,0),FALSE),VLOOKUP($D466,'REACH Bilaga XIV_update'!$A$4:$H$110,MATCH(Sammanfattning!P$1,'REACH Bilaga XIV_update'!$A$4:$H$4,0),FALSE)),IFERROR(VLOOKUP($A466,' REACH Bilaga 59_update'!$D$5:$F$210,MATCH(Sammanfattning!P$1,' REACH Bilaga 59_update'!$D$4:$F$4,0),FALSE),VLOOKUP($A466,'REACH Bilaga XIV_update'!$D$4:$H$110,MATCH(Sammanfattning!P$1,'REACH Bilaga XIV_update'!$D$4:$H$4,0),FALSE))),IFERROR(VLOOKUP($C466,' REACH Bilaga 59_update'!$C$5:$F$210,MATCH(Sammanfattning!P$1,' REACH Bilaga 59_update'!$C$4:$F$4,0),FALSE),VLOOKUP($C466,'REACH Bilaga XIV_update'!$C$4:$H$110,MATCH(Sammanfattning!P$1,'REACH Bilaga XIV_update'!$C$4:$H$4,0),FALSE)))</f>
        <v>#N/A</v>
      </c>
      <c r="Q466" s="76" t="e">
        <f>IF($C466="-",IF($A466="-",IF(VLOOKUP($D466,'REACH Bilaga XIV_update'!$A$5:$I$110,9,FALSE)="",NA(),VLOOKUP($D466,'REACH Bilaga XIV_update'!$A$5:$I$110,9,FALSE)),IF(VLOOKUP($A466,'REACH Bilaga XIV_update'!$D$5:$I$110,6,FALSE)="",NA(),VLOOKUP($A466,'REACH Bilaga XIV_update'!$D$5:$I$110,6,FALSE))),IF(VLOOKUP($C466,'REACH Bilaga XIV_update'!$C$5:$I$110,7,FALSE)="",NA(),VLOOKUP($C466,'REACH Bilaga XIV_update'!$C$5:$I$110,7,FALSE)))</f>
        <v>#N/A</v>
      </c>
      <c r="R466" s="76" t="e">
        <f>IF($C466="-",IF($A466="-",IF(VLOOKUP($D466,CoRAP_update!$A$5:$O$376,15,FALSE)="",NA(),VLOOKUP($D466,CoRAP_update!$A$5:$O$376,15,FALSE)),IF(VLOOKUP($A466,CoRAP_update!$D$5:$O$376,12,FALSE)="",NA(),VLOOKUP($A466,CoRAP_update!$D$5:$O$376,12,FALSE))),IF(VLOOKUP($C466,CoRAP_update!$C$5:$O$376,13,FALSE)="",NA(),VLOOKUP($C466,CoRAP_update!$C$5:$O$376,13,FALSE)))</f>
        <v>#N/A</v>
      </c>
      <c r="S466" s="144" t="e">
        <f>IF($C466="-",IF($A466="-",VLOOKUP($D466,CoRAP_update!$A$5:$J$376,MATCH(Sammanfattning!S$1,CoRAP_update!$A$4:$J$4,0),FALSE),VLOOKUP($A466,CoRAP_update!$D$5:$J$376,MATCH(Sammanfattning!S$1,CoRAP_update!$D$4:$J$4,0),FALSE)),VLOOKUP($C466,CoRAP_update!$C$5:$J$376,MATCH(Sammanfattning!S$1,CoRAP_update!$C$4:$J$4,0),FALSE))</f>
        <v>#N/A</v>
      </c>
      <c r="T466" s="76" t="e">
        <f>IF($A466="-",VLOOKUP($D466,EDC_update!$C$2:$F$450,4,FALSE),VLOOKUP($A466,EDC_update!$B$2:$F$450,5,FALSE))</f>
        <v>#N/A</v>
      </c>
      <c r="V466" s="78">
        <f>IF(IFERROR(SEARCH("PBT",P466),99)=99,IF(IFERROR(SEARCH("suspected PBT",S466),99)=99,IF(IFERROR(SEARCH("concluded to be PBT",K466),99)=99,IF(IFERROR(SEARCH("PBT",S466),99)=99,IF(IFERROR(SEARCH("PBT cand",L466),99)=99,IF(IFERROR(SEARCH("PBT",L466),99)=99,IF(IFERROR(SEARCH("persistent, bioackumulative and toxic properties",K466),99)=99,0,Scoring!$E$3),Scoring!$E$3),Scoring!$E$7),Scoring!$E$3),Scoring!$E$5),Scoring!$E$6),Scoring!$E$3)</f>
        <v>0</v>
      </c>
      <c r="W466" s="78">
        <f>IF(IFERROR(SEARCH("vPvB",P466),99)=99,IF(IFERROR(SEARCH("suspected pbt/vPvB",S466),99)=99,IF(IFERROR(SEARCH("vPvB",S466),99)=99,IF(IFERROR(SEARCH("concluded to be a vPvB",S466),99)=99,IF(IFERROR(SEARCH("identified as vPvB",K466),99)=99,IF(IFERROR(SEARCH("concluded to be a vPvB",K466),99)=99,IF(IFERROR(SEARCH("concluded to be both pbt and vPvB",S466),99)=99,IF(IFERROR(SEARCH("concluded to be both pbt and vPvB",K466),99)=99,0,Scoring!$E$5),Scoring!$E$5),Scoring!$E$5),Scoring!$E$5),Scoring!$E$5),Scoring!$E$4),Scoring!$E$6),Scoring!$E$4)</f>
        <v>0</v>
      </c>
      <c r="X466" s="78">
        <f>IF(IFERROR(SEARCH("H410",N466),99)=99,IF(IFERROR(SEARCH("H410",O466),99)=99,IF(IFERROR(SEARCH("H410",Q466),99)=99,IF(IFERROR(SEARCH("H410",M466),99)=99,IF(IFERROR(SEARCH("H410",R466),99)=99,IF(IFERROR(SEARCH("H411",N466),99)=99,IF(IFERROR(SEARCH("H411",O466),99)=99,IF(IFERROR(SEARCH("H411",Q466),99)=99,IF(IFERROR(SEARCH("H411",M466),99)=99,IF(IFERROR(SEARCH("H411",R466),99)=99,IF(IFERROR(SEARCH("H413",N466),99)=99,IF(IFERROR(SEARCH("H413",O466),99)=99,IF(IFERROR(SEARCH("H413",Q466),99)=99,IF(IFERROR(SEARCH("H413",M466),99)=99,IF(IFERROR(SEARCH("H413",R466),99)=99,IF(IFERROR(SEARCH("H412",N466),99)=99,IF(IFERROR(SEARCH("H412",O466),99)=99,IF(IFERROR(SEARCH("H412",Q466),99)=99,IF(IFERROR(SEARCH("H412",M466),99)=99,IF(IFERROR(SEARCH("H412",R466),99)=99,0,Scoring!$E$2),Scoring!$E$2),Scoring!$E$2),Scoring!$E$2),Scoring!$E$2),Scoring!$E$2),Scoring!$E$2),Scoring!$E$2),Scoring!$E$2),Scoring!$E$2),Scoring!$E$2),Scoring!$E$2),Scoring!$E$2),Scoring!$E$2),Scoring!$E$2),Scoring!$E$2),Scoring!$E$2),Scoring!$E$2),Scoring!$E$2),Scoring!$E$2)</f>
        <v>0</v>
      </c>
      <c r="Y466" s="78">
        <f>IF(IFERROR(SEARCH("CMR",K466),99)=99,IF(IFERROR(SEARCH("Suspected CMR",S466),99)=99,IF(IFERROR(SEARCH("CMR",S466),99)=99,0,Scoring!$E$8),Scoring!$E$9),Scoring!$E$8)</f>
        <v>3</v>
      </c>
      <c r="Z466" s="78">
        <f>IF(IFERROR(SEARCH("H350",N466),99)=99,IF(IFERROR(SEARCH("H350",O466),99)=99,IF(IFERROR(SEARCH("H350",Q466),99)=99,IF(IFERROR(SEARCH("H350",M466),99)=99,IF(IFERROR(SEARCH("H350",R466),99)=99,IF(IFERROR(SEARCH("H351",N466),99)=99,IF(IFERROR(SEARCH("H351",O466),99)=99,IF(IFERROR(SEARCH("H351",Q466),99)=99,IF(IFERROR(SEARCH("H351",M466),99)=99,IF(IFERROR(SEARCH("H351",R466),99)=99,IF(IFERROR(SEARCH("carcinogenic",P466),99)=99,IF(IFERROR(SEARCH("suspected carcinogenic",S466),99)=99,0,Scoring!$E$12),Scoring!$E$11),Scoring!$E$10),Scoring!$E$10),Scoring!$E$10),Scoring!$E$10),Scoring!$E$10),Scoring!$E$10),Scoring!$E$10),Scoring!$E$10),Scoring!$E$10),Scoring!$E$10)</f>
        <v>0</v>
      </c>
      <c r="AA466" s="78">
        <f>IF(IFERROR(SEARCH("H340",N466),99)=99,IF(IFERROR(SEARCH("H340",O466),99)=99,IF(IFERROR(SEARCH("H340",Q466),99)=99,IF(IFERROR(SEARCH("H340",M466),99)=99,IF(IFERROR(SEARCH("H340",R466),99)=99,IF(IFERROR(SEARCH("H341",N466),99)=99,IF(IFERROR(SEARCH("H341",O466),99)=99,IF(IFERROR(SEARCH("H341",Q466),99)=99,IF(IFERROR(SEARCH("H341",M466),99)=99,IF(IFERROR(SEARCH("H341",R466),99)=99,IF(IFERROR(SEARCH("mutagenic",P466),99)=99,IF(IFERROR(SEARCH("suspected mutagenic",S466),99)=99,0,Scoring!$E$15),Scoring!$E$14),Scoring!$E$13),Scoring!$E$13),Scoring!$E$13),Scoring!$E$13),Scoring!$E$13),Scoring!$E$13),Scoring!$E$13),Scoring!$E$13),Scoring!$E$13),Scoring!$E$13)</f>
        <v>0</v>
      </c>
      <c r="AB466" s="78">
        <f>IF(IFERROR(SEARCH("H360",N466),99)=99,IF(IFERROR(SEARCH("H360",O466),99)=99,IF(IFERROR(SEARCH("H360",Q466),99)=99,IF(IFERROR(SEARCH("H360",M466),99)=99,IF(IFERROR(SEARCH("H360",R466),99)=99,IF(IFERROR(SEARCH("H361",N466),99)=99,IF(IFERROR(SEARCH("H361",O466),99)=99,IF(IFERROR(SEARCH("H361",Q466),99)=99,IF(IFERROR(SEARCH("H361",M466),99)=99,IF(IFERROR(SEARCH("H361",R466),99)=99,IF(IFERROR(SEARCH("reproduction",P466),99)=99,IF(IFERROR(SEARCH("suspected reprotoxic",S466),99)=99,IF(IFERROR(SEARCH("reprotoxic",S466),99)=99,IF(IFERROR(SEARCH("reprotoxic",K466),99)=99,0,Scoring!$E$18),Scoring!$E$18),Scoring!$E$19),Scoring!$E$17),Scoring!$E$16),Scoring!$E$16),Scoring!$E$16),Scoring!$E$16),Scoring!$E$16),Scoring!$E$16),Scoring!$E$16),Scoring!$E$16),Scoring!$E$16),Scoring!$E$16)</f>
        <v>1</v>
      </c>
      <c r="AC466" s="78">
        <f>IF(IFERROR(SEARCH("57f",L466),99)=99,IF(IFERROR(SEARCH("57(f)",P466),99)=99,0,Scoring!$E$20),Scoring!$E$20)</f>
        <v>0</v>
      </c>
      <c r="AD466" s="78">
        <f>IF(IFERROR(SEARCH("CAT1",T466),99)=99,IF(IFERROR(SEARCH("CAT2",T466),99)=99,IF(IFERROR(SEARCH("CAT3",T466),99)=99,IF(IFERROR(SEARCH("concluded to be endocrine",K466),99)=99,IF(IFERROR(SEARCH("categorised as endocrine",K466),99)=99,IF(IFERROR(SEARCH("endocrine disrupting",P466),99)=99,IF(IFERROR(SEARCH("endocrine disrupting",K466),99)=99,IF(IFERROR(SEARCH("suspected endocrine",S466),99)=99,IF(IFERROR(SEARCH("potential endocrine",S466),99)=99,0,Scoring!$E$25),Scoring!$E$25),Scoring!$E$24),Scoring!$E$24),Scoring!$E$24),Scoring!$E$24),Scoring!$E$23),Scoring!$E$22),Scoring!$E$21)</f>
        <v>0</v>
      </c>
      <c r="AE466" s="78">
        <f>IF(IFERROR(SEARCH("suspected sensitiser",S466),99)=99,IF(IFERROR(SEARCH("sensitiser",S466),99)=99,IF(IFERROR(SEARCH("other hazard based concern",S466),99)=99,0,Scoring!$E$28),Scoring!$E$26),Scoring!$E$27)</f>
        <v>0</v>
      </c>
      <c r="AF466" s="78">
        <f>IF(IFERROR(M466,1)=1,IF(IFERROR(N466,1)=1,IF(IFERROR(O466,1)=1,IF(IFERROR(Q466,1)=1,IF(IFERROR(R466,1)=1,IF(IFERROR(T466,1)=1,IF(IFERROR(K466,1)=1,IF(IFERROR(P466,1)=1,IF(IFERROR(S466,1)=1,Scoring!$E$29,0),0),0),0),0),0),0),0),0)</f>
        <v>0</v>
      </c>
      <c r="AG466" s="78">
        <f t="shared" si="43"/>
        <v>3</v>
      </c>
      <c r="AI466" s="93"/>
      <c r="AJ466" s="94"/>
      <c r="AK466" s="76"/>
      <c r="AL466" s="75"/>
      <c r="AN466" s="79"/>
      <c r="AO466" s="79"/>
      <c r="AP466" s="79"/>
      <c r="AQ466" s="79"/>
      <c r="AR466" s="79"/>
      <c r="AS466" s="78"/>
      <c r="AU466" s="79">
        <f>IF(IFERROR(F466,99)=99,IF(IFERROR(G466,99)=99,IF(IFERROR(H466,99)=99,IF(IFERROR(I466,99)=99,IF(IFERROR(E466,99)=99,IF(IFERROR(J466,99)=99,0,Scoring!$B$7),Scoring!$B$3),Scoring!$B$2),Scoring!$B$6),Scoring!$B$5),Scoring!$B$4)</f>
        <v>0.3</v>
      </c>
      <c r="AV466" s="78">
        <f t="shared" si="44"/>
        <v>0.89999999999999991</v>
      </c>
      <c r="AW466" s="78"/>
      <c r="AX466" s="66"/>
      <c r="AY466" s="78"/>
      <c r="AZ466" s="76"/>
      <c r="BA466" s="76"/>
      <c r="BB466" s="76"/>
    </row>
    <row r="467" spans="1:54" x14ac:dyDescent="0.25">
      <c r="A467" s="77" t="s">
        <v>6022</v>
      </c>
      <c r="B467" s="76" t="str">
        <f t="shared" si="42"/>
        <v>202-853-6</v>
      </c>
      <c r="C467" s="77" t="s">
        <v>65</v>
      </c>
      <c r="D467" s="77" t="s">
        <v>66</v>
      </c>
      <c r="E467" s="76" t="str">
        <f>IF(C467="-",IF(A467="-",VLOOKUP(D467,'sin-list 180320_update'!$C$2:$C$835,1,FALSE),VLOOKUP(A467,'sin-list 180320_update'!$A$2:$A$835,1,FALSE)),VLOOKUP(C467,'sin-list 180320_update'!$B$2:$B$835,1,FALSE))</f>
        <v>202-853-6</v>
      </c>
      <c r="F467" s="76" t="e">
        <f>IF($C467="-",IF($A467="-",VLOOKUP($D467,'REACH Bilaga XVII_update'!$A$5:$A$131,1,FALSE),VLOOKUP($A467,'REACH Bilaga XVII_update'!$C$5:$C$131,1,FALSE)),VLOOKUP($C467,'REACH Bilaga XVII_update'!$B$5:$B$131,1,FALSE))</f>
        <v>#N/A</v>
      </c>
      <c r="G467" s="76" t="e">
        <f>IF($C467="-",IF($A467="-",VLOOKUP($D467,' REACH Bilaga 59_update'!$A$5:$A$210,1,FALSE),VLOOKUP($A467,' REACH Bilaga 59_update'!$D$5:$D$210,1,FALSE)),VLOOKUP($C467,' REACH Bilaga 59_update'!$C$5:$C$210,1,FALSE))</f>
        <v>#N/A</v>
      </c>
      <c r="H467" s="76" t="e">
        <f>IF($C467="-",IF($A467="-",VLOOKUP($D467,'REACH Bilaga XIV_update'!$A$5:$A$110,1,FALSE),VLOOKUP($A467,'REACH Bilaga XIV_update'!$D$5:$D$110,1,FALSE)),VLOOKUP($C467,'REACH Bilaga XIV_update'!$C$5:$C$110,1,FALSE))</f>
        <v>#N/A</v>
      </c>
      <c r="I467" s="76" t="e">
        <f>IF($C467="-",IF($A467="-",VLOOKUP($D467,CoRAP_update!$A$5:$A$376,1,FALSE),VLOOKUP($A467,CoRAP_update!$D$5:$D$376,1,FALSE)),VLOOKUP($C467,CoRAP_update!$C$5:$C$376,1,FALSE))</f>
        <v>#N/A</v>
      </c>
      <c r="J467" s="76" t="e">
        <f>IF($C467="-",IF($A467="-",VLOOKUP($D467,EDC_update!$C$2:$C$450,1,FALSE),VLOOKUP($A467,EDC_update!$B$2:$B$450,1,FALSE)),VLOOKUP($C467,EDC_update!$L$2:$L$450,1,FALSE))</f>
        <v>#N/A</v>
      </c>
      <c r="K467" s="76" t="str">
        <f>IF($C467="-",IF($A467="-",IF(VLOOKUP($D467,'sin-list 180320_update'!$C$2:$S$835,3,FALSE)="",NA(),VLOOKUP($D467,'sin-list 180320_update'!$C$2:$S$835,3,FALSE)),IF(VLOOKUP($A467,'sin-list 180320_update'!$A$2:$S$835,5,FALSE)="",NA(),VLOOKUP($A467,'sin-list 180320_update'!$A$2:$S$835,5,FALSE))),IF(VLOOKUP($C467,'sin-list 180320_update'!$B$2:$S$835,4,FALSE)="",NA(),VLOOKUP($C467,'sin-list 180320_update'!$B$2:$S$835,4,FALSE)))</f>
        <v>Classified CMR according to Annex VI of Regulation 1272/2008</v>
      </c>
      <c r="L467" s="76" t="str">
        <f>IF($C467="-",IF($A467="-",VLOOKUP($D467,'sin-list 180320_update'!$C$2:$S$835,6,FALSE),VLOOKUP($A467,'sin-list 180320_update'!$A$2:$S$835,8,FALSE)),VLOOKUP($C467,'sin-list 180320_update'!$B$2:$S$835,7,FALSE))</f>
        <v>Carc. 1B
Acute Tox. 3 *
Acute Tox. 4 *
STOT RE 2 *
STOT SE 3
Skin Irrit. 2
Eye Dam. 1</v>
      </c>
      <c r="M467" s="76" t="str">
        <f>IF($C467="-",IF($A467="-",IF(VLOOKUP($D467,'sin-list 180320_update'!$C$2:$S$835,8,FALSE)="",NA(),VLOOKUP($D467,'sin-list 180320_update'!$C$2:$S$835,8,FALSE)),IF(VLOOKUP($A467,'sin-list 180320_update'!$A$2:$S$835,10,FALSE)="",NA(),VLOOKUP($A467,'sin-list 180320_update'!$A$2:$S$835,10,FALSE))),IF(VLOOKUP($C467,'sin-list 180320_update'!$B$2:$S$835,9,FALSE)="",NA(),VLOOKUP($C467,'sin-list 180320_update'!$B$2:$S$835,9,FALSE)))</f>
        <v>H350
H331
H302
H373 **
H335
H315
H318</v>
      </c>
      <c r="N467" s="76" t="e">
        <f>IF($C467="-",IF($A467="-",IF(VLOOKUP($D467,'REACH Bilaga XVII_update'!$A$5:$E$131,4,FALSE)="",NA(),VLOOKUP($D467,'REACH Bilaga XVII_update'!$A$5:$E$131,4,FALSE)),IF(VLOOKUP($A467,'REACH Bilaga XVII_update'!$C$5:$D$131,2,FALSE)="",NA(),VLOOKUP($A467,'REACH Bilaga XVII_update'!$C$5:$D$131,2,FALSE))),IF(VLOOKUP($C467,'REACH Bilaga XVII_update'!$B$5:$D$131,3,FALSE)="",NA(),VLOOKUP($C467,'REACH Bilaga XVII_update'!$B$5:$D$131,3,FALSE)))</f>
        <v>#N/A</v>
      </c>
      <c r="O467" s="76" t="e">
        <f>IF($C467="-",IF($A467="-",IF(VLOOKUP($D467,' REACH Bilaga 59_update'!$A$5:$E$210,5,FALSE)="",NA(),VLOOKUP($D467,' REACH Bilaga 59_update'!$A$5:$E$210,5,FALSE)),IF(VLOOKUP($A467,' REACH Bilaga 59_update'!$D$5:$E$210,2,FALSE)="",NA(),VLOOKUP($A467,' REACH Bilaga 59_update'!$D$5:$E$210,2,FALSE))),IF(VLOOKUP($C467,' REACH Bilaga 59_update'!$C$5:$E$210,3,FALSE)="",NA(),VLOOKUP($C467,' REACH Bilaga 59_update'!$C$5:$E$210,3,FALSE)))</f>
        <v>#N/A</v>
      </c>
      <c r="P467" s="76" t="e">
        <f>IF(C467="-",IF(A467="-",IFERROR(VLOOKUP($D467,' REACH Bilaga 59_update'!$A$5:$F$210,MATCH(Sammanfattning!P$1,' REACH Bilaga 59_update'!$A$4:$F$4,0),FALSE),VLOOKUP($D467,'REACH Bilaga XIV_update'!$A$4:$H$110,MATCH(Sammanfattning!P$1,'REACH Bilaga XIV_update'!$A$4:$H$4,0),FALSE)),IFERROR(VLOOKUP($A467,' REACH Bilaga 59_update'!$D$5:$F$210,MATCH(Sammanfattning!P$1,' REACH Bilaga 59_update'!$D$4:$F$4,0),FALSE),VLOOKUP($A467,'REACH Bilaga XIV_update'!$D$4:$H$110,MATCH(Sammanfattning!P$1,'REACH Bilaga XIV_update'!$D$4:$H$4,0),FALSE))),IFERROR(VLOOKUP($C467,' REACH Bilaga 59_update'!$C$5:$F$210,MATCH(Sammanfattning!P$1,' REACH Bilaga 59_update'!$C$4:$F$4,0),FALSE),VLOOKUP($C467,'REACH Bilaga XIV_update'!$C$4:$H$110,MATCH(Sammanfattning!P$1,'REACH Bilaga XIV_update'!$C$4:$H$4,0),FALSE)))</f>
        <v>#N/A</v>
      </c>
      <c r="Q467" s="76" t="e">
        <f>IF($C467="-",IF($A467="-",IF(VLOOKUP($D467,'REACH Bilaga XIV_update'!$A$5:$I$110,9,FALSE)="",NA(),VLOOKUP($D467,'REACH Bilaga XIV_update'!$A$5:$I$110,9,FALSE)),IF(VLOOKUP($A467,'REACH Bilaga XIV_update'!$D$5:$I$110,6,FALSE)="",NA(),VLOOKUP($A467,'REACH Bilaga XIV_update'!$D$5:$I$110,6,FALSE))),IF(VLOOKUP($C467,'REACH Bilaga XIV_update'!$C$5:$I$110,7,FALSE)="",NA(),VLOOKUP($C467,'REACH Bilaga XIV_update'!$C$5:$I$110,7,FALSE)))</f>
        <v>#N/A</v>
      </c>
      <c r="R467" s="76" t="e">
        <f>IF($C467="-",IF($A467="-",IF(VLOOKUP($D467,CoRAP_update!$A$5:$O$376,15,FALSE)="",NA(),VLOOKUP($D467,CoRAP_update!$A$5:$O$376,15,FALSE)),IF(VLOOKUP($A467,CoRAP_update!$D$5:$O$376,12,FALSE)="",NA(),VLOOKUP($A467,CoRAP_update!$D$5:$O$376,12,FALSE))),IF(VLOOKUP($C467,CoRAP_update!$C$5:$O$376,13,FALSE)="",NA(),VLOOKUP($C467,CoRAP_update!$C$5:$O$376,13,FALSE)))</f>
        <v>#N/A</v>
      </c>
      <c r="S467" s="144" t="e">
        <f>IF($C467="-",IF($A467="-",VLOOKUP($D467,CoRAP_update!$A$5:$J$376,MATCH(Sammanfattning!S$1,CoRAP_update!$A$4:$J$4,0),FALSE),VLOOKUP($A467,CoRAP_update!$D$5:$J$376,MATCH(Sammanfattning!S$1,CoRAP_update!$D$4:$J$4,0),FALSE)),VLOOKUP($C467,CoRAP_update!$C$5:$J$376,MATCH(Sammanfattning!S$1,CoRAP_update!$C$4:$J$4,0),FALSE))</f>
        <v>#N/A</v>
      </c>
      <c r="T467" s="76" t="e">
        <f>IF($A467="-",VLOOKUP($D467,EDC_update!$C$2:$F$450,4,FALSE),VLOOKUP($A467,EDC_update!$B$2:$F$450,5,FALSE))</f>
        <v>#N/A</v>
      </c>
      <c r="V467" s="78">
        <f>IF(IFERROR(SEARCH("PBT",P467),99)=99,IF(IFERROR(SEARCH("suspected PBT",S467),99)=99,IF(IFERROR(SEARCH("concluded to be PBT",K467),99)=99,IF(IFERROR(SEARCH("PBT",S467),99)=99,IF(IFERROR(SEARCH("PBT cand",L467),99)=99,IF(IFERROR(SEARCH("PBT",L467),99)=99,IF(IFERROR(SEARCH("persistent, bioackumulative and toxic properties",K467),99)=99,0,Scoring!$E$3),Scoring!$E$3),Scoring!$E$7),Scoring!$E$3),Scoring!$E$5),Scoring!$E$6),Scoring!$E$3)</f>
        <v>0</v>
      </c>
      <c r="W467" s="78">
        <f>IF(IFERROR(SEARCH("vPvB",P467),99)=99,IF(IFERROR(SEARCH("suspected pbt/vPvB",S467),99)=99,IF(IFERROR(SEARCH("vPvB",S467),99)=99,IF(IFERROR(SEARCH("concluded to be a vPvB",S467),99)=99,IF(IFERROR(SEARCH("identified as vPvB",K467),99)=99,IF(IFERROR(SEARCH("concluded to be a vPvB",K467),99)=99,IF(IFERROR(SEARCH("concluded to be both pbt and vPvB",S467),99)=99,IF(IFERROR(SEARCH("concluded to be both pbt and vPvB",K467),99)=99,0,Scoring!$E$5),Scoring!$E$5),Scoring!$E$5),Scoring!$E$5),Scoring!$E$5),Scoring!$E$4),Scoring!$E$6),Scoring!$E$4)</f>
        <v>0</v>
      </c>
      <c r="X467" s="78">
        <f>IF(IFERROR(SEARCH("H410",N467),99)=99,IF(IFERROR(SEARCH("H410",O467),99)=99,IF(IFERROR(SEARCH("H410",Q467),99)=99,IF(IFERROR(SEARCH("H410",M467),99)=99,IF(IFERROR(SEARCH("H410",R467),99)=99,IF(IFERROR(SEARCH("H411",N467),99)=99,IF(IFERROR(SEARCH("H411",O467),99)=99,IF(IFERROR(SEARCH("H411",Q467),99)=99,IF(IFERROR(SEARCH("H411",M467),99)=99,IF(IFERROR(SEARCH("H411",R467),99)=99,IF(IFERROR(SEARCH("H413",N467),99)=99,IF(IFERROR(SEARCH("H413",O467),99)=99,IF(IFERROR(SEARCH("H413",Q467),99)=99,IF(IFERROR(SEARCH("H413",M467),99)=99,IF(IFERROR(SEARCH("H413",R467),99)=99,IF(IFERROR(SEARCH("H412",N467),99)=99,IF(IFERROR(SEARCH("H412",O467),99)=99,IF(IFERROR(SEARCH("H412",Q467),99)=99,IF(IFERROR(SEARCH("H412",M467),99)=99,IF(IFERROR(SEARCH("H412",R467),99)=99,0,Scoring!$E$2),Scoring!$E$2),Scoring!$E$2),Scoring!$E$2),Scoring!$E$2),Scoring!$E$2),Scoring!$E$2),Scoring!$E$2),Scoring!$E$2),Scoring!$E$2),Scoring!$E$2),Scoring!$E$2),Scoring!$E$2),Scoring!$E$2),Scoring!$E$2),Scoring!$E$2),Scoring!$E$2),Scoring!$E$2),Scoring!$E$2),Scoring!$E$2)</f>
        <v>0</v>
      </c>
      <c r="Y467" s="78">
        <f>IF(IFERROR(SEARCH("CMR",K467),99)=99,IF(IFERROR(SEARCH("Suspected CMR",S467),99)=99,IF(IFERROR(SEARCH("CMR",S467),99)=99,0,Scoring!$E$8),Scoring!$E$9),Scoring!$E$8)</f>
        <v>3</v>
      </c>
      <c r="Z467" s="78">
        <f>IF(IFERROR(SEARCH("H350",N467),99)=99,IF(IFERROR(SEARCH("H350",O467),99)=99,IF(IFERROR(SEARCH("H350",Q467),99)=99,IF(IFERROR(SEARCH("H350",M467),99)=99,IF(IFERROR(SEARCH("H350",R467),99)=99,IF(IFERROR(SEARCH("H351",N467),99)=99,IF(IFERROR(SEARCH("H351",O467),99)=99,IF(IFERROR(SEARCH("H351",Q467),99)=99,IF(IFERROR(SEARCH("H351",M467),99)=99,IF(IFERROR(SEARCH("H351",R467),99)=99,IF(IFERROR(SEARCH("carcinogenic",P467),99)=99,IF(IFERROR(SEARCH("suspected carcinogenic",S467),99)=99,0,Scoring!$E$12),Scoring!$E$11),Scoring!$E$10),Scoring!$E$10),Scoring!$E$10),Scoring!$E$10),Scoring!$E$10),Scoring!$E$10),Scoring!$E$10),Scoring!$E$10),Scoring!$E$10),Scoring!$E$10)</f>
        <v>1</v>
      </c>
      <c r="AA467" s="78">
        <f>IF(IFERROR(SEARCH("H340",N467),99)=99,IF(IFERROR(SEARCH("H340",O467),99)=99,IF(IFERROR(SEARCH("H340",Q467),99)=99,IF(IFERROR(SEARCH("H340",M467),99)=99,IF(IFERROR(SEARCH("H340",R467),99)=99,IF(IFERROR(SEARCH("H341",N467),99)=99,IF(IFERROR(SEARCH("H341",O467),99)=99,IF(IFERROR(SEARCH("H341",Q467),99)=99,IF(IFERROR(SEARCH("H341",M467),99)=99,IF(IFERROR(SEARCH("H341",R467),99)=99,IF(IFERROR(SEARCH("mutagenic",P467),99)=99,IF(IFERROR(SEARCH("suspected mutagenic",S467),99)=99,0,Scoring!$E$15),Scoring!$E$14),Scoring!$E$13),Scoring!$E$13),Scoring!$E$13),Scoring!$E$13),Scoring!$E$13),Scoring!$E$13),Scoring!$E$13),Scoring!$E$13),Scoring!$E$13),Scoring!$E$13)</f>
        <v>0</v>
      </c>
      <c r="AB467" s="78">
        <f>IF(IFERROR(SEARCH("H360",N467),99)=99,IF(IFERROR(SEARCH("H360",O467),99)=99,IF(IFERROR(SEARCH("H360",Q467),99)=99,IF(IFERROR(SEARCH("H360",M467),99)=99,IF(IFERROR(SEARCH("H360",R467),99)=99,IF(IFERROR(SEARCH("H361",N467),99)=99,IF(IFERROR(SEARCH("H361",O467),99)=99,IF(IFERROR(SEARCH("H361",Q467),99)=99,IF(IFERROR(SEARCH("H361",M467),99)=99,IF(IFERROR(SEARCH("H361",R467),99)=99,IF(IFERROR(SEARCH("reproduction",P467),99)=99,IF(IFERROR(SEARCH("suspected reprotoxic",S467),99)=99,IF(IFERROR(SEARCH("reprotoxic",S467),99)=99,IF(IFERROR(SEARCH("reprotoxic",K467),99)=99,0,Scoring!$E$18),Scoring!$E$18),Scoring!$E$19),Scoring!$E$17),Scoring!$E$16),Scoring!$E$16),Scoring!$E$16),Scoring!$E$16),Scoring!$E$16),Scoring!$E$16),Scoring!$E$16),Scoring!$E$16),Scoring!$E$16),Scoring!$E$16)</f>
        <v>0</v>
      </c>
      <c r="AC467" s="78">
        <f>IF(IFERROR(SEARCH("57f",L467),99)=99,IF(IFERROR(SEARCH("57(f)",P467),99)=99,0,Scoring!$E$20),Scoring!$E$20)</f>
        <v>0</v>
      </c>
      <c r="AD467" s="78">
        <f>IF(IFERROR(SEARCH("CAT1",T467),99)=99,IF(IFERROR(SEARCH("CAT2",T467),99)=99,IF(IFERROR(SEARCH("CAT3",T467),99)=99,IF(IFERROR(SEARCH("concluded to be endocrine",K467),99)=99,IF(IFERROR(SEARCH("categorised as endocrine",K467),99)=99,IF(IFERROR(SEARCH("endocrine disrupting",P467),99)=99,IF(IFERROR(SEARCH("endocrine disrupting",K467),99)=99,IF(IFERROR(SEARCH("suspected endocrine",S467),99)=99,IF(IFERROR(SEARCH("potential endocrine",S467),99)=99,0,Scoring!$E$25),Scoring!$E$25),Scoring!$E$24),Scoring!$E$24),Scoring!$E$24),Scoring!$E$24),Scoring!$E$23),Scoring!$E$22),Scoring!$E$21)</f>
        <v>0</v>
      </c>
      <c r="AE467" s="78">
        <f>IF(IFERROR(SEARCH("suspected sensitiser",S467),99)=99,IF(IFERROR(SEARCH("sensitiser",S467),99)=99,IF(IFERROR(SEARCH("other hazard based concern",S467),99)=99,0,Scoring!$E$28),Scoring!$E$26),Scoring!$E$27)</f>
        <v>0</v>
      </c>
      <c r="AF467" s="78">
        <f>IF(IFERROR(M467,1)=1,IF(IFERROR(N467,1)=1,IF(IFERROR(O467,1)=1,IF(IFERROR(Q467,1)=1,IF(IFERROR(R467,1)=1,IF(IFERROR(T467,1)=1,IF(IFERROR(K467,1)=1,IF(IFERROR(P467,1)=1,IF(IFERROR(S467,1)=1,Scoring!$E$29,0),0),0),0),0),0),0),0),0)</f>
        <v>0</v>
      </c>
      <c r="AG467" s="78">
        <f t="shared" si="43"/>
        <v>3</v>
      </c>
      <c r="AI467" s="93"/>
      <c r="AJ467" s="94"/>
      <c r="AK467" s="76"/>
      <c r="AL467" s="75"/>
      <c r="AN467" s="79"/>
      <c r="AO467" s="79"/>
      <c r="AP467" s="79"/>
      <c r="AQ467" s="79"/>
      <c r="AR467" s="79"/>
      <c r="AS467" s="78"/>
      <c r="AU467" s="79">
        <f>IF(IFERROR(F467,99)=99,IF(IFERROR(G467,99)=99,IF(IFERROR(H467,99)=99,IF(IFERROR(I467,99)=99,IF(IFERROR(E467,99)=99,IF(IFERROR(J467,99)=99,0,Scoring!$B$7),Scoring!$B$3),Scoring!$B$2),Scoring!$B$6),Scoring!$B$5),Scoring!$B$4)</f>
        <v>0.3</v>
      </c>
      <c r="AV467" s="78">
        <f t="shared" si="44"/>
        <v>0.89999999999999991</v>
      </c>
      <c r="AW467" s="78"/>
      <c r="AX467" s="66"/>
      <c r="AY467" s="78"/>
      <c r="AZ467" s="76"/>
      <c r="BA467" s="76"/>
      <c r="BB467" s="76"/>
    </row>
    <row r="468" spans="1:54" x14ac:dyDescent="0.25">
      <c r="A468" s="77" t="s">
        <v>7448</v>
      </c>
      <c r="B468" s="76" t="str">
        <f t="shared" si="42"/>
        <v>202-873-5</v>
      </c>
      <c r="C468" s="77" t="s">
        <v>81</v>
      </c>
      <c r="D468" s="77" t="s">
        <v>82</v>
      </c>
      <c r="E468" s="76" t="str">
        <f>IF(C468="-",IF(A468="-",VLOOKUP(D468,'sin-list 180320_update'!$C$2:$C$835,1,FALSE),VLOOKUP(A468,'sin-list 180320_update'!$A$2:$A$835,1,FALSE)),VLOOKUP(C468,'sin-list 180320_update'!$B$2:$B$835,1,FALSE))</f>
        <v>202-873-5</v>
      </c>
      <c r="F468" s="76" t="e">
        <f>IF($C468="-",IF($A468="-",VLOOKUP($D468,'REACH Bilaga XVII_update'!$A$5:$A$131,1,FALSE),VLOOKUP($A468,'REACH Bilaga XVII_update'!$C$5:$C$131,1,FALSE)),VLOOKUP($C468,'REACH Bilaga XVII_update'!$B$5:$B$131,1,FALSE))</f>
        <v>#N/A</v>
      </c>
      <c r="G468" s="76" t="e">
        <f>IF($C468="-",IF($A468="-",VLOOKUP($D468,' REACH Bilaga 59_update'!$A$5:$A$210,1,FALSE),VLOOKUP($A468,' REACH Bilaga 59_update'!$D$5:$D$210,1,FALSE)),VLOOKUP($C468,' REACH Bilaga 59_update'!$C$5:$C$210,1,FALSE))</f>
        <v>#N/A</v>
      </c>
      <c r="H468" s="76" t="e">
        <f>IF($C468="-",IF($A468="-",VLOOKUP($D468,'REACH Bilaga XIV_update'!$A$5:$A$110,1,FALSE),VLOOKUP($A468,'REACH Bilaga XIV_update'!$D$5:$D$110,1,FALSE)),VLOOKUP($C468,'REACH Bilaga XIV_update'!$C$5:$C$110,1,FALSE))</f>
        <v>#N/A</v>
      </c>
      <c r="I468" s="76" t="e">
        <f>IF($C468="-",IF($A468="-",VLOOKUP($D468,CoRAP_update!$A$5:$A$376,1,FALSE),VLOOKUP($A468,CoRAP_update!$D$5:$D$376,1,FALSE)),VLOOKUP($C468,CoRAP_update!$C$5:$C$376,1,FALSE))</f>
        <v>#N/A</v>
      </c>
      <c r="J468" s="76" t="e">
        <f>IF($C468="-",IF($A468="-",VLOOKUP($D468,EDC_update!$C$2:$C$450,1,FALSE),VLOOKUP($A468,EDC_update!$B$2:$B$450,1,FALSE)),VLOOKUP($C468,EDC_update!$L$2:$L$450,1,FALSE))</f>
        <v>#N/A</v>
      </c>
      <c r="K468" s="76" t="str">
        <f>IF($C468="-",IF($A468="-",IF(VLOOKUP($D468,'sin-list 180320_update'!$C$2:$S$835,3,FALSE)="",NA(),VLOOKUP($D468,'sin-list 180320_update'!$C$2:$S$835,3,FALSE)),IF(VLOOKUP($A468,'sin-list 180320_update'!$A$2:$S$835,5,FALSE)="",NA(),VLOOKUP($A468,'sin-list 180320_update'!$A$2:$S$835,5,FALSE))),IF(VLOOKUP($C468,'sin-list 180320_update'!$B$2:$S$835,4,FALSE)="",NA(),VLOOKUP($C468,'sin-list 180320_update'!$B$2:$S$835,4,FALSE)))</f>
        <v>Classified CMR according to Annex VI of Regulation 1272/2008</v>
      </c>
      <c r="L468" s="76" t="str">
        <f>IF($C468="-",IF($A468="-",VLOOKUP($D468,'sin-list 180320_update'!$C$2:$S$835,6,FALSE),VLOOKUP($A468,'sin-list 180320_update'!$A$2:$S$835,8,FALSE)),VLOOKUP($C468,'sin-list 180320_update'!$B$2:$S$835,7,FALSE))</f>
        <v>Carc. 1B
Muta. 2
Acute Tox. 3 *
Acute Tox. 3 *
Acute Tox. 3 *
STOT RE 1
Eye Irrit. 2
Skin Irrit. 2
Skin Sens. 1
Aquatic Acute 1</v>
      </c>
      <c r="M468" s="76" t="str">
        <f>IF($C468="-",IF($A468="-",IF(VLOOKUP($D468,'sin-list 180320_update'!$C$2:$S$835,8,FALSE)="",NA(),VLOOKUP($D468,'sin-list 180320_update'!$C$2:$S$835,8,FALSE)),IF(VLOOKUP($A468,'sin-list 180320_update'!$A$2:$S$835,10,FALSE)="",NA(),VLOOKUP($A468,'sin-list 180320_update'!$A$2:$S$835,10,FALSE))),IF(VLOOKUP($C468,'sin-list 180320_update'!$B$2:$S$835,9,FALSE)="",NA(),VLOOKUP($C468,'sin-list 180320_update'!$B$2:$S$835,9,FALSE)))</f>
        <v>H350
H341
H331
H311
H301
H372 **
H319
H315
H317
H400</v>
      </c>
      <c r="N468" s="76" t="e">
        <f>IF($C468="-",IF($A468="-",IF(VLOOKUP($D468,'REACH Bilaga XVII_update'!$A$5:$E$131,4,FALSE)="",NA(),VLOOKUP($D468,'REACH Bilaga XVII_update'!$A$5:$E$131,4,FALSE)),IF(VLOOKUP($A468,'REACH Bilaga XVII_update'!$C$5:$D$131,2,FALSE)="",NA(),VLOOKUP($A468,'REACH Bilaga XVII_update'!$C$5:$D$131,2,FALSE))),IF(VLOOKUP($C468,'REACH Bilaga XVII_update'!$B$5:$D$131,3,FALSE)="",NA(),VLOOKUP($C468,'REACH Bilaga XVII_update'!$B$5:$D$131,3,FALSE)))</f>
        <v>#N/A</v>
      </c>
      <c r="O468" s="76" t="e">
        <f>IF($C468="-",IF($A468="-",IF(VLOOKUP($D468,' REACH Bilaga 59_update'!$A$5:$E$210,5,FALSE)="",NA(),VLOOKUP($D468,' REACH Bilaga 59_update'!$A$5:$E$210,5,FALSE)),IF(VLOOKUP($A468,' REACH Bilaga 59_update'!$D$5:$E$210,2,FALSE)="",NA(),VLOOKUP($A468,' REACH Bilaga 59_update'!$D$5:$E$210,2,FALSE))),IF(VLOOKUP($C468,' REACH Bilaga 59_update'!$C$5:$E$210,3,FALSE)="",NA(),VLOOKUP($C468,' REACH Bilaga 59_update'!$C$5:$E$210,3,FALSE)))</f>
        <v>#N/A</v>
      </c>
      <c r="P468" s="76" t="e">
        <f>IF(C468="-",IF(A468="-",IFERROR(VLOOKUP($D468,' REACH Bilaga 59_update'!$A$5:$F$210,MATCH(Sammanfattning!P$1,' REACH Bilaga 59_update'!$A$4:$F$4,0),FALSE),VLOOKUP($D468,'REACH Bilaga XIV_update'!$A$4:$H$110,MATCH(Sammanfattning!P$1,'REACH Bilaga XIV_update'!$A$4:$H$4,0),FALSE)),IFERROR(VLOOKUP($A468,' REACH Bilaga 59_update'!$D$5:$F$210,MATCH(Sammanfattning!P$1,' REACH Bilaga 59_update'!$D$4:$F$4,0),FALSE),VLOOKUP($A468,'REACH Bilaga XIV_update'!$D$4:$H$110,MATCH(Sammanfattning!P$1,'REACH Bilaga XIV_update'!$D$4:$H$4,0),FALSE))),IFERROR(VLOOKUP($C468,' REACH Bilaga 59_update'!$C$5:$F$210,MATCH(Sammanfattning!P$1,' REACH Bilaga 59_update'!$C$4:$F$4,0),FALSE),VLOOKUP($C468,'REACH Bilaga XIV_update'!$C$4:$H$110,MATCH(Sammanfattning!P$1,'REACH Bilaga XIV_update'!$C$4:$H$4,0),FALSE)))</f>
        <v>#N/A</v>
      </c>
      <c r="Q468" s="76" t="e">
        <f>IF($C468="-",IF($A468="-",IF(VLOOKUP($D468,'REACH Bilaga XIV_update'!$A$5:$I$110,9,FALSE)="",NA(),VLOOKUP($D468,'REACH Bilaga XIV_update'!$A$5:$I$110,9,FALSE)),IF(VLOOKUP($A468,'REACH Bilaga XIV_update'!$D$5:$I$110,6,FALSE)="",NA(),VLOOKUP($A468,'REACH Bilaga XIV_update'!$D$5:$I$110,6,FALSE))),IF(VLOOKUP($C468,'REACH Bilaga XIV_update'!$C$5:$I$110,7,FALSE)="",NA(),VLOOKUP($C468,'REACH Bilaga XIV_update'!$C$5:$I$110,7,FALSE)))</f>
        <v>#N/A</v>
      </c>
      <c r="R468" s="76" t="e">
        <f>IF($C468="-",IF($A468="-",IF(VLOOKUP($D468,CoRAP_update!$A$5:$O$376,15,FALSE)="",NA(),VLOOKUP($D468,CoRAP_update!$A$5:$O$376,15,FALSE)),IF(VLOOKUP($A468,CoRAP_update!$D$5:$O$376,12,FALSE)="",NA(),VLOOKUP($A468,CoRAP_update!$D$5:$O$376,12,FALSE))),IF(VLOOKUP($C468,CoRAP_update!$C$5:$O$376,13,FALSE)="",NA(),VLOOKUP($C468,CoRAP_update!$C$5:$O$376,13,FALSE)))</f>
        <v>#N/A</v>
      </c>
      <c r="S468" s="144" t="e">
        <f>IF($C468="-",IF($A468="-",VLOOKUP($D468,CoRAP_update!$A$5:$J$376,MATCH(Sammanfattning!S$1,CoRAP_update!$A$4:$J$4,0),FALSE),VLOOKUP($A468,CoRAP_update!$D$5:$J$376,MATCH(Sammanfattning!S$1,CoRAP_update!$D$4:$J$4,0),FALSE)),VLOOKUP($C468,CoRAP_update!$C$5:$J$376,MATCH(Sammanfattning!S$1,CoRAP_update!$C$4:$J$4,0),FALSE))</f>
        <v>#N/A</v>
      </c>
      <c r="T468" s="76" t="e">
        <f>IF($A468="-",VLOOKUP($D468,EDC_update!$C$2:$F$450,4,FALSE),VLOOKUP($A468,EDC_update!$B$2:$F$450,5,FALSE))</f>
        <v>#N/A</v>
      </c>
      <c r="V468" s="78">
        <f>IF(IFERROR(SEARCH("PBT",P468),99)=99,IF(IFERROR(SEARCH("suspected PBT",S468),99)=99,IF(IFERROR(SEARCH("concluded to be PBT",K468),99)=99,IF(IFERROR(SEARCH("PBT",S468),99)=99,IF(IFERROR(SEARCH("PBT cand",L468),99)=99,IF(IFERROR(SEARCH("PBT",L468),99)=99,IF(IFERROR(SEARCH("persistent, bioackumulative and toxic properties",K468),99)=99,0,Scoring!$E$3),Scoring!$E$3),Scoring!$E$7),Scoring!$E$3),Scoring!$E$5),Scoring!$E$6),Scoring!$E$3)</f>
        <v>0</v>
      </c>
      <c r="W468" s="78">
        <f>IF(IFERROR(SEARCH("vPvB",P468),99)=99,IF(IFERROR(SEARCH("suspected pbt/vPvB",S468),99)=99,IF(IFERROR(SEARCH("vPvB",S468),99)=99,IF(IFERROR(SEARCH("concluded to be a vPvB",S468),99)=99,IF(IFERROR(SEARCH("identified as vPvB",K468),99)=99,IF(IFERROR(SEARCH("concluded to be a vPvB",K468),99)=99,IF(IFERROR(SEARCH("concluded to be both pbt and vPvB",S468),99)=99,IF(IFERROR(SEARCH("concluded to be both pbt and vPvB",K468),99)=99,0,Scoring!$E$5),Scoring!$E$5),Scoring!$E$5),Scoring!$E$5),Scoring!$E$5),Scoring!$E$4),Scoring!$E$6),Scoring!$E$4)</f>
        <v>0</v>
      </c>
      <c r="X468" s="78">
        <f>IF(IFERROR(SEARCH("H410",N468),99)=99,IF(IFERROR(SEARCH("H410",O468),99)=99,IF(IFERROR(SEARCH("H410",Q468),99)=99,IF(IFERROR(SEARCH("H410",M468),99)=99,IF(IFERROR(SEARCH("H410",R468),99)=99,IF(IFERROR(SEARCH("H411",N468),99)=99,IF(IFERROR(SEARCH("H411",O468),99)=99,IF(IFERROR(SEARCH("H411",Q468),99)=99,IF(IFERROR(SEARCH("H411",M468),99)=99,IF(IFERROR(SEARCH("H411",R468),99)=99,IF(IFERROR(SEARCH("H413",N468),99)=99,IF(IFERROR(SEARCH("H413",O468),99)=99,IF(IFERROR(SEARCH("H413",Q468),99)=99,IF(IFERROR(SEARCH("H413",M468),99)=99,IF(IFERROR(SEARCH("H413",R468),99)=99,IF(IFERROR(SEARCH("H412",N468),99)=99,IF(IFERROR(SEARCH("H412",O468),99)=99,IF(IFERROR(SEARCH("H412",Q468),99)=99,IF(IFERROR(SEARCH("H412",M468),99)=99,IF(IFERROR(SEARCH("H412",R468),99)=99,0,Scoring!$E$2),Scoring!$E$2),Scoring!$E$2),Scoring!$E$2),Scoring!$E$2),Scoring!$E$2),Scoring!$E$2),Scoring!$E$2),Scoring!$E$2),Scoring!$E$2),Scoring!$E$2),Scoring!$E$2),Scoring!$E$2),Scoring!$E$2),Scoring!$E$2),Scoring!$E$2),Scoring!$E$2),Scoring!$E$2),Scoring!$E$2),Scoring!$E$2)</f>
        <v>0</v>
      </c>
      <c r="Y468" s="78">
        <f>IF(IFERROR(SEARCH("CMR",K468),99)=99,IF(IFERROR(SEARCH("Suspected CMR",S468),99)=99,IF(IFERROR(SEARCH("CMR",S468),99)=99,0,Scoring!$E$8),Scoring!$E$9),Scoring!$E$8)</f>
        <v>3</v>
      </c>
      <c r="Z468" s="78">
        <f>IF(IFERROR(SEARCH("H350",N468),99)=99,IF(IFERROR(SEARCH("H350",O468),99)=99,IF(IFERROR(SEARCH("H350",Q468),99)=99,IF(IFERROR(SEARCH("H350",M468),99)=99,IF(IFERROR(SEARCH("H350",R468),99)=99,IF(IFERROR(SEARCH("H351",N468),99)=99,IF(IFERROR(SEARCH("H351",O468),99)=99,IF(IFERROR(SEARCH("H351",Q468),99)=99,IF(IFERROR(SEARCH("H351",M468),99)=99,IF(IFERROR(SEARCH("H351",R468),99)=99,IF(IFERROR(SEARCH("carcinogenic",P468),99)=99,IF(IFERROR(SEARCH("suspected carcinogenic",S468),99)=99,0,Scoring!$E$12),Scoring!$E$11),Scoring!$E$10),Scoring!$E$10),Scoring!$E$10),Scoring!$E$10),Scoring!$E$10),Scoring!$E$10),Scoring!$E$10),Scoring!$E$10),Scoring!$E$10),Scoring!$E$10)</f>
        <v>1</v>
      </c>
      <c r="AA468" s="78">
        <f>IF(IFERROR(SEARCH("H340",N468),99)=99,IF(IFERROR(SEARCH("H340",O468),99)=99,IF(IFERROR(SEARCH("H340",Q468),99)=99,IF(IFERROR(SEARCH("H340",M468),99)=99,IF(IFERROR(SEARCH("H340",R468),99)=99,IF(IFERROR(SEARCH("H341",N468),99)=99,IF(IFERROR(SEARCH("H341",O468),99)=99,IF(IFERROR(SEARCH("H341",Q468),99)=99,IF(IFERROR(SEARCH("H341",M468),99)=99,IF(IFERROR(SEARCH("H341",R468),99)=99,IF(IFERROR(SEARCH("mutagenic",P468),99)=99,IF(IFERROR(SEARCH("suspected mutagenic",S468),99)=99,0,Scoring!$E$15),Scoring!$E$14),Scoring!$E$13),Scoring!$E$13),Scoring!$E$13),Scoring!$E$13),Scoring!$E$13),Scoring!$E$13),Scoring!$E$13),Scoring!$E$13),Scoring!$E$13),Scoring!$E$13)</f>
        <v>1</v>
      </c>
      <c r="AB468" s="78">
        <f>IF(IFERROR(SEARCH("H360",N468),99)=99,IF(IFERROR(SEARCH("H360",O468),99)=99,IF(IFERROR(SEARCH("H360",Q468),99)=99,IF(IFERROR(SEARCH("H360",M468),99)=99,IF(IFERROR(SEARCH("H360",R468),99)=99,IF(IFERROR(SEARCH("H361",N468),99)=99,IF(IFERROR(SEARCH("H361",O468),99)=99,IF(IFERROR(SEARCH("H361",Q468),99)=99,IF(IFERROR(SEARCH("H361",M468),99)=99,IF(IFERROR(SEARCH("H361",R468),99)=99,IF(IFERROR(SEARCH("reproduction",P468),99)=99,IF(IFERROR(SEARCH("suspected reprotoxic",S468),99)=99,IF(IFERROR(SEARCH("reprotoxic",S468),99)=99,IF(IFERROR(SEARCH("reprotoxic",K468),99)=99,0,Scoring!$E$18),Scoring!$E$18),Scoring!$E$19),Scoring!$E$17),Scoring!$E$16),Scoring!$E$16),Scoring!$E$16),Scoring!$E$16),Scoring!$E$16),Scoring!$E$16),Scoring!$E$16),Scoring!$E$16),Scoring!$E$16),Scoring!$E$16)</f>
        <v>0</v>
      </c>
      <c r="AC468" s="78">
        <f>IF(IFERROR(SEARCH("57f",L468),99)=99,IF(IFERROR(SEARCH("57(f)",P468),99)=99,0,Scoring!$E$20),Scoring!$E$20)</f>
        <v>0</v>
      </c>
      <c r="AD468" s="78">
        <f>IF(IFERROR(SEARCH("CAT1",T468),99)=99,IF(IFERROR(SEARCH("CAT2",T468),99)=99,IF(IFERROR(SEARCH("CAT3",T468),99)=99,IF(IFERROR(SEARCH("concluded to be endocrine",K468),99)=99,IF(IFERROR(SEARCH("categorised as endocrine",K468),99)=99,IF(IFERROR(SEARCH("endocrine disrupting",P468),99)=99,IF(IFERROR(SEARCH("endocrine disrupting",K468),99)=99,IF(IFERROR(SEARCH("suspected endocrine",S468),99)=99,IF(IFERROR(SEARCH("potential endocrine",S468),99)=99,0,Scoring!$E$25),Scoring!$E$25),Scoring!$E$24),Scoring!$E$24),Scoring!$E$24),Scoring!$E$24),Scoring!$E$23),Scoring!$E$22),Scoring!$E$21)</f>
        <v>0</v>
      </c>
      <c r="AE468" s="78">
        <f>IF(IFERROR(SEARCH("suspected sensitiser",S468),99)=99,IF(IFERROR(SEARCH("sensitiser",S468),99)=99,IF(IFERROR(SEARCH("other hazard based concern",S468),99)=99,0,Scoring!$E$28),Scoring!$E$26),Scoring!$E$27)</f>
        <v>0</v>
      </c>
      <c r="AF468" s="78">
        <f>IF(IFERROR(M468,1)=1,IF(IFERROR(N468,1)=1,IF(IFERROR(O468,1)=1,IF(IFERROR(Q468,1)=1,IF(IFERROR(R468,1)=1,IF(IFERROR(T468,1)=1,IF(IFERROR(K468,1)=1,IF(IFERROR(P468,1)=1,IF(IFERROR(S468,1)=1,Scoring!$E$29,0),0),0),0),0),0),0),0),0)</f>
        <v>0</v>
      </c>
      <c r="AG468" s="78">
        <f t="shared" si="43"/>
        <v>3</v>
      </c>
      <c r="AI468" s="93"/>
      <c r="AJ468" s="94"/>
      <c r="AK468" s="76"/>
      <c r="AL468" s="75"/>
      <c r="AN468" s="79"/>
      <c r="AO468" s="79"/>
      <c r="AP468" s="79"/>
      <c r="AQ468" s="79"/>
      <c r="AR468" s="79"/>
      <c r="AS468" s="78"/>
      <c r="AU468" s="79">
        <f>IF(IFERROR(F468,99)=99,IF(IFERROR(G468,99)=99,IF(IFERROR(H468,99)=99,IF(IFERROR(I468,99)=99,IF(IFERROR(E468,99)=99,IF(IFERROR(J468,99)=99,0,Scoring!$B$7),Scoring!$B$3),Scoring!$B$2),Scoring!$B$6),Scoring!$B$5),Scoring!$B$4)</f>
        <v>0.3</v>
      </c>
      <c r="AV468" s="78">
        <f t="shared" si="44"/>
        <v>0.89999999999999991</v>
      </c>
      <c r="AW468" s="78"/>
      <c r="AX468" s="66"/>
      <c r="AY468" s="78"/>
      <c r="AZ468" s="76"/>
      <c r="BA468" s="76"/>
      <c r="BB468" s="76"/>
    </row>
    <row r="469" spans="1:54" x14ac:dyDescent="0.25">
      <c r="A469" s="77" t="s">
        <v>4534</v>
      </c>
      <c r="B469" s="76" t="str">
        <f t="shared" ref="B469:B487" si="45">C469</f>
        <v>203-253-7</v>
      </c>
      <c r="C469" s="77" t="s">
        <v>4533</v>
      </c>
      <c r="D469" s="77" t="s">
        <v>4532</v>
      </c>
      <c r="E469" s="76" t="e">
        <f>IF(C469="-",IF(A469="-",VLOOKUP(D469,'sin-list 180320_update'!$C$2:$C$835,1,FALSE),VLOOKUP(A469,'sin-list 180320_update'!$A$2:$A$835,1,FALSE)),VLOOKUP(C469,'sin-list 180320_update'!$B$2:$B$835,1,FALSE))</f>
        <v>#N/A</v>
      </c>
      <c r="F469" s="76" t="e">
        <f>IF($C469="-",IF($A469="-",VLOOKUP($D469,'REACH Bilaga XVII_update'!$A$5:$A$131,1,FALSE),VLOOKUP($A469,'REACH Bilaga XVII_update'!$C$5:$C$131,1,FALSE)),VLOOKUP($C469,'REACH Bilaga XVII_update'!$B$5:$B$131,1,FALSE))</f>
        <v>#N/A</v>
      </c>
      <c r="G469" s="76" t="e">
        <f>IF($C469="-",IF($A469="-",VLOOKUP($D469,' REACH Bilaga 59_update'!$A$5:$A$210,1,FALSE),VLOOKUP($A469,' REACH Bilaga 59_update'!$D$5:$D$210,1,FALSE)),VLOOKUP($C469,' REACH Bilaga 59_update'!$C$5:$C$210,1,FALSE))</f>
        <v>#N/A</v>
      </c>
      <c r="H469" s="76" t="e">
        <f>IF($C469="-",IF($A469="-",VLOOKUP($D469,'REACH Bilaga XIV_update'!$A$5:$A$110,1,FALSE),VLOOKUP($A469,'REACH Bilaga XIV_update'!$D$5:$D$110,1,FALSE)),VLOOKUP($C469,'REACH Bilaga XIV_update'!$C$5:$C$110,1,FALSE))</f>
        <v>#N/A</v>
      </c>
      <c r="I469" s="76" t="str">
        <f>IF($C469="-",IF($A469="-",VLOOKUP($D469,CoRAP_update!$A$5:$A$376,1,FALSE),VLOOKUP($A469,CoRAP_update!$D$5:$D$376,1,FALSE)),VLOOKUP($C469,CoRAP_update!$C$5:$C$376,1,FALSE))</f>
        <v>203-253-7</v>
      </c>
      <c r="J469" s="76" t="e">
        <f>IF($C469="-",IF($A469="-",VLOOKUP($D469,EDC_update!$C$2:$C$450,1,FALSE),VLOOKUP($A469,EDC_update!$B$2:$B$450,1,FALSE)),VLOOKUP($C469,EDC_update!$L$2:$L$450,1,FALSE))</f>
        <v>#N/A</v>
      </c>
      <c r="K469" s="76" t="e">
        <f>IF($C469="-",IF($A469="-",IF(VLOOKUP($D469,'sin-list 180320_update'!$C$2:$S$835,3,FALSE)="",NA(),VLOOKUP($D469,'sin-list 180320_update'!$C$2:$S$835,3,FALSE)),IF(VLOOKUP($A469,'sin-list 180320_update'!$A$2:$S$835,5,FALSE)="",NA(),VLOOKUP($A469,'sin-list 180320_update'!$A$2:$S$835,5,FALSE))),IF(VLOOKUP($C469,'sin-list 180320_update'!$B$2:$S$835,4,FALSE)="",NA(),VLOOKUP($C469,'sin-list 180320_update'!$B$2:$S$835,4,FALSE)))</f>
        <v>#N/A</v>
      </c>
      <c r="L469" s="76" t="e">
        <f>IF($C469="-",IF($A469="-",VLOOKUP($D469,'sin-list 180320_update'!$C$2:$S$835,6,FALSE),VLOOKUP($A469,'sin-list 180320_update'!$A$2:$S$835,8,FALSE)),VLOOKUP($C469,'sin-list 180320_update'!$B$2:$S$835,7,FALSE))</f>
        <v>#N/A</v>
      </c>
      <c r="M469" s="76" t="e">
        <f>IF($C469="-",IF($A469="-",IF(VLOOKUP($D469,'sin-list 180320_update'!$C$2:$S$835,8,FALSE)="",NA(),VLOOKUP($D469,'sin-list 180320_update'!$C$2:$S$835,8,FALSE)),IF(VLOOKUP($A469,'sin-list 180320_update'!$A$2:$S$835,10,FALSE)="",NA(),VLOOKUP($A469,'sin-list 180320_update'!$A$2:$S$835,10,FALSE))),IF(VLOOKUP($C469,'sin-list 180320_update'!$B$2:$S$835,9,FALSE)="",NA(),VLOOKUP($C469,'sin-list 180320_update'!$B$2:$S$835,9,FALSE)))</f>
        <v>#N/A</v>
      </c>
      <c r="N469" s="76" t="e">
        <f>IF($C469="-",IF($A469="-",IF(VLOOKUP($D469,'REACH Bilaga XVII_update'!$A$5:$E$131,4,FALSE)="",NA(),VLOOKUP($D469,'REACH Bilaga XVII_update'!$A$5:$E$131,4,FALSE)),IF(VLOOKUP($A469,'REACH Bilaga XVII_update'!$C$5:$D$131,2,FALSE)="",NA(),VLOOKUP($A469,'REACH Bilaga XVII_update'!$C$5:$D$131,2,FALSE))),IF(VLOOKUP($C469,'REACH Bilaga XVII_update'!$B$5:$D$131,3,FALSE)="",NA(),VLOOKUP($C469,'REACH Bilaga XVII_update'!$B$5:$D$131,3,FALSE)))</f>
        <v>#N/A</v>
      </c>
      <c r="O469" s="76" t="e">
        <f>IF($C469="-",IF($A469="-",IF(VLOOKUP($D469,' REACH Bilaga 59_update'!$A$5:$E$210,5,FALSE)="",NA(),VLOOKUP($D469,' REACH Bilaga 59_update'!$A$5:$E$210,5,FALSE)),IF(VLOOKUP($A469,' REACH Bilaga 59_update'!$D$5:$E$210,2,FALSE)="",NA(),VLOOKUP($A469,' REACH Bilaga 59_update'!$D$5:$E$210,2,FALSE))),IF(VLOOKUP($C469,' REACH Bilaga 59_update'!$C$5:$E$210,3,FALSE)="",NA(),VLOOKUP($C469,' REACH Bilaga 59_update'!$C$5:$E$210,3,FALSE)))</f>
        <v>#N/A</v>
      </c>
      <c r="P469" s="76" t="e">
        <f>IF(C469="-",IF(A469="-",IFERROR(VLOOKUP($D469,' REACH Bilaga 59_update'!$A$5:$F$210,MATCH(Sammanfattning!P$1,' REACH Bilaga 59_update'!$A$4:$F$4,0),FALSE),VLOOKUP($D469,'REACH Bilaga XIV_update'!$A$4:$H$110,MATCH(Sammanfattning!P$1,'REACH Bilaga XIV_update'!$A$4:$H$4,0),FALSE)),IFERROR(VLOOKUP($A469,' REACH Bilaga 59_update'!$D$5:$F$210,MATCH(Sammanfattning!P$1,' REACH Bilaga 59_update'!$D$4:$F$4,0),FALSE),VLOOKUP($A469,'REACH Bilaga XIV_update'!$D$4:$H$110,MATCH(Sammanfattning!P$1,'REACH Bilaga XIV_update'!$D$4:$H$4,0),FALSE))),IFERROR(VLOOKUP($C469,' REACH Bilaga 59_update'!$C$5:$F$210,MATCH(Sammanfattning!P$1,' REACH Bilaga 59_update'!$C$4:$F$4,0),FALSE),VLOOKUP($C469,'REACH Bilaga XIV_update'!$C$4:$H$110,MATCH(Sammanfattning!P$1,'REACH Bilaga XIV_update'!$C$4:$H$4,0),FALSE)))</f>
        <v>#N/A</v>
      </c>
      <c r="Q469" s="76" t="e">
        <f>IF($C469="-",IF($A469="-",IF(VLOOKUP($D469,'REACH Bilaga XIV_update'!$A$5:$I$110,9,FALSE)="",NA(),VLOOKUP($D469,'REACH Bilaga XIV_update'!$A$5:$I$110,9,FALSE)),IF(VLOOKUP($A469,'REACH Bilaga XIV_update'!$D$5:$I$110,6,FALSE)="",NA(),VLOOKUP($A469,'REACH Bilaga XIV_update'!$D$5:$I$110,6,FALSE))),IF(VLOOKUP($C469,'REACH Bilaga XIV_update'!$C$5:$I$110,7,FALSE)="",NA(),VLOOKUP($C469,'REACH Bilaga XIV_update'!$C$5:$I$110,7,FALSE)))</f>
        <v>#N/A</v>
      </c>
      <c r="R469" s="76" t="e">
        <f>IF($C469="-",IF($A469="-",IF(VLOOKUP($D469,CoRAP_update!$A$5:$O$376,15,FALSE)="",NA(),VLOOKUP($D469,CoRAP_update!$A$5:$O$376,15,FALSE)),IF(VLOOKUP($A469,CoRAP_update!$D$5:$O$376,12,FALSE)="",NA(),VLOOKUP($A469,CoRAP_update!$D$5:$O$376,12,FALSE))),IF(VLOOKUP($C469,CoRAP_update!$C$5:$O$376,13,FALSE)="",NA(),VLOOKUP($C469,CoRAP_update!$C$5:$O$376,13,FALSE)))</f>
        <v>#N/A</v>
      </c>
      <c r="S469" s="144" t="str">
        <f>IF($C469="-",IF($A469="-",VLOOKUP($D469,CoRAP_update!$A$5:$J$376,MATCH(Sammanfattning!S$1,CoRAP_update!$A$4:$J$4,0),FALSE),VLOOKUP($A469,CoRAP_update!$D$5:$J$376,MATCH(Sammanfattning!S$1,CoRAP_update!$D$4:$J$4,0),FALSE)),VLOOKUP($C469,CoRAP_update!$C$5:$J$376,MATCH(Sammanfattning!S$1,CoRAP_update!$C$4:$J$4,0),FALSE))</f>
        <v>CMR#Consumer use#High RCR#Wide dispersive use</v>
      </c>
      <c r="T469" s="76" t="e">
        <f>IF($A469="-",VLOOKUP($D469,EDC_update!$C$2:$F$450,4,FALSE),VLOOKUP($A469,EDC_update!$B$2:$F$450,5,FALSE))</f>
        <v>#N/A</v>
      </c>
      <c r="V469" s="78">
        <f>IF(IFERROR(SEARCH("PBT",P469),99)=99,IF(IFERROR(SEARCH("suspected PBT",S469),99)=99,IF(IFERROR(SEARCH("concluded to be PBT",K469),99)=99,IF(IFERROR(SEARCH("PBT",S469),99)=99,IF(IFERROR(SEARCH("PBT cand",L469),99)=99,IF(IFERROR(SEARCH("PBT",L469),99)=99,IF(IFERROR(SEARCH("persistent, bioackumulative and toxic properties",K469),99)=99,0,Scoring!$E$3),Scoring!$E$3),Scoring!$E$7),Scoring!$E$3),Scoring!$E$5),Scoring!$E$6),Scoring!$E$3)</f>
        <v>0</v>
      </c>
      <c r="W469" s="78">
        <f>IF(IFERROR(SEARCH("vPvB",P469),99)=99,IF(IFERROR(SEARCH("suspected pbt/vPvB",S469),99)=99,IF(IFERROR(SEARCH("vPvB",S469),99)=99,IF(IFERROR(SEARCH("concluded to be a vPvB",S469),99)=99,IF(IFERROR(SEARCH("identified as vPvB",K469),99)=99,IF(IFERROR(SEARCH("concluded to be a vPvB",K469),99)=99,IF(IFERROR(SEARCH("concluded to be both pbt and vPvB",S469),99)=99,IF(IFERROR(SEARCH("concluded to be both pbt and vPvB",K469),99)=99,0,Scoring!$E$5),Scoring!$E$5),Scoring!$E$5),Scoring!$E$5),Scoring!$E$5),Scoring!$E$4),Scoring!$E$6),Scoring!$E$4)</f>
        <v>0</v>
      </c>
      <c r="X469" s="78">
        <f>IF(IFERROR(SEARCH("H410",N469),99)=99,IF(IFERROR(SEARCH("H410",O469),99)=99,IF(IFERROR(SEARCH("H410",Q469),99)=99,IF(IFERROR(SEARCH("H410",M469),99)=99,IF(IFERROR(SEARCH("H410",R469),99)=99,IF(IFERROR(SEARCH("H411",N469),99)=99,IF(IFERROR(SEARCH("H411",O469),99)=99,IF(IFERROR(SEARCH("H411",Q469),99)=99,IF(IFERROR(SEARCH("H411",M469),99)=99,IF(IFERROR(SEARCH("H411",R469),99)=99,IF(IFERROR(SEARCH("H413",N469),99)=99,IF(IFERROR(SEARCH("H413",O469),99)=99,IF(IFERROR(SEARCH("H413",Q469),99)=99,IF(IFERROR(SEARCH("H413",M469),99)=99,IF(IFERROR(SEARCH("H413",R469),99)=99,IF(IFERROR(SEARCH("H412",N469),99)=99,IF(IFERROR(SEARCH("H412",O469),99)=99,IF(IFERROR(SEARCH("H412",Q469),99)=99,IF(IFERROR(SEARCH("H412",M469),99)=99,IF(IFERROR(SEARCH("H412",R469),99)=99,0,Scoring!$E$2),Scoring!$E$2),Scoring!$E$2),Scoring!$E$2),Scoring!$E$2),Scoring!$E$2),Scoring!$E$2),Scoring!$E$2),Scoring!$E$2),Scoring!$E$2),Scoring!$E$2),Scoring!$E$2),Scoring!$E$2),Scoring!$E$2),Scoring!$E$2),Scoring!$E$2),Scoring!$E$2),Scoring!$E$2),Scoring!$E$2),Scoring!$E$2)</f>
        <v>0</v>
      </c>
      <c r="Y469" s="78">
        <f>IF(IFERROR(SEARCH("CMR",K469),99)=99,IF(IFERROR(SEARCH("Suspected CMR",S469),99)=99,IF(IFERROR(SEARCH("CMR",S469),99)=99,0,Scoring!$E$8),Scoring!$E$9),Scoring!$E$8)</f>
        <v>3</v>
      </c>
      <c r="Z469" s="78">
        <f>IF(IFERROR(SEARCH("H350",N469),99)=99,IF(IFERROR(SEARCH("H350",O469),99)=99,IF(IFERROR(SEARCH("H350",Q469),99)=99,IF(IFERROR(SEARCH("H350",M469),99)=99,IF(IFERROR(SEARCH("H350",R469),99)=99,IF(IFERROR(SEARCH("H351",N469),99)=99,IF(IFERROR(SEARCH("H351",O469),99)=99,IF(IFERROR(SEARCH("H351",Q469),99)=99,IF(IFERROR(SEARCH("H351",M469),99)=99,IF(IFERROR(SEARCH("H351",R469),99)=99,IF(IFERROR(SEARCH("carcinogenic",P469),99)=99,IF(IFERROR(SEARCH("suspected carcinogenic",S469),99)=99,0,Scoring!$E$12),Scoring!$E$11),Scoring!$E$10),Scoring!$E$10),Scoring!$E$10),Scoring!$E$10),Scoring!$E$10),Scoring!$E$10),Scoring!$E$10),Scoring!$E$10),Scoring!$E$10),Scoring!$E$10)</f>
        <v>0</v>
      </c>
      <c r="AA469" s="78">
        <f>IF(IFERROR(SEARCH("H340",N469),99)=99,IF(IFERROR(SEARCH("H340",O469),99)=99,IF(IFERROR(SEARCH("H340",Q469),99)=99,IF(IFERROR(SEARCH("H340",M469),99)=99,IF(IFERROR(SEARCH("H340",R469),99)=99,IF(IFERROR(SEARCH("H341",N469),99)=99,IF(IFERROR(SEARCH("H341",O469),99)=99,IF(IFERROR(SEARCH("H341",Q469),99)=99,IF(IFERROR(SEARCH("H341",M469),99)=99,IF(IFERROR(SEARCH("H341",R469),99)=99,IF(IFERROR(SEARCH("mutagenic",P469),99)=99,IF(IFERROR(SEARCH("suspected mutagenic",S469),99)=99,0,Scoring!$E$15),Scoring!$E$14),Scoring!$E$13),Scoring!$E$13),Scoring!$E$13),Scoring!$E$13),Scoring!$E$13),Scoring!$E$13),Scoring!$E$13),Scoring!$E$13),Scoring!$E$13),Scoring!$E$13)</f>
        <v>0</v>
      </c>
      <c r="AB469" s="78">
        <f>IF(IFERROR(SEARCH("H360",N469),99)=99,IF(IFERROR(SEARCH("H360",O469),99)=99,IF(IFERROR(SEARCH("H360",Q469),99)=99,IF(IFERROR(SEARCH("H360",M469),99)=99,IF(IFERROR(SEARCH("H360",R469),99)=99,IF(IFERROR(SEARCH("H361",N469),99)=99,IF(IFERROR(SEARCH("H361",O469),99)=99,IF(IFERROR(SEARCH("H361",Q469),99)=99,IF(IFERROR(SEARCH("H361",M469),99)=99,IF(IFERROR(SEARCH("H361",R469),99)=99,IF(IFERROR(SEARCH("reproduction",P469),99)=99,IF(IFERROR(SEARCH("suspected reprotoxic",S469),99)=99,IF(IFERROR(SEARCH("reprotoxic",S469),99)=99,IF(IFERROR(SEARCH("reprotoxic",K469),99)=99,0,Scoring!$E$18),Scoring!$E$18),Scoring!$E$19),Scoring!$E$17),Scoring!$E$16),Scoring!$E$16),Scoring!$E$16),Scoring!$E$16),Scoring!$E$16),Scoring!$E$16),Scoring!$E$16),Scoring!$E$16),Scoring!$E$16),Scoring!$E$16)</f>
        <v>0</v>
      </c>
      <c r="AC469" s="78">
        <f>IF(IFERROR(SEARCH("57f",L469),99)=99,IF(IFERROR(SEARCH("57(f)",P469),99)=99,0,Scoring!$E$20),Scoring!$E$20)</f>
        <v>0</v>
      </c>
      <c r="AD469" s="78">
        <f>IF(IFERROR(SEARCH("CAT1",T469),99)=99,IF(IFERROR(SEARCH("CAT2",T469),99)=99,IF(IFERROR(SEARCH("CAT3",T469),99)=99,IF(IFERROR(SEARCH("concluded to be endocrine",K469),99)=99,IF(IFERROR(SEARCH("categorised as endocrine",K469),99)=99,IF(IFERROR(SEARCH("endocrine disrupting",P469),99)=99,IF(IFERROR(SEARCH("endocrine disrupting",K469),99)=99,IF(IFERROR(SEARCH("suspected endocrine",S469),99)=99,IF(IFERROR(SEARCH("potential endocrine",S469),99)=99,0,Scoring!$E$25),Scoring!$E$25),Scoring!$E$24),Scoring!$E$24),Scoring!$E$24),Scoring!$E$24),Scoring!$E$23),Scoring!$E$22),Scoring!$E$21)</f>
        <v>0</v>
      </c>
      <c r="AE469" s="78">
        <f>IF(IFERROR(SEARCH("suspected sensitiser",S469),99)=99,IF(IFERROR(SEARCH("sensitiser",S469),99)=99,IF(IFERROR(SEARCH("other hazard based concern",S469),99)=99,0,Scoring!$E$28),Scoring!$E$26),Scoring!$E$27)</f>
        <v>0</v>
      </c>
      <c r="AF469" s="78">
        <f>IF(IFERROR(M469,1)=1,IF(IFERROR(N469,1)=1,IF(IFERROR(O469,1)=1,IF(IFERROR(Q469,1)=1,IF(IFERROR(R469,1)=1,IF(IFERROR(T469,1)=1,IF(IFERROR(K469,1)=1,IF(IFERROR(P469,1)=1,IF(IFERROR(S469,1)=1,Scoring!$E$29,0),0),0),0),0),0),0),0),0)</f>
        <v>0</v>
      </c>
      <c r="AG469" s="78">
        <f t="shared" si="43"/>
        <v>3</v>
      </c>
      <c r="AI469" s="93"/>
      <c r="AJ469" s="94"/>
      <c r="AK469" s="76"/>
      <c r="AL469" s="75"/>
      <c r="AN469" s="79"/>
      <c r="AO469" s="79"/>
      <c r="AP469" s="79"/>
      <c r="AQ469" s="79"/>
      <c r="AR469" s="79"/>
      <c r="AS469" s="78"/>
      <c r="AU469" s="79">
        <f>IF(IFERROR(F469,99)=99,IF(IFERROR(G469,99)=99,IF(IFERROR(H469,99)=99,IF(IFERROR(I469,99)=99,IF(IFERROR(E469,99)=99,IF(IFERROR(J469,99)=99,0,Scoring!$B$7),Scoring!$B$3),Scoring!$B$2),Scoring!$B$6),Scoring!$B$5),Scoring!$B$4)</f>
        <v>0.5</v>
      </c>
      <c r="AV469" s="78">
        <f t="shared" si="44"/>
        <v>1.5</v>
      </c>
      <c r="AW469" s="78"/>
      <c r="AX469" s="66"/>
      <c r="AY469" s="78"/>
      <c r="AZ469" s="76"/>
      <c r="BA469" s="76"/>
      <c r="BB469" s="76"/>
    </row>
    <row r="470" spans="1:54" x14ac:dyDescent="0.25">
      <c r="A470" s="77" t="s">
        <v>6043</v>
      </c>
      <c r="B470" s="76" t="str">
        <f t="shared" si="45"/>
        <v>203-441-9</v>
      </c>
      <c r="C470" s="77" t="s">
        <v>238</v>
      </c>
      <c r="D470" s="77" t="s">
        <v>239</v>
      </c>
      <c r="E470" s="76" t="str">
        <f>IF(C470="-",IF(A470="-",VLOOKUP(D470,'sin-list 180320_update'!$C$2:$C$835,1,FALSE),VLOOKUP(A470,'sin-list 180320_update'!$A$2:$A$835,1,FALSE)),VLOOKUP(C470,'sin-list 180320_update'!$B$2:$B$835,1,FALSE))</f>
        <v>203-441-9</v>
      </c>
      <c r="F470" s="76" t="e">
        <f>IF($C470="-",IF($A470="-",VLOOKUP($D470,'REACH Bilaga XVII_update'!$A$5:$A$131,1,FALSE),VLOOKUP($A470,'REACH Bilaga XVII_update'!$C$5:$C$131,1,FALSE)),VLOOKUP($C470,'REACH Bilaga XVII_update'!$B$5:$B$131,1,FALSE))</f>
        <v>#N/A</v>
      </c>
      <c r="G470" s="76" t="e">
        <f>IF($C470="-",IF($A470="-",VLOOKUP($D470,' REACH Bilaga 59_update'!$A$5:$A$210,1,FALSE),VLOOKUP($A470,' REACH Bilaga 59_update'!$D$5:$D$210,1,FALSE)),VLOOKUP($C470,' REACH Bilaga 59_update'!$C$5:$C$210,1,FALSE))</f>
        <v>#N/A</v>
      </c>
      <c r="H470" s="76" t="e">
        <f>IF($C470="-",IF($A470="-",VLOOKUP($D470,'REACH Bilaga XIV_update'!$A$5:$A$110,1,FALSE),VLOOKUP($A470,'REACH Bilaga XIV_update'!$D$5:$D$110,1,FALSE)),VLOOKUP($C470,'REACH Bilaga XIV_update'!$C$5:$C$110,1,FALSE))</f>
        <v>#N/A</v>
      </c>
      <c r="I470" s="76" t="e">
        <f>IF($C470="-",IF($A470="-",VLOOKUP($D470,CoRAP_update!$A$5:$A$376,1,FALSE),VLOOKUP($A470,CoRAP_update!$D$5:$D$376,1,FALSE)),VLOOKUP($C470,CoRAP_update!$C$5:$C$376,1,FALSE))</f>
        <v>#N/A</v>
      </c>
      <c r="J470" s="76" t="e">
        <f>IF($C470="-",IF($A470="-",VLOOKUP($D470,EDC_update!$C$2:$C$450,1,FALSE),VLOOKUP($A470,EDC_update!$B$2:$B$450,1,FALSE)),VLOOKUP($C470,EDC_update!$L$2:$L$450,1,FALSE))</f>
        <v>#N/A</v>
      </c>
      <c r="K470" s="76" t="str">
        <f>IF($C470="-",IF($A470="-",IF(VLOOKUP($D470,'sin-list 180320_update'!$C$2:$S$835,3,FALSE)="",NA(),VLOOKUP($D470,'sin-list 180320_update'!$C$2:$S$835,3,FALSE)),IF(VLOOKUP($A470,'sin-list 180320_update'!$A$2:$S$835,5,FALSE)="",NA(),VLOOKUP($A470,'sin-list 180320_update'!$A$2:$S$835,5,FALSE))),IF(VLOOKUP($C470,'sin-list 180320_update'!$B$2:$S$835,4,FALSE)="",NA(),VLOOKUP($C470,'sin-list 180320_update'!$B$2:$S$835,4,FALSE)))</f>
        <v>Substance is agreed by RAC to be a classified CMR according to Annex VI of Regulation 1272/2008, however it is not yet formally included.</v>
      </c>
      <c r="L470" s="76" t="str">
        <f>IF($C470="-",IF($A470="-",VLOOKUP($D470,'sin-list 180320_update'!$C$2:$S$835,6,FALSE),VLOOKUP($A470,'sin-list 180320_update'!$A$2:$S$835,8,FALSE)),VLOOKUP($C470,'sin-list 180320_update'!$B$2:$S$835,7,FALSE))</f>
        <v>Carc. 1B Muta. 2 Repr. 1B Acute Tox. 3Acute Tox. 4STOT SE 3STOT RE 1 Eye Dam. 1 Skin Corr. 1C Skin Sens. 1</v>
      </c>
      <c r="M470" s="76" t="str">
        <f>IF($C470="-",IF($A470="-",IF(VLOOKUP($D470,'sin-list 180320_update'!$C$2:$S$835,8,FALSE)="",NA(),VLOOKUP($D470,'sin-list 180320_update'!$C$2:$S$835,8,FALSE)),IF(VLOOKUP($A470,'sin-list 180320_update'!$A$2:$S$835,10,FALSE)="",NA(),VLOOKUP($A470,'sin-list 180320_update'!$A$2:$S$835,10,FALSE))),IF(VLOOKUP($C470,'sin-list 180320_update'!$B$2:$S$835,9,FALSE)="",NA(),VLOOKUP($C470,'sin-list 180320_update'!$B$2:$S$835,9,FALSE)))</f>
        <v>H350 H341 H360F H311 H302 H335 H372(respiratory tract) (inhalation) H318H314 H317</v>
      </c>
      <c r="N470" s="76" t="e">
        <f>IF($C470="-",IF($A470="-",IF(VLOOKUP($D470,'REACH Bilaga XVII_update'!$A$5:$E$131,4,FALSE)="",NA(),VLOOKUP($D470,'REACH Bilaga XVII_update'!$A$5:$E$131,4,FALSE)),IF(VLOOKUP($A470,'REACH Bilaga XVII_update'!$C$5:$D$131,2,FALSE)="",NA(),VLOOKUP($A470,'REACH Bilaga XVII_update'!$C$5:$D$131,2,FALSE))),IF(VLOOKUP($C470,'REACH Bilaga XVII_update'!$B$5:$D$131,3,FALSE)="",NA(),VLOOKUP($C470,'REACH Bilaga XVII_update'!$B$5:$D$131,3,FALSE)))</f>
        <v>#N/A</v>
      </c>
      <c r="O470" s="76" t="e">
        <f>IF($C470="-",IF($A470="-",IF(VLOOKUP($D470,' REACH Bilaga 59_update'!$A$5:$E$210,5,FALSE)="",NA(),VLOOKUP($D470,' REACH Bilaga 59_update'!$A$5:$E$210,5,FALSE)),IF(VLOOKUP($A470,' REACH Bilaga 59_update'!$D$5:$E$210,2,FALSE)="",NA(),VLOOKUP($A470,' REACH Bilaga 59_update'!$D$5:$E$210,2,FALSE))),IF(VLOOKUP($C470,' REACH Bilaga 59_update'!$C$5:$E$210,3,FALSE)="",NA(),VLOOKUP($C470,' REACH Bilaga 59_update'!$C$5:$E$210,3,FALSE)))</f>
        <v>#N/A</v>
      </c>
      <c r="P470" s="76" t="e">
        <f>IF(C470="-",IF(A470="-",IFERROR(VLOOKUP($D470,' REACH Bilaga 59_update'!$A$5:$F$210,MATCH(Sammanfattning!P$1,' REACH Bilaga 59_update'!$A$4:$F$4,0),FALSE),VLOOKUP($D470,'REACH Bilaga XIV_update'!$A$4:$H$110,MATCH(Sammanfattning!P$1,'REACH Bilaga XIV_update'!$A$4:$H$4,0),FALSE)),IFERROR(VLOOKUP($A470,' REACH Bilaga 59_update'!$D$5:$F$210,MATCH(Sammanfattning!P$1,' REACH Bilaga 59_update'!$D$4:$F$4,0),FALSE),VLOOKUP($A470,'REACH Bilaga XIV_update'!$D$4:$H$110,MATCH(Sammanfattning!P$1,'REACH Bilaga XIV_update'!$D$4:$H$4,0),FALSE))),IFERROR(VLOOKUP($C470,' REACH Bilaga 59_update'!$C$5:$F$210,MATCH(Sammanfattning!P$1,' REACH Bilaga 59_update'!$C$4:$F$4,0),FALSE),VLOOKUP($C470,'REACH Bilaga XIV_update'!$C$4:$H$110,MATCH(Sammanfattning!P$1,'REACH Bilaga XIV_update'!$C$4:$H$4,0),FALSE)))</f>
        <v>#N/A</v>
      </c>
      <c r="Q470" s="76" t="e">
        <f>IF($C470="-",IF($A470="-",IF(VLOOKUP($D470,'REACH Bilaga XIV_update'!$A$5:$I$110,9,FALSE)="",NA(),VLOOKUP($D470,'REACH Bilaga XIV_update'!$A$5:$I$110,9,FALSE)),IF(VLOOKUP($A470,'REACH Bilaga XIV_update'!$D$5:$I$110,6,FALSE)="",NA(),VLOOKUP($A470,'REACH Bilaga XIV_update'!$D$5:$I$110,6,FALSE))),IF(VLOOKUP($C470,'REACH Bilaga XIV_update'!$C$5:$I$110,7,FALSE)="",NA(),VLOOKUP($C470,'REACH Bilaga XIV_update'!$C$5:$I$110,7,FALSE)))</f>
        <v>#N/A</v>
      </c>
      <c r="R470" s="76" t="e">
        <f>IF($C470="-",IF($A470="-",IF(VLOOKUP($D470,CoRAP_update!$A$5:$O$376,15,FALSE)="",NA(),VLOOKUP($D470,CoRAP_update!$A$5:$O$376,15,FALSE)),IF(VLOOKUP($A470,CoRAP_update!$D$5:$O$376,12,FALSE)="",NA(),VLOOKUP($A470,CoRAP_update!$D$5:$O$376,12,FALSE))),IF(VLOOKUP($C470,CoRAP_update!$C$5:$O$376,13,FALSE)="",NA(),VLOOKUP($C470,CoRAP_update!$C$5:$O$376,13,FALSE)))</f>
        <v>#N/A</v>
      </c>
      <c r="S470" s="144" t="e">
        <f>IF($C470="-",IF($A470="-",VLOOKUP($D470,CoRAP_update!$A$5:$J$376,MATCH(Sammanfattning!S$1,CoRAP_update!$A$4:$J$4,0),FALSE),VLOOKUP($A470,CoRAP_update!$D$5:$J$376,MATCH(Sammanfattning!S$1,CoRAP_update!$D$4:$J$4,0),FALSE)),VLOOKUP($C470,CoRAP_update!$C$5:$J$376,MATCH(Sammanfattning!S$1,CoRAP_update!$C$4:$J$4,0),FALSE))</f>
        <v>#N/A</v>
      </c>
      <c r="T470" s="76" t="e">
        <f>IF($A470="-",VLOOKUP($D470,EDC_update!$C$2:$F$450,4,FALSE),VLOOKUP($A470,EDC_update!$B$2:$F$450,5,FALSE))</f>
        <v>#N/A</v>
      </c>
      <c r="V470" s="78">
        <f>IF(IFERROR(SEARCH("PBT",P470),99)=99,IF(IFERROR(SEARCH("suspected PBT",S470),99)=99,IF(IFERROR(SEARCH("concluded to be PBT",K470),99)=99,IF(IFERROR(SEARCH("PBT",S470),99)=99,IF(IFERROR(SEARCH("PBT cand",L470),99)=99,IF(IFERROR(SEARCH("PBT",L470),99)=99,IF(IFERROR(SEARCH("persistent, bioackumulative and toxic properties",K470),99)=99,0,Scoring!$E$3),Scoring!$E$3),Scoring!$E$7),Scoring!$E$3),Scoring!$E$5),Scoring!$E$6),Scoring!$E$3)</f>
        <v>0</v>
      </c>
      <c r="W470" s="78">
        <f>IF(IFERROR(SEARCH("vPvB",P470),99)=99,IF(IFERROR(SEARCH("suspected pbt/vPvB",S470),99)=99,IF(IFERROR(SEARCH("vPvB",S470),99)=99,IF(IFERROR(SEARCH("concluded to be a vPvB",S470),99)=99,IF(IFERROR(SEARCH("identified as vPvB",K470),99)=99,IF(IFERROR(SEARCH("concluded to be a vPvB",K470),99)=99,IF(IFERROR(SEARCH("concluded to be both pbt and vPvB",S470),99)=99,IF(IFERROR(SEARCH("concluded to be both pbt and vPvB",K470),99)=99,0,Scoring!$E$5),Scoring!$E$5),Scoring!$E$5),Scoring!$E$5),Scoring!$E$5),Scoring!$E$4),Scoring!$E$6),Scoring!$E$4)</f>
        <v>0</v>
      </c>
      <c r="X470" s="78">
        <f>IF(IFERROR(SEARCH("H410",N470),99)=99,IF(IFERROR(SEARCH("H410",O470),99)=99,IF(IFERROR(SEARCH("H410",Q470),99)=99,IF(IFERROR(SEARCH("H410",M470),99)=99,IF(IFERROR(SEARCH("H410",R470),99)=99,IF(IFERROR(SEARCH("H411",N470),99)=99,IF(IFERROR(SEARCH("H411",O470),99)=99,IF(IFERROR(SEARCH("H411",Q470),99)=99,IF(IFERROR(SEARCH("H411",M470),99)=99,IF(IFERROR(SEARCH("H411",R470),99)=99,IF(IFERROR(SEARCH("H413",N470),99)=99,IF(IFERROR(SEARCH("H413",O470),99)=99,IF(IFERROR(SEARCH("H413",Q470),99)=99,IF(IFERROR(SEARCH("H413",M470),99)=99,IF(IFERROR(SEARCH("H413",R470),99)=99,IF(IFERROR(SEARCH("H412",N470),99)=99,IF(IFERROR(SEARCH("H412",O470),99)=99,IF(IFERROR(SEARCH("H412",Q470),99)=99,IF(IFERROR(SEARCH("H412",M470),99)=99,IF(IFERROR(SEARCH("H412",R470),99)=99,0,Scoring!$E$2),Scoring!$E$2),Scoring!$E$2),Scoring!$E$2),Scoring!$E$2),Scoring!$E$2),Scoring!$E$2),Scoring!$E$2),Scoring!$E$2),Scoring!$E$2),Scoring!$E$2),Scoring!$E$2),Scoring!$E$2),Scoring!$E$2),Scoring!$E$2),Scoring!$E$2),Scoring!$E$2),Scoring!$E$2),Scoring!$E$2),Scoring!$E$2)</f>
        <v>0</v>
      </c>
      <c r="Y470" s="78">
        <f>IF(IFERROR(SEARCH("CMR",K470),99)=99,IF(IFERROR(SEARCH("Suspected CMR",S470),99)=99,IF(IFERROR(SEARCH("CMR",S470),99)=99,0,Scoring!$E$8),Scoring!$E$9),Scoring!$E$8)</f>
        <v>3</v>
      </c>
      <c r="Z470" s="78">
        <f>IF(IFERROR(SEARCH("H350",N470),99)=99,IF(IFERROR(SEARCH("H350",O470),99)=99,IF(IFERROR(SEARCH("H350",Q470),99)=99,IF(IFERROR(SEARCH("H350",M470),99)=99,IF(IFERROR(SEARCH("H350",R470),99)=99,IF(IFERROR(SEARCH("H351",N470),99)=99,IF(IFERROR(SEARCH("H351",O470),99)=99,IF(IFERROR(SEARCH("H351",Q470),99)=99,IF(IFERROR(SEARCH("H351",M470),99)=99,IF(IFERROR(SEARCH("H351",R470),99)=99,IF(IFERROR(SEARCH("carcinogenic",P470),99)=99,IF(IFERROR(SEARCH("suspected carcinogenic",S470),99)=99,0,Scoring!$E$12),Scoring!$E$11),Scoring!$E$10),Scoring!$E$10),Scoring!$E$10),Scoring!$E$10),Scoring!$E$10),Scoring!$E$10),Scoring!$E$10),Scoring!$E$10),Scoring!$E$10),Scoring!$E$10)</f>
        <v>1</v>
      </c>
      <c r="AA470" s="78">
        <f>IF(IFERROR(SEARCH("H340",N470),99)=99,IF(IFERROR(SEARCH("H340",O470),99)=99,IF(IFERROR(SEARCH("H340",Q470),99)=99,IF(IFERROR(SEARCH("H340",M470),99)=99,IF(IFERROR(SEARCH("H340",R470),99)=99,IF(IFERROR(SEARCH("H341",N470),99)=99,IF(IFERROR(SEARCH("H341",O470),99)=99,IF(IFERROR(SEARCH("H341",Q470),99)=99,IF(IFERROR(SEARCH("H341",M470),99)=99,IF(IFERROR(SEARCH("H341",R470),99)=99,IF(IFERROR(SEARCH("mutagenic",P470),99)=99,IF(IFERROR(SEARCH("suspected mutagenic",S470),99)=99,0,Scoring!$E$15),Scoring!$E$14),Scoring!$E$13),Scoring!$E$13),Scoring!$E$13),Scoring!$E$13),Scoring!$E$13),Scoring!$E$13),Scoring!$E$13),Scoring!$E$13),Scoring!$E$13),Scoring!$E$13)</f>
        <v>1</v>
      </c>
      <c r="AB470" s="78">
        <f>IF(IFERROR(SEARCH("H360",N470),99)=99,IF(IFERROR(SEARCH("H360",O470),99)=99,IF(IFERROR(SEARCH("H360",Q470),99)=99,IF(IFERROR(SEARCH("H360",M470),99)=99,IF(IFERROR(SEARCH("H360",R470),99)=99,IF(IFERROR(SEARCH("H361",N470),99)=99,IF(IFERROR(SEARCH("H361",O470),99)=99,IF(IFERROR(SEARCH("H361",Q470),99)=99,IF(IFERROR(SEARCH("H361",M470),99)=99,IF(IFERROR(SEARCH("H361",R470),99)=99,IF(IFERROR(SEARCH("reproduction",P470),99)=99,IF(IFERROR(SEARCH("suspected reprotoxic",S470),99)=99,IF(IFERROR(SEARCH("reprotoxic",S470),99)=99,IF(IFERROR(SEARCH("reprotoxic",K470),99)=99,0,Scoring!$E$18),Scoring!$E$18),Scoring!$E$19),Scoring!$E$17),Scoring!$E$16),Scoring!$E$16),Scoring!$E$16),Scoring!$E$16),Scoring!$E$16),Scoring!$E$16),Scoring!$E$16),Scoring!$E$16),Scoring!$E$16),Scoring!$E$16)</f>
        <v>1</v>
      </c>
      <c r="AC470" s="78">
        <f>IF(IFERROR(SEARCH("57f",L470),99)=99,IF(IFERROR(SEARCH("57(f)",P470),99)=99,0,Scoring!$E$20),Scoring!$E$20)</f>
        <v>0</v>
      </c>
      <c r="AD470" s="78">
        <f>IF(IFERROR(SEARCH("CAT1",T470),99)=99,IF(IFERROR(SEARCH("CAT2",T470),99)=99,IF(IFERROR(SEARCH("CAT3",T470),99)=99,IF(IFERROR(SEARCH("concluded to be endocrine",K470),99)=99,IF(IFERROR(SEARCH("categorised as endocrine",K470),99)=99,IF(IFERROR(SEARCH("endocrine disrupting",P470),99)=99,IF(IFERROR(SEARCH("endocrine disrupting",K470),99)=99,IF(IFERROR(SEARCH("suspected endocrine",S470),99)=99,IF(IFERROR(SEARCH("potential endocrine",S470),99)=99,0,Scoring!$E$25),Scoring!$E$25),Scoring!$E$24),Scoring!$E$24),Scoring!$E$24),Scoring!$E$24),Scoring!$E$23),Scoring!$E$22),Scoring!$E$21)</f>
        <v>0</v>
      </c>
      <c r="AE470" s="78">
        <f>IF(IFERROR(SEARCH("suspected sensitiser",S470),99)=99,IF(IFERROR(SEARCH("sensitiser",S470),99)=99,IF(IFERROR(SEARCH("other hazard based concern",S470),99)=99,0,Scoring!$E$28),Scoring!$E$26),Scoring!$E$27)</f>
        <v>0</v>
      </c>
      <c r="AF470" s="78">
        <f>IF(IFERROR(M470,1)=1,IF(IFERROR(N470,1)=1,IF(IFERROR(O470,1)=1,IF(IFERROR(Q470,1)=1,IF(IFERROR(R470,1)=1,IF(IFERROR(T470,1)=1,IF(IFERROR(K470,1)=1,IF(IFERROR(P470,1)=1,IF(IFERROR(S470,1)=1,Scoring!$E$29,0),0),0),0),0),0),0),0),0)</f>
        <v>0</v>
      </c>
      <c r="AG470" s="78">
        <f t="shared" si="43"/>
        <v>3</v>
      </c>
      <c r="AI470" s="93"/>
      <c r="AJ470" s="94"/>
      <c r="AK470" s="76"/>
      <c r="AL470" s="75"/>
      <c r="AN470" s="79"/>
      <c r="AO470" s="79"/>
      <c r="AP470" s="79"/>
      <c r="AQ470" s="79"/>
      <c r="AR470" s="79"/>
      <c r="AS470" s="78"/>
      <c r="AU470" s="79">
        <f>IF(IFERROR(F470,99)=99,IF(IFERROR(G470,99)=99,IF(IFERROR(H470,99)=99,IF(IFERROR(I470,99)=99,IF(IFERROR(E470,99)=99,IF(IFERROR(J470,99)=99,0,Scoring!$B$7),Scoring!$B$3),Scoring!$B$2),Scoring!$B$6),Scoring!$B$5),Scoring!$B$4)</f>
        <v>0.3</v>
      </c>
      <c r="AV470" s="78">
        <f t="shared" si="44"/>
        <v>0.89999999999999991</v>
      </c>
      <c r="AW470" s="78"/>
      <c r="AX470" s="66"/>
      <c r="AY470" s="78"/>
      <c r="AZ470" s="76"/>
      <c r="BA470" s="76"/>
      <c r="BB470" s="76"/>
    </row>
    <row r="471" spans="1:54" x14ac:dyDescent="0.25">
      <c r="A471" s="77" t="s">
        <v>3050</v>
      </c>
      <c r="B471" s="76" t="str">
        <f t="shared" si="45"/>
        <v>203-445-0</v>
      </c>
      <c r="C471" s="77" t="s">
        <v>252</v>
      </c>
      <c r="D471" s="77" t="s">
        <v>253</v>
      </c>
      <c r="E471" s="76" t="str">
        <f>IF(C471="-",IF(A471="-",VLOOKUP(D471,'sin-list 180320_update'!$C$2:$C$835,1,FALSE),VLOOKUP(A471,'sin-list 180320_update'!$A$2:$A$835,1,FALSE)),VLOOKUP(C471,'sin-list 180320_update'!$B$2:$B$835,1,FALSE))</f>
        <v>203-445-0</v>
      </c>
      <c r="F471" s="76" t="e">
        <f>IF($C471="-",IF($A471="-",VLOOKUP($D471,'REACH Bilaga XVII_update'!$A$5:$A$131,1,FALSE),VLOOKUP($A471,'REACH Bilaga XVII_update'!$C$5:$C$131,1,FALSE)),VLOOKUP($C471,'REACH Bilaga XVII_update'!$B$5:$B$131,1,FALSE))</f>
        <v>#N/A</v>
      </c>
      <c r="G471" s="76" t="str">
        <f>IF($C471="-",IF($A471="-",VLOOKUP($D471,' REACH Bilaga 59_update'!$A$5:$A$210,1,FALSE),VLOOKUP($A471,' REACH Bilaga 59_update'!$D$5:$D$210,1,FALSE)),VLOOKUP($C471,' REACH Bilaga 59_update'!$C$5:$C$210,1,FALSE))</f>
        <v>203-445-0</v>
      </c>
      <c r="H471" s="76" t="str">
        <f>IF($C471="-",IF($A471="-",VLOOKUP($D471,'REACH Bilaga XIV_update'!$A$5:$A$110,1,FALSE),VLOOKUP($A471,'REACH Bilaga XIV_update'!$D$5:$D$110,1,FALSE)),VLOOKUP($C471,'REACH Bilaga XIV_update'!$C$5:$C$110,1,FALSE))</f>
        <v>203-445-0</v>
      </c>
      <c r="I471" s="76" t="e">
        <f>IF($C471="-",IF($A471="-",VLOOKUP($D471,CoRAP_update!$A$5:$A$376,1,FALSE),VLOOKUP($A471,CoRAP_update!$D$5:$D$376,1,FALSE)),VLOOKUP($C471,CoRAP_update!$C$5:$C$376,1,FALSE))</f>
        <v>#N/A</v>
      </c>
      <c r="J471" s="76" t="e">
        <f>IF($C471="-",IF($A471="-",VLOOKUP($D471,EDC_update!$C$2:$C$450,1,FALSE),VLOOKUP($A471,EDC_update!$B$2:$B$450,1,FALSE)),VLOOKUP($C471,EDC_update!$L$2:$L$450,1,FALSE))</f>
        <v>#N/A</v>
      </c>
      <c r="K471" s="76" t="str">
        <f>IF($C471="-",IF($A471="-",IF(VLOOKUP($D471,'sin-list 180320_update'!$C$2:$S$835,3,FALSE)="",NA(),VLOOKUP($D471,'sin-list 180320_update'!$C$2:$S$835,3,FALSE)),IF(VLOOKUP($A471,'sin-list 180320_update'!$A$2:$S$835,5,FALSE)="",NA(),VLOOKUP($A471,'sin-list 180320_update'!$A$2:$S$835,5,FALSE))),IF(VLOOKUP($C471,'sin-list 180320_update'!$B$2:$S$835,4,FALSE)="",NA(),VLOOKUP($C471,'sin-list 180320_update'!$B$2:$S$835,4,FALSE)))</f>
        <v>Classified CMR according to Annex VI of Regulation 1272/2008</v>
      </c>
      <c r="L471" s="76" t="str">
        <f>IF($C471="-",IF($A471="-",VLOOKUP($D471,'sin-list 180320_update'!$C$2:$S$835,6,FALSE),VLOOKUP($A471,'sin-list 180320_update'!$A$2:$S$835,8,FALSE)),VLOOKUP($C471,'sin-list 180320_update'!$B$2:$S$835,7,FALSE))</f>
        <v>Flam. Liq. 2
Repr. 1B
STOT RE 2 *
Eye Irrit. 2
STOT SE 3
Skin Irrit. 2
STOT SE 3</v>
      </c>
      <c r="M471" s="76" t="str">
        <f>IF($C471="-",IF($A471="-",IF(VLOOKUP($D471,'sin-list 180320_update'!$C$2:$S$835,8,FALSE)="",NA(),VLOOKUP($D471,'sin-list 180320_update'!$C$2:$S$835,8,FALSE)),IF(VLOOKUP($A471,'sin-list 180320_update'!$A$2:$S$835,10,FALSE)="",NA(),VLOOKUP($A471,'sin-list 180320_update'!$A$2:$S$835,10,FALSE))),IF(VLOOKUP($C471,'sin-list 180320_update'!$B$2:$S$835,9,FALSE)="",NA(),VLOOKUP($C471,'sin-list 180320_update'!$B$2:$S$835,9,FALSE)))</f>
        <v>H225
H360FD
H373 **
H319
H335
H315
H336</v>
      </c>
      <c r="N471" s="76" t="e">
        <f>IF($C471="-",IF($A471="-",IF(VLOOKUP($D471,'REACH Bilaga XVII_update'!$A$5:$E$131,4,FALSE)="",NA(),VLOOKUP($D471,'REACH Bilaga XVII_update'!$A$5:$E$131,4,FALSE)),IF(VLOOKUP($A471,'REACH Bilaga XVII_update'!$C$5:$D$131,2,FALSE)="",NA(),VLOOKUP($A471,'REACH Bilaga XVII_update'!$C$5:$D$131,2,FALSE))),IF(VLOOKUP($C471,'REACH Bilaga XVII_update'!$B$5:$D$131,3,FALSE)="",NA(),VLOOKUP($C471,'REACH Bilaga XVII_update'!$B$5:$D$131,3,FALSE)))</f>
        <v>#N/A</v>
      </c>
      <c r="O471" s="76" t="str">
        <f>IF($C471="-",IF($A471="-",IF(VLOOKUP($D471,' REACH Bilaga 59_update'!$A$5:$E$210,5,FALSE)="",NA(),VLOOKUP($D471,' REACH Bilaga 59_update'!$A$5:$E$210,5,FALSE)),IF(VLOOKUP($A471,' REACH Bilaga 59_update'!$D$5:$E$210,2,FALSE)="",NA(),VLOOKUP($A471,' REACH Bilaga 59_update'!$D$5:$E$210,2,FALSE))),IF(VLOOKUP($C471,' REACH Bilaga 59_update'!$C$5:$E$210,3,FALSE)="",NA(),VLOOKUP($C471,' REACH Bilaga 59_update'!$C$5:$E$210,3,FALSE)))</f>
        <v>H225
H360FD
H335
H336
H373 **
H315
H319</v>
      </c>
      <c r="P471" s="76" t="str">
        <f>IF(C471="-",IF(A471="-",IFERROR(VLOOKUP($D471,' REACH Bilaga 59_update'!$A$5:$F$210,MATCH(Sammanfattning!P$1,' REACH Bilaga 59_update'!$A$4:$F$4,0),FALSE),VLOOKUP($D471,'REACH Bilaga XIV_update'!$A$4:$H$110,MATCH(Sammanfattning!P$1,'REACH Bilaga XIV_update'!$A$4:$H$4,0),FALSE)),IFERROR(VLOOKUP($A471,' REACH Bilaga 59_update'!$D$5:$F$210,MATCH(Sammanfattning!P$1,' REACH Bilaga 59_update'!$D$4:$F$4,0),FALSE),VLOOKUP($A471,'REACH Bilaga XIV_update'!$D$4:$H$110,MATCH(Sammanfattning!P$1,'REACH Bilaga XIV_update'!$D$4:$H$4,0),FALSE))),IFERROR(VLOOKUP($C471,' REACH Bilaga 59_update'!$C$5:$F$210,MATCH(Sammanfattning!P$1,' REACH Bilaga 59_update'!$C$4:$F$4,0),FALSE),VLOOKUP($C471,'REACH Bilaga XIV_update'!$C$4:$H$110,MATCH(Sammanfattning!P$1,'REACH Bilaga XIV_update'!$C$4:$H$4,0),FALSE)))</f>
        <v>Toxic for reproduction (Article 57c)</v>
      </c>
      <c r="Q471" s="76" t="str">
        <f>IF($C471="-",IF($A471="-",IF(VLOOKUP($D471,'REACH Bilaga XIV_update'!$A$5:$I$110,9,FALSE)="",NA(),VLOOKUP($D471,'REACH Bilaga XIV_update'!$A$5:$I$110,9,FALSE)),IF(VLOOKUP($A471,'REACH Bilaga XIV_update'!$D$5:$I$110,6,FALSE)="",NA(),VLOOKUP($A471,'REACH Bilaga XIV_update'!$D$5:$I$110,6,FALSE))),IF(VLOOKUP($C471,'REACH Bilaga XIV_update'!$C$5:$I$110,7,FALSE)="",NA(),VLOOKUP($C471,'REACH Bilaga XIV_update'!$C$5:$I$110,7,FALSE)))</f>
        <v>H225
H360FD
H335
H336
H373 **
H315
H319</v>
      </c>
      <c r="R471" s="76" t="e">
        <f>IF($C471="-",IF($A471="-",IF(VLOOKUP($D471,CoRAP_update!$A$5:$O$376,15,FALSE)="",NA(),VLOOKUP($D471,CoRAP_update!$A$5:$O$376,15,FALSE)),IF(VLOOKUP($A471,CoRAP_update!$D$5:$O$376,12,FALSE)="",NA(),VLOOKUP($A471,CoRAP_update!$D$5:$O$376,12,FALSE))),IF(VLOOKUP($C471,CoRAP_update!$C$5:$O$376,13,FALSE)="",NA(),VLOOKUP($C471,CoRAP_update!$C$5:$O$376,13,FALSE)))</f>
        <v>#N/A</v>
      </c>
      <c r="S471" s="144" t="e">
        <f>IF($C471="-",IF($A471="-",VLOOKUP($D471,CoRAP_update!$A$5:$J$376,MATCH(Sammanfattning!S$1,CoRAP_update!$A$4:$J$4,0),FALSE),VLOOKUP($A471,CoRAP_update!$D$5:$J$376,MATCH(Sammanfattning!S$1,CoRAP_update!$D$4:$J$4,0),FALSE)),VLOOKUP($C471,CoRAP_update!$C$5:$J$376,MATCH(Sammanfattning!S$1,CoRAP_update!$C$4:$J$4,0),FALSE))</f>
        <v>#N/A</v>
      </c>
      <c r="T471" s="76" t="e">
        <f>IF($A471="-",VLOOKUP($D471,EDC_update!$C$2:$F$450,4,FALSE),VLOOKUP($A471,EDC_update!$B$2:$F$450,5,FALSE))</f>
        <v>#N/A</v>
      </c>
      <c r="V471" s="78">
        <f>IF(IFERROR(SEARCH("PBT",P471),99)=99,IF(IFERROR(SEARCH("suspected PBT",S471),99)=99,IF(IFERROR(SEARCH("concluded to be PBT",K471),99)=99,IF(IFERROR(SEARCH("PBT",S471),99)=99,IF(IFERROR(SEARCH("PBT cand",L471),99)=99,IF(IFERROR(SEARCH("PBT",L471),99)=99,IF(IFERROR(SEARCH("persistent, bioackumulative and toxic properties",K471),99)=99,0,Scoring!$E$3),Scoring!$E$3),Scoring!$E$7),Scoring!$E$3),Scoring!$E$5),Scoring!$E$6),Scoring!$E$3)</f>
        <v>0</v>
      </c>
      <c r="W471" s="78">
        <f>IF(IFERROR(SEARCH("vPvB",P471),99)=99,IF(IFERROR(SEARCH("suspected pbt/vPvB",S471),99)=99,IF(IFERROR(SEARCH("vPvB",S471),99)=99,IF(IFERROR(SEARCH("concluded to be a vPvB",S471),99)=99,IF(IFERROR(SEARCH("identified as vPvB",K471),99)=99,IF(IFERROR(SEARCH("concluded to be a vPvB",K471),99)=99,IF(IFERROR(SEARCH("concluded to be both pbt and vPvB",S471),99)=99,IF(IFERROR(SEARCH("concluded to be both pbt and vPvB",K471),99)=99,0,Scoring!$E$5),Scoring!$E$5),Scoring!$E$5),Scoring!$E$5),Scoring!$E$5),Scoring!$E$4),Scoring!$E$6),Scoring!$E$4)</f>
        <v>0</v>
      </c>
      <c r="X471" s="78">
        <f>IF(IFERROR(SEARCH("H410",N471),99)=99,IF(IFERROR(SEARCH("H410",O471),99)=99,IF(IFERROR(SEARCH("H410",Q471),99)=99,IF(IFERROR(SEARCH("H410",M471),99)=99,IF(IFERROR(SEARCH("H410",R471),99)=99,IF(IFERROR(SEARCH("H411",N471),99)=99,IF(IFERROR(SEARCH("H411",O471),99)=99,IF(IFERROR(SEARCH("H411",Q471),99)=99,IF(IFERROR(SEARCH("H411",M471),99)=99,IF(IFERROR(SEARCH("H411",R471),99)=99,IF(IFERROR(SEARCH("H413",N471),99)=99,IF(IFERROR(SEARCH("H413",O471),99)=99,IF(IFERROR(SEARCH("H413",Q471),99)=99,IF(IFERROR(SEARCH("H413",M471),99)=99,IF(IFERROR(SEARCH("H413",R471),99)=99,IF(IFERROR(SEARCH("H412",N471),99)=99,IF(IFERROR(SEARCH("H412",O471),99)=99,IF(IFERROR(SEARCH("H412",Q471),99)=99,IF(IFERROR(SEARCH("H412",M471),99)=99,IF(IFERROR(SEARCH("H412",R471),99)=99,0,Scoring!$E$2),Scoring!$E$2),Scoring!$E$2),Scoring!$E$2),Scoring!$E$2),Scoring!$E$2),Scoring!$E$2),Scoring!$E$2),Scoring!$E$2),Scoring!$E$2),Scoring!$E$2),Scoring!$E$2),Scoring!$E$2),Scoring!$E$2),Scoring!$E$2),Scoring!$E$2),Scoring!$E$2),Scoring!$E$2),Scoring!$E$2),Scoring!$E$2)</f>
        <v>0</v>
      </c>
      <c r="Y471" s="78">
        <f>IF(IFERROR(SEARCH("CMR",K471),99)=99,IF(IFERROR(SEARCH("Suspected CMR",S471),99)=99,IF(IFERROR(SEARCH("CMR",S471),99)=99,0,Scoring!$E$8),Scoring!$E$9),Scoring!$E$8)</f>
        <v>3</v>
      </c>
      <c r="Z471" s="78">
        <f>IF(IFERROR(SEARCH("H350",N471),99)=99,IF(IFERROR(SEARCH("H350",O471),99)=99,IF(IFERROR(SEARCH("H350",Q471),99)=99,IF(IFERROR(SEARCH("H350",M471),99)=99,IF(IFERROR(SEARCH("H350",R471),99)=99,IF(IFERROR(SEARCH("H351",N471),99)=99,IF(IFERROR(SEARCH("H351",O471),99)=99,IF(IFERROR(SEARCH("H351",Q471),99)=99,IF(IFERROR(SEARCH("H351",M471),99)=99,IF(IFERROR(SEARCH("H351",R471),99)=99,IF(IFERROR(SEARCH("carcinogenic",P471),99)=99,IF(IFERROR(SEARCH("suspected carcinogenic",S471),99)=99,0,Scoring!$E$12),Scoring!$E$11),Scoring!$E$10),Scoring!$E$10),Scoring!$E$10),Scoring!$E$10),Scoring!$E$10),Scoring!$E$10),Scoring!$E$10),Scoring!$E$10),Scoring!$E$10),Scoring!$E$10)</f>
        <v>0</v>
      </c>
      <c r="AA471" s="78">
        <f>IF(IFERROR(SEARCH("H340",N471),99)=99,IF(IFERROR(SEARCH("H340",O471),99)=99,IF(IFERROR(SEARCH("H340",Q471),99)=99,IF(IFERROR(SEARCH("H340",M471),99)=99,IF(IFERROR(SEARCH("H340",R471),99)=99,IF(IFERROR(SEARCH("H341",N471),99)=99,IF(IFERROR(SEARCH("H341",O471),99)=99,IF(IFERROR(SEARCH("H341",Q471),99)=99,IF(IFERROR(SEARCH("H341",M471),99)=99,IF(IFERROR(SEARCH("H341",R471),99)=99,IF(IFERROR(SEARCH("mutagenic",P471),99)=99,IF(IFERROR(SEARCH("suspected mutagenic",S471),99)=99,0,Scoring!$E$15),Scoring!$E$14),Scoring!$E$13),Scoring!$E$13),Scoring!$E$13),Scoring!$E$13),Scoring!$E$13),Scoring!$E$13),Scoring!$E$13),Scoring!$E$13),Scoring!$E$13),Scoring!$E$13)</f>
        <v>0</v>
      </c>
      <c r="AB471" s="78">
        <f>IF(IFERROR(SEARCH("H360",N471),99)=99,IF(IFERROR(SEARCH("H360",O471),99)=99,IF(IFERROR(SEARCH("H360",Q471),99)=99,IF(IFERROR(SEARCH("H360",M471),99)=99,IF(IFERROR(SEARCH("H360",R471),99)=99,IF(IFERROR(SEARCH("H361",N471),99)=99,IF(IFERROR(SEARCH("H361",O471),99)=99,IF(IFERROR(SEARCH("H361",Q471),99)=99,IF(IFERROR(SEARCH("H361",M471),99)=99,IF(IFERROR(SEARCH("H361",R471),99)=99,IF(IFERROR(SEARCH("reproduction",P471),99)=99,IF(IFERROR(SEARCH("suspected reprotoxic",S471),99)=99,IF(IFERROR(SEARCH("reprotoxic",S471),99)=99,IF(IFERROR(SEARCH("reprotoxic",K471),99)=99,0,Scoring!$E$18),Scoring!$E$18),Scoring!$E$19),Scoring!$E$17),Scoring!$E$16),Scoring!$E$16),Scoring!$E$16),Scoring!$E$16),Scoring!$E$16),Scoring!$E$16),Scoring!$E$16),Scoring!$E$16),Scoring!$E$16),Scoring!$E$16)</f>
        <v>1</v>
      </c>
      <c r="AC471" s="78">
        <f>IF(IFERROR(SEARCH("57f",L471),99)=99,IF(IFERROR(SEARCH("57(f)",P471),99)=99,0,Scoring!$E$20),Scoring!$E$20)</f>
        <v>0</v>
      </c>
      <c r="AD471" s="78">
        <f>IF(IFERROR(SEARCH("CAT1",T471),99)=99,IF(IFERROR(SEARCH("CAT2",T471),99)=99,IF(IFERROR(SEARCH("CAT3",T471),99)=99,IF(IFERROR(SEARCH("concluded to be endocrine",K471),99)=99,IF(IFERROR(SEARCH("categorised as endocrine",K471),99)=99,IF(IFERROR(SEARCH("endocrine disrupting",P471),99)=99,IF(IFERROR(SEARCH("endocrine disrupting",K471),99)=99,IF(IFERROR(SEARCH("suspected endocrine",S471),99)=99,IF(IFERROR(SEARCH("potential endocrine",S471),99)=99,0,Scoring!$E$25),Scoring!$E$25),Scoring!$E$24),Scoring!$E$24),Scoring!$E$24),Scoring!$E$24),Scoring!$E$23),Scoring!$E$22),Scoring!$E$21)</f>
        <v>0</v>
      </c>
      <c r="AE471" s="78">
        <f>IF(IFERROR(SEARCH("suspected sensitiser",S471),99)=99,IF(IFERROR(SEARCH("sensitiser",S471),99)=99,IF(IFERROR(SEARCH("other hazard based concern",S471),99)=99,0,Scoring!$E$28),Scoring!$E$26),Scoring!$E$27)</f>
        <v>0</v>
      </c>
      <c r="AF471" s="78">
        <f>IF(IFERROR(M471,1)=1,IF(IFERROR(N471,1)=1,IF(IFERROR(O471,1)=1,IF(IFERROR(Q471,1)=1,IF(IFERROR(R471,1)=1,IF(IFERROR(T471,1)=1,IF(IFERROR(K471,1)=1,IF(IFERROR(P471,1)=1,IF(IFERROR(S471,1)=1,Scoring!$E$29,0),0),0),0),0),0),0),0),0)</f>
        <v>0</v>
      </c>
      <c r="AG471" s="78">
        <f t="shared" si="43"/>
        <v>3</v>
      </c>
      <c r="AI471" s="93"/>
      <c r="AJ471" s="94"/>
      <c r="AK471" s="76"/>
      <c r="AL471" s="75"/>
      <c r="AN471" s="79"/>
      <c r="AO471" s="79"/>
      <c r="AP471" s="79"/>
      <c r="AQ471" s="79"/>
      <c r="AR471" s="79"/>
      <c r="AS471" s="78"/>
      <c r="AU471" s="79">
        <f>IF(IFERROR(F471,99)=99,IF(IFERROR(G471,99)=99,IF(IFERROR(H471,99)=99,IF(IFERROR(I471,99)=99,IF(IFERROR(E471,99)=99,IF(IFERROR(J471,99)=99,0,Scoring!$B$7),Scoring!$B$3),Scoring!$B$2),Scoring!$B$6),Scoring!$B$5),Scoring!$B$4)</f>
        <v>1</v>
      </c>
      <c r="AV471" s="78">
        <f t="shared" si="44"/>
        <v>3</v>
      </c>
      <c r="AW471" s="78"/>
      <c r="AX471" s="66"/>
      <c r="AY471" s="78"/>
      <c r="AZ471" s="76"/>
      <c r="BA471" s="76"/>
      <c r="BB471" s="76"/>
    </row>
    <row r="472" spans="1:54" x14ac:dyDescent="0.25">
      <c r="A472" s="77" t="s">
        <v>4561</v>
      </c>
      <c r="B472" s="76" t="str">
        <f t="shared" si="45"/>
        <v>203-450-8</v>
      </c>
      <c r="C472" s="77" t="s">
        <v>263</v>
      </c>
      <c r="D472" s="77" t="s">
        <v>264</v>
      </c>
      <c r="E472" s="76" t="str">
        <f>IF(C472="-",IF(A472="-",VLOOKUP(D472,'sin-list 180320_update'!$C$2:$C$835,1,FALSE),VLOOKUP(A472,'sin-list 180320_update'!$A$2:$A$835,1,FALSE)),VLOOKUP(C472,'sin-list 180320_update'!$B$2:$B$835,1,FALSE))</f>
        <v>203-450-8</v>
      </c>
      <c r="F472" s="76" t="e">
        <f>IF($C472="-",IF($A472="-",VLOOKUP($D472,'REACH Bilaga XVII_update'!$A$5:$A$131,1,FALSE),VLOOKUP($A472,'REACH Bilaga XVII_update'!$C$5:$C$131,1,FALSE)),VLOOKUP($C472,'REACH Bilaga XVII_update'!$B$5:$B$131,1,FALSE))</f>
        <v>#N/A</v>
      </c>
      <c r="G472" s="76" t="e">
        <f>IF($C472="-",IF($A472="-",VLOOKUP($D472,' REACH Bilaga 59_update'!$A$5:$A$210,1,FALSE),VLOOKUP($A472,' REACH Bilaga 59_update'!$D$5:$D$210,1,FALSE)),VLOOKUP($C472,' REACH Bilaga 59_update'!$C$5:$C$210,1,FALSE))</f>
        <v>#N/A</v>
      </c>
      <c r="H472" s="76" t="e">
        <f>IF($C472="-",IF($A472="-",VLOOKUP($D472,'REACH Bilaga XIV_update'!$A$5:$A$110,1,FALSE),VLOOKUP($A472,'REACH Bilaga XIV_update'!$D$5:$D$110,1,FALSE)),VLOOKUP($C472,'REACH Bilaga XIV_update'!$C$5:$C$110,1,FALSE))</f>
        <v>#N/A</v>
      </c>
      <c r="I472" s="76" t="str">
        <f>IF($C472="-",IF($A472="-",VLOOKUP($D472,CoRAP_update!$A$5:$A$376,1,FALSE),VLOOKUP($A472,CoRAP_update!$D$5:$D$376,1,FALSE)),VLOOKUP($C472,CoRAP_update!$C$5:$C$376,1,FALSE))</f>
        <v>203-450-8</v>
      </c>
      <c r="J472" s="76" t="e">
        <f>IF($C472="-",IF($A472="-",VLOOKUP($D472,EDC_update!$C$2:$C$450,1,FALSE),VLOOKUP($A472,EDC_update!$B$2:$B$450,1,FALSE)),VLOOKUP($C472,EDC_update!$L$2:$L$450,1,FALSE))</f>
        <v>#N/A</v>
      </c>
      <c r="K472" s="76" t="str">
        <f>IF($C472="-",IF($A472="-",IF(VLOOKUP($D472,'sin-list 180320_update'!$C$2:$S$835,3,FALSE)="",NA(),VLOOKUP($D472,'sin-list 180320_update'!$C$2:$S$835,3,FALSE)),IF(VLOOKUP($A472,'sin-list 180320_update'!$A$2:$S$835,5,FALSE)="",NA(),VLOOKUP($A472,'sin-list 180320_update'!$A$2:$S$835,5,FALSE))),IF(VLOOKUP($C472,'sin-list 180320_update'!$B$2:$S$835,4,FALSE)="",NA(),VLOOKUP($C472,'sin-list 180320_update'!$B$2:$S$835,4,FALSE)))</f>
        <v>Classified CMR according to Annex VI of Regulation 1272/2008</v>
      </c>
      <c r="L472" s="76" t="str">
        <f>IF($C472="-",IF($A472="-",VLOOKUP($D472,'sin-list 180320_update'!$C$2:$S$835,6,FALSE),VLOOKUP($A472,'sin-list 180320_update'!$A$2:$S$835,8,FALSE)),VLOOKUP($C472,'sin-list 180320_update'!$B$2:$S$835,7,FALSE))</f>
        <v>Flam. Gas 1
Press. Gas
Carc. 1A
Muta. 1B</v>
      </c>
      <c r="M472" s="76" t="str">
        <f>IF($C472="-",IF($A472="-",IF(VLOOKUP($D472,'sin-list 180320_update'!$C$2:$S$835,8,FALSE)="",NA(),VLOOKUP($D472,'sin-list 180320_update'!$C$2:$S$835,8,FALSE)),IF(VLOOKUP($A472,'sin-list 180320_update'!$A$2:$S$835,10,FALSE)="",NA(),VLOOKUP($A472,'sin-list 180320_update'!$A$2:$S$835,10,FALSE))),IF(VLOOKUP($C472,'sin-list 180320_update'!$B$2:$S$835,9,FALSE)="",NA(),VLOOKUP($C472,'sin-list 180320_update'!$B$2:$S$835,9,FALSE)))</f>
        <v>H220
H350
H340</v>
      </c>
      <c r="N472" s="76" t="e">
        <f>IF($C472="-",IF($A472="-",IF(VLOOKUP($D472,'REACH Bilaga XVII_update'!$A$5:$E$131,4,FALSE)="",NA(),VLOOKUP($D472,'REACH Bilaga XVII_update'!$A$5:$E$131,4,FALSE)),IF(VLOOKUP($A472,'REACH Bilaga XVII_update'!$C$5:$D$131,2,FALSE)="",NA(),VLOOKUP($A472,'REACH Bilaga XVII_update'!$C$5:$D$131,2,FALSE))),IF(VLOOKUP($C472,'REACH Bilaga XVII_update'!$B$5:$D$131,3,FALSE)="",NA(),VLOOKUP($C472,'REACH Bilaga XVII_update'!$B$5:$D$131,3,FALSE)))</f>
        <v>#N/A</v>
      </c>
      <c r="O472" s="76" t="e">
        <f>IF($C472="-",IF($A472="-",IF(VLOOKUP($D472,' REACH Bilaga 59_update'!$A$5:$E$210,5,FALSE)="",NA(),VLOOKUP($D472,' REACH Bilaga 59_update'!$A$5:$E$210,5,FALSE)),IF(VLOOKUP($A472,' REACH Bilaga 59_update'!$D$5:$E$210,2,FALSE)="",NA(),VLOOKUP($A472,' REACH Bilaga 59_update'!$D$5:$E$210,2,FALSE))),IF(VLOOKUP($C472,' REACH Bilaga 59_update'!$C$5:$E$210,3,FALSE)="",NA(),VLOOKUP($C472,' REACH Bilaga 59_update'!$C$5:$E$210,3,FALSE)))</f>
        <v>#N/A</v>
      </c>
      <c r="P472" s="76" t="e">
        <f>IF(C472="-",IF(A472="-",IFERROR(VLOOKUP($D472,' REACH Bilaga 59_update'!$A$5:$F$210,MATCH(Sammanfattning!P$1,' REACH Bilaga 59_update'!$A$4:$F$4,0),FALSE),VLOOKUP($D472,'REACH Bilaga XIV_update'!$A$4:$H$110,MATCH(Sammanfattning!P$1,'REACH Bilaga XIV_update'!$A$4:$H$4,0),FALSE)),IFERROR(VLOOKUP($A472,' REACH Bilaga 59_update'!$D$5:$F$210,MATCH(Sammanfattning!P$1,' REACH Bilaga 59_update'!$D$4:$F$4,0),FALSE),VLOOKUP($A472,'REACH Bilaga XIV_update'!$D$4:$H$110,MATCH(Sammanfattning!P$1,'REACH Bilaga XIV_update'!$D$4:$H$4,0),FALSE))),IFERROR(VLOOKUP($C472,' REACH Bilaga 59_update'!$C$5:$F$210,MATCH(Sammanfattning!P$1,' REACH Bilaga 59_update'!$C$4:$F$4,0),FALSE),VLOOKUP($C472,'REACH Bilaga XIV_update'!$C$4:$H$110,MATCH(Sammanfattning!P$1,'REACH Bilaga XIV_update'!$C$4:$H$4,0),FALSE)))</f>
        <v>#N/A</v>
      </c>
      <c r="Q472" s="76" t="e">
        <f>IF($C472="-",IF($A472="-",IF(VLOOKUP($D472,'REACH Bilaga XIV_update'!$A$5:$I$110,9,FALSE)="",NA(),VLOOKUP($D472,'REACH Bilaga XIV_update'!$A$5:$I$110,9,FALSE)),IF(VLOOKUP($A472,'REACH Bilaga XIV_update'!$D$5:$I$110,6,FALSE)="",NA(),VLOOKUP($A472,'REACH Bilaga XIV_update'!$D$5:$I$110,6,FALSE))),IF(VLOOKUP($C472,'REACH Bilaga XIV_update'!$C$5:$I$110,7,FALSE)="",NA(),VLOOKUP($C472,'REACH Bilaga XIV_update'!$C$5:$I$110,7,FALSE)))</f>
        <v>#N/A</v>
      </c>
      <c r="R472" s="76" t="str">
        <f>IF($C472="-",IF($A472="-",IF(VLOOKUP($D472,CoRAP_update!$A$5:$O$376,15,FALSE)="",NA(),VLOOKUP($D472,CoRAP_update!$A$5:$O$376,15,FALSE)),IF(VLOOKUP($A472,CoRAP_update!$D$5:$O$376,12,FALSE)="",NA(),VLOOKUP($A472,CoRAP_update!$D$5:$O$376,12,FALSE))),IF(VLOOKUP($C472,CoRAP_update!$C$5:$O$376,13,FALSE)="",NA(),VLOOKUP($C472,CoRAP_update!$C$5:$O$376,13,FALSE)))</f>
        <v>H220
H350
H340</v>
      </c>
      <c r="S472" s="144" t="str">
        <f>IF($C472="-",IF($A472="-",VLOOKUP($D472,CoRAP_update!$A$5:$J$376,MATCH(Sammanfattning!S$1,CoRAP_update!$A$4:$J$4,0),FALSE),VLOOKUP($A472,CoRAP_update!$D$5:$J$376,MATCH(Sammanfattning!S$1,CoRAP_update!$D$4:$J$4,0),FALSE)),VLOOKUP($C472,CoRAP_update!$C$5:$J$376,MATCH(Sammanfattning!S$1,CoRAP_update!$C$4:$J$4,0),FALSE))</f>
        <v>CMR#Other exposure/risk based concern</v>
      </c>
      <c r="T472" s="76" t="e">
        <f>IF($A472="-",VLOOKUP($D472,EDC_update!$C$2:$F$450,4,FALSE),VLOOKUP($A472,EDC_update!$B$2:$F$450,5,FALSE))</f>
        <v>#N/A</v>
      </c>
      <c r="V472" s="78">
        <f>IF(IFERROR(SEARCH("PBT",P472),99)=99,IF(IFERROR(SEARCH("suspected PBT",S472),99)=99,IF(IFERROR(SEARCH("concluded to be PBT",K472),99)=99,IF(IFERROR(SEARCH("PBT",S472),99)=99,IF(IFERROR(SEARCH("PBT cand",L472),99)=99,IF(IFERROR(SEARCH("PBT",L472),99)=99,IF(IFERROR(SEARCH("persistent, bioackumulative and toxic properties",K472),99)=99,0,Scoring!$E$3),Scoring!$E$3),Scoring!$E$7),Scoring!$E$3),Scoring!$E$5),Scoring!$E$6),Scoring!$E$3)</f>
        <v>0</v>
      </c>
      <c r="W472" s="78">
        <f>IF(IFERROR(SEARCH("vPvB",P472),99)=99,IF(IFERROR(SEARCH("suspected pbt/vPvB",S472),99)=99,IF(IFERROR(SEARCH("vPvB",S472),99)=99,IF(IFERROR(SEARCH("concluded to be a vPvB",S472),99)=99,IF(IFERROR(SEARCH("identified as vPvB",K472),99)=99,IF(IFERROR(SEARCH("concluded to be a vPvB",K472),99)=99,IF(IFERROR(SEARCH("concluded to be both pbt and vPvB",S472),99)=99,IF(IFERROR(SEARCH("concluded to be both pbt and vPvB",K472),99)=99,0,Scoring!$E$5),Scoring!$E$5),Scoring!$E$5),Scoring!$E$5),Scoring!$E$5),Scoring!$E$4),Scoring!$E$6),Scoring!$E$4)</f>
        <v>0</v>
      </c>
      <c r="X472" s="78">
        <f>IF(IFERROR(SEARCH("H410",N472),99)=99,IF(IFERROR(SEARCH("H410",O472),99)=99,IF(IFERROR(SEARCH("H410",Q472),99)=99,IF(IFERROR(SEARCH("H410",M472),99)=99,IF(IFERROR(SEARCH("H410",R472),99)=99,IF(IFERROR(SEARCH("H411",N472),99)=99,IF(IFERROR(SEARCH("H411",O472),99)=99,IF(IFERROR(SEARCH("H411",Q472),99)=99,IF(IFERROR(SEARCH("H411",M472),99)=99,IF(IFERROR(SEARCH("H411",R472),99)=99,IF(IFERROR(SEARCH("H413",N472),99)=99,IF(IFERROR(SEARCH("H413",O472),99)=99,IF(IFERROR(SEARCH("H413",Q472),99)=99,IF(IFERROR(SEARCH("H413",M472),99)=99,IF(IFERROR(SEARCH("H413",R472),99)=99,IF(IFERROR(SEARCH("H412",N472),99)=99,IF(IFERROR(SEARCH("H412",O472),99)=99,IF(IFERROR(SEARCH("H412",Q472),99)=99,IF(IFERROR(SEARCH("H412",M472),99)=99,IF(IFERROR(SEARCH("H412",R472),99)=99,0,Scoring!$E$2),Scoring!$E$2),Scoring!$E$2),Scoring!$E$2),Scoring!$E$2),Scoring!$E$2),Scoring!$E$2),Scoring!$E$2),Scoring!$E$2),Scoring!$E$2),Scoring!$E$2),Scoring!$E$2),Scoring!$E$2),Scoring!$E$2),Scoring!$E$2),Scoring!$E$2),Scoring!$E$2),Scoring!$E$2),Scoring!$E$2),Scoring!$E$2)</f>
        <v>0</v>
      </c>
      <c r="Y472" s="78">
        <f>IF(IFERROR(SEARCH("CMR",K472),99)=99,IF(IFERROR(SEARCH("Suspected CMR",S472),99)=99,IF(IFERROR(SEARCH("CMR",S472),99)=99,0,Scoring!$E$8),Scoring!$E$9),Scoring!$E$8)</f>
        <v>3</v>
      </c>
      <c r="Z472" s="78">
        <f>IF(IFERROR(SEARCH("H350",N472),99)=99,IF(IFERROR(SEARCH("H350",O472),99)=99,IF(IFERROR(SEARCH("H350",Q472),99)=99,IF(IFERROR(SEARCH("H350",M472),99)=99,IF(IFERROR(SEARCH("H350",R472),99)=99,IF(IFERROR(SEARCH("H351",N472),99)=99,IF(IFERROR(SEARCH("H351",O472),99)=99,IF(IFERROR(SEARCH("H351",Q472),99)=99,IF(IFERROR(SEARCH("H351",M472),99)=99,IF(IFERROR(SEARCH("H351",R472),99)=99,IF(IFERROR(SEARCH("carcinogenic",P472),99)=99,IF(IFERROR(SEARCH("suspected carcinogenic",S472),99)=99,0,Scoring!$E$12),Scoring!$E$11),Scoring!$E$10),Scoring!$E$10),Scoring!$E$10),Scoring!$E$10),Scoring!$E$10),Scoring!$E$10),Scoring!$E$10),Scoring!$E$10),Scoring!$E$10),Scoring!$E$10)</f>
        <v>1</v>
      </c>
      <c r="AA472" s="78">
        <f>IF(IFERROR(SEARCH("H340",N472),99)=99,IF(IFERROR(SEARCH("H340",O472),99)=99,IF(IFERROR(SEARCH("H340",Q472),99)=99,IF(IFERROR(SEARCH("H340",M472),99)=99,IF(IFERROR(SEARCH("H340",R472),99)=99,IF(IFERROR(SEARCH("H341",N472),99)=99,IF(IFERROR(SEARCH("H341",O472),99)=99,IF(IFERROR(SEARCH("H341",Q472),99)=99,IF(IFERROR(SEARCH("H341",M472),99)=99,IF(IFERROR(SEARCH("H341",R472),99)=99,IF(IFERROR(SEARCH("mutagenic",P472),99)=99,IF(IFERROR(SEARCH("suspected mutagenic",S472),99)=99,0,Scoring!$E$15),Scoring!$E$14),Scoring!$E$13),Scoring!$E$13),Scoring!$E$13),Scoring!$E$13),Scoring!$E$13),Scoring!$E$13),Scoring!$E$13),Scoring!$E$13),Scoring!$E$13),Scoring!$E$13)</f>
        <v>1</v>
      </c>
      <c r="AB472" s="78">
        <f>IF(IFERROR(SEARCH("H360",N472),99)=99,IF(IFERROR(SEARCH("H360",O472),99)=99,IF(IFERROR(SEARCH("H360",Q472),99)=99,IF(IFERROR(SEARCH("H360",M472),99)=99,IF(IFERROR(SEARCH("H360",R472),99)=99,IF(IFERROR(SEARCH("H361",N472),99)=99,IF(IFERROR(SEARCH("H361",O472),99)=99,IF(IFERROR(SEARCH("H361",Q472),99)=99,IF(IFERROR(SEARCH("H361",M472),99)=99,IF(IFERROR(SEARCH("H361",R472),99)=99,IF(IFERROR(SEARCH("reproduction",P472),99)=99,IF(IFERROR(SEARCH("suspected reprotoxic",S472),99)=99,IF(IFERROR(SEARCH("reprotoxic",S472),99)=99,IF(IFERROR(SEARCH("reprotoxic",K472),99)=99,0,Scoring!$E$18),Scoring!$E$18),Scoring!$E$19),Scoring!$E$17),Scoring!$E$16),Scoring!$E$16),Scoring!$E$16),Scoring!$E$16),Scoring!$E$16),Scoring!$E$16),Scoring!$E$16),Scoring!$E$16),Scoring!$E$16),Scoring!$E$16)</f>
        <v>0</v>
      </c>
      <c r="AC472" s="78">
        <f>IF(IFERROR(SEARCH("57f",L472),99)=99,IF(IFERROR(SEARCH("57(f)",P472),99)=99,0,Scoring!$E$20),Scoring!$E$20)</f>
        <v>0</v>
      </c>
      <c r="AD472" s="78">
        <f>IF(IFERROR(SEARCH("CAT1",T472),99)=99,IF(IFERROR(SEARCH("CAT2",T472),99)=99,IF(IFERROR(SEARCH("CAT3",T472),99)=99,IF(IFERROR(SEARCH("concluded to be endocrine",K472),99)=99,IF(IFERROR(SEARCH("categorised as endocrine",K472),99)=99,IF(IFERROR(SEARCH("endocrine disrupting",P472),99)=99,IF(IFERROR(SEARCH("endocrine disrupting",K472),99)=99,IF(IFERROR(SEARCH("suspected endocrine",S472),99)=99,IF(IFERROR(SEARCH("potential endocrine",S472),99)=99,0,Scoring!$E$25),Scoring!$E$25),Scoring!$E$24),Scoring!$E$24),Scoring!$E$24),Scoring!$E$24),Scoring!$E$23),Scoring!$E$22),Scoring!$E$21)</f>
        <v>0</v>
      </c>
      <c r="AE472" s="78">
        <f>IF(IFERROR(SEARCH("suspected sensitiser",S472),99)=99,IF(IFERROR(SEARCH("sensitiser",S472),99)=99,IF(IFERROR(SEARCH("other hazard based concern",S472),99)=99,0,Scoring!$E$28),Scoring!$E$26),Scoring!$E$27)</f>
        <v>0</v>
      </c>
      <c r="AF472" s="78">
        <f>IF(IFERROR(M472,1)=1,IF(IFERROR(N472,1)=1,IF(IFERROR(O472,1)=1,IF(IFERROR(Q472,1)=1,IF(IFERROR(R472,1)=1,IF(IFERROR(T472,1)=1,IF(IFERROR(K472,1)=1,IF(IFERROR(P472,1)=1,IF(IFERROR(S472,1)=1,Scoring!$E$29,0),0),0),0),0),0),0),0),0)</f>
        <v>0</v>
      </c>
      <c r="AG472" s="78">
        <f t="shared" si="43"/>
        <v>3</v>
      </c>
      <c r="AI472" s="93"/>
      <c r="AJ472" s="94"/>
      <c r="AK472" s="76"/>
      <c r="AL472" s="75"/>
      <c r="AN472" s="79"/>
      <c r="AO472" s="79"/>
      <c r="AP472" s="79"/>
      <c r="AQ472" s="79"/>
      <c r="AR472" s="79"/>
      <c r="AS472" s="78"/>
      <c r="AU472" s="79">
        <f>IF(IFERROR(F472,99)=99,IF(IFERROR(G472,99)=99,IF(IFERROR(H472,99)=99,IF(IFERROR(I472,99)=99,IF(IFERROR(E472,99)=99,IF(IFERROR(J472,99)=99,0,Scoring!$B$7),Scoring!$B$3),Scoring!$B$2),Scoring!$B$6),Scoring!$B$5),Scoring!$B$4)</f>
        <v>0.5</v>
      </c>
      <c r="AV472" s="78">
        <f t="shared" si="44"/>
        <v>1.5</v>
      </c>
      <c r="AW472" s="78"/>
      <c r="AX472" s="66"/>
      <c r="AY472" s="78"/>
      <c r="AZ472" s="76"/>
      <c r="BA472" s="76"/>
      <c r="BB472" s="76"/>
    </row>
    <row r="473" spans="1:54" x14ac:dyDescent="0.25">
      <c r="A473" s="77" t="s">
        <v>3101</v>
      </c>
      <c r="B473" s="76" t="str">
        <f t="shared" si="45"/>
        <v>203-458-1</v>
      </c>
      <c r="C473" s="77" t="s">
        <v>274</v>
      </c>
      <c r="D473" s="77" t="s">
        <v>275</v>
      </c>
      <c r="E473" s="76" t="str">
        <f>IF(C473="-",IF(A473="-",VLOOKUP(D473,'sin-list 180320_update'!$C$2:$C$835,1,FALSE),VLOOKUP(A473,'sin-list 180320_update'!$A$2:$A$835,1,FALSE)),VLOOKUP(C473,'sin-list 180320_update'!$B$2:$B$835,1,FALSE))</f>
        <v>203-458-1</v>
      </c>
      <c r="F473" s="76" t="e">
        <f>IF($C473="-",IF($A473="-",VLOOKUP($D473,'REACH Bilaga XVII_update'!$A$5:$A$131,1,FALSE),VLOOKUP($A473,'REACH Bilaga XVII_update'!$C$5:$C$131,1,FALSE)),VLOOKUP($C473,'REACH Bilaga XVII_update'!$B$5:$B$131,1,FALSE))</f>
        <v>#N/A</v>
      </c>
      <c r="G473" s="76" t="str">
        <f>IF($C473="-",IF($A473="-",VLOOKUP($D473,' REACH Bilaga 59_update'!$A$5:$A$210,1,FALSE),VLOOKUP($A473,' REACH Bilaga 59_update'!$D$5:$D$210,1,FALSE)),VLOOKUP($C473,' REACH Bilaga 59_update'!$C$5:$C$210,1,FALSE))</f>
        <v>203-458-1</v>
      </c>
      <c r="H473" s="76" t="str">
        <f>IF($C473="-",IF($A473="-",VLOOKUP($D473,'REACH Bilaga XIV_update'!$A$5:$A$110,1,FALSE),VLOOKUP($A473,'REACH Bilaga XIV_update'!$D$5:$D$110,1,FALSE)),VLOOKUP($C473,'REACH Bilaga XIV_update'!$C$5:$C$110,1,FALSE))</f>
        <v>203-458-1</v>
      </c>
      <c r="I473" s="76" t="e">
        <f>IF($C473="-",IF($A473="-",VLOOKUP($D473,CoRAP_update!$A$5:$A$376,1,FALSE),VLOOKUP($A473,CoRAP_update!$D$5:$D$376,1,FALSE)),VLOOKUP($C473,CoRAP_update!$C$5:$C$376,1,FALSE))</f>
        <v>#N/A</v>
      </c>
      <c r="J473" s="76" t="e">
        <f>IF($C473="-",IF($A473="-",VLOOKUP($D473,EDC_update!$C$2:$C$450,1,FALSE),VLOOKUP($A473,EDC_update!$B$2:$B$450,1,FALSE)),VLOOKUP($C473,EDC_update!$L$2:$L$450,1,FALSE))</f>
        <v>#N/A</v>
      </c>
      <c r="K473" s="76" t="str">
        <f>IF($C473="-",IF($A473="-",IF(VLOOKUP($D473,'sin-list 180320_update'!$C$2:$S$835,3,FALSE)="",NA(),VLOOKUP($D473,'sin-list 180320_update'!$C$2:$S$835,3,FALSE)),IF(VLOOKUP($A473,'sin-list 180320_update'!$A$2:$S$835,5,FALSE)="",NA(),VLOOKUP($A473,'sin-list 180320_update'!$A$2:$S$835,5,FALSE))),IF(VLOOKUP($C473,'sin-list 180320_update'!$B$2:$S$835,4,FALSE)="",NA(),VLOOKUP($C473,'sin-list 180320_update'!$B$2:$S$835,4,FALSE)))</f>
        <v>Classified CMR according to Annex VI of Regulation 1272/2008</v>
      </c>
      <c r="L473" s="76" t="str">
        <f>IF($C473="-",IF($A473="-",VLOOKUP($D473,'sin-list 180320_update'!$C$2:$S$835,6,FALSE),VLOOKUP($A473,'sin-list 180320_update'!$A$2:$S$835,8,FALSE)),VLOOKUP($C473,'sin-list 180320_update'!$B$2:$S$835,7,FALSE))</f>
        <v>Flam. Liq. 2
Carc. 1B
Acute Tox. 4 *
Eye Irrit. 2
STOT SE 3
Skin Irrit. 2</v>
      </c>
      <c r="M473" s="76" t="str">
        <f>IF($C473="-",IF($A473="-",IF(VLOOKUP($D473,'sin-list 180320_update'!$C$2:$S$835,8,FALSE)="",NA(),VLOOKUP($D473,'sin-list 180320_update'!$C$2:$S$835,8,FALSE)),IF(VLOOKUP($A473,'sin-list 180320_update'!$A$2:$S$835,10,FALSE)="",NA(),VLOOKUP($A473,'sin-list 180320_update'!$A$2:$S$835,10,FALSE))),IF(VLOOKUP($C473,'sin-list 180320_update'!$B$2:$S$835,9,FALSE)="",NA(),VLOOKUP($C473,'sin-list 180320_update'!$B$2:$S$835,9,FALSE)))</f>
        <v>H225
H350
H302
H319
H335
H315</v>
      </c>
      <c r="N473" s="76" t="e">
        <f>IF($C473="-",IF($A473="-",IF(VLOOKUP($D473,'REACH Bilaga XVII_update'!$A$5:$E$131,4,FALSE)="",NA(),VLOOKUP($D473,'REACH Bilaga XVII_update'!$A$5:$E$131,4,FALSE)),IF(VLOOKUP($A473,'REACH Bilaga XVII_update'!$C$5:$D$131,2,FALSE)="",NA(),VLOOKUP($A473,'REACH Bilaga XVII_update'!$C$5:$D$131,2,FALSE))),IF(VLOOKUP($C473,'REACH Bilaga XVII_update'!$B$5:$D$131,3,FALSE)="",NA(),VLOOKUP($C473,'REACH Bilaga XVII_update'!$B$5:$D$131,3,FALSE)))</f>
        <v>#N/A</v>
      </c>
      <c r="O473" s="76" t="str">
        <f>IF($C473="-",IF($A473="-",IF(VLOOKUP($D473,' REACH Bilaga 59_update'!$A$5:$E$210,5,FALSE)="",NA(),VLOOKUP($D473,' REACH Bilaga 59_update'!$A$5:$E$210,5,FALSE)),IF(VLOOKUP($A473,' REACH Bilaga 59_update'!$D$5:$E$210,2,FALSE)="",NA(),VLOOKUP($A473,' REACH Bilaga 59_update'!$D$5:$E$210,2,FALSE))),IF(VLOOKUP($C473,' REACH Bilaga 59_update'!$C$5:$E$210,3,FALSE)="",NA(),VLOOKUP($C473,' REACH Bilaga 59_update'!$C$5:$E$210,3,FALSE)))</f>
        <v>H225
H350
H302
H335
H315
H319</v>
      </c>
      <c r="P473" s="76" t="str">
        <f>IF(C473="-",IF(A473="-",IFERROR(VLOOKUP($D473,' REACH Bilaga 59_update'!$A$5:$F$210,MATCH(Sammanfattning!P$1,' REACH Bilaga 59_update'!$A$4:$F$4,0),FALSE),VLOOKUP($D473,'REACH Bilaga XIV_update'!$A$4:$H$110,MATCH(Sammanfattning!P$1,'REACH Bilaga XIV_update'!$A$4:$H$4,0),FALSE)),IFERROR(VLOOKUP($A473,' REACH Bilaga 59_update'!$D$5:$F$210,MATCH(Sammanfattning!P$1,' REACH Bilaga 59_update'!$D$4:$F$4,0),FALSE),VLOOKUP($A473,'REACH Bilaga XIV_update'!$D$4:$H$110,MATCH(Sammanfattning!P$1,'REACH Bilaga XIV_update'!$D$4:$H$4,0),FALSE))),IFERROR(VLOOKUP($C473,' REACH Bilaga 59_update'!$C$5:$F$210,MATCH(Sammanfattning!P$1,' REACH Bilaga 59_update'!$C$4:$F$4,0),FALSE),VLOOKUP($C473,'REACH Bilaga XIV_update'!$C$4:$H$110,MATCH(Sammanfattning!P$1,'REACH Bilaga XIV_update'!$C$4:$H$4,0),FALSE)))</f>
        <v>Carcinogenic (Article 57a)</v>
      </c>
      <c r="Q473" s="76" t="str">
        <f>IF($C473="-",IF($A473="-",IF(VLOOKUP($D473,'REACH Bilaga XIV_update'!$A$5:$I$110,9,FALSE)="",NA(),VLOOKUP($D473,'REACH Bilaga XIV_update'!$A$5:$I$110,9,FALSE)),IF(VLOOKUP($A473,'REACH Bilaga XIV_update'!$D$5:$I$110,6,FALSE)="",NA(),VLOOKUP($A473,'REACH Bilaga XIV_update'!$D$5:$I$110,6,FALSE))),IF(VLOOKUP($C473,'REACH Bilaga XIV_update'!$C$5:$I$110,7,FALSE)="",NA(),VLOOKUP($C473,'REACH Bilaga XIV_update'!$C$5:$I$110,7,FALSE)))</f>
        <v>H225
H350
H302
H335
H315
H319</v>
      </c>
      <c r="R473" s="76" t="e">
        <f>IF($C473="-",IF($A473="-",IF(VLOOKUP($D473,CoRAP_update!$A$5:$O$376,15,FALSE)="",NA(),VLOOKUP($D473,CoRAP_update!$A$5:$O$376,15,FALSE)),IF(VLOOKUP($A473,CoRAP_update!$D$5:$O$376,12,FALSE)="",NA(),VLOOKUP($A473,CoRAP_update!$D$5:$O$376,12,FALSE))),IF(VLOOKUP($C473,CoRAP_update!$C$5:$O$376,13,FALSE)="",NA(),VLOOKUP($C473,CoRAP_update!$C$5:$O$376,13,FALSE)))</f>
        <v>#N/A</v>
      </c>
      <c r="S473" s="144" t="e">
        <f>IF($C473="-",IF($A473="-",VLOOKUP($D473,CoRAP_update!$A$5:$J$376,MATCH(Sammanfattning!S$1,CoRAP_update!$A$4:$J$4,0),FALSE),VLOOKUP($A473,CoRAP_update!$D$5:$J$376,MATCH(Sammanfattning!S$1,CoRAP_update!$D$4:$J$4,0),FALSE)),VLOOKUP($C473,CoRAP_update!$C$5:$J$376,MATCH(Sammanfattning!S$1,CoRAP_update!$C$4:$J$4,0),FALSE))</f>
        <v>#N/A</v>
      </c>
      <c r="T473" s="76" t="e">
        <f>IF($A473="-",VLOOKUP($D473,EDC_update!$C$2:$F$450,4,FALSE),VLOOKUP($A473,EDC_update!$B$2:$F$450,5,FALSE))</f>
        <v>#N/A</v>
      </c>
      <c r="V473" s="78">
        <f>IF(IFERROR(SEARCH("PBT",P473),99)=99,IF(IFERROR(SEARCH("suspected PBT",S473),99)=99,IF(IFERROR(SEARCH("concluded to be PBT",K473),99)=99,IF(IFERROR(SEARCH("PBT",S473),99)=99,IF(IFERROR(SEARCH("PBT cand",L473),99)=99,IF(IFERROR(SEARCH("PBT",L473),99)=99,IF(IFERROR(SEARCH("persistent, bioackumulative and toxic properties",K473),99)=99,0,Scoring!$E$3),Scoring!$E$3),Scoring!$E$7),Scoring!$E$3),Scoring!$E$5),Scoring!$E$6),Scoring!$E$3)</f>
        <v>0</v>
      </c>
      <c r="W473" s="78">
        <f>IF(IFERROR(SEARCH("vPvB",P473),99)=99,IF(IFERROR(SEARCH("suspected pbt/vPvB",S473),99)=99,IF(IFERROR(SEARCH("vPvB",S473),99)=99,IF(IFERROR(SEARCH("concluded to be a vPvB",S473),99)=99,IF(IFERROR(SEARCH("identified as vPvB",K473),99)=99,IF(IFERROR(SEARCH("concluded to be a vPvB",K473),99)=99,IF(IFERROR(SEARCH("concluded to be both pbt and vPvB",S473),99)=99,IF(IFERROR(SEARCH("concluded to be both pbt and vPvB",K473),99)=99,0,Scoring!$E$5),Scoring!$E$5),Scoring!$E$5),Scoring!$E$5),Scoring!$E$5),Scoring!$E$4),Scoring!$E$6),Scoring!$E$4)</f>
        <v>0</v>
      </c>
      <c r="X473" s="78">
        <f>IF(IFERROR(SEARCH("H410",N473),99)=99,IF(IFERROR(SEARCH("H410",O473),99)=99,IF(IFERROR(SEARCH("H410",Q473),99)=99,IF(IFERROR(SEARCH("H410",M473),99)=99,IF(IFERROR(SEARCH("H410",R473),99)=99,IF(IFERROR(SEARCH("H411",N473),99)=99,IF(IFERROR(SEARCH("H411",O473),99)=99,IF(IFERROR(SEARCH("H411",Q473),99)=99,IF(IFERROR(SEARCH("H411",M473),99)=99,IF(IFERROR(SEARCH("H411",R473),99)=99,IF(IFERROR(SEARCH("H413",N473),99)=99,IF(IFERROR(SEARCH("H413",O473),99)=99,IF(IFERROR(SEARCH("H413",Q473),99)=99,IF(IFERROR(SEARCH("H413",M473),99)=99,IF(IFERROR(SEARCH("H413",R473),99)=99,IF(IFERROR(SEARCH("H412",N473),99)=99,IF(IFERROR(SEARCH("H412",O473),99)=99,IF(IFERROR(SEARCH("H412",Q473),99)=99,IF(IFERROR(SEARCH("H412",M473),99)=99,IF(IFERROR(SEARCH("H412",R473),99)=99,0,Scoring!$E$2),Scoring!$E$2),Scoring!$E$2),Scoring!$E$2),Scoring!$E$2),Scoring!$E$2),Scoring!$E$2),Scoring!$E$2),Scoring!$E$2),Scoring!$E$2),Scoring!$E$2),Scoring!$E$2),Scoring!$E$2),Scoring!$E$2),Scoring!$E$2),Scoring!$E$2),Scoring!$E$2),Scoring!$E$2),Scoring!$E$2),Scoring!$E$2)</f>
        <v>0</v>
      </c>
      <c r="Y473" s="78">
        <f>IF(IFERROR(SEARCH("CMR",K473),99)=99,IF(IFERROR(SEARCH("Suspected CMR",S473),99)=99,IF(IFERROR(SEARCH("CMR",S473),99)=99,0,Scoring!$E$8),Scoring!$E$9),Scoring!$E$8)</f>
        <v>3</v>
      </c>
      <c r="Z473" s="78">
        <f>IF(IFERROR(SEARCH("H350",N473),99)=99,IF(IFERROR(SEARCH("H350",O473),99)=99,IF(IFERROR(SEARCH("H350",Q473),99)=99,IF(IFERROR(SEARCH("H350",M473),99)=99,IF(IFERROR(SEARCH("H350",R473),99)=99,IF(IFERROR(SEARCH("H351",N473),99)=99,IF(IFERROR(SEARCH("H351",O473),99)=99,IF(IFERROR(SEARCH("H351",Q473),99)=99,IF(IFERROR(SEARCH("H351",M473),99)=99,IF(IFERROR(SEARCH("H351",R473),99)=99,IF(IFERROR(SEARCH("carcinogenic",P473),99)=99,IF(IFERROR(SEARCH("suspected carcinogenic",S473),99)=99,0,Scoring!$E$12),Scoring!$E$11),Scoring!$E$10),Scoring!$E$10),Scoring!$E$10),Scoring!$E$10),Scoring!$E$10),Scoring!$E$10),Scoring!$E$10),Scoring!$E$10),Scoring!$E$10),Scoring!$E$10)</f>
        <v>1</v>
      </c>
      <c r="AA473" s="78">
        <f>IF(IFERROR(SEARCH("H340",N473),99)=99,IF(IFERROR(SEARCH("H340",O473),99)=99,IF(IFERROR(SEARCH("H340",Q473),99)=99,IF(IFERROR(SEARCH("H340",M473),99)=99,IF(IFERROR(SEARCH("H340",R473),99)=99,IF(IFERROR(SEARCH("H341",N473),99)=99,IF(IFERROR(SEARCH("H341",O473),99)=99,IF(IFERROR(SEARCH("H341",Q473),99)=99,IF(IFERROR(SEARCH("H341",M473),99)=99,IF(IFERROR(SEARCH("H341",R473),99)=99,IF(IFERROR(SEARCH("mutagenic",P473),99)=99,IF(IFERROR(SEARCH("suspected mutagenic",S473),99)=99,0,Scoring!$E$15),Scoring!$E$14),Scoring!$E$13),Scoring!$E$13),Scoring!$E$13),Scoring!$E$13),Scoring!$E$13),Scoring!$E$13),Scoring!$E$13),Scoring!$E$13),Scoring!$E$13),Scoring!$E$13)</f>
        <v>0</v>
      </c>
      <c r="AB473" s="78">
        <f>IF(IFERROR(SEARCH("H360",N473),99)=99,IF(IFERROR(SEARCH("H360",O473),99)=99,IF(IFERROR(SEARCH("H360",Q473),99)=99,IF(IFERROR(SEARCH("H360",M473),99)=99,IF(IFERROR(SEARCH("H360",R473),99)=99,IF(IFERROR(SEARCH("H361",N473),99)=99,IF(IFERROR(SEARCH("H361",O473),99)=99,IF(IFERROR(SEARCH("H361",Q473),99)=99,IF(IFERROR(SEARCH("H361",M473),99)=99,IF(IFERROR(SEARCH("H361",R473),99)=99,IF(IFERROR(SEARCH("reproduction",P473),99)=99,IF(IFERROR(SEARCH("suspected reprotoxic",S473),99)=99,IF(IFERROR(SEARCH("reprotoxic",S473),99)=99,IF(IFERROR(SEARCH("reprotoxic",K473),99)=99,0,Scoring!$E$18),Scoring!$E$18),Scoring!$E$19),Scoring!$E$17),Scoring!$E$16),Scoring!$E$16),Scoring!$E$16),Scoring!$E$16),Scoring!$E$16),Scoring!$E$16),Scoring!$E$16),Scoring!$E$16),Scoring!$E$16),Scoring!$E$16)</f>
        <v>0</v>
      </c>
      <c r="AC473" s="78">
        <f>IF(IFERROR(SEARCH("57f",L473),99)=99,IF(IFERROR(SEARCH("57(f)",P473),99)=99,0,Scoring!$E$20),Scoring!$E$20)</f>
        <v>0</v>
      </c>
      <c r="AD473" s="78">
        <f>IF(IFERROR(SEARCH("CAT1",T473),99)=99,IF(IFERROR(SEARCH("CAT2",T473),99)=99,IF(IFERROR(SEARCH("CAT3",T473),99)=99,IF(IFERROR(SEARCH("concluded to be endocrine",K473),99)=99,IF(IFERROR(SEARCH("categorised as endocrine",K473),99)=99,IF(IFERROR(SEARCH("endocrine disrupting",P473),99)=99,IF(IFERROR(SEARCH("endocrine disrupting",K473),99)=99,IF(IFERROR(SEARCH("suspected endocrine",S473),99)=99,IF(IFERROR(SEARCH("potential endocrine",S473),99)=99,0,Scoring!$E$25),Scoring!$E$25),Scoring!$E$24),Scoring!$E$24),Scoring!$E$24),Scoring!$E$24),Scoring!$E$23),Scoring!$E$22),Scoring!$E$21)</f>
        <v>0</v>
      </c>
      <c r="AE473" s="78">
        <f>IF(IFERROR(SEARCH("suspected sensitiser",S473),99)=99,IF(IFERROR(SEARCH("sensitiser",S473),99)=99,IF(IFERROR(SEARCH("other hazard based concern",S473),99)=99,0,Scoring!$E$28),Scoring!$E$26),Scoring!$E$27)</f>
        <v>0</v>
      </c>
      <c r="AF473" s="78">
        <f>IF(IFERROR(M473,1)=1,IF(IFERROR(N473,1)=1,IF(IFERROR(O473,1)=1,IF(IFERROR(Q473,1)=1,IF(IFERROR(R473,1)=1,IF(IFERROR(T473,1)=1,IF(IFERROR(K473,1)=1,IF(IFERROR(P473,1)=1,IF(IFERROR(S473,1)=1,Scoring!$E$29,0),0),0),0),0),0),0),0),0)</f>
        <v>0</v>
      </c>
      <c r="AG473" s="78">
        <f t="shared" si="43"/>
        <v>3</v>
      </c>
      <c r="AI473" s="93"/>
      <c r="AJ473" s="94"/>
      <c r="AK473" s="76"/>
      <c r="AL473" s="75"/>
      <c r="AN473" s="79"/>
      <c r="AO473" s="79"/>
      <c r="AP473" s="79"/>
      <c r="AQ473" s="79"/>
      <c r="AR473" s="79"/>
      <c r="AS473" s="78"/>
      <c r="AU473" s="79">
        <f>IF(IFERROR(F473,99)=99,IF(IFERROR(G473,99)=99,IF(IFERROR(H473,99)=99,IF(IFERROR(I473,99)=99,IF(IFERROR(E473,99)=99,IF(IFERROR(J473,99)=99,0,Scoring!$B$7),Scoring!$B$3),Scoring!$B$2),Scoring!$B$6),Scoring!$B$5),Scoring!$B$4)</f>
        <v>1</v>
      </c>
      <c r="AV473" s="78">
        <f t="shared" si="44"/>
        <v>3</v>
      </c>
      <c r="AW473" s="78"/>
      <c r="AX473" s="66"/>
      <c r="AY473" s="78"/>
      <c r="AZ473" s="76"/>
      <c r="BA473" s="76"/>
      <c r="BB473" s="76"/>
    </row>
    <row r="474" spans="1:54" x14ac:dyDescent="0.25">
      <c r="A474" s="77" t="s">
        <v>7465</v>
      </c>
      <c r="B474" s="76" t="str">
        <f t="shared" si="45"/>
        <v>203-480-1</v>
      </c>
      <c r="C474" s="77" t="s">
        <v>293</v>
      </c>
      <c r="D474" s="77" t="s">
        <v>294</v>
      </c>
      <c r="E474" s="76" t="str">
        <f>IF(C474="-",IF(A474="-",VLOOKUP(D474,'sin-list 180320_update'!$C$2:$C$835,1,FALSE),VLOOKUP(A474,'sin-list 180320_update'!$A$2:$A$835,1,FALSE)),VLOOKUP(C474,'sin-list 180320_update'!$B$2:$B$835,1,FALSE))</f>
        <v>203-480-1</v>
      </c>
      <c r="F474" s="76" t="e">
        <f>IF($C474="-",IF($A474="-",VLOOKUP($D474,'REACH Bilaga XVII_update'!$A$5:$A$131,1,FALSE),VLOOKUP($A474,'REACH Bilaga XVII_update'!$C$5:$C$131,1,FALSE)),VLOOKUP($C474,'REACH Bilaga XVII_update'!$B$5:$B$131,1,FALSE))</f>
        <v>#N/A</v>
      </c>
      <c r="G474" s="76" t="e">
        <f>IF($C474="-",IF($A474="-",VLOOKUP($D474,' REACH Bilaga 59_update'!$A$5:$A$210,1,FALSE),VLOOKUP($A474,' REACH Bilaga 59_update'!$D$5:$D$210,1,FALSE)),VLOOKUP($C474,' REACH Bilaga 59_update'!$C$5:$C$210,1,FALSE))</f>
        <v>#N/A</v>
      </c>
      <c r="H474" s="76" t="e">
        <f>IF($C474="-",IF($A474="-",VLOOKUP($D474,'REACH Bilaga XIV_update'!$A$5:$A$110,1,FALSE),VLOOKUP($A474,'REACH Bilaga XIV_update'!$D$5:$D$110,1,FALSE)),VLOOKUP($C474,'REACH Bilaga XIV_update'!$C$5:$C$110,1,FALSE))</f>
        <v>#N/A</v>
      </c>
      <c r="I474" s="76" t="e">
        <f>IF($C474="-",IF($A474="-",VLOOKUP($D474,CoRAP_update!$A$5:$A$376,1,FALSE),VLOOKUP($A474,CoRAP_update!$D$5:$D$376,1,FALSE)),VLOOKUP($C474,CoRAP_update!$C$5:$C$376,1,FALSE))</f>
        <v>#N/A</v>
      </c>
      <c r="J474" s="76" t="e">
        <f>IF($C474="-",IF($A474="-",VLOOKUP($D474,EDC_update!$C$2:$C$450,1,FALSE),VLOOKUP($A474,EDC_update!$B$2:$B$450,1,FALSE)),VLOOKUP($C474,EDC_update!$L$2:$L$450,1,FALSE))</f>
        <v>#N/A</v>
      </c>
      <c r="K474" s="76" t="str">
        <f>IF($C474="-",IF($A474="-",IF(VLOOKUP($D474,'sin-list 180320_update'!$C$2:$S$835,3,FALSE)="",NA(),VLOOKUP($D474,'sin-list 180320_update'!$C$2:$S$835,3,FALSE)),IF(VLOOKUP($A474,'sin-list 180320_update'!$A$2:$S$835,5,FALSE)="",NA(),VLOOKUP($A474,'sin-list 180320_update'!$A$2:$S$835,5,FALSE))),IF(VLOOKUP($C474,'sin-list 180320_update'!$B$2:$S$835,4,FALSE)="",NA(),VLOOKUP($C474,'sin-list 180320_update'!$B$2:$S$835,4,FALSE)))</f>
        <v>Classified CMR according to Annex VI of Regulation 1272/2008</v>
      </c>
      <c r="L474" s="76" t="str">
        <f>IF($C474="-",IF($A474="-",VLOOKUP($D474,'sin-list 180320_update'!$C$2:$S$835,6,FALSE),VLOOKUP($A474,'sin-list 180320_update'!$A$2:$S$835,8,FALSE)),VLOOKUP($C474,'sin-list 180320_update'!$B$2:$S$835,7,FALSE))</f>
        <v>Flam. Liq. 2
Carc. 1A
Acute Tox. 4 *
Acute Tox. 4 *
Acute Tox. 4 *</v>
      </c>
      <c r="M474" s="76" t="str">
        <f>IF($C474="-",IF($A474="-",IF(VLOOKUP($D474,'sin-list 180320_update'!$C$2:$S$835,8,FALSE)="",NA(),VLOOKUP($D474,'sin-list 180320_update'!$C$2:$S$835,8,FALSE)),IF(VLOOKUP($A474,'sin-list 180320_update'!$A$2:$S$835,10,FALSE)="",NA(),VLOOKUP($A474,'sin-list 180320_update'!$A$2:$S$835,10,FALSE))),IF(VLOOKUP($C474,'sin-list 180320_update'!$B$2:$S$835,9,FALSE)="",NA(),VLOOKUP($C474,'sin-list 180320_update'!$B$2:$S$835,9,FALSE)))</f>
        <v>H225
H350
H332
H312
H302</v>
      </c>
      <c r="N474" s="76" t="e">
        <f>IF($C474="-",IF($A474="-",IF(VLOOKUP($D474,'REACH Bilaga XVII_update'!$A$5:$E$131,4,FALSE)="",NA(),VLOOKUP($D474,'REACH Bilaga XVII_update'!$A$5:$E$131,4,FALSE)),IF(VLOOKUP($A474,'REACH Bilaga XVII_update'!$C$5:$D$131,2,FALSE)="",NA(),VLOOKUP($A474,'REACH Bilaga XVII_update'!$C$5:$D$131,2,FALSE))),IF(VLOOKUP($C474,'REACH Bilaga XVII_update'!$B$5:$D$131,3,FALSE)="",NA(),VLOOKUP($C474,'REACH Bilaga XVII_update'!$B$5:$D$131,3,FALSE)))</f>
        <v>#N/A</v>
      </c>
      <c r="O474" s="76" t="e">
        <f>IF($C474="-",IF($A474="-",IF(VLOOKUP($D474,' REACH Bilaga 59_update'!$A$5:$E$210,5,FALSE)="",NA(),VLOOKUP($D474,' REACH Bilaga 59_update'!$A$5:$E$210,5,FALSE)),IF(VLOOKUP($A474,' REACH Bilaga 59_update'!$D$5:$E$210,2,FALSE)="",NA(),VLOOKUP($A474,' REACH Bilaga 59_update'!$D$5:$E$210,2,FALSE))),IF(VLOOKUP($C474,' REACH Bilaga 59_update'!$C$5:$E$210,3,FALSE)="",NA(),VLOOKUP($C474,' REACH Bilaga 59_update'!$C$5:$E$210,3,FALSE)))</f>
        <v>#N/A</v>
      </c>
      <c r="P474" s="76" t="e">
        <f>IF(C474="-",IF(A474="-",IFERROR(VLOOKUP($D474,' REACH Bilaga 59_update'!$A$5:$F$210,MATCH(Sammanfattning!P$1,' REACH Bilaga 59_update'!$A$4:$F$4,0),FALSE),VLOOKUP($D474,'REACH Bilaga XIV_update'!$A$4:$H$110,MATCH(Sammanfattning!P$1,'REACH Bilaga XIV_update'!$A$4:$H$4,0),FALSE)),IFERROR(VLOOKUP($A474,' REACH Bilaga 59_update'!$D$5:$F$210,MATCH(Sammanfattning!P$1,' REACH Bilaga 59_update'!$D$4:$F$4,0),FALSE),VLOOKUP($A474,'REACH Bilaga XIV_update'!$D$4:$H$110,MATCH(Sammanfattning!P$1,'REACH Bilaga XIV_update'!$D$4:$H$4,0),FALSE))),IFERROR(VLOOKUP($C474,' REACH Bilaga 59_update'!$C$5:$F$210,MATCH(Sammanfattning!P$1,' REACH Bilaga 59_update'!$C$4:$F$4,0),FALSE),VLOOKUP($C474,'REACH Bilaga XIV_update'!$C$4:$H$110,MATCH(Sammanfattning!P$1,'REACH Bilaga XIV_update'!$C$4:$H$4,0),FALSE)))</f>
        <v>#N/A</v>
      </c>
      <c r="Q474" s="76" t="e">
        <f>IF($C474="-",IF($A474="-",IF(VLOOKUP($D474,'REACH Bilaga XIV_update'!$A$5:$I$110,9,FALSE)="",NA(),VLOOKUP($D474,'REACH Bilaga XIV_update'!$A$5:$I$110,9,FALSE)),IF(VLOOKUP($A474,'REACH Bilaga XIV_update'!$D$5:$I$110,6,FALSE)="",NA(),VLOOKUP($A474,'REACH Bilaga XIV_update'!$D$5:$I$110,6,FALSE))),IF(VLOOKUP($C474,'REACH Bilaga XIV_update'!$C$5:$I$110,7,FALSE)="",NA(),VLOOKUP($C474,'REACH Bilaga XIV_update'!$C$5:$I$110,7,FALSE)))</f>
        <v>#N/A</v>
      </c>
      <c r="R474" s="76" t="e">
        <f>IF($C474="-",IF($A474="-",IF(VLOOKUP($D474,CoRAP_update!$A$5:$O$376,15,FALSE)="",NA(),VLOOKUP($D474,CoRAP_update!$A$5:$O$376,15,FALSE)),IF(VLOOKUP($A474,CoRAP_update!$D$5:$O$376,12,FALSE)="",NA(),VLOOKUP($A474,CoRAP_update!$D$5:$O$376,12,FALSE))),IF(VLOOKUP($C474,CoRAP_update!$C$5:$O$376,13,FALSE)="",NA(),VLOOKUP($C474,CoRAP_update!$C$5:$O$376,13,FALSE)))</f>
        <v>#N/A</v>
      </c>
      <c r="S474" s="144" t="e">
        <f>IF($C474="-",IF($A474="-",VLOOKUP($D474,CoRAP_update!$A$5:$J$376,MATCH(Sammanfattning!S$1,CoRAP_update!$A$4:$J$4,0),FALSE),VLOOKUP($A474,CoRAP_update!$D$5:$J$376,MATCH(Sammanfattning!S$1,CoRAP_update!$D$4:$J$4,0),FALSE)),VLOOKUP($C474,CoRAP_update!$C$5:$J$376,MATCH(Sammanfattning!S$1,CoRAP_update!$C$4:$J$4,0),FALSE))</f>
        <v>#N/A</v>
      </c>
      <c r="T474" s="76" t="e">
        <f>IF($A474="-",VLOOKUP($D474,EDC_update!$C$2:$F$450,4,FALSE),VLOOKUP($A474,EDC_update!$B$2:$F$450,5,FALSE))</f>
        <v>#N/A</v>
      </c>
      <c r="V474" s="78">
        <f>IF(IFERROR(SEARCH("PBT",P474),99)=99,IF(IFERROR(SEARCH("suspected PBT",S474),99)=99,IF(IFERROR(SEARCH("concluded to be PBT",K474),99)=99,IF(IFERROR(SEARCH("PBT",S474),99)=99,IF(IFERROR(SEARCH("PBT cand",L474),99)=99,IF(IFERROR(SEARCH("PBT",L474),99)=99,IF(IFERROR(SEARCH("persistent, bioackumulative and toxic properties",K474),99)=99,0,Scoring!$E$3),Scoring!$E$3),Scoring!$E$7),Scoring!$E$3),Scoring!$E$5),Scoring!$E$6),Scoring!$E$3)</f>
        <v>0</v>
      </c>
      <c r="W474" s="78">
        <f>IF(IFERROR(SEARCH("vPvB",P474),99)=99,IF(IFERROR(SEARCH("suspected pbt/vPvB",S474),99)=99,IF(IFERROR(SEARCH("vPvB",S474),99)=99,IF(IFERROR(SEARCH("concluded to be a vPvB",S474),99)=99,IF(IFERROR(SEARCH("identified as vPvB",K474),99)=99,IF(IFERROR(SEARCH("concluded to be a vPvB",K474),99)=99,IF(IFERROR(SEARCH("concluded to be both pbt and vPvB",S474),99)=99,IF(IFERROR(SEARCH("concluded to be both pbt and vPvB",K474),99)=99,0,Scoring!$E$5),Scoring!$E$5),Scoring!$E$5),Scoring!$E$5),Scoring!$E$5),Scoring!$E$4),Scoring!$E$6),Scoring!$E$4)</f>
        <v>0</v>
      </c>
      <c r="X474" s="78">
        <f>IF(IFERROR(SEARCH("H410",N474),99)=99,IF(IFERROR(SEARCH("H410",O474),99)=99,IF(IFERROR(SEARCH("H410",Q474),99)=99,IF(IFERROR(SEARCH("H410",M474),99)=99,IF(IFERROR(SEARCH("H410",R474),99)=99,IF(IFERROR(SEARCH("H411",N474),99)=99,IF(IFERROR(SEARCH("H411",O474),99)=99,IF(IFERROR(SEARCH("H411",Q474),99)=99,IF(IFERROR(SEARCH("H411",M474),99)=99,IF(IFERROR(SEARCH("H411",R474),99)=99,IF(IFERROR(SEARCH("H413",N474),99)=99,IF(IFERROR(SEARCH("H413",O474),99)=99,IF(IFERROR(SEARCH("H413",Q474),99)=99,IF(IFERROR(SEARCH("H413",M474),99)=99,IF(IFERROR(SEARCH("H413",R474),99)=99,IF(IFERROR(SEARCH("H412",N474),99)=99,IF(IFERROR(SEARCH("H412",O474),99)=99,IF(IFERROR(SEARCH("H412",Q474),99)=99,IF(IFERROR(SEARCH("H412",M474),99)=99,IF(IFERROR(SEARCH("H412",R474),99)=99,0,Scoring!$E$2),Scoring!$E$2),Scoring!$E$2),Scoring!$E$2),Scoring!$E$2),Scoring!$E$2),Scoring!$E$2),Scoring!$E$2),Scoring!$E$2),Scoring!$E$2),Scoring!$E$2),Scoring!$E$2),Scoring!$E$2),Scoring!$E$2),Scoring!$E$2),Scoring!$E$2),Scoring!$E$2),Scoring!$E$2),Scoring!$E$2),Scoring!$E$2)</f>
        <v>0</v>
      </c>
      <c r="Y474" s="78">
        <f>IF(IFERROR(SEARCH("CMR",K474),99)=99,IF(IFERROR(SEARCH("Suspected CMR",S474),99)=99,IF(IFERROR(SEARCH("CMR",S474),99)=99,0,Scoring!$E$8),Scoring!$E$9),Scoring!$E$8)</f>
        <v>3</v>
      </c>
      <c r="Z474" s="78">
        <f>IF(IFERROR(SEARCH("H350",N474),99)=99,IF(IFERROR(SEARCH("H350",O474),99)=99,IF(IFERROR(SEARCH("H350",Q474),99)=99,IF(IFERROR(SEARCH("H350",M474),99)=99,IF(IFERROR(SEARCH("H350",R474),99)=99,IF(IFERROR(SEARCH("H351",N474),99)=99,IF(IFERROR(SEARCH("H351",O474),99)=99,IF(IFERROR(SEARCH("H351",Q474),99)=99,IF(IFERROR(SEARCH("H351",M474),99)=99,IF(IFERROR(SEARCH("H351",R474),99)=99,IF(IFERROR(SEARCH("carcinogenic",P474),99)=99,IF(IFERROR(SEARCH("suspected carcinogenic",S474),99)=99,0,Scoring!$E$12),Scoring!$E$11),Scoring!$E$10),Scoring!$E$10),Scoring!$E$10),Scoring!$E$10),Scoring!$E$10),Scoring!$E$10),Scoring!$E$10),Scoring!$E$10),Scoring!$E$10),Scoring!$E$10)</f>
        <v>1</v>
      </c>
      <c r="AA474" s="78">
        <f>IF(IFERROR(SEARCH("H340",N474),99)=99,IF(IFERROR(SEARCH("H340",O474),99)=99,IF(IFERROR(SEARCH("H340",Q474),99)=99,IF(IFERROR(SEARCH("H340",M474),99)=99,IF(IFERROR(SEARCH("H340",R474),99)=99,IF(IFERROR(SEARCH("H341",N474),99)=99,IF(IFERROR(SEARCH("H341",O474),99)=99,IF(IFERROR(SEARCH("H341",Q474),99)=99,IF(IFERROR(SEARCH("H341",M474),99)=99,IF(IFERROR(SEARCH("H341",R474),99)=99,IF(IFERROR(SEARCH("mutagenic",P474),99)=99,IF(IFERROR(SEARCH("suspected mutagenic",S474),99)=99,0,Scoring!$E$15),Scoring!$E$14),Scoring!$E$13),Scoring!$E$13),Scoring!$E$13),Scoring!$E$13),Scoring!$E$13),Scoring!$E$13),Scoring!$E$13),Scoring!$E$13),Scoring!$E$13),Scoring!$E$13)</f>
        <v>0</v>
      </c>
      <c r="AB474" s="78">
        <f>IF(IFERROR(SEARCH("H360",N474),99)=99,IF(IFERROR(SEARCH("H360",O474),99)=99,IF(IFERROR(SEARCH("H360",Q474),99)=99,IF(IFERROR(SEARCH("H360",M474),99)=99,IF(IFERROR(SEARCH("H360",R474),99)=99,IF(IFERROR(SEARCH("H361",N474),99)=99,IF(IFERROR(SEARCH("H361",O474),99)=99,IF(IFERROR(SEARCH("H361",Q474),99)=99,IF(IFERROR(SEARCH("H361",M474),99)=99,IF(IFERROR(SEARCH("H361",R474),99)=99,IF(IFERROR(SEARCH("reproduction",P474),99)=99,IF(IFERROR(SEARCH("suspected reprotoxic",S474),99)=99,IF(IFERROR(SEARCH("reprotoxic",S474),99)=99,IF(IFERROR(SEARCH("reprotoxic",K474),99)=99,0,Scoring!$E$18),Scoring!$E$18),Scoring!$E$19),Scoring!$E$17),Scoring!$E$16),Scoring!$E$16),Scoring!$E$16),Scoring!$E$16),Scoring!$E$16),Scoring!$E$16),Scoring!$E$16),Scoring!$E$16),Scoring!$E$16),Scoring!$E$16)</f>
        <v>0</v>
      </c>
      <c r="AC474" s="78">
        <f>IF(IFERROR(SEARCH("57f",L474),99)=99,IF(IFERROR(SEARCH("57(f)",P474),99)=99,0,Scoring!$E$20),Scoring!$E$20)</f>
        <v>0</v>
      </c>
      <c r="AD474" s="78">
        <f>IF(IFERROR(SEARCH("CAT1",T474),99)=99,IF(IFERROR(SEARCH("CAT2",T474),99)=99,IF(IFERROR(SEARCH("CAT3",T474),99)=99,IF(IFERROR(SEARCH("concluded to be endocrine",K474),99)=99,IF(IFERROR(SEARCH("categorised as endocrine",K474),99)=99,IF(IFERROR(SEARCH("endocrine disrupting",P474),99)=99,IF(IFERROR(SEARCH("endocrine disrupting",K474),99)=99,IF(IFERROR(SEARCH("suspected endocrine",S474),99)=99,IF(IFERROR(SEARCH("potential endocrine",S474),99)=99,0,Scoring!$E$25),Scoring!$E$25),Scoring!$E$24),Scoring!$E$24),Scoring!$E$24),Scoring!$E$24),Scoring!$E$23),Scoring!$E$22),Scoring!$E$21)</f>
        <v>0</v>
      </c>
      <c r="AE474" s="78">
        <f>IF(IFERROR(SEARCH("suspected sensitiser",S474),99)=99,IF(IFERROR(SEARCH("sensitiser",S474),99)=99,IF(IFERROR(SEARCH("other hazard based concern",S474),99)=99,0,Scoring!$E$28),Scoring!$E$26),Scoring!$E$27)</f>
        <v>0</v>
      </c>
      <c r="AF474" s="78">
        <f>IF(IFERROR(M474,1)=1,IF(IFERROR(N474,1)=1,IF(IFERROR(O474,1)=1,IF(IFERROR(Q474,1)=1,IF(IFERROR(R474,1)=1,IF(IFERROR(T474,1)=1,IF(IFERROR(K474,1)=1,IF(IFERROR(P474,1)=1,IF(IFERROR(S474,1)=1,Scoring!$E$29,0),0),0),0),0),0),0),0),0)</f>
        <v>0</v>
      </c>
      <c r="AG474" s="78">
        <f t="shared" si="43"/>
        <v>3</v>
      </c>
      <c r="AI474" s="93"/>
      <c r="AJ474" s="94"/>
      <c r="AK474" s="76"/>
      <c r="AL474" s="75"/>
      <c r="AN474" s="79"/>
      <c r="AO474" s="79"/>
      <c r="AP474" s="79"/>
      <c r="AQ474" s="79"/>
      <c r="AR474" s="79"/>
      <c r="AS474" s="78"/>
      <c r="AU474" s="79">
        <f>IF(IFERROR(F474,99)=99,IF(IFERROR(G474,99)=99,IF(IFERROR(H474,99)=99,IF(IFERROR(I474,99)=99,IF(IFERROR(E474,99)=99,IF(IFERROR(J474,99)=99,0,Scoring!$B$7),Scoring!$B$3),Scoring!$B$2),Scoring!$B$6),Scoring!$B$5),Scoring!$B$4)</f>
        <v>0.3</v>
      </c>
      <c r="AV474" s="78">
        <f t="shared" si="44"/>
        <v>0.89999999999999991</v>
      </c>
      <c r="AW474" s="78"/>
      <c r="AX474" s="66"/>
      <c r="AY474" s="78"/>
      <c r="AZ474" s="76"/>
      <c r="BA474" s="76"/>
      <c r="BB474" s="76"/>
    </row>
    <row r="475" spans="1:54" x14ac:dyDescent="0.25">
      <c r="A475" s="77" t="s">
        <v>3119</v>
      </c>
      <c r="B475" s="76" t="str">
        <f t="shared" si="45"/>
        <v>203-713-7</v>
      </c>
      <c r="C475" s="77" t="s">
        <v>319</v>
      </c>
      <c r="D475" s="77" t="s">
        <v>320</v>
      </c>
      <c r="E475" s="76" t="str">
        <f>IF(C475="-",IF(A475="-",VLOOKUP(D475,'sin-list 180320_update'!$C$2:$C$835,1,FALSE),VLOOKUP(A475,'sin-list 180320_update'!$A$2:$A$835,1,FALSE)),VLOOKUP(C475,'sin-list 180320_update'!$B$2:$B$835,1,FALSE))</f>
        <v>203-713-7</v>
      </c>
      <c r="F475" s="76" t="e">
        <f>IF($C475="-",IF($A475="-",VLOOKUP($D475,'REACH Bilaga XVII_update'!$A$5:$A$131,1,FALSE),VLOOKUP($A475,'REACH Bilaga XVII_update'!$C$5:$C$131,1,FALSE)),VLOOKUP($C475,'REACH Bilaga XVII_update'!$B$5:$B$131,1,FALSE))</f>
        <v>#N/A</v>
      </c>
      <c r="G475" s="76" t="str">
        <f>IF($C475="-",IF($A475="-",VLOOKUP($D475,' REACH Bilaga 59_update'!$A$5:$A$210,1,FALSE),VLOOKUP($A475,' REACH Bilaga 59_update'!$D$5:$D$210,1,FALSE)),VLOOKUP($C475,' REACH Bilaga 59_update'!$C$5:$C$210,1,FALSE))</f>
        <v>203-713-7</v>
      </c>
      <c r="H475" s="76" t="e">
        <f>IF($C475="-",IF($A475="-",VLOOKUP($D475,'REACH Bilaga XIV_update'!$A$5:$A$110,1,FALSE),VLOOKUP($A475,'REACH Bilaga XIV_update'!$D$5:$D$110,1,FALSE)),VLOOKUP($C475,'REACH Bilaga XIV_update'!$C$5:$C$110,1,FALSE))</f>
        <v>#N/A</v>
      </c>
      <c r="I475" s="76" t="e">
        <f>IF($C475="-",IF($A475="-",VLOOKUP($D475,CoRAP_update!$A$5:$A$376,1,FALSE),VLOOKUP($A475,CoRAP_update!$D$5:$D$376,1,FALSE)),VLOOKUP($C475,CoRAP_update!$C$5:$C$376,1,FALSE))</f>
        <v>#N/A</v>
      </c>
      <c r="J475" s="76" t="e">
        <f>IF($C475="-",IF($A475="-",VLOOKUP($D475,EDC_update!$C$2:$C$450,1,FALSE),VLOOKUP($A475,EDC_update!$B$2:$B$450,1,FALSE)),VLOOKUP($C475,EDC_update!$L$2:$L$450,1,FALSE))</f>
        <v>#N/A</v>
      </c>
      <c r="K475" s="76" t="str">
        <f>IF($C475="-",IF($A475="-",IF(VLOOKUP($D475,'sin-list 180320_update'!$C$2:$S$835,3,FALSE)="",NA(),VLOOKUP($D475,'sin-list 180320_update'!$C$2:$S$835,3,FALSE)),IF(VLOOKUP($A475,'sin-list 180320_update'!$A$2:$S$835,5,FALSE)="",NA(),VLOOKUP($A475,'sin-list 180320_update'!$A$2:$S$835,5,FALSE))),IF(VLOOKUP($C475,'sin-list 180320_update'!$B$2:$S$835,4,FALSE)="",NA(),VLOOKUP($C475,'sin-list 180320_update'!$B$2:$S$835,4,FALSE)))</f>
        <v>Classified CMR according to Annex VI of Regulation 1272/2008</v>
      </c>
      <c r="L475" s="76" t="str">
        <f>IF($C475="-",IF($A475="-",VLOOKUP($D475,'sin-list 180320_update'!$C$2:$S$835,6,FALSE),VLOOKUP($A475,'sin-list 180320_update'!$A$2:$S$835,8,FALSE)),VLOOKUP($C475,'sin-list 180320_update'!$B$2:$S$835,7,FALSE))</f>
        <v>Flam. Liq. 3
Repr. 1B
Acute Tox. 4 *
Acute Tox. 4 *
Acute Tox. 4 *</v>
      </c>
      <c r="M475" s="76" t="str">
        <f>IF($C475="-",IF($A475="-",IF(VLOOKUP($D475,'sin-list 180320_update'!$C$2:$S$835,8,FALSE)="",NA(),VLOOKUP($D475,'sin-list 180320_update'!$C$2:$S$835,8,FALSE)),IF(VLOOKUP($A475,'sin-list 180320_update'!$A$2:$S$835,10,FALSE)="",NA(),VLOOKUP($A475,'sin-list 180320_update'!$A$2:$S$835,10,FALSE))),IF(VLOOKUP($C475,'sin-list 180320_update'!$B$2:$S$835,9,FALSE)="",NA(),VLOOKUP($C475,'sin-list 180320_update'!$B$2:$S$835,9,FALSE)))</f>
        <v>H226
H360FD
H332
H312
H302</v>
      </c>
      <c r="N475" s="76" t="e">
        <f>IF($C475="-",IF($A475="-",IF(VLOOKUP($D475,'REACH Bilaga XVII_update'!$A$5:$E$131,4,FALSE)="",NA(),VLOOKUP($D475,'REACH Bilaga XVII_update'!$A$5:$E$131,4,FALSE)),IF(VLOOKUP($A475,'REACH Bilaga XVII_update'!$C$5:$D$131,2,FALSE)="",NA(),VLOOKUP($A475,'REACH Bilaga XVII_update'!$C$5:$D$131,2,FALSE))),IF(VLOOKUP($C475,'REACH Bilaga XVII_update'!$B$5:$D$131,3,FALSE)="",NA(),VLOOKUP($C475,'REACH Bilaga XVII_update'!$B$5:$D$131,3,FALSE)))</f>
        <v>#N/A</v>
      </c>
      <c r="O475" s="76" t="str">
        <f>IF($C475="-",IF($A475="-",IF(VLOOKUP($D475,' REACH Bilaga 59_update'!$A$5:$E$210,5,FALSE)="",NA(),VLOOKUP($D475,' REACH Bilaga 59_update'!$A$5:$E$210,5,FALSE)),IF(VLOOKUP($A475,' REACH Bilaga 59_update'!$D$5:$E$210,2,FALSE)="",NA(),VLOOKUP($A475,' REACH Bilaga 59_update'!$D$5:$E$210,2,FALSE))),IF(VLOOKUP($C475,' REACH Bilaga 59_update'!$C$5:$E$210,3,FALSE)="",NA(),VLOOKUP($C475,' REACH Bilaga 59_update'!$C$5:$E$210,3,FALSE)))</f>
        <v>H226
H360FD
H332
H312
H302</v>
      </c>
      <c r="P475" s="76" t="str">
        <f>IF(C475="-",IF(A475="-",IFERROR(VLOOKUP($D475,' REACH Bilaga 59_update'!$A$5:$F$210,MATCH(Sammanfattning!P$1,' REACH Bilaga 59_update'!$A$4:$F$4,0),FALSE),VLOOKUP($D475,'REACH Bilaga XIV_update'!$A$4:$H$110,MATCH(Sammanfattning!P$1,'REACH Bilaga XIV_update'!$A$4:$H$4,0),FALSE)),IFERROR(VLOOKUP($A475,' REACH Bilaga 59_update'!$D$5:$F$210,MATCH(Sammanfattning!P$1,' REACH Bilaga 59_update'!$D$4:$F$4,0),FALSE),VLOOKUP($A475,'REACH Bilaga XIV_update'!$D$4:$H$110,MATCH(Sammanfattning!P$1,'REACH Bilaga XIV_update'!$D$4:$H$4,0),FALSE))),IFERROR(VLOOKUP($C475,' REACH Bilaga 59_update'!$C$5:$F$210,MATCH(Sammanfattning!P$1,' REACH Bilaga 59_update'!$C$4:$F$4,0),FALSE),VLOOKUP($C475,'REACH Bilaga XIV_update'!$C$4:$H$110,MATCH(Sammanfattning!P$1,'REACH Bilaga XIV_update'!$C$4:$H$4,0),FALSE)))</f>
        <v>Toxic for reproduction (Article 57c)</v>
      </c>
      <c r="Q475" s="76" t="e">
        <f>IF($C475="-",IF($A475="-",IF(VLOOKUP($D475,'REACH Bilaga XIV_update'!$A$5:$I$110,9,FALSE)="",NA(),VLOOKUP($D475,'REACH Bilaga XIV_update'!$A$5:$I$110,9,FALSE)),IF(VLOOKUP($A475,'REACH Bilaga XIV_update'!$D$5:$I$110,6,FALSE)="",NA(),VLOOKUP($A475,'REACH Bilaga XIV_update'!$D$5:$I$110,6,FALSE))),IF(VLOOKUP($C475,'REACH Bilaga XIV_update'!$C$5:$I$110,7,FALSE)="",NA(),VLOOKUP($C475,'REACH Bilaga XIV_update'!$C$5:$I$110,7,FALSE)))</f>
        <v>#N/A</v>
      </c>
      <c r="R475" s="76" t="e">
        <f>IF($C475="-",IF($A475="-",IF(VLOOKUP($D475,CoRAP_update!$A$5:$O$376,15,FALSE)="",NA(),VLOOKUP($D475,CoRAP_update!$A$5:$O$376,15,FALSE)),IF(VLOOKUP($A475,CoRAP_update!$D$5:$O$376,12,FALSE)="",NA(),VLOOKUP($A475,CoRAP_update!$D$5:$O$376,12,FALSE))),IF(VLOOKUP($C475,CoRAP_update!$C$5:$O$376,13,FALSE)="",NA(),VLOOKUP($C475,CoRAP_update!$C$5:$O$376,13,FALSE)))</f>
        <v>#N/A</v>
      </c>
      <c r="S475" s="144" t="e">
        <f>IF($C475="-",IF($A475="-",VLOOKUP($D475,CoRAP_update!$A$5:$J$376,MATCH(Sammanfattning!S$1,CoRAP_update!$A$4:$J$4,0),FALSE),VLOOKUP($A475,CoRAP_update!$D$5:$J$376,MATCH(Sammanfattning!S$1,CoRAP_update!$D$4:$J$4,0),FALSE)),VLOOKUP($C475,CoRAP_update!$C$5:$J$376,MATCH(Sammanfattning!S$1,CoRAP_update!$C$4:$J$4,0),FALSE))</f>
        <v>#N/A</v>
      </c>
      <c r="T475" s="76" t="e">
        <f>IF($A475="-",VLOOKUP($D475,EDC_update!$C$2:$F$450,4,FALSE),VLOOKUP($A475,EDC_update!$B$2:$F$450,5,FALSE))</f>
        <v>#N/A</v>
      </c>
      <c r="V475" s="78">
        <f>IF(IFERROR(SEARCH("PBT",P475),99)=99,IF(IFERROR(SEARCH("suspected PBT",S475),99)=99,IF(IFERROR(SEARCH("concluded to be PBT",K475),99)=99,IF(IFERROR(SEARCH("PBT",S475),99)=99,IF(IFERROR(SEARCH("PBT cand",L475),99)=99,IF(IFERROR(SEARCH("PBT",L475),99)=99,IF(IFERROR(SEARCH("persistent, bioackumulative and toxic properties",K475),99)=99,0,Scoring!$E$3),Scoring!$E$3),Scoring!$E$7),Scoring!$E$3),Scoring!$E$5),Scoring!$E$6),Scoring!$E$3)</f>
        <v>0</v>
      </c>
      <c r="W475" s="78">
        <f>IF(IFERROR(SEARCH("vPvB",P475),99)=99,IF(IFERROR(SEARCH("suspected pbt/vPvB",S475),99)=99,IF(IFERROR(SEARCH("vPvB",S475),99)=99,IF(IFERROR(SEARCH("concluded to be a vPvB",S475),99)=99,IF(IFERROR(SEARCH("identified as vPvB",K475),99)=99,IF(IFERROR(SEARCH("concluded to be a vPvB",K475),99)=99,IF(IFERROR(SEARCH("concluded to be both pbt and vPvB",S475),99)=99,IF(IFERROR(SEARCH("concluded to be both pbt and vPvB",K475),99)=99,0,Scoring!$E$5),Scoring!$E$5),Scoring!$E$5),Scoring!$E$5),Scoring!$E$5),Scoring!$E$4),Scoring!$E$6),Scoring!$E$4)</f>
        <v>0</v>
      </c>
      <c r="X475" s="78">
        <f>IF(IFERROR(SEARCH("H410",N475),99)=99,IF(IFERROR(SEARCH("H410",O475),99)=99,IF(IFERROR(SEARCH("H410",Q475),99)=99,IF(IFERROR(SEARCH("H410",M475),99)=99,IF(IFERROR(SEARCH("H410",R475),99)=99,IF(IFERROR(SEARCH("H411",N475),99)=99,IF(IFERROR(SEARCH("H411",O475),99)=99,IF(IFERROR(SEARCH("H411",Q475),99)=99,IF(IFERROR(SEARCH("H411",M475),99)=99,IF(IFERROR(SEARCH("H411",R475),99)=99,IF(IFERROR(SEARCH("H413",N475),99)=99,IF(IFERROR(SEARCH("H413",O475),99)=99,IF(IFERROR(SEARCH("H413",Q475),99)=99,IF(IFERROR(SEARCH("H413",M475),99)=99,IF(IFERROR(SEARCH("H413",R475),99)=99,IF(IFERROR(SEARCH("H412",N475),99)=99,IF(IFERROR(SEARCH("H412",O475),99)=99,IF(IFERROR(SEARCH("H412",Q475),99)=99,IF(IFERROR(SEARCH("H412",M475),99)=99,IF(IFERROR(SEARCH("H412",R475),99)=99,0,Scoring!$E$2),Scoring!$E$2),Scoring!$E$2),Scoring!$E$2),Scoring!$E$2),Scoring!$E$2),Scoring!$E$2),Scoring!$E$2),Scoring!$E$2),Scoring!$E$2),Scoring!$E$2),Scoring!$E$2),Scoring!$E$2),Scoring!$E$2),Scoring!$E$2),Scoring!$E$2),Scoring!$E$2),Scoring!$E$2),Scoring!$E$2),Scoring!$E$2)</f>
        <v>0</v>
      </c>
      <c r="Y475" s="78">
        <f>IF(IFERROR(SEARCH("CMR",K475),99)=99,IF(IFERROR(SEARCH("Suspected CMR",S475),99)=99,IF(IFERROR(SEARCH("CMR",S475),99)=99,0,Scoring!$E$8),Scoring!$E$9),Scoring!$E$8)</f>
        <v>3</v>
      </c>
      <c r="Z475" s="78">
        <f>IF(IFERROR(SEARCH("H350",N475),99)=99,IF(IFERROR(SEARCH("H350",O475),99)=99,IF(IFERROR(SEARCH("H350",Q475),99)=99,IF(IFERROR(SEARCH("H350",M475),99)=99,IF(IFERROR(SEARCH("H350",R475),99)=99,IF(IFERROR(SEARCH("H351",N475),99)=99,IF(IFERROR(SEARCH("H351",O475),99)=99,IF(IFERROR(SEARCH("H351",Q475),99)=99,IF(IFERROR(SEARCH("H351",M475),99)=99,IF(IFERROR(SEARCH("H351",R475),99)=99,IF(IFERROR(SEARCH("carcinogenic",P475),99)=99,IF(IFERROR(SEARCH("suspected carcinogenic",S475),99)=99,0,Scoring!$E$12),Scoring!$E$11),Scoring!$E$10),Scoring!$E$10),Scoring!$E$10),Scoring!$E$10),Scoring!$E$10),Scoring!$E$10),Scoring!$E$10),Scoring!$E$10),Scoring!$E$10),Scoring!$E$10)</f>
        <v>0</v>
      </c>
      <c r="AA475" s="78">
        <f>IF(IFERROR(SEARCH("H340",N475),99)=99,IF(IFERROR(SEARCH("H340",O475),99)=99,IF(IFERROR(SEARCH("H340",Q475),99)=99,IF(IFERROR(SEARCH("H340",M475),99)=99,IF(IFERROR(SEARCH("H340",R475),99)=99,IF(IFERROR(SEARCH("H341",N475),99)=99,IF(IFERROR(SEARCH("H341",O475),99)=99,IF(IFERROR(SEARCH("H341",Q475),99)=99,IF(IFERROR(SEARCH("H341",M475),99)=99,IF(IFERROR(SEARCH("H341",R475),99)=99,IF(IFERROR(SEARCH("mutagenic",P475),99)=99,IF(IFERROR(SEARCH("suspected mutagenic",S475),99)=99,0,Scoring!$E$15),Scoring!$E$14),Scoring!$E$13),Scoring!$E$13),Scoring!$E$13),Scoring!$E$13),Scoring!$E$13),Scoring!$E$13),Scoring!$E$13),Scoring!$E$13),Scoring!$E$13),Scoring!$E$13)</f>
        <v>0</v>
      </c>
      <c r="AB475" s="78">
        <f>IF(IFERROR(SEARCH("H360",N475),99)=99,IF(IFERROR(SEARCH("H360",O475),99)=99,IF(IFERROR(SEARCH("H360",Q475),99)=99,IF(IFERROR(SEARCH("H360",M475),99)=99,IF(IFERROR(SEARCH("H360",R475),99)=99,IF(IFERROR(SEARCH("H361",N475),99)=99,IF(IFERROR(SEARCH("H361",O475),99)=99,IF(IFERROR(SEARCH("H361",Q475),99)=99,IF(IFERROR(SEARCH("H361",M475),99)=99,IF(IFERROR(SEARCH("H361",R475),99)=99,IF(IFERROR(SEARCH("reproduction",P475),99)=99,IF(IFERROR(SEARCH("suspected reprotoxic",S475),99)=99,IF(IFERROR(SEARCH("reprotoxic",S475),99)=99,IF(IFERROR(SEARCH("reprotoxic",K475),99)=99,0,Scoring!$E$18),Scoring!$E$18),Scoring!$E$19),Scoring!$E$17),Scoring!$E$16),Scoring!$E$16),Scoring!$E$16),Scoring!$E$16),Scoring!$E$16),Scoring!$E$16),Scoring!$E$16),Scoring!$E$16),Scoring!$E$16),Scoring!$E$16)</f>
        <v>1</v>
      </c>
      <c r="AC475" s="78">
        <f>IF(IFERROR(SEARCH("57f",L475),99)=99,IF(IFERROR(SEARCH("57(f)",P475),99)=99,0,Scoring!$E$20),Scoring!$E$20)</f>
        <v>0</v>
      </c>
      <c r="AD475" s="78">
        <f>IF(IFERROR(SEARCH("CAT1",T475),99)=99,IF(IFERROR(SEARCH("CAT2",T475),99)=99,IF(IFERROR(SEARCH("CAT3",T475),99)=99,IF(IFERROR(SEARCH("concluded to be endocrine",K475),99)=99,IF(IFERROR(SEARCH("categorised as endocrine",K475),99)=99,IF(IFERROR(SEARCH("endocrine disrupting",P475),99)=99,IF(IFERROR(SEARCH("endocrine disrupting",K475),99)=99,IF(IFERROR(SEARCH("suspected endocrine",S475),99)=99,IF(IFERROR(SEARCH("potential endocrine",S475),99)=99,0,Scoring!$E$25),Scoring!$E$25),Scoring!$E$24),Scoring!$E$24),Scoring!$E$24),Scoring!$E$24),Scoring!$E$23),Scoring!$E$22),Scoring!$E$21)</f>
        <v>0</v>
      </c>
      <c r="AE475" s="78">
        <f>IF(IFERROR(SEARCH("suspected sensitiser",S475),99)=99,IF(IFERROR(SEARCH("sensitiser",S475),99)=99,IF(IFERROR(SEARCH("other hazard based concern",S475),99)=99,0,Scoring!$E$28),Scoring!$E$26),Scoring!$E$27)</f>
        <v>0</v>
      </c>
      <c r="AF475" s="78">
        <f>IF(IFERROR(M475,1)=1,IF(IFERROR(N475,1)=1,IF(IFERROR(O475,1)=1,IF(IFERROR(Q475,1)=1,IF(IFERROR(R475,1)=1,IF(IFERROR(T475,1)=1,IF(IFERROR(K475,1)=1,IF(IFERROR(P475,1)=1,IF(IFERROR(S475,1)=1,Scoring!$E$29,0),0),0),0),0),0),0),0),0)</f>
        <v>0</v>
      </c>
      <c r="AG475" s="78">
        <f t="shared" si="43"/>
        <v>3</v>
      </c>
      <c r="AI475" s="93"/>
      <c r="AJ475" s="94"/>
      <c r="AK475" s="76"/>
      <c r="AL475" s="75"/>
      <c r="AN475" s="79"/>
      <c r="AO475" s="79"/>
      <c r="AP475" s="79"/>
      <c r="AQ475" s="79"/>
      <c r="AR475" s="79"/>
      <c r="AS475" s="78"/>
      <c r="AU475" s="79">
        <f>IF(IFERROR(F475,99)=99,IF(IFERROR(G475,99)=99,IF(IFERROR(H475,99)=99,IF(IFERROR(I475,99)=99,IF(IFERROR(E475,99)=99,IF(IFERROR(J475,99)=99,0,Scoring!$B$7),Scoring!$B$3),Scoring!$B$2),Scoring!$B$6),Scoring!$B$5),Scoring!$B$4)</f>
        <v>1</v>
      </c>
      <c r="AV475" s="78">
        <f t="shared" si="44"/>
        <v>3</v>
      </c>
      <c r="AW475" s="78"/>
      <c r="AX475" s="66"/>
      <c r="AY475" s="78"/>
      <c r="AZ475" s="76"/>
      <c r="BA475" s="76"/>
      <c r="BB475" s="76"/>
    </row>
    <row r="476" spans="1:54" x14ac:dyDescent="0.25">
      <c r="A476" s="77" t="s">
        <v>4657</v>
      </c>
      <c r="B476" s="76" t="str">
        <f t="shared" si="45"/>
        <v>203-726-8</v>
      </c>
      <c r="C476" s="77" t="s">
        <v>4656</v>
      </c>
      <c r="D476" s="77" t="s">
        <v>4655</v>
      </c>
      <c r="E476" s="76" t="e">
        <f>IF(C476="-",IF(A476="-",VLOOKUP(D476,'sin-list 180320_update'!$C$2:$C$835,1,FALSE),VLOOKUP(A476,'sin-list 180320_update'!$A$2:$A$835,1,FALSE)),VLOOKUP(C476,'sin-list 180320_update'!$B$2:$B$835,1,FALSE))</f>
        <v>#N/A</v>
      </c>
      <c r="F476" s="76" t="e">
        <f>IF($C476="-",IF($A476="-",VLOOKUP($D476,'REACH Bilaga XVII_update'!$A$5:$A$131,1,FALSE),VLOOKUP($A476,'REACH Bilaga XVII_update'!$C$5:$C$131,1,FALSE)),VLOOKUP($C476,'REACH Bilaga XVII_update'!$B$5:$B$131,1,FALSE))</f>
        <v>#N/A</v>
      </c>
      <c r="G476" s="76" t="e">
        <f>IF($C476="-",IF($A476="-",VLOOKUP($D476,' REACH Bilaga 59_update'!$A$5:$A$210,1,FALSE),VLOOKUP($A476,' REACH Bilaga 59_update'!$D$5:$D$210,1,FALSE)),VLOOKUP($C476,' REACH Bilaga 59_update'!$C$5:$C$210,1,FALSE))</f>
        <v>#N/A</v>
      </c>
      <c r="H476" s="76" t="e">
        <f>IF($C476="-",IF($A476="-",VLOOKUP($D476,'REACH Bilaga XIV_update'!$A$5:$A$110,1,FALSE),VLOOKUP($A476,'REACH Bilaga XIV_update'!$D$5:$D$110,1,FALSE)),VLOOKUP($C476,'REACH Bilaga XIV_update'!$C$5:$C$110,1,FALSE))</f>
        <v>#N/A</v>
      </c>
      <c r="I476" s="76" t="str">
        <f>IF($C476="-",IF($A476="-",VLOOKUP($D476,CoRAP_update!$A$5:$A$376,1,FALSE),VLOOKUP($A476,CoRAP_update!$D$5:$D$376,1,FALSE)),VLOOKUP($C476,CoRAP_update!$C$5:$C$376,1,FALSE))</f>
        <v>203-726-8</v>
      </c>
      <c r="J476" s="76" t="e">
        <f>IF($C476="-",IF($A476="-",VLOOKUP($D476,EDC_update!$C$2:$C$450,1,FALSE),VLOOKUP($A476,EDC_update!$B$2:$B$450,1,FALSE)),VLOOKUP($C476,EDC_update!$L$2:$L$450,1,FALSE))</f>
        <v>#N/A</v>
      </c>
      <c r="K476" s="76" t="e">
        <f>IF($C476="-",IF($A476="-",IF(VLOOKUP($D476,'sin-list 180320_update'!$C$2:$S$835,3,FALSE)="",NA(),VLOOKUP($D476,'sin-list 180320_update'!$C$2:$S$835,3,FALSE)),IF(VLOOKUP($A476,'sin-list 180320_update'!$A$2:$S$835,5,FALSE)="",NA(),VLOOKUP($A476,'sin-list 180320_update'!$A$2:$S$835,5,FALSE))),IF(VLOOKUP($C476,'sin-list 180320_update'!$B$2:$S$835,4,FALSE)="",NA(),VLOOKUP($C476,'sin-list 180320_update'!$B$2:$S$835,4,FALSE)))</f>
        <v>#N/A</v>
      </c>
      <c r="L476" s="76" t="e">
        <f>IF($C476="-",IF($A476="-",VLOOKUP($D476,'sin-list 180320_update'!$C$2:$S$835,6,FALSE),VLOOKUP($A476,'sin-list 180320_update'!$A$2:$S$835,8,FALSE)),VLOOKUP($C476,'sin-list 180320_update'!$B$2:$S$835,7,FALSE))</f>
        <v>#N/A</v>
      </c>
      <c r="M476" s="76" t="e">
        <f>IF($C476="-",IF($A476="-",IF(VLOOKUP($D476,'sin-list 180320_update'!$C$2:$S$835,8,FALSE)="",NA(),VLOOKUP($D476,'sin-list 180320_update'!$C$2:$S$835,8,FALSE)),IF(VLOOKUP($A476,'sin-list 180320_update'!$A$2:$S$835,10,FALSE)="",NA(),VLOOKUP($A476,'sin-list 180320_update'!$A$2:$S$835,10,FALSE))),IF(VLOOKUP($C476,'sin-list 180320_update'!$B$2:$S$835,9,FALSE)="",NA(),VLOOKUP($C476,'sin-list 180320_update'!$B$2:$S$835,9,FALSE)))</f>
        <v>#N/A</v>
      </c>
      <c r="N476" s="76" t="e">
        <f>IF($C476="-",IF($A476="-",IF(VLOOKUP($D476,'REACH Bilaga XVII_update'!$A$5:$E$131,4,FALSE)="",NA(),VLOOKUP($D476,'REACH Bilaga XVII_update'!$A$5:$E$131,4,FALSE)),IF(VLOOKUP($A476,'REACH Bilaga XVII_update'!$C$5:$D$131,2,FALSE)="",NA(),VLOOKUP($A476,'REACH Bilaga XVII_update'!$C$5:$D$131,2,FALSE))),IF(VLOOKUP($C476,'REACH Bilaga XVII_update'!$B$5:$D$131,3,FALSE)="",NA(),VLOOKUP($C476,'REACH Bilaga XVII_update'!$B$5:$D$131,3,FALSE)))</f>
        <v>#N/A</v>
      </c>
      <c r="O476" s="76" t="e">
        <f>IF($C476="-",IF($A476="-",IF(VLOOKUP($D476,' REACH Bilaga 59_update'!$A$5:$E$210,5,FALSE)="",NA(),VLOOKUP($D476,' REACH Bilaga 59_update'!$A$5:$E$210,5,FALSE)),IF(VLOOKUP($A476,' REACH Bilaga 59_update'!$D$5:$E$210,2,FALSE)="",NA(),VLOOKUP($A476,' REACH Bilaga 59_update'!$D$5:$E$210,2,FALSE))),IF(VLOOKUP($C476,' REACH Bilaga 59_update'!$C$5:$E$210,3,FALSE)="",NA(),VLOOKUP($C476,' REACH Bilaga 59_update'!$C$5:$E$210,3,FALSE)))</f>
        <v>#N/A</v>
      </c>
      <c r="P476" s="76" t="e">
        <f>IF(C476="-",IF(A476="-",IFERROR(VLOOKUP($D476,' REACH Bilaga 59_update'!$A$5:$F$210,MATCH(Sammanfattning!P$1,' REACH Bilaga 59_update'!$A$4:$F$4,0),FALSE),VLOOKUP($D476,'REACH Bilaga XIV_update'!$A$4:$H$110,MATCH(Sammanfattning!P$1,'REACH Bilaga XIV_update'!$A$4:$H$4,0),FALSE)),IFERROR(VLOOKUP($A476,' REACH Bilaga 59_update'!$D$5:$F$210,MATCH(Sammanfattning!P$1,' REACH Bilaga 59_update'!$D$4:$F$4,0),FALSE),VLOOKUP($A476,'REACH Bilaga XIV_update'!$D$4:$H$110,MATCH(Sammanfattning!P$1,'REACH Bilaga XIV_update'!$D$4:$H$4,0),FALSE))),IFERROR(VLOOKUP($C476,' REACH Bilaga 59_update'!$C$5:$F$210,MATCH(Sammanfattning!P$1,' REACH Bilaga 59_update'!$C$4:$F$4,0),FALSE),VLOOKUP($C476,'REACH Bilaga XIV_update'!$C$4:$H$110,MATCH(Sammanfattning!P$1,'REACH Bilaga XIV_update'!$C$4:$H$4,0),FALSE)))</f>
        <v>#N/A</v>
      </c>
      <c r="Q476" s="76" t="e">
        <f>IF($C476="-",IF($A476="-",IF(VLOOKUP($D476,'REACH Bilaga XIV_update'!$A$5:$I$110,9,FALSE)="",NA(),VLOOKUP($D476,'REACH Bilaga XIV_update'!$A$5:$I$110,9,FALSE)),IF(VLOOKUP($A476,'REACH Bilaga XIV_update'!$D$5:$I$110,6,FALSE)="",NA(),VLOOKUP($A476,'REACH Bilaga XIV_update'!$D$5:$I$110,6,FALSE))),IF(VLOOKUP($C476,'REACH Bilaga XIV_update'!$C$5:$I$110,7,FALSE)="",NA(),VLOOKUP($C476,'REACH Bilaga XIV_update'!$C$5:$I$110,7,FALSE)))</f>
        <v>#N/A</v>
      </c>
      <c r="R476" s="76" t="str">
        <f>IF($C476="-",IF($A476="-",IF(VLOOKUP($D476,CoRAP_update!$A$5:$O$376,15,FALSE)="",NA(),VLOOKUP($D476,CoRAP_update!$A$5:$O$376,15,FALSE)),IF(VLOOKUP($A476,CoRAP_update!$D$5:$O$376,12,FALSE)="",NA(),VLOOKUP($A476,CoRAP_update!$D$5:$O$376,12,FALSE))),IF(VLOOKUP($C476,CoRAP_update!$C$5:$O$376,13,FALSE)="",NA(),VLOOKUP($C476,CoRAP_update!$C$5:$O$376,13,FALSE)))</f>
        <v>H225
H351
H335
H319</v>
      </c>
      <c r="S476" s="144" t="str">
        <f>IF($C476="-",IF($A476="-",VLOOKUP($D476,CoRAP_update!$A$5:$J$376,MATCH(Sammanfattning!S$1,CoRAP_update!$A$4:$J$4,0),FALSE),VLOOKUP($A476,CoRAP_update!$D$5:$J$376,MATCH(Sammanfattning!S$1,CoRAP_update!$D$4:$J$4,0),FALSE)),VLOOKUP($C476,CoRAP_update!$C$5:$J$376,MATCH(Sammanfattning!S$1,CoRAP_update!$C$4:$J$4,0),FALSE))</f>
        <v>CMR#Consumer use#Exposure of workers#High (aggregated) tonnage#Wide dispersive use</v>
      </c>
      <c r="T476" s="76" t="e">
        <f>IF($A476="-",VLOOKUP($D476,EDC_update!$C$2:$F$450,4,FALSE),VLOOKUP($A476,EDC_update!$B$2:$F$450,5,FALSE))</f>
        <v>#N/A</v>
      </c>
      <c r="V476" s="78">
        <f>IF(IFERROR(SEARCH("PBT",P476),99)=99,IF(IFERROR(SEARCH("suspected PBT",S476),99)=99,IF(IFERROR(SEARCH("concluded to be PBT",K476),99)=99,IF(IFERROR(SEARCH("PBT",S476),99)=99,IF(IFERROR(SEARCH("PBT cand",L476),99)=99,IF(IFERROR(SEARCH("PBT",L476),99)=99,IF(IFERROR(SEARCH("persistent, bioackumulative and toxic properties",K476),99)=99,0,Scoring!$E$3),Scoring!$E$3),Scoring!$E$7),Scoring!$E$3),Scoring!$E$5),Scoring!$E$6),Scoring!$E$3)</f>
        <v>0</v>
      </c>
      <c r="W476" s="78">
        <f>IF(IFERROR(SEARCH("vPvB",P476),99)=99,IF(IFERROR(SEARCH("suspected pbt/vPvB",S476),99)=99,IF(IFERROR(SEARCH("vPvB",S476),99)=99,IF(IFERROR(SEARCH("concluded to be a vPvB",S476),99)=99,IF(IFERROR(SEARCH("identified as vPvB",K476),99)=99,IF(IFERROR(SEARCH("concluded to be a vPvB",K476),99)=99,IF(IFERROR(SEARCH("concluded to be both pbt and vPvB",S476),99)=99,IF(IFERROR(SEARCH("concluded to be both pbt and vPvB",K476),99)=99,0,Scoring!$E$5),Scoring!$E$5),Scoring!$E$5),Scoring!$E$5),Scoring!$E$5),Scoring!$E$4),Scoring!$E$6),Scoring!$E$4)</f>
        <v>0</v>
      </c>
      <c r="X476" s="78">
        <f>IF(IFERROR(SEARCH("H410",N476),99)=99,IF(IFERROR(SEARCH("H410",O476),99)=99,IF(IFERROR(SEARCH("H410",Q476),99)=99,IF(IFERROR(SEARCH("H410",M476),99)=99,IF(IFERROR(SEARCH("H410",R476),99)=99,IF(IFERROR(SEARCH("H411",N476),99)=99,IF(IFERROR(SEARCH("H411",O476),99)=99,IF(IFERROR(SEARCH("H411",Q476),99)=99,IF(IFERROR(SEARCH("H411",M476),99)=99,IF(IFERROR(SEARCH("H411",R476),99)=99,IF(IFERROR(SEARCH("H413",N476),99)=99,IF(IFERROR(SEARCH("H413",O476),99)=99,IF(IFERROR(SEARCH("H413",Q476),99)=99,IF(IFERROR(SEARCH("H413",M476),99)=99,IF(IFERROR(SEARCH("H413",R476),99)=99,IF(IFERROR(SEARCH("H412",N476),99)=99,IF(IFERROR(SEARCH("H412",O476),99)=99,IF(IFERROR(SEARCH("H412",Q476),99)=99,IF(IFERROR(SEARCH("H412",M476),99)=99,IF(IFERROR(SEARCH("H412",R476),99)=99,0,Scoring!$E$2),Scoring!$E$2),Scoring!$E$2),Scoring!$E$2),Scoring!$E$2),Scoring!$E$2),Scoring!$E$2),Scoring!$E$2),Scoring!$E$2),Scoring!$E$2),Scoring!$E$2),Scoring!$E$2),Scoring!$E$2),Scoring!$E$2),Scoring!$E$2),Scoring!$E$2),Scoring!$E$2),Scoring!$E$2),Scoring!$E$2),Scoring!$E$2)</f>
        <v>0</v>
      </c>
      <c r="Y476" s="78">
        <f>IF(IFERROR(SEARCH("CMR",K476),99)=99,IF(IFERROR(SEARCH("Suspected CMR",S476),99)=99,IF(IFERROR(SEARCH("CMR",S476),99)=99,0,Scoring!$E$8),Scoring!$E$9),Scoring!$E$8)</f>
        <v>3</v>
      </c>
      <c r="Z476" s="78">
        <f>IF(IFERROR(SEARCH("H350",N476),99)=99,IF(IFERROR(SEARCH("H350",O476),99)=99,IF(IFERROR(SEARCH("H350",Q476),99)=99,IF(IFERROR(SEARCH("H350",M476),99)=99,IF(IFERROR(SEARCH("H350",R476),99)=99,IF(IFERROR(SEARCH("H351",N476),99)=99,IF(IFERROR(SEARCH("H351",O476),99)=99,IF(IFERROR(SEARCH("H351",Q476),99)=99,IF(IFERROR(SEARCH("H351",M476),99)=99,IF(IFERROR(SEARCH("H351",R476),99)=99,IF(IFERROR(SEARCH("carcinogenic",P476),99)=99,IF(IFERROR(SEARCH("suspected carcinogenic",S476),99)=99,0,Scoring!$E$12),Scoring!$E$11),Scoring!$E$10),Scoring!$E$10),Scoring!$E$10),Scoring!$E$10),Scoring!$E$10),Scoring!$E$10),Scoring!$E$10),Scoring!$E$10),Scoring!$E$10),Scoring!$E$10)</f>
        <v>1</v>
      </c>
      <c r="AA476" s="78">
        <f>IF(IFERROR(SEARCH("H340",N476),99)=99,IF(IFERROR(SEARCH("H340",O476),99)=99,IF(IFERROR(SEARCH("H340",Q476),99)=99,IF(IFERROR(SEARCH("H340",M476),99)=99,IF(IFERROR(SEARCH("H340",R476),99)=99,IF(IFERROR(SEARCH("H341",N476),99)=99,IF(IFERROR(SEARCH("H341",O476),99)=99,IF(IFERROR(SEARCH("H341",Q476),99)=99,IF(IFERROR(SEARCH("H341",M476),99)=99,IF(IFERROR(SEARCH("H341",R476),99)=99,IF(IFERROR(SEARCH("mutagenic",P476),99)=99,IF(IFERROR(SEARCH("suspected mutagenic",S476),99)=99,0,Scoring!$E$15),Scoring!$E$14),Scoring!$E$13),Scoring!$E$13),Scoring!$E$13),Scoring!$E$13),Scoring!$E$13),Scoring!$E$13),Scoring!$E$13),Scoring!$E$13),Scoring!$E$13),Scoring!$E$13)</f>
        <v>0</v>
      </c>
      <c r="AB476" s="78">
        <f>IF(IFERROR(SEARCH("H360",N476),99)=99,IF(IFERROR(SEARCH("H360",O476),99)=99,IF(IFERROR(SEARCH("H360",Q476),99)=99,IF(IFERROR(SEARCH("H360",M476),99)=99,IF(IFERROR(SEARCH("H360",R476),99)=99,IF(IFERROR(SEARCH("H361",N476),99)=99,IF(IFERROR(SEARCH("H361",O476),99)=99,IF(IFERROR(SEARCH("H361",Q476),99)=99,IF(IFERROR(SEARCH("H361",M476),99)=99,IF(IFERROR(SEARCH("H361",R476),99)=99,IF(IFERROR(SEARCH("reproduction",P476),99)=99,IF(IFERROR(SEARCH("suspected reprotoxic",S476),99)=99,IF(IFERROR(SEARCH("reprotoxic",S476),99)=99,IF(IFERROR(SEARCH("reprotoxic",K476),99)=99,0,Scoring!$E$18),Scoring!$E$18),Scoring!$E$19),Scoring!$E$17),Scoring!$E$16),Scoring!$E$16),Scoring!$E$16),Scoring!$E$16),Scoring!$E$16),Scoring!$E$16),Scoring!$E$16),Scoring!$E$16),Scoring!$E$16),Scoring!$E$16)</f>
        <v>0</v>
      </c>
      <c r="AC476" s="78">
        <f>IF(IFERROR(SEARCH("57f",L476),99)=99,IF(IFERROR(SEARCH("57(f)",P476),99)=99,0,Scoring!$E$20),Scoring!$E$20)</f>
        <v>0</v>
      </c>
      <c r="AD476" s="78">
        <f>IF(IFERROR(SEARCH("CAT1",T476),99)=99,IF(IFERROR(SEARCH("CAT2",T476),99)=99,IF(IFERROR(SEARCH("CAT3",T476),99)=99,IF(IFERROR(SEARCH("concluded to be endocrine",K476),99)=99,IF(IFERROR(SEARCH("categorised as endocrine",K476),99)=99,IF(IFERROR(SEARCH("endocrine disrupting",P476),99)=99,IF(IFERROR(SEARCH("endocrine disrupting",K476),99)=99,IF(IFERROR(SEARCH("suspected endocrine",S476),99)=99,IF(IFERROR(SEARCH("potential endocrine",S476),99)=99,0,Scoring!$E$25),Scoring!$E$25),Scoring!$E$24),Scoring!$E$24),Scoring!$E$24),Scoring!$E$24),Scoring!$E$23),Scoring!$E$22),Scoring!$E$21)</f>
        <v>0</v>
      </c>
      <c r="AE476" s="78">
        <f>IF(IFERROR(SEARCH("suspected sensitiser",S476),99)=99,IF(IFERROR(SEARCH("sensitiser",S476),99)=99,IF(IFERROR(SEARCH("other hazard based concern",S476),99)=99,0,Scoring!$E$28),Scoring!$E$26),Scoring!$E$27)</f>
        <v>0</v>
      </c>
      <c r="AF476" s="78">
        <f>IF(IFERROR(M476,1)=1,IF(IFERROR(N476,1)=1,IF(IFERROR(O476,1)=1,IF(IFERROR(Q476,1)=1,IF(IFERROR(R476,1)=1,IF(IFERROR(T476,1)=1,IF(IFERROR(K476,1)=1,IF(IFERROR(P476,1)=1,IF(IFERROR(S476,1)=1,Scoring!$E$29,0),0),0),0),0),0),0),0),0)</f>
        <v>0</v>
      </c>
      <c r="AG476" s="78">
        <f t="shared" si="43"/>
        <v>3</v>
      </c>
      <c r="AI476" s="93"/>
      <c r="AJ476" s="94"/>
      <c r="AK476" s="76"/>
      <c r="AL476" s="75"/>
      <c r="AN476" s="79"/>
      <c r="AO476" s="79"/>
      <c r="AP476" s="79"/>
      <c r="AQ476" s="79"/>
      <c r="AR476" s="79"/>
      <c r="AS476" s="78"/>
      <c r="AU476" s="79">
        <f>IF(IFERROR(F476,99)=99,IF(IFERROR(G476,99)=99,IF(IFERROR(H476,99)=99,IF(IFERROR(I476,99)=99,IF(IFERROR(E476,99)=99,IF(IFERROR(J476,99)=99,0,Scoring!$B$7),Scoring!$B$3),Scoring!$B$2),Scoring!$B$6),Scoring!$B$5),Scoring!$B$4)</f>
        <v>0.5</v>
      </c>
      <c r="AV476" s="78">
        <f t="shared" si="44"/>
        <v>1.5</v>
      </c>
      <c r="AW476" s="78"/>
      <c r="AX476" s="66"/>
      <c r="AY476" s="78"/>
      <c r="AZ476" s="76"/>
      <c r="BA476" s="76"/>
      <c r="BB476" s="76"/>
    </row>
    <row r="477" spans="1:54" x14ac:dyDescent="0.25">
      <c r="A477" s="77" t="s">
        <v>4664</v>
      </c>
      <c r="B477" s="76" t="str">
        <f t="shared" si="45"/>
        <v>203-733-6</v>
      </c>
      <c r="C477" s="77" t="s">
        <v>4663</v>
      </c>
      <c r="D477" s="77" t="s">
        <v>4662</v>
      </c>
      <c r="E477" s="76" t="e">
        <f>IF(C477="-",IF(A477="-",VLOOKUP(D477,'sin-list 180320_update'!$C$2:$C$835,1,FALSE),VLOOKUP(A477,'sin-list 180320_update'!$A$2:$A$835,1,FALSE)),VLOOKUP(C477,'sin-list 180320_update'!$B$2:$B$835,1,FALSE))</f>
        <v>#N/A</v>
      </c>
      <c r="F477" s="76" t="e">
        <f>IF($C477="-",IF($A477="-",VLOOKUP($D477,'REACH Bilaga XVII_update'!$A$5:$A$131,1,FALSE),VLOOKUP($A477,'REACH Bilaga XVII_update'!$C$5:$C$131,1,FALSE)),VLOOKUP($C477,'REACH Bilaga XVII_update'!$B$5:$B$131,1,FALSE))</f>
        <v>#N/A</v>
      </c>
      <c r="G477" s="76" t="e">
        <f>IF($C477="-",IF($A477="-",VLOOKUP($D477,' REACH Bilaga 59_update'!$A$5:$A$210,1,FALSE),VLOOKUP($A477,' REACH Bilaga 59_update'!$D$5:$D$210,1,FALSE)),VLOOKUP($C477,' REACH Bilaga 59_update'!$C$5:$C$210,1,FALSE))</f>
        <v>#N/A</v>
      </c>
      <c r="H477" s="76" t="e">
        <f>IF($C477="-",IF($A477="-",VLOOKUP($D477,'REACH Bilaga XIV_update'!$A$5:$A$110,1,FALSE),VLOOKUP($A477,'REACH Bilaga XIV_update'!$D$5:$D$110,1,FALSE)),VLOOKUP($C477,'REACH Bilaga XIV_update'!$C$5:$C$110,1,FALSE))</f>
        <v>#N/A</v>
      </c>
      <c r="I477" s="76" t="str">
        <f>IF($C477="-",IF($A477="-",VLOOKUP($D477,CoRAP_update!$A$5:$A$376,1,FALSE),VLOOKUP($A477,CoRAP_update!$D$5:$D$376,1,FALSE)),VLOOKUP($C477,CoRAP_update!$C$5:$C$376,1,FALSE))</f>
        <v>203-733-6</v>
      </c>
      <c r="J477" s="76" t="e">
        <f>IF($C477="-",IF($A477="-",VLOOKUP($D477,EDC_update!$C$2:$C$450,1,FALSE),VLOOKUP($A477,EDC_update!$B$2:$B$450,1,FALSE)),VLOOKUP($C477,EDC_update!$L$2:$L$450,1,FALSE))</f>
        <v>#N/A</v>
      </c>
      <c r="K477" s="76" t="e">
        <f>IF($C477="-",IF($A477="-",IF(VLOOKUP($D477,'sin-list 180320_update'!$C$2:$S$835,3,FALSE)="",NA(),VLOOKUP($D477,'sin-list 180320_update'!$C$2:$S$835,3,FALSE)),IF(VLOOKUP($A477,'sin-list 180320_update'!$A$2:$S$835,5,FALSE)="",NA(),VLOOKUP($A477,'sin-list 180320_update'!$A$2:$S$835,5,FALSE))),IF(VLOOKUP($C477,'sin-list 180320_update'!$B$2:$S$835,4,FALSE)="",NA(),VLOOKUP($C477,'sin-list 180320_update'!$B$2:$S$835,4,FALSE)))</f>
        <v>#N/A</v>
      </c>
      <c r="L477" s="76" t="e">
        <f>IF($C477="-",IF($A477="-",VLOOKUP($D477,'sin-list 180320_update'!$C$2:$S$835,6,FALSE),VLOOKUP($A477,'sin-list 180320_update'!$A$2:$S$835,8,FALSE)),VLOOKUP($C477,'sin-list 180320_update'!$B$2:$S$835,7,FALSE))</f>
        <v>#N/A</v>
      </c>
      <c r="M477" s="76" t="e">
        <f>IF($C477="-",IF($A477="-",IF(VLOOKUP($D477,'sin-list 180320_update'!$C$2:$S$835,8,FALSE)="",NA(),VLOOKUP($D477,'sin-list 180320_update'!$C$2:$S$835,8,FALSE)),IF(VLOOKUP($A477,'sin-list 180320_update'!$A$2:$S$835,10,FALSE)="",NA(),VLOOKUP($A477,'sin-list 180320_update'!$A$2:$S$835,10,FALSE))),IF(VLOOKUP($C477,'sin-list 180320_update'!$B$2:$S$835,9,FALSE)="",NA(),VLOOKUP($C477,'sin-list 180320_update'!$B$2:$S$835,9,FALSE)))</f>
        <v>#N/A</v>
      </c>
      <c r="N477" s="76" t="e">
        <f>IF($C477="-",IF($A477="-",IF(VLOOKUP($D477,'REACH Bilaga XVII_update'!$A$5:$E$131,4,FALSE)="",NA(),VLOOKUP($D477,'REACH Bilaga XVII_update'!$A$5:$E$131,4,FALSE)),IF(VLOOKUP($A477,'REACH Bilaga XVII_update'!$C$5:$D$131,2,FALSE)="",NA(),VLOOKUP($A477,'REACH Bilaga XVII_update'!$C$5:$D$131,2,FALSE))),IF(VLOOKUP($C477,'REACH Bilaga XVII_update'!$B$5:$D$131,3,FALSE)="",NA(),VLOOKUP($C477,'REACH Bilaga XVII_update'!$B$5:$D$131,3,FALSE)))</f>
        <v>#N/A</v>
      </c>
      <c r="O477" s="76" t="e">
        <f>IF($C477="-",IF($A477="-",IF(VLOOKUP($D477,' REACH Bilaga 59_update'!$A$5:$E$210,5,FALSE)="",NA(),VLOOKUP($D477,' REACH Bilaga 59_update'!$A$5:$E$210,5,FALSE)),IF(VLOOKUP($A477,' REACH Bilaga 59_update'!$D$5:$E$210,2,FALSE)="",NA(),VLOOKUP($A477,' REACH Bilaga 59_update'!$D$5:$E$210,2,FALSE))),IF(VLOOKUP($C477,' REACH Bilaga 59_update'!$C$5:$E$210,3,FALSE)="",NA(),VLOOKUP($C477,' REACH Bilaga 59_update'!$C$5:$E$210,3,FALSE)))</f>
        <v>#N/A</v>
      </c>
      <c r="P477" s="76" t="e">
        <f>IF(C477="-",IF(A477="-",IFERROR(VLOOKUP($D477,' REACH Bilaga 59_update'!$A$5:$F$210,MATCH(Sammanfattning!P$1,' REACH Bilaga 59_update'!$A$4:$F$4,0),FALSE),VLOOKUP($D477,'REACH Bilaga XIV_update'!$A$4:$H$110,MATCH(Sammanfattning!P$1,'REACH Bilaga XIV_update'!$A$4:$H$4,0),FALSE)),IFERROR(VLOOKUP($A477,' REACH Bilaga 59_update'!$D$5:$F$210,MATCH(Sammanfattning!P$1,' REACH Bilaga 59_update'!$D$4:$F$4,0),FALSE),VLOOKUP($A477,'REACH Bilaga XIV_update'!$D$4:$H$110,MATCH(Sammanfattning!P$1,'REACH Bilaga XIV_update'!$D$4:$H$4,0),FALSE))),IFERROR(VLOOKUP($C477,' REACH Bilaga 59_update'!$C$5:$F$210,MATCH(Sammanfattning!P$1,' REACH Bilaga 59_update'!$C$4:$F$4,0),FALSE),VLOOKUP($C477,'REACH Bilaga XIV_update'!$C$4:$H$110,MATCH(Sammanfattning!P$1,'REACH Bilaga XIV_update'!$C$4:$H$4,0),FALSE)))</f>
        <v>#N/A</v>
      </c>
      <c r="Q477" s="76" t="e">
        <f>IF($C477="-",IF($A477="-",IF(VLOOKUP($D477,'REACH Bilaga XIV_update'!$A$5:$I$110,9,FALSE)="",NA(),VLOOKUP($D477,'REACH Bilaga XIV_update'!$A$5:$I$110,9,FALSE)),IF(VLOOKUP($A477,'REACH Bilaga XIV_update'!$D$5:$I$110,6,FALSE)="",NA(),VLOOKUP($A477,'REACH Bilaga XIV_update'!$D$5:$I$110,6,FALSE))),IF(VLOOKUP($C477,'REACH Bilaga XIV_update'!$C$5:$I$110,7,FALSE)="",NA(),VLOOKUP($C477,'REACH Bilaga XIV_update'!$C$5:$I$110,7,FALSE)))</f>
        <v>#N/A</v>
      </c>
      <c r="R477" s="76" t="str">
        <f>IF($C477="-",IF($A477="-",IF(VLOOKUP($D477,CoRAP_update!$A$5:$O$376,15,FALSE)="",NA(),VLOOKUP($D477,CoRAP_update!$A$5:$O$376,15,FALSE)),IF(VLOOKUP($A477,CoRAP_update!$D$5:$O$376,12,FALSE)="",NA(),VLOOKUP($A477,CoRAP_update!$D$5:$O$376,12,FALSE))),IF(VLOOKUP($C477,CoRAP_update!$C$5:$O$376,13,FALSE)="",NA(),VLOOKUP($C477,CoRAP_update!$C$5:$O$376,13,FALSE)))</f>
        <v>H225
H242
H341</v>
      </c>
      <c r="S477" s="144" t="str">
        <f>IF($C477="-",IF($A477="-",VLOOKUP($D477,CoRAP_update!$A$5:$J$376,MATCH(Sammanfattning!S$1,CoRAP_update!$A$4:$J$4,0),FALSE),VLOOKUP($A477,CoRAP_update!$D$5:$J$376,MATCH(Sammanfattning!S$1,CoRAP_update!$D$4:$J$4,0),FALSE)),VLOOKUP($C477,CoRAP_update!$C$5:$J$376,MATCH(Sammanfattning!S$1,CoRAP_update!$C$4:$J$4,0),FALSE))</f>
        <v>CMR#Consumer use#High (aggregated) tonnage#Wide dispersive use</v>
      </c>
      <c r="T477" s="76" t="e">
        <f>IF($A477="-",VLOOKUP($D477,EDC_update!$C$2:$F$450,4,FALSE),VLOOKUP($A477,EDC_update!$B$2:$F$450,5,FALSE))</f>
        <v>#N/A</v>
      </c>
      <c r="V477" s="78">
        <f>IF(IFERROR(SEARCH("PBT",P477),99)=99,IF(IFERROR(SEARCH("suspected PBT",S477),99)=99,IF(IFERROR(SEARCH("concluded to be PBT",K477),99)=99,IF(IFERROR(SEARCH("PBT",S477),99)=99,IF(IFERROR(SEARCH("PBT cand",L477),99)=99,IF(IFERROR(SEARCH("PBT",L477),99)=99,IF(IFERROR(SEARCH("persistent, bioackumulative and toxic properties",K477),99)=99,0,Scoring!$E$3),Scoring!$E$3),Scoring!$E$7),Scoring!$E$3),Scoring!$E$5),Scoring!$E$6),Scoring!$E$3)</f>
        <v>0</v>
      </c>
      <c r="W477" s="78">
        <f>IF(IFERROR(SEARCH("vPvB",P477),99)=99,IF(IFERROR(SEARCH("suspected pbt/vPvB",S477),99)=99,IF(IFERROR(SEARCH("vPvB",S477),99)=99,IF(IFERROR(SEARCH("concluded to be a vPvB",S477),99)=99,IF(IFERROR(SEARCH("identified as vPvB",K477),99)=99,IF(IFERROR(SEARCH("concluded to be a vPvB",K477),99)=99,IF(IFERROR(SEARCH("concluded to be both pbt and vPvB",S477),99)=99,IF(IFERROR(SEARCH("concluded to be both pbt and vPvB",K477),99)=99,0,Scoring!$E$5),Scoring!$E$5),Scoring!$E$5),Scoring!$E$5),Scoring!$E$5),Scoring!$E$4),Scoring!$E$6),Scoring!$E$4)</f>
        <v>0</v>
      </c>
      <c r="X477" s="78">
        <f>IF(IFERROR(SEARCH("H410",N477),99)=99,IF(IFERROR(SEARCH("H410",O477),99)=99,IF(IFERROR(SEARCH("H410",Q477),99)=99,IF(IFERROR(SEARCH("H410",M477),99)=99,IF(IFERROR(SEARCH("H410",R477),99)=99,IF(IFERROR(SEARCH("H411",N477),99)=99,IF(IFERROR(SEARCH("H411",O477),99)=99,IF(IFERROR(SEARCH("H411",Q477),99)=99,IF(IFERROR(SEARCH("H411",M477),99)=99,IF(IFERROR(SEARCH("H411",R477),99)=99,IF(IFERROR(SEARCH("H413",N477),99)=99,IF(IFERROR(SEARCH("H413",O477),99)=99,IF(IFERROR(SEARCH("H413",Q477),99)=99,IF(IFERROR(SEARCH("H413",M477),99)=99,IF(IFERROR(SEARCH("H413",R477),99)=99,IF(IFERROR(SEARCH("H412",N477),99)=99,IF(IFERROR(SEARCH("H412",O477),99)=99,IF(IFERROR(SEARCH("H412",Q477),99)=99,IF(IFERROR(SEARCH("H412",M477),99)=99,IF(IFERROR(SEARCH("H412",R477),99)=99,0,Scoring!$E$2),Scoring!$E$2),Scoring!$E$2),Scoring!$E$2),Scoring!$E$2),Scoring!$E$2),Scoring!$E$2),Scoring!$E$2),Scoring!$E$2),Scoring!$E$2),Scoring!$E$2),Scoring!$E$2),Scoring!$E$2),Scoring!$E$2),Scoring!$E$2),Scoring!$E$2),Scoring!$E$2),Scoring!$E$2),Scoring!$E$2),Scoring!$E$2)</f>
        <v>0</v>
      </c>
      <c r="Y477" s="78">
        <f>IF(IFERROR(SEARCH("CMR",K477),99)=99,IF(IFERROR(SEARCH("Suspected CMR",S477),99)=99,IF(IFERROR(SEARCH("CMR",S477),99)=99,0,Scoring!$E$8),Scoring!$E$9),Scoring!$E$8)</f>
        <v>3</v>
      </c>
      <c r="Z477" s="78">
        <f>IF(IFERROR(SEARCH("H350",N477),99)=99,IF(IFERROR(SEARCH("H350",O477),99)=99,IF(IFERROR(SEARCH("H350",Q477),99)=99,IF(IFERROR(SEARCH("H350",M477),99)=99,IF(IFERROR(SEARCH("H350",R477),99)=99,IF(IFERROR(SEARCH("H351",N477),99)=99,IF(IFERROR(SEARCH("H351",O477),99)=99,IF(IFERROR(SEARCH("H351",Q477),99)=99,IF(IFERROR(SEARCH("H351",M477),99)=99,IF(IFERROR(SEARCH("H351",R477),99)=99,IF(IFERROR(SEARCH("carcinogenic",P477),99)=99,IF(IFERROR(SEARCH("suspected carcinogenic",S477),99)=99,0,Scoring!$E$12),Scoring!$E$11),Scoring!$E$10),Scoring!$E$10),Scoring!$E$10),Scoring!$E$10),Scoring!$E$10),Scoring!$E$10),Scoring!$E$10),Scoring!$E$10),Scoring!$E$10),Scoring!$E$10)</f>
        <v>0</v>
      </c>
      <c r="AA477" s="78">
        <f>IF(IFERROR(SEARCH("H340",N477),99)=99,IF(IFERROR(SEARCH("H340",O477),99)=99,IF(IFERROR(SEARCH("H340",Q477),99)=99,IF(IFERROR(SEARCH("H340",M477),99)=99,IF(IFERROR(SEARCH("H340",R477),99)=99,IF(IFERROR(SEARCH("H341",N477),99)=99,IF(IFERROR(SEARCH("H341",O477),99)=99,IF(IFERROR(SEARCH("H341",Q477),99)=99,IF(IFERROR(SEARCH("H341",M477),99)=99,IF(IFERROR(SEARCH("H341",R477),99)=99,IF(IFERROR(SEARCH("mutagenic",P477),99)=99,IF(IFERROR(SEARCH("suspected mutagenic",S477),99)=99,0,Scoring!$E$15),Scoring!$E$14),Scoring!$E$13),Scoring!$E$13),Scoring!$E$13),Scoring!$E$13),Scoring!$E$13),Scoring!$E$13),Scoring!$E$13),Scoring!$E$13),Scoring!$E$13),Scoring!$E$13)</f>
        <v>1</v>
      </c>
      <c r="AB477" s="78">
        <f>IF(IFERROR(SEARCH("H360",N477),99)=99,IF(IFERROR(SEARCH("H360",O477),99)=99,IF(IFERROR(SEARCH("H360",Q477),99)=99,IF(IFERROR(SEARCH("H360",M477),99)=99,IF(IFERROR(SEARCH("H360",R477),99)=99,IF(IFERROR(SEARCH("H361",N477),99)=99,IF(IFERROR(SEARCH("H361",O477),99)=99,IF(IFERROR(SEARCH("H361",Q477),99)=99,IF(IFERROR(SEARCH("H361",M477),99)=99,IF(IFERROR(SEARCH("H361",R477),99)=99,IF(IFERROR(SEARCH("reproduction",P477),99)=99,IF(IFERROR(SEARCH("suspected reprotoxic",S477),99)=99,IF(IFERROR(SEARCH("reprotoxic",S477),99)=99,IF(IFERROR(SEARCH("reprotoxic",K477),99)=99,0,Scoring!$E$18),Scoring!$E$18),Scoring!$E$19),Scoring!$E$17),Scoring!$E$16),Scoring!$E$16),Scoring!$E$16),Scoring!$E$16),Scoring!$E$16),Scoring!$E$16),Scoring!$E$16),Scoring!$E$16),Scoring!$E$16),Scoring!$E$16)</f>
        <v>0</v>
      </c>
      <c r="AC477" s="78">
        <f>IF(IFERROR(SEARCH("57f",L477),99)=99,IF(IFERROR(SEARCH("57(f)",P477),99)=99,0,Scoring!$E$20),Scoring!$E$20)</f>
        <v>0</v>
      </c>
      <c r="AD477" s="78">
        <f>IF(IFERROR(SEARCH("CAT1",T477),99)=99,IF(IFERROR(SEARCH("CAT2",T477),99)=99,IF(IFERROR(SEARCH("CAT3",T477),99)=99,IF(IFERROR(SEARCH("concluded to be endocrine",K477),99)=99,IF(IFERROR(SEARCH("categorised as endocrine",K477),99)=99,IF(IFERROR(SEARCH("endocrine disrupting",P477),99)=99,IF(IFERROR(SEARCH("endocrine disrupting",K477),99)=99,IF(IFERROR(SEARCH("suspected endocrine",S477),99)=99,IF(IFERROR(SEARCH("potential endocrine",S477),99)=99,0,Scoring!$E$25),Scoring!$E$25),Scoring!$E$24),Scoring!$E$24),Scoring!$E$24),Scoring!$E$24),Scoring!$E$23),Scoring!$E$22),Scoring!$E$21)</f>
        <v>0</v>
      </c>
      <c r="AE477" s="78">
        <f>IF(IFERROR(SEARCH("suspected sensitiser",S477),99)=99,IF(IFERROR(SEARCH("sensitiser",S477),99)=99,IF(IFERROR(SEARCH("other hazard based concern",S477),99)=99,0,Scoring!$E$28),Scoring!$E$26),Scoring!$E$27)</f>
        <v>0</v>
      </c>
      <c r="AF477" s="78">
        <f>IF(IFERROR(M477,1)=1,IF(IFERROR(N477,1)=1,IF(IFERROR(O477,1)=1,IF(IFERROR(Q477,1)=1,IF(IFERROR(R477,1)=1,IF(IFERROR(T477,1)=1,IF(IFERROR(K477,1)=1,IF(IFERROR(P477,1)=1,IF(IFERROR(S477,1)=1,Scoring!$E$29,0),0),0),0),0),0),0),0),0)</f>
        <v>0</v>
      </c>
      <c r="AG477" s="78">
        <f t="shared" si="43"/>
        <v>3</v>
      </c>
      <c r="AI477" s="93"/>
      <c r="AJ477" s="94"/>
      <c r="AK477" s="76"/>
      <c r="AL477" s="75"/>
      <c r="AN477" s="79"/>
      <c r="AO477" s="79"/>
      <c r="AP477" s="79"/>
      <c r="AQ477" s="79"/>
      <c r="AR477" s="79"/>
      <c r="AS477" s="78"/>
      <c r="AU477" s="79">
        <f>IF(IFERROR(F477,99)=99,IF(IFERROR(G477,99)=99,IF(IFERROR(H477,99)=99,IF(IFERROR(I477,99)=99,IF(IFERROR(E477,99)=99,IF(IFERROR(J477,99)=99,0,Scoring!$B$7),Scoring!$B$3),Scoring!$B$2),Scoring!$B$6),Scoring!$B$5),Scoring!$B$4)</f>
        <v>0.5</v>
      </c>
      <c r="AV477" s="78">
        <f t="shared" si="44"/>
        <v>1.5</v>
      </c>
      <c r="AW477" s="78"/>
      <c r="AX477" s="66"/>
      <c r="AY477" s="78"/>
      <c r="AZ477" s="76"/>
      <c r="BA477" s="76"/>
      <c r="BB477" s="76"/>
    </row>
    <row r="478" spans="1:54" x14ac:dyDescent="0.25">
      <c r="A478" s="77" t="s">
        <v>6053</v>
      </c>
      <c r="B478" s="76" t="str">
        <f t="shared" si="45"/>
        <v>203-772-9</v>
      </c>
      <c r="C478" s="77" t="s">
        <v>334</v>
      </c>
      <c r="D478" s="77" t="s">
        <v>335</v>
      </c>
      <c r="E478" s="76" t="str">
        <f>IF(C478="-",IF(A478="-",VLOOKUP(D478,'sin-list 180320_update'!$C$2:$C$835,1,FALSE),VLOOKUP(A478,'sin-list 180320_update'!$A$2:$A$835,1,FALSE)),VLOOKUP(C478,'sin-list 180320_update'!$B$2:$B$835,1,FALSE))</f>
        <v>203-772-9</v>
      </c>
      <c r="F478" s="76" t="e">
        <f>IF($C478="-",IF($A478="-",VLOOKUP($D478,'REACH Bilaga XVII_update'!$A$5:$A$131,1,FALSE),VLOOKUP($A478,'REACH Bilaga XVII_update'!$C$5:$C$131,1,FALSE)),VLOOKUP($C478,'REACH Bilaga XVII_update'!$B$5:$B$131,1,FALSE))</f>
        <v>#N/A</v>
      </c>
      <c r="G478" s="76" t="str">
        <f>IF($C478="-",IF($A478="-",VLOOKUP($D478,' REACH Bilaga 59_update'!$A$5:$A$210,1,FALSE),VLOOKUP($A478,' REACH Bilaga 59_update'!$D$5:$D$210,1,FALSE)),VLOOKUP($C478,' REACH Bilaga 59_update'!$C$5:$C$210,1,FALSE))</f>
        <v>203-772-9</v>
      </c>
      <c r="H478" s="76" t="e">
        <f>IF($C478="-",IF($A478="-",VLOOKUP($D478,'REACH Bilaga XIV_update'!$A$5:$A$110,1,FALSE),VLOOKUP($A478,'REACH Bilaga XIV_update'!$D$5:$D$110,1,FALSE)),VLOOKUP($C478,'REACH Bilaga XIV_update'!$C$5:$C$110,1,FALSE))</f>
        <v>#N/A</v>
      </c>
      <c r="I478" s="76" t="e">
        <f>IF($C478="-",IF($A478="-",VLOOKUP($D478,CoRAP_update!$A$5:$A$376,1,FALSE),VLOOKUP($A478,CoRAP_update!$D$5:$D$376,1,FALSE)),VLOOKUP($C478,CoRAP_update!$C$5:$C$376,1,FALSE))</f>
        <v>#N/A</v>
      </c>
      <c r="J478" s="76" t="e">
        <f>IF($C478="-",IF($A478="-",VLOOKUP($D478,EDC_update!$C$2:$C$450,1,FALSE),VLOOKUP($A478,EDC_update!$B$2:$B$450,1,FALSE)),VLOOKUP($C478,EDC_update!$L$2:$L$450,1,FALSE))</f>
        <v>#N/A</v>
      </c>
      <c r="K478" s="76" t="str">
        <f>IF($C478="-",IF($A478="-",IF(VLOOKUP($D478,'sin-list 180320_update'!$C$2:$S$835,3,FALSE)="",NA(),VLOOKUP($D478,'sin-list 180320_update'!$C$2:$S$835,3,FALSE)),IF(VLOOKUP($A478,'sin-list 180320_update'!$A$2:$S$835,5,FALSE)="",NA(),VLOOKUP($A478,'sin-list 180320_update'!$A$2:$S$835,5,FALSE))),IF(VLOOKUP($C478,'sin-list 180320_update'!$B$2:$S$835,4,FALSE)="",NA(),VLOOKUP($C478,'sin-list 180320_update'!$B$2:$S$835,4,FALSE)))</f>
        <v>Classified CMR according to Annex VI of Regulation 1272/2008</v>
      </c>
      <c r="L478" s="76" t="str">
        <f>IF($C478="-",IF($A478="-",VLOOKUP($D478,'sin-list 180320_update'!$C$2:$S$835,6,FALSE),VLOOKUP($A478,'sin-list 180320_update'!$A$2:$S$835,8,FALSE)),VLOOKUP($C478,'sin-list 180320_update'!$B$2:$S$835,7,FALSE))</f>
        <v>Repr. 1B
Acute Tox. 4 *
Acute Tox. 4 *
Acute Tox. 4 *</v>
      </c>
      <c r="M478" s="76" t="str">
        <f>IF($C478="-",IF($A478="-",IF(VLOOKUP($D478,'sin-list 180320_update'!$C$2:$S$835,8,FALSE)="",NA(),VLOOKUP($D478,'sin-list 180320_update'!$C$2:$S$835,8,FALSE)),IF(VLOOKUP($A478,'sin-list 180320_update'!$A$2:$S$835,10,FALSE)="",NA(),VLOOKUP($A478,'sin-list 180320_update'!$A$2:$S$835,10,FALSE))),IF(VLOOKUP($C478,'sin-list 180320_update'!$B$2:$S$835,9,FALSE)="",NA(),VLOOKUP($C478,'sin-list 180320_update'!$B$2:$S$835,9,FALSE)))</f>
        <v>H360FD
H332
H312
H302</v>
      </c>
      <c r="N478" s="76" t="e">
        <f>IF($C478="-",IF($A478="-",IF(VLOOKUP($D478,'REACH Bilaga XVII_update'!$A$5:$E$131,4,FALSE)="",NA(),VLOOKUP($D478,'REACH Bilaga XVII_update'!$A$5:$E$131,4,FALSE)),IF(VLOOKUP($A478,'REACH Bilaga XVII_update'!$C$5:$D$131,2,FALSE)="",NA(),VLOOKUP($A478,'REACH Bilaga XVII_update'!$C$5:$D$131,2,FALSE))),IF(VLOOKUP($C478,'REACH Bilaga XVII_update'!$B$5:$D$131,3,FALSE)="",NA(),VLOOKUP($C478,'REACH Bilaga XVII_update'!$B$5:$D$131,3,FALSE)))</f>
        <v>#N/A</v>
      </c>
      <c r="O478" s="76" t="str">
        <f>IF($C478="-",IF($A478="-",IF(VLOOKUP($D478,' REACH Bilaga 59_update'!$A$5:$E$210,5,FALSE)="",NA(),VLOOKUP($D478,' REACH Bilaga 59_update'!$A$5:$E$210,5,FALSE)),IF(VLOOKUP($A478,' REACH Bilaga 59_update'!$D$5:$E$210,2,FALSE)="",NA(),VLOOKUP($A478,' REACH Bilaga 59_update'!$D$5:$E$210,2,FALSE))),IF(VLOOKUP($C478,' REACH Bilaga 59_update'!$C$5:$E$210,3,FALSE)="",NA(),VLOOKUP($C478,' REACH Bilaga 59_update'!$C$5:$E$210,3,FALSE)))</f>
        <v>H360FD
H332
H312
H302</v>
      </c>
      <c r="P478" s="76" t="str">
        <f>IF(C478="-",IF(A478="-",IFERROR(VLOOKUP($D478,' REACH Bilaga 59_update'!$A$5:$F$210,MATCH(Sammanfattning!P$1,' REACH Bilaga 59_update'!$A$4:$F$4,0),FALSE),VLOOKUP($D478,'REACH Bilaga XIV_update'!$A$4:$H$110,MATCH(Sammanfattning!P$1,'REACH Bilaga XIV_update'!$A$4:$H$4,0),FALSE)),IFERROR(VLOOKUP($A478,' REACH Bilaga 59_update'!$D$5:$F$210,MATCH(Sammanfattning!P$1,' REACH Bilaga 59_update'!$D$4:$F$4,0),FALSE),VLOOKUP($A478,'REACH Bilaga XIV_update'!$D$4:$H$110,MATCH(Sammanfattning!P$1,'REACH Bilaga XIV_update'!$D$4:$H$4,0),FALSE))),IFERROR(VLOOKUP($C478,' REACH Bilaga 59_update'!$C$5:$F$210,MATCH(Sammanfattning!P$1,' REACH Bilaga 59_update'!$C$4:$F$4,0),FALSE),VLOOKUP($C478,'REACH Bilaga XIV_update'!$C$4:$H$110,MATCH(Sammanfattning!P$1,'REACH Bilaga XIV_update'!$C$4:$H$4,0),FALSE)))</f>
        <v>Toxic for reproduction (Article 57c)</v>
      </c>
      <c r="Q478" s="76" t="e">
        <f>IF($C478="-",IF($A478="-",IF(VLOOKUP($D478,'REACH Bilaga XIV_update'!$A$5:$I$110,9,FALSE)="",NA(),VLOOKUP($D478,'REACH Bilaga XIV_update'!$A$5:$I$110,9,FALSE)),IF(VLOOKUP($A478,'REACH Bilaga XIV_update'!$D$5:$I$110,6,FALSE)="",NA(),VLOOKUP($A478,'REACH Bilaga XIV_update'!$D$5:$I$110,6,FALSE))),IF(VLOOKUP($C478,'REACH Bilaga XIV_update'!$C$5:$I$110,7,FALSE)="",NA(),VLOOKUP($C478,'REACH Bilaga XIV_update'!$C$5:$I$110,7,FALSE)))</f>
        <v>#N/A</v>
      </c>
      <c r="R478" s="76" t="e">
        <f>IF($C478="-",IF($A478="-",IF(VLOOKUP($D478,CoRAP_update!$A$5:$O$376,15,FALSE)="",NA(),VLOOKUP($D478,CoRAP_update!$A$5:$O$376,15,FALSE)),IF(VLOOKUP($A478,CoRAP_update!$D$5:$O$376,12,FALSE)="",NA(),VLOOKUP($A478,CoRAP_update!$D$5:$O$376,12,FALSE))),IF(VLOOKUP($C478,CoRAP_update!$C$5:$O$376,13,FALSE)="",NA(),VLOOKUP($C478,CoRAP_update!$C$5:$O$376,13,FALSE)))</f>
        <v>#N/A</v>
      </c>
      <c r="S478" s="144" t="e">
        <f>IF($C478="-",IF($A478="-",VLOOKUP($D478,CoRAP_update!$A$5:$J$376,MATCH(Sammanfattning!S$1,CoRAP_update!$A$4:$J$4,0),FALSE),VLOOKUP($A478,CoRAP_update!$D$5:$J$376,MATCH(Sammanfattning!S$1,CoRAP_update!$D$4:$J$4,0),FALSE)),VLOOKUP($C478,CoRAP_update!$C$5:$J$376,MATCH(Sammanfattning!S$1,CoRAP_update!$C$4:$J$4,0),FALSE))</f>
        <v>#N/A</v>
      </c>
      <c r="T478" s="76" t="e">
        <f>IF($A478="-",VLOOKUP($D478,EDC_update!$C$2:$F$450,4,FALSE),VLOOKUP($A478,EDC_update!$B$2:$F$450,5,FALSE))</f>
        <v>#N/A</v>
      </c>
      <c r="V478" s="78">
        <f>IF(IFERROR(SEARCH("PBT",P478),99)=99,IF(IFERROR(SEARCH("suspected PBT",S478),99)=99,IF(IFERROR(SEARCH("concluded to be PBT",K478),99)=99,IF(IFERROR(SEARCH("PBT",S478),99)=99,IF(IFERROR(SEARCH("PBT cand",L478),99)=99,IF(IFERROR(SEARCH("PBT",L478),99)=99,IF(IFERROR(SEARCH("persistent, bioackumulative and toxic properties",K478),99)=99,0,Scoring!$E$3),Scoring!$E$3),Scoring!$E$7),Scoring!$E$3),Scoring!$E$5),Scoring!$E$6),Scoring!$E$3)</f>
        <v>0</v>
      </c>
      <c r="W478" s="78">
        <f>IF(IFERROR(SEARCH("vPvB",P478),99)=99,IF(IFERROR(SEARCH("suspected pbt/vPvB",S478),99)=99,IF(IFERROR(SEARCH("vPvB",S478),99)=99,IF(IFERROR(SEARCH("concluded to be a vPvB",S478),99)=99,IF(IFERROR(SEARCH("identified as vPvB",K478),99)=99,IF(IFERROR(SEARCH("concluded to be a vPvB",K478),99)=99,IF(IFERROR(SEARCH("concluded to be both pbt and vPvB",S478),99)=99,IF(IFERROR(SEARCH("concluded to be both pbt and vPvB",K478),99)=99,0,Scoring!$E$5),Scoring!$E$5),Scoring!$E$5),Scoring!$E$5),Scoring!$E$5),Scoring!$E$4),Scoring!$E$6),Scoring!$E$4)</f>
        <v>0</v>
      </c>
      <c r="X478" s="78">
        <f>IF(IFERROR(SEARCH("H410",N478),99)=99,IF(IFERROR(SEARCH("H410",O478),99)=99,IF(IFERROR(SEARCH("H410",Q478),99)=99,IF(IFERROR(SEARCH("H410",M478),99)=99,IF(IFERROR(SEARCH("H410",R478),99)=99,IF(IFERROR(SEARCH("H411",N478),99)=99,IF(IFERROR(SEARCH("H411",O478),99)=99,IF(IFERROR(SEARCH("H411",Q478),99)=99,IF(IFERROR(SEARCH("H411",M478),99)=99,IF(IFERROR(SEARCH("H411",R478),99)=99,IF(IFERROR(SEARCH("H413",N478),99)=99,IF(IFERROR(SEARCH("H413",O478),99)=99,IF(IFERROR(SEARCH("H413",Q478),99)=99,IF(IFERROR(SEARCH("H413",M478),99)=99,IF(IFERROR(SEARCH("H413",R478),99)=99,IF(IFERROR(SEARCH("H412",N478),99)=99,IF(IFERROR(SEARCH("H412",O478),99)=99,IF(IFERROR(SEARCH("H412",Q478),99)=99,IF(IFERROR(SEARCH("H412",M478),99)=99,IF(IFERROR(SEARCH("H412",R478),99)=99,0,Scoring!$E$2),Scoring!$E$2),Scoring!$E$2),Scoring!$E$2),Scoring!$E$2),Scoring!$E$2),Scoring!$E$2),Scoring!$E$2),Scoring!$E$2),Scoring!$E$2),Scoring!$E$2),Scoring!$E$2),Scoring!$E$2),Scoring!$E$2),Scoring!$E$2),Scoring!$E$2),Scoring!$E$2),Scoring!$E$2),Scoring!$E$2),Scoring!$E$2)</f>
        <v>0</v>
      </c>
      <c r="Y478" s="78">
        <f>IF(IFERROR(SEARCH("CMR",K478),99)=99,IF(IFERROR(SEARCH("Suspected CMR",S478),99)=99,IF(IFERROR(SEARCH("CMR",S478),99)=99,0,Scoring!$E$8),Scoring!$E$9),Scoring!$E$8)</f>
        <v>3</v>
      </c>
      <c r="Z478" s="78">
        <f>IF(IFERROR(SEARCH("H350",N478),99)=99,IF(IFERROR(SEARCH("H350",O478),99)=99,IF(IFERROR(SEARCH("H350",Q478),99)=99,IF(IFERROR(SEARCH("H350",M478),99)=99,IF(IFERROR(SEARCH("H350",R478),99)=99,IF(IFERROR(SEARCH("H351",N478),99)=99,IF(IFERROR(SEARCH("H351",O478),99)=99,IF(IFERROR(SEARCH("H351",Q478),99)=99,IF(IFERROR(SEARCH("H351",M478),99)=99,IF(IFERROR(SEARCH("H351",R478),99)=99,IF(IFERROR(SEARCH("carcinogenic",P478),99)=99,IF(IFERROR(SEARCH("suspected carcinogenic",S478),99)=99,0,Scoring!$E$12),Scoring!$E$11),Scoring!$E$10),Scoring!$E$10),Scoring!$E$10),Scoring!$E$10),Scoring!$E$10),Scoring!$E$10),Scoring!$E$10),Scoring!$E$10),Scoring!$E$10),Scoring!$E$10)</f>
        <v>0</v>
      </c>
      <c r="AA478" s="78">
        <f>IF(IFERROR(SEARCH("H340",N478),99)=99,IF(IFERROR(SEARCH("H340",O478),99)=99,IF(IFERROR(SEARCH("H340",Q478),99)=99,IF(IFERROR(SEARCH("H340",M478),99)=99,IF(IFERROR(SEARCH("H340",R478),99)=99,IF(IFERROR(SEARCH("H341",N478),99)=99,IF(IFERROR(SEARCH("H341",O478),99)=99,IF(IFERROR(SEARCH("H341",Q478),99)=99,IF(IFERROR(SEARCH("H341",M478),99)=99,IF(IFERROR(SEARCH("H341",R478),99)=99,IF(IFERROR(SEARCH("mutagenic",P478),99)=99,IF(IFERROR(SEARCH("suspected mutagenic",S478),99)=99,0,Scoring!$E$15),Scoring!$E$14),Scoring!$E$13),Scoring!$E$13),Scoring!$E$13),Scoring!$E$13),Scoring!$E$13),Scoring!$E$13),Scoring!$E$13),Scoring!$E$13),Scoring!$E$13),Scoring!$E$13)</f>
        <v>0</v>
      </c>
      <c r="AB478" s="78">
        <f>IF(IFERROR(SEARCH("H360",N478),99)=99,IF(IFERROR(SEARCH("H360",O478),99)=99,IF(IFERROR(SEARCH("H360",Q478),99)=99,IF(IFERROR(SEARCH("H360",M478),99)=99,IF(IFERROR(SEARCH("H360",R478),99)=99,IF(IFERROR(SEARCH("H361",N478),99)=99,IF(IFERROR(SEARCH("H361",O478),99)=99,IF(IFERROR(SEARCH("H361",Q478),99)=99,IF(IFERROR(SEARCH("H361",M478),99)=99,IF(IFERROR(SEARCH("H361",R478),99)=99,IF(IFERROR(SEARCH("reproduction",P478),99)=99,IF(IFERROR(SEARCH("suspected reprotoxic",S478),99)=99,IF(IFERROR(SEARCH("reprotoxic",S478),99)=99,IF(IFERROR(SEARCH("reprotoxic",K478),99)=99,0,Scoring!$E$18),Scoring!$E$18),Scoring!$E$19),Scoring!$E$17),Scoring!$E$16),Scoring!$E$16),Scoring!$E$16),Scoring!$E$16),Scoring!$E$16),Scoring!$E$16),Scoring!$E$16),Scoring!$E$16),Scoring!$E$16),Scoring!$E$16)</f>
        <v>1</v>
      </c>
      <c r="AC478" s="78">
        <f>IF(IFERROR(SEARCH("57f",L478),99)=99,IF(IFERROR(SEARCH("57(f)",P478),99)=99,0,Scoring!$E$20),Scoring!$E$20)</f>
        <v>0</v>
      </c>
      <c r="AD478" s="78">
        <f>IF(IFERROR(SEARCH("CAT1",T478),99)=99,IF(IFERROR(SEARCH("CAT2",T478),99)=99,IF(IFERROR(SEARCH("CAT3",T478),99)=99,IF(IFERROR(SEARCH("concluded to be endocrine",K478),99)=99,IF(IFERROR(SEARCH("categorised as endocrine",K478),99)=99,IF(IFERROR(SEARCH("endocrine disrupting",P478),99)=99,IF(IFERROR(SEARCH("endocrine disrupting",K478),99)=99,IF(IFERROR(SEARCH("suspected endocrine",S478),99)=99,IF(IFERROR(SEARCH("potential endocrine",S478),99)=99,0,Scoring!$E$25),Scoring!$E$25),Scoring!$E$24),Scoring!$E$24),Scoring!$E$24),Scoring!$E$24),Scoring!$E$23),Scoring!$E$22),Scoring!$E$21)</f>
        <v>0</v>
      </c>
      <c r="AE478" s="78">
        <f>IF(IFERROR(SEARCH("suspected sensitiser",S478),99)=99,IF(IFERROR(SEARCH("sensitiser",S478),99)=99,IF(IFERROR(SEARCH("other hazard based concern",S478),99)=99,0,Scoring!$E$28),Scoring!$E$26),Scoring!$E$27)</f>
        <v>0</v>
      </c>
      <c r="AF478" s="78">
        <f>IF(IFERROR(M478,1)=1,IF(IFERROR(N478,1)=1,IF(IFERROR(O478,1)=1,IF(IFERROR(Q478,1)=1,IF(IFERROR(R478,1)=1,IF(IFERROR(T478,1)=1,IF(IFERROR(K478,1)=1,IF(IFERROR(P478,1)=1,IF(IFERROR(S478,1)=1,Scoring!$E$29,0),0),0),0),0),0),0),0),0)</f>
        <v>0</v>
      </c>
      <c r="AG478" s="78">
        <f t="shared" si="43"/>
        <v>3</v>
      </c>
      <c r="AI478" s="93"/>
      <c r="AJ478" s="94"/>
      <c r="AK478" s="76"/>
      <c r="AL478" s="75"/>
      <c r="AN478" s="79"/>
      <c r="AO478" s="79"/>
      <c r="AP478" s="79"/>
      <c r="AQ478" s="79"/>
      <c r="AR478" s="79"/>
      <c r="AS478" s="78"/>
      <c r="AU478" s="79">
        <f>IF(IFERROR(F478,99)=99,IF(IFERROR(G478,99)=99,IF(IFERROR(H478,99)=99,IF(IFERROR(I478,99)=99,IF(IFERROR(E478,99)=99,IF(IFERROR(J478,99)=99,0,Scoring!$B$7),Scoring!$B$3),Scoring!$B$2),Scoring!$B$6),Scoring!$B$5),Scoring!$B$4)</f>
        <v>1</v>
      </c>
      <c r="AV478" s="78">
        <f t="shared" si="44"/>
        <v>3</v>
      </c>
      <c r="AW478" s="78"/>
      <c r="AX478" s="66"/>
      <c r="AY478" s="78"/>
      <c r="AZ478" s="76"/>
      <c r="BA478" s="76"/>
      <c r="BB478" s="76"/>
    </row>
    <row r="479" spans="1:54" x14ac:dyDescent="0.25">
      <c r="A479" s="77" t="s">
        <v>3090</v>
      </c>
      <c r="B479" s="76" t="str">
        <f t="shared" si="45"/>
        <v>203-794-9</v>
      </c>
      <c r="C479" s="77" t="s">
        <v>352</v>
      </c>
      <c r="D479" s="77" t="s">
        <v>353</v>
      </c>
      <c r="E479" s="76" t="str">
        <f>IF(C479="-",IF(A479="-",VLOOKUP(D479,'sin-list 180320_update'!$C$2:$C$835,1,FALSE),VLOOKUP(A479,'sin-list 180320_update'!$A$2:$A$835,1,FALSE)),VLOOKUP(C479,'sin-list 180320_update'!$B$2:$B$835,1,FALSE))</f>
        <v>203-794-9</v>
      </c>
      <c r="F479" s="76" t="e">
        <f>IF($C479="-",IF($A479="-",VLOOKUP($D479,'REACH Bilaga XVII_update'!$A$5:$A$131,1,FALSE),VLOOKUP($A479,'REACH Bilaga XVII_update'!$C$5:$C$131,1,FALSE)),VLOOKUP($C479,'REACH Bilaga XVII_update'!$B$5:$B$131,1,FALSE))</f>
        <v>#N/A</v>
      </c>
      <c r="G479" s="76" t="str">
        <f>IF($C479="-",IF($A479="-",VLOOKUP($D479,' REACH Bilaga 59_update'!$A$5:$A$210,1,FALSE),VLOOKUP($A479,' REACH Bilaga 59_update'!$D$5:$D$210,1,FALSE)),VLOOKUP($C479,' REACH Bilaga 59_update'!$C$5:$C$210,1,FALSE))</f>
        <v>203-794-9</v>
      </c>
      <c r="H479" s="76" t="e">
        <f>IF($C479="-",IF($A479="-",VLOOKUP($D479,'REACH Bilaga XIV_update'!$A$5:$A$110,1,FALSE),VLOOKUP($A479,'REACH Bilaga XIV_update'!$D$5:$D$110,1,FALSE)),VLOOKUP($C479,'REACH Bilaga XIV_update'!$C$5:$C$110,1,FALSE))</f>
        <v>#N/A</v>
      </c>
      <c r="I479" s="76" t="e">
        <f>IF($C479="-",IF($A479="-",VLOOKUP($D479,CoRAP_update!$A$5:$A$376,1,FALSE),VLOOKUP($A479,CoRAP_update!$D$5:$D$376,1,FALSE)),VLOOKUP($C479,CoRAP_update!$C$5:$C$376,1,FALSE))</f>
        <v>#N/A</v>
      </c>
      <c r="J479" s="76" t="e">
        <f>IF($C479="-",IF($A479="-",VLOOKUP($D479,EDC_update!$C$2:$C$450,1,FALSE),VLOOKUP($A479,EDC_update!$B$2:$B$450,1,FALSE)),VLOOKUP($C479,EDC_update!$L$2:$L$450,1,FALSE))</f>
        <v>#N/A</v>
      </c>
      <c r="K479" s="76" t="str">
        <f>IF($C479="-",IF($A479="-",IF(VLOOKUP($D479,'sin-list 180320_update'!$C$2:$S$835,3,FALSE)="",NA(),VLOOKUP($D479,'sin-list 180320_update'!$C$2:$S$835,3,FALSE)),IF(VLOOKUP($A479,'sin-list 180320_update'!$A$2:$S$835,5,FALSE)="",NA(),VLOOKUP($A479,'sin-list 180320_update'!$A$2:$S$835,5,FALSE))),IF(VLOOKUP($C479,'sin-list 180320_update'!$B$2:$S$835,4,FALSE)="",NA(),VLOOKUP($C479,'sin-list 180320_update'!$B$2:$S$835,4,FALSE)))</f>
        <v>Classified CMR according to Annex VI of Regulation 1272/2008</v>
      </c>
      <c r="L479" s="76" t="str">
        <f>IF($C479="-",IF($A479="-",VLOOKUP($D479,'sin-list 180320_update'!$C$2:$S$835,6,FALSE),VLOOKUP($A479,'sin-list 180320_update'!$A$2:$S$835,8,FALSE)),VLOOKUP($C479,'sin-list 180320_update'!$B$2:$S$835,7,FALSE))</f>
        <v>Flam. Liq. 2
Repr. 1B
Acute Tox. 4 *</v>
      </c>
      <c r="M479" s="76" t="str">
        <f>IF($C479="-",IF($A479="-",IF(VLOOKUP($D479,'sin-list 180320_update'!$C$2:$S$835,8,FALSE)="",NA(),VLOOKUP($D479,'sin-list 180320_update'!$C$2:$S$835,8,FALSE)),IF(VLOOKUP($A479,'sin-list 180320_update'!$A$2:$S$835,10,FALSE)="",NA(),VLOOKUP($A479,'sin-list 180320_update'!$A$2:$S$835,10,FALSE))),IF(VLOOKUP($C479,'sin-list 180320_update'!$B$2:$S$835,9,FALSE)="",NA(),VLOOKUP($C479,'sin-list 180320_update'!$B$2:$S$835,9,FALSE)))</f>
        <v>H225
H360FD
H332</v>
      </c>
      <c r="N479" s="76" t="e">
        <f>IF($C479="-",IF($A479="-",IF(VLOOKUP($D479,'REACH Bilaga XVII_update'!$A$5:$E$131,4,FALSE)="",NA(),VLOOKUP($D479,'REACH Bilaga XVII_update'!$A$5:$E$131,4,FALSE)),IF(VLOOKUP($A479,'REACH Bilaga XVII_update'!$C$5:$D$131,2,FALSE)="",NA(),VLOOKUP($A479,'REACH Bilaga XVII_update'!$C$5:$D$131,2,FALSE))),IF(VLOOKUP($C479,'REACH Bilaga XVII_update'!$B$5:$D$131,3,FALSE)="",NA(),VLOOKUP($C479,'REACH Bilaga XVII_update'!$B$5:$D$131,3,FALSE)))</f>
        <v>#N/A</v>
      </c>
      <c r="O479" s="76" t="str">
        <f>IF($C479="-",IF($A479="-",IF(VLOOKUP($D479,' REACH Bilaga 59_update'!$A$5:$E$210,5,FALSE)="",NA(),VLOOKUP($D479,' REACH Bilaga 59_update'!$A$5:$E$210,5,FALSE)),IF(VLOOKUP($A479,' REACH Bilaga 59_update'!$D$5:$E$210,2,FALSE)="",NA(),VLOOKUP($A479,' REACH Bilaga 59_update'!$D$5:$E$210,2,FALSE))),IF(VLOOKUP($C479,' REACH Bilaga 59_update'!$C$5:$E$210,3,FALSE)="",NA(),VLOOKUP($C479,' REACH Bilaga 59_update'!$C$5:$E$210,3,FALSE)))</f>
        <v>H225
H360FD
H332</v>
      </c>
      <c r="P479" s="76" t="str">
        <f>IF(C479="-",IF(A479="-",IFERROR(VLOOKUP($D479,' REACH Bilaga 59_update'!$A$5:$F$210,MATCH(Sammanfattning!P$1,' REACH Bilaga 59_update'!$A$4:$F$4,0),FALSE),VLOOKUP($D479,'REACH Bilaga XIV_update'!$A$4:$H$110,MATCH(Sammanfattning!P$1,'REACH Bilaga XIV_update'!$A$4:$H$4,0),FALSE)),IFERROR(VLOOKUP($A479,' REACH Bilaga 59_update'!$D$5:$F$210,MATCH(Sammanfattning!P$1,' REACH Bilaga 59_update'!$D$4:$F$4,0),FALSE),VLOOKUP($A479,'REACH Bilaga XIV_update'!$D$4:$H$110,MATCH(Sammanfattning!P$1,'REACH Bilaga XIV_update'!$D$4:$H$4,0),FALSE))),IFERROR(VLOOKUP($C479,' REACH Bilaga 59_update'!$C$5:$F$210,MATCH(Sammanfattning!P$1,' REACH Bilaga 59_update'!$C$4:$F$4,0),FALSE),VLOOKUP($C479,'REACH Bilaga XIV_update'!$C$4:$H$110,MATCH(Sammanfattning!P$1,'REACH Bilaga XIV_update'!$C$4:$H$4,0),FALSE)))</f>
        <v>Toxic for reproduction (Article 57c)</v>
      </c>
      <c r="Q479" s="76" t="e">
        <f>IF($C479="-",IF($A479="-",IF(VLOOKUP($D479,'REACH Bilaga XIV_update'!$A$5:$I$110,9,FALSE)="",NA(),VLOOKUP($D479,'REACH Bilaga XIV_update'!$A$5:$I$110,9,FALSE)),IF(VLOOKUP($A479,'REACH Bilaga XIV_update'!$D$5:$I$110,6,FALSE)="",NA(),VLOOKUP($A479,'REACH Bilaga XIV_update'!$D$5:$I$110,6,FALSE))),IF(VLOOKUP($C479,'REACH Bilaga XIV_update'!$C$5:$I$110,7,FALSE)="",NA(),VLOOKUP($C479,'REACH Bilaga XIV_update'!$C$5:$I$110,7,FALSE)))</f>
        <v>#N/A</v>
      </c>
      <c r="R479" s="76" t="e">
        <f>IF($C479="-",IF($A479="-",IF(VLOOKUP($D479,CoRAP_update!$A$5:$O$376,15,FALSE)="",NA(),VLOOKUP($D479,CoRAP_update!$A$5:$O$376,15,FALSE)),IF(VLOOKUP($A479,CoRAP_update!$D$5:$O$376,12,FALSE)="",NA(),VLOOKUP($A479,CoRAP_update!$D$5:$O$376,12,FALSE))),IF(VLOOKUP($C479,CoRAP_update!$C$5:$O$376,13,FALSE)="",NA(),VLOOKUP($C479,CoRAP_update!$C$5:$O$376,13,FALSE)))</f>
        <v>#N/A</v>
      </c>
      <c r="S479" s="144" t="e">
        <f>IF($C479="-",IF($A479="-",VLOOKUP($D479,CoRAP_update!$A$5:$J$376,MATCH(Sammanfattning!S$1,CoRAP_update!$A$4:$J$4,0),FALSE),VLOOKUP($A479,CoRAP_update!$D$5:$J$376,MATCH(Sammanfattning!S$1,CoRAP_update!$D$4:$J$4,0),FALSE)),VLOOKUP($C479,CoRAP_update!$C$5:$J$376,MATCH(Sammanfattning!S$1,CoRAP_update!$C$4:$J$4,0),FALSE))</f>
        <v>#N/A</v>
      </c>
      <c r="T479" s="76" t="e">
        <f>IF($A479="-",VLOOKUP($D479,EDC_update!$C$2:$F$450,4,FALSE),VLOOKUP($A479,EDC_update!$B$2:$F$450,5,FALSE))</f>
        <v>#N/A</v>
      </c>
      <c r="V479" s="78">
        <f>IF(IFERROR(SEARCH("PBT",P479),99)=99,IF(IFERROR(SEARCH("suspected PBT",S479),99)=99,IF(IFERROR(SEARCH("concluded to be PBT",K479),99)=99,IF(IFERROR(SEARCH("PBT",S479),99)=99,IF(IFERROR(SEARCH("PBT cand",L479),99)=99,IF(IFERROR(SEARCH("PBT",L479),99)=99,IF(IFERROR(SEARCH("persistent, bioackumulative and toxic properties",K479),99)=99,0,Scoring!$E$3),Scoring!$E$3),Scoring!$E$7),Scoring!$E$3),Scoring!$E$5),Scoring!$E$6),Scoring!$E$3)</f>
        <v>0</v>
      </c>
      <c r="W479" s="78">
        <f>IF(IFERROR(SEARCH("vPvB",P479),99)=99,IF(IFERROR(SEARCH("suspected pbt/vPvB",S479),99)=99,IF(IFERROR(SEARCH("vPvB",S479),99)=99,IF(IFERROR(SEARCH("concluded to be a vPvB",S479),99)=99,IF(IFERROR(SEARCH("identified as vPvB",K479),99)=99,IF(IFERROR(SEARCH("concluded to be a vPvB",K479),99)=99,IF(IFERROR(SEARCH("concluded to be both pbt and vPvB",S479),99)=99,IF(IFERROR(SEARCH("concluded to be both pbt and vPvB",K479),99)=99,0,Scoring!$E$5),Scoring!$E$5),Scoring!$E$5),Scoring!$E$5),Scoring!$E$5),Scoring!$E$4),Scoring!$E$6),Scoring!$E$4)</f>
        <v>0</v>
      </c>
      <c r="X479" s="78">
        <f>IF(IFERROR(SEARCH("H410",N479),99)=99,IF(IFERROR(SEARCH("H410",O479),99)=99,IF(IFERROR(SEARCH("H410",Q479),99)=99,IF(IFERROR(SEARCH("H410",M479),99)=99,IF(IFERROR(SEARCH("H410",R479),99)=99,IF(IFERROR(SEARCH("H411",N479),99)=99,IF(IFERROR(SEARCH("H411",O479),99)=99,IF(IFERROR(SEARCH("H411",Q479),99)=99,IF(IFERROR(SEARCH("H411",M479),99)=99,IF(IFERROR(SEARCH("H411",R479),99)=99,IF(IFERROR(SEARCH("H413",N479),99)=99,IF(IFERROR(SEARCH("H413",O479),99)=99,IF(IFERROR(SEARCH("H413",Q479),99)=99,IF(IFERROR(SEARCH("H413",M479),99)=99,IF(IFERROR(SEARCH("H413",R479),99)=99,IF(IFERROR(SEARCH("H412",N479),99)=99,IF(IFERROR(SEARCH("H412",O479),99)=99,IF(IFERROR(SEARCH("H412",Q479),99)=99,IF(IFERROR(SEARCH("H412",M479),99)=99,IF(IFERROR(SEARCH("H412",R479),99)=99,0,Scoring!$E$2),Scoring!$E$2),Scoring!$E$2),Scoring!$E$2),Scoring!$E$2),Scoring!$E$2),Scoring!$E$2),Scoring!$E$2),Scoring!$E$2),Scoring!$E$2),Scoring!$E$2),Scoring!$E$2),Scoring!$E$2),Scoring!$E$2),Scoring!$E$2),Scoring!$E$2),Scoring!$E$2),Scoring!$E$2),Scoring!$E$2),Scoring!$E$2)</f>
        <v>0</v>
      </c>
      <c r="Y479" s="78">
        <f>IF(IFERROR(SEARCH("CMR",K479),99)=99,IF(IFERROR(SEARCH("Suspected CMR",S479),99)=99,IF(IFERROR(SEARCH("CMR",S479),99)=99,0,Scoring!$E$8),Scoring!$E$9),Scoring!$E$8)</f>
        <v>3</v>
      </c>
      <c r="Z479" s="78">
        <f>IF(IFERROR(SEARCH("H350",N479),99)=99,IF(IFERROR(SEARCH("H350",O479),99)=99,IF(IFERROR(SEARCH("H350",Q479),99)=99,IF(IFERROR(SEARCH("H350",M479),99)=99,IF(IFERROR(SEARCH("H350",R479),99)=99,IF(IFERROR(SEARCH("H351",N479),99)=99,IF(IFERROR(SEARCH("H351",O479),99)=99,IF(IFERROR(SEARCH("H351",Q479),99)=99,IF(IFERROR(SEARCH("H351",M479),99)=99,IF(IFERROR(SEARCH("H351",R479),99)=99,IF(IFERROR(SEARCH("carcinogenic",P479),99)=99,IF(IFERROR(SEARCH("suspected carcinogenic",S479),99)=99,0,Scoring!$E$12),Scoring!$E$11),Scoring!$E$10),Scoring!$E$10),Scoring!$E$10),Scoring!$E$10),Scoring!$E$10),Scoring!$E$10),Scoring!$E$10),Scoring!$E$10),Scoring!$E$10),Scoring!$E$10)</f>
        <v>0</v>
      </c>
      <c r="AA479" s="78">
        <f>IF(IFERROR(SEARCH("H340",N479),99)=99,IF(IFERROR(SEARCH("H340",O479),99)=99,IF(IFERROR(SEARCH("H340",Q479),99)=99,IF(IFERROR(SEARCH("H340",M479),99)=99,IF(IFERROR(SEARCH("H340",R479),99)=99,IF(IFERROR(SEARCH("H341",N479),99)=99,IF(IFERROR(SEARCH("H341",O479),99)=99,IF(IFERROR(SEARCH("H341",Q479),99)=99,IF(IFERROR(SEARCH("H341",M479),99)=99,IF(IFERROR(SEARCH("H341",R479),99)=99,IF(IFERROR(SEARCH("mutagenic",P479),99)=99,IF(IFERROR(SEARCH("suspected mutagenic",S479),99)=99,0,Scoring!$E$15),Scoring!$E$14),Scoring!$E$13),Scoring!$E$13),Scoring!$E$13),Scoring!$E$13),Scoring!$E$13),Scoring!$E$13),Scoring!$E$13),Scoring!$E$13),Scoring!$E$13),Scoring!$E$13)</f>
        <v>0</v>
      </c>
      <c r="AB479" s="78">
        <f>IF(IFERROR(SEARCH("H360",N479),99)=99,IF(IFERROR(SEARCH("H360",O479),99)=99,IF(IFERROR(SEARCH("H360",Q479),99)=99,IF(IFERROR(SEARCH("H360",M479),99)=99,IF(IFERROR(SEARCH("H360",R479),99)=99,IF(IFERROR(SEARCH("H361",N479),99)=99,IF(IFERROR(SEARCH("H361",O479),99)=99,IF(IFERROR(SEARCH("H361",Q479),99)=99,IF(IFERROR(SEARCH("H361",M479),99)=99,IF(IFERROR(SEARCH("H361",R479),99)=99,IF(IFERROR(SEARCH("reproduction",P479),99)=99,IF(IFERROR(SEARCH("suspected reprotoxic",S479),99)=99,IF(IFERROR(SEARCH("reprotoxic",S479),99)=99,IF(IFERROR(SEARCH("reprotoxic",K479),99)=99,0,Scoring!$E$18),Scoring!$E$18),Scoring!$E$19),Scoring!$E$17),Scoring!$E$16),Scoring!$E$16),Scoring!$E$16),Scoring!$E$16),Scoring!$E$16),Scoring!$E$16),Scoring!$E$16),Scoring!$E$16),Scoring!$E$16),Scoring!$E$16)</f>
        <v>1</v>
      </c>
      <c r="AC479" s="78">
        <f>IF(IFERROR(SEARCH("57f",L479),99)=99,IF(IFERROR(SEARCH("57(f)",P479),99)=99,0,Scoring!$E$20),Scoring!$E$20)</f>
        <v>0</v>
      </c>
      <c r="AD479" s="78">
        <f>IF(IFERROR(SEARCH("CAT1",T479),99)=99,IF(IFERROR(SEARCH("CAT2",T479),99)=99,IF(IFERROR(SEARCH("CAT3",T479),99)=99,IF(IFERROR(SEARCH("concluded to be endocrine",K479),99)=99,IF(IFERROR(SEARCH("categorised as endocrine",K479),99)=99,IF(IFERROR(SEARCH("endocrine disrupting",P479),99)=99,IF(IFERROR(SEARCH("endocrine disrupting",K479),99)=99,IF(IFERROR(SEARCH("suspected endocrine",S479),99)=99,IF(IFERROR(SEARCH("potential endocrine",S479),99)=99,0,Scoring!$E$25),Scoring!$E$25),Scoring!$E$24),Scoring!$E$24),Scoring!$E$24),Scoring!$E$24),Scoring!$E$23),Scoring!$E$22),Scoring!$E$21)</f>
        <v>0</v>
      </c>
      <c r="AE479" s="78">
        <f>IF(IFERROR(SEARCH("suspected sensitiser",S479),99)=99,IF(IFERROR(SEARCH("sensitiser",S479),99)=99,IF(IFERROR(SEARCH("other hazard based concern",S479),99)=99,0,Scoring!$E$28),Scoring!$E$26),Scoring!$E$27)</f>
        <v>0</v>
      </c>
      <c r="AF479" s="78">
        <f>IF(IFERROR(M479,1)=1,IF(IFERROR(N479,1)=1,IF(IFERROR(O479,1)=1,IF(IFERROR(Q479,1)=1,IF(IFERROR(R479,1)=1,IF(IFERROR(T479,1)=1,IF(IFERROR(K479,1)=1,IF(IFERROR(P479,1)=1,IF(IFERROR(S479,1)=1,Scoring!$E$29,0),0),0),0),0),0),0),0),0)</f>
        <v>0</v>
      </c>
      <c r="AG479" s="78">
        <f t="shared" si="43"/>
        <v>3</v>
      </c>
      <c r="AI479" s="93"/>
      <c r="AJ479" s="94"/>
      <c r="AK479" s="76"/>
      <c r="AL479" s="75"/>
      <c r="AN479" s="79"/>
      <c r="AO479" s="79"/>
      <c r="AP479" s="79"/>
      <c r="AQ479" s="79"/>
      <c r="AR479" s="79"/>
      <c r="AS479" s="78"/>
      <c r="AU479" s="79">
        <f>IF(IFERROR(F479,99)=99,IF(IFERROR(G479,99)=99,IF(IFERROR(H479,99)=99,IF(IFERROR(I479,99)=99,IF(IFERROR(E479,99)=99,IF(IFERROR(J479,99)=99,0,Scoring!$B$7),Scoring!$B$3),Scoring!$B$2),Scoring!$B$6),Scoring!$B$5),Scoring!$B$4)</f>
        <v>1</v>
      </c>
      <c r="AV479" s="78">
        <f t="shared" si="44"/>
        <v>3</v>
      </c>
      <c r="AW479" s="78"/>
      <c r="AX479" s="66"/>
      <c r="AY479" s="78"/>
      <c r="AZ479" s="76"/>
      <c r="BA479" s="76"/>
      <c r="BB479" s="76"/>
    </row>
    <row r="480" spans="1:54" x14ac:dyDescent="0.25">
      <c r="A480" s="77" t="s">
        <v>3118</v>
      </c>
      <c r="B480" s="76" t="str">
        <f t="shared" si="45"/>
        <v>203-804-1</v>
      </c>
      <c r="C480" s="77" t="s">
        <v>361</v>
      </c>
      <c r="D480" s="77" t="s">
        <v>362</v>
      </c>
      <c r="E480" s="76" t="str">
        <f>IF(C480="-",IF(A480="-",VLOOKUP(D480,'sin-list 180320_update'!$C$2:$C$835,1,FALSE),VLOOKUP(A480,'sin-list 180320_update'!$A$2:$A$835,1,FALSE)),VLOOKUP(C480,'sin-list 180320_update'!$B$2:$B$835,1,FALSE))</f>
        <v>203-804-1</v>
      </c>
      <c r="F480" s="76" t="e">
        <f>IF($C480="-",IF($A480="-",VLOOKUP($D480,'REACH Bilaga XVII_update'!$A$5:$A$131,1,FALSE),VLOOKUP($A480,'REACH Bilaga XVII_update'!$C$5:$C$131,1,FALSE)),VLOOKUP($C480,'REACH Bilaga XVII_update'!$B$5:$B$131,1,FALSE))</f>
        <v>#N/A</v>
      </c>
      <c r="G480" s="76" t="str">
        <f>IF($C480="-",IF($A480="-",VLOOKUP($D480,' REACH Bilaga 59_update'!$A$5:$A$210,1,FALSE),VLOOKUP($A480,' REACH Bilaga 59_update'!$D$5:$D$210,1,FALSE)),VLOOKUP($C480,' REACH Bilaga 59_update'!$C$5:$C$210,1,FALSE))</f>
        <v>203-804-1</v>
      </c>
      <c r="H480" s="76" t="e">
        <f>IF($C480="-",IF($A480="-",VLOOKUP($D480,'REACH Bilaga XIV_update'!$A$5:$A$110,1,FALSE),VLOOKUP($A480,'REACH Bilaga XIV_update'!$D$5:$D$110,1,FALSE)),VLOOKUP($C480,'REACH Bilaga XIV_update'!$C$5:$C$110,1,FALSE))</f>
        <v>#N/A</v>
      </c>
      <c r="I480" s="76" t="e">
        <f>IF($C480="-",IF($A480="-",VLOOKUP($D480,CoRAP_update!$A$5:$A$376,1,FALSE),VLOOKUP($A480,CoRAP_update!$D$5:$D$376,1,FALSE)),VLOOKUP($C480,CoRAP_update!$C$5:$C$376,1,FALSE))</f>
        <v>#N/A</v>
      </c>
      <c r="J480" s="76" t="e">
        <f>IF($C480="-",IF($A480="-",VLOOKUP($D480,EDC_update!$C$2:$C$450,1,FALSE),VLOOKUP($A480,EDC_update!$B$2:$B$450,1,FALSE)),VLOOKUP($C480,EDC_update!$L$2:$L$450,1,FALSE))</f>
        <v>#N/A</v>
      </c>
      <c r="K480" s="76" t="str">
        <f>IF($C480="-",IF($A480="-",IF(VLOOKUP($D480,'sin-list 180320_update'!$C$2:$S$835,3,FALSE)="",NA(),VLOOKUP($D480,'sin-list 180320_update'!$C$2:$S$835,3,FALSE)),IF(VLOOKUP($A480,'sin-list 180320_update'!$A$2:$S$835,5,FALSE)="",NA(),VLOOKUP($A480,'sin-list 180320_update'!$A$2:$S$835,5,FALSE))),IF(VLOOKUP($C480,'sin-list 180320_update'!$B$2:$S$835,4,FALSE)="",NA(),VLOOKUP($C480,'sin-list 180320_update'!$B$2:$S$835,4,FALSE)))</f>
        <v>Classified CMR according to Annex VI of Regulation 1272/2008</v>
      </c>
      <c r="L480" s="76" t="str">
        <f>IF($C480="-",IF($A480="-",VLOOKUP($D480,'sin-list 180320_update'!$C$2:$S$835,6,FALSE),VLOOKUP($A480,'sin-list 180320_update'!$A$2:$S$835,8,FALSE)),VLOOKUP($C480,'sin-list 180320_update'!$B$2:$S$835,7,FALSE))</f>
        <v>Flam. Liq. 3
Repr. 1B
Acute Tox. 4 *
Acute Tox. 4 *
Acute Tox. 4 *</v>
      </c>
      <c r="M480" s="76" t="str">
        <f>IF($C480="-",IF($A480="-",IF(VLOOKUP($D480,'sin-list 180320_update'!$C$2:$S$835,8,FALSE)="",NA(),VLOOKUP($D480,'sin-list 180320_update'!$C$2:$S$835,8,FALSE)),IF(VLOOKUP($A480,'sin-list 180320_update'!$A$2:$S$835,10,FALSE)="",NA(),VLOOKUP($A480,'sin-list 180320_update'!$A$2:$S$835,10,FALSE))),IF(VLOOKUP($C480,'sin-list 180320_update'!$B$2:$S$835,9,FALSE)="",NA(),VLOOKUP($C480,'sin-list 180320_update'!$B$2:$S$835,9,FALSE)))</f>
        <v>H226
H360FD
H332
H312
H302</v>
      </c>
      <c r="N480" s="76" t="e">
        <f>IF($C480="-",IF($A480="-",IF(VLOOKUP($D480,'REACH Bilaga XVII_update'!$A$5:$E$131,4,FALSE)="",NA(),VLOOKUP($D480,'REACH Bilaga XVII_update'!$A$5:$E$131,4,FALSE)),IF(VLOOKUP($A480,'REACH Bilaga XVII_update'!$C$5:$D$131,2,FALSE)="",NA(),VLOOKUP($A480,'REACH Bilaga XVII_update'!$C$5:$D$131,2,FALSE))),IF(VLOOKUP($C480,'REACH Bilaga XVII_update'!$B$5:$D$131,3,FALSE)="",NA(),VLOOKUP($C480,'REACH Bilaga XVII_update'!$B$5:$D$131,3,FALSE)))</f>
        <v>#N/A</v>
      </c>
      <c r="O480" s="76" t="str">
        <f>IF($C480="-",IF($A480="-",IF(VLOOKUP($D480,' REACH Bilaga 59_update'!$A$5:$E$210,5,FALSE)="",NA(),VLOOKUP($D480,' REACH Bilaga 59_update'!$A$5:$E$210,5,FALSE)),IF(VLOOKUP($A480,' REACH Bilaga 59_update'!$D$5:$E$210,2,FALSE)="",NA(),VLOOKUP($A480,' REACH Bilaga 59_update'!$D$5:$E$210,2,FALSE))),IF(VLOOKUP($C480,' REACH Bilaga 59_update'!$C$5:$E$210,3,FALSE)="",NA(),VLOOKUP($C480,' REACH Bilaga 59_update'!$C$5:$E$210,3,FALSE)))</f>
        <v>H226
H360FD
H331
H302</v>
      </c>
      <c r="P480" s="76" t="str">
        <f>IF(C480="-",IF(A480="-",IFERROR(VLOOKUP($D480,' REACH Bilaga 59_update'!$A$5:$F$210,MATCH(Sammanfattning!P$1,' REACH Bilaga 59_update'!$A$4:$F$4,0),FALSE),VLOOKUP($D480,'REACH Bilaga XIV_update'!$A$4:$H$110,MATCH(Sammanfattning!P$1,'REACH Bilaga XIV_update'!$A$4:$H$4,0),FALSE)),IFERROR(VLOOKUP($A480,' REACH Bilaga 59_update'!$D$5:$F$210,MATCH(Sammanfattning!P$1,' REACH Bilaga 59_update'!$D$4:$F$4,0),FALSE),VLOOKUP($A480,'REACH Bilaga XIV_update'!$D$4:$H$110,MATCH(Sammanfattning!P$1,'REACH Bilaga XIV_update'!$D$4:$H$4,0),FALSE))),IFERROR(VLOOKUP($C480,' REACH Bilaga 59_update'!$C$5:$F$210,MATCH(Sammanfattning!P$1,' REACH Bilaga 59_update'!$C$4:$F$4,0),FALSE),VLOOKUP($C480,'REACH Bilaga XIV_update'!$C$4:$H$110,MATCH(Sammanfattning!P$1,'REACH Bilaga XIV_update'!$C$4:$H$4,0),FALSE)))</f>
        <v>Toxic for reproduction (Article 57c)</v>
      </c>
      <c r="Q480" s="76" t="e">
        <f>IF($C480="-",IF($A480="-",IF(VLOOKUP($D480,'REACH Bilaga XIV_update'!$A$5:$I$110,9,FALSE)="",NA(),VLOOKUP($D480,'REACH Bilaga XIV_update'!$A$5:$I$110,9,FALSE)),IF(VLOOKUP($A480,'REACH Bilaga XIV_update'!$D$5:$I$110,6,FALSE)="",NA(),VLOOKUP($A480,'REACH Bilaga XIV_update'!$D$5:$I$110,6,FALSE))),IF(VLOOKUP($C480,'REACH Bilaga XIV_update'!$C$5:$I$110,7,FALSE)="",NA(),VLOOKUP($C480,'REACH Bilaga XIV_update'!$C$5:$I$110,7,FALSE)))</f>
        <v>#N/A</v>
      </c>
      <c r="R480" s="76" t="e">
        <f>IF($C480="-",IF($A480="-",IF(VLOOKUP($D480,CoRAP_update!$A$5:$O$376,15,FALSE)="",NA(),VLOOKUP($D480,CoRAP_update!$A$5:$O$376,15,FALSE)),IF(VLOOKUP($A480,CoRAP_update!$D$5:$O$376,12,FALSE)="",NA(),VLOOKUP($A480,CoRAP_update!$D$5:$O$376,12,FALSE))),IF(VLOOKUP($C480,CoRAP_update!$C$5:$O$376,13,FALSE)="",NA(),VLOOKUP($C480,CoRAP_update!$C$5:$O$376,13,FALSE)))</f>
        <v>#N/A</v>
      </c>
      <c r="S480" s="144" t="e">
        <f>IF($C480="-",IF($A480="-",VLOOKUP($D480,CoRAP_update!$A$5:$J$376,MATCH(Sammanfattning!S$1,CoRAP_update!$A$4:$J$4,0),FALSE),VLOOKUP($A480,CoRAP_update!$D$5:$J$376,MATCH(Sammanfattning!S$1,CoRAP_update!$D$4:$J$4,0),FALSE)),VLOOKUP($C480,CoRAP_update!$C$5:$J$376,MATCH(Sammanfattning!S$1,CoRAP_update!$C$4:$J$4,0),FALSE))</f>
        <v>#N/A</v>
      </c>
      <c r="T480" s="76" t="e">
        <f>IF($A480="-",VLOOKUP($D480,EDC_update!$C$2:$F$450,4,FALSE),VLOOKUP($A480,EDC_update!$B$2:$F$450,5,FALSE))</f>
        <v>#N/A</v>
      </c>
      <c r="V480" s="78">
        <f>IF(IFERROR(SEARCH("PBT",P480),99)=99,IF(IFERROR(SEARCH("suspected PBT",S480),99)=99,IF(IFERROR(SEARCH("concluded to be PBT",K480),99)=99,IF(IFERROR(SEARCH("PBT",S480),99)=99,IF(IFERROR(SEARCH("PBT cand",L480),99)=99,IF(IFERROR(SEARCH("PBT",L480),99)=99,IF(IFERROR(SEARCH("persistent, bioackumulative and toxic properties",K480),99)=99,0,Scoring!$E$3),Scoring!$E$3),Scoring!$E$7),Scoring!$E$3),Scoring!$E$5),Scoring!$E$6),Scoring!$E$3)</f>
        <v>0</v>
      </c>
      <c r="W480" s="78">
        <f>IF(IFERROR(SEARCH("vPvB",P480),99)=99,IF(IFERROR(SEARCH("suspected pbt/vPvB",S480),99)=99,IF(IFERROR(SEARCH("vPvB",S480),99)=99,IF(IFERROR(SEARCH("concluded to be a vPvB",S480),99)=99,IF(IFERROR(SEARCH("identified as vPvB",K480),99)=99,IF(IFERROR(SEARCH("concluded to be a vPvB",K480),99)=99,IF(IFERROR(SEARCH("concluded to be both pbt and vPvB",S480),99)=99,IF(IFERROR(SEARCH("concluded to be both pbt and vPvB",K480),99)=99,0,Scoring!$E$5),Scoring!$E$5),Scoring!$E$5),Scoring!$E$5),Scoring!$E$5),Scoring!$E$4),Scoring!$E$6),Scoring!$E$4)</f>
        <v>0</v>
      </c>
      <c r="X480" s="78">
        <f>IF(IFERROR(SEARCH("H410",N480),99)=99,IF(IFERROR(SEARCH("H410",O480),99)=99,IF(IFERROR(SEARCH("H410",Q480),99)=99,IF(IFERROR(SEARCH("H410",M480),99)=99,IF(IFERROR(SEARCH("H410",R480),99)=99,IF(IFERROR(SEARCH("H411",N480),99)=99,IF(IFERROR(SEARCH("H411",O480),99)=99,IF(IFERROR(SEARCH("H411",Q480),99)=99,IF(IFERROR(SEARCH("H411",M480),99)=99,IF(IFERROR(SEARCH("H411",R480),99)=99,IF(IFERROR(SEARCH("H413",N480),99)=99,IF(IFERROR(SEARCH("H413",O480),99)=99,IF(IFERROR(SEARCH("H413",Q480),99)=99,IF(IFERROR(SEARCH("H413",M480),99)=99,IF(IFERROR(SEARCH("H413",R480),99)=99,IF(IFERROR(SEARCH("H412",N480),99)=99,IF(IFERROR(SEARCH("H412",O480),99)=99,IF(IFERROR(SEARCH("H412",Q480),99)=99,IF(IFERROR(SEARCH("H412",M480),99)=99,IF(IFERROR(SEARCH("H412",R480),99)=99,0,Scoring!$E$2),Scoring!$E$2),Scoring!$E$2),Scoring!$E$2),Scoring!$E$2),Scoring!$E$2),Scoring!$E$2),Scoring!$E$2),Scoring!$E$2),Scoring!$E$2),Scoring!$E$2),Scoring!$E$2),Scoring!$E$2),Scoring!$E$2),Scoring!$E$2),Scoring!$E$2),Scoring!$E$2),Scoring!$E$2),Scoring!$E$2),Scoring!$E$2)</f>
        <v>0</v>
      </c>
      <c r="Y480" s="78">
        <f>IF(IFERROR(SEARCH("CMR",K480),99)=99,IF(IFERROR(SEARCH("Suspected CMR",S480),99)=99,IF(IFERROR(SEARCH("CMR",S480),99)=99,0,Scoring!$E$8),Scoring!$E$9),Scoring!$E$8)</f>
        <v>3</v>
      </c>
      <c r="Z480" s="78">
        <f>IF(IFERROR(SEARCH("H350",N480),99)=99,IF(IFERROR(SEARCH("H350",O480),99)=99,IF(IFERROR(SEARCH("H350",Q480),99)=99,IF(IFERROR(SEARCH("H350",M480),99)=99,IF(IFERROR(SEARCH("H350",R480),99)=99,IF(IFERROR(SEARCH("H351",N480),99)=99,IF(IFERROR(SEARCH("H351",O480),99)=99,IF(IFERROR(SEARCH("H351",Q480),99)=99,IF(IFERROR(SEARCH("H351",M480),99)=99,IF(IFERROR(SEARCH("H351",R480),99)=99,IF(IFERROR(SEARCH("carcinogenic",P480),99)=99,IF(IFERROR(SEARCH("suspected carcinogenic",S480),99)=99,0,Scoring!$E$12),Scoring!$E$11),Scoring!$E$10),Scoring!$E$10),Scoring!$E$10),Scoring!$E$10),Scoring!$E$10),Scoring!$E$10),Scoring!$E$10),Scoring!$E$10),Scoring!$E$10),Scoring!$E$10)</f>
        <v>0</v>
      </c>
      <c r="AA480" s="78">
        <f>IF(IFERROR(SEARCH("H340",N480),99)=99,IF(IFERROR(SEARCH("H340",O480),99)=99,IF(IFERROR(SEARCH("H340",Q480),99)=99,IF(IFERROR(SEARCH("H340",M480),99)=99,IF(IFERROR(SEARCH("H340",R480),99)=99,IF(IFERROR(SEARCH("H341",N480),99)=99,IF(IFERROR(SEARCH("H341",O480),99)=99,IF(IFERROR(SEARCH("H341",Q480),99)=99,IF(IFERROR(SEARCH("H341",M480),99)=99,IF(IFERROR(SEARCH("H341",R480),99)=99,IF(IFERROR(SEARCH("mutagenic",P480),99)=99,IF(IFERROR(SEARCH("suspected mutagenic",S480),99)=99,0,Scoring!$E$15),Scoring!$E$14),Scoring!$E$13),Scoring!$E$13),Scoring!$E$13),Scoring!$E$13),Scoring!$E$13),Scoring!$E$13),Scoring!$E$13),Scoring!$E$13),Scoring!$E$13),Scoring!$E$13)</f>
        <v>0</v>
      </c>
      <c r="AB480" s="78">
        <f>IF(IFERROR(SEARCH("H360",N480),99)=99,IF(IFERROR(SEARCH("H360",O480),99)=99,IF(IFERROR(SEARCH("H360",Q480),99)=99,IF(IFERROR(SEARCH("H360",M480),99)=99,IF(IFERROR(SEARCH("H360",R480),99)=99,IF(IFERROR(SEARCH("H361",N480),99)=99,IF(IFERROR(SEARCH("H361",O480),99)=99,IF(IFERROR(SEARCH("H361",Q480),99)=99,IF(IFERROR(SEARCH("H361",M480),99)=99,IF(IFERROR(SEARCH("H361",R480),99)=99,IF(IFERROR(SEARCH("reproduction",P480),99)=99,IF(IFERROR(SEARCH("suspected reprotoxic",S480),99)=99,IF(IFERROR(SEARCH("reprotoxic",S480),99)=99,IF(IFERROR(SEARCH("reprotoxic",K480),99)=99,0,Scoring!$E$18),Scoring!$E$18),Scoring!$E$19),Scoring!$E$17),Scoring!$E$16),Scoring!$E$16),Scoring!$E$16),Scoring!$E$16),Scoring!$E$16),Scoring!$E$16),Scoring!$E$16),Scoring!$E$16),Scoring!$E$16),Scoring!$E$16)</f>
        <v>1</v>
      </c>
      <c r="AC480" s="78">
        <f>IF(IFERROR(SEARCH("57f",L480),99)=99,IF(IFERROR(SEARCH("57(f)",P480),99)=99,0,Scoring!$E$20),Scoring!$E$20)</f>
        <v>0</v>
      </c>
      <c r="AD480" s="78">
        <f>IF(IFERROR(SEARCH("CAT1",T480),99)=99,IF(IFERROR(SEARCH("CAT2",T480),99)=99,IF(IFERROR(SEARCH("CAT3",T480),99)=99,IF(IFERROR(SEARCH("concluded to be endocrine",K480),99)=99,IF(IFERROR(SEARCH("categorised as endocrine",K480),99)=99,IF(IFERROR(SEARCH("endocrine disrupting",P480),99)=99,IF(IFERROR(SEARCH("endocrine disrupting",K480),99)=99,IF(IFERROR(SEARCH("suspected endocrine",S480),99)=99,IF(IFERROR(SEARCH("potential endocrine",S480),99)=99,0,Scoring!$E$25),Scoring!$E$25),Scoring!$E$24),Scoring!$E$24),Scoring!$E$24),Scoring!$E$24),Scoring!$E$23),Scoring!$E$22),Scoring!$E$21)</f>
        <v>0</v>
      </c>
      <c r="AE480" s="78">
        <f>IF(IFERROR(SEARCH("suspected sensitiser",S480),99)=99,IF(IFERROR(SEARCH("sensitiser",S480),99)=99,IF(IFERROR(SEARCH("other hazard based concern",S480),99)=99,0,Scoring!$E$28),Scoring!$E$26),Scoring!$E$27)</f>
        <v>0</v>
      </c>
      <c r="AF480" s="78">
        <f>IF(IFERROR(M480,1)=1,IF(IFERROR(N480,1)=1,IF(IFERROR(O480,1)=1,IF(IFERROR(Q480,1)=1,IF(IFERROR(R480,1)=1,IF(IFERROR(T480,1)=1,IF(IFERROR(K480,1)=1,IF(IFERROR(P480,1)=1,IF(IFERROR(S480,1)=1,Scoring!$E$29,0),0),0),0),0),0),0),0),0)</f>
        <v>0</v>
      </c>
      <c r="AG480" s="78">
        <f t="shared" si="43"/>
        <v>3</v>
      </c>
      <c r="AI480" s="93"/>
      <c r="AJ480" s="94"/>
      <c r="AK480" s="76"/>
      <c r="AL480" s="75"/>
      <c r="AN480" s="79"/>
      <c r="AO480" s="79"/>
      <c r="AP480" s="79"/>
      <c r="AQ480" s="79"/>
      <c r="AR480" s="79"/>
      <c r="AS480" s="78"/>
      <c r="AU480" s="79">
        <f>IF(IFERROR(F480,99)=99,IF(IFERROR(G480,99)=99,IF(IFERROR(H480,99)=99,IF(IFERROR(I480,99)=99,IF(IFERROR(E480,99)=99,IF(IFERROR(J480,99)=99,0,Scoring!$B$7),Scoring!$B$3),Scoring!$B$2),Scoring!$B$6),Scoring!$B$5),Scoring!$B$4)</f>
        <v>1</v>
      </c>
      <c r="AV480" s="78">
        <f t="shared" si="44"/>
        <v>3</v>
      </c>
      <c r="AW480" s="78"/>
      <c r="AX480" s="66"/>
      <c r="AY480" s="78"/>
      <c r="AZ480" s="76"/>
      <c r="BA480" s="76"/>
      <c r="BB480" s="76"/>
    </row>
    <row r="481" spans="1:54" x14ac:dyDescent="0.25">
      <c r="A481" s="77" t="s">
        <v>3116</v>
      </c>
      <c r="B481" s="76" t="str">
        <f t="shared" si="45"/>
        <v>203-839-2</v>
      </c>
      <c r="C481" s="77" t="s">
        <v>373</v>
      </c>
      <c r="D481" s="77" t="s">
        <v>374</v>
      </c>
      <c r="E481" s="76" t="str">
        <f>IF(C481="-",IF(A481="-",VLOOKUP(D481,'sin-list 180320_update'!$C$2:$C$835,1,FALSE),VLOOKUP(A481,'sin-list 180320_update'!$A$2:$A$835,1,FALSE)),VLOOKUP(C481,'sin-list 180320_update'!$B$2:$B$835,1,FALSE))</f>
        <v>203-839-2</v>
      </c>
      <c r="F481" s="76" t="e">
        <f>IF($C481="-",IF($A481="-",VLOOKUP($D481,'REACH Bilaga XVII_update'!$A$5:$A$131,1,FALSE),VLOOKUP($A481,'REACH Bilaga XVII_update'!$C$5:$C$131,1,FALSE)),VLOOKUP($C481,'REACH Bilaga XVII_update'!$B$5:$B$131,1,FALSE))</f>
        <v>#N/A</v>
      </c>
      <c r="G481" s="76" t="str">
        <f>IF($C481="-",IF($A481="-",VLOOKUP($D481,' REACH Bilaga 59_update'!$A$5:$A$210,1,FALSE),VLOOKUP($A481,' REACH Bilaga 59_update'!$D$5:$D$210,1,FALSE)),VLOOKUP($C481,' REACH Bilaga 59_update'!$C$5:$C$210,1,FALSE))</f>
        <v>203-839-2</v>
      </c>
      <c r="H481" s="76" t="e">
        <f>IF($C481="-",IF($A481="-",VLOOKUP($D481,'REACH Bilaga XIV_update'!$A$5:$A$110,1,FALSE),VLOOKUP($A481,'REACH Bilaga XIV_update'!$D$5:$D$110,1,FALSE)),VLOOKUP($C481,'REACH Bilaga XIV_update'!$C$5:$C$110,1,FALSE))</f>
        <v>#N/A</v>
      </c>
      <c r="I481" s="76" t="e">
        <f>IF($C481="-",IF($A481="-",VLOOKUP($D481,CoRAP_update!$A$5:$A$376,1,FALSE),VLOOKUP($A481,CoRAP_update!$D$5:$D$376,1,FALSE)),VLOOKUP($C481,CoRAP_update!$C$5:$C$376,1,FALSE))</f>
        <v>#N/A</v>
      </c>
      <c r="J481" s="76" t="e">
        <f>IF($C481="-",IF($A481="-",VLOOKUP($D481,EDC_update!$C$2:$C$450,1,FALSE),VLOOKUP($A481,EDC_update!$B$2:$B$450,1,FALSE)),VLOOKUP($C481,EDC_update!$L$2:$L$450,1,FALSE))</f>
        <v>#N/A</v>
      </c>
      <c r="K481" s="76" t="str">
        <f>IF($C481="-",IF($A481="-",IF(VLOOKUP($D481,'sin-list 180320_update'!$C$2:$S$835,3,FALSE)="",NA(),VLOOKUP($D481,'sin-list 180320_update'!$C$2:$S$835,3,FALSE)),IF(VLOOKUP($A481,'sin-list 180320_update'!$A$2:$S$835,5,FALSE)="",NA(),VLOOKUP($A481,'sin-list 180320_update'!$A$2:$S$835,5,FALSE))),IF(VLOOKUP($C481,'sin-list 180320_update'!$B$2:$S$835,4,FALSE)="",NA(),VLOOKUP($C481,'sin-list 180320_update'!$B$2:$S$835,4,FALSE)))</f>
        <v>Classified CMR according to Annex VI of Regulation 1272/2008</v>
      </c>
      <c r="L481" s="76" t="str">
        <f>IF($C481="-",IF($A481="-",VLOOKUP($D481,'sin-list 180320_update'!$C$2:$S$835,6,FALSE),VLOOKUP($A481,'sin-list 180320_update'!$A$2:$S$835,8,FALSE)),VLOOKUP($C481,'sin-list 180320_update'!$B$2:$S$835,7,FALSE))</f>
        <v>Flam. Liq. 3
Repr. 1B
Acute Tox. 4 *
Acute Tox. 4 *
Acute Tox. 4 *</v>
      </c>
      <c r="M481" s="76" t="str">
        <f>IF($C481="-",IF($A481="-",IF(VLOOKUP($D481,'sin-list 180320_update'!$C$2:$S$835,8,FALSE)="",NA(),VLOOKUP($D481,'sin-list 180320_update'!$C$2:$S$835,8,FALSE)),IF(VLOOKUP($A481,'sin-list 180320_update'!$A$2:$S$835,10,FALSE)="",NA(),VLOOKUP($A481,'sin-list 180320_update'!$A$2:$S$835,10,FALSE))),IF(VLOOKUP($C481,'sin-list 180320_update'!$B$2:$S$835,9,FALSE)="",NA(),VLOOKUP($C481,'sin-list 180320_update'!$B$2:$S$835,9,FALSE)))</f>
        <v>H226
H360FD
H332
H312
H302</v>
      </c>
      <c r="N481" s="76" t="e">
        <f>IF($C481="-",IF($A481="-",IF(VLOOKUP($D481,'REACH Bilaga XVII_update'!$A$5:$E$131,4,FALSE)="",NA(),VLOOKUP($D481,'REACH Bilaga XVII_update'!$A$5:$E$131,4,FALSE)),IF(VLOOKUP($A481,'REACH Bilaga XVII_update'!$C$5:$D$131,2,FALSE)="",NA(),VLOOKUP($A481,'REACH Bilaga XVII_update'!$C$5:$D$131,2,FALSE))),IF(VLOOKUP($C481,'REACH Bilaga XVII_update'!$B$5:$D$131,3,FALSE)="",NA(),VLOOKUP($C481,'REACH Bilaga XVII_update'!$B$5:$D$131,3,FALSE)))</f>
        <v>#N/A</v>
      </c>
      <c r="O481" s="76" t="str">
        <f>IF($C481="-",IF($A481="-",IF(VLOOKUP($D481,' REACH Bilaga 59_update'!$A$5:$E$210,5,FALSE)="",NA(),VLOOKUP($D481,' REACH Bilaga 59_update'!$A$5:$E$210,5,FALSE)),IF(VLOOKUP($A481,' REACH Bilaga 59_update'!$D$5:$E$210,2,FALSE)="",NA(),VLOOKUP($A481,' REACH Bilaga 59_update'!$D$5:$E$210,2,FALSE))),IF(VLOOKUP($C481,' REACH Bilaga 59_update'!$C$5:$E$210,3,FALSE)="",NA(),VLOOKUP($C481,' REACH Bilaga 59_update'!$C$5:$E$210,3,FALSE)))</f>
        <v>H226
H360FD
H332
H312
H302</v>
      </c>
      <c r="P481" s="76" t="str">
        <f>IF(C481="-",IF(A481="-",IFERROR(VLOOKUP($D481,' REACH Bilaga 59_update'!$A$5:$F$210,MATCH(Sammanfattning!P$1,' REACH Bilaga 59_update'!$A$4:$F$4,0),FALSE),VLOOKUP($D481,'REACH Bilaga XIV_update'!$A$4:$H$110,MATCH(Sammanfattning!P$1,'REACH Bilaga XIV_update'!$A$4:$H$4,0),FALSE)),IFERROR(VLOOKUP($A481,' REACH Bilaga 59_update'!$D$5:$F$210,MATCH(Sammanfattning!P$1,' REACH Bilaga 59_update'!$D$4:$F$4,0),FALSE),VLOOKUP($A481,'REACH Bilaga XIV_update'!$D$4:$H$110,MATCH(Sammanfattning!P$1,'REACH Bilaga XIV_update'!$D$4:$H$4,0),FALSE))),IFERROR(VLOOKUP($C481,' REACH Bilaga 59_update'!$C$5:$F$210,MATCH(Sammanfattning!P$1,' REACH Bilaga 59_update'!$C$4:$F$4,0),FALSE),VLOOKUP($C481,'REACH Bilaga XIV_update'!$C$4:$H$110,MATCH(Sammanfattning!P$1,'REACH Bilaga XIV_update'!$C$4:$H$4,0),FALSE)))</f>
        <v>Toxic for reproduction (Article 57c)</v>
      </c>
      <c r="Q481" s="76" t="e">
        <f>IF($C481="-",IF($A481="-",IF(VLOOKUP($D481,'REACH Bilaga XIV_update'!$A$5:$I$110,9,FALSE)="",NA(),VLOOKUP($D481,'REACH Bilaga XIV_update'!$A$5:$I$110,9,FALSE)),IF(VLOOKUP($A481,'REACH Bilaga XIV_update'!$D$5:$I$110,6,FALSE)="",NA(),VLOOKUP($A481,'REACH Bilaga XIV_update'!$D$5:$I$110,6,FALSE))),IF(VLOOKUP($C481,'REACH Bilaga XIV_update'!$C$5:$I$110,7,FALSE)="",NA(),VLOOKUP($C481,'REACH Bilaga XIV_update'!$C$5:$I$110,7,FALSE)))</f>
        <v>#N/A</v>
      </c>
      <c r="R481" s="76" t="e">
        <f>IF($C481="-",IF($A481="-",IF(VLOOKUP($D481,CoRAP_update!$A$5:$O$376,15,FALSE)="",NA(),VLOOKUP($D481,CoRAP_update!$A$5:$O$376,15,FALSE)),IF(VLOOKUP($A481,CoRAP_update!$D$5:$O$376,12,FALSE)="",NA(),VLOOKUP($A481,CoRAP_update!$D$5:$O$376,12,FALSE))),IF(VLOOKUP($C481,CoRAP_update!$C$5:$O$376,13,FALSE)="",NA(),VLOOKUP($C481,CoRAP_update!$C$5:$O$376,13,FALSE)))</f>
        <v>#N/A</v>
      </c>
      <c r="S481" s="144" t="e">
        <f>IF($C481="-",IF($A481="-",VLOOKUP($D481,CoRAP_update!$A$5:$J$376,MATCH(Sammanfattning!S$1,CoRAP_update!$A$4:$J$4,0),FALSE),VLOOKUP($A481,CoRAP_update!$D$5:$J$376,MATCH(Sammanfattning!S$1,CoRAP_update!$D$4:$J$4,0),FALSE)),VLOOKUP($C481,CoRAP_update!$C$5:$J$376,MATCH(Sammanfattning!S$1,CoRAP_update!$C$4:$J$4,0),FALSE))</f>
        <v>#N/A</v>
      </c>
      <c r="T481" s="76" t="e">
        <f>IF($A481="-",VLOOKUP($D481,EDC_update!$C$2:$F$450,4,FALSE),VLOOKUP($A481,EDC_update!$B$2:$F$450,5,FALSE))</f>
        <v>#N/A</v>
      </c>
      <c r="V481" s="78">
        <f>IF(IFERROR(SEARCH("PBT",P481),99)=99,IF(IFERROR(SEARCH("suspected PBT",S481),99)=99,IF(IFERROR(SEARCH("concluded to be PBT",K481),99)=99,IF(IFERROR(SEARCH("PBT",S481),99)=99,IF(IFERROR(SEARCH("PBT cand",L481),99)=99,IF(IFERROR(SEARCH("PBT",L481),99)=99,IF(IFERROR(SEARCH("persistent, bioackumulative and toxic properties",K481),99)=99,0,Scoring!$E$3),Scoring!$E$3),Scoring!$E$7),Scoring!$E$3),Scoring!$E$5),Scoring!$E$6),Scoring!$E$3)</f>
        <v>0</v>
      </c>
      <c r="W481" s="78">
        <f>IF(IFERROR(SEARCH("vPvB",P481),99)=99,IF(IFERROR(SEARCH("suspected pbt/vPvB",S481),99)=99,IF(IFERROR(SEARCH("vPvB",S481),99)=99,IF(IFERROR(SEARCH("concluded to be a vPvB",S481),99)=99,IF(IFERROR(SEARCH("identified as vPvB",K481),99)=99,IF(IFERROR(SEARCH("concluded to be a vPvB",K481),99)=99,IF(IFERROR(SEARCH("concluded to be both pbt and vPvB",S481),99)=99,IF(IFERROR(SEARCH("concluded to be both pbt and vPvB",K481),99)=99,0,Scoring!$E$5),Scoring!$E$5),Scoring!$E$5),Scoring!$E$5),Scoring!$E$5),Scoring!$E$4),Scoring!$E$6),Scoring!$E$4)</f>
        <v>0</v>
      </c>
      <c r="X481" s="78">
        <f>IF(IFERROR(SEARCH("H410",N481),99)=99,IF(IFERROR(SEARCH("H410",O481),99)=99,IF(IFERROR(SEARCH("H410",Q481),99)=99,IF(IFERROR(SEARCH("H410",M481),99)=99,IF(IFERROR(SEARCH("H410",R481),99)=99,IF(IFERROR(SEARCH("H411",N481),99)=99,IF(IFERROR(SEARCH("H411",O481),99)=99,IF(IFERROR(SEARCH("H411",Q481),99)=99,IF(IFERROR(SEARCH("H411",M481),99)=99,IF(IFERROR(SEARCH("H411",R481),99)=99,IF(IFERROR(SEARCH("H413",N481),99)=99,IF(IFERROR(SEARCH("H413",O481),99)=99,IF(IFERROR(SEARCH("H413",Q481),99)=99,IF(IFERROR(SEARCH("H413",M481),99)=99,IF(IFERROR(SEARCH("H413",R481),99)=99,IF(IFERROR(SEARCH("H412",N481),99)=99,IF(IFERROR(SEARCH("H412",O481),99)=99,IF(IFERROR(SEARCH("H412",Q481),99)=99,IF(IFERROR(SEARCH("H412",M481),99)=99,IF(IFERROR(SEARCH("H412",R481),99)=99,0,Scoring!$E$2),Scoring!$E$2),Scoring!$E$2),Scoring!$E$2),Scoring!$E$2),Scoring!$E$2),Scoring!$E$2),Scoring!$E$2),Scoring!$E$2),Scoring!$E$2),Scoring!$E$2),Scoring!$E$2),Scoring!$E$2),Scoring!$E$2),Scoring!$E$2),Scoring!$E$2),Scoring!$E$2),Scoring!$E$2),Scoring!$E$2),Scoring!$E$2)</f>
        <v>0</v>
      </c>
      <c r="Y481" s="78">
        <f>IF(IFERROR(SEARCH("CMR",K481),99)=99,IF(IFERROR(SEARCH("Suspected CMR",S481),99)=99,IF(IFERROR(SEARCH("CMR",S481),99)=99,0,Scoring!$E$8),Scoring!$E$9),Scoring!$E$8)</f>
        <v>3</v>
      </c>
      <c r="Z481" s="78">
        <f>IF(IFERROR(SEARCH("H350",N481),99)=99,IF(IFERROR(SEARCH("H350",O481),99)=99,IF(IFERROR(SEARCH("H350",Q481),99)=99,IF(IFERROR(SEARCH("H350",M481),99)=99,IF(IFERROR(SEARCH("H350",R481),99)=99,IF(IFERROR(SEARCH("H351",N481),99)=99,IF(IFERROR(SEARCH("H351",O481),99)=99,IF(IFERROR(SEARCH("H351",Q481),99)=99,IF(IFERROR(SEARCH("H351",M481),99)=99,IF(IFERROR(SEARCH("H351",R481),99)=99,IF(IFERROR(SEARCH("carcinogenic",P481),99)=99,IF(IFERROR(SEARCH("suspected carcinogenic",S481),99)=99,0,Scoring!$E$12),Scoring!$E$11),Scoring!$E$10),Scoring!$E$10),Scoring!$E$10),Scoring!$E$10),Scoring!$E$10),Scoring!$E$10),Scoring!$E$10),Scoring!$E$10),Scoring!$E$10),Scoring!$E$10)</f>
        <v>0</v>
      </c>
      <c r="AA481" s="78">
        <f>IF(IFERROR(SEARCH("H340",N481),99)=99,IF(IFERROR(SEARCH("H340",O481),99)=99,IF(IFERROR(SEARCH("H340",Q481),99)=99,IF(IFERROR(SEARCH("H340",M481),99)=99,IF(IFERROR(SEARCH("H340",R481),99)=99,IF(IFERROR(SEARCH("H341",N481),99)=99,IF(IFERROR(SEARCH("H341",O481),99)=99,IF(IFERROR(SEARCH("H341",Q481),99)=99,IF(IFERROR(SEARCH("H341",M481),99)=99,IF(IFERROR(SEARCH("H341",R481),99)=99,IF(IFERROR(SEARCH("mutagenic",P481),99)=99,IF(IFERROR(SEARCH("suspected mutagenic",S481),99)=99,0,Scoring!$E$15),Scoring!$E$14),Scoring!$E$13),Scoring!$E$13),Scoring!$E$13),Scoring!$E$13),Scoring!$E$13),Scoring!$E$13),Scoring!$E$13),Scoring!$E$13),Scoring!$E$13),Scoring!$E$13)</f>
        <v>0</v>
      </c>
      <c r="AB481" s="78">
        <f>IF(IFERROR(SEARCH("H360",N481),99)=99,IF(IFERROR(SEARCH("H360",O481),99)=99,IF(IFERROR(SEARCH("H360",Q481),99)=99,IF(IFERROR(SEARCH("H360",M481),99)=99,IF(IFERROR(SEARCH("H360",R481),99)=99,IF(IFERROR(SEARCH("H361",N481),99)=99,IF(IFERROR(SEARCH("H361",O481),99)=99,IF(IFERROR(SEARCH("H361",Q481),99)=99,IF(IFERROR(SEARCH("H361",M481),99)=99,IF(IFERROR(SEARCH("H361",R481),99)=99,IF(IFERROR(SEARCH("reproduction",P481),99)=99,IF(IFERROR(SEARCH("suspected reprotoxic",S481),99)=99,IF(IFERROR(SEARCH("reprotoxic",S481),99)=99,IF(IFERROR(SEARCH("reprotoxic",K481),99)=99,0,Scoring!$E$18),Scoring!$E$18),Scoring!$E$19),Scoring!$E$17),Scoring!$E$16),Scoring!$E$16),Scoring!$E$16),Scoring!$E$16),Scoring!$E$16),Scoring!$E$16),Scoring!$E$16),Scoring!$E$16),Scoring!$E$16),Scoring!$E$16)</f>
        <v>1</v>
      </c>
      <c r="AC481" s="78">
        <f>IF(IFERROR(SEARCH("57f",L481),99)=99,IF(IFERROR(SEARCH("57(f)",P481),99)=99,0,Scoring!$E$20),Scoring!$E$20)</f>
        <v>0</v>
      </c>
      <c r="AD481" s="78">
        <f>IF(IFERROR(SEARCH("CAT1",T481),99)=99,IF(IFERROR(SEARCH("CAT2",T481),99)=99,IF(IFERROR(SEARCH("CAT3",T481),99)=99,IF(IFERROR(SEARCH("concluded to be endocrine",K481),99)=99,IF(IFERROR(SEARCH("categorised as endocrine",K481),99)=99,IF(IFERROR(SEARCH("endocrine disrupting",P481),99)=99,IF(IFERROR(SEARCH("endocrine disrupting",K481),99)=99,IF(IFERROR(SEARCH("suspected endocrine",S481),99)=99,IF(IFERROR(SEARCH("potential endocrine",S481),99)=99,0,Scoring!$E$25),Scoring!$E$25),Scoring!$E$24),Scoring!$E$24),Scoring!$E$24),Scoring!$E$24),Scoring!$E$23),Scoring!$E$22),Scoring!$E$21)</f>
        <v>0</v>
      </c>
      <c r="AE481" s="78">
        <f>IF(IFERROR(SEARCH("suspected sensitiser",S481),99)=99,IF(IFERROR(SEARCH("sensitiser",S481),99)=99,IF(IFERROR(SEARCH("other hazard based concern",S481),99)=99,0,Scoring!$E$28),Scoring!$E$26),Scoring!$E$27)</f>
        <v>0</v>
      </c>
      <c r="AF481" s="78">
        <f>IF(IFERROR(M481,1)=1,IF(IFERROR(N481,1)=1,IF(IFERROR(O481,1)=1,IF(IFERROR(Q481,1)=1,IF(IFERROR(R481,1)=1,IF(IFERROR(T481,1)=1,IF(IFERROR(K481,1)=1,IF(IFERROR(P481,1)=1,IF(IFERROR(S481,1)=1,Scoring!$E$29,0),0),0),0),0),0),0),0),0)</f>
        <v>0</v>
      </c>
      <c r="AG481" s="78">
        <f t="shared" si="43"/>
        <v>3</v>
      </c>
      <c r="AI481" s="93"/>
      <c r="AJ481" s="94"/>
      <c r="AK481" s="76"/>
      <c r="AL481" s="75"/>
      <c r="AN481" s="79"/>
      <c r="AO481" s="79"/>
      <c r="AP481" s="79"/>
      <c r="AQ481" s="79"/>
      <c r="AR481" s="79"/>
      <c r="AS481" s="78"/>
      <c r="AU481" s="79">
        <f>IF(IFERROR(F481,99)=99,IF(IFERROR(G481,99)=99,IF(IFERROR(H481,99)=99,IF(IFERROR(I481,99)=99,IF(IFERROR(E481,99)=99,IF(IFERROR(J481,99)=99,0,Scoring!$B$7),Scoring!$B$3),Scoring!$B$2),Scoring!$B$6),Scoring!$B$5),Scoring!$B$4)</f>
        <v>1</v>
      </c>
      <c r="AV481" s="78">
        <f t="shared" si="44"/>
        <v>3</v>
      </c>
      <c r="AW481" s="78"/>
      <c r="AX481" s="66"/>
      <c r="AY481" s="78"/>
      <c r="AZ481" s="76"/>
      <c r="BA481" s="76"/>
      <c r="BB481" s="76"/>
    </row>
    <row r="482" spans="1:54" x14ac:dyDescent="0.25">
      <c r="A482" s="77" t="s">
        <v>6055</v>
      </c>
      <c r="B482" s="76" t="str">
        <f t="shared" si="45"/>
        <v>203-867-5</v>
      </c>
      <c r="C482" s="77" t="s">
        <v>382</v>
      </c>
      <c r="D482" s="77" t="s">
        <v>383</v>
      </c>
      <c r="E482" s="76" t="str">
        <f>IF(C482="-",IF(A482="-",VLOOKUP(D482,'sin-list 180320_update'!$C$2:$C$835,1,FALSE),VLOOKUP(A482,'sin-list 180320_update'!$A$2:$A$835,1,FALSE)),VLOOKUP(C482,'sin-list 180320_update'!$B$2:$B$835,1,FALSE))</f>
        <v>203-867-5</v>
      </c>
      <c r="F482" s="76" t="e">
        <f>IF($C482="-",IF($A482="-",VLOOKUP($D482,'REACH Bilaga XVII_update'!$A$5:$A$131,1,FALSE),VLOOKUP($A482,'REACH Bilaga XVII_update'!$C$5:$C$131,1,FALSE)),VLOOKUP($C482,'REACH Bilaga XVII_update'!$B$5:$B$131,1,FALSE))</f>
        <v>#N/A</v>
      </c>
      <c r="G482" s="76" t="e">
        <f>IF($C482="-",IF($A482="-",VLOOKUP($D482,' REACH Bilaga 59_update'!$A$5:$A$210,1,FALSE),VLOOKUP($A482,' REACH Bilaga 59_update'!$D$5:$D$210,1,FALSE)),VLOOKUP($C482,' REACH Bilaga 59_update'!$C$5:$C$210,1,FALSE))</f>
        <v>#N/A</v>
      </c>
      <c r="H482" s="76" t="e">
        <f>IF($C482="-",IF($A482="-",VLOOKUP($D482,'REACH Bilaga XIV_update'!$A$5:$A$110,1,FALSE),VLOOKUP($A482,'REACH Bilaga XIV_update'!$D$5:$D$110,1,FALSE)),VLOOKUP($C482,'REACH Bilaga XIV_update'!$C$5:$C$110,1,FALSE))</f>
        <v>#N/A</v>
      </c>
      <c r="I482" s="76" t="e">
        <f>IF($C482="-",IF($A482="-",VLOOKUP($D482,CoRAP_update!$A$5:$A$376,1,FALSE),VLOOKUP($A482,CoRAP_update!$D$5:$D$376,1,FALSE)),VLOOKUP($C482,CoRAP_update!$C$5:$C$376,1,FALSE))</f>
        <v>#N/A</v>
      </c>
      <c r="J482" s="76" t="e">
        <f>IF($C482="-",IF($A482="-",VLOOKUP($D482,EDC_update!$C$2:$C$450,1,FALSE),VLOOKUP($A482,EDC_update!$B$2:$B$450,1,FALSE)),VLOOKUP($C482,EDC_update!$L$2:$L$450,1,FALSE))</f>
        <v>#N/A</v>
      </c>
      <c r="K482" s="76" t="str">
        <f>IF($C482="-",IF($A482="-",IF(VLOOKUP($D482,'sin-list 180320_update'!$C$2:$S$835,3,FALSE)="",NA(),VLOOKUP($D482,'sin-list 180320_update'!$C$2:$S$835,3,FALSE)),IF(VLOOKUP($A482,'sin-list 180320_update'!$A$2:$S$835,5,FALSE)="",NA(),VLOOKUP($A482,'sin-list 180320_update'!$A$2:$S$835,5,FALSE))),IF(VLOOKUP($C482,'sin-list 180320_update'!$B$2:$S$835,4,FALSE)="",NA(),VLOOKUP($C482,'sin-list 180320_update'!$B$2:$S$835,4,FALSE)))</f>
        <v>Classified CMR according to Annex VI of Regulation 1272/2008</v>
      </c>
      <c r="L482" s="76" t="str">
        <f>IF($C482="-",IF($A482="-",VLOOKUP($D482,'sin-list 180320_update'!$C$2:$S$835,6,FALSE),VLOOKUP($A482,'sin-list 180320_update'!$A$2:$S$835,8,FALSE)),VLOOKUP($C482,'sin-list 180320_update'!$B$2:$S$835,7,FALSE))</f>
        <v>Repr. 1B
Skin Corr. 1B
Skin Sens. 1</v>
      </c>
      <c r="M482" s="76" t="str">
        <f>IF($C482="-",IF($A482="-",IF(VLOOKUP($D482,'sin-list 180320_update'!$C$2:$S$835,8,FALSE)="",NA(),VLOOKUP($D482,'sin-list 180320_update'!$C$2:$S$835,8,FALSE)),IF(VLOOKUP($A482,'sin-list 180320_update'!$A$2:$S$835,10,FALSE)="",NA(),VLOOKUP($A482,'sin-list 180320_update'!$A$2:$S$835,10,FALSE))),IF(VLOOKUP($C482,'sin-list 180320_update'!$B$2:$S$835,9,FALSE)="",NA(),VLOOKUP($C482,'sin-list 180320_update'!$B$2:$S$835,9,FALSE)))</f>
        <v>H360Fd
H361
H314
H317</v>
      </c>
      <c r="N482" s="76" t="e">
        <f>IF($C482="-",IF($A482="-",IF(VLOOKUP($D482,'REACH Bilaga XVII_update'!$A$5:$E$131,4,FALSE)="",NA(),VLOOKUP($D482,'REACH Bilaga XVII_update'!$A$5:$E$131,4,FALSE)),IF(VLOOKUP($A482,'REACH Bilaga XVII_update'!$C$5:$D$131,2,FALSE)="",NA(),VLOOKUP($A482,'REACH Bilaga XVII_update'!$C$5:$D$131,2,FALSE))),IF(VLOOKUP($C482,'REACH Bilaga XVII_update'!$B$5:$D$131,3,FALSE)="",NA(),VLOOKUP($C482,'REACH Bilaga XVII_update'!$B$5:$D$131,3,FALSE)))</f>
        <v>#N/A</v>
      </c>
      <c r="O482" s="76" t="e">
        <f>IF($C482="-",IF($A482="-",IF(VLOOKUP($D482,' REACH Bilaga 59_update'!$A$5:$E$210,5,FALSE)="",NA(),VLOOKUP($D482,' REACH Bilaga 59_update'!$A$5:$E$210,5,FALSE)),IF(VLOOKUP($A482,' REACH Bilaga 59_update'!$D$5:$E$210,2,FALSE)="",NA(),VLOOKUP($A482,' REACH Bilaga 59_update'!$D$5:$E$210,2,FALSE))),IF(VLOOKUP($C482,' REACH Bilaga 59_update'!$C$5:$E$210,3,FALSE)="",NA(),VLOOKUP($C482,' REACH Bilaga 59_update'!$C$5:$E$210,3,FALSE)))</f>
        <v>#N/A</v>
      </c>
      <c r="P482" s="76" t="e">
        <f>IF(C482="-",IF(A482="-",IFERROR(VLOOKUP($D482,' REACH Bilaga 59_update'!$A$5:$F$210,MATCH(Sammanfattning!P$1,' REACH Bilaga 59_update'!$A$4:$F$4,0),FALSE),VLOOKUP($D482,'REACH Bilaga XIV_update'!$A$4:$H$110,MATCH(Sammanfattning!P$1,'REACH Bilaga XIV_update'!$A$4:$H$4,0),FALSE)),IFERROR(VLOOKUP($A482,' REACH Bilaga 59_update'!$D$5:$F$210,MATCH(Sammanfattning!P$1,' REACH Bilaga 59_update'!$D$4:$F$4,0),FALSE),VLOOKUP($A482,'REACH Bilaga XIV_update'!$D$4:$H$110,MATCH(Sammanfattning!P$1,'REACH Bilaga XIV_update'!$D$4:$H$4,0),FALSE))),IFERROR(VLOOKUP($C482,' REACH Bilaga 59_update'!$C$5:$F$210,MATCH(Sammanfattning!P$1,' REACH Bilaga 59_update'!$C$4:$F$4,0),FALSE),VLOOKUP($C482,'REACH Bilaga XIV_update'!$C$4:$H$110,MATCH(Sammanfattning!P$1,'REACH Bilaga XIV_update'!$C$4:$H$4,0),FALSE)))</f>
        <v>#N/A</v>
      </c>
      <c r="Q482" s="76" t="e">
        <f>IF($C482="-",IF($A482="-",IF(VLOOKUP($D482,'REACH Bilaga XIV_update'!$A$5:$I$110,9,FALSE)="",NA(),VLOOKUP($D482,'REACH Bilaga XIV_update'!$A$5:$I$110,9,FALSE)),IF(VLOOKUP($A482,'REACH Bilaga XIV_update'!$D$5:$I$110,6,FALSE)="",NA(),VLOOKUP($A482,'REACH Bilaga XIV_update'!$D$5:$I$110,6,FALSE))),IF(VLOOKUP($C482,'REACH Bilaga XIV_update'!$C$5:$I$110,7,FALSE)="",NA(),VLOOKUP($C482,'REACH Bilaga XIV_update'!$C$5:$I$110,7,FALSE)))</f>
        <v>#N/A</v>
      </c>
      <c r="R482" s="76" t="e">
        <f>IF($C482="-",IF($A482="-",IF(VLOOKUP($D482,CoRAP_update!$A$5:$O$376,15,FALSE)="",NA(),VLOOKUP($D482,CoRAP_update!$A$5:$O$376,15,FALSE)),IF(VLOOKUP($A482,CoRAP_update!$D$5:$O$376,12,FALSE)="",NA(),VLOOKUP($A482,CoRAP_update!$D$5:$O$376,12,FALSE))),IF(VLOOKUP($C482,CoRAP_update!$C$5:$O$376,13,FALSE)="",NA(),VLOOKUP($C482,CoRAP_update!$C$5:$O$376,13,FALSE)))</f>
        <v>#N/A</v>
      </c>
      <c r="S482" s="144" t="e">
        <f>IF($C482="-",IF($A482="-",VLOOKUP($D482,CoRAP_update!$A$5:$J$376,MATCH(Sammanfattning!S$1,CoRAP_update!$A$4:$J$4,0),FALSE),VLOOKUP($A482,CoRAP_update!$D$5:$J$376,MATCH(Sammanfattning!S$1,CoRAP_update!$D$4:$J$4,0),FALSE)),VLOOKUP($C482,CoRAP_update!$C$5:$J$376,MATCH(Sammanfattning!S$1,CoRAP_update!$C$4:$J$4,0),FALSE))</f>
        <v>#N/A</v>
      </c>
      <c r="T482" s="76" t="e">
        <f>IF($A482="-",VLOOKUP($D482,EDC_update!$C$2:$F$450,4,FALSE),VLOOKUP($A482,EDC_update!$B$2:$F$450,5,FALSE))</f>
        <v>#N/A</v>
      </c>
      <c r="V482" s="78">
        <f>IF(IFERROR(SEARCH("PBT",P482),99)=99,IF(IFERROR(SEARCH("suspected PBT",S482),99)=99,IF(IFERROR(SEARCH("concluded to be PBT",K482),99)=99,IF(IFERROR(SEARCH("PBT",S482),99)=99,IF(IFERROR(SEARCH("PBT cand",L482),99)=99,IF(IFERROR(SEARCH("PBT",L482),99)=99,IF(IFERROR(SEARCH("persistent, bioackumulative and toxic properties",K482),99)=99,0,Scoring!$E$3),Scoring!$E$3),Scoring!$E$7),Scoring!$E$3),Scoring!$E$5),Scoring!$E$6),Scoring!$E$3)</f>
        <v>0</v>
      </c>
      <c r="W482" s="78">
        <f>IF(IFERROR(SEARCH("vPvB",P482),99)=99,IF(IFERROR(SEARCH("suspected pbt/vPvB",S482),99)=99,IF(IFERROR(SEARCH("vPvB",S482),99)=99,IF(IFERROR(SEARCH("concluded to be a vPvB",S482),99)=99,IF(IFERROR(SEARCH("identified as vPvB",K482),99)=99,IF(IFERROR(SEARCH("concluded to be a vPvB",K482),99)=99,IF(IFERROR(SEARCH("concluded to be both pbt and vPvB",S482),99)=99,IF(IFERROR(SEARCH("concluded to be both pbt and vPvB",K482),99)=99,0,Scoring!$E$5),Scoring!$E$5),Scoring!$E$5),Scoring!$E$5),Scoring!$E$5),Scoring!$E$4),Scoring!$E$6),Scoring!$E$4)</f>
        <v>0</v>
      </c>
      <c r="X482" s="78">
        <f>IF(IFERROR(SEARCH("H410",N482),99)=99,IF(IFERROR(SEARCH("H410",O482),99)=99,IF(IFERROR(SEARCH("H410",Q482),99)=99,IF(IFERROR(SEARCH("H410",M482),99)=99,IF(IFERROR(SEARCH("H410",R482),99)=99,IF(IFERROR(SEARCH("H411",N482),99)=99,IF(IFERROR(SEARCH("H411",O482),99)=99,IF(IFERROR(SEARCH("H411",Q482),99)=99,IF(IFERROR(SEARCH("H411",M482),99)=99,IF(IFERROR(SEARCH("H411",R482),99)=99,IF(IFERROR(SEARCH("H413",N482),99)=99,IF(IFERROR(SEARCH("H413",O482),99)=99,IF(IFERROR(SEARCH("H413",Q482),99)=99,IF(IFERROR(SEARCH("H413",M482),99)=99,IF(IFERROR(SEARCH("H413",R482),99)=99,IF(IFERROR(SEARCH("H412",N482),99)=99,IF(IFERROR(SEARCH("H412",O482),99)=99,IF(IFERROR(SEARCH("H412",Q482),99)=99,IF(IFERROR(SEARCH("H412",M482),99)=99,IF(IFERROR(SEARCH("H412",R482),99)=99,0,Scoring!$E$2),Scoring!$E$2),Scoring!$E$2),Scoring!$E$2),Scoring!$E$2),Scoring!$E$2),Scoring!$E$2),Scoring!$E$2),Scoring!$E$2),Scoring!$E$2),Scoring!$E$2),Scoring!$E$2),Scoring!$E$2),Scoring!$E$2),Scoring!$E$2),Scoring!$E$2),Scoring!$E$2),Scoring!$E$2),Scoring!$E$2),Scoring!$E$2)</f>
        <v>0</v>
      </c>
      <c r="Y482" s="78">
        <f>IF(IFERROR(SEARCH("CMR",K482),99)=99,IF(IFERROR(SEARCH("Suspected CMR",S482),99)=99,IF(IFERROR(SEARCH("CMR",S482),99)=99,0,Scoring!$E$8),Scoring!$E$9),Scoring!$E$8)</f>
        <v>3</v>
      </c>
      <c r="Z482" s="78">
        <f>IF(IFERROR(SEARCH("H350",N482),99)=99,IF(IFERROR(SEARCH("H350",O482),99)=99,IF(IFERROR(SEARCH("H350",Q482),99)=99,IF(IFERROR(SEARCH("H350",M482),99)=99,IF(IFERROR(SEARCH("H350",R482),99)=99,IF(IFERROR(SEARCH("H351",N482),99)=99,IF(IFERROR(SEARCH("H351",O482),99)=99,IF(IFERROR(SEARCH("H351",Q482),99)=99,IF(IFERROR(SEARCH("H351",M482),99)=99,IF(IFERROR(SEARCH("H351",R482),99)=99,IF(IFERROR(SEARCH("carcinogenic",P482),99)=99,IF(IFERROR(SEARCH("suspected carcinogenic",S482),99)=99,0,Scoring!$E$12),Scoring!$E$11),Scoring!$E$10),Scoring!$E$10),Scoring!$E$10),Scoring!$E$10),Scoring!$E$10),Scoring!$E$10),Scoring!$E$10),Scoring!$E$10),Scoring!$E$10),Scoring!$E$10)</f>
        <v>0</v>
      </c>
      <c r="AA482" s="78">
        <f>IF(IFERROR(SEARCH("H340",N482),99)=99,IF(IFERROR(SEARCH("H340",O482),99)=99,IF(IFERROR(SEARCH("H340",Q482),99)=99,IF(IFERROR(SEARCH("H340",M482),99)=99,IF(IFERROR(SEARCH("H340",R482),99)=99,IF(IFERROR(SEARCH("H341",N482),99)=99,IF(IFERROR(SEARCH("H341",O482),99)=99,IF(IFERROR(SEARCH("H341",Q482),99)=99,IF(IFERROR(SEARCH("H341",M482),99)=99,IF(IFERROR(SEARCH("H341",R482),99)=99,IF(IFERROR(SEARCH("mutagenic",P482),99)=99,IF(IFERROR(SEARCH("suspected mutagenic",S482),99)=99,0,Scoring!$E$15),Scoring!$E$14),Scoring!$E$13),Scoring!$E$13),Scoring!$E$13),Scoring!$E$13),Scoring!$E$13),Scoring!$E$13),Scoring!$E$13),Scoring!$E$13),Scoring!$E$13),Scoring!$E$13)</f>
        <v>0</v>
      </c>
      <c r="AB482" s="78">
        <f>IF(IFERROR(SEARCH("H360",N482),99)=99,IF(IFERROR(SEARCH("H360",O482),99)=99,IF(IFERROR(SEARCH("H360",Q482),99)=99,IF(IFERROR(SEARCH("H360",M482),99)=99,IF(IFERROR(SEARCH("H360",R482),99)=99,IF(IFERROR(SEARCH("H361",N482),99)=99,IF(IFERROR(SEARCH("H361",O482),99)=99,IF(IFERROR(SEARCH("H361",Q482),99)=99,IF(IFERROR(SEARCH("H361",M482),99)=99,IF(IFERROR(SEARCH("H361",R482),99)=99,IF(IFERROR(SEARCH("reproduction",P482),99)=99,IF(IFERROR(SEARCH("suspected reprotoxic",S482),99)=99,IF(IFERROR(SEARCH("reprotoxic",S482),99)=99,IF(IFERROR(SEARCH("reprotoxic",K482),99)=99,0,Scoring!$E$18),Scoring!$E$18),Scoring!$E$19),Scoring!$E$17),Scoring!$E$16),Scoring!$E$16),Scoring!$E$16),Scoring!$E$16),Scoring!$E$16),Scoring!$E$16),Scoring!$E$16),Scoring!$E$16),Scoring!$E$16),Scoring!$E$16)</f>
        <v>1</v>
      </c>
      <c r="AC482" s="78">
        <f>IF(IFERROR(SEARCH("57f",L482),99)=99,IF(IFERROR(SEARCH("57(f)",P482),99)=99,0,Scoring!$E$20),Scoring!$E$20)</f>
        <v>0</v>
      </c>
      <c r="AD482" s="78">
        <f>IF(IFERROR(SEARCH("CAT1",T482),99)=99,IF(IFERROR(SEARCH("CAT2",T482),99)=99,IF(IFERROR(SEARCH("CAT3",T482),99)=99,IF(IFERROR(SEARCH("concluded to be endocrine",K482),99)=99,IF(IFERROR(SEARCH("categorised as endocrine",K482),99)=99,IF(IFERROR(SEARCH("endocrine disrupting",P482),99)=99,IF(IFERROR(SEARCH("endocrine disrupting",K482),99)=99,IF(IFERROR(SEARCH("suspected endocrine",S482),99)=99,IF(IFERROR(SEARCH("potential endocrine",S482),99)=99,0,Scoring!$E$25),Scoring!$E$25),Scoring!$E$24),Scoring!$E$24),Scoring!$E$24),Scoring!$E$24),Scoring!$E$23),Scoring!$E$22),Scoring!$E$21)</f>
        <v>0</v>
      </c>
      <c r="AE482" s="78">
        <f>IF(IFERROR(SEARCH("suspected sensitiser",S482),99)=99,IF(IFERROR(SEARCH("sensitiser",S482),99)=99,IF(IFERROR(SEARCH("other hazard based concern",S482),99)=99,0,Scoring!$E$28),Scoring!$E$26),Scoring!$E$27)</f>
        <v>0</v>
      </c>
      <c r="AF482" s="78">
        <f>IF(IFERROR(M482,1)=1,IF(IFERROR(N482,1)=1,IF(IFERROR(O482,1)=1,IF(IFERROR(Q482,1)=1,IF(IFERROR(R482,1)=1,IF(IFERROR(T482,1)=1,IF(IFERROR(K482,1)=1,IF(IFERROR(P482,1)=1,IF(IFERROR(S482,1)=1,Scoring!$E$29,0),0),0),0),0),0),0),0),0)</f>
        <v>0</v>
      </c>
      <c r="AG482" s="78">
        <f t="shared" si="43"/>
        <v>3</v>
      </c>
      <c r="AI482" s="93"/>
      <c r="AJ482" s="94"/>
      <c r="AK482" s="76"/>
      <c r="AL482" s="75"/>
      <c r="AN482" s="79"/>
      <c r="AO482" s="79"/>
      <c r="AP482" s="79"/>
      <c r="AQ482" s="79"/>
      <c r="AR482" s="79"/>
      <c r="AS482" s="78"/>
      <c r="AU482" s="79">
        <f>IF(IFERROR(F482,99)=99,IF(IFERROR(G482,99)=99,IF(IFERROR(H482,99)=99,IF(IFERROR(I482,99)=99,IF(IFERROR(E482,99)=99,IF(IFERROR(J482,99)=99,0,Scoring!$B$7),Scoring!$B$3),Scoring!$B$2),Scoring!$B$6),Scoring!$B$5),Scoring!$B$4)</f>
        <v>0.3</v>
      </c>
      <c r="AV482" s="78">
        <f t="shared" si="44"/>
        <v>0.89999999999999991</v>
      </c>
      <c r="AW482" s="78"/>
      <c r="AX482" s="66"/>
      <c r="AY482" s="78"/>
      <c r="AZ482" s="76"/>
      <c r="BA482" s="76"/>
      <c r="BB482" s="76"/>
    </row>
    <row r="483" spans="1:54" x14ac:dyDescent="0.25">
      <c r="A483" s="77" t="s">
        <v>3106</v>
      </c>
      <c r="B483" s="76" t="str">
        <f t="shared" si="45"/>
        <v>203-924-4</v>
      </c>
      <c r="C483" s="77" t="s">
        <v>393</v>
      </c>
      <c r="D483" s="77" t="s">
        <v>394</v>
      </c>
      <c r="E483" s="76" t="str">
        <f>IF(C483="-",IF(A483="-",VLOOKUP(D483,'sin-list 180320_update'!$C$2:$C$835,1,FALSE),VLOOKUP(A483,'sin-list 180320_update'!$A$2:$A$835,1,FALSE)),VLOOKUP(C483,'sin-list 180320_update'!$B$2:$B$835,1,FALSE))</f>
        <v>203-924-4</v>
      </c>
      <c r="F483" s="76" t="e">
        <f>IF($C483="-",IF($A483="-",VLOOKUP($D483,'REACH Bilaga XVII_update'!$A$5:$A$131,1,FALSE),VLOOKUP($A483,'REACH Bilaga XVII_update'!$C$5:$C$131,1,FALSE)),VLOOKUP($C483,'REACH Bilaga XVII_update'!$B$5:$B$131,1,FALSE))</f>
        <v>#N/A</v>
      </c>
      <c r="G483" s="76" t="str">
        <f>IF($C483="-",IF($A483="-",VLOOKUP($D483,' REACH Bilaga 59_update'!$A$5:$A$210,1,FALSE),VLOOKUP($A483,' REACH Bilaga 59_update'!$D$5:$D$210,1,FALSE)),VLOOKUP($C483,' REACH Bilaga 59_update'!$C$5:$C$210,1,FALSE))</f>
        <v>203-924-4</v>
      </c>
      <c r="H483" s="76" t="str">
        <f>IF($C483="-",IF($A483="-",VLOOKUP($D483,'REACH Bilaga XIV_update'!$A$5:$A$110,1,FALSE),VLOOKUP($A483,'REACH Bilaga XIV_update'!$D$5:$D$110,1,FALSE)),VLOOKUP($C483,'REACH Bilaga XIV_update'!$C$5:$C$110,1,FALSE))</f>
        <v>203-924-4</v>
      </c>
      <c r="I483" s="76" t="e">
        <f>IF($C483="-",IF($A483="-",VLOOKUP($D483,CoRAP_update!$A$5:$A$376,1,FALSE),VLOOKUP($A483,CoRAP_update!$D$5:$D$376,1,FALSE)),VLOOKUP($C483,CoRAP_update!$C$5:$C$376,1,FALSE))</f>
        <v>#N/A</v>
      </c>
      <c r="J483" s="76" t="e">
        <f>IF($C483="-",IF($A483="-",VLOOKUP($D483,EDC_update!$C$2:$C$450,1,FALSE),VLOOKUP($A483,EDC_update!$B$2:$B$450,1,FALSE)),VLOOKUP($C483,EDC_update!$L$2:$L$450,1,FALSE))</f>
        <v>#N/A</v>
      </c>
      <c r="K483" s="76" t="str">
        <f>IF($C483="-",IF($A483="-",IF(VLOOKUP($D483,'sin-list 180320_update'!$C$2:$S$835,3,FALSE)="",NA(),VLOOKUP($D483,'sin-list 180320_update'!$C$2:$S$835,3,FALSE)),IF(VLOOKUP($A483,'sin-list 180320_update'!$A$2:$S$835,5,FALSE)="",NA(),VLOOKUP($A483,'sin-list 180320_update'!$A$2:$S$835,5,FALSE))),IF(VLOOKUP($C483,'sin-list 180320_update'!$B$2:$S$835,4,FALSE)="",NA(),VLOOKUP($C483,'sin-list 180320_update'!$B$2:$S$835,4,FALSE)))</f>
        <v>Classified CMR according to Annex VI of Regulation 1272/2008</v>
      </c>
      <c r="L483" s="76" t="str">
        <f>IF($C483="-",IF($A483="-",VLOOKUP($D483,'sin-list 180320_update'!$C$2:$S$835,6,FALSE),VLOOKUP($A483,'sin-list 180320_update'!$A$2:$S$835,8,FALSE)),VLOOKUP($C483,'sin-list 180320_update'!$B$2:$S$835,7,FALSE))</f>
        <v>Flam. Liq. 3
Repr. 1B</v>
      </c>
      <c r="M483" s="76" t="str">
        <f>IF($C483="-",IF($A483="-",IF(VLOOKUP($D483,'sin-list 180320_update'!$C$2:$S$835,8,FALSE)="",NA(),VLOOKUP($D483,'sin-list 180320_update'!$C$2:$S$835,8,FALSE)),IF(VLOOKUP($A483,'sin-list 180320_update'!$A$2:$S$835,10,FALSE)="",NA(),VLOOKUP($A483,'sin-list 180320_update'!$A$2:$S$835,10,FALSE))),IF(VLOOKUP($C483,'sin-list 180320_update'!$B$2:$S$835,9,FALSE)="",NA(),VLOOKUP($C483,'sin-list 180320_update'!$B$2:$S$835,9,FALSE)))</f>
        <v>H226
H360FD</v>
      </c>
      <c r="N483" s="76" t="e">
        <f>IF($C483="-",IF($A483="-",IF(VLOOKUP($D483,'REACH Bilaga XVII_update'!$A$5:$E$131,4,FALSE)="",NA(),VLOOKUP($D483,'REACH Bilaga XVII_update'!$A$5:$E$131,4,FALSE)),IF(VLOOKUP($A483,'REACH Bilaga XVII_update'!$C$5:$D$131,2,FALSE)="",NA(),VLOOKUP($A483,'REACH Bilaga XVII_update'!$C$5:$D$131,2,FALSE))),IF(VLOOKUP($C483,'REACH Bilaga XVII_update'!$B$5:$D$131,3,FALSE)="",NA(),VLOOKUP($C483,'REACH Bilaga XVII_update'!$B$5:$D$131,3,FALSE)))</f>
        <v>#N/A</v>
      </c>
      <c r="O483" s="76" t="str">
        <f>IF($C483="-",IF($A483="-",IF(VLOOKUP($D483,' REACH Bilaga 59_update'!$A$5:$E$210,5,FALSE)="",NA(),VLOOKUP($D483,' REACH Bilaga 59_update'!$A$5:$E$210,5,FALSE)),IF(VLOOKUP($A483,' REACH Bilaga 59_update'!$D$5:$E$210,2,FALSE)="",NA(),VLOOKUP($A483,' REACH Bilaga 59_update'!$D$5:$E$210,2,FALSE))),IF(VLOOKUP($C483,' REACH Bilaga 59_update'!$C$5:$E$210,3,FALSE)="",NA(),VLOOKUP($C483,' REACH Bilaga 59_update'!$C$5:$E$210,3,FALSE)))</f>
        <v>H226
H360FD</v>
      </c>
      <c r="P483" s="76" t="str">
        <f>IF(C483="-",IF(A483="-",IFERROR(VLOOKUP($D483,' REACH Bilaga 59_update'!$A$5:$F$210,MATCH(Sammanfattning!P$1,' REACH Bilaga 59_update'!$A$4:$F$4,0),FALSE),VLOOKUP($D483,'REACH Bilaga XIV_update'!$A$4:$H$110,MATCH(Sammanfattning!P$1,'REACH Bilaga XIV_update'!$A$4:$H$4,0),FALSE)),IFERROR(VLOOKUP($A483,' REACH Bilaga 59_update'!$D$5:$F$210,MATCH(Sammanfattning!P$1,' REACH Bilaga 59_update'!$D$4:$F$4,0),FALSE),VLOOKUP($A483,'REACH Bilaga XIV_update'!$D$4:$H$110,MATCH(Sammanfattning!P$1,'REACH Bilaga XIV_update'!$D$4:$H$4,0),FALSE))),IFERROR(VLOOKUP($C483,' REACH Bilaga 59_update'!$C$5:$F$210,MATCH(Sammanfattning!P$1,' REACH Bilaga 59_update'!$C$4:$F$4,0),FALSE),VLOOKUP($C483,'REACH Bilaga XIV_update'!$C$4:$H$110,MATCH(Sammanfattning!P$1,'REACH Bilaga XIV_update'!$C$4:$H$4,0),FALSE)))</f>
        <v>Toxic for reproduction (Article 57c)</v>
      </c>
      <c r="Q483" s="76" t="str">
        <f>IF($C483="-",IF($A483="-",IF(VLOOKUP($D483,'REACH Bilaga XIV_update'!$A$5:$I$110,9,FALSE)="",NA(),VLOOKUP($D483,'REACH Bilaga XIV_update'!$A$5:$I$110,9,FALSE)),IF(VLOOKUP($A483,'REACH Bilaga XIV_update'!$D$5:$I$110,6,FALSE)="",NA(),VLOOKUP($A483,'REACH Bilaga XIV_update'!$D$5:$I$110,6,FALSE))),IF(VLOOKUP($C483,'REACH Bilaga XIV_update'!$C$5:$I$110,7,FALSE)="",NA(),VLOOKUP($C483,'REACH Bilaga XIV_update'!$C$5:$I$110,7,FALSE)))</f>
        <v>H226
H360FD</v>
      </c>
      <c r="R483" s="76" t="e">
        <f>IF($C483="-",IF($A483="-",IF(VLOOKUP($D483,CoRAP_update!$A$5:$O$376,15,FALSE)="",NA(),VLOOKUP($D483,CoRAP_update!$A$5:$O$376,15,FALSE)),IF(VLOOKUP($A483,CoRAP_update!$D$5:$O$376,12,FALSE)="",NA(),VLOOKUP($A483,CoRAP_update!$D$5:$O$376,12,FALSE))),IF(VLOOKUP($C483,CoRAP_update!$C$5:$O$376,13,FALSE)="",NA(),VLOOKUP($C483,CoRAP_update!$C$5:$O$376,13,FALSE)))</f>
        <v>#N/A</v>
      </c>
      <c r="S483" s="144" t="e">
        <f>IF($C483="-",IF($A483="-",VLOOKUP($D483,CoRAP_update!$A$5:$J$376,MATCH(Sammanfattning!S$1,CoRAP_update!$A$4:$J$4,0),FALSE),VLOOKUP($A483,CoRAP_update!$D$5:$J$376,MATCH(Sammanfattning!S$1,CoRAP_update!$D$4:$J$4,0),FALSE)),VLOOKUP($C483,CoRAP_update!$C$5:$J$376,MATCH(Sammanfattning!S$1,CoRAP_update!$C$4:$J$4,0),FALSE))</f>
        <v>#N/A</v>
      </c>
      <c r="T483" s="76" t="e">
        <f>IF($A483="-",VLOOKUP($D483,EDC_update!$C$2:$F$450,4,FALSE),VLOOKUP($A483,EDC_update!$B$2:$F$450,5,FALSE))</f>
        <v>#N/A</v>
      </c>
      <c r="V483" s="78">
        <f>IF(IFERROR(SEARCH("PBT",P483),99)=99,IF(IFERROR(SEARCH("suspected PBT",S483),99)=99,IF(IFERROR(SEARCH("concluded to be PBT",K483),99)=99,IF(IFERROR(SEARCH("PBT",S483),99)=99,IF(IFERROR(SEARCH("PBT cand",L483),99)=99,IF(IFERROR(SEARCH("PBT",L483),99)=99,IF(IFERROR(SEARCH("persistent, bioackumulative and toxic properties",K483),99)=99,0,Scoring!$E$3),Scoring!$E$3),Scoring!$E$7),Scoring!$E$3),Scoring!$E$5),Scoring!$E$6),Scoring!$E$3)</f>
        <v>0</v>
      </c>
      <c r="W483" s="78">
        <f>IF(IFERROR(SEARCH("vPvB",P483),99)=99,IF(IFERROR(SEARCH("suspected pbt/vPvB",S483),99)=99,IF(IFERROR(SEARCH("vPvB",S483),99)=99,IF(IFERROR(SEARCH("concluded to be a vPvB",S483),99)=99,IF(IFERROR(SEARCH("identified as vPvB",K483),99)=99,IF(IFERROR(SEARCH("concluded to be a vPvB",K483),99)=99,IF(IFERROR(SEARCH("concluded to be both pbt and vPvB",S483),99)=99,IF(IFERROR(SEARCH("concluded to be both pbt and vPvB",K483),99)=99,0,Scoring!$E$5),Scoring!$E$5),Scoring!$E$5),Scoring!$E$5),Scoring!$E$5),Scoring!$E$4),Scoring!$E$6),Scoring!$E$4)</f>
        <v>0</v>
      </c>
      <c r="X483" s="78">
        <f>IF(IFERROR(SEARCH("H410",N483),99)=99,IF(IFERROR(SEARCH("H410",O483),99)=99,IF(IFERROR(SEARCH("H410",Q483),99)=99,IF(IFERROR(SEARCH("H410",M483),99)=99,IF(IFERROR(SEARCH("H410",R483),99)=99,IF(IFERROR(SEARCH("H411",N483),99)=99,IF(IFERROR(SEARCH("H411",O483),99)=99,IF(IFERROR(SEARCH("H411",Q483),99)=99,IF(IFERROR(SEARCH("H411",M483),99)=99,IF(IFERROR(SEARCH("H411",R483),99)=99,IF(IFERROR(SEARCH("H413",N483),99)=99,IF(IFERROR(SEARCH("H413",O483),99)=99,IF(IFERROR(SEARCH("H413",Q483),99)=99,IF(IFERROR(SEARCH("H413",M483),99)=99,IF(IFERROR(SEARCH("H413",R483),99)=99,IF(IFERROR(SEARCH("H412",N483),99)=99,IF(IFERROR(SEARCH("H412",O483),99)=99,IF(IFERROR(SEARCH("H412",Q483),99)=99,IF(IFERROR(SEARCH("H412",M483),99)=99,IF(IFERROR(SEARCH("H412",R483),99)=99,0,Scoring!$E$2),Scoring!$E$2),Scoring!$E$2),Scoring!$E$2),Scoring!$E$2),Scoring!$E$2),Scoring!$E$2),Scoring!$E$2),Scoring!$E$2),Scoring!$E$2),Scoring!$E$2),Scoring!$E$2),Scoring!$E$2),Scoring!$E$2),Scoring!$E$2),Scoring!$E$2),Scoring!$E$2),Scoring!$E$2),Scoring!$E$2),Scoring!$E$2)</f>
        <v>0</v>
      </c>
      <c r="Y483" s="78">
        <f>IF(IFERROR(SEARCH("CMR",K483),99)=99,IF(IFERROR(SEARCH("Suspected CMR",S483),99)=99,IF(IFERROR(SEARCH("CMR",S483),99)=99,0,Scoring!$E$8),Scoring!$E$9),Scoring!$E$8)</f>
        <v>3</v>
      </c>
      <c r="Z483" s="78">
        <f>IF(IFERROR(SEARCH("H350",N483),99)=99,IF(IFERROR(SEARCH("H350",O483),99)=99,IF(IFERROR(SEARCH("H350",Q483),99)=99,IF(IFERROR(SEARCH("H350",M483),99)=99,IF(IFERROR(SEARCH("H350",R483),99)=99,IF(IFERROR(SEARCH("H351",N483),99)=99,IF(IFERROR(SEARCH("H351",O483),99)=99,IF(IFERROR(SEARCH("H351",Q483),99)=99,IF(IFERROR(SEARCH("H351",M483),99)=99,IF(IFERROR(SEARCH("H351",R483),99)=99,IF(IFERROR(SEARCH("carcinogenic",P483),99)=99,IF(IFERROR(SEARCH("suspected carcinogenic",S483),99)=99,0,Scoring!$E$12),Scoring!$E$11),Scoring!$E$10),Scoring!$E$10),Scoring!$E$10),Scoring!$E$10),Scoring!$E$10),Scoring!$E$10),Scoring!$E$10),Scoring!$E$10),Scoring!$E$10),Scoring!$E$10)</f>
        <v>0</v>
      </c>
      <c r="AA483" s="78">
        <f>IF(IFERROR(SEARCH("H340",N483),99)=99,IF(IFERROR(SEARCH("H340",O483),99)=99,IF(IFERROR(SEARCH("H340",Q483),99)=99,IF(IFERROR(SEARCH("H340",M483),99)=99,IF(IFERROR(SEARCH("H340",R483),99)=99,IF(IFERROR(SEARCH("H341",N483),99)=99,IF(IFERROR(SEARCH("H341",O483),99)=99,IF(IFERROR(SEARCH("H341",Q483),99)=99,IF(IFERROR(SEARCH("H341",M483),99)=99,IF(IFERROR(SEARCH("H341",R483),99)=99,IF(IFERROR(SEARCH("mutagenic",P483),99)=99,IF(IFERROR(SEARCH("suspected mutagenic",S483),99)=99,0,Scoring!$E$15),Scoring!$E$14),Scoring!$E$13),Scoring!$E$13),Scoring!$E$13),Scoring!$E$13),Scoring!$E$13),Scoring!$E$13),Scoring!$E$13),Scoring!$E$13),Scoring!$E$13),Scoring!$E$13)</f>
        <v>0</v>
      </c>
      <c r="AB483" s="78">
        <f>IF(IFERROR(SEARCH("H360",N483),99)=99,IF(IFERROR(SEARCH("H360",O483),99)=99,IF(IFERROR(SEARCH("H360",Q483),99)=99,IF(IFERROR(SEARCH("H360",M483),99)=99,IF(IFERROR(SEARCH("H360",R483),99)=99,IF(IFERROR(SEARCH("H361",N483),99)=99,IF(IFERROR(SEARCH("H361",O483),99)=99,IF(IFERROR(SEARCH("H361",Q483),99)=99,IF(IFERROR(SEARCH("H361",M483),99)=99,IF(IFERROR(SEARCH("H361",R483),99)=99,IF(IFERROR(SEARCH("reproduction",P483),99)=99,IF(IFERROR(SEARCH("suspected reprotoxic",S483),99)=99,IF(IFERROR(SEARCH("reprotoxic",S483),99)=99,IF(IFERROR(SEARCH("reprotoxic",K483),99)=99,0,Scoring!$E$18),Scoring!$E$18),Scoring!$E$19),Scoring!$E$17),Scoring!$E$16),Scoring!$E$16),Scoring!$E$16),Scoring!$E$16),Scoring!$E$16),Scoring!$E$16),Scoring!$E$16),Scoring!$E$16),Scoring!$E$16),Scoring!$E$16)</f>
        <v>1</v>
      </c>
      <c r="AC483" s="78">
        <f>IF(IFERROR(SEARCH("57f",L483),99)=99,IF(IFERROR(SEARCH("57(f)",P483),99)=99,0,Scoring!$E$20),Scoring!$E$20)</f>
        <v>0</v>
      </c>
      <c r="AD483" s="78">
        <f>IF(IFERROR(SEARCH("CAT1",T483),99)=99,IF(IFERROR(SEARCH("CAT2",T483),99)=99,IF(IFERROR(SEARCH("CAT3",T483),99)=99,IF(IFERROR(SEARCH("concluded to be endocrine",K483),99)=99,IF(IFERROR(SEARCH("categorised as endocrine",K483),99)=99,IF(IFERROR(SEARCH("endocrine disrupting",P483),99)=99,IF(IFERROR(SEARCH("endocrine disrupting",K483),99)=99,IF(IFERROR(SEARCH("suspected endocrine",S483),99)=99,IF(IFERROR(SEARCH("potential endocrine",S483),99)=99,0,Scoring!$E$25),Scoring!$E$25),Scoring!$E$24),Scoring!$E$24),Scoring!$E$24),Scoring!$E$24),Scoring!$E$23),Scoring!$E$22),Scoring!$E$21)</f>
        <v>0</v>
      </c>
      <c r="AE483" s="78">
        <f>IF(IFERROR(SEARCH("suspected sensitiser",S483),99)=99,IF(IFERROR(SEARCH("sensitiser",S483),99)=99,IF(IFERROR(SEARCH("other hazard based concern",S483),99)=99,0,Scoring!$E$28),Scoring!$E$26),Scoring!$E$27)</f>
        <v>0</v>
      </c>
      <c r="AF483" s="78">
        <f>IF(IFERROR(M483,1)=1,IF(IFERROR(N483,1)=1,IF(IFERROR(O483,1)=1,IF(IFERROR(Q483,1)=1,IF(IFERROR(R483,1)=1,IF(IFERROR(T483,1)=1,IF(IFERROR(K483,1)=1,IF(IFERROR(P483,1)=1,IF(IFERROR(S483,1)=1,Scoring!$E$29,0),0),0),0),0),0),0),0),0)</f>
        <v>0</v>
      </c>
      <c r="AG483" s="78">
        <f t="shared" si="43"/>
        <v>3</v>
      </c>
      <c r="AI483" s="93"/>
      <c r="AJ483" s="94"/>
      <c r="AK483" s="76"/>
      <c r="AL483" s="75"/>
      <c r="AN483" s="79"/>
      <c r="AO483" s="79"/>
      <c r="AP483" s="79"/>
      <c r="AQ483" s="79"/>
      <c r="AR483" s="79"/>
      <c r="AS483" s="78"/>
      <c r="AU483" s="79">
        <f>IF(IFERROR(F483,99)=99,IF(IFERROR(G483,99)=99,IF(IFERROR(H483,99)=99,IF(IFERROR(I483,99)=99,IF(IFERROR(E483,99)=99,IF(IFERROR(J483,99)=99,0,Scoring!$B$7),Scoring!$B$3),Scoring!$B$2),Scoring!$B$6),Scoring!$B$5),Scoring!$B$4)</f>
        <v>1</v>
      </c>
      <c r="AV483" s="78">
        <f t="shared" si="44"/>
        <v>3</v>
      </c>
      <c r="AW483" s="78"/>
      <c r="AX483" s="66"/>
      <c r="AY483" s="78"/>
      <c r="AZ483" s="76"/>
      <c r="BA483" s="76"/>
      <c r="BB483" s="76"/>
    </row>
    <row r="484" spans="1:54" x14ac:dyDescent="0.25">
      <c r="A484" s="77" t="s">
        <v>3089</v>
      </c>
      <c r="B484" s="76" t="str">
        <f t="shared" si="45"/>
        <v>203-977-3</v>
      </c>
      <c r="C484" s="77" t="s">
        <v>411</v>
      </c>
      <c r="D484" s="77" t="s">
        <v>412</v>
      </c>
      <c r="E484" s="76" t="str">
        <f>IF(C484="-",IF(A484="-",VLOOKUP(D484,'sin-list 180320_update'!$C$2:$C$835,1,FALSE),VLOOKUP(A484,'sin-list 180320_update'!$A$2:$A$835,1,FALSE)),VLOOKUP(C484,'sin-list 180320_update'!$B$2:$B$835,1,FALSE))</f>
        <v>203-977-3</v>
      </c>
      <c r="F484" s="76" t="e">
        <f>IF($C484="-",IF($A484="-",VLOOKUP($D484,'REACH Bilaga XVII_update'!$A$5:$A$131,1,FALSE),VLOOKUP($A484,'REACH Bilaga XVII_update'!$C$5:$C$131,1,FALSE)),VLOOKUP($C484,'REACH Bilaga XVII_update'!$B$5:$B$131,1,FALSE))</f>
        <v>#N/A</v>
      </c>
      <c r="G484" s="76" t="str">
        <f>IF($C484="-",IF($A484="-",VLOOKUP($D484,' REACH Bilaga 59_update'!$A$5:$A$210,1,FALSE),VLOOKUP($A484,' REACH Bilaga 59_update'!$D$5:$D$210,1,FALSE)),VLOOKUP($C484,' REACH Bilaga 59_update'!$C$5:$C$210,1,FALSE))</f>
        <v>203-977-3</v>
      </c>
      <c r="H484" s="76" t="e">
        <f>IF($C484="-",IF($A484="-",VLOOKUP($D484,'REACH Bilaga XIV_update'!$A$5:$A$110,1,FALSE),VLOOKUP($A484,'REACH Bilaga XIV_update'!$D$5:$D$110,1,FALSE)),VLOOKUP($C484,'REACH Bilaga XIV_update'!$C$5:$C$110,1,FALSE))</f>
        <v>#N/A</v>
      </c>
      <c r="I484" s="76" t="e">
        <f>IF($C484="-",IF($A484="-",VLOOKUP($D484,CoRAP_update!$A$5:$A$376,1,FALSE),VLOOKUP($A484,CoRAP_update!$D$5:$D$376,1,FALSE)),VLOOKUP($C484,CoRAP_update!$C$5:$C$376,1,FALSE))</f>
        <v>#N/A</v>
      </c>
      <c r="J484" s="76" t="e">
        <f>IF($C484="-",IF($A484="-",VLOOKUP($D484,EDC_update!$C$2:$C$450,1,FALSE),VLOOKUP($A484,EDC_update!$B$2:$B$450,1,FALSE)),VLOOKUP($C484,EDC_update!$L$2:$L$450,1,FALSE))</f>
        <v>#N/A</v>
      </c>
      <c r="K484" s="76" t="str">
        <f>IF($C484="-",IF($A484="-",IF(VLOOKUP($D484,'sin-list 180320_update'!$C$2:$S$835,3,FALSE)="",NA(),VLOOKUP($D484,'sin-list 180320_update'!$C$2:$S$835,3,FALSE)),IF(VLOOKUP($A484,'sin-list 180320_update'!$A$2:$S$835,5,FALSE)="",NA(),VLOOKUP($A484,'sin-list 180320_update'!$A$2:$S$835,5,FALSE))),IF(VLOOKUP($C484,'sin-list 180320_update'!$B$2:$S$835,4,FALSE)="",NA(),VLOOKUP($C484,'sin-list 180320_update'!$B$2:$S$835,4,FALSE)))</f>
        <v>Classified CMR according to Annex VI of Regulation 1272/2008</v>
      </c>
      <c r="L484" s="76" t="str">
        <f>IF($C484="-",IF($A484="-",VLOOKUP($D484,'sin-list 180320_update'!$C$2:$S$835,6,FALSE),VLOOKUP($A484,'sin-list 180320_update'!$A$2:$S$835,8,FALSE)),VLOOKUP($C484,'sin-list 180320_update'!$B$2:$S$835,7,FALSE))</f>
        <v>Repr. 1B</v>
      </c>
      <c r="M484" s="76" t="str">
        <f>IF($C484="-",IF($A484="-",IF(VLOOKUP($D484,'sin-list 180320_update'!$C$2:$S$835,8,FALSE)="",NA(),VLOOKUP($D484,'sin-list 180320_update'!$C$2:$S$835,8,FALSE)),IF(VLOOKUP($A484,'sin-list 180320_update'!$A$2:$S$835,10,FALSE)="",NA(),VLOOKUP($A484,'sin-list 180320_update'!$A$2:$S$835,10,FALSE))),IF(VLOOKUP($C484,'sin-list 180320_update'!$B$2:$S$835,9,FALSE)="",NA(),VLOOKUP($C484,'sin-list 180320_update'!$B$2:$S$835,9,FALSE)))</f>
        <v>H360Df</v>
      </c>
      <c r="N484" s="76" t="e">
        <f>IF($C484="-",IF($A484="-",IF(VLOOKUP($D484,'REACH Bilaga XVII_update'!$A$5:$E$131,4,FALSE)="",NA(),VLOOKUP($D484,'REACH Bilaga XVII_update'!$A$5:$E$131,4,FALSE)),IF(VLOOKUP($A484,'REACH Bilaga XVII_update'!$C$5:$D$131,2,FALSE)="",NA(),VLOOKUP($A484,'REACH Bilaga XVII_update'!$C$5:$D$131,2,FALSE))),IF(VLOOKUP($C484,'REACH Bilaga XVII_update'!$B$5:$D$131,3,FALSE)="",NA(),VLOOKUP($C484,'REACH Bilaga XVII_update'!$B$5:$D$131,3,FALSE)))</f>
        <v>#N/A</v>
      </c>
      <c r="O484" s="76" t="str">
        <f>IF($C484="-",IF($A484="-",IF(VLOOKUP($D484,' REACH Bilaga 59_update'!$A$5:$E$210,5,FALSE)="",NA(),VLOOKUP($D484,' REACH Bilaga 59_update'!$A$5:$E$210,5,FALSE)),IF(VLOOKUP($A484,' REACH Bilaga 59_update'!$D$5:$E$210,2,FALSE)="",NA(),VLOOKUP($A484,' REACH Bilaga 59_update'!$D$5:$E$210,2,FALSE))),IF(VLOOKUP($C484,' REACH Bilaga 59_update'!$C$5:$E$210,3,FALSE)="",NA(),VLOOKUP($C484,' REACH Bilaga 59_update'!$C$5:$E$210,3,FALSE)))</f>
        <v>H360Df</v>
      </c>
      <c r="P484" s="76" t="str">
        <f>IF(C484="-",IF(A484="-",IFERROR(VLOOKUP($D484,' REACH Bilaga 59_update'!$A$5:$F$210,MATCH(Sammanfattning!P$1,' REACH Bilaga 59_update'!$A$4:$F$4,0),FALSE),VLOOKUP($D484,'REACH Bilaga XIV_update'!$A$4:$H$110,MATCH(Sammanfattning!P$1,'REACH Bilaga XIV_update'!$A$4:$H$4,0),FALSE)),IFERROR(VLOOKUP($A484,' REACH Bilaga 59_update'!$D$5:$F$210,MATCH(Sammanfattning!P$1,' REACH Bilaga 59_update'!$D$4:$F$4,0),FALSE),VLOOKUP($A484,'REACH Bilaga XIV_update'!$D$4:$H$110,MATCH(Sammanfattning!P$1,'REACH Bilaga XIV_update'!$D$4:$H$4,0),FALSE))),IFERROR(VLOOKUP($C484,' REACH Bilaga 59_update'!$C$5:$F$210,MATCH(Sammanfattning!P$1,' REACH Bilaga 59_update'!$C$4:$F$4,0),FALSE),VLOOKUP($C484,'REACH Bilaga XIV_update'!$C$4:$H$110,MATCH(Sammanfattning!P$1,'REACH Bilaga XIV_update'!$C$4:$H$4,0),FALSE)))</f>
        <v>Toxic for reproduction (Article 57c)</v>
      </c>
      <c r="Q484" s="76" t="e">
        <f>IF($C484="-",IF($A484="-",IF(VLOOKUP($D484,'REACH Bilaga XIV_update'!$A$5:$I$110,9,FALSE)="",NA(),VLOOKUP($D484,'REACH Bilaga XIV_update'!$A$5:$I$110,9,FALSE)),IF(VLOOKUP($A484,'REACH Bilaga XIV_update'!$D$5:$I$110,6,FALSE)="",NA(),VLOOKUP($A484,'REACH Bilaga XIV_update'!$D$5:$I$110,6,FALSE))),IF(VLOOKUP($C484,'REACH Bilaga XIV_update'!$C$5:$I$110,7,FALSE)="",NA(),VLOOKUP($C484,'REACH Bilaga XIV_update'!$C$5:$I$110,7,FALSE)))</f>
        <v>#N/A</v>
      </c>
      <c r="R484" s="76" t="e">
        <f>IF($C484="-",IF($A484="-",IF(VLOOKUP($D484,CoRAP_update!$A$5:$O$376,15,FALSE)="",NA(),VLOOKUP($D484,CoRAP_update!$A$5:$O$376,15,FALSE)),IF(VLOOKUP($A484,CoRAP_update!$D$5:$O$376,12,FALSE)="",NA(),VLOOKUP($A484,CoRAP_update!$D$5:$O$376,12,FALSE))),IF(VLOOKUP($C484,CoRAP_update!$C$5:$O$376,13,FALSE)="",NA(),VLOOKUP($C484,CoRAP_update!$C$5:$O$376,13,FALSE)))</f>
        <v>#N/A</v>
      </c>
      <c r="S484" s="144" t="e">
        <f>IF($C484="-",IF($A484="-",VLOOKUP($D484,CoRAP_update!$A$5:$J$376,MATCH(Sammanfattning!S$1,CoRAP_update!$A$4:$J$4,0),FALSE),VLOOKUP($A484,CoRAP_update!$D$5:$J$376,MATCH(Sammanfattning!S$1,CoRAP_update!$D$4:$J$4,0),FALSE)),VLOOKUP($C484,CoRAP_update!$C$5:$J$376,MATCH(Sammanfattning!S$1,CoRAP_update!$C$4:$J$4,0),FALSE))</f>
        <v>#N/A</v>
      </c>
      <c r="T484" s="76" t="e">
        <f>IF($A484="-",VLOOKUP($D484,EDC_update!$C$2:$F$450,4,FALSE),VLOOKUP($A484,EDC_update!$B$2:$F$450,5,FALSE))</f>
        <v>#N/A</v>
      </c>
      <c r="V484" s="78">
        <f>IF(IFERROR(SEARCH("PBT",P484),99)=99,IF(IFERROR(SEARCH("suspected PBT",S484),99)=99,IF(IFERROR(SEARCH("concluded to be PBT",K484),99)=99,IF(IFERROR(SEARCH("PBT",S484),99)=99,IF(IFERROR(SEARCH("PBT cand",L484),99)=99,IF(IFERROR(SEARCH("PBT",L484),99)=99,IF(IFERROR(SEARCH("persistent, bioackumulative and toxic properties",K484),99)=99,0,Scoring!$E$3),Scoring!$E$3),Scoring!$E$7),Scoring!$E$3),Scoring!$E$5),Scoring!$E$6),Scoring!$E$3)</f>
        <v>0</v>
      </c>
      <c r="W484" s="78">
        <f>IF(IFERROR(SEARCH("vPvB",P484),99)=99,IF(IFERROR(SEARCH("suspected pbt/vPvB",S484),99)=99,IF(IFERROR(SEARCH("vPvB",S484),99)=99,IF(IFERROR(SEARCH("concluded to be a vPvB",S484),99)=99,IF(IFERROR(SEARCH("identified as vPvB",K484),99)=99,IF(IFERROR(SEARCH("concluded to be a vPvB",K484),99)=99,IF(IFERROR(SEARCH("concluded to be both pbt and vPvB",S484),99)=99,IF(IFERROR(SEARCH("concluded to be both pbt and vPvB",K484),99)=99,0,Scoring!$E$5),Scoring!$E$5),Scoring!$E$5),Scoring!$E$5),Scoring!$E$5),Scoring!$E$4),Scoring!$E$6),Scoring!$E$4)</f>
        <v>0</v>
      </c>
      <c r="X484" s="78">
        <f>IF(IFERROR(SEARCH("H410",N484),99)=99,IF(IFERROR(SEARCH("H410",O484),99)=99,IF(IFERROR(SEARCH("H410",Q484),99)=99,IF(IFERROR(SEARCH("H410",M484),99)=99,IF(IFERROR(SEARCH("H410",R484),99)=99,IF(IFERROR(SEARCH("H411",N484),99)=99,IF(IFERROR(SEARCH("H411",O484),99)=99,IF(IFERROR(SEARCH("H411",Q484),99)=99,IF(IFERROR(SEARCH("H411",M484),99)=99,IF(IFERROR(SEARCH("H411",R484),99)=99,IF(IFERROR(SEARCH("H413",N484),99)=99,IF(IFERROR(SEARCH("H413",O484),99)=99,IF(IFERROR(SEARCH("H413",Q484),99)=99,IF(IFERROR(SEARCH("H413",M484),99)=99,IF(IFERROR(SEARCH("H413",R484),99)=99,IF(IFERROR(SEARCH("H412",N484),99)=99,IF(IFERROR(SEARCH("H412",O484),99)=99,IF(IFERROR(SEARCH("H412",Q484),99)=99,IF(IFERROR(SEARCH("H412",M484),99)=99,IF(IFERROR(SEARCH("H412",R484),99)=99,0,Scoring!$E$2),Scoring!$E$2),Scoring!$E$2),Scoring!$E$2),Scoring!$E$2),Scoring!$E$2),Scoring!$E$2),Scoring!$E$2),Scoring!$E$2),Scoring!$E$2),Scoring!$E$2),Scoring!$E$2),Scoring!$E$2),Scoring!$E$2),Scoring!$E$2),Scoring!$E$2),Scoring!$E$2),Scoring!$E$2),Scoring!$E$2),Scoring!$E$2)</f>
        <v>0</v>
      </c>
      <c r="Y484" s="78">
        <f>IF(IFERROR(SEARCH("CMR",K484),99)=99,IF(IFERROR(SEARCH("Suspected CMR",S484),99)=99,IF(IFERROR(SEARCH("CMR",S484),99)=99,0,Scoring!$E$8),Scoring!$E$9),Scoring!$E$8)</f>
        <v>3</v>
      </c>
      <c r="Z484" s="78">
        <f>IF(IFERROR(SEARCH("H350",N484),99)=99,IF(IFERROR(SEARCH("H350",O484),99)=99,IF(IFERROR(SEARCH("H350",Q484),99)=99,IF(IFERROR(SEARCH("H350",M484),99)=99,IF(IFERROR(SEARCH("H350",R484),99)=99,IF(IFERROR(SEARCH("H351",N484),99)=99,IF(IFERROR(SEARCH("H351",O484),99)=99,IF(IFERROR(SEARCH("H351",Q484),99)=99,IF(IFERROR(SEARCH("H351",M484),99)=99,IF(IFERROR(SEARCH("H351",R484),99)=99,IF(IFERROR(SEARCH("carcinogenic",P484),99)=99,IF(IFERROR(SEARCH("suspected carcinogenic",S484),99)=99,0,Scoring!$E$12),Scoring!$E$11),Scoring!$E$10),Scoring!$E$10),Scoring!$E$10),Scoring!$E$10),Scoring!$E$10),Scoring!$E$10),Scoring!$E$10),Scoring!$E$10),Scoring!$E$10),Scoring!$E$10)</f>
        <v>0</v>
      </c>
      <c r="AA484" s="78">
        <f>IF(IFERROR(SEARCH("H340",N484),99)=99,IF(IFERROR(SEARCH("H340",O484),99)=99,IF(IFERROR(SEARCH("H340",Q484),99)=99,IF(IFERROR(SEARCH("H340",M484),99)=99,IF(IFERROR(SEARCH("H340",R484),99)=99,IF(IFERROR(SEARCH("H341",N484),99)=99,IF(IFERROR(SEARCH("H341",O484),99)=99,IF(IFERROR(SEARCH("H341",Q484),99)=99,IF(IFERROR(SEARCH("H341",M484),99)=99,IF(IFERROR(SEARCH("H341",R484),99)=99,IF(IFERROR(SEARCH("mutagenic",P484),99)=99,IF(IFERROR(SEARCH("suspected mutagenic",S484),99)=99,0,Scoring!$E$15),Scoring!$E$14),Scoring!$E$13),Scoring!$E$13),Scoring!$E$13),Scoring!$E$13),Scoring!$E$13),Scoring!$E$13),Scoring!$E$13),Scoring!$E$13),Scoring!$E$13),Scoring!$E$13)</f>
        <v>0</v>
      </c>
      <c r="AB484" s="78">
        <f>IF(IFERROR(SEARCH("H360",N484),99)=99,IF(IFERROR(SEARCH("H360",O484),99)=99,IF(IFERROR(SEARCH("H360",Q484),99)=99,IF(IFERROR(SEARCH("H360",M484),99)=99,IF(IFERROR(SEARCH("H360",R484),99)=99,IF(IFERROR(SEARCH("H361",N484),99)=99,IF(IFERROR(SEARCH("H361",O484),99)=99,IF(IFERROR(SEARCH("H361",Q484),99)=99,IF(IFERROR(SEARCH("H361",M484),99)=99,IF(IFERROR(SEARCH("H361",R484),99)=99,IF(IFERROR(SEARCH("reproduction",P484),99)=99,IF(IFERROR(SEARCH("suspected reprotoxic",S484),99)=99,IF(IFERROR(SEARCH("reprotoxic",S484),99)=99,IF(IFERROR(SEARCH("reprotoxic",K484),99)=99,0,Scoring!$E$18),Scoring!$E$18),Scoring!$E$19),Scoring!$E$17),Scoring!$E$16),Scoring!$E$16),Scoring!$E$16),Scoring!$E$16),Scoring!$E$16),Scoring!$E$16),Scoring!$E$16),Scoring!$E$16),Scoring!$E$16),Scoring!$E$16)</f>
        <v>1</v>
      </c>
      <c r="AC484" s="78">
        <f>IF(IFERROR(SEARCH("57f",L484),99)=99,IF(IFERROR(SEARCH("57(f)",P484),99)=99,0,Scoring!$E$20),Scoring!$E$20)</f>
        <v>0</v>
      </c>
      <c r="AD484" s="78">
        <f>IF(IFERROR(SEARCH("CAT1",T484),99)=99,IF(IFERROR(SEARCH("CAT2",T484),99)=99,IF(IFERROR(SEARCH("CAT3",T484),99)=99,IF(IFERROR(SEARCH("concluded to be endocrine",K484),99)=99,IF(IFERROR(SEARCH("categorised as endocrine",K484),99)=99,IF(IFERROR(SEARCH("endocrine disrupting",P484),99)=99,IF(IFERROR(SEARCH("endocrine disrupting",K484),99)=99,IF(IFERROR(SEARCH("suspected endocrine",S484),99)=99,IF(IFERROR(SEARCH("potential endocrine",S484),99)=99,0,Scoring!$E$25),Scoring!$E$25),Scoring!$E$24),Scoring!$E$24),Scoring!$E$24),Scoring!$E$24),Scoring!$E$23),Scoring!$E$22),Scoring!$E$21)</f>
        <v>0</v>
      </c>
      <c r="AE484" s="78">
        <f>IF(IFERROR(SEARCH("suspected sensitiser",S484),99)=99,IF(IFERROR(SEARCH("sensitiser",S484),99)=99,IF(IFERROR(SEARCH("other hazard based concern",S484),99)=99,0,Scoring!$E$28),Scoring!$E$26),Scoring!$E$27)</f>
        <v>0</v>
      </c>
      <c r="AF484" s="78">
        <f>IF(IFERROR(M484,1)=1,IF(IFERROR(N484,1)=1,IF(IFERROR(O484,1)=1,IF(IFERROR(Q484,1)=1,IF(IFERROR(R484,1)=1,IF(IFERROR(T484,1)=1,IF(IFERROR(K484,1)=1,IF(IFERROR(P484,1)=1,IF(IFERROR(S484,1)=1,Scoring!$E$29,0),0),0),0),0),0),0),0),0)</f>
        <v>0</v>
      </c>
      <c r="AG484" s="78">
        <f t="shared" si="43"/>
        <v>3</v>
      </c>
      <c r="AI484" s="93"/>
      <c r="AJ484" s="94"/>
      <c r="AK484" s="76"/>
      <c r="AL484" s="75"/>
      <c r="AN484" s="79"/>
      <c r="AO484" s="79"/>
      <c r="AP484" s="79"/>
      <c r="AQ484" s="79"/>
      <c r="AR484" s="79"/>
      <c r="AS484" s="78"/>
      <c r="AU484" s="79">
        <f>IF(IFERROR(F484,99)=99,IF(IFERROR(G484,99)=99,IF(IFERROR(H484,99)=99,IF(IFERROR(I484,99)=99,IF(IFERROR(E484,99)=99,IF(IFERROR(J484,99)=99,0,Scoring!$B$7),Scoring!$B$3),Scoring!$B$2),Scoring!$B$6),Scoring!$B$5),Scoring!$B$4)</f>
        <v>1</v>
      </c>
      <c r="AV484" s="78">
        <f t="shared" si="44"/>
        <v>3</v>
      </c>
      <c r="AW484" s="78"/>
      <c r="AX484" s="66"/>
      <c r="AY484" s="78"/>
      <c r="AZ484" s="76"/>
      <c r="BA484" s="76"/>
      <c r="BB484" s="76"/>
    </row>
    <row r="485" spans="1:54" x14ac:dyDescent="0.25">
      <c r="A485" s="77" t="s">
        <v>3107</v>
      </c>
      <c r="B485" s="76" t="str">
        <f t="shared" si="45"/>
        <v>204-212-6</v>
      </c>
      <c r="C485" s="77" t="s">
        <v>461</v>
      </c>
      <c r="D485" s="77" t="s">
        <v>462</v>
      </c>
      <c r="E485" s="76" t="str">
        <f>IF(C485="-",IF(A485="-",VLOOKUP(D485,'sin-list 180320_update'!$C$2:$C$835,1,FALSE),VLOOKUP(A485,'sin-list 180320_update'!$A$2:$A$835,1,FALSE)),VLOOKUP(C485,'sin-list 180320_update'!$B$2:$B$835,1,FALSE))</f>
        <v>204-212-6</v>
      </c>
      <c r="F485" s="76" t="e">
        <f>IF($C485="-",IF($A485="-",VLOOKUP($D485,'REACH Bilaga XVII_update'!$A$5:$A$131,1,FALSE),VLOOKUP($A485,'REACH Bilaga XVII_update'!$C$5:$C$131,1,FALSE)),VLOOKUP($C485,'REACH Bilaga XVII_update'!$B$5:$B$131,1,FALSE))</f>
        <v>#N/A</v>
      </c>
      <c r="G485" s="76" t="str">
        <f>IF($C485="-",IF($A485="-",VLOOKUP($D485,' REACH Bilaga 59_update'!$A$5:$A$210,1,FALSE),VLOOKUP($A485,' REACH Bilaga 59_update'!$D$5:$D$210,1,FALSE)),VLOOKUP($C485,' REACH Bilaga 59_update'!$C$5:$C$210,1,FALSE))</f>
        <v>204-212-6</v>
      </c>
      <c r="H485" s="76" t="str">
        <f>IF($C485="-",IF($A485="-",VLOOKUP($D485,'REACH Bilaga XIV_update'!$A$5:$A$110,1,FALSE),VLOOKUP($A485,'REACH Bilaga XIV_update'!$D$5:$D$110,1,FALSE)),VLOOKUP($C485,'REACH Bilaga XIV_update'!$C$5:$C$110,1,FALSE))</f>
        <v>204-212-6</v>
      </c>
      <c r="I485" s="76" t="e">
        <f>IF($C485="-",IF($A485="-",VLOOKUP($D485,CoRAP_update!$A$5:$A$376,1,FALSE),VLOOKUP($A485,CoRAP_update!$D$5:$D$376,1,FALSE)),VLOOKUP($C485,CoRAP_update!$C$5:$C$376,1,FALSE))</f>
        <v>#N/A</v>
      </c>
      <c r="J485" s="76" t="e">
        <f>IF($C485="-",IF($A485="-",VLOOKUP($D485,EDC_update!$C$2:$C$450,1,FALSE),VLOOKUP($A485,EDC_update!$B$2:$B$450,1,FALSE)),VLOOKUP($C485,EDC_update!$L$2:$L$450,1,FALSE))</f>
        <v>#N/A</v>
      </c>
      <c r="K485" s="76" t="str">
        <f>IF($C485="-",IF($A485="-",IF(VLOOKUP($D485,'sin-list 180320_update'!$C$2:$S$835,3,FALSE)="",NA(),VLOOKUP($D485,'sin-list 180320_update'!$C$2:$S$835,3,FALSE)),IF(VLOOKUP($A485,'sin-list 180320_update'!$A$2:$S$835,5,FALSE)="",NA(),VLOOKUP($A485,'sin-list 180320_update'!$A$2:$S$835,5,FALSE))),IF(VLOOKUP($C485,'sin-list 180320_update'!$B$2:$S$835,4,FALSE)="",NA(),VLOOKUP($C485,'sin-list 180320_update'!$B$2:$S$835,4,FALSE)))</f>
        <v>Classified CMR according to Annex VI of Regulation 1272/2008</v>
      </c>
      <c r="L485" s="76" t="str">
        <f>IF($C485="-",IF($A485="-",VLOOKUP($D485,'sin-list 180320_update'!$C$2:$S$835,6,FALSE),VLOOKUP($A485,'sin-list 180320_update'!$A$2:$S$835,8,FALSE)),VLOOKUP($C485,'sin-list 180320_update'!$B$2:$S$835,7,FALSE))</f>
        <v>Repr. 1B</v>
      </c>
      <c r="M485" s="76" t="str">
        <f>IF($C485="-",IF($A485="-",IF(VLOOKUP($D485,'sin-list 180320_update'!$C$2:$S$835,8,FALSE)="",NA(),VLOOKUP($D485,'sin-list 180320_update'!$C$2:$S$835,8,FALSE)),IF(VLOOKUP($A485,'sin-list 180320_update'!$A$2:$S$835,10,FALSE)="",NA(),VLOOKUP($A485,'sin-list 180320_update'!$A$2:$S$835,10,FALSE))),IF(VLOOKUP($C485,'sin-list 180320_update'!$B$2:$S$835,9,FALSE)="",NA(),VLOOKUP($C485,'sin-list 180320_update'!$B$2:$S$835,9,FALSE)))</f>
        <v>H360Df</v>
      </c>
      <c r="N485" s="76" t="e">
        <f>IF($C485="-",IF($A485="-",IF(VLOOKUP($D485,'REACH Bilaga XVII_update'!$A$5:$E$131,4,FALSE)="",NA(),VLOOKUP($D485,'REACH Bilaga XVII_update'!$A$5:$E$131,4,FALSE)),IF(VLOOKUP($A485,'REACH Bilaga XVII_update'!$C$5:$D$131,2,FALSE)="",NA(),VLOOKUP($A485,'REACH Bilaga XVII_update'!$C$5:$D$131,2,FALSE))),IF(VLOOKUP($C485,'REACH Bilaga XVII_update'!$B$5:$D$131,3,FALSE)="",NA(),VLOOKUP($C485,'REACH Bilaga XVII_update'!$B$5:$D$131,3,FALSE)))</f>
        <v>#N/A</v>
      </c>
      <c r="O485" s="76" t="str">
        <f>IF($C485="-",IF($A485="-",IF(VLOOKUP($D485,' REACH Bilaga 59_update'!$A$5:$E$210,5,FALSE)="",NA(),VLOOKUP($D485,' REACH Bilaga 59_update'!$A$5:$E$210,5,FALSE)),IF(VLOOKUP($A485,' REACH Bilaga 59_update'!$D$5:$E$210,2,FALSE)="",NA(),VLOOKUP($A485,' REACH Bilaga 59_update'!$D$5:$E$210,2,FALSE))),IF(VLOOKUP($C485,' REACH Bilaga 59_update'!$C$5:$E$210,3,FALSE)="",NA(),VLOOKUP($C485,' REACH Bilaga 59_update'!$C$5:$E$210,3,FALSE)))</f>
        <v>H360Df</v>
      </c>
      <c r="P485" s="76" t="str">
        <f>IF(C485="-",IF(A485="-",IFERROR(VLOOKUP($D485,' REACH Bilaga 59_update'!$A$5:$F$210,MATCH(Sammanfattning!P$1,' REACH Bilaga 59_update'!$A$4:$F$4,0),FALSE),VLOOKUP($D485,'REACH Bilaga XIV_update'!$A$4:$H$110,MATCH(Sammanfattning!P$1,'REACH Bilaga XIV_update'!$A$4:$H$4,0),FALSE)),IFERROR(VLOOKUP($A485,' REACH Bilaga 59_update'!$D$5:$F$210,MATCH(Sammanfattning!P$1,' REACH Bilaga 59_update'!$D$4:$F$4,0),FALSE),VLOOKUP($A485,'REACH Bilaga XIV_update'!$D$4:$H$110,MATCH(Sammanfattning!P$1,'REACH Bilaga XIV_update'!$D$4:$H$4,0),FALSE))),IFERROR(VLOOKUP($C485,' REACH Bilaga 59_update'!$C$5:$F$210,MATCH(Sammanfattning!P$1,' REACH Bilaga 59_update'!$C$4:$F$4,0),FALSE),VLOOKUP($C485,'REACH Bilaga XIV_update'!$C$4:$H$110,MATCH(Sammanfattning!P$1,'REACH Bilaga XIV_update'!$C$4:$H$4,0),FALSE)))</f>
        <v>Toxic for reproduction (Article 57c)</v>
      </c>
      <c r="Q485" s="76" t="str">
        <f>IF($C485="-",IF($A485="-",IF(VLOOKUP($D485,'REACH Bilaga XIV_update'!$A$5:$I$110,9,FALSE)="",NA(),VLOOKUP($D485,'REACH Bilaga XIV_update'!$A$5:$I$110,9,FALSE)),IF(VLOOKUP($A485,'REACH Bilaga XIV_update'!$D$5:$I$110,6,FALSE)="",NA(),VLOOKUP($A485,'REACH Bilaga XIV_update'!$D$5:$I$110,6,FALSE))),IF(VLOOKUP($C485,'REACH Bilaga XIV_update'!$C$5:$I$110,7,FALSE)="",NA(),VLOOKUP($C485,'REACH Bilaga XIV_update'!$C$5:$I$110,7,FALSE)))</f>
        <v>H360Df</v>
      </c>
      <c r="R485" s="76" t="e">
        <f>IF($C485="-",IF($A485="-",IF(VLOOKUP($D485,CoRAP_update!$A$5:$O$376,15,FALSE)="",NA(),VLOOKUP($D485,CoRAP_update!$A$5:$O$376,15,FALSE)),IF(VLOOKUP($A485,CoRAP_update!$D$5:$O$376,12,FALSE)="",NA(),VLOOKUP($A485,CoRAP_update!$D$5:$O$376,12,FALSE))),IF(VLOOKUP($C485,CoRAP_update!$C$5:$O$376,13,FALSE)="",NA(),VLOOKUP($C485,CoRAP_update!$C$5:$O$376,13,FALSE)))</f>
        <v>#N/A</v>
      </c>
      <c r="S485" s="144" t="e">
        <f>IF($C485="-",IF($A485="-",VLOOKUP($D485,CoRAP_update!$A$5:$J$376,MATCH(Sammanfattning!S$1,CoRAP_update!$A$4:$J$4,0),FALSE),VLOOKUP($A485,CoRAP_update!$D$5:$J$376,MATCH(Sammanfattning!S$1,CoRAP_update!$D$4:$J$4,0),FALSE)),VLOOKUP($C485,CoRAP_update!$C$5:$J$376,MATCH(Sammanfattning!S$1,CoRAP_update!$C$4:$J$4,0),FALSE))</f>
        <v>#N/A</v>
      </c>
      <c r="T485" s="76" t="e">
        <f>IF($A485="-",VLOOKUP($D485,EDC_update!$C$2:$F$450,4,FALSE),VLOOKUP($A485,EDC_update!$B$2:$F$450,5,FALSE))</f>
        <v>#N/A</v>
      </c>
      <c r="V485" s="78">
        <f>IF(IFERROR(SEARCH("PBT",P485),99)=99,IF(IFERROR(SEARCH("suspected PBT",S485),99)=99,IF(IFERROR(SEARCH("concluded to be PBT",K485),99)=99,IF(IFERROR(SEARCH("PBT",S485),99)=99,IF(IFERROR(SEARCH("PBT cand",L485),99)=99,IF(IFERROR(SEARCH("PBT",L485),99)=99,IF(IFERROR(SEARCH("persistent, bioackumulative and toxic properties",K485),99)=99,0,Scoring!$E$3),Scoring!$E$3),Scoring!$E$7),Scoring!$E$3),Scoring!$E$5),Scoring!$E$6),Scoring!$E$3)</f>
        <v>0</v>
      </c>
      <c r="W485" s="78">
        <f>IF(IFERROR(SEARCH("vPvB",P485),99)=99,IF(IFERROR(SEARCH("suspected pbt/vPvB",S485),99)=99,IF(IFERROR(SEARCH("vPvB",S485),99)=99,IF(IFERROR(SEARCH("concluded to be a vPvB",S485),99)=99,IF(IFERROR(SEARCH("identified as vPvB",K485),99)=99,IF(IFERROR(SEARCH("concluded to be a vPvB",K485),99)=99,IF(IFERROR(SEARCH("concluded to be both pbt and vPvB",S485),99)=99,IF(IFERROR(SEARCH("concluded to be both pbt and vPvB",K485),99)=99,0,Scoring!$E$5),Scoring!$E$5),Scoring!$E$5),Scoring!$E$5),Scoring!$E$5),Scoring!$E$4),Scoring!$E$6),Scoring!$E$4)</f>
        <v>0</v>
      </c>
      <c r="X485" s="78">
        <f>IF(IFERROR(SEARCH("H410",N485),99)=99,IF(IFERROR(SEARCH("H410",O485),99)=99,IF(IFERROR(SEARCH("H410",Q485),99)=99,IF(IFERROR(SEARCH("H410",M485),99)=99,IF(IFERROR(SEARCH("H410",R485),99)=99,IF(IFERROR(SEARCH("H411",N485),99)=99,IF(IFERROR(SEARCH("H411",O485),99)=99,IF(IFERROR(SEARCH("H411",Q485),99)=99,IF(IFERROR(SEARCH("H411",M485),99)=99,IF(IFERROR(SEARCH("H411",R485),99)=99,IF(IFERROR(SEARCH("H413",N485),99)=99,IF(IFERROR(SEARCH("H413",O485),99)=99,IF(IFERROR(SEARCH("H413",Q485),99)=99,IF(IFERROR(SEARCH("H413",M485),99)=99,IF(IFERROR(SEARCH("H413",R485),99)=99,IF(IFERROR(SEARCH("H412",N485),99)=99,IF(IFERROR(SEARCH("H412",O485),99)=99,IF(IFERROR(SEARCH("H412",Q485),99)=99,IF(IFERROR(SEARCH("H412",M485),99)=99,IF(IFERROR(SEARCH("H412",R485),99)=99,0,Scoring!$E$2),Scoring!$E$2),Scoring!$E$2),Scoring!$E$2),Scoring!$E$2),Scoring!$E$2),Scoring!$E$2),Scoring!$E$2),Scoring!$E$2),Scoring!$E$2),Scoring!$E$2),Scoring!$E$2),Scoring!$E$2),Scoring!$E$2),Scoring!$E$2),Scoring!$E$2),Scoring!$E$2),Scoring!$E$2),Scoring!$E$2),Scoring!$E$2)</f>
        <v>0</v>
      </c>
      <c r="Y485" s="78">
        <f>IF(IFERROR(SEARCH("CMR",K485),99)=99,IF(IFERROR(SEARCH("Suspected CMR",S485),99)=99,IF(IFERROR(SEARCH("CMR",S485),99)=99,0,Scoring!$E$8),Scoring!$E$9),Scoring!$E$8)</f>
        <v>3</v>
      </c>
      <c r="Z485" s="78">
        <f>IF(IFERROR(SEARCH("H350",N485),99)=99,IF(IFERROR(SEARCH("H350",O485),99)=99,IF(IFERROR(SEARCH("H350",Q485),99)=99,IF(IFERROR(SEARCH("H350",M485),99)=99,IF(IFERROR(SEARCH("H350",R485),99)=99,IF(IFERROR(SEARCH("H351",N485),99)=99,IF(IFERROR(SEARCH("H351",O485),99)=99,IF(IFERROR(SEARCH("H351",Q485),99)=99,IF(IFERROR(SEARCH("H351",M485),99)=99,IF(IFERROR(SEARCH("H351",R485),99)=99,IF(IFERROR(SEARCH("carcinogenic",P485),99)=99,IF(IFERROR(SEARCH("suspected carcinogenic",S485),99)=99,0,Scoring!$E$12),Scoring!$E$11),Scoring!$E$10),Scoring!$E$10),Scoring!$E$10),Scoring!$E$10),Scoring!$E$10),Scoring!$E$10),Scoring!$E$10),Scoring!$E$10),Scoring!$E$10),Scoring!$E$10)</f>
        <v>0</v>
      </c>
      <c r="AA485" s="78">
        <f>IF(IFERROR(SEARCH("H340",N485),99)=99,IF(IFERROR(SEARCH("H340",O485),99)=99,IF(IFERROR(SEARCH("H340",Q485),99)=99,IF(IFERROR(SEARCH("H340",M485),99)=99,IF(IFERROR(SEARCH("H340",R485),99)=99,IF(IFERROR(SEARCH("H341",N485),99)=99,IF(IFERROR(SEARCH("H341",O485),99)=99,IF(IFERROR(SEARCH("H341",Q485),99)=99,IF(IFERROR(SEARCH("H341",M485),99)=99,IF(IFERROR(SEARCH("H341",R485),99)=99,IF(IFERROR(SEARCH("mutagenic",P485),99)=99,IF(IFERROR(SEARCH("suspected mutagenic",S485),99)=99,0,Scoring!$E$15),Scoring!$E$14),Scoring!$E$13),Scoring!$E$13),Scoring!$E$13),Scoring!$E$13),Scoring!$E$13),Scoring!$E$13),Scoring!$E$13),Scoring!$E$13),Scoring!$E$13),Scoring!$E$13)</f>
        <v>0</v>
      </c>
      <c r="AB485" s="78">
        <f>IF(IFERROR(SEARCH("H360",N485),99)=99,IF(IFERROR(SEARCH("H360",O485),99)=99,IF(IFERROR(SEARCH("H360",Q485),99)=99,IF(IFERROR(SEARCH("H360",M485),99)=99,IF(IFERROR(SEARCH("H360",R485),99)=99,IF(IFERROR(SEARCH("H361",N485),99)=99,IF(IFERROR(SEARCH("H361",O485),99)=99,IF(IFERROR(SEARCH("H361",Q485),99)=99,IF(IFERROR(SEARCH("H361",M485),99)=99,IF(IFERROR(SEARCH("H361",R485),99)=99,IF(IFERROR(SEARCH("reproduction",P485),99)=99,IF(IFERROR(SEARCH("suspected reprotoxic",S485),99)=99,IF(IFERROR(SEARCH("reprotoxic",S485),99)=99,IF(IFERROR(SEARCH("reprotoxic",K485),99)=99,0,Scoring!$E$18),Scoring!$E$18),Scoring!$E$19),Scoring!$E$17),Scoring!$E$16),Scoring!$E$16),Scoring!$E$16),Scoring!$E$16),Scoring!$E$16),Scoring!$E$16),Scoring!$E$16),Scoring!$E$16),Scoring!$E$16),Scoring!$E$16)</f>
        <v>1</v>
      </c>
      <c r="AC485" s="78">
        <f>IF(IFERROR(SEARCH("57f",L485),99)=99,IF(IFERROR(SEARCH("57(f)",P485),99)=99,0,Scoring!$E$20),Scoring!$E$20)</f>
        <v>0</v>
      </c>
      <c r="AD485" s="78">
        <f>IF(IFERROR(SEARCH("CAT1",T485),99)=99,IF(IFERROR(SEARCH("CAT2",T485),99)=99,IF(IFERROR(SEARCH("CAT3",T485),99)=99,IF(IFERROR(SEARCH("concluded to be endocrine",K485),99)=99,IF(IFERROR(SEARCH("categorised as endocrine",K485),99)=99,IF(IFERROR(SEARCH("endocrine disrupting",P485),99)=99,IF(IFERROR(SEARCH("endocrine disrupting",K485),99)=99,IF(IFERROR(SEARCH("suspected endocrine",S485),99)=99,IF(IFERROR(SEARCH("potential endocrine",S485),99)=99,0,Scoring!$E$25),Scoring!$E$25),Scoring!$E$24),Scoring!$E$24),Scoring!$E$24),Scoring!$E$24),Scoring!$E$23),Scoring!$E$22),Scoring!$E$21)</f>
        <v>0</v>
      </c>
      <c r="AE485" s="78">
        <f>IF(IFERROR(SEARCH("suspected sensitiser",S485),99)=99,IF(IFERROR(SEARCH("sensitiser",S485),99)=99,IF(IFERROR(SEARCH("other hazard based concern",S485),99)=99,0,Scoring!$E$28),Scoring!$E$26),Scoring!$E$27)</f>
        <v>0</v>
      </c>
      <c r="AF485" s="78">
        <f>IF(IFERROR(M485,1)=1,IF(IFERROR(N485,1)=1,IF(IFERROR(O485,1)=1,IF(IFERROR(Q485,1)=1,IF(IFERROR(R485,1)=1,IF(IFERROR(T485,1)=1,IF(IFERROR(K485,1)=1,IF(IFERROR(P485,1)=1,IF(IFERROR(S485,1)=1,Scoring!$E$29,0),0),0),0),0),0),0),0),0)</f>
        <v>0</v>
      </c>
      <c r="AG485" s="78">
        <f t="shared" si="43"/>
        <v>3</v>
      </c>
      <c r="AI485" s="93"/>
      <c r="AJ485" s="94"/>
      <c r="AK485" s="76"/>
      <c r="AL485" s="75"/>
      <c r="AN485" s="79"/>
      <c r="AO485" s="79"/>
      <c r="AP485" s="79"/>
      <c r="AQ485" s="79"/>
      <c r="AR485" s="79"/>
      <c r="AS485" s="78"/>
      <c r="AU485" s="79">
        <f>IF(IFERROR(F485,99)=99,IF(IFERROR(G485,99)=99,IF(IFERROR(H485,99)=99,IF(IFERROR(I485,99)=99,IF(IFERROR(E485,99)=99,IF(IFERROR(J485,99)=99,0,Scoring!$B$7),Scoring!$B$3),Scoring!$B$2),Scoring!$B$6),Scoring!$B$5),Scoring!$B$4)</f>
        <v>1</v>
      </c>
      <c r="AV485" s="78">
        <f t="shared" si="44"/>
        <v>3</v>
      </c>
      <c r="AW485" s="78"/>
      <c r="AX485" s="66"/>
      <c r="AY485" s="78"/>
      <c r="AZ485" s="76"/>
      <c r="BA485" s="76"/>
      <c r="BB485" s="76"/>
    </row>
    <row r="486" spans="1:54" x14ac:dyDescent="0.25">
      <c r="A486" s="77" t="s">
        <v>7469</v>
      </c>
      <c r="B486" s="76" t="str">
        <f t="shared" si="45"/>
        <v>204-355-4</v>
      </c>
      <c r="C486" s="77" t="s">
        <v>506</v>
      </c>
      <c r="D486" s="77" t="s">
        <v>507</v>
      </c>
      <c r="E486" s="76" t="str">
        <f>IF(C486="-",IF(A486="-",VLOOKUP(D486,'sin-list 180320_update'!$C$2:$C$835,1,FALSE),VLOOKUP(A486,'sin-list 180320_update'!$A$2:$A$835,1,FALSE)),VLOOKUP(C486,'sin-list 180320_update'!$B$2:$B$835,1,FALSE))</f>
        <v>204-355-4</v>
      </c>
      <c r="F486" s="76" t="e">
        <f>IF($C486="-",IF($A486="-",VLOOKUP($D486,'REACH Bilaga XVII_update'!$A$5:$A$131,1,FALSE),VLOOKUP($A486,'REACH Bilaga XVII_update'!$C$5:$C$131,1,FALSE)),VLOOKUP($C486,'REACH Bilaga XVII_update'!$B$5:$B$131,1,FALSE))</f>
        <v>#N/A</v>
      </c>
      <c r="G486" s="76" t="e">
        <f>IF($C486="-",IF($A486="-",VLOOKUP($D486,' REACH Bilaga 59_update'!$A$5:$A$210,1,FALSE),VLOOKUP($A486,' REACH Bilaga 59_update'!$D$5:$D$210,1,FALSE)),VLOOKUP($C486,' REACH Bilaga 59_update'!$C$5:$C$210,1,FALSE))</f>
        <v>#N/A</v>
      </c>
      <c r="H486" s="76" t="e">
        <f>IF($C486="-",IF($A486="-",VLOOKUP($D486,'REACH Bilaga XIV_update'!$A$5:$A$110,1,FALSE),VLOOKUP($A486,'REACH Bilaga XIV_update'!$D$5:$D$110,1,FALSE)),VLOOKUP($C486,'REACH Bilaga XIV_update'!$C$5:$C$110,1,FALSE))</f>
        <v>#N/A</v>
      </c>
      <c r="I486" s="76" t="e">
        <f>IF($C486="-",IF($A486="-",VLOOKUP($D486,CoRAP_update!$A$5:$A$376,1,FALSE),VLOOKUP($A486,CoRAP_update!$D$5:$D$376,1,FALSE)),VLOOKUP($C486,CoRAP_update!$C$5:$C$376,1,FALSE))</f>
        <v>#N/A</v>
      </c>
      <c r="J486" s="76" t="e">
        <f>IF($C486="-",IF($A486="-",VLOOKUP($D486,EDC_update!$C$2:$C$450,1,FALSE),VLOOKUP($A486,EDC_update!$B$2:$B$450,1,FALSE)),VLOOKUP($C486,EDC_update!$L$2:$L$450,1,FALSE))</f>
        <v>#N/A</v>
      </c>
      <c r="K486" s="76" t="str">
        <f>IF($C486="-",IF($A486="-",IF(VLOOKUP($D486,'sin-list 180320_update'!$C$2:$S$835,3,FALSE)="",NA(),VLOOKUP($D486,'sin-list 180320_update'!$C$2:$S$835,3,FALSE)),IF(VLOOKUP($A486,'sin-list 180320_update'!$A$2:$S$835,5,FALSE)="",NA(),VLOOKUP($A486,'sin-list 180320_update'!$A$2:$S$835,5,FALSE))),IF(VLOOKUP($C486,'sin-list 180320_update'!$B$2:$S$835,4,FALSE)="",NA(),VLOOKUP($C486,'sin-list 180320_update'!$B$2:$S$835,4,FALSE)))</f>
        <v>Classified CMR according to Annex VI of Regulation 1272/2008</v>
      </c>
      <c r="L486" s="76" t="str">
        <f>IF($C486="-",IF($A486="-",VLOOKUP($D486,'sin-list 180320_update'!$C$2:$S$835,6,FALSE),VLOOKUP($A486,'sin-list 180320_update'!$A$2:$S$835,8,FALSE)),VLOOKUP($C486,'sin-list 180320_update'!$B$2:$S$835,7,FALSE))</f>
        <v>Carc. 1B
Acute Tox. 4 *</v>
      </c>
      <c r="M486" s="76" t="str">
        <f>IF($C486="-",IF($A486="-",IF(VLOOKUP($D486,'sin-list 180320_update'!$C$2:$S$835,8,FALSE)="",NA(),VLOOKUP($D486,'sin-list 180320_update'!$C$2:$S$835,8,FALSE)),IF(VLOOKUP($A486,'sin-list 180320_update'!$A$2:$S$835,10,FALSE)="",NA(),VLOOKUP($A486,'sin-list 180320_update'!$A$2:$S$835,10,FALSE))),IF(VLOOKUP($C486,'sin-list 180320_update'!$B$2:$S$835,9,FALSE)="",NA(),VLOOKUP($C486,'sin-list 180320_update'!$B$2:$S$835,9,FALSE)))</f>
        <v>H350
H302</v>
      </c>
      <c r="N486" s="76" t="e">
        <f>IF($C486="-",IF($A486="-",IF(VLOOKUP($D486,'REACH Bilaga XVII_update'!$A$5:$E$131,4,FALSE)="",NA(),VLOOKUP($D486,'REACH Bilaga XVII_update'!$A$5:$E$131,4,FALSE)),IF(VLOOKUP($A486,'REACH Bilaga XVII_update'!$C$5:$D$131,2,FALSE)="",NA(),VLOOKUP($A486,'REACH Bilaga XVII_update'!$C$5:$D$131,2,FALSE))),IF(VLOOKUP($C486,'REACH Bilaga XVII_update'!$B$5:$D$131,3,FALSE)="",NA(),VLOOKUP($C486,'REACH Bilaga XVII_update'!$B$5:$D$131,3,FALSE)))</f>
        <v>#N/A</v>
      </c>
      <c r="O486" s="76" t="e">
        <f>IF($C486="-",IF($A486="-",IF(VLOOKUP($D486,' REACH Bilaga 59_update'!$A$5:$E$210,5,FALSE)="",NA(),VLOOKUP($D486,' REACH Bilaga 59_update'!$A$5:$E$210,5,FALSE)),IF(VLOOKUP($A486,' REACH Bilaga 59_update'!$D$5:$E$210,2,FALSE)="",NA(),VLOOKUP($A486,' REACH Bilaga 59_update'!$D$5:$E$210,2,FALSE))),IF(VLOOKUP($C486,' REACH Bilaga 59_update'!$C$5:$E$210,3,FALSE)="",NA(),VLOOKUP($C486,' REACH Bilaga 59_update'!$C$5:$E$210,3,FALSE)))</f>
        <v>#N/A</v>
      </c>
      <c r="P486" s="76" t="e">
        <f>IF(C486="-",IF(A486="-",IFERROR(VLOOKUP($D486,' REACH Bilaga 59_update'!$A$5:$F$210,MATCH(Sammanfattning!P$1,' REACH Bilaga 59_update'!$A$4:$F$4,0),FALSE),VLOOKUP($D486,'REACH Bilaga XIV_update'!$A$4:$H$110,MATCH(Sammanfattning!P$1,'REACH Bilaga XIV_update'!$A$4:$H$4,0),FALSE)),IFERROR(VLOOKUP($A486,' REACH Bilaga 59_update'!$D$5:$F$210,MATCH(Sammanfattning!P$1,' REACH Bilaga 59_update'!$D$4:$F$4,0),FALSE),VLOOKUP($A486,'REACH Bilaga XIV_update'!$D$4:$H$110,MATCH(Sammanfattning!P$1,'REACH Bilaga XIV_update'!$D$4:$H$4,0),FALSE))),IFERROR(VLOOKUP($C486,' REACH Bilaga 59_update'!$C$5:$F$210,MATCH(Sammanfattning!P$1,' REACH Bilaga 59_update'!$C$4:$F$4,0),FALSE),VLOOKUP($C486,'REACH Bilaga XIV_update'!$C$4:$H$110,MATCH(Sammanfattning!P$1,'REACH Bilaga XIV_update'!$C$4:$H$4,0),FALSE)))</f>
        <v>#N/A</v>
      </c>
      <c r="Q486" s="76" t="e">
        <f>IF($C486="-",IF($A486="-",IF(VLOOKUP($D486,'REACH Bilaga XIV_update'!$A$5:$I$110,9,FALSE)="",NA(),VLOOKUP($D486,'REACH Bilaga XIV_update'!$A$5:$I$110,9,FALSE)),IF(VLOOKUP($A486,'REACH Bilaga XIV_update'!$D$5:$I$110,6,FALSE)="",NA(),VLOOKUP($A486,'REACH Bilaga XIV_update'!$D$5:$I$110,6,FALSE))),IF(VLOOKUP($C486,'REACH Bilaga XIV_update'!$C$5:$I$110,7,FALSE)="",NA(),VLOOKUP($C486,'REACH Bilaga XIV_update'!$C$5:$I$110,7,FALSE)))</f>
        <v>#N/A</v>
      </c>
      <c r="R486" s="76" t="e">
        <f>IF($C486="-",IF($A486="-",IF(VLOOKUP($D486,CoRAP_update!$A$5:$O$376,15,FALSE)="",NA(),VLOOKUP($D486,CoRAP_update!$A$5:$O$376,15,FALSE)),IF(VLOOKUP($A486,CoRAP_update!$D$5:$O$376,12,FALSE)="",NA(),VLOOKUP($A486,CoRAP_update!$D$5:$O$376,12,FALSE))),IF(VLOOKUP($C486,CoRAP_update!$C$5:$O$376,13,FALSE)="",NA(),VLOOKUP($C486,CoRAP_update!$C$5:$O$376,13,FALSE)))</f>
        <v>#N/A</v>
      </c>
      <c r="S486" s="144" t="e">
        <f>IF($C486="-",IF($A486="-",VLOOKUP($D486,CoRAP_update!$A$5:$J$376,MATCH(Sammanfattning!S$1,CoRAP_update!$A$4:$J$4,0),FALSE),VLOOKUP($A486,CoRAP_update!$D$5:$J$376,MATCH(Sammanfattning!S$1,CoRAP_update!$D$4:$J$4,0),FALSE)),VLOOKUP($C486,CoRAP_update!$C$5:$J$376,MATCH(Sammanfattning!S$1,CoRAP_update!$C$4:$J$4,0),FALSE))</f>
        <v>#N/A</v>
      </c>
      <c r="T486" s="76" t="e">
        <f>IF($A486="-",VLOOKUP($D486,EDC_update!$C$2:$F$450,4,FALSE),VLOOKUP($A486,EDC_update!$B$2:$F$450,5,FALSE))</f>
        <v>#N/A</v>
      </c>
      <c r="V486" s="78">
        <f>IF(IFERROR(SEARCH("PBT",P486),99)=99,IF(IFERROR(SEARCH("suspected PBT",S486),99)=99,IF(IFERROR(SEARCH("concluded to be PBT",K486),99)=99,IF(IFERROR(SEARCH("PBT",S486),99)=99,IF(IFERROR(SEARCH("PBT cand",L486),99)=99,IF(IFERROR(SEARCH("PBT",L486),99)=99,IF(IFERROR(SEARCH("persistent, bioackumulative and toxic properties",K486),99)=99,0,Scoring!$E$3),Scoring!$E$3),Scoring!$E$7),Scoring!$E$3),Scoring!$E$5),Scoring!$E$6),Scoring!$E$3)</f>
        <v>0</v>
      </c>
      <c r="W486" s="78">
        <f>IF(IFERROR(SEARCH("vPvB",P486),99)=99,IF(IFERROR(SEARCH("suspected pbt/vPvB",S486),99)=99,IF(IFERROR(SEARCH("vPvB",S486),99)=99,IF(IFERROR(SEARCH("concluded to be a vPvB",S486),99)=99,IF(IFERROR(SEARCH("identified as vPvB",K486),99)=99,IF(IFERROR(SEARCH("concluded to be a vPvB",K486),99)=99,IF(IFERROR(SEARCH("concluded to be both pbt and vPvB",S486),99)=99,IF(IFERROR(SEARCH("concluded to be both pbt and vPvB",K486),99)=99,0,Scoring!$E$5),Scoring!$E$5),Scoring!$E$5),Scoring!$E$5),Scoring!$E$5),Scoring!$E$4),Scoring!$E$6),Scoring!$E$4)</f>
        <v>0</v>
      </c>
      <c r="X486" s="78">
        <f>IF(IFERROR(SEARCH("H410",N486),99)=99,IF(IFERROR(SEARCH("H410",O486),99)=99,IF(IFERROR(SEARCH("H410",Q486),99)=99,IF(IFERROR(SEARCH("H410",M486),99)=99,IF(IFERROR(SEARCH("H410",R486),99)=99,IF(IFERROR(SEARCH("H411",N486),99)=99,IF(IFERROR(SEARCH("H411",O486),99)=99,IF(IFERROR(SEARCH("H411",Q486),99)=99,IF(IFERROR(SEARCH("H411",M486),99)=99,IF(IFERROR(SEARCH("H411",R486),99)=99,IF(IFERROR(SEARCH("H413",N486),99)=99,IF(IFERROR(SEARCH("H413",O486),99)=99,IF(IFERROR(SEARCH("H413",Q486),99)=99,IF(IFERROR(SEARCH("H413",M486),99)=99,IF(IFERROR(SEARCH("H413",R486),99)=99,IF(IFERROR(SEARCH("H412",N486),99)=99,IF(IFERROR(SEARCH("H412",O486),99)=99,IF(IFERROR(SEARCH("H412",Q486),99)=99,IF(IFERROR(SEARCH("H412",M486),99)=99,IF(IFERROR(SEARCH("H412",R486),99)=99,0,Scoring!$E$2),Scoring!$E$2),Scoring!$E$2),Scoring!$E$2),Scoring!$E$2),Scoring!$E$2),Scoring!$E$2),Scoring!$E$2),Scoring!$E$2),Scoring!$E$2),Scoring!$E$2),Scoring!$E$2),Scoring!$E$2),Scoring!$E$2),Scoring!$E$2),Scoring!$E$2),Scoring!$E$2),Scoring!$E$2),Scoring!$E$2),Scoring!$E$2)</f>
        <v>0</v>
      </c>
      <c r="Y486" s="78">
        <f>IF(IFERROR(SEARCH("CMR",K486),99)=99,IF(IFERROR(SEARCH("Suspected CMR",S486),99)=99,IF(IFERROR(SEARCH("CMR",S486),99)=99,0,Scoring!$E$8),Scoring!$E$9),Scoring!$E$8)</f>
        <v>3</v>
      </c>
      <c r="Z486" s="78">
        <f>IF(IFERROR(SEARCH("H350",N486),99)=99,IF(IFERROR(SEARCH("H350",O486),99)=99,IF(IFERROR(SEARCH("H350",Q486),99)=99,IF(IFERROR(SEARCH("H350",M486),99)=99,IF(IFERROR(SEARCH("H350",R486),99)=99,IF(IFERROR(SEARCH("H351",N486),99)=99,IF(IFERROR(SEARCH("H351",O486),99)=99,IF(IFERROR(SEARCH("H351",Q486),99)=99,IF(IFERROR(SEARCH("H351",M486),99)=99,IF(IFERROR(SEARCH("H351",R486),99)=99,IF(IFERROR(SEARCH("carcinogenic",P486),99)=99,IF(IFERROR(SEARCH("suspected carcinogenic",S486),99)=99,0,Scoring!$E$12),Scoring!$E$11),Scoring!$E$10),Scoring!$E$10),Scoring!$E$10),Scoring!$E$10),Scoring!$E$10),Scoring!$E$10),Scoring!$E$10),Scoring!$E$10),Scoring!$E$10),Scoring!$E$10)</f>
        <v>1</v>
      </c>
      <c r="AA486" s="78">
        <f>IF(IFERROR(SEARCH("H340",N486),99)=99,IF(IFERROR(SEARCH("H340",O486),99)=99,IF(IFERROR(SEARCH("H340",Q486),99)=99,IF(IFERROR(SEARCH("H340",M486),99)=99,IF(IFERROR(SEARCH("H340",R486),99)=99,IF(IFERROR(SEARCH("H341",N486),99)=99,IF(IFERROR(SEARCH("H341",O486),99)=99,IF(IFERROR(SEARCH("H341",Q486),99)=99,IF(IFERROR(SEARCH("H341",M486),99)=99,IF(IFERROR(SEARCH("H341",R486),99)=99,IF(IFERROR(SEARCH("mutagenic",P486),99)=99,IF(IFERROR(SEARCH("suspected mutagenic",S486),99)=99,0,Scoring!$E$15),Scoring!$E$14),Scoring!$E$13),Scoring!$E$13),Scoring!$E$13),Scoring!$E$13),Scoring!$E$13),Scoring!$E$13),Scoring!$E$13),Scoring!$E$13),Scoring!$E$13),Scoring!$E$13)</f>
        <v>0</v>
      </c>
      <c r="AB486" s="78">
        <f>IF(IFERROR(SEARCH("H360",N486),99)=99,IF(IFERROR(SEARCH("H360",O486),99)=99,IF(IFERROR(SEARCH("H360",Q486),99)=99,IF(IFERROR(SEARCH("H360",M486),99)=99,IF(IFERROR(SEARCH("H360",R486),99)=99,IF(IFERROR(SEARCH("H361",N486),99)=99,IF(IFERROR(SEARCH("H361",O486),99)=99,IF(IFERROR(SEARCH("H361",Q486),99)=99,IF(IFERROR(SEARCH("H361",M486),99)=99,IF(IFERROR(SEARCH("H361",R486),99)=99,IF(IFERROR(SEARCH("reproduction",P486),99)=99,IF(IFERROR(SEARCH("suspected reprotoxic",S486),99)=99,IF(IFERROR(SEARCH("reprotoxic",S486),99)=99,IF(IFERROR(SEARCH("reprotoxic",K486),99)=99,0,Scoring!$E$18),Scoring!$E$18),Scoring!$E$19),Scoring!$E$17),Scoring!$E$16),Scoring!$E$16),Scoring!$E$16),Scoring!$E$16),Scoring!$E$16),Scoring!$E$16),Scoring!$E$16),Scoring!$E$16),Scoring!$E$16),Scoring!$E$16)</f>
        <v>0</v>
      </c>
      <c r="AC486" s="78">
        <f>IF(IFERROR(SEARCH("57f",L486),99)=99,IF(IFERROR(SEARCH("57(f)",P486),99)=99,0,Scoring!$E$20),Scoring!$E$20)</f>
        <v>0</v>
      </c>
      <c r="AD486" s="78">
        <f>IF(IFERROR(SEARCH("CAT1",T486),99)=99,IF(IFERROR(SEARCH("CAT2",T486),99)=99,IF(IFERROR(SEARCH("CAT3",T486),99)=99,IF(IFERROR(SEARCH("concluded to be endocrine",K486),99)=99,IF(IFERROR(SEARCH("categorised as endocrine",K486),99)=99,IF(IFERROR(SEARCH("endocrine disrupting",P486),99)=99,IF(IFERROR(SEARCH("endocrine disrupting",K486),99)=99,IF(IFERROR(SEARCH("suspected endocrine",S486),99)=99,IF(IFERROR(SEARCH("potential endocrine",S486),99)=99,0,Scoring!$E$25),Scoring!$E$25),Scoring!$E$24),Scoring!$E$24),Scoring!$E$24),Scoring!$E$24),Scoring!$E$23),Scoring!$E$22),Scoring!$E$21)</f>
        <v>0</v>
      </c>
      <c r="AE486" s="78">
        <f>IF(IFERROR(SEARCH("suspected sensitiser",S486),99)=99,IF(IFERROR(SEARCH("sensitiser",S486),99)=99,IF(IFERROR(SEARCH("other hazard based concern",S486),99)=99,0,Scoring!$E$28),Scoring!$E$26),Scoring!$E$27)</f>
        <v>0</v>
      </c>
      <c r="AF486" s="78">
        <f>IF(IFERROR(M486,1)=1,IF(IFERROR(N486,1)=1,IF(IFERROR(O486,1)=1,IF(IFERROR(Q486,1)=1,IF(IFERROR(R486,1)=1,IF(IFERROR(T486,1)=1,IF(IFERROR(K486,1)=1,IF(IFERROR(P486,1)=1,IF(IFERROR(S486,1)=1,Scoring!$E$29,0),0),0),0),0),0),0),0),0)</f>
        <v>0</v>
      </c>
      <c r="AG486" s="78">
        <f t="shared" si="43"/>
        <v>3</v>
      </c>
      <c r="AI486" s="93"/>
      <c r="AJ486" s="94"/>
      <c r="AK486" s="76"/>
      <c r="AL486" s="75"/>
      <c r="AN486" s="79"/>
      <c r="AO486" s="79"/>
      <c r="AP486" s="79"/>
      <c r="AQ486" s="79"/>
      <c r="AR486" s="79"/>
      <c r="AS486" s="78"/>
      <c r="AU486" s="79">
        <f>IF(IFERROR(F486,99)=99,IF(IFERROR(G486,99)=99,IF(IFERROR(H486,99)=99,IF(IFERROR(I486,99)=99,IF(IFERROR(E486,99)=99,IF(IFERROR(J486,99)=99,0,Scoring!$B$7),Scoring!$B$3),Scoring!$B$2),Scoring!$B$6),Scoring!$B$5),Scoring!$B$4)</f>
        <v>0.3</v>
      </c>
      <c r="AV486" s="78">
        <f t="shared" si="44"/>
        <v>0.89999999999999991</v>
      </c>
      <c r="AW486" s="78"/>
      <c r="AX486" s="66"/>
      <c r="AY486" s="78"/>
      <c r="AZ486" s="76"/>
      <c r="BA486" s="76"/>
      <c r="BB486" s="76"/>
    </row>
    <row r="487" spans="1:54" x14ac:dyDescent="0.25">
      <c r="A487" s="77" t="s">
        <v>3056</v>
      </c>
      <c r="B487" s="76" t="str">
        <f t="shared" si="45"/>
        <v>204-419-1</v>
      </c>
      <c r="C487" s="77" t="s">
        <v>542</v>
      </c>
      <c r="D487" s="77" t="s">
        <v>543</v>
      </c>
      <c r="E487" s="76" t="str">
        <f>IF(C487="-",IF(A487="-",VLOOKUP(D487,'sin-list 180320_update'!$C$2:$C$835,1,FALSE),VLOOKUP(A487,'sin-list 180320_update'!$A$2:$A$835,1,FALSE)),VLOOKUP(C487,'sin-list 180320_update'!$B$2:$B$835,1,FALSE))</f>
        <v>204-419-1</v>
      </c>
      <c r="F487" s="76" t="e">
        <f>IF($C487="-",IF($A487="-",VLOOKUP($D487,'REACH Bilaga XVII_update'!$A$5:$A$131,1,FALSE),VLOOKUP($A487,'REACH Bilaga XVII_update'!$C$5:$C$131,1,FALSE)),VLOOKUP($C487,'REACH Bilaga XVII_update'!$B$5:$B$131,1,FALSE))</f>
        <v>#N/A</v>
      </c>
      <c r="G487" s="76" t="str">
        <f>IF($C487="-",IF($A487="-",VLOOKUP($D487,' REACH Bilaga 59_update'!$A$5:$A$210,1,FALSE),VLOOKUP($A487,' REACH Bilaga 59_update'!$D$5:$D$210,1,FALSE)),VLOOKUP($C487,' REACH Bilaga 59_update'!$C$5:$C$210,1,FALSE))</f>
        <v>204-419-1</v>
      </c>
      <c r="H487" s="76" t="e">
        <f>IF($C487="-",IF($A487="-",VLOOKUP($D487,'REACH Bilaga XIV_update'!$A$5:$A$110,1,FALSE),VLOOKUP($A487,'REACH Bilaga XIV_update'!$D$5:$D$110,1,FALSE)),VLOOKUP($C487,'REACH Bilaga XIV_update'!$C$5:$C$110,1,FALSE))</f>
        <v>#N/A</v>
      </c>
      <c r="I487" s="76" t="e">
        <f>IF($C487="-",IF($A487="-",VLOOKUP($D487,CoRAP_update!$A$5:$A$376,1,FALSE),VLOOKUP($A487,CoRAP_update!$D$5:$D$376,1,FALSE)),VLOOKUP($C487,CoRAP_update!$C$5:$C$376,1,FALSE))</f>
        <v>#N/A</v>
      </c>
      <c r="J487" s="76" t="e">
        <f>IF($C487="-",IF($A487="-",VLOOKUP($D487,EDC_update!$C$2:$C$450,1,FALSE),VLOOKUP($A487,EDC_update!$B$2:$B$450,1,FALSE)),VLOOKUP($C487,EDC_update!$L$2:$L$450,1,FALSE))</f>
        <v>#N/A</v>
      </c>
      <c r="K487" s="76" t="str">
        <f>IF($C487="-",IF($A487="-",IF(VLOOKUP($D487,'sin-list 180320_update'!$C$2:$S$835,3,FALSE)="",NA(),VLOOKUP($D487,'sin-list 180320_update'!$C$2:$S$835,3,FALSE)),IF(VLOOKUP($A487,'sin-list 180320_update'!$A$2:$S$835,5,FALSE)="",NA(),VLOOKUP($A487,'sin-list 180320_update'!$A$2:$S$835,5,FALSE))),IF(VLOOKUP($C487,'sin-list 180320_update'!$B$2:$S$835,4,FALSE)="",NA(),VLOOKUP($C487,'sin-list 180320_update'!$B$2:$S$835,4,FALSE)))</f>
        <v>Classified CMR according to Annex VI of Regulation 1272/2008</v>
      </c>
      <c r="L487" s="76" t="str">
        <f>IF($C487="-",IF($A487="-",VLOOKUP($D487,'sin-list 180320_update'!$C$2:$S$835,6,FALSE),VLOOKUP($A487,'sin-list 180320_update'!$A$2:$S$835,8,FALSE)),VLOOKUP($C487,'sin-list 180320_update'!$B$2:$S$835,7,FALSE))</f>
        <v>Carc. 1B
Acute Tox. 4 *</v>
      </c>
      <c r="M487" s="76" t="str">
        <f>IF($C487="-",IF($A487="-",IF(VLOOKUP($D487,'sin-list 180320_update'!$C$2:$S$835,8,FALSE)="",NA(),VLOOKUP($D487,'sin-list 180320_update'!$C$2:$S$835,8,FALSE)),IF(VLOOKUP($A487,'sin-list 180320_update'!$A$2:$S$835,10,FALSE)="",NA(),VLOOKUP($A487,'sin-list 180320_update'!$A$2:$S$835,10,FALSE))),IF(VLOOKUP($C487,'sin-list 180320_update'!$B$2:$S$835,9,FALSE)="",NA(),VLOOKUP($C487,'sin-list 180320_update'!$B$2:$S$835,9,FALSE)))</f>
        <v>H350
H302</v>
      </c>
      <c r="N487" s="76" t="e">
        <f>IF($C487="-",IF($A487="-",IF(VLOOKUP($D487,'REACH Bilaga XVII_update'!$A$5:$E$131,4,FALSE)="",NA(),VLOOKUP($D487,'REACH Bilaga XVII_update'!$A$5:$E$131,4,FALSE)),IF(VLOOKUP($A487,'REACH Bilaga XVII_update'!$C$5:$D$131,2,FALSE)="",NA(),VLOOKUP($A487,'REACH Bilaga XVII_update'!$C$5:$D$131,2,FALSE))),IF(VLOOKUP($C487,'REACH Bilaga XVII_update'!$B$5:$D$131,3,FALSE)="",NA(),VLOOKUP($C487,'REACH Bilaga XVII_update'!$B$5:$D$131,3,FALSE)))</f>
        <v>#N/A</v>
      </c>
      <c r="O487" s="76" t="str">
        <f>IF($C487="-",IF($A487="-",IF(VLOOKUP($D487,' REACH Bilaga 59_update'!$A$5:$E$210,5,FALSE)="",NA(),VLOOKUP($D487,' REACH Bilaga 59_update'!$A$5:$E$210,5,FALSE)),IF(VLOOKUP($A487,' REACH Bilaga 59_update'!$D$5:$E$210,2,FALSE)="",NA(),VLOOKUP($A487,' REACH Bilaga 59_update'!$D$5:$E$210,2,FALSE))),IF(VLOOKUP($C487,' REACH Bilaga 59_update'!$C$5:$E$210,3,FALSE)="",NA(),VLOOKUP($C487,' REACH Bilaga 59_update'!$C$5:$E$210,3,FALSE)))</f>
        <v>H350
H302</v>
      </c>
      <c r="P487" s="76" t="str">
        <f>IF(C487="-",IF(A487="-",IFERROR(VLOOKUP($D487,' REACH Bilaga 59_update'!$A$5:$F$210,MATCH(Sammanfattning!P$1,' REACH Bilaga 59_update'!$A$4:$F$4,0),FALSE),VLOOKUP($D487,'REACH Bilaga XIV_update'!$A$4:$H$110,MATCH(Sammanfattning!P$1,'REACH Bilaga XIV_update'!$A$4:$H$4,0),FALSE)),IFERROR(VLOOKUP($A487,' REACH Bilaga 59_update'!$D$5:$F$210,MATCH(Sammanfattning!P$1,' REACH Bilaga 59_update'!$D$4:$F$4,0),FALSE),VLOOKUP($A487,'REACH Bilaga XIV_update'!$D$4:$H$110,MATCH(Sammanfattning!P$1,'REACH Bilaga XIV_update'!$D$4:$H$4,0),FALSE))),IFERROR(VLOOKUP($C487,' REACH Bilaga 59_update'!$C$5:$F$210,MATCH(Sammanfattning!P$1,' REACH Bilaga 59_update'!$C$4:$F$4,0),FALSE),VLOOKUP($C487,'REACH Bilaga XIV_update'!$C$4:$H$110,MATCH(Sammanfattning!P$1,'REACH Bilaga XIV_update'!$C$4:$H$4,0),FALSE)))</f>
        <v>Carcinogenic (Article 57a)</v>
      </c>
      <c r="Q487" s="76" t="e">
        <f>IF($C487="-",IF($A487="-",IF(VLOOKUP($D487,'REACH Bilaga XIV_update'!$A$5:$I$110,9,FALSE)="",NA(),VLOOKUP($D487,'REACH Bilaga XIV_update'!$A$5:$I$110,9,FALSE)),IF(VLOOKUP($A487,'REACH Bilaga XIV_update'!$D$5:$I$110,6,FALSE)="",NA(),VLOOKUP($A487,'REACH Bilaga XIV_update'!$D$5:$I$110,6,FALSE))),IF(VLOOKUP($C487,'REACH Bilaga XIV_update'!$C$5:$I$110,7,FALSE)="",NA(),VLOOKUP($C487,'REACH Bilaga XIV_update'!$C$5:$I$110,7,FALSE)))</f>
        <v>#N/A</v>
      </c>
      <c r="R487" s="76" t="e">
        <f>IF($C487="-",IF($A487="-",IF(VLOOKUP($D487,CoRAP_update!$A$5:$O$376,15,FALSE)="",NA(),VLOOKUP($D487,CoRAP_update!$A$5:$O$376,15,FALSE)),IF(VLOOKUP($A487,CoRAP_update!$D$5:$O$376,12,FALSE)="",NA(),VLOOKUP($A487,CoRAP_update!$D$5:$O$376,12,FALSE))),IF(VLOOKUP($C487,CoRAP_update!$C$5:$O$376,13,FALSE)="",NA(),VLOOKUP($C487,CoRAP_update!$C$5:$O$376,13,FALSE)))</f>
        <v>#N/A</v>
      </c>
      <c r="S487" s="144" t="e">
        <f>IF($C487="-",IF($A487="-",VLOOKUP($D487,CoRAP_update!$A$5:$J$376,MATCH(Sammanfattning!S$1,CoRAP_update!$A$4:$J$4,0),FALSE),VLOOKUP($A487,CoRAP_update!$D$5:$J$376,MATCH(Sammanfattning!S$1,CoRAP_update!$D$4:$J$4,0),FALSE)),VLOOKUP($C487,CoRAP_update!$C$5:$J$376,MATCH(Sammanfattning!S$1,CoRAP_update!$C$4:$J$4,0),FALSE))</f>
        <v>#N/A</v>
      </c>
      <c r="T487" s="76" t="e">
        <f>IF($A487="-",VLOOKUP($D487,EDC_update!$C$2:$F$450,4,FALSE),VLOOKUP($A487,EDC_update!$B$2:$F$450,5,FALSE))</f>
        <v>#N/A</v>
      </c>
      <c r="V487" s="78">
        <f>IF(IFERROR(SEARCH("PBT",P487),99)=99,IF(IFERROR(SEARCH("suspected PBT",S487),99)=99,IF(IFERROR(SEARCH("concluded to be PBT",K487),99)=99,IF(IFERROR(SEARCH("PBT",S487),99)=99,IF(IFERROR(SEARCH("PBT cand",L487),99)=99,IF(IFERROR(SEARCH("PBT",L487),99)=99,IF(IFERROR(SEARCH("persistent, bioackumulative and toxic properties",K487),99)=99,0,Scoring!$E$3),Scoring!$E$3),Scoring!$E$7),Scoring!$E$3),Scoring!$E$5),Scoring!$E$6),Scoring!$E$3)</f>
        <v>0</v>
      </c>
      <c r="W487" s="78">
        <f>IF(IFERROR(SEARCH("vPvB",P487),99)=99,IF(IFERROR(SEARCH("suspected pbt/vPvB",S487),99)=99,IF(IFERROR(SEARCH("vPvB",S487),99)=99,IF(IFERROR(SEARCH("concluded to be a vPvB",S487),99)=99,IF(IFERROR(SEARCH("identified as vPvB",K487),99)=99,IF(IFERROR(SEARCH("concluded to be a vPvB",K487),99)=99,IF(IFERROR(SEARCH("concluded to be both pbt and vPvB",S487),99)=99,IF(IFERROR(SEARCH("concluded to be both pbt and vPvB",K487),99)=99,0,Scoring!$E$5),Scoring!$E$5),Scoring!$E$5),Scoring!$E$5),Scoring!$E$5),Scoring!$E$4),Scoring!$E$6),Scoring!$E$4)</f>
        <v>0</v>
      </c>
      <c r="X487" s="78">
        <f>IF(IFERROR(SEARCH("H410",N487),99)=99,IF(IFERROR(SEARCH("H410",O487),99)=99,IF(IFERROR(SEARCH("H410",Q487),99)=99,IF(IFERROR(SEARCH("H410",M487),99)=99,IF(IFERROR(SEARCH("H410",R487),99)=99,IF(IFERROR(SEARCH("H411",N487),99)=99,IF(IFERROR(SEARCH("H411",O487),99)=99,IF(IFERROR(SEARCH("H411",Q487),99)=99,IF(IFERROR(SEARCH("H411",M487),99)=99,IF(IFERROR(SEARCH("H411",R487),99)=99,IF(IFERROR(SEARCH("H413",N487),99)=99,IF(IFERROR(SEARCH("H413",O487),99)=99,IF(IFERROR(SEARCH("H413",Q487),99)=99,IF(IFERROR(SEARCH("H413",M487),99)=99,IF(IFERROR(SEARCH("H413",R487),99)=99,IF(IFERROR(SEARCH("H412",N487),99)=99,IF(IFERROR(SEARCH("H412",O487),99)=99,IF(IFERROR(SEARCH("H412",Q487),99)=99,IF(IFERROR(SEARCH("H412",M487),99)=99,IF(IFERROR(SEARCH("H412",R487),99)=99,0,Scoring!$E$2),Scoring!$E$2),Scoring!$E$2),Scoring!$E$2),Scoring!$E$2),Scoring!$E$2),Scoring!$E$2),Scoring!$E$2),Scoring!$E$2),Scoring!$E$2),Scoring!$E$2),Scoring!$E$2),Scoring!$E$2),Scoring!$E$2),Scoring!$E$2),Scoring!$E$2),Scoring!$E$2),Scoring!$E$2),Scoring!$E$2),Scoring!$E$2)</f>
        <v>0</v>
      </c>
      <c r="Y487" s="78">
        <f>IF(IFERROR(SEARCH("CMR",K487),99)=99,IF(IFERROR(SEARCH("Suspected CMR",S487),99)=99,IF(IFERROR(SEARCH("CMR",S487),99)=99,0,Scoring!$E$8),Scoring!$E$9),Scoring!$E$8)</f>
        <v>3</v>
      </c>
      <c r="Z487" s="78">
        <f>IF(IFERROR(SEARCH("H350",N487),99)=99,IF(IFERROR(SEARCH("H350",O487),99)=99,IF(IFERROR(SEARCH("H350",Q487),99)=99,IF(IFERROR(SEARCH("H350",M487),99)=99,IF(IFERROR(SEARCH("H350",R487),99)=99,IF(IFERROR(SEARCH("H351",N487),99)=99,IF(IFERROR(SEARCH("H351",O487),99)=99,IF(IFERROR(SEARCH("H351",Q487),99)=99,IF(IFERROR(SEARCH("H351",M487),99)=99,IF(IFERROR(SEARCH("H351",R487),99)=99,IF(IFERROR(SEARCH("carcinogenic",P487),99)=99,IF(IFERROR(SEARCH("suspected carcinogenic",S487),99)=99,0,Scoring!$E$12),Scoring!$E$11),Scoring!$E$10),Scoring!$E$10),Scoring!$E$10),Scoring!$E$10),Scoring!$E$10),Scoring!$E$10),Scoring!$E$10),Scoring!$E$10),Scoring!$E$10),Scoring!$E$10)</f>
        <v>1</v>
      </c>
      <c r="AA487" s="78">
        <f>IF(IFERROR(SEARCH("H340",N487),99)=99,IF(IFERROR(SEARCH("H340",O487),99)=99,IF(IFERROR(SEARCH("H340",Q487),99)=99,IF(IFERROR(SEARCH("H340",M487),99)=99,IF(IFERROR(SEARCH("H340",R487),99)=99,IF(IFERROR(SEARCH("H341",N487),99)=99,IF(IFERROR(SEARCH("H341",O487),99)=99,IF(IFERROR(SEARCH("H341",Q487),99)=99,IF(IFERROR(SEARCH("H341",M487),99)=99,IF(IFERROR(SEARCH("H341",R487),99)=99,IF(IFERROR(SEARCH("mutagenic",P487),99)=99,IF(IFERROR(SEARCH("suspected mutagenic",S487),99)=99,0,Scoring!$E$15),Scoring!$E$14),Scoring!$E$13),Scoring!$E$13),Scoring!$E$13),Scoring!$E$13),Scoring!$E$13),Scoring!$E$13),Scoring!$E$13),Scoring!$E$13),Scoring!$E$13),Scoring!$E$13)</f>
        <v>0</v>
      </c>
      <c r="AB487" s="78">
        <f>IF(IFERROR(SEARCH("H360",N487),99)=99,IF(IFERROR(SEARCH("H360",O487),99)=99,IF(IFERROR(SEARCH("H360",Q487),99)=99,IF(IFERROR(SEARCH("H360",M487),99)=99,IF(IFERROR(SEARCH("H360",R487),99)=99,IF(IFERROR(SEARCH("H361",N487),99)=99,IF(IFERROR(SEARCH("H361",O487),99)=99,IF(IFERROR(SEARCH("H361",Q487),99)=99,IF(IFERROR(SEARCH("H361",M487),99)=99,IF(IFERROR(SEARCH("H361",R487),99)=99,IF(IFERROR(SEARCH("reproduction",P487),99)=99,IF(IFERROR(SEARCH("suspected reprotoxic",S487),99)=99,IF(IFERROR(SEARCH("reprotoxic",S487),99)=99,IF(IFERROR(SEARCH("reprotoxic",K487),99)=99,0,Scoring!$E$18),Scoring!$E$18),Scoring!$E$19),Scoring!$E$17),Scoring!$E$16),Scoring!$E$16),Scoring!$E$16),Scoring!$E$16),Scoring!$E$16),Scoring!$E$16),Scoring!$E$16),Scoring!$E$16),Scoring!$E$16),Scoring!$E$16)</f>
        <v>0</v>
      </c>
      <c r="AC487" s="78">
        <f>IF(IFERROR(SEARCH("57f",L487),99)=99,IF(IFERROR(SEARCH("57(f)",P487),99)=99,0,Scoring!$E$20),Scoring!$E$20)</f>
        <v>0</v>
      </c>
      <c r="AD487" s="78">
        <f>IF(IFERROR(SEARCH("CAT1",T487),99)=99,IF(IFERROR(SEARCH("CAT2",T487),99)=99,IF(IFERROR(SEARCH("CAT3",T487),99)=99,IF(IFERROR(SEARCH("concluded to be endocrine",K487),99)=99,IF(IFERROR(SEARCH("categorised as endocrine",K487),99)=99,IF(IFERROR(SEARCH("endocrine disrupting",P487),99)=99,IF(IFERROR(SEARCH("endocrine disrupting",K487),99)=99,IF(IFERROR(SEARCH("suspected endocrine",S487),99)=99,IF(IFERROR(SEARCH("potential endocrine",S487),99)=99,0,Scoring!$E$25),Scoring!$E$25),Scoring!$E$24),Scoring!$E$24),Scoring!$E$24),Scoring!$E$24),Scoring!$E$23),Scoring!$E$22),Scoring!$E$21)</f>
        <v>0</v>
      </c>
      <c r="AE487" s="78">
        <f>IF(IFERROR(SEARCH("suspected sensitiser",S487),99)=99,IF(IFERROR(SEARCH("sensitiser",S487),99)=99,IF(IFERROR(SEARCH("other hazard based concern",S487),99)=99,0,Scoring!$E$28),Scoring!$E$26),Scoring!$E$27)</f>
        <v>0</v>
      </c>
      <c r="AF487" s="78">
        <f>IF(IFERROR(M487,1)=1,IF(IFERROR(N487,1)=1,IF(IFERROR(O487,1)=1,IF(IFERROR(Q487,1)=1,IF(IFERROR(R487,1)=1,IF(IFERROR(T487,1)=1,IF(IFERROR(K487,1)=1,IF(IFERROR(P487,1)=1,IF(IFERROR(S487,1)=1,Scoring!$E$29,0),0),0),0),0),0),0),0),0)</f>
        <v>0</v>
      </c>
      <c r="AG487" s="78">
        <f t="shared" si="43"/>
        <v>3</v>
      </c>
      <c r="AI487" s="93"/>
      <c r="AJ487" s="94"/>
      <c r="AK487" s="76"/>
      <c r="AL487" s="75"/>
      <c r="AN487" s="79"/>
      <c r="AO487" s="79"/>
      <c r="AP487" s="79"/>
      <c r="AQ487" s="79"/>
      <c r="AR487" s="79"/>
      <c r="AS487" s="78"/>
      <c r="AU487" s="79">
        <f>IF(IFERROR(F487,99)=99,IF(IFERROR(G487,99)=99,IF(IFERROR(H487,99)=99,IF(IFERROR(I487,99)=99,IF(IFERROR(E487,99)=99,IF(IFERROR(J487,99)=99,0,Scoring!$B$7),Scoring!$B$3),Scoring!$B$2),Scoring!$B$6),Scoring!$B$5),Scoring!$B$4)</f>
        <v>1</v>
      </c>
      <c r="AV487" s="78">
        <f t="shared" si="44"/>
        <v>3</v>
      </c>
      <c r="AW487" s="78"/>
      <c r="AX487" s="66"/>
      <c r="AY487" s="78"/>
      <c r="AZ487" s="76"/>
      <c r="BA487" s="76"/>
      <c r="BB487" s="76"/>
    </row>
    <row r="488" spans="1:54" x14ac:dyDescent="0.25">
      <c r="A488" s="84" t="s">
        <v>6068</v>
      </c>
      <c r="B488" s="85" t="s">
        <v>30</v>
      </c>
      <c r="C488" s="85" t="s">
        <v>6069</v>
      </c>
      <c r="D488" s="84" t="s">
        <v>11423</v>
      </c>
      <c r="E488" s="76" t="str">
        <f>IF(C488="-",IF(A488="-",VLOOKUP(D488,'sin-list 180320_update'!$C$2:$C$835,1,FALSE),VLOOKUP(A488,'sin-list 180320_update'!$A$2:$A$835,1,FALSE)),VLOOKUP(C488,'sin-list 180320_update'!$B$2:$B$835,1,FALSE))</f>
        <v>204-427-5</v>
      </c>
      <c r="F488" s="76" t="e">
        <f>IF($C488="-",IF($A488="-",VLOOKUP($D488,'REACH Bilaga XVII_update'!$A$5:$A$131,1,FALSE),VLOOKUP($A488,'REACH Bilaga XVII_update'!$C$5:$C$131,1,FALSE)),VLOOKUP($C488,'REACH Bilaga XVII_update'!$B$5:$B$131,1,FALSE))</f>
        <v>#N/A</v>
      </c>
      <c r="G488" s="76" t="e">
        <f>IF($C488="-",IF($A488="-",VLOOKUP($D488,' REACH Bilaga 59_update'!$A$5:$A$210,1,FALSE),VLOOKUP($A488,' REACH Bilaga 59_update'!$D$5:$D$210,1,FALSE)),VLOOKUP($C488,' REACH Bilaga 59_update'!$C$5:$C$210,1,FALSE))</f>
        <v>#N/A</v>
      </c>
      <c r="H488" s="76" t="e">
        <f>IF($C488="-",IF($A488="-",VLOOKUP($D488,'REACH Bilaga XIV_update'!$A$5:$A$110,1,FALSE),VLOOKUP($A488,'REACH Bilaga XIV_update'!$D$5:$D$110,1,FALSE)),VLOOKUP($C488,'REACH Bilaga XIV_update'!$C$5:$C$110,1,FALSE))</f>
        <v>#N/A</v>
      </c>
      <c r="I488" s="76" t="e">
        <f>IF($C488="-",IF($A488="-",VLOOKUP($D488,CoRAP_update!$A$5:$A$376,1,FALSE),VLOOKUP($A488,CoRAP_update!$D$5:$D$376,1,FALSE)),VLOOKUP($C488,CoRAP_update!$C$5:$C$376,1,FALSE))</f>
        <v>#N/A</v>
      </c>
      <c r="J488" s="76" t="e">
        <f>IF($C488="-",IF($A488="-",VLOOKUP($D488,EDC_update!$C$2:$C$450,1,FALSE),VLOOKUP($A488,EDC_update!$B$2:$B$450,1,FALSE)),VLOOKUP($C488,EDC_update!$L$2:$L$450,1,FALSE))</f>
        <v>#N/A</v>
      </c>
      <c r="K488" s="76" t="str">
        <f>IF($C488="-",IF($A488="-",IF(VLOOKUP($D488,'sin-list 180320_update'!$C$2:$S$835,3,FALSE)="",NA(),VLOOKUP($D488,'sin-list 180320_update'!$C$2:$S$835,3,FALSE)),IF(VLOOKUP($A488,'sin-list 180320_update'!$A$2:$S$835,5,FALSE)="",NA(),VLOOKUP($A488,'sin-list 180320_update'!$A$2:$S$835,5,FALSE))),IF(VLOOKUP($C488,'sin-list 180320_update'!$B$2:$S$835,4,FALSE)="",NA(),VLOOKUP($C488,'sin-list 180320_update'!$B$2:$S$835,4,FALSE)))</f>
        <v>Classified CMR according to Annex VI of Regulation 1272/2008</v>
      </c>
      <c r="L488" s="76" t="str">
        <f>IF($C488="-",IF($A488="-",VLOOKUP($D488,'sin-list 180320_update'!$C$2:$S$835,6,FALSE),VLOOKUP($A488,'sin-list 180320_update'!$A$2:$S$835,8,FALSE)),VLOOKUP($C488,'sin-list 180320_update'!$B$2:$S$835,7,FALSE))</f>
        <v xml:space="preserve">Carc. 1?_x000D_
Muta. 2_x000D_
Acute Tox. 3_x000D_
Acute Tox. 3_x000D_
Skin Irrit. 2_x000D_
Eye Irrit. 2 </v>
      </c>
      <c r="M488" s="76" t="str">
        <f>IF($C488="-",IF($A488="-",IF(VLOOKUP($D488,'sin-list 180320_update'!$C$2:$S$835,8,FALSE)="",NA(),VLOOKUP($D488,'sin-list 180320_update'!$C$2:$S$835,8,FALSE)),IF(VLOOKUP($A488,'sin-list 180320_update'!$A$2:$S$835,10,FALSE)="",NA(),VLOOKUP($A488,'sin-list 180320_update'!$A$2:$S$835,10,FALSE))),IF(VLOOKUP($C488,'sin-list 180320_update'!$B$2:$S$835,9,FALSE)="",NA(),VLOOKUP($C488,'sin-list 180320_update'!$B$2:$S$835,9,FALSE)))</f>
        <v xml:space="preserve">H350_x000D_
H341_x000D_
H311_x000D_
H301_x000D_
H315_x000D_
H319 </v>
      </c>
      <c r="N488" s="76" t="e">
        <f>IF($C488="-",IF($A488="-",IF(VLOOKUP($D488,'REACH Bilaga XVII_update'!$A$5:$E$131,4,FALSE)="",NA(),VLOOKUP($D488,'REACH Bilaga XVII_update'!$A$5:$E$131,4,FALSE)),IF(VLOOKUP($A488,'REACH Bilaga XVII_update'!$C$5:$D$131,2,FALSE)="",NA(),VLOOKUP($A488,'REACH Bilaga XVII_update'!$C$5:$D$131,2,FALSE))),IF(VLOOKUP($C488,'REACH Bilaga XVII_update'!$B$5:$D$131,3,FALSE)="",NA(),VLOOKUP($C488,'REACH Bilaga XVII_update'!$B$5:$D$131,3,FALSE)))</f>
        <v>#N/A</v>
      </c>
      <c r="O488" s="76" t="e">
        <f>IF($C488="-",IF($A488="-",IF(VLOOKUP($D488,' REACH Bilaga 59_update'!$A$5:$E$210,5,FALSE)="",NA(),VLOOKUP($D488,' REACH Bilaga 59_update'!$A$5:$E$210,5,FALSE)),IF(VLOOKUP($A488,' REACH Bilaga 59_update'!$D$5:$E$210,2,FALSE)="",NA(),VLOOKUP($A488,' REACH Bilaga 59_update'!$D$5:$E$210,2,FALSE))),IF(VLOOKUP($C488,' REACH Bilaga 59_update'!$C$5:$E$210,3,FALSE)="",NA(),VLOOKUP($C488,' REACH Bilaga 59_update'!$C$5:$E$210,3,FALSE)))</f>
        <v>#N/A</v>
      </c>
      <c r="P488" s="76" t="e">
        <f>IF(C488="-",IF(A488="-",IFERROR(VLOOKUP($D488,' REACH Bilaga 59_update'!$A$5:$F$210,MATCH(Sammanfattning!P$1,' REACH Bilaga 59_update'!$A$4:$F$4,0),FALSE),VLOOKUP($D488,'REACH Bilaga XIV_update'!$A$4:$H$110,MATCH(Sammanfattning!P$1,'REACH Bilaga XIV_update'!$A$4:$H$4,0),FALSE)),IFERROR(VLOOKUP($A488,' REACH Bilaga 59_update'!$D$5:$F$210,MATCH(Sammanfattning!P$1,' REACH Bilaga 59_update'!$D$4:$F$4,0),FALSE),VLOOKUP($A488,'REACH Bilaga XIV_update'!$D$4:$H$110,MATCH(Sammanfattning!P$1,'REACH Bilaga XIV_update'!$D$4:$H$4,0),FALSE))),IFERROR(VLOOKUP($C488,' REACH Bilaga 59_update'!$C$5:$F$210,MATCH(Sammanfattning!P$1,' REACH Bilaga 59_update'!$C$4:$F$4,0),FALSE),VLOOKUP($C488,'REACH Bilaga XIV_update'!$C$4:$H$110,MATCH(Sammanfattning!P$1,'REACH Bilaga XIV_update'!$C$4:$H$4,0),FALSE)))</f>
        <v>#N/A</v>
      </c>
      <c r="Q488" s="76" t="e">
        <f>IF($C488="-",IF($A488="-",IF(VLOOKUP($D488,'REACH Bilaga XIV_update'!$A$5:$I$110,9,FALSE)="",NA(),VLOOKUP($D488,'REACH Bilaga XIV_update'!$A$5:$I$110,9,FALSE)),IF(VLOOKUP($A488,'REACH Bilaga XIV_update'!$D$5:$I$110,6,FALSE)="",NA(),VLOOKUP($A488,'REACH Bilaga XIV_update'!$D$5:$I$110,6,FALSE))),IF(VLOOKUP($C488,'REACH Bilaga XIV_update'!$C$5:$I$110,7,FALSE)="",NA(),VLOOKUP($C488,'REACH Bilaga XIV_update'!$C$5:$I$110,7,FALSE)))</f>
        <v>#N/A</v>
      </c>
      <c r="R488" s="76" t="e">
        <f>IF($C488="-",IF($A488="-",IF(VLOOKUP($D488,CoRAP_update!$A$5:$O$376,15,FALSE)="",NA(),VLOOKUP($D488,CoRAP_update!$A$5:$O$376,15,FALSE)),IF(VLOOKUP($A488,CoRAP_update!$D$5:$O$376,12,FALSE)="",NA(),VLOOKUP($A488,CoRAP_update!$D$5:$O$376,12,FALSE))),IF(VLOOKUP($C488,CoRAP_update!$C$5:$O$376,13,FALSE)="",NA(),VLOOKUP($C488,CoRAP_update!$C$5:$O$376,13,FALSE)))</f>
        <v>#N/A</v>
      </c>
      <c r="S488" s="144" t="e">
        <f>IF($C488="-",IF($A488="-",VLOOKUP($D488,CoRAP_update!$A$5:$J$376,MATCH(Sammanfattning!S$1,CoRAP_update!$A$4:$J$4,0),FALSE),VLOOKUP($A488,CoRAP_update!$D$5:$J$376,MATCH(Sammanfattning!S$1,CoRAP_update!$D$4:$J$4,0),FALSE)),VLOOKUP($C488,CoRAP_update!$C$5:$J$376,MATCH(Sammanfattning!S$1,CoRAP_update!$C$4:$J$4,0),FALSE))</f>
        <v>#N/A</v>
      </c>
      <c r="T488" s="76" t="e">
        <f>IF($A488="-",VLOOKUP($D488,EDC_update!$C$2:$F$450,4,FALSE),VLOOKUP($A488,EDC_update!$B$2:$F$450,5,FALSE))</f>
        <v>#N/A</v>
      </c>
      <c r="V488" s="78">
        <f>IF(IFERROR(SEARCH("PBT",P488),99)=99,IF(IFERROR(SEARCH("suspected PBT",S488),99)=99,IF(IFERROR(SEARCH("concluded to be PBT",K488),99)=99,IF(IFERROR(SEARCH("PBT",S488),99)=99,IF(IFERROR(SEARCH("PBT cand",L488),99)=99,IF(IFERROR(SEARCH("PBT",L488),99)=99,IF(IFERROR(SEARCH("persistent, bioackumulative and toxic properties",K488),99)=99,0,Scoring!$E$3),Scoring!$E$3),Scoring!$E$7),Scoring!$E$3),Scoring!$E$5),Scoring!$E$6),Scoring!$E$3)</f>
        <v>0</v>
      </c>
      <c r="W488" s="78">
        <f>IF(IFERROR(SEARCH("vPvB",P488),99)=99,IF(IFERROR(SEARCH("suspected pbt/vPvB",S488),99)=99,IF(IFERROR(SEARCH("vPvB",S488),99)=99,IF(IFERROR(SEARCH("concluded to be a vPvB",S488),99)=99,IF(IFERROR(SEARCH("identified as vPvB",K488),99)=99,IF(IFERROR(SEARCH("concluded to be a vPvB",K488),99)=99,IF(IFERROR(SEARCH("concluded to be both pbt and vPvB",S488),99)=99,IF(IFERROR(SEARCH("concluded to be both pbt and vPvB",K488),99)=99,0,Scoring!$E$5),Scoring!$E$5),Scoring!$E$5),Scoring!$E$5),Scoring!$E$5),Scoring!$E$4),Scoring!$E$6),Scoring!$E$4)</f>
        <v>0</v>
      </c>
      <c r="X488" s="78">
        <f>IF(IFERROR(SEARCH("H410",N488),99)=99,IF(IFERROR(SEARCH("H410",O488),99)=99,IF(IFERROR(SEARCH("H410",Q488),99)=99,IF(IFERROR(SEARCH("H410",M488),99)=99,IF(IFERROR(SEARCH("H410",R488),99)=99,IF(IFERROR(SEARCH("H411",N488),99)=99,IF(IFERROR(SEARCH("H411",O488),99)=99,IF(IFERROR(SEARCH("H411",Q488),99)=99,IF(IFERROR(SEARCH("H411",M488),99)=99,IF(IFERROR(SEARCH("H411",R488),99)=99,IF(IFERROR(SEARCH("H413",N488),99)=99,IF(IFERROR(SEARCH("H413",O488),99)=99,IF(IFERROR(SEARCH("H413",Q488),99)=99,IF(IFERROR(SEARCH("H413",M488),99)=99,IF(IFERROR(SEARCH("H413",R488),99)=99,IF(IFERROR(SEARCH("H412",N488),99)=99,IF(IFERROR(SEARCH("H412",O488),99)=99,IF(IFERROR(SEARCH("H412",Q488),99)=99,IF(IFERROR(SEARCH("H412",M488),99)=99,IF(IFERROR(SEARCH("H412",R488),99)=99,0,Scoring!$E$2),Scoring!$E$2),Scoring!$E$2),Scoring!$E$2),Scoring!$E$2),Scoring!$E$2),Scoring!$E$2),Scoring!$E$2),Scoring!$E$2),Scoring!$E$2),Scoring!$E$2),Scoring!$E$2),Scoring!$E$2),Scoring!$E$2),Scoring!$E$2),Scoring!$E$2),Scoring!$E$2),Scoring!$E$2),Scoring!$E$2),Scoring!$E$2)</f>
        <v>0</v>
      </c>
      <c r="Y488" s="78">
        <f>IF(IFERROR(SEARCH("CMR",K488),99)=99,IF(IFERROR(SEARCH("Suspected CMR",S488),99)=99,IF(IFERROR(SEARCH("CMR",S488),99)=99,0,Scoring!$E$8),Scoring!$E$9),Scoring!$E$8)</f>
        <v>3</v>
      </c>
      <c r="Z488" s="78">
        <f>IF(IFERROR(SEARCH("H350",N488),99)=99,IF(IFERROR(SEARCH("H350",O488),99)=99,IF(IFERROR(SEARCH("H350",Q488),99)=99,IF(IFERROR(SEARCH("H350",M488),99)=99,IF(IFERROR(SEARCH("H350",R488),99)=99,IF(IFERROR(SEARCH("H351",N488),99)=99,IF(IFERROR(SEARCH("H351",O488),99)=99,IF(IFERROR(SEARCH("H351",Q488),99)=99,IF(IFERROR(SEARCH("H351",M488),99)=99,IF(IFERROR(SEARCH("H351",R488),99)=99,IF(IFERROR(SEARCH("carcinogenic",P488),99)=99,IF(IFERROR(SEARCH("suspected carcinogenic",S488),99)=99,0,Scoring!$E$12),Scoring!$E$11),Scoring!$E$10),Scoring!$E$10),Scoring!$E$10),Scoring!$E$10),Scoring!$E$10),Scoring!$E$10),Scoring!$E$10),Scoring!$E$10),Scoring!$E$10),Scoring!$E$10)</f>
        <v>1</v>
      </c>
      <c r="AA488" s="78">
        <f>IF(IFERROR(SEARCH("H340",N488),99)=99,IF(IFERROR(SEARCH("H340",O488),99)=99,IF(IFERROR(SEARCH("H340",Q488),99)=99,IF(IFERROR(SEARCH("H340",M488),99)=99,IF(IFERROR(SEARCH("H340",R488),99)=99,IF(IFERROR(SEARCH("H341",N488),99)=99,IF(IFERROR(SEARCH("H341",O488),99)=99,IF(IFERROR(SEARCH("H341",Q488),99)=99,IF(IFERROR(SEARCH("H341",M488),99)=99,IF(IFERROR(SEARCH("H341",R488),99)=99,IF(IFERROR(SEARCH("mutagenic",P488),99)=99,IF(IFERROR(SEARCH("suspected mutagenic",S488),99)=99,0,Scoring!$E$15),Scoring!$E$14),Scoring!$E$13),Scoring!$E$13),Scoring!$E$13),Scoring!$E$13),Scoring!$E$13),Scoring!$E$13),Scoring!$E$13),Scoring!$E$13),Scoring!$E$13),Scoring!$E$13)</f>
        <v>1</v>
      </c>
      <c r="AB488" s="78">
        <f>IF(IFERROR(SEARCH("H360",N488),99)=99,IF(IFERROR(SEARCH("H360",O488),99)=99,IF(IFERROR(SEARCH("H360",Q488),99)=99,IF(IFERROR(SEARCH("H360",M488),99)=99,IF(IFERROR(SEARCH("H360",R488),99)=99,IF(IFERROR(SEARCH("H361",N488),99)=99,IF(IFERROR(SEARCH("H361",O488),99)=99,IF(IFERROR(SEARCH("H361",Q488),99)=99,IF(IFERROR(SEARCH("H361",M488),99)=99,IF(IFERROR(SEARCH("H361",R488),99)=99,IF(IFERROR(SEARCH("reproduction",P488),99)=99,IF(IFERROR(SEARCH("suspected reprotoxic",S488),99)=99,IF(IFERROR(SEARCH("reprotoxic",S488),99)=99,IF(IFERROR(SEARCH("reprotoxic",K488),99)=99,0,Scoring!$E$18),Scoring!$E$18),Scoring!$E$19),Scoring!$E$17),Scoring!$E$16),Scoring!$E$16),Scoring!$E$16),Scoring!$E$16),Scoring!$E$16),Scoring!$E$16),Scoring!$E$16),Scoring!$E$16),Scoring!$E$16),Scoring!$E$16)</f>
        <v>0</v>
      </c>
      <c r="AC488" s="78">
        <f>IF(IFERROR(SEARCH("57f",L488),99)=99,IF(IFERROR(SEARCH("57(f)",P488),99)=99,0,Scoring!$E$20),Scoring!$E$20)</f>
        <v>0</v>
      </c>
      <c r="AD488" s="78">
        <f>IF(IFERROR(SEARCH("CAT1",T488),99)=99,IF(IFERROR(SEARCH("CAT2",T488),99)=99,IF(IFERROR(SEARCH("CAT3",T488),99)=99,IF(IFERROR(SEARCH("concluded to be endocrine",K488),99)=99,IF(IFERROR(SEARCH("categorised as endocrine",K488),99)=99,IF(IFERROR(SEARCH("endocrine disrupting",P488),99)=99,IF(IFERROR(SEARCH("endocrine disrupting",K488),99)=99,IF(IFERROR(SEARCH("suspected endocrine",S488),99)=99,IF(IFERROR(SEARCH("potential endocrine",S488),99)=99,0,Scoring!$E$25),Scoring!$E$25),Scoring!$E$24),Scoring!$E$24),Scoring!$E$24),Scoring!$E$24),Scoring!$E$23),Scoring!$E$22),Scoring!$E$21)</f>
        <v>0</v>
      </c>
      <c r="AE488" s="78">
        <f>IF(IFERROR(SEARCH("suspected sensitiser",S488),99)=99,IF(IFERROR(SEARCH("sensitiser",S488),99)=99,IF(IFERROR(SEARCH("other hazard based concern",S488),99)=99,0,Scoring!$E$28),Scoring!$E$26),Scoring!$E$27)</f>
        <v>0</v>
      </c>
      <c r="AF488" s="78">
        <f>IF(IFERROR(M488,1)=1,IF(IFERROR(N488,1)=1,IF(IFERROR(O488,1)=1,IF(IFERROR(Q488,1)=1,IF(IFERROR(R488,1)=1,IF(IFERROR(T488,1)=1,IF(IFERROR(K488,1)=1,IF(IFERROR(P488,1)=1,IF(IFERROR(S488,1)=1,Scoring!$E$29,0),0),0),0),0),0),0),0),0)</f>
        <v>0</v>
      </c>
      <c r="AG488" s="78">
        <f t="shared" si="43"/>
        <v>3</v>
      </c>
      <c r="AI488" s="93"/>
      <c r="AJ488" s="94"/>
      <c r="AK488" s="76"/>
      <c r="AL488" s="75"/>
      <c r="AN488" s="79"/>
      <c r="AO488" s="79"/>
      <c r="AP488" s="79"/>
      <c r="AQ488" s="79"/>
      <c r="AR488" s="79"/>
      <c r="AS488" s="78"/>
      <c r="AU488" s="79">
        <f>IF(IFERROR(F488,99)=99,IF(IFERROR(G488,99)=99,IF(IFERROR(H488,99)=99,IF(IFERROR(I488,99)=99,IF(IFERROR(E488,99)=99,IF(IFERROR(J488,99)=99,0,Scoring!$B$7),Scoring!$B$3),Scoring!$B$2),Scoring!$B$6),Scoring!$B$5),Scoring!$B$4)</f>
        <v>0.3</v>
      </c>
      <c r="AV488" s="78">
        <f t="shared" si="44"/>
        <v>0.89999999999999991</v>
      </c>
      <c r="AW488" s="78"/>
      <c r="AX488" s="66"/>
      <c r="AY488" s="78"/>
      <c r="AZ488" s="76"/>
      <c r="BB488" s="76"/>
    </row>
    <row r="489" spans="1:54" x14ac:dyDescent="0.25">
      <c r="A489" s="77" t="s">
        <v>4767</v>
      </c>
      <c r="B489" s="76" t="str">
        <f t="shared" ref="B489:B512" si="46">C489</f>
        <v>204-617-8</v>
      </c>
      <c r="C489" s="77" t="s">
        <v>4766</v>
      </c>
      <c r="D489" s="77" t="s">
        <v>4765</v>
      </c>
      <c r="E489" s="76" t="e">
        <f>IF(C489="-",IF(A489="-",VLOOKUP(D489,'sin-list 180320_update'!$C$2:$C$835,1,FALSE),VLOOKUP(A489,'sin-list 180320_update'!$A$2:$A$835,1,FALSE)),VLOOKUP(C489,'sin-list 180320_update'!$B$2:$B$835,1,FALSE))</f>
        <v>#N/A</v>
      </c>
      <c r="F489" s="76" t="e">
        <f>IF($C489="-",IF($A489="-",VLOOKUP($D489,'REACH Bilaga XVII_update'!$A$5:$A$131,1,FALSE),VLOOKUP($A489,'REACH Bilaga XVII_update'!$C$5:$C$131,1,FALSE)),VLOOKUP($C489,'REACH Bilaga XVII_update'!$B$5:$B$131,1,FALSE))</f>
        <v>#N/A</v>
      </c>
      <c r="G489" s="76" t="e">
        <f>IF($C489="-",IF($A489="-",VLOOKUP($D489,' REACH Bilaga 59_update'!$A$5:$A$210,1,FALSE),VLOOKUP($A489,' REACH Bilaga 59_update'!$D$5:$D$210,1,FALSE)),VLOOKUP($C489,' REACH Bilaga 59_update'!$C$5:$C$210,1,FALSE))</f>
        <v>#N/A</v>
      </c>
      <c r="H489" s="76" t="e">
        <f>IF($C489="-",IF($A489="-",VLOOKUP($D489,'REACH Bilaga XIV_update'!$A$5:$A$110,1,FALSE),VLOOKUP($A489,'REACH Bilaga XIV_update'!$D$5:$D$110,1,FALSE)),VLOOKUP($C489,'REACH Bilaga XIV_update'!$C$5:$C$110,1,FALSE))</f>
        <v>#N/A</v>
      </c>
      <c r="I489" s="76" t="str">
        <f>IF($C489="-",IF($A489="-",VLOOKUP($D489,CoRAP_update!$A$5:$A$376,1,FALSE),VLOOKUP($A489,CoRAP_update!$D$5:$D$376,1,FALSE)),VLOOKUP($C489,CoRAP_update!$C$5:$C$376,1,FALSE))</f>
        <v>204-617-8</v>
      </c>
      <c r="J489" s="76" t="e">
        <f>IF($C489="-",IF($A489="-",VLOOKUP($D489,EDC_update!$C$2:$C$450,1,FALSE),VLOOKUP($A489,EDC_update!$B$2:$B$450,1,FALSE)),VLOOKUP($C489,EDC_update!$L$2:$L$450,1,FALSE))</f>
        <v>#N/A</v>
      </c>
      <c r="K489" s="76" t="e">
        <f>IF($C489="-",IF($A489="-",IF(VLOOKUP($D489,'sin-list 180320_update'!$C$2:$S$835,3,FALSE)="",NA(),VLOOKUP($D489,'sin-list 180320_update'!$C$2:$S$835,3,FALSE)),IF(VLOOKUP($A489,'sin-list 180320_update'!$A$2:$S$835,5,FALSE)="",NA(),VLOOKUP($A489,'sin-list 180320_update'!$A$2:$S$835,5,FALSE))),IF(VLOOKUP($C489,'sin-list 180320_update'!$B$2:$S$835,4,FALSE)="",NA(),VLOOKUP($C489,'sin-list 180320_update'!$B$2:$S$835,4,FALSE)))</f>
        <v>#N/A</v>
      </c>
      <c r="L489" s="76" t="e">
        <f>IF($C489="-",IF($A489="-",VLOOKUP($D489,'sin-list 180320_update'!$C$2:$S$835,6,FALSE),VLOOKUP($A489,'sin-list 180320_update'!$A$2:$S$835,8,FALSE)),VLOOKUP($C489,'sin-list 180320_update'!$B$2:$S$835,7,FALSE))</f>
        <v>#N/A</v>
      </c>
      <c r="M489" s="76" t="e">
        <f>IF($C489="-",IF($A489="-",IF(VLOOKUP($D489,'sin-list 180320_update'!$C$2:$S$835,8,FALSE)="",NA(),VLOOKUP($D489,'sin-list 180320_update'!$C$2:$S$835,8,FALSE)),IF(VLOOKUP($A489,'sin-list 180320_update'!$A$2:$S$835,10,FALSE)="",NA(),VLOOKUP($A489,'sin-list 180320_update'!$A$2:$S$835,10,FALSE))),IF(VLOOKUP($C489,'sin-list 180320_update'!$B$2:$S$835,9,FALSE)="",NA(),VLOOKUP($C489,'sin-list 180320_update'!$B$2:$S$835,9,FALSE)))</f>
        <v>#N/A</v>
      </c>
      <c r="N489" s="76" t="e">
        <f>IF($C489="-",IF($A489="-",IF(VLOOKUP($D489,'REACH Bilaga XVII_update'!$A$5:$E$131,4,FALSE)="",NA(),VLOOKUP($D489,'REACH Bilaga XVII_update'!$A$5:$E$131,4,FALSE)),IF(VLOOKUP($A489,'REACH Bilaga XVII_update'!$C$5:$D$131,2,FALSE)="",NA(),VLOOKUP($A489,'REACH Bilaga XVII_update'!$C$5:$D$131,2,FALSE))),IF(VLOOKUP($C489,'REACH Bilaga XVII_update'!$B$5:$D$131,3,FALSE)="",NA(),VLOOKUP($C489,'REACH Bilaga XVII_update'!$B$5:$D$131,3,FALSE)))</f>
        <v>#N/A</v>
      </c>
      <c r="O489" s="76" t="e">
        <f>IF($C489="-",IF($A489="-",IF(VLOOKUP($D489,' REACH Bilaga 59_update'!$A$5:$E$210,5,FALSE)="",NA(),VLOOKUP($D489,' REACH Bilaga 59_update'!$A$5:$E$210,5,FALSE)),IF(VLOOKUP($A489,' REACH Bilaga 59_update'!$D$5:$E$210,2,FALSE)="",NA(),VLOOKUP($A489,' REACH Bilaga 59_update'!$D$5:$E$210,2,FALSE))),IF(VLOOKUP($C489,' REACH Bilaga 59_update'!$C$5:$E$210,3,FALSE)="",NA(),VLOOKUP($C489,' REACH Bilaga 59_update'!$C$5:$E$210,3,FALSE)))</f>
        <v>#N/A</v>
      </c>
      <c r="P489" s="76" t="e">
        <f>IF(C489="-",IF(A489="-",IFERROR(VLOOKUP($D489,' REACH Bilaga 59_update'!$A$5:$F$210,MATCH(Sammanfattning!P$1,' REACH Bilaga 59_update'!$A$4:$F$4,0),FALSE),VLOOKUP($D489,'REACH Bilaga XIV_update'!$A$4:$H$110,MATCH(Sammanfattning!P$1,'REACH Bilaga XIV_update'!$A$4:$H$4,0),FALSE)),IFERROR(VLOOKUP($A489,' REACH Bilaga 59_update'!$D$5:$F$210,MATCH(Sammanfattning!P$1,' REACH Bilaga 59_update'!$D$4:$F$4,0),FALSE),VLOOKUP($A489,'REACH Bilaga XIV_update'!$D$4:$H$110,MATCH(Sammanfattning!P$1,'REACH Bilaga XIV_update'!$D$4:$H$4,0),FALSE))),IFERROR(VLOOKUP($C489,' REACH Bilaga 59_update'!$C$5:$F$210,MATCH(Sammanfattning!P$1,' REACH Bilaga 59_update'!$C$4:$F$4,0),FALSE),VLOOKUP($C489,'REACH Bilaga XIV_update'!$C$4:$H$110,MATCH(Sammanfattning!P$1,'REACH Bilaga XIV_update'!$C$4:$H$4,0),FALSE)))</f>
        <v>#N/A</v>
      </c>
      <c r="Q489" s="76" t="e">
        <f>IF($C489="-",IF($A489="-",IF(VLOOKUP($D489,'REACH Bilaga XIV_update'!$A$5:$I$110,9,FALSE)="",NA(),VLOOKUP($D489,'REACH Bilaga XIV_update'!$A$5:$I$110,9,FALSE)),IF(VLOOKUP($A489,'REACH Bilaga XIV_update'!$D$5:$I$110,6,FALSE)="",NA(),VLOOKUP($A489,'REACH Bilaga XIV_update'!$D$5:$I$110,6,FALSE))),IF(VLOOKUP($C489,'REACH Bilaga XIV_update'!$C$5:$I$110,7,FALSE)="",NA(),VLOOKUP($C489,'REACH Bilaga XIV_update'!$C$5:$I$110,7,FALSE)))</f>
        <v>#N/A</v>
      </c>
      <c r="R489" s="76" t="str">
        <f>IF($C489="-",IF($A489="-",IF(VLOOKUP($D489,CoRAP_update!$A$5:$O$376,15,FALSE)="",NA(),VLOOKUP($D489,CoRAP_update!$A$5:$O$376,15,FALSE)),IF(VLOOKUP($A489,CoRAP_update!$D$5:$O$376,12,FALSE)="",NA(),VLOOKUP($A489,CoRAP_update!$D$5:$O$376,12,FALSE))),IF(VLOOKUP($C489,CoRAP_update!$C$5:$O$376,13,FALSE)="",NA(),VLOOKUP($C489,CoRAP_update!$C$5:$O$376,13,FALSE)))</f>
        <v>H351
H341
H302
H318
H317
H400</v>
      </c>
      <c r="S489" s="144" t="str">
        <f>IF($C489="-",IF($A489="-",VLOOKUP($D489,CoRAP_update!$A$5:$J$376,MATCH(Sammanfattning!S$1,CoRAP_update!$A$4:$J$4,0),FALSE),VLOOKUP($A489,CoRAP_update!$D$5:$J$376,MATCH(Sammanfattning!S$1,CoRAP_update!$D$4:$J$4,0),FALSE)),VLOOKUP($C489,CoRAP_update!$C$5:$J$376,MATCH(Sammanfattning!S$1,CoRAP_update!$C$4:$J$4,0),FALSE))</f>
        <v>CMR#Consumer use#High (aggregated) tonnage#High RCR#Wide dispersive use</v>
      </c>
      <c r="T489" s="76" t="e">
        <f>IF($A489="-",VLOOKUP($D489,EDC_update!$C$2:$F$450,4,FALSE),VLOOKUP($A489,EDC_update!$B$2:$F$450,5,FALSE))</f>
        <v>#N/A</v>
      </c>
      <c r="V489" s="78">
        <f>IF(IFERROR(SEARCH("PBT",P489),99)=99,IF(IFERROR(SEARCH("suspected PBT",S489),99)=99,IF(IFERROR(SEARCH("concluded to be PBT",K489),99)=99,IF(IFERROR(SEARCH("PBT",S489),99)=99,IF(IFERROR(SEARCH("PBT cand",L489),99)=99,IF(IFERROR(SEARCH("PBT",L489),99)=99,IF(IFERROR(SEARCH("persistent, bioackumulative and toxic properties",K489),99)=99,0,Scoring!$E$3),Scoring!$E$3),Scoring!$E$7),Scoring!$E$3),Scoring!$E$5),Scoring!$E$6),Scoring!$E$3)</f>
        <v>0</v>
      </c>
      <c r="W489" s="78">
        <f>IF(IFERROR(SEARCH("vPvB",P489),99)=99,IF(IFERROR(SEARCH("suspected pbt/vPvB",S489),99)=99,IF(IFERROR(SEARCH("vPvB",S489),99)=99,IF(IFERROR(SEARCH("concluded to be a vPvB",S489),99)=99,IF(IFERROR(SEARCH("identified as vPvB",K489),99)=99,IF(IFERROR(SEARCH("concluded to be a vPvB",K489),99)=99,IF(IFERROR(SEARCH("concluded to be both pbt and vPvB",S489),99)=99,IF(IFERROR(SEARCH("concluded to be both pbt and vPvB",K489),99)=99,0,Scoring!$E$5),Scoring!$E$5),Scoring!$E$5),Scoring!$E$5),Scoring!$E$5),Scoring!$E$4),Scoring!$E$6),Scoring!$E$4)</f>
        <v>0</v>
      </c>
      <c r="X489" s="78">
        <f>IF(IFERROR(SEARCH("H410",N489),99)=99,IF(IFERROR(SEARCH("H410",O489),99)=99,IF(IFERROR(SEARCH("H410",Q489),99)=99,IF(IFERROR(SEARCH("H410",M489),99)=99,IF(IFERROR(SEARCH("H410",R489),99)=99,IF(IFERROR(SEARCH("H411",N489),99)=99,IF(IFERROR(SEARCH("H411",O489),99)=99,IF(IFERROR(SEARCH("H411",Q489),99)=99,IF(IFERROR(SEARCH("H411",M489),99)=99,IF(IFERROR(SEARCH("H411",R489),99)=99,IF(IFERROR(SEARCH("H413",N489),99)=99,IF(IFERROR(SEARCH("H413",O489),99)=99,IF(IFERROR(SEARCH("H413",Q489),99)=99,IF(IFERROR(SEARCH("H413",M489),99)=99,IF(IFERROR(SEARCH("H413",R489),99)=99,IF(IFERROR(SEARCH("H412",N489),99)=99,IF(IFERROR(SEARCH("H412",O489),99)=99,IF(IFERROR(SEARCH("H412",Q489),99)=99,IF(IFERROR(SEARCH("H412",M489),99)=99,IF(IFERROR(SEARCH("H412",R489),99)=99,0,Scoring!$E$2),Scoring!$E$2),Scoring!$E$2),Scoring!$E$2),Scoring!$E$2),Scoring!$E$2),Scoring!$E$2),Scoring!$E$2),Scoring!$E$2),Scoring!$E$2),Scoring!$E$2),Scoring!$E$2),Scoring!$E$2),Scoring!$E$2),Scoring!$E$2),Scoring!$E$2),Scoring!$E$2),Scoring!$E$2),Scoring!$E$2),Scoring!$E$2)</f>
        <v>0</v>
      </c>
      <c r="Y489" s="78">
        <f>IF(IFERROR(SEARCH("CMR",K489),99)=99,IF(IFERROR(SEARCH("Suspected CMR",S489),99)=99,IF(IFERROR(SEARCH("CMR",S489),99)=99,0,Scoring!$E$8),Scoring!$E$9),Scoring!$E$8)</f>
        <v>3</v>
      </c>
      <c r="Z489" s="78">
        <f>IF(IFERROR(SEARCH("H350",N489),99)=99,IF(IFERROR(SEARCH("H350",O489),99)=99,IF(IFERROR(SEARCH("H350",Q489),99)=99,IF(IFERROR(SEARCH("H350",M489),99)=99,IF(IFERROR(SEARCH("H350",R489),99)=99,IF(IFERROR(SEARCH("H351",N489),99)=99,IF(IFERROR(SEARCH("H351",O489),99)=99,IF(IFERROR(SEARCH("H351",Q489),99)=99,IF(IFERROR(SEARCH("H351",M489),99)=99,IF(IFERROR(SEARCH("H351",R489),99)=99,IF(IFERROR(SEARCH("carcinogenic",P489),99)=99,IF(IFERROR(SEARCH("suspected carcinogenic",S489),99)=99,0,Scoring!$E$12),Scoring!$E$11),Scoring!$E$10),Scoring!$E$10),Scoring!$E$10),Scoring!$E$10),Scoring!$E$10),Scoring!$E$10),Scoring!$E$10),Scoring!$E$10),Scoring!$E$10),Scoring!$E$10)</f>
        <v>1</v>
      </c>
      <c r="AA489" s="78">
        <f>IF(IFERROR(SEARCH("H340",N489),99)=99,IF(IFERROR(SEARCH("H340",O489),99)=99,IF(IFERROR(SEARCH("H340",Q489),99)=99,IF(IFERROR(SEARCH("H340",M489),99)=99,IF(IFERROR(SEARCH("H340",R489),99)=99,IF(IFERROR(SEARCH("H341",N489),99)=99,IF(IFERROR(SEARCH("H341",O489),99)=99,IF(IFERROR(SEARCH("H341",Q489),99)=99,IF(IFERROR(SEARCH("H341",M489),99)=99,IF(IFERROR(SEARCH("H341",R489),99)=99,IF(IFERROR(SEARCH("mutagenic",P489),99)=99,IF(IFERROR(SEARCH("suspected mutagenic",S489),99)=99,0,Scoring!$E$15),Scoring!$E$14),Scoring!$E$13),Scoring!$E$13),Scoring!$E$13),Scoring!$E$13),Scoring!$E$13),Scoring!$E$13),Scoring!$E$13),Scoring!$E$13),Scoring!$E$13),Scoring!$E$13)</f>
        <v>1</v>
      </c>
      <c r="AB489" s="78">
        <f>IF(IFERROR(SEARCH("H360",N489),99)=99,IF(IFERROR(SEARCH("H360",O489),99)=99,IF(IFERROR(SEARCH("H360",Q489),99)=99,IF(IFERROR(SEARCH("H360",M489),99)=99,IF(IFERROR(SEARCH("H360",R489),99)=99,IF(IFERROR(SEARCH("H361",N489),99)=99,IF(IFERROR(SEARCH("H361",O489),99)=99,IF(IFERROR(SEARCH("H361",Q489),99)=99,IF(IFERROR(SEARCH("H361",M489),99)=99,IF(IFERROR(SEARCH("H361",R489),99)=99,IF(IFERROR(SEARCH("reproduction",P489),99)=99,IF(IFERROR(SEARCH("suspected reprotoxic",S489),99)=99,IF(IFERROR(SEARCH("reprotoxic",S489),99)=99,IF(IFERROR(SEARCH("reprotoxic",K489),99)=99,0,Scoring!$E$18),Scoring!$E$18),Scoring!$E$19),Scoring!$E$17),Scoring!$E$16),Scoring!$E$16),Scoring!$E$16),Scoring!$E$16),Scoring!$E$16),Scoring!$E$16),Scoring!$E$16),Scoring!$E$16),Scoring!$E$16),Scoring!$E$16)</f>
        <v>0</v>
      </c>
      <c r="AC489" s="78">
        <f>IF(IFERROR(SEARCH("57f",L489),99)=99,IF(IFERROR(SEARCH("57(f)",P489),99)=99,0,Scoring!$E$20),Scoring!$E$20)</f>
        <v>0</v>
      </c>
      <c r="AD489" s="78">
        <f>IF(IFERROR(SEARCH("CAT1",T489),99)=99,IF(IFERROR(SEARCH("CAT2",T489),99)=99,IF(IFERROR(SEARCH("CAT3",T489),99)=99,IF(IFERROR(SEARCH("concluded to be endocrine",K489),99)=99,IF(IFERROR(SEARCH("categorised as endocrine",K489),99)=99,IF(IFERROR(SEARCH("endocrine disrupting",P489),99)=99,IF(IFERROR(SEARCH("endocrine disrupting",K489),99)=99,IF(IFERROR(SEARCH("suspected endocrine",S489),99)=99,IF(IFERROR(SEARCH("potential endocrine",S489),99)=99,0,Scoring!$E$25),Scoring!$E$25),Scoring!$E$24),Scoring!$E$24),Scoring!$E$24),Scoring!$E$24),Scoring!$E$23),Scoring!$E$22),Scoring!$E$21)</f>
        <v>0</v>
      </c>
      <c r="AE489" s="78">
        <f>IF(IFERROR(SEARCH("suspected sensitiser",S489),99)=99,IF(IFERROR(SEARCH("sensitiser",S489),99)=99,IF(IFERROR(SEARCH("other hazard based concern",S489),99)=99,0,Scoring!$E$28),Scoring!$E$26),Scoring!$E$27)</f>
        <v>0</v>
      </c>
      <c r="AF489" s="78">
        <f>IF(IFERROR(M489,1)=1,IF(IFERROR(N489,1)=1,IF(IFERROR(O489,1)=1,IF(IFERROR(Q489,1)=1,IF(IFERROR(R489,1)=1,IF(IFERROR(T489,1)=1,IF(IFERROR(K489,1)=1,IF(IFERROR(P489,1)=1,IF(IFERROR(S489,1)=1,Scoring!$E$29,0),0),0),0),0),0),0),0),0)</f>
        <v>0</v>
      </c>
      <c r="AG489" s="78">
        <f t="shared" si="43"/>
        <v>3</v>
      </c>
      <c r="AI489" s="93"/>
      <c r="AJ489" s="94"/>
      <c r="AK489" s="76"/>
      <c r="AL489" s="75"/>
      <c r="AN489" s="79"/>
      <c r="AO489" s="79"/>
      <c r="AP489" s="79"/>
      <c r="AQ489" s="79"/>
      <c r="AR489" s="79"/>
      <c r="AS489" s="78"/>
      <c r="AU489" s="79">
        <f>IF(IFERROR(F489,99)=99,IF(IFERROR(G489,99)=99,IF(IFERROR(H489,99)=99,IF(IFERROR(I489,99)=99,IF(IFERROR(E489,99)=99,IF(IFERROR(J489,99)=99,0,Scoring!$B$7),Scoring!$B$3),Scoring!$B$2),Scoring!$B$6),Scoring!$B$5),Scoring!$B$4)</f>
        <v>0.5</v>
      </c>
      <c r="AV489" s="78">
        <f t="shared" si="44"/>
        <v>1.5</v>
      </c>
      <c r="AW489" s="78"/>
      <c r="AX489" s="66"/>
      <c r="AY489" s="78"/>
      <c r="AZ489" s="76"/>
      <c r="BA489" s="76"/>
      <c r="BB489" s="76"/>
    </row>
    <row r="490" spans="1:54" x14ac:dyDescent="0.25">
      <c r="A490" s="77" t="s">
        <v>7475</v>
      </c>
      <c r="B490" s="76" t="str">
        <f t="shared" si="46"/>
        <v>204-624-6</v>
      </c>
      <c r="C490" s="77" t="s">
        <v>612</v>
      </c>
      <c r="D490" s="77" t="s">
        <v>613</v>
      </c>
      <c r="E490" s="76" t="str">
        <f>IF(C490="-",IF(A490="-",VLOOKUP(D490,'sin-list 180320_update'!$C$2:$C$835,1,FALSE),VLOOKUP(A490,'sin-list 180320_update'!$A$2:$A$835,1,FALSE)),VLOOKUP(C490,'sin-list 180320_update'!$B$2:$B$835,1,FALSE))</f>
        <v>204-624-6</v>
      </c>
      <c r="F490" s="76" t="e">
        <f>IF($C490="-",IF($A490="-",VLOOKUP($D490,'REACH Bilaga XVII_update'!$A$5:$A$131,1,FALSE),VLOOKUP($A490,'REACH Bilaga XVII_update'!$C$5:$C$131,1,FALSE)),VLOOKUP($C490,'REACH Bilaga XVII_update'!$B$5:$B$131,1,FALSE))</f>
        <v>#N/A</v>
      </c>
      <c r="G490" s="76" t="e">
        <f>IF($C490="-",IF($A490="-",VLOOKUP($D490,' REACH Bilaga 59_update'!$A$5:$A$210,1,FALSE),VLOOKUP($A490,' REACH Bilaga 59_update'!$D$5:$D$210,1,FALSE)),VLOOKUP($C490,' REACH Bilaga 59_update'!$C$5:$C$210,1,FALSE))</f>
        <v>#N/A</v>
      </c>
      <c r="H490" s="76" t="e">
        <f>IF($C490="-",IF($A490="-",VLOOKUP($D490,'REACH Bilaga XIV_update'!$A$5:$A$110,1,FALSE),VLOOKUP($A490,'REACH Bilaga XIV_update'!$D$5:$D$110,1,FALSE)),VLOOKUP($C490,'REACH Bilaga XIV_update'!$C$5:$C$110,1,FALSE))</f>
        <v>#N/A</v>
      </c>
      <c r="I490" s="76" t="e">
        <f>IF($C490="-",IF($A490="-",VLOOKUP($D490,CoRAP_update!$A$5:$A$376,1,FALSE),VLOOKUP($A490,CoRAP_update!$D$5:$D$376,1,FALSE)),VLOOKUP($C490,CoRAP_update!$C$5:$C$376,1,FALSE))</f>
        <v>#N/A</v>
      </c>
      <c r="J490" s="76" t="e">
        <f>IF($C490="-",IF($A490="-",VLOOKUP($D490,EDC_update!$C$2:$C$450,1,FALSE),VLOOKUP($A490,EDC_update!$B$2:$B$450,1,FALSE)),VLOOKUP($C490,EDC_update!$L$2:$L$450,1,FALSE))</f>
        <v>#N/A</v>
      </c>
      <c r="K490" s="76" t="str">
        <f>IF($C490="-",IF($A490="-",IF(VLOOKUP($D490,'sin-list 180320_update'!$C$2:$S$835,3,FALSE)="",NA(),VLOOKUP($D490,'sin-list 180320_update'!$C$2:$S$835,3,FALSE)),IF(VLOOKUP($A490,'sin-list 180320_update'!$A$2:$S$835,5,FALSE)="",NA(),VLOOKUP($A490,'sin-list 180320_update'!$A$2:$S$835,5,FALSE))),IF(VLOOKUP($C490,'sin-list 180320_update'!$B$2:$S$835,4,FALSE)="",NA(),VLOOKUP($C490,'sin-list 180320_update'!$B$2:$S$835,4,FALSE)))</f>
        <v>Classified CMR according to Annex VI of Regulation 1272/2008</v>
      </c>
      <c r="L490" s="76" t="str">
        <f>IF($C490="-",IF($A490="-",VLOOKUP($D490,'sin-list 180320_update'!$C$2:$S$835,6,FALSE),VLOOKUP($A490,'sin-list 180320_update'!$A$2:$S$835,8,FALSE)),VLOOKUP($C490,'sin-list 180320_update'!$B$2:$S$835,7,FALSE))</f>
        <v>Repr. 1B
Acute Tox. 4 *</v>
      </c>
      <c r="M490" s="76" t="str">
        <f>IF($C490="-",IF($A490="-",IF(VLOOKUP($D490,'sin-list 180320_update'!$C$2:$S$835,8,FALSE)="",NA(),VLOOKUP($D490,'sin-list 180320_update'!$C$2:$S$835,8,FALSE)),IF(VLOOKUP($A490,'sin-list 180320_update'!$A$2:$S$835,10,FALSE)="",NA(),VLOOKUP($A490,'sin-list 180320_update'!$A$2:$S$835,10,FALSE))),IF(VLOOKUP($C490,'sin-list 180320_update'!$B$2:$S$835,9,FALSE)="",NA(),VLOOKUP($C490,'sin-list 180320_update'!$B$2:$S$835,9,FALSE)))</f>
        <v>H360D ***
H312</v>
      </c>
      <c r="N490" s="76" t="e">
        <f>IF($C490="-",IF($A490="-",IF(VLOOKUP($D490,'REACH Bilaga XVII_update'!$A$5:$E$131,4,FALSE)="",NA(),VLOOKUP($D490,'REACH Bilaga XVII_update'!$A$5:$E$131,4,FALSE)),IF(VLOOKUP($A490,'REACH Bilaga XVII_update'!$C$5:$D$131,2,FALSE)="",NA(),VLOOKUP($A490,'REACH Bilaga XVII_update'!$C$5:$D$131,2,FALSE))),IF(VLOOKUP($C490,'REACH Bilaga XVII_update'!$B$5:$D$131,3,FALSE)="",NA(),VLOOKUP($C490,'REACH Bilaga XVII_update'!$B$5:$D$131,3,FALSE)))</f>
        <v>#N/A</v>
      </c>
      <c r="O490" s="76" t="e">
        <f>IF($C490="-",IF($A490="-",IF(VLOOKUP($D490,' REACH Bilaga 59_update'!$A$5:$E$210,5,FALSE)="",NA(),VLOOKUP($D490,' REACH Bilaga 59_update'!$A$5:$E$210,5,FALSE)),IF(VLOOKUP($A490,' REACH Bilaga 59_update'!$D$5:$E$210,2,FALSE)="",NA(),VLOOKUP($A490,' REACH Bilaga 59_update'!$D$5:$E$210,2,FALSE))),IF(VLOOKUP($C490,' REACH Bilaga 59_update'!$C$5:$E$210,3,FALSE)="",NA(),VLOOKUP($C490,' REACH Bilaga 59_update'!$C$5:$E$210,3,FALSE)))</f>
        <v>#N/A</v>
      </c>
      <c r="P490" s="76" t="e">
        <f>IF(C490="-",IF(A490="-",IFERROR(VLOOKUP($D490,' REACH Bilaga 59_update'!$A$5:$F$210,MATCH(Sammanfattning!P$1,' REACH Bilaga 59_update'!$A$4:$F$4,0),FALSE),VLOOKUP($D490,'REACH Bilaga XIV_update'!$A$4:$H$110,MATCH(Sammanfattning!P$1,'REACH Bilaga XIV_update'!$A$4:$H$4,0),FALSE)),IFERROR(VLOOKUP($A490,' REACH Bilaga 59_update'!$D$5:$F$210,MATCH(Sammanfattning!P$1,' REACH Bilaga 59_update'!$D$4:$F$4,0),FALSE),VLOOKUP($A490,'REACH Bilaga XIV_update'!$D$4:$H$110,MATCH(Sammanfattning!P$1,'REACH Bilaga XIV_update'!$D$4:$H$4,0),FALSE))),IFERROR(VLOOKUP($C490,' REACH Bilaga 59_update'!$C$5:$F$210,MATCH(Sammanfattning!P$1,' REACH Bilaga 59_update'!$C$4:$F$4,0),FALSE),VLOOKUP($C490,'REACH Bilaga XIV_update'!$C$4:$H$110,MATCH(Sammanfattning!P$1,'REACH Bilaga XIV_update'!$C$4:$H$4,0),FALSE)))</f>
        <v>#N/A</v>
      </c>
      <c r="Q490" s="76" t="e">
        <f>IF($C490="-",IF($A490="-",IF(VLOOKUP($D490,'REACH Bilaga XIV_update'!$A$5:$I$110,9,FALSE)="",NA(),VLOOKUP($D490,'REACH Bilaga XIV_update'!$A$5:$I$110,9,FALSE)),IF(VLOOKUP($A490,'REACH Bilaga XIV_update'!$D$5:$I$110,6,FALSE)="",NA(),VLOOKUP($A490,'REACH Bilaga XIV_update'!$D$5:$I$110,6,FALSE))),IF(VLOOKUP($C490,'REACH Bilaga XIV_update'!$C$5:$I$110,7,FALSE)="",NA(),VLOOKUP($C490,'REACH Bilaga XIV_update'!$C$5:$I$110,7,FALSE)))</f>
        <v>#N/A</v>
      </c>
      <c r="R490" s="76" t="e">
        <f>IF($C490="-",IF($A490="-",IF(VLOOKUP($D490,CoRAP_update!$A$5:$O$376,15,FALSE)="",NA(),VLOOKUP($D490,CoRAP_update!$A$5:$O$376,15,FALSE)),IF(VLOOKUP($A490,CoRAP_update!$D$5:$O$376,12,FALSE)="",NA(),VLOOKUP($A490,CoRAP_update!$D$5:$O$376,12,FALSE))),IF(VLOOKUP($C490,CoRAP_update!$C$5:$O$376,13,FALSE)="",NA(),VLOOKUP($C490,CoRAP_update!$C$5:$O$376,13,FALSE)))</f>
        <v>#N/A</v>
      </c>
      <c r="S490" s="144" t="e">
        <f>IF($C490="-",IF($A490="-",VLOOKUP($D490,CoRAP_update!$A$5:$J$376,MATCH(Sammanfattning!S$1,CoRAP_update!$A$4:$J$4,0),FALSE),VLOOKUP($A490,CoRAP_update!$D$5:$J$376,MATCH(Sammanfattning!S$1,CoRAP_update!$D$4:$J$4,0),FALSE)),VLOOKUP($C490,CoRAP_update!$C$5:$J$376,MATCH(Sammanfattning!S$1,CoRAP_update!$C$4:$J$4,0),FALSE))</f>
        <v>#N/A</v>
      </c>
      <c r="T490" s="76" t="e">
        <f>IF($A490="-",VLOOKUP($D490,EDC_update!$C$2:$F$450,4,FALSE),VLOOKUP($A490,EDC_update!$B$2:$F$450,5,FALSE))</f>
        <v>#N/A</v>
      </c>
      <c r="V490" s="78">
        <f>IF(IFERROR(SEARCH("PBT",P490),99)=99,IF(IFERROR(SEARCH("suspected PBT",S490),99)=99,IF(IFERROR(SEARCH("concluded to be PBT",K490),99)=99,IF(IFERROR(SEARCH("PBT",S490),99)=99,IF(IFERROR(SEARCH("PBT cand",L490),99)=99,IF(IFERROR(SEARCH("PBT",L490),99)=99,IF(IFERROR(SEARCH("persistent, bioackumulative and toxic properties",K490),99)=99,0,Scoring!$E$3),Scoring!$E$3),Scoring!$E$7),Scoring!$E$3),Scoring!$E$5),Scoring!$E$6),Scoring!$E$3)</f>
        <v>0</v>
      </c>
      <c r="W490" s="78">
        <f>IF(IFERROR(SEARCH("vPvB",P490),99)=99,IF(IFERROR(SEARCH("suspected pbt/vPvB",S490),99)=99,IF(IFERROR(SEARCH("vPvB",S490),99)=99,IF(IFERROR(SEARCH("concluded to be a vPvB",S490),99)=99,IF(IFERROR(SEARCH("identified as vPvB",K490),99)=99,IF(IFERROR(SEARCH("concluded to be a vPvB",K490),99)=99,IF(IFERROR(SEARCH("concluded to be both pbt and vPvB",S490),99)=99,IF(IFERROR(SEARCH("concluded to be both pbt and vPvB",K490),99)=99,0,Scoring!$E$5),Scoring!$E$5),Scoring!$E$5),Scoring!$E$5),Scoring!$E$5),Scoring!$E$4),Scoring!$E$6),Scoring!$E$4)</f>
        <v>0</v>
      </c>
      <c r="X490" s="78">
        <f>IF(IFERROR(SEARCH("H410",N490),99)=99,IF(IFERROR(SEARCH("H410",O490),99)=99,IF(IFERROR(SEARCH("H410",Q490),99)=99,IF(IFERROR(SEARCH("H410",M490),99)=99,IF(IFERROR(SEARCH("H410",R490),99)=99,IF(IFERROR(SEARCH("H411",N490),99)=99,IF(IFERROR(SEARCH("H411",O490),99)=99,IF(IFERROR(SEARCH("H411",Q490),99)=99,IF(IFERROR(SEARCH("H411",M490),99)=99,IF(IFERROR(SEARCH("H411",R490),99)=99,IF(IFERROR(SEARCH("H413",N490),99)=99,IF(IFERROR(SEARCH("H413",O490),99)=99,IF(IFERROR(SEARCH("H413",Q490),99)=99,IF(IFERROR(SEARCH("H413",M490),99)=99,IF(IFERROR(SEARCH("H413",R490),99)=99,IF(IFERROR(SEARCH("H412",N490),99)=99,IF(IFERROR(SEARCH("H412",O490),99)=99,IF(IFERROR(SEARCH("H412",Q490),99)=99,IF(IFERROR(SEARCH("H412",M490),99)=99,IF(IFERROR(SEARCH("H412",R490),99)=99,0,Scoring!$E$2),Scoring!$E$2),Scoring!$E$2),Scoring!$E$2),Scoring!$E$2),Scoring!$E$2),Scoring!$E$2),Scoring!$E$2),Scoring!$E$2),Scoring!$E$2),Scoring!$E$2),Scoring!$E$2),Scoring!$E$2),Scoring!$E$2),Scoring!$E$2),Scoring!$E$2),Scoring!$E$2),Scoring!$E$2),Scoring!$E$2),Scoring!$E$2)</f>
        <v>0</v>
      </c>
      <c r="Y490" s="78">
        <f>IF(IFERROR(SEARCH("CMR",K490),99)=99,IF(IFERROR(SEARCH("Suspected CMR",S490),99)=99,IF(IFERROR(SEARCH("CMR",S490),99)=99,0,Scoring!$E$8),Scoring!$E$9),Scoring!$E$8)</f>
        <v>3</v>
      </c>
      <c r="Z490" s="78">
        <f>IF(IFERROR(SEARCH("H350",N490),99)=99,IF(IFERROR(SEARCH("H350",O490),99)=99,IF(IFERROR(SEARCH("H350",Q490),99)=99,IF(IFERROR(SEARCH("H350",M490),99)=99,IF(IFERROR(SEARCH("H350",R490),99)=99,IF(IFERROR(SEARCH("H351",N490),99)=99,IF(IFERROR(SEARCH("H351",O490),99)=99,IF(IFERROR(SEARCH("H351",Q490),99)=99,IF(IFERROR(SEARCH("H351",M490),99)=99,IF(IFERROR(SEARCH("H351",R490),99)=99,IF(IFERROR(SEARCH("carcinogenic",P490),99)=99,IF(IFERROR(SEARCH("suspected carcinogenic",S490),99)=99,0,Scoring!$E$12),Scoring!$E$11),Scoring!$E$10),Scoring!$E$10),Scoring!$E$10),Scoring!$E$10),Scoring!$E$10),Scoring!$E$10),Scoring!$E$10),Scoring!$E$10),Scoring!$E$10),Scoring!$E$10)</f>
        <v>0</v>
      </c>
      <c r="AA490" s="78">
        <f>IF(IFERROR(SEARCH("H340",N490),99)=99,IF(IFERROR(SEARCH("H340",O490),99)=99,IF(IFERROR(SEARCH("H340",Q490),99)=99,IF(IFERROR(SEARCH("H340",M490),99)=99,IF(IFERROR(SEARCH("H340",R490),99)=99,IF(IFERROR(SEARCH("H341",N490),99)=99,IF(IFERROR(SEARCH("H341",O490),99)=99,IF(IFERROR(SEARCH("H341",Q490),99)=99,IF(IFERROR(SEARCH("H341",M490),99)=99,IF(IFERROR(SEARCH("H341",R490),99)=99,IF(IFERROR(SEARCH("mutagenic",P490),99)=99,IF(IFERROR(SEARCH("suspected mutagenic",S490),99)=99,0,Scoring!$E$15),Scoring!$E$14),Scoring!$E$13),Scoring!$E$13),Scoring!$E$13),Scoring!$E$13),Scoring!$E$13),Scoring!$E$13),Scoring!$E$13),Scoring!$E$13),Scoring!$E$13),Scoring!$E$13)</f>
        <v>0</v>
      </c>
      <c r="AB490" s="78">
        <f>IF(IFERROR(SEARCH("H360",N490),99)=99,IF(IFERROR(SEARCH("H360",O490),99)=99,IF(IFERROR(SEARCH("H360",Q490),99)=99,IF(IFERROR(SEARCH("H360",M490),99)=99,IF(IFERROR(SEARCH("H360",R490),99)=99,IF(IFERROR(SEARCH("H361",N490),99)=99,IF(IFERROR(SEARCH("H361",O490),99)=99,IF(IFERROR(SEARCH("H361",Q490),99)=99,IF(IFERROR(SEARCH("H361",M490),99)=99,IF(IFERROR(SEARCH("H361",R490),99)=99,IF(IFERROR(SEARCH("reproduction",P490),99)=99,IF(IFERROR(SEARCH("suspected reprotoxic",S490),99)=99,IF(IFERROR(SEARCH("reprotoxic",S490),99)=99,IF(IFERROR(SEARCH("reprotoxic",K490),99)=99,0,Scoring!$E$18),Scoring!$E$18),Scoring!$E$19),Scoring!$E$17),Scoring!$E$16),Scoring!$E$16),Scoring!$E$16),Scoring!$E$16),Scoring!$E$16),Scoring!$E$16),Scoring!$E$16),Scoring!$E$16),Scoring!$E$16),Scoring!$E$16)</f>
        <v>1</v>
      </c>
      <c r="AC490" s="78">
        <f>IF(IFERROR(SEARCH("57f",L490),99)=99,IF(IFERROR(SEARCH("57(f)",P490),99)=99,0,Scoring!$E$20),Scoring!$E$20)</f>
        <v>0</v>
      </c>
      <c r="AD490" s="78">
        <f>IF(IFERROR(SEARCH("CAT1",T490),99)=99,IF(IFERROR(SEARCH("CAT2",T490),99)=99,IF(IFERROR(SEARCH("CAT3",T490),99)=99,IF(IFERROR(SEARCH("concluded to be endocrine",K490),99)=99,IF(IFERROR(SEARCH("categorised as endocrine",K490),99)=99,IF(IFERROR(SEARCH("endocrine disrupting",P490),99)=99,IF(IFERROR(SEARCH("endocrine disrupting",K490),99)=99,IF(IFERROR(SEARCH("suspected endocrine",S490),99)=99,IF(IFERROR(SEARCH("potential endocrine",S490),99)=99,0,Scoring!$E$25),Scoring!$E$25),Scoring!$E$24),Scoring!$E$24),Scoring!$E$24),Scoring!$E$24),Scoring!$E$23),Scoring!$E$22),Scoring!$E$21)</f>
        <v>0</v>
      </c>
      <c r="AE490" s="78">
        <f>IF(IFERROR(SEARCH("suspected sensitiser",S490),99)=99,IF(IFERROR(SEARCH("sensitiser",S490),99)=99,IF(IFERROR(SEARCH("other hazard based concern",S490),99)=99,0,Scoring!$E$28),Scoring!$E$26),Scoring!$E$27)</f>
        <v>0</v>
      </c>
      <c r="AF490" s="78">
        <f>IF(IFERROR(M490,1)=1,IF(IFERROR(N490,1)=1,IF(IFERROR(O490,1)=1,IF(IFERROR(Q490,1)=1,IF(IFERROR(R490,1)=1,IF(IFERROR(T490,1)=1,IF(IFERROR(K490,1)=1,IF(IFERROR(P490,1)=1,IF(IFERROR(S490,1)=1,Scoring!$E$29,0),0),0),0),0),0),0),0),0)</f>
        <v>0</v>
      </c>
      <c r="AG490" s="78">
        <f t="shared" si="43"/>
        <v>3</v>
      </c>
      <c r="AI490" s="93"/>
      <c r="AJ490" s="94"/>
      <c r="AK490" s="76"/>
      <c r="AL490" s="75"/>
      <c r="AN490" s="79"/>
      <c r="AO490" s="79"/>
      <c r="AP490" s="79"/>
      <c r="AQ490" s="79"/>
      <c r="AR490" s="79"/>
      <c r="AS490" s="78"/>
      <c r="AU490" s="79">
        <f>IF(IFERROR(F490,99)=99,IF(IFERROR(G490,99)=99,IF(IFERROR(H490,99)=99,IF(IFERROR(I490,99)=99,IF(IFERROR(E490,99)=99,IF(IFERROR(J490,99)=99,0,Scoring!$B$7),Scoring!$B$3),Scoring!$B$2),Scoring!$B$6),Scoring!$B$5),Scoring!$B$4)</f>
        <v>0.3</v>
      </c>
      <c r="AV490" s="78">
        <f t="shared" si="44"/>
        <v>0.89999999999999991</v>
      </c>
      <c r="AW490" s="78"/>
      <c r="AX490" s="66"/>
      <c r="AY490" s="78"/>
      <c r="AZ490" s="76"/>
      <c r="BA490" s="76"/>
      <c r="BB490" s="76"/>
    </row>
    <row r="491" spans="1:54" x14ac:dyDescent="0.25">
      <c r="A491" s="77" t="s">
        <v>6092</v>
      </c>
      <c r="B491" s="76" t="str">
        <f t="shared" si="46"/>
        <v>204-818-0</v>
      </c>
      <c r="C491" s="77" t="s">
        <v>636</v>
      </c>
      <c r="D491" s="77" t="s">
        <v>637</v>
      </c>
      <c r="E491" s="76" t="str">
        <f>IF(C491="-",IF(A491="-",VLOOKUP(D491,'sin-list 180320_update'!$C$2:$C$835,1,FALSE),VLOOKUP(A491,'sin-list 180320_update'!$A$2:$A$835,1,FALSE)),VLOOKUP(C491,'sin-list 180320_update'!$B$2:$B$835,1,FALSE))</f>
        <v>204-818-0</v>
      </c>
      <c r="F491" s="76" t="e">
        <f>IF($C491="-",IF($A491="-",VLOOKUP($D491,'REACH Bilaga XVII_update'!$A$5:$A$131,1,FALSE),VLOOKUP($A491,'REACH Bilaga XVII_update'!$C$5:$C$131,1,FALSE)),VLOOKUP($C491,'REACH Bilaga XVII_update'!$B$5:$B$131,1,FALSE))</f>
        <v>#N/A</v>
      </c>
      <c r="G491" s="76" t="e">
        <f>IF($C491="-",IF($A491="-",VLOOKUP($D491,' REACH Bilaga 59_update'!$A$5:$A$210,1,FALSE),VLOOKUP($A491,' REACH Bilaga 59_update'!$D$5:$D$210,1,FALSE)),VLOOKUP($C491,' REACH Bilaga 59_update'!$C$5:$C$210,1,FALSE))</f>
        <v>#N/A</v>
      </c>
      <c r="H491" s="76" t="e">
        <f>IF($C491="-",IF($A491="-",VLOOKUP($D491,'REACH Bilaga XIV_update'!$A$5:$A$110,1,FALSE),VLOOKUP($A491,'REACH Bilaga XIV_update'!$D$5:$D$110,1,FALSE)),VLOOKUP($C491,'REACH Bilaga XIV_update'!$C$5:$C$110,1,FALSE))</f>
        <v>#N/A</v>
      </c>
      <c r="I491" s="76" t="e">
        <f>IF($C491="-",IF($A491="-",VLOOKUP($D491,CoRAP_update!$A$5:$A$376,1,FALSE),VLOOKUP($A491,CoRAP_update!$D$5:$D$376,1,FALSE)),VLOOKUP($C491,CoRAP_update!$C$5:$C$376,1,FALSE))</f>
        <v>#N/A</v>
      </c>
      <c r="J491" s="76" t="e">
        <f>IF($C491="-",IF($A491="-",VLOOKUP($D491,EDC_update!$C$2:$C$450,1,FALSE),VLOOKUP($A491,EDC_update!$B$2:$B$450,1,FALSE)),VLOOKUP($C491,EDC_update!$L$2:$L$450,1,FALSE))</f>
        <v>#N/A</v>
      </c>
      <c r="K491" s="76" t="str">
        <f>IF($C491="-",IF($A491="-",IF(VLOOKUP($D491,'sin-list 180320_update'!$C$2:$S$835,3,FALSE)="",NA(),VLOOKUP($D491,'sin-list 180320_update'!$C$2:$S$835,3,FALSE)),IF(VLOOKUP($A491,'sin-list 180320_update'!$A$2:$S$835,5,FALSE)="",NA(),VLOOKUP($A491,'sin-list 180320_update'!$A$2:$S$835,5,FALSE))),IF(VLOOKUP($C491,'sin-list 180320_update'!$B$2:$S$835,4,FALSE)="",NA(),VLOOKUP($C491,'sin-list 180320_update'!$B$2:$S$835,4,FALSE)))</f>
        <v>Classified CMR according to Annex VI of Regulation 1272/2008</v>
      </c>
      <c r="L491" s="76" t="str">
        <f>IF($C491="-",IF($A491="-",VLOOKUP($D491,'sin-list 180320_update'!$C$2:$S$835,6,FALSE),VLOOKUP($A491,'sin-list 180320_update'!$A$2:$S$835,8,FALSE)),VLOOKUP($C491,'sin-list 180320_update'!$B$2:$S$835,7,FALSE))</f>
        <v>Flam. Liq. 2
Carc. 1B
Acute Tox. 4 *
Acute Tox. 4 *
STOT RE 2 *
Eye Irrit. 2
STOT SE 3
Skin Irrit. 2</v>
      </c>
      <c r="M491" s="76" t="str">
        <f>IF($C491="-",IF($A491="-",IF(VLOOKUP($D491,'sin-list 180320_update'!$C$2:$S$835,8,FALSE)="",NA(),VLOOKUP($D491,'sin-list 180320_update'!$C$2:$S$835,8,FALSE)),IF(VLOOKUP($A491,'sin-list 180320_update'!$A$2:$S$835,10,FALSE)="",NA(),VLOOKUP($A491,'sin-list 180320_update'!$A$2:$S$835,10,FALSE))),IF(VLOOKUP($C491,'sin-list 180320_update'!$B$2:$S$835,9,FALSE)="",NA(),VLOOKUP($C491,'sin-list 180320_update'!$B$2:$S$835,9,FALSE)))</f>
        <v>H225
H350
H332
H302
H373 **
H319
H335
H315</v>
      </c>
      <c r="N491" s="76" t="e">
        <f>IF($C491="-",IF($A491="-",IF(VLOOKUP($D491,'REACH Bilaga XVII_update'!$A$5:$E$131,4,FALSE)="",NA(),VLOOKUP($D491,'REACH Bilaga XVII_update'!$A$5:$E$131,4,FALSE)),IF(VLOOKUP($A491,'REACH Bilaga XVII_update'!$C$5:$D$131,2,FALSE)="",NA(),VLOOKUP($A491,'REACH Bilaga XVII_update'!$C$5:$D$131,2,FALSE))),IF(VLOOKUP($C491,'REACH Bilaga XVII_update'!$B$5:$D$131,3,FALSE)="",NA(),VLOOKUP($C491,'REACH Bilaga XVII_update'!$B$5:$D$131,3,FALSE)))</f>
        <v>#N/A</v>
      </c>
      <c r="O491" s="76" t="e">
        <f>IF($C491="-",IF($A491="-",IF(VLOOKUP($D491,' REACH Bilaga 59_update'!$A$5:$E$210,5,FALSE)="",NA(),VLOOKUP($D491,' REACH Bilaga 59_update'!$A$5:$E$210,5,FALSE)),IF(VLOOKUP($A491,' REACH Bilaga 59_update'!$D$5:$E$210,2,FALSE)="",NA(),VLOOKUP($A491,' REACH Bilaga 59_update'!$D$5:$E$210,2,FALSE))),IF(VLOOKUP($C491,' REACH Bilaga 59_update'!$C$5:$E$210,3,FALSE)="",NA(),VLOOKUP($C491,' REACH Bilaga 59_update'!$C$5:$E$210,3,FALSE)))</f>
        <v>#N/A</v>
      </c>
      <c r="P491" s="76" t="e">
        <f>IF(C491="-",IF(A491="-",IFERROR(VLOOKUP($D491,' REACH Bilaga 59_update'!$A$5:$F$210,MATCH(Sammanfattning!P$1,' REACH Bilaga 59_update'!$A$4:$F$4,0),FALSE),VLOOKUP($D491,'REACH Bilaga XIV_update'!$A$4:$H$110,MATCH(Sammanfattning!P$1,'REACH Bilaga XIV_update'!$A$4:$H$4,0),FALSE)),IFERROR(VLOOKUP($A491,' REACH Bilaga 59_update'!$D$5:$F$210,MATCH(Sammanfattning!P$1,' REACH Bilaga 59_update'!$D$4:$F$4,0),FALSE),VLOOKUP($A491,'REACH Bilaga XIV_update'!$D$4:$H$110,MATCH(Sammanfattning!P$1,'REACH Bilaga XIV_update'!$D$4:$H$4,0),FALSE))),IFERROR(VLOOKUP($C491,' REACH Bilaga 59_update'!$C$5:$F$210,MATCH(Sammanfattning!P$1,' REACH Bilaga 59_update'!$C$4:$F$4,0),FALSE),VLOOKUP($C491,'REACH Bilaga XIV_update'!$C$4:$H$110,MATCH(Sammanfattning!P$1,'REACH Bilaga XIV_update'!$C$4:$H$4,0),FALSE)))</f>
        <v>#N/A</v>
      </c>
      <c r="Q491" s="76" t="e">
        <f>IF($C491="-",IF($A491="-",IF(VLOOKUP($D491,'REACH Bilaga XIV_update'!$A$5:$I$110,9,FALSE)="",NA(),VLOOKUP($D491,'REACH Bilaga XIV_update'!$A$5:$I$110,9,FALSE)),IF(VLOOKUP($A491,'REACH Bilaga XIV_update'!$D$5:$I$110,6,FALSE)="",NA(),VLOOKUP($A491,'REACH Bilaga XIV_update'!$D$5:$I$110,6,FALSE))),IF(VLOOKUP($C491,'REACH Bilaga XIV_update'!$C$5:$I$110,7,FALSE)="",NA(),VLOOKUP($C491,'REACH Bilaga XIV_update'!$C$5:$I$110,7,FALSE)))</f>
        <v>#N/A</v>
      </c>
      <c r="R491" s="76" t="e">
        <f>IF($C491="-",IF($A491="-",IF(VLOOKUP($D491,CoRAP_update!$A$5:$O$376,15,FALSE)="",NA(),VLOOKUP($D491,CoRAP_update!$A$5:$O$376,15,FALSE)),IF(VLOOKUP($A491,CoRAP_update!$D$5:$O$376,12,FALSE)="",NA(),VLOOKUP($A491,CoRAP_update!$D$5:$O$376,12,FALSE))),IF(VLOOKUP($C491,CoRAP_update!$C$5:$O$376,13,FALSE)="",NA(),VLOOKUP($C491,CoRAP_update!$C$5:$O$376,13,FALSE)))</f>
        <v>#N/A</v>
      </c>
      <c r="S491" s="144" t="e">
        <f>IF($C491="-",IF($A491="-",VLOOKUP($D491,CoRAP_update!$A$5:$J$376,MATCH(Sammanfattning!S$1,CoRAP_update!$A$4:$J$4,0),FALSE),VLOOKUP($A491,CoRAP_update!$D$5:$J$376,MATCH(Sammanfattning!S$1,CoRAP_update!$D$4:$J$4,0),FALSE)),VLOOKUP($C491,CoRAP_update!$C$5:$J$376,MATCH(Sammanfattning!S$1,CoRAP_update!$C$4:$J$4,0),FALSE))</f>
        <v>#N/A</v>
      </c>
      <c r="T491" s="76" t="e">
        <f>IF($A491="-",VLOOKUP($D491,EDC_update!$C$2:$F$450,4,FALSE),VLOOKUP($A491,EDC_update!$B$2:$F$450,5,FALSE))</f>
        <v>#N/A</v>
      </c>
      <c r="V491" s="78">
        <f>IF(IFERROR(SEARCH("PBT",P491),99)=99,IF(IFERROR(SEARCH("suspected PBT",S491),99)=99,IF(IFERROR(SEARCH("concluded to be PBT",K491),99)=99,IF(IFERROR(SEARCH("PBT",S491),99)=99,IF(IFERROR(SEARCH("PBT cand",L491),99)=99,IF(IFERROR(SEARCH("PBT",L491),99)=99,IF(IFERROR(SEARCH("persistent, bioackumulative and toxic properties",K491),99)=99,0,Scoring!$E$3),Scoring!$E$3),Scoring!$E$7),Scoring!$E$3),Scoring!$E$5),Scoring!$E$6),Scoring!$E$3)</f>
        <v>0</v>
      </c>
      <c r="W491" s="78">
        <f>IF(IFERROR(SEARCH("vPvB",P491),99)=99,IF(IFERROR(SEARCH("suspected pbt/vPvB",S491),99)=99,IF(IFERROR(SEARCH("vPvB",S491),99)=99,IF(IFERROR(SEARCH("concluded to be a vPvB",S491),99)=99,IF(IFERROR(SEARCH("identified as vPvB",K491),99)=99,IF(IFERROR(SEARCH("concluded to be a vPvB",K491),99)=99,IF(IFERROR(SEARCH("concluded to be both pbt and vPvB",S491),99)=99,IF(IFERROR(SEARCH("concluded to be both pbt and vPvB",K491),99)=99,0,Scoring!$E$5),Scoring!$E$5),Scoring!$E$5),Scoring!$E$5),Scoring!$E$5),Scoring!$E$4),Scoring!$E$6),Scoring!$E$4)</f>
        <v>0</v>
      </c>
      <c r="X491" s="78">
        <f>IF(IFERROR(SEARCH("H410",N491),99)=99,IF(IFERROR(SEARCH("H410",O491),99)=99,IF(IFERROR(SEARCH("H410",Q491),99)=99,IF(IFERROR(SEARCH("H410",M491),99)=99,IF(IFERROR(SEARCH("H410",R491),99)=99,IF(IFERROR(SEARCH("H411",N491),99)=99,IF(IFERROR(SEARCH("H411",O491),99)=99,IF(IFERROR(SEARCH("H411",Q491),99)=99,IF(IFERROR(SEARCH("H411",M491),99)=99,IF(IFERROR(SEARCH("H411",R491),99)=99,IF(IFERROR(SEARCH("H413",N491),99)=99,IF(IFERROR(SEARCH("H413",O491),99)=99,IF(IFERROR(SEARCH("H413",Q491),99)=99,IF(IFERROR(SEARCH("H413",M491),99)=99,IF(IFERROR(SEARCH("H413",R491),99)=99,IF(IFERROR(SEARCH("H412",N491),99)=99,IF(IFERROR(SEARCH("H412",O491),99)=99,IF(IFERROR(SEARCH("H412",Q491),99)=99,IF(IFERROR(SEARCH("H412",M491),99)=99,IF(IFERROR(SEARCH("H412",R491),99)=99,0,Scoring!$E$2),Scoring!$E$2),Scoring!$E$2),Scoring!$E$2),Scoring!$E$2),Scoring!$E$2),Scoring!$E$2),Scoring!$E$2),Scoring!$E$2),Scoring!$E$2),Scoring!$E$2),Scoring!$E$2),Scoring!$E$2),Scoring!$E$2),Scoring!$E$2),Scoring!$E$2),Scoring!$E$2),Scoring!$E$2),Scoring!$E$2),Scoring!$E$2)</f>
        <v>0</v>
      </c>
      <c r="Y491" s="78">
        <f>IF(IFERROR(SEARCH("CMR",K491),99)=99,IF(IFERROR(SEARCH("Suspected CMR",S491),99)=99,IF(IFERROR(SEARCH("CMR",S491),99)=99,0,Scoring!$E$8),Scoring!$E$9),Scoring!$E$8)</f>
        <v>3</v>
      </c>
      <c r="Z491" s="78">
        <f>IF(IFERROR(SEARCH("H350",N491),99)=99,IF(IFERROR(SEARCH("H350",O491),99)=99,IF(IFERROR(SEARCH("H350",Q491),99)=99,IF(IFERROR(SEARCH("H350",M491),99)=99,IF(IFERROR(SEARCH("H350",R491),99)=99,IF(IFERROR(SEARCH("H351",N491),99)=99,IF(IFERROR(SEARCH("H351",O491),99)=99,IF(IFERROR(SEARCH("H351",Q491),99)=99,IF(IFERROR(SEARCH("H351",M491),99)=99,IF(IFERROR(SEARCH("H351",R491),99)=99,IF(IFERROR(SEARCH("carcinogenic",P491),99)=99,IF(IFERROR(SEARCH("suspected carcinogenic",S491),99)=99,0,Scoring!$E$12),Scoring!$E$11),Scoring!$E$10),Scoring!$E$10),Scoring!$E$10),Scoring!$E$10),Scoring!$E$10),Scoring!$E$10),Scoring!$E$10),Scoring!$E$10),Scoring!$E$10),Scoring!$E$10)</f>
        <v>1</v>
      </c>
      <c r="AA491" s="78">
        <f>IF(IFERROR(SEARCH("H340",N491),99)=99,IF(IFERROR(SEARCH("H340",O491),99)=99,IF(IFERROR(SEARCH("H340",Q491),99)=99,IF(IFERROR(SEARCH("H340",M491),99)=99,IF(IFERROR(SEARCH("H340",R491),99)=99,IF(IFERROR(SEARCH("H341",N491),99)=99,IF(IFERROR(SEARCH("H341",O491),99)=99,IF(IFERROR(SEARCH("H341",Q491),99)=99,IF(IFERROR(SEARCH("H341",M491),99)=99,IF(IFERROR(SEARCH("H341",R491),99)=99,IF(IFERROR(SEARCH("mutagenic",P491),99)=99,IF(IFERROR(SEARCH("suspected mutagenic",S491),99)=99,0,Scoring!$E$15),Scoring!$E$14),Scoring!$E$13),Scoring!$E$13),Scoring!$E$13),Scoring!$E$13),Scoring!$E$13),Scoring!$E$13),Scoring!$E$13),Scoring!$E$13),Scoring!$E$13),Scoring!$E$13)</f>
        <v>0</v>
      </c>
      <c r="AB491" s="78">
        <f>IF(IFERROR(SEARCH("H360",N491),99)=99,IF(IFERROR(SEARCH("H360",O491),99)=99,IF(IFERROR(SEARCH("H360",Q491),99)=99,IF(IFERROR(SEARCH("H360",M491),99)=99,IF(IFERROR(SEARCH("H360",R491),99)=99,IF(IFERROR(SEARCH("H361",N491),99)=99,IF(IFERROR(SEARCH("H361",O491),99)=99,IF(IFERROR(SEARCH("H361",Q491),99)=99,IF(IFERROR(SEARCH("H361",M491),99)=99,IF(IFERROR(SEARCH("H361",R491),99)=99,IF(IFERROR(SEARCH("reproduction",P491),99)=99,IF(IFERROR(SEARCH("suspected reprotoxic",S491),99)=99,IF(IFERROR(SEARCH("reprotoxic",S491),99)=99,IF(IFERROR(SEARCH("reprotoxic",K491),99)=99,0,Scoring!$E$18),Scoring!$E$18),Scoring!$E$19),Scoring!$E$17),Scoring!$E$16),Scoring!$E$16),Scoring!$E$16),Scoring!$E$16),Scoring!$E$16),Scoring!$E$16),Scoring!$E$16),Scoring!$E$16),Scoring!$E$16),Scoring!$E$16)</f>
        <v>0</v>
      </c>
      <c r="AC491" s="78">
        <f>IF(IFERROR(SEARCH("57f",L491),99)=99,IF(IFERROR(SEARCH("57(f)",P491),99)=99,0,Scoring!$E$20),Scoring!$E$20)</f>
        <v>0</v>
      </c>
      <c r="AD491" s="78">
        <f>IF(IFERROR(SEARCH("CAT1",T491),99)=99,IF(IFERROR(SEARCH("CAT2",T491),99)=99,IF(IFERROR(SEARCH("CAT3",T491),99)=99,IF(IFERROR(SEARCH("concluded to be endocrine",K491),99)=99,IF(IFERROR(SEARCH("categorised as endocrine",K491),99)=99,IF(IFERROR(SEARCH("endocrine disrupting",P491),99)=99,IF(IFERROR(SEARCH("endocrine disrupting",K491),99)=99,IF(IFERROR(SEARCH("suspected endocrine",S491),99)=99,IF(IFERROR(SEARCH("potential endocrine",S491),99)=99,0,Scoring!$E$25),Scoring!$E$25),Scoring!$E$24),Scoring!$E$24),Scoring!$E$24),Scoring!$E$24),Scoring!$E$23),Scoring!$E$22),Scoring!$E$21)</f>
        <v>0</v>
      </c>
      <c r="AE491" s="78">
        <f>IF(IFERROR(SEARCH("suspected sensitiser",S491),99)=99,IF(IFERROR(SEARCH("sensitiser",S491),99)=99,IF(IFERROR(SEARCH("other hazard based concern",S491),99)=99,0,Scoring!$E$28),Scoring!$E$26),Scoring!$E$27)</f>
        <v>0</v>
      </c>
      <c r="AF491" s="78">
        <f>IF(IFERROR(M491,1)=1,IF(IFERROR(N491,1)=1,IF(IFERROR(O491,1)=1,IF(IFERROR(Q491,1)=1,IF(IFERROR(R491,1)=1,IF(IFERROR(T491,1)=1,IF(IFERROR(K491,1)=1,IF(IFERROR(P491,1)=1,IF(IFERROR(S491,1)=1,Scoring!$E$29,0),0),0),0),0),0),0),0),0)</f>
        <v>0</v>
      </c>
      <c r="AG491" s="78">
        <f t="shared" si="43"/>
        <v>3</v>
      </c>
      <c r="AI491" s="93"/>
      <c r="AJ491" s="94"/>
      <c r="AK491" s="76"/>
      <c r="AL491" s="75"/>
      <c r="AN491" s="79"/>
      <c r="AO491" s="79"/>
      <c r="AP491" s="79"/>
      <c r="AQ491" s="79"/>
      <c r="AR491" s="79"/>
      <c r="AS491" s="78"/>
      <c r="AU491" s="79">
        <f>IF(IFERROR(F491,99)=99,IF(IFERROR(G491,99)=99,IF(IFERROR(H491,99)=99,IF(IFERROR(I491,99)=99,IF(IFERROR(E491,99)=99,IF(IFERROR(J491,99)=99,0,Scoring!$B$7),Scoring!$B$3),Scoring!$B$2),Scoring!$B$6),Scoring!$B$5),Scoring!$B$4)</f>
        <v>0.3</v>
      </c>
      <c r="AV491" s="78">
        <f t="shared" si="44"/>
        <v>0.89999999999999991</v>
      </c>
      <c r="AW491" s="78"/>
      <c r="AX491" s="66"/>
      <c r="AY491" s="78"/>
      <c r="AZ491" s="76"/>
      <c r="BA491" s="76"/>
      <c r="BB491" s="76"/>
    </row>
    <row r="492" spans="1:54" x14ac:dyDescent="0.25">
      <c r="A492" s="77" t="s">
        <v>3109</v>
      </c>
      <c r="B492" s="76" t="str">
        <f t="shared" si="46"/>
        <v>204-826-4</v>
      </c>
      <c r="C492" s="77" t="s">
        <v>659</v>
      </c>
      <c r="D492" s="77" t="s">
        <v>660</v>
      </c>
      <c r="E492" s="76" t="str">
        <f>IF(C492="-",IF(A492="-",VLOOKUP(D492,'sin-list 180320_update'!$C$2:$C$835,1,FALSE),VLOOKUP(A492,'sin-list 180320_update'!$A$2:$A$835,1,FALSE)),VLOOKUP(C492,'sin-list 180320_update'!$B$2:$B$835,1,FALSE))</f>
        <v>204-826-4</v>
      </c>
      <c r="F492" s="76" t="e">
        <f>IF($C492="-",IF($A492="-",VLOOKUP($D492,'REACH Bilaga XVII_update'!$A$5:$A$131,1,FALSE),VLOOKUP($A492,'REACH Bilaga XVII_update'!$C$5:$C$131,1,FALSE)),VLOOKUP($C492,'REACH Bilaga XVII_update'!$B$5:$B$131,1,FALSE))</f>
        <v>#N/A</v>
      </c>
      <c r="G492" s="76" t="str">
        <f>IF($C492="-",IF($A492="-",VLOOKUP($D492,' REACH Bilaga 59_update'!$A$5:$A$210,1,FALSE),VLOOKUP($A492,' REACH Bilaga 59_update'!$D$5:$D$210,1,FALSE)),VLOOKUP($C492,' REACH Bilaga 59_update'!$C$5:$C$210,1,FALSE))</f>
        <v>204-826-4</v>
      </c>
      <c r="H492" s="76" t="e">
        <f>IF($C492="-",IF($A492="-",VLOOKUP($D492,'REACH Bilaga XIV_update'!$A$5:$A$110,1,FALSE),VLOOKUP($A492,'REACH Bilaga XIV_update'!$D$5:$D$110,1,FALSE)),VLOOKUP($C492,'REACH Bilaga XIV_update'!$C$5:$C$110,1,FALSE))</f>
        <v>#N/A</v>
      </c>
      <c r="I492" s="76" t="e">
        <f>IF($C492="-",IF($A492="-",VLOOKUP($D492,CoRAP_update!$A$5:$A$376,1,FALSE),VLOOKUP($A492,CoRAP_update!$D$5:$D$376,1,FALSE)),VLOOKUP($C492,CoRAP_update!$C$5:$C$376,1,FALSE))</f>
        <v>#N/A</v>
      </c>
      <c r="J492" s="76" t="e">
        <f>IF($C492="-",IF($A492="-",VLOOKUP($D492,EDC_update!$C$2:$C$450,1,FALSE),VLOOKUP($A492,EDC_update!$B$2:$B$450,1,FALSE)),VLOOKUP($C492,EDC_update!$L$2:$L$450,1,FALSE))</f>
        <v>#N/A</v>
      </c>
      <c r="K492" s="76" t="str">
        <f>IF($C492="-",IF($A492="-",IF(VLOOKUP($D492,'sin-list 180320_update'!$C$2:$S$835,3,FALSE)="",NA(),VLOOKUP($D492,'sin-list 180320_update'!$C$2:$S$835,3,FALSE)),IF(VLOOKUP($A492,'sin-list 180320_update'!$A$2:$S$835,5,FALSE)="",NA(),VLOOKUP($A492,'sin-list 180320_update'!$A$2:$S$835,5,FALSE))),IF(VLOOKUP($C492,'sin-list 180320_update'!$B$2:$S$835,4,FALSE)="",NA(),VLOOKUP($C492,'sin-list 180320_update'!$B$2:$S$835,4,FALSE)))</f>
        <v>Classified CMR according to Annex VI of Regulation 1272/2008</v>
      </c>
      <c r="L492" s="76" t="str">
        <f>IF($C492="-",IF($A492="-",VLOOKUP($D492,'sin-list 180320_update'!$C$2:$S$835,6,FALSE),VLOOKUP($A492,'sin-list 180320_update'!$A$2:$S$835,8,FALSE)),VLOOKUP($C492,'sin-list 180320_update'!$B$2:$S$835,7,FALSE))</f>
        <v>Repr. 1B
Acute Tox. 4 *
Acute Tox. 4 *</v>
      </c>
      <c r="M492" s="76" t="str">
        <f>IF($C492="-",IF($A492="-",IF(VLOOKUP($D492,'sin-list 180320_update'!$C$2:$S$835,8,FALSE)="",NA(),VLOOKUP($D492,'sin-list 180320_update'!$C$2:$S$835,8,FALSE)),IF(VLOOKUP($A492,'sin-list 180320_update'!$A$2:$S$835,10,FALSE)="",NA(),VLOOKUP($A492,'sin-list 180320_update'!$A$2:$S$835,10,FALSE))),IF(VLOOKUP($C492,'sin-list 180320_update'!$B$2:$S$835,9,FALSE)="",NA(),VLOOKUP($C492,'sin-list 180320_update'!$B$2:$S$835,9,FALSE)))</f>
        <v>H360D ***
H332
H312</v>
      </c>
      <c r="N492" s="76" t="e">
        <f>IF($C492="-",IF($A492="-",IF(VLOOKUP($D492,'REACH Bilaga XVII_update'!$A$5:$E$131,4,FALSE)="",NA(),VLOOKUP($D492,'REACH Bilaga XVII_update'!$A$5:$E$131,4,FALSE)),IF(VLOOKUP($A492,'REACH Bilaga XVII_update'!$C$5:$D$131,2,FALSE)="",NA(),VLOOKUP($A492,'REACH Bilaga XVII_update'!$C$5:$D$131,2,FALSE))),IF(VLOOKUP($C492,'REACH Bilaga XVII_update'!$B$5:$D$131,3,FALSE)="",NA(),VLOOKUP($C492,'REACH Bilaga XVII_update'!$B$5:$D$131,3,FALSE)))</f>
        <v>#N/A</v>
      </c>
      <c r="O492" s="76" t="str">
        <f>IF($C492="-",IF($A492="-",IF(VLOOKUP($D492,' REACH Bilaga 59_update'!$A$5:$E$210,5,FALSE)="",NA(),VLOOKUP($D492,' REACH Bilaga 59_update'!$A$5:$E$210,5,FALSE)),IF(VLOOKUP($A492,' REACH Bilaga 59_update'!$D$5:$E$210,2,FALSE)="",NA(),VLOOKUP($A492,' REACH Bilaga 59_update'!$D$5:$E$210,2,FALSE))),IF(VLOOKUP($C492,' REACH Bilaga 59_update'!$C$5:$E$210,3,FALSE)="",NA(),VLOOKUP($C492,' REACH Bilaga 59_update'!$C$5:$E$210,3,FALSE)))</f>
        <v>H360D ***
H332
H312</v>
      </c>
      <c r="P492" s="76" t="str">
        <f>IF(C492="-",IF(A492="-",IFERROR(VLOOKUP($D492,' REACH Bilaga 59_update'!$A$5:$F$210,MATCH(Sammanfattning!P$1,' REACH Bilaga 59_update'!$A$4:$F$4,0),FALSE),VLOOKUP($D492,'REACH Bilaga XIV_update'!$A$4:$H$110,MATCH(Sammanfattning!P$1,'REACH Bilaga XIV_update'!$A$4:$H$4,0),FALSE)),IFERROR(VLOOKUP($A492,' REACH Bilaga 59_update'!$D$5:$F$210,MATCH(Sammanfattning!P$1,' REACH Bilaga 59_update'!$D$4:$F$4,0),FALSE),VLOOKUP($A492,'REACH Bilaga XIV_update'!$D$4:$H$110,MATCH(Sammanfattning!P$1,'REACH Bilaga XIV_update'!$D$4:$H$4,0),FALSE))),IFERROR(VLOOKUP($C492,' REACH Bilaga 59_update'!$C$5:$F$210,MATCH(Sammanfattning!P$1,' REACH Bilaga 59_update'!$C$4:$F$4,0),FALSE),VLOOKUP($C492,'REACH Bilaga XIV_update'!$C$4:$H$110,MATCH(Sammanfattning!P$1,'REACH Bilaga XIV_update'!$C$4:$H$4,0),FALSE)))</f>
        <v>Toxic for reproduction (Article 57c)</v>
      </c>
      <c r="Q492" s="76" t="e">
        <f>IF($C492="-",IF($A492="-",IF(VLOOKUP($D492,'REACH Bilaga XIV_update'!$A$5:$I$110,9,FALSE)="",NA(),VLOOKUP($D492,'REACH Bilaga XIV_update'!$A$5:$I$110,9,FALSE)),IF(VLOOKUP($A492,'REACH Bilaga XIV_update'!$D$5:$I$110,6,FALSE)="",NA(),VLOOKUP($A492,'REACH Bilaga XIV_update'!$D$5:$I$110,6,FALSE))),IF(VLOOKUP($C492,'REACH Bilaga XIV_update'!$C$5:$I$110,7,FALSE)="",NA(),VLOOKUP($C492,'REACH Bilaga XIV_update'!$C$5:$I$110,7,FALSE)))</f>
        <v>#N/A</v>
      </c>
      <c r="R492" s="76" t="e">
        <f>IF($C492="-",IF($A492="-",IF(VLOOKUP($D492,CoRAP_update!$A$5:$O$376,15,FALSE)="",NA(),VLOOKUP($D492,CoRAP_update!$A$5:$O$376,15,FALSE)),IF(VLOOKUP($A492,CoRAP_update!$D$5:$O$376,12,FALSE)="",NA(),VLOOKUP($A492,CoRAP_update!$D$5:$O$376,12,FALSE))),IF(VLOOKUP($C492,CoRAP_update!$C$5:$O$376,13,FALSE)="",NA(),VLOOKUP($C492,CoRAP_update!$C$5:$O$376,13,FALSE)))</f>
        <v>#N/A</v>
      </c>
      <c r="S492" s="144" t="e">
        <f>IF($C492="-",IF($A492="-",VLOOKUP($D492,CoRAP_update!$A$5:$J$376,MATCH(Sammanfattning!S$1,CoRAP_update!$A$4:$J$4,0),FALSE),VLOOKUP($A492,CoRAP_update!$D$5:$J$376,MATCH(Sammanfattning!S$1,CoRAP_update!$D$4:$J$4,0),FALSE)),VLOOKUP($C492,CoRAP_update!$C$5:$J$376,MATCH(Sammanfattning!S$1,CoRAP_update!$C$4:$J$4,0),FALSE))</f>
        <v>#N/A</v>
      </c>
      <c r="T492" s="76" t="e">
        <f>IF($A492="-",VLOOKUP($D492,EDC_update!$C$2:$F$450,4,FALSE),VLOOKUP($A492,EDC_update!$B$2:$F$450,5,FALSE))</f>
        <v>#N/A</v>
      </c>
      <c r="V492" s="78">
        <f>IF(IFERROR(SEARCH("PBT",P492),99)=99,IF(IFERROR(SEARCH("suspected PBT",S492),99)=99,IF(IFERROR(SEARCH("concluded to be PBT",K492),99)=99,IF(IFERROR(SEARCH("PBT",S492),99)=99,IF(IFERROR(SEARCH("PBT cand",L492),99)=99,IF(IFERROR(SEARCH("PBT",L492),99)=99,IF(IFERROR(SEARCH("persistent, bioackumulative and toxic properties",K492),99)=99,0,Scoring!$E$3),Scoring!$E$3),Scoring!$E$7),Scoring!$E$3),Scoring!$E$5),Scoring!$E$6),Scoring!$E$3)</f>
        <v>0</v>
      </c>
      <c r="W492" s="78">
        <f>IF(IFERROR(SEARCH("vPvB",P492),99)=99,IF(IFERROR(SEARCH("suspected pbt/vPvB",S492),99)=99,IF(IFERROR(SEARCH("vPvB",S492),99)=99,IF(IFERROR(SEARCH("concluded to be a vPvB",S492),99)=99,IF(IFERROR(SEARCH("identified as vPvB",K492),99)=99,IF(IFERROR(SEARCH("concluded to be a vPvB",K492),99)=99,IF(IFERROR(SEARCH("concluded to be both pbt and vPvB",S492),99)=99,IF(IFERROR(SEARCH("concluded to be both pbt and vPvB",K492),99)=99,0,Scoring!$E$5),Scoring!$E$5),Scoring!$E$5),Scoring!$E$5),Scoring!$E$5),Scoring!$E$4),Scoring!$E$6),Scoring!$E$4)</f>
        <v>0</v>
      </c>
      <c r="X492" s="78">
        <f>IF(IFERROR(SEARCH("H410",N492),99)=99,IF(IFERROR(SEARCH("H410",O492),99)=99,IF(IFERROR(SEARCH("H410",Q492),99)=99,IF(IFERROR(SEARCH("H410",M492),99)=99,IF(IFERROR(SEARCH("H410",R492),99)=99,IF(IFERROR(SEARCH("H411",N492),99)=99,IF(IFERROR(SEARCH("H411",O492),99)=99,IF(IFERROR(SEARCH("H411",Q492),99)=99,IF(IFERROR(SEARCH("H411",M492),99)=99,IF(IFERROR(SEARCH("H411",R492),99)=99,IF(IFERROR(SEARCH("H413",N492),99)=99,IF(IFERROR(SEARCH("H413",O492),99)=99,IF(IFERROR(SEARCH("H413",Q492),99)=99,IF(IFERROR(SEARCH("H413",M492),99)=99,IF(IFERROR(SEARCH("H413",R492),99)=99,IF(IFERROR(SEARCH("H412",N492),99)=99,IF(IFERROR(SEARCH("H412",O492),99)=99,IF(IFERROR(SEARCH("H412",Q492),99)=99,IF(IFERROR(SEARCH("H412",M492),99)=99,IF(IFERROR(SEARCH("H412",R492),99)=99,0,Scoring!$E$2),Scoring!$E$2),Scoring!$E$2),Scoring!$E$2),Scoring!$E$2),Scoring!$E$2),Scoring!$E$2),Scoring!$E$2),Scoring!$E$2),Scoring!$E$2),Scoring!$E$2),Scoring!$E$2),Scoring!$E$2),Scoring!$E$2),Scoring!$E$2),Scoring!$E$2),Scoring!$E$2),Scoring!$E$2),Scoring!$E$2),Scoring!$E$2)</f>
        <v>0</v>
      </c>
      <c r="Y492" s="78">
        <f>IF(IFERROR(SEARCH("CMR",K492),99)=99,IF(IFERROR(SEARCH("Suspected CMR",S492),99)=99,IF(IFERROR(SEARCH("CMR",S492),99)=99,0,Scoring!$E$8),Scoring!$E$9),Scoring!$E$8)</f>
        <v>3</v>
      </c>
      <c r="Z492" s="78">
        <f>IF(IFERROR(SEARCH("H350",N492),99)=99,IF(IFERROR(SEARCH("H350",O492),99)=99,IF(IFERROR(SEARCH("H350",Q492),99)=99,IF(IFERROR(SEARCH("H350",M492),99)=99,IF(IFERROR(SEARCH("H350",R492),99)=99,IF(IFERROR(SEARCH("H351",N492),99)=99,IF(IFERROR(SEARCH("H351",O492),99)=99,IF(IFERROR(SEARCH("H351",Q492),99)=99,IF(IFERROR(SEARCH("H351",M492),99)=99,IF(IFERROR(SEARCH("H351",R492),99)=99,IF(IFERROR(SEARCH("carcinogenic",P492),99)=99,IF(IFERROR(SEARCH("suspected carcinogenic",S492),99)=99,0,Scoring!$E$12),Scoring!$E$11),Scoring!$E$10),Scoring!$E$10),Scoring!$E$10),Scoring!$E$10),Scoring!$E$10),Scoring!$E$10),Scoring!$E$10),Scoring!$E$10),Scoring!$E$10),Scoring!$E$10)</f>
        <v>0</v>
      </c>
      <c r="AA492" s="78">
        <f>IF(IFERROR(SEARCH("H340",N492),99)=99,IF(IFERROR(SEARCH("H340",O492),99)=99,IF(IFERROR(SEARCH("H340",Q492),99)=99,IF(IFERROR(SEARCH("H340",M492),99)=99,IF(IFERROR(SEARCH("H340",R492),99)=99,IF(IFERROR(SEARCH("H341",N492),99)=99,IF(IFERROR(SEARCH("H341",O492),99)=99,IF(IFERROR(SEARCH("H341",Q492),99)=99,IF(IFERROR(SEARCH("H341",M492),99)=99,IF(IFERROR(SEARCH("H341",R492),99)=99,IF(IFERROR(SEARCH("mutagenic",P492),99)=99,IF(IFERROR(SEARCH("suspected mutagenic",S492),99)=99,0,Scoring!$E$15),Scoring!$E$14),Scoring!$E$13),Scoring!$E$13),Scoring!$E$13),Scoring!$E$13),Scoring!$E$13),Scoring!$E$13),Scoring!$E$13),Scoring!$E$13),Scoring!$E$13),Scoring!$E$13)</f>
        <v>0</v>
      </c>
      <c r="AB492" s="78">
        <f>IF(IFERROR(SEARCH("H360",N492),99)=99,IF(IFERROR(SEARCH("H360",O492),99)=99,IF(IFERROR(SEARCH("H360",Q492),99)=99,IF(IFERROR(SEARCH("H360",M492),99)=99,IF(IFERROR(SEARCH("H360",R492),99)=99,IF(IFERROR(SEARCH("H361",N492),99)=99,IF(IFERROR(SEARCH("H361",O492),99)=99,IF(IFERROR(SEARCH("H361",Q492),99)=99,IF(IFERROR(SEARCH("H361",M492),99)=99,IF(IFERROR(SEARCH("H361",R492),99)=99,IF(IFERROR(SEARCH("reproduction",P492),99)=99,IF(IFERROR(SEARCH("suspected reprotoxic",S492),99)=99,IF(IFERROR(SEARCH("reprotoxic",S492),99)=99,IF(IFERROR(SEARCH("reprotoxic",K492),99)=99,0,Scoring!$E$18),Scoring!$E$18),Scoring!$E$19),Scoring!$E$17),Scoring!$E$16),Scoring!$E$16),Scoring!$E$16),Scoring!$E$16),Scoring!$E$16),Scoring!$E$16),Scoring!$E$16),Scoring!$E$16),Scoring!$E$16),Scoring!$E$16)</f>
        <v>1</v>
      </c>
      <c r="AC492" s="78">
        <f>IF(IFERROR(SEARCH("57f",L492),99)=99,IF(IFERROR(SEARCH("57(f)",P492),99)=99,0,Scoring!$E$20),Scoring!$E$20)</f>
        <v>0</v>
      </c>
      <c r="AD492" s="78">
        <f>IF(IFERROR(SEARCH("CAT1",T492),99)=99,IF(IFERROR(SEARCH("CAT2",T492),99)=99,IF(IFERROR(SEARCH("CAT3",T492),99)=99,IF(IFERROR(SEARCH("concluded to be endocrine",K492),99)=99,IF(IFERROR(SEARCH("categorised as endocrine",K492),99)=99,IF(IFERROR(SEARCH("endocrine disrupting",P492),99)=99,IF(IFERROR(SEARCH("endocrine disrupting",K492),99)=99,IF(IFERROR(SEARCH("suspected endocrine",S492),99)=99,IF(IFERROR(SEARCH("potential endocrine",S492),99)=99,0,Scoring!$E$25),Scoring!$E$25),Scoring!$E$24),Scoring!$E$24),Scoring!$E$24),Scoring!$E$24),Scoring!$E$23),Scoring!$E$22),Scoring!$E$21)</f>
        <v>0</v>
      </c>
      <c r="AE492" s="78">
        <f>IF(IFERROR(SEARCH("suspected sensitiser",S492),99)=99,IF(IFERROR(SEARCH("sensitiser",S492),99)=99,IF(IFERROR(SEARCH("other hazard based concern",S492),99)=99,0,Scoring!$E$28),Scoring!$E$26),Scoring!$E$27)</f>
        <v>0</v>
      </c>
      <c r="AF492" s="78">
        <f>IF(IFERROR(M492,1)=1,IF(IFERROR(N492,1)=1,IF(IFERROR(O492,1)=1,IF(IFERROR(Q492,1)=1,IF(IFERROR(R492,1)=1,IF(IFERROR(T492,1)=1,IF(IFERROR(K492,1)=1,IF(IFERROR(P492,1)=1,IF(IFERROR(S492,1)=1,Scoring!$E$29,0),0),0),0),0),0),0),0),0)</f>
        <v>0</v>
      </c>
      <c r="AG492" s="78">
        <f t="shared" si="43"/>
        <v>3</v>
      </c>
      <c r="AI492" s="93"/>
      <c r="AJ492" s="94"/>
      <c r="AK492" s="76"/>
      <c r="AL492" s="75"/>
      <c r="AN492" s="79"/>
      <c r="AO492" s="79"/>
      <c r="AP492" s="79"/>
      <c r="AQ492" s="79"/>
      <c r="AR492" s="79"/>
      <c r="AS492" s="78"/>
      <c r="AU492" s="79">
        <f>IF(IFERROR(F492,99)=99,IF(IFERROR(G492,99)=99,IF(IFERROR(H492,99)=99,IF(IFERROR(I492,99)=99,IF(IFERROR(E492,99)=99,IF(IFERROR(J492,99)=99,0,Scoring!$B$7),Scoring!$B$3),Scoring!$B$2),Scoring!$B$6),Scoring!$B$5),Scoring!$B$4)</f>
        <v>1</v>
      </c>
      <c r="AV492" s="78">
        <f t="shared" si="44"/>
        <v>3</v>
      </c>
      <c r="AW492" s="78"/>
      <c r="AX492" s="66"/>
      <c r="AY492" s="78"/>
      <c r="AZ492" s="76"/>
      <c r="BA492" s="76"/>
      <c r="BB492" s="76"/>
    </row>
    <row r="493" spans="1:54" x14ac:dyDescent="0.25">
      <c r="A493" s="77" t="s">
        <v>7477</v>
      </c>
      <c r="B493" s="76" t="str">
        <f t="shared" si="46"/>
        <v>205-057-7</v>
      </c>
      <c r="C493" s="77" t="s">
        <v>729</v>
      </c>
      <c r="D493" s="77" t="s">
        <v>730</v>
      </c>
      <c r="E493" s="76" t="str">
        <f>IF(C493="-",IF(A493="-",VLOOKUP(D493,'sin-list 180320_update'!$C$2:$C$835,1,FALSE),VLOOKUP(A493,'sin-list 180320_update'!$A$2:$A$835,1,FALSE)),VLOOKUP(C493,'sin-list 180320_update'!$B$2:$B$835,1,FALSE))</f>
        <v>205-057-7</v>
      </c>
      <c r="F493" s="76" t="e">
        <f>IF($C493="-",IF($A493="-",VLOOKUP($D493,'REACH Bilaga XVII_update'!$A$5:$A$131,1,FALSE),VLOOKUP($A493,'REACH Bilaga XVII_update'!$C$5:$C$131,1,FALSE)),VLOOKUP($C493,'REACH Bilaga XVII_update'!$B$5:$B$131,1,FALSE))</f>
        <v>#N/A</v>
      </c>
      <c r="G493" s="76" t="e">
        <f>IF($C493="-",IF($A493="-",VLOOKUP($D493,' REACH Bilaga 59_update'!$A$5:$A$210,1,FALSE),VLOOKUP($A493,' REACH Bilaga 59_update'!$D$5:$D$210,1,FALSE)),VLOOKUP($C493,' REACH Bilaga 59_update'!$C$5:$C$210,1,FALSE))</f>
        <v>#N/A</v>
      </c>
      <c r="H493" s="76" t="e">
        <f>IF($C493="-",IF($A493="-",VLOOKUP($D493,'REACH Bilaga XIV_update'!$A$5:$A$110,1,FALSE),VLOOKUP($A493,'REACH Bilaga XIV_update'!$D$5:$D$110,1,FALSE)),VLOOKUP($C493,'REACH Bilaga XIV_update'!$C$5:$C$110,1,FALSE))</f>
        <v>#N/A</v>
      </c>
      <c r="I493" s="76" t="e">
        <f>IF($C493="-",IF($A493="-",VLOOKUP($D493,CoRAP_update!$A$5:$A$376,1,FALSE),VLOOKUP($A493,CoRAP_update!$D$5:$D$376,1,FALSE)),VLOOKUP($C493,CoRAP_update!$C$5:$C$376,1,FALSE))</f>
        <v>#N/A</v>
      </c>
      <c r="J493" s="76" t="e">
        <f>IF($C493="-",IF($A493="-",VLOOKUP($D493,EDC_update!$C$2:$C$450,1,FALSE),VLOOKUP($A493,EDC_update!$B$2:$B$450,1,FALSE)),VLOOKUP($C493,EDC_update!$L$2:$L$450,1,FALSE))</f>
        <v>#N/A</v>
      </c>
      <c r="K493" s="76" t="str">
        <f>IF($C493="-",IF($A493="-",IF(VLOOKUP($D493,'sin-list 180320_update'!$C$2:$S$835,3,FALSE)="",NA(),VLOOKUP($D493,'sin-list 180320_update'!$C$2:$S$835,3,FALSE)),IF(VLOOKUP($A493,'sin-list 180320_update'!$A$2:$S$835,5,FALSE)="",NA(),VLOOKUP($A493,'sin-list 180320_update'!$A$2:$S$835,5,FALSE))),IF(VLOOKUP($C493,'sin-list 180320_update'!$B$2:$S$835,4,FALSE)="",NA(),VLOOKUP($C493,'sin-list 180320_update'!$B$2:$S$835,4,FALSE)))</f>
        <v>Classified CMR according to Annex VI of Regulation 1272/2008</v>
      </c>
      <c r="L493" s="76" t="str">
        <f>IF($C493="-",IF($A493="-",VLOOKUP($D493,'sin-list 180320_update'!$C$2:$S$835,6,FALSE),VLOOKUP($A493,'sin-list 180320_update'!$A$2:$S$835,8,FALSE)),VLOOKUP($C493,'sin-list 180320_update'!$B$2:$S$835,7,FALSE))</f>
        <v>Carc. 1B</v>
      </c>
      <c r="M493" s="76" t="str">
        <f>IF($C493="-",IF($A493="-",IF(VLOOKUP($D493,'sin-list 180320_update'!$C$2:$S$835,8,FALSE)="",NA(),VLOOKUP($D493,'sin-list 180320_update'!$C$2:$S$835,8,FALSE)),IF(VLOOKUP($A493,'sin-list 180320_update'!$A$2:$S$835,10,FALSE)="",NA(),VLOOKUP($A493,'sin-list 180320_update'!$A$2:$S$835,10,FALSE))),IF(VLOOKUP($C493,'sin-list 180320_update'!$B$2:$S$835,9,FALSE)="",NA(),VLOOKUP($C493,'sin-list 180320_update'!$B$2:$S$835,9,FALSE)))</f>
        <v>H350</v>
      </c>
      <c r="N493" s="76" t="e">
        <f>IF($C493="-",IF($A493="-",IF(VLOOKUP($D493,'REACH Bilaga XVII_update'!$A$5:$E$131,4,FALSE)="",NA(),VLOOKUP($D493,'REACH Bilaga XVII_update'!$A$5:$E$131,4,FALSE)),IF(VLOOKUP($A493,'REACH Bilaga XVII_update'!$C$5:$D$131,2,FALSE)="",NA(),VLOOKUP($A493,'REACH Bilaga XVII_update'!$C$5:$D$131,2,FALSE))),IF(VLOOKUP($C493,'REACH Bilaga XVII_update'!$B$5:$D$131,3,FALSE)="",NA(),VLOOKUP($C493,'REACH Bilaga XVII_update'!$B$5:$D$131,3,FALSE)))</f>
        <v>#N/A</v>
      </c>
      <c r="O493" s="76" t="e">
        <f>IF($C493="-",IF($A493="-",IF(VLOOKUP($D493,' REACH Bilaga 59_update'!$A$5:$E$210,5,FALSE)="",NA(),VLOOKUP($D493,' REACH Bilaga 59_update'!$A$5:$E$210,5,FALSE)),IF(VLOOKUP($A493,' REACH Bilaga 59_update'!$D$5:$E$210,2,FALSE)="",NA(),VLOOKUP($A493,' REACH Bilaga 59_update'!$D$5:$E$210,2,FALSE))),IF(VLOOKUP($C493,' REACH Bilaga 59_update'!$C$5:$E$210,3,FALSE)="",NA(),VLOOKUP($C493,' REACH Bilaga 59_update'!$C$5:$E$210,3,FALSE)))</f>
        <v>#N/A</v>
      </c>
      <c r="P493" s="76" t="e">
        <f>IF(C493="-",IF(A493="-",IFERROR(VLOOKUP($D493,' REACH Bilaga 59_update'!$A$5:$F$210,MATCH(Sammanfattning!P$1,' REACH Bilaga 59_update'!$A$4:$F$4,0),FALSE),VLOOKUP($D493,'REACH Bilaga XIV_update'!$A$4:$H$110,MATCH(Sammanfattning!P$1,'REACH Bilaga XIV_update'!$A$4:$H$4,0),FALSE)),IFERROR(VLOOKUP($A493,' REACH Bilaga 59_update'!$D$5:$F$210,MATCH(Sammanfattning!P$1,' REACH Bilaga 59_update'!$D$4:$F$4,0),FALSE),VLOOKUP($A493,'REACH Bilaga XIV_update'!$D$4:$H$110,MATCH(Sammanfattning!P$1,'REACH Bilaga XIV_update'!$D$4:$H$4,0),FALSE))),IFERROR(VLOOKUP($C493,' REACH Bilaga 59_update'!$C$5:$F$210,MATCH(Sammanfattning!P$1,' REACH Bilaga 59_update'!$C$4:$F$4,0),FALSE),VLOOKUP($C493,'REACH Bilaga XIV_update'!$C$4:$H$110,MATCH(Sammanfattning!P$1,'REACH Bilaga XIV_update'!$C$4:$H$4,0),FALSE)))</f>
        <v>#N/A</v>
      </c>
      <c r="Q493" s="76" t="e">
        <f>IF($C493="-",IF($A493="-",IF(VLOOKUP($D493,'REACH Bilaga XIV_update'!$A$5:$I$110,9,FALSE)="",NA(),VLOOKUP($D493,'REACH Bilaga XIV_update'!$A$5:$I$110,9,FALSE)),IF(VLOOKUP($A493,'REACH Bilaga XIV_update'!$D$5:$I$110,6,FALSE)="",NA(),VLOOKUP($A493,'REACH Bilaga XIV_update'!$D$5:$I$110,6,FALSE))),IF(VLOOKUP($C493,'REACH Bilaga XIV_update'!$C$5:$I$110,7,FALSE)="",NA(),VLOOKUP($C493,'REACH Bilaga XIV_update'!$C$5:$I$110,7,FALSE)))</f>
        <v>#N/A</v>
      </c>
      <c r="R493" s="76" t="e">
        <f>IF($C493="-",IF($A493="-",IF(VLOOKUP($D493,CoRAP_update!$A$5:$O$376,15,FALSE)="",NA(),VLOOKUP($D493,CoRAP_update!$A$5:$O$376,15,FALSE)),IF(VLOOKUP($A493,CoRAP_update!$D$5:$O$376,12,FALSE)="",NA(),VLOOKUP($A493,CoRAP_update!$D$5:$O$376,12,FALSE))),IF(VLOOKUP($C493,CoRAP_update!$C$5:$O$376,13,FALSE)="",NA(),VLOOKUP($C493,CoRAP_update!$C$5:$O$376,13,FALSE)))</f>
        <v>#N/A</v>
      </c>
      <c r="S493" s="144" t="e">
        <f>IF($C493="-",IF($A493="-",VLOOKUP($D493,CoRAP_update!$A$5:$J$376,MATCH(Sammanfattning!S$1,CoRAP_update!$A$4:$J$4,0),FALSE),VLOOKUP($A493,CoRAP_update!$D$5:$J$376,MATCH(Sammanfattning!S$1,CoRAP_update!$D$4:$J$4,0),FALSE)),VLOOKUP($C493,CoRAP_update!$C$5:$J$376,MATCH(Sammanfattning!S$1,CoRAP_update!$C$4:$J$4,0),FALSE))</f>
        <v>#N/A</v>
      </c>
      <c r="T493" s="76" t="e">
        <f>IF($A493="-",VLOOKUP($D493,EDC_update!$C$2:$F$450,4,FALSE),VLOOKUP($A493,EDC_update!$B$2:$F$450,5,FALSE))</f>
        <v>#N/A</v>
      </c>
      <c r="V493" s="78">
        <f>IF(IFERROR(SEARCH("PBT",P493),99)=99,IF(IFERROR(SEARCH("suspected PBT",S493),99)=99,IF(IFERROR(SEARCH("concluded to be PBT",K493),99)=99,IF(IFERROR(SEARCH("PBT",S493),99)=99,IF(IFERROR(SEARCH("PBT cand",L493),99)=99,IF(IFERROR(SEARCH("PBT",L493),99)=99,IF(IFERROR(SEARCH("persistent, bioackumulative and toxic properties",K493),99)=99,0,Scoring!$E$3),Scoring!$E$3),Scoring!$E$7),Scoring!$E$3),Scoring!$E$5),Scoring!$E$6),Scoring!$E$3)</f>
        <v>0</v>
      </c>
      <c r="W493" s="78">
        <f>IF(IFERROR(SEARCH("vPvB",P493),99)=99,IF(IFERROR(SEARCH("suspected pbt/vPvB",S493),99)=99,IF(IFERROR(SEARCH("vPvB",S493),99)=99,IF(IFERROR(SEARCH("concluded to be a vPvB",S493),99)=99,IF(IFERROR(SEARCH("identified as vPvB",K493),99)=99,IF(IFERROR(SEARCH("concluded to be a vPvB",K493),99)=99,IF(IFERROR(SEARCH("concluded to be both pbt and vPvB",S493),99)=99,IF(IFERROR(SEARCH("concluded to be both pbt and vPvB",K493),99)=99,0,Scoring!$E$5),Scoring!$E$5),Scoring!$E$5),Scoring!$E$5),Scoring!$E$5),Scoring!$E$4),Scoring!$E$6),Scoring!$E$4)</f>
        <v>0</v>
      </c>
      <c r="X493" s="78">
        <f>IF(IFERROR(SEARCH("H410",N493),99)=99,IF(IFERROR(SEARCH("H410",O493),99)=99,IF(IFERROR(SEARCH("H410",Q493),99)=99,IF(IFERROR(SEARCH("H410",M493),99)=99,IF(IFERROR(SEARCH("H410",R493),99)=99,IF(IFERROR(SEARCH("H411",N493),99)=99,IF(IFERROR(SEARCH("H411",O493),99)=99,IF(IFERROR(SEARCH("H411",Q493),99)=99,IF(IFERROR(SEARCH("H411",M493),99)=99,IF(IFERROR(SEARCH("H411",R493),99)=99,IF(IFERROR(SEARCH("H413",N493),99)=99,IF(IFERROR(SEARCH("H413",O493),99)=99,IF(IFERROR(SEARCH("H413",Q493),99)=99,IF(IFERROR(SEARCH("H413",M493),99)=99,IF(IFERROR(SEARCH("H413",R493),99)=99,IF(IFERROR(SEARCH("H412",N493),99)=99,IF(IFERROR(SEARCH("H412",O493),99)=99,IF(IFERROR(SEARCH("H412",Q493),99)=99,IF(IFERROR(SEARCH("H412",M493),99)=99,IF(IFERROR(SEARCH("H412",R493),99)=99,0,Scoring!$E$2),Scoring!$E$2),Scoring!$E$2),Scoring!$E$2),Scoring!$E$2),Scoring!$E$2),Scoring!$E$2),Scoring!$E$2),Scoring!$E$2),Scoring!$E$2),Scoring!$E$2),Scoring!$E$2),Scoring!$E$2),Scoring!$E$2),Scoring!$E$2),Scoring!$E$2),Scoring!$E$2),Scoring!$E$2),Scoring!$E$2),Scoring!$E$2)</f>
        <v>0</v>
      </c>
      <c r="Y493" s="78">
        <f>IF(IFERROR(SEARCH("CMR",K493),99)=99,IF(IFERROR(SEARCH("Suspected CMR",S493),99)=99,IF(IFERROR(SEARCH("CMR",S493),99)=99,0,Scoring!$E$8),Scoring!$E$9),Scoring!$E$8)</f>
        <v>3</v>
      </c>
      <c r="Z493" s="78">
        <f>IF(IFERROR(SEARCH("H350",N493),99)=99,IF(IFERROR(SEARCH("H350",O493),99)=99,IF(IFERROR(SEARCH("H350",Q493),99)=99,IF(IFERROR(SEARCH("H350",M493),99)=99,IF(IFERROR(SEARCH("H350",R493),99)=99,IF(IFERROR(SEARCH("H351",N493),99)=99,IF(IFERROR(SEARCH("H351",O493),99)=99,IF(IFERROR(SEARCH("H351",Q493),99)=99,IF(IFERROR(SEARCH("H351",M493),99)=99,IF(IFERROR(SEARCH("H351",R493),99)=99,IF(IFERROR(SEARCH("carcinogenic",P493),99)=99,IF(IFERROR(SEARCH("suspected carcinogenic",S493),99)=99,0,Scoring!$E$12),Scoring!$E$11),Scoring!$E$10),Scoring!$E$10),Scoring!$E$10),Scoring!$E$10),Scoring!$E$10),Scoring!$E$10),Scoring!$E$10),Scoring!$E$10),Scoring!$E$10),Scoring!$E$10)</f>
        <v>1</v>
      </c>
      <c r="AA493" s="78">
        <f>IF(IFERROR(SEARCH("H340",N493),99)=99,IF(IFERROR(SEARCH("H340",O493),99)=99,IF(IFERROR(SEARCH("H340",Q493),99)=99,IF(IFERROR(SEARCH("H340",M493),99)=99,IF(IFERROR(SEARCH("H340",R493),99)=99,IF(IFERROR(SEARCH("H341",N493),99)=99,IF(IFERROR(SEARCH("H341",O493),99)=99,IF(IFERROR(SEARCH("H341",Q493),99)=99,IF(IFERROR(SEARCH("H341",M493),99)=99,IF(IFERROR(SEARCH("H341",R493),99)=99,IF(IFERROR(SEARCH("mutagenic",P493),99)=99,IF(IFERROR(SEARCH("suspected mutagenic",S493),99)=99,0,Scoring!$E$15),Scoring!$E$14),Scoring!$E$13),Scoring!$E$13),Scoring!$E$13),Scoring!$E$13),Scoring!$E$13),Scoring!$E$13),Scoring!$E$13),Scoring!$E$13),Scoring!$E$13),Scoring!$E$13)</f>
        <v>0</v>
      </c>
      <c r="AB493" s="78">
        <f>IF(IFERROR(SEARCH("H360",N493),99)=99,IF(IFERROR(SEARCH("H360",O493),99)=99,IF(IFERROR(SEARCH("H360",Q493),99)=99,IF(IFERROR(SEARCH("H360",M493),99)=99,IF(IFERROR(SEARCH("H360",R493),99)=99,IF(IFERROR(SEARCH("H361",N493),99)=99,IF(IFERROR(SEARCH("H361",O493),99)=99,IF(IFERROR(SEARCH("H361",Q493),99)=99,IF(IFERROR(SEARCH("H361",M493),99)=99,IF(IFERROR(SEARCH("H361",R493),99)=99,IF(IFERROR(SEARCH("reproduction",P493),99)=99,IF(IFERROR(SEARCH("suspected reprotoxic",S493),99)=99,IF(IFERROR(SEARCH("reprotoxic",S493),99)=99,IF(IFERROR(SEARCH("reprotoxic",K493),99)=99,0,Scoring!$E$18),Scoring!$E$18),Scoring!$E$19),Scoring!$E$17),Scoring!$E$16),Scoring!$E$16),Scoring!$E$16),Scoring!$E$16),Scoring!$E$16),Scoring!$E$16),Scoring!$E$16),Scoring!$E$16),Scoring!$E$16),Scoring!$E$16)</f>
        <v>0</v>
      </c>
      <c r="AC493" s="78">
        <f>IF(IFERROR(SEARCH("57f",L493),99)=99,IF(IFERROR(SEARCH("57(f)",P493),99)=99,0,Scoring!$E$20),Scoring!$E$20)</f>
        <v>0</v>
      </c>
      <c r="AD493" s="78">
        <f>IF(IFERROR(SEARCH("CAT1",T493),99)=99,IF(IFERROR(SEARCH("CAT2",T493),99)=99,IF(IFERROR(SEARCH("CAT3",T493),99)=99,IF(IFERROR(SEARCH("concluded to be endocrine",K493),99)=99,IF(IFERROR(SEARCH("categorised as endocrine",K493),99)=99,IF(IFERROR(SEARCH("endocrine disrupting",P493),99)=99,IF(IFERROR(SEARCH("endocrine disrupting",K493),99)=99,IF(IFERROR(SEARCH("suspected endocrine",S493),99)=99,IF(IFERROR(SEARCH("potential endocrine",S493),99)=99,0,Scoring!$E$25),Scoring!$E$25),Scoring!$E$24),Scoring!$E$24),Scoring!$E$24),Scoring!$E$24),Scoring!$E$23),Scoring!$E$22),Scoring!$E$21)</f>
        <v>0</v>
      </c>
      <c r="AE493" s="78">
        <f>IF(IFERROR(SEARCH("suspected sensitiser",S493),99)=99,IF(IFERROR(SEARCH("sensitiser",S493),99)=99,IF(IFERROR(SEARCH("other hazard based concern",S493),99)=99,0,Scoring!$E$28),Scoring!$E$26),Scoring!$E$27)</f>
        <v>0</v>
      </c>
      <c r="AF493" s="78">
        <f>IF(IFERROR(M493,1)=1,IF(IFERROR(N493,1)=1,IF(IFERROR(O493,1)=1,IF(IFERROR(Q493,1)=1,IF(IFERROR(R493,1)=1,IF(IFERROR(T493,1)=1,IF(IFERROR(K493,1)=1,IF(IFERROR(P493,1)=1,IF(IFERROR(S493,1)=1,Scoring!$E$29,0),0),0),0),0),0),0),0),0)</f>
        <v>0</v>
      </c>
      <c r="AG493" s="78">
        <f t="shared" si="43"/>
        <v>3</v>
      </c>
      <c r="AI493" s="93"/>
      <c r="AJ493" s="94"/>
      <c r="AK493" s="76"/>
      <c r="AL493" s="75"/>
      <c r="AN493" s="79"/>
      <c r="AO493" s="79"/>
      <c r="AP493" s="79"/>
      <c r="AQ493" s="79"/>
      <c r="AR493" s="79"/>
      <c r="AS493" s="78"/>
      <c r="AU493" s="79">
        <f>IF(IFERROR(F493,99)=99,IF(IFERROR(G493,99)=99,IF(IFERROR(H493,99)=99,IF(IFERROR(I493,99)=99,IF(IFERROR(E493,99)=99,IF(IFERROR(J493,99)=99,0,Scoring!$B$7),Scoring!$B$3),Scoring!$B$2),Scoring!$B$6),Scoring!$B$5),Scoring!$B$4)</f>
        <v>0.3</v>
      </c>
      <c r="AV493" s="78">
        <f t="shared" si="44"/>
        <v>0.89999999999999991</v>
      </c>
      <c r="AW493" s="78"/>
      <c r="AX493" s="66"/>
      <c r="AY493" s="78"/>
      <c r="AZ493" s="76"/>
      <c r="BA493" s="76"/>
      <c r="BB493" s="76"/>
    </row>
    <row r="494" spans="1:54" x14ac:dyDescent="0.25">
      <c r="A494" s="77" t="s">
        <v>3104</v>
      </c>
      <c r="B494" s="76" t="str">
        <f t="shared" si="46"/>
        <v>205-426-2</v>
      </c>
      <c r="C494" s="77" t="s">
        <v>815</v>
      </c>
      <c r="D494" s="77" t="s">
        <v>816</v>
      </c>
      <c r="E494" s="76" t="str">
        <f>IF(C494="-",IF(A494="-",VLOOKUP(D494,'sin-list 180320_update'!$C$2:$C$835,1,FALSE),VLOOKUP(A494,'sin-list 180320_update'!$A$2:$A$835,1,FALSE)),VLOOKUP(C494,'sin-list 180320_update'!$B$2:$B$835,1,FALSE))</f>
        <v>205-426-2</v>
      </c>
      <c r="F494" s="76" t="e">
        <f>IF($C494="-",IF($A494="-",VLOOKUP($D494,'REACH Bilaga XVII_update'!$A$5:$A$131,1,FALSE),VLOOKUP($A494,'REACH Bilaga XVII_update'!$C$5:$C$131,1,FALSE)),VLOOKUP($C494,'REACH Bilaga XVII_update'!$B$5:$B$131,1,FALSE))</f>
        <v>#N/A</v>
      </c>
      <c r="G494" s="76" t="str">
        <f>IF($C494="-",IF($A494="-",VLOOKUP($D494,' REACH Bilaga 59_update'!$A$5:$A$210,1,FALSE),VLOOKUP($A494,' REACH Bilaga 59_update'!$D$5:$D$210,1,FALSE)),VLOOKUP($C494,' REACH Bilaga 59_update'!$C$5:$C$210,1,FALSE))</f>
        <v>205-426-2</v>
      </c>
      <c r="H494" s="76" t="e">
        <f>IF($C494="-",IF($A494="-",VLOOKUP($D494,'REACH Bilaga XIV_update'!$A$5:$A$110,1,FALSE),VLOOKUP($A494,'REACH Bilaga XIV_update'!$D$5:$D$110,1,FALSE)),VLOOKUP($C494,'REACH Bilaga XIV_update'!$C$5:$C$110,1,FALSE))</f>
        <v>#N/A</v>
      </c>
      <c r="I494" s="76" t="e">
        <f>IF($C494="-",IF($A494="-",VLOOKUP($D494,CoRAP_update!$A$5:$A$376,1,FALSE),VLOOKUP($A494,CoRAP_update!$D$5:$D$376,1,FALSE)),VLOOKUP($C494,CoRAP_update!$C$5:$C$376,1,FALSE))</f>
        <v>#N/A</v>
      </c>
      <c r="J494" s="76" t="e">
        <f>IF($C494="-",IF($A494="-",VLOOKUP($D494,EDC_update!$C$2:$C$450,1,FALSE),VLOOKUP($A494,EDC_update!$B$2:$B$450,1,FALSE)),VLOOKUP($C494,EDC_update!$L$2:$L$450,1,FALSE))</f>
        <v>#N/A</v>
      </c>
      <c r="K494" s="76" t="str">
        <f>IF($C494="-",IF($A494="-",IF(VLOOKUP($D494,'sin-list 180320_update'!$C$2:$S$835,3,FALSE)="",NA(),VLOOKUP($D494,'sin-list 180320_update'!$C$2:$S$835,3,FALSE)),IF(VLOOKUP($A494,'sin-list 180320_update'!$A$2:$S$835,5,FALSE)="",NA(),VLOOKUP($A494,'sin-list 180320_update'!$A$2:$S$835,5,FALSE))),IF(VLOOKUP($C494,'sin-list 180320_update'!$B$2:$S$835,4,FALSE)="",NA(),VLOOKUP($C494,'sin-list 180320_update'!$B$2:$S$835,4,FALSE)))</f>
        <v>4-tert-octylphenol is an endocrine disruptor (cat 1) and adverse effects on reproductive systems has been reported. It is also persistent and it has been widely found in humans and the environment.</v>
      </c>
      <c r="L494" s="76" t="str">
        <f>IF($C494="-",IF($A494="-",VLOOKUP($D494,'sin-list 180320_update'!$C$2:$S$835,6,FALSE),VLOOKUP($A494,'sin-list 180320_update'!$A$2:$S$835,8,FALSE)),VLOOKUP($C494,'sin-list 180320_update'!$B$2:$S$835,7,FALSE))</f>
        <v>Skin Irrit. 2
Eye Dam. 1
Aquatic Acute 1
Aquatic Chronic 1</v>
      </c>
      <c r="M494" s="76" t="str">
        <f>IF($C494="-",IF($A494="-",IF(VLOOKUP($D494,'sin-list 180320_update'!$C$2:$S$835,8,FALSE)="",NA(),VLOOKUP($D494,'sin-list 180320_update'!$C$2:$S$835,8,FALSE)),IF(VLOOKUP($A494,'sin-list 180320_update'!$A$2:$S$835,10,FALSE)="",NA(),VLOOKUP($A494,'sin-list 180320_update'!$A$2:$S$835,10,FALSE))),IF(VLOOKUP($C494,'sin-list 180320_update'!$B$2:$S$835,9,FALSE)="",NA(),VLOOKUP($C494,'sin-list 180320_update'!$B$2:$S$835,9,FALSE)))</f>
        <v>H315
H318
H400
H410</v>
      </c>
      <c r="N494" s="76" t="e">
        <f>IF($C494="-",IF($A494="-",IF(VLOOKUP($D494,'REACH Bilaga XVII_update'!$A$5:$E$131,4,FALSE)="",NA(),VLOOKUP($D494,'REACH Bilaga XVII_update'!$A$5:$E$131,4,FALSE)),IF(VLOOKUP($A494,'REACH Bilaga XVII_update'!$C$5:$D$131,2,FALSE)="",NA(),VLOOKUP($A494,'REACH Bilaga XVII_update'!$C$5:$D$131,2,FALSE))),IF(VLOOKUP($C494,'REACH Bilaga XVII_update'!$B$5:$D$131,3,FALSE)="",NA(),VLOOKUP($C494,'REACH Bilaga XVII_update'!$B$5:$D$131,3,FALSE)))</f>
        <v>#N/A</v>
      </c>
      <c r="O494" s="76" t="str">
        <f>IF($C494="-",IF($A494="-",IF(VLOOKUP($D494,' REACH Bilaga 59_update'!$A$5:$E$210,5,FALSE)="",NA(),VLOOKUP($D494,' REACH Bilaga 59_update'!$A$5:$E$210,5,FALSE)),IF(VLOOKUP($A494,' REACH Bilaga 59_update'!$D$5:$E$210,2,FALSE)="",NA(),VLOOKUP($A494,' REACH Bilaga 59_update'!$D$5:$E$210,2,FALSE))),IF(VLOOKUP($C494,' REACH Bilaga 59_update'!$C$5:$E$210,3,FALSE)="",NA(),VLOOKUP($C494,' REACH Bilaga 59_update'!$C$5:$E$210,3,FALSE)))</f>
        <v>H315
H318
H400
H410</v>
      </c>
      <c r="P494" s="76" t="str">
        <f>IF(C494="-",IF(A494="-",IFERROR(VLOOKUP($D494,' REACH Bilaga 59_update'!$A$5:$F$210,MATCH(Sammanfattning!P$1,' REACH Bilaga 59_update'!$A$4:$F$4,0),FALSE),VLOOKUP($D494,'REACH Bilaga XIV_update'!$A$4:$H$110,MATCH(Sammanfattning!P$1,'REACH Bilaga XIV_update'!$A$4:$H$4,0),FALSE)),IFERROR(VLOOKUP($A494,' REACH Bilaga 59_update'!$D$5:$F$210,MATCH(Sammanfattning!P$1,' REACH Bilaga 59_update'!$D$4:$F$4,0),FALSE),VLOOKUP($A494,'REACH Bilaga XIV_update'!$D$4:$H$110,MATCH(Sammanfattning!P$1,'REACH Bilaga XIV_update'!$D$4:$H$4,0),FALSE))),IFERROR(VLOOKUP($C494,' REACH Bilaga 59_update'!$C$5:$F$210,MATCH(Sammanfattning!P$1,' REACH Bilaga 59_update'!$C$4:$F$4,0),FALSE),VLOOKUP($C494,'REACH Bilaga XIV_update'!$C$4:$H$110,MATCH(Sammanfattning!P$1,'REACH Bilaga XIV_update'!$C$4:$H$4,0),FALSE)))</f>
        <v>Endocrine disrupting properties (Article 57(f) - environment)</v>
      </c>
      <c r="Q494" s="76" t="e">
        <f>IF($C494="-",IF($A494="-",IF(VLOOKUP($D494,'REACH Bilaga XIV_update'!$A$5:$I$110,9,FALSE)="",NA(),VLOOKUP($D494,'REACH Bilaga XIV_update'!$A$5:$I$110,9,FALSE)),IF(VLOOKUP($A494,'REACH Bilaga XIV_update'!$D$5:$I$110,6,FALSE)="",NA(),VLOOKUP($A494,'REACH Bilaga XIV_update'!$D$5:$I$110,6,FALSE))),IF(VLOOKUP($C494,'REACH Bilaga XIV_update'!$C$5:$I$110,7,FALSE)="",NA(),VLOOKUP($C494,'REACH Bilaga XIV_update'!$C$5:$I$110,7,FALSE)))</f>
        <v>#N/A</v>
      </c>
      <c r="R494" s="76" t="e">
        <f>IF($C494="-",IF($A494="-",IF(VLOOKUP($D494,CoRAP_update!$A$5:$O$376,15,FALSE)="",NA(),VLOOKUP($D494,CoRAP_update!$A$5:$O$376,15,FALSE)),IF(VLOOKUP($A494,CoRAP_update!$D$5:$O$376,12,FALSE)="",NA(),VLOOKUP($A494,CoRAP_update!$D$5:$O$376,12,FALSE))),IF(VLOOKUP($C494,CoRAP_update!$C$5:$O$376,13,FALSE)="",NA(),VLOOKUP($C494,CoRAP_update!$C$5:$O$376,13,FALSE)))</f>
        <v>#N/A</v>
      </c>
      <c r="S494" s="144" t="e">
        <f>IF($C494="-",IF($A494="-",VLOOKUP($D494,CoRAP_update!$A$5:$J$376,MATCH(Sammanfattning!S$1,CoRAP_update!$A$4:$J$4,0),FALSE),VLOOKUP($A494,CoRAP_update!$D$5:$J$376,MATCH(Sammanfattning!S$1,CoRAP_update!$D$4:$J$4,0),FALSE)),VLOOKUP($C494,CoRAP_update!$C$5:$J$376,MATCH(Sammanfattning!S$1,CoRAP_update!$C$4:$J$4,0),FALSE))</f>
        <v>#N/A</v>
      </c>
      <c r="T494" s="76" t="str">
        <f>IF($A494="-",VLOOKUP($D494,EDC_update!$C$2:$F$450,4,FALSE),VLOOKUP($A494,EDC_update!$B$2:$F$450,5,FALSE))</f>
        <v>CAT1</v>
      </c>
      <c r="V494" s="78">
        <f>IF(IFERROR(SEARCH("PBT",P494),99)=99,IF(IFERROR(SEARCH("suspected PBT",S494),99)=99,IF(IFERROR(SEARCH("concluded to be PBT",K494),99)=99,IF(IFERROR(SEARCH("PBT",S494),99)=99,IF(IFERROR(SEARCH("PBT cand",L494),99)=99,IF(IFERROR(SEARCH("PBT",L494),99)=99,IF(IFERROR(SEARCH("persistent, bioackumulative and toxic properties",K494),99)=99,0,Scoring!$E$3),Scoring!$E$3),Scoring!$E$7),Scoring!$E$3),Scoring!$E$5),Scoring!$E$6),Scoring!$E$3)</f>
        <v>0</v>
      </c>
      <c r="W494" s="78">
        <f>IF(IFERROR(SEARCH("vPvB",P494),99)=99,IF(IFERROR(SEARCH("suspected pbt/vPvB",S494),99)=99,IF(IFERROR(SEARCH("vPvB",S494),99)=99,IF(IFERROR(SEARCH("concluded to be a vPvB",S494),99)=99,IF(IFERROR(SEARCH("identified as vPvB",K494),99)=99,IF(IFERROR(SEARCH("concluded to be a vPvB",K494),99)=99,IF(IFERROR(SEARCH("concluded to be both pbt and vPvB",S494),99)=99,IF(IFERROR(SEARCH("concluded to be both pbt and vPvB",K494),99)=99,0,Scoring!$E$5),Scoring!$E$5),Scoring!$E$5),Scoring!$E$5),Scoring!$E$5),Scoring!$E$4),Scoring!$E$6),Scoring!$E$4)</f>
        <v>0</v>
      </c>
      <c r="X494" s="78">
        <f>IF(IFERROR(SEARCH("H410",N494),99)=99,IF(IFERROR(SEARCH("H410",O494),99)=99,IF(IFERROR(SEARCH("H410",Q494),99)=99,IF(IFERROR(SEARCH("H410",M494),99)=99,IF(IFERROR(SEARCH("H410",R494),99)=99,IF(IFERROR(SEARCH("H411",N494),99)=99,IF(IFERROR(SEARCH("H411",O494),99)=99,IF(IFERROR(SEARCH("H411",Q494),99)=99,IF(IFERROR(SEARCH("H411",M494),99)=99,IF(IFERROR(SEARCH("H411",R494),99)=99,IF(IFERROR(SEARCH("H413",N494),99)=99,IF(IFERROR(SEARCH("H413",O494),99)=99,IF(IFERROR(SEARCH("H413",Q494),99)=99,IF(IFERROR(SEARCH("H413",M494),99)=99,IF(IFERROR(SEARCH("H413",R494),99)=99,IF(IFERROR(SEARCH("H412",N494),99)=99,IF(IFERROR(SEARCH("H412",O494),99)=99,IF(IFERROR(SEARCH("H412",Q494),99)=99,IF(IFERROR(SEARCH("H412",M494),99)=99,IF(IFERROR(SEARCH("H412",R494),99)=99,0,Scoring!$E$2),Scoring!$E$2),Scoring!$E$2),Scoring!$E$2),Scoring!$E$2),Scoring!$E$2),Scoring!$E$2),Scoring!$E$2),Scoring!$E$2),Scoring!$E$2),Scoring!$E$2),Scoring!$E$2),Scoring!$E$2),Scoring!$E$2),Scoring!$E$2),Scoring!$E$2),Scoring!$E$2),Scoring!$E$2),Scoring!$E$2),Scoring!$E$2)</f>
        <v>1</v>
      </c>
      <c r="Y494" s="78">
        <f>IF(IFERROR(SEARCH("CMR",K494),99)=99,IF(IFERROR(SEARCH("Suspected CMR",S494),99)=99,IF(IFERROR(SEARCH("CMR",S494),99)=99,0,Scoring!$E$8),Scoring!$E$9),Scoring!$E$8)</f>
        <v>0</v>
      </c>
      <c r="Z494" s="78">
        <f>IF(IFERROR(SEARCH("H350",N494),99)=99,IF(IFERROR(SEARCH("H350",O494),99)=99,IF(IFERROR(SEARCH("H350",Q494),99)=99,IF(IFERROR(SEARCH("H350",M494),99)=99,IF(IFERROR(SEARCH("H350",R494),99)=99,IF(IFERROR(SEARCH("H351",N494),99)=99,IF(IFERROR(SEARCH("H351",O494),99)=99,IF(IFERROR(SEARCH("H351",Q494),99)=99,IF(IFERROR(SEARCH("H351",M494),99)=99,IF(IFERROR(SEARCH("H351",R494),99)=99,IF(IFERROR(SEARCH("carcinogenic",P494),99)=99,IF(IFERROR(SEARCH("suspected carcinogenic",S494),99)=99,0,Scoring!$E$12),Scoring!$E$11),Scoring!$E$10),Scoring!$E$10),Scoring!$E$10),Scoring!$E$10),Scoring!$E$10),Scoring!$E$10),Scoring!$E$10),Scoring!$E$10),Scoring!$E$10),Scoring!$E$10)</f>
        <v>0</v>
      </c>
      <c r="AA494" s="78">
        <f>IF(IFERROR(SEARCH("H340",N494),99)=99,IF(IFERROR(SEARCH("H340",O494),99)=99,IF(IFERROR(SEARCH("H340",Q494),99)=99,IF(IFERROR(SEARCH("H340",M494),99)=99,IF(IFERROR(SEARCH("H340",R494),99)=99,IF(IFERROR(SEARCH("H341",N494),99)=99,IF(IFERROR(SEARCH("H341",O494),99)=99,IF(IFERROR(SEARCH("H341",Q494),99)=99,IF(IFERROR(SEARCH("H341",M494),99)=99,IF(IFERROR(SEARCH("H341",R494),99)=99,IF(IFERROR(SEARCH("mutagenic",P494),99)=99,IF(IFERROR(SEARCH("suspected mutagenic",S494),99)=99,0,Scoring!$E$15),Scoring!$E$14),Scoring!$E$13),Scoring!$E$13),Scoring!$E$13),Scoring!$E$13),Scoring!$E$13),Scoring!$E$13),Scoring!$E$13),Scoring!$E$13),Scoring!$E$13),Scoring!$E$13)</f>
        <v>0</v>
      </c>
      <c r="AB494" s="78">
        <f>IF(IFERROR(SEARCH("H360",N494),99)=99,IF(IFERROR(SEARCH("H360",O494),99)=99,IF(IFERROR(SEARCH("H360",Q494),99)=99,IF(IFERROR(SEARCH("H360",M494),99)=99,IF(IFERROR(SEARCH("H360",R494),99)=99,IF(IFERROR(SEARCH("H361",N494),99)=99,IF(IFERROR(SEARCH("H361",O494),99)=99,IF(IFERROR(SEARCH("H361",Q494),99)=99,IF(IFERROR(SEARCH("H361",M494),99)=99,IF(IFERROR(SEARCH("H361",R494),99)=99,IF(IFERROR(SEARCH("reproduction",P494),99)=99,IF(IFERROR(SEARCH("suspected reprotoxic",S494),99)=99,IF(IFERROR(SEARCH("reprotoxic",S494),99)=99,IF(IFERROR(SEARCH("reprotoxic",K494),99)=99,0,Scoring!$E$18),Scoring!$E$18),Scoring!$E$19),Scoring!$E$17),Scoring!$E$16),Scoring!$E$16),Scoring!$E$16),Scoring!$E$16),Scoring!$E$16),Scoring!$E$16),Scoring!$E$16),Scoring!$E$16),Scoring!$E$16),Scoring!$E$16)</f>
        <v>0</v>
      </c>
      <c r="AC494" s="78">
        <f>IF(IFERROR(SEARCH("57f",L494),99)=99,IF(IFERROR(SEARCH("57(f)",P494),99)=99,0,Scoring!$E$20),Scoring!$E$20)</f>
        <v>1</v>
      </c>
      <c r="AD494" s="78">
        <f>IF(IFERROR(SEARCH("CAT1",T494),99)=99,IF(IFERROR(SEARCH("CAT2",T494),99)=99,IF(IFERROR(SEARCH("CAT3",T494),99)=99,IF(IFERROR(SEARCH("concluded to be endocrine",K494),99)=99,IF(IFERROR(SEARCH("categorised as endocrine",K494),99)=99,IF(IFERROR(SEARCH("endocrine disrupting",P494),99)=99,IF(IFERROR(SEARCH("endocrine disrupting",K494),99)=99,IF(IFERROR(SEARCH("suspected endocrine",S494),99)=99,IF(IFERROR(SEARCH("potential endocrine",S494),99)=99,0,Scoring!$E$25),Scoring!$E$25),Scoring!$E$24),Scoring!$E$24),Scoring!$E$24),Scoring!$E$24),Scoring!$E$23),Scoring!$E$22),Scoring!$E$21)</f>
        <v>1</v>
      </c>
      <c r="AE494" s="78">
        <f>IF(IFERROR(SEARCH("suspected sensitiser",S494),99)=99,IF(IFERROR(SEARCH("sensitiser",S494),99)=99,IF(IFERROR(SEARCH("other hazard based concern",S494),99)=99,0,Scoring!$E$28),Scoring!$E$26),Scoring!$E$27)</f>
        <v>0</v>
      </c>
      <c r="AF494" s="78">
        <f>IF(IFERROR(M494,1)=1,IF(IFERROR(N494,1)=1,IF(IFERROR(O494,1)=1,IF(IFERROR(Q494,1)=1,IF(IFERROR(R494,1)=1,IF(IFERROR(T494,1)=1,IF(IFERROR(K494,1)=1,IF(IFERROR(P494,1)=1,IF(IFERROR(S494,1)=1,Scoring!$E$29,0),0),0),0),0),0),0),0),0)</f>
        <v>0</v>
      </c>
      <c r="AG494" s="78">
        <f t="shared" si="43"/>
        <v>3</v>
      </c>
      <c r="AI494" s="93"/>
      <c r="AJ494" s="94"/>
      <c r="AK494" s="76"/>
      <c r="AL494" s="75"/>
      <c r="AN494" s="79"/>
      <c r="AO494" s="79"/>
      <c r="AP494" s="79"/>
      <c r="AQ494" s="79"/>
      <c r="AR494" s="79"/>
      <c r="AS494" s="78"/>
      <c r="AU494" s="79">
        <f>IF(IFERROR(F494,99)=99,IF(IFERROR(G494,99)=99,IF(IFERROR(H494,99)=99,IF(IFERROR(I494,99)=99,IF(IFERROR(E494,99)=99,IF(IFERROR(J494,99)=99,0,Scoring!$B$7),Scoring!$B$3),Scoring!$B$2),Scoring!$B$6),Scoring!$B$5),Scoring!$B$4)</f>
        <v>1</v>
      </c>
      <c r="AV494" s="78">
        <f t="shared" si="44"/>
        <v>3</v>
      </c>
      <c r="AW494" s="78"/>
      <c r="AX494" s="66"/>
      <c r="AY494" s="78"/>
      <c r="AZ494" s="76"/>
      <c r="BA494" s="76"/>
      <c r="BB494" s="76"/>
    </row>
    <row r="495" spans="1:54" x14ac:dyDescent="0.25">
      <c r="A495" s="77" t="s">
        <v>4863</v>
      </c>
      <c r="B495" s="76" t="str">
        <f t="shared" si="46"/>
        <v>205-743-6</v>
      </c>
      <c r="C495" s="77" t="s">
        <v>4862</v>
      </c>
      <c r="D495" s="77" t="s">
        <v>4861</v>
      </c>
      <c r="E495" s="76" t="e">
        <f>IF(C495="-",IF(A495="-",VLOOKUP(D495,'sin-list 180320_update'!$C$2:$C$835,1,FALSE),VLOOKUP(A495,'sin-list 180320_update'!$A$2:$A$835,1,FALSE)),VLOOKUP(C495,'sin-list 180320_update'!$B$2:$B$835,1,FALSE))</f>
        <v>#N/A</v>
      </c>
      <c r="F495" s="76" t="e">
        <f>IF($C495="-",IF($A495="-",VLOOKUP($D495,'REACH Bilaga XVII_update'!$A$5:$A$131,1,FALSE),VLOOKUP($A495,'REACH Bilaga XVII_update'!$C$5:$C$131,1,FALSE)),VLOOKUP($C495,'REACH Bilaga XVII_update'!$B$5:$B$131,1,FALSE))</f>
        <v>#N/A</v>
      </c>
      <c r="G495" s="76" t="e">
        <f>IF($C495="-",IF($A495="-",VLOOKUP($D495,' REACH Bilaga 59_update'!$A$5:$A$210,1,FALSE),VLOOKUP($A495,' REACH Bilaga 59_update'!$D$5:$D$210,1,FALSE)),VLOOKUP($C495,' REACH Bilaga 59_update'!$C$5:$C$210,1,FALSE))</f>
        <v>#N/A</v>
      </c>
      <c r="H495" s="76" t="e">
        <f>IF($C495="-",IF($A495="-",VLOOKUP($D495,'REACH Bilaga XIV_update'!$A$5:$A$110,1,FALSE),VLOOKUP($A495,'REACH Bilaga XIV_update'!$D$5:$D$110,1,FALSE)),VLOOKUP($C495,'REACH Bilaga XIV_update'!$C$5:$C$110,1,FALSE))</f>
        <v>#N/A</v>
      </c>
      <c r="I495" s="76" t="str">
        <f>IF($C495="-",IF($A495="-",VLOOKUP($D495,CoRAP_update!$A$5:$A$376,1,FALSE),VLOOKUP($A495,CoRAP_update!$D$5:$D$376,1,FALSE)),VLOOKUP($C495,CoRAP_update!$C$5:$C$376,1,FALSE))</f>
        <v>205-743-6</v>
      </c>
      <c r="J495" s="76" t="e">
        <f>IF($C495="-",IF($A495="-",VLOOKUP($D495,EDC_update!$C$2:$C$450,1,FALSE),VLOOKUP($A495,EDC_update!$B$2:$B$450,1,FALSE)),VLOOKUP($C495,EDC_update!$L$2:$L$450,1,FALSE))</f>
        <v>#N/A</v>
      </c>
      <c r="K495" s="76" t="e">
        <f>IF($C495="-",IF($A495="-",IF(VLOOKUP($D495,'sin-list 180320_update'!$C$2:$S$835,3,FALSE)="",NA(),VLOOKUP($D495,'sin-list 180320_update'!$C$2:$S$835,3,FALSE)),IF(VLOOKUP($A495,'sin-list 180320_update'!$A$2:$S$835,5,FALSE)="",NA(),VLOOKUP($A495,'sin-list 180320_update'!$A$2:$S$835,5,FALSE))),IF(VLOOKUP($C495,'sin-list 180320_update'!$B$2:$S$835,4,FALSE)="",NA(),VLOOKUP($C495,'sin-list 180320_update'!$B$2:$S$835,4,FALSE)))</f>
        <v>#N/A</v>
      </c>
      <c r="L495" s="76" t="e">
        <f>IF($C495="-",IF($A495="-",VLOOKUP($D495,'sin-list 180320_update'!$C$2:$S$835,6,FALSE),VLOOKUP($A495,'sin-list 180320_update'!$A$2:$S$835,8,FALSE)),VLOOKUP($C495,'sin-list 180320_update'!$B$2:$S$835,7,FALSE))</f>
        <v>#N/A</v>
      </c>
      <c r="M495" s="76" t="e">
        <f>IF($C495="-",IF($A495="-",IF(VLOOKUP($D495,'sin-list 180320_update'!$C$2:$S$835,8,FALSE)="",NA(),VLOOKUP($D495,'sin-list 180320_update'!$C$2:$S$835,8,FALSE)),IF(VLOOKUP($A495,'sin-list 180320_update'!$A$2:$S$835,10,FALSE)="",NA(),VLOOKUP($A495,'sin-list 180320_update'!$A$2:$S$835,10,FALSE))),IF(VLOOKUP($C495,'sin-list 180320_update'!$B$2:$S$835,9,FALSE)="",NA(),VLOOKUP($C495,'sin-list 180320_update'!$B$2:$S$835,9,FALSE)))</f>
        <v>#N/A</v>
      </c>
      <c r="N495" s="76" t="e">
        <f>IF($C495="-",IF($A495="-",IF(VLOOKUP($D495,'REACH Bilaga XVII_update'!$A$5:$E$131,4,FALSE)="",NA(),VLOOKUP($D495,'REACH Bilaga XVII_update'!$A$5:$E$131,4,FALSE)),IF(VLOOKUP($A495,'REACH Bilaga XVII_update'!$C$5:$D$131,2,FALSE)="",NA(),VLOOKUP($A495,'REACH Bilaga XVII_update'!$C$5:$D$131,2,FALSE))),IF(VLOOKUP($C495,'REACH Bilaga XVII_update'!$B$5:$D$131,3,FALSE)="",NA(),VLOOKUP($C495,'REACH Bilaga XVII_update'!$B$5:$D$131,3,FALSE)))</f>
        <v>#N/A</v>
      </c>
      <c r="O495" s="76" t="e">
        <f>IF($C495="-",IF($A495="-",IF(VLOOKUP($D495,' REACH Bilaga 59_update'!$A$5:$E$210,5,FALSE)="",NA(),VLOOKUP($D495,' REACH Bilaga 59_update'!$A$5:$E$210,5,FALSE)),IF(VLOOKUP($A495,' REACH Bilaga 59_update'!$D$5:$E$210,2,FALSE)="",NA(),VLOOKUP($A495,' REACH Bilaga 59_update'!$D$5:$E$210,2,FALSE))),IF(VLOOKUP($C495,' REACH Bilaga 59_update'!$C$5:$E$210,3,FALSE)="",NA(),VLOOKUP($C495,' REACH Bilaga 59_update'!$C$5:$E$210,3,FALSE)))</f>
        <v>#N/A</v>
      </c>
      <c r="P495" s="76" t="e">
        <f>IF(C495="-",IF(A495="-",IFERROR(VLOOKUP($D495,' REACH Bilaga 59_update'!$A$5:$F$210,MATCH(Sammanfattning!P$1,' REACH Bilaga 59_update'!$A$4:$F$4,0),FALSE),VLOOKUP($D495,'REACH Bilaga XIV_update'!$A$4:$H$110,MATCH(Sammanfattning!P$1,'REACH Bilaga XIV_update'!$A$4:$H$4,0),FALSE)),IFERROR(VLOOKUP($A495,' REACH Bilaga 59_update'!$D$5:$F$210,MATCH(Sammanfattning!P$1,' REACH Bilaga 59_update'!$D$4:$F$4,0),FALSE),VLOOKUP($A495,'REACH Bilaga XIV_update'!$D$4:$H$110,MATCH(Sammanfattning!P$1,'REACH Bilaga XIV_update'!$D$4:$H$4,0),FALSE))),IFERROR(VLOOKUP($C495,' REACH Bilaga 59_update'!$C$5:$F$210,MATCH(Sammanfattning!P$1,' REACH Bilaga 59_update'!$C$4:$F$4,0),FALSE),VLOOKUP($C495,'REACH Bilaga XIV_update'!$C$4:$H$110,MATCH(Sammanfattning!P$1,'REACH Bilaga XIV_update'!$C$4:$H$4,0),FALSE)))</f>
        <v>#N/A</v>
      </c>
      <c r="Q495" s="76" t="e">
        <f>IF($C495="-",IF($A495="-",IF(VLOOKUP($D495,'REACH Bilaga XIV_update'!$A$5:$I$110,9,FALSE)="",NA(),VLOOKUP($D495,'REACH Bilaga XIV_update'!$A$5:$I$110,9,FALSE)),IF(VLOOKUP($A495,'REACH Bilaga XIV_update'!$D$5:$I$110,6,FALSE)="",NA(),VLOOKUP($A495,'REACH Bilaga XIV_update'!$D$5:$I$110,6,FALSE))),IF(VLOOKUP($C495,'REACH Bilaga XIV_update'!$C$5:$I$110,7,FALSE)="",NA(),VLOOKUP($C495,'REACH Bilaga XIV_update'!$C$5:$I$110,7,FALSE)))</f>
        <v>#N/A</v>
      </c>
      <c r="R495" s="76" t="str">
        <f>IF($C495="-",IF($A495="-",IF(VLOOKUP($D495,CoRAP_update!$A$5:$O$376,15,FALSE)="",NA(),VLOOKUP($D495,CoRAP_update!$A$5:$O$376,15,FALSE)),IF(VLOOKUP($A495,CoRAP_update!$D$5:$O$376,12,FALSE)="",NA(),VLOOKUP($A495,CoRAP_update!$D$5:$O$376,12,FALSE))),IF(VLOOKUP($C495,CoRAP_update!$C$5:$O$376,13,FALSE)="",NA(),VLOOKUP($C495,CoRAP_update!$C$5:$O$376,13,FALSE)))</f>
        <v>H361d ***</v>
      </c>
      <c r="S495" s="144" t="str">
        <f>IF($C495="-",IF($A495="-",VLOOKUP($D495,CoRAP_update!$A$5:$J$376,MATCH(Sammanfattning!S$1,CoRAP_update!$A$4:$J$4,0),FALSE),VLOOKUP($A495,CoRAP_update!$D$5:$J$376,MATCH(Sammanfattning!S$1,CoRAP_update!$D$4:$J$4,0),FALSE)),VLOOKUP($C495,CoRAP_update!$C$5:$J$376,MATCH(Sammanfattning!S$1,CoRAP_update!$C$4:$J$4,0),FALSE))</f>
        <v>CMR#Consumer use#High (aggregated) tonnage#High RCR#Wide dispersive use</v>
      </c>
      <c r="T495" s="76" t="e">
        <f>IF($A495="-",VLOOKUP($D495,EDC_update!$C$2:$F$450,4,FALSE),VLOOKUP($A495,EDC_update!$B$2:$F$450,5,FALSE))</f>
        <v>#N/A</v>
      </c>
      <c r="V495" s="78">
        <f>IF(IFERROR(SEARCH("PBT",P495),99)=99,IF(IFERROR(SEARCH("suspected PBT",S495),99)=99,IF(IFERROR(SEARCH("concluded to be PBT",K495),99)=99,IF(IFERROR(SEARCH("PBT",S495),99)=99,IF(IFERROR(SEARCH("PBT cand",L495),99)=99,IF(IFERROR(SEARCH("PBT",L495),99)=99,IF(IFERROR(SEARCH("persistent, bioackumulative and toxic properties",K495),99)=99,0,Scoring!$E$3),Scoring!$E$3),Scoring!$E$7),Scoring!$E$3),Scoring!$E$5),Scoring!$E$6),Scoring!$E$3)</f>
        <v>0</v>
      </c>
      <c r="W495" s="78">
        <f>IF(IFERROR(SEARCH("vPvB",P495),99)=99,IF(IFERROR(SEARCH("suspected pbt/vPvB",S495),99)=99,IF(IFERROR(SEARCH("vPvB",S495),99)=99,IF(IFERROR(SEARCH("concluded to be a vPvB",S495),99)=99,IF(IFERROR(SEARCH("identified as vPvB",K495),99)=99,IF(IFERROR(SEARCH("concluded to be a vPvB",K495),99)=99,IF(IFERROR(SEARCH("concluded to be both pbt and vPvB",S495),99)=99,IF(IFERROR(SEARCH("concluded to be both pbt and vPvB",K495),99)=99,0,Scoring!$E$5),Scoring!$E$5),Scoring!$E$5),Scoring!$E$5),Scoring!$E$5),Scoring!$E$4),Scoring!$E$6),Scoring!$E$4)</f>
        <v>0</v>
      </c>
      <c r="X495" s="78">
        <f>IF(IFERROR(SEARCH("H410",N495),99)=99,IF(IFERROR(SEARCH("H410",O495),99)=99,IF(IFERROR(SEARCH("H410",Q495),99)=99,IF(IFERROR(SEARCH("H410",M495),99)=99,IF(IFERROR(SEARCH("H410",R495),99)=99,IF(IFERROR(SEARCH("H411",N495),99)=99,IF(IFERROR(SEARCH("H411",O495),99)=99,IF(IFERROR(SEARCH("H411",Q495),99)=99,IF(IFERROR(SEARCH("H411",M495),99)=99,IF(IFERROR(SEARCH("H411",R495),99)=99,IF(IFERROR(SEARCH("H413",N495),99)=99,IF(IFERROR(SEARCH("H413",O495),99)=99,IF(IFERROR(SEARCH("H413",Q495),99)=99,IF(IFERROR(SEARCH("H413",M495),99)=99,IF(IFERROR(SEARCH("H413",R495),99)=99,IF(IFERROR(SEARCH("H412",N495),99)=99,IF(IFERROR(SEARCH("H412",O495),99)=99,IF(IFERROR(SEARCH("H412",Q495),99)=99,IF(IFERROR(SEARCH("H412",M495),99)=99,IF(IFERROR(SEARCH("H412",R495),99)=99,0,Scoring!$E$2),Scoring!$E$2),Scoring!$E$2),Scoring!$E$2),Scoring!$E$2),Scoring!$E$2),Scoring!$E$2),Scoring!$E$2),Scoring!$E$2),Scoring!$E$2),Scoring!$E$2),Scoring!$E$2),Scoring!$E$2),Scoring!$E$2),Scoring!$E$2),Scoring!$E$2),Scoring!$E$2),Scoring!$E$2),Scoring!$E$2),Scoring!$E$2)</f>
        <v>0</v>
      </c>
      <c r="Y495" s="78">
        <f>IF(IFERROR(SEARCH("CMR",K495),99)=99,IF(IFERROR(SEARCH("Suspected CMR",S495),99)=99,IF(IFERROR(SEARCH("CMR",S495),99)=99,0,Scoring!$E$8),Scoring!$E$9),Scoring!$E$8)</f>
        <v>3</v>
      </c>
      <c r="Z495" s="78">
        <f>IF(IFERROR(SEARCH("H350",N495),99)=99,IF(IFERROR(SEARCH("H350",O495),99)=99,IF(IFERROR(SEARCH("H350",Q495),99)=99,IF(IFERROR(SEARCH("H350",M495),99)=99,IF(IFERROR(SEARCH("H350",R495),99)=99,IF(IFERROR(SEARCH("H351",N495),99)=99,IF(IFERROR(SEARCH("H351",O495),99)=99,IF(IFERROR(SEARCH("H351",Q495),99)=99,IF(IFERROR(SEARCH("H351",M495),99)=99,IF(IFERROR(SEARCH("H351",R495),99)=99,IF(IFERROR(SEARCH("carcinogenic",P495),99)=99,IF(IFERROR(SEARCH("suspected carcinogenic",S495),99)=99,0,Scoring!$E$12),Scoring!$E$11),Scoring!$E$10),Scoring!$E$10),Scoring!$E$10),Scoring!$E$10),Scoring!$E$10),Scoring!$E$10),Scoring!$E$10),Scoring!$E$10),Scoring!$E$10),Scoring!$E$10)</f>
        <v>0</v>
      </c>
      <c r="AA495" s="78">
        <f>IF(IFERROR(SEARCH("H340",N495),99)=99,IF(IFERROR(SEARCH("H340",O495),99)=99,IF(IFERROR(SEARCH("H340",Q495),99)=99,IF(IFERROR(SEARCH("H340",M495),99)=99,IF(IFERROR(SEARCH("H340",R495),99)=99,IF(IFERROR(SEARCH("H341",N495),99)=99,IF(IFERROR(SEARCH("H341",O495),99)=99,IF(IFERROR(SEARCH("H341",Q495),99)=99,IF(IFERROR(SEARCH("H341",M495),99)=99,IF(IFERROR(SEARCH("H341",R495),99)=99,IF(IFERROR(SEARCH("mutagenic",P495),99)=99,IF(IFERROR(SEARCH("suspected mutagenic",S495),99)=99,0,Scoring!$E$15),Scoring!$E$14),Scoring!$E$13),Scoring!$E$13),Scoring!$E$13),Scoring!$E$13),Scoring!$E$13),Scoring!$E$13),Scoring!$E$13),Scoring!$E$13),Scoring!$E$13),Scoring!$E$13)</f>
        <v>0</v>
      </c>
      <c r="AB495" s="78">
        <f>IF(IFERROR(SEARCH("H360",N495),99)=99,IF(IFERROR(SEARCH("H360",O495),99)=99,IF(IFERROR(SEARCH("H360",Q495),99)=99,IF(IFERROR(SEARCH("H360",M495),99)=99,IF(IFERROR(SEARCH("H360",R495),99)=99,IF(IFERROR(SEARCH("H361",N495),99)=99,IF(IFERROR(SEARCH("H361",O495),99)=99,IF(IFERROR(SEARCH("H361",Q495),99)=99,IF(IFERROR(SEARCH("H361",M495),99)=99,IF(IFERROR(SEARCH("H361",R495),99)=99,IF(IFERROR(SEARCH("reproduction",P495),99)=99,IF(IFERROR(SEARCH("suspected reprotoxic",S495),99)=99,IF(IFERROR(SEARCH("reprotoxic",S495),99)=99,IF(IFERROR(SEARCH("reprotoxic",K495),99)=99,0,Scoring!$E$18),Scoring!$E$18),Scoring!$E$19),Scoring!$E$17),Scoring!$E$16),Scoring!$E$16),Scoring!$E$16),Scoring!$E$16),Scoring!$E$16),Scoring!$E$16),Scoring!$E$16),Scoring!$E$16),Scoring!$E$16),Scoring!$E$16)</f>
        <v>1</v>
      </c>
      <c r="AC495" s="78">
        <f>IF(IFERROR(SEARCH("57f",L495),99)=99,IF(IFERROR(SEARCH("57(f)",P495),99)=99,0,Scoring!$E$20),Scoring!$E$20)</f>
        <v>0</v>
      </c>
      <c r="AD495" s="78">
        <f>IF(IFERROR(SEARCH("CAT1",T495),99)=99,IF(IFERROR(SEARCH("CAT2",T495),99)=99,IF(IFERROR(SEARCH("CAT3",T495),99)=99,IF(IFERROR(SEARCH("concluded to be endocrine",K495),99)=99,IF(IFERROR(SEARCH("categorised as endocrine",K495),99)=99,IF(IFERROR(SEARCH("endocrine disrupting",P495),99)=99,IF(IFERROR(SEARCH("endocrine disrupting",K495),99)=99,IF(IFERROR(SEARCH("suspected endocrine",S495),99)=99,IF(IFERROR(SEARCH("potential endocrine",S495),99)=99,0,Scoring!$E$25),Scoring!$E$25),Scoring!$E$24),Scoring!$E$24),Scoring!$E$24),Scoring!$E$24),Scoring!$E$23),Scoring!$E$22),Scoring!$E$21)</f>
        <v>0</v>
      </c>
      <c r="AE495" s="78">
        <f>IF(IFERROR(SEARCH("suspected sensitiser",S495),99)=99,IF(IFERROR(SEARCH("sensitiser",S495),99)=99,IF(IFERROR(SEARCH("other hazard based concern",S495),99)=99,0,Scoring!$E$28),Scoring!$E$26),Scoring!$E$27)</f>
        <v>0</v>
      </c>
      <c r="AF495" s="78">
        <f>IF(IFERROR(M495,1)=1,IF(IFERROR(N495,1)=1,IF(IFERROR(O495,1)=1,IF(IFERROR(Q495,1)=1,IF(IFERROR(R495,1)=1,IF(IFERROR(T495,1)=1,IF(IFERROR(K495,1)=1,IF(IFERROR(P495,1)=1,IF(IFERROR(S495,1)=1,Scoring!$E$29,0),0),0),0),0),0),0),0),0)</f>
        <v>0</v>
      </c>
      <c r="AG495" s="78">
        <f t="shared" si="43"/>
        <v>3</v>
      </c>
      <c r="AI495" s="93"/>
      <c r="AJ495" s="94"/>
      <c r="AK495" s="76"/>
      <c r="AL495" s="75"/>
      <c r="AN495" s="79"/>
      <c r="AO495" s="79"/>
      <c r="AP495" s="79"/>
      <c r="AQ495" s="79"/>
      <c r="AR495" s="79"/>
      <c r="AS495" s="78"/>
      <c r="AU495" s="79">
        <f>IF(IFERROR(F495,99)=99,IF(IFERROR(G495,99)=99,IF(IFERROR(H495,99)=99,IF(IFERROR(I495,99)=99,IF(IFERROR(E495,99)=99,IF(IFERROR(J495,99)=99,0,Scoring!$B$7),Scoring!$B$3),Scoring!$B$2),Scoring!$B$6),Scoring!$B$5),Scoring!$B$4)</f>
        <v>0.5</v>
      </c>
      <c r="AV495" s="78">
        <f t="shared" si="44"/>
        <v>1.5</v>
      </c>
      <c r="AW495" s="78"/>
      <c r="AX495" s="66"/>
      <c r="AY495" s="78"/>
      <c r="AZ495" s="76"/>
      <c r="BA495" s="76"/>
      <c r="BB495" s="76"/>
    </row>
    <row r="496" spans="1:54" x14ac:dyDescent="0.25">
      <c r="A496" s="77" t="s">
        <v>4866</v>
      </c>
      <c r="B496" s="76" t="str">
        <f t="shared" si="46"/>
        <v>206-019-2</v>
      </c>
      <c r="C496" s="77" t="s">
        <v>1116</v>
      </c>
      <c r="D496" s="77" t="s">
        <v>1117</v>
      </c>
      <c r="E496" s="76" t="str">
        <f>IF(C496="-",IF(A496="-",VLOOKUP(D496,'sin-list 180320_update'!$C$2:$C$835,1,FALSE),VLOOKUP(A496,'sin-list 180320_update'!$A$2:$A$835,1,FALSE)),VLOOKUP(C496,'sin-list 180320_update'!$B$2:$B$835,1,FALSE))</f>
        <v>206-019-2</v>
      </c>
      <c r="F496" s="76" t="e">
        <f>IF($C496="-",IF($A496="-",VLOOKUP($D496,'REACH Bilaga XVII_update'!$A$5:$A$131,1,FALSE),VLOOKUP($A496,'REACH Bilaga XVII_update'!$C$5:$C$131,1,FALSE)),VLOOKUP($C496,'REACH Bilaga XVII_update'!$B$5:$B$131,1,FALSE))</f>
        <v>#N/A</v>
      </c>
      <c r="G496" s="76" t="e">
        <f>IF($C496="-",IF($A496="-",VLOOKUP($D496,' REACH Bilaga 59_update'!$A$5:$A$210,1,FALSE),VLOOKUP($A496,' REACH Bilaga 59_update'!$D$5:$D$210,1,FALSE)),VLOOKUP($C496,' REACH Bilaga 59_update'!$C$5:$C$210,1,FALSE))</f>
        <v>#N/A</v>
      </c>
      <c r="H496" s="76" t="e">
        <f>IF($C496="-",IF($A496="-",VLOOKUP($D496,'REACH Bilaga XIV_update'!$A$5:$A$110,1,FALSE),VLOOKUP($A496,'REACH Bilaga XIV_update'!$D$5:$D$110,1,FALSE)),VLOOKUP($C496,'REACH Bilaga XIV_update'!$C$5:$C$110,1,FALSE))</f>
        <v>#N/A</v>
      </c>
      <c r="I496" s="76" t="str">
        <f>IF($C496="-",IF($A496="-",VLOOKUP($D496,CoRAP_update!$A$5:$A$376,1,FALSE),VLOOKUP($A496,CoRAP_update!$D$5:$D$376,1,FALSE)),VLOOKUP($C496,CoRAP_update!$C$5:$C$376,1,FALSE))</f>
        <v>206-019-2</v>
      </c>
      <c r="J496" s="76" t="e">
        <f>IF($C496="-",IF($A496="-",VLOOKUP($D496,EDC_update!$C$2:$C$450,1,FALSE),VLOOKUP($A496,EDC_update!$B$2:$B$450,1,FALSE)),VLOOKUP($C496,EDC_update!$L$2:$L$450,1,FALSE))</f>
        <v>#N/A</v>
      </c>
      <c r="K496" s="76" t="str">
        <f>IF($C496="-",IF($A496="-",IF(VLOOKUP($D496,'sin-list 180320_update'!$C$2:$S$835,3,FALSE)="",NA(),VLOOKUP($D496,'sin-list 180320_update'!$C$2:$S$835,3,FALSE)),IF(VLOOKUP($A496,'sin-list 180320_update'!$A$2:$S$835,5,FALSE)="",NA(),VLOOKUP($A496,'sin-list 180320_update'!$A$2:$S$835,5,FALSE))),IF(VLOOKUP($C496,'sin-list 180320_update'!$B$2:$S$835,4,FALSE)="",NA(),VLOOKUP($C496,'sin-list 180320_update'!$B$2:$S$835,4,FALSE)))</f>
        <v>Classified CMR according to Annex VI of Regulation 1272/2008</v>
      </c>
      <c r="L496" s="76" t="str">
        <f>IF($C496="-",IF($A496="-",VLOOKUP($D496,'sin-list 180320_update'!$C$2:$S$835,6,FALSE),VLOOKUP($A496,'sin-list 180320_update'!$A$2:$S$835,8,FALSE)),VLOOKUP($C496,'sin-list 180320_update'!$B$2:$S$835,7,FALSE))</f>
        <v>Repr. 1B</v>
      </c>
      <c r="M496" s="76" t="str">
        <f>IF($C496="-",IF($A496="-",IF(VLOOKUP($D496,'sin-list 180320_update'!$C$2:$S$835,8,FALSE)="",NA(),VLOOKUP($D496,'sin-list 180320_update'!$C$2:$S$835,8,FALSE)),IF(VLOOKUP($A496,'sin-list 180320_update'!$A$2:$S$835,10,FALSE)="",NA(),VLOOKUP($A496,'sin-list 180320_update'!$A$2:$S$835,10,FALSE))),IF(VLOOKUP($C496,'sin-list 180320_update'!$B$2:$S$835,9,FALSE)="",NA(),VLOOKUP($C496,'sin-list 180320_update'!$B$2:$S$835,9,FALSE)))</f>
        <v>H360</v>
      </c>
      <c r="N496" s="76" t="e">
        <f>IF($C496="-",IF($A496="-",IF(VLOOKUP($D496,'REACH Bilaga XVII_update'!$A$5:$E$131,4,FALSE)="",NA(),VLOOKUP($D496,'REACH Bilaga XVII_update'!$A$5:$E$131,4,FALSE)),IF(VLOOKUP($A496,'REACH Bilaga XVII_update'!$C$5:$D$131,2,FALSE)="",NA(),VLOOKUP($A496,'REACH Bilaga XVII_update'!$C$5:$D$131,2,FALSE))),IF(VLOOKUP($C496,'REACH Bilaga XVII_update'!$B$5:$D$131,3,FALSE)="",NA(),VLOOKUP($C496,'REACH Bilaga XVII_update'!$B$5:$D$131,3,FALSE)))</f>
        <v>#N/A</v>
      </c>
      <c r="O496" s="76" t="e">
        <f>IF($C496="-",IF($A496="-",IF(VLOOKUP($D496,' REACH Bilaga 59_update'!$A$5:$E$210,5,FALSE)="",NA(),VLOOKUP($D496,' REACH Bilaga 59_update'!$A$5:$E$210,5,FALSE)),IF(VLOOKUP($A496,' REACH Bilaga 59_update'!$D$5:$E$210,2,FALSE)="",NA(),VLOOKUP($A496,' REACH Bilaga 59_update'!$D$5:$E$210,2,FALSE))),IF(VLOOKUP($C496,' REACH Bilaga 59_update'!$C$5:$E$210,3,FALSE)="",NA(),VLOOKUP($C496,' REACH Bilaga 59_update'!$C$5:$E$210,3,FALSE)))</f>
        <v>#N/A</v>
      </c>
      <c r="P496" s="76" t="e">
        <f>IF(C496="-",IF(A496="-",IFERROR(VLOOKUP($D496,' REACH Bilaga 59_update'!$A$5:$F$210,MATCH(Sammanfattning!P$1,' REACH Bilaga 59_update'!$A$4:$F$4,0),FALSE),VLOOKUP($D496,'REACH Bilaga XIV_update'!$A$4:$H$110,MATCH(Sammanfattning!P$1,'REACH Bilaga XIV_update'!$A$4:$H$4,0),FALSE)),IFERROR(VLOOKUP($A496,' REACH Bilaga 59_update'!$D$5:$F$210,MATCH(Sammanfattning!P$1,' REACH Bilaga 59_update'!$D$4:$F$4,0),FALSE),VLOOKUP($A496,'REACH Bilaga XIV_update'!$D$4:$H$110,MATCH(Sammanfattning!P$1,'REACH Bilaga XIV_update'!$D$4:$H$4,0),FALSE))),IFERROR(VLOOKUP($C496,' REACH Bilaga 59_update'!$C$5:$F$210,MATCH(Sammanfattning!P$1,' REACH Bilaga 59_update'!$C$4:$F$4,0),FALSE),VLOOKUP($C496,'REACH Bilaga XIV_update'!$C$4:$H$110,MATCH(Sammanfattning!P$1,'REACH Bilaga XIV_update'!$C$4:$H$4,0),FALSE)))</f>
        <v>#N/A</v>
      </c>
      <c r="Q496" s="76" t="e">
        <f>IF($C496="-",IF($A496="-",IF(VLOOKUP($D496,'REACH Bilaga XIV_update'!$A$5:$I$110,9,FALSE)="",NA(),VLOOKUP($D496,'REACH Bilaga XIV_update'!$A$5:$I$110,9,FALSE)),IF(VLOOKUP($A496,'REACH Bilaga XIV_update'!$D$5:$I$110,6,FALSE)="",NA(),VLOOKUP($A496,'REACH Bilaga XIV_update'!$D$5:$I$110,6,FALSE))),IF(VLOOKUP($C496,'REACH Bilaga XIV_update'!$C$5:$I$110,7,FALSE)="",NA(),VLOOKUP($C496,'REACH Bilaga XIV_update'!$C$5:$I$110,7,FALSE)))</f>
        <v>#N/A</v>
      </c>
      <c r="R496" s="76" t="str">
        <f>IF($C496="-",IF($A496="-",IF(VLOOKUP($D496,CoRAP_update!$A$5:$O$376,15,FALSE)="",NA(),VLOOKUP($D496,CoRAP_update!$A$5:$O$376,15,FALSE)),IF(VLOOKUP($A496,CoRAP_update!$D$5:$O$376,12,FALSE)="",NA(),VLOOKUP($A496,CoRAP_update!$D$5:$O$376,12,FALSE))),IF(VLOOKUP($C496,CoRAP_update!$C$5:$O$376,13,FALSE)="",NA(),VLOOKUP($C496,CoRAP_update!$C$5:$O$376,13,FALSE)))</f>
        <v>H360D
H302
H314</v>
      </c>
      <c r="S496" s="144" t="str">
        <f>IF($C496="-",IF($A496="-",VLOOKUP($D496,CoRAP_update!$A$5:$J$376,MATCH(Sammanfattning!S$1,CoRAP_update!$A$4:$J$4,0),FALSE),VLOOKUP($A496,CoRAP_update!$D$5:$J$376,MATCH(Sammanfattning!S$1,CoRAP_update!$D$4:$J$4,0),FALSE)),VLOOKUP($C496,CoRAP_update!$C$5:$J$376,MATCH(Sammanfattning!S$1,CoRAP_update!$C$4:$J$4,0),FALSE))</f>
        <v>CMR#High (aggregated) tonnage#Wide dispersive use</v>
      </c>
      <c r="T496" s="76" t="e">
        <f>IF($A496="-",VLOOKUP($D496,EDC_update!$C$2:$F$450,4,FALSE),VLOOKUP($A496,EDC_update!$B$2:$F$450,5,FALSE))</f>
        <v>#N/A</v>
      </c>
      <c r="V496" s="78">
        <f>IF(IFERROR(SEARCH("PBT",P496),99)=99,IF(IFERROR(SEARCH("suspected PBT",S496),99)=99,IF(IFERROR(SEARCH("concluded to be PBT",K496),99)=99,IF(IFERROR(SEARCH("PBT",S496),99)=99,IF(IFERROR(SEARCH("PBT cand",L496),99)=99,IF(IFERROR(SEARCH("PBT",L496),99)=99,IF(IFERROR(SEARCH("persistent, bioackumulative and toxic properties",K496),99)=99,0,Scoring!$E$3),Scoring!$E$3),Scoring!$E$7),Scoring!$E$3),Scoring!$E$5),Scoring!$E$6),Scoring!$E$3)</f>
        <v>0</v>
      </c>
      <c r="W496" s="78">
        <f>IF(IFERROR(SEARCH("vPvB",P496),99)=99,IF(IFERROR(SEARCH("suspected pbt/vPvB",S496),99)=99,IF(IFERROR(SEARCH("vPvB",S496),99)=99,IF(IFERROR(SEARCH("concluded to be a vPvB",S496),99)=99,IF(IFERROR(SEARCH("identified as vPvB",K496),99)=99,IF(IFERROR(SEARCH("concluded to be a vPvB",K496),99)=99,IF(IFERROR(SEARCH("concluded to be both pbt and vPvB",S496),99)=99,IF(IFERROR(SEARCH("concluded to be both pbt and vPvB",K496),99)=99,0,Scoring!$E$5),Scoring!$E$5),Scoring!$E$5),Scoring!$E$5),Scoring!$E$5),Scoring!$E$4),Scoring!$E$6),Scoring!$E$4)</f>
        <v>0</v>
      </c>
      <c r="X496" s="78">
        <f>IF(IFERROR(SEARCH("H410",N496),99)=99,IF(IFERROR(SEARCH("H410",O496),99)=99,IF(IFERROR(SEARCH("H410",Q496),99)=99,IF(IFERROR(SEARCH("H410",M496),99)=99,IF(IFERROR(SEARCH("H410",R496),99)=99,IF(IFERROR(SEARCH("H411",N496),99)=99,IF(IFERROR(SEARCH("H411",O496),99)=99,IF(IFERROR(SEARCH("H411",Q496),99)=99,IF(IFERROR(SEARCH("H411",M496),99)=99,IF(IFERROR(SEARCH("H411",R496),99)=99,IF(IFERROR(SEARCH("H413",N496),99)=99,IF(IFERROR(SEARCH("H413",O496),99)=99,IF(IFERROR(SEARCH("H413",Q496),99)=99,IF(IFERROR(SEARCH("H413",M496),99)=99,IF(IFERROR(SEARCH("H413",R496),99)=99,IF(IFERROR(SEARCH("H412",N496),99)=99,IF(IFERROR(SEARCH("H412",O496),99)=99,IF(IFERROR(SEARCH("H412",Q496),99)=99,IF(IFERROR(SEARCH("H412",M496),99)=99,IF(IFERROR(SEARCH("H412",R496),99)=99,0,Scoring!$E$2),Scoring!$E$2),Scoring!$E$2),Scoring!$E$2),Scoring!$E$2),Scoring!$E$2),Scoring!$E$2),Scoring!$E$2),Scoring!$E$2),Scoring!$E$2),Scoring!$E$2),Scoring!$E$2),Scoring!$E$2),Scoring!$E$2),Scoring!$E$2),Scoring!$E$2),Scoring!$E$2),Scoring!$E$2),Scoring!$E$2),Scoring!$E$2)</f>
        <v>0</v>
      </c>
      <c r="Y496" s="78">
        <f>IF(IFERROR(SEARCH("CMR",K496),99)=99,IF(IFERROR(SEARCH("Suspected CMR",S496),99)=99,IF(IFERROR(SEARCH("CMR",S496),99)=99,0,Scoring!$E$8),Scoring!$E$9),Scoring!$E$8)</f>
        <v>3</v>
      </c>
      <c r="Z496" s="78">
        <f>IF(IFERROR(SEARCH("H350",N496),99)=99,IF(IFERROR(SEARCH("H350",O496),99)=99,IF(IFERROR(SEARCH("H350",Q496),99)=99,IF(IFERROR(SEARCH("H350",M496),99)=99,IF(IFERROR(SEARCH("H350",R496),99)=99,IF(IFERROR(SEARCH("H351",N496),99)=99,IF(IFERROR(SEARCH("H351",O496),99)=99,IF(IFERROR(SEARCH("H351",Q496),99)=99,IF(IFERROR(SEARCH("H351",M496),99)=99,IF(IFERROR(SEARCH("H351",R496),99)=99,IF(IFERROR(SEARCH("carcinogenic",P496),99)=99,IF(IFERROR(SEARCH("suspected carcinogenic",S496),99)=99,0,Scoring!$E$12),Scoring!$E$11),Scoring!$E$10),Scoring!$E$10),Scoring!$E$10),Scoring!$E$10),Scoring!$E$10),Scoring!$E$10),Scoring!$E$10),Scoring!$E$10),Scoring!$E$10),Scoring!$E$10)</f>
        <v>0</v>
      </c>
      <c r="AA496" s="78">
        <f>IF(IFERROR(SEARCH("H340",N496),99)=99,IF(IFERROR(SEARCH("H340",O496),99)=99,IF(IFERROR(SEARCH("H340",Q496),99)=99,IF(IFERROR(SEARCH("H340",M496),99)=99,IF(IFERROR(SEARCH("H340",R496),99)=99,IF(IFERROR(SEARCH("H341",N496),99)=99,IF(IFERROR(SEARCH("H341",O496),99)=99,IF(IFERROR(SEARCH("H341",Q496),99)=99,IF(IFERROR(SEARCH("H341",M496),99)=99,IF(IFERROR(SEARCH("H341",R496),99)=99,IF(IFERROR(SEARCH("mutagenic",P496),99)=99,IF(IFERROR(SEARCH("suspected mutagenic",S496),99)=99,0,Scoring!$E$15),Scoring!$E$14),Scoring!$E$13),Scoring!$E$13),Scoring!$E$13),Scoring!$E$13),Scoring!$E$13),Scoring!$E$13),Scoring!$E$13),Scoring!$E$13),Scoring!$E$13),Scoring!$E$13)</f>
        <v>0</v>
      </c>
      <c r="AB496" s="78">
        <f>IF(IFERROR(SEARCH("H360",N496),99)=99,IF(IFERROR(SEARCH("H360",O496),99)=99,IF(IFERROR(SEARCH("H360",Q496),99)=99,IF(IFERROR(SEARCH("H360",M496),99)=99,IF(IFERROR(SEARCH("H360",R496),99)=99,IF(IFERROR(SEARCH("H361",N496),99)=99,IF(IFERROR(SEARCH("H361",O496),99)=99,IF(IFERROR(SEARCH("H361",Q496),99)=99,IF(IFERROR(SEARCH("H361",M496),99)=99,IF(IFERROR(SEARCH("H361",R496),99)=99,IF(IFERROR(SEARCH("reproduction",P496),99)=99,IF(IFERROR(SEARCH("suspected reprotoxic",S496),99)=99,IF(IFERROR(SEARCH("reprotoxic",S496),99)=99,IF(IFERROR(SEARCH("reprotoxic",K496),99)=99,0,Scoring!$E$18),Scoring!$E$18),Scoring!$E$19),Scoring!$E$17),Scoring!$E$16),Scoring!$E$16),Scoring!$E$16),Scoring!$E$16),Scoring!$E$16),Scoring!$E$16),Scoring!$E$16),Scoring!$E$16),Scoring!$E$16),Scoring!$E$16)</f>
        <v>1</v>
      </c>
      <c r="AC496" s="78">
        <f>IF(IFERROR(SEARCH("57f",L496),99)=99,IF(IFERROR(SEARCH("57(f)",P496),99)=99,0,Scoring!$E$20),Scoring!$E$20)</f>
        <v>0</v>
      </c>
      <c r="AD496" s="78">
        <f>IF(IFERROR(SEARCH("CAT1",T496),99)=99,IF(IFERROR(SEARCH("CAT2",T496),99)=99,IF(IFERROR(SEARCH("CAT3",T496),99)=99,IF(IFERROR(SEARCH("concluded to be endocrine",K496),99)=99,IF(IFERROR(SEARCH("categorised as endocrine",K496),99)=99,IF(IFERROR(SEARCH("endocrine disrupting",P496),99)=99,IF(IFERROR(SEARCH("endocrine disrupting",K496),99)=99,IF(IFERROR(SEARCH("suspected endocrine",S496),99)=99,IF(IFERROR(SEARCH("potential endocrine",S496),99)=99,0,Scoring!$E$25),Scoring!$E$25),Scoring!$E$24),Scoring!$E$24),Scoring!$E$24),Scoring!$E$24),Scoring!$E$23),Scoring!$E$22),Scoring!$E$21)</f>
        <v>0</v>
      </c>
      <c r="AE496" s="78">
        <f>IF(IFERROR(SEARCH("suspected sensitiser",S496),99)=99,IF(IFERROR(SEARCH("sensitiser",S496),99)=99,IF(IFERROR(SEARCH("other hazard based concern",S496),99)=99,0,Scoring!$E$28),Scoring!$E$26),Scoring!$E$27)</f>
        <v>0</v>
      </c>
      <c r="AF496" s="78">
        <f>IF(IFERROR(M496,1)=1,IF(IFERROR(N496,1)=1,IF(IFERROR(O496,1)=1,IF(IFERROR(Q496,1)=1,IF(IFERROR(R496,1)=1,IF(IFERROR(T496,1)=1,IF(IFERROR(K496,1)=1,IF(IFERROR(P496,1)=1,IF(IFERROR(S496,1)=1,Scoring!$E$29,0),0),0),0),0),0),0),0),0)</f>
        <v>0</v>
      </c>
      <c r="AG496" s="78">
        <f t="shared" si="43"/>
        <v>3</v>
      </c>
      <c r="AI496" s="93"/>
      <c r="AJ496" s="94"/>
      <c r="AK496" s="76"/>
      <c r="AL496" s="75"/>
      <c r="AN496" s="79"/>
      <c r="AO496" s="79"/>
      <c r="AP496" s="79"/>
      <c r="AQ496" s="79"/>
      <c r="AR496" s="79"/>
      <c r="AS496" s="78"/>
      <c r="AU496" s="79">
        <f>IF(IFERROR(F496,99)=99,IF(IFERROR(G496,99)=99,IF(IFERROR(H496,99)=99,IF(IFERROR(I496,99)=99,IF(IFERROR(E496,99)=99,IF(IFERROR(J496,99)=99,0,Scoring!$B$7),Scoring!$B$3),Scoring!$B$2),Scoring!$B$6),Scoring!$B$5),Scoring!$B$4)</f>
        <v>0.5</v>
      </c>
      <c r="AV496" s="78">
        <f t="shared" si="44"/>
        <v>1.5</v>
      </c>
      <c r="AW496" s="78"/>
      <c r="AX496" s="66"/>
      <c r="AY496" s="78"/>
      <c r="AZ496" s="76"/>
      <c r="BA496" s="76"/>
      <c r="BB496" s="76"/>
    </row>
    <row r="497" spans="1:54" x14ac:dyDescent="0.25">
      <c r="A497" s="77" t="s">
        <v>7521</v>
      </c>
      <c r="B497" s="76" t="str">
        <f t="shared" si="46"/>
        <v>206-382-7</v>
      </c>
      <c r="C497" s="77" t="s">
        <v>1190</v>
      </c>
      <c r="D497" s="77" t="s">
        <v>1191</v>
      </c>
      <c r="E497" s="76" t="str">
        <f>IF(C497="-",IF(A497="-",VLOOKUP(D497,'sin-list 180320_update'!$C$2:$C$835,1,FALSE),VLOOKUP(A497,'sin-list 180320_update'!$A$2:$A$835,1,FALSE)),VLOOKUP(C497,'sin-list 180320_update'!$B$2:$B$835,1,FALSE))</f>
        <v>206-382-7</v>
      </c>
      <c r="F497" s="76" t="e">
        <f>IF($C497="-",IF($A497="-",VLOOKUP($D497,'REACH Bilaga XVII_update'!$A$5:$A$131,1,FALSE),VLOOKUP($A497,'REACH Bilaga XVII_update'!$C$5:$C$131,1,FALSE)),VLOOKUP($C497,'REACH Bilaga XVII_update'!$B$5:$B$131,1,FALSE))</f>
        <v>#N/A</v>
      </c>
      <c r="G497" s="76" t="e">
        <f>IF($C497="-",IF($A497="-",VLOOKUP($D497,' REACH Bilaga 59_update'!$A$5:$A$210,1,FALSE),VLOOKUP($A497,' REACH Bilaga 59_update'!$D$5:$D$210,1,FALSE)),VLOOKUP($C497,' REACH Bilaga 59_update'!$C$5:$C$210,1,FALSE))</f>
        <v>#N/A</v>
      </c>
      <c r="H497" s="76" t="e">
        <f>IF($C497="-",IF($A497="-",VLOOKUP($D497,'REACH Bilaga XIV_update'!$A$5:$A$110,1,FALSE),VLOOKUP($A497,'REACH Bilaga XIV_update'!$D$5:$D$110,1,FALSE)),VLOOKUP($C497,'REACH Bilaga XIV_update'!$C$5:$C$110,1,FALSE))</f>
        <v>#N/A</v>
      </c>
      <c r="I497" s="76" t="e">
        <f>IF($C497="-",IF($A497="-",VLOOKUP($D497,CoRAP_update!$A$5:$A$376,1,FALSE),VLOOKUP($A497,CoRAP_update!$D$5:$D$376,1,FALSE)),VLOOKUP($C497,CoRAP_update!$C$5:$C$376,1,FALSE))</f>
        <v>#N/A</v>
      </c>
      <c r="J497" s="76" t="e">
        <f>IF($C497="-",IF($A497="-",VLOOKUP($D497,EDC_update!$C$2:$C$450,1,FALSE),VLOOKUP($A497,EDC_update!$B$2:$B$450,1,FALSE)),VLOOKUP($C497,EDC_update!$L$2:$L$450,1,FALSE))</f>
        <v>#N/A</v>
      </c>
      <c r="K497" s="76" t="str">
        <f>IF($C497="-",IF($A497="-",IF(VLOOKUP($D497,'sin-list 180320_update'!$C$2:$S$835,3,FALSE)="",NA(),VLOOKUP($D497,'sin-list 180320_update'!$C$2:$S$835,3,FALSE)),IF(VLOOKUP($A497,'sin-list 180320_update'!$A$2:$S$835,5,FALSE)="",NA(),VLOOKUP($A497,'sin-list 180320_update'!$A$2:$S$835,5,FALSE))),IF(VLOOKUP($C497,'sin-list 180320_update'!$B$2:$S$835,4,FALSE)="",NA(),VLOOKUP($C497,'sin-list 180320_update'!$B$2:$S$835,4,FALSE)))</f>
        <v>Classified CMR according to Annex VI of Regulation 1272/2008</v>
      </c>
      <c r="L497" s="76" t="str">
        <f>IF($C497="-",IF($A497="-",VLOOKUP($D497,'sin-list 180320_update'!$C$2:$S$835,6,FALSE),VLOOKUP($A497,'sin-list 180320_update'!$A$2:$S$835,8,FALSE)),VLOOKUP($C497,'sin-list 180320_update'!$B$2:$S$835,7,FALSE))</f>
        <v>Carc. 1B</v>
      </c>
      <c r="M497" s="76" t="str">
        <f>IF($C497="-",IF($A497="-",IF(VLOOKUP($D497,'sin-list 180320_update'!$C$2:$S$835,8,FALSE)="",NA(),VLOOKUP($D497,'sin-list 180320_update'!$C$2:$S$835,8,FALSE)),IF(VLOOKUP($A497,'sin-list 180320_update'!$A$2:$S$835,10,FALSE)="",NA(),VLOOKUP($A497,'sin-list 180320_update'!$A$2:$S$835,10,FALSE))),IF(VLOOKUP($C497,'sin-list 180320_update'!$B$2:$S$835,9,FALSE)="",NA(),VLOOKUP($C497,'sin-list 180320_update'!$B$2:$S$835,9,FALSE)))</f>
        <v>H350</v>
      </c>
      <c r="N497" s="76" t="e">
        <f>IF($C497="-",IF($A497="-",IF(VLOOKUP($D497,'REACH Bilaga XVII_update'!$A$5:$E$131,4,FALSE)="",NA(),VLOOKUP($D497,'REACH Bilaga XVII_update'!$A$5:$E$131,4,FALSE)),IF(VLOOKUP($A497,'REACH Bilaga XVII_update'!$C$5:$D$131,2,FALSE)="",NA(),VLOOKUP($A497,'REACH Bilaga XVII_update'!$C$5:$D$131,2,FALSE))),IF(VLOOKUP($C497,'REACH Bilaga XVII_update'!$B$5:$D$131,3,FALSE)="",NA(),VLOOKUP($C497,'REACH Bilaga XVII_update'!$B$5:$D$131,3,FALSE)))</f>
        <v>#N/A</v>
      </c>
      <c r="O497" s="76" t="e">
        <f>IF($C497="-",IF($A497="-",IF(VLOOKUP($D497,' REACH Bilaga 59_update'!$A$5:$E$210,5,FALSE)="",NA(),VLOOKUP($D497,' REACH Bilaga 59_update'!$A$5:$E$210,5,FALSE)),IF(VLOOKUP($A497,' REACH Bilaga 59_update'!$D$5:$E$210,2,FALSE)="",NA(),VLOOKUP($A497,' REACH Bilaga 59_update'!$D$5:$E$210,2,FALSE))),IF(VLOOKUP($C497,' REACH Bilaga 59_update'!$C$5:$E$210,3,FALSE)="",NA(),VLOOKUP($C497,' REACH Bilaga 59_update'!$C$5:$E$210,3,FALSE)))</f>
        <v>#N/A</v>
      </c>
      <c r="P497" s="76" t="e">
        <f>IF(C497="-",IF(A497="-",IFERROR(VLOOKUP($D497,' REACH Bilaga 59_update'!$A$5:$F$210,MATCH(Sammanfattning!P$1,' REACH Bilaga 59_update'!$A$4:$F$4,0),FALSE),VLOOKUP($D497,'REACH Bilaga XIV_update'!$A$4:$H$110,MATCH(Sammanfattning!P$1,'REACH Bilaga XIV_update'!$A$4:$H$4,0),FALSE)),IFERROR(VLOOKUP($A497,' REACH Bilaga 59_update'!$D$5:$F$210,MATCH(Sammanfattning!P$1,' REACH Bilaga 59_update'!$D$4:$F$4,0),FALSE),VLOOKUP($A497,'REACH Bilaga XIV_update'!$D$4:$H$110,MATCH(Sammanfattning!P$1,'REACH Bilaga XIV_update'!$D$4:$H$4,0),FALSE))),IFERROR(VLOOKUP($C497,' REACH Bilaga 59_update'!$C$5:$F$210,MATCH(Sammanfattning!P$1,' REACH Bilaga 59_update'!$C$4:$F$4,0),FALSE),VLOOKUP($C497,'REACH Bilaga XIV_update'!$C$4:$H$110,MATCH(Sammanfattning!P$1,'REACH Bilaga XIV_update'!$C$4:$H$4,0),FALSE)))</f>
        <v>#N/A</v>
      </c>
      <c r="Q497" s="76" t="e">
        <f>IF($C497="-",IF($A497="-",IF(VLOOKUP($D497,'REACH Bilaga XIV_update'!$A$5:$I$110,9,FALSE)="",NA(),VLOOKUP($D497,'REACH Bilaga XIV_update'!$A$5:$I$110,9,FALSE)),IF(VLOOKUP($A497,'REACH Bilaga XIV_update'!$D$5:$I$110,6,FALSE)="",NA(),VLOOKUP($A497,'REACH Bilaga XIV_update'!$D$5:$I$110,6,FALSE))),IF(VLOOKUP($C497,'REACH Bilaga XIV_update'!$C$5:$I$110,7,FALSE)="",NA(),VLOOKUP($C497,'REACH Bilaga XIV_update'!$C$5:$I$110,7,FALSE)))</f>
        <v>#N/A</v>
      </c>
      <c r="R497" s="76" t="e">
        <f>IF($C497="-",IF($A497="-",IF(VLOOKUP($D497,CoRAP_update!$A$5:$O$376,15,FALSE)="",NA(),VLOOKUP($D497,CoRAP_update!$A$5:$O$376,15,FALSE)),IF(VLOOKUP($A497,CoRAP_update!$D$5:$O$376,12,FALSE)="",NA(),VLOOKUP($A497,CoRAP_update!$D$5:$O$376,12,FALSE))),IF(VLOOKUP($C497,CoRAP_update!$C$5:$O$376,13,FALSE)="",NA(),VLOOKUP($C497,CoRAP_update!$C$5:$O$376,13,FALSE)))</f>
        <v>#N/A</v>
      </c>
      <c r="S497" s="144" t="e">
        <f>IF($C497="-",IF($A497="-",VLOOKUP($D497,CoRAP_update!$A$5:$J$376,MATCH(Sammanfattning!S$1,CoRAP_update!$A$4:$J$4,0),FALSE),VLOOKUP($A497,CoRAP_update!$D$5:$J$376,MATCH(Sammanfattning!S$1,CoRAP_update!$D$4:$J$4,0),FALSE)),VLOOKUP($C497,CoRAP_update!$C$5:$J$376,MATCH(Sammanfattning!S$1,CoRAP_update!$C$4:$J$4,0),FALSE))</f>
        <v>#N/A</v>
      </c>
      <c r="T497" s="76" t="e">
        <f>IF($A497="-",VLOOKUP($D497,EDC_update!$C$2:$F$450,4,FALSE),VLOOKUP($A497,EDC_update!$B$2:$F$450,5,FALSE))</f>
        <v>#N/A</v>
      </c>
      <c r="V497" s="78">
        <f>IF(IFERROR(SEARCH("PBT",P497),99)=99,IF(IFERROR(SEARCH("suspected PBT",S497),99)=99,IF(IFERROR(SEARCH("concluded to be PBT",K497),99)=99,IF(IFERROR(SEARCH("PBT",S497),99)=99,IF(IFERROR(SEARCH("PBT cand",L497),99)=99,IF(IFERROR(SEARCH("PBT",L497),99)=99,IF(IFERROR(SEARCH("persistent, bioackumulative and toxic properties",K497),99)=99,0,Scoring!$E$3),Scoring!$E$3),Scoring!$E$7),Scoring!$E$3),Scoring!$E$5),Scoring!$E$6),Scoring!$E$3)</f>
        <v>0</v>
      </c>
      <c r="W497" s="78">
        <f>IF(IFERROR(SEARCH("vPvB",P497),99)=99,IF(IFERROR(SEARCH("suspected pbt/vPvB",S497),99)=99,IF(IFERROR(SEARCH("vPvB",S497),99)=99,IF(IFERROR(SEARCH("concluded to be a vPvB",S497),99)=99,IF(IFERROR(SEARCH("identified as vPvB",K497),99)=99,IF(IFERROR(SEARCH("concluded to be a vPvB",K497),99)=99,IF(IFERROR(SEARCH("concluded to be both pbt and vPvB",S497),99)=99,IF(IFERROR(SEARCH("concluded to be both pbt and vPvB",K497),99)=99,0,Scoring!$E$5),Scoring!$E$5),Scoring!$E$5),Scoring!$E$5),Scoring!$E$5),Scoring!$E$4),Scoring!$E$6),Scoring!$E$4)</f>
        <v>0</v>
      </c>
      <c r="X497" s="78">
        <f>IF(IFERROR(SEARCH("H410",N497),99)=99,IF(IFERROR(SEARCH("H410",O497),99)=99,IF(IFERROR(SEARCH("H410",Q497),99)=99,IF(IFERROR(SEARCH("H410",M497),99)=99,IF(IFERROR(SEARCH("H410",R497),99)=99,IF(IFERROR(SEARCH("H411",N497),99)=99,IF(IFERROR(SEARCH("H411",O497),99)=99,IF(IFERROR(SEARCH("H411",Q497),99)=99,IF(IFERROR(SEARCH("H411",M497),99)=99,IF(IFERROR(SEARCH("H411",R497),99)=99,IF(IFERROR(SEARCH("H413",N497),99)=99,IF(IFERROR(SEARCH("H413",O497),99)=99,IF(IFERROR(SEARCH("H413",Q497),99)=99,IF(IFERROR(SEARCH("H413",M497),99)=99,IF(IFERROR(SEARCH("H413",R497),99)=99,IF(IFERROR(SEARCH("H412",N497),99)=99,IF(IFERROR(SEARCH("H412",O497),99)=99,IF(IFERROR(SEARCH("H412",Q497),99)=99,IF(IFERROR(SEARCH("H412",M497),99)=99,IF(IFERROR(SEARCH("H412",R497),99)=99,0,Scoring!$E$2),Scoring!$E$2),Scoring!$E$2),Scoring!$E$2),Scoring!$E$2),Scoring!$E$2),Scoring!$E$2),Scoring!$E$2),Scoring!$E$2),Scoring!$E$2),Scoring!$E$2),Scoring!$E$2),Scoring!$E$2),Scoring!$E$2),Scoring!$E$2),Scoring!$E$2),Scoring!$E$2),Scoring!$E$2),Scoring!$E$2),Scoring!$E$2)</f>
        <v>0</v>
      </c>
      <c r="Y497" s="78">
        <f>IF(IFERROR(SEARCH("CMR",K497),99)=99,IF(IFERROR(SEARCH("Suspected CMR",S497),99)=99,IF(IFERROR(SEARCH("CMR",S497),99)=99,0,Scoring!$E$8),Scoring!$E$9),Scoring!$E$8)</f>
        <v>3</v>
      </c>
      <c r="Z497" s="78">
        <f>IF(IFERROR(SEARCH("H350",N497),99)=99,IF(IFERROR(SEARCH("H350",O497),99)=99,IF(IFERROR(SEARCH("H350",Q497),99)=99,IF(IFERROR(SEARCH("H350",M497),99)=99,IF(IFERROR(SEARCH("H350",R497),99)=99,IF(IFERROR(SEARCH("H351",N497),99)=99,IF(IFERROR(SEARCH("H351",O497),99)=99,IF(IFERROR(SEARCH("H351",Q497),99)=99,IF(IFERROR(SEARCH("H351",M497),99)=99,IF(IFERROR(SEARCH("H351",R497),99)=99,IF(IFERROR(SEARCH("carcinogenic",P497),99)=99,IF(IFERROR(SEARCH("suspected carcinogenic",S497),99)=99,0,Scoring!$E$12),Scoring!$E$11),Scoring!$E$10),Scoring!$E$10),Scoring!$E$10),Scoring!$E$10),Scoring!$E$10),Scoring!$E$10),Scoring!$E$10),Scoring!$E$10),Scoring!$E$10),Scoring!$E$10)</f>
        <v>1</v>
      </c>
      <c r="AA497" s="78">
        <f>IF(IFERROR(SEARCH("H340",N497),99)=99,IF(IFERROR(SEARCH("H340",O497),99)=99,IF(IFERROR(SEARCH("H340",Q497),99)=99,IF(IFERROR(SEARCH("H340",M497),99)=99,IF(IFERROR(SEARCH("H340",R497),99)=99,IF(IFERROR(SEARCH("H341",N497),99)=99,IF(IFERROR(SEARCH("H341",O497),99)=99,IF(IFERROR(SEARCH("H341",Q497),99)=99,IF(IFERROR(SEARCH("H341",M497),99)=99,IF(IFERROR(SEARCH("H341",R497),99)=99,IF(IFERROR(SEARCH("mutagenic",P497),99)=99,IF(IFERROR(SEARCH("suspected mutagenic",S497),99)=99,0,Scoring!$E$15),Scoring!$E$14),Scoring!$E$13),Scoring!$E$13),Scoring!$E$13),Scoring!$E$13),Scoring!$E$13),Scoring!$E$13),Scoring!$E$13),Scoring!$E$13),Scoring!$E$13),Scoring!$E$13)</f>
        <v>0</v>
      </c>
      <c r="AB497" s="78">
        <f>IF(IFERROR(SEARCH("H360",N497),99)=99,IF(IFERROR(SEARCH("H360",O497),99)=99,IF(IFERROR(SEARCH("H360",Q497),99)=99,IF(IFERROR(SEARCH("H360",M497),99)=99,IF(IFERROR(SEARCH("H360",R497),99)=99,IF(IFERROR(SEARCH("H361",N497),99)=99,IF(IFERROR(SEARCH("H361",O497),99)=99,IF(IFERROR(SEARCH("H361",Q497),99)=99,IF(IFERROR(SEARCH("H361",M497),99)=99,IF(IFERROR(SEARCH("H361",R497),99)=99,IF(IFERROR(SEARCH("reproduction",P497),99)=99,IF(IFERROR(SEARCH("suspected reprotoxic",S497),99)=99,IF(IFERROR(SEARCH("reprotoxic",S497),99)=99,IF(IFERROR(SEARCH("reprotoxic",K497),99)=99,0,Scoring!$E$18),Scoring!$E$18),Scoring!$E$19),Scoring!$E$17),Scoring!$E$16),Scoring!$E$16),Scoring!$E$16),Scoring!$E$16),Scoring!$E$16),Scoring!$E$16),Scoring!$E$16),Scoring!$E$16),Scoring!$E$16),Scoring!$E$16)</f>
        <v>0</v>
      </c>
      <c r="AC497" s="78">
        <f>IF(IFERROR(SEARCH("57f",L497),99)=99,IF(IFERROR(SEARCH("57(f)",P497),99)=99,0,Scoring!$E$20),Scoring!$E$20)</f>
        <v>0</v>
      </c>
      <c r="AD497" s="78">
        <f>IF(IFERROR(SEARCH("CAT1",T497),99)=99,IF(IFERROR(SEARCH("CAT2",T497),99)=99,IF(IFERROR(SEARCH("CAT3",T497),99)=99,IF(IFERROR(SEARCH("concluded to be endocrine",K497),99)=99,IF(IFERROR(SEARCH("categorised as endocrine",K497),99)=99,IF(IFERROR(SEARCH("endocrine disrupting",P497),99)=99,IF(IFERROR(SEARCH("endocrine disrupting",K497),99)=99,IF(IFERROR(SEARCH("suspected endocrine",S497),99)=99,IF(IFERROR(SEARCH("potential endocrine",S497),99)=99,0,Scoring!$E$25),Scoring!$E$25),Scoring!$E$24),Scoring!$E$24),Scoring!$E$24),Scoring!$E$24),Scoring!$E$23),Scoring!$E$22),Scoring!$E$21)</f>
        <v>0</v>
      </c>
      <c r="AE497" s="78">
        <f>IF(IFERROR(SEARCH("suspected sensitiser",S497),99)=99,IF(IFERROR(SEARCH("sensitiser",S497),99)=99,IF(IFERROR(SEARCH("other hazard based concern",S497),99)=99,0,Scoring!$E$28),Scoring!$E$26),Scoring!$E$27)</f>
        <v>0</v>
      </c>
      <c r="AF497" s="78">
        <f>IF(IFERROR(M497,1)=1,IF(IFERROR(N497,1)=1,IF(IFERROR(O497,1)=1,IF(IFERROR(Q497,1)=1,IF(IFERROR(R497,1)=1,IF(IFERROR(T497,1)=1,IF(IFERROR(K497,1)=1,IF(IFERROR(P497,1)=1,IF(IFERROR(S497,1)=1,Scoring!$E$29,0),0),0),0),0),0),0),0),0)</f>
        <v>0</v>
      </c>
      <c r="AG497" s="78">
        <f t="shared" si="43"/>
        <v>3</v>
      </c>
      <c r="AI497" s="93"/>
      <c r="AJ497" s="94"/>
      <c r="AK497" s="76"/>
      <c r="AL497" s="75"/>
      <c r="AN497" s="79"/>
      <c r="AO497" s="79"/>
      <c r="AP497" s="79"/>
      <c r="AQ497" s="79"/>
      <c r="AR497" s="79"/>
      <c r="AS497" s="78"/>
      <c r="AU497" s="79">
        <f>IF(IFERROR(F497,99)=99,IF(IFERROR(G497,99)=99,IF(IFERROR(H497,99)=99,IF(IFERROR(I497,99)=99,IF(IFERROR(E497,99)=99,IF(IFERROR(J497,99)=99,0,Scoring!$B$7),Scoring!$B$3),Scoring!$B$2),Scoring!$B$6),Scoring!$B$5),Scoring!$B$4)</f>
        <v>0.3</v>
      </c>
      <c r="AV497" s="78">
        <f t="shared" si="44"/>
        <v>0.89999999999999991</v>
      </c>
      <c r="AW497" s="78"/>
      <c r="AX497" s="66"/>
      <c r="AY497" s="78"/>
      <c r="AZ497" s="76"/>
      <c r="BA497" s="76"/>
      <c r="BB497" s="76"/>
    </row>
    <row r="498" spans="1:54" x14ac:dyDescent="0.25">
      <c r="A498" s="77" t="s">
        <v>7541</v>
      </c>
      <c r="B498" s="76" t="str">
        <f t="shared" si="46"/>
        <v>208-819-7</v>
      </c>
      <c r="C498" s="77" t="s">
        <v>1371</v>
      </c>
      <c r="D498" s="77" t="s">
        <v>1372</v>
      </c>
      <c r="E498" s="76" t="str">
        <f>IF(C498="-",IF(A498="-",VLOOKUP(D498,'sin-list 180320_update'!$C$2:$C$835,1,FALSE),VLOOKUP(A498,'sin-list 180320_update'!$A$2:$A$835,1,FALSE)),VLOOKUP(C498,'sin-list 180320_update'!$B$2:$B$835,1,FALSE))</f>
        <v>208-819-7</v>
      </c>
      <c r="F498" s="76" t="e">
        <f>IF($C498="-",IF($A498="-",VLOOKUP($D498,'REACH Bilaga XVII_update'!$A$5:$A$131,1,FALSE),VLOOKUP($A498,'REACH Bilaga XVII_update'!$C$5:$C$131,1,FALSE)),VLOOKUP($C498,'REACH Bilaga XVII_update'!$B$5:$B$131,1,FALSE))</f>
        <v>#N/A</v>
      </c>
      <c r="G498" s="76" t="e">
        <f>IF($C498="-",IF($A498="-",VLOOKUP($D498,' REACH Bilaga 59_update'!$A$5:$A$210,1,FALSE),VLOOKUP($A498,' REACH Bilaga 59_update'!$D$5:$D$210,1,FALSE)),VLOOKUP($C498,' REACH Bilaga 59_update'!$C$5:$C$210,1,FALSE))</f>
        <v>#N/A</v>
      </c>
      <c r="H498" s="76" t="e">
        <f>IF($C498="-",IF($A498="-",VLOOKUP($D498,'REACH Bilaga XIV_update'!$A$5:$A$110,1,FALSE),VLOOKUP($A498,'REACH Bilaga XIV_update'!$D$5:$D$110,1,FALSE)),VLOOKUP($C498,'REACH Bilaga XIV_update'!$C$5:$C$110,1,FALSE))</f>
        <v>#N/A</v>
      </c>
      <c r="I498" s="76" t="e">
        <f>IF($C498="-",IF($A498="-",VLOOKUP($D498,CoRAP_update!$A$5:$A$376,1,FALSE),VLOOKUP($A498,CoRAP_update!$D$5:$D$376,1,FALSE)),VLOOKUP($C498,CoRAP_update!$C$5:$C$376,1,FALSE))</f>
        <v>#N/A</v>
      </c>
      <c r="J498" s="76" t="e">
        <f>IF($C498="-",IF($A498="-",VLOOKUP($D498,EDC_update!$C$2:$C$450,1,FALSE),VLOOKUP($A498,EDC_update!$B$2:$B$450,1,FALSE)),VLOOKUP($C498,EDC_update!$L$2:$L$450,1,FALSE))</f>
        <v>#N/A</v>
      </c>
      <c r="K498" s="76" t="str">
        <f>IF($C498="-",IF($A498="-",IF(VLOOKUP($D498,'sin-list 180320_update'!$C$2:$S$835,3,FALSE)="",NA(),VLOOKUP($D498,'sin-list 180320_update'!$C$2:$S$835,3,FALSE)),IF(VLOOKUP($A498,'sin-list 180320_update'!$A$2:$S$835,5,FALSE)="",NA(),VLOOKUP($A498,'sin-list 180320_update'!$A$2:$S$835,5,FALSE))),IF(VLOOKUP($C498,'sin-list 180320_update'!$B$2:$S$835,4,FALSE)="",NA(),VLOOKUP($C498,'sin-list 180320_update'!$B$2:$S$835,4,FALSE)))</f>
        <v>Classified CMR according to Annex VI of Regulation 1272/2008</v>
      </c>
      <c r="L498" s="76" t="str">
        <f>IF($C498="-",IF($A498="-",VLOOKUP($D498,'sin-list 180320_update'!$C$2:$S$835,6,FALSE),VLOOKUP($A498,'sin-list 180320_update'!$A$2:$S$835,8,FALSE)),VLOOKUP($C498,'sin-list 180320_update'!$B$2:$S$835,7,FALSE))</f>
        <v>Flam. Liq. 2
Carc. 1B
Muta. 2
Acute Tox. 4 *
Acute Tox. 4 *</v>
      </c>
      <c r="M498" s="76" t="str">
        <f>IF($C498="-",IF($A498="-",IF(VLOOKUP($D498,'sin-list 180320_update'!$C$2:$S$835,8,FALSE)="",NA(),VLOOKUP($D498,'sin-list 180320_update'!$C$2:$S$835,8,FALSE)),IF(VLOOKUP($A498,'sin-list 180320_update'!$A$2:$S$835,10,FALSE)="",NA(),VLOOKUP($A498,'sin-list 180320_update'!$A$2:$S$835,10,FALSE))),IF(VLOOKUP($C498,'sin-list 180320_update'!$B$2:$S$835,9,FALSE)="",NA(),VLOOKUP($C498,'sin-list 180320_update'!$B$2:$S$835,9,FALSE)))</f>
        <v>H225
H350
H341
H332
H302</v>
      </c>
      <c r="N498" s="76" t="e">
        <f>IF($C498="-",IF($A498="-",IF(VLOOKUP($D498,'REACH Bilaga XVII_update'!$A$5:$E$131,4,FALSE)="",NA(),VLOOKUP($D498,'REACH Bilaga XVII_update'!$A$5:$E$131,4,FALSE)),IF(VLOOKUP($A498,'REACH Bilaga XVII_update'!$C$5:$D$131,2,FALSE)="",NA(),VLOOKUP($A498,'REACH Bilaga XVII_update'!$C$5:$D$131,2,FALSE))),IF(VLOOKUP($C498,'REACH Bilaga XVII_update'!$B$5:$D$131,3,FALSE)="",NA(),VLOOKUP($C498,'REACH Bilaga XVII_update'!$B$5:$D$131,3,FALSE)))</f>
        <v>#N/A</v>
      </c>
      <c r="O498" s="76" t="e">
        <f>IF($C498="-",IF($A498="-",IF(VLOOKUP($D498,' REACH Bilaga 59_update'!$A$5:$E$210,5,FALSE)="",NA(),VLOOKUP($D498,' REACH Bilaga 59_update'!$A$5:$E$210,5,FALSE)),IF(VLOOKUP($A498,' REACH Bilaga 59_update'!$D$5:$E$210,2,FALSE)="",NA(),VLOOKUP($A498,' REACH Bilaga 59_update'!$D$5:$E$210,2,FALSE))),IF(VLOOKUP($C498,' REACH Bilaga 59_update'!$C$5:$E$210,3,FALSE)="",NA(),VLOOKUP($C498,' REACH Bilaga 59_update'!$C$5:$E$210,3,FALSE)))</f>
        <v>#N/A</v>
      </c>
      <c r="P498" s="76" t="e">
        <f>IF(C498="-",IF(A498="-",IFERROR(VLOOKUP($D498,' REACH Bilaga 59_update'!$A$5:$F$210,MATCH(Sammanfattning!P$1,' REACH Bilaga 59_update'!$A$4:$F$4,0),FALSE),VLOOKUP($D498,'REACH Bilaga XIV_update'!$A$4:$H$110,MATCH(Sammanfattning!P$1,'REACH Bilaga XIV_update'!$A$4:$H$4,0),FALSE)),IFERROR(VLOOKUP($A498,' REACH Bilaga 59_update'!$D$5:$F$210,MATCH(Sammanfattning!P$1,' REACH Bilaga 59_update'!$D$4:$F$4,0),FALSE),VLOOKUP($A498,'REACH Bilaga XIV_update'!$D$4:$H$110,MATCH(Sammanfattning!P$1,'REACH Bilaga XIV_update'!$D$4:$H$4,0),FALSE))),IFERROR(VLOOKUP($C498,' REACH Bilaga 59_update'!$C$5:$F$210,MATCH(Sammanfattning!P$1,' REACH Bilaga 59_update'!$C$4:$F$4,0),FALSE),VLOOKUP($C498,'REACH Bilaga XIV_update'!$C$4:$H$110,MATCH(Sammanfattning!P$1,'REACH Bilaga XIV_update'!$C$4:$H$4,0),FALSE)))</f>
        <v>#N/A</v>
      </c>
      <c r="Q498" s="76" t="e">
        <f>IF($C498="-",IF($A498="-",IF(VLOOKUP($D498,'REACH Bilaga XIV_update'!$A$5:$I$110,9,FALSE)="",NA(),VLOOKUP($D498,'REACH Bilaga XIV_update'!$A$5:$I$110,9,FALSE)),IF(VLOOKUP($A498,'REACH Bilaga XIV_update'!$D$5:$I$110,6,FALSE)="",NA(),VLOOKUP($A498,'REACH Bilaga XIV_update'!$D$5:$I$110,6,FALSE))),IF(VLOOKUP($C498,'REACH Bilaga XIV_update'!$C$5:$I$110,7,FALSE)="",NA(),VLOOKUP($C498,'REACH Bilaga XIV_update'!$C$5:$I$110,7,FALSE)))</f>
        <v>#N/A</v>
      </c>
      <c r="R498" s="76" t="e">
        <f>IF($C498="-",IF($A498="-",IF(VLOOKUP($D498,CoRAP_update!$A$5:$O$376,15,FALSE)="",NA(),VLOOKUP($D498,CoRAP_update!$A$5:$O$376,15,FALSE)),IF(VLOOKUP($A498,CoRAP_update!$D$5:$O$376,12,FALSE)="",NA(),VLOOKUP($A498,CoRAP_update!$D$5:$O$376,12,FALSE))),IF(VLOOKUP($C498,CoRAP_update!$C$5:$O$376,13,FALSE)="",NA(),VLOOKUP($C498,CoRAP_update!$C$5:$O$376,13,FALSE)))</f>
        <v>#N/A</v>
      </c>
      <c r="S498" s="144" t="e">
        <f>IF($C498="-",IF($A498="-",VLOOKUP($D498,CoRAP_update!$A$5:$J$376,MATCH(Sammanfattning!S$1,CoRAP_update!$A$4:$J$4,0),FALSE),VLOOKUP($A498,CoRAP_update!$D$5:$J$376,MATCH(Sammanfattning!S$1,CoRAP_update!$D$4:$J$4,0),FALSE)),VLOOKUP($C498,CoRAP_update!$C$5:$J$376,MATCH(Sammanfattning!S$1,CoRAP_update!$C$4:$J$4,0),FALSE))</f>
        <v>#N/A</v>
      </c>
      <c r="T498" s="76" t="e">
        <f>IF($A498="-",VLOOKUP($D498,EDC_update!$C$2:$F$450,4,FALSE),VLOOKUP($A498,EDC_update!$B$2:$F$450,5,FALSE))</f>
        <v>#N/A</v>
      </c>
      <c r="V498" s="78">
        <f>IF(IFERROR(SEARCH("PBT",P498),99)=99,IF(IFERROR(SEARCH("suspected PBT",S498),99)=99,IF(IFERROR(SEARCH("concluded to be PBT",K498),99)=99,IF(IFERROR(SEARCH("PBT",S498),99)=99,IF(IFERROR(SEARCH("PBT cand",L498),99)=99,IF(IFERROR(SEARCH("PBT",L498),99)=99,IF(IFERROR(SEARCH("persistent, bioackumulative and toxic properties",K498),99)=99,0,Scoring!$E$3),Scoring!$E$3),Scoring!$E$7),Scoring!$E$3),Scoring!$E$5),Scoring!$E$6),Scoring!$E$3)</f>
        <v>0</v>
      </c>
      <c r="W498" s="78">
        <f>IF(IFERROR(SEARCH("vPvB",P498),99)=99,IF(IFERROR(SEARCH("suspected pbt/vPvB",S498),99)=99,IF(IFERROR(SEARCH("vPvB",S498),99)=99,IF(IFERROR(SEARCH("concluded to be a vPvB",S498),99)=99,IF(IFERROR(SEARCH("identified as vPvB",K498),99)=99,IF(IFERROR(SEARCH("concluded to be a vPvB",K498),99)=99,IF(IFERROR(SEARCH("concluded to be both pbt and vPvB",S498),99)=99,IF(IFERROR(SEARCH("concluded to be both pbt and vPvB",K498),99)=99,0,Scoring!$E$5),Scoring!$E$5),Scoring!$E$5),Scoring!$E$5),Scoring!$E$5),Scoring!$E$4),Scoring!$E$6),Scoring!$E$4)</f>
        <v>0</v>
      </c>
      <c r="X498" s="78">
        <f>IF(IFERROR(SEARCH("H410",N498),99)=99,IF(IFERROR(SEARCH("H410",O498),99)=99,IF(IFERROR(SEARCH("H410",Q498),99)=99,IF(IFERROR(SEARCH("H410",M498),99)=99,IF(IFERROR(SEARCH("H410",R498),99)=99,IF(IFERROR(SEARCH("H411",N498),99)=99,IF(IFERROR(SEARCH("H411",O498),99)=99,IF(IFERROR(SEARCH("H411",Q498),99)=99,IF(IFERROR(SEARCH("H411",M498),99)=99,IF(IFERROR(SEARCH("H411",R498),99)=99,IF(IFERROR(SEARCH("H413",N498),99)=99,IF(IFERROR(SEARCH("H413",O498),99)=99,IF(IFERROR(SEARCH("H413",Q498),99)=99,IF(IFERROR(SEARCH("H413",M498),99)=99,IF(IFERROR(SEARCH("H413",R498),99)=99,IF(IFERROR(SEARCH("H412",N498),99)=99,IF(IFERROR(SEARCH("H412",O498),99)=99,IF(IFERROR(SEARCH("H412",Q498),99)=99,IF(IFERROR(SEARCH("H412",M498),99)=99,IF(IFERROR(SEARCH("H412",R498),99)=99,0,Scoring!$E$2),Scoring!$E$2),Scoring!$E$2),Scoring!$E$2),Scoring!$E$2),Scoring!$E$2),Scoring!$E$2),Scoring!$E$2),Scoring!$E$2),Scoring!$E$2),Scoring!$E$2),Scoring!$E$2),Scoring!$E$2),Scoring!$E$2),Scoring!$E$2),Scoring!$E$2),Scoring!$E$2),Scoring!$E$2),Scoring!$E$2),Scoring!$E$2)</f>
        <v>0</v>
      </c>
      <c r="Y498" s="78">
        <f>IF(IFERROR(SEARCH("CMR",K498),99)=99,IF(IFERROR(SEARCH("Suspected CMR",S498),99)=99,IF(IFERROR(SEARCH("CMR",S498),99)=99,0,Scoring!$E$8),Scoring!$E$9),Scoring!$E$8)</f>
        <v>3</v>
      </c>
      <c r="Z498" s="78">
        <f>IF(IFERROR(SEARCH("H350",N498),99)=99,IF(IFERROR(SEARCH("H350",O498),99)=99,IF(IFERROR(SEARCH("H350",Q498),99)=99,IF(IFERROR(SEARCH("H350",M498),99)=99,IF(IFERROR(SEARCH("H350",R498),99)=99,IF(IFERROR(SEARCH("H351",N498),99)=99,IF(IFERROR(SEARCH("H351",O498),99)=99,IF(IFERROR(SEARCH("H351",Q498),99)=99,IF(IFERROR(SEARCH("H351",M498),99)=99,IF(IFERROR(SEARCH("H351",R498),99)=99,IF(IFERROR(SEARCH("carcinogenic",P498),99)=99,IF(IFERROR(SEARCH("suspected carcinogenic",S498),99)=99,0,Scoring!$E$12),Scoring!$E$11),Scoring!$E$10),Scoring!$E$10),Scoring!$E$10),Scoring!$E$10),Scoring!$E$10),Scoring!$E$10),Scoring!$E$10),Scoring!$E$10),Scoring!$E$10),Scoring!$E$10)</f>
        <v>1</v>
      </c>
      <c r="AA498" s="78">
        <f>IF(IFERROR(SEARCH("H340",N498),99)=99,IF(IFERROR(SEARCH("H340",O498),99)=99,IF(IFERROR(SEARCH("H340",Q498),99)=99,IF(IFERROR(SEARCH("H340",M498),99)=99,IF(IFERROR(SEARCH("H340",R498),99)=99,IF(IFERROR(SEARCH("H341",N498),99)=99,IF(IFERROR(SEARCH("H341",O498),99)=99,IF(IFERROR(SEARCH("H341",Q498),99)=99,IF(IFERROR(SEARCH("H341",M498),99)=99,IF(IFERROR(SEARCH("H341",R498),99)=99,IF(IFERROR(SEARCH("mutagenic",P498),99)=99,IF(IFERROR(SEARCH("suspected mutagenic",S498),99)=99,0,Scoring!$E$15),Scoring!$E$14),Scoring!$E$13),Scoring!$E$13),Scoring!$E$13),Scoring!$E$13),Scoring!$E$13),Scoring!$E$13),Scoring!$E$13),Scoring!$E$13),Scoring!$E$13),Scoring!$E$13)</f>
        <v>1</v>
      </c>
      <c r="AB498" s="78">
        <f>IF(IFERROR(SEARCH("H360",N498),99)=99,IF(IFERROR(SEARCH("H360",O498),99)=99,IF(IFERROR(SEARCH("H360",Q498),99)=99,IF(IFERROR(SEARCH("H360",M498),99)=99,IF(IFERROR(SEARCH("H360",R498),99)=99,IF(IFERROR(SEARCH("H361",N498),99)=99,IF(IFERROR(SEARCH("H361",O498),99)=99,IF(IFERROR(SEARCH("H361",Q498),99)=99,IF(IFERROR(SEARCH("H361",M498),99)=99,IF(IFERROR(SEARCH("H361",R498),99)=99,IF(IFERROR(SEARCH("reproduction",P498),99)=99,IF(IFERROR(SEARCH("suspected reprotoxic",S498),99)=99,IF(IFERROR(SEARCH("reprotoxic",S498),99)=99,IF(IFERROR(SEARCH("reprotoxic",K498),99)=99,0,Scoring!$E$18),Scoring!$E$18),Scoring!$E$19),Scoring!$E$17),Scoring!$E$16),Scoring!$E$16),Scoring!$E$16),Scoring!$E$16),Scoring!$E$16),Scoring!$E$16),Scoring!$E$16),Scoring!$E$16),Scoring!$E$16),Scoring!$E$16)</f>
        <v>0</v>
      </c>
      <c r="AC498" s="78">
        <f>IF(IFERROR(SEARCH("57f",L498),99)=99,IF(IFERROR(SEARCH("57(f)",P498),99)=99,0,Scoring!$E$20),Scoring!$E$20)</f>
        <v>0</v>
      </c>
      <c r="AD498" s="78">
        <f>IF(IFERROR(SEARCH("CAT1",T498),99)=99,IF(IFERROR(SEARCH("CAT2",T498),99)=99,IF(IFERROR(SEARCH("CAT3",T498),99)=99,IF(IFERROR(SEARCH("concluded to be endocrine",K498),99)=99,IF(IFERROR(SEARCH("categorised as endocrine",K498),99)=99,IF(IFERROR(SEARCH("endocrine disrupting",P498),99)=99,IF(IFERROR(SEARCH("endocrine disrupting",K498),99)=99,IF(IFERROR(SEARCH("suspected endocrine",S498),99)=99,IF(IFERROR(SEARCH("potential endocrine",S498),99)=99,0,Scoring!$E$25),Scoring!$E$25),Scoring!$E$24),Scoring!$E$24),Scoring!$E$24),Scoring!$E$24),Scoring!$E$23),Scoring!$E$22),Scoring!$E$21)</f>
        <v>0</v>
      </c>
      <c r="AE498" s="78">
        <f>IF(IFERROR(SEARCH("suspected sensitiser",S498),99)=99,IF(IFERROR(SEARCH("sensitiser",S498),99)=99,IF(IFERROR(SEARCH("other hazard based concern",S498),99)=99,0,Scoring!$E$28),Scoring!$E$26),Scoring!$E$27)</f>
        <v>0</v>
      </c>
      <c r="AF498" s="78">
        <f>IF(IFERROR(M498,1)=1,IF(IFERROR(N498,1)=1,IF(IFERROR(O498,1)=1,IF(IFERROR(Q498,1)=1,IF(IFERROR(R498,1)=1,IF(IFERROR(T498,1)=1,IF(IFERROR(K498,1)=1,IF(IFERROR(P498,1)=1,IF(IFERROR(S498,1)=1,Scoring!$E$29,0),0),0),0),0),0),0),0),0)</f>
        <v>0</v>
      </c>
      <c r="AG498" s="78">
        <f t="shared" si="43"/>
        <v>3</v>
      </c>
      <c r="AI498" s="93"/>
      <c r="AJ498" s="94"/>
      <c r="AK498" s="76"/>
      <c r="AL498" s="75"/>
      <c r="AN498" s="79"/>
      <c r="AO498" s="79"/>
      <c r="AP498" s="79"/>
      <c r="AQ498" s="79"/>
      <c r="AR498" s="79"/>
      <c r="AS498" s="78"/>
      <c r="AU498" s="79">
        <f>IF(IFERROR(F498,99)=99,IF(IFERROR(G498,99)=99,IF(IFERROR(H498,99)=99,IF(IFERROR(I498,99)=99,IF(IFERROR(E498,99)=99,IF(IFERROR(J498,99)=99,0,Scoring!$B$7),Scoring!$B$3),Scoring!$B$2),Scoring!$B$6),Scoring!$B$5),Scoring!$B$4)</f>
        <v>0.3</v>
      </c>
      <c r="AV498" s="78">
        <f t="shared" si="44"/>
        <v>0.89999999999999991</v>
      </c>
      <c r="AW498" s="78"/>
      <c r="AX498" s="66"/>
      <c r="AY498" s="78"/>
      <c r="AZ498" s="76"/>
      <c r="BA498" s="76"/>
      <c r="BB498" s="76"/>
    </row>
    <row r="499" spans="1:54" x14ac:dyDescent="0.25">
      <c r="A499" s="77" t="s">
        <v>7542</v>
      </c>
      <c r="B499" s="76" t="str">
        <f t="shared" si="46"/>
        <v>208-832-8</v>
      </c>
      <c r="C499" s="77" t="s">
        <v>1375</v>
      </c>
      <c r="D499" s="77" t="s">
        <v>1376</v>
      </c>
      <c r="E499" s="76" t="str">
        <f>IF(C499="-",IF(A499="-",VLOOKUP(D499,'sin-list 180320_update'!$C$2:$C$835,1,FALSE),VLOOKUP(A499,'sin-list 180320_update'!$A$2:$A$835,1,FALSE)),VLOOKUP(C499,'sin-list 180320_update'!$B$2:$B$835,1,FALSE))</f>
        <v>208-832-8</v>
      </c>
      <c r="F499" s="76" t="e">
        <f>IF($C499="-",IF($A499="-",VLOOKUP($D499,'REACH Bilaga XVII_update'!$A$5:$A$131,1,FALSE),VLOOKUP($A499,'REACH Bilaga XVII_update'!$C$5:$C$131,1,FALSE)),VLOOKUP($C499,'REACH Bilaga XVII_update'!$B$5:$B$131,1,FALSE))</f>
        <v>#N/A</v>
      </c>
      <c r="G499" s="76" t="e">
        <f>IF($C499="-",IF($A499="-",VLOOKUP($D499,' REACH Bilaga 59_update'!$A$5:$A$210,1,FALSE),VLOOKUP($A499,' REACH Bilaga 59_update'!$D$5:$D$210,1,FALSE)),VLOOKUP($C499,' REACH Bilaga 59_update'!$C$5:$C$210,1,FALSE))</f>
        <v>#N/A</v>
      </c>
      <c r="H499" s="76" t="e">
        <f>IF($C499="-",IF($A499="-",VLOOKUP($D499,'REACH Bilaga XIV_update'!$A$5:$A$110,1,FALSE),VLOOKUP($A499,'REACH Bilaga XIV_update'!$D$5:$D$110,1,FALSE)),VLOOKUP($C499,'REACH Bilaga XIV_update'!$C$5:$C$110,1,FALSE))</f>
        <v>#N/A</v>
      </c>
      <c r="I499" s="76" t="e">
        <f>IF($C499="-",IF($A499="-",VLOOKUP($D499,CoRAP_update!$A$5:$A$376,1,FALSE),VLOOKUP($A499,CoRAP_update!$D$5:$D$376,1,FALSE)),VLOOKUP($C499,CoRAP_update!$C$5:$C$376,1,FALSE))</f>
        <v>#N/A</v>
      </c>
      <c r="J499" s="76" t="e">
        <f>IF($C499="-",IF($A499="-",VLOOKUP($D499,EDC_update!$C$2:$C$450,1,FALSE),VLOOKUP($A499,EDC_update!$B$2:$B$450,1,FALSE)),VLOOKUP($C499,EDC_update!$L$2:$L$450,1,FALSE))</f>
        <v>#N/A</v>
      </c>
      <c r="K499" s="76" t="str">
        <f>IF($C499="-",IF($A499="-",IF(VLOOKUP($D499,'sin-list 180320_update'!$C$2:$S$835,3,FALSE)="",NA(),VLOOKUP($D499,'sin-list 180320_update'!$C$2:$S$835,3,FALSE)),IF(VLOOKUP($A499,'sin-list 180320_update'!$A$2:$S$835,5,FALSE)="",NA(),VLOOKUP($A499,'sin-list 180320_update'!$A$2:$S$835,5,FALSE))),IF(VLOOKUP($C499,'sin-list 180320_update'!$B$2:$S$835,4,FALSE)="",NA(),VLOOKUP($C499,'sin-list 180320_update'!$B$2:$S$835,4,FALSE)))</f>
        <v>Classified CMR according to Annex VI of Regulation 1272/2008</v>
      </c>
      <c r="L499" s="76" t="str">
        <f>IF($C499="-",IF($A499="-",VLOOKUP($D499,'sin-list 180320_update'!$C$2:$S$835,6,FALSE),VLOOKUP($A499,'sin-list 180320_update'!$A$2:$S$835,8,FALSE)),VLOOKUP($C499,'sin-list 180320_update'!$B$2:$S$835,7,FALSE))</f>
        <v>Flam. Liq. 2
Carc. 1A
Acute Tox. 2 *
Acute Tox. 3 *
Acute Tox. 4 *</v>
      </c>
      <c r="M499" s="76" t="str">
        <f>IF($C499="-",IF($A499="-",IF(VLOOKUP($D499,'sin-list 180320_update'!$C$2:$S$835,8,FALSE)="",NA(),VLOOKUP($D499,'sin-list 180320_update'!$C$2:$S$835,8,FALSE)),IF(VLOOKUP($A499,'sin-list 180320_update'!$A$2:$S$835,10,FALSE)="",NA(),VLOOKUP($A499,'sin-list 180320_update'!$A$2:$S$835,10,FALSE))),IF(VLOOKUP($C499,'sin-list 180320_update'!$B$2:$S$835,9,FALSE)="",NA(),VLOOKUP($C499,'sin-list 180320_update'!$B$2:$S$835,9,FALSE)))</f>
        <v>H225
H350
H330
H311
H302</v>
      </c>
      <c r="N499" s="76" t="e">
        <f>IF($C499="-",IF($A499="-",IF(VLOOKUP($D499,'REACH Bilaga XVII_update'!$A$5:$E$131,4,FALSE)="",NA(),VLOOKUP($D499,'REACH Bilaga XVII_update'!$A$5:$E$131,4,FALSE)),IF(VLOOKUP($A499,'REACH Bilaga XVII_update'!$C$5:$D$131,2,FALSE)="",NA(),VLOOKUP($A499,'REACH Bilaga XVII_update'!$C$5:$D$131,2,FALSE))),IF(VLOOKUP($C499,'REACH Bilaga XVII_update'!$B$5:$D$131,3,FALSE)="",NA(),VLOOKUP($C499,'REACH Bilaga XVII_update'!$B$5:$D$131,3,FALSE)))</f>
        <v>#N/A</v>
      </c>
      <c r="O499" s="76" t="e">
        <f>IF($C499="-",IF($A499="-",IF(VLOOKUP($D499,' REACH Bilaga 59_update'!$A$5:$E$210,5,FALSE)="",NA(),VLOOKUP($D499,' REACH Bilaga 59_update'!$A$5:$E$210,5,FALSE)),IF(VLOOKUP($A499,' REACH Bilaga 59_update'!$D$5:$E$210,2,FALSE)="",NA(),VLOOKUP($A499,' REACH Bilaga 59_update'!$D$5:$E$210,2,FALSE))),IF(VLOOKUP($C499,' REACH Bilaga 59_update'!$C$5:$E$210,3,FALSE)="",NA(),VLOOKUP($C499,' REACH Bilaga 59_update'!$C$5:$E$210,3,FALSE)))</f>
        <v>#N/A</v>
      </c>
      <c r="P499" s="76" t="e">
        <f>IF(C499="-",IF(A499="-",IFERROR(VLOOKUP($D499,' REACH Bilaga 59_update'!$A$5:$F$210,MATCH(Sammanfattning!P$1,' REACH Bilaga 59_update'!$A$4:$F$4,0),FALSE),VLOOKUP($D499,'REACH Bilaga XIV_update'!$A$4:$H$110,MATCH(Sammanfattning!P$1,'REACH Bilaga XIV_update'!$A$4:$H$4,0),FALSE)),IFERROR(VLOOKUP($A499,' REACH Bilaga 59_update'!$D$5:$F$210,MATCH(Sammanfattning!P$1,' REACH Bilaga 59_update'!$D$4:$F$4,0),FALSE),VLOOKUP($A499,'REACH Bilaga XIV_update'!$D$4:$H$110,MATCH(Sammanfattning!P$1,'REACH Bilaga XIV_update'!$D$4:$H$4,0),FALSE))),IFERROR(VLOOKUP($C499,' REACH Bilaga 59_update'!$C$5:$F$210,MATCH(Sammanfattning!P$1,' REACH Bilaga 59_update'!$C$4:$F$4,0),FALSE),VLOOKUP($C499,'REACH Bilaga XIV_update'!$C$4:$H$110,MATCH(Sammanfattning!P$1,'REACH Bilaga XIV_update'!$C$4:$H$4,0),FALSE)))</f>
        <v>#N/A</v>
      </c>
      <c r="Q499" s="76" t="e">
        <f>IF($C499="-",IF($A499="-",IF(VLOOKUP($D499,'REACH Bilaga XIV_update'!$A$5:$I$110,9,FALSE)="",NA(),VLOOKUP($D499,'REACH Bilaga XIV_update'!$A$5:$I$110,9,FALSE)),IF(VLOOKUP($A499,'REACH Bilaga XIV_update'!$D$5:$I$110,6,FALSE)="",NA(),VLOOKUP($A499,'REACH Bilaga XIV_update'!$D$5:$I$110,6,FALSE))),IF(VLOOKUP($C499,'REACH Bilaga XIV_update'!$C$5:$I$110,7,FALSE)="",NA(),VLOOKUP($C499,'REACH Bilaga XIV_update'!$C$5:$I$110,7,FALSE)))</f>
        <v>#N/A</v>
      </c>
      <c r="R499" s="76" t="e">
        <f>IF($C499="-",IF($A499="-",IF(VLOOKUP($D499,CoRAP_update!$A$5:$O$376,15,FALSE)="",NA(),VLOOKUP($D499,CoRAP_update!$A$5:$O$376,15,FALSE)),IF(VLOOKUP($A499,CoRAP_update!$D$5:$O$376,12,FALSE)="",NA(),VLOOKUP($A499,CoRAP_update!$D$5:$O$376,12,FALSE))),IF(VLOOKUP($C499,CoRAP_update!$C$5:$O$376,13,FALSE)="",NA(),VLOOKUP($C499,CoRAP_update!$C$5:$O$376,13,FALSE)))</f>
        <v>#N/A</v>
      </c>
      <c r="S499" s="144" t="e">
        <f>IF($C499="-",IF($A499="-",VLOOKUP($D499,CoRAP_update!$A$5:$J$376,MATCH(Sammanfattning!S$1,CoRAP_update!$A$4:$J$4,0),FALSE),VLOOKUP($A499,CoRAP_update!$D$5:$J$376,MATCH(Sammanfattning!S$1,CoRAP_update!$D$4:$J$4,0),FALSE)),VLOOKUP($C499,CoRAP_update!$C$5:$J$376,MATCH(Sammanfattning!S$1,CoRAP_update!$C$4:$J$4,0),FALSE))</f>
        <v>#N/A</v>
      </c>
      <c r="T499" s="76" t="e">
        <f>IF($A499="-",VLOOKUP($D499,EDC_update!$C$2:$F$450,4,FALSE),VLOOKUP($A499,EDC_update!$B$2:$F$450,5,FALSE))</f>
        <v>#N/A</v>
      </c>
      <c r="V499" s="78">
        <f>IF(IFERROR(SEARCH("PBT",P499),99)=99,IF(IFERROR(SEARCH("suspected PBT",S499),99)=99,IF(IFERROR(SEARCH("concluded to be PBT",K499),99)=99,IF(IFERROR(SEARCH("PBT",S499),99)=99,IF(IFERROR(SEARCH("PBT cand",L499),99)=99,IF(IFERROR(SEARCH("PBT",L499),99)=99,IF(IFERROR(SEARCH("persistent, bioackumulative and toxic properties",K499),99)=99,0,Scoring!$E$3),Scoring!$E$3),Scoring!$E$7),Scoring!$E$3),Scoring!$E$5),Scoring!$E$6),Scoring!$E$3)</f>
        <v>0</v>
      </c>
      <c r="W499" s="78">
        <f>IF(IFERROR(SEARCH("vPvB",P499),99)=99,IF(IFERROR(SEARCH("suspected pbt/vPvB",S499),99)=99,IF(IFERROR(SEARCH("vPvB",S499),99)=99,IF(IFERROR(SEARCH("concluded to be a vPvB",S499),99)=99,IF(IFERROR(SEARCH("identified as vPvB",K499),99)=99,IF(IFERROR(SEARCH("concluded to be a vPvB",K499),99)=99,IF(IFERROR(SEARCH("concluded to be both pbt and vPvB",S499),99)=99,IF(IFERROR(SEARCH("concluded to be both pbt and vPvB",K499),99)=99,0,Scoring!$E$5),Scoring!$E$5),Scoring!$E$5),Scoring!$E$5),Scoring!$E$5),Scoring!$E$4),Scoring!$E$6),Scoring!$E$4)</f>
        <v>0</v>
      </c>
      <c r="X499" s="78">
        <f>IF(IFERROR(SEARCH("H410",N499),99)=99,IF(IFERROR(SEARCH("H410",O499),99)=99,IF(IFERROR(SEARCH("H410",Q499),99)=99,IF(IFERROR(SEARCH("H410",M499),99)=99,IF(IFERROR(SEARCH("H410",R499),99)=99,IF(IFERROR(SEARCH("H411",N499),99)=99,IF(IFERROR(SEARCH("H411",O499),99)=99,IF(IFERROR(SEARCH("H411",Q499),99)=99,IF(IFERROR(SEARCH("H411",M499),99)=99,IF(IFERROR(SEARCH("H411",R499),99)=99,IF(IFERROR(SEARCH("H413",N499),99)=99,IF(IFERROR(SEARCH("H413",O499),99)=99,IF(IFERROR(SEARCH("H413",Q499),99)=99,IF(IFERROR(SEARCH("H413",M499),99)=99,IF(IFERROR(SEARCH("H413",R499),99)=99,IF(IFERROR(SEARCH("H412",N499),99)=99,IF(IFERROR(SEARCH("H412",O499),99)=99,IF(IFERROR(SEARCH("H412",Q499),99)=99,IF(IFERROR(SEARCH("H412",M499),99)=99,IF(IFERROR(SEARCH("H412",R499),99)=99,0,Scoring!$E$2),Scoring!$E$2),Scoring!$E$2),Scoring!$E$2),Scoring!$E$2),Scoring!$E$2),Scoring!$E$2),Scoring!$E$2),Scoring!$E$2),Scoring!$E$2),Scoring!$E$2),Scoring!$E$2),Scoring!$E$2),Scoring!$E$2),Scoring!$E$2),Scoring!$E$2),Scoring!$E$2),Scoring!$E$2),Scoring!$E$2),Scoring!$E$2)</f>
        <v>0</v>
      </c>
      <c r="Y499" s="78">
        <f>IF(IFERROR(SEARCH("CMR",K499),99)=99,IF(IFERROR(SEARCH("Suspected CMR",S499),99)=99,IF(IFERROR(SEARCH("CMR",S499),99)=99,0,Scoring!$E$8),Scoring!$E$9),Scoring!$E$8)</f>
        <v>3</v>
      </c>
      <c r="Z499" s="78">
        <f>IF(IFERROR(SEARCH("H350",N499),99)=99,IF(IFERROR(SEARCH("H350",O499),99)=99,IF(IFERROR(SEARCH("H350",Q499),99)=99,IF(IFERROR(SEARCH("H350",M499),99)=99,IF(IFERROR(SEARCH("H350",R499),99)=99,IF(IFERROR(SEARCH("H351",N499),99)=99,IF(IFERROR(SEARCH("H351",O499),99)=99,IF(IFERROR(SEARCH("H351",Q499),99)=99,IF(IFERROR(SEARCH("H351",M499),99)=99,IF(IFERROR(SEARCH("H351",R499),99)=99,IF(IFERROR(SEARCH("carcinogenic",P499),99)=99,IF(IFERROR(SEARCH("suspected carcinogenic",S499),99)=99,0,Scoring!$E$12),Scoring!$E$11),Scoring!$E$10),Scoring!$E$10),Scoring!$E$10),Scoring!$E$10),Scoring!$E$10),Scoring!$E$10),Scoring!$E$10),Scoring!$E$10),Scoring!$E$10),Scoring!$E$10)</f>
        <v>1</v>
      </c>
      <c r="AA499" s="78">
        <f>IF(IFERROR(SEARCH("H340",N499),99)=99,IF(IFERROR(SEARCH("H340",O499),99)=99,IF(IFERROR(SEARCH("H340",Q499),99)=99,IF(IFERROR(SEARCH("H340",M499),99)=99,IF(IFERROR(SEARCH("H340",R499),99)=99,IF(IFERROR(SEARCH("H341",N499),99)=99,IF(IFERROR(SEARCH("H341",O499),99)=99,IF(IFERROR(SEARCH("H341",Q499),99)=99,IF(IFERROR(SEARCH("H341",M499),99)=99,IF(IFERROR(SEARCH("H341",R499),99)=99,IF(IFERROR(SEARCH("mutagenic",P499),99)=99,IF(IFERROR(SEARCH("suspected mutagenic",S499),99)=99,0,Scoring!$E$15),Scoring!$E$14),Scoring!$E$13),Scoring!$E$13),Scoring!$E$13),Scoring!$E$13),Scoring!$E$13),Scoring!$E$13),Scoring!$E$13),Scoring!$E$13),Scoring!$E$13),Scoring!$E$13)</f>
        <v>0</v>
      </c>
      <c r="AB499" s="78">
        <f>IF(IFERROR(SEARCH("H360",N499),99)=99,IF(IFERROR(SEARCH("H360",O499),99)=99,IF(IFERROR(SEARCH("H360",Q499),99)=99,IF(IFERROR(SEARCH("H360",M499),99)=99,IF(IFERROR(SEARCH("H360",R499),99)=99,IF(IFERROR(SEARCH("H361",N499),99)=99,IF(IFERROR(SEARCH("H361",O499),99)=99,IF(IFERROR(SEARCH("H361",Q499),99)=99,IF(IFERROR(SEARCH("H361",M499),99)=99,IF(IFERROR(SEARCH("H361",R499),99)=99,IF(IFERROR(SEARCH("reproduction",P499),99)=99,IF(IFERROR(SEARCH("suspected reprotoxic",S499),99)=99,IF(IFERROR(SEARCH("reprotoxic",S499),99)=99,IF(IFERROR(SEARCH("reprotoxic",K499),99)=99,0,Scoring!$E$18),Scoring!$E$18),Scoring!$E$19),Scoring!$E$17),Scoring!$E$16),Scoring!$E$16),Scoring!$E$16),Scoring!$E$16),Scoring!$E$16),Scoring!$E$16),Scoring!$E$16),Scoring!$E$16),Scoring!$E$16),Scoring!$E$16)</f>
        <v>0</v>
      </c>
      <c r="AC499" s="78">
        <f>IF(IFERROR(SEARCH("57f",L499),99)=99,IF(IFERROR(SEARCH("57(f)",P499),99)=99,0,Scoring!$E$20),Scoring!$E$20)</f>
        <v>0</v>
      </c>
      <c r="AD499" s="78">
        <f>IF(IFERROR(SEARCH("CAT1",T499),99)=99,IF(IFERROR(SEARCH("CAT2",T499),99)=99,IF(IFERROR(SEARCH("CAT3",T499),99)=99,IF(IFERROR(SEARCH("concluded to be endocrine",K499),99)=99,IF(IFERROR(SEARCH("categorised as endocrine",K499),99)=99,IF(IFERROR(SEARCH("endocrine disrupting",P499),99)=99,IF(IFERROR(SEARCH("endocrine disrupting",K499),99)=99,IF(IFERROR(SEARCH("suspected endocrine",S499),99)=99,IF(IFERROR(SEARCH("potential endocrine",S499),99)=99,0,Scoring!$E$25),Scoring!$E$25),Scoring!$E$24),Scoring!$E$24),Scoring!$E$24),Scoring!$E$24),Scoring!$E$23),Scoring!$E$22),Scoring!$E$21)</f>
        <v>0</v>
      </c>
      <c r="AE499" s="78">
        <f>IF(IFERROR(SEARCH("suspected sensitiser",S499),99)=99,IF(IFERROR(SEARCH("sensitiser",S499),99)=99,IF(IFERROR(SEARCH("other hazard based concern",S499),99)=99,0,Scoring!$E$28),Scoring!$E$26),Scoring!$E$27)</f>
        <v>0</v>
      </c>
      <c r="AF499" s="78">
        <f>IF(IFERROR(M499,1)=1,IF(IFERROR(N499,1)=1,IF(IFERROR(O499,1)=1,IF(IFERROR(Q499,1)=1,IF(IFERROR(R499,1)=1,IF(IFERROR(T499,1)=1,IF(IFERROR(K499,1)=1,IF(IFERROR(P499,1)=1,IF(IFERROR(S499,1)=1,Scoring!$E$29,0),0),0),0),0),0),0),0),0)</f>
        <v>0</v>
      </c>
      <c r="AG499" s="78">
        <f t="shared" si="43"/>
        <v>3</v>
      </c>
      <c r="AI499" s="93"/>
      <c r="AJ499" s="94"/>
      <c r="AK499" s="76"/>
      <c r="AL499" s="75"/>
      <c r="AN499" s="79"/>
      <c r="AO499" s="79"/>
      <c r="AP499" s="79"/>
      <c r="AQ499" s="79"/>
      <c r="AR499" s="79"/>
      <c r="AS499" s="78"/>
      <c r="AU499" s="79">
        <f>IF(IFERROR(F499,99)=99,IF(IFERROR(G499,99)=99,IF(IFERROR(H499,99)=99,IF(IFERROR(I499,99)=99,IF(IFERROR(E499,99)=99,IF(IFERROR(J499,99)=99,0,Scoring!$B$7),Scoring!$B$3),Scoring!$B$2),Scoring!$B$6),Scoring!$B$5),Scoring!$B$4)</f>
        <v>0.3</v>
      </c>
      <c r="AV499" s="78">
        <f t="shared" si="44"/>
        <v>0.89999999999999991</v>
      </c>
      <c r="AW499" s="78"/>
      <c r="AX499" s="66"/>
      <c r="AY499" s="78"/>
      <c r="AZ499" s="76"/>
      <c r="BA499" s="76"/>
      <c r="BB499" s="76"/>
    </row>
    <row r="500" spans="1:54" x14ac:dyDescent="0.25">
      <c r="A500" s="77" t="s">
        <v>6150</v>
      </c>
      <c r="B500" s="76" t="str">
        <f t="shared" si="46"/>
        <v>209-128-3</v>
      </c>
      <c r="C500" s="77" t="s">
        <v>1405</v>
      </c>
      <c r="D500" s="77" t="s">
        <v>1406</v>
      </c>
      <c r="E500" s="76" t="str">
        <f>IF(C500="-",IF(A500="-",VLOOKUP(D500,'sin-list 180320_update'!$C$2:$C$835,1,FALSE),VLOOKUP(A500,'sin-list 180320_update'!$A$2:$A$835,1,FALSE)),VLOOKUP(C500,'sin-list 180320_update'!$B$2:$B$835,1,FALSE))</f>
        <v>209-128-3</v>
      </c>
      <c r="F500" s="76" t="e">
        <f>IF($C500="-",IF($A500="-",VLOOKUP($D500,'REACH Bilaga XVII_update'!$A$5:$A$131,1,FALSE),VLOOKUP($A500,'REACH Bilaga XVII_update'!$C$5:$C$131,1,FALSE)),VLOOKUP($C500,'REACH Bilaga XVII_update'!$B$5:$B$131,1,FALSE))</f>
        <v>#N/A</v>
      </c>
      <c r="G500" s="76" t="e">
        <f>IF($C500="-",IF($A500="-",VLOOKUP($D500,' REACH Bilaga 59_update'!$A$5:$A$210,1,FALSE),VLOOKUP($A500,' REACH Bilaga 59_update'!$D$5:$D$210,1,FALSE)),VLOOKUP($C500,' REACH Bilaga 59_update'!$C$5:$C$210,1,FALSE))</f>
        <v>#N/A</v>
      </c>
      <c r="H500" s="76" t="e">
        <f>IF($C500="-",IF($A500="-",VLOOKUP($D500,'REACH Bilaga XIV_update'!$A$5:$A$110,1,FALSE),VLOOKUP($A500,'REACH Bilaga XIV_update'!$D$5:$D$110,1,FALSE)),VLOOKUP($C500,'REACH Bilaga XIV_update'!$C$5:$C$110,1,FALSE))</f>
        <v>#N/A</v>
      </c>
      <c r="I500" s="76" t="e">
        <f>IF($C500="-",IF($A500="-",VLOOKUP($D500,CoRAP_update!$A$5:$A$376,1,FALSE),VLOOKUP($A500,CoRAP_update!$D$5:$D$376,1,FALSE)),VLOOKUP($C500,CoRAP_update!$C$5:$C$376,1,FALSE))</f>
        <v>#N/A</v>
      </c>
      <c r="J500" s="76" t="e">
        <f>IF($C500="-",IF($A500="-",VLOOKUP($D500,EDC_update!$C$2:$C$450,1,FALSE),VLOOKUP($A500,EDC_update!$B$2:$B$450,1,FALSE)),VLOOKUP($C500,EDC_update!$L$2:$L$450,1,FALSE))</f>
        <v>#N/A</v>
      </c>
      <c r="K500" s="76" t="str">
        <f>IF($C500="-",IF($A500="-",IF(VLOOKUP($D500,'sin-list 180320_update'!$C$2:$S$835,3,FALSE)="",NA(),VLOOKUP($D500,'sin-list 180320_update'!$C$2:$S$835,3,FALSE)),IF(VLOOKUP($A500,'sin-list 180320_update'!$A$2:$S$835,5,FALSE)="",NA(),VLOOKUP($A500,'sin-list 180320_update'!$A$2:$S$835,5,FALSE))),IF(VLOOKUP($C500,'sin-list 180320_update'!$B$2:$S$835,4,FALSE)="",NA(),VLOOKUP($C500,'sin-list 180320_update'!$B$2:$S$835,4,FALSE)))</f>
        <v>Classified CMR according to Annex VI of Regulation 1272/2008</v>
      </c>
      <c r="L500" s="76" t="str">
        <f>IF($C500="-",IF($A500="-",VLOOKUP($D500,'sin-list 180320_update'!$C$2:$S$835,6,FALSE),VLOOKUP($A500,'sin-list 180320_update'!$A$2:$S$835,8,FALSE)),VLOOKUP($C500,'sin-list 180320_update'!$B$2:$S$835,7,FALSE))</f>
        <v>Carc. 1B
Muta. 2
Repr. 1B
Acute Tox. 3 *
Acute Tox. 4 *
Acute Tox. 4 *
Eye Irrit. 2
STOT SE 3
Skin Irrit. 2</v>
      </c>
      <c r="M500" s="76" t="str">
        <f>IF($C500="-",IF($A500="-",IF(VLOOKUP($D500,'sin-list 180320_update'!$C$2:$S$835,8,FALSE)="",NA(),VLOOKUP($D500,'sin-list 180320_update'!$C$2:$S$835,8,FALSE)),IF(VLOOKUP($A500,'sin-list 180320_update'!$A$2:$S$835,10,FALSE)="",NA(),VLOOKUP($A500,'sin-list 180320_update'!$A$2:$S$835,10,FALSE))),IF(VLOOKUP($C500,'sin-list 180320_update'!$B$2:$S$835,9,FALSE)="",NA(),VLOOKUP($C500,'sin-list 180320_update'!$B$2:$S$835,9,FALSE)))</f>
        <v>H350
H341
H360F ***
H331
H312
H302
H319
H335
H315</v>
      </c>
      <c r="N500" s="76" t="e">
        <f>IF($C500="-",IF($A500="-",IF(VLOOKUP($D500,'REACH Bilaga XVII_update'!$A$5:$E$131,4,FALSE)="",NA(),VLOOKUP($D500,'REACH Bilaga XVII_update'!$A$5:$E$131,4,FALSE)),IF(VLOOKUP($A500,'REACH Bilaga XVII_update'!$C$5:$D$131,2,FALSE)="",NA(),VLOOKUP($A500,'REACH Bilaga XVII_update'!$C$5:$D$131,2,FALSE))),IF(VLOOKUP($C500,'REACH Bilaga XVII_update'!$B$5:$D$131,3,FALSE)="",NA(),VLOOKUP($C500,'REACH Bilaga XVII_update'!$B$5:$D$131,3,FALSE)))</f>
        <v>#N/A</v>
      </c>
      <c r="O500" s="76" t="e">
        <f>IF($C500="-",IF($A500="-",IF(VLOOKUP($D500,' REACH Bilaga 59_update'!$A$5:$E$210,5,FALSE)="",NA(),VLOOKUP($D500,' REACH Bilaga 59_update'!$A$5:$E$210,5,FALSE)),IF(VLOOKUP($A500,' REACH Bilaga 59_update'!$D$5:$E$210,2,FALSE)="",NA(),VLOOKUP($A500,' REACH Bilaga 59_update'!$D$5:$E$210,2,FALSE))),IF(VLOOKUP($C500,' REACH Bilaga 59_update'!$C$5:$E$210,3,FALSE)="",NA(),VLOOKUP($C500,' REACH Bilaga 59_update'!$C$5:$E$210,3,FALSE)))</f>
        <v>#N/A</v>
      </c>
      <c r="P500" s="76" t="e">
        <f>IF(C500="-",IF(A500="-",IFERROR(VLOOKUP($D500,' REACH Bilaga 59_update'!$A$5:$F$210,MATCH(Sammanfattning!P$1,' REACH Bilaga 59_update'!$A$4:$F$4,0),FALSE),VLOOKUP($D500,'REACH Bilaga XIV_update'!$A$4:$H$110,MATCH(Sammanfattning!P$1,'REACH Bilaga XIV_update'!$A$4:$H$4,0),FALSE)),IFERROR(VLOOKUP($A500,' REACH Bilaga 59_update'!$D$5:$F$210,MATCH(Sammanfattning!P$1,' REACH Bilaga 59_update'!$D$4:$F$4,0),FALSE),VLOOKUP($A500,'REACH Bilaga XIV_update'!$D$4:$H$110,MATCH(Sammanfattning!P$1,'REACH Bilaga XIV_update'!$D$4:$H$4,0),FALSE))),IFERROR(VLOOKUP($C500,' REACH Bilaga 59_update'!$C$5:$F$210,MATCH(Sammanfattning!P$1,' REACH Bilaga 59_update'!$C$4:$F$4,0),FALSE),VLOOKUP($C500,'REACH Bilaga XIV_update'!$C$4:$H$110,MATCH(Sammanfattning!P$1,'REACH Bilaga XIV_update'!$C$4:$H$4,0),FALSE)))</f>
        <v>#N/A</v>
      </c>
      <c r="Q500" s="76" t="e">
        <f>IF($C500="-",IF($A500="-",IF(VLOOKUP($D500,'REACH Bilaga XIV_update'!$A$5:$I$110,9,FALSE)="",NA(),VLOOKUP($D500,'REACH Bilaga XIV_update'!$A$5:$I$110,9,FALSE)),IF(VLOOKUP($A500,'REACH Bilaga XIV_update'!$D$5:$I$110,6,FALSE)="",NA(),VLOOKUP($A500,'REACH Bilaga XIV_update'!$D$5:$I$110,6,FALSE))),IF(VLOOKUP($C500,'REACH Bilaga XIV_update'!$C$5:$I$110,7,FALSE)="",NA(),VLOOKUP($C500,'REACH Bilaga XIV_update'!$C$5:$I$110,7,FALSE)))</f>
        <v>#N/A</v>
      </c>
      <c r="R500" s="76" t="e">
        <f>IF($C500="-",IF($A500="-",IF(VLOOKUP($D500,CoRAP_update!$A$5:$O$376,15,FALSE)="",NA(),VLOOKUP($D500,CoRAP_update!$A$5:$O$376,15,FALSE)),IF(VLOOKUP($A500,CoRAP_update!$D$5:$O$376,12,FALSE)="",NA(),VLOOKUP($A500,CoRAP_update!$D$5:$O$376,12,FALSE))),IF(VLOOKUP($C500,CoRAP_update!$C$5:$O$376,13,FALSE)="",NA(),VLOOKUP($C500,CoRAP_update!$C$5:$O$376,13,FALSE)))</f>
        <v>#N/A</v>
      </c>
      <c r="S500" s="144" t="e">
        <f>IF($C500="-",IF($A500="-",VLOOKUP($D500,CoRAP_update!$A$5:$J$376,MATCH(Sammanfattning!S$1,CoRAP_update!$A$4:$J$4,0),FALSE),VLOOKUP($A500,CoRAP_update!$D$5:$J$376,MATCH(Sammanfattning!S$1,CoRAP_update!$D$4:$J$4,0),FALSE)),VLOOKUP($C500,CoRAP_update!$C$5:$J$376,MATCH(Sammanfattning!S$1,CoRAP_update!$C$4:$J$4,0),FALSE))</f>
        <v>#N/A</v>
      </c>
      <c r="T500" s="76" t="e">
        <f>IF($A500="-",VLOOKUP($D500,EDC_update!$C$2:$F$450,4,FALSE),VLOOKUP($A500,EDC_update!$B$2:$F$450,5,FALSE))</f>
        <v>#N/A</v>
      </c>
      <c r="V500" s="78">
        <f>IF(IFERROR(SEARCH("PBT",P500),99)=99,IF(IFERROR(SEARCH("suspected PBT",S500),99)=99,IF(IFERROR(SEARCH("concluded to be PBT",K500),99)=99,IF(IFERROR(SEARCH("PBT",S500),99)=99,IF(IFERROR(SEARCH("PBT cand",L500),99)=99,IF(IFERROR(SEARCH("PBT",L500),99)=99,IF(IFERROR(SEARCH("persistent, bioackumulative and toxic properties",K500),99)=99,0,Scoring!$E$3),Scoring!$E$3),Scoring!$E$7),Scoring!$E$3),Scoring!$E$5),Scoring!$E$6),Scoring!$E$3)</f>
        <v>0</v>
      </c>
      <c r="W500" s="78">
        <f>IF(IFERROR(SEARCH("vPvB",P500),99)=99,IF(IFERROR(SEARCH("suspected pbt/vPvB",S500),99)=99,IF(IFERROR(SEARCH("vPvB",S500),99)=99,IF(IFERROR(SEARCH("concluded to be a vPvB",S500),99)=99,IF(IFERROR(SEARCH("identified as vPvB",K500),99)=99,IF(IFERROR(SEARCH("concluded to be a vPvB",K500),99)=99,IF(IFERROR(SEARCH("concluded to be both pbt and vPvB",S500),99)=99,IF(IFERROR(SEARCH("concluded to be both pbt and vPvB",K500),99)=99,0,Scoring!$E$5),Scoring!$E$5),Scoring!$E$5),Scoring!$E$5),Scoring!$E$5),Scoring!$E$4),Scoring!$E$6),Scoring!$E$4)</f>
        <v>0</v>
      </c>
      <c r="X500" s="78">
        <f>IF(IFERROR(SEARCH("H410",N500),99)=99,IF(IFERROR(SEARCH("H410",O500),99)=99,IF(IFERROR(SEARCH("H410",Q500),99)=99,IF(IFERROR(SEARCH("H410",M500),99)=99,IF(IFERROR(SEARCH("H410",R500),99)=99,IF(IFERROR(SEARCH("H411",N500),99)=99,IF(IFERROR(SEARCH("H411",O500),99)=99,IF(IFERROR(SEARCH("H411",Q500),99)=99,IF(IFERROR(SEARCH("H411",M500),99)=99,IF(IFERROR(SEARCH("H411",R500),99)=99,IF(IFERROR(SEARCH("H413",N500),99)=99,IF(IFERROR(SEARCH("H413",O500),99)=99,IF(IFERROR(SEARCH("H413",Q500),99)=99,IF(IFERROR(SEARCH("H413",M500),99)=99,IF(IFERROR(SEARCH("H413",R500),99)=99,IF(IFERROR(SEARCH("H412",N500),99)=99,IF(IFERROR(SEARCH("H412",O500),99)=99,IF(IFERROR(SEARCH("H412",Q500),99)=99,IF(IFERROR(SEARCH("H412",M500),99)=99,IF(IFERROR(SEARCH("H412",R500),99)=99,0,Scoring!$E$2),Scoring!$E$2),Scoring!$E$2),Scoring!$E$2),Scoring!$E$2),Scoring!$E$2),Scoring!$E$2),Scoring!$E$2),Scoring!$E$2),Scoring!$E$2),Scoring!$E$2),Scoring!$E$2),Scoring!$E$2),Scoring!$E$2),Scoring!$E$2),Scoring!$E$2),Scoring!$E$2),Scoring!$E$2),Scoring!$E$2),Scoring!$E$2)</f>
        <v>0</v>
      </c>
      <c r="Y500" s="78">
        <f>IF(IFERROR(SEARCH("CMR",K500),99)=99,IF(IFERROR(SEARCH("Suspected CMR",S500),99)=99,IF(IFERROR(SEARCH("CMR",S500),99)=99,0,Scoring!$E$8),Scoring!$E$9),Scoring!$E$8)</f>
        <v>3</v>
      </c>
      <c r="Z500" s="78">
        <f>IF(IFERROR(SEARCH("H350",N500),99)=99,IF(IFERROR(SEARCH("H350",O500),99)=99,IF(IFERROR(SEARCH("H350",Q500),99)=99,IF(IFERROR(SEARCH("H350",M500),99)=99,IF(IFERROR(SEARCH("H350",R500),99)=99,IF(IFERROR(SEARCH("H351",N500),99)=99,IF(IFERROR(SEARCH("H351",O500),99)=99,IF(IFERROR(SEARCH("H351",Q500),99)=99,IF(IFERROR(SEARCH("H351",M500),99)=99,IF(IFERROR(SEARCH("H351",R500),99)=99,IF(IFERROR(SEARCH("carcinogenic",P500),99)=99,IF(IFERROR(SEARCH("suspected carcinogenic",S500),99)=99,0,Scoring!$E$12),Scoring!$E$11),Scoring!$E$10),Scoring!$E$10),Scoring!$E$10),Scoring!$E$10),Scoring!$E$10),Scoring!$E$10),Scoring!$E$10),Scoring!$E$10),Scoring!$E$10),Scoring!$E$10)</f>
        <v>1</v>
      </c>
      <c r="AA500" s="78">
        <f>IF(IFERROR(SEARCH("H340",N500),99)=99,IF(IFERROR(SEARCH("H340",O500),99)=99,IF(IFERROR(SEARCH("H340",Q500),99)=99,IF(IFERROR(SEARCH("H340",M500),99)=99,IF(IFERROR(SEARCH("H340",R500),99)=99,IF(IFERROR(SEARCH("H341",N500),99)=99,IF(IFERROR(SEARCH("H341",O500),99)=99,IF(IFERROR(SEARCH("H341",Q500),99)=99,IF(IFERROR(SEARCH("H341",M500),99)=99,IF(IFERROR(SEARCH("H341",R500),99)=99,IF(IFERROR(SEARCH("mutagenic",P500),99)=99,IF(IFERROR(SEARCH("suspected mutagenic",S500),99)=99,0,Scoring!$E$15),Scoring!$E$14),Scoring!$E$13),Scoring!$E$13),Scoring!$E$13),Scoring!$E$13),Scoring!$E$13),Scoring!$E$13),Scoring!$E$13),Scoring!$E$13),Scoring!$E$13),Scoring!$E$13)</f>
        <v>1</v>
      </c>
      <c r="AB500" s="78">
        <f>IF(IFERROR(SEARCH("H360",N500),99)=99,IF(IFERROR(SEARCH("H360",O500),99)=99,IF(IFERROR(SEARCH("H360",Q500),99)=99,IF(IFERROR(SEARCH("H360",M500),99)=99,IF(IFERROR(SEARCH("H360",R500),99)=99,IF(IFERROR(SEARCH("H361",N500),99)=99,IF(IFERROR(SEARCH("H361",O500),99)=99,IF(IFERROR(SEARCH("H361",Q500),99)=99,IF(IFERROR(SEARCH("H361",M500),99)=99,IF(IFERROR(SEARCH("H361",R500),99)=99,IF(IFERROR(SEARCH("reproduction",P500),99)=99,IF(IFERROR(SEARCH("suspected reprotoxic",S500),99)=99,IF(IFERROR(SEARCH("reprotoxic",S500),99)=99,IF(IFERROR(SEARCH("reprotoxic",K500),99)=99,0,Scoring!$E$18),Scoring!$E$18),Scoring!$E$19),Scoring!$E$17),Scoring!$E$16),Scoring!$E$16),Scoring!$E$16),Scoring!$E$16),Scoring!$E$16),Scoring!$E$16),Scoring!$E$16),Scoring!$E$16),Scoring!$E$16),Scoring!$E$16)</f>
        <v>1</v>
      </c>
      <c r="AC500" s="78">
        <f>IF(IFERROR(SEARCH("57f",L500),99)=99,IF(IFERROR(SEARCH("57(f)",P500),99)=99,0,Scoring!$E$20),Scoring!$E$20)</f>
        <v>0</v>
      </c>
      <c r="AD500" s="78">
        <f>IF(IFERROR(SEARCH("CAT1",T500),99)=99,IF(IFERROR(SEARCH("CAT2",T500),99)=99,IF(IFERROR(SEARCH("CAT3",T500),99)=99,IF(IFERROR(SEARCH("concluded to be endocrine",K500),99)=99,IF(IFERROR(SEARCH("categorised as endocrine",K500),99)=99,IF(IFERROR(SEARCH("endocrine disrupting",P500),99)=99,IF(IFERROR(SEARCH("endocrine disrupting",K500),99)=99,IF(IFERROR(SEARCH("suspected endocrine",S500),99)=99,IF(IFERROR(SEARCH("potential endocrine",S500),99)=99,0,Scoring!$E$25),Scoring!$E$25),Scoring!$E$24),Scoring!$E$24),Scoring!$E$24),Scoring!$E$24),Scoring!$E$23),Scoring!$E$22),Scoring!$E$21)</f>
        <v>0</v>
      </c>
      <c r="AE500" s="78">
        <f>IF(IFERROR(SEARCH("suspected sensitiser",S500),99)=99,IF(IFERROR(SEARCH("sensitiser",S500),99)=99,IF(IFERROR(SEARCH("other hazard based concern",S500),99)=99,0,Scoring!$E$28),Scoring!$E$26),Scoring!$E$27)</f>
        <v>0</v>
      </c>
      <c r="AF500" s="78">
        <f>IF(IFERROR(M500,1)=1,IF(IFERROR(N500,1)=1,IF(IFERROR(O500,1)=1,IF(IFERROR(Q500,1)=1,IF(IFERROR(R500,1)=1,IF(IFERROR(T500,1)=1,IF(IFERROR(K500,1)=1,IF(IFERROR(P500,1)=1,IF(IFERROR(S500,1)=1,Scoring!$E$29,0),0),0),0),0),0),0),0),0)</f>
        <v>0</v>
      </c>
      <c r="AG500" s="78">
        <f t="shared" si="43"/>
        <v>3</v>
      </c>
      <c r="AI500" s="93"/>
      <c r="AJ500" s="94"/>
      <c r="AK500" s="76"/>
      <c r="AL500" s="75"/>
      <c r="AN500" s="79"/>
      <c r="AO500" s="79"/>
      <c r="AP500" s="79"/>
      <c r="AQ500" s="79"/>
      <c r="AR500" s="79"/>
      <c r="AS500" s="78"/>
      <c r="AU500" s="79">
        <f>IF(IFERROR(F500,99)=99,IF(IFERROR(G500,99)=99,IF(IFERROR(H500,99)=99,IF(IFERROR(I500,99)=99,IF(IFERROR(E500,99)=99,IF(IFERROR(J500,99)=99,0,Scoring!$B$7),Scoring!$B$3),Scoring!$B$2),Scoring!$B$6),Scoring!$B$5),Scoring!$B$4)</f>
        <v>0.3</v>
      </c>
      <c r="AV500" s="78">
        <f t="shared" si="44"/>
        <v>0.89999999999999991</v>
      </c>
      <c r="AW500" s="78"/>
      <c r="AX500" s="66"/>
      <c r="AY500" s="78"/>
      <c r="AZ500" s="76"/>
      <c r="BA500" s="76"/>
      <c r="BB500" s="76"/>
    </row>
    <row r="501" spans="1:54" x14ac:dyDescent="0.25">
      <c r="A501" s="77" t="s">
        <v>6151</v>
      </c>
      <c r="B501" s="76" t="str">
        <f t="shared" si="46"/>
        <v>209-321-2</v>
      </c>
      <c r="C501" s="77" t="s">
        <v>1439</v>
      </c>
      <c r="D501" s="77" t="s">
        <v>1440</v>
      </c>
      <c r="E501" s="76" t="str">
        <f>IF(C501="-",IF(A501="-",VLOOKUP(D501,'sin-list 180320_update'!$C$2:$C$835,1,FALSE),VLOOKUP(A501,'sin-list 180320_update'!$A$2:$A$835,1,FALSE)),VLOOKUP(C501,'sin-list 180320_update'!$B$2:$B$835,1,FALSE))</f>
        <v>209-321-2</v>
      </c>
      <c r="F501" s="76" t="e">
        <f>IF($C501="-",IF($A501="-",VLOOKUP($D501,'REACH Bilaga XVII_update'!$A$5:$A$131,1,FALSE),VLOOKUP($A501,'REACH Bilaga XVII_update'!$C$5:$C$131,1,FALSE)),VLOOKUP($C501,'REACH Bilaga XVII_update'!$B$5:$B$131,1,FALSE))</f>
        <v>#N/A</v>
      </c>
      <c r="G501" s="76" t="e">
        <f>IF($C501="-",IF($A501="-",VLOOKUP($D501,' REACH Bilaga 59_update'!$A$5:$A$210,1,FALSE),VLOOKUP($A501,' REACH Bilaga 59_update'!$D$5:$D$210,1,FALSE)),VLOOKUP($C501,' REACH Bilaga 59_update'!$C$5:$C$210,1,FALSE))</f>
        <v>#N/A</v>
      </c>
      <c r="H501" s="76" t="e">
        <f>IF($C501="-",IF($A501="-",VLOOKUP($D501,'REACH Bilaga XIV_update'!$A$5:$A$110,1,FALSE),VLOOKUP($A501,'REACH Bilaga XIV_update'!$D$5:$D$110,1,FALSE)),VLOOKUP($C501,'REACH Bilaga XIV_update'!$C$5:$C$110,1,FALSE))</f>
        <v>#N/A</v>
      </c>
      <c r="I501" s="76" t="e">
        <f>IF($C501="-",IF($A501="-",VLOOKUP($D501,CoRAP_update!$A$5:$A$376,1,FALSE),VLOOKUP($A501,CoRAP_update!$D$5:$D$376,1,FALSE)),VLOOKUP($C501,CoRAP_update!$C$5:$C$376,1,FALSE))</f>
        <v>#N/A</v>
      </c>
      <c r="J501" s="76" t="e">
        <f>IF($C501="-",IF($A501="-",VLOOKUP($D501,EDC_update!$C$2:$C$450,1,FALSE),VLOOKUP($A501,EDC_update!$B$2:$B$450,1,FALSE)),VLOOKUP($C501,EDC_update!$L$2:$L$450,1,FALSE))</f>
        <v>#N/A</v>
      </c>
      <c r="K501" s="76" t="str">
        <f>IF($C501="-",IF($A501="-",IF(VLOOKUP($D501,'sin-list 180320_update'!$C$2:$S$835,3,FALSE)="",NA(),VLOOKUP($D501,'sin-list 180320_update'!$C$2:$S$835,3,FALSE)),IF(VLOOKUP($A501,'sin-list 180320_update'!$A$2:$S$835,5,FALSE)="",NA(),VLOOKUP($A501,'sin-list 180320_update'!$A$2:$S$835,5,FALSE))),IF(VLOOKUP($C501,'sin-list 180320_update'!$B$2:$S$835,4,FALSE)="",NA(),VLOOKUP($C501,'sin-list 180320_update'!$B$2:$S$835,4,FALSE)))</f>
        <v>Classified CMR according to Annex VI of Regulation 1272/2008</v>
      </c>
      <c r="L501" s="76" t="str">
        <f>IF($C501="-",IF($A501="-",VLOOKUP($D501,'sin-list 180320_update'!$C$2:$S$835,6,FALSE),VLOOKUP($A501,'sin-list 180320_update'!$A$2:$S$835,8,FALSE)),VLOOKUP($C501,'sin-list 180320_update'!$B$2:$S$835,7,FALSE))</f>
        <v>Carc. 1B</v>
      </c>
      <c r="M501" s="76" t="str">
        <f>IF($C501="-",IF($A501="-",IF(VLOOKUP($D501,'sin-list 180320_update'!$C$2:$S$835,8,FALSE)="",NA(),VLOOKUP($D501,'sin-list 180320_update'!$C$2:$S$835,8,FALSE)),IF(VLOOKUP($A501,'sin-list 180320_update'!$A$2:$S$835,10,FALSE)="",NA(),VLOOKUP($A501,'sin-list 180320_update'!$A$2:$S$835,10,FALSE))),IF(VLOOKUP($C501,'sin-list 180320_update'!$B$2:$S$835,9,FALSE)="",NA(),VLOOKUP($C501,'sin-list 180320_update'!$B$2:$S$835,9,FALSE)))</f>
        <v>H350</v>
      </c>
      <c r="N501" s="76" t="e">
        <f>IF($C501="-",IF($A501="-",IF(VLOOKUP($D501,'REACH Bilaga XVII_update'!$A$5:$E$131,4,FALSE)="",NA(),VLOOKUP($D501,'REACH Bilaga XVII_update'!$A$5:$E$131,4,FALSE)),IF(VLOOKUP($A501,'REACH Bilaga XVII_update'!$C$5:$D$131,2,FALSE)="",NA(),VLOOKUP($A501,'REACH Bilaga XVII_update'!$C$5:$D$131,2,FALSE))),IF(VLOOKUP($C501,'REACH Bilaga XVII_update'!$B$5:$D$131,3,FALSE)="",NA(),VLOOKUP($C501,'REACH Bilaga XVII_update'!$B$5:$D$131,3,FALSE)))</f>
        <v>#N/A</v>
      </c>
      <c r="O501" s="76" t="e">
        <f>IF($C501="-",IF($A501="-",IF(VLOOKUP($D501,' REACH Bilaga 59_update'!$A$5:$E$210,5,FALSE)="",NA(),VLOOKUP($D501,' REACH Bilaga 59_update'!$A$5:$E$210,5,FALSE)),IF(VLOOKUP($A501,' REACH Bilaga 59_update'!$D$5:$E$210,2,FALSE)="",NA(),VLOOKUP($A501,' REACH Bilaga 59_update'!$D$5:$E$210,2,FALSE))),IF(VLOOKUP($C501,' REACH Bilaga 59_update'!$C$5:$E$210,3,FALSE)="",NA(),VLOOKUP($C501,' REACH Bilaga 59_update'!$C$5:$E$210,3,FALSE)))</f>
        <v>#N/A</v>
      </c>
      <c r="P501" s="76" t="e">
        <f>IF(C501="-",IF(A501="-",IFERROR(VLOOKUP($D501,' REACH Bilaga 59_update'!$A$5:$F$210,MATCH(Sammanfattning!P$1,' REACH Bilaga 59_update'!$A$4:$F$4,0),FALSE),VLOOKUP($D501,'REACH Bilaga XIV_update'!$A$4:$H$110,MATCH(Sammanfattning!P$1,'REACH Bilaga XIV_update'!$A$4:$H$4,0),FALSE)),IFERROR(VLOOKUP($A501,' REACH Bilaga 59_update'!$D$5:$F$210,MATCH(Sammanfattning!P$1,' REACH Bilaga 59_update'!$D$4:$F$4,0),FALSE),VLOOKUP($A501,'REACH Bilaga XIV_update'!$D$4:$H$110,MATCH(Sammanfattning!P$1,'REACH Bilaga XIV_update'!$D$4:$H$4,0),FALSE))),IFERROR(VLOOKUP($C501,' REACH Bilaga 59_update'!$C$5:$F$210,MATCH(Sammanfattning!P$1,' REACH Bilaga 59_update'!$C$4:$F$4,0),FALSE),VLOOKUP($C501,'REACH Bilaga XIV_update'!$C$4:$H$110,MATCH(Sammanfattning!P$1,'REACH Bilaga XIV_update'!$C$4:$H$4,0),FALSE)))</f>
        <v>#N/A</v>
      </c>
      <c r="Q501" s="76" t="e">
        <f>IF($C501="-",IF($A501="-",IF(VLOOKUP($D501,'REACH Bilaga XIV_update'!$A$5:$I$110,9,FALSE)="",NA(),VLOOKUP($D501,'REACH Bilaga XIV_update'!$A$5:$I$110,9,FALSE)),IF(VLOOKUP($A501,'REACH Bilaga XIV_update'!$D$5:$I$110,6,FALSE)="",NA(),VLOOKUP($A501,'REACH Bilaga XIV_update'!$D$5:$I$110,6,FALSE))),IF(VLOOKUP($C501,'REACH Bilaga XIV_update'!$C$5:$I$110,7,FALSE)="",NA(),VLOOKUP($C501,'REACH Bilaga XIV_update'!$C$5:$I$110,7,FALSE)))</f>
        <v>#N/A</v>
      </c>
      <c r="R501" s="76" t="e">
        <f>IF($C501="-",IF($A501="-",IF(VLOOKUP($D501,CoRAP_update!$A$5:$O$376,15,FALSE)="",NA(),VLOOKUP($D501,CoRAP_update!$A$5:$O$376,15,FALSE)),IF(VLOOKUP($A501,CoRAP_update!$D$5:$O$376,12,FALSE)="",NA(),VLOOKUP($A501,CoRAP_update!$D$5:$O$376,12,FALSE))),IF(VLOOKUP($C501,CoRAP_update!$C$5:$O$376,13,FALSE)="",NA(),VLOOKUP($C501,CoRAP_update!$C$5:$O$376,13,FALSE)))</f>
        <v>#N/A</v>
      </c>
      <c r="S501" s="144" t="e">
        <f>IF($C501="-",IF($A501="-",VLOOKUP($D501,CoRAP_update!$A$5:$J$376,MATCH(Sammanfattning!S$1,CoRAP_update!$A$4:$J$4,0),FALSE),VLOOKUP($A501,CoRAP_update!$D$5:$J$376,MATCH(Sammanfattning!S$1,CoRAP_update!$D$4:$J$4,0),FALSE)),VLOOKUP($C501,CoRAP_update!$C$5:$J$376,MATCH(Sammanfattning!S$1,CoRAP_update!$C$4:$J$4,0),FALSE))</f>
        <v>#N/A</v>
      </c>
      <c r="T501" s="76" t="e">
        <f>IF($A501="-",VLOOKUP($D501,EDC_update!$C$2:$F$450,4,FALSE),VLOOKUP($A501,EDC_update!$B$2:$F$450,5,FALSE))</f>
        <v>#N/A</v>
      </c>
      <c r="V501" s="78">
        <f>IF(IFERROR(SEARCH("PBT",P501),99)=99,IF(IFERROR(SEARCH("suspected PBT",S501),99)=99,IF(IFERROR(SEARCH("concluded to be PBT",K501),99)=99,IF(IFERROR(SEARCH("PBT",S501),99)=99,IF(IFERROR(SEARCH("PBT cand",L501),99)=99,IF(IFERROR(SEARCH("PBT",L501),99)=99,IF(IFERROR(SEARCH("persistent, bioackumulative and toxic properties",K501),99)=99,0,Scoring!$E$3),Scoring!$E$3),Scoring!$E$7),Scoring!$E$3),Scoring!$E$5),Scoring!$E$6),Scoring!$E$3)</f>
        <v>0</v>
      </c>
      <c r="W501" s="78">
        <f>IF(IFERROR(SEARCH("vPvB",P501),99)=99,IF(IFERROR(SEARCH("suspected pbt/vPvB",S501),99)=99,IF(IFERROR(SEARCH("vPvB",S501),99)=99,IF(IFERROR(SEARCH("concluded to be a vPvB",S501),99)=99,IF(IFERROR(SEARCH("identified as vPvB",K501),99)=99,IF(IFERROR(SEARCH("concluded to be a vPvB",K501),99)=99,IF(IFERROR(SEARCH("concluded to be both pbt and vPvB",S501),99)=99,IF(IFERROR(SEARCH("concluded to be both pbt and vPvB",K501),99)=99,0,Scoring!$E$5),Scoring!$E$5),Scoring!$E$5),Scoring!$E$5),Scoring!$E$5),Scoring!$E$4),Scoring!$E$6),Scoring!$E$4)</f>
        <v>0</v>
      </c>
      <c r="X501" s="78">
        <f>IF(IFERROR(SEARCH("H410",N501),99)=99,IF(IFERROR(SEARCH("H410",O501),99)=99,IF(IFERROR(SEARCH("H410",Q501),99)=99,IF(IFERROR(SEARCH("H410",M501),99)=99,IF(IFERROR(SEARCH("H410",R501),99)=99,IF(IFERROR(SEARCH("H411",N501),99)=99,IF(IFERROR(SEARCH("H411",O501),99)=99,IF(IFERROR(SEARCH("H411",Q501),99)=99,IF(IFERROR(SEARCH("H411",M501),99)=99,IF(IFERROR(SEARCH("H411",R501),99)=99,IF(IFERROR(SEARCH("H413",N501),99)=99,IF(IFERROR(SEARCH("H413",O501),99)=99,IF(IFERROR(SEARCH("H413",Q501),99)=99,IF(IFERROR(SEARCH("H413",M501),99)=99,IF(IFERROR(SEARCH("H413",R501),99)=99,IF(IFERROR(SEARCH("H412",N501),99)=99,IF(IFERROR(SEARCH("H412",O501),99)=99,IF(IFERROR(SEARCH("H412",Q501),99)=99,IF(IFERROR(SEARCH("H412",M501),99)=99,IF(IFERROR(SEARCH("H412",R501),99)=99,0,Scoring!$E$2),Scoring!$E$2),Scoring!$E$2),Scoring!$E$2),Scoring!$E$2),Scoring!$E$2),Scoring!$E$2),Scoring!$E$2),Scoring!$E$2),Scoring!$E$2),Scoring!$E$2),Scoring!$E$2),Scoring!$E$2),Scoring!$E$2),Scoring!$E$2),Scoring!$E$2),Scoring!$E$2),Scoring!$E$2),Scoring!$E$2),Scoring!$E$2)</f>
        <v>0</v>
      </c>
      <c r="Y501" s="78">
        <f>IF(IFERROR(SEARCH("CMR",K501),99)=99,IF(IFERROR(SEARCH("Suspected CMR",S501),99)=99,IF(IFERROR(SEARCH("CMR",S501),99)=99,0,Scoring!$E$8),Scoring!$E$9),Scoring!$E$8)</f>
        <v>3</v>
      </c>
      <c r="Z501" s="78">
        <f>IF(IFERROR(SEARCH("H350",N501),99)=99,IF(IFERROR(SEARCH("H350",O501),99)=99,IF(IFERROR(SEARCH("H350",Q501),99)=99,IF(IFERROR(SEARCH("H350",M501),99)=99,IF(IFERROR(SEARCH("H350",R501),99)=99,IF(IFERROR(SEARCH("H351",N501),99)=99,IF(IFERROR(SEARCH("H351",O501),99)=99,IF(IFERROR(SEARCH("H351",Q501),99)=99,IF(IFERROR(SEARCH("H351",M501),99)=99,IF(IFERROR(SEARCH("H351",R501),99)=99,IF(IFERROR(SEARCH("carcinogenic",P501),99)=99,IF(IFERROR(SEARCH("suspected carcinogenic",S501),99)=99,0,Scoring!$E$12),Scoring!$E$11),Scoring!$E$10),Scoring!$E$10),Scoring!$E$10),Scoring!$E$10),Scoring!$E$10),Scoring!$E$10),Scoring!$E$10),Scoring!$E$10),Scoring!$E$10),Scoring!$E$10)</f>
        <v>1</v>
      </c>
      <c r="AA501" s="78">
        <f>IF(IFERROR(SEARCH("H340",N501),99)=99,IF(IFERROR(SEARCH("H340",O501),99)=99,IF(IFERROR(SEARCH("H340",Q501),99)=99,IF(IFERROR(SEARCH("H340",M501),99)=99,IF(IFERROR(SEARCH("H340",R501),99)=99,IF(IFERROR(SEARCH("H341",N501),99)=99,IF(IFERROR(SEARCH("H341",O501),99)=99,IF(IFERROR(SEARCH("H341",Q501),99)=99,IF(IFERROR(SEARCH("H341",M501),99)=99,IF(IFERROR(SEARCH("H341",R501),99)=99,IF(IFERROR(SEARCH("mutagenic",P501),99)=99,IF(IFERROR(SEARCH("suspected mutagenic",S501),99)=99,0,Scoring!$E$15),Scoring!$E$14),Scoring!$E$13),Scoring!$E$13),Scoring!$E$13),Scoring!$E$13),Scoring!$E$13),Scoring!$E$13),Scoring!$E$13),Scoring!$E$13),Scoring!$E$13),Scoring!$E$13)</f>
        <v>0</v>
      </c>
      <c r="AB501" s="78">
        <f>IF(IFERROR(SEARCH("H360",N501),99)=99,IF(IFERROR(SEARCH("H360",O501),99)=99,IF(IFERROR(SEARCH("H360",Q501),99)=99,IF(IFERROR(SEARCH("H360",M501),99)=99,IF(IFERROR(SEARCH("H360",R501),99)=99,IF(IFERROR(SEARCH("H361",N501),99)=99,IF(IFERROR(SEARCH("H361",O501),99)=99,IF(IFERROR(SEARCH("H361",Q501),99)=99,IF(IFERROR(SEARCH("H361",M501),99)=99,IF(IFERROR(SEARCH("H361",R501),99)=99,IF(IFERROR(SEARCH("reproduction",P501),99)=99,IF(IFERROR(SEARCH("suspected reprotoxic",S501),99)=99,IF(IFERROR(SEARCH("reprotoxic",S501),99)=99,IF(IFERROR(SEARCH("reprotoxic",K501),99)=99,0,Scoring!$E$18),Scoring!$E$18),Scoring!$E$19),Scoring!$E$17),Scoring!$E$16),Scoring!$E$16),Scoring!$E$16),Scoring!$E$16),Scoring!$E$16),Scoring!$E$16),Scoring!$E$16),Scoring!$E$16),Scoring!$E$16),Scoring!$E$16)</f>
        <v>0</v>
      </c>
      <c r="AC501" s="78">
        <f>IF(IFERROR(SEARCH("57f",L501),99)=99,IF(IFERROR(SEARCH("57(f)",P501),99)=99,0,Scoring!$E$20),Scoring!$E$20)</f>
        <v>0</v>
      </c>
      <c r="AD501" s="78">
        <f>IF(IFERROR(SEARCH("CAT1",T501),99)=99,IF(IFERROR(SEARCH("CAT2",T501),99)=99,IF(IFERROR(SEARCH("CAT3",T501),99)=99,IF(IFERROR(SEARCH("concluded to be endocrine",K501),99)=99,IF(IFERROR(SEARCH("categorised as endocrine",K501),99)=99,IF(IFERROR(SEARCH("endocrine disrupting",P501),99)=99,IF(IFERROR(SEARCH("endocrine disrupting",K501),99)=99,IF(IFERROR(SEARCH("suspected endocrine",S501),99)=99,IF(IFERROR(SEARCH("potential endocrine",S501),99)=99,0,Scoring!$E$25),Scoring!$E$25),Scoring!$E$24),Scoring!$E$24),Scoring!$E$24),Scoring!$E$24),Scoring!$E$23),Scoring!$E$22),Scoring!$E$21)</f>
        <v>0</v>
      </c>
      <c r="AE501" s="78">
        <f>IF(IFERROR(SEARCH("suspected sensitiser",S501),99)=99,IF(IFERROR(SEARCH("sensitiser",S501),99)=99,IF(IFERROR(SEARCH("other hazard based concern",S501),99)=99,0,Scoring!$E$28),Scoring!$E$26),Scoring!$E$27)</f>
        <v>0</v>
      </c>
      <c r="AF501" s="78">
        <f>IF(IFERROR(M501,1)=1,IF(IFERROR(N501,1)=1,IF(IFERROR(O501,1)=1,IF(IFERROR(Q501,1)=1,IF(IFERROR(R501,1)=1,IF(IFERROR(T501,1)=1,IF(IFERROR(K501,1)=1,IF(IFERROR(P501,1)=1,IF(IFERROR(S501,1)=1,Scoring!$E$29,0),0),0),0),0),0),0),0),0)</f>
        <v>0</v>
      </c>
      <c r="AG501" s="78">
        <f t="shared" si="43"/>
        <v>3</v>
      </c>
      <c r="AI501" s="93"/>
      <c r="AJ501" s="94"/>
      <c r="AK501" s="76"/>
      <c r="AL501" s="75"/>
      <c r="AN501" s="79"/>
      <c r="AO501" s="79"/>
      <c r="AP501" s="79"/>
      <c r="AQ501" s="79"/>
      <c r="AR501" s="79"/>
      <c r="AS501" s="78"/>
      <c r="AU501" s="79">
        <f>IF(IFERROR(F501,99)=99,IF(IFERROR(G501,99)=99,IF(IFERROR(H501,99)=99,IF(IFERROR(I501,99)=99,IF(IFERROR(E501,99)=99,IF(IFERROR(J501,99)=99,0,Scoring!$B$7),Scoring!$B$3),Scoring!$B$2),Scoring!$B$6),Scoring!$B$5),Scoring!$B$4)</f>
        <v>0.3</v>
      </c>
      <c r="AV501" s="78">
        <f t="shared" si="44"/>
        <v>0.89999999999999991</v>
      </c>
      <c r="AW501" s="78"/>
      <c r="AX501" s="66"/>
      <c r="AY501" s="78"/>
      <c r="AZ501" s="76"/>
      <c r="BA501" s="76"/>
      <c r="BB501" s="76"/>
    </row>
    <row r="502" spans="1:54" x14ac:dyDescent="0.25">
      <c r="A502" s="77" t="s">
        <v>3040</v>
      </c>
      <c r="B502" s="76" t="str">
        <f t="shared" si="46"/>
        <v>209-358-4</v>
      </c>
      <c r="C502" s="77" t="s">
        <v>1458</v>
      </c>
      <c r="D502" s="77" t="s">
        <v>1459</v>
      </c>
      <c r="E502" s="76" t="str">
        <f>IF(C502="-",IF(A502="-",VLOOKUP(D502,'sin-list 180320_update'!$C$2:$C$835,1,FALSE),VLOOKUP(A502,'sin-list 180320_update'!$A$2:$A$835,1,FALSE)),VLOOKUP(C502,'sin-list 180320_update'!$B$2:$B$835,1,FALSE))</f>
        <v>209-358-4</v>
      </c>
      <c r="F502" s="76" t="e">
        <f>IF($C502="-",IF($A502="-",VLOOKUP($D502,'REACH Bilaga XVII_update'!$A$5:$A$131,1,FALSE),VLOOKUP($A502,'REACH Bilaga XVII_update'!$C$5:$C$131,1,FALSE)),VLOOKUP($C502,'REACH Bilaga XVII_update'!$B$5:$B$131,1,FALSE))</f>
        <v>#N/A</v>
      </c>
      <c r="G502" s="76" t="str">
        <f>IF($C502="-",IF($A502="-",VLOOKUP($D502,' REACH Bilaga 59_update'!$A$5:$A$210,1,FALSE),VLOOKUP($A502,' REACH Bilaga 59_update'!$D$5:$D$210,1,FALSE)),VLOOKUP($C502,' REACH Bilaga 59_update'!$C$5:$C$210,1,FALSE))</f>
        <v>209-358-4</v>
      </c>
      <c r="H502" s="76" t="e">
        <f>IF($C502="-",IF($A502="-",VLOOKUP($D502,'REACH Bilaga XIV_update'!$A$5:$A$110,1,FALSE),VLOOKUP($A502,'REACH Bilaga XIV_update'!$D$5:$D$110,1,FALSE)),VLOOKUP($C502,'REACH Bilaga XIV_update'!$C$5:$C$110,1,FALSE))</f>
        <v>#N/A</v>
      </c>
      <c r="I502" s="76" t="e">
        <f>IF($C502="-",IF($A502="-",VLOOKUP($D502,CoRAP_update!$A$5:$A$376,1,FALSE),VLOOKUP($A502,CoRAP_update!$D$5:$D$376,1,FALSE)),VLOOKUP($C502,CoRAP_update!$C$5:$C$376,1,FALSE))</f>
        <v>#N/A</v>
      </c>
      <c r="J502" s="76" t="e">
        <f>IF($C502="-",IF($A502="-",VLOOKUP($D502,EDC_update!$C$2:$C$450,1,FALSE),VLOOKUP($A502,EDC_update!$B$2:$B$450,1,FALSE)),VLOOKUP($C502,EDC_update!$L$2:$L$450,1,FALSE))</f>
        <v>#N/A</v>
      </c>
      <c r="K502" s="76" t="str">
        <f>IF($C502="-",IF($A502="-",IF(VLOOKUP($D502,'sin-list 180320_update'!$C$2:$S$835,3,FALSE)="",NA(),VLOOKUP($D502,'sin-list 180320_update'!$C$2:$S$835,3,FALSE)),IF(VLOOKUP($A502,'sin-list 180320_update'!$A$2:$S$835,5,FALSE)="",NA(),VLOOKUP($A502,'sin-list 180320_update'!$A$2:$S$835,5,FALSE))),IF(VLOOKUP($C502,'sin-list 180320_update'!$B$2:$S$835,4,FALSE)="",NA(),VLOOKUP($C502,'sin-list 180320_update'!$B$2:$S$835,4,FALSE)))</f>
        <v>Classified CMR according to Annex VI of Regulation 1272/2008</v>
      </c>
      <c r="L502" s="76" t="str">
        <f>IF($C502="-",IF($A502="-",VLOOKUP($D502,'sin-list 180320_update'!$C$2:$S$835,6,FALSE),VLOOKUP($A502,'sin-list 180320_update'!$A$2:$S$835,8,FALSE)),VLOOKUP($C502,'sin-list 180320_update'!$B$2:$S$835,7,FALSE))</f>
        <v>Carc. 1B
Repr. 2</v>
      </c>
      <c r="M502" s="76" t="str">
        <f>IF($C502="-",IF($A502="-",IF(VLOOKUP($D502,'sin-list 180320_update'!$C$2:$S$835,8,FALSE)="",NA(),VLOOKUP($D502,'sin-list 180320_update'!$C$2:$S$835,8,FALSE)),IF(VLOOKUP($A502,'sin-list 180320_update'!$A$2:$S$835,10,FALSE)="",NA(),VLOOKUP($A502,'sin-list 180320_update'!$A$2:$S$835,10,FALSE))),IF(VLOOKUP($C502,'sin-list 180320_update'!$B$2:$S$835,9,FALSE)="",NA(),VLOOKUP($C502,'sin-list 180320_update'!$B$2:$S$835,9,FALSE)))</f>
        <v>H350
H361d ***</v>
      </c>
      <c r="N502" s="76" t="e">
        <f>IF($C502="-",IF($A502="-",IF(VLOOKUP($D502,'REACH Bilaga XVII_update'!$A$5:$E$131,4,FALSE)="",NA(),VLOOKUP($D502,'REACH Bilaga XVII_update'!$A$5:$E$131,4,FALSE)),IF(VLOOKUP($A502,'REACH Bilaga XVII_update'!$C$5:$D$131,2,FALSE)="",NA(),VLOOKUP($A502,'REACH Bilaga XVII_update'!$C$5:$D$131,2,FALSE))),IF(VLOOKUP($C502,'REACH Bilaga XVII_update'!$B$5:$D$131,3,FALSE)="",NA(),VLOOKUP($C502,'REACH Bilaga XVII_update'!$B$5:$D$131,3,FALSE)))</f>
        <v>#N/A</v>
      </c>
      <c r="O502" s="76" t="str">
        <f>IF($C502="-",IF($A502="-",IF(VLOOKUP($D502,' REACH Bilaga 59_update'!$A$5:$E$210,5,FALSE)="",NA(),VLOOKUP($D502,' REACH Bilaga 59_update'!$A$5:$E$210,5,FALSE)),IF(VLOOKUP($A502,' REACH Bilaga 59_update'!$D$5:$E$210,2,FALSE)="",NA(),VLOOKUP($A502,' REACH Bilaga 59_update'!$D$5:$E$210,2,FALSE))),IF(VLOOKUP($C502,' REACH Bilaga 59_update'!$C$5:$E$210,3,FALSE)="",NA(),VLOOKUP($C502,' REACH Bilaga 59_update'!$C$5:$E$210,3,FALSE)))</f>
        <v>H350
H361d ***</v>
      </c>
      <c r="P502" s="76" t="str">
        <f>IF(C502="-",IF(A502="-",IFERROR(VLOOKUP($D502,' REACH Bilaga 59_update'!$A$5:$F$210,MATCH(Sammanfattning!P$1,' REACH Bilaga 59_update'!$A$4:$F$4,0),FALSE),VLOOKUP($D502,'REACH Bilaga XIV_update'!$A$4:$H$110,MATCH(Sammanfattning!P$1,'REACH Bilaga XIV_update'!$A$4:$H$4,0),FALSE)),IFERROR(VLOOKUP($A502,' REACH Bilaga 59_update'!$D$5:$F$210,MATCH(Sammanfattning!P$1,' REACH Bilaga 59_update'!$D$4:$F$4,0),FALSE),VLOOKUP($A502,'REACH Bilaga XIV_update'!$D$4:$H$110,MATCH(Sammanfattning!P$1,'REACH Bilaga XIV_update'!$D$4:$H$4,0),FALSE))),IFERROR(VLOOKUP($C502,' REACH Bilaga 59_update'!$C$5:$F$210,MATCH(Sammanfattning!P$1,' REACH Bilaga 59_update'!$C$4:$F$4,0),FALSE),VLOOKUP($C502,'REACH Bilaga XIV_update'!$C$4:$H$110,MATCH(Sammanfattning!P$1,'REACH Bilaga XIV_update'!$C$4:$H$4,0),FALSE)))</f>
        <v>Carcinogenic (Article 57a)</v>
      </c>
      <c r="Q502" s="76" t="e">
        <f>IF($C502="-",IF($A502="-",IF(VLOOKUP($D502,'REACH Bilaga XIV_update'!$A$5:$I$110,9,FALSE)="",NA(),VLOOKUP($D502,'REACH Bilaga XIV_update'!$A$5:$I$110,9,FALSE)),IF(VLOOKUP($A502,'REACH Bilaga XIV_update'!$D$5:$I$110,6,FALSE)="",NA(),VLOOKUP($A502,'REACH Bilaga XIV_update'!$D$5:$I$110,6,FALSE))),IF(VLOOKUP($C502,'REACH Bilaga XIV_update'!$C$5:$I$110,7,FALSE)="",NA(),VLOOKUP($C502,'REACH Bilaga XIV_update'!$C$5:$I$110,7,FALSE)))</f>
        <v>#N/A</v>
      </c>
      <c r="R502" s="76" t="e">
        <f>IF($C502="-",IF($A502="-",IF(VLOOKUP($D502,CoRAP_update!$A$5:$O$376,15,FALSE)="",NA(),VLOOKUP($D502,CoRAP_update!$A$5:$O$376,15,FALSE)),IF(VLOOKUP($A502,CoRAP_update!$D$5:$O$376,12,FALSE)="",NA(),VLOOKUP($A502,CoRAP_update!$D$5:$O$376,12,FALSE))),IF(VLOOKUP($C502,CoRAP_update!$C$5:$O$376,13,FALSE)="",NA(),VLOOKUP($C502,CoRAP_update!$C$5:$O$376,13,FALSE)))</f>
        <v>#N/A</v>
      </c>
      <c r="S502" s="144" t="e">
        <f>IF($C502="-",IF($A502="-",VLOOKUP($D502,CoRAP_update!$A$5:$J$376,MATCH(Sammanfattning!S$1,CoRAP_update!$A$4:$J$4,0),FALSE),VLOOKUP($A502,CoRAP_update!$D$5:$J$376,MATCH(Sammanfattning!S$1,CoRAP_update!$D$4:$J$4,0),FALSE)),VLOOKUP($C502,CoRAP_update!$C$5:$J$376,MATCH(Sammanfattning!S$1,CoRAP_update!$C$4:$J$4,0),FALSE))</f>
        <v>#N/A</v>
      </c>
      <c r="T502" s="76" t="e">
        <f>IF($A502="-",VLOOKUP($D502,EDC_update!$C$2:$F$450,4,FALSE),VLOOKUP($A502,EDC_update!$B$2:$F$450,5,FALSE))</f>
        <v>#N/A</v>
      </c>
      <c r="V502" s="78">
        <f>IF(IFERROR(SEARCH("PBT",P502),99)=99,IF(IFERROR(SEARCH("suspected PBT",S502),99)=99,IF(IFERROR(SEARCH("concluded to be PBT",K502),99)=99,IF(IFERROR(SEARCH("PBT",S502),99)=99,IF(IFERROR(SEARCH("PBT cand",L502),99)=99,IF(IFERROR(SEARCH("PBT",L502),99)=99,IF(IFERROR(SEARCH("persistent, bioackumulative and toxic properties",K502),99)=99,0,Scoring!$E$3),Scoring!$E$3),Scoring!$E$7),Scoring!$E$3),Scoring!$E$5),Scoring!$E$6),Scoring!$E$3)</f>
        <v>0</v>
      </c>
      <c r="W502" s="78">
        <f>IF(IFERROR(SEARCH("vPvB",P502),99)=99,IF(IFERROR(SEARCH("suspected pbt/vPvB",S502),99)=99,IF(IFERROR(SEARCH("vPvB",S502),99)=99,IF(IFERROR(SEARCH("concluded to be a vPvB",S502),99)=99,IF(IFERROR(SEARCH("identified as vPvB",K502),99)=99,IF(IFERROR(SEARCH("concluded to be a vPvB",K502),99)=99,IF(IFERROR(SEARCH("concluded to be both pbt and vPvB",S502),99)=99,IF(IFERROR(SEARCH("concluded to be both pbt and vPvB",K502),99)=99,0,Scoring!$E$5),Scoring!$E$5),Scoring!$E$5),Scoring!$E$5),Scoring!$E$5),Scoring!$E$4),Scoring!$E$6),Scoring!$E$4)</f>
        <v>0</v>
      </c>
      <c r="X502" s="78">
        <f>IF(IFERROR(SEARCH("H410",N502),99)=99,IF(IFERROR(SEARCH("H410",O502),99)=99,IF(IFERROR(SEARCH("H410",Q502),99)=99,IF(IFERROR(SEARCH("H410",M502),99)=99,IF(IFERROR(SEARCH("H410",R502),99)=99,IF(IFERROR(SEARCH("H411",N502),99)=99,IF(IFERROR(SEARCH("H411",O502),99)=99,IF(IFERROR(SEARCH("H411",Q502),99)=99,IF(IFERROR(SEARCH("H411",M502),99)=99,IF(IFERROR(SEARCH("H411",R502),99)=99,IF(IFERROR(SEARCH("H413",N502),99)=99,IF(IFERROR(SEARCH("H413",O502),99)=99,IF(IFERROR(SEARCH("H413",Q502),99)=99,IF(IFERROR(SEARCH("H413",M502),99)=99,IF(IFERROR(SEARCH("H413",R502),99)=99,IF(IFERROR(SEARCH("H412",N502),99)=99,IF(IFERROR(SEARCH("H412",O502),99)=99,IF(IFERROR(SEARCH("H412",Q502),99)=99,IF(IFERROR(SEARCH("H412",M502),99)=99,IF(IFERROR(SEARCH("H412",R502),99)=99,0,Scoring!$E$2),Scoring!$E$2),Scoring!$E$2),Scoring!$E$2),Scoring!$E$2),Scoring!$E$2),Scoring!$E$2),Scoring!$E$2),Scoring!$E$2),Scoring!$E$2),Scoring!$E$2),Scoring!$E$2),Scoring!$E$2),Scoring!$E$2),Scoring!$E$2),Scoring!$E$2),Scoring!$E$2),Scoring!$E$2),Scoring!$E$2),Scoring!$E$2)</f>
        <v>0</v>
      </c>
      <c r="Y502" s="78">
        <f>IF(IFERROR(SEARCH("CMR",K502),99)=99,IF(IFERROR(SEARCH("Suspected CMR",S502),99)=99,IF(IFERROR(SEARCH("CMR",S502),99)=99,0,Scoring!$E$8),Scoring!$E$9),Scoring!$E$8)</f>
        <v>3</v>
      </c>
      <c r="Z502" s="78">
        <f>IF(IFERROR(SEARCH("H350",N502),99)=99,IF(IFERROR(SEARCH("H350",O502),99)=99,IF(IFERROR(SEARCH("H350",Q502),99)=99,IF(IFERROR(SEARCH("H350",M502),99)=99,IF(IFERROR(SEARCH("H350",R502),99)=99,IF(IFERROR(SEARCH("H351",N502),99)=99,IF(IFERROR(SEARCH("H351",O502),99)=99,IF(IFERROR(SEARCH("H351",Q502),99)=99,IF(IFERROR(SEARCH("H351",M502),99)=99,IF(IFERROR(SEARCH("H351",R502),99)=99,IF(IFERROR(SEARCH("carcinogenic",P502),99)=99,IF(IFERROR(SEARCH("suspected carcinogenic",S502),99)=99,0,Scoring!$E$12),Scoring!$E$11),Scoring!$E$10),Scoring!$E$10),Scoring!$E$10),Scoring!$E$10),Scoring!$E$10),Scoring!$E$10),Scoring!$E$10),Scoring!$E$10),Scoring!$E$10),Scoring!$E$10)</f>
        <v>1</v>
      </c>
      <c r="AA502" s="78">
        <f>IF(IFERROR(SEARCH("H340",N502),99)=99,IF(IFERROR(SEARCH("H340",O502),99)=99,IF(IFERROR(SEARCH("H340",Q502),99)=99,IF(IFERROR(SEARCH("H340",M502),99)=99,IF(IFERROR(SEARCH("H340",R502),99)=99,IF(IFERROR(SEARCH("H341",N502),99)=99,IF(IFERROR(SEARCH("H341",O502),99)=99,IF(IFERROR(SEARCH("H341",Q502),99)=99,IF(IFERROR(SEARCH("H341",M502),99)=99,IF(IFERROR(SEARCH("H341",R502),99)=99,IF(IFERROR(SEARCH("mutagenic",P502),99)=99,IF(IFERROR(SEARCH("suspected mutagenic",S502),99)=99,0,Scoring!$E$15),Scoring!$E$14),Scoring!$E$13),Scoring!$E$13),Scoring!$E$13),Scoring!$E$13),Scoring!$E$13),Scoring!$E$13),Scoring!$E$13),Scoring!$E$13),Scoring!$E$13),Scoring!$E$13)</f>
        <v>0</v>
      </c>
      <c r="AB502" s="78">
        <f>IF(IFERROR(SEARCH("H360",N502),99)=99,IF(IFERROR(SEARCH("H360",O502),99)=99,IF(IFERROR(SEARCH("H360",Q502),99)=99,IF(IFERROR(SEARCH("H360",M502),99)=99,IF(IFERROR(SEARCH("H360",R502),99)=99,IF(IFERROR(SEARCH("H361",N502),99)=99,IF(IFERROR(SEARCH("H361",O502),99)=99,IF(IFERROR(SEARCH("H361",Q502),99)=99,IF(IFERROR(SEARCH("H361",M502),99)=99,IF(IFERROR(SEARCH("H361",R502),99)=99,IF(IFERROR(SEARCH("reproduction",P502),99)=99,IF(IFERROR(SEARCH("suspected reprotoxic",S502),99)=99,IF(IFERROR(SEARCH("reprotoxic",S502),99)=99,IF(IFERROR(SEARCH("reprotoxic",K502),99)=99,0,Scoring!$E$18),Scoring!$E$18),Scoring!$E$19),Scoring!$E$17),Scoring!$E$16),Scoring!$E$16),Scoring!$E$16),Scoring!$E$16),Scoring!$E$16),Scoring!$E$16),Scoring!$E$16),Scoring!$E$16),Scoring!$E$16),Scoring!$E$16)</f>
        <v>1</v>
      </c>
      <c r="AC502" s="78">
        <f>IF(IFERROR(SEARCH("57f",L502),99)=99,IF(IFERROR(SEARCH("57(f)",P502),99)=99,0,Scoring!$E$20),Scoring!$E$20)</f>
        <v>0</v>
      </c>
      <c r="AD502" s="78">
        <f>IF(IFERROR(SEARCH("CAT1",T502),99)=99,IF(IFERROR(SEARCH("CAT2",T502),99)=99,IF(IFERROR(SEARCH("CAT3",T502),99)=99,IF(IFERROR(SEARCH("concluded to be endocrine",K502),99)=99,IF(IFERROR(SEARCH("categorised as endocrine",K502),99)=99,IF(IFERROR(SEARCH("endocrine disrupting",P502),99)=99,IF(IFERROR(SEARCH("endocrine disrupting",K502),99)=99,IF(IFERROR(SEARCH("suspected endocrine",S502),99)=99,IF(IFERROR(SEARCH("potential endocrine",S502),99)=99,0,Scoring!$E$25),Scoring!$E$25),Scoring!$E$24),Scoring!$E$24),Scoring!$E$24),Scoring!$E$24),Scoring!$E$23),Scoring!$E$22),Scoring!$E$21)</f>
        <v>0</v>
      </c>
      <c r="AE502" s="78">
        <f>IF(IFERROR(SEARCH("suspected sensitiser",S502),99)=99,IF(IFERROR(SEARCH("sensitiser",S502),99)=99,IF(IFERROR(SEARCH("other hazard based concern",S502),99)=99,0,Scoring!$E$28),Scoring!$E$26),Scoring!$E$27)</f>
        <v>0</v>
      </c>
      <c r="AF502" s="78">
        <f>IF(IFERROR(M502,1)=1,IF(IFERROR(N502,1)=1,IF(IFERROR(O502,1)=1,IF(IFERROR(Q502,1)=1,IF(IFERROR(R502,1)=1,IF(IFERROR(T502,1)=1,IF(IFERROR(K502,1)=1,IF(IFERROR(P502,1)=1,IF(IFERROR(S502,1)=1,Scoring!$E$29,0),0),0),0),0),0),0),0),0)</f>
        <v>0</v>
      </c>
      <c r="AG502" s="78">
        <f t="shared" si="43"/>
        <v>3</v>
      </c>
      <c r="AI502" s="93"/>
      <c r="AJ502" s="94"/>
      <c r="AK502" s="76"/>
      <c r="AL502" s="75"/>
      <c r="AN502" s="79"/>
      <c r="AO502" s="79"/>
      <c r="AP502" s="79"/>
      <c r="AQ502" s="79"/>
      <c r="AR502" s="79"/>
      <c r="AS502" s="78"/>
      <c r="AU502" s="79">
        <f>IF(IFERROR(F502,99)=99,IF(IFERROR(G502,99)=99,IF(IFERROR(H502,99)=99,IF(IFERROR(I502,99)=99,IF(IFERROR(E502,99)=99,IF(IFERROR(J502,99)=99,0,Scoring!$B$7),Scoring!$B$3),Scoring!$B$2),Scoring!$B$6),Scoring!$B$5),Scoring!$B$4)</f>
        <v>1</v>
      </c>
      <c r="AV502" s="78">
        <f t="shared" si="44"/>
        <v>3</v>
      </c>
      <c r="AW502" s="78"/>
      <c r="AX502" s="66"/>
      <c r="AY502" s="78"/>
      <c r="AZ502" s="76"/>
      <c r="BA502" s="76"/>
      <c r="BB502" s="76"/>
    </row>
    <row r="503" spans="1:54" x14ac:dyDescent="0.25">
      <c r="A503" s="77" t="s">
        <v>7551</v>
      </c>
      <c r="B503" s="76" t="str">
        <f t="shared" si="46"/>
        <v>209-765-7</v>
      </c>
      <c r="C503" s="77" t="s">
        <v>1477</v>
      </c>
      <c r="D503" s="77" t="s">
        <v>1478</v>
      </c>
      <c r="E503" s="76" t="str">
        <f>IF(C503="-",IF(A503="-",VLOOKUP(D503,'sin-list 180320_update'!$C$2:$C$835,1,FALSE),VLOOKUP(A503,'sin-list 180320_update'!$A$2:$A$835,1,FALSE)),VLOOKUP(C503,'sin-list 180320_update'!$B$2:$B$835,1,FALSE))</f>
        <v>209-765-7</v>
      </c>
      <c r="F503" s="76" t="e">
        <f>IF($C503="-",IF($A503="-",VLOOKUP($D503,'REACH Bilaga XVII_update'!$A$5:$A$131,1,FALSE),VLOOKUP($A503,'REACH Bilaga XVII_update'!$C$5:$C$131,1,FALSE)),VLOOKUP($C503,'REACH Bilaga XVII_update'!$B$5:$B$131,1,FALSE))</f>
        <v>#N/A</v>
      </c>
      <c r="G503" s="76" t="e">
        <f>IF($C503="-",IF($A503="-",VLOOKUP($D503,' REACH Bilaga 59_update'!$A$5:$A$210,1,FALSE),VLOOKUP($A503,' REACH Bilaga 59_update'!$D$5:$D$210,1,FALSE)),VLOOKUP($C503,' REACH Bilaga 59_update'!$C$5:$C$210,1,FALSE))</f>
        <v>#N/A</v>
      </c>
      <c r="H503" s="76" t="e">
        <f>IF($C503="-",IF($A503="-",VLOOKUP($D503,'REACH Bilaga XIV_update'!$A$5:$A$110,1,FALSE),VLOOKUP($A503,'REACH Bilaga XIV_update'!$D$5:$D$110,1,FALSE)),VLOOKUP($C503,'REACH Bilaga XIV_update'!$C$5:$C$110,1,FALSE))</f>
        <v>#N/A</v>
      </c>
      <c r="I503" s="76" t="e">
        <f>IF($C503="-",IF($A503="-",VLOOKUP($D503,CoRAP_update!$A$5:$A$376,1,FALSE),VLOOKUP($A503,CoRAP_update!$D$5:$D$376,1,FALSE)),VLOOKUP($C503,CoRAP_update!$C$5:$C$376,1,FALSE))</f>
        <v>#N/A</v>
      </c>
      <c r="J503" s="76" t="e">
        <f>IF($C503="-",IF($A503="-",VLOOKUP($D503,EDC_update!$C$2:$C$450,1,FALSE),VLOOKUP($A503,EDC_update!$B$2:$B$450,1,FALSE)),VLOOKUP($C503,EDC_update!$L$2:$L$450,1,FALSE))</f>
        <v>#N/A</v>
      </c>
      <c r="K503" s="76" t="str">
        <f>IF($C503="-",IF($A503="-",IF(VLOOKUP($D503,'sin-list 180320_update'!$C$2:$S$835,3,FALSE)="",NA(),VLOOKUP($D503,'sin-list 180320_update'!$C$2:$S$835,3,FALSE)),IF(VLOOKUP($A503,'sin-list 180320_update'!$A$2:$S$835,5,FALSE)="",NA(),VLOOKUP($A503,'sin-list 180320_update'!$A$2:$S$835,5,FALSE))),IF(VLOOKUP($C503,'sin-list 180320_update'!$B$2:$S$835,4,FALSE)="",NA(),VLOOKUP($C503,'sin-list 180320_update'!$B$2:$S$835,4,FALSE)))</f>
        <v>Classified CMR according to Annex VI of Regulation 1272/2008</v>
      </c>
      <c r="L503" s="76" t="str">
        <f>IF($C503="-",IF($A503="-",VLOOKUP($D503,'sin-list 180320_update'!$C$2:$S$835,6,FALSE),VLOOKUP($A503,'sin-list 180320_update'!$A$2:$S$835,8,FALSE)),VLOOKUP($C503,'sin-list 180320_update'!$B$2:$S$835,7,FALSE))</f>
        <v>Carc. 1B
Repr. 1B</v>
      </c>
      <c r="M503" s="76" t="str">
        <f>IF($C503="-",IF($A503="-",IF(VLOOKUP($D503,'sin-list 180320_update'!$C$2:$S$835,8,FALSE)="",NA(),VLOOKUP($D503,'sin-list 180320_update'!$C$2:$S$835,8,FALSE)),IF(VLOOKUP($A503,'sin-list 180320_update'!$A$2:$S$835,10,FALSE)="",NA(),VLOOKUP($A503,'sin-list 180320_update'!$A$2:$S$835,10,FALSE))),IF(VLOOKUP($C503,'sin-list 180320_update'!$B$2:$S$835,9,FALSE)="",NA(),VLOOKUP($C503,'sin-list 180320_update'!$B$2:$S$835,9,FALSE)))</f>
        <v>H350
H360D ***</v>
      </c>
      <c r="N503" s="76" t="e">
        <f>IF($C503="-",IF($A503="-",IF(VLOOKUP($D503,'REACH Bilaga XVII_update'!$A$5:$E$131,4,FALSE)="",NA(),VLOOKUP($D503,'REACH Bilaga XVII_update'!$A$5:$E$131,4,FALSE)),IF(VLOOKUP($A503,'REACH Bilaga XVII_update'!$C$5:$D$131,2,FALSE)="",NA(),VLOOKUP($A503,'REACH Bilaga XVII_update'!$C$5:$D$131,2,FALSE))),IF(VLOOKUP($C503,'REACH Bilaga XVII_update'!$B$5:$D$131,3,FALSE)="",NA(),VLOOKUP($C503,'REACH Bilaga XVII_update'!$B$5:$D$131,3,FALSE)))</f>
        <v>#N/A</v>
      </c>
      <c r="O503" s="76" t="e">
        <f>IF($C503="-",IF($A503="-",IF(VLOOKUP($D503,' REACH Bilaga 59_update'!$A$5:$E$210,5,FALSE)="",NA(),VLOOKUP($D503,' REACH Bilaga 59_update'!$A$5:$E$210,5,FALSE)),IF(VLOOKUP($A503,' REACH Bilaga 59_update'!$D$5:$E$210,2,FALSE)="",NA(),VLOOKUP($A503,' REACH Bilaga 59_update'!$D$5:$E$210,2,FALSE))),IF(VLOOKUP($C503,' REACH Bilaga 59_update'!$C$5:$E$210,3,FALSE)="",NA(),VLOOKUP($C503,' REACH Bilaga 59_update'!$C$5:$E$210,3,FALSE)))</f>
        <v>#N/A</v>
      </c>
      <c r="P503" s="76" t="e">
        <f>IF(C503="-",IF(A503="-",IFERROR(VLOOKUP($D503,' REACH Bilaga 59_update'!$A$5:$F$210,MATCH(Sammanfattning!P$1,' REACH Bilaga 59_update'!$A$4:$F$4,0),FALSE),VLOOKUP($D503,'REACH Bilaga XIV_update'!$A$4:$H$110,MATCH(Sammanfattning!P$1,'REACH Bilaga XIV_update'!$A$4:$H$4,0),FALSE)),IFERROR(VLOOKUP($A503,' REACH Bilaga 59_update'!$D$5:$F$210,MATCH(Sammanfattning!P$1,' REACH Bilaga 59_update'!$D$4:$F$4,0),FALSE),VLOOKUP($A503,'REACH Bilaga XIV_update'!$D$4:$H$110,MATCH(Sammanfattning!P$1,'REACH Bilaga XIV_update'!$D$4:$H$4,0),FALSE))),IFERROR(VLOOKUP($C503,' REACH Bilaga 59_update'!$C$5:$F$210,MATCH(Sammanfattning!P$1,' REACH Bilaga 59_update'!$C$4:$F$4,0),FALSE),VLOOKUP($C503,'REACH Bilaga XIV_update'!$C$4:$H$110,MATCH(Sammanfattning!P$1,'REACH Bilaga XIV_update'!$C$4:$H$4,0),FALSE)))</f>
        <v>#N/A</v>
      </c>
      <c r="Q503" s="76" t="e">
        <f>IF($C503="-",IF($A503="-",IF(VLOOKUP($D503,'REACH Bilaga XIV_update'!$A$5:$I$110,9,FALSE)="",NA(),VLOOKUP($D503,'REACH Bilaga XIV_update'!$A$5:$I$110,9,FALSE)),IF(VLOOKUP($A503,'REACH Bilaga XIV_update'!$D$5:$I$110,6,FALSE)="",NA(),VLOOKUP($A503,'REACH Bilaga XIV_update'!$D$5:$I$110,6,FALSE))),IF(VLOOKUP($C503,'REACH Bilaga XIV_update'!$C$5:$I$110,7,FALSE)="",NA(),VLOOKUP($C503,'REACH Bilaga XIV_update'!$C$5:$I$110,7,FALSE)))</f>
        <v>#N/A</v>
      </c>
      <c r="R503" s="76" t="e">
        <f>IF($C503="-",IF($A503="-",IF(VLOOKUP($D503,CoRAP_update!$A$5:$O$376,15,FALSE)="",NA(),VLOOKUP($D503,CoRAP_update!$A$5:$O$376,15,FALSE)),IF(VLOOKUP($A503,CoRAP_update!$D$5:$O$376,12,FALSE)="",NA(),VLOOKUP($A503,CoRAP_update!$D$5:$O$376,12,FALSE))),IF(VLOOKUP($C503,CoRAP_update!$C$5:$O$376,13,FALSE)="",NA(),VLOOKUP($C503,CoRAP_update!$C$5:$O$376,13,FALSE)))</f>
        <v>#N/A</v>
      </c>
      <c r="S503" s="144" t="e">
        <f>IF($C503="-",IF($A503="-",VLOOKUP($D503,CoRAP_update!$A$5:$J$376,MATCH(Sammanfattning!S$1,CoRAP_update!$A$4:$J$4,0),FALSE),VLOOKUP($A503,CoRAP_update!$D$5:$J$376,MATCH(Sammanfattning!S$1,CoRAP_update!$D$4:$J$4,0),FALSE)),VLOOKUP($C503,CoRAP_update!$C$5:$J$376,MATCH(Sammanfattning!S$1,CoRAP_update!$C$4:$J$4,0),FALSE))</f>
        <v>#N/A</v>
      </c>
      <c r="T503" s="76" t="e">
        <f>IF($A503="-",VLOOKUP($D503,EDC_update!$C$2:$F$450,4,FALSE),VLOOKUP($A503,EDC_update!$B$2:$F$450,5,FALSE))</f>
        <v>#N/A</v>
      </c>
      <c r="V503" s="78">
        <f>IF(IFERROR(SEARCH("PBT",P503),99)=99,IF(IFERROR(SEARCH("suspected PBT",S503),99)=99,IF(IFERROR(SEARCH("concluded to be PBT",K503),99)=99,IF(IFERROR(SEARCH("PBT",S503),99)=99,IF(IFERROR(SEARCH("PBT cand",L503),99)=99,IF(IFERROR(SEARCH("PBT",L503),99)=99,IF(IFERROR(SEARCH("persistent, bioackumulative and toxic properties",K503),99)=99,0,Scoring!$E$3),Scoring!$E$3),Scoring!$E$7),Scoring!$E$3),Scoring!$E$5),Scoring!$E$6),Scoring!$E$3)</f>
        <v>0</v>
      </c>
      <c r="W503" s="78">
        <f>IF(IFERROR(SEARCH("vPvB",P503),99)=99,IF(IFERROR(SEARCH("suspected pbt/vPvB",S503),99)=99,IF(IFERROR(SEARCH("vPvB",S503),99)=99,IF(IFERROR(SEARCH("concluded to be a vPvB",S503),99)=99,IF(IFERROR(SEARCH("identified as vPvB",K503),99)=99,IF(IFERROR(SEARCH("concluded to be a vPvB",K503),99)=99,IF(IFERROR(SEARCH("concluded to be both pbt and vPvB",S503),99)=99,IF(IFERROR(SEARCH("concluded to be both pbt and vPvB",K503),99)=99,0,Scoring!$E$5),Scoring!$E$5),Scoring!$E$5),Scoring!$E$5),Scoring!$E$5),Scoring!$E$4),Scoring!$E$6),Scoring!$E$4)</f>
        <v>0</v>
      </c>
      <c r="X503" s="78">
        <f>IF(IFERROR(SEARCH("H410",N503),99)=99,IF(IFERROR(SEARCH("H410",O503),99)=99,IF(IFERROR(SEARCH("H410",Q503),99)=99,IF(IFERROR(SEARCH("H410",M503),99)=99,IF(IFERROR(SEARCH("H410",R503),99)=99,IF(IFERROR(SEARCH("H411",N503),99)=99,IF(IFERROR(SEARCH("H411",O503),99)=99,IF(IFERROR(SEARCH("H411",Q503),99)=99,IF(IFERROR(SEARCH("H411",M503),99)=99,IF(IFERROR(SEARCH("H411",R503),99)=99,IF(IFERROR(SEARCH("H413",N503),99)=99,IF(IFERROR(SEARCH("H413",O503),99)=99,IF(IFERROR(SEARCH("H413",Q503),99)=99,IF(IFERROR(SEARCH("H413",M503),99)=99,IF(IFERROR(SEARCH("H413",R503),99)=99,IF(IFERROR(SEARCH("H412",N503),99)=99,IF(IFERROR(SEARCH("H412",O503),99)=99,IF(IFERROR(SEARCH("H412",Q503),99)=99,IF(IFERROR(SEARCH("H412",M503),99)=99,IF(IFERROR(SEARCH("H412",R503),99)=99,0,Scoring!$E$2),Scoring!$E$2),Scoring!$E$2),Scoring!$E$2),Scoring!$E$2),Scoring!$E$2),Scoring!$E$2),Scoring!$E$2),Scoring!$E$2),Scoring!$E$2),Scoring!$E$2),Scoring!$E$2),Scoring!$E$2),Scoring!$E$2),Scoring!$E$2),Scoring!$E$2),Scoring!$E$2),Scoring!$E$2),Scoring!$E$2),Scoring!$E$2)</f>
        <v>0</v>
      </c>
      <c r="Y503" s="78">
        <f>IF(IFERROR(SEARCH("CMR",K503),99)=99,IF(IFERROR(SEARCH("Suspected CMR",S503),99)=99,IF(IFERROR(SEARCH("CMR",S503),99)=99,0,Scoring!$E$8),Scoring!$E$9),Scoring!$E$8)</f>
        <v>3</v>
      </c>
      <c r="Z503" s="78">
        <f>IF(IFERROR(SEARCH("H350",N503),99)=99,IF(IFERROR(SEARCH("H350",O503),99)=99,IF(IFERROR(SEARCH("H350",Q503),99)=99,IF(IFERROR(SEARCH("H350",M503),99)=99,IF(IFERROR(SEARCH("H350",R503),99)=99,IF(IFERROR(SEARCH("H351",N503),99)=99,IF(IFERROR(SEARCH("H351",O503),99)=99,IF(IFERROR(SEARCH("H351",Q503),99)=99,IF(IFERROR(SEARCH("H351",M503),99)=99,IF(IFERROR(SEARCH("H351",R503),99)=99,IF(IFERROR(SEARCH("carcinogenic",P503),99)=99,IF(IFERROR(SEARCH("suspected carcinogenic",S503),99)=99,0,Scoring!$E$12),Scoring!$E$11),Scoring!$E$10),Scoring!$E$10),Scoring!$E$10),Scoring!$E$10),Scoring!$E$10),Scoring!$E$10),Scoring!$E$10),Scoring!$E$10),Scoring!$E$10),Scoring!$E$10)</f>
        <v>1</v>
      </c>
      <c r="AA503" s="78">
        <f>IF(IFERROR(SEARCH("H340",N503),99)=99,IF(IFERROR(SEARCH("H340",O503),99)=99,IF(IFERROR(SEARCH("H340",Q503),99)=99,IF(IFERROR(SEARCH("H340",M503),99)=99,IF(IFERROR(SEARCH("H340",R503),99)=99,IF(IFERROR(SEARCH("H341",N503),99)=99,IF(IFERROR(SEARCH("H341",O503),99)=99,IF(IFERROR(SEARCH("H341",Q503),99)=99,IF(IFERROR(SEARCH("H341",M503),99)=99,IF(IFERROR(SEARCH("H341",R503),99)=99,IF(IFERROR(SEARCH("mutagenic",P503),99)=99,IF(IFERROR(SEARCH("suspected mutagenic",S503),99)=99,0,Scoring!$E$15),Scoring!$E$14),Scoring!$E$13),Scoring!$E$13),Scoring!$E$13),Scoring!$E$13),Scoring!$E$13),Scoring!$E$13),Scoring!$E$13),Scoring!$E$13),Scoring!$E$13),Scoring!$E$13)</f>
        <v>0</v>
      </c>
      <c r="AB503" s="78">
        <f>IF(IFERROR(SEARCH("H360",N503),99)=99,IF(IFERROR(SEARCH("H360",O503),99)=99,IF(IFERROR(SEARCH("H360",Q503),99)=99,IF(IFERROR(SEARCH("H360",M503),99)=99,IF(IFERROR(SEARCH("H360",R503),99)=99,IF(IFERROR(SEARCH("H361",N503),99)=99,IF(IFERROR(SEARCH("H361",O503),99)=99,IF(IFERROR(SEARCH("H361",Q503),99)=99,IF(IFERROR(SEARCH("H361",M503),99)=99,IF(IFERROR(SEARCH("H361",R503),99)=99,IF(IFERROR(SEARCH("reproduction",P503),99)=99,IF(IFERROR(SEARCH("suspected reprotoxic",S503),99)=99,IF(IFERROR(SEARCH("reprotoxic",S503),99)=99,IF(IFERROR(SEARCH("reprotoxic",K503),99)=99,0,Scoring!$E$18),Scoring!$E$18),Scoring!$E$19),Scoring!$E$17),Scoring!$E$16),Scoring!$E$16),Scoring!$E$16),Scoring!$E$16),Scoring!$E$16),Scoring!$E$16),Scoring!$E$16),Scoring!$E$16),Scoring!$E$16),Scoring!$E$16)</f>
        <v>1</v>
      </c>
      <c r="AC503" s="78">
        <f>IF(IFERROR(SEARCH("57f",L503),99)=99,IF(IFERROR(SEARCH("57(f)",P503),99)=99,0,Scoring!$E$20),Scoring!$E$20)</f>
        <v>0</v>
      </c>
      <c r="AD503" s="78">
        <f>IF(IFERROR(SEARCH("CAT1",T503),99)=99,IF(IFERROR(SEARCH("CAT2",T503),99)=99,IF(IFERROR(SEARCH("CAT3",T503),99)=99,IF(IFERROR(SEARCH("concluded to be endocrine",K503),99)=99,IF(IFERROR(SEARCH("categorised as endocrine",K503),99)=99,IF(IFERROR(SEARCH("endocrine disrupting",P503),99)=99,IF(IFERROR(SEARCH("endocrine disrupting",K503),99)=99,IF(IFERROR(SEARCH("suspected endocrine",S503),99)=99,IF(IFERROR(SEARCH("potential endocrine",S503),99)=99,0,Scoring!$E$25),Scoring!$E$25),Scoring!$E$24),Scoring!$E$24),Scoring!$E$24),Scoring!$E$24),Scoring!$E$23),Scoring!$E$22),Scoring!$E$21)</f>
        <v>0</v>
      </c>
      <c r="AE503" s="78">
        <f>IF(IFERROR(SEARCH("suspected sensitiser",S503),99)=99,IF(IFERROR(SEARCH("sensitiser",S503),99)=99,IF(IFERROR(SEARCH("other hazard based concern",S503),99)=99,0,Scoring!$E$28),Scoring!$E$26),Scoring!$E$27)</f>
        <v>0</v>
      </c>
      <c r="AF503" s="78">
        <f>IF(IFERROR(M503,1)=1,IF(IFERROR(N503,1)=1,IF(IFERROR(O503,1)=1,IF(IFERROR(Q503,1)=1,IF(IFERROR(R503,1)=1,IF(IFERROR(T503,1)=1,IF(IFERROR(K503,1)=1,IF(IFERROR(P503,1)=1,IF(IFERROR(S503,1)=1,Scoring!$E$29,0),0),0),0),0),0),0),0),0)</f>
        <v>0</v>
      </c>
      <c r="AG503" s="78">
        <f t="shared" si="43"/>
        <v>3</v>
      </c>
      <c r="AI503" s="93"/>
      <c r="AJ503" s="94"/>
      <c r="AK503" s="76"/>
      <c r="AL503" s="75"/>
      <c r="AN503" s="79"/>
      <c r="AO503" s="79"/>
      <c r="AP503" s="79"/>
      <c r="AQ503" s="79"/>
      <c r="AR503" s="79"/>
      <c r="AS503" s="78"/>
      <c r="AU503" s="79">
        <f>IF(IFERROR(F503,99)=99,IF(IFERROR(G503,99)=99,IF(IFERROR(H503,99)=99,IF(IFERROR(I503,99)=99,IF(IFERROR(E503,99)=99,IF(IFERROR(J503,99)=99,0,Scoring!$B$7),Scoring!$B$3),Scoring!$B$2),Scoring!$B$6),Scoring!$B$5),Scoring!$B$4)</f>
        <v>0.3</v>
      </c>
      <c r="AV503" s="78">
        <f t="shared" si="44"/>
        <v>0.89999999999999991</v>
      </c>
      <c r="AW503" s="78"/>
      <c r="AX503" s="66"/>
      <c r="AY503" s="78"/>
      <c r="AZ503" s="76"/>
      <c r="BA503" s="76"/>
      <c r="BB503" s="76"/>
    </row>
    <row r="504" spans="1:54" x14ac:dyDescent="0.25">
      <c r="A504" s="77" t="s">
        <v>7552</v>
      </c>
      <c r="B504" s="76" t="str">
        <f t="shared" si="46"/>
        <v>209-800-6</v>
      </c>
      <c r="C504" s="77" t="s">
        <v>1482</v>
      </c>
      <c r="D504" s="77" t="s">
        <v>1483</v>
      </c>
      <c r="E504" s="76" t="str">
        <f>IF(C504="-",IF(A504="-",VLOOKUP(D504,'sin-list 180320_update'!$C$2:$C$835,1,FALSE),VLOOKUP(A504,'sin-list 180320_update'!$A$2:$A$835,1,FALSE)),VLOOKUP(C504,'sin-list 180320_update'!$B$2:$B$835,1,FALSE))</f>
        <v>209-800-6</v>
      </c>
      <c r="F504" s="76" t="e">
        <f>IF($C504="-",IF($A504="-",VLOOKUP($D504,'REACH Bilaga XVII_update'!$A$5:$A$131,1,FALSE),VLOOKUP($A504,'REACH Bilaga XVII_update'!$C$5:$C$131,1,FALSE)),VLOOKUP($C504,'REACH Bilaga XVII_update'!$B$5:$B$131,1,FALSE))</f>
        <v>#N/A</v>
      </c>
      <c r="G504" s="76" t="e">
        <f>IF($C504="-",IF($A504="-",VLOOKUP($D504,' REACH Bilaga 59_update'!$A$5:$A$210,1,FALSE),VLOOKUP($A504,' REACH Bilaga 59_update'!$D$5:$D$210,1,FALSE)),VLOOKUP($C504,' REACH Bilaga 59_update'!$C$5:$C$210,1,FALSE))</f>
        <v>#N/A</v>
      </c>
      <c r="H504" s="76" t="e">
        <f>IF($C504="-",IF($A504="-",VLOOKUP($D504,'REACH Bilaga XIV_update'!$A$5:$A$110,1,FALSE),VLOOKUP($A504,'REACH Bilaga XIV_update'!$D$5:$D$110,1,FALSE)),VLOOKUP($C504,'REACH Bilaga XIV_update'!$C$5:$C$110,1,FALSE))</f>
        <v>#N/A</v>
      </c>
      <c r="I504" s="76" t="e">
        <f>IF($C504="-",IF($A504="-",VLOOKUP($D504,CoRAP_update!$A$5:$A$376,1,FALSE),VLOOKUP($A504,CoRAP_update!$D$5:$D$376,1,FALSE)),VLOOKUP($C504,CoRAP_update!$C$5:$C$376,1,FALSE))</f>
        <v>#N/A</v>
      </c>
      <c r="J504" s="76" t="e">
        <f>IF($C504="-",IF($A504="-",VLOOKUP($D504,EDC_update!$C$2:$C$450,1,FALSE),VLOOKUP($A504,EDC_update!$B$2:$B$450,1,FALSE)),VLOOKUP($C504,EDC_update!$L$2:$L$450,1,FALSE))</f>
        <v>#N/A</v>
      </c>
      <c r="K504" s="76" t="str">
        <f>IF($C504="-",IF($A504="-",IF(VLOOKUP($D504,'sin-list 180320_update'!$C$2:$S$835,3,FALSE)="",NA(),VLOOKUP($D504,'sin-list 180320_update'!$C$2:$S$835,3,FALSE)),IF(VLOOKUP($A504,'sin-list 180320_update'!$A$2:$S$835,5,FALSE)="",NA(),VLOOKUP($A504,'sin-list 180320_update'!$A$2:$S$835,5,FALSE))),IF(VLOOKUP($C504,'sin-list 180320_update'!$B$2:$S$835,4,FALSE)="",NA(),VLOOKUP($C504,'sin-list 180320_update'!$B$2:$S$835,4,FALSE)))</f>
        <v>Classified CMR according to Annex VI of Regulation 1272/2008</v>
      </c>
      <c r="L504" s="76" t="str">
        <f>IF($C504="-",IF($A504="-",VLOOKUP($D504,'sin-list 180320_update'!$C$2:$S$835,6,FALSE),VLOOKUP($A504,'sin-list 180320_update'!$A$2:$S$835,8,FALSE)),VLOOKUP($C504,'sin-list 180320_update'!$B$2:$S$835,7,FALSE))</f>
        <v>Press. Gas
Flam. Gas 1
Carc. 1B</v>
      </c>
      <c r="M504" s="76" t="str">
        <f>IF($C504="-",IF($A504="-",IF(VLOOKUP($D504,'sin-list 180320_update'!$C$2:$S$835,8,FALSE)="",NA(),VLOOKUP($D504,'sin-list 180320_update'!$C$2:$S$835,8,FALSE)),IF(VLOOKUP($A504,'sin-list 180320_update'!$A$2:$S$835,10,FALSE)="",NA(),VLOOKUP($A504,'sin-list 180320_update'!$A$2:$S$835,10,FALSE))),IF(VLOOKUP($C504,'sin-list 180320_update'!$B$2:$S$835,9,FALSE)="",NA(),VLOOKUP($C504,'sin-list 180320_update'!$B$2:$S$835,9,FALSE)))</f>
        <v>H220
H350</v>
      </c>
      <c r="N504" s="76" t="e">
        <f>IF($C504="-",IF($A504="-",IF(VLOOKUP($D504,'REACH Bilaga XVII_update'!$A$5:$E$131,4,FALSE)="",NA(),VLOOKUP($D504,'REACH Bilaga XVII_update'!$A$5:$E$131,4,FALSE)),IF(VLOOKUP($A504,'REACH Bilaga XVII_update'!$C$5:$D$131,2,FALSE)="",NA(),VLOOKUP($A504,'REACH Bilaga XVII_update'!$C$5:$D$131,2,FALSE))),IF(VLOOKUP($C504,'REACH Bilaga XVII_update'!$B$5:$D$131,3,FALSE)="",NA(),VLOOKUP($C504,'REACH Bilaga XVII_update'!$B$5:$D$131,3,FALSE)))</f>
        <v>#N/A</v>
      </c>
      <c r="O504" s="76" t="e">
        <f>IF($C504="-",IF($A504="-",IF(VLOOKUP($D504,' REACH Bilaga 59_update'!$A$5:$E$210,5,FALSE)="",NA(),VLOOKUP($D504,' REACH Bilaga 59_update'!$A$5:$E$210,5,FALSE)),IF(VLOOKUP($A504,' REACH Bilaga 59_update'!$D$5:$E$210,2,FALSE)="",NA(),VLOOKUP($A504,' REACH Bilaga 59_update'!$D$5:$E$210,2,FALSE))),IF(VLOOKUP($C504,' REACH Bilaga 59_update'!$C$5:$E$210,3,FALSE)="",NA(),VLOOKUP($C504,' REACH Bilaga 59_update'!$C$5:$E$210,3,FALSE)))</f>
        <v>#N/A</v>
      </c>
      <c r="P504" s="76" t="e">
        <f>IF(C504="-",IF(A504="-",IFERROR(VLOOKUP($D504,' REACH Bilaga 59_update'!$A$5:$F$210,MATCH(Sammanfattning!P$1,' REACH Bilaga 59_update'!$A$4:$F$4,0),FALSE),VLOOKUP($D504,'REACH Bilaga XIV_update'!$A$4:$H$110,MATCH(Sammanfattning!P$1,'REACH Bilaga XIV_update'!$A$4:$H$4,0),FALSE)),IFERROR(VLOOKUP($A504,' REACH Bilaga 59_update'!$D$5:$F$210,MATCH(Sammanfattning!P$1,' REACH Bilaga 59_update'!$D$4:$F$4,0),FALSE),VLOOKUP($A504,'REACH Bilaga XIV_update'!$D$4:$H$110,MATCH(Sammanfattning!P$1,'REACH Bilaga XIV_update'!$D$4:$H$4,0),FALSE))),IFERROR(VLOOKUP($C504,' REACH Bilaga 59_update'!$C$5:$F$210,MATCH(Sammanfattning!P$1,' REACH Bilaga 59_update'!$C$4:$F$4,0),FALSE),VLOOKUP($C504,'REACH Bilaga XIV_update'!$C$4:$H$110,MATCH(Sammanfattning!P$1,'REACH Bilaga XIV_update'!$C$4:$H$4,0),FALSE)))</f>
        <v>#N/A</v>
      </c>
      <c r="Q504" s="76" t="e">
        <f>IF($C504="-",IF($A504="-",IF(VLOOKUP($D504,'REACH Bilaga XIV_update'!$A$5:$I$110,9,FALSE)="",NA(),VLOOKUP($D504,'REACH Bilaga XIV_update'!$A$5:$I$110,9,FALSE)),IF(VLOOKUP($A504,'REACH Bilaga XIV_update'!$D$5:$I$110,6,FALSE)="",NA(),VLOOKUP($A504,'REACH Bilaga XIV_update'!$D$5:$I$110,6,FALSE))),IF(VLOOKUP($C504,'REACH Bilaga XIV_update'!$C$5:$I$110,7,FALSE)="",NA(),VLOOKUP($C504,'REACH Bilaga XIV_update'!$C$5:$I$110,7,FALSE)))</f>
        <v>#N/A</v>
      </c>
      <c r="R504" s="76" t="e">
        <f>IF($C504="-",IF($A504="-",IF(VLOOKUP($D504,CoRAP_update!$A$5:$O$376,15,FALSE)="",NA(),VLOOKUP($D504,CoRAP_update!$A$5:$O$376,15,FALSE)),IF(VLOOKUP($A504,CoRAP_update!$D$5:$O$376,12,FALSE)="",NA(),VLOOKUP($A504,CoRAP_update!$D$5:$O$376,12,FALSE))),IF(VLOOKUP($C504,CoRAP_update!$C$5:$O$376,13,FALSE)="",NA(),VLOOKUP($C504,CoRAP_update!$C$5:$O$376,13,FALSE)))</f>
        <v>#N/A</v>
      </c>
      <c r="S504" s="144" t="e">
        <f>IF($C504="-",IF($A504="-",VLOOKUP($D504,CoRAP_update!$A$5:$J$376,MATCH(Sammanfattning!S$1,CoRAP_update!$A$4:$J$4,0),FALSE),VLOOKUP($A504,CoRAP_update!$D$5:$J$376,MATCH(Sammanfattning!S$1,CoRAP_update!$D$4:$J$4,0),FALSE)),VLOOKUP($C504,CoRAP_update!$C$5:$J$376,MATCH(Sammanfattning!S$1,CoRAP_update!$C$4:$J$4,0),FALSE))</f>
        <v>#N/A</v>
      </c>
      <c r="T504" s="76" t="e">
        <f>IF($A504="-",VLOOKUP($D504,EDC_update!$C$2:$F$450,4,FALSE),VLOOKUP($A504,EDC_update!$B$2:$F$450,5,FALSE))</f>
        <v>#N/A</v>
      </c>
      <c r="V504" s="78">
        <f>IF(IFERROR(SEARCH("PBT",P504),99)=99,IF(IFERROR(SEARCH("suspected PBT",S504),99)=99,IF(IFERROR(SEARCH("concluded to be PBT",K504),99)=99,IF(IFERROR(SEARCH("PBT",S504),99)=99,IF(IFERROR(SEARCH("PBT cand",L504),99)=99,IF(IFERROR(SEARCH("PBT",L504),99)=99,IF(IFERROR(SEARCH("persistent, bioackumulative and toxic properties",K504),99)=99,0,Scoring!$E$3),Scoring!$E$3),Scoring!$E$7),Scoring!$E$3),Scoring!$E$5),Scoring!$E$6),Scoring!$E$3)</f>
        <v>0</v>
      </c>
      <c r="W504" s="78">
        <f>IF(IFERROR(SEARCH("vPvB",P504),99)=99,IF(IFERROR(SEARCH("suspected pbt/vPvB",S504),99)=99,IF(IFERROR(SEARCH("vPvB",S504),99)=99,IF(IFERROR(SEARCH("concluded to be a vPvB",S504),99)=99,IF(IFERROR(SEARCH("identified as vPvB",K504),99)=99,IF(IFERROR(SEARCH("concluded to be a vPvB",K504),99)=99,IF(IFERROR(SEARCH("concluded to be both pbt and vPvB",S504),99)=99,IF(IFERROR(SEARCH("concluded to be both pbt and vPvB",K504),99)=99,0,Scoring!$E$5),Scoring!$E$5),Scoring!$E$5),Scoring!$E$5),Scoring!$E$5),Scoring!$E$4),Scoring!$E$6),Scoring!$E$4)</f>
        <v>0</v>
      </c>
      <c r="X504" s="78">
        <f>IF(IFERROR(SEARCH("H410",N504),99)=99,IF(IFERROR(SEARCH("H410",O504),99)=99,IF(IFERROR(SEARCH("H410",Q504),99)=99,IF(IFERROR(SEARCH("H410",M504),99)=99,IF(IFERROR(SEARCH("H410",R504),99)=99,IF(IFERROR(SEARCH("H411",N504),99)=99,IF(IFERROR(SEARCH("H411",O504),99)=99,IF(IFERROR(SEARCH("H411",Q504),99)=99,IF(IFERROR(SEARCH("H411",M504),99)=99,IF(IFERROR(SEARCH("H411",R504),99)=99,IF(IFERROR(SEARCH("H413",N504),99)=99,IF(IFERROR(SEARCH("H413",O504),99)=99,IF(IFERROR(SEARCH("H413",Q504),99)=99,IF(IFERROR(SEARCH("H413",M504),99)=99,IF(IFERROR(SEARCH("H413",R504),99)=99,IF(IFERROR(SEARCH("H412",N504),99)=99,IF(IFERROR(SEARCH("H412",O504),99)=99,IF(IFERROR(SEARCH("H412",Q504),99)=99,IF(IFERROR(SEARCH("H412",M504),99)=99,IF(IFERROR(SEARCH("H412",R504),99)=99,0,Scoring!$E$2),Scoring!$E$2),Scoring!$E$2),Scoring!$E$2),Scoring!$E$2),Scoring!$E$2),Scoring!$E$2),Scoring!$E$2),Scoring!$E$2),Scoring!$E$2),Scoring!$E$2),Scoring!$E$2),Scoring!$E$2),Scoring!$E$2),Scoring!$E$2),Scoring!$E$2),Scoring!$E$2),Scoring!$E$2),Scoring!$E$2),Scoring!$E$2)</f>
        <v>0</v>
      </c>
      <c r="Y504" s="78">
        <f>IF(IFERROR(SEARCH("CMR",K504),99)=99,IF(IFERROR(SEARCH("Suspected CMR",S504),99)=99,IF(IFERROR(SEARCH("CMR",S504),99)=99,0,Scoring!$E$8),Scoring!$E$9),Scoring!$E$8)</f>
        <v>3</v>
      </c>
      <c r="Z504" s="78">
        <f>IF(IFERROR(SEARCH("H350",N504),99)=99,IF(IFERROR(SEARCH("H350",O504),99)=99,IF(IFERROR(SEARCH("H350",Q504),99)=99,IF(IFERROR(SEARCH("H350",M504),99)=99,IF(IFERROR(SEARCH("H350",R504),99)=99,IF(IFERROR(SEARCH("H351",N504),99)=99,IF(IFERROR(SEARCH("H351",O504),99)=99,IF(IFERROR(SEARCH("H351",Q504),99)=99,IF(IFERROR(SEARCH("H351",M504),99)=99,IF(IFERROR(SEARCH("H351",R504),99)=99,IF(IFERROR(SEARCH("carcinogenic",P504),99)=99,IF(IFERROR(SEARCH("suspected carcinogenic",S504),99)=99,0,Scoring!$E$12),Scoring!$E$11),Scoring!$E$10),Scoring!$E$10),Scoring!$E$10),Scoring!$E$10),Scoring!$E$10),Scoring!$E$10),Scoring!$E$10),Scoring!$E$10),Scoring!$E$10),Scoring!$E$10)</f>
        <v>1</v>
      </c>
      <c r="AA504" s="78">
        <f>IF(IFERROR(SEARCH("H340",N504),99)=99,IF(IFERROR(SEARCH("H340",O504),99)=99,IF(IFERROR(SEARCH("H340",Q504),99)=99,IF(IFERROR(SEARCH("H340",M504),99)=99,IF(IFERROR(SEARCH("H340",R504),99)=99,IF(IFERROR(SEARCH("H341",N504),99)=99,IF(IFERROR(SEARCH("H341",O504),99)=99,IF(IFERROR(SEARCH("H341",Q504),99)=99,IF(IFERROR(SEARCH("H341",M504),99)=99,IF(IFERROR(SEARCH("H341",R504),99)=99,IF(IFERROR(SEARCH("mutagenic",P504),99)=99,IF(IFERROR(SEARCH("suspected mutagenic",S504),99)=99,0,Scoring!$E$15),Scoring!$E$14),Scoring!$E$13),Scoring!$E$13),Scoring!$E$13),Scoring!$E$13),Scoring!$E$13),Scoring!$E$13),Scoring!$E$13),Scoring!$E$13),Scoring!$E$13),Scoring!$E$13)</f>
        <v>0</v>
      </c>
      <c r="AB504" s="78">
        <f>IF(IFERROR(SEARCH("H360",N504),99)=99,IF(IFERROR(SEARCH("H360",O504),99)=99,IF(IFERROR(SEARCH("H360",Q504),99)=99,IF(IFERROR(SEARCH("H360",M504),99)=99,IF(IFERROR(SEARCH("H360",R504),99)=99,IF(IFERROR(SEARCH("H361",N504),99)=99,IF(IFERROR(SEARCH("H361",O504),99)=99,IF(IFERROR(SEARCH("H361",Q504),99)=99,IF(IFERROR(SEARCH("H361",M504),99)=99,IF(IFERROR(SEARCH("H361",R504),99)=99,IF(IFERROR(SEARCH("reproduction",P504),99)=99,IF(IFERROR(SEARCH("suspected reprotoxic",S504),99)=99,IF(IFERROR(SEARCH("reprotoxic",S504),99)=99,IF(IFERROR(SEARCH("reprotoxic",K504),99)=99,0,Scoring!$E$18),Scoring!$E$18),Scoring!$E$19),Scoring!$E$17),Scoring!$E$16),Scoring!$E$16),Scoring!$E$16),Scoring!$E$16),Scoring!$E$16),Scoring!$E$16),Scoring!$E$16),Scoring!$E$16),Scoring!$E$16),Scoring!$E$16)</f>
        <v>0</v>
      </c>
      <c r="AC504" s="78">
        <f>IF(IFERROR(SEARCH("57f",L504),99)=99,IF(IFERROR(SEARCH("57(f)",P504),99)=99,0,Scoring!$E$20),Scoring!$E$20)</f>
        <v>0</v>
      </c>
      <c r="AD504" s="78">
        <f>IF(IFERROR(SEARCH("CAT1",T504),99)=99,IF(IFERROR(SEARCH("CAT2",T504),99)=99,IF(IFERROR(SEARCH("CAT3",T504),99)=99,IF(IFERROR(SEARCH("concluded to be endocrine",K504),99)=99,IF(IFERROR(SEARCH("categorised as endocrine",K504),99)=99,IF(IFERROR(SEARCH("endocrine disrupting",P504),99)=99,IF(IFERROR(SEARCH("endocrine disrupting",K504),99)=99,IF(IFERROR(SEARCH("suspected endocrine",S504),99)=99,IF(IFERROR(SEARCH("potential endocrine",S504),99)=99,0,Scoring!$E$25),Scoring!$E$25),Scoring!$E$24),Scoring!$E$24),Scoring!$E$24),Scoring!$E$24),Scoring!$E$23),Scoring!$E$22),Scoring!$E$21)</f>
        <v>0</v>
      </c>
      <c r="AE504" s="78">
        <f>IF(IFERROR(SEARCH("suspected sensitiser",S504),99)=99,IF(IFERROR(SEARCH("sensitiser",S504),99)=99,IF(IFERROR(SEARCH("other hazard based concern",S504),99)=99,0,Scoring!$E$28),Scoring!$E$26),Scoring!$E$27)</f>
        <v>0</v>
      </c>
      <c r="AF504" s="78">
        <f>IF(IFERROR(M504,1)=1,IF(IFERROR(N504,1)=1,IF(IFERROR(O504,1)=1,IF(IFERROR(Q504,1)=1,IF(IFERROR(R504,1)=1,IF(IFERROR(T504,1)=1,IF(IFERROR(K504,1)=1,IF(IFERROR(P504,1)=1,IF(IFERROR(S504,1)=1,Scoring!$E$29,0),0),0),0),0),0),0),0),0)</f>
        <v>0</v>
      </c>
      <c r="AG504" s="78">
        <f t="shared" si="43"/>
        <v>3</v>
      </c>
      <c r="AI504" s="93"/>
      <c r="AJ504" s="94"/>
      <c r="AK504" s="76"/>
      <c r="AL504" s="75"/>
      <c r="AN504" s="79"/>
      <c r="AO504" s="79"/>
      <c r="AP504" s="79"/>
      <c r="AQ504" s="79"/>
      <c r="AR504" s="79"/>
      <c r="AS504" s="78"/>
      <c r="AU504" s="79">
        <f>IF(IFERROR(F504,99)=99,IF(IFERROR(G504,99)=99,IF(IFERROR(H504,99)=99,IF(IFERROR(I504,99)=99,IF(IFERROR(E504,99)=99,IF(IFERROR(J504,99)=99,0,Scoring!$B$7),Scoring!$B$3),Scoring!$B$2),Scoring!$B$6),Scoring!$B$5),Scoring!$B$4)</f>
        <v>0.3</v>
      </c>
      <c r="AV504" s="78">
        <f t="shared" si="44"/>
        <v>0.89999999999999991</v>
      </c>
      <c r="AW504" s="78"/>
      <c r="AX504" s="66"/>
      <c r="AY504" s="78"/>
      <c r="AZ504" s="76"/>
      <c r="BA504" s="76"/>
      <c r="BB504" s="76"/>
    </row>
    <row r="505" spans="1:54" x14ac:dyDescent="0.25">
      <c r="A505" s="77" t="s">
        <v>7554</v>
      </c>
      <c r="B505" s="76" t="str">
        <f t="shared" si="46"/>
        <v>210-025-0</v>
      </c>
      <c r="C505" s="77" t="s">
        <v>1508</v>
      </c>
      <c r="D505" s="77" t="s">
        <v>1509</v>
      </c>
      <c r="E505" s="76" t="str">
        <f>IF(C505="-",IF(A505="-",VLOOKUP(D505,'sin-list 180320_update'!$C$2:$C$835,1,FALSE),VLOOKUP(A505,'sin-list 180320_update'!$A$2:$A$835,1,FALSE)),VLOOKUP(C505,'sin-list 180320_update'!$B$2:$B$835,1,FALSE))</f>
        <v>210-025-0</v>
      </c>
      <c r="F505" s="76" t="e">
        <f>IF($C505="-",IF($A505="-",VLOOKUP($D505,'REACH Bilaga XVII_update'!$A$5:$A$131,1,FALSE),VLOOKUP($A505,'REACH Bilaga XVII_update'!$C$5:$C$131,1,FALSE)),VLOOKUP($C505,'REACH Bilaga XVII_update'!$B$5:$B$131,1,FALSE))</f>
        <v>#N/A</v>
      </c>
      <c r="G505" s="76" t="e">
        <f>IF($C505="-",IF($A505="-",VLOOKUP($D505,' REACH Bilaga 59_update'!$A$5:$A$210,1,FALSE),VLOOKUP($A505,' REACH Bilaga 59_update'!$D$5:$D$210,1,FALSE)),VLOOKUP($C505,' REACH Bilaga 59_update'!$C$5:$C$210,1,FALSE))</f>
        <v>#N/A</v>
      </c>
      <c r="H505" s="76" t="e">
        <f>IF($C505="-",IF($A505="-",VLOOKUP($D505,'REACH Bilaga XIV_update'!$A$5:$A$110,1,FALSE),VLOOKUP($A505,'REACH Bilaga XIV_update'!$D$5:$D$110,1,FALSE)),VLOOKUP($C505,'REACH Bilaga XIV_update'!$C$5:$C$110,1,FALSE))</f>
        <v>#N/A</v>
      </c>
      <c r="I505" s="76" t="e">
        <f>IF($C505="-",IF($A505="-",VLOOKUP($D505,CoRAP_update!$A$5:$A$376,1,FALSE),VLOOKUP($A505,CoRAP_update!$D$5:$D$376,1,FALSE)),VLOOKUP($C505,CoRAP_update!$C$5:$C$376,1,FALSE))</f>
        <v>#N/A</v>
      </c>
      <c r="J505" s="76" t="e">
        <f>IF($C505="-",IF($A505="-",VLOOKUP($D505,EDC_update!$C$2:$C$450,1,FALSE),VLOOKUP($A505,EDC_update!$B$2:$B$450,1,FALSE)),VLOOKUP($C505,EDC_update!$L$2:$L$450,1,FALSE))</f>
        <v>#N/A</v>
      </c>
      <c r="K505" s="76" t="str">
        <f>IF($C505="-",IF($A505="-",IF(VLOOKUP($D505,'sin-list 180320_update'!$C$2:$S$835,3,FALSE)="",NA(),VLOOKUP($D505,'sin-list 180320_update'!$C$2:$S$835,3,FALSE)),IF(VLOOKUP($A505,'sin-list 180320_update'!$A$2:$S$835,5,FALSE)="",NA(),VLOOKUP($A505,'sin-list 180320_update'!$A$2:$S$835,5,FALSE))),IF(VLOOKUP($C505,'sin-list 180320_update'!$B$2:$S$835,4,FALSE)="",NA(),VLOOKUP($C505,'sin-list 180320_update'!$B$2:$S$835,4,FALSE)))</f>
        <v>Classified CMR according to Annex VI of Regulation 1272/2008</v>
      </c>
      <c r="L505" s="76" t="str">
        <f>IF($C505="-",IF($A505="-",VLOOKUP($D505,'sin-list 180320_update'!$C$2:$S$835,6,FALSE),VLOOKUP($A505,'sin-list 180320_update'!$A$2:$S$835,8,FALSE)),VLOOKUP($C505,'sin-list 180320_update'!$B$2:$S$835,7,FALSE))</f>
        <v>Carc. 1B</v>
      </c>
      <c r="M505" s="76" t="str">
        <f>IF($C505="-",IF($A505="-",IF(VLOOKUP($D505,'sin-list 180320_update'!$C$2:$S$835,8,FALSE)="",NA(),VLOOKUP($D505,'sin-list 180320_update'!$C$2:$S$835,8,FALSE)),IF(VLOOKUP($A505,'sin-list 180320_update'!$A$2:$S$835,10,FALSE)="",NA(),VLOOKUP($A505,'sin-list 180320_update'!$A$2:$S$835,10,FALSE))),IF(VLOOKUP($C505,'sin-list 180320_update'!$B$2:$S$835,9,FALSE)="",NA(),VLOOKUP($C505,'sin-list 180320_update'!$B$2:$S$835,9,FALSE)))</f>
        <v>H350</v>
      </c>
      <c r="N505" s="76" t="e">
        <f>IF($C505="-",IF($A505="-",IF(VLOOKUP($D505,'REACH Bilaga XVII_update'!$A$5:$E$131,4,FALSE)="",NA(),VLOOKUP($D505,'REACH Bilaga XVII_update'!$A$5:$E$131,4,FALSE)),IF(VLOOKUP($A505,'REACH Bilaga XVII_update'!$C$5:$D$131,2,FALSE)="",NA(),VLOOKUP($A505,'REACH Bilaga XVII_update'!$C$5:$D$131,2,FALSE))),IF(VLOOKUP($C505,'REACH Bilaga XVII_update'!$B$5:$D$131,3,FALSE)="",NA(),VLOOKUP($C505,'REACH Bilaga XVII_update'!$B$5:$D$131,3,FALSE)))</f>
        <v>#N/A</v>
      </c>
      <c r="O505" s="76" t="e">
        <f>IF($C505="-",IF($A505="-",IF(VLOOKUP($D505,' REACH Bilaga 59_update'!$A$5:$E$210,5,FALSE)="",NA(),VLOOKUP($D505,' REACH Bilaga 59_update'!$A$5:$E$210,5,FALSE)),IF(VLOOKUP($A505,' REACH Bilaga 59_update'!$D$5:$E$210,2,FALSE)="",NA(),VLOOKUP($A505,' REACH Bilaga 59_update'!$D$5:$E$210,2,FALSE))),IF(VLOOKUP($C505,' REACH Bilaga 59_update'!$C$5:$E$210,3,FALSE)="",NA(),VLOOKUP($C505,' REACH Bilaga 59_update'!$C$5:$E$210,3,FALSE)))</f>
        <v>#N/A</v>
      </c>
      <c r="P505" s="76" t="e">
        <f>IF(C505="-",IF(A505="-",IFERROR(VLOOKUP($D505,' REACH Bilaga 59_update'!$A$5:$F$210,MATCH(Sammanfattning!P$1,' REACH Bilaga 59_update'!$A$4:$F$4,0),FALSE),VLOOKUP($D505,'REACH Bilaga XIV_update'!$A$4:$H$110,MATCH(Sammanfattning!P$1,'REACH Bilaga XIV_update'!$A$4:$H$4,0),FALSE)),IFERROR(VLOOKUP($A505,' REACH Bilaga 59_update'!$D$5:$F$210,MATCH(Sammanfattning!P$1,' REACH Bilaga 59_update'!$D$4:$F$4,0),FALSE),VLOOKUP($A505,'REACH Bilaga XIV_update'!$D$4:$H$110,MATCH(Sammanfattning!P$1,'REACH Bilaga XIV_update'!$D$4:$H$4,0),FALSE))),IFERROR(VLOOKUP($C505,' REACH Bilaga 59_update'!$C$5:$F$210,MATCH(Sammanfattning!P$1,' REACH Bilaga 59_update'!$C$4:$F$4,0),FALSE),VLOOKUP($C505,'REACH Bilaga XIV_update'!$C$4:$H$110,MATCH(Sammanfattning!P$1,'REACH Bilaga XIV_update'!$C$4:$H$4,0),FALSE)))</f>
        <v>#N/A</v>
      </c>
      <c r="Q505" s="76" t="e">
        <f>IF($C505="-",IF($A505="-",IF(VLOOKUP($D505,'REACH Bilaga XIV_update'!$A$5:$I$110,9,FALSE)="",NA(),VLOOKUP($D505,'REACH Bilaga XIV_update'!$A$5:$I$110,9,FALSE)),IF(VLOOKUP($A505,'REACH Bilaga XIV_update'!$D$5:$I$110,6,FALSE)="",NA(),VLOOKUP($A505,'REACH Bilaga XIV_update'!$D$5:$I$110,6,FALSE))),IF(VLOOKUP($C505,'REACH Bilaga XIV_update'!$C$5:$I$110,7,FALSE)="",NA(),VLOOKUP($C505,'REACH Bilaga XIV_update'!$C$5:$I$110,7,FALSE)))</f>
        <v>#N/A</v>
      </c>
      <c r="R505" s="76" t="e">
        <f>IF($C505="-",IF($A505="-",IF(VLOOKUP($D505,CoRAP_update!$A$5:$O$376,15,FALSE)="",NA(),VLOOKUP($D505,CoRAP_update!$A$5:$O$376,15,FALSE)),IF(VLOOKUP($A505,CoRAP_update!$D$5:$O$376,12,FALSE)="",NA(),VLOOKUP($A505,CoRAP_update!$D$5:$O$376,12,FALSE))),IF(VLOOKUP($C505,CoRAP_update!$C$5:$O$376,13,FALSE)="",NA(),VLOOKUP($C505,CoRAP_update!$C$5:$O$376,13,FALSE)))</f>
        <v>#N/A</v>
      </c>
      <c r="S505" s="144" t="e">
        <f>IF($C505="-",IF($A505="-",VLOOKUP($D505,CoRAP_update!$A$5:$J$376,MATCH(Sammanfattning!S$1,CoRAP_update!$A$4:$J$4,0),FALSE),VLOOKUP($A505,CoRAP_update!$D$5:$J$376,MATCH(Sammanfattning!S$1,CoRAP_update!$D$4:$J$4,0),FALSE)),VLOOKUP($C505,CoRAP_update!$C$5:$J$376,MATCH(Sammanfattning!S$1,CoRAP_update!$C$4:$J$4,0),FALSE))</f>
        <v>#N/A</v>
      </c>
      <c r="T505" s="76" t="e">
        <f>IF($A505="-",VLOOKUP($D505,EDC_update!$C$2:$F$450,4,FALSE),VLOOKUP($A505,EDC_update!$B$2:$F$450,5,FALSE))</f>
        <v>#N/A</v>
      </c>
      <c r="V505" s="78">
        <f>IF(IFERROR(SEARCH("PBT",P505),99)=99,IF(IFERROR(SEARCH("suspected PBT",S505),99)=99,IF(IFERROR(SEARCH("concluded to be PBT",K505),99)=99,IF(IFERROR(SEARCH("PBT",S505),99)=99,IF(IFERROR(SEARCH("PBT cand",L505),99)=99,IF(IFERROR(SEARCH("PBT",L505),99)=99,IF(IFERROR(SEARCH("persistent, bioackumulative and toxic properties",K505),99)=99,0,Scoring!$E$3),Scoring!$E$3),Scoring!$E$7),Scoring!$E$3),Scoring!$E$5),Scoring!$E$6),Scoring!$E$3)</f>
        <v>0</v>
      </c>
      <c r="W505" s="78">
        <f>IF(IFERROR(SEARCH("vPvB",P505),99)=99,IF(IFERROR(SEARCH("suspected pbt/vPvB",S505),99)=99,IF(IFERROR(SEARCH("vPvB",S505),99)=99,IF(IFERROR(SEARCH("concluded to be a vPvB",S505),99)=99,IF(IFERROR(SEARCH("identified as vPvB",K505),99)=99,IF(IFERROR(SEARCH("concluded to be a vPvB",K505),99)=99,IF(IFERROR(SEARCH("concluded to be both pbt and vPvB",S505),99)=99,IF(IFERROR(SEARCH("concluded to be both pbt and vPvB",K505),99)=99,0,Scoring!$E$5),Scoring!$E$5),Scoring!$E$5),Scoring!$E$5),Scoring!$E$5),Scoring!$E$4),Scoring!$E$6),Scoring!$E$4)</f>
        <v>0</v>
      </c>
      <c r="X505" s="78">
        <f>IF(IFERROR(SEARCH("H410",N505),99)=99,IF(IFERROR(SEARCH("H410",O505),99)=99,IF(IFERROR(SEARCH("H410",Q505),99)=99,IF(IFERROR(SEARCH("H410",M505),99)=99,IF(IFERROR(SEARCH("H410",R505),99)=99,IF(IFERROR(SEARCH("H411",N505),99)=99,IF(IFERROR(SEARCH("H411",O505),99)=99,IF(IFERROR(SEARCH("H411",Q505),99)=99,IF(IFERROR(SEARCH("H411",M505),99)=99,IF(IFERROR(SEARCH("H411",R505),99)=99,IF(IFERROR(SEARCH("H413",N505),99)=99,IF(IFERROR(SEARCH("H413",O505),99)=99,IF(IFERROR(SEARCH("H413",Q505),99)=99,IF(IFERROR(SEARCH("H413",M505),99)=99,IF(IFERROR(SEARCH("H413",R505),99)=99,IF(IFERROR(SEARCH("H412",N505),99)=99,IF(IFERROR(SEARCH("H412",O505),99)=99,IF(IFERROR(SEARCH("H412",Q505),99)=99,IF(IFERROR(SEARCH("H412",M505),99)=99,IF(IFERROR(SEARCH("H412",R505),99)=99,0,Scoring!$E$2),Scoring!$E$2),Scoring!$E$2),Scoring!$E$2),Scoring!$E$2),Scoring!$E$2),Scoring!$E$2),Scoring!$E$2),Scoring!$E$2),Scoring!$E$2),Scoring!$E$2),Scoring!$E$2),Scoring!$E$2),Scoring!$E$2),Scoring!$E$2),Scoring!$E$2),Scoring!$E$2),Scoring!$E$2),Scoring!$E$2),Scoring!$E$2)</f>
        <v>0</v>
      </c>
      <c r="Y505" s="78">
        <f>IF(IFERROR(SEARCH("CMR",K505),99)=99,IF(IFERROR(SEARCH("Suspected CMR",S505),99)=99,IF(IFERROR(SEARCH("CMR",S505),99)=99,0,Scoring!$E$8),Scoring!$E$9),Scoring!$E$8)</f>
        <v>3</v>
      </c>
      <c r="Z505" s="78">
        <f>IF(IFERROR(SEARCH("H350",N505),99)=99,IF(IFERROR(SEARCH("H350",O505),99)=99,IF(IFERROR(SEARCH("H350",Q505),99)=99,IF(IFERROR(SEARCH("H350",M505),99)=99,IF(IFERROR(SEARCH("H350",R505),99)=99,IF(IFERROR(SEARCH("H351",N505),99)=99,IF(IFERROR(SEARCH("H351",O505),99)=99,IF(IFERROR(SEARCH("H351",Q505),99)=99,IF(IFERROR(SEARCH("H351",M505),99)=99,IF(IFERROR(SEARCH("H351",R505),99)=99,IF(IFERROR(SEARCH("carcinogenic",P505),99)=99,IF(IFERROR(SEARCH("suspected carcinogenic",S505),99)=99,0,Scoring!$E$12),Scoring!$E$11),Scoring!$E$10),Scoring!$E$10),Scoring!$E$10),Scoring!$E$10),Scoring!$E$10),Scoring!$E$10),Scoring!$E$10),Scoring!$E$10),Scoring!$E$10),Scoring!$E$10)</f>
        <v>1</v>
      </c>
      <c r="AA505" s="78">
        <f>IF(IFERROR(SEARCH("H340",N505),99)=99,IF(IFERROR(SEARCH("H340",O505),99)=99,IF(IFERROR(SEARCH("H340",Q505),99)=99,IF(IFERROR(SEARCH("H340",M505),99)=99,IF(IFERROR(SEARCH("H340",R505),99)=99,IF(IFERROR(SEARCH("H341",N505),99)=99,IF(IFERROR(SEARCH("H341",O505),99)=99,IF(IFERROR(SEARCH("H341",Q505),99)=99,IF(IFERROR(SEARCH("H341",M505),99)=99,IF(IFERROR(SEARCH("H341",R505),99)=99,IF(IFERROR(SEARCH("mutagenic",P505),99)=99,IF(IFERROR(SEARCH("suspected mutagenic",S505),99)=99,0,Scoring!$E$15),Scoring!$E$14),Scoring!$E$13),Scoring!$E$13),Scoring!$E$13),Scoring!$E$13),Scoring!$E$13),Scoring!$E$13),Scoring!$E$13),Scoring!$E$13),Scoring!$E$13),Scoring!$E$13)</f>
        <v>0</v>
      </c>
      <c r="AB505" s="78">
        <f>IF(IFERROR(SEARCH("H360",N505),99)=99,IF(IFERROR(SEARCH("H360",O505),99)=99,IF(IFERROR(SEARCH("H360",Q505),99)=99,IF(IFERROR(SEARCH("H360",M505),99)=99,IF(IFERROR(SEARCH("H360",R505),99)=99,IF(IFERROR(SEARCH("H361",N505),99)=99,IF(IFERROR(SEARCH("H361",O505),99)=99,IF(IFERROR(SEARCH("H361",Q505),99)=99,IF(IFERROR(SEARCH("H361",M505),99)=99,IF(IFERROR(SEARCH("H361",R505),99)=99,IF(IFERROR(SEARCH("reproduction",P505),99)=99,IF(IFERROR(SEARCH("suspected reprotoxic",S505),99)=99,IF(IFERROR(SEARCH("reprotoxic",S505),99)=99,IF(IFERROR(SEARCH("reprotoxic",K505),99)=99,0,Scoring!$E$18),Scoring!$E$18),Scoring!$E$19),Scoring!$E$17),Scoring!$E$16),Scoring!$E$16),Scoring!$E$16),Scoring!$E$16),Scoring!$E$16),Scoring!$E$16),Scoring!$E$16),Scoring!$E$16),Scoring!$E$16),Scoring!$E$16)</f>
        <v>0</v>
      </c>
      <c r="AC505" s="78">
        <f>IF(IFERROR(SEARCH("57f",L505),99)=99,IF(IFERROR(SEARCH("57(f)",P505),99)=99,0,Scoring!$E$20),Scoring!$E$20)</f>
        <v>0</v>
      </c>
      <c r="AD505" s="78">
        <f>IF(IFERROR(SEARCH("CAT1",T505),99)=99,IF(IFERROR(SEARCH("CAT2",T505),99)=99,IF(IFERROR(SEARCH("CAT3",T505),99)=99,IF(IFERROR(SEARCH("concluded to be endocrine",K505),99)=99,IF(IFERROR(SEARCH("categorised as endocrine",K505),99)=99,IF(IFERROR(SEARCH("endocrine disrupting",P505),99)=99,IF(IFERROR(SEARCH("endocrine disrupting",K505),99)=99,IF(IFERROR(SEARCH("suspected endocrine",S505),99)=99,IF(IFERROR(SEARCH("potential endocrine",S505),99)=99,0,Scoring!$E$25),Scoring!$E$25),Scoring!$E$24),Scoring!$E$24),Scoring!$E$24),Scoring!$E$24),Scoring!$E$23),Scoring!$E$22),Scoring!$E$21)</f>
        <v>0</v>
      </c>
      <c r="AE505" s="78">
        <f>IF(IFERROR(SEARCH("suspected sensitiser",S505),99)=99,IF(IFERROR(SEARCH("sensitiser",S505),99)=99,IF(IFERROR(SEARCH("other hazard based concern",S505),99)=99,0,Scoring!$E$28),Scoring!$E$26),Scoring!$E$27)</f>
        <v>0</v>
      </c>
      <c r="AF505" s="78">
        <f>IF(IFERROR(M505,1)=1,IF(IFERROR(N505,1)=1,IF(IFERROR(O505,1)=1,IF(IFERROR(Q505,1)=1,IF(IFERROR(R505,1)=1,IF(IFERROR(T505,1)=1,IF(IFERROR(K505,1)=1,IF(IFERROR(P505,1)=1,IF(IFERROR(S505,1)=1,Scoring!$E$29,0),0),0),0),0),0),0),0),0)</f>
        <v>0</v>
      </c>
      <c r="AG505" s="78">
        <f t="shared" si="43"/>
        <v>3</v>
      </c>
      <c r="AI505" s="93"/>
      <c r="AJ505" s="94"/>
      <c r="AK505" s="76"/>
      <c r="AL505" s="75"/>
      <c r="AN505" s="79"/>
      <c r="AO505" s="79"/>
      <c r="AP505" s="79"/>
      <c r="AQ505" s="79"/>
      <c r="AR505" s="79"/>
      <c r="AS505" s="78"/>
      <c r="AU505" s="79">
        <f>IF(IFERROR(F505,99)=99,IF(IFERROR(G505,99)=99,IF(IFERROR(H505,99)=99,IF(IFERROR(I505,99)=99,IF(IFERROR(E505,99)=99,IF(IFERROR(J505,99)=99,0,Scoring!$B$7),Scoring!$B$3),Scoring!$B$2),Scoring!$B$6),Scoring!$B$5),Scoring!$B$4)</f>
        <v>0.3</v>
      </c>
      <c r="AV505" s="78">
        <f t="shared" si="44"/>
        <v>0.89999999999999991</v>
      </c>
      <c r="AW505" s="78"/>
      <c r="AX505" s="66"/>
      <c r="AY505" s="78"/>
      <c r="AZ505" s="76"/>
      <c r="BA505" s="76"/>
      <c r="BB505" s="76"/>
    </row>
    <row r="506" spans="1:54" x14ac:dyDescent="0.25">
      <c r="A506" s="77" t="s">
        <v>3067</v>
      </c>
      <c r="B506" s="76" t="str">
        <f t="shared" si="46"/>
        <v>210-088-4</v>
      </c>
      <c r="C506" s="77" t="s">
        <v>1514</v>
      </c>
      <c r="D506" s="77" t="s">
        <v>1515</v>
      </c>
      <c r="E506" s="76" t="str">
        <f>IF(C506="-",IF(A506="-",VLOOKUP(D506,'sin-list 180320_update'!$C$2:$C$835,1,FALSE),VLOOKUP(A506,'sin-list 180320_update'!$A$2:$A$835,1,FALSE)),VLOOKUP(C506,'sin-list 180320_update'!$B$2:$B$835,1,FALSE))</f>
        <v>210-088-4</v>
      </c>
      <c r="F506" s="76" t="e">
        <f>IF($C506="-",IF($A506="-",VLOOKUP($D506,'REACH Bilaga XVII_update'!$A$5:$A$131,1,FALSE),VLOOKUP($A506,'REACH Bilaga XVII_update'!$C$5:$C$131,1,FALSE)),VLOOKUP($C506,'REACH Bilaga XVII_update'!$B$5:$B$131,1,FALSE))</f>
        <v>#N/A</v>
      </c>
      <c r="G506" s="76" t="str">
        <f>IF($C506="-",IF($A506="-",VLOOKUP($D506,' REACH Bilaga 59_update'!$A$5:$A$210,1,FALSE),VLOOKUP($A506,' REACH Bilaga 59_update'!$D$5:$D$210,1,FALSE)),VLOOKUP($C506,' REACH Bilaga 59_update'!$C$5:$C$210,1,FALSE))</f>
        <v>210-088-4</v>
      </c>
      <c r="H506" s="76" t="str">
        <f>IF($C506="-",IF($A506="-",VLOOKUP($D506,'REACH Bilaga XIV_update'!$A$5:$A$110,1,FALSE),VLOOKUP($A506,'REACH Bilaga XIV_update'!$D$5:$D$110,1,FALSE)),VLOOKUP($C506,'REACH Bilaga XIV_update'!$C$5:$C$110,1,FALSE))</f>
        <v>210-088-4</v>
      </c>
      <c r="I506" s="76" t="e">
        <f>IF($C506="-",IF($A506="-",VLOOKUP($D506,CoRAP_update!$A$5:$A$376,1,FALSE),VLOOKUP($A506,CoRAP_update!$D$5:$D$376,1,FALSE)),VLOOKUP($C506,CoRAP_update!$C$5:$C$376,1,FALSE))</f>
        <v>#N/A</v>
      </c>
      <c r="J506" s="76" t="e">
        <f>IF($C506="-",IF($A506="-",VLOOKUP($D506,EDC_update!$C$2:$C$450,1,FALSE),VLOOKUP($A506,EDC_update!$B$2:$B$450,1,FALSE)),VLOOKUP($C506,EDC_update!$L$2:$L$450,1,FALSE))</f>
        <v>#N/A</v>
      </c>
      <c r="K506" s="76" t="str">
        <f>IF($C506="-",IF($A506="-",IF(VLOOKUP($D506,'sin-list 180320_update'!$C$2:$S$835,3,FALSE)="",NA(),VLOOKUP($D506,'sin-list 180320_update'!$C$2:$S$835,3,FALSE)),IF(VLOOKUP($A506,'sin-list 180320_update'!$A$2:$S$835,5,FALSE)="",NA(),VLOOKUP($A506,'sin-list 180320_update'!$A$2:$S$835,5,FALSE))),IF(VLOOKUP($C506,'sin-list 180320_update'!$B$2:$S$835,4,FALSE)="",NA(),VLOOKUP($C506,'sin-list 180320_update'!$B$2:$S$835,4,FALSE)))</f>
        <v>Classified CMR according to Annex VI of Regulation 1272/2008</v>
      </c>
      <c r="L506" s="76" t="str">
        <f>IF($C506="-",IF($A506="-",VLOOKUP($D506,'sin-list 180320_update'!$C$2:$S$835,6,FALSE),VLOOKUP($A506,'sin-list 180320_update'!$A$2:$S$835,8,FALSE)),VLOOKUP($C506,'sin-list 180320_update'!$B$2:$S$835,7,FALSE))</f>
        <v>Repr. 1B
Aquatic Acute 1</v>
      </c>
      <c r="M506" s="76" t="str">
        <f>IF($C506="-",IF($A506="-",IF(VLOOKUP($D506,'sin-list 180320_update'!$C$2:$S$835,8,FALSE)="",NA(),VLOOKUP($D506,'sin-list 180320_update'!$C$2:$S$835,8,FALSE)),IF(VLOOKUP($A506,'sin-list 180320_update'!$A$2:$S$835,10,FALSE)="",NA(),VLOOKUP($A506,'sin-list 180320_update'!$A$2:$S$835,10,FALSE))),IF(VLOOKUP($C506,'sin-list 180320_update'!$B$2:$S$835,9,FALSE)="",NA(),VLOOKUP($C506,'sin-list 180320_update'!$B$2:$S$835,9,FALSE)))</f>
        <v>H360FD
H400</v>
      </c>
      <c r="N506" s="76" t="e">
        <f>IF($C506="-",IF($A506="-",IF(VLOOKUP($D506,'REACH Bilaga XVII_update'!$A$5:$E$131,4,FALSE)="",NA(),VLOOKUP($D506,'REACH Bilaga XVII_update'!$A$5:$E$131,4,FALSE)),IF(VLOOKUP($A506,'REACH Bilaga XVII_update'!$C$5:$D$131,2,FALSE)="",NA(),VLOOKUP($A506,'REACH Bilaga XVII_update'!$C$5:$D$131,2,FALSE))),IF(VLOOKUP($C506,'REACH Bilaga XVII_update'!$B$5:$D$131,3,FALSE)="",NA(),VLOOKUP($C506,'REACH Bilaga XVII_update'!$B$5:$D$131,3,FALSE)))</f>
        <v>#N/A</v>
      </c>
      <c r="O506" s="76" t="str">
        <f>IF($C506="-",IF($A506="-",IF(VLOOKUP($D506,' REACH Bilaga 59_update'!$A$5:$E$210,5,FALSE)="",NA(),VLOOKUP($D506,' REACH Bilaga 59_update'!$A$5:$E$210,5,FALSE)),IF(VLOOKUP($A506,' REACH Bilaga 59_update'!$D$5:$E$210,2,FALSE)="",NA(),VLOOKUP($A506,' REACH Bilaga 59_update'!$D$5:$E$210,2,FALSE))),IF(VLOOKUP($C506,' REACH Bilaga 59_update'!$C$5:$E$210,3,FALSE)="",NA(),VLOOKUP($C506,' REACH Bilaga 59_update'!$C$5:$E$210,3,FALSE)))</f>
        <v>H360FD
H400</v>
      </c>
      <c r="P506" s="76" t="str">
        <f>IF(C506="-",IF(A506="-",IFERROR(VLOOKUP($D506,' REACH Bilaga 59_update'!$A$5:$F$210,MATCH(Sammanfattning!P$1,' REACH Bilaga 59_update'!$A$4:$F$4,0),FALSE),VLOOKUP($D506,'REACH Bilaga XIV_update'!$A$4:$H$110,MATCH(Sammanfattning!P$1,'REACH Bilaga XIV_update'!$A$4:$H$4,0),FALSE)),IFERROR(VLOOKUP($A506,' REACH Bilaga 59_update'!$D$5:$F$210,MATCH(Sammanfattning!P$1,' REACH Bilaga 59_update'!$D$4:$F$4,0),FALSE),VLOOKUP($A506,'REACH Bilaga XIV_update'!$D$4:$H$110,MATCH(Sammanfattning!P$1,'REACH Bilaga XIV_update'!$D$4:$H$4,0),FALSE))),IFERROR(VLOOKUP($C506,' REACH Bilaga 59_update'!$C$5:$F$210,MATCH(Sammanfattning!P$1,' REACH Bilaga 59_update'!$C$4:$F$4,0),FALSE),VLOOKUP($C506,'REACH Bilaga XIV_update'!$C$4:$H$110,MATCH(Sammanfattning!P$1,'REACH Bilaga XIV_update'!$C$4:$H$4,0),FALSE)))</f>
        <v>Toxic for reproduction (Article 57c)</v>
      </c>
      <c r="Q506" s="76" t="str">
        <f>IF($C506="-",IF($A506="-",IF(VLOOKUP($D506,'REACH Bilaga XIV_update'!$A$5:$I$110,9,FALSE)="",NA(),VLOOKUP($D506,'REACH Bilaga XIV_update'!$A$5:$I$110,9,FALSE)),IF(VLOOKUP($A506,'REACH Bilaga XIV_update'!$D$5:$I$110,6,FALSE)="",NA(),VLOOKUP($A506,'REACH Bilaga XIV_update'!$D$5:$I$110,6,FALSE))),IF(VLOOKUP($C506,'REACH Bilaga XIV_update'!$C$5:$I$110,7,FALSE)="",NA(),VLOOKUP($C506,'REACH Bilaga XIV_update'!$C$5:$I$110,7,FALSE)))</f>
        <v>H360FD
H400</v>
      </c>
      <c r="R506" s="76" t="e">
        <f>IF($C506="-",IF($A506="-",IF(VLOOKUP($D506,CoRAP_update!$A$5:$O$376,15,FALSE)="",NA(),VLOOKUP($D506,CoRAP_update!$A$5:$O$376,15,FALSE)),IF(VLOOKUP($A506,CoRAP_update!$D$5:$O$376,12,FALSE)="",NA(),VLOOKUP($A506,CoRAP_update!$D$5:$O$376,12,FALSE))),IF(VLOOKUP($C506,CoRAP_update!$C$5:$O$376,13,FALSE)="",NA(),VLOOKUP($C506,CoRAP_update!$C$5:$O$376,13,FALSE)))</f>
        <v>#N/A</v>
      </c>
      <c r="S506" s="144" t="e">
        <f>IF($C506="-",IF($A506="-",VLOOKUP($D506,CoRAP_update!$A$5:$J$376,MATCH(Sammanfattning!S$1,CoRAP_update!$A$4:$J$4,0),FALSE),VLOOKUP($A506,CoRAP_update!$D$5:$J$376,MATCH(Sammanfattning!S$1,CoRAP_update!$D$4:$J$4,0),FALSE)),VLOOKUP($C506,CoRAP_update!$C$5:$J$376,MATCH(Sammanfattning!S$1,CoRAP_update!$C$4:$J$4,0),FALSE))</f>
        <v>#N/A</v>
      </c>
      <c r="T506" s="76" t="e">
        <f>IF($A506="-",VLOOKUP($D506,EDC_update!$C$2:$F$450,4,FALSE),VLOOKUP($A506,EDC_update!$B$2:$F$450,5,FALSE))</f>
        <v>#N/A</v>
      </c>
      <c r="V506" s="78">
        <f>IF(IFERROR(SEARCH("PBT",P506),99)=99,IF(IFERROR(SEARCH("suspected PBT",S506),99)=99,IF(IFERROR(SEARCH("concluded to be PBT",K506),99)=99,IF(IFERROR(SEARCH("PBT",S506),99)=99,IF(IFERROR(SEARCH("PBT cand",L506),99)=99,IF(IFERROR(SEARCH("PBT",L506),99)=99,IF(IFERROR(SEARCH("persistent, bioackumulative and toxic properties",K506),99)=99,0,Scoring!$E$3),Scoring!$E$3),Scoring!$E$7),Scoring!$E$3),Scoring!$E$5),Scoring!$E$6),Scoring!$E$3)</f>
        <v>0</v>
      </c>
      <c r="W506" s="78">
        <f>IF(IFERROR(SEARCH("vPvB",P506),99)=99,IF(IFERROR(SEARCH("suspected pbt/vPvB",S506),99)=99,IF(IFERROR(SEARCH("vPvB",S506),99)=99,IF(IFERROR(SEARCH("concluded to be a vPvB",S506),99)=99,IF(IFERROR(SEARCH("identified as vPvB",K506),99)=99,IF(IFERROR(SEARCH("concluded to be a vPvB",K506),99)=99,IF(IFERROR(SEARCH("concluded to be both pbt and vPvB",S506),99)=99,IF(IFERROR(SEARCH("concluded to be both pbt and vPvB",K506),99)=99,0,Scoring!$E$5),Scoring!$E$5),Scoring!$E$5),Scoring!$E$5),Scoring!$E$5),Scoring!$E$4),Scoring!$E$6),Scoring!$E$4)</f>
        <v>0</v>
      </c>
      <c r="X506" s="78">
        <f>IF(IFERROR(SEARCH("H410",N506),99)=99,IF(IFERROR(SEARCH("H410",O506),99)=99,IF(IFERROR(SEARCH("H410",Q506),99)=99,IF(IFERROR(SEARCH("H410",M506),99)=99,IF(IFERROR(SEARCH("H410",R506),99)=99,IF(IFERROR(SEARCH("H411",N506),99)=99,IF(IFERROR(SEARCH("H411",O506),99)=99,IF(IFERROR(SEARCH("H411",Q506),99)=99,IF(IFERROR(SEARCH("H411",M506),99)=99,IF(IFERROR(SEARCH("H411",R506),99)=99,IF(IFERROR(SEARCH("H413",N506),99)=99,IF(IFERROR(SEARCH("H413",O506),99)=99,IF(IFERROR(SEARCH("H413",Q506),99)=99,IF(IFERROR(SEARCH("H413",M506),99)=99,IF(IFERROR(SEARCH("H413",R506),99)=99,IF(IFERROR(SEARCH("H412",N506),99)=99,IF(IFERROR(SEARCH("H412",O506),99)=99,IF(IFERROR(SEARCH("H412",Q506),99)=99,IF(IFERROR(SEARCH("H412",M506),99)=99,IF(IFERROR(SEARCH("H412",R506),99)=99,0,Scoring!$E$2),Scoring!$E$2),Scoring!$E$2),Scoring!$E$2),Scoring!$E$2),Scoring!$E$2),Scoring!$E$2),Scoring!$E$2),Scoring!$E$2),Scoring!$E$2),Scoring!$E$2),Scoring!$E$2),Scoring!$E$2),Scoring!$E$2),Scoring!$E$2),Scoring!$E$2),Scoring!$E$2),Scoring!$E$2),Scoring!$E$2),Scoring!$E$2)</f>
        <v>0</v>
      </c>
      <c r="Y506" s="78">
        <f>IF(IFERROR(SEARCH("CMR",K506),99)=99,IF(IFERROR(SEARCH("Suspected CMR",S506),99)=99,IF(IFERROR(SEARCH("CMR",S506),99)=99,0,Scoring!$E$8),Scoring!$E$9),Scoring!$E$8)</f>
        <v>3</v>
      </c>
      <c r="Z506" s="78">
        <f>IF(IFERROR(SEARCH("H350",N506),99)=99,IF(IFERROR(SEARCH("H350",O506),99)=99,IF(IFERROR(SEARCH("H350",Q506),99)=99,IF(IFERROR(SEARCH("H350",M506),99)=99,IF(IFERROR(SEARCH("H350",R506),99)=99,IF(IFERROR(SEARCH("H351",N506),99)=99,IF(IFERROR(SEARCH("H351",O506),99)=99,IF(IFERROR(SEARCH("H351",Q506),99)=99,IF(IFERROR(SEARCH("H351",M506),99)=99,IF(IFERROR(SEARCH("H351",R506),99)=99,IF(IFERROR(SEARCH("carcinogenic",P506),99)=99,IF(IFERROR(SEARCH("suspected carcinogenic",S506),99)=99,0,Scoring!$E$12),Scoring!$E$11),Scoring!$E$10),Scoring!$E$10),Scoring!$E$10),Scoring!$E$10),Scoring!$E$10),Scoring!$E$10),Scoring!$E$10),Scoring!$E$10),Scoring!$E$10),Scoring!$E$10)</f>
        <v>0</v>
      </c>
      <c r="AA506" s="78">
        <f>IF(IFERROR(SEARCH("H340",N506),99)=99,IF(IFERROR(SEARCH("H340",O506),99)=99,IF(IFERROR(SEARCH("H340",Q506),99)=99,IF(IFERROR(SEARCH("H340",M506),99)=99,IF(IFERROR(SEARCH("H340",R506),99)=99,IF(IFERROR(SEARCH("H341",N506),99)=99,IF(IFERROR(SEARCH("H341",O506),99)=99,IF(IFERROR(SEARCH("H341",Q506),99)=99,IF(IFERROR(SEARCH("H341",M506),99)=99,IF(IFERROR(SEARCH("H341",R506),99)=99,IF(IFERROR(SEARCH("mutagenic",P506),99)=99,IF(IFERROR(SEARCH("suspected mutagenic",S506),99)=99,0,Scoring!$E$15),Scoring!$E$14),Scoring!$E$13),Scoring!$E$13),Scoring!$E$13),Scoring!$E$13),Scoring!$E$13),Scoring!$E$13),Scoring!$E$13),Scoring!$E$13),Scoring!$E$13),Scoring!$E$13)</f>
        <v>0</v>
      </c>
      <c r="AB506" s="78">
        <f>IF(IFERROR(SEARCH("H360",N506),99)=99,IF(IFERROR(SEARCH("H360",O506),99)=99,IF(IFERROR(SEARCH("H360",Q506),99)=99,IF(IFERROR(SEARCH("H360",M506),99)=99,IF(IFERROR(SEARCH("H360",R506),99)=99,IF(IFERROR(SEARCH("H361",N506),99)=99,IF(IFERROR(SEARCH("H361",O506),99)=99,IF(IFERROR(SEARCH("H361",Q506),99)=99,IF(IFERROR(SEARCH("H361",M506),99)=99,IF(IFERROR(SEARCH("H361",R506),99)=99,IF(IFERROR(SEARCH("reproduction",P506),99)=99,IF(IFERROR(SEARCH("suspected reprotoxic",S506),99)=99,IF(IFERROR(SEARCH("reprotoxic",S506),99)=99,IF(IFERROR(SEARCH("reprotoxic",K506),99)=99,0,Scoring!$E$18),Scoring!$E$18),Scoring!$E$19),Scoring!$E$17),Scoring!$E$16),Scoring!$E$16),Scoring!$E$16),Scoring!$E$16),Scoring!$E$16),Scoring!$E$16),Scoring!$E$16),Scoring!$E$16),Scoring!$E$16),Scoring!$E$16)</f>
        <v>1</v>
      </c>
      <c r="AC506" s="78">
        <f>IF(IFERROR(SEARCH("57f",L506),99)=99,IF(IFERROR(SEARCH("57(f)",P506),99)=99,0,Scoring!$E$20),Scoring!$E$20)</f>
        <v>0</v>
      </c>
      <c r="AD506" s="78">
        <f>IF(IFERROR(SEARCH("CAT1",T506),99)=99,IF(IFERROR(SEARCH("CAT2",T506),99)=99,IF(IFERROR(SEARCH("CAT3",T506),99)=99,IF(IFERROR(SEARCH("concluded to be endocrine",K506),99)=99,IF(IFERROR(SEARCH("categorised as endocrine",K506),99)=99,IF(IFERROR(SEARCH("endocrine disrupting",P506),99)=99,IF(IFERROR(SEARCH("endocrine disrupting",K506),99)=99,IF(IFERROR(SEARCH("suspected endocrine",S506),99)=99,IF(IFERROR(SEARCH("potential endocrine",S506),99)=99,0,Scoring!$E$25),Scoring!$E$25),Scoring!$E$24),Scoring!$E$24),Scoring!$E$24),Scoring!$E$24),Scoring!$E$23),Scoring!$E$22),Scoring!$E$21)</f>
        <v>0</v>
      </c>
      <c r="AE506" s="78">
        <f>IF(IFERROR(SEARCH("suspected sensitiser",S506),99)=99,IF(IFERROR(SEARCH("sensitiser",S506),99)=99,IF(IFERROR(SEARCH("other hazard based concern",S506),99)=99,0,Scoring!$E$28),Scoring!$E$26),Scoring!$E$27)</f>
        <v>0</v>
      </c>
      <c r="AF506" s="78">
        <f>IF(IFERROR(M506,1)=1,IF(IFERROR(N506,1)=1,IF(IFERROR(O506,1)=1,IF(IFERROR(Q506,1)=1,IF(IFERROR(R506,1)=1,IF(IFERROR(T506,1)=1,IF(IFERROR(K506,1)=1,IF(IFERROR(P506,1)=1,IF(IFERROR(S506,1)=1,Scoring!$E$29,0),0),0),0),0),0),0),0),0)</f>
        <v>0</v>
      </c>
      <c r="AG506" s="78">
        <f t="shared" si="43"/>
        <v>3</v>
      </c>
      <c r="AI506" s="93"/>
      <c r="AJ506" s="94"/>
      <c r="AK506" s="76"/>
      <c r="AL506" s="75"/>
      <c r="AN506" s="79"/>
      <c r="AO506" s="79"/>
      <c r="AP506" s="79"/>
      <c r="AQ506" s="79"/>
      <c r="AR506" s="79"/>
      <c r="AS506" s="78"/>
      <c r="AU506" s="79">
        <f>IF(IFERROR(F506,99)=99,IF(IFERROR(G506,99)=99,IF(IFERROR(H506,99)=99,IF(IFERROR(I506,99)=99,IF(IFERROR(E506,99)=99,IF(IFERROR(J506,99)=99,0,Scoring!$B$7),Scoring!$B$3),Scoring!$B$2),Scoring!$B$6),Scoring!$B$5),Scoring!$B$4)</f>
        <v>1</v>
      </c>
      <c r="AV506" s="78">
        <f t="shared" si="44"/>
        <v>3</v>
      </c>
      <c r="AW506" s="78"/>
      <c r="AX506" s="66"/>
      <c r="AY506" s="78"/>
      <c r="AZ506" s="76"/>
      <c r="BA506" s="76"/>
      <c r="BB506" s="76"/>
    </row>
    <row r="507" spans="1:54" x14ac:dyDescent="0.25">
      <c r="A507" s="77" t="s">
        <v>7558</v>
      </c>
      <c r="B507" s="76" t="str">
        <f t="shared" si="46"/>
        <v>210-338-2</v>
      </c>
      <c r="C507" s="77" t="s">
        <v>1541</v>
      </c>
      <c r="D507" s="77" t="s">
        <v>1542</v>
      </c>
      <c r="E507" s="76" t="str">
        <f>IF(C507="-",IF(A507="-",VLOOKUP(D507,'sin-list 180320_update'!$C$2:$C$835,1,FALSE),VLOOKUP(A507,'sin-list 180320_update'!$A$2:$A$835,1,FALSE)),VLOOKUP(C507,'sin-list 180320_update'!$B$2:$B$835,1,FALSE))</f>
        <v>210-338-2</v>
      </c>
      <c r="F507" s="76" t="e">
        <f>IF($C507="-",IF($A507="-",VLOOKUP($D507,'REACH Bilaga XVII_update'!$A$5:$A$131,1,FALSE),VLOOKUP($A507,'REACH Bilaga XVII_update'!$C$5:$C$131,1,FALSE)),VLOOKUP($C507,'REACH Bilaga XVII_update'!$B$5:$B$131,1,FALSE))</f>
        <v>#N/A</v>
      </c>
      <c r="G507" s="76" t="e">
        <f>IF($C507="-",IF($A507="-",VLOOKUP($D507,' REACH Bilaga 59_update'!$A$5:$A$210,1,FALSE),VLOOKUP($A507,' REACH Bilaga 59_update'!$D$5:$D$210,1,FALSE)),VLOOKUP($C507,' REACH Bilaga 59_update'!$C$5:$C$210,1,FALSE))</f>
        <v>#N/A</v>
      </c>
      <c r="H507" s="76" t="e">
        <f>IF($C507="-",IF($A507="-",VLOOKUP($D507,'REACH Bilaga XIV_update'!$A$5:$A$110,1,FALSE),VLOOKUP($A507,'REACH Bilaga XIV_update'!$D$5:$D$110,1,FALSE)),VLOOKUP($C507,'REACH Bilaga XIV_update'!$C$5:$C$110,1,FALSE))</f>
        <v>#N/A</v>
      </c>
      <c r="I507" s="76" t="e">
        <f>IF($C507="-",IF($A507="-",VLOOKUP($D507,CoRAP_update!$A$5:$A$376,1,FALSE),VLOOKUP($A507,CoRAP_update!$D$5:$D$376,1,FALSE)),VLOOKUP($C507,CoRAP_update!$C$5:$C$376,1,FALSE))</f>
        <v>#N/A</v>
      </c>
      <c r="J507" s="76" t="e">
        <f>IF($C507="-",IF($A507="-",VLOOKUP($D507,EDC_update!$C$2:$C$450,1,FALSE),VLOOKUP($A507,EDC_update!$B$2:$B$450,1,FALSE)),VLOOKUP($C507,EDC_update!$L$2:$L$450,1,FALSE))</f>
        <v>#N/A</v>
      </c>
      <c r="K507" s="76" t="str">
        <f>IF($C507="-",IF($A507="-",IF(VLOOKUP($D507,'sin-list 180320_update'!$C$2:$S$835,3,FALSE)="",NA(),VLOOKUP($D507,'sin-list 180320_update'!$C$2:$S$835,3,FALSE)),IF(VLOOKUP($A507,'sin-list 180320_update'!$A$2:$S$835,5,FALSE)="",NA(),VLOOKUP($A507,'sin-list 180320_update'!$A$2:$S$835,5,FALSE))),IF(VLOOKUP($C507,'sin-list 180320_update'!$B$2:$S$835,4,FALSE)="",NA(),VLOOKUP($C507,'sin-list 180320_update'!$B$2:$S$835,4,FALSE)))</f>
        <v>Classified CMR according to Annex VI of Regulation 1272/2008</v>
      </c>
      <c r="L507" s="76" t="str">
        <f>IF($C507="-",IF($A507="-",VLOOKUP($D507,'sin-list 180320_update'!$C$2:$S$835,6,FALSE),VLOOKUP($A507,'sin-list 180320_update'!$A$2:$S$835,8,FALSE)),VLOOKUP($C507,'sin-list 180320_update'!$B$2:$S$835,7,FALSE))</f>
        <v>Carc. 1B
Muta. 2
Acute Tox. 4 *
Acute Tox. 4 *
Acute Tox. 4 *</v>
      </c>
      <c r="M507" s="76" t="str">
        <f>IF($C507="-",IF($A507="-",IF(VLOOKUP($D507,'sin-list 180320_update'!$C$2:$S$835,8,FALSE)="",NA(),VLOOKUP($D507,'sin-list 180320_update'!$C$2:$S$835,8,FALSE)),IF(VLOOKUP($A507,'sin-list 180320_update'!$A$2:$S$835,10,FALSE)="",NA(),VLOOKUP($A507,'sin-list 180320_update'!$A$2:$S$835,10,FALSE))),IF(VLOOKUP($C507,'sin-list 180320_update'!$B$2:$S$835,9,FALSE)="",NA(),VLOOKUP($C507,'sin-list 180320_update'!$B$2:$S$835,9,FALSE)))</f>
        <v>H350
H341
H332
H312
H302</v>
      </c>
      <c r="N507" s="76" t="e">
        <f>IF($C507="-",IF($A507="-",IF(VLOOKUP($D507,'REACH Bilaga XVII_update'!$A$5:$E$131,4,FALSE)="",NA(),VLOOKUP($D507,'REACH Bilaga XVII_update'!$A$5:$E$131,4,FALSE)),IF(VLOOKUP($A507,'REACH Bilaga XVII_update'!$C$5:$D$131,2,FALSE)="",NA(),VLOOKUP($A507,'REACH Bilaga XVII_update'!$C$5:$D$131,2,FALSE))),IF(VLOOKUP($C507,'REACH Bilaga XVII_update'!$B$5:$D$131,3,FALSE)="",NA(),VLOOKUP($C507,'REACH Bilaga XVII_update'!$B$5:$D$131,3,FALSE)))</f>
        <v>#N/A</v>
      </c>
      <c r="O507" s="76" t="e">
        <f>IF($C507="-",IF($A507="-",IF(VLOOKUP($D507,' REACH Bilaga 59_update'!$A$5:$E$210,5,FALSE)="",NA(),VLOOKUP($D507,' REACH Bilaga 59_update'!$A$5:$E$210,5,FALSE)),IF(VLOOKUP($A507,' REACH Bilaga 59_update'!$D$5:$E$210,2,FALSE)="",NA(),VLOOKUP($A507,' REACH Bilaga 59_update'!$D$5:$E$210,2,FALSE))),IF(VLOOKUP($C507,' REACH Bilaga 59_update'!$C$5:$E$210,3,FALSE)="",NA(),VLOOKUP($C507,' REACH Bilaga 59_update'!$C$5:$E$210,3,FALSE)))</f>
        <v>#N/A</v>
      </c>
      <c r="P507" s="76" t="e">
        <f>IF(C507="-",IF(A507="-",IFERROR(VLOOKUP($D507,' REACH Bilaga 59_update'!$A$5:$F$210,MATCH(Sammanfattning!P$1,' REACH Bilaga 59_update'!$A$4:$F$4,0),FALSE),VLOOKUP($D507,'REACH Bilaga XIV_update'!$A$4:$H$110,MATCH(Sammanfattning!P$1,'REACH Bilaga XIV_update'!$A$4:$H$4,0),FALSE)),IFERROR(VLOOKUP($A507,' REACH Bilaga 59_update'!$D$5:$F$210,MATCH(Sammanfattning!P$1,' REACH Bilaga 59_update'!$D$4:$F$4,0),FALSE),VLOOKUP($A507,'REACH Bilaga XIV_update'!$D$4:$H$110,MATCH(Sammanfattning!P$1,'REACH Bilaga XIV_update'!$D$4:$H$4,0),FALSE))),IFERROR(VLOOKUP($C507,' REACH Bilaga 59_update'!$C$5:$F$210,MATCH(Sammanfattning!P$1,' REACH Bilaga 59_update'!$C$4:$F$4,0),FALSE),VLOOKUP($C507,'REACH Bilaga XIV_update'!$C$4:$H$110,MATCH(Sammanfattning!P$1,'REACH Bilaga XIV_update'!$C$4:$H$4,0),FALSE)))</f>
        <v>#N/A</v>
      </c>
      <c r="Q507" s="76" t="e">
        <f>IF($C507="-",IF($A507="-",IF(VLOOKUP($D507,'REACH Bilaga XIV_update'!$A$5:$I$110,9,FALSE)="",NA(),VLOOKUP($D507,'REACH Bilaga XIV_update'!$A$5:$I$110,9,FALSE)),IF(VLOOKUP($A507,'REACH Bilaga XIV_update'!$D$5:$I$110,6,FALSE)="",NA(),VLOOKUP($A507,'REACH Bilaga XIV_update'!$D$5:$I$110,6,FALSE))),IF(VLOOKUP($C507,'REACH Bilaga XIV_update'!$C$5:$I$110,7,FALSE)="",NA(),VLOOKUP($C507,'REACH Bilaga XIV_update'!$C$5:$I$110,7,FALSE)))</f>
        <v>#N/A</v>
      </c>
      <c r="R507" s="76" t="e">
        <f>IF($C507="-",IF($A507="-",IF(VLOOKUP($D507,CoRAP_update!$A$5:$O$376,15,FALSE)="",NA(),VLOOKUP($D507,CoRAP_update!$A$5:$O$376,15,FALSE)),IF(VLOOKUP($A507,CoRAP_update!$D$5:$O$376,12,FALSE)="",NA(),VLOOKUP($A507,CoRAP_update!$D$5:$O$376,12,FALSE))),IF(VLOOKUP($C507,CoRAP_update!$C$5:$O$376,13,FALSE)="",NA(),VLOOKUP($C507,CoRAP_update!$C$5:$O$376,13,FALSE)))</f>
        <v>#N/A</v>
      </c>
      <c r="S507" s="144" t="e">
        <f>IF($C507="-",IF($A507="-",VLOOKUP($D507,CoRAP_update!$A$5:$J$376,MATCH(Sammanfattning!S$1,CoRAP_update!$A$4:$J$4,0),FALSE),VLOOKUP($A507,CoRAP_update!$D$5:$J$376,MATCH(Sammanfattning!S$1,CoRAP_update!$D$4:$J$4,0),FALSE)),VLOOKUP($C507,CoRAP_update!$C$5:$J$376,MATCH(Sammanfattning!S$1,CoRAP_update!$C$4:$J$4,0),FALSE))</f>
        <v>#N/A</v>
      </c>
      <c r="T507" s="76" t="e">
        <f>IF($A507="-",VLOOKUP($D507,EDC_update!$C$2:$F$450,4,FALSE),VLOOKUP($A507,EDC_update!$B$2:$F$450,5,FALSE))</f>
        <v>#N/A</v>
      </c>
      <c r="V507" s="78">
        <f>IF(IFERROR(SEARCH("PBT",P507),99)=99,IF(IFERROR(SEARCH("suspected PBT",S507),99)=99,IF(IFERROR(SEARCH("concluded to be PBT",K507),99)=99,IF(IFERROR(SEARCH("PBT",S507),99)=99,IF(IFERROR(SEARCH("PBT cand",L507),99)=99,IF(IFERROR(SEARCH("PBT",L507),99)=99,IF(IFERROR(SEARCH("persistent, bioackumulative and toxic properties",K507),99)=99,0,Scoring!$E$3),Scoring!$E$3),Scoring!$E$7),Scoring!$E$3),Scoring!$E$5),Scoring!$E$6),Scoring!$E$3)</f>
        <v>0</v>
      </c>
      <c r="W507" s="78">
        <f>IF(IFERROR(SEARCH("vPvB",P507),99)=99,IF(IFERROR(SEARCH("suspected pbt/vPvB",S507),99)=99,IF(IFERROR(SEARCH("vPvB",S507),99)=99,IF(IFERROR(SEARCH("concluded to be a vPvB",S507),99)=99,IF(IFERROR(SEARCH("identified as vPvB",K507),99)=99,IF(IFERROR(SEARCH("concluded to be a vPvB",K507),99)=99,IF(IFERROR(SEARCH("concluded to be both pbt and vPvB",S507),99)=99,IF(IFERROR(SEARCH("concluded to be both pbt and vPvB",K507),99)=99,0,Scoring!$E$5),Scoring!$E$5),Scoring!$E$5),Scoring!$E$5),Scoring!$E$5),Scoring!$E$4),Scoring!$E$6),Scoring!$E$4)</f>
        <v>0</v>
      </c>
      <c r="X507" s="78">
        <f>IF(IFERROR(SEARCH("H410",N507),99)=99,IF(IFERROR(SEARCH("H410",O507),99)=99,IF(IFERROR(SEARCH("H410",Q507),99)=99,IF(IFERROR(SEARCH("H410",M507),99)=99,IF(IFERROR(SEARCH("H410",R507),99)=99,IF(IFERROR(SEARCH("H411",N507),99)=99,IF(IFERROR(SEARCH("H411",O507),99)=99,IF(IFERROR(SEARCH("H411",Q507),99)=99,IF(IFERROR(SEARCH("H411",M507),99)=99,IF(IFERROR(SEARCH("H411",R507),99)=99,IF(IFERROR(SEARCH("H413",N507),99)=99,IF(IFERROR(SEARCH("H413",O507),99)=99,IF(IFERROR(SEARCH("H413",Q507),99)=99,IF(IFERROR(SEARCH("H413",M507),99)=99,IF(IFERROR(SEARCH("H413",R507),99)=99,IF(IFERROR(SEARCH("H412",N507),99)=99,IF(IFERROR(SEARCH("H412",O507),99)=99,IF(IFERROR(SEARCH("H412",Q507),99)=99,IF(IFERROR(SEARCH("H412",M507),99)=99,IF(IFERROR(SEARCH("H412",R507),99)=99,0,Scoring!$E$2),Scoring!$E$2),Scoring!$E$2),Scoring!$E$2),Scoring!$E$2),Scoring!$E$2),Scoring!$E$2),Scoring!$E$2),Scoring!$E$2),Scoring!$E$2),Scoring!$E$2),Scoring!$E$2),Scoring!$E$2),Scoring!$E$2),Scoring!$E$2),Scoring!$E$2),Scoring!$E$2),Scoring!$E$2),Scoring!$E$2),Scoring!$E$2)</f>
        <v>0</v>
      </c>
      <c r="Y507" s="78">
        <f>IF(IFERROR(SEARCH("CMR",K507),99)=99,IF(IFERROR(SEARCH("Suspected CMR",S507),99)=99,IF(IFERROR(SEARCH("CMR",S507),99)=99,0,Scoring!$E$8),Scoring!$E$9),Scoring!$E$8)</f>
        <v>3</v>
      </c>
      <c r="Z507" s="78">
        <f>IF(IFERROR(SEARCH("H350",N507),99)=99,IF(IFERROR(SEARCH("H350",O507),99)=99,IF(IFERROR(SEARCH("H350",Q507),99)=99,IF(IFERROR(SEARCH("H350",M507),99)=99,IF(IFERROR(SEARCH("H350",R507),99)=99,IF(IFERROR(SEARCH("H351",N507),99)=99,IF(IFERROR(SEARCH("H351",O507),99)=99,IF(IFERROR(SEARCH("H351",Q507),99)=99,IF(IFERROR(SEARCH("H351",M507),99)=99,IF(IFERROR(SEARCH("H351",R507),99)=99,IF(IFERROR(SEARCH("carcinogenic",P507),99)=99,IF(IFERROR(SEARCH("suspected carcinogenic",S507),99)=99,0,Scoring!$E$12),Scoring!$E$11),Scoring!$E$10),Scoring!$E$10),Scoring!$E$10),Scoring!$E$10),Scoring!$E$10),Scoring!$E$10),Scoring!$E$10),Scoring!$E$10),Scoring!$E$10),Scoring!$E$10)</f>
        <v>1</v>
      </c>
      <c r="AA507" s="78">
        <f>IF(IFERROR(SEARCH("H340",N507),99)=99,IF(IFERROR(SEARCH("H340",O507),99)=99,IF(IFERROR(SEARCH("H340",Q507),99)=99,IF(IFERROR(SEARCH("H340",M507),99)=99,IF(IFERROR(SEARCH("H340",R507),99)=99,IF(IFERROR(SEARCH("H341",N507),99)=99,IF(IFERROR(SEARCH("H341",O507),99)=99,IF(IFERROR(SEARCH("H341",Q507),99)=99,IF(IFERROR(SEARCH("H341",M507),99)=99,IF(IFERROR(SEARCH("H341",R507),99)=99,IF(IFERROR(SEARCH("mutagenic",P507),99)=99,IF(IFERROR(SEARCH("suspected mutagenic",S507),99)=99,0,Scoring!$E$15),Scoring!$E$14),Scoring!$E$13),Scoring!$E$13),Scoring!$E$13),Scoring!$E$13),Scoring!$E$13),Scoring!$E$13),Scoring!$E$13),Scoring!$E$13),Scoring!$E$13),Scoring!$E$13)</f>
        <v>1</v>
      </c>
      <c r="AB507" s="78">
        <f>IF(IFERROR(SEARCH("H360",N507),99)=99,IF(IFERROR(SEARCH("H360",O507),99)=99,IF(IFERROR(SEARCH("H360",Q507),99)=99,IF(IFERROR(SEARCH("H360",M507),99)=99,IF(IFERROR(SEARCH("H360",R507),99)=99,IF(IFERROR(SEARCH("H361",N507),99)=99,IF(IFERROR(SEARCH("H361",O507),99)=99,IF(IFERROR(SEARCH("H361",Q507),99)=99,IF(IFERROR(SEARCH("H361",M507),99)=99,IF(IFERROR(SEARCH("H361",R507),99)=99,IF(IFERROR(SEARCH("reproduction",P507),99)=99,IF(IFERROR(SEARCH("suspected reprotoxic",S507),99)=99,IF(IFERROR(SEARCH("reprotoxic",S507),99)=99,IF(IFERROR(SEARCH("reprotoxic",K507),99)=99,0,Scoring!$E$18),Scoring!$E$18),Scoring!$E$19),Scoring!$E$17),Scoring!$E$16),Scoring!$E$16),Scoring!$E$16),Scoring!$E$16),Scoring!$E$16),Scoring!$E$16),Scoring!$E$16),Scoring!$E$16),Scoring!$E$16),Scoring!$E$16)</f>
        <v>0</v>
      </c>
      <c r="AC507" s="78">
        <f>IF(IFERROR(SEARCH("57f",L507),99)=99,IF(IFERROR(SEARCH("57(f)",P507),99)=99,0,Scoring!$E$20),Scoring!$E$20)</f>
        <v>0</v>
      </c>
      <c r="AD507" s="78">
        <f>IF(IFERROR(SEARCH("CAT1",T507),99)=99,IF(IFERROR(SEARCH("CAT2",T507),99)=99,IF(IFERROR(SEARCH("CAT3",T507),99)=99,IF(IFERROR(SEARCH("concluded to be endocrine",K507),99)=99,IF(IFERROR(SEARCH("categorised as endocrine",K507),99)=99,IF(IFERROR(SEARCH("endocrine disrupting",P507),99)=99,IF(IFERROR(SEARCH("endocrine disrupting",K507),99)=99,IF(IFERROR(SEARCH("suspected endocrine",S507),99)=99,IF(IFERROR(SEARCH("potential endocrine",S507),99)=99,0,Scoring!$E$25),Scoring!$E$25),Scoring!$E$24),Scoring!$E$24),Scoring!$E$24),Scoring!$E$24),Scoring!$E$23),Scoring!$E$22),Scoring!$E$21)</f>
        <v>0</v>
      </c>
      <c r="AE507" s="78">
        <f>IF(IFERROR(SEARCH("suspected sensitiser",S507),99)=99,IF(IFERROR(SEARCH("sensitiser",S507),99)=99,IF(IFERROR(SEARCH("other hazard based concern",S507),99)=99,0,Scoring!$E$28),Scoring!$E$26),Scoring!$E$27)</f>
        <v>0</v>
      </c>
      <c r="AF507" s="78">
        <f>IF(IFERROR(M507,1)=1,IF(IFERROR(N507,1)=1,IF(IFERROR(O507,1)=1,IF(IFERROR(Q507,1)=1,IF(IFERROR(R507,1)=1,IF(IFERROR(T507,1)=1,IF(IFERROR(K507,1)=1,IF(IFERROR(P507,1)=1,IF(IFERROR(S507,1)=1,Scoring!$E$29,0),0),0),0),0),0),0),0),0)</f>
        <v>0</v>
      </c>
      <c r="AG507" s="78">
        <f t="shared" si="43"/>
        <v>3</v>
      </c>
      <c r="AI507" s="93"/>
      <c r="AJ507" s="94"/>
      <c r="AK507" s="76"/>
      <c r="AL507" s="75"/>
      <c r="AN507" s="79"/>
      <c r="AO507" s="79"/>
      <c r="AP507" s="79"/>
      <c r="AQ507" s="79"/>
      <c r="AR507" s="79"/>
      <c r="AS507" s="78"/>
      <c r="AU507" s="79">
        <f>IF(IFERROR(F507,99)=99,IF(IFERROR(G507,99)=99,IF(IFERROR(H507,99)=99,IF(IFERROR(I507,99)=99,IF(IFERROR(E507,99)=99,IF(IFERROR(J507,99)=99,0,Scoring!$B$7),Scoring!$B$3),Scoring!$B$2),Scoring!$B$6),Scoring!$B$5),Scoring!$B$4)</f>
        <v>0.3</v>
      </c>
      <c r="AV507" s="78">
        <f t="shared" si="44"/>
        <v>0.89999999999999991</v>
      </c>
      <c r="AW507" s="78"/>
      <c r="AX507" s="66"/>
      <c r="AY507" s="78"/>
      <c r="AZ507" s="76"/>
      <c r="BA507" s="76"/>
      <c r="BB507" s="76"/>
    </row>
    <row r="508" spans="1:54" x14ac:dyDescent="0.25">
      <c r="A508" s="77" t="s">
        <v>3079</v>
      </c>
      <c r="B508" s="76" t="str">
        <f t="shared" si="46"/>
        <v>210-894-6</v>
      </c>
      <c r="C508" s="77" t="s">
        <v>1582</v>
      </c>
      <c r="D508" s="77" t="s">
        <v>1583</v>
      </c>
      <c r="E508" s="76" t="str">
        <f>IF(C508="-",IF(A508="-",VLOOKUP(D508,'sin-list 180320_update'!$C$2:$C$835,1,FALSE),VLOOKUP(A508,'sin-list 180320_update'!$A$2:$A$835,1,FALSE)),VLOOKUP(C508,'sin-list 180320_update'!$B$2:$B$835,1,FALSE))</f>
        <v>210-894-6</v>
      </c>
      <c r="F508" s="76" t="e">
        <f>IF($C508="-",IF($A508="-",VLOOKUP($D508,'REACH Bilaga XVII_update'!$A$5:$A$131,1,FALSE),VLOOKUP($A508,'REACH Bilaga XVII_update'!$C$5:$C$131,1,FALSE)),VLOOKUP($C508,'REACH Bilaga XVII_update'!$B$5:$B$131,1,FALSE))</f>
        <v>#N/A</v>
      </c>
      <c r="G508" s="76" t="str">
        <f>IF($C508="-",IF($A508="-",VLOOKUP($D508,' REACH Bilaga 59_update'!$A$5:$A$210,1,FALSE),VLOOKUP($A508,' REACH Bilaga 59_update'!$D$5:$D$210,1,FALSE)),VLOOKUP($C508,' REACH Bilaga 59_update'!$C$5:$C$210,1,FALSE))</f>
        <v>210-894-6</v>
      </c>
      <c r="H508" s="76" t="e">
        <f>IF($C508="-",IF($A508="-",VLOOKUP($D508,'REACH Bilaga XIV_update'!$A$5:$A$110,1,FALSE),VLOOKUP($A508,'REACH Bilaga XIV_update'!$D$5:$D$110,1,FALSE)),VLOOKUP($C508,'REACH Bilaga XIV_update'!$C$5:$C$110,1,FALSE))</f>
        <v>#N/A</v>
      </c>
      <c r="I508" s="76" t="e">
        <f>IF($C508="-",IF($A508="-",VLOOKUP($D508,CoRAP_update!$A$5:$A$376,1,FALSE),VLOOKUP($A508,CoRAP_update!$D$5:$D$376,1,FALSE)),VLOOKUP($C508,CoRAP_update!$C$5:$C$376,1,FALSE))</f>
        <v>#N/A</v>
      </c>
      <c r="J508" s="76" t="e">
        <f>IF($C508="-",IF($A508="-",VLOOKUP($D508,EDC_update!$C$2:$C$450,1,FALSE),VLOOKUP($A508,EDC_update!$B$2:$B$450,1,FALSE)),VLOOKUP($C508,EDC_update!$L$2:$L$450,1,FALSE))</f>
        <v>#N/A</v>
      </c>
      <c r="K508" s="76" t="str">
        <f>IF($C508="-",IF($A508="-",IF(VLOOKUP($D508,'sin-list 180320_update'!$C$2:$S$835,3,FALSE)="",NA(),VLOOKUP($D508,'sin-list 180320_update'!$C$2:$S$835,3,FALSE)),IF(VLOOKUP($A508,'sin-list 180320_update'!$A$2:$S$835,5,FALSE)="",NA(),VLOOKUP($A508,'sin-list 180320_update'!$A$2:$S$835,5,FALSE))),IF(VLOOKUP($C508,'sin-list 180320_update'!$B$2:$S$835,4,FALSE)="",NA(),VLOOKUP($C508,'sin-list 180320_update'!$B$2:$S$835,4,FALSE)))</f>
        <v>Classified CMR according to Annex VI of Regulation 1272/2008</v>
      </c>
      <c r="L508" s="76" t="str">
        <f>IF($C508="-",IF($A508="-",VLOOKUP($D508,'sin-list 180320_update'!$C$2:$S$835,6,FALSE),VLOOKUP($A508,'sin-list 180320_update'!$A$2:$S$835,8,FALSE)),VLOOKUP($C508,'sin-list 180320_update'!$B$2:$S$835,7,FALSE))</f>
        <v>Repr. 1B
Acute Tox. 4 *
Skin Corr. 1B</v>
      </c>
      <c r="M508" s="76" t="str">
        <f>IF($C508="-",IF($A508="-",IF(VLOOKUP($D508,'sin-list 180320_update'!$C$2:$S$835,8,FALSE)="",NA(),VLOOKUP($D508,'sin-list 180320_update'!$C$2:$S$835,8,FALSE)),IF(VLOOKUP($A508,'sin-list 180320_update'!$A$2:$S$835,10,FALSE)="",NA(),VLOOKUP($A508,'sin-list 180320_update'!$A$2:$S$835,10,FALSE))),IF(VLOOKUP($C508,'sin-list 180320_update'!$B$2:$S$835,9,FALSE)="",NA(),VLOOKUP($C508,'sin-list 180320_update'!$B$2:$S$835,9,FALSE)))</f>
        <v>H360FD
H302
H314</v>
      </c>
      <c r="N508" s="76" t="e">
        <f>IF($C508="-",IF($A508="-",IF(VLOOKUP($D508,'REACH Bilaga XVII_update'!$A$5:$E$131,4,FALSE)="",NA(),VLOOKUP($D508,'REACH Bilaga XVII_update'!$A$5:$E$131,4,FALSE)),IF(VLOOKUP($A508,'REACH Bilaga XVII_update'!$C$5:$D$131,2,FALSE)="",NA(),VLOOKUP($A508,'REACH Bilaga XVII_update'!$C$5:$D$131,2,FALSE))),IF(VLOOKUP($C508,'REACH Bilaga XVII_update'!$B$5:$D$131,3,FALSE)="",NA(),VLOOKUP($C508,'REACH Bilaga XVII_update'!$B$5:$D$131,3,FALSE)))</f>
        <v>#N/A</v>
      </c>
      <c r="O508" s="76" t="str">
        <f>IF($C508="-",IF($A508="-",IF(VLOOKUP($D508,' REACH Bilaga 59_update'!$A$5:$E$210,5,FALSE)="",NA(),VLOOKUP($D508,' REACH Bilaga 59_update'!$A$5:$E$210,5,FALSE)),IF(VLOOKUP($A508,' REACH Bilaga 59_update'!$D$5:$E$210,2,FALSE)="",NA(),VLOOKUP($A508,' REACH Bilaga 59_update'!$D$5:$E$210,2,FALSE))),IF(VLOOKUP($C508,' REACH Bilaga 59_update'!$C$5:$E$210,3,FALSE)="",NA(),VLOOKUP($C508,' REACH Bilaga 59_update'!$C$5:$E$210,3,FALSE)))</f>
        <v>H360FD
H302
H314</v>
      </c>
      <c r="P508" s="76" t="str">
        <f>IF(C508="-",IF(A508="-",IFERROR(VLOOKUP($D508,' REACH Bilaga 59_update'!$A$5:$F$210,MATCH(Sammanfattning!P$1,' REACH Bilaga 59_update'!$A$4:$F$4,0),FALSE),VLOOKUP($D508,'REACH Bilaga XIV_update'!$A$4:$H$110,MATCH(Sammanfattning!P$1,'REACH Bilaga XIV_update'!$A$4:$H$4,0),FALSE)),IFERROR(VLOOKUP($A508,' REACH Bilaga 59_update'!$D$5:$F$210,MATCH(Sammanfattning!P$1,' REACH Bilaga 59_update'!$D$4:$F$4,0),FALSE),VLOOKUP($A508,'REACH Bilaga XIV_update'!$D$4:$H$110,MATCH(Sammanfattning!P$1,'REACH Bilaga XIV_update'!$D$4:$H$4,0),FALSE))),IFERROR(VLOOKUP($C508,' REACH Bilaga 59_update'!$C$5:$F$210,MATCH(Sammanfattning!P$1,' REACH Bilaga 59_update'!$C$4:$F$4,0),FALSE),VLOOKUP($C508,'REACH Bilaga XIV_update'!$C$4:$H$110,MATCH(Sammanfattning!P$1,'REACH Bilaga XIV_update'!$C$4:$H$4,0),FALSE)))</f>
        <v>Toxic for reproduction (Article 57c)</v>
      </c>
      <c r="Q508" s="76" t="e">
        <f>IF($C508="-",IF($A508="-",IF(VLOOKUP($D508,'REACH Bilaga XIV_update'!$A$5:$I$110,9,FALSE)="",NA(),VLOOKUP($D508,'REACH Bilaga XIV_update'!$A$5:$I$110,9,FALSE)),IF(VLOOKUP($A508,'REACH Bilaga XIV_update'!$D$5:$I$110,6,FALSE)="",NA(),VLOOKUP($A508,'REACH Bilaga XIV_update'!$D$5:$I$110,6,FALSE))),IF(VLOOKUP($C508,'REACH Bilaga XIV_update'!$C$5:$I$110,7,FALSE)="",NA(),VLOOKUP($C508,'REACH Bilaga XIV_update'!$C$5:$I$110,7,FALSE)))</f>
        <v>#N/A</v>
      </c>
      <c r="R508" s="76" t="e">
        <f>IF($C508="-",IF($A508="-",IF(VLOOKUP($D508,CoRAP_update!$A$5:$O$376,15,FALSE)="",NA(),VLOOKUP($D508,CoRAP_update!$A$5:$O$376,15,FALSE)),IF(VLOOKUP($A508,CoRAP_update!$D$5:$O$376,12,FALSE)="",NA(),VLOOKUP($A508,CoRAP_update!$D$5:$O$376,12,FALSE))),IF(VLOOKUP($C508,CoRAP_update!$C$5:$O$376,13,FALSE)="",NA(),VLOOKUP($C508,CoRAP_update!$C$5:$O$376,13,FALSE)))</f>
        <v>#N/A</v>
      </c>
      <c r="S508" s="144" t="e">
        <f>IF($C508="-",IF($A508="-",VLOOKUP($D508,CoRAP_update!$A$5:$J$376,MATCH(Sammanfattning!S$1,CoRAP_update!$A$4:$J$4,0),FALSE),VLOOKUP($A508,CoRAP_update!$D$5:$J$376,MATCH(Sammanfattning!S$1,CoRAP_update!$D$4:$J$4,0),FALSE)),VLOOKUP($C508,CoRAP_update!$C$5:$J$376,MATCH(Sammanfattning!S$1,CoRAP_update!$C$4:$J$4,0),FALSE))</f>
        <v>#N/A</v>
      </c>
      <c r="T508" s="76" t="e">
        <f>IF($A508="-",VLOOKUP($D508,EDC_update!$C$2:$F$450,4,FALSE),VLOOKUP($A508,EDC_update!$B$2:$F$450,5,FALSE))</f>
        <v>#N/A</v>
      </c>
      <c r="V508" s="78">
        <f>IF(IFERROR(SEARCH("PBT",P508),99)=99,IF(IFERROR(SEARCH("suspected PBT",S508),99)=99,IF(IFERROR(SEARCH("concluded to be PBT",K508),99)=99,IF(IFERROR(SEARCH("PBT",S508),99)=99,IF(IFERROR(SEARCH("PBT cand",L508),99)=99,IF(IFERROR(SEARCH("PBT",L508),99)=99,IF(IFERROR(SEARCH("persistent, bioackumulative and toxic properties",K508),99)=99,0,Scoring!$E$3),Scoring!$E$3),Scoring!$E$7),Scoring!$E$3),Scoring!$E$5),Scoring!$E$6),Scoring!$E$3)</f>
        <v>0</v>
      </c>
      <c r="W508" s="78">
        <f>IF(IFERROR(SEARCH("vPvB",P508),99)=99,IF(IFERROR(SEARCH("suspected pbt/vPvB",S508),99)=99,IF(IFERROR(SEARCH("vPvB",S508),99)=99,IF(IFERROR(SEARCH("concluded to be a vPvB",S508),99)=99,IF(IFERROR(SEARCH("identified as vPvB",K508),99)=99,IF(IFERROR(SEARCH("concluded to be a vPvB",K508),99)=99,IF(IFERROR(SEARCH("concluded to be both pbt and vPvB",S508),99)=99,IF(IFERROR(SEARCH("concluded to be both pbt and vPvB",K508),99)=99,0,Scoring!$E$5),Scoring!$E$5),Scoring!$E$5),Scoring!$E$5),Scoring!$E$5),Scoring!$E$4),Scoring!$E$6),Scoring!$E$4)</f>
        <v>0</v>
      </c>
      <c r="X508" s="78">
        <f>IF(IFERROR(SEARCH("H410",N508),99)=99,IF(IFERROR(SEARCH("H410",O508),99)=99,IF(IFERROR(SEARCH("H410",Q508),99)=99,IF(IFERROR(SEARCH("H410",M508),99)=99,IF(IFERROR(SEARCH("H410",R508),99)=99,IF(IFERROR(SEARCH("H411",N508),99)=99,IF(IFERROR(SEARCH("H411",O508),99)=99,IF(IFERROR(SEARCH("H411",Q508),99)=99,IF(IFERROR(SEARCH("H411",M508),99)=99,IF(IFERROR(SEARCH("H411",R508),99)=99,IF(IFERROR(SEARCH("H413",N508),99)=99,IF(IFERROR(SEARCH("H413",O508),99)=99,IF(IFERROR(SEARCH("H413",Q508),99)=99,IF(IFERROR(SEARCH("H413",M508),99)=99,IF(IFERROR(SEARCH("H413",R508),99)=99,IF(IFERROR(SEARCH("H412",N508),99)=99,IF(IFERROR(SEARCH("H412",O508),99)=99,IF(IFERROR(SEARCH("H412",Q508),99)=99,IF(IFERROR(SEARCH("H412",M508),99)=99,IF(IFERROR(SEARCH("H412",R508),99)=99,0,Scoring!$E$2),Scoring!$E$2),Scoring!$E$2),Scoring!$E$2),Scoring!$E$2),Scoring!$E$2),Scoring!$E$2),Scoring!$E$2),Scoring!$E$2),Scoring!$E$2),Scoring!$E$2),Scoring!$E$2),Scoring!$E$2),Scoring!$E$2),Scoring!$E$2),Scoring!$E$2),Scoring!$E$2),Scoring!$E$2),Scoring!$E$2),Scoring!$E$2)</f>
        <v>0</v>
      </c>
      <c r="Y508" s="78">
        <f>IF(IFERROR(SEARCH("CMR",K508),99)=99,IF(IFERROR(SEARCH("Suspected CMR",S508),99)=99,IF(IFERROR(SEARCH("CMR",S508),99)=99,0,Scoring!$E$8),Scoring!$E$9),Scoring!$E$8)</f>
        <v>3</v>
      </c>
      <c r="Z508" s="78">
        <f>IF(IFERROR(SEARCH("H350",N508),99)=99,IF(IFERROR(SEARCH("H350",O508),99)=99,IF(IFERROR(SEARCH("H350",Q508),99)=99,IF(IFERROR(SEARCH("H350",M508),99)=99,IF(IFERROR(SEARCH("H350",R508),99)=99,IF(IFERROR(SEARCH("H351",N508),99)=99,IF(IFERROR(SEARCH("H351",O508),99)=99,IF(IFERROR(SEARCH("H351",Q508),99)=99,IF(IFERROR(SEARCH("H351",M508),99)=99,IF(IFERROR(SEARCH("H351",R508),99)=99,IF(IFERROR(SEARCH("carcinogenic",P508),99)=99,IF(IFERROR(SEARCH("suspected carcinogenic",S508),99)=99,0,Scoring!$E$12),Scoring!$E$11),Scoring!$E$10),Scoring!$E$10),Scoring!$E$10),Scoring!$E$10),Scoring!$E$10),Scoring!$E$10),Scoring!$E$10),Scoring!$E$10),Scoring!$E$10),Scoring!$E$10)</f>
        <v>0</v>
      </c>
      <c r="AA508" s="78">
        <f>IF(IFERROR(SEARCH("H340",N508),99)=99,IF(IFERROR(SEARCH("H340",O508),99)=99,IF(IFERROR(SEARCH("H340",Q508),99)=99,IF(IFERROR(SEARCH("H340",M508),99)=99,IF(IFERROR(SEARCH("H340",R508),99)=99,IF(IFERROR(SEARCH("H341",N508),99)=99,IF(IFERROR(SEARCH("H341",O508),99)=99,IF(IFERROR(SEARCH("H341",Q508),99)=99,IF(IFERROR(SEARCH("H341",M508),99)=99,IF(IFERROR(SEARCH("H341",R508),99)=99,IF(IFERROR(SEARCH("mutagenic",P508),99)=99,IF(IFERROR(SEARCH("suspected mutagenic",S508),99)=99,0,Scoring!$E$15),Scoring!$E$14),Scoring!$E$13),Scoring!$E$13),Scoring!$E$13),Scoring!$E$13),Scoring!$E$13),Scoring!$E$13),Scoring!$E$13),Scoring!$E$13),Scoring!$E$13),Scoring!$E$13)</f>
        <v>0</v>
      </c>
      <c r="AB508" s="78">
        <f>IF(IFERROR(SEARCH("H360",N508),99)=99,IF(IFERROR(SEARCH("H360",O508),99)=99,IF(IFERROR(SEARCH("H360",Q508),99)=99,IF(IFERROR(SEARCH("H360",M508),99)=99,IF(IFERROR(SEARCH("H360",R508),99)=99,IF(IFERROR(SEARCH("H361",N508),99)=99,IF(IFERROR(SEARCH("H361",O508),99)=99,IF(IFERROR(SEARCH("H361",Q508),99)=99,IF(IFERROR(SEARCH("H361",M508),99)=99,IF(IFERROR(SEARCH("H361",R508),99)=99,IF(IFERROR(SEARCH("reproduction",P508),99)=99,IF(IFERROR(SEARCH("suspected reprotoxic",S508),99)=99,IF(IFERROR(SEARCH("reprotoxic",S508),99)=99,IF(IFERROR(SEARCH("reprotoxic",K508),99)=99,0,Scoring!$E$18),Scoring!$E$18),Scoring!$E$19),Scoring!$E$17),Scoring!$E$16),Scoring!$E$16),Scoring!$E$16),Scoring!$E$16),Scoring!$E$16),Scoring!$E$16),Scoring!$E$16),Scoring!$E$16),Scoring!$E$16),Scoring!$E$16)</f>
        <v>1</v>
      </c>
      <c r="AC508" s="78">
        <f>IF(IFERROR(SEARCH("57f",L508),99)=99,IF(IFERROR(SEARCH("57(f)",P508),99)=99,0,Scoring!$E$20),Scoring!$E$20)</f>
        <v>0</v>
      </c>
      <c r="AD508" s="78">
        <f>IF(IFERROR(SEARCH("CAT1",T508),99)=99,IF(IFERROR(SEARCH("CAT2",T508),99)=99,IF(IFERROR(SEARCH("CAT3",T508),99)=99,IF(IFERROR(SEARCH("concluded to be endocrine",K508),99)=99,IF(IFERROR(SEARCH("categorised as endocrine",K508),99)=99,IF(IFERROR(SEARCH("endocrine disrupting",P508),99)=99,IF(IFERROR(SEARCH("endocrine disrupting",K508),99)=99,IF(IFERROR(SEARCH("suspected endocrine",S508),99)=99,IF(IFERROR(SEARCH("potential endocrine",S508),99)=99,0,Scoring!$E$25),Scoring!$E$25),Scoring!$E$24),Scoring!$E$24),Scoring!$E$24),Scoring!$E$24),Scoring!$E$23),Scoring!$E$22),Scoring!$E$21)</f>
        <v>0</v>
      </c>
      <c r="AE508" s="78">
        <f>IF(IFERROR(SEARCH("suspected sensitiser",S508),99)=99,IF(IFERROR(SEARCH("sensitiser",S508),99)=99,IF(IFERROR(SEARCH("other hazard based concern",S508),99)=99,0,Scoring!$E$28),Scoring!$E$26),Scoring!$E$27)</f>
        <v>0</v>
      </c>
      <c r="AF508" s="78">
        <f>IF(IFERROR(M508,1)=1,IF(IFERROR(N508,1)=1,IF(IFERROR(O508,1)=1,IF(IFERROR(Q508,1)=1,IF(IFERROR(R508,1)=1,IF(IFERROR(T508,1)=1,IF(IFERROR(K508,1)=1,IF(IFERROR(P508,1)=1,IF(IFERROR(S508,1)=1,Scoring!$E$29,0),0),0),0),0),0),0),0),0)</f>
        <v>0</v>
      </c>
      <c r="AG508" s="78">
        <f t="shared" si="43"/>
        <v>3</v>
      </c>
      <c r="AI508" s="93"/>
      <c r="AJ508" s="94"/>
      <c r="AK508" s="76"/>
      <c r="AL508" s="75"/>
      <c r="AN508" s="79"/>
      <c r="AO508" s="79"/>
      <c r="AP508" s="79"/>
      <c r="AQ508" s="79"/>
      <c r="AR508" s="79"/>
      <c r="AS508" s="78"/>
      <c r="AU508" s="79">
        <f>IF(IFERROR(F508,99)=99,IF(IFERROR(G508,99)=99,IF(IFERROR(H508,99)=99,IF(IFERROR(I508,99)=99,IF(IFERROR(E508,99)=99,IF(IFERROR(J508,99)=99,0,Scoring!$B$7),Scoring!$B$3),Scoring!$B$2),Scoring!$B$6),Scoring!$B$5),Scoring!$B$4)</f>
        <v>1</v>
      </c>
      <c r="AV508" s="78">
        <f t="shared" si="44"/>
        <v>3</v>
      </c>
      <c r="AW508" s="78"/>
      <c r="AX508" s="66"/>
      <c r="AY508" s="78"/>
      <c r="AZ508" s="76"/>
      <c r="BA508" s="76"/>
      <c r="BB508" s="76"/>
    </row>
    <row r="509" spans="1:54" x14ac:dyDescent="0.25">
      <c r="A509" s="77" t="s">
        <v>3049</v>
      </c>
      <c r="B509" s="76" t="str">
        <f t="shared" si="46"/>
        <v>211-076-1</v>
      </c>
      <c r="C509" s="77" t="s">
        <v>1601</v>
      </c>
      <c r="D509" s="77" t="s">
        <v>1602</v>
      </c>
      <c r="E509" s="76" t="str">
        <f>IF(C509="-",IF(A509="-",VLOOKUP(D509,'sin-list 180320_update'!$C$2:$C$835,1,FALSE),VLOOKUP(A509,'sin-list 180320_update'!$A$2:$A$835,1,FALSE)),VLOOKUP(C509,'sin-list 180320_update'!$B$2:$B$835,1,FALSE))</f>
        <v>211-076-1</v>
      </c>
      <c r="F509" s="76" t="e">
        <f>IF($C509="-",IF($A509="-",VLOOKUP($D509,'REACH Bilaga XVII_update'!$A$5:$A$131,1,FALSE),VLOOKUP($A509,'REACH Bilaga XVII_update'!$C$5:$C$131,1,FALSE)),VLOOKUP($C509,'REACH Bilaga XVII_update'!$B$5:$B$131,1,FALSE))</f>
        <v>#N/A</v>
      </c>
      <c r="G509" s="76" t="str">
        <f>IF($C509="-",IF($A509="-",VLOOKUP($D509,' REACH Bilaga 59_update'!$A$5:$A$210,1,FALSE),VLOOKUP($A509,' REACH Bilaga 59_update'!$D$5:$D$210,1,FALSE)),VLOOKUP($C509,' REACH Bilaga 59_update'!$C$5:$C$210,1,FALSE))</f>
        <v>211-076-1</v>
      </c>
      <c r="H509" s="76" t="e">
        <f>IF($C509="-",IF($A509="-",VLOOKUP($D509,'REACH Bilaga XIV_update'!$A$5:$A$110,1,FALSE),VLOOKUP($A509,'REACH Bilaga XIV_update'!$D$5:$D$110,1,FALSE)),VLOOKUP($C509,'REACH Bilaga XIV_update'!$C$5:$C$110,1,FALSE))</f>
        <v>#N/A</v>
      </c>
      <c r="I509" s="76" t="e">
        <f>IF($C509="-",IF($A509="-",VLOOKUP($D509,CoRAP_update!$A$5:$A$376,1,FALSE),VLOOKUP($A509,CoRAP_update!$D$5:$D$376,1,FALSE)),VLOOKUP($C509,CoRAP_update!$C$5:$C$376,1,FALSE))</f>
        <v>#N/A</v>
      </c>
      <c r="J509" s="76" t="e">
        <f>IF($C509="-",IF($A509="-",VLOOKUP($D509,EDC_update!$C$2:$C$450,1,FALSE),VLOOKUP($A509,EDC_update!$B$2:$B$450,1,FALSE)),VLOOKUP($C509,EDC_update!$L$2:$L$450,1,FALSE))</f>
        <v>#N/A</v>
      </c>
      <c r="K509" s="76" t="str">
        <f>IF($C509="-",IF($A509="-",IF(VLOOKUP($D509,'sin-list 180320_update'!$C$2:$S$835,3,FALSE)="",NA(),VLOOKUP($D509,'sin-list 180320_update'!$C$2:$S$835,3,FALSE)),IF(VLOOKUP($A509,'sin-list 180320_update'!$A$2:$S$835,5,FALSE)="",NA(),VLOOKUP($A509,'sin-list 180320_update'!$A$2:$S$835,5,FALSE))),IF(VLOOKUP($C509,'sin-list 180320_update'!$B$2:$S$835,4,FALSE)="",NA(),VLOOKUP($C509,'sin-list 180320_update'!$B$2:$S$835,4,FALSE)))</f>
        <v>Classified CMR according to Annex VI of Regulation 1272/2008</v>
      </c>
      <c r="L509" s="76" t="str">
        <f>IF($C509="-",IF($A509="-",VLOOKUP($D509,'sin-list 180320_update'!$C$2:$S$835,6,FALSE),VLOOKUP($A509,'sin-list 180320_update'!$A$2:$S$835,8,FALSE)),VLOOKUP($C509,'sin-list 180320_update'!$B$2:$S$835,7,FALSE))</f>
        <v>Flam. Liq. 2
Repr. 1A
Eye Irrit. 2</v>
      </c>
      <c r="M509" s="76" t="str">
        <f>IF($C509="-",IF($A509="-",IF(VLOOKUP($D509,'sin-list 180320_update'!$C$2:$S$835,8,FALSE)="",NA(),VLOOKUP($D509,'sin-list 180320_update'!$C$2:$S$835,8,FALSE)),IF(VLOOKUP($A509,'sin-list 180320_update'!$A$2:$S$835,10,FALSE)="",NA(),VLOOKUP($A509,'sin-list 180320_update'!$A$2:$S$835,10,FALSE))),IF(VLOOKUP($C509,'sin-list 180320_update'!$B$2:$S$835,9,FALSE)="",NA(),VLOOKUP($C509,'sin-list 180320_update'!$B$2:$S$835,9,FALSE)))</f>
        <v>H225
H360Df
H319</v>
      </c>
      <c r="N509" s="76" t="e">
        <f>IF($C509="-",IF($A509="-",IF(VLOOKUP($D509,'REACH Bilaga XVII_update'!$A$5:$E$131,4,FALSE)="",NA(),VLOOKUP($D509,'REACH Bilaga XVII_update'!$A$5:$E$131,4,FALSE)),IF(VLOOKUP($A509,'REACH Bilaga XVII_update'!$C$5:$D$131,2,FALSE)="",NA(),VLOOKUP($A509,'REACH Bilaga XVII_update'!$C$5:$D$131,2,FALSE))),IF(VLOOKUP($C509,'REACH Bilaga XVII_update'!$B$5:$D$131,3,FALSE)="",NA(),VLOOKUP($C509,'REACH Bilaga XVII_update'!$B$5:$D$131,3,FALSE)))</f>
        <v>#N/A</v>
      </c>
      <c r="O509" s="76" t="str">
        <f>IF($C509="-",IF($A509="-",IF(VLOOKUP($D509,' REACH Bilaga 59_update'!$A$5:$E$210,5,FALSE)="",NA(),VLOOKUP($D509,' REACH Bilaga 59_update'!$A$5:$E$210,5,FALSE)),IF(VLOOKUP($A509,' REACH Bilaga 59_update'!$D$5:$E$210,2,FALSE)="",NA(),VLOOKUP($A509,' REACH Bilaga 59_update'!$D$5:$E$210,2,FALSE))),IF(VLOOKUP($C509,' REACH Bilaga 59_update'!$C$5:$E$210,3,FALSE)="",NA(),VLOOKUP($C509,' REACH Bilaga 59_update'!$C$5:$E$210,3,FALSE)))</f>
        <v>H225
H360Df
H319</v>
      </c>
      <c r="P509" s="76" t="str">
        <f>IF(C509="-",IF(A509="-",IFERROR(VLOOKUP($D509,' REACH Bilaga 59_update'!$A$5:$F$210,MATCH(Sammanfattning!P$1,' REACH Bilaga 59_update'!$A$4:$F$4,0),FALSE),VLOOKUP($D509,'REACH Bilaga XIV_update'!$A$4:$H$110,MATCH(Sammanfattning!P$1,'REACH Bilaga XIV_update'!$A$4:$H$4,0),FALSE)),IFERROR(VLOOKUP($A509,' REACH Bilaga 59_update'!$D$5:$F$210,MATCH(Sammanfattning!P$1,' REACH Bilaga 59_update'!$D$4:$F$4,0),FALSE),VLOOKUP($A509,'REACH Bilaga XIV_update'!$D$4:$H$110,MATCH(Sammanfattning!P$1,'REACH Bilaga XIV_update'!$D$4:$H$4,0),FALSE))),IFERROR(VLOOKUP($C509,' REACH Bilaga 59_update'!$C$5:$F$210,MATCH(Sammanfattning!P$1,' REACH Bilaga 59_update'!$C$4:$F$4,0),FALSE),VLOOKUP($C509,'REACH Bilaga XIV_update'!$C$4:$H$110,MATCH(Sammanfattning!P$1,'REACH Bilaga XIV_update'!$C$4:$H$4,0),FALSE)))</f>
        <v>Toxic for reproduction (Article 57c)</v>
      </c>
      <c r="Q509" s="76" t="e">
        <f>IF($C509="-",IF($A509="-",IF(VLOOKUP($D509,'REACH Bilaga XIV_update'!$A$5:$I$110,9,FALSE)="",NA(),VLOOKUP($D509,'REACH Bilaga XIV_update'!$A$5:$I$110,9,FALSE)),IF(VLOOKUP($A509,'REACH Bilaga XIV_update'!$D$5:$I$110,6,FALSE)="",NA(),VLOOKUP($A509,'REACH Bilaga XIV_update'!$D$5:$I$110,6,FALSE))),IF(VLOOKUP($C509,'REACH Bilaga XIV_update'!$C$5:$I$110,7,FALSE)="",NA(),VLOOKUP($C509,'REACH Bilaga XIV_update'!$C$5:$I$110,7,FALSE)))</f>
        <v>#N/A</v>
      </c>
      <c r="R509" s="76" t="e">
        <f>IF($C509="-",IF($A509="-",IF(VLOOKUP($D509,CoRAP_update!$A$5:$O$376,15,FALSE)="",NA(),VLOOKUP($D509,CoRAP_update!$A$5:$O$376,15,FALSE)),IF(VLOOKUP($A509,CoRAP_update!$D$5:$O$376,12,FALSE)="",NA(),VLOOKUP($A509,CoRAP_update!$D$5:$O$376,12,FALSE))),IF(VLOOKUP($C509,CoRAP_update!$C$5:$O$376,13,FALSE)="",NA(),VLOOKUP($C509,CoRAP_update!$C$5:$O$376,13,FALSE)))</f>
        <v>#N/A</v>
      </c>
      <c r="S509" s="144" t="e">
        <f>IF($C509="-",IF($A509="-",VLOOKUP($D509,CoRAP_update!$A$5:$J$376,MATCH(Sammanfattning!S$1,CoRAP_update!$A$4:$J$4,0),FALSE),VLOOKUP($A509,CoRAP_update!$D$5:$J$376,MATCH(Sammanfattning!S$1,CoRAP_update!$D$4:$J$4,0),FALSE)),VLOOKUP($C509,CoRAP_update!$C$5:$J$376,MATCH(Sammanfattning!S$1,CoRAP_update!$C$4:$J$4,0),FALSE))</f>
        <v>#N/A</v>
      </c>
      <c r="T509" s="76" t="e">
        <f>IF($A509="-",VLOOKUP($D509,EDC_update!$C$2:$F$450,4,FALSE),VLOOKUP($A509,EDC_update!$B$2:$F$450,5,FALSE))</f>
        <v>#N/A</v>
      </c>
      <c r="V509" s="78">
        <f>IF(IFERROR(SEARCH("PBT",P509),99)=99,IF(IFERROR(SEARCH("suspected PBT",S509),99)=99,IF(IFERROR(SEARCH("concluded to be PBT",K509),99)=99,IF(IFERROR(SEARCH("PBT",S509),99)=99,IF(IFERROR(SEARCH("PBT cand",L509),99)=99,IF(IFERROR(SEARCH("PBT",L509),99)=99,IF(IFERROR(SEARCH("persistent, bioackumulative and toxic properties",K509),99)=99,0,Scoring!$E$3),Scoring!$E$3),Scoring!$E$7),Scoring!$E$3),Scoring!$E$5),Scoring!$E$6),Scoring!$E$3)</f>
        <v>0</v>
      </c>
      <c r="W509" s="78">
        <f>IF(IFERROR(SEARCH("vPvB",P509),99)=99,IF(IFERROR(SEARCH("suspected pbt/vPvB",S509),99)=99,IF(IFERROR(SEARCH("vPvB",S509),99)=99,IF(IFERROR(SEARCH("concluded to be a vPvB",S509),99)=99,IF(IFERROR(SEARCH("identified as vPvB",K509),99)=99,IF(IFERROR(SEARCH("concluded to be a vPvB",K509),99)=99,IF(IFERROR(SEARCH("concluded to be both pbt and vPvB",S509),99)=99,IF(IFERROR(SEARCH("concluded to be both pbt and vPvB",K509),99)=99,0,Scoring!$E$5),Scoring!$E$5),Scoring!$E$5),Scoring!$E$5),Scoring!$E$5),Scoring!$E$4),Scoring!$E$6),Scoring!$E$4)</f>
        <v>0</v>
      </c>
      <c r="X509" s="78">
        <f>IF(IFERROR(SEARCH("H410",N509),99)=99,IF(IFERROR(SEARCH("H410",O509),99)=99,IF(IFERROR(SEARCH("H410",Q509),99)=99,IF(IFERROR(SEARCH("H410",M509),99)=99,IF(IFERROR(SEARCH("H410",R509),99)=99,IF(IFERROR(SEARCH("H411",N509),99)=99,IF(IFERROR(SEARCH("H411",O509),99)=99,IF(IFERROR(SEARCH("H411",Q509),99)=99,IF(IFERROR(SEARCH("H411",M509),99)=99,IF(IFERROR(SEARCH("H411",R509),99)=99,IF(IFERROR(SEARCH("H413",N509),99)=99,IF(IFERROR(SEARCH("H413",O509),99)=99,IF(IFERROR(SEARCH("H413",Q509),99)=99,IF(IFERROR(SEARCH("H413",M509),99)=99,IF(IFERROR(SEARCH("H413",R509),99)=99,IF(IFERROR(SEARCH("H412",N509),99)=99,IF(IFERROR(SEARCH("H412",O509),99)=99,IF(IFERROR(SEARCH("H412",Q509),99)=99,IF(IFERROR(SEARCH("H412",M509),99)=99,IF(IFERROR(SEARCH("H412",R509),99)=99,0,Scoring!$E$2),Scoring!$E$2),Scoring!$E$2),Scoring!$E$2),Scoring!$E$2),Scoring!$E$2),Scoring!$E$2),Scoring!$E$2),Scoring!$E$2),Scoring!$E$2),Scoring!$E$2),Scoring!$E$2),Scoring!$E$2),Scoring!$E$2),Scoring!$E$2),Scoring!$E$2),Scoring!$E$2),Scoring!$E$2),Scoring!$E$2),Scoring!$E$2)</f>
        <v>0</v>
      </c>
      <c r="Y509" s="78">
        <f>IF(IFERROR(SEARCH("CMR",K509),99)=99,IF(IFERROR(SEARCH("Suspected CMR",S509),99)=99,IF(IFERROR(SEARCH("CMR",S509),99)=99,0,Scoring!$E$8),Scoring!$E$9),Scoring!$E$8)</f>
        <v>3</v>
      </c>
      <c r="Z509" s="78">
        <f>IF(IFERROR(SEARCH("H350",N509),99)=99,IF(IFERROR(SEARCH("H350",O509),99)=99,IF(IFERROR(SEARCH("H350",Q509),99)=99,IF(IFERROR(SEARCH("H350",M509),99)=99,IF(IFERROR(SEARCH("H350",R509),99)=99,IF(IFERROR(SEARCH("H351",N509),99)=99,IF(IFERROR(SEARCH("H351",O509),99)=99,IF(IFERROR(SEARCH("H351",Q509),99)=99,IF(IFERROR(SEARCH("H351",M509),99)=99,IF(IFERROR(SEARCH("H351",R509),99)=99,IF(IFERROR(SEARCH("carcinogenic",P509),99)=99,IF(IFERROR(SEARCH("suspected carcinogenic",S509),99)=99,0,Scoring!$E$12),Scoring!$E$11),Scoring!$E$10),Scoring!$E$10),Scoring!$E$10),Scoring!$E$10),Scoring!$E$10),Scoring!$E$10),Scoring!$E$10),Scoring!$E$10),Scoring!$E$10),Scoring!$E$10)</f>
        <v>0</v>
      </c>
      <c r="AA509" s="78">
        <f>IF(IFERROR(SEARCH("H340",N509),99)=99,IF(IFERROR(SEARCH("H340",O509),99)=99,IF(IFERROR(SEARCH("H340",Q509),99)=99,IF(IFERROR(SEARCH("H340",M509),99)=99,IF(IFERROR(SEARCH("H340",R509),99)=99,IF(IFERROR(SEARCH("H341",N509),99)=99,IF(IFERROR(SEARCH("H341",O509),99)=99,IF(IFERROR(SEARCH("H341",Q509),99)=99,IF(IFERROR(SEARCH("H341",M509),99)=99,IF(IFERROR(SEARCH("H341",R509),99)=99,IF(IFERROR(SEARCH("mutagenic",P509),99)=99,IF(IFERROR(SEARCH("suspected mutagenic",S509),99)=99,0,Scoring!$E$15),Scoring!$E$14),Scoring!$E$13),Scoring!$E$13),Scoring!$E$13),Scoring!$E$13),Scoring!$E$13),Scoring!$E$13),Scoring!$E$13),Scoring!$E$13),Scoring!$E$13),Scoring!$E$13)</f>
        <v>0</v>
      </c>
      <c r="AB509" s="78">
        <f>IF(IFERROR(SEARCH("H360",N509),99)=99,IF(IFERROR(SEARCH("H360",O509),99)=99,IF(IFERROR(SEARCH("H360",Q509),99)=99,IF(IFERROR(SEARCH("H360",M509),99)=99,IF(IFERROR(SEARCH("H360",R509),99)=99,IF(IFERROR(SEARCH("H361",N509),99)=99,IF(IFERROR(SEARCH("H361",O509),99)=99,IF(IFERROR(SEARCH("H361",Q509),99)=99,IF(IFERROR(SEARCH("H361",M509),99)=99,IF(IFERROR(SEARCH("H361",R509),99)=99,IF(IFERROR(SEARCH("reproduction",P509),99)=99,IF(IFERROR(SEARCH("suspected reprotoxic",S509),99)=99,IF(IFERROR(SEARCH("reprotoxic",S509),99)=99,IF(IFERROR(SEARCH("reprotoxic",K509),99)=99,0,Scoring!$E$18),Scoring!$E$18),Scoring!$E$19),Scoring!$E$17),Scoring!$E$16),Scoring!$E$16),Scoring!$E$16),Scoring!$E$16),Scoring!$E$16),Scoring!$E$16),Scoring!$E$16),Scoring!$E$16),Scoring!$E$16),Scoring!$E$16)</f>
        <v>1</v>
      </c>
      <c r="AC509" s="78">
        <f>IF(IFERROR(SEARCH("57f",L509),99)=99,IF(IFERROR(SEARCH("57(f)",P509),99)=99,0,Scoring!$E$20),Scoring!$E$20)</f>
        <v>0</v>
      </c>
      <c r="AD509" s="78">
        <f>IF(IFERROR(SEARCH("CAT1",T509),99)=99,IF(IFERROR(SEARCH("CAT2",T509),99)=99,IF(IFERROR(SEARCH("CAT3",T509),99)=99,IF(IFERROR(SEARCH("concluded to be endocrine",K509),99)=99,IF(IFERROR(SEARCH("categorised as endocrine",K509),99)=99,IF(IFERROR(SEARCH("endocrine disrupting",P509),99)=99,IF(IFERROR(SEARCH("endocrine disrupting",K509),99)=99,IF(IFERROR(SEARCH("suspected endocrine",S509),99)=99,IF(IFERROR(SEARCH("potential endocrine",S509),99)=99,0,Scoring!$E$25),Scoring!$E$25),Scoring!$E$24),Scoring!$E$24),Scoring!$E$24),Scoring!$E$24),Scoring!$E$23),Scoring!$E$22),Scoring!$E$21)</f>
        <v>0</v>
      </c>
      <c r="AE509" s="78">
        <f>IF(IFERROR(SEARCH("suspected sensitiser",S509),99)=99,IF(IFERROR(SEARCH("sensitiser",S509),99)=99,IF(IFERROR(SEARCH("other hazard based concern",S509),99)=99,0,Scoring!$E$28),Scoring!$E$26),Scoring!$E$27)</f>
        <v>0</v>
      </c>
      <c r="AF509" s="78">
        <f>IF(IFERROR(M509,1)=1,IF(IFERROR(N509,1)=1,IF(IFERROR(O509,1)=1,IF(IFERROR(Q509,1)=1,IF(IFERROR(R509,1)=1,IF(IFERROR(T509,1)=1,IF(IFERROR(K509,1)=1,IF(IFERROR(P509,1)=1,IF(IFERROR(S509,1)=1,Scoring!$E$29,0),0),0),0),0),0),0),0),0)</f>
        <v>0</v>
      </c>
      <c r="AG509" s="78">
        <f t="shared" si="43"/>
        <v>3</v>
      </c>
      <c r="AI509" s="93"/>
      <c r="AJ509" s="94"/>
      <c r="AK509" s="76"/>
      <c r="AL509" s="75"/>
      <c r="AN509" s="79"/>
      <c r="AO509" s="79"/>
      <c r="AP509" s="79"/>
      <c r="AQ509" s="79"/>
      <c r="AR509" s="79"/>
      <c r="AS509" s="78"/>
      <c r="AU509" s="79">
        <f>IF(IFERROR(F509,99)=99,IF(IFERROR(G509,99)=99,IF(IFERROR(H509,99)=99,IF(IFERROR(I509,99)=99,IF(IFERROR(E509,99)=99,IF(IFERROR(J509,99)=99,0,Scoring!$B$7),Scoring!$B$3),Scoring!$B$2),Scoring!$B$6),Scoring!$B$5),Scoring!$B$4)</f>
        <v>1</v>
      </c>
      <c r="AV509" s="78">
        <f t="shared" si="44"/>
        <v>3</v>
      </c>
      <c r="AW509" s="78"/>
      <c r="AX509" s="66"/>
      <c r="AY509" s="78"/>
      <c r="AZ509" s="76"/>
      <c r="BA509" s="76"/>
      <c r="BB509" s="76"/>
    </row>
    <row r="510" spans="1:54" x14ac:dyDescent="0.25">
      <c r="A510" s="77" t="s">
        <v>6162</v>
      </c>
      <c r="B510" s="76" t="str">
        <f t="shared" si="46"/>
        <v>211-128-3</v>
      </c>
      <c r="C510" s="77" t="s">
        <v>1605</v>
      </c>
      <c r="D510" s="77" t="s">
        <v>1606</v>
      </c>
      <c r="E510" s="76" t="str">
        <f>IF(C510="-",IF(A510="-",VLOOKUP(D510,'sin-list 180320_update'!$C$2:$C$835,1,FALSE),VLOOKUP(A510,'sin-list 180320_update'!$A$2:$A$835,1,FALSE)),VLOOKUP(C510,'sin-list 180320_update'!$B$2:$B$835,1,FALSE))</f>
        <v>211-128-3</v>
      </c>
      <c r="F510" s="76" t="e">
        <f>IF($C510="-",IF($A510="-",VLOOKUP($D510,'REACH Bilaga XVII_update'!$A$5:$A$131,1,FALSE),VLOOKUP($A510,'REACH Bilaga XVII_update'!$C$5:$C$131,1,FALSE)),VLOOKUP($C510,'REACH Bilaga XVII_update'!$B$5:$B$131,1,FALSE))</f>
        <v>#N/A</v>
      </c>
      <c r="G510" s="76" t="e">
        <f>IF($C510="-",IF($A510="-",VLOOKUP($D510,' REACH Bilaga 59_update'!$A$5:$A$210,1,FALSE),VLOOKUP($A510,' REACH Bilaga 59_update'!$D$5:$D$210,1,FALSE)),VLOOKUP($C510,' REACH Bilaga 59_update'!$C$5:$C$210,1,FALSE))</f>
        <v>#N/A</v>
      </c>
      <c r="H510" s="76" t="e">
        <f>IF($C510="-",IF($A510="-",VLOOKUP($D510,'REACH Bilaga XIV_update'!$A$5:$A$110,1,FALSE),VLOOKUP($A510,'REACH Bilaga XIV_update'!$D$5:$D$110,1,FALSE)),VLOOKUP($C510,'REACH Bilaga XIV_update'!$C$5:$C$110,1,FALSE))</f>
        <v>#N/A</v>
      </c>
      <c r="I510" s="76" t="e">
        <f>IF($C510="-",IF($A510="-",VLOOKUP($D510,CoRAP_update!$A$5:$A$376,1,FALSE),VLOOKUP($A510,CoRAP_update!$D$5:$D$376,1,FALSE)),VLOOKUP($C510,CoRAP_update!$C$5:$C$376,1,FALSE))</f>
        <v>#N/A</v>
      </c>
      <c r="J510" s="76" t="e">
        <f>IF($C510="-",IF($A510="-",VLOOKUP($D510,EDC_update!$C$2:$C$450,1,FALSE),VLOOKUP($A510,EDC_update!$B$2:$B$450,1,FALSE)),VLOOKUP($C510,EDC_update!$L$2:$L$450,1,FALSE))</f>
        <v>#N/A</v>
      </c>
      <c r="K510" s="76" t="str">
        <f>IF($C510="-",IF($A510="-",IF(VLOOKUP($D510,'sin-list 180320_update'!$C$2:$S$835,3,FALSE)="",NA(),VLOOKUP($D510,'sin-list 180320_update'!$C$2:$S$835,3,FALSE)),IF(VLOOKUP($A510,'sin-list 180320_update'!$A$2:$S$835,5,FALSE)="",NA(),VLOOKUP($A510,'sin-list 180320_update'!$A$2:$S$835,5,FALSE))),IF(VLOOKUP($C510,'sin-list 180320_update'!$B$2:$S$835,4,FALSE)="",NA(),VLOOKUP($C510,'sin-list 180320_update'!$B$2:$S$835,4,FALSE)))</f>
        <v>Classified CMR according to Annex VI of Regulation 1272/2008</v>
      </c>
      <c r="L510" s="76" t="str">
        <f>IF($C510="-",IF($A510="-",VLOOKUP($D510,'sin-list 180320_update'!$C$2:$S$835,6,FALSE),VLOOKUP($A510,'sin-list 180320_update'!$A$2:$S$835,8,FALSE)),VLOOKUP($C510,'sin-list 180320_update'!$B$2:$S$835,7,FALSE))</f>
        <v>Flam. Gas 1
Press. Gas
Repr. 1A
Acute Tox. 3 *
STOT RE 1</v>
      </c>
      <c r="M510" s="76" t="str">
        <f>IF($C510="-",IF($A510="-",IF(VLOOKUP($D510,'sin-list 180320_update'!$C$2:$S$835,8,FALSE)="",NA(),VLOOKUP($D510,'sin-list 180320_update'!$C$2:$S$835,8,FALSE)),IF(VLOOKUP($A510,'sin-list 180320_update'!$A$2:$S$835,10,FALSE)="",NA(),VLOOKUP($A510,'sin-list 180320_update'!$A$2:$S$835,10,FALSE))),IF(VLOOKUP($C510,'sin-list 180320_update'!$B$2:$S$835,9,FALSE)="",NA(),VLOOKUP($C510,'sin-list 180320_update'!$B$2:$S$835,9,FALSE)))</f>
        <v>H220
H360D ***
H331
H372 **</v>
      </c>
      <c r="N510" s="76" t="e">
        <f>IF($C510="-",IF($A510="-",IF(VLOOKUP($D510,'REACH Bilaga XVII_update'!$A$5:$E$131,4,FALSE)="",NA(),VLOOKUP($D510,'REACH Bilaga XVII_update'!$A$5:$E$131,4,FALSE)),IF(VLOOKUP($A510,'REACH Bilaga XVII_update'!$C$5:$D$131,2,FALSE)="",NA(),VLOOKUP($A510,'REACH Bilaga XVII_update'!$C$5:$D$131,2,FALSE))),IF(VLOOKUP($C510,'REACH Bilaga XVII_update'!$B$5:$D$131,3,FALSE)="",NA(),VLOOKUP($C510,'REACH Bilaga XVII_update'!$B$5:$D$131,3,FALSE)))</f>
        <v>#N/A</v>
      </c>
      <c r="O510" s="76" t="e">
        <f>IF($C510="-",IF($A510="-",IF(VLOOKUP($D510,' REACH Bilaga 59_update'!$A$5:$E$210,5,FALSE)="",NA(),VLOOKUP($D510,' REACH Bilaga 59_update'!$A$5:$E$210,5,FALSE)),IF(VLOOKUP($A510,' REACH Bilaga 59_update'!$D$5:$E$210,2,FALSE)="",NA(),VLOOKUP($A510,' REACH Bilaga 59_update'!$D$5:$E$210,2,FALSE))),IF(VLOOKUP($C510,' REACH Bilaga 59_update'!$C$5:$E$210,3,FALSE)="",NA(),VLOOKUP($C510,' REACH Bilaga 59_update'!$C$5:$E$210,3,FALSE)))</f>
        <v>#N/A</v>
      </c>
      <c r="P510" s="76" t="e">
        <f>IF(C510="-",IF(A510="-",IFERROR(VLOOKUP($D510,' REACH Bilaga 59_update'!$A$5:$F$210,MATCH(Sammanfattning!P$1,' REACH Bilaga 59_update'!$A$4:$F$4,0),FALSE),VLOOKUP($D510,'REACH Bilaga XIV_update'!$A$4:$H$110,MATCH(Sammanfattning!P$1,'REACH Bilaga XIV_update'!$A$4:$H$4,0),FALSE)),IFERROR(VLOOKUP($A510,' REACH Bilaga 59_update'!$D$5:$F$210,MATCH(Sammanfattning!P$1,' REACH Bilaga 59_update'!$D$4:$F$4,0),FALSE),VLOOKUP($A510,'REACH Bilaga XIV_update'!$D$4:$H$110,MATCH(Sammanfattning!P$1,'REACH Bilaga XIV_update'!$D$4:$H$4,0),FALSE))),IFERROR(VLOOKUP($C510,' REACH Bilaga 59_update'!$C$5:$F$210,MATCH(Sammanfattning!P$1,' REACH Bilaga 59_update'!$C$4:$F$4,0),FALSE),VLOOKUP($C510,'REACH Bilaga XIV_update'!$C$4:$H$110,MATCH(Sammanfattning!P$1,'REACH Bilaga XIV_update'!$C$4:$H$4,0),FALSE)))</f>
        <v>#N/A</v>
      </c>
      <c r="Q510" s="76" t="e">
        <f>IF($C510="-",IF($A510="-",IF(VLOOKUP($D510,'REACH Bilaga XIV_update'!$A$5:$I$110,9,FALSE)="",NA(),VLOOKUP($D510,'REACH Bilaga XIV_update'!$A$5:$I$110,9,FALSE)),IF(VLOOKUP($A510,'REACH Bilaga XIV_update'!$D$5:$I$110,6,FALSE)="",NA(),VLOOKUP($A510,'REACH Bilaga XIV_update'!$D$5:$I$110,6,FALSE))),IF(VLOOKUP($C510,'REACH Bilaga XIV_update'!$C$5:$I$110,7,FALSE)="",NA(),VLOOKUP($C510,'REACH Bilaga XIV_update'!$C$5:$I$110,7,FALSE)))</f>
        <v>#N/A</v>
      </c>
      <c r="R510" s="76" t="e">
        <f>IF($C510="-",IF($A510="-",IF(VLOOKUP($D510,CoRAP_update!$A$5:$O$376,15,FALSE)="",NA(),VLOOKUP($D510,CoRAP_update!$A$5:$O$376,15,FALSE)),IF(VLOOKUP($A510,CoRAP_update!$D$5:$O$376,12,FALSE)="",NA(),VLOOKUP($A510,CoRAP_update!$D$5:$O$376,12,FALSE))),IF(VLOOKUP($C510,CoRAP_update!$C$5:$O$376,13,FALSE)="",NA(),VLOOKUP($C510,CoRAP_update!$C$5:$O$376,13,FALSE)))</f>
        <v>#N/A</v>
      </c>
      <c r="S510" s="144" t="e">
        <f>IF($C510="-",IF($A510="-",VLOOKUP($D510,CoRAP_update!$A$5:$J$376,MATCH(Sammanfattning!S$1,CoRAP_update!$A$4:$J$4,0),FALSE),VLOOKUP($A510,CoRAP_update!$D$5:$J$376,MATCH(Sammanfattning!S$1,CoRAP_update!$D$4:$J$4,0),FALSE)),VLOOKUP($C510,CoRAP_update!$C$5:$J$376,MATCH(Sammanfattning!S$1,CoRAP_update!$C$4:$J$4,0),FALSE))</f>
        <v>#N/A</v>
      </c>
      <c r="T510" s="76" t="e">
        <f>IF($A510="-",VLOOKUP($D510,EDC_update!$C$2:$F$450,4,FALSE),VLOOKUP($A510,EDC_update!$B$2:$F$450,5,FALSE))</f>
        <v>#N/A</v>
      </c>
      <c r="V510" s="78">
        <f>IF(IFERROR(SEARCH("PBT",P510),99)=99,IF(IFERROR(SEARCH("suspected PBT",S510),99)=99,IF(IFERROR(SEARCH("concluded to be PBT",K510),99)=99,IF(IFERROR(SEARCH("PBT",S510),99)=99,IF(IFERROR(SEARCH("PBT cand",L510),99)=99,IF(IFERROR(SEARCH("PBT",L510),99)=99,IF(IFERROR(SEARCH("persistent, bioackumulative and toxic properties",K510),99)=99,0,Scoring!$E$3),Scoring!$E$3),Scoring!$E$7),Scoring!$E$3),Scoring!$E$5),Scoring!$E$6),Scoring!$E$3)</f>
        <v>0</v>
      </c>
      <c r="W510" s="78">
        <f>IF(IFERROR(SEARCH("vPvB",P510),99)=99,IF(IFERROR(SEARCH("suspected pbt/vPvB",S510),99)=99,IF(IFERROR(SEARCH("vPvB",S510),99)=99,IF(IFERROR(SEARCH("concluded to be a vPvB",S510),99)=99,IF(IFERROR(SEARCH("identified as vPvB",K510),99)=99,IF(IFERROR(SEARCH("concluded to be a vPvB",K510),99)=99,IF(IFERROR(SEARCH("concluded to be both pbt and vPvB",S510),99)=99,IF(IFERROR(SEARCH("concluded to be both pbt and vPvB",K510),99)=99,0,Scoring!$E$5),Scoring!$E$5),Scoring!$E$5),Scoring!$E$5),Scoring!$E$5),Scoring!$E$4),Scoring!$E$6),Scoring!$E$4)</f>
        <v>0</v>
      </c>
      <c r="X510" s="78">
        <f>IF(IFERROR(SEARCH("H410",N510),99)=99,IF(IFERROR(SEARCH("H410",O510),99)=99,IF(IFERROR(SEARCH("H410",Q510),99)=99,IF(IFERROR(SEARCH("H410",M510),99)=99,IF(IFERROR(SEARCH("H410",R510),99)=99,IF(IFERROR(SEARCH("H411",N510),99)=99,IF(IFERROR(SEARCH("H411",O510),99)=99,IF(IFERROR(SEARCH("H411",Q510),99)=99,IF(IFERROR(SEARCH("H411",M510),99)=99,IF(IFERROR(SEARCH("H411",R510),99)=99,IF(IFERROR(SEARCH("H413",N510),99)=99,IF(IFERROR(SEARCH("H413",O510),99)=99,IF(IFERROR(SEARCH("H413",Q510),99)=99,IF(IFERROR(SEARCH("H413",M510),99)=99,IF(IFERROR(SEARCH("H413",R510),99)=99,IF(IFERROR(SEARCH("H412",N510),99)=99,IF(IFERROR(SEARCH("H412",O510),99)=99,IF(IFERROR(SEARCH("H412",Q510),99)=99,IF(IFERROR(SEARCH("H412",M510),99)=99,IF(IFERROR(SEARCH("H412",R510),99)=99,0,Scoring!$E$2),Scoring!$E$2),Scoring!$E$2),Scoring!$E$2),Scoring!$E$2),Scoring!$E$2),Scoring!$E$2),Scoring!$E$2),Scoring!$E$2),Scoring!$E$2),Scoring!$E$2),Scoring!$E$2),Scoring!$E$2),Scoring!$E$2),Scoring!$E$2),Scoring!$E$2),Scoring!$E$2),Scoring!$E$2),Scoring!$E$2),Scoring!$E$2)</f>
        <v>0</v>
      </c>
      <c r="Y510" s="78">
        <f>IF(IFERROR(SEARCH("CMR",K510),99)=99,IF(IFERROR(SEARCH("Suspected CMR",S510),99)=99,IF(IFERROR(SEARCH("CMR",S510),99)=99,0,Scoring!$E$8),Scoring!$E$9),Scoring!$E$8)</f>
        <v>3</v>
      </c>
      <c r="Z510" s="78">
        <f>IF(IFERROR(SEARCH("H350",N510),99)=99,IF(IFERROR(SEARCH("H350",O510),99)=99,IF(IFERROR(SEARCH("H350",Q510),99)=99,IF(IFERROR(SEARCH("H350",M510),99)=99,IF(IFERROR(SEARCH("H350",R510),99)=99,IF(IFERROR(SEARCH("H351",N510),99)=99,IF(IFERROR(SEARCH("H351",O510),99)=99,IF(IFERROR(SEARCH("H351",Q510),99)=99,IF(IFERROR(SEARCH("H351",M510),99)=99,IF(IFERROR(SEARCH("H351",R510),99)=99,IF(IFERROR(SEARCH("carcinogenic",P510),99)=99,IF(IFERROR(SEARCH("suspected carcinogenic",S510),99)=99,0,Scoring!$E$12),Scoring!$E$11),Scoring!$E$10),Scoring!$E$10),Scoring!$E$10),Scoring!$E$10),Scoring!$E$10),Scoring!$E$10),Scoring!$E$10),Scoring!$E$10),Scoring!$E$10),Scoring!$E$10)</f>
        <v>0</v>
      </c>
      <c r="AA510" s="78">
        <f>IF(IFERROR(SEARCH("H340",N510),99)=99,IF(IFERROR(SEARCH("H340",O510),99)=99,IF(IFERROR(SEARCH("H340",Q510),99)=99,IF(IFERROR(SEARCH("H340",M510),99)=99,IF(IFERROR(SEARCH("H340",R510),99)=99,IF(IFERROR(SEARCH("H341",N510),99)=99,IF(IFERROR(SEARCH("H341",O510),99)=99,IF(IFERROR(SEARCH("H341",Q510),99)=99,IF(IFERROR(SEARCH("H341",M510),99)=99,IF(IFERROR(SEARCH("H341",R510),99)=99,IF(IFERROR(SEARCH("mutagenic",P510),99)=99,IF(IFERROR(SEARCH("suspected mutagenic",S510),99)=99,0,Scoring!$E$15),Scoring!$E$14),Scoring!$E$13),Scoring!$E$13),Scoring!$E$13),Scoring!$E$13),Scoring!$E$13),Scoring!$E$13),Scoring!$E$13),Scoring!$E$13),Scoring!$E$13),Scoring!$E$13)</f>
        <v>0</v>
      </c>
      <c r="AB510" s="78">
        <f>IF(IFERROR(SEARCH("H360",N510),99)=99,IF(IFERROR(SEARCH("H360",O510),99)=99,IF(IFERROR(SEARCH("H360",Q510),99)=99,IF(IFERROR(SEARCH("H360",M510),99)=99,IF(IFERROR(SEARCH("H360",R510),99)=99,IF(IFERROR(SEARCH("H361",N510),99)=99,IF(IFERROR(SEARCH("H361",O510),99)=99,IF(IFERROR(SEARCH("H361",Q510),99)=99,IF(IFERROR(SEARCH("H361",M510),99)=99,IF(IFERROR(SEARCH("H361",R510),99)=99,IF(IFERROR(SEARCH("reproduction",P510),99)=99,IF(IFERROR(SEARCH("suspected reprotoxic",S510),99)=99,IF(IFERROR(SEARCH("reprotoxic",S510),99)=99,IF(IFERROR(SEARCH("reprotoxic",K510),99)=99,0,Scoring!$E$18),Scoring!$E$18),Scoring!$E$19),Scoring!$E$17),Scoring!$E$16),Scoring!$E$16),Scoring!$E$16),Scoring!$E$16),Scoring!$E$16),Scoring!$E$16),Scoring!$E$16),Scoring!$E$16),Scoring!$E$16),Scoring!$E$16)</f>
        <v>1</v>
      </c>
      <c r="AC510" s="78">
        <f>IF(IFERROR(SEARCH("57f",L510),99)=99,IF(IFERROR(SEARCH("57(f)",P510),99)=99,0,Scoring!$E$20),Scoring!$E$20)</f>
        <v>0</v>
      </c>
      <c r="AD510" s="78">
        <f>IF(IFERROR(SEARCH("CAT1",T510),99)=99,IF(IFERROR(SEARCH("CAT2",T510),99)=99,IF(IFERROR(SEARCH("CAT3",T510),99)=99,IF(IFERROR(SEARCH("concluded to be endocrine",K510),99)=99,IF(IFERROR(SEARCH("categorised as endocrine",K510),99)=99,IF(IFERROR(SEARCH("endocrine disrupting",P510),99)=99,IF(IFERROR(SEARCH("endocrine disrupting",K510),99)=99,IF(IFERROR(SEARCH("suspected endocrine",S510),99)=99,IF(IFERROR(SEARCH("potential endocrine",S510),99)=99,0,Scoring!$E$25),Scoring!$E$25),Scoring!$E$24),Scoring!$E$24),Scoring!$E$24),Scoring!$E$24),Scoring!$E$23),Scoring!$E$22),Scoring!$E$21)</f>
        <v>0</v>
      </c>
      <c r="AE510" s="78">
        <f>IF(IFERROR(SEARCH("suspected sensitiser",S510),99)=99,IF(IFERROR(SEARCH("sensitiser",S510),99)=99,IF(IFERROR(SEARCH("other hazard based concern",S510),99)=99,0,Scoring!$E$28),Scoring!$E$26),Scoring!$E$27)</f>
        <v>0</v>
      </c>
      <c r="AF510" s="78">
        <f>IF(IFERROR(M510,1)=1,IF(IFERROR(N510,1)=1,IF(IFERROR(O510,1)=1,IF(IFERROR(Q510,1)=1,IF(IFERROR(R510,1)=1,IF(IFERROR(T510,1)=1,IF(IFERROR(K510,1)=1,IF(IFERROR(P510,1)=1,IF(IFERROR(S510,1)=1,Scoring!$E$29,0),0),0),0),0),0),0),0),0)</f>
        <v>0</v>
      </c>
      <c r="AG510" s="78">
        <f t="shared" si="43"/>
        <v>3</v>
      </c>
      <c r="AI510" s="93"/>
      <c r="AJ510" s="94"/>
      <c r="AK510" s="76"/>
      <c r="AL510" s="75"/>
      <c r="AN510" s="79"/>
      <c r="AO510" s="79"/>
      <c r="AP510" s="79"/>
      <c r="AQ510" s="79"/>
      <c r="AR510" s="79"/>
      <c r="AS510" s="78"/>
      <c r="AU510" s="79">
        <f>IF(IFERROR(F510,99)=99,IF(IFERROR(G510,99)=99,IF(IFERROR(H510,99)=99,IF(IFERROR(I510,99)=99,IF(IFERROR(E510,99)=99,IF(IFERROR(J510,99)=99,0,Scoring!$B$7),Scoring!$B$3),Scoring!$B$2),Scoring!$B$6),Scoring!$B$5),Scoring!$B$4)</f>
        <v>0.3</v>
      </c>
      <c r="AV510" s="78">
        <f t="shared" si="44"/>
        <v>0.89999999999999991</v>
      </c>
      <c r="AW510" s="78"/>
      <c r="AX510" s="66"/>
      <c r="AY510" s="78"/>
      <c r="AZ510" s="76"/>
      <c r="BA510" s="76"/>
      <c r="BB510" s="76"/>
    </row>
    <row r="511" spans="1:54" x14ac:dyDescent="0.25">
      <c r="A511" s="77" t="s">
        <v>7586</v>
      </c>
      <c r="B511" s="76" t="str">
        <f t="shared" si="46"/>
        <v>211-653-8</v>
      </c>
      <c r="C511" s="77" t="s">
        <v>1854</v>
      </c>
      <c r="D511" s="77" t="s">
        <v>1855</v>
      </c>
      <c r="E511" s="76" t="str">
        <f>IF(C511="-",IF(A511="-",VLOOKUP(D511,'sin-list 180320_update'!$C$2:$C$835,1,FALSE),VLOOKUP(A511,'sin-list 180320_update'!$A$2:$A$835,1,FALSE)),VLOOKUP(C511,'sin-list 180320_update'!$B$2:$B$835,1,FALSE))</f>
        <v>211-653-8</v>
      </c>
      <c r="F511" s="76" t="e">
        <f>IF($C511="-",IF($A511="-",VLOOKUP($D511,'REACH Bilaga XVII_update'!$A$5:$A$131,1,FALSE),VLOOKUP($A511,'REACH Bilaga XVII_update'!$C$5:$C$131,1,FALSE)),VLOOKUP($C511,'REACH Bilaga XVII_update'!$B$5:$B$131,1,FALSE))</f>
        <v>#N/A</v>
      </c>
      <c r="G511" s="76" t="e">
        <f>IF($C511="-",IF($A511="-",VLOOKUP($D511,' REACH Bilaga 59_update'!$A$5:$A$210,1,FALSE),VLOOKUP($A511,' REACH Bilaga 59_update'!$D$5:$D$210,1,FALSE)),VLOOKUP($C511,' REACH Bilaga 59_update'!$C$5:$C$210,1,FALSE))</f>
        <v>#N/A</v>
      </c>
      <c r="H511" s="76" t="e">
        <f>IF($C511="-",IF($A511="-",VLOOKUP($D511,'REACH Bilaga XIV_update'!$A$5:$A$110,1,FALSE),VLOOKUP($A511,'REACH Bilaga XIV_update'!$D$5:$D$110,1,FALSE)),VLOOKUP($C511,'REACH Bilaga XIV_update'!$C$5:$C$110,1,FALSE))</f>
        <v>#N/A</v>
      </c>
      <c r="I511" s="76" t="e">
        <f>IF($C511="-",IF($A511="-",VLOOKUP($D511,CoRAP_update!$A$5:$A$376,1,FALSE),VLOOKUP($A511,CoRAP_update!$D$5:$D$376,1,FALSE)),VLOOKUP($C511,CoRAP_update!$C$5:$C$376,1,FALSE))</f>
        <v>#N/A</v>
      </c>
      <c r="J511" s="76" t="e">
        <f>IF($C511="-",IF($A511="-",VLOOKUP($D511,EDC_update!$C$2:$C$450,1,FALSE),VLOOKUP($A511,EDC_update!$B$2:$B$450,1,FALSE)),VLOOKUP($C511,EDC_update!$L$2:$L$450,1,FALSE))</f>
        <v>#N/A</v>
      </c>
      <c r="K511" s="76" t="str">
        <f>IF($C511="-",IF($A511="-",IF(VLOOKUP($D511,'sin-list 180320_update'!$C$2:$S$835,3,FALSE)="",NA(),VLOOKUP($D511,'sin-list 180320_update'!$C$2:$S$835,3,FALSE)),IF(VLOOKUP($A511,'sin-list 180320_update'!$A$2:$S$835,5,FALSE)="",NA(),VLOOKUP($A511,'sin-list 180320_update'!$A$2:$S$835,5,FALSE))),IF(VLOOKUP($C511,'sin-list 180320_update'!$B$2:$S$835,4,FALSE)="",NA(),VLOOKUP($C511,'sin-list 180320_update'!$B$2:$S$835,4,FALSE)))</f>
        <v>Classified CMR according to Annex VI of Regulation 1272/2008</v>
      </c>
      <c r="L511" s="76" t="str">
        <f>IF($C511="-",IF($A511="-",VLOOKUP($D511,'sin-list 180320_update'!$C$2:$S$835,6,FALSE),VLOOKUP($A511,'sin-list 180320_update'!$A$2:$S$835,8,FALSE)),VLOOKUP($C511,'sin-list 180320_update'!$B$2:$S$835,7,FALSE))</f>
        <v>Carc. 1B
Muta. 1B</v>
      </c>
      <c r="M511" s="76" t="str">
        <f>IF($C511="-",IF($A511="-",IF(VLOOKUP($D511,'sin-list 180320_update'!$C$2:$S$835,8,FALSE)="",NA(),VLOOKUP($D511,'sin-list 180320_update'!$C$2:$S$835,8,FALSE)),IF(VLOOKUP($A511,'sin-list 180320_update'!$A$2:$S$835,10,FALSE)="",NA(),VLOOKUP($A511,'sin-list 180320_update'!$A$2:$S$835,10,FALSE))),IF(VLOOKUP($C511,'sin-list 180320_update'!$B$2:$S$835,9,FALSE)="",NA(),VLOOKUP($C511,'sin-list 180320_update'!$B$2:$S$835,9,FALSE)))</f>
        <v>H350
H340</v>
      </c>
      <c r="N511" s="76" t="e">
        <f>IF($C511="-",IF($A511="-",IF(VLOOKUP($D511,'REACH Bilaga XVII_update'!$A$5:$E$131,4,FALSE)="",NA(),VLOOKUP($D511,'REACH Bilaga XVII_update'!$A$5:$E$131,4,FALSE)),IF(VLOOKUP($A511,'REACH Bilaga XVII_update'!$C$5:$D$131,2,FALSE)="",NA(),VLOOKUP($A511,'REACH Bilaga XVII_update'!$C$5:$D$131,2,FALSE))),IF(VLOOKUP($C511,'REACH Bilaga XVII_update'!$B$5:$D$131,3,FALSE)="",NA(),VLOOKUP($C511,'REACH Bilaga XVII_update'!$B$5:$D$131,3,FALSE)))</f>
        <v>#N/A</v>
      </c>
      <c r="O511" s="76" t="e">
        <f>IF($C511="-",IF($A511="-",IF(VLOOKUP($D511,' REACH Bilaga 59_update'!$A$5:$E$210,5,FALSE)="",NA(),VLOOKUP($D511,' REACH Bilaga 59_update'!$A$5:$E$210,5,FALSE)),IF(VLOOKUP($A511,' REACH Bilaga 59_update'!$D$5:$E$210,2,FALSE)="",NA(),VLOOKUP($A511,' REACH Bilaga 59_update'!$D$5:$E$210,2,FALSE))),IF(VLOOKUP($C511,' REACH Bilaga 59_update'!$C$5:$E$210,3,FALSE)="",NA(),VLOOKUP($C511,' REACH Bilaga 59_update'!$C$5:$E$210,3,FALSE)))</f>
        <v>#N/A</v>
      </c>
      <c r="P511" s="76" t="e">
        <f>IF(C511="-",IF(A511="-",IFERROR(VLOOKUP($D511,' REACH Bilaga 59_update'!$A$5:$F$210,MATCH(Sammanfattning!P$1,' REACH Bilaga 59_update'!$A$4:$F$4,0),FALSE),VLOOKUP($D511,'REACH Bilaga XIV_update'!$A$4:$H$110,MATCH(Sammanfattning!P$1,'REACH Bilaga XIV_update'!$A$4:$H$4,0),FALSE)),IFERROR(VLOOKUP($A511,' REACH Bilaga 59_update'!$D$5:$F$210,MATCH(Sammanfattning!P$1,' REACH Bilaga 59_update'!$D$4:$F$4,0),FALSE),VLOOKUP($A511,'REACH Bilaga XIV_update'!$D$4:$H$110,MATCH(Sammanfattning!P$1,'REACH Bilaga XIV_update'!$D$4:$H$4,0),FALSE))),IFERROR(VLOOKUP($C511,' REACH Bilaga 59_update'!$C$5:$F$210,MATCH(Sammanfattning!P$1,' REACH Bilaga 59_update'!$C$4:$F$4,0),FALSE),VLOOKUP($C511,'REACH Bilaga XIV_update'!$C$4:$H$110,MATCH(Sammanfattning!P$1,'REACH Bilaga XIV_update'!$C$4:$H$4,0),FALSE)))</f>
        <v>#N/A</v>
      </c>
      <c r="Q511" s="76" t="e">
        <f>IF($C511="-",IF($A511="-",IF(VLOOKUP($D511,'REACH Bilaga XIV_update'!$A$5:$I$110,9,FALSE)="",NA(),VLOOKUP($D511,'REACH Bilaga XIV_update'!$A$5:$I$110,9,FALSE)),IF(VLOOKUP($A511,'REACH Bilaga XIV_update'!$D$5:$I$110,6,FALSE)="",NA(),VLOOKUP($A511,'REACH Bilaga XIV_update'!$D$5:$I$110,6,FALSE))),IF(VLOOKUP($C511,'REACH Bilaga XIV_update'!$C$5:$I$110,7,FALSE)="",NA(),VLOOKUP($C511,'REACH Bilaga XIV_update'!$C$5:$I$110,7,FALSE)))</f>
        <v>#N/A</v>
      </c>
      <c r="R511" s="76" t="e">
        <f>IF($C511="-",IF($A511="-",IF(VLOOKUP($D511,CoRAP_update!$A$5:$O$376,15,FALSE)="",NA(),VLOOKUP($D511,CoRAP_update!$A$5:$O$376,15,FALSE)),IF(VLOOKUP($A511,CoRAP_update!$D$5:$O$376,12,FALSE)="",NA(),VLOOKUP($A511,CoRAP_update!$D$5:$O$376,12,FALSE))),IF(VLOOKUP($C511,CoRAP_update!$C$5:$O$376,13,FALSE)="",NA(),VLOOKUP($C511,CoRAP_update!$C$5:$O$376,13,FALSE)))</f>
        <v>#N/A</v>
      </c>
      <c r="S511" s="144" t="e">
        <f>IF($C511="-",IF($A511="-",VLOOKUP($D511,CoRAP_update!$A$5:$J$376,MATCH(Sammanfattning!S$1,CoRAP_update!$A$4:$J$4,0),FALSE),VLOOKUP($A511,CoRAP_update!$D$5:$J$376,MATCH(Sammanfattning!S$1,CoRAP_update!$D$4:$J$4,0),FALSE)),VLOOKUP($C511,CoRAP_update!$C$5:$J$376,MATCH(Sammanfattning!S$1,CoRAP_update!$C$4:$J$4,0),FALSE))</f>
        <v>#N/A</v>
      </c>
      <c r="T511" s="76" t="e">
        <f>IF($A511="-",VLOOKUP($D511,EDC_update!$C$2:$F$450,4,FALSE),VLOOKUP($A511,EDC_update!$B$2:$F$450,5,FALSE))</f>
        <v>#N/A</v>
      </c>
      <c r="V511" s="78">
        <f>IF(IFERROR(SEARCH("PBT",P511),99)=99,IF(IFERROR(SEARCH("suspected PBT",S511),99)=99,IF(IFERROR(SEARCH("concluded to be PBT",K511),99)=99,IF(IFERROR(SEARCH("PBT",S511),99)=99,IF(IFERROR(SEARCH("PBT cand",L511),99)=99,IF(IFERROR(SEARCH("PBT",L511),99)=99,IF(IFERROR(SEARCH("persistent, bioackumulative and toxic properties",K511),99)=99,0,Scoring!$E$3),Scoring!$E$3),Scoring!$E$7),Scoring!$E$3),Scoring!$E$5),Scoring!$E$6),Scoring!$E$3)</f>
        <v>0</v>
      </c>
      <c r="W511" s="78">
        <f>IF(IFERROR(SEARCH("vPvB",P511),99)=99,IF(IFERROR(SEARCH("suspected pbt/vPvB",S511),99)=99,IF(IFERROR(SEARCH("vPvB",S511),99)=99,IF(IFERROR(SEARCH("concluded to be a vPvB",S511),99)=99,IF(IFERROR(SEARCH("identified as vPvB",K511),99)=99,IF(IFERROR(SEARCH("concluded to be a vPvB",K511),99)=99,IF(IFERROR(SEARCH("concluded to be both pbt and vPvB",S511),99)=99,IF(IFERROR(SEARCH("concluded to be both pbt and vPvB",K511),99)=99,0,Scoring!$E$5),Scoring!$E$5),Scoring!$E$5),Scoring!$E$5),Scoring!$E$5),Scoring!$E$4),Scoring!$E$6),Scoring!$E$4)</f>
        <v>0</v>
      </c>
      <c r="X511" s="78">
        <f>IF(IFERROR(SEARCH("H410",N511),99)=99,IF(IFERROR(SEARCH("H410",O511),99)=99,IF(IFERROR(SEARCH("H410",Q511),99)=99,IF(IFERROR(SEARCH("H410",M511),99)=99,IF(IFERROR(SEARCH("H410",R511),99)=99,IF(IFERROR(SEARCH("H411",N511),99)=99,IF(IFERROR(SEARCH("H411",O511),99)=99,IF(IFERROR(SEARCH("H411",Q511),99)=99,IF(IFERROR(SEARCH("H411",M511),99)=99,IF(IFERROR(SEARCH("H411",R511),99)=99,IF(IFERROR(SEARCH("H413",N511),99)=99,IF(IFERROR(SEARCH("H413",O511),99)=99,IF(IFERROR(SEARCH("H413",Q511),99)=99,IF(IFERROR(SEARCH("H413",M511),99)=99,IF(IFERROR(SEARCH("H413",R511),99)=99,IF(IFERROR(SEARCH("H412",N511),99)=99,IF(IFERROR(SEARCH("H412",O511),99)=99,IF(IFERROR(SEARCH("H412",Q511),99)=99,IF(IFERROR(SEARCH("H412",M511),99)=99,IF(IFERROR(SEARCH("H412",R511),99)=99,0,Scoring!$E$2),Scoring!$E$2),Scoring!$E$2),Scoring!$E$2),Scoring!$E$2),Scoring!$E$2),Scoring!$E$2),Scoring!$E$2),Scoring!$E$2),Scoring!$E$2),Scoring!$E$2),Scoring!$E$2),Scoring!$E$2),Scoring!$E$2),Scoring!$E$2),Scoring!$E$2),Scoring!$E$2),Scoring!$E$2),Scoring!$E$2),Scoring!$E$2)</f>
        <v>0</v>
      </c>
      <c r="Y511" s="78">
        <f>IF(IFERROR(SEARCH("CMR",K511),99)=99,IF(IFERROR(SEARCH("Suspected CMR",S511),99)=99,IF(IFERROR(SEARCH("CMR",S511),99)=99,0,Scoring!$E$8),Scoring!$E$9),Scoring!$E$8)</f>
        <v>3</v>
      </c>
      <c r="Z511" s="78">
        <f>IF(IFERROR(SEARCH("H350",N511),99)=99,IF(IFERROR(SEARCH("H350",O511),99)=99,IF(IFERROR(SEARCH("H350",Q511),99)=99,IF(IFERROR(SEARCH("H350",M511),99)=99,IF(IFERROR(SEARCH("H350",R511),99)=99,IF(IFERROR(SEARCH("H351",N511),99)=99,IF(IFERROR(SEARCH("H351",O511),99)=99,IF(IFERROR(SEARCH("H351",Q511),99)=99,IF(IFERROR(SEARCH("H351",M511),99)=99,IF(IFERROR(SEARCH("H351",R511),99)=99,IF(IFERROR(SEARCH("carcinogenic",P511),99)=99,IF(IFERROR(SEARCH("suspected carcinogenic",S511),99)=99,0,Scoring!$E$12),Scoring!$E$11),Scoring!$E$10),Scoring!$E$10),Scoring!$E$10),Scoring!$E$10),Scoring!$E$10),Scoring!$E$10),Scoring!$E$10),Scoring!$E$10),Scoring!$E$10),Scoring!$E$10)</f>
        <v>1</v>
      </c>
      <c r="AA511" s="78">
        <f>IF(IFERROR(SEARCH("H340",N511),99)=99,IF(IFERROR(SEARCH("H340",O511),99)=99,IF(IFERROR(SEARCH("H340",Q511),99)=99,IF(IFERROR(SEARCH("H340",M511),99)=99,IF(IFERROR(SEARCH("H340",R511),99)=99,IF(IFERROR(SEARCH("H341",N511),99)=99,IF(IFERROR(SEARCH("H341",O511),99)=99,IF(IFERROR(SEARCH("H341",Q511),99)=99,IF(IFERROR(SEARCH("H341",M511),99)=99,IF(IFERROR(SEARCH("H341",R511),99)=99,IF(IFERROR(SEARCH("mutagenic",P511),99)=99,IF(IFERROR(SEARCH("suspected mutagenic",S511),99)=99,0,Scoring!$E$15),Scoring!$E$14),Scoring!$E$13),Scoring!$E$13),Scoring!$E$13),Scoring!$E$13),Scoring!$E$13),Scoring!$E$13),Scoring!$E$13),Scoring!$E$13),Scoring!$E$13),Scoring!$E$13)</f>
        <v>1</v>
      </c>
      <c r="AB511" s="78">
        <f>IF(IFERROR(SEARCH("H360",N511),99)=99,IF(IFERROR(SEARCH("H360",O511),99)=99,IF(IFERROR(SEARCH("H360",Q511),99)=99,IF(IFERROR(SEARCH("H360",M511),99)=99,IF(IFERROR(SEARCH("H360",R511),99)=99,IF(IFERROR(SEARCH("H361",N511),99)=99,IF(IFERROR(SEARCH("H361",O511),99)=99,IF(IFERROR(SEARCH("H361",Q511),99)=99,IF(IFERROR(SEARCH("H361",M511),99)=99,IF(IFERROR(SEARCH("H361",R511),99)=99,IF(IFERROR(SEARCH("reproduction",P511),99)=99,IF(IFERROR(SEARCH("suspected reprotoxic",S511),99)=99,IF(IFERROR(SEARCH("reprotoxic",S511),99)=99,IF(IFERROR(SEARCH("reprotoxic",K511),99)=99,0,Scoring!$E$18),Scoring!$E$18),Scoring!$E$19),Scoring!$E$17),Scoring!$E$16),Scoring!$E$16),Scoring!$E$16),Scoring!$E$16),Scoring!$E$16),Scoring!$E$16),Scoring!$E$16),Scoring!$E$16),Scoring!$E$16),Scoring!$E$16)</f>
        <v>0</v>
      </c>
      <c r="AC511" s="78">
        <f>IF(IFERROR(SEARCH("57f",L511),99)=99,IF(IFERROR(SEARCH("57(f)",P511),99)=99,0,Scoring!$E$20),Scoring!$E$20)</f>
        <v>0</v>
      </c>
      <c r="AD511" s="78">
        <f>IF(IFERROR(SEARCH("CAT1",T511),99)=99,IF(IFERROR(SEARCH("CAT2",T511),99)=99,IF(IFERROR(SEARCH("CAT3",T511),99)=99,IF(IFERROR(SEARCH("concluded to be endocrine",K511),99)=99,IF(IFERROR(SEARCH("categorised as endocrine",K511),99)=99,IF(IFERROR(SEARCH("endocrine disrupting",P511),99)=99,IF(IFERROR(SEARCH("endocrine disrupting",K511),99)=99,IF(IFERROR(SEARCH("suspected endocrine",S511),99)=99,IF(IFERROR(SEARCH("potential endocrine",S511),99)=99,0,Scoring!$E$25),Scoring!$E$25),Scoring!$E$24),Scoring!$E$24),Scoring!$E$24),Scoring!$E$24),Scoring!$E$23),Scoring!$E$22),Scoring!$E$21)</f>
        <v>0</v>
      </c>
      <c r="AE511" s="78">
        <f>IF(IFERROR(SEARCH("suspected sensitiser",S511),99)=99,IF(IFERROR(SEARCH("sensitiser",S511),99)=99,IF(IFERROR(SEARCH("other hazard based concern",S511),99)=99,0,Scoring!$E$28),Scoring!$E$26),Scoring!$E$27)</f>
        <v>0</v>
      </c>
      <c r="AF511" s="78">
        <f>IF(IFERROR(M511,1)=1,IF(IFERROR(N511,1)=1,IF(IFERROR(O511,1)=1,IF(IFERROR(Q511,1)=1,IF(IFERROR(R511,1)=1,IF(IFERROR(T511,1)=1,IF(IFERROR(K511,1)=1,IF(IFERROR(P511,1)=1,IF(IFERROR(S511,1)=1,Scoring!$E$29,0),0),0),0),0),0),0),0),0)</f>
        <v>0</v>
      </c>
      <c r="AG511" s="78">
        <f t="shared" si="43"/>
        <v>3</v>
      </c>
      <c r="AI511" s="93"/>
      <c r="AJ511" s="94"/>
      <c r="AK511" s="76"/>
      <c r="AL511" s="75"/>
      <c r="AN511" s="79"/>
      <c r="AO511" s="79"/>
      <c r="AP511" s="79"/>
      <c r="AQ511" s="79"/>
      <c r="AR511" s="79"/>
      <c r="AS511" s="78"/>
      <c r="AU511" s="79">
        <f>IF(IFERROR(F511,99)=99,IF(IFERROR(G511,99)=99,IF(IFERROR(H511,99)=99,IF(IFERROR(I511,99)=99,IF(IFERROR(E511,99)=99,IF(IFERROR(J511,99)=99,0,Scoring!$B$7),Scoring!$B$3),Scoring!$B$2),Scoring!$B$6),Scoring!$B$5),Scoring!$B$4)</f>
        <v>0.3</v>
      </c>
      <c r="AV511" s="78">
        <f t="shared" si="44"/>
        <v>0.89999999999999991</v>
      </c>
      <c r="AW511" s="78"/>
      <c r="AX511" s="66"/>
      <c r="AY511" s="78"/>
      <c r="AZ511" s="76"/>
      <c r="BA511" s="76"/>
      <c r="BB511" s="76"/>
    </row>
    <row r="512" spans="1:54" x14ac:dyDescent="0.25">
      <c r="A512" s="77" t="s">
        <v>3065</v>
      </c>
      <c r="B512" s="76" t="str">
        <f t="shared" si="46"/>
        <v>211-670-0</v>
      </c>
      <c r="C512" s="77" t="s">
        <v>1884</v>
      </c>
      <c r="D512" s="77" t="s">
        <v>2960</v>
      </c>
      <c r="E512" s="76" t="e">
        <f>IF(C512="-",IF(A512="-",VLOOKUP(D512,'sin-list 180320_update'!$C$2:$C$835,1,FALSE),VLOOKUP(A512,'sin-list 180320_update'!$A$2:$A$835,1,FALSE)),VLOOKUP(C512,'sin-list 180320_update'!$B$2:$B$835,1,FALSE))</f>
        <v>#N/A</v>
      </c>
      <c r="F512" s="76" t="e">
        <f>IF($C512="-",IF($A512="-",VLOOKUP($D512,'REACH Bilaga XVII_update'!$A$5:$A$131,1,FALSE),VLOOKUP($A512,'REACH Bilaga XVII_update'!$C$5:$C$131,1,FALSE)),VLOOKUP($C512,'REACH Bilaga XVII_update'!$B$5:$B$131,1,FALSE))</f>
        <v>#N/A</v>
      </c>
      <c r="G512" s="76" t="str">
        <f>IF($C512="-",IF($A512="-",VLOOKUP($D512,' REACH Bilaga 59_update'!$A$5:$A$210,1,FALSE),VLOOKUP($A512,' REACH Bilaga 59_update'!$D$5:$D$210,1,FALSE)),VLOOKUP($C512,' REACH Bilaga 59_update'!$C$5:$C$210,1,FALSE))</f>
        <v>211-670-0</v>
      </c>
      <c r="H512" s="76" t="e">
        <f>IF($C512="-",IF($A512="-",VLOOKUP($D512,'REACH Bilaga XIV_update'!$A$5:$A$110,1,FALSE),VLOOKUP($A512,'REACH Bilaga XIV_update'!$D$5:$D$110,1,FALSE)),VLOOKUP($C512,'REACH Bilaga XIV_update'!$C$5:$C$110,1,FALSE))</f>
        <v>#N/A</v>
      </c>
      <c r="I512" s="76" t="e">
        <f>IF($C512="-",IF($A512="-",VLOOKUP($D512,CoRAP_update!$A$5:$A$376,1,FALSE),VLOOKUP($A512,CoRAP_update!$D$5:$D$376,1,FALSE)),VLOOKUP($C512,CoRAP_update!$C$5:$C$376,1,FALSE))</f>
        <v>#N/A</v>
      </c>
      <c r="J512" s="76" t="e">
        <f>IF($C512="-",IF($A512="-",VLOOKUP($D512,EDC_update!$C$2:$C$450,1,FALSE),VLOOKUP($A512,EDC_update!$B$2:$B$450,1,FALSE)),VLOOKUP($C512,EDC_update!$L$2:$L$450,1,FALSE))</f>
        <v>#N/A</v>
      </c>
      <c r="K512" s="76" t="e">
        <f>IF($C512="-",IF($A512="-",IF(VLOOKUP($D512,'sin-list 180320_update'!$C$2:$S$835,3,FALSE)="",NA(),VLOOKUP($D512,'sin-list 180320_update'!$C$2:$S$835,3,FALSE)),IF(VLOOKUP($A512,'sin-list 180320_update'!$A$2:$S$835,5,FALSE)="",NA(),VLOOKUP($A512,'sin-list 180320_update'!$A$2:$S$835,5,FALSE))),IF(VLOOKUP($C512,'sin-list 180320_update'!$B$2:$S$835,4,FALSE)="",NA(),VLOOKUP($C512,'sin-list 180320_update'!$B$2:$S$835,4,FALSE)))</f>
        <v>#N/A</v>
      </c>
      <c r="L512" s="76" t="e">
        <f>IF($C512="-",IF($A512="-",VLOOKUP($D512,'sin-list 180320_update'!$C$2:$S$835,6,FALSE),VLOOKUP($A512,'sin-list 180320_update'!$A$2:$S$835,8,FALSE)),VLOOKUP($C512,'sin-list 180320_update'!$B$2:$S$835,7,FALSE))</f>
        <v>#N/A</v>
      </c>
      <c r="M512" s="76" t="e">
        <f>IF($C512="-",IF($A512="-",IF(VLOOKUP($D512,'sin-list 180320_update'!$C$2:$S$835,8,FALSE)="",NA(),VLOOKUP($D512,'sin-list 180320_update'!$C$2:$S$835,8,FALSE)),IF(VLOOKUP($A512,'sin-list 180320_update'!$A$2:$S$835,10,FALSE)="",NA(),VLOOKUP($A512,'sin-list 180320_update'!$A$2:$S$835,10,FALSE))),IF(VLOOKUP($C512,'sin-list 180320_update'!$B$2:$S$835,9,FALSE)="",NA(),VLOOKUP($C512,'sin-list 180320_update'!$B$2:$S$835,9,FALSE)))</f>
        <v>#N/A</v>
      </c>
      <c r="N512" s="76" t="e">
        <f>IF($C512="-",IF($A512="-",IF(VLOOKUP($D512,'REACH Bilaga XVII_update'!$A$5:$E$131,4,FALSE)="",NA(),VLOOKUP($D512,'REACH Bilaga XVII_update'!$A$5:$E$131,4,FALSE)),IF(VLOOKUP($A512,'REACH Bilaga XVII_update'!$C$5:$D$131,2,FALSE)="",NA(),VLOOKUP($A512,'REACH Bilaga XVII_update'!$C$5:$D$131,2,FALSE))),IF(VLOOKUP($C512,'REACH Bilaga XVII_update'!$B$5:$D$131,3,FALSE)="",NA(),VLOOKUP($C512,'REACH Bilaga XVII_update'!$B$5:$D$131,3,FALSE)))</f>
        <v>#N/A</v>
      </c>
      <c r="O512" s="76" t="str">
        <f>IF($C512="-",IF($A512="-",IF(VLOOKUP($D512,' REACH Bilaga 59_update'!$A$5:$E$210,5,FALSE)="",NA(),VLOOKUP($D512,' REACH Bilaga 59_update'!$A$5:$E$210,5,FALSE)),IF(VLOOKUP($A512,' REACH Bilaga 59_update'!$D$5:$E$210,2,FALSE)="",NA(),VLOOKUP($A512,' REACH Bilaga 59_update'!$D$5:$E$210,2,FALSE))),IF(VLOOKUP($C512,' REACH Bilaga 59_update'!$C$5:$E$210,3,FALSE)="",NA(),VLOOKUP($C512,' REACH Bilaga 59_update'!$C$5:$E$210,3,FALSE)))</f>
        <v>H341
H360FD
H330
H301
H312
H372 **
H314
H400
H410</v>
      </c>
      <c r="P512" s="76" t="str">
        <f>IF(C512="-",IF(A512="-",IFERROR(VLOOKUP($D512,' REACH Bilaga 59_update'!$A$5:$F$210,MATCH(Sammanfattning!P$1,' REACH Bilaga 59_update'!$A$4:$F$4,0),FALSE),VLOOKUP($D512,'REACH Bilaga XIV_update'!$A$4:$H$110,MATCH(Sammanfattning!P$1,'REACH Bilaga XIV_update'!$A$4:$H$4,0),FALSE)),IFERROR(VLOOKUP($A512,' REACH Bilaga 59_update'!$D$5:$F$210,MATCH(Sammanfattning!P$1,' REACH Bilaga 59_update'!$D$4:$F$4,0),FALSE),VLOOKUP($A512,'REACH Bilaga XIV_update'!$D$4:$H$110,MATCH(Sammanfattning!P$1,'REACH Bilaga XIV_update'!$D$4:$H$4,0),FALSE))),IFERROR(VLOOKUP($C512,' REACH Bilaga 59_update'!$C$5:$F$210,MATCH(Sammanfattning!P$1,' REACH Bilaga 59_update'!$C$4:$F$4,0),FALSE),VLOOKUP($C512,'REACH Bilaga XIV_update'!$C$4:$H$110,MATCH(Sammanfattning!P$1,'REACH Bilaga XIV_update'!$C$4:$H$4,0),FALSE)))</f>
        <v>Toxic for reproduction (Article 57c)</v>
      </c>
      <c r="Q512" s="76" t="e">
        <f>IF($C512="-",IF($A512="-",IF(VLOOKUP($D512,'REACH Bilaga XIV_update'!$A$5:$I$110,9,FALSE)="",NA(),VLOOKUP($D512,'REACH Bilaga XIV_update'!$A$5:$I$110,9,FALSE)),IF(VLOOKUP($A512,'REACH Bilaga XIV_update'!$D$5:$I$110,6,FALSE)="",NA(),VLOOKUP($A512,'REACH Bilaga XIV_update'!$D$5:$I$110,6,FALSE))),IF(VLOOKUP($C512,'REACH Bilaga XIV_update'!$C$5:$I$110,7,FALSE)="",NA(),VLOOKUP($C512,'REACH Bilaga XIV_update'!$C$5:$I$110,7,FALSE)))</f>
        <v>#N/A</v>
      </c>
      <c r="R512" s="76" t="e">
        <f>IF($C512="-",IF($A512="-",IF(VLOOKUP($D512,CoRAP_update!$A$5:$O$376,15,FALSE)="",NA(),VLOOKUP($D512,CoRAP_update!$A$5:$O$376,15,FALSE)),IF(VLOOKUP($A512,CoRAP_update!$D$5:$O$376,12,FALSE)="",NA(),VLOOKUP($A512,CoRAP_update!$D$5:$O$376,12,FALSE))),IF(VLOOKUP($C512,CoRAP_update!$C$5:$O$376,13,FALSE)="",NA(),VLOOKUP($C512,CoRAP_update!$C$5:$O$376,13,FALSE)))</f>
        <v>#N/A</v>
      </c>
      <c r="S512" s="144" t="e">
        <f>IF($C512="-",IF($A512="-",VLOOKUP($D512,CoRAP_update!$A$5:$J$376,MATCH(Sammanfattning!S$1,CoRAP_update!$A$4:$J$4,0),FALSE),VLOOKUP($A512,CoRAP_update!$D$5:$J$376,MATCH(Sammanfattning!S$1,CoRAP_update!$D$4:$J$4,0),FALSE)),VLOOKUP($C512,CoRAP_update!$C$5:$J$376,MATCH(Sammanfattning!S$1,CoRAP_update!$C$4:$J$4,0),FALSE))</f>
        <v>#N/A</v>
      </c>
      <c r="T512" s="76" t="e">
        <f>IF($A512="-",VLOOKUP($D512,EDC_update!$C$2:$F$450,4,FALSE),VLOOKUP($A512,EDC_update!$B$2:$F$450,5,FALSE))</f>
        <v>#N/A</v>
      </c>
      <c r="V512" s="78">
        <f>IF(IFERROR(SEARCH("PBT",P512),99)=99,IF(IFERROR(SEARCH("suspected PBT",S512),99)=99,IF(IFERROR(SEARCH("concluded to be PBT",K512),99)=99,IF(IFERROR(SEARCH("PBT",S512),99)=99,IF(IFERROR(SEARCH("PBT cand",L512),99)=99,IF(IFERROR(SEARCH("PBT",L512),99)=99,IF(IFERROR(SEARCH("persistent, bioackumulative and toxic properties",K512),99)=99,0,Scoring!$E$3),Scoring!$E$3),Scoring!$E$7),Scoring!$E$3),Scoring!$E$5),Scoring!$E$6),Scoring!$E$3)</f>
        <v>0</v>
      </c>
      <c r="W512" s="78">
        <f>IF(IFERROR(SEARCH("vPvB",P512),99)=99,IF(IFERROR(SEARCH("suspected pbt/vPvB",S512),99)=99,IF(IFERROR(SEARCH("vPvB",S512),99)=99,IF(IFERROR(SEARCH("concluded to be a vPvB",S512),99)=99,IF(IFERROR(SEARCH("identified as vPvB",K512),99)=99,IF(IFERROR(SEARCH("concluded to be a vPvB",K512),99)=99,IF(IFERROR(SEARCH("concluded to be both pbt and vPvB",S512),99)=99,IF(IFERROR(SEARCH("concluded to be both pbt and vPvB",K512),99)=99,0,Scoring!$E$5),Scoring!$E$5),Scoring!$E$5),Scoring!$E$5),Scoring!$E$5),Scoring!$E$4),Scoring!$E$6),Scoring!$E$4)</f>
        <v>0</v>
      </c>
      <c r="X512" s="78">
        <f>IF(IFERROR(SEARCH("H410",N512),99)=99,IF(IFERROR(SEARCH("H410",O512),99)=99,IF(IFERROR(SEARCH("H410",Q512),99)=99,IF(IFERROR(SEARCH("H410",M512),99)=99,IF(IFERROR(SEARCH("H410",R512),99)=99,IF(IFERROR(SEARCH("H411",N512),99)=99,IF(IFERROR(SEARCH("H411",O512),99)=99,IF(IFERROR(SEARCH("H411",Q512),99)=99,IF(IFERROR(SEARCH("H411",M512),99)=99,IF(IFERROR(SEARCH("H411",R512),99)=99,IF(IFERROR(SEARCH("H413",N512),99)=99,IF(IFERROR(SEARCH("H413",O512),99)=99,IF(IFERROR(SEARCH("H413",Q512),99)=99,IF(IFERROR(SEARCH("H413",M512),99)=99,IF(IFERROR(SEARCH("H413",R512),99)=99,IF(IFERROR(SEARCH("H412",N512),99)=99,IF(IFERROR(SEARCH("H412",O512),99)=99,IF(IFERROR(SEARCH("H412",Q512),99)=99,IF(IFERROR(SEARCH("H412",M512),99)=99,IF(IFERROR(SEARCH("H412",R512),99)=99,0,Scoring!$E$2),Scoring!$E$2),Scoring!$E$2),Scoring!$E$2),Scoring!$E$2),Scoring!$E$2),Scoring!$E$2),Scoring!$E$2),Scoring!$E$2),Scoring!$E$2),Scoring!$E$2),Scoring!$E$2),Scoring!$E$2),Scoring!$E$2),Scoring!$E$2),Scoring!$E$2),Scoring!$E$2),Scoring!$E$2),Scoring!$E$2),Scoring!$E$2)</f>
        <v>1</v>
      </c>
      <c r="Y512" s="78">
        <f>IF(IFERROR(SEARCH("CMR",K512),99)=99,IF(IFERROR(SEARCH("Suspected CMR",S512),99)=99,IF(IFERROR(SEARCH("CMR",S512),99)=99,0,Scoring!$E$8),Scoring!$E$9),Scoring!$E$8)</f>
        <v>0</v>
      </c>
      <c r="Z512" s="78">
        <f>IF(IFERROR(SEARCH("H350",N512),99)=99,IF(IFERROR(SEARCH("H350",O512),99)=99,IF(IFERROR(SEARCH("H350",Q512),99)=99,IF(IFERROR(SEARCH("H350",M512),99)=99,IF(IFERROR(SEARCH("H350",R512),99)=99,IF(IFERROR(SEARCH("H351",N512),99)=99,IF(IFERROR(SEARCH("H351",O512),99)=99,IF(IFERROR(SEARCH("H351",Q512),99)=99,IF(IFERROR(SEARCH("H351",M512),99)=99,IF(IFERROR(SEARCH("H351",R512),99)=99,IF(IFERROR(SEARCH("carcinogenic",P512),99)=99,IF(IFERROR(SEARCH("suspected carcinogenic",S512),99)=99,0,Scoring!$E$12),Scoring!$E$11),Scoring!$E$10),Scoring!$E$10),Scoring!$E$10),Scoring!$E$10),Scoring!$E$10),Scoring!$E$10),Scoring!$E$10),Scoring!$E$10),Scoring!$E$10),Scoring!$E$10)</f>
        <v>0</v>
      </c>
      <c r="AA512" s="78">
        <f>IF(IFERROR(SEARCH("H340",N512),99)=99,IF(IFERROR(SEARCH("H340",O512),99)=99,IF(IFERROR(SEARCH("H340",Q512),99)=99,IF(IFERROR(SEARCH("H340",M512),99)=99,IF(IFERROR(SEARCH("H340",R512),99)=99,IF(IFERROR(SEARCH("H341",N512),99)=99,IF(IFERROR(SEARCH("H341",O512),99)=99,IF(IFERROR(SEARCH("H341",Q512),99)=99,IF(IFERROR(SEARCH("H341",M512),99)=99,IF(IFERROR(SEARCH("H341",R512),99)=99,IF(IFERROR(SEARCH("mutagenic",P512),99)=99,IF(IFERROR(SEARCH("suspected mutagenic",S512),99)=99,0,Scoring!$E$15),Scoring!$E$14),Scoring!$E$13),Scoring!$E$13),Scoring!$E$13),Scoring!$E$13),Scoring!$E$13),Scoring!$E$13),Scoring!$E$13),Scoring!$E$13),Scoring!$E$13),Scoring!$E$13)</f>
        <v>1</v>
      </c>
      <c r="AB512" s="78">
        <f>IF(IFERROR(SEARCH("H360",N512),99)=99,IF(IFERROR(SEARCH("H360",O512),99)=99,IF(IFERROR(SEARCH("H360",Q512),99)=99,IF(IFERROR(SEARCH("H360",M512),99)=99,IF(IFERROR(SEARCH("H360",R512),99)=99,IF(IFERROR(SEARCH("H361",N512),99)=99,IF(IFERROR(SEARCH("H361",O512),99)=99,IF(IFERROR(SEARCH("H361",Q512),99)=99,IF(IFERROR(SEARCH("H361",M512),99)=99,IF(IFERROR(SEARCH("H361",R512),99)=99,IF(IFERROR(SEARCH("reproduction",P512),99)=99,IF(IFERROR(SEARCH("suspected reprotoxic",S512),99)=99,IF(IFERROR(SEARCH("reprotoxic",S512),99)=99,IF(IFERROR(SEARCH("reprotoxic",K512),99)=99,0,Scoring!$E$18),Scoring!$E$18),Scoring!$E$19),Scoring!$E$17),Scoring!$E$16),Scoring!$E$16),Scoring!$E$16),Scoring!$E$16),Scoring!$E$16),Scoring!$E$16),Scoring!$E$16),Scoring!$E$16),Scoring!$E$16),Scoring!$E$16)</f>
        <v>1</v>
      </c>
      <c r="AC512" s="78">
        <f>IF(IFERROR(SEARCH("57f",L512),99)=99,IF(IFERROR(SEARCH("57(f)",P512),99)=99,0,Scoring!$E$20),Scoring!$E$20)</f>
        <v>0</v>
      </c>
      <c r="AD512" s="78">
        <f>IF(IFERROR(SEARCH("CAT1",T512),99)=99,IF(IFERROR(SEARCH("CAT2",T512),99)=99,IF(IFERROR(SEARCH("CAT3",T512),99)=99,IF(IFERROR(SEARCH("concluded to be endocrine",K512),99)=99,IF(IFERROR(SEARCH("categorised as endocrine",K512),99)=99,IF(IFERROR(SEARCH("endocrine disrupting",P512),99)=99,IF(IFERROR(SEARCH("endocrine disrupting",K512),99)=99,IF(IFERROR(SEARCH("suspected endocrine",S512),99)=99,IF(IFERROR(SEARCH("potential endocrine",S512),99)=99,0,Scoring!$E$25),Scoring!$E$25),Scoring!$E$24),Scoring!$E$24),Scoring!$E$24),Scoring!$E$24),Scoring!$E$23),Scoring!$E$22),Scoring!$E$21)</f>
        <v>0</v>
      </c>
      <c r="AE512" s="78">
        <f>IF(IFERROR(SEARCH("suspected sensitiser",S512),99)=99,IF(IFERROR(SEARCH("sensitiser",S512),99)=99,IF(IFERROR(SEARCH("other hazard based concern",S512),99)=99,0,Scoring!$E$28),Scoring!$E$26),Scoring!$E$27)</f>
        <v>0</v>
      </c>
      <c r="AF512" s="78">
        <f>IF(IFERROR(M512,1)=1,IF(IFERROR(N512,1)=1,IF(IFERROR(O512,1)=1,IF(IFERROR(Q512,1)=1,IF(IFERROR(R512,1)=1,IF(IFERROR(T512,1)=1,IF(IFERROR(K512,1)=1,IF(IFERROR(P512,1)=1,IF(IFERROR(S512,1)=1,Scoring!$E$29,0),0),0),0),0),0),0),0),0)</f>
        <v>0</v>
      </c>
      <c r="AG512" s="78">
        <f t="shared" si="43"/>
        <v>3</v>
      </c>
      <c r="AI512" s="93"/>
      <c r="AJ512" s="94"/>
      <c r="AK512" s="76"/>
      <c r="AL512" s="75"/>
      <c r="AN512" s="79"/>
      <c r="AO512" s="79"/>
      <c r="AP512" s="79"/>
      <c r="AQ512" s="79"/>
      <c r="AR512" s="79"/>
      <c r="AS512" s="78"/>
      <c r="AU512" s="79">
        <f>IF(IFERROR(F512,99)=99,IF(IFERROR(G512,99)=99,IF(IFERROR(H512,99)=99,IF(IFERROR(I512,99)=99,IF(IFERROR(E512,99)=99,IF(IFERROR(J512,99)=99,0,Scoring!$B$7),Scoring!$B$3),Scoring!$B$2),Scoring!$B$6),Scoring!$B$5),Scoring!$B$4)</f>
        <v>1</v>
      </c>
      <c r="AV512" s="78">
        <f t="shared" si="44"/>
        <v>3</v>
      </c>
      <c r="AW512" s="78"/>
      <c r="AX512" s="66"/>
      <c r="AY512" s="78"/>
      <c r="AZ512" s="76"/>
      <c r="BA512" s="76"/>
      <c r="BB512" s="76"/>
    </row>
    <row r="513" spans="1:54" x14ac:dyDescent="0.25">
      <c r="A513" s="80" t="s">
        <v>6168</v>
      </c>
      <c r="B513" s="80" t="s">
        <v>30</v>
      </c>
      <c r="C513" s="80" t="s">
        <v>6169</v>
      </c>
      <c r="D513" s="80" t="s">
        <v>11212</v>
      </c>
      <c r="E513" s="76" t="str">
        <f>IF(C513="-",IF(A513="-",VLOOKUP(D513,'sin-list 180320_update'!$C$2:$C$835,1,FALSE),VLOOKUP(A513,'sin-list 180320_update'!$A$2:$A$835,1,FALSE)),VLOOKUP(C513,'sin-list 180320_update'!$B$2:$B$835,1,FALSE))</f>
        <v>211-765-7</v>
      </c>
      <c r="F513" s="76" t="e">
        <f>IF($C513="-",IF($A513="-",VLOOKUP($D513,'REACH Bilaga XVII_update'!$A$5:$A$131,1,FALSE),VLOOKUP($A513,'REACH Bilaga XVII_update'!$C$5:$C$131,1,FALSE)),VLOOKUP($C513,'REACH Bilaga XVII_update'!$B$5:$B$131,1,FALSE))</f>
        <v>#N/A</v>
      </c>
      <c r="G513" s="76" t="str">
        <f>IF($C513="-",IF($A513="-",VLOOKUP($D513,' REACH Bilaga 59_update'!$A$5:$A$210,1,FALSE),VLOOKUP($A513,' REACH Bilaga 59_update'!$D$5:$D$210,1,FALSE)),VLOOKUP($C513,' REACH Bilaga 59_update'!$C$5:$C$210,1,FALSE))</f>
        <v>211-765-7</v>
      </c>
      <c r="H513" s="76" t="e">
        <f>IF($C513="-",IF($A513="-",VLOOKUP($D513,'REACH Bilaga XIV_update'!$A$5:$A$110,1,FALSE),VLOOKUP($A513,'REACH Bilaga XIV_update'!$D$5:$D$110,1,FALSE)),VLOOKUP($C513,'REACH Bilaga XIV_update'!$C$5:$C$110,1,FALSE))</f>
        <v>#N/A</v>
      </c>
      <c r="I513" s="76" t="e">
        <f>IF($C513="-",IF($A513="-",VLOOKUP($D513,CoRAP_update!$A$5:$A$376,1,FALSE),VLOOKUP($A513,CoRAP_update!$D$5:$D$376,1,FALSE)),VLOOKUP($C513,CoRAP_update!$C$5:$C$376,1,FALSE))</f>
        <v>#N/A</v>
      </c>
      <c r="J513" s="76" t="e">
        <f>IF($C513="-",IF($A513="-",VLOOKUP($D513,EDC_update!$C$2:$C$450,1,FALSE),VLOOKUP($A513,EDC_update!$B$2:$B$450,1,FALSE)),VLOOKUP($C513,EDC_update!$L$2:$L$450,1,FALSE))</f>
        <v>#N/A</v>
      </c>
      <c r="K513" s="76" t="str">
        <f>IF($C513="-",IF($A513="-",IF(VLOOKUP($D513,'sin-list 180320_update'!$C$2:$S$835,3,FALSE)="",NA(),VLOOKUP($D513,'sin-list 180320_update'!$C$2:$S$835,3,FALSE)),IF(VLOOKUP($A513,'sin-list 180320_update'!$A$2:$S$835,5,FALSE)="",NA(),VLOOKUP($A513,'sin-list 180320_update'!$A$2:$S$835,5,FALSE))),IF(VLOOKUP($C513,'sin-list 180320_update'!$B$2:$S$835,4,FALSE)="",NA(),VLOOKUP($C513,'sin-list 180320_update'!$B$2:$S$835,4,FALSE)))</f>
        <v>Classified CMR according to Annex VI of Regulation 1272/2008</v>
      </c>
      <c r="L513" s="76" t="str">
        <f>IF($C513="-",IF($A513="-",VLOOKUP($D513,'sin-list 180320_update'!$C$2:$S$835,6,FALSE),VLOOKUP($A513,'sin-list 180320_update'!$A$2:$S$835,8,FALSE)),VLOOKUP($C513,'sin-list 180320_update'!$B$2:$S$835,7,FALSE))</f>
        <v xml:space="preserve">Repr. 1B </v>
      </c>
      <c r="M513" s="76" t="str">
        <f>IF($C513="-",IF($A513="-",IF(VLOOKUP($D513,'sin-list 180320_update'!$C$2:$S$835,8,FALSE)="",NA(),VLOOKUP($D513,'sin-list 180320_update'!$C$2:$S$835,8,FALSE)),IF(VLOOKUP($A513,'sin-list 180320_update'!$A$2:$S$835,10,FALSE)="",NA(),VLOOKUP($A513,'sin-list 180320_update'!$A$2:$S$835,10,FALSE))),IF(VLOOKUP($C513,'sin-list 180320_update'!$B$2:$S$835,9,FALSE)="",NA(),VLOOKUP($C513,'sin-list 180320_update'!$B$2:$S$835,9,FALSE)))</f>
        <v>H369Df</v>
      </c>
      <c r="N513" s="76" t="e">
        <f>IF($C513="-",IF($A513="-",IF(VLOOKUP($D513,'REACH Bilaga XVII_update'!$A$5:$E$131,4,FALSE)="",NA(),VLOOKUP($D513,'REACH Bilaga XVII_update'!$A$5:$E$131,4,FALSE)),IF(VLOOKUP($A513,'REACH Bilaga XVII_update'!$C$5:$D$131,2,FALSE)="",NA(),VLOOKUP($A513,'REACH Bilaga XVII_update'!$C$5:$D$131,2,FALSE))),IF(VLOOKUP($C513,'REACH Bilaga XVII_update'!$B$5:$D$131,3,FALSE)="",NA(),VLOOKUP($C513,'REACH Bilaga XVII_update'!$B$5:$D$131,3,FALSE)))</f>
        <v>#N/A</v>
      </c>
      <c r="O513" s="76" t="str">
        <f>IF($C513="-",IF($A513="-",IF(VLOOKUP($D513,' REACH Bilaga 59_update'!$A$5:$E$210,5,FALSE)="",NA(),VLOOKUP($D513,' REACH Bilaga 59_update'!$A$5:$E$210,5,FALSE)),IF(VLOOKUP($A513,' REACH Bilaga 59_update'!$D$5:$E$210,2,FALSE)="",NA(),VLOOKUP($A513,' REACH Bilaga 59_update'!$D$5:$E$210,2,FALSE))),IF(VLOOKUP($C513,' REACH Bilaga 59_update'!$C$5:$E$210,3,FALSE)="",NA(),VLOOKUP($C513,' REACH Bilaga 59_update'!$C$5:$E$210,3,FALSE)))</f>
        <v>H369Df</v>
      </c>
      <c r="P513" s="76" t="str">
        <f>IF(C513="-",IF(A513="-",IFERROR(VLOOKUP($D513,' REACH Bilaga 59_update'!$A$5:$F$210,MATCH(Sammanfattning!P$1,' REACH Bilaga 59_update'!$A$4:$F$4,0),FALSE),VLOOKUP($D513,'REACH Bilaga XIV_update'!$A$4:$H$110,MATCH(Sammanfattning!P$1,'REACH Bilaga XIV_update'!$A$4:$H$4,0),FALSE)),IFERROR(VLOOKUP($A513,' REACH Bilaga 59_update'!$D$5:$F$210,MATCH(Sammanfattning!P$1,' REACH Bilaga 59_update'!$D$4:$F$4,0),FALSE),VLOOKUP($A513,'REACH Bilaga XIV_update'!$D$4:$H$110,MATCH(Sammanfattning!P$1,'REACH Bilaga XIV_update'!$D$4:$H$4,0),FALSE))),IFERROR(VLOOKUP($C513,' REACH Bilaga 59_update'!$C$5:$F$210,MATCH(Sammanfattning!P$1,' REACH Bilaga 59_update'!$C$4:$F$4,0),FALSE),VLOOKUP($C513,'REACH Bilaga XIV_update'!$C$4:$H$110,MATCH(Sammanfattning!P$1,'REACH Bilaga XIV_update'!$C$4:$H$4,0),FALSE)))</f>
        <v>Toxic for reproduction (Article 57c)</v>
      </c>
      <c r="Q513" s="76" t="e">
        <f>IF($C513="-",IF($A513="-",IF(VLOOKUP($D513,'REACH Bilaga XIV_update'!$A$5:$I$110,9,FALSE)="",NA(),VLOOKUP($D513,'REACH Bilaga XIV_update'!$A$5:$I$110,9,FALSE)),IF(VLOOKUP($A513,'REACH Bilaga XIV_update'!$D$5:$I$110,6,FALSE)="",NA(),VLOOKUP($A513,'REACH Bilaga XIV_update'!$D$5:$I$110,6,FALSE))),IF(VLOOKUP($C513,'REACH Bilaga XIV_update'!$C$5:$I$110,7,FALSE)="",NA(),VLOOKUP($C513,'REACH Bilaga XIV_update'!$C$5:$I$110,7,FALSE)))</f>
        <v>#N/A</v>
      </c>
      <c r="R513" s="76" t="e">
        <f>IF($C513="-",IF($A513="-",IF(VLOOKUP($D513,CoRAP_update!$A$5:$O$376,15,FALSE)="",NA(),VLOOKUP($D513,CoRAP_update!$A$5:$O$376,15,FALSE)),IF(VLOOKUP($A513,CoRAP_update!$D$5:$O$376,12,FALSE)="",NA(),VLOOKUP($A513,CoRAP_update!$D$5:$O$376,12,FALSE))),IF(VLOOKUP($C513,CoRAP_update!$C$5:$O$376,13,FALSE)="",NA(),VLOOKUP($C513,CoRAP_update!$C$5:$O$376,13,FALSE)))</f>
        <v>#N/A</v>
      </c>
      <c r="S513" s="144" t="e">
        <f>IF($C513="-",IF($A513="-",VLOOKUP($D513,CoRAP_update!$A$5:$J$376,MATCH(Sammanfattning!S$1,CoRAP_update!$A$4:$J$4,0),FALSE),VLOOKUP($A513,CoRAP_update!$D$5:$J$376,MATCH(Sammanfattning!S$1,CoRAP_update!$D$4:$J$4,0),FALSE)),VLOOKUP($C513,CoRAP_update!$C$5:$J$376,MATCH(Sammanfattning!S$1,CoRAP_update!$C$4:$J$4,0),FALSE))</f>
        <v>#N/A</v>
      </c>
      <c r="T513" s="76" t="e">
        <f>IF($A513="-",VLOOKUP($D513,EDC_update!$C$2:$F$450,4,FALSE),VLOOKUP($A513,EDC_update!$B$2:$F$450,5,FALSE))</f>
        <v>#N/A</v>
      </c>
      <c r="V513" s="78">
        <f>IF(IFERROR(SEARCH("PBT",P513),99)=99,IF(IFERROR(SEARCH("suspected PBT",S513),99)=99,IF(IFERROR(SEARCH("concluded to be PBT",K513),99)=99,IF(IFERROR(SEARCH("PBT",S513),99)=99,IF(IFERROR(SEARCH("PBT cand",L513),99)=99,IF(IFERROR(SEARCH("PBT",L513),99)=99,IF(IFERROR(SEARCH("persistent, bioackumulative and toxic properties",K513),99)=99,0,Scoring!$E$3),Scoring!$E$3),Scoring!$E$7),Scoring!$E$3),Scoring!$E$5),Scoring!$E$6),Scoring!$E$3)</f>
        <v>0</v>
      </c>
      <c r="W513" s="78">
        <f>IF(IFERROR(SEARCH("vPvB",P513),99)=99,IF(IFERROR(SEARCH("suspected pbt/vPvB",S513),99)=99,IF(IFERROR(SEARCH("vPvB",S513),99)=99,IF(IFERROR(SEARCH("concluded to be a vPvB",S513),99)=99,IF(IFERROR(SEARCH("identified as vPvB",K513),99)=99,IF(IFERROR(SEARCH("concluded to be a vPvB",K513),99)=99,IF(IFERROR(SEARCH("concluded to be both pbt and vPvB",S513),99)=99,IF(IFERROR(SEARCH("concluded to be both pbt and vPvB",K513),99)=99,0,Scoring!$E$5),Scoring!$E$5),Scoring!$E$5),Scoring!$E$5),Scoring!$E$5),Scoring!$E$4),Scoring!$E$6),Scoring!$E$4)</f>
        <v>0</v>
      </c>
      <c r="X513" s="78">
        <f>IF(IFERROR(SEARCH("H410",N513),99)=99,IF(IFERROR(SEARCH("H410",O513),99)=99,IF(IFERROR(SEARCH("H410",Q513),99)=99,IF(IFERROR(SEARCH("H410",M513),99)=99,IF(IFERROR(SEARCH("H410",R513),99)=99,IF(IFERROR(SEARCH("H411",N513),99)=99,IF(IFERROR(SEARCH("H411",O513),99)=99,IF(IFERROR(SEARCH("H411",Q513),99)=99,IF(IFERROR(SEARCH("H411",M513),99)=99,IF(IFERROR(SEARCH("H411",R513),99)=99,IF(IFERROR(SEARCH("H413",N513),99)=99,IF(IFERROR(SEARCH("H413",O513),99)=99,IF(IFERROR(SEARCH("H413",Q513),99)=99,IF(IFERROR(SEARCH("H413",M513),99)=99,IF(IFERROR(SEARCH("H413",R513),99)=99,IF(IFERROR(SEARCH("H412",N513),99)=99,IF(IFERROR(SEARCH("H412",O513),99)=99,IF(IFERROR(SEARCH("H412",Q513),99)=99,IF(IFERROR(SEARCH("H412",M513),99)=99,IF(IFERROR(SEARCH("H412",R513),99)=99,0,Scoring!$E$2),Scoring!$E$2),Scoring!$E$2),Scoring!$E$2),Scoring!$E$2),Scoring!$E$2),Scoring!$E$2),Scoring!$E$2),Scoring!$E$2),Scoring!$E$2),Scoring!$E$2),Scoring!$E$2),Scoring!$E$2),Scoring!$E$2),Scoring!$E$2),Scoring!$E$2),Scoring!$E$2),Scoring!$E$2),Scoring!$E$2),Scoring!$E$2)</f>
        <v>0</v>
      </c>
      <c r="Y513" s="78">
        <f>IF(IFERROR(SEARCH("CMR",K513),99)=99,IF(IFERROR(SEARCH("Suspected CMR",S513),99)=99,IF(IFERROR(SEARCH("CMR",S513),99)=99,0,Scoring!$E$8),Scoring!$E$9),Scoring!$E$8)</f>
        <v>3</v>
      </c>
      <c r="Z513" s="78">
        <f>IF(IFERROR(SEARCH("H350",N513),99)=99,IF(IFERROR(SEARCH("H350",O513),99)=99,IF(IFERROR(SEARCH("H350",Q513),99)=99,IF(IFERROR(SEARCH("H350",M513),99)=99,IF(IFERROR(SEARCH("H350",R513),99)=99,IF(IFERROR(SEARCH("H351",N513),99)=99,IF(IFERROR(SEARCH("H351",O513),99)=99,IF(IFERROR(SEARCH("H351",Q513),99)=99,IF(IFERROR(SEARCH("H351",M513),99)=99,IF(IFERROR(SEARCH("H351",R513),99)=99,IF(IFERROR(SEARCH("carcinogenic",P513),99)=99,IF(IFERROR(SEARCH("suspected carcinogenic",S513),99)=99,0,Scoring!$E$12),Scoring!$E$11),Scoring!$E$10),Scoring!$E$10),Scoring!$E$10),Scoring!$E$10),Scoring!$E$10),Scoring!$E$10),Scoring!$E$10),Scoring!$E$10),Scoring!$E$10),Scoring!$E$10)</f>
        <v>0</v>
      </c>
      <c r="AA513" s="78">
        <f>IF(IFERROR(SEARCH("H340",N513),99)=99,IF(IFERROR(SEARCH("H340",O513),99)=99,IF(IFERROR(SEARCH("H340",Q513),99)=99,IF(IFERROR(SEARCH("H340",M513),99)=99,IF(IFERROR(SEARCH("H340",R513),99)=99,IF(IFERROR(SEARCH("H341",N513),99)=99,IF(IFERROR(SEARCH("H341",O513),99)=99,IF(IFERROR(SEARCH("H341",Q513),99)=99,IF(IFERROR(SEARCH("H341",M513),99)=99,IF(IFERROR(SEARCH("H341",R513),99)=99,IF(IFERROR(SEARCH("mutagenic",P513),99)=99,IF(IFERROR(SEARCH("suspected mutagenic",S513),99)=99,0,Scoring!$E$15),Scoring!$E$14),Scoring!$E$13),Scoring!$E$13),Scoring!$E$13),Scoring!$E$13),Scoring!$E$13),Scoring!$E$13),Scoring!$E$13),Scoring!$E$13),Scoring!$E$13),Scoring!$E$13)</f>
        <v>0</v>
      </c>
      <c r="AB513" s="78">
        <f>IF(IFERROR(SEARCH("H360",N513),99)=99,IF(IFERROR(SEARCH("H360",O513),99)=99,IF(IFERROR(SEARCH("H360",Q513),99)=99,IF(IFERROR(SEARCH("H360",M513),99)=99,IF(IFERROR(SEARCH("H360",R513),99)=99,IF(IFERROR(SEARCH("H361",N513),99)=99,IF(IFERROR(SEARCH("H361",O513),99)=99,IF(IFERROR(SEARCH("H361",Q513),99)=99,IF(IFERROR(SEARCH("H361",M513),99)=99,IF(IFERROR(SEARCH("H361",R513),99)=99,IF(IFERROR(SEARCH("reproduction",P513),99)=99,IF(IFERROR(SEARCH("suspected reprotoxic",S513),99)=99,IF(IFERROR(SEARCH("reprotoxic",S513),99)=99,IF(IFERROR(SEARCH("reprotoxic",K513),99)=99,0,Scoring!$E$18),Scoring!$E$18),Scoring!$E$19),Scoring!$E$17),Scoring!$E$16),Scoring!$E$16),Scoring!$E$16),Scoring!$E$16),Scoring!$E$16),Scoring!$E$16),Scoring!$E$16),Scoring!$E$16),Scoring!$E$16),Scoring!$E$16)</f>
        <v>1</v>
      </c>
      <c r="AC513" s="78">
        <f>IF(IFERROR(SEARCH("57f",L513),99)=99,IF(IFERROR(SEARCH("57(f)",P513),99)=99,0,Scoring!$E$20),Scoring!$E$20)</f>
        <v>0</v>
      </c>
      <c r="AD513" s="78">
        <f>IF(IFERROR(SEARCH("CAT1",T513),99)=99,IF(IFERROR(SEARCH("CAT2",T513),99)=99,IF(IFERROR(SEARCH("CAT3",T513),99)=99,IF(IFERROR(SEARCH("concluded to be endocrine",K513),99)=99,IF(IFERROR(SEARCH("categorised as endocrine",K513),99)=99,IF(IFERROR(SEARCH("endocrine disrupting",P513),99)=99,IF(IFERROR(SEARCH("endocrine disrupting",K513),99)=99,IF(IFERROR(SEARCH("suspected endocrine",S513),99)=99,IF(IFERROR(SEARCH("potential endocrine",S513),99)=99,0,Scoring!$E$25),Scoring!$E$25),Scoring!$E$24),Scoring!$E$24),Scoring!$E$24),Scoring!$E$24),Scoring!$E$23),Scoring!$E$22),Scoring!$E$21)</f>
        <v>0</v>
      </c>
      <c r="AE513" s="78">
        <f>IF(IFERROR(SEARCH("suspected sensitiser",S513),99)=99,IF(IFERROR(SEARCH("sensitiser",S513),99)=99,IF(IFERROR(SEARCH("other hazard based concern",S513),99)=99,0,Scoring!$E$28),Scoring!$E$26),Scoring!$E$27)</f>
        <v>0</v>
      </c>
      <c r="AF513" s="78">
        <f>IF(IFERROR(M513,1)=1,IF(IFERROR(N513,1)=1,IF(IFERROR(O513,1)=1,IF(IFERROR(Q513,1)=1,IF(IFERROR(R513,1)=1,IF(IFERROR(T513,1)=1,IF(IFERROR(K513,1)=1,IF(IFERROR(P513,1)=1,IF(IFERROR(S513,1)=1,Scoring!$E$29,0),0),0),0),0),0),0),0),0)</f>
        <v>0</v>
      </c>
      <c r="AG513" s="78">
        <f t="shared" si="43"/>
        <v>3</v>
      </c>
      <c r="AI513" s="93"/>
      <c r="AJ513" s="94"/>
      <c r="AK513" s="76"/>
      <c r="AL513" s="75"/>
      <c r="AN513" s="79"/>
      <c r="AO513" s="79"/>
      <c r="AP513" s="79"/>
      <c r="AQ513" s="79"/>
      <c r="AR513" s="79"/>
      <c r="AS513" s="78"/>
      <c r="AU513" s="79">
        <f>IF(IFERROR(F513,99)=99,IF(IFERROR(G513,99)=99,IF(IFERROR(H513,99)=99,IF(IFERROR(I513,99)=99,IF(IFERROR(E513,99)=99,IF(IFERROR(J513,99)=99,0,Scoring!$B$7),Scoring!$B$3),Scoring!$B$2),Scoring!$B$6),Scoring!$B$5),Scoring!$B$4)</f>
        <v>1</v>
      </c>
      <c r="AV513" s="78">
        <f t="shared" si="44"/>
        <v>3</v>
      </c>
      <c r="AW513" s="78"/>
      <c r="AX513" s="66"/>
      <c r="AY513" s="78"/>
      <c r="AZ513" s="76"/>
      <c r="BB513" s="76"/>
    </row>
    <row r="514" spans="1:54" x14ac:dyDescent="0.25">
      <c r="A514" s="77" t="s">
        <v>4929</v>
      </c>
      <c r="B514" s="76" t="str">
        <f>C514</f>
        <v>212-783-8</v>
      </c>
      <c r="C514" s="77" t="s">
        <v>4928</v>
      </c>
      <c r="D514" s="77" t="s">
        <v>4927</v>
      </c>
      <c r="E514" s="76" t="e">
        <f>IF(C514="-",IF(A514="-",VLOOKUP(D514,'sin-list 180320_update'!$C$2:$C$835,1,FALSE),VLOOKUP(A514,'sin-list 180320_update'!$A$2:$A$835,1,FALSE)),VLOOKUP(C514,'sin-list 180320_update'!$B$2:$B$835,1,FALSE))</f>
        <v>#N/A</v>
      </c>
      <c r="F514" s="76" t="e">
        <f>IF($C514="-",IF($A514="-",VLOOKUP($D514,'REACH Bilaga XVII_update'!$A$5:$A$131,1,FALSE),VLOOKUP($A514,'REACH Bilaga XVII_update'!$C$5:$C$131,1,FALSE)),VLOOKUP($C514,'REACH Bilaga XVII_update'!$B$5:$B$131,1,FALSE))</f>
        <v>#N/A</v>
      </c>
      <c r="G514" s="76" t="e">
        <f>IF($C514="-",IF($A514="-",VLOOKUP($D514,' REACH Bilaga 59_update'!$A$5:$A$210,1,FALSE),VLOOKUP($A514,' REACH Bilaga 59_update'!$D$5:$D$210,1,FALSE)),VLOOKUP($C514,' REACH Bilaga 59_update'!$C$5:$C$210,1,FALSE))</f>
        <v>#N/A</v>
      </c>
      <c r="H514" s="76" t="e">
        <f>IF($C514="-",IF($A514="-",VLOOKUP($D514,'REACH Bilaga XIV_update'!$A$5:$A$110,1,FALSE),VLOOKUP($A514,'REACH Bilaga XIV_update'!$D$5:$D$110,1,FALSE)),VLOOKUP($C514,'REACH Bilaga XIV_update'!$C$5:$C$110,1,FALSE))</f>
        <v>#N/A</v>
      </c>
      <c r="I514" s="76" t="str">
        <f>IF($C514="-",IF($A514="-",VLOOKUP($D514,CoRAP_update!$A$5:$A$376,1,FALSE),VLOOKUP($A514,CoRAP_update!$D$5:$D$376,1,FALSE)),VLOOKUP($C514,CoRAP_update!$C$5:$C$376,1,FALSE))</f>
        <v>212-783-8</v>
      </c>
      <c r="J514" s="76" t="e">
        <f>IF($C514="-",IF($A514="-",VLOOKUP($D514,EDC_update!$C$2:$C$450,1,FALSE),VLOOKUP($A514,EDC_update!$B$2:$B$450,1,FALSE)),VLOOKUP($C514,EDC_update!$L$2:$L$450,1,FALSE))</f>
        <v>#N/A</v>
      </c>
      <c r="K514" s="76" t="e">
        <f>IF($C514="-",IF($A514="-",IF(VLOOKUP($D514,'sin-list 180320_update'!$C$2:$S$835,3,FALSE)="",NA(),VLOOKUP($D514,'sin-list 180320_update'!$C$2:$S$835,3,FALSE)),IF(VLOOKUP($A514,'sin-list 180320_update'!$A$2:$S$835,5,FALSE)="",NA(),VLOOKUP($A514,'sin-list 180320_update'!$A$2:$S$835,5,FALSE))),IF(VLOOKUP($C514,'sin-list 180320_update'!$B$2:$S$835,4,FALSE)="",NA(),VLOOKUP($C514,'sin-list 180320_update'!$B$2:$S$835,4,FALSE)))</f>
        <v>#N/A</v>
      </c>
      <c r="L514" s="76" t="e">
        <f>IF($C514="-",IF($A514="-",VLOOKUP($D514,'sin-list 180320_update'!$C$2:$S$835,6,FALSE),VLOOKUP($A514,'sin-list 180320_update'!$A$2:$S$835,8,FALSE)),VLOOKUP($C514,'sin-list 180320_update'!$B$2:$S$835,7,FALSE))</f>
        <v>#N/A</v>
      </c>
      <c r="M514" s="76" t="e">
        <f>IF($C514="-",IF($A514="-",IF(VLOOKUP($D514,'sin-list 180320_update'!$C$2:$S$835,8,FALSE)="",NA(),VLOOKUP($D514,'sin-list 180320_update'!$C$2:$S$835,8,FALSE)),IF(VLOOKUP($A514,'sin-list 180320_update'!$A$2:$S$835,10,FALSE)="",NA(),VLOOKUP($A514,'sin-list 180320_update'!$A$2:$S$835,10,FALSE))),IF(VLOOKUP($C514,'sin-list 180320_update'!$B$2:$S$835,9,FALSE)="",NA(),VLOOKUP($C514,'sin-list 180320_update'!$B$2:$S$835,9,FALSE)))</f>
        <v>#N/A</v>
      </c>
      <c r="N514" s="76" t="e">
        <f>IF($C514="-",IF($A514="-",IF(VLOOKUP($D514,'REACH Bilaga XVII_update'!$A$5:$E$131,4,FALSE)="",NA(),VLOOKUP($D514,'REACH Bilaga XVII_update'!$A$5:$E$131,4,FALSE)),IF(VLOOKUP($A514,'REACH Bilaga XVII_update'!$C$5:$D$131,2,FALSE)="",NA(),VLOOKUP($A514,'REACH Bilaga XVII_update'!$C$5:$D$131,2,FALSE))),IF(VLOOKUP($C514,'REACH Bilaga XVII_update'!$B$5:$D$131,3,FALSE)="",NA(),VLOOKUP($C514,'REACH Bilaga XVII_update'!$B$5:$D$131,3,FALSE)))</f>
        <v>#N/A</v>
      </c>
      <c r="O514" s="76" t="e">
        <f>IF($C514="-",IF($A514="-",IF(VLOOKUP($D514,' REACH Bilaga 59_update'!$A$5:$E$210,5,FALSE)="",NA(),VLOOKUP($D514,' REACH Bilaga 59_update'!$A$5:$E$210,5,FALSE)),IF(VLOOKUP($A514,' REACH Bilaga 59_update'!$D$5:$E$210,2,FALSE)="",NA(),VLOOKUP($A514,' REACH Bilaga 59_update'!$D$5:$E$210,2,FALSE))),IF(VLOOKUP($C514,' REACH Bilaga 59_update'!$C$5:$E$210,3,FALSE)="",NA(),VLOOKUP($C514,' REACH Bilaga 59_update'!$C$5:$E$210,3,FALSE)))</f>
        <v>#N/A</v>
      </c>
      <c r="P514" s="76" t="e">
        <f>IF(C514="-",IF(A514="-",IFERROR(VLOOKUP($D514,' REACH Bilaga 59_update'!$A$5:$F$210,MATCH(Sammanfattning!P$1,' REACH Bilaga 59_update'!$A$4:$F$4,0),FALSE),VLOOKUP($D514,'REACH Bilaga XIV_update'!$A$4:$H$110,MATCH(Sammanfattning!P$1,'REACH Bilaga XIV_update'!$A$4:$H$4,0),FALSE)),IFERROR(VLOOKUP($A514,' REACH Bilaga 59_update'!$D$5:$F$210,MATCH(Sammanfattning!P$1,' REACH Bilaga 59_update'!$D$4:$F$4,0),FALSE),VLOOKUP($A514,'REACH Bilaga XIV_update'!$D$4:$H$110,MATCH(Sammanfattning!P$1,'REACH Bilaga XIV_update'!$D$4:$H$4,0),FALSE))),IFERROR(VLOOKUP($C514,' REACH Bilaga 59_update'!$C$5:$F$210,MATCH(Sammanfattning!P$1,' REACH Bilaga 59_update'!$C$4:$F$4,0),FALSE),VLOOKUP($C514,'REACH Bilaga XIV_update'!$C$4:$H$110,MATCH(Sammanfattning!P$1,'REACH Bilaga XIV_update'!$C$4:$H$4,0),FALSE)))</f>
        <v>#N/A</v>
      </c>
      <c r="Q514" s="76" t="e">
        <f>IF($C514="-",IF($A514="-",IF(VLOOKUP($D514,'REACH Bilaga XIV_update'!$A$5:$I$110,9,FALSE)="",NA(),VLOOKUP($D514,'REACH Bilaga XIV_update'!$A$5:$I$110,9,FALSE)),IF(VLOOKUP($A514,'REACH Bilaga XIV_update'!$D$5:$I$110,6,FALSE)="",NA(),VLOOKUP($A514,'REACH Bilaga XIV_update'!$D$5:$I$110,6,FALSE))),IF(VLOOKUP($C514,'REACH Bilaga XIV_update'!$C$5:$I$110,7,FALSE)="",NA(),VLOOKUP($C514,'REACH Bilaga XIV_update'!$C$5:$I$110,7,FALSE)))</f>
        <v>#N/A</v>
      </c>
      <c r="R514" s="76" t="e">
        <f>IF($C514="-",IF($A514="-",IF(VLOOKUP($D514,CoRAP_update!$A$5:$O$376,15,FALSE)="",NA(),VLOOKUP($D514,CoRAP_update!$A$5:$O$376,15,FALSE)),IF(VLOOKUP($A514,CoRAP_update!$D$5:$O$376,12,FALSE)="",NA(),VLOOKUP($A514,CoRAP_update!$D$5:$O$376,12,FALSE))),IF(VLOOKUP($C514,CoRAP_update!$C$5:$O$376,13,FALSE)="",NA(),VLOOKUP($C514,CoRAP_update!$C$5:$O$376,13,FALSE)))</f>
        <v>#N/A</v>
      </c>
      <c r="S514" s="144" t="str">
        <f>IF($C514="-",IF($A514="-",VLOOKUP($D514,CoRAP_update!$A$5:$J$376,MATCH(Sammanfattning!S$1,CoRAP_update!$A$4:$J$4,0),FALSE),VLOOKUP($A514,CoRAP_update!$D$5:$J$376,MATCH(Sammanfattning!S$1,CoRAP_update!$D$4:$J$4,0),FALSE)),VLOOKUP($C514,CoRAP_update!$C$5:$J$376,MATCH(Sammanfattning!S$1,CoRAP_update!$C$4:$J$4,0),FALSE))</f>
        <v>CMR#Consumer use#High (aggregated) tonnage#High RCR#Wide dispersive use</v>
      </c>
      <c r="T514" s="76" t="e">
        <f>IF($A514="-",VLOOKUP($D514,EDC_update!$C$2:$F$450,4,FALSE),VLOOKUP($A514,EDC_update!$B$2:$F$450,5,FALSE))</f>
        <v>#N/A</v>
      </c>
      <c r="V514" s="78">
        <f>IF(IFERROR(SEARCH("PBT",P514),99)=99,IF(IFERROR(SEARCH("suspected PBT",S514),99)=99,IF(IFERROR(SEARCH("concluded to be PBT",K514),99)=99,IF(IFERROR(SEARCH("PBT",S514),99)=99,IF(IFERROR(SEARCH("PBT cand",L514),99)=99,IF(IFERROR(SEARCH("PBT",L514),99)=99,IF(IFERROR(SEARCH("persistent, bioackumulative and toxic properties",K514),99)=99,0,Scoring!$E$3),Scoring!$E$3),Scoring!$E$7),Scoring!$E$3),Scoring!$E$5),Scoring!$E$6),Scoring!$E$3)</f>
        <v>0</v>
      </c>
      <c r="W514" s="78">
        <f>IF(IFERROR(SEARCH("vPvB",P514),99)=99,IF(IFERROR(SEARCH("suspected pbt/vPvB",S514),99)=99,IF(IFERROR(SEARCH("vPvB",S514),99)=99,IF(IFERROR(SEARCH("concluded to be a vPvB",S514),99)=99,IF(IFERROR(SEARCH("identified as vPvB",K514),99)=99,IF(IFERROR(SEARCH("concluded to be a vPvB",K514),99)=99,IF(IFERROR(SEARCH("concluded to be both pbt and vPvB",S514),99)=99,IF(IFERROR(SEARCH("concluded to be both pbt and vPvB",K514),99)=99,0,Scoring!$E$5),Scoring!$E$5),Scoring!$E$5),Scoring!$E$5),Scoring!$E$5),Scoring!$E$4),Scoring!$E$6),Scoring!$E$4)</f>
        <v>0</v>
      </c>
      <c r="X514" s="78">
        <f>IF(IFERROR(SEARCH("H410",N514),99)=99,IF(IFERROR(SEARCH("H410",O514),99)=99,IF(IFERROR(SEARCH("H410",Q514),99)=99,IF(IFERROR(SEARCH("H410",M514),99)=99,IF(IFERROR(SEARCH("H410",R514),99)=99,IF(IFERROR(SEARCH("H411",N514),99)=99,IF(IFERROR(SEARCH("H411",O514),99)=99,IF(IFERROR(SEARCH("H411",Q514),99)=99,IF(IFERROR(SEARCH("H411",M514),99)=99,IF(IFERROR(SEARCH("H411",R514),99)=99,IF(IFERROR(SEARCH("H413",N514),99)=99,IF(IFERROR(SEARCH("H413",O514),99)=99,IF(IFERROR(SEARCH("H413",Q514),99)=99,IF(IFERROR(SEARCH("H413",M514),99)=99,IF(IFERROR(SEARCH("H413",R514),99)=99,IF(IFERROR(SEARCH("H412",N514),99)=99,IF(IFERROR(SEARCH("H412",O514),99)=99,IF(IFERROR(SEARCH("H412",Q514),99)=99,IF(IFERROR(SEARCH("H412",M514),99)=99,IF(IFERROR(SEARCH("H412",R514),99)=99,0,Scoring!$E$2),Scoring!$E$2),Scoring!$E$2),Scoring!$E$2),Scoring!$E$2),Scoring!$E$2),Scoring!$E$2),Scoring!$E$2),Scoring!$E$2),Scoring!$E$2),Scoring!$E$2),Scoring!$E$2),Scoring!$E$2),Scoring!$E$2),Scoring!$E$2),Scoring!$E$2),Scoring!$E$2),Scoring!$E$2),Scoring!$E$2),Scoring!$E$2)</f>
        <v>0</v>
      </c>
      <c r="Y514" s="78">
        <f>IF(IFERROR(SEARCH("CMR",K514),99)=99,IF(IFERROR(SEARCH("Suspected CMR",S514),99)=99,IF(IFERROR(SEARCH("CMR",S514),99)=99,0,Scoring!$E$8),Scoring!$E$9),Scoring!$E$8)</f>
        <v>3</v>
      </c>
      <c r="Z514" s="78">
        <f>IF(IFERROR(SEARCH("H350",N514),99)=99,IF(IFERROR(SEARCH("H350",O514),99)=99,IF(IFERROR(SEARCH("H350",Q514),99)=99,IF(IFERROR(SEARCH("H350",M514),99)=99,IF(IFERROR(SEARCH("H350",R514),99)=99,IF(IFERROR(SEARCH("H351",N514),99)=99,IF(IFERROR(SEARCH("H351",O514),99)=99,IF(IFERROR(SEARCH("H351",Q514),99)=99,IF(IFERROR(SEARCH("H351",M514),99)=99,IF(IFERROR(SEARCH("H351",R514),99)=99,IF(IFERROR(SEARCH("carcinogenic",P514),99)=99,IF(IFERROR(SEARCH("suspected carcinogenic",S514),99)=99,0,Scoring!$E$12),Scoring!$E$11),Scoring!$E$10),Scoring!$E$10),Scoring!$E$10),Scoring!$E$10),Scoring!$E$10),Scoring!$E$10),Scoring!$E$10),Scoring!$E$10),Scoring!$E$10),Scoring!$E$10)</f>
        <v>0</v>
      </c>
      <c r="AA514" s="78">
        <f>IF(IFERROR(SEARCH("H340",N514),99)=99,IF(IFERROR(SEARCH("H340",O514),99)=99,IF(IFERROR(SEARCH("H340",Q514),99)=99,IF(IFERROR(SEARCH("H340",M514),99)=99,IF(IFERROR(SEARCH("H340",R514),99)=99,IF(IFERROR(SEARCH("H341",N514),99)=99,IF(IFERROR(SEARCH("H341",O514),99)=99,IF(IFERROR(SEARCH("H341",Q514),99)=99,IF(IFERROR(SEARCH("H341",M514),99)=99,IF(IFERROR(SEARCH("H341",R514),99)=99,IF(IFERROR(SEARCH("mutagenic",P514),99)=99,IF(IFERROR(SEARCH("suspected mutagenic",S514),99)=99,0,Scoring!$E$15),Scoring!$E$14),Scoring!$E$13),Scoring!$E$13),Scoring!$E$13),Scoring!$E$13),Scoring!$E$13),Scoring!$E$13),Scoring!$E$13),Scoring!$E$13),Scoring!$E$13),Scoring!$E$13)</f>
        <v>0</v>
      </c>
      <c r="AB514" s="78">
        <f>IF(IFERROR(SEARCH("H360",N514),99)=99,IF(IFERROR(SEARCH("H360",O514),99)=99,IF(IFERROR(SEARCH("H360",Q514),99)=99,IF(IFERROR(SEARCH("H360",M514),99)=99,IF(IFERROR(SEARCH("H360",R514),99)=99,IF(IFERROR(SEARCH("H361",N514),99)=99,IF(IFERROR(SEARCH("H361",O514),99)=99,IF(IFERROR(SEARCH("H361",Q514),99)=99,IF(IFERROR(SEARCH("H361",M514),99)=99,IF(IFERROR(SEARCH("H361",R514),99)=99,IF(IFERROR(SEARCH("reproduction",P514),99)=99,IF(IFERROR(SEARCH("suspected reprotoxic",S514),99)=99,IF(IFERROR(SEARCH("reprotoxic",S514),99)=99,IF(IFERROR(SEARCH("reprotoxic",K514),99)=99,0,Scoring!$E$18),Scoring!$E$18),Scoring!$E$19),Scoring!$E$17),Scoring!$E$16),Scoring!$E$16),Scoring!$E$16),Scoring!$E$16),Scoring!$E$16),Scoring!$E$16),Scoring!$E$16),Scoring!$E$16),Scoring!$E$16),Scoring!$E$16)</f>
        <v>0</v>
      </c>
      <c r="AC514" s="78">
        <f>IF(IFERROR(SEARCH("57f",L514),99)=99,IF(IFERROR(SEARCH("57(f)",P514),99)=99,0,Scoring!$E$20),Scoring!$E$20)</f>
        <v>0</v>
      </c>
      <c r="AD514" s="78">
        <f>IF(IFERROR(SEARCH("CAT1",T514),99)=99,IF(IFERROR(SEARCH("CAT2",T514),99)=99,IF(IFERROR(SEARCH("CAT3",T514),99)=99,IF(IFERROR(SEARCH("concluded to be endocrine",K514),99)=99,IF(IFERROR(SEARCH("categorised as endocrine",K514),99)=99,IF(IFERROR(SEARCH("endocrine disrupting",P514),99)=99,IF(IFERROR(SEARCH("endocrine disrupting",K514),99)=99,IF(IFERROR(SEARCH("suspected endocrine",S514),99)=99,IF(IFERROR(SEARCH("potential endocrine",S514),99)=99,0,Scoring!$E$25),Scoring!$E$25),Scoring!$E$24),Scoring!$E$24),Scoring!$E$24),Scoring!$E$24),Scoring!$E$23),Scoring!$E$22),Scoring!$E$21)</f>
        <v>0</v>
      </c>
      <c r="AE514" s="78">
        <f>IF(IFERROR(SEARCH("suspected sensitiser",S514),99)=99,IF(IFERROR(SEARCH("sensitiser",S514),99)=99,IF(IFERROR(SEARCH("other hazard based concern",S514),99)=99,0,Scoring!$E$28),Scoring!$E$26),Scoring!$E$27)</f>
        <v>0</v>
      </c>
      <c r="AF514" s="78">
        <f>IF(IFERROR(M514,1)=1,IF(IFERROR(N514,1)=1,IF(IFERROR(O514,1)=1,IF(IFERROR(Q514,1)=1,IF(IFERROR(R514,1)=1,IF(IFERROR(T514,1)=1,IF(IFERROR(K514,1)=1,IF(IFERROR(P514,1)=1,IF(IFERROR(S514,1)=1,Scoring!$E$29,0),0),0),0),0),0),0),0),0)</f>
        <v>0</v>
      </c>
      <c r="AG514" s="78">
        <f t="shared" ref="AG514:AG577" si="47">V514+W514+X514+AD514+AE514+AF514+IF(Y514&gt;0,Y514,SUM(Z514:AB514))+AC514</f>
        <v>3</v>
      </c>
      <c r="AI514" s="93"/>
      <c r="AJ514" s="94"/>
      <c r="AK514" s="76"/>
      <c r="AL514" s="75"/>
      <c r="AN514" s="79"/>
      <c r="AO514" s="79"/>
      <c r="AP514" s="79"/>
      <c r="AQ514" s="79"/>
      <c r="AR514" s="79"/>
      <c r="AS514" s="78"/>
      <c r="AU514" s="79">
        <f>IF(IFERROR(F514,99)=99,IF(IFERROR(G514,99)=99,IF(IFERROR(H514,99)=99,IF(IFERROR(I514,99)=99,IF(IFERROR(E514,99)=99,IF(IFERROR(J514,99)=99,0,Scoring!$B$7),Scoring!$B$3),Scoring!$B$2),Scoring!$B$6),Scoring!$B$5),Scoring!$B$4)</f>
        <v>0.5</v>
      </c>
      <c r="AV514" s="78">
        <f t="shared" ref="AV514:AV577" si="48">AG514*AU514</f>
        <v>1.5</v>
      </c>
      <c r="AW514" s="78"/>
      <c r="AX514" s="66"/>
      <c r="AY514" s="78"/>
      <c r="AZ514" s="76"/>
      <c r="BA514" s="76"/>
      <c r="BB514" s="76"/>
    </row>
    <row r="515" spans="1:54" x14ac:dyDescent="0.25">
      <c r="A515" s="77" t="s">
        <v>3115</v>
      </c>
      <c r="B515" s="76" t="str">
        <f>C515</f>
        <v>212-828-1</v>
      </c>
      <c r="C515" s="77" t="s">
        <v>2456</v>
      </c>
      <c r="D515" s="77" t="s">
        <v>2457</v>
      </c>
      <c r="E515" s="76" t="str">
        <f>IF(C515="-",IF(A515="-",VLOOKUP(D515,'sin-list 180320_update'!$C$2:$C$835,1,FALSE),VLOOKUP(A515,'sin-list 180320_update'!$A$2:$A$835,1,FALSE)),VLOOKUP(C515,'sin-list 180320_update'!$B$2:$B$835,1,FALSE))</f>
        <v>212-828-1</v>
      </c>
      <c r="F515" s="76" t="e">
        <f>IF($C515="-",IF($A515="-",VLOOKUP($D515,'REACH Bilaga XVII_update'!$A$5:$A$131,1,FALSE),VLOOKUP($A515,'REACH Bilaga XVII_update'!$C$5:$C$131,1,FALSE)),VLOOKUP($C515,'REACH Bilaga XVII_update'!$B$5:$B$131,1,FALSE))</f>
        <v>#N/A</v>
      </c>
      <c r="G515" s="76" t="str">
        <f>IF($C515="-",IF($A515="-",VLOOKUP($D515,' REACH Bilaga 59_update'!$A$5:$A$210,1,FALSE),VLOOKUP($A515,' REACH Bilaga 59_update'!$D$5:$D$210,1,FALSE)),VLOOKUP($C515,' REACH Bilaga 59_update'!$C$5:$C$210,1,FALSE))</f>
        <v>212-828-1</v>
      </c>
      <c r="H515" s="76" t="e">
        <f>IF($C515="-",IF($A515="-",VLOOKUP($D515,'REACH Bilaga XIV_update'!$A$5:$A$110,1,FALSE),VLOOKUP($A515,'REACH Bilaga XIV_update'!$D$5:$D$110,1,FALSE)),VLOOKUP($C515,'REACH Bilaga XIV_update'!$C$5:$C$110,1,FALSE))</f>
        <v>#N/A</v>
      </c>
      <c r="I515" s="76" t="e">
        <f>IF($C515="-",IF($A515="-",VLOOKUP($D515,CoRAP_update!$A$5:$A$376,1,FALSE),VLOOKUP($A515,CoRAP_update!$D$5:$D$376,1,FALSE)),VLOOKUP($C515,CoRAP_update!$C$5:$C$376,1,FALSE))</f>
        <v>#N/A</v>
      </c>
      <c r="J515" s="76" t="e">
        <f>IF($C515="-",IF($A515="-",VLOOKUP($D515,EDC_update!$C$2:$C$450,1,FALSE),VLOOKUP($A515,EDC_update!$B$2:$B$450,1,FALSE)),VLOOKUP($C515,EDC_update!$L$2:$L$450,1,FALSE))</f>
        <v>#N/A</v>
      </c>
      <c r="K515" s="76" t="str">
        <f>IF($C515="-",IF($A515="-",IF(VLOOKUP($D515,'sin-list 180320_update'!$C$2:$S$835,3,FALSE)="",NA(),VLOOKUP($D515,'sin-list 180320_update'!$C$2:$S$835,3,FALSE)),IF(VLOOKUP($A515,'sin-list 180320_update'!$A$2:$S$835,5,FALSE)="",NA(),VLOOKUP($A515,'sin-list 180320_update'!$A$2:$S$835,5,FALSE))),IF(VLOOKUP($C515,'sin-list 180320_update'!$B$2:$S$835,4,FALSE)="",NA(),VLOOKUP($C515,'sin-list 180320_update'!$B$2:$S$835,4,FALSE)))</f>
        <v>Classified CMR according to Annex VI of Regulation 1272/2008</v>
      </c>
      <c r="L515" s="76" t="str">
        <f>IF($C515="-",IF($A515="-",VLOOKUP($D515,'sin-list 180320_update'!$C$2:$S$835,6,FALSE),VLOOKUP($A515,'sin-list 180320_update'!$A$2:$S$835,8,FALSE)),VLOOKUP($C515,'sin-list 180320_update'!$B$2:$S$835,7,FALSE))</f>
        <v>Repr. 1B
Eye Irrit. 2
STOT SE 3
Skin Irrit. 2</v>
      </c>
      <c r="M515" s="76" t="str">
        <f>IF($C515="-",IF($A515="-",IF(VLOOKUP($D515,'sin-list 180320_update'!$C$2:$S$835,8,FALSE)="",NA(),VLOOKUP($D515,'sin-list 180320_update'!$C$2:$S$835,8,FALSE)),IF(VLOOKUP($A515,'sin-list 180320_update'!$A$2:$S$835,10,FALSE)="",NA(),VLOOKUP($A515,'sin-list 180320_update'!$A$2:$S$835,10,FALSE))),IF(VLOOKUP($C515,'sin-list 180320_update'!$B$2:$S$835,9,FALSE)="",NA(),VLOOKUP($C515,'sin-list 180320_update'!$B$2:$S$835,9,FALSE)))</f>
        <v>H360D***
H319
H335
H315</v>
      </c>
      <c r="N515" s="76" t="e">
        <f>IF($C515="-",IF($A515="-",IF(VLOOKUP($D515,'REACH Bilaga XVII_update'!$A$5:$E$131,4,FALSE)="",NA(),VLOOKUP($D515,'REACH Bilaga XVII_update'!$A$5:$E$131,4,FALSE)),IF(VLOOKUP($A515,'REACH Bilaga XVII_update'!$C$5:$D$131,2,FALSE)="",NA(),VLOOKUP($A515,'REACH Bilaga XVII_update'!$C$5:$D$131,2,FALSE))),IF(VLOOKUP($C515,'REACH Bilaga XVII_update'!$B$5:$D$131,3,FALSE)="",NA(),VLOOKUP($C515,'REACH Bilaga XVII_update'!$B$5:$D$131,3,FALSE)))</f>
        <v>#N/A</v>
      </c>
      <c r="O515" s="76" t="str">
        <f>IF($C515="-",IF($A515="-",IF(VLOOKUP($D515,' REACH Bilaga 59_update'!$A$5:$E$210,5,FALSE)="",NA(),VLOOKUP($D515,' REACH Bilaga 59_update'!$A$5:$E$210,5,FALSE)),IF(VLOOKUP($A515,' REACH Bilaga 59_update'!$D$5:$E$210,2,FALSE)="",NA(),VLOOKUP($A515,' REACH Bilaga 59_update'!$D$5:$E$210,2,FALSE))),IF(VLOOKUP($C515,' REACH Bilaga 59_update'!$C$5:$E$210,3,FALSE)="",NA(),VLOOKUP($C515,' REACH Bilaga 59_update'!$C$5:$E$210,3,FALSE)))</f>
        <v>H360D ***
H335
H315
H319</v>
      </c>
      <c r="P515" s="76" t="str">
        <f>IF(C515="-",IF(A515="-",IFERROR(VLOOKUP($D515,' REACH Bilaga 59_update'!$A$5:$F$210,MATCH(Sammanfattning!P$1,' REACH Bilaga 59_update'!$A$4:$F$4,0),FALSE),VLOOKUP($D515,'REACH Bilaga XIV_update'!$A$4:$H$110,MATCH(Sammanfattning!P$1,'REACH Bilaga XIV_update'!$A$4:$H$4,0),FALSE)),IFERROR(VLOOKUP($A515,' REACH Bilaga 59_update'!$D$5:$F$210,MATCH(Sammanfattning!P$1,' REACH Bilaga 59_update'!$D$4:$F$4,0),FALSE),VLOOKUP($A515,'REACH Bilaga XIV_update'!$D$4:$H$110,MATCH(Sammanfattning!P$1,'REACH Bilaga XIV_update'!$D$4:$H$4,0),FALSE))),IFERROR(VLOOKUP($C515,' REACH Bilaga 59_update'!$C$5:$F$210,MATCH(Sammanfattning!P$1,' REACH Bilaga 59_update'!$C$4:$F$4,0),FALSE),VLOOKUP($C515,'REACH Bilaga XIV_update'!$C$4:$H$110,MATCH(Sammanfattning!P$1,'REACH Bilaga XIV_update'!$C$4:$H$4,0),FALSE)))</f>
        <v>Toxic for reproduction (Article 57c)</v>
      </c>
      <c r="Q515" s="76" t="e">
        <f>IF($C515="-",IF($A515="-",IF(VLOOKUP($D515,'REACH Bilaga XIV_update'!$A$5:$I$110,9,FALSE)="",NA(),VLOOKUP($D515,'REACH Bilaga XIV_update'!$A$5:$I$110,9,FALSE)),IF(VLOOKUP($A515,'REACH Bilaga XIV_update'!$D$5:$I$110,6,FALSE)="",NA(),VLOOKUP($A515,'REACH Bilaga XIV_update'!$D$5:$I$110,6,FALSE))),IF(VLOOKUP($C515,'REACH Bilaga XIV_update'!$C$5:$I$110,7,FALSE)="",NA(),VLOOKUP($C515,'REACH Bilaga XIV_update'!$C$5:$I$110,7,FALSE)))</f>
        <v>#N/A</v>
      </c>
      <c r="R515" s="76" t="e">
        <f>IF($C515="-",IF($A515="-",IF(VLOOKUP($D515,CoRAP_update!$A$5:$O$376,15,FALSE)="",NA(),VLOOKUP($D515,CoRAP_update!$A$5:$O$376,15,FALSE)),IF(VLOOKUP($A515,CoRAP_update!$D$5:$O$376,12,FALSE)="",NA(),VLOOKUP($A515,CoRAP_update!$D$5:$O$376,12,FALSE))),IF(VLOOKUP($C515,CoRAP_update!$C$5:$O$376,13,FALSE)="",NA(),VLOOKUP($C515,CoRAP_update!$C$5:$O$376,13,FALSE)))</f>
        <v>#N/A</v>
      </c>
      <c r="S515" s="144" t="e">
        <f>IF($C515="-",IF($A515="-",VLOOKUP($D515,CoRAP_update!$A$5:$J$376,MATCH(Sammanfattning!S$1,CoRAP_update!$A$4:$J$4,0),FALSE),VLOOKUP($A515,CoRAP_update!$D$5:$J$376,MATCH(Sammanfattning!S$1,CoRAP_update!$D$4:$J$4,0),FALSE)),VLOOKUP($C515,CoRAP_update!$C$5:$J$376,MATCH(Sammanfattning!S$1,CoRAP_update!$C$4:$J$4,0),FALSE))</f>
        <v>#N/A</v>
      </c>
      <c r="T515" s="76" t="e">
        <f>IF($A515="-",VLOOKUP($D515,EDC_update!$C$2:$F$450,4,FALSE),VLOOKUP($A515,EDC_update!$B$2:$F$450,5,FALSE))</f>
        <v>#N/A</v>
      </c>
      <c r="V515" s="78">
        <f>IF(IFERROR(SEARCH("PBT",P515),99)=99,IF(IFERROR(SEARCH("suspected PBT",S515),99)=99,IF(IFERROR(SEARCH("concluded to be PBT",K515),99)=99,IF(IFERROR(SEARCH("PBT",S515),99)=99,IF(IFERROR(SEARCH("PBT cand",L515),99)=99,IF(IFERROR(SEARCH("PBT",L515),99)=99,IF(IFERROR(SEARCH("persistent, bioackumulative and toxic properties",K515),99)=99,0,Scoring!$E$3),Scoring!$E$3),Scoring!$E$7),Scoring!$E$3),Scoring!$E$5),Scoring!$E$6),Scoring!$E$3)</f>
        <v>0</v>
      </c>
      <c r="W515" s="78">
        <f>IF(IFERROR(SEARCH("vPvB",P515),99)=99,IF(IFERROR(SEARCH("suspected pbt/vPvB",S515),99)=99,IF(IFERROR(SEARCH("vPvB",S515),99)=99,IF(IFERROR(SEARCH("concluded to be a vPvB",S515),99)=99,IF(IFERROR(SEARCH("identified as vPvB",K515),99)=99,IF(IFERROR(SEARCH("concluded to be a vPvB",K515),99)=99,IF(IFERROR(SEARCH("concluded to be both pbt and vPvB",S515),99)=99,IF(IFERROR(SEARCH("concluded to be both pbt and vPvB",K515),99)=99,0,Scoring!$E$5),Scoring!$E$5),Scoring!$E$5),Scoring!$E$5),Scoring!$E$5),Scoring!$E$4),Scoring!$E$6),Scoring!$E$4)</f>
        <v>0</v>
      </c>
      <c r="X515" s="78">
        <f>IF(IFERROR(SEARCH("H410",N515),99)=99,IF(IFERROR(SEARCH("H410",O515),99)=99,IF(IFERROR(SEARCH("H410",Q515),99)=99,IF(IFERROR(SEARCH("H410",M515),99)=99,IF(IFERROR(SEARCH("H410",R515),99)=99,IF(IFERROR(SEARCH("H411",N515),99)=99,IF(IFERROR(SEARCH("H411",O515),99)=99,IF(IFERROR(SEARCH("H411",Q515),99)=99,IF(IFERROR(SEARCH("H411",M515),99)=99,IF(IFERROR(SEARCH("H411",R515),99)=99,IF(IFERROR(SEARCH("H413",N515),99)=99,IF(IFERROR(SEARCH("H413",O515),99)=99,IF(IFERROR(SEARCH("H413",Q515),99)=99,IF(IFERROR(SEARCH("H413",M515),99)=99,IF(IFERROR(SEARCH("H413",R515),99)=99,IF(IFERROR(SEARCH("H412",N515),99)=99,IF(IFERROR(SEARCH("H412",O515),99)=99,IF(IFERROR(SEARCH("H412",Q515),99)=99,IF(IFERROR(SEARCH("H412",M515),99)=99,IF(IFERROR(SEARCH("H412",R515),99)=99,0,Scoring!$E$2),Scoring!$E$2),Scoring!$E$2),Scoring!$E$2),Scoring!$E$2),Scoring!$E$2),Scoring!$E$2),Scoring!$E$2),Scoring!$E$2),Scoring!$E$2),Scoring!$E$2),Scoring!$E$2),Scoring!$E$2),Scoring!$E$2),Scoring!$E$2),Scoring!$E$2),Scoring!$E$2),Scoring!$E$2),Scoring!$E$2),Scoring!$E$2)</f>
        <v>0</v>
      </c>
      <c r="Y515" s="78">
        <f>IF(IFERROR(SEARCH("CMR",K515),99)=99,IF(IFERROR(SEARCH("Suspected CMR",S515),99)=99,IF(IFERROR(SEARCH("CMR",S515),99)=99,0,Scoring!$E$8),Scoring!$E$9),Scoring!$E$8)</f>
        <v>3</v>
      </c>
      <c r="Z515" s="78">
        <f>IF(IFERROR(SEARCH("H350",N515),99)=99,IF(IFERROR(SEARCH("H350",O515),99)=99,IF(IFERROR(SEARCH("H350",Q515),99)=99,IF(IFERROR(SEARCH("H350",M515),99)=99,IF(IFERROR(SEARCH("H350",R515),99)=99,IF(IFERROR(SEARCH("H351",N515),99)=99,IF(IFERROR(SEARCH("H351",O515),99)=99,IF(IFERROR(SEARCH("H351",Q515),99)=99,IF(IFERROR(SEARCH("H351",M515),99)=99,IF(IFERROR(SEARCH("H351",R515),99)=99,IF(IFERROR(SEARCH("carcinogenic",P515),99)=99,IF(IFERROR(SEARCH("suspected carcinogenic",S515),99)=99,0,Scoring!$E$12),Scoring!$E$11),Scoring!$E$10),Scoring!$E$10),Scoring!$E$10),Scoring!$E$10),Scoring!$E$10),Scoring!$E$10),Scoring!$E$10),Scoring!$E$10),Scoring!$E$10),Scoring!$E$10)</f>
        <v>0</v>
      </c>
      <c r="AA515" s="78">
        <f>IF(IFERROR(SEARCH("H340",N515),99)=99,IF(IFERROR(SEARCH("H340",O515),99)=99,IF(IFERROR(SEARCH("H340",Q515),99)=99,IF(IFERROR(SEARCH("H340",M515),99)=99,IF(IFERROR(SEARCH("H340",R515),99)=99,IF(IFERROR(SEARCH("H341",N515),99)=99,IF(IFERROR(SEARCH("H341",O515),99)=99,IF(IFERROR(SEARCH("H341",Q515),99)=99,IF(IFERROR(SEARCH("H341",M515),99)=99,IF(IFERROR(SEARCH("H341",R515),99)=99,IF(IFERROR(SEARCH("mutagenic",P515),99)=99,IF(IFERROR(SEARCH("suspected mutagenic",S515),99)=99,0,Scoring!$E$15),Scoring!$E$14),Scoring!$E$13),Scoring!$E$13),Scoring!$E$13),Scoring!$E$13),Scoring!$E$13),Scoring!$E$13),Scoring!$E$13),Scoring!$E$13),Scoring!$E$13),Scoring!$E$13)</f>
        <v>0</v>
      </c>
      <c r="AB515" s="78">
        <f>IF(IFERROR(SEARCH("H360",N515),99)=99,IF(IFERROR(SEARCH("H360",O515),99)=99,IF(IFERROR(SEARCH("H360",Q515),99)=99,IF(IFERROR(SEARCH("H360",M515),99)=99,IF(IFERROR(SEARCH("H360",R515),99)=99,IF(IFERROR(SEARCH("H361",N515),99)=99,IF(IFERROR(SEARCH("H361",O515),99)=99,IF(IFERROR(SEARCH("H361",Q515),99)=99,IF(IFERROR(SEARCH("H361",M515),99)=99,IF(IFERROR(SEARCH("H361",R515),99)=99,IF(IFERROR(SEARCH("reproduction",P515),99)=99,IF(IFERROR(SEARCH("suspected reprotoxic",S515),99)=99,IF(IFERROR(SEARCH("reprotoxic",S515),99)=99,IF(IFERROR(SEARCH("reprotoxic",K515),99)=99,0,Scoring!$E$18),Scoring!$E$18),Scoring!$E$19),Scoring!$E$17),Scoring!$E$16),Scoring!$E$16),Scoring!$E$16),Scoring!$E$16),Scoring!$E$16),Scoring!$E$16),Scoring!$E$16),Scoring!$E$16),Scoring!$E$16),Scoring!$E$16)</f>
        <v>1</v>
      </c>
      <c r="AC515" s="78">
        <f>IF(IFERROR(SEARCH("57f",L515),99)=99,IF(IFERROR(SEARCH("57(f)",P515),99)=99,0,Scoring!$E$20),Scoring!$E$20)</f>
        <v>0</v>
      </c>
      <c r="AD515" s="78">
        <f>IF(IFERROR(SEARCH("CAT1",T515),99)=99,IF(IFERROR(SEARCH("CAT2",T515),99)=99,IF(IFERROR(SEARCH("CAT3",T515),99)=99,IF(IFERROR(SEARCH("concluded to be endocrine",K515),99)=99,IF(IFERROR(SEARCH("categorised as endocrine",K515),99)=99,IF(IFERROR(SEARCH("endocrine disrupting",P515),99)=99,IF(IFERROR(SEARCH("endocrine disrupting",K515),99)=99,IF(IFERROR(SEARCH("suspected endocrine",S515),99)=99,IF(IFERROR(SEARCH("potential endocrine",S515),99)=99,0,Scoring!$E$25),Scoring!$E$25),Scoring!$E$24),Scoring!$E$24),Scoring!$E$24),Scoring!$E$24),Scoring!$E$23),Scoring!$E$22),Scoring!$E$21)</f>
        <v>0</v>
      </c>
      <c r="AE515" s="78">
        <f>IF(IFERROR(SEARCH("suspected sensitiser",S515),99)=99,IF(IFERROR(SEARCH("sensitiser",S515),99)=99,IF(IFERROR(SEARCH("other hazard based concern",S515),99)=99,0,Scoring!$E$28),Scoring!$E$26),Scoring!$E$27)</f>
        <v>0</v>
      </c>
      <c r="AF515" s="78">
        <f>IF(IFERROR(M515,1)=1,IF(IFERROR(N515,1)=1,IF(IFERROR(O515,1)=1,IF(IFERROR(Q515,1)=1,IF(IFERROR(R515,1)=1,IF(IFERROR(T515,1)=1,IF(IFERROR(K515,1)=1,IF(IFERROR(P515,1)=1,IF(IFERROR(S515,1)=1,Scoring!$E$29,0),0),0),0),0),0),0),0),0)</f>
        <v>0</v>
      </c>
      <c r="AG515" s="78">
        <f t="shared" si="47"/>
        <v>3</v>
      </c>
      <c r="AI515" s="93"/>
      <c r="AJ515" s="94"/>
      <c r="AK515" s="76"/>
      <c r="AL515" s="75"/>
      <c r="AN515" s="79"/>
      <c r="AO515" s="79"/>
      <c r="AP515" s="79"/>
      <c r="AQ515" s="79"/>
      <c r="AR515" s="79"/>
      <c r="AS515" s="78"/>
      <c r="AU515" s="79">
        <f>IF(IFERROR(F515,99)=99,IF(IFERROR(G515,99)=99,IF(IFERROR(H515,99)=99,IF(IFERROR(I515,99)=99,IF(IFERROR(E515,99)=99,IF(IFERROR(J515,99)=99,0,Scoring!$B$7),Scoring!$B$3),Scoring!$B$2),Scoring!$B$6),Scoring!$B$5),Scoring!$B$4)</f>
        <v>1</v>
      </c>
      <c r="AV515" s="78">
        <f t="shared" si="48"/>
        <v>3</v>
      </c>
      <c r="AW515" s="78"/>
      <c r="AX515" s="66"/>
      <c r="AY515" s="78"/>
      <c r="AZ515" s="76"/>
      <c r="BA515" s="76"/>
      <c r="BB515" s="76"/>
    </row>
    <row r="516" spans="1:54" x14ac:dyDescent="0.25">
      <c r="A516" s="80" t="s">
        <v>6184</v>
      </c>
      <c r="B516" s="80" t="s">
        <v>30</v>
      </c>
      <c r="C516" s="80" t="s">
        <v>6185</v>
      </c>
      <c r="D516" s="80" t="s">
        <v>11213</v>
      </c>
      <c r="E516" s="76" t="str">
        <f>IF(C516="-",IF(A516="-",VLOOKUP(D516,'sin-list 180320_update'!$C$2:$C$835,1,FALSE),VLOOKUP(A516,'sin-list 180320_update'!$A$2:$A$835,1,FALSE)),VLOOKUP(C516,'sin-list 180320_update'!$B$2:$B$835,1,FALSE))</f>
        <v>214-012-0</v>
      </c>
      <c r="F516" s="76" t="e">
        <f>IF($C516="-",IF($A516="-",VLOOKUP($D516,'REACH Bilaga XVII_update'!$A$5:$A$131,1,FALSE),VLOOKUP($A516,'REACH Bilaga XVII_update'!$C$5:$C$131,1,FALSE)),VLOOKUP($C516,'REACH Bilaga XVII_update'!$B$5:$B$131,1,FALSE))</f>
        <v>#N/A</v>
      </c>
      <c r="G516" s="76" t="str">
        <f>IF($C516="-",IF($A516="-",VLOOKUP($D516,' REACH Bilaga 59_update'!$A$5:$A$210,1,FALSE),VLOOKUP($A516,' REACH Bilaga 59_update'!$D$5:$D$210,1,FALSE)),VLOOKUP($C516,' REACH Bilaga 59_update'!$C$5:$C$210,1,FALSE))</f>
        <v>214-012-0</v>
      </c>
      <c r="H516" s="76" t="e">
        <f>IF($C516="-",IF($A516="-",VLOOKUP($D516,'REACH Bilaga XIV_update'!$A$5:$A$110,1,FALSE),VLOOKUP($A516,'REACH Bilaga XIV_update'!$D$5:$D$110,1,FALSE)),VLOOKUP($C516,'REACH Bilaga XIV_update'!$C$5:$C$110,1,FALSE))</f>
        <v>#N/A</v>
      </c>
      <c r="I516" s="76" t="e">
        <f>IF($C516="-",IF($A516="-",VLOOKUP($D516,CoRAP_update!$A$5:$A$376,1,FALSE),VLOOKUP($A516,CoRAP_update!$D$5:$D$376,1,FALSE)),VLOOKUP($C516,CoRAP_update!$C$5:$C$376,1,FALSE))</f>
        <v>#N/A</v>
      </c>
      <c r="J516" s="76" t="e">
        <f>IF($C516="-",IF($A516="-",VLOOKUP($D516,EDC_update!$C$2:$C$450,1,FALSE),VLOOKUP($A516,EDC_update!$B$2:$B$450,1,FALSE)),VLOOKUP($C516,EDC_update!$L$2:$L$450,1,FALSE))</f>
        <v>#N/A</v>
      </c>
      <c r="K516" s="76" t="str">
        <f>IF($C516="-",IF($A516="-",IF(VLOOKUP($D516,'sin-list 180320_update'!$C$2:$S$835,3,FALSE)="",NA(),VLOOKUP($D516,'sin-list 180320_update'!$C$2:$S$835,3,FALSE)),IF(VLOOKUP($A516,'sin-list 180320_update'!$A$2:$S$835,5,FALSE)="",NA(),VLOOKUP($A516,'sin-list 180320_update'!$A$2:$S$835,5,FALSE))),IF(VLOOKUP($C516,'sin-list 180320_update'!$B$2:$S$835,4,FALSE)="",NA(),VLOOKUP($C516,'sin-list 180320_update'!$B$2:$S$835,4,FALSE)))</f>
        <v>Classified CMR according to Annex VI of Regulation 1272/2008</v>
      </c>
      <c r="L516" s="76" t="str">
        <f>IF($C516="-",IF($A516="-",VLOOKUP($D516,'sin-list 180320_update'!$C$2:$S$835,6,FALSE),VLOOKUP($A516,'sin-list 180320_update'!$A$2:$S$835,8,FALSE)),VLOOKUP($C516,'sin-list 180320_update'!$B$2:$S$835,7,FALSE))</f>
        <v>Repr. 1B</v>
      </c>
      <c r="M516" s="76" t="str">
        <f>IF($C516="-",IF($A516="-",IF(VLOOKUP($D516,'sin-list 180320_update'!$C$2:$S$835,8,FALSE)="",NA(),VLOOKUP($D516,'sin-list 180320_update'!$C$2:$S$835,8,FALSE)),IF(VLOOKUP($A516,'sin-list 180320_update'!$A$2:$S$835,10,FALSE)="",NA(),VLOOKUP($A516,'sin-list 180320_update'!$A$2:$S$835,10,FALSE))),IF(VLOOKUP($C516,'sin-list 180320_update'!$B$2:$S$835,9,FALSE)="",NA(),VLOOKUP($C516,'sin-list 180320_update'!$B$2:$S$835,9,FALSE)))</f>
        <v>H360D</v>
      </c>
      <c r="N516" s="76" t="e">
        <f>IF($C516="-",IF($A516="-",IF(VLOOKUP($D516,'REACH Bilaga XVII_update'!$A$5:$E$131,4,FALSE)="",NA(),VLOOKUP($D516,'REACH Bilaga XVII_update'!$A$5:$E$131,4,FALSE)),IF(VLOOKUP($A516,'REACH Bilaga XVII_update'!$C$5:$D$131,2,FALSE)="",NA(),VLOOKUP($A516,'REACH Bilaga XVII_update'!$C$5:$D$131,2,FALSE))),IF(VLOOKUP($C516,'REACH Bilaga XVII_update'!$B$5:$D$131,3,FALSE)="",NA(),VLOOKUP($C516,'REACH Bilaga XVII_update'!$B$5:$D$131,3,FALSE)))</f>
        <v>#N/A</v>
      </c>
      <c r="O516" s="76" t="e">
        <f>IF($C516="-",IF($A516="-",IF(VLOOKUP($D516,' REACH Bilaga 59_update'!$A$5:$E$210,5,FALSE)="",NA(),VLOOKUP($D516,' REACH Bilaga 59_update'!$A$5:$E$210,5,FALSE)),IF(VLOOKUP($A516,' REACH Bilaga 59_update'!$D$5:$E$210,2,FALSE)="",NA(),VLOOKUP($A516,' REACH Bilaga 59_update'!$D$5:$E$210,2,FALSE))),IF(VLOOKUP($C516,' REACH Bilaga 59_update'!$C$5:$E$210,3,FALSE)="",NA(),VLOOKUP($C516,' REACH Bilaga 59_update'!$C$5:$E$210,3,FALSE)))</f>
        <v>#N/A</v>
      </c>
      <c r="P516" s="76" t="str">
        <f>IF(C516="-",IF(A516="-",IFERROR(VLOOKUP($D516,' REACH Bilaga 59_update'!$A$5:$F$210,MATCH(Sammanfattning!P$1,' REACH Bilaga 59_update'!$A$4:$F$4,0),FALSE),VLOOKUP($D516,'REACH Bilaga XIV_update'!$A$4:$H$110,MATCH(Sammanfattning!P$1,'REACH Bilaga XIV_update'!$A$4:$H$4,0),FALSE)),IFERROR(VLOOKUP($A516,' REACH Bilaga 59_update'!$D$5:$F$210,MATCH(Sammanfattning!P$1,' REACH Bilaga 59_update'!$D$4:$F$4,0),FALSE),VLOOKUP($A516,'REACH Bilaga XIV_update'!$D$4:$H$110,MATCH(Sammanfattning!P$1,'REACH Bilaga XIV_update'!$D$4:$H$4,0),FALSE))),IFERROR(VLOOKUP($C516,' REACH Bilaga 59_update'!$C$5:$F$210,MATCH(Sammanfattning!P$1,' REACH Bilaga 59_update'!$C$4:$F$4,0),FALSE),VLOOKUP($C516,'REACH Bilaga XIV_update'!$C$4:$H$110,MATCH(Sammanfattning!P$1,'REACH Bilaga XIV_update'!$C$4:$H$4,0),FALSE)))</f>
        <v>Toxic for reproduction (Article 57c)</v>
      </c>
      <c r="Q516" s="76" t="e">
        <f>IF($C516="-",IF($A516="-",IF(VLOOKUP($D516,'REACH Bilaga XIV_update'!$A$5:$I$110,9,FALSE)="",NA(),VLOOKUP($D516,'REACH Bilaga XIV_update'!$A$5:$I$110,9,FALSE)),IF(VLOOKUP($A516,'REACH Bilaga XIV_update'!$D$5:$I$110,6,FALSE)="",NA(),VLOOKUP($A516,'REACH Bilaga XIV_update'!$D$5:$I$110,6,FALSE))),IF(VLOOKUP($C516,'REACH Bilaga XIV_update'!$C$5:$I$110,7,FALSE)="",NA(),VLOOKUP($C516,'REACH Bilaga XIV_update'!$C$5:$I$110,7,FALSE)))</f>
        <v>#N/A</v>
      </c>
      <c r="R516" s="76" t="e">
        <f>IF($C516="-",IF($A516="-",IF(VLOOKUP($D516,CoRAP_update!$A$5:$O$376,15,FALSE)="",NA(),VLOOKUP($D516,CoRAP_update!$A$5:$O$376,15,FALSE)),IF(VLOOKUP($A516,CoRAP_update!$D$5:$O$376,12,FALSE)="",NA(),VLOOKUP($A516,CoRAP_update!$D$5:$O$376,12,FALSE))),IF(VLOOKUP($C516,CoRAP_update!$C$5:$O$376,13,FALSE)="",NA(),VLOOKUP($C516,CoRAP_update!$C$5:$O$376,13,FALSE)))</f>
        <v>#N/A</v>
      </c>
      <c r="S516" s="144" t="e">
        <f>IF($C516="-",IF($A516="-",VLOOKUP($D516,CoRAP_update!$A$5:$J$376,MATCH(Sammanfattning!S$1,CoRAP_update!$A$4:$J$4,0),FALSE),VLOOKUP($A516,CoRAP_update!$D$5:$J$376,MATCH(Sammanfattning!S$1,CoRAP_update!$D$4:$J$4,0),FALSE)),VLOOKUP($C516,CoRAP_update!$C$5:$J$376,MATCH(Sammanfattning!S$1,CoRAP_update!$C$4:$J$4,0),FALSE))</f>
        <v>#N/A</v>
      </c>
      <c r="T516" s="76" t="e">
        <f>IF($A516="-",VLOOKUP($D516,EDC_update!$C$2:$F$450,4,FALSE),VLOOKUP($A516,EDC_update!$B$2:$F$450,5,FALSE))</f>
        <v>#N/A</v>
      </c>
      <c r="V516" s="78">
        <f>IF(IFERROR(SEARCH("PBT",P516),99)=99,IF(IFERROR(SEARCH("suspected PBT",S516),99)=99,IF(IFERROR(SEARCH("concluded to be PBT",K516),99)=99,IF(IFERROR(SEARCH("PBT",S516),99)=99,IF(IFERROR(SEARCH("PBT cand",L516),99)=99,IF(IFERROR(SEARCH("PBT",L516),99)=99,IF(IFERROR(SEARCH("persistent, bioackumulative and toxic properties",K516),99)=99,0,Scoring!$E$3),Scoring!$E$3),Scoring!$E$7),Scoring!$E$3),Scoring!$E$5),Scoring!$E$6),Scoring!$E$3)</f>
        <v>0</v>
      </c>
      <c r="W516" s="78">
        <f>IF(IFERROR(SEARCH("vPvB",P516),99)=99,IF(IFERROR(SEARCH("suspected pbt/vPvB",S516),99)=99,IF(IFERROR(SEARCH("vPvB",S516),99)=99,IF(IFERROR(SEARCH("concluded to be a vPvB",S516),99)=99,IF(IFERROR(SEARCH("identified as vPvB",K516),99)=99,IF(IFERROR(SEARCH("concluded to be a vPvB",K516),99)=99,IF(IFERROR(SEARCH("concluded to be both pbt and vPvB",S516),99)=99,IF(IFERROR(SEARCH("concluded to be both pbt and vPvB",K516),99)=99,0,Scoring!$E$5),Scoring!$E$5),Scoring!$E$5),Scoring!$E$5),Scoring!$E$5),Scoring!$E$4),Scoring!$E$6),Scoring!$E$4)</f>
        <v>0</v>
      </c>
      <c r="X516" s="78">
        <f>IF(IFERROR(SEARCH("H410",N516),99)=99,IF(IFERROR(SEARCH("H410",O516),99)=99,IF(IFERROR(SEARCH("H410",Q516),99)=99,IF(IFERROR(SEARCH("H410",M516),99)=99,IF(IFERROR(SEARCH("H410",R516),99)=99,IF(IFERROR(SEARCH("H411",N516),99)=99,IF(IFERROR(SEARCH("H411",O516),99)=99,IF(IFERROR(SEARCH("H411",Q516),99)=99,IF(IFERROR(SEARCH("H411",M516),99)=99,IF(IFERROR(SEARCH("H411",R516),99)=99,IF(IFERROR(SEARCH("H413",N516),99)=99,IF(IFERROR(SEARCH("H413",O516),99)=99,IF(IFERROR(SEARCH("H413",Q516),99)=99,IF(IFERROR(SEARCH("H413",M516),99)=99,IF(IFERROR(SEARCH("H413",R516),99)=99,IF(IFERROR(SEARCH("H412",N516),99)=99,IF(IFERROR(SEARCH("H412",O516),99)=99,IF(IFERROR(SEARCH("H412",Q516),99)=99,IF(IFERROR(SEARCH("H412",M516),99)=99,IF(IFERROR(SEARCH("H412",R516),99)=99,0,Scoring!$E$2),Scoring!$E$2),Scoring!$E$2),Scoring!$E$2),Scoring!$E$2),Scoring!$E$2),Scoring!$E$2),Scoring!$E$2),Scoring!$E$2),Scoring!$E$2),Scoring!$E$2),Scoring!$E$2),Scoring!$E$2),Scoring!$E$2),Scoring!$E$2),Scoring!$E$2),Scoring!$E$2),Scoring!$E$2),Scoring!$E$2),Scoring!$E$2)</f>
        <v>0</v>
      </c>
      <c r="Y516" s="78">
        <f>IF(IFERROR(SEARCH("CMR",K516),99)=99,IF(IFERROR(SEARCH("Suspected CMR",S516),99)=99,IF(IFERROR(SEARCH("CMR",S516),99)=99,0,Scoring!$E$8),Scoring!$E$9),Scoring!$E$8)</f>
        <v>3</v>
      </c>
      <c r="Z516" s="78">
        <f>IF(IFERROR(SEARCH("H350",N516),99)=99,IF(IFERROR(SEARCH("H350",O516),99)=99,IF(IFERROR(SEARCH("H350",Q516),99)=99,IF(IFERROR(SEARCH("H350",M516),99)=99,IF(IFERROR(SEARCH("H350",R516),99)=99,IF(IFERROR(SEARCH("H351",N516),99)=99,IF(IFERROR(SEARCH("H351",O516),99)=99,IF(IFERROR(SEARCH("H351",Q516),99)=99,IF(IFERROR(SEARCH("H351",M516),99)=99,IF(IFERROR(SEARCH("H351",R516),99)=99,IF(IFERROR(SEARCH("carcinogenic",P516),99)=99,IF(IFERROR(SEARCH("suspected carcinogenic",S516),99)=99,0,Scoring!$E$12),Scoring!$E$11),Scoring!$E$10),Scoring!$E$10),Scoring!$E$10),Scoring!$E$10),Scoring!$E$10),Scoring!$E$10),Scoring!$E$10),Scoring!$E$10),Scoring!$E$10),Scoring!$E$10)</f>
        <v>0</v>
      </c>
      <c r="AA516" s="78">
        <f>IF(IFERROR(SEARCH("H340",N516),99)=99,IF(IFERROR(SEARCH("H340",O516),99)=99,IF(IFERROR(SEARCH("H340",Q516),99)=99,IF(IFERROR(SEARCH("H340",M516),99)=99,IF(IFERROR(SEARCH("H340",R516),99)=99,IF(IFERROR(SEARCH("H341",N516),99)=99,IF(IFERROR(SEARCH("H341",O516),99)=99,IF(IFERROR(SEARCH("H341",Q516),99)=99,IF(IFERROR(SEARCH("H341",M516),99)=99,IF(IFERROR(SEARCH("H341",R516),99)=99,IF(IFERROR(SEARCH("mutagenic",P516),99)=99,IF(IFERROR(SEARCH("suspected mutagenic",S516),99)=99,0,Scoring!$E$15),Scoring!$E$14),Scoring!$E$13),Scoring!$E$13),Scoring!$E$13),Scoring!$E$13),Scoring!$E$13),Scoring!$E$13),Scoring!$E$13),Scoring!$E$13),Scoring!$E$13),Scoring!$E$13)</f>
        <v>0</v>
      </c>
      <c r="AB516" s="78">
        <f>IF(IFERROR(SEARCH("H360",N516),99)=99,IF(IFERROR(SEARCH("H360",O516),99)=99,IF(IFERROR(SEARCH("H360",Q516),99)=99,IF(IFERROR(SEARCH("H360",M516),99)=99,IF(IFERROR(SEARCH("H360",R516),99)=99,IF(IFERROR(SEARCH("H361",N516),99)=99,IF(IFERROR(SEARCH("H361",O516),99)=99,IF(IFERROR(SEARCH("H361",Q516),99)=99,IF(IFERROR(SEARCH("H361",M516),99)=99,IF(IFERROR(SEARCH("H361",R516),99)=99,IF(IFERROR(SEARCH("reproduction",P516),99)=99,IF(IFERROR(SEARCH("suspected reprotoxic",S516),99)=99,IF(IFERROR(SEARCH("reprotoxic",S516),99)=99,IF(IFERROR(SEARCH("reprotoxic",K516),99)=99,0,Scoring!$E$18),Scoring!$E$18),Scoring!$E$19),Scoring!$E$17),Scoring!$E$16),Scoring!$E$16),Scoring!$E$16),Scoring!$E$16),Scoring!$E$16),Scoring!$E$16),Scoring!$E$16),Scoring!$E$16),Scoring!$E$16),Scoring!$E$16)</f>
        <v>1</v>
      </c>
      <c r="AC516" s="78">
        <f>IF(IFERROR(SEARCH("57f",L516),99)=99,IF(IFERROR(SEARCH("57(f)",P516),99)=99,0,Scoring!$E$20),Scoring!$E$20)</f>
        <v>0</v>
      </c>
      <c r="AD516" s="78">
        <f>IF(IFERROR(SEARCH("CAT1",T516),99)=99,IF(IFERROR(SEARCH("CAT2",T516),99)=99,IF(IFERROR(SEARCH("CAT3",T516),99)=99,IF(IFERROR(SEARCH("concluded to be endocrine",K516),99)=99,IF(IFERROR(SEARCH("categorised as endocrine",K516),99)=99,IF(IFERROR(SEARCH("endocrine disrupting",P516),99)=99,IF(IFERROR(SEARCH("endocrine disrupting",K516),99)=99,IF(IFERROR(SEARCH("suspected endocrine",S516),99)=99,IF(IFERROR(SEARCH("potential endocrine",S516),99)=99,0,Scoring!$E$25),Scoring!$E$25),Scoring!$E$24),Scoring!$E$24),Scoring!$E$24),Scoring!$E$24),Scoring!$E$23),Scoring!$E$22),Scoring!$E$21)</f>
        <v>0</v>
      </c>
      <c r="AE516" s="78">
        <f>IF(IFERROR(SEARCH("suspected sensitiser",S516),99)=99,IF(IFERROR(SEARCH("sensitiser",S516),99)=99,IF(IFERROR(SEARCH("other hazard based concern",S516),99)=99,0,Scoring!$E$28),Scoring!$E$26),Scoring!$E$27)</f>
        <v>0</v>
      </c>
      <c r="AF516" s="78">
        <f>IF(IFERROR(M516,1)=1,IF(IFERROR(N516,1)=1,IF(IFERROR(O516,1)=1,IF(IFERROR(Q516,1)=1,IF(IFERROR(R516,1)=1,IF(IFERROR(T516,1)=1,IF(IFERROR(K516,1)=1,IF(IFERROR(P516,1)=1,IF(IFERROR(S516,1)=1,Scoring!$E$29,0),0),0),0),0),0),0),0),0)</f>
        <v>0</v>
      </c>
      <c r="AG516" s="78">
        <f t="shared" si="47"/>
        <v>3</v>
      </c>
      <c r="AI516" s="93"/>
      <c r="AJ516" s="94"/>
      <c r="AK516" s="76"/>
      <c r="AL516" s="75"/>
      <c r="AN516" s="79"/>
      <c r="AO516" s="79"/>
      <c r="AP516" s="79"/>
      <c r="AQ516" s="79"/>
      <c r="AR516" s="79"/>
      <c r="AS516" s="78"/>
      <c r="AU516" s="79">
        <f>IF(IFERROR(F516,99)=99,IF(IFERROR(G516,99)=99,IF(IFERROR(H516,99)=99,IF(IFERROR(I516,99)=99,IF(IFERROR(E516,99)=99,IF(IFERROR(J516,99)=99,0,Scoring!$B$7),Scoring!$B$3),Scoring!$B$2),Scoring!$B$6),Scoring!$B$5),Scoring!$B$4)</f>
        <v>1</v>
      </c>
      <c r="AV516" s="78">
        <f t="shared" si="48"/>
        <v>3</v>
      </c>
      <c r="AW516" s="78"/>
      <c r="AX516" s="66"/>
      <c r="AY516" s="78"/>
      <c r="AZ516" s="76"/>
      <c r="BB516" s="76"/>
    </row>
    <row r="517" spans="1:54" x14ac:dyDescent="0.25">
      <c r="A517" s="77" t="s">
        <v>6187</v>
      </c>
      <c r="B517" s="76" t="str">
        <f t="shared" ref="B517:B580" si="49">C517</f>
        <v>214-237-4</v>
      </c>
      <c r="C517" s="77" t="s">
        <v>387</v>
      </c>
      <c r="D517" s="77" t="s">
        <v>388</v>
      </c>
      <c r="E517" s="76" t="str">
        <f>IF(C517="-",IF(A517="-",VLOOKUP(D517,'sin-list 180320_update'!$C$2:$C$835,1,FALSE),VLOOKUP(A517,'sin-list 180320_update'!$A$2:$A$835,1,FALSE)),VLOOKUP(C517,'sin-list 180320_update'!$B$2:$B$835,1,FALSE))</f>
        <v>214-237-4</v>
      </c>
      <c r="F517" s="76" t="e">
        <f>IF($C517="-",IF($A517="-",VLOOKUP($D517,'REACH Bilaga XVII_update'!$A$5:$A$131,1,FALSE),VLOOKUP($A517,'REACH Bilaga XVII_update'!$C$5:$C$131,1,FALSE)),VLOOKUP($C517,'REACH Bilaga XVII_update'!$B$5:$B$131,1,FALSE))</f>
        <v>#N/A</v>
      </c>
      <c r="G517" s="76" t="e">
        <f>IF($C517="-",IF($A517="-",VLOOKUP($D517,' REACH Bilaga 59_update'!$A$5:$A$210,1,FALSE),VLOOKUP($A517,' REACH Bilaga 59_update'!$D$5:$D$210,1,FALSE)),VLOOKUP($C517,' REACH Bilaga 59_update'!$C$5:$C$210,1,FALSE))</f>
        <v>#N/A</v>
      </c>
      <c r="H517" s="76" t="e">
        <f>IF($C517="-",IF($A517="-",VLOOKUP($D517,'REACH Bilaga XIV_update'!$A$5:$A$110,1,FALSE),VLOOKUP($A517,'REACH Bilaga XIV_update'!$D$5:$D$110,1,FALSE)),VLOOKUP($C517,'REACH Bilaga XIV_update'!$C$5:$C$110,1,FALSE))</f>
        <v>#N/A</v>
      </c>
      <c r="I517" s="76" t="e">
        <f>IF($C517="-",IF($A517="-",VLOOKUP($D517,CoRAP_update!$A$5:$A$376,1,FALSE),VLOOKUP($A517,CoRAP_update!$D$5:$D$376,1,FALSE)),VLOOKUP($C517,CoRAP_update!$C$5:$C$376,1,FALSE))</f>
        <v>#N/A</v>
      </c>
      <c r="J517" s="76" t="e">
        <f>IF($C517="-",IF($A517="-",VLOOKUP($D517,EDC_update!$C$2:$C$450,1,FALSE),VLOOKUP($A517,EDC_update!$B$2:$B$450,1,FALSE)),VLOOKUP($C517,EDC_update!$L$2:$L$450,1,FALSE))</f>
        <v>#N/A</v>
      </c>
      <c r="K517" s="76" t="str">
        <f>IF($C517="-",IF($A517="-",IF(VLOOKUP($D517,'sin-list 180320_update'!$C$2:$S$835,3,FALSE)="",NA(),VLOOKUP($D517,'sin-list 180320_update'!$C$2:$S$835,3,FALSE)),IF(VLOOKUP($A517,'sin-list 180320_update'!$A$2:$S$835,5,FALSE)="",NA(),VLOOKUP($A517,'sin-list 180320_update'!$A$2:$S$835,5,FALSE))),IF(VLOOKUP($C517,'sin-list 180320_update'!$B$2:$S$835,4,FALSE)="",NA(),VLOOKUP($C517,'sin-list 180320_update'!$B$2:$S$835,4,FALSE)))</f>
        <v>Classified CMR according to Annex VI of Regulation 1272/2008</v>
      </c>
      <c r="L517" s="76" t="str">
        <f>IF($C517="-",IF($A517="-",VLOOKUP($D517,'sin-list 180320_update'!$C$2:$S$835,6,FALSE),VLOOKUP($A517,'sin-list 180320_update'!$A$2:$S$835,8,FALSE)),VLOOKUP($C517,'sin-list 180320_update'!$B$2:$S$835,7,FALSE))</f>
        <v>Carc. 1B</v>
      </c>
      <c r="M517" s="76" t="str">
        <f>IF($C517="-",IF($A517="-",IF(VLOOKUP($D517,'sin-list 180320_update'!$C$2:$S$835,8,FALSE)="",NA(),VLOOKUP($D517,'sin-list 180320_update'!$C$2:$S$835,8,FALSE)),IF(VLOOKUP($A517,'sin-list 180320_update'!$A$2:$S$835,10,FALSE)="",NA(),VLOOKUP($A517,'sin-list 180320_update'!$A$2:$S$835,10,FALSE))),IF(VLOOKUP($C517,'sin-list 180320_update'!$B$2:$S$835,9,FALSE)="",NA(),VLOOKUP($C517,'sin-list 180320_update'!$B$2:$S$835,9,FALSE)))</f>
        <v>H350</v>
      </c>
      <c r="N517" s="76" t="e">
        <f>IF($C517="-",IF($A517="-",IF(VLOOKUP($D517,'REACH Bilaga XVII_update'!$A$5:$E$131,4,FALSE)="",NA(),VLOOKUP($D517,'REACH Bilaga XVII_update'!$A$5:$E$131,4,FALSE)),IF(VLOOKUP($A517,'REACH Bilaga XVII_update'!$C$5:$D$131,2,FALSE)="",NA(),VLOOKUP($A517,'REACH Bilaga XVII_update'!$C$5:$D$131,2,FALSE))),IF(VLOOKUP($C517,'REACH Bilaga XVII_update'!$B$5:$D$131,3,FALSE)="",NA(),VLOOKUP($C517,'REACH Bilaga XVII_update'!$B$5:$D$131,3,FALSE)))</f>
        <v>#N/A</v>
      </c>
      <c r="O517" s="76" t="e">
        <f>IF($C517="-",IF($A517="-",IF(VLOOKUP($D517,' REACH Bilaga 59_update'!$A$5:$E$210,5,FALSE)="",NA(),VLOOKUP($D517,' REACH Bilaga 59_update'!$A$5:$E$210,5,FALSE)),IF(VLOOKUP($A517,' REACH Bilaga 59_update'!$D$5:$E$210,2,FALSE)="",NA(),VLOOKUP($A517,' REACH Bilaga 59_update'!$D$5:$E$210,2,FALSE))),IF(VLOOKUP($C517,' REACH Bilaga 59_update'!$C$5:$E$210,3,FALSE)="",NA(),VLOOKUP($C517,' REACH Bilaga 59_update'!$C$5:$E$210,3,FALSE)))</f>
        <v>#N/A</v>
      </c>
      <c r="P517" s="76" t="e">
        <f>IF(C517="-",IF(A517="-",IFERROR(VLOOKUP($D517,' REACH Bilaga 59_update'!$A$5:$F$210,MATCH(Sammanfattning!P$1,' REACH Bilaga 59_update'!$A$4:$F$4,0),FALSE),VLOOKUP($D517,'REACH Bilaga XIV_update'!$A$4:$H$110,MATCH(Sammanfattning!P$1,'REACH Bilaga XIV_update'!$A$4:$H$4,0),FALSE)),IFERROR(VLOOKUP($A517,' REACH Bilaga 59_update'!$D$5:$F$210,MATCH(Sammanfattning!P$1,' REACH Bilaga 59_update'!$D$4:$F$4,0),FALSE),VLOOKUP($A517,'REACH Bilaga XIV_update'!$D$4:$H$110,MATCH(Sammanfattning!P$1,'REACH Bilaga XIV_update'!$D$4:$H$4,0),FALSE))),IFERROR(VLOOKUP($C517,' REACH Bilaga 59_update'!$C$5:$F$210,MATCH(Sammanfattning!P$1,' REACH Bilaga 59_update'!$C$4:$F$4,0),FALSE),VLOOKUP($C517,'REACH Bilaga XIV_update'!$C$4:$H$110,MATCH(Sammanfattning!P$1,'REACH Bilaga XIV_update'!$C$4:$H$4,0),FALSE)))</f>
        <v>#N/A</v>
      </c>
      <c r="Q517" s="76" t="e">
        <f>IF($C517="-",IF($A517="-",IF(VLOOKUP($D517,'REACH Bilaga XIV_update'!$A$5:$I$110,9,FALSE)="",NA(),VLOOKUP($D517,'REACH Bilaga XIV_update'!$A$5:$I$110,9,FALSE)),IF(VLOOKUP($A517,'REACH Bilaga XIV_update'!$D$5:$I$110,6,FALSE)="",NA(),VLOOKUP($A517,'REACH Bilaga XIV_update'!$D$5:$I$110,6,FALSE))),IF(VLOOKUP($C517,'REACH Bilaga XIV_update'!$C$5:$I$110,7,FALSE)="",NA(),VLOOKUP($C517,'REACH Bilaga XIV_update'!$C$5:$I$110,7,FALSE)))</f>
        <v>#N/A</v>
      </c>
      <c r="R517" s="76" t="e">
        <f>IF($C517="-",IF($A517="-",IF(VLOOKUP($D517,CoRAP_update!$A$5:$O$376,15,FALSE)="",NA(),VLOOKUP($D517,CoRAP_update!$A$5:$O$376,15,FALSE)),IF(VLOOKUP($A517,CoRAP_update!$D$5:$O$376,12,FALSE)="",NA(),VLOOKUP($A517,CoRAP_update!$D$5:$O$376,12,FALSE))),IF(VLOOKUP($C517,CoRAP_update!$C$5:$O$376,13,FALSE)="",NA(),VLOOKUP($C517,CoRAP_update!$C$5:$O$376,13,FALSE)))</f>
        <v>#N/A</v>
      </c>
      <c r="S517" s="144" t="e">
        <f>IF($C517="-",IF($A517="-",VLOOKUP($D517,CoRAP_update!$A$5:$J$376,MATCH(Sammanfattning!S$1,CoRAP_update!$A$4:$J$4,0),FALSE),VLOOKUP($A517,CoRAP_update!$D$5:$J$376,MATCH(Sammanfattning!S$1,CoRAP_update!$D$4:$J$4,0),FALSE)),VLOOKUP($C517,CoRAP_update!$C$5:$J$376,MATCH(Sammanfattning!S$1,CoRAP_update!$C$4:$J$4,0),FALSE))</f>
        <v>#N/A</v>
      </c>
      <c r="T517" s="76" t="e">
        <f>IF($A517="-",VLOOKUP($D517,EDC_update!$C$2:$F$450,4,FALSE),VLOOKUP($A517,EDC_update!$B$2:$F$450,5,FALSE))</f>
        <v>#N/A</v>
      </c>
      <c r="V517" s="78">
        <f>IF(IFERROR(SEARCH("PBT",P517),99)=99,IF(IFERROR(SEARCH("suspected PBT",S517),99)=99,IF(IFERROR(SEARCH("concluded to be PBT",K517),99)=99,IF(IFERROR(SEARCH("PBT",S517),99)=99,IF(IFERROR(SEARCH("PBT cand",L517),99)=99,IF(IFERROR(SEARCH("PBT",L517),99)=99,IF(IFERROR(SEARCH("persistent, bioackumulative and toxic properties",K517),99)=99,0,Scoring!$E$3),Scoring!$E$3),Scoring!$E$7),Scoring!$E$3),Scoring!$E$5),Scoring!$E$6),Scoring!$E$3)</f>
        <v>0</v>
      </c>
      <c r="W517" s="78">
        <f>IF(IFERROR(SEARCH("vPvB",P517),99)=99,IF(IFERROR(SEARCH("suspected pbt/vPvB",S517),99)=99,IF(IFERROR(SEARCH("vPvB",S517),99)=99,IF(IFERROR(SEARCH("concluded to be a vPvB",S517),99)=99,IF(IFERROR(SEARCH("identified as vPvB",K517),99)=99,IF(IFERROR(SEARCH("concluded to be a vPvB",K517),99)=99,IF(IFERROR(SEARCH("concluded to be both pbt and vPvB",S517),99)=99,IF(IFERROR(SEARCH("concluded to be both pbt and vPvB",K517),99)=99,0,Scoring!$E$5),Scoring!$E$5),Scoring!$E$5),Scoring!$E$5),Scoring!$E$5),Scoring!$E$4),Scoring!$E$6),Scoring!$E$4)</f>
        <v>0</v>
      </c>
      <c r="X517" s="78">
        <f>IF(IFERROR(SEARCH("H410",N517),99)=99,IF(IFERROR(SEARCH("H410",O517),99)=99,IF(IFERROR(SEARCH("H410",Q517),99)=99,IF(IFERROR(SEARCH("H410",M517),99)=99,IF(IFERROR(SEARCH("H410",R517),99)=99,IF(IFERROR(SEARCH("H411",N517),99)=99,IF(IFERROR(SEARCH("H411",O517),99)=99,IF(IFERROR(SEARCH("H411",Q517),99)=99,IF(IFERROR(SEARCH("H411",M517),99)=99,IF(IFERROR(SEARCH("H411",R517),99)=99,IF(IFERROR(SEARCH("H413",N517),99)=99,IF(IFERROR(SEARCH("H413",O517),99)=99,IF(IFERROR(SEARCH("H413",Q517),99)=99,IF(IFERROR(SEARCH("H413",M517),99)=99,IF(IFERROR(SEARCH("H413",R517),99)=99,IF(IFERROR(SEARCH("H412",N517),99)=99,IF(IFERROR(SEARCH("H412",O517),99)=99,IF(IFERROR(SEARCH("H412",Q517),99)=99,IF(IFERROR(SEARCH("H412",M517),99)=99,IF(IFERROR(SEARCH("H412",R517),99)=99,0,Scoring!$E$2),Scoring!$E$2),Scoring!$E$2),Scoring!$E$2),Scoring!$E$2),Scoring!$E$2),Scoring!$E$2),Scoring!$E$2),Scoring!$E$2),Scoring!$E$2),Scoring!$E$2),Scoring!$E$2),Scoring!$E$2),Scoring!$E$2),Scoring!$E$2),Scoring!$E$2),Scoring!$E$2),Scoring!$E$2),Scoring!$E$2),Scoring!$E$2)</f>
        <v>0</v>
      </c>
      <c r="Y517" s="78">
        <f>IF(IFERROR(SEARCH("CMR",K517),99)=99,IF(IFERROR(SEARCH("Suspected CMR",S517),99)=99,IF(IFERROR(SEARCH("CMR",S517),99)=99,0,Scoring!$E$8),Scoring!$E$9),Scoring!$E$8)</f>
        <v>3</v>
      </c>
      <c r="Z517" s="78">
        <f>IF(IFERROR(SEARCH("H350",N517),99)=99,IF(IFERROR(SEARCH("H350",O517),99)=99,IF(IFERROR(SEARCH("H350",Q517),99)=99,IF(IFERROR(SEARCH("H350",M517),99)=99,IF(IFERROR(SEARCH("H350",R517),99)=99,IF(IFERROR(SEARCH("H351",N517),99)=99,IF(IFERROR(SEARCH("H351",O517),99)=99,IF(IFERROR(SEARCH("H351",Q517),99)=99,IF(IFERROR(SEARCH("H351",M517),99)=99,IF(IFERROR(SEARCH("H351",R517),99)=99,IF(IFERROR(SEARCH("carcinogenic",P517),99)=99,IF(IFERROR(SEARCH("suspected carcinogenic",S517),99)=99,0,Scoring!$E$12),Scoring!$E$11),Scoring!$E$10),Scoring!$E$10),Scoring!$E$10),Scoring!$E$10),Scoring!$E$10),Scoring!$E$10),Scoring!$E$10),Scoring!$E$10),Scoring!$E$10),Scoring!$E$10)</f>
        <v>1</v>
      </c>
      <c r="AA517" s="78">
        <f>IF(IFERROR(SEARCH("H340",N517),99)=99,IF(IFERROR(SEARCH("H340",O517),99)=99,IF(IFERROR(SEARCH("H340",Q517),99)=99,IF(IFERROR(SEARCH("H340",M517),99)=99,IF(IFERROR(SEARCH("H340",R517),99)=99,IF(IFERROR(SEARCH("H341",N517),99)=99,IF(IFERROR(SEARCH("H341",O517),99)=99,IF(IFERROR(SEARCH("H341",Q517),99)=99,IF(IFERROR(SEARCH("H341",M517),99)=99,IF(IFERROR(SEARCH("H341",R517),99)=99,IF(IFERROR(SEARCH("mutagenic",P517),99)=99,IF(IFERROR(SEARCH("suspected mutagenic",S517),99)=99,0,Scoring!$E$15),Scoring!$E$14),Scoring!$E$13),Scoring!$E$13),Scoring!$E$13),Scoring!$E$13),Scoring!$E$13),Scoring!$E$13),Scoring!$E$13),Scoring!$E$13),Scoring!$E$13),Scoring!$E$13)</f>
        <v>0</v>
      </c>
      <c r="AB517" s="78">
        <f>IF(IFERROR(SEARCH("H360",N517),99)=99,IF(IFERROR(SEARCH("H360",O517),99)=99,IF(IFERROR(SEARCH("H360",Q517),99)=99,IF(IFERROR(SEARCH("H360",M517),99)=99,IF(IFERROR(SEARCH("H360",R517),99)=99,IF(IFERROR(SEARCH("H361",N517),99)=99,IF(IFERROR(SEARCH("H361",O517),99)=99,IF(IFERROR(SEARCH("H361",Q517),99)=99,IF(IFERROR(SEARCH("H361",M517),99)=99,IF(IFERROR(SEARCH("H361",R517),99)=99,IF(IFERROR(SEARCH("reproduction",P517),99)=99,IF(IFERROR(SEARCH("suspected reprotoxic",S517),99)=99,IF(IFERROR(SEARCH("reprotoxic",S517),99)=99,IF(IFERROR(SEARCH("reprotoxic",K517),99)=99,0,Scoring!$E$18),Scoring!$E$18),Scoring!$E$19),Scoring!$E$17),Scoring!$E$16),Scoring!$E$16),Scoring!$E$16),Scoring!$E$16),Scoring!$E$16),Scoring!$E$16),Scoring!$E$16),Scoring!$E$16),Scoring!$E$16),Scoring!$E$16)</f>
        <v>0</v>
      </c>
      <c r="AC517" s="78">
        <f>IF(IFERROR(SEARCH("57f",L517),99)=99,IF(IFERROR(SEARCH("57(f)",P517),99)=99,0,Scoring!$E$20),Scoring!$E$20)</f>
        <v>0</v>
      </c>
      <c r="AD517" s="78">
        <f>IF(IFERROR(SEARCH("CAT1",T517),99)=99,IF(IFERROR(SEARCH("CAT2",T517),99)=99,IF(IFERROR(SEARCH("CAT3",T517),99)=99,IF(IFERROR(SEARCH("concluded to be endocrine",K517),99)=99,IF(IFERROR(SEARCH("categorised as endocrine",K517),99)=99,IF(IFERROR(SEARCH("endocrine disrupting",P517),99)=99,IF(IFERROR(SEARCH("endocrine disrupting",K517),99)=99,IF(IFERROR(SEARCH("suspected endocrine",S517),99)=99,IF(IFERROR(SEARCH("potential endocrine",S517),99)=99,0,Scoring!$E$25),Scoring!$E$25),Scoring!$E$24),Scoring!$E$24),Scoring!$E$24),Scoring!$E$24),Scoring!$E$23),Scoring!$E$22),Scoring!$E$21)</f>
        <v>0</v>
      </c>
      <c r="AE517" s="78">
        <f>IF(IFERROR(SEARCH("suspected sensitiser",S517),99)=99,IF(IFERROR(SEARCH("sensitiser",S517),99)=99,IF(IFERROR(SEARCH("other hazard based concern",S517),99)=99,0,Scoring!$E$28),Scoring!$E$26),Scoring!$E$27)</f>
        <v>0</v>
      </c>
      <c r="AF517" s="78">
        <f>IF(IFERROR(M517,1)=1,IF(IFERROR(N517,1)=1,IF(IFERROR(O517,1)=1,IF(IFERROR(Q517,1)=1,IF(IFERROR(R517,1)=1,IF(IFERROR(T517,1)=1,IF(IFERROR(K517,1)=1,IF(IFERROR(P517,1)=1,IF(IFERROR(S517,1)=1,Scoring!$E$29,0),0),0),0),0),0),0),0),0)</f>
        <v>0</v>
      </c>
      <c r="AG517" s="78">
        <f t="shared" si="47"/>
        <v>3</v>
      </c>
      <c r="AI517" s="93"/>
      <c r="AJ517" s="94"/>
      <c r="AK517" s="76"/>
      <c r="AL517" s="75"/>
      <c r="AN517" s="79"/>
      <c r="AO517" s="79"/>
      <c r="AP517" s="79"/>
      <c r="AQ517" s="79"/>
      <c r="AR517" s="79"/>
      <c r="AS517" s="78"/>
      <c r="AU517" s="79">
        <f>IF(IFERROR(F517,99)=99,IF(IFERROR(G517,99)=99,IF(IFERROR(H517,99)=99,IF(IFERROR(I517,99)=99,IF(IFERROR(E517,99)=99,IF(IFERROR(J517,99)=99,0,Scoring!$B$7),Scoring!$B$3),Scoring!$B$2),Scoring!$B$6),Scoring!$B$5),Scoring!$B$4)</f>
        <v>0.3</v>
      </c>
      <c r="AV517" s="78">
        <f t="shared" si="48"/>
        <v>0.89999999999999991</v>
      </c>
      <c r="AW517" s="78"/>
      <c r="AX517" s="66"/>
      <c r="AY517" s="78"/>
      <c r="AZ517" s="76"/>
      <c r="BA517" s="76"/>
      <c r="BB517" s="76"/>
    </row>
    <row r="518" spans="1:54" x14ac:dyDescent="0.25">
      <c r="A518" s="77" t="s">
        <v>3021</v>
      </c>
      <c r="B518" s="76" t="str">
        <f t="shared" si="49"/>
        <v>214-317-9</v>
      </c>
      <c r="C518" s="77" t="s">
        <v>403</v>
      </c>
      <c r="D518" s="77" t="s">
        <v>404</v>
      </c>
      <c r="E518" s="76" t="str">
        <f>IF(C518="-",IF(A518="-",VLOOKUP(D518,'sin-list 180320_update'!$C$2:$C$835,1,FALSE),VLOOKUP(A518,'sin-list 180320_update'!$A$2:$A$835,1,FALSE)),VLOOKUP(C518,'sin-list 180320_update'!$B$2:$B$835,1,FALSE))</f>
        <v>214-317-9</v>
      </c>
      <c r="F518" s="76" t="e">
        <f>IF($C518="-",IF($A518="-",VLOOKUP($D518,'REACH Bilaga XVII_update'!$A$5:$A$131,1,FALSE),VLOOKUP($A518,'REACH Bilaga XVII_update'!$C$5:$C$131,1,FALSE)),VLOOKUP($C518,'REACH Bilaga XVII_update'!$B$5:$B$131,1,FALSE))</f>
        <v>#N/A</v>
      </c>
      <c r="G518" s="76" t="str">
        <f>IF($C518="-",IF($A518="-",VLOOKUP($D518,' REACH Bilaga 59_update'!$A$5:$A$210,1,FALSE),VLOOKUP($A518,' REACH Bilaga 59_update'!$D$5:$D$210,1,FALSE)),VLOOKUP($C518,' REACH Bilaga 59_update'!$C$5:$C$210,1,FALSE))</f>
        <v>214-317-9</v>
      </c>
      <c r="H518" s="76" t="e">
        <f>IF($C518="-",IF($A518="-",VLOOKUP($D518,'REACH Bilaga XIV_update'!$A$5:$A$110,1,FALSE),VLOOKUP($A518,'REACH Bilaga XIV_update'!$D$5:$D$110,1,FALSE)),VLOOKUP($C518,'REACH Bilaga XIV_update'!$C$5:$C$110,1,FALSE))</f>
        <v>#N/A</v>
      </c>
      <c r="I518" s="76" t="e">
        <f>IF($C518="-",IF($A518="-",VLOOKUP($D518,CoRAP_update!$A$5:$A$376,1,FALSE),VLOOKUP($A518,CoRAP_update!$D$5:$D$376,1,FALSE)),VLOOKUP($C518,CoRAP_update!$C$5:$C$376,1,FALSE))</f>
        <v>#N/A</v>
      </c>
      <c r="J518" s="76" t="e">
        <f>IF($C518="-",IF($A518="-",VLOOKUP($D518,EDC_update!$C$2:$C$450,1,FALSE),VLOOKUP($A518,EDC_update!$B$2:$B$450,1,FALSE)),VLOOKUP($C518,EDC_update!$L$2:$L$450,1,FALSE))</f>
        <v>#N/A</v>
      </c>
      <c r="K518" s="76" t="str">
        <f>IF($C518="-",IF($A518="-",IF(VLOOKUP($D518,'sin-list 180320_update'!$C$2:$S$835,3,FALSE)="",NA(),VLOOKUP($D518,'sin-list 180320_update'!$C$2:$S$835,3,FALSE)),IF(VLOOKUP($A518,'sin-list 180320_update'!$A$2:$S$835,5,FALSE)="",NA(),VLOOKUP($A518,'sin-list 180320_update'!$A$2:$S$835,5,FALSE))),IF(VLOOKUP($C518,'sin-list 180320_update'!$B$2:$S$835,4,FALSE)="",NA(),VLOOKUP($C518,'sin-list 180320_update'!$B$2:$S$835,4,FALSE)))</f>
        <v>Classified CMR according to Annex VI of Regulation 1272/2008</v>
      </c>
      <c r="L518" s="76" t="str">
        <f>IF($C518="-",IF($A518="-",VLOOKUP($D518,'sin-list 180320_update'!$C$2:$S$835,6,FALSE),VLOOKUP($A518,'sin-list 180320_update'!$A$2:$S$835,8,FALSE)),VLOOKUP($C518,'sin-list 180320_update'!$B$2:$S$835,7,FALSE))</f>
        <v>Carc. 1B
Acute Tox. 4 *
Acute Tox. 4 *</v>
      </c>
      <c r="M518" s="76" t="str">
        <f>IF($C518="-",IF($A518="-",IF(VLOOKUP($D518,'sin-list 180320_update'!$C$2:$S$835,8,FALSE)="",NA(),VLOOKUP($D518,'sin-list 180320_update'!$C$2:$S$835,8,FALSE)),IF(VLOOKUP($A518,'sin-list 180320_update'!$A$2:$S$835,10,FALSE)="",NA(),VLOOKUP($A518,'sin-list 180320_update'!$A$2:$S$835,10,FALSE))),IF(VLOOKUP($C518,'sin-list 180320_update'!$B$2:$S$835,9,FALSE)="",NA(),VLOOKUP($C518,'sin-list 180320_update'!$B$2:$S$835,9,FALSE)))</f>
        <v>H350
H312
H302</v>
      </c>
      <c r="N518" s="76" t="e">
        <f>IF($C518="-",IF($A518="-",IF(VLOOKUP($D518,'REACH Bilaga XVII_update'!$A$5:$E$131,4,FALSE)="",NA(),VLOOKUP($D518,'REACH Bilaga XVII_update'!$A$5:$E$131,4,FALSE)),IF(VLOOKUP($A518,'REACH Bilaga XVII_update'!$C$5:$D$131,2,FALSE)="",NA(),VLOOKUP($A518,'REACH Bilaga XVII_update'!$C$5:$D$131,2,FALSE))),IF(VLOOKUP($C518,'REACH Bilaga XVII_update'!$B$5:$D$131,3,FALSE)="",NA(),VLOOKUP($C518,'REACH Bilaga XVII_update'!$B$5:$D$131,3,FALSE)))</f>
        <v>#N/A</v>
      </c>
      <c r="O518" s="76" t="str">
        <f>IF($C518="-",IF($A518="-",IF(VLOOKUP($D518,' REACH Bilaga 59_update'!$A$5:$E$210,5,FALSE)="",NA(),VLOOKUP($D518,' REACH Bilaga 59_update'!$A$5:$E$210,5,FALSE)),IF(VLOOKUP($A518,' REACH Bilaga 59_update'!$D$5:$E$210,2,FALSE)="",NA(),VLOOKUP($A518,' REACH Bilaga 59_update'!$D$5:$E$210,2,FALSE))),IF(VLOOKUP($C518,' REACH Bilaga 59_update'!$C$5:$E$210,3,FALSE)="",NA(),VLOOKUP($C518,' REACH Bilaga 59_update'!$C$5:$E$210,3,FALSE)))</f>
        <v>H350
H312
H302</v>
      </c>
      <c r="P518" s="76" t="str">
        <f>IF(C518="-",IF(A518="-",IFERROR(VLOOKUP($D518,' REACH Bilaga 59_update'!$A$5:$F$210,MATCH(Sammanfattning!P$1,' REACH Bilaga 59_update'!$A$4:$F$4,0),FALSE),VLOOKUP($D518,'REACH Bilaga XIV_update'!$A$4:$H$110,MATCH(Sammanfattning!P$1,'REACH Bilaga XIV_update'!$A$4:$H$4,0),FALSE)),IFERROR(VLOOKUP($A518,' REACH Bilaga 59_update'!$D$5:$F$210,MATCH(Sammanfattning!P$1,' REACH Bilaga 59_update'!$D$4:$F$4,0),FALSE),VLOOKUP($A518,'REACH Bilaga XIV_update'!$D$4:$H$110,MATCH(Sammanfattning!P$1,'REACH Bilaga XIV_update'!$D$4:$H$4,0),FALSE))),IFERROR(VLOOKUP($C518,' REACH Bilaga 59_update'!$C$5:$F$210,MATCH(Sammanfattning!P$1,' REACH Bilaga 59_update'!$C$4:$F$4,0),FALSE),VLOOKUP($C518,'REACH Bilaga XIV_update'!$C$4:$H$110,MATCH(Sammanfattning!P$1,'REACH Bilaga XIV_update'!$C$4:$H$4,0),FALSE)))</f>
        <v>Carcinogenic (Article 57a)</v>
      </c>
      <c r="Q518" s="76" t="e">
        <f>IF($C518="-",IF($A518="-",IF(VLOOKUP($D518,'REACH Bilaga XIV_update'!$A$5:$I$110,9,FALSE)="",NA(),VLOOKUP($D518,'REACH Bilaga XIV_update'!$A$5:$I$110,9,FALSE)),IF(VLOOKUP($A518,'REACH Bilaga XIV_update'!$D$5:$I$110,6,FALSE)="",NA(),VLOOKUP($A518,'REACH Bilaga XIV_update'!$D$5:$I$110,6,FALSE))),IF(VLOOKUP($C518,'REACH Bilaga XIV_update'!$C$5:$I$110,7,FALSE)="",NA(),VLOOKUP($C518,'REACH Bilaga XIV_update'!$C$5:$I$110,7,FALSE)))</f>
        <v>#N/A</v>
      </c>
      <c r="R518" s="76" t="e">
        <f>IF($C518="-",IF($A518="-",IF(VLOOKUP($D518,CoRAP_update!$A$5:$O$376,15,FALSE)="",NA(),VLOOKUP($D518,CoRAP_update!$A$5:$O$376,15,FALSE)),IF(VLOOKUP($A518,CoRAP_update!$D$5:$O$376,12,FALSE)="",NA(),VLOOKUP($A518,CoRAP_update!$D$5:$O$376,12,FALSE))),IF(VLOOKUP($C518,CoRAP_update!$C$5:$O$376,13,FALSE)="",NA(),VLOOKUP($C518,CoRAP_update!$C$5:$O$376,13,FALSE)))</f>
        <v>#N/A</v>
      </c>
      <c r="S518" s="144" t="e">
        <f>IF($C518="-",IF($A518="-",VLOOKUP($D518,CoRAP_update!$A$5:$J$376,MATCH(Sammanfattning!S$1,CoRAP_update!$A$4:$J$4,0),FALSE),VLOOKUP($A518,CoRAP_update!$D$5:$J$376,MATCH(Sammanfattning!S$1,CoRAP_update!$D$4:$J$4,0),FALSE)),VLOOKUP($C518,CoRAP_update!$C$5:$J$376,MATCH(Sammanfattning!S$1,CoRAP_update!$C$4:$J$4,0),FALSE))</f>
        <v>#N/A</v>
      </c>
      <c r="T518" s="76" t="e">
        <f>IF($A518="-",VLOOKUP($D518,EDC_update!$C$2:$F$450,4,FALSE),VLOOKUP($A518,EDC_update!$B$2:$F$450,5,FALSE))</f>
        <v>#N/A</v>
      </c>
      <c r="V518" s="78">
        <f>IF(IFERROR(SEARCH("PBT",P518),99)=99,IF(IFERROR(SEARCH("suspected PBT",S518),99)=99,IF(IFERROR(SEARCH("concluded to be PBT",K518),99)=99,IF(IFERROR(SEARCH("PBT",S518),99)=99,IF(IFERROR(SEARCH("PBT cand",L518),99)=99,IF(IFERROR(SEARCH("PBT",L518),99)=99,IF(IFERROR(SEARCH("persistent, bioackumulative and toxic properties",K518),99)=99,0,Scoring!$E$3),Scoring!$E$3),Scoring!$E$7),Scoring!$E$3),Scoring!$E$5),Scoring!$E$6),Scoring!$E$3)</f>
        <v>0</v>
      </c>
      <c r="W518" s="78">
        <f>IF(IFERROR(SEARCH("vPvB",P518),99)=99,IF(IFERROR(SEARCH("suspected pbt/vPvB",S518),99)=99,IF(IFERROR(SEARCH("vPvB",S518),99)=99,IF(IFERROR(SEARCH("concluded to be a vPvB",S518),99)=99,IF(IFERROR(SEARCH("identified as vPvB",K518),99)=99,IF(IFERROR(SEARCH("concluded to be a vPvB",K518),99)=99,IF(IFERROR(SEARCH("concluded to be both pbt and vPvB",S518),99)=99,IF(IFERROR(SEARCH("concluded to be both pbt and vPvB",K518),99)=99,0,Scoring!$E$5),Scoring!$E$5),Scoring!$E$5),Scoring!$E$5),Scoring!$E$5),Scoring!$E$4),Scoring!$E$6),Scoring!$E$4)</f>
        <v>0</v>
      </c>
      <c r="X518" s="78">
        <f>IF(IFERROR(SEARCH("H410",N518),99)=99,IF(IFERROR(SEARCH("H410",O518),99)=99,IF(IFERROR(SEARCH("H410",Q518),99)=99,IF(IFERROR(SEARCH("H410",M518),99)=99,IF(IFERROR(SEARCH("H410",R518),99)=99,IF(IFERROR(SEARCH("H411",N518),99)=99,IF(IFERROR(SEARCH("H411",O518),99)=99,IF(IFERROR(SEARCH("H411",Q518),99)=99,IF(IFERROR(SEARCH("H411",M518),99)=99,IF(IFERROR(SEARCH("H411",R518),99)=99,IF(IFERROR(SEARCH("H413",N518),99)=99,IF(IFERROR(SEARCH("H413",O518),99)=99,IF(IFERROR(SEARCH("H413",Q518),99)=99,IF(IFERROR(SEARCH("H413",M518),99)=99,IF(IFERROR(SEARCH("H413",R518),99)=99,IF(IFERROR(SEARCH("H412",N518),99)=99,IF(IFERROR(SEARCH("H412",O518),99)=99,IF(IFERROR(SEARCH("H412",Q518),99)=99,IF(IFERROR(SEARCH("H412",M518),99)=99,IF(IFERROR(SEARCH("H412",R518),99)=99,0,Scoring!$E$2),Scoring!$E$2),Scoring!$E$2),Scoring!$E$2),Scoring!$E$2),Scoring!$E$2),Scoring!$E$2),Scoring!$E$2),Scoring!$E$2),Scoring!$E$2),Scoring!$E$2),Scoring!$E$2),Scoring!$E$2),Scoring!$E$2),Scoring!$E$2),Scoring!$E$2),Scoring!$E$2),Scoring!$E$2),Scoring!$E$2),Scoring!$E$2)</f>
        <v>0</v>
      </c>
      <c r="Y518" s="78">
        <f>IF(IFERROR(SEARCH("CMR",K518),99)=99,IF(IFERROR(SEARCH("Suspected CMR",S518),99)=99,IF(IFERROR(SEARCH("CMR",S518),99)=99,0,Scoring!$E$8),Scoring!$E$9),Scoring!$E$8)</f>
        <v>3</v>
      </c>
      <c r="Z518" s="78">
        <f>IF(IFERROR(SEARCH("H350",N518),99)=99,IF(IFERROR(SEARCH("H350",O518),99)=99,IF(IFERROR(SEARCH("H350",Q518),99)=99,IF(IFERROR(SEARCH("H350",M518),99)=99,IF(IFERROR(SEARCH("H350",R518),99)=99,IF(IFERROR(SEARCH("H351",N518),99)=99,IF(IFERROR(SEARCH("H351",O518),99)=99,IF(IFERROR(SEARCH("H351",Q518),99)=99,IF(IFERROR(SEARCH("H351",M518),99)=99,IF(IFERROR(SEARCH("H351",R518),99)=99,IF(IFERROR(SEARCH("carcinogenic",P518),99)=99,IF(IFERROR(SEARCH("suspected carcinogenic",S518),99)=99,0,Scoring!$E$12),Scoring!$E$11),Scoring!$E$10),Scoring!$E$10),Scoring!$E$10),Scoring!$E$10),Scoring!$E$10),Scoring!$E$10),Scoring!$E$10),Scoring!$E$10),Scoring!$E$10),Scoring!$E$10)</f>
        <v>1</v>
      </c>
      <c r="AA518" s="78">
        <f>IF(IFERROR(SEARCH("H340",N518),99)=99,IF(IFERROR(SEARCH("H340",O518),99)=99,IF(IFERROR(SEARCH("H340",Q518),99)=99,IF(IFERROR(SEARCH("H340",M518),99)=99,IF(IFERROR(SEARCH("H340",R518),99)=99,IF(IFERROR(SEARCH("H341",N518),99)=99,IF(IFERROR(SEARCH("H341",O518),99)=99,IF(IFERROR(SEARCH("H341",Q518),99)=99,IF(IFERROR(SEARCH("H341",M518),99)=99,IF(IFERROR(SEARCH("H341",R518),99)=99,IF(IFERROR(SEARCH("mutagenic",P518),99)=99,IF(IFERROR(SEARCH("suspected mutagenic",S518),99)=99,0,Scoring!$E$15),Scoring!$E$14),Scoring!$E$13),Scoring!$E$13),Scoring!$E$13),Scoring!$E$13),Scoring!$E$13),Scoring!$E$13),Scoring!$E$13),Scoring!$E$13),Scoring!$E$13),Scoring!$E$13)</f>
        <v>0</v>
      </c>
      <c r="AB518" s="78">
        <f>IF(IFERROR(SEARCH("H360",N518),99)=99,IF(IFERROR(SEARCH("H360",O518),99)=99,IF(IFERROR(SEARCH("H360",Q518),99)=99,IF(IFERROR(SEARCH("H360",M518),99)=99,IF(IFERROR(SEARCH("H360",R518),99)=99,IF(IFERROR(SEARCH("H361",N518),99)=99,IF(IFERROR(SEARCH("H361",O518),99)=99,IF(IFERROR(SEARCH("H361",Q518),99)=99,IF(IFERROR(SEARCH("H361",M518),99)=99,IF(IFERROR(SEARCH("H361",R518),99)=99,IF(IFERROR(SEARCH("reproduction",P518),99)=99,IF(IFERROR(SEARCH("suspected reprotoxic",S518),99)=99,IF(IFERROR(SEARCH("reprotoxic",S518),99)=99,IF(IFERROR(SEARCH("reprotoxic",K518),99)=99,0,Scoring!$E$18),Scoring!$E$18),Scoring!$E$19),Scoring!$E$17),Scoring!$E$16),Scoring!$E$16),Scoring!$E$16),Scoring!$E$16),Scoring!$E$16),Scoring!$E$16),Scoring!$E$16),Scoring!$E$16),Scoring!$E$16),Scoring!$E$16)</f>
        <v>0</v>
      </c>
      <c r="AC518" s="78">
        <f>IF(IFERROR(SEARCH("57f",L518),99)=99,IF(IFERROR(SEARCH("57(f)",P518),99)=99,0,Scoring!$E$20),Scoring!$E$20)</f>
        <v>0</v>
      </c>
      <c r="AD518" s="78">
        <f>IF(IFERROR(SEARCH("CAT1",T518),99)=99,IF(IFERROR(SEARCH("CAT2",T518),99)=99,IF(IFERROR(SEARCH("CAT3",T518),99)=99,IF(IFERROR(SEARCH("concluded to be endocrine",K518),99)=99,IF(IFERROR(SEARCH("categorised as endocrine",K518),99)=99,IF(IFERROR(SEARCH("endocrine disrupting",P518),99)=99,IF(IFERROR(SEARCH("endocrine disrupting",K518),99)=99,IF(IFERROR(SEARCH("suspected endocrine",S518),99)=99,IF(IFERROR(SEARCH("potential endocrine",S518),99)=99,0,Scoring!$E$25),Scoring!$E$25),Scoring!$E$24),Scoring!$E$24),Scoring!$E$24),Scoring!$E$24),Scoring!$E$23),Scoring!$E$22),Scoring!$E$21)</f>
        <v>0</v>
      </c>
      <c r="AE518" s="78">
        <f>IF(IFERROR(SEARCH("suspected sensitiser",S518),99)=99,IF(IFERROR(SEARCH("sensitiser",S518),99)=99,IF(IFERROR(SEARCH("other hazard based concern",S518),99)=99,0,Scoring!$E$28),Scoring!$E$26),Scoring!$E$27)</f>
        <v>0</v>
      </c>
      <c r="AF518" s="78">
        <f>IF(IFERROR(M518,1)=1,IF(IFERROR(N518,1)=1,IF(IFERROR(O518,1)=1,IF(IFERROR(Q518,1)=1,IF(IFERROR(R518,1)=1,IF(IFERROR(T518,1)=1,IF(IFERROR(K518,1)=1,IF(IFERROR(P518,1)=1,IF(IFERROR(S518,1)=1,Scoring!$E$29,0),0),0),0),0),0),0),0),0)</f>
        <v>0</v>
      </c>
      <c r="AG518" s="78">
        <f t="shared" si="47"/>
        <v>3</v>
      </c>
      <c r="AI518" s="93"/>
      <c r="AJ518" s="94"/>
      <c r="AK518" s="76"/>
      <c r="AL518" s="75"/>
      <c r="AN518" s="79"/>
      <c r="AO518" s="79"/>
      <c r="AP518" s="79"/>
      <c r="AQ518" s="79"/>
      <c r="AR518" s="79"/>
      <c r="AS518" s="78"/>
      <c r="AU518" s="79">
        <f>IF(IFERROR(F518,99)=99,IF(IFERROR(G518,99)=99,IF(IFERROR(H518,99)=99,IF(IFERROR(I518,99)=99,IF(IFERROR(E518,99)=99,IF(IFERROR(J518,99)=99,0,Scoring!$B$7),Scoring!$B$3),Scoring!$B$2),Scoring!$B$6),Scoring!$B$5),Scoring!$B$4)</f>
        <v>1</v>
      </c>
      <c r="AV518" s="78">
        <f t="shared" si="48"/>
        <v>3</v>
      </c>
      <c r="AW518" s="78"/>
      <c r="AX518" s="66"/>
      <c r="AY518" s="78"/>
      <c r="AZ518" s="76"/>
      <c r="BA518" s="76"/>
      <c r="BB518" s="76"/>
    </row>
    <row r="519" spans="1:54" x14ac:dyDescent="0.25">
      <c r="A519" s="77" t="s">
        <v>3097</v>
      </c>
      <c r="B519" s="76" t="str">
        <f t="shared" si="49"/>
        <v>215-125-8</v>
      </c>
      <c r="C519" s="77" t="s">
        <v>678</v>
      </c>
      <c r="D519" s="77" t="s">
        <v>679</v>
      </c>
      <c r="E519" s="76" t="str">
        <f>IF(C519="-",IF(A519="-",VLOOKUP(D519,'sin-list 180320_update'!$C$2:$C$835,1,FALSE),VLOOKUP(A519,'sin-list 180320_update'!$A$2:$A$835,1,FALSE)),VLOOKUP(C519,'sin-list 180320_update'!$B$2:$B$835,1,FALSE))</f>
        <v>215-125-8</v>
      </c>
      <c r="F519" s="76" t="e">
        <f>IF($C519="-",IF($A519="-",VLOOKUP($D519,'REACH Bilaga XVII_update'!$A$5:$A$131,1,FALSE),VLOOKUP($A519,'REACH Bilaga XVII_update'!$C$5:$C$131,1,FALSE)),VLOOKUP($C519,'REACH Bilaga XVII_update'!$B$5:$B$131,1,FALSE))</f>
        <v>#N/A</v>
      </c>
      <c r="G519" s="76" t="str">
        <f>IF($C519="-",IF($A519="-",VLOOKUP($D519,' REACH Bilaga 59_update'!$A$5:$A$210,1,FALSE),VLOOKUP($A519,' REACH Bilaga 59_update'!$D$5:$D$210,1,FALSE)),VLOOKUP($C519,' REACH Bilaga 59_update'!$C$5:$C$210,1,FALSE))</f>
        <v>215-125-8</v>
      </c>
      <c r="H519" s="76" t="e">
        <f>IF($C519="-",IF($A519="-",VLOOKUP($D519,'REACH Bilaga XIV_update'!$A$5:$A$110,1,FALSE),VLOOKUP($A519,'REACH Bilaga XIV_update'!$D$5:$D$110,1,FALSE)),VLOOKUP($C519,'REACH Bilaga XIV_update'!$C$5:$C$110,1,FALSE))</f>
        <v>#N/A</v>
      </c>
      <c r="I519" s="76" t="e">
        <f>IF($C519="-",IF($A519="-",VLOOKUP($D519,CoRAP_update!$A$5:$A$376,1,FALSE),VLOOKUP($A519,CoRAP_update!$D$5:$D$376,1,FALSE)),VLOOKUP($C519,CoRAP_update!$C$5:$C$376,1,FALSE))</f>
        <v>#N/A</v>
      </c>
      <c r="J519" s="76" t="e">
        <f>IF($C519="-",IF($A519="-",VLOOKUP($D519,EDC_update!$C$2:$C$450,1,FALSE),VLOOKUP($A519,EDC_update!$B$2:$B$450,1,FALSE)),VLOOKUP($C519,EDC_update!$L$2:$L$450,1,FALSE))</f>
        <v>#N/A</v>
      </c>
      <c r="K519" s="76" t="str">
        <f>IF($C519="-",IF($A519="-",IF(VLOOKUP($D519,'sin-list 180320_update'!$C$2:$S$835,3,FALSE)="",NA(),VLOOKUP($D519,'sin-list 180320_update'!$C$2:$S$835,3,FALSE)),IF(VLOOKUP($A519,'sin-list 180320_update'!$A$2:$S$835,5,FALSE)="",NA(),VLOOKUP($A519,'sin-list 180320_update'!$A$2:$S$835,5,FALSE))),IF(VLOOKUP($C519,'sin-list 180320_update'!$B$2:$S$835,4,FALSE)="",NA(),VLOOKUP($C519,'sin-list 180320_update'!$B$2:$S$835,4,FALSE)))</f>
        <v>Classified CMR according to Annex VI of Regulation 1272/2008</v>
      </c>
      <c r="L519" s="76" t="str">
        <f>IF($C519="-",IF($A519="-",VLOOKUP($D519,'sin-list 180320_update'!$C$2:$S$835,6,FALSE),VLOOKUP($A519,'sin-list 180320_update'!$A$2:$S$835,8,FALSE)),VLOOKUP($C519,'sin-list 180320_update'!$B$2:$S$835,7,FALSE))</f>
        <v>Repr. 1B</v>
      </c>
      <c r="M519" s="76" t="str">
        <f>IF($C519="-",IF($A519="-",IF(VLOOKUP($D519,'sin-list 180320_update'!$C$2:$S$835,8,FALSE)="",NA(),VLOOKUP($D519,'sin-list 180320_update'!$C$2:$S$835,8,FALSE)),IF(VLOOKUP($A519,'sin-list 180320_update'!$A$2:$S$835,10,FALSE)="",NA(),VLOOKUP($A519,'sin-list 180320_update'!$A$2:$S$835,10,FALSE))),IF(VLOOKUP($C519,'sin-list 180320_update'!$B$2:$S$835,9,FALSE)="",NA(),VLOOKUP($C519,'sin-list 180320_update'!$B$2:$S$835,9,FALSE)))</f>
        <v>H360FD</v>
      </c>
      <c r="N519" s="76" t="e">
        <f>IF($C519="-",IF($A519="-",IF(VLOOKUP($D519,'REACH Bilaga XVII_update'!$A$5:$E$131,4,FALSE)="",NA(),VLOOKUP($D519,'REACH Bilaga XVII_update'!$A$5:$E$131,4,FALSE)),IF(VLOOKUP($A519,'REACH Bilaga XVII_update'!$C$5:$D$131,2,FALSE)="",NA(),VLOOKUP($A519,'REACH Bilaga XVII_update'!$C$5:$D$131,2,FALSE))),IF(VLOOKUP($C519,'REACH Bilaga XVII_update'!$B$5:$D$131,3,FALSE)="",NA(),VLOOKUP($C519,'REACH Bilaga XVII_update'!$B$5:$D$131,3,FALSE)))</f>
        <v>#N/A</v>
      </c>
      <c r="O519" s="76" t="str">
        <f>IF($C519="-",IF($A519="-",IF(VLOOKUP($D519,' REACH Bilaga 59_update'!$A$5:$E$210,5,FALSE)="",NA(),VLOOKUP($D519,' REACH Bilaga 59_update'!$A$5:$E$210,5,FALSE)),IF(VLOOKUP($A519,' REACH Bilaga 59_update'!$D$5:$E$210,2,FALSE)="",NA(),VLOOKUP($A519,' REACH Bilaga 59_update'!$D$5:$E$210,2,FALSE))),IF(VLOOKUP($C519,' REACH Bilaga 59_update'!$C$5:$E$210,3,FALSE)="",NA(),VLOOKUP($C519,' REACH Bilaga 59_update'!$C$5:$E$210,3,FALSE)))</f>
        <v>H360FD</v>
      </c>
      <c r="P519" s="76" t="str">
        <f>IF(C519="-",IF(A519="-",IFERROR(VLOOKUP($D519,' REACH Bilaga 59_update'!$A$5:$F$210,MATCH(Sammanfattning!P$1,' REACH Bilaga 59_update'!$A$4:$F$4,0),FALSE),VLOOKUP($D519,'REACH Bilaga XIV_update'!$A$4:$H$110,MATCH(Sammanfattning!P$1,'REACH Bilaga XIV_update'!$A$4:$H$4,0),FALSE)),IFERROR(VLOOKUP($A519,' REACH Bilaga 59_update'!$D$5:$F$210,MATCH(Sammanfattning!P$1,' REACH Bilaga 59_update'!$D$4:$F$4,0),FALSE),VLOOKUP($A519,'REACH Bilaga XIV_update'!$D$4:$H$110,MATCH(Sammanfattning!P$1,'REACH Bilaga XIV_update'!$D$4:$H$4,0),FALSE))),IFERROR(VLOOKUP($C519,' REACH Bilaga 59_update'!$C$5:$F$210,MATCH(Sammanfattning!P$1,' REACH Bilaga 59_update'!$C$4:$F$4,0),FALSE),VLOOKUP($C519,'REACH Bilaga XIV_update'!$C$4:$H$110,MATCH(Sammanfattning!P$1,'REACH Bilaga XIV_update'!$C$4:$H$4,0),FALSE)))</f>
        <v>Toxic for reproduction (Article 57c)</v>
      </c>
      <c r="Q519" s="76" t="e">
        <f>IF($C519="-",IF($A519="-",IF(VLOOKUP($D519,'REACH Bilaga XIV_update'!$A$5:$I$110,9,FALSE)="",NA(),VLOOKUP($D519,'REACH Bilaga XIV_update'!$A$5:$I$110,9,FALSE)),IF(VLOOKUP($A519,'REACH Bilaga XIV_update'!$D$5:$I$110,6,FALSE)="",NA(),VLOOKUP($A519,'REACH Bilaga XIV_update'!$D$5:$I$110,6,FALSE))),IF(VLOOKUP($C519,'REACH Bilaga XIV_update'!$C$5:$I$110,7,FALSE)="",NA(),VLOOKUP($C519,'REACH Bilaga XIV_update'!$C$5:$I$110,7,FALSE)))</f>
        <v>#N/A</v>
      </c>
      <c r="R519" s="76" t="e">
        <f>IF($C519="-",IF($A519="-",IF(VLOOKUP($D519,CoRAP_update!$A$5:$O$376,15,FALSE)="",NA(),VLOOKUP($D519,CoRAP_update!$A$5:$O$376,15,FALSE)),IF(VLOOKUP($A519,CoRAP_update!$D$5:$O$376,12,FALSE)="",NA(),VLOOKUP($A519,CoRAP_update!$D$5:$O$376,12,FALSE))),IF(VLOOKUP($C519,CoRAP_update!$C$5:$O$376,13,FALSE)="",NA(),VLOOKUP($C519,CoRAP_update!$C$5:$O$376,13,FALSE)))</f>
        <v>#N/A</v>
      </c>
      <c r="S519" s="144" t="e">
        <f>IF($C519="-",IF($A519="-",VLOOKUP($D519,CoRAP_update!$A$5:$J$376,MATCH(Sammanfattning!S$1,CoRAP_update!$A$4:$J$4,0),FALSE),VLOOKUP($A519,CoRAP_update!$D$5:$J$376,MATCH(Sammanfattning!S$1,CoRAP_update!$D$4:$J$4,0),FALSE)),VLOOKUP($C519,CoRAP_update!$C$5:$J$376,MATCH(Sammanfattning!S$1,CoRAP_update!$C$4:$J$4,0),FALSE))</f>
        <v>#N/A</v>
      </c>
      <c r="T519" s="76" t="e">
        <f>IF($A519="-",VLOOKUP($D519,EDC_update!$C$2:$F$450,4,FALSE),VLOOKUP($A519,EDC_update!$B$2:$F$450,5,FALSE))</f>
        <v>#N/A</v>
      </c>
      <c r="V519" s="78">
        <f>IF(IFERROR(SEARCH("PBT",P519),99)=99,IF(IFERROR(SEARCH("suspected PBT",S519),99)=99,IF(IFERROR(SEARCH("concluded to be PBT",K519),99)=99,IF(IFERROR(SEARCH("PBT",S519),99)=99,IF(IFERROR(SEARCH("PBT cand",L519),99)=99,IF(IFERROR(SEARCH("PBT",L519),99)=99,IF(IFERROR(SEARCH("persistent, bioackumulative and toxic properties",K519),99)=99,0,Scoring!$E$3),Scoring!$E$3),Scoring!$E$7),Scoring!$E$3),Scoring!$E$5),Scoring!$E$6),Scoring!$E$3)</f>
        <v>0</v>
      </c>
      <c r="W519" s="78">
        <f>IF(IFERROR(SEARCH("vPvB",P519),99)=99,IF(IFERROR(SEARCH("suspected pbt/vPvB",S519),99)=99,IF(IFERROR(SEARCH("vPvB",S519),99)=99,IF(IFERROR(SEARCH("concluded to be a vPvB",S519),99)=99,IF(IFERROR(SEARCH("identified as vPvB",K519),99)=99,IF(IFERROR(SEARCH("concluded to be a vPvB",K519),99)=99,IF(IFERROR(SEARCH("concluded to be both pbt and vPvB",S519),99)=99,IF(IFERROR(SEARCH("concluded to be both pbt and vPvB",K519),99)=99,0,Scoring!$E$5),Scoring!$E$5),Scoring!$E$5),Scoring!$E$5),Scoring!$E$5),Scoring!$E$4),Scoring!$E$6),Scoring!$E$4)</f>
        <v>0</v>
      </c>
      <c r="X519" s="78">
        <f>IF(IFERROR(SEARCH("H410",N519),99)=99,IF(IFERROR(SEARCH("H410",O519),99)=99,IF(IFERROR(SEARCH("H410",Q519),99)=99,IF(IFERROR(SEARCH("H410",M519),99)=99,IF(IFERROR(SEARCH("H410",R519),99)=99,IF(IFERROR(SEARCH("H411",N519),99)=99,IF(IFERROR(SEARCH("H411",O519),99)=99,IF(IFERROR(SEARCH("H411",Q519),99)=99,IF(IFERROR(SEARCH("H411",M519),99)=99,IF(IFERROR(SEARCH("H411",R519),99)=99,IF(IFERROR(SEARCH("H413",N519),99)=99,IF(IFERROR(SEARCH("H413",O519),99)=99,IF(IFERROR(SEARCH("H413",Q519),99)=99,IF(IFERROR(SEARCH("H413",M519),99)=99,IF(IFERROR(SEARCH("H413",R519),99)=99,IF(IFERROR(SEARCH("H412",N519),99)=99,IF(IFERROR(SEARCH("H412",O519),99)=99,IF(IFERROR(SEARCH("H412",Q519),99)=99,IF(IFERROR(SEARCH("H412",M519),99)=99,IF(IFERROR(SEARCH("H412",R519),99)=99,0,Scoring!$E$2),Scoring!$E$2),Scoring!$E$2),Scoring!$E$2),Scoring!$E$2),Scoring!$E$2),Scoring!$E$2),Scoring!$E$2),Scoring!$E$2),Scoring!$E$2),Scoring!$E$2),Scoring!$E$2),Scoring!$E$2),Scoring!$E$2),Scoring!$E$2),Scoring!$E$2),Scoring!$E$2),Scoring!$E$2),Scoring!$E$2),Scoring!$E$2)</f>
        <v>0</v>
      </c>
      <c r="Y519" s="78">
        <f>IF(IFERROR(SEARCH("CMR",K519),99)=99,IF(IFERROR(SEARCH("Suspected CMR",S519),99)=99,IF(IFERROR(SEARCH("CMR",S519),99)=99,0,Scoring!$E$8),Scoring!$E$9),Scoring!$E$8)</f>
        <v>3</v>
      </c>
      <c r="Z519" s="78">
        <f>IF(IFERROR(SEARCH("H350",N519),99)=99,IF(IFERROR(SEARCH("H350",O519),99)=99,IF(IFERROR(SEARCH("H350",Q519),99)=99,IF(IFERROR(SEARCH("H350",M519),99)=99,IF(IFERROR(SEARCH("H350",R519),99)=99,IF(IFERROR(SEARCH("H351",N519),99)=99,IF(IFERROR(SEARCH("H351",O519),99)=99,IF(IFERROR(SEARCH("H351",Q519),99)=99,IF(IFERROR(SEARCH("H351",M519),99)=99,IF(IFERROR(SEARCH("H351",R519),99)=99,IF(IFERROR(SEARCH("carcinogenic",P519),99)=99,IF(IFERROR(SEARCH("suspected carcinogenic",S519),99)=99,0,Scoring!$E$12),Scoring!$E$11),Scoring!$E$10),Scoring!$E$10),Scoring!$E$10),Scoring!$E$10),Scoring!$E$10),Scoring!$E$10),Scoring!$E$10),Scoring!$E$10),Scoring!$E$10),Scoring!$E$10)</f>
        <v>0</v>
      </c>
      <c r="AA519" s="78">
        <f>IF(IFERROR(SEARCH("H340",N519),99)=99,IF(IFERROR(SEARCH("H340",O519),99)=99,IF(IFERROR(SEARCH("H340",Q519),99)=99,IF(IFERROR(SEARCH("H340",M519),99)=99,IF(IFERROR(SEARCH("H340",R519),99)=99,IF(IFERROR(SEARCH("H341",N519),99)=99,IF(IFERROR(SEARCH("H341",O519),99)=99,IF(IFERROR(SEARCH("H341",Q519),99)=99,IF(IFERROR(SEARCH("H341",M519),99)=99,IF(IFERROR(SEARCH("H341",R519),99)=99,IF(IFERROR(SEARCH("mutagenic",P519),99)=99,IF(IFERROR(SEARCH("suspected mutagenic",S519),99)=99,0,Scoring!$E$15),Scoring!$E$14),Scoring!$E$13),Scoring!$E$13),Scoring!$E$13),Scoring!$E$13),Scoring!$E$13),Scoring!$E$13),Scoring!$E$13),Scoring!$E$13),Scoring!$E$13),Scoring!$E$13)</f>
        <v>0</v>
      </c>
      <c r="AB519" s="78">
        <f>IF(IFERROR(SEARCH("H360",N519),99)=99,IF(IFERROR(SEARCH("H360",O519),99)=99,IF(IFERROR(SEARCH("H360",Q519),99)=99,IF(IFERROR(SEARCH("H360",M519),99)=99,IF(IFERROR(SEARCH("H360",R519),99)=99,IF(IFERROR(SEARCH("H361",N519),99)=99,IF(IFERROR(SEARCH("H361",O519),99)=99,IF(IFERROR(SEARCH("H361",Q519),99)=99,IF(IFERROR(SEARCH("H361",M519),99)=99,IF(IFERROR(SEARCH("H361",R519),99)=99,IF(IFERROR(SEARCH("reproduction",P519),99)=99,IF(IFERROR(SEARCH("suspected reprotoxic",S519),99)=99,IF(IFERROR(SEARCH("reprotoxic",S519),99)=99,IF(IFERROR(SEARCH("reprotoxic",K519),99)=99,0,Scoring!$E$18),Scoring!$E$18),Scoring!$E$19),Scoring!$E$17),Scoring!$E$16),Scoring!$E$16),Scoring!$E$16),Scoring!$E$16),Scoring!$E$16),Scoring!$E$16),Scoring!$E$16),Scoring!$E$16),Scoring!$E$16),Scoring!$E$16)</f>
        <v>1</v>
      </c>
      <c r="AC519" s="78">
        <f>IF(IFERROR(SEARCH("57f",L519),99)=99,IF(IFERROR(SEARCH("57(f)",P519),99)=99,0,Scoring!$E$20),Scoring!$E$20)</f>
        <v>0</v>
      </c>
      <c r="AD519" s="78">
        <f>IF(IFERROR(SEARCH("CAT1",T519),99)=99,IF(IFERROR(SEARCH("CAT2",T519),99)=99,IF(IFERROR(SEARCH("CAT3",T519),99)=99,IF(IFERROR(SEARCH("concluded to be endocrine",K519),99)=99,IF(IFERROR(SEARCH("categorised as endocrine",K519),99)=99,IF(IFERROR(SEARCH("endocrine disrupting",P519),99)=99,IF(IFERROR(SEARCH("endocrine disrupting",K519),99)=99,IF(IFERROR(SEARCH("suspected endocrine",S519),99)=99,IF(IFERROR(SEARCH("potential endocrine",S519),99)=99,0,Scoring!$E$25),Scoring!$E$25),Scoring!$E$24),Scoring!$E$24),Scoring!$E$24),Scoring!$E$24),Scoring!$E$23),Scoring!$E$22),Scoring!$E$21)</f>
        <v>0</v>
      </c>
      <c r="AE519" s="78">
        <f>IF(IFERROR(SEARCH("suspected sensitiser",S519),99)=99,IF(IFERROR(SEARCH("sensitiser",S519),99)=99,IF(IFERROR(SEARCH("other hazard based concern",S519),99)=99,0,Scoring!$E$28),Scoring!$E$26),Scoring!$E$27)</f>
        <v>0</v>
      </c>
      <c r="AF519" s="78">
        <f>IF(IFERROR(M519,1)=1,IF(IFERROR(N519,1)=1,IF(IFERROR(O519,1)=1,IF(IFERROR(Q519,1)=1,IF(IFERROR(R519,1)=1,IF(IFERROR(T519,1)=1,IF(IFERROR(K519,1)=1,IF(IFERROR(P519,1)=1,IF(IFERROR(S519,1)=1,Scoring!$E$29,0),0),0),0),0),0),0),0),0)</f>
        <v>0</v>
      </c>
      <c r="AG519" s="78">
        <f t="shared" si="47"/>
        <v>3</v>
      </c>
      <c r="AI519" s="93"/>
      <c r="AJ519" s="94"/>
      <c r="AK519" s="76"/>
      <c r="AL519" s="75"/>
      <c r="AN519" s="79"/>
      <c r="AO519" s="79"/>
      <c r="AP519" s="79"/>
      <c r="AQ519" s="79"/>
      <c r="AR519" s="79"/>
      <c r="AS519" s="78"/>
      <c r="AU519" s="79">
        <f>IF(IFERROR(F519,99)=99,IF(IFERROR(G519,99)=99,IF(IFERROR(H519,99)=99,IF(IFERROR(I519,99)=99,IF(IFERROR(E519,99)=99,IF(IFERROR(J519,99)=99,0,Scoring!$B$7),Scoring!$B$3),Scoring!$B$2),Scoring!$B$6),Scoring!$B$5),Scoring!$B$4)</f>
        <v>1</v>
      </c>
      <c r="AV519" s="78">
        <f t="shared" si="48"/>
        <v>3</v>
      </c>
      <c r="AW519" s="78"/>
      <c r="AX519" s="66"/>
      <c r="AY519" s="78"/>
      <c r="AZ519" s="76"/>
      <c r="BA519" s="76"/>
      <c r="BB519" s="76"/>
    </row>
    <row r="520" spans="1:54" x14ac:dyDescent="0.25">
      <c r="A520" s="77" t="s">
        <v>6359</v>
      </c>
      <c r="B520" s="76" t="str">
        <f t="shared" si="49"/>
        <v>215-540-4</v>
      </c>
      <c r="C520" s="77" t="s">
        <v>580</v>
      </c>
      <c r="D520" s="77" t="s">
        <v>581</v>
      </c>
      <c r="E520" s="76" t="str">
        <f>IF(C520="-",IF(A520="-",VLOOKUP(D520,'sin-list 180320_update'!$C$2:$C$835,1,FALSE),VLOOKUP(A520,'sin-list 180320_update'!$A$2:$A$835,1,FALSE)),VLOOKUP(C520,'sin-list 180320_update'!$B$2:$B$835,1,FALSE))</f>
        <v>215-540-4</v>
      </c>
      <c r="F520" s="76" t="e">
        <f>IF($C520="-",IF($A520="-",VLOOKUP($D520,'REACH Bilaga XVII_update'!$A$5:$A$131,1,FALSE),VLOOKUP($A520,'REACH Bilaga XVII_update'!$C$5:$C$131,1,FALSE)),VLOOKUP($C520,'REACH Bilaga XVII_update'!$B$5:$B$131,1,FALSE))</f>
        <v>#N/A</v>
      </c>
      <c r="G520" s="76" t="str">
        <f>IF($C520="-",IF($A520="-",VLOOKUP($D520,' REACH Bilaga 59_update'!$A$5:$A$210,1,FALSE),VLOOKUP($A520,' REACH Bilaga 59_update'!$D$5:$D$210,1,FALSE)),VLOOKUP($C520,' REACH Bilaga 59_update'!$C$5:$C$210,1,FALSE))</f>
        <v>215-540-4</v>
      </c>
      <c r="H520" s="76" t="e">
        <f>IF($C520="-",IF($A520="-",VLOOKUP($D520,'REACH Bilaga XIV_update'!$A$5:$A$110,1,FALSE),VLOOKUP($A520,'REACH Bilaga XIV_update'!$D$5:$D$110,1,FALSE)),VLOOKUP($C520,'REACH Bilaga XIV_update'!$C$5:$C$110,1,FALSE))</f>
        <v>#N/A</v>
      </c>
      <c r="I520" s="76" t="e">
        <f>IF($C520="-",IF($A520="-",VLOOKUP($D520,CoRAP_update!$A$5:$A$376,1,FALSE),VLOOKUP($A520,CoRAP_update!$D$5:$D$376,1,FALSE)),VLOOKUP($C520,CoRAP_update!$C$5:$C$376,1,FALSE))</f>
        <v>#N/A</v>
      </c>
      <c r="J520" s="76" t="e">
        <f>IF($C520="-",IF($A520="-",VLOOKUP($D520,EDC_update!$C$2:$C$450,1,FALSE),VLOOKUP($A520,EDC_update!$B$2:$B$450,1,FALSE)),VLOOKUP($C520,EDC_update!$L$2:$L$450,1,FALSE))</f>
        <v>#N/A</v>
      </c>
      <c r="K520" s="76" t="str">
        <f>IF($C520="-",IF($A520="-",IF(VLOOKUP($D520,'sin-list 180320_update'!$C$2:$S$835,3,FALSE)="",NA(),VLOOKUP($D520,'sin-list 180320_update'!$C$2:$S$835,3,FALSE)),IF(VLOOKUP($A520,'sin-list 180320_update'!$A$2:$S$835,5,FALSE)="",NA(),VLOOKUP($A520,'sin-list 180320_update'!$A$2:$S$835,5,FALSE))),IF(VLOOKUP($C520,'sin-list 180320_update'!$B$2:$S$835,4,FALSE)="",NA(),VLOOKUP($C520,'sin-list 180320_update'!$B$2:$S$835,4,FALSE)))</f>
        <v>Classified CMR according to Annex VI of Regulation 1272/2008</v>
      </c>
      <c r="L520" s="76" t="str">
        <f>IF($C520="-",IF($A520="-",VLOOKUP($D520,'sin-list 180320_update'!$C$2:$S$835,6,FALSE),VLOOKUP($A520,'sin-list 180320_update'!$A$2:$S$835,8,FALSE)),VLOOKUP($C520,'sin-list 180320_update'!$B$2:$S$835,7,FALSE))</f>
        <v>Repr. 1B</v>
      </c>
      <c r="M520" s="76" t="str">
        <f>IF($C520="-",IF($A520="-",IF(VLOOKUP($D520,'sin-list 180320_update'!$C$2:$S$835,8,FALSE)="",NA(),VLOOKUP($D520,'sin-list 180320_update'!$C$2:$S$835,8,FALSE)),IF(VLOOKUP($A520,'sin-list 180320_update'!$A$2:$S$835,10,FALSE)="",NA(),VLOOKUP($A520,'sin-list 180320_update'!$A$2:$S$835,10,FALSE))),IF(VLOOKUP($C520,'sin-list 180320_update'!$B$2:$S$835,9,FALSE)="",NA(),VLOOKUP($C520,'sin-list 180320_update'!$B$2:$S$835,9,FALSE)))</f>
        <v>H360FD</v>
      </c>
      <c r="N520" s="76" t="e">
        <f>IF($C520="-",IF($A520="-",IF(VLOOKUP($D520,'REACH Bilaga XVII_update'!$A$5:$E$131,4,FALSE)="",NA(),VLOOKUP($D520,'REACH Bilaga XVII_update'!$A$5:$E$131,4,FALSE)),IF(VLOOKUP($A520,'REACH Bilaga XVII_update'!$C$5:$D$131,2,FALSE)="",NA(),VLOOKUP($A520,'REACH Bilaga XVII_update'!$C$5:$D$131,2,FALSE))),IF(VLOOKUP($C520,'REACH Bilaga XVII_update'!$B$5:$D$131,3,FALSE)="",NA(),VLOOKUP($C520,'REACH Bilaga XVII_update'!$B$5:$D$131,3,FALSE)))</f>
        <v>#N/A</v>
      </c>
      <c r="O520" s="76" t="str">
        <f>IF($C520="-",IF($A520="-",IF(VLOOKUP($D520,' REACH Bilaga 59_update'!$A$5:$E$210,5,FALSE)="",NA(),VLOOKUP($D520,' REACH Bilaga 59_update'!$A$5:$E$210,5,FALSE)),IF(VLOOKUP($A520,' REACH Bilaga 59_update'!$D$5:$E$210,2,FALSE)="",NA(),VLOOKUP($A520,' REACH Bilaga 59_update'!$D$5:$E$210,2,FALSE))),IF(VLOOKUP($C520,' REACH Bilaga 59_update'!$C$5:$E$210,3,FALSE)="",NA(),VLOOKUP($C520,' REACH Bilaga 59_update'!$C$5:$E$210,3,FALSE)))</f>
        <v>H360FD</v>
      </c>
      <c r="P520" s="76" t="str">
        <f>IF(C520="-",IF(A520="-",IFERROR(VLOOKUP($D520,' REACH Bilaga 59_update'!$A$5:$F$210,MATCH(Sammanfattning!P$1,' REACH Bilaga 59_update'!$A$4:$F$4,0),FALSE),VLOOKUP($D520,'REACH Bilaga XIV_update'!$A$4:$H$110,MATCH(Sammanfattning!P$1,'REACH Bilaga XIV_update'!$A$4:$H$4,0),FALSE)),IFERROR(VLOOKUP($A520,' REACH Bilaga 59_update'!$D$5:$F$210,MATCH(Sammanfattning!P$1,' REACH Bilaga 59_update'!$D$4:$F$4,0),FALSE),VLOOKUP($A520,'REACH Bilaga XIV_update'!$D$4:$H$110,MATCH(Sammanfattning!P$1,'REACH Bilaga XIV_update'!$D$4:$H$4,0),FALSE))),IFERROR(VLOOKUP($C520,' REACH Bilaga 59_update'!$C$5:$F$210,MATCH(Sammanfattning!P$1,' REACH Bilaga 59_update'!$C$4:$F$4,0),FALSE),VLOOKUP($C520,'REACH Bilaga XIV_update'!$C$4:$H$110,MATCH(Sammanfattning!P$1,'REACH Bilaga XIV_update'!$C$4:$H$4,0),FALSE)))</f>
        <v>Toxic for reproduction (Article 57c)</v>
      </c>
      <c r="Q520" s="76" t="e">
        <f>IF($C520="-",IF($A520="-",IF(VLOOKUP($D520,'REACH Bilaga XIV_update'!$A$5:$I$110,9,FALSE)="",NA(),VLOOKUP($D520,'REACH Bilaga XIV_update'!$A$5:$I$110,9,FALSE)),IF(VLOOKUP($A520,'REACH Bilaga XIV_update'!$D$5:$I$110,6,FALSE)="",NA(),VLOOKUP($A520,'REACH Bilaga XIV_update'!$D$5:$I$110,6,FALSE))),IF(VLOOKUP($C520,'REACH Bilaga XIV_update'!$C$5:$I$110,7,FALSE)="",NA(),VLOOKUP($C520,'REACH Bilaga XIV_update'!$C$5:$I$110,7,FALSE)))</f>
        <v>#N/A</v>
      </c>
      <c r="R520" s="76" t="e">
        <f>IF($C520="-",IF($A520="-",IF(VLOOKUP($D520,CoRAP_update!$A$5:$O$376,15,FALSE)="",NA(),VLOOKUP($D520,CoRAP_update!$A$5:$O$376,15,FALSE)),IF(VLOOKUP($A520,CoRAP_update!$D$5:$O$376,12,FALSE)="",NA(),VLOOKUP($A520,CoRAP_update!$D$5:$O$376,12,FALSE))),IF(VLOOKUP($C520,CoRAP_update!$C$5:$O$376,13,FALSE)="",NA(),VLOOKUP($C520,CoRAP_update!$C$5:$O$376,13,FALSE)))</f>
        <v>#N/A</v>
      </c>
      <c r="S520" s="144" t="e">
        <f>IF($C520="-",IF($A520="-",VLOOKUP($D520,CoRAP_update!$A$5:$J$376,MATCH(Sammanfattning!S$1,CoRAP_update!$A$4:$J$4,0),FALSE),VLOOKUP($A520,CoRAP_update!$D$5:$J$376,MATCH(Sammanfattning!S$1,CoRAP_update!$D$4:$J$4,0),FALSE)),VLOOKUP($C520,CoRAP_update!$C$5:$J$376,MATCH(Sammanfattning!S$1,CoRAP_update!$C$4:$J$4,0),FALSE))</f>
        <v>#N/A</v>
      </c>
      <c r="T520" s="76" t="e">
        <f>IF($A520="-",VLOOKUP($D520,EDC_update!$C$2:$F$450,4,FALSE),VLOOKUP($A520,EDC_update!$B$2:$F$450,5,FALSE))</f>
        <v>#N/A</v>
      </c>
      <c r="V520" s="78">
        <f>IF(IFERROR(SEARCH("PBT",P520),99)=99,IF(IFERROR(SEARCH("suspected PBT",S520),99)=99,IF(IFERROR(SEARCH("concluded to be PBT",K520),99)=99,IF(IFERROR(SEARCH("PBT",S520),99)=99,IF(IFERROR(SEARCH("PBT cand",L520),99)=99,IF(IFERROR(SEARCH("PBT",L520),99)=99,IF(IFERROR(SEARCH("persistent, bioackumulative and toxic properties",K520),99)=99,0,Scoring!$E$3),Scoring!$E$3),Scoring!$E$7),Scoring!$E$3),Scoring!$E$5),Scoring!$E$6),Scoring!$E$3)</f>
        <v>0</v>
      </c>
      <c r="W520" s="78">
        <f>IF(IFERROR(SEARCH("vPvB",P520),99)=99,IF(IFERROR(SEARCH("suspected pbt/vPvB",S520),99)=99,IF(IFERROR(SEARCH("vPvB",S520),99)=99,IF(IFERROR(SEARCH("concluded to be a vPvB",S520),99)=99,IF(IFERROR(SEARCH("identified as vPvB",K520),99)=99,IF(IFERROR(SEARCH("concluded to be a vPvB",K520),99)=99,IF(IFERROR(SEARCH("concluded to be both pbt and vPvB",S520),99)=99,IF(IFERROR(SEARCH("concluded to be both pbt and vPvB",K520),99)=99,0,Scoring!$E$5),Scoring!$E$5),Scoring!$E$5),Scoring!$E$5),Scoring!$E$5),Scoring!$E$4),Scoring!$E$6),Scoring!$E$4)</f>
        <v>0</v>
      </c>
      <c r="X520" s="78">
        <f>IF(IFERROR(SEARCH("H410",N520),99)=99,IF(IFERROR(SEARCH("H410",O520),99)=99,IF(IFERROR(SEARCH("H410",Q520),99)=99,IF(IFERROR(SEARCH("H410",M520),99)=99,IF(IFERROR(SEARCH("H410",R520),99)=99,IF(IFERROR(SEARCH("H411",N520),99)=99,IF(IFERROR(SEARCH("H411",O520),99)=99,IF(IFERROR(SEARCH("H411",Q520),99)=99,IF(IFERROR(SEARCH("H411",M520),99)=99,IF(IFERROR(SEARCH("H411",R520),99)=99,IF(IFERROR(SEARCH("H413",N520),99)=99,IF(IFERROR(SEARCH("H413",O520),99)=99,IF(IFERROR(SEARCH("H413",Q520),99)=99,IF(IFERROR(SEARCH("H413",M520),99)=99,IF(IFERROR(SEARCH("H413",R520),99)=99,IF(IFERROR(SEARCH("H412",N520),99)=99,IF(IFERROR(SEARCH("H412",O520),99)=99,IF(IFERROR(SEARCH("H412",Q520),99)=99,IF(IFERROR(SEARCH("H412",M520),99)=99,IF(IFERROR(SEARCH("H412",R520),99)=99,0,Scoring!$E$2),Scoring!$E$2),Scoring!$E$2),Scoring!$E$2),Scoring!$E$2),Scoring!$E$2),Scoring!$E$2),Scoring!$E$2),Scoring!$E$2),Scoring!$E$2),Scoring!$E$2),Scoring!$E$2),Scoring!$E$2),Scoring!$E$2),Scoring!$E$2),Scoring!$E$2),Scoring!$E$2),Scoring!$E$2),Scoring!$E$2),Scoring!$E$2)</f>
        <v>0</v>
      </c>
      <c r="Y520" s="78">
        <f>IF(IFERROR(SEARCH("CMR",K520),99)=99,IF(IFERROR(SEARCH("Suspected CMR",S520),99)=99,IF(IFERROR(SEARCH("CMR",S520),99)=99,0,Scoring!$E$8),Scoring!$E$9),Scoring!$E$8)</f>
        <v>3</v>
      </c>
      <c r="Z520" s="78">
        <f>IF(IFERROR(SEARCH("H350",N520),99)=99,IF(IFERROR(SEARCH("H350",O520),99)=99,IF(IFERROR(SEARCH("H350",Q520),99)=99,IF(IFERROR(SEARCH("H350",M520),99)=99,IF(IFERROR(SEARCH("H350",R520),99)=99,IF(IFERROR(SEARCH("H351",N520),99)=99,IF(IFERROR(SEARCH("H351",O520),99)=99,IF(IFERROR(SEARCH("H351",Q520),99)=99,IF(IFERROR(SEARCH("H351",M520),99)=99,IF(IFERROR(SEARCH("H351",R520),99)=99,IF(IFERROR(SEARCH("carcinogenic",P520),99)=99,IF(IFERROR(SEARCH("suspected carcinogenic",S520),99)=99,0,Scoring!$E$12),Scoring!$E$11),Scoring!$E$10),Scoring!$E$10),Scoring!$E$10),Scoring!$E$10),Scoring!$E$10),Scoring!$E$10),Scoring!$E$10),Scoring!$E$10),Scoring!$E$10),Scoring!$E$10)</f>
        <v>0</v>
      </c>
      <c r="AA520" s="78">
        <f>IF(IFERROR(SEARCH("H340",N520),99)=99,IF(IFERROR(SEARCH("H340",O520),99)=99,IF(IFERROR(SEARCH("H340",Q520),99)=99,IF(IFERROR(SEARCH("H340",M520),99)=99,IF(IFERROR(SEARCH("H340",R520),99)=99,IF(IFERROR(SEARCH("H341",N520),99)=99,IF(IFERROR(SEARCH("H341",O520),99)=99,IF(IFERROR(SEARCH("H341",Q520),99)=99,IF(IFERROR(SEARCH("H341",M520),99)=99,IF(IFERROR(SEARCH("H341",R520),99)=99,IF(IFERROR(SEARCH("mutagenic",P520),99)=99,IF(IFERROR(SEARCH("suspected mutagenic",S520),99)=99,0,Scoring!$E$15),Scoring!$E$14),Scoring!$E$13),Scoring!$E$13),Scoring!$E$13),Scoring!$E$13),Scoring!$E$13),Scoring!$E$13),Scoring!$E$13),Scoring!$E$13),Scoring!$E$13),Scoring!$E$13)</f>
        <v>0</v>
      </c>
      <c r="AB520" s="78">
        <f>IF(IFERROR(SEARCH("H360",N520),99)=99,IF(IFERROR(SEARCH("H360",O520),99)=99,IF(IFERROR(SEARCH("H360",Q520),99)=99,IF(IFERROR(SEARCH("H360",M520),99)=99,IF(IFERROR(SEARCH("H360",R520),99)=99,IF(IFERROR(SEARCH("H361",N520),99)=99,IF(IFERROR(SEARCH("H361",O520),99)=99,IF(IFERROR(SEARCH("H361",Q520),99)=99,IF(IFERROR(SEARCH("H361",M520),99)=99,IF(IFERROR(SEARCH("H361",R520),99)=99,IF(IFERROR(SEARCH("reproduction",P520),99)=99,IF(IFERROR(SEARCH("suspected reprotoxic",S520),99)=99,IF(IFERROR(SEARCH("reprotoxic",S520),99)=99,IF(IFERROR(SEARCH("reprotoxic",K520),99)=99,0,Scoring!$E$18),Scoring!$E$18),Scoring!$E$19),Scoring!$E$17),Scoring!$E$16),Scoring!$E$16),Scoring!$E$16),Scoring!$E$16),Scoring!$E$16),Scoring!$E$16),Scoring!$E$16),Scoring!$E$16),Scoring!$E$16),Scoring!$E$16)</f>
        <v>1</v>
      </c>
      <c r="AC520" s="78">
        <f>IF(IFERROR(SEARCH("57f",L520),99)=99,IF(IFERROR(SEARCH("57(f)",P520),99)=99,0,Scoring!$E$20),Scoring!$E$20)</f>
        <v>0</v>
      </c>
      <c r="AD520" s="78">
        <f>IF(IFERROR(SEARCH("CAT1",T520),99)=99,IF(IFERROR(SEARCH("CAT2",T520),99)=99,IF(IFERROR(SEARCH("CAT3",T520),99)=99,IF(IFERROR(SEARCH("concluded to be endocrine",K520),99)=99,IF(IFERROR(SEARCH("categorised as endocrine",K520),99)=99,IF(IFERROR(SEARCH("endocrine disrupting",P520),99)=99,IF(IFERROR(SEARCH("endocrine disrupting",K520),99)=99,IF(IFERROR(SEARCH("suspected endocrine",S520),99)=99,IF(IFERROR(SEARCH("potential endocrine",S520),99)=99,0,Scoring!$E$25),Scoring!$E$25),Scoring!$E$24),Scoring!$E$24),Scoring!$E$24),Scoring!$E$24),Scoring!$E$23),Scoring!$E$22),Scoring!$E$21)</f>
        <v>0</v>
      </c>
      <c r="AE520" s="78">
        <f>IF(IFERROR(SEARCH("suspected sensitiser",S520),99)=99,IF(IFERROR(SEARCH("sensitiser",S520),99)=99,IF(IFERROR(SEARCH("other hazard based concern",S520),99)=99,0,Scoring!$E$28),Scoring!$E$26),Scoring!$E$27)</f>
        <v>0</v>
      </c>
      <c r="AF520" s="78">
        <f>IF(IFERROR(M520,1)=1,IF(IFERROR(N520,1)=1,IF(IFERROR(O520,1)=1,IF(IFERROR(Q520,1)=1,IF(IFERROR(R520,1)=1,IF(IFERROR(T520,1)=1,IF(IFERROR(K520,1)=1,IF(IFERROR(P520,1)=1,IF(IFERROR(S520,1)=1,Scoring!$E$29,0),0),0),0),0),0),0),0),0)</f>
        <v>0</v>
      </c>
      <c r="AG520" s="78">
        <f t="shared" si="47"/>
        <v>3</v>
      </c>
      <c r="AI520" s="93"/>
      <c r="AJ520" s="94"/>
      <c r="AK520" s="76"/>
      <c r="AL520" s="75"/>
      <c r="AN520" s="79"/>
      <c r="AO520" s="79"/>
      <c r="AP520" s="79"/>
      <c r="AQ520" s="79"/>
      <c r="AR520" s="79"/>
      <c r="AS520" s="78"/>
      <c r="AU520" s="79">
        <f>IF(IFERROR(F520,99)=99,IF(IFERROR(G520,99)=99,IF(IFERROR(H520,99)=99,IF(IFERROR(I520,99)=99,IF(IFERROR(E520,99)=99,IF(IFERROR(J520,99)=99,0,Scoring!$B$7),Scoring!$B$3),Scoring!$B$2),Scoring!$B$6),Scoring!$B$5),Scoring!$B$4)</f>
        <v>1</v>
      </c>
      <c r="AV520" s="78">
        <f t="shared" si="48"/>
        <v>3</v>
      </c>
      <c r="AW520" s="78"/>
      <c r="AX520" s="66"/>
      <c r="AY520" s="78"/>
      <c r="AZ520" s="76"/>
      <c r="BA520" s="76"/>
      <c r="BB520" s="76"/>
    </row>
    <row r="521" spans="1:54" x14ac:dyDescent="0.25">
      <c r="A521" s="77" t="s">
        <v>3123</v>
      </c>
      <c r="B521" s="76" t="str">
        <f t="shared" si="49"/>
        <v>215-540-4</v>
      </c>
      <c r="C521" s="77" t="s">
        <v>580</v>
      </c>
      <c r="D521" s="77" t="s">
        <v>2994</v>
      </c>
      <c r="E521" s="76" t="str">
        <f>IF(C521="-",IF(A521="-",VLOOKUP(D521,'sin-list 180320_update'!$C$2:$C$835,1,FALSE),VLOOKUP(A521,'sin-list 180320_update'!$A$2:$A$835,1,FALSE)),VLOOKUP(C521,'sin-list 180320_update'!$B$2:$B$835,1,FALSE))</f>
        <v>215-540-4</v>
      </c>
      <c r="F521" s="76" t="e">
        <f>IF($C521="-",IF($A521="-",VLOOKUP($D521,'REACH Bilaga XVII_update'!$A$5:$A$131,1,FALSE),VLOOKUP($A521,'REACH Bilaga XVII_update'!$C$5:$C$131,1,FALSE)),VLOOKUP($C521,'REACH Bilaga XVII_update'!$B$5:$B$131,1,FALSE))</f>
        <v>#N/A</v>
      </c>
      <c r="G521" s="76" t="str">
        <f>IF($C521="-",IF($A521="-",VLOOKUP($D521,' REACH Bilaga 59_update'!$A$5:$A$210,1,FALSE),VLOOKUP($A521,' REACH Bilaga 59_update'!$D$5:$D$210,1,FALSE)),VLOOKUP($C521,' REACH Bilaga 59_update'!$C$5:$C$210,1,FALSE))</f>
        <v>215-540-4</v>
      </c>
      <c r="H521" s="76" t="e">
        <f>IF($C521="-",IF($A521="-",VLOOKUP($D521,'REACH Bilaga XIV_update'!$A$5:$A$110,1,FALSE),VLOOKUP($A521,'REACH Bilaga XIV_update'!$D$5:$D$110,1,FALSE)),VLOOKUP($C521,'REACH Bilaga XIV_update'!$C$5:$C$110,1,FALSE))</f>
        <v>#N/A</v>
      </c>
      <c r="I521" s="76" t="e">
        <f>IF($C521="-",IF($A521="-",VLOOKUP($D521,CoRAP_update!$A$5:$A$376,1,FALSE),VLOOKUP($A521,CoRAP_update!$D$5:$D$376,1,FALSE)),VLOOKUP($C521,CoRAP_update!$C$5:$C$376,1,FALSE))</f>
        <v>#N/A</v>
      </c>
      <c r="J521" s="76" t="e">
        <f>IF($C521="-",IF($A521="-",VLOOKUP($D521,EDC_update!$C$2:$C$450,1,FALSE),VLOOKUP($A521,EDC_update!$B$2:$B$450,1,FALSE)),VLOOKUP($C521,EDC_update!$L$2:$L$450,1,FALSE))</f>
        <v>#N/A</v>
      </c>
      <c r="K521" s="76" t="str">
        <f>IF($C521="-",IF($A521="-",IF(VLOOKUP($D521,'sin-list 180320_update'!$C$2:$S$835,3,FALSE)="",NA(),VLOOKUP($D521,'sin-list 180320_update'!$C$2:$S$835,3,FALSE)),IF(VLOOKUP($A521,'sin-list 180320_update'!$A$2:$S$835,5,FALSE)="",NA(),VLOOKUP($A521,'sin-list 180320_update'!$A$2:$S$835,5,FALSE))),IF(VLOOKUP($C521,'sin-list 180320_update'!$B$2:$S$835,4,FALSE)="",NA(),VLOOKUP($C521,'sin-list 180320_update'!$B$2:$S$835,4,FALSE)))</f>
        <v>Classified CMR according to Annex VI of Regulation 1272/2008</v>
      </c>
      <c r="L521" s="76" t="str">
        <f>IF($C521="-",IF($A521="-",VLOOKUP($D521,'sin-list 180320_update'!$C$2:$S$835,6,FALSE),VLOOKUP($A521,'sin-list 180320_update'!$A$2:$S$835,8,FALSE)),VLOOKUP($C521,'sin-list 180320_update'!$B$2:$S$835,7,FALSE))</f>
        <v>Repr. 1B</v>
      </c>
      <c r="M521" s="76" t="str">
        <f>IF($C521="-",IF($A521="-",IF(VLOOKUP($D521,'sin-list 180320_update'!$C$2:$S$835,8,FALSE)="",NA(),VLOOKUP($D521,'sin-list 180320_update'!$C$2:$S$835,8,FALSE)),IF(VLOOKUP($A521,'sin-list 180320_update'!$A$2:$S$835,10,FALSE)="",NA(),VLOOKUP($A521,'sin-list 180320_update'!$A$2:$S$835,10,FALSE))),IF(VLOOKUP($C521,'sin-list 180320_update'!$B$2:$S$835,9,FALSE)="",NA(),VLOOKUP($C521,'sin-list 180320_update'!$B$2:$S$835,9,FALSE)))</f>
        <v>H360FD</v>
      </c>
      <c r="N521" s="76" t="e">
        <f>IF($C521="-",IF($A521="-",IF(VLOOKUP($D521,'REACH Bilaga XVII_update'!$A$5:$E$131,4,FALSE)="",NA(),VLOOKUP($D521,'REACH Bilaga XVII_update'!$A$5:$E$131,4,FALSE)),IF(VLOOKUP($A521,'REACH Bilaga XVII_update'!$C$5:$D$131,2,FALSE)="",NA(),VLOOKUP($A521,'REACH Bilaga XVII_update'!$C$5:$D$131,2,FALSE))),IF(VLOOKUP($C521,'REACH Bilaga XVII_update'!$B$5:$D$131,3,FALSE)="",NA(),VLOOKUP($C521,'REACH Bilaga XVII_update'!$B$5:$D$131,3,FALSE)))</f>
        <v>#N/A</v>
      </c>
      <c r="O521" s="76" t="str">
        <f>IF($C521="-",IF($A521="-",IF(VLOOKUP($D521,' REACH Bilaga 59_update'!$A$5:$E$210,5,FALSE)="",NA(),VLOOKUP($D521,' REACH Bilaga 59_update'!$A$5:$E$210,5,FALSE)),IF(VLOOKUP($A521,' REACH Bilaga 59_update'!$D$5:$E$210,2,FALSE)="",NA(),VLOOKUP($A521,' REACH Bilaga 59_update'!$D$5:$E$210,2,FALSE))),IF(VLOOKUP($C521,' REACH Bilaga 59_update'!$C$5:$E$210,3,FALSE)="",NA(),VLOOKUP($C521,' REACH Bilaga 59_update'!$C$5:$E$210,3,FALSE)))</f>
        <v>H360FD</v>
      </c>
      <c r="P521" s="76" t="str">
        <f>IF(C521="-",IF(A521="-",IFERROR(VLOOKUP($D521,' REACH Bilaga 59_update'!$A$5:$F$210,MATCH(Sammanfattning!P$1,' REACH Bilaga 59_update'!$A$4:$F$4,0),FALSE),VLOOKUP($D521,'REACH Bilaga XIV_update'!$A$4:$H$110,MATCH(Sammanfattning!P$1,'REACH Bilaga XIV_update'!$A$4:$H$4,0),FALSE)),IFERROR(VLOOKUP($A521,' REACH Bilaga 59_update'!$D$5:$F$210,MATCH(Sammanfattning!P$1,' REACH Bilaga 59_update'!$D$4:$F$4,0),FALSE),VLOOKUP($A521,'REACH Bilaga XIV_update'!$D$4:$H$110,MATCH(Sammanfattning!P$1,'REACH Bilaga XIV_update'!$D$4:$H$4,0),FALSE))),IFERROR(VLOOKUP($C521,' REACH Bilaga 59_update'!$C$5:$F$210,MATCH(Sammanfattning!P$1,' REACH Bilaga 59_update'!$C$4:$F$4,0),FALSE),VLOOKUP($C521,'REACH Bilaga XIV_update'!$C$4:$H$110,MATCH(Sammanfattning!P$1,'REACH Bilaga XIV_update'!$C$4:$H$4,0),FALSE)))</f>
        <v>Toxic for reproduction (Article 57c)</v>
      </c>
      <c r="Q521" s="76" t="e">
        <f>IF($C521="-",IF($A521="-",IF(VLOOKUP($D521,'REACH Bilaga XIV_update'!$A$5:$I$110,9,FALSE)="",NA(),VLOOKUP($D521,'REACH Bilaga XIV_update'!$A$5:$I$110,9,FALSE)),IF(VLOOKUP($A521,'REACH Bilaga XIV_update'!$D$5:$I$110,6,FALSE)="",NA(),VLOOKUP($A521,'REACH Bilaga XIV_update'!$D$5:$I$110,6,FALSE))),IF(VLOOKUP($C521,'REACH Bilaga XIV_update'!$C$5:$I$110,7,FALSE)="",NA(),VLOOKUP($C521,'REACH Bilaga XIV_update'!$C$5:$I$110,7,FALSE)))</f>
        <v>#N/A</v>
      </c>
      <c r="R521" s="76" t="e">
        <f>IF($C521="-",IF($A521="-",IF(VLOOKUP($D521,CoRAP_update!$A$5:$O$376,15,FALSE)="",NA(),VLOOKUP($D521,CoRAP_update!$A$5:$O$376,15,FALSE)),IF(VLOOKUP($A521,CoRAP_update!$D$5:$O$376,12,FALSE)="",NA(),VLOOKUP($A521,CoRAP_update!$D$5:$O$376,12,FALSE))),IF(VLOOKUP($C521,CoRAP_update!$C$5:$O$376,13,FALSE)="",NA(),VLOOKUP($C521,CoRAP_update!$C$5:$O$376,13,FALSE)))</f>
        <v>#N/A</v>
      </c>
      <c r="S521" s="144" t="e">
        <f>IF($C521="-",IF($A521="-",VLOOKUP($D521,CoRAP_update!$A$5:$J$376,MATCH(Sammanfattning!S$1,CoRAP_update!$A$4:$J$4,0),FALSE),VLOOKUP($A521,CoRAP_update!$D$5:$J$376,MATCH(Sammanfattning!S$1,CoRAP_update!$D$4:$J$4,0),FALSE)),VLOOKUP($C521,CoRAP_update!$C$5:$J$376,MATCH(Sammanfattning!S$1,CoRAP_update!$C$4:$J$4,0),FALSE))</f>
        <v>#N/A</v>
      </c>
      <c r="T521" s="76" t="e">
        <f>IF($A521="-",VLOOKUP($D521,EDC_update!$C$2:$F$450,4,FALSE),VLOOKUP($A521,EDC_update!$B$2:$F$450,5,FALSE))</f>
        <v>#N/A</v>
      </c>
      <c r="V521" s="78">
        <f>IF(IFERROR(SEARCH("PBT",P521),99)=99,IF(IFERROR(SEARCH("suspected PBT",S521),99)=99,IF(IFERROR(SEARCH("concluded to be PBT",K521),99)=99,IF(IFERROR(SEARCH("PBT",S521),99)=99,IF(IFERROR(SEARCH("PBT cand",L521),99)=99,IF(IFERROR(SEARCH("PBT",L521),99)=99,IF(IFERROR(SEARCH("persistent, bioackumulative and toxic properties",K521),99)=99,0,Scoring!$E$3),Scoring!$E$3),Scoring!$E$7),Scoring!$E$3),Scoring!$E$5),Scoring!$E$6),Scoring!$E$3)</f>
        <v>0</v>
      </c>
      <c r="W521" s="78">
        <f>IF(IFERROR(SEARCH("vPvB",P521),99)=99,IF(IFERROR(SEARCH("suspected pbt/vPvB",S521),99)=99,IF(IFERROR(SEARCH("vPvB",S521),99)=99,IF(IFERROR(SEARCH("concluded to be a vPvB",S521),99)=99,IF(IFERROR(SEARCH("identified as vPvB",K521),99)=99,IF(IFERROR(SEARCH("concluded to be a vPvB",K521),99)=99,IF(IFERROR(SEARCH("concluded to be both pbt and vPvB",S521),99)=99,IF(IFERROR(SEARCH("concluded to be both pbt and vPvB",K521),99)=99,0,Scoring!$E$5),Scoring!$E$5),Scoring!$E$5),Scoring!$E$5),Scoring!$E$5),Scoring!$E$4),Scoring!$E$6),Scoring!$E$4)</f>
        <v>0</v>
      </c>
      <c r="X521" s="78">
        <f>IF(IFERROR(SEARCH("H410",N521),99)=99,IF(IFERROR(SEARCH("H410",O521),99)=99,IF(IFERROR(SEARCH("H410",Q521),99)=99,IF(IFERROR(SEARCH("H410",M521),99)=99,IF(IFERROR(SEARCH("H410",R521),99)=99,IF(IFERROR(SEARCH("H411",N521),99)=99,IF(IFERROR(SEARCH("H411",O521),99)=99,IF(IFERROR(SEARCH("H411",Q521),99)=99,IF(IFERROR(SEARCH("H411",M521),99)=99,IF(IFERROR(SEARCH("H411",R521),99)=99,IF(IFERROR(SEARCH("H413",N521),99)=99,IF(IFERROR(SEARCH("H413",O521),99)=99,IF(IFERROR(SEARCH("H413",Q521),99)=99,IF(IFERROR(SEARCH("H413",M521),99)=99,IF(IFERROR(SEARCH("H413",R521),99)=99,IF(IFERROR(SEARCH("H412",N521),99)=99,IF(IFERROR(SEARCH("H412",O521),99)=99,IF(IFERROR(SEARCH("H412",Q521),99)=99,IF(IFERROR(SEARCH("H412",M521),99)=99,IF(IFERROR(SEARCH("H412",R521),99)=99,0,Scoring!$E$2),Scoring!$E$2),Scoring!$E$2),Scoring!$E$2),Scoring!$E$2),Scoring!$E$2),Scoring!$E$2),Scoring!$E$2),Scoring!$E$2),Scoring!$E$2),Scoring!$E$2),Scoring!$E$2),Scoring!$E$2),Scoring!$E$2),Scoring!$E$2),Scoring!$E$2),Scoring!$E$2),Scoring!$E$2),Scoring!$E$2),Scoring!$E$2)</f>
        <v>0</v>
      </c>
      <c r="Y521" s="78">
        <f>IF(IFERROR(SEARCH("CMR",K521),99)=99,IF(IFERROR(SEARCH("Suspected CMR",S521),99)=99,IF(IFERROR(SEARCH("CMR",S521),99)=99,0,Scoring!$E$8),Scoring!$E$9),Scoring!$E$8)</f>
        <v>3</v>
      </c>
      <c r="Z521" s="78">
        <f>IF(IFERROR(SEARCH("H350",N521),99)=99,IF(IFERROR(SEARCH("H350",O521),99)=99,IF(IFERROR(SEARCH("H350",Q521),99)=99,IF(IFERROR(SEARCH("H350",M521),99)=99,IF(IFERROR(SEARCH("H350",R521),99)=99,IF(IFERROR(SEARCH("H351",N521),99)=99,IF(IFERROR(SEARCH("H351",O521),99)=99,IF(IFERROR(SEARCH("H351",Q521),99)=99,IF(IFERROR(SEARCH("H351",M521),99)=99,IF(IFERROR(SEARCH("H351",R521),99)=99,IF(IFERROR(SEARCH("carcinogenic",P521),99)=99,IF(IFERROR(SEARCH("suspected carcinogenic",S521),99)=99,0,Scoring!$E$12),Scoring!$E$11),Scoring!$E$10),Scoring!$E$10),Scoring!$E$10),Scoring!$E$10),Scoring!$E$10),Scoring!$E$10),Scoring!$E$10),Scoring!$E$10),Scoring!$E$10),Scoring!$E$10)</f>
        <v>0</v>
      </c>
      <c r="AA521" s="78">
        <f>IF(IFERROR(SEARCH("H340",N521),99)=99,IF(IFERROR(SEARCH("H340",O521),99)=99,IF(IFERROR(SEARCH("H340",Q521),99)=99,IF(IFERROR(SEARCH("H340",M521),99)=99,IF(IFERROR(SEARCH("H340",R521),99)=99,IF(IFERROR(SEARCH("H341",N521),99)=99,IF(IFERROR(SEARCH("H341",O521),99)=99,IF(IFERROR(SEARCH("H341",Q521),99)=99,IF(IFERROR(SEARCH("H341",M521),99)=99,IF(IFERROR(SEARCH("H341",R521),99)=99,IF(IFERROR(SEARCH("mutagenic",P521),99)=99,IF(IFERROR(SEARCH("suspected mutagenic",S521),99)=99,0,Scoring!$E$15),Scoring!$E$14),Scoring!$E$13),Scoring!$E$13),Scoring!$E$13),Scoring!$E$13),Scoring!$E$13),Scoring!$E$13),Scoring!$E$13),Scoring!$E$13),Scoring!$E$13),Scoring!$E$13)</f>
        <v>0</v>
      </c>
      <c r="AB521" s="78">
        <f>IF(IFERROR(SEARCH("H360",N521),99)=99,IF(IFERROR(SEARCH("H360",O521),99)=99,IF(IFERROR(SEARCH("H360",Q521),99)=99,IF(IFERROR(SEARCH("H360",M521),99)=99,IF(IFERROR(SEARCH("H360",R521),99)=99,IF(IFERROR(SEARCH("H361",N521),99)=99,IF(IFERROR(SEARCH("H361",O521),99)=99,IF(IFERROR(SEARCH("H361",Q521),99)=99,IF(IFERROR(SEARCH("H361",M521),99)=99,IF(IFERROR(SEARCH("H361",R521),99)=99,IF(IFERROR(SEARCH("reproduction",P521),99)=99,IF(IFERROR(SEARCH("suspected reprotoxic",S521),99)=99,IF(IFERROR(SEARCH("reprotoxic",S521),99)=99,IF(IFERROR(SEARCH("reprotoxic",K521),99)=99,0,Scoring!$E$18),Scoring!$E$18),Scoring!$E$19),Scoring!$E$17),Scoring!$E$16),Scoring!$E$16),Scoring!$E$16),Scoring!$E$16),Scoring!$E$16),Scoring!$E$16),Scoring!$E$16),Scoring!$E$16),Scoring!$E$16),Scoring!$E$16)</f>
        <v>1</v>
      </c>
      <c r="AC521" s="78">
        <f>IF(IFERROR(SEARCH("57f",L521),99)=99,IF(IFERROR(SEARCH("57(f)",P521),99)=99,0,Scoring!$E$20),Scoring!$E$20)</f>
        <v>0</v>
      </c>
      <c r="AD521" s="78">
        <f>IF(IFERROR(SEARCH("CAT1",T521),99)=99,IF(IFERROR(SEARCH("CAT2",T521),99)=99,IF(IFERROR(SEARCH("CAT3",T521),99)=99,IF(IFERROR(SEARCH("concluded to be endocrine",K521),99)=99,IF(IFERROR(SEARCH("categorised as endocrine",K521),99)=99,IF(IFERROR(SEARCH("endocrine disrupting",P521),99)=99,IF(IFERROR(SEARCH("endocrine disrupting",K521),99)=99,IF(IFERROR(SEARCH("suspected endocrine",S521),99)=99,IF(IFERROR(SEARCH("potential endocrine",S521),99)=99,0,Scoring!$E$25),Scoring!$E$25),Scoring!$E$24),Scoring!$E$24),Scoring!$E$24),Scoring!$E$24),Scoring!$E$23),Scoring!$E$22),Scoring!$E$21)</f>
        <v>0</v>
      </c>
      <c r="AE521" s="78">
        <f>IF(IFERROR(SEARCH("suspected sensitiser",S521),99)=99,IF(IFERROR(SEARCH("sensitiser",S521),99)=99,IF(IFERROR(SEARCH("other hazard based concern",S521),99)=99,0,Scoring!$E$28),Scoring!$E$26),Scoring!$E$27)</f>
        <v>0</v>
      </c>
      <c r="AF521" s="78">
        <f>IF(IFERROR(M521,1)=1,IF(IFERROR(N521,1)=1,IF(IFERROR(O521,1)=1,IF(IFERROR(Q521,1)=1,IF(IFERROR(R521,1)=1,IF(IFERROR(T521,1)=1,IF(IFERROR(K521,1)=1,IF(IFERROR(P521,1)=1,IF(IFERROR(S521,1)=1,Scoring!$E$29,0),0),0),0),0),0),0),0),0)</f>
        <v>0</v>
      </c>
      <c r="AG521" s="78">
        <f t="shared" si="47"/>
        <v>3</v>
      </c>
      <c r="AI521" s="93"/>
      <c r="AJ521" s="94"/>
      <c r="AK521" s="76"/>
      <c r="AL521" s="75"/>
      <c r="AN521" s="79"/>
      <c r="AO521" s="79"/>
      <c r="AP521" s="79"/>
      <c r="AQ521" s="79"/>
      <c r="AR521" s="79"/>
      <c r="AS521" s="78"/>
      <c r="AU521" s="79">
        <f>IF(IFERROR(F521,99)=99,IF(IFERROR(G521,99)=99,IF(IFERROR(H521,99)=99,IF(IFERROR(I521,99)=99,IF(IFERROR(E521,99)=99,IF(IFERROR(J521,99)=99,0,Scoring!$B$7),Scoring!$B$3),Scoring!$B$2),Scoring!$B$6),Scoring!$B$5),Scoring!$B$4)</f>
        <v>1</v>
      </c>
      <c r="AV521" s="78">
        <f t="shared" si="48"/>
        <v>3</v>
      </c>
      <c r="AW521" s="78"/>
      <c r="AX521" s="66"/>
      <c r="AY521" s="78"/>
      <c r="AZ521" s="76"/>
      <c r="BA521" s="76"/>
      <c r="BB521" s="76"/>
    </row>
    <row r="522" spans="1:54" x14ac:dyDescent="0.25">
      <c r="A522" s="77" t="s">
        <v>6192</v>
      </c>
      <c r="B522" s="76" t="str">
        <f t="shared" si="49"/>
        <v>215-540-4</v>
      </c>
      <c r="C522" s="77" t="s">
        <v>580</v>
      </c>
      <c r="D522" s="77" t="s">
        <v>682</v>
      </c>
      <c r="E522" s="76" t="str">
        <f>IF(C522="-",IF(A522="-",VLOOKUP(D522,'sin-list 180320_update'!$C$2:$C$835,1,FALSE),VLOOKUP(A522,'sin-list 180320_update'!$A$2:$A$835,1,FALSE)),VLOOKUP(C522,'sin-list 180320_update'!$B$2:$B$835,1,FALSE))</f>
        <v>215-540-4</v>
      </c>
      <c r="F522" s="76" t="e">
        <f>IF($C522="-",IF($A522="-",VLOOKUP($D522,'REACH Bilaga XVII_update'!$A$5:$A$131,1,FALSE),VLOOKUP($A522,'REACH Bilaga XVII_update'!$C$5:$C$131,1,FALSE)),VLOOKUP($C522,'REACH Bilaga XVII_update'!$B$5:$B$131,1,FALSE))</f>
        <v>#N/A</v>
      </c>
      <c r="G522" s="76" t="str">
        <f>IF($C522="-",IF($A522="-",VLOOKUP($D522,' REACH Bilaga 59_update'!$A$5:$A$210,1,FALSE),VLOOKUP($A522,' REACH Bilaga 59_update'!$D$5:$D$210,1,FALSE)),VLOOKUP($C522,' REACH Bilaga 59_update'!$C$5:$C$210,1,FALSE))</f>
        <v>215-540-4</v>
      </c>
      <c r="H522" s="76" t="e">
        <f>IF($C522="-",IF($A522="-",VLOOKUP($D522,'REACH Bilaga XIV_update'!$A$5:$A$110,1,FALSE),VLOOKUP($A522,'REACH Bilaga XIV_update'!$D$5:$D$110,1,FALSE)),VLOOKUP($C522,'REACH Bilaga XIV_update'!$C$5:$C$110,1,FALSE))</f>
        <v>#N/A</v>
      </c>
      <c r="I522" s="76" t="e">
        <f>IF($C522="-",IF($A522="-",VLOOKUP($D522,CoRAP_update!$A$5:$A$376,1,FALSE),VLOOKUP($A522,CoRAP_update!$D$5:$D$376,1,FALSE)),VLOOKUP($C522,CoRAP_update!$C$5:$C$376,1,FALSE))</f>
        <v>#N/A</v>
      </c>
      <c r="J522" s="76" t="e">
        <f>IF($C522="-",IF($A522="-",VLOOKUP($D522,EDC_update!$C$2:$C$450,1,FALSE),VLOOKUP($A522,EDC_update!$B$2:$B$450,1,FALSE)),VLOOKUP($C522,EDC_update!$L$2:$L$450,1,FALSE))</f>
        <v>#N/A</v>
      </c>
      <c r="K522" s="76" t="str">
        <f>IF($C522="-",IF($A522="-",IF(VLOOKUP($D522,'sin-list 180320_update'!$C$2:$S$835,3,FALSE)="",NA(),VLOOKUP($D522,'sin-list 180320_update'!$C$2:$S$835,3,FALSE)),IF(VLOOKUP($A522,'sin-list 180320_update'!$A$2:$S$835,5,FALSE)="",NA(),VLOOKUP($A522,'sin-list 180320_update'!$A$2:$S$835,5,FALSE))),IF(VLOOKUP($C522,'sin-list 180320_update'!$B$2:$S$835,4,FALSE)="",NA(),VLOOKUP($C522,'sin-list 180320_update'!$B$2:$S$835,4,FALSE)))</f>
        <v>Classified CMR according to Annex VI of Regulation 1272/2008</v>
      </c>
      <c r="L522" s="76" t="str">
        <f>IF($C522="-",IF($A522="-",VLOOKUP($D522,'sin-list 180320_update'!$C$2:$S$835,6,FALSE),VLOOKUP($A522,'sin-list 180320_update'!$A$2:$S$835,8,FALSE)),VLOOKUP($C522,'sin-list 180320_update'!$B$2:$S$835,7,FALSE))</f>
        <v>Repr. 1B</v>
      </c>
      <c r="M522" s="76" t="str">
        <f>IF($C522="-",IF($A522="-",IF(VLOOKUP($D522,'sin-list 180320_update'!$C$2:$S$835,8,FALSE)="",NA(),VLOOKUP($D522,'sin-list 180320_update'!$C$2:$S$835,8,FALSE)),IF(VLOOKUP($A522,'sin-list 180320_update'!$A$2:$S$835,10,FALSE)="",NA(),VLOOKUP($A522,'sin-list 180320_update'!$A$2:$S$835,10,FALSE))),IF(VLOOKUP($C522,'sin-list 180320_update'!$B$2:$S$835,9,FALSE)="",NA(),VLOOKUP($C522,'sin-list 180320_update'!$B$2:$S$835,9,FALSE)))</f>
        <v>H360FD</v>
      </c>
      <c r="N522" s="76" t="e">
        <f>IF($C522="-",IF($A522="-",IF(VLOOKUP($D522,'REACH Bilaga XVII_update'!$A$5:$E$131,4,FALSE)="",NA(),VLOOKUP($D522,'REACH Bilaga XVII_update'!$A$5:$E$131,4,FALSE)),IF(VLOOKUP($A522,'REACH Bilaga XVII_update'!$C$5:$D$131,2,FALSE)="",NA(),VLOOKUP($A522,'REACH Bilaga XVII_update'!$C$5:$D$131,2,FALSE))),IF(VLOOKUP($C522,'REACH Bilaga XVII_update'!$B$5:$D$131,3,FALSE)="",NA(),VLOOKUP($C522,'REACH Bilaga XVII_update'!$B$5:$D$131,3,FALSE)))</f>
        <v>#N/A</v>
      </c>
      <c r="O522" s="76" t="str">
        <f>IF($C522="-",IF($A522="-",IF(VLOOKUP($D522,' REACH Bilaga 59_update'!$A$5:$E$210,5,FALSE)="",NA(),VLOOKUP($D522,' REACH Bilaga 59_update'!$A$5:$E$210,5,FALSE)),IF(VLOOKUP($A522,' REACH Bilaga 59_update'!$D$5:$E$210,2,FALSE)="",NA(),VLOOKUP($A522,' REACH Bilaga 59_update'!$D$5:$E$210,2,FALSE))),IF(VLOOKUP($C522,' REACH Bilaga 59_update'!$C$5:$E$210,3,FALSE)="",NA(),VLOOKUP($C522,' REACH Bilaga 59_update'!$C$5:$E$210,3,FALSE)))</f>
        <v>H360FD</v>
      </c>
      <c r="P522" s="76" t="str">
        <f>IF(C522="-",IF(A522="-",IFERROR(VLOOKUP($D522,' REACH Bilaga 59_update'!$A$5:$F$210,MATCH(Sammanfattning!P$1,' REACH Bilaga 59_update'!$A$4:$F$4,0),FALSE),VLOOKUP($D522,'REACH Bilaga XIV_update'!$A$4:$H$110,MATCH(Sammanfattning!P$1,'REACH Bilaga XIV_update'!$A$4:$H$4,0),FALSE)),IFERROR(VLOOKUP($A522,' REACH Bilaga 59_update'!$D$5:$F$210,MATCH(Sammanfattning!P$1,' REACH Bilaga 59_update'!$D$4:$F$4,0),FALSE),VLOOKUP($A522,'REACH Bilaga XIV_update'!$D$4:$H$110,MATCH(Sammanfattning!P$1,'REACH Bilaga XIV_update'!$D$4:$H$4,0),FALSE))),IFERROR(VLOOKUP($C522,' REACH Bilaga 59_update'!$C$5:$F$210,MATCH(Sammanfattning!P$1,' REACH Bilaga 59_update'!$C$4:$F$4,0),FALSE),VLOOKUP($C522,'REACH Bilaga XIV_update'!$C$4:$H$110,MATCH(Sammanfattning!P$1,'REACH Bilaga XIV_update'!$C$4:$H$4,0),FALSE)))</f>
        <v>Toxic for reproduction (Article 57c)</v>
      </c>
      <c r="Q522" s="76" t="e">
        <f>IF($C522="-",IF($A522="-",IF(VLOOKUP($D522,'REACH Bilaga XIV_update'!$A$5:$I$110,9,FALSE)="",NA(),VLOOKUP($D522,'REACH Bilaga XIV_update'!$A$5:$I$110,9,FALSE)),IF(VLOOKUP($A522,'REACH Bilaga XIV_update'!$D$5:$I$110,6,FALSE)="",NA(),VLOOKUP($A522,'REACH Bilaga XIV_update'!$D$5:$I$110,6,FALSE))),IF(VLOOKUP($C522,'REACH Bilaga XIV_update'!$C$5:$I$110,7,FALSE)="",NA(),VLOOKUP($C522,'REACH Bilaga XIV_update'!$C$5:$I$110,7,FALSE)))</f>
        <v>#N/A</v>
      </c>
      <c r="R522" s="76" t="e">
        <f>IF($C522="-",IF($A522="-",IF(VLOOKUP($D522,CoRAP_update!$A$5:$O$376,15,FALSE)="",NA(),VLOOKUP($D522,CoRAP_update!$A$5:$O$376,15,FALSE)),IF(VLOOKUP($A522,CoRAP_update!$D$5:$O$376,12,FALSE)="",NA(),VLOOKUP($A522,CoRAP_update!$D$5:$O$376,12,FALSE))),IF(VLOOKUP($C522,CoRAP_update!$C$5:$O$376,13,FALSE)="",NA(),VLOOKUP($C522,CoRAP_update!$C$5:$O$376,13,FALSE)))</f>
        <v>#N/A</v>
      </c>
      <c r="S522" s="144" t="e">
        <f>IF($C522="-",IF($A522="-",VLOOKUP($D522,CoRAP_update!$A$5:$J$376,MATCH(Sammanfattning!S$1,CoRAP_update!$A$4:$J$4,0),FALSE),VLOOKUP($A522,CoRAP_update!$D$5:$J$376,MATCH(Sammanfattning!S$1,CoRAP_update!$D$4:$J$4,0),FALSE)),VLOOKUP($C522,CoRAP_update!$C$5:$J$376,MATCH(Sammanfattning!S$1,CoRAP_update!$C$4:$J$4,0),FALSE))</f>
        <v>#N/A</v>
      </c>
      <c r="T522" s="76" t="e">
        <f>IF($A522="-",VLOOKUP($D522,EDC_update!$C$2:$F$450,4,FALSE),VLOOKUP($A522,EDC_update!$B$2:$F$450,5,FALSE))</f>
        <v>#N/A</v>
      </c>
      <c r="V522" s="78">
        <f>IF(IFERROR(SEARCH("PBT",P522),99)=99,IF(IFERROR(SEARCH("suspected PBT",S522),99)=99,IF(IFERROR(SEARCH("concluded to be PBT",K522),99)=99,IF(IFERROR(SEARCH("PBT",S522),99)=99,IF(IFERROR(SEARCH("PBT cand",L522),99)=99,IF(IFERROR(SEARCH("PBT",L522),99)=99,IF(IFERROR(SEARCH("persistent, bioackumulative and toxic properties",K522),99)=99,0,Scoring!$E$3),Scoring!$E$3),Scoring!$E$7),Scoring!$E$3),Scoring!$E$5),Scoring!$E$6),Scoring!$E$3)</f>
        <v>0</v>
      </c>
      <c r="W522" s="78">
        <f>IF(IFERROR(SEARCH("vPvB",P522),99)=99,IF(IFERROR(SEARCH("suspected pbt/vPvB",S522),99)=99,IF(IFERROR(SEARCH("vPvB",S522),99)=99,IF(IFERROR(SEARCH("concluded to be a vPvB",S522),99)=99,IF(IFERROR(SEARCH("identified as vPvB",K522),99)=99,IF(IFERROR(SEARCH("concluded to be a vPvB",K522),99)=99,IF(IFERROR(SEARCH("concluded to be both pbt and vPvB",S522),99)=99,IF(IFERROR(SEARCH("concluded to be both pbt and vPvB",K522),99)=99,0,Scoring!$E$5),Scoring!$E$5),Scoring!$E$5),Scoring!$E$5),Scoring!$E$5),Scoring!$E$4),Scoring!$E$6),Scoring!$E$4)</f>
        <v>0</v>
      </c>
      <c r="X522" s="78">
        <f>IF(IFERROR(SEARCH("H410",N522),99)=99,IF(IFERROR(SEARCH("H410",O522),99)=99,IF(IFERROR(SEARCH("H410",Q522),99)=99,IF(IFERROR(SEARCH("H410",M522),99)=99,IF(IFERROR(SEARCH("H410",R522),99)=99,IF(IFERROR(SEARCH("H411",N522),99)=99,IF(IFERROR(SEARCH("H411",O522),99)=99,IF(IFERROR(SEARCH("H411",Q522),99)=99,IF(IFERROR(SEARCH("H411",M522),99)=99,IF(IFERROR(SEARCH("H411",R522),99)=99,IF(IFERROR(SEARCH("H413",N522),99)=99,IF(IFERROR(SEARCH("H413",O522),99)=99,IF(IFERROR(SEARCH("H413",Q522),99)=99,IF(IFERROR(SEARCH("H413",M522),99)=99,IF(IFERROR(SEARCH("H413",R522),99)=99,IF(IFERROR(SEARCH("H412",N522),99)=99,IF(IFERROR(SEARCH("H412",O522),99)=99,IF(IFERROR(SEARCH("H412",Q522),99)=99,IF(IFERROR(SEARCH("H412",M522),99)=99,IF(IFERROR(SEARCH("H412",R522),99)=99,0,Scoring!$E$2),Scoring!$E$2),Scoring!$E$2),Scoring!$E$2),Scoring!$E$2),Scoring!$E$2),Scoring!$E$2),Scoring!$E$2),Scoring!$E$2),Scoring!$E$2),Scoring!$E$2),Scoring!$E$2),Scoring!$E$2),Scoring!$E$2),Scoring!$E$2),Scoring!$E$2),Scoring!$E$2),Scoring!$E$2),Scoring!$E$2),Scoring!$E$2)</f>
        <v>0</v>
      </c>
      <c r="Y522" s="78">
        <f>IF(IFERROR(SEARCH("CMR",K522),99)=99,IF(IFERROR(SEARCH("Suspected CMR",S522),99)=99,IF(IFERROR(SEARCH("CMR",S522),99)=99,0,Scoring!$E$8),Scoring!$E$9),Scoring!$E$8)</f>
        <v>3</v>
      </c>
      <c r="Z522" s="78">
        <f>IF(IFERROR(SEARCH("H350",N522),99)=99,IF(IFERROR(SEARCH("H350",O522),99)=99,IF(IFERROR(SEARCH("H350",Q522),99)=99,IF(IFERROR(SEARCH("H350",M522),99)=99,IF(IFERROR(SEARCH("H350",R522),99)=99,IF(IFERROR(SEARCH("H351",N522),99)=99,IF(IFERROR(SEARCH("H351",O522),99)=99,IF(IFERROR(SEARCH("H351",Q522),99)=99,IF(IFERROR(SEARCH("H351",M522),99)=99,IF(IFERROR(SEARCH("H351",R522),99)=99,IF(IFERROR(SEARCH("carcinogenic",P522),99)=99,IF(IFERROR(SEARCH("suspected carcinogenic",S522),99)=99,0,Scoring!$E$12),Scoring!$E$11),Scoring!$E$10),Scoring!$E$10),Scoring!$E$10),Scoring!$E$10),Scoring!$E$10),Scoring!$E$10),Scoring!$E$10),Scoring!$E$10),Scoring!$E$10),Scoring!$E$10)</f>
        <v>0</v>
      </c>
      <c r="AA522" s="78">
        <f>IF(IFERROR(SEARCH("H340",N522),99)=99,IF(IFERROR(SEARCH("H340",O522),99)=99,IF(IFERROR(SEARCH("H340",Q522),99)=99,IF(IFERROR(SEARCH("H340",M522),99)=99,IF(IFERROR(SEARCH("H340",R522),99)=99,IF(IFERROR(SEARCH("H341",N522),99)=99,IF(IFERROR(SEARCH("H341",O522),99)=99,IF(IFERROR(SEARCH("H341",Q522),99)=99,IF(IFERROR(SEARCH("H341",M522),99)=99,IF(IFERROR(SEARCH("H341",R522),99)=99,IF(IFERROR(SEARCH("mutagenic",P522),99)=99,IF(IFERROR(SEARCH("suspected mutagenic",S522),99)=99,0,Scoring!$E$15),Scoring!$E$14),Scoring!$E$13),Scoring!$E$13),Scoring!$E$13),Scoring!$E$13),Scoring!$E$13),Scoring!$E$13),Scoring!$E$13),Scoring!$E$13),Scoring!$E$13),Scoring!$E$13)</f>
        <v>0</v>
      </c>
      <c r="AB522" s="78">
        <f>IF(IFERROR(SEARCH("H360",N522),99)=99,IF(IFERROR(SEARCH("H360",O522),99)=99,IF(IFERROR(SEARCH("H360",Q522),99)=99,IF(IFERROR(SEARCH("H360",M522),99)=99,IF(IFERROR(SEARCH("H360",R522),99)=99,IF(IFERROR(SEARCH("H361",N522),99)=99,IF(IFERROR(SEARCH("H361",O522),99)=99,IF(IFERROR(SEARCH("H361",Q522),99)=99,IF(IFERROR(SEARCH("H361",M522),99)=99,IF(IFERROR(SEARCH("H361",R522),99)=99,IF(IFERROR(SEARCH("reproduction",P522),99)=99,IF(IFERROR(SEARCH("suspected reprotoxic",S522),99)=99,IF(IFERROR(SEARCH("reprotoxic",S522),99)=99,IF(IFERROR(SEARCH("reprotoxic",K522),99)=99,0,Scoring!$E$18),Scoring!$E$18),Scoring!$E$19),Scoring!$E$17),Scoring!$E$16),Scoring!$E$16),Scoring!$E$16),Scoring!$E$16),Scoring!$E$16),Scoring!$E$16),Scoring!$E$16),Scoring!$E$16),Scoring!$E$16),Scoring!$E$16)</f>
        <v>1</v>
      </c>
      <c r="AC522" s="78">
        <f>IF(IFERROR(SEARCH("57f",L522),99)=99,IF(IFERROR(SEARCH("57(f)",P522),99)=99,0,Scoring!$E$20),Scoring!$E$20)</f>
        <v>0</v>
      </c>
      <c r="AD522" s="78">
        <f>IF(IFERROR(SEARCH("CAT1",T522),99)=99,IF(IFERROR(SEARCH("CAT2",T522),99)=99,IF(IFERROR(SEARCH("CAT3",T522),99)=99,IF(IFERROR(SEARCH("concluded to be endocrine",K522),99)=99,IF(IFERROR(SEARCH("categorised as endocrine",K522),99)=99,IF(IFERROR(SEARCH("endocrine disrupting",P522),99)=99,IF(IFERROR(SEARCH("endocrine disrupting",K522),99)=99,IF(IFERROR(SEARCH("suspected endocrine",S522),99)=99,IF(IFERROR(SEARCH("potential endocrine",S522),99)=99,0,Scoring!$E$25),Scoring!$E$25),Scoring!$E$24),Scoring!$E$24),Scoring!$E$24),Scoring!$E$24),Scoring!$E$23),Scoring!$E$22),Scoring!$E$21)</f>
        <v>0</v>
      </c>
      <c r="AE522" s="78">
        <f>IF(IFERROR(SEARCH("suspected sensitiser",S522),99)=99,IF(IFERROR(SEARCH("sensitiser",S522),99)=99,IF(IFERROR(SEARCH("other hazard based concern",S522),99)=99,0,Scoring!$E$28),Scoring!$E$26),Scoring!$E$27)</f>
        <v>0</v>
      </c>
      <c r="AF522" s="78">
        <f>IF(IFERROR(M522,1)=1,IF(IFERROR(N522,1)=1,IF(IFERROR(O522,1)=1,IF(IFERROR(Q522,1)=1,IF(IFERROR(R522,1)=1,IF(IFERROR(T522,1)=1,IF(IFERROR(K522,1)=1,IF(IFERROR(P522,1)=1,IF(IFERROR(S522,1)=1,Scoring!$E$29,0),0),0),0),0),0),0),0),0)</f>
        <v>0</v>
      </c>
      <c r="AG522" s="78">
        <f t="shared" si="47"/>
        <v>3</v>
      </c>
      <c r="AI522" s="93"/>
      <c r="AJ522" s="94"/>
      <c r="AK522" s="76"/>
      <c r="AL522" s="75"/>
      <c r="AN522" s="79"/>
      <c r="AO522" s="79"/>
      <c r="AP522" s="79"/>
      <c r="AQ522" s="79"/>
      <c r="AR522" s="79"/>
      <c r="AS522" s="78"/>
      <c r="AU522" s="79">
        <f>IF(IFERROR(F522,99)=99,IF(IFERROR(G522,99)=99,IF(IFERROR(H522,99)=99,IF(IFERROR(I522,99)=99,IF(IFERROR(E522,99)=99,IF(IFERROR(J522,99)=99,0,Scoring!$B$7),Scoring!$B$3),Scoring!$B$2),Scoring!$B$6),Scoring!$B$5),Scoring!$B$4)</f>
        <v>1</v>
      </c>
      <c r="AV522" s="78">
        <f t="shared" si="48"/>
        <v>3</v>
      </c>
      <c r="AW522" s="78"/>
      <c r="AX522" s="66"/>
      <c r="AY522" s="78"/>
      <c r="AZ522" s="76"/>
      <c r="BA522" s="76"/>
      <c r="BB522" s="76"/>
    </row>
    <row r="523" spans="1:54" x14ac:dyDescent="0.25">
      <c r="A523" s="77" t="s">
        <v>6195</v>
      </c>
      <c r="B523" s="76" t="str">
        <f t="shared" si="49"/>
        <v>215-540-4</v>
      </c>
      <c r="C523" s="77" t="s">
        <v>580</v>
      </c>
      <c r="D523" s="77" t="s">
        <v>732</v>
      </c>
      <c r="E523" s="76" t="str">
        <f>IF(C523="-",IF(A523="-",VLOOKUP(D523,'sin-list 180320_update'!$C$2:$C$835,1,FALSE),VLOOKUP(A523,'sin-list 180320_update'!$A$2:$A$835,1,FALSE)),VLOOKUP(C523,'sin-list 180320_update'!$B$2:$B$835,1,FALSE))</f>
        <v>215-540-4</v>
      </c>
      <c r="F523" s="76" t="e">
        <f>IF($C523="-",IF($A523="-",VLOOKUP($D523,'REACH Bilaga XVII_update'!$A$5:$A$131,1,FALSE),VLOOKUP($A523,'REACH Bilaga XVII_update'!$C$5:$C$131,1,FALSE)),VLOOKUP($C523,'REACH Bilaga XVII_update'!$B$5:$B$131,1,FALSE))</f>
        <v>#N/A</v>
      </c>
      <c r="G523" s="76" t="str">
        <f>IF($C523="-",IF($A523="-",VLOOKUP($D523,' REACH Bilaga 59_update'!$A$5:$A$210,1,FALSE),VLOOKUP($A523,' REACH Bilaga 59_update'!$D$5:$D$210,1,FALSE)),VLOOKUP($C523,' REACH Bilaga 59_update'!$C$5:$C$210,1,FALSE))</f>
        <v>215-540-4</v>
      </c>
      <c r="H523" s="76" t="e">
        <f>IF($C523="-",IF($A523="-",VLOOKUP($D523,'REACH Bilaga XIV_update'!$A$5:$A$110,1,FALSE),VLOOKUP($A523,'REACH Bilaga XIV_update'!$D$5:$D$110,1,FALSE)),VLOOKUP($C523,'REACH Bilaga XIV_update'!$C$5:$C$110,1,FALSE))</f>
        <v>#N/A</v>
      </c>
      <c r="I523" s="76" t="e">
        <f>IF($C523="-",IF($A523="-",VLOOKUP($D523,CoRAP_update!$A$5:$A$376,1,FALSE),VLOOKUP($A523,CoRAP_update!$D$5:$D$376,1,FALSE)),VLOOKUP($C523,CoRAP_update!$C$5:$C$376,1,FALSE))</f>
        <v>#N/A</v>
      </c>
      <c r="J523" s="76" t="e">
        <f>IF($C523="-",IF($A523="-",VLOOKUP($D523,EDC_update!$C$2:$C$450,1,FALSE),VLOOKUP($A523,EDC_update!$B$2:$B$450,1,FALSE)),VLOOKUP($C523,EDC_update!$L$2:$L$450,1,FALSE))</f>
        <v>#N/A</v>
      </c>
      <c r="K523" s="76" t="str">
        <f>IF($C523="-",IF($A523="-",IF(VLOOKUP($D523,'sin-list 180320_update'!$C$2:$S$835,3,FALSE)="",NA(),VLOOKUP($D523,'sin-list 180320_update'!$C$2:$S$835,3,FALSE)),IF(VLOOKUP($A523,'sin-list 180320_update'!$A$2:$S$835,5,FALSE)="",NA(),VLOOKUP($A523,'sin-list 180320_update'!$A$2:$S$835,5,FALSE))),IF(VLOOKUP($C523,'sin-list 180320_update'!$B$2:$S$835,4,FALSE)="",NA(),VLOOKUP($C523,'sin-list 180320_update'!$B$2:$S$835,4,FALSE)))</f>
        <v>Classified CMR according to Annex VI of Regulation 1272/2008</v>
      </c>
      <c r="L523" s="76" t="str">
        <f>IF($C523="-",IF($A523="-",VLOOKUP($D523,'sin-list 180320_update'!$C$2:$S$835,6,FALSE),VLOOKUP($A523,'sin-list 180320_update'!$A$2:$S$835,8,FALSE)),VLOOKUP($C523,'sin-list 180320_update'!$B$2:$S$835,7,FALSE))</f>
        <v>Repr. 1B</v>
      </c>
      <c r="M523" s="76" t="str">
        <f>IF($C523="-",IF($A523="-",IF(VLOOKUP($D523,'sin-list 180320_update'!$C$2:$S$835,8,FALSE)="",NA(),VLOOKUP($D523,'sin-list 180320_update'!$C$2:$S$835,8,FALSE)),IF(VLOOKUP($A523,'sin-list 180320_update'!$A$2:$S$835,10,FALSE)="",NA(),VLOOKUP($A523,'sin-list 180320_update'!$A$2:$S$835,10,FALSE))),IF(VLOOKUP($C523,'sin-list 180320_update'!$B$2:$S$835,9,FALSE)="",NA(),VLOOKUP($C523,'sin-list 180320_update'!$B$2:$S$835,9,FALSE)))</f>
        <v>H360FD</v>
      </c>
      <c r="N523" s="76" t="e">
        <f>IF($C523="-",IF($A523="-",IF(VLOOKUP($D523,'REACH Bilaga XVII_update'!$A$5:$E$131,4,FALSE)="",NA(),VLOOKUP($D523,'REACH Bilaga XVII_update'!$A$5:$E$131,4,FALSE)),IF(VLOOKUP($A523,'REACH Bilaga XVII_update'!$C$5:$D$131,2,FALSE)="",NA(),VLOOKUP($A523,'REACH Bilaga XVII_update'!$C$5:$D$131,2,FALSE))),IF(VLOOKUP($C523,'REACH Bilaga XVII_update'!$B$5:$D$131,3,FALSE)="",NA(),VLOOKUP($C523,'REACH Bilaga XVII_update'!$B$5:$D$131,3,FALSE)))</f>
        <v>#N/A</v>
      </c>
      <c r="O523" s="76" t="str">
        <f>IF($C523="-",IF($A523="-",IF(VLOOKUP($D523,' REACH Bilaga 59_update'!$A$5:$E$210,5,FALSE)="",NA(),VLOOKUP($D523,' REACH Bilaga 59_update'!$A$5:$E$210,5,FALSE)),IF(VLOOKUP($A523,' REACH Bilaga 59_update'!$D$5:$E$210,2,FALSE)="",NA(),VLOOKUP($A523,' REACH Bilaga 59_update'!$D$5:$E$210,2,FALSE))),IF(VLOOKUP($C523,' REACH Bilaga 59_update'!$C$5:$E$210,3,FALSE)="",NA(),VLOOKUP($C523,' REACH Bilaga 59_update'!$C$5:$E$210,3,FALSE)))</f>
        <v>H360FD</v>
      </c>
      <c r="P523" s="76" t="str">
        <f>IF(C523="-",IF(A523="-",IFERROR(VLOOKUP($D523,' REACH Bilaga 59_update'!$A$5:$F$210,MATCH(Sammanfattning!P$1,' REACH Bilaga 59_update'!$A$4:$F$4,0),FALSE),VLOOKUP($D523,'REACH Bilaga XIV_update'!$A$4:$H$110,MATCH(Sammanfattning!P$1,'REACH Bilaga XIV_update'!$A$4:$H$4,0),FALSE)),IFERROR(VLOOKUP($A523,' REACH Bilaga 59_update'!$D$5:$F$210,MATCH(Sammanfattning!P$1,' REACH Bilaga 59_update'!$D$4:$F$4,0),FALSE),VLOOKUP($A523,'REACH Bilaga XIV_update'!$D$4:$H$110,MATCH(Sammanfattning!P$1,'REACH Bilaga XIV_update'!$D$4:$H$4,0),FALSE))),IFERROR(VLOOKUP($C523,' REACH Bilaga 59_update'!$C$5:$F$210,MATCH(Sammanfattning!P$1,' REACH Bilaga 59_update'!$C$4:$F$4,0),FALSE),VLOOKUP($C523,'REACH Bilaga XIV_update'!$C$4:$H$110,MATCH(Sammanfattning!P$1,'REACH Bilaga XIV_update'!$C$4:$H$4,0),FALSE)))</f>
        <v>Toxic for reproduction (Article 57c)</v>
      </c>
      <c r="Q523" s="76" t="e">
        <f>IF($C523="-",IF($A523="-",IF(VLOOKUP($D523,'REACH Bilaga XIV_update'!$A$5:$I$110,9,FALSE)="",NA(),VLOOKUP($D523,'REACH Bilaga XIV_update'!$A$5:$I$110,9,FALSE)),IF(VLOOKUP($A523,'REACH Bilaga XIV_update'!$D$5:$I$110,6,FALSE)="",NA(),VLOOKUP($A523,'REACH Bilaga XIV_update'!$D$5:$I$110,6,FALSE))),IF(VLOOKUP($C523,'REACH Bilaga XIV_update'!$C$5:$I$110,7,FALSE)="",NA(),VLOOKUP($C523,'REACH Bilaga XIV_update'!$C$5:$I$110,7,FALSE)))</f>
        <v>#N/A</v>
      </c>
      <c r="R523" s="76" t="e">
        <f>IF($C523="-",IF($A523="-",IF(VLOOKUP($D523,CoRAP_update!$A$5:$O$376,15,FALSE)="",NA(),VLOOKUP($D523,CoRAP_update!$A$5:$O$376,15,FALSE)),IF(VLOOKUP($A523,CoRAP_update!$D$5:$O$376,12,FALSE)="",NA(),VLOOKUP($A523,CoRAP_update!$D$5:$O$376,12,FALSE))),IF(VLOOKUP($C523,CoRAP_update!$C$5:$O$376,13,FALSE)="",NA(),VLOOKUP($C523,CoRAP_update!$C$5:$O$376,13,FALSE)))</f>
        <v>#N/A</v>
      </c>
      <c r="S523" s="144" t="e">
        <f>IF($C523="-",IF($A523="-",VLOOKUP($D523,CoRAP_update!$A$5:$J$376,MATCH(Sammanfattning!S$1,CoRAP_update!$A$4:$J$4,0),FALSE),VLOOKUP($A523,CoRAP_update!$D$5:$J$376,MATCH(Sammanfattning!S$1,CoRAP_update!$D$4:$J$4,0),FALSE)),VLOOKUP($C523,CoRAP_update!$C$5:$J$376,MATCH(Sammanfattning!S$1,CoRAP_update!$C$4:$J$4,0),FALSE))</f>
        <v>#N/A</v>
      </c>
      <c r="T523" s="76" t="e">
        <f>IF($A523="-",VLOOKUP($D523,EDC_update!$C$2:$F$450,4,FALSE),VLOOKUP($A523,EDC_update!$B$2:$F$450,5,FALSE))</f>
        <v>#N/A</v>
      </c>
      <c r="V523" s="78">
        <f>IF(IFERROR(SEARCH("PBT",P523),99)=99,IF(IFERROR(SEARCH("suspected PBT",S523),99)=99,IF(IFERROR(SEARCH("concluded to be PBT",K523),99)=99,IF(IFERROR(SEARCH("PBT",S523),99)=99,IF(IFERROR(SEARCH("PBT cand",L523),99)=99,IF(IFERROR(SEARCH("PBT",L523),99)=99,IF(IFERROR(SEARCH("persistent, bioackumulative and toxic properties",K523),99)=99,0,Scoring!$E$3),Scoring!$E$3),Scoring!$E$7),Scoring!$E$3),Scoring!$E$5),Scoring!$E$6),Scoring!$E$3)</f>
        <v>0</v>
      </c>
      <c r="W523" s="78">
        <f>IF(IFERROR(SEARCH("vPvB",P523),99)=99,IF(IFERROR(SEARCH("suspected pbt/vPvB",S523),99)=99,IF(IFERROR(SEARCH("vPvB",S523),99)=99,IF(IFERROR(SEARCH("concluded to be a vPvB",S523),99)=99,IF(IFERROR(SEARCH("identified as vPvB",K523),99)=99,IF(IFERROR(SEARCH("concluded to be a vPvB",K523),99)=99,IF(IFERROR(SEARCH("concluded to be both pbt and vPvB",S523),99)=99,IF(IFERROR(SEARCH("concluded to be both pbt and vPvB",K523),99)=99,0,Scoring!$E$5),Scoring!$E$5),Scoring!$E$5),Scoring!$E$5),Scoring!$E$5),Scoring!$E$4),Scoring!$E$6),Scoring!$E$4)</f>
        <v>0</v>
      </c>
      <c r="X523" s="78">
        <f>IF(IFERROR(SEARCH("H410",N523),99)=99,IF(IFERROR(SEARCH("H410",O523),99)=99,IF(IFERROR(SEARCH("H410",Q523),99)=99,IF(IFERROR(SEARCH("H410",M523),99)=99,IF(IFERROR(SEARCH("H410",R523),99)=99,IF(IFERROR(SEARCH("H411",N523),99)=99,IF(IFERROR(SEARCH("H411",O523),99)=99,IF(IFERROR(SEARCH("H411",Q523),99)=99,IF(IFERROR(SEARCH("H411",M523),99)=99,IF(IFERROR(SEARCH("H411",R523),99)=99,IF(IFERROR(SEARCH("H413",N523),99)=99,IF(IFERROR(SEARCH("H413",O523),99)=99,IF(IFERROR(SEARCH("H413",Q523),99)=99,IF(IFERROR(SEARCH("H413",M523),99)=99,IF(IFERROR(SEARCH("H413",R523),99)=99,IF(IFERROR(SEARCH("H412",N523),99)=99,IF(IFERROR(SEARCH("H412",O523),99)=99,IF(IFERROR(SEARCH("H412",Q523),99)=99,IF(IFERROR(SEARCH("H412",M523),99)=99,IF(IFERROR(SEARCH("H412",R523),99)=99,0,Scoring!$E$2),Scoring!$E$2),Scoring!$E$2),Scoring!$E$2),Scoring!$E$2),Scoring!$E$2),Scoring!$E$2),Scoring!$E$2),Scoring!$E$2),Scoring!$E$2),Scoring!$E$2),Scoring!$E$2),Scoring!$E$2),Scoring!$E$2),Scoring!$E$2),Scoring!$E$2),Scoring!$E$2),Scoring!$E$2),Scoring!$E$2),Scoring!$E$2)</f>
        <v>0</v>
      </c>
      <c r="Y523" s="78">
        <f>IF(IFERROR(SEARCH("CMR",K523),99)=99,IF(IFERROR(SEARCH("Suspected CMR",S523),99)=99,IF(IFERROR(SEARCH("CMR",S523),99)=99,0,Scoring!$E$8),Scoring!$E$9),Scoring!$E$8)</f>
        <v>3</v>
      </c>
      <c r="Z523" s="78">
        <f>IF(IFERROR(SEARCH("H350",N523),99)=99,IF(IFERROR(SEARCH("H350",O523),99)=99,IF(IFERROR(SEARCH("H350",Q523),99)=99,IF(IFERROR(SEARCH("H350",M523),99)=99,IF(IFERROR(SEARCH("H350",R523),99)=99,IF(IFERROR(SEARCH("H351",N523),99)=99,IF(IFERROR(SEARCH("H351",O523),99)=99,IF(IFERROR(SEARCH("H351",Q523),99)=99,IF(IFERROR(SEARCH("H351",M523),99)=99,IF(IFERROR(SEARCH("H351",R523),99)=99,IF(IFERROR(SEARCH("carcinogenic",P523),99)=99,IF(IFERROR(SEARCH("suspected carcinogenic",S523),99)=99,0,Scoring!$E$12),Scoring!$E$11),Scoring!$E$10),Scoring!$E$10),Scoring!$E$10),Scoring!$E$10),Scoring!$E$10),Scoring!$E$10),Scoring!$E$10),Scoring!$E$10),Scoring!$E$10),Scoring!$E$10)</f>
        <v>0</v>
      </c>
      <c r="AA523" s="78">
        <f>IF(IFERROR(SEARCH("H340",N523),99)=99,IF(IFERROR(SEARCH("H340",O523),99)=99,IF(IFERROR(SEARCH("H340",Q523),99)=99,IF(IFERROR(SEARCH("H340",M523),99)=99,IF(IFERROR(SEARCH("H340",R523),99)=99,IF(IFERROR(SEARCH("H341",N523),99)=99,IF(IFERROR(SEARCH("H341",O523),99)=99,IF(IFERROR(SEARCH("H341",Q523),99)=99,IF(IFERROR(SEARCH("H341",M523),99)=99,IF(IFERROR(SEARCH("H341",R523),99)=99,IF(IFERROR(SEARCH("mutagenic",P523),99)=99,IF(IFERROR(SEARCH("suspected mutagenic",S523),99)=99,0,Scoring!$E$15),Scoring!$E$14),Scoring!$E$13),Scoring!$E$13),Scoring!$E$13),Scoring!$E$13),Scoring!$E$13),Scoring!$E$13),Scoring!$E$13),Scoring!$E$13),Scoring!$E$13),Scoring!$E$13)</f>
        <v>0</v>
      </c>
      <c r="AB523" s="78">
        <f>IF(IFERROR(SEARCH("H360",N523),99)=99,IF(IFERROR(SEARCH("H360",O523),99)=99,IF(IFERROR(SEARCH("H360",Q523),99)=99,IF(IFERROR(SEARCH("H360",M523),99)=99,IF(IFERROR(SEARCH("H360",R523),99)=99,IF(IFERROR(SEARCH("H361",N523),99)=99,IF(IFERROR(SEARCH("H361",O523),99)=99,IF(IFERROR(SEARCH("H361",Q523),99)=99,IF(IFERROR(SEARCH("H361",M523),99)=99,IF(IFERROR(SEARCH("H361",R523),99)=99,IF(IFERROR(SEARCH("reproduction",P523),99)=99,IF(IFERROR(SEARCH("suspected reprotoxic",S523),99)=99,IF(IFERROR(SEARCH("reprotoxic",S523),99)=99,IF(IFERROR(SEARCH("reprotoxic",K523),99)=99,0,Scoring!$E$18),Scoring!$E$18),Scoring!$E$19),Scoring!$E$17),Scoring!$E$16),Scoring!$E$16),Scoring!$E$16),Scoring!$E$16),Scoring!$E$16),Scoring!$E$16),Scoring!$E$16),Scoring!$E$16),Scoring!$E$16),Scoring!$E$16)</f>
        <v>1</v>
      </c>
      <c r="AC523" s="78">
        <f>IF(IFERROR(SEARCH("57f",L523),99)=99,IF(IFERROR(SEARCH("57(f)",P523),99)=99,0,Scoring!$E$20),Scoring!$E$20)</f>
        <v>0</v>
      </c>
      <c r="AD523" s="78">
        <f>IF(IFERROR(SEARCH("CAT1",T523),99)=99,IF(IFERROR(SEARCH("CAT2",T523),99)=99,IF(IFERROR(SEARCH("CAT3",T523),99)=99,IF(IFERROR(SEARCH("concluded to be endocrine",K523),99)=99,IF(IFERROR(SEARCH("categorised as endocrine",K523),99)=99,IF(IFERROR(SEARCH("endocrine disrupting",P523),99)=99,IF(IFERROR(SEARCH("endocrine disrupting",K523),99)=99,IF(IFERROR(SEARCH("suspected endocrine",S523),99)=99,IF(IFERROR(SEARCH("potential endocrine",S523),99)=99,0,Scoring!$E$25),Scoring!$E$25),Scoring!$E$24),Scoring!$E$24),Scoring!$E$24),Scoring!$E$24),Scoring!$E$23),Scoring!$E$22),Scoring!$E$21)</f>
        <v>0</v>
      </c>
      <c r="AE523" s="78">
        <f>IF(IFERROR(SEARCH("suspected sensitiser",S523),99)=99,IF(IFERROR(SEARCH("sensitiser",S523),99)=99,IF(IFERROR(SEARCH("other hazard based concern",S523),99)=99,0,Scoring!$E$28),Scoring!$E$26),Scoring!$E$27)</f>
        <v>0</v>
      </c>
      <c r="AF523" s="78">
        <f>IF(IFERROR(M523,1)=1,IF(IFERROR(N523,1)=1,IF(IFERROR(O523,1)=1,IF(IFERROR(Q523,1)=1,IF(IFERROR(R523,1)=1,IF(IFERROR(T523,1)=1,IF(IFERROR(K523,1)=1,IF(IFERROR(P523,1)=1,IF(IFERROR(S523,1)=1,Scoring!$E$29,0),0),0),0),0),0),0),0),0)</f>
        <v>0</v>
      </c>
      <c r="AG523" s="78">
        <f t="shared" si="47"/>
        <v>3</v>
      </c>
      <c r="AI523" s="93"/>
      <c r="AJ523" s="94"/>
      <c r="AK523" s="76"/>
      <c r="AL523" s="75"/>
      <c r="AN523" s="79"/>
      <c r="AO523" s="79"/>
      <c r="AP523" s="79"/>
      <c r="AQ523" s="79"/>
      <c r="AR523" s="79"/>
      <c r="AS523" s="78"/>
      <c r="AU523" s="79">
        <f>IF(IFERROR(F523,99)=99,IF(IFERROR(G523,99)=99,IF(IFERROR(H523,99)=99,IF(IFERROR(I523,99)=99,IF(IFERROR(E523,99)=99,IF(IFERROR(J523,99)=99,0,Scoring!$B$7),Scoring!$B$3),Scoring!$B$2),Scoring!$B$6),Scoring!$B$5),Scoring!$B$4)</f>
        <v>1</v>
      </c>
      <c r="AV523" s="78">
        <f t="shared" si="48"/>
        <v>3</v>
      </c>
      <c r="AW523" s="78"/>
      <c r="AX523" s="66"/>
      <c r="AY523" s="78"/>
      <c r="AZ523" s="76"/>
      <c r="BA523" s="76"/>
      <c r="BB523" s="76"/>
    </row>
    <row r="524" spans="1:54" x14ac:dyDescent="0.25">
      <c r="A524" s="77" t="s">
        <v>7485</v>
      </c>
      <c r="B524" s="76" t="str">
        <f t="shared" si="49"/>
        <v>215-979-1</v>
      </c>
      <c r="C524" s="77" t="s">
        <v>843</v>
      </c>
      <c r="D524" s="77" t="s">
        <v>844</v>
      </c>
      <c r="E524" s="76" t="str">
        <f>IF(C524="-",IF(A524="-",VLOOKUP(D524,'sin-list 180320_update'!$C$2:$C$835,1,FALSE),VLOOKUP(A524,'sin-list 180320_update'!$A$2:$A$835,1,FALSE)),VLOOKUP(C524,'sin-list 180320_update'!$B$2:$B$835,1,FALSE))</f>
        <v>215-979-1</v>
      </c>
      <c r="F524" s="76" t="e">
        <f>IF($C524="-",IF($A524="-",VLOOKUP($D524,'REACH Bilaga XVII_update'!$A$5:$A$131,1,FALSE),VLOOKUP($A524,'REACH Bilaga XVII_update'!$C$5:$C$131,1,FALSE)),VLOOKUP($C524,'REACH Bilaga XVII_update'!$B$5:$B$131,1,FALSE))</f>
        <v>#N/A</v>
      </c>
      <c r="G524" s="76" t="e">
        <f>IF($C524="-",IF($A524="-",VLOOKUP($D524,' REACH Bilaga 59_update'!$A$5:$A$210,1,FALSE),VLOOKUP($A524,' REACH Bilaga 59_update'!$D$5:$D$210,1,FALSE)),VLOOKUP($C524,' REACH Bilaga 59_update'!$C$5:$C$210,1,FALSE))</f>
        <v>#N/A</v>
      </c>
      <c r="H524" s="76" t="e">
        <f>IF($C524="-",IF($A524="-",VLOOKUP($D524,'REACH Bilaga XIV_update'!$A$5:$A$110,1,FALSE),VLOOKUP($A524,'REACH Bilaga XIV_update'!$D$5:$D$110,1,FALSE)),VLOOKUP($C524,'REACH Bilaga XIV_update'!$C$5:$C$110,1,FALSE))</f>
        <v>#N/A</v>
      </c>
      <c r="I524" s="76" t="e">
        <f>IF($C524="-",IF($A524="-",VLOOKUP($D524,CoRAP_update!$A$5:$A$376,1,FALSE),VLOOKUP($A524,CoRAP_update!$D$5:$D$376,1,FALSE)),VLOOKUP($C524,CoRAP_update!$C$5:$C$376,1,FALSE))</f>
        <v>#N/A</v>
      </c>
      <c r="J524" s="76" t="e">
        <f>IF($C524="-",IF($A524="-",VLOOKUP($D524,EDC_update!$C$2:$C$450,1,FALSE),VLOOKUP($A524,EDC_update!$B$2:$B$450,1,FALSE)),VLOOKUP($C524,EDC_update!$L$2:$L$450,1,FALSE))</f>
        <v>#N/A</v>
      </c>
      <c r="K524" s="76" t="str">
        <f>IF($C524="-",IF($A524="-",IF(VLOOKUP($D524,'sin-list 180320_update'!$C$2:$S$835,3,FALSE)="",NA(),VLOOKUP($D524,'sin-list 180320_update'!$C$2:$S$835,3,FALSE)),IF(VLOOKUP($A524,'sin-list 180320_update'!$A$2:$S$835,5,FALSE)="",NA(),VLOOKUP($A524,'sin-list 180320_update'!$A$2:$S$835,5,FALSE))),IF(VLOOKUP($C524,'sin-list 180320_update'!$B$2:$S$835,4,FALSE)="",NA(),VLOOKUP($C524,'sin-list 180320_update'!$B$2:$S$835,4,FALSE)))</f>
        <v>Classified CMR according to Annex VI of Regulation 1272/2008</v>
      </c>
      <c r="L524" s="76" t="str">
        <f>IF($C524="-",IF($A524="-",VLOOKUP($D524,'sin-list 180320_update'!$C$2:$S$835,6,FALSE),VLOOKUP($A524,'sin-list 180320_update'!$A$2:$S$835,8,FALSE)),VLOOKUP($C524,'sin-list 180320_update'!$B$2:$S$835,7,FALSE))</f>
        <v>Carc. 1B
Muta. 1B
Acute Tox. 2 *
Acute Tox. 3 *
Acute Tox. 3 *
Skin Corr. 1B</v>
      </c>
      <c r="M524" s="76" t="str">
        <f>IF($C524="-",IF($A524="-",IF(VLOOKUP($D524,'sin-list 180320_update'!$C$2:$S$835,8,FALSE)="",NA(),VLOOKUP($D524,'sin-list 180320_update'!$C$2:$S$835,8,FALSE)),IF(VLOOKUP($A524,'sin-list 180320_update'!$A$2:$S$835,10,FALSE)="",NA(),VLOOKUP($A524,'sin-list 180320_update'!$A$2:$S$835,10,FALSE))),IF(VLOOKUP($C524,'sin-list 180320_update'!$B$2:$S$835,9,FALSE)="",NA(),VLOOKUP($C524,'sin-list 180320_update'!$B$2:$S$835,9,FALSE)))</f>
        <v>H350
H340
H330
H311
H301
H314</v>
      </c>
      <c r="N524" s="76" t="e">
        <f>IF($C524="-",IF($A524="-",IF(VLOOKUP($D524,'REACH Bilaga XVII_update'!$A$5:$E$131,4,FALSE)="",NA(),VLOOKUP($D524,'REACH Bilaga XVII_update'!$A$5:$E$131,4,FALSE)),IF(VLOOKUP($A524,'REACH Bilaga XVII_update'!$C$5:$D$131,2,FALSE)="",NA(),VLOOKUP($A524,'REACH Bilaga XVII_update'!$C$5:$D$131,2,FALSE))),IF(VLOOKUP($C524,'REACH Bilaga XVII_update'!$B$5:$D$131,3,FALSE)="",NA(),VLOOKUP($C524,'REACH Bilaga XVII_update'!$B$5:$D$131,3,FALSE)))</f>
        <v>#N/A</v>
      </c>
      <c r="O524" s="76" t="e">
        <f>IF($C524="-",IF($A524="-",IF(VLOOKUP($D524,' REACH Bilaga 59_update'!$A$5:$E$210,5,FALSE)="",NA(),VLOOKUP($D524,' REACH Bilaga 59_update'!$A$5:$E$210,5,FALSE)),IF(VLOOKUP($A524,' REACH Bilaga 59_update'!$D$5:$E$210,2,FALSE)="",NA(),VLOOKUP($A524,' REACH Bilaga 59_update'!$D$5:$E$210,2,FALSE))),IF(VLOOKUP($C524,' REACH Bilaga 59_update'!$C$5:$E$210,3,FALSE)="",NA(),VLOOKUP($C524,' REACH Bilaga 59_update'!$C$5:$E$210,3,FALSE)))</f>
        <v>#N/A</v>
      </c>
      <c r="P524" s="76" t="e">
        <f>IF(C524="-",IF(A524="-",IFERROR(VLOOKUP($D524,' REACH Bilaga 59_update'!$A$5:$F$210,MATCH(Sammanfattning!P$1,' REACH Bilaga 59_update'!$A$4:$F$4,0),FALSE),VLOOKUP($D524,'REACH Bilaga XIV_update'!$A$4:$H$110,MATCH(Sammanfattning!P$1,'REACH Bilaga XIV_update'!$A$4:$H$4,0),FALSE)),IFERROR(VLOOKUP($A524,' REACH Bilaga 59_update'!$D$5:$F$210,MATCH(Sammanfattning!P$1,' REACH Bilaga 59_update'!$D$4:$F$4,0),FALSE),VLOOKUP($A524,'REACH Bilaga XIV_update'!$D$4:$H$110,MATCH(Sammanfattning!P$1,'REACH Bilaga XIV_update'!$D$4:$H$4,0),FALSE))),IFERROR(VLOOKUP($C524,' REACH Bilaga 59_update'!$C$5:$F$210,MATCH(Sammanfattning!P$1,' REACH Bilaga 59_update'!$C$4:$F$4,0),FALSE),VLOOKUP($C524,'REACH Bilaga XIV_update'!$C$4:$H$110,MATCH(Sammanfattning!P$1,'REACH Bilaga XIV_update'!$C$4:$H$4,0),FALSE)))</f>
        <v>#N/A</v>
      </c>
      <c r="Q524" s="76" t="e">
        <f>IF($C524="-",IF($A524="-",IF(VLOOKUP($D524,'REACH Bilaga XIV_update'!$A$5:$I$110,9,FALSE)="",NA(),VLOOKUP($D524,'REACH Bilaga XIV_update'!$A$5:$I$110,9,FALSE)),IF(VLOOKUP($A524,'REACH Bilaga XIV_update'!$D$5:$I$110,6,FALSE)="",NA(),VLOOKUP($A524,'REACH Bilaga XIV_update'!$D$5:$I$110,6,FALSE))),IF(VLOOKUP($C524,'REACH Bilaga XIV_update'!$C$5:$I$110,7,FALSE)="",NA(),VLOOKUP($C524,'REACH Bilaga XIV_update'!$C$5:$I$110,7,FALSE)))</f>
        <v>#N/A</v>
      </c>
      <c r="R524" s="76" t="e">
        <f>IF($C524="-",IF($A524="-",IF(VLOOKUP($D524,CoRAP_update!$A$5:$O$376,15,FALSE)="",NA(),VLOOKUP($D524,CoRAP_update!$A$5:$O$376,15,FALSE)),IF(VLOOKUP($A524,CoRAP_update!$D$5:$O$376,12,FALSE)="",NA(),VLOOKUP($A524,CoRAP_update!$D$5:$O$376,12,FALSE))),IF(VLOOKUP($C524,CoRAP_update!$C$5:$O$376,13,FALSE)="",NA(),VLOOKUP($C524,CoRAP_update!$C$5:$O$376,13,FALSE)))</f>
        <v>#N/A</v>
      </c>
      <c r="S524" s="144" t="e">
        <f>IF($C524="-",IF($A524="-",VLOOKUP($D524,CoRAP_update!$A$5:$J$376,MATCH(Sammanfattning!S$1,CoRAP_update!$A$4:$J$4,0),FALSE),VLOOKUP($A524,CoRAP_update!$D$5:$J$376,MATCH(Sammanfattning!S$1,CoRAP_update!$D$4:$J$4,0),FALSE)),VLOOKUP($C524,CoRAP_update!$C$5:$J$376,MATCH(Sammanfattning!S$1,CoRAP_update!$C$4:$J$4,0),FALSE))</f>
        <v>#N/A</v>
      </c>
      <c r="T524" s="76" t="e">
        <f>IF($A524="-",VLOOKUP($D524,EDC_update!$C$2:$F$450,4,FALSE),VLOOKUP($A524,EDC_update!$B$2:$F$450,5,FALSE))</f>
        <v>#N/A</v>
      </c>
      <c r="V524" s="78">
        <f>IF(IFERROR(SEARCH("PBT",P524),99)=99,IF(IFERROR(SEARCH("suspected PBT",S524),99)=99,IF(IFERROR(SEARCH("concluded to be PBT",K524),99)=99,IF(IFERROR(SEARCH("PBT",S524),99)=99,IF(IFERROR(SEARCH("PBT cand",L524),99)=99,IF(IFERROR(SEARCH("PBT",L524),99)=99,IF(IFERROR(SEARCH("persistent, bioackumulative and toxic properties",K524),99)=99,0,Scoring!$E$3),Scoring!$E$3),Scoring!$E$7),Scoring!$E$3),Scoring!$E$5),Scoring!$E$6),Scoring!$E$3)</f>
        <v>0</v>
      </c>
      <c r="W524" s="78">
        <f>IF(IFERROR(SEARCH("vPvB",P524),99)=99,IF(IFERROR(SEARCH("suspected pbt/vPvB",S524),99)=99,IF(IFERROR(SEARCH("vPvB",S524),99)=99,IF(IFERROR(SEARCH("concluded to be a vPvB",S524),99)=99,IF(IFERROR(SEARCH("identified as vPvB",K524),99)=99,IF(IFERROR(SEARCH("concluded to be a vPvB",K524),99)=99,IF(IFERROR(SEARCH("concluded to be both pbt and vPvB",S524),99)=99,IF(IFERROR(SEARCH("concluded to be both pbt and vPvB",K524),99)=99,0,Scoring!$E$5),Scoring!$E$5),Scoring!$E$5),Scoring!$E$5),Scoring!$E$5),Scoring!$E$4),Scoring!$E$6),Scoring!$E$4)</f>
        <v>0</v>
      </c>
      <c r="X524" s="78">
        <f>IF(IFERROR(SEARCH("H410",N524),99)=99,IF(IFERROR(SEARCH("H410",O524),99)=99,IF(IFERROR(SEARCH("H410",Q524),99)=99,IF(IFERROR(SEARCH("H410",M524),99)=99,IF(IFERROR(SEARCH("H410",R524),99)=99,IF(IFERROR(SEARCH("H411",N524),99)=99,IF(IFERROR(SEARCH("H411",O524),99)=99,IF(IFERROR(SEARCH("H411",Q524),99)=99,IF(IFERROR(SEARCH("H411",M524),99)=99,IF(IFERROR(SEARCH("H411",R524),99)=99,IF(IFERROR(SEARCH("H413",N524),99)=99,IF(IFERROR(SEARCH("H413",O524),99)=99,IF(IFERROR(SEARCH("H413",Q524),99)=99,IF(IFERROR(SEARCH("H413",M524),99)=99,IF(IFERROR(SEARCH("H413",R524),99)=99,IF(IFERROR(SEARCH("H412",N524),99)=99,IF(IFERROR(SEARCH("H412",O524),99)=99,IF(IFERROR(SEARCH("H412",Q524),99)=99,IF(IFERROR(SEARCH("H412",M524),99)=99,IF(IFERROR(SEARCH("H412",R524),99)=99,0,Scoring!$E$2),Scoring!$E$2),Scoring!$E$2),Scoring!$E$2),Scoring!$E$2),Scoring!$E$2),Scoring!$E$2),Scoring!$E$2),Scoring!$E$2),Scoring!$E$2),Scoring!$E$2),Scoring!$E$2),Scoring!$E$2),Scoring!$E$2),Scoring!$E$2),Scoring!$E$2),Scoring!$E$2),Scoring!$E$2),Scoring!$E$2),Scoring!$E$2)</f>
        <v>0</v>
      </c>
      <c r="Y524" s="78">
        <f>IF(IFERROR(SEARCH("CMR",K524),99)=99,IF(IFERROR(SEARCH("Suspected CMR",S524),99)=99,IF(IFERROR(SEARCH("CMR",S524),99)=99,0,Scoring!$E$8),Scoring!$E$9),Scoring!$E$8)</f>
        <v>3</v>
      </c>
      <c r="Z524" s="78">
        <f>IF(IFERROR(SEARCH("H350",N524),99)=99,IF(IFERROR(SEARCH("H350",O524),99)=99,IF(IFERROR(SEARCH("H350",Q524),99)=99,IF(IFERROR(SEARCH("H350",M524),99)=99,IF(IFERROR(SEARCH("H350",R524),99)=99,IF(IFERROR(SEARCH("H351",N524),99)=99,IF(IFERROR(SEARCH("H351",O524),99)=99,IF(IFERROR(SEARCH("H351",Q524),99)=99,IF(IFERROR(SEARCH("H351",M524),99)=99,IF(IFERROR(SEARCH("H351",R524),99)=99,IF(IFERROR(SEARCH("carcinogenic",P524),99)=99,IF(IFERROR(SEARCH("suspected carcinogenic",S524),99)=99,0,Scoring!$E$12),Scoring!$E$11),Scoring!$E$10),Scoring!$E$10),Scoring!$E$10),Scoring!$E$10),Scoring!$E$10),Scoring!$E$10),Scoring!$E$10),Scoring!$E$10),Scoring!$E$10),Scoring!$E$10)</f>
        <v>1</v>
      </c>
      <c r="AA524" s="78">
        <f>IF(IFERROR(SEARCH("H340",N524),99)=99,IF(IFERROR(SEARCH("H340",O524),99)=99,IF(IFERROR(SEARCH("H340",Q524),99)=99,IF(IFERROR(SEARCH("H340",M524),99)=99,IF(IFERROR(SEARCH("H340",R524),99)=99,IF(IFERROR(SEARCH("H341",N524),99)=99,IF(IFERROR(SEARCH("H341",O524),99)=99,IF(IFERROR(SEARCH("H341",Q524),99)=99,IF(IFERROR(SEARCH("H341",M524),99)=99,IF(IFERROR(SEARCH("H341",R524),99)=99,IF(IFERROR(SEARCH("mutagenic",P524),99)=99,IF(IFERROR(SEARCH("suspected mutagenic",S524),99)=99,0,Scoring!$E$15),Scoring!$E$14),Scoring!$E$13),Scoring!$E$13),Scoring!$E$13),Scoring!$E$13),Scoring!$E$13),Scoring!$E$13),Scoring!$E$13),Scoring!$E$13),Scoring!$E$13),Scoring!$E$13)</f>
        <v>1</v>
      </c>
      <c r="AB524" s="78">
        <f>IF(IFERROR(SEARCH("H360",N524),99)=99,IF(IFERROR(SEARCH("H360",O524),99)=99,IF(IFERROR(SEARCH("H360",Q524),99)=99,IF(IFERROR(SEARCH("H360",M524),99)=99,IF(IFERROR(SEARCH("H360",R524),99)=99,IF(IFERROR(SEARCH("H361",N524),99)=99,IF(IFERROR(SEARCH("H361",O524),99)=99,IF(IFERROR(SEARCH("H361",Q524),99)=99,IF(IFERROR(SEARCH("H361",M524),99)=99,IF(IFERROR(SEARCH("H361",R524),99)=99,IF(IFERROR(SEARCH("reproduction",P524),99)=99,IF(IFERROR(SEARCH("suspected reprotoxic",S524),99)=99,IF(IFERROR(SEARCH("reprotoxic",S524),99)=99,IF(IFERROR(SEARCH("reprotoxic",K524),99)=99,0,Scoring!$E$18),Scoring!$E$18),Scoring!$E$19),Scoring!$E$17),Scoring!$E$16),Scoring!$E$16),Scoring!$E$16),Scoring!$E$16),Scoring!$E$16),Scoring!$E$16),Scoring!$E$16),Scoring!$E$16),Scoring!$E$16),Scoring!$E$16)</f>
        <v>0</v>
      </c>
      <c r="AC524" s="78">
        <f>IF(IFERROR(SEARCH("57f",L524),99)=99,IF(IFERROR(SEARCH("57(f)",P524),99)=99,0,Scoring!$E$20),Scoring!$E$20)</f>
        <v>0</v>
      </c>
      <c r="AD524" s="78">
        <f>IF(IFERROR(SEARCH("CAT1",T524),99)=99,IF(IFERROR(SEARCH("CAT2",T524),99)=99,IF(IFERROR(SEARCH("CAT3",T524),99)=99,IF(IFERROR(SEARCH("concluded to be endocrine",K524),99)=99,IF(IFERROR(SEARCH("categorised as endocrine",K524),99)=99,IF(IFERROR(SEARCH("endocrine disrupting",P524),99)=99,IF(IFERROR(SEARCH("endocrine disrupting",K524),99)=99,IF(IFERROR(SEARCH("suspected endocrine",S524),99)=99,IF(IFERROR(SEARCH("potential endocrine",S524),99)=99,0,Scoring!$E$25),Scoring!$E$25),Scoring!$E$24),Scoring!$E$24),Scoring!$E$24),Scoring!$E$24),Scoring!$E$23),Scoring!$E$22),Scoring!$E$21)</f>
        <v>0</v>
      </c>
      <c r="AE524" s="78">
        <f>IF(IFERROR(SEARCH("suspected sensitiser",S524),99)=99,IF(IFERROR(SEARCH("sensitiser",S524),99)=99,IF(IFERROR(SEARCH("other hazard based concern",S524),99)=99,0,Scoring!$E$28),Scoring!$E$26),Scoring!$E$27)</f>
        <v>0</v>
      </c>
      <c r="AF524" s="78">
        <f>IF(IFERROR(M524,1)=1,IF(IFERROR(N524,1)=1,IF(IFERROR(O524,1)=1,IF(IFERROR(Q524,1)=1,IF(IFERROR(R524,1)=1,IF(IFERROR(T524,1)=1,IF(IFERROR(K524,1)=1,IF(IFERROR(P524,1)=1,IF(IFERROR(S524,1)=1,Scoring!$E$29,0),0),0),0),0),0),0),0),0)</f>
        <v>0</v>
      </c>
      <c r="AG524" s="78">
        <f t="shared" si="47"/>
        <v>3</v>
      </c>
      <c r="AI524" s="93"/>
      <c r="AJ524" s="94"/>
      <c r="AK524" s="76"/>
      <c r="AL524" s="75"/>
      <c r="AN524" s="79"/>
      <c r="AO524" s="79"/>
      <c r="AP524" s="79"/>
      <c r="AQ524" s="79"/>
      <c r="AR524" s="79"/>
      <c r="AS524" s="78"/>
      <c r="AU524" s="79">
        <f>IF(IFERROR(F524,99)=99,IF(IFERROR(G524,99)=99,IF(IFERROR(H524,99)=99,IF(IFERROR(I524,99)=99,IF(IFERROR(E524,99)=99,IF(IFERROR(J524,99)=99,0,Scoring!$B$7),Scoring!$B$3),Scoring!$B$2),Scoring!$B$6),Scoring!$B$5),Scoring!$B$4)</f>
        <v>0.3</v>
      </c>
      <c r="AV524" s="78">
        <f t="shared" si="48"/>
        <v>0.89999999999999991</v>
      </c>
      <c r="AW524" s="78"/>
      <c r="AX524" s="66"/>
      <c r="AY524" s="78"/>
      <c r="AZ524" s="76"/>
      <c r="BA524" s="76"/>
      <c r="BB524" s="76"/>
    </row>
    <row r="525" spans="1:54" x14ac:dyDescent="0.25">
      <c r="A525" s="77" t="s">
        <v>3041</v>
      </c>
      <c r="B525" s="76" t="str">
        <f t="shared" si="49"/>
        <v>217-710-3</v>
      </c>
      <c r="C525" s="77" t="s">
        <v>929</v>
      </c>
      <c r="D525" s="77" t="s">
        <v>930</v>
      </c>
      <c r="E525" s="76" t="str">
        <f>IF(C525="-",IF(A525="-",VLOOKUP(D525,'sin-list 180320_update'!$C$2:$C$835,1,FALSE),VLOOKUP(A525,'sin-list 180320_update'!$A$2:$A$835,1,FALSE)),VLOOKUP(C525,'sin-list 180320_update'!$B$2:$B$835,1,FALSE))</f>
        <v>217-710-3</v>
      </c>
      <c r="F525" s="76" t="e">
        <f>IF($C525="-",IF($A525="-",VLOOKUP($D525,'REACH Bilaga XVII_update'!$A$5:$A$131,1,FALSE),VLOOKUP($A525,'REACH Bilaga XVII_update'!$C$5:$C$131,1,FALSE)),VLOOKUP($C525,'REACH Bilaga XVII_update'!$B$5:$B$131,1,FALSE))</f>
        <v>#N/A</v>
      </c>
      <c r="G525" s="76" t="str">
        <f>IF($C525="-",IF($A525="-",VLOOKUP($D525,' REACH Bilaga 59_update'!$A$5:$A$210,1,FALSE),VLOOKUP($A525,' REACH Bilaga 59_update'!$D$5:$D$210,1,FALSE)),VLOOKUP($C525,' REACH Bilaga 59_update'!$C$5:$C$210,1,FALSE))</f>
        <v>217-710-3</v>
      </c>
      <c r="H525" s="76" t="e">
        <f>IF($C525="-",IF($A525="-",VLOOKUP($D525,'REACH Bilaga XIV_update'!$A$5:$A$110,1,FALSE),VLOOKUP($A525,'REACH Bilaga XIV_update'!$D$5:$D$110,1,FALSE)),VLOOKUP($C525,'REACH Bilaga XIV_update'!$C$5:$C$110,1,FALSE))</f>
        <v>#N/A</v>
      </c>
      <c r="I525" s="76" t="e">
        <f>IF($C525="-",IF($A525="-",VLOOKUP($D525,CoRAP_update!$A$5:$A$376,1,FALSE),VLOOKUP($A525,CoRAP_update!$D$5:$D$376,1,FALSE)),VLOOKUP($C525,CoRAP_update!$C$5:$C$376,1,FALSE))</f>
        <v>#N/A</v>
      </c>
      <c r="J525" s="76" t="e">
        <f>IF($C525="-",IF($A525="-",VLOOKUP($D525,EDC_update!$C$2:$C$450,1,FALSE),VLOOKUP($A525,EDC_update!$B$2:$B$450,1,FALSE)),VLOOKUP($C525,EDC_update!$L$2:$L$450,1,FALSE))</f>
        <v>#N/A</v>
      </c>
      <c r="K525" s="76" t="str">
        <f>IF($C525="-",IF($A525="-",IF(VLOOKUP($D525,'sin-list 180320_update'!$C$2:$S$835,3,FALSE)="",NA(),VLOOKUP($D525,'sin-list 180320_update'!$C$2:$S$835,3,FALSE)),IF(VLOOKUP($A525,'sin-list 180320_update'!$A$2:$S$835,5,FALSE)="",NA(),VLOOKUP($A525,'sin-list 180320_update'!$A$2:$S$835,5,FALSE))),IF(VLOOKUP($C525,'sin-list 180320_update'!$B$2:$S$835,4,FALSE)="",NA(),VLOOKUP($C525,'sin-list 180320_update'!$B$2:$S$835,4,FALSE)))</f>
        <v>Classified CMR according to Annex VI of Regulation 1272/2008</v>
      </c>
      <c r="L525" s="76" t="str">
        <f>IF($C525="-",IF($A525="-",VLOOKUP($D525,'sin-list 180320_update'!$C$2:$S$835,6,FALSE),VLOOKUP($A525,'sin-list 180320_update'!$A$2:$S$835,8,FALSE)),VLOOKUP($C525,'sin-list 180320_update'!$B$2:$S$835,7,FALSE))</f>
        <v>Carc. 1B
Repr. 2</v>
      </c>
      <c r="M525" s="76" t="str">
        <f>IF($C525="-",IF($A525="-",IF(VLOOKUP($D525,'sin-list 180320_update'!$C$2:$S$835,8,FALSE)="",NA(),VLOOKUP($D525,'sin-list 180320_update'!$C$2:$S$835,8,FALSE)),IF(VLOOKUP($A525,'sin-list 180320_update'!$A$2:$S$835,10,FALSE)="",NA(),VLOOKUP($A525,'sin-list 180320_update'!$A$2:$S$835,10,FALSE))),IF(VLOOKUP($C525,'sin-list 180320_update'!$B$2:$S$835,9,FALSE)="",NA(),VLOOKUP($C525,'sin-list 180320_update'!$B$2:$S$835,9,FALSE)))</f>
        <v>H350
H361d ***</v>
      </c>
      <c r="N525" s="76" t="e">
        <f>IF($C525="-",IF($A525="-",IF(VLOOKUP($D525,'REACH Bilaga XVII_update'!$A$5:$E$131,4,FALSE)="",NA(),VLOOKUP($D525,'REACH Bilaga XVII_update'!$A$5:$E$131,4,FALSE)),IF(VLOOKUP($A525,'REACH Bilaga XVII_update'!$C$5:$D$131,2,FALSE)="",NA(),VLOOKUP($A525,'REACH Bilaga XVII_update'!$C$5:$D$131,2,FALSE))),IF(VLOOKUP($C525,'REACH Bilaga XVII_update'!$B$5:$D$131,3,FALSE)="",NA(),VLOOKUP($C525,'REACH Bilaga XVII_update'!$B$5:$D$131,3,FALSE)))</f>
        <v>#N/A</v>
      </c>
      <c r="O525" s="76" t="str">
        <f>IF($C525="-",IF($A525="-",IF(VLOOKUP($D525,' REACH Bilaga 59_update'!$A$5:$E$210,5,FALSE)="",NA(),VLOOKUP($D525,' REACH Bilaga 59_update'!$A$5:$E$210,5,FALSE)),IF(VLOOKUP($A525,' REACH Bilaga 59_update'!$D$5:$E$210,2,FALSE)="",NA(),VLOOKUP($A525,' REACH Bilaga 59_update'!$D$5:$E$210,2,FALSE))),IF(VLOOKUP($C525,' REACH Bilaga 59_update'!$C$5:$E$210,3,FALSE)="",NA(),VLOOKUP($C525,' REACH Bilaga 59_update'!$C$5:$E$210,3,FALSE)))</f>
        <v>H350
H361d ***</v>
      </c>
      <c r="P525" s="76" t="str">
        <f>IF(C525="-",IF(A525="-",IFERROR(VLOOKUP($D525,' REACH Bilaga 59_update'!$A$5:$F$210,MATCH(Sammanfattning!P$1,' REACH Bilaga 59_update'!$A$4:$F$4,0),FALSE),VLOOKUP($D525,'REACH Bilaga XIV_update'!$A$4:$H$110,MATCH(Sammanfattning!P$1,'REACH Bilaga XIV_update'!$A$4:$H$4,0),FALSE)),IFERROR(VLOOKUP($A525,' REACH Bilaga 59_update'!$D$5:$F$210,MATCH(Sammanfattning!P$1,' REACH Bilaga 59_update'!$D$4:$F$4,0),FALSE),VLOOKUP($A525,'REACH Bilaga XIV_update'!$D$4:$H$110,MATCH(Sammanfattning!P$1,'REACH Bilaga XIV_update'!$D$4:$H$4,0),FALSE))),IFERROR(VLOOKUP($C525,' REACH Bilaga 59_update'!$C$5:$F$210,MATCH(Sammanfattning!P$1,' REACH Bilaga 59_update'!$C$4:$F$4,0),FALSE),VLOOKUP($C525,'REACH Bilaga XIV_update'!$C$4:$H$110,MATCH(Sammanfattning!P$1,'REACH Bilaga XIV_update'!$C$4:$H$4,0),FALSE)))</f>
        <v>Carcinogenic (Article 57a)</v>
      </c>
      <c r="Q525" s="76" t="e">
        <f>IF($C525="-",IF($A525="-",IF(VLOOKUP($D525,'REACH Bilaga XIV_update'!$A$5:$I$110,9,FALSE)="",NA(),VLOOKUP($D525,'REACH Bilaga XIV_update'!$A$5:$I$110,9,FALSE)),IF(VLOOKUP($A525,'REACH Bilaga XIV_update'!$D$5:$I$110,6,FALSE)="",NA(),VLOOKUP($A525,'REACH Bilaga XIV_update'!$D$5:$I$110,6,FALSE))),IF(VLOOKUP($C525,'REACH Bilaga XIV_update'!$C$5:$I$110,7,FALSE)="",NA(),VLOOKUP($C525,'REACH Bilaga XIV_update'!$C$5:$I$110,7,FALSE)))</f>
        <v>#N/A</v>
      </c>
      <c r="R525" s="76" t="e">
        <f>IF($C525="-",IF($A525="-",IF(VLOOKUP($D525,CoRAP_update!$A$5:$O$376,15,FALSE)="",NA(),VLOOKUP($D525,CoRAP_update!$A$5:$O$376,15,FALSE)),IF(VLOOKUP($A525,CoRAP_update!$D$5:$O$376,12,FALSE)="",NA(),VLOOKUP($A525,CoRAP_update!$D$5:$O$376,12,FALSE))),IF(VLOOKUP($C525,CoRAP_update!$C$5:$O$376,13,FALSE)="",NA(),VLOOKUP($C525,CoRAP_update!$C$5:$O$376,13,FALSE)))</f>
        <v>#N/A</v>
      </c>
      <c r="S525" s="144" t="e">
        <f>IF($C525="-",IF($A525="-",VLOOKUP($D525,CoRAP_update!$A$5:$J$376,MATCH(Sammanfattning!S$1,CoRAP_update!$A$4:$J$4,0),FALSE),VLOOKUP($A525,CoRAP_update!$D$5:$J$376,MATCH(Sammanfattning!S$1,CoRAP_update!$D$4:$J$4,0),FALSE)),VLOOKUP($C525,CoRAP_update!$C$5:$J$376,MATCH(Sammanfattning!S$1,CoRAP_update!$C$4:$J$4,0),FALSE))</f>
        <v>#N/A</v>
      </c>
      <c r="T525" s="76" t="e">
        <f>IF($A525="-",VLOOKUP($D525,EDC_update!$C$2:$F$450,4,FALSE),VLOOKUP($A525,EDC_update!$B$2:$F$450,5,FALSE))</f>
        <v>#N/A</v>
      </c>
      <c r="V525" s="78">
        <f>IF(IFERROR(SEARCH("PBT",P525),99)=99,IF(IFERROR(SEARCH("suspected PBT",S525),99)=99,IF(IFERROR(SEARCH("concluded to be PBT",K525),99)=99,IF(IFERROR(SEARCH("PBT",S525),99)=99,IF(IFERROR(SEARCH("PBT cand",L525),99)=99,IF(IFERROR(SEARCH("PBT",L525),99)=99,IF(IFERROR(SEARCH("persistent, bioackumulative and toxic properties",K525),99)=99,0,Scoring!$E$3),Scoring!$E$3),Scoring!$E$7),Scoring!$E$3),Scoring!$E$5),Scoring!$E$6),Scoring!$E$3)</f>
        <v>0</v>
      </c>
      <c r="W525" s="78">
        <f>IF(IFERROR(SEARCH("vPvB",P525),99)=99,IF(IFERROR(SEARCH("suspected pbt/vPvB",S525),99)=99,IF(IFERROR(SEARCH("vPvB",S525),99)=99,IF(IFERROR(SEARCH("concluded to be a vPvB",S525),99)=99,IF(IFERROR(SEARCH("identified as vPvB",K525),99)=99,IF(IFERROR(SEARCH("concluded to be a vPvB",K525),99)=99,IF(IFERROR(SEARCH("concluded to be both pbt and vPvB",S525),99)=99,IF(IFERROR(SEARCH("concluded to be both pbt and vPvB",K525),99)=99,0,Scoring!$E$5),Scoring!$E$5),Scoring!$E$5),Scoring!$E$5),Scoring!$E$5),Scoring!$E$4),Scoring!$E$6),Scoring!$E$4)</f>
        <v>0</v>
      </c>
      <c r="X525" s="78">
        <f>IF(IFERROR(SEARCH("H410",N525),99)=99,IF(IFERROR(SEARCH("H410",O525),99)=99,IF(IFERROR(SEARCH("H410",Q525),99)=99,IF(IFERROR(SEARCH("H410",M525),99)=99,IF(IFERROR(SEARCH("H410",R525),99)=99,IF(IFERROR(SEARCH("H411",N525),99)=99,IF(IFERROR(SEARCH("H411",O525),99)=99,IF(IFERROR(SEARCH("H411",Q525),99)=99,IF(IFERROR(SEARCH("H411",M525),99)=99,IF(IFERROR(SEARCH("H411",R525),99)=99,IF(IFERROR(SEARCH("H413",N525),99)=99,IF(IFERROR(SEARCH("H413",O525),99)=99,IF(IFERROR(SEARCH("H413",Q525),99)=99,IF(IFERROR(SEARCH("H413",M525),99)=99,IF(IFERROR(SEARCH("H413",R525),99)=99,IF(IFERROR(SEARCH("H412",N525),99)=99,IF(IFERROR(SEARCH("H412",O525),99)=99,IF(IFERROR(SEARCH("H412",Q525),99)=99,IF(IFERROR(SEARCH("H412",M525),99)=99,IF(IFERROR(SEARCH("H412",R525),99)=99,0,Scoring!$E$2),Scoring!$E$2),Scoring!$E$2),Scoring!$E$2),Scoring!$E$2),Scoring!$E$2),Scoring!$E$2),Scoring!$E$2),Scoring!$E$2),Scoring!$E$2),Scoring!$E$2),Scoring!$E$2),Scoring!$E$2),Scoring!$E$2),Scoring!$E$2),Scoring!$E$2),Scoring!$E$2),Scoring!$E$2),Scoring!$E$2),Scoring!$E$2)</f>
        <v>0</v>
      </c>
      <c r="Y525" s="78">
        <f>IF(IFERROR(SEARCH("CMR",K525),99)=99,IF(IFERROR(SEARCH("Suspected CMR",S525),99)=99,IF(IFERROR(SEARCH("CMR",S525),99)=99,0,Scoring!$E$8),Scoring!$E$9),Scoring!$E$8)</f>
        <v>3</v>
      </c>
      <c r="Z525" s="78">
        <f>IF(IFERROR(SEARCH("H350",N525),99)=99,IF(IFERROR(SEARCH("H350",O525),99)=99,IF(IFERROR(SEARCH("H350",Q525),99)=99,IF(IFERROR(SEARCH("H350",M525),99)=99,IF(IFERROR(SEARCH("H350",R525),99)=99,IF(IFERROR(SEARCH("H351",N525),99)=99,IF(IFERROR(SEARCH("H351",O525),99)=99,IF(IFERROR(SEARCH("H351",Q525),99)=99,IF(IFERROR(SEARCH("H351",M525),99)=99,IF(IFERROR(SEARCH("H351",R525),99)=99,IF(IFERROR(SEARCH("carcinogenic",P525),99)=99,IF(IFERROR(SEARCH("suspected carcinogenic",S525),99)=99,0,Scoring!$E$12),Scoring!$E$11),Scoring!$E$10),Scoring!$E$10),Scoring!$E$10),Scoring!$E$10),Scoring!$E$10),Scoring!$E$10),Scoring!$E$10),Scoring!$E$10),Scoring!$E$10),Scoring!$E$10)</f>
        <v>1</v>
      </c>
      <c r="AA525" s="78">
        <f>IF(IFERROR(SEARCH("H340",N525),99)=99,IF(IFERROR(SEARCH("H340",O525),99)=99,IF(IFERROR(SEARCH("H340",Q525),99)=99,IF(IFERROR(SEARCH("H340",M525),99)=99,IF(IFERROR(SEARCH("H340",R525),99)=99,IF(IFERROR(SEARCH("H341",N525),99)=99,IF(IFERROR(SEARCH("H341",O525),99)=99,IF(IFERROR(SEARCH("H341",Q525),99)=99,IF(IFERROR(SEARCH("H341",M525),99)=99,IF(IFERROR(SEARCH("H341",R525),99)=99,IF(IFERROR(SEARCH("mutagenic",P525),99)=99,IF(IFERROR(SEARCH("suspected mutagenic",S525),99)=99,0,Scoring!$E$15),Scoring!$E$14),Scoring!$E$13),Scoring!$E$13),Scoring!$E$13),Scoring!$E$13),Scoring!$E$13),Scoring!$E$13),Scoring!$E$13),Scoring!$E$13),Scoring!$E$13),Scoring!$E$13)</f>
        <v>0</v>
      </c>
      <c r="AB525" s="78">
        <f>IF(IFERROR(SEARCH("H360",N525),99)=99,IF(IFERROR(SEARCH("H360",O525),99)=99,IF(IFERROR(SEARCH("H360",Q525),99)=99,IF(IFERROR(SEARCH("H360",M525),99)=99,IF(IFERROR(SEARCH("H360",R525),99)=99,IF(IFERROR(SEARCH("H361",N525),99)=99,IF(IFERROR(SEARCH("H361",O525),99)=99,IF(IFERROR(SEARCH("H361",Q525),99)=99,IF(IFERROR(SEARCH("H361",M525),99)=99,IF(IFERROR(SEARCH("H361",R525),99)=99,IF(IFERROR(SEARCH("reproduction",P525),99)=99,IF(IFERROR(SEARCH("suspected reprotoxic",S525),99)=99,IF(IFERROR(SEARCH("reprotoxic",S525),99)=99,IF(IFERROR(SEARCH("reprotoxic",K525),99)=99,0,Scoring!$E$18),Scoring!$E$18),Scoring!$E$19),Scoring!$E$17),Scoring!$E$16),Scoring!$E$16),Scoring!$E$16),Scoring!$E$16),Scoring!$E$16),Scoring!$E$16),Scoring!$E$16),Scoring!$E$16),Scoring!$E$16),Scoring!$E$16)</f>
        <v>1</v>
      </c>
      <c r="AC525" s="78">
        <f>IF(IFERROR(SEARCH("57f",L525),99)=99,IF(IFERROR(SEARCH("57(f)",P525),99)=99,0,Scoring!$E$20),Scoring!$E$20)</f>
        <v>0</v>
      </c>
      <c r="AD525" s="78">
        <f>IF(IFERROR(SEARCH("CAT1",T525),99)=99,IF(IFERROR(SEARCH("CAT2",T525),99)=99,IF(IFERROR(SEARCH("CAT3",T525),99)=99,IF(IFERROR(SEARCH("concluded to be endocrine",K525),99)=99,IF(IFERROR(SEARCH("categorised as endocrine",K525),99)=99,IF(IFERROR(SEARCH("endocrine disrupting",P525),99)=99,IF(IFERROR(SEARCH("endocrine disrupting",K525),99)=99,IF(IFERROR(SEARCH("suspected endocrine",S525),99)=99,IF(IFERROR(SEARCH("potential endocrine",S525),99)=99,0,Scoring!$E$25),Scoring!$E$25),Scoring!$E$24),Scoring!$E$24),Scoring!$E$24),Scoring!$E$24),Scoring!$E$23),Scoring!$E$22),Scoring!$E$21)</f>
        <v>0</v>
      </c>
      <c r="AE525" s="78">
        <f>IF(IFERROR(SEARCH("suspected sensitiser",S525),99)=99,IF(IFERROR(SEARCH("sensitiser",S525),99)=99,IF(IFERROR(SEARCH("other hazard based concern",S525),99)=99,0,Scoring!$E$28),Scoring!$E$26),Scoring!$E$27)</f>
        <v>0</v>
      </c>
      <c r="AF525" s="78">
        <f>IF(IFERROR(M525,1)=1,IF(IFERROR(N525,1)=1,IF(IFERROR(O525,1)=1,IF(IFERROR(Q525,1)=1,IF(IFERROR(R525,1)=1,IF(IFERROR(T525,1)=1,IF(IFERROR(K525,1)=1,IF(IFERROR(P525,1)=1,IF(IFERROR(S525,1)=1,Scoring!$E$29,0),0),0),0),0),0),0),0),0)</f>
        <v>0</v>
      </c>
      <c r="AG525" s="78">
        <f t="shared" si="47"/>
        <v>3</v>
      </c>
      <c r="AI525" s="93"/>
      <c r="AJ525" s="94"/>
      <c r="AK525" s="76"/>
      <c r="AL525" s="75"/>
      <c r="AN525" s="79"/>
      <c r="AO525" s="79"/>
      <c r="AP525" s="79"/>
      <c r="AQ525" s="79"/>
      <c r="AR525" s="79"/>
      <c r="AS525" s="78"/>
      <c r="AU525" s="79">
        <f>IF(IFERROR(F525,99)=99,IF(IFERROR(G525,99)=99,IF(IFERROR(H525,99)=99,IF(IFERROR(I525,99)=99,IF(IFERROR(E525,99)=99,IF(IFERROR(J525,99)=99,0,Scoring!$B$7),Scoring!$B$3),Scoring!$B$2),Scoring!$B$6),Scoring!$B$5),Scoring!$B$4)</f>
        <v>1</v>
      </c>
      <c r="AV525" s="78">
        <f t="shared" si="48"/>
        <v>3</v>
      </c>
      <c r="AW525" s="78"/>
      <c r="AX525" s="66"/>
      <c r="AY525" s="78"/>
      <c r="AZ525" s="76"/>
      <c r="BA525" s="76"/>
      <c r="BB525" s="76"/>
    </row>
    <row r="526" spans="1:54" x14ac:dyDescent="0.25">
      <c r="A526" s="77" t="s">
        <v>7503</v>
      </c>
      <c r="B526" s="76" t="str">
        <f t="shared" si="49"/>
        <v>219-603-7</v>
      </c>
      <c r="C526" s="77" t="s">
        <v>1005</v>
      </c>
      <c r="D526" s="77" t="s">
        <v>1006</v>
      </c>
      <c r="E526" s="76" t="str">
        <f>IF(C526="-",IF(A526="-",VLOOKUP(D526,'sin-list 180320_update'!$C$2:$C$835,1,FALSE),VLOOKUP(A526,'sin-list 180320_update'!$A$2:$A$835,1,FALSE)),VLOOKUP(C526,'sin-list 180320_update'!$B$2:$B$835,1,FALSE))</f>
        <v>219-603-7</v>
      </c>
      <c r="F526" s="76" t="e">
        <f>IF($C526="-",IF($A526="-",VLOOKUP($D526,'REACH Bilaga XVII_update'!$A$5:$A$131,1,FALSE),VLOOKUP($A526,'REACH Bilaga XVII_update'!$C$5:$C$131,1,FALSE)),VLOOKUP($C526,'REACH Bilaga XVII_update'!$B$5:$B$131,1,FALSE))</f>
        <v>#N/A</v>
      </c>
      <c r="G526" s="76" t="e">
        <f>IF($C526="-",IF($A526="-",VLOOKUP($D526,' REACH Bilaga 59_update'!$A$5:$A$210,1,FALSE),VLOOKUP($A526,' REACH Bilaga 59_update'!$D$5:$D$210,1,FALSE)),VLOOKUP($C526,' REACH Bilaga 59_update'!$C$5:$C$210,1,FALSE))</f>
        <v>#N/A</v>
      </c>
      <c r="H526" s="76" t="e">
        <f>IF($C526="-",IF($A526="-",VLOOKUP($D526,'REACH Bilaga XIV_update'!$A$5:$A$110,1,FALSE),VLOOKUP($A526,'REACH Bilaga XIV_update'!$D$5:$D$110,1,FALSE)),VLOOKUP($C526,'REACH Bilaga XIV_update'!$C$5:$C$110,1,FALSE))</f>
        <v>#N/A</v>
      </c>
      <c r="I526" s="76" t="e">
        <f>IF($C526="-",IF($A526="-",VLOOKUP($D526,CoRAP_update!$A$5:$A$376,1,FALSE),VLOOKUP($A526,CoRAP_update!$D$5:$D$376,1,FALSE)),VLOOKUP($C526,CoRAP_update!$C$5:$C$376,1,FALSE))</f>
        <v>#N/A</v>
      </c>
      <c r="J526" s="76" t="e">
        <f>IF($C526="-",IF($A526="-",VLOOKUP($D526,EDC_update!$C$2:$C$450,1,FALSE),VLOOKUP($A526,EDC_update!$B$2:$B$450,1,FALSE)),VLOOKUP($C526,EDC_update!$L$2:$L$450,1,FALSE))</f>
        <v>#N/A</v>
      </c>
      <c r="K526" s="76" t="str">
        <f>IF($C526="-",IF($A526="-",IF(VLOOKUP($D526,'sin-list 180320_update'!$C$2:$S$835,3,FALSE)="",NA(),VLOOKUP($D526,'sin-list 180320_update'!$C$2:$S$835,3,FALSE)),IF(VLOOKUP($A526,'sin-list 180320_update'!$A$2:$S$835,5,FALSE)="",NA(),VLOOKUP($A526,'sin-list 180320_update'!$A$2:$S$835,5,FALSE))),IF(VLOOKUP($C526,'sin-list 180320_update'!$B$2:$S$835,4,FALSE)="",NA(),VLOOKUP($C526,'sin-list 180320_update'!$B$2:$S$835,4,FALSE)))</f>
        <v>Classified CMR according to Annex VI of Regulation 1272/2008</v>
      </c>
      <c r="L526" s="76" t="str">
        <f>IF($C526="-",IF($A526="-",VLOOKUP($D526,'sin-list 180320_update'!$C$2:$S$835,6,FALSE),VLOOKUP($A526,'sin-list 180320_update'!$A$2:$S$835,8,FALSE)),VLOOKUP($C526,'sin-list 180320_update'!$B$2:$S$835,7,FALSE))</f>
        <v>Carc. 1B
Skin Irrit. 2
Eye Dam. 1
Skin Sens. 1</v>
      </c>
      <c r="M526" s="76" t="str">
        <f>IF($C526="-",IF($A526="-",IF(VLOOKUP($D526,'sin-list 180320_update'!$C$2:$S$835,8,FALSE)="",NA(),VLOOKUP($D526,'sin-list 180320_update'!$C$2:$S$835,8,FALSE)),IF(VLOOKUP($A526,'sin-list 180320_update'!$A$2:$S$835,10,FALSE)="",NA(),VLOOKUP($A526,'sin-list 180320_update'!$A$2:$S$835,10,FALSE))),IF(VLOOKUP($C526,'sin-list 180320_update'!$B$2:$S$835,9,FALSE)="",NA(),VLOOKUP($C526,'sin-list 180320_update'!$B$2:$S$835,9,FALSE)))</f>
        <v>H350
H315
H318
H317</v>
      </c>
      <c r="N526" s="76" t="e">
        <f>IF($C526="-",IF($A526="-",IF(VLOOKUP($D526,'REACH Bilaga XVII_update'!$A$5:$E$131,4,FALSE)="",NA(),VLOOKUP($D526,'REACH Bilaga XVII_update'!$A$5:$E$131,4,FALSE)),IF(VLOOKUP($A526,'REACH Bilaga XVII_update'!$C$5:$D$131,2,FALSE)="",NA(),VLOOKUP($A526,'REACH Bilaga XVII_update'!$C$5:$D$131,2,FALSE))),IF(VLOOKUP($C526,'REACH Bilaga XVII_update'!$B$5:$D$131,3,FALSE)="",NA(),VLOOKUP($C526,'REACH Bilaga XVII_update'!$B$5:$D$131,3,FALSE)))</f>
        <v>#N/A</v>
      </c>
      <c r="O526" s="76" t="e">
        <f>IF($C526="-",IF($A526="-",IF(VLOOKUP($D526,' REACH Bilaga 59_update'!$A$5:$E$210,5,FALSE)="",NA(),VLOOKUP($D526,' REACH Bilaga 59_update'!$A$5:$E$210,5,FALSE)),IF(VLOOKUP($A526,' REACH Bilaga 59_update'!$D$5:$E$210,2,FALSE)="",NA(),VLOOKUP($A526,' REACH Bilaga 59_update'!$D$5:$E$210,2,FALSE))),IF(VLOOKUP($C526,' REACH Bilaga 59_update'!$C$5:$E$210,3,FALSE)="",NA(),VLOOKUP($C526,' REACH Bilaga 59_update'!$C$5:$E$210,3,FALSE)))</f>
        <v>#N/A</v>
      </c>
      <c r="P526" s="76" t="e">
        <f>IF(C526="-",IF(A526="-",IFERROR(VLOOKUP($D526,' REACH Bilaga 59_update'!$A$5:$F$210,MATCH(Sammanfattning!P$1,' REACH Bilaga 59_update'!$A$4:$F$4,0),FALSE),VLOOKUP($D526,'REACH Bilaga XIV_update'!$A$4:$H$110,MATCH(Sammanfattning!P$1,'REACH Bilaga XIV_update'!$A$4:$H$4,0),FALSE)),IFERROR(VLOOKUP($A526,' REACH Bilaga 59_update'!$D$5:$F$210,MATCH(Sammanfattning!P$1,' REACH Bilaga 59_update'!$D$4:$F$4,0),FALSE),VLOOKUP($A526,'REACH Bilaga XIV_update'!$D$4:$H$110,MATCH(Sammanfattning!P$1,'REACH Bilaga XIV_update'!$D$4:$H$4,0),FALSE))),IFERROR(VLOOKUP($C526,' REACH Bilaga 59_update'!$C$5:$F$210,MATCH(Sammanfattning!P$1,' REACH Bilaga 59_update'!$C$4:$F$4,0),FALSE),VLOOKUP($C526,'REACH Bilaga XIV_update'!$C$4:$H$110,MATCH(Sammanfattning!P$1,'REACH Bilaga XIV_update'!$C$4:$H$4,0),FALSE)))</f>
        <v>#N/A</v>
      </c>
      <c r="Q526" s="76" t="e">
        <f>IF($C526="-",IF($A526="-",IF(VLOOKUP($D526,'REACH Bilaga XIV_update'!$A$5:$I$110,9,FALSE)="",NA(),VLOOKUP($D526,'REACH Bilaga XIV_update'!$A$5:$I$110,9,FALSE)),IF(VLOOKUP($A526,'REACH Bilaga XIV_update'!$D$5:$I$110,6,FALSE)="",NA(),VLOOKUP($A526,'REACH Bilaga XIV_update'!$D$5:$I$110,6,FALSE))),IF(VLOOKUP($C526,'REACH Bilaga XIV_update'!$C$5:$I$110,7,FALSE)="",NA(),VLOOKUP($C526,'REACH Bilaga XIV_update'!$C$5:$I$110,7,FALSE)))</f>
        <v>#N/A</v>
      </c>
      <c r="R526" s="76" t="e">
        <f>IF($C526="-",IF($A526="-",IF(VLOOKUP($D526,CoRAP_update!$A$5:$O$376,15,FALSE)="",NA(),VLOOKUP($D526,CoRAP_update!$A$5:$O$376,15,FALSE)),IF(VLOOKUP($A526,CoRAP_update!$D$5:$O$376,12,FALSE)="",NA(),VLOOKUP($A526,CoRAP_update!$D$5:$O$376,12,FALSE))),IF(VLOOKUP($C526,CoRAP_update!$C$5:$O$376,13,FALSE)="",NA(),VLOOKUP($C526,CoRAP_update!$C$5:$O$376,13,FALSE)))</f>
        <v>#N/A</v>
      </c>
      <c r="S526" s="144" t="e">
        <f>IF($C526="-",IF($A526="-",VLOOKUP($D526,CoRAP_update!$A$5:$J$376,MATCH(Sammanfattning!S$1,CoRAP_update!$A$4:$J$4,0),FALSE),VLOOKUP($A526,CoRAP_update!$D$5:$J$376,MATCH(Sammanfattning!S$1,CoRAP_update!$D$4:$J$4,0),FALSE)),VLOOKUP($C526,CoRAP_update!$C$5:$J$376,MATCH(Sammanfattning!S$1,CoRAP_update!$C$4:$J$4,0),FALSE))</f>
        <v>#N/A</v>
      </c>
      <c r="T526" s="76" t="e">
        <f>IF($A526="-",VLOOKUP($D526,EDC_update!$C$2:$F$450,4,FALSE),VLOOKUP($A526,EDC_update!$B$2:$F$450,5,FALSE))</f>
        <v>#N/A</v>
      </c>
      <c r="V526" s="78">
        <f>IF(IFERROR(SEARCH("PBT",P526),99)=99,IF(IFERROR(SEARCH("suspected PBT",S526),99)=99,IF(IFERROR(SEARCH("concluded to be PBT",K526),99)=99,IF(IFERROR(SEARCH("PBT",S526),99)=99,IF(IFERROR(SEARCH("PBT cand",L526),99)=99,IF(IFERROR(SEARCH("PBT",L526),99)=99,IF(IFERROR(SEARCH("persistent, bioackumulative and toxic properties",K526),99)=99,0,Scoring!$E$3),Scoring!$E$3),Scoring!$E$7),Scoring!$E$3),Scoring!$E$5),Scoring!$E$6),Scoring!$E$3)</f>
        <v>0</v>
      </c>
      <c r="W526" s="78">
        <f>IF(IFERROR(SEARCH("vPvB",P526),99)=99,IF(IFERROR(SEARCH("suspected pbt/vPvB",S526),99)=99,IF(IFERROR(SEARCH("vPvB",S526),99)=99,IF(IFERROR(SEARCH("concluded to be a vPvB",S526),99)=99,IF(IFERROR(SEARCH("identified as vPvB",K526),99)=99,IF(IFERROR(SEARCH("concluded to be a vPvB",K526),99)=99,IF(IFERROR(SEARCH("concluded to be both pbt and vPvB",S526),99)=99,IF(IFERROR(SEARCH("concluded to be both pbt and vPvB",K526),99)=99,0,Scoring!$E$5),Scoring!$E$5),Scoring!$E$5),Scoring!$E$5),Scoring!$E$5),Scoring!$E$4),Scoring!$E$6),Scoring!$E$4)</f>
        <v>0</v>
      </c>
      <c r="X526" s="78">
        <f>IF(IFERROR(SEARCH("H410",N526),99)=99,IF(IFERROR(SEARCH("H410",O526),99)=99,IF(IFERROR(SEARCH("H410",Q526),99)=99,IF(IFERROR(SEARCH("H410",M526),99)=99,IF(IFERROR(SEARCH("H410",R526),99)=99,IF(IFERROR(SEARCH("H411",N526),99)=99,IF(IFERROR(SEARCH("H411",O526),99)=99,IF(IFERROR(SEARCH("H411",Q526),99)=99,IF(IFERROR(SEARCH("H411",M526),99)=99,IF(IFERROR(SEARCH("H411",R526),99)=99,IF(IFERROR(SEARCH("H413",N526),99)=99,IF(IFERROR(SEARCH("H413",O526),99)=99,IF(IFERROR(SEARCH("H413",Q526),99)=99,IF(IFERROR(SEARCH("H413",M526),99)=99,IF(IFERROR(SEARCH("H413",R526),99)=99,IF(IFERROR(SEARCH("H412",N526),99)=99,IF(IFERROR(SEARCH("H412",O526),99)=99,IF(IFERROR(SEARCH("H412",Q526),99)=99,IF(IFERROR(SEARCH("H412",M526),99)=99,IF(IFERROR(SEARCH("H412",R526),99)=99,0,Scoring!$E$2),Scoring!$E$2),Scoring!$E$2),Scoring!$E$2),Scoring!$E$2),Scoring!$E$2),Scoring!$E$2),Scoring!$E$2),Scoring!$E$2),Scoring!$E$2),Scoring!$E$2),Scoring!$E$2),Scoring!$E$2),Scoring!$E$2),Scoring!$E$2),Scoring!$E$2),Scoring!$E$2),Scoring!$E$2),Scoring!$E$2),Scoring!$E$2)</f>
        <v>0</v>
      </c>
      <c r="Y526" s="78">
        <f>IF(IFERROR(SEARCH("CMR",K526),99)=99,IF(IFERROR(SEARCH("Suspected CMR",S526),99)=99,IF(IFERROR(SEARCH("CMR",S526),99)=99,0,Scoring!$E$8),Scoring!$E$9),Scoring!$E$8)</f>
        <v>3</v>
      </c>
      <c r="Z526" s="78">
        <f>IF(IFERROR(SEARCH("H350",N526),99)=99,IF(IFERROR(SEARCH("H350",O526),99)=99,IF(IFERROR(SEARCH("H350",Q526),99)=99,IF(IFERROR(SEARCH("H350",M526),99)=99,IF(IFERROR(SEARCH("H350",R526),99)=99,IF(IFERROR(SEARCH("H351",N526),99)=99,IF(IFERROR(SEARCH("H351",O526),99)=99,IF(IFERROR(SEARCH("H351",Q526),99)=99,IF(IFERROR(SEARCH("H351",M526),99)=99,IF(IFERROR(SEARCH("H351",R526),99)=99,IF(IFERROR(SEARCH("carcinogenic",P526),99)=99,IF(IFERROR(SEARCH("suspected carcinogenic",S526),99)=99,0,Scoring!$E$12),Scoring!$E$11),Scoring!$E$10),Scoring!$E$10),Scoring!$E$10),Scoring!$E$10),Scoring!$E$10),Scoring!$E$10),Scoring!$E$10),Scoring!$E$10),Scoring!$E$10),Scoring!$E$10)</f>
        <v>1</v>
      </c>
      <c r="AA526" s="78">
        <f>IF(IFERROR(SEARCH("H340",N526),99)=99,IF(IFERROR(SEARCH("H340",O526),99)=99,IF(IFERROR(SEARCH("H340",Q526),99)=99,IF(IFERROR(SEARCH("H340",M526),99)=99,IF(IFERROR(SEARCH("H340",R526),99)=99,IF(IFERROR(SEARCH("H341",N526),99)=99,IF(IFERROR(SEARCH("H341",O526),99)=99,IF(IFERROR(SEARCH("H341",Q526),99)=99,IF(IFERROR(SEARCH("H341",M526),99)=99,IF(IFERROR(SEARCH("H341",R526),99)=99,IF(IFERROR(SEARCH("mutagenic",P526),99)=99,IF(IFERROR(SEARCH("suspected mutagenic",S526),99)=99,0,Scoring!$E$15),Scoring!$E$14),Scoring!$E$13),Scoring!$E$13),Scoring!$E$13),Scoring!$E$13),Scoring!$E$13),Scoring!$E$13),Scoring!$E$13),Scoring!$E$13),Scoring!$E$13),Scoring!$E$13)</f>
        <v>0</v>
      </c>
      <c r="AB526" s="78">
        <f>IF(IFERROR(SEARCH("H360",N526),99)=99,IF(IFERROR(SEARCH("H360",O526),99)=99,IF(IFERROR(SEARCH("H360",Q526),99)=99,IF(IFERROR(SEARCH("H360",M526),99)=99,IF(IFERROR(SEARCH("H360",R526),99)=99,IF(IFERROR(SEARCH("H361",N526),99)=99,IF(IFERROR(SEARCH("H361",O526),99)=99,IF(IFERROR(SEARCH("H361",Q526),99)=99,IF(IFERROR(SEARCH("H361",M526),99)=99,IF(IFERROR(SEARCH("H361",R526),99)=99,IF(IFERROR(SEARCH("reproduction",P526),99)=99,IF(IFERROR(SEARCH("suspected reprotoxic",S526),99)=99,IF(IFERROR(SEARCH("reprotoxic",S526),99)=99,IF(IFERROR(SEARCH("reprotoxic",K526),99)=99,0,Scoring!$E$18),Scoring!$E$18),Scoring!$E$19),Scoring!$E$17),Scoring!$E$16),Scoring!$E$16),Scoring!$E$16),Scoring!$E$16),Scoring!$E$16),Scoring!$E$16),Scoring!$E$16),Scoring!$E$16),Scoring!$E$16),Scoring!$E$16)</f>
        <v>0</v>
      </c>
      <c r="AC526" s="78">
        <f>IF(IFERROR(SEARCH("57f",L526),99)=99,IF(IFERROR(SEARCH("57(f)",P526),99)=99,0,Scoring!$E$20),Scoring!$E$20)</f>
        <v>0</v>
      </c>
      <c r="AD526" s="78">
        <f>IF(IFERROR(SEARCH("CAT1",T526),99)=99,IF(IFERROR(SEARCH("CAT2",T526),99)=99,IF(IFERROR(SEARCH("CAT3",T526),99)=99,IF(IFERROR(SEARCH("concluded to be endocrine",K526),99)=99,IF(IFERROR(SEARCH("categorised as endocrine",K526),99)=99,IF(IFERROR(SEARCH("endocrine disrupting",P526),99)=99,IF(IFERROR(SEARCH("endocrine disrupting",K526),99)=99,IF(IFERROR(SEARCH("suspected endocrine",S526),99)=99,IF(IFERROR(SEARCH("potential endocrine",S526),99)=99,0,Scoring!$E$25),Scoring!$E$25),Scoring!$E$24),Scoring!$E$24),Scoring!$E$24),Scoring!$E$24),Scoring!$E$23),Scoring!$E$22),Scoring!$E$21)</f>
        <v>0</v>
      </c>
      <c r="AE526" s="78">
        <f>IF(IFERROR(SEARCH("suspected sensitiser",S526),99)=99,IF(IFERROR(SEARCH("sensitiser",S526),99)=99,IF(IFERROR(SEARCH("other hazard based concern",S526),99)=99,0,Scoring!$E$28),Scoring!$E$26),Scoring!$E$27)</f>
        <v>0</v>
      </c>
      <c r="AF526" s="78">
        <f>IF(IFERROR(M526,1)=1,IF(IFERROR(N526,1)=1,IF(IFERROR(O526,1)=1,IF(IFERROR(Q526,1)=1,IF(IFERROR(R526,1)=1,IF(IFERROR(T526,1)=1,IF(IFERROR(K526,1)=1,IF(IFERROR(P526,1)=1,IF(IFERROR(S526,1)=1,Scoring!$E$29,0),0),0),0),0),0),0),0),0)</f>
        <v>0</v>
      </c>
      <c r="AG526" s="78">
        <f t="shared" si="47"/>
        <v>3</v>
      </c>
      <c r="AI526" s="93"/>
      <c r="AJ526" s="94"/>
      <c r="AK526" s="76"/>
      <c r="AL526" s="75"/>
      <c r="AN526" s="79"/>
      <c r="AO526" s="79"/>
      <c r="AP526" s="79"/>
      <c r="AQ526" s="79"/>
      <c r="AR526" s="79"/>
      <c r="AS526" s="78"/>
      <c r="AU526" s="79">
        <f>IF(IFERROR(F526,99)=99,IF(IFERROR(G526,99)=99,IF(IFERROR(H526,99)=99,IF(IFERROR(I526,99)=99,IF(IFERROR(E526,99)=99,IF(IFERROR(J526,99)=99,0,Scoring!$B$7),Scoring!$B$3),Scoring!$B$2),Scoring!$B$6),Scoring!$B$5),Scoring!$B$4)</f>
        <v>0.3</v>
      </c>
      <c r="AV526" s="78">
        <f t="shared" si="48"/>
        <v>0.89999999999999991</v>
      </c>
      <c r="AW526" s="78"/>
      <c r="AX526" s="66"/>
      <c r="AY526" s="78"/>
      <c r="AZ526" s="76"/>
      <c r="BA526" s="76"/>
      <c r="BB526" s="76"/>
    </row>
    <row r="527" spans="1:54" x14ac:dyDescent="0.25">
      <c r="A527" s="77" t="s">
        <v>7505</v>
      </c>
      <c r="B527" s="76" t="str">
        <f t="shared" si="49"/>
        <v>220-012-1</v>
      </c>
      <c r="C527" s="77" t="s">
        <v>1068</v>
      </c>
      <c r="D527" s="77" t="s">
        <v>1069</v>
      </c>
      <c r="E527" s="76" t="str">
        <f>IF(C527="-",IF(A527="-",VLOOKUP(D527,'sin-list 180320_update'!$C$2:$C$835,1,FALSE),VLOOKUP(A527,'sin-list 180320_update'!$A$2:$A$835,1,FALSE)),VLOOKUP(C527,'sin-list 180320_update'!$B$2:$B$835,1,FALSE))</f>
        <v>220-012-1</v>
      </c>
      <c r="F527" s="76" t="e">
        <f>IF($C527="-",IF($A527="-",VLOOKUP($D527,'REACH Bilaga XVII_update'!$A$5:$A$131,1,FALSE),VLOOKUP($A527,'REACH Bilaga XVII_update'!$C$5:$C$131,1,FALSE)),VLOOKUP($C527,'REACH Bilaga XVII_update'!$B$5:$B$131,1,FALSE))</f>
        <v>#N/A</v>
      </c>
      <c r="G527" s="76" t="e">
        <f>IF($C527="-",IF($A527="-",VLOOKUP($D527,' REACH Bilaga 59_update'!$A$5:$A$210,1,FALSE),VLOOKUP($A527,' REACH Bilaga 59_update'!$D$5:$D$210,1,FALSE)),VLOOKUP($C527,' REACH Bilaga 59_update'!$C$5:$C$210,1,FALSE))</f>
        <v>#N/A</v>
      </c>
      <c r="H527" s="76" t="e">
        <f>IF($C527="-",IF($A527="-",VLOOKUP($D527,'REACH Bilaga XIV_update'!$A$5:$A$110,1,FALSE),VLOOKUP($A527,'REACH Bilaga XIV_update'!$D$5:$D$110,1,FALSE)),VLOOKUP($C527,'REACH Bilaga XIV_update'!$C$5:$C$110,1,FALSE))</f>
        <v>#N/A</v>
      </c>
      <c r="I527" s="76" t="e">
        <f>IF($C527="-",IF($A527="-",VLOOKUP($D527,CoRAP_update!$A$5:$A$376,1,FALSE),VLOOKUP($A527,CoRAP_update!$D$5:$D$376,1,FALSE)),VLOOKUP($C527,CoRAP_update!$C$5:$C$376,1,FALSE))</f>
        <v>#N/A</v>
      </c>
      <c r="J527" s="76" t="e">
        <f>IF($C527="-",IF($A527="-",VLOOKUP($D527,EDC_update!$C$2:$C$450,1,FALSE),VLOOKUP($A527,EDC_update!$B$2:$B$450,1,FALSE)),VLOOKUP($C527,EDC_update!$L$2:$L$450,1,FALSE))</f>
        <v>#N/A</v>
      </c>
      <c r="K527" s="76" t="str">
        <f>IF($C527="-",IF($A527="-",IF(VLOOKUP($D527,'sin-list 180320_update'!$C$2:$S$835,3,FALSE)="",NA(),VLOOKUP($D527,'sin-list 180320_update'!$C$2:$S$835,3,FALSE)),IF(VLOOKUP($A527,'sin-list 180320_update'!$A$2:$S$835,5,FALSE)="",NA(),VLOOKUP($A527,'sin-list 180320_update'!$A$2:$S$835,5,FALSE))),IF(VLOOKUP($C527,'sin-list 180320_update'!$B$2:$S$835,4,FALSE)="",NA(),VLOOKUP($C527,'sin-list 180320_update'!$B$2:$S$835,4,FALSE)))</f>
        <v>Classified CMR according to Annex VI of Regulation 1272/2008</v>
      </c>
      <c r="L527" s="76" t="str">
        <f>IF($C527="-",IF($A527="-",VLOOKUP($D527,'sin-list 180320_update'!$C$2:$S$835,6,FALSE),VLOOKUP($A527,'sin-list 180320_update'!$A$2:$S$835,8,FALSE)),VLOOKUP($C527,'sin-list 180320_update'!$B$2:$S$835,7,FALSE))</f>
        <v>Carc. 1B
Repr. 2</v>
      </c>
      <c r="M527" s="76" t="str">
        <f>IF($C527="-",IF($A527="-",IF(VLOOKUP($D527,'sin-list 180320_update'!$C$2:$S$835,8,FALSE)="",NA(),VLOOKUP($D527,'sin-list 180320_update'!$C$2:$S$835,8,FALSE)),IF(VLOOKUP($A527,'sin-list 180320_update'!$A$2:$S$835,10,FALSE)="",NA(),VLOOKUP($A527,'sin-list 180320_update'!$A$2:$S$835,10,FALSE))),IF(VLOOKUP($C527,'sin-list 180320_update'!$B$2:$S$835,9,FALSE)="",NA(),VLOOKUP($C527,'sin-list 180320_update'!$B$2:$S$835,9,FALSE)))</f>
        <v>H350
H361d ***</v>
      </c>
      <c r="N527" s="76" t="e">
        <f>IF($C527="-",IF($A527="-",IF(VLOOKUP($D527,'REACH Bilaga XVII_update'!$A$5:$E$131,4,FALSE)="",NA(),VLOOKUP($D527,'REACH Bilaga XVII_update'!$A$5:$E$131,4,FALSE)),IF(VLOOKUP($A527,'REACH Bilaga XVII_update'!$C$5:$D$131,2,FALSE)="",NA(),VLOOKUP($A527,'REACH Bilaga XVII_update'!$C$5:$D$131,2,FALSE))),IF(VLOOKUP($C527,'REACH Bilaga XVII_update'!$B$5:$D$131,3,FALSE)="",NA(),VLOOKUP($C527,'REACH Bilaga XVII_update'!$B$5:$D$131,3,FALSE)))</f>
        <v>#N/A</v>
      </c>
      <c r="O527" s="76" t="e">
        <f>IF($C527="-",IF($A527="-",IF(VLOOKUP($D527,' REACH Bilaga 59_update'!$A$5:$E$210,5,FALSE)="",NA(),VLOOKUP($D527,' REACH Bilaga 59_update'!$A$5:$E$210,5,FALSE)),IF(VLOOKUP($A527,' REACH Bilaga 59_update'!$D$5:$E$210,2,FALSE)="",NA(),VLOOKUP($A527,' REACH Bilaga 59_update'!$D$5:$E$210,2,FALSE))),IF(VLOOKUP($C527,' REACH Bilaga 59_update'!$C$5:$E$210,3,FALSE)="",NA(),VLOOKUP($C527,' REACH Bilaga 59_update'!$C$5:$E$210,3,FALSE)))</f>
        <v>#N/A</v>
      </c>
      <c r="P527" s="76" t="e">
        <f>IF(C527="-",IF(A527="-",IFERROR(VLOOKUP($D527,' REACH Bilaga 59_update'!$A$5:$F$210,MATCH(Sammanfattning!P$1,' REACH Bilaga 59_update'!$A$4:$F$4,0),FALSE),VLOOKUP($D527,'REACH Bilaga XIV_update'!$A$4:$H$110,MATCH(Sammanfattning!P$1,'REACH Bilaga XIV_update'!$A$4:$H$4,0),FALSE)),IFERROR(VLOOKUP($A527,' REACH Bilaga 59_update'!$D$5:$F$210,MATCH(Sammanfattning!P$1,' REACH Bilaga 59_update'!$D$4:$F$4,0),FALSE),VLOOKUP($A527,'REACH Bilaga XIV_update'!$D$4:$H$110,MATCH(Sammanfattning!P$1,'REACH Bilaga XIV_update'!$D$4:$H$4,0),FALSE))),IFERROR(VLOOKUP($C527,' REACH Bilaga 59_update'!$C$5:$F$210,MATCH(Sammanfattning!P$1,' REACH Bilaga 59_update'!$C$4:$F$4,0),FALSE),VLOOKUP($C527,'REACH Bilaga XIV_update'!$C$4:$H$110,MATCH(Sammanfattning!P$1,'REACH Bilaga XIV_update'!$C$4:$H$4,0),FALSE)))</f>
        <v>#N/A</v>
      </c>
      <c r="Q527" s="76" t="e">
        <f>IF($C527="-",IF($A527="-",IF(VLOOKUP($D527,'REACH Bilaga XIV_update'!$A$5:$I$110,9,FALSE)="",NA(),VLOOKUP($D527,'REACH Bilaga XIV_update'!$A$5:$I$110,9,FALSE)),IF(VLOOKUP($A527,'REACH Bilaga XIV_update'!$D$5:$I$110,6,FALSE)="",NA(),VLOOKUP($A527,'REACH Bilaga XIV_update'!$D$5:$I$110,6,FALSE))),IF(VLOOKUP($C527,'REACH Bilaga XIV_update'!$C$5:$I$110,7,FALSE)="",NA(),VLOOKUP($C527,'REACH Bilaga XIV_update'!$C$5:$I$110,7,FALSE)))</f>
        <v>#N/A</v>
      </c>
      <c r="R527" s="76" t="e">
        <f>IF($C527="-",IF($A527="-",IF(VLOOKUP($D527,CoRAP_update!$A$5:$O$376,15,FALSE)="",NA(),VLOOKUP($D527,CoRAP_update!$A$5:$O$376,15,FALSE)),IF(VLOOKUP($A527,CoRAP_update!$D$5:$O$376,12,FALSE)="",NA(),VLOOKUP($A527,CoRAP_update!$D$5:$O$376,12,FALSE))),IF(VLOOKUP($C527,CoRAP_update!$C$5:$O$376,13,FALSE)="",NA(),VLOOKUP($C527,CoRAP_update!$C$5:$O$376,13,FALSE)))</f>
        <v>#N/A</v>
      </c>
      <c r="S527" s="144" t="e">
        <f>IF($C527="-",IF($A527="-",VLOOKUP($D527,CoRAP_update!$A$5:$J$376,MATCH(Sammanfattning!S$1,CoRAP_update!$A$4:$J$4,0),FALSE),VLOOKUP($A527,CoRAP_update!$D$5:$J$376,MATCH(Sammanfattning!S$1,CoRAP_update!$D$4:$J$4,0),FALSE)),VLOOKUP($C527,CoRAP_update!$C$5:$J$376,MATCH(Sammanfattning!S$1,CoRAP_update!$C$4:$J$4,0),FALSE))</f>
        <v>#N/A</v>
      </c>
      <c r="T527" s="76" t="e">
        <f>IF($A527="-",VLOOKUP($D527,EDC_update!$C$2:$F$450,4,FALSE),VLOOKUP($A527,EDC_update!$B$2:$F$450,5,FALSE))</f>
        <v>#N/A</v>
      </c>
      <c r="V527" s="78">
        <f>IF(IFERROR(SEARCH("PBT",P527),99)=99,IF(IFERROR(SEARCH("suspected PBT",S527),99)=99,IF(IFERROR(SEARCH("concluded to be PBT",K527),99)=99,IF(IFERROR(SEARCH("PBT",S527),99)=99,IF(IFERROR(SEARCH("PBT cand",L527),99)=99,IF(IFERROR(SEARCH("PBT",L527),99)=99,IF(IFERROR(SEARCH("persistent, bioackumulative and toxic properties",K527),99)=99,0,Scoring!$E$3),Scoring!$E$3),Scoring!$E$7),Scoring!$E$3),Scoring!$E$5),Scoring!$E$6),Scoring!$E$3)</f>
        <v>0</v>
      </c>
      <c r="W527" s="78">
        <f>IF(IFERROR(SEARCH("vPvB",P527),99)=99,IF(IFERROR(SEARCH("suspected pbt/vPvB",S527),99)=99,IF(IFERROR(SEARCH("vPvB",S527),99)=99,IF(IFERROR(SEARCH("concluded to be a vPvB",S527),99)=99,IF(IFERROR(SEARCH("identified as vPvB",K527),99)=99,IF(IFERROR(SEARCH("concluded to be a vPvB",K527),99)=99,IF(IFERROR(SEARCH("concluded to be both pbt and vPvB",S527),99)=99,IF(IFERROR(SEARCH("concluded to be both pbt and vPvB",K527),99)=99,0,Scoring!$E$5),Scoring!$E$5),Scoring!$E$5),Scoring!$E$5),Scoring!$E$5),Scoring!$E$4),Scoring!$E$6),Scoring!$E$4)</f>
        <v>0</v>
      </c>
      <c r="X527" s="78">
        <f>IF(IFERROR(SEARCH("H410",N527),99)=99,IF(IFERROR(SEARCH("H410",O527),99)=99,IF(IFERROR(SEARCH("H410",Q527),99)=99,IF(IFERROR(SEARCH("H410",M527),99)=99,IF(IFERROR(SEARCH("H410",R527),99)=99,IF(IFERROR(SEARCH("H411",N527),99)=99,IF(IFERROR(SEARCH("H411",O527),99)=99,IF(IFERROR(SEARCH("H411",Q527),99)=99,IF(IFERROR(SEARCH("H411",M527),99)=99,IF(IFERROR(SEARCH("H411",R527),99)=99,IF(IFERROR(SEARCH("H413",N527),99)=99,IF(IFERROR(SEARCH("H413",O527),99)=99,IF(IFERROR(SEARCH("H413",Q527),99)=99,IF(IFERROR(SEARCH("H413",M527),99)=99,IF(IFERROR(SEARCH("H413",R527),99)=99,IF(IFERROR(SEARCH("H412",N527),99)=99,IF(IFERROR(SEARCH("H412",O527),99)=99,IF(IFERROR(SEARCH("H412",Q527),99)=99,IF(IFERROR(SEARCH("H412",M527),99)=99,IF(IFERROR(SEARCH("H412",R527),99)=99,0,Scoring!$E$2),Scoring!$E$2),Scoring!$E$2),Scoring!$E$2),Scoring!$E$2),Scoring!$E$2),Scoring!$E$2),Scoring!$E$2),Scoring!$E$2),Scoring!$E$2),Scoring!$E$2),Scoring!$E$2),Scoring!$E$2),Scoring!$E$2),Scoring!$E$2),Scoring!$E$2),Scoring!$E$2),Scoring!$E$2),Scoring!$E$2),Scoring!$E$2)</f>
        <v>0</v>
      </c>
      <c r="Y527" s="78">
        <f>IF(IFERROR(SEARCH("CMR",K527),99)=99,IF(IFERROR(SEARCH("Suspected CMR",S527),99)=99,IF(IFERROR(SEARCH("CMR",S527),99)=99,0,Scoring!$E$8),Scoring!$E$9),Scoring!$E$8)</f>
        <v>3</v>
      </c>
      <c r="Z527" s="78">
        <f>IF(IFERROR(SEARCH("H350",N527),99)=99,IF(IFERROR(SEARCH("H350",O527),99)=99,IF(IFERROR(SEARCH("H350",Q527),99)=99,IF(IFERROR(SEARCH("H350",M527),99)=99,IF(IFERROR(SEARCH("H350",R527),99)=99,IF(IFERROR(SEARCH("H351",N527),99)=99,IF(IFERROR(SEARCH("H351",O527),99)=99,IF(IFERROR(SEARCH("H351",Q527),99)=99,IF(IFERROR(SEARCH("H351",M527),99)=99,IF(IFERROR(SEARCH("H351",R527),99)=99,IF(IFERROR(SEARCH("carcinogenic",P527),99)=99,IF(IFERROR(SEARCH("suspected carcinogenic",S527),99)=99,0,Scoring!$E$12),Scoring!$E$11),Scoring!$E$10),Scoring!$E$10),Scoring!$E$10),Scoring!$E$10),Scoring!$E$10),Scoring!$E$10),Scoring!$E$10),Scoring!$E$10),Scoring!$E$10),Scoring!$E$10)</f>
        <v>1</v>
      </c>
      <c r="AA527" s="78">
        <f>IF(IFERROR(SEARCH("H340",N527),99)=99,IF(IFERROR(SEARCH("H340",O527),99)=99,IF(IFERROR(SEARCH("H340",Q527),99)=99,IF(IFERROR(SEARCH("H340",M527),99)=99,IF(IFERROR(SEARCH("H340",R527),99)=99,IF(IFERROR(SEARCH("H341",N527),99)=99,IF(IFERROR(SEARCH("H341",O527),99)=99,IF(IFERROR(SEARCH("H341",Q527),99)=99,IF(IFERROR(SEARCH("H341",M527),99)=99,IF(IFERROR(SEARCH("H341",R527),99)=99,IF(IFERROR(SEARCH("mutagenic",P527),99)=99,IF(IFERROR(SEARCH("suspected mutagenic",S527),99)=99,0,Scoring!$E$15),Scoring!$E$14),Scoring!$E$13),Scoring!$E$13),Scoring!$E$13),Scoring!$E$13),Scoring!$E$13),Scoring!$E$13),Scoring!$E$13),Scoring!$E$13),Scoring!$E$13),Scoring!$E$13)</f>
        <v>0</v>
      </c>
      <c r="AB527" s="78">
        <f>IF(IFERROR(SEARCH("H360",N527),99)=99,IF(IFERROR(SEARCH("H360",O527),99)=99,IF(IFERROR(SEARCH("H360",Q527),99)=99,IF(IFERROR(SEARCH("H360",M527),99)=99,IF(IFERROR(SEARCH("H360",R527),99)=99,IF(IFERROR(SEARCH("H361",N527),99)=99,IF(IFERROR(SEARCH("H361",O527),99)=99,IF(IFERROR(SEARCH("H361",Q527),99)=99,IF(IFERROR(SEARCH("H361",M527),99)=99,IF(IFERROR(SEARCH("H361",R527),99)=99,IF(IFERROR(SEARCH("reproduction",P527),99)=99,IF(IFERROR(SEARCH("suspected reprotoxic",S527),99)=99,IF(IFERROR(SEARCH("reprotoxic",S527),99)=99,IF(IFERROR(SEARCH("reprotoxic",K527),99)=99,0,Scoring!$E$18),Scoring!$E$18),Scoring!$E$19),Scoring!$E$17),Scoring!$E$16),Scoring!$E$16),Scoring!$E$16),Scoring!$E$16),Scoring!$E$16),Scoring!$E$16),Scoring!$E$16),Scoring!$E$16),Scoring!$E$16),Scoring!$E$16)</f>
        <v>1</v>
      </c>
      <c r="AC527" s="78">
        <f>IF(IFERROR(SEARCH("57f",L527),99)=99,IF(IFERROR(SEARCH("57(f)",P527),99)=99,0,Scoring!$E$20),Scoring!$E$20)</f>
        <v>0</v>
      </c>
      <c r="AD527" s="78">
        <f>IF(IFERROR(SEARCH("CAT1",T527),99)=99,IF(IFERROR(SEARCH("CAT2",T527),99)=99,IF(IFERROR(SEARCH("CAT3",T527),99)=99,IF(IFERROR(SEARCH("concluded to be endocrine",K527),99)=99,IF(IFERROR(SEARCH("categorised as endocrine",K527),99)=99,IF(IFERROR(SEARCH("endocrine disrupting",P527),99)=99,IF(IFERROR(SEARCH("endocrine disrupting",K527),99)=99,IF(IFERROR(SEARCH("suspected endocrine",S527),99)=99,IF(IFERROR(SEARCH("potential endocrine",S527),99)=99,0,Scoring!$E$25),Scoring!$E$25),Scoring!$E$24),Scoring!$E$24),Scoring!$E$24),Scoring!$E$24),Scoring!$E$23),Scoring!$E$22),Scoring!$E$21)</f>
        <v>0</v>
      </c>
      <c r="AE527" s="78">
        <f>IF(IFERROR(SEARCH("suspected sensitiser",S527),99)=99,IF(IFERROR(SEARCH("sensitiser",S527),99)=99,IF(IFERROR(SEARCH("other hazard based concern",S527),99)=99,0,Scoring!$E$28),Scoring!$E$26),Scoring!$E$27)</f>
        <v>0</v>
      </c>
      <c r="AF527" s="78">
        <f>IF(IFERROR(M527,1)=1,IF(IFERROR(N527,1)=1,IF(IFERROR(O527,1)=1,IF(IFERROR(Q527,1)=1,IF(IFERROR(R527,1)=1,IF(IFERROR(T527,1)=1,IF(IFERROR(K527,1)=1,IF(IFERROR(P527,1)=1,IF(IFERROR(S527,1)=1,Scoring!$E$29,0),0),0),0),0),0),0),0),0)</f>
        <v>0</v>
      </c>
      <c r="AG527" s="78">
        <f t="shared" si="47"/>
        <v>3</v>
      </c>
      <c r="AI527" s="93"/>
      <c r="AJ527" s="94"/>
      <c r="AK527" s="76"/>
      <c r="AL527" s="75"/>
      <c r="AN527" s="79"/>
      <c r="AO527" s="79"/>
      <c r="AP527" s="79"/>
      <c r="AQ527" s="79"/>
      <c r="AR527" s="79"/>
      <c r="AS527" s="78"/>
      <c r="AU527" s="79">
        <f>IF(IFERROR(F527,99)=99,IF(IFERROR(G527,99)=99,IF(IFERROR(H527,99)=99,IF(IFERROR(I527,99)=99,IF(IFERROR(E527,99)=99,IF(IFERROR(J527,99)=99,0,Scoring!$B$7),Scoring!$B$3),Scoring!$B$2),Scoring!$B$6),Scoring!$B$5),Scoring!$B$4)</f>
        <v>0.3</v>
      </c>
      <c r="AV527" s="78">
        <f t="shared" si="48"/>
        <v>0.89999999999999991</v>
      </c>
      <c r="AW527" s="78"/>
      <c r="AX527" s="66"/>
      <c r="AY527" s="78"/>
      <c r="AZ527" s="76"/>
      <c r="BA527" s="76"/>
      <c r="BB527" s="76"/>
    </row>
    <row r="528" spans="1:54" x14ac:dyDescent="0.25">
      <c r="A528" s="77" t="s">
        <v>6233</v>
      </c>
      <c r="B528" s="76" t="str">
        <f t="shared" si="49"/>
        <v>220-250-6</v>
      </c>
      <c r="C528" s="77" t="s">
        <v>1087</v>
      </c>
      <c r="D528" s="77" t="s">
        <v>1088</v>
      </c>
      <c r="E528" s="76" t="str">
        <f>IF(C528="-",IF(A528="-",VLOOKUP(D528,'sin-list 180320_update'!$C$2:$C$835,1,FALSE),VLOOKUP(A528,'sin-list 180320_update'!$A$2:$A$835,1,FALSE)),VLOOKUP(C528,'sin-list 180320_update'!$B$2:$B$835,1,FALSE))</f>
        <v>220-250-6</v>
      </c>
      <c r="F528" s="76" t="e">
        <f>IF($C528="-",IF($A528="-",VLOOKUP($D528,'REACH Bilaga XVII_update'!$A$5:$A$131,1,FALSE),VLOOKUP($A528,'REACH Bilaga XVII_update'!$C$5:$C$131,1,FALSE)),VLOOKUP($C528,'REACH Bilaga XVII_update'!$B$5:$B$131,1,FALSE))</f>
        <v>#N/A</v>
      </c>
      <c r="G528" s="76" t="e">
        <f>IF($C528="-",IF($A528="-",VLOOKUP($D528,' REACH Bilaga 59_update'!$A$5:$A$210,1,FALSE),VLOOKUP($A528,' REACH Bilaga 59_update'!$D$5:$D$210,1,FALSE)),VLOOKUP($C528,' REACH Bilaga 59_update'!$C$5:$C$210,1,FALSE))</f>
        <v>#N/A</v>
      </c>
      <c r="H528" s="76" t="e">
        <f>IF($C528="-",IF($A528="-",VLOOKUP($D528,'REACH Bilaga XIV_update'!$A$5:$A$110,1,FALSE),VLOOKUP($A528,'REACH Bilaga XIV_update'!$D$5:$D$110,1,FALSE)),VLOOKUP($C528,'REACH Bilaga XIV_update'!$C$5:$C$110,1,FALSE))</f>
        <v>#N/A</v>
      </c>
      <c r="I528" s="76" t="e">
        <f>IF($C528="-",IF($A528="-",VLOOKUP($D528,CoRAP_update!$A$5:$A$376,1,FALSE),VLOOKUP($A528,CoRAP_update!$D$5:$D$376,1,FALSE)),VLOOKUP($C528,CoRAP_update!$C$5:$C$376,1,FALSE))</f>
        <v>#N/A</v>
      </c>
      <c r="J528" s="76" t="e">
        <f>IF($C528="-",IF($A528="-",VLOOKUP($D528,EDC_update!$C$2:$C$450,1,FALSE),VLOOKUP($A528,EDC_update!$B$2:$B$450,1,FALSE)),VLOOKUP($C528,EDC_update!$L$2:$L$450,1,FALSE))</f>
        <v>#N/A</v>
      </c>
      <c r="K528" s="76" t="str">
        <f>IF($C528="-",IF($A528="-",IF(VLOOKUP($D528,'sin-list 180320_update'!$C$2:$S$835,3,FALSE)="",NA(),VLOOKUP($D528,'sin-list 180320_update'!$C$2:$S$835,3,FALSE)),IF(VLOOKUP($A528,'sin-list 180320_update'!$A$2:$S$835,5,FALSE)="",NA(),VLOOKUP($A528,'sin-list 180320_update'!$A$2:$S$835,5,FALSE))),IF(VLOOKUP($C528,'sin-list 180320_update'!$B$2:$S$835,4,FALSE)="",NA(),VLOOKUP($C528,'sin-list 180320_update'!$B$2:$S$835,4,FALSE)))</f>
        <v>Classified CMR according to Annex VI of Regulation 1272/2008</v>
      </c>
      <c r="L528" s="76" t="str">
        <f>IF($C528="-",IF($A528="-",VLOOKUP($D528,'sin-list 180320_update'!$C$2:$S$835,6,FALSE),VLOOKUP($A528,'sin-list 180320_update'!$A$2:$S$835,8,FALSE)),VLOOKUP($C528,'sin-list 180320_update'!$B$2:$S$835,7,FALSE))</f>
        <v>Repr. 1B</v>
      </c>
      <c r="M528" s="76" t="str">
        <f>IF($C528="-",IF($A528="-",IF(VLOOKUP($D528,'sin-list 180320_update'!$C$2:$S$835,8,FALSE)="",NA(),VLOOKUP($D528,'sin-list 180320_update'!$C$2:$S$835,8,FALSE)),IF(VLOOKUP($A528,'sin-list 180320_update'!$A$2:$S$835,10,FALSE)="",NA(),VLOOKUP($A528,'sin-list 180320_update'!$A$2:$S$835,10,FALSE))),IF(VLOOKUP($C528,'sin-list 180320_update'!$B$2:$S$835,9,FALSE)="",NA(),VLOOKUP($C528,'sin-list 180320_update'!$B$2:$S$835,9,FALSE)))</f>
        <v>H360D</v>
      </c>
      <c r="N528" s="76" t="e">
        <f>IF($C528="-",IF($A528="-",IF(VLOOKUP($D528,'REACH Bilaga XVII_update'!$A$5:$E$131,4,FALSE)="",NA(),VLOOKUP($D528,'REACH Bilaga XVII_update'!$A$5:$E$131,4,FALSE)),IF(VLOOKUP($A528,'REACH Bilaga XVII_update'!$C$5:$D$131,2,FALSE)="",NA(),VLOOKUP($A528,'REACH Bilaga XVII_update'!$C$5:$D$131,2,FALSE))),IF(VLOOKUP($C528,'REACH Bilaga XVII_update'!$B$5:$D$131,3,FALSE)="",NA(),VLOOKUP($C528,'REACH Bilaga XVII_update'!$B$5:$D$131,3,FALSE)))</f>
        <v>#N/A</v>
      </c>
      <c r="O528" s="76" t="e">
        <f>IF($C528="-",IF($A528="-",IF(VLOOKUP($D528,' REACH Bilaga 59_update'!$A$5:$E$210,5,FALSE)="",NA(),VLOOKUP($D528,' REACH Bilaga 59_update'!$A$5:$E$210,5,FALSE)),IF(VLOOKUP($A528,' REACH Bilaga 59_update'!$D$5:$E$210,2,FALSE)="",NA(),VLOOKUP($A528,' REACH Bilaga 59_update'!$D$5:$E$210,2,FALSE))),IF(VLOOKUP($C528,' REACH Bilaga 59_update'!$C$5:$E$210,3,FALSE)="",NA(),VLOOKUP($C528,' REACH Bilaga 59_update'!$C$5:$E$210,3,FALSE)))</f>
        <v>#N/A</v>
      </c>
      <c r="P528" s="76" t="e">
        <f>IF(C528="-",IF(A528="-",IFERROR(VLOOKUP($D528,' REACH Bilaga 59_update'!$A$5:$F$210,MATCH(Sammanfattning!P$1,' REACH Bilaga 59_update'!$A$4:$F$4,0),FALSE),VLOOKUP($D528,'REACH Bilaga XIV_update'!$A$4:$H$110,MATCH(Sammanfattning!P$1,'REACH Bilaga XIV_update'!$A$4:$H$4,0),FALSE)),IFERROR(VLOOKUP($A528,' REACH Bilaga 59_update'!$D$5:$F$210,MATCH(Sammanfattning!P$1,' REACH Bilaga 59_update'!$D$4:$F$4,0),FALSE),VLOOKUP($A528,'REACH Bilaga XIV_update'!$D$4:$H$110,MATCH(Sammanfattning!P$1,'REACH Bilaga XIV_update'!$D$4:$H$4,0),FALSE))),IFERROR(VLOOKUP($C528,' REACH Bilaga 59_update'!$C$5:$F$210,MATCH(Sammanfattning!P$1,' REACH Bilaga 59_update'!$C$4:$F$4,0),FALSE),VLOOKUP($C528,'REACH Bilaga XIV_update'!$C$4:$H$110,MATCH(Sammanfattning!P$1,'REACH Bilaga XIV_update'!$C$4:$H$4,0),FALSE)))</f>
        <v>#N/A</v>
      </c>
      <c r="Q528" s="76" t="e">
        <f>IF($C528="-",IF($A528="-",IF(VLOOKUP($D528,'REACH Bilaga XIV_update'!$A$5:$I$110,9,FALSE)="",NA(),VLOOKUP($D528,'REACH Bilaga XIV_update'!$A$5:$I$110,9,FALSE)),IF(VLOOKUP($A528,'REACH Bilaga XIV_update'!$D$5:$I$110,6,FALSE)="",NA(),VLOOKUP($A528,'REACH Bilaga XIV_update'!$D$5:$I$110,6,FALSE))),IF(VLOOKUP($C528,'REACH Bilaga XIV_update'!$C$5:$I$110,7,FALSE)="",NA(),VLOOKUP($C528,'REACH Bilaga XIV_update'!$C$5:$I$110,7,FALSE)))</f>
        <v>#N/A</v>
      </c>
      <c r="R528" s="76" t="e">
        <f>IF($C528="-",IF($A528="-",IF(VLOOKUP($D528,CoRAP_update!$A$5:$O$376,15,FALSE)="",NA(),VLOOKUP($D528,CoRAP_update!$A$5:$O$376,15,FALSE)),IF(VLOOKUP($A528,CoRAP_update!$D$5:$O$376,12,FALSE)="",NA(),VLOOKUP($A528,CoRAP_update!$D$5:$O$376,12,FALSE))),IF(VLOOKUP($C528,CoRAP_update!$C$5:$O$376,13,FALSE)="",NA(),VLOOKUP($C528,CoRAP_update!$C$5:$O$376,13,FALSE)))</f>
        <v>#N/A</v>
      </c>
      <c r="S528" s="144" t="e">
        <f>IF($C528="-",IF($A528="-",VLOOKUP($D528,CoRAP_update!$A$5:$J$376,MATCH(Sammanfattning!S$1,CoRAP_update!$A$4:$J$4,0),FALSE),VLOOKUP($A528,CoRAP_update!$D$5:$J$376,MATCH(Sammanfattning!S$1,CoRAP_update!$D$4:$J$4,0),FALSE)),VLOOKUP($C528,CoRAP_update!$C$5:$J$376,MATCH(Sammanfattning!S$1,CoRAP_update!$C$4:$J$4,0),FALSE))</f>
        <v>#N/A</v>
      </c>
      <c r="T528" s="76" t="e">
        <f>IF($A528="-",VLOOKUP($D528,EDC_update!$C$2:$F$450,4,FALSE),VLOOKUP($A528,EDC_update!$B$2:$F$450,5,FALSE))</f>
        <v>#N/A</v>
      </c>
      <c r="V528" s="78">
        <f>IF(IFERROR(SEARCH("PBT",P528),99)=99,IF(IFERROR(SEARCH("suspected PBT",S528),99)=99,IF(IFERROR(SEARCH("concluded to be PBT",K528),99)=99,IF(IFERROR(SEARCH("PBT",S528),99)=99,IF(IFERROR(SEARCH("PBT cand",L528),99)=99,IF(IFERROR(SEARCH("PBT",L528),99)=99,IF(IFERROR(SEARCH("persistent, bioackumulative and toxic properties",K528),99)=99,0,Scoring!$E$3),Scoring!$E$3),Scoring!$E$7),Scoring!$E$3),Scoring!$E$5),Scoring!$E$6),Scoring!$E$3)</f>
        <v>0</v>
      </c>
      <c r="W528" s="78">
        <f>IF(IFERROR(SEARCH("vPvB",P528),99)=99,IF(IFERROR(SEARCH("suspected pbt/vPvB",S528),99)=99,IF(IFERROR(SEARCH("vPvB",S528),99)=99,IF(IFERROR(SEARCH("concluded to be a vPvB",S528),99)=99,IF(IFERROR(SEARCH("identified as vPvB",K528),99)=99,IF(IFERROR(SEARCH("concluded to be a vPvB",K528),99)=99,IF(IFERROR(SEARCH("concluded to be both pbt and vPvB",S528),99)=99,IF(IFERROR(SEARCH("concluded to be both pbt and vPvB",K528),99)=99,0,Scoring!$E$5),Scoring!$E$5),Scoring!$E$5),Scoring!$E$5),Scoring!$E$5),Scoring!$E$4),Scoring!$E$6),Scoring!$E$4)</f>
        <v>0</v>
      </c>
      <c r="X528" s="78">
        <f>IF(IFERROR(SEARCH("H410",N528),99)=99,IF(IFERROR(SEARCH("H410",O528),99)=99,IF(IFERROR(SEARCH("H410",Q528),99)=99,IF(IFERROR(SEARCH("H410",M528),99)=99,IF(IFERROR(SEARCH("H410",R528),99)=99,IF(IFERROR(SEARCH("H411",N528),99)=99,IF(IFERROR(SEARCH("H411",O528),99)=99,IF(IFERROR(SEARCH("H411",Q528),99)=99,IF(IFERROR(SEARCH("H411",M528),99)=99,IF(IFERROR(SEARCH("H411",R528),99)=99,IF(IFERROR(SEARCH("H413",N528),99)=99,IF(IFERROR(SEARCH("H413",O528),99)=99,IF(IFERROR(SEARCH("H413",Q528),99)=99,IF(IFERROR(SEARCH("H413",M528),99)=99,IF(IFERROR(SEARCH("H413",R528),99)=99,IF(IFERROR(SEARCH("H412",N528),99)=99,IF(IFERROR(SEARCH("H412",O528),99)=99,IF(IFERROR(SEARCH("H412",Q528),99)=99,IF(IFERROR(SEARCH("H412",M528),99)=99,IF(IFERROR(SEARCH("H412",R528),99)=99,0,Scoring!$E$2),Scoring!$E$2),Scoring!$E$2),Scoring!$E$2),Scoring!$E$2),Scoring!$E$2),Scoring!$E$2),Scoring!$E$2),Scoring!$E$2),Scoring!$E$2),Scoring!$E$2),Scoring!$E$2),Scoring!$E$2),Scoring!$E$2),Scoring!$E$2),Scoring!$E$2),Scoring!$E$2),Scoring!$E$2),Scoring!$E$2),Scoring!$E$2)</f>
        <v>0</v>
      </c>
      <c r="Y528" s="78">
        <f>IF(IFERROR(SEARCH("CMR",K528),99)=99,IF(IFERROR(SEARCH("Suspected CMR",S528),99)=99,IF(IFERROR(SEARCH("CMR",S528),99)=99,0,Scoring!$E$8),Scoring!$E$9),Scoring!$E$8)</f>
        <v>3</v>
      </c>
      <c r="Z528" s="78">
        <f>IF(IFERROR(SEARCH("H350",N528),99)=99,IF(IFERROR(SEARCH("H350",O528),99)=99,IF(IFERROR(SEARCH("H350",Q528),99)=99,IF(IFERROR(SEARCH("H350",M528),99)=99,IF(IFERROR(SEARCH("H350",R528),99)=99,IF(IFERROR(SEARCH("H351",N528),99)=99,IF(IFERROR(SEARCH("H351",O528),99)=99,IF(IFERROR(SEARCH("H351",Q528),99)=99,IF(IFERROR(SEARCH("H351",M528),99)=99,IF(IFERROR(SEARCH("H351",R528),99)=99,IF(IFERROR(SEARCH("carcinogenic",P528),99)=99,IF(IFERROR(SEARCH("suspected carcinogenic",S528),99)=99,0,Scoring!$E$12),Scoring!$E$11),Scoring!$E$10),Scoring!$E$10),Scoring!$E$10),Scoring!$E$10),Scoring!$E$10),Scoring!$E$10),Scoring!$E$10),Scoring!$E$10),Scoring!$E$10),Scoring!$E$10)</f>
        <v>0</v>
      </c>
      <c r="AA528" s="78">
        <f>IF(IFERROR(SEARCH("H340",N528),99)=99,IF(IFERROR(SEARCH("H340",O528),99)=99,IF(IFERROR(SEARCH("H340",Q528),99)=99,IF(IFERROR(SEARCH("H340",M528),99)=99,IF(IFERROR(SEARCH("H340",R528),99)=99,IF(IFERROR(SEARCH("H341",N528),99)=99,IF(IFERROR(SEARCH("H341",O528),99)=99,IF(IFERROR(SEARCH("H341",Q528),99)=99,IF(IFERROR(SEARCH("H341",M528),99)=99,IF(IFERROR(SEARCH("H341",R528),99)=99,IF(IFERROR(SEARCH("mutagenic",P528),99)=99,IF(IFERROR(SEARCH("suspected mutagenic",S528),99)=99,0,Scoring!$E$15),Scoring!$E$14),Scoring!$E$13),Scoring!$E$13),Scoring!$E$13),Scoring!$E$13),Scoring!$E$13),Scoring!$E$13),Scoring!$E$13),Scoring!$E$13),Scoring!$E$13),Scoring!$E$13)</f>
        <v>0</v>
      </c>
      <c r="AB528" s="78">
        <f>IF(IFERROR(SEARCH("H360",N528),99)=99,IF(IFERROR(SEARCH("H360",O528),99)=99,IF(IFERROR(SEARCH("H360",Q528),99)=99,IF(IFERROR(SEARCH("H360",M528),99)=99,IF(IFERROR(SEARCH("H360",R528),99)=99,IF(IFERROR(SEARCH("H361",N528),99)=99,IF(IFERROR(SEARCH("H361",O528),99)=99,IF(IFERROR(SEARCH("H361",Q528),99)=99,IF(IFERROR(SEARCH("H361",M528),99)=99,IF(IFERROR(SEARCH("H361",R528),99)=99,IF(IFERROR(SEARCH("reproduction",P528),99)=99,IF(IFERROR(SEARCH("suspected reprotoxic",S528),99)=99,IF(IFERROR(SEARCH("reprotoxic",S528),99)=99,IF(IFERROR(SEARCH("reprotoxic",K528),99)=99,0,Scoring!$E$18),Scoring!$E$18),Scoring!$E$19),Scoring!$E$17),Scoring!$E$16),Scoring!$E$16),Scoring!$E$16),Scoring!$E$16),Scoring!$E$16),Scoring!$E$16),Scoring!$E$16),Scoring!$E$16),Scoring!$E$16),Scoring!$E$16)</f>
        <v>1</v>
      </c>
      <c r="AC528" s="78">
        <f>IF(IFERROR(SEARCH("57f",L528),99)=99,IF(IFERROR(SEARCH("57(f)",P528),99)=99,0,Scoring!$E$20),Scoring!$E$20)</f>
        <v>0</v>
      </c>
      <c r="AD528" s="78">
        <f>IF(IFERROR(SEARCH("CAT1",T528),99)=99,IF(IFERROR(SEARCH("CAT2",T528),99)=99,IF(IFERROR(SEARCH("CAT3",T528),99)=99,IF(IFERROR(SEARCH("concluded to be endocrine",K528),99)=99,IF(IFERROR(SEARCH("categorised as endocrine",K528),99)=99,IF(IFERROR(SEARCH("endocrine disrupting",P528),99)=99,IF(IFERROR(SEARCH("endocrine disrupting",K528),99)=99,IF(IFERROR(SEARCH("suspected endocrine",S528),99)=99,IF(IFERROR(SEARCH("potential endocrine",S528),99)=99,0,Scoring!$E$25),Scoring!$E$25),Scoring!$E$24),Scoring!$E$24),Scoring!$E$24),Scoring!$E$24),Scoring!$E$23),Scoring!$E$22),Scoring!$E$21)</f>
        <v>0</v>
      </c>
      <c r="AE528" s="78">
        <f>IF(IFERROR(SEARCH("suspected sensitiser",S528),99)=99,IF(IFERROR(SEARCH("sensitiser",S528),99)=99,IF(IFERROR(SEARCH("other hazard based concern",S528),99)=99,0,Scoring!$E$28),Scoring!$E$26),Scoring!$E$27)</f>
        <v>0</v>
      </c>
      <c r="AF528" s="78">
        <f>IF(IFERROR(M528,1)=1,IF(IFERROR(N528,1)=1,IF(IFERROR(O528,1)=1,IF(IFERROR(Q528,1)=1,IF(IFERROR(R528,1)=1,IF(IFERROR(T528,1)=1,IF(IFERROR(K528,1)=1,IF(IFERROR(P528,1)=1,IF(IFERROR(S528,1)=1,Scoring!$E$29,0),0),0),0),0),0),0),0),0)</f>
        <v>0</v>
      </c>
      <c r="AG528" s="78">
        <f t="shared" si="47"/>
        <v>3</v>
      </c>
      <c r="AI528" s="93"/>
      <c r="AJ528" s="94"/>
      <c r="AK528" s="76"/>
      <c r="AL528" s="75"/>
      <c r="AN528" s="79"/>
      <c r="AO528" s="79"/>
      <c r="AP528" s="79"/>
      <c r="AQ528" s="79"/>
      <c r="AR528" s="79"/>
      <c r="AS528" s="78"/>
      <c r="AU528" s="79">
        <f>IF(IFERROR(F528,99)=99,IF(IFERROR(G528,99)=99,IF(IFERROR(H528,99)=99,IF(IFERROR(I528,99)=99,IF(IFERROR(E528,99)=99,IF(IFERROR(J528,99)=99,0,Scoring!$B$7),Scoring!$B$3),Scoring!$B$2),Scoring!$B$6),Scoring!$B$5),Scoring!$B$4)</f>
        <v>0.3</v>
      </c>
      <c r="AV528" s="78">
        <f t="shared" si="48"/>
        <v>0.89999999999999991</v>
      </c>
      <c r="AW528" s="78"/>
      <c r="AX528" s="66"/>
      <c r="AY528" s="78"/>
      <c r="AZ528" s="76"/>
      <c r="BA528" s="76"/>
      <c r="BB528" s="76"/>
    </row>
    <row r="529" spans="1:54" x14ac:dyDescent="0.25">
      <c r="A529" s="77" t="s">
        <v>6270</v>
      </c>
      <c r="B529" s="76" t="str">
        <f t="shared" si="49"/>
        <v>225-918-0</v>
      </c>
      <c r="C529" s="77" t="s">
        <v>1341</v>
      </c>
      <c r="D529" s="77" t="s">
        <v>1342</v>
      </c>
      <c r="E529" s="76" t="str">
        <f>IF(C529="-",IF(A529="-",VLOOKUP(D529,'sin-list 180320_update'!$C$2:$C$835,1,FALSE),VLOOKUP(A529,'sin-list 180320_update'!$A$2:$A$835,1,FALSE)),VLOOKUP(C529,'sin-list 180320_update'!$B$2:$B$835,1,FALSE))</f>
        <v>225-918-0</v>
      </c>
      <c r="F529" s="76" t="e">
        <f>IF($C529="-",IF($A529="-",VLOOKUP($D529,'REACH Bilaga XVII_update'!$A$5:$A$131,1,FALSE),VLOOKUP($A529,'REACH Bilaga XVII_update'!$C$5:$C$131,1,FALSE)),VLOOKUP($C529,'REACH Bilaga XVII_update'!$B$5:$B$131,1,FALSE))</f>
        <v>#N/A</v>
      </c>
      <c r="G529" s="76" t="e">
        <f>IF($C529="-",IF($A529="-",VLOOKUP($D529,' REACH Bilaga 59_update'!$A$5:$A$210,1,FALSE),VLOOKUP($A529,' REACH Bilaga 59_update'!$D$5:$D$210,1,FALSE)),VLOOKUP($C529,' REACH Bilaga 59_update'!$C$5:$C$210,1,FALSE))</f>
        <v>#N/A</v>
      </c>
      <c r="H529" s="76" t="e">
        <f>IF($C529="-",IF($A529="-",VLOOKUP($D529,'REACH Bilaga XIV_update'!$A$5:$A$110,1,FALSE),VLOOKUP($A529,'REACH Bilaga XIV_update'!$D$5:$D$110,1,FALSE)),VLOOKUP($C529,'REACH Bilaga XIV_update'!$C$5:$C$110,1,FALSE))</f>
        <v>#N/A</v>
      </c>
      <c r="I529" s="76" t="e">
        <f>IF($C529="-",IF($A529="-",VLOOKUP($D529,CoRAP_update!$A$5:$A$376,1,FALSE),VLOOKUP($A529,CoRAP_update!$D$5:$D$376,1,FALSE)),VLOOKUP($C529,CoRAP_update!$C$5:$C$376,1,FALSE))</f>
        <v>#N/A</v>
      </c>
      <c r="J529" s="76" t="e">
        <f>IF($C529="-",IF($A529="-",VLOOKUP($D529,EDC_update!$C$2:$C$450,1,FALSE),VLOOKUP($A529,EDC_update!$B$2:$B$450,1,FALSE)),VLOOKUP($C529,EDC_update!$L$2:$L$450,1,FALSE))</f>
        <v>#N/A</v>
      </c>
      <c r="K529" s="76" t="str">
        <f>IF($C529="-",IF($A529="-",IF(VLOOKUP($D529,'sin-list 180320_update'!$C$2:$S$835,3,FALSE)="",NA(),VLOOKUP($D529,'sin-list 180320_update'!$C$2:$S$835,3,FALSE)),IF(VLOOKUP($A529,'sin-list 180320_update'!$A$2:$S$835,5,FALSE)="",NA(),VLOOKUP($A529,'sin-list 180320_update'!$A$2:$S$835,5,FALSE))),IF(VLOOKUP($C529,'sin-list 180320_update'!$B$2:$S$835,4,FALSE)="",NA(),VLOOKUP($C529,'sin-list 180320_update'!$B$2:$S$835,4,FALSE)))</f>
        <v>Substance is agreed by RAC to be a classified CMR according to Annex VI of Regulation 1272/2008, however it is not yet formally included.</v>
      </c>
      <c r="L529" s="76" t="str">
        <f>IF($C529="-",IF($A529="-",VLOOKUP($D529,'sin-list 180320_update'!$C$2:$S$835,6,FALSE),VLOOKUP($A529,'sin-list 180320_update'!$A$2:$S$835,8,FALSE)),VLOOKUP($C529,'sin-list 180320_update'!$B$2:$S$835,7,FALSE))</f>
        <v xml:space="preserve">Muta. 1B
</v>
      </c>
      <c r="M529" s="76" t="str">
        <f>IF($C529="-",IF($A529="-",IF(VLOOKUP($D529,'sin-list 180320_update'!$C$2:$S$835,8,FALSE)="",NA(),VLOOKUP($D529,'sin-list 180320_update'!$C$2:$S$835,8,FALSE)),IF(VLOOKUP($A529,'sin-list 180320_update'!$A$2:$S$835,10,FALSE)="",NA(),VLOOKUP($A529,'sin-list 180320_update'!$A$2:$S$835,10,FALSE))),IF(VLOOKUP($C529,'sin-list 180320_update'!$B$2:$S$835,9,FALSE)="",NA(),VLOOKUP($C529,'sin-list 180320_update'!$B$2:$S$835,9,FALSE)))</f>
        <v>H340</v>
      </c>
      <c r="N529" s="76" t="e">
        <f>IF($C529="-",IF($A529="-",IF(VLOOKUP($D529,'REACH Bilaga XVII_update'!$A$5:$E$131,4,FALSE)="",NA(),VLOOKUP($D529,'REACH Bilaga XVII_update'!$A$5:$E$131,4,FALSE)),IF(VLOOKUP($A529,'REACH Bilaga XVII_update'!$C$5:$D$131,2,FALSE)="",NA(),VLOOKUP($A529,'REACH Bilaga XVII_update'!$C$5:$D$131,2,FALSE))),IF(VLOOKUP($C529,'REACH Bilaga XVII_update'!$B$5:$D$131,3,FALSE)="",NA(),VLOOKUP($C529,'REACH Bilaga XVII_update'!$B$5:$D$131,3,FALSE)))</f>
        <v>#N/A</v>
      </c>
      <c r="O529" s="76" t="e">
        <f>IF($C529="-",IF($A529="-",IF(VLOOKUP($D529,' REACH Bilaga 59_update'!$A$5:$E$210,5,FALSE)="",NA(),VLOOKUP($D529,' REACH Bilaga 59_update'!$A$5:$E$210,5,FALSE)),IF(VLOOKUP($A529,' REACH Bilaga 59_update'!$D$5:$E$210,2,FALSE)="",NA(),VLOOKUP($A529,' REACH Bilaga 59_update'!$D$5:$E$210,2,FALSE))),IF(VLOOKUP($C529,' REACH Bilaga 59_update'!$C$5:$E$210,3,FALSE)="",NA(),VLOOKUP($C529,' REACH Bilaga 59_update'!$C$5:$E$210,3,FALSE)))</f>
        <v>#N/A</v>
      </c>
      <c r="P529" s="76" t="e">
        <f>IF(C529="-",IF(A529="-",IFERROR(VLOOKUP($D529,' REACH Bilaga 59_update'!$A$5:$F$210,MATCH(Sammanfattning!P$1,' REACH Bilaga 59_update'!$A$4:$F$4,0),FALSE),VLOOKUP($D529,'REACH Bilaga XIV_update'!$A$4:$H$110,MATCH(Sammanfattning!P$1,'REACH Bilaga XIV_update'!$A$4:$H$4,0),FALSE)),IFERROR(VLOOKUP($A529,' REACH Bilaga 59_update'!$D$5:$F$210,MATCH(Sammanfattning!P$1,' REACH Bilaga 59_update'!$D$4:$F$4,0),FALSE),VLOOKUP($A529,'REACH Bilaga XIV_update'!$D$4:$H$110,MATCH(Sammanfattning!P$1,'REACH Bilaga XIV_update'!$D$4:$H$4,0),FALSE))),IFERROR(VLOOKUP($C529,' REACH Bilaga 59_update'!$C$5:$F$210,MATCH(Sammanfattning!P$1,' REACH Bilaga 59_update'!$C$4:$F$4,0),FALSE),VLOOKUP($C529,'REACH Bilaga XIV_update'!$C$4:$H$110,MATCH(Sammanfattning!P$1,'REACH Bilaga XIV_update'!$C$4:$H$4,0),FALSE)))</f>
        <v>#N/A</v>
      </c>
      <c r="Q529" s="76" t="e">
        <f>IF($C529="-",IF($A529="-",IF(VLOOKUP($D529,'REACH Bilaga XIV_update'!$A$5:$I$110,9,FALSE)="",NA(),VLOOKUP($D529,'REACH Bilaga XIV_update'!$A$5:$I$110,9,FALSE)),IF(VLOOKUP($A529,'REACH Bilaga XIV_update'!$D$5:$I$110,6,FALSE)="",NA(),VLOOKUP($A529,'REACH Bilaga XIV_update'!$D$5:$I$110,6,FALSE))),IF(VLOOKUP($C529,'REACH Bilaga XIV_update'!$C$5:$I$110,7,FALSE)="",NA(),VLOOKUP($C529,'REACH Bilaga XIV_update'!$C$5:$I$110,7,FALSE)))</f>
        <v>#N/A</v>
      </c>
      <c r="R529" s="76" t="e">
        <f>IF($C529="-",IF($A529="-",IF(VLOOKUP($D529,CoRAP_update!$A$5:$O$376,15,FALSE)="",NA(),VLOOKUP($D529,CoRAP_update!$A$5:$O$376,15,FALSE)),IF(VLOOKUP($A529,CoRAP_update!$D$5:$O$376,12,FALSE)="",NA(),VLOOKUP($A529,CoRAP_update!$D$5:$O$376,12,FALSE))),IF(VLOOKUP($C529,CoRAP_update!$C$5:$O$376,13,FALSE)="",NA(),VLOOKUP($C529,CoRAP_update!$C$5:$O$376,13,FALSE)))</f>
        <v>#N/A</v>
      </c>
      <c r="S529" s="144" t="e">
        <f>IF($C529="-",IF($A529="-",VLOOKUP($D529,CoRAP_update!$A$5:$J$376,MATCH(Sammanfattning!S$1,CoRAP_update!$A$4:$J$4,0),FALSE),VLOOKUP($A529,CoRAP_update!$D$5:$J$376,MATCH(Sammanfattning!S$1,CoRAP_update!$D$4:$J$4,0),FALSE)),VLOOKUP($C529,CoRAP_update!$C$5:$J$376,MATCH(Sammanfattning!S$1,CoRAP_update!$C$4:$J$4,0),FALSE))</f>
        <v>#N/A</v>
      </c>
      <c r="T529" s="76" t="e">
        <f>IF($A529="-",VLOOKUP($D529,EDC_update!$C$2:$F$450,4,FALSE),VLOOKUP($A529,EDC_update!$B$2:$F$450,5,FALSE))</f>
        <v>#N/A</v>
      </c>
      <c r="V529" s="78">
        <f>IF(IFERROR(SEARCH("PBT",P529),99)=99,IF(IFERROR(SEARCH("suspected PBT",S529),99)=99,IF(IFERROR(SEARCH("concluded to be PBT",K529),99)=99,IF(IFERROR(SEARCH("PBT",S529),99)=99,IF(IFERROR(SEARCH("PBT cand",L529),99)=99,IF(IFERROR(SEARCH("PBT",L529),99)=99,IF(IFERROR(SEARCH("persistent, bioackumulative and toxic properties",K529),99)=99,0,Scoring!$E$3),Scoring!$E$3),Scoring!$E$7),Scoring!$E$3),Scoring!$E$5),Scoring!$E$6),Scoring!$E$3)</f>
        <v>0</v>
      </c>
      <c r="W529" s="78">
        <f>IF(IFERROR(SEARCH("vPvB",P529),99)=99,IF(IFERROR(SEARCH("suspected pbt/vPvB",S529),99)=99,IF(IFERROR(SEARCH("vPvB",S529),99)=99,IF(IFERROR(SEARCH("concluded to be a vPvB",S529),99)=99,IF(IFERROR(SEARCH("identified as vPvB",K529),99)=99,IF(IFERROR(SEARCH("concluded to be a vPvB",K529),99)=99,IF(IFERROR(SEARCH("concluded to be both pbt and vPvB",S529),99)=99,IF(IFERROR(SEARCH("concluded to be both pbt and vPvB",K529),99)=99,0,Scoring!$E$5),Scoring!$E$5),Scoring!$E$5),Scoring!$E$5),Scoring!$E$5),Scoring!$E$4),Scoring!$E$6),Scoring!$E$4)</f>
        <v>0</v>
      </c>
      <c r="X529" s="78">
        <f>IF(IFERROR(SEARCH("H410",N529),99)=99,IF(IFERROR(SEARCH("H410",O529),99)=99,IF(IFERROR(SEARCH("H410",Q529),99)=99,IF(IFERROR(SEARCH("H410",M529),99)=99,IF(IFERROR(SEARCH("H410",R529),99)=99,IF(IFERROR(SEARCH("H411",N529),99)=99,IF(IFERROR(SEARCH("H411",O529),99)=99,IF(IFERROR(SEARCH("H411",Q529),99)=99,IF(IFERROR(SEARCH("H411",M529),99)=99,IF(IFERROR(SEARCH("H411",R529),99)=99,IF(IFERROR(SEARCH("H413",N529),99)=99,IF(IFERROR(SEARCH("H413",O529),99)=99,IF(IFERROR(SEARCH("H413",Q529),99)=99,IF(IFERROR(SEARCH("H413",M529),99)=99,IF(IFERROR(SEARCH("H413",R529),99)=99,IF(IFERROR(SEARCH("H412",N529),99)=99,IF(IFERROR(SEARCH("H412",O529),99)=99,IF(IFERROR(SEARCH("H412",Q529),99)=99,IF(IFERROR(SEARCH("H412",M529),99)=99,IF(IFERROR(SEARCH("H412",R529),99)=99,0,Scoring!$E$2),Scoring!$E$2),Scoring!$E$2),Scoring!$E$2),Scoring!$E$2),Scoring!$E$2),Scoring!$E$2),Scoring!$E$2),Scoring!$E$2),Scoring!$E$2),Scoring!$E$2),Scoring!$E$2),Scoring!$E$2),Scoring!$E$2),Scoring!$E$2),Scoring!$E$2),Scoring!$E$2),Scoring!$E$2),Scoring!$E$2),Scoring!$E$2)</f>
        <v>0</v>
      </c>
      <c r="Y529" s="78">
        <f>IF(IFERROR(SEARCH("CMR",K529),99)=99,IF(IFERROR(SEARCH("Suspected CMR",S529),99)=99,IF(IFERROR(SEARCH("CMR",S529),99)=99,0,Scoring!$E$8),Scoring!$E$9),Scoring!$E$8)</f>
        <v>3</v>
      </c>
      <c r="Z529" s="78">
        <f>IF(IFERROR(SEARCH("H350",N529),99)=99,IF(IFERROR(SEARCH("H350",O529),99)=99,IF(IFERROR(SEARCH("H350",Q529),99)=99,IF(IFERROR(SEARCH("H350",M529),99)=99,IF(IFERROR(SEARCH("H350",R529),99)=99,IF(IFERROR(SEARCH("H351",N529),99)=99,IF(IFERROR(SEARCH("H351",O529),99)=99,IF(IFERROR(SEARCH("H351",Q529),99)=99,IF(IFERROR(SEARCH("H351",M529),99)=99,IF(IFERROR(SEARCH("H351",R529),99)=99,IF(IFERROR(SEARCH("carcinogenic",P529),99)=99,IF(IFERROR(SEARCH("suspected carcinogenic",S529),99)=99,0,Scoring!$E$12),Scoring!$E$11),Scoring!$E$10),Scoring!$E$10),Scoring!$E$10),Scoring!$E$10),Scoring!$E$10),Scoring!$E$10),Scoring!$E$10),Scoring!$E$10),Scoring!$E$10),Scoring!$E$10)</f>
        <v>0</v>
      </c>
      <c r="AA529" s="78">
        <f>IF(IFERROR(SEARCH("H340",N529),99)=99,IF(IFERROR(SEARCH("H340",O529),99)=99,IF(IFERROR(SEARCH("H340",Q529),99)=99,IF(IFERROR(SEARCH("H340",M529),99)=99,IF(IFERROR(SEARCH("H340",R529),99)=99,IF(IFERROR(SEARCH("H341",N529),99)=99,IF(IFERROR(SEARCH("H341",O529),99)=99,IF(IFERROR(SEARCH("H341",Q529),99)=99,IF(IFERROR(SEARCH("H341",M529),99)=99,IF(IFERROR(SEARCH("H341",R529),99)=99,IF(IFERROR(SEARCH("mutagenic",P529),99)=99,IF(IFERROR(SEARCH("suspected mutagenic",S529),99)=99,0,Scoring!$E$15),Scoring!$E$14),Scoring!$E$13),Scoring!$E$13),Scoring!$E$13),Scoring!$E$13),Scoring!$E$13),Scoring!$E$13),Scoring!$E$13),Scoring!$E$13),Scoring!$E$13),Scoring!$E$13)</f>
        <v>1</v>
      </c>
      <c r="AB529" s="78">
        <f>IF(IFERROR(SEARCH("H360",N529),99)=99,IF(IFERROR(SEARCH("H360",O529),99)=99,IF(IFERROR(SEARCH("H360",Q529),99)=99,IF(IFERROR(SEARCH("H360",M529),99)=99,IF(IFERROR(SEARCH("H360",R529),99)=99,IF(IFERROR(SEARCH("H361",N529),99)=99,IF(IFERROR(SEARCH("H361",O529),99)=99,IF(IFERROR(SEARCH("H361",Q529),99)=99,IF(IFERROR(SEARCH("H361",M529),99)=99,IF(IFERROR(SEARCH("H361",R529),99)=99,IF(IFERROR(SEARCH("reproduction",P529),99)=99,IF(IFERROR(SEARCH("suspected reprotoxic",S529),99)=99,IF(IFERROR(SEARCH("reprotoxic",S529),99)=99,IF(IFERROR(SEARCH("reprotoxic",K529),99)=99,0,Scoring!$E$18),Scoring!$E$18),Scoring!$E$19),Scoring!$E$17),Scoring!$E$16),Scoring!$E$16),Scoring!$E$16),Scoring!$E$16),Scoring!$E$16),Scoring!$E$16),Scoring!$E$16),Scoring!$E$16),Scoring!$E$16),Scoring!$E$16)</f>
        <v>0</v>
      </c>
      <c r="AC529" s="78">
        <f>IF(IFERROR(SEARCH("57f",L529),99)=99,IF(IFERROR(SEARCH("57(f)",P529),99)=99,0,Scoring!$E$20),Scoring!$E$20)</f>
        <v>0</v>
      </c>
      <c r="AD529" s="78">
        <f>IF(IFERROR(SEARCH("CAT1",T529),99)=99,IF(IFERROR(SEARCH("CAT2",T529),99)=99,IF(IFERROR(SEARCH("CAT3",T529),99)=99,IF(IFERROR(SEARCH("concluded to be endocrine",K529),99)=99,IF(IFERROR(SEARCH("categorised as endocrine",K529),99)=99,IF(IFERROR(SEARCH("endocrine disrupting",P529),99)=99,IF(IFERROR(SEARCH("endocrine disrupting",K529),99)=99,IF(IFERROR(SEARCH("suspected endocrine",S529),99)=99,IF(IFERROR(SEARCH("potential endocrine",S529),99)=99,0,Scoring!$E$25),Scoring!$E$25),Scoring!$E$24),Scoring!$E$24),Scoring!$E$24),Scoring!$E$24),Scoring!$E$23),Scoring!$E$22),Scoring!$E$21)</f>
        <v>0</v>
      </c>
      <c r="AE529" s="78">
        <f>IF(IFERROR(SEARCH("suspected sensitiser",S529),99)=99,IF(IFERROR(SEARCH("sensitiser",S529),99)=99,IF(IFERROR(SEARCH("other hazard based concern",S529),99)=99,0,Scoring!$E$28),Scoring!$E$26),Scoring!$E$27)</f>
        <v>0</v>
      </c>
      <c r="AF529" s="78">
        <f>IF(IFERROR(M529,1)=1,IF(IFERROR(N529,1)=1,IF(IFERROR(O529,1)=1,IF(IFERROR(Q529,1)=1,IF(IFERROR(R529,1)=1,IF(IFERROR(T529,1)=1,IF(IFERROR(K529,1)=1,IF(IFERROR(P529,1)=1,IF(IFERROR(S529,1)=1,Scoring!$E$29,0),0),0),0),0),0),0),0),0)</f>
        <v>0</v>
      </c>
      <c r="AG529" s="78">
        <f t="shared" si="47"/>
        <v>3</v>
      </c>
      <c r="AI529" s="93"/>
      <c r="AJ529" s="94"/>
      <c r="AK529" s="76"/>
      <c r="AL529" s="75"/>
      <c r="AN529" s="79"/>
      <c r="AO529" s="79"/>
      <c r="AP529" s="79"/>
      <c r="AQ529" s="79"/>
      <c r="AR529" s="79"/>
      <c r="AS529" s="78"/>
      <c r="AU529" s="79">
        <f>IF(IFERROR(F529,99)=99,IF(IFERROR(G529,99)=99,IF(IFERROR(H529,99)=99,IF(IFERROR(I529,99)=99,IF(IFERROR(E529,99)=99,IF(IFERROR(J529,99)=99,0,Scoring!$B$7),Scoring!$B$3),Scoring!$B$2),Scoring!$B$6),Scoring!$B$5),Scoring!$B$4)</f>
        <v>0.3</v>
      </c>
      <c r="AV529" s="78">
        <f t="shared" si="48"/>
        <v>0.89999999999999991</v>
      </c>
      <c r="AW529" s="78"/>
      <c r="AX529" s="66"/>
      <c r="AY529" s="78"/>
      <c r="AZ529" s="76"/>
      <c r="BA529" s="76"/>
      <c r="BB529" s="76"/>
    </row>
    <row r="530" spans="1:54" x14ac:dyDescent="0.25">
      <c r="A530" s="77" t="s">
        <v>7536</v>
      </c>
      <c r="B530" s="76" t="str">
        <f t="shared" si="49"/>
        <v>226-009-1</v>
      </c>
      <c r="C530" s="77" t="s">
        <v>1356</v>
      </c>
      <c r="D530" s="77" t="s">
        <v>1357</v>
      </c>
      <c r="E530" s="76" t="str">
        <f>IF(C530="-",IF(A530="-",VLOOKUP(D530,'sin-list 180320_update'!$C$2:$C$835,1,FALSE),VLOOKUP(A530,'sin-list 180320_update'!$A$2:$A$835,1,FALSE)),VLOOKUP(C530,'sin-list 180320_update'!$B$2:$B$835,1,FALSE))</f>
        <v>226-009-1</v>
      </c>
      <c r="F530" s="76" t="e">
        <f>IF($C530="-",IF($A530="-",VLOOKUP($D530,'REACH Bilaga XVII_update'!$A$5:$A$131,1,FALSE),VLOOKUP($A530,'REACH Bilaga XVII_update'!$C$5:$C$131,1,FALSE)),VLOOKUP($C530,'REACH Bilaga XVII_update'!$B$5:$B$131,1,FALSE))</f>
        <v>#N/A</v>
      </c>
      <c r="G530" s="76" t="e">
        <f>IF($C530="-",IF($A530="-",VLOOKUP($D530,' REACH Bilaga 59_update'!$A$5:$A$210,1,FALSE),VLOOKUP($A530,' REACH Bilaga 59_update'!$D$5:$D$210,1,FALSE)),VLOOKUP($C530,' REACH Bilaga 59_update'!$C$5:$C$210,1,FALSE))</f>
        <v>#N/A</v>
      </c>
      <c r="H530" s="76" t="e">
        <f>IF($C530="-",IF($A530="-",VLOOKUP($D530,'REACH Bilaga XIV_update'!$A$5:$A$110,1,FALSE),VLOOKUP($A530,'REACH Bilaga XIV_update'!$D$5:$D$110,1,FALSE)),VLOOKUP($C530,'REACH Bilaga XIV_update'!$C$5:$C$110,1,FALSE))</f>
        <v>#N/A</v>
      </c>
      <c r="I530" s="76" t="e">
        <f>IF($C530="-",IF($A530="-",VLOOKUP($D530,CoRAP_update!$A$5:$A$376,1,FALSE),VLOOKUP($A530,CoRAP_update!$D$5:$D$376,1,FALSE)),VLOOKUP($C530,CoRAP_update!$C$5:$C$376,1,FALSE))</f>
        <v>#N/A</v>
      </c>
      <c r="J530" s="76" t="e">
        <f>IF($C530="-",IF($A530="-",VLOOKUP($D530,EDC_update!$C$2:$C$450,1,FALSE),VLOOKUP($A530,EDC_update!$B$2:$B$450,1,FALSE)),VLOOKUP($C530,EDC_update!$L$2:$L$450,1,FALSE))</f>
        <v>#N/A</v>
      </c>
      <c r="K530" s="76" t="str">
        <f>IF($C530="-",IF($A530="-",IF(VLOOKUP($D530,'sin-list 180320_update'!$C$2:$S$835,3,FALSE)="",NA(),VLOOKUP($D530,'sin-list 180320_update'!$C$2:$S$835,3,FALSE)),IF(VLOOKUP($A530,'sin-list 180320_update'!$A$2:$S$835,5,FALSE)="",NA(),VLOOKUP($A530,'sin-list 180320_update'!$A$2:$S$835,5,FALSE))),IF(VLOOKUP($C530,'sin-list 180320_update'!$B$2:$S$835,4,FALSE)="",NA(),VLOOKUP($C530,'sin-list 180320_update'!$B$2:$S$835,4,FALSE)))</f>
        <v>Classified CMR according to Annex VI of Regulation 1272/2008</v>
      </c>
      <c r="L530" s="76" t="str">
        <f>IF($C530="-",IF($A530="-",VLOOKUP($D530,'sin-list 180320_update'!$C$2:$S$835,6,FALSE),VLOOKUP($A530,'sin-list 180320_update'!$A$2:$S$835,8,FALSE)),VLOOKUP($C530,'sin-list 180320_update'!$B$2:$S$835,7,FALSE))</f>
        <v>Carc. 1B
Repr. 2
STOT RE 1
Acute Tox. 4 *
Acute Tox. 4 *
STOT SE 3
Skin Irrit. 2</v>
      </c>
      <c r="M530" s="76" t="str">
        <f>IF($C530="-",IF($A530="-",IF(VLOOKUP($D530,'sin-list 180320_update'!$C$2:$S$835,8,FALSE)="",NA(),VLOOKUP($D530,'sin-list 180320_update'!$C$2:$S$835,8,FALSE)),IF(VLOOKUP($A530,'sin-list 180320_update'!$A$2:$S$835,10,FALSE)="",NA(),VLOOKUP($A530,'sin-list 180320_update'!$A$2:$S$835,10,FALSE))),IF(VLOOKUP($C530,'sin-list 180320_update'!$B$2:$S$835,9,FALSE)="",NA(),VLOOKUP($C530,'sin-list 180320_update'!$B$2:$S$835,9,FALSE)))</f>
        <v>H350
H361f ***
H372 **
H312
H302
H335
H315</v>
      </c>
      <c r="N530" s="76" t="e">
        <f>IF($C530="-",IF($A530="-",IF(VLOOKUP($D530,'REACH Bilaga XVII_update'!$A$5:$E$131,4,FALSE)="",NA(),VLOOKUP($D530,'REACH Bilaga XVII_update'!$A$5:$E$131,4,FALSE)),IF(VLOOKUP($A530,'REACH Bilaga XVII_update'!$C$5:$D$131,2,FALSE)="",NA(),VLOOKUP($A530,'REACH Bilaga XVII_update'!$C$5:$D$131,2,FALSE))),IF(VLOOKUP($C530,'REACH Bilaga XVII_update'!$B$5:$D$131,3,FALSE)="",NA(),VLOOKUP($C530,'REACH Bilaga XVII_update'!$B$5:$D$131,3,FALSE)))</f>
        <v>#N/A</v>
      </c>
      <c r="O530" s="76" t="e">
        <f>IF($C530="-",IF($A530="-",IF(VLOOKUP($D530,' REACH Bilaga 59_update'!$A$5:$E$210,5,FALSE)="",NA(),VLOOKUP($D530,' REACH Bilaga 59_update'!$A$5:$E$210,5,FALSE)),IF(VLOOKUP($A530,' REACH Bilaga 59_update'!$D$5:$E$210,2,FALSE)="",NA(),VLOOKUP($A530,' REACH Bilaga 59_update'!$D$5:$E$210,2,FALSE))),IF(VLOOKUP($C530,' REACH Bilaga 59_update'!$C$5:$E$210,3,FALSE)="",NA(),VLOOKUP($C530,' REACH Bilaga 59_update'!$C$5:$E$210,3,FALSE)))</f>
        <v>#N/A</v>
      </c>
      <c r="P530" s="76" t="e">
        <f>IF(C530="-",IF(A530="-",IFERROR(VLOOKUP($D530,' REACH Bilaga 59_update'!$A$5:$F$210,MATCH(Sammanfattning!P$1,' REACH Bilaga 59_update'!$A$4:$F$4,0),FALSE),VLOOKUP($D530,'REACH Bilaga XIV_update'!$A$4:$H$110,MATCH(Sammanfattning!P$1,'REACH Bilaga XIV_update'!$A$4:$H$4,0),FALSE)),IFERROR(VLOOKUP($A530,' REACH Bilaga 59_update'!$D$5:$F$210,MATCH(Sammanfattning!P$1,' REACH Bilaga 59_update'!$D$4:$F$4,0),FALSE),VLOOKUP($A530,'REACH Bilaga XIV_update'!$D$4:$H$110,MATCH(Sammanfattning!P$1,'REACH Bilaga XIV_update'!$D$4:$H$4,0),FALSE))),IFERROR(VLOOKUP($C530,' REACH Bilaga 59_update'!$C$5:$F$210,MATCH(Sammanfattning!P$1,' REACH Bilaga 59_update'!$C$4:$F$4,0),FALSE),VLOOKUP($C530,'REACH Bilaga XIV_update'!$C$4:$H$110,MATCH(Sammanfattning!P$1,'REACH Bilaga XIV_update'!$C$4:$H$4,0),FALSE)))</f>
        <v>#N/A</v>
      </c>
      <c r="Q530" s="76" t="e">
        <f>IF($C530="-",IF($A530="-",IF(VLOOKUP($D530,'REACH Bilaga XIV_update'!$A$5:$I$110,9,FALSE)="",NA(),VLOOKUP($D530,'REACH Bilaga XIV_update'!$A$5:$I$110,9,FALSE)),IF(VLOOKUP($A530,'REACH Bilaga XIV_update'!$D$5:$I$110,6,FALSE)="",NA(),VLOOKUP($A530,'REACH Bilaga XIV_update'!$D$5:$I$110,6,FALSE))),IF(VLOOKUP($C530,'REACH Bilaga XIV_update'!$C$5:$I$110,7,FALSE)="",NA(),VLOOKUP($C530,'REACH Bilaga XIV_update'!$C$5:$I$110,7,FALSE)))</f>
        <v>#N/A</v>
      </c>
      <c r="R530" s="76" t="e">
        <f>IF($C530="-",IF($A530="-",IF(VLOOKUP($D530,CoRAP_update!$A$5:$O$376,15,FALSE)="",NA(),VLOOKUP($D530,CoRAP_update!$A$5:$O$376,15,FALSE)),IF(VLOOKUP($A530,CoRAP_update!$D$5:$O$376,12,FALSE)="",NA(),VLOOKUP($A530,CoRAP_update!$D$5:$O$376,12,FALSE))),IF(VLOOKUP($C530,CoRAP_update!$C$5:$O$376,13,FALSE)="",NA(),VLOOKUP($C530,CoRAP_update!$C$5:$O$376,13,FALSE)))</f>
        <v>#N/A</v>
      </c>
      <c r="S530" s="144" t="e">
        <f>IF($C530="-",IF($A530="-",VLOOKUP($D530,CoRAP_update!$A$5:$J$376,MATCH(Sammanfattning!S$1,CoRAP_update!$A$4:$J$4,0),FALSE),VLOOKUP($A530,CoRAP_update!$D$5:$J$376,MATCH(Sammanfattning!S$1,CoRAP_update!$D$4:$J$4,0),FALSE)),VLOOKUP($C530,CoRAP_update!$C$5:$J$376,MATCH(Sammanfattning!S$1,CoRAP_update!$C$4:$J$4,0),FALSE))</f>
        <v>#N/A</v>
      </c>
      <c r="T530" s="76" t="e">
        <f>IF($A530="-",VLOOKUP($D530,EDC_update!$C$2:$F$450,4,FALSE),VLOOKUP($A530,EDC_update!$B$2:$F$450,5,FALSE))</f>
        <v>#N/A</v>
      </c>
      <c r="V530" s="78">
        <f>IF(IFERROR(SEARCH("PBT",P530),99)=99,IF(IFERROR(SEARCH("suspected PBT",S530),99)=99,IF(IFERROR(SEARCH("concluded to be PBT",K530),99)=99,IF(IFERROR(SEARCH("PBT",S530),99)=99,IF(IFERROR(SEARCH("PBT cand",L530),99)=99,IF(IFERROR(SEARCH("PBT",L530),99)=99,IF(IFERROR(SEARCH("persistent, bioackumulative and toxic properties",K530),99)=99,0,Scoring!$E$3),Scoring!$E$3),Scoring!$E$7),Scoring!$E$3),Scoring!$E$5),Scoring!$E$6),Scoring!$E$3)</f>
        <v>0</v>
      </c>
      <c r="W530" s="78">
        <f>IF(IFERROR(SEARCH("vPvB",P530),99)=99,IF(IFERROR(SEARCH("suspected pbt/vPvB",S530),99)=99,IF(IFERROR(SEARCH("vPvB",S530),99)=99,IF(IFERROR(SEARCH("concluded to be a vPvB",S530),99)=99,IF(IFERROR(SEARCH("identified as vPvB",K530),99)=99,IF(IFERROR(SEARCH("concluded to be a vPvB",K530),99)=99,IF(IFERROR(SEARCH("concluded to be both pbt and vPvB",S530),99)=99,IF(IFERROR(SEARCH("concluded to be both pbt and vPvB",K530),99)=99,0,Scoring!$E$5),Scoring!$E$5),Scoring!$E$5),Scoring!$E$5),Scoring!$E$5),Scoring!$E$4),Scoring!$E$6),Scoring!$E$4)</f>
        <v>0</v>
      </c>
      <c r="X530" s="78">
        <f>IF(IFERROR(SEARCH("H410",N530),99)=99,IF(IFERROR(SEARCH("H410",O530),99)=99,IF(IFERROR(SEARCH("H410",Q530),99)=99,IF(IFERROR(SEARCH("H410",M530),99)=99,IF(IFERROR(SEARCH("H410",R530),99)=99,IF(IFERROR(SEARCH("H411",N530),99)=99,IF(IFERROR(SEARCH("H411",O530),99)=99,IF(IFERROR(SEARCH("H411",Q530),99)=99,IF(IFERROR(SEARCH("H411",M530),99)=99,IF(IFERROR(SEARCH("H411",R530),99)=99,IF(IFERROR(SEARCH("H413",N530),99)=99,IF(IFERROR(SEARCH("H413",O530),99)=99,IF(IFERROR(SEARCH("H413",Q530),99)=99,IF(IFERROR(SEARCH("H413",M530),99)=99,IF(IFERROR(SEARCH("H413",R530),99)=99,IF(IFERROR(SEARCH("H412",N530),99)=99,IF(IFERROR(SEARCH("H412",O530),99)=99,IF(IFERROR(SEARCH("H412",Q530),99)=99,IF(IFERROR(SEARCH("H412",M530),99)=99,IF(IFERROR(SEARCH("H412",R530),99)=99,0,Scoring!$E$2),Scoring!$E$2),Scoring!$E$2),Scoring!$E$2),Scoring!$E$2),Scoring!$E$2),Scoring!$E$2),Scoring!$E$2),Scoring!$E$2),Scoring!$E$2),Scoring!$E$2),Scoring!$E$2),Scoring!$E$2),Scoring!$E$2),Scoring!$E$2),Scoring!$E$2),Scoring!$E$2),Scoring!$E$2),Scoring!$E$2),Scoring!$E$2)</f>
        <v>0</v>
      </c>
      <c r="Y530" s="78">
        <f>IF(IFERROR(SEARCH("CMR",K530),99)=99,IF(IFERROR(SEARCH("Suspected CMR",S530),99)=99,IF(IFERROR(SEARCH("CMR",S530),99)=99,0,Scoring!$E$8),Scoring!$E$9),Scoring!$E$8)</f>
        <v>3</v>
      </c>
      <c r="Z530" s="78">
        <f>IF(IFERROR(SEARCH("H350",N530),99)=99,IF(IFERROR(SEARCH("H350",O530),99)=99,IF(IFERROR(SEARCH("H350",Q530),99)=99,IF(IFERROR(SEARCH("H350",M530),99)=99,IF(IFERROR(SEARCH("H350",R530),99)=99,IF(IFERROR(SEARCH("H351",N530),99)=99,IF(IFERROR(SEARCH("H351",O530),99)=99,IF(IFERROR(SEARCH("H351",Q530),99)=99,IF(IFERROR(SEARCH("H351",M530),99)=99,IF(IFERROR(SEARCH("H351",R530),99)=99,IF(IFERROR(SEARCH("carcinogenic",P530),99)=99,IF(IFERROR(SEARCH("suspected carcinogenic",S530),99)=99,0,Scoring!$E$12),Scoring!$E$11),Scoring!$E$10),Scoring!$E$10),Scoring!$E$10),Scoring!$E$10),Scoring!$E$10),Scoring!$E$10),Scoring!$E$10),Scoring!$E$10),Scoring!$E$10),Scoring!$E$10)</f>
        <v>1</v>
      </c>
      <c r="AA530" s="78">
        <f>IF(IFERROR(SEARCH("H340",N530),99)=99,IF(IFERROR(SEARCH("H340",O530),99)=99,IF(IFERROR(SEARCH("H340",Q530),99)=99,IF(IFERROR(SEARCH("H340",M530),99)=99,IF(IFERROR(SEARCH("H340",R530),99)=99,IF(IFERROR(SEARCH("H341",N530),99)=99,IF(IFERROR(SEARCH("H341",O530),99)=99,IF(IFERROR(SEARCH("H341",Q530),99)=99,IF(IFERROR(SEARCH("H341",M530),99)=99,IF(IFERROR(SEARCH("H341",R530),99)=99,IF(IFERROR(SEARCH("mutagenic",P530),99)=99,IF(IFERROR(SEARCH("suspected mutagenic",S530),99)=99,0,Scoring!$E$15),Scoring!$E$14),Scoring!$E$13),Scoring!$E$13),Scoring!$E$13),Scoring!$E$13),Scoring!$E$13),Scoring!$E$13),Scoring!$E$13),Scoring!$E$13),Scoring!$E$13),Scoring!$E$13)</f>
        <v>0</v>
      </c>
      <c r="AB530" s="78">
        <f>IF(IFERROR(SEARCH("H360",N530),99)=99,IF(IFERROR(SEARCH("H360",O530),99)=99,IF(IFERROR(SEARCH("H360",Q530),99)=99,IF(IFERROR(SEARCH("H360",M530),99)=99,IF(IFERROR(SEARCH("H360",R530),99)=99,IF(IFERROR(SEARCH("H361",N530),99)=99,IF(IFERROR(SEARCH("H361",O530),99)=99,IF(IFERROR(SEARCH("H361",Q530),99)=99,IF(IFERROR(SEARCH("H361",M530),99)=99,IF(IFERROR(SEARCH("H361",R530),99)=99,IF(IFERROR(SEARCH("reproduction",P530),99)=99,IF(IFERROR(SEARCH("suspected reprotoxic",S530),99)=99,IF(IFERROR(SEARCH("reprotoxic",S530),99)=99,IF(IFERROR(SEARCH("reprotoxic",K530),99)=99,0,Scoring!$E$18),Scoring!$E$18),Scoring!$E$19),Scoring!$E$17),Scoring!$E$16),Scoring!$E$16),Scoring!$E$16),Scoring!$E$16),Scoring!$E$16),Scoring!$E$16),Scoring!$E$16),Scoring!$E$16),Scoring!$E$16),Scoring!$E$16)</f>
        <v>1</v>
      </c>
      <c r="AC530" s="78">
        <f>IF(IFERROR(SEARCH("57f",L530),99)=99,IF(IFERROR(SEARCH("57(f)",P530),99)=99,0,Scoring!$E$20),Scoring!$E$20)</f>
        <v>0</v>
      </c>
      <c r="AD530" s="78">
        <f>IF(IFERROR(SEARCH("CAT1",T530),99)=99,IF(IFERROR(SEARCH("CAT2",T530),99)=99,IF(IFERROR(SEARCH("CAT3",T530),99)=99,IF(IFERROR(SEARCH("concluded to be endocrine",K530),99)=99,IF(IFERROR(SEARCH("categorised as endocrine",K530),99)=99,IF(IFERROR(SEARCH("endocrine disrupting",P530),99)=99,IF(IFERROR(SEARCH("endocrine disrupting",K530),99)=99,IF(IFERROR(SEARCH("suspected endocrine",S530),99)=99,IF(IFERROR(SEARCH("potential endocrine",S530),99)=99,0,Scoring!$E$25),Scoring!$E$25),Scoring!$E$24),Scoring!$E$24),Scoring!$E$24),Scoring!$E$24),Scoring!$E$23),Scoring!$E$22),Scoring!$E$21)</f>
        <v>0</v>
      </c>
      <c r="AE530" s="78">
        <f>IF(IFERROR(SEARCH("suspected sensitiser",S530),99)=99,IF(IFERROR(SEARCH("sensitiser",S530),99)=99,IF(IFERROR(SEARCH("other hazard based concern",S530),99)=99,0,Scoring!$E$28),Scoring!$E$26),Scoring!$E$27)</f>
        <v>0</v>
      </c>
      <c r="AF530" s="78">
        <f>IF(IFERROR(M530,1)=1,IF(IFERROR(N530,1)=1,IF(IFERROR(O530,1)=1,IF(IFERROR(Q530,1)=1,IF(IFERROR(R530,1)=1,IF(IFERROR(T530,1)=1,IF(IFERROR(K530,1)=1,IF(IFERROR(P530,1)=1,IF(IFERROR(S530,1)=1,Scoring!$E$29,0),0),0),0),0),0),0),0),0)</f>
        <v>0</v>
      </c>
      <c r="AG530" s="78">
        <f t="shared" si="47"/>
        <v>3</v>
      </c>
      <c r="AI530" s="93"/>
      <c r="AJ530" s="94"/>
      <c r="AK530" s="76"/>
      <c r="AL530" s="75"/>
      <c r="AN530" s="79"/>
      <c r="AO530" s="79"/>
      <c r="AP530" s="79"/>
      <c r="AQ530" s="79"/>
      <c r="AR530" s="79"/>
      <c r="AS530" s="78"/>
      <c r="AU530" s="79">
        <f>IF(IFERROR(F530,99)=99,IF(IFERROR(G530,99)=99,IF(IFERROR(H530,99)=99,IF(IFERROR(I530,99)=99,IF(IFERROR(E530,99)=99,IF(IFERROR(J530,99)=99,0,Scoring!$B$7),Scoring!$B$3),Scoring!$B$2),Scoring!$B$6),Scoring!$B$5),Scoring!$B$4)</f>
        <v>0.3</v>
      </c>
      <c r="AV530" s="78">
        <f t="shared" si="48"/>
        <v>0.89999999999999991</v>
      </c>
      <c r="AW530" s="78"/>
      <c r="AX530" s="66"/>
      <c r="AY530" s="78"/>
      <c r="AZ530" s="76"/>
      <c r="BA530" s="76"/>
      <c r="BB530" s="76"/>
    </row>
    <row r="531" spans="1:54" x14ac:dyDescent="0.25">
      <c r="A531" s="77" t="s">
        <v>6277</v>
      </c>
      <c r="B531" s="76" t="str">
        <f t="shared" si="49"/>
        <v>227-062-3</v>
      </c>
      <c r="C531" s="77" t="s">
        <v>1430</v>
      </c>
      <c r="D531" s="77" t="s">
        <v>1431</v>
      </c>
      <c r="E531" s="76" t="str">
        <f>IF(C531="-",IF(A531="-",VLOOKUP(D531,'sin-list 180320_update'!$C$2:$C$835,1,FALSE),VLOOKUP(A531,'sin-list 180320_update'!$A$2:$A$835,1,FALSE)),VLOOKUP(C531,'sin-list 180320_update'!$B$2:$B$835,1,FALSE))</f>
        <v>227-062-3</v>
      </c>
      <c r="F531" s="76" t="e">
        <f>IF($C531="-",IF($A531="-",VLOOKUP($D531,'REACH Bilaga XVII_update'!$A$5:$A$131,1,FALSE),VLOOKUP($A531,'REACH Bilaga XVII_update'!$C$5:$C$131,1,FALSE)),VLOOKUP($C531,'REACH Bilaga XVII_update'!$B$5:$B$131,1,FALSE))</f>
        <v>#N/A</v>
      </c>
      <c r="G531" s="76" t="e">
        <f>IF($C531="-",IF($A531="-",VLOOKUP($D531,' REACH Bilaga 59_update'!$A$5:$A$210,1,FALSE),VLOOKUP($A531,' REACH Bilaga 59_update'!$D$5:$D$210,1,FALSE)),VLOOKUP($C531,' REACH Bilaga 59_update'!$C$5:$C$210,1,FALSE))</f>
        <v>#N/A</v>
      </c>
      <c r="H531" s="76" t="e">
        <f>IF($C531="-",IF($A531="-",VLOOKUP($D531,'REACH Bilaga XIV_update'!$A$5:$A$110,1,FALSE),VLOOKUP($A531,'REACH Bilaga XIV_update'!$D$5:$D$110,1,FALSE)),VLOOKUP($C531,'REACH Bilaga XIV_update'!$C$5:$C$110,1,FALSE))</f>
        <v>#N/A</v>
      </c>
      <c r="I531" s="76" t="e">
        <f>IF($C531="-",IF($A531="-",VLOOKUP($D531,CoRAP_update!$A$5:$A$376,1,FALSE),VLOOKUP($A531,CoRAP_update!$D$5:$D$376,1,FALSE)),VLOOKUP($C531,CoRAP_update!$C$5:$C$376,1,FALSE))</f>
        <v>#N/A</v>
      </c>
      <c r="J531" s="76" t="e">
        <f>IF($C531="-",IF($A531="-",VLOOKUP($D531,EDC_update!$C$2:$C$450,1,FALSE),VLOOKUP($A531,EDC_update!$B$2:$B$450,1,FALSE)),VLOOKUP($C531,EDC_update!$L$2:$L$450,1,FALSE))</f>
        <v>#N/A</v>
      </c>
      <c r="K531" s="76" t="str">
        <f>IF($C531="-",IF($A531="-",IF(VLOOKUP($D531,'sin-list 180320_update'!$C$2:$S$835,3,FALSE)="",NA(),VLOOKUP($D531,'sin-list 180320_update'!$C$2:$S$835,3,FALSE)),IF(VLOOKUP($A531,'sin-list 180320_update'!$A$2:$S$835,5,FALSE)="",NA(),VLOOKUP($A531,'sin-list 180320_update'!$A$2:$S$835,5,FALSE))),IF(VLOOKUP($C531,'sin-list 180320_update'!$B$2:$S$835,4,FALSE)="",NA(),VLOOKUP($C531,'sin-list 180320_update'!$B$2:$S$835,4,FALSE)))</f>
        <v>Substance is agreed by RAC to be a classified CMR according to Annex VI of Regulation 1272/2008, however it is not yet formally included.</v>
      </c>
      <c r="L531" s="76" t="str">
        <f>IF($C531="-",IF($A531="-",VLOOKUP($D531,'sin-list 180320_update'!$C$2:$S$835,6,FALSE),VLOOKUP($A531,'sin-list 180320_update'!$A$2:$S$835,8,FALSE)),VLOOKUP($C531,'sin-list 180320_update'!$B$2:$S$835,7,FALSE))</f>
        <v>Carc. 1B Muta. 2Acute Tox. 4Acute Tox. 4Acute Tox. 4STOT RE 2Skin Corr. 1B Skin Sens. 1</v>
      </c>
      <c r="M531" s="76" t="str">
        <f>IF($C531="-",IF($A531="-",IF(VLOOKUP($D531,'sin-list 180320_update'!$C$2:$S$835,8,FALSE)="",NA(),VLOOKUP($D531,'sin-list 180320_update'!$C$2:$S$835,8,FALSE)),IF(VLOOKUP($A531,'sin-list 180320_update'!$A$2:$S$835,10,FALSE)="",NA(),VLOOKUP($A531,'sin-list 180320_update'!$A$2:$S$835,10,FALSE))),IF(VLOOKUP($C531,'sin-list 180320_update'!$B$2:$S$835,9,FALSE)="",NA(),VLOOKUP($C531,'sin-list 180320_update'!$B$2:$S$835,9,FALSE)))</f>
        <v>H350 H341 H332 H312 H302 H373(gastrointestin al tract, respiratory tract) H314H317</v>
      </c>
      <c r="N531" s="76" t="e">
        <f>IF($C531="-",IF($A531="-",IF(VLOOKUP($D531,'REACH Bilaga XVII_update'!$A$5:$E$131,4,FALSE)="",NA(),VLOOKUP($D531,'REACH Bilaga XVII_update'!$A$5:$E$131,4,FALSE)),IF(VLOOKUP($A531,'REACH Bilaga XVII_update'!$C$5:$D$131,2,FALSE)="",NA(),VLOOKUP($A531,'REACH Bilaga XVII_update'!$C$5:$D$131,2,FALSE))),IF(VLOOKUP($C531,'REACH Bilaga XVII_update'!$B$5:$D$131,3,FALSE)="",NA(),VLOOKUP($C531,'REACH Bilaga XVII_update'!$B$5:$D$131,3,FALSE)))</f>
        <v>#N/A</v>
      </c>
      <c r="O531" s="76" t="e">
        <f>IF($C531="-",IF($A531="-",IF(VLOOKUP($D531,' REACH Bilaga 59_update'!$A$5:$E$210,5,FALSE)="",NA(),VLOOKUP($D531,' REACH Bilaga 59_update'!$A$5:$E$210,5,FALSE)),IF(VLOOKUP($A531,' REACH Bilaga 59_update'!$D$5:$E$210,2,FALSE)="",NA(),VLOOKUP($A531,' REACH Bilaga 59_update'!$D$5:$E$210,2,FALSE))),IF(VLOOKUP($C531,' REACH Bilaga 59_update'!$C$5:$E$210,3,FALSE)="",NA(),VLOOKUP($C531,' REACH Bilaga 59_update'!$C$5:$E$210,3,FALSE)))</f>
        <v>#N/A</v>
      </c>
      <c r="P531" s="76" t="e">
        <f>IF(C531="-",IF(A531="-",IFERROR(VLOOKUP($D531,' REACH Bilaga 59_update'!$A$5:$F$210,MATCH(Sammanfattning!P$1,' REACH Bilaga 59_update'!$A$4:$F$4,0),FALSE),VLOOKUP($D531,'REACH Bilaga XIV_update'!$A$4:$H$110,MATCH(Sammanfattning!P$1,'REACH Bilaga XIV_update'!$A$4:$H$4,0),FALSE)),IFERROR(VLOOKUP($A531,' REACH Bilaga 59_update'!$D$5:$F$210,MATCH(Sammanfattning!P$1,' REACH Bilaga 59_update'!$D$4:$F$4,0),FALSE),VLOOKUP($A531,'REACH Bilaga XIV_update'!$D$4:$H$110,MATCH(Sammanfattning!P$1,'REACH Bilaga XIV_update'!$D$4:$H$4,0),FALSE))),IFERROR(VLOOKUP($C531,' REACH Bilaga 59_update'!$C$5:$F$210,MATCH(Sammanfattning!P$1,' REACH Bilaga 59_update'!$C$4:$F$4,0),FALSE),VLOOKUP($C531,'REACH Bilaga XIV_update'!$C$4:$H$110,MATCH(Sammanfattning!P$1,'REACH Bilaga XIV_update'!$C$4:$H$4,0),FALSE)))</f>
        <v>#N/A</v>
      </c>
      <c r="Q531" s="76" t="e">
        <f>IF($C531="-",IF($A531="-",IF(VLOOKUP($D531,'REACH Bilaga XIV_update'!$A$5:$I$110,9,FALSE)="",NA(),VLOOKUP($D531,'REACH Bilaga XIV_update'!$A$5:$I$110,9,FALSE)),IF(VLOOKUP($A531,'REACH Bilaga XIV_update'!$D$5:$I$110,6,FALSE)="",NA(),VLOOKUP($A531,'REACH Bilaga XIV_update'!$D$5:$I$110,6,FALSE))),IF(VLOOKUP($C531,'REACH Bilaga XIV_update'!$C$5:$I$110,7,FALSE)="",NA(),VLOOKUP($C531,'REACH Bilaga XIV_update'!$C$5:$I$110,7,FALSE)))</f>
        <v>#N/A</v>
      </c>
      <c r="R531" s="76" t="e">
        <f>IF($C531="-",IF($A531="-",IF(VLOOKUP($D531,CoRAP_update!$A$5:$O$376,15,FALSE)="",NA(),VLOOKUP($D531,CoRAP_update!$A$5:$O$376,15,FALSE)),IF(VLOOKUP($A531,CoRAP_update!$D$5:$O$376,12,FALSE)="",NA(),VLOOKUP($A531,CoRAP_update!$D$5:$O$376,12,FALSE))),IF(VLOOKUP($C531,CoRAP_update!$C$5:$O$376,13,FALSE)="",NA(),VLOOKUP($C531,CoRAP_update!$C$5:$O$376,13,FALSE)))</f>
        <v>#N/A</v>
      </c>
      <c r="S531" s="144" t="e">
        <f>IF($C531="-",IF($A531="-",VLOOKUP($D531,CoRAP_update!$A$5:$J$376,MATCH(Sammanfattning!S$1,CoRAP_update!$A$4:$J$4,0),FALSE),VLOOKUP($A531,CoRAP_update!$D$5:$J$376,MATCH(Sammanfattning!S$1,CoRAP_update!$D$4:$J$4,0),FALSE)),VLOOKUP($C531,CoRAP_update!$C$5:$J$376,MATCH(Sammanfattning!S$1,CoRAP_update!$C$4:$J$4,0),FALSE))</f>
        <v>#N/A</v>
      </c>
      <c r="T531" s="76" t="e">
        <f>IF($A531="-",VLOOKUP($D531,EDC_update!$C$2:$F$450,4,FALSE),VLOOKUP($A531,EDC_update!$B$2:$F$450,5,FALSE))</f>
        <v>#N/A</v>
      </c>
      <c r="V531" s="78">
        <f>IF(IFERROR(SEARCH("PBT",P531),99)=99,IF(IFERROR(SEARCH("suspected PBT",S531),99)=99,IF(IFERROR(SEARCH("concluded to be PBT",K531),99)=99,IF(IFERROR(SEARCH("PBT",S531),99)=99,IF(IFERROR(SEARCH("PBT cand",L531),99)=99,IF(IFERROR(SEARCH("PBT",L531),99)=99,IF(IFERROR(SEARCH("persistent, bioackumulative and toxic properties",K531),99)=99,0,Scoring!$E$3),Scoring!$E$3),Scoring!$E$7),Scoring!$E$3),Scoring!$E$5),Scoring!$E$6),Scoring!$E$3)</f>
        <v>0</v>
      </c>
      <c r="W531" s="78">
        <f>IF(IFERROR(SEARCH("vPvB",P531),99)=99,IF(IFERROR(SEARCH("suspected pbt/vPvB",S531),99)=99,IF(IFERROR(SEARCH("vPvB",S531),99)=99,IF(IFERROR(SEARCH("concluded to be a vPvB",S531),99)=99,IF(IFERROR(SEARCH("identified as vPvB",K531),99)=99,IF(IFERROR(SEARCH("concluded to be a vPvB",K531),99)=99,IF(IFERROR(SEARCH("concluded to be both pbt and vPvB",S531),99)=99,IF(IFERROR(SEARCH("concluded to be both pbt and vPvB",K531),99)=99,0,Scoring!$E$5),Scoring!$E$5),Scoring!$E$5),Scoring!$E$5),Scoring!$E$5),Scoring!$E$4),Scoring!$E$6),Scoring!$E$4)</f>
        <v>0</v>
      </c>
      <c r="X531" s="78">
        <f>IF(IFERROR(SEARCH("H410",N531),99)=99,IF(IFERROR(SEARCH("H410",O531),99)=99,IF(IFERROR(SEARCH("H410",Q531),99)=99,IF(IFERROR(SEARCH("H410",M531),99)=99,IF(IFERROR(SEARCH("H410",R531),99)=99,IF(IFERROR(SEARCH("H411",N531),99)=99,IF(IFERROR(SEARCH("H411",O531),99)=99,IF(IFERROR(SEARCH("H411",Q531),99)=99,IF(IFERROR(SEARCH("H411",M531),99)=99,IF(IFERROR(SEARCH("H411",R531),99)=99,IF(IFERROR(SEARCH("H413",N531),99)=99,IF(IFERROR(SEARCH("H413",O531),99)=99,IF(IFERROR(SEARCH("H413",Q531),99)=99,IF(IFERROR(SEARCH("H413",M531),99)=99,IF(IFERROR(SEARCH("H413",R531),99)=99,IF(IFERROR(SEARCH("H412",N531),99)=99,IF(IFERROR(SEARCH("H412",O531),99)=99,IF(IFERROR(SEARCH("H412",Q531),99)=99,IF(IFERROR(SEARCH("H412",M531),99)=99,IF(IFERROR(SEARCH("H412",R531),99)=99,0,Scoring!$E$2),Scoring!$E$2),Scoring!$E$2),Scoring!$E$2),Scoring!$E$2),Scoring!$E$2),Scoring!$E$2),Scoring!$E$2),Scoring!$E$2),Scoring!$E$2),Scoring!$E$2),Scoring!$E$2),Scoring!$E$2),Scoring!$E$2),Scoring!$E$2),Scoring!$E$2),Scoring!$E$2),Scoring!$E$2),Scoring!$E$2),Scoring!$E$2)</f>
        <v>0</v>
      </c>
      <c r="Y531" s="78">
        <f>IF(IFERROR(SEARCH("CMR",K531),99)=99,IF(IFERROR(SEARCH("Suspected CMR",S531),99)=99,IF(IFERROR(SEARCH("CMR",S531),99)=99,0,Scoring!$E$8),Scoring!$E$9),Scoring!$E$8)</f>
        <v>3</v>
      </c>
      <c r="Z531" s="78">
        <f>IF(IFERROR(SEARCH("H350",N531),99)=99,IF(IFERROR(SEARCH("H350",O531),99)=99,IF(IFERROR(SEARCH("H350",Q531),99)=99,IF(IFERROR(SEARCH("H350",M531),99)=99,IF(IFERROR(SEARCH("H350",R531),99)=99,IF(IFERROR(SEARCH("H351",N531),99)=99,IF(IFERROR(SEARCH("H351",O531),99)=99,IF(IFERROR(SEARCH("H351",Q531),99)=99,IF(IFERROR(SEARCH("H351",M531),99)=99,IF(IFERROR(SEARCH("H351",R531),99)=99,IF(IFERROR(SEARCH("carcinogenic",P531),99)=99,IF(IFERROR(SEARCH("suspected carcinogenic",S531),99)=99,0,Scoring!$E$12),Scoring!$E$11),Scoring!$E$10),Scoring!$E$10),Scoring!$E$10),Scoring!$E$10),Scoring!$E$10),Scoring!$E$10),Scoring!$E$10),Scoring!$E$10),Scoring!$E$10),Scoring!$E$10)</f>
        <v>1</v>
      </c>
      <c r="AA531" s="78">
        <f>IF(IFERROR(SEARCH("H340",N531),99)=99,IF(IFERROR(SEARCH("H340",O531),99)=99,IF(IFERROR(SEARCH("H340",Q531),99)=99,IF(IFERROR(SEARCH("H340",M531),99)=99,IF(IFERROR(SEARCH("H340",R531),99)=99,IF(IFERROR(SEARCH("H341",N531),99)=99,IF(IFERROR(SEARCH("H341",O531),99)=99,IF(IFERROR(SEARCH("H341",Q531),99)=99,IF(IFERROR(SEARCH("H341",M531),99)=99,IF(IFERROR(SEARCH("H341",R531),99)=99,IF(IFERROR(SEARCH("mutagenic",P531),99)=99,IF(IFERROR(SEARCH("suspected mutagenic",S531),99)=99,0,Scoring!$E$15),Scoring!$E$14),Scoring!$E$13),Scoring!$E$13),Scoring!$E$13),Scoring!$E$13),Scoring!$E$13),Scoring!$E$13),Scoring!$E$13),Scoring!$E$13),Scoring!$E$13),Scoring!$E$13)</f>
        <v>1</v>
      </c>
      <c r="AB531" s="78">
        <f>IF(IFERROR(SEARCH("H360",N531),99)=99,IF(IFERROR(SEARCH("H360",O531),99)=99,IF(IFERROR(SEARCH("H360",Q531),99)=99,IF(IFERROR(SEARCH("H360",M531),99)=99,IF(IFERROR(SEARCH("H360",R531),99)=99,IF(IFERROR(SEARCH("H361",N531),99)=99,IF(IFERROR(SEARCH("H361",O531),99)=99,IF(IFERROR(SEARCH("H361",Q531),99)=99,IF(IFERROR(SEARCH("H361",M531),99)=99,IF(IFERROR(SEARCH("H361",R531),99)=99,IF(IFERROR(SEARCH("reproduction",P531),99)=99,IF(IFERROR(SEARCH("suspected reprotoxic",S531),99)=99,IF(IFERROR(SEARCH("reprotoxic",S531),99)=99,IF(IFERROR(SEARCH("reprotoxic",K531),99)=99,0,Scoring!$E$18),Scoring!$E$18),Scoring!$E$19),Scoring!$E$17),Scoring!$E$16),Scoring!$E$16),Scoring!$E$16),Scoring!$E$16),Scoring!$E$16),Scoring!$E$16),Scoring!$E$16),Scoring!$E$16),Scoring!$E$16),Scoring!$E$16)</f>
        <v>0</v>
      </c>
      <c r="AC531" s="78">
        <f>IF(IFERROR(SEARCH("57f",L531),99)=99,IF(IFERROR(SEARCH("57(f)",P531),99)=99,0,Scoring!$E$20),Scoring!$E$20)</f>
        <v>0</v>
      </c>
      <c r="AD531" s="78">
        <f>IF(IFERROR(SEARCH("CAT1",T531),99)=99,IF(IFERROR(SEARCH("CAT2",T531),99)=99,IF(IFERROR(SEARCH("CAT3",T531),99)=99,IF(IFERROR(SEARCH("concluded to be endocrine",K531),99)=99,IF(IFERROR(SEARCH("categorised as endocrine",K531),99)=99,IF(IFERROR(SEARCH("endocrine disrupting",P531),99)=99,IF(IFERROR(SEARCH("endocrine disrupting",K531),99)=99,IF(IFERROR(SEARCH("suspected endocrine",S531),99)=99,IF(IFERROR(SEARCH("potential endocrine",S531),99)=99,0,Scoring!$E$25),Scoring!$E$25),Scoring!$E$24),Scoring!$E$24),Scoring!$E$24),Scoring!$E$24),Scoring!$E$23),Scoring!$E$22),Scoring!$E$21)</f>
        <v>0</v>
      </c>
      <c r="AE531" s="78">
        <f>IF(IFERROR(SEARCH("suspected sensitiser",S531),99)=99,IF(IFERROR(SEARCH("sensitiser",S531),99)=99,IF(IFERROR(SEARCH("other hazard based concern",S531),99)=99,0,Scoring!$E$28),Scoring!$E$26),Scoring!$E$27)</f>
        <v>0</v>
      </c>
      <c r="AF531" s="78">
        <f>IF(IFERROR(M531,1)=1,IF(IFERROR(N531,1)=1,IF(IFERROR(O531,1)=1,IF(IFERROR(Q531,1)=1,IF(IFERROR(R531,1)=1,IF(IFERROR(T531,1)=1,IF(IFERROR(K531,1)=1,IF(IFERROR(P531,1)=1,IF(IFERROR(S531,1)=1,Scoring!$E$29,0),0),0),0),0),0),0),0),0)</f>
        <v>0</v>
      </c>
      <c r="AG531" s="78">
        <f t="shared" si="47"/>
        <v>3</v>
      </c>
      <c r="AI531" s="93"/>
      <c r="AJ531" s="94"/>
      <c r="AK531" s="76"/>
      <c r="AL531" s="75"/>
      <c r="AN531" s="79"/>
      <c r="AO531" s="79"/>
      <c r="AP531" s="79"/>
      <c r="AQ531" s="79"/>
      <c r="AR531" s="79"/>
      <c r="AS531" s="78"/>
      <c r="AU531" s="79">
        <f>IF(IFERROR(F531,99)=99,IF(IFERROR(G531,99)=99,IF(IFERROR(H531,99)=99,IF(IFERROR(I531,99)=99,IF(IFERROR(E531,99)=99,IF(IFERROR(J531,99)=99,0,Scoring!$B$7),Scoring!$B$3),Scoring!$B$2),Scoring!$B$6),Scoring!$B$5),Scoring!$B$4)</f>
        <v>0.3</v>
      </c>
      <c r="AV531" s="78">
        <f t="shared" si="48"/>
        <v>0.89999999999999991</v>
      </c>
      <c r="AW531" s="78"/>
      <c r="AX531" s="66"/>
      <c r="AY531" s="78"/>
      <c r="AZ531" s="76"/>
      <c r="BA531" s="76"/>
      <c r="BB531" s="76"/>
    </row>
    <row r="532" spans="1:54" x14ac:dyDescent="0.25">
      <c r="A532" s="88">
        <v>1791337</v>
      </c>
      <c r="B532" s="76" t="str">
        <f t="shared" si="49"/>
        <v>229-879-0</v>
      </c>
      <c r="C532" s="77" t="s">
        <v>1859</v>
      </c>
      <c r="D532" s="77" t="s">
        <v>1860</v>
      </c>
      <c r="E532" s="76" t="str">
        <f>IF(C532="-",IF(A532="-",VLOOKUP(D532,'sin-list 180320_update'!$C$2:$C$835,1,FALSE),VLOOKUP(A532,'sin-list 180320_update'!$A$2:$A$835,1,FALSE)),VLOOKUP(C532,'sin-list 180320_update'!$B$2:$B$835,1,FALSE))</f>
        <v>229-879-0</v>
      </c>
      <c r="F532" s="76" t="e">
        <f>IF($C532="-",IF($A532="-",VLOOKUP($D532,'REACH Bilaga XVII_update'!$A$5:$A$131,1,FALSE),VLOOKUP($A532,'REACH Bilaga XVII_update'!$C$5:$C$131,1,FALSE)),VLOOKUP($C532,'REACH Bilaga XVII_update'!$B$5:$B$131,1,FALSE))</f>
        <v>#N/A</v>
      </c>
      <c r="G532" s="76" t="e">
        <f>IF($C532="-",IF($A532="-",VLOOKUP($D532,' REACH Bilaga 59_update'!$A$5:$A$210,1,FALSE),VLOOKUP($A532,' REACH Bilaga 59_update'!$D$5:$D$210,1,FALSE)),VLOOKUP($C532,' REACH Bilaga 59_update'!$C$5:$C$210,1,FALSE))</f>
        <v>#N/A</v>
      </c>
      <c r="H532" s="76" t="e">
        <f>IF($C532="-",IF($A532="-",VLOOKUP($D532,'REACH Bilaga XIV_update'!$A$5:$A$110,1,FALSE),VLOOKUP($A532,'REACH Bilaga XIV_update'!$D$5:$D$110,1,FALSE)),VLOOKUP($C532,'REACH Bilaga XIV_update'!$C$5:$C$110,1,FALSE))</f>
        <v>#N/A</v>
      </c>
      <c r="I532" s="76" t="e">
        <f>IF($C532="-",IF($A532="-",VLOOKUP($D532,CoRAP_update!$A$5:$A$376,1,FALSE),VLOOKUP($A532,CoRAP_update!$D$5:$D$376,1,FALSE)),VLOOKUP($C532,CoRAP_update!$C$5:$C$376,1,FALSE))</f>
        <v>#N/A</v>
      </c>
      <c r="J532" s="76" t="e">
        <f>IF($C532="-",IF($A532="-",VLOOKUP($D532,EDC_update!$C$2:$C$450,1,FALSE),VLOOKUP($A532,EDC_update!$B$2:$B$450,1,FALSE)),VLOOKUP($C532,EDC_update!$L$2:$L$450,1,FALSE))</f>
        <v>#N/A</v>
      </c>
      <c r="K532" s="76" t="str">
        <f>IF($C532="-",IF($A532="-",IF(VLOOKUP($D532,'sin-list 180320_update'!$C$2:$S$835,3,FALSE)="",NA(),VLOOKUP($D532,'sin-list 180320_update'!$C$2:$S$835,3,FALSE)),IF(VLOOKUP($A532,'sin-list 180320_update'!$A$2:$S$835,5,FALSE)="",NA(),VLOOKUP($A532,'sin-list 180320_update'!$A$2:$S$835,5,FALSE))),IF(VLOOKUP($C532,'sin-list 180320_update'!$B$2:$S$835,4,FALSE)="",NA(),VLOOKUP($C532,'sin-list 180320_update'!$B$2:$S$835,4,FALSE)))</f>
        <v>Classified CMR (Class I &amp; II) according to Annex 1 of Directive 67/548/EEC</v>
      </c>
      <c r="L532" s="76" t="str">
        <f>IF($C532="-",IF($A532="-",VLOOKUP($D532,'sin-list 180320_update'!$C$2:$S$835,6,FALSE),VLOOKUP($A532,'sin-list 180320_update'!$A$2:$S$835,8,FALSE)),VLOOKUP($C532,'sin-list 180320_update'!$B$2:$S$835,7,FALSE))</f>
        <v>Flam. Sol. 1
Carc. 1B
Acute Tox. 4 *</v>
      </c>
      <c r="M532" s="76" t="str">
        <f>IF($C532="-",IF($A532="-",IF(VLOOKUP($D532,'sin-list 180320_update'!$C$2:$S$835,8,FALSE)="",NA(),VLOOKUP($D532,'sin-list 180320_update'!$C$2:$S$835,8,FALSE)),IF(VLOOKUP($A532,'sin-list 180320_update'!$A$2:$S$835,10,FALSE)="",NA(),VLOOKUP($A532,'sin-list 180320_update'!$A$2:$S$835,10,FALSE))),IF(VLOOKUP($C532,'sin-list 180320_update'!$B$2:$S$835,9,FALSE)="",NA(),VLOOKUP($C532,'sin-list 180320_update'!$B$2:$S$835,9,FALSE)))</f>
        <v>H228
H350
H302</v>
      </c>
      <c r="N532" s="76" t="e">
        <f>IF($C532="-",IF($A532="-",IF(VLOOKUP($D532,'REACH Bilaga XVII_update'!$A$5:$E$131,4,FALSE)="",NA(),VLOOKUP($D532,'REACH Bilaga XVII_update'!$A$5:$E$131,4,FALSE)),IF(VLOOKUP($A532,'REACH Bilaga XVII_update'!$C$5:$D$131,2,FALSE)="",NA(),VLOOKUP($A532,'REACH Bilaga XVII_update'!$C$5:$D$131,2,FALSE))),IF(VLOOKUP($C532,'REACH Bilaga XVII_update'!$B$5:$D$131,3,FALSE)="",NA(),VLOOKUP($C532,'REACH Bilaga XVII_update'!$B$5:$D$131,3,FALSE)))</f>
        <v>#N/A</v>
      </c>
      <c r="O532" s="76" t="e">
        <f>IF($C532="-",IF($A532="-",IF(VLOOKUP($D532,' REACH Bilaga 59_update'!$A$5:$E$210,5,FALSE)="",NA(),VLOOKUP($D532,' REACH Bilaga 59_update'!$A$5:$E$210,5,FALSE)),IF(VLOOKUP($A532,' REACH Bilaga 59_update'!$D$5:$E$210,2,FALSE)="",NA(),VLOOKUP($A532,' REACH Bilaga 59_update'!$D$5:$E$210,2,FALSE))),IF(VLOOKUP($C532,' REACH Bilaga 59_update'!$C$5:$E$210,3,FALSE)="",NA(),VLOOKUP($C532,' REACH Bilaga 59_update'!$C$5:$E$210,3,FALSE)))</f>
        <v>#N/A</v>
      </c>
      <c r="P532" s="76" t="e">
        <f>IF(C532="-",IF(A532="-",IFERROR(VLOOKUP($D532,' REACH Bilaga 59_update'!$A$5:$F$210,MATCH(Sammanfattning!P$1,' REACH Bilaga 59_update'!$A$4:$F$4,0),FALSE),VLOOKUP($D532,'REACH Bilaga XIV_update'!$A$4:$H$110,MATCH(Sammanfattning!P$1,'REACH Bilaga XIV_update'!$A$4:$H$4,0),FALSE)),IFERROR(VLOOKUP($A532,' REACH Bilaga 59_update'!$D$5:$F$210,MATCH(Sammanfattning!P$1,' REACH Bilaga 59_update'!$D$4:$F$4,0),FALSE),VLOOKUP($A532,'REACH Bilaga XIV_update'!$D$4:$H$110,MATCH(Sammanfattning!P$1,'REACH Bilaga XIV_update'!$D$4:$H$4,0),FALSE))),IFERROR(VLOOKUP($C532,' REACH Bilaga 59_update'!$C$5:$F$210,MATCH(Sammanfattning!P$1,' REACH Bilaga 59_update'!$C$4:$F$4,0),FALSE),VLOOKUP($C532,'REACH Bilaga XIV_update'!$C$4:$H$110,MATCH(Sammanfattning!P$1,'REACH Bilaga XIV_update'!$C$4:$H$4,0),FALSE)))</f>
        <v>#N/A</v>
      </c>
      <c r="Q532" s="76" t="e">
        <f>IF($C532="-",IF($A532="-",IF(VLOOKUP($D532,'REACH Bilaga XIV_update'!$A$5:$I$110,9,FALSE)="",NA(),VLOOKUP($D532,'REACH Bilaga XIV_update'!$A$5:$I$110,9,FALSE)),IF(VLOOKUP($A532,'REACH Bilaga XIV_update'!$D$5:$I$110,6,FALSE)="",NA(),VLOOKUP($A532,'REACH Bilaga XIV_update'!$D$5:$I$110,6,FALSE))),IF(VLOOKUP($C532,'REACH Bilaga XIV_update'!$C$5:$I$110,7,FALSE)="",NA(),VLOOKUP($C532,'REACH Bilaga XIV_update'!$C$5:$I$110,7,FALSE)))</f>
        <v>#N/A</v>
      </c>
      <c r="R532" s="76" t="e">
        <f>IF($C532="-",IF($A532="-",IF(VLOOKUP($D532,CoRAP_update!$A$5:$O$376,15,FALSE)="",NA(),VLOOKUP($D532,CoRAP_update!$A$5:$O$376,15,FALSE)),IF(VLOOKUP($A532,CoRAP_update!$D$5:$O$376,12,FALSE)="",NA(),VLOOKUP($A532,CoRAP_update!$D$5:$O$376,12,FALSE))),IF(VLOOKUP($C532,CoRAP_update!$C$5:$O$376,13,FALSE)="",NA(),VLOOKUP($C532,CoRAP_update!$C$5:$O$376,13,FALSE)))</f>
        <v>#N/A</v>
      </c>
      <c r="S532" s="144" t="e">
        <f>IF($C532="-",IF($A532="-",VLOOKUP($D532,CoRAP_update!$A$5:$J$376,MATCH(Sammanfattning!S$1,CoRAP_update!$A$4:$J$4,0),FALSE),VLOOKUP($A532,CoRAP_update!$D$5:$J$376,MATCH(Sammanfattning!S$1,CoRAP_update!$D$4:$J$4,0),FALSE)),VLOOKUP($C532,CoRAP_update!$C$5:$J$376,MATCH(Sammanfattning!S$1,CoRAP_update!$C$4:$J$4,0),FALSE))</f>
        <v>#N/A</v>
      </c>
      <c r="T532" s="76" t="e">
        <f>IF($A532="-",VLOOKUP($D532,EDC_update!$C$2:$F$450,4,FALSE),VLOOKUP($A532,EDC_update!$B$2:$F$450,5,FALSE))</f>
        <v>#N/A</v>
      </c>
      <c r="V532" s="78">
        <f>IF(IFERROR(SEARCH("PBT",P532),99)=99,IF(IFERROR(SEARCH("suspected PBT",S532),99)=99,IF(IFERROR(SEARCH("concluded to be PBT",K532),99)=99,IF(IFERROR(SEARCH("PBT",S532),99)=99,IF(IFERROR(SEARCH("PBT cand",L532),99)=99,IF(IFERROR(SEARCH("PBT",L532),99)=99,IF(IFERROR(SEARCH("persistent, bioackumulative and toxic properties",K532),99)=99,0,Scoring!$E$3),Scoring!$E$3),Scoring!$E$7),Scoring!$E$3),Scoring!$E$5),Scoring!$E$6),Scoring!$E$3)</f>
        <v>0</v>
      </c>
      <c r="W532" s="78">
        <f>IF(IFERROR(SEARCH("vPvB",P532),99)=99,IF(IFERROR(SEARCH("suspected pbt/vPvB",S532),99)=99,IF(IFERROR(SEARCH("vPvB",S532),99)=99,IF(IFERROR(SEARCH("concluded to be a vPvB",S532),99)=99,IF(IFERROR(SEARCH("identified as vPvB",K532),99)=99,IF(IFERROR(SEARCH("concluded to be a vPvB",K532),99)=99,IF(IFERROR(SEARCH("concluded to be both pbt and vPvB",S532),99)=99,IF(IFERROR(SEARCH("concluded to be both pbt and vPvB",K532),99)=99,0,Scoring!$E$5),Scoring!$E$5),Scoring!$E$5),Scoring!$E$5),Scoring!$E$5),Scoring!$E$4),Scoring!$E$6),Scoring!$E$4)</f>
        <v>0</v>
      </c>
      <c r="X532" s="78">
        <f>IF(IFERROR(SEARCH("H410",N532),99)=99,IF(IFERROR(SEARCH("H410",O532),99)=99,IF(IFERROR(SEARCH("H410",Q532),99)=99,IF(IFERROR(SEARCH("H410",M532),99)=99,IF(IFERROR(SEARCH("H410",R532),99)=99,IF(IFERROR(SEARCH("H411",N532),99)=99,IF(IFERROR(SEARCH("H411",O532),99)=99,IF(IFERROR(SEARCH("H411",Q532),99)=99,IF(IFERROR(SEARCH("H411",M532),99)=99,IF(IFERROR(SEARCH("H411",R532),99)=99,IF(IFERROR(SEARCH("H413",N532),99)=99,IF(IFERROR(SEARCH("H413",O532),99)=99,IF(IFERROR(SEARCH("H413",Q532),99)=99,IF(IFERROR(SEARCH("H413",M532),99)=99,IF(IFERROR(SEARCH("H413",R532),99)=99,IF(IFERROR(SEARCH("H412",N532),99)=99,IF(IFERROR(SEARCH("H412",O532),99)=99,IF(IFERROR(SEARCH("H412",Q532),99)=99,IF(IFERROR(SEARCH("H412",M532),99)=99,IF(IFERROR(SEARCH("H412",R532),99)=99,0,Scoring!$E$2),Scoring!$E$2),Scoring!$E$2),Scoring!$E$2),Scoring!$E$2),Scoring!$E$2),Scoring!$E$2),Scoring!$E$2),Scoring!$E$2),Scoring!$E$2),Scoring!$E$2),Scoring!$E$2),Scoring!$E$2),Scoring!$E$2),Scoring!$E$2),Scoring!$E$2),Scoring!$E$2),Scoring!$E$2),Scoring!$E$2),Scoring!$E$2)</f>
        <v>0</v>
      </c>
      <c r="Y532" s="78">
        <f>IF(IFERROR(SEARCH("CMR",K532),99)=99,IF(IFERROR(SEARCH("Suspected CMR",S532),99)=99,IF(IFERROR(SEARCH("CMR",S532),99)=99,0,Scoring!$E$8),Scoring!$E$9),Scoring!$E$8)</f>
        <v>3</v>
      </c>
      <c r="Z532" s="78">
        <f>IF(IFERROR(SEARCH("H350",N532),99)=99,IF(IFERROR(SEARCH("H350",O532),99)=99,IF(IFERROR(SEARCH("H350",Q532),99)=99,IF(IFERROR(SEARCH("H350",M532),99)=99,IF(IFERROR(SEARCH("H350",R532),99)=99,IF(IFERROR(SEARCH("H351",N532),99)=99,IF(IFERROR(SEARCH("H351",O532),99)=99,IF(IFERROR(SEARCH("H351",Q532),99)=99,IF(IFERROR(SEARCH("H351",M532),99)=99,IF(IFERROR(SEARCH("H351",R532),99)=99,IF(IFERROR(SEARCH("carcinogenic",P532),99)=99,IF(IFERROR(SEARCH("suspected carcinogenic",S532),99)=99,0,Scoring!$E$12),Scoring!$E$11),Scoring!$E$10),Scoring!$E$10),Scoring!$E$10),Scoring!$E$10),Scoring!$E$10),Scoring!$E$10),Scoring!$E$10),Scoring!$E$10),Scoring!$E$10),Scoring!$E$10)</f>
        <v>1</v>
      </c>
      <c r="AA532" s="78">
        <f>IF(IFERROR(SEARCH("H340",N532),99)=99,IF(IFERROR(SEARCH("H340",O532),99)=99,IF(IFERROR(SEARCH("H340",Q532),99)=99,IF(IFERROR(SEARCH("H340",M532),99)=99,IF(IFERROR(SEARCH("H340",R532),99)=99,IF(IFERROR(SEARCH("H341",N532),99)=99,IF(IFERROR(SEARCH("H341",O532),99)=99,IF(IFERROR(SEARCH("H341",Q532),99)=99,IF(IFERROR(SEARCH("H341",M532),99)=99,IF(IFERROR(SEARCH("H341",R532),99)=99,IF(IFERROR(SEARCH("mutagenic",P532),99)=99,IF(IFERROR(SEARCH("suspected mutagenic",S532),99)=99,0,Scoring!$E$15),Scoring!$E$14),Scoring!$E$13),Scoring!$E$13),Scoring!$E$13),Scoring!$E$13),Scoring!$E$13),Scoring!$E$13),Scoring!$E$13),Scoring!$E$13),Scoring!$E$13),Scoring!$E$13)</f>
        <v>0</v>
      </c>
      <c r="AB532" s="78">
        <f>IF(IFERROR(SEARCH("H360",N532),99)=99,IF(IFERROR(SEARCH("H360",O532),99)=99,IF(IFERROR(SEARCH("H360",Q532),99)=99,IF(IFERROR(SEARCH("H360",M532),99)=99,IF(IFERROR(SEARCH("H360",R532),99)=99,IF(IFERROR(SEARCH("H361",N532),99)=99,IF(IFERROR(SEARCH("H361",O532),99)=99,IF(IFERROR(SEARCH("H361",Q532),99)=99,IF(IFERROR(SEARCH("H361",M532),99)=99,IF(IFERROR(SEARCH("H361",R532),99)=99,IF(IFERROR(SEARCH("reproduction",P532),99)=99,IF(IFERROR(SEARCH("suspected reprotoxic",S532),99)=99,IF(IFERROR(SEARCH("reprotoxic",S532),99)=99,IF(IFERROR(SEARCH("reprotoxic",K532),99)=99,0,Scoring!$E$18),Scoring!$E$18),Scoring!$E$19),Scoring!$E$17),Scoring!$E$16),Scoring!$E$16),Scoring!$E$16),Scoring!$E$16),Scoring!$E$16),Scoring!$E$16),Scoring!$E$16),Scoring!$E$16),Scoring!$E$16),Scoring!$E$16)</f>
        <v>0</v>
      </c>
      <c r="AC532" s="78">
        <f>IF(IFERROR(SEARCH("57f",L532),99)=99,IF(IFERROR(SEARCH("57(f)",P532),99)=99,0,Scoring!$E$20),Scoring!$E$20)</f>
        <v>0</v>
      </c>
      <c r="AD532" s="78">
        <f>IF(IFERROR(SEARCH("CAT1",T532),99)=99,IF(IFERROR(SEARCH("CAT2",T532),99)=99,IF(IFERROR(SEARCH("CAT3",T532),99)=99,IF(IFERROR(SEARCH("concluded to be endocrine",K532),99)=99,IF(IFERROR(SEARCH("categorised as endocrine",K532),99)=99,IF(IFERROR(SEARCH("endocrine disrupting",P532),99)=99,IF(IFERROR(SEARCH("endocrine disrupting",K532),99)=99,IF(IFERROR(SEARCH("suspected endocrine",S532),99)=99,IF(IFERROR(SEARCH("potential endocrine",S532),99)=99,0,Scoring!$E$25),Scoring!$E$25),Scoring!$E$24),Scoring!$E$24),Scoring!$E$24),Scoring!$E$24),Scoring!$E$23),Scoring!$E$22),Scoring!$E$21)</f>
        <v>0</v>
      </c>
      <c r="AE532" s="78">
        <f>IF(IFERROR(SEARCH("suspected sensitiser",S532),99)=99,IF(IFERROR(SEARCH("sensitiser",S532),99)=99,IF(IFERROR(SEARCH("other hazard based concern",S532),99)=99,0,Scoring!$E$28),Scoring!$E$26),Scoring!$E$27)</f>
        <v>0</v>
      </c>
      <c r="AF532" s="78">
        <f>IF(IFERROR(M532,1)=1,IF(IFERROR(N532,1)=1,IF(IFERROR(O532,1)=1,IF(IFERROR(Q532,1)=1,IF(IFERROR(R532,1)=1,IF(IFERROR(T532,1)=1,IF(IFERROR(K532,1)=1,IF(IFERROR(P532,1)=1,IF(IFERROR(S532,1)=1,Scoring!$E$29,0),0),0),0),0),0),0),0),0)</f>
        <v>0</v>
      </c>
      <c r="AG532" s="78">
        <f t="shared" si="47"/>
        <v>3</v>
      </c>
      <c r="AI532" s="93"/>
      <c r="AJ532" s="94"/>
      <c r="AK532" s="76"/>
      <c r="AL532" s="75"/>
      <c r="AN532" s="79"/>
      <c r="AO532" s="79"/>
      <c r="AP532" s="79"/>
      <c r="AQ532" s="79"/>
      <c r="AR532" s="79"/>
      <c r="AS532" s="78"/>
      <c r="AU532" s="79">
        <f>IF(IFERROR(F532,99)=99,IF(IFERROR(G532,99)=99,IF(IFERROR(H532,99)=99,IF(IFERROR(I532,99)=99,IF(IFERROR(E532,99)=99,IF(IFERROR(J532,99)=99,0,Scoring!$B$7),Scoring!$B$3),Scoring!$B$2),Scoring!$B$6),Scoring!$B$5),Scoring!$B$4)</f>
        <v>0.3</v>
      </c>
      <c r="AV532" s="78">
        <f t="shared" si="48"/>
        <v>0.89999999999999991</v>
      </c>
      <c r="AW532" s="78"/>
      <c r="AX532" s="66"/>
      <c r="AY532" s="78"/>
      <c r="AZ532" s="76"/>
      <c r="BA532" s="76"/>
      <c r="BB532" s="76"/>
    </row>
    <row r="533" spans="1:54" x14ac:dyDescent="0.25">
      <c r="A533" s="88" t="s">
        <v>3038</v>
      </c>
      <c r="B533" s="76" t="str">
        <f t="shared" si="49"/>
        <v>231-556-4</v>
      </c>
      <c r="C533" s="77" t="s">
        <v>2202</v>
      </c>
      <c r="D533" s="77" t="s">
        <v>2936</v>
      </c>
      <c r="E533" s="76" t="str">
        <f>IF(C533="-",IF(A533="-",VLOOKUP(D533,'sin-list 180320_update'!$C$2:$C$835,1,FALSE),VLOOKUP(A533,'sin-list 180320_update'!$A$2:$A$835,1,FALSE)),VLOOKUP(C533,'sin-list 180320_update'!$B$2:$B$835,1,FALSE))</f>
        <v>231-556-4</v>
      </c>
      <c r="F533" s="76" t="e">
        <f>IF($C533="-",IF($A533="-",VLOOKUP($D533,'REACH Bilaga XVII_update'!$A$5:$A$131,1,FALSE),VLOOKUP($A533,'REACH Bilaga XVII_update'!$C$5:$C$131,1,FALSE)),VLOOKUP($C533,'REACH Bilaga XVII_update'!$B$5:$B$131,1,FALSE))</f>
        <v>#N/A</v>
      </c>
      <c r="G533" s="76" t="str">
        <f>IF($C533="-",IF($A533="-",VLOOKUP($D533,' REACH Bilaga 59_update'!$A$5:$A$210,1,FALSE),VLOOKUP($A533,' REACH Bilaga 59_update'!$D$5:$D$210,1,FALSE)),VLOOKUP($C533,' REACH Bilaga 59_update'!$C$5:$C$210,1,FALSE))</f>
        <v>231-556-4</v>
      </c>
      <c r="H533" s="76" t="str">
        <f>IF($C533="-",IF($A533="-",VLOOKUP($D533,'REACH Bilaga XIV_update'!$A$5:$A$110,1,FALSE),VLOOKUP($A533,'REACH Bilaga XIV_update'!$D$5:$D$110,1,FALSE)),VLOOKUP($C533,'REACH Bilaga XIV_update'!$C$5:$C$110,1,FALSE))</f>
        <v>231-556-4</v>
      </c>
      <c r="I533" s="76" t="e">
        <f>IF($C533="-",IF($A533="-",VLOOKUP($D533,CoRAP_update!$A$5:$A$376,1,FALSE),VLOOKUP($A533,CoRAP_update!$D$5:$D$376,1,FALSE)),VLOOKUP($C533,CoRAP_update!$C$5:$C$376,1,FALSE))</f>
        <v>#N/A</v>
      </c>
      <c r="J533" s="76" t="e">
        <f>IF($C533="-",IF($A533="-",VLOOKUP($D533,EDC_update!$C$2:$C$450,1,FALSE),VLOOKUP($A533,EDC_update!$B$2:$B$450,1,FALSE)),VLOOKUP($C533,EDC_update!$L$2:$L$450,1,FALSE))</f>
        <v>#N/A</v>
      </c>
      <c r="K533" s="76" t="str">
        <f>IF($C533="-",IF($A533="-",IF(VLOOKUP($D533,'sin-list 180320_update'!$C$2:$S$835,3,FALSE)="",NA(),VLOOKUP($D533,'sin-list 180320_update'!$C$2:$S$835,3,FALSE)),IF(VLOOKUP($A533,'sin-list 180320_update'!$A$2:$S$835,5,FALSE)="",NA(),VLOOKUP($A533,'sin-list 180320_update'!$A$2:$S$835,5,FALSE))),IF(VLOOKUP($C533,'sin-list 180320_update'!$B$2:$S$835,4,FALSE)="",NA(),VLOOKUP($C533,'sin-list 180320_update'!$B$2:$S$835,4,FALSE)))</f>
        <v>Classified CMR according to Annex VI of Regulation 1272/2008</v>
      </c>
      <c r="L533" s="76" t="str">
        <f>IF($C533="-",IF($A533="-",VLOOKUP($D533,'sin-list 180320_update'!$C$2:$S$835,6,FALSE),VLOOKUP($A533,'sin-list 180320_update'!$A$2:$S$835,8,FALSE)),VLOOKUP($C533,'sin-list 180320_update'!$B$2:$S$835,7,FALSE))</f>
        <v>Oxid. Sol. 3
Repr. 1B
Acute Tox. 4 *
STOT SE 3
Eye Dam. 1</v>
      </c>
      <c r="M533" s="76" t="str">
        <f>IF($C533="-",IF($A533="-",IF(VLOOKUP($D533,'sin-list 180320_update'!$C$2:$S$835,8,FALSE)="",NA(),VLOOKUP($D533,'sin-list 180320_update'!$C$2:$S$835,8,FALSE)),IF(VLOOKUP($A533,'sin-list 180320_update'!$A$2:$S$835,10,FALSE)="",NA(),VLOOKUP($A533,'sin-list 180320_update'!$A$2:$S$835,10,FALSE))),IF(VLOOKUP($C533,'sin-list 180320_update'!$B$2:$S$835,9,FALSE)="",NA(),VLOOKUP($C533,'sin-list 180320_update'!$B$2:$S$835,9,FALSE)))</f>
        <v>H272
H360Df
H302
H335
H318</v>
      </c>
      <c r="N533" s="76" t="e">
        <f>IF($C533="-",IF($A533="-",IF(VLOOKUP($D533,'REACH Bilaga XVII_update'!$A$5:$E$131,4,FALSE)="",NA(),VLOOKUP($D533,'REACH Bilaga XVII_update'!$A$5:$E$131,4,FALSE)),IF(VLOOKUP($A533,'REACH Bilaga XVII_update'!$C$5:$D$131,2,FALSE)="",NA(),VLOOKUP($A533,'REACH Bilaga XVII_update'!$C$5:$D$131,2,FALSE))),IF(VLOOKUP($C533,'REACH Bilaga XVII_update'!$B$5:$D$131,3,FALSE)="",NA(),VLOOKUP($C533,'REACH Bilaga XVII_update'!$B$5:$D$131,3,FALSE)))</f>
        <v>#N/A</v>
      </c>
      <c r="O533" s="76" t="str">
        <f>IF($C533="-",IF($A533="-",IF(VLOOKUP($D533,' REACH Bilaga 59_update'!$A$5:$E$210,5,FALSE)="",NA(),VLOOKUP($D533,' REACH Bilaga 59_update'!$A$5:$E$210,5,FALSE)),IF(VLOOKUP($A533,' REACH Bilaga 59_update'!$D$5:$E$210,2,FALSE)="",NA(),VLOOKUP($A533,' REACH Bilaga 59_update'!$D$5:$E$210,2,FALSE))),IF(VLOOKUP($C533,' REACH Bilaga 59_update'!$C$5:$E$210,3,FALSE)="",NA(),VLOOKUP($C533,' REACH Bilaga 59_update'!$C$5:$E$210,3,FALSE)))</f>
        <v>H272
H360Df
H302
H335
H318</v>
      </c>
      <c r="P533" s="76" t="str">
        <f>IF(C533="-",IF(A533="-",IFERROR(VLOOKUP($D533,' REACH Bilaga 59_update'!$A$5:$F$210,MATCH(Sammanfattning!P$1,' REACH Bilaga 59_update'!$A$4:$F$4,0),FALSE),VLOOKUP($D533,'REACH Bilaga XIV_update'!$A$4:$H$110,MATCH(Sammanfattning!P$1,'REACH Bilaga XIV_update'!$A$4:$H$4,0),FALSE)),IFERROR(VLOOKUP($A533,' REACH Bilaga 59_update'!$D$5:$F$210,MATCH(Sammanfattning!P$1,' REACH Bilaga 59_update'!$D$4:$F$4,0),FALSE),VLOOKUP($A533,'REACH Bilaga XIV_update'!$D$4:$H$110,MATCH(Sammanfattning!P$1,'REACH Bilaga XIV_update'!$D$4:$H$4,0),FALSE))),IFERROR(VLOOKUP($C533,' REACH Bilaga 59_update'!$C$5:$F$210,MATCH(Sammanfattning!P$1,' REACH Bilaga 59_update'!$C$4:$F$4,0),FALSE),VLOOKUP($C533,'REACH Bilaga XIV_update'!$C$4:$H$110,MATCH(Sammanfattning!P$1,'REACH Bilaga XIV_update'!$C$4:$H$4,0),FALSE)))</f>
        <v>Toxic for reproduction (Article 57c)</v>
      </c>
      <c r="Q533" s="76" t="str">
        <f>IF($C533="-",IF($A533="-",IF(VLOOKUP($D533,'REACH Bilaga XIV_update'!$A$5:$I$110,9,FALSE)="",NA(),VLOOKUP($D533,'REACH Bilaga XIV_update'!$A$5:$I$110,9,FALSE)),IF(VLOOKUP($A533,'REACH Bilaga XIV_update'!$D$5:$I$110,6,FALSE)="",NA(),VLOOKUP($A533,'REACH Bilaga XIV_update'!$D$5:$I$110,6,FALSE))),IF(VLOOKUP($C533,'REACH Bilaga XIV_update'!$C$5:$I$110,7,FALSE)="",NA(),VLOOKUP($C533,'REACH Bilaga XIV_update'!$C$5:$I$110,7,FALSE)))</f>
        <v>H272
H360Df
H302
H335
H318</v>
      </c>
      <c r="R533" s="76" t="e">
        <f>IF($C533="-",IF($A533="-",IF(VLOOKUP($D533,CoRAP_update!$A$5:$O$376,15,FALSE)="",NA(),VLOOKUP($D533,CoRAP_update!$A$5:$O$376,15,FALSE)),IF(VLOOKUP($A533,CoRAP_update!$D$5:$O$376,12,FALSE)="",NA(),VLOOKUP($A533,CoRAP_update!$D$5:$O$376,12,FALSE))),IF(VLOOKUP($C533,CoRAP_update!$C$5:$O$376,13,FALSE)="",NA(),VLOOKUP($C533,CoRAP_update!$C$5:$O$376,13,FALSE)))</f>
        <v>#N/A</v>
      </c>
      <c r="S533" s="144" t="e">
        <f>IF($C533="-",IF($A533="-",VLOOKUP($D533,CoRAP_update!$A$5:$J$376,MATCH(Sammanfattning!S$1,CoRAP_update!$A$4:$J$4,0),FALSE),VLOOKUP($A533,CoRAP_update!$D$5:$J$376,MATCH(Sammanfattning!S$1,CoRAP_update!$D$4:$J$4,0),FALSE)),VLOOKUP($C533,CoRAP_update!$C$5:$J$376,MATCH(Sammanfattning!S$1,CoRAP_update!$C$4:$J$4,0),FALSE))</f>
        <v>#N/A</v>
      </c>
      <c r="T533" s="76" t="e">
        <f>IF($A533="-",VLOOKUP($D533,EDC_update!$C$2:$F$450,4,FALSE),VLOOKUP($A533,EDC_update!$B$2:$F$450,5,FALSE))</f>
        <v>#N/A</v>
      </c>
      <c r="V533" s="78">
        <f>IF(IFERROR(SEARCH("PBT",P533),99)=99,IF(IFERROR(SEARCH("suspected PBT",S533),99)=99,IF(IFERROR(SEARCH("concluded to be PBT",K533),99)=99,IF(IFERROR(SEARCH("PBT",S533),99)=99,IF(IFERROR(SEARCH("PBT cand",L533),99)=99,IF(IFERROR(SEARCH("PBT",L533),99)=99,IF(IFERROR(SEARCH("persistent, bioackumulative and toxic properties",K533),99)=99,0,Scoring!$E$3),Scoring!$E$3),Scoring!$E$7),Scoring!$E$3),Scoring!$E$5),Scoring!$E$6),Scoring!$E$3)</f>
        <v>0</v>
      </c>
      <c r="W533" s="78">
        <f>IF(IFERROR(SEARCH("vPvB",P533),99)=99,IF(IFERROR(SEARCH("suspected pbt/vPvB",S533),99)=99,IF(IFERROR(SEARCH("vPvB",S533),99)=99,IF(IFERROR(SEARCH("concluded to be a vPvB",S533),99)=99,IF(IFERROR(SEARCH("identified as vPvB",K533),99)=99,IF(IFERROR(SEARCH("concluded to be a vPvB",K533),99)=99,IF(IFERROR(SEARCH("concluded to be both pbt and vPvB",S533),99)=99,IF(IFERROR(SEARCH("concluded to be both pbt and vPvB",K533),99)=99,0,Scoring!$E$5),Scoring!$E$5),Scoring!$E$5),Scoring!$E$5),Scoring!$E$5),Scoring!$E$4),Scoring!$E$6),Scoring!$E$4)</f>
        <v>0</v>
      </c>
      <c r="X533" s="78">
        <f>IF(IFERROR(SEARCH("H410",N533),99)=99,IF(IFERROR(SEARCH("H410",O533),99)=99,IF(IFERROR(SEARCH("H410",Q533),99)=99,IF(IFERROR(SEARCH("H410",M533),99)=99,IF(IFERROR(SEARCH("H410",R533),99)=99,IF(IFERROR(SEARCH("H411",N533),99)=99,IF(IFERROR(SEARCH("H411",O533),99)=99,IF(IFERROR(SEARCH("H411",Q533),99)=99,IF(IFERROR(SEARCH("H411",M533),99)=99,IF(IFERROR(SEARCH("H411",R533),99)=99,IF(IFERROR(SEARCH("H413",N533),99)=99,IF(IFERROR(SEARCH("H413",O533),99)=99,IF(IFERROR(SEARCH("H413",Q533),99)=99,IF(IFERROR(SEARCH("H413",M533),99)=99,IF(IFERROR(SEARCH("H413",R533),99)=99,IF(IFERROR(SEARCH("H412",N533),99)=99,IF(IFERROR(SEARCH("H412",O533),99)=99,IF(IFERROR(SEARCH("H412",Q533),99)=99,IF(IFERROR(SEARCH("H412",M533),99)=99,IF(IFERROR(SEARCH("H412",R533),99)=99,0,Scoring!$E$2),Scoring!$E$2),Scoring!$E$2),Scoring!$E$2),Scoring!$E$2),Scoring!$E$2),Scoring!$E$2),Scoring!$E$2),Scoring!$E$2),Scoring!$E$2),Scoring!$E$2),Scoring!$E$2),Scoring!$E$2),Scoring!$E$2),Scoring!$E$2),Scoring!$E$2),Scoring!$E$2),Scoring!$E$2),Scoring!$E$2),Scoring!$E$2)</f>
        <v>0</v>
      </c>
      <c r="Y533" s="78">
        <f>IF(IFERROR(SEARCH("CMR",K533),99)=99,IF(IFERROR(SEARCH("Suspected CMR",S533),99)=99,IF(IFERROR(SEARCH("CMR",S533),99)=99,0,Scoring!$E$8),Scoring!$E$9),Scoring!$E$8)</f>
        <v>3</v>
      </c>
      <c r="Z533" s="78">
        <f>IF(IFERROR(SEARCH("H350",N533),99)=99,IF(IFERROR(SEARCH("H350",O533),99)=99,IF(IFERROR(SEARCH("H350",Q533),99)=99,IF(IFERROR(SEARCH("H350",M533),99)=99,IF(IFERROR(SEARCH("H350",R533),99)=99,IF(IFERROR(SEARCH("H351",N533),99)=99,IF(IFERROR(SEARCH("H351",O533),99)=99,IF(IFERROR(SEARCH("H351",Q533),99)=99,IF(IFERROR(SEARCH("H351",M533),99)=99,IF(IFERROR(SEARCH("H351",R533),99)=99,IF(IFERROR(SEARCH("carcinogenic",P533),99)=99,IF(IFERROR(SEARCH("suspected carcinogenic",S533),99)=99,0,Scoring!$E$12),Scoring!$E$11),Scoring!$E$10),Scoring!$E$10),Scoring!$E$10),Scoring!$E$10),Scoring!$E$10),Scoring!$E$10),Scoring!$E$10),Scoring!$E$10),Scoring!$E$10),Scoring!$E$10)</f>
        <v>0</v>
      </c>
      <c r="AA533" s="78">
        <f>IF(IFERROR(SEARCH("H340",N533),99)=99,IF(IFERROR(SEARCH("H340",O533),99)=99,IF(IFERROR(SEARCH("H340",Q533),99)=99,IF(IFERROR(SEARCH("H340",M533),99)=99,IF(IFERROR(SEARCH("H340",R533),99)=99,IF(IFERROR(SEARCH("H341",N533),99)=99,IF(IFERROR(SEARCH("H341",O533),99)=99,IF(IFERROR(SEARCH("H341",Q533),99)=99,IF(IFERROR(SEARCH("H341",M533),99)=99,IF(IFERROR(SEARCH("H341",R533),99)=99,IF(IFERROR(SEARCH("mutagenic",P533),99)=99,IF(IFERROR(SEARCH("suspected mutagenic",S533),99)=99,0,Scoring!$E$15),Scoring!$E$14),Scoring!$E$13),Scoring!$E$13),Scoring!$E$13),Scoring!$E$13),Scoring!$E$13),Scoring!$E$13),Scoring!$E$13),Scoring!$E$13),Scoring!$E$13),Scoring!$E$13)</f>
        <v>0</v>
      </c>
      <c r="AB533" s="78">
        <f>IF(IFERROR(SEARCH("H360",N533),99)=99,IF(IFERROR(SEARCH("H360",O533),99)=99,IF(IFERROR(SEARCH("H360",Q533),99)=99,IF(IFERROR(SEARCH("H360",M533),99)=99,IF(IFERROR(SEARCH("H360",R533),99)=99,IF(IFERROR(SEARCH("H361",N533),99)=99,IF(IFERROR(SEARCH("H361",O533),99)=99,IF(IFERROR(SEARCH("H361",Q533),99)=99,IF(IFERROR(SEARCH("H361",M533),99)=99,IF(IFERROR(SEARCH("H361",R533),99)=99,IF(IFERROR(SEARCH("reproduction",P533),99)=99,IF(IFERROR(SEARCH("suspected reprotoxic",S533),99)=99,IF(IFERROR(SEARCH("reprotoxic",S533),99)=99,IF(IFERROR(SEARCH("reprotoxic",K533),99)=99,0,Scoring!$E$18),Scoring!$E$18),Scoring!$E$19),Scoring!$E$17),Scoring!$E$16),Scoring!$E$16),Scoring!$E$16),Scoring!$E$16),Scoring!$E$16),Scoring!$E$16),Scoring!$E$16),Scoring!$E$16),Scoring!$E$16),Scoring!$E$16)</f>
        <v>1</v>
      </c>
      <c r="AC533" s="78">
        <f>IF(IFERROR(SEARCH("57f",L533),99)=99,IF(IFERROR(SEARCH("57(f)",P533),99)=99,0,Scoring!$E$20),Scoring!$E$20)</f>
        <v>0</v>
      </c>
      <c r="AD533" s="78">
        <f>IF(IFERROR(SEARCH("CAT1",T533),99)=99,IF(IFERROR(SEARCH("CAT2",T533),99)=99,IF(IFERROR(SEARCH("CAT3",T533),99)=99,IF(IFERROR(SEARCH("concluded to be endocrine",K533),99)=99,IF(IFERROR(SEARCH("categorised as endocrine",K533),99)=99,IF(IFERROR(SEARCH("endocrine disrupting",P533),99)=99,IF(IFERROR(SEARCH("endocrine disrupting",K533),99)=99,IF(IFERROR(SEARCH("suspected endocrine",S533),99)=99,IF(IFERROR(SEARCH("potential endocrine",S533),99)=99,0,Scoring!$E$25),Scoring!$E$25),Scoring!$E$24),Scoring!$E$24),Scoring!$E$24),Scoring!$E$24),Scoring!$E$23),Scoring!$E$22),Scoring!$E$21)</f>
        <v>0</v>
      </c>
      <c r="AE533" s="78">
        <f>IF(IFERROR(SEARCH("suspected sensitiser",S533),99)=99,IF(IFERROR(SEARCH("sensitiser",S533),99)=99,IF(IFERROR(SEARCH("other hazard based concern",S533),99)=99,0,Scoring!$E$28),Scoring!$E$26),Scoring!$E$27)</f>
        <v>0</v>
      </c>
      <c r="AF533" s="78">
        <f>IF(IFERROR(M533,1)=1,IF(IFERROR(N533,1)=1,IF(IFERROR(O533,1)=1,IF(IFERROR(Q533,1)=1,IF(IFERROR(R533,1)=1,IF(IFERROR(T533,1)=1,IF(IFERROR(K533,1)=1,IF(IFERROR(P533,1)=1,IF(IFERROR(S533,1)=1,Scoring!$E$29,0),0),0),0),0),0),0),0),0)</f>
        <v>0</v>
      </c>
      <c r="AG533" s="78">
        <f t="shared" si="47"/>
        <v>3</v>
      </c>
      <c r="AI533" s="93"/>
      <c r="AJ533" s="94"/>
      <c r="AK533" s="76"/>
      <c r="AL533" s="75"/>
      <c r="AN533" s="79"/>
      <c r="AO533" s="79"/>
      <c r="AP533" s="79"/>
      <c r="AQ533" s="79"/>
      <c r="AR533" s="79"/>
      <c r="AS533" s="78"/>
      <c r="AU533" s="79">
        <f>IF(IFERROR(F533,99)=99,IF(IFERROR(G533,99)=99,IF(IFERROR(H533,99)=99,IF(IFERROR(I533,99)=99,IF(IFERROR(E533,99)=99,IF(IFERROR(J533,99)=99,0,Scoring!$B$7),Scoring!$B$3),Scoring!$B$2),Scoring!$B$6),Scoring!$B$5),Scoring!$B$4)</f>
        <v>1</v>
      </c>
      <c r="AV533" s="78">
        <f t="shared" si="48"/>
        <v>3</v>
      </c>
      <c r="AW533" s="78"/>
      <c r="AX533" s="66"/>
      <c r="AY533" s="78"/>
      <c r="AZ533" s="76"/>
      <c r="BA533" s="76"/>
      <c r="BB533" s="76"/>
    </row>
    <row r="534" spans="1:54" x14ac:dyDescent="0.25">
      <c r="A534" s="77" t="s">
        <v>10716</v>
      </c>
      <c r="B534" s="76" t="str">
        <f t="shared" si="49"/>
        <v>231-556-4</v>
      </c>
      <c r="C534" s="77" t="s">
        <v>2202</v>
      </c>
      <c r="D534" s="77" t="s">
        <v>2203</v>
      </c>
      <c r="E534" s="76" t="str">
        <f>IF(C534="-",IF(A534="-",VLOOKUP(D534,'sin-list 180320_update'!$C$2:$C$835,1,FALSE),VLOOKUP(A534,'sin-list 180320_update'!$A$2:$A$835,1,FALSE)),VLOOKUP(C534,'sin-list 180320_update'!$B$2:$B$835,1,FALSE))</f>
        <v>231-556-4</v>
      </c>
      <c r="F534" s="76" t="e">
        <f>IF($C534="-",IF($A534="-",VLOOKUP($D534,'REACH Bilaga XVII_update'!$A$5:$A$131,1,FALSE),VLOOKUP($A534,'REACH Bilaga XVII_update'!$C$5:$C$131,1,FALSE)),VLOOKUP($C534,'REACH Bilaga XVII_update'!$B$5:$B$131,1,FALSE))</f>
        <v>#N/A</v>
      </c>
      <c r="G534" s="76" t="str">
        <f>IF($C534="-",IF($A534="-",VLOOKUP($D534,' REACH Bilaga 59_update'!$A$5:$A$210,1,FALSE),VLOOKUP($A534,' REACH Bilaga 59_update'!$D$5:$D$210,1,FALSE)),VLOOKUP($C534,' REACH Bilaga 59_update'!$C$5:$C$210,1,FALSE))</f>
        <v>231-556-4</v>
      </c>
      <c r="H534" s="76" t="str">
        <f>IF($C534="-",IF($A534="-",VLOOKUP($D534,'REACH Bilaga XIV_update'!$A$5:$A$110,1,FALSE),VLOOKUP($A534,'REACH Bilaga XIV_update'!$D$5:$D$110,1,FALSE)),VLOOKUP($C534,'REACH Bilaga XIV_update'!$C$5:$C$110,1,FALSE))</f>
        <v>231-556-4</v>
      </c>
      <c r="I534" s="76" t="e">
        <f>IF($C534="-",IF($A534="-",VLOOKUP($D534,CoRAP_update!$A$5:$A$376,1,FALSE),VLOOKUP($A534,CoRAP_update!$D$5:$D$376,1,FALSE)),VLOOKUP($C534,CoRAP_update!$C$5:$C$376,1,FALSE))</f>
        <v>#N/A</v>
      </c>
      <c r="J534" s="76" t="e">
        <f>IF($C534="-",IF($A534="-",VLOOKUP($D534,EDC_update!$C$2:$C$450,1,FALSE),VLOOKUP($A534,EDC_update!$B$2:$B$450,1,FALSE)),VLOOKUP($C534,EDC_update!$L$2:$L$450,1,FALSE))</f>
        <v>#N/A</v>
      </c>
      <c r="K534" s="76" t="str">
        <f>IF($C534="-",IF($A534="-",IF(VLOOKUP($D534,'sin-list 180320_update'!$C$2:$S$835,3,FALSE)="",NA(),VLOOKUP($D534,'sin-list 180320_update'!$C$2:$S$835,3,FALSE)),IF(VLOOKUP($A534,'sin-list 180320_update'!$A$2:$S$835,5,FALSE)="",NA(),VLOOKUP($A534,'sin-list 180320_update'!$A$2:$S$835,5,FALSE))),IF(VLOOKUP($C534,'sin-list 180320_update'!$B$2:$S$835,4,FALSE)="",NA(),VLOOKUP($C534,'sin-list 180320_update'!$B$2:$S$835,4,FALSE)))</f>
        <v>Classified CMR according to Annex VI of Regulation 1272/2008</v>
      </c>
      <c r="L534" s="76" t="str">
        <f>IF($C534="-",IF($A534="-",VLOOKUP($D534,'sin-list 180320_update'!$C$2:$S$835,6,FALSE),VLOOKUP($A534,'sin-list 180320_update'!$A$2:$S$835,8,FALSE)),VLOOKUP($C534,'sin-list 180320_update'!$B$2:$S$835,7,FALSE))</f>
        <v>Oxid. Sol. 3
Repr. 1B
Acute Tox. 4 *
STOT SE 3
Eye Dam. 1</v>
      </c>
      <c r="M534" s="76" t="str">
        <f>IF($C534="-",IF($A534="-",IF(VLOOKUP($D534,'sin-list 180320_update'!$C$2:$S$835,8,FALSE)="",NA(),VLOOKUP($D534,'sin-list 180320_update'!$C$2:$S$835,8,FALSE)),IF(VLOOKUP($A534,'sin-list 180320_update'!$A$2:$S$835,10,FALSE)="",NA(),VLOOKUP($A534,'sin-list 180320_update'!$A$2:$S$835,10,FALSE))),IF(VLOOKUP($C534,'sin-list 180320_update'!$B$2:$S$835,9,FALSE)="",NA(),VLOOKUP($C534,'sin-list 180320_update'!$B$2:$S$835,9,FALSE)))</f>
        <v>H272
H360Df
H302
H335
H318</v>
      </c>
      <c r="N534" s="76" t="e">
        <f>IF($C534="-",IF($A534="-",IF(VLOOKUP($D534,'REACH Bilaga XVII_update'!$A$5:$E$131,4,FALSE)="",NA(),VLOOKUP($D534,'REACH Bilaga XVII_update'!$A$5:$E$131,4,FALSE)),IF(VLOOKUP($A534,'REACH Bilaga XVII_update'!$C$5:$D$131,2,FALSE)="",NA(),VLOOKUP($A534,'REACH Bilaga XVII_update'!$C$5:$D$131,2,FALSE))),IF(VLOOKUP($C534,'REACH Bilaga XVII_update'!$B$5:$D$131,3,FALSE)="",NA(),VLOOKUP($C534,'REACH Bilaga XVII_update'!$B$5:$D$131,3,FALSE)))</f>
        <v>#N/A</v>
      </c>
      <c r="O534" s="76" t="str">
        <f>IF($C534="-",IF($A534="-",IF(VLOOKUP($D534,' REACH Bilaga 59_update'!$A$5:$E$210,5,FALSE)="",NA(),VLOOKUP($D534,' REACH Bilaga 59_update'!$A$5:$E$210,5,FALSE)),IF(VLOOKUP($A534,' REACH Bilaga 59_update'!$D$5:$E$210,2,FALSE)="",NA(),VLOOKUP($A534,' REACH Bilaga 59_update'!$D$5:$E$210,2,FALSE))),IF(VLOOKUP($C534,' REACH Bilaga 59_update'!$C$5:$E$210,3,FALSE)="",NA(),VLOOKUP($C534,' REACH Bilaga 59_update'!$C$5:$E$210,3,FALSE)))</f>
        <v>H272
H360Df
H302
H335
H318</v>
      </c>
      <c r="P534" s="76" t="str">
        <f>IF(C534="-",IF(A534="-",IFERROR(VLOOKUP($D534,' REACH Bilaga 59_update'!$A$5:$F$210,MATCH(Sammanfattning!P$1,' REACH Bilaga 59_update'!$A$4:$F$4,0),FALSE),VLOOKUP($D534,'REACH Bilaga XIV_update'!$A$4:$H$110,MATCH(Sammanfattning!P$1,'REACH Bilaga XIV_update'!$A$4:$H$4,0),FALSE)),IFERROR(VLOOKUP($A534,' REACH Bilaga 59_update'!$D$5:$F$210,MATCH(Sammanfattning!P$1,' REACH Bilaga 59_update'!$D$4:$F$4,0),FALSE),VLOOKUP($A534,'REACH Bilaga XIV_update'!$D$4:$H$110,MATCH(Sammanfattning!P$1,'REACH Bilaga XIV_update'!$D$4:$H$4,0),FALSE))),IFERROR(VLOOKUP($C534,' REACH Bilaga 59_update'!$C$5:$F$210,MATCH(Sammanfattning!P$1,' REACH Bilaga 59_update'!$C$4:$F$4,0),FALSE),VLOOKUP($C534,'REACH Bilaga XIV_update'!$C$4:$H$110,MATCH(Sammanfattning!P$1,'REACH Bilaga XIV_update'!$C$4:$H$4,0),FALSE)))</f>
        <v>Toxic for reproduction (Article 57c)</v>
      </c>
      <c r="Q534" s="76" t="str">
        <f>IF($C534="-",IF($A534="-",IF(VLOOKUP($D534,'REACH Bilaga XIV_update'!$A$5:$I$110,9,FALSE)="",NA(),VLOOKUP($D534,'REACH Bilaga XIV_update'!$A$5:$I$110,9,FALSE)),IF(VLOOKUP($A534,'REACH Bilaga XIV_update'!$D$5:$I$110,6,FALSE)="",NA(),VLOOKUP($A534,'REACH Bilaga XIV_update'!$D$5:$I$110,6,FALSE))),IF(VLOOKUP($C534,'REACH Bilaga XIV_update'!$C$5:$I$110,7,FALSE)="",NA(),VLOOKUP($C534,'REACH Bilaga XIV_update'!$C$5:$I$110,7,FALSE)))</f>
        <v>H272
H360Df
H302
H335
H318</v>
      </c>
      <c r="R534" s="76" t="e">
        <f>IF($C534="-",IF($A534="-",IF(VLOOKUP($D534,CoRAP_update!$A$5:$O$376,15,FALSE)="",NA(),VLOOKUP($D534,CoRAP_update!$A$5:$O$376,15,FALSE)),IF(VLOOKUP($A534,CoRAP_update!$D$5:$O$376,12,FALSE)="",NA(),VLOOKUP($A534,CoRAP_update!$D$5:$O$376,12,FALSE))),IF(VLOOKUP($C534,CoRAP_update!$C$5:$O$376,13,FALSE)="",NA(),VLOOKUP($C534,CoRAP_update!$C$5:$O$376,13,FALSE)))</f>
        <v>#N/A</v>
      </c>
      <c r="S534" s="144" t="e">
        <f>IF($C534="-",IF($A534="-",VLOOKUP($D534,CoRAP_update!$A$5:$J$376,MATCH(Sammanfattning!S$1,CoRAP_update!$A$4:$J$4,0),FALSE),VLOOKUP($A534,CoRAP_update!$D$5:$J$376,MATCH(Sammanfattning!S$1,CoRAP_update!$D$4:$J$4,0),FALSE)),VLOOKUP($C534,CoRAP_update!$C$5:$J$376,MATCH(Sammanfattning!S$1,CoRAP_update!$C$4:$J$4,0),FALSE))</f>
        <v>#N/A</v>
      </c>
      <c r="T534" s="76" t="e">
        <f>IF($A534="-",VLOOKUP($D534,EDC_update!$C$2:$F$450,4,FALSE),VLOOKUP($A534,EDC_update!$B$2:$F$450,5,FALSE))</f>
        <v>#N/A</v>
      </c>
      <c r="V534" s="78">
        <f>IF(IFERROR(SEARCH("PBT",P534),99)=99,IF(IFERROR(SEARCH("suspected PBT",S534),99)=99,IF(IFERROR(SEARCH("concluded to be PBT",K534),99)=99,IF(IFERROR(SEARCH("PBT",S534),99)=99,IF(IFERROR(SEARCH("PBT cand",L534),99)=99,IF(IFERROR(SEARCH("PBT",L534),99)=99,IF(IFERROR(SEARCH("persistent, bioackumulative and toxic properties",K534),99)=99,0,Scoring!$E$3),Scoring!$E$3),Scoring!$E$7),Scoring!$E$3),Scoring!$E$5),Scoring!$E$6),Scoring!$E$3)</f>
        <v>0</v>
      </c>
      <c r="W534" s="78">
        <f>IF(IFERROR(SEARCH("vPvB",P534),99)=99,IF(IFERROR(SEARCH("suspected pbt/vPvB",S534),99)=99,IF(IFERROR(SEARCH("vPvB",S534),99)=99,IF(IFERROR(SEARCH("concluded to be a vPvB",S534),99)=99,IF(IFERROR(SEARCH("identified as vPvB",K534),99)=99,IF(IFERROR(SEARCH("concluded to be a vPvB",K534),99)=99,IF(IFERROR(SEARCH("concluded to be both pbt and vPvB",S534),99)=99,IF(IFERROR(SEARCH("concluded to be both pbt and vPvB",K534),99)=99,0,Scoring!$E$5),Scoring!$E$5),Scoring!$E$5),Scoring!$E$5),Scoring!$E$5),Scoring!$E$4),Scoring!$E$6),Scoring!$E$4)</f>
        <v>0</v>
      </c>
      <c r="X534" s="78">
        <f>IF(IFERROR(SEARCH("H410",N534),99)=99,IF(IFERROR(SEARCH("H410",O534),99)=99,IF(IFERROR(SEARCH("H410",Q534),99)=99,IF(IFERROR(SEARCH("H410",M534),99)=99,IF(IFERROR(SEARCH("H410",R534),99)=99,IF(IFERROR(SEARCH("H411",N534),99)=99,IF(IFERROR(SEARCH("H411",O534),99)=99,IF(IFERROR(SEARCH("H411",Q534),99)=99,IF(IFERROR(SEARCH("H411",M534),99)=99,IF(IFERROR(SEARCH("H411",R534),99)=99,IF(IFERROR(SEARCH("H413",N534),99)=99,IF(IFERROR(SEARCH("H413",O534),99)=99,IF(IFERROR(SEARCH("H413",Q534),99)=99,IF(IFERROR(SEARCH("H413",M534),99)=99,IF(IFERROR(SEARCH("H413",R534),99)=99,IF(IFERROR(SEARCH("H412",N534),99)=99,IF(IFERROR(SEARCH("H412",O534),99)=99,IF(IFERROR(SEARCH("H412",Q534),99)=99,IF(IFERROR(SEARCH("H412",M534),99)=99,IF(IFERROR(SEARCH("H412",R534),99)=99,0,Scoring!$E$2),Scoring!$E$2),Scoring!$E$2),Scoring!$E$2),Scoring!$E$2),Scoring!$E$2),Scoring!$E$2),Scoring!$E$2),Scoring!$E$2),Scoring!$E$2),Scoring!$E$2),Scoring!$E$2),Scoring!$E$2),Scoring!$E$2),Scoring!$E$2),Scoring!$E$2),Scoring!$E$2),Scoring!$E$2),Scoring!$E$2),Scoring!$E$2)</f>
        <v>0</v>
      </c>
      <c r="Y534" s="78">
        <f>IF(IFERROR(SEARCH("CMR",K534),99)=99,IF(IFERROR(SEARCH("Suspected CMR",S534),99)=99,IF(IFERROR(SEARCH("CMR",S534),99)=99,0,Scoring!$E$8),Scoring!$E$9),Scoring!$E$8)</f>
        <v>3</v>
      </c>
      <c r="Z534" s="78">
        <f>IF(IFERROR(SEARCH("H350",N534),99)=99,IF(IFERROR(SEARCH("H350",O534),99)=99,IF(IFERROR(SEARCH("H350",Q534),99)=99,IF(IFERROR(SEARCH("H350",M534),99)=99,IF(IFERROR(SEARCH("H350",R534),99)=99,IF(IFERROR(SEARCH("H351",N534),99)=99,IF(IFERROR(SEARCH("H351",O534),99)=99,IF(IFERROR(SEARCH("H351",Q534),99)=99,IF(IFERROR(SEARCH("H351",M534),99)=99,IF(IFERROR(SEARCH("H351",R534),99)=99,IF(IFERROR(SEARCH("carcinogenic",P534),99)=99,IF(IFERROR(SEARCH("suspected carcinogenic",S534),99)=99,0,Scoring!$E$12),Scoring!$E$11),Scoring!$E$10),Scoring!$E$10),Scoring!$E$10),Scoring!$E$10),Scoring!$E$10),Scoring!$E$10),Scoring!$E$10),Scoring!$E$10),Scoring!$E$10),Scoring!$E$10)</f>
        <v>0</v>
      </c>
      <c r="AA534" s="78">
        <f>IF(IFERROR(SEARCH("H340",N534),99)=99,IF(IFERROR(SEARCH("H340",O534),99)=99,IF(IFERROR(SEARCH("H340",Q534),99)=99,IF(IFERROR(SEARCH("H340",M534),99)=99,IF(IFERROR(SEARCH("H340",R534),99)=99,IF(IFERROR(SEARCH("H341",N534),99)=99,IF(IFERROR(SEARCH("H341",O534),99)=99,IF(IFERROR(SEARCH("H341",Q534),99)=99,IF(IFERROR(SEARCH("H341",M534),99)=99,IF(IFERROR(SEARCH("H341",R534),99)=99,IF(IFERROR(SEARCH("mutagenic",P534),99)=99,IF(IFERROR(SEARCH("suspected mutagenic",S534),99)=99,0,Scoring!$E$15),Scoring!$E$14),Scoring!$E$13),Scoring!$E$13),Scoring!$E$13),Scoring!$E$13),Scoring!$E$13),Scoring!$E$13),Scoring!$E$13),Scoring!$E$13),Scoring!$E$13),Scoring!$E$13)</f>
        <v>0</v>
      </c>
      <c r="AB534" s="78">
        <f>IF(IFERROR(SEARCH("H360",N534),99)=99,IF(IFERROR(SEARCH("H360",O534),99)=99,IF(IFERROR(SEARCH("H360",Q534),99)=99,IF(IFERROR(SEARCH("H360",M534),99)=99,IF(IFERROR(SEARCH("H360",R534),99)=99,IF(IFERROR(SEARCH("H361",N534),99)=99,IF(IFERROR(SEARCH("H361",O534),99)=99,IF(IFERROR(SEARCH("H361",Q534),99)=99,IF(IFERROR(SEARCH("H361",M534),99)=99,IF(IFERROR(SEARCH("H361",R534),99)=99,IF(IFERROR(SEARCH("reproduction",P534),99)=99,IF(IFERROR(SEARCH("suspected reprotoxic",S534),99)=99,IF(IFERROR(SEARCH("reprotoxic",S534),99)=99,IF(IFERROR(SEARCH("reprotoxic",K534),99)=99,0,Scoring!$E$18),Scoring!$E$18),Scoring!$E$19),Scoring!$E$17),Scoring!$E$16),Scoring!$E$16),Scoring!$E$16),Scoring!$E$16),Scoring!$E$16),Scoring!$E$16),Scoring!$E$16),Scoring!$E$16),Scoring!$E$16),Scoring!$E$16)</f>
        <v>1</v>
      </c>
      <c r="AC534" s="78">
        <f>IF(IFERROR(SEARCH("57f",L534),99)=99,IF(IFERROR(SEARCH("57(f)",P534),99)=99,0,Scoring!$E$20),Scoring!$E$20)</f>
        <v>0</v>
      </c>
      <c r="AD534" s="78">
        <f>IF(IFERROR(SEARCH("CAT1",T534),99)=99,IF(IFERROR(SEARCH("CAT2",T534),99)=99,IF(IFERROR(SEARCH("CAT3",T534),99)=99,IF(IFERROR(SEARCH("concluded to be endocrine",K534),99)=99,IF(IFERROR(SEARCH("categorised as endocrine",K534),99)=99,IF(IFERROR(SEARCH("endocrine disrupting",P534),99)=99,IF(IFERROR(SEARCH("endocrine disrupting",K534),99)=99,IF(IFERROR(SEARCH("suspected endocrine",S534),99)=99,IF(IFERROR(SEARCH("potential endocrine",S534),99)=99,0,Scoring!$E$25),Scoring!$E$25),Scoring!$E$24),Scoring!$E$24),Scoring!$E$24),Scoring!$E$24),Scoring!$E$23),Scoring!$E$22),Scoring!$E$21)</f>
        <v>0</v>
      </c>
      <c r="AE534" s="78">
        <f>IF(IFERROR(SEARCH("suspected sensitiser",S534),99)=99,IF(IFERROR(SEARCH("sensitiser",S534),99)=99,IF(IFERROR(SEARCH("other hazard based concern",S534),99)=99,0,Scoring!$E$28),Scoring!$E$26),Scoring!$E$27)</f>
        <v>0</v>
      </c>
      <c r="AF534" s="78">
        <f>IF(IFERROR(M534,1)=1,IF(IFERROR(N534,1)=1,IF(IFERROR(O534,1)=1,IF(IFERROR(Q534,1)=1,IF(IFERROR(R534,1)=1,IF(IFERROR(T534,1)=1,IF(IFERROR(K534,1)=1,IF(IFERROR(P534,1)=1,IF(IFERROR(S534,1)=1,Scoring!$E$29,0),0),0),0),0),0),0),0),0)</f>
        <v>0</v>
      </c>
      <c r="AG534" s="78">
        <f t="shared" si="47"/>
        <v>3</v>
      </c>
      <c r="AI534" s="93"/>
      <c r="AJ534" s="94"/>
      <c r="AK534" s="76"/>
      <c r="AL534" s="75"/>
      <c r="AN534" s="79"/>
      <c r="AO534" s="79"/>
      <c r="AP534" s="79"/>
      <c r="AQ534" s="79"/>
      <c r="AR534" s="79"/>
      <c r="AS534" s="78"/>
      <c r="AU534" s="79">
        <f>IF(IFERROR(F534,99)=99,IF(IFERROR(G534,99)=99,IF(IFERROR(H534,99)=99,IF(IFERROR(I534,99)=99,IF(IFERROR(E534,99)=99,IF(IFERROR(J534,99)=99,0,Scoring!$B$7),Scoring!$B$3),Scoring!$B$2),Scoring!$B$6),Scoring!$B$5),Scoring!$B$4)</f>
        <v>1</v>
      </c>
      <c r="AV534" s="78">
        <f t="shared" si="48"/>
        <v>3</v>
      </c>
      <c r="AW534" s="78"/>
      <c r="AX534" s="66"/>
      <c r="AY534" s="78"/>
      <c r="AZ534" s="76"/>
      <c r="BA534" s="76"/>
      <c r="BB534" s="76"/>
    </row>
    <row r="535" spans="1:54" x14ac:dyDescent="0.25">
      <c r="A535" s="88">
        <v>2139594</v>
      </c>
      <c r="B535" s="76" t="str">
        <f t="shared" si="49"/>
        <v>231-829-8</v>
      </c>
      <c r="C535" s="77" t="s">
        <v>2222</v>
      </c>
      <c r="D535" s="77" t="s">
        <v>2223</v>
      </c>
      <c r="E535" s="76" t="str">
        <f>IF(C535="-",IF(A535="-",VLOOKUP(D535,'sin-list 180320_update'!$C$2:$C$835,1,FALSE),VLOOKUP(A535,'sin-list 180320_update'!$A$2:$A$835,1,FALSE)),VLOOKUP(C535,'sin-list 180320_update'!$B$2:$B$835,1,FALSE))</f>
        <v>231-829-8</v>
      </c>
      <c r="F535" s="76" t="e">
        <f>IF($C535="-",IF($A535="-",VLOOKUP($D535,'REACH Bilaga XVII_update'!$A$5:$A$131,1,FALSE),VLOOKUP($A535,'REACH Bilaga XVII_update'!$C$5:$C$131,1,FALSE)),VLOOKUP($C535,'REACH Bilaga XVII_update'!$B$5:$B$131,1,FALSE))</f>
        <v>#N/A</v>
      </c>
      <c r="G535" s="76" t="e">
        <f>IF($C535="-",IF($A535="-",VLOOKUP($D535,' REACH Bilaga 59_update'!$A$5:$A$210,1,FALSE),VLOOKUP($A535,' REACH Bilaga 59_update'!$D$5:$D$210,1,FALSE)),VLOOKUP($C535,' REACH Bilaga 59_update'!$C$5:$C$210,1,FALSE))</f>
        <v>#N/A</v>
      </c>
      <c r="H535" s="76" t="e">
        <f>IF($C535="-",IF($A535="-",VLOOKUP($D535,'REACH Bilaga XIV_update'!$A$5:$A$110,1,FALSE),VLOOKUP($A535,'REACH Bilaga XIV_update'!$D$5:$D$110,1,FALSE)),VLOOKUP($C535,'REACH Bilaga XIV_update'!$C$5:$C$110,1,FALSE))</f>
        <v>#N/A</v>
      </c>
      <c r="I535" s="76" t="e">
        <f>IF($C535="-",IF($A535="-",VLOOKUP($D535,CoRAP_update!$A$5:$A$376,1,FALSE),VLOOKUP($A535,CoRAP_update!$D$5:$D$376,1,FALSE)),VLOOKUP($C535,CoRAP_update!$C$5:$C$376,1,FALSE))</f>
        <v>#N/A</v>
      </c>
      <c r="J535" s="76" t="e">
        <f>IF($C535="-",IF($A535="-",VLOOKUP($D535,EDC_update!$C$2:$C$450,1,FALSE),VLOOKUP($A535,EDC_update!$B$2:$B$450,1,FALSE)),VLOOKUP($C535,EDC_update!$L$2:$L$450,1,FALSE))</f>
        <v>#N/A</v>
      </c>
      <c r="K535" s="76" t="str">
        <f>IF($C535="-",IF($A535="-",IF(VLOOKUP($D535,'sin-list 180320_update'!$C$2:$S$835,3,FALSE)="",NA(),VLOOKUP($D535,'sin-list 180320_update'!$C$2:$S$835,3,FALSE)),IF(VLOOKUP($A535,'sin-list 180320_update'!$A$2:$S$835,5,FALSE)="",NA(),VLOOKUP($A535,'sin-list 180320_update'!$A$2:$S$835,5,FALSE))),IF(VLOOKUP($C535,'sin-list 180320_update'!$B$2:$S$835,4,FALSE)="",NA(),VLOOKUP($C535,'sin-list 180320_update'!$B$2:$S$835,4,FALSE)))</f>
        <v>Classified CMR (Class I &amp; II) according to Annex 1 of Directive 67/548/EEC</v>
      </c>
      <c r="L535" s="76" t="str">
        <f>IF($C535="-",IF($A535="-",VLOOKUP($D535,'sin-list 180320_update'!$C$2:$S$835,6,FALSE),VLOOKUP($A535,'sin-list 180320_update'!$A$2:$S$835,8,FALSE)),VLOOKUP($C535,'sin-list 180320_update'!$B$2:$S$835,7,FALSE))</f>
        <v>Ox. Sol. 1
Carc. 1B
Acute Tox. 3 *</v>
      </c>
      <c r="M535" s="76" t="str">
        <f>IF($C535="-",IF($A535="-",IF(VLOOKUP($D535,'sin-list 180320_update'!$C$2:$S$835,8,FALSE)="",NA(),VLOOKUP($D535,'sin-list 180320_update'!$C$2:$S$835,8,FALSE)),IF(VLOOKUP($A535,'sin-list 180320_update'!$A$2:$S$835,10,FALSE)="",NA(),VLOOKUP($A535,'sin-list 180320_update'!$A$2:$S$835,10,FALSE))),IF(VLOOKUP($C535,'sin-list 180320_update'!$B$2:$S$835,9,FALSE)="",NA(),VLOOKUP($C535,'sin-list 180320_update'!$B$2:$S$835,9,FALSE)))</f>
        <v>H271
H350
H301</v>
      </c>
      <c r="N535" s="76" t="e">
        <f>IF($C535="-",IF($A535="-",IF(VLOOKUP($D535,'REACH Bilaga XVII_update'!$A$5:$E$131,4,FALSE)="",NA(),VLOOKUP($D535,'REACH Bilaga XVII_update'!$A$5:$E$131,4,FALSE)),IF(VLOOKUP($A535,'REACH Bilaga XVII_update'!$C$5:$D$131,2,FALSE)="",NA(),VLOOKUP($A535,'REACH Bilaga XVII_update'!$C$5:$D$131,2,FALSE))),IF(VLOOKUP($C535,'REACH Bilaga XVII_update'!$B$5:$D$131,3,FALSE)="",NA(),VLOOKUP($C535,'REACH Bilaga XVII_update'!$B$5:$D$131,3,FALSE)))</f>
        <v>#N/A</v>
      </c>
      <c r="O535" s="76" t="e">
        <f>IF($C535="-",IF($A535="-",IF(VLOOKUP($D535,' REACH Bilaga 59_update'!$A$5:$E$210,5,FALSE)="",NA(),VLOOKUP($D535,' REACH Bilaga 59_update'!$A$5:$E$210,5,FALSE)),IF(VLOOKUP($A535,' REACH Bilaga 59_update'!$D$5:$E$210,2,FALSE)="",NA(),VLOOKUP($A535,' REACH Bilaga 59_update'!$D$5:$E$210,2,FALSE))),IF(VLOOKUP($C535,' REACH Bilaga 59_update'!$C$5:$E$210,3,FALSE)="",NA(),VLOOKUP($C535,' REACH Bilaga 59_update'!$C$5:$E$210,3,FALSE)))</f>
        <v>#N/A</v>
      </c>
      <c r="P535" s="76" t="e">
        <f>IF(C535="-",IF(A535="-",IFERROR(VLOOKUP($D535,' REACH Bilaga 59_update'!$A$5:$F$210,MATCH(Sammanfattning!P$1,' REACH Bilaga 59_update'!$A$4:$F$4,0),FALSE),VLOOKUP($D535,'REACH Bilaga XIV_update'!$A$4:$H$110,MATCH(Sammanfattning!P$1,'REACH Bilaga XIV_update'!$A$4:$H$4,0),FALSE)),IFERROR(VLOOKUP($A535,' REACH Bilaga 59_update'!$D$5:$F$210,MATCH(Sammanfattning!P$1,' REACH Bilaga 59_update'!$D$4:$F$4,0),FALSE),VLOOKUP($A535,'REACH Bilaga XIV_update'!$D$4:$H$110,MATCH(Sammanfattning!P$1,'REACH Bilaga XIV_update'!$D$4:$H$4,0),FALSE))),IFERROR(VLOOKUP($C535,' REACH Bilaga 59_update'!$C$5:$F$210,MATCH(Sammanfattning!P$1,' REACH Bilaga 59_update'!$C$4:$F$4,0),FALSE),VLOOKUP($C535,'REACH Bilaga XIV_update'!$C$4:$H$110,MATCH(Sammanfattning!P$1,'REACH Bilaga XIV_update'!$C$4:$H$4,0),FALSE)))</f>
        <v>#N/A</v>
      </c>
      <c r="Q535" s="76" t="e">
        <f>IF($C535="-",IF($A535="-",IF(VLOOKUP($D535,'REACH Bilaga XIV_update'!$A$5:$I$110,9,FALSE)="",NA(),VLOOKUP($D535,'REACH Bilaga XIV_update'!$A$5:$I$110,9,FALSE)),IF(VLOOKUP($A535,'REACH Bilaga XIV_update'!$D$5:$I$110,6,FALSE)="",NA(),VLOOKUP($A535,'REACH Bilaga XIV_update'!$D$5:$I$110,6,FALSE))),IF(VLOOKUP($C535,'REACH Bilaga XIV_update'!$C$5:$I$110,7,FALSE)="",NA(),VLOOKUP($C535,'REACH Bilaga XIV_update'!$C$5:$I$110,7,FALSE)))</f>
        <v>#N/A</v>
      </c>
      <c r="R535" s="76" t="e">
        <f>IF($C535="-",IF($A535="-",IF(VLOOKUP($D535,CoRAP_update!$A$5:$O$376,15,FALSE)="",NA(),VLOOKUP($D535,CoRAP_update!$A$5:$O$376,15,FALSE)),IF(VLOOKUP($A535,CoRAP_update!$D$5:$O$376,12,FALSE)="",NA(),VLOOKUP($A535,CoRAP_update!$D$5:$O$376,12,FALSE))),IF(VLOOKUP($C535,CoRAP_update!$C$5:$O$376,13,FALSE)="",NA(),VLOOKUP($C535,CoRAP_update!$C$5:$O$376,13,FALSE)))</f>
        <v>#N/A</v>
      </c>
      <c r="S535" s="144" t="e">
        <f>IF($C535="-",IF($A535="-",VLOOKUP($D535,CoRAP_update!$A$5:$J$376,MATCH(Sammanfattning!S$1,CoRAP_update!$A$4:$J$4,0),FALSE),VLOOKUP($A535,CoRAP_update!$D$5:$J$376,MATCH(Sammanfattning!S$1,CoRAP_update!$D$4:$J$4,0),FALSE)),VLOOKUP($C535,CoRAP_update!$C$5:$J$376,MATCH(Sammanfattning!S$1,CoRAP_update!$C$4:$J$4,0),FALSE))</f>
        <v>#N/A</v>
      </c>
      <c r="T535" s="76" t="e">
        <f>IF($A535="-",VLOOKUP($D535,EDC_update!$C$2:$F$450,4,FALSE),VLOOKUP($A535,EDC_update!$B$2:$F$450,5,FALSE))</f>
        <v>#N/A</v>
      </c>
      <c r="V535" s="78">
        <f>IF(IFERROR(SEARCH("PBT",P535),99)=99,IF(IFERROR(SEARCH("suspected PBT",S535),99)=99,IF(IFERROR(SEARCH("concluded to be PBT",K535),99)=99,IF(IFERROR(SEARCH("PBT",S535),99)=99,IF(IFERROR(SEARCH("PBT cand",L535),99)=99,IF(IFERROR(SEARCH("PBT",L535),99)=99,IF(IFERROR(SEARCH("persistent, bioackumulative and toxic properties",K535),99)=99,0,Scoring!$E$3),Scoring!$E$3),Scoring!$E$7),Scoring!$E$3),Scoring!$E$5),Scoring!$E$6),Scoring!$E$3)</f>
        <v>0</v>
      </c>
      <c r="W535" s="78">
        <f>IF(IFERROR(SEARCH("vPvB",P535),99)=99,IF(IFERROR(SEARCH("suspected pbt/vPvB",S535),99)=99,IF(IFERROR(SEARCH("vPvB",S535),99)=99,IF(IFERROR(SEARCH("concluded to be a vPvB",S535),99)=99,IF(IFERROR(SEARCH("identified as vPvB",K535),99)=99,IF(IFERROR(SEARCH("concluded to be a vPvB",K535),99)=99,IF(IFERROR(SEARCH("concluded to be both pbt and vPvB",S535),99)=99,IF(IFERROR(SEARCH("concluded to be both pbt and vPvB",K535),99)=99,0,Scoring!$E$5),Scoring!$E$5),Scoring!$E$5),Scoring!$E$5),Scoring!$E$5),Scoring!$E$4),Scoring!$E$6),Scoring!$E$4)</f>
        <v>0</v>
      </c>
      <c r="X535" s="78">
        <f>IF(IFERROR(SEARCH("H410",N535),99)=99,IF(IFERROR(SEARCH("H410",O535),99)=99,IF(IFERROR(SEARCH("H410",Q535),99)=99,IF(IFERROR(SEARCH("H410",M535),99)=99,IF(IFERROR(SEARCH("H410",R535),99)=99,IF(IFERROR(SEARCH("H411",N535),99)=99,IF(IFERROR(SEARCH("H411",O535),99)=99,IF(IFERROR(SEARCH("H411",Q535),99)=99,IF(IFERROR(SEARCH("H411",M535),99)=99,IF(IFERROR(SEARCH("H411",R535),99)=99,IF(IFERROR(SEARCH("H413",N535),99)=99,IF(IFERROR(SEARCH("H413",O535),99)=99,IF(IFERROR(SEARCH("H413",Q535),99)=99,IF(IFERROR(SEARCH("H413",M535),99)=99,IF(IFERROR(SEARCH("H413",R535),99)=99,IF(IFERROR(SEARCH("H412",N535),99)=99,IF(IFERROR(SEARCH("H412",O535),99)=99,IF(IFERROR(SEARCH("H412",Q535),99)=99,IF(IFERROR(SEARCH("H412",M535),99)=99,IF(IFERROR(SEARCH("H412",R535),99)=99,0,Scoring!$E$2),Scoring!$E$2),Scoring!$E$2),Scoring!$E$2),Scoring!$E$2),Scoring!$E$2),Scoring!$E$2),Scoring!$E$2),Scoring!$E$2),Scoring!$E$2),Scoring!$E$2),Scoring!$E$2),Scoring!$E$2),Scoring!$E$2),Scoring!$E$2),Scoring!$E$2),Scoring!$E$2),Scoring!$E$2),Scoring!$E$2),Scoring!$E$2)</f>
        <v>0</v>
      </c>
      <c r="Y535" s="78">
        <f>IF(IFERROR(SEARCH("CMR",K535),99)=99,IF(IFERROR(SEARCH("Suspected CMR",S535),99)=99,IF(IFERROR(SEARCH("CMR",S535),99)=99,0,Scoring!$E$8),Scoring!$E$9),Scoring!$E$8)</f>
        <v>3</v>
      </c>
      <c r="Z535" s="78">
        <f>IF(IFERROR(SEARCH("H350",N535),99)=99,IF(IFERROR(SEARCH("H350",O535),99)=99,IF(IFERROR(SEARCH("H350",Q535),99)=99,IF(IFERROR(SEARCH("H350",M535),99)=99,IF(IFERROR(SEARCH("H350",R535),99)=99,IF(IFERROR(SEARCH("H351",N535),99)=99,IF(IFERROR(SEARCH("H351",O535),99)=99,IF(IFERROR(SEARCH("H351",Q535),99)=99,IF(IFERROR(SEARCH("H351",M535),99)=99,IF(IFERROR(SEARCH("H351",R535),99)=99,IF(IFERROR(SEARCH("carcinogenic",P535),99)=99,IF(IFERROR(SEARCH("suspected carcinogenic",S535),99)=99,0,Scoring!$E$12),Scoring!$E$11),Scoring!$E$10),Scoring!$E$10),Scoring!$E$10),Scoring!$E$10),Scoring!$E$10),Scoring!$E$10),Scoring!$E$10),Scoring!$E$10),Scoring!$E$10),Scoring!$E$10)</f>
        <v>1</v>
      </c>
      <c r="AA535" s="78">
        <f>IF(IFERROR(SEARCH("H340",N535),99)=99,IF(IFERROR(SEARCH("H340",O535),99)=99,IF(IFERROR(SEARCH("H340",Q535),99)=99,IF(IFERROR(SEARCH("H340",M535),99)=99,IF(IFERROR(SEARCH("H340",R535),99)=99,IF(IFERROR(SEARCH("H341",N535),99)=99,IF(IFERROR(SEARCH("H341",O535),99)=99,IF(IFERROR(SEARCH("H341",Q535),99)=99,IF(IFERROR(SEARCH("H341",M535),99)=99,IF(IFERROR(SEARCH("H341",R535),99)=99,IF(IFERROR(SEARCH("mutagenic",P535),99)=99,IF(IFERROR(SEARCH("suspected mutagenic",S535),99)=99,0,Scoring!$E$15),Scoring!$E$14),Scoring!$E$13),Scoring!$E$13),Scoring!$E$13),Scoring!$E$13),Scoring!$E$13),Scoring!$E$13),Scoring!$E$13),Scoring!$E$13),Scoring!$E$13),Scoring!$E$13)</f>
        <v>0</v>
      </c>
      <c r="AB535" s="78">
        <f>IF(IFERROR(SEARCH("H360",N535),99)=99,IF(IFERROR(SEARCH("H360",O535),99)=99,IF(IFERROR(SEARCH("H360",Q535),99)=99,IF(IFERROR(SEARCH("H360",M535),99)=99,IF(IFERROR(SEARCH("H360",R535),99)=99,IF(IFERROR(SEARCH("H361",N535),99)=99,IF(IFERROR(SEARCH("H361",O535),99)=99,IF(IFERROR(SEARCH("H361",Q535),99)=99,IF(IFERROR(SEARCH("H361",M535),99)=99,IF(IFERROR(SEARCH("H361",R535),99)=99,IF(IFERROR(SEARCH("reproduction",P535),99)=99,IF(IFERROR(SEARCH("suspected reprotoxic",S535),99)=99,IF(IFERROR(SEARCH("reprotoxic",S535),99)=99,IF(IFERROR(SEARCH("reprotoxic",K535),99)=99,0,Scoring!$E$18),Scoring!$E$18),Scoring!$E$19),Scoring!$E$17),Scoring!$E$16),Scoring!$E$16),Scoring!$E$16),Scoring!$E$16),Scoring!$E$16),Scoring!$E$16),Scoring!$E$16),Scoring!$E$16),Scoring!$E$16),Scoring!$E$16)</f>
        <v>0</v>
      </c>
      <c r="AC535" s="78">
        <f>IF(IFERROR(SEARCH("57f",L535),99)=99,IF(IFERROR(SEARCH("57(f)",P535),99)=99,0,Scoring!$E$20),Scoring!$E$20)</f>
        <v>0</v>
      </c>
      <c r="AD535" s="78">
        <f>IF(IFERROR(SEARCH("CAT1",T535),99)=99,IF(IFERROR(SEARCH("CAT2",T535),99)=99,IF(IFERROR(SEARCH("CAT3",T535),99)=99,IF(IFERROR(SEARCH("concluded to be endocrine",K535),99)=99,IF(IFERROR(SEARCH("categorised as endocrine",K535),99)=99,IF(IFERROR(SEARCH("endocrine disrupting",P535),99)=99,IF(IFERROR(SEARCH("endocrine disrupting",K535),99)=99,IF(IFERROR(SEARCH("suspected endocrine",S535),99)=99,IF(IFERROR(SEARCH("potential endocrine",S535),99)=99,0,Scoring!$E$25),Scoring!$E$25),Scoring!$E$24),Scoring!$E$24),Scoring!$E$24),Scoring!$E$24),Scoring!$E$23),Scoring!$E$22),Scoring!$E$21)</f>
        <v>0</v>
      </c>
      <c r="AE535" s="78">
        <f>IF(IFERROR(SEARCH("suspected sensitiser",S535),99)=99,IF(IFERROR(SEARCH("sensitiser",S535),99)=99,IF(IFERROR(SEARCH("other hazard based concern",S535),99)=99,0,Scoring!$E$28),Scoring!$E$26),Scoring!$E$27)</f>
        <v>0</v>
      </c>
      <c r="AF535" s="78">
        <f>IF(IFERROR(M535,1)=1,IF(IFERROR(N535,1)=1,IF(IFERROR(O535,1)=1,IF(IFERROR(Q535,1)=1,IF(IFERROR(R535,1)=1,IF(IFERROR(T535,1)=1,IF(IFERROR(K535,1)=1,IF(IFERROR(P535,1)=1,IF(IFERROR(S535,1)=1,Scoring!$E$29,0),0),0),0),0),0),0),0),0)</f>
        <v>0</v>
      </c>
      <c r="AG535" s="78">
        <f t="shared" si="47"/>
        <v>3</v>
      </c>
      <c r="AI535" s="93"/>
      <c r="AJ535" s="94"/>
      <c r="AK535" s="76"/>
      <c r="AL535" s="75"/>
      <c r="AN535" s="79"/>
      <c r="AO535" s="79"/>
      <c r="AP535" s="79"/>
      <c r="AQ535" s="79"/>
      <c r="AR535" s="79"/>
      <c r="AS535" s="78"/>
      <c r="AU535" s="79">
        <f>IF(IFERROR(F535,99)=99,IF(IFERROR(G535,99)=99,IF(IFERROR(H535,99)=99,IF(IFERROR(I535,99)=99,IF(IFERROR(E535,99)=99,IF(IFERROR(J535,99)=99,0,Scoring!$B$7),Scoring!$B$3),Scoring!$B$2),Scoring!$B$6),Scoring!$B$5),Scoring!$B$4)</f>
        <v>0.3</v>
      </c>
      <c r="AV535" s="78">
        <f t="shared" si="48"/>
        <v>0.89999999999999991</v>
      </c>
      <c r="AW535" s="78"/>
      <c r="AX535" s="66"/>
      <c r="AY535" s="78"/>
      <c r="AZ535" s="76"/>
      <c r="BA535" s="76"/>
      <c r="BB535" s="76"/>
    </row>
    <row r="536" spans="1:54" x14ac:dyDescent="0.25">
      <c r="A536" s="77" t="s">
        <v>3124</v>
      </c>
      <c r="B536" s="76" t="str">
        <f t="shared" si="49"/>
        <v>232-140-5</v>
      </c>
      <c r="C536" s="77" t="s">
        <v>2241</v>
      </c>
      <c r="D536" s="77" t="s">
        <v>2242</v>
      </c>
      <c r="E536" s="76" t="e">
        <f>IF(C536="-",IF(A536="-",VLOOKUP(D536,'sin-list 180320_update'!$C$2:$C$835,1,FALSE),VLOOKUP(A536,'sin-list 180320_update'!$A$2:$A$835,1,FALSE)),VLOOKUP(C536,'sin-list 180320_update'!$B$2:$B$835,1,FALSE))</f>
        <v>#N/A</v>
      </c>
      <c r="F536" s="76" t="e">
        <f>IF($C536="-",IF($A536="-",VLOOKUP($D536,'REACH Bilaga XVII_update'!$A$5:$A$131,1,FALSE),VLOOKUP($A536,'REACH Bilaga XVII_update'!$C$5:$C$131,1,FALSE)),VLOOKUP($C536,'REACH Bilaga XVII_update'!$B$5:$B$131,1,FALSE))</f>
        <v>#N/A</v>
      </c>
      <c r="G536" s="76" t="e">
        <f>IF($C536="-",IF($A536="-",VLOOKUP($D536,' REACH Bilaga 59_update'!$A$5:$A$210,1,FALSE),VLOOKUP($A536,' REACH Bilaga 59_update'!$D$5:$D$210,1,FALSE)),VLOOKUP($C536,' REACH Bilaga 59_update'!$C$5:$C$210,1,FALSE))</f>
        <v>#N/A</v>
      </c>
      <c r="H536" s="76" t="str">
        <f>IF($C536="-",IF($A536="-",VLOOKUP($D536,'REACH Bilaga XIV_update'!$A$5:$A$110,1,FALSE),VLOOKUP($A536,'REACH Bilaga XIV_update'!$D$5:$D$110,1,FALSE)),VLOOKUP($C536,'REACH Bilaga XIV_update'!$C$5:$C$110,1,FALSE))</f>
        <v>232-140-5</v>
      </c>
      <c r="I536" s="76" t="e">
        <f>IF($C536="-",IF($A536="-",VLOOKUP($D536,CoRAP_update!$A$5:$A$376,1,FALSE),VLOOKUP($A536,CoRAP_update!$D$5:$D$376,1,FALSE)),VLOOKUP($C536,CoRAP_update!$C$5:$C$376,1,FALSE))</f>
        <v>#N/A</v>
      </c>
      <c r="J536" s="76" t="e">
        <f>IF($C536="-",IF($A536="-",VLOOKUP($D536,EDC_update!$C$2:$C$450,1,FALSE),VLOOKUP($A536,EDC_update!$B$2:$B$450,1,FALSE)),VLOOKUP($C536,EDC_update!$L$2:$L$450,1,FALSE))</f>
        <v>#N/A</v>
      </c>
      <c r="K536" s="76" t="e">
        <f>IF($C536="-",IF($A536="-",IF(VLOOKUP($D536,'sin-list 180320_update'!$C$2:$S$835,3,FALSE)="",NA(),VLOOKUP($D536,'sin-list 180320_update'!$C$2:$S$835,3,FALSE)),IF(VLOOKUP($A536,'sin-list 180320_update'!$A$2:$S$835,5,FALSE)="",NA(),VLOOKUP($A536,'sin-list 180320_update'!$A$2:$S$835,5,FALSE))),IF(VLOOKUP($C536,'sin-list 180320_update'!$B$2:$S$835,4,FALSE)="",NA(),VLOOKUP($C536,'sin-list 180320_update'!$B$2:$S$835,4,FALSE)))</f>
        <v>#N/A</v>
      </c>
      <c r="L536" s="76" t="e">
        <f>IF($C536="-",IF($A536="-",VLOOKUP($D536,'sin-list 180320_update'!$C$2:$S$835,6,FALSE),VLOOKUP($A536,'sin-list 180320_update'!$A$2:$S$835,8,FALSE)),VLOOKUP($C536,'sin-list 180320_update'!$B$2:$S$835,7,FALSE))</f>
        <v>#N/A</v>
      </c>
      <c r="M536" s="76" t="e">
        <f>IF($C536="-",IF($A536="-",IF(VLOOKUP($D536,'sin-list 180320_update'!$C$2:$S$835,8,FALSE)="",NA(),VLOOKUP($D536,'sin-list 180320_update'!$C$2:$S$835,8,FALSE)),IF(VLOOKUP($A536,'sin-list 180320_update'!$A$2:$S$835,10,FALSE)="",NA(),VLOOKUP($A536,'sin-list 180320_update'!$A$2:$S$835,10,FALSE))),IF(VLOOKUP($C536,'sin-list 180320_update'!$B$2:$S$835,9,FALSE)="",NA(),VLOOKUP($C536,'sin-list 180320_update'!$B$2:$S$835,9,FALSE)))</f>
        <v>#N/A</v>
      </c>
      <c r="N536" s="76" t="e">
        <f>IF($C536="-",IF($A536="-",IF(VLOOKUP($D536,'REACH Bilaga XVII_update'!$A$5:$E$131,4,FALSE)="",NA(),VLOOKUP($D536,'REACH Bilaga XVII_update'!$A$5:$E$131,4,FALSE)),IF(VLOOKUP($A536,'REACH Bilaga XVII_update'!$C$5:$D$131,2,FALSE)="",NA(),VLOOKUP($A536,'REACH Bilaga XVII_update'!$C$5:$D$131,2,FALSE))),IF(VLOOKUP($C536,'REACH Bilaga XVII_update'!$B$5:$D$131,3,FALSE)="",NA(),VLOOKUP($C536,'REACH Bilaga XVII_update'!$B$5:$D$131,3,FALSE)))</f>
        <v>#N/A</v>
      </c>
      <c r="O536" s="76" t="e">
        <f>IF($C536="-",IF($A536="-",IF(VLOOKUP($D536,' REACH Bilaga 59_update'!$A$5:$E$210,5,FALSE)="",NA(),VLOOKUP($D536,' REACH Bilaga 59_update'!$A$5:$E$210,5,FALSE)),IF(VLOOKUP($A536,' REACH Bilaga 59_update'!$D$5:$E$210,2,FALSE)="",NA(),VLOOKUP($A536,' REACH Bilaga 59_update'!$D$5:$E$210,2,FALSE))),IF(VLOOKUP($C536,' REACH Bilaga 59_update'!$C$5:$E$210,3,FALSE)="",NA(),VLOOKUP($C536,' REACH Bilaga 59_update'!$C$5:$E$210,3,FALSE)))</f>
        <v>#N/A</v>
      </c>
      <c r="P536" s="76" t="str">
        <f>IF(C536="-",IF(A536="-",IFERROR(VLOOKUP($D536,' REACH Bilaga 59_update'!$A$5:$F$210,MATCH(Sammanfattning!P$1,' REACH Bilaga 59_update'!$A$4:$F$4,0),FALSE),VLOOKUP($D536,'REACH Bilaga XIV_update'!$A$4:$H$110,MATCH(Sammanfattning!P$1,'REACH Bilaga XIV_update'!$A$4:$H$4,0),FALSE)),IFERROR(VLOOKUP($A536,' REACH Bilaga 59_update'!$D$5:$F$210,MATCH(Sammanfattning!P$1,' REACH Bilaga 59_update'!$D$4:$F$4,0),FALSE),VLOOKUP($A536,'REACH Bilaga XIV_update'!$D$4:$H$110,MATCH(Sammanfattning!P$1,'REACH Bilaga XIV_update'!$D$4:$H$4,0),FALSE))),IFERROR(VLOOKUP($C536,' REACH Bilaga 59_update'!$C$5:$F$210,MATCH(Sammanfattning!P$1,' REACH Bilaga 59_update'!$C$4:$F$4,0),FALSE),VLOOKUP($C536,'REACH Bilaga XIV_update'!$C$4:$H$110,MATCH(Sammanfattning!P$1,'REACH Bilaga XIV_update'!$C$4:$H$4,0),FALSE)))</f>
        <v>Carcinogenic (Article 57a)#Mutagenic (Article 57b)</v>
      </c>
      <c r="Q536" s="76" t="str">
        <f>IF($C536="-",IF($A536="-",IF(VLOOKUP($D536,'REACH Bilaga XIV_update'!$A$5:$I$110,9,FALSE)="",NA(),VLOOKUP($D536,'REACH Bilaga XIV_update'!$A$5:$I$110,9,FALSE)),IF(VLOOKUP($A536,'REACH Bilaga XIV_update'!$D$5:$I$110,6,FALSE)="",NA(),VLOOKUP($A536,'REACH Bilaga XIV_update'!$D$5:$I$110,6,FALSE))),IF(VLOOKUP($C536,'REACH Bilaga XIV_update'!$C$5:$I$110,7,FALSE)="",NA(),VLOOKUP($C536,'REACH Bilaga XIV_update'!$C$5:$I$110,7,FALSE)))</f>
        <v>H350i
H340
H335
H315
H319
H317
H400
H410</v>
      </c>
      <c r="R536" s="76" t="e">
        <f>IF($C536="-",IF($A536="-",IF(VLOOKUP($D536,CoRAP_update!$A$5:$O$376,15,FALSE)="",NA(),VLOOKUP($D536,CoRAP_update!$A$5:$O$376,15,FALSE)),IF(VLOOKUP($A536,CoRAP_update!$D$5:$O$376,12,FALSE)="",NA(),VLOOKUP($A536,CoRAP_update!$D$5:$O$376,12,FALSE))),IF(VLOOKUP($C536,CoRAP_update!$C$5:$O$376,13,FALSE)="",NA(),VLOOKUP($C536,CoRAP_update!$C$5:$O$376,13,FALSE)))</f>
        <v>#N/A</v>
      </c>
      <c r="S536" s="144" t="e">
        <f>IF($C536="-",IF($A536="-",VLOOKUP($D536,CoRAP_update!$A$5:$J$376,MATCH(Sammanfattning!S$1,CoRAP_update!$A$4:$J$4,0),FALSE),VLOOKUP($A536,CoRAP_update!$D$5:$J$376,MATCH(Sammanfattning!S$1,CoRAP_update!$D$4:$J$4,0),FALSE)),VLOOKUP($C536,CoRAP_update!$C$5:$J$376,MATCH(Sammanfattning!S$1,CoRAP_update!$C$4:$J$4,0),FALSE))</f>
        <v>#N/A</v>
      </c>
      <c r="T536" s="76" t="e">
        <f>IF($A536="-",VLOOKUP($D536,EDC_update!$C$2:$F$450,4,FALSE),VLOOKUP($A536,EDC_update!$B$2:$F$450,5,FALSE))</f>
        <v>#N/A</v>
      </c>
      <c r="V536" s="78">
        <f>IF(IFERROR(SEARCH("PBT",P536),99)=99,IF(IFERROR(SEARCH("suspected PBT",S536),99)=99,IF(IFERROR(SEARCH("concluded to be PBT",K536),99)=99,IF(IFERROR(SEARCH("PBT",S536),99)=99,IF(IFERROR(SEARCH("PBT cand",L536),99)=99,IF(IFERROR(SEARCH("PBT",L536),99)=99,IF(IFERROR(SEARCH("persistent, bioackumulative and toxic properties",K536),99)=99,0,Scoring!$E$3),Scoring!$E$3),Scoring!$E$7),Scoring!$E$3),Scoring!$E$5),Scoring!$E$6),Scoring!$E$3)</f>
        <v>0</v>
      </c>
      <c r="W536" s="78">
        <f>IF(IFERROR(SEARCH("vPvB",P536),99)=99,IF(IFERROR(SEARCH("suspected pbt/vPvB",S536),99)=99,IF(IFERROR(SEARCH("vPvB",S536),99)=99,IF(IFERROR(SEARCH("concluded to be a vPvB",S536),99)=99,IF(IFERROR(SEARCH("identified as vPvB",K536),99)=99,IF(IFERROR(SEARCH("concluded to be a vPvB",K536),99)=99,IF(IFERROR(SEARCH("concluded to be both pbt and vPvB",S536),99)=99,IF(IFERROR(SEARCH("concluded to be both pbt and vPvB",K536),99)=99,0,Scoring!$E$5),Scoring!$E$5),Scoring!$E$5),Scoring!$E$5),Scoring!$E$5),Scoring!$E$4),Scoring!$E$6),Scoring!$E$4)</f>
        <v>0</v>
      </c>
      <c r="X536" s="78">
        <f>IF(IFERROR(SEARCH("H410",N536),99)=99,IF(IFERROR(SEARCH("H410",O536),99)=99,IF(IFERROR(SEARCH("H410",Q536),99)=99,IF(IFERROR(SEARCH("H410",M536),99)=99,IF(IFERROR(SEARCH("H410",R536),99)=99,IF(IFERROR(SEARCH("H411",N536),99)=99,IF(IFERROR(SEARCH("H411",O536),99)=99,IF(IFERROR(SEARCH("H411",Q536),99)=99,IF(IFERROR(SEARCH("H411",M536),99)=99,IF(IFERROR(SEARCH("H411",R536),99)=99,IF(IFERROR(SEARCH("H413",N536),99)=99,IF(IFERROR(SEARCH("H413",O536),99)=99,IF(IFERROR(SEARCH("H413",Q536),99)=99,IF(IFERROR(SEARCH("H413",M536),99)=99,IF(IFERROR(SEARCH("H413",R536),99)=99,IF(IFERROR(SEARCH("H412",N536),99)=99,IF(IFERROR(SEARCH("H412",O536),99)=99,IF(IFERROR(SEARCH("H412",Q536),99)=99,IF(IFERROR(SEARCH("H412",M536),99)=99,IF(IFERROR(SEARCH("H412",R536),99)=99,0,Scoring!$E$2),Scoring!$E$2),Scoring!$E$2),Scoring!$E$2),Scoring!$E$2),Scoring!$E$2),Scoring!$E$2),Scoring!$E$2),Scoring!$E$2),Scoring!$E$2),Scoring!$E$2),Scoring!$E$2),Scoring!$E$2),Scoring!$E$2),Scoring!$E$2),Scoring!$E$2),Scoring!$E$2),Scoring!$E$2),Scoring!$E$2),Scoring!$E$2)</f>
        <v>1</v>
      </c>
      <c r="Y536" s="78">
        <f>IF(IFERROR(SEARCH("CMR",K536),99)=99,IF(IFERROR(SEARCH("Suspected CMR",S536),99)=99,IF(IFERROR(SEARCH("CMR",S536),99)=99,0,Scoring!$E$8),Scoring!$E$9),Scoring!$E$8)</f>
        <v>0</v>
      </c>
      <c r="Z536" s="78">
        <f>IF(IFERROR(SEARCH("H350",N536),99)=99,IF(IFERROR(SEARCH("H350",O536),99)=99,IF(IFERROR(SEARCH("H350",Q536),99)=99,IF(IFERROR(SEARCH("H350",M536),99)=99,IF(IFERROR(SEARCH("H350",R536),99)=99,IF(IFERROR(SEARCH("H351",N536),99)=99,IF(IFERROR(SEARCH("H351",O536),99)=99,IF(IFERROR(SEARCH("H351",Q536),99)=99,IF(IFERROR(SEARCH("H351",M536),99)=99,IF(IFERROR(SEARCH("H351",R536),99)=99,IF(IFERROR(SEARCH("carcinogenic",P536),99)=99,IF(IFERROR(SEARCH("suspected carcinogenic",S536),99)=99,0,Scoring!$E$12),Scoring!$E$11),Scoring!$E$10),Scoring!$E$10),Scoring!$E$10),Scoring!$E$10),Scoring!$E$10),Scoring!$E$10),Scoring!$E$10),Scoring!$E$10),Scoring!$E$10),Scoring!$E$10)</f>
        <v>1</v>
      </c>
      <c r="AA536" s="78">
        <f>IF(IFERROR(SEARCH("H340",N536),99)=99,IF(IFERROR(SEARCH("H340",O536),99)=99,IF(IFERROR(SEARCH("H340",Q536),99)=99,IF(IFERROR(SEARCH("H340",M536),99)=99,IF(IFERROR(SEARCH("H340",R536),99)=99,IF(IFERROR(SEARCH("H341",N536),99)=99,IF(IFERROR(SEARCH("H341",O536),99)=99,IF(IFERROR(SEARCH("H341",Q536),99)=99,IF(IFERROR(SEARCH("H341",M536),99)=99,IF(IFERROR(SEARCH("H341",R536),99)=99,IF(IFERROR(SEARCH("mutagenic",P536),99)=99,IF(IFERROR(SEARCH("suspected mutagenic",S536),99)=99,0,Scoring!$E$15),Scoring!$E$14),Scoring!$E$13),Scoring!$E$13),Scoring!$E$13),Scoring!$E$13),Scoring!$E$13),Scoring!$E$13),Scoring!$E$13),Scoring!$E$13),Scoring!$E$13),Scoring!$E$13)</f>
        <v>1</v>
      </c>
      <c r="AB536" s="78">
        <f>IF(IFERROR(SEARCH("H360",N536),99)=99,IF(IFERROR(SEARCH("H360",O536),99)=99,IF(IFERROR(SEARCH("H360",Q536),99)=99,IF(IFERROR(SEARCH("H360",M536),99)=99,IF(IFERROR(SEARCH("H360",R536),99)=99,IF(IFERROR(SEARCH("H361",N536),99)=99,IF(IFERROR(SEARCH("H361",O536),99)=99,IF(IFERROR(SEARCH("H361",Q536),99)=99,IF(IFERROR(SEARCH("H361",M536),99)=99,IF(IFERROR(SEARCH("H361",R536),99)=99,IF(IFERROR(SEARCH("reproduction",P536),99)=99,IF(IFERROR(SEARCH("suspected reprotoxic",S536),99)=99,IF(IFERROR(SEARCH("reprotoxic",S536),99)=99,IF(IFERROR(SEARCH("reprotoxic",K536),99)=99,0,Scoring!$E$18),Scoring!$E$18),Scoring!$E$19),Scoring!$E$17),Scoring!$E$16),Scoring!$E$16),Scoring!$E$16),Scoring!$E$16),Scoring!$E$16),Scoring!$E$16),Scoring!$E$16),Scoring!$E$16),Scoring!$E$16),Scoring!$E$16)</f>
        <v>0</v>
      </c>
      <c r="AC536" s="78">
        <f>IF(IFERROR(SEARCH("57f",L536),99)=99,IF(IFERROR(SEARCH("57(f)",P536),99)=99,0,Scoring!$E$20),Scoring!$E$20)</f>
        <v>0</v>
      </c>
      <c r="AD536" s="78">
        <f>IF(IFERROR(SEARCH("CAT1",T536),99)=99,IF(IFERROR(SEARCH("CAT2",T536),99)=99,IF(IFERROR(SEARCH("CAT3",T536),99)=99,IF(IFERROR(SEARCH("concluded to be endocrine",K536),99)=99,IF(IFERROR(SEARCH("categorised as endocrine",K536),99)=99,IF(IFERROR(SEARCH("endocrine disrupting",P536),99)=99,IF(IFERROR(SEARCH("endocrine disrupting",K536),99)=99,IF(IFERROR(SEARCH("suspected endocrine",S536),99)=99,IF(IFERROR(SEARCH("potential endocrine",S536),99)=99,0,Scoring!$E$25),Scoring!$E$25),Scoring!$E$24),Scoring!$E$24),Scoring!$E$24),Scoring!$E$24),Scoring!$E$23),Scoring!$E$22),Scoring!$E$21)</f>
        <v>0</v>
      </c>
      <c r="AE536" s="78">
        <f>IF(IFERROR(SEARCH("suspected sensitiser",S536),99)=99,IF(IFERROR(SEARCH("sensitiser",S536),99)=99,IF(IFERROR(SEARCH("other hazard based concern",S536),99)=99,0,Scoring!$E$28),Scoring!$E$26),Scoring!$E$27)</f>
        <v>0</v>
      </c>
      <c r="AF536" s="78">
        <f>IF(IFERROR(M536,1)=1,IF(IFERROR(N536,1)=1,IF(IFERROR(O536,1)=1,IF(IFERROR(Q536,1)=1,IF(IFERROR(R536,1)=1,IF(IFERROR(T536,1)=1,IF(IFERROR(K536,1)=1,IF(IFERROR(P536,1)=1,IF(IFERROR(S536,1)=1,Scoring!$E$29,0),0),0),0),0),0),0),0),0)</f>
        <v>0</v>
      </c>
      <c r="AG536" s="78">
        <f t="shared" si="47"/>
        <v>3</v>
      </c>
      <c r="AI536" s="93"/>
      <c r="AJ536" s="94"/>
      <c r="AK536" s="76"/>
      <c r="AL536" s="75"/>
      <c r="AN536" s="79"/>
      <c r="AO536" s="79"/>
      <c r="AP536" s="79"/>
      <c r="AQ536" s="79"/>
      <c r="AR536" s="79"/>
      <c r="AS536" s="78"/>
      <c r="AU536" s="79">
        <f>IF(IFERROR(F536,99)=99,IF(IFERROR(G536,99)=99,IF(IFERROR(H536,99)=99,IF(IFERROR(I536,99)=99,IF(IFERROR(E536,99)=99,IF(IFERROR(J536,99)=99,0,Scoring!$B$7),Scoring!$B$3),Scoring!$B$2),Scoring!$B$6),Scoring!$B$5),Scoring!$B$4)</f>
        <v>1</v>
      </c>
      <c r="AV536" s="78">
        <f t="shared" si="48"/>
        <v>3</v>
      </c>
      <c r="AW536" s="78"/>
      <c r="AX536" s="66"/>
      <c r="AY536" s="78"/>
      <c r="AZ536" s="76"/>
      <c r="BA536" s="76"/>
      <c r="BB536" s="76"/>
    </row>
    <row r="537" spans="1:54" x14ac:dyDescent="0.25">
      <c r="A537" s="77" t="s">
        <v>6336</v>
      </c>
      <c r="B537" s="76" t="str">
        <f t="shared" si="49"/>
        <v>232-349-1</v>
      </c>
      <c r="C537" s="77" t="s">
        <v>2306</v>
      </c>
      <c r="D537" s="77" t="s">
        <v>2307</v>
      </c>
      <c r="E537" s="76" t="str">
        <f>IF(C537="-",IF(A537="-",VLOOKUP(D537,'sin-list 180320_update'!$C$2:$C$835,1,FALSE),VLOOKUP(A537,'sin-list 180320_update'!$A$2:$A$835,1,FALSE)),VLOOKUP(C537,'sin-list 180320_update'!$B$2:$B$835,1,FALSE))</f>
        <v>232-349-1</v>
      </c>
      <c r="F537" s="76" t="e">
        <f>IF($C537="-",IF($A537="-",VLOOKUP($D537,'REACH Bilaga XVII_update'!$A$5:$A$131,1,FALSE),VLOOKUP($A537,'REACH Bilaga XVII_update'!$C$5:$C$131,1,FALSE)),VLOOKUP($C537,'REACH Bilaga XVII_update'!$B$5:$B$131,1,FALSE))</f>
        <v>#N/A</v>
      </c>
      <c r="G537" s="76" t="e">
        <f>IF($C537="-",IF($A537="-",VLOOKUP($D537,' REACH Bilaga 59_update'!$A$5:$A$210,1,FALSE),VLOOKUP($A537,' REACH Bilaga 59_update'!$D$5:$D$210,1,FALSE)),VLOOKUP($C537,' REACH Bilaga 59_update'!$C$5:$C$210,1,FALSE))</f>
        <v>#N/A</v>
      </c>
      <c r="H537" s="76" t="e">
        <f>IF($C537="-",IF($A537="-",VLOOKUP($D537,'REACH Bilaga XIV_update'!$A$5:$A$110,1,FALSE),VLOOKUP($A537,'REACH Bilaga XIV_update'!$D$5:$D$110,1,FALSE)),VLOOKUP($C537,'REACH Bilaga XIV_update'!$C$5:$C$110,1,FALSE))</f>
        <v>#N/A</v>
      </c>
      <c r="I537" s="76" t="e">
        <f>IF($C537="-",IF($A537="-",VLOOKUP($D537,CoRAP_update!$A$5:$A$376,1,FALSE),VLOOKUP($A537,CoRAP_update!$D$5:$D$376,1,FALSE)),VLOOKUP($C537,CoRAP_update!$C$5:$C$376,1,FALSE))</f>
        <v>#N/A</v>
      </c>
      <c r="J537" s="76" t="e">
        <f>IF($C537="-",IF($A537="-",VLOOKUP($D537,EDC_update!$C$2:$C$450,1,FALSE),VLOOKUP($A537,EDC_update!$B$2:$B$450,1,FALSE)),VLOOKUP($C537,EDC_update!$L$2:$L$450,1,FALSE))</f>
        <v>#N/A</v>
      </c>
      <c r="K537" s="76" t="str">
        <f>IF($C537="-",IF($A537="-",IF(VLOOKUP($D537,'sin-list 180320_update'!$C$2:$S$835,3,FALSE)="",NA(),VLOOKUP($D537,'sin-list 180320_update'!$C$2:$S$835,3,FALSE)),IF(VLOOKUP($A537,'sin-list 180320_update'!$A$2:$S$835,5,FALSE)="",NA(),VLOOKUP($A537,'sin-list 180320_update'!$A$2:$S$835,5,FALSE))),IF(VLOOKUP($C537,'sin-list 180320_update'!$B$2:$S$835,4,FALSE)="",NA(),VLOOKUP($C537,'sin-list 180320_update'!$B$2:$S$835,4,FALSE)))</f>
        <v>Classified CMR according to Annex VI of Regulation 1272/2008. (Might not apply when contaminants are below below legal thresholds and/or full refining history is known)</v>
      </c>
      <c r="L537" s="76" t="str">
        <f>IF($C537="-",IF($A537="-",VLOOKUP($D537,'sin-list 180320_update'!$C$2:$S$835,6,FALSE),VLOOKUP($A537,'sin-list 180320_update'!$A$2:$S$835,8,FALSE)),VLOOKUP($C537,'sin-list 180320_update'!$B$2:$S$835,7,FALSE))</f>
        <v>Carc. 1B
Muta. 1B
Asp. Tox. 1</v>
      </c>
      <c r="M537" s="76" t="str">
        <f>IF($C537="-",IF($A537="-",IF(VLOOKUP($D537,'sin-list 180320_update'!$C$2:$S$835,8,FALSE)="",NA(),VLOOKUP($D537,'sin-list 180320_update'!$C$2:$S$835,8,FALSE)),IF(VLOOKUP($A537,'sin-list 180320_update'!$A$2:$S$835,10,FALSE)="",NA(),VLOOKUP($A537,'sin-list 180320_update'!$A$2:$S$835,10,FALSE))),IF(VLOOKUP($C537,'sin-list 180320_update'!$B$2:$S$835,9,FALSE)="",NA(),VLOOKUP($C537,'sin-list 180320_update'!$B$2:$S$835,9,FALSE)))</f>
        <v>H350
H340
H304</v>
      </c>
      <c r="N537" s="76" t="e">
        <f>IF($C537="-",IF($A537="-",IF(VLOOKUP($D537,'REACH Bilaga XVII_update'!$A$5:$E$131,4,FALSE)="",NA(),VLOOKUP($D537,'REACH Bilaga XVII_update'!$A$5:$E$131,4,FALSE)),IF(VLOOKUP($A537,'REACH Bilaga XVII_update'!$C$5:$D$131,2,FALSE)="",NA(),VLOOKUP($A537,'REACH Bilaga XVII_update'!$C$5:$D$131,2,FALSE))),IF(VLOOKUP($C537,'REACH Bilaga XVII_update'!$B$5:$D$131,3,FALSE)="",NA(),VLOOKUP($C537,'REACH Bilaga XVII_update'!$B$5:$D$131,3,FALSE)))</f>
        <v>#N/A</v>
      </c>
      <c r="O537" s="76" t="e">
        <f>IF($C537="-",IF($A537="-",IF(VLOOKUP($D537,' REACH Bilaga 59_update'!$A$5:$E$210,5,FALSE)="",NA(),VLOOKUP($D537,' REACH Bilaga 59_update'!$A$5:$E$210,5,FALSE)),IF(VLOOKUP($A537,' REACH Bilaga 59_update'!$D$5:$E$210,2,FALSE)="",NA(),VLOOKUP($A537,' REACH Bilaga 59_update'!$D$5:$E$210,2,FALSE))),IF(VLOOKUP($C537,' REACH Bilaga 59_update'!$C$5:$E$210,3,FALSE)="",NA(),VLOOKUP($C537,' REACH Bilaga 59_update'!$C$5:$E$210,3,FALSE)))</f>
        <v>#N/A</v>
      </c>
      <c r="P537" s="76" t="e">
        <f>IF(C537="-",IF(A537="-",IFERROR(VLOOKUP($D537,' REACH Bilaga 59_update'!$A$5:$F$210,MATCH(Sammanfattning!P$1,' REACH Bilaga 59_update'!$A$4:$F$4,0),FALSE),VLOOKUP($D537,'REACH Bilaga XIV_update'!$A$4:$H$110,MATCH(Sammanfattning!P$1,'REACH Bilaga XIV_update'!$A$4:$H$4,0),FALSE)),IFERROR(VLOOKUP($A537,' REACH Bilaga 59_update'!$D$5:$F$210,MATCH(Sammanfattning!P$1,' REACH Bilaga 59_update'!$D$4:$F$4,0),FALSE),VLOOKUP($A537,'REACH Bilaga XIV_update'!$D$4:$H$110,MATCH(Sammanfattning!P$1,'REACH Bilaga XIV_update'!$D$4:$H$4,0),FALSE))),IFERROR(VLOOKUP($C537,' REACH Bilaga 59_update'!$C$5:$F$210,MATCH(Sammanfattning!P$1,' REACH Bilaga 59_update'!$C$4:$F$4,0),FALSE),VLOOKUP($C537,'REACH Bilaga XIV_update'!$C$4:$H$110,MATCH(Sammanfattning!P$1,'REACH Bilaga XIV_update'!$C$4:$H$4,0),FALSE)))</f>
        <v>#N/A</v>
      </c>
      <c r="Q537" s="76" t="e">
        <f>IF($C537="-",IF($A537="-",IF(VLOOKUP($D537,'REACH Bilaga XIV_update'!$A$5:$I$110,9,FALSE)="",NA(),VLOOKUP($D537,'REACH Bilaga XIV_update'!$A$5:$I$110,9,FALSE)),IF(VLOOKUP($A537,'REACH Bilaga XIV_update'!$D$5:$I$110,6,FALSE)="",NA(),VLOOKUP($A537,'REACH Bilaga XIV_update'!$D$5:$I$110,6,FALSE))),IF(VLOOKUP($C537,'REACH Bilaga XIV_update'!$C$5:$I$110,7,FALSE)="",NA(),VLOOKUP($C537,'REACH Bilaga XIV_update'!$C$5:$I$110,7,FALSE)))</f>
        <v>#N/A</v>
      </c>
      <c r="R537" s="76" t="e">
        <f>IF($C537="-",IF($A537="-",IF(VLOOKUP($D537,CoRAP_update!$A$5:$O$376,15,FALSE)="",NA(),VLOOKUP($D537,CoRAP_update!$A$5:$O$376,15,FALSE)),IF(VLOOKUP($A537,CoRAP_update!$D$5:$O$376,12,FALSE)="",NA(),VLOOKUP($A537,CoRAP_update!$D$5:$O$376,12,FALSE))),IF(VLOOKUP($C537,CoRAP_update!$C$5:$O$376,13,FALSE)="",NA(),VLOOKUP($C537,CoRAP_update!$C$5:$O$376,13,FALSE)))</f>
        <v>#N/A</v>
      </c>
      <c r="S537" s="144" t="e">
        <f>IF($C537="-",IF($A537="-",VLOOKUP($D537,CoRAP_update!$A$5:$J$376,MATCH(Sammanfattning!S$1,CoRAP_update!$A$4:$J$4,0),FALSE),VLOOKUP($A537,CoRAP_update!$D$5:$J$376,MATCH(Sammanfattning!S$1,CoRAP_update!$D$4:$J$4,0),FALSE)),VLOOKUP($C537,CoRAP_update!$C$5:$J$376,MATCH(Sammanfattning!S$1,CoRAP_update!$C$4:$J$4,0),FALSE))</f>
        <v>#N/A</v>
      </c>
      <c r="T537" s="76" t="e">
        <f>IF($A537="-",VLOOKUP($D537,EDC_update!$C$2:$F$450,4,FALSE),VLOOKUP($A537,EDC_update!$B$2:$F$450,5,FALSE))</f>
        <v>#N/A</v>
      </c>
      <c r="V537" s="78">
        <f>IF(IFERROR(SEARCH("PBT",P537),99)=99,IF(IFERROR(SEARCH("suspected PBT",S537),99)=99,IF(IFERROR(SEARCH("concluded to be PBT",K537),99)=99,IF(IFERROR(SEARCH("PBT",S537),99)=99,IF(IFERROR(SEARCH("PBT cand",L537),99)=99,IF(IFERROR(SEARCH("PBT",L537),99)=99,IF(IFERROR(SEARCH("persistent, bioackumulative and toxic properties",K537),99)=99,0,Scoring!$E$3),Scoring!$E$3),Scoring!$E$7),Scoring!$E$3),Scoring!$E$5),Scoring!$E$6),Scoring!$E$3)</f>
        <v>0</v>
      </c>
      <c r="W537" s="78">
        <f>IF(IFERROR(SEARCH("vPvB",P537),99)=99,IF(IFERROR(SEARCH("suspected pbt/vPvB",S537),99)=99,IF(IFERROR(SEARCH("vPvB",S537),99)=99,IF(IFERROR(SEARCH("concluded to be a vPvB",S537),99)=99,IF(IFERROR(SEARCH("identified as vPvB",K537),99)=99,IF(IFERROR(SEARCH("concluded to be a vPvB",K537),99)=99,IF(IFERROR(SEARCH("concluded to be both pbt and vPvB",S537),99)=99,IF(IFERROR(SEARCH("concluded to be both pbt and vPvB",K537),99)=99,0,Scoring!$E$5),Scoring!$E$5),Scoring!$E$5),Scoring!$E$5),Scoring!$E$5),Scoring!$E$4),Scoring!$E$6),Scoring!$E$4)</f>
        <v>0</v>
      </c>
      <c r="X537" s="78">
        <f>IF(IFERROR(SEARCH("H410",N537),99)=99,IF(IFERROR(SEARCH("H410",O537),99)=99,IF(IFERROR(SEARCH("H410",Q537),99)=99,IF(IFERROR(SEARCH("H410",M537),99)=99,IF(IFERROR(SEARCH("H410",R537),99)=99,IF(IFERROR(SEARCH("H411",N537),99)=99,IF(IFERROR(SEARCH("H411",O537),99)=99,IF(IFERROR(SEARCH("H411",Q537),99)=99,IF(IFERROR(SEARCH("H411",M537),99)=99,IF(IFERROR(SEARCH("H411",R537),99)=99,IF(IFERROR(SEARCH("H413",N537),99)=99,IF(IFERROR(SEARCH("H413",O537),99)=99,IF(IFERROR(SEARCH("H413",Q537),99)=99,IF(IFERROR(SEARCH("H413",M537),99)=99,IF(IFERROR(SEARCH("H413",R537),99)=99,IF(IFERROR(SEARCH("H412",N537),99)=99,IF(IFERROR(SEARCH("H412",O537),99)=99,IF(IFERROR(SEARCH("H412",Q537),99)=99,IF(IFERROR(SEARCH("H412",M537),99)=99,IF(IFERROR(SEARCH("H412",R537),99)=99,0,Scoring!$E$2),Scoring!$E$2),Scoring!$E$2),Scoring!$E$2),Scoring!$E$2),Scoring!$E$2),Scoring!$E$2),Scoring!$E$2),Scoring!$E$2),Scoring!$E$2),Scoring!$E$2),Scoring!$E$2),Scoring!$E$2),Scoring!$E$2),Scoring!$E$2),Scoring!$E$2),Scoring!$E$2),Scoring!$E$2),Scoring!$E$2),Scoring!$E$2)</f>
        <v>0</v>
      </c>
      <c r="Y537" s="78">
        <f>IF(IFERROR(SEARCH("CMR",K537),99)=99,IF(IFERROR(SEARCH("Suspected CMR",S537),99)=99,IF(IFERROR(SEARCH("CMR",S537),99)=99,0,Scoring!$E$8),Scoring!$E$9),Scoring!$E$8)</f>
        <v>3</v>
      </c>
      <c r="Z537" s="78">
        <f>IF(IFERROR(SEARCH("H350",N537),99)=99,IF(IFERROR(SEARCH("H350",O537),99)=99,IF(IFERROR(SEARCH("H350",Q537),99)=99,IF(IFERROR(SEARCH("H350",M537),99)=99,IF(IFERROR(SEARCH("H350",R537),99)=99,IF(IFERROR(SEARCH("H351",N537),99)=99,IF(IFERROR(SEARCH("H351",O537),99)=99,IF(IFERROR(SEARCH("H351",Q537),99)=99,IF(IFERROR(SEARCH("H351",M537),99)=99,IF(IFERROR(SEARCH("H351",R537),99)=99,IF(IFERROR(SEARCH("carcinogenic",P537),99)=99,IF(IFERROR(SEARCH("suspected carcinogenic",S537),99)=99,0,Scoring!$E$12),Scoring!$E$11),Scoring!$E$10),Scoring!$E$10),Scoring!$E$10),Scoring!$E$10),Scoring!$E$10),Scoring!$E$10),Scoring!$E$10),Scoring!$E$10),Scoring!$E$10),Scoring!$E$10)</f>
        <v>1</v>
      </c>
      <c r="AA537" s="78">
        <f>IF(IFERROR(SEARCH("H340",N537),99)=99,IF(IFERROR(SEARCH("H340",O537),99)=99,IF(IFERROR(SEARCH("H340",Q537),99)=99,IF(IFERROR(SEARCH("H340",M537),99)=99,IF(IFERROR(SEARCH("H340",R537),99)=99,IF(IFERROR(SEARCH("H341",N537),99)=99,IF(IFERROR(SEARCH("H341",O537),99)=99,IF(IFERROR(SEARCH("H341",Q537),99)=99,IF(IFERROR(SEARCH("H341",M537),99)=99,IF(IFERROR(SEARCH("H341",R537),99)=99,IF(IFERROR(SEARCH("mutagenic",P537),99)=99,IF(IFERROR(SEARCH("suspected mutagenic",S537),99)=99,0,Scoring!$E$15),Scoring!$E$14),Scoring!$E$13),Scoring!$E$13),Scoring!$E$13),Scoring!$E$13),Scoring!$E$13),Scoring!$E$13),Scoring!$E$13),Scoring!$E$13),Scoring!$E$13),Scoring!$E$13)</f>
        <v>1</v>
      </c>
      <c r="AB537" s="78">
        <f>IF(IFERROR(SEARCH("H360",N537),99)=99,IF(IFERROR(SEARCH("H360",O537),99)=99,IF(IFERROR(SEARCH("H360",Q537),99)=99,IF(IFERROR(SEARCH("H360",M537),99)=99,IF(IFERROR(SEARCH("H360",R537),99)=99,IF(IFERROR(SEARCH("H361",N537),99)=99,IF(IFERROR(SEARCH("H361",O537),99)=99,IF(IFERROR(SEARCH("H361",Q537),99)=99,IF(IFERROR(SEARCH("H361",M537),99)=99,IF(IFERROR(SEARCH("H361",R537),99)=99,IF(IFERROR(SEARCH("reproduction",P537),99)=99,IF(IFERROR(SEARCH("suspected reprotoxic",S537),99)=99,IF(IFERROR(SEARCH("reprotoxic",S537),99)=99,IF(IFERROR(SEARCH("reprotoxic",K537),99)=99,0,Scoring!$E$18),Scoring!$E$18),Scoring!$E$19),Scoring!$E$17),Scoring!$E$16),Scoring!$E$16),Scoring!$E$16),Scoring!$E$16),Scoring!$E$16),Scoring!$E$16),Scoring!$E$16),Scoring!$E$16),Scoring!$E$16),Scoring!$E$16)</f>
        <v>0</v>
      </c>
      <c r="AC537" s="78">
        <f>IF(IFERROR(SEARCH("57f",L537),99)=99,IF(IFERROR(SEARCH("57(f)",P537),99)=99,0,Scoring!$E$20),Scoring!$E$20)</f>
        <v>0</v>
      </c>
      <c r="AD537" s="78">
        <f>IF(IFERROR(SEARCH("CAT1",T537),99)=99,IF(IFERROR(SEARCH("CAT2",T537),99)=99,IF(IFERROR(SEARCH("CAT3",T537),99)=99,IF(IFERROR(SEARCH("concluded to be endocrine",K537),99)=99,IF(IFERROR(SEARCH("categorised as endocrine",K537),99)=99,IF(IFERROR(SEARCH("endocrine disrupting",P537),99)=99,IF(IFERROR(SEARCH("endocrine disrupting",K537),99)=99,IF(IFERROR(SEARCH("suspected endocrine",S537),99)=99,IF(IFERROR(SEARCH("potential endocrine",S537),99)=99,0,Scoring!$E$25),Scoring!$E$25),Scoring!$E$24),Scoring!$E$24),Scoring!$E$24),Scoring!$E$24),Scoring!$E$23),Scoring!$E$22),Scoring!$E$21)</f>
        <v>0</v>
      </c>
      <c r="AE537" s="78">
        <f>IF(IFERROR(SEARCH("suspected sensitiser",S537),99)=99,IF(IFERROR(SEARCH("sensitiser",S537),99)=99,IF(IFERROR(SEARCH("other hazard based concern",S537),99)=99,0,Scoring!$E$28),Scoring!$E$26),Scoring!$E$27)</f>
        <v>0</v>
      </c>
      <c r="AF537" s="78">
        <f>IF(IFERROR(M537,1)=1,IF(IFERROR(N537,1)=1,IF(IFERROR(O537,1)=1,IF(IFERROR(Q537,1)=1,IF(IFERROR(R537,1)=1,IF(IFERROR(T537,1)=1,IF(IFERROR(K537,1)=1,IF(IFERROR(P537,1)=1,IF(IFERROR(S537,1)=1,Scoring!$E$29,0),0),0),0),0),0),0),0),0)</f>
        <v>0</v>
      </c>
      <c r="AG537" s="78">
        <f t="shared" si="47"/>
        <v>3</v>
      </c>
      <c r="AI537" s="93"/>
      <c r="AJ537" s="94"/>
      <c r="AK537" s="76"/>
      <c r="AL537" s="75"/>
      <c r="AN537" s="79"/>
      <c r="AO537" s="79"/>
      <c r="AP537" s="79"/>
      <c r="AQ537" s="79"/>
      <c r="AR537" s="79"/>
      <c r="AS537" s="78"/>
      <c r="AU537" s="79">
        <f>IF(IFERROR(F537,99)=99,IF(IFERROR(G537,99)=99,IF(IFERROR(H537,99)=99,IF(IFERROR(I537,99)=99,IF(IFERROR(E537,99)=99,IF(IFERROR(J537,99)=99,0,Scoring!$B$7),Scoring!$B$3),Scoring!$B$2),Scoring!$B$6),Scoring!$B$5),Scoring!$B$4)</f>
        <v>0.3</v>
      </c>
      <c r="AV537" s="78">
        <f t="shared" si="48"/>
        <v>0.89999999999999991</v>
      </c>
      <c r="AW537" s="78"/>
      <c r="AX537" s="66"/>
      <c r="AY537" s="78"/>
      <c r="AZ537" s="76"/>
      <c r="BA537" s="76"/>
      <c r="BB537" s="76"/>
    </row>
    <row r="538" spans="1:54" x14ac:dyDescent="0.25">
      <c r="A538" s="88">
        <v>2231335</v>
      </c>
      <c r="B538" s="76" t="str">
        <f t="shared" si="49"/>
        <v>232-373-2</v>
      </c>
      <c r="C538" s="77" t="s">
        <v>2308</v>
      </c>
      <c r="D538" s="77" t="s">
        <v>2309</v>
      </c>
      <c r="E538" s="76" t="str">
        <f>IF(C538="-",IF(A538="-",VLOOKUP(D538,'sin-list 180320_update'!$C$2:$C$835,1,FALSE),VLOOKUP(A538,'sin-list 180320_update'!$A$2:$A$835,1,FALSE)),VLOOKUP(C538,'sin-list 180320_update'!$B$2:$B$835,1,FALSE))</f>
        <v>232-373-2</v>
      </c>
      <c r="F538" s="76" t="e">
        <f>IF($C538="-",IF($A538="-",VLOOKUP($D538,'REACH Bilaga XVII_update'!$A$5:$A$131,1,FALSE),VLOOKUP($A538,'REACH Bilaga XVII_update'!$C$5:$C$131,1,FALSE)),VLOOKUP($C538,'REACH Bilaga XVII_update'!$B$5:$B$131,1,FALSE))</f>
        <v>#N/A</v>
      </c>
      <c r="G538" s="76" t="e">
        <f>IF($C538="-",IF($A538="-",VLOOKUP($D538,' REACH Bilaga 59_update'!$A$5:$A$210,1,FALSE),VLOOKUP($A538,' REACH Bilaga 59_update'!$D$5:$D$210,1,FALSE)),VLOOKUP($C538,' REACH Bilaga 59_update'!$C$5:$C$210,1,FALSE))</f>
        <v>#N/A</v>
      </c>
      <c r="H538" s="76" t="e">
        <f>IF($C538="-",IF($A538="-",VLOOKUP($D538,'REACH Bilaga XIV_update'!$A$5:$A$110,1,FALSE),VLOOKUP($A538,'REACH Bilaga XIV_update'!$D$5:$D$110,1,FALSE)),VLOOKUP($C538,'REACH Bilaga XIV_update'!$C$5:$C$110,1,FALSE))</f>
        <v>#N/A</v>
      </c>
      <c r="I538" s="76" t="e">
        <f>IF($C538="-",IF($A538="-",VLOOKUP($D538,CoRAP_update!$A$5:$A$376,1,FALSE),VLOOKUP($A538,CoRAP_update!$D$5:$D$376,1,FALSE)),VLOOKUP($C538,CoRAP_update!$C$5:$C$376,1,FALSE))</f>
        <v>#N/A</v>
      </c>
      <c r="J538" s="76" t="e">
        <f>IF($C538="-",IF($A538="-",VLOOKUP($D538,EDC_update!$C$2:$C$450,1,FALSE),VLOOKUP($A538,EDC_update!$B$2:$B$450,1,FALSE)),VLOOKUP($C538,EDC_update!$L$2:$L$450,1,FALSE))</f>
        <v>#N/A</v>
      </c>
      <c r="K538" s="76" t="str">
        <f>IF($C538="-",IF($A538="-",IF(VLOOKUP($D538,'sin-list 180320_update'!$C$2:$S$835,3,FALSE)="",NA(),VLOOKUP($D538,'sin-list 180320_update'!$C$2:$S$835,3,FALSE)),IF(VLOOKUP($A538,'sin-list 180320_update'!$A$2:$S$835,5,FALSE)="",NA(),VLOOKUP($A538,'sin-list 180320_update'!$A$2:$S$835,5,FALSE))),IF(VLOOKUP($C538,'sin-list 180320_update'!$B$2:$S$835,4,FALSE)="",NA(),VLOOKUP($C538,'sin-list 180320_update'!$B$2:$S$835,4,FALSE)))</f>
        <v>Classified CMR according to Annex VI of Regulation 1272/2008</v>
      </c>
      <c r="L538" s="76" t="str">
        <f>IF($C538="-",IF($A538="-",VLOOKUP($D538,'sin-list 180320_update'!$C$2:$S$835,6,FALSE),VLOOKUP($A538,'sin-list 180320_update'!$A$2:$S$835,8,FALSE)),VLOOKUP($C538,'sin-list 180320_update'!$B$2:$S$835,7,FALSE))</f>
        <v>Carc. 1B</v>
      </c>
      <c r="M538" s="76" t="str">
        <f>IF($C538="-",IF($A538="-",IF(VLOOKUP($D538,'sin-list 180320_update'!$C$2:$S$835,8,FALSE)="",NA(),VLOOKUP($D538,'sin-list 180320_update'!$C$2:$S$835,8,FALSE)),IF(VLOOKUP($A538,'sin-list 180320_update'!$A$2:$S$835,10,FALSE)="",NA(),VLOOKUP($A538,'sin-list 180320_update'!$A$2:$S$835,10,FALSE))),IF(VLOOKUP($C538,'sin-list 180320_update'!$B$2:$S$835,9,FALSE)="",NA(),VLOOKUP($C538,'sin-list 180320_update'!$B$2:$S$835,9,FALSE)))</f>
        <v>H350</v>
      </c>
      <c r="N538" s="76" t="e">
        <f>IF($C538="-",IF($A538="-",IF(VLOOKUP($D538,'REACH Bilaga XVII_update'!$A$5:$E$131,4,FALSE)="",NA(),VLOOKUP($D538,'REACH Bilaga XVII_update'!$A$5:$E$131,4,FALSE)),IF(VLOOKUP($A538,'REACH Bilaga XVII_update'!$C$5:$D$131,2,FALSE)="",NA(),VLOOKUP($A538,'REACH Bilaga XVII_update'!$C$5:$D$131,2,FALSE))),IF(VLOOKUP($C538,'REACH Bilaga XVII_update'!$B$5:$D$131,3,FALSE)="",NA(),VLOOKUP($C538,'REACH Bilaga XVII_update'!$B$5:$D$131,3,FALSE)))</f>
        <v>#N/A</v>
      </c>
      <c r="O538" s="76" t="e">
        <f>IF($C538="-",IF($A538="-",IF(VLOOKUP($D538,' REACH Bilaga 59_update'!$A$5:$E$210,5,FALSE)="",NA(),VLOOKUP($D538,' REACH Bilaga 59_update'!$A$5:$E$210,5,FALSE)),IF(VLOOKUP($A538,' REACH Bilaga 59_update'!$D$5:$E$210,2,FALSE)="",NA(),VLOOKUP($A538,' REACH Bilaga 59_update'!$D$5:$E$210,2,FALSE))),IF(VLOOKUP($C538,' REACH Bilaga 59_update'!$C$5:$E$210,3,FALSE)="",NA(),VLOOKUP($C538,' REACH Bilaga 59_update'!$C$5:$E$210,3,FALSE)))</f>
        <v>#N/A</v>
      </c>
      <c r="P538" s="76" t="e">
        <f>IF(C538="-",IF(A538="-",IFERROR(VLOOKUP($D538,' REACH Bilaga 59_update'!$A$5:$F$210,MATCH(Sammanfattning!P$1,' REACH Bilaga 59_update'!$A$4:$F$4,0),FALSE),VLOOKUP($D538,'REACH Bilaga XIV_update'!$A$4:$H$110,MATCH(Sammanfattning!P$1,'REACH Bilaga XIV_update'!$A$4:$H$4,0),FALSE)),IFERROR(VLOOKUP($A538,' REACH Bilaga 59_update'!$D$5:$F$210,MATCH(Sammanfattning!P$1,' REACH Bilaga 59_update'!$D$4:$F$4,0),FALSE),VLOOKUP($A538,'REACH Bilaga XIV_update'!$D$4:$H$110,MATCH(Sammanfattning!P$1,'REACH Bilaga XIV_update'!$D$4:$H$4,0),FALSE))),IFERROR(VLOOKUP($C538,' REACH Bilaga 59_update'!$C$5:$F$210,MATCH(Sammanfattning!P$1,' REACH Bilaga 59_update'!$C$4:$F$4,0),FALSE),VLOOKUP($C538,'REACH Bilaga XIV_update'!$C$4:$H$110,MATCH(Sammanfattning!P$1,'REACH Bilaga XIV_update'!$C$4:$H$4,0),FALSE)))</f>
        <v>#N/A</v>
      </c>
      <c r="Q538" s="76" t="e">
        <f>IF($C538="-",IF($A538="-",IF(VLOOKUP($D538,'REACH Bilaga XIV_update'!$A$5:$I$110,9,FALSE)="",NA(),VLOOKUP($D538,'REACH Bilaga XIV_update'!$A$5:$I$110,9,FALSE)),IF(VLOOKUP($A538,'REACH Bilaga XIV_update'!$D$5:$I$110,6,FALSE)="",NA(),VLOOKUP($A538,'REACH Bilaga XIV_update'!$D$5:$I$110,6,FALSE))),IF(VLOOKUP($C538,'REACH Bilaga XIV_update'!$C$5:$I$110,7,FALSE)="",NA(),VLOOKUP($C538,'REACH Bilaga XIV_update'!$C$5:$I$110,7,FALSE)))</f>
        <v>#N/A</v>
      </c>
      <c r="R538" s="76" t="e">
        <f>IF($C538="-",IF($A538="-",IF(VLOOKUP($D538,CoRAP_update!$A$5:$O$376,15,FALSE)="",NA(),VLOOKUP($D538,CoRAP_update!$A$5:$O$376,15,FALSE)),IF(VLOOKUP($A538,CoRAP_update!$D$5:$O$376,12,FALSE)="",NA(),VLOOKUP($A538,CoRAP_update!$D$5:$O$376,12,FALSE))),IF(VLOOKUP($C538,CoRAP_update!$C$5:$O$376,13,FALSE)="",NA(),VLOOKUP($C538,CoRAP_update!$C$5:$O$376,13,FALSE)))</f>
        <v>#N/A</v>
      </c>
      <c r="S538" s="144" t="e">
        <f>IF($C538="-",IF($A538="-",VLOOKUP($D538,CoRAP_update!$A$5:$J$376,MATCH(Sammanfattning!S$1,CoRAP_update!$A$4:$J$4,0),FALSE),VLOOKUP($A538,CoRAP_update!$D$5:$J$376,MATCH(Sammanfattning!S$1,CoRAP_update!$D$4:$J$4,0),FALSE)),VLOOKUP($C538,CoRAP_update!$C$5:$J$376,MATCH(Sammanfattning!S$1,CoRAP_update!$C$4:$J$4,0),FALSE))</f>
        <v>#N/A</v>
      </c>
      <c r="T538" s="76" t="e">
        <f>IF($A538="-",VLOOKUP($D538,EDC_update!$C$2:$F$450,4,FALSE),VLOOKUP($A538,EDC_update!$B$2:$F$450,5,FALSE))</f>
        <v>#N/A</v>
      </c>
      <c r="V538" s="78">
        <f>IF(IFERROR(SEARCH("PBT",P538),99)=99,IF(IFERROR(SEARCH("suspected PBT",S538),99)=99,IF(IFERROR(SEARCH("concluded to be PBT",K538),99)=99,IF(IFERROR(SEARCH("PBT",S538),99)=99,IF(IFERROR(SEARCH("PBT cand",L538),99)=99,IF(IFERROR(SEARCH("PBT",L538),99)=99,IF(IFERROR(SEARCH("persistent, bioackumulative and toxic properties",K538),99)=99,0,Scoring!$E$3),Scoring!$E$3),Scoring!$E$7),Scoring!$E$3),Scoring!$E$5),Scoring!$E$6),Scoring!$E$3)</f>
        <v>0</v>
      </c>
      <c r="W538" s="78">
        <f>IF(IFERROR(SEARCH("vPvB",P538),99)=99,IF(IFERROR(SEARCH("suspected pbt/vPvB",S538),99)=99,IF(IFERROR(SEARCH("vPvB",S538),99)=99,IF(IFERROR(SEARCH("concluded to be a vPvB",S538),99)=99,IF(IFERROR(SEARCH("identified as vPvB",K538),99)=99,IF(IFERROR(SEARCH("concluded to be a vPvB",K538),99)=99,IF(IFERROR(SEARCH("concluded to be both pbt and vPvB",S538),99)=99,IF(IFERROR(SEARCH("concluded to be both pbt and vPvB",K538),99)=99,0,Scoring!$E$5),Scoring!$E$5),Scoring!$E$5),Scoring!$E$5),Scoring!$E$5),Scoring!$E$4),Scoring!$E$6),Scoring!$E$4)</f>
        <v>0</v>
      </c>
      <c r="X538" s="78">
        <f>IF(IFERROR(SEARCH("H410",N538),99)=99,IF(IFERROR(SEARCH("H410",O538),99)=99,IF(IFERROR(SEARCH("H410",Q538),99)=99,IF(IFERROR(SEARCH("H410",M538),99)=99,IF(IFERROR(SEARCH("H410",R538),99)=99,IF(IFERROR(SEARCH("H411",N538),99)=99,IF(IFERROR(SEARCH("H411",O538),99)=99,IF(IFERROR(SEARCH("H411",Q538),99)=99,IF(IFERROR(SEARCH("H411",M538),99)=99,IF(IFERROR(SEARCH("H411",R538),99)=99,IF(IFERROR(SEARCH("H413",N538),99)=99,IF(IFERROR(SEARCH("H413",O538),99)=99,IF(IFERROR(SEARCH("H413",Q538),99)=99,IF(IFERROR(SEARCH("H413",M538),99)=99,IF(IFERROR(SEARCH("H413",R538),99)=99,IF(IFERROR(SEARCH("H412",N538),99)=99,IF(IFERROR(SEARCH("H412",O538),99)=99,IF(IFERROR(SEARCH("H412",Q538),99)=99,IF(IFERROR(SEARCH("H412",M538),99)=99,IF(IFERROR(SEARCH("H412",R538),99)=99,0,Scoring!$E$2),Scoring!$E$2),Scoring!$E$2),Scoring!$E$2),Scoring!$E$2),Scoring!$E$2),Scoring!$E$2),Scoring!$E$2),Scoring!$E$2),Scoring!$E$2),Scoring!$E$2),Scoring!$E$2),Scoring!$E$2),Scoring!$E$2),Scoring!$E$2),Scoring!$E$2),Scoring!$E$2),Scoring!$E$2),Scoring!$E$2),Scoring!$E$2)</f>
        <v>0</v>
      </c>
      <c r="Y538" s="78">
        <f>IF(IFERROR(SEARCH("CMR",K538),99)=99,IF(IFERROR(SEARCH("Suspected CMR",S538),99)=99,IF(IFERROR(SEARCH("CMR",S538),99)=99,0,Scoring!$E$8),Scoring!$E$9),Scoring!$E$8)</f>
        <v>3</v>
      </c>
      <c r="Z538" s="78">
        <f>IF(IFERROR(SEARCH("H350",N538),99)=99,IF(IFERROR(SEARCH("H350",O538),99)=99,IF(IFERROR(SEARCH("H350",Q538),99)=99,IF(IFERROR(SEARCH("H350",M538),99)=99,IF(IFERROR(SEARCH("H350",R538),99)=99,IF(IFERROR(SEARCH("H351",N538),99)=99,IF(IFERROR(SEARCH("H351",O538),99)=99,IF(IFERROR(SEARCH("H351",Q538),99)=99,IF(IFERROR(SEARCH("H351",M538),99)=99,IF(IFERROR(SEARCH("H351",R538),99)=99,IF(IFERROR(SEARCH("carcinogenic",P538),99)=99,IF(IFERROR(SEARCH("suspected carcinogenic",S538),99)=99,0,Scoring!$E$12),Scoring!$E$11),Scoring!$E$10),Scoring!$E$10),Scoring!$E$10),Scoring!$E$10),Scoring!$E$10),Scoring!$E$10),Scoring!$E$10),Scoring!$E$10),Scoring!$E$10),Scoring!$E$10)</f>
        <v>1</v>
      </c>
      <c r="AA538" s="78">
        <f>IF(IFERROR(SEARCH("H340",N538),99)=99,IF(IFERROR(SEARCH("H340",O538),99)=99,IF(IFERROR(SEARCH("H340",Q538),99)=99,IF(IFERROR(SEARCH("H340",M538),99)=99,IF(IFERROR(SEARCH("H340",R538),99)=99,IF(IFERROR(SEARCH("H341",N538),99)=99,IF(IFERROR(SEARCH("H341",O538),99)=99,IF(IFERROR(SEARCH("H341",Q538),99)=99,IF(IFERROR(SEARCH("H341",M538),99)=99,IF(IFERROR(SEARCH("H341",R538),99)=99,IF(IFERROR(SEARCH("mutagenic",P538),99)=99,IF(IFERROR(SEARCH("suspected mutagenic",S538),99)=99,0,Scoring!$E$15),Scoring!$E$14),Scoring!$E$13),Scoring!$E$13),Scoring!$E$13),Scoring!$E$13),Scoring!$E$13),Scoring!$E$13),Scoring!$E$13),Scoring!$E$13),Scoring!$E$13),Scoring!$E$13)</f>
        <v>0</v>
      </c>
      <c r="AB538" s="78">
        <f>IF(IFERROR(SEARCH("H360",N538),99)=99,IF(IFERROR(SEARCH("H360",O538),99)=99,IF(IFERROR(SEARCH("H360",Q538),99)=99,IF(IFERROR(SEARCH("H360",M538),99)=99,IF(IFERROR(SEARCH("H360",R538),99)=99,IF(IFERROR(SEARCH("H361",N538),99)=99,IF(IFERROR(SEARCH("H361",O538),99)=99,IF(IFERROR(SEARCH("H361",Q538),99)=99,IF(IFERROR(SEARCH("H361",M538),99)=99,IF(IFERROR(SEARCH("H361",R538),99)=99,IF(IFERROR(SEARCH("reproduction",P538),99)=99,IF(IFERROR(SEARCH("suspected reprotoxic",S538),99)=99,IF(IFERROR(SEARCH("reprotoxic",S538),99)=99,IF(IFERROR(SEARCH("reprotoxic",K538),99)=99,0,Scoring!$E$18),Scoring!$E$18),Scoring!$E$19),Scoring!$E$17),Scoring!$E$16),Scoring!$E$16),Scoring!$E$16),Scoring!$E$16),Scoring!$E$16),Scoring!$E$16),Scoring!$E$16),Scoring!$E$16),Scoring!$E$16),Scoring!$E$16)</f>
        <v>0</v>
      </c>
      <c r="AC538" s="78">
        <f>IF(IFERROR(SEARCH("57f",L538),99)=99,IF(IFERROR(SEARCH("57(f)",P538),99)=99,0,Scoring!$E$20),Scoring!$E$20)</f>
        <v>0</v>
      </c>
      <c r="AD538" s="78">
        <f>IF(IFERROR(SEARCH("CAT1",T538),99)=99,IF(IFERROR(SEARCH("CAT2",T538),99)=99,IF(IFERROR(SEARCH("CAT3",T538),99)=99,IF(IFERROR(SEARCH("concluded to be endocrine",K538),99)=99,IF(IFERROR(SEARCH("categorised as endocrine",K538),99)=99,IF(IFERROR(SEARCH("endocrine disrupting",P538),99)=99,IF(IFERROR(SEARCH("endocrine disrupting",K538),99)=99,IF(IFERROR(SEARCH("suspected endocrine",S538),99)=99,IF(IFERROR(SEARCH("potential endocrine",S538),99)=99,0,Scoring!$E$25),Scoring!$E$25),Scoring!$E$24),Scoring!$E$24),Scoring!$E$24),Scoring!$E$24),Scoring!$E$23),Scoring!$E$22),Scoring!$E$21)</f>
        <v>0</v>
      </c>
      <c r="AE538" s="78">
        <f>IF(IFERROR(SEARCH("suspected sensitiser",S538),99)=99,IF(IFERROR(SEARCH("sensitiser",S538),99)=99,IF(IFERROR(SEARCH("other hazard based concern",S538),99)=99,0,Scoring!$E$28),Scoring!$E$26),Scoring!$E$27)</f>
        <v>0</v>
      </c>
      <c r="AF538" s="78">
        <f>IF(IFERROR(M538,1)=1,IF(IFERROR(N538,1)=1,IF(IFERROR(O538,1)=1,IF(IFERROR(Q538,1)=1,IF(IFERROR(R538,1)=1,IF(IFERROR(T538,1)=1,IF(IFERROR(K538,1)=1,IF(IFERROR(P538,1)=1,IF(IFERROR(S538,1)=1,Scoring!$E$29,0),0),0),0),0),0),0),0),0)</f>
        <v>0</v>
      </c>
      <c r="AG538" s="78">
        <f t="shared" si="47"/>
        <v>3</v>
      </c>
      <c r="AI538" s="93"/>
      <c r="AJ538" s="94"/>
      <c r="AK538" s="76"/>
      <c r="AL538" s="75"/>
      <c r="AN538" s="79"/>
      <c r="AO538" s="79"/>
      <c r="AP538" s="79"/>
      <c r="AQ538" s="79"/>
      <c r="AR538" s="79"/>
      <c r="AS538" s="78"/>
      <c r="AU538" s="79">
        <f>IF(IFERROR(F538,99)=99,IF(IFERROR(G538,99)=99,IF(IFERROR(H538,99)=99,IF(IFERROR(I538,99)=99,IF(IFERROR(E538,99)=99,IF(IFERROR(J538,99)=99,0,Scoring!$B$7),Scoring!$B$3),Scoring!$B$2),Scoring!$B$6),Scoring!$B$5),Scoring!$B$4)</f>
        <v>0.3</v>
      </c>
      <c r="AV538" s="78">
        <f t="shared" si="48"/>
        <v>0.89999999999999991</v>
      </c>
      <c r="AW538" s="78"/>
      <c r="AX538" s="66"/>
      <c r="AY538" s="78"/>
      <c r="AZ538" s="76"/>
      <c r="BA538" s="76"/>
      <c r="BB538" s="76"/>
    </row>
    <row r="539" spans="1:54" x14ac:dyDescent="0.25">
      <c r="A539" s="77" t="s">
        <v>6338</v>
      </c>
      <c r="B539" s="76" t="str">
        <f t="shared" si="49"/>
        <v>232-443-2</v>
      </c>
      <c r="C539" s="77" t="s">
        <v>2319</v>
      </c>
      <c r="D539" s="77" t="s">
        <v>2320</v>
      </c>
      <c r="E539" s="76" t="str">
        <f>IF(C539="-",IF(A539="-",VLOOKUP(D539,'sin-list 180320_update'!$C$2:$C$835,1,FALSE),VLOOKUP(A539,'sin-list 180320_update'!$A$2:$A$835,1,FALSE)),VLOOKUP(C539,'sin-list 180320_update'!$B$2:$B$835,1,FALSE))</f>
        <v>232-443-2</v>
      </c>
      <c r="F539" s="76" t="e">
        <f>IF($C539="-",IF($A539="-",VLOOKUP($D539,'REACH Bilaga XVII_update'!$A$5:$A$131,1,FALSE),VLOOKUP($A539,'REACH Bilaga XVII_update'!$C$5:$C$131,1,FALSE)),VLOOKUP($C539,'REACH Bilaga XVII_update'!$B$5:$B$131,1,FALSE))</f>
        <v>#N/A</v>
      </c>
      <c r="G539" s="76" t="e">
        <f>IF($C539="-",IF($A539="-",VLOOKUP($D539,' REACH Bilaga 59_update'!$A$5:$A$210,1,FALSE),VLOOKUP($A539,' REACH Bilaga 59_update'!$D$5:$D$210,1,FALSE)),VLOOKUP($C539,' REACH Bilaga 59_update'!$C$5:$C$210,1,FALSE))</f>
        <v>#N/A</v>
      </c>
      <c r="H539" s="76" t="e">
        <f>IF($C539="-",IF($A539="-",VLOOKUP($D539,'REACH Bilaga XIV_update'!$A$5:$A$110,1,FALSE),VLOOKUP($A539,'REACH Bilaga XIV_update'!$D$5:$D$110,1,FALSE)),VLOOKUP($C539,'REACH Bilaga XIV_update'!$C$5:$C$110,1,FALSE))</f>
        <v>#N/A</v>
      </c>
      <c r="I539" s="76" t="e">
        <f>IF($C539="-",IF($A539="-",VLOOKUP($D539,CoRAP_update!$A$5:$A$376,1,FALSE),VLOOKUP($A539,CoRAP_update!$D$5:$D$376,1,FALSE)),VLOOKUP($C539,CoRAP_update!$C$5:$C$376,1,FALSE))</f>
        <v>#N/A</v>
      </c>
      <c r="J539" s="76" t="e">
        <f>IF($C539="-",IF($A539="-",VLOOKUP($D539,EDC_update!$C$2:$C$450,1,FALSE),VLOOKUP($A539,EDC_update!$B$2:$B$450,1,FALSE)),VLOOKUP($C539,EDC_update!$L$2:$L$450,1,FALSE))</f>
        <v>#N/A</v>
      </c>
      <c r="K539" s="76" t="str">
        <f>IF($C539="-",IF($A539="-",IF(VLOOKUP($D539,'sin-list 180320_update'!$C$2:$S$835,3,FALSE)="",NA(),VLOOKUP($D539,'sin-list 180320_update'!$C$2:$S$835,3,FALSE)),IF(VLOOKUP($A539,'sin-list 180320_update'!$A$2:$S$835,5,FALSE)="",NA(),VLOOKUP($A539,'sin-list 180320_update'!$A$2:$S$835,5,FALSE))),IF(VLOOKUP($C539,'sin-list 180320_update'!$B$2:$S$835,4,FALSE)="",NA(),VLOOKUP($C539,'sin-list 180320_update'!$B$2:$S$835,4,FALSE)))</f>
        <v>Classified CMR according to Annex VI of Regulation 1272/2008. (Might not apply when contaminants are below below legal thresholds and/or full refining history is known)</v>
      </c>
      <c r="L539" s="76" t="str">
        <f>IF($C539="-",IF($A539="-",VLOOKUP($D539,'sin-list 180320_update'!$C$2:$S$835,6,FALSE),VLOOKUP($A539,'sin-list 180320_update'!$A$2:$S$835,8,FALSE)),VLOOKUP($C539,'sin-list 180320_update'!$B$2:$S$835,7,FALSE))</f>
        <v>Carc. 1B
Muta. 1B
Asp. Tox. 1</v>
      </c>
      <c r="M539" s="76" t="str">
        <f>IF($C539="-",IF($A539="-",IF(VLOOKUP($D539,'sin-list 180320_update'!$C$2:$S$835,8,FALSE)="",NA(),VLOOKUP($D539,'sin-list 180320_update'!$C$2:$S$835,8,FALSE)),IF(VLOOKUP($A539,'sin-list 180320_update'!$A$2:$S$835,10,FALSE)="",NA(),VLOOKUP($A539,'sin-list 180320_update'!$A$2:$S$835,10,FALSE))),IF(VLOOKUP($C539,'sin-list 180320_update'!$B$2:$S$835,9,FALSE)="",NA(),VLOOKUP($C539,'sin-list 180320_update'!$B$2:$S$835,9,FALSE)))</f>
        <v>H350
H340
H304</v>
      </c>
      <c r="N539" s="76" t="e">
        <f>IF($C539="-",IF($A539="-",IF(VLOOKUP($D539,'REACH Bilaga XVII_update'!$A$5:$E$131,4,FALSE)="",NA(),VLOOKUP($D539,'REACH Bilaga XVII_update'!$A$5:$E$131,4,FALSE)),IF(VLOOKUP($A539,'REACH Bilaga XVII_update'!$C$5:$D$131,2,FALSE)="",NA(),VLOOKUP($A539,'REACH Bilaga XVII_update'!$C$5:$D$131,2,FALSE))),IF(VLOOKUP($C539,'REACH Bilaga XVII_update'!$B$5:$D$131,3,FALSE)="",NA(),VLOOKUP($C539,'REACH Bilaga XVII_update'!$B$5:$D$131,3,FALSE)))</f>
        <v>#N/A</v>
      </c>
      <c r="O539" s="76" t="e">
        <f>IF($C539="-",IF($A539="-",IF(VLOOKUP($D539,' REACH Bilaga 59_update'!$A$5:$E$210,5,FALSE)="",NA(),VLOOKUP($D539,' REACH Bilaga 59_update'!$A$5:$E$210,5,FALSE)),IF(VLOOKUP($A539,' REACH Bilaga 59_update'!$D$5:$E$210,2,FALSE)="",NA(),VLOOKUP($A539,' REACH Bilaga 59_update'!$D$5:$E$210,2,FALSE))),IF(VLOOKUP($C539,' REACH Bilaga 59_update'!$C$5:$E$210,3,FALSE)="",NA(),VLOOKUP($C539,' REACH Bilaga 59_update'!$C$5:$E$210,3,FALSE)))</f>
        <v>#N/A</v>
      </c>
      <c r="P539" s="76" t="e">
        <f>IF(C539="-",IF(A539="-",IFERROR(VLOOKUP($D539,' REACH Bilaga 59_update'!$A$5:$F$210,MATCH(Sammanfattning!P$1,' REACH Bilaga 59_update'!$A$4:$F$4,0),FALSE),VLOOKUP($D539,'REACH Bilaga XIV_update'!$A$4:$H$110,MATCH(Sammanfattning!P$1,'REACH Bilaga XIV_update'!$A$4:$H$4,0),FALSE)),IFERROR(VLOOKUP($A539,' REACH Bilaga 59_update'!$D$5:$F$210,MATCH(Sammanfattning!P$1,' REACH Bilaga 59_update'!$D$4:$F$4,0),FALSE),VLOOKUP($A539,'REACH Bilaga XIV_update'!$D$4:$H$110,MATCH(Sammanfattning!P$1,'REACH Bilaga XIV_update'!$D$4:$H$4,0),FALSE))),IFERROR(VLOOKUP($C539,' REACH Bilaga 59_update'!$C$5:$F$210,MATCH(Sammanfattning!P$1,' REACH Bilaga 59_update'!$C$4:$F$4,0),FALSE),VLOOKUP($C539,'REACH Bilaga XIV_update'!$C$4:$H$110,MATCH(Sammanfattning!P$1,'REACH Bilaga XIV_update'!$C$4:$H$4,0),FALSE)))</f>
        <v>#N/A</v>
      </c>
      <c r="Q539" s="76" t="e">
        <f>IF($C539="-",IF($A539="-",IF(VLOOKUP($D539,'REACH Bilaga XIV_update'!$A$5:$I$110,9,FALSE)="",NA(),VLOOKUP($D539,'REACH Bilaga XIV_update'!$A$5:$I$110,9,FALSE)),IF(VLOOKUP($A539,'REACH Bilaga XIV_update'!$D$5:$I$110,6,FALSE)="",NA(),VLOOKUP($A539,'REACH Bilaga XIV_update'!$D$5:$I$110,6,FALSE))),IF(VLOOKUP($C539,'REACH Bilaga XIV_update'!$C$5:$I$110,7,FALSE)="",NA(),VLOOKUP($C539,'REACH Bilaga XIV_update'!$C$5:$I$110,7,FALSE)))</f>
        <v>#N/A</v>
      </c>
      <c r="R539" s="76" t="e">
        <f>IF($C539="-",IF($A539="-",IF(VLOOKUP($D539,CoRAP_update!$A$5:$O$376,15,FALSE)="",NA(),VLOOKUP($D539,CoRAP_update!$A$5:$O$376,15,FALSE)),IF(VLOOKUP($A539,CoRAP_update!$D$5:$O$376,12,FALSE)="",NA(),VLOOKUP($A539,CoRAP_update!$D$5:$O$376,12,FALSE))),IF(VLOOKUP($C539,CoRAP_update!$C$5:$O$376,13,FALSE)="",NA(),VLOOKUP($C539,CoRAP_update!$C$5:$O$376,13,FALSE)))</f>
        <v>#N/A</v>
      </c>
      <c r="S539" s="144" t="e">
        <f>IF($C539="-",IF($A539="-",VLOOKUP($D539,CoRAP_update!$A$5:$J$376,MATCH(Sammanfattning!S$1,CoRAP_update!$A$4:$J$4,0),FALSE),VLOOKUP($A539,CoRAP_update!$D$5:$J$376,MATCH(Sammanfattning!S$1,CoRAP_update!$D$4:$J$4,0),FALSE)),VLOOKUP($C539,CoRAP_update!$C$5:$J$376,MATCH(Sammanfattning!S$1,CoRAP_update!$C$4:$J$4,0),FALSE))</f>
        <v>#N/A</v>
      </c>
      <c r="T539" s="76" t="e">
        <f>IF($A539="-",VLOOKUP($D539,EDC_update!$C$2:$F$450,4,FALSE),VLOOKUP($A539,EDC_update!$B$2:$F$450,5,FALSE))</f>
        <v>#N/A</v>
      </c>
      <c r="V539" s="78">
        <f>IF(IFERROR(SEARCH("PBT",P539),99)=99,IF(IFERROR(SEARCH("suspected PBT",S539),99)=99,IF(IFERROR(SEARCH("concluded to be PBT",K539),99)=99,IF(IFERROR(SEARCH("PBT",S539),99)=99,IF(IFERROR(SEARCH("PBT cand",L539),99)=99,IF(IFERROR(SEARCH("PBT",L539),99)=99,IF(IFERROR(SEARCH("persistent, bioackumulative and toxic properties",K539),99)=99,0,Scoring!$E$3),Scoring!$E$3),Scoring!$E$7),Scoring!$E$3),Scoring!$E$5),Scoring!$E$6),Scoring!$E$3)</f>
        <v>0</v>
      </c>
      <c r="W539" s="78">
        <f>IF(IFERROR(SEARCH("vPvB",P539),99)=99,IF(IFERROR(SEARCH("suspected pbt/vPvB",S539),99)=99,IF(IFERROR(SEARCH("vPvB",S539),99)=99,IF(IFERROR(SEARCH("concluded to be a vPvB",S539),99)=99,IF(IFERROR(SEARCH("identified as vPvB",K539),99)=99,IF(IFERROR(SEARCH("concluded to be a vPvB",K539),99)=99,IF(IFERROR(SEARCH("concluded to be both pbt and vPvB",S539),99)=99,IF(IFERROR(SEARCH("concluded to be both pbt and vPvB",K539),99)=99,0,Scoring!$E$5),Scoring!$E$5),Scoring!$E$5),Scoring!$E$5),Scoring!$E$5),Scoring!$E$4),Scoring!$E$6),Scoring!$E$4)</f>
        <v>0</v>
      </c>
      <c r="X539" s="78">
        <f>IF(IFERROR(SEARCH("H410",N539),99)=99,IF(IFERROR(SEARCH("H410",O539),99)=99,IF(IFERROR(SEARCH("H410",Q539),99)=99,IF(IFERROR(SEARCH("H410",M539),99)=99,IF(IFERROR(SEARCH("H410",R539),99)=99,IF(IFERROR(SEARCH("H411",N539),99)=99,IF(IFERROR(SEARCH("H411",O539),99)=99,IF(IFERROR(SEARCH("H411",Q539),99)=99,IF(IFERROR(SEARCH("H411",M539),99)=99,IF(IFERROR(SEARCH("H411",R539),99)=99,IF(IFERROR(SEARCH("H413",N539),99)=99,IF(IFERROR(SEARCH("H413",O539),99)=99,IF(IFERROR(SEARCH("H413",Q539),99)=99,IF(IFERROR(SEARCH("H413",M539),99)=99,IF(IFERROR(SEARCH("H413",R539),99)=99,IF(IFERROR(SEARCH("H412",N539),99)=99,IF(IFERROR(SEARCH("H412",O539),99)=99,IF(IFERROR(SEARCH("H412",Q539),99)=99,IF(IFERROR(SEARCH("H412",M539),99)=99,IF(IFERROR(SEARCH("H412",R539),99)=99,0,Scoring!$E$2),Scoring!$E$2),Scoring!$E$2),Scoring!$E$2),Scoring!$E$2),Scoring!$E$2),Scoring!$E$2),Scoring!$E$2),Scoring!$E$2),Scoring!$E$2),Scoring!$E$2),Scoring!$E$2),Scoring!$E$2),Scoring!$E$2),Scoring!$E$2),Scoring!$E$2),Scoring!$E$2),Scoring!$E$2),Scoring!$E$2),Scoring!$E$2)</f>
        <v>0</v>
      </c>
      <c r="Y539" s="78">
        <f>IF(IFERROR(SEARCH("CMR",K539),99)=99,IF(IFERROR(SEARCH("Suspected CMR",S539),99)=99,IF(IFERROR(SEARCH("CMR",S539),99)=99,0,Scoring!$E$8),Scoring!$E$9),Scoring!$E$8)</f>
        <v>3</v>
      </c>
      <c r="Z539" s="78">
        <f>IF(IFERROR(SEARCH("H350",N539),99)=99,IF(IFERROR(SEARCH("H350",O539),99)=99,IF(IFERROR(SEARCH("H350",Q539),99)=99,IF(IFERROR(SEARCH("H350",M539),99)=99,IF(IFERROR(SEARCH("H350",R539),99)=99,IF(IFERROR(SEARCH("H351",N539),99)=99,IF(IFERROR(SEARCH("H351",O539),99)=99,IF(IFERROR(SEARCH("H351",Q539),99)=99,IF(IFERROR(SEARCH("H351",M539),99)=99,IF(IFERROR(SEARCH("H351",R539),99)=99,IF(IFERROR(SEARCH("carcinogenic",P539),99)=99,IF(IFERROR(SEARCH("suspected carcinogenic",S539),99)=99,0,Scoring!$E$12),Scoring!$E$11),Scoring!$E$10),Scoring!$E$10),Scoring!$E$10),Scoring!$E$10),Scoring!$E$10),Scoring!$E$10),Scoring!$E$10),Scoring!$E$10),Scoring!$E$10),Scoring!$E$10)</f>
        <v>1</v>
      </c>
      <c r="AA539" s="78">
        <f>IF(IFERROR(SEARCH("H340",N539),99)=99,IF(IFERROR(SEARCH("H340",O539),99)=99,IF(IFERROR(SEARCH("H340",Q539),99)=99,IF(IFERROR(SEARCH("H340",M539),99)=99,IF(IFERROR(SEARCH("H340",R539),99)=99,IF(IFERROR(SEARCH("H341",N539),99)=99,IF(IFERROR(SEARCH("H341",O539),99)=99,IF(IFERROR(SEARCH("H341",Q539),99)=99,IF(IFERROR(SEARCH("H341",M539),99)=99,IF(IFERROR(SEARCH("H341",R539),99)=99,IF(IFERROR(SEARCH("mutagenic",P539),99)=99,IF(IFERROR(SEARCH("suspected mutagenic",S539),99)=99,0,Scoring!$E$15),Scoring!$E$14),Scoring!$E$13),Scoring!$E$13),Scoring!$E$13),Scoring!$E$13),Scoring!$E$13),Scoring!$E$13),Scoring!$E$13),Scoring!$E$13),Scoring!$E$13),Scoring!$E$13)</f>
        <v>1</v>
      </c>
      <c r="AB539" s="78">
        <f>IF(IFERROR(SEARCH("H360",N539),99)=99,IF(IFERROR(SEARCH("H360",O539),99)=99,IF(IFERROR(SEARCH("H360",Q539),99)=99,IF(IFERROR(SEARCH("H360",M539),99)=99,IF(IFERROR(SEARCH("H360",R539),99)=99,IF(IFERROR(SEARCH("H361",N539),99)=99,IF(IFERROR(SEARCH("H361",O539),99)=99,IF(IFERROR(SEARCH("H361",Q539),99)=99,IF(IFERROR(SEARCH("H361",M539),99)=99,IF(IFERROR(SEARCH("H361",R539),99)=99,IF(IFERROR(SEARCH("reproduction",P539),99)=99,IF(IFERROR(SEARCH("suspected reprotoxic",S539),99)=99,IF(IFERROR(SEARCH("reprotoxic",S539),99)=99,IF(IFERROR(SEARCH("reprotoxic",K539),99)=99,0,Scoring!$E$18),Scoring!$E$18),Scoring!$E$19),Scoring!$E$17),Scoring!$E$16),Scoring!$E$16),Scoring!$E$16),Scoring!$E$16),Scoring!$E$16),Scoring!$E$16),Scoring!$E$16),Scoring!$E$16),Scoring!$E$16),Scoring!$E$16)</f>
        <v>0</v>
      </c>
      <c r="AC539" s="78">
        <f>IF(IFERROR(SEARCH("57f",L539),99)=99,IF(IFERROR(SEARCH("57(f)",P539),99)=99,0,Scoring!$E$20),Scoring!$E$20)</f>
        <v>0</v>
      </c>
      <c r="AD539" s="78">
        <f>IF(IFERROR(SEARCH("CAT1",T539),99)=99,IF(IFERROR(SEARCH("CAT2",T539),99)=99,IF(IFERROR(SEARCH("CAT3",T539),99)=99,IF(IFERROR(SEARCH("concluded to be endocrine",K539),99)=99,IF(IFERROR(SEARCH("categorised as endocrine",K539),99)=99,IF(IFERROR(SEARCH("endocrine disrupting",P539),99)=99,IF(IFERROR(SEARCH("endocrine disrupting",K539),99)=99,IF(IFERROR(SEARCH("suspected endocrine",S539),99)=99,IF(IFERROR(SEARCH("potential endocrine",S539),99)=99,0,Scoring!$E$25),Scoring!$E$25),Scoring!$E$24),Scoring!$E$24),Scoring!$E$24),Scoring!$E$24),Scoring!$E$23),Scoring!$E$22),Scoring!$E$21)</f>
        <v>0</v>
      </c>
      <c r="AE539" s="78">
        <f>IF(IFERROR(SEARCH("suspected sensitiser",S539),99)=99,IF(IFERROR(SEARCH("sensitiser",S539),99)=99,IF(IFERROR(SEARCH("other hazard based concern",S539),99)=99,0,Scoring!$E$28),Scoring!$E$26),Scoring!$E$27)</f>
        <v>0</v>
      </c>
      <c r="AF539" s="78">
        <f>IF(IFERROR(M539,1)=1,IF(IFERROR(N539,1)=1,IF(IFERROR(O539,1)=1,IF(IFERROR(Q539,1)=1,IF(IFERROR(R539,1)=1,IF(IFERROR(T539,1)=1,IF(IFERROR(K539,1)=1,IF(IFERROR(P539,1)=1,IF(IFERROR(S539,1)=1,Scoring!$E$29,0),0),0),0),0),0),0),0),0)</f>
        <v>0</v>
      </c>
      <c r="AG539" s="78">
        <f t="shared" si="47"/>
        <v>3</v>
      </c>
      <c r="AI539" s="93"/>
      <c r="AJ539" s="94"/>
      <c r="AK539" s="76"/>
      <c r="AL539" s="75"/>
      <c r="AN539" s="79"/>
      <c r="AO539" s="79"/>
      <c r="AP539" s="79"/>
      <c r="AQ539" s="79"/>
      <c r="AR539" s="79"/>
      <c r="AS539" s="78"/>
      <c r="AU539" s="79">
        <f>IF(IFERROR(F539,99)=99,IF(IFERROR(G539,99)=99,IF(IFERROR(H539,99)=99,IF(IFERROR(I539,99)=99,IF(IFERROR(E539,99)=99,IF(IFERROR(J539,99)=99,0,Scoring!$B$7),Scoring!$B$3),Scoring!$B$2),Scoring!$B$6),Scoring!$B$5),Scoring!$B$4)</f>
        <v>0.3</v>
      </c>
      <c r="AV539" s="78">
        <f t="shared" si="48"/>
        <v>0.89999999999999991</v>
      </c>
      <c r="AW539" s="78"/>
      <c r="AX539" s="66"/>
      <c r="AY539" s="78"/>
      <c r="AZ539" s="76"/>
      <c r="BA539" s="76"/>
      <c r="BB539" s="76"/>
    </row>
    <row r="540" spans="1:54" x14ac:dyDescent="0.25">
      <c r="A540" s="77" t="s">
        <v>6339</v>
      </c>
      <c r="B540" s="76" t="str">
        <f t="shared" si="49"/>
        <v>232-453-7</v>
      </c>
      <c r="C540" s="77" t="s">
        <v>2321</v>
      </c>
      <c r="D540" s="77" t="s">
        <v>2322</v>
      </c>
      <c r="E540" s="76" t="str">
        <f>IF(C540="-",IF(A540="-",VLOOKUP(D540,'sin-list 180320_update'!$C$2:$C$835,1,FALSE),VLOOKUP(A540,'sin-list 180320_update'!$A$2:$A$835,1,FALSE)),VLOOKUP(C540,'sin-list 180320_update'!$B$2:$B$835,1,FALSE))</f>
        <v>232-453-7</v>
      </c>
      <c r="F540" s="76" t="e">
        <f>IF($C540="-",IF($A540="-",VLOOKUP($D540,'REACH Bilaga XVII_update'!$A$5:$A$131,1,FALSE),VLOOKUP($A540,'REACH Bilaga XVII_update'!$C$5:$C$131,1,FALSE)),VLOOKUP($C540,'REACH Bilaga XVII_update'!$B$5:$B$131,1,FALSE))</f>
        <v>#N/A</v>
      </c>
      <c r="G540" s="76" t="e">
        <f>IF($C540="-",IF($A540="-",VLOOKUP($D540,' REACH Bilaga 59_update'!$A$5:$A$210,1,FALSE),VLOOKUP($A540,' REACH Bilaga 59_update'!$D$5:$D$210,1,FALSE)),VLOOKUP($C540,' REACH Bilaga 59_update'!$C$5:$C$210,1,FALSE))</f>
        <v>#N/A</v>
      </c>
      <c r="H540" s="76" t="e">
        <f>IF($C540="-",IF($A540="-",VLOOKUP($D540,'REACH Bilaga XIV_update'!$A$5:$A$110,1,FALSE),VLOOKUP($A540,'REACH Bilaga XIV_update'!$D$5:$D$110,1,FALSE)),VLOOKUP($C540,'REACH Bilaga XIV_update'!$C$5:$C$110,1,FALSE))</f>
        <v>#N/A</v>
      </c>
      <c r="I540" s="76" t="e">
        <f>IF($C540="-",IF($A540="-",VLOOKUP($D540,CoRAP_update!$A$5:$A$376,1,FALSE),VLOOKUP($A540,CoRAP_update!$D$5:$D$376,1,FALSE)),VLOOKUP($C540,CoRAP_update!$C$5:$C$376,1,FALSE))</f>
        <v>#N/A</v>
      </c>
      <c r="J540" s="76" t="e">
        <f>IF($C540="-",IF($A540="-",VLOOKUP($D540,EDC_update!$C$2:$C$450,1,FALSE),VLOOKUP($A540,EDC_update!$B$2:$B$450,1,FALSE)),VLOOKUP($C540,EDC_update!$L$2:$L$450,1,FALSE))</f>
        <v>#N/A</v>
      </c>
      <c r="K540" s="76" t="str">
        <f>IF($C540="-",IF($A540="-",IF(VLOOKUP($D540,'sin-list 180320_update'!$C$2:$S$835,3,FALSE)="",NA(),VLOOKUP($D540,'sin-list 180320_update'!$C$2:$S$835,3,FALSE)),IF(VLOOKUP($A540,'sin-list 180320_update'!$A$2:$S$835,5,FALSE)="",NA(),VLOOKUP($A540,'sin-list 180320_update'!$A$2:$S$835,5,FALSE))),IF(VLOOKUP($C540,'sin-list 180320_update'!$B$2:$S$835,4,FALSE)="",NA(),VLOOKUP($C540,'sin-list 180320_update'!$B$2:$S$835,4,FALSE)))</f>
        <v>Classified CMR according to Annex VI of Regulation 1272/2008. (Might not apply when contaminants are below below legal thresholds and/or full refining history is known)</v>
      </c>
      <c r="L540" s="76" t="str">
        <f>IF($C540="-",IF($A540="-",VLOOKUP($D540,'sin-list 180320_update'!$C$2:$S$835,6,FALSE),VLOOKUP($A540,'sin-list 180320_update'!$A$2:$S$835,8,FALSE)),VLOOKUP($C540,'sin-list 180320_update'!$B$2:$S$835,7,FALSE))</f>
        <v>Carc. 1B
Muta. 1B
Asp. Tox. 1</v>
      </c>
      <c r="M540" s="76" t="str">
        <f>IF($C540="-",IF($A540="-",IF(VLOOKUP($D540,'sin-list 180320_update'!$C$2:$S$835,8,FALSE)="",NA(),VLOOKUP($D540,'sin-list 180320_update'!$C$2:$S$835,8,FALSE)),IF(VLOOKUP($A540,'sin-list 180320_update'!$A$2:$S$835,10,FALSE)="",NA(),VLOOKUP($A540,'sin-list 180320_update'!$A$2:$S$835,10,FALSE))),IF(VLOOKUP($C540,'sin-list 180320_update'!$B$2:$S$835,9,FALSE)="",NA(),VLOOKUP($C540,'sin-list 180320_update'!$B$2:$S$835,9,FALSE)))</f>
        <v>H350
H340
H304</v>
      </c>
      <c r="N540" s="76" t="e">
        <f>IF($C540="-",IF($A540="-",IF(VLOOKUP($D540,'REACH Bilaga XVII_update'!$A$5:$E$131,4,FALSE)="",NA(),VLOOKUP($D540,'REACH Bilaga XVII_update'!$A$5:$E$131,4,FALSE)),IF(VLOOKUP($A540,'REACH Bilaga XVII_update'!$C$5:$D$131,2,FALSE)="",NA(),VLOOKUP($A540,'REACH Bilaga XVII_update'!$C$5:$D$131,2,FALSE))),IF(VLOOKUP($C540,'REACH Bilaga XVII_update'!$B$5:$D$131,3,FALSE)="",NA(),VLOOKUP($C540,'REACH Bilaga XVII_update'!$B$5:$D$131,3,FALSE)))</f>
        <v>#N/A</v>
      </c>
      <c r="O540" s="76" t="e">
        <f>IF($C540="-",IF($A540="-",IF(VLOOKUP($D540,' REACH Bilaga 59_update'!$A$5:$E$210,5,FALSE)="",NA(),VLOOKUP($D540,' REACH Bilaga 59_update'!$A$5:$E$210,5,FALSE)),IF(VLOOKUP($A540,' REACH Bilaga 59_update'!$D$5:$E$210,2,FALSE)="",NA(),VLOOKUP($A540,' REACH Bilaga 59_update'!$D$5:$E$210,2,FALSE))),IF(VLOOKUP($C540,' REACH Bilaga 59_update'!$C$5:$E$210,3,FALSE)="",NA(),VLOOKUP($C540,' REACH Bilaga 59_update'!$C$5:$E$210,3,FALSE)))</f>
        <v>#N/A</v>
      </c>
      <c r="P540" s="76" t="e">
        <f>IF(C540="-",IF(A540="-",IFERROR(VLOOKUP($D540,' REACH Bilaga 59_update'!$A$5:$F$210,MATCH(Sammanfattning!P$1,' REACH Bilaga 59_update'!$A$4:$F$4,0),FALSE),VLOOKUP($D540,'REACH Bilaga XIV_update'!$A$4:$H$110,MATCH(Sammanfattning!P$1,'REACH Bilaga XIV_update'!$A$4:$H$4,0),FALSE)),IFERROR(VLOOKUP($A540,' REACH Bilaga 59_update'!$D$5:$F$210,MATCH(Sammanfattning!P$1,' REACH Bilaga 59_update'!$D$4:$F$4,0),FALSE),VLOOKUP($A540,'REACH Bilaga XIV_update'!$D$4:$H$110,MATCH(Sammanfattning!P$1,'REACH Bilaga XIV_update'!$D$4:$H$4,0),FALSE))),IFERROR(VLOOKUP($C540,' REACH Bilaga 59_update'!$C$5:$F$210,MATCH(Sammanfattning!P$1,' REACH Bilaga 59_update'!$C$4:$F$4,0),FALSE),VLOOKUP($C540,'REACH Bilaga XIV_update'!$C$4:$H$110,MATCH(Sammanfattning!P$1,'REACH Bilaga XIV_update'!$C$4:$H$4,0),FALSE)))</f>
        <v>#N/A</v>
      </c>
      <c r="Q540" s="76" t="e">
        <f>IF($C540="-",IF($A540="-",IF(VLOOKUP($D540,'REACH Bilaga XIV_update'!$A$5:$I$110,9,FALSE)="",NA(),VLOOKUP($D540,'REACH Bilaga XIV_update'!$A$5:$I$110,9,FALSE)),IF(VLOOKUP($A540,'REACH Bilaga XIV_update'!$D$5:$I$110,6,FALSE)="",NA(),VLOOKUP($A540,'REACH Bilaga XIV_update'!$D$5:$I$110,6,FALSE))),IF(VLOOKUP($C540,'REACH Bilaga XIV_update'!$C$5:$I$110,7,FALSE)="",NA(),VLOOKUP($C540,'REACH Bilaga XIV_update'!$C$5:$I$110,7,FALSE)))</f>
        <v>#N/A</v>
      </c>
      <c r="R540" s="76" t="e">
        <f>IF($C540="-",IF($A540="-",IF(VLOOKUP($D540,CoRAP_update!$A$5:$O$376,15,FALSE)="",NA(),VLOOKUP($D540,CoRAP_update!$A$5:$O$376,15,FALSE)),IF(VLOOKUP($A540,CoRAP_update!$D$5:$O$376,12,FALSE)="",NA(),VLOOKUP($A540,CoRAP_update!$D$5:$O$376,12,FALSE))),IF(VLOOKUP($C540,CoRAP_update!$C$5:$O$376,13,FALSE)="",NA(),VLOOKUP($C540,CoRAP_update!$C$5:$O$376,13,FALSE)))</f>
        <v>#N/A</v>
      </c>
      <c r="S540" s="144" t="e">
        <f>IF($C540="-",IF($A540="-",VLOOKUP($D540,CoRAP_update!$A$5:$J$376,MATCH(Sammanfattning!S$1,CoRAP_update!$A$4:$J$4,0),FALSE),VLOOKUP($A540,CoRAP_update!$D$5:$J$376,MATCH(Sammanfattning!S$1,CoRAP_update!$D$4:$J$4,0),FALSE)),VLOOKUP($C540,CoRAP_update!$C$5:$J$376,MATCH(Sammanfattning!S$1,CoRAP_update!$C$4:$J$4,0),FALSE))</f>
        <v>#N/A</v>
      </c>
      <c r="T540" s="76" t="e">
        <f>IF($A540="-",VLOOKUP($D540,EDC_update!$C$2:$F$450,4,FALSE),VLOOKUP($A540,EDC_update!$B$2:$F$450,5,FALSE))</f>
        <v>#N/A</v>
      </c>
      <c r="V540" s="78">
        <f>IF(IFERROR(SEARCH("PBT",P540),99)=99,IF(IFERROR(SEARCH("suspected PBT",S540),99)=99,IF(IFERROR(SEARCH("concluded to be PBT",K540),99)=99,IF(IFERROR(SEARCH("PBT",S540),99)=99,IF(IFERROR(SEARCH("PBT cand",L540),99)=99,IF(IFERROR(SEARCH("PBT",L540),99)=99,IF(IFERROR(SEARCH("persistent, bioackumulative and toxic properties",K540),99)=99,0,Scoring!$E$3),Scoring!$E$3),Scoring!$E$7),Scoring!$E$3),Scoring!$E$5),Scoring!$E$6),Scoring!$E$3)</f>
        <v>0</v>
      </c>
      <c r="W540" s="78">
        <f>IF(IFERROR(SEARCH("vPvB",P540),99)=99,IF(IFERROR(SEARCH("suspected pbt/vPvB",S540),99)=99,IF(IFERROR(SEARCH("vPvB",S540),99)=99,IF(IFERROR(SEARCH("concluded to be a vPvB",S540),99)=99,IF(IFERROR(SEARCH("identified as vPvB",K540),99)=99,IF(IFERROR(SEARCH("concluded to be a vPvB",K540),99)=99,IF(IFERROR(SEARCH("concluded to be both pbt and vPvB",S540),99)=99,IF(IFERROR(SEARCH("concluded to be both pbt and vPvB",K540),99)=99,0,Scoring!$E$5),Scoring!$E$5),Scoring!$E$5),Scoring!$E$5),Scoring!$E$5),Scoring!$E$4),Scoring!$E$6),Scoring!$E$4)</f>
        <v>0</v>
      </c>
      <c r="X540" s="78">
        <f>IF(IFERROR(SEARCH("H410",N540),99)=99,IF(IFERROR(SEARCH("H410",O540),99)=99,IF(IFERROR(SEARCH("H410",Q540),99)=99,IF(IFERROR(SEARCH("H410",M540),99)=99,IF(IFERROR(SEARCH("H410",R540),99)=99,IF(IFERROR(SEARCH("H411",N540),99)=99,IF(IFERROR(SEARCH("H411",O540),99)=99,IF(IFERROR(SEARCH("H411",Q540),99)=99,IF(IFERROR(SEARCH("H411",M540),99)=99,IF(IFERROR(SEARCH("H411",R540),99)=99,IF(IFERROR(SEARCH("H413",N540),99)=99,IF(IFERROR(SEARCH("H413",O540),99)=99,IF(IFERROR(SEARCH("H413",Q540),99)=99,IF(IFERROR(SEARCH("H413",M540),99)=99,IF(IFERROR(SEARCH("H413",R540),99)=99,IF(IFERROR(SEARCH("H412",N540),99)=99,IF(IFERROR(SEARCH("H412",O540),99)=99,IF(IFERROR(SEARCH("H412",Q540),99)=99,IF(IFERROR(SEARCH("H412",M540),99)=99,IF(IFERROR(SEARCH("H412",R540),99)=99,0,Scoring!$E$2),Scoring!$E$2),Scoring!$E$2),Scoring!$E$2),Scoring!$E$2),Scoring!$E$2),Scoring!$E$2),Scoring!$E$2),Scoring!$E$2),Scoring!$E$2),Scoring!$E$2),Scoring!$E$2),Scoring!$E$2),Scoring!$E$2),Scoring!$E$2),Scoring!$E$2),Scoring!$E$2),Scoring!$E$2),Scoring!$E$2),Scoring!$E$2)</f>
        <v>0</v>
      </c>
      <c r="Y540" s="78">
        <f>IF(IFERROR(SEARCH("CMR",K540),99)=99,IF(IFERROR(SEARCH("Suspected CMR",S540),99)=99,IF(IFERROR(SEARCH("CMR",S540),99)=99,0,Scoring!$E$8),Scoring!$E$9),Scoring!$E$8)</f>
        <v>3</v>
      </c>
      <c r="Z540" s="78">
        <f>IF(IFERROR(SEARCH("H350",N540),99)=99,IF(IFERROR(SEARCH("H350",O540),99)=99,IF(IFERROR(SEARCH("H350",Q540),99)=99,IF(IFERROR(SEARCH("H350",M540),99)=99,IF(IFERROR(SEARCH("H350",R540),99)=99,IF(IFERROR(SEARCH("H351",N540),99)=99,IF(IFERROR(SEARCH("H351",O540),99)=99,IF(IFERROR(SEARCH("H351",Q540),99)=99,IF(IFERROR(SEARCH("H351",M540),99)=99,IF(IFERROR(SEARCH("H351",R540),99)=99,IF(IFERROR(SEARCH("carcinogenic",P540),99)=99,IF(IFERROR(SEARCH("suspected carcinogenic",S540),99)=99,0,Scoring!$E$12),Scoring!$E$11),Scoring!$E$10),Scoring!$E$10),Scoring!$E$10),Scoring!$E$10),Scoring!$E$10),Scoring!$E$10),Scoring!$E$10),Scoring!$E$10),Scoring!$E$10),Scoring!$E$10)</f>
        <v>1</v>
      </c>
      <c r="AA540" s="78">
        <f>IF(IFERROR(SEARCH("H340",N540),99)=99,IF(IFERROR(SEARCH("H340",O540),99)=99,IF(IFERROR(SEARCH("H340",Q540),99)=99,IF(IFERROR(SEARCH("H340",M540),99)=99,IF(IFERROR(SEARCH("H340",R540),99)=99,IF(IFERROR(SEARCH("H341",N540),99)=99,IF(IFERROR(SEARCH("H341",O540),99)=99,IF(IFERROR(SEARCH("H341",Q540),99)=99,IF(IFERROR(SEARCH("H341",M540),99)=99,IF(IFERROR(SEARCH("H341",R540),99)=99,IF(IFERROR(SEARCH("mutagenic",P540),99)=99,IF(IFERROR(SEARCH("suspected mutagenic",S540),99)=99,0,Scoring!$E$15),Scoring!$E$14),Scoring!$E$13),Scoring!$E$13),Scoring!$E$13),Scoring!$E$13),Scoring!$E$13),Scoring!$E$13),Scoring!$E$13),Scoring!$E$13),Scoring!$E$13),Scoring!$E$13)</f>
        <v>1</v>
      </c>
      <c r="AB540" s="78">
        <f>IF(IFERROR(SEARCH("H360",N540),99)=99,IF(IFERROR(SEARCH("H360",O540),99)=99,IF(IFERROR(SEARCH("H360",Q540),99)=99,IF(IFERROR(SEARCH("H360",M540),99)=99,IF(IFERROR(SEARCH("H360",R540),99)=99,IF(IFERROR(SEARCH("H361",N540),99)=99,IF(IFERROR(SEARCH("H361",O540),99)=99,IF(IFERROR(SEARCH("H361",Q540),99)=99,IF(IFERROR(SEARCH("H361",M540),99)=99,IF(IFERROR(SEARCH("H361",R540),99)=99,IF(IFERROR(SEARCH("reproduction",P540),99)=99,IF(IFERROR(SEARCH("suspected reprotoxic",S540),99)=99,IF(IFERROR(SEARCH("reprotoxic",S540),99)=99,IF(IFERROR(SEARCH("reprotoxic",K540),99)=99,0,Scoring!$E$18),Scoring!$E$18),Scoring!$E$19),Scoring!$E$17),Scoring!$E$16),Scoring!$E$16),Scoring!$E$16),Scoring!$E$16),Scoring!$E$16),Scoring!$E$16),Scoring!$E$16),Scoring!$E$16),Scoring!$E$16),Scoring!$E$16)</f>
        <v>0</v>
      </c>
      <c r="AC540" s="78">
        <f>IF(IFERROR(SEARCH("57f",L540),99)=99,IF(IFERROR(SEARCH("57(f)",P540),99)=99,0,Scoring!$E$20),Scoring!$E$20)</f>
        <v>0</v>
      </c>
      <c r="AD540" s="78">
        <f>IF(IFERROR(SEARCH("CAT1",T540),99)=99,IF(IFERROR(SEARCH("CAT2",T540),99)=99,IF(IFERROR(SEARCH("CAT3",T540),99)=99,IF(IFERROR(SEARCH("concluded to be endocrine",K540),99)=99,IF(IFERROR(SEARCH("categorised as endocrine",K540),99)=99,IF(IFERROR(SEARCH("endocrine disrupting",P540),99)=99,IF(IFERROR(SEARCH("endocrine disrupting",K540),99)=99,IF(IFERROR(SEARCH("suspected endocrine",S540),99)=99,IF(IFERROR(SEARCH("potential endocrine",S540),99)=99,0,Scoring!$E$25),Scoring!$E$25),Scoring!$E$24),Scoring!$E$24),Scoring!$E$24),Scoring!$E$24),Scoring!$E$23),Scoring!$E$22),Scoring!$E$21)</f>
        <v>0</v>
      </c>
      <c r="AE540" s="78">
        <f>IF(IFERROR(SEARCH("suspected sensitiser",S540),99)=99,IF(IFERROR(SEARCH("sensitiser",S540),99)=99,IF(IFERROR(SEARCH("other hazard based concern",S540),99)=99,0,Scoring!$E$28),Scoring!$E$26),Scoring!$E$27)</f>
        <v>0</v>
      </c>
      <c r="AF540" s="78">
        <f>IF(IFERROR(M540,1)=1,IF(IFERROR(N540,1)=1,IF(IFERROR(O540,1)=1,IF(IFERROR(Q540,1)=1,IF(IFERROR(R540,1)=1,IF(IFERROR(T540,1)=1,IF(IFERROR(K540,1)=1,IF(IFERROR(P540,1)=1,IF(IFERROR(S540,1)=1,Scoring!$E$29,0),0),0),0),0),0),0),0),0)</f>
        <v>0</v>
      </c>
      <c r="AG540" s="78">
        <f t="shared" si="47"/>
        <v>3</v>
      </c>
      <c r="AI540" s="93"/>
      <c r="AJ540" s="94"/>
      <c r="AK540" s="76"/>
      <c r="AL540" s="75"/>
      <c r="AN540" s="79"/>
      <c r="AO540" s="79"/>
      <c r="AP540" s="79"/>
      <c r="AQ540" s="79"/>
      <c r="AR540" s="79"/>
      <c r="AS540" s="78"/>
      <c r="AU540" s="79">
        <f>IF(IFERROR(F540,99)=99,IF(IFERROR(G540,99)=99,IF(IFERROR(H540,99)=99,IF(IFERROR(I540,99)=99,IF(IFERROR(E540,99)=99,IF(IFERROR(J540,99)=99,0,Scoring!$B$7),Scoring!$B$3),Scoring!$B$2),Scoring!$B$6),Scoring!$B$5),Scoring!$B$4)</f>
        <v>0.3</v>
      </c>
      <c r="AV540" s="78">
        <f t="shared" si="48"/>
        <v>0.89999999999999991</v>
      </c>
      <c r="AW540" s="78"/>
      <c r="AX540" s="66"/>
      <c r="AY540" s="78"/>
      <c r="AZ540" s="76"/>
      <c r="BA540" s="76"/>
      <c r="BB540" s="76"/>
    </row>
    <row r="541" spans="1:54" x14ac:dyDescent="0.25">
      <c r="A541" s="77" t="s">
        <v>3121</v>
      </c>
      <c r="B541" s="76" t="str">
        <f t="shared" si="49"/>
        <v>234-343-4</v>
      </c>
      <c r="C541" s="77" t="s">
        <v>371</v>
      </c>
      <c r="D541" s="77" t="s">
        <v>372</v>
      </c>
      <c r="E541" s="76" t="str">
        <f>IF(C541="-",IF(A541="-",VLOOKUP(D541,'sin-list 180320_update'!$C$2:$C$835,1,FALSE),VLOOKUP(A541,'sin-list 180320_update'!$A$2:$A$835,1,FALSE)),VLOOKUP(C541,'sin-list 180320_update'!$B$2:$B$835,1,FALSE))</f>
        <v>234-343-4</v>
      </c>
      <c r="F541" s="76" t="e">
        <f>IF($C541="-",IF($A541="-",VLOOKUP($D541,'REACH Bilaga XVII_update'!$A$5:$A$131,1,FALSE),VLOOKUP($A541,'REACH Bilaga XVII_update'!$C$5:$C$131,1,FALSE)),VLOOKUP($C541,'REACH Bilaga XVII_update'!$B$5:$B$131,1,FALSE))</f>
        <v>#N/A</v>
      </c>
      <c r="G541" s="76" t="str">
        <f>IF($C541="-",IF($A541="-",VLOOKUP($D541,' REACH Bilaga 59_update'!$A$5:$A$210,1,FALSE),VLOOKUP($A541,' REACH Bilaga 59_update'!$D$5:$D$210,1,FALSE)),VLOOKUP($C541,' REACH Bilaga 59_update'!$C$5:$C$210,1,FALSE))</f>
        <v>234-343-4</v>
      </c>
      <c r="H541" s="76" t="e">
        <f>IF($C541="-",IF($A541="-",VLOOKUP($D541,'REACH Bilaga XIV_update'!$A$5:$A$110,1,FALSE),VLOOKUP($A541,'REACH Bilaga XIV_update'!$D$5:$D$110,1,FALSE)),VLOOKUP($C541,'REACH Bilaga XIV_update'!$C$5:$C$110,1,FALSE))</f>
        <v>#N/A</v>
      </c>
      <c r="I541" s="76" t="e">
        <f>IF($C541="-",IF($A541="-",VLOOKUP($D541,CoRAP_update!$A$5:$A$376,1,FALSE),VLOOKUP($A541,CoRAP_update!$D$5:$D$376,1,FALSE)),VLOOKUP($C541,CoRAP_update!$C$5:$C$376,1,FALSE))</f>
        <v>#N/A</v>
      </c>
      <c r="J541" s="76" t="e">
        <f>IF($C541="-",IF($A541="-",VLOOKUP($D541,EDC_update!$C$2:$C$450,1,FALSE),VLOOKUP($A541,EDC_update!$B$2:$B$450,1,FALSE)),VLOOKUP($C541,EDC_update!$L$2:$L$450,1,FALSE))</f>
        <v>#N/A</v>
      </c>
      <c r="K541" s="76" t="str">
        <f>IF($C541="-",IF($A541="-",IF(VLOOKUP($D541,'sin-list 180320_update'!$C$2:$S$835,3,FALSE)="",NA(),VLOOKUP($D541,'sin-list 180320_update'!$C$2:$S$835,3,FALSE)),IF(VLOOKUP($A541,'sin-list 180320_update'!$A$2:$S$835,5,FALSE)="",NA(),VLOOKUP($A541,'sin-list 180320_update'!$A$2:$S$835,5,FALSE))),IF(VLOOKUP($C541,'sin-list 180320_update'!$B$2:$S$835,4,FALSE)="",NA(),VLOOKUP($C541,'sin-list 180320_update'!$B$2:$S$835,4,FALSE)))</f>
        <v>Classified CMR according to Annex VI of Regulation 1272/2008</v>
      </c>
      <c r="L541" s="76" t="str">
        <f>IF($C541="-",IF($A541="-",VLOOKUP($D541,'sin-list 180320_update'!$C$2:$S$835,6,FALSE),VLOOKUP($A541,'sin-list 180320_update'!$A$2:$S$835,8,FALSE)),VLOOKUP($C541,'sin-list 180320_update'!$B$2:$S$835,7,FALSE))</f>
        <v>Repr. 1B</v>
      </c>
      <c r="M541" s="76" t="str">
        <f>IF($C541="-",IF($A541="-",IF(VLOOKUP($D541,'sin-list 180320_update'!$C$2:$S$835,8,FALSE)="",NA(),VLOOKUP($D541,'sin-list 180320_update'!$C$2:$S$835,8,FALSE)),IF(VLOOKUP($A541,'sin-list 180320_update'!$A$2:$S$835,10,FALSE)="",NA(),VLOOKUP($A541,'sin-list 180320_update'!$A$2:$S$835,10,FALSE))),IF(VLOOKUP($C541,'sin-list 180320_update'!$B$2:$S$835,9,FALSE)="",NA(),VLOOKUP($C541,'sin-list 180320_update'!$B$2:$S$835,9,FALSE)))</f>
        <v>H360FD</v>
      </c>
      <c r="N541" s="76" t="e">
        <f>IF($C541="-",IF($A541="-",IF(VLOOKUP($D541,'REACH Bilaga XVII_update'!$A$5:$E$131,4,FALSE)="",NA(),VLOOKUP($D541,'REACH Bilaga XVII_update'!$A$5:$E$131,4,FALSE)),IF(VLOOKUP($A541,'REACH Bilaga XVII_update'!$C$5:$D$131,2,FALSE)="",NA(),VLOOKUP($A541,'REACH Bilaga XVII_update'!$C$5:$D$131,2,FALSE))),IF(VLOOKUP($C541,'REACH Bilaga XVII_update'!$B$5:$D$131,3,FALSE)="",NA(),VLOOKUP($C541,'REACH Bilaga XVII_update'!$B$5:$D$131,3,FALSE)))</f>
        <v>#N/A</v>
      </c>
      <c r="O541" s="76" t="str">
        <f>IF($C541="-",IF($A541="-",IF(VLOOKUP($D541,' REACH Bilaga 59_update'!$A$5:$E$210,5,FALSE)="",NA(),VLOOKUP($D541,' REACH Bilaga 59_update'!$A$5:$E$210,5,FALSE)),IF(VLOOKUP($A541,' REACH Bilaga 59_update'!$D$5:$E$210,2,FALSE)="",NA(),VLOOKUP($A541,' REACH Bilaga 59_update'!$D$5:$E$210,2,FALSE))),IF(VLOOKUP($C541,' REACH Bilaga 59_update'!$C$5:$E$210,3,FALSE)="",NA(),VLOOKUP($C541,' REACH Bilaga 59_update'!$C$5:$E$210,3,FALSE)))</f>
        <v>H360FD</v>
      </c>
      <c r="P541" s="76" t="str">
        <f>IF(C541="-",IF(A541="-",IFERROR(VLOOKUP($D541,' REACH Bilaga 59_update'!$A$5:$F$210,MATCH(Sammanfattning!P$1,' REACH Bilaga 59_update'!$A$4:$F$4,0),FALSE),VLOOKUP($D541,'REACH Bilaga XIV_update'!$A$4:$H$110,MATCH(Sammanfattning!P$1,'REACH Bilaga XIV_update'!$A$4:$H$4,0),FALSE)),IFERROR(VLOOKUP($A541,' REACH Bilaga 59_update'!$D$5:$F$210,MATCH(Sammanfattning!P$1,' REACH Bilaga 59_update'!$D$4:$F$4,0),FALSE),VLOOKUP($A541,'REACH Bilaga XIV_update'!$D$4:$H$110,MATCH(Sammanfattning!P$1,'REACH Bilaga XIV_update'!$D$4:$H$4,0),FALSE))),IFERROR(VLOOKUP($C541,' REACH Bilaga 59_update'!$C$5:$F$210,MATCH(Sammanfattning!P$1,' REACH Bilaga 59_update'!$C$4:$F$4,0),FALSE),VLOOKUP($C541,'REACH Bilaga XIV_update'!$C$4:$H$110,MATCH(Sammanfattning!P$1,'REACH Bilaga XIV_update'!$C$4:$H$4,0),FALSE)))</f>
        <v>Toxic for reproduction (Article 57c)</v>
      </c>
      <c r="Q541" s="76" t="e">
        <f>IF($C541="-",IF($A541="-",IF(VLOOKUP($D541,'REACH Bilaga XIV_update'!$A$5:$I$110,9,FALSE)="",NA(),VLOOKUP($D541,'REACH Bilaga XIV_update'!$A$5:$I$110,9,FALSE)),IF(VLOOKUP($A541,'REACH Bilaga XIV_update'!$D$5:$I$110,6,FALSE)="",NA(),VLOOKUP($A541,'REACH Bilaga XIV_update'!$D$5:$I$110,6,FALSE))),IF(VLOOKUP($C541,'REACH Bilaga XIV_update'!$C$5:$I$110,7,FALSE)="",NA(),VLOOKUP($C541,'REACH Bilaga XIV_update'!$C$5:$I$110,7,FALSE)))</f>
        <v>#N/A</v>
      </c>
      <c r="R541" s="76" t="e">
        <f>IF($C541="-",IF($A541="-",IF(VLOOKUP($D541,CoRAP_update!$A$5:$O$376,15,FALSE)="",NA(),VLOOKUP($D541,CoRAP_update!$A$5:$O$376,15,FALSE)),IF(VLOOKUP($A541,CoRAP_update!$D$5:$O$376,12,FALSE)="",NA(),VLOOKUP($A541,CoRAP_update!$D$5:$O$376,12,FALSE))),IF(VLOOKUP($C541,CoRAP_update!$C$5:$O$376,13,FALSE)="",NA(),VLOOKUP($C541,CoRAP_update!$C$5:$O$376,13,FALSE)))</f>
        <v>#N/A</v>
      </c>
      <c r="S541" s="144" t="e">
        <f>IF($C541="-",IF($A541="-",VLOOKUP($D541,CoRAP_update!$A$5:$J$376,MATCH(Sammanfattning!S$1,CoRAP_update!$A$4:$J$4,0),FALSE),VLOOKUP($A541,CoRAP_update!$D$5:$J$376,MATCH(Sammanfattning!S$1,CoRAP_update!$D$4:$J$4,0),FALSE)),VLOOKUP($C541,CoRAP_update!$C$5:$J$376,MATCH(Sammanfattning!S$1,CoRAP_update!$C$4:$J$4,0),FALSE))</f>
        <v>#N/A</v>
      </c>
      <c r="T541" s="76" t="e">
        <f>IF($A541="-",VLOOKUP($D541,EDC_update!$C$2:$F$450,4,FALSE),VLOOKUP($A541,EDC_update!$B$2:$F$450,5,FALSE))</f>
        <v>#N/A</v>
      </c>
      <c r="V541" s="78">
        <f>IF(IFERROR(SEARCH("PBT",P541),99)=99,IF(IFERROR(SEARCH("suspected PBT",S541),99)=99,IF(IFERROR(SEARCH("concluded to be PBT",K541),99)=99,IF(IFERROR(SEARCH("PBT",S541),99)=99,IF(IFERROR(SEARCH("PBT cand",L541),99)=99,IF(IFERROR(SEARCH("PBT",L541),99)=99,IF(IFERROR(SEARCH("persistent, bioackumulative and toxic properties",K541),99)=99,0,Scoring!$E$3),Scoring!$E$3),Scoring!$E$7),Scoring!$E$3),Scoring!$E$5),Scoring!$E$6),Scoring!$E$3)</f>
        <v>0</v>
      </c>
      <c r="W541" s="78">
        <f>IF(IFERROR(SEARCH("vPvB",P541),99)=99,IF(IFERROR(SEARCH("suspected pbt/vPvB",S541),99)=99,IF(IFERROR(SEARCH("vPvB",S541),99)=99,IF(IFERROR(SEARCH("concluded to be a vPvB",S541),99)=99,IF(IFERROR(SEARCH("identified as vPvB",K541),99)=99,IF(IFERROR(SEARCH("concluded to be a vPvB",K541),99)=99,IF(IFERROR(SEARCH("concluded to be both pbt and vPvB",S541),99)=99,IF(IFERROR(SEARCH("concluded to be both pbt and vPvB",K541),99)=99,0,Scoring!$E$5),Scoring!$E$5),Scoring!$E$5),Scoring!$E$5),Scoring!$E$5),Scoring!$E$4),Scoring!$E$6),Scoring!$E$4)</f>
        <v>0</v>
      </c>
      <c r="X541" s="78">
        <f>IF(IFERROR(SEARCH("H410",N541),99)=99,IF(IFERROR(SEARCH("H410",O541),99)=99,IF(IFERROR(SEARCH("H410",Q541),99)=99,IF(IFERROR(SEARCH("H410",M541),99)=99,IF(IFERROR(SEARCH("H410",R541),99)=99,IF(IFERROR(SEARCH("H411",N541),99)=99,IF(IFERROR(SEARCH("H411",O541),99)=99,IF(IFERROR(SEARCH("H411",Q541),99)=99,IF(IFERROR(SEARCH("H411",M541),99)=99,IF(IFERROR(SEARCH("H411",R541),99)=99,IF(IFERROR(SEARCH("H413",N541),99)=99,IF(IFERROR(SEARCH("H413",O541),99)=99,IF(IFERROR(SEARCH("H413",Q541),99)=99,IF(IFERROR(SEARCH("H413",M541),99)=99,IF(IFERROR(SEARCH("H413",R541),99)=99,IF(IFERROR(SEARCH("H412",N541),99)=99,IF(IFERROR(SEARCH("H412",O541),99)=99,IF(IFERROR(SEARCH("H412",Q541),99)=99,IF(IFERROR(SEARCH("H412",M541),99)=99,IF(IFERROR(SEARCH("H412",R541),99)=99,0,Scoring!$E$2),Scoring!$E$2),Scoring!$E$2),Scoring!$E$2),Scoring!$E$2),Scoring!$E$2),Scoring!$E$2),Scoring!$E$2),Scoring!$E$2),Scoring!$E$2),Scoring!$E$2),Scoring!$E$2),Scoring!$E$2),Scoring!$E$2),Scoring!$E$2),Scoring!$E$2),Scoring!$E$2),Scoring!$E$2),Scoring!$E$2),Scoring!$E$2)</f>
        <v>0</v>
      </c>
      <c r="Y541" s="78">
        <f>IF(IFERROR(SEARCH("CMR",K541),99)=99,IF(IFERROR(SEARCH("Suspected CMR",S541),99)=99,IF(IFERROR(SEARCH("CMR",S541),99)=99,0,Scoring!$E$8),Scoring!$E$9),Scoring!$E$8)</f>
        <v>3</v>
      </c>
      <c r="Z541" s="78">
        <f>IF(IFERROR(SEARCH("H350",N541),99)=99,IF(IFERROR(SEARCH("H350",O541),99)=99,IF(IFERROR(SEARCH("H350",Q541),99)=99,IF(IFERROR(SEARCH("H350",M541),99)=99,IF(IFERROR(SEARCH("H350",R541),99)=99,IF(IFERROR(SEARCH("H351",N541),99)=99,IF(IFERROR(SEARCH("H351",O541),99)=99,IF(IFERROR(SEARCH("H351",Q541),99)=99,IF(IFERROR(SEARCH("H351",M541),99)=99,IF(IFERROR(SEARCH("H351",R541),99)=99,IF(IFERROR(SEARCH("carcinogenic",P541),99)=99,IF(IFERROR(SEARCH("suspected carcinogenic",S541),99)=99,0,Scoring!$E$12),Scoring!$E$11),Scoring!$E$10),Scoring!$E$10),Scoring!$E$10),Scoring!$E$10),Scoring!$E$10),Scoring!$E$10),Scoring!$E$10),Scoring!$E$10),Scoring!$E$10),Scoring!$E$10)</f>
        <v>0</v>
      </c>
      <c r="AA541" s="78">
        <f>IF(IFERROR(SEARCH("H340",N541),99)=99,IF(IFERROR(SEARCH("H340",O541),99)=99,IF(IFERROR(SEARCH("H340",Q541),99)=99,IF(IFERROR(SEARCH("H340",M541),99)=99,IF(IFERROR(SEARCH("H340",R541),99)=99,IF(IFERROR(SEARCH("H341",N541),99)=99,IF(IFERROR(SEARCH("H341",O541),99)=99,IF(IFERROR(SEARCH("H341",Q541),99)=99,IF(IFERROR(SEARCH("H341",M541),99)=99,IF(IFERROR(SEARCH("H341",R541),99)=99,IF(IFERROR(SEARCH("mutagenic",P541),99)=99,IF(IFERROR(SEARCH("suspected mutagenic",S541),99)=99,0,Scoring!$E$15),Scoring!$E$14),Scoring!$E$13),Scoring!$E$13),Scoring!$E$13),Scoring!$E$13),Scoring!$E$13),Scoring!$E$13),Scoring!$E$13),Scoring!$E$13),Scoring!$E$13),Scoring!$E$13)</f>
        <v>0</v>
      </c>
      <c r="AB541" s="78">
        <f>IF(IFERROR(SEARCH("H360",N541),99)=99,IF(IFERROR(SEARCH("H360",O541),99)=99,IF(IFERROR(SEARCH("H360",Q541),99)=99,IF(IFERROR(SEARCH("H360",M541),99)=99,IF(IFERROR(SEARCH("H360",R541),99)=99,IF(IFERROR(SEARCH("H361",N541),99)=99,IF(IFERROR(SEARCH("H361",O541),99)=99,IF(IFERROR(SEARCH("H361",Q541),99)=99,IF(IFERROR(SEARCH("H361",M541),99)=99,IF(IFERROR(SEARCH("H361",R541),99)=99,IF(IFERROR(SEARCH("reproduction",P541),99)=99,IF(IFERROR(SEARCH("suspected reprotoxic",S541),99)=99,IF(IFERROR(SEARCH("reprotoxic",S541),99)=99,IF(IFERROR(SEARCH("reprotoxic",K541),99)=99,0,Scoring!$E$18),Scoring!$E$18),Scoring!$E$19),Scoring!$E$17),Scoring!$E$16),Scoring!$E$16),Scoring!$E$16),Scoring!$E$16),Scoring!$E$16),Scoring!$E$16),Scoring!$E$16),Scoring!$E$16),Scoring!$E$16),Scoring!$E$16)</f>
        <v>1</v>
      </c>
      <c r="AC541" s="78">
        <f>IF(IFERROR(SEARCH("57f",L541),99)=99,IF(IFERROR(SEARCH("57(f)",P541),99)=99,0,Scoring!$E$20),Scoring!$E$20)</f>
        <v>0</v>
      </c>
      <c r="AD541" s="78">
        <f>IF(IFERROR(SEARCH("CAT1",T541),99)=99,IF(IFERROR(SEARCH("CAT2",T541),99)=99,IF(IFERROR(SEARCH("CAT3",T541),99)=99,IF(IFERROR(SEARCH("concluded to be endocrine",K541),99)=99,IF(IFERROR(SEARCH("categorised as endocrine",K541),99)=99,IF(IFERROR(SEARCH("endocrine disrupting",P541),99)=99,IF(IFERROR(SEARCH("endocrine disrupting",K541),99)=99,IF(IFERROR(SEARCH("suspected endocrine",S541),99)=99,IF(IFERROR(SEARCH("potential endocrine",S541),99)=99,0,Scoring!$E$25),Scoring!$E$25),Scoring!$E$24),Scoring!$E$24),Scoring!$E$24),Scoring!$E$24),Scoring!$E$23),Scoring!$E$22),Scoring!$E$21)</f>
        <v>0</v>
      </c>
      <c r="AE541" s="78">
        <f>IF(IFERROR(SEARCH("suspected sensitiser",S541),99)=99,IF(IFERROR(SEARCH("sensitiser",S541),99)=99,IF(IFERROR(SEARCH("other hazard based concern",S541),99)=99,0,Scoring!$E$28),Scoring!$E$26),Scoring!$E$27)</f>
        <v>0</v>
      </c>
      <c r="AF541" s="78">
        <f>IF(IFERROR(M541,1)=1,IF(IFERROR(N541,1)=1,IF(IFERROR(O541,1)=1,IF(IFERROR(Q541,1)=1,IF(IFERROR(R541,1)=1,IF(IFERROR(T541,1)=1,IF(IFERROR(K541,1)=1,IF(IFERROR(P541,1)=1,IF(IFERROR(S541,1)=1,Scoring!$E$29,0),0),0),0),0),0),0),0),0)</f>
        <v>0</v>
      </c>
      <c r="AG541" s="78">
        <f t="shared" si="47"/>
        <v>3</v>
      </c>
      <c r="AI541" s="93"/>
      <c r="AJ541" s="94"/>
      <c r="AK541" s="76"/>
      <c r="AL541" s="75"/>
      <c r="AN541" s="79"/>
      <c r="AO541" s="79"/>
      <c r="AP541" s="79"/>
      <c r="AQ541" s="79"/>
      <c r="AR541" s="79"/>
      <c r="AS541" s="78"/>
      <c r="AU541" s="79">
        <f>IF(IFERROR(F541,99)=99,IF(IFERROR(G541,99)=99,IF(IFERROR(H541,99)=99,IF(IFERROR(I541,99)=99,IF(IFERROR(E541,99)=99,IF(IFERROR(J541,99)=99,0,Scoring!$B$7),Scoring!$B$3),Scoring!$B$2),Scoring!$B$6),Scoring!$B$5),Scoring!$B$4)</f>
        <v>1</v>
      </c>
      <c r="AV541" s="78">
        <f t="shared" si="48"/>
        <v>3</v>
      </c>
      <c r="AW541" s="78"/>
      <c r="AX541" s="66"/>
      <c r="AY541" s="78"/>
      <c r="AZ541" s="76"/>
      <c r="BA541" s="76"/>
      <c r="BB541" s="76"/>
    </row>
    <row r="542" spans="1:54" x14ac:dyDescent="0.25">
      <c r="A542" s="77" t="s">
        <v>3037</v>
      </c>
      <c r="B542" s="76" t="str">
        <f t="shared" si="49"/>
        <v>234-390-0</v>
      </c>
      <c r="C542" s="77" t="s">
        <v>378</v>
      </c>
      <c r="D542" s="77" t="s">
        <v>379</v>
      </c>
      <c r="E542" s="76" t="str">
        <f>IF(C542="-",IF(A542="-",VLOOKUP(D542,'sin-list 180320_update'!$C$2:$C$835,1,FALSE),VLOOKUP(A542,'sin-list 180320_update'!$A$2:$A$835,1,FALSE)),VLOOKUP(C542,'sin-list 180320_update'!$B$2:$B$835,1,FALSE))</f>
        <v>234-390-0</v>
      </c>
      <c r="F542" s="76" t="e">
        <f>IF($C542="-",IF($A542="-",VLOOKUP($D542,'REACH Bilaga XVII_update'!$A$5:$A$131,1,FALSE),VLOOKUP($A542,'REACH Bilaga XVII_update'!$C$5:$C$131,1,FALSE)),VLOOKUP($C542,'REACH Bilaga XVII_update'!$B$5:$B$131,1,FALSE))</f>
        <v>#N/A</v>
      </c>
      <c r="G542" s="76" t="str">
        <f>IF($C542="-",IF($A542="-",VLOOKUP($D542,' REACH Bilaga 59_update'!$A$5:$A$210,1,FALSE),VLOOKUP($A542,' REACH Bilaga 59_update'!$D$5:$D$210,1,FALSE)),VLOOKUP($C542,' REACH Bilaga 59_update'!$C$5:$C$210,1,FALSE))</f>
        <v>234-390-0</v>
      </c>
      <c r="H542" s="76" t="str">
        <f>IF($C542="-",IF($A542="-",VLOOKUP($D542,'REACH Bilaga XIV_update'!$A$5:$A$110,1,FALSE),VLOOKUP($A542,'REACH Bilaga XIV_update'!$D$5:$D$110,1,FALSE)),VLOOKUP($C542,'REACH Bilaga XIV_update'!$C$5:$C$110,1,FALSE))</f>
        <v>234-390-0</v>
      </c>
      <c r="I542" s="76" t="e">
        <f>IF($C542="-",IF($A542="-",VLOOKUP($D542,CoRAP_update!$A$5:$A$376,1,FALSE),VLOOKUP($A542,CoRAP_update!$D$5:$D$376,1,FALSE)),VLOOKUP($C542,CoRAP_update!$C$5:$C$376,1,FALSE))</f>
        <v>#N/A</v>
      </c>
      <c r="J542" s="76" t="e">
        <f>IF($C542="-",IF($A542="-",VLOOKUP($D542,EDC_update!$C$2:$C$450,1,FALSE),VLOOKUP($A542,EDC_update!$B$2:$B$450,1,FALSE)),VLOOKUP($C542,EDC_update!$L$2:$L$450,1,FALSE))</f>
        <v>#N/A</v>
      </c>
      <c r="K542" s="76" t="str">
        <f>IF($C542="-",IF($A542="-",IF(VLOOKUP($D542,'sin-list 180320_update'!$C$2:$S$835,3,FALSE)="",NA(),VLOOKUP($D542,'sin-list 180320_update'!$C$2:$S$835,3,FALSE)),IF(VLOOKUP($A542,'sin-list 180320_update'!$A$2:$S$835,5,FALSE)="",NA(),VLOOKUP($A542,'sin-list 180320_update'!$A$2:$S$835,5,FALSE))),IF(VLOOKUP($C542,'sin-list 180320_update'!$B$2:$S$835,4,FALSE)="",NA(),VLOOKUP($C542,'sin-list 180320_update'!$B$2:$S$835,4,FALSE)))</f>
        <v>Classified CMR according to Annex VI of Regulation 1272/2008</v>
      </c>
      <c r="L542" s="76" t="str">
        <f>IF($C542="-",IF($A542="-",VLOOKUP($D542,'sin-list 180320_update'!$C$2:$S$835,6,FALSE),VLOOKUP($A542,'sin-list 180320_update'!$A$2:$S$835,8,FALSE)),VLOOKUP($C542,'sin-list 180320_update'!$B$2:$S$835,7,FALSE))</f>
        <v>Oxid. Sol. 3
Repr. 1B
Acute Tox. 4 *
STOT SE 3
Eye Dam. 1</v>
      </c>
      <c r="M542" s="76" t="str">
        <f>IF($C542="-",IF($A542="-",IF(VLOOKUP($D542,'sin-list 180320_update'!$C$2:$S$835,8,FALSE)="",NA(),VLOOKUP($D542,'sin-list 180320_update'!$C$2:$S$835,8,FALSE)),IF(VLOOKUP($A542,'sin-list 180320_update'!$A$2:$S$835,10,FALSE)="",NA(),VLOOKUP($A542,'sin-list 180320_update'!$A$2:$S$835,10,FALSE))),IF(VLOOKUP($C542,'sin-list 180320_update'!$B$2:$S$835,9,FALSE)="",NA(),VLOOKUP($C542,'sin-list 180320_update'!$B$2:$S$835,9,FALSE)))</f>
        <v>H272
H360Df
H302
H335
H318</v>
      </c>
      <c r="N542" s="76" t="e">
        <f>IF($C542="-",IF($A542="-",IF(VLOOKUP($D542,'REACH Bilaga XVII_update'!$A$5:$E$131,4,FALSE)="",NA(),VLOOKUP($D542,'REACH Bilaga XVII_update'!$A$5:$E$131,4,FALSE)),IF(VLOOKUP($A542,'REACH Bilaga XVII_update'!$C$5:$D$131,2,FALSE)="",NA(),VLOOKUP($A542,'REACH Bilaga XVII_update'!$C$5:$D$131,2,FALSE))),IF(VLOOKUP($C542,'REACH Bilaga XVII_update'!$B$5:$D$131,3,FALSE)="",NA(),VLOOKUP($C542,'REACH Bilaga XVII_update'!$B$5:$D$131,3,FALSE)))</f>
        <v>#N/A</v>
      </c>
      <c r="O542" s="76" t="str">
        <f>IF($C542="-",IF($A542="-",IF(VLOOKUP($D542,' REACH Bilaga 59_update'!$A$5:$E$210,5,FALSE)="",NA(),VLOOKUP($D542,' REACH Bilaga 59_update'!$A$5:$E$210,5,FALSE)),IF(VLOOKUP($A542,' REACH Bilaga 59_update'!$D$5:$E$210,2,FALSE)="",NA(),VLOOKUP($A542,' REACH Bilaga 59_update'!$D$5:$E$210,2,FALSE))),IF(VLOOKUP($C542,' REACH Bilaga 59_update'!$C$5:$E$210,3,FALSE)="",NA(),VLOOKUP($C542,' REACH Bilaga 59_update'!$C$5:$E$210,3,FALSE)))</f>
        <v>H272
H360Df
H302
H335
H318</v>
      </c>
      <c r="P542" s="76" t="str">
        <f>IF(C542="-",IF(A542="-",IFERROR(VLOOKUP($D542,' REACH Bilaga 59_update'!$A$5:$F$210,MATCH(Sammanfattning!P$1,' REACH Bilaga 59_update'!$A$4:$F$4,0),FALSE),VLOOKUP($D542,'REACH Bilaga XIV_update'!$A$4:$H$110,MATCH(Sammanfattning!P$1,'REACH Bilaga XIV_update'!$A$4:$H$4,0),FALSE)),IFERROR(VLOOKUP($A542,' REACH Bilaga 59_update'!$D$5:$F$210,MATCH(Sammanfattning!P$1,' REACH Bilaga 59_update'!$D$4:$F$4,0),FALSE),VLOOKUP($A542,'REACH Bilaga XIV_update'!$D$4:$H$110,MATCH(Sammanfattning!P$1,'REACH Bilaga XIV_update'!$D$4:$H$4,0),FALSE))),IFERROR(VLOOKUP($C542,' REACH Bilaga 59_update'!$C$5:$F$210,MATCH(Sammanfattning!P$1,' REACH Bilaga 59_update'!$C$4:$F$4,0),FALSE),VLOOKUP($C542,'REACH Bilaga XIV_update'!$C$4:$H$110,MATCH(Sammanfattning!P$1,'REACH Bilaga XIV_update'!$C$4:$H$4,0),FALSE)))</f>
        <v>Toxic for reproduction (Article 57c)</v>
      </c>
      <c r="Q542" s="76" t="str">
        <f>IF($C542="-",IF($A542="-",IF(VLOOKUP($D542,'REACH Bilaga XIV_update'!$A$5:$I$110,9,FALSE)="",NA(),VLOOKUP($D542,'REACH Bilaga XIV_update'!$A$5:$I$110,9,FALSE)),IF(VLOOKUP($A542,'REACH Bilaga XIV_update'!$D$5:$I$110,6,FALSE)="",NA(),VLOOKUP($A542,'REACH Bilaga XIV_update'!$D$5:$I$110,6,FALSE))),IF(VLOOKUP($C542,'REACH Bilaga XIV_update'!$C$5:$I$110,7,FALSE)="",NA(),VLOOKUP($C542,'REACH Bilaga XIV_update'!$C$5:$I$110,7,FALSE)))</f>
        <v>H272
H360Df
H302
H335
H318</v>
      </c>
      <c r="R542" s="76" t="e">
        <f>IF($C542="-",IF($A542="-",IF(VLOOKUP($D542,CoRAP_update!$A$5:$O$376,15,FALSE)="",NA(),VLOOKUP($D542,CoRAP_update!$A$5:$O$376,15,FALSE)),IF(VLOOKUP($A542,CoRAP_update!$D$5:$O$376,12,FALSE)="",NA(),VLOOKUP($A542,CoRAP_update!$D$5:$O$376,12,FALSE))),IF(VLOOKUP($C542,CoRAP_update!$C$5:$O$376,13,FALSE)="",NA(),VLOOKUP($C542,CoRAP_update!$C$5:$O$376,13,FALSE)))</f>
        <v>#N/A</v>
      </c>
      <c r="S542" s="144" t="e">
        <f>IF($C542="-",IF($A542="-",VLOOKUP($D542,CoRAP_update!$A$5:$J$376,MATCH(Sammanfattning!S$1,CoRAP_update!$A$4:$J$4,0),FALSE),VLOOKUP($A542,CoRAP_update!$D$5:$J$376,MATCH(Sammanfattning!S$1,CoRAP_update!$D$4:$J$4,0),FALSE)),VLOOKUP($C542,CoRAP_update!$C$5:$J$376,MATCH(Sammanfattning!S$1,CoRAP_update!$C$4:$J$4,0),FALSE))</f>
        <v>#N/A</v>
      </c>
      <c r="T542" s="76" t="e">
        <f>IF($A542="-",VLOOKUP($D542,EDC_update!$C$2:$F$450,4,FALSE),VLOOKUP($A542,EDC_update!$B$2:$F$450,5,FALSE))</f>
        <v>#N/A</v>
      </c>
      <c r="V542" s="78">
        <f>IF(IFERROR(SEARCH("PBT",P542),99)=99,IF(IFERROR(SEARCH("suspected PBT",S542),99)=99,IF(IFERROR(SEARCH("concluded to be PBT",K542),99)=99,IF(IFERROR(SEARCH("PBT",S542),99)=99,IF(IFERROR(SEARCH("PBT cand",L542),99)=99,IF(IFERROR(SEARCH("PBT",L542),99)=99,IF(IFERROR(SEARCH("persistent, bioackumulative and toxic properties",K542),99)=99,0,Scoring!$E$3),Scoring!$E$3),Scoring!$E$7),Scoring!$E$3),Scoring!$E$5),Scoring!$E$6),Scoring!$E$3)</f>
        <v>0</v>
      </c>
      <c r="W542" s="78">
        <f>IF(IFERROR(SEARCH("vPvB",P542),99)=99,IF(IFERROR(SEARCH("suspected pbt/vPvB",S542),99)=99,IF(IFERROR(SEARCH("vPvB",S542),99)=99,IF(IFERROR(SEARCH("concluded to be a vPvB",S542),99)=99,IF(IFERROR(SEARCH("identified as vPvB",K542),99)=99,IF(IFERROR(SEARCH("concluded to be a vPvB",K542),99)=99,IF(IFERROR(SEARCH("concluded to be both pbt and vPvB",S542),99)=99,IF(IFERROR(SEARCH("concluded to be both pbt and vPvB",K542),99)=99,0,Scoring!$E$5),Scoring!$E$5),Scoring!$E$5),Scoring!$E$5),Scoring!$E$5),Scoring!$E$4),Scoring!$E$6),Scoring!$E$4)</f>
        <v>0</v>
      </c>
      <c r="X542" s="78">
        <f>IF(IFERROR(SEARCH("H410",N542),99)=99,IF(IFERROR(SEARCH("H410",O542),99)=99,IF(IFERROR(SEARCH("H410",Q542),99)=99,IF(IFERROR(SEARCH("H410",M542),99)=99,IF(IFERROR(SEARCH("H410",R542),99)=99,IF(IFERROR(SEARCH("H411",N542),99)=99,IF(IFERROR(SEARCH("H411",O542),99)=99,IF(IFERROR(SEARCH("H411",Q542),99)=99,IF(IFERROR(SEARCH("H411",M542),99)=99,IF(IFERROR(SEARCH("H411",R542),99)=99,IF(IFERROR(SEARCH("H413",N542),99)=99,IF(IFERROR(SEARCH("H413",O542),99)=99,IF(IFERROR(SEARCH("H413",Q542),99)=99,IF(IFERROR(SEARCH("H413",M542),99)=99,IF(IFERROR(SEARCH("H413",R542),99)=99,IF(IFERROR(SEARCH("H412",N542),99)=99,IF(IFERROR(SEARCH("H412",O542),99)=99,IF(IFERROR(SEARCH("H412",Q542),99)=99,IF(IFERROR(SEARCH("H412",M542),99)=99,IF(IFERROR(SEARCH("H412",R542),99)=99,0,Scoring!$E$2),Scoring!$E$2),Scoring!$E$2),Scoring!$E$2),Scoring!$E$2),Scoring!$E$2),Scoring!$E$2),Scoring!$E$2),Scoring!$E$2),Scoring!$E$2),Scoring!$E$2),Scoring!$E$2),Scoring!$E$2),Scoring!$E$2),Scoring!$E$2),Scoring!$E$2),Scoring!$E$2),Scoring!$E$2),Scoring!$E$2),Scoring!$E$2)</f>
        <v>0</v>
      </c>
      <c r="Y542" s="78">
        <f>IF(IFERROR(SEARCH("CMR",K542),99)=99,IF(IFERROR(SEARCH("Suspected CMR",S542),99)=99,IF(IFERROR(SEARCH("CMR",S542),99)=99,0,Scoring!$E$8),Scoring!$E$9),Scoring!$E$8)</f>
        <v>3</v>
      </c>
      <c r="Z542" s="78">
        <f>IF(IFERROR(SEARCH("H350",N542),99)=99,IF(IFERROR(SEARCH("H350",O542),99)=99,IF(IFERROR(SEARCH("H350",Q542),99)=99,IF(IFERROR(SEARCH("H350",M542),99)=99,IF(IFERROR(SEARCH("H350",R542),99)=99,IF(IFERROR(SEARCH("H351",N542),99)=99,IF(IFERROR(SEARCH("H351",O542),99)=99,IF(IFERROR(SEARCH("H351",Q542),99)=99,IF(IFERROR(SEARCH("H351",M542),99)=99,IF(IFERROR(SEARCH("H351",R542),99)=99,IF(IFERROR(SEARCH("carcinogenic",P542),99)=99,IF(IFERROR(SEARCH("suspected carcinogenic",S542),99)=99,0,Scoring!$E$12),Scoring!$E$11),Scoring!$E$10),Scoring!$E$10),Scoring!$E$10),Scoring!$E$10),Scoring!$E$10),Scoring!$E$10),Scoring!$E$10),Scoring!$E$10),Scoring!$E$10),Scoring!$E$10)</f>
        <v>0</v>
      </c>
      <c r="AA542" s="78">
        <f>IF(IFERROR(SEARCH("H340",N542),99)=99,IF(IFERROR(SEARCH("H340",O542),99)=99,IF(IFERROR(SEARCH("H340",Q542),99)=99,IF(IFERROR(SEARCH("H340",M542),99)=99,IF(IFERROR(SEARCH("H340",R542),99)=99,IF(IFERROR(SEARCH("H341",N542),99)=99,IF(IFERROR(SEARCH("H341",O542),99)=99,IF(IFERROR(SEARCH("H341",Q542),99)=99,IF(IFERROR(SEARCH("H341",M542),99)=99,IF(IFERROR(SEARCH("H341",R542),99)=99,IF(IFERROR(SEARCH("mutagenic",P542),99)=99,IF(IFERROR(SEARCH("suspected mutagenic",S542),99)=99,0,Scoring!$E$15),Scoring!$E$14),Scoring!$E$13),Scoring!$E$13),Scoring!$E$13),Scoring!$E$13),Scoring!$E$13),Scoring!$E$13),Scoring!$E$13),Scoring!$E$13),Scoring!$E$13),Scoring!$E$13)</f>
        <v>0</v>
      </c>
      <c r="AB542" s="78">
        <f>IF(IFERROR(SEARCH("H360",N542),99)=99,IF(IFERROR(SEARCH("H360",O542),99)=99,IF(IFERROR(SEARCH("H360",Q542),99)=99,IF(IFERROR(SEARCH("H360",M542),99)=99,IF(IFERROR(SEARCH("H360",R542),99)=99,IF(IFERROR(SEARCH("H361",N542),99)=99,IF(IFERROR(SEARCH("H361",O542),99)=99,IF(IFERROR(SEARCH("H361",Q542),99)=99,IF(IFERROR(SEARCH("H361",M542),99)=99,IF(IFERROR(SEARCH("H361",R542),99)=99,IF(IFERROR(SEARCH("reproduction",P542),99)=99,IF(IFERROR(SEARCH("suspected reprotoxic",S542),99)=99,IF(IFERROR(SEARCH("reprotoxic",S542),99)=99,IF(IFERROR(SEARCH("reprotoxic",K542),99)=99,0,Scoring!$E$18),Scoring!$E$18),Scoring!$E$19),Scoring!$E$17),Scoring!$E$16),Scoring!$E$16),Scoring!$E$16),Scoring!$E$16),Scoring!$E$16),Scoring!$E$16),Scoring!$E$16),Scoring!$E$16),Scoring!$E$16),Scoring!$E$16)</f>
        <v>1</v>
      </c>
      <c r="AC542" s="78">
        <f>IF(IFERROR(SEARCH("57f",L542),99)=99,IF(IFERROR(SEARCH("57(f)",P542),99)=99,0,Scoring!$E$20),Scoring!$E$20)</f>
        <v>0</v>
      </c>
      <c r="AD542" s="78">
        <f>IF(IFERROR(SEARCH("CAT1",T542),99)=99,IF(IFERROR(SEARCH("CAT2",T542),99)=99,IF(IFERROR(SEARCH("CAT3",T542),99)=99,IF(IFERROR(SEARCH("concluded to be endocrine",K542),99)=99,IF(IFERROR(SEARCH("categorised as endocrine",K542),99)=99,IF(IFERROR(SEARCH("endocrine disrupting",P542),99)=99,IF(IFERROR(SEARCH("endocrine disrupting",K542),99)=99,IF(IFERROR(SEARCH("suspected endocrine",S542),99)=99,IF(IFERROR(SEARCH("potential endocrine",S542),99)=99,0,Scoring!$E$25),Scoring!$E$25),Scoring!$E$24),Scoring!$E$24),Scoring!$E$24),Scoring!$E$24),Scoring!$E$23),Scoring!$E$22),Scoring!$E$21)</f>
        <v>0</v>
      </c>
      <c r="AE542" s="78">
        <f>IF(IFERROR(SEARCH("suspected sensitiser",S542),99)=99,IF(IFERROR(SEARCH("sensitiser",S542),99)=99,IF(IFERROR(SEARCH("other hazard based concern",S542),99)=99,0,Scoring!$E$28),Scoring!$E$26),Scoring!$E$27)</f>
        <v>0</v>
      </c>
      <c r="AF542" s="78">
        <f>IF(IFERROR(M542,1)=1,IF(IFERROR(N542,1)=1,IF(IFERROR(O542,1)=1,IF(IFERROR(Q542,1)=1,IF(IFERROR(R542,1)=1,IF(IFERROR(T542,1)=1,IF(IFERROR(K542,1)=1,IF(IFERROR(P542,1)=1,IF(IFERROR(S542,1)=1,Scoring!$E$29,0),0),0),0),0),0),0),0),0)</f>
        <v>0</v>
      </c>
      <c r="AG542" s="78">
        <f t="shared" si="47"/>
        <v>3</v>
      </c>
      <c r="AI542" s="93"/>
      <c r="AJ542" s="94"/>
      <c r="AK542" s="76"/>
      <c r="AL542" s="75"/>
      <c r="AN542" s="79"/>
      <c r="AO542" s="79"/>
      <c r="AP542" s="79"/>
      <c r="AQ542" s="79"/>
      <c r="AR542" s="79"/>
      <c r="AS542" s="78"/>
      <c r="AU542" s="79">
        <f>IF(IFERROR(F542,99)=99,IF(IFERROR(G542,99)=99,IF(IFERROR(H542,99)=99,IF(IFERROR(I542,99)=99,IF(IFERROR(E542,99)=99,IF(IFERROR(J542,99)=99,0,Scoring!$B$7),Scoring!$B$3),Scoring!$B$2),Scoring!$B$6),Scoring!$B$5),Scoring!$B$4)</f>
        <v>1</v>
      </c>
      <c r="AV542" s="78">
        <f t="shared" si="48"/>
        <v>3</v>
      </c>
      <c r="AW542" s="78"/>
      <c r="AX542" s="66"/>
      <c r="AY542" s="78"/>
      <c r="AZ542" s="76"/>
      <c r="BA542" s="76"/>
      <c r="BB542" s="76"/>
    </row>
    <row r="543" spans="1:54" x14ac:dyDescent="0.25">
      <c r="A543" s="77" t="s">
        <v>7471</v>
      </c>
      <c r="B543" s="76" t="str">
        <f t="shared" si="49"/>
        <v xml:space="preserve">234-541-0
</v>
      </c>
      <c r="C543" s="90" t="s">
        <v>529</v>
      </c>
      <c r="D543" s="77" t="s">
        <v>530</v>
      </c>
      <c r="E543" s="76" t="str">
        <f>IF(C543="-",IF(A543="-",VLOOKUP(D543,'sin-list 180320_update'!$C$2:$C$835,1,FALSE),VLOOKUP(A543,'sin-list 180320_update'!$A$2:$A$835,1,FALSE)),VLOOKUP(C543,'sin-list 180320_update'!$B$2:$B$835,1,FALSE))</f>
        <v xml:space="preserve">234-541-0
</v>
      </c>
      <c r="F543" s="76" t="e">
        <f>IF($C543="-",IF($A543="-",VLOOKUP($D543,'REACH Bilaga XVII_update'!$A$5:$A$131,1,FALSE),VLOOKUP($A543,'REACH Bilaga XVII_update'!$C$5:$C$131,1,FALSE)),VLOOKUP($C543,'REACH Bilaga XVII_update'!$B$5:$B$131,1,FALSE))</f>
        <v>#N/A</v>
      </c>
      <c r="G543" s="76" t="e">
        <f>IF($C543="-",IF($A543="-",VLOOKUP($D543,' REACH Bilaga 59_update'!$A$5:$A$210,1,FALSE),VLOOKUP($A543,' REACH Bilaga 59_update'!$D$5:$D$210,1,FALSE)),VLOOKUP($C543,' REACH Bilaga 59_update'!$C$5:$C$210,1,FALSE))</f>
        <v>#N/A</v>
      </c>
      <c r="H543" s="76" t="e">
        <f>IF($C543="-",IF($A543="-",VLOOKUP($D543,'REACH Bilaga XIV_update'!$A$5:$A$110,1,FALSE),VLOOKUP($A543,'REACH Bilaga XIV_update'!$D$5:$D$110,1,FALSE)),VLOOKUP($C543,'REACH Bilaga XIV_update'!$C$5:$C$110,1,FALSE))</f>
        <v>#N/A</v>
      </c>
      <c r="I543" s="76" t="e">
        <f>IF($C543="-",IF($A543="-",VLOOKUP($D543,CoRAP_update!$A$5:$A$376,1,FALSE),VLOOKUP($A543,CoRAP_update!$D$5:$D$376,1,FALSE)),VLOOKUP($C543,CoRAP_update!$C$5:$C$376,1,FALSE))</f>
        <v>#N/A</v>
      </c>
      <c r="J543" s="76" t="e">
        <f>IF($C543="-",IF($A543="-",VLOOKUP($D543,EDC_update!$C$2:$C$450,1,FALSE),VLOOKUP($A543,EDC_update!$B$2:$B$450,1,FALSE)),VLOOKUP($C543,EDC_update!$L$2:$L$450,1,FALSE))</f>
        <v>#N/A</v>
      </c>
      <c r="K543" s="76" t="str">
        <f>IF($C543="-",IF($A543="-",IF(VLOOKUP($D543,'sin-list 180320_update'!$C$2:$S$835,3,FALSE)="",NA(),VLOOKUP($D543,'sin-list 180320_update'!$C$2:$S$835,3,FALSE)),IF(VLOOKUP($A543,'sin-list 180320_update'!$A$2:$S$835,5,FALSE)="",NA(),VLOOKUP($A543,'sin-list 180320_update'!$A$2:$S$835,5,FALSE))),IF(VLOOKUP($C543,'sin-list 180320_update'!$B$2:$S$835,4,FALSE)="",NA(),VLOOKUP($C543,'sin-list 180320_update'!$B$2:$S$835,4,FALSE)))</f>
        <v>Substance is agreed by RAC to be a classified CMR according to Annex VI of Regulation 1272/2008, however it is not yet formally included.</v>
      </c>
      <c r="L543" s="76" t="str">
        <f>IF($C543="-",IF($A543="-",VLOOKUP($D543,'sin-list 180320_update'!$C$2:$S$835,6,FALSE),VLOOKUP($A543,'sin-list 180320_update'!$A$2:$S$835,8,FALSE)),VLOOKUP($C543,'sin-list 180320_update'!$B$2:$S$835,7,FALSE))</f>
        <v xml:space="preserve">Repr. 1B
</v>
      </c>
      <c r="M543" s="76" t="str">
        <f>IF($C543="-",IF($A543="-",IF(VLOOKUP($D543,'sin-list 180320_update'!$C$2:$S$835,8,FALSE)="",NA(),VLOOKUP($D543,'sin-list 180320_update'!$C$2:$S$835,8,FALSE)),IF(VLOOKUP($A543,'sin-list 180320_update'!$A$2:$S$835,10,FALSE)="",NA(),VLOOKUP($A543,'sin-list 180320_update'!$A$2:$S$835,10,FALSE))),IF(VLOOKUP($C543,'sin-list 180320_update'!$B$2:$S$835,9,FALSE)="",NA(),VLOOKUP($C543,'sin-list 180320_update'!$B$2:$S$835,9,FALSE)))</f>
        <v>H360FD</v>
      </c>
      <c r="N543" s="76" t="e">
        <f>IF($C543="-",IF($A543="-",IF(VLOOKUP($D543,'REACH Bilaga XVII_update'!$A$5:$E$131,4,FALSE)="",NA(),VLOOKUP($D543,'REACH Bilaga XVII_update'!$A$5:$E$131,4,FALSE)),IF(VLOOKUP($A543,'REACH Bilaga XVII_update'!$C$5:$D$131,2,FALSE)="",NA(),VLOOKUP($A543,'REACH Bilaga XVII_update'!$C$5:$D$131,2,FALSE))),IF(VLOOKUP($C543,'REACH Bilaga XVII_update'!$B$5:$D$131,3,FALSE)="",NA(),VLOOKUP($C543,'REACH Bilaga XVII_update'!$B$5:$D$131,3,FALSE)))</f>
        <v>#N/A</v>
      </c>
      <c r="O543" s="76" t="e">
        <f>IF($C543="-",IF($A543="-",IF(VLOOKUP($D543,' REACH Bilaga 59_update'!$A$5:$E$210,5,FALSE)="",NA(),VLOOKUP($D543,' REACH Bilaga 59_update'!$A$5:$E$210,5,FALSE)),IF(VLOOKUP($A543,' REACH Bilaga 59_update'!$D$5:$E$210,2,FALSE)="",NA(),VLOOKUP($A543,' REACH Bilaga 59_update'!$D$5:$E$210,2,FALSE))),IF(VLOOKUP($C543,' REACH Bilaga 59_update'!$C$5:$E$210,3,FALSE)="",NA(),VLOOKUP($C543,' REACH Bilaga 59_update'!$C$5:$E$210,3,FALSE)))</f>
        <v>#N/A</v>
      </c>
      <c r="P543" s="76" t="e">
        <f>IF(C543="-",IF(A543="-",IFERROR(VLOOKUP($D543,' REACH Bilaga 59_update'!$A$5:$F$210,MATCH(Sammanfattning!P$1,' REACH Bilaga 59_update'!$A$4:$F$4,0),FALSE),VLOOKUP($D543,'REACH Bilaga XIV_update'!$A$4:$H$110,MATCH(Sammanfattning!P$1,'REACH Bilaga XIV_update'!$A$4:$H$4,0),FALSE)),IFERROR(VLOOKUP($A543,' REACH Bilaga 59_update'!$D$5:$F$210,MATCH(Sammanfattning!P$1,' REACH Bilaga 59_update'!$D$4:$F$4,0),FALSE),VLOOKUP($A543,'REACH Bilaga XIV_update'!$D$4:$H$110,MATCH(Sammanfattning!P$1,'REACH Bilaga XIV_update'!$D$4:$H$4,0),FALSE))),IFERROR(VLOOKUP($C543,' REACH Bilaga 59_update'!$C$5:$F$210,MATCH(Sammanfattning!P$1,' REACH Bilaga 59_update'!$C$4:$F$4,0),FALSE),VLOOKUP($C543,'REACH Bilaga XIV_update'!$C$4:$H$110,MATCH(Sammanfattning!P$1,'REACH Bilaga XIV_update'!$C$4:$H$4,0),FALSE)))</f>
        <v>#N/A</v>
      </c>
      <c r="Q543" s="76" t="e">
        <f>IF($C543="-",IF($A543="-",IF(VLOOKUP($D543,'REACH Bilaga XIV_update'!$A$5:$I$110,9,FALSE)="",NA(),VLOOKUP($D543,'REACH Bilaga XIV_update'!$A$5:$I$110,9,FALSE)),IF(VLOOKUP($A543,'REACH Bilaga XIV_update'!$D$5:$I$110,6,FALSE)="",NA(),VLOOKUP($A543,'REACH Bilaga XIV_update'!$D$5:$I$110,6,FALSE))),IF(VLOOKUP($C543,'REACH Bilaga XIV_update'!$C$5:$I$110,7,FALSE)="",NA(),VLOOKUP($C543,'REACH Bilaga XIV_update'!$C$5:$I$110,7,FALSE)))</f>
        <v>#N/A</v>
      </c>
      <c r="R543" s="76" t="e">
        <f>IF($C543="-",IF($A543="-",IF(VLOOKUP($D543,CoRAP_update!$A$5:$O$376,15,FALSE)="",NA(),VLOOKUP($D543,CoRAP_update!$A$5:$O$376,15,FALSE)),IF(VLOOKUP($A543,CoRAP_update!$D$5:$O$376,12,FALSE)="",NA(),VLOOKUP($A543,CoRAP_update!$D$5:$O$376,12,FALSE))),IF(VLOOKUP($C543,CoRAP_update!$C$5:$O$376,13,FALSE)="",NA(),VLOOKUP($C543,CoRAP_update!$C$5:$O$376,13,FALSE)))</f>
        <v>#N/A</v>
      </c>
      <c r="S543" s="144" t="e">
        <f>IF($C543="-",IF($A543="-",VLOOKUP($D543,CoRAP_update!$A$5:$J$376,MATCH(Sammanfattning!S$1,CoRAP_update!$A$4:$J$4,0),FALSE),VLOOKUP($A543,CoRAP_update!$D$5:$J$376,MATCH(Sammanfattning!S$1,CoRAP_update!$D$4:$J$4,0),FALSE)),VLOOKUP($C543,CoRAP_update!$C$5:$J$376,MATCH(Sammanfattning!S$1,CoRAP_update!$C$4:$J$4,0),FALSE))</f>
        <v>#N/A</v>
      </c>
      <c r="T543" s="76" t="e">
        <f>IF($A543="-",VLOOKUP($D543,EDC_update!$C$2:$F$450,4,FALSE),VLOOKUP($A543,EDC_update!$B$2:$F$450,5,FALSE))</f>
        <v>#N/A</v>
      </c>
      <c r="V543" s="78">
        <f>IF(IFERROR(SEARCH("PBT",P543),99)=99,IF(IFERROR(SEARCH("suspected PBT",S543),99)=99,IF(IFERROR(SEARCH("concluded to be PBT",K543),99)=99,IF(IFERROR(SEARCH("PBT",S543),99)=99,IF(IFERROR(SEARCH("PBT cand",L543),99)=99,IF(IFERROR(SEARCH("PBT",L543),99)=99,IF(IFERROR(SEARCH("persistent, bioackumulative and toxic properties",K543),99)=99,0,Scoring!$E$3),Scoring!$E$3),Scoring!$E$7),Scoring!$E$3),Scoring!$E$5),Scoring!$E$6),Scoring!$E$3)</f>
        <v>0</v>
      </c>
      <c r="W543" s="78">
        <f>IF(IFERROR(SEARCH("vPvB",P543),99)=99,IF(IFERROR(SEARCH("suspected pbt/vPvB",S543),99)=99,IF(IFERROR(SEARCH("vPvB",S543),99)=99,IF(IFERROR(SEARCH("concluded to be a vPvB",S543),99)=99,IF(IFERROR(SEARCH("identified as vPvB",K543),99)=99,IF(IFERROR(SEARCH("concluded to be a vPvB",K543),99)=99,IF(IFERROR(SEARCH("concluded to be both pbt and vPvB",S543),99)=99,IF(IFERROR(SEARCH("concluded to be both pbt and vPvB",K543),99)=99,0,Scoring!$E$5),Scoring!$E$5),Scoring!$E$5),Scoring!$E$5),Scoring!$E$5),Scoring!$E$4),Scoring!$E$6),Scoring!$E$4)</f>
        <v>0</v>
      </c>
      <c r="X543" s="78">
        <f>IF(IFERROR(SEARCH("H410",N543),99)=99,IF(IFERROR(SEARCH("H410",O543),99)=99,IF(IFERROR(SEARCH("H410",Q543),99)=99,IF(IFERROR(SEARCH("H410",M543),99)=99,IF(IFERROR(SEARCH("H410",R543),99)=99,IF(IFERROR(SEARCH("H411",N543),99)=99,IF(IFERROR(SEARCH("H411",O543),99)=99,IF(IFERROR(SEARCH("H411",Q543),99)=99,IF(IFERROR(SEARCH("H411",M543),99)=99,IF(IFERROR(SEARCH("H411",R543),99)=99,IF(IFERROR(SEARCH("H413",N543),99)=99,IF(IFERROR(SEARCH("H413",O543),99)=99,IF(IFERROR(SEARCH("H413",Q543),99)=99,IF(IFERROR(SEARCH("H413",M543),99)=99,IF(IFERROR(SEARCH("H413",R543),99)=99,IF(IFERROR(SEARCH("H412",N543),99)=99,IF(IFERROR(SEARCH("H412",O543),99)=99,IF(IFERROR(SEARCH("H412",Q543),99)=99,IF(IFERROR(SEARCH("H412",M543),99)=99,IF(IFERROR(SEARCH("H412",R543),99)=99,0,Scoring!$E$2),Scoring!$E$2),Scoring!$E$2),Scoring!$E$2),Scoring!$E$2),Scoring!$E$2),Scoring!$E$2),Scoring!$E$2),Scoring!$E$2),Scoring!$E$2),Scoring!$E$2),Scoring!$E$2),Scoring!$E$2),Scoring!$E$2),Scoring!$E$2),Scoring!$E$2),Scoring!$E$2),Scoring!$E$2),Scoring!$E$2),Scoring!$E$2)</f>
        <v>0</v>
      </c>
      <c r="Y543" s="78">
        <f>IF(IFERROR(SEARCH("CMR",K543),99)=99,IF(IFERROR(SEARCH("Suspected CMR",S543),99)=99,IF(IFERROR(SEARCH("CMR",S543),99)=99,0,Scoring!$E$8),Scoring!$E$9),Scoring!$E$8)</f>
        <v>3</v>
      </c>
      <c r="Z543" s="78">
        <f>IF(IFERROR(SEARCH("H350",N543),99)=99,IF(IFERROR(SEARCH("H350",O543),99)=99,IF(IFERROR(SEARCH("H350",Q543),99)=99,IF(IFERROR(SEARCH("H350",M543),99)=99,IF(IFERROR(SEARCH("H350",R543),99)=99,IF(IFERROR(SEARCH("H351",N543),99)=99,IF(IFERROR(SEARCH("H351",O543),99)=99,IF(IFERROR(SEARCH("H351",Q543),99)=99,IF(IFERROR(SEARCH("H351",M543),99)=99,IF(IFERROR(SEARCH("H351",R543),99)=99,IF(IFERROR(SEARCH("carcinogenic",P543),99)=99,IF(IFERROR(SEARCH("suspected carcinogenic",S543),99)=99,0,Scoring!$E$12),Scoring!$E$11),Scoring!$E$10),Scoring!$E$10),Scoring!$E$10),Scoring!$E$10),Scoring!$E$10),Scoring!$E$10),Scoring!$E$10),Scoring!$E$10),Scoring!$E$10),Scoring!$E$10)</f>
        <v>0</v>
      </c>
      <c r="AA543" s="78">
        <f>IF(IFERROR(SEARCH("H340",N543),99)=99,IF(IFERROR(SEARCH("H340",O543),99)=99,IF(IFERROR(SEARCH("H340",Q543),99)=99,IF(IFERROR(SEARCH("H340",M543),99)=99,IF(IFERROR(SEARCH("H340",R543),99)=99,IF(IFERROR(SEARCH("H341",N543),99)=99,IF(IFERROR(SEARCH("H341",O543),99)=99,IF(IFERROR(SEARCH("H341",Q543),99)=99,IF(IFERROR(SEARCH("H341",M543),99)=99,IF(IFERROR(SEARCH("H341",R543),99)=99,IF(IFERROR(SEARCH("mutagenic",P543),99)=99,IF(IFERROR(SEARCH("suspected mutagenic",S543),99)=99,0,Scoring!$E$15),Scoring!$E$14),Scoring!$E$13),Scoring!$E$13),Scoring!$E$13),Scoring!$E$13),Scoring!$E$13),Scoring!$E$13),Scoring!$E$13),Scoring!$E$13),Scoring!$E$13),Scoring!$E$13)</f>
        <v>0</v>
      </c>
      <c r="AB543" s="78">
        <f>IF(IFERROR(SEARCH("H360",N543),99)=99,IF(IFERROR(SEARCH("H360",O543),99)=99,IF(IFERROR(SEARCH("H360",Q543),99)=99,IF(IFERROR(SEARCH("H360",M543),99)=99,IF(IFERROR(SEARCH("H360",R543),99)=99,IF(IFERROR(SEARCH("H361",N543),99)=99,IF(IFERROR(SEARCH("H361",O543),99)=99,IF(IFERROR(SEARCH("H361",Q543),99)=99,IF(IFERROR(SEARCH("H361",M543),99)=99,IF(IFERROR(SEARCH("H361",R543),99)=99,IF(IFERROR(SEARCH("reproduction",P543),99)=99,IF(IFERROR(SEARCH("suspected reprotoxic",S543),99)=99,IF(IFERROR(SEARCH("reprotoxic",S543),99)=99,IF(IFERROR(SEARCH("reprotoxic",K543),99)=99,0,Scoring!$E$18),Scoring!$E$18),Scoring!$E$19),Scoring!$E$17),Scoring!$E$16),Scoring!$E$16),Scoring!$E$16),Scoring!$E$16),Scoring!$E$16),Scoring!$E$16),Scoring!$E$16),Scoring!$E$16),Scoring!$E$16),Scoring!$E$16)</f>
        <v>1</v>
      </c>
      <c r="AC543" s="78">
        <f>IF(IFERROR(SEARCH("57f",L543),99)=99,IF(IFERROR(SEARCH("57(f)",P543),99)=99,0,Scoring!$E$20),Scoring!$E$20)</f>
        <v>0</v>
      </c>
      <c r="AD543" s="78">
        <f>IF(IFERROR(SEARCH("CAT1",T543),99)=99,IF(IFERROR(SEARCH("CAT2",T543),99)=99,IF(IFERROR(SEARCH("CAT3",T543),99)=99,IF(IFERROR(SEARCH("concluded to be endocrine",K543),99)=99,IF(IFERROR(SEARCH("categorised as endocrine",K543),99)=99,IF(IFERROR(SEARCH("endocrine disrupting",P543),99)=99,IF(IFERROR(SEARCH("endocrine disrupting",K543),99)=99,IF(IFERROR(SEARCH("suspected endocrine",S543),99)=99,IF(IFERROR(SEARCH("potential endocrine",S543),99)=99,0,Scoring!$E$25),Scoring!$E$25),Scoring!$E$24),Scoring!$E$24),Scoring!$E$24),Scoring!$E$24),Scoring!$E$23),Scoring!$E$22),Scoring!$E$21)</f>
        <v>0</v>
      </c>
      <c r="AE543" s="78">
        <f>IF(IFERROR(SEARCH("suspected sensitiser",S543),99)=99,IF(IFERROR(SEARCH("sensitiser",S543),99)=99,IF(IFERROR(SEARCH("other hazard based concern",S543),99)=99,0,Scoring!$E$28),Scoring!$E$26),Scoring!$E$27)</f>
        <v>0</v>
      </c>
      <c r="AF543" s="78">
        <f>IF(IFERROR(M543,1)=1,IF(IFERROR(N543,1)=1,IF(IFERROR(O543,1)=1,IF(IFERROR(Q543,1)=1,IF(IFERROR(R543,1)=1,IF(IFERROR(T543,1)=1,IF(IFERROR(K543,1)=1,IF(IFERROR(P543,1)=1,IF(IFERROR(S543,1)=1,Scoring!$E$29,0),0),0),0),0),0),0),0),0)</f>
        <v>0</v>
      </c>
      <c r="AG543" s="78">
        <f t="shared" si="47"/>
        <v>3</v>
      </c>
      <c r="AI543" s="93"/>
      <c r="AJ543" s="94"/>
      <c r="AK543" s="76"/>
      <c r="AL543" s="75"/>
      <c r="AN543" s="79"/>
      <c r="AO543" s="79"/>
      <c r="AP543" s="79"/>
      <c r="AQ543" s="79"/>
      <c r="AR543" s="79"/>
      <c r="AS543" s="78"/>
      <c r="AU543" s="79">
        <f>IF(IFERROR(F543,99)=99,IF(IFERROR(G543,99)=99,IF(IFERROR(H543,99)=99,IF(IFERROR(I543,99)=99,IF(IFERROR(E543,99)=99,IF(IFERROR(J543,99)=99,0,Scoring!$B$7),Scoring!$B$3),Scoring!$B$2),Scoring!$B$6),Scoring!$B$5),Scoring!$B$4)</f>
        <v>0.3</v>
      </c>
      <c r="AV543" s="78">
        <f t="shared" si="48"/>
        <v>0.89999999999999991</v>
      </c>
      <c r="AW543" s="78"/>
      <c r="AX543" s="66"/>
      <c r="AY543" s="78"/>
      <c r="AZ543" s="76"/>
      <c r="BA543" s="76"/>
      <c r="BB543" s="76"/>
    </row>
    <row r="544" spans="1:54" x14ac:dyDescent="0.25">
      <c r="A544" s="77" t="s">
        <v>7474</v>
      </c>
      <c r="B544" s="76" t="str">
        <f t="shared" si="49"/>
        <v xml:space="preserve">234-541-0
</v>
      </c>
      <c r="C544" s="77" t="s">
        <v>529</v>
      </c>
      <c r="D544" s="77" t="s">
        <v>611</v>
      </c>
      <c r="E544" s="76" t="str">
        <f>IF(C544="-",IF(A544="-",VLOOKUP(D544,'sin-list 180320_update'!$C$2:$C$835,1,FALSE),VLOOKUP(A544,'sin-list 180320_update'!$A$2:$A$835,1,FALSE)),VLOOKUP(C544,'sin-list 180320_update'!$B$2:$B$835,1,FALSE))</f>
        <v xml:space="preserve">234-541-0
</v>
      </c>
      <c r="F544" s="76" t="e">
        <f>IF($C544="-",IF($A544="-",VLOOKUP($D544,'REACH Bilaga XVII_update'!$A$5:$A$131,1,FALSE),VLOOKUP($A544,'REACH Bilaga XVII_update'!$C$5:$C$131,1,FALSE)),VLOOKUP($C544,'REACH Bilaga XVII_update'!$B$5:$B$131,1,FALSE))</f>
        <v>#N/A</v>
      </c>
      <c r="G544" s="76" t="e">
        <f>IF($C544="-",IF($A544="-",VLOOKUP($D544,' REACH Bilaga 59_update'!$A$5:$A$210,1,FALSE),VLOOKUP($A544,' REACH Bilaga 59_update'!$D$5:$D$210,1,FALSE)),VLOOKUP($C544,' REACH Bilaga 59_update'!$C$5:$C$210,1,FALSE))</f>
        <v>#N/A</v>
      </c>
      <c r="H544" s="76" t="e">
        <f>IF($C544="-",IF($A544="-",VLOOKUP($D544,'REACH Bilaga XIV_update'!$A$5:$A$110,1,FALSE),VLOOKUP($A544,'REACH Bilaga XIV_update'!$D$5:$D$110,1,FALSE)),VLOOKUP($C544,'REACH Bilaga XIV_update'!$C$5:$C$110,1,FALSE))</f>
        <v>#N/A</v>
      </c>
      <c r="I544" s="76" t="e">
        <f>IF($C544="-",IF($A544="-",VLOOKUP($D544,CoRAP_update!$A$5:$A$376,1,FALSE),VLOOKUP($A544,CoRAP_update!$D$5:$D$376,1,FALSE)),VLOOKUP($C544,CoRAP_update!$C$5:$C$376,1,FALSE))</f>
        <v>#N/A</v>
      </c>
      <c r="J544" s="76" t="e">
        <f>IF($C544="-",IF($A544="-",VLOOKUP($D544,EDC_update!$C$2:$C$450,1,FALSE),VLOOKUP($A544,EDC_update!$B$2:$B$450,1,FALSE)),VLOOKUP($C544,EDC_update!$L$2:$L$450,1,FALSE))</f>
        <v>#N/A</v>
      </c>
      <c r="K544" s="76" t="str">
        <f>IF($C544="-",IF($A544="-",IF(VLOOKUP($D544,'sin-list 180320_update'!$C$2:$S$835,3,FALSE)="",NA(),VLOOKUP($D544,'sin-list 180320_update'!$C$2:$S$835,3,FALSE)),IF(VLOOKUP($A544,'sin-list 180320_update'!$A$2:$S$835,5,FALSE)="",NA(),VLOOKUP($A544,'sin-list 180320_update'!$A$2:$S$835,5,FALSE))),IF(VLOOKUP($C544,'sin-list 180320_update'!$B$2:$S$835,4,FALSE)="",NA(),VLOOKUP($C544,'sin-list 180320_update'!$B$2:$S$835,4,FALSE)))</f>
        <v>Substance is agreed by RAC to be a classified CMR according to Annex VI of Regulation 1272/2008, however it is not yet formally included.</v>
      </c>
      <c r="L544" s="76" t="str">
        <f>IF($C544="-",IF($A544="-",VLOOKUP($D544,'sin-list 180320_update'!$C$2:$S$835,6,FALSE),VLOOKUP($A544,'sin-list 180320_update'!$A$2:$S$835,8,FALSE)),VLOOKUP($C544,'sin-list 180320_update'!$B$2:$S$835,7,FALSE))</f>
        <v xml:space="preserve">Repr. 1B
</v>
      </c>
      <c r="M544" s="76" t="str">
        <f>IF($C544="-",IF($A544="-",IF(VLOOKUP($D544,'sin-list 180320_update'!$C$2:$S$835,8,FALSE)="",NA(),VLOOKUP($D544,'sin-list 180320_update'!$C$2:$S$835,8,FALSE)),IF(VLOOKUP($A544,'sin-list 180320_update'!$A$2:$S$835,10,FALSE)="",NA(),VLOOKUP($A544,'sin-list 180320_update'!$A$2:$S$835,10,FALSE))),IF(VLOOKUP($C544,'sin-list 180320_update'!$B$2:$S$835,9,FALSE)="",NA(),VLOOKUP($C544,'sin-list 180320_update'!$B$2:$S$835,9,FALSE)))</f>
        <v>H360FD</v>
      </c>
      <c r="N544" s="76" t="e">
        <f>IF($C544="-",IF($A544="-",IF(VLOOKUP($D544,'REACH Bilaga XVII_update'!$A$5:$E$131,4,FALSE)="",NA(),VLOOKUP($D544,'REACH Bilaga XVII_update'!$A$5:$E$131,4,FALSE)),IF(VLOOKUP($A544,'REACH Bilaga XVII_update'!$C$5:$D$131,2,FALSE)="",NA(),VLOOKUP($A544,'REACH Bilaga XVII_update'!$C$5:$D$131,2,FALSE))),IF(VLOOKUP($C544,'REACH Bilaga XVII_update'!$B$5:$D$131,3,FALSE)="",NA(),VLOOKUP($C544,'REACH Bilaga XVII_update'!$B$5:$D$131,3,FALSE)))</f>
        <v>#N/A</v>
      </c>
      <c r="O544" s="76" t="e">
        <f>IF($C544="-",IF($A544="-",IF(VLOOKUP($D544,' REACH Bilaga 59_update'!$A$5:$E$210,5,FALSE)="",NA(),VLOOKUP($D544,' REACH Bilaga 59_update'!$A$5:$E$210,5,FALSE)),IF(VLOOKUP($A544,' REACH Bilaga 59_update'!$D$5:$E$210,2,FALSE)="",NA(),VLOOKUP($A544,' REACH Bilaga 59_update'!$D$5:$E$210,2,FALSE))),IF(VLOOKUP($C544,' REACH Bilaga 59_update'!$C$5:$E$210,3,FALSE)="",NA(),VLOOKUP($C544,' REACH Bilaga 59_update'!$C$5:$E$210,3,FALSE)))</f>
        <v>#N/A</v>
      </c>
      <c r="P544" s="76" t="e">
        <f>IF(C544="-",IF(A544="-",IFERROR(VLOOKUP($D544,' REACH Bilaga 59_update'!$A$5:$F$210,MATCH(Sammanfattning!P$1,' REACH Bilaga 59_update'!$A$4:$F$4,0),FALSE),VLOOKUP($D544,'REACH Bilaga XIV_update'!$A$4:$H$110,MATCH(Sammanfattning!P$1,'REACH Bilaga XIV_update'!$A$4:$H$4,0),FALSE)),IFERROR(VLOOKUP($A544,' REACH Bilaga 59_update'!$D$5:$F$210,MATCH(Sammanfattning!P$1,' REACH Bilaga 59_update'!$D$4:$F$4,0),FALSE),VLOOKUP($A544,'REACH Bilaga XIV_update'!$D$4:$H$110,MATCH(Sammanfattning!P$1,'REACH Bilaga XIV_update'!$D$4:$H$4,0),FALSE))),IFERROR(VLOOKUP($C544,' REACH Bilaga 59_update'!$C$5:$F$210,MATCH(Sammanfattning!P$1,' REACH Bilaga 59_update'!$C$4:$F$4,0),FALSE),VLOOKUP($C544,'REACH Bilaga XIV_update'!$C$4:$H$110,MATCH(Sammanfattning!P$1,'REACH Bilaga XIV_update'!$C$4:$H$4,0),FALSE)))</f>
        <v>#N/A</v>
      </c>
      <c r="Q544" s="76" t="e">
        <f>IF($C544="-",IF($A544="-",IF(VLOOKUP($D544,'REACH Bilaga XIV_update'!$A$5:$I$110,9,FALSE)="",NA(),VLOOKUP($D544,'REACH Bilaga XIV_update'!$A$5:$I$110,9,FALSE)),IF(VLOOKUP($A544,'REACH Bilaga XIV_update'!$D$5:$I$110,6,FALSE)="",NA(),VLOOKUP($A544,'REACH Bilaga XIV_update'!$D$5:$I$110,6,FALSE))),IF(VLOOKUP($C544,'REACH Bilaga XIV_update'!$C$5:$I$110,7,FALSE)="",NA(),VLOOKUP($C544,'REACH Bilaga XIV_update'!$C$5:$I$110,7,FALSE)))</f>
        <v>#N/A</v>
      </c>
      <c r="R544" s="76" t="e">
        <f>IF($C544="-",IF($A544="-",IF(VLOOKUP($D544,CoRAP_update!$A$5:$O$376,15,FALSE)="",NA(),VLOOKUP($D544,CoRAP_update!$A$5:$O$376,15,FALSE)),IF(VLOOKUP($A544,CoRAP_update!$D$5:$O$376,12,FALSE)="",NA(),VLOOKUP($A544,CoRAP_update!$D$5:$O$376,12,FALSE))),IF(VLOOKUP($C544,CoRAP_update!$C$5:$O$376,13,FALSE)="",NA(),VLOOKUP($C544,CoRAP_update!$C$5:$O$376,13,FALSE)))</f>
        <v>#N/A</v>
      </c>
      <c r="S544" s="144" t="e">
        <f>IF($C544="-",IF($A544="-",VLOOKUP($D544,CoRAP_update!$A$5:$J$376,MATCH(Sammanfattning!S$1,CoRAP_update!$A$4:$J$4,0),FALSE),VLOOKUP($A544,CoRAP_update!$D$5:$J$376,MATCH(Sammanfattning!S$1,CoRAP_update!$D$4:$J$4,0),FALSE)),VLOOKUP($C544,CoRAP_update!$C$5:$J$376,MATCH(Sammanfattning!S$1,CoRAP_update!$C$4:$J$4,0),FALSE))</f>
        <v>#N/A</v>
      </c>
      <c r="T544" s="76" t="e">
        <f>IF($A544="-",VLOOKUP($D544,EDC_update!$C$2:$F$450,4,FALSE),VLOOKUP($A544,EDC_update!$B$2:$F$450,5,FALSE))</f>
        <v>#N/A</v>
      </c>
      <c r="V544" s="78">
        <f>IF(IFERROR(SEARCH("PBT",P544),99)=99,IF(IFERROR(SEARCH("suspected PBT",S544),99)=99,IF(IFERROR(SEARCH("concluded to be PBT",K544),99)=99,IF(IFERROR(SEARCH("PBT",S544),99)=99,IF(IFERROR(SEARCH("PBT cand",L544),99)=99,IF(IFERROR(SEARCH("PBT",L544),99)=99,IF(IFERROR(SEARCH("persistent, bioackumulative and toxic properties",K544),99)=99,0,Scoring!$E$3),Scoring!$E$3),Scoring!$E$7),Scoring!$E$3),Scoring!$E$5),Scoring!$E$6),Scoring!$E$3)</f>
        <v>0</v>
      </c>
      <c r="W544" s="78">
        <f>IF(IFERROR(SEARCH("vPvB",P544),99)=99,IF(IFERROR(SEARCH("suspected pbt/vPvB",S544),99)=99,IF(IFERROR(SEARCH("vPvB",S544),99)=99,IF(IFERROR(SEARCH("concluded to be a vPvB",S544),99)=99,IF(IFERROR(SEARCH("identified as vPvB",K544),99)=99,IF(IFERROR(SEARCH("concluded to be a vPvB",K544),99)=99,IF(IFERROR(SEARCH("concluded to be both pbt and vPvB",S544),99)=99,IF(IFERROR(SEARCH("concluded to be both pbt and vPvB",K544),99)=99,0,Scoring!$E$5),Scoring!$E$5),Scoring!$E$5),Scoring!$E$5),Scoring!$E$5),Scoring!$E$4),Scoring!$E$6),Scoring!$E$4)</f>
        <v>0</v>
      </c>
      <c r="X544" s="78">
        <f>IF(IFERROR(SEARCH("H410",N544),99)=99,IF(IFERROR(SEARCH("H410",O544),99)=99,IF(IFERROR(SEARCH("H410",Q544),99)=99,IF(IFERROR(SEARCH("H410",M544),99)=99,IF(IFERROR(SEARCH("H410",R544),99)=99,IF(IFERROR(SEARCH("H411",N544),99)=99,IF(IFERROR(SEARCH("H411",O544),99)=99,IF(IFERROR(SEARCH("H411",Q544),99)=99,IF(IFERROR(SEARCH("H411",M544),99)=99,IF(IFERROR(SEARCH("H411",R544),99)=99,IF(IFERROR(SEARCH("H413",N544),99)=99,IF(IFERROR(SEARCH("H413",O544),99)=99,IF(IFERROR(SEARCH("H413",Q544),99)=99,IF(IFERROR(SEARCH("H413",M544),99)=99,IF(IFERROR(SEARCH("H413",R544),99)=99,IF(IFERROR(SEARCH("H412",N544),99)=99,IF(IFERROR(SEARCH("H412",O544),99)=99,IF(IFERROR(SEARCH("H412",Q544),99)=99,IF(IFERROR(SEARCH("H412",M544),99)=99,IF(IFERROR(SEARCH("H412",R544),99)=99,0,Scoring!$E$2),Scoring!$E$2),Scoring!$E$2),Scoring!$E$2),Scoring!$E$2),Scoring!$E$2),Scoring!$E$2),Scoring!$E$2),Scoring!$E$2),Scoring!$E$2),Scoring!$E$2),Scoring!$E$2),Scoring!$E$2),Scoring!$E$2),Scoring!$E$2),Scoring!$E$2),Scoring!$E$2),Scoring!$E$2),Scoring!$E$2),Scoring!$E$2)</f>
        <v>0</v>
      </c>
      <c r="Y544" s="78">
        <f>IF(IFERROR(SEARCH("CMR",K544),99)=99,IF(IFERROR(SEARCH("Suspected CMR",S544),99)=99,IF(IFERROR(SEARCH("CMR",S544),99)=99,0,Scoring!$E$8),Scoring!$E$9),Scoring!$E$8)</f>
        <v>3</v>
      </c>
      <c r="Z544" s="78">
        <f>IF(IFERROR(SEARCH("H350",N544),99)=99,IF(IFERROR(SEARCH("H350",O544),99)=99,IF(IFERROR(SEARCH("H350",Q544),99)=99,IF(IFERROR(SEARCH("H350",M544),99)=99,IF(IFERROR(SEARCH("H350",R544),99)=99,IF(IFERROR(SEARCH("H351",N544),99)=99,IF(IFERROR(SEARCH("H351",O544),99)=99,IF(IFERROR(SEARCH("H351",Q544),99)=99,IF(IFERROR(SEARCH("H351",M544),99)=99,IF(IFERROR(SEARCH("H351",R544),99)=99,IF(IFERROR(SEARCH("carcinogenic",P544),99)=99,IF(IFERROR(SEARCH("suspected carcinogenic",S544),99)=99,0,Scoring!$E$12),Scoring!$E$11),Scoring!$E$10),Scoring!$E$10),Scoring!$E$10),Scoring!$E$10),Scoring!$E$10),Scoring!$E$10),Scoring!$E$10),Scoring!$E$10),Scoring!$E$10),Scoring!$E$10)</f>
        <v>0</v>
      </c>
      <c r="AA544" s="78">
        <f>IF(IFERROR(SEARCH("H340",N544),99)=99,IF(IFERROR(SEARCH("H340",O544),99)=99,IF(IFERROR(SEARCH("H340",Q544),99)=99,IF(IFERROR(SEARCH("H340",M544),99)=99,IF(IFERROR(SEARCH("H340",R544),99)=99,IF(IFERROR(SEARCH("H341",N544),99)=99,IF(IFERROR(SEARCH("H341",O544),99)=99,IF(IFERROR(SEARCH("H341",Q544),99)=99,IF(IFERROR(SEARCH("H341",M544),99)=99,IF(IFERROR(SEARCH("H341",R544),99)=99,IF(IFERROR(SEARCH("mutagenic",P544),99)=99,IF(IFERROR(SEARCH("suspected mutagenic",S544),99)=99,0,Scoring!$E$15),Scoring!$E$14),Scoring!$E$13),Scoring!$E$13),Scoring!$E$13),Scoring!$E$13),Scoring!$E$13),Scoring!$E$13),Scoring!$E$13),Scoring!$E$13),Scoring!$E$13),Scoring!$E$13)</f>
        <v>0</v>
      </c>
      <c r="AB544" s="78">
        <f>IF(IFERROR(SEARCH("H360",N544),99)=99,IF(IFERROR(SEARCH("H360",O544),99)=99,IF(IFERROR(SEARCH("H360",Q544),99)=99,IF(IFERROR(SEARCH("H360",M544),99)=99,IF(IFERROR(SEARCH("H360",R544),99)=99,IF(IFERROR(SEARCH("H361",N544),99)=99,IF(IFERROR(SEARCH("H361",O544),99)=99,IF(IFERROR(SEARCH("H361",Q544),99)=99,IF(IFERROR(SEARCH("H361",M544),99)=99,IF(IFERROR(SEARCH("H361",R544),99)=99,IF(IFERROR(SEARCH("reproduction",P544),99)=99,IF(IFERROR(SEARCH("suspected reprotoxic",S544),99)=99,IF(IFERROR(SEARCH("reprotoxic",S544),99)=99,IF(IFERROR(SEARCH("reprotoxic",K544),99)=99,0,Scoring!$E$18),Scoring!$E$18),Scoring!$E$19),Scoring!$E$17),Scoring!$E$16),Scoring!$E$16),Scoring!$E$16),Scoring!$E$16),Scoring!$E$16),Scoring!$E$16),Scoring!$E$16),Scoring!$E$16),Scoring!$E$16),Scoring!$E$16)</f>
        <v>1</v>
      </c>
      <c r="AC544" s="78">
        <f>IF(IFERROR(SEARCH("57f",L544),99)=99,IF(IFERROR(SEARCH("57(f)",P544),99)=99,0,Scoring!$E$20),Scoring!$E$20)</f>
        <v>0</v>
      </c>
      <c r="AD544" s="78">
        <f>IF(IFERROR(SEARCH("CAT1",T544),99)=99,IF(IFERROR(SEARCH("CAT2",T544),99)=99,IF(IFERROR(SEARCH("CAT3",T544),99)=99,IF(IFERROR(SEARCH("concluded to be endocrine",K544),99)=99,IF(IFERROR(SEARCH("categorised as endocrine",K544),99)=99,IF(IFERROR(SEARCH("endocrine disrupting",P544),99)=99,IF(IFERROR(SEARCH("endocrine disrupting",K544),99)=99,IF(IFERROR(SEARCH("suspected endocrine",S544),99)=99,IF(IFERROR(SEARCH("potential endocrine",S544),99)=99,0,Scoring!$E$25),Scoring!$E$25),Scoring!$E$24),Scoring!$E$24),Scoring!$E$24),Scoring!$E$24),Scoring!$E$23),Scoring!$E$22),Scoring!$E$21)</f>
        <v>0</v>
      </c>
      <c r="AE544" s="78">
        <f>IF(IFERROR(SEARCH("suspected sensitiser",S544),99)=99,IF(IFERROR(SEARCH("sensitiser",S544),99)=99,IF(IFERROR(SEARCH("other hazard based concern",S544),99)=99,0,Scoring!$E$28),Scoring!$E$26),Scoring!$E$27)</f>
        <v>0</v>
      </c>
      <c r="AF544" s="78">
        <f>IF(IFERROR(M544,1)=1,IF(IFERROR(N544,1)=1,IF(IFERROR(O544,1)=1,IF(IFERROR(Q544,1)=1,IF(IFERROR(R544,1)=1,IF(IFERROR(T544,1)=1,IF(IFERROR(K544,1)=1,IF(IFERROR(P544,1)=1,IF(IFERROR(S544,1)=1,Scoring!$E$29,0),0),0),0),0),0),0),0),0)</f>
        <v>0</v>
      </c>
      <c r="AG544" s="78">
        <f t="shared" si="47"/>
        <v>3</v>
      </c>
      <c r="AI544" s="93"/>
      <c r="AJ544" s="94"/>
      <c r="AK544" s="76"/>
      <c r="AL544" s="75"/>
      <c r="AN544" s="79"/>
      <c r="AO544" s="79"/>
      <c r="AP544" s="79"/>
      <c r="AQ544" s="79"/>
      <c r="AR544" s="79"/>
      <c r="AS544" s="78"/>
      <c r="AU544" s="79">
        <f>IF(IFERROR(F544,99)=99,IF(IFERROR(G544,99)=99,IF(IFERROR(H544,99)=99,IF(IFERROR(I544,99)=99,IF(IFERROR(E544,99)=99,IF(IFERROR(J544,99)=99,0,Scoring!$B$7),Scoring!$B$3),Scoring!$B$2),Scoring!$B$6),Scoring!$B$5),Scoring!$B$4)</f>
        <v>0.3</v>
      </c>
      <c r="AV544" s="78">
        <f t="shared" si="48"/>
        <v>0.89999999999999991</v>
      </c>
      <c r="AW544" s="78"/>
      <c r="AX544" s="66"/>
      <c r="AY544" s="78"/>
      <c r="AZ544" s="76"/>
      <c r="BA544" s="76"/>
      <c r="BB544" s="76"/>
    </row>
    <row r="545" spans="1:54" x14ac:dyDescent="0.25">
      <c r="A545" s="77" t="s">
        <v>3127</v>
      </c>
      <c r="B545" s="76" t="str">
        <f t="shared" si="49"/>
        <v>235-541-3</v>
      </c>
      <c r="C545" s="77" t="s">
        <v>609</v>
      </c>
      <c r="D545" s="77" t="s">
        <v>610</v>
      </c>
      <c r="E545" s="76" t="str">
        <f>IF(C545="-",IF(A545="-",VLOOKUP(D545,'sin-list 180320_update'!$C$2:$C$835,1,FALSE),VLOOKUP(A545,'sin-list 180320_update'!$A$2:$A$835,1,FALSE)),VLOOKUP(C545,'sin-list 180320_update'!$B$2:$B$835,1,FALSE))</f>
        <v>235-541-3</v>
      </c>
      <c r="F545" s="76" t="e">
        <f>IF($C545="-",IF($A545="-",VLOOKUP($D545,'REACH Bilaga XVII_update'!$A$5:$A$131,1,FALSE),VLOOKUP($A545,'REACH Bilaga XVII_update'!$C$5:$C$131,1,FALSE)),VLOOKUP($C545,'REACH Bilaga XVII_update'!$B$5:$B$131,1,FALSE))</f>
        <v>#N/A</v>
      </c>
      <c r="G545" s="76" t="str">
        <f>IF($C545="-",IF($A545="-",VLOOKUP($D545,' REACH Bilaga 59_update'!$A$5:$A$210,1,FALSE),VLOOKUP($A545,' REACH Bilaga 59_update'!$D$5:$D$210,1,FALSE)),VLOOKUP($C545,' REACH Bilaga 59_update'!$C$5:$C$210,1,FALSE))</f>
        <v>235-541-3</v>
      </c>
      <c r="H545" s="76" t="e">
        <f>IF($C545="-",IF($A545="-",VLOOKUP($D545,'REACH Bilaga XIV_update'!$A$5:$A$110,1,FALSE),VLOOKUP($A545,'REACH Bilaga XIV_update'!$D$5:$D$110,1,FALSE)),VLOOKUP($C545,'REACH Bilaga XIV_update'!$C$5:$C$110,1,FALSE))</f>
        <v>#N/A</v>
      </c>
      <c r="I545" s="76" t="e">
        <f>IF($C545="-",IF($A545="-",VLOOKUP($D545,CoRAP_update!$A$5:$A$376,1,FALSE),VLOOKUP($A545,CoRAP_update!$D$5:$D$376,1,FALSE)),VLOOKUP($C545,CoRAP_update!$C$5:$C$376,1,FALSE))</f>
        <v>#N/A</v>
      </c>
      <c r="J545" s="76" t="e">
        <f>IF($C545="-",IF($A545="-",VLOOKUP($D545,EDC_update!$C$2:$C$450,1,FALSE),VLOOKUP($A545,EDC_update!$B$2:$B$450,1,FALSE)),VLOOKUP($C545,EDC_update!$L$2:$L$450,1,FALSE))</f>
        <v>#N/A</v>
      </c>
      <c r="K545" s="76" t="str">
        <f>IF($C545="-",IF($A545="-",IF(VLOOKUP($D545,'sin-list 180320_update'!$C$2:$S$835,3,FALSE)="",NA(),VLOOKUP($D545,'sin-list 180320_update'!$C$2:$S$835,3,FALSE)),IF(VLOOKUP($A545,'sin-list 180320_update'!$A$2:$S$835,5,FALSE)="",NA(),VLOOKUP($A545,'sin-list 180320_update'!$A$2:$S$835,5,FALSE))),IF(VLOOKUP($C545,'sin-list 180320_update'!$B$2:$S$835,4,FALSE)="",NA(),VLOOKUP($C545,'sin-list 180320_update'!$B$2:$S$835,4,FALSE)))</f>
        <v>Classified CMR according to Annex VI of Regulation 1272/2008</v>
      </c>
      <c r="L545" s="76" t="str">
        <f>IF($C545="-",IF($A545="-",VLOOKUP($D545,'sin-list 180320_update'!$C$2:$S$835,6,FALSE),VLOOKUP($A545,'sin-list 180320_update'!$A$2:$S$835,8,FALSE)),VLOOKUP($C545,'sin-list 180320_update'!$B$2:$S$835,7,FALSE))</f>
        <v>Repr. 1B</v>
      </c>
      <c r="M545" s="76" t="str">
        <f>IF($C545="-",IF($A545="-",IF(VLOOKUP($D545,'sin-list 180320_update'!$C$2:$S$835,8,FALSE)="",NA(),VLOOKUP($D545,'sin-list 180320_update'!$C$2:$S$835,8,FALSE)),IF(VLOOKUP($A545,'sin-list 180320_update'!$A$2:$S$835,10,FALSE)="",NA(),VLOOKUP($A545,'sin-list 180320_update'!$A$2:$S$835,10,FALSE))),IF(VLOOKUP($C545,'sin-list 180320_update'!$B$2:$S$835,9,FALSE)="",NA(),VLOOKUP($C545,'sin-list 180320_update'!$B$2:$S$835,9,FALSE)))</f>
        <v>H360FD</v>
      </c>
      <c r="N545" s="76" t="e">
        <f>IF($C545="-",IF($A545="-",IF(VLOOKUP($D545,'REACH Bilaga XVII_update'!$A$5:$E$131,4,FALSE)="",NA(),VLOOKUP($D545,'REACH Bilaga XVII_update'!$A$5:$E$131,4,FALSE)),IF(VLOOKUP($A545,'REACH Bilaga XVII_update'!$C$5:$D$131,2,FALSE)="",NA(),VLOOKUP($A545,'REACH Bilaga XVII_update'!$C$5:$D$131,2,FALSE))),IF(VLOOKUP($C545,'REACH Bilaga XVII_update'!$B$5:$D$131,3,FALSE)="",NA(),VLOOKUP($C545,'REACH Bilaga XVII_update'!$B$5:$D$131,3,FALSE)))</f>
        <v>#N/A</v>
      </c>
      <c r="O545" s="76" t="str">
        <f>IF($C545="-",IF($A545="-",IF(VLOOKUP($D545,' REACH Bilaga 59_update'!$A$5:$E$210,5,FALSE)="",NA(),VLOOKUP($D545,' REACH Bilaga 59_update'!$A$5:$E$210,5,FALSE)),IF(VLOOKUP($A545,' REACH Bilaga 59_update'!$D$5:$E$210,2,FALSE)="",NA(),VLOOKUP($A545,' REACH Bilaga 59_update'!$D$5:$E$210,2,FALSE))),IF(VLOOKUP($C545,' REACH Bilaga 59_update'!$C$5:$E$210,3,FALSE)="",NA(),VLOOKUP($C545,' REACH Bilaga 59_update'!$C$5:$E$210,3,FALSE)))</f>
        <v>H360FD</v>
      </c>
      <c r="P545" s="76" t="str">
        <f>IF(C545="-",IF(A545="-",IFERROR(VLOOKUP($D545,' REACH Bilaga 59_update'!$A$5:$F$210,MATCH(Sammanfattning!P$1,' REACH Bilaga 59_update'!$A$4:$F$4,0),FALSE),VLOOKUP($D545,'REACH Bilaga XIV_update'!$A$4:$H$110,MATCH(Sammanfattning!P$1,'REACH Bilaga XIV_update'!$A$4:$H$4,0),FALSE)),IFERROR(VLOOKUP($A545,' REACH Bilaga 59_update'!$D$5:$F$210,MATCH(Sammanfattning!P$1,' REACH Bilaga 59_update'!$D$4:$F$4,0),FALSE),VLOOKUP($A545,'REACH Bilaga XIV_update'!$D$4:$H$110,MATCH(Sammanfattning!P$1,'REACH Bilaga XIV_update'!$D$4:$H$4,0),FALSE))),IFERROR(VLOOKUP($C545,' REACH Bilaga 59_update'!$C$5:$F$210,MATCH(Sammanfattning!P$1,' REACH Bilaga 59_update'!$C$4:$F$4,0),FALSE),VLOOKUP($C545,'REACH Bilaga XIV_update'!$C$4:$H$110,MATCH(Sammanfattning!P$1,'REACH Bilaga XIV_update'!$C$4:$H$4,0),FALSE)))</f>
        <v>Toxic for reproduction (Article 57c)</v>
      </c>
      <c r="Q545" s="76" t="e">
        <f>IF($C545="-",IF($A545="-",IF(VLOOKUP($D545,'REACH Bilaga XIV_update'!$A$5:$I$110,9,FALSE)="",NA(),VLOOKUP($D545,'REACH Bilaga XIV_update'!$A$5:$I$110,9,FALSE)),IF(VLOOKUP($A545,'REACH Bilaga XIV_update'!$D$5:$I$110,6,FALSE)="",NA(),VLOOKUP($A545,'REACH Bilaga XIV_update'!$D$5:$I$110,6,FALSE))),IF(VLOOKUP($C545,'REACH Bilaga XIV_update'!$C$5:$I$110,7,FALSE)="",NA(),VLOOKUP($C545,'REACH Bilaga XIV_update'!$C$5:$I$110,7,FALSE)))</f>
        <v>#N/A</v>
      </c>
      <c r="R545" s="76" t="e">
        <f>IF($C545="-",IF($A545="-",IF(VLOOKUP($D545,CoRAP_update!$A$5:$O$376,15,FALSE)="",NA(),VLOOKUP($D545,CoRAP_update!$A$5:$O$376,15,FALSE)),IF(VLOOKUP($A545,CoRAP_update!$D$5:$O$376,12,FALSE)="",NA(),VLOOKUP($A545,CoRAP_update!$D$5:$O$376,12,FALSE))),IF(VLOOKUP($C545,CoRAP_update!$C$5:$O$376,13,FALSE)="",NA(),VLOOKUP($C545,CoRAP_update!$C$5:$O$376,13,FALSE)))</f>
        <v>#N/A</v>
      </c>
      <c r="S545" s="144" t="e">
        <f>IF($C545="-",IF($A545="-",VLOOKUP($D545,CoRAP_update!$A$5:$J$376,MATCH(Sammanfattning!S$1,CoRAP_update!$A$4:$J$4,0),FALSE),VLOOKUP($A545,CoRAP_update!$D$5:$J$376,MATCH(Sammanfattning!S$1,CoRAP_update!$D$4:$J$4,0),FALSE)),VLOOKUP($C545,CoRAP_update!$C$5:$J$376,MATCH(Sammanfattning!S$1,CoRAP_update!$C$4:$J$4,0),FALSE))</f>
        <v>#N/A</v>
      </c>
      <c r="T545" s="76" t="e">
        <f>IF($A545="-",VLOOKUP($D545,EDC_update!$C$2:$F$450,4,FALSE),VLOOKUP($A545,EDC_update!$B$2:$F$450,5,FALSE))</f>
        <v>#N/A</v>
      </c>
      <c r="V545" s="78">
        <f>IF(IFERROR(SEARCH("PBT",P545),99)=99,IF(IFERROR(SEARCH("suspected PBT",S545),99)=99,IF(IFERROR(SEARCH("concluded to be PBT",K545),99)=99,IF(IFERROR(SEARCH("PBT",S545),99)=99,IF(IFERROR(SEARCH("PBT cand",L545),99)=99,IF(IFERROR(SEARCH("PBT",L545),99)=99,IF(IFERROR(SEARCH("persistent, bioackumulative and toxic properties",K545),99)=99,0,Scoring!$E$3),Scoring!$E$3),Scoring!$E$7),Scoring!$E$3),Scoring!$E$5),Scoring!$E$6),Scoring!$E$3)</f>
        <v>0</v>
      </c>
      <c r="W545" s="78">
        <f>IF(IFERROR(SEARCH("vPvB",P545),99)=99,IF(IFERROR(SEARCH("suspected pbt/vPvB",S545),99)=99,IF(IFERROR(SEARCH("vPvB",S545),99)=99,IF(IFERROR(SEARCH("concluded to be a vPvB",S545),99)=99,IF(IFERROR(SEARCH("identified as vPvB",K545),99)=99,IF(IFERROR(SEARCH("concluded to be a vPvB",K545),99)=99,IF(IFERROR(SEARCH("concluded to be both pbt and vPvB",S545),99)=99,IF(IFERROR(SEARCH("concluded to be both pbt and vPvB",K545),99)=99,0,Scoring!$E$5),Scoring!$E$5),Scoring!$E$5),Scoring!$E$5),Scoring!$E$5),Scoring!$E$4),Scoring!$E$6),Scoring!$E$4)</f>
        <v>0</v>
      </c>
      <c r="X545" s="78">
        <f>IF(IFERROR(SEARCH("H410",N545),99)=99,IF(IFERROR(SEARCH("H410",O545),99)=99,IF(IFERROR(SEARCH("H410",Q545),99)=99,IF(IFERROR(SEARCH("H410",M545),99)=99,IF(IFERROR(SEARCH("H410",R545),99)=99,IF(IFERROR(SEARCH("H411",N545),99)=99,IF(IFERROR(SEARCH("H411",O545),99)=99,IF(IFERROR(SEARCH("H411",Q545),99)=99,IF(IFERROR(SEARCH("H411",M545),99)=99,IF(IFERROR(SEARCH("H411",R545),99)=99,IF(IFERROR(SEARCH("H413",N545),99)=99,IF(IFERROR(SEARCH("H413",O545),99)=99,IF(IFERROR(SEARCH("H413",Q545),99)=99,IF(IFERROR(SEARCH("H413",M545),99)=99,IF(IFERROR(SEARCH("H413",R545),99)=99,IF(IFERROR(SEARCH("H412",N545),99)=99,IF(IFERROR(SEARCH("H412",O545),99)=99,IF(IFERROR(SEARCH("H412",Q545),99)=99,IF(IFERROR(SEARCH("H412",M545),99)=99,IF(IFERROR(SEARCH("H412",R545),99)=99,0,Scoring!$E$2),Scoring!$E$2),Scoring!$E$2),Scoring!$E$2),Scoring!$E$2),Scoring!$E$2),Scoring!$E$2),Scoring!$E$2),Scoring!$E$2),Scoring!$E$2),Scoring!$E$2),Scoring!$E$2),Scoring!$E$2),Scoring!$E$2),Scoring!$E$2),Scoring!$E$2),Scoring!$E$2),Scoring!$E$2),Scoring!$E$2),Scoring!$E$2)</f>
        <v>0</v>
      </c>
      <c r="Y545" s="78">
        <f>IF(IFERROR(SEARCH("CMR",K545),99)=99,IF(IFERROR(SEARCH("Suspected CMR",S545),99)=99,IF(IFERROR(SEARCH("CMR",S545),99)=99,0,Scoring!$E$8),Scoring!$E$9),Scoring!$E$8)</f>
        <v>3</v>
      </c>
      <c r="Z545" s="78">
        <f>IF(IFERROR(SEARCH("H350",N545),99)=99,IF(IFERROR(SEARCH("H350",O545),99)=99,IF(IFERROR(SEARCH("H350",Q545),99)=99,IF(IFERROR(SEARCH("H350",M545),99)=99,IF(IFERROR(SEARCH("H350",R545),99)=99,IF(IFERROR(SEARCH("H351",N545),99)=99,IF(IFERROR(SEARCH("H351",O545),99)=99,IF(IFERROR(SEARCH("H351",Q545),99)=99,IF(IFERROR(SEARCH("H351",M545),99)=99,IF(IFERROR(SEARCH("H351",R545),99)=99,IF(IFERROR(SEARCH("carcinogenic",P545),99)=99,IF(IFERROR(SEARCH("suspected carcinogenic",S545),99)=99,0,Scoring!$E$12),Scoring!$E$11),Scoring!$E$10),Scoring!$E$10),Scoring!$E$10),Scoring!$E$10),Scoring!$E$10),Scoring!$E$10),Scoring!$E$10),Scoring!$E$10),Scoring!$E$10),Scoring!$E$10)</f>
        <v>0</v>
      </c>
      <c r="AA545" s="78">
        <f>IF(IFERROR(SEARCH("H340",N545),99)=99,IF(IFERROR(SEARCH("H340",O545),99)=99,IF(IFERROR(SEARCH("H340",Q545),99)=99,IF(IFERROR(SEARCH("H340",M545),99)=99,IF(IFERROR(SEARCH("H340",R545),99)=99,IF(IFERROR(SEARCH("H341",N545),99)=99,IF(IFERROR(SEARCH("H341",O545),99)=99,IF(IFERROR(SEARCH("H341",Q545),99)=99,IF(IFERROR(SEARCH("H341",M545),99)=99,IF(IFERROR(SEARCH("H341",R545),99)=99,IF(IFERROR(SEARCH("mutagenic",P545),99)=99,IF(IFERROR(SEARCH("suspected mutagenic",S545),99)=99,0,Scoring!$E$15),Scoring!$E$14),Scoring!$E$13),Scoring!$E$13),Scoring!$E$13),Scoring!$E$13),Scoring!$E$13),Scoring!$E$13),Scoring!$E$13),Scoring!$E$13),Scoring!$E$13),Scoring!$E$13)</f>
        <v>0</v>
      </c>
      <c r="AB545" s="78">
        <f>IF(IFERROR(SEARCH("H360",N545),99)=99,IF(IFERROR(SEARCH("H360",O545),99)=99,IF(IFERROR(SEARCH("H360",Q545),99)=99,IF(IFERROR(SEARCH("H360",M545),99)=99,IF(IFERROR(SEARCH("H360",R545),99)=99,IF(IFERROR(SEARCH("H361",N545),99)=99,IF(IFERROR(SEARCH("H361",O545),99)=99,IF(IFERROR(SEARCH("H361",Q545),99)=99,IF(IFERROR(SEARCH("H361",M545),99)=99,IF(IFERROR(SEARCH("H361",R545),99)=99,IF(IFERROR(SEARCH("reproduction",P545),99)=99,IF(IFERROR(SEARCH("suspected reprotoxic",S545),99)=99,IF(IFERROR(SEARCH("reprotoxic",S545),99)=99,IF(IFERROR(SEARCH("reprotoxic",K545),99)=99,0,Scoring!$E$18),Scoring!$E$18),Scoring!$E$19),Scoring!$E$17),Scoring!$E$16),Scoring!$E$16),Scoring!$E$16),Scoring!$E$16),Scoring!$E$16),Scoring!$E$16),Scoring!$E$16),Scoring!$E$16),Scoring!$E$16),Scoring!$E$16)</f>
        <v>1</v>
      </c>
      <c r="AC545" s="78">
        <f>IF(IFERROR(SEARCH("57f",L545),99)=99,IF(IFERROR(SEARCH("57(f)",P545),99)=99,0,Scoring!$E$20),Scoring!$E$20)</f>
        <v>0</v>
      </c>
      <c r="AD545" s="78">
        <f>IF(IFERROR(SEARCH("CAT1",T545),99)=99,IF(IFERROR(SEARCH("CAT2",T545),99)=99,IF(IFERROR(SEARCH("CAT3",T545),99)=99,IF(IFERROR(SEARCH("concluded to be endocrine",K545),99)=99,IF(IFERROR(SEARCH("categorised as endocrine",K545),99)=99,IF(IFERROR(SEARCH("endocrine disrupting",P545),99)=99,IF(IFERROR(SEARCH("endocrine disrupting",K545),99)=99,IF(IFERROR(SEARCH("suspected endocrine",S545),99)=99,IF(IFERROR(SEARCH("potential endocrine",S545),99)=99,0,Scoring!$E$25),Scoring!$E$25),Scoring!$E$24),Scoring!$E$24),Scoring!$E$24),Scoring!$E$24),Scoring!$E$23),Scoring!$E$22),Scoring!$E$21)</f>
        <v>0</v>
      </c>
      <c r="AE545" s="78">
        <f>IF(IFERROR(SEARCH("suspected sensitiser",S545),99)=99,IF(IFERROR(SEARCH("sensitiser",S545),99)=99,IF(IFERROR(SEARCH("other hazard based concern",S545),99)=99,0,Scoring!$E$28),Scoring!$E$26),Scoring!$E$27)</f>
        <v>0</v>
      </c>
      <c r="AF545" s="78">
        <f>IF(IFERROR(M545,1)=1,IF(IFERROR(N545,1)=1,IF(IFERROR(O545,1)=1,IF(IFERROR(Q545,1)=1,IF(IFERROR(R545,1)=1,IF(IFERROR(T545,1)=1,IF(IFERROR(K545,1)=1,IF(IFERROR(P545,1)=1,IF(IFERROR(S545,1)=1,Scoring!$E$29,0),0),0),0),0),0),0),0),0)</f>
        <v>0</v>
      </c>
      <c r="AG545" s="78">
        <f t="shared" si="47"/>
        <v>3</v>
      </c>
      <c r="AI545" s="93"/>
      <c r="AJ545" s="94"/>
      <c r="AK545" s="76"/>
      <c r="AL545" s="75"/>
      <c r="AN545" s="79"/>
      <c r="AO545" s="79"/>
      <c r="AP545" s="79"/>
      <c r="AQ545" s="79"/>
      <c r="AR545" s="79"/>
      <c r="AS545" s="78"/>
      <c r="AU545" s="79">
        <f>IF(IFERROR(F545,99)=99,IF(IFERROR(G545,99)=99,IF(IFERROR(H545,99)=99,IF(IFERROR(I545,99)=99,IF(IFERROR(E545,99)=99,IF(IFERROR(J545,99)=99,0,Scoring!$B$7),Scoring!$B$3),Scoring!$B$2),Scoring!$B$6),Scoring!$B$5),Scoring!$B$4)</f>
        <v>1</v>
      </c>
      <c r="AV545" s="78">
        <f t="shared" si="48"/>
        <v>3</v>
      </c>
      <c r="AW545" s="78"/>
      <c r="AX545" s="66"/>
      <c r="AY545" s="78"/>
      <c r="AZ545" s="76"/>
      <c r="BA545" s="76"/>
      <c r="BB545" s="76"/>
    </row>
    <row r="546" spans="1:54" x14ac:dyDescent="0.25">
      <c r="A546" s="77" t="s">
        <v>7478</v>
      </c>
      <c r="B546" s="76" t="str">
        <f t="shared" si="49"/>
        <v>236-412-4</v>
      </c>
      <c r="C546" s="77" t="s">
        <v>742</v>
      </c>
      <c r="D546" s="77" t="s">
        <v>743</v>
      </c>
      <c r="E546" s="76" t="str">
        <f>IF(C546="-",IF(A546="-",VLOOKUP(D546,'sin-list 180320_update'!$C$2:$C$835,1,FALSE),VLOOKUP(A546,'sin-list 180320_update'!$A$2:$A$835,1,FALSE)),VLOOKUP(C546,'sin-list 180320_update'!$B$2:$B$835,1,FALSE))</f>
        <v>236-412-4</v>
      </c>
      <c r="F546" s="76" t="e">
        <f>IF($C546="-",IF($A546="-",VLOOKUP($D546,'REACH Bilaga XVII_update'!$A$5:$A$131,1,FALSE),VLOOKUP($A546,'REACH Bilaga XVII_update'!$C$5:$C$131,1,FALSE)),VLOOKUP($C546,'REACH Bilaga XVII_update'!$B$5:$B$131,1,FALSE))</f>
        <v>#N/A</v>
      </c>
      <c r="G546" s="76" t="e">
        <f>IF($C546="-",IF($A546="-",VLOOKUP($D546,' REACH Bilaga 59_update'!$A$5:$A$210,1,FALSE),VLOOKUP($A546,' REACH Bilaga 59_update'!$D$5:$D$210,1,FALSE)),VLOOKUP($C546,' REACH Bilaga 59_update'!$C$5:$C$210,1,FALSE))</f>
        <v>#N/A</v>
      </c>
      <c r="H546" s="76" t="e">
        <f>IF($C546="-",IF($A546="-",VLOOKUP($D546,'REACH Bilaga XIV_update'!$A$5:$A$110,1,FALSE),VLOOKUP($A546,'REACH Bilaga XIV_update'!$D$5:$D$110,1,FALSE)),VLOOKUP($C546,'REACH Bilaga XIV_update'!$C$5:$C$110,1,FALSE))</f>
        <v>#N/A</v>
      </c>
      <c r="I546" s="76" t="e">
        <f>IF($C546="-",IF($A546="-",VLOOKUP($D546,CoRAP_update!$A$5:$A$376,1,FALSE),VLOOKUP($A546,CoRAP_update!$D$5:$D$376,1,FALSE)),VLOOKUP($C546,CoRAP_update!$C$5:$C$376,1,FALSE))</f>
        <v>#N/A</v>
      </c>
      <c r="J546" s="76" t="e">
        <f>IF($C546="-",IF($A546="-",VLOOKUP($D546,EDC_update!$C$2:$C$450,1,FALSE),VLOOKUP($A546,EDC_update!$B$2:$B$450,1,FALSE)),VLOOKUP($C546,EDC_update!$L$2:$L$450,1,FALSE))</f>
        <v>#N/A</v>
      </c>
      <c r="K546" s="76" t="str">
        <f>IF($C546="-",IF($A546="-",IF(VLOOKUP($D546,'sin-list 180320_update'!$C$2:$S$835,3,FALSE)="",NA(),VLOOKUP($D546,'sin-list 180320_update'!$C$2:$S$835,3,FALSE)),IF(VLOOKUP($A546,'sin-list 180320_update'!$A$2:$S$835,5,FALSE)="",NA(),VLOOKUP($A546,'sin-list 180320_update'!$A$2:$S$835,5,FALSE))),IF(VLOOKUP($C546,'sin-list 180320_update'!$B$2:$S$835,4,FALSE)="",NA(),VLOOKUP($C546,'sin-list 180320_update'!$B$2:$S$835,4,FALSE)))</f>
        <v>Classified CMR according to Annex VI of Regulation 1272/2008</v>
      </c>
      <c r="L546" s="76" t="str">
        <f>IF($C546="-",IF($A546="-",VLOOKUP($D546,'sin-list 180320_update'!$C$2:$S$835,6,FALSE),VLOOKUP($A546,'sin-list 180320_update'!$A$2:$S$835,8,FALSE)),VLOOKUP($C546,'sin-list 180320_update'!$B$2:$S$835,7,FALSE))</f>
        <v>Carc. 1B
Acute Tox. 2 *
Acute Tox. 4 *
Acute Tox. 4 *
Skin Corr. 1B</v>
      </c>
      <c r="M546" s="76" t="str">
        <f>IF($C546="-",IF($A546="-",IF(VLOOKUP($D546,'sin-list 180320_update'!$C$2:$S$835,8,FALSE)="",NA(),VLOOKUP($D546,'sin-list 180320_update'!$C$2:$S$835,8,FALSE)),IF(VLOOKUP($A546,'sin-list 180320_update'!$A$2:$S$835,10,FALSE)="",NA(),VLOOKUP($A546,'sin-list 180320_update'!$A$2:$S$835,10,FALSE))),IF(VLOOKUP($C546,'sin-list 180320_update'!$B$2:$S$835,9,FALSE)="",NA(),VLOOKUP($C546,'sin-list 180320_update'!$B$2:$S$835,9,FALSE)))</f>
        <v>H350
H330
H312
H302
H314</v>
      </c>
      <c r="N546" s="76" t="e">
        <f>IF($C546="-",IF($A546="-",IF(VLOOKUP($D546,'REACH Bilaga XVII_update'!$A$5:$E$131,4,FALSE)="",NA(),VLOOKUP($D546,'REACH Bilaga XVII_update'!$A$5:$E$131,4,FALSE)),IF(VLOOKUP($A546,'REACH Bilaga XVII_update'!$C$5:$D$131,2,FALSE)="",NA(),VLOOKUP($A546,'REACH Bilaga XVII_update'!$C$5:$D$131,2,FALSE))),IF(VLOOKUP($C546,'REACH Bilaga XVII_update'!$B$5:$D$131,3,FALSE)="",NA(),VLOOKUP($C546,'REACH Bilaga XVII_update'!$B$5:$D$131,3,FALSE)))</f>
        <v>#N/A</v>
      </c>
      <c r="O546" s="76" t="e">
        <f>IF($C546="-",IF($A546="-",IF(VLOOKUP($D546,' REACH Bilaga 59_update'!$A$5:$E$210,5,FALSE)="",NA(),VLOOKUP($D546,' REACH Bilaga 59_update'!$A$5:$E$210,5,FALSE)),IF(VLOOKUP($A546,' REACH Bilaga 59_update'!$D$5:$E$210,2,FALSE)="",NA(),VLOOKUP($A546,' REACH Bilaga 59_update'!$D$5:$E$210,2,FALSE))),IF(VLOOKUP($C546,' REACH Bilaga 59_update'!$C$5:$E$210,3,FALSE)="",NA(),VLOOKUP($C546,' REACH Bilaga 59_update'!$C$5:$E$210,3,FALSE)))</f>
        <v>#N/A</v>
      </c>
      <c r="P546" s="76" t="e">
        <f>IF(C546="-",IF(A546="-",IFERROR(VLOOKUP($D546,' REACH Bilaga 59_update'!$A$5:$F$210,MATCH(Sammanfattning!P$1,' REACH Bilaga 59_update'!$A$4:$F$4,0),FALSE),VLOOKUP($D546,'REACH Bilaga XIV_update'!$A$4:$H$110,MATCH(Sammanfattning!P$1,'REACH Bilaga XIV_update'!$A$4:$H$4,0),FALSE)),IFERROR(VLOOKUP($A546,' REACH Bilaga 59_update'!$D$5:$F$210,MATCH(Sammanfattning!P$1,' REACH Bilaga 59_update'!$D$4:$F$4,0),FALSE),VLOOKUP($A546,'REACH Bilaga XIV_update'!$D$4:$H$110,MATCH(Sammanfattning!P$1,'REACH Bilaga XIV_update'!$D$4:$H$4,0),FALSE))),IFERROR(VLOOKUP($C546,' REACH Bilaga 59_update'!$C$5:$F$210,MATCH(Sammanfattning!P$1,' REACH Bilaga 59_update'!$C$4:$F$4,0),FALSE),VLOOKUP($C546,'REACH Bilaga XIV_update'!$C$4:$H$110,MATCH(Sammanfattning!P$1,'REACH Bilaga XIV_update'!$C$4:$H$4,0),FALSE)))</f>
        <v>#N/A</v>
      </c>
      <c r="Q546" s="76" t="e">
        <f>IF($C546="-",IF($A546="-",IF(VLOOKUP($D546,'REACH Bilaga XIV_update'!$A$5:$I$110,9,FALSE)="",NA(),VLOOKUP($D546,'REACH Bilaga XIV_update'!$A$5:$I$110,9,FALSE)),IF(VLOOKUP($A546,'REACH Bilaga XIV_update'!$D$5:$I$110,6,FALSE)="",NA(),VLOOKUP($A546,'REACH Bilaga XIV_update'!$D$5:$I$110,6,FALSE))),IF(VLOOKUP($C546,'REACH Bilaga XIV_update'!$C$5:$I$110,7,FALSE)="",NA(),VLOOKUP($C546,'REACH Bilaga XIV_update'!$C$5:$I$110,7,FALSE)))</f>
        <v>#N/A</v>
      </c>
      <c r="R546" s="76" t="e">
        <f>IF($C546="-",IF($A546="-",IF(VLOOKUP($D546,CoRAP_update!$A$5:$O$376,15,FALSE)="",NA(),VLOOKUP($D546,CoRAP_update!$A$5:$O$376,15,FALSE)),IF(VLOOKUP($A546,CoRAP_update!$D$5:$O$376,12,FALSE)="",NA(),VLOOKUP($A546,CoRAP_update!$D$5:$O$376,12,FALSE))),IF(VLOOKUP($C546,CoRAP_update!$C$5:$O$376,13,FALSE)="",NA(),VLOOKUP($C546,CoRAP_update!$C$5:$O$376,13,FALSE)))</f>
        <v>#N/A</v>
      </c>
      <c r="S546" s="144" t="e">
        <f>IF($C546="-",IF($A546="-",VLOOKUP($D546,CoRAP_update!$A$5:$J$376,MATCH(Sammanfattning!S$1,CoRAP_update!$A$4:$J$4,0),FALSE),VLOOKUP($A546,CoRAP_update!$D$5:$J$376,MATCH(Sammanfattning!S$1,CoRAP_update!$D$4:$J$4,0),FALSE)),VLOOKUP($C546,CoRAP_update!$C$5:$J$376,MATCH(Sammanfattning!S$1,CoRAP_update!$C$4:$J$4,0),FALSE))</f>
        <v>#N/A</v>
      </c>
      <c r="T546" s="76" t="e">
        <f>IF($A546="-",VLOOKUP($D546,EDC_update!$C$2:$F$450,4,FALSE),VLOOKUP($A546,EDC_update!$B$2:$F$450,5,FALSE))</f>
        <v>#N/A</v>
      </c>
      <c r="V546" s="78">
        <f>IF(IFERROR(SEARCH("PBT",P546),99)=99,IF(IFERROR(SEARCH("suspected PBT",S546),99)=99,IF(IFERROR(SEARCH("concluded to be PBT",K546),99)=99,IF(IFERROR(SEARCH("PBT",S546),99)=99,IF(IFERROR(SEARCH("PBT cand",L546),99)=99,IF(IFERROR(SEARCH("PBT",L546),99)=99,IF(IFERROR(SEARCH("persistent, bioackumulative and toxic properties",K546),99)=99,0,Scoring!$E$3),Scoring!$E$3),Scoring!$E$7),Scoring!$E$3),Scoring!$E$5),Scoring!$E$6),Scoring!$E$3)</f>
        <v>0</v>
      </c>
      <c r="W546" s="78">
        <f>IF(IFERROR(SEARCH("vPvB",P546),99)=99,IF(IFERROR(SEARCH("suspected pbt/vPvB",S546),99)=99,IF(IFERROR(SEARCH("vPvB",S546),99)=99,IF(IFERROR(SEARCH("concluded to be a vPvB",S546),99)=99,IF(IFERROR(SEARCH("identified as vPvB",K546),99)=99,IF(IFERROR(SEARCH("concluded to be a vPvB",K546),99)=99,IF(IFERROR(SEARCH("concluded to be both pbt and vPvB",S546),99)=99,IF(IFERROR(SEARCH("concluded to be both pbt and vPvB",K546),99)=99,0,Scoring!$E$5),Scoring!$E$5),Scoring!$E$5),Scoring!$E$5),Scoring!$E$5),Scoring!$E$4),Scoring!$E$6),Scoring!$E$4)</f>
        <v>0</v>
      </c>
      <c r="X546" s="78">
        <f>IF(IFERROR(SEARCH("H410",N546),99)=99,IF(IFERROR(SEARCH("H410",O546),99)=99,IF(IFERROR(SEARCH("H410",Q546),99)=99,IF(IFERROR(SEARCH("H410",M546),99)=99,IF(IFERROR(SEARCH("H410",R546),99)=99,IF(IFERROR(SEARCH("H411",N546),99)=99,IF(IFERROR(SEARCH("H411",O546),99)=99,IF(IFERROR(SEARCH("H411",Q546),99)=99,IF(IFERROR(SEARCH("H411",M546),99)=99,IF(IFERROR(SEARCH("H411",R546),99)=99,IF(IFERROR(SEARCH("H413",N546),99)=99,IF(IFERROR(SEARCH("H413",O546),99)=99,IF(IFERROR(SEARCH("H413",Q546),99)=99,IF(IFERROR(SEARCH("H413",M546),99)=99,IF(IFERROR(SEARCH("H413",R546),99)=99,IF(IFERROR(SEARCH("H412",N546),99)=99,IF(IFERROR(SEARCH("H412",O546),99)=99,IF(IFERROR(SEARCH("H412",Q546),99)=99,IF(IFERROR(SEARCH("H412",M546),99)=99,IF(IFERROR(SEARCH("H412",R546),99)=99,0,Scoring!$E$2),Scoring!$E$2),Scoring!$E$2),Scoring!$E$2),Scoring!$E$2),Scoring!$E$2),Scoring!$E$2),Scoring!$E$2),Scoring!$E$2),Scoring!$E$2),Scoring!$E$2),Scoring!$E$2),Scoring!$E$2),Scoring!$E$2),Scoring!$E$2),Scoring!$E$2),Scoring!$E$2),Scoring!$E$2),Scoring!$E$2),Scoring!$E$2)</f>
        <v>0</v>
      </c>
      <c r="Y546" s="78">
        <f>IF(IFERROR(SEARCH("CMR",K546),99)=99,IF(IFERROR(SEARCH("Suspected CMR",S546),99)=99,IF(IFERROR(SEARCH("CMR",S546),99)=99,0,Scoring!$E$8),Scoring!$E$9),Scoring!$E$8)</f>
        <v>3</v>
      </c>
      <c r="Z546" s="78">
        <f>IF(IFERROR(SEARCH("H350",N546),99)=99,IF(IFERROR(SEARCH("H350",O546),99)=99,IF(IFERROR(SEARCH("H350",Q546),99)=99,IF(IFERROR(SEARCH("H350",M546),99)=99,IF(IFERROR(SEARCH("H350",R546),99)=99,IF(IFERROR(SEARCH("H351",N546),99)=99,IF(IFERROR(SEARCH("H351",O546),99)=99,IF(IFERROR(SEARCH("H351",Q546),99)=99,IF(IFERROR(SEARCH("H351",M546),99)=99,IF(IFERROR(SEARCH("H351",R546),99)=99,IF(IFERROR(SEARCH("carcinogenic",P546),99)=99,IF(IFERROR(SEARCH("suspected carcinogenic",S546),99)=99,0,Scoring!$E$12),Scoring!$E$11),Scoring!$E$10),Scoring!$E$10),Scoring!$E$10),Scoring!$E$10),Scoring!$E$10),Scoring!$E$10),Scoring!$E$10),Scoring!$E$10),Scoring!$E$10),Scoring!$E$10)</f>
        <v>1</v>
      </c>
      <c r="AA546" s="78">
        <f>IF(IFERROR(SEARCH("H340",N546),99)=99,IF(IFERROR(SEARCH("H340",O546),99)=99,IF(IFERROR(SEARCH("H340",Q546),99)=99,IF(IFERROR(SEARCH("H340",M546),99)=99,IF(IFERROR(SEARCH("H340",R546),99)=99,IF(IFERROR(SEARCH("H341",N546),99)=99,IF(IFERROR(SEARCH("H341",O546),99)=99,IF(IFERROR(SEARCH("H341",Q546),99)=99,IF(IFERROR(SEARCH("H341",M546),99)=99,IF(IFERROR(SEARCH("H341",R546),99)=99,IF(IFERROR(SEARCH("mutagenic",P546),99)=99,IF(IFERROR(SEARCH("suspected mutagenic",S546),99)=99,0,Scoring!$E$15),Scoring!$E$14),Scoring!$E$13),Scoring!$E$13),Scoring!$E$13),Scoring!$E$13),Scoring!$E$13),Scoring!$E$13),Scoring!$E$13),Scoring!$E$13),Scoring!$E$13),Scoring!$E$13)</f>
        <v>0</v>
      </c>
      <c r="AB546" s="78">
        <f>IF(IFERROR(SEARCH("H360",N546),99)=99,IF(IFERROR(SEARCH("H360",O546),99)=99,IF(IFERROR(SEARCH("H360",Q546),99)=99,IF(IFERROR(SEARCH("H360",M546),99)=99,IF(IFERROR(SEARCH("H360",R546),99)=99,IF(IFERROR(SEARCH("H361",N546),99)=99,IF(IFERROR(SEARCH("H361",O546),99)=99,IF(IFERROR(SEARCH("H361",Q546),99)=99,IF(IFERROR(SEARCH("H361",M546),99)=99,IF(IFERROR(SEARCH("H361",R546),99)=99,IF(IFERROR(SEARCH("reproduction",P546),99)=99,IF(IFERROR(SEARCH("suspected reprotoxic",S546),99)=99,IF(IFERROR(SEARCH("reprotoxic",S546),99)=99,IF(IFERROR(SEARCH("reprotoxic",K546),99)=99,0,Scoring!$E$18),Scoring!$E$18),Scoring!$E$19),Scoring!$E$17),Scoring!$E$16),Scoring!$E$16),Scoring!$E$16),Scoring!$E$16),Scoring!$E$16),Scoring!$E$16),Scoring!$E$16),Scoring!$E$16),Scoring!$E$16),Scoring!$E$16)</f>
        <v>0</v>
      </c>
      <c r="AC546" s="78">
        <f>IF(IFERROR(SEARCH("57f",L546),99)=99,IF(IFERROR(SEARCH("57(f)",P546),99)=99,0,Scoring!$E$20),Scoring!$E$20)</f>
        <v>0</v>
      </c>
      <c r="AD546" s="78">
        <f>IF(IFERROR(SEARCH("CAT1",T546),99)=99,IF(IFERROR(SEARCH("CAT2",T546),99)=99,IF(IFERROR(SEARCH("CAT3",T546),99)=99,IF(IFERROR(SEARCH("concluded to be endocrine",K546),99)=99,IF(IFERROR(SEARCH("categorised as endocrine",K546),99)=99,IF(IFERROR(SEARCH("endocrine disrupting",P546),99)=99,IF(IFERROR(SEARCH("endocrine disrupting",K546),99)=99,IF(IFERROR(SEARCH("suspected endocrine",S546),99)=99,IF(IFERROR(SEARCH("potential endocrine",S546),99)=99,0,Scoring!$E$25),Scoring!$E$25),Scoring!$E$24),Scoring!$E$24),Scoring!$E$24),Scoring!$E$24),Scoring!$E$23),Scoring!$E$22),Scoring!$E$21)</f>
        <v>0</v>
      </c>
      <c r="AE546" s="78">
        <f>IF(IFERROR(SEARCH("suspected sensitiser",S546),99)=99,IF(IFERROR(SEARCH("sensitiser",S546),99)=99,IF(IFERROR(SEARCH("other hazard based concern",S546),99)=99,0,Scoring!$E$28),Scoring!$E$26),Scoring!$E$27)</f>
        <v>0</v>
      </c>
      <c r="AF546" s="78">
        <f>IF(IFERROR(M546,1)=1,IF(IFERROR(N546,1)=1,IF(IFERROR(O546,1)=1,IF(IFERROR(Q546,1)=1,IF(IFERROR(R546,1)=1,IF(IFERROR(T546,1)=1,IF(IFERROR(K546,1)=1,IF(IFERROR(P546,1)=1,IF(IFERROR(S546,1)=1,Scoring!$E$29,0),0),0),0),0),0),0),0),0)</f>
        <v>0</v>
      </c>
      <c r="AG546" s="78">
        <f t="shared" si="47"/>
        <v>3</v>
      </c>
      <c r="AI546" s="93"/>
      <c r="AJ546" s="94"/>
      <c r="AK546" s="76"/>
      <c r="AL546" s="75"/>
      <c r="AN546" s="79"/>
      <c r="AO546" s="79"/>
      <c r="AP546" s="79"/>
      <c r="AQ546" s="79"/>
      <c r="AR546" s="79"/>
      <c r="AS546" s="78"/>
      <c r="AU546" s="79">
        <f>IF(IFERROR(F546,99)=99,IF(IFERROR(G546,99)=99,IF(IFERROR(H546,99)=99,IF(IFERROR(I546,99)=99,IF(IFERROR(E546,99)=99,IF(IFERROR(J546,99)=99,0,Scoring!$B$7),Scoring!$B$3),Scoring!$B$2),Scoring!$B$6),Scoring!$B$5),Scoring!$B$4)</f>
        <v>0.3</v>
      </c>
      <c r="AV546" s="78">
        <f t="shared" si="48"/>
        <v>0.89999999999999991</v>
      </c>
      <c r="AW546" s="78"/>
      <c r="AX546" s="66"/>
      <c r="AY546" s="78"/>
      <c r="AZ546" s="76"/>
      <c r="BA546" s="76"/>
      <c r="BB546" s="76"/>
    </row>
    <row r="547" spans="1:54" x14ac:dyDescent="0.25">
      <c r="A547" s="77" t="s">
        <v>6373</v>
      </c>
      <c r="B547" s="76" t="str">
        <f t="shared" si="49"/>
        <v>237-560-2</v>
      </c>
      <c r="C547" s="77" t="s">
        <v>810</v>
      </c>
      <c r="D547" s="77" t="s">
        <v>811</v>
      </c>
      <c r="E547" s="76" t="str">
        <f>IF(C547="-",IF(A547="-",VLOOKUP(D547,'sin-list 180320_update'!$C$2:$C$835,1,FALSE),VLOOKUP(A547,'sin-list 180320_update'!$A$2:$A$835,1,FALSE)),VLOOKUP(C547,'sin-list 180320_update'!$B$2:$B$835,1,FALSE))</f>
        <v>237-560-2</v>
      </c>
      <c r="F547" s="76" t="e">
        <f>IF($C547="-",IF($A547="-",VLOOKUP($D547,'REACH Bilaga XVII_update'!$A$5:$A$131,1,FALSE),VLOOKUP($A547,'REACH Bilaga XVII_update'!$C$5:$C$131,1,FALSE)),VLOOKUP($C547,'REACH Bilaga XVII_update'!$B$5:$B$131,1,FALSE))</f>
        <v>#N/A</v>
      </c>
      <c r="G547" s="76" t="e">
        <f>IF($C547="-",IF($A547="-",VLOOKUP($D547,' REACH Bilaga 59_update'!$A$5:$A$210,1,FALSE),VLOOKUP($A547,' REACH Bilaga 59_update'!$D$5:$D$210,1,FALSE)),VLOOKUP($C547,' REACH Bilaga 59_update'!$C$5:$C$210,1,FALSE))</f>
        <v>#N/A</v>
      </c>
      <c r="H547" s="76" t="e">
        <f>IF($C547="-",IF($A547="-",VLOOKUP($D547,'REACH Bilaga XIV_update'!$A$5:$A$110,1,FALSE),VLOOKUP($A547,'REACH Bilaga XIV_update'!$D$5:$D$110,1,FALSE)),VLOOKUP($C547,'REACH Bilaga XIV_update'!$C$5:$C$110,1,FALSE))</f>
        <v>#N/A</v>
      </c>
      <c r="I547" s="76" t="e">
        <f>IF($C547="-",IF($A547="-",VLOOKUP($D547,CoRAP_update!$A$5:$A$376,1,FALSE),VLOOKUP($A547,CoRAP_update!$D$5:$D$376,1,FALSE)),VLOOKUP($C547,CoRAP_update!$C$5:$C$376,1,FALSE))</f>
        <v>#N/A</v>
      </c>
      <c r="J547" s="76" t="e">
        <f>IF($C547="-",IF($A547="-",VLOOKUP($D547,EDC_update!$C$2:$C$450,1,FALSE),VLOOKUP($A547,EDC_update!$B$2:$B$450,1,FALSE)),VLOOKUP($C547,EDC_update!$L$2:$L$450,1,FALSE))</f>
        <v>#N/A</v>
      </c>
      <c r="K547" s="76" t="str">
        <f>IF($C547="-",IF($A547="-",IF(VLOOKUP($D547,'sin-list 180320_update'!$C$2:$S$835,3,FALSE)="",NA(),VLOOKUP($D547,'sin-list 180320_update'!$C$2:$S$835,3,FALSE)),IF(VLOOKUP($A547,'sin-list 180320_update'!$A$2:$S$835,5,FALSE)="",NA(),VLOOKUP($A547,'sin-list 180320_update'!$A$2:$S$835,5,FALSE))),IF(VLOOKUP($C547,'sin-list 180320_update'!$B$2:$S$835,4,FALSE)="",NA(),VLOOKUP($C547,'sin-list 180320_update'!$B$2:$S$835,4,FALSE)))</f>
        <v>Classified CMR according to Annex VI of Regulation 1272/2008</v>
      </c>
      <c r="L547" s="76" t="str">
        <f>IF($C547="-",IF($A547="-",VLOOKUP($D547,'sin-list 180320_update'!$C$2:$S$835,6,FALSE),VLOOKUP($A547,'sin-list 180320_update'!$A$2:$S$835,8,FALSE)),VLOOKUP($C547,'sin-list 180320_update'!$B$2:$S$835,7,FALSE))</f>
        <v>Repr. 1B</v>
      </c>
      <c r="M547" s="76" t="str">
        <f>IF($C547="-",IF($A547="-",IF(VLOOKUP($D547,'sin-list 180320_update'!$C$2:$S$835,8,FALSE)="",NA(),VLOOKUP($D547,'sin-list 180320_update'!$C$2:$S$835,8,FALSE)),IF(VLOOKUP($A547,'sin-list 180320_update'!$A$2:$S$835,10,FALSE)="",NA(),VLOOKUP($A547,'sin-list 180320_update'!$A$2:$S$835,10,FALSE))),IF(VLOOKUP($C547,'sin-list 180320_update'!$B$2:$S$835,9,FALSE)="",NA(),VLOOKUP($C547,'sin-list 180320_update'!$B$2:$S$835,9,FALSE)))</f>
        <v>H360FD</v>
      </c>
      <c r="N547" s="76" t="e">
        <f>IF($C547="-",IF($A547="-",IF(VLOOKUP($D547,'REACH Bilaga XVII_update'!$A$5:$E$131,4,FALSE)="",NA(),VLOOKUP($D547,'REACH Bilaga XVII_update'!$A$5:$E$131,4,FALSE)),IF(VLOOKUP($A547,'REACH Bilaga XVII_update'!$C$5:$D$131,2,FALSE)="",NA(),VLOOKUP($A547,'REACH Bilaga XVII_update'!$C$5:$D$131,2,FALSE))),IF(VLOOKUP($C547,'REACH Bilaga XVII_update'!$B$5:$D$131,3,FALSE)="",NA(),VLOOKUP($C547,'REACH Bilaga XVII_update'!$B$5:$D$131,3,FALSE)))</f>
        <v>#N/A</v>
      </c>
      <c r="O547" s="76" t="e">
        <f>IF($C547="-",IF($A547="-",IF(VLOOKUP($D547,' REACH Bilaga 59_update'!$A$5:$E$210,5,FALSE)="",NA(),VLOOKUP($D547,' REACH Bilaga 59_update'!$A$5:$E$210,5,FALSE)),IF(VLOOKUP($A547,' REACH Bilaga 59_update'!$D$5:$E$210,2,FALSE)="",NA(),VLOOKUP($A547,' REACH Bilaga 59_update'!$D$5:$E$210,2,FALSE))),IF(VLOOKUP($C547,' REACH Bilaga 59_update'!$C$5:$E$210,3,FALSE)="",NA(),VLOOKUP($C547,' REACH Bilaga 59_update'!$C$5:$E$210,3,FALSE)))</f>
        <v>#N/A</v>
      </c>
      <c r="P547" s="76" t="e">
        <f>IF(C547="-",IF(A547="-",IFERROR(VLOOKUP($D547,' REACH Bilaga 59_update'!$A$5:$F$210,MATCH(Sammanfattning!P$1,' REACH Bilaga 59_update'!$A$4:$F$4,0),FALSE),VLOOKUP($D547,'REACH Bilaga XIV_update'!$A$4:$H$110,MATCH(Sammanfattning!P$1,'REACH Bilaga XIV_update'!$A$4:$H$4,0),FALSE)),IFERROR(VLOOKUP($A547,' REACH Bilaga 59_update'!$D$5:$F$210,MATCH(Sammanfattning!P$1,' REACH Bilaga 59_update'!$D$4:$F$4,0),FALSE),VLOOKUP($A547,'REACH Bilaga XIV_update'!$D$4:$H$110,MATCH(Sammanfattning!P$1,'REACH Bilaga XIV_update'!$D$4:$H$4,0),FALSE))),IFERROR(VLOOKUP($C547,' REACH Bilaga 59_update'!$C$5:$F$210,MATCH(Sammanfattning!P$1,' REACH Bilaga 59_update'!$C$4:$F$4,0),FALSE),VLOOKUP($C547,'REACH Bilaga XIV_update'!$C$4:$H$110,MATCH(Sammanfattning!P$1,'REACH Bilaga XIV_update'!$C$4:$H$4,0),FALSE)))</f>
        <v>#N/A</v>
      </c>
      <c r="Q547" s="76" t="e">
        <f>IF($C547="-",IF($A547="-",IF(VLOOKUP($D547,'REACH Bilaga XIV_update'!$A$5:$I$110,9,FALSE)="",NA(),VLOOKUP($D547,'REACH Bilaga XIV_update'!$A$5:$I$110,9,FALSE)),IF(VLOOKUP($A547,'REACH Bilaga XIV_update'!$D$5:$I$110,6,FALSE)="",NA(),VLOOKUP($A547,'REACH Bilaga XIV_update'!$D$5:$I$110,6,FALSE))),IF(VLOOKUP($C547,'REACH Bilaga XIV_update'!$C$5:$I$110,7,FALSE)="",NA(),VLOOKUP($C547,'REACH Bilaga XIV_update'!$C$5:$I$110,7,FALSE)))</f>
        <v>#N/A</v>
      </c>
      <c r="R547" s="76" t="e">
        <f>IF($C547="-",IF($A547="-",IF(VLOOKUP($D547,CoRAP_update!$A$5:$O$376,15,FALSE)="",NA(),VLOOKUP($D547,CoRAP_update!$A$5:$O$376,15,FALSE)),IF(VLOOKUP($A547,CoRAP_update!$D$5:$O$376,12,FALSE)="",NA(),VLOOKUP($A547,CoRAP_update!$D$5:$O$376,12,FALSE))),IF(VLOOKUP($C547,CoRAP_update!$C$5:$O$376,13,FALSE)="",NA(),VLOOKUP($C547,CoRAP_update!$C$5:$O$376,13,FALSE)))</f>
        <v>#N/A</v>
      </c>
      <c r="S547" s="144" t="e">
        <f>IF($C547="-",IF($A547="-",VLOOKUP($D547,CoRAP_update!$A$5:$J$376,MATCH(Sammanfattning!S$1,CoRAP_update!$A$4:$J$4,0),FALSE),VLOOKUP($A547,CoRAP_update!$D$5:$J$376,MATCH(Sammanfattning!S$1,CoRAP_update!$D$4:$J$4,0),FALSE)),VLOOKUP($C547,CoRAP_update!$C$5:$J$376,MATCH(Sammanfattning!S$1,CoRAP_update!$C$4:$J$4,0),FALSE))</f>
        <v>#N/A</v>
      </c>
      <c r="T547" s="76" t="e">
        <f>IF($A547="-",VLOOKUP($D547,EDC_update!$C$2:$F$450,4,FALSE),VLOOKUP($A547,EDC_update!$B$2:$F$450,5,FALSE))</f>
        <v>#N/A</v>
      </c>
      <c r="V547" s="78">
        <f>IF(IFERROR(SEARCH("PBT",P547),99)=99,IF(IFERROR(SEARCH("suspected PBT",S547),99)=99,IF(IFERROR(SEARCH("concluded to be PBT",K547),99)=99,IF(IFERROR(SEARCH("PBT",S547),99)=99,IF(IFERROR(SEARCH("PBT cand",L547),99)=99,IF(IFERROR(SEARCH("PBT",L547),99)=99,IF(IFERROR(SEARCH("persistent, bioackumulative and toxic properties",K547),99)=99,0,Scoring!$E$3),Scoring!$E$3),Scoring!$E$7),Scoring!$E$3),Scoring!$E$5),Scoring!$E$6),Scoring!$E$3)</f>
        <v>0</v>
      </c>
      <c r="W547" s="78">
        <f>IF(IFERROR(SEARCH("vPvB",P547),99)=99,IF(IFERROR(SEARCH("suspected pbt/vPvB",S547),99)=99,IF(IFERROR(SEARCH("vPvB",S547),99)=99,IF(IFERROR(SEARCH("concluded to be a vPvB",S547),99)=99,IF(IFERROR(SEARCH("identified as vPvB",K547),99)=99,IF(IFERROR(SEARCH("concluded to be a vPvB",K547),99)=99,IF(IFERROR(SEARCH("concluded to be both pbt and vPvB",S547),99)=99,IF(IFERROR(SEARCH("concluded to be both pbt and vPvB",K547),99)=99,0,Scoring!$E$5),Scoring!$E$5),Scoring!$E$5),Scoring!$E$5),Scoring!$E$5),Scoring!$E$4),Scoring!$E$6),Scoring!$E$4)</f>
        <v>0</v>
      </c>
      <c r="X547" s="78">
        <f>IF(IFERROR(SEARCH("H410",N547),99)=99,IF(IFERROR(SEARCH("H410",O547),99)=99,IF(IFERROR(SEARCH("H410",Q547),99)=99,IF(IFERROR(SEARCH("H410",M547),99)=99,IF(IFERROR(SEARCH("H410",R547),99)=99,IF(IFERROR(SEARCH("H411",N547),99)=99,IF(IFERROR(SEARCH("H411",O547),99)=99,IF(IFERROR(SEARCH("H411",Q547),99)=99,IF(IFERROR(SEARCH("H411",M547),99)=99,IF(IFERROR(SEARCH("H411",R547),99)=99,IF(IFERROR(SEARCH("H413",N547),99)=99,IF(IFERROR(SEARCH("H413",O547),99)=99,IF(IFERROR(SEARCH("H413",Q547),99)=99,IF(IFERROR(SEARCH("H413",M547),99)=99,IF(IFERROR(SEARCH("H413",R547),99)=99,IF(IFERROR(SEARCH("H412",N547),99)=99,IF(IFERROR(SEARCH("H412",O547),99)=99,IF(IFERROR(SEARCH("H412",Q547),99)=99,IF(IFERROR(SEARCH("H412",M547),99)=99,IF(IFERROR(SEARCH("H412",R547),99)=99,0,Scoring!$E$2),Scoring!$E$2),Scoring!$E$2),Scoring!$E$2),Scoring!$E$2),Scoring!$E$2),Scoring!$E$2),Scoring!$E$2),Scoring!$E$2),Scoring!$E$2),Scoring!$E$2),Scoring!$E$2),Scoring!$E$2),Scoring!$E$2),Scoring!$E$2),Scoring!$E$2),Scoring!$E$2),Scoring!$E$2),Scoring!$E$2),Scoring!$E$2)</f>
        <v>0</v>
      </c>
      <c r="Y547" s="78">
        <f>IF(IFERROR(SEARCH("CMR",K547),99)=99,IF(IFERROR(SEARCH("Suspected CMR",S547),99)=99,IF(IFERROR(SEARCH("CMR",S547),99)=99,0,Scoring!$E$8),Scoring!$E$9),Scoring!$E$8)</f>
        <v>3</v>
      </c>
      <c r="Z547" s="78">
        <f>IF(IFERROR(SEARCH("H350",N547),99)=99,IF(IFERROR(SEARCH("H350",O547),99)=99,IF(IFERROR(SEARCH("H350",Q547),99)=99,IF(IFERROR(SEARCH("H350",M547),99)=99,IF(IFERROR(SEARCH("H350",R547),99)=99,IF(IFERROR(SEARCH("H351",N547),99)=99,IF(IFERROR(SEARCH("H351",O547),99)=99,IF(IFERROR(SEARCH("H351",Q547),99)=99,IF(IFERROR(SEARCH("H351",M547),99)=99,IF(IFERROR(SEARCH("H351",R547),99)=99,IF(IFERROR(SEARCH("carcinogenic",P547),99)=99,IF(IFERROR(SEARCH("suspected carcinogenic",S547),99)=99,0,Scoring!$E$12),Scoring!$E$11),Scoring!$E$10),Scoring!$E$10),Scoring!$E$10),Scoring!$E$10),Scoring!$E$10),Scoring!$E$10),Scoring!$E$10),Scoring!$E$10),Scoring!$E$10),Scoring!$E$10)</f>
        <v>0</v>
      </c>
      <c r="AA547" s="78">
        <f>IF(IFERROR(SEARCH("H340",N547),99)=99,IF(IFERROR(SEARCH("H340",O547),99)=99,IF(IFERROR(SEARCH("H340",Q547),99)=99,IF(IFERROR(SEARCH("H340",M547),99)=99,IF(IFERROR(SEARCH("H340",R547),99)=99,IF(IFERROR(SEARCH("H341",N547),99)=99,IF(IFERROR(SEARCH("H341",O547),99)=99,IF(IFERROR(SEARCH("H341",Q547),99)=99,IF(IFERROR(SEARCH("H341",M547),99)=99,IF(IFERROR(SEARCH("H341",R547),99)=99,IF(IFERROR(SEARCH("mutagenic",P547),99)=99,IF(IFERROR(SEARCH("suspected mutagenic",S547),99)=99,0,Scoring!$E$15),Scoring!$E$14),Scoring!$E$13),Scoring!$E$13),Scoring!$E$13),Scoring!$E$13),Scoring!$E$13),Scoring!$E$13),Scoring!$E$13),Scoring!$E$13),Scoring!$E$13),Scoring!$E$13)</f>
        <v>0</v>
      </c>
      <c r="AB547" s="78">
        <f>IF(IFERROR(SEARCH("H360",N547),99)=99,IF(IFERROR(SEARCH("H360",O547),99)=99,IF(IFERROR(SEARCH("H360",Q547),99)=99,IF(IFERROR(SEARCH("H360",M547),99)=99,IF(IFERROR(SEARCH("H360",R547),99)=99,IF(IFERROR(SEARCH("H361",N547),99)=99,IF(IFERROR(SEARCH("H361",O547),99)=99,IF(IFERROR(SEARCH("H361",Q547),99)=99,IF(IFERROR(SEARCH("H361",M547),99)=99,IF(IFERROR(SEARCH("H361",R547),99)=99,IF(IFERROR(SEARCH("reproduction",P547),99)=99,IF(IFERROR(SEARCH("suspected reprotoxic",S547),99)=99,IF(IFERROR(SEARCH("reprotoxic",S547),99)=99,IF(IFERROR(SEARCH("reprotoxic",K547),99)=99,0,Scoring!$E$18),Scoring!$E$18),Scoring!$E$19),Scoring!$E$17),Scoring!$E$16),Scoring!$E$16),Scoring!$E$16),Scoring!$E$16),Scoring!$E$16),Scoring!$E$16),Scoring!$E$16),Scoring!$E$16),Scoring!$E$16),Scoring!$E$16)</f>
        <v>1</v>
      </c>
      <c r="AC547" s="78">
        <f>IF(IFERROR(SEARCH("57f",L547),99)=99,IF(IFERROR(SEARCH("57(f)",P547),99)=99,0,Scoring!$E$20),Scoring!$E$20)</f>
        <v>0</v>
      </c>
      <c r="AD547" s="78">
        <f>IF(IFERROR(SEARCH("CAT1",T547),99)=99,IF(IFERROR(SEARCH("CAT2",T547),99)=99,IF(IFERROR(SEARCH("CAT3",T547),99)=99,IF(IFERROR(SEARCH("concluded to be endocrine",K547),99)=99,IF(IFERROR(SEARCH("categorised as endocrine",K547),99)=99,IF(IFERROR(SEARCH("endocrine disrupting",P547),99)=99,IF(IFERROR(SEARCH("endocrine disrupting",K547),99)=99,IF(IFERROR(SEARCH("suspected endocrine",S547),99)=99,IF(IFERROR(SEARCH("potential endocrine",S547),99)=99,0,Scoring!$E$25),Scoring!$E$25),Scoring!$E$24),Scoring!$E$24),Scoring!$E$24),Scoring!$E$24),Scoring!$E$23),Scoring!$E$22),Scoring!$E$21)</f>
        <v>0</v>
      </c>
      <c r="AE547" s="78">
        <f>IF(IFERROR(SEARCH("suspected sensitiser",S547),99)=99,IF(IFERROR(SEARCH("sensitiser",S547),99)=99,IF(IFERROR(SEARCH("other hazard based concern",S547),99)=99,0,Scoring!$E$28),Scoring!$E$26),Scoring!$E$27)</f>
        <v>0</v>
      </c>
      <c r="AF547" s="78">
        <f>IF(IFERROR(M547,1)=1,IF(IFERROR(N547,1)=1,IF(IFERROR(O547,1)=1,IF(IFERROR(Q547,1)=1,IF(IFERROR(R547,1)=1,IF(IFERROR(T547,1)=1,IF(IFERROR(K547,1)=1,IF(IFERROR(P547,1)=1,IF(IFERROR(S547,1)=1,Scoring!$E$29,0),0),0),0),0),0),0),0),0)</f>
        <v>0</v>
      </c>
      <c r="AG547" s="78">
        <f t="shared" si="47"/>
        <v>3</v>
      </c>
      <c r="AI547" s="93"/>
      <c r="AJ547" s="94"/>
      <c r="AK547" s="76"/>
      <c r="AL547" s="75"/>
      <c r="AN547" s="79"/>
      <c r="AO547" s="79"/>
      <c r="AP547" s="79"/>
      <c r="AQ547" s="79"/>
      <c r="AR547" s="79"/>
      <c r="AS547" s="78"/>
      <c r="AU547" s="79">
        <f>IF(IFERROR(F547,99)=99,IF(IFERROR(G547,99)=99,IF(IFERROR(H547,99)=99,IF(IFERROR(I547,99)=99,IF(IFERROR(E547,99)=99,IF(IFERROR(J547,99)=99,0,Scoring!$B$7),Scoring!$B$3),Scoring!$B$2),Scoring!$B$6),Scoring!$B$5),Scoring!$B$4)</f>
        <v>0.3</v>
      </c>
      <c r="AV547" s="78">
        <f t="shared" si="48"/>
        <v>0.89999999999999991</v>
      </c>
      <c r="AW547" s="78"/>
      <c r="AX547" s="66"/>
      <c r="AY547" s="78"/>
      <c r="AZ547" s="76"/>
      <c r="BA547" s="76"/>
      <c r="BB547" s="76"/>
    </row>
    <row r="548" spans="1:54" x14ac:dyDescent="0.25">
      <c r="A548" s="77" t="s">
        <v>3036</v>
      </c>
      <c r="B548" s="76" t="str">
        <f t="shared" si="49"/>
        <v>239-172-9</v>
      </c>
      <c r="C548" s="77" t="s">
        <v>867</v>
      </c>
      <c r="D548" s="77" t="s">
        <v>868</v>
      </c>
      <c r="E548" s="76" t="str">
        <f>IF(C548="-",IF(A548="-",VLOOKUP(D548,'sin-list 180320_update'!$C$2:$C$835,1,FALSE),VLOOKUP(A548,'sin-list 180320_update'!$A$2:$A$835,1,FALSE)),VLOOKUP(C548,'sin-list 180320_update'!$B$2:$B$835,1,FALSE))</f>
        <v>239-172-9</v>
      </c>
      <c r="F548" s="76" t="e">
        <f>IF($C548="-",IF($A548="-",VLOOKUP($D548,'REACH Bilaga XVII_update'!$A$5:$A$131,1,FALSE),VLOOKUP($A548,'REACH Bilaga XVII_update'!$C$5:$C$131,1,FALSE)),VLOOKUP($C548,'REACH Bilaga XVII_update'!$B$5:$B$131,1,FALSE))</f>
        <v>#N/A</v>
      </c>
      <c r="G548" s="76" t="str">
        <f>IF($C548="-",IF($A548="-",VLOOKUP($D548,' REACH Bilaga 59_update'!$A$5:$A$210,1,FALSE),VLOOKUP($A548,' REACH Bilaga 59_update'!$D$5:$D$210,1,FALSE)),VLOOKUP($C548,' REACH Bilaga 59_update'!$C$5:$C$210,1,FALSE))</f>
        <v>239-172-9</v>
      </c>
      <c r="H548" s="76" t="str">
        <f>IF($C548="-",IF($A548="-",VLOOKUP($D548,'REACH Bilaga XIV_update'!$A$5:$A$110,1,FALSE),VLOOKUP($A548,'REACH Bilaga XIV_update'!$D$5:$D$110,1,FALSE)),VLOOKUP($C548,'REACH Bilaga XIV_update'!$C$5:$C$110,1,FALSE))</f>
        <v>239-172-9</v>
      </c>
      <c r="I548" s="76" t="e">
        <f>IF($C548="-",IF($A548="-",VLOOKUP($D548,CoRAP_update!$A$5:$A$376,1,FALSE),VLOOKUP($A548,CoRAP_update!$D$5:$D$376,1,FALSE)),VLOOKUP($C548,CoRAP_update!$C$5:$C$376,1,FALSE))</f>
        <v>#N/A</v>
      </c>
      <c r="J548" s="76" t="e">
        <f>IF($C548="-",IF($A548="-",VLOOKUP($D548,EDC_update!$C$2:$C$450,1,FALSE),VLOOKUP($A548,EDC_update!$B$2:$B$450,1,FALSE)),VLOOKUP($C548,EDC_update!$L$2:$L$450,1,FALSE))</f>
        <v>#N/A</v>
      </c>
      <c r="K548" s="76" t="str">
        <f>IF($C548="-",IF($A548="-",IF(VLOOKUP($D548,'sin-list 180320_update'!$C$2:$S$835,3,FALSE)="",NA(),VLOOKUP($D548,'sin-list 180320_update'!$C$2:$S$835,3,FALSE)),IF(VLOOKUP($A548,'sin-list 180320_update'!$A$2:$S$835,5,FALSE)="",NA(),VLOOKUP($A548,'sin-list 180320_update'!$A$2:$S$835,5,FALSE))),IF(VLOOKUP($C548,'sin-list 180320_update'!$B$2:$S$835,4,FALSE)="",NA(),VLOOKUP($C548,'sin-list 180320_update'!$B$2:$S$835,4,FALSE)))</f>
        <v>Classified CMR according to Annex VI of Regulation 1272/2008</v>
      </c>
      <c r="L548" s="76" t="str">
        <f>IF($C548="-",IF($A548="-",VLOOKUP($D548,'sin-list 180320_update'!$C$2:$S$835,6,FALSE),VLOOKUP($A548,'sin-list 180320_update'!$A$2:$S$835,8,FALSE)),VLOOKUP($C548,'sin-list 180320_update'!$B$2:$S$835,7,FALSE))</f>
        <v>Oxid. Sol. 3
Repr. 1B
Acute Tox. 4 *
STOT SE 3
Eye Dam. 1</v>
      </c>
      <c r="M548" s="76" t="str">
        <f>IF($C548="-",IF($A548="-",IF(VLOOKUP($D548,'sin-list 180320_update'!$C$2:$S$835,8,FALSE)="",NA(),VLOOKUP($D548,'sin-list 180320_update'!$C$2:$S$835,8,FALSE)),IF(VLOOKUP($A548,'sin-list 180320_update'!$A$2:$S$835,10,FALSE)="",NA(),VLOOKUP($A548,'sin-list 180320_update'!$A$2:$S$835,10,FALSE))),IF(VLOOKUP($C548,'sin-list 180320_update'!$B$2:$S$835,9,FALSE)="",NA(),VLOOKUP($C548,'sin-list 180320_update'!$B$2:$S$835,9,FALSE)))</f>
        <v>H272
H360Df
H302
H335
H318</v>
      </c>
      <c r="N548" s="76" t="e">
        <f>IF($C548="-",IF($A548="-",IF(VLOOKUP($D548,'REACH Bilaga XVII_update'!$A$5:$E$131,4,FALSE)="",NA(),VLOOKUP($D548,'REACH Bilaga XVII_update'!$A$5:$E$131,4,FALSE)),IF(VLOOKUP($A548,'REACH Bilaga XVII_update'!$C$5:$D$131,2,FALSE)="",NA(),VLOOKUP($A548,'REACH Bilaga XVII_update'!$C$5:$D$131,2,FALSE))),IF(VLOOKUP($C548,'REACH Bilaga XVII_update'!$B$5:$D$131,3,FALSE)="",NA(),VLOOKUP($C548,'REACH Bilaga XVII_update'!$B$5:$D$131,3,FALSE)))</f>
        <v>#N/A</v>
      </c>
      <c r="O548" s="76" t="str">
        <f>IF($C548="-",IF($A548="-",IF(VLOOKUP($D548,' REACH Bilaga 59_update'!$A$5:$E$210,5,FALSE)="",NA(),VLOOKUP($D548,' REACH Bilaga 59_update'!$A$5:$E$210,5,FALSE)),IF(VLOOKUP($A548,' REACH Bilaga 59_update'!$D$5:$E$210,2,FALSE)="",NA(),VLOOKUP($A548,' REACH Bilaga 59_update'!$D$5:$E$210,2,FALSE))),IF(VLOOKUP($C548,' REACH Bilaga 59_update'!$C$5:$E$210,3,FALSE)="",NA(),VLOOKUP($C548,' REACH Bilaga 59_update'!$C$5:$E$210,3,FALSE)))</f>
        <v>H272
H360Df
H302
H335
H318</v>
      </c>
      <c r="P548" s="76" t="str">
        <f>IF(C548="-",IF(A548="-",IFERROR(VLOOKUP($D548,' REACH Bilaga 59_update'!$A$5:$F$210,MATCH(Sammanfattning!P$1,' REACH Bilaga 59_update'!$A$4:$F$4,0),FALSE),VLOOKUP($D548,'REACH Bilaga XIV_update'!$A$4:$H$110,MATCH(Sammanfattning!P$1,'REACH Bilaga XIV_update'!$A$4:$H$4,0),FALSE)),IFERROR(VLOOKUP($A548,' REACH Bilaga 59_update'!$D$5:$F$210,MATCH(Sammanfattning!P$1,' REACH Bilaga 59_update'!$D$4:$F$4,0),FALSE),VLOOKUP($A548,'REACH Bilaga XIV_update'!$D$4:$H$110,MATCH(Sammanfattning!P$1,'REACH Bilaga XIV_update'!$D$4:$H$4,0),FALSE))),IFERROR(VLOOKUP($C548,' REACH Bilaga 59_update'!$C$5:$F$210,MATCH(Sammanfattning!P$1,' REACH Bilaga 59_update'!$C$4:$F$4,0),FALSE),VLOOKUP($C548,'REACH Bilaga XIV_update'!$C$4:$H$110,MATCH(Sammanfattning!P$1,'REACH Bilaga XIV_update'!$C$4:$H$4,0),FALSE)))</f>
        <v>Toxic for reproduction (Article 57c)</v>
      </c>
      <c r="Q548" s="76" t="str">
        <f>IF($C548="-",IF($A548="-",IF(VLOOKUP($D548,'REACH Bilaga XIV_update'!$A$5:$I$110,9,FALSE)="",NA(),VLOOKUP($D548,'REACH Bilaga XIV_update'!$A$5:$I$110,9,FALSE)),IF(VLOOKUP($A548,'REACH Bilaga XIV_update'!$D$5:$I$110,6,FALSE)="",NA(),VLOOKUP($A548,'REACH Bilaga XIV_update'!$D$5:$I$110,6,FALSE))),IF(VLOOKUP($C548,'REACH Bilaga XIV_update'!$C$5:$I$110,7,FALSE)="",NA(),VLOOKUP($C548,'REACH Bilaga XIV_update'!$C$5:$I$110,7,FALSE)))</f>
        <v>H272
H360Df
H302
H335
H318</v>
      </c>
      <c r="R548" s="76" t="e">
        <f>IF($C548="-",IF($A548="-",IF(VLOOKUP($D548,CoRAP_update!$A$5:$O$376,15,FALSE)="",NA(),VLOOKUP($D548,CoRAP_update!$A$5:$O$376,15,FALSE)),IF(VLOOKUP($A548,CoRAP_update!$D$5:$O$376,12,FALSE)="",NA(),VLOOKUP($A548,CoRAP_update!$D$5:$O$376,12,FALSE))),IF(VLOOKUP($C548,CoRAP_update!$C$5:$O$376,13,FALSE)="",NA(),VLOOKUP($C548,CoRAP_update!$C$5:$O$376,13,FALSE)))</f>
        <v>#N/A</v>
      </c>
      <c r="S548" s="144" t="e">
        <f>IF($C548="-",IF($A548="-",VLOOKUP($D548,CoRAP_update!$A$5:$J$376,MATCH(Sammanfattning!S$1,CoRAP_update!$A$4:$J$4,0),FALSE),VLOOKUP($A548,CoRAP_update!$D$5:$J$376,MATCH(Sammanfattning!S$1,CoRAP_update!$D$4:$J$4,0),FALSE)),VLOOKUP($C548,CoRAP_update!$C$5:$J$376,MATCH(Sammanfattning!S$1,CoRAP_update!$C$4:$J$4,0),FALSE))</f>
        <v>#N/A</v>
      </c>
      <c r="T548" s="76" t="e">
        <f>IF($A548="-",VLOOKUP($D548,EDC_update!$C$2:$F$450,4,FALSE),VLOOKUP($A548,EDC_update!$B$2:$F$450,5,FALSE))</f>
        <v>#N/A</v>
      </c>
      <c r="V548" s="78">
        <f>IF(IFERROR(SEARCH("PBT",P548),99)=99,IF(IFERROR(SEARCH("suspected PBT",S548),99)=99,IF(IFERROR(SEARCH("concluded to be PBT",K548),99)=99,IF(IFERROR(SEARCH("PBT",S548),99)=99,IF(IFERROR(SEARCH("PBT cand",L548),99)=99,IF(IFERROR(SEARCH("PBT",L548),99)=99,IF(IFERROR(SEARCH("persistent, bioackumulative and toxic properties",K548),99)=99,0,Scoring!$E$3),Scoring!$E$3),Scoring!$E$7),Scoring!$E$3),Scoring!$E$5),Scoring!$E$6),Scoring!$E$3)</f>
        <v>0</v>
      </c>
      <c r="W548" s="78">
        <f>IF(IFERROR(SEARCH("vPvB",P548),99)=99,IF(IFERROR(SEARCH("suspected pbt/vPvB",S548),99)=99,IF(IFERROR(SEARCH("vPvB",S548),99)=99,IF(IFERROR(SEARCH("concluded to be a vPvB",S548),99)=99,IF(IFERROR(SEARCH("identified as vPvB",K548),99)=99,IF(IFERROR(SEARCH("concluded to be a vPvB",K548),99)=99,IF(IFERROR(SEARCH("concluded to be both pbt and vPvB",S548),99)=99,IF(IFERROR(SEARCH("concluded to be both pbt and vPvB",K548),99)=99,0,Scoring!$E$5),Scoring!$E$5),Scoring!$E$5),Scoring!$E$5),Scoring!$E$5),Scoring!$E$4),Scoring!$E$6),Scoring!$E$4)</f>
        <v>0</v>
      </c>
      <c r="X548" s="78">
        <f>IF(IFERROR(SEARCH("H410",N548),99)=99,IF(IFERROR(SEARCH("H410",O548),99)=99,IF(IFERROR(SEARCH("H410",Q548),99)=99,IF(IFERROR(SEARCH("H410",M548),99)=99,IF(IFERROR(SEARCH("H410",R548),99)=99,IF(IFERROR(SEARCH("H411",N548),99)=99,IF(IFERROR(SEARCH("H411",O548),99)=99,IF(IFERROR(SEARCH("H411",Q548),99)=99,IF(IFERROR(SEARCH("H411",M548),99)=99,IF(IFERROR(SEARCH("H411",R548),99)=99,IF(IFERROR(SEARCH("H413",N548),99)=99,IF(IFERROR(SEARCH("H413",O548),99)=99,IF(IFERROR(SEARCH("H413",Q548),99)=99,IF(IFERROR(SEARCH("H413",M548),99)=99,IF(IFERROR(SEARCH("H413",R548),99)=99,IF(IFERROR(SEARCH("H412",N548),99)=99,IF(IFERROR(SEARCH("H412",O548),99)=99,IF(IFERROR(SEARCH("H412",Q548),99)=99,IF(IFERROR(SEARCH("H412",M548),99)=99,IF(IFERROR(SEARCH("H412",R548),99)=99,0,Scoring!$E$2),Scoring!$E$2),Scoring!$E$2),Scoring!$E$2),Scoring!$E$2),Scoring!$E$2),Scoring!$E$2),Scoring!$E$2),Scoring!$E$2),Scoring!$E$2),Scoring!$E$2),Scoring!$E$2),Scoring!$E$2),Scoring!$E$2),Scoring!$E$2),Scoring!$E$2),Scoring!$E$2),Scoring!$E$2),Scoring!$E$2),Scoring!$E$2)</f>
        <v>0</v>
      </c>
      <c r="Y548" s="78">
        <f>IF(IFERROR(SEARCH("CMR",K548),99)=99,IF(IFERROR(SEARCH("Suspected CMR",S548),99)=99,IF(IFERROR(SEARCH("CMR",S548),99)=99,0,Scoring!$E$8),Scoring!$E$9),Scoring!$E$8)</f>
        <v>3</v>
      </c>
      <c r="Z548" s="78">
        <f>IF(IFERROR(SEARCH("H350",N548),99)=99,IF(IFERROR(SEARCH("H350",O548),99)=99,IF(IFERROR(SEARCH("H350",Q548),99)=99,IF(IFERROR(SEARCH("H350",M548),99)=99,IF(IFERROR(SEARCH("H350",R548),99)=99,IF(IFERROR(SEARCH("H351",N548),99)=99,IF(IFERROR(SEARCH("H351",O548),99)=99,IF(IFERROR(SEARCH("H351",Q548),99)=99,IF(IFERROR(SEARCH("H351",M548),99)=99,IF(IFERROR(SEARCH("H351",R548),99)=99,IF(IFERROR(SEARCH("carcinogenic",P548),99)=99,IF(IFERROR(SEARCH("suspected carcinogenic",S548),99)=99,0,Scoring!$E$12),Scoring!$E$11),Scoring!$E$10),Scoring!$E$10),Scoring!$E$10),Scoring!$E$10),Scoring!$E$10),Scoring!$E$10),Scoring!$E$10),Scoring!$E$10),Scoring!$E$10),Scoring!$E$10)</f>
        <v>0</v>
      </c>
      <c r="AA548" s="78">
        <f>IF(IFERROR(SEARCH("H340",N548),99)=99,IF(IFERROR(SEARCH("H340",O548),99)=99,IF(IFERROR(SEARCH("H340",Q548),99)=99,IF(IFERROR(SEARCH("H340",M548),99)=99,IF(IFERROR(SEARCH("H340",R548),99)=99,IF(IFERROR(SEARCH("H341",N548),99)=99,IF(IFERROR(SEARCH("H341",O548),99)=99,IF(IFERROR(SEARCH("H341",Q548),99)=99,IF(IFERROR(SEARCH("H341",M548),99)=99,IF(IFERROR(SEARCH("H341",R548),99)=99,IF(IFERROR(SEARCH("mutagenic",P548),99)=99,IF(IFERROR(SEARCH("suspected mutagenic",S548),99)=99,0,Scoring!$E$15),Scoring!$E$14),Scoring!$E$13),Scoring!$E$13),Scoring!$E$13),Scoring!$E$13),Scoring!$E$13),Scoring!$E$13),Scoring!$E$13),Scoring!$E$13),Scoring!$E$13),Scoring!$E$13)</f>
        <v>0</v>
      </c>
      <c r="AB548" s="78">
        <f>IF(IFERROR(SEARCH("H360",N548),99)=99,IF(IFERROR(SEARCH("H360",O548),99)=99,IF(IFERROR(SEARCH("H360",Q548),99)=99,IF(IFERROR(SEARCH("H360",M548),99)=99,IF(IFERROR(SEARCH("H360",R548),99)=99,IF(IFERROR(SEARCH("H361",N548),99)=99,IF(IFERROR(SEARCH("H361",O548),99)=99,IF(IFERROR(SEARCH("H361",Q548),99)=99,IF(IFERROR(SEARCH("H361",M548),99)=99,IF(IFERROR(SEARCH("H361",R548),99)=99,IF(IFERROR(SEARCH("reproduction",P548),99)=99,IF(IFERROR(SEARCH("suspected reprotoxic",S548),99)=99,IF(IFERROR(SEARCH("reprotoxic",S548),99)=99,IF(IFERROR(SEARCH("reprotoxic",K548),99)=99,0,Scoring!$E$18),Scoring!$E$18),Scoring!$E$19),Scoring!$E$17),Scoring!$E$16),Scoring!$E$16),Scoring!$E$16),Scoring!$E$16),Scoring!$E$16),Scoring!$E$16),Scoring!$E$16),Scoring!$E$16),Scoring!$E$16),Scoring!$E$16)</f>
        <v>1</v>
      </c>
      <c r="AC548" s="78">
        <f>IF(IFERROR(SEARCH("57f",L548),99)=99,IF(IFERROR(SEARCH("57(f)",P548),99)=99,0,Scoring!$E$20),Scoring!$E$20)</f>
        <v>0</v>
      </c>
      <c r="AD548" s="78">
        <f>IF(IFERROR(SEARCH("CAT1",T548),99)=99,IF(IFERROR(SEARCH("CAT2",T548),99)=99,IF(IFERROR(SEARCH("CAT3",T548),99)=99,IF(IFERROR(SEARCH("concluded to be endocrine",K548),99)=99,IF(IFERROR(SEARCH("categorised as endocrine",K548),99)=99,IF(IFERROR(SEARCH("endocrine disrupting",P548),99)=99,IF(IFERROR(SEARCH("endocrine disrupting",K548),99)=99,IF(IFERROR(SEARCH("suspected endocrine",S548),99)=99,IF(IFERROR(SEARCH("potential endocrine",S548),99)=99,0,Scoring!$E$25),Scoring!$E$25),Scoring!$E$24),Scoring!$E$24),Scoring!$E$24),Scoring!$E$24),Scoring!$E$23),Scoring!$E$22),Scoring!$E$21)</f>
        <v>0</v>
      </c>
      <c r="AE548" s="78">
        <f>IF(IFERROR(SEARCH("suspected sensitiser",S548),99)=99,IF(IFERROR(SEARCH("sensitiser",S548),99)=99,IF(IFERROR(SEARCH("other hazard based concern",S548),99)=99,0,Scoring!$E$28),Scoring!$E$26),Scoring!$E$27)</f>
        <v>0</v>
      </c>
      <c r="AF548" s="78">
        <f>IF(IFERROR(M548,1)=1,IF(IFERROR(N548,1)=1,IF(IFERROR(O548,1)=1,IF(IFERROR(Q548,1)=1,IF(IFERROR(R548,1)=1,IF(IFERROR(T548,1)=1,IF(IFERROR(K548,1)=1,IF(IFERROR(P548,1)=1,IF(IFERROR(S548,1)=1,Scoring!$E$29,0),0),0),0),0),0),0),0),0)</f>
        <v>0</v>
      </c>
      <c r="AG548" s="78">
        <f t="shared" si="47"/>
        <v>3</v>
      </c>
      <c r="AI548" s="93"/>
      <c r="AJ548" s="94"/>
      <c r="AK548" s="76"/>
      <c r="AL548" s="75"/>
      <c r="AN548" s="79"/>
      <c r="AO548" s="79"/>
      <c r="AP548" s="79"/>
      <c r="AQ548" s="79"/>
      <c r="AR548" s="79"/>
      <c r="AS548" s="78"/>
      <c r="AU548" s="79">
        <f>IF(IFERROR(F548,99)=99,IF(IFERROR(G548,99)=99,IF(IFERROR(H548,99)=99,IF(IFERROR(I548,99)=99,IF(IFERROR(E548,99)=99,IF(IFERROR(J548,99)=99,0,Scoring!$B$7),Scoring!$B$3),Scoring!$B$2),Scoring!$B$6),Scoring!$B$5),Scoring!$B$4)</f>
        <v>1</v>
      </c>
      <c r="AV548" s="78">
        <f t="shared" si="48"/>
        <v>3</v>
      </c>
      <c r="AW548" s="78"/>
      <c r="AX548" s="66"/>
      <c r="AY548" s="78"/>
      <c r="AZ548" s="76"/>
      <c r="BA548" s="76"/>
      <c r="BB548" s="76"/>
    </row>
    <row r="549" spans="1:54" x14ac:dyDescent="0.25">
      <c r="A549" s="77" t="s">
        <v>7487</v>
      </c>
      <c r="B549" s="76" t="str">
        <f t="shared" si="49"/>
        <v>240-221-1</v>
      </c>
      <c r="C549" s="77" t="s">
        <v>885</v>
      </c>
      <c r="D549" s="77" t="s">
        <v>886</v>
      </c>
      <c r="E549" s="76" t="str">
        <f>IF(C549="-",IF(A549="-",VLOOKUP(D549,'sin-list 180320_update'!$C$2:$C$835,1,FALSE),VLOOKUP(A549,'sin-list 180320_update'!$A$2:$A$835,1,FALSE)),VLOOKUP(C549,'sin-list 180320_update'!$B$2:$B$835,1,FALSE))</f>
        <v>240-221-1</v>
      </c>
      <c r="F549" s="76" t="e">
        <f>IF($C549="-",IF($A549="-",VLOOKUP($D549,'REACH Bilaga XVII_update'!$A$5:$A$131,1,FALSE),VLOOKUP($A549,'REACH Bilaga XVII_update'!$C$5:$C$131,1,FALSE)),VLOOKUP($C549,'REACH Bilaga XVII_update'!$B$5:$B$131,1,FALSE))</f>
        <v>#N/A</v>
      </c>
      <c r="G549" s="76" t="e">
        <f>IF($C549="-",IF($A549="-",VLOOKUP($D549,' REACH Bilaga 59_update'!$A$5:$A$210,1,FALSE),VLOOKUP($A549,' REACH Bilaga 59_update'!$D$5:$D$210,1,FALSE)),VLOOKUP($C549,' REACH Bilaga 59_update'!$C$5:$C$210,1,FALSE))</f>
        <v>#N/A</v>
      </c>
      <c r="H549" s="76" t="e">
        <f>IF($C549="-",IF($A549="-",VLOOKUP($D549,'REACH Bilaga XIV_update'!$A$5:$A$110,1,FALSE),VLOOKUP($A549,'REACH Bilaga XIV_update'!$D$5:$D$110,1,FALSE)),VLOOKUP($C549,'REACH Bilaga XIV_update'!$C$5:$C$110,1,FALSE))</f>
        <v>#N/A</v>
      </c>
      <c r="I549" s="76" t="e">
        <f>IF($C549="-",IF($A549="-",VLOOKUP($D549,CoRAP_update!$A$5:$A$376,1,FALSE),VLOOKUP($A549,CoRAP_update!$D$5:$D$376,1,FALSE)),VLOOKUP($C549,CoRAP_update!$C$5:$C$376,1,FALSE))</f>
        <v>#N/A</v>
      </c>
      <c r="J549" s="76" t="e">
        <f>IF($C549="-",IF($A549="-",VLOOKUP($D549,EDC_update!$C$2:$C$450,1,FALSE),VLOOKUP($A549,EDC_update!$B$2:$B$450,1,FALSE)),VLOOKUP($C549,EDC_update!$L$2:$L$450,1,FALSE))</f>
        <v>#N/A</v>
      </c>
      <c r="K549" s="76" t="str">
        <f>IF($C549="-",IF($A549="-",IF(VLOOKUP($D549,'sin-list 180320_update'!$C$2:$S$835,3,FALSE)="",NA(),VLOOKUP($D549,'sin-list 180320_update'!$C$2:$S$835,3,FALSE)),IF(VLOOKUP($A549,'sin-list 180320_update'!$A$2:$S$835,5,FALSE)="",NA(),VLOOKUP($A549,'sin-list 180320_update'!$A$2:$S$835,5,FALSE))),IF(VLOOKUP($C549,'sin-list 180320_update'!$B$2:$S$835,4,FALSE)="",NA(),VLOOKUP($C549,'sin-list 180320_update'!$B$2:$S$835,4,FALSE)))</f>
        <v>Classified CMR according to Annex VI of Regulation 1272/2008</v>
      </c>
      <c r="L549" s="76" t="str">
        <f>IF($C549="-",IF($A549="-",VLOOKUP($D549,'sin-list 180320_update'!$C$2:$S$835,6,FALSE),VLOOKUP($A549,'sin-list 180320_update'!$A$2:$S$835,8,FALSE)),VLOOKUP($C549,'sin-list 180320_update'!$B$2:$S$835,7,FALSE))</f>
        <v>Carc. 1B</v>
      </c>
      <c r="M549" s="76" t="str">
        <f>IF($C549="-",IF($A549="-",IF(VLOOKUP($D549,'sin-list 180320_update'!$C$2:$S$835,8,FALSE)="",NA(),VLOOKUP($D549,'sin-list 180320_update'!$C$2:$S$835,8,FALSE)),IF(VLOOKUP($A549,'sin-list 180320_update'!$A$2:$S$835,10,FALSE)="",NA(),VLOOKUP($A549,'sin-list 180320_update'!$A$2:$S$835,10,FALSE))),IF(VLOOKUP($C549,'sin-list 180320_update'!$B$2:$S$835,9,FALSE)="",NA(),VLOOKUP($C549,'sin-list 180320_update'!$B$2:$S$835,9,FALSE)))</f>
        <v>H350</v>
      </c>
      <c r="N549" s="76" t="e">
        <f>IF($C549="-",IF($A549="-",IF(VLOOKUP($D549,'REACH Bilaga XVII_update'!$A$5:$E$131,4,FALSE)="",NA(),VLOOKUP($D549,'REACH Bilaga XVII_update'!$A$5:$E$131,4,FALSE)),IF(VLOOKUP($A549,'REACH Bilaga XVII_update'!$C$5:$D$131,2,FALSE)="",NA(),VLOOKUP($A549,'REACH Bilaga XVII_update'!$C$5:$D$131,2,FALSE))),IF(VLOOKUP($C549,'REACH Bilaga XVII_update'!$B$5:$D$131,3,FALSE)="",NA(),VLOOKUP($C549,'REACH Bilaga XVII_update'!$B$5:$D$131,3,FALSE)))</f>
        <v>#N/A</v>
      </c>
      <c r="O549" s="76" t="e">
        <f>IF($C549="-",IF($A549="-",IF(VLOOKUP($D549,' REACH Bilaga 59_update'!$A$5:$E$210,5,FALSE)="",NA(),VLOOKUP($D549,' REACH Bilaga 59_update'!$A$5:$E$210,5,FALSE)),IF(VLOOKUP($A549,' REACH Bilaga 59_update'!$D$5:$E$210,2,FALSE)="",NA(),VLOOKUP($A549,' REACH Bilaga 59_update'!$D$5:$E$210,2,FALSE))),IF(VLOOKUP($C549,' REACH Bilaga 59_update'!$C$5:$E$210,3,FALSE)="",NA(),VLOOKUP($C549,' REACH Bilaga 59_update'!$C$5:$E$210,3,FALSE)))</f>
        <v>#N/A</v>
      </c>
      <c r="P549" s="76" t="e">
        <f>IF(C549="-",IF(A549="-",IFERROR(VLOOKUP($D549,' REACH Bilaga 59_update'!$A$5:$F$210,MATCH(Sammanfattning!P$1,' REACH Bilaga 59_update'!$A$4:$F$4,0),FALSE),VLOOKUP($D549,'REACH Bilaga XIV_update'!$A$4:$H$110,MATCH(Sammanfattning!P$1,'REACH Bilaga XIV_update'!$A$4:$H$4,0),FALSE)),IFERROR(VLOOKUP($A549,' REACH Bilaga 59_update'!$D$5:$F$210,MATCH(Sammanfattning!P$1,' REACH Bilaga 59_update'!$D$4:$F$4,0),FALSE),VLOOKUP($A549,'REACH Bilaga XIV_update'!$D$4:$H$110,MATCH(Sammanfattning!P$1,'REACH Bilaga XIV_update'!$D$4:$H$4,0),FALSE))),IFERROR(VLOOKUP($C549,' REACH Bilaga 59_update'!$C$5:$F$210,MATCH(Sammanfattning!P$1,' REACH Bilaga 59_update'!$C$4:$F$4,0),FALSE),VLOOKUP($C549,'REACH Bilaga XIV_update'!$C$4:$H$110,MATCH(Sammanfattning!P$1,'REACH Bilaga XIV_update'!$C$4:$H$4,0),FALSE)))</f>
        <v>#N/A</v>
      </c>
      <c r="Q549" s="76" t="e">
        <f>IF($C549="-",IF($A549="-",IF(VLOOKUP($D549,'REACH Bilaga XIV_update'!$A$5:$I$110,9,FALSE)="",NA(),VLOOKUP($D549,'REACH Bilaga XIV_update'!$A$5:$I$110,9,FALSE)),IF(VLOOKUP($A549,'REACH Bilaga XIV_update'!$D$5:$I$110,6,FALSE)="",NA(),VLOOKUP($A549,'REACH Bilaga XIV_update'!$D$5:$I$110,6,FALSE))),IF(VLOOKUP($C549,'REACH Bilaga XIV_update'!$C$5:$I$110,7,FALSE)="",NA(),VLOOKUP($C549,'REACH Bilaga XIV_update'!$C$5:$I$110,7,FALSE)))</f>
        <v>#N/A</v>
      </c>
      <c r="R549" s="76" t="e">
        <f>IF($C549="-",IF($A549="-",IF(VLOOKUP($D549,CoRAP_update!$A$5:$O$376,15,FALSE)="",NA(),VLOOKUP($D549,CoRAP_update!$A$5:$O$376,15,FALSE)),IF(VLOOKUP($A549,CoRAP_update!$D$5:$O$376,12,FALSE)="",NA(),VLOOKUP($A549,CoRAP_update!$D$5:$O$376,12,FALSE))),IF(VLOOKUP($C549,CoRAP_update!$C$5:$O$376,13,FALSE)="",NA(),VLOOKUP($C549,CoRAP_update!$C$5:$O$376,13,FALSE)))</f>
        <v>#N/A</v>
      </c>
      <c r="S549" s="144" t="e">
        <f>IF($C549="-",IF($A549="-",VLOOKUP($D549,CoRAP_update!$A$5:$J$376,MATCH(Sammanfattning!S$1,CoRAP_update!$A$4:$J$4,0),FALSE),VLOOKUP($A549,CoRAP_update!$D$5:$J$376,MATCH(Sammanfattning!S$1,CoRAP_update!$D$4:$J$4,0),FALSE)),VLOOKUP($C549,CoRAP_update!$C$5:$J$376,MATCH(Sammanfattning!S$1,CoRAP_update!$C$4:$J$4,0),FALSE))</f>
        <v>#N/A</v>
      </c>
      <c r="T549" s="76" t="e">
        <f>IF($A549="-",VLOOKUP($D549,EDC_update!$C$2:$F$450,4,FALSE),VLOOKUP($A549,EDC_update!$B$2:$F$450,5,FALSE))</f>
        <v>#N/A</v>
      </c>
      <c r="V549" s="78">
        <f>IF(IFERROR(SEARCH("PBT",P549),99)=99,IF(IFERROR(SEARCH("suspected PBT",S549),99)=99,IF(IFERROR(SEARCH("concluded to be PBT",K549),99)=99,IF(IFERROR(SEARCH("PBT",S549),99)=99,IF(IFERROR(SEARCH("PBT cand",L549),99)=99,IF(IFERROR(SEARCH("PBT",L549),99)=99,IF(IFERROR(SEARCH("persistent, bioackumulative and toxic properties",K549),99)=99,0,Scoring!$E$3),Scoring!$E$3),Scoring!$E$7),Scoring!$E$3),Scoring!$E$5),Scoring!$E$6),Scoring!$E$3)</f>
        <v>0</v>
      </c>
      <c r="W549" s="78">
        <f>IF(IFERROR(SEARCH("vPvB",P549),99)=99,IF(IFERROR(SEARCH("suspected pbt/vPvB",S549),99)=99,IF(IFERROR(SEARCH("vPvB",S549),99)=99,IF(IFERROR(SEARCH("concluded to be a vPvB",S549),99)=99,IF(IFERROR(SEARCH("identified as vPvB",K549),99)=99,IF(IFERROR(SEARCH("concluded to be a vPvB",K549),99)=99,IF(IFERROR(SEARCH("concluded to be both pbt and vPvB",S549),99)=99,IF(IFERROR(SEARCH("concluded to be both pbt and vPvB",K549),99)=99,0,Scoring!$E$5),Scoring!$E$5),Scoring!$E$5),Scoring!$E$5),Scoring!$E$5),Scoring!$E$4),Scoring!$E$6),Scoring!$E$4)</f>
        <v>0</v>
      </c>
      <c r="X549" s="78">
        <f>IF(IFERROR(SEARCH("H410",N549),99)=99,IF(IFERROR(SEARCH("H410",O549),99)=99,IF(IFERROR(SEARCH("H410",Q549),99)=99,IF(IFERROR(SEARCH("H410",M549),99)=99,IF(IFERROR(SEARCH("H410",R549),99)=99,IF(IFERROR(SEARCH("H411",N549),99)=99,IF(IFERROR(SEARCH("H411",O549),99)=99,IF(IFERROR(SEARCH("H411",Q549),99)=99,IF(IFERROR(SEARCH("H411",M549),99)=99,IF(IFERROR(SEARCH("H411",R549),99)=99,IF(IFERROR(SEARCH("H413",N549),99)=99,IF(IFERROR(SEARCH("H413",O549),99)=99,IF(IFERROR(SEARCH("H413",Q549),99)=99,IF(IFERROR(SEARCH("H413",M549),99)=99,IF(IFERROR(SEARCH("H413",R549),99)=99,IF(IFERROR(SEARCH("H412",N549),99)=99,IF(IFERROR(SEARCH("H412",O549),99)=99,IF(IFERROR(SEARCH("H412",Q549),99)=99,IF(IFERROR(SEARCH("H412",M549),99)=99,IF(IFERROR(SEARCH("H412",R549),99)=99,0,Scoring!$E$2),Scoring!$E$2),Scoring!$E$2),Scoring!$E$2),Scoring!$E$2),Scoring!$E$2),Scoring!$E$2),Scoring!$E$2),Scoring!$E$2),Scoring!$E$2),Scoring!$E$2),Scoring!$E$2),Scoring!$E$2),Scoring!$E$2),Scoring!$E$2),Scoring!$E$2),Scoring!$E$2),Scoring!$E$2),Scoring!$E$2),Scoring!$E$2)</f>
        <v>0</v>
      </c>
      <c r="Y549" s="78">
        <f>IF(IFERROR(SEARCH("CMR",K549),99)=99,IF(IFERROR(SEARCH("Suspected CMR",S549),99)=99,IF(IFERROR(SEARCH("CMR",S549),99)=99,0,Scoring!$E$8),Scoring!$E$9),Scoring!$E$8)</f>
        <v>3</v>
      </c>
      <c r="Z549" s="78">
        <f>IF(IFERROR(SEARCH("H350",N549),99)=99,IF(IFERROR(SEARCH("H350",O549),99)=99,IF(IFERROR(SEARCH("H350",Q549),99)=99,IF(IFERROR(SEARCH("H350",M549),99)=99,IF(IFERROR(SEARCH("H350",R549),99)=99,IF(IFERROR(SEARCH("H351",N549),99)=99,IF(IFERROR(SEARCH("H351",O549),99)=99,IF(IFERROR(SEARCH("H351",Q549),99)=99,IF(IFERROR(SEARCH("H351",M549),99)=99,IF(IFERROR(SEARCH("H351",R549),99)=99,IF(IFERROR(SEARCH("carcinogenic",P549),99)=99,IF(IFERROR(SEARCH("suspected carcinogenic",S549),99)=99,0,Scoring!$E$12),Scoring!$E$11),Scoring!$E$10),Scoring!$E$10),Scoring!$E$10),Scoring!$E$10),Scoring!$E$10),Scoring!$E$10),Scoring!$E$10),Scoring!$E$10),Scoring!$E$10),Scoring!$E$10)</f>
        <v>1</v>
      </c>
      <c r="AA549" s="78">
        <f>IF(IFERROR(SEARCH("H340",N549),99)=99,IF(IFERROR(SEARCH("H340",O549),99)=99,IF(IFERROR(SEARCH("H340",Q549),99)=99,IF(IFERROR(SEARCH("H340",M549),99)=99,IF(IFERROR(SEARCH("H340",R549),99)=99,IF(IFERROR(SEARCH("H341",N549),99)=99,IF(IFERROR(SEARCH("H341",O549),99)=99,IF(IFERROR(SEARCH("H341",Q549),99)=99,IF(IFERROR(SEARCH("H341",M549),99)=99,IF(IFERROR(SEARCH("H341",R549),99)=99,IF(IFERROR(SEARCH("mutagenic",P549),99)=99,IF(IFERROR(SEARCH("suspected mutagenic",S549),99)=99,0,Scoring!$E$15),Scoring!$E$14),Scoring!$E$13),Scoring!$E$13),Scoring!$E$13),Scoring!$E$13),Scoring!$E$13),Scoring!$E$13),Scoring!$E$13),Scoring!$E$13),Scoring!$E$13),Scoring!$E$13)</f>
        <v>0</v>
      </c>
      <c r="AB549" s="78">
        <f>IF(IFERROR(SEARCH("H360",N549),99)=99,IF(IFERROR(SEARCH("H360",O549),99)=99,IF(IFERROR(SEARCH("H360",Q549),99)=99,IF(IFERROR(SEARCH("H360",M549),99)=99,IF(IFERROR(SEARCH("H360",R549),99)=99,IF(IFERROR(SEARCH("H361",N549),99)=99,IF(IFERROR(SEARCH("H361",O549),99)=99,IF(IFERROR(SEARCH("H361",Q549),99)=99,IF(IFERROR(SEARCH("H361",M549),99)=99,IF(IFERROR(SEARCH("H361",R549),99)=99,IF(IFERROR(SEARCH("reproduction",P549),99)=99,IF(IFERROR(SEARCH("suspected reprotoxic",S549),99)=99,IF(IFERROR(SEARCH("reprotoxic",S549),99)=99,IF(IFERROR(SEARCH("reprotoxic",K549),99)=99,0,Scoring!$E$18),Scoring!$E$18),Scoring!$E$19),Scoring!$E$17),Scoring!$E$16),Scoring!$E$16),Scoring!$E$16),Scoring!$E$16),Scoring!$E$16),Scoring!$E$16),Scoring!$E$16),Scoring!$E$16),Scoring!$E$16),Scoring!$E$16)</f>
        <v>0</v>
      </c>
      <c r="AC549" s="78">
        <f>IF(IFERROR(SEARCH("57f",L549),99)=99,IF(IFERROR(SEARCH("57(f)",P549),99)=99,0,Scoring!$E$20),Scoring!$E$20)</f>
        <v>0</v>
      </c>
      <c r="AD549" s="78">
        <f>IF(IFERROR(SEARCH("CAT1",T549),99)=99,IF(IFERROR(SEARCH("CAT2",T549),99)=99,IF(IFERROR(SEARCH("CAT3",T549),99)=99,IF(IFERROR(SEARCH("concluded to be endocrine",K549),99)=99,IF(IFERROR(SEARCH("categorised as endocrine",K549),99)=99,IF(IFERROR(SEARCH("endocrine disrupting",P549),99)=99,IF(IFERROR(SEARCH("endocrine disrupting",K549),99)=99,IF(IFERROR(SEARCH("suspected endocrine",S549),99)=99,IF(IFERROR(SEARCH("potential endocrine",S549),99)=99,0,Scoring!$E$25),Scoring!$E$25),Scoring!$E$24),Scoring!$E$24),Scoring!$E$24),Scoring!$E$24),Scoring!$E$23),Scoring!$E$22),Scoring!$E$21)</f>
        <v>0</v>
      </c>
      <c r="AE549" s="78">
        <f>IF(IFERROR(SEARCH("suspected sensitiser",S549),99)=99,IF(IFERROR(SEARCH("sensitiser",S549),99)=99,IF(IFERROR(SEARCH("other hazard based concern",S549),99)=99,0,Scoring!$E$28),Scoring!$E$26),Scoring!$E$27)</f>
        <v>0</v>
      </c>
      <c r="AF549" s="78">
        <f>IF(IFERROR(M549,1)=1,IF(IFERROR(N549,1)=1,IF(IFERROR(O549,1)=1,IF(IFERROR(Q549,1)=1,IF(IFERROR(R549,1)=1,IF(IFERROR(T549,1)=1,IF(IFERROR(K549,1)=1,IF(IFERROR(P549,1)=1,IF(IFERROR(S549,1)=1,Scoring!$E$29,0),0),0),0),0),0),0),0),0)</f>
        <v>0</v>
      </c>
      <c r="AG549" s="78">
        <f t="shared" si="47"/>
        <v>3</v>
      </c>
      <c r="AI549" s="93"/>
      <c r="AJ549" s="94"/>
      <c r="AK549" s="76"/>
      <c r="AL549" s="75"/>
      <c r="AN549" s="79"/>
      <c r="AO549" s="79"/>
      <c r="AP549" s="79"/>
      <c r="AQ549" s="79"/>
      <c r="AR549" s="79"/>
      <c r="AS549" s="78"/>
      <c r="AU549" s="79">
        <f>IF(IFERROR(F549,99)=99,IF(IFERROR(G549,99)=99,IF(IFERROR(H549,99)=99,IF(IFERROR(I549,99)=99,IF(IFERROR(E549,99)=99,IF(IFERROR(J549,99)=99,0,Scoring!$B$7),Scoring!$B$3),Scoring!$B$2),Scoring!$B$6),Scoring!$B$5),Scoring!$B$4)</f>
        <v>0.3</v>
      </c>
      <c r="AV549" s="78">
        <f t="shared" si="48"/>
        <v>0.89999999999999991</v>
      </c>
      <c r="AW549" s="78"/>
      <c r="AX549" s="66"/>
      <c r="AY549" s="78"/>
      <c r="AZ549" s="76"/>
      <c r="BA549" s="76"/>
      <c r="BB549" s="76"/>
    </row>
    <row r="550" spans="1:54" x14ac:dyDescent="0.25">
      <c r="A550" s="77" t="s">
        <v>3347</v>
      </c>
      <c r="B550" s="76" t="str">
        <f t="shared" si="49"/>
        <v>246-672-0</v>
      </c>
      <c r="C550" s="77" t="s">
        <v>1023</v>
      </c>
      <c r="D550" s="77" t="s">
        <v>1024</v>
      </c>
      <c r="E550" s="76" t="str">
        <f>IF(C550="-",IF(A550="-",VLOOKUP(D550,'sin-list 180320_update'!$C$2:$C$835,1,FALSE),VLOOKUP(A550,'sin-list 180320_update'!$A$2:$A$835,1,FALSE)),VLOOKUP(C550,'sin-list 180320_update'!$B$2:$B$835,1,FALSE))</f>
        <v>246-672-0</v>
      </c>
      <c r="F550" s="76" t="str">
        <f>IF($C550="-",IF($A550="-",VLOOKUP($D550,'REACH Bilaga XVII_update'!$A$5:$A$131,1,FALSE),VLOOKUP($A550,'REACH Bilaga XVII_update'!$C$5:$C$131,1,FALSE)),VLOOKUP($C550,'REACH Bilaga XVII_update'!$B$5:$B$131,1,FALSE))</f>
        <v>246-672-0</v>
      </c>
      <c r="G550" s="76" t="e">
        <f>IF($C550="-",IF($A550="-",VLOOKUP($D550,' REACH Bilaga 59_update'!$A$5:$A$210,1,FALSE),VLOOKUP($A550,' REACH Bilaga 59_update'!$D$5:$D$210,1,FALSE)),VLOOKUP($C550,' REACH Bilaga 59_update'!$C$5:$C$210,1,FALSE))</f>
        <v>#N/A</v>
      </c>
      <c r="H550" s="76" t="e">
        <f>IF($C550="-",IF($A550="-",VLOOKUP($D550,'REACH Bilaga XIV_update'!$A$5:$A$110,1,FALSE),VLOOKUP($A550,'REACH Bilaga XIV_update'!$D$5:$D$110,1,FALSE)),VLOOKUP($C550,'REACH Bilaga XIV_update'!$C$5:$C$110,1,FALSE))</f>
        <v>#N/A</v>
      </c>
      <c r="I550" s="76" t="e">
        <f>IF($C550="-",IF($A550="-",VLOOKUP($D550,CoRAP_update!$A$5:$A$376,1,FALSE),VLOOKUP($A550,CoRAP_update!$D$5:$D$376,1,FALSE)),VLOOKUP($C550,CoRAP_update!$C$5:$C$376,1,FALSE))</f>
        <v>#N/A</v>
      </c>
      <c r="J550" s="76" t="e">
        <f>IF($C550="-",IF($A550="-",VLOOKUP($D550,EDC_update!$C$2:$C$450,1,FALSE),VLOOKUP($A550,EDC_update!$B$2:$B$450,1,FALSE)),VLOOKUP($C550,EDC_update!$L$2:$L$450,1,FALSE))</f>
        <v>#N/A</v>
      </c>
      <c r="K550" s="76" t="str">
        <f>IF($C550="-",IF($A550="-",IF(VLOOKUP($D550,'sin-list 180320_update'!$C$2:$S$835,3,FALSE)="",NA(),VLOOKUP($D550,'sin-list 180320_update'!$C$2:$S$835,3,FALSE)),IF(VLOOKUP($A550,'sin-list 180320_update'!$A$2:$S$835,5,FALSE)="",NA(),VLOOKUP($A550,'sin-list 180320_update'!$A$2:$S$835,5,FALSE))),IF(VLOOKUP($C550,'sin-list 180320_update'!$B$2:$S$835,4,FALSE)="",NA(),VLOOKUP($C550,'sin-list 180320_update'!$B$2:$S$835,4,FALSE)))</f>
        <v>Nonylphenol is an endocrine disruptor (cat 1) and is classified as possibly toxic for reproduction (R3), It is also persistent and bio-accumulative and it has been found in humans and the environment.</v>
      </c>
      <c r="L550" s="76" t="str">
        <f>IF($C550="-",IF($A550="-",VLOOKUP($D550,'sin-list 180320_update'!$C$2:$S$835,6,FALSE),VLOOKUP($A550,'sin-list 180320_update'!$A$2:$S$835,8,FALSE)),VLOOKUP($C550,'sin-list 180320_update'!$B$2:$S$835,7,FALSE))</f>
        <v>Acute Tox. 4 *; Skin Corr. 1B; Repr. 2; Aquatic Acute 1; Aquatic Chronic 1</v>
      </c>
      <c r="M550" s="76" t="str">
        <f>IF($C550="-",IF($A550="-",IF(VLOOKUP($D550,'sin-list 180320_update'!$C$2:$S$835,8,FALSE)="",NA(),VLOOKUP($D550,'sin-list 180320_update'!$C$2:$S$835,8,FALSE)),IF(VLOOKUP($A550,'sin-list 180320_update'!$A$2:$S$835,10,FALSE)="",NA(),VLOOKUP($A550,'sin-list 180320_update'!$A$2:$S$835,10,FALSE))),IF(VLOOKUP($C550,'sin-list 180320_update'!$B$2:$S$835,9,FALSE)="",NA(),VLOOKUP($C550,'sin-list 180320_update'!$B$2:$S$835,9,FALSE)))</f>
        <v>H302; H314; H361fd; H400; H410</v>
      </c>
      <c r="N550" s="76" t="str">
        <f>IF($C550="-",IF($A550="-",IF(VLOOKUP($D550,'REACH Bilaga XVII_update'!$A$5:$E$131,4,FALSE)="",NA(),VLOOKUP($D550,'REACH Bilaga XVII_update'!$A$5:$E$131,4,FALSE)),IF(VLOOKUP($A550,'REACH Bilaga XVII_update'!$C$5:$D$131,2,FALSE)="",NA(),VLOOKUP($A550,'REACH Bilaga XVII_update'!$C$5:$D$131,2,FALSE))),IF(VLOOKUP($C550,'REACH Bilaga XVII_update'!$B$5:$D$131,3,FALSE)="",NA(),VLOOKUP($C550,'REACH Bilaga XVII_update'!$B$5:$D$131,3,FALSE)))</f>
        <v>H361fd
H302
H314
H400
H410</v>
      </c>
      <c r="O550" s="76" t="e">
        <f>IF($C550="-",IF($A550="-",IF(VLOOKUP($D550,' REACH Bilaga 59_update'!$A$5:$E$210,5,FALSE)="",NA(),VLOOKUP($D550,' REACH Bilaga 59_update'!$A$5:$E$210,5,FALSE)),IF(VLOOKUP($A550,' REACH Bilaga 59_update'!$D$5:$E$210,2,FALSE)="",NA(),VLOOKUP($A550,' REACH Bilaga 59_update'!$D$5:$E$210,2,FALSE))),IF(VLOOKUP($C550,' REACH Bilaga 59_update'!$C$5:$E$210,3,FALSE)="",NA(),VLOOKUP($C550,' REACH Bilaga 59_update'!$C$5:$E$210,3,FALSE)))</f>
        <v>#N/A</v>
      </c>
      <c r="P550" s="76" t="e">
        <f>IF(C550="-",IF(A550="-",IFERROR(VLOOKUP($D550,' REACH Bilaga 59_update'!$A$5:$F$210,MATCH(Sammanfattning!P$1,' REACH Bilaga 59_update'!$A$4:$F$4,0),FALSE),VLOOKUP($D550,'REACH Bilaga XIV_update'!$A$4:$H$110,MATCH(Sammanfattning!P$1,'REACH Bilaga XIV_update'!$A$4:$H$4,0),FALSE)),IFERROR(VLOOKUP($A550,' REACH Bilaga 59_update'!$D$5:$F$210,MATCH(Sammanfattning!P$1,' REACH Bilaga 59_update'!$D$4:$F$4,0),FALSE),VLOOKUP($A550,'REACH Bilaga XIV_update'!$D$4:$H$110,MATCH(Sammanfattning!P$1,'REACH Bilaga XIV_update'!$D$4:$H$4,0),FALSE))),IFERROR(VLOOKUP($C550,' REACH Bilaga 59_update'!$C$5:$F$210,MATCH(Sammanfattning!P$1,' REACH Bilaga 59_update'!$C$4:$F$4,0),FALSE),VLOOKUP($C550,'REACH Bilaga XIV_update'!$C$4:$H$110,MATCH(Sammanfattning!P$1,'REACH Bilaga XIV_update'!$C$4:$H$4,0),FALSE)))</f>
        <v>#N/A</v>
      </c>
      <c r="Q550" s="76" t="e">
        <f>IF($C550="-",IF($A550="-",IF(VLOOKUP($D550,'REACH Bilaga XIV_update'!$A$5:$I$110,9,FALSE)="",NA(),VLOOKUP($D550,'REACH Bilaga XIV_update'!$A$5:$I$110,9,FALSE)),IF(VLOOKUP($A550,'REACH Bilaga XIV_update'!$D$5:$I$110,6,FALSE)="",NA(),VLOOKUP($A550,'REACH Bilaga XIV_update'!$D$5:$I$110,6,FALSE))),IF(VLOOKUP($C550,'REACH Bilaga XIV_update'!$C$5:$I$110,7,FALSE)="",NA(),VLOOKUP($C550,'REACH Bilaga XIV_update'!$C$5:$I$110,7,FALSE)))</f>
        <v>#N/A</v>
      </c>
      <c r="R550" s="76" t="e">
        <f>IF($C550="-",IF($A550="-",IF(VLOOKUP($D550,CoRAP_update!$A$5:$O$376,15,FALSE)="",NA(),VLOOKUP($D550,CoRAP_update!$A$5:$O$376,15,FALSE)),IF(VLOOKUP($A550,CoRAP_update!$D$5:$O$376,12,FALSE)="",NA(),VLOOKUP($A550,CoRAP_update!$D$5:$O$376,12,FALSE))),IF(VLOOKUP($C550,CoRAP_update!$C$5:$O$376,13,FALSE)="",NA(),VLOOKUP($C550,CoRAP_update!$C$5:$O$376,13,FALSE)))</f>
        <v>#N/A</v>
      </c>
      <c r="S550" s="144" t="e">
        <f>IF($C550="-",IF($A550="-",VLOOKUP($D550,CoRAP_update!$A$5:$J$376,MATCH(Sammanfattning!S$1,CoRAP_update!$A$4:$J$4,0),FALSE),VLOOKUP($A550,CoRAP_update!$D$5:$J$376,MATCH(Sammanfattning!S$1,CoRAP_update!$D$4:$J$4,0),FALSE)),VLOOKUP($C550,CoRAP_update!$C$5:$J$376,MATCH(Sammanfattning!S$1,CoRAP_update!$C$4:$J$4,0),FALSE))</f>
        <v>#N/A</v>
      </c>
      <c r="T550" s="76" t="str">
        <f>IF($A550="-",VLOOKUP($D550,EDC_update!$C$2:$F$450,4,FALSE),VLOOKUP($A550,EDC_update!$B$2:$F$450,5,FALSE))</f>
        <v>CAT1</v>
      </c>
      <c r="V550" s="78">
        <f>IF(IFERROR(SEARCH("PBT",P550),99)=99,IF(IFERROR(SEARCH("suspected PBT",S550),99)=99,IF(IFERROR(SEARCH("concluded to be PBT",K550),99)=99,IF(IFERROR(SEARCH("PBT",S550),99)=99,IF(IFERROR(SEARCH("PBT cand",L550),99)=99,IF(IFERROR(SEARCH("PBT",L550),99)=99,IF(IFERROR(SEARCH("persistent, bioackumulative and toxic properties",K550),99)=99,0,Scoring!$E$3),Scoring!$E$3),Scoring!$E$7),Scoring!$E$3),Scoring!$E$5),Scoring!$E$6),Scoring!$E$3)</f>
        <v>0</v>
      </c>
      <c r="W550" s="78">
        <f>IF(IFERROR(SEARCH("vPvB",P550),99)=99,IF(IFERROR(SEARCH("suspected pbt/vPvB",S550),99)=99,IF(IFERROR(SEARCH("vPvB",S550),99)=99,IF(IFERROR(SEARCH("concluded to be a vPvB",S550),99)=99,IF(IFERROR(SEARCH("identified as vPvB",K550),99)=99,IF(IFERROR(SEARCH("concluded to be a vPvB",K550),99)=99,IF(IFERROR(SEARCH("concluded to be both pbt and vPvB",S550),99)=99,IF(IFERROR(SEARCH("concluded to be both pbt and vPvB",K550),99)=99,0,Scoring!$E$5),Scoring!$E$5),Scoring!$E$5),Scoring!$E$5),Scoring!$E$5),Scoring!$E$4),Scoring!$E$6),Scoring!$E$4)</f>
        <v>0</v>
      </c>
      <c r="X550" s="78">
        <f>IF(IFERROR(SEARCH("H410",N550),99)=99,IF(IFERROR(SEARCH("H410",O550),99)=99,IF(IFERROR(SEARCH("H410",Q550),99)=99,IF(IFERROR(SEARCH("H410",M550),99)=99,IF(IFERROR(SEARCH("H410",R550),99)=99,IF(IFERROR(SEARCH("H411",N550),99)=99,IF(IFERROR(SEARCH("H411",O550),99)=99,IF(IFERROR(SEARCH("H411",Q550),99)=99,IF(IFERROR(SEARCH("H411",M550),99)=99,IF(IFERROR(SEARCH("H411",R550),99)=99,IF(IFERROR(SEARCH("H413",N550),99)=99,IF(IFERROR(SEARCH("H413",O550),99)=99,IF(IFERROR(SEARCH("H413",Q550),99)=99,IF(IFERROR(SEARCH("H413",M550),99)=99,IF(IFERROR(SEARCH("H413",R550),99)=99,IF(IFERROR(SEARCH("H412",N550),99)=99,IF(IFERROR(SEARCH("H412",O550),99)=99,IF(IFERROR(SEARCH("H412",Q550),99)=99,IF(IFERROR(SEARCH("H412",M550),99)=99,IF(IFERROR(SEARCH("H412",R550),99)=99,0,Scoring!$E$2),Scoring!$E$2),Scoring!$E$2),Scoring!$E$2),Scoring!$E$2),Scoring!$E$2),Scoring!$E$2),Scoring!$E$2),Scoring!$E$2),Scoring!$E$2),Scoring!$E$2),Scoring!$E$2),Scoring!$E$2),Scoring!$E$2),Scoring!$E$2),Scoring!$E$2),Scoring!$E$2),Scoring!$E$2),Scoring!$E$2),Scoring!$E$2)</f>
        <v>1</v>
      </c>
      <c r="Y550" s="78">
        <f>IF(IFERROR(SEARCH("CMR",K550),99)=99,IF(IFERROR(SEARCH("Suspected CMR",S550),99)=99,IF(IFERROR(SEARCH("CMR",S550),99)=99,0,Scoring!$E$8),Scoring!$E$9),Scoring!$E$8)</f>
        <v>0</v>
      </c>
      <c r="Z550" s="78">
        <f>IF(IFERROR(SEARCH("H350",N550),99)=99,IF(IFERROR(SEARCH("H350",O550),99)=99,IF(IFERROR(SEARCH("H350",Q550),99)=99,IF(IFERROR(SEARCH("H350",M550),99)=99,IF(IFERROR(SEARCH("H350",R550),99)=99,IF(IFERROR(SEARCH("H351",N550),99)=99,IF(IFERROR(SEARCH("H351",O550),99)=99,IF(IFERROR(SEARCH("H351",Q550),99)=99,IF(IFERROR(SEARCH("H351",M550),99)=99,IF(IFERROR(SEARCH("H351",R550),99)=99,IF(IFERROR(SEARCH("carcinogenic",P550),99)=99,IF(IFERROR(SEARCH("suspected carcinogenic",S550),99)=99,0,Scoring!$E$12),Scoring!$E$11),Scoring!$E$10),Scoring!$E$10),Scoring!$E$10),Scoring!$E$10),Scoring!$E$10),Scoring!$E$10),Scoring!$E$10),Scoring!$E$10),Scoring!$E$10),Scoring!$E$10)</f>
        <v>0</v>
      </c>
      <c r="AA550" s="78">
        <f>IF(IFERROR(SEARCH("H340",N550),99)=99,IF(IFERROR(SEARCH("H340",O550),99)=99,IF(IFERROR(SEARCH("H340",Q550),99)=99,IF(IFERROR(SEARCH("H340",M550),99)=99,IF(IFERROR(SEARCH("H340",R550),99)=99,IF(IFERROR(SEARCH("H341",N550),99)=99,IF(IFERROR(SEARCH("H341",O550),99)=99,IF(IFERROR(SEARCH("H341",Q550),99)=99,IF(IFERROR(SEARCH("H341",M550),99)=99,IF(IFERROR(SEARCH("H341",R550),99)=99,IF(IFERROR(SEARCH("mutagenic",P550),99)=99,IF(IFERROR(SEARCH("suspected mutagenic",S550),99)=99,0,Scoring!$E$15),Scoring!$E$14),Scoring!$E$13),Scoring!$E$13),Scoring!$E$13),Scoring!$E$13),Scoring!$E$13),Scoring!$E$13),Scoring!$E$13),Scoring!$E$13),Scoring!$E$13),Scoring!$E$13)</f>
        <v>0</v>
      </c>
      <c r="AB550" s="78">
        <f>IF(IFERROR(SEARCH("H360",N550),99)=99,IF(IFERROR(SEARCH("H360",O550),99)=99,IF(IFERROR(SEARCH("H360",Q550),99)=99,IF(IFERROR(SEARCH("H360",M550),99)=99,IF(IFERROR(SEARCH("H360",R550),99)=99,IF(IFERROR(SEARCH("H361",N550),99)=99,IF(IFERROR(SEARCH("H361",O550),99)=99,IF(IFERROR(SEARCH("H361",Q550),99)=99,IF(IFERROR(SEARCH("H361",M550),99)=99,IF(IFERROR(SEARCH("H361",R550),99)=99,IF(IFERROR(SEARCH("reproduction",P550),99)=99,IF(IFERROR(SEARCH("suspected reprotoxic",S550),99)=99,IF(IFERROR(SEARCH("reprotoxic",S550),99)=99,IF(IFERROR(SEARCH("reprotoxic",K550),99)=99,0,Scoring!$E$18),Scoring!$E$18),Scoring!$E$19),Scoring!$E$17),Scoring!$E$16),Scoring!$E$16),Scoring!$E$16),Scoring!$E$16),Scoring!$E$16),Scoring!$E$16),Scoring!$E$16),Scoring!$E$16),Scoring!$E$16),Scoring!$E$16)</f>
        <v>1</v>
      </c>
      <c r="AC550" s="78">
        <f>IF(IFERROR(SEARCH("57f",L550),99)=99,IF(IFERROR(SEARCH("57(f)",P550),99)=99,0,Scoring!$E$20),Scoring!$E$20)</f>
        <v>0</v>
      </c>
      <c r="AD550" s="78">
        <f>IF(IFERROR(SEARCH("CAT1",T550),99)=99,IF(IFERROR(SEARCH("CAT2",T550),99)=99,IF(IFERROR(SEARCH("CAT3",T550),99)=99,IF(IFERROR(SEARCH("concluded to be endocrine",K550),99)=99,IF(IFERROR(SEARCH("categorised as endocrine",K550),99)=99,IF(IFERROR(SEARCH("endocrine disrupting",P550),99)=99,IF(IFERROR(SEARCH("endocrine disrupting",K550),99)=99,IF(IFERROR(SEARCH("suspected endocrine",S550),99)=99,IF(IFERROR(SEARCH("potential endocrine",S550),99)=99,0,Scoring!$E$25),Scoring!$E$25),Scoring!$E$24),Scoring!$E$24),Scoring!$E$24),Scoring!$E$24),Scoring!$E$23),Scoring!$E$22),Scoring!$E$21)</f>
        <v>1</v>
      </c>
      <c r="AE550" s="78">
        <f>IF(IFERROR(SEARCH("suspected sensitiser",S550),99)=99,IF(IFERROR(SEARCH("sensitiser",S550),99)=99,IF(IFERROR(SEARCH("other hazard based concern",S550),99)=99,0,Scoring!$E$28),Scoring!$E$26),Scoring!$E$27)</f>
        <v>0</v>
      </c>
      <c r="AF550" s="78">
        <f>IF(IFERROR(M550,1)=1,IF(IFERROR(N550,1)=1,IF(IFERROR(O550,1)=1,IF(IFERROR(Q550,1)=1,IF(IFERROR(R550,1)=1,IF(IFERROR(T550,1)=1,IF(IFERROR(K550,1)=1,IF(IFERROR(P550,1)=1,IF(IFERROR(S550,1)=1,Scoring!$E$29,0),0),0),0),0),0),0),0),0)</f>
        <v>0</v>
      </c>
      <c r="AG550" s="78">
        <f t="shared" si="47"/>
        <v>3</v>
      </c>
      <c r="AI550" s="93"/>
      <c r="AJ550" s="94"/>
      <c r="AK550" s="76"/>
      <c r="AL550" s="75"/>
      <c r="AN550" s="79"/>
      <c r="AO550" s="79"/>
      <c r="AP550" s="79"/>
      <c r="AQ550" s="79"/>
      <c r="AR550" s="79"/>
      <c r="AS550" s="78"/>
      <c r="AU550" s="79">
        <f>IF(IFERROR(F550,99)=99,IF(IFERROR(G550,99)=99,IF(IFERROR(H550,99)=99,IF(IFERROR(I550,99)=99,IF(IFERROR(E550,99)=99,IF(IFERROR(J550,99)=99,0,Scoring!$B$7),Scoring!$B$3),Scoring!$B$2),Scoring!$B$6),Scoring!$B$5),Scoring!$B$4)</f>
        <v>1</v>
      </c>
      <c r="AV550" s="78">
        <f t="shared" si="48"/>
        <v>3</v>
      </c>
      <c r="AW550" s="78"/>
      <c r="AX550" s="66"/>
      <c r="AY550" s="78"/>
      <c r="AZ550" s="76"/>
      <c r="BA550" s="76"/>
      <c r="BB550" s="76"/>
    </row>
    <row r="551" spans="1:54" x14ac:dyDescent="0.25">
      <c r="A551" s="77" t="s">
        <v>7507</v>
      </c>
      <c r="B551" s="76" t="str">
        <f t="shared" si="49"/>
        <v>248-259-0</v>
      </c>
      <c r="C551" s="77" t="s">
        <v>1091</v>
      </c>
      <c r="D551" s="77" t="s">
        <v>1092</v>
      </c>
      <c r="E551" s="76" t="str">
        <f>IF(C551="-",IF(A551="-",VLOOKUP(D551,'sin-list 180320_update'!$C$2:$C$835,1,FALSE),VLOOKUP(A551,'sin-list 180320_update'!$A$2:$A$835,1,FALSE)),VLOOKUP(C551,'sin-list 180320_update'!$B$2:$B$835,1,FALSE))</f>
        <v>248-259-0</v>
      </c>
      <c r="F551" s="76" t="e">
        <f>IF($C551="-",IF($A551="-",VLOOKUP($D551,'REACH Bilaga XVII_update'!$A$5:$A$131,1,FALSE),VLOOKUP($A551,'REACH Bilaga XVII_update'!$C$5:$C$131,1,FALSE)),VLOOKUP($C551,'REACH Bilaga XVII_update'!$B$5:$B$131,1,FALSE))</f>
        <v>#N/A</v>
      </c>
      <c r="G551" s="76" t="e">
        <f>IF($C551="-",IF($A551="-",VLOOKUP($D551,' REACH Bilaga 59_update'!$A$5:$A$210,1,FALSE),VLOOKUP($A551,' REACH Bilaga 59_update'!$D$5:$D$210,1,FALSE)),VLOOKUP($C551,' REACH Bilaga 59_update'!$C$5:$C$210,1,FALSE))</f>
        <v>#N/A</v>
      </c>
      <c r="H551" s="76" t="e">
        <f>IF($C551="-",IF($A551="-",VLOOKUP($D551,'REACH Bilaga XIV_update'!$A$5:$A$110,1,FALSE),VLOOKUP($A551,'REACH Bilaga XIV_update'!$D$5:$D$110,1,FALSE)),VLOOKUP($C551,'REACH Bilaga XIV_update'!$C$5:$C$110,1,FALSE))</f>
        <v>#N/A</v>
      </c>
      <c r="I551" s="76" t="e">
        <f>IF($C551="-",IF($A551="-",VLOOKUP($D551,CoRAP_update!$A$5:$A$376,1,FALSE),VLOOKUP($A551,CoRAP_update!$D$5:$D$376,1,FALSE)),VLOOKUP($C551,CoRAP_update!$C$5:$C$376,1,FALSE))</f>
        <v>#N/A</v>
      </c>
      <c r="J551" s="76" t="e">
        <f>IF($C551="-",IF($A551="-",VLOOKUP($D551,EDC_update!$C$2:$C$450,1,FALSE),VLOOKUP($A551,EDC_update!$B$2:$B$450,1,FALSE)),VLOOKUP($C551,EDC_update!$L$2:$L$450,1,FALSE))</f>
        <v>#N/A</v>
      </c>
      <c r="K551" s="76" t="str">
        <f>IF($C551="-",IF($A551="-",IF(VLOOKUP($D551,'sin-list 180320_update'!$C$2:$S$835,3,FALSE)="",NA(),VLOOKUP($D551,'sin-list 180320_update'!$C$2:$S$835,3,FALSE)),IF(VLOOKUP($A551,'sin-list 180320_update'!$A$2:$S$835,5,FALSE)="",NA(),VLOOKUP($A551,'sin-list 180320_update'!$A$2:$S$835,5,FALSE))),IF(VLOOKUP($C551,'sin-list 180320_update'!$B$2:$S$835,4,FALSE)="",NA(),VLOOKUP($C551,'sin-list 180320_update'!$B$2:$S$835,4,FALSE)))</f>
        <v>Classified CMR according to Annex VI of Regulation 1272/2008</v>
      </c>
      <c r="L551" s="76" t="str">
        <f>IF($C551="-",IF($A551="-",VLOOKUP($D551,'sin-list 180320_update'!$C$2:$S$835,6,FALSE),VLOOKUP($A551,'sin-list 180320_update'!$A$2:$S$835,8,FALSE)),VLOOKUP($C551,'sin-list 180320_update'!$B$2:$S$835,7,FALSE))</f>
        <v>Carc. 1B
Muta. 2
Acute Tox. 3 *
Acute Tox. 3 *
Acute Tox. 3 *
STOT RE 1
Eye Irrit. 2
Skin Irrit. 2
Skin Sens. 1
Aquatic Acute 1</v>
      </c>
      <c r="M551" s="76" t="str">
        <f>IF($C551="-",IF($A551="-",IF(VLOOKUP($D551,'sin-list 180320_update'!$C$2:$S$835,8,FALSE)="",NA(),VLOOKUP($D551,'sin-list 180320_update'!$C$2:$S$835,8,FALSE)),IF(VLOOKUP($A551,'sin-list 180320_update'!$A$2:$S$835,10,FALSE)="",NA(),VLOOKUP($A551,'sin-list 180320_update'!$A$2:$S$835,10,FALSE))),IF(VLOOKUP($C551,'sin-list 180320_update'!$B$2:$S$835,9,FALSE)="",NA(),VLOOKUP($C551,'sin-list 180320_update'!$B$2:$S$835,9,FALSE)))</f>
        <v>H350
H341
H331
H311
H301
H372 **
H319
H315
H317
H400</v>
      </c>
      <c r="N551" s="76" t="e">
        <f>IF($C551="-",IF($A551="-",IF(VLOOKUP($D551,'REACH Bilaga XVII_update'!$A$5:$E$131,4,FALSE)="",NA(),VLOOKUP($D551,'REACH Bilaga XVII_update'!$A$5:$E$131,4,FALSE)),IF(VLOOKUP($A551,'REACH Bilaga XVII_update'!$C$5:$D$131,2,FALSE)="",NA(),VLOOKUP($A551,'REACH Bilaga XVII_update'!$C$5:$D$131,2,FALSE))),IF(VLOOKUP($C551,'REACH Bilaga XVII_update'!$B$5:$D$131,3,FALSE)="",NA(),VLOOKUP($C551,'REACH Bilaga XVII_update'!$B$5:$D$131,3,FALSE)))</f>
        <v>#N/A</v>
      </c>
      <c r="O551" s="76" t="e">
        <f>IF($C551="-",IF($A551="-",IF(VLOOKUP($D551,' REACH Bilaga 59_update'!$A$5:$E$210,5,FALSE)="",NA(),VLOOKUP($D551,' REACH Bilaga 59_update'!$A$5:$E$210,5,FALSE)),IF(VLOOKUP($A551,' REACH Bilaga 59_update'!$D$5:$E$210,2,FALSE)="",NA(),VLOOKUP($A551,' REACH Bilaga 59_update'!$D$5:$E$210,2,FALSE))),IF(VLOOKUP($C551,' REACH Bilaga 59_update'!$C$5:$E$210,3,FALSE)="",NA(),VLOOKUP($C551,' REACH Bilaga 59_update'!$C$5:$E$210,3,FALSE)))</f>
        <v>#N/A</v>
      </c>
      <c r="P551" s="76" t="e">
        <f>IF(C551="-",IF(A551="-",IFERROR(VLOOKUP($D551,' REACH Bilaga 59_update'!$A$5:$F$210,MATCH(Sammanfattning!P$1,' REACH Bilaga 59_update'!$A$4:$F$4,0),FALSE),VLOOKUP($D551,'REACH Bilaga XIV_update'!$A$4:$H$110,MATCH(Sammanfattning!P$1,'REACH Bilaga XIV_update'!$A$4:$H$4,0),FALSE)),IFERROR(VLOOKUP($A551,' REACH Bilaga 59_update'!$D$5:$F$210,MATCH(Sammanfattning!P$1,' REACH Bilaga 59_update'!$D$4:$F$4,0),FALSE),VLOOKUP($A551,'REACH Bilaga XIV_update'!$D$4:$H$110,MATCH(Sammanfattning!P$1,'REACH Bilaga XIV_update'!$D$4:$H$4,0),FALSE))),IFERROR(VLOOKUP($C551,' REACH Bilaga 59_update'!$C$5:$F$210,MATCH(Sammanfattning!P$1,' REACH Bilaga 59_update'!$C$4:$F$4,0),FALSE),VLOOKUP($C551,'REACH Bilaga XIV_update'!$C$4:$H$110,MATCH(Sammanfattning!P$1,'REACH Bilaga XIV_update'!$C$4:$H$4,0),FALSE)))</f>
        <v>#N/A</v>
      </c>
      <c r="Q551" s="76" t="e">
        <f>IF($C551="-",IF($A551="-",IF(VLOOKUP($D551,'REACH Bilaga XIV_update'!$A$5:$I$110,9,FALSE)="",NA(),VLOOKUP($D551,'REACH Bilaga XIV_update'!$A$5:$I$110,9,FALSE)),IF(VLOOKUP($A551,'REACH Bilaga XIV_update'!$D$5:$I$110,6,FALSE)="",NA(),VLOOKUP($A551,'REACH Bilaga XIV_update'!$D$5:$I$110,6,FALSE))),IF(VLOOKUP($C551,'REACH Bilaga XIV_update'!$C$5:$I$110,7,FALSE)="",NA(),VLOOKUP($C551,'REACH Bilaga XIV_update'!$C$5:$I$110,7,FALSE)))</f>
        <v>#N/A</v>
      </c>
      <c r="R551" s="76" t="e">
        <f>IF($C551="-",IF($A551="-",IF(VLOOKUP($D551,CoRAP_update!$A$5:$O$376,15,FALSE)="",NA(),VLOOKUP($D551,CoRAP_update!$A$5:$O$376,15,FALSE)),IF(VLOOKUP($A551,CoRAP_update!$D$5:$O$376,12,FALSE)="",NA(),VLOOKUP($A551,CoRAP_update!$D$5:$O$376,12,FALSE))),IF(VLOOKUP($C551,CoRAP_update!$C$5:$O$376,13,FALSE)="",NA(),VLOOKUP($C551,CoRAP_update!$C$5:$O$376,13,FALSE)))</f>
        <v>#N/A</v>
      </c>
      <c r="S551" s="144" t="e">
        <f>IF($C551="-",IF($A551="-",VLOOKUP($D551,CoRAP_update!$A$5:$J$376,MATCH(Sammanfattning!S$1,CoRAP_update!$A$4:$J$4,0),FALSE),VLOOKUP($A551,CoRAP_update!$D$5:$J$376,MATCH(Sammanfattning!S$1,CoRAP_update!$D$4:$J$4,0),FALSE)),VLOOKUP($C551,CoRAP_update!$C$5:$J$376,MATCH(Sammanfattning!S$1,CoRAP_update!$C$4:$J$4,0),FALSE))</f>
        <v>#N/A</v>
      </c>
      <c r="T551" s="76" t="e">
        <f>IF($A551="-",VLOOKUP($D551,EDC_update!$C$2:$F$450,4,FALSE),VLOOKUP($A551,EDC_update!$B$2:$F$450,5,FALSE))</f>
        <v>#N/A</v>
      </c>
      <c r="V551" s="78">
        <f>IF(IFERROR(SEARCH("PBT",P551),99)=99,IF(IFERROR(SEARCH("suspected PBT",S551),99)=99,IF(IFERROR(SEARCH("concluded to be PBT",K551),99)=99,IF(IFERROR(SEARCH("PBT",S551),99)=99,IF(IFERROR(SEARCH("PBT cand",L551),99)=99,IF(IFERROR(SEARCH("PBT",L551),99)=99,IF(IFERROR(SEARCH("persistent, bioackumulative and toxic properties",K551),99)=99,0,Scoring!$E$3),Scoring!$E$3),Scoring!$E$7),Scoring!$E$3),Scoring!$E$5),Scoring!$E$6),Scoring!$E$3)</f>
        <v>0</v>
      </c>
      <c r="W551" s="78">
        <f>IF(IFERROR(SEARCH("vPvB",P551),99)=99,IF(IFERROR(SEARCH("suspected pbt/vPvB",S551),99)=99,IF(IFERROR(SEARCH("vPvB",S551),99)=99,IF(IFERROR(SEARCH("concluded to be a vPvB",S551),99)=99,IF(IFERROR(SEARCH("identified as vPvB",K551),99)=99,IF(IFERROR(SEARCH("concluded to be a vPvB",K551),99)=99,IF(IFERROR(SEARCH("concluded to be both pbt and vPvB",S551),99)=99,IF(IFERROR(SEARCH("concluded to be both pbt and vPvB",K551),99)=99,0,Scoring!$E$5),Scoring!$E$5),Scoring!$E$5),Scoring!$E$5),Scoring!$E$5),Scoring!$E$4),Scoring!$E$6),Scoring!$E$4)</f>
        <v>0</v>
      </c>
      <c r="X551" s="78">
        <f>IF(IFERROR(SEARCH("H410",N551),99)=99,IF(IFERROR(SEARCH("H410",O551),99)=99,IF(IFERROR(SEARCH("H410",Q551),99)=99,IF(IFERROR(SEARCH("H410",M551),99)=99,IF(IFERROR(SEARCH("H410",R551),99)=99,IF(IFERROR(SEARCH("H411",N551),99)=99,IF(IFERROR(SEARCH("H411",O551),99)=99,IF(IFERROR(SEARCH("H411",Q551),99)=99,IF(IFERROR(SEARCH("H411",M551),99)=99,IF(IFERROR(SEARCH("H411",R551),99)=99,IF(IFERROR(SEARCH("H413",N551),99)=99,IF(IFERROR(SEARCH("H413",O551),99)=99,IF(IFERROR(SEARCH("H413",Q551),99)=99,IF(IFERROR(SEARCH("H413",M551),99)=99,IF(IFERROR(SEARCH("H413",R551),99)=99,IF(IFERROR(SEARCH("H412",N551),99)=99,IF(IFERROR(SEARCH("H412",O551),99)=99,IF(IFERROR(SEARCH("H412",Q551),99)=99,IF(IFERROR(SEARCH("H412",M551),99)=99,IF(IFERROR(SEARCH("H412",R551),99)=99,0,Scoring!$E$2),Scoring!$E$2),Scoring!$E$2),Scoring!$E$2),Scoring!$E$2),Scoring!$E$2),Scoring!$E$2),Scoring!$E$2),Scoring!$E$2),Scoring!$E$2),Scoring!$E$2),Scoring!$E$2),Scoring!$E$2),Scoring!$E$2),Scoring!$E$2),Scoring!$E$2),Scoring!$E$2),Scoring!$E$2),Scoring!$E$2),Scoring!$E$2)</f>
        <v>0</v>
      </c>
      <c r="Y551" s="78">
        <f>IF(IFERROR(SEARCH("CMR",K551),99)=99,IF(IFERROR(SEARCH("Suspected CMR",S551),99)=99,IF(IFERROR(SEARCH("CMR",S551),99)=99,0,Scoring!$E$8),Scoring!$E$9),Scoring!$E$8)</f>
        <v>3</v>
      </c>
      <c r="Z551" s="78">
        <f>IF(IFERROR(SEARCH("H350",N551),99)=99,IF(IFERROR(SEARCH("H350",O551),99)=99,IF(IFERROR(SEARCH("H350",Q551),99)=99,IF(IFERROR(SEARCH("H350",M551),99)=99,IF(IFERROR(SEARCH("H350",R551),99)=99,IF(IFERROR(SEARCH("H351",N551),99)=99,IF(IFERROR(SEARCH("H351",O551),99)=99,IF(IFERROR(SEARCH("H351",Q551),99)=99,IF(IFERROR(SEARCH("H351",M551),99)=99,IF(IFERROR(SEARCH("H351",R551),99)=99,IF(IFERROR(SEARCH("carcinogenic",P551),99)=99,IF(IFERROR(SEARCH("suspected carcinogenic",S551),99)=99,0,Scoring!$E$12),Scoring!$E$11),Scoring!$E$10),Scoring!$E$10),Scoring!$E$10),Scoring!$E$10),Scoring!$E$10),Scoring!$E$10),Scoring!$E$10),Scoring!$E$10),Scoring!$E$10),Scoring!$E$10)</f>
        <v>1</v>
      </c>
      <c r="AA551" s="78">
        <f>IF(IFERROR(SEARCH("H340",N551),99)=99,IF(IFERROR(SEARCH("H340",O551),99)=99,IF(IFERROR(SEARCH("H340",Q551),99)=99,IF(IFERROR(SEARCH("H340",M551),99)=99,IF(IFERROR(SEARCH("H340",R551),99)=99,IF(IFERROR(SEARCH("H341",N551),99)=99,IF(IFERROR(SEARCH("H341",O551),99)=99,IF(IFERROR(SEARCH("H341",Q551),99)=99,IF(IFERROR(SEARCH("H341",M551),99)=99,IF(IFERROR(SEARCH("H341",R551),99)=99,IF(IFERROR(SEARCH("mutagenic",P551),99)=99,IF(IFERROR(SEARCH("suspected mutagenic",S551),99)=99,0,Scoring!$E$15),Scoring!$E$14),Scoring!$E$13),Scoring!$E$13),Scoring!$E$13),Scoring!$E$13),Scoring!$E$13),Scoring!$E$13),Scoring!$E$13),Scoring!$E$13),Scoring!$E$13),Scoring!$E$13)</f>
        <v>1</v>
      </c>
      <c r="AB551" s="78">
        <f>IF(IFERROR(SEARCH("H360",N551),99)=99,IF(IFERROR(SEARCH("H360",O551),99)=99,IF(IFERROR(SEARCH("H360",Q551),99)=99,IF(IFERROR(SEARCH("H360",M551),99)=99,IF(IFERROR(SEARCH("H360",R551),99)=99,IF(IFERROR(SEARCH("H361",N551),99)=99,IF(IFERROR(SEARCH("H361",O551),99)=99,IF(IFERROR(SEARCH("H361",Q551),99)=99,IF(IFERROR(SEARCH("H361",M551),99)=99,IF(IFERROR(SEARCH("H361",R551),99)=99,IF(IFERROR(SEARCH("reproduction",P551),99)=99,IF(IFERROR(SEARCH("suspected reprotoxic",S551),99)=99,IF(IFERROR(SEARCH("reprotoxic",S551),99)=99,IF(IFERROR(SEARCH("reprotoxic",K551),99)=99,0,Scoring!$E$18),Scoring!$E$18),Scoring!$E$19),Scoring!$E$17),Scoring!$E$16),Scoring!$E$16),Scoring!$E$16),Scoring!$E$16),Scoring!$E$16),Scoring!$E$16),Scoring!$E$16),Scoring!$E$16),Scoring!$E$16),Scoring!$E$16)</f>
        <v>0</v>
      </c>
      <c r="AC551" s="78">
        <f>IF(IFERROR(SEARCH("57f",L551),99)=99,IF(IFERROR(SEARCH("57(f)",P551),99)=99,0,Scoring!$E$20),Scoring!$E$20)</f>
        <v>0</v>
      </c>
      <c r="AD551" s="78">
        <f>IF(IFERROR(SEARCH("CAT1",T551),99)=99,IF(IFERROR(SEARCH("CAT2",T551),99)=99,IF(IFERROR(SEARCH("CAT3",T551),99)=99,IF(IFERROR(SEARCH("concluded to be endocrine",K551),99)=99,IF(IFERROR(SEARCH("categorised as endocrine",K551),99)=99,IF(IFERROR(SEARCH("endocrine disrupting",P551),99)=99,IF(IFERROR(SEARCH("endocrine disrupting",K551),99)=99,IF(IFERROR(SEARCH("suspected endocrine",S551),99)=99,IF(IFERROR(SEARCH("potential endocrine",S551),99)=99,0,Scoring!$E$25),Scoring!$E$25),Scoring!$E$24),Scoring!$E$24),Scoring!$E$24),Scoring!$E$24),Scoring!$E$23),Scoring!$E$22),Scoring!$E$21)</f>
        <v>0</v>
      </c>
      <c r="AE551" s="78">
        <f>IF(IFERROR(SEARCH("suspected sensitiser",S551),99)=99,IF(IFERROR(SEARCH("sensitiser",S551),99)=99,IF(IFERROR(SEARCH("other hazard based concern",S551),99)=99,0,Scoring!$E$28),Scoring!$E$26),Scoring!$E$27)</f>
        <v>0</v>
      </c>
      <c r="AF551" s="78">
        <f>IF(IFERROR(M551,1)=1,IF(IFERROR(N551,1)=1,IF(IFERROR(O551,1)=1,IF(IFERROR(Q551,1)=1,IF(IFERROR(R551,1)=1,IF(IFERROR(T551,1)=1,IF(IFERROR(K551,1)=1,IF(IFERROR(P551,1)=1,IF(IFERROR(S551,1)=1,Scoring!$E$29,0),0),0),0),0),0),0),0),0)</f>
        <v>0</v>
      </c>
      <c r="AG551" s="78">
        <f t="shared" si="47"/>
        <v>3</v>
      </c>
      <c r="AI551" s="93"/>
      <c r="AJ551" s="94"/>
      <c r="AK551" s="76"/>
      <c r="AL551" s="75"/>
      <c r="AN551" s="79"/>
      <c r="AO551" s="79"/>
      <c r="AP551" s="79"/>
      <c r="AQ551" s="79"/>
      <c r="AR551" s="79"/>
      <c r="AS551" s="78"/>
      <c r="AU551" s="79">
        <f>IF(IFERROR(F551,99)=99,IF(IFERROR(G551,99)=99,IF(IFERROR(H551,99)=99,IF(IFERROR(I551,99)=99,IF(IFERROR(E551,99)=99,IF(IFERROR(J551,99)=99,0,Scoring!$B$7),Scoring!$B$3),Scoring!$B$2),Scoring!$B$6),Scoring!$B$5),Scoring!$B$4)</f>
        <v>0.3</v>
      </c>
      <c r="AV551" s="78">
        <f t="shared" si="48"/>
        <v>0.89999999999999991</v>
      </c>
      <c r="AW551" s="78"/>
      <c r="AX551" s="66"/>
      <c r="AY551" s="78"/>
      <c r="AZ551" s="76"/>
      <c r="BA551" s="76"/>
      <c r="BB551" s="76"/>
    </row>
    <row r="552" spans="1:54" x14ac:dyDescent="0.25">
      <c r="A552" s="77" t="s">
        <v>5321</v>
      </c>
      <c r="B552" s="76" t="str">
        <f t="shared" si="49"/>
        <v>249-204-3</v>
      </c>
      <c r="C552" s="77" t="s">
        <v>5320</v>
      </c>
      <c r="D552" s="77" t="s">
        <v>5319</v>
      </c>
      <c r="E552" s="76" t="e">
        <f>IF(C552="-",IF(A552="-",VLOOKUP(D552,'sin-list 180320_update'!$C$2:$C$835,1,FALSE),VLOOKUP(A552,'sin-list 180320_update'!$A$2:$A$835,1,FALSE)),VLOOKUP(C552,'sin-list 180320_update'!$B$2:$B$835,1,FALSE))</f>
        <v>#N/A</v>
      </c>
      <c r="F552" s="76" t="e">
        <f>IF($C552="-",IF($A552="-",VLOOKUP($D552,'REACH Bilaga XVII_update'!$A$5:$A$131,1,FALSE),VLOOKUP($A552,'REACH Bilaga XVII_update'!$C$5:$C$131,1,FALSE)),VLOOKUP($C552,'REACH Bilaga XVII_update'!$B$5:$B$131,1,FALSE))</f>
        <v>#N/A</v>
      </c>
      <c r="G552" s="76" t="e">
        <f>IF($C552="-",IF($A552="-",VLOOKUP($D552,' REACH Bilaga 59_update'!$A$5:$A$210,1,FALSE),VLOOKUP($A552,' REACH Bilaga 59_update'!$D$5:$D$210,1,FALSE)),VLOOKUP($C552,' REACH Bilaga 59_update'!$C$5:$C$210,1,FALSE))</f>
        <v>#N/A</v>
      </c>
      <c r="H552" s="76" t="e">
        <f>IF($C552="-",IF($A552="-",VLOOKUP($D552,'REACH Bilaga XIV_update'!$A$5:$A$110,1,FALSE),VLOOKUP($A552,'REACH Bilaga XIV_update'!$D$5:$D$110,1,FALSE)),VLOOKUP($C552,'REACH Bilaga XIV_update'!$C$5:$C$110,1,FALSE))</f>
        <v>#N/A</v>
      </c>
      <c r="I552" s="76" t="str">
        <f>IF($C552="-",IF($A552="-",VLOOKUP($D552,CoRAP_update!$A$5:$A$376,1,FALSE),VLOOKUP($A552,CoRAP_update!$D$5:$D$376,1,FALSE)),VLOOKUP($C552,CoRAP_update!$C$5:$C$376,1,FALSE))</f>
        <v>249-204-3</v>
      </c>
      <c r="J552" s="76" t="e">
        <f>IF($C552="-",IF($A552="-",VLOOKUP($D552,EDC_update!$C$2:$C$450,1,FALSE),VLOOKUP($A552,EDC_update!$B$2:$B$450,1,FALSE)),VLOOKUP($C552,EDC_update!$L$2:$L$450,1,FALSE))</f>
        <v>#N/A</v>
      </c>
      <c r="K552" s="76" t="e">
        <f>IF($C552="-",IF($A552="-",IF(VLOOKUP($D552,'sin-list 180320_update'!$C$2:$S$835,3,FALSE)="",NA(),VLOOKUP($D552,'sin-list 180320_update'!$C$2:$S$835,3,FALSE)),IF(VLOOKUP($A552,'sin-list 180320_update'!$A$2:$S$835,5,FALSE)="",NA(),VLOOKUP($A552,'sin-list 180320_update'!$A$2:$S$835,5,FALSE))),IF(VLOOKUP($C552,'sin-list 180320_update'!$B$2:$S$835,4,FALSE)="",NA(),VLOOKUP($C552,'sin-list 180320_update'!$B$2:$S$835,4,FALSE)))</f>
        <v>#N/A</v>
      </c>
      <c r="L552" s="76" t="e">
        <f>IF($C552="-",IF($A552="-",VLOOKUP($D552,'sin-list 180320_update'!$C$2:$S$835,6,FALSE),VLOOKUP($A552,'sin-list 180320_update'!$A$2:$S$835,8,FALSE)),VLOOKUP($C552,'sin-list 180320_update'!$B$2:$S$835,7,FALSE))</f>
        <v>#N/A</v>
      </c>
      <c r="M552" s="76" t="e">
        <f>IF($C552="-",IF($A552="-",IF(VLOOKUP($D552,'sin-list 180320_update'!$C$2:$S$835,8,FALSE)="",NA(),VLOOKUP($D552,'sin-list 180320_update'!$C$2:$S$835,8,FALSE)),IF(VLOOKUP($A552,'sin-list 180320_update'!$A$2:$S$835,10,FALSE)="",NA(),VLOOKUP($A552,'sin-list 180320_update'!$A$2:$S$835,10,FALSE))),IF(VLOOKUP($C552,'sin-list 180320_update'!$B$2:$S$835,9,FALSE)="",NA(),VLOOKUP($C552,'sin-list 180320_update'!$B$2:$S$835,9,FALSE)))</f>
        <v>#N/A</v>
      </c>
      <c r="N552" s="76" t="e">
        <f>IF($C552="-",IF($A552="-",IF(VLOOKUP($D552,'REACH Bilaga XVII_update'!$A$5:$E$131,4,FALSE)="",NA(),VLOOKUP($D552,'REACH Bilaga XVII_update'!$A$5:$E$131,4,FALSE)),IF(VLOOKUP($A552,'REACH Bilaga XVII_update'!$C$5:$D$131,2,FALSE)="",NA(),VLOOKUP($A552,'REACH Bilaga XVII_update'!$C$5:$D$131,2,FALSE))),IF(VLOOKUP($C552,'REACH Bilaga XVII_update'!$B$5:$D$131,3,FALSE)="",NA(),VLOOKUP($C552,'REACH Bilaga XVII_update'!$B$5:$D$131,3,FALSE)))</f>
        <v>#N/A</v>
      </c>
      <c r="O552" s="76" t="e">
        <f>IF($C552="-",IF($A552="-",IF(VLOOKUP($D552,' REACH Bilaga 59_update'!$A$5:$E$210,5,FALSE)="",NA(),VLOOKUP($D552,' REACH Bilaga 59_update'!$A$5:$E$210,5,FALSE)),IF(VLOOKUP($A552,' REACH Bilaga 59_update'!$D$5:$E$210,2,FALSE)="",NA(),VLOOKUP($A552,' REACH Bilaga 59_update'!$D$5:$E$210,2,FALSE))),IF(VLOOKUP($C552,' REACH Bilaga 59_update'!$C$5:$E$210,3,FALSE)="",NA(),VLOOKUP($C552,' REACH Bilaga 59_update'!$C$5:$E$210,3,FALSE)))</f>
        <v>#N/A</v>
      </c>
      <c r="P552" s="76" t="e">
        <f>IF(C552="-",IF(A552="-",IFERROR(VLOOKUP($D552,' REACH Bilaga 59_update'!$A$5:$F$210,MATCH(Sammanfattning!P$1,' REACH Bilaga 59_update'!$A$4:$F$4,0),FALSE),VLOOKUP($D552,'REACH Bilaga XIV_update'!$A$4:$H$110,MATCH(Sammanfattning!P$1,'REACH Bilaga XIV_update'!$A$4:$H$4,0),FALSE)),IFERROR(VLOOKUP($A552,' REACH Bilaga 59_update'!$D$5:$F$210,MATCH(Sammanfattning!P$1,' REACH Bilaga 59_update'!$D$4:$F$4,0),FALSE),VLOOKUP($A552,'REACH Bilaga XIV_update'!$D$4:$H$110,MATCH(Sammanfattning!P$1,'REACH Bilaga XIV_update'!$D$4:$H$4,0),FALSE))),IFERROR(VLOOKUP($C552,' REACH Bilaga 59_update'!$C$5:$F$210,MATCH(Sammanfattning!P$1,' REACH Bilaga 59_update'!$C$4:$F$4,0),FALSE),VLOOKUP($C552,'REACH Bilaga XIV_update'!$C$4:$H$110,MATCH(Sammanfattning!P$1,'REACH Bilaga XIV_update'!$C$4:$H$4,0),FALSE)))</f>
        <v>#N/A</v>
      </c>
      <c r="Q552" s="76" t="e">
        <f>IF($C552="-",IF($A552="-",IF(VLOOKUP($D552,'REACH Bilaga XIV_update'!$A$5:$I$110,9,FALSE)="",NA(),VLOOKUP($D552,'REACH Bilaga XIV_update'!$A$5:$I$110,9,FALSE)),IF(VLOOKUP($A552,'REACH Bilaga XIV_update'!$D$5:$I$110,6,FALSE)="",NA(),VLOOKUP($A552,'REACH Bilaga XIV_update'!$D$5:$I$110,6,FALSE))),IF(VLOOKUP($C552,'REACH Bilaga XIV_update'!$C$5:$I$110,7,FALSE)="",NA(),VLOOKUP($C552,'REACH Bilaga XIV_update'!$C$5:$I$110,7,FALSE)))</f>
        <v>#N/A</v>
      </c>
      <c r="R552" s="76" t="e">
        <f>IF($C552="-",IF($A552="-",IF(VLOOKUP($D552,CoRAP_update!$A$5:$O$376,15,FALSE)="",NA(),VLOOKUP($D552,CoRAP_update!$A$5:$O$376,15,FALSE)),IF(VLOOKUP($A552,CoRAP_update!$D$5:$O$376,12,FALSE)="",NA(),VLOOKUP($A552,CoRAP_update!$D$5:$O$376,12,FALSE))),IF(VLOOKUP($C552,CoRAP_update!$C$5:$O$376,13,FALSE)="",NA(),VLOOKUP($C552,CoRAP_update!$C$5:$O$376,13,FALSE)))</f>
        <v>#N/A</v>
      </c>
      <c r="S552" s="144" t="str">
        <f>IF($C552="-",IF($A552="-",VLOOKUP($D552,CoRAP_update!$A$5:$J$376,MATCH(Sammanfattning!S$1,CoRAP_update!$A$4:$J$4,0),FALSE),VLOOKUP($A552,CoRAP_update!$D$5:$J$376,MATCH(Sammanfattning!S$1,CoRAP_update!$D$4:$J$4,0),FALSE)),VLOOKUP($C552,CoRAP_update!$C$5:$J$376,MATCH(Sammanfattning!S$1,CoRAP_update!$C$4:$J$4,0),FALSE))</f>
        <v>CMR#Wide dispersive use</v>
      </c>
      <c r="T552" s="76" t="e">
        <f>IF($A552="-",VLOOKUP($D552,EDC_update!$C$2:$F$450,4,FALSE),VLOOKUP($A552,EDC_update!$B$2:$F$450,5,FALSE))</f>
        <v>#N/A</v>
      </c>
      <c r="V552" s="78">
        <f>IF(IFERROR(SEARCH("PBT",P552),99)=99,IF(IFERROR(SEARCH("suspected PBT",S552),99)=99,IF(IFERROR(SEARCH("concluded to be PBT",K552),99)=99,IF(IFERROR(SEARCH("PBT",S552),99)=99,IF(IFERROR(SEARCH("PBT cand",L552),99)=99,IF(IFERROR(SEARCH("PBT",L552),99)=99,IF(IFERROR(SEARCH("persistent, bioackumulative and toxic properties",K552),99)=99,0,Scoring!$E$3),Scoring!$E$3),Scoring!$E$7),Scoring!$E$3),Scoring!$E$5),Scoring!$E$6),Scoring!$E$3)</f>
        <v>0</v>
      </c>
      <c r="W552" s="78">
        <f>IF(IFERROR(SEARCH("vPvB",P552),99)=99,IF(IFERROR(SEARCH("suspected pbt/vPvB",S552),99)=99,IF(IFERROR(SEARCH("vPvB",S552),99)=99,IF(IFERROR(SEARCH("concluded to be a vPvB",S552),99)=99,IF(IFERROR(SEARCH("identified as vPvB",K552),99)=99,IF(IFERROR(SEARCH("concluded to be a vPvB",K552),99)=99,IF(IFERROR(SEARCH("concluded to be both pbt and vPvB",S552),99)=99,IF(IFERROR(SEARCH("concluded to be both pbt and vPvB",K552),99)=99,0,Scoring!$E$5),Scoring!$E$5),Scoring!$E$5),Scoring!$E$5),Scoring!$E$5),Scoring!$E$4),Scoring!$E$6),Scoring!$E$4)</f>
        <v>0</v>
      </c>
      <c r="X552" s="78">
        <f>IF(IFERROR(SEARCH("H410",N552),99)=99,IF(IFERROR(SEARCH("H410",O552),99)=99,IF(IFERROR(SEARCH("H410",Q552),99)=99,IF(IFERROR(SEARCH("H410",M552),99)=99,IF(IFERROR(SEARCH("H410",R552),99)=99,IF(IFERROR(SEARCH("H411",N552),99)=99,IF(IFERROR(SEARCH("H411",O552),99)=99,IF(IFERROR(SEARCH("H411",Q552),99)=99,IF(IFERROR(SEARCH("H411",M552),99)=99,IF(IFERROR(SEARCH("H411",R552),99)=99,IF(IFERROR(SEARCH("H413",N552),99)=99,IF(IFERROR(SEARCH("H413",O552),99)=99,IF(IFERROR(SEARCH("H413",Q552),99)=99,IF(IFERROR(SEARCH("H413",M552),99)=99,IF(IFERROR(SEARCH("H413",R552),99)=99,IF(IFERROR(SEARCH("H412",N552),99)=99,IF(IFERROR(SEARCH("H412",O552),99)=99,IF(IFERROR(SEARCH("H412",Q552),99)=99,IF(IFERROR(SEARCH("H412",M552),99)=99,IF(IFERROR(SEARCH("H412",R552),99)=99,0,Scoring!$E$2),Scoring!$E$2),Scoring!$E$2),Scoring!$E$2),Scoring!$E$2),Scoring!$E$2),Scoring!$E$2),Scoring!$E$2),Scoring!$E$2),Scoring!$E$2),Scoring!$E$2),Scoring!$E$2),Scoring!$E$2),Scoring!$E$2),Scoring!$E$2),Scoring!$E$2),Scoring!$E$2),Scoring!$E$2),Scoring!$E$2),Scoring!$E$2)</f>
        <v>0</v>
      </c>
      <c r="Y552" s="78">
        <f>IF(IFERROR(SEARCH("CMR",K552),99)=99,IF(IFERROR(SEARCH("Suspected CMR",S552),99)=99,IF(IFERROR(SEARCH("CMR",S552),99)=99,0,Scoring!$E$8),Scoring!$E$9),Scoring!$E$8)</f>
        <v>3</v>
      </c>
      <c r="Z552" s="78">
        <f>IF(IFERROR(SEARCH("H350",N552),99)=99,IF(IFERROR(SEARCH("H350",O552),99)=99,IF(IFERROR(SEARCH("H350",Q552),99)=99,IF(IFERROR(SEARCH("H350",M552),99)=99,IF(IFERROR(SEARCH("H350",R552),99)=99,IF(IFERROR(SEARCH("H351",N552),99)=99,IF(IFERROR(SEARCH("H351",O552),99)=99,IF(IFERROR(SEARCH("H351",Q552),99)=99,IF(IFERROR(SEARCH("H351",M552),99)=99,IF(IFERROR(SEARCH("H351",R552),99)=99,IF(IFERROR(SEARCH("carcinogenic",P552),99)=99,IF(IFERROR(SEARCH("suspected carcinogenic",S552),99)=99,0,Scoring!$E$12),Scoring!$E$11),Scoring!$E$10),Scoring!$E$10),Scoring!$E$10),Scoring!$E$10),Scoring!$E$10),Scoring!$E$10),Scoring!$E$10),Scoring!$E$10),Scoring!$E$10),Scoring!$E$10)</f>
        <v>0</v>
      </c>
      <c r="AA552" s="78">
        <f>IF(IFERROR(SEARCH("H340",N552),99)=99,IF(IFERROR(SEARCH("H340",O552),99)=99,IF(IFERROR(SEARCH("H340",Q552),99)=99,IF(IFERROR(SEARCH("H340",M552),99)=99,IF(IFERROR(SEARCH("H340",R552),99)=99,IF(IFERROR(SEARCH("H341",N552),99)=99,IF(IFERROR(SEARCH("H341",O552),99)=99,IF(IFERROR(SEARCH("H341",Q552),99)=99,IF(IFERROR(SEARCH("H341",M552),99)=99,IF(IFERROR(SEARCH("H341",R552),99)=99,IF(IFERROR(SEARCH("mutagenic",P552),99)=99,IF(IFERROR(SEARCH("suspected mutagenic",S552),99)=99,0,Scoring!$E$15),Scoring!$E$14),Scoring!$E$13),Scoring!$E$13),Scoring!$E$13),Scoring!$E$13),Scoring!$E$13),Scoring!$E$13),Scoring!$E$13),Scoring!$E$13),Scoring!$E$13),Scoring!$E$13)</f>
        <v>0</v>
      </c>
      <c r="AB552" s="78">
        <f>IF(IFERROR(SEARCH("H360",N552),99)=99,IF(IFERROR(SEARCH("H360",O552),99)=99,IF(IFERROR(SEARCH("H360",Q552),99)=99,IF(IFERROR(SEARCH("H360",M552),99)=99,IF(IFERROR(SEARCH("H360",R552),99)=99,IF(IFERROR(SEARCH("H361",N552),99)=99,IF(IFERROR(SEARCH("H361",O552),99)=99,IF(IFERROR(SEARCH("H361",Q552),99)=99,IF(IFERROR(SEARCH("H361",M552),99)=99,IF(IFERROR(SEARCH("H361",R552),99)=99,IF(IFERROR(SEARCH("reproduction",P552),99)=99,IF(IFERROR(SEARCH("suspected reprotoxic",S552),99)=99,IF(IFERROR(SEARCH("reprotoxic",S552),99)=99,IF(IFERROR(SEARCH("reprotoxic",K552),99)=99,0,Scoring!$E$18),Scoring!$E$18),Scoring!$E$19),Scoring!$E$17),Scoring!$E$16),Scoring!$E$16),Scoring!$E$16),Scoring!$E$16),Scoring!$E$16),Scoring!$E$16),Scoring!$E$16),Scoring!$E$16),Scoring!$E$16),Scoring!$E$16)</f>
        <v>0</v>
      </c>
      <c r="AC552" s="78">
        <f>IF(IFERROR(SEARCH("57f",L552),99)=99,IF(IFERROR(SEARCH("57(f)",P552),99)=99,0,Scoring!$E$20),Scoring!$E$20)</f>
        <v>0</v>
      </c>
      <c r="AD552" s="78">
        <f>IF(IFERROR(SEARCH("CAT1",T552),99)=99,IF(IFERROR(SEARCH("CAT2",T552),99)=99,IF(IFERROR(SEARCH("CAT3",T552),99)=99,IF(IFERROR(SEARCH("concluded to be endocrine",K552),99)=99,IF(IFERROR(SEARCH("categorised as endocrine",K552),99)=99,IF(IFERROR(SEARCH("endocrine disrupting",P552),99)=99,IF(IFERROR(SEARCH("endocrine disrupting",K552),99)=99,IF(IFERROR(SEARCH("suspected endocrine",S552),99)=99,IF(IFERROR(SEARCH("potential endocrine",S552),99)=99,0,Scoring!$E$25),Scoring!$E$25),Scoring!$E$24),Scoring!$E$24),Scoring!$E$24),Scoring!$E$24),Scoring!$E$23),Scoring!$E$22),Scoring!$E$21)</f>
        <v>0</v>
      </c>
      <c r="AE552" s="78">
        <f>IF(IFERROR(SEARCH("suspected sensitiser",S552),99)=99,IF(IFERROR(SEARCH("sensitiser",S552),99)=99,IF(IFERROR(SEARCH("other hazard based concern",S552),99)=99,0,Scoring!$E$28),Scoring!$E$26),Scoring!$E$27)</f>
        <v>0</v>
      </c>
      <c r="AF552" s="78">
        <f>IF(IFERROR(M552,1)=1,IF(IFERROR(N552,1)=1,IF(IFERROR(O552,1)=1,IF(IFERROR(Q552,1)=1,IF(IFERROR(R552,1)=1,IF(IFERROR(T552,1)=1,IF(IFERROR(K552,1)=1,IF(IFERROR(P552,1)=1,IF(IFERROR(S552,1)=1,Scoring!$E$29,0),0),0),0),0),0),0),0),0)</f>
        <v>0</v>
      </c>
      <c r="AG552" s="78">
        <f t="shared" si="47"/>
        <v>3</v>
      </c>
      <c r="AI552" s="93"/>
      <c r="AJ552" s="94"/>
      <c r="AK552" s="76"/>
      <c r="AL552" s="75"/>
      <c r="AN552" s="79"/>
      <c r="AO552" s="79"/>
      <c r="AP552" s="79"/>
      <c r="AQ552" s="79"/>
      <c r="AR552" s="79"/>
      <c r="AS552" s="78"/>
      <c r="AU552" s="79">
        <f>IF(IFERROR(F552,99)=99,IF(IFERROR(G552,99)=99,IF(IFERROR(H552,99)=99,IF(IFERROR(I552,99)=99,IF(IFERROR(E552,99)=99,IF(IFERROR(J552,99)=99,0,Scoring!$B$7),Scoring!$B$3),Scoring!$B$2),Scoring!$B$6),Scoring!$B$5),Scoring!$B$4)</f>
        <v>0.5</v>
      </c>
      <c r="AV552" s="78">
        <f t="shared" si="48"/>
        <v>1.5</v>
      </c>
      <c r="AW552" s="78"/>
      <c r="AX552" s="66"/>
      <c r="AY552" s="78"/>
      <c r="AZ552" s="76"/>
      <c r="BA552" s="76"/>
      <c r="BB552" s="76"/>
    </row>
    <row r="553" spans="1:54" x14ac:dyDescent="0.25">
      <c r="A553" s="77" t="s">
        <v>7529</v>
      </c>
      <c r="B553" s="76" t="str">
        <f t="shared" si="49"/>
        <v>253-704-7</v>
      </c>
      <c r="C553" s="77" t="s">
        <v>1275</v>
      </c>
      <c r="D553" s="77" t="s">
        <v>1276</v>
      </c>
      <c r="E553" s="76" t="str">
        <f>IF(C553="-",IF(A553="-",VLOOKUP(D553,'sin-list 180320_update'!$C$2:$C$835,1,FALSE),VLOOKUP(A553,'sin-list 180320_update'!$A$2:$A$835,1,FALSE)),VLOOKUP(C553,'sin-list 180320_update'!$B$2:$B$835,1,FALSE))</f>
        <v>253-704-7</v>
      </c>
      <c r="F553" s="76" t="e">
        <f>IF($C553="-",IF($A553="-",VLOOKUP($D553,'REACH Bilaga XVII_update'!$A$5:$A$131,1,FALSE),VLOOKUP($A553,'REACH Bilaga XVII_update'!$C$5:$C$131,1,FALSE)),VLOOKUP($C553,'REACH Bilaga XVII_update'!$B$5:$B$131,1,FALSE))</f>
        <v>#N/A</v>
      </c>
      <c r="G553" s="76" t="e">
        <f>IF($C553="-",IF($A553="-",VLOOKUP($D553,' REACH Bilaga 59_update'!$A$5:$A$210,1,FALSE),VLOOKUP($A553,' REACH Bilaga 59_update'!$D$5:$D$210,1,FALSE)),VLOOKUP($C553,' REACH Bilaga 59_update'!$C$5:$C$210,1,FALSE))</f>
        <v>#N/A</v>
      </c>
      <c r="H553" s="76" t="e">
        <f>IF($C553="-",IF($A553="-",VLOOKUP($D553,'REACH Bilaga XIV_update'!$A$5:$A$110,1,FALSE),VLOOKUP($A553,'REACH Bilaga XIV_update'!$D$5:$D$110,1,FALSE)),VLOOKUP($C553,'REACH Bilaga XIV_update'!$C$5:$C$110,1,FALSE))</f>
        <v>#N/A</v>
      </c>
      <c r="I553" s="76" t="e">
        <f>IF($C553="-",IF($A553="-",VLOOKUP($D553,CoRAP_update!$A$5:$A$376,1,FALSE),VLOOKUP($A553,CoRAP_update!$D$5:$D$376,1,FALSE)),VLOOKUP($C553,CoRAP_update!$C$5:$C$376,1,FALSE))</f>
        <v>#N/A</v>
      </c>
      <c r="J553" s="76" t="e">
        <f>IF($C553="-",IF($A553="-",VLOOKUP($D553,EDC_update!$C$2:$C$450,1,FALSE),VLOOKUP($A553,EDC_update!$B$2:$B$450,1,FALSE)),VLOOKUP($C553,EDC_update!$L$2:$L$450,1,FALSE))</f>
        <v>#N/A</v>
      </c>
      <c r="K553" s="76" t="str">
        <f>IF($C553="-",IF($A553="-",IF(VLOOKUP($D553,'sin-list 180320_update'!$C$2:$S$835,3,FALSE)="",NA(),VLOOKUP($D553,'sin-list 180320_update'!$C$2:$S$835,3,FALSE)),IF(VLOOKUP($A553,'sin-list 180320_update'!$A$2:$S$835,5,FALSE)="",NA(),VLOOKUP($A553,'sin-list 180320_update'!$A$2:$S$835,5,FALSE))),IF(VLOOKUP($C553,'sin-list 180320_update'!$B$2:$S$835,4,FALSE)="",NA(),VLOOKUP($C553,'sin-list 180320_update'!$B$2:$S$835,4,FALSE)))</f>
        <v>Classified CMR according to Annex VI of Regulation 1272/2008</v>
      </c>
      <c r="L553" s="76" t="str">
        <f>IF($C553="-",IF($A553="-",VLOOKUP($D553,'sin-list 180320_update'!$C$2:$S$835,6,FALSE),VLOOKUP($A553,'sin-list 180320_update'!$A$2:$S$835,8,FALSE)),VLOOKUP($C553,'sin-list 180320_update'!$B$2:$S$835,7,FALSE))</f>
        <v>Repr. 1B
Acute Tox. 4 *
STOT RE 2 *</v>
      </c>
      <c r="M553" s="76" t="str">
        <f>IF($C553="-",IF($A553="-",IF(VLOOKUP($D553,'sin-list 180320_update'!$C$2:$S$835,8,FALSE)="",NA(),VLOOKUP($D553,'sin-list 180320_update'!$C$2:$S$835,8,FALSE)),IF(VLOOKUP($A553,'sin-list 180320_update'!$A$2:$S$835,10,FALSE)="",NA(),VLOOKUP($A553,'sin-list 180320_update'!$A$2:$S$835,10,FALSE))),IF(VLOOKUP($C553,'sin-list 180320_update'!$B$2:$S$835,9,FALSE)="",NA(),VLOOKUP($C553,'sin-list 180320_update'!$B$2:$S$835,9,FALSE)))</f>
        <v>H360D ***
H302
H373 **</v>
      </c>
      <c r="N553" s="76" t="e">
        <f>IF($C553="-",IF($A553="-",IF(VLOOKUP($D553,'REACH Bilaga XVII_update'!$A$5:$E$131,4,FALSE)="",NA(),VLOOKUP($D553,'REACH Bilaga XVII_update'!$A$5:$E$131,4,FALSE)),IF(VLOOKUP($A553,'REACH Bilaga XVII_update'!$C$5:$D$131,2,FALSE)="",NA(),VLOOKUP($A553,'REACH Bilaga XVII_update'!$C$5:$D$131,2,FALSE))),IF(VLOOKUP($C553,'REACH Bilaga XVII_update'!$B$5:$D$131,3,FALSE)="",NA(),VLOOKUP($C553,'REACH Bilaga XVII_update'!$B$5:$D$131,3,FALSE)))</f>
        <v>#N/A</v>
      </c>
      <c r="O553" s="76" t="e">
        <f>IF($C553="-",IF($A553="-",IF(VLOOKUP($D553,' REACH Bilaga 59_update'!$A$5:$E$210,5,FALSE)="",NA(),VLOOKUP($D553,' REACH Bilaga 59_update'!$A$5:$E$210,5,FALSE)),IF(VLOOKUP($A553,' REACH Bilaga 59_update'!$D$5:$E$210,2,FALSE)="",NA(),VLOOKUP($A553,' REACH Bilaga 59_update'!$D$5:$E$210,2,FALSE))),IF(VLOOKUP($C553,' REACH Bilaga 59_update'!$C$5:$E$210,3,FALSE)="",NA(),VLOOKUP($C553,' REACH Bilaga 59_update'!$C$5:$E$210,3,FALSE)))</f>
        <v>#N/A</v>
      </c>
      <c r="P553" s="76" t="e">
        <f>IF(C553="-",IF(A553="-",IFERROR(VLOOKUP($D553,' REACH Bilaga 59_update'!$A$5:$F$210,MATCH(Sammanfattning!P$1,' REACH Bilaga 59_update'!$A$4:$F$4,0),FALSE),VLOOKUP($D553,'REACH Bilaga XIV_update'!$A$4:$H$110,MATCH(Sammanfattning!P$1,'REACH Bilaga XIV_update'!$A$4:$H$4,0),FALSE)),IFERROR(VLOOKUP($A553,' REACH Bilaga 59_update'!$D$5:$F$210,MATCH(Sammanfattning!P$1,' REACH Bilaga 59_update'!$D$4:$F$4,0),FALSE),VLOOKUP($A553,'REACH Bilaga XIV_update'!$D$4:$H$110,MATCH(Sammanfattning!P$1,'REACH Bilaga XIV_update'!$D$4:$H$4,0),FALSE))),IFERROR(VLOOKUP($C553,' REACH Bilaga 59_update'!$C$5:$F$210,MATCH(Sammanfattning!P$1,' REACH Bilaga 59_update'!$C$4:$F$4,0),FALSE),VLOOKUP($C553,'REACH Bilaga XIV_update'!$C$4:$H$110,MATCH(Sammanfattning!P$1,'REACH Bilaga XIV_update'!$C$4:$H$4,0),FALSE)))</f>
        <v>#N/A</v>
      </c>
      <c r="Q553" s="76" t="e">
        <f>IF($C553="-",IF($A553="-",IF(VLOOKUP($D553,'REACH Bilaga XIV_update'!$A$5:$I$110,9,FALSE)="",NA(),VLOOKUP($D553,'REACH Bilaga XIV_update'!$A$5:$I$110,9,FALSE)),IF(VLOOKUP($A553,'REACH Bilaga XIV_update'!$D$5:$I$110,6,FALSE)="",NA(),VLOOKUP($A553,'REACH Bilaga XIV_update'!$D$5:$I$110,6,FALSE))),IF(VLOOKUP($C553,'REACH Bilaga XIV_update'!$C$5:$I$110,7,FALSE)="",NA(),VLOOKUP($C553,'REACH Bilaga XIV_update'!$C$5:$I$110,7,FALSE)))</f>
        <v>#N/A</v>
      </c>
      <c r="R553" s="76" t="e">
        <f>IF($C553="-",IF($A553="-",IF(VLOOKUP($D553,CoRAP_update!$A$5:$O$376,15,FALSE)="",NA(),VLOOKUP($D553,CoRAP_update!$A$5:$O$376,15,FALSE)),IF(VLOOKUP($A553,CoRAP_update!$D$5:$O$376,12,FALSE)="",NA(),VLOOKUP($A553,CoRAP_update!$D$5:$O$376,12,FALSE))),IF(VLOOKUP($C553,CoRAP_update!$C$5:$O$376,13,FALSE)="",NA(),VLOOKUP($C553,CoRAP_update!$C$5:$O$376,13,FALSE)))</f>
        <v>#N/A</v>
      </c>
      <c r="S553" s="144" t="e">
        <f>IF($C553="-",IF($A553="-",VLOOKUP($D553,CoRAP_update!$A$5:$J$376,MATCH(Sammanfattning!S$1,CoRAP_update!$A$4:$J$4,0),FALSE),VLOOKUP($A553,CoRAP_update!$D$5:$J$376,MATCH(Sammanfattning!S$1,CoRAP_update!$D$4:$J$4,0),FALSE)),VLOOKUP($C553,CoRAP_update!$C$5:$J$376,MATCH(Sammanfattning!S$1,CoRAP_update!$C$4:$J$4,0),FALSE))</f>
        <v>#N/A</v>
      </c>
      <c r="T553" s="76" t="e">
        <f>IF($A553="-",VLOOKUP($D553,EDC_update!$C$2:$F$450,4,FALSE),VLOOKUP($A553,EDC_update!$B$2:$F$450,5,FALSE))</f>
        <v>#N/A</v>
      </c>
      <c r="V553" s="78">
        <f>IF(IFERROR(SEARCH("PBT",P553),99)=99,IF(IFERROR(SEARCH("suspected PBT",S553),99)=99,IF(IFERROR(SEARCH("concluded to be PBT",K553),99)=99,IF(IFERROR(SEARCH("PBT",S553),99)=99,IF(IFERROR(SEARCH("PBT cand",L553),99)=99,IF(IFERROR(SEARCH("PBT",L553),99)=99,IF(IFERROR(SEARCH("persistent, bioackumulative and toxic properties",K553),99)=99,0,Scoring!$E$3),Scoring!$E$3),Scoring!$E$7),Scoring!$E$3),Scoring!$E$5),Scoring!$E$6),Scoring!$E$3)</f>
        <v>0</v>
      </c>
      <c r="W553" s="78">
        <f>IF(IFERROR(SEARCH("vPvB",P553),99)=99,IF(IFERROR(SEARCH("suspected pbt/vPvB",S553),99)=99,IF(IFERROR(SEARCH("vPvB",S553),99)=99,IF(IFERROR(SEARCH("concluded to be a vPvB",S553),99)=99,IF(IFERROR(SEARCH("identified as vPvB",K553),99)=99,IF(IFERROR(SEARCH("concluded to be a vPvB",K553),99)=99,IF(IFERROR(SEARCH("concluded to be both pbt and vPvB",S553),99)=99,IF(IFERROR(SEARCH("concluded to be both pbt and vPvB",K553),99)=99,0,Scoring!$E$5),Scoring!$E$5),Scoring!$E$5),Scoring!$E$5),Scoring!$E$5),Scoring!$E$4),Scoring!$E$6),Scoring!$E$4)</f>
        <v>0</v>
      </c>
      <c r="X553" s="78">
        <f>IF(IFERROR(SEARCH("H410",N553),99)=99,IF(IFERROR(SEARCH("H410",O553),99)=99,IF(IFERROR(SEARCH("H410",Q553),99)=99,IF(IFERROR(SEARCH("H410",M553),99)=99,IF(IFERROR(SEARCH("H410",R553),99)=99,IF(IFERROR(SEARCH("H411",N553),99)=99,IF(IFERROR(SEARCH("H411",O553),99)=99,IF(IFERROR(SEARCH("H411",Q553),99)=99,IF(IFERROR(SEARCH("H411",M553),99)=99,IF(IFERROR(SEARCH("H411",R553),99)=99,IF(IFERROR(SEARCH("H413",N553),99)=99,IF(IFERROR(SEARCH("H413",O553),99)=99,IF(IFERROR(SEARCH("H413",Q553),99)=99,IF(IFERROR(SEARCH("H413",M553),99)=99,IF(IFERROR(SEARCH("H413",R553),99)=99,IF(IFERROR(SEARCH("H412",N553),99)=99,IF(IFERROR(SEARCH("H412",O553),99)=99,IF(IFERROR(SEARCH("H412",Q553),99)=99,IF(IFERROR(SEARCH("H412",M553),99)=99,IF(IFERROR(SEARCH("H412",R553),99)=99,0,Scoring!$E$2),Scoring!$E$2),Scoring!$E$2),Scoring!$E$2),Scoring!$E$2),Scoring!$E$2),Scoring!$E$2),Scoring!$E$2),Scoring!$E$2),Scoring!$E$2),Scoring!$E$2),Scoring!$E$2),Scoring!$E$2),Scoring!$E$2),Scoring!$E$2),Scoring!$E$2),Scoring!$E$2),Scoring!$E$2),Scoring!$E$2),Scoring!$E$2)</f>
        <v>0</v>
      </c>
      <c r="Y553" s="78">
        <f>IF(IFERROR(SEARCH("CMR",K553),99)=99,IF(IFERROR(SEARCH("Suspected CMR",S553),99)=99,IF(IFERROR(SEARCH("CMR",S553),99)=99,0,Scoring!$E$8),Scoring!$E$9),Scoring!$E$8)</f>
        <v>3</v>
      </c>
      <c r="Z553" s="78">
        <f>IF(IFERROR(SEARCH("H350",N553),99)=99,IF(IFERROR(SEARCH("H350",O553),99)=99,IF(IFERROR(SEARCH("H350",Q553),99)=99,IF(IFERROR(SEARCH("H350",M553),99)=99,IF(IFERROR(SEARCH("H350",R553),99)=99,IF(IFERROR(SEARCH("H351",N553),99)=99,IF(IFERROR(SEARCH("H351",O553),99)=99,IF(IFERROR(SEARCH("H351",Q553),99)=99,IF(IFERROR(SEARCH("H351",M553),99)=99,IF(IFERROR(SEARCH("H351",R553),99)=99,IF(IFERROR(SEARCH("carcinogenic",P553),99)=99,IF(IFERROR(SEARCH("suspected carcinogenic",S553),99)=99,0,Scoring!$E$12),Scoring!$E$11),Scoring!$E$10),Scoring!$E$10),Scoring!$E$10),Scoring!$E$10),Scoring!$E$10),Scoring!$E$10),Scoring!$E$10),Scoring!$E$10),Scoring!$E$10),Scoring!$E$10)</f>
        <v>0</v>
      </c>
      <c r="AA553" s="78">
        <f>IF(IFERROR(SEARCH("H340",N553),99)=99,IF(IFERROR(SEARCH("H340",O553),99)=99,IF(IFERROR(SEARCH("H340",Q553),99)=99,IF(IFERROR(SEARCH("H340",M553),99)=99,IF(IFERROR(SEARCH("H340",R553),99)=99,IF(IFERROR(SEARCH("H341",N553),99)=99,IF(IFERROR(SEARCH("H341",O553),99)=99,IF(IFERROR(SEARCH("H341",Q553),99)=99,IF(IFERROR(SEARCH("H341",M553),99)=99,IF(IFERROR(SEARCH("H341",R553),99)=99,IF(IFERROR(SEARCH("mutagenic",P553),99)=99,IF(IFERROR(SEARCH("suspected mutagenic",S553),99)=99,0,Scoring!$E$15),Scoring!$E$14),Scoring!$E$13),Scoring!$E$13),Scoring!$E$13),Scoring!$E$13),Scoring!$E$13),Scoring!$E$13),Scoring!$E$13),Scoring!$E$13),Scoring!$E$13),Scoring!$E$13)</f>
        <v>0</v>
      </c>
      <c r="AB553" s="78">
        <f>IF(IFERROR(SEARCH("H360",N553),99)=99,IF(IFERROR(SEARCH("H360",O553),99)=99,IF(IFERROR(SEARCH("H360",Q553),99)=99,IF(IFERROR(SEARCH("H360",M553),99)=99,IF(IFERROR(SEARCH("H360",R553),99)=99,IF(IFERROR(SEARCH("H361",N553),99)=99,IF(IFERROR(SEARCH("H361",O553),99)=99,IF(IFERROR(SEARCH("H361",Q553),99)=99,IF(IFERROR(SEARCH("H361",M553),99)=99,IF(IFERROR(SEARCH("H361",R553),99)=99,IF(IFERROR(SEARCH("reproduction",P553),99)=99,IF(IFERROR(SEARCH("suspected reprotoxic",S553),99)=99,IF(IFERROR(SEARCH("reprotoxic",S553),99)=99,IF(IFERROR(SEARCH("reprotoxic",K553),99)=99,0,Scoring!$E$18),Scoring!$E$18),Scoring!$E$19),Scoring!$E$17),Scoring!$E$16),Scoring!$E$16),Scoring!$E$16),Scoring!$E$16),Scoring!$E$16),Scoring!$E$16),Scoring!$E$16),Scoring!$E$16),Scoring!$E$16),Scoring!$E$16)</f>
        <v>1</v>
      </c>
      <c r="AC553" s="78">
        <f>IF(IFERROR(SEARCH("57f",L553),99)=99,IF(IFERROR(SEARCH("57(f)",P553),99)=99,0,Scoring!$E$20),Scoring!$E$20)</f>
        <v>0</v>
      </c>
      <c r="AD553" s="78">
        <f>IF(IFERROR(SEARCH("CAT1",T553),99)=99,IF(IFERROR(SEARCH("CAT2",T553),99)=99,IF(IFERROR(SEARCH("CAT3",T553),99)=99,IF(IFERROR(SEARCH("concluded to be endocrine",K553),99)=99,IF(IFERROR(SEARCH("categorised as endocrine",K553),99)=99,IF(IFERROR(SEARCH("endocrine disrupting",P553),99)=99,IF(IFERROR(SEARCH("endocrine disrupting",K553),99)=99,IF(IFERROR(SEARCH("suspected endocrine",S553),99)=99,IF(IFERROR(SEARCH("potential endocrine",S553),99)=99,0,Scoring!$E$25),Scoring!$E$25),Scoring!$E$24),Scoring!$E$24),Scoring!$E$24),Scoring!$E$24),Scoring!$E$23),Scoring!$E$22),Scoring!$E$21)</f>
        <v>0</v>
      </c>
      <c r="AE553" s="78">
        <f>IF(IFERROR(SEARCH("suspected sensitiser",S553),99)=99,IF(IFERROR(SEARCH("sensitiser",S553),99)=99,IF(IFERROR(SEARCH("other hazard based concern",S553),99)=99,0,Scoring!$E$28),Scoring!$E$26),Scoring!$E$27)</f>
        <v>0</v>
      </c>
      <c r="AF553" s="78">
        <f>IF(IFERROR(M553,1)=1,IF(IFERROR(N553,1)=1,IF(IFERROR(O553,1)=1,IF(IFERROR(Q553,1)=1,IF(IFERROR(R553,1)=1,IF(IFERROR(T553,1)=1,IF(IFERROR(K553,1)=1,IF(IFERROR(P553,1)=1,IF(IFERROR(S553,1)=1,Scoring!$E$29,0),0),0),0),0),0),0),0),0)</f>
        <v>0</v>
      </c>
      <c r="AG553" s="78">
        <f t="shared" si="47"/>
        <v>3</v>
      </c>
      <c r="AI553" s="93"/>
      <c r="AJ553" s="94"/>
      <c r="AK553" s="76"/>
      <c r="AL553" s="75"/>
      <c r="AN553" s="79"/>
      <c r="AO553" s="79"/>
      <c r="AP553" s="79"/>
      <c r="AQ553" s="79"/>
      <c r="AR553" s="79"/>
      <c r="AS553" s="78"/>
      <c r="AU553" s="79">
        <f>IF(IFERROR(F553,99)=99,IF(IFERROR(G553,99)=99,IF(IFERROR(H553,99)=99,IF(IFERROR(I553,99)=99,IF(IFERROR(E553,99)=99,IF(IFERROR(J553,99)=99,0,Scoring!$B$7),Scoring!$B$3),Scoring!$B$2),Scoring!$B$6),Scoring!$B$5),Scoring!$B$4)</f>
        <v>0.3</v>
      </c>
      <c r="AV553" s="78">
        <f t="shared" si="48"/>
        <v>0.89999999999999991</v>
      </c>
      <c r="AW553" s="78"/>
      <c r="AX553" s="66"/>
      <c r="AY553" s="78"/>
      <c r="AZ553" s="76"/>
      <c r="BA553" s="76"/>
      <c r="BB553" s="76"/>
    </row>
    <row r="554" spans="1:54" x14ac:dyDescent="0.25">
      <c r="A554" s="77" t="s">
        <v>7535</v>
      </c>
      <c r="B554" s="76" t="str">
        <f t="shared" si="49"/>
        <v>257-622-2</v>
      </c>
      <c r="C554" s="77" t="s">
        <v>1353</v>
      </c>
      <c r="D554" s="77" t="s">
        <v>1354</v>
      </c>
      <c r="E554" s="76" t="str">
        <f>IF(C554="-",IF(A554="-",VLOOKUP(D554,'sin-list 180320_update'!$C$2:$C$835,1,FALSE),VLOOKUP(A554,'sin-list 180320_update'!$A$2:$A$835,1,FALSE)),VLOOKUP(C554,'sin-list 180320_update'!$B$2:$B$835,1,FALSE))</f>
        <v>257-622-2</v>
      </c>
      <c r="F554" s="76" t="e">
        <f>IF($C554="-",IF($A554="-",VLOOKUP($D554,'REACH Bilaga XVII_update'!$A$5:$A$131,1,FALSE),VLOOKUP($A554,'REACH Bilaga XVII_update'!$C$5:$C$131,1,FALSE)),VLOOKUP($C554,'REACH Bilaga XVII_update'!$B$5:$B$131,1,FALSE))</f>
        <v>#N/A</v>
      </c>
      <c r="G554" s="76" t="e">
        <f>IF($C554="-",IF($A554="-",VLOOKUP($D554,' REACH Bilaga 59_update'!$A$5:$A$210,1,FALSE),VLOOKUP($A554,' REACH Bilaga 59_update'!$D$5:$D$210,1,FALSE)),VLOOKUP($C554,' REACH Bilaga 59_update'!$C$5:$C$210,1,FALSE))</f>
        <v>#N/A</v>
      </c>
      <c r="H554" s="76" t="e">
        <f>IF($C554="-",IF($A554="-",VLOOKUP($D554,'REACH Bilaga XIV_update'!$A$5:$A$110,1,FALSE),VLOOKUP($A554,'REACH Bilaga XIV_update'!$D$5:$D$110,1,FALSE)),VLOOKUP($C554,'REACH Bilaga XIV_update'!$C$5:$C$110,1,FALSE))</f>
        <v>#N/A</v>
      </c>
      <c r="I554" s="76" t="e">
        <f>IF($C554="-",IF($A554="-",VLOOKUP($D554,CoRAP_update!$A$5:$A$376,1,FALSE),VLOOKUP($A554,CoRAP_update!$D$5:$D$376,1,FALSE)),VLOOKUP($C554,CoRAP_update!$C$5:$C$376,1,FALSE))</f>
        <v>#N/A</v>
      </c>
      <c r="J554" s="76" t="e">
        <f>IF($C554="-",IF($A554="-",VLOOKUP($D554,EDC_update!$C$2:$C$450,1,FALSE),VLOOKUP($A554,EDC_update!$B$2:$B$450,1,FALSE)),VLOOKUP($C554,EDC_update!$L$2:$L$450,1,FALSE))</f>
        <v>#N/A</v>
      </c>
      <c r="K554" s="76" t="str">
        <f>IF($C554="-",IF($A554="-",IF(VLOOKUP($D554,'sin-list 180320_update'!$C$2:$S$835,3,FALSE)="",NA(),VLOOKUP($D554,'sin-list 180320_update'!$C$2:$S$835,3,FALSE)),IF(VLOOKUP($A554,'sin-list 180320_update'!$A$2:$S$835,5,FALSE)="",NA(),VLOOKUP($A554,'sin-list 180320_update'!$A$2:$S$835,5,FALSE))),IF(VLOOKUP($C554,'sin-list 180320_update'!$B$2:$S$835,4,FALSE)="",NA(),VLOOKUP($C554,'sin-list 180320_update'!$B$2:$S$835,4,FALSE)))</f>
        <v>Classified CMR according to Annex VI of Regulation 1272/2008</v>
      </c>
      <c r="L554" s="76" t="str">
        <f>IF($C554="-",IF($A554="-",VLOOKUP($D554,'sin-list 180320_update'!$C$2:$S$835,6,FALSE),VLOOKUP($A554,'sin-list 180320_update'!$A$2:$S$835,8,FALSE)),VLOOKUP($C554,'sin-list 180320_update'!$B$2:$S$835,7,FALSE))</f>
        <v>Carc. 1B
Muta. 2
Acute Tox. 3 *
Acute Tox. 3 *
Acute Tox. 3 *
STOT RE 1
Eye Irrit. 2
Skin Irrit. 2
Skin Sens. 1
Aquatic Acute 1</v>
      </c>
      <c r="M554" s="76" t="str">
        <f>IF($C554="-",IF($A554="-",IF(VLOOKUP($D554,'sin-list 180320_update'!$C$2:$S$835,8,FALSE)="",NA(),VLOOKUP($D554,'sin-list 180320_update'!$C$2:$S$835,8,FALSE)),IF(VLOOKUP($A554,'sin-list 180320_update'!$A$2:$S$835,10,FALSE)="",NA(),VLOOKUP($A554,'sin-list 180320_update'!$A$2:$S$835,10,FALSE))),IF(VLOOKUP($C554,'sin-list 180320_update'!$B$2:$S$835,9,FALSE)="",NA(),VLOOKUP($C554,'sin-list 180320_update'!$B$2:$S$835,9,FALSE)))</f>
        <v>H350
H341
H331
H311
H301
H372 **
H319
H315
H317
H400</v>
      </c>
      <c r="N554" s="76" t="e">
        <f>IF($C554="-",IF($A554="-",IF(VLOOKUP($D554,'REACH Bilaga XVII_update'!$A$5:$E$131,4,FALSE)="",NA(),VLOOKUP($D554,'REACH Bilaga XVII_update'!$A$5:$E$131,4,FALSE)),IF(VLOOKUP($A554,'REACH Bilaga XVII_update'!$C$5:$D$131,2,FALSE)="",NA(),VLOOKUP($A554,'REACH Bilaga XVII_update'!$C$5:$D$131,2,FALSE))),IF(VLOOKUP($C554,'REACH Bilaga XVII_update'!$B$5:$D$131,3,FALSE)="",NA(),VLOOKUP($C554,'REACH Bilaga XVII_update'!$B$5:$D$131,3,FALSE)))</f>
        <v>#N/A</v>
      </c>
      <c r="O554" s="76" t="e">
        <f>IF($C554="-",IF($A554="-",IF(VLOOKUP($D554,' REACH Bilaga 59_update'!$A$5:$E$210,5,FALSE)="",NA(),VLOOKUP($D554,' REACH Bilaga 59_update'!$A$5:$E$210,5,FALSE)),IF(VLOOKUP($A554,' REACH Bilaga 59_update'!$D$5:$E$210,2,FALSE)="",NA(),VLOOKUP($A554,' REACH Bilaga 59_update'!$D$5:$E$210,2,FALSE))),IF(VLOOKUP($C554,' REACH Bilaga 59_update'!$C$5:$E$210,3,FALSE)="",NA(),VLOOKUP($C554,' REACH Bilaga 59_update'!$C$5:$E$210,3,FALSE)))</f>
        <v>#N/A</v>
      </c>
      <c r="P554" s="76" t="e">
        <f>IF(C554="-",IF(A554="-",IFERROR(VLOOKUP($D554,' REACH Bilaga 59_update'!$A$5:$F$210,MATCH(Sammanfattning!P$1,' REACH Bilaga 59_update'!$A$4:$F$4,0),FALSE),VLOOKUP($D554,'REACH Bilaga XIV_update'!$A$4:$H$110,MATCH(Sammanfattning!P$1,'REACH Bilaga XIV_update'!$A$4:$H$4,0),FALSE)),IFERROR(VLOOKUP($A554,' REACH Bilaga 59_update'!$D$5:$F$210,MATCH(Sammanfattning!P$1,' REACH Bilaga 59_update'!$D$4:$F$4,0),FALSE),VLOOKUP($A554,'REACH Bilaga XIV_update'!$D$4:$H$110,MATCH(Sammanfattning!P$1,'REACH Bilaga XIV_update'!$D$4:$H$4,0),FALSE))),IFERROR(VLOOKUP($C554,' REACH Bilaga 59_update'!$C$5:$F$210,MATCH(Sammanfattning!P$1,' REACH Bilaga 59_update'!$C$4:$F$4,0),FALSE),VLOOKUP($C554,'REACH Bilaga XIV_update'!$C$4:$H$110,MATCH(Sammanfattning!P$1,'REACH Bilaga XIV_update'!$C$4:$H$4,0),FALSE)))</f>
        <v>#N/A</v>
      </c>
      <c r="Q554" s="76" t="e">
        <f>IF($C554="-",IF($A554="-",IF(VLOOKUP($D554,'REACH Bilaga XIV_update'!$A$5:$I$110,9,FALSE)="",NA(),VLOOKUP($D554,'REACH Bilaga XIV_update'!$A$5:$I$110,9,FALSE)),IF(VLOOKUP($A554,'REACH Bilaga XIV_update'!$D$5:$I$110,6,FALSE)="",NA(),VLOOKUP($A554,'REACH Bilaga XIV_update'!$D$5:$I$110,6,FALSE))),IF(VLOOKUP($C554,'REACH Bilaga XIV_update'!$C$5:$I$110,7,FALSE)="",NA(),VLOOKUP($C554,'REACH Bilaga XIV_update'!$C$5:$I$110,7,FALSE)))</f>
        <v>#N/A</v>
      </c>
      <c r="R554" s="76" t="e">
        <f>IF($C554="-",IF($A554="-",IF(VLOOKUP($D554,CoRAP_update!$A$5:$O$376,15,FALSE)="",NA(),VLOOKUP($D554,CoRAP_update!$A$5:$O$376,15,FALSE)),IF(VLOOKUP($A554,CoRAP_update!$D$5:$O$376,12,FALSE)="",NA(),VLOOKUP($A554,CoRAP_update!$D$5:$O$376,12,FALSE))),IF(VLOOKUP($C554,CoRAP_update!$C$5:$O$376,13,FALSE)="",NA(),VLOOKUP($C554,CoRAP_update!$C$5:$O$376,13,FALSE)))</f>
        <v>#N/A</v>
      </c>
      <c r="S554" s="144" t="e">
        <f>IF($C554="-",IF($A554="-",VLOOKUP($D554,CoRAP_update!$A$5:$J$376,MATCH(Sammanfattning!S$1,CoRAP_update!$A$4:$J$4,0),FALSE),VLOOKUP($A554,CoRAP_update!$D$5:$J$376,MATCH(Sammanfattning!S$1,CoRAP_update!$D$4:$J$4,0),FALSE)),VLOOKUP($C554,CoRAP_update!$C$5:$J$376,MATCH(Sammanfattning!S$1,CoRAP_update!$C$4:$J$4,0),FALSE))</f>
        <v>#N/A</v>
      </c>
      <c r="T554" s="76" t="e">
        <f>IF($A554="-",VLOOKUP($D554,EDC_update!$C$2:$F$450,4,FALSE),VLOOKUP($A554,EDC_update!$B$2:$F$450,5,FALSE))</f>
        <v>#N/A</v>
      </c>
      <c r="V554" s="78">
        <f>IF(IFERROR(SEARCH("PBT",P554),99)=99,IF(IFERROR(SEARCH("suspected PBT",S554),99)=99,IF(IFERROR(SEARCH("concluded to be PBT",K554),99)=99,IF(IFERROR(SEARCH("PBT",S554),99)=99,IF(IFERROR(SEARCH("PBT cand",L554),99)=99,IF(IFERROR(SEARCH("PBT",L554),99)=99,IF(IFERROR(SEARCH("persistent, bioackumulative and toxic properties",K554),99)=99,0,Scoring!$E$3),Scoring!$E$3),Scoring!$E$7),Scoring!$E$3),Scoring!$E$5),Scoring!$E$6),Scoring!$E$3)</f>
        <v>0</v>
      </c>
      <c r="W554" s="78">
        <f>IF(IFERROR(SEARCH("vPvB",P554),99)=99,IF(IFERROR(SEARCH("suspected pbt/vPvB",S554),99)=99,IF(IFERROR(SEARCH("vPvB",S554),99)=99,IF(IFERROR(SEARCH("concluded to be a vPvB",S554),99)=99,IF(IFERROR(SEARCH("identified as vPvB",K554),99)=99,IF(IFERROR(SEARCH("concluded to be a vPvB",K554),99)=99,IF(IFERROR(SEARCH("concluded to be both pbt and vPvB",S554),99)=99,IF(IFERROR(SEARCH("concluded to be both pbt and vPvB",K554),99)=99,0,Scoring!$E$5),Scoring!$E$5),Scoring!$E$5),Scoring!$E$5),Scoring!$E$5),Scoring!$E$4),Scoring!$E$6),Scoring!$E$4)</f>
        <v>0</v>
      </c>
      <c r="X554" s="78">
        <f>IF(IFERROR(SEARCH("H410",N554),99)=99,IF(IFERROR(SEARCH("H410",O554),99)=99,IF(IFERROR(SEARCH("H410",Q554),99)=99,IF(IFERROR(SEARCH("H410",M554),99)=99,IF(IFERROR(SEARCH("H410",R554),99)=99,IF(IFERROR(SEARCH("H411",N554),99)=99,IF(IFERROR(SEARCH("H411",O554),99)=99,IF(IFERROR(SEARCH("H411",Q554),99)=99,IF(IFERROR(SEARCH("H411",M554),99)=99,IF(IFERROR(SEARCH("H411",R554),99)=99,IF(IFERROR(SEARCH("H413",N554),99)=99,IF(IFERROR(SEARCH("H413",O554),99)=99,IF(IFERROR(SEARCH("H413",Q554),99)=99,IF(IFERROR(SEARCH("H413",M554),99)=99,IF(IFERROR(SEARCH("H413",R554),99)=99,IF(IFERROR(SEARCH("H412",N554),99)=99,IF(IFERROR(SEARCH("H412",O554),99)=99,IF(IFERROR(SEARCH("H412",Q554),99)=99,IF(IFERROR(SEARCH("H412",M554),99)=99,IF(IFERROR(SEARCH("H412",R554),99)=99,0,Scoring!$E$2),Scoring!$E$2),Scoring!$E$2),Scoring!$E$2),Scoring!$E$2),Scoring!$E$2),Scoring!$E$2),Scoring!$E$2),Scoring!$E$2),Scoring!$E$2),Scoring!$E$2),Scoring!$E$2),Scoring!$E$2),Scoring!$E$2),Scoring!$E$2),Scoring!$E$2),Scoring!$E$2),Scoring!$E$2),Scoring!$E$2),Scoring!$E$2)</f>
        <v>0</v>
      </c>
      <c r="Y554" s="78">
        <f>IF(IFERROR(SEARCH("CMR",K554),99)=99,IF(IFERROR(SEARCH("Suspected CMR",S554),99)=99,IF(IFERROR(SEARCH("CMR",S554),99)=99,0,Scoring!$E$8),Scoring!$E$9),Scoring!$E$8)</f>
        <v>3</v>
      </c>
      <c r="Z554" s="78">
        <f>IF(IFERROR(SEARCH("H350",N554),99)=99,IF(IFERROR(SEARCH("H350",O554),99)=99,IF(IFERROR(SEARCH("H350",Q554),99)=99,IF(IFERROR(SEARCH("H350",M554),99)=99,IF(IFERROR(SEARCH("H350",R554),99)=99,IF(IFERROR(SEARCH("H351",N554),99)=99,IF(IFERROR(SEARCH("H351",O554),99)=99,IF(IFERROR(SEARCH("H351",Q554),99)=99,IF(IFERROR(SEARCH("H351",M554),99)=99,IF(IFERROR(SEARCH("H351",R554),99)=99,IF(IFERROR(SEARCH("carcinogenic",P554),99)=99,IF(IFERROR(SEARCH("suspected carcinogenic",S554),99)=99,0,Scoring!$E$12),Scoring!$E$11),Scoring!$E$10),Scoring!$E$10),Scoring!$E$10),Scoring!$E$10),Scoring!$E$10),Scoring!$E$10),Scoring!$E$10),Scoring!$E$10),Scoring!$E$10),Scoring!$E$10)</f>
        <v>1</v>
      </c>
      <c r="AA554" s="78">
        <f>IF(IFERROR(SEARCH("H340",N554),99)=99,IF(IFERROR(SEARCH("H340",O554),99)=99,IF(IFERROR(SEARCH("H340",Q554),99)=99,IF(IFERROR(SEARCH("H340",M554),99)=99,IF(IFERROR(SEARCH("H340",R554),99)=99,IF(IFERROR(SEARCH("H341",N554),99)=99,IF(IFERROR(SEARCH("H341",O554),99)=99,IF(IFERROR(SEARCH("H341",Q554),99)=99,IF(IFERROR(SEARCH("H341",M554),99)=99,IF(IFERROR(SEARCH("H341",R554),99)=99,IF(IFERROR(SEARCH("mutagenic",P554),99)=99,IF(IFERROR(SEARCH("suspected mutagenic",S554),99)=99,0,Scoring!$E$15),Scoring!$E$14),Scoring!$E$13),Scoring!$E$13),Scoring!$E$13),Scoring!$E$13),Scoring!$E$13),Scoring!$E$13),Scoring!$E$13),Scoring!$E$13),Scoring!$E$13),Scoring!$E$13)</f>
        <v>1</v>
      </c>
      <c r="AB554" s="78">
        <f>IF(IFERROR(SEARCH("H360",N554),99)=99,IF(IFERROR(SEARCH("H360",O554),99)=99,IF(IFERROR(SEARCH("H360",Q554),99)=99,IF(IFERROR(SEARCH("H360",M554),99)=99,IF(IFERROR(SEARCH("H360",R554),99)=99,IF(IFERROR(SEARCH("H361",N554),99)=99,IF(IFERROR(SEARCH("H361",O554),99)=99,IF(IFERROR(SEARCH("H361",Q554),99)=99,IF(IFERROR(SEARCH("H361",M554),99)=99,IF(IFERROR(SEARCH("H361",R554),99)=99,IF(IFERROR(SEARCH("reproduction",P554),99)=99,IF(IFERROR(SEARCH("suspected reprotoxic",S554),99)=99,IF(IFERROR(SEARCH("reprotoxic",S554),99)=99,IF(IFERROR(SEARCH("reprotoxic",K554),99)=99,0,Scoring!$E$18),Scoring!$E$18),Scoring!$E$19),Scoring!$E$17),Scoring!$E$16),Scoring!$E$16),Scoring!$E$16),Scoring!$E$16),Scoring!$E$16),Scoring!$E$16),Scoring!$E$16),Scoring!$E$16),Scoring!$E$16),Scoring!$E$16)</f>
        <v>0</v>
      </c>
      <c r="AC554" s="78">
        <f>IF(IFERROR(SEARCH("57f",L554),99)=99,IF(IFERROR(SEARCH("57(f)",P554),99)=99,0,Scoring!$E$20),Scoring!$E$20)</f>
        <v>0</v>
      </c>
      <c r="AD554" s="78">
        <f>IF(IFERROR(SEARCH("CAT1",T554),99)=99,IF(IFERROR(SEARCH("CAT2",T554),99)=99,IF(IFERROR(SEARCH("CAT3",T554),99)=99,IF(IFERROR(SEARCH("concluded to be endocrine",K554),99)=99,IF(IFERROR(SEARCH("categorised as endocrine",K554),99)=99,IF(IFERROR(SEARCH("endocrine disrupting",P554),99)=99,IF(IFERROR(SEARCH("endocrine disrupting",K554),99)=99,IF(IFERROR(SEARCH("suspected endocrine",S554),99)=99,IF(IFERROR(SEARCH("potential endocrine",S554),99)=99,0,Scoring!$E$25),Scoring!$E$25),Scoring!$E$24),Scoring!$E$24),Scoring!$E$24),Scoring!$E$24),Scoring!$E$23),Scoring!$E$22),Scoring!$E$21)</f>
        <v>0</v>
      </c>
      <c r="AE554" s="78">
        <f>IF(IFERROR(SEARCH("suspected sensitiser",S554),99)=99,IF(IFERROR(SEARCH("sensitiser",S554),99)=99,IF(IFERROR(SEARCH("other hazard based concern",S554),99)=99,0,Scoring!$E$28),Scoring!$E$26),Scoring!$E$27)</f>
        <v>0</v>
      </c>
      <c r="AF554" s="78">
        <f>IF(IFERROR(M554,1)=1,IF(IFERROR(N554,1)=1,IF(IFERROR(O554,1)=1,IF(IFERROR(Q554,1)=1,IF(IFERROR(R554,1)=1,IF(IFERROR(T554,1)=1,IF(IFERROR(K554,1)=1,IF(IFERROR(P554,1)=1,IF(IFERROR(S554,1)=1,Scoring!$E$29,0),0),0),0),0),0),0),0),0)</f>
        <v>0</v>
      </c>
      <c r="AG554" s="78">
        <f t="shared" si="47"/>
        <v>3</v>
      </c>
      <c r="AI554" s="93"/>
      <c r="AJ554" s="94"/>
      <c r="AK554" s="76"/>
      <c r="AL554" s="75"/>
      <c r="AN554" s="79"/>
      <c r="AO554" s="79"/>
      <c r="AP554" s="79"/>
      <c r="AQ554" s="79"/>
      <c r="AR554" s="79"/>
      <c r="AS554" s="78"/>
      <c r="AU554" s="79">
        <f>IF(IFERROR(F554,99)=99,IF(IFERROR(G554,99)=99,IF(IFERROR(H554,99)=99,IF(IFERROR(I554,99)=99,IF(IFERROR(E554,99)=99,IF(IFERROR(J554,99)=99,0,Scoring!$B$7),Scoring!$B$3),Scoring!$B$2),Scoring!$B$6),Scoring!$B$5),Scoring!$B$4)</f>
        <v>0.3</v>
      </c>
      <c r="AV554" s="78">
        <f t="shared" si="48"/>
        <v>0.89999999999999991</v>
      </c>
      <c r="AW554" s="78"/>
      <c r="AX554" s="66"/>
      <c r="AY554" s="78"/>
      <c r="AZ554" s="76"/>
      <c r="BA554" s="76"/>
      <c r="BB554" s="76"/>
    </row>
    <row r="555" spans="1:54" x14ac:dyDescent="0.25">
      <c r="A555" s="77" t="s">
        <v>5384</v>
      </c>
      <c r="B555" s="76" t="str">
        <f t="shared" si="49"/>
        <v>260-828-5</v>
      </c>
      <c r="C555" s="77" t="s">
        <v>5383</v>
      </c>
      <c r="D555" s="77" t="s">
        <v>5382</v>
      </c>
      <c r="E555" s="76" t="e">
        <f>IF(C555="-",IF(A555="-",VLOOKUP(D555,'sin-list 180320_update'!$C$2:$C$835,1,FALSE),VLOOKUP(A555,'sin-list 180320_update'!$A$2:$A$835,1,FALSE)),VLOOKUP(C555,'sin-list 180320_update'!$B$2:$B$835,1,FALSE))</f>
        <v>#N/A</v>
      </c>
      <c r="F555" s="76" t="e">
        <f>IF($C555="-",IF($A555="-",VLOOKUP($D555,'REACH Bilaga XVII_update'!$A$5:$A$131,1,FALSE),VLOOKUP($A555,'REACH Bilaga XVII_update'!$C$5:$C$131,1,FALSE)),VLOOKUP($C555,'REACH Bilaga XVII_update'!$B$5:$B$131,1,FALSE))</f>
        <v>#N/A</v>
      </c>
      <c r="G555" s="76" t="e">
        <f>IF($C555="-",IF($A555="-",VLOOKUP($D555,' REACH Bilaga 59_update'!$A$5:$A$210,1,FALSE),VLOOKUP($A555,' REACH Bilaga 59_update'!$D$5:$D$210,1,FALSE)),VLOOKUP($C555,' REACH Bilaga 59_update'!$C$5:$C$210,1,FALSE))</f>
        <v>#N/A</v>
      </c>
      <c r="H555" s="76" t="e">
        <f>IF($C555="-",IF($A555="-",VLOOKUP($D555,'REACH Bilaga XIV_update'!$A$5:$A$110,1,FALSE),VLOOKUP($A555,'REACH Bilaga XIV_update'!$D$5:$D$110,1,FALSE)),VLOOKUP($C555,'REACH Bilaga XIV_update'!$C$5:$C$110,1,FALSE))</f>
        <v>#N/A</v>
      </c>
      <c r="I555" s="76" t="str">
        <f>IF($C555="-",IF($A555="-",VLOOKUP($D555,CoRAP_update!$A$5:$A$376,1,FALSE),VLOOKUP($A555,CoRAP_update!$D$5:$D$376,1,FALSE)),VLOOKUP($C555,CoRAP_update!$C$5:$C$376,1,FALSE))</f>
        <v>260-828-5</v>
      </c>
      <c r="J555" s="76" t="e">
        <f>IF($C555="-",IF($A555="-",VLOOKUP($D555,EDC_update!$C$2:$C$450,1,FALSE),VLOOKUP($A555,EDC_update!$B$2:$B$450,1,FALSE)),VLOOKUP($C555,EDC_update!$L$2:$L$450,1,FALSE))</f>
        <v>#N/A</v>
      </c>
      <c r="K555" s="76" t="e">
        <f>IF($C555="-",IF($A555="-",IF(VLOOKUP($D555,'sin-list 180320_update'!$C$2:$S$835,3,FALSE)="",NA(),VLOOKUP($D555,'sin-list 180320_update'!$C$2:$S$835,3,FALSE)),IF(VLOOKUP($A555,'sin-list 180320_update'!$A$2:$S$835,5,FALSE)="",NA(),VLOOKUP($A555,'sin-list 180320_update'!$A$2:$S$835,5,FALSE))),IF(VLOOKUP($C555,'sin-list 180320_update'!$B$2:$S$835,4,FALSE)="",NA(),VLOOKUP($C555,'sin-list 180320_update'!$B$2:$S$835,4,FALSE)))</f>
        <v>#N/A</v>
      </c>
      <c r="L555" s="76" t="e">
        <f>IF($C555="-",IF($A555="-",VLOOKUP($D555,'sin-list 180320_update'!$C$2:$S$835,6,FALSE),VLOOKUP($A555,'sin-list 180320_update'!$A$2:$S$835,8,FALSE)),VLOOKUP($C555,'sin-list 180320_update'!$B$2:$S$835,7,FALSE))</f>
        <v>#N/A</v>
      </c>
      <c r="M555" s="76" t="e">
        <f>IF($C555="-",IF($A555="-",IF(VLOOKUP($D555,'sin-list 180320_update'!$C$2:$S$835,8,FALSE)="",NA(),VLOOKUP($D555,'sin-list 180320_update'!$C$2:$S$835,8,FALSE)),IF(VLOOKUP($A555,'sin-list 180320_update'!$A$2:$S$835,10,FALSE)="",NA(),VLOOKUP($A555,'sin-list 180320_update'!$A$2:$S$835,10,FALSE))),IF(VLOOKUP($C555,'sin-list 180320_update'!$B$2:$S$835,9,FALSE)="",NA(),VLOOKUP($C555,'sin-list 180320_update'!$B$2:$S$835,9,FALSE)))</f>
        <v>#N/A</v>
      </c>
      <c r="N555" s="76" t="e">
        <f>IF($C555="-",IF($A555="-",IF(VLOOKUP($D555,'REACH Bilaga XVII_update'!$A$5:$E$131,4,FALSE)="",NA(),VLOOKUP($D555,'REACH Bilaga XVII_update'!$A$5:$E$131,4,FALSE)),IF(VLOOKUP($A555,'REACH Bilaga XVII_update'!$C$5:$D$131,2,FALSE)="",NA(),VLOOKUP($A555,'REACH Bilaga XVII_update'!$C$5:$D$131,2,FALSE))),IF(VLOOKUP($C555,'REACH Bilaga XVII_update'!$B$5:$D$131,3,FALSE)="",NA(),VLOOKUP($C555,'REACH Bilaga XVII_update'!$B$5:$D$131,3,FALSE)))</f>
        <v>#N/A</v>
      </c>
      <c r="O555" s="76" t="e">
        <f>IF($C555="-",IF($A555="-",IF(VLOOKUP($D555,' REACH Bilaga 59_update'!$A$5:$E$210,5,FALSE)="",NA(),VLOOKUP($D555,' REACH Bilaga 59_update'!$A$5:$E$210,5,FALSE)),IF(VLOOKUP($A555,' REACH Bilaga 59_update'!$D$5:$E$210,2,FALSE)="",NA(),VLOOKUP($A555,' REACH Bilaga 59_update'!$D$5:$E$210,2,FALSE))),IF(VLOOKUP($C555,' REACH Bilaga 59_update'!$C$5:$E$210,3,FALSE)="",NA(),VLOOKUP($C555,' REACH Bilaga 59_update'!$C$5:$E$210,3,FALSE)))</f>
        <v>#N/A</v>
      </c>
      <c r="P555" s="76" t="e">
        <f>IF(C555="-",IF(A555="-",IFERROR(VLOOKUP($D555,' REACH Bilaga 59_update'!$A$5:$F$210,MATCH(Sammanfattning!P$1,' REACH Bilaga 59_update'!$A$4:$F$4,0),FALSE),VLOOKUP($D555,'REACH Bilaga XIV_update'!$A$4:$H$110,MATCH(Sammanfattning!P$1,'REACH Bilaga XIV_update'!$A$4:$H$4,0),FALSE)),IFERROR(VLOOKUP($A555,' REACH Bilaga 59_update'!$D$5:$F$210,MATCH(Sammanfattning!P$1,' REACH Bilaga 59_update'!$D$4:$F$4,0),FALSE),VLOOKUP($A555,'REACH Bilaga XIV_update'!$D$4:$H$110,MATCH(Sammanfattning!P$1,'REACH Bilaga XIV_update'!$D$4:$H$4,0),FALSE))),IFERROR(VLOOKUP($C555,' REACH Bilaga 59_update'!$C$5:$F$210,MATCH(Sammanfattning!P$1,' REACH Bilaga 59_update'!$C$4:$F$4,0),FALSE),VLOOKUP($C555,'REACH Bilaga XIV_update'!$C$4:$H$110,MATCH(Sammanfattning!P$1,'REACH Bilaga XIV_update'!$C$4:$H$4,0),FALSE)))</f>
        <v>#N/A</v>
      </c>
      <c r="Q555" s="76" t="e">
        <f>IF($C555="-",IF($A555="-",IF(VLOOKUP($D555,'REACH Bilaga XIV_update'!$A$5:$I$110,9,FALSE)="",NA(),VLOOKUP($D555,'REACH Bilaga XIV_update'!$A$5:$I$110,9,FALSE)),IF(VLOOKUP($A555,'REACH Bilaga XIV_update'!$D$5:$I$110,6,FALSE)="",NA(),VLOOKUP($A555,'REACH Bilaga XIV_update'!$D$5:$I$110,6,FALSE))),IF(VLOOKUP($C555,'REACH Bilaga XIV_update'!$C$5:$I$110,7,FALSE)="",NA(),VLOOKUP($C555,'REACH Bilaga XIV_update'!$C$5:$I$110,7,FALSE)))</f>
        <v>#N/A</v>
      </c>
      <c r="R555" s="76" t="str">
        <f>IF($C555="-",IF($A555="-",IF(VLOOKUP($D555,CoRAP_update!$A$5:$O$376,15,FALSE)="",NA(),VLOOKUP($D555,CoRAP_update!$A$5:$O$376,15,FALSE)),IF(VLOOKUP($A555,CoRAP_update!$D$5:$O$376,12,FALSE)="",NA(),VLOOKUP($A555,CoRAP_update!$D$5:$O$376,12,FALSE))),IF(VLOOKUP($C555,CoRAP_update!$C$5:$O$376,13,FALSE)="",NA(),VLOOKUP($C555,CoRAP_update!$C$5:$O$376,13,FALSE)))</f>
        <v xml:space="preserve">H361d
</v>
      </c>
      <c r="S555" s="144" t="str">
        <f>IF($C555="-",IF($A555="-",VLOOKUP($D555,CoRAP_update!$A$5:$J$376,MATCH(Sammanfattning!S$1,CoRAP_update!$A$4:$J$4,0),FALSE),VLOOKUP($A555,CoRAP_update!$D$5:$J$376,MATCH(Sammanfattning!S$1,CoRAP_update!$D$4:$J$4,0),FALSE)),VLOOKUP($C555,CoRAP_update!$C$5:$J$376,MATCH(Sammanfattning!S$1,CoRAP_update!$C$4:$J$4,0),FALSE))</f>
        <v>CMR#High (aggregated) tonnage</v>
      </c>
      <c r="T555" s="76" t="e">
        <f>IF($A555="-",VLOOKUP($D555,EDC_update!$C$2:$F$450,4,FALSE),VLOOKUP($A555,EDC_update!$B$2:$F$450,5,FALSE))</f>
        <v>#N/A</v>
      </c>
      <c r="V555" s="78">
        <f>IF(IFERROR(SEARCH("PBT",P555),99)=99,IF(IFERROR(SEARCH("suspected PBT",S555),99)=99,IF(IFERROR(SEARCH("concluded to be PBT",K555),99)=99,IF(IFERROR(SEARCH("PBT",S555),99)=99,IF(IFERROR(SEARCH("PBT cand",L555),99)=99,IF(IFERROR(SEARCH("PBT",L555),99)=99,IF(IFERROR(SEARCH("persistent, bioackumulative and toxic properties",K555),99)=99,0,Scoring!$E$3),Scoring!$E$3),Scoring!$E$7),Scoring!$E$3),Scoring!$E$5),Scoring!$E$6),Scoring!$E$3)</f>
        <v>0</v>
      </c>
      <c r="W555" s="78">
        <f>IF(IFERROR(SEARCH("vPvB",P555),99)=99,IF(IFERROR(SEARCH("suspected pbt/vPvB",S555),99)=99,IF(IFERROR(SEARCH("vPvB",S555),99)=99,IF(IFERROR(SEARCH("concluded to be a vPvB",S555),99)=99,IF(IFERROR(SEARCH("identified as vPvB",K555),99)=99,IF(IFERROR(SEARCH("concluded to be a vPvB",K555),99)=99,IF(IFERROR(SEARCH("concluded to be both pbt and vPvB",S555),99)=99,IF(IFERROR(SEARCH("concluded to be both pbt and vPvB",K555),99)=99,0,Scoring!$E$5),Scoring!$E$5),Scoring!$E$5),Scoring!$E$5),Scoring!$E$5),Scoring!$E$4),Scoring!$E$6),Scoring!$E$4)</f>
        <v>0</v>
      </c>
      <c r="X555" s="78">
        <f>IF(IFERROR(SEARCH("H410",N555),99)=99,IF(IFERROR(SEARCH("H410",O555),99)=99,IF(IFERROR(SEARCH("H410",Q555),99)=99,IF(IFERROR(SEARCH("H410",M555),99)=99,IF(IFERROR(SEARCH("H410",R555),99)=99,IF(IFERROR(SEARCH("H411",N555),99)=99,IF(IFERROR(SEARCH("H411",O555),99)=99,IF(IFERROR(SEARCH("H411",Q555),99)=99,IF(IFERROR(SEARCH("H411",M555),99)=99,IF(IFERROR(SEARCH("H411",R555),99)=99,IF(IFERROR(SEARCH("H413",N555),99)=99,IF(IFERROR(SEARCH("H413",O555),99)=99,IF(IFERROR(SEARCH("H413",Q555),99)=99,IF(IFERROR(SEARCH("H413",M555),99)=99,IF(IFERROR(SEARCH("H413",R555),99)=99,IF(IFERROR(SEARCH("H412",N555),99)=99,IF(IFERROR(SEARCH("H412",O555),99)=99,IF(IFERROR(SEARCH("H412",Q555),99)=99,IF(IFERROR(SEARCH("H412",M555),99)=99,IF(IFERROR(SEARCH("H412",R555),99)=99,0,Scoring!$E$2),Scoring!$E$2),Scoring!$E$2),Scoring!$E$2),Scoring!$E$2),Scoring!$E$2),Scoring!$E$2),Scoring!$E$2),Scoring!$E$2),Scoring!$E$2),Scoring!$E$2),Scoring!$E$2),Scoring!$E$2),Scoring!$E$2),Scoring!$E$2),Scoring!$E$2),Scoring!$E$2),Scoring!$E$2),Scoring!$E$2),Scoring!$E$2)</f>
        <v>0</v>
      </c>
      <c r="Y555" s="78">
        <f>IF(IFERROR(SEARCH("CMR",K555),99)=99,IF(IFERROR(SEARCH("Suspected CMR",S555),99)=99,IF(IFERROR(SEARCH("CMR",S555),99)=99,0,Scoring!$E$8),Scoring!$E$9),Scoring!$E$8)</f>
        <v>3</v>
      </c>
      <c r="Z555" s="78">
        <f>IF(IFERROR(SEARCH("H350",N555),99)=99,IF(IFERROR(SEARCH("H350",O555),99)=99,IF(IFERROR(SEARCH("H350",Q555),99)=99,IF(IFERROR(SEARCH("H350",M555),99)=99,IF(IFERROR(SEARCH("H350",R555),99)=99,IF(IFERROR(SEARCH("H351",N555),99)=99,IF(IFERROR(SEARCH("H351",O555),99)=99,IF(IFERROR(SEARCH("H351",Q555),99)=99,IF(IFERROR(SEARCH("H351",M555),99)=99,IF(IFERROR(SEARCH("H351",R555),99)=99,IF(IFERROR(SEARCH("carcinogenic",P555),99)=99,IF(IFERROR(SEARCH("suspected carcinogenic",S555),99)=99,0,Scoring!$E$12),Scoring!$E$11),Scoring!$E$10),Scoring!$E$10),Scoring!$E$10),Scoring!$E$10),Scoring!$E$10),Scoring!$E$10),Scoring!$E$10),Scoring!$E$10),Scoring!$E$10),Scoring!$E$10)</f>
        <v>0</v>
      </c>
      <c r="AA555" s="78">
        <f>IF(IFERROR(SEARCH("H340",N555),99)=99,IF(IFERROR(SEARCH("H340",O555),99)=99,IF(IFERROR(SEARCH("H340",Q555),99)=99,IF(IFERROR(SEARCH("H340",M555),99)=99,IF(IFERROR(SEARCH("H340",R555),99)=99,IF(IFERROR(SEARCH("H341",N555),99)=99,IF(IFERROR(SEARCH("H341",O555),99)=99,IF(IFERROR(SEARCH("H341",Q555),99)=99,IF(IFERROR(SEARCH("H341",M555),99)=99,IF(IFERROR(SEARCH("H341",R555),99)=99,IF(IFERROR(SEARCH("mutagenic",P555),99)=99,IF(IFERROR(SEARCH("suspected mutagenic",S555),99)=99,0,Scoring!$E$15),Scoring!$E$14),Scoring!$E$13),Scoring!$E$13),Scoring!$E$13),Scoring!$E$13),Scoring!$E$13),Scoring!$E$13),Scoring!$E$13),Scoring!$E$13),Scoring!$E$13),Scoring!$E$13)</f>
        <v>0</v>
      </c>
      <c r="AB555" s="78">
        <f>IF(IFERROR(SEARCH("H360",N555),99)=99,IF(IFERROR(SEARCH("H360",O555),99)=99,IF(IFERROR(SEARCH("H360",Q555),99)=99,IF(IFERROR(SEARCH("H360",M555),99)=99,IF(IFERROR(SEARCH("H360",R555),99)=99,IF(IFERROR(SEARCH("H361",N555),99)=99,IF(IFERROR(SEARCH("H361",O555),99)=99,IF(IFERROR(SEARCH("H361",Q555),99)=99,IF(IFERROR(SEARCH("H361",M555),99)=99,IF(IFERROR(SEARCH("H361",R555),99)=99,IF(IFERROR(SEARCH("reproduction",P555),99)=99,IF(IFERROR(SEARCH("suspected reprotoxic",S555),99)=99,IF(IFERROR(SEARCH("reprotoxic",S555),99)=99,IF(IFERROR(SEARCH("reprotoxic",K555),99)=99,0,Scoring!$E$18),Scoring!$E$18),Scoring!$E$19),Scoring!$E$17),Scoring!$E$16),Scoring!$E$16),Scoring!$E$16),Scoring!$E$16),Scoring!$E$16),Scoring!$E$16),Scoring!$E$16),Scoring!$E$16),Scoring!$E$16),Scoring!$E$16)</f>
        <v>1</v>
      </c>
      <c r="AC555" s="78">
        <f>IF(IFERROR(SEARCH("57f",L555),99)=99,IF(IFERROR(SEARCH("57(f)",P555),99)=99,0,Scoring!$E$20),Scoring!$E$20)</f>
        <v>0</v>
      </c>
      <c r="AD555" s="78">
        <f>IF(IFERROR(SEARCH("CAT1",T555),99)=99,IF(IFERROR(SEARCH("CAT2",T555),99)=99,IF(IFERROR(SEARCH("CAT3",T555),99)=99,IF(IFERROR(SEARCH("concluded to be endocrine",K555),99)=99,IF(IFERROR(SEARCH("categorised as endocrine",K555),99)=99,IF(IFERROR(SEARCH("endocrine disrupting",P555),99)=99,IF(IFERROR(SEARCH("endocrine disrupting",K555),99)=99,IF(IFERROR(SEARCH("suspected endocrine",S555),99)=99,IF(IFERROR(SEARCH("potential endocrine",S555),99)=99,0,Scoring!$E$25),Scoring!$E$25),Scoring!$E$24),Scoring!$E$24),Scoring!$E$24),Scoring!$E$24),Scoring!$E$23),Scoring!$E$22),Scoring!$E$21)</f>
        <v>0</v>
      </c>
      <c r="AE555" s="78">
        <f>IF(IFERROR(SEARCH("suspected sensitiser",S555),99)=99,IF(IFERROR(SEARCH("sensitiser",S555),99)=99,IF(IFERROR(SEARCH("other hazard based concern",S555),99)=99,0,Scoring!$E$28),Scoring!$E$26),Scoring!$E$27)</f>
        <v>0</v>
      </c>
      <c r="AF555" s="78">
        <f>IF(IFERROR(M555,1)=1,IF(IFERROR(N555,1)=1,IF(IFERROR(O555,1)=1,IF(IFERROR(Q555,1)=1,IF(IFERROR(R555,1)=1,IF(IFERROR(T555,1)=1,IF(IFERROR(K555,1)=1,IF(IFERROR(P555,1)=1,IF(IFERROR(S555,1)=1,Scoring!$E$29,0),0),0),0),0),0),0),0),0)</f>
        <v>0</v>
      </c>
      <c r="AG555" s="78">
        <f t="shared" si="47"/>
        <v>3</v>
      </c>
      <c r="AI555" s="93"/>
      <c r="AJ555" s="94"/>
      <c r="AK555" s="76"/>
      <c r="AL555" s="75"/>
      <c r="AN555" s="79"/>
      <c r="AO555" s="79"/>
      <c r="AP555" s="79"/>
      <c r="AQ555" s="79"/>
      <c r="AR555" s="79"/>
      <c r="AS555" s="78"/>
      <c r="AU555" s="79">
        <f>IF(IFERROR(F555,99)=99,IF(IFERROR(G555,99)=99,IF(IFERROR(H555,99)=99,IF(IFERROR(I555,99)=99,IF(IFERROR(E555,99)=99,IF(IFERROR(J555,99)=99,0,Scoring!$B$7),Scoring!$B$3),Scoring!$B$2),Scoring!$B$6),Scoring!$B$5),Scoring!$B$4)</f>
        <v>0.5</v>
      </c>
      <c r="AV555" s="78">
        <f t="shared" si="48"/>
        <v>1.5</v>
      </c>
      <c r="AW555" s="78"/>
      <c r="AX555" s="66"/>
      <c r="AY555" s="78"/>
      <c r="AZ555" s="76"/>
      <c r="BA555" s="76"/>
      <c r="BB555" s="76"/>
    </row>
    <row r="556" spans="1:54" x14ac:dyDescent="0.25">
      <c r="A556" s="77" t="s">
        <v>6468</v>
      </c>
      <c r="B556" s="76" t="str">
        <f t="shared" si="49"/>
        <v>265-041-0</v>
      </c>
      <c r="C556" s="77" t="s">
        <v>1631</v>
      </c>
      <c r="D556" s="77" t="s">
        <v>1632</v>
      </c>
      <c r="E556" s="76" t="str">
        <f>IF(C556="-",IF(A556="-",VLOOKUP(D556,'sin-list 180320_update'!$C$2:$C$835,1,FALSE),VLOOKUP(A556,'sin-list 180320_update'!$A$2:$A$835,1,FALSE)),VLOOKUP(C556,'sin-list 180320_update'!$B$2:$B$835,1,FALSE))</f>
        <v>265-041-0</v>
      </c>
      <c r="F556" s="76" t="e">
        <f>IF($C556="-",IF($A556="-",VLOOKUP($D556,'REACH Bilaga XVII_update'!$A$5:$A$131,1,FALSE),VLOOKUP($A556,'REACH Bilaga XVII_update'!$C$5:$C$131,1,FALSE)),VLOOKUP($C556,'REACH Bilaga XVII_update'!$B$5:$B$131,1,FALSE))</f>
        <v>#N/A</v>
      </c>
      <c r="G556" s="76" t="e">
        <f>IF($C556="-",IF($A556="-",VLOOKUP($D556,' REACH Bilaga 59_update'!$A$5:$A$210,1,FALSE),VLOOKUP($A556,' REACH Bilaga 59_update'!$D$5:$D$210,1,FALSE)),VLOOKUP($C556,' REACH Bilaga 59_update'!$C$5:$C$210,1,FALSE))</f>
        <v>#N/A</v>
      </c>
      <c r="H556" s="76" t="e">
        <f>IF($C556="-",IF($A556="-",VLOOKUP($D556,'REACH Bilaga XIV_update'!$A$5:$A$110,1,FALSE),VLOOKUP($A556,'REACH Bilaga XIV_update'!$D$5:$D$110,1,FALSE)),VLOOKUP($C556,'REACH Bilaga XIV_update'!$C$5:$C$110,1,FALSE))</f>
        <v>#N/A</v>
      </c>
      <c r="I556" s="76" t="e">
        <f>IF($C556="-",IF($A556="-",VLOOKUP($D556,CoRAP_update!$A$5:$A$376,1,FALSE),VLOOKUP($A556,CoRAP_update!$D$5:$D$376,1,FALSE)),VLOOKUP($C556,CoRAP_update!$C$5:$C$376,1,FALSE))</f>
        <v>#N/A</v>
      </c>
      <c r="J556" s="76" t="e">
        <f>IF($C556="-",IF($A556="-",VLOOKUP($D556,EDC_update!$C$2:$C$450,1,FALSE),VLOOKUP($A556,EDC_update!$B$2:$B$450,1,FALSE)),VLOOKUP($C556,EDC_update!$L$2:$L$450,1,FALSE))</f>
        <v>#N/A</v>
      </c>
      <c r="K556" s="76" t="str">
        <f>IF($C556="-",IF($A556="-",IF(VLOOKUP($D556,'sin-list 180320_update'!$C$2:$S$835,3,FALSE)="",NA(),VLOOKUP($D556,'sin-list 180320_update'!$C$2:$S$835,3,FALSE)),IF(VLOOKUP($A556,'sin-list 180320_update'!$A$2:$S$835,5,FALSE)="",NA(),VLOOKUP($A556,'sin-list 180320_update'!$A$2:$S$835,5,FALSE))),IF(VLOOKUP($C556,'sin-list 180320_update'!$B$2:$S$835,4,FALSE)="",NA(),VLOOKUP($C556,'sin-list 180320_update'!$B$2:$S$835,4,FALSE)))</f>
        <v>Classified CMR according to Annex VI of Regulation 1272/2008. (Might not apply when contaminants are below below legal thresholds and/or full refining history is known)</v>
      </c>
      <c r="L556" s="76" t="str">
        <f>IF($C556="-",IF($A556="-",VLOOKUP($D556,'sin-list 180320_update'!$C$2:$S$835,6,FALSE),VLOOKUP($A556,'sin-list 180320_update'!$A$2:$S$835,8,FALSE)),VLOOKUP($C556,'sin-list 180320_update'!$B$2:$S$835,7,FALSE))</f>
        <v>Carc. 1B
Muta. 1B
Asp. Tox. 1</v>
      </c>
      <c r="M556" s="76" t="str">
        <f>IF($C556="-",IF($A556="-",IF(VLOOKUP($D556,'sin-list 180320_update'!$C$2:$S$835,8,FALSE)="",NA(),VLOOKUP($D556,'sin-list 180320_update'!$C$2:$S$835,8,FALSE)),IF(VLOOKUP($A556,'sin-list 180320_update'!$A$2:$S$835,10,FALSE)="",NA(),VLOOKUP($A556,'sin-list 180320_update'!$A$2:$S$835,10,FALSE))),IF(VLOOKUP($C556,'sin-list 180320_update'!$B$2:$S$835,9,FALSE)="",NA(),VLOOKUP($C556,'sin-list 180320_update'!$B$2:$S$835,9,FALSE)))</f>
        <v>H350
H340
H304</v>
      </c>
      <c r="N556" s="76" t="e">
        <f>IF($C556="-",IF($A556="-",IF(VLOOKUP($D556,'REACH Bilaga XVII_update'!$A$5:$E$131,4,FALSE)="",NA(),VLOOKUP($D556,'REACH Bilaga XVII_update'!$A$5:$E$131,4,FALSE)),IF(VLOOKUP($A556,'REACH Bilaga XVII_update'!$C$5:$D$131,2,FALSE)="",NA(),VLOOKUP($A556,'REACH Bilaga XVII_update'!$C$5:$D$131,2,FALSE))),IF(VLOOKUP($C556,'REACH Bilaga XVII_update'!$B$5:$D$131,3,FALSE)="",NA(),VLOOKUP($C556,'REACH Bilaga XVII_update'!$B$5:$D$131,3,FALSE)))</f>
        <v>#N/A</v>
      </c>
      <c r="O556" s="76" t="e">
        <f>IF($C556="-",IF($A556="-",IF(VLOOKUP($D556,' REACH Bilaga 59_update'!$A$5:$E$210,5,FALSE)="",NA(),VLOOKUP($D556,' REACH Bilaga 59_update'!$A$5:$E$210,5,FALSE)),IF(VLOOKUP($A556,' REACH Bilaga 59_update'!$D$5:$E$210,2,FALSE)="",NA(),VLOOKUP($A556,' REACH Bilaga 59_update'!$D$5:$E$210,2,FALSE))),IF(VLOOKUP($C556,' REACH Bilaga 59_update'!$C$5:$E$210,3,FALSE)="",NA(),VLOOKUP($C556,' REACH Bilaga 59_update'!$C$5:$E$210,3,FALSE)))</f>
        <v>#N/A</v>
      </c>
      <c r="P556" s="76" t="e">
        <f>IF(C556="-",IF(A556="-",IFERROR(VLOOKUP($D556,' REACH Bilaga 59_update'!$A$5:$F$210,MATCH(Sammanfattning!P$1,' REACH Bilaga 59_update'!$A$4:$F$4,0),FALSE),VLOOKUP($D556,'REACH Bilaga XIV_update'!$A$4:$H$110,MATCH(Sammanfattning!P$1,'REACH Bilaga XIV_update'!$A$4:$H$4,0),FALSE)),IFERROR(VLOOKUP($A556,' REACH Bilaga 59_update'!$D$5:$F$210,MATCH(Sammanfattning!P$1,' REACH Bilaga 59_update'!$D$4:$F$4,0),FALSE),VLOOKUP($A556,'REACH Bilaga XIV_update'!$D$4:$H$110,MATCH(Sammanfattning!P$1,'REACH Bilaga XIV_update'!$D$4:$H$4,0),FALSE))),IFERROR(VLOOKUP($C556,' REACH Bilaga 59_update'!$C$5:$F$210,MATCH(Sammanfattning!P$1,' REACH Bilaga 59_update'!$C$4:$F$4,0),FALSE),VLOOKUP($C556,'REACH Bilaga XIV_update'!$C$4:$H$110,MATCH(Sammanfattning!P$1,'REACH Bilaga XIV_update'!$C$4:$H$4,0),FALSE)))</f>
        <v>#N/A</v>
      </c>
      <c r="Q556" s="76" t="e">
        <f>IF($C556="-",IF($A556="-",IF(VLOOKUP($D556,'REACH Bilaga XIV_update'!$A$5:$I$110,9,FALSE)="",NA(),VLOOKUP($D556,'REACH Bilaga XIV_update'!$A$5:$I$110,9,FALSE)),IF(VLOOKUP($A556,'REACH Bilaga XIV_update'!$D$5:$I$110,6,FALSE)="",NA(),VLOOKUP($A556,'REACH Bilaga XIV_update'!$D$5:$I$110,6,FALSE))),IF(VLOOKUP($C556,'REACH Bilaga XIV_update'!$C$5:$I$110,7,FALSE)="",NA(),VLOOKUP($C556,'REACH Bilaga XIV_update'!$C$5:$I$110,7,FALSE)))</f>
        <v>#N/A</v>
      </c>
      <c r="R556" s="76" t="e">
        <f>IF($C556="-",IF($A556="-",IF(VLOOKUP($D556,CoRAP_update!$A$5:$O$376,15,FALSE)="",NA(),VLOOKUP($D556,CoRAP_update!$A$5:$O$376,15,FALSE)),IF(VLOOKUP($A556,CoRAP_update!$D$5:$O$376,12,FALSE)="",NA(),VLOOKUP($A556,CoRAP_update!$D$5:$O$376,12,FALSE))),IF(VLOOKUP($C556,CoRAP_update!$C$5:$O$376,13,FALSE)="",NA(),VLOOKUP($C556,CoRAP_update!$C$5:$O$376,13,FALSE)))</f>
        <v>#N/A</v>
      </c>
      <c r="S556" s="144" t="e">
        <f>IF($C556="-",IF($A556="-",VLOOKUP($D556,CoRAP_update!$A$5:$J$376,MATCH(Sammanfattning!S$1,CoRAP_update!$A$4:$J$4,0),FALSE),VLOOKUP($A556,CoRAP_update!$D$5:$J$376,MATCH(Sammanfattning!S$1,CoRAP_update!$D$4:$J$4,0),FALSE)),VLOOKUP($C556,CoRAP_update!$C$5:$J$376,MATCH(Sammanfattning!S$1,CoRAP_update!$C$4:$J$4,0),FALSE))</f>
        <v>#N/A</v>
      </c>
      <c r="T556" s="76" t="e">
        <f>IF($A556="-",VLOOKUP($D556,EDC_update!$C$2:$F$450,4,FALSE),VLOOKUP($A556,EDC_update!$B$2:$F$450,5,FALSE))</f>
        <v>#N/A</v>
      </c>
      <c r="V556" s="78">
        <f>IF(IFERROR(SEARCH("PBT",P556),99)=99,IF(IFERROR(SEARCH("suspected PBT",S556),99)=99,IF(IFERROR(SEARCH("concluded to be PBT",K556),99)=99,IF(IFERROR(SEARCH("PBT",S556),99)=99,IF(IFERROR(SEARCH("PBT cand",L556),99)=99,IF(IFERROR(SEARCH("PBT",L556),99)=99,IF(IFERROR(SEARCH("persistent, bioackumulative and toxic properties",K556),99)=99,0,Scoring!$E$3),Scoring!$E$3),Scoring!$E$7),Scoring!$E$3),Scoring!$E$5),Scoring!$E$6),Scoring!$E$3)</f>
        <v>0</v>
      </c>
      <c r="W556" s="78">
        <f>IF(IFERROR(SEARCH("vPvB",P556),99)=99,IF(IFERROR(SEARCH("suspected pbt/vPvB",S556),99)=99,IF(IFERROR(SEARCH("vPvB",S556),99)=99,IF(IFERROR(SEARCH("concluded to be a vPvB",S556),99)=99,IF(IFERROR(SEARCH("identified as vPvB",K556),99)=99,IF(IFERROR(SEARCH("concluded to be a vPvB",K556),99)=99,IF(IFERROR(SEARCH("concluded to be both pbt and vPvB",S556),99)=99,IF(IFERROR(SEARCH("concluded to be both pbt and vPvB",K556),99)=99,0,Scoring!$E$5),Scoring!$E$5),Scoring!$E$5),Scoring!$E$5),Scoring!$E$5),Scoring!$E$4),Scoring!$E$6),Scoring!$E$4)</f>
        <v>0</v>
      </c>
      <c r="X556" s="78">
        <f>IF(IFERROR(SEARCH("H410",N556),99)=99,IF(IFERROR(SEARCH("H410",O556),99)=99,IF(IFERROR(SEARCH("H410",Q556),99)=99,IF(IFERROR(SEARCH("H410",M556),99)=99,IF(IFERROR(SEARCH("H410",R556),99)=99,IF(IFERROR(SEARCH("H411",N556),99)=99,IF(IFERROR(SEARCH("H411",O556),99)=99,IF(IFERROR(SEARCH("H411",Q556),99)=99,IF(IFERROR(SEARCH("H411",M556),99)=99,IF(IFERROR(SEARCH("H411",R556),99)=99,IF(IFERROR(SEARCH("H413",N556),99)=99,IF(IFERROR(SEARCH("H413",O556),99)=99,IF(IFERROR(SEARCH("H413",Q556),99)=99,IF(IFERROR(SEARCH("H413",M556),99)=99,IF(IFERROR(SEARCH("H413",R556),99)=99,IF(IFERROR(SEARCH("H412",N556),99)=99,IF(IFERROR(SEARCH("H412",O556),99)=99,IF(IFERROR(SEARCH("H412",Q556),99)=99,IF(IFERROR(SEARCH("H412",M556),99)=99,IF(IFERROR(SEARCH("H412",R556),99)=99,0,Scoring!$E$2),Scoring!$E$2),Scoring!$E$2),Scoring!$E$2),Scoring!$E$2),Scoring!$E$2),Scoring!$E$2),Scoring!$E$2),Scoring!$E$2),Scoring!$E$2),Scoring!$E$2),Scoring!$E$2),Scoring!$E$2),Scoring!$E$2),Scoring!$E$2),Scoring!$E$2),Scoring!$E$2),Scoring!$E$2),Scoring!$E$2),Scoring!$E$2)</f>
        <v>0</v>
      </c>
      <c r="Y556" s="78">
        <f>IF(IFERROR(SEARCH("CMR",K556),99)=99,IF(IFERROR(SEARCH("Suspected CMR",S556),99)=99,IF(IFERROR(SEARCH("CMR",S556),99)=99,0,Scoring!$E$8),Scoring!$E$9),Scoring!$E$8)</f>
        <v>3</v>
      </c>
      <c r="Z556" s="78">
        <f>IF(IFERROR(SEARCH("H350",N556),99)=99,IF(IFERROR(SEARCH("H350",O556),99)=99,IF(IFERROR(SEARCH("H350",Q556),99)=99,IF(IFERROR(SEARCH("H350",M556),99)=99,IF(IFERROR(SEARCH("H350",R556),99)=99,IF(IFERROR(SEARCH("H351",N556),99)=99,IF(IFERROR(SEARCH("H351",O556),99)=99,IF(IFERROR(SEARCH("H351",Q556),99)=99,IF(IFERROR(SEARCH("H351",M556),99)=99,IF(IFERROR(SEARCH("H351",R556),99)=99,IF(IFERROR(SEARCH("carcinogenic",P556),99)=99,IF(IFERROR(SEARCH("suspected carcinogenic",S556),99)=99,0,Scoring!$E$12),Scoring!$E$11),Scoring!$E$10),Scoring!$E$10),Scoring!$E$10),Scoring!$E$10),Scoring!$E$10),Scoring!$E$10),Scoring!$E$10),Scoring!$E$10),Scoring!$E$10),Scoring!$E$10)</f>
        <v>1</v>
      </c>
      <c r="AA556" s="78">
        <f>IF(IFERROR(SEARCH("H340",N556),99)=99,IF(IFERROR(SEARCH("H340",O556),99)=99,IF(IFERROR(SEARCH("H340",Q556),99)=99,IF(IFERROR(SEARCH("H340",M556),99)=99,IF(IFERROR(SEARCH("H340",R556),99)=99,IF(IFERROR(SEARCH("H341",N556),99)=99,IF(IFERROR(SEARCH("H341",O556),99)=99,IF(IFERROR(SEARCH("H341",Q556),99)=99,IF(IFERROR(SEARCH("H341",M556),99)=99,IF(IFERROR(SEARCH("H341",R556),99)=99,IF(IFERROR(SEARCH("mutagenic",P556),99)=99,IF(IFERROR(SEARCH("suspected mutagenic",S556),99)=99,0,Scoring!$E$15),Scoring!$E$14),Scoring!$E$13),Scoring!$E$13),Scoring!$E$13),Scoring!$E$13),Scoring!$E$13),Scoring!$E$13),Scoring!$E$13),Scoring!$E$13),Scoring!$E$13),Scoring!$E$13)</f>
        <v>1</v>
      </c>
      <c r="AB556" s="78">
        <f>IF(IFERROR(SEARCH("H360",N556),99)=99,IF(IFERROR(SEARCH("H360",O556),99)=99,IF(IFERROR(SEARCH("H360",Q556),99)=99,IF(IFERROR(SEARCH("H360",M556),99)=99,IF(IFERROR(SEARCH("H360",R556),99)=99,IF(IFERROR(SEARCH("H361",N556),99)=99,IF(IFERROR(SEARCH("H361",O556),99)=99,IF(IFERROR(SEARCH("H361",Q556),99)=99,IF(IFERROR(SEARCH("H361",M556),99)=99,IF(IFERROR(SEARCH("H361",R556),99)=99,IF(IFERROR(SEARCH("reproduction",P556),99)=99,IF(IFERROR(SEARCH("suspected reprotoxic",S556),99)=99,IF(IFERROR(SEARCH("reprotoxic",S556),99)=99,IF(IFERROR(SEARCH("reprotoxic",K556),99)=99,0,Scoring!$E$18),Scoring!$E$18),Scoring!$E$19),Scoring!$E$17),Scoring!$E$16),Scoring!$E$16),Scoring!$E$16),Scoring!$E$16),Scoring!$E$16),Scoring!$E$16),Scoring!$E$16),Scoring!$E$16),Scoring!$E$16),Scoring!$E$16)</f>
        <v>0</v>
      </c>
      <c r="AC556" s="78">
        <f>IF(IFERROR(SEARCH("57f",L556),99)=99,IF(IFERROR(SEARCH("57(f)",P556),99)=99,0,Scoring!$E$20),Scoring!$E$20)</f>
        <v>0</v>
      </c>
      <c r="AD556" s="78">
        <f>IF(IFERROR(SEARCH("CAT1",T556),99)=99,IF(IFERROR(SEARCH("CAT2",T556),99)=99,IF(IFERROR(SEARCH("CAT3",T556),99)=99,IF(IFERROR(SEARCH("concluded to be endocrine",K556),99)=99,IF(IFERROR(SEARCH("categorised as endocrine",K556),99)=99,IF(IFERROR(SEARCH("endocrine disrupting",P556),99)=99,IF(IFERROR(SEARCH("endocrine disrupting",K556),99)=99,IF(IFERROR(SEARCH("suspected endocrine",S556),99)=99,IF(IFERROR(SEARCH("potential endocrine",S556),99)=99,0,Scoring!$E$25),Scoring!$E$25),Scoring!$E$24),Scoring!$E$24),Scoring!$E$24),Scoring!$E$24),Scoring!$E$23),Scoring!$E$22),Scoring!$E$21)</f>
        <v>0</v>
      </c>
      <c r="AE556" s="78">
        <f>IF(IFERROR(SEARCH("suspected sensitiser",S556),99)=99,IF(IFERROR(SEARCH("sensitiser",S556),99)=99,IF(IFERROR(SEARCH("other hazard based concern",S556),99)=99,0,Scoring!$E$28),Scoring!$E$26),Scoring!$E$27)</f>
        <v>0</v>
      </c>
      <c r="AF556" s="78">
        <f>IF(IFERROR(M556,1)=1,IF(IFERROR(N556,1)=1,IF(IFERROR(O556,1)=1,IF(IFERROR(Q556,1)=1,IF(IFERROR(R556,1)=1,IF(IFERROR(T556,1)=1,IF(IFERROR(K556,1)=1,IF(IFERROR(P556,1)=1,IF(IFERROR(S556,1)=1,Scoring!$E$29,0),0),0),0),0),0),0),0),0)</f>
        <v>0</v>
      </c>
      <c r="AG556" s="78">
        <f t="shared" si="47"/>
        <v>3</v>
      </c>
      <c r="AI556" s="93"/>
      <c r="AJ556" s="94"/>
      <c r="AK556" s="76"/>
      <c r="AL556" s="75"/>
      <c r="AN556" s="79"/>
      <c r="AO556" s="79"/>
      <c r="AP556" s="79"/>
      <c r="AQ556" s="79"/>
      <c r="AR556" s="79"/>
      <c r="AS556" s="78"/>
      <c r="AU556" s="79">
        <f>IF(IFERROR(F556,99)=99,IF(IFERROR(G556,99)=99,IF(IFERROR(H556,99)=99,IF(IFERROR(I556,99)=99,IF(IFERROR(E556,99)=99,IF(IFERROR(J556,99)=99,0,Scoring!$B$7),Scoring!$B$3),Scoring!$B$2),Scoring!$B$6),Scoring!$B$5),Scoring!$B$4)</f>
        <v>0.3</v>
      </c>
      <c r="AV556" s="78">
        <f t="shared" si="48"/>
        <v>0.89999999999999991</v>
      </c>
      <c r="AW556" s="78"/>
      <c r="AX556" s="66"/>
      <c r="AY556" s="78"/>
      <c r="AZ556" s="76"/>
      <c r="BA556" s="76"/>
      <c r="BB556" s="76"/>
    </row>
    <row r="557" spans="1:54" x14ac:dyDescent="0.25">
      <c r="A557" s="77" t="s">
        <v>6469</v>
      </c>
      <c r="B557" s="76" t="str">
        <f t="shared" si="49"/>
        <v>265-042-6</v>
      </c>
      <c r="C557" s="77" t="s">
        <v>1634</v>
      </c>
      <c r="D557" s="77" t="s">
        <v>1635</v>
      </c>
      <c r="E557" s="76" t="str">
        <f>IF(C557="-",IF(A557="-",VLOOKUP(D557,'sin-list 180320_update'!$C$2:$C$835,1,FALSE),VLOOKUP(A557,'sin-list 180320_update'!$A$2:$A$835,1,FALSE)),VLOOKUP(C557,'sin-list 180320_update'!$B$2:$B$835,1,FALSE))</f>
        <v>265-042-6</v>
      </c>
      <c r="F557" s="76" t="e">
        <f>IF($C557="-",IF($A557="-",VLOOKUP($D557,'REACH Bilaga XVII_update'!$A$5:$A$131,1,FALSE),VLOOKUP($A557,'REACH Bilaga XVII_update'!$C$5:$C$131,1,FALSE)),VLOOKUP($C557,'REACH Bilaga XVII_update'!$B$5:$B$131,1,FALSE))</f>
        <v>#N/A</v>
      </c>
      <c r="G557" s="76" t="e">
        <f>IF($C557="-",IF($A557="-",VLOOKUP($D557,' REACH Bilaga 59_update'!$A$5:$A$210,1,FALSE),VLOOKUP($A557,' REACH Bilaga 59_update'!$D$5:$D$210,1,FALSE)),VLOOKUP($C557,' REACH Bilaga 59_update'!$C$5:$C$210,1,FALSE))</f>
        <v>#N/A</v>
      </c>
      <c r="H557" s="76" t="e">
        <f>IF($C557="-",IF($A557="-",VLOOKUP($D557,'REACH Bilaga XIV_update'!$A$5:$A$110,1,FALSE),VLOOKUP($A557,'REACH Bilaga XIV_update'!$D$5:$D$110,1,FALSE)),VLOOKUP($C557,'REACH Bilaga XIV_update'!$C$5:$C$110,1,FALSE))</f>
        <v>#N/A</v>
      </c>
      <c r="I557" s="76" t="e">
        <f>IF($C557="-",IF($A557="-",VLOOKUP($D557,CoRAP_update!$A$5:$A$376,1,FALSE),VLOOKUP($A557,CoRAP_update!$D$5:$D$376,1,FALSE)),VLOOKUP($C557,CoRAP_update!$C$5:$C$376,1,FALSE))</f>
        <v>#N/A</v>
      </c>
      <c r="J557" s="76" t="e">
        <f>IF($C557="-",IF($A557="-",VLOOKUP($D557,EDC_update!$C$2:$C$450,1,FALSE),VLOOKUP($A557,EDC_update!$B$2:$B$450,1,FALSE)),VLOOKUP($C557,EDC_update!$L$2:$L$450,1,FALSE))</f>
        <v>#N/A</v>
      </c>
      <c r="K557" s="76" t="str">
        <f>IF($C557="-",IF($A557="-",IF(VLOOKUP($D557,'sin-list 180320_update'!$C$2:$S$835,3,FALSE)="",NA(),VLOOKUP($D557,'sin-list 180320_update'!$C$2:$S$835,3,FALSE)),IF(VLOOKUP($A557,'sin-list 180320_update'!$A$2:$S$835,5,FALSE)="",NA(),VLOOKUP($A557,'sin-list 180320_update'!$A$2:$S$835,5,FALSE))),IF(VLOOKUP($C557,'sin-list 180320_update'!$B$2:$S$835,4,FALSE)="",NA(),VLOOKUP($C557,'sin-list 180320_update'!$B$2:$S$835,4,FALSE)))</f>
        <v>Classified CMR according to Annex VI of Regulation 1272/2008. (Might not apply when contaminants are below below legal thresholds and/or full refining history is known)</v>
      </c>
      <c r="L557" s="76" t="str">
        <f>IF($C557="-",IF($A557="-",VLOOKUP($D557,'sin-list 180320_update'!$C$2:$S$835,6,FALSE),VLOOKUP($A557,'sin-list 180320_update'!$A$2:$S$835,8,FALSE)),VLOOKUP($C557,'sin-list 180320_update'!$B$2:$S$835,7,FALSE))</f>
        <v>Carc. 1B
Muta. 1B
Asp. Tox. 1</v>
      </c>
      <c r="M557" s="76" t="str">
        <f>IF($C557="-",IF($A557="-",IF(VLOOKUP($D557,'sin-list 180320_update'!$C$2:$S$835,8,FALSE)="",NA(),VLOOKUP($D557,'sin-list 180320_update'!$C$2:$S$835,8,FALSE)),IF(VLOOKUP($A557,'sin-list 180320_update'!$A$2:$S$835,10,FALSE)="",NA(),VLOOKUP($A557,'sin-list 180320_update'!$A$2:$S$835,10,FALSE))),IF(VLOOKUP($C557,'sin-list 180320_update'!$B$2:$S$835,9,FALSE)="",NA(),VLOOKUP($C557,'sin-list 180320_update'!$B$2:$S$835,9,FALSE)))</f>
        <v>H350
H340
H304</v>
      </c>
      <c r="N557" s="76" t="e">
        <f>IF($C557="-",IF($A557="-",IF(VLOOKUP($D557,'REACH Bilaga XVII_update'!$A$5:$E$131,4,FALSE)="",NA(),VLOOKUP($D557,'REACH Bilaga XVII_update'!$A$5:$E$131,4,FALSE)),IF(VLOOKUP($A557,'REACH Bilaga XVII_update'!$C$5:$D$131,2,FALSE)="",NA(),VLOOKUP($A557,'REACH Bilaga XVII_update'!$C$5:$D$131,2,FALSE))),IF(VLOOKUP($C557,'REACH Bilaga XVII_update'!$B$5:$D$131,3,FALSE)="",NA(),VLOOKUP($C557,'REACH Bilaga XVII_update'!$B$5:$D$131,3,FALSE)))</f>
        <v>#N/A</v>
      </c>
      <c r="O557" s="76" t="e">
        <f>IF($C557="-",IF($A557="-",IF(VLOOKUP($D557,' REACH Bilaga 59_update'!$A$5:$E$210,5,FALSE)="",NA(),VLOOKUP($D557,' REACH Bilaga 59_update'!$A$5:$E$210,5,FALSE)),IF(VLOOKUP($A557,' REACH Bilaga 59_update'!$D$5:$E$210,2,FALSE)="",NA(),VLOOKUP($A557,' REACH Bilaga 59_update'!$D$5:$E$210,2,FALSE))),IF(VLOOKUP($C557,' REACH Bilaga 59_update'!$C$5:$E$210,3,FALSE)="",NA(),VLOOKUP($C557,' REACH Bilaga 59_update'!$C$5:$E$210,3,FALSE)))</f>
        <v>#N/A</v>
      </c>
      <c r="P557" s="76" t="e">
        <f>IF(C557="-",IF(A557="-",IFERROR(VLOOKUP($D557,' REACH Bilaga 59_update'!$A$5:$F$210,MATCH(Sammanfattning!P$1,' REACH Bilaga 59_update'!$A$4:$F$4,0),FALSE),VLOOKUP($D557,'REACH Bilaga XIV_update'!$A$4:$H$110,MATCH(Sammanfattning!P$1,'REACH Bilaga XIV_update'!$A$4:$H$4,0),FALSE)),IFERROR(VLOOKUP($A557,' REACH Bilaga 59_update'!$D$5:$F$210,MATCH(Sammanfattning!P$1,' REACH Bilaga 59_update'!$D$4:$F$4,0),FALSE),VLOOKUP($A557,'REACH Bilaga XIV_update'!$D$4:$H$110,MATCH(Sammanfattning!P$1,'REACH Bilaga XIV_update'!$D$4:$H$4,0),FALSE))),IFERROR(VLOOKUP($C557,' REACH Bilaga 59_update'!$C$5:$F$210,MATCH(Sammanfattning!P$1,' REACH Bilaga 59_update'!$C$4:$F$4,0),FALSE),VLOOKUP($C557,'REACH Bilaga XIV_update'!$C$4:$H$110,MATCH(Sammanfattning!P$1,'REACH Bilaga XIV_update'!$C$4:$H$4,0),FALSE)))</f>
        <v>#N/A</v>
      </c>
      <c r="Q557" s="76" t="e">
        <f>IF($C557="-",IF($A557="-",IF(VLOOKUP($D557,'REACH Bilaga XIV_update'!$A$5:$I$110,9,FALSE)="",NA(),VLOOKUP($D557,'REACH Bilaga XIV_update'!$A$5:$I$110,9,FALSE)),IF(VLOOKUP($A557,'REACH Bilaga XIV_update'!$D$5:$I$110,6,FALSE)="",NA(),VLOOKUP($A557,'REACH Bilaga XIV_update'!$D$5:$I$110,6,FALSE))),IF(VLOOKUP($C557,'REACH Bilaga XIV_update'!$C$5:$I$110,7,FALSE)="",NA(),VLOOKUP($C557,'REACH Bilaga XIV_update'!$C$5:$I$110,7,FALSE)))</f>
        <v>#N/A</v>
      </c>
      <c r="R557" s="76" t="e">
        <f>IF($C557="-",IF($A557="-",IF(VLOOKUP($D557,CoRAP_update!$A$5:$O$376,15,FALSE)="",NA(),VLOOKUP($D557,CoRAP_update!$A$5:$O$376,15,FALSE)),IF(VLOOKUP($A557,CoRAP_update!$D$5:$O$376,12,FALSE)="",NA(),VLOOKUP($A557,CoRAP_update!$D$5:$O$376,12,FALSE))),IF(VLOOKUP($C557,CoRAP_update!$C$5:$O$376,13,FALSE)="",NA(),VLOOKUP($C557,CoRAP_update!$C$5:$O$376,13,FALSE)))</f>
        <v>#N/A</v>
      </c>
      <c r="S557" s="144" t="e">
        <f>IF($C557="-",IF($A557="-",VLOOKUP($D557,CoRAP_update!$A$5:$J$376,MATCH(Sammanfattning!S$1,CoRAP_update!$A$4:$J$4,0),FALSE),VLOOKUP($A557,CoRAP_update!$D$5:$J$376,MATCH(Sammanfattning!S$1,CoRAP_update!$D$4:$J$4,0),FALSE)),VLOOKUP($C557,CoRAP_update!$C$5:$J$376,MATCH(Sammanfattning!S$1,CoRAP_update!$C$4:$J$4,0),FALSE))</f>
        <v>#N/A</v>
      </c>
      <c r="T557" s="76" t="e">
        <f>IF($A557="-",VLOOKUP($D557,EDC_update!$C$2:$F$450,4,FALSE),VLOOKUP($A557,EDC_update!$B$2:$F$450,5,FALSE))</f>
        <v>#N/A</v>
      </c>
      <c r="V557" s="78">
        <f>IF(IFERROR(SEARCH("PBT",P557),99)=99,IF(IFERROR(SEARCH("suspected PBT",S557),99)=99,IF(IFERROR(SEARCH("concluded to be PBT",K557),99)=99,IF(IFERROR(SEARCH("PBT",S557),99)=99,IF(IFERROR(SEARCH("PBT cand",L557),99)=99,IF(IFERROR(SEARCH("PBT",L557),99)=99,IF(IFERROR(SEARCH("persistent, bioackumulative and toxic properties",K557),99)=99,0,Scoring!$E$3),Scoring!$E$3),Scoring!$E$7),Scoring!$E$3),Scoring!$E$5),Scoring!$E$6),Scoring!$E$3)</f>
        <v>0</v>
      </c>
      <c r="W557" s="78">
        <f>IF(IFERROR(SEARCH("vPvB",P557),99)=99,IF(IFERROR(SEARCH("suspected pbt/vPvB",S557),99)=99,IF(IFERROR(SEARCH("vPvB",S557),99)=99,IF(IFERROR(SEARCH("concluded to be a vPvB",S557),99)=99,IF(IFERROR(SEARCH("identified as vPvB",K557),99)=99,IF(IFERROR(SEARCH("concluded to be a vPvB",K557),99)=99,IF(IFERROR(SEARCH("concluded to be both pbt and vPvB",S557),99)=99,IF(IFERROR(SEARCH("concluded to be both pbt and vPvB",K557),99)=99,0,Scoring!$E$5),Scoring!$E$5),Scoring!$E$5),Scoring!$E$5),Scoring!$E$5),Scoring!$E$4),Scoring!$E$6),Scoring!$E$4)</f>
        <v>0</v>
      </c>
      <c r="X557" s="78">
        <f>IF(IFERROR(SEARCH("H410",N557),99)=99,IF(IFERROR(SEARCH("H410",O557),99)=99,IF(IFERROR(SEARCH("H410",Q557),99)=99,IF(IFERROR(SEARCH("H410",M557),99)=99,IF(IFERROR(SEARCH("H410",R557),99)=99,IF(IFERROR(SEARCH("H411",N557),99)=99,IF(IFERROR(SEARCH("H411",O557),99)=99,IF(IFERROR(SEARCH("H411",Q557),99)=99,IF(IFERROR(SEARCH("H411",M557),99)=99,IF(IFERROR(SEARCH("H411",R557),99)=99,IF(IFERROR(SEARCH("H413",N557),99)=99,IF(IFERROR(SEARCH("H413",O557),99)=99,IF(IFERROR(SEARCH("H413",Q557),99)=99,IF(IFERROR(SEARCH("H413",M557),99)=99,IF(IFERROR(SEARCH("H413",R557),99)=99,IF(IFERROR(SEARCH("H412",N557),99)=99,IF(IFERROR(SEARCH("H412",O557),99)=99,IF(IFERROR(SEARCH("H412",Q557),99)=99,IF(IFERROR(SEARCH("H412",M557),99)=99,IF(IFERROR(SEARCH("H412",R557),99)=99,0,Scoring!$E$2),Scoring!$E$2),Scoring!$E$2),Scoring!$E$2),Scoring!$E$2),Scoring!$E$2),Scoring!$E$2),Scoring!$E$2),Scoring!$E$2),Scoring!$E$2),Scoring!$E$2),Scoring!$E$2),Scoring!$E$2),Scoring!$E$2),Scoring!$E$2),Scoring!$E$2),Scoring!$E$2),Scoring!$E$2),Scoring!$E$2),Scoring!$E$2)</f>
        <v>0</v>
      </c>
      <c r="Y557" s="78">
        <f>IF(IFERROR(SEARCH("CMR",K557),99)=99,IF(IFERROR(SEARCH("Suspected CMR",S557),99)=99,IF(IFERROR(SEARCH("CMR",S557),99)=99,0,Scoring!$E$8),Scoring!$E$9),Scoring!$E$8)</f>
        <v>3</v>
      </c>
      <c r="Z557" s="78">
        <f>IF(IFERROR(SEARCH("H350",N557),99)=99,IF(IFERROR(SEARCH("H350",O557),99)=99,IF(IFERROR(SEARCH("H350",Q557),99)=99,IF(IFERROR(SEARCH("H350",M557),99)=99,IF(IFERROR(SEARCH("H350",R557),99)=99,IF(IFERROR(SEARCH("H351",N557),99)=99,IF(IFERROR(SEARCH("H351",O557),99)=99,IF(IFERROR(SEARCH("H351",Q557),99)=99,IF(IFERROR(SEARCH("H351",M557),99)=99,IF(IFERROR(SEARCH("H351",R557),99)=99,IF(IFERROR(SEARCH("carcinogenic",P557),99)=99,IF(IFERROR(SEARCH("suspected carcinogenic",S557),99)=99,0,Scoring!$E$12),Scoring!$E$11),Scoring!$E$10),Scoring!$E$10),Scoring!$E$10),Scoring!$E$10),Scoring!$E$10),Scoring!$E$10),Scoring!$E$10),Scoring!$E$10),Scoring!$E$10),Scoring!$E$10)</f>
        <v>1</v>
      </c>
      <c r="AA557" s="78">
        <f>IF(IFERROR(SEARCH("H340",N557),99)=99,IF(IFERROR(SEARCH("H340",O557),99)=99,IF(IFERROR(SEARCH("H340",Q557),99)=99,IF(IFERROR(SEARCH("H340",M557),99)=99,IF(IFERROR(SEARCH("H340",R557),99)=99,IF(IFERROR(SEARCH("H341",N557),99)=99,IF(IFERROR(SEARCH("H341",O557),99)=99,IF(IFERROR(SEARCH("H341",Q557),99)=99,IF(IFERROR(SEARCH("H341",M557),99)=99,IF(IFERROR(SEARCH("H341",R557),99)=99,IF(IFERROR(SEARCH("mutagenic",P557),99)=99,IF(IFERROR(SEARCH("suspected mutagenic",S557),99)=99,0,Scoring!$E$15),Scoring!$E$14),Scoring!$E$13),Scoring!$E$13),Scoring!$E$13),Scoring!$E$13),Scoring!$E$13),Scoring!$E$13),Scoring!$E$13),Scoring!$E$13),Scoring!$E$13),Scoring!$E$13)</f>
        <v>1</v>
      </c>
      <c r="AB557" s="78">
        <f>IF(IFERROR(SEARCH("H360",N557),99)=99,IF(IFERROR(SEARCH("H360",O557),99)=99,IF(IFERROR(SEARCH("H360",Q557),99)=99,IF(IFERROR(SEARCH("H360",M557),99)=99,IF(IFERROR(SEARCH("H360",R557),99)=99,IF(IFERROR(SEARCH("H361",N557),99)=99,IF(IFERROR(SEARCH("H361",O557),99)=99,IF(IFERROR(SEARCH("H361",Q557),99)=99,IF(IFERROR(SEARCH("H361",M557),99)=99,IF(IFERROR(SEARCH("H361",R557),99)=99,IF(IFERROR(SEARCH("reproduction",P557),99)=99,IF(IFERROR(SEARCH("suspected reprotoxic",S557),99)=99,IF(IFERROR(SEARCH("reprotoxic",S557),99)=99,IF(IFERROR(SEARCH("reprotoxic",K557),99)=99,0,Scoring!$E$18),Scoring!$E$18),Scoring!$E$19),Scoring!$E$17),Scoring!$E$16),Scoring!$E$16),Scoring!$E$16),Scoring!$E$16),Scoring!$E$16),Scoring!$E$16),Scoring!$E$16),Scoring!$E$16),Scoring!$E$16),Scoring!$E$16)</f>
        <v>0</v>
      </c>
      <c r="AC557" s="78">
        <f>IF(IFERROR(SEARCH("57f",L557),99)=99,IF(IFERROR(SEARCH("57(f)",P557),99)=99,0,Scoring!$E$20),Scoring!$E$20)</f>
        <v>0</v>
      </c>
      <c r="AD557" s="78">
        <f>IF(IFERROR(SEARCH("CAT1",T557),99)=99,IF(IFERROR(SEARCH("CAT2",T557),99)=99,IF(IFERROR(SEARCH("CAT3",T557),99)=99,IF(IFERROR(SEARCH("concluded to be endocrine",K557),99)=99,IF(IFERROR(SEARCH("categorised as endocrine",K557),99)=99,IF(IFERROR(SEARCH("endocrine disrupting",P557),99)=99,IF(IFERROR(SEARCH("endocrine disrupting",K557),99)=99,IF(IFERROR(SEARCH("suspected endocrine",S557),99)=99,IF(IFERROR(SEARCH("potential endocrine",S557),99)=99,0,Scoring!$E$25),Scoring!$E$25),Scoring!$E$24),Scoring!$E$24),Scoring!$E$24),Scoring!$E$24),Scoring!$E$23),Scoring!$E$22),Scoring!$E$21)</f>
        <v>0</v>
      </c>
      <c r="AE557" s="78">
        <f>IF(IFERROR(SEARCH("suspected sensitiser",S557),99)=99,IF(IFERROR(SEARCH("sensitiser",S557),99)=99,IF(IFERROR(SEARCH("other hazard based concern",S557),99)=99,0,Scoring!$E$28),Scoring!$E$26),Scoring!$E$27)</f>
        <v>0</v>
      </c>
      <c r="AF557" s="78">
        <f>IF(IFERROR(M557,1)=1,IF(IFERROR(N557,1)=1,IF(IFERROR(O557,1)=1,IF(IFERROR(Q557,1)=1,IF(IFERROR(R557,1)=1,IF(IFERROR(T557,1)=1,IF(IFERROR(K557,1)=1,IF(IFERROR(P557,1)=1,IF(IFERROR(S557,1)=1,Scoring!$E$29,0),0),0),0),0),0),0),0),0)</f>
        <v>0</v>
      </c>
      <c r="AG557" s="78">
        <f t="shared" si="47"/>
        <v>3</v>
      </c>
      <c r="AI557" s="93"/>
      <c r="AJ557" s="94"/>
      <c r="AK557" s="76"/>
      <c r="AL557" s="75"/>
      <c r="AN557" s="79"/>
      <c r="AO557" s="79"/>
      <c r="AP557" s="79"/>
      <c r="AQ557" s="79"/>
      <c r="AR557" s="79"/>
      <c r="AS557" s="78"/>
      <c r="AU557" s="79">
        <f>IF(IFERROR(F557,99)=99,IF(IFERROR(G557,99)=99,IF(IFERROR(H557,99)=99,IF(IFERROR(I557,99)=99,IF(IFERROR(E557,99)=99,IF(IFERROR(J557,99)=99,0,Scoring!$B$7),Scoring!$B$3),Scoring!$B$2),Scoring!$B$6),Scoring!$B$5),Scoring!$B$4)</f>
        <v>0.3</v>
      </c>
      <c r="AV557" s="78">
        <f t="shared" si="48"/>
        <v>0.89999999999999991</v>
      </c>
      <c r="AW557" s="78"/>
      <c r="AX557" s="66"/>
      <c r="AY557" s="78"/>
      <c r="AZ557" s="76"/>
      <c r="BA557" s="76"/>
      <c r="BB557" s="76"/>
    </row>
    <row r="558" spans="1:54" x14ac:dyDescent="0.25">
      <c r="A558" s="77" t="s">
        <v>6470</v>
      </c>
      <c r="B558" s="76" t="str">
        <f t="shared" si="49"/>
        <v>265-045-2</v>
      </c>
      <c r="C558" s="77" t="s">
        <v>1636</v>
      </c>
      <c r="D558" s="77" t="s">
        <v>1637</v>
      </c>
      <c r="E558" s="76" t="str">
        <f>IF(C558="-",IF(A558="-",VLOOKUP(D558,'sin-list 180320_update'!$C$2:$C$835,1,FALSE),VLOOKUP(A558,'sin-list 180320_update'!$A$2:$A$835,1,FALSE)),VLOOKUP(C558,'sin-list 180320_update'!$B$2:$B$835,1,FALSE))</f>
        <v>265-045-2</v>
      </c>
      <c r="F558" s="76" t="e">
        <f>IF($C558="-",IF($A558="-",VLOOKUP($D558,'REACH Bilaga XVII_update'!$A$5:$A$131,1,FALSE),VLOOKUP($A558,'REACH Bilaga XVII_update'!$C$5:$C$131,1,FALSE)),VLOOKUP($C558,'REACH Bilaga XVII_update'!$B$5:$B$131,1,FALSE))</f>
        <v>#N/A</v>
      </c>
      <c r="G558" s="76" t="e">
        <f>IF($C558="-",IF($A558="-",VLOOKUP($D558,' REACH Bilaga 59_update'!$A$5:$A$210,1,FALSE),VLOOKUP($A558,' REACH Bilaga 59_update'!$D$5:$D$210,1,FALSE)),VLOOKUP($C558,' REACH Bilaga 59_update'!$C$5:$C$210,1,FALSE))</f>
        <v>#N/A</v>
      </c>
      <c r="H558" s="76" t="e">
        <f>IF($C558="-",IF($A558="-",VLOOKUP($D558,'REACH Bilaga XIV_update'!$A$5:$A$110,1,FALSE),VLOOKUP($A558,'REACH Bilaga XIV_update'!$D$5:$D$110,1,FALSE)),VLOOKUP($C558,'REACH Bilaga XIV_update'!$C$5:$C$110,1,FALSE))</f>
        <v>#N/A</v>
      </c>
      <c r="I558" s="76" t="e">
        <f>IF($C558="-",IF($A558="-",VLOOKUP($D558,CoRAP_update!$A$5:$A$376,1,FALSE),VLOOKUP($A558,CoRAP_update!$D$5:$D$376,1,FALSE)),VLOOKUP($C558,CoRAP_update!$C$5:$C$376,1,FALSE))</f>
        <v>#N/A</v>
      </c>
      <c r="J558" s="76" t="e">
        <f>IF($C558="-",IF($A558="-",VLOOKUP($D558,EDC_update!$C$2:$C$450,1,FALSE),VLOOKUP($A558,EDC_update!$B$2:$B$450,1,FALSE)),VLOOKUP($C558,EDC_update!$L$2:$L$450,1,FALSE))</f>
        <v>#N/A</v>
      </c>
      <c r="K558" s="76" t="str">
        <f>IF($C558="-",IF($A558="-",IF(VLOOKUP($D558,'sin-list 180320_update'!$C$2:$S$835,3,FALSE)="",NA(),VLOOKUP($D558,'sin-list 180320_update'!$C$2:$S$835,3,FALSE)),IF(VLOOKUP($A558,'sin-list 180320_update'!$A$2:$S$835,5,FALSE)="",NA(),VLOOKUP($A558,'sin-list 180320_update'!$A$2:$S$835,5,FALSE))),IF(VLOOKUP($C558,'sin-list 180320_update'!$B$2:$S$835,4,FALSE)="",NA(),VLOOKUP($C558,'sin-list 180320_update'!$B$2:$S$835,4,FALSE)))</f>
        <v>Classified CMR according to Annex VI of Regulation 1272/2008</v>
      </c>
      <c r="L558" s="76" t="str">
        <f>IF($C558="-",IF($A558="-",VLOOKUP($D558,'sin-list 180320_update'!$C$2:$S$835,6,FALSE),VLOOKUP($A558,'sin-list 180320_update'!$A$2:$S$835,8,FALSE)),VLOOKUP($C558,'sin-list 180320_update'!$B$2:$S$835,7,FALSE))</f>
        <v>Carc. 1B</v>
      </c>
      <c r="M558" s="76" t="str">
        <f>IF($C558="-",IF($A558="-",IF(VLOOKUP($D558,'sin-list 180320_update'!$C$2:$S$835,8,FALSE)="",NA(),VLOOKUP($D558,'sin-list 180320_update'!$C$2:$S$835,8,FALSE)),IF(VLOOKUP($A558,'sin-list 180320_update'!$A$2:$S$835,10,FALSE)="",NA(),VLOOKUP($A558,'sin-list 180320_update'!$A$2:$S$835,10,FALSE))),IF(VLOOKUP($C558,'sin-list 180320_update'!$B$2:$S$835,9,FALSE)="",NA(),VLOOKUP($C558,'sin-list 180320_update'!$B$2:$S$835,9,FALSE)))</f>
        <v>H350</v>
      </c>
      <c r="N558" s="76" t="e">
        <f>IF($C558="-",IF($A558="-",IF(VLOOKUP($D558,'REACH Bilaga XVII_update'!$A$5:$E$131,4,FALSE)="",NA(),VLOOKUP($D558,'REACH Bilaga XVII_update'!$A$5:$E$131,4,FALSE)),IF(VLOOKUP($A558,'REACH Bilaga XVII_update'!$C$5:$D$131,2,FALSE)="",NA(),VLOOKUP($A558,'REACH Bilaga XVII_update'!$C$5:$D$131,2,FALSE))),IF(VLOOKUP($C558,'REACH Bilaga XVII_update'!$B$5:$D$131,3,FALSE)="",NA(),VLOOKUP($C558,'REACH Bilaga XVII_update'!$B$5:$D$131,3,FALSE)))</f>
        <v>#N/A</v>
      </c>
      <c r="O558" s="76" t="e">
        <f>IF($C558="-",IF($A558="-",IF(VLOOKUP($D558,' REACH Bilaga 59_update'!$A$5:$E$210,5,FALSE)="",NA(),VLOOKUP($D558,' REACH Bilaga 59_update'!$A$5:$E$210,5,FALSE)),IF(VLOOKUP($A558,' REACH Bilaga 59_update'!$D$5:$E$210,2,FALSE)="",NA(),VLOOKUP($A558,' REACH Bilaga 59_update'!$D$5:$E$210,2,FALSE))),IF(VLOOKUP($C558,' REACH Bilaga 59_update'!$C$5:$E$210,3,FALSE)="",NA(),VLOOKUP($C558,' REACH Bilaga 59_update'!$C$5:$E$210,3,FALSE)))</f>
        <v>#N/A</v>
      </c>
      <c r="P558" s="76" t="e">
        <f>IF(C558="-",IF(A558="-",IFERROR(VLOOKUP($D558,' REACH Bilaga 59_update'!$A$5:$F$210,MATCH(Sammanfattning!P$1,' REACH Bilaga 59_update'!$A$4:$F$4,0),FALSE),VLOOKUP($D558,'REACH Bilaga XIV_update'!$A$4:$H$110,MATCH(Sammanfattning!P$1,'REACH Bilaga XIV_update'!$A$4:$H$4,0),FALSE)),IFERROR(VLOOKUP($A558,' REACH Bilaga 59_update'!$D$5:$F$210,MATCH(Sammanfattning!P$1,' REACH Bilaga 59_update'!$D$4:$F$4,0),FALSE),VLOOKUP($A558,'REACH Bilaga XIV_update'!$D$4:$H$110,MATCH(Sammanfattning!P$1,'REACH Bilaga XIV_update'!$D$4:$H$4,0),FALSE))),IFERROR(VLOOKUP($C558,' REACH Bilaga 59_update'!$C$5:$F$210,MATCH(Sammanfattning!P$1,' REACH Bilaga 59_update'!$C$4:$F$4,0),FALSE),VLOOKUP($C558,'REACH Bilaga XIV_update'!$C$4:$H$110,MATCH(Sammanfattning!P$1,'REACH Bilaga XIV_update'!$C$4:$H$4,0),FALSE)))</f>
        <v>#N/A</v>
      </c>
      <c r="Q558" s="76" t="e">
        <f>IF($C558="-",IF($A558="-",IF(VLOOKUP($D558,'REACH Bilaga XIV_update'!$A$5:$I$110,9,FALSE)="",NA(),VLOOKUP($D558,'REACH Bilaga XIV_update'!$A$5:$I$110,9,FALSE)),IF(VLOOKUP($A558,'REACH Bilaga XIV_update'!$D$5:$I$110,6,FALSE)="",NA(),VLOOKUP($A558,'REACH Bilaga XIV_update'!$D$5:$I$110,6,FALSE))),IF(VLOOKUP($C558,'REACH Bilaga XIV_update'!$C$5:$I$110,7,FALSE)="",NA(),VLOOKUP($C558,'REACH Bilaga XIV_update'!$C$5:$I$110,7,FALSE)))</f>
        <v>#N/A</v>
      </c>
      <c r="R558" s="76" t="e">
        <f>IF($C558="-",IF($A558="-",IF(VLOOKUP($D558,CoRAP_update!$A$5:$O$376,15,FALSE)="",NA(),VLOOKUP($D558,CoRAP_update!$A$5:$O$376,15,FALSE)),IF(VLOOKUP($A558,CoRAP_update!$D$5:$O$376,12,FALSE)="",NA(),VLOOKUP($A558,CoRAP_update!$D$5:$O$376,12,FALSE))),IF(VLOOKUP($C558,CoRAP_update!$C$5:$O$376,13,FALSE)="",NA(),VLOOKUP($C558,CoRAP_update!$C$5:$O$376,13,FALSE)))</f>
        <v>#N/A</v>
      </c>
      <c r="S558" s="144" t="e">
        <f>IF($C558="-",IF($A558="-",VLOOKUP($D558,CoRAP_update!$A$5:$J$376,MATCH(Sammanfattning!S$1,CoRAP_update!$A$4:$J$4,0),FALSE),VLOOKUP($A558,CoRAP_update!$D$5:$J$376,MATCH(Sammanfattning!S$1,CoRAP_update!$D$4:$J$4,0),FALSE)),VLOOKUP($C558,CoRAP_update!$C$5:$J$376,MATCH(Sammanfattning!S$1,CoRAP_update!$C$4:$J$4,0),FALSE))</f>
        <v>#N/A</v>
      </c>
      <c r="T558" s="76" t="e">
        <f>IF($A558="-",VLOOKUP($D558,EDC_update!$C$2:$F$450,4,FALSE),VLOOKUP($A558,EDC_update!$B$2:$F$450,5,FALSE))</f>
        <v>#N/A</v>
      </c>
      <c r="V558" s="78">
        <f>IF(IFERROR(SEARCH("PBT",P558),99)=99,IF(IFERROR(SEARCH("suspected PBT",S558),99)=99,IF(IFERROR(SEARCH("concluded to be PBT",K558),99)=99,IF(IFERROR(SEARCH("PBT",S558),99)=99,IF(IFERROR(SEARCH("PBT cand",L558),99)=99,IF(IFERROR(SEARCH("PBT",L558),99)=99,IF(IFERROR(SEARCH("persistent, bioackumulative and toxic properties",K558),99)=99,0,Scoring!$E$3),Scoring!$E$3),Scoring!$E$7),Scoring!$E$3),Scoring!$E$5),Scoring!$E$6),Scoring!$E$3)</f>
        <v>0</v>
      </c>
      <c r="W558" s="78">
        <f>IF(IFERROR(SEARCH("vPvB",P558),99)=99,IF(IFERROR(SEARCH("suspected pbt/vPvB",S558),99)=99,IF(IFERROR(SEARCH("vPvB",S558),99)=99,IF(IFERROR(SEARCH("concluded to be a vPvB",S558),99)=99,IF(IFERROR(SEARCH("identified as vPvB",K558),99)=99,IF(IFERROR(SEARCH("concluded to be a vPvB",K558),99)=99,IF(IFERROR(SEARCH("concluded to be both pbt and vPvB",S558),99)=99,IF(IFERROR(SEARCH("concluded to be both pbt and vPvB",K558),99)=99,0,Scoring!$E$5),Scoring!$E$5),Scoring!$E$5),Scoring!$E$5),Scoring!$E$5),Scoring!$E$4),Scoring!$E$6),Scoring!$E$4)</f>
        <v>0</v>
      </c>
      <c r="X558" s="78">
        <f>IF(IFERROR(SEARCH("H410",N558),99)=99,IF(IFERROR(SEARCH("H410",O558),99)=99,IF(IFERROR(SEARCH("H410",Q558),99)=99,IF(IFERROR(SEARCH("H410",M558),99)=99,IF(IFERROR(SEARCH("H410",R558),99)=99,IF(IFERROR(SEARCH("H411",N558),99)=99,IF(IFERROR(SEARCH("H411",O558),99)=99,IF(IFERROR(SEARCH("H411",Q558),99)=99,IF(IFERROR(SEARCH("H411",M558),99)=99,IF(IFERROR(SEARCH("H411",R558),99)=99,IF(IFERROR(SEARCH("H413",N558),99)=99,IF(IFERROR(SEARCH("H413",O558),99)=99,IF(IFERROR(SEARCH("H413",Q558),99)=99,IF(IFERROR(SEARCH("H413",M558),99)=99,IF(IFERROR(SEARCH("H413",R558),99)=99,IF(IFERROR(SEARCH("H412",N558),99)=99,IF(IFERROR(SEARCH("H412",O558),99)=99,IF(IFERROR(SEARCH("H412",Q558),99)=99,IF(IFERROR(SEARCH("H412",M558),99)=99,IF(IFERROR(SEARCH("H412",R558),99)=99,0,Scoring!$E$2),Scoring!$E$2),Scoring!$E$2),Scoring!$E$2),Scoring!$E$2),Scoring!$E$2),Scoring!$E$2),Scoring!$E$2),Scoring!$E$2),Scoring!$E$2),Scoring!$E$2),Scoring!$E$2),Scoring!$E$2),Scoring!$E$2),Scoring!$E$2),Scoring!$E$2),Scoring!$E$2),Scoring!$E$2),Scoring!$E$2),Scoring!$E$2)</f>
        <v>0</v>
      </c>
      <c r="Y558" s="78">
        <f>IF(IFERROR(SEARCH("CMR",K558),99)=99,IF(IFERROR(SEARCH("Suspected CMR",S558),99)=99,IF(IFERROR(SEARCH("CMR",S558),99)=99,0,Scoring!$E$8),Scoring!$E$9),Scoring!$E$8)</f>
        <v>3</v>
      </c>
      <c r="Z558" s="78">
        <f>IF(IFERROR(SEARCH("H350",N558),99)=99,IF(IFERROR(SEARCH("H350",O558),99)=99,IF(IFERROR(SEARCH("H350",Q558),99)=99,IF(IFERROR(SEARCH("H350",M558),99)=99,IF(IFERROR(SEARCH("H350",R558),99)=99,IF(IFERROR(SEARCH("H351",N558),99)=99,IF(IFERROR(SEARCH("H351",O558),99)=99,IF(IFERROR(SEARCH("H351",Q558),99)=99,IF(IFERROR(SEARCH("H351",M558),99)=99,IF(IFERROR(SEARCH("H351",R558),99)=99,IF(IFERROR(SEARCH("carcinogenic",P558),99)=99,IF(IFERROR(SEARCH("suspected carcinogenic",S558),99)=99,0,Scoring!$E$12),Scoring!$E$11),Scoring!$E$10),Scoring!$E$10),Scoring!$E$10),Scoring!$E$10),Scoring!$E$10),Scoring!$E$10),Scoring!$E$10),Scoring!$E$10),Scoring!$E$10),Scoring!$E$10)</f>
        <v>1</v>
      </c>
      <c r="AA558" s="78">
        <f>IF(IFERROR(SEARCH("H340",N558),99)=99,IF(IFERROR(SEARCH("H340",O558),99)=99,IF(IFERROR(SEARCH("H340",Q558),99)=99,IF(IFERROR(SEARCH("H340",M558),99)=99,IF(IFERROR(SEARCH("H340",R558),99)=99,IF(IFERROR(SEARCH("H341",N558),99)=99,IF(IFERROR(SEARCH("H341",O558),99)=99,IF(IFERROR(SEARCH("H341",Q558),99)=99,IF(IFERROR(SEARCH("H341",M558),99)=99,IF(IFERROR(SEARCH("H341",R558),99)=99,IF(IFERROR(SEARCH("mutagenic",P558),99)=99,IF(IFERROR(SEARCH("suspected mutagenic",S558),99)=99,0,Scoring!$E$15),Scoring!$E$14),Scoring!$E$13),Scoring!$E$13),Scoring!$E$13),Scoring!$E$13),Scoring!$E$13),Scoring!$E$13),Scoring!$E$13),Scoring!$E$13),Scoring!$E$13),Scoring!$E$13)</f>
        <v>0</v>
      </c>
      <c r="AB558" s="78">
        <f>IF(IFERROR(SEARCH("H360",N558),99)=99,IF(IFERROR(SEARCH("H360",O558),99)=99,IF(IFERROR(SEARCH("H360",Q558),99)=99,IF(IFERROR(SEARCH("H360",M558),99)=99,IF(IFERROR(SEARCH("H360",R558),99)=99,IF(IFERROR(SEARCH("H361",N558),99)=99,IF(IFERROR(SEARCH("H361",O558),99)=99,IF(IFERROR(SEARCH("H361",Q558),99)=99,IF(IFERROR(SEARCH("H361",M558),99)=99,IF(IFERROR(SEARCH("H361",R558),99)=99,IF(IFERROR(SEARCH("reproduction",P558),99)=99,IF(IFERROR(SEARCH("suspected reprotoxic",S558),99)=99,IF(IFERROR(SEARCH("reprotoxic",S558),99)=99,IF(IFERROR(SEARCH("reprotoxic",K558),99)=99,0,Scoring!$E$18),Scoring!$E$18),Scoring!$E$19),Scoring!$E$17),Scoring!$E$16),Scoring!$E$16),Scoring!$E$16),Scoring!$E$16),Scoring!$E$16),Scoring!$E$16),Scoring!$E$16),Scoring!$E$16),Scoring!$E$16),Scoring!$E$16)</f>
        <v>0</v>
      </c>
      <c r="AC558" s="78">
        <f>IF(IFERROR(SEARCH("57f",L558),99)=99,IF(IFERROR(SEARCH("57(f)",P558),99)=99,0,Scoring!$E$20),Scoring!$E$20)</f>
        <v>0</v>
      </c>
      <c r="AD558" s="78">
        <f>IF(IFERROR(SEARCH("CAT1",T558),99)=99,IF(IFERROR(SEARCH("CAT2",T558),99)=99,IF(IFERROR(SEARCH("CAT3",T558),99)=99,IF(IFERROR(SEARCH("concluded to be endocrine",K558),99)=99,IF(IFERROR(SEARCH("categorised as endocrine",K558),99)=99,IF(IFERROR(SEARCH("endocrine disrupting",P558),99)=99,IF(IFERROR(SEARCH("endocrine disrupting",K558),99)=99,IF(IFERROR(SEARCH("suspected endocrine",S558),99)=99,IF(IFERROR(SEARCH("potential endocrine",S558),99)=99,0,Scoring!$E$25),Scoring!$E$25),Scoring!$E$24),Scoring!$E$24),Scoring!$E$24),Scoring!$E$24),Scoring!$E$23),Scoring!$E$22),Scoring!$E$21)</f>
        <v>0</v>
      </c>
      <c r="AE558" s="78">
        <f>IF(IFERROR(SEARCH("suspected sensitiser",S558),99)=99,IF(IFERROR(SEARCH("sensitiser",S558),99)=99,IF(IFERROR(SEARCH("other hazard based concern",S558),99)=99,0,Scoring!$E$28),Scoring!$E$26),Scoring!$E$27)</f>
        <v>0</v>
      </c>
      <c r="AF558" s="78">
        <f>IF(IFERROR(M558,1)=1,IF(IFERROR(N558,1)=1,IF(IFERROR(O558,1)=1,IF(IFERROR(Q558,1)=1,IF(IFERROR(R558,1)=1,IF(IFERROR(T558,1)=1,IF(IFERROR(K558,1)=1,IF(IFERROR(P558,1)=1,IF(IFERROR(S558,1)=1,Scoring!$E$29,0),0),0),0),0),0),0),0),0)</f>
        <v>0</v>
      </c>
      <c r="AG558" s="78">
        <f t="shared" si="47"/>
        <v>3</v>
      </c>
      <c r="AI558" s="93"/>
      <c r="AJ558" s="94"/>
      <c r="AK558" s="76"/>
      <c r="AL558" s="75"/>
      <c r="AN558" s="79"/>
      <c r="AO558" s="79"/>
      <c r="AP558" s="79"/>
      <c r="AQ558" s="79"/>
      <c r="AR558" s="79"/>
      <c r="AS558" s="78"/>
      <c r="AU558" s="79">
        <f>IF(IFERROR(F558,99)=99,IF(IFERROR(G558,99)=99,IF(IFERROR(H558,99)=99,IF(IFERROR(I558,99)=99,IF(IFERROR(E558,99)=99,IF(IFERROR(J558,99)=99,0,Scoring!$B$7),Scoring!$B$3),Scoring!$B$2),Scoring!$B$6),Scoring!$B$5),Scoring!$B$4)</f>
        <v>0.3</v>
      </c>
      <c r="AV558" s="78">
        <f t="shared" si="48"/>
        <v>0.89999999999999991</v>
      </c>
      <c r="AW558" s="78"/>
      <c r="AX558" s="66"/>
      <c r="AY558" s="78"/>
      <c r="AZ558" s="76"/>
      <c r="BA558" s="76"/>
      <c r="BB558" s="76"/>
    </row>
    <row r="559" spans="1:54" x14ac:dyDescent="0.25">
      <c r="A559" s="77" t="s">
        <v>7567</v>
      </c>
      <c r="B559" s="76" t="str">
        <f t="shared" si="49"/>
        <v>265-046-8</v>
      </c>
      <c r="C559" s="77" t="s">
        <v>1639</v>
      </c>
      <c r="D559" s="77" t="s">
        <v>1640</v>
      </c>
      <c r="E559" s="76" t="str">
        <f>IF(C559="-",IF(A559="-",VLOOKUP(D559,'sin-list 180320_update'!$C$2:$C$835,1,FALSE),VLOOKUP(A559,'sin-list 180320_update'!$A$2:$A$835,1,FALSE)),VLOOKUP(C559,'sin-list 180320_update'!$B$2:$B$835,1,FALSE))</f>
        <v>265-046-8</v>
      </c>
      <c r="F559" s="76" t="e">
        <f>IF($C559="-",IF($A559="-",VLOOKUP($D559,'REACH Bilaga XVII_update'!$A$5:$A$131,1,FALSE),VLOOKUP($A559,'REACH Bilaga XVII_update'!$C$5:$C$131,1,FALSE)),VLOOKUP($C559,'REACH Bilaga XVII_update'!$B$5:$B$131,1,FALSE))</f>
        <v>#N/A</v>
      </c>
      <c r="G559" s="76" t="e">
        <f>IF($C559="-",IF($A559="-",VLOOKUP($D559,' REACH Bilaga 59_update'!$A$5:$A$210,1,FALSE),VLOOKUP($A559,' REACH Bilaga 59_update'!$D$5:$D$210,1,FALSE)),VLOOKUP($C559,' REACH Bilaga 59_update'!$C$5:$C$210,1,FALSE))</f>
        <v>#N/A</v>
      </c>
      <c r="H559" s="76" t="e">
        <f>IF($C559="-",IF($A559="-",VLOOKUP($D559,'REACH Bilaga XIV_update'!$A$5:$A$110,1,FALSE),VLOOKUP($A559,'REACH Bilaga XIV_update'!$D$5:$D$110,1,FALSE)),VLOOKUP($C559,'REACH Bilaga XIV_update'!$C$5:$C$110,1,FALSE))</f>
        <v>#N/A</v>
      </c>
      <c r="I559" s="76" t="e">
        <f>IF($C559="-",IF($A559="-",VLOOKUP($D559,CoRAP_update!$A$5:$A$376,1,FALSE),VLOOKUP($A559,CoRAP_update!$D$5:$D$376,1,FALSE)),VLOOKUP($C559,CoRAP_update!$C$5:$C$376,1,FALSE))</f>
        <v>#N/A</v>
      </c>
      <c r="J559" s="76" t="e">
        <f>IF($C559="-",IF($A559="-",VLOOKUP($D559,EDC_update!$C$2:$C$450,1,FALSE),VLOOKUP($A559,EDC_update!$B$2:$B$450,1,FALSE)),VLOOKUP($C559,EDC_update!$L$2:$L$450,1,FALSE))</f>
        <v>#N/A</v>
      </c>
      <c r="K559" s="76" t="str">
        <f>IF($C559="-",IF($A559="-",IF(VLOOKUP($D559,'sin-list 180320_update'!$C$2:$S$835,3,FALSE)="",NA(),VLOOKUP($D559,'sin-list 180320_update'!$C$2:$S$835,3,FALSE)),IF(VLOOKUP($A559,'sin-list 180320_update'!$A$2:$S$835,5,FALSE)="",NA(),VLOOKUP($A559,'sin-list 180320_update'!$A$2:$S$835,5,FALSE))),IF(VLOOKUP($C559,'sin-list 180320_update'!$B$2:$S$835,4,FALSE)="",NA(),VLOOKUP($C559,'sin-list 180320_update'!$B$2:$S$835,4,FALSE)))</f>
        <v>Classified CMR according to Annex VI of Regulation 1272/2008. (Might not apply when contaminants are below below legal thresholds and/or full refining history is known)</v>
      </c>
      <c r="L559" s="76" t="str">
        <f>IF($C559="-",IF($A559="-",VLOOKUP($D559,'sin-list 180320_update'!$C$2:$S$835,6,FALSE),VLOOKUP($A559,'sin-list 180320_update'!$A$2:$S$835,8,FALSE)),VLOOKUP($C559,'sin-list 180320_update'!$B$2:$S$835,7,FALSE))</f>
        <v>Carc. 1B
Muta. 1B
Asp. Tox. 1</v>
      </c>
      <c r="M559" s="76" t="str">
        <f>IF($C559="-",IF($A559="-",IF(VLOOKUP($D559,'sin-list 180320_update'!$C$2:$S$835,8,FALSE)="",NA(),VLOOKUP($D559,'sin-list 180320_update'!$C$2:$S$835,8,FALSE)),IF(VLOOKUP($A559,'sin-list 180320_update'!$A$2:$S$835,10,FALSE)="",NA(),VLOOKUP($A559,'sin-list 180320_update'!$A$2:$S$835,10,FALSE))),IF(VLOOKUP($C559,'sin-list 180320_update'!$B$2:$S$835,9,FALSE)="",NA(),VLOOKUP($C559,'sin-list 180320_update'!$B$2:$S$835,9,FALSE)))</f>
        <v>H350
H340
H304</v>
      </c>
      <c r="N559" s="76" t="e">
        <f>IF($C559="-",IF($A559="-",IF(VLOOKUP($D559,'REACH Bilaga XVII_update'!$A$5:$E$131,4,FALSE)="",NA(),VLOOKUP($D559,'REACH Bilaga XVII_update'!$A$5:$E$131,4,FALSE)),IF(VLOOKUP($A559,'REACH Bilaga XVII_update'!$C$5:$D$131,2,FALSE)="",NA(),VLOOKUP($A559,'REACH Bilaga XVII_update'!$C$5:$D$131,2,FALSE))),IF(VLOOKUP($C559,'REACH Bilaga XVII_update'!$B$5:$D$131,3,FALSE)="",NA(),VLOOKUP($C559,'REACH Bilaga XVII_update'!$B$5:$D$131,3,FALSE)))</f>
        <v>#N/A</v>
      </c>
      <c r="O559" s="76" t="e">
        <f>IF($C559="-",IF($A559="-",IF(VLOOKUP($D559,' REACH Bilaga 59_update'!$A$5:$E$210,5,FALSE)="",NA(),VLOOKUP($D559,' REACH Bilaga 59_update'!$A$5:$E$210,5,FALSE)),IF(VLOOKUP($A559,' REACH Bilaga 59_update'!$D$5:$E$210,2,FALSE)="",NA(),VLOOKUP($A559,' REACH Bilaga 59_update'!$D$5:$E$210,2,FALSE))),IF(VLOOKUP($C559,' REACH Bilaga 59_update'!$C$5:$E$210,3,FALSE)="",NA(),VLOOKUP($C559,' REACH Bilaga 59_update'!$C$5:$E$210,3,FALSE)))</f>
        <v>#N/A</v>
      </c>
      <c r="P559" s="76" t="e">
        <f>IF(C559="-",IF(A559="-",IFERROR(VLOOKUP($D559,' REACH Bilaga 59_update'!$A$5:$F$210,MATCH(Sammanfattning!P$1,' REACH Bilaga 59_update'!$A$4:$F$4,0),FALSE),VLOOKUP($D559,'REACH Bilaga XIV_update'!$A$4:$H$110,MATCH(Sammanfattning!P$1,'REACH Bilaga XIV_update'!$A$4:$H$4,0),FALSE)),IFERROR(VLOOKUP($A559,' REACH Bilaga 59_update'!$D$5:$F$210,MATCH(Sammanfattning!P$1,' REACH Bilaga 59_update'!$D$4:$F$4,0),FALSE),VLOOKUP($A559,'REACH Bilaga XIV_update'!$D$4:$H$110,MATCH(Sammanfattning!P$1,'REACH Bilaga XIV_update'!$D$4:$H$4,0),FALSE))),IFERROR(VLOOKUP($C559,' REACH Bilaga 59_update'!$C$5:$F$210,MATCH(Sammanfattning!P$1,' REACH Bilaga 59_update'!$C$4:$F$4,0),FALSE),VLOOKUP($C559,'REACH Bilaga XIV_update'!$C$4:$H$110,MATCH(Sammanfattning!P$1,'REACH Bilaga XIV_update'!$C$4:$H$4,0),FALSE)))</f>
        <v>#N/A</v>
      </c>
      <c r="Q559" s="76" t="e">
        <f>IF($C559="-",IF($A559="-",IF(VLOOKUP($D559,'REACH Bilaga XIV_update'!$A$5:$I$110,9,FALSE)="",NA(),VLOOKUP($D559,'REACH Bilaga XIV_update'!$A$5:$I$110,9,FALSE)),IF(VLOOKUP($A559,'REACH Bilaga XIV_update'!$D$5:$I$110,6,FALSE)="",NA(),VLOOKUP($A559,'REACH Bilaga XIV_update'!$D$5:$I$110,6,FALSE))),IF(VLOOKUP($C559,'REACH Bilaga XIV_update'!$C$5:$I$110,7,FALSE)="",NA(),VLOOKUP($C559,'REACH Bilaga XIV_update'!$C$5:$I$110,7,FALSE)))</f>
        <v>#N/A</v>
      </c>
      <c r="R559" s="76" t="e">
        <f>IF($C559="-",IF($A559="-",IF(VLOOKUP($D559,CoRAP_update!$A$5:$O$376,15,FALSE)="",NA(),VLOOKUP($D559,CoRAP_update!$A$5:$O$376,15,FALSE)),IF(VLOOKUP($A559,CoRAP_update!$D$5:$O$376,12,FALSE)="",NA(),VLOOKUP($A559,CoRAP_update!$D$5:$O$376,12,FALSE))),IF(VLOOKUP($C559,CoRAP_update!$C$5:$O$376,13,FALSE)="",NA(),VLOOKUP($C559,CoRAP_update!$C$5:$O$376,13,FALSE)))</f>
        <v>#N/A</v>
      </c>
      <c r="S559" s="144" t="e">
        <f>IF($C559="-",IF($A559="-",VLOOKUP($D559,CoRAP_update!$A$5:$J$376,MATCH(Sammanfattning!S$1,CoRAP_update!$A$4:$J$4,0),FALSE),VLOOKUP($A559,CoRAP_update!$D$5:$J$376,MATCH(Sammanfattning!S$1,CoRAP_update!$D$4:$J$4,0),FALSE)),VLOOKUP($C559,CoRAP_update!$C$5:$J$376,MATCH(Sammanfattning!S$1,CoRAP_update!$C$4:$J$4,0),FALSE))</f>
        <v>#N/A</v>
      </c>
      <c r="T559" s="76" t="e">
        <f>IF($A559="-",VLOOKUP($D559,EDC_update!$C$2:$F$450,4,FALSE),VLOOKUP($A559,EDC_update!$B$2:$F$450,5,FALSE))</f>
        <v>#N/A</v>
      </c>
      <c r="V559" s="78">
        <f>IF(IFERROR(SEARCH("PBT",P559),99)=99,IF(IFERROR(SEARCH("suspected PBT",S559),99)=99,IF(IFERROR(SEARCH("concluded to be PBT",K559),99)=99,IF(IFERROR(SEARCH("PBT",S559),99)=99,IF(IFERROR(SEARCH("PBT cand",L559),99)=99,IF(IFERROR(SEARCH("PBT",L559),99)=99,IF(IFERROR(SEARCH("persistent, bioackumulative and toxic properties",K559),99)=99,0,Scoring!$E$3),Scoring!$E$3),Scoring!$E$7),Scoring!$E$3),Scoring!$E$5),Scoring!$E$6),Scoring!$E$3)</f>
        <v>0</v>
      </c>
      <c r="W559" s="78">
        <f>IF(IFERROR(SEARCH("vPvB",P559),99)=99,IF(IFERROR(SEARCH("suspected pbt/vPvB",S559),99)=99,IF(IFERROR(SEARCH("vPvB",S559),99)=99,IF(IFERROR(SEARCH("concluded to be a vPvB",S559),99)=99,IF(IFERROR(SEARCH("identified as vPvB",K559),99)=99,IF(IFERROR(SEARCH("concluded to be a vPvB",K559),99)=99,IF(IFERROR(SEARCH("concluded to be both pbt and vPvB",S559),99)=99,IF(IFERROR(SEARCH("concluded to be both pbt and vPvB",K559),99)=99,0,Scoring!$E$5),Scoring!$E$5),Scoring!$E$5),Scoring!$E$5),Scoring!$E$5),Scoring!$E$4),Scoring!$E$6),Scoring!$E$4)</f>
        <v>0</v>
      </c>
      <c r="X559" s="78">
        <f>IF(IFERROR(SEARCH("H410",N559),99)=99,IF(IFERROR(SEARCH("H410",O559),99)=99,IF(IFERROR(SEARCH("H410",Q559),99)=99,IF(IFERROR(SEARCH("H410",M559),99)=99,IF(IFERROR(SEARCH("H410",R559),99)=99,IF(IFERROR(SEARCH("H411",N559),99)=99,IF(IFERROR(SEARCH("H411",O559),99)=99,IF(IFERROR(SEARCH("H411",Q559),99)=99,IF(IFERROR(SEARCH("H411",M559),99)=99,IF(IFERROR(SEARCH("H411",R559),99)=99,IF(IFERROR(SEARCH("H413",N559),99)=99,IF(IFERROR(SEARCH("H413",O559),99)=99,IF(IFERROR(SEARCH("H413",Q559),99)=99,IF(IFERROR(SEARCH("H413",M559),99)=99,IF(IFERROR(SEARCH("H413",R559),99)=99,IF(IFERROR(SEARCH("H412",N559),99)=99,IF(IFERROR(SEARCH("H412",O559),99)=99,IF(IFERROR(SEARCH("H412",Q559),99)=99,IF(IFERROR(SEARCH("H412",M559),99)=99,IF(IFERROR(SEARCH("H412",R559),99)=99,0,Scoring!$E$2),Scoring!$E$2),Scoring!$E$2),Scoring!$E$2),Scoring!$E$2),Scoring!$E$2),Scoring!$E$2),Scoring!$E$2),Scoring!$E$2),Scoring!$E$2),Scoring!$E$2),Scoring!$E$2),Scoring!$E$2),Scoring!$E$2),Scoring!$E$2),Scoring!$E$2),Scoring!$E$2),Scoring!$E$2),Scoring!$E$2),Scoring!$E$2)</f>
        <v>0</v>
      </c>
      <c r="Y559" s="78">
        <f>IF(IFERROR(SEARCH("CMR",K559),99)=99,IF(IFERROR(SEARCH("Suspected CMR",S559),99)=99,IF(IFERROR(SEARCH("CMR",S559),99)=99,0,Scoring!$E$8),Scoring!$E$9),Scoring!$E$8)</f>
        <v>3</v>
      </c>
      <c r="Z559" s="78">
        <f>IF(IFERROR(SEARCH("H350",N559),99)=99,IF(IFERROR(SEARCH("H350",O559),99)=99,IF(IFERROR(SEARCH("H350",Q559),99)=99,IF(IFERROR(SEARCH("H350",M559),99)=99,IF(IFERROR(SEARCH("H350",R559),99)=99,IF(IFERROR(SEARCH("H351",N559),99)=99,IF(IFERROR(SEARCH("H351",O559),99)=99,IF(IFERROR(SEARCH("H351",Q559),99)=99,IF(IFERROR(SEARCH("H351",M559),99)=99,IF(IFERROR(SEARCH("H351",R559),99)=99,IF(IFERROR(SEARCH("carcinogenic",P559),99)=99,IF(IFERROR(SEARCH("suspected carcinogenic",S559),99)=99,0,Scoring!$E$12),Scoring!$E$11),Scoring!$E$10),Scoring!$E$10),Scoring!$E$10),Scoring!$E$10),Scoring!$E$10),Scoring!$E$10),Scoring!$E$10),Scoring!$E$10),Scoring!$E$10),Scoring!$E$10)</f>
        <v>1</v>
      </c>
      <c r="AA559" s="78">
        <f>IF(IFERROR(SEARCH("H340",N559),99)=99,IF(IFERROR(SEARCH("H340",O559),99)=99,IF(IFERROR(SEARCH("H340",Q559),99)=99,IF(IFERROR(SEARCH("H340",M559),99)=99,IF(IFERROR(SEARCH("H340",R559),99)=99,IF(IFERROR(SEARCH("H341",N559),99)=99,IF(IFERROR(SEARCH("H341",O559),99)=99,IF(IFERROR(SEARCH("H341",Q559),99)=99,IF(IFERROR(SEARCH("H341",M559),99)=99,IF(IFERROR(SEARCH("H341",R559),99)=99,IF(IFERROR(SEARCH("mutagenic",P559),99)=99,IF(IFERROR(SEARCH("suspected mutagenic",S559),99)=99,0,Scoring!$E$15),Scoring!$E$14),Scoring!$E$13),Scoring!$E$13),Scoring!$E$13),Scoring!$E$13),Scoring!$E$13),Scoring!$E$13),Scoring!$E$13),Scoring!$E$13),Scoring!$E$13),Scoring!$E$13)</f>
        <v>1</v>
      </c>
      <c r="AB559" s="78">
        <f>IF(IFERROR(SEARCH("H360",N559),99)=99,IF(IFERROR(SEARCH("H360",O559),99)=99,IF(IFERROR(SEARCH("H360",Q559),99)=99,IF(IFERROR(SEARCH("H360",M559),99)=99,IF(IFERROR(SEARCH("H360",R559),99)=99,IF(IFERROR(SEARCH("H361",N559),99)=99,IF(IFERROR(SEARCH("H361",O559),99)=99,IF(IFERROR(SEARCH("H361",Q559),99)=99,IF(IFERROR(SEARCH("H361",M559),99)=99,IF(IFERROR(SEARCH("H361",R559),99)=99,IF(IFERROR(SEARCH("reproduction",P559),99)=99,IF(IFERROR(SEARCH("suspected reprotoxic",S559),99)=99,IF(IFERROR(SEARCH("reprotoxic",S559),99)=99,IF(IFERROR(SEARCH("reprotoxic",K559),99)=99,0,Scoring!$E$18),Scoring!$E$18),Scoring!$E$19),Scoring!$E$17),Scoring!$E$16),Scoring!$E$16),Scoring!$E$16),Scoring!$E$16),Scoring!$E$16),Scoring!$E$16),Scoring!$E$16),Scoring!$E$16),Scoring!$E$16),Scoring!$E$16)</f>
        <v>0</v>
      </c>
      <c r="AC559" s="78">
        <f>IF(IFERROR(SEARCH("57f",L559),99)=99,IF(IFERROR(SEARCH("57(f)",P559),99)=99,0,Scoring!$E$20),Scoring!$E$20)</f>
        <v>0</v>
      </c>
      <c r="AD559" s="78">
        <f>IF(IFERROR(SEARCH("CAT1",T559),99)=99,IF(IFERROR(SEARCH("CAT2",T559),99)=99,IF(IFERROR(SEARCH("CAT3",T559),99)=99,IF(IFERROR(SEARCH("concluded to be endocrine",K559),99)=99,IF(IFERROR(SEARCH("categorised as endocrine",K559),99)=99,IF(IFERROR(SEARCH("endocrine disrupting",P559),99)=99,IF(IFERROR(SEARCH("endocrine disrupting",K559),99)=99,IF(IFERROR(SEARCH("suspected endocrine",S559),99)=99,IF(IFERROR(SEARCH("potential endocrine",S559),99)=99,0,Scoring!$E$25),Scoring!$E$25),Scoring!$E$24),Scoring!$E$24),Scoring!$E$24),Scoring!$E$24),Scoring!$E$23),Scoring!$E$22),Scoring!$E$21)</f>
        <v>0</v>
      </c>
      <c r="AE559" s="78">
        <f>IF(IFERROR(SEARCH("suspected sensitiser",S559),99)=99,IF(IFERROR(SEARCH("sensitiser",S559),99)=99,IF(IFERROR(SEARCH("other hazard based concern",S559),99)=99,0,Scoring!$E$28),Scoring!$E$26),Scoring!$E$27)</f>
        <v>0</v>
      </c>
      <c r="AF559" s="78">
        <f>IF(IFERROR(M559,1)=1,IF(IFERROR(N559,1)=1,IF(IFERROR(O559,1)=1,IF(IFERROR(Q559,1)=1,IF(IFERROR(R559,1)=1,IF(IFERROR(T559,1)=1,IF(IFERROR(K559,1)=1,IF(IFERROR(P559,1)=1,IF(IFERROR(S559,1)=1,Scoring!$E$29,0),0),0),0),0),0),0),0),0)</f>
        <v>0</v>
      </c>
      <c r="AG559" s="78">
        <f t="shared" si="47"/>
        <v>3</v>
      </c>
      <c r="AI559" s="93"/>
      <c r="AJ559" s="94"/>
      <c r="AK559" s="76"/>
      <c r="AL559" s="75"/>
      <c r="AN559" s="79"/>
      <c r="AO559" s="79"/>
      <c r="AP559" s="79"/>
      <c r="AQ559" s="79"/>
      <c r="AR559" s="79"/>
      <c r="AS559" s="78"/>
      <c r="AU559" s="79">
        <f>IF(IFERROR(F559,99)=99,IF(IFERROR(G559,99)=99,IF(IFERROR(H559,99)=99,IF(IFERROR(I559,99)=99,IF(IFERROR(E559,99)=99,IF(IFERROR(J559,99)=99,0,Scoring!$B$7),Scoring!$B$3),Scoring!$B$2),Scoring!$B$6),Scoring!$B$5),Scoring!$B$4)</f>
        <v>0.3</v>
      </c>
      <c r="AV559" s="78">
        <f t="shared" si="48"/>
        <v>0.89999999999999991</v>
      </c>
      <c r="AW559" s="78"/>
      <c r="AX559" s="66"/>
      <c r="AY559" s="78"/>
      <c r="AZ559" s="76"/>
      <c r="BA559" s="76"/>
      <c r="BB559" s="76"/>
    </row>
    <row r="560" spans="1:54" x14ac:dyDescent="0.25">
      <c r="A560" s="77" t="s">
        <v>7568</v>
      </c>
      <c r="B560" s="76" t="str">
        <f t="shared" si="49"/>
        <v>265-047-3</v>
      </c>
      <c r="C560" s="77" t="s">
        <v>1641</v>
      </c>
      <c r="D560" s="77" t="s">
        <v>1642</v>
      </c>
      <c r="E560" s="76" t="str">
        <f>IF(C560="-",IF(A560="-",VLOOKUP(D560,'sin-list 180320_update'!$C$2:$C$835,1,FALSE),VLOOKUP(A560,'sin-list 180320_update'!$A$2:$A$835,1,FALSE)),VLOOKUP(C560,'sin-list 180320_update'!$B$2:$B$835,1,FALSE))</f>
        <v>265-047-3</v>
      </c>
      <c r="F560" s="76" t="e">
        <f>IF($C560="-",IF($A560="-",VLOOKUP($D560,'REACH Bilaga XVII_update'!$A$5:$A$131,1,FALSE),VLOOKUP($A560,'REACH Bilaga XVII_update'!$C$5:$C$131,1,FALSE)),VLOOKUP($C560,'REACH Bilaga XVII_update'!$B$5:$B$131,1,FALSE))</f>
        <v>#N/A</v>
      </c>
      <c r="G560" s="76" t="e">
        <f>IF($C560="-",IF($A560="-",VLOOKUP($D560,' REACH Bilaga 59_update'!$A$5:$A$210,1,FALSE),VLOOKUP($A560,' REACH Bilaga 59_update'!$D$5:$D$210,1,FALSE)),VLOOKUP($C560,' REACH Bilaga 59_update'!$C$5:$C$210,1,FALSE))</f>
        <v>#N/A</v>
      </c>
      <c r="H560" s="76" t="e">
        <f>IF($C560="-",IF($A560="-",VLOOKUP($D560,'REACH Bilaga XIV_update'!$A$5:$A$110,1,FALSE),VLOOKUP($A560,'REACH Bilaga XIV_update'!$D$5:$D$110,1,FALSE)),VLOOKUP($C560,'REACH Bilaga XIV_update'!$C$5:$C$110,1,FALSE))</f>
        <v>#N/A</v>
      </c>
      <c r="I560" s="76" t="e">
        <f>IF($C560="-",IF($A560="-",VLOOKUP($D560,CoRAP_update!$A$5:$A$376,1,FALSE),VLOOKUP($A560,CoRAP_update!$D$5:$D$376,1,FALSE)),VLOOKUP($C560,CoRAP_update!$C$5:$C$376,1,FALSE))</f>
        <v>#N/A</v>
      </c>
      <c r="J560" s="76" t="e">
        <f>IF($C560="-",IF($A560="-",VLOOKUP($D560,EDC_update!$C$2:$C$450,1,FALSE),VLOOKUP($A560,EDC_update!$B$2:$B$450,1,FALSE)),VLOOKUP($C560,EDC_update!$L$2:$L$450,1,FALSE))</f>
        <v>#N/A</v>
      </c>
      <c r="K560" s="76" t="str">
        <f>IF($C560="-",IF($A560="-",IF(VLOOKUP($D560,'sin-list 180320_update'!$C$2:$S$835,3,FALSE)="",NA(),VLOOKUP($D560,'sin-list 180320_update'!$C$2:$S$835,3,FALSE)),IF(VLOOKUP($A560,'sin-list 180320_update'!$A$2:$S$835,5,FALSE)="",NA(),VLOOKUP($A560,'sin-list 180320_update'!$A$2:$S$835,5,FALSE))),IF(VLOOKUP($C560,'sin-list 180320_update'!$B$2:$S$835,4,FALSE)="",NA(),VLOOKUP($C560,'sin-list 180320_update'!$B$2:$S$835,4,FALSE)))</f>
        <v>Classified CMR according to Annex VI of Regulation 1272/2008. (Might not apply when contaminants are below below legal thresholds and/or full refining history is known)</v>
      </c>
      <c r="L560" s="76" t="str">
        <f>IF($C560="-",IF($A560="-",VLOOKUP($D560,'sin-list 180320_update'!$C$2:$S$835,6,FALSE),VLOOKUP($A560,'sin-list 180320_update'!$A$2:$S$835,8,FALSE)),VLOOKUP($C560,'sin-list 180320_update'!$B$2:$S$835,7,FALSE))</f>
        <v xml:space="preserve">Carc. 1B
Muta. 1B
Asp. Tox. 1
</v>
      </c>
      <c r="M560" s="76" t="str">
        <f>IF($C560="-",IF($A560="-",IF(VLOOKUP($D560,'sin-list 180320_update'!$C$2:$S$835,8,FALSE)="",NA(),VLOOKUP($D560,'sin-list 180320_update'!$C$2:$S$835,8,FALSE)),IF(VLOOKUP($A560,'sin-list 180320_update'!$A$2:$S$835,10,FALSE)="",NA(),VLOOKUP($A560,'sin-list 180320_update'!$A$2:$S$835,10,FALSE))),IF(VLOOKUP($C560,'sin-list 180320_update'!$B$2:$S$835,9,FALSE)="",NA(),VLOOKUP($C560,'sin-list 180320_update'!$B$2:$S$835,9,FALSE)))</f>
        <v>H350
H340
H304</v>
      </c>
      <c r="N560" s="76" t="e">
        <f>IF($C560="-",IF($A560="-",IF(VLOOKUP($D560,'REACH Bilaga XVII_update'!$A$5:$E$131,4,FALSE)="",NA(),VLOOKUP($D560,'REACH Bilaga XVII_update'!$A$5:$E$131,4,FALSE)),IF(VLOOKUP($A560,'REACH Bilaga XVII_update'!$C$5:$D$131,2,FALSE)="",NA(),VLOOKUP($A560,'REACH Bilaga XVII_update'!$C$5:$D$131,2,FALSE))),IF(VLOOKUP($C560,'REACH Bilaga XVII_update'!$B$5:$D$131,3,FALSE)="",NA(),VLOOKUP($C560,'REACH Bilaga XVII_update'!$B$5:$D$131,3,FALSE)))</f>
        <v>#N/A</v>
      </c>
      <c r="O560" s="76" t="e">
        <f>IF($C560="-",IF($A560="-",IF(VLOOKUP($D560,' REACH Bilaga 59_update'!$A$5:$E$210,5,FALSE)="",NA(),VLOOKUP($D560,' REACH Bilaga 59_update'!$A$5:$E$210,5,FALSE)),IF(VLOOKUP($A560,' REACH Bilaga 59_update'!$D$5:$E$210,2,FALSE)="",NA(),VLOOKUP($A560,' REACH Bilaga 59_update'!$D$5:$E$210,2,FALSE))),IF(VLOOKUP($C560,' REACH Bilaga 59_update'!$C$5:$E$210,3,FALSE)="",NA(),VLOOKUP($C560,' REACH Bilaga 59_update'!$C$5:$E$210,3,FALSE)))</f>
        <v>#N/A</v>
      </c>
      <c r="P560" s="76" t="e">
        <f>IF(C560="-",IF(A560="-",IFERROR(VLOOKUP($D560,' REACH Bilaga 59_update'!$A$5:$F$210,MATCH(Sammanfattning!P$1,' REACH Bilaga 59_update'!$A$4:$F$4,0),FALSE),VLOOKUP($D560,'REACH Bilaga XIV_update'!$A$4:$H$110,MATCH(Sammanfattning!P$1,'REACH Bilaga XIV_update'!$A$4:$H$4,0),FALSE)),IFERROR(VLOOKUP($A560,' REACH Bilaga 59_update'!$D$5:$F$210,MATCH(Sammanfattning!P$1,' REACH Bilaga 59_update'!$D$4:$F$4,0),FALSE),VLOOKUP($A560,'REACH Bilaga XIV_update'!$D$4:$H$110,MATCH(Sammanfattning!P$1,'REACH Bilaga XIV_update'!$D$4:$H$4,0),FALSE))),IFERROR(VLOOKUP($C560,' REACH Bilaga 59_update'!$C$5:$F$210,MATCH(Sammanfattning!P$1,' REACH Bilaga 59_update'!$C$4:$F$4,0),FALSE),VLOOKUP($C560,'REACH Bilaga XIV_update'!$C$4:$H$110,MATCH(Sammanfattning!P$1,'REACH Bilaga XIV_update'!$C$4:$H$4,0),FALSE)))</f>
        <v>#N/A</v>
      </c>
      <c r="Q560" s="76" t="e">
        <f>IF($C560="-",IF($A560="-",IF(VLOOKUP($D560,'REACH Bilaga XIV_update'!$A$5:$I$110,9,FALSE)="",NA(),VLOOKUP($D560,'REACH Bilaga XIV_update'!$A$5:$I$110,9,FALSE)),IF(VLOOKUP($A560,'REACH Bilaga XIV_update'!$D$5:$I$110,6,FALSE)="",NA(),VLOOKUP($A560,'REACH Bilaga XIV_update'!$D$5:$I$110,6,FALSE))),IF(VLOOKUP($C560,'REACH Bilaga XIV_update'!$C$5:$I$110,7,FALSE)="",NA(),VLOOKUP($C560,'REACH Bilaga XIV_update'!$C$5:$I$110,7,FALSE)))</f>
        <v>#N/A</v>
      </c>
      <c r="R560" s="76" t="e">
        <f>IF($C560="-",IF($A560="-",IF(VLOOKUP($D560,CoRAP_update!$A$5:$O$376,15,FALSE)="",NA(),VLOOKUP($D560,CoRAP_update!$A$5:$O$376,15,FALSE)),IF(VLOOKUP($A560,CoRAP_update!$D$5:$O$376,12,FALSE)="",NA(),VLOOKUP($A560,CoRAP_update!$D$5:$O$376,12,FALSE))),IF(VLOOKUP($C560,CoRAP_update!$C$5:$O$376,13,FALSE)="",NA(),VLOOKUP($C560,CoRAP_update!$C$5:$O$376,13,FALSE)))</f>
        <v>#N/A</v>
      </c>
      <c r="S560" s="144" t="e">
        <f>IF($C560="-",IF($A560="-",VLOOKUP($D560,CoRAP_update!$A$5:$J$376,MATCH(Sammanfattning!S$1,CoRAP_update!$A$4:$J$4,0),FALSE),VLOOKUP($A560,CoRAP_update!$D$5:$J$376,MATCH(Sammanfattning!S$1,CoRAP_update!$D$4:$J$4,0),FALSE)),VLOOKUP($C560,CoRAP_update!$C$5:$J$376,MATCH(Sammanfattning!S$1,CoRAP_update!$C$4:$J$4,0),FALSE))</f>
        <v>#N/A</v>
      </c>
      <c r="T560" s="76" t="e">
        <f>IF($A560="-",VLOOKUP($D560,EDC_update!$C$2:$F$450,4,FALSE),VLOOKUP($A560,EDC_update!$B$2:$F$450,5,FALSE))</f>
        <v>#N/A</v>
      </c>
      <c r="V560" s="78">
        <f>IF(IFERROR(SEARCH("PBT",P560),99)=99,IF(IFERROR(SEARCH("suspected PBT",S560),99)=99,IF(IFERROR(SEARCH("concluded to be PBT",K560),99)=99,IF(IFERROR(SEARCH("PBT",S560),99)=99,IF(IFERROR(SEARCH("PBT cand",L560),99)=99,IF(IFERROR(SEARCH("PBT",L560),99)=99,IF(IFERROR(SEARCH("persistent, bioackumulative and toxic properties",K560),99)=99,0,Scoring!$E$3),Scoring!$E$3),Scoring!$E$7),Scoring!$E$3),Scoring!$E$5),Scoring!$E$6),Scoring!$E$3)</f>
        <v>0</v>
      </c>
      <c r="W560" s="78">
        <f>IF(IFERROR(SEARCH("vPvB",P560),99)=99,IF(IFERROR(SEARCH("suspected pbt/vPvB",S560),99)=99,IF(IFERROR(SEARCH("vPvB",S560),99)=99,IF(IFERROR(SEARCH("concluded to be a vPvB",S560),99)=99,IF(IFERROR(SEARCH("identified as vPvB",K560),99)=99,IF(IFERROR(SEARCH("concluded to be a vPvB",K560),99)=99,IF(IFERROR(SEARCH("concluded to be both pbt and vPvB",S560),99)=99,IF(IFERROR(SEARCH("concluded to be both pbt and vPvB",K560),99)=99,0,Scoring!$E$5),Scoring!$E$5),Scoring!$E$5),Scoring!$E$5),Scoring!$E$5),Scoring!$E$4),Scoring!$E$6),Scoring!$E$4)</f>
        <v>0</v>
      </c>
      <c r="X560" s="78">
        <f>IF(IFERROR(SEARCH("H410",N560),99)=99,IF(IFERROR(SEARCH("H410",O560),99)=99,IF(IFERROR(SEARCH("H410",Q560),99)=99,IF(IFERROR(SEARCH("H410",M560),99)=99,IF(IFERROR(SEARCH("H410",R560),99)=99,IF(IFERROR(SEARCH("H411",N560),99)=99,IF(IFERROR(SEARCH("H411",O560),99)=99,IF(IFERROR(SEARCH("H411",Q560),99)=99,IF(IFERROR(SEARCH("H411",M560),99)=99,IF(IFERROR(SEARCH("H411",R560),99)=99,IF(IFERROR(SEARCH("H413",N560),99)=99,IF(IFERROR(SEARCH("H413",O560),99)=99,IF(IFERROR(SEARCH("H413",Q560),99)=99,IF(IFERROR(SEARCH("H413",M560),99)=99,IF(IFERROR(SEARCH("H413",R560),99)=99,IF(IFERROR(SEARCH("H412",N560),99)=99,IF(IFERROR(SEARCH("H412",O560),99)=99,IF(IFERROR(SEARCH("H412",Q560),99)=99,IF(IFERROR(SEARCH("H412",M560),99)=99,IF(IFERROR(SEARCH("H412",R560),99)=99,0,Scoring!$E$2),Scoring!$E$2),Scoring!$E$2),Scoring!$E$2),Scoring!$E$2),Scoring!$E$2),Scoring!$E$2),Scoring!$E$2),Scoring!$E$2),Scoring!$E$2),Scoring!$E$2),Scoring!$E$2),Scoring!$E$2),Scoring!$E$2),Scoring!$E$2),Scoring!$E$2),Scoring!$E$2),Scoring!$E$2),Scoring!$E$2),Scoring!$E$2)</f>
        <v>0</v>
      </c>
      <c r="Y560" s="78">
        <f>IF(IFERROR(SEARCH("CMR",K560),99)=99,IF(IFERROR(SEARCH("Suspected CMR",S560),99)=99,IF(IFERROR(SEARCH("CMR",S560),99)=99,0,Scoring!$E$8),Scoring!$E$9),Scoring!$E$8)</f>
        <v>3</v>
      </c>
      <c r="Z560" s="78">
        <f>IF(IFERROR(SEARCH("H350",N560),99)=99,IF(IFERROR(SEARCH("H350",O560),99)=99,IF(IFERROR(SEARCH("H350",Q560),99)=99,IF(IFERROR(SEARCH("H350",M560),99)=99,IF(IFERROR(SEARCH("H350",R560),99)=99,IF(IFERROR(SEARCH("H351",N560),99)=99,IF(IFERROR(SEARCH("H351",O560),99)=99,IF(IFERROR(SEARCH("H351",Q560),99)=99,IF(IFERROR(SEARCH("H351",M560),99)=99,IF(IFERROR(SEARCH("H351",R560),99)=99,IF(IFERROR(SEARCH("carcinogenic",P560),99)=99,IF(IFERROR(SEARCH("suspected carcinogenic",S560),99)=99,0,Scoring!$E$12),Scoring!$E$11),Scoring!$E$10),Scoring!$E$10),Scoring!$E$10),Scoring!$E$10),Scoring!$E$10),Scoring!$E$10),Scoring!$E$10),Scoring!$E$10),Scoring!$E$10),Scoring!$E$10)</f>
        <v>1</v>
      </c>
      <c r="AA560" s="78">
        <f>IF(IFERROR(SEARCH("H340",N560),99)=99,IF(IFERROR(SEARCH("H340",O560),99)=99,IF(IFERROR(SEARCH("H340",Q560),99)=99,IF(IFERROR(SEARCH("H340",M560),99)=99,IF(IFERROR(SEARCH("H340",R560),99)=99,IF(IFERROR(SEARCH("H341",N560),99)=99,IF(IFERROR(SEARCH("H341",O560),99)=99,IF(IFERROR(SEARCH("H341",Q560),99)=99,IF(IFERROR(SEARCH("H341",M560),99)=99,IF(IFERROR(SEARCH("H341",R560),99)=99,IF(IFERROR(SEARCH("mutagenic",P560),99)=99,IF(IFERROR(SEARCH("suspected mutagenic",S560),99)=99,0,Scoring!$E$15),Scoring!$E$14),Scoring!$E$13),Scoring!$E$13),Scoring!$E$13),Scoring!$E$13),Scoring!$E$13),Scoring!$E$13),Scoring!$E$13),Scoring!$E$13),Scoring!$E$13),Scoring!$E$13)</f>
        <v>1</v>
      </c>
      <c r="AB560" s="78">
        <f>IF(IFERROR(SEARCH("H360",N560),99)=99,IF(IFERROR(SEARCH("H360",O560),99)=99,IF(IFERROR(SEARCH("H360",Q560),99)=99,IF(IFERROR(SEARCH("H360",M560),99)=99,IF(IFERROR(SEARCH("H360",R560),99)=99,IF(IFERROR(SEARCH("H361",N560),99)=99,IF(IFERROR(SEARCH("H361",O560),99)=99,IF(IFERROR(SEARCH("H361",Q560),99)=99,IF(IFERROR(SEARCH("H361",M560),99)=99,IF(IFERROR(SEARCH("H361",R560),99)=99,IF(IFERROR(SEARCH("reproduction",P560),99)=99,IF(IFERROR(SEARCH("suspected reprotoxic",S560),99)=99,IF(IFERROR(SEARCH("reprotoxic",S560),99)=99,IF(IFERROR(SEARCH("reprotoxic",K560),99)=99,0,Scoring!$E$18),Scoring!$E$18),Scoring!$E$19),Scoring!$E$17),Scoring!$E$16),Scoring!$E$16),Scoring!$E$16),Scoring!$E$16),Scoring!$E$16),Scoring!$E$16),Scoring!$E$16),Scoring!$E$16),Scoring!$E$16),Scoring!$E$16)</f>
        <v>0</v>
      </c>
      <c r="AC560" s="78">
        <f>IF(IFERROR(SEARCH("57f",L560),99)=99,IF(IFERROR(SEARCH("57(f)",P560),99)=99,0,Scoring!$E$20),Scoring!$E$20)</f>
        <v>0</v>
      </c>
      <c r="AD560" s="78">
        <f>IF(IFERROR(SEARCH("CAT1",T560),99)=99,IF(IFERROR(SEARCH("CAT2",T560),99)=99,IF(IFERROR(SEARCH("CAT3",T560),99)=99,IF(IFERROR(SEARCH("concluded to be endocrine",K560),99)=99,IF(IFERROR(SEARCH("categorised as endocrine",K560),99)=99,IF(IFERROR(SEARCH("endocrine disrupting",P560),99)=99,IF(IFERROR(SEARCH("endocrine disrupting",K560),99)=99,IF(IFERROR(SEARCH("suspected endocrine",S560),99)=99,IF(IFERROR(SEARCH("potential endocrine",S560),99)=99,0,Scoring!$E$25),Scoring!$E$25),Scoring!$E$24),Scoring!$E$24),Scoring!$E$24),Scoring!$E$24),Scoring!$E$23),Scoring!$E$22),Scoring!$E$21)</f>
        <v>0</v>
      </c>
      <c r="AE560" s="78">
        <f>IF(IFERROR(SEARCH("suspected sensitiser",S560),99)=99,IF(IFERROR(SEARCH("sensitiser",S560),99)=99,IF(IFERROR(SEARCH("other hazard based concern",S560),99)=99,0,Scoring!$E$28),Scoring!$E$26),Scoring!$E$27)</f>
        <v>0</v>
      </c>
      <c r="AF560" s="78">
        <f>IF(IFERROR(M560,1)=1,IF(IFERROR(N560,1)=1,IF(IFERROR(O560,1)=1,IF(IFERROR(Q560,1)=1,IF(IFERROR(R560,1)=1,IF(IFERROR(T560,1)=1,IF(IFERROR(K560,1)=1,IF(IFERROR(P560,1)=1,IF(IFERROR(S560,1)=1,Scoring!$E$29,0),0),0),0),0),0),0),0),0)</f>
        <v>0</v>
      </c>
      <c r="AG560" s="78">
        <f t="shared" si="47"/>
        <v>3</v>
      </c>
      <c r="AI560" s="93"/>
      <c r="AJ560" s="94"/>
      <c r="AK560" s="76"/>
      <c r="AL560" s="75"/>
      <c r="AN560" s="79"/>
      <c r="AO560" s="79"/>
      <c r="AP560" s="79"/>
      <c r="AQ560" s="79"/>
      <c r="AR560" s="79"/>
      <c r="AS560" s="78"/>
      <c r="AU560" s="79">
        <f>IF(IFERROR(F560,99)=99,IF(IFERROR(G560,99)=99,IF(IFERROR(H560,99)=99,IF(IFERROR(I560,99)=99,IF(IFERROR(E560,99)=99,IF(IFERROR(J560,99)=99,0,Scoring!$B$7),Scoring!$B$3),Scoring!$B$2),Scoring!$B$6),Scoring!$B$5),Scoring!$B$4)</f>
        <v>0.3</v>
      </c>
      <c r="AV560" s="78">
        <f t="shared" si="48"/>
        <v>0.89999999999999991</v>
      </c>
      <c r="AW560" s="78"/>
      <c r="AX560" s="66"/>
      <c r="AY560" s="78"/>
      <c r="AZ560" s="76"/>
      <c r="BA560" s="76"/>
      <c r="BB560" s="76"/>
    </row>
    <row r="561" spans="1:54" x14ac:dyDescent="0.25">
      <c r="A561" s="77" t="s">
        <v>7569</v>
      </c>
      <c r="B561" s="76" t="str">
        <f t="shared" si="49"/>
        <v>265-048-9</v>
      </c>
      <c r="C561" s="77" t="s">
        <v>1645</v>
      </c>
      <c r="D561" s="77" t="s">
        <v>1646</v>
      </c>
      <c r="E561" s="76" t="str">
        <f>IF(C561="-",IF(A561="-",VLOOKUP(D561,'sin-list 180320_update'!$C$2:$C$835,1,FALSE),VLOOKUP(A561,'sin-list 180320_update'!$A$2:$A$835,1,FALSE)),VLOOKUP(C561,'sin-list 180320_update'!$B$2:$B$835,1,FALSE))</f>
        <v>265-048-9</v>
      </c>
      <c r="F561" s="76" t="e">
        <f>IF($C561="-",IF($A561="-",VLOOKUP($D561,'REACH Bilaga XVII_update'!$A$5:$A$131,1,FALSE),VLOOKUP($A561,'REACH Bilaga XVII_update'!$C$5:$C$131,1,FALSE)),VLOOKUP($C561,'REACH Bilaga XVII_update'!$B$5:$B$131,1,FALSE))</f>
        <v>#N/A</v>
      </c>
      <c r="G561" s="76" t="e">
        <f>IF($C561="-",IF($A561="-",VLOOKUP($D561,' REACH Bilaga 59_update'!$A$5:$A$210,1,FALSE),VLOOKUP($A561,' REACH Bilaga 59_update'!$D$5:$D$210,1,FALSE)),VLOOKUP($C561,' REACH Bilaga 59_update'!$C$5:$C$210,1,FALSE))</f>
        <v>#N/A</v>
      </c>
      <c r="H561" s="76" t="e">
        <f>IF($C561="-",IF($A561="-",VLOOKUP($D561,'REACH Bilaga XIV_update'!$A$5:$A$110,1,FALSE),VLOOKUP($A561,'REACH Bilaga XIV_update'!$D$5:$D$110,1,FALSE)),VLOOKUP($C561,'REACH Bilaga XIV_update'!$C$5:$C$110,1,FALSE))</f>
        <v>#N/A</v>
      </c>
      <c r="I561" s="76" t="e">
        <f>IF($C561="-",IF($A561="-",VLOOKUP($D561,CoRAP_update!$A$5:$A$376,1,FALSE),VLOOKUP($A561,CoRAP_update!$D$5:$D$376,1,FALSE)),VLOOKUP($C561,CoRAP_update!$C$5:$C$376,1,FALSE))</f>
        <v>#N/A</v>
      </c>
      <c r="J561" s="76" t="e">
        <f>IF($C561="-",IF($A561="-",VLOOKUP($D561,EDC_update!$C$2:$C$450,1,FALSE),VLOOKUP($A561,EDC_update!$B$2:$B$450,1,FALSE)),VLOOKUP($C561,EDC_update!$L$2:$L$450,1,FALSE))</f>
        <v>#N/A</v>
      </c>
      <c r="K561" s="76" t="str">
        <f>IF($C561="-",IF($A561="-",IF(VLOOKUP($D561,'sin-list 180320_update'!$C$2:$S$835,3,FALSE)="",NA(),VLOOKUP($D561,'sin-list 180320_update'!$C$2:$S$835,3,FALSE)),IF(VLOOKUP($A561,'sin-list 180320_update'!$A$2:$S$835,5,FALSE)="",NA(),VLOOKUP($A561,'sin-list 180320_update'!$A$2:$S$835,5,FALSE))),IF(VLOOKUP($C561,'sin-list 180320_update'!$B$2:$S$835,4,FALSE)="",NA(),VLOOKUP($C561,'sin-list 180320_update'!$B$2:$S$835,4,FALSE)))</f>
        <v>Classified CMR according to Annex VI of Regulation 1272/2008. (Might not apply when contaminants are below below legal thresholds and/or full refining history is known)</v>
      </c>
      <c r="L561" s="76" t="str">
        <f>IF($C561="-",IF($A561="-",VLOOKUP($D561,'sin-list 180320_update'!$C$2:$S$835,6,FALSE),VLOOKUP($A561,'sin-list 180320_update'!$A$2:$S$835,8,FALSE)),VLOOKUP($C561,'sin-list 180320_update'!$B$2:$S$835,7,FALSE))</f>
        <v>Carc. 1B
Muta. 1B
Asp. Tox. 1</v>
      </c>
      <c r="M561" s="76" t="str">
        <f>IF($C561="-",IF($A561="-",IF(VLOOKUP($D561,'sin-list 180320_update'!$C$2:$S$835,8,FALSE)="",NA(),VLOOKUP($D561,'sin-list 180320_update'!$C$2:$S$835,8,FALSE)),IF(VLOOKUP($A561,'sin-list 180320_update'!$A$2:$S$835,10,FALSE)="",NA(),VLOOKUP($A561,'sin-list 180320_update'!$A$2:$S$835,10,FALSE))),IF(VLOOKUP($C561,'sin-list 180320_update'!$B$2:$S$835,9,FALSE)="",NA(),VLOOKUP($C561,'sin-list 180320_update'!$B$2:$S$835,9,FALSE)))</f>
        <v>H350
H340
H304</v>
      </c>
      <c r="N561" s="76" t="e">
        <f>IF($C561="-",IF($A561="-",IF(VLOOKUP($D561,'REACH Bilaga XVII_update'!$A$5:$E$131,4,FALSE)="",NA(),VLOOKUP($D561,'REACH Bilaga XVII_update'!$A$5:$E$131,4,FALSE)),IF(VLOOKUP($A561,'REACH Bilaga XVII_update'!$C$5:$D$131,2,FALSE)="",NA(),VLOOKUP($A561,'REACH Bilaga XVII_update'!$C$5:$D$131,2,FALSE))),IF(VLOOKUP($C561,'REACH Bilaga XVII_update'!$B$5:$D$131,3,FALSE)="",NA(),VLOOKUP($C561,'REACH Bilaga XVII_update'!$B$5:$D$131,3,FALSE)))</f>
        <v>#N/A</v>
      </c>
      <c r="O561" s="76" t="e">
        <f>IF($C561="-",IF($A561="-",IF(VLOOKUP($D561,' REACH Bilaga 59_update'!$A$5:$E$210,5,FALSE)="",NA(),VLOOKUP($D561,' REACH Bilaga 59_update'!$A$5:$E$210,5,FALSE)),IF(VLOOKUP($A561,' REACH Bilaga 59_update'!$D$5:$E$210,2,FALSE)="",NA(),VLOOKUP($A561,' REACH Bilaga 59_update'!$D$5:$E$210,2,FALSE))),IF(VLOOKUP($C561,' REACH Bilaga 59_update'!$C$5:$E$210,3,FALSE)="",NA(),VLOOKUP($C561,' REACH Bilaga 59_update'!$C$5:$E$210,3,FALSE)))</f>
        <v>#N/A</v>
      </c>
      <c r="P561" s="76" t="e">
        <f>IF(C561="-",IF(A561="-",IFERROR(VLOOKUP($D561,' REACH Bilaga 59_update'!$A$5:$F$210,MATCH(Sammanfattning!P$1,' REACH Bilaga 59_update'!$A$4:$F$4,0),FALSE),VLOOKUP($D561,'REACH Bilaga XIV_update'!$A$4:$H$110,MATCH(Sammanfattning!P$1,'REACH Bilaga XIV_update'!$A$4:$H$4,0),FALSE)),IFERROR(VLOOKUP($A561,' REACH Bilaga 59_update'!$D$5:$F$210,MATCH(Sammanfattning!P$1,' REACH Bilaga 59_update'!$D$4:$F$4,0),FALSE),VLOOKUP($A561,'REACH Bilaga XIV_update'!$D$4:$H$110,MATCH(Sammanfattning!P$1,'REACH Bilaga XIV_update'!$D$4:$H$4,0),FALSE))),IFERROR(VLOOKUP($C561,' REACH Bilaga 59_update'!$C$5:$F$210,MATCH(Sammanfattning!P$1,' REACH Bilaga 59_update'!$C$4:$F$4,0),FALSE),VLOOKUP($C561,'REACH Bilaga XIV_update'!$C$4:$H$110,MATCH(Sammanfattning!P$1,'REACH Bilaga XIV_update'!$C$4:$H$4,0),FALSE)))</f>
        <v>#N/A</v>
      </c>
      <c r="Q561" s="76" t="e">
        <f>IF($C561="-",IF($A561="-",IF(VLOOKUP($D561,'REACH Bilaga XIV_update'!$A$5:$I$110,9,FALSE)="",NA(),VLOOKUP($D561,'REACH Bilaga XIV_update'!$A$5:$I$110,9,FALSE)),IF(VLOOKUP($A561,'REACH Bilaga XIV_update'!$D$5:$I$110,6,FALSE)="",NA(),VLOOKUP($A561,'REACH Bilaga XIV_update'!$D$5:$I$110,6,FALSE))),IF(VLOOKUP($C561,'REACH Bilaga XIV_update'!$C$5:$I$110,7,FALSE)="",NA(),VLOOKUP($C561,'REACH Bilaga XIV_update'!$C$5:$I$110,7,FALSE)))</f>
        <v>#N/A</v>
      </c>
      <c r="R561" s="76" t="e">
        <f>IF($C561="-",IF($A561="-",IF(VLOOKUP($D561,CoRAP_update!$A$5:$O$376,15,FALSE)="",NA(),VLOOKUP($D561,CoRAP_update!$A$5:$O$376,15,FALSE)),IF(VLOOKUP($A561,CoRAP_update!$D$5:$O$376,12,FALSE)="",NA(),VLOOKUP($A561,CoRAP_update!$D$5:$O$376,12,FALSE))),IF(VLOOKUP($C561,CoRAP_update!$C$5:$O$376,13,FALSE)="",NA(),VLOOKUP($C561,CoRAP_update!$C$5:$O$376,13,FALSE)))</f>
        <v>#N/A</v>
      </c>
      <c r="S561" s="144" t="e">
        <f>IF($C561="-",IF($A561="-",VLOOKUP($D561,CoRAP_update!$A$5:$J$376,MATCH(Sammanfattning!S$1,CoRAP_update!$A$4:$J$4,0),FALSE),VLOOKUP($A561,CoRAP_update!$D$5:$J$376,MATCH(Sammanfattning!S$1,CoRAP_update!$D$4:$J$4,0),FALSE)),VLOOKUP($C561,CoRAP_update!$C$5:$J$376,MATCH(Sammanfattning!S$1,CoRAP_update!$C$4:$J$4,0),FALSE))</f>
        <v>#N/A</v>
      </c>
      <c r="T561" s="76" t="e">
        <f>IF($A561="-",VLOOKUP($D561,EDC_update!$C$2:$F$450,4,FALSE),VLOOKUP($A561,EDC_update!$B$2:$F$450,5,FALSE))</f>
        <v>#N/A</v>
      </c>
      <c r="V561" s="78">
        <f>IF(IFERROR(SEARCH("PBT",P561),99)=99,IF(IFERROR(SEARCH("suspected PBT",S561),99)=99,IF(IFERROR(SEARCH("concluded to be PBT",K561),99)=99,IF(IFERROR(SEARCH("PBT",S561),99)=99,IF(IFERROR(SEARCH("PBT cand",L561),99)=99,IF(IFERROR(SEARCH("PBT",L561),99)=99,IF(IFERROR(SEARCH("persistent, bioackumulative and toxic properties",K561),99)=99,0,Scoring!$E$3),Scoring!$E$3),Scoring!$E$7),Scoring!$E$3),Scoring!$E$5),Scoring!$E$6),Scoring!$E$3)</f>
        <v>0</v>
      </c>
      <c r="W561" s="78">
        <f>IF(IFERROR(SEARCH("vPvB",P561),99)=99,IF(IFERROR(SEARCH("suspected pbt/vPvB",S561),99)=99,IF(IFERROR(SEARCH("vPvB",S561),99)=99,IF(IFERROR(SEARCH("concluded to be a vPvB",S561),99)=99,IF(IFERROR(SEARCH("identified as vPvB",K561),99)=99,IF(IFERROR(SEARCH("concluded to be a vPvB",K561),99)=99,IF(IFERROR(SEARCH("concluded to be both pbt and vPvB",S561),99)=99,IF(IFERROR(SEARCH("concluded to be both pbt and vPvB",K561),99)=99,0,Scoring!$E$5),Scoring!$E$5),Scoring!$E$5),Scoring!$E$5),Scoring!$E$5),Scoring!$E$4),Scoring!$E$6),Scoring!$E$4)</f>
        <v>0</v>
      </c>
      <c r="X561" s="78">
        <f>IF(IFERROR(SEARCH("H410",N561),99)=99,IF(IFERROR(SEARCH("H410",O561),99)=99,IF(IFERROR(SEARCH("H410",Q561),99)=99,IF(IFERROR(SEARCH("H410",M561),99)=99,IF(IFERROR(SEARCH("H410",R561),99)=99,IF(IFERROR(SEARCH("H411",N561),99)=99,IF(IFERROR(SEARCH("H411",O561),99)=99,IF(IFERROR(SEARCH("H411",Q561),99)=99,IF(IFERROR(SEARCH("H411",M561),99)=99,IF(IFERROR(SEARCH("H411",R561),99)=99,IF(IFERROR(SEARCH("H413",N561),99)=99,IF(IFERROR(SEARCH("H413",O561),99)=99,IF(IFERROR(SEARCH("H413",Q561),99)=99,IF(IFERROR(SEARCH("H413",M561),99)=99,IF(IFERROR(SEARCH("H413",R561),99)=99,IF(IFERROR(SEARCH("H412",N561),99)=99,IF(IFERROR(SEARCH("H412",O561),99)=99,IF(IFERROR(SEARCH("H412",Q561),99)=99,IF(IFERROR(SEARCH("H412",M561),99)=99,IF(IFERROR(SEARCH("H412",R561),99)=99,0,Scoring!$E$2),Scoring!$E$2),Scoring!$E$2),Scoring!$E$2),Scoring!$E$2),Scoring!$E$2),Scoring!$E$2),Scoring!$E$2),Scoring!$E$2),Scoring!$E$2),Scoring!$E$2),Scoring!$E$2),Scoring!$E$2),Scoring!$E$2),Scoring!$E$2),Scoring!$E$2),Scoring!$E$2),Scoring!$E$2),Scoring!$E$2),Scoring!$E$2)</f>
        <v>0</v>
      </c>
      <c r="Y561" s="78">
        <f>IF(IFERROR(SEARCH("CMR",K561),99)=99,IF(IFERROR(SEARCH("Suspected CMR",S561),99)=99,IF(IFERROR(SEARCH("CMR",S561),99)=99,0,Scoring!$E$8),Scoring!$E$9),Scoring!$E$8)</f>
        <v>3</v>
      </c>
      <c r="Z561" s="78">
        <f>IF(IFERROR(SEARCH("H350",N561),99)=99,IF(IFERROR(SEARCH("H350",O561),99)=99,IF(IFERROR(SEARCH("H350",Q561),99)=99,IF(IFERROR(SEARCH("H350",M561),99)=99,IF(IFERROR(SEARCH("H350",R561),99)=99,IF(IFERROR(SEARCH("H351",N561),99)=99,IF(IFERROR(SEARCH("H351",O561),99)=99,IF(IFERROR(SEARCH("H351",Q561),99)=99,IF(IFERROR(SEARCH("H351",M561),99)=99,IF(IFERROR(SEARCH("H351",R561),99)=99,IF(IFERROR(SEARCH("carcinogenic",P561),99)=99,IF(IFERROR(SEARCH("suspected carcinogenic",S561),99)=99,0,Scoring!$E$12),Scoring!$E$11),Scoring!$E$10),Scoring!$E$10),Scoring!$E$10),Scoring!$E$10),Scoring!$E$10),Scoring!$E$10),Scoring!$E$10),Scoring!$E$10),Scoring!$E$10),Scoring!$E$10)</f>
        <v>1</v>
      </c>
      <c r="AA561" s="78">
        <f>IF(IFERROR(SEARCH("H340",N561),99)=99,IF(IFERROR(SEARCH("H340",O561),99)=99,IF(IFERROR(SEARCH("H340",Q561),99)=99,IF(IFERROR(SEARCH("H340",M561),99)=99,IF(IFERROR(SEARCH("H340",R561),99)=99,IF(IFERROR(SEARCH("H341",N561),99)=99,IF(IFERROR(SEARCH("H341",O561),99)=99,IF(IFERROR(SEARCH("H341",Q561),99)=99,IF(IFERROR(SEARCH("H341",M561),99)=99,IF(IFERROR(SEARCH("H341",R561),99)=99,IF(IFERROR(SEARCH("mutagenic",P561),99)=99,IF(IFERROR(SEARCH("suspected mutagenic",S561),99)=99,0,Scoring!$E$15),Scoring!$E$14),Scoring!$E$13),Scoring!$E$13),Scoring!$E$13),Scoring!$E$13),Scoring!$E$13),Scoring!$E$13),Scoring!$E$13),Scoring!$E$13),Scoring!$E$13),Scoring!$E$13)</f>
        <v>1</v>
      </c>
      <c r="AB561" s="78">
        <f>IF(IFERROR(SEARCH("H360",N561),99)=99,IF(IFERROR(SEARCH("H360",O561),99)=99,IF(IFERROR(SEARCH("H360",Q561),99)=99,IF(IFERROR(SEARCH("H360",M561),99)=99,IF(IFERROR(SEARCH("H360",R561),99)=99,IF(IFERROR(SEARCH("H361",N561),99)=99,IF(IFERROR(SEARCH("H361",O561),99)=99,IF(IFERROR(SEARCH("H361",Q561),99)=99,IF(IFERROR(SEARCH("H361",M561),99)=99,IF(IFERROR(SEARCH("H361",R561),99)=99,IF(IFERROR(SEARCH("reproduction",P561),99)=99,IF(IFERROR(SEARCH("suspected reprotoxic",S561),99)=99,IF(IFERROR(SEARCH("reprotoxic",S561),99)=99,IF(IFERROR(SEARCH("reprotoxic",K561),99)=99,0,Scoring!$E$18),Scoring!$E$18),Scoring!$E$19),Scoring!$E$17),Scoring!$E$16),Scoring!$E$16),Scoring!$E$16),Scoring!$E$16),Scoring!$E$16),Scoring!$E$16),Scoring!$E$16),Scoring!$E$16),Scoring!$E$16),Scoring!$E$16)</f>
        <v>0</v>
      </c>
      <c r="AC561" s="78">
        <f>IF(IFERROR(SEARCH("57f",L561),99)=99,IF(IFERROR(SEARCH("57(f)",P561),99)=99,0,Scoring!$E$20),Scoring!$E$20)</f>
        <v>0</v>
      </c>
      <c r="AD561" s="78">
        <f>IF(IFERROR(SEARCH("CAT1",T561),99)=99,IF(IFERROR(SEARCH("CAT2",T561),99)=99,IF(IFERROR(SEARCH("CAT3",T561),99)=99,IF(IFERROR(SEARCH("concluded to be endocrine",K561),99)=99,IF(IFERROR(SEARCH("categorised as endocrine",K561),99)=99,IF(IFERROR(SEARCH("endocrine disrupting",P561),99)=99,IF(IFERROR(SEARCH("endocrine disrupting",K561),99)=99,IF(IFERROR(SEARCH("suspected endocrine",S561),99)=99,IF(IFERROR(SEARCH("potential endocrine",S561),99)=99,0,Scoring!$E$25),Scoring!$E$25),Scoring!$E$24),Scoring!$E$24),Scoring!$E$24),Scoring!$E$24),Scoring!$E$23),Scoring!$E$22),Scoring!$E$21)</f>
        <v>0</v>
      </c>
      <c r="AE561" s="78">
        <f>IF(IFERROR(SEARCH("suspected sensitiser",S561),99)=99,IF(IFERROR(SEARCH("sensitiser",S561),99)=99,IF(IFERROR(SEARCH("other hazard based concern",S561),99)=99,0,Scoring!$E$28),Scoring!$E$26),Scoring!$E$27)</f>
        <v>0</v>
      </c>
      <c r="AF561" s="78">
        <f>IF(IFERROR(M561,1)=1,IF(IFERROR(N561,1)=1,IF(IFERROR(O561,1)=1,IF(IFERROR(Q561,1)=1,IF(IFERROR(R561,1)=1,IF(IFERROR(T561,1)=1,IF(IFERROR(K561,1)=1,IF(IFERROR(P561,1)=1,IF(IFERROR(S561,1)=1,Scoring!$E$29,0),0),0),0),0),0),0),0),0)</f>
        <v>0</v>
      </c>
      <c r="AG561" s="78">
        <f t="shared" si="47"/>
        <v>3</v>
      </c>
      <c r="AI561" s="93"/>
      <c r="AJ561" s="94"/>
      <c r="AK561" s="76"/>
      <c r="AL561" s="75"/>
      <c r="AN561" s="79"/>
      <c r="AO561" s="79"/>
      <c r="AP561" s="79"/>
      <c r="AQ561" s="79"/>
      <c r="AR561" s="79"/>
      <c r="AS561" s="78"/>
      <c r="AU561" s="79">
        <f>IF(IFERROR(F561,99)=99,IF(IFERROR(G561,99)=99,IF(IFERROR(H561,99)=99,IF(IFERROR(I561,99)=99,IF(IFERROR(E561,99)=99,IF(IFERROR(J561,99)=99,0,Scoring!$B$7),Scoring!$B$3),Scoring!$B$2),Scoring!$B$6),Scoring!$B$5),Scoring!$B$4)</f>
        <v>0.3</v>
      </c>
      <c r="AV561" s="78">
        <f t="shared" si="48"/>
        <v>0.89999999999999991</v>
      </c>
      <c r="AW561" s="78"/>
      <c r="AX561" s="66"/>
      <c r="AY561" s="78"/>
      <c r="AZ561" s="76"/>
      <c r="BA561" s="76"/>
      <c r="BB561" s="76"/>
    </row>
    <row r="562" spans="1:54" x14ac:dyDescent="0.25">
      <c r="A562" s="77" t="s">
        <v>6471</v>
      </c>
      <c r="B562" s="76" t="str">
        <f t="shared" si="49"/>
        <v>265-051-5</v>
      </c>
      <c r="C562" s="77" t="s">
        <v>1647</v>
      </c>
      <c r="D562" s="77" t="s">
        <v>1648</v>
      </c>
      <c r="E562" s="76" t="str">
        <f>IF(C562="-",IF(A562="-",VLOOKUP(D562,'sin-list 180320_update'!$C$2:$C$835,1,FALSE),VLOOKUP(A562,'sin-list 180320_update'!$A$2:$A$835,1,FALSE)),VLOOKUP(C562,'sin-list 180320_update'!$B$2:$B$835,1,FALSE))</f>
        <v>265-051-5</v>
      </c>
      <c r="F562" s="76" t="e">
        <f>IF($C562="-",IF($A562="-",VLOOKUP($D562,'REACH Bilaga XVII_update'!$A$5:$A$131,1,FALSE),VLOOKUP($A562,'REACH Bilaga XVII_update'!$C$5:$C$131,1,FALSE)),VLOOKUP($C562,'REACH Bilaga XVII_update'!$B$5:$B$131,1,FALSE))</f>
        <v>#N/A</v>
      </c>
      <c r="G562" s="76" t="e">
        <f>IF($C562="-",IF($A562="-",VLOOKUP($D562,' REACH Bilaga 59_update'!$A$5:$A$210,1,FALSE),VLOOKUP($A562,' REACH Bilaga 59_update'!$D$5:$D$210,1,FALSE)),VLOOKUP($C562,' REACH Bilaga 59_update'!$C$5:$C$210,1,FALSE))</f>
        <v>#N/A</v>
      </c>
      <c r="H562" s="76" t="e">
        <f>IF($C562="-",IF($A562="-",VLOOKUP($D562,'REACH Bilaga XIV_update'!$A$5:$A$110,1,FALSE),VLOOKUP($A562,'REACH Bilaga XIV_update'!$D$5:$D$110,1,FALSE)),VLOOKUP($C562,'REACH Bilaga XIV_update'!$C$5:$C$110,1,FALSE))</f>
        <v>#N/A</v>
      </c>
      <c r="I562" s="76" t="e">
        <f>IF($C562="-",IF($A562="-",VLOOKUP($D562,CoRAP_update!$A$5:$A$376,1,FALSE),VLOOKUP($A562,CoRAP_update!$D$5:$D$376,1,FALSE)),VLOOKUP($C562,CoRAP_update!$C$5:$C$376,1,FALSE))</f>
        <v>#N/A</v>
      </c>
      <c r="J562" s="76" t="e">
        <f>IF($C562="-",IF($A562="-",VLOOKUP($D562,EDC_update!$C$2:$C$450,1,FALSE),VLOOKUP($A562,EDC_update!$B$2:$B$450,1,FALSE)),VLOOKUP($C562,EDC_update!$L$2:$L$450,1,FALSE))</f>
        <v>#N/A</v>
      </c>
      <c r="K562" s="76" t="str">
        <f>IF($C562="-",IF($A562="-",IF(VLOOKUP($D562,'sin-list 180320_update'!$C$2:$S$835,3,FALSE)="",NA(),VLOOKUP($D562,'sin-list 180320_update'!$C$2:$S$835,3,FALSE)),IF(VLOOKUP($A562,'sin-list 180320_update'!$A$2:$S$835,5,FALSE)="",NA(),VLOOKUP($A562,'sin-list 180320_update'!$A$2:$S$835,5,FALSE))),IF(VLOOKUP($C562,'sin-list 180320_update'!$B$2:$S$835,4,FALSE)="",NA(),VLOOKUP($C562,'sin-list 180320_update'!$B$2:$S$835,4,FALSE)))</f>
        <v>Classified CMR according to Annex VI of Regulation 1272/2008</v>
      </c>
      <c r="L562" s="76" t="str">
        <f>IF($C562="-",IF($A562="-",VLOOKUP($D562,'sin-list 180320_update'!$C$2:$S$835,6,FALSE),VLOOKUP($A562,'sin-list 180320_update'!$A$2:$S$835,8,FALSE)),VLOOKUP($C562,'sin-list 180320_update'!$B$2:$S$835,7,FALSE))</f>
        <v>Carc. 1A</v>
      </c>
      <c r="M562" s="76" t="str">
        <f>IF($C562="-",IF($A562="-",IF(VLOOKUP($D562,'sin-list 180320_update'!$C$2:$S$835,8,FALSE)="",NA(),VLOOKUP($D562,'sin-list 180320_update'!$C$2:$S$835,8,FALSE)),IF(VLOOKUP($A562,'sin-list 180320_update'!$A$2:$S$835,10,FALSE)="",NA(),VLOOKUP($A562,'sin-list 180320_update'!$A$2:$S$835,10,FALSE))),IF(VLOOKUP($C562,'sin-list 180320_update'!$B$2:$S$835,9,FALSE)="",NA(),VLOOKUP($C562,'sin-list 180320_update'!$B$2:$S$835,9,FALSE)))</f>
        <v>H350</v>
      </c>
      <c r="N562" s="76" t="e">
        <f>IF($C562="-",IF($A562="-",IF(VLOOKUP($D562,'REACH Bilaga XVII_update'!$A$5:$E$131,4,FALSE)="",NA(),VLOOKUP($D562,'REACH Bilaga XVII_update'!$A$5:$E$131,4,FALSE)),IF(VLOOKUP($A562,'REACH Bilaga XVII_update'!$C$5:$D$131,2,FALSE)="",NA(),VLOOKUP($A562,'REACH Bilaga XVII_update'!$C$5:$D$131,2,FALSE))),IF(VLOOKUP($C562,'REACH Bilaga XVII_update'!$B$5:$D$131,3,FALSE)="",NA(),VLOOKUP($C562,'REACH Bilaga XVII_update'!$B$5:$D$131,3,FALSE)))</f>
        <v>#N/A</v>
      </c>
      <c r="O562" s="76" t="e">
        <f>IF($C562="-",IF($A562="-",IF(VLOOKUP($D562,' REACH Bilaga 59_update'!$A$5:$E$210,5,FALSE)="",NA(),VLOOKUP($D562,' REACH Bilaga 59_update'!$A$5:$E$210,5,FALSE)),IF(VLOOKUP($A562,' REACH Bilaga 59_update'!$D$5:$E$210,2,FALSE)="",NA(),VLOOKUP($A562,' REACH Bilaga 59_update'!$D$5:$E$210,2,FALSE))),IF(VLOOKUP($C562,' REACH Bilaga 59_update'!$C$5:$E$210,3,FALSE)="",NA(),VLOOKUP($C562,' REACH Bilaga 59_update'!$C$5:$E$210,3,FALSE)))</f>
        <v>#N/A</v>
      </c>
      <c r="P562" s="76" t="e">
        <f>IF(C562="-",IF(A562="-",IFERROR(VLOOKUP($D562,' REACH Bilaga 59_update'!$A$5:$F$210,MATCH(Sammanfattning!P$1,' REACH Bilaga 59_update'!$A$4:$F$4,0),FALSE),VLOOKUP($D562,'REACH Bilaga XIV_update'!$A$4:$H$110,MATCH(Sammanfattning!P$1,'REACH Bilaga XIV_update'!$A$4:$H$4,0),FALSE)),IFERROR(VLOOKUP($A562,' REACH Bilaga 59_update'!$D$5:$F$210,MATCH(Sammanfattning!P$1,' REACH Bilaga 59_update'!$D$4:$F$4,0),FALSE),VLOOKUP($A562,'REACH Bilaga XIV_update'!$D$4:$H$110,MATCH(Sammanfattning!P$1,'REACH Bilaga XIV_update'!$D$4:$H$4,0),FALSE))),IFERROR(VLOOKUP($C562,' REACH Bilaga 59_update'!$C$5:$F$210,MATCH(Sammanfattning!P$1,' REACH Bilaga 59_update'!$C$4:$F$4,0),FALSE),VLOOKUP($C562,'REACH Bilaga XIV_update'!$C$4:$H$110,MATCH(Sammanfattning!P$1,'REACH Bilaga XIV_update'!$C$4:$H$4,0),FALSE)))</f>
        <v>#N/A</v>
      </c>
      <c r="Q562" s="76" t="e">
        <f>IF($C562="-",IF($A562="-",IF(VLOOKUP($D562,'REACH Bilaga XIV_update'!$A$5:$I$110,9,FALSE)="",NA(),VLOOKUP($D562,'REACH Bilaga XIV_update'!$A$5:$I$110,9,FALSE)),IF(VLOOKUP($A562,'REACH Bilaga XIV_update'!$D$5:$I$110,6,FALSE)="",NA(),VLOOKUP($A562,'REACH Bilaga XIV_update'!$D$5:$I$110,6,FALSE))),IF(VLOOKUP($C562,'REACH Bilaga XIV_update'!$C$5:$I$110,7,FALSE)="",NA(),VLOOKUP($C562,'REACH Bilaga XIV_update'!$C$5:$I$110,7,FALSE)))</f>
        <v>#N/A</v>
      </c>
      <c r="R562" s="76" t="e">
        <f>IF($C562="-",IF($A562="-",IF(VLOOKUP($D562,CoRAP_update!$A$5:$O$376,15,FALSE)="",NA(),VLOOKUP($D562,CoRAP_update!$A$5:$O$376,15,FALSE)),IF(VLOOKUP($A562,CoRAP_update!$D$5:$O$376,12,FALSE)="",NA(),VLOOKUP($A562,CoRAP_update!$D$5:$O$376,12,FALSE))),IF(VLOOKUP($C562,CoRAP_update!$C$5:$O$376,13,FALSE)="",NA(),VLOOKUP($C562,CoRAP_update!$C$5:$O$376,13,FALSE)))</f>
        <v>#N/A</v>
      </c>
      <c r="S562" s="144" t="e">
        <f>IF($C562="-",IF($A562="-",VLOOKUP($D562,CoRAP_update!$A$5:$J$376,MATCH(Sammanfattning!S$1,CoRAP_update!$A$4:$J$4,0),FALSE),VLOOKUP($A562,CoRAP_update!$D$5:$J$376,MATCH(Sammanfattning!S$1,CoRAP_update!$D$4:$J$4,0),FALSE)),VLOOKUP($C562,CoRAP_update!$C$5:$J$376,MATCH(Sammanfattning!S$1,CoRAP_update!$C$4:$J$4,0),FALSE))</f>
        <v>#N/A</v>
      </c>
      <c r="T562" s="76" t="e">
        <f>IF($A562="-",VLOOKUP($D562,EDC_update!$C$2:$F$450,4,FALSE),VLOOKUP($A562,EDC_update!$B$2:$F$450,5,FALSE))</f>
        <v>#N/A</v>
      </c>
      <c r="V562" s="78">
        <f>IF(IFERROR(SEARCH("PBT",P562),99)=99,IF(IFERROR(SEARCH("suspected PBT",S562),99)=99,IF(IFERROR(SEARCH("concluded to be PBT",K562),99)=99,IF(IFERROR(SEARCH("PBT",S562),99)=99,IF(IFERROR(SEARCH("PBT cand",L562),99)=99,IF(IFERROR(SEARCH("PBT",L562),99)=99,IF(IFERROR(SEARCH("persistent, bioackumulative and toxic properties",K562),99)=99,0,Scoring!$E$3),Scoring!$E$3),Scoring!$E$7),Scoring!$E$3),Scoring!$E$5),Scoring!$E$6),Scoring!$E$3)</f>
        <v>0</v>
      </c>
      <c r="W562" s="78">
        <f>IF(IFERROR(SEARCH("vPvB",P562),99)=99,IF(IFERROR(SEARCH("suspected pbt/vPvB",S562),99)=99,IF(IFERROR(SEARCH("vPvB",S562),99)=99,IF(IFERROR(SEARCH("concluded to be a vPvB",S562),99)=99,IF(IFERROR(SEARCH("identified as vPvB",K562),99)=99,IF(IFERROR(SEARCH("concluded to be a vPvB",K562),99)=99,IF(IFERROR(SEARCH("concluded to be both pbt and vPvB",S562),99)=99,IF(IFERROR(SEARCH("concluded to be both pbt and vPvB",K562),99)=99,0,Scoring!$E$5),Scoring!$E$5),Scoring!$E$5),Scoring!$E$5),Scoring!$E$5),Scoring!$E$4),Scoring!$E$6),Scoring!$E$4)</f>
        <v>0</v>
      </c>
      <c r="X562" s="78">
        <f>IF(IFERROR(SEARCH("H410",N562),99)=99,IF(IFERROR(SEARCH("H410",O562),99)=99,IF(IFERROR(SEARCH("H410",Q562),99)=99,IF(IFERROR(SEARCH("H410",M562),99)=99,IF(IFERROR(SEARCH("H410",R562),99)=99,IF(IFERROR(SEARCH("H411",N562),99)=99,IF(IFERROR(SEARCH("H411",O562),99)=99,IF(IFERROR(SEARCH("H411",Q562),99)=99,IF(IFERROR(SEARCH("H411",M562),99)=99,IF(IFERROR(SEARCH("H411",R562),99)=99,IF(IFERROR(SEARCH("H413",N562),99)=99,IF(IFERROR(SEARCH("H413",O562),99)=99,IF(IFERROR(SEARCH("H413",Q562),99)=99,IF(IFERROR(SEARCH("H413",M562),99)=99,IF(IFERROR(SEARCH("H413",R562),99)=99,IF(IFERROR(SEARCH("H412",N562),99)=99,IF(IFERROR(SEARCH("H412",O562),99)=99,IF(IFERROR(SEARCH("H412",Q562),99)=99,IF(IFERROR(SEARCH("H412",M562),99)=99,IF(IFERROR(SEARCH("H412",R562),99)=99,0,Scoring!$E$2),Scoring!$E$2),Scoring!$E$2),Scoring!$E$2),Scoring!$E$2),Scoring!$E$2),Scoring!$E$2),Scoring!$E$2),Scoring!$E$2),Scoring!$E$2),Scoring!$E$2),Scoring!$E$2),Scoring!$E$2),Scoring!$E$2),Scoring!$E$2),Scoring!$E$2),Scoring!$E$2),Scoring!$E$2),Scoring!$E$2),Scoring!$E$2)</f>
        <v>0</v>
      </c>
      <c r="Y562" s="78">
        <f>IF(IFERROR(SEARCH("CMR",K562),99)=99,IF(IFERROR(SEARCH("Suspected CMR",S562),99)=99,IF(IFERROR(SEARCH("CMR",S562),99)=99,0,Scoring!$E$8),Scoring!$E$9),Scoring!$E$8)</f>
        <v>3</v>
      </c>
      <c r="Z562" s="78">
        <f>IF(IFERROR(SEARCH("H350",N562),99)=99,IF(IFERROR(SEARCH("H350",O562),99)=99,IF(IFERROR(SEARCH("H350",Q562),99)=99,IF(IFERROR(SEARCH("H350",M562),99)=99,IF(IFERROR(SEARCH("H350",R562),99)=99,IF(IFERROR(SEARCH("H351",N562),99)=99,IF(IFERROR(SEARCH("H351",O562),99)=99,IF(IFERROR(SEARCH("H351",Q562),99)=99,IF(IFERROR(SEARCH("H351",M562),99)=99,IF(IFERROR(SEARCH("H351",R562),99)=99,IF(IFERROR(SEARCH("carcinogenic",P562),99)=99,IF(IFERROR(SEARCH("suspected carcinogenic",S562),99)=99,0,Scoring!$E$12),Scoring!$E$11),Scoring!$E$10),Scoring!$E$10),Scoring!$E$10),Scoring!$E$10),Scoring!$E$10),Scoring!$E$10),Scoring!$E$10),Scoring!$E$10),Scoring!$E$10),Scoring!$E$10)</f>
        <v>1</v>
      </c>
      <c r="AA562" s="78">
        <f>IF(IFERROR(SEARCH("H340",N562),99)=99,IF(IFERROR(SEARCH("H340",O562),99)=99,IF(IFERROR(SEARCH("H340",Q562),99)=99,IF(IFERROR(SEARCH("H340",M562),99)=99,IF(IFERROR(SEARCH("H340",R562),99)=99,IF(IFERROR(SEARCH("H341",N562),99)=99,IF(IFERROR(SEARCH("H341",O562),99)=99,IF(IFERROR(SEARCH("H341",Q562),99)=99,IF(IFERROR(SEARCH("H341",M562),99)=99,IF(IFERROR(SEARCH("H341",R562),99)=99,IF(IFERROR(SEARCH("mutagenic",P562),99)=99,IF(IFERROR(SEARCH("suspected mutagenic",S562),99)=99,0,Scoring!$E$15),Scoring!$E$14),Scoring!$E$13),Scoring!$E$13),Scoring!$E$13),Scoring!$E$13),Scoring!$E$13),Scoring!$E$13),Scoring!$E$13),Scoring!$E$13),Scoring!$E$13),Scoring!$E$13)</f>
        <v>0</v>
      </c>
      <c r="AB562" s="78">
        <f>IF(IFERROR(SEARCH("H360",N562),99)=99,IF(IFERROR(SEARCH("H360",O562),99)=99,IF(IFERROR(SEARCH("H360",Q562),99)=99,IF(IFERROR(SEARCH("H360",M562),99)=99,IF(IFERROR(SEARCH("H360",R562),99)=99,IF(IFERROR(SEARCH("H361",N562),99)=99,IF(IFERROR(SEARCH("H361",O562),99)=99,IF(IFERROR(SEARCH("H361",Q562),99)=99,IF(IFERROR(SEARCH("H361",M562),99)=99,IF(IFERROR(SEARCH("H361",R562),99)=99,IF(IFERROR(SEARCH("reproduction",P562),99)=99,IF(IFERROR(SEARCH("suspected reprotoxic",S562),99)=99,IF(IFERROR(SEARCH("reprotoxic",S562),99)=99,IF(IFERROR(SEARCH("reprotoxic",K562),99)=99,0,Scoring!$E$18),Scoring!$E$18),Scoring!$E$19),Scoring!$E$17),Scoring!$E$16),Scoring!$E$16),Scoring!$E$16),Scoring!$E$16),Scoring!$E$16),Scoring!$E$16),Scoring!$E$16),Scoring!$E$16),Scoring!$E$16),Scoring!$E$16)</f>
        <v>0</v>
      </c>
      <c r="AC562" s="78">
        <f>IF(IFERROR(SEARCH("57f",L562),99)=99,IF(IFERROR(SEARCH("57(f)",P562),99)=99,0,Scoring!$E$20),Scoring!$E$20)</f>
        <v>0</v>
      </c>
      <c r="AD562" s="78">
        <f>IF(IFERROR(SEARCH("CAT1",T562),99)=99,IF(IFERROR(SEARCH("CAT2",T562),99)=99,IF(IFERROR(SEARCH("CAT3",T562),99)=99,IF(IFERROR(SEARCH("concluded to be endocrine",K562),99)=99,IF(IFERROR(SEARCH("categorised as endocrine",K562),99)=99,IF(IFERROR(SEARCH("endocrine disrupting",P562),99)=99,IF(IFERROR(SEARCH("endocrine disrupting",K562),99)=99,IF(IFERROR(SEARCH("suspected endocrine",S562),99)=99,IF(IFERROR(SEARCH("potential endocrine",S562),99)=99,0,Scoring!$E$25),Scoring!$E$25),Scoring!$E$24),Scoring!$E$24),Scoring!$E$24),Scoring!$E$24),Scoring!$E$23),Scoring!$E$22),Scoring!$E$21)</f>
        <v>0</v>
      </c>
      <c r="AE562" s="78">
        <f>IF(IFERROR(SEARCH("suspected sensitiser",S562),99)=99,IF(IFERROR(SEARCH("sensitiser",S562),99)=99,IF(IFERROR(SEARCH("other hazard based concern",S562),99)=99,0,Scoring!$E$28),Scoring!$E$26),Scoring!$E$27)</f>
        <v>0</v>
      </c>
      <c r="AF562" s="78">
        <f>IF(IFERROR(M562,1)=1,IF(IFERROR(N562,1)=1,IF(IFERROR(O562,1)=1,IF(IFERROR(Q562,1)=1,IF(IFERROR(R562,1)=1,IF(IFERROR(T562,1)=1,IF(IFERROR(K562,1)=1,IF(IFERROR(P562,1)=1,IF(IFERROR(S562,1)=1,Scoring!$E$29,0),0),0),0),0),0),0),0),0)</f>
        <v>0</v>
      </c>
      <c r="AG562" s="78">
        <f t="shared" si="47"/>
        <v>3</v>
      </c>
      <c r="AI562" s="93"/>
      <c r="AJ562" s="94"/>
      <c r="AK562" s="76"/>
      <c r="AL562" s="75"/>
      <c r="AN562" s="79"/>
      <c r="AO562" s="79"/>
      <c r="AP562" s="79"/>
      <c r="AQ562" s="79"/>
      <c r="AR562" s="79"/>
      <c r="AS562" s="78"/>
      <c r="AU562" s="79">
        <f>IF(IFERROR(F562,99)=99,IF(IFERROR(G562,99)=99,IF(IFERROR(H562,99)=99,IF(IFERROR(I562,99)=99,IF(IFERROR(E562,99)=99,IF(IFERROR(J562,99)=99,0,Scoring!$B$7),Scoring!$B$3),Scoring!$B$2),Scoring!$B$6),Scoring!$B$5),Scoring!$B$4)</f>
        <v>0.3</v>
      </c>
      <c r="AV562" s="78">
        <f t="shared" si="48"/>
        <v>0.89999999999999991</v>
      </c>
      <c r="AW562" s="78"/>
      <c r="AX562" s="66"/>
      <c r="AY562" s="78"/>
      <c r="AZ562" s="76"/>
      <c r="BA562" s="76"/>
      <c r="BB562" s="76"/>
    </row>
    <row r="563" spans="1:54" x14ac:dyDescent="0.25">
      <c r="A563" s="77" t="s">
        <v>6472</v>
      </c>
      <c r="B563" s="76" t="str">
        <f t="shared" si="49"/>
        <v>265-052-0</v>
      </c>
      <c r="C563" s="77" t="s">
        <v>1649</v>
      </c>
      <c r="D563" s="77" t="s">
        <v>1650</v>
      </c>
      <c r="E563" s="76" t="str">
        <f>IF(C563="-",IF(A563="-",VLOOKUP(D563,'sin-list 180320_update'!$C$2:$C$835,1,FALSE),VLOOKUP(A563,'sin-list 180320_update'!$A$2:$A$835,1,FALSE)),VLOOKUP(C563,'sin-list 180320_update'!$B$2:$B$835,1,FALSE))</f>
        <v>265-052-0</v>
      </c>
      <c r="F563" s="76" t="e">
        <f>IF($C563="-",IF($A563="-",VLOOKUP($D563,'REACH Bilaga XVII_update'!$A$5:$A$131,1,FALSE),VLOOKUP($A563,'REACH Bilaga XVII_update'!$C$5:$C$131,1,FALSE)),VLOOKUP($C563,'REACH Bilaga XVII_update'!$B$5:$B$131,1,FALSE))</f>
        <v>#N/A</v>
      </c>
      <c r="G563" s="76" t="e">
        <f>IF($C563="-",IF($A563="-",VLOOKUP($D563,' REACH Bilaga 59_update'!$A$5:$A$210,1,FALSE),VLOOKUP($A563,' REACH Bilaga 59_update'!$D$5:$D$210,1,FALSE)),VLOOKUP($C563,' REACH Bilaga 59_update'!$C$5:$C$210,1,FALSE))</f>
        <v>#N/A</v>
      </c>
      <c r="H563" s="76" t="e">
        <f>IF($C563="-",IF($A563="-",VLOOKUP($D563,'REACH Bilaga XIV_update'!$A$5:$A$110,1,FALSE),VLOOKUP($A563,'REACH Bilaga XIV_update'!$D$5:$D$110,1,FALSE)),VLOOKUP($C563,'REACH Bilaga XIV_update'!$C$5:$C$110,1,FALSE))</f>
        <v>#N/A</v>
      </c>
      <c r="I563" s="76" t="e">
        <f>IF($C563="-",IF($A563="-",VLOOKUP($D563,CoRAP_update!$A$5:$A$376,1,FALSE),VLOOKUP($A563,CoRAP_update!$D$5:$D$376,1,FALSE)),VLOOKUP($C563,CoRAP_update!$C$5:$C$376,1,FALSE))</f>
        <v>#N/A</v>
      </c>
      <c r="J563" s="76" t="e">
        <f>IF($C563="-",IF($A563="-",VLOOKUP($D563,EDC_update!$C$2:$C$450,1,FALSE),VLOOKUP($A563,EDC_update!$B$2:$B$450,1,FALSE)),VLOOKUP($C563,EDC_update!$L$2:$L$450,1,FALSE))</f>
        <v>#N/A</v>
      </c>
      <c r="K563" s="76" t="str">
        <f>IF($C563="-",IF($A563="-",IF(VLOOKUP($D563,'sin-list 180320_update'!$C$2:$S$835,3,FALSE)="",NA(),VLOOKUP($D563,'sin-list 180320_update'!$C$2:$S$835,3,FALSE)),IF(VLOOKUP($A563,'sin-list 180320_update'!$A$2:$S$835,5,FALSE)="",NA(),VLOOKUP($A563,'sin-list 180320_update'!$A$2:$S$835,5,FALSE))),IF(VLOOKUP($C563,'sin-list 180320_update'!$B$2:$S$835,4,FALSE)="",NA(),VLOOKUP($C563,'sin-list 180320_update'!$B$2:$S$835,4,FALSE)))</f>
        <v>Classified CMR according to Annex VI of Regulation 1272/2008</v>
      </c>
      <c r="L563" s="76" t="str">
        <f>IF($C563="-",IF($A563="-",VLOOKUP($D563,'sin-list 180320_update'!$C$2:$S$835,6,FALSE),VLOOKUP($A563,'sin-list 180320_update'!$A$2:$S$835,8,FALSE)),VLOOKUP($C563,'sin-list 180320_update'!$B$2:$S$835,7,FALSE))</f>
        <v>Carc. 1A</v>
      </c>
      <c r="M563" s="76" t="str">
        <f>IF($C563="-",IF($A563="-",IF(VLOOKUP($D563,'sin-list 180320_update'!$C$2:$S$835,8,FALSE)="",NA(),VLOOKUP($D563,'sin-list 180320_update'!$C$2:$S$835,8,FALSE)),IF(VLOOKUP($A563,'sin-list 180320_update'!$A$2:$S$835,10,FALSE)="",NA(),VLOOKUP($A563,'sin-list 180320_update'!$A$2:$S$835,10,FALSE))),IF(VLOOKUP($C563,'sin-list 180320_update'!$B$2:$S$835,9,FALSE)="",NA(),VLOOKUP($C563,'sin-list 180320_update'!$B$2:$S$835,9,FALSE)))</f>
        <v>H350</v>
      </c>
      <c r="N563" s="76" t="e">
        <f>IF($C563="-",IF($A563="-",IF(VLOOKUP($D563,'REACH Bilaga XVII_update'!$A$5:$E$131,4,FALSE)="",NA(),VLOOKUP($D563,'REACH Bilaga XVII_update'!$A$5:$E$131,4,FALSE)),IF(VLOOKUP($A563,'REACH Bilaga XVII_update'!$C$5:$D$131,2,FALSE)="",NA(),VLOOKUP($A563,'REACH Bilaga XVII_update'!$C$5:$D$131,2,FALSE))),IF(VLOOKUP($C563,'REACH Bilaga XVII_update'!$B$5:$D$131,3,FALSE)="",NA(),VLOOKUP($C563,'REACH Bilaga XVII_update'!$B$5:$D$131,3,FALSE)))</f>
        <v>#N/A</v>
      </c>
      <c r="O563" s="76" t="e">
        <f>IF($C563="-",IF($A563="-",IF(VLOOKUP($D563,' REACH Bilaga 59_update'!$A$5:$E$210,5,FALSE)="",NA(),VLOOKUP($D563,' REACH Bilaga 59_update'!$A$5:$E$210,5,FALSE)),IF(VLOOKUP($A563,' REACH Bilaga 59_update'!$D$5:$E$210,2,FALSE)="",NA(),VLOOKUP($A563,' REACH Bilaga 59_update'!$D$5:$E$210,2,FALSE))),IF(VLOOKUP($C563,' REACH Bilaga 59_update'!$C$5:$E$210,3,FALSE)="",NA(),VLOOKUP($C563,' REACH Bilaga 59_update'!$C$5:$E$210,3,FALSE)))</f>
        <v>#N/A</v>
      </c>
      <c r="P563" s="76" t="e">
        <f>IF(C563="-",IF(A563="-",IFERROR(VLOOKUP($D563,' REACH Bilaga 59_update'!$A$5:$F$210,MATCH(Sammanfattning!P$1,' REACH Bilaga 59_update'!$A$4:$F$4,0),FALSE),VLOOKUP($D563,'REACH Bilaga XIV_update'!$A$4:$H$110,MATCH(Sammanfattning!P$1,'REACH Bilaga XIV_update'!$A$4:$H$4,0),FALSE)),IFERROR(VLOOKUP($A563,' REACH Bilaga 59_update'!$D$5:$F$210,MATCH(Sammanfattning!P$1,' REACH Bilaga 59_update'!$D$4:$F$4,0),FALSE),VLOOKUP($A563,'REACH Bilaga XIV_update'!$D$4:$H$110,MATCH(Sammanfattning!P$1,'REACH Bilaga XIV_update'!$D$4:$H$4,0),FALSE))),IFERROR(VLOOKUP($C563,' REACH Bilaga 59_update'!$C$5:$F$210,MATCH(Sammanfattning!P$1,' REACH Bilaga 59_update'!$C$4:$F$4,0),FALSE),VLOOKUP($C563,'REACH Bilaga XIV_update'!$C$4:$H$110,MATCH(Sammanfattning!P$1,'REACH Bilaga XIV_update'!$C$4:$H$4,0),FALSE)))</f>
        <v>#N/A</v>
      </c>
      <c r="Q563" s="76" t="e">
        <f>IF($C563="-",IF($A563="-",IF(VLOOKUP($D563,'REACH Bilaga XIV_update'!$A$5:$I$110,9,FALSE)="",NA(),VLOOKUP($D563,'REACH Bilaga XIV_update'!$A$5:$I$110,9,FALSE)),IF(VLOOKUP($A563,'REACH Bilaga XIV_update'!$D$5:$I$110,6,FALSE)="",NA(),VLOOKUP($A563,'REACH Bilaga XIV_update'!$D$5:$I$110,6,FALSE))),IF(VLOOKUP($C563,'REACH Bilaga XIV_update'!$C$5:$I$110,7,FALSE)="",NA(),VLOOKUP($C563,'REACH Bilaga XIV_update'!$C$5:$I$110,7,FALSE)))</f>
        <v>#N/A</v>
      </c>
      <c r="R563" s="76" t="e">
        <f>IF($C563="-",IF($A563="-",IF(VLOOKUP($D563,CoRAP_update!$A$5:$O$376,15,FALSE)="",NA(),VLOOKUP($D563,CoRAP_update!$A$5:$O$376,15,FALSE)),IF(VLOOKUP($A563,CoRAP_update!$D$5:$O$376,12,FALSE)="",NA(),VLOOKUP($A563,CoRAP_update!$D$5:$O$376,12,FALSE))),IF(VLOOKUP($C563,CoRAP_update!$C$5:$O$376,13,FALSE)="",NA(),VLOOKUP($C563,CoRAP_update!$C$5:$O$376,13,FALSE)))</f>
        <v>#N/A</v>
      </c>
      <c r="S563" s="144" t="e">
        <f>IF($C563="-",IF($A563="-",VLOOKUP($D563,CoRAP_update!$A$5:$J$376,MATCH(Sammanfattning!S$1,CoRAP_update!$A$4:$J$4,0),FALSE),VLOOKUP($A563,CoRAP_update!$D$5:$J$376,MATCH(Sammanfattning!S$1,CoRAP_update!$D$4:$J$4,0),FALSE)),VLOOKUP($C563,CoRAP_update!$C$5:$J$376,MATCH(Sammanfattning!S$1,CoRAP_update!$C$4:$J$4,0),FALSE))</f>
        <v>#N/A</v>
      </c>
      <c r="T563" s="76" t="e">
        <f>IF($A563="-",VLOOKUP($D563,EDC_update!$C$2:$F$450,4,FALSE),VLOOKUP($A563,EDC_update!$B$2:$F$450,5,FALSE))</f>
        <v>#N/A</v>
      </c>
      <c r="V563" s="78">
        <f>IF(IFERROR(SEARCH("PBT",P563),99)=99,IF(IFERROR(SEARCH("suspected PBT",S563),99)=99,IF(IFERROR(SEARCH("concluded to be PBT",K563),99)=99,IF(IFERROR(SEARCH("PBT",S563),99)=99,IF(IFERROR(SEARCH("PBT cand",L563),99)=99,IF(IFERROR(SEARCH("PBT",L563),99)=99,IF(IFERROR(SEARCH("persistent, bioackumulative and toxic properties",K563),99)=99,0,Scoring!$E$3),Scoring!$E$3),Scoring!$E$7),Scoring!$E$3),Scoring!$E$5),Scoring!$E$6),Scoring!$E$3)</f>
        <v>0</v>
      </c>
      <c r="W563" s="78">
        <f>IF(IFERROR(SEARCH("vPvB",P563),99)=99,IF(IFERROR(SEARCH("suspected pbt/vPvB",S563),99)=99,IF(IFERROR(SEARCH("vPvB",S563),99)=99,IF(IFERROR(SEARCH("concluded to be a vPvB",S563),99)=99,IF(IFERROR(SEARCH("identified as vPvB",K563),99)=99,IF(IFERROR(SEARCH("concluded to be a vPvB",K563),99)=99,IF(IFERROR(SEARCH("concluded to be both pbt and vPvB",S563),99)=99,IF(IFERROR(SEARCH("concluded to be both pbt and vPvB",K563),99)=99,0,Scoring!$E$5),Scoring!$E$5),Scoring!$E$5),Scoring!$E$5),Scoring!$E$5),Scoring!$E$4),Scoring!$E$6),Scoring!$E$4)</f>
        <v>0</v>
      </c>
      <c r="X563" s="78">
        <f>IF(IFERROR(SEARCH("H410",N563),99)=99,IF(IFERROR(SEARCH("H410",O563),99)=99,IF(IFERROR(SEARCH("H410",Q563),99)=99,IF(IFERROR(SEARCH("H410",M563),99)=99,IF(IFERROR(SEARCH("H410",R563),99)=99,IF(IFERROR(SEARCH("H411",N563),99)=99,IF(IFERROR(SEARCH("H411",O563),99)=99,IF(IFERROR(SEARCH("H411",Q563),99)=99,IF(IFERROR(SEARCH("H411",M563),99)=99,IF(IFERROR(SEARCH("H411",R563),99)=99,IF(IFERROR(SEARCH("H413",N563),99)=99,IF(IFERROR(SEARCH("H413",O563),99)=99,IF(IFERROR(SEARCH("H413",Q563),99)=99,IF(IFERROR(SEARCH("H413",M563),99)=99,IF(IFERROR(SEARCH("H413",R563),99)=99,IF(IFERROR(SEARCH("H412",N563),99)=99,IF(IFERROR(SEARCH("H412",O563),99)=99,IF(IFERROR(SEARCH("H412",Q563),99)=99,IF(IFERROR(SEARCH("H412",M563),99)=99,IF(IFERROR(SEARCH("H412",R563),99)=99,0,Scoring!$E$2),Scoring!$E$2),Scoring!$E$2),Scoring!$E$2),Scoring!$E$2),Scoring!$E$2),Scoring!$E$2),Scoring!$E$2),Scoring!$E$2),Scoring!$E$2),Scoring!$E$2),Scoring!$E$2),Scoring!$E$2),Scoring!$E$2),Scoring!$E$2),Scoring!$E$2),Scoring!$E$2),Scoring!$E$2),Scoring!$E$2),Scoring!$E$2)</f>
        <v>0</v>
      </c>
      <c r="Y563" s="78">
        <f>IF(IFERROR(SEARCH("CMR",K563),99)=99,IF(IFERROR(SEARCH("Suspected CMR",S563),99)=99,IF(IFERROR(SEARCH("CMR",S563),99)=99,0,Scoring!$E$8),Scoring!$E$9),Scoring!$E$8)</f>
        <v>3</v>
      </c>
      <c r="Z563" s="78">
        <f>IF(IFERROR(SEARCH("H350",N563),99)=99,IF(IFERROR(SEARCH("H350",O563),99)=99,IF(IFERROR(SEARCH("H350",Q563),99)=99,IF(IFERROR(SEARCH("H350",M563),99)=99,IF(IFERROR(SEARCH("H350",R563),99)=99,IF(IFERROR(SEARCH("H351",N563),99)=99,IF(IFERROR(SEARCH("H351",O563),99)=99,IF(IFERROR(SEARCH("H351",Q563),99)=99,IF(IFERROR(SEARCH("H351",M563),99)=99,IF(IFERROR(SEARCH("H351",R563),99)=99,IF(IFERROR(SEARCH("carcinogenic",P563),99)=99,IF(IFERROR(SEARCH("suspected carcinogenic",S563),99)=99,0,Scoring!$E$12),Scoring!$E$11),Scoring!$E$10),Scoring!$E$10),Scoring!$E$10),Scoring!$E$10),Scoring!$E$10),Scoring!$E$10),Scoring!$E$10),Scoring!$E$10),Scoring!$E$10),Scoring!$E$10)</f>
        <v>1</v>
      </c>
      <c r="AA563" s="78">
        <f>IF(IFERROR(SEARCH("H340",N563),99)=99,IF(IFERROR(SEARCH("H340",O563),99)=99,IF(IFERROR(SEARCH("H340",Q563),99)=99,IF(IFERROR(SEARCH("H340",M563),99)=99,IF(IFERROR(SEARCH("H340",R563),99)=99,IF(IFERROR(SEARCH("H341",N563),99)=99,IF(IFERROR(SEARCH("H341",O563),99)=99,IF(IFERROR(SEARCH("H341",Q563),99)=99,IF(IFERROR(SEARCH("H341",M563),99)=99,IF(IFERROR(SEARCH("H341",R563),99)=99,IF(IFERROR(SEARCH("mutagenic",P563),99)=99,IF(IFERROR(SEARCH("suspected mutagenic",S563),99)=99,0,Scoring!$E$15),Scoring!$E$14),Scoring!$E$13),Scoring!$E$13),Scoring!$E$13),Scoring!$E$13),Scoring!$E$13),Scoring!$E$13),Scoring!$E$13),Scoring!$E$13),Scoring!$E$13),Scoring!$E$13)</f>
        <v>0</v>
      </c>
      <c r="AB563" s="78">
        <f>IF(IFERROR(SEARCH("H360",N563),99)=99,IF(IFERROR(SEARCH("H360",O563),99)=99,IF(IFERROR(SEARCH("H360",Q563),99)=99,IF(IFERROR(SEARCH("H360",M563),99)=99,IF(IFERROR(SEARCH("H360",R563),99)=99,IF(IFERROR(SEARCH("H361",N563),99)=99,IF(IFERROR(SEARCH("H361",O563),99)=99,IF(IFERROR(SEARCH("H361",Q563),99)=99,IF(IFERROR(SEARCH("H361",M563),99)=99,IF(IFERROR(SEARCH("H361",R563),99)=99,IF(IFERROR(SEARCH("reproduction",P563),99)=99,IF(IFERROR(SEARCH("suspected reprotoxic",S563),99)=99,IF(IFERROR(SEARCH("reprotoxic",S563),99)=99,IF(IFERROR(SEARCH("reprotoxic",K563),99)=99,0,Scoring!$E$18),Scoring!$E$18),Scoring!$E$19),Scoring!$E$17),Scoring!$E$16),Scoring!$E$16),Scoring!$E$16),Scoring!$E$16),Scoring!$E$16),Scoring!$E$16),Scoring!$E$16),Scoring!$E$16),Scoring!$E$16),Scoring!$E$16)</f>
        <v>0</v>
      </c>
      <c r="AC563" s="78">
        <f>IF(IFERROR(SEARCH("57f",L563),99)=99,IF(IFERROR(SEARCH("57(f)",P563),99)=99,0,Scoring!$E$20),Scoring!$E$20)</f>
        <v>0</v>
      </c>
      <c r="AD563" s="78">
        <f>IF(IFERROR(SEARCH("CAT1",T563),99)=99,IF(IFERROR(SEARCH("CAT2",T563),99)=99,IF(IFERROR(SEARCH("CAT3",T563),99)=99,IF(IFERROR(SEARCH("concluded to be endocrine",K563),99)=99,IF(IFERROR(SEARCH("categorised as endocrine",K563),99)=99,IF(IFERROR(SEARCH("endocrine disrupting",P563),99)=99,IF(IFERROR(SEARCH("endocrine disrupting",K563),99)=99,IF(IFERROR(SEARCH("suspected endocrine",S563),99)=99,IF(IFERROR(SEARCH("potential endocrine",S563),99)=99,0,Scoring!$E$25),Scoring!$E$25),Scoring!$E$24),Scoring!$E$24),Scoring!$E$24),Scoring!$E$24),Scoring!$E$23),Scoring!$E$22),Scoring!$E$21)</f>
        <v>0</v>
      </c>
      <c r="AE563" s="78">
        <f>IF(IFERROR(SEARCH("suspected sensitiser",S563),99)=99,IF(IFERROR(SEARCH("sensitiser",S563),99)=99,IF(IFERROR(SEARCH("other hazard based concern",S563),99)=99,0,Scoring!$E$28),Scoring!$E$26),Scoring!$E$27)</f>
        <v>0</v>
      </c>
      <c r="AF563" s="78">
        <f>IF(IFERROR(M563,1)=1,IF(IFERROR(N563,1)=1,IF(IFERROR(O563,1)=1,IF(IFERROR(Q563,1)=1,IF(IFERROR(R563,1)=1,IF(IFERROR(T563,1)=1,IF(IFERROR(K563,1)=1,IF(IFERROR(P563,1)=1,IF(IFERROR(S563,1)=1,Scoring!$E$29,0),0),0),0),0),0),0),0),0)</f>
        <v>0</v>
      </c>
      <c r="AG563" s="78">
        <f t="shared" si="47"/>
        <v>3</v>
      </c>
      <c r="AI563" s="93"/>
      <c r="AJ563" s="94"/>
      <c r="AK563" s="76"/>
      <c r="AL563" s="75"/>
      <c r="AN563" s="79"/>
      <c r="AO563" s="79"/>
      <c r="AP563" s="79"/>
      <c r="AQ563" s="79"/>
      <c r="AR563" s="79"/>
      <c r="AS563" s="78"/>
      <c r="AU563" s="79">
        <f>IF(IFERROR(F563,99)=99,IF(IFERROR(G563,99)=99,IF(IFERROR(H563,99)=99,IF(IFERROR(I563,99)=99,IF(IFERROR(E563,99)=99,IF(IFERROR(J563,99)=99,0,Scoring!$B$7),Scoring!$B$3),Scoring!$B$2),Scoring!$B$6),Scoring!$B$5),Scoring!$B$4)</f>
        <v>0.3</v>
      </c>
      <c r="AV563" s="78">
        <f t="shared" si="48"/>
        <v>0.89999999999999991</v>
      </c>
      <c r="AW563" s="78"/>
      <c r="AX563" s="66"/>
      <c r="AY563" s="78"/>
      <c r="AZ563" s="76"/>
      <c r="BA563" s="76"/>
      <c r="BB563" s="76"/>
    </row>
    <row r="564" spans="1:54" x14ac:dyDescent="0.25">
      <c r="A564" s="77" t="s">
        <v>6473</v>
      </c>
      <c r="B564" s="76" t="str">
        <f t="shared" si="49"/>
        <v>265-053-6</v>
      </c>
      <c r="C564" s="77" t="s">
        <v>1651</v>
      </c>
      <c r="D564" s="77" t="s">
        <v>1652</v>
      </c>
      <c r="E564" s="76" t="str">
        <f>IF(C564="-",IF(A564="-",VLOOKUP(D564,'sin-list 180320_update'!$C$2:$C$835,1,FALSE),VLOOKUP(A564,'sin-list 180320_update'!$A$2:$A$835,1,FALSE)),VLOOKUP(C564,'sin-list 180320_update'!$B$2:$B$835,1,FALSE))</f>
        <v>265-053-6</v>
      </c>
      <c r="F564" s="76" t="e">
        <f>IF($C564="-",IF($A564="-",VLOOKUP($D564,'REACH Bilaga XVII_update'!$A$5:$A$131,1,FALSE),VLOOKUP($A564,'REACH Bilaga XVII_update'!$C$5:$C$131,1,FALSE)),VLOOKUP($C564,'REACH Bilaga XVII_update'!$B$5:$B$131,1,FALSE))</f>
        <v>#N/A</v>
      </c>
      <c r="G564" s="76" t="e">
        <f>IF($C564="-",IF($A564="-",VLOOKUP($D564,' REACH Bilaga 59_update'!$A$5:$A$210,1,FALSE),VLOOKUP($A564,' REACH Bilaga 59_update'!$D$5:$D$210,1,FALSE)),VLOOKUP($C564,' REACH Bilaga 59_update'!$C$5:$C$210,1,FALSE))</f>
        <v>#N/A</v>
      </c>
      <c r="H564" s="76" t="e">
        <f>IF($C564="-",IF($A564="-",VLOOKUP($D564,'REACH Bilaga XIV_update'!$A$5:$A$110,1,FALSE),VLOOKUP($A564,'REACH Bilaga XIV_update'!$D$5:$D$110,1,FALSE)),VLOOKUP($C564,'REACH Bilaga XIV_update'!$C$5:$C$110,1,FALSE))</f>
        <v>#N/A</v>
      </c>
      <c r="I564" s="76" t="e">
        <f>IF($C564="-",IF($A564="-",VLOOKUP($D564,CoRAP_update!$A$5:$A$376,1,FALSE),VLOOKUP($A564,CoRAP_update!$D$5:$D$376,1,FALSE)),VLOOKUP($C564,CoRAP_update!$C$5:$C$376,1,FALSE))</f>
        <v>#N/A</v>
      </c>
      <c r="J564" s="76" t="e">
        <f>IF($C564="-",IF($A564="-",VLOOKUP($D564,EDC_update!$C$2:$C$450,1,FALSE),VLOOKUP($A564,EDC_update!$B$2:$B$450,1,FALSE)),VLOOKUP($C564,EDC_update!$L$2:$L$450,1,FALSE))</f>
        <v>#N/A</v>
      </c>
      <c r="K564" s="76" t="str">
        <f>IF($C564="-",IF($A564="-",IF(VLOOKUP($D564,'sin-list 180320_update'!$C$2:$S$835,3,FALSE)="",NA(),VLOOKUP($D564,'sin-list 180320_update'!$C$2:$S$835,3,FALSE)),IF(VLOOKUP($A564,'sin-list 180320_update'!$A$2:$S$835,5,FALSE)="",NA(),VLOOKUP($A564,'sin-list 180320_update'!$A$2:$S$835,5,FALSE))),IF(VLOOKUP($C564,'sin-list 180320_update'!$B$2:$S$835,4,FALSE)="",NA(),VLOOKUP($C564,'sin-list 180320_update'!$B$2:$S$835,4,FALSE)))</f>
        <v>Classified CMR according to Annex VI of Regulation 1272/2008</v>
      </c>
      <c r="L564" s="76" t="str">
        <f>IF($C564="-",IF($A564="-",VLOOKUP($D564,'sin-list 180320_update'!$C$2:$S$835,6,FALSE),VLOOKUP($A564,'sin-list 180320_update'!$A$2:$S$835,8,FALSE)),VLOOKUP($C564,'sin-list 180320_update'!$B$2:$S$835,7,FALSE))</f>
        <v>Carc. 1A</v>
      </c>
      <c r="M564" s="76" t="str">
        <f>IF($C564="-",IF($A564="-",IF(VLOOKUP($D564,'sin-list 180320_update'!$C$2:$S$835,8,FALSE)="",NA(),VLOOKUP($D564,'sin-list 180320_update'!$C$2:$S$835,8,FALSE)),IF(VLOOKUP($A564,'sin-list 180320_update'!$A$2:$S$835,10,FALSE)="",NA(),VLOOKUP($A564,'sin-list 180320_update'!$A$2:$S$835,10,FALSE))),IF(VLOOKUP($C564,'sin-list 180320_update'!$B$2:$S$835,9,FALSE)="",NA(),VLOOKUP($C564,'sin-list 180320_update'!$B$2:$S$835,9,FALSE)))</f>
        <v>H350</v>
      </c>
      <c r="N564" s="76" t="e">
        <f>IF($C564="-",IF($A564="-",IF(VLOOKUP($D564,'REACH Bilaga XVII_update'!$A$5:$E$131,4,FALSE)="",NA(),VLOOKUP($D564,'REACH Bilaga XVII_update'!$A$5:$E$131,4,FALSE)),IF(VLOOKUP($A564,'REACH Bilaga XVII_update'!$C$5:$D$131,2,FALSE)="",NA(),VLOOKUP($A564,'REACH Bilaga XVII_update'!$C$5:$D$131,2,FALSE))),IF(VLOOKUP($C564,'REACH Bilaga XVII_update'!$B$5:$D$131,3,FALSE)="",NA(),VLOOKUP($C564,'REACH Bilaga XVII_update'!$B$5:$D$131,3,FALSE)))</f>
        <v>#N/A</v>
      </c>
      <c r="O564" s="76" t="e">
        <f>IF($C564="-",IF($A564="-",IF(VLOOKUP($D564,' REACH Bilaga 59_update'!$A$5:$E$210,5,FALSE)="",NA(),VLOOKUP($D564,' REACH Bilaga 59_update'!$A$5:$E$210,5,FALSE)),IF(VLOOKUP($A564,' REACH Bilaga 59_update'!$D$5:$E$210,2,FALSE)="",NA(),VLOOKUP($A564,' REACH Bilaga 59_update'!$D$5:$E$210,2,FALSE))),IF(VLOOKUP($C564,' REACH Bilaga 59_update'!$C$5:$E$210,3,FALSE)="",NA(),VLOOKUP($C564,' REACH Bilaga 59_update'!$C$5:$E$210,3,FALSE)))</f>
        <v>#N/A</v>
      </c>
      <c r="P564" s="76" t="e">
        <f>IF(C564="-",IF(A564="-",IFERROR(VLOOKUP($D564,' REACH Bilaga 59_update'!$A$5:$F$210,MATCH(Sammanfattning!P$1,' REACH Bilaga 59_update'!$A$4:$F$4,0),FALSE),VLOOKUP($D564,'REACH Bilaga XIV_update'!$A$4:$H$110,MATCH(Sammanfattning!P$1,'REACH Bilaga XIV_update'!$A$4:$H$4,0),FALSE)),IFERROR(VLOOKUP($A564,' REACH Bilaga 59_update'!$D$5:$F$210,MATCH(Sammanfattning!P$1,' REACH Bilaga 59_update'!$D$4:$F$4,0),FALSE),VLOOKUP($A564,'REACH Bilaga XIV_update'!$D$4:$H$110,MATCH(Sammanfattning!P$1,'REACH Bilaga XIV_update'!$D$4:$H$4,0),FALSE))),IFERROR(VLOOKUP($C564,' REACH Bilaga 59_update'!$C$5:$F$210,MATCH(Sammanfattning!P$1,' REACH Bilaga 59_update'!$C$4:$F$4,0),FALSE),VLOOKUP($C564,'REACH Bilaga XIV_update'!$C$4:$H$110,MATCH(Sammanfattning!P$1,'REACH Bilaga XIV_update'!$C$4:$H$4,0),FALSE)))</f>
        <v>#N/A</v>
      </c>
      <c r="Q564" s="76" t="e">
        <f>IF($C564="-",IF($A564="-",IF(VLOOKUP($D564,'REACH Bilaga XIV_update'!$A$5:$I$110,9,FALSE)="",NA(),VLOOKUP($D564,'REACH Bilaga XIV_update'!$A$5:$I$110,9,FALSE)),IF(VLOOKUP($A564,'REACH Bilaga XIV_update'!$D$5:$I$110,6,FALSE)="",NA(),VLOOKUP($A564,'REACH Bilaga XIV_update'!$D$5:$I$110,6,FALSE))),IF(VLOOKUP($C564,'REACH Bilaga XIV_update'!$C$5:$I$110,7,FALSE)="",NA(),VLOOKUP($C564,'REACH Bilaga XIV_update'!$C$5:$I$110,7,FALSE)))</f>
        <v>#N/A</v>
      </c>
      <c r="R564" s="76" t="e">
        <f>IF($C564="-",IF($A564="-",IF(VLOOKUP($D564,CoRAP_update!$A$5:$O$376,15,FALSE)="",NA(),VLOOKUP($D564,CoRAP_update!$A$5:$O$376,15,FALSE)),IF(VLOOKUP($A564,CoRAP_update!$D$5:$O$376,12,FALSE)="",NA(),VLOOKUP($A564,CoRAP_update!$D$5:$O$376,12,FALSE))),IF(VLOOKUP($C564,CoRAP_update!$C$5:$O$376,13,FALSE)="",NA(),VLOOKUP($C564,CoRAP_update!$C$5:$O$376,13,FALSE)))</f>
        <v>#N/A</v>
      </c>
      <c r="S564" s="144" t="e">
        <f>IF($C564="-",IF($A564="-",VLOOKUP($D564,CoRAP_update!$A$5:$J$376,MATCH(Sammanfattning!S$1,CoRAP_update!$A$4:$J$4,0),FALSE),VLOOKUP($A564,CoRAP_update!$D$5:$J$376,MATCH(Sammanfattning!S$1,CoRAP_update!$D$4:$J$4,0),FALSE)),VLOOKUP($C564,CoRAP_update!$C$5:$J$376,MATCH(Sammanfattning!S$1,CoRAP_update!$C$4:$J$4,0),FALSE))</f>
        <v>#N/A</v>
      </c>
      <c r="T564" s="76" t="e">
        <f>IF($A564="-",VLOOKUP($D564,EDC_update!$C$2:$F$450,4,FALSE),VLOOKUP($A564,EDC_update!$B$2:$F$450,5,FALSE))</f>
        <v>#N/A</v>
      </c>
      <c r="V564" s="78">
        <f>IF(IFERROR(SEARCH("PBT",P564),99)=99,IF(IFERROR(SEARCH("suspected PBT",S564),99)=99,IF(IFERROR(SEARCH("concluded to be PBT",K564),99)=99,IF(IFERROR(SEARCH("PBT",S564),99)=99,IF(IFERROR(SEARCH("PBT cand",L564),99)=99,IF(IFERROR(SEARCH("PBT",L564),99)=99,IF(IFERROR(SEARCH("persistent, bioackumulative and toxic properties",K564),99)=99,0,Scoring!$E$3),Scoring!$E$3),Scoring!$E$7),Scoring!$E$3),Scoring!$E$5),Scoring!$E$6),Scoring!$E$3)</f>
        <v>0</v>
      </c>
      <c r="W564" s="78">
        <f>IF(IFERROR(SEARCH("vPvB",P564),99)=99,IF(IFERROR(SEARCH("suspected pbt/vPvB",S564),99)=99,IF(IFERROR(SEARCH("vPvB",S564),99)=99,IF(IFERROR(SEARCH("concluded to be a vPvB",S564),99)=99,IF(IFERROR(SEARCH("identified as vPvB",K564),99)=99,IF(IFERROR(SEARCH("concluded to be a vPvB",K564),99)=99,IF(IFERROR(SEARCH("concluded to be both pbt and vPvB",S564),99)=99,IF(IFERROR(SEARCH("concluded to be both pbt and vPvB",K564),99)=99,0,Scoring!$E$5),Scoring!$E$5),Scoring!$E$5),Scoring!$E$5),Scoring!$E$5),Scoring!$E$4),Scoring!$E$6),Scoring!$E$4)</f>
        <v>0</v>
      </c>
      <c r="X564" s="78">
        <f>IF(IFERROR(SEARCH("H410",N564),99)=99,IF(IFERROR(SEARCH("H410",O564),99)=99,IF(IFERROR(SEARCH("H410",Q564),99)=99,IF(IFERROR(SEARCH("H410",M564),99)=99,IF(IFERROR(SEARCH("H410",R564),99)=99,IF(IFERROR(SEARCH("H411",N564),99)=99,IF(IFERROR(SEARCH("H411",O564),99)=99,IF(IFERROR(SEARCH("H411",Q564),99)=99,IF(IFERROR(SEARCH("H411",M564),99)=99,IF(IFERROR(SEARCH("H411",R564),99)=99,IF(IFERROR(SEARCH("H413",N564),99)=99,IF(IFERROR(SEARCH("H413",O564),99)=99,IF(IFERROR(SEARCH("H413",Q564),99)=99,IF(IFERROR(SEARCH("H413",M564),99)=99,IF(IFERROR(SEARCH("H413",R564),99)=99,IF(IFERROR(SEARCH("H412",N564),99)=99,IF(IFERROR(SEARCH("H412",O564),99)=99,IF(IFERROR(SEARCH("H412",Q564),99)=99,IF(IFERROR(SEARCH("H412",M564),99)=99,IF(IFERROR(SEARCH("H412",R564),99)=99,0,Scoring!$E$2),Scoring!$E$2),Scoring!$E$2),Scoring!$E$2),Scoring!$E$2),Scoring!$E$2),Scoring!$E$2),Scoring!$E$2),Scoring!$E$2),Scoring!$E$2),Scoring!$E$2),Scoring!$E$2),Scoring!$E$2),Scoring!$E$2),Scoring!$E$2),Scoring!$E$2),Scoring!$E$2),Scoring!$E$2),Scoring!$E$2),Scoring!$E$2)</f>
        <v>0</v>
      </c>
      <c r="Y564" s="78">
        <f>IF(IFERROR(SEARCH("CMR",K564),99)=99,IF(IFERROR(SEARCH("Suspected CMR",S564),99)=99,IF(IFERROR(SEARCH("CMR",S564),99)=99,0,Scoring!$E$8),Scoring!$E$9),Scoring!$E$8)</f>
        <v>3</v>
      </c>
      <c r="Z564" s="78">
        <f>IF(IFERROR(SEARCH("H350",N564),99)=99,IF(IFERROR(SEARCH("H350",O564),99)=99,IF(IFERROR(SEARCH("H350",Q564),99)=99,IF(IFERROR(SEARCH("H350",M564),99)=99,IF(IFERROR(SEARCH("H350",R564),99)=99,IF(IFERROR(SEARCH("H351",N564),99)=99,IF(IFERROR(SEARCH("H351",O564),99)=99,IF(IFERROR(SEARCH("H351",Q564),99)=99,IF(IFERROR(SEARCH("H351",M564),99)=99,IF(IFERROR(SEARCH("H351",R564),99)=99,IF(IFERROR(SEARCH("carcinogenic",P564),99)=99,IF(IFERROR(SEARCH("suspected carcinogenic",S564),99)=99,0,Scoring!$E$12),Scoring!$E$11),Scoring!$E$10),Scoring!$E$10),Scoring!$E$10),Scoring!$E$10),Scoring!$E$10),Scoring!$E$10),Scoring!$E$10),Scoring!$E$10),Scoring!$E$10),Scoring!$E$10)</f>
        <v>1</v>
      </c>
      <c r="AA564" s="78">
        <f>IF(IFERROR(SEARCH("H340",N564),99)=99,IF(IFERROR(SEARCH("H340",O564),99)=99,IF(IFERROR(SEARCH("H340",Q564),99)=99,IF(IFERROR(SEARCH("H340",M564),99)=99,IF(IFERROR(SEARCH("H340",R564),99)=99,IF(IFERROR(SEARCH("H341",N564),99)=99,IF(IFERROR(SEARCH("H341",O564),99)=99,IF(IFERROR(SEARCH("H341",Q564),99)=99,IF(IFERROR(SEARCH("H341",M564),99)=99,IF(IFERROR(SEARCH("H341",R564),99)=99,IF(IFERROR(SEARCH("mutagenic",P564),99)=99,IF(IFERROR(SEARCH("suspected mutagenic",S564),99)=99,0,Scoring!$E$15),Scoring!$E$14),Scoring!$E$13),Scoring!$E$13),Scoring!$E$13),Scoring!$E$13),Scoring!$E$13),Scoring!$E$13),Scoring!$E$13),Scoring!$E$13),Scoring!$E$13),Scoring!$E$13)</f>
        <v>0</v>
      </c>
      <c r="AB564" s="78">
        <f>IF(IFERROR(SEARCH("H360",N564),99)=99,IF(IFERROR(SEARCH("H360",O564),99)=99,IF(IFERROR(SEARCH("H360",Q564),99)=99,IF(IFERROR(SEARCH("H360",M564),99)=99,IF(IFERROR(SEARCH("H360",R564),99)=99,IF(IFERROR(SEARCH("H361",N564),99)=99,IF(IFERROR(SEARCH("H361",O564),99)=99,IF(IFERROR(SEARCH("H361",Q564),99)=99,IF(IFERROR(SEARCH("H361",M564),99)=99,IF(IFERROR(SEARCH("H361",R564),99)=99,IF(IFERROR(SEARCH("reproduction",P564),99)=99,IF(IFERROR(SEARCH("suspected reprotoxic",S564),99)=99,IF(IFERROR(SEARCH("reprotoxic",S564),99)=99,IF(IFERROR(SEARCH("reprotoxic",K564),99)=99,0,Scoring!$E$18),Scoring!$E$18),Scoring!$E$19),Scoring!$E$17),Scoring!$E$16),Scoring!$E$16),Scoring!$E$16),Scoring!$E$16),Scoring!$E$16),Scoring!$E$16),Scoring!$E$16),Scoring!$E$16),Scoring!$E$16),Scoring!$E$16)</f>
        <v>0</v>
      </c>
      <c r="AC564" s="78">
        <f>IF(IFERROR(SEARCH("57f",L564),99)=99,IF(IFERROR(SEARCH("57(f)",P564),99)=99,0,Scoring!$E$20),Scoring!$E$20)</f>
        <v>0</v>
      </c>
      <c r="AD564" s="78">
        <f>IF(IFERROR(SEARCH("CAT1",T564),99)=99,IF(IFERROR(SEARCH("CAT2",T564),99)=99,IF(IFERROR(SEARCH("CAT3",T564),99)=99,IF(IFERROR(SEARCH("concluded to be endocrine",K564),99)=99,IF(IFERROR(SEARCH("categorised as endocrine",K564),99)=99,IF(IFERROR(SEARCH("endocrine disrupting",P564),99)=99,IF(IFERROR(SEARCH("endocrine disrupting",K564),99)=99,IF(IFERROR(SEARCH("suspected endocrine",S564),99)=99,IF(IFERROR(SEARCH("potential endocrine",S564),99)=99,0,Scoring!$E$25),Scoring!$E$25),Scoring!$E$24),Scoring!$E$24),Scoring!$E$24),Scoring!$E$24),Scoring!$E$23),Scoring!$E$22),Scoring!$E$21)</f>
        <v>0</v>
      </c>
      <c r="AE564" s="78">
        <f>IF(IFERROR(SEARCH("suspected sensitiser",S564),99)=99,IF(IFERROR(SEARCH("sensitiser",S564),99)=99,IF(IFERROR(SEARCH("other hazard based concern",S564),99)=99,0,Scoring!$E$28),Scoring!$E$26),Scoring!$E$27)</f>
        <v>0</v>
      </c>
      <c r="AF564" s="78">
        <f>IF(IFERROR(M564,1)=1,IF(IFERROR(N564,1)=1,IF(IFERROR(O564,1)=1,IF(IFERROR(Q564,1)=1,IF(IFERROR(R564,1)=1,IF(IFERROR(T564,1)=1,IF(IFERROR(K564,1)=1,IF(IFERROR(P564,1)=1,IF(IFERROR(S564,1)=1,Scoring!$E$29,0),0),0),0),0),0),0),0),0)</f>
        <v>0</v>
      </c>
      <c r="AG564" s="78">
        <f t="shared" si="47"/>
        <v>3</v>
      </c>
      <c r="AI564" s="93"/>
      <c r="AJ564" s="94"/>
      <c r="AK564" s="76"/>
      <c r="AL564" s="75"/>
      <c r="AN564" s="79"/>
      <c r="AO564" s="79"/>
      <c r="AP564" s="79"/>
      <c r="AQ564" s="79"/>
      <c r="AR564" s="79"/>
      <c r="AS564" s="78"/>
      <c r="AU564" s="79">
        <f>IF(IFERROR(F564,99)=99,IF(IFERROR(G564,99)=99,IF(IFERROR(H564,99)=99,IF(IFERROR(I564,99)=99,IF(IFERROR(E564,99)=99,IF(IFERROR(J564,99)=99,0,Scoring!$B$7),Scoring!$B$3),Scoring!$B$2),Scoring!$B$6),Scoring!$B$5),Scoring!$B$4)</f>
        <v>0.3</v>
      </c>
      <c r="AV564" s="78">
        <f t="shared" si="48"/>
        <v>0.89999999999999991</v>
      </c>
      <c r="AW564" s="78"/>
      <c r="AX564" s="66"/>
      <c r="AY564" s="78"/>
      <c r="AZ564" s="76"/>
      <c r="BA564" s="76"/>
      <c r="BB564" s="76"/>
    </row>
    <row r="565" spans="1:54" x14ac:dyDescent="0.25">
      <c r="A565" s="77" t="s">
        <v>6474</v>
      </c>
      <c r="B565" s="76" t="str">
        <f t="shared" si="49"/>
        <v>265-054-1</v>
      </c>
      <c r="C565" s="77" t="s">
        <v>1653</v>
      </c>
      <c r="D565" s="77" t="s">
        <v>1654</v>
      </c>
      <c r="E565" s="76" t="str">
        <f>IF(C565="-",IF(A565="-",VLOOKUP(D565,'sin-list 180320_update'!$C$2:$C$835,1,FALSE),VLOOKUP(A565,'sin-list 180320_update'!$A$2:$A$835,1,FALSE)),VLOOKUP(C565,'sin-list 180320_update'!$B$2:$B$835,1,FALSE))</f>
        <v>265-054-1</v>
      </c>
      <c r="F565" s="76" t="e">
        <f>IF($C565="-",IF($A565="-",VLOOKUP($D565,'REACH Bilaga XVII_update'!$A$5:$A$131,1,FALSE),VLOOKUP($A565,'REACH Bilaga XVII_update'!$C$5:$C$131,1,FALSE)),VLOOKUP($C565,'REACH Bilaga XVII_update'!$B$5:$B$131,1,FALSE))</f>
        <v>#N/A</v>
      </c>
      <c r="G565" s="76" t="e">
        <f>IF($C565="-",IF($A565="-",VLOOKUP($D565,' REACH Bilaga 59_update'!$A$5:$A$210,1,FALSE),VLOOKUP($A565,' REACH Bilaga 59_update'!$D$5:$D$210,1,FALSE)),VLOOKUP($C565,' REACH Bilaga 59_update'!$C$5:$C$210,1,FALSE))</f>
        <v>#N/A</v>
      </c>
      <c r="H565" s="76" t="e">
        <f>IF($C565="-",IF($A565="-",VLOOKUP($D565,'REACH Bilaga XIV_update'!$A$5:$A$110,1,FALSE),VLOOKUP($A565,'REACH Bilaga XIV_update'!$D$5:$D$110,1,FALSE)),VLOOKUP($C565,'REACH Bilaga XIV_update'!$C$5:$C$110,1,FALSE))</f>
        <v>#N/A</v>
      </c>
      <c r="I565" s="76" t="e">
        <f>IF($C565="-",IF($A565="-",VLOOKUP($D565,CoRAP_update!$A$5:$A$376,1,FALSE),VLOOKUP($A565,CoRAP_update!$D$5:$D$376,1,FALSE)),VLOOKUP($C565,CoRAP_update!$C$5:$C$376,1,FALSE))</f>
        <v>#N/A</v>
      </c>
      <c r="J565" s="76" t="e">
        <f>IF($C565="-",IF($A565="-",VLOOKUP($D565,EDC_update!$C$2:$C$450,1,FALSE),VLOOKUP($A565,EDC_update!$B$2:$B$450,1,FALSE)),VLOOKUP($C565,EDC_update!$L$2:$L$450,1,FALSE))</f>
        <v>#N/A</v>
      </c>
      <c r="K565" s="76" t="str">
        <f>IF($C565="-",IF($A565="-",IF(VLOOKUP($D565,'sin-list 180320_update'!$C$2:$S$835,3,FALSE)="",NA(),VLOOKUP($D565,'sin-list 180320_update'!$C$2:$S$835,3,FALSE)),IF(VLOOKUP($A565,'sin-list 180320_update'!$A$2:$S$835,5,FALSE)="",NA(),VLOOKUP($A565,'sin-list 180320_update'!$A$2:$S$835,5,FALSE))),IF(VLOOKUP($C565,'sin-list 180320_update'!$B$2:$S$835,4,FALSE)="",NA(),VLOOKUP($C565,'sin-list 180320_update'!$B$2:$S$835,4,FALSE)))</f>
        <v>Classified CMR according to Annex VI of Regulation 1272/2008</v>
      </c>
      <c r="L565" s="76" t="str">
        <f>IF($C565="-",IF($A565="-",VLOOKUP($D565,'sin-list 180320_update'!$C$2:$S$835,6,FALSE),VLOOKUP($A565,'sin-list 180320_update'!$A$2:$S$835,8,FALSE)),VLOOKUP($C565,'sin-list 180320_update'!$B$2:$S$835,7,FALSE))</f>
        <v>Carc. 1A</v>
      </c>
      <c r="M565" s="76" t="str">
        <f>IF($C565="-",IF($A565="-",IF(VLOOKUP($D565,'sin-list 180320_update'!$C$2:$S$835,8,FALSE)="",NA(),VLOOKUP($D565,'sin-list 180320_update'!$C$2:$S$835,8,FALSE)),IF(VLOOKUP($A565,'sin-list 180320_update'!$A$2:$S$835,10,FALSE)="",NA(),VLOOKUP($A565,'sin-list 180320_update'!$A$2:$S$835,10,FALSE))),IF(VLOOKUP($C565,'sin-list 180320_update'!$B$2:$S$835,9,FALSE)="",NA(),VLOOKUP($C565,'sin-list 180320_update'!$B$2:$S$835,9,FALSE)))</f>
        <v>H350</v>
      </c>
      <c r="N565" s="76" t="e">
        <f>IF($C565="-",IF($A565="-",IF(VLOOKUP($D565,'REACH Bilaga XVII_update'!$A$5:$E$131,4,FALSE)="",NA(),VLOOKUP($D565,'REACH Bilaga XVII_update'!$A$5:$E$131,4,FALSE)),IF(VLOOKUP($A565,'REACH Bilaga XVII_update'!$C$5:$D$131,2,FALSE)="",NA(),VLOOKUP($A565,'REACH Bilaga XVII_update'!$C$5:$D$131,2,FALSE))),IF(VLOOKUP($C565,'REACH Bilaga XVII_update'!$B$5:$D$131,3,FALSE)="",NA(),VLOOKUP($C565,'REACH Bilaga XVII_update'!$B$5:$D$131,3,FALSE)))</f>
        <v>#N/A</v>
      </c>
      <c r="O565" s="76" t="e">
        <f>IF($C565="-",IF($A565="-",IF(VLOOKUP($D565,' REACH Bilaga 59_update'!$A$5:$E$210,5,FALSE)="",NA(),VLOOKUP($D565,' REACH Bilaga 59_update'!$A$5:$E$210,5,FALSE)),IF(VLOOKUP($A565,' REACH Bilaga 59_update'!$D$5:$E$210,2,FALSE)="",NA(),VLOOKUP($A565,' REACH Bilaga 59_update'!$D$5:$E$210,2,FALSE))),IF(VLOOKUP($C565,' REACH Bilaga 59_update'!$C$5:$E$210,3,FALSE)="",NA(),VLOOKUP($C565,' REACH Bilaga 59_update'!$C$5:$E$210,3,FALSE)))</f>
        <v>#N/A</v>
      </c>
      <c r="P565" s="76" t="e">
        <f>IF(C565="-",IF(A565="-",IFERROR(VLOOKUP($D565,' REACH Bilaga 59_update'!$A$5:$F$210,MATCH(Sammanfattning!P$1,' REACH Bilaga 59_update'!$A$4:$F$4,0),FALSE),VLOOKUP($D565,'REACH Bilaga XIV_update'!$A$4:$H$110,MATCH(Sammanfattning!P$1,'REACH Bilaga XIV_update'!$A$4:$H$4,0),FALSE)),IFERROR(VLOOKUP($A565,' REACH Bilaga 59_update'!$D$5:$F$210,MATCH(Sammanfattning!P$1,' REACH Bilaga 59_update'!$D$4:$F$4,0),FALSE),VLOOKUP($A565,'REACH Bilaga XIV_update'!$D$4:$H$110,MATCH(Sammanfattning!P$1,'REACH Bilaga XIV_update'!$D$4:$H$4,0),FALSE))),IFERROR(VLOOKUP($C565,' REACH Bilaga 59_update'!$C$5:$F$210,MATCH(Sammanfattning!P$1,' REACH Bilaga 59_update'!$C$4:$F$4,0),FALSE),VLOOKUP($C565,'REACH Bilaga XIV_update'!$C$4:$H$110,MATCH(Sammanfattning!P$1,'REACH Bilaga XIV_update'!$C$4:$H$4,0),FALSE)))</f>
        <v>#N/A</v>
      </c>
      <c r="Q565" s="76" t="e">
        <f>IF($C565="-",IF($A565="-",IF(VLOOKUP($D565,'REACH Bilaga XIV_update'!$A$5:$I$110,9,FALSE)="",NA(),VLOOKUP($D565,'REACH Bilaga XIV_update'!$A$5:$I$110,9,FALSE)),IF(VLOOKUP($A565,'REACH Bilaga XIV_update'!$D$5:$I$110,6,FALSE)="",NA(),VLOOKUP($A565,'REACH Bilaga XIV_update'!$D$5:$I$110,6,FALSE))),IF(VLOOKUP($C565,'REACH Bilaga XIV_update'!$C$5:$I$110,7,FALSE)="",NA(),VLOOKUP($C565,'REACH Bilaga XIV_update'!$C$5:$I$110,7,FALSE)))</f>
        <v>#N/A</v>
      </c>
      <c r="R565" s="76" t="e">
        <f>IF($C565="-",IF($A565="-",IF(VLOOKUP($D565,CoRAP_update!$A$5:$O$376,15,FALSE)="",NA(),VLOOKUP($D565,CoRAP_update!$A$5:$O$376,15,FALSE)),IF(VLOOKUP($A565,CoRAP_update!$D$5:$O$376,12,FALSE)="",NA(),VLOOKUP($A565,CoRAP_update!$D$5:$O$376,12,FALSE))),IF(VLOOKUP($C565,CoRAP_update!$C$5:$O$376,13,FALSE)="",NA(),VLOOKUP($C565,CoRAP_update!$C$5:$O$376,13,FALSE)))</f>
        <v>#N/A</v>
      </c>
      <c r="S565" s="144" t="e">
        <f>IF($C565="-",IF($A565="-",VLOOKUP($D565,CoRAP_update!$A$5:$J$376,MATCH(Sammanfattning!S$1,CoRAP_update!$A$4:$J$4,0),FALSE),VLOOKUP($A565,CoRAP_update!$D$5:$J$376,MATCH(Sammanfattning!S$1,CoRAP_update!$D$4:$J$4,0),FALSE)),VLOOKUP($C565,CoRAP_update!$C$5:$J$376,MATCH(Sammanfattning!S$1,CoRAP_update!$C$4:$J$4,0),FALSE))</f>
        <v>#N/A</v>
      </c>
      <c r="T565" s="76" t="e">
        <f>IF($A565="-",VLOOKUP($D565,EDC_update!$C$2:$F$450,4,FALSE),VLOOKUP($A565,EDC_update!$B$2:$F$450,5,FALSE))</f>
        <v>#N/A</v>
      </c>
      <c r="V565" s="78">
        <f>IF(IFERROR(SEARCH("PBT",P565),99)=99,IF(IFERROR(SEARCH("suspected PBT",S565),99)=99,IF(IFERROR(SEARCH("concluded to be PBT",K565),99)=99,IF(IFERROR(SEARCH("PBT",S565),99)=99,IF(IFERROR(SEARCH("PBT cand",L565),99)=99,IF(IFERROR(SEARCH("PBT",L565),99)=99,IF(IFERROR(SEARCH("persistent, bioackumulative and toxic properties",K565),99)=99,0,Scoring!$E$3),Scoring!$E$3),Scoring!$E$7),Scoring!$E$3),Scoring!$E$5),Scoring!$E$6),Scoring!$E$3)</f>
        <v>0</v>
      </c>
      <c r="W565" s="78">
        <f>IF(IFERROR(SEARCH("vPvB",P565),99)=99,IF(IFERROR(SEARCH("suspected pbt/vPvB",S565),99)=99,IF(IFERROR(SEARCH("vPvB",S565),99)=99,IF(IFERROR(SEARCH("concluded to be a vPvB",S565),99)=99,IF(IFERROR(SEARCH("identified as vPvB",K565),99)=99,IF(IFERROR(SEARCH("concluded to be a vPvB",K565),99)=99,IF(IFERROR(SEARCH("concluded to be both pbt and vPvB",S565),99)=99,IF(IFERROR(SEARCH("concluded to be both pbt and vPvB",K565),99)=99,0,Scoring!$E$5),Scoring!$E$5),Scoring!$E$5),Scoring!$E$5),Scoring!$E$5),Scoring!$E$4),Scoring!$E$6),Scoring!$E$4)</f>
        <v>0</v>
      </c>
      <c r="X565" s="78">
        <f>IF(IFERROR(SEARCH("H410",N565),99)=99,IF(IFERROR(SEARCH("H410",O565),99)=99,IF(IFERROR(SEARCH("H410",Q565),99)=99,IF(IFERROR(SEARCH("H410",M565),99)=99,IF(IFERROR(SEARCH("H410",R565),99)=99,IF(IFERROR(SEARCH("H411",N565),99)=99,IF(IFERROR(SEARCH("H411",O565),99)=99,IF(IFERROR(SEARCH("H411",Q565),99)=99,IF(IFERROR(SEARCH("H411",M565),99)=99,IF(IFERROR(SEARCH("H411",R565),99)=99,IF(IFERROR(SEARCH("H413",N565),99)=99,IF(IFERROR(SEARCH("H413",O565),99)=99,IF(IFERROR(SEARCH("H413",Q565),99)=99,IF(IFERROR(SEARCH("H413",M565),99)=99,IF(IFERROR(SEARCH("H413",R565),99)=99,IF(IFERROR(SEARCH("H412",N565),99)=99,IF(IFERROR(SEARCH("H412",O565),99)=99,IF(IFERROR(SEARCH("H412",Q565),99)=99,IF(IFERROR(SEARCH("H412",M565),99)=99,IF(IFERROR(SEARCH("H412",R565),99)=99,0,Scoring!$E$2),Scoring!$E$2),Scoring!$E$2),Scoring!$E$2),Scoring!$E$2),Scoring!$E$2),Scoring!$E$2),Scoring!$E$2),Scoring!$E$2),Scoring!$E$2),Scoring!$E$2),Scoring!$E$2),Scoring!$E$2),Scoring!$E$2),Scoring!$E$2),Scoring!$E$2),Scoring!$E$2),Scoring!$E$2),Scoring!$E$2),Scoring!$E$2)</f>
        <v>0</v>
      </c>
      <c r="Y565" s="78">
        <f>IF(IFERROR(SEARCH("CMR",K565),99)=99,IF(IFERROR(SEARCH("Suspected CMR",S565),99)=99,IF(IFERROR(SEARCH("CMR",S565),99)=99,0,Scoring!$E$8),Scoring!$E$9),Scoring!$E$8)</f>
        <v>3</v>
      </c>
      <c r="Z565" s="78">
        <f>IF(IFERROR(SEARCH("H350",N565),99)=99,IF(IFERROR(SEARCH("H350",O565),99)=99,IF(IFERROR(SEARCH("H350",Q565),99)=99,IF(IFERROR(SEARCH("H350",M565),99)=99,IF(IFERROR(SEARCH("H350",R565),99)=99,IF(IFERROR(SEARCH("H351",N565),99)=99,IF(IFERROR(SEARCH("H351",O565),99)=99,IF(IFERROR(SEARCH("H351",Q565),99)=99,IF(IFERROR(SEARCH("H351",M565),99)=99,IF(IFERROR(SEARCH("H351",R565),99)=99,IF(IFERROR(SEARCH("carcinogenic",P565),99)=99,IF(IFERROR(SEARCH("suspected carcinogenic",S565),99)=99,0,Scoring!$E$12),Scoring!$E$11),Scoring!$E$10),Scoring!$E$10),Scoring!$E$10),Scoring!$E$10),Scoring!$E$10),Scoring!$E$10),Scoring!$E$10),Scoring!$E$10),Scoring!$E$10),Scoring!$E$10)</f>
        <v>1</v>
      </c>
      <c r="AA565" s="78">
        <f>IF(IFERROR(SEARCH("H340",N565),99)=99,IF(IFERROR(SEARCH("H340",O565),99)=99,IF(IFERROR(SEARCH("H340",Q565),99)=99,IF(IFERROR(SEARCH("H340",M565),99)=99,IF(IFERROR(SEARCH("H340",R565),99)=99,IF(IFERROR(SEARCH("H341",N565),99)=99,IF(IFERROR(SEARCH("H341",O565),99)=99,IF(IFERROR(SEARCH("H341",Q565),99)=99,IF(IFERROR(SEARCH("H341",M565),99)=99,IF(IFERROR(SEARCH("H341",R565),99)=99,IF(IFERROR(SEARCH("mutagenic",P565),99)=99,IF(IFERROR(SEARCH("suspected mutagenic",S565),99)=99,0,Scoring!$E$15),Scoring!$E$14),Scoring!$E$13),Scoring!$E$13),Scoring!$E$13),Scoring!$E$13),Scoring!$E$13),Scoring!$E$13),Scoring!$E$13),Scoring!$E$13),Scoring!$E$13),Scoring!$E$13)</f>
        <v>0</v>
      </c>
      <c r="AB565" s="78">
        <f>IF(IFERROR(SEARCH("H360",N565),99)=99,IF(IFERROR(SEARCH("H360",O565),99)=99,IF(IFERROR(SEARCH("H360",Q565),99)=99,IF(IFERROR(SEARCH("H360",M565),99)=99,IF(IFERROR(SEARCH("H360",R565),99)=99,IF(IFERROR(SEARCH("H361",N565),99)=99,IF(IFERROR(SEARCH("H361",O565),99)=99,IF(IFERROR(SEARCH("H361",Q565),99)=99,IF(IFERROR(SEARCH("H361",M565),99)=99,IF(IFERROR(SEARCH("H361",R565),99)=99,IF(IFERROR(SEARCH("reproduction",P565),99)=99,IF(IFERROR(SEARCH("suspected reprotoxic",S565),99)=99,IF(IFERROR(SEARCH("reprotoxic",S565),99)=99,IF(IFERROR(SEARCH("reprotoxic",K565),99)=99,0,Scoring!$E$18),Scoring!$E$18),Scoring!$E$19),Scoring!$E$17),Scoring!$E$16),Scoring!$E$16),Scoring!$E$16),Scoring!$E$16),Scoring!$E$16),Scoring!$E$16),Scoring!$E$16),Scoring!$E$16),Scoring!$E$16),Scoring!$E$16)</f>
        <v>0</v>
      </c>
      <c r="AC565" s="78">
        <f>IF(IFERROR(SEARCH("57f",L565),99)=99,IF(IFERROR(SEARCH("57(f)",P565),99)=99,0,Scoring!$E$20),Scoring!$E$20)</f>
        <v>0</v>
      </c>
      <c r="AD565" s="78">
        <f>IF(IFERROR(SEARCH("CAT1",T565),99)=99,IF(IFERROR(SEARCH("CAT2",T565),99)=99,IF(IFERROR(SEARCH("CAT3",T565),99)=99,IF(IFERROR(SEARCH("concluded to be endocrine",K565),99)=99,IF(IFERROR(SEARCH("categorised as endocrine",K565),99)=99,IF(IFERROR(SEARCH("endocrine disrupting",P565),99)=99,IF(IFERROR(SEARCH("endocrine disrupting",K565),99)=99,IF(IFERROR(SEARCH("suspected endocrine",S565),99)=99,IF(IFERROR(SEARCH("potential endocrine",S565),99)=99,0,Scoring!$E$25),Scoring!$E$25),Scoring!$E$24),Scoring!$E$24),Scoring!$E$24),Scoring!$E$24),Scoring!$E$23),Scoring!$E$22),Scoring!$E$21)</f>
        <v>0</v>
      </c>
      <c r="AE565" s="78">
        <f>IF(IFERROR(SEARCH("suspected sensitiser",S565),99)=99,IF(IFERROR(SEARCH("sensitiser",S565),99)=99,IF(IFERROR(SEARCH("other hazard based concern",S565),99)=99,0,Scoring!$E$28),Scoring!$E$26),Scoring!$E$27)</f>
        <v>0</v>
      </c>
      <c r="AF565" s="78">
        <f>IF(IFERROR(M565,1)=1,IF(IFERROR(N565,1)=1,IF(IFERROR(O565,1)=1,IF(IFERROR(Q565,1)=1,IF(IFERROR(R565,1)=1,IF(IFERROR(T565,1)=1,IF(IFERROR(K565,1)=1,IF(IFERROR(P565,1)=1,IF(IFERROR(S565,1)=1,Scoring!$E$29,0),0),0),0),0),0),0),0),0)</f>
        <v>0</v>
      </c>
      <c r="AG565" s="78">
        <f t="shared" si="47"/>
        <v>3</v>
      </c>
      <c r="AI565" s="93"/>
      <c r="AJ565" s="94"/>
      <c r="AK565" s="76"/>
      <c r="AL565" s="75"/>
      <c r="AN565" s="79"/>
      <c r="AO565" s="79"/>
      <c r="AP565" s="79"/>
      <c r="AQ565" s="79"/>
      <c r="AR565" s="79"/>
      <c r="AS565" s="78"/>
      <c r="AU565" s="79">
        <f>IF(IFERROR(F565,99)=99,IF(IFERROR(G565,99)=99,IF(IFERROR(H565,99)=99,IF(IFERROR(I565,99)=99,IF(IFERROR(E565,99)=99,IF(IFERROR(J565,99)=99,0,Scoring!$B$7),Scoring!$B$3),Scoring!$B$2),Scoring!$B$6),Scoring!$B$5),Scoring!$B$4)</f>
        <v>0.3</v>
      </c>
      <c r="AV565" s="78">
        <f t="shared" si="48"/>
        <v>0.89999999999999991</v>
      </c>
      <c r="AW565" s="78"/>
      <c r="AX565" s="66"/>
      <c r="AY565" s="78"/>
      <c r="AZ565" s="76"/>
      <c r="BA565" s="76"/>
      <c r="BB565" s="76"/>
    </row>
    <row r="566" spans="1:54" x14ac:dyDescent="0.25">
      <c r="A566" s="77" t="s">
        <v>6475</v>
      </c>
      <c r="B566" s="76" t="str">
        <f t="shared" si="49"/>
        <v>265-055-7</v>
      </c>
      <c r="C566" s="77" t="s">
        <v>1655</v>
      </c>
      <c r="D566" s="77" t="s">
        <v>1656</v>
      </c>
      <c r="E566" s="76" t="str">
        <f>IF(C566="-",IF(A566="-",VLOOKUP(D566,'sin-list 180320_update'!$C$2:$C$835,1,FALSE),VLOOKUP(A566,'sin-list 180320_update'!$A$2:$A$835,1,FALSE)),VLOOKUP(C566,'sin-list 180320_update'!$B$2:$B$835,1,FALSE))</f>
        <v>265-055-7</v>
      </c>
      <c r="F566" s="76" t="e">
        <f>IF($C566="-",IF($A566="-",VLOOKUP($D566,'REACH Bilaga XVII_update'!$A$5:$A$131,1,FALSE),VLOOKUP($A566,'REACH Bilaga XVII_update'!$C$5:$C$131,1,FALSE)),VLOOKUP($C566,'REACH Bilaga XVII_update'!$B$5:$B$131,1,FALSE))</f>
        <v>#N/A</v>
      </c>
      <c r="G566" s="76" t="e">
        <f>IF($C566="-",IF($A566="-",VLOOKUP($D566,' REACH Bilaga 59_update'!$A$5:$A$210,1,FALSE),VLOOKUP($A566,' REACH Bilaga 59_update'!$D$5:$D$210,1,FALSE)),VLOOKUP($C566,' REACH Bilaga 59_update'!$C$5:$C$210,1,FALSE))</f>
        <v>#N/A</v>
      </c>
      <c r="H566" s="76" t="e">
        <f>IF($C566="-",IF($A566="-",VLOOKUP($D566,'REACH Bilaga XIV_update'!$A$5:$A$110,1,FALSE),VLOOKUP($A566,'REACH Bilaga XIV_update'!$D$5:$D$110,1,FALSE)),VLOOKUP($C566,'REACH Bilaga XIV_update'!$C$5:$C$110,1,FALSE))</f>
        <v>#N/A</v>
      </c>
      <c r="I566" s="76" t="e">
        <f>IF($C566="-",IF($A566="-",VLOOKUP($D566,CoRAP_update!$A$5:$A$376,1,FALSE),VLOOKUP($A566,CoRAP_update!$D$5:$D$376,1,FALSE)),VLOOKUP($C566,CoRAP_update!$C$5:$C$376,1,FALSE))</f>
        <v>#N/A</v>
      </c>
      <c r="J566" s="76" t="e">
        <f>IF($C566="-",IF($A566="-",VLOOKUP($D566,EDC_update!$C$2:$C$450,1,FALSE),VLOOKUP($A566,EDC_update!$B$2:$B$450,1,FALSE)),VLOOKUP($C566,EDC_update!$L$2:$L$450,1,FALSE))</f>
        <v>#N/A</v>
      </c>
      <c r="K566" s="76" t="str">
        <f>IF($C566="-",IF($A566="-",IF(VLOOKUP($D566,'sin-list 180320_update'!$C$2:$S$835,3,FALSE)="",NA(),VLOOKUP($D566,'sin-list 180320_update'!$C$2:$S$835,3,FALSE)),IF(VLOOKUP($A566,'sin-list 180320_update'!$A$2:$S$835,5,FALSE)="",NA(),VLOOKUP($A566,'sin-list 180320_update'!$A$2:$S$835,5,FALSE))),IF(VLOOKUP($C566,'sin-list 180320_update'!$B$2:$S$835,4,FALSE)="",NA(),VLOOKUP($C566,'sin-list 180320_update'!$B$2:$S$835,4,FALSE)))</f>
        <v>Classified CMR according to Annex VI of Regulation 1272/2008. (Might not apply when contaminants are below below legal thresholds and/or full refining history is known)</v>
      </c>
      <c r="L566" s="76" t="str">
        <f>IF($C566="-",IF($A566="-",VLOOKUP($D566,'sin-list 180320_update'!$C$2:$S$835,6,FALSE),VLOOKUP($A566,'sin-list 180320_update'!$A$2:$S$835,8,FALSE)),VLOOKUP($C566,'sin-list 180320_update'!$B$2:$S$835,7,FALSE))</f>
        <v>Carc. 1B
Muta. 1B
Asp. Tox. 1</v>
      </c>
      <c r="M566" s="76" t="str">
        <f>IF($C566="-",IF($A566="-",IF(VLOOKUP($D566,'sin-list 180320_update'!$C$2:$S$835,8,FALSE)="",NA(),VLOOKUP($D566,'sin-list 180320_update'!$C$2:$S$835,8,FALSE)),IF(VLOOKUP($A566,'sin-list 180320_update'!$A$2:$S$835,10,FALSE)="",NA(),VLOOKUP($A566,'sin-list 180320_update'!$A$2:$S$835,10,FALSE))),IF(VLOOKUP($C566,'sin-list 180320_update'!$B$2:$S$835,9,FALSE)="",NA(),VLOOKUP($C566,'sin-list 180320_update'!$B$2:$S$835,9,FALSE)))</f>
        <v>H350
H340
H304</v>
      </c>
      <c r="N566" s="76" t="e">
        <f>IF($C566="-",IF($A566="-",IF(VLOOKUP($D566,'REACH Bilaga XVII_update'!$A$5:$E$131,4,FALSE)="",NA(),VLOOKUP($D566,'REACH Bilaga XVII_update'!$A$5:$E$131,4,FALSE)),IF(VLOOKUP($A566,'REACH Bilaga XVII_update'!$C$5:$D$131,2,FALSE)="",NA(),VLOOKUP($A566,'REACH Bilaga XVII_update'!$C$5:$D$131,2,FALSE))),IF(VLOOKUP($C566,'REACH Bilaga XVII_update'!$B$5:$D$131,3,FALSE)="",NA(),VLOOKUP($C566,'REACH Bilaga XVII_update'!$B$5:$D$131,3,FALSE)))</f>
        <v>#N/A</v>
      </c>
      <c r="O566" s="76" t="e">
        <f>IF($C566="-",IF($A566="-",IF(VLOOKUP($D566,' REACH Bilaga 59_update'!$A$5:$E$210,5,FALSE)="",NA(),VLOOKUP($D566,' REACH Bilaga 59_update'!$A$5:$E$210,5,FALSE)),IF(VLOOKUP($A566,' REACH Bilaga 59_update'!$D$5:$E$210,2,FALSE)="",NA(),VLOOKUP($A566,' REACH Bilaga 59_update'!$D$5:$E$210,2,FALSE))),IF(VLOOKUP($C566,' REACH Bilaga 59_update'!$C$5:$E$210,3,FALSE)="",NA(),VLOOKUP($C566,' REACH Bilaga 59_update'!$C$5:$E$210,3,FALSE)))</f>
        <v>#N/A</v>
      </c>
      <c r="P566" s="76" t="e">
        <f>IF(C566="-",IF(A566="-",IFERROR(VLOOKUP($D566,' REACH Bilaga 59_update'!$A$5:$F$210,MATCH(Sammanfattning!P$1,' REACH Bilaga 59_update'!$A$4:$F$4,0),FALSE),VLOOKUP($D566,'REACH Bilaga XIV_update'!$A$4:$H$110,MATCH(Sammanfattning!P$1,'REACH Bilaga XIV_update'!$A$4:$H$4,0),FALSE)),IFERROR(VLOOKUP($A566,' REACH Bilaga 59_update'!$D$5:$F$210,MATCH(Sammanfattning!P$1,' REACH Bilaga 59_update'!$D$4:$F$4,0),FALSE),VLOOKUP($A566,'REACH Bilaga XIV_update'!$D$4:$H$110,MATCH(Sammanfattning!P$1,'REACH Bilaga XIV_update'!$D$4:$H$4,0),FALSE))),IFERROR(VLOOKUP($C566,' REACH Bilaga 59_update'!$C$5:$F$210,MATCH(Sammanfattning!P$1,' REACH Bilaga 59_update'!$C$4:$F$4,0),FALSE),VLOOKUP($C566,'REACH Bilaga XIV_update'!$C$4:$H$110,MATCH(Sammanfattning!P$1,'REACH Bilaga XIV_update'!$C$4:$H$4,0),FALSE)))</f>
        <v>#N/A</v>
      </c>
      <c r="Q566" s="76" t="e">
        <f>IF($C566="-",IF($A566="-",IF(VLOOKUP($D566,'REACH Bilaga XIV_update'!$A$5:$I$110,9,FALSE)="",NA(),VLOOKUP($D566,'REACH Bilaga XIV_update'!$A$5:$I$110,9,FALSE)),IF(VLOOKUP($A566,'REACH Bilaga XIV_update'!$D$5:$I$110,6,FALSE)="",NA(),VLOOKUP($A566,'REACH Bilaga XIV_update'!$D$5:$I$110,6,FALSE))),IF(VLOOKUP($C566,'REACH Bilaga XIV_update'!$C$5:$I$110,7,FALSE)="",NA(),VLOOKUP($C566,'REACH Bilaga XIV_update'!$C$5:$I$110,7,FALSE)))</f>
        <v>#N/A</v>
      </c>
      <c r="R566" s="76" t="e">
        <f>IF($C566="-",IF($A566="-",IF(VLOOKUP($D566,CoRAP_update!$A$5:$O$376,15,FALSE)="",NA(),VLOOKUP($D566,CoRAP_update!$A$5:$O$376,15,FALSE)),IF(VLOOKUP($A566,CoRAP_update!$D$5:$O$376,12,FALSE)="",NA(),VLOOKUP($A566,CoRAP_update!$D$5:$O$376,12,FALSE))),IF(VLOOKUP($C566,CoRAP_update!$C$5:$O$376,13,FALSE)="",NA(),VLOOKUP($C566,CoRAP_update!$C$5:$O$376,13,FALSE)))</f>
        <v>#N/A</v>
      </c>
      <c r="S566" s="144" t="e">
        <f>IF($C566="-",IF($A566="-",VLOOKUP($D566,CoRAP_update!$A$5:$J$376,MATCH(Sammanfattning!S$1,CoRAP_update!$A$4:$J$4,0),FALSE),VLOOKUP($A566,CoRAP_update!$D$5:$J$376,MATCH(Sammanfattning!S$1,CoRAP_update!$D$4:$J$4,0),FALSE)),VLOOKUP($C566,CoRAP_update!$C$5:$J$376,MATCH(Sammanfattning!S$1,CoRAP_update!$C$4:$J$4,0),FALSE))</f>
        <v>#N/A</v>
      </c>
      <c r="T566" s="76" t="e">
        <f>IF($A566="-",VLOOKUP($D566,EDC_update!$C$2:$F$450,4,FALSE),VLOOKUP($A566,EDC_update!$B$2:$F$450,5,FALSE))</f>
        <v>#N/A</v>
      </c>
      <c r="V566" s="78">
        <f>IF(IFERROR(SEARCH("PBT",P566),99)=99,IF(IFERROR(SEARCH("suspected PBT",S566),99)=99,IF(IFERROR(SEARCH("concluded to be PBT",K566),99)=99,IF(IFERROR(SEARCH("PBT",S566),99)=99,IF(IFERROR(SEARCH("PBT cand",L566),99)=99,IF(IFERROR(SEARCH("PBT",L566),99)=99,IF(IFERROR(SEARCH("persistent, bioackumulative and toxic properties",K566),99)=99,0,Scoring!$E$3),Scoring!$E$3),Scoring!$E$7),Scoring!$E$3),Scoring!$E$5),Scoring!$E$6),Scoring!$E$3)</f>
        <v>0</v>
      </c>
      <c r="W566" s="78">
        <f>IF(IFERROR(SEARCH("vPvB",P566),99)=99,IF(IFERROR(SEARCH("suspected pbt/vPvB",S566),99)=99,IF(IFERROR(SEARCH("vPvB",S566),99)=99,IF(IFERROR(SEARCH("concluded to be a vPvB",S566),99)=99,IF(IFERROR(SEARCH("identified as vPvB",K566),99)=99,IF(IFERROR(SEARCH("concluded to be a vPvB",K566),99)=99,IF(IFERROR(SEARCH("concluded to be both pbt and vPvB",S566),99)=99,IF(IFERROR(SEARCH("concluded to be both pbt and vPvB",K566),99)=99,0,Scoring!$E$5),Scoring!$E$5),Scoring!$E$5),Scoring!$E$5),Scoring!$E$5),Scoring!$E$4),Scoring!$E$6),Scoring!$E$4)</f>
        <v>0</v>
      </c>
      <c r="X566" s="78">
        <f>IF(IFERROR(SEARCH("H410",N566),99)=99,IF(IFERROR(SEARCH("H410",O566),99)=99,IF(IFERROR(SEARCH("H410",Q566),99)=99,IF(IFERROR(SEARCH("H410",M566),99)=99,IF(IFERROR(SEARCH("H410",R566),99)=99,IF(IFERROR(SEARCH("H411",N566),99)=99,IF(IFERROR(SEARCH("H411",O566),99)=99,IF(IFERROR(SEARCH("H411",Q566),99)=99,IF(IFERROR(SEARCH("H411",M566),99)=99,IF(IFERROR(SEARCH("H411",R566),99)=99,IF(IFERROR(SEARCH("H413",N566),99)=99,IF(IFERROR(SEARCH("H413",O566),99)=99,IF(IFERROR(SEARCH("H413",Q566),99)=99,IF(IFERROR(SEARCH("H413",M566),99)=99,IF(IFERROR(SEARCH("H413",R566),99)=99,IF(IFERROR(SEARCH("H412",N566),99)=99,IF(IFERROR(SEARCH("H412",O566),99)=99,IF(IFERROR(SEARCH("H412",Q566),99)=99,IF(IFERROR(SEARCH("H412",M566),99)=99,IF(IFERROR(SEARCH("H412",R566),99)=99,0,Scoring!$E$2),Scoring!$E$2),Scoring!$E$2),Scoring!$E$2),Scoring!$E$2),Scoring!$E$2),Scoring!$E$2),Scoring!$E$2),Scoring!$E$2),Scoring!$E$2),Scoring!$E$2),Scoring!$E$2),Scoring!$E$2),Scoring!$E$2),Scoring!$E$2),Scoring!$E$2),Scoring!$E$2),Scoring!$E$2),Scoring!$E$2),Scoring!$E$2)</f>
        <v>0</v>
      </c>
      <c r="Y566" s="78">
        <f>IF(IFERROR(SEARCH("CMR",K566),99)=99,IF(IFERROR(SEARCH("Suspected CMR",S566),99)=99,IF(IFERROR(SEARCH("CMR",S566),99)=99,0,Scoring!$E$8),Scoring!$E$9),Scoring!$E$8)</f>
        <v>3</v>
      </c>
      <c r="Z566" s="78">
        <f>IF(IFERROR(SEARCH("H350",N566),99)=99,IF(IFERROR(SEARCH("H350",O566),99)=99,IF(IFERROR(SEARCH("H350",Q566),99)=99,IF(IFERROR(SEARCH("H350",M566),99)=99,IF(IFERROR(SEARCH("H350",R566),99)=99,IF(IFERROR(SEARCH("H351",N566),99)=99,IF(IFERROR(SEARCH("H351",O566),99)=99,IF(IFERROR(SEARCH("H351",Q566),99)=99,IF(IFERROR(SEARCH("H351",M566),99)=99,IF(IFERROR(SEARCH("H351",R566),99)=99,IF(IFERROR(SEARCH("carcinogenic",P566),99)=99,IF(IFERROR(SEARCH("suspected carcinogenic",S566),99)=99,0,Scoring!$E$12),Scoring!$E$11),Scoring!$E$10),Scoring!$E$10),Scoring!$E$10),Scoring!$E$10),Scoring!$E$10),Scoring!$E$10),Scoring!$E$10),Scoring!$E$10),Scoring!$E$10),Scoring!$E$10)</f>
        <v>1</v>
      </c>
      <c r="AA566" s="78">
        <f>IF(IFERROR(SEARCH("H340",N566),99)=99,IF(IFERROR(SEARCH("H340",O566),99)=99,IF(IFERROR(SEARCH("H340",Q566),99)=99,IF(IFERROR(SEARCH("H340",M566),99)=99,IF(IFERROR(SEARCH("H340",R566),99)=99,IF(IFERROR(SEARCH("H341",N566),99)=99,IF(IFERROR(SEARCH("H341",O566),99)=99,IF(IFERROR(SEARCH("H341",Q566),99)=99,IF(IFERROR(SEARCH("H341",M566),99)=99,IF(IFERROR(SEARCH("H341",R566),99)=99,IF(IFERROR(SEARCH("mutagenic",P566),99)=99,IF(IFERROR(SEARCH("suspected mutagenic",S566),99)=99,0,Scoring!$E$15),Scoring!$E$14),Scoring!$E$13),Scoring!$E$13),Scoring!$E$13),Scoring!$E$13),Scoring!$E$13),Scoring!$E$13),Scoring!$E$13),Scoring!$E$13),Scoring!$E$13),Scoring!$E$13)</f>
        <v>1</v>
      </c>
      <c r="AB566" s="78">
        <f>IF(IFERROR(SEARCH("H360",N566),99)=99,IF(IFERROR(SEARCH("H360",O566),99)=99,IF(IFERROR(SEARCH("H360",Q566),99)=99,IF(IFERROR(SEARCH("H360",M566),99)=99,IF(IFERROR(SEARCH("H360",R566),99)=99,IF(IFERROR(SEARCH("H361",N566),99)=99,IF(IFERROR(SEARCH("H361",O566),99)=99,IF(IFERROR(SEARCH("H361",Q566),99)=99,IF(IFERROR(SEARCH("H361",M566),99)=99,IF(IFERROR(SEARCH("H361",R566),99)=99,IF(IFERROR(SEARCH("reproduction",P566),99)=99,IF(IFERROR(SEARCH("suspected reprotoxic",S566),99)=99,IF(IFERROR(SEARCH("reprotoxic",S566),99)=99,IF(IFERROR(SEARCH("reprotoxic",K566),99)=99,0,Scoring!$E$18),Scoring!$E$18),Scoring!$E$19),Scoring!$E$17),Scoring!$E$16),Scoring!$E$16),Scoring!$E$16),Scoring!$E$16),Scoring!$E$16),Scoring!$E$16),Scoring!$E$16),Scoring!$E$16),Scoring!$E$16),Scoring!$E$16)</f>
        <v>0</v>
      </c>
      <c r="AC566" s="78">
        <f>IF(IFERROR(SEARCH("57f",L566),99)=99,IF(IFERROR(SEARCH("57(f)",P566),99)=99,0,Scoring!$E$20),Scoring!$E$20)</f>
        <v>0</v>
      </c>
      <c r="AD566" s="78">
        <f>IF(IFERROR(SEARCH("CAT1",T566),99)=99,IF(IFERROR(SEARCH("CAT2",T566),99)=99,IF(IFERROR(SEARCH("CAT3",T566),99)=99,IF(IFERROR(SEARCH("concluded to be endocrine",K566),99)=99,IF(IFERROR(SEARCH("categorised as endocrine",K566),99)=99,IF(IFERROR(SEARCH("endocrine disrupting",P566),99)=99,IF(IFERROR(SEARCH("endocrine disrupting",K566),99)=99,IF(IFERROR(SEARCH("suspected endocrine",S566),99)=99,IF(IFERROR(SEARCH("potential endocrine",S566),99)=99,0,Scoring!$E$25),Scoring!$E$25),Scoring!$E$24),Scoring!$E$24),Scoring!$E$24),Scoring!$E$24),Scoring!$E$23),Scoring!$E$22),Scoring!$E$21)</f>
        <v>0</v>
      </c>
      <c r="AE566" s="78">
        <f>IF(IFERROR(SEARCH("suspected sensitiser",S566),99)=99,IF(IFERROR(SEARCH("sensitiser",S566),99)=99,IF(IFERROR(SEARCH("other hazard based concern",S566),99)=99,0,Scoring!$E$28),Scoring!$E$26),Scoring!$E$27)</f>
        <v>0</v>
      </c>
      <c r="AF566" s="78">
        <f>IF(IFERROR(M566,1)=1,IF(IFERROR(N566,1)=1,IF(IFERROR(O566,1)=1,IF(IFERROR(Q566,1)=1,IF(IFERROR(R566,1)=1,IF(IFERROR(T566,1)=1,IF(IFERROR(K566,1)=1,IF(IFERROR(P566,1)=1,IF(IFERROR(S566,1)=1,Scoring!$E$29,0),0),0),0),0),0),0),0),0)</f>
        <v>0</v>
      </c>
      <c r="AG566" s="78">
        <f t="shared" si="47"/>
        <v>3</v>
      </c>
      <c r="AI566" s="93"/>
      <c r="AJ566" s="94"/>
      <c r="AK566" s="76"/>
      <c r="AL566" s="75"/>
      <c r="AN566" s="79"/>
      <c r="AO566" s="79"/>
      <c r="AP566" s="79"/>
      <c r="AQ566" s="79"/>
      <c r="AR566" s="79"/>
      <c r="AS566" s="78"/>
      <c r="AU566" s="79">
        <f>IF(IFERROR(F566,99)=99,IF(IFERROR(G566,99)=99,IF(IFERROR(H566,99)=99,IF(IFERROR(I566,99)=99,IF(IFERROR(E566,99)=99,IF(IFERROR(J566,99)=99,0,Scoring!$B$7),Scoring!$B$3),Scoring!$B$2),Scoring!$B$6),Scoring!$B$5),Scoring!$B$4)</f>
        <v>0.3</v>
      </c>
      <c r="AV566" s="78">
        <f t="shared" si="48"/>
        <v>0.89999999999999991</v>
      </c>
      <c r="AW566" s="78"/>
      <c r="AX566" s="66"/>
      <c r="AY566" s="78"/>
      <c r="AZ566" s="76"/>
      <c r="BA566" s="76"/>
      <c r="BB566" s="76"/>
    </row>
    <row r="567" spans="1:54" x14ac:dyDescent="0.25">
      <c r="A567" s="77" t="s">
        <v>7570</v>
      </c>
      <c r="B567" s="76" t="str">
        <f t="shared" si="49"/>
        <v>265-056-2</v>
      </c>
      <c r="C567" s="77" t="s">
        <v>1657</v>
      </c>
      <c r="D567" s="77" t="s">
        <v>1658</v>
      </c>
      <c r="E567" s="76" t="str">
        <f>IF(C567="-",IF(A567="-",VLOOKUP(D567,'sin-list 180320_update'!$C$2:$C$835,1,FALSE),VLOOKUP(A567,'sin-list 180320_update'!$A$2:$A$835,1,FALSE)),VLOOKUP(C567,'sin-list 180320_update'!$B$2:$B$835,1,FALSE))</f>
        <v>265-056-2</v>
      </c>
      <c r="F567" s="76" t="e">
        <f>IF($C567="-",IF($A567="-",VLOOKUP($D567,'REACH Bilaga XVII_update'!$A$5:$A$131,1,FALSE),VLOOKUP($A567,'REACH Bilaga XVII_update'!$C$5:$C$131,1,FALSE)),VLOOKUP($C567,'REACH Bilaga XVII_update'!$B$5:$B$131,1,FALSE))</f>
        <v>#N/A</v>
      </c>
      <c r="G567" s="76" t="e">
        <f>IF($C567="-",IF($A567="-",VLOOKUP($D567,' REACH Bilaga 59_update'!$A$5:$A$210,1,FALSE),VLOOKUP($A567,' REACH Bilaga 59_update'!$D$5:$D$210,1,FALSE)),VLOOKUP($C567,' REACH Bilaga 59_update'!$C$5:$C$210,1,FALSE))</f>
        <v>#N/A</v>
      </c>
      <c r="H567" s="76" t="e">
        <f>IF($C567="-",IF($A567="-",VLOOKUP($D567,'REACH Bilaga XIV_update'!$A$5:$A$110,1,FALSE),VLOOKUP($A567,'REACH Bilaga XIV_update'!$D$5:$D$110,1,FALSE)),VLOOKUP($C567,'REACH Bilaga XIV_update'!$C$5:$C$110,1,FALSE))</f>
        <v>#N/A</v>
      </c>
      <c r="I567" s="76" t="e">
        <f>IF($C567="-",IF($A567="-",VLOOKUP($D567,CoRAP_update!$A$5:$A$376,1,FALSE),VLOOKUP($A567,CoRAP_update!$D$5:$D$376,1,FALSE)),VLOOKUP($C567,CoRAP_update!$C$5:$C$376,1,FALSE))</f>
        <v>#N/A</v>
      </c>
      <c r="J567" s="76" t="e">
        <f>IF($C567="-",IF($A567="-",VLOOKUP($D567,EDC_update!$C$2:$C$450,1,FALSE),VLOOKUP($A567,EDC_update!$B$2:$B$450,1,FALSE)),VLOOKUP($C567,EDC_update!$L$2:$L$450,1,FALSE))</f>
        <v>#N/A</v>
      </c>
      <c r="K567" s="76" t="str">
        <f>IF($C567="-",IF($A567="-",IF(VLOOKUP($D567,'sin-list 180320_update'!$C$2:$S$835,3,FALSE)="",NA(),VLOOKUP($D567,'sin-list 180320_update'!$C$2:$S$835,3,FALSE)),IF(VLOOKUP($A567,'sin-list 180320_update'!$A$2:$S$835,5,FALSE)="",NA(),VLOOKUP($A567,'sin-list 180320_update'!$A$2:$S$835,5,FALSE))),IF(VLOOKUP($C567,'sin-list 180320_update'!$B$2:$S$835,4,FALSE)="",NA(),VLOOKUP($C567,'sin-list 180320_update'!$B$2:$S$835,4,FALSE)))</f>
        <v>Classified CMR according to Annex VI of Regulation 1272/2008. (Might not apply when contaminants are below below legal thresholds and/or full refining history is known)</v>
      </c>
      <c r="L567" s="76" t="str">
        <f>IF($C567="-",IF($A567="-",VLOOKUP($D567,'sin-list 180320_update'!$C$2:$S$835,6,FALSE),VLOOKUP($A567,'sin-list 180320_update'!$A$2:$S$835,8,FALSE)),VLOOKUP($C567,'sin-list 180320_update'!$B$2:$S$835,7,FALSE))</f>
        <v>Carc. 1B
Muta. 1B
Asp. Tox. 1</v>
      </c>
      <c r="M567" s="76" t="str">
        <f>IF($C567="-",IF($A567="-",IF(VLOOKUP($D567,'sin-list 180320_update'!$C$2:$S$835,8,FALSE)="",NA(),VLOOKUP($D567,'sin-list 180320_update'!$C$2:$S$835,8,FALSE)),IF(VLOOKUP($A567,'sin-list 180320_update'!$A$2:$S$835,10,FALSE)="",NA(),VLOOKUP($A567,'sin-list 180320_update'!$A$2:$S$835,10,FALSE))),IF(VLOOKUP($C567,'sin-list 180320_update'!$B$2:$S$835,9,FALSE)="",NA(),VLOOKUP($C567,'sin-list 180320_update'!$B$2:$S$835,9,FALSE)))</f>
        <v>H350
H340
H304</v>
      </c>
      <c r="N567" s="76" t="e">
        <f>IF($C567="-",IF($A567="-",IF(VLOOKUP($D567,'REACH Bilaga XVII_update'!$A$5:$E$131,4,FALSE)="",NA(),VLOOKUP($D567,'REACH Bilaga XVII_update'!$A$5:$E$131,4,FALSE)),IF(VLOOKUP($A567,'REACH Bilaga XVII_update'!$C$5:$D$131,2,FALSE)="",NA(),VLOOKUP($A567,'REACH Bilaga XVII_update'!$C$5:$D$131,2,FALSE))),IF(VLOOKUP($C567,'REACH Bilaga XVII_update'!$B$5:$D$131,3,FALSE)="",NA(),VLOOKUP($C567,'REACH Bilaga XVII_update'!$B$5:$D$131,3,FALSE)))</f>
        <v>#N/A</v>
      </c>
      <c r="O567" s="76" t="e">
        <f>IF($C567="-",IF($A567="-",IF(VLOOKUP($D567,' REACH Bilaga 59_update'!$A$5:$E$210,5,FALSE)="",NA(),VLOOKUP($D567,' REACH Bilaga 59_update'!$A$5:$E$210,5,FALSE)),IF(VLOOKUP($A567,' REACH Bilaga 59_update'!$D$5:$E$210,2,FALSE)="",NA(),VLOOKUP($A567,' REACH Bilaga 59_update'!$D$5:$E$210,2,FALSE))),IF(VLOOKUP($C567,' REACH Bilaga 59_update'!$C$5:$E$210,3,FALSE)="",NA(),VLOOKUP($C567,' REACH Bilaga 59_update'!$C$5:$E$210,3,FALSE)))</f>
        <v>#N/A</v>
      </c>
      <c r="P567" s="76" t="e">
        <f>IF(C567="-",IF(A567="-",IFERROR(VLOOKUP($D567,' REACH Bilaga 59_update'!$A$5:$F$210,MATCH(Sammanfattning!P$1,' REACH Bilaga 59_update'!$A$4:$F$4,0),FALSE),VLOOKUP($D567,'REACH Bilaga XIV_update'!$A$4:$H$110,MATCH(Sammanfattning!P$1,'REACH Bilaga XIV_update'!$A$4:$H$4,0),FALSE)),IFERROR(VLOOKUP($A567,' REACH Bilaga 59_update'!$D$5:$F$210,MATCH(Sammanfattning!P$1,' REACH Bilaga 59_update'!$D$4:$F$4,0),FALSE),VLOOKUP($A567,'REACH Bilaga XIV_update'!$D$4:$H$110,MATCH(Sammanfattning!P$1,'REACH Bilaga XIV_update'!$D$4:$H$4,0),FALSE))),IFERROR(VLOOKUP($C567,' REACH Bilaga 59_update'!$C$5:$F$210,MATCH(Sammanfattning!P$1,' REACH Bilaga 59_update'!$C$4:$F$4,0),FALSE),VLOOKUP($C567,'REACH Bilaga XIV_update'!$C$4:$H$110,MATCH(Sammanfattning!P$1,'REACH Bilaga XIV_update'!$C$4:$H$4,0),FALSE)))</f>
        <v>#N/A</v>
      </c>
      <c r="Q567" s="76" t="e">
        <f>IF($C567="-",IF($A567="-",IF(VLOOKUP($D567,'REACH Bilaga XIV_update'!$A$5:$I$110,9,FALSE)="",NA(),VLOOKUP($D567,'REACH Bilaga XIV_update'!$A$5:$I$110,9,FALSE)),IF(VLOOKUP($A567,'REACH Bilaga XIV_update'!$D$5:$I$110,6,FALSE)="",NA(),VLOOKUP($A567,'REACH Bilaga XIV_update'!$D$5:$I$110,6,FALSE))),IF(VLOOKUP($C567,'REACH Bilaga XIV_update'!$C$5:$I$110,7,FALSE)="",NA(),VLOOKUP($C567,'REACH Bilaga XIV_update'!$C$5:$I$110,7,FALSE)))</f>
        <v>#N/A</v>
      </c>
      <c r="R567" s="76" t="e">
        <f>IF($C567="-",IF($A567="-",IF(VLOOKUP($D567,CoRAP_update!$A$5:$O$376,15,FALSE)="",NA(),VLOOKUP($D567,CoRAP_update!$A$5:$O$376,15,FALSE)),IF(VLOOKUP($A567,CoRAP_update!$D$5:$O$376,12,FALSE)="",NA(),VLOOKUP($A567,CoRAP_update!$D$5:$O$376,12,FALSE))),IF(VLOOKUP($C567,CoRAP_update!$C$5:$O$376,13,FALSE)="",NA(),VLOOKUP($C567,CoRAP_update!$C$5:$O$376,13,FALSE)))</f>
        <v>#N/A</v>
      </c>
      <c r="S567" s="144" t="e">
        <f>IF($C567="-",IF($A567="-",VLOOKUP($D567,CoRAP_update!$A$5:$J$376,MATCH(Sammanfattning!S$1,CoRAP_update!$A$4:$J$4,0),FALSE),VLOOKUP($A567,CoRAP_update!$D$5:$J$376,MATCH(Sammanfattning!S$1,CoRAP_update!$D$4:$J$4,0),FALSE)),VLOOKUP($C567,CoRAP_update!$C$5:$J$376,MATCH(Sammanfattning!S$1,CoRAP_update!$C$4:$J$4,0),FALSE))</f>
        <v>#N/A</v>
      </c>
      <c r="T567" s="76" t="e">
        <f>IF($A567="-",VLOOKUP($D567,EDC_update!$C$2:$F$450,4,FALSE),VLOOKUP($A567,EDC_update!$B$2:$F$450,5,FALSE))</f>
        <v>#N/A</v>
      </c>
      <c r="V567" s="78">
        <f>IF(IFERROR(SEARCH("PBT",P567),99)=99,IF(IFERROR(SEARCH("suspected PBT",S567),99)=99,IF(IFERROR(SEARCH("concluded to be PBT",K567),99)=99,IF(IFERROR(SEARCH("PBT",S567),99)=99,IF(IFERROR(SEARCH("PBT cand",L567),99)=99,IF(IFERROR(SEARCH("PBT",L567),99)=99,IF(IFERROR(SEARCH("persistent, bioackumulative and toxic properties",K567),99)=99,0,Scoring!$E$3),Scoring!$E$3),Scoring!$E$7),Scoring!$E$3),Scoring!$E$5),Scoring!$E$6),Scoring!$E$3)</f>
        <v>0</v>
      </c>
      <c r="W567" s="78">
        <f>IF(IFERROR(SEARCH("vPvB",P567),99)=99,IF(IFERROR(SEARCH("suspected pbt/vPvB",S567),99)=99,IF(IFERROR(SEARCH("vPvB",S567),99)=99,IF(IFERROR(SEARCH("concluded to be a vPvB",S567),99)=99,IF(IFERROR(SEARCH("identified as vPvB",K567),99)=99,IF(IFERROR(SEARCH("concluded to be a vPvB",K567),99)=99,IF(IFERROR(SEARCH("concluded to be both pbt and vPvB",S567),99)=99,IF(IFERROR(SEARCH("concluded to be both pbt and vPvB",K567),99)=99,0,Scoring!$E$5),Scoring!$E$5),Scoring!$E$5),Scoring!$E$5),Scoring!$E$5),Scoring!$E$4),Scoring!$E$6),Scoring!$E$4)</f>
        <v>0</v>
      </c>
      <c r="X567" s="78">
        <f>IF(IFERROR(SEARCH("H410",N567),99)=99,IF(IFERROR(SEARCH("H410",O567),99)=99,IF(IFERROR(SEARCH("H410",Q567),99)=99,IF(IFERROR(SEARCH("H410",M567),99)=99,IF(IFERROR(SEARCH("H410",R567),99)=99,IF(IFERROR(SEARCH("H411",N567),99)=99,IF(IFERROR(SEARCH("H411",O567),99)=99,IF(IFERROR(SEARCH("H411",Q567),99)=99,IF(IFERROR(SEARCH("H411",M567),99)=99,IF(IFERROR(SEARCH("H411",R567),99)=99,IF(IFERROR(SEARCH("H413",N567),99)=99,IF(IFERROR(SEARCH("H413",O567),99)=99,IF(IFERROR(SEARCH("H413",Q567),99)=99,IF(IFERROR(SEARCH("H413",M567),99)=99,IF(IFERROR(SEARCH("H413",R567),99)=99,IF(IFERROR(SEARCH("H412",N567),99)=99,IF(IFERROR(SEARCH("H412",O567),99)=99,IF(IFERROR(SEARCH("H412",Q567),99)=99,IF(IFERROR(SEARCH("H412",M567),99)=99,IF(IFERROR(SEARCH("H412",R567),99)=99,0,Scoring!$E$2),Scoring!$E$2),Scoring!$E$2),Scoring!$E$2),Scoring!$E$2),Scoring!$E$2),Scoring!$E$2),Scoring!$E$2),Scoring!$E$2),Scoring!$E$2),Scoring!$E$2),Scoring!$E$2),Scoring!$E$2),Scoring!$E$2),Scoring!$E$2),Scoring!$E$2),Scoring!$E$2),Scoring!$E$2),Scoring!$E$2),Scoring!$E$2)</f>
        <v>0</v>
      </c>
      <c r="Y567" s="78">
        <f>IF(IFERROR(SEARCH("CMR",K567),99)=99,IF(IFERROR(SEARCH("Suspected CMR",S567),99)=99,IF(IFERROR(SEARCH("CMR",S567),99)=99,0,Scoring!$E$8),Scoring!$E$9),Scoring!$E$8)</f>
        <v>3</v>
      </c>
      <c r="Z567" s="78">
        <f>IF(IFERROR(SEARCH("H350",N567),99)=99,IF(IFERROR(SEARCH("H350",O567),99)=99,IF(IFERROR(SEARCH("H350",Q567),99)=99,IF(IFERROR(SEARCH("H350",M567),99)=99,IF(IFERROR(SEARCH("H350",R567),99)=99,IF(IFERROR(SEARCH("H351",N567),99)=99,IF(IFERROR(SEARCH("H351",O567),99)=99,IF(IFERROR(SEARCH("H351",Q567),99)=99,IF(IFERROR(SEARCH("H351",M567),99)=99,IF(IFERROR(SEARCH("H351",R567),99)=99,IF(IFERROR(SEARCH("carcinogenic",P567),99)=99,IF(IFERROR(SEARCH("suspected carcinogenic",S567),99)=99,0,Scoring!$E$12),Scoring!$E$11),Scoring!$E$10),Scoring!$E$10),Scoring!$E$10),Scoring!$E$10),Scoring!$E$10),Scoring!$E$10),Scoring!$E$10),Scoring!$E$10),Scoring!$E$10),Scoring!$E$10)</f>
        <v>1</v>
      </c>
      <c r="AA567" s="78">
        <f>IF(IFERROR(SEARCH("H340",N567),99)=99,IF(IFERROR(SEARCH("H340",O567),99)=99,IF(IFERROR(SEARCH("H340",Q567),99)=99,IF(IFERROR(SEARCH("H340",M567),99)=99,IF(IFERROR(SEARCH("H340",R567),99)=99,IF(IFERROR(SEARCH("H341",N567),99)=99,IF(IFERROR(SEARCH("H341",O567),99)=99,IF(IFERROR(SEARCH("H341",Q567),99)=99,IF(IFERROR(SEARCH("H341",M567),99)=99,IF(IFERROR(SEARCH("H341",R567),99)=99,IF(IFERROR(SEARCH("mutagenic",P567),99)=99,IF(IFERROR(SEARCH("suspected mutagenic",S567),99)=99,0,Scoring!$E$15),Scoring!$E$14),Scoring!$E$13),Scoring!$E$13),Scoring!$E$13),Scoring!$E$13),Scoring!$E$13),Scoring!$E$13),Scoring!$E$13),Scoring!$E$13),Scoring!$E$13),Scoring!$E$13)</f>
        <v>1</v>
      </c>
      <c r="AB567" s="78">
        <f>IF(IFERROR(SEARCH("H360",N567),99)=99,IF(IFERROR(SEARCH("H360",O567),99)=99,IF(IFERROR(SEARCH("H360",Q567),99)=99,IF(IFERROR(SEARCH("H360",M567),99)=99,IF(IFERROR(SEARCH("H360",R567),99)=99,IF(IFERROR(SEARCH("H361",N567),99)=99,IF(IFERROR(SEARCH("H361",O567),99)=99,IF(IFERROR(SEARCH("H361",Q567),99)=99,IF(IFERROR(SEARCH("H361",M567),99)=99,IF(IFERROR(SEARCH("H361",R567),99)=99,IF(IFERROR(SEARCH("reproduction",P567),99)=99,IF(IFERROR(SEARCH("suspected reprotoxic",S567),99)=99,IF(IFERROR(SEARCH("reprotoxic",S567),99)=99,IF(IFERROR(SEARCH("reprotoxic",K567),99)=99,0,Scoring!$E$18),Scoring!$E$18),Scoring!$E$19),Scoring!$E$17),Scoring!$E$16),Scoring!$E$16),Scoring!$E$16),Scoring!$E$16),Scoring!$E$16),Scoring!$E$16),Scoring!$E$16),Scoring!$E$16),Scoring!$E$16),Scoring!$E$16)</f>
        <v>0</v>
      </c>
      <c r="AC567" s="78">
        <f>IF(IFERROR(SEARCH("57f",L567),99)=99,IF(IFERROR(SEARCH("57(f)",P567),99)=99,0,Scoring!$E$20),Scoring!$E$20)</f>
        <v>0</v>
      </c>
      <c r="AD567" s="78">
        <f>IF(IFERROR(SEARCH("CAT1",T567),99)=99,IF(IFERROR(SEARCH("CAT2",T567),99)=99,IF(IFERROR(SEARCH("CAT3",T567),99)=99,IF(IFERROR(SEARCH("concluded to be endocrine",K567),99)=99,IF(IFERROR(SEARCH("categorised as endocrine",K567),99)=99,IF(IFERROR(SEARCH("endocrine disrupting",P567),99)=99,IF(IFERROR(SEARCH("endocrine disrupting",K567),99)=99,IF(IFERROR(SEARCH("suspected endocrine",S567),99)=99,IF(IFERROR(SEARCH("potential endocrine",S567),99)=99,0,Scoring!$E$25),Scoring!$E$25),Scoring!$E$24),Scoring!$E$24),Scoring!$E$24),Scoring!$E$24),Scoring!$E$23),Scoring!$E$22),Scoring!$E$21)</f>
        <v>0</v>
      </c>
      <c r="AE567" s="78">
        <f>IF(IFERROR(SEARCH("suspected sensitiser",S567),99)=99,IF(IFERROR(SEARCH("sensitiser",S567),99)=99,IF(IFERROR(SEARCH("other hazard based concern",S567),99)=99,0,Scoring!$E$28),Scoring!$E$26),Scoring!$E$27)</f>
        <v>0</v>
      </c>
      <c r="AF567" s="78">
        <f>IF(IFERROR(M567,1)=1,IF(IFERROR(N567,1)=1,IF(IFERROR(O567,1)=1,IF(IFERROR(Q567,1)=1,IF(IFERROR(R567,1)=1,IF(IFERROR(T567,1)=1,IF(IFERROR(K567,1)=1,IF(IFERROR(P567,1)=1,IF(IFERROR(S567,1)=1,Scoring!$E$29,0),0),0),0),0),0),0),0),0)</f>
        <v>0</v>
      </c>
      <c r="AG567" s="78">
        <f t="shared" si="47"/>
        <v>3</v>
      </c>
      <c r="AI567" s="93"/>
      <c r="AJ567" s="94"/>
      <c r="AK567" s="76"/>
      <c r="AL567" s="75"/>
      <c r="AN567" s="79"/>
      <c r="AO567" s="79"/>
      <c r="AP567" s="79"/>
      <c r="AQ567" s="79"/>
      <c r="AR567" s="79"/>
      <c r="AS567" s="78"/>
      <c r="AU567" s="79">
        <f>IF(IFERROR(F567,99)=99,IF(IFERROR(G567,99)=99,IF(IFERROR(H567,99)=99,IF(IFERROR(I567,99)=99,IF(IFERROR(E567,99)=99,IF(IFERROR(J567,99)=99,0,Scoring!$B$7),Scoring!$B$3),Scoring!$B$2),Scoring!$B$6),Scoring!$B$5),Scoring!$B$4)</f>
        <v>0.3</v>
      </c>
      <c r="AV567" s="78">
        <f t="shared" si="48"/>
        <v>0.89999999999999991</v>
      </c>
      <c r="AW567" s="78"/>
      <c r="AX567" s="66"/>
      <c r="AY567" s="78"/>
      <c r="AZ567" s="76"/>
      <c r="BA567" s="76"/>
      <c r="BB567" s="76"/>
    </row>
    <row r="568" spans="1:54" x14ac:dyDescent="0.25">
      <c r="A568" s="77" t="s">
        <v>7571</v>
      </c>
      <c r="B568" s="76" t="str">
        <f t="shared" si="49"/>
        <v>265-058-3</v>
      </c>
      <c r="C568" s="77" t="s">
        <v>1659</v>
      </c>
      <c r="D568" s="77" t="s">
        <v>1660</v>
      </c>
      <c r="E568" s="76" t="str">
        <f>IF(C568="-",IF(A568="-",VLOOKUP(D568,'sin-list 180320_update'!$C$2:$C$835,1,FALSE),VLOOKUP(A568,'sin-list 180320_update'!$A$2:$A$835,1,FALSE)),VLOOKUP(C568,'sin-list 180320_update'!$B$2:$B$835,1,FALSE))</f>
        <v>265-058-3</v>
      </c>
      <c r="F568" s="76" t="e">
        <f>IF($C568="-",IF($A568="-",VLOOKUP($D568,'REACH Bilaga XVII_update'!$A$5:$A$131,1,FALSE),VLOOKUP($A568,'REACH Bilaga XVII_update'!$C$5:$C$131,1,FALSE)),VLOOKUP($C568,'REACH Bilaga XVII_update'!$B$5:$B$131,1,FALSE))</f>
        <v>#N/A</v>
      </c>
      <c r="G568" s="76" t="e">
        <f>IF($C568="-",IF($A568="-",VLOOKUP($D568,' REACH Bilaga 59_update'!$A$5:$A$210,1,FALSE),VLOOKUP($A568,' REACH Bilaga 59_update'!$D$5:$D$210,1,FALSE)),VLOOKUP($C568,' REACH Bilaga 59_update'!$C$5:$C$210,1,FALSE))</f>
        <v>#N/A</v>
      </c>
      <c r="H568" s="76" t="e">
        <f>IF($C568="-",IF($A568="-",VLOOKUP($D568,'REACH Bilaga XIV_update'!$A$5:$A$110,1,FALSE),VLOOKUP($A568,'REACH Bilaga XIV_update'!$D$5:$D$110,1,FALSE)),VLOOKUP($C568,'REACH Bilaga XIV_update'!$C$5:$C$110,1,FALSE))</f>
        <v>#N/A</v>
      </c>
      <c r="I568" s="76" t="e">
        <f>IF($C568="-",IF($A568="-",VLOOKUP($D568,CoRAP_update!$A$5:$A$376,1,FALSE),VLOOKUP($A568,CoRAP_update!$D$5:$D$376,1,FALSE)),VLOOKUP($C568,CoRAP_update!$C$5:$C$376,1,FALSE))</f>
        <v>#N/A</v>
      </c>
      <c r="J568" s="76" t="e">
        <f>IF($C568="-",IF($A568="-",VLOOKUP($D568,EDC_update!$C$2:$C$450,1,FALSE),VLOOKUP($A568,EDC_update!$B$2:$B$450,1,FALSE)),VLOOKUP($C568,EDC_update!$L$2:$L$450,1,FALSE))</f>
        <v>#N/A</v>
      </c>
      <c r="K568" s="76" t="str">
        <f>IF($C568="-",IF($A568="-",IF(VLOOKUP($D568,'sin-list 180320_update'!$C$2:$S$835,3,FALSE)="",NA(),VLOOKUP($D568,'sin-list 180320_update'!$C$2:$S$835,3,FALSE)),IF(VLOOKUP($A568,'sin-list 180320_update'!$A$2:$S$835,5,FALSE)="",NA(),VLOOKUP($A568,'sin-list 180320_update'!$A$2:$S$835,5,FALSE))),IF(VLOOKUP($C568,'sin-list 180320_update'!$B$2:$S$835,4,FALSE)="",NA(),VLOOKUP($C568,'sin-list 180320_update'!$B$2:$S$835,4,FALSE)))</f>
        <v>Classified CMR according to Annex VI of Regulation 1272/2008</v>
      </c>
      <c r="L568" s="76" t="str">
        <f>IF($C568="-",IF($A568="-",VLOOKUP($D568,'sin-list 180320_update'!$C$2:$S$835,6,FALSE),VLOOKUP($A568,'sin-list 180320_update'!$A$2:$S$835,8,FALSE)),VLOOKUP($C568,'sin-list 180320_update'!$B$2:$S$835,7,FALSE))</f>
        <v>Carc. 1B</v>
      </c>
      <c r="M568" s="76" t="str">
        <f>IF($C568="-",IF($A568="-",IF(VLOOKUP($D568,'sin-list 180320_update'!$C$2:$S$835,8,FALSE)="",NA(),VLOOKUP($D568,'sin-list 180320_update'!$C$2:$S$835,8,FALSE)),IF(VLOOKUP($A568,'sin-list 180320_update'!$A$2:$S$835,10,FALSE)="",NA(),VLOOKUP($A568,'sin-list 180320_update'!$A$2:$S$835,10,FALSE))),IF(VLOOKUP($C568,'sin-list 180320_update'!$B$2:$S$835,9,FALSE)="",NA(),VLOOKUP($C568,'sin-list 180320_update'!$B$2:$S$835,9,FALSE)))</f>
        <v>H350</v>
      </c>
      <c r="N568" s="76" t="e">
        <f>IF($C568="-",IF($A568="-",IF(VLOOKUP($D568,'REACH Bilaga XVII_update'!$A$5:$E$131,4,FALSE)="",NA(),VLOOKUP($D568,'REACH Bilaga XVII_update'!$A$5:$E$131,4,FALSE)),IF(VLOOKUP($A568,'REACH Bilaga XVII_update'!$C$5:$D$131,2,FALSE)="",NA(),VLOOKUP($A568,'REACH Bilaga XVII_update'!$C$5:$D$131,2,FALSE))),IF(VLOOKUP($C568,'REACH Bilaga XVII_update'!$B$5:$D$131,3,FALSE)="",NA(),VLOOKUP($C568,'REACH Bilaga XVII_update'!$B$5:$D$131,3,FALSE)))</f>
        <v>#N/A</v>
      </c>
      <c r="O568" s="76" t="e">
        <f>IF($C568="-",IF($A568="-",IF(VLOOKUP($D568,' REACH Bilaga 59_update'!$A$5:$E$210,5,FALSE)="",NA(),VLOOKUP($D568,' REACH Bilaga 59_update'!$A$5:$E$210,5,FALSE)),IF(VLOOKUP($A568,' REACH Bilaga 59_update'!$D$5:$E$210,2,FALSE)="",NA(),VLOOKUP($A568,' REACH Bilaga 59_update'!$D$5:$E$210,2,FALSE))),IF(VLOOKUP($C568,' REACH Bilaga 59_update'!$C$5:$E$210,3,FALSE)="",NA(),VLOOKUP($C568,' REACH Bilaga 59_update'!$C$5:$E$210,3,FALSE)))</f>
        <v>#N/A</v>
      </c>
      <c r="P568" s="76" t="e">
        <f>IF(C568="-",IF(A568="-",IFERROR(VLOOKUP($D568,' REACH Bilaga 59_update'!$A$5:$F$210,MATCH(Sammanfattning!P$1,' REACH Bilaga 59_update'!$A$4:$F$4,0),FALSE),VLOOKUP($D568,'REACH Bilaga XIV_update'!$A$4:$H$110,MATCH(Sammanfattning!P$1,'REACH Bilaga XIV_update'!$A$4:$H$4,0),FALSE)),IFERROR(VLOOKUP($A568,' REACH Bilaga 59_update'!$D$5:$F$210,MATCH(Sammanfattning!P$1,' REACH Bilaga 59_update'!$D$4:$F$4,0),FALSE),VLOOKUP($A568,'REACH Bilaga XIV_update'!$D$4:$H$110,MATCH(Sammanfattning!P$1,'REACH Bilaga XIV_update'!$D$4:$H$4,0),FALSE))),IFERROR(VLOOKUP($C568,' REACH Bilaga 59_update'!$C$5:$F$210,MATCH(Sammanfattning!P$1,' REACH Bilaga 59_update'!$C$4:$F$4,0),FALSE),VLOOKUP($C568,'REACH Bilaga XIV_update'!$C$4:$H$110,MATCH(Sammanfattning!P$1,'REACH Bilaga XIV_update'!$C$4:$H$4,0),FALSE)))</f>
        <v>#N/A</v>
      </c>
      <c r="Q568" s="76" t="e">
        <f>IF($C568="-",IF($A568="-",IF(VLOOKUP($D568,'REACH Bilaga XIV_update'!$A$5:$I$110,9,FALSE)="",NA(),VLOOKUP($D568,'REACH Bilaga XIV_update'!$A$5:$I$110,9,FALSE)),IF(VLOOKUP($A568,'REACH Bilaga XIV_update'!$D$5:$I$110,6,FALSE)="",NA(),VLOOKUP($A568,'REACH Bilaga XIV_update'!$D$5:$I$110,6,FALSE))),IF(VLOOKUP($C568,'REACH Bilaga XIV_update'!$C$5:$I$110,7,FALSE)="",NA(),VLOOKUP($C568,'REACH Bilaga XIV_update'!$C$5:$I$110,7,FALSE)))</f>
        <v>#N/A</v>
      </c>
      <c r="R568" s="76" t="e">
        <f>IF($C568="-",IF($A568="-",IF(VLOOKUP($D568,CoRAP_update!$A$5:$O$376,15,FALSE)="",NA(),VLOOKUP($D568,CoRAP_update!$A$5:$O$376,15,FALSE)),IF(VLOOKUP($A568,CoRAP_update!$D$5:$O$376,12,FALSE)="",NA(),VLOOKUP($A568,CoRAP_update!$D$5:$O$376,12,FALSE))),IF(VLOOKUP($C568,CoRAP_update!$C$5:$O$376,13,FALSE)="",NA(),VLOOKUP($C568,CoRAP_update!$C$5:$O$376,13,FALSE)))</f>
        <v>#N/A</v>
      </c>
      <c r="S568" s="144" t="e">
        <f>IF($C568="-",IF($A568="-",VLOOKUP($D568,CoRAP_update!$A$5:$J$376,MATCH(Sammanfattning!S$1,CoRAP_update!$A$4:$J$4,0),FALSE),VLOOKUP($A568,CoRAP_update!$D$5:$J$376,MATCH(Sammanfattning!S$1,CoRAP_update!$D$4:$J$4,0),FALSE)),VLOOKUP($C568,CoRAP_update!$C$5:$J$376,MATCH(Sammanfattning!S$1,CoRAP_update!$C$4:$J$4,0),FALSE))</f>
        <v>#N/A</v>
      </c>
      <c r="T568" s="76" t="e">
        <f>IF($A568="-",VLOOKUP($D568,EDC_update!$C$2:$F$450,4,FALSE),VLOOKUP($A568,EDC_update!$B$2:$F$450,5,FALSE))</f>
        <v>#N/A</v>
      </c>
      <c r="V568" s="78">
        <f>IF(IFERROR(SEARCH("PBT",P568),99)=99,IF(IFERROR(SEARCH("suspected PBT",S568),99)=99,IF(IFERROR(SEARCH("concluded to be PBT",K568),99)=99,IF(IFERROR(SEARCH("PBT",S568),99)=99,IF(IFERROR(SEARCH("PBT cand",L568),99)=99,IF(IFERROR(SEARCH("PBT",L568),99)=99,IF(IFERROR(SEARCH("persistent, bioackumulative and toxic properties",K568),99)=99,0,Scoring!$E$3),Scoring!$E$3),Scoring!$E$7),Scoring!$E$3),Scoring!$E$5),Scoring!$E$6),Scoring!$E$3)</f>
        <v>0</v>
      </c>
      <c r="W568" s="78">
        <f>IF(IFERROR(SEARCH("vPvB",P568),99)=99,IF(IFERROR(SEARCH("suspected pbt/vPvB",S568),99)=99,IF(IFERROR(SEARCH("vPvB",S568),99)=99,IF(IFERROR(SEARCH("concluded to be a vPvB",S568),99)=99,IF(IFERROR(SEARCH("identified as vPvB",K568),99)=99,IF(IFERROR(SEARCH("concluded to be a vPvB",K568),99)=99,IF(IFERROR(SEARCH("concluded to be both pbt and vPvB",S568),99)=99,IF(IFERROR(SEARCH("concluded to be both pbt and vPvB",K568),99)=99,0,Scoring!$E$5),Scoring!$E$5),Scoring!$E$5),Scoring!$E$5),Scoring!$E$5),Scoring!$E$4),Scoring!$E$6),Scoring!$E$4)</f>
        <v>0</v>
      </c>
      <c r="X568" s="78">
        <f>IF(IFERROR(SEARCH("H410",N568),99)=99,IF(IFERROR(SEARCH("H410",O568),99)=99,IF(IFERROR(SEARCH("H410",Q568),99)=99,IF(IFERROR(SEARCH("H410",M568),99)=99,IF(IFERROR(SEARCH("H410",R568),99)=99,IF(IFERROR(SEARCH("H411",N568),99)=99,IF(IFERROR(SEARCH("H411",O568),99)=99,IF(IFERROR(SEARCH("H411",Q568),99)=99,IF(IFERROR(SEARCH("H411",M568),99)=99,IF(IFERROR(SEARCH("H411",R568),99)=99,IF(IFERROR(SEARCH("H413",N568),99)=99,IF(IFERROR(SEARCH("H413",O568),99)=99,IF(IFERROR(SEARCH("H413",Q568),99)=99,IF(IFERROR(SEARCH("H413",M568),99)=99,IF(IFERROR(SEARCH("H413",R568),99)=99,IF(IFERROR(SEARCH("H412",N568),99)=99,IF(IFERROR(SEARCH("H412",O568),99)=99,IF(IFERROR(SEARCH("H412",Q568),99)=99,IF(IFERROR(SEARCH("H412",M568),99)=99,IF(IFERROR(SEARCH("H412",R568),99)=99,0,Scoring!$E$2),Scoring!$E$2),Scoring!$E$2),Scoring!$E$2),Scoring!$E$2),Scoring!$E$2),Scoring!$E$2),Scoring!$E$2),Scoring!$E$2),Scoring!$E$2),Scoring!$E$2),Scoring!$E$2),Scoring!$E$2),Scoring!$E$2),Scoring!$E$2),Scoring!$E$2),Scoring!$E$2),Scoring!$E$2),Scoring!$E$2),Scoring!$E$2)</f>
        <v>0</v>
      </c>
      <c r="Y568" s="78">
        <f>IF(IFERROR(SEARCH("CMR",K568),99)=99,IF(IFERROR(SEARCH("Suspected CMR",S568),99)=99,IF(IFERROR(SEARCH("CMR",S568),99)=99,0,Scoring!$E$8),Scoring!$E$9),Scoring!$E$8)</f>
        <v>3</v>
      </c>
      <c r="Z568" s="78">
        <f>IF(IFERROR(SEARCH("H350",N568),99)=99,IF(IFERROR(SEARCH("H350",O568),99)=99,IF(IFERROR(SEARCH("H350",Q568),99)=99,IF(IFERROR(SEARCH("H350",M568),99)=99,IF(IFERROR(SEARCH("H350",R568),99)=99,IF(IFERROR(SEARCH("H351",N568),99)=99,IF(IFERROR(SEARCH("H351",O568),99)=99,IF(IFERROR(SEARCH("H351",Q568),99)=99,IF(IFERROR(SEARCH("H351",M568),99)=99,IF(IFERROR(SEARCH("H351",R568),99)=99,IF(IFERROR(SEARCH("carcinogenic",P568),99)=99,IF(IFERROR(SEARCH("suspected carcinogenic",S568),99)=99,0,Scoring!$E$12),Scoring!$E$11),Scoring!$E$10),Scoring!$E$10),Scoring!$E$10),Scoring!$E$10),Scoring!$E$10),Scoring!$E$10),Scoring!$E$10),Scoring!$E$10),Scoring!$E$10),Scoring!$E$10)</f>
        <v>1</v>
      </c>
      <c r="AA568" s="78">
        <f>IF(IFERROR(SEARCH("H340",N568),99)=99,IF(IFERROR(SEARCH("H340",O568),99)=99,IF(IFERROR(SEARCH("H340",Q568),99)=99,IF(IFERROR(SEARCH("H340",M568),99)=99,IF(IFERROR(SEARCH("H340",R568),99)=99,IF(IFERROR(SEARCH("H341",N568),99)=99,IF(IFERROR(SEARCH("H341",O568),99)=99,IF(IFERROR(SEARCH("H341",Q568),99)=99,IF(IFERROR(SEARCH("H341",M568),99)=99,IF(IFERROR(SEARCH("H341",R568),99)=99,IF(IFERROR(SEARCH("mutagenic",P568),99)=99,IF(IFERROR(SEARCH("suspected mutagenic",S568),99)=99,0,Scoring!$E$15),Scoring!$E$14),Scoring!$E$13),Scoring!$E$13),Scoring!$E$13),Scoring!$E$13),Scoring!$E$13),Scoring!$E$13),Scoring!$E$13),Scoring!$E$13),Scoring!$E$13),Scoring!$E$13)</f>
        <v>0</v>
      </c>
      <c r="AB568" s="78">
        <f>IF(IFERROR(SEARCH("H360",N568),99)=99,IF(IFERROR(SEARCH("H360",O568),99)=99,IF(IFERROR(SEARCH("H360",Q568),99)=99,IF(IFERROR(SEARCH("H360",M568),99)=99,IF(IFERROR(SEARCH("H360",R568),99)=99,IF(IFERROR(SEARCH("H361",N568),99)=99,IF(IFERROR(SEARCH("H361",O568),99)=99,IF(IFERROR(SEARCH("H361",Q568),99)=99,IF(IFERROR(SEARCH("H361",M568),99)=99,IF(IFERROR(SEARCH("H361",R568),99)=99,IF(IFERROR(SEARCH("reproduction",P568),99)=99,IF(IFERROR(SEARCH("suspected reprotoxic",S568),99)=99,IF(IFERROR(SEARCH("reprotoxic",S568),99)=99,IF(IFERROR(SEARCH("reprotoxic",K568),99)=99,0,Scoring!$E$18),Scoring!$E$18),Scoring!$E$19),Scoring!$E$17),Scoring!$E$16),Scoring!$E$16),Scoring!$E$16),Scoring!$E$16),Scoring!$E$16),Scoring!$E$16),Scoring!$E$16),Scoring!$E$16),Scoring!$E$16),Scoring!$E$16)</f>
        <v>0</v>
      </c>
      <c r="AC568" s="78">
        <f>IF(IFERROR(SEARCH("57f",L568),99)=99,IF(IFERROR(SEARCH("57(f)",P568),99)=99,0,Scoring!$E$20),Scoring!$E$20)</f>
        <v>0</v>
      </c>
      <c r="AD568" s="78">
        <f>IF(IFERROR(SEARCH("CAT1",T568),99)=99,IF(IFERROR(SEARCH("CAT2",T568),99)=99,IF(IFERROR(SEARCH("CAT3",T568),99)=99,IF(IFERROR(SEARCH("concluded to be endocrine",K568),99)=99,IF(IFERROR(SEARCH("categorised as endocrine",K568),99)=99,IF(IFERROR(SEARCH("endocrine disrupting",P568),99)=99,IF(IFERROR(SEARCH("endocrine disrupting",K568),99)=99,IF(IFERROR(SEARCH("suspected endocrine",S568),99)=99,IF(IFERROR(SEARCH("potential endocrine",S568),99)=99,0,Scoring!$E$25),Scoring!$E$25),Scoring!$E$24),Scoring!$E$24),Scoring!$E$24),Scoring!$E$24),Scoring!$E$23),Scoring!$E$22),Scoring!$E$21)</f>
        <v>0</v>
      </c>
      <c r="AE568" s="78">
        <f>IF(IFERROR(SEARCH("suspected sensitiser",S568),99)=99,IF(IFERROR(SEARCH("sensitiser",S568),99)=99,IF(IFERROR(SEARCH("other hazard based concern",S568),99)=99,0,Scoring!$E$28),Scoring!$E$26),Scoring!$E$27)</f>
        <v>0</v>
      </c>
      <c r="AF568" s="78">
        <f>IF(IFERROR(M568,1)=1,IF(IFERROR(N568,1)=1,IF(IFERROR(O568,1)=1,IF(IFERROR(Q568,1)=1,IF(IFERROR(R568,1)=1,IF(IFERROR(T568,1)=1,IF(IFERROR(K568,1)=1,IF(IFERROR(P568,1)=1,IF(IFERROR(S568,1)=1,Scoring!$E$29,0),0),0),0),0),0),0),0),0)</f>
        <v>0</v>
      </c>
      <c r="AG568" s="78">
        <f t="shared" si="47"/>
        <v>3</v>
      </c>
      <c r="AI568" s="93"/>
      <c r="AJ568" s="94"/>
      <c r="AK568" s="76"/>
      <c r="AL568" s="75"/>
      <c r="AN568" s="79"/>
      <c r="AO568" s="79"/>
      <c r="AP568" s="79"/>
      <c r="AQ568" s="79"/>
      <c r="AR568" s="79"/>
      <c r="AS568" s="78"/>
      <c r="AU568" s="79">
        <f>IF(IFERROR(F568,99)=99,IF(IFERROR(G568,99)=99,IF(IFERROR(H568,99)=99,IF(IFERROR(I568,99)=99,IF(IFERROR(E568,99)=99,IF(IFERROR(J568,99)=99,0,Scoring!$B$7),Scoring!$B$3),Scoring!$B$2),Scoring!$B$6),Scoring!$B$5),Scoring!$B$4)</f>
        <v>0.3</v>
      </c>
      <c r="AV568" s="78">
        <f t="shared" si="48"/>
        <v>0.89999999999999991</v>
      </c>
      <c r="AW568" s="78"/>
      <c r="AX568" s="66"/>
      <c r="AY568" s="78"/>
      <c r="AZ568" s="76"/>
      <c r="BA568" s="76"/>
      <c r="BB568" s="76"/>
    </row>
    <row r="569" spans="1:54" x14ac:dyDescent="0.25">
      <c r="A569" s="77" t="s">
        <v>6476</v>
      </c>
      <c r="B569" s="76" t="str">
        <f t="shared" si="49"/>
        <v>265-060-4</v>
      </c>
      <c r="C569" s="77" t="s">
        <v>1662</v>
      </c>
      <c r="D569" s="77" t="s">
        <v>1663</v>
      </c>
      <c r="E569" s="76" t="str">
        <f>IF(C569="-",IF(A569="-",VLOOKUP(D569,'sin-list 180320_update'!$C$2:$C$835,1,FALSE),VLOOKUP(A569,'sin-list 180320_update'!$A$2:$A$835,1,FALSE)),VLOOKUP(C569,'sin-list 180320_update'!$B$2:$B$835,1,FALSE))</f>
        <v>265-060-4</v>
      </c>
      <c r="F569" s="76" t="e">
        <f>IF($C569="-",IF($A569="-",VLOOKUP($D569,'REACH Bilaga XVII_update'!$A$5:$A$131,1,FALSE),VLOOKUP($A569,'REACH Bilaga XVII_update'!$C$5:$C$131,1,FALSE)),VLOOKUP($C569,'REACH Bilaga XVII_update'!$B$5:$B$131,1,FALSE))</f>
        <v>#N/A</v>
      </c>
      <c r="G569" s="76" t="e">
        <f>IF($C569="-",IF($A569="-",VLOOKUP($D569,' REACH Bilaga 59_update'!$A$5:$A$210,1,FALSE),VLOOKUP($A569,' REACH Bilaga 59_update'!$D$5:$D$210,1,FALSE)),VLOOKUP($C569,' REACH Bilaga 59_update'!$C$5:$C$210,1,FALSE))</f>
        <v>#N/A</v>
      </c>
      <c r="H569" s="76" t="e">
        <f>IF($C569="-",IF($A569="-",VLOOKUP($D569,'REACH Bilaga XIV_update'!$A$5:$A$110,1,FALSE),VLOOKUP($A569,'REACH Bilaga XIV_update'!$D$5:$D$110,1,FALSE)),VLOOKUP($C569,'REACH Bilaga XIV_update'!$C$5:$C$110,1,FALSE))</f>
        <v>#N/A</v>
      </c>
      <c r="I569" s="76" t="e">
        <f>IF($C569="-",IF($A569="-",VLOOKUP($D569,CoRAP_update!$A$5:$A$376,1,FALSE),VLOOKUP($A569,CoRAP_update!$D$5:$D$376,1,FALSE)),VLOOKUP($C569,CoRAP_update!$C$5:$C$376,1,FALSE))</f>
        <v>#N/A</v>
      </c>
      <c r="J569" s="76" t="e">
        <f>IF($C569="-",IF($A569="-",VLOOKUP($D569,EDC_update!$C$2:$C$450,1,FALSE),VLOOKUP($A569,EDC_update!$B$2:$B$450,1,FALSE)),VLOOKUP($C569,EDC_update!$L$2:$L$450,1,FALSE))</f>
        <v>#N/A</v>
      </c>
      <c r="K569" s="76" t="str">
        <f>IF($C569="-",IF($A569="-",IF(VLOOKUP($D569,'sin-list 180320_update'!$C$2:$S$835,3,FALSE)="",NA(),VLOOKUP($D569,'sin-list 180320_update'!$C$2:$S$835,3,FALSE)),IF(VLOOKUP($A569,'sin-list 180320_update'!$A$2:$S$835,5,FALSE)="",NA(),VLOOKUP($A569,'sin-list 180320_update'!$A$2:$S$835,5,FALSE))),IF(VLOOKUP($C569,'sin-list 180320_update'!$B$2:$S$835,4,FALSE)="",NA(),VLOOKUP($C569,'sin-list 180320_update'!$B$2:$S$835,4,FALSE)))</f>
        <v>Classified CMR according to Annex VI of Regulation 1272/2008</v>
      </c>
      <c r="L569" s="76" t="str">
        <f>IF($C569="-",IF($A569="-",VLOOKUP($D569,'sin-list 180320_update'!$C$2:$S$835,6,FALSE),VLOOKUP($A569,'sin-list 180320_update'!$A$2:$S$835,8,FALSE)),VLOOKUP($C569,'sin-list 180320_update'!$B$2:$S$835,7,FALSE))</f>
        <v>Carc. 1B</v>
      </c>
      <c r="M569" s="76" t="str">
        <f>IF($C569="-",IF($A569="-",IF(VLOOKUP($D569,'sin-list 180320_update'!$C$2:$S$835,8,FALSE)="",NA(),VLOOKUP($D569,'sin-list 180320_update'!$C$2:$S$835,8,FALSE)),IF(VLOOKUP($A569,'sin-list 180320_update'!$A$2:$S$835,10,FALSE)="",NA(),VLOOKUP($A569,'sin-list 180320_update'!$A$2:$S$835,10,FALSE))),IF(VLOOKUP($C569,'sin-list 180320_update'!$B$2:$S$835,9,FALSE)="",NA(),VLOOKUP($C569,'sin-list 180320_update'!$B$2:$S$835,9,FALSE)))</f>
        <v>H350</v>
      </c>
      <c r="N569" s="76" t="e">
        <f>IF($C569="-",IF($A569="-",IF(VLOOKUP($D569,'REACH Bilaga XVII_update'!$A$5:$E$131,4,FALSE)="",NA(),VLOOKUP($D569,'REACH Bilaga XVII_update'!$A$5:$E$131,4,FALSE)),IF(VLOOKUP($A569,'REACH Bilaga XVII_update'!$C$5:$D$131,2,FALSE)="",NA(),VLOOKUP($A569,'REACH Bilaga XVII_update'!$C$5:$D$131,2,FALSE))),IF(VLOOKUP($C569,'REACH Bilaga XVII_update'!$B$5:$D$131,3,FALSE)="",NA(),VLOOKUP($C569,'REACH Bilaga XVII_update'!$B$5:$D$131,3,FALSE)))</f>
        <v>#N/A</v>
      </c>
      <c r="O569" s="76" t="e">
        <f>IF($C569="-",IF($A569="-",IF(VLOOKUP($D569,' REACH Bilaga 59_update'!$A$5:$E$210,5,FALSE)="",NA(),VLOOKUP($D569,' REACH Bilaga 59_update'!$A$5:$E$210,5,FALSE)),IF(VLOOKUP($A569,' REACH Bilaga 59_update'!$D$5:$E$210,2,FALSE)="",NA(),VLOOKUP($A569,' REACH Bilaga 59_update'!$D$5:$E$210,2,FALSE))),IF(VLOOKUP($C569,' REACH Bilaga 59_update'!$C$5:$E$210,3,FALSE)="",NA(),VLOOKUP($C569,' REACH Bilaga 59_update'!$C$5:$E$210,3,FALSE)))</f>
        <v>#N/A</v>
      </c>
      <c r="P569" s="76" t="e">
        <f>IF(C569="-",IF(A569="-",IFERROR(VLOOKUP($D569,' REACH Bilaga 59_update'!$A$5:$F$210,MATCH(Sammanfattning!P$1,' REACH Bilaga 59_update'!$A$4:$F$4,0),FALSE),VLOOKUP($D569,'REACH Bilaga XIV_update'!$A$4:$H$110,MATCH(Sammanfattning!P$1,'REACH Bilaga XIV_update'!$A$4:$H$4,0),FALSE)),IFERROR(VLOOKUP($A569,' REACH Bilaga 59_update'!$D$5:$F$210,MATCH(Sammanfattning!P$1,' REACH Bilaga 59_update'!$D$4:$F$4,0),FALSE),VLOOKUP($A569,'REACH Bilaga XIV_update'!$D$4:$H$110,MATCH(Sammanfattning!P$1,'REACH Bilaga XIV_update'!$D$4:$H$4,0),FALSE))),IFERROR(VLOOKUP($C569,' REACH Bilaga 59_update'!$C$5:$F$210,MATCH(Sammanfattning!P$1,' REACH Bilaga 59_update'!$C$4:$F$4,0),FALSE),VLOOKUP($C569,'REACH Bilaga XIV_update'!$C$4:$H$110,MATCH(Sammanfattning!P$1,'REACH Bilaga XIV_update'!$C$4:$H$4,0),FALSE)))</f>
        <v>#N/A</v>
      </c>
      <c r="Q569" s="76" t="e">
        <f>IF($C569="-",IF($A569="-",IF(VLOOKUP($D569,'REACH Bilaga XIV_update'!$A$5:$I$110,9,FALSE)="",NA(),VLOOKUP($D569,'REACH Bilaga XIV_update'!$A$5:$I$110,9,FALSE)),IF(VLOOKUP($A569,'REACH Bilaga XIV_update'!$D$5:$I$110,6,FALSE)="",NA(),VLOOKUP($A569,'REACH Bilaga XIV_update'!$D$5:$I$110,6,FALSE))),IF(VLOOKUP($C569,'REACH Bilaga XIV_update'!$C$5:$I$110,7,FALSE)="",NA(),VLOOKUP($C569,'REACH Bilaga XIV_update'!$C$5:$I$110,7,FALSE)))</f>
        <v>#N/A</v>
      </c>
      <c r="R569" s="76" t="e">
        <f>IF($C569="-",IF($A569="-",IF(VLOOKUP($D569,CoRAP_update!$A$5:$O$376,15,FALSE)="",NA(),VLOOKUP($D569,CoRAP_update!$A$5:$O$376,15,FALSE)),IF(VLOOKUP($A569,CoRAP_update!$D$5:$O$376,12,FALSE)="",NA(),VLOOKUP($A569,CoRAP_update!$D$5:$O$376,12,FALSE))),IF(VLOOKUP($C569,CoRAP_update!$C$5:$O$376,13,FALSE)="",NA(),VLOOKUP($C569,CoRAP_update!$C$5:$O$376,13,FALSE)))</f>
        <v>#N/A</v>
      </c>
      <c r="S569" s="144" t="e">
        <f>IF($C569="-",IF($A569="-",VLOOKUP($D569,CoRAP_update!$A$5:$J$376,MATCH(Sammanfattning!S$1,CoRAP_update!$A$4:$J$4,0),FALSE),VLOOKUP($A569,CoRAP_update!$D$5:$J$376,MATCH(Sammanfattning!S$1,CoRAP_update!$D$4:$J$4,0),FALSE)),VLOOKUP($C569,CoRAP_update!$C$5:$J$376,MATCH(Sammanfattning!S$1,CoRAP_update!$C$4:$J$4,0),FALSE))</f>
        <v>#N/A</v>
      </c>
      <c r="T569" s="76" t="e">
        <f>IF($A569="-",VLOOKUP($D569,EDC_update!$C$2:$F$450,4,FALSE),VLOOKUP($A569,EDC_update!$B$2:$F$450,5,FALSE))</f>
        <v>#N/A</v>
      </c>
      <c r="V569" s="78">
        <f>IF(IFERROR(SEARCH("PBT",P569),99)=99,IF(IFERROR(SEARCH("suspected PBT",S569),99)=99,IF(IFERROR(SEARCH("concluded to be PBT",K569),99)=99,IF(IFERROR(SEARCH("PBT",S569),99)=99,IF(IFERROR(SEARCH("PBT cand",L569),99)=99,IF(IFERROR(SEARCH("PBT",L569),99)=99,IF(IFERROR(SEARCH("persistent, bioackumulative and toxic properties",K569),99)=99,0,Scoring!$E$3),Scoring!$E$3),Scoring!$E$7),Scoring!$E$3),Scoring!$E$5),Scoring!$E$6),Scoring!$E$3)</f>
        <v>0</v>
      </c>
      <c r="W569" s="78">
        <f>IF(IFERROR(SEARCH("vPvB",P569),99)=99,IF(IFERROR(SEARCH("suspected pbt/vPvB",S569),99)=99,IF(IFERROR(SEARCH("vPvB",S569),99)=99,IF(IFERROR(SEARCH("concluded to be a vPvB",S569),99)=99,IF(IFERROR(SEARCH("identified as vPvB",K569),99)=99,IF(IFERROR(SEARCH("concluded to be a vPvB",K569),99)=99,IF(IFERROR(SEARCH("concluded to be both pbt and vPvB",S569),99)=99,IF(IFERROR(SEARCH("concluded to be both pbt and vPvB",K569),99)=99,0,Scoring!$E$5),Scoring!$E$5),Scoring!$E$5),Scoring!$E$5),Scoring!$E$5),Scoring!$E$4),Scoring!$E$6),Scoring!$E$4)</f>
        <v>0</v>
      </c>
      <c r="X569" s="78">
        <f>IF(IFERROR(SEARCH("H410",N569),99)=99,IF(IFERROR(SEARCH("H410",O569),99)=99,IF(IFERROR(SEARCH("H410",Q569),99)=99,IF(IFERROR(SEARCH("H410",M569),99)=99,IF(IFERROR(SEARCH("H410",R569),99)=99,IF(IFERROR(SEARCH("H411",N569),99)=99,IF(IFERROR(SEARCH("H411",O569),99)=99,IF(IFERROR(SEARCH("H411",Q569),99)=99,IF(IFERROR(SEARCH("H411",M569),99)=99,IF(IFERROR(SEARCH("H411",R569),99)=99,IF(IFERROR(SEARCH("H413",N569),99)=99,IF(IFERROR(SEARCH("H413",O569),99)=99,IF(IFERROR(SEARCH("H413",Q569),99)=99,IF(IFERROR(SEARCH("H413",M569),99)=99,IF(IFERROR(SEARCH("H413",R569),99)=99,IF(IFERROR(SEARCH("H412",N569),99)=99,IF(IFERROR(SEARCH("H412",O569),99)=99,IF(IFERROR(SEARCH("H412",Q569),99)=99,IF(IFERROR(SEARCH("H412",M569),99)=99,IF(IFERROR(SEARCH("H412",R569),99)=99,0,Scoring!$E$2),Scoring!$E$2),Scoring!$E$2),Scoring!$E$2),Scoring!$E$2),Scoring!$E$2),Scoring!$E$2),Scoring!$E$2),Scoring!$E$2),Scoring!$E$2),Scoring!$E$2),Scoring!$E$2),Scoring!$E$2),Scoring!$E$2),Scoring!$E$2),Scoring!$E$2),Scoring!$E$2),Scoring!$E$2),Scoring!$E$2),Scoring!$E$2)</f>
        <v>0</v>
      </c>
      <c r="Y569" s="78">
        <f>IF(IFERROR(SEARCH("CMR",K569),99)=99,IF(IFERROR(SEARCH("Suspected CMR",S569),99)=99,IF(IFERROR(SEARCH("CMR",S569),99)=99,0,Scoring!$E$8),Scoring!$E$9),Scoring!$E$8)</f>
        <v>3</v>
      </c>
      <c r="Z569" s="78">
        <f>IF(IFERROR(SEARCH("H350",N569),99)=99,IF(IFERROR(SEARCH("H350",O569),99)=99,IF(IFERROR(SEARCH("H350",Q569),99)=99,IF(IFERROR(SEARCH("H350",M569),99)=99,IF(IFERROR(SEARCH("H350",R569),99)=99,IF(IFERROR(SEARCH("H351",N569),99)=99,IF(IFERROR(SEARCH("H351",O569),99)=99,IF(IFERROR(SEARCH("H351",Q569),99)=99,IF(IFERROR(SEARCH("H351",M569),99)=99,IF(IFERROR(SEARCH("H351",R569),99)=99,IF(IFERROR(SEARCH("carcinogenic",P569),99)=99,IF(IFERROR(SEARCH("suspected carcinogenic",S569),99)=99,0,Scoring!$E$12),Scoring!$E$11),Scoring!$E$10),Scoring!$E$10),Scoring!$E$10),Scoring!$E$10),Scoring!$E$10),Scoring!$E$10),Scoring!$E$10),Scoring!$E$10),Scoring!$E$10),Scoring!$E$10)</f>
        <v>1</v>
      </c>
      <c r="AA569" s="78">
        <f>IF(IFERROR(SEARCH("H340",N569),99)=99,IF(IFERROR(SEARCH("H340",O569),99)=99,IF(IFERROR(SEARCH("H340",Q569),99)=99,IF(IFERROR(SEARCH("H340",M569),99)=99,IF(IFERROR(SEARCH("H340",R569),99)=99,IF(IFERROR(SEARCH("H341",N569),99)=99,IF(IFERROR(SEARCH("H341",O569),99)=99,IF(IFERROR(SEARCH("H341",Q569),99)=99,IF(IFERROR(SEARCH("H341",M569),99)=99,IF(IFERROR(SEARCH("H341",R569),99)=99,IF(IFERROR(SEARCH("mutagenic",P569),99)=99,IF(IFERROR(SEARCH("suspected mutagenic",S569),99)=99,0,Scoring!$E$15),Scoring!$E$14),Scoring!$E$13),Scoring!$E$13),Scoring!$E$13),Scoring!$E$13),Scoring!$E$13),Scoring!$E$13),Scoring!$E$13),Scoring!$E$13),Scoring!$E$13),Scoring!$E$13)</f>
        <v>0</v>
      </c>
      <c r="AB569" s="78">
        <f>IF(IFERROR(SEARCH("H360",N569),99)=99,IF(IFERROR(SEARCH("H360",O569),99)=99,IF(IFERROR(SEARCH("H360",Q569),99)=99,IF(IFERROR(SEARCH("H360",M569),99)=99,IF(IFERROR(SEARCH("H360",R569),99)=99,IF(IFERROR(SEARCH("H361",N569),99)=99,IF(IFERROR(SEARCH("H361",O569),99)=99,IF(IFERROR(SEARCH("H361",Q569),99)=99,IF(IFERROR(SEARCH("H361",M569),99)=99,IF(IFERROR(SEARCH("H361",R569),99)=99,IF(IFERROR(SEARCH("reproduction",P569),99)=99,IF(IFERROR(SEARCH("suspected reprotoxic",S569),99)=99,IF(IFERROR(SEARCH("reprotoxic",S569),99)=99,IF(IFERROR(SEARCH("reprotoxic",K569),99)=99,0,Scoring!$E$18),Scoring!$E$18),Scoring!$E$19),Scoring!$E$17),Scoring!$E$16),Scoring!$E$16),Scoring!$E$16),Scoring!$E$16),Scoring!$E$16),Scoring!$E$16),Scoring!$E$16),Scoring!$E$16),Scoring!$E$16),Scoring!$E$16)</f>
        <v>0</v>
      </c>
      <c r="AC569" s="78">
        <f>IF(IFERROR(SEARCH("57f",L569),99)=99,IF(IFERROR(SEARCH("57(f)",P569),99)=99,0,Scoring!$E$20),Scoring!$E$20)</f>
        <v>0</v>
      </c>
      <c r="AD569" s="78">
        <f>IF(IFERROR(SEARCH("CAT1",T569),99)=99,IF(IFERROR(SEARCH("CAT2",T569),99)=99,IF(IFERROR(SEARCH("CAT3",T569),99)=99,IF(IFERROR(SEARCH("concluded to be endocrine",K569),99)=99,IF(IFERROR(SEARCH("categorised as endocrine",K569),99)=99,IF(IFERROR(SEARCH("endocrine disrupting",P569),99)=99,IF(IFERROR(SEARCH("endocrine disrupting",K569),99)=99,IF(IFERROR(SEARCH("suspected endocrine",S569),99)=99,IF(IFERROR(SEARCH("potential endocrine",S569),99)=99,0,Scoring!$E$25),Scoring!$E$25),Scoring!$E$24),Scoring!$E$24),Scoring!$E$24),Scoring!$E$24),Scoring!$E$23),Scoring!$E$22),Scoring!$E$21)</f>
        <v>0</v>
      </c>
      <c r="AE569" s="78">
        <f>IF(IFERROR(SEARCH("suspected sensitiser",S569),99)=99,IF(IFERROR(SEARCH("sensitiser",S569),99)=99,IF(IFERROR(SEARCH("other hazard based concern",S569),99)=99,0,Scoring!$E$28),Scoring!$E$26),Scoring!$E$27)</f>
        <v>0</v>
      </c>
      <c r="AF569" s="78">
        <f>IF(IFERROR(M569,1)=1,IF(IFERROR(N569,1)=1,IF(IFERROR(O569,1)=1,IF(IFERROR(Q569,1)=1,IF(IFERROR(R569,1)=1,IF(IFERROR(T569,1)=1,IF(IFERROR(K569,1)=1,IF(IFERROR(P569,1)=1,IF(IFERROR(S569,1)=1,Scoring!$E$29,0),0),0),0),0),0),0),0),0)</f>
        <v>0</v>
      </c>
      <c r="AG569" s="78">
        <f t="shared" si="47"/>
        <v>3</v>
      </c>
      <c r="AI569" s="93"/>
      <c r="AJ569" s="94"/>
      <c r="AK569" s="76"/>
      <c r="AL569" s="75"/>
      <c r="AN569" s="79"/>
      <c r="AO569" s="79"/>
      <c r="AP569" s="79"/>
      <c r="AQ569" s="79"/>
      <c r="AR569" s="79"/>
      <c r="AS569" s="78"/>
      <c r="AU569" s="79">
        <f>IF(IFERROR(F569,99)=99,IF(IFERROR(G569,99)=99,IF(IFERROR(H569,99)=99,IF(IFERROR(I569,99)=99,IF(IFERROR(E569,99)=99,IF(IFERROR(J569,99)=99,0,Scoring!$B$7),Scoring!$B$3),Scoring!$B$2),Scoring!$B$6),Scoring!$B$5),Scoring!$B$4)</f>
        <v>0.3</v>
      </c>
      <c r="AV569" s="78">
        <f t="shared" si="48"/>
        <v>0.89999999999999991</v>
      </c>
      <c r="AW569" s="78"/>
      <c r="AX569" s="66"/>
      <c r="AY569" s="78"/>
      <c r="AZ569" s="76"/>
      <c r="BA569" s="76"/>
      <c r="BB569" s="76"/>
    </row>
    <row r="570" spans="1:54" x14ac:dyDescent="0.25">
      <c r="A570" s="77" t="s">
        <v>7572</v>
      </c>
      <c r="B570" s="76" t="str">
        <f t="shared" si="49"/>
        <v>265-062-5</v>
      </c>
      <c r="C570" s="77" t="s">
        <v>1664</v>
      </c>
      <c r="D570" s="77" t="s">
        <v>1665</v>
      </c>
      <c r="E570" s="76" t="str">
        <f>IF(C570="-",IF(A570="-",VLOOKUP(D570,'sin-list 180320_update'!$C$2:$C$835,1,FALSE),VLOOKUP(A570,'sin-list 180320_update'!$A$2:$A$835,1,FALSE)),VLOOKUP(C570,'sin-list 180320_update'!$B$2:$B$835,1,FALSE))</f>
        <v>265-062-5</v>
      </c>
      <c r="F570" s="76" t="e">
        <f>IF($C570="-",IF($A570="-",VLOOKUP($D570,'REACH Bilaga XVII_update'!$A$5:$A$131,1,FALSE),VLOOKUP($A570,'REACH Bilaga XVII_update'!$C$5:$C$131,1,FALSE)),VLOOKUP($C570,'REACH Bilaga XVII_update'!$B$5:$B$131,1,FALSE))</f>
        <v>#N/A</v>
      </c>
      <c r="G570" s="76" t="e">
        <f>IF($C570="-",IF($A570="-",VLOOKUP($D570,' REACH Bilaga 59_update'!$A$5:$A$210,1,FALSE),VLOOKUP($A570,' REACH Bilaga 59_update'!$D$5:$D$210,1,FALSE)),VLOOKUP($C570,' REACH Bilaga 59_update'!$C$5:$C$210,1,FALSE))</f>
        <v>#N/A</v>
      </c>
      <c r="H570" s="76" t="e">
        <f>IF($C570="-",IF($A570="-",VLOOKUP($D570,'REACH Bilaga XIV_update'!$A$5:$A$110,1,FALSE),VLOOKUP($A570,'REACH Bilaga XIV_update'!$D$5:$D$110,1,FALSE)),VLOOKUP($C570,'REACH Bilaga XIV_update'!$C$5:$C$110,1,FALSE))</f>
        <v>#N/A</v>
      </c>
      <c r="I570" s="76" t="e">
        <f>IF($C570="-",IF($A570="-",VLOOKUP($D570,CoRAP_update!$A$5:$A$376,1,FALSE),VLOOKUP($A570,CoRAP_update!$D$5:$D$376,1,FALSE)),VLOOKUP($C570,CoRAP_update!$C$5:$C$376,1,FALSE))</f>
        <v>#N/A</v>
      </c>
      <c r="J570" s="76" t="e">
        <f>IF($C570="-",IF($A570="-",VLOOKUP($D570,EDC_update!$C$2:$C$450,1,FALSE),VLOOKUP($A570,EDC_update!$B$2:$B$450,1,FALSE)),VLOOKUP($C570,EDC_update!$L$2:$L$450,1,FALSE))</f>
        <v>#N/A</v>
      </c>
      <c r="K570" s="76" t="str">
        <f>IF($C570="-",IF($A570="-",IF(VLOOKUP($D570,'sin-list 180320_update'!$C$2:$S$835,3,FALSE)="",NA(),VLOOKUP($D570,'sin-list 180320_update'!$C$2:$S$835,3,FALSE)),IF(VLOOKUP($A570,'sin-list 180320_update'!$A$2:$S$835,5,FALSE)="",NA(),VLOOKUP($A570,'sin-list 180320_update'!$A$2:$S$835,5,FALSE))),IF(VLOOKUP($C570,'sin-list 180320_update'!$B$2:$S$835,4,FALSE)="",NA(),VLOOKUP($C570,'sin-list 180320_update'!$B$2:$S$835,4,FALSE)))</f>
        <v>Classified CMR according to Annex VI of Regulation 1272/2008</v>
      </c>
      <c r="L570" s="76" t="str">
        <f>IF($C570="-",IF($A570="-",VLOOKUP($D570,'sin-list 180320_update'!$C$2:$S$835,6,FALSE),VLOOKUP($A570,'sin-list 180320_update'!$A$2:$S$835,8,FALSE)),VLOOKUP($C570,'sin-list 180320_update'!$B$2:$S$835,7,FALSE))</f>
        <v>Carc. 1B</v>
      </c>
      <c r="M570" s="76" t="str">
        <f>IF($C570="-",IF($A570="-",IF(VLOOKUP($D570,'sin-list 180320_update'!$C$2:$S$835,8,FALSE)="",NA(),VLOOKUP($D570,'sin-list 180320_update'!$C$2:$S$835,8,FALSE)),IF(VLOOKUP($A570,'sin-list 180320_update'!$A$2:$S$835,10,FALSE)="",NA(),VLOOKUP($A570,'sin-list 180320_update'!$A$2:$S$835,10,FALSE))),IF(VLOOKUP($C570,'sin-list 180320_update'!$B$2:$S$835,9,FALSE)="",NA(),VLOOKUP($C570,'sin-list 180320_update'!$B$2:$S$835,9,FALSE)))</f>
        <v>H350</v>
      </c>
      <c r="N570" s="76" t="e">
        <f>IF($C570="-",IF($A570="-",IF(VLOOKUP($D570,'REACH Bilaga XVII_update'!$A$5:$E$131,4,FALSE)="",NA(),VLOOKUP($D570,'REACH Bilaga XVII_update'!$A$5:$E$131,4,FALSE)),IF(VLOOKUP($A570,'REACH Bilaga XVII_update'!$C$5:$D$131,2,FALSE)="",NA(),VLOOKUP($A570,'REACH Bilaga XVII_update'!$C$5:$D$131,2,FALSE))),IF(VLOOKUP($C570,'REACH Bilaga XVII_update'!$B$5:$D$131,3,FALSE)="",NA(),VLOOKUP($C570,'REACH Bilaga XVII_update'!$B$5:$D$131,3,FALSE)))</f>
        <v>#N/A</v>
      </c>
      <c r="O570" s="76" t="e">
        <f>IF($C570="-",IF($A570="-",IF(VLOOKUP($D570,' REACH Bilaga 59_update'!$A$5:$E$210,5,FALSE)="",NA(),VLOOKUP($D570,' REACH Bilaga 59_update'!$A$5:$E$210,5,FALSE)),IF(VLOOKUP($A570,' REACH Bilaga 59_update'!$D$5:$E$210,2,FALSE)="",NA(),VLOOKUP($A570,' REACH Bilaga 59_update'!$D$5:$E$210,2,FALSE))),IF(VLOOKUP($C570,' REACH Bilaga 59_update'!$C$5:$E$210,3,FALSE)="",NA(),VLOOKUP($C570,' REACH Bilaga 59_update'!$C$5:$E$210,3,FALSE)))</f>
        <v>#N/A</v>
      </c>
      <c r="P570" s="76" t="e">
        <f>IF(C570="-",IF(A570="-",IFERROR(VLOOKUP($D570,' REACH Bilaga 59_update'!$A$5:$F$210,MATCH(Sammanfattning!P$1,' REACH Bilaga 59_update'!$A$4:$F$4,0),FALSE),VLOOKUP($D570,'REACH Bilaga XIV_update'!$A$4:$H$110,MATCH(Sammanfattning!P$1,'REACH Bilaga XIV_update'!$A$4:$H$4,0),FALSE)),IFERROR(VLOOKUP($A570,' REACH Bilaga 59_update'!$D$5:$F$210,MATCH(Sammanfattning!P$1,' REACH Bilaga 59_update'!$D$4:$F$4,0),FALSE),VLOOKUP($A570,'REACH Bilaga XIV_update'!$D$4:$H$110,MATCH(Sammanfattning!P$1,'REACH Bilaga XIV_update'!$D$4:$H$4,0),FALSE))),IFERROR(VLOOKUP($C570,' REACH Bilaga 59_update'!$C$5:$F$210,MATCH(Sammanfattning!P$1,' REACH Bilaga 59_update'!$C$4:$F$4,0),FALSE),VLOOKUP($C570,'REACH Bilaga XIV_update'!$C$4:$H$110,MATCH(Sammanfattning!P$1,'REACH Bilaga XIV_update'!$C$4:$H$4,0),FALSE)))</f>
        <v>#N/A</v>
      </c>
      <c r="Q570" s="76" t="e">
        <f>IF($C570="-",IF($A570="-",IF(VLOOKUP($D570,'REACH Bilaga XIV_update'!$A$5:$I$110,9,FALSE)="",NA(),VLOOKUP($D570,'REACH Bilaga XIV_update'!$A$5:$I$110,9,FALSE)),IF(VLOOKUP($A570,'REACH Bilaga XIV_update'!$D$5:$I$110,6,FALSE)="",NA(),VLOOKUP($A570,'REACH Bilaga XIV_update'!$D$5:$I$110,6,FALSE))),IF(VLOOKUP($C570,'REACH Bilaga XIV_update'!$C$5:$I$110,7,FALSE)="",NA(),VLOOKUP($C570,'REACH Bilaga XIV_update'!$C$5:$I$110,7,FALSE)))</f>
        <v>#N/A</v>
      </c>
      <c r="R570" s="76" t="e">
        <f>IF($C570="-",IF($A570="-",IF(VLOOKUP($D570,CoRAP_update!$A$5:$O$376,15,FALSE)="",NA(),VLOOKUP($D570,CoRAP_update!$A$5:$O$376,15,FALSE)),IF(VLOOKUP($A570,CoRAP_update!$D$5:$O$376,12,FALSE)="",NA(),VLOOKUP($A570,CoRAP_update!$D$5:$O$376,12,FALSE))),IF(VLOOKUP($C570,CoRAP_update!$C$5:$O$376,13,FALSE)="",NA(),VLOOKUP($C570,CoRAP_update!$C$5:$O$376,13,FALSE)))</f>
        <v>#N/A</v>
      </c>
      <c r="S570" s="144" t="e">
        <f>IF($C570="-",IF($A570="-",VLOOKUP($D570,CoRAP_update!$A$5:$J$376,MATCH(Sammanfattning!S$1,CoRAP_update!$A$4:$J$4,0),FALSE),VLOOKUP($A570,CoRAP_update!$D$5:$J$376,MATCH(Sammanfattning!S$1,CoRAP_update!$D$4:$J$4,0),FALSE)),VLOOKUP($C570,CoRAP_update!$C$5:$J$376,MATCH(Sammanfattning!S$1,CoRAP_update!$C$4:$J$4,0),FALSE))</f>
        <v>#N/A</v>
      </c>
      <c r="T570" s="76" t="e">
        <f>IF($A570="-",VLOOKUP($D570,EDC_update!$C$2:$F$450,4,FALSE),VLOOKUP($A570,EDC_update!$B$2:$F$450,5,FALSE))</f>
        <v>#N/A</v>
      </c>
      <c r="V570" s="78">
        <f>IF(IFERROR(SEARCH("PBT",P570),99)=99,IF(IFERROR(SEARCH("suspected PBT",S570),99)=99,IF(IFERROR(SEARCH("concluded to be PBT",K570),99)=99,IF(IFERROR(SEARCH("PBT",S570),99)=99,IF(IFERROR(SEARCH("PBT cand",L570),99)=99,IF(IFERROR(SEARCH("PBT",L570),99)=99,IF(IFERROR(SEARCH("persistent, bioackumulative and toxic properties",K570),99)=99,0,Scoring!$E$3),Scoring!$E$3),Scoring!$E$7),Scoring!$E$3),Scoring!$E$5),Scoring!$E$6),Scoring!$E$3)</f>
        <v>0</v>
      </c>
      <c r="W570" s="78">
        <f>IF(IFERROR(SEARCH("vPvB",P570),99)=99,IF(IFERROR(SEARCH("suspected pbt/vPvB",S570),99)=99,IF(IFERROR(SEARCH("vPvB",S570),99)=99,IF(IFERROR(SEARCH("concluded to be a vPvB",S570),99)=99,IF(IFERROR(SEARCH("identified as vPvB",K570),99)=99,IF(IFERROR(SEARCH("concluded to be a vPvB",K570),99)=99,IF(IFERROR(SEARCH("concluded to be both pbt and vPvB",S570),99)=99,IF(IFERROR(SEARCH("concluded to be both pbt and vPvB",K570),99)=99,0,Scoring!$E$5),Scoring!$E$5),Scoring!$E$5),Scoring!$E$5),Scoring!$E$5),Scoring!$E$4),Scoring!$E$6),Scoring!$E$4)</f>
        <v>0</v>
      </c>
      <c r="X570" s="78">
        <f>IF(IFERROR(SEARCH("H410",N570),99)=99,IF(IFERROR(SEARCH("H410",O570),99)=99,IF(IFERROR(SEARCH("H410",Q570),99)=99,IF(IFERROR(SEARCH("H410",M570),99)=99,IF(IFERROR(SEARCH("H410",R570),99)=99,IF(IFERROR(SEARCH("H411",N570),99)=99,IF(IFERROR(SEARCH("H411",O570),99)=99,IF(IFERROR(SEARCH("H411",Q570),99)=99,IF(IFERROR(SEARCH("H411",M570),99)=99,IF(IFERROR(SEARCH("H411",R570),99)=99,IF(IFERROR(SEARCH("H413",N570),99)=99,IF(IFERROR(SEARCH("H413",O570),99)=99,IF(IFERROR(SEARCH("H413",Q570),99)=99,IF(IFERROR(SEARCH("H413",M570),99)=99,IF(IFERROR(SEARCH("H413",R570),99)=99,IF(IFERROR(SEARCH("H412",N570),99)=99,IF(IFERROR(SEARCH("H412",O570),99)=99,IF(IFERROR(SEARCH("H412",Q570),99)=99,IF(IFERROR(SEARCH("H412",M570),99)=99,IF(IFERROR(SEARCH("H412",R570),99)=99,0,Scoring!$E$2),Scoring!$E$2),Scoring!$E$2),Scoring!$E$2),Scoring!$E$2),Scoring!$E$2),Scoring!$E$2),Scoring!$E$2),Scoring!$E$2),Scoring!$E$2),Scoring!$E$2),Scoring!$E$2),Scoring!$E$2),Scoring!$E$2),Scoring!$E$2),Scoring!$E$2),Scoring!$E$2),Scoring!$E$2),Scoring!$E$2),Scoring!$E$2)</f>
        <v>0</v>
      </c>
      <c r="Y570" s="78">
        <f>IF(IFERROR(SEARCH("CMR",K570),99)=99,IF(IFERROR(SEARCH("Suspected CMR",S570),99)=99,IF(IFERROR(SEARCH("CMR",S570),99)=99,0,Scoring!$E$8),Scoring!$E$9),Scoring!$E$8)</f>
        <v>3</v>
      </c>
      <c r="Z570" s="78">
        <f>IF(IFERROR(SEARCH("H350",N570),99)=99,IF(IFERROR(SEARCH("H350",O570),99)=99,IF(IFERROR(SEARCH("H350",Q570),99)=99,IF(IFERROR(SEARCH("H350",M570),99)=99,IF(IFERROR(SEARCH("H350",R570),99)=99,IF(IFERROR(SEARCH("H351",N570),99)=99,IF(IFERROR(SEARCH("H351",O570),99)=99,IF(IFERROR(SEARCH("H351",Q570),99)=99,IF(IFERROR(SEARCH("H351",M570),99)=99,IF(IFERROR(SEARCH("H351",R570),99)=99,IF(IFERROR(SEARCH("carcinogenic",P570),99)=99,IF(IFERROR(SEARCH("suspected carcinogenic",S570),99)=99,0,Scoring!$E$12),Scoring!$E$11),Scoring!$E$10),Scoring!$E$10),Scoring!$E$10),Scoring!$E$10),Scoring!$E$10),Scoring!$E$10),Scoring!$E$10),Scoring!$E$10),Scoring!$E$10),Scoring!$E$10)</f>
        <v>1</v>
      </c>
      <c r="AA570" s="78">
        <f>IF(IFERROR(SEARCH("H340",N570),99)=99,IF(IFERROR(SEARCH("H340",O570),99)=99,IF(IFERROR(SEARCH("H340",Q570),99)=99,IF(IFERROR(SEARCH("H340",M570),99)=99,IF(IFERROR(SEARCH("H340",R570),99)=99,IF(IFERROR(SEARCH("H341",N570),99)=99,IF(IFERROR(SEARCH("H341",O570),99)=99,IF(IFERROR(SEARCH("H341",Q570),99)=99,IF(IFERROR(SEARCH("H341",M570),99)=99,IF(IFERROR(SEARCH("H341",R570),99)=99,IF(IFERROR(SEARCH("mutagenic",P570),99)=99,IF(IFERROR(SEARCH("suspected mutagenic",S570),99)=99,0,Scoring!$E$15),Scoring!$E$14),Scoring!$E$13),Scoring!$E$13),Scoring!$E$13),Scoring!$E$13),Scoring!$E$13),Scoring!$E$13),Scoring!$E$13),Scoring!$E$13),Scoring!$E$13),Scoring!$E$13)</f>
        <v>0</v>
      </c>
      <c r="AB570" s="78">
        <f>IF(IFERROR(SEARCH("H360",N570),99)=99,IF(IFERROR(SEARCH("H360",O570),99)=99,IF(IFERROR(SEARCH("H360",Q570),99)=99,IF(IFERROR(SEARCH("H360",M570),99)=99,IF(IFERROR(SEARCH("H360",R570),99)=99,IF(IFERROR(SEARCH("H361",N570),99)=99,IF(IFERROR(SEARCH("H361",O570),99)=99,IF(IFERROR(SEARCH("H361",Q570),99)=99,IF(IFERROR(SEARCH("H361",M570),99)=99,IF(IFERROR(SEARCH("H361",R570),99)=99,IF(IFERROR(SEARCH("reproduction",P570),99)=99,IF(IFERROR(SEARCH("suspected reprotoxic",S570),99)=99,IF(IFERROR(SEARCH("reprotoxic",S570),99)=99,IF(IFERROR(SEARCH("reprotoxic",K570),99)=99,0,Scoring!$E$18),Scoring!$E$18),Scoring!$E$19),Scoring!$E$17),Scoring!$E$16),Scoring!$E$16),Scoring!$E$16),Scoring!$E$16),Scoring!$E$16),Scoring!$E$16),Scoring!$E$16),Scoring!$E$16),Scoring!$E$16),Scoring!$E$16)</f>
        <v>0</v>
      </c>
      <c r="AC570" s="78">
        <f>IF(IFERROR(SEARCH("57f",L570),99)=99,IF(IFERROR(SEARCH("57(f)",P570),99)=99,0,Scoring!$E$20),Scoring!$E$20)</f>
        <v>0</v>
      </c>
      <c r="AD570" s="78">
        <f>IF(IFERROR(SEARCH("CAT1",T570),99)=99,IF(IFERROR(SEARCH("CAT2",T570),99)=99,IF(IFERROR(SEARCH("CAT3",T570),99)=99,IF(IFERROR(SEARCH("concluded to be endocrine",K570),99)=99,IF(IFERROR(SEARCH("categorised as endocrine",K570),99)=99,IF(IFERROR(SEARCH("endocrine disrupting",P570),99)=99,IF(IFERROR(SEARCH("endocrine disrupting",K570),99)=99,IF(IFERROR(SEARCH("suspected endocrine",S570),99)=99,IF(IFERROR(SEARCH("potential endocrine",S570),99)=99,0,Scoring!$E$25),Scoring!$E$25),Scoring!$E$24),Scoring!$E$24),Scoring!$E$24),Scoring!$E$24),Scoring!$E$23),Scoring!$E$22),Scoring!$E$21)</f>
        <v>0</v>
      </c>
      <c r="AE570" s="78">
        <f>IF(IFERROR(SEARCH("suspected sensitiser",S570),99)=99,IF(IFERROR(SEARCH("sensitiser",S570),99)=99,IF(IFERROR(SEARCH("other hazard based concern",S570),99)=99,0,Scoring!$E$28),Scoring!$E$26),Scoring!$E$27)</f>
        <v>0</v>
      </c>
      <c r="AF570" s="78">
        <f>IF(IFERROR(M570,1)=1,IF(IFERROR(N570,1)=1,IF(IFERROR(O570,1)=1,IF(IFERROR(Q570,1)=1,IF(IFERROR(R570,1)=1,IF(IFERROR(T570,1)=1,IF(IFERROR(K570,1)=1,IF(IFERROR(P570,1)=1,IF(IFERROR(S570,1)=1,Scoring!$E$29,0),0),0),0),0),0),0),0),0)</f>
        <v>0</v>
      </c>
      <c r="AG570" s="78">
        <f t="shared" si="47"/>
        <v>3</v>
      </c>
      <c r="AI570" s="93"/>
      <c r="AJ570" s="94"/>
      <c r="AK570" s="76"/>
      <c r="AL570" s="75"/>
      <c r="AN570" s="79"/>
      <c r="AO570" s="79"/>
      <c r="AP570" s="79"/>
      <c r="AQ570" s="79"/>
      <c r="AR570" s="79"/>
      <c r="AS570" s="78"/>
      <c r="AU570" s="79">
        <f>IF(IFERROR(F570,99)=99,IF(IFERROR(G570,99)=99,IF(IFERROR(H570,99)=99,IF(IFERROR(I570,99)=99,IF(IFERROR(E570,99)=99,IF(IFERROR(J570,99)=99,0,Scoring!$B$7),Scoring!$B$3),Scoring!$B$2),Scoring!$B$6),Scoring!$B$5),Scoring!$B$4)</f>
        <v>0.3</v>
      </c>
      <c r="AV570" s="78">
        <f t="shared" si="48"/>
        <v>0.89999999999999991</v>
      </c>
      <c r="AW570" s="78"/>
      <c r="AX570" s="66"/>
      <c r="AY570" s="78"/>
      <c r="AZ570" s="76"/>
      <c r="BA570" s="76"/>
      <c r="BB570" s="76"/>
    </row>
    <row r="571" spans="1:54" x14ac:dyDescent="0.25">
      <c r="A571" s="77" t="s">
        <v>6477</v>
      </c>
      <c r="B571" s="76" t="str">
        <f t="shared" si="49"/>
        <v>265-063-0</v>
      </c>
      <c r="C571" s="77" t="s">
        <v>1666</v>
      </c>
      <c r="D571" s="77" t="s">
        <v>1667</v>
      </c>
      <c r="E571" s="76" t="str">
        <f>IF(C571="-",IF(A571="-",VLOOKUP(D571,'sin-list 180320_update'!$C$2:$C$835,1,FALSE),VLOOKUP(A571,'sin-list 180320_update'!$A$2:$A$835,1,FALSE)),VLOOKUP(C571,'sin-list 180320_update'!$B$2:$B$835,1,FALSE))</f>
        <v>265-063-0</v>
      </c>
      <c r="F571" s="76" t="e">
        <f>IF($C571="-",IF($A571="-",VLOOKUP($D571,'REACH Bilaga XVII_update'!$A$5:$A$131,1,FALSE),VLOOKUP($A571,'REACH Bilaga XVII_update'!$C$5:$C$131,1,FALSE)),VLOOKUP($C571,'REACH Bilaga XVII_update'!$B$5:$B$131,1,FALSE))</f>
        <v>#N/A</v>
      </c>
      <c r="G571" s="76" t="e">
        <f>IF($C571="-",IF($A571="-",VLOOKUP($D571,' REACH Bilaga 59_update'!$A$5:$A$210,1,FALSE),VLOOKUP($A571,' REACH Bilaga 59_update'!$D$5:$D$210,1,FALSE)),VLOOKUP($C571,' REACH Bilaga 59_update'!$C$5:$C$210,1,FALSE))</f>
        <v>#N/A</v>
      </c>
      <c r="H571" s="76" t="e">
        <f>IF($C571="-",IF($A571="-",VLOOKUP($D571,'REACH Bilaga XIV_update'!$A$5:$A$110,1,FALSE),VLOOKUP($A571,'REACH Bilaga XIV_update'!$D$5:$D$110,1,FALSE)),VLOOKUP($C571,'REACH Bilaga XIV_update'!$C$5:$C$110,1,FALSE))</f>
        <v>#N/A</v>
      </c>
      <c r="I571" s="76" t="e">
        <f>IF($C571="-",IF($A571="-",VLOOKUP($D571,CoRAP_update!$A$5:$A$376,1,FALSE),VLOOKUP($A571,CoRAP_update!$D$5:$D$376,1,FALSE)),VLOOKUP($C571,CoRAP_update!$C$5:$C$376,1,FALSE))</f>
        <v>#N/A</v>
      </c>
      <c r="J571" s="76" t="e">
        <f>IF($C571="-",IF($A571="-",VLOOKUP($D571,EDC_update!$C$2:$C$450,1,FALSE),VLOOKUP($A571,EDC_update!$B$2:$B$450,1,FALSE)),VLOOKUP($C571,EDC_update!$L$2:$L$450,1,FALSE))</f>
        <v>#N/A</v>
      </c>
      <c r="K571" s="76" t="str">
        <f>IF($C571="-",IF($A571="-",IF(VLOOKUP($D571,'sin-list 180320_update'!$C$2:$S$835,3,FALSE)="",NA(),VLOOKUP($D571,'sin-list 180320_update'!$C$2:$S$835,3,FALSE)),IF(VLOOKUP($A571,'sin-list 180320_update'!$A$2:$S$835,5,FALSE)="",NA(),VLOOKUP($A571,'sin-list 180320_update'!$A$2:$S$835,5,FALSE))),IF(VLOOKUP($C571,'sin-list 180320_update'!$B$2:$S$835,4,FALSE)="",NA(),VLOOKUP($C571,'sin-list 180320_update'!$B$2:$S$835,4,FALSE)))</f>
        <v>Classified CMR according to Annex VI of Regulation 1272/2008</v>
      </c>
      <c r="L571" s="76" t="str">
        <f>IF($C571="-",IF($A571="-",VLOOKUP($D571,'sin-list 180320_update'!$C$2:$S$835,6,FALSE),VLOOKUP($A571,'sin-list 180320_update'!$A$2:$S$835,8,FALSE)),VLOOKUP($C571,'sin-list 180320_update'!$B$2:$S$835,7,FALSE))</f>
        <v>Carc. 1B</v>
      </c>
      <c r="M571" s="76" t="str">
        <f>IF($C571="-",IF($A571="-",IF(VLOOKUP($D571,'sin-list 180320_update'!$C$2:$S$835,8,FALSE)="",NA(),VLOOKUP($D571,'sin-list 180320_update'!$C$2:$S$835,8,FALSE)),IF(VLOOKUP($A571,'sin-list 180320_update'!$A$2:$S$835,10,FALSE)="",NA(),VLOOKUP($A571,'sin-list 180320_update'!$A$2:$S$835,10,FALSE))),IF(VLOOKUP($C571,'sin-list 180320_update'!$B$2:$S$835,9,FALSE)="",NA(),VLOOKUP($C571,'sin-list 180320_update'!$B$2:$S$835,9,FALSE)))</f>
        <v>H350</v>
      </c>
      <c r="N571" s="76" t="e">
        <f>IF($C571="-",IF($A571="-",IF(VLOOKUP($D571,'REACH Bilaga XVII_update'!$A$5:$E$131,4,FALSE)="",NA(),VLOOKUP($D571,'REACH Bilaga XVII_update'!$A$5:$E$131,4,FALSE)),IF(VLOOKUP($A571,'REACH Bilaga XVII_update'!$C$5:$D$131,2,FALSE)="",NA(),VLOOKUP($A571,'REACH Bilaga XVII_update'!$C$5:$D$131,2,FALSE))),IF(VLOOKUP($C571,'REACH Bilaga XVII_update'!$B$5:$D$131,3,FALSE)="",NA(),VLOOKUP($C571,'REACH Bilaga XVII_update'!$B$5:$D$131,3,FALSE)))</f>
        <v>#N/A</v>
      </c>
      <c r="O571" s="76" t="e">
        <f>IF($C571="-",IF($A571="-",IF(VLOOKUP($D571,' REACH Bilaga 59_update'!$A$5:$E$210,5,FALSE)="",NA(),VLOOKUP($D571,' REACH Bilaga 59_update'!$A$5:$E$210,5,FALSE)),IF(VLOOKUP($A571,' REACH Bilaga 59_update'!$D$5:$E$210,2,FALSE)="",NA(),VLOOKUP($A571,' REACH Bilaga 59_update'!$D$5:$E$210,2,FALSE))),IF(VLOOKUP($C571,' REACH Bilaga 59_update'!$C$5:$E$210,3,FALSE)="",NA(),VLOOKUP($C571,' REACH Bilaga 59_update'!$C$5:$E$210,3,FALSE)))</f>
        <v>#N/A</v>
      </c>
      <c r="P571" s="76" t="e">
        <f>IF(C571="-",IF(A571="-",IFERROR(VLOOKUP($D571,' REACH Bilaga 59_update'!$A$5:$F$210,MATCH(Sammanfattning!P$1,' REACH Bilaga 59_update'!$A$4:$F$4,0),FALSE),VLOOKUP($D571,'REACH Bilaga XIV_update'!$A$4:$H$110,MATCH(Sammanfattning!P$1,'REACH Bilaga XIV_update'!$A$4:$H$4,0),FALSE)),IFERROR(VLOOKUP($A571,' REACH Bilaga 59_update'!$D$5:$F$210,MATCH(Sammanfattning!P$1,' REACH Bilaga 59_update'!$D$4:$F$4,0),FALSE),VLOOKUP($A571,'REACH Bilaga XIV_update'!$D$4:$H$110,MATCH(Sammanfattning!P$1,'REACH Bilaga XIV_update'!$D$4:$H$4,0),FALSE))),IFERROR(VLOOKUP($C571,' REACH Bilaga 59_update'!$C$5:$F$210,MATCH(Sammanfattning!P$1,' REACH Bilaga 59_update'!$C$4:$F$4,0),FALSE),VLOOKUP($C571,'REACH Bilaga XIV_update'!$C$4:$H$110,MATCH(Sammanfattning!P$1,'REACH Bilaga XIV_update'!$C$4:$H$4,0),FALSE)))</f>
        <v>#N/A</v>
      </c>
      <c r="Q571" s="76" t="e">
        <f>IF($C571="-",IF($A571="-",IF(VLOOKUP($D571,'REACH Bilaga XIV_update'!$A$5:$I$110,9,FALSE)="",NA(),VLOOKUP($D571,'REACH Bilaga XIV_update'!$A$5:$I$110,9,FALSE)),IF(VLOOKUP($A571,'REACH Bilaga XIV_update'!$D$5:$I$110,6,FALSE)="",NA(),VLOOKUP($A571,'REACH Bilaga XIV_update'!$D$5:$I$110,6,FALSE))),IF(VLOOKUP($C571,'REACH Bilaga XIV_update'!$C$5:$I$110,7,FALSE)="",NA(),VLOOKUP($C571,'REACH Bilaga XIV_update'!$C$5:$I$110,7,FALSE)))</f>
        <v>#N/A</v>
      </c>
      <c r="R571" s="76" t="e">
        <f>IF($C571="-",IF($A571="-",IF(VLOOKUP($D571,CoRAP_update!$A$5:$O$376,15,FALSE)="",NA(),VLOOKUP($D571,CoRAP_update!$A$5:$O$376,15,FALSE)),IF(VLOOKUP($A571,CoRAP_update!$D$5:$O$376,12,FALSE)="",NA(),VLOOKUP($A571,CoRAP_update!$D$5:$O$376,12,FALSE))),IF(VLOOKUP($C571,CoRAP_update!$C$5:$O$376,13,FALSE)="",NA(),VLOOKUP($C571,CoRAP_update!$C$5:$O$376,13,FALSE)))</f>
        <v>#N/A</v>
      </c>
      <c r="S571" s="144" t="e">
        <f>IF($C571="-",IF($A571="-",VLOOKUP($D571,CoRAP_update!$A$5:$J$376,MATCH(Sammanfattning!S$1,CoRAP_update!$A$4:$J$4,0),FALSE),VLOOKUP($A571,CoRAP_update!$D$5:$J$376,MATCH(Sammanfattning!S$1,CoRAP_update!$D$4:$J$4,0),FALSE)),VLOOKUP($C571,CoRAP_update!$C$5:$J$376,MATCH(Sammanfattning!S$1,CoRAP_update!$C$4:$J$4,0),FALSE))</f>
        <v>#N/A</v>
      </c>
      <c r="T571" s="76" t="e">
        <f>IF($A571="-",VLOOKUP($D571,EDC_update!$C$2:$F$450,4,FALSE),VLOOKUP($A571,EDC_update!$B$2:$F$450,5,FALSE))</f>
        <v>#N/A</v>
      </c>
      <c r="V571" s="78">
        <f>IF(IFERROR(SEARCH("PBT",P571),99)=99,IF(IFERROR(SEARCH("suspected PBT",S571),99)=99,IF(IFERROR(SEARCH("concluded to be PBT",K571),99)=99,IF(IFERROR(SEARCH("PBT",S571),99)=99,IF(IFERROR(SEARCH("PBT cand",L571),99)=99,IF(IFERROR(SEARCH("PBT",L571),99)=99,IF(IFERROR(SEARCH("persistent, bioackumulative and toxic properties",K571),99)=99,0,Scoring!$E$3),Scoring!$E$3),Scoring!$E$7),Scoring!$E$3),Scoring!$E$5),Scoring!$E$6),Scoring!$E$3)</f>
        <v>0</v>
      </c>
      <c r="W571" s="78">
        <f>IF(IFERROR(SEARCH("vPvB",P571),99)=99,IF(IFERROR(SEARCH("suspected pbt/vPvB",S571),99)=99,IF(IFERROR(SEARCH("vPvB",S571),99)=99,IF(IFERROR(SEARCH("concluded to be a vPvB",S571),99)=99,IF(IFERROR(SEARCH("identified as vPvB",K571),99)=99,IF(IFERROR(SEARCH("concluded to be a vPvB",K571),99)=99,IF(IFERROR(SEARCH("concluded to be both pbt and vPvB",S571),99)=99,IF(IFERROR(SEARCH("concluded to be both pbt and vPvB",K571),99)=99,0,Scoring!$E$5),Scoring!$E$5),Scoring!$E$5),Scoring!$E$5),Scoring!$E$5),Scoring!$E$4),Scoring!$E$6),Scoring!$E$4)</f>
        <v>0</v>
      </c>
      <c r="X571" s="78">
        <f>IF(IFERROR(SEARCH("H410",N571),99)=99,IF(IFERROR(SEARCH("H410",O571),99)=99,IF(IFERROR(SEARCH("H410",Q571),99)=99,IF(IFERROR(SEARCH("H410",M571),99)=99,IF(IFERROR(SEARCH("H410",R571),99)=99,IF(IFERROR(SEARCH("H411",N571),99)=99,IF(IFERROR(SEARCH("H411",O571),99)=99,IF(IFERROR(SEARCH("H411",Q571),99)=99,IF(IFERROR(SEARCH("H411",M571),99)=99,IF(IFERROR(SEARCH("H411",R571),99)=99,IF(IFERROR(SEARCH("H413",N571),99)=99,IF(IFERROR(SEARCH("H413",O571),99)=99,IF(IFERROR(SEARCH("H413",Q571),99)=99,IF(IFERROR(SEARCH("H413",M571),99)=99,IF(IFERROR(SEARCH("H413",R571),99)=99,IF(IFERROR(SEARCH("H412",N571),99)=99,IF(IFERROR(SEARCH("H412",O571),99)=99,IF(IFERROR(SEARCH("H412",Q571),99)=99,IF(IFERROR(SEARCH("H412",M571),99)=99,IF(IFERROR(SEARCH("H412",R571),99)=99,0,Scoring!$E$2),Scoring!$E$2),Scoring!$E$2),Scoring!$E$2),Scoring!$E$2),Scoring!$E$2),Scoring!$E$2),Scoring!$E$2),Scoring!$E$2),Scoring!$E$2),Scoring!$E$2),Scoring!$E$2),Scoring!$E$2),Scoring!$E$2),Scoring!$E$2),Scoring!$E$2),Scoring!$E$2),Scoring!$E$2),Scoring!$E$2),Scoring!$E$2)</f>
        <v>0</v>
      </c>
      <c r="Y571" s="78">
        <f>IF(IFERROR(SEARCH("CMR",K571),99)=99,IF(IFERROR(SEARCH("Suspected CMR",S571),99)=99,IF(IFERROR(SEARCH("CMR",S571),99)=99,0,Scoring!$E$8),Scoring!$E$9),Scoring!$E$8)</f>
        <v>3</v>
      </c>
      <c r="Z571" s="78">
        <f>IF(IFERROR(SEARCH("H350",N571),99)=99,IF(IFERROR(SEARCH("H350",O571),99)=99,IF(IFERROR(SEARCH("H350",Q571),99)=99,IF(IFERROR(SEARCH("H350",M571),99)=99,IF(IFERROR(SEARCH("H350",R571),99)=99,IF(IFERROR(SEARCH("H351",N571),99)=99,IF(IFERROR(SEARCH("H351",O571),99)=99,IF(IFERROR(SEARCH("H351",Q571),99)=99,IF(IFERROR(SEARCH("H351",M571),99)=99,IF(IFERROR(SEARCH("H351",R571),99)=99,IF(IFERROR(SEARCH("carcinogenic",P571),99)=99,IF(IFERROR(SEARCH("suspected carcinogenic",S571),99)=99,0,Scoring!$E$12),Scoring!$E$11),Scoring!$E$10),Scoring!$E$10),Scoring!$E$10),Scoring!$E$10),Scoring!$E$10),Scoring!$E$10),Scoring!$E$10),Scoring!$E$10),Scoring!$E$10),Scoring!$E$10)</f>
        <v>1</v>
      </c>
      <c r="AA571" s="78">
        <f>IF(IFERROR(SEARCH("H340",N571),99)=99,IF(IFERROR(SEARCH("H340",O571),99)=99,IF(IFERROR(SEARCH("H340",Q571),99)=99,IF(IFERROR(SEARCH("H340",M571),99)=99,IF(IFERROR(SEARCH("H340",R571),99)=99,IF(IFERROR(SEARCH("H341",N571),99)=99,IF(IFERROR(SEARCH("H341",O571),99)=99,IF(IFERROR(SEARCH("H341",Q571),99)=99,IF(IFERROR(SEARCH("H341",M571),99)=99,IF(IFERROR(SEARCH("H341",R571),99)=99,IF(IFERROR(SEARCH("mutagenic",P571),99)=99,IF(IFERROR(SEARCH("suspected mutagenic",S571),99)=99,0,Scoring!$E$15),Scoring!$E$14),Scoring!$E$13),Scoring!$E$13),Scoring!$E$13),Scoring!$E$13),Scoring!$E$13),Scoring!$E$13),Scoring!$E$13),Scoring!$E$13),Scoring!$E$13),Scoring!$E$13)</f>
        <v>0</v>
      </c>
      <c r="AB571" s="78">
        <f>IF(IFERROR(SEARCH("H360",N571),99)=99,IF(IFERROR(SEARCH("H360",O571),99)=99,IF(IFERROR(SEARCH("H360",Q571),99)=99,IF(IFERROR(SEARCH("H360",M571),99)=99,IF(IFERROR(SEARCH("H360",R571),99)=99,IF(IFERROR(SEARCH("H361",N571),99)=99,IF(IFERROR(SEARCH("H361",O571),99)=99,IF(IFERROR(SEARCH("H361",Q571),99)=99,IF(IFERROR(SEARCH("H361",M571),99)=99,IF(IFERROR(SEARCH("H361",R571),99)=99,IF(IFERROR(SEARCH("reproduction",P571),99)=99,IF(IFERROR(SEARCH("suspected reprotoxic",S571),99)=99,IF(IFERROR(SEARCH("reprotoxic",S571),99)=99,IF(IFERROR(SEARCH("reprotoxic",K571),99)=99,0,Scoring!$E$18),Scoring!$E$18),Scoring!$E$19),Scoring!$E$17),Scoring!$E$16),Scoring!$E$16),Scoring!$E$16),Scoring!$E$16),Scoring!$E$16),Scoring!$E$16),Scoring!$E$16),Scoring!$E$16),Scoring!$E$16),Scoring!$E$16)</f>
        <v>0</v>
      </c>
      <c r="AC571" s="78">
        <f>IF(IFERROR(SEARCH("57f",L571),99)=99,IF(IFERROR(SEARCH("57(f)",P571),99)=99,0,Scoring!$E$20),Scoring!$E$20)</f>
        <v>0</v>
      </c>
      <c r="AD571" s="78">
        <f>IF(IFERROR(SEARCH("CAT1",T571),99)=99,IF(IFERROR(SEARCH("CAT2",T571),99)=99,IF(IFERROR(SEARCH("CAT3",T571),99)=99,IF(IFERROR(SEARCH("concluded to be endocrine",K571),99)=99,IF(IFERROR(SEARCH("categorised as endocrine",K571),99)=99,IF(IFERROR(SEARCH("endocrine disrupting",P571),99)=99,IF(IFERROR(SEARCH("endocrine disrupting",K571),99)=99,IF(IFERROR(SEARCH("suspected endocrine",S571),99)=99,IF(IFERROR(SEARCH("potential endocrine",S571),99)=99,0,Scoring!$E$25),Scoring!$E$25),Scoring!$E$24),Scoring!$E$24),Scoring!$E$24),Scoring!$E$24),Scoring!$E$23),Scoring!$E$22),Scoring!$E$21)</f>
        <v>0</v>
      </c>
      <c r="AE571" s="78">
        <f>IF(IFERROR(SEARCH("suspected sensitiser",S571),99)=99,IF(IFERROR(SEARCH("sensitiser",S571),99)=99,IF(IFERROR(SEARCH("other hazard based concern",S571),99)=99,0,Scoring!$E$28),Scoring!$E$26),Scoring!$E$27)</f>
        <v>0</v>
      </c>
      <c r="AF571" s="78">
        <f>IF(IFERROR(M571,1)=1,IF(IFERROR(N571,1)=1,IF(IFERROR(O571,1)=1,IF(IFERROR(Q571,1)=1,IF(IFERROR(R571,1)=1,IF(IFERROR(T571,1)=1,IF(IFERROR(K571,1)=1,IF(IFERROR(P571,1)=1,IF(IFERROR(S571,1)=1,Scoring!$E$29,0),0),0),0),0),0),0),0),0)</f>
        <v>0</v>
      </c>
      <c r="AG571" s="78">
        <f t="shared" si="47"/>
        <v>3</v>
      </c>
      <c r="AI571" s="93"/>
      <c r="AJ571" s="94"/>
      <c r="AK571" s="76"/>
      <c r="AL571" s="75"/>
      <c r="AN571" s="79"/>
      <c r="AO571" s="79"/>
      <c r="AP571" s="79"/>
      <c r="AQ571" s="79"/>
      <c r="AR571" s="79"/>
      <c r="AS571" s="78"/>
      <c r="AU571" s="79">
        <f>IF(IFERROR(F571,99)=99,IF(IFERROR(G571,99)=99,IF(IFERROR(H571,99)=99,IF(IFERROR(I571,99)=99,IF(IFERROR(E571,99)=99,IF(IFERROR(J571,99)=99,0,Scoring!$B$7),Scoring!$B$3),Scoring!$B$2),Scoring!$B$6),Scoring!$B$5),Scoring!$B$4)</f>
        <v>0.3</v>
      </c>
      <c r="AV571" s="78">
        <f t="shared" si="48"/>
        <v>0.89999999999999991</v>
      </c>
      <c r="AW571" s="78"/>
      <c r="AX571" s="66"/>
      <c r="AY571" s="78"/>
      <c r="AZ571" s="76"/>
      <c r="BA571" s="76"/>
      <c r="BB571" s="76"/>
    </row>
    <row r="572" spans="1:54" x14ac:dyDescent="0.25">
      <c r="A572" s="77" t="s">
        <v>7573</v>
      </c>
      <c r="B572" s="76" t="str">
        <f t="shared" si="49"/>
        <v>265-064-6</v>
      </c>
      <c r="C572" s="77" t="s">
        <v>1668</v>
      </c>
      <c r="D572" s="77" t="s">
        <v>1669</v>
      </c>
      <c r="E572" s="76" t="str">
        <f>IF(C572="-",IF(A572="-",VLOOKUP(D572,'sin-list 180320_update'!$C$2:$C$835,1,FALSE),VLOOKUP(A572,'sin-list 180320_update'!$A$2:$A$835,1,FALSE)),VLOOKUP(C572,'sin-list 180320_update'!$B$2:$B$835,1,FALSE))</f>
        <v>265-064-6</v>
      </c>
      <c r="F572" s="76" t="e">
        <f>IF($C572="-",IF($A572="-",VLOOKUP($D572,'REACH Bilaga XVII_update'!$A$5:$A$131,1,FALSE),VLOOKUP($A572,'REACH Bilaga XVII_update'!$C$5:$C$131,1,FALSE)),VLOOKUP($C572,'REACH Bilaga XVII_update'!$B$5:$B$131,1,FALSE))</f>
        <v>#N/A</v>
      </c>
      <c r="G572" s="76" t="e">
        <f>IF($C572="-",IF($A572="-",VLOOKUP($D572,' REACH Bilaga 59_update'!$A$5:$A$210,1,FALSE),VLOOKUP($A572,' REACH Bilaga 59_update'!$D$5:$D$210,1,FALSE)),VLOOKUP($C572,' REACH Bilaga 59_update'!$C$5:$C$210,1,FALSE))</f>
        <v>#N/A</v>
      </c>
      <c r="H572" s="76" t="e">
        <f>IF($C572="-",IF($A572="-",VLOOKUP($D572,'REACH Bilaga XIV_update'!$A$5:$A$110,1,FALSE),VLOOKUP($A572,'REACH Bilaga XIV_update'!$D$5:$D$110,1,FALSE)),VLOOKUP($C572,'REACH Bilaga XIV_update'!$C$5:$C$110,1,FALSE))</f>
        <v>#N/A</v>
      </c>
      <c r="I572" s="76" t="e">
        <f>IF($C572="-",IF($A572="-",VLOOKUP($D572,CoRAP_update!$A$5:$A$376,1,FALSE),VLOOKUP($A572,CoRAP_update!$D$5:$D$376,1,FALSE)),VLOOKUP($C572,CoRAP_update!$C$5:$C$376,1,FALSE))</f>
        <v>#N/A</v>
      </c>
      <c r="J572" s="76" t="e">
        <f>IF($C572="-",IF($A572="-",VLOOKUP($D572,EDC_update!$C$2:$C$450,1,FALSE),VLOOKUP($A572,EDC_update!$B$2:$B$450,1,FALSE)),VLOOKUP($C572,EDC_update!$L$2:$L$450,1,FALSE))</f>
        <v>#N/A</v>
      </c>
      <c r="K572" s="76" t="str">
        <f>IF($C572="-",IF($A572="-",IF(VLOOKUP($D572,'sin-list 180320_update'!$C$2:$S$835,3,FALSE)="",NA(),VLOOKUP($D572,'sin-list 180320_update'!$C$2:$S$835,3,FALSE)),IF(VLOOKUP($A572,'sin-list 180320_update'!$A$2:$S$835,5,FALSE)="",NA(),VLOOKUP($A572,'sin-list 180320_update'!$A$2:$S$835,5,FALSE))),IF(VLOOKUP($C572,'sin-list 180320_update'!$B$2:$S$835,4,FALSE)="",NA(),VLOOKUP($C572,'sin-list 180320_update'!$B$2:$S$835,4,FALSE)))</f>
        <v>Classified CMR according to Annex VI of Regulation 1272/2008</v>
      </c>
      <c r="L572" s="76" t="str">
        <f>IF($C572="-",IF($A572="-",VLOOKUP($D572,'sin-list 180320_update'!$C$2:$S$835,6,FALSE),VLOOKUP($A572,'sin-list 180320_update'!$A$2:$S$835,8,FALSE)),VLOOKUP($C572,'sin-list 180320_update'!$B$2:$S$835,7,FALSE))</f>
        <v>Carc. 1B</v>
      </c>
      <c r="M572" s="76" t="str">
        <f>IF($C572="-",IF($A572="-",IF(VLOOKUP($D572,'sin-list 180320_update'!$C$2:$S$835,8,FALSE)="",NA(),VLOOKUP($D572,'sin-list 180320_update'!$C$2:$S$835,8,FALSE)),IF(VLOOKUP($A572,'sin-list 180320_update'!$A$2:$S$835,10,FALSE)="",NA(),VLOOKUP($A572,'sin-list 180320_update'!$A$2:$S$835,10,FALSE))),IF(VLOOKUP($C572,'sin-list 180320_update'!$B$2:$S$835,9,FALSE)="",NA(),VLOOKUP($C572,'sin-list 180320_update'!$B$2:$S$835,9,FALSE)))</f>
        <v>H350</v>
      </c>
      <c r="N572" s="76" t="e">
        <f>IF($C572="-",IF($A572="-",IF(VLOOKUP($D572,'REACH Bilaga XVII_update'!$A$5:$E$131,4,FALSE)="",NA(),VLOOKUP($D572,'REACH Bilaga XVII_update'!$A$5:$E$131,4,FALSE)),IF(VLOOKUP($A572,'REACH Bilaga XVII_update'!$C$5:$D$131,2,FALSE)="",NA(),VLOOKUP($A572,'REACH Bilaga XVII_update'!$C$5:$D$131,2,FALSE))),IF(VLOOKUP($C572,'REACH Bilaga XVII_update'!$B$5:$D$131,3,FALSE)="",NA(),VLOOKUP($C572,'REACH Bilaga XVII_update'!$B$5:$D$131,3,FALSE)))</f>
        <v>#N/A</v>
      </c>
      <c r="O572" s="76" t="e">
        <f>IF($C572="-",IF($A572="-",IF(VLOOKUP($D572,' REACH Bilaga 59_update'!$A$5:$E$210,5,FALSE)="",NA(),VLOOKUP($D572,' REACH Bilaga 59_update'!$A$5:$E$210,5,FALSE)),IF(VLOOKUP($A572,' REACH Bilaga 59_update'!$D$5:$E$210,2,FALSE)="",NA(),VLOOKUP($A572,' REACH Bilaga 59_update'!$D$5:$E$210,2,FALSE))),IF(VLOOKUP($C572,' REACH Bilaga 59_update'!$C$5:$E$210,3,FALSE)="",NA(),VLOOKUP($C572,' REACH Bilaga 59_update'!$C$5:$E$210,3,FALSE)))</f>
        <v>#N/A</v>
      </c>
      <c r="P572" s="76" t="e">
        <f>IF(C572="-",IF(A572="-",IFERROR(VLOOKUP($D572,' REACH Bilaga 59_update'!$A$5:$F$210,MATCH(Sammanfattning!P$1,' REACH Bilaga 59_update'!$A$4:$F$4,0),FALSE),VLOOKUP($D572,'REACH Bilaga XIV_update'!$A$4:$H$110,MATCH(Sammanfattning!P$1,'REACH Bilaga XIV_update'!$A$4:$H$4,0),FALSE)),IFERROR(VLOOKUP($A572,' REACH Bilaga 59_update'!$D$5:$F$210,MATCH(Sammanfattning!P$1,' REACH Bilaga 59_update'!$D$4:$F$4,0),FALSE),VLOOKUP($A572,'REACH Bilaga XIV_update'!$D$4:$H$110,MATCH(Sammanfattning!P$1,'REACH Bilaga XIV_update'!$D$4:$H$4,0),FALSE))),IFERROR(VLOOKUP($C572,' REACH Bilaga 59_update'!$C$5:$F$210,MATCH(Sammanfattning!P$1,' REACH Bilaga 59_update'!$C$4:$F$4,0),FALSE),VLOOKUP($C572,'REACH Bilaga XIV_update'!$C$4:$H$110,MATCH(Sammanfattning!P$1,'REACH Bilaga XIV_update'!$C$4:$H$4,0),FALSE)))</f>
        <v>#N/A</v>
      </c>
      <c r="Q572" s="76" t="e">
        <f>IF($C572="-",IF($A572="-",IF(VLOOKUP($D572,'REACH Bilaga XIV_update'!$A$5:$I$110,9,FALSE)="",NA(),VLOOKUP($D572,'REACH Bilaga XIV_update'!$A$5:$I$110,9,FALSE)),IF(VLOOKUP($A572,'REACH Bilaga XIV_update'!$D$5:$I$110,6,FALSE)="",NA(),VLOOKUP($A572,'REACH Bilaga XIV_update'!$D$5:$I$110,6,FALSE))),IF(VLOOKUP($C572,'REACH Bilaga XIV_update'!$C$5:$I$110,7,FALSE)="",NA(),VLOOKUP($C572,'REACH Bilaga XIV_update'!$C$5:$I$110,7,FALSE)))</f>
        <v>#N/A</v>
      </c>
      <c r="R572" s="76" t="e">
        <f>IF($C572="-",IF($A572="-",IF(VLOOKUP($D572,CoRAP_update!$A$5:$O$376,15,FALSE)="",NA(),VLOOKUP($D572,CoRAP_update!$A$5:$O$376,15,FALSE)),IF(VLOOKUP($A572,CoRAP_update!$D$5:$O$376,12,FALSE)="",NA(),VLOOKUP($A572,CoRAP_update!$D$5:$O$376,12,FALSE))),IF(VLOOKUP($C572,CoRAP_update!$C$5:$O$376,13,FALSE)="",NA(),VLOOKUP($C572,CoRAP_update!$C$5:$O$376,13,FALSE)))</f>
        <v>#N/A</v>
      </c>
      <c r="S572" s="144" t="e">
        <f>IF($C572="-",IF($A572="-",VLOOKUP($D572,CoRAP_update!$A$5:$J$376,MATCH(Sammanfattning!S$1,CoRAP_update!$A$4:$J$4,0),FALSE),VLOOKUP($A572,CoRAP_update!$D$5:$J$376,MATCH(Sammanfattning!S$1,CoRAP_update!$D$4:$J$4,0),FALSE)),VLOOKUP($C572,CoRAP_update!$C$5:$J$376,MATCH(Sammanfattning!S$1,CoRAP_update!$C$4:$J$4,0),FALSE))</f>
        <v>#N/A</v>
      </c>
      <c r="T572" s="76" t="e">
        <f>IF($A572="-",VLOOKUP($D572,EDC_update!$C$2:$F$450,4,FALSE),VLOOKUP($A572,EDC_update!$B$2:$F$450,5,FALSE))</f>
        <v>#N/A</v>
      </c>
      <c r="V572" s="78">
        <f>IF(IFERROR(SEARCH("PBT",P572),99)=99,IF(IFERROR(SEARCH("suspected PBT",S572),99)=99,IF(IFERROR(SEARCH("concluded to be PBT",K572),99)=99,IF(IFERROR(SEARCH("PBT",S572),99)=99,IF(IFERROR(SEARCH("PBT cand",L572),99)=99,IF(IFERROR(SEARCH("PBT",L572),99)=99,IF(IFERROR(SEARCH("persistent, bioackumulative and toxic properties",K572),99)=99,0,Scoring!$E$3),Scoring!$E$3),Scoring!$E$7),Scoring!$E$3),Scoring!$E$5),Scoring!$E$6),Scoring!$E$3)</f>
        <v>0</v>
      </c>
      <c r="W572" s="78">
        <f>IF(IFERROR(SEARCH("vPvB",P572),99)=99,IF(IFERROR(SEARCH("suspected pbt/vPvB",S572),99)=99,IF(IFERROR(SEARCH("vPvB",S572),99)=99,IF(IFERROR(SEARCH("concluded to be a vPvB",S572),99)=99,IF(IFERROR(SEARCH("identified as vPvB",K572),99)=99,IF(IFERROR(SEARCH("concluded to be a vPvB",K572),99)=99,IF(IFERROR(SEARCH("concluded to be both pbt and vPvB",S572),99)=99,IF(IFERROR(SEARCH("concluded to be both pbt and vPvB",K572),99)=99,0,Scoring!$E$5),Scoring!$E$5),Scoring!$E$5),Scoring!$E$5),Scoring!$E$5),Scoring!$E$4),Scoring!$E$6),Scoring!$E$4)</f>
        <v>0</v>
      </c>
      <c r="X572" s="78">
        <f>IF(IFERROR(SEARCH("H410",N572),99)=99,IF(IFERROR(SEARCH("H410",O572),99)=99,IF(IFERROR(SEARCH("H410",Q572),99)=99,IF(IFERROR(SEARCH("H410",M572),99)=99,IF(IFERROR(SEARCH("H410",R572),99)=99,IF(IFERROR(SEARCH("H411",N572),99)=99,IF(IFERROR(SEARCH("H411",O572),99)=99,IF(IFERROR(SEARCH("H411",Q572),99)=99,IF(IFERROR(SEARCH("H411",M572),99)=99,IF(IFERROR(SEARCH("H411",R572),99)=99,IF(IFERROR(SEARCH("H413",N572),99)=99,IF(IFERROR(SEARCH("H413",O572),99)=99,IF(IFERROR(SEARCH("H413",Q572),99)=99,IF(IFERROR(SEARCH("H413",M572),99)=99,IF(IFERROR(SEARCH("H413",R572),99)=99,IF(IFERROR(SEARCH("H412",N572),99)=99,IF(IFERROR(SEARCH("H412",O572),99)=99,IF(IFERROR(SEARCH("H412",Q572),99)=99,IF(IFERROR(SEARCH("H412",M572),99)=99,IF(IFERROR(SEARCH("H412",R572),99)=99,0,Scoring!$E$2),Scoring!$E$2),Scoring!$E$2),Scoring!$E$2),Scoring!$E$2),Scoring!$E$2),Scoring!$E$2),Scoring!$E$2),Scoring!$E$2),Scoring!$E$2),Scoring!$E$2),Scoring!$E$2),Scoring!$E$2),Scoring!$E$2),Scoring!$E$2),Scoring!$E$2),Scoring!$E$2),Scoring!$E$2),Scoring!$E$2),Scoring!$E$2)</f>
        <v>0</v>
      </c>
      <c r="Y572" s="78">
        <f>IF(IFERROR(SEARCH("CMR",K572),99)=99,IF(IFERROR(SEARCH("Suspected CMR",S572),99)=99,IF(IFERROR(SEARCH("CMR",S572),99)=99,0,Scoring!$E$8),Scoring!$E$9),Scoring!$E$8)</f>
        <v>3</v>
      </c>
      <c r="Z572" s="78">
        <f>IF(IFERROR(SEARCH("H350",N572),99)=99,IF(IFERROR(SEARCH("H350",O572),99)=99,IF(IFERROR(SEARCH("H350",Q572),99)=99,IF(IFERROR(SEARCH("H350",M572),99)=99,IF(IFERROR(SEARCH("H350",R572),99)=99,IF(IFERROR(SEARCH("H351",N572),99)=99,IF(IFERROR(SEARCH("H351",O572),99)=99,IF(IFERROR(SEARCH("H351",Q572),99)=99,IF(IFERROR(SEARCH("H351",M572),99)=99,IF(IFERROR(SEARCH("H351",R572),99)=99,IF(IFERROR(SEARCH("carcinogenic",P572),99)=99,IF(IFERROR(SEARCH("suspected carcinogenic",S572),99)=99,0,Scoring!$E$12),Scoring!$E$11),Scoring!$E$10),Scoring!$E$10),Scoring!$E$10),Scoring!$E$10),Scoring!$E$10),Scoring!$E$10),Scoring!$E$10),Scoring!$E$10),Scoring!$E$10),Scoring!$E$10)</f>
        <v>1</v>
      </c>
      <c r="AA572" s="78">
        <f>IF(IFERROR(SEARCH("H340",N572),99)=99,IF(IFERROR(SEARCH("H340",O572),99)=99,IF(IFERROR(SEARCH("H340",Q572),99)=99,IF(IFERROR(SEARCH("H340",M572),99)=99,IF(IFERROR(SEARCH("H340",R572),99)=99,IF(IFERROR(SEARCH("H341",N572),99)=99,IF(IFERROR(SEARCH("H341",O572),99)=99,IF(IFERROR(SEARCH("H341",Q572),99)=99,IF(IFERROR(SEARCH("H341",M572),99)=99,IF(IFERROR(SEARCH("H341",R572),99)=99,IF(IFERROR(SEARCH("mutagenic",P572),99)=99,IF(IFERROR(SEARCH("suspected mutagenic",S572),99)=99,0,Scoring!$E$15),Scoring!$E$14),Scoring!$E$13),Scoring!$E$13),Scoring!$E$13),Scoring!$E$13),Scoring!$E$13),Scoring!$E$13),Scoring!$E$13),Scoring!$E$13),Scoring!$E$13),Scoring!$E$13)</f>
        <v>0</v>
      </c>
      <c r="AB572" s="78">
        <f>IF(IFERROR(SEARCH("H360",N572),99)=99,IF(IFERROR(SEARCH("H360",O572),99)=99,IF(IFERROR(SEARCH("H360",Q572),99)=99,IF(IFERROR(SEARCH("H360",M572),99)=99,IF(IFERROR(SEARCH("H360",R572),99)=99,IF(IFERROR(SEARCH("H361",N572),99)=99,IF(IFERROR(SEARCH("H361",O572),99)=99,IF(IFERROR(SEARCH("H361",Q572),99)=99,IF(IFERROR(SEARCH("H361",M572),99)=99,IF(IFERROR(SEARCH("H361",R572),99)=99,IF(IFERROR(SEARCH("reproduction",P572),99)=99,IF(IFERROR(SEARCH("suspected reprotoxic",S572),99)=99,IF(IFERROR(SEARCH("reprotoxic",S572),99)=99,IF(IFERROR(SEARCH("reprotoxic",K572),99)=99,0,Scoring!$E$18),Scoring!$E$18),Scoring!$E$19),Scoring!$E$17),Scoring!$E$16),Scoring!$E$16),Scoring!$E$16),Scoring!$E$16),Scoring!$E$16),Scoring!$E$16),Scoring!$E$16),Scoring!$E$16),Scoring!$E$16),Scoring!$E$16)</f>
        <v>0</v>
      </c>
      <c r="AC572" s="78">
        <f>IF(IFERROR(SEARCH("57f",L572),99)=99,IF(IFERROR(SEARCH("57(f)",P572),99)=99,0,Scoring!$E$20),Scoring!$E$20)</f>
        <v>0</v>
      </c>
      <c r="AD572" s="78">
        <f>IF(IFERROR(SEARCH("CAT1",T572),99)=99,IF(IFERROR(SEARCH("CAT2",T572),99)=99,IF(IFERROR(SEARCH("CAT3",T572),99)=99,IF(IFERROR(SEARCH("concluded to be endocrine",K572),99)=99,IF(IFERROR(SEARCH("categorised as endocrine",K572),99)=99,IF(IFERROR(SEARCH("endocrine disrupting",P572),99)=99,IF(IFERROR(SEARCH("endocrine disrupting",K572),99)=99,IF(IFERROR(SEARCH("suspected endocrine",S572),99)=99,IF(IFERROR(SEARCH("potential endocrine",S572),99)=99,0,Scoring!$E$25),Scoring!$E$25),Scoring!$E$24),Scoring!$E$24),Scoring!$E$24),Scoring!$E$24),Scoring!$E$23),Scoring!$E$22),Scoring!$E$21)</f>
        <v>0</v>
      </c>
      <c r="AE572" s="78">
        <f>IF(IFERROR(SEARCH("suspected sensitiser",S572),99)=99,IF(IFERROR(SEARCH("sensitiser",S572),99)=99,IF(IFERROR(SEARCH("other hazard based concern",S572),99)=99,0,Scoring!$E$28),Scoring!$E$26),Scoring!$E$27)</f>
        <v>0</v>
      </c>
      <c r="AF572" s="78">
        <f>IF(IFERROR(M572,1)=1,IF(IFERROR(N572,1)=1,IF(IFERROR(O572,1)=1,IF(IFERROR(Q572,1)=1,IF(IFERROR(R572,1)=1,IF(IFERROR(T572,1)=1,IF(IFERROR(K572,1)=1,IF(IFERROR(P572,1)=1,IF(IFERROR(S572,1)=1,Scoring!$E$29,0),0),0),0),0),0),0),0),0)</f>
        <v>0</v>
      </c>
      <c r="AG572" s="78">
        <f t="shared" si="47"/>
        <v>3</v>
      </c>
      <c r="AI572" s="93"/>
      <c r="AJ572" s="94"/>
      <c r="AK572" s="76"/>
      <c r="AL572" s="75"/>
      <c r="AN572" s="79"/>
      <c r="AO572" s="79"/>
      <c r="AP572" s="79"/>
      <c r="AQ572" s="79"/>
      <c r="AR572" s="79"/>
      <c r="AS572" s="78"/>
      <c r="AU572" s="79">
        <f>IF(IFERROR(F572,99)=99,IF(IFERROR(G572,99)=99,IF(IFERROR(H572,99)=99,IF(IFERROR(I572,99)=99,IF(IFERROR(E572,99)=99,IF(IFERROR(J572,99)=99,0,Scoring!$B$7),Scoring!$B$3),Scoring!$B$2),Scoring!$B$6),Scoring!$B$5),Scoring!$B$4)</f>
        <v>0.3</v>
      </c>
      <c r="AV572" s="78">
        <f t="shared" si="48"/>
        <v>0.89999999999999991</v>
      </c>
      <c r="AW572" s="78"/>
      <c r="AX572" s="66"/>
      <c r="AY572" s="78"/>
      <c r="AZ572" s="76"/>
      <c r="BA572" s="76"/>
      <c r="BB572" s="76"/>
    </row>
    <row r="573" spans="1:54" x14ac:dyDescent="0.25">
      <c r="A573" s="77" t="s">
        <v>6478</v>
      </c>
      <c r="B573" s="76" t="str">
        <f t="shared" si="49"/>
        <v>265-065-1</v>
      </c>
      <c r="C573" s="77" t="s">
        <v>1670</v>
      </c>
      <c r="D573" s="77" t="s">
        <v>1671</v>
      </c>
      <c r="E573" s="76" t="str">
        <f>IF(C573="-",IF(A573="-",VLOOKUP(D573,'sin-list 180320_update'!$C$2:$C$835,1,FALSE),VLOOKUP(A573,'sin-list 180320_update'!$A$2:$A$835,1,FALSE)),VLOOKUP(C573,'sin-list 180320_update'!$B$2:$B$835,1,FALSE))</f>
        <v>265-065-1</v>
      </c>
      <c r="F573" s="76" t="e">
        <f>IF($C573="-",IF($A573="-",VLOOKUP($D573,'REACH Bilaga XVII_update'!$A$5:$A$131,1,FALSE),VLOOKUP($A573,'REACH Bilaga XVII_update'!$C$5:$C$131,1,FALSE)),VLOOKUP($C573,'REACH Bilaga XVII_update'!$B$5:$B$131,1,FALSE))</f>
        <v>#N/A</v>
      </c>
      <c r="G573" s="76" t="e">
        <f>IF($C573="-",IF($A573="-",VLOOKUP($D573,' REACH Bilaga 59_update'!$A$5:$A$210,1,FALSE),VLOOKUP($A573,' REACH Bilaga 59_update'!$D$5:$D$210,1,FALSE)),VLOOKUP($C573,' REACH Bilaga 59_update'!$C$5:$C$210,1,FALSE))</f>
        <v>#N/A</v>
      </c>
      <c r="H573" s="76" t="e">
        <f>IF($C573="-",IF($A573="-",VLOOKUP($D573,'REACH Bilaga XIV_update'!$A$5:$A$110,1,FALSE),VLOOKUP($A573,'REACH Bilaga XIV_update'!$D$5:$D$110,1,FALSE)),VLOOKUP($C573,'REACH Bilaga XIV_update'!$C$5:$C$110,1,FALSE))</f>
        <v>#N/A</v>
      </c>
      <c r="I573" s="76" t="e">
        <f>IF($C573="-",IF($A573="-",VLOOKUP($D573,CoRAP_update!$A$5:$A$376,1,FALSE),VLOOKUP($A573,CoRAP_update!$D$5:$D$376,1,FALSE)),VLOOKUP($C573,CoRAP_update!$C$5:$C$376,1,FALSE))</f>
        <v>#N/A</v>
      </c>
      <c r="J573" s="76" t="e">
        <f>IF($C573="-",IF($A573="-",VLOOKUP($D573,EDC_update!$C$2:$C$450,1,FALSE),VLOOKUP($A573,EDC_update!$B$2:$B$450,1,FALSE)),VLOOKUP($C573,EDC_update!$L$2:$L$450,1,FALSE))</f>
        <v>#N/A</v>
      </c>
      <c r="K573" s="76" t="str">
        <f>IF($C573="-",IF($A573="-",IF(VLOOKUP($D573,'sin-list 180320_update'!$C$2:$S$835,3,FALSE)="",NA(),VLOOKUP($D573,'sin-list 180320_update'!$C$2:$S$835,3,FALSE)),IF(VLOOKUP($A573,'sin-list 180320_update'!$A$2:$S$835,5,FALSE)="",NA(),VLOOKUP($A573,'sin-list 180320_update'!$A$2:$S$835,5,FALSE))),IF(VLOOKUP($C573,'sin-list 180320_update'!$B$2:$S$835,4,FALSE)="",NA(),VLOOKUP($C573,'sin-list 180320_update'!$B$2:$S$835,4,FALSE)))</f>
        <v>Classified CMR according to Annex VI of Regulation 1272/2008. (Might not apply when contaminants are below below legal thresholds and/or full refining history is known)</v>
      </c>
      <c r="L573" s="76" t="str">
        <f>IF($C573="-",IF($A573="-",VLOOKUP($D573,'sin-list 180320_update'!$C$2:$S$835,6,FALSE),VLOOKUP($A573,'sin-list 180320_update'!$A$2:$S$835,8,FALSE)),VLOOKUP($C573,'sin-list 180320_update'!$B$2:$S$835,7,FALSE))</f>
        <v>Carc. 1B
Muta. 1B
Asp. Tox. 1</v>
      </c>
      <c r="M573" s="76" t="str">
        <f>IF($C573="-",IF($A573="-",IF(VLOOKUP($D573,'sin-list 180320_update'!$C$2:$S$835,8,FALSE)="",NA(),VLOOKUP($D573,'sin-list 180320_update'!$C$2:$S$835,8,FALSE)),IF(VLOOKUP($A573,'sin-list 180320_update'!$A$2:$S$835,10,FALSE)="",NA(),VLOOKUP($A573,'sin-list 180320_update'!$A$2:$S$835,10,FALSE))),IF(VLOOKUP($C573,'sin-list 180320_update'!$B$2:$S$835,9,FALSE)="",NA(),VLOOKUP($C573,'sin-list 180320_update'!$B$2:$S$835,9,FALSE)))</f>
        <v>H350
H340
H304</v>
      </c>
      <c r="N573" s="76" t="e">
        <f>IF($C573="-",IF($A573="-",IF(VLOOKUP($D573,'REACH Bilaga XVII_update'!$A$5:$E$131,4,FALSE)="",NA(),VLOOKUP($D573,'REACH Bilaga XVII_update'!$A$5:$E$131,4,FALSE)),IF(VLOOKUP($A573,'REACH Bilaga XVII_update'!$C$5:$D$131,2,FALSE)="",NA(),VLOOKUP($A573,'REACH Bilaga XVII_update'!$C$5:$D$131,2,FALSE))),IF(VLOOKUP($C573,'REACH Bilaga XVII_update'!$B$5:$D$131,3,FALSE)="",NA(),VLOOKUP($C573,'REACH Bilaga XVII_update'!$B$5:$D$131,3,FALSE)))</f>
        <v>#N/A</v>
      </c>
      <c r="O573" s="76" t="e">
        <f>IF($C573="-",IF($A573="-",IF(VLOOKUP($D573,' REACH Bilaga 59_update'!$A$5:$E$210,5,FALSE)="",NA(),VLOOKUP($D573,' REACH Bilaga 59_update'!$A$5:$E$210,5,FALSE)),IF(VLOOKUP($A573,' REACH Bilaga 59_update'!$D$5:$E$210,2,FALSE)="",NA(),VLOOKUP($A573,' REACH Bilaga 59_update'!$D$5:$E$210,2,FALSE))),IF(VLOOKUP($C573,' REACH Bilaga 59_update'!$C$5:$E$210,3,FALSE)="",NA(),VLOOKUP($C573,' REACH Bilaga 59_update'!$C$5:$E$210,3,FALSE)))</f>
        <v>#N/A</v>
      </c>
      <c r="P573" s="76" t="e">
        <f>IF(C573="-",IF(A573="-",IFERROR(VLOOKUP($D573,' REACH Bilaga 59_update'!$A$5:$F$210,MATCH(Sammanfattning!P$1,' REACH Bilaga 59_update'!$A$4:$F$4,0),FALSE),VLOOKUP($D573,'REACH Bilaga XIV_update'!$A$4:$H$110,MATCH(Sammanfattning!P$1,'REACH Bilaga XIV_update'!$A$4:$H$4,0),FALSE)),IFERROR(VLOOKUP($A573,' REACH Bilaga 59_update'!$D$5:$F$210,MATCH(Sammanfattning!P$1,' REACH Bilaga 59_update'!$D$4:$F$4,0),FALSE),VLOOKUP($A573,'REACH Bilaga XIV_update'!$D$4:$H$110,MATCH(Sammanfattning!P$1,'REACH Bilaga XIV_update'!$D$4:$H$4,0),FALSE))),IFERROR(VLOOKUP($C573,' REACH Bilaga 59_update'!$C$5:$F$210,MATCH(Sammanfattning!P$1,' REACH Bilaga 59_update'!$C$4:$F$4,0),FALSE),VLOOKUP($C573,'REACH Bilaga XIV_update'!$C$4:$H$110,MATCH(Sammanfattning!P$1,'REACH Bilaga XIV_update'!$C$4:$H$4,0),FALSE)))</f>
        <v>#N/A</v>
      </c>
      <c r="Q573" s="76" t="e">
        <f>IF($C573="-",IF($A573="-",IF(VLOOKUP($D573,'REACH Bilaga XIV_update'!$A$5:$I$110,9,FALSE)="",NA(),VLOOKUP($D573,'REACH Bilaga XIV_update'!$A$5:$I$110,9,FALSE)),IF(VLOOKUP($A573,'REACH Bilaga XIV_update'!$D$5:$I$110,6,FALSE)="",NA(),VLOOKUP($A573,'REACH Bilaga XIV_update'!$D$5:$I$110,6,FALSE))),IF(VLOOKUP($C573,'REACH Bilaga XIV_update'!$C$5:$I$110,7,FALSE)="",NA(),VLOOKUP($C573,'REACH Bilaga XIV_update'!$C$5:$I$110,7,FALSE)))</f>
        <v>#N/A</v>
      </c>
      <c r="R573" s="76" t="e">
        <f>IF($C573="-",IF($A573="-",IF(VLOOKUP($D573,CoRAP_update!$A$5:$O$376,15,FALSE)="",NA(),VLOOKUP($D573,CoRAP_update!$A$5:$O$376,15,FALSE)),IF(VLOOKUP($A573,CoRAP_update!$D$5:$O$376,12,FALSE)="",NA(),VLOOKUP($A573,CoRAP_update!$D$5:$O$376,12,FALSE))),IF(VLOOKUP($C573,CoRAP_update!$C$5:$O$376,13,FALSE)="",NA(),VLOOKUP($C573,CoRAP_update!$C$5:$O$376,13,FALSE)))</f>
        <v>#N/A</v>
      </c>
      <c r="S573" s="144" t="e">
        <f>IF($C573="-",IF($A573="-",VLOOKUP($D573,CoRAP_update!$A$5:$J$376,MATCH(Sammanfattning!S$1,CoRAP_update!$A$4:$J$4,0),FALSE),VLOOKUP($A573,CoRAP_update!$D$5:$J$376,MATCH(Sammanfattning!S$1,CoRAP_update!$D$4:$J$4,0),FALSE)),VLOOKUP($C573,CoRAP_update!$C$5:$J$376,MATCH(Sammanfattning!S$1,CoRAP_update!$C$4:$J$4,0),FALSE))</f>
        <v>#N/A</v>
      </c>
      <c r="T573" s="76" t="e">
        <f>IF($A573="-",VLOOKUP($D573,EDC_update!$C$2:$F$450,4,FALSE),VLOOKUP($A573,EDC_update!$B$2:$F$450,5,FALSE))</f>
        <v>#N/A</v>
      </c>
      <c r="V573" s="78">
        <f>IF(IFERROR(SEARCH("PBT",P573),99)=99,IF(IFERROR(SEARCH("suspected PBT",S573),99)=99,IF(IFERROR(SEARCH("concluded to be PBT",K573),99)=99,IF(IFERROR(SEARCH("PBT",S573),99)=99,IF(IFERROR(SEARCH("PBT cand",L573),99)=99,IF(IFERROR(SEARCH("PBT",L573),99)=99,IF(IFERROR(SEARCH("persistent, bioackumulative and toxic properties",K573),99)=99,0,Scoring!$E$3),Scoring!$E$3),Scoring!$E$7),Scoring!$E$3),Scoring!$E$5),Scoring!$E$6),Scoring!$E$3)</f>
        <v>0</v>
      </c>
      <c r="W573" s="78">
        <f>IF(IFERROR(SEARCH("vPvB",P573),99)=99,IF(IFERROR(SEARCH("suspected pbt/vPvB",S573),99)=99,IF(IFERROR(SEARCH("vPvB",S573),99)=99,IF(IFERROR(SEARCH("concluded to be a vPvB",S573),99)=99,IF(IFERROR(SEARCH("identified as vPvB",K573),99)=99,IF(IFERROR(SEARCH("concluded to be a vPvB",K573),99)=99,IF(IFERROR(SEARCH("concluded to be both pbt and vPvB",S573),99)=99,IF(IFERROR(SEARCH("concluded to be both pbt and vPvB",K573),99)=99,0,Scoring!$E$5),Scoring!$E$5),Scoring!$E$5),Scoring!$E$5),Scoring!$E$5),Scoring!$E$4),Scoring!$E$6),Scoring!$E$4)</f>
        <v>0</v>
      </c>
      <c r="X573" s="78">
        <f>IF(IFERROR(SEARCH("H410",N573),99)=99,IF(IFERROR(SEARCH("H410",O573),99)=99,IF(IFERROR(SEARCH("H410",Q573),99)=99,IF(IFERROR(SEARCH("H410",M573),99)=99,IF(IFERROR(SEARCH("H410",R573),99)=99,IF(IFERROR(SEARCH("H411",N573),99)=99,IF(IFERROR(SEARCH("H411",O573),99)=99,IF(IFERROR(SEARCH("H411",Q573),99)=99,IF(IFERROR(SEARCH("H411",M573),99)=99,IF(IFERROR(SEARCH("H411",R573),99)=99,IF(IFERROR(SEARCH("H413",N573),99)=99,IF(IFERROR(SEARCH("H413",O573),99)=99,IF(IFERROR(SEARCH("H413",Q573),99)=99,IF(IFERROR(SEARCH("H413",M573),99)=99,IF(IFERROR(SEARCH("H413",R573),99)=99,IF(IFERROR(SEARCH("H412",N573),99)=99,IF(IFERROR(SEARCH("H412",O573),99)=99,IF(IFERROR(SEARCH("H412",Q573),99)=99,IF(IFERROR(SEARCH("H412",M573),99)=99,IF(IFERROR(SEARCH("H412",R573),99)=99,0,Scoring!$E$2),Scoring!$E$2),Scoring!$E$2),Scoring!$E$2),Scoring!$E$2),Scoring!$E$2),Scoring!$E$2),Scoring!$E$2),Scoring!$E$2),Scoring!$E$2),Scoring!$E$2),Scoring!$E$2),Scoring!$E$2),Scoring!$E$2),Scoring!$E$2),Scoring!$E$2),Scoring!$E$2),Scoring!$E$2),Scoring!$E$2),Scoring!$E$2)</f>
        <v>0</v>
      </c>
      <c r="Y573" s="78">
        <f>IF(IFERROR(SEARCH("CMR",K573),99)=99,IF(IFERROR(SEARCH("Suspected CMR",S573),99)=99,IF(IFERROR(SEARCH("CMR",S573),99)=99,0,Scoring!$E$8),Scoring!$E$9),Scoring!$E$8)</f>
        <v>3</v>
      </c>
      <c r="Z573" s="78">
        <f>IF(IFERROR(SEARCH("H350",N573),99)=99,IF(IFERROR(SEARCH("H350",O573),99)=99,IF(IFERROR(SEARCH("H350",Q573),99)=99,IF(IFERROR(SEARCH("H350",M573),99)=99,IF(IFERROR(SEARCH("H350",R573),99)=99,IF(IFERROR(SEARCH("H351",N573),99)=99,IF(IFERROR(SEARCH("H351",O573),99)=99,IF(IFERROR(SEARCH("H351",Q573),99)=99,IF(IFERROR(SEARCH("H351",M573),99)=99,IF(IFERROR(SEARCH("H351",R573),99)=99,IF(IFERROR(SEARCH("carcinogenic",P573),99)=99,IF(IFERROR(SEARCH("suspected carcinogenic",S573),99)=99,0,Scoring!$E$12),Scoring!$E$11),Scoring!$E$10),Scoring!$E$10),Scoring!$E$10),Scoring!$E$10),Scoring!$E$10),Scoring!$E$10),Scoring!$E$10),Scoring!$E$10),Scoring!$E$10),Scoring!$E$10)</f>
        <v>1</v>
      </c>
      <c r="AA573" s="78">
        <f>IF(IFERROR(SEARCH("H340",N573),99)=99,IF(IFERROR(SEARCH("H340",O573),99)=99,IF(IFERROR(SEARCH("H340",Q573),99)=99,IF(IFERROR(SEARCH("H340",M573),99)=99,IF(IFERROR(SEARCH("H340",R573),99)=99,IF(IFERROR(SEARCH("H341",N573),99)=99,IF(IFERROR(SEARCH("H341",O573),99)=99,IF(IFERROR(SEARCH("H341",Q573),99)=99,IF(IFERROR(SEARCH("H341",M573),99)=99,IF(IFERROR(SEARCH("H341",R573),99)=99,IF(IFERROR(SEARCH("mutagenic",P573),99)=99,IF(IFERROR(SEARCH("suspected mutagenic",S573),99)=99,0,Scoring!$E$15),Scoring!$E$14),Scoring!$E$13),Scoring!$E$13),Scoring!$E$13),Scoring!$E$13),Scoring!$E$13),Scoring!$E$13),Scoring!$E$13),Scoring!$E$13),Scoring!$E$13),Scoring!$E$13)</f>
        <v>1</v>
      </c>
      <c r="AB573" s="78">
        <f>IF(IFERROR(SEARCH("H360",N573),99)=99,IF(IFERROR(SEARCH("H360",O573),99)=99,IF(IFERROR(SEARCH("H360",Q573),99)=99,IF(IFERROR(SEARCH("H360",M573),99)=99,IF(IFERROR(SEARCH("H360",R573),99)=99,IF(IFERROR(SEARCH("H361",N573),99)=99,IF(IFERROR(SEARCH("H361",O573),99)=99,IF(IFERROR(SEARCH("H361",Q573),99)=99,IF(IFERROR(SEARCH("H361",M573),99)=99,IF(IFERROR(SEARCH("H361",R573),99)=99,IF(IFERROR(SEARCH("reproduction",P573),99)=99,IF(IFERROR(SEARCH("suspected reprotoxic",S573),99)=99,IF(IFERROR(SEARCH("reprotoxic",S573),99)=99,IF(IFERROR(SEARCH("reprotoxic",K573),99)=99,0,Scoring!$E$18),Scoring!$E$18),Scoring!$E$19),Scoring!$E$17),Scoring!$E$16),Scoring!$E$16),Scoring!$E$16),Scoring!$E$16),Scoring!$E$16),Scoring!$E$16),Scoring!$E$16),Scoring!$E$16),Scoring!$E$16),Scoring!$E$16)</f>
        <v>0</v>
      </c>
      <c r="AC573" s="78">
        <f>IF(IFERROR(SEARCH("57f",L573),99)=99,IF(IFERROR(SEARCH("57(f)",P573),99)=99,0,Scoring!$E$20),Scoring!$E$20)</f>
        <v>0</v>
      </c>
      <c r="AD573" s="78">
        <f>IF(IFERROR(SEARCH("CAT1",T573),99)=99,IF(IFERROR(SEARCH("CAT2",T573),99)=99,IF(IFERROR(SEARCH("CAT3",T573),99)=99,IF(IFERROR(SEARCH("concluded to be endocrine",K573),99)=99,IF(IFERROR(SEARCH("categorised as endocrine",K573),99)=99,IF(IFERROR(SEARCH("endocrine disrupting",P573),99)=99,IF(IFERROR(SEARCH("endocrine disrupting",K573),99)=99,IF(IFERROR(SEARCH("suspected endocrine",S573),99)=99,IF(IFERROR(SEARCH("potential endocrine",S573),99)=99,0,Scoring!$E$25),Scoring!$E$25),Scoring!$E$24),Scoring!$E$24),Scoring!$E$24),Scoring!$E$24),Scoring!$E$23),Scoring!$E$22),Scoring!$E$21)</f>
        <v>0</v>
      </c>
      <c r="AE573" s="78">
        <f>IF(IFERROR(SEARCH("suspected sensitiser",S573),99)=99,IF(IFERROR(SEARCH("sensitiser",S573),99)=99,IF(IFERROR(SEARCH("other hazard based concern",S573),99)=99,0,Scoring!$E$28),Scoring!$E$26),Scoring!$E$27)</f>
        <v>0</v>
      </c>
      <c r="AF573" s="78">
        <f>IF(IFERROR(M573,1)=1,IF(IFERROR(N573,1)=1,IF(IFERROR(O573,1)=1,IF(IFERROR(Q573,1)=1,IF(IFERROR(R573,1)=1,IF(IFERROR(T573,1)=1,IF(IFERROR(K573,1)=1,IF(IFERROR(P573,1)=1,IF(IFERROR(S573,1)=1,Scoring!$E$29,0),0),0),0),0),0),0),0),0)</f>
        <v>0</v>
      </c>
      <c r="AG573" s="78">
        <f t="shared" si="47"/>
        <v>3</v>
      </c>
      <c r="AI573" s="93"/>
      <c r="AJ573" s="94"/>
      <c r="AK573" s="76"/>
      <c r="AL573" s="75"/>
      <c r="AN573" s="79"/>
      <c r="AO573" s="79"/>
      <c r="AP573" s="79"/>
      <c r="AQ573" s="79"/>
      <c r="AR573" s="79"/>
      <c r="AS573" s="78"/>
      <c r="AU573" s="79">
        <f>IF(IFERROR(F573,99)=99,IF(IFERROR(G573,99)=99,IF(IFERROR(H573,99)=99,IF(IFERROR(I573,99)=99,IF(IFERROR(E573,99)=99,IF(IFERROR(J573,99)=99,0,Scoring!$B$7),Scoring!$B$3),Scoring!$B$2),Scoring!$B$6),Scoring!$B$5),Scoring!$B$4)</f>
        <v>0.3</v>
      </c>
      <c r="AV573" s="78">
        <f t="shared" si="48"/>
        <v>0.89999999999999991</v>
      </c>
      <c r="AW573" s="78"/>
      <c r="AX573" s="66"/>
      <c r="AY573" s="78"/>
      <c r="AZ573" s="76"/>
      <c r="BA573" s="76"/>
      <c r="BB573" s="76"/>
    </row>
    <row r="574" spans="1:54" x14ac:dyDescent="0.25">
      <c r="A574" s="77" t="s">
        <v>6479</v>
      </c>
      <c r="B574" s="76" t="str">
        <f t="shared" si="49"/>
        <v>265-066-7</v>
      </c>
      <c r="C574" s="77" t="s">
        <v>1672</v>
      </c>
      <c r="D574" s="77" t="s">
        <v>1673</v>
      </c>
      <c r="E574" s="76" t="str">
        <f>IF(C574="-",IF(A574="-",VLOOKUP(D574,'sin-list 180320_update'!$C$2:$C$835,1,FALSE),VLOOKUP(A574,'sin-list 180320_update'!$A$2:$A$835,1,FALSE)),VLOOKUP(C574,'sin-list 180320_update'!$B$2:$B$835,1,FALSE))</f>
        <v>265-066-7</v>
      </c>
      <c r="F574" s="76" t="e">
        <f>IF($C574="-",IF($A574="-",VLOOKUP($D574,'REACH Bilaga XVII_update'!$A$5:$A$131,1,FALSE),VLOOKUP($A574,'REACH Bilaga XVII_update'!$C$5:$C$131,1,FALSE)),VLOOKUP($C574,'REACH Bilaga XVII_update'!$B$5:$B$131,1,FALSE))</f>
        <v>#N/A</v>
      </c>
      <c r="G574" s="76" t="e">
        <f>IF($C574="-",IF($A574="-",VLOOKUP($D574,' REACH Bilaga 59_update'!$A$5:$A$210,1,FALSE),VLOOKUP($A574,' REACH Bilaga 59_update'!$D$5:$D$210,1,FALSE)),VLOOKUP($C574,' REACH Bilaga 59_update'!$C$5:$C$210,1,FALSE))</f>
        <v>#N/A</v>
      </c>
      <c r="H574" s="76" t="e">
        <f>IF($C574="-",IF($A574="-",VLOOKUP($D574,'REACH Bilaga XIV_update'!$A$5:$A$110,1,FALSE),VLOOKUP($A574,'REACH Bilaga XIV_update'!$D$5:$D$110,1,FALSE)),VLOOKUP($C574,'REACH Bilaga XIV_update'!$C$5:$C$110,1,FALSE))</f>
        <v>#N/A</v>
      </c>
      <c r="I574" s="76" t="e">
        <f>IF($C574="-",IF($A574="-",VLOOKUP($D574,CoRAP_update!$A$5:$A$376,1,FALSE),VLOOKUP($A574,CoRAP_update!$D$5:$D$376,1,FALSE)),VLOOKUP($C574,CoRAP_update!$C$5:$C$376,1,FALSE))</f>
        <v>#N/A</v>
      </c>
      <c r="J574" s="76" t="e">
        <f>IF($C574="-",IF($A574="-",VLOOKUP($D574,EDC_update!$C$2:$C$450,1,FALSE),VLOOKUP($A574,EDC_update!$B$2:$B$450,1,FALSE)),VLOOKUP($C574,EDC_update!$L$2:$L$450,1,FALSE))</f>
        <v>#N/A</v>
      </c>
      <c r="K574" s="76" t="str">
        <f>IF($C574="-",IF($A574="-",IF(VLOOKUP($D574,'sin-list 180320_update'!$C$2:$S$835,3,FALSE)="",NA(),VLOOKUP($D574,'sin-list 180320_update'!$C$2:$S$835,3,FALSE)),IF(VLOOKUP($A574,'sin-list 180320_update'!$A$2:$S$835,5,FALSE)="",NA(),VLOOKUP($A574,'sin-list 180320_update'!$A$2:$S$835,5,FALSE))),IF(VLOOKUP($C574,'sin-list 180320_update'!$B$2:$S$835,4,FALSE)="",NA(),VLOOKUP($C574,'sin-list 180320_update'!$B$2:$S$835,4,FALSE)))</f>
        <v>Classified CMR according to Annex VI of Regulation 1272/2008. (Might not apply when contaminants are below below legal thresholds and/or full refining history is known)</v>
      </c>
      <c r="L574" s="76" t="str">
        <f>IF($C574="-",IF($A574="-",VLOOKUP($D574,'sin-list 180320_update'!$C$2:$S$835,6,FALSE),VLOOKUP($A574,'sin-list 180320_update'!$A$2:$S$835,8,FALSE)),VLOOKUP($C574,'sin-list 180320_update'!$B$2:$S$835,7,FALSE))</f>
        <v>Carc. 1B
Muta. 1B
Asp. Tox. 1</v>
      </c>
      <c r="M574" s="76" t="str">
        <f>IF($C574="-",IF($A574="-",IF(VLOOKUP($D574,'sin-list 180320_update'!$C$2:$S$835,8,FALSE)="",NA(),VLOOKUP($D574,'sin-list 180320_update'!$C$2:$S$835,8,FALSE)),IF(VLOOKUP($A574,'sin-list 180320_update'!$A$2:$S$835,10,FALSE)="",NA(),VLOOKUP($A574,'sin-list 180320_update'!$A$2:$S$835,10,FALSE))),IF(VLOOKUP($C574,'sin-list 180320_update'!$B$2:$S$835,9,FALSE)="",NA(),VLOOKUP($C574,'sin-list 180320_update'!$B$2:$S$835,9,FALSE)))</f>
        <v>H350
H340
H304</v>
      </c>
      <c r="N574" s="76" t="e">
        <f>IF($C574="-",IF($A574="-",IF(VLOOKUP($D574,'REACH Bilaga XVII_update'!$A$5:$E$131,4,FALSE)="",NA(),VLOOKUP($D574,'REACH Bilaga XVII_update'!$A$5:$E$131,4,FALSE)),IF(VLOOKUP($A574,'REACH Bilaga XVII_update'!$C$5:$D$131,2,FALSE)="",NA(),VLOOKUP($A574,'REACH Bilaga XVII_update'!$C$5:$D$131,2,FALSE))),IF(VLOOKUP($C574,'REACH Bilaga XVII_update'!$B$5:$D$131,3,FALSE)="",NA(),VLOOKUP($C574,'REACH Bilaga XVII_update'!$B$5:$D$131,3,FALSE)))</f>
        <v>#N/A</v>
      </c>
      <c r="O574" s="76" t="e">
        <f>IF($C574="-",IF($A574="-",IF(VLOOKUP($D574,' REACH Bilaga 59_update'!$A$5:$E$210,5,FALSE)="",NA(),VLOOKUP($D574,' REACH Bilaga 59_update'!$A$5:$E$210,5,FALSE)),IF(VLOOKUP($A574,' REACH Bilaga 59_update'!$D$5:$E$210,2,FALSE)="",NA(),VLOOKUP($A574,' REACH Bilaga 59_update'!$D$5:$E$210,2,FALSE))),IF(VLOOKUP($C574,' REACH Bilaga 59_update'!$C$5:$E$210,3,FALSE)="",NA(),VLOOKUP($C574,' REACH Bilaga 59_update'!$C$5:$E$210,3,FALSE)))</f>
        <v>#N/A</v>
      </c>
      <c r="P574" s="76" t="e">
        <f>IF(C574="-",IF(A574="-",IFERROR(VLOOKUP($D574,' REACH Bilaga 59_update'!$A$5:$F$210,MATCH(Sammanfattning!P$1,' REACH Bilaga 59_update'!$A$4:$F$4,0),FALSE),VLOOKUP($D574,'REACH Bilaga XIV_update'!$A$4:$H$110,MATCH(Sammanfattning!P$1,'REACH Bilaga XIV_update'!$A$4:$H$4,0),FALSE)),IFERROR(VLOOKUP($A574,' REACH Bilaga 59_update'!$D$5:$F$210,MATCH(Sammanfattning!P$1,' REACH Bilaga 59_update'!$D$4:$F$4,0),FALSE),VLOOKUP($A574,'REACH Bilaga XIV_update'!$D$4:$H$110,MATCH(Sammanfattning!P$1,'REACH Bilaga XIV_update'!$D$4:$H$4,0),FALSE))),IFERROR(VLOOKUP($C574,' REACH Bilaga 59_update'!$C$5:$F$210,MATCH(Sammanfattning!P$1,' REACH Bilaga 59_update'!$C$4:$F$4,0),FALSE),VLOOKUP($C574,'REACH Bilaga XIV_update'!$C$4:$H$110,MATCH(Sammanfattning!P$1,'REACH Bilaga XIV_update'!$C$4:$H$4,0),FALSE)))</f>
        <v>#N/A</v>
      </c>
      <c r="Q574" s="76" t="e">
        <f>IF($C574="-",IF($A574="-",IF(VLOOKUP($D574,'REACH Bilaga XIV_update'!$A$5:$I$110,9,FALSE)="",NA(),VLOOKUP($D574,'REACH Bilaga XIV_update'!$A$5:$I$110,9,FALSE)),IF(VLOOKUP($A574,'REACH Bilaga XIV_update'!$D$5:$I$110,6,FALSE)="",NA(),VLOOKUP($A574,'REACH Bilaga XIV_update'!$D$5:$I$110,6,FALSE))),IF(VLOOKUP($C574,'REACH Bilaga XIV_update'!$C$5:$I$110,7,FALSE)="",NA(),VLOOKUP($C574,'REACH Bilaga XIV_update'!$C$5:$I$110,7,FALSE)))</f>
        <v>#N/A</v>
      </c>
      <c r="R574" s="76" t="e">
        <f>IF($C574="-",IF($A574="-",IF(VLOOKUP($D574,CoRAP_update!$A$5:$O$376,15,FALSE)="",NA(),VLOOKUP($D574,CoRAP_update!$A$5:$O$376,15,FALSE)),IF(VLOOKUP($A574,CoRAP_update!$D$5:$O$376,12,FALSE)="",NA(),VLOOKUP($A574,CoRAP_update!$D$5:$O$376,12,FALSE))),IF(VLOOKUP($C574,CoRAP_update!$C$5:$O$376,13,FALSE)="",NA(),VLOOKUP($C574,CoRAP_update!$C$5:$O$376,13,FALSE)))</f>
        <v>#N/A</v>
      </c>
      <c r="S574" s="144" t="e">
        <f>IF($C574="-",IF($A574="-",VLOOKUP($D574,CoRAP_update!$A$5:$J$376,MATCH(Sammanfattning!S$1,CoRAP_update!$A$4:$J$4,0),FALSE),VLOOKUP($A574,CoRAP_update!$D$5:$J$376,MATCH(Sammanfattning!S$1,CoRAP_update!$D$4:$J$4,0),FALSE)),VLOOKUP($C574,CoRAP_update!$C$5:$J$376,MATCH(Sammanfattning!S$1,CoRAP_update!$C$4:$J$4,0),FALSE))</f>
        <v>#N/A</v>
      </c>
      <c r="T574" s="76" t="e">
        <f>IF($A574="-",VLOOKUP($D574,EDC_update!$C$2:$F$450,4,FALSE),VLOOKUP($A574,EDC_update!$B$2:$F$450,5,FALSE))</f>
        <v>#N/A</v>
      </c>
      <c r="V574" s="78">
        <f>IF(IFERROR(SEARCH("PBT",P574),99)=99,IF(IFERROR(SEARCH("suspected PBT",S574),99)=99,IF(IFERROR(SEARCH("concluded to be PBT",K574),99)=99,IF(IFERROR(SEARCH("PBT",S574),99)=99,IF(IFERROR(SEARCH("PBT cand",L574),99)=99,IF(IFERROR(SEARCH("PBT",L574),99)=99,IF(IFERROR(SEARCH("persistent, bioackumulative and toxic properties",K574),99)=99,0,Scoring!$E$3),Scoring!$E$3),Scoring!$E$7),Scoring!$E$3),Scoring!$E$5),Scoring!$E$6),Scoring!$E$3)</f>
        <v>0</v>
      </c>
      <c r="W574" s="78">
        <f>IF(IFERROR(SEARCH("vPvB",P574),99)=99,IF(IFERROR(SEARCH("suspected pbt/vPvB",S574),99)=99,IF(IFERROR(SEARCH("vPvB",S574),99)=99,IF(IFERROR(SEARCH("concluded to be a vPvB",S574),99)=99,IF(IFERROR(SEARCH("identified as vPvB",K574),99)=99,IF(IFERROR(SEARCH("concluded to be a vPvB",K574),99)=99,IF(IFERROR(SEARCH("concluded to be both pbt and vPvB",S574),99)=99,IF(IFERROR(SEARCH("concluded to be both pbt and vPvB",K574),99)=99,0,Scoring!$E$5),Scoring!$E$5),Scoring!$E$5),Scoring!$E$5),Scoring!$E$5),Scoring!$E$4),Scoring!$E$6),Scoring!$E$4)</f>
        <v>0</v>
      </c>
      <c r="X574" s="78">
        <f>IF(IFERROR(SEARCH("H410",N574),99)=99,IF(IFERROR(SEARCH("H410",O574),99)=99,IF(IFERROR(SEARCH("H410",Q574),99)=99,IF(IFERROR(SEARCH("H410",M574),99)=99,IF(IFERROR(SEARCH("H410",R574),99)=99,IF(IFERROR(SEARCH("H411",N574),99)=99,IF(IFERROR(SEARCH("H411",O574),99)=99,IF(IFERROR(SEARCH("H411",Q574),99)=99,IF(IFERROR(SEARCH("H411",M574),99)=99,IF(IFERROR(SEARCH("H411",R574),99)=99,IF(IFERROR(SEARCH("H413",N574),99)=99,IF(IFERROR(SEARCH("H413",O574),99)=99,IF(IFERROR(SEARCH("H413",Q574),99)=99,IF(IFERROR(SEARCH("H413",M574),99)=99,IF(IFERROR(SEARCH("H413",R574),99)=99,IF(IFERROR(SEARCH("H412",N574),99)=99,IF(IFERROR(SEARCH("H412",O574),99)=99,IF(IFERROR(SEARCH("H412",Q574),99)=99,IF(IFERROR(SEARCH("H412",M574),99)=99,IF(IFERROR(SEARCH("H412",R574),99)=99,0,Scoring!$E$2),Scoring!$E$2),Scoring!$E$2),Scoring!$E$2),Scoring!$E$2),Scoring!$E$2),Scoring!$E$2),Scoring!$E$2),Scoring!$E$2),Scoring!$E$2),Scoring!$E$2),Scoring!$E$2),Scoring!$E$2),Scoring!$E$2),Scoring!$E$2),Scoring!$E$2),Scoring!$E$2),Scoring!$E$2),Scoring!$E$2),Scoring!$E$2)</f>
        <v>0</v>
      </c>
      <c r="Y574" s="78">
        <f>IF(IFERROR(SEARCH("CMR",K574),99)=99,IF(IFERROR(SEARCH("Suspected CMR",S574),99)=99,IF(IFERROR(SEARCH("CMR",S574),99)=99,0,Scoring!$E$8),Scoring!$E$9),Scoring!$E$8)</f>
        <v>3</v>
      </c>
      <c r="Z574" s="78">
        <f>IF(IFERROR(SEARCH("H350",N574),99)=99,IF(IFERROR(SEARCH("H350",O574),99)=99,IF(IFERROR(SEARCH("H350",Q574),99)=99,IF(IFERROR(SEARCH("H350",M574),99)=99,IF(IFERROR(SEARCH("H350",R574),99)=99,IF(IFERROR(SEARCH("H351",N574),99)=99,IF(IFERROR(SEARCH("H351",O574),99)=99,IF(IFERROR(SEARCH("H351",Q574),99)=99,IF(IFERROR(SEARCH("H351",M574),99)=99,IF(IFERROR(SEARCH("H351",R574),99)=99,IF(IFERROR(SEARCH("carcinogenic",P574),99)=99,IF(IFERROR(SEARCH("suspected carcinogenic",S574),99)=99,0,Scoring!$E$12),Scoring!$E$11),Scoring!$E$10),Scoring!$E$10),Scoring!$E$10),Scoring!$E$10),Scoring!$E$10),Scoring!$E$10),Scoring!$E$10),Scoring!$E$10),Scoring!$E$10),Scoring!$E$10)</f>
        <v>1</v>
      </c>
      <c r="AA574" s="78">
        <f>IF(IFERROR(SEARCH("H340",N574),99)=99,IF(IFERROR(SEARCH("H340",O574),99)=99,IF(IFERROR(SEARCH("H340",Q574),99)=99,IF(IFERROR(SEARCH("H340",M574),99)=99,IF(IFERROR(SEARCH("H340",R574),99)=99,IF(IFERROR(SEARCH("H341",N574),99)=99,IF(IFERROR(SEARCH("H341",O574),99)=99,IF(IFERROR(SEARCH("H341",Q574),99)=99,IF(IFERROR(SEARCH("H341",M574),99)=99,IF(IFERROR(SEARCH("H341",R574),99)=99,IF(IFERROR(SEARCH("mutagenic",P574),99)=99,IF(IFERROR(SEARCH("suspected mutagenic",S574),99)=99,0,Scoring!$E$15),Scoring!$E$14),Scoring!$E$13),Scoring!$E$13),Scoring!$E$13),Scoring!$E$13),Scoring!$E$13),Scoring!$E$13),Scoring!$E$13),Scoring!$E$13),Scoring!$E$13),Scoring!$E$13)</f>
        <v>1</v>
      </c>
      <c r="AB574" s="78">
        <f>IF(IFERROR(SEARCH("H360",N574),99)=99,IF(IFERROR(SEARCH("H360",O574),99)=99,IF(IFERROR(SEARCH("H360",Q574),99)=99,IF(IFERROR(SEARCH("H360",M574),99)=99,IF(IFERROR(SEARCH("H360",R574),99)=99,IF(IFERROR(SEARCH("H361",N574),99)=99,IF(IFERROR(SEARCH("H361",O574),99)=99,IF(IFERROR(SEARCH("H361",Q574),99)=99,IF(IFERROR(SEARCH("H361",M574),99)=99,IF(IFERROR(SEARCH("H361",R574),99)=99,IF(IFERROR(SEARCH("reproduction",P574),99)=99,IF(IFERROR(SEARCH("suspected reprotoxic",S574),99)=99,IF(IFERROR(SEARCH("reprotoxic",S574),99)=99,IF(IFERROR(SEARCH("reprotoxic",K574),99)=99,0,Scoring!$E$18),Scoring!$E$18),Scoring!$E$19),Scoring!$E$17),Scoring!$E$16),Scoring!$E$16),Scoring!$E$16),Scoring!$E$16),Scoring!$E$16),Scoring!$E$16),Scoring!$E$16),Scoring!$E$16),Scoring!$E$16),Scoring!$E$16)</f>
        <v>0</v>
      </c>
      <c r="AC574" s="78">
        <f>IF(IFERROR(SEARCH("57f",L574),99)=99,IF(IFERROR(SEARCH("57(f)",P574),99)=99,0,Scoring!$E$20),Scoring!$E$20)</f>
        <v>0</v>
      </c>
      <c r="AD574" s="78">
        <f>IF(IFERROR(SEARCH("CAT1",T574),99)=99,IF(IFERROR(SEARCH("CAT2",T574),99)=99,IF(IFERROR(SEARCH("CAT3",T574),99)=99,IF(IFERROR(SEARCH("concluded to be endocrine",K574),99)=99,IF(IFERROR(SEARCH("categorised as endocrine",K574),99)=99,IF(IFERROR(SEARCH("endocrine disrupting",P574),99)=99,IF(IFERROR(SEARCH("endocrine disrupting",K574),99)=99,IF(IFERROR(SEARCH("suspected endocrine",S574),99)=99,IF(IFERROR(SEARCH("potential endocrine",S574),99)=99,0,Scoring!$E$25),Scoring!$E$25),Scoring!$E$24),Scoring!$E$24),Scoring!$E$24),Scoring!$E$24),Scoring!$E$23),Scoring!$E$22),Scoring!$E$21)</f>
        <v>0</v>
      </c>
      <c r="AE574" s="78">
        <f>IF(IFERROR(SEARCH("suspected sensitiser",S574),99)=99,IF(IFERROR(SEARCH("sensitiser",S574),99)=99,IF(IFERROR(SEARCH("other hazard based concern",S574),99)=99,0,Scoring!$E$28),Scoring!$E$26),Scoring!$E$27)</f>
        <v>0</v>
      </c>
      <c r="AF574" s="78">
        <f>IF(IFERROR(M574,1)=1,IF(IFERROR(N574,1)=1,IF(IFERROR(O574,1)=1,IF(IFERROR(Q574,1)=1,IF(IFERROR(R574,1)=1,IF(IFERROR(T574,1)=1,IF(IFERROR(K574,1)=1,IF(IFERROR(P574,1)=1,IF(IFERROR(S574,1)=1,Scoring!$E$29,0),0),0),0),0),0),0),0),0)</f>
        <v>0</v>
      </c>
      <c r="AG574" s="78">
        <f t="shared" si="47"/>
        <v>3</v>
      </c>
      <c r="AI574" s="93"/>
      <c r="AJ574" s="94"/>
      <c r="AK574" s="76"/>
      <c r="AL574" s="75"/>
      <c r="AN574" s="79"/>
      <c r="AO574" s="79"/>
      <c r="AP574" s="79"/>
      <c r="AQ574" s="79"/>
      <c r="AR574" s="79"/>
      <c r="AS574" s="78"/>
      <c r="AU574" s="79">
        <f>IF(IFERROR(F574,99)=99,IF(IFERROR(G574,99)=99,IF(IFERROR(H574,99)=99,IF(IFERROR(I574,99)=99,IF(IFERROR(E574,99)=99,IF(IFERROR(J574,99)=99,0,Scoring!$B$7),Scoring!$B$3),Scoring!$B$2),Scoring!$B$6),Scoring!$B$5),Scoring!$B$4)</f>
        <v>0.3</v>
      </c>
      <c r="AV574" s="78">
        <f t="shared" si="48"/>
        <v>0.89999999999999991</v>
      </c>
      <c r="AW574" s="78"/>
      <c r="AX574" s="66"/>
      <c r="AY574" s="78"/>
      <c r="AZ574" s="76"/>
      <c r="BA574" s="76"/>
      <c r="BB574" s="76"/>
    </row>
    <row r="575" spans="1:54" x14ac:dyDescent="0.25">
      <c r="A575" s="77" t="s">
        <v>6480</v>
      </c>
      <c r="B575" s="76" t="str">
        <f t="shared" si="49"/>
        <v>265-068-8</v>
      </c>
      <c r="C575" s="77" t="s">
        <v>1674</v>
      </c>
      <c r="D575" s="77" t="s">
        <v>1675</v>
      </c>
      <c r="E575" s="76" t="str">
        <f>IF(C575="-",IF(A575="-",VLOOKUP(D575,'sin-list 180320_update'!$C$2:$C$835,1,FALSE),VLOOKUP(A575,'sin-list 180320_update'!$A$2:$A$835,1,FALSE)),VLOOKUP(C575,'sin-list 180320_update'!$B$2:$B$835,1,FALSE))</f>
        <v>265-068-8</v>
      </c>
      <c r="F575" s="76" t="e">
        <f>IF($C575="-",IF($A575="-",VLOOKUP($D575,'REACH Bilaga XVII_update'!$A$5:$A$131,1,FALSE),VLOOKUP($A575,'REACH Bilaga XVII_update'!$C$5:$C$131,1,FALSE)),VLOOKUP($C575,'REACH Bilaga XVII_update'!$B$5:$B$131,1,FALSE))</f>
        <v>#N/A</v>
      </c>
      <c r="G575" s="76" t="e">
        <f>IF($C575="-",IF($A575="-",VLOOKUP($D575,' REACH Bilaga 59_update'!$A$5:$A$210,1,FALSE),VLOOKUP($A575,' REACH Bilaga 59_update'!$D$5:$D$210,1,FALSE)),VLOOKUP($C575,' REACH Bilaga 59_update'!$C$5:$C$210,1,FALSE))</f>
        <v>#N/A</v>
      </c>
      <c r="H575" s="76" t="e">
        <f>IF($C575="-",IF($A575="-",VLOOKUP($D575,'REACH Bilaga XIV_update'!$A$5:$A$110,1,FALSE),VLOOKUP($A575,'REACH Bilaga XIV_update'!$D$5:$D$110,1,FALSE)),VLOOKUP($C575,'REACH Bilaga XIV_update'!$C$5:$C$110,1,FALSE))</f>
        <v>#N/A</v>
      </c>
      <c r="I575" s="76" t="e">
        <f>IF($C575="-",IF($A575="-",VLOOKUP($D575,CoRAP_update!$A$5:$A$376,1,FALSE),VLOOKUP($A575,CoRAP_update!$D$5:$D$376,1,FALSE)),VLOOKUP($C575,CoRAP_update!$C$5:$C$376,1,FALSE))</f>
        <v>#N/A</v>
      </c>
      <c r="J575" s="76" t="e">
        <f>IF($C575="-",IF($A575="-",VLOOKUP($D575,EDC_update!$C$2:$C$450,1,FALSE),VLOOKUP($A575,EDC_update!$B$2:$B$450,1,FALSE)),VLOOKUP($C575,EDC_update!$L$2:$L$450,1,FALSE))</f>
        <v>#N/A</v>
      </c>
      <c r="K575" s="76" t="str">
        <f>IF($C575="-",IF($A575="-",IF(VLOOKUP($D575,'sin-list 180320_update'!$C$2:$S$835,3,FALSE)="",NA(),VLOOKUP($D575,'sin-list 180320_update'!$C$2:$S$835,3,FALSE)),IF(VLOOKUP($A575,'sin-list 180320_update'!$A$2:$S$835,5,FALSE)="",NA(),VLOOKUP($A575,'sin-list 180320_update'!$A$2:$S$835,5,FALSE))),IF(VLOOKUP($C575,'sin-list 180320_update'!$B$2:$S$835,4,FALSE)="",NA(),VLOOKUP($C575,'sin-list 180320_update'!$B$2:$S$835,4,FALSE)))</f>
        <v>Classified CMR according to Annex VI of Regulation 1272/2008. (Might not apply when contaminants are below below legal thresholds and/or full refining history is known)</v>
      </c>
      <c r="L575" s="76" t="str">
        <f>IF($C575="-",IF($A575="-",VLOOKUP($D575,'sin-list 180320_update'!$C$2:$S$835,6,FALSE),VLOOKUP($A575,'sin-list 180320_update'!$A$2:$S$835,8,FALSE)),VLOOKUP($C575,'sin-list 180320_update'!$B$2:$S$835,7,FALSE))</f>
        <v>Carc. 1B
Muta. 1B
Asp. Tox. 1</v>
      </c>
      <c r="M575" s="76" t="str">
        <f>IF($C575="-",IF($A575="-",IF(VLOOKUP($D575,'sin-list 180320_update'!$C$2:$S$835,8,FALSE)="",NA(),VLOOKUP($D575,'sin-list 180320_update'!$C$2:$S$835,8,FALSE)),IF(VLOOKUP($A575,'sin-list 180320_update'!$A$2:$S$835,10,FALSE)="",NA(),VLOOKUP($A575,'sin-list 180320_update'!$A$2:$S$835,10,FALSE))),IF(VLOOKUP($C575,'sin-list 180320_update'!$B$2:$S$835,9,FALSE)="",NA(),VLOOKUP($C575,'sin-list 180320_update'!$B$2:$S$835,9,FALSE)))</f>
        <v>H350
H340
H304</v>
      </c>
      <c r="N575" s="76" t="e">
        <f>IF($C575="-",IF($A575="-",IF(VLOOKUP($D575,'REACH Bilaga XVII_update'!$A$5:$E$131,4,FALSE)="",NA(),VLOOKUP($D575,'REACH Bilaga XVII_update'!$A$5:$E$131,4,FALSE)),IF(VLOOKUP($A575,'REACH Bilaga XVII_update'!$C$5:$D$131,2,FALSE)="",NA(),VLOOKUP($A575,'REACH Bilaga XVII_update'!$C$5:$D$131,2,FALSE))),IF(VLOOKUP($C575,'REACH Bilaga XVII_update'!$B$5:$D$131,3,FALSE)="",NA(),VLOOKUP($C575,'REACH Bilaga XVII_update'!$B$5:$D$131,3,FALSE)))</f>
        <v>#N/A</v>
      </c>
      <c r="O575" s="76" t="e">
        <f>IF($C575="-",IF($A575="-",IF(VLOOKUP($D575,' REACH Bilaga 59_update'!$A$5:$E$210,5,FALSE)="",NA(),VLOOKUP($D575,' REACH Bilaga 59_update'!$A$5:$E$210,5,FALSE)),IF(VLOOKUP($A575,' REACH Bilaga 59_update'!$D$5:$E$210,2,FALSE)="",NA(),VLOOKUP($A575,' REACH Bilaga 59_update'!$D$5:$E$210,2,FALSE))),IF(VLOOKUP($C575,' REACH Bilaga 59_update'!$C$5:$E$210,3,FALSE)="",NA(),VLOOKUP($C575,' REACH Bilaga 59_update'!$C$5:$E$210,3,FALSE)))</f>
        <v>#N/A</v>
      </c>
      <c r="P575" s="76" t="e">
        <f>IF(C575="-",IF(A575="-",IFERROR(VLOOKUP($D575,' REACH Bilaga 59_update'!$A$5:$F$210,MATCH(Sammanfattning!P$1,' REACH Bilaga 59_update'!$A$4:$F$4,0),FALSE),VLOOKUP($D575,'REACH Bilaga XIV_update'!$A$4:$H$110,MATCH(Sammanfattning!P$1,'REACH Bilaga XIV_update'!$A$4:$H$4,0),FALSE)),IFERROR(VLOOKUP($A575,' REACH Bilaga 59_update'!$D$5:$F$210,MATCH(Sammanfattning!P$1,' REACH Bilaga 59_update'!$D$4:$F$4,0),FALSE),VLOOKUP($A575,'REACH Bilaga XIV_update'!$D$4:$H$110,MATCH(Sammanfattning!P$1,'REACH Bilaga XIV_update'!$D$4:$H$4,0),FALSE))),IFERROR(VLOOKUP($C575,' REACH Bilaga 59_update'!$C$5:$F$210,MATCH(Sammanfattning!P$1,' REACH Bilaga 59_update'!$C$4:$F$4,0),FALSE),VLOOKUP($C575,'REACH Bilaga XIV_update'!$C$4:$H$110,MATCH(Sammanfattning!P$1,'REACH Bilaga XIV_update'!$C$4:$H$4,0),FALSE)))</f>
        <v>#N/A</v>
      </c>
      <c r="Q575" s="76" t="e">
        <f>IF($C575="-",IF($A575="-",IF(VLOOKUP($D575,'REACH Bilaga XIV_update'!$A$5:$I$110,9,FALSE)="",NA(),VLOOKUP($D575,'REACH Bilaga XIV_update'!$A$5:$I$110,9,FALSE)),IF(VLOOKUP($A575,'REACH Bilaga XIV_update'!$D$5:$I$110,6,FALSE)="",NA(),VLOOKUP($A575,'REACH Bilaga XIV_update'!$D$5:$I$110,6,FALSE))),IF(VLOOKUP($C575,'REACH Bilaga XIV_update'!$C$5:$I$110,7,FALSE)="",NA(),VLOOKUP($C575,'REACH Bilaga XIV_update'!$C$5:$I$110,7,FALSE)))</f>
        <v>#N/A</v>
      </c>
      <c r="R575" s="76" t="e">
        <f>IF($C575="-",IF($A575="-",IF(VLOOKUP($D575,CoRAP_update!$A$5:$O$376,15,FALSE)="",NA(),VLOOKUP($D575,CoRAP_update!$A$5:$O$376,15,FALSE)),IF(VLOOKUP($A575,CoRAP_update!$D$5:$O$376,12,FALSE)="",NA(),VLOOKUP($A575,CoRAP_update!$D$5:$O$376,12,FALSE))),IF(VLOOKUP($C575,CoRAP_update!$C$5:$O$376,13,FALSE)="",NA(),VLOOKUP($C575,CoRAP_update!$C$5:$O$376,13,FALSE)))</f>
        <v>#N/A</v>
      </c>
      <c r="S575" s="144" t="e">
        <f>IF($C575="-",IF($A575="-",VLOOKUP($D575,CoRAP_update!$A$5:$J$376,MATCH(Sammanfattning!S$1,CoRAP_update!$A$4:$J$4,0),FALSE),VLOOKUP($A575,CoRAP_update!$D$5:$J$376,MATCH(Sammanfattning!S$1,CoRAP_update!$D$4:$J$4,0),FALSE)),VLOOKUP($C575,CoRAP_update!$C$5:$J$376,MATCH(Sammanfattning!S$1,CoRAP_update!$C$4:$J$4,0),FALSE))</f>
        <v>#N/A</v>
      </c>
      <c r="T575" s="76" t="e">
        <f>IF($A575="-",VLOOKUP($D575,EDC_update!$C$2:$F$450,4,FALSE),VLOOKUP($A575,EDC_update!$B$2:$F$450,5,FALSE))</f>
        <v>#N/A</v>
      </c>
      <c r="V575" s="78">
        <f>IF(IFERROR(SEARCH("PBT",P575),99)=99,IF(IFERROR(SEARCH("suspected PBT",S575),99)=99,IF(IFERROR(SEARCH("concluded to be PBT",K575),99)=99,IF(IFERROR(SEARCH("PBT",S575),99)=99,IF(IFERROR(SEARCH("PBT cand",L575),99)=99,IF(IFERROR(SEARCH("PBT",L575),99)=99,IF(IFERROR(SEARCH("persistent, bioackumulative and toxic properties",K575),99)=99,0,Scoring!$E$3),Scoring!$E$3),Scoring!$E$7),Scoring!$E$3),Scoring!$E$5),Scoring!$E$6),Scoring!$E$3)</f>
        <v>0</v>
      </c>
      <c r="W575" s="78">
        <f>IF(IFERROR(SEARCH("vPvB",P575),99)=99,IF(IFERROR(SEARCH("suspected pbt/vPvB",S575),99)=99,IF(IFERROR(SEARCH("vPvB",S575),99)=99,IF(IFERROR(SEARCH("concluded to be a vPvB",S575),99)=99,IF(IFERROR(SEARCH("identified as vPvB",K575),99)=99,IF(IFERROR(SEARCH("concluded to be a vPvB",K575),99)=99,IF(IFERROR(SEARCH("concluded to be both pbt and vPvB",S575),99)=99,IF(IFERROR(SEARCH("concluded to be both pbt and vPvB",K575),99)=99,0,Scoring!$E$5),Scoring!$E$5),Scoring!$E$5),Scoring!$E$5),Scoring!$E$5),Scoring!$E$4),Scoring!$E$6),Scoring!$E$4)</f>
        <v>0</v>
      </c>
      <c r="X575" s="78">
        <f>IF(IFERROR(SEARCH("H410",N575),99)=99,IF(IFERROR(SEARCH("H410",O575),99)=99,IF(IFERROR(SEARCH("H410",Q575),99)=99,IF(IFERROR(SEARCH("H410",M575),99)=99,IF(IFERROR(SEARCH("H410",R575),99)=99,IF(IFERROR(SEARCH("H411",N575),99)=99,IF(IFERROR(SEARCH("H411",O575),99)=99,IF(IFERROR(SEARCH("H411",Q575),99)=99,IF(IFERROR(SEARCH("H411",M575),99)=99,IF(IFERROR(SEARCH("H411",R575),99)=99,IF(IFERROR(SEARCH("H413",N575),99)=99,IF(IFERROR(SEARCH("H413",O575),99)=99,IF(IFERROR(SEARCH("H413",Q575),99)=99,IF(IFERROR(SEARCH("H413",M575),99)=99,IF(IFERROR(SEARCH("H413",R575),99)=99,IF(IFERROR(SEARCH("H412",N575),99)=99,IF(IFERROR(SEARCH("H412",O575),99)=99,IF(IFERROR(SEARCH("H412",Q575),99)=99,IF(IFERROR(SEARCH("H412",M575),99)=99,IF(IFERROR(SEARCH("H412",R575),99)=99,0,Scoring!$E$2),Scoring!$E$2),Scoring!$E$2),Scoring!$E$2),Scoring!$E$2),Scoring!$E$2),Scoring!$E$2),Scoring!$E$2),Scoring!$E$2),Scoring!$E$2),Scoring!$E$2),Scoring!$E$2),Scoring!$E$2),Scoring!$E$2),Scoring!$E$2),Scoring!$E$2),Scoring!$E$2),Scoring!$E$2),Scoring!$E$2),Scoring!$E$2)</f>
        <v>0</v>
      </c>
      <c r="Y575" s="78">
        <f>IF(IFERROR(SEARCH("CMR",K575),99)=99,IF(IFERROR(SEARCH("Suspected CMR",S575),99)=99,IF(IFERROR(SEARCH("CMR",S575),99)=99,0,Scoring!$E$8),Scoring!$E$9),Scoring!$E$8)</f>
        <v>3</v>
      </c>
      <c r="Z575" s="78">
        <f>IF(IFERROR(SEARCH("H350",N575),99)=99,IF(IFERROR(SEARCH("H350",O575),99)=99,IF(IFERROR(SEARCH("H350",Q575),99)=99,IF(IFERROR(SEARCH("H350",M575),99)=99,IF(IFERROR(SEARCH("H350",R575),99)=99,IF(IFERROR(SEARCH("H351",N575),99)=99,IF(IFERROR(SEARCH("H351",O575),99)=99,IF(IFERROR(SEARCH("H351",Q575),99)=99,IF(IFERROR(SEARCH("H351",M575),99)=99,IF(IFERROR(SEARCH("H351",R575),99)=99,IF(IFERROR(SEARCH("carcinogenic",P575),99)=99,IF(IFERROR(SEARCH("suspected carcinogenic",S575),99)=99,0,Scoring!$E$12),Scoring!$E$11),Scoring!$E$10),Scoring!$E$10),Scoring!$E$10),Scoring!$E$10),Scoring!$E$10),Scoring!$E$10),Scoring!$E$10),Scoring!$E$10),Scoring!$E$10),Scoring!$E$10)</f>
        <v>1</v>
      </c>
      <c r="AA575" s="78">
        <f>IF(IFERROR(SEARCH("H340",N575),99)=99,IF(IFERROR(SEARCH("H340",O575),99)=99,IF(IFERROR(SEARCH("H340",Q575),99)=99,IF(IFERROR(SEARCH("H340",M575),99)=99,IF(IFERROR(SEARCH("H340",R575),99)=99,IF(IFERROR(SEARCH("H341",N575),99)=99,IF(IFERROR(SEARCH("H341",O575),99)=99,IF(IFERROR(SEARCH("H341",Q575),99)=99,IF(IFERROR(SEARCH("H341",M575),99)=99,IF(IFERROR(SEARCH("H341",R575),99)=99,IF(IFERROR(SEARCH("mutagenic",P575),99)=99,IF(IFERROR(SEARCH("suspected mutagenic",S575),99)=99,0,Scoring!$E$15),Scoring!$E$14),Scoring!$E$13),Scoring!$E$13),Scoring!$E$13),Scoring!$E$13),Scoring!$E$13),Scoring!$E$13),Scoring!$E$13),Scoring!$E$13),Scoring!$E$13),Scoring!$E$13)</f>
        <v>1</v>
      </c>
      <c r="AB575" s="78">
        <f>IF(IFERROR(SEARCH("H360",N575),99)=99,IF(IFERROR(SEARCH("H360",O575),99)=99,IF(IFERROR(SEARCH("H360",Q575),99)=99,IF(IFERROR(SEARCH("H360",M575),99)=99,IF(IFERROR(SEARCH("H360",R575),99)=99,IF(IFERROR(SEARCH("H361",N575),99)=99,IF(IFERROR(SEARCH("H361",O575),99)=99,IF(IFERROR(SEARCH("H361",Q575),99)=99,IF(IFERROR(SEARCH("H361",M575),99)=99,IF(IFERROR(SEARCH("H361",R575),99)=99,IF(IFERROR(SEARCH("reproduction",P575),99)=99,IF(IFERROR(SEARCH("suspected reprotoxic",S575),99)=99,IF(IFERROR(SEARCH("reprotoxic",S575),99)=99,IF(IFERROR(SEARCH("reprotoxic",K575),99)=99,0,Scoring!$E$18),Scoring!$E$18),Scoring!$E$19),Scoring!$E$17),Scoring!$E$16),Scoring!$E$16),Scoring!$E$16),Scoring!$E$16),Scoring!$E$16),Scoring!$E$16),Scoring!$E$16),Scoring!$E$16),Scoring!$E$16),Scoring!$E$16)</f>
        <v>0</v>
      </c>
      <c r="AC575" s="78">
        <f>IF(IFERROR(SEARCH("57f",L575),99)=99,IF(IFERROR(SEARCH("57(f)",P575),99)=99,0,Scoring!$E$20),Scoring!$E$20)</f>
        <v>0</v>
      </c>
      <c r="AD575" s="78">
        <f>IF(IFERROR(SEARCH("CAT1",T575),99)=99,IF(IFERROR(SEARCH("CAT2",T575),99)=99,IF(IFERROR(SEARCH("CAT3",T575),99)=99,IF(IFERROR(SEARCH("concluded to be endocrine",K575),99)=99,IF(IFERROR(SEARCH("categorised as endocrine",K575),99)=99,IF(IFERROR(SEARCH("endocrine disrupting",P575),99)=99,IF(IFERROR(SEARCH("endocrine disrupting",K575),99)=99,IF(IFERROR(SEARCH("suspected endocrine",S575),99)=99,IF(IFERROR(SEARCH("potential endocrine",S575),99)=99,0,Scoring!$E$25),Scoring!$E$25),Scoring!$E$24),Scoring!$E$24),Scoring!$E$24),Scoring!$E$24),Scoring!$E$23),Scoring!$E$22),Scoring!$E$21)</f>
        <v>0</v>
      </c>
      <c r="AE575" s="78">
        <f>IF(IFERROR(SEARCH("suspected sensitiser",S575),99)=99,IF(IFERROR(SEARCH("sensitiser",S575),99)=99,IF(IFERROR(SEARCH("other hazard based concern",S575),99)=99,0,Scoring!$E$28),Scoring!$E$26),Scoring!$E$27)</f>
        <v>0</v>
      </c>
      <c r="AF575" s="78">
        <f>IF(IFERROR(M575,1)=1,IF(IFERROR(N575,1)=1,IF(IFERROR(O575,1)=1,IF(IFERROR(Q575,1)=1,IF(IFERROR(R575,1)=1,IF(IFERROR(T575,1)=1,IF(IFERROR(K575,1)=1,IF(IFERROR(P575,1)=1,IF(IFERROR(S575,1)=1,Scoring!$E$29,0),0),0),0),0),0),0),0),0)</f>
        <v>0</v>
      </c>
      <c r="AG575" s="78">
        <f t="shared" si="47"/>
        <v>3</v>
      </c>
      <c r="AI575" s="93"/>
      <c r="AJ575" s="94"/>
      <c r="AK575" s="76"/>
      <c r="AL575" s="75"/>
      <c r="AN575" s="79"/>
      <c r="AO575" s="79"/>
      <c r="AP575" s="79"/>
      <c r="AQ575" s="79"/>
      <c r="AR575" s="79"/>
      <c r="AS575" s="78"/>
      <c r="AU575" s="79">
        <f>IF(IFERROR(F575,99)=99,IF(IFERROR(G575,99)=99,IF(IFERROR(H575,99)=99,IF(IFERROR(I575,99)=99,IF(IFERROR(E575,99)=99,IF(IFERROR(J575,99)=99,0,Scoring!$B$7),Scoring!$B$3),Scoring!$B$2),Scoring!$B$6),Scoring!$B$5),Scoring!$B$4)</f>
        <v>0.3</v>
      </c>
      <c r="AV575" s="78">
        <f t="shared" si="48"/>
        <v>0.89999999999999991</v>
      </c>
      <c r="AW575" s="78"/>
      <c r="AX575" s="66"/>
      <c r="AY575" s="78"/>
      <c r="AZ575" s="76"/>
      <c r="BA575" s="76"/>
      <c r="BB575" s="76"/>
    </row>
    <row r="576" spans="1:54" x14ac:dyDescent="0.25">
      <c r="A576" s="77" t="s">
        <v>6481</v>
      </c>
      <c r="B576" s="76" t="str">
        <f t="shared" si="49"/>
        <v>265-069-3</v>
      </c>
      <c r="C576" s="77" t="s">
        <v>1677</v>
      </c>
      <c r="D576" s="77" t="s">
        <v>1678</v>
      </c>
      <c r="E576" s="76" t="str">
        <f>IF(C576="-",IF(A576="-",VLOOKUP(D576,'sin-list 180320_update'!$C$2:$C$835,1,FALSE),VLOOKUP(A576,'sin-list 180320_update'!$A$2:$A$835,1,FALSE)),VLOOKUP(C576,'sin-list 180320_update'!$B$2:$B$835,1,FALSE))</f>
        <v>265-069-3</v>
      </c>
      <c r="F576" s="76" t="e">
        <f>IF($C576="-",IF($A576="-",VLOOKUP($D576,'REACH Bilaga XVII_update'!$A$5:$A$131,1,FALSE),VLOOKUP($A576,'REACH Bilaga XVII_update'!$C$5:$C$131,1,FALSE)),VLOOKUP($C576,'REACH Bilaga XVII_update'!$B$5:$B$131,1,FALSE))</f>
        <v>#N/A</v>
      </c>
      <c r="G576" s="76" t="e">
        <f>IF($C576="-",IF($A576="-",VLOOKUP($D576,' REACH Bilaga 59_update'!$A$5:$A$210,1,FALSE),VLOOKUP($A576,' REACH Bilaga 59_update'!$D$5:$D$210,1,FALSE)),VLOOKUP($C576,' REACH Bilaga 59_update'!$C$5:$C$210,1,FALSE))</f>
        <v>#N/A</v>
      </c>
      <c r="H576" s="76" t="e">
        <f>IF($C576="-",IF($A576="-",VLOOKUP($D576,'REACH Bilaga XIV_update'!$A$5:$A$110,1,FALSE),VLOOKUP($A576,'REACH Bilaga XIV_update'!$D$5:$D$110,1,FALSE)),VLOOKUP($C576,'REACH Bilaga XIV_update'!$C$5:$C$110,1,FALSE))</f>
        <v>#N/A</v>
      </c>
      <c r="I576" s="76" t="e">
        <f>IF($C576="-",IF($A576="-",VLOOKUP($D576,CoRAP_update!$A$5:$A$376,1,FALSE),VLOOKUP($A576,CoRAP_update!$D$5:$D$376,1,FALSE)),VLOOKUP($C576,CoRAP_update!$C$5:$C$376,1,FALSE))</f>
        <v>#N/A</v>
      </c>
      <c r="J576" s="76" t="e">
        <f>IF($C576="-",IF($A576="-",VLOOKUP($D576,EDC_update!$C$2:$C$450,1,FALSE),VLOOKUP($A576,EDC_update!$B$2:$B$450,1,FALSE)),VLOOKUP($C576,EDC_update!$L$2:$L$450,1,FALSE))</f>
        <v>#N/A</v>
      </c>
      <c r="K576" s="76" t="str">
        <f>IF($C576="-",IF($A576="-",IF(VLOOKUP($D576,'sin-list 180320_update'!$C$2:$S$835,3,FALSE)="",NA(),VLOOKUP($D576,'sin-list 180320_update'!$C$2:$S$835,3,FALSE)),IF(VLOOKUP($A576,'sin-list 180320_update'!$A$2:$S$835,5,FALSE)="",NA(),VLOOKUP($A576,'sin-list 180320_update'!$A$2:$S$835,5,FALSE))),IF(VLOOKUP($C576,'sin-list 180320_update'!$B$2:$S$835,4,FALSE)="",NA(),VLOOKUP($C576,'sin-list 180320_update'!$B$2:$S$835,4,FALSE)))</f>
        <v>Classified CMR according to Annex VI of Regulation 1272/2008</v>
      </c>
      <c r="L576" s="76" t="str">
        <f>IF($C576="-",IF($A576="-",VLOOKUP($D576,'sin-list 180320_update'!$C$2:$S$835,6,FALSE),VLOOKUP($A576,'sin-list 180320_update'!$A$2:$S$835,8,FALSE)),VLOOKUP($C576,'sin-list 180320_update'!$B$2:$S$835,7,FALSE))</f>
        <v>Carc. 1B</v>
      </c>
      <c r="M576" s="76" t="str">
        <f>IF($C576="-",IF($A576="-",IF(VLOOKUP($D576,'sin-list 180320_update'!$C$2:$S$835,8,FALSE)="",NA(),VLOOKUP($D576,'sin-list 180320_update'!$C$2:$S$835,8,FALSE)),IF(VLOOKUP($A576,'sin-list 180320_update'!$A$2:$S$835,10,FALSE)="",NA(),VLOOKUP($A576,'sin-list 180320_update'!$A$2:$S$835,10,FALSE))),IF(VLOOKUP($C576,'sin-list 180320_update'!$B$2:$S$835,9,FALSE)="",NA(),VLOOKUP($C576,'sin-list 180320_update'!$B$2:$S$835,9,FALSE)))</f>
        <v>H350</v>
      </c>
      <c r="N576" s="76" t="e">
        <f>IF($C576="-",IF($A576="-",IF(VLOOKUP($D576,'REACH Bilaga XVII_update'!$A$5:$E$131,4,FALSE)="",NA(),VLOOKUP($D576,'REACH Bilaga XVII_update'!$A$5:$E$131,4,FALSE)),IF(VLOOKUP($A576,'REACH Bilaga XVII_update'!$C$5:$D$131,2,FALSE)="",NA(),VLOOKUP($A576,'REACH Bilaga XVII_update'!$C$5:$D$131,2,FALSE))),IF(VLOOKUP($C576,'REACH Bilaga XVII_update'!$B$5:$D$131,3,FALSE)="",NA(),VLOOKUP($C576,'REACH Bilaga XVII_update'!$B$5:$D$131,3,FALSE)))</f>
        <v>#N/A</v>
      </c>
      <c r="O576" s="76" t="e">
        <f>IF($C576="-",IF($A576="-",IF(VLOOKUP($D576,' REACH Bilaga 59_update'!$A$5:$E$210,5,FALSE)="",NA(),VLOOKUP($D576,' REACH Bilaga 59_update'!$A$5:$E$210,5,FALSE)),IF(VLOOKUP($A576,' REACH Bilaga 59_update'!$D$5:$E$210,2,FALSE)="",NA(),VLOOKUP($A576,' REACH Bilaga 59_update'!$D$5:$E$210,2,FALSE))),IF(VLOOKUP($C576,' REACH Bilaga 59_update'!$C$5:$E$210,3,FALSE)="",NA(),VLOOKUP($C576,' REACH Bilaga 59_update'!$C$5:$E$210,3,FALSE)))</f>
        <v>#N/A</v>
      </c>
      <c r="P576" s="76" t="e">
        <f>IF(C576="-",IF(A576="-",IFERROR(VLOOKUP($D576,' REACH Bilaga 59_update'!$A$5:$F$210,MATCH(Sammanfattning!P$1,' REACH Bilaga 59_update'!$A$4:$F$4,0),FALSE),VLOOKUP($D576,'REACH Bilaga XIV_update'!$A$4:$H$110,MATCH(Sammanfattning!P$1,'REACH Bilaga XIV_update'!$A$4:$H$4,0),FALSE)),IFERROR(VLOOKUP($A576,' REACH Bilaga 59_update'!$D$5:$F$210,MATCH(Sammanfattning!P$1,' REACH Bilaga 59_update'!$D$4:$F$4,0),FALSE),VLOOKUP($A576,'REACH Bilaga XIV_update'!$D$4:$H$110,MATCH(Sammanfattning!P$1,'REACH Bilaga XIV_update'!$D$4:$H$4,0),FALSE))),IFERROR(VLOOKUP($C576,' REACH Bilaga 59_update'!$C$5:$F$210,MATCH(Sammanfattning!P$1,' REACH Bilaga 59_update'!$C$4:$F$4,0),FALSE),VLOOKUP($C576,'REACH Bilaga XIV_update'!$C$4:$H$110,MATCH(Sammanfattning!P$1,'REACH Bilaga XIV_update'!$C$4:$H$4,0),FALSE)))</f>
        <v>#N/A</v>
      </c>
      <c r="Q576" s="76" t="e">
        <f>IF($C576="-",IF($A576="-",IF(VLOOKUP($D576,'REACH Bilaga XIV_update'!$A$5:$I$110,9,FALSE)="",NA(),VLOOKUP($D576,'REACH Bilaga XIV_update'!$A$5:$I$110,9,FALSE)),IF(VLOOKUP($A576,'REACH Bilaga XIV_update'!$D$5:$I$110,6,FALSE)="",NA(),VLOOKUP($A576,'REACH Bilaga XIV_update'!$D$5:$I$110,6,FALSE))),IF(VLOOKUP($C576,'REACH Bilaga XIV_update'!$C$5:$I$110,7,FALSE)="",NA(),VLOOKUP($C576,'REACH Bilaga XIV_update'!$C$5:$I$110,7,FALSE)))</f>
        <v>#N/A</v>
      </c>
      <c r="R576" s="76" t="e">
        <f>IF($C576="-",IF($A576="-",IF(VLOOKUP($D576,CoRAP_update!$A$5:$O$376,15,FALSE)="",NA(),VLOOKUP($D576,CoRAP_update!$A$5:$O$376,15,FALSE)),IF(VLOOKUP($A576,CoRAP_update!$D$5:$O$376,12,FALSE)="",NA(),VLOOKUP($A576,CoRAP_update!$D$5:$O$376,12,FALSE))),IF(VLOOKUP($C576,CoRAP_update!$C$5:$O$376,13,FALSE)="",NA(),VLOOKUP($C576,CoRAP_update!$C$5:$O$376,13,FALSE)))</f>
        <v>#N/A</v>
      </c>
      <c r="S576" s="144" t="e">
        <f>IF($C576="-",IF($A576="-",VLOOKUP($D576,CoRAP_update!$A$5:$J$376,MATCH(Sammanfattning!S$1,CoRAP_update!$A$4:$J$4,0),FALSE),VLOOKUP($A576,CoRAP_update!$D$5:$J$376,MATCH(Sammanfattning!S$1,CoRAP_update!$D$4:$J$4,0),FALSE)),VLOOKUP($C576,CoRAP_update!$C$5:$J$376,MATCH(Sammanfattning!S$1,CoRAP_update!$C$4:$J$4,0),FALSE))</f>
        <v>#N/A</v>
      </c>
      <c r="T576" s="76" t="e">
        <f>IF($A576="-",VLOOKUP($D576,EDC_update!$C$2:$F$450,4,FALSE),VLOOKUP($A576,EDC_update!$B$2:$F$450,5,FALSE))</f>
        <v>#N/A</v>
      </c>
      <c r="V576" s="78">
        <f>IF(IFERROR(SEARCH("PBT",P576),99)=99,IF(IFERROR(SEARCH("suspected PBT",S576),99)=99,IF(IFERROR(SEARCH("concluded to be PBT",K576),99)=99,IF(IFERROR(SEARCH("PBT",S576),99)=99,IF(IFERROR(SEARCH("PBT cand",L576),99)=99,IF(IFERROR(SEARCH("PBT",L576),99)=99,IF(IFERROR(SEARCH("persistent, bioackumulative and toxic properties",K576),99)=99,0,Scoring!$E$3),Scoring!$E$3),Scoring!$E$7),Scoring!$E$3),Scoring!$E$5),Scoring!$E$6),Scoring!$E$3)</f>
        <v>0</v>
      </c>
      <c r="W576" s="78">
        <f>IF(IFERROR(SEARCH("vPvB",P576),99)=99,IF(IFERROR(SEARCH("suspected pbt/vPvB",S576),99)=99,IF(IFERROR(SEARCH("vPvB",S576),99)=99,IF(IFERROR(SEARCH("concluded to be a vPvB",S576),99)=99,IF(IFERROR(SEARCH("identified as vPvB",K576),99)=99,IF(IFERROR(SEARCH("concluded to be a vPvB",K576),99)=99,IF(IFERROR(SEARCH("concluded to be both pbt and vPvB",S576),99)=99,IF(IFERROR(SEARCH("concluded to be both pbt and vPvB",K576),99)=99,0,Scoring!$E$5),Scoring!$E$5),Scoring!$E$5),Scoring!$E$5),Scoring!$E$5),Scoring!$E$4),Scoring!$E$6),Scoring!$E$4)</f>
        <v>0</v>
      </c>
      <c r="X576" s="78">
        <f>IF(IFERROR(SEARCH("H410",N576),99)=99,IF(IFERROR(SEARCH("H410",O576),99)=99,IF(IFERROR(SEARCH("H410",Q576),99)=99,IF(IFERROR(SEARCH("H410",M576),99)=99,IF(IFERROR(SEARCH("H410",R576),99)=99,IF(IFERROR(SEARCH("H411",N576),99)=99,IF(IFERROR(SEARCH("H411",O576),99)=99,IF(IFERROR(SEARCH("H411",Q576),99)=99,IF(IFERROR(SEARCH("H411",M576),99)=99,IF(IFERROR(SEARCH("H411",R576),99)=99,IF(IFERROR(SEARCH("H413",N576),99)=99,IF(IFERROR(SEARCH("H413",O576),99)=99,IF(IFERROR(SEARCH("H413",Q576),99)=99,IF(IFERROR(SEARCH("H413",M576),99)=99,IF(IFERROR(SEARCH("H413",R576),99)=99,IF(IFERROR(SEARCH("H412",N576),99)=99,IF(IFERROR(SEARCH("H412",O576),99)=99,IF(IFERROR(SEARCH("H412",Q576),99)=99,IF(IFERROR(SEARCH("H412",M576),99)=99,IF(IFERROR(SEARCH("H412",R576),99)=99,0,Scoring!$E$2),Scoring!$E$2),Scoring!$E$2),Scoring!$E$2),Scoring!$E$2),Scoring!$E$2),Scoring!$E$2),Scoring!$E$2),Scoring!$E$2),Scoring!$E$2),Scoring!$E$2),Scoring!$E$2),Scoring!$E$2),Scoring!$E$2),Scoring!$E$2),Scoring!$E$2),Scoring!$E$2),Scoring!$E$2),Scoring!$E$2),Scoring!$E$2)</f>
        <v>0</v>
      </c>
      <c r="Y576" s="78">
        <f>IF(IFERROR(SEARCH("CMR",K576),99)=99,IF(IFERROR(SEARCH("Suspected CMR",S576),99)=99,IF(IFERROR(SEARCH("CMR",S576),99)=99,0,Scoring!$E$8),Scoring!$E$9),Scoring!$E$8)</f>
        <v>3</v>
      </c>
      <c r="Z576" s="78">
        <f>IF(IFERROR(SEARCH("H350",N576),99)=99,IF(IFERROR(SEARCH("H350",O576),99)=99,IF(IFERROR(SEARCH("H350",Q576),99)=99,IF(IFERROR(SEARCH("H350",M576),99)=99,IF(IFERROR(SEARCH("H350",R576),99)=99,IF(IFERROR(SEARCH("H351",N576),99)=99,IF(IFERROR(SEARCH("H351",O576),99)=99,IF(IFERROR(SEARCH("H351",Q576),99)=99,IF(IFERROR(SEARCH("H351",M576),99)=99,IF(IFERROR(SEARCH("H351",R576),99)=99,IF(IFERROR(SEARCH("carcinogenic",P576),99)=99,IF(IFERROR(SEARCH("suspected carcinogenic",S576),99)=99,0,Scoring!$E$12),Scoring!$E$11),Scoring!$E$10),Scoring!$E$10),Scoring!$E$10),Scoring!$E$10),Scoring!$E$10),Scoring!$E$10),Scoring!$E$10),Scoring!$E$10),Scoring!$E$10),Scoring!$E$10)</f>
        <v>1</v>
      </c>
      <c r="AA576" s="78">
        <f>IF(IFERROR(SEARCH("H340",N576),99)=99,IF(IFERROR(SEARCH("H340",O576),99)=99,IF(IFERROR(SEARCH("H340",Q576),99)=99,IF(IFERROR(SEARCH("H340",M576),99)=99,IF(IFERROR(SEARCH("H340",R576),99)=99,IF(IFERROR(SEARCH("H341",N576),99)=99,IF(IFERROR(SEARCH("H341",O576),99)=99,IF(IFERROR(SEARCH("H341",Q576),99)=99,IF(IFERROR(SEARCH("H341",M576),99)=99,IF(IFERROR(SEARCH("H341",R576),99)=99,IF(IFERROR(SEARCH("mutagenic",P576),99)=99,IF(IFERROR(SEARCH("suspected mutagenic",S576),99)=99,0,Scoring!$E$15),Scoring!$E$14),Scoring!$E$13),Scoring!$E$13),Scoring!$E$13),Scoring!$E$13),Scoring!$E$13),Scoring!$E$13),Scoring!$E$13),Scoring!$E$13),Scoring!$E$13),Scoring!$E$13)</f>
        <v>0</v>
      </c>
      <c r="AB576" s="78">
        <f>IF(IFERROR(SEARCH("H360",N576),99)=99,IF(IFERROR(SEARCH("H360",O576),99)=99,IF(IFERROR(SEARCH("H360",Q576),99)=99,IF(IFERROR(SEARCH("H360",M576),99)=99,IF(IFERROR(SEARCH("H360",R576),99)=99,IF(IFERROR(SEARCH("H361",N576),99)=99,IF(IFERROR(SEARCH("H361",O576),99)=99,IF(IFERROR(SEARCH("H361",Q576),99)=99,IF(IFERROR(SEARCH("H361",M576),99)=99,IF(IFERROR(SEARCH("H361",R576),99)=99,IF(IFERROR(SEARCH("reproduction",P576),99)=99,IF(IFERROR(SEARCH("suspected reprotoxic",S576),99)=99,IF(IFERROR(SEARCH("reprotoxic",S576),99)=99,IF(IFERROR(SEARCH("reprotoxic",K576),99)=99,0,Scoring!$E$18),Scoring!$E$18),Scoring!$E$19),Scoring!$E$17),Scoring!$E$16),Scoring!$E$16),Scoring!$E$16),Scoring!$E$16),Scoring!$E$16),Scoring!$E$16),Scoring!$E$16),Scoring!$E$16),Scoring!$E$16),Scoring!$E$16)</f>
        <v>0</v>
      </c>
      <c r="AC576" s="78">
        <f>IF(IFERROR(SEARCH("57f",L576),99)=99,IF(IFERROR(SEARCH("57(f)",P576),99)=99,0,Scoring!$E$20),Scoring!$E$20)</f>
        <v>0</v>
      </c>
      <c r="AD576" s="78">
        <f>IF(IFERROR(SEARCH("CAT1",T576),99)=99,IF(IFERROR(SEARCH("CAT2",T576),99)=99,IF(IFERROR(SEARCH("CAT3",T576),99)=99,IF(IFERROR(SEARCH("concluded to be endocrine",K576),99)=99,IF(IFERROR(SEARCH("categorised as endocrine",K576),99)=99,IF(IFERROR(SEARCH("endocrine disrupting",P576),99)=99,IF(IFERROR(SEARCH("endocrine disrupting",K576),99)=99,IF(IFERROR(SEARCH("suspected endocrine",S576),99)=99,IF(IFERROR(SEARCH("potential endocrine",S576),99)=99,0,Scoring!$E$25),Scoring!$E$25),Scoring!$E$24),Scoring!$E$24),Scoring!$E$24),Scoring!$E$24),Scoring!$E$23),Scoring!$E$22),Scoring!$E$21)</f>
        <v>0</v>
      </c>
      <c r="AE576" s="78">
        <f>IF(IFERROR(SEARCH("suspected sensitiser",S576),99)=99,IF(IFERROR(SEARCH("sensitiser",S576),99)=99,IF(IFERROR(SEARCH("other hazard based concern",S576),99)=99,0,Scoring!$E$28),Scoring!$E$26),Scoring!$E$27)</f>
        <v>0</v>
      </c>
      <c r="AF576" s="78">
        <f>IF(IFERROR(M576,1)=1,IF(IFERROR(N576,1)=1,IF(IFERROR(O576,1)=1,IF(IFERROR(Q576,1)=1,IF(IFERROR(R576,1)=1,IF(IFERROR(T576,1)=1,IF(IFERROR(K576,1)=1,IF(IFERROR(P576,1)=1,IF(IFERROR(S576,1)=1,Scoring!$E$29,0),0),0),0),0),0),0),0),0)</f>
        <v>0</v>
      </c>
      <c r="AG576" s="78">
        <f t="shared" si="47"/>
        <v>3</v>
      </c>
      <c r="AI576" s="93"/>
      <c r="AJ576" s="94"/>
      <c r="AK576" s="76"/>
      <c r="AL576" s="75"/>
      <c r="AN576" s="79"/>
      <c r="AO576" s="79"/>
      <c r="AP576" s="79"/>
      <c r="AQ576" s="79"/>
      <c r="AR576" s="79"/>
      <c r="AS576" s="78"/>
      <c r="AU576" s="79">
        <f>IF(IFERROR(F576,99)=99,IF(IFERROR(G576,99)=99,IF(IFERROR(H576,99)=99,IF(IFERROR(I576,99)=99,IF(IFERROR(E576,99)=99,IF(IFERROR(J576,99)=99,0,Scoring!$B$7),Scoring!$B$3),Scoring!$B$2),Scoring!$B$6),Scoring!$B$5),Scoring!$B$4)</f>
        <v>0.3</v>
      </c>
      <c r="AV576" s="78">
        <f t="shared" si="48"/>
        <v>0.89999999999999991</v>
      </c>
      <c r="AW576" s="78"/>
      <c r="AX576" s="66"/>
      <c r="AY576" s="78"/>
      <c r="AZ576" s="76"/>
      <c r="BA576" s="76"/>
      <c r="BB576" s="76"/>
    </row>
    <row r="577" spans="1:54" x14ac:dyDescent="0.25">
      <c r="A577" s="77" t="s">
        <v>6482</v>
      </c>
      <c r="B577" s="76" t="str">
        <f t="shared" si="49"/>
        <v>265-070-9</v>
      </c>
      <c r="C577" s="77" t="s">
        <v>1679</v>
      </c>
      <c r="D577" s="77" t="s">
        <v>1680</v>
      </c>
      <c r="E577" s="76" t="str">
        <f>IF(C577="-",IF(A577="-",VLOOKUP(D577,'sin-list 180320_update'!$C$2:$C$835,1,FALSE),VLOOKUP(A577,'sin-list 180320_update'!$A$2:$A$835,1,FALSE)),VLOOKUP(C577,'sin-list 180320_update'!$B$2:$B$835,1,FALSE))</f>
        <v>265-070-9</v>
      </c>
      <c r="F577" s="76" t="e">
        <f>IF($C577="-",IF($A577="-",VLOOKUP($D577,'REACH Bilaga XVII_update'!$A$5:$A$131,1,FALSE),VLOOKUP($A577,'REACH Bilaga XVII_update'!$C$5:$C$131,1,FALSE)),VLOOKUP($C577,'REACH Bilaga XVII_update'!$B$5:$B$131,1,FALSE))</f>
        <v>#N/A</v>
      </c>
      <c r="G577" s="76" t="e">
        <f>IF($C577="-",IF($A577="-",VLOOKUP($D577,' REACH Bilaga 59_update'!$A$5:$A$210,1,FALSE),VLOOKUP($A577,' REACH Bilaga 59_update'!$D$5:$D$210,1,FALSE)),VLOOKUP($C577,' REACH Bilaga 59_update'!$C$5:$C$210,1,FALSE))</f>
        <v>#N/A</v>
      </c>
      <c r="H577" s="76" t="e">
        <f>IF($C577="-",IF($A577="-",VLOOKUP($D577,'REACH Bilaga XIV_update'!$A$5:$A$110,1,FALSE),VLOOKUP($A577,'REACH Bilaga XIV_update'!$D$5:$D$110,1,FALSE)),VLOOKUP($C577,'REACH Bilaga XIV_update'!$C$5:$C$110,1,FALSE))</f>
        <v>#N/A</v>
      </c>
      <c r="I577" s="76" t="e">
        <f>IF($C577="-",IF($A577="-",VLOOKUP($D577,CoRAP_update!$A$5:$A$376,1,FALSE),VLOOKUP($A577,CoRAP_update!$D$5:$D$376,1,FALSE)),VLOOKUP($C577,CoRAP_update!$C$5:$C$376,1,FALSE))</f>
        <v>#N/A</v>
      </c>
      <c r="J577" s="76" t="e">
        <f>IF($C577="-",IF($A577="-",VLOOKUP($D577,EDC_update!$C$2:$C$450,1,FALSE),VLOOKUP($A577,EDC_update!$B$2:$B$450,1,FALSE)),VLOOKUP($C577,EDC_update!$L$2:$L$450,1,FALSE))</f>
        <v>#N/A</v>
      </c>
      <c r="K577" s="76" t="str">
        <f>IF($C577="-",IF($A577="-",IF(VLOOKUP($D577,'sin-list 180320_update'!$C$2:$S$835,3,FALSE)="",NA(),VLOOKUP($D577,'sin-list 180320_update'!$C$2:$S$835,3,FALSE)),IF(VLOOKUP($A577,'sin-list 180320_update'!$A$2:$S$835,5,FALSE)="",NA(),VLOOKUP($A577,'sin-list 180320_update'!$A$2:$S$835,5,FALSE))),IF(VLOOKUP($C577,'sin-list 180320_update'!$B$2:$S$835,4,FALSE)="",NA(),VLOOKUP($C577,'sin-list 180320_update'!$B$2:$S$835,4,FALSE)))</f>
        <v>Classified CMR according to Annex VI of Regulation 1272/2008. (Might not apply when contaminants are below below legal thresholds and/or full refining history is known)</v>
      </c>
      <c r="L577" s="76" t="str">
        <f>IF($C577="-",IF($A577="-",VLOOKUP($D577,'sin-list 180320_update'!$C$2:$S$835,6,FALSE),VLOOKUP($A577,'sin-list 180320_update'!$A$2:$S$835,8,FALSE)),VLOOKUP($C577,'sin-list 180320_update'!$B$2:$S$835,7,FALSE))</f>
        <v>Carc. 1B
Muta. 1B
Asp. Tox. 1</v>
      </c>
      <c r="M577" s="76" t="str">
        <f>IF($C577="-",IF($A577="-",IF(VLOOKUP($D577,'sin-list 180320_update'!$C$2:$S$835,8,FALSE)="",NA(),VLOOKUP($D577,'sin-list 180320_update'!$C$2:$S$835,8,FALSE)),IF(VLOOKUP($A577,'sin-list 180320_update'!$A$2:$S$835,10,FALSE)="",NA(),VLOOKUP($A577,'sin-list 180320_update'!$A$2:$S$835,10,FALSE))),IF(VLOOKUP($C577,'sin-list 180320_update'!$B$2:$S$835,9,FALSE)="",NA(),VLOOKUP($C577,'sin-list 180320_update'!$B$2:$S$835,9,FALSE)))</f>
        <v>H350
H340
H304</v>
      </c>
      <c r="N577" s="76" t="e">
        <f>IF($C577="-",IF($A577="-",IF(VLOOKUP($D577,'REACH Bilaga XVII_update'!$A$5:$E$131,4,FALSE)="",NA(),VLOOKUP($D577,'REACH Bilaga XVII_update'!$A$5:$E$131,4,FALSE)),IF(VLOOKUP($A577,'REACH Bilaga XVII_update'!$C$5:$D$131,2,FALSE)="",NA(),VLOOKUP($A577,'REACH Bilaga XVII_update'!$C$5:$D$131,2,FALSE))),IF(VLOOKUP($C577,'REACH Bilaga XVII_update'!$B$5:$D$131,3,FALSE)="",NA(),VLOOKUP($C577,'REACH Bilaga XVII_update'!$B$5:$D$131,3,FALSE)))</f>
        <v>#N/A</v>
      </c>
      <c r="O577" s="76" t="e">
        <f>IF($C577="-",IF($A577="-",IF(VLOOKUP($D577,' REACH Bilaga 59_update'!$A$5:$E$210,5,FALSE)="",NA(),VLOOKUP($D577,' REACH Bilaga 59_update'!$A$5:$E$210,5,FALSE)),IF(VLOOKUP($A577,' REACH Bilaga 59_update'!$D$5:$E$210,2,FALSE)="",NA(),VLOOKUP($A577,' REACH Bilaga 59_update'!$D$5:$E$210,2,FALSE))),IF(VLOOKUP($C577,' REACH Bilaga 59_update'!$C$5:$E$210,3,FALSE)="",NA(),VLOOKUP($C577,' REACH Bilaga 59_update'!$C$5:$E$210,3,FALSE)))</f>
        <v>#N/A</v>
      </c>
      <c r="P577" s="76" t="e">
        <f>IF(C577="-",IF(A577="-",IFERROR(VLOOKUP($D577,' REACH Bilaga 59_update'!$A$5:$F$210,MATCH(Sammanfattning!P$1,' REACH Bilaga 59_update'!$A$4:$F$4,0),FALSE),VLOOKUP($D577,'REACH Bilaga XIV_update'!$A$4:$H$110,MATCH(Sammanfattning!P$1,'REACH Bilaga XIV_update'!$A$4:$H$4,0),FALSE)),IFERROR(VLOOKUP($A577,' REACH Bilaga 59_update'!$D$5:$F$210,MATCH(Sammanfattning!P$1,' REACH Bilaga 59_update'!$D$4:$F$4,0),FALSE),VLOOKUP($A577,'REACH Bilaga XIV_update'!$D$4:$H$110,MATCH(Sammanfattning!P$1,'REACH Bilaga XIV_update'!$D$4:$H$4,0),FALSE))),IFERROR(VLOOKUP($C577,' REACH Bilaga 59_update'!$C$5:$F$210,MATCH(Sammanfattning!P$1,' REACH Bilaga 59_update'!$C$4:$F$4,0),FALSE),VLOOKUP($C577,'REACH Bilaga XIV_update'!$C$4:$H$110,MATCH(Sammanfattning!P$1,'REACH Bilaga XIV_update'!$C$4:$H$4,0),FALSE)))</f>
        <v>#N/A</v>
      </c>
      <c r="Q577" s="76" t="e">
        <f>IF($C577="-",IF($A577="-",IF(VLOOKUP($D577,'REACH Bilaga XIV_update'!$A$5:$I$110,9,FALSE)="",NA(),VLOOKUP($D577,'REACH Bilaga XIV_update'!$A$5:$I$110,9,FALSE)),IF(VLOOKUP($A577,'REACH Bilaga XIV_update'!$D$5:$I$110,6,FALSE)="",NA(),VLOOKUP($A577,'REACH Bilaga XIV_update'!$D$5:$I$110,6,FALSE))),IF(VLOOKUP($C577,'REACH Bilaga XIV_update'!$C$5:$I$110,7,FALSE)="",NA(),VLOOKUP($C577,'REACH Bilaga XIV_update'!$C$5:$I$110,7,FALSE)))</f>
        <v>#N/A</v>
      </c>
      <c r="R577" s="76" t="e">
        <f>IF($C577="-",IF($A577="-",IF(VLOOKUP($D577,CoRAP_update!$A$5:$O$376,15,FALSE)="",NA(),VLOOKUP($D577,CoRAP_update!$A$5:$O$376,15,FALSE)),IF(VLOOKUP($A577,CoRAP_update!$D$5:$O$376,12,FALSE)="",NA(),VLOOKUP($A577,CoRAP_update!$D$5:$O$376,12,FALSE))),IF(VLOOKUP($C577,CoRAP_update!$C$5:$O$376,13,FALSE)="",NA(),VLOOKUP($C577,CoRAP_update!$C$5:$O$376,13,FALSE)))</f>
        <v>#N/A</v>
      </c>
      <c r="S577" s="144" t="e">
        <f>IF($C577="-",IF($A577="-",VLOOKUP($D577,CoRAP_update!$A$5:$J$376,MATCH(Sammanfattning!S$1,CoRAP_update!$A$4:$J$4,0),FALSE),VLOOKUP($A577,CoRAP_update!$D$5:$J$376,MATCH(Sammanfattning!S$1,CoRAP_update!$D$4:$J$4,0),FALSE)),VLOOKUP($C577,CoRAP_update!$C$5:$J$376,MATCH(Sammanfattning!S$1,CoRAP_update!$C$4:$J$4,0),FALSE))</f>
        <v>#N/A</v>
      </c>
      <c r="T577" s="76" t="e">
        <f>IF($A577="-",VLOOKUP($D577,EDC_update!$C$2:$F$450,4,FALSE),VLOOKUP($A577,EDC_update!$B$2:$F$450,5,FALSE))</f>
        <v>#N/A</v>
      </c>
      <c r="V577" s="78">
        <f>IF(IFERROR(SEARCH("PBT",P577),99)=99,IF(IFERROR(SEARCH("suspected PBT",S577),99)=99,IF(IFERROR(SEARCH("concluded to be PBT",K577),99)=99,IF(IFERROR(SEARCH("PBT",S577),99)=99,IF(IFERROR(SEARCH("PBT cand",L577),99)=99,IF(IFERROR(SEARCH("PBT",L577),99)=99,IF(IFERROR(SEARCH("persistent, bioackumulative and toxic properties",K577),99)=99,0,Scoring!$E$3),Scoring!$E$3),Scoring!$E$7),Scoring!$E$3),Scoring!$E$5),Scoring!$E$6),Scoring!$E$3)</f>
        <v>0</v>
      </c>
      <c r="W577" s="78">
        <f>IF(IFERROR(SEARCH("vPvB",P577),99)=99,IF(IFERROR(SEARCH("suspected pbt/vPvB",S577),99)=99,IF(IFERROR(SEARCH("vPvB",S577),99)=99,IF(IFERROR(SEARCH("concluded to be a vPvB",S577),99)=99,IF(IFERROR(SEARCH("identified as vPvB",K577),99)=99,IF(IFERROR(SEARCH("concluded to be a vPvB",K577),99)=99,IF(IFERROR(SEARCH("concluded to be both pbt and vPvB",S577),99)=99,IF(IFERROR(SEARCH("concluded to be both pbt and vPvB",K577),99)=99,0,Scoring!$E$5),Scoring!$E$5),Scoring!$E$5),Scoring!$E$5),Scoring!$E$5),Scoring!$E$4),Scoring!$E$6),Scoring!$E$4)</f>
        <v>0</v>
      </c>
      <c r="X577" s="78">
        <f>IF(IFERROR(SEARCH("H410",N577),99)=99,IF(IFERROR(SEARCH("H410",O577),99)=99,IF(IFERROR(SEARCH("H410",Q577),99)=99,IF(IFERROR(SEARCH("H410",M577),99)=99,IF(IFERROR(SEARCH("H410",R577),99)=99,IF(IFERROR(SEARCH("H411",N577),99)=99,IF(IFERROR(SEARCH("H411",O577),99)=99,IF(IFERROR(SEARCH("H411",Q577),99)=99,IF(IFERROR(SEARCH("H411",M577),99)=99,IF(IFERROR(SEARCH("H411",R577),99)=99,IF(IFERROR(SEARCH("H413",N577),99)=99,IF(IFERROR(SEARCH("H413",O577),99)=99,IF(IFERROR(SEARCH("H413",Q577),99)=99,IF(IFERROR(SEARCH("H413",M577),99)=99,IF(IFERROR(SEARCH("H413",R577),99)=99,IF(IFERROR(SEARCH("H412",N577),99)=99,IF(IFERROR(SEARCH("H412",O577),99)=99,IF(IFERROR(SEARCH("H412",Q577),99)=99,IF(IFERROR(SEARCH("H412",M577),99)=99,IF(IFERROR(SEARCH("H412",R577),99)=99,0,Scoring!$E$2),Scoring!$E$2),Scoring!$E$2),Scoring!$E$2),Scoring!$E$2),Scoring!$E$2),Scoring!$E$2),Scoring!$E$2),Scoring!$E$2),Scoring!$E$2),Scoring!$E$2),Scoring!$E$2),Scoring!$E$2),Scoring!$E$2),Scoring!$E$2),Scoring!$E$2),Scoring!$E$2),Scoring!$E$2),Scoring!$E$2),Scoring!$E$2)</f>
        <v>0</v>
      </c>
      <c r="Y577" s="78">
        <f>IF(IFERROR(SEARCH("CMR",K577),99)=99,IF(IFERROR(SEARCH("Suspected CMR",S577),99)=99,IF(IFERROR(SEARCH("CMR",S577),99)=99,0,Scoring!$E$8),Scoring!$E$9),Scoring!$E$8)</f>
        <v>3</v>
      </c>
      <c r="Z577" s="78">
        <f>IF(IFERROR(SEARCH("H350",N577),99)=99,IF(IFERROR(SEARCH("H350",O577),99)=99,IF(IFERROR(SEARCH("H350",Q577),99)=99,IF(IFERROR(SEARCH("H350",M577),99)=99,IF(IFERROR(SEARCH("H350",R577),99)=99,IF(IFERROR(SEARCH("H351",N577),99)=99,IF(IFERROR(SEARCH("H351",O577),99)=99,IF(IFERROR(SEARCH("H351",Q577),99)=99,IF(IFERROR(SEARCH("H351",M577),99)=99,IF(IFERROR(SEARCH("H351",R577),99)=99,IF(IFERROR(SEARCH("carcinogenic",P577),99)=99,IF(IFERROR(SEARCH("suspected carcinogenic",S577),99)=99,0,Scoring!$E$12),Scoring!$E$11),Scoring!$E$10),Scoring!$E$10),Scoring!$E$10),Scoring!$E$10),Scoring!$E$10),Scoring!$E$10),Scoring!$E$10),Scoring!$E$10),Scoring!$E$10),Scoring!$E$10)</f>
        <v>1</v>
      </c>
      <c r="AA577" s="78">
        <f>IF(IFERROR(SEARCH("H340",N577),99)=99,IF(IFERROR(SEARCH("H340",O577),99)=99,IF(IFERROR(SEARCH("H340",Q577),99)=99,IF(IFERROR(SEARCH("H340",M577),99)=99,IF(IFERROR(SEARCH("H340",R577),99)=99,IF(IFERROR(SEARCH("H341",N577),99)=99,IF(IFERROR(SEARCH("H341",O577),99)=99,IF(IFERROR(SEARCH("H341",Q577),99)=99,IF(IFERROR(SEARCH("H341",M577),99)=99,IF(IFERROR(SEARCH("H341",R577),99)=99,IF(IFERROR(SEARCH("mutagenic",P577),99)=99,IF(IFERROR(SEARCH("suspected mutagenic",S577),99)=99,0,Scoring!$E$15),Scoring!$E$14),Scoring!$E$13),Scoring!$E$13),Scoring!$E$13),Scoring!$E$13),Scoring!$E$13),Scoring!$E$13),Scoring!$E$13),Scoring!$E$13),Scoring!$E$13),Scoring!$E$13)</f>
        <v>1</v>
      </c>
      <c r="AB577" s="78">
        <f>IF(IFERROR(SEARCH("H360",N577),99)=99,IF(IFERROR(SEARCH("H360",O577),99)=99,IF(IFERROR(SEARCH("H360",Q577),99)=99,IF(IFERROR(SEARCH("H360",M577),99)=99,IF(IFERROR(SEARCH("H360",R577),99)=99,IF(IFERROR(SEARCH("H361",N577),99)=99,IF(IFERROR(SEARCH("H361",O577),99)=99,IF(IFERROR(SEARCH("H361",Q577),99)=99,IF(IFERROR(SEARCH("H361",M577),99)=99,IF(IFERROR(SEARCH("H361",R577),99)=99,IF(IFERROR(SEARCH("reproduction",P577),99)=99,IF(IFERROR(SEARCH("suspected reprotoxic",S577),99)=99,IF(IFERROR(SEARCH("reprotoxic",S577),99)=99,IF(IFERROR(SEARCH("reprotoxic",K577),99)=99,0,Scoring!$E$18),Scoring!$E$18),Scoring!$E$19),Scoring!$E$17),Scoring!$E$16),Scoring!$E$16),Scoring!$E$16),Scoring!$E$16),Scoring!$E$16),Scoring!$E$16),Scoring!$E$16),Scoring!$E$16),Scoring!$E$16),Scoring!$E$16)</f>
        <v>0</v>
      </c>
      <c r="AC577" s="78">
        <f>IF(IFERROR(SEARCH("57f",L577),99)=99,IF(IFERROR(SEARCH("57(f)",P577),99)=99,0,Scoring!$E$20),Scoring!$E$20)</f>
        <v>0</v>
      </c>
      <c r="AD577" s="78">
        <f>IF(IFERROR(SEARCH("CAT1",T577),99)=99,IF(IFERROR(SEARCH("CAT2",T577),99)=99,IF(IFERROR(SEARCH("CAT3",T577),99)=99,IF(IFERROR(SEARCH("concluded to be endocrine",K577),99)=99,IF(IFERROR(SEARCH("categorised as endocrine",K577),99)=99,IF(IFERROR(SEARCH("endocrine disrupting",P577),99)=99,IF(IFERROR(SEARCH("endocrine disrupting",K577),99)=99,IF(IFERROR(SEARCH("suspected endocrine",S577),99)=99,IF(IFERROR(SEARCH("potential endocrine",S577),99)=99,0,Scoring!$E$25),Scoring!$E$25),Scoring!$E$24),Scoring!$E$24),Scoring!$E$24),Scoring!$E$24),Scoring!$E$23),Scoring!$E$22),Scoring!$E$21)</f>
        <v>0</v>
      </c>
      <c r="AE577" s="78">
        <f>IF(IFERROR(SEARCH("suspected sensitiser",S577),99)=99,IF(IFERROR(SEARCH("sensitiser",S577),99)=99,IF(IFERROR(SEARCH("other hazard based concern",S577),99)=99,0,Scoring!$E$28),Scoring!$E$26),Scoring!$E$27)</f>
        <v>0</v>
      </c>
      <c r="AF577" s="78">
        <f>IF(IFERROR(M577,1)=1,IF(IFERROR(N577,1)=1,IF(IFERROR(O577,1)=1,IF(IFERROR(Q577,1)=1,IF(IFERROR(R577,1)=1,IF(IFERROR(T577,1)=1,IF(IFERROR(K577,1)=1,IF(IFERROR(P577,1)=1,IF(IFERROR(S577,1)=1,Scoring!$E$29,0),0),0),0),0),0),0),0),0)</f>
        <v>0</v>
      </c>
      <c r="AG577" s="78">
        <f t="shared" si="47"/>
        <v>3</v>
      </c>
      <c r="AI577" s="93"/>
      <c r="AJ577" s="94"/>
      <c r="AK577" s="76"/>
      <c r="AL577" s="75"/>
      <c r="AN577" s="79"/>
      <c r="AO577" s="79"/>
      <c r="AP577" s="79"/>
      <c r="AQ577" s="79"/>
      <c r="AR577" s="79"/>
      <c r="AS577" s="78"/>
      <c r="AU577" s="79">
        <f>IF(IFERROR(F577,99)=99,IF(IFERROR(G577,99)=99,IF(IFERROR(H577,99)=99,IF(IFERROR(I577,99)=99,IF(IFERROR(E577,99)=99,IF(IFERROR(J577,99)=99,0,Scoring!$B$7),Scoring!$B$3),Scoring!$B$2),Scoring!$B$6),Scoring!$B$5),Scoring!$B$4)</f>
        <v>0.3</v>
      </c>
      <c r="AV577" s="78">
        <f t="shared" si="48"/>
        <v>0.89999999999999991</v>
      </c>
      <c r="AW577" s="78"/>
      <c r="AX577" s="66"/>
      <c r="AY577" s="78"/>
      <c r="AZ577" s="76"/>
      <c r="BA577" s="76"/>
      <c r="BB577" s="76"/>
    </row>
    <row r="578" spans="1:54" x14ac:dyDescent="0.25">
      <c r="A578" s="77" t="s">
        <v>6483</v>
      </c>
      <c r="B578" s="76" t="str">
        <f t="shared" si="49"/>
        <v>265-071-4</v>
      </c>
      <c r="C578" s="77" t="s">
        <v>1681</v>
      </c>
      <c r="D578" s="77" t="s">
        <v>1682</v>
      </c>
      <c r="E578" s="76" t="str">
        <f>IF(C578="-",IF(A578="-",VLOOKUP(D578,'sin-list 180320_update'!$C$2:$C$835,1,FALSE),VLOOKUP(A578,'sin-list 180320_update'!$A$2:$A$835,1,FALSE)),VLOOKUP(C578,'sin-list 180320_update'!$B$2:$B$835,1,FALSE))</f>
        <v>265-071-4</v>
      </c>
      <c r="F578" s="76" t="e">
        <f>IF($C578="-",IF($A578="-",VLOOKUP($D578,'REACH Bilaga XVII_update'!$A$5:$A$131,1,FALSE),VLOOKUP($A578,'REACH Bilaga XVII_update'!$C$5:$C$131,1,FALSE)),VLOOKUP($C578,'REACH Bilaga XVII_update'!$B$5:$B$131,1,FALSE))</f>
        <v>#N/A</v>
      </c>
      <c r="G578" s="76" t="e">
        <f>IF($C578="-",IF($A578="-",VLOOKUP($D578,' REACH Bilaga 59_update'!$A$5:$A$210,1,FALSE),VLOOKUP($A578,' REACH Bilaga 59_update'!$D$5:$D$210,1,FALSE)),VLOOKUP($C578,' REACH Bilaga 59_update'!$C$5:$C$210,1,FALSE))</f>
        <v>#N/A</v>
      </c>
      <c r="H578" s="76" t="e">
        <f>IF($C578="-",IF($A578="-",VLOOKUP($D578,'REACH Bilaga XIV_update'!$A$5:$A$110,1,FALSE),VLOOKUP($A578,'REACH Bilaga XIV_update'!$D$5:$D$110,1,FALSE)),VLOOKUP($C578,'REACH Bilaga XIV_update'!$C$5:$C$110,1,FALSE))</f>
        <v>#N/A</v>
      </c>
      <c r="I578" s="76" t="e">
        <f>IF($C578="-",IF($A578="-",VLOOKUP($D578,CoRAP_update!$A$5:$A$376,1,FALSE),VLOOKUP($A578,CoRAP_update!$D$5:$D$376,1,FALSE)),VLOOKUP($C578,CoRAP_update!$C$5:$C$376,1,FALSE))</f>
        <v>#N/A</v>
      </c>
      <c r="J578" s="76" t="e">
        <f>IF($C578="-",IF($A578="-",VLOOKUP($D578,EDC_update!$C$2:$C$450,1,FALSE),VLOOKUP($A578,EDC_update!$B$2:$B$450,1,FALSE)),VLOOKUP($C578,EDC_update!$L$2:$L$450,1,FALSE))</f>
        <v>#N/A</v>
      </c>
      <c r="K578" s="76" t="str">
        <f>IF($C578="-",IF($A578="-",IF(VLOOKUP($D578,'sin-list 180320_update'!$C$2:$S$835,3,FALSE)="",NA(),VLOOKUP($D578,'sin-list 180320_update'!$C$2:$S$835,3,FALSE)),IF(VLOOKUP($A578,'sin-list 180320_update'!$A$2:$S$835,5,FALSE)="",NA(),VLOOKUP($A578,'sin-list 180320_update'!$A$2:$S$835,5,FALSE))),IF(VLOOKUP($C578,'sin-list 180320_update'!$B$2:$S$835,4,FALSE)="",NA(),VLOOKUP($C578,'sin-list 180320_update'!$B$2:$S$835,4,FALSE)))</f>
        <v>Classified CMR according to Annex VI of Regulation 1272/2008. (Might not apply when contaminants are below below legal thresholds and/or full refining history is known)</v>
      </c>
      <c r="L578" s="76" t="str">
        <f>IF($C578="-",IF($A578="-",VLOOKUP($D578,'sin-list 180320_update'!$C$2:$S$835,6,FALSE),VLOOKUP($A578,'sin-list 180320_update'!$A$2:$S$835,8,FALSE)),VLOOKUP($C578,'sin-list 180320_update'!$B$2:$S$835,7,FALSE))</f>
        <v>Carc. 1B
Muta. 1B
Asp. Tox. 1</v>
      </c>
      <c r="M578" s="76" t="str">
        <f>IF($C578="-",IF($A578="-",IF(VLOOKUP($D578,'sin-list 180320_update'!$C$2:$S$835,8,FALSE)="",NA(),VLOOKUP($D578,'sin-list 180320_update'!$C$2:$S$835,8,FALSE)),IF(VLOOKUP($A578,'sin-list 180320_update'!$A$2:$S$835,10,FALSE)="",NA(),VLOOKUP($A578,'sin-list 180320_update'!$A$2:$S$835,10,FALSE))),IF(VLOOKUP($C578,'sin-list 180320_update'!$B$2:$S$835,9,FALSE)="",NA(),VLOOKUP($C578,'sin-list 180320_update'!$B$2:$S$835,9,FALSE)))</f>
        <v>H350
H340
H304</v>
      </c>
      <c r="N578" s="76" t="e">
        <f>IF($C578="-",IF($A578="-",IF(VLOOKUP($D578,'REACH Bilaga XVII_update'!$A$5:$E$131,4,FALSE)="",NA(),VLOOKUP($D578,'REACH Bilaga XVII_update'!$A$5:$E$131,4,FALSE)),IF(VLOOKUP($A578,'REACH Bilaga XVII_update'!$C$5:$D$131,2,FALSE)="",NA(),VLOOKUP($A578,'REACH Bilaga XVII_update'!$C$5:$D$131,2,FALSE))),IF(VLOOKUP($C578,'REACH Bilaga XVII_update'!$B$5:$D$131,3,FALSE)="",NA(),VLOOKUP($C578,'REACH Bilaga XVII_update'!$B$5:$D$131,3,FALSE)))</f>
        <v>#N/A</v>
      </c>
      <c r="O578" s="76" t="e">
        <f>IF($C578="-",IF($A578="-",IF(VLOOKUP($D578,' REACH Bilaga 59_update'!$A$5:$E$210,5,FALSE)="",NA(),VLOOKUP($D578,' REACH Bilaga 59_update'!$A$5:$E$210,5,FALSE)),IF(VLOOKUP($A578,' REACH Bilaga 59_update'!$D$5:$E$210,2,FALSE)="",NA(),VLOOKUP($A578,' REACH Bilaga 59_update'!$D$5:$E$210,2,FALSE))),IF(VLOOKUP($C578,' REACH Bilaga 59_update'!$C$5:$E$210,3,FALSE)="",NA(),VLOOKUP($C578,' REACH Bilaga 59_update'!$C$5:$E$210,3,FALSE)))</f>
        <v>#N/A</v>
      </c>
      <c r="P578" s="76" t="e">
        <f>IF(C578="-",IF(A578="-",IFERROR(VLOOKUP($D578,' REACH Bilaga 59_update'!$A$5:$F$210,MATCH(Sammanfattning!P$1,' REACH Bilaga 59_update'!$A$4:$F$4,0),FALSE),VLOOKUP($D578,'REACH Bilaga XIV_update'!$A$4:$H$110,MATCH(Sammanfattning!P$1,'REACH Bilaga XIV_update'!$A$4:$H$4,0),FALSE)),IFERROR(VLOOKUP($A578,' REACH Bilaga 59_update'!$D$5:$F$210,MATCH(Sammanfattning!P$1,' REACH Bilaga 59_update'!$D$4:$F$4,0),FALSE),VLOOKUP($A578,'REACH Bilaga XIV_update'!$D$4:$H$110,MATCH(Sammanfattning!P$1,'REACH Bilaga XIV_update'!$D$4:$H$4,0),FALSE))),IFERROR(VLOOKUP($C578,' REACH Bilaga 59_update'!$C$5:$F$210,MATCH(Sammanfattning!P$1,' REACH Bilaga 59_update'!$C$4:$F$4,0),FALSE),VLOOKUP($C578,'REACH Bilaga XIV_update'!$C$4:$H$110,MATCH(Sammanfattning!P$1,'REACH Bilaga XIV_update'!$C$4:$H$4,0),FALSE)))</f>
        <v>#N/A</v>
      </c>
      <c r="Q578" s="76" t="e">
        <f>IF($C578="-",IF($A578="-",IF(VLOOKUP($D578,'REACH Bilaga XIV_update'!$A$5:$I$110,9,FALSE)="",NA(),VLOOKUP($D578,'REACH Bilaga XIV_update'!$A$5:$I$110,9,FALSE)),IF(VLOOKUP($A578,'REACH Bilaga XIV_update'!$D$5:$I$110,6,FALSE)="",NA(),VLOOKUP($A578,'REACH Bilaga XIV_update'!$D$5:$I$110,6,FALSE))),IF(VLOOKUP($C578,'REACH Bilaga XIV_update'!$C$5:$I$110,7,FALSE)="",NA(),VLOOKUP($C578,'REACH Bilaga XIV_update'!$C$5:$I$110,7,FALSE)))</f>
        <v>#N/A</v>
      </c>
      <c r="R578" s="76" t="e">
        <f>IF($C578="-",IF($A578="-",IF(VLOOKUP($D578,CoRAP_update!$A$5:$O$376,15,FALSE)="",NA(),VLOOKUP($D578,CoRAP_update!$A$5:$O$376,15,FALSE)),IF(VLOOKUP($A578,CoRAP_update!$D$5:$O$376,12,FALSE)="",NA(),VLOOKUP($A578,CoRAP_update!$D$5:$O$376,12,FALSE))),IF(VLOOKUP($C578,CoRAP_update!$C$5:$O$376,13,FALSE)="",NA(),VLOOKUP($C578,CoRAP_update!$C$5:$O$376,13,FALSE)))</f>
        <v>#N/A</v>
      </c>
      <c r="S578" s="144" t="e">
        <f>IF($C578="-",IF($A578="-",VLOOKUP($D578,CoRAP_update!$A$5:$J$376,MATCH(Sammanfattning!S$1,CoRAP_update!$A$4:$J$4,0),FALSE),VLOOKUP($A578,CoRAP_update!$D$5:$J$376,MATCH(Sammanfattning!S$1,CoRAP_update!$D$4:$J$4,0),FALSE)),VLOOKUP($C578,CoRAP_update!$C$5:$J$376,MATCH(Sammanfattning!S$1,CoRAP_update!$C$4:$J$4,0),FALSE))</f>
        <v>#N/A</v>
      </c>
      <c r="T578" s="76" t="e">
        <f>IF($A578="-",VLOOKUP($D578,EDC_update!$C$2:$F$450,4,FALSE),VLOOKUP($A578,EDC_update!$B$2:$F$450,5,FALSE))</f>
        <v>#N/A</v>
      </c>
      <c r="V578" s="78">
        <f>IF(IFERROR(SEARCH("PBT",P578),99)=99,IF(IFERROR(SEARCH("suspected PBT",S578),99)=99,IF(IFERROR(SEARCH("concluded to be PBT",K578),99)=99,IF(IFERROR(SEARCH("PBT",S578),99)=99,IF(IFERROR(SEARCH("PBT cand",L578),99)=99,IF(IFERROR(SEARCH("PBT",L578),99)=99,IF(IFERROR(SEARCH("persistent, bioackumulative and toxic properties",K578),99)=99,0,Scoring!$E$3),Scoring!$E$3),Scoring!$E$7),Scoring!$E$3),Scoring!$E$5),Scoring!$E$6),Scoring!$E$3)</f>
        <v>0</v>
      </c>
      <c r="W578" s="78">
        <f>IF(IFERROR(SEARCH("vPvB",P578),99)=99,IF(IFERROR(SEARCH("suspected pbt/vPvB",S578),99)=99,IF(IFERROR(SEARCH("vPvB",S578),99)=99,IF(IFERROR(SEARCH("concluded to be a vPvB",S578),99)=99,IF(IFERROR(SEARCH("identified as vPvB",K578),99)=99,IF(IFERROR(SEARCH("concluded to be a vPvB",K578),99)=99,IF(IFERROR(SEARCH("concluded to be both pbt and vPvB",S578),99)=99,IF(IFERROR(SEARCH("concluded to be both pbt and vPvB",K578),99)=99,0,Scoring!$E$5),Scoring!$E$5),Scoring!$E$5),Scoring!$E$5),Scoring!$E$5),Scoring!$E$4),Scoring!$E$6),Scoring!$E$4)</f>
        <v>0</v>
      </c>
      <c r="X578" s="78">
        <f>IF(IFERROR(SEARCH("H410",N578),99)=99,IF(IFERROR(SEARCH("H410",O578),99)=99,IF(IFERROR(SEARCH("H410",Q578),99)=99,IF(IFERROR(SEARCH("H410",M578),99)=99,IF(IFERROR(SEARCH("H410",R578),99)=99,IF(IFERROR(SEARCH("H411",N578),99)=99,IF(IFERROR(SEARCH("H411",O578),99)=99,IF(IFERROR(SEARCH("H411",Q578),99)=99,IF(IFERROR(SEARCH("H411",M578),99)=99,IF(IFERROR(SEARCH("H411",R578),99)=99,IF(IFERROR(SEARCH("H413",N578),99)=99,IF(IFERROR(SEARCH("H413",O578),99)=99,IF(IFERROR(SEARCH("H413",Q578),99)=99,IF(IFERROR(SEARCH("H413",M578),99)=99,IF(IFERROR(SEARCH("H413",R578),99)=99,IF(IFERROR(SEARCH("H412",N578),99)=99,IF(IFERROR(SEARCH("H412",O578),99)=99,IF(IFERROR(SEARCH("H412",Q578),99)=99,IF(IFERROR(SEARCH("H412",M578),99)=99,IF(IFERROR(SEARCH("H412",R578),99)=99,0,Scoring!$E$2),Scoring!$E$2),Scoring!$E$2),Scoring!$E$2),Scoring!$E$2),Scoring!$E$2),Scoring!$E$2),Scoring!$E$2),Scoring!$E$2),Scoring!$E$2),Scoring!$E$2),Scoring!$E$2),Scoring!$E$2),Scoring!$E$2),Scoring!$E$2),Scoring!$E$2),Scoring!$E$2),Scoring!$E$2),Scoring!$E$2),Scoring!$E$2)</f>
        <v>0</v>
      </c>
      <c r="Y578" s="78">
        <f>IF(IFERROR(SEARCH("CMR",K578),99)=99,IF(IFERROR(SEARCH("Suspected CMR",S578),99)=99,IF(IFERROR(SEARCH("CMR",S578),99)=99,0,Scoring!$E$8),Scoring!$E$9),Scoring!$E$8)</f>
        <v>3</v>
      </c>
      <c r="Z578" s="78">
        <f>IF(IFERROR(SEARCH("H350",N578),99)=99,IF(IFERROR(SEARCH("H350",O578),99)=99,IF(IFERROR(SEARCH("H350",Q578),99)=99,IF(IFERROR(SEARCH("H350",M578),99)=99,IF(IFERROR(SEARCH("H350",R578),99)=99,IF(IFERROR(SEARCH("H351",N578),99)=99,IF(IFERROR(SEARCH("H351",O578),99)=99,IF(IFERROR(SEARCH("H351",Q578),99)=99,IF(IFERROR(SEARCH("H351",M578),99)=99,IF(IFERROR(SEARCH("H351",R578),99)=99,IF(IFERROR(SEARCH("carcinogenic",P578),99)=99,IF(IFERROR(SEARCH("suspected carcinogenic",S578),99)=99,0,Scoring!$E$12),Scoring!$E$11),Scoring!$E$10),Scoring!$E$10),Scoring!$E$10),Scoring!$E$10),Scoring!$E$10),Scoring!$E$10),Scoring!$E$10),Scoring!$E$10),Scoring!$E$10),Scoring!$E$10)</f>
        <v>1</v>
      </c>
      <c r="AA578" s="78">
        <f>IF(IFERROR(SEARCH("H340",N578),99)=99,IF(IFERROR(SEARCH("H340",O578),99)=99,IF(IFERROR(SEARCH("H340",Q578),99)=99,IF(IFERROR(SEARCH("H340",M578),99)=99,IF(IFERROR(SEARCH("H340",R578),99)=99,IF(IFERROR(SEARCH("H341",N578),99)=99,IF(IFERROR(SEARCH("H341",O578),99)=99,IF(IFERROR(SEARCH("H341",Q578),99)=99,IF(IFERROR(SEARCH("H341",M578),99)=99,IF(IFERROR(SEARCH("H341",R578),99)=99,IF(IFERROR(SEARCH("mutagenic",P578),99)=99,IF(IFERROR(SEARCH("suspected mutagenic",S578),99)=99,0,Scoring!$E$15),Scoring!$E$14),Scoring!$E$13),Scoring!$E$13),Scoring!$E$13),Scoring!$E$13),Scoring!$E$13),Scoring!$E$13),Scoring!$E$13),Scoring!$E$13),Scoring!$E$13),Scoring!$E$13)</f>
        <v>1</v>
      </c>
      <c r="AB578" s="78">
        <f>IF(IFERROR(SEARCH("H360",N578),99)=99,IF(IFERROR(SEARCH("H360",O578),99)=99,IF(IFERROR(SEARCH("H360",Q578),99)=99,IF(IFERROR(SEARCH("H360",M578),99)=99,IF(IFERROR(SEARCH("H360",R578),99)=99,IF(IFERROR(SEARCH("H361",N578),99)=99,IF(IFERROR(SEARCH("H361",O578),99)=99,IF(IFERROR(SEARCH("H361",Q578),99)=99,IF(IFERROR(SEARCH("H361",M578),99)=99,IF(IFERROR(SEARCH("H361",R578),99)=99,IF(IFERROR(SEARCH("reproduction",P578),99)=99,IF(IFERROR(SEARCH("suspected reprotoxic",S578),99)=99,IF(IFERROR(SEARCH("reprotoxic",S578),99)=99,IF(IFERROR(SEARCH("reprotoxic",K578),99)=99,0,Scoring!$E$18),Scoring!$E$18),Scoring!$E$19),Scoring!$E$17),Scoring!$E$16),Scoring!$E$16),Scoring!$E$16),Scoring!$E$16),Scoring!$E$16),Scoring!$E$16),Scoring!$E$16),Scoring!$E$16),Scoring!$E$16),Scoring!$E$16)</f>
        <v>0</v>
      </c>
      <c r="AC578" s="78">
        <f>IF(IFERROR(SEARCH("57f",L578),99)=99,IF(IFERROR(SEARCH("57(f)",P578),99)=99,0,Scoring!$E$20),Scoring!$E$20)</f>
        <v>0</v>
      </c>
      <c r="AD578" s="78">
        <f>IF(IFERROR(SEARCH("CAT1",T578),99)=99,IF(IFERROR(SEARCH("CAT2",T578),99)=99,IF(IFERROR(SEARCH("CAT3",T578),99)=99,IF(IFERROR(SEARCH("concluded to be endocrine",K578),99)=99,IF(IFERROR(SEARCH("categorised as endocrine",K578),99)=99,IF(IFERROR(SEARCH("endocrine disrupting",P578),99)=99,IF(IFERROR(SEARCH("endocrine disrupting",K578),99)=99,IF(IFERROR(SEARCH("suspected endocrine",S578),99)=99,IF(IFERROR(SEARCH("potential endocrine",S578),99)=99,0,Scoring!$E$25),Scoring!$E$25),Scoring!$E$24),Scoring!$E$24),Scoring!$E$24),Scoring!$E$24),Scoring!$E$23),Scoring!$E$22),Scoring!$E$21)</f>
        <v>0</v>
      </c>
      <c r="AE578" s="78">
        <f>IF(IFERROR(SEARCH("suspected sensitiser",S578),99)=99,IF(IFERROR(SEARCH("sensitiser",S578),99)=99,IF(IFERROR(SEARCH("other hazard based concern",S578),99)=99,0,Scoring!$E$28),Scoring!$E$26),Scoring!$E$27)</f>
        <v>0</v>
      </c>
      <c r="AF578" s="78">
        <f>IF(IFERROR(M578,1)=1,IF(IFERROR(N578,1)=1,IF(IFERROR(O578,1)=1,IF(IFERROR(Q578,1)=1,IF(IFERROR(R578,1)=1,IF(IFERROR(T578,1)=1,IF(IFERROR(K578,1)=1,IF(IFERROR(P578,1)=1,IF(IFERROR(S578,1)=1,Scoring!$E$29,0),0),0),0),0),0),0),0),0)</f>
        <v>0</v>
      </c>
      <c r="AG578" s="78">
        <f t="shared" ref="AG578:AG641" si="50">V578+W578+X578+AD578+AE578+AF578+IF(Y578&gt;0,Y578,SUM(Z578:AB578))+AC578</f>
        <v>3</v>
      </c>
      <c r="AI578" s="93"/>
      <c r="AJ578" s="94"/>
      <c r="AK578" s="76"/>
      <c r="AL578" s="75"/>
      <c r="AN578" s="79"/>
      <c r="AO578" s="79"/>
      <c r="AP578" s="79"/>
      <c r="AQ578" s="79"/>
      <c r="AR578" s="79"/>
      <c r="AS578" s="78"/>
      <c r="AU578" s="79">
        <f>IF(IFERROR(F578,99)=99,IF(IFERROR(G578,99)=99,IF(IFERROR(H578,99)=99,IF(IFERROR(I578,99)=99,IF(IFERROR(E578,99)=99,IF(IFERROR(J578,99)=99,0,Scoring!$B$7),Scoring!$B$3),Scoring!$B$2),Scoring!$B$6),Scoring!$B$5),Scoring!$B$4)</f>
        <v>0.3</v>
      </c>
      <c r="AV578" s="78">
        <f t="shared" ref="AV578:AV641" si="51">AG578*AU578</f>
        <v>0.89999999999999991</v>
      </c>
      <c r="AW578" s="78"/>
      <c r="AX578" s="66"/>
      <c r="AY578" s="78"/>
      <c r="AZ578" s="76"/>
      <c r="BA578" s="76"/>
      <c r="BB578" s="76"/>
    </row>
    <row r="579" spans="1:54" x14ac:dyDescent="0.25">
      <c r="A579" s="77" t="s">
        <v>6484</v>
      </c>
      <c r="B579" s="76" t="str">
        <f t="shared" si="49"/>
        <v>265-073-5</v>
      </c>
      <c r="C579" s="77" t="s">
        <v>1683</v>
      </c>
      <c r="D579" s="77" t="s">
        <v>1684</v>
      </c>
      <c r="E579" s="76" t="str">
        <f>IF(C579="-",IF(A579="-",VLOOKUP(D579,'sin-list 180320_update'!$C$2:$C$835,1,FALSE),VLOOKUP(A579,'sin-list 180320_update'!$A$2:$A$835,1,FALSE)),VLOOKUP(C579,'sin-list 180320_update'!$B$2:$B$835,1,FALSE))</f>
        <v>265-073-5</v>
      </c>
      <c r="F579" s="76" t="e">
        <f>IF($C579="-",IF($A579="-",VLOOKUP($D579,'REACH Bilaga XVII_update'!$A$5:$A$131,1,FALSE),VLOOKUP($A579,'REACH Bilaga XVII_update'!$C$5:$C$131,1,FALSE)),VLOOKUP($C579,'REACH Bilaga XVII_update'!$B$5:$B$131,1,FALSE))</f>
        <v>#N/A</v>
      </c>
      <c r="G579" s="76" t="e">
        <f>IF($C579="-",IF($A579="-",VLOOKUP($D579,' REACH Bilaga 59_update'!$A$5:$A$210,1,FALSE),VLOOKUP($A579,' REACH Bilaga 59_update'!$D$5:$D$210,1,FALSE)),VLOOKUP($C579,' REACH Bilaga 59_update'!$C$5:$C$210,1,FALSE))</f>
        <v>#N/A</v>
      </c>
      <c r="H579" s="76" t="e">
        <f>IF($C579="-",IF($A579="-",VLOOKUP($D579,'REACH Bilaga XIV_update'!$A$5:$A$110,1,FALSE),VLOOKUP($A579,'REACH Bilaga XIV_update'!$D$5:$D$110,1,FALSE)),VLOOKUP($C579,'REACH Bilaga XIV_update'!$C$5:$C$110,1,FALSE))</f>
        <v>#N/A</v>
      </c>
      <c r="I579" s="76" t="e">
        <f>IF($C579="-",IF($A579="-",VLOOKUP($D579,CoRAP_update!$A$5:$A$376,1,FALSE),VLOOKUP($A579,CoRAP_update!$D$5:$D$376,1,FALSE)),VLOOKUP($C579,CoRAP_update!$C$5:$C$376,1,FALSE))</f>
        <v>#N/A</v>
      </c>
      <c r="J579" s="76" t="e">
        <f>IF($C579="-",IF($A579="-",VLOOKUP($D579,EDC_update!$C$2:$C$450,1,FALSE),VLOOKUP($A579,EDC_update!$B$2:$B$450,1,FALSE)),VLOOKUP($C579,EDC_update!$L$2:$L$450,1,FALSE))</f>
        <v>#N/A</v>
      </c>
      <c r="K579" s="76" t="str">
        <f>IF($C579="-",IF($A579="-",IF(VLOOKUP($D579,'sin-list 180320_update'!$C$2:$S$835,3,FALSE)="",NA(),VLOOKUP($D579,'sin-list 180320_update'!$C$2:$S$835,3,FALSE)),IF(VLOOKUP($A579,'sin-list 180320_update'!$A$2:$S$835,5,FALSE)="",NA(),VLOOKUP($A579,'sin-list 180320_update'!$A$2:$S$835,5,FALSE))),IF(VLOOKUP($C579,'sin-list 180320_update'!$B$2:$S$835,4,FALSE)="",NA(),VLOOKUP($C579,'sin-list 180320_update'!$B$2:$S$835,4,FALSE)))</f>
        <v>Classified CMR according to Annex VI of Regulation 1272/2008. (Might not apply when contaminants are below below legal thresholds and/or full refining history is known)</v>
      </c>
      <c r="L579" s="76" t="str">
        <f>IF($C579="-",IF($A579="-",VLOOKUP($D579,'sin-list 180320_update'!$C$2:$S$835,6,FALSE),VLOOKUP($A579,'sin-list 180320_update'!$A$2:$S$835,8,FALSE)),VLOOKUP($C579,'sin-list 180320_update'!$B$2:$S$835,7,FALSE))</f>
        <v>Carc. 1B
Muta. 1B
Asp. Tox. 1</v>
      </c>
      <c r="M579" s="76" t="str">
        <f>IF($C579="-",IF($A579="-",IF(VLOOKUP($D579,'sin-list 180320_update'!$C$2:$S$835,8,FALSE)="",NA(),VLOOKUP($D579,'sin-list 180320_update'!$C$2:$S$835,8,FALSE)),IF(VLOOKUP($A579,'sin-list 180320_update'!$A$2:$S$835,10,FALSE)="",NA(),VLOOKUP($A579,'sin-list 180320_update'!$A$2:$S$835,10,FALSE))),IF(VLOOKUP($C579,'sin-list 180320_update'!$B$2:$S$835,9,FALSE)="",NA(),VLOOKUP($C579,'sin-list 180320_update'!$B$2:$S$835,9,FALSE)))</f>
        <v>H350
H340
H304</v>
      </c>
      <c r="N579" s="76" t="e">
        <f>IF($C579="-",IF($A579="-",IF(VLOOKUP($D579,'REACH Bilaga XVII_update'!$A$5:$E$131,4,FALSE)="",NA(),VLOOKUP($D579,'REACH Bilaga XVII_update'!$A$5:$E$131,4,FALSE)),IF(VLOOKUP($A579,'REACH Bilaga XVII_update'!$C$5:$D$131,2,FALSE)="",NA(),VLOOKUP($A579,'REACH Bilaga XVII_update'!$C$5:$D$131,2,FALSE))),IF(VLOOKUP($C579,'REACH Bilaga XVII_update'!$B$5:$D$131,3,FALSE)="",NA(),VLOOKUP($C579,'REACH Bilaga XVII_update'!$B$5:$D$131,3,FALSE)))</f>
        <v>#N/A</v>
      </c>
      <c r="O579" s="76" t="e">
        <f>IF($C579="-",IF($A579="-",IF(VLOOKUP($D579,' REACH Bilaga 59_update'!$A$5:$E$210,5,FALSE)="",NA(),VLOOKUP($D579,' REACH Bilaga 59_update'!$A$5:$E$210,5,FALSE)),IF(VLOOKUP($A579,' REACH Bilaga 59_update'!$D$5:$E$210,2,FALSE)="",NA(),VLOOKUP($A579,' REACH Bilaga 59_update'!$D$5:$E$210,2,FALSE))),IF(VLOOKUP($C579,' REACH Bilaga 59_update'!$C$5:$E$210,3,FALSE)="",NA(),VLOOKUP($C579,' REACH Bilaga 59_update'!$C$5:$E$210,3,FALSE)))</f>
        <v>#N/A</v>
      </c>
      <c r="P579" s="76" t="e">
        <f>IF(C579="-",IF(A579="-",IFERROR(VLOOKUP($D579,' REACH Bilaga 59_update'!$A$5:$F$210,MATCH(Sammanfattning!P$1,' REACH Bilaga 59_update'!$A$4:$F$4,0),FALSE),VLOOKUP($D579,'REACH Bilaga XIV_update'!$A$4:$H$110,MATCH(Sammanfattning!P$1,'REACH Bilaga XIV_update'!$A$4:$H$4,0),FALSE)),IFERROR(VLOOKUP($A579,' REACH Bilaga 59_update'!$D$5:$F$210,MATCH(Sammanfattning!P$1,' REACH Bilaga 59_update'!$D$4:$F$4,0),FALSE),VLOOKUP($A579,'REACH Bilaga XIV_update'!$D$4:$H$110,MATCH(Sammanfattning!P$1,'REACH Bilaga XIV_update'!$D$4:$H$4,0),FALSE))),IFERROR(VLOOKUP($C579,' REACH Bilaga 59_update'!$C$5:$F$210,MATCH(Sammanfattning!P$1,' REACH Bilaga 59_update'!$C$4:$F$4,0),FALSE),VLOOKUP($C579,'REACH Bilaga XIV_update'!$C$4:$H$110,MATCH(Sammanfattning!P$1,'REACH Bilaga XIV_update'!$C$4:$H$4,0),FALSE)))</f>
        <v>#N/A</v>
      </c>
      <c r="Q579" s="76" t="e">
        <f>IF($C579="-",IF($A579="-",IF(VLOOKUP($D579,'REACH Bilaga XIV_update'!$A$5:$I$110,9,FALSE)="",NA(),VLOOKUP($D579,'REACH Bilaga XIV_update'!$A$5:$I$110,9,FALSE)),IF(VLOOKUP($A579,'REACH Bilaga XIV_update'!$D$5:$I$110,6,FALSE)="",NA(),VLOOKUP($A579,'REACH Bilaga XIV_update'!$D$5:$I$110,6,FALSE))),IF(VLOOKUP($C579,'REACH Bilaga XIV_update'!$C$5:$I$110,7,FALSE)="",NA(),VLOOKUP($C579,'REACH Bilaga XIV_update'!$C$5:$I$110,7,FALSE)))</f>
        <v>#N/A</v>
      </c>
      <c r="R579" s="76" t="e">
        <f>IF($C579="-",IF($A579="-",IF(VLOOKUP($D579,CoRAP_update!$A$5:$O$376,15,FALSE)="",NA(),VLOOKUP($D579,CoRAP_update!$A$5:$O$376,15,FALSE)),IF(VLOOKUP($A579,CoRAP_update!$D$5:$O$376,12,FALSE)="",NA(),VLOOKUP($A579,CoRAP_update!$D$5:$O$376,12,FALSE))),IF(VLOOKUP($C579,CoRAP_update!$C$5:$O$376,13,FALSE)="",NA(),VLOOKUP($C579,CoRAP_update!$C$5:$O$376,13,FALSE)))</f>
        <v>#N/A</v>
      </c>
      <c r="S579" s="144" t="e">
        <f>IF($C579="-",IF($A579="-",VLOOKUP($D579,CoRAP_update!$A$5:$J$376,MATCH(Sammanfattning!S$1,CoRAP_update!$A$4:$J$4,0),FALSE),VLOOKUP($A579,CoRAP_update!$D$5:$J$376,MATCH(Sammanfattning!S$1,CoRAP_update!$D$4:$J$4,0),FALSE)),VLOOKUP($C579,CoRAP_update!$C$5:$J$376,MATCH(Sammanfattning!S$1,CoRAP_update!$C$4:$J$4,0),FALSE))</f>
        <v>#N/A</v>
      </c>
      <c r="T579" s="76" t="e">
        <f>IF($A579="-",VLOOKUP($D579,EDC_update!$C$2:$F$450,4,FALSE),VLOOKUP($A579,EDC_update!$B$2:$F$450,5,FALSE))</f>
        <v>#N/A</v>
      </c>
      <c r="V579" s="78">
        <f>IF(IFERROR(SEARCH("PBT",P579),99)=99,IF(IFERROR(SEARCH("suspected PBT",S579),99)=99,IF(IFERROR(SEARCH("concluded to be PBT",K579),99)=99,IF(IFERROR(SEARCH("PBT",S579),99)=99,IF(IFERROR(SEARCH("PBT cand",L579),99)=99,IF(IFERROR(SEARCH("PBT",L579),99)=99,IF(IFERROR(SEARCH("persistent, bioackumulative and toxic properties",K579),99)=99,0,Scoring!$E$3),Scoring!$E$3),Scoring!$E$7),Scoring!$E$3),Scoring!$E$5),Scoring!$E$6),Scoring!$E$3)</f>
        <v>0</v>
      </c>
      <c r="W579" s="78">
        <f>IF(IFERROR(SEARCH("vPvB",P579),99)=99,IF(IFERROR(SEARCH("suspected pbt/vPvB",S579),99)=99,IF(IFERROR(SEARCH("vPvB",S579),99)=99,IF(IFERROR(SEARCH("concluded to be a vPvB",S579),99)=99,IF(IFERROR(SEARCH("identified as vPvB",K579),99)=99,IF(IFERROR(SEARCH("concluded to be a vPvB",K579),99)=99,IF(IFERROR(SEARCH("concluded to be both pbt and vPvB",S579),99)=99,IF(IFERROR(SEARCH("concluded to be both pbt and vPvB",K579),99)=99,0,Scoring!$E$5),Scoring!$E$5),Scoring!$E$5),Scoring!$E$5),Scoring!$E$5),Scoring!$E$4),Scoring!$E$6),Scoring!$E$4)</f>
        <v>0</v>
      </c>
      <c r="X579" s="78">
        <f>IF(IFERROR(SEARCH("H410",N579),99)=99,IF(IFERROR(SEARCH("H410",O579),99)=99,IF(IFERROR(SEARCH("H410",Q579),99)=99,IF(IFERROR(SEARCH("H410",M579),99)=99,IF(IFERROR(SEARCH("H410",R579),99)=99,IF(IFERROR(SEARCH("H411",N579),99)=99,IF(IFERROR(SEARCH("H411",O579),99)=99,IF(IFERROR(SEARCH("H411",Q579),99)=99,IF(IFERROR(SEARCH("H411",M579),99)=99,IF(IFERROR(SEARCH("H411",R579),99)=99,IF(IFERROR(SEARCH("H413",N579),99)=99,IF(IFERROR(SEARCH("H413",O579),99)=99,IF(IFERROR(SEARCH("H413",Q579),99)=99,IF(IFERROR(SEARCH("H413",M579),99)=99,IF(IFERROR(SEARCH("H413",R579),99)=99,IF(IFERROR(SEARCH("H412",N579),99)=99,IF(IFERROR(SEARCH("H412",O579),99)=99,IF(IFERROR(SEARCH("H412",Q579),99)=99,IF(IFERROR(SEARCH("H412",M579),99)=99,IF(IFERROR(SEARCH("H412",R579),99)=99,0,Scoring!$E$2),Scoring!$E$2),Scoring!$E$2),Scoring!$E$2),Scoring!$E$2),Scoring!$E$2),Scoring!$E$2),Scoring!$E$2),Scoring!$E$2),Scoring!$E$2),Scoring!$E$2),Scoring!$E$2),Scoring!$E$2),Scoring!$E$2),Scoring!$E$2),Scoring!$E$2),Scoring!$E$2),Scoring!$E$2),Scoring!$E$2),Scoring!$E$2)</f>
        <v>0</v>
      </c>
      <c r="Y579" s="78">
        <f>IF(IFERROR(SEARCH("CMR",K579),99)=99,IF(IFERROR(SEARCH("Suspected CMR",S579),99)=99,IF(IFERROR(SEARCH("CMR",S579),99)=99,0,Scoring!$E$8),Scoring!$E$9),Scoring!$E$8)</f>
        <v>3</v>
      </c>
      <c r="Z579" s="78">
        <f>IF(IFERROR(SEARCH("H350",N579),99)=99,IF(IFERROR(SEARCH("H350",O579),99)=99,IF(IFERROR(SEARCH("H350",Q579),99)=99,IF(IFERROR(SEARCH("H350",M579),99)=99,IF(IFERROR(SEARCH("H350",R579),99)=99,IF(IFERROR(SEARCH("H351",N579),99)=99,IF(IFERROR(SEARCH("H351",O579),99)=99,IF(IFERROR(SEARCH("H351",Q579),99)=99,IF(IFERROR(SEARCH("H351",M579),99)=99,IF(IFERROR(SEARCH("H351",R579),99)=99,IF(IFERROR(SEARCH("carcinogenic",P579),99)=99,IF(IFERROR(SEARCH("suspected carcinogenic",S579),99)=99,0,Scoring!$E$12),Scoring!$E$11),Scoring!$E$10),Scoring!$E$10),Scoring!$E$10),Scoring!$E$10),Scoring!$E$10),Scoring!$E$10),Scoring!$E$10),Scoring!$E$10),Scoring!$E$10),Scoring!$E$10)</f>
        <v>1</v>
      </c>
      <c r="AA579" s="78">
        <f>IF(IFERROR(SEARCH("H340",N579),99)=99,IF(IFERROR(SEARCH("H340",O579),99)=99,IF(IFERROR(SEARCH("H340",Q579),99)=99,IF(IFERROR(SEARCH("H340",M579),99)=99,IF(IFERROR(SEARCH("H340",R579),99)=99,IF(IFERROR(SEARCH("H341",N579),99)=99,IF(IFERROR(SEARCH("H341",O579),99)=99,IF(IFERROR(SEARCH("H341",Q579),99)=99,IF(IFERROR(SEARCH("H341",M579),99)=99,IF(IFERROR(SEARCH("H341",R579),99)=99,IF(IFERROR(SEARCH("mutagenic",P579),99)=99,IF(IFERROR(SEARCH("suspected mutagenic",S579),99)=99,0,Scoring!$E$15),Scoring!$E$14),Scoring!$E$13),Scoring!$E$13),Scoring!$E$13),Scoring!$E$13),Scoring!$E$13),Scoring!$E$13),Scoring!$E$13),Scoring!$E$13),Scoring!$E$13),Scoring!$E$13)</f>
        <v>1</v>
      </c>
      <c r="AB579" s="78">
        <f>IF(IFERROR(SEARCH("H360",N579),99)=99,IF(IFERROR(SEARCH("H360",O579),99)=99,IF(IFERROR(SEARCH("H360",Q579),99)=99,IF(IFERROR(SEARCH("H360",M579),99)=99,IF(IFERROR(SEARCH("H360",R579),99)=99,IF(IFERROR(SEARCH("H361",N579),99)=99,IF(IFERROR(SEARCH("H361",O579),99)=99,IF(IFERROR(SEARCH("H361",Q579),99)=99,IF(IFERROR(SEARCH("H361",M579),99)=99,IF(IFERROR(SEARCH("H361",R579),99)=99,IF(IFERROR(SEARCH("reproduction",P579),99)=99,IF(IFERROR(SEARCH("suspected reprotoxic",S579),99)=99,IF(IFERROR(SEARCH("reprotoxic",S579),99)=99,IF(IFERROR(SEARCH("reprotoxic",K579),99)=99,0,Scoring!$E$18),Scoring!$E$18),Scoring!$E$19),Scoring!$E$17),Scoring!$E$16),Scoring!$E$16),Scoring!$E$16),Scoring!$E$16),Scoring!$E$16),Scoring!$E$16),Scoring!$E$16),Scoring!$E$16),Scoring!$E$16),Scoring!$E$16)</f>
        <v>0</v>
      </c>
      <c r="AC579" s="78">
        <f>IF(IFERROR(SEARCH("57f",L579),99)=99,IF(IFERROR(SEARCH("57(f)",P579),99)=99,0,Scoring!$E$20),Scoring!$E$20)</f>
        <v>0</v>
      </c>
      <c r="AD579" s="78">
        <f>IF(IFERROR(SEARCH("CAT1",T579),99)=99,IF(IFERROR(SEARCH("CAT2",T579),99)=99,IF(IFERROR(SEARCH("CAT3",T579),99)=99,IF(IFERROR(SEARCH("concluded to be endocrine",K579),99)=99,IF(IFERROR(SEARCH("categorised as endocrine",K579),99)=99,IF(IFERROR(SEARCH("endocrine disrupting",P579),99)=99,IF(IFERROR(SEARCH("endocrine disrupting",K579),99)=99,IF(IFERROR(SEARCH("suspected endocrine",S579),99)=99,IF(IFERROR(SEARCH("potential endocrine",S579),99)=99,0,Scoring!$E$25),Scoring!$E$25),Scoring!$E$24),Scoring!$E$24),Scoring!$E$24),Scoring!$E$24),Scoring!$E$23),Scoring!$E$22),Scoring!$E$21)</f>
        <v>0</v>
      </c>
      <c r="AE579" s="78">
        <f>IF(IFERROR(SEARCH("suspected sensitiser",S579),99)=99,IF(IFERROR(SEARCH("sensitiser",S579),99)=99,IF(IFERROR(SEARCH("other hazard based concern",S579),99)=99,0,Scoring!$E$28),Scoring!$E$26),Scoring!$E$27)</f>
        <v>0</v>
      </c>
      <c r="AF579" s="78">
        <f>IF(IFERROR(M579,1)=1,IF(IFERROR(N579,1)=1,IF(IFERROR(O579,1)=1,IF(IFERROR(Q579,1)=1,IF(IFERROR(R579,1)=1,IF(IFERROR(T579,1)=1,IF(IFERROR(K579,1)=1,IF(IFERROR(P579,1)=1,IF(IFERROR(S579,1)=1,Scoring!$E$29,0),0),0),0),0),0),0),0),0)</f>
        <v>0</v>
      </c>
      <c r="AG579" s="78">
        <f t="shared" si="50"/>
        <v>3</v>
      </c>
      <c r="AI579" s="93"/>
      <c r="AJ579" s="94"/>
      <c r="AK579" s="76"/>
      <c r="AL579" s="75"/>
      <c r="AN579" s="79"/>
      <c r="AO579" s="79"/>
      <c r="AP579" s="79"/>
      <c r="AQ579" s="79"/>
      <c r="AR579" s="79"/>
      <c r="AS579" s="78"/>
      <c r="AU579" s="79">
        <f>IF(IFERROR(F579,99)=99,IF(IFERROR(G579,99)=99,IF(IFERROR(H579,99)=99,IF(IFERROR(I579,99)=99,IF(IFERROR(E579,99)=99,IF(IFERROR(J579,99)=99,0,Scoring!$B$7),Scoring!$B$3),Scoring!$B$2),Scoring!$B$6),Scoring!$B$5),Scoring!$B$4)</f>
        <v>0.3</v>
      </c>
      <c r="AV579" s="78">
        <f t="shared" si="51"/>
        <v>0.89999999999999991</v>
      </c>
      <c r="AW579" s="78"/>
      <c r="AX579" s="66"/>
      <c r="AY579" s="78"/>
      <c r="AZ579" s="76"/>
      <c r="BA579" s="76"/>
      <c r="BB579" s="76"/>
    </row>
    <row r="580" spans="1:54" x14ac:dyDescent="0.25">
      <c r="A580" s="77" t="s">
        <v>6485</v>
      </c>
      <c r="B580" s="76" t="str">
        <f t="shared" si="49"/>
        <v>265-075-6</v>
      </c>
      <c r="C580" s="77" t="s">
        <v>1685</v>
      </c>
      <c r="D580" s="77" t="s">
        <v>1686</v>
      </c>
      <c r="E580" s="76" t="str">
        <f>IF(C580="-",IF(A580="-",VLOOKUP(D580,'sin-list 180320_update'!$C$2:$C$835,1,FALSE),VLOOKUP(A580,'sin-list 180320_update'!$A$2:$A$835,1,FALSE)),VLOOKUP(C580,'sin-list 180320_update'!$B$2:$B$835,1,FALSE))</f>
        <v>265-075-6</v>
      </c>
      <c r="F580" s="76" t="e">
        <f>IF($C580="-",IF($A580="-",VLOOKUP($D580,'REACH Bilaga XVII_update'!$A$5:$A$131,1,FALSE),VLOOKUP($A580,'REACH Bilaga XVII_update'!$C$5:$C$131,1,FALSE)),VLOOKUP($C580,'REACH Bilaga XVII_update'!$B$5:$B$131,1,FALSE))</f>
        <v>#N/A</v>
      </c>
      <c r="G580" s="76" t="e">
        <f>IF($C580="-",IF($A580="-",VLOOKUP($D580,' REACH Bilaga 59_update'!$A$5:$A$210,1,FALSE),VLOOKUP($A580,' REACH Bilaga 59_update'!$D$5:$D$210,1,FALSE)),VLOOKUP($C580,' REACH Bilaga 59_update'!$C$5:$C$210,1,FALSE))</f>
        <v>#N/A</v>
      </c>
      <c r="H580" s="76" t="e">
        <f>IF($C580="-",IF($A580="-",VLOOKUP($D580,'REACH Bilaga XIV_update'!$A$5:$A$110,1,FALSE),VLOOKUP($A580,'REACH Bilaga XIV_update'!$D$5:$D$110,1,FALSE)),VLOOKUP($C580,'REACH Bilaga XIV_update'!$C$5:$C$110,1,FALSE))</f>
        <v>#N/A</v>
      </c>
      <c r="I580" s="76" t="e">
        <f>IF($C580="-",IF($A580="-",VLOOKUP($D580,CoRAP_update!$A$5:$A$376,1,FALSE),VLOOKUP($A580,CoRAP_update!$D$5:$D$376,1,FALSE)),VLOOKUP($C580,CoRAP_update!$C$5:$C$376,1,FALSE))</f>
        <v>#N/A</v>
      </c>
      <c r="J580" s="76" t="e">
        <f>IF($C580="-",IF($A580="-",VLOOKUP($D580,EDC_update!$C$2:$C$450,1,FALSE),VLOOKUP($A580,EDC_update!$B$2:$B$450,1,FALSE)),VLOOKUP($C580,EDC_update!$L$2:$L$450,1,FALSE))</f>
        <v>#N/A</v>
      </c>
      <c r="K580" s="76" t="str">
        <f>IF($C580="-",IF($A580="-",IF(VLOOKUP($D580,'sin-list 180320_update'!$C$2:$S$835,3,FALSE)="",NA(),VLOOKUP($D580,'sin-list 180320_update'!$C$2:$S$835,3,FALSE)),IF(VLOOKUP($A580,'sin-list 180320_update'!$A$2:$S$835,5,FALSE)="",NA(),VLOOKUP($A580,'sin-list 180320_update'!$A$2:$S$835,5,FALSE))),IF(VLOOKUP($C580,'sin-list 180320_update'!$B$2:$S$835,4,FALSE)="",NA(),VLOOKUP($C580,'sin-list 180320_update'!$B$2:$S$835,4,FALSE)))</f>
        <v>Classified CMR according to Annex VI of Regulation 1272/2008. (Might not apply when contaminants are below below legal thresholds and/or full refining history is known)</v>
      </c>
      <c r="L580" s="76" t="str">
        <f>IF($C580="-",IF($A580="-",VLOOKUP($D580,'sin-list 180320_update'!$C$2:$S$835,6,FALSE),VLOOKUP($A580,'sin-list 180320_update'!$A$2:$S$835,8,FALSE)),VLOOKUP($C580,'sin-list 180320_update'!$B$2:$S$835,7,FALSE))</f>
        <v>Carc. 1B
Muta. 1B
Asp. Tox. 1</v>
      </c>
      <c r="M580" s="76" t="str">
        <f>IF($C580="-",IF($A580="-",IF(VLOOKUP($D580,'sin-list 180320_update'!$C$2:$S$835,8,FALSE)="",NA(),VLOOKUP($D580,'sin-list 180320_update'!$C$2:$S$835,8,FALSE)),IF(VLOOKUP($A580,'sin-list 180320_update'!$A$2:$S$835,10,FALSE)="",NA(),VLOOKUP($A580,'sin-list 180320_update'!$A$2:$S$835,10,FALSE))),IF(VLOOKUP($C580,'sin-list 180320_update'!$B$2:$S$835,9,FALSE)="",NA(),VLOOKUP($C580,'sin-list 180320_update'!$B$2:$S$835,9,FALSE)))</f>
        <v>H350
H340
H304</v>
      </c>
      <c r="N580" s="76" t="e">
        <f>IF($C580="-",IF($A580="-",IF(VLOOKUP($D580,'REACH Bilaga XVII_update'!$A$5:$E$131,4,FALSE)="",NA(),VLOOKUP($D580,'REACH Bilaga XVII_update'!$A$5:$E$131,4,FALSE)),IF(VLOOKUP($A580,'REACH Bilaga XVII_update'!$C$5:$D$131,2,FALSE)="",NA(),VLOOKUP($A580,'REACH Bilaga XVII_update'!$C$5:$D$131,2,FALSE))),IF(VLOOKUP($C580,'REACH Bilaga XVII_update'!$B$5:$D$131,3,FALSE)="",NA(),VLOOKUP($C580,'REACH Bilaga XVII_update'!$B$5:$D$131,3,FALSE)))</f>
        <v>#N/A</v>
      </c>
      <c r="O580" s="76" t="e">
        <f>IF($C580="-",IF($A580="-",IF(VLOOKUP($D580,' REACH Bilaga 59_update'!$A$5:$E$210,5,FALSE)="",NA(),VLOOKUP($D580,' REACH Bilaga 59_update'!$A$5:$E$210,5,FALSE)),IF(VLOOKUP($A580,' REACH Bilaga 59_update'!$D$5:$E$210,2,FALSE)="",NA(),VLOOKUP($A580,' REACH Bilaga 59_update'!$D$5:$E$210,2,FALSE))),IF(VLOOKUP($C580,' REACH Bilaga 59_update'!$C$5:$E$210,3,FALSE)="",NA(),VLOOKUP($C580,' REACH Bilaga 59_update'!$C$5:$E$210,3,FALSE)))</f>
        <v>#N/A</v>
      </c>
      <c r="P580" s="76" t="e">
        <f>IF(C580="-",IF(A580="-",IFERROR(VLOOKUP($D580,' REACH Bilaga 59_update'!$A$5:$F$210,MATCH(Sammanfattning!P$1,' REACH Bilaga 59_update'!$A$4:$F$4,0),FALSE),VLOOKUP($D580,'REACH Bilaga XIV_update'!$A$4:$H$110,MATCH(Sammanfattning!P$1,'REACH Bilaga XIV_update'!$A$4:$H$4,0),FALSE)),IFERROR(VLOOKUP($A580,' REACH Bilaga 59_update'!$D$5:$F$210,MATCH(Sammanfattning!P$1,' REACH Bilaga 59_update'!$D$4:$F$4,0),FALSE),VLOOKUP($A580,'REACH Bilaga XIV_update'!$D$4:$H$110,MATCH(Sammanfattning!P$1,'REACH Bilaga XIV_update'!$D$4:$H$4,0),FALSE))),IFERROR(VLOOKUP($C580,' REACH Bilaga 59_update'!$C$5:$F$210,MATCH(Sammanfattning!P$1,' REACH Bilaga 59_update'!$C$4:$F$4,0),FALSE),VLOOKUP($C580,'REACH Bilaga XIV_update'!$C$4:$H$110,MATCH(Sammanfattning!P$1,'REACH Bilaga XIV_update'!$C$4:$H$4,0),FALSE)))</f>
        <v>#N/A</v>
      </c>
      <c r="Q580" s="76" t="e">
        <f>IF($C580="-",IF($A580="-",IF(VLOOKUP($D580,'REACH Bilaga XIV_update'!$A$5:$I$110,9,FALSE)="",NA(),VLOOKUP($D580,'REACH Bilaga XIV_update'!$A$5:$I$110,9,FALSE)),IF(VLOOKUP($A580,'REACH Bilaga XIV_update'!$D$5:$I$110,6,FALSE)="",NA(),VLOOKUP($A580,'REACH Bilaga XIV_update'!$D$5:$I$110,6,FALSE))),IF(VLOOKUP($C580,'REACH Bilaga XIV_update'!$C$5:$I$110,7,FALSE)="",NA(),VLOOKUP($C580,'REACH Bilaga XIV_update'!$C$5:$I$110,7,FALSE)))</f>
        <v>#N/A</v>
      </c>
      <c r="R580" s="76" t="e">
        <f>IF($C580="-",IF($A580="-",IF(VLOOKUP($D580,CoRAP_update!$A$5:$O$376,15,FALSE)="",NA(),VLOOKUP($D580,CoRAP_update!$A$5:$O$376,15,FALSE)),IF(VLOOKUP($A580,CoRAP_update!$D$5:$O$376,12,FALSE)="",NA(),VLOOKUP($A580,CoRAP_update!$D$5:$O$376,12,FALSE))),IF(VLOOKUP($C580,CoRAP_update!$C$5:$O$376,13,FALSE)="",NA(),VLOOKUP($C580,CoRAP_update!$C$5:$O$376,13,FALSE)))</f>
        <v>#N/A</v>
      </c>
      <c r="S580" s="144" t="e">
        <f>IF($C580="-",IF($A580="-",VLOOKUP($D580,CoRAP_update!$A$5:$J$376,MATCH(Sammanfattning!S$1,CoRAP_update!$A$4:$J$4,0),FALSE),VLOOKUP($A580,CoRAP_update!$D$5:$J$376,MATCH(Sammanfattning!S$1,CoRAP_update!$D$4:$J$4,0),FALSE)),VLOOKUP($C580,CoRAP_update!$C$5:$J$376,MATCH(Sammanfattning!S$1,CoRAP_update!$C$4:$J$4,0),FALSE))</f>
        <v>#N/A</v>
      </c>
      <c r="T580" s="76" t="e">
        <f>IF($A580="-",VLOOKUP($D580,EDC_update!$C$2:$F$450,4,FALSE),VLOOKUP($A580,EDC_update!$B$2:$F$450,5,FALSE))</f>
        <v>#N/A</v>
      </c>
      <c r="V580" s="78">
        <f>IF(IFERROR(SEARCH("PBT",P580),99)=99,IF(IFERROR(SEARCH("suspected PBT",S580),99)=99,IF(IFERROR(SEARCH("concluded to be PBT",K580),99)=99,IF(IFERROR(SEARCH("PBT",S580),99)=99,IF(IFERROR(SEARCH("PBT cand",L580),99)=99,IF(IFERROR(SEARCH("PBT",L580),99)=99,IF(IFERROR(SEARCH("persistent, bioackumulative and toxic properties",K580),99)=99,0,Scoring!$E$3),Scoring!$E$3),Scoring!$E$7),Scoring!$E$3),Scoring!$E$5),Scoring!$E$6),Scoring!$E$3)</f>
        <v>0</v>
      </c>
      <c r="W580" s="78">
        <f>IF(IFERROR(SEARCH("vPvB",P580),99)=99,IF(IFERROR(SEARCH("suspected pbt/vPvB",S580),99)=99,IF(IFERROR(SEARCH("vPvB",S580),99)=99,IF(IFERROR(SEARCH("concluded to be a vPvB",S580),99)=99,IF(IFERROR(SEARCH("identified as vPvB",K580),99)=99,IF(IFERROR(SEARCH("concluded to be a vPvB",K580),99)=99,IF(IFERROR(SEARCH("concluded to be both pbt and vPvB",S580),99)=99,IF(IFERROR(SEARCH("concluded to be both pbt and vPvB",K580),99)=99,0,Scoring!$E$5),Scoring!$E$5),Scoring!$E$5),Scoring!$E$5),Scoring!$E$5),Scoring!$E$4),Scoring!$E$6),Scoring!$E$4)</f>
        <v>0</v>
      </c>
      <c r="X580" s="78">
        <f>IF(IFERROR(SEARCH("H410",N580),99)=99,IF(IFERROR(SEARCH("H410",O580),99)=99,IF(IFERROR(SEARCH("H410",Q580),99)=99,IF(IFERROR(SEARCH("H410",M580),99)=99,IF(IFERROR(SEARCH("H410",R580),99)=99,IF(IFERROR(SEARCH("H411",N580),99)=99,IF(IFERROR(SEARCH("H411",O580),99)=99,IF(IFERROR(SEARCH("H411",Q580),99)=99,IF(IFERROR(SEARCH("H411",M580),99)=99,IF(IFERROR(SEARCH("H411",R580),99)=99,IF(IFERROR(SEARCH("H413",N580),99)=99,IF(IFERROR(SEARCH("H413",O580),99)=99,IF(IFERROR(SEARCH("H413",Q580),99)=99,IF(IFERROR(SEARCH("H413",M580),99)=99,IF(IFERROR(SEARCH("H413",R580),99)=99,IF(IFERROR(SEARCH("H412",N580),99)=99,IF(IFERROR(SEARCH("H412",O580),99)=99,IF(IFERROR(SEARCH("H412",Q580),99)=99,IF(IFERROR(SEARCH("H412",M580),99)=99,IF(IFERROR(SEARCH("H412",R580),99)=99,0,Scoring!$E$2),Scoring!$E$2),Scoring!$E$2),Scoring!$E$2),Scoring!$E$2),Scoring!$E$2),Scoring!$E$2),Scoring!$E$2),Scoring!$E$2),Scoring!$E$2),Scoring!$E$2),Scoring!$E$2),Scoring!$E$2),Scoring!$E$2),Scoring!$E$2),Scoring!$E$2),Scoring!$E$2),Scoring!$E$2),Scoring!$E$2),Scoring!$E$2)</f>
        <v>0</v>
      </c>
      <c r="Y580" s="78">
        <f>IF(IFERROR(SEARCH("CMR",K580),99)=99,IF(IFERROR(SEARCH("Suspected CMR",S580),99)=99,IF(IFERROR(SEARCH("CMR",S580),99)=99,0,Scoring!$E$8),Scoring!$E$9),Scoring!$E$8)</f>
        <v>3</v>
      </c>
      <c r="Z580" s="78">
        <f>IF(IFERROR(SEARCH("H350",N580),99)=99,IF(IFERROR(SEARCH("H350",O580),99)=99,IF(IFERROR(SEARCH("H350",Q580),99)=99,IF(IFERROR(SEARCH("H350",M580),99)=99,IF(IFERROR(SEARCH("H350",R580),99)=99,IF(IFERROR(SEARCH("H351",N580),99)=99,IF(IFERROR(SEARCH("H351",O580),99)=99,IF(IFERROR(SEARCH("H351",Q580),99)=99,IF(IFERROR(SEARCH("H351",M580),99)=99,IF(IFERROR(SEARCH("H351",R580),99)=99,IF(IFERROR(SEARCH("carcinogenic",P580),99)=99,IF(IFERROR(SEARCH("suspected carcinogenic",S580),99)=99,0,Scoring!$E$12),Scoring!$E$11),Scoring!$E$10),Scoring!$E$10),Scoring!$E$10),Scoring!$E$10),Scoring!$E$10),Scoring!$E$10),Scoring!$E$10),Scoring!$E$10),Scoring!$E$10),Scoring!$E$10)</f>
        <v>1</v>
      </c>
      <c r="AA580" s="78">
        <f>IF(IFERROR(SEARCH("H340",N580),99)=99,IF(IFERROR(SEARCH("H340",O580),99)=99,IF(IFERROR(SEARCH("H340",Q580),99)=99,IF(IFERROR(SEARCH("H340",M580),99)=99,IF(IFERROR(SEARCH("H340",R580),99)=99,IF(IFERROR(SEARCH("H341",N580),99)=99,IF(IFERROR(SEARCH("H341",O580),99)=99,IF(IFERROR(SEARCH("H341",Q580),99)=99,IF(IFERROR(SEARCH("H341",M580),99)=99,IF(IFERROR(SEARCH("H341",R580),99)=99,IF(IFERROR(SEARCH("mutagenic",P580),99)=99,IF(IFERROR(SEARCH("suspected mutagenic",S580),99)=99,0,Scoring!$E$15),Scoring!$E$14),Scoring!$E$13),Scoring!$E$13),Scoring!$E$13),Scoring!$E$13),Scoring!$E$13),Scoring!$E$13),Scoring!$E$13),Scoring!$E$13),Scoring!$E$13),Scoring!$E$13)</f>
        <v>1</v>
      </c>
      <c r="AB580" s="78">
        <f>IF(IFERROR(SEARCH("H360",N580),99)=99,IF(IFERROR(SEARCH("H360",O580),99)=99,IF(IFERROR(SEARCH("H360",Q580),99)=99,IF(IFERROR(SEARCH("H360",M580),99)=99,IF(IFERROR(SEARCH("H360",R580),99)=99,IF(IFERROR(SEARCH("H361",N580),99)=99,IF(IFERROR(SEARCH("H361",O580),99)=99,IF(IFERROR(SEARCH("H361",Q580),99)=99,IF(IFERROR(SEARCH("H361",M580),99)=99,IF(IFERROR(SEARCH("H361",R580),99)=99,IF(IFERROR(SEARCH("reproduction",P580),99)=99,IF(IFERROR(SEARCH("suspected reprotoxic",S580),99)=99,IF(IFERROR(SEARCH("reprotoxic",S580),99)=99,IF(IFERROR(SEARCH("reprotoxic",K580),99)=99,0,Scoring!$E$18),Scoring!$E$18),Scoring!$E$19),Scoring!$E$17),Scoring!$E$16),Scoring!$E$16),Scoring!$E$16),Scoring!$E$16),Scoring!$E$16),Scoring!$E$16),Scoring!$E$16),Scoring!$E$16),Scoring!$E$16),Scoring!$E$16)</f>
        <v>0</v>
      </c>
      <c r="AC580" s="78">
        <f>IF(IFERROR(SEARCH("57f",L580),99)=99,IF(IFERROR(SEARCH("57(f)",P580),99)=99,0,Scoring!$E$20),Scoring!$E$20)</f>
        <v>0</v>
      </c>
      <c r="AD580" s="78">
        <f>IF(IFERROR(SEARCH("CAT1",T580),99)=99,IF(IFERROR(SEARCH("CAT2",T580),99)=99,IF(IFERROR(SEARCH("CAT3",T580),99)=99,IF(IFERROR(SEARCH("concluded to be endocrine",K580),99)=99,IF(IFERROR(SEARCH("categorised as endocrine",K580),99)=99,IF(IFERROR(SEARCH("endocrine disrupting",P580),99)=99,IF(IFERROR(SEARCH("endocrine disrupting",K580),99)=99,IF(IFERROR(SEARCH("suspected endocrine",S580),99)=99,IF(IFERROR(SEARCH("potential endocrine",S580),99)=99,0,Scoring!$E$25),Scoring!$E$25),Scoring!$E$24),Scoring!$E$24),Scoring!$E$24),Scoring!$E$24),Scoring!$E$23),Scoring!$E$22),Scoring!$E$21)</f>
        <v>0</v>
      </c>
      <c r="AE580" s="78">
        <f>IF(IFERROR(SEARCH("suspected sensitiser",S580),99)=99,IF(IFERROR(SEARCH("sensitiser",S580),99)=99,IF(IFERROR(SEARCH("other hazard based concern",S580),99)=99,0,Scoring!$E$28),Scoring!$E$26),Scoring!$E$27)</f>
        <v>0</v>
      </c>
      <c r="AF580" s="78">
        <f>IF(IFERROR(M580,1)=1,IF(IFERROR(N580,1)=1,IF(IFERROR(O580,1)=1,IF(IFERROR(Q580,1)=1,IF(IFERROR(R580,1)=1,IF(IFERROR(T580,1)=1,IF(IFERROR(K580,1)=1,IF(IFERROR(P580,1)=1,IF(IFERROR(S580,1)=1,Scoring!$E$29,0),0),0),0),0),0),0),0),0)</f>
        <v>0</v>
      </c>
      <c r="AG580" s="78">
        <f t="shared" si="50"/>
        <v>3</v>
      </c>
      <c r="AI580" s="93"/>
      <c r="AJ580" s="94"/>
      <c r="AK580" s="76"/>
      <c r="AL580" s="75"/>
      <c r="AN580" s="79"/>
      <c r="AO580" s="79"/>
      <c r="AP580" s="79"/>
      <c r="AQ580" s="79"/>
      <c r="AR580" s="79"/>
      <c r="AS580" s="78"/>
      <c r="AU580" s="79">
        <f>IF(IFERROR(F580,99)=99,IF(IFERROR(G580,99)=99,IF(IFERROR(H580,99)=99,IF(IFERROR(I580,99)=99,IF(IFERROR(E580,99)=99,IF(IFERROR(J580,99)=99,0,Scoring!$B$7),Scoring!$B$3),Scoring!$B$2),Scoring!$B$6),Scoring!$B$5),Scoring!$B$4)</f>
        <v>0.3</v>
      </c>
      <c r="AV580" s="78">
        <f t="shared" si="51"/>
        <v>0.89999999999999991</v>
      </c>
      <c r="AW580" s="78"/>
      <c r="AX580" s="66"/>
      <c r="AY580" s="78"/>
      <c r="AZ580" s="76"/>
      <c r="BA580" s="76"/>
      <c r="BB580" s="76"/>
    </row>
    <row r="581" spans="1:54" x14ac:dyDescent="0.25">
      <c r="A581" s="77" t="s">
        <v>6486</v>
      </c>
      <c r="B581" s="76" t="str">
        <f t="shared" ref="B581:B644" si="52">C581</f>
        <v>265-076-1</v>
      </c>
      <c r="C581" s="77" t="s">
        <v>1687</v>
      </c>
      <c r="D581" s="77" t="s">
        <v>1688</v>
      </c>
      <c r="E581" s="76" t="str">
        <f>IF(C581="-",IF(A581="-",VLOOKUP(D581,'sin-list 180320_update'!$C$2:$C$835,1,FALSE),VLOOKUP(A581,'sin-list 180320_update'!$A$2:$A$835,1,FALSE)),VLOOKUP(C581,'sin-list 180320_update'!$B$2:$B$835,1,FALSE))</f>
        <v>265-076-1</v>
      </c>
      <c r="F581" s="76" t="e">
        <f>IF($C581="-",IF($A581="-",VLOOKUP($D581,'REACH Bilaga XVII_update'!$A$5:$A$131,1,FALSE),VLOOKUP($A581,'REACH Bilaga XVII_update'!$C$5:$C$131,1,FALSE)),VLOOKUP($C581,'REACH Bilaga XVII_update'!$B$5:$B$131,1,FALSE))</f>
        <v>#N/A</v>
      </c>
      <c r="G581" s="76" t="e">
        <f>IF($C581="-",IF($A581="-",VLOOKUP($D581,' REACH Bilaga 59_update'!$A$5:$A$210,1,FALSE),VLOOKUP($A581,' REACH Bilaga 59_update'!$D$5:$D$210,1,FALSE)),VLOOKUP($C581,' REACH Bilaga 59_update'!$C$5:$C$210,1,FALSE))</f>
        <v>#N/A</v>
      </c>
      <c r="H581" s="76" t="e">
        <f>IF($C581="-",IF($A581="-",VLOOKUP($D581,'REACH Bilaga XIV_update'!$A$5:$A$110,1,FALSE),VLOOKUP($A581,'REACH Bilaga XIV_update'!$D$5:$D$110,1,FALSE)),VLOOKUP($C581,'REACH Bilaga XIV_update'!$C$5:$C$110,1,FALSE))</f>
        <v>#N/A</v>
      </c>
      <c r="I581" s="76" t="e">
        <f>IF($C581="-",IF($A581="-",VLOOKUP($D581,CoRAP_update!$A$5:$A$376,1,FALSE),VLOOKUP($A581,CoRAP_update!$D$5:$D$376,1,FALSE)),VLOOKUP($C581,CoRAP_update!$C$5:$C$376,1,FALSE))</f>
        <v>#N/A</v>
      </c>
      <c r="J581" s="76" t="e">
        <f>IF($C581="-",IF($A581="-",VLOOKUP($D581,EDC_update!$C$2:$C$450,1,FALSE),VLOOKUP($A581,EDC_update!$B$2:$B$450,1,FALSE)),VLOOKUP($C581,EDC_update!$L$2:$L$450,1,FALSE))</f>
        <v>#N/A</v>
      </c>
      <c r="K581" s="76" t="str">
        <f>IF($C581="-",IF($A581="-",IF(VLOOKUP($D581,'sin-list 180320_update'!$C$2:$S$835,3,FALSE)="",NA(),VLOOKUP($D581,'sin-list 180320_update'!$C$2:$S$835,3,FALSE)),IF(VLOOKUP($A581,'sin-list 180320_update'!$A$2:$S$835,5,FALSE)="",NA(),VLOOKUP($A581,'sin-list 180320_update'!$A$2:$S$835,5,FALSE))),IF(VLOOKUP($C581,'sin-list 180320_update'!$B$2:$S$835,4,FALSE)="",NA(),VLOOKUP($C581,'sin-list 180320_update'!$B$2:$S$835,4,FALSE)))</f>
        <v>Classified CMR according to Annex VI of Regulation 1272/2008</v>
      </c>
      <c r="L581" s="76" t="str">
        <f>IF($C581="-",IF($A581="-",VLOOKUP($D581,'sin-list 180320_update'!$C$2:$S$835,6,FALSE),VLOOKUP($A581,'sin-list 180320_update'!$A$2:$S$835,8,FALSE)),VLOOKUP($C581,'sin-list 180320_update'!$B$2:$S$835,7,FALSE))</f>
        <v>Carc. 1B</v>
      </c>
      <c r="M581" s="76" t="str">
        <f>IF($C581="-",IF($A581="-",IF(VLOOKUP($D581,'sin-list 180320_update'!$C$2:$S$835,8,FALSE)="",NA(),VLOOKUP($D581,'sin-list 180320_update'!$C$2:$S$835,8,FALSE)),IF(VLOOKUP($A581,'sin-list 180320_update'!$A$2:$S$835,10,FALSE)="",NA(),VLOOKUP($A581,'sin-list 180320_update'!$A$2:$S$835,10,FALSE))),IF(VLOOKUP($C581,'sin-list 180320_update'!$B$2:$S$835,9,FALSE)="",NA(),VLOOKUP($C581,'sin-list 180320_update'!$B$2:$S$835,9,FALSE)))</f>
        <v>H350</v>
      </c>
      <c r="N581" s="76" t="e">
        <f>IF($C581="-",IF($A581="-",IF(VLOOKUP($D581,'REACH Bilaga XVII_update'!$A$5:$E$131,4,FALSE)="",NA(),VLOOKUP($D581,'REACH Bilaga XVII_update'!$A$5:$E$131,4,FALSE)),IF(VLOOKUP($A581,'REACH Bilaga XVII_update'!$C$5:$D$131,2,FALSE)="",NA(),VLOOKUP($A581,'REACH Bilaga XVII_update'!$C$5:$D$131,2,FALSE))),IF(VLOOKUP($C581,'REACH Bilaga XVII_update'!$B$5:$D$131,3,FALSE)="",NA(),VLOOKUP($C581,'REACH Bilaga XVII_update'!$B$5:$D$131,3,FALSE)))</f>
        <v>#N/A</v>
      </c>
      <c r="O581" s="76" t="e">
        <f>IF($C581="-",IF($A581="-",IF(VLOOKUP($D581,' REACH Bilaga 59_update'!$A$5:$E$210,5,FALSE)="",NA(),VLOOKUP($D581,' REACH Bilaga 59_update'!$A$5:$E$210,5,FALSE)),IF(VLOOKUP($A581,' REACH Bilaga 59_update'!$D$5:$E$210,2,FALSE)="",NA(),VLOOKUP($A581,' REACH Bilaga 59_update'!$D$5:$E$210,2,FALSE))),IF(VLOOKUP($C581,' REACH Bilaga 59_update'!$C$5:$E$210,3,FALSE)="",NA(),VLOOKUP($C581,' REACH Bilaga 59_update'!$C$5:$E$210,3,FALSE)))</f>
        <v>#N/A</v>
      </c>
      <c r="P581" s="76" t="e">
        <f>IF(C581="-",IF(A581="-",IFERROR(VLOOKUP($D581,' REACH Bilaga 59_update'!$A$5:$F$210,MATCH(Sammanfattning!P$1,' REACH Bilaga 59_update'!$A$4:$F$4,0),FALSE),VLOOKUP($D581,'REACH Bilaga XIV_update'!$A$4:$H$110,MATCH(Sammanfattning!P$1,'REACH Bilaga XIV_update'!$A$4:$H$4,0),FALSE)),IFERROR(VLOOKUP($A581,' REACH Bilaga 59_update'!$D$5:$F$210,MATCH(Sammanfattning!P$1,' REACH Bilaga 59_update'!$D$4:$F$4,0),FALSE),VLOOKUP($A581,'REACH Bilaga XIV_update'!$D$4:$H$110,MATCH(Sammanfattning!P$1,'REACH Bilaga XIV_update'!$D$4:$H$4,0),FALSE))),IFERROR(VLOOKUP($C581,' REACH Bilaga 59_update'!$C$5:$F$210,MATCH(Sammanfattning!P$1,' REACH Bilaga 59_update'!$C$4:$F$4,0),FALSE),VLOOKUP($C581,'REACH Bilaga XIV_update'!$C$4:$H$110,MATCH(Sammanfattning!P$1,'REACH Bilaga XIV_update'!$C$4:$H$4,0),FALSE)))</f>
        <v>#N/A</v>
      </c>
      <c r="Q581" s="76" t="e">
        <f>IF($C581="-",IF($A581="-",IF(VLOOKUP($D581,'REACH Bilaga XIV_update'!$A$5:$I$110,9,FALSE)="",NA(),VLOOKUP($D581,'REACH Bilaga XIV_update'!$A$5:$I$110,9,FALSE)),IF(VLOOKUP($A581,'REACH Bilaga XIV_update'!$D$5:$I$110,6,FALSE)="",NA(),VLOOKUP($A581,'REACH Bilaga XIV_update'!$D$5:$I$110,6,FALSE))),IF(VLOOKUP($C581,'REACH Bilaga XIV_update'!$C$5:$I$110,7,FALSE)="",NA(),VLOOKUP($C581,'REACH Bilaga XIV_update'!$C$5:$I$110,7,FALSE)))</f>
        <v>#N/A</v>
      </c>
      <c r="R581" s="76" t="e">
        <f>IF($C581="-",IF($A581="-",IF(VLOOKUP($D581,CoRAP_update!$A$5:$O$376,15,FALSE)="",NA(),VLOOKUP($D581,CoRAP_update!$A$5:$O$376,15,FALSE)),IF(VLOOKUP($A581,CoRAP_update!$D$5:$O$376,12,FALSE)="",NA(),VLOOKUP($A581,CoRAP_update!$D$5:$O$376,12,FALSE))),IF(VLOOKUP($C581,CoRAP_update!$C$5:$O$376,13,FALSE)="",NA(),VLOOKUP($C581,CoRAP_update!$C$5:$O$376,13,FALSE)))</f>
        <v>#N/A</v>
      </c>
      <c r="S581" s="144" t="e">
        <f>IF($C581="-",IF($A581="-",VLOOKUP($D581,CoRAP_update!$A$5:$J$376,MATCH(Sammanfattning!S$1,CoRAP_update!$A$4:$J$4,0),FALSE),VLOOKUP($A581,CoRAP_update!$D$5:$J$376,MATCH(Sammanfattning!S$1,CoRAP_update!$D$4:$J$4,0),FALSE)),VLOOKUP($C581,CoRAP_update!$C$5:$J$376,MATCH(Sammanfattning!S$1,CoRAP_update!$C$4:$J$4,0),FALSE))</f>
        <v>#N/A</v>
      </c>
      <c r="T581" s="76" t="e">
        <f>IF($A581="-",VLOOKUP($D581,EDC_update!$C$2:$F$450,4,FALSE),VLOOKUP($A581,EDC_update!$B$2:$F$450,5,FALSE))</f>
        <v>#N/A</v>
      </c>
      <c r="V581" s="78">
        <f>IF(IFERROR(SEARCH("PBT",P581),99)=99,IF(IFERROR(SEARCH("suspected PBT",S581),99)=99,IF(IFERROR(SEARCH("concluded to be PBT",K581),99)=99,IF(IFERROR(SEARCH("PBT",S581),99)=99,IF(IFERROR(SEARCH("PBT cand",L581),99)=99,IF(IFERROR(SEARCH("PBT",L581),99)=99,IF(IFERROR(SEARCH("persistent, bioackumulative and toxic properties",K581),99)=99,0,Scoring!$E$3),Scoring!$E$3),Scoring!$E$7),Scoring!$E$3),Scoring!$E$5),Scoring!$E$6),Scoring!$E$3)</f>
        <v>0</v>
      </c>
      <c r="W581" s="78">
        <f>IF(IFERROR(SEARCH("vPvB",P581),99)=99,IF(IFERROR(SEARCH("suspected pbt/vPvB",S581),99)=99,IF(IFERROR(SEARCH("vPvB",S581),99)=99,IF(IFERROR(SEARCH("concluded to be a vPvB",S581),99)=99,IF(IFERROR(SEARCH("identified as vPvB",K581),99)=99,IF(IFERROR(SEARCH("concluded to be a vPvB",K581),99)=99,IF(IFERROR(SEARCH("concluded to be both pbt and vPvB",S581),99)=99,IF(IFERROR(SEARCH("concluded to be both pbt and vPvB",K581),99)=99,0,Scoring!$E$5),Scoring!$E$5),Scoring!$E$5),Scoring!$E$5),Scoring!$E$5),Scoring!$E$4),Scoring!$E$6),Scoring!$E$4)</f>
        <v>0</v>
      </c>
      <c r="X581" s="78">
        <f>IF(IFERROR(SEARCH("H410",N581),99)=99,IF(IFERROR(SEARCH("H410",O581),99)=99,IF(IFERROR(SEARCH("H410",Q581),99)=99,IF(IFERROR(SEARCH("H410",M581),99)=99,IF(IFERROR(SEARCH("H410",R581),99)=99,IF(IFERROR(SEARCH("H411",N581),99)=99,IF(IFERROR(SEARCH("H411",O581),99)=99,IF(IFERROR(SEARCH("H411",Q581),99)=99,IF(IFERROR(SEARCH("H411",M581),99)=99,IF(IFERROR(SEARCH("H411",R581),99)=99,IF(IFERROR(SEARCH("H413",N581),99)=99,IF(IFERROR(SEARCH("H413",O581),99)=99,IF(IFERROR(SEARCH("H413",Q581),99)=99,IF(IFERROR(SEARCH("H413",M581),99)=99,IF(IFERROR(SEARCH("H413",R581),99)=99,IF(IFERROR(SEARCH("H412",N581),99)=99,IF(IFERROR(SEARCH("H412",O581),99)=99,IF(IFERROR(SEARCH("H412",Q581),99)=99,IF(IFERROR(SEARCH("H412",M581),99)=99,IF(IFERROR(SEARCH("H412",R581),99)=99,0,Scoring!$E$2),Scoring!$E$2),Scoring!$E$2),Scoring!$E$2),Scoring!$E$2),Scoring!$E$2),Scoring!$E$2),Scoring!$E$2),Scoring!$E$2),Scoring!$E$2),Scoring!$E$2),Scoring!$E$2),Scoring!$E$2),Scoring!$E$2),Scoring!$E$2),Scoring!$E$2),Scoring!$E$2),Scoring!$E$2),Scoring!$E$2),Scoring!$E$2)</f>
        <v>0</v>
      </c>
      <c r="Y581" s="78">
        <f>IF(IFERROR(SEARCH("CMR",K581),99)=99,IF(IFERROR(SEARCH("Suspected CMR",S581),99)=99,IF(IFERROR(SEARCH("CMR",S581),99)=99,0,Scoring!$E$8),Scoring!$E$9),Scoring!$E$8)</f>
        <v>3</v>
      </c>
      <c r="Z581" s="78">
        <f>IF(IFERROR(SEARCH("H350",N581),99)=99,IF(IFERROR(SEARCH("H350",O581),99)=99,IF(IFERROR(SEARCH("H350",Q581),99)=99,IF(IFERROR(SEARCH("H350",M581),99)=99,IF(IFERROR(SEARCH("H350",R581),99)=99,IF(IFERROR(SEARCH("H351",N581),99)=99,IF(IFERROR(SEARCH("H351",O581),99)=99,IF(IFERROR(SEARCH("H351",Q581),99)=99,IF(IFERROR(SEARCH("H351",M581),99)=99,IF(IFERROR(SEARCH("H351",R581),99)=99,IF(IFERROR(SEARCH("carcinogenic",P581),99)=99,IF(IFERROR(SEARCH("suspected carcinogenic",S581),99)=99,0,Scoring!$E$12),Scoring!$E$11),Scoring!$E$10),Scoring!$E$10),Scoring!$E$10),Scoring!$E$10),Scoring!$E$10),Scoring!$E$10),Scoring!$E$10),Scoring!$E$10),Scoring!$E$10),Scoring!$E$10)</f>
        <v>1</v>
      </c>
      <c r="AA581" s="78">
        <f>IF(IFERROR(SEARCH("H340",N581),99)=99,IF(IFERROR(SEARCH("H340",O581),99)=99,IF(IFERROR(SEARCH("H340",Q581),99)=99,IF(IFERROR(SEARCH("H340",M581),99)=99,IF(IFERROR(SEARCH("H340",R581),99)=99,IF(IFERROR(SEARCH("H341",N581),99)=99,IF(IFERROR(SEARCH("H341",O581),99)=99,IF(IFERROR(SEARCH("H341",Q581),99)=99,IF(IFERROR(SEARCH("H341",M581),99)=99,IF(IFERROR(SEARCH("H341",R581),99)=99,IF(IFERROR(SEARCH("mutagenic",P581),99)=99,IF(IFERROR(SEARCH("suspected mutagenic",S581),99)=99,0,Scoring!$E$15),Scoring!$E$14),Scoring!$E$13),Scoring!$E$13),Scoring!$E$13),Scoring!$E$13),Scoring!$E$13),Scoring!$E$13),Scoring!$E$13),Scoring!$E$13),Scoring!$E$13),Scoring!$E$13)</f>
        <v>0</v>
      </c>
      <c r="AB581" s="78">
        <f>IF(IFERROR(SEARCH("H360",N581),99)=99,IF(IFERROR(SEARCH("H360",O581),99)=99,IF(IFERROR(SEARCH("H360",Q581),99)=99,IF(IFERROR(SEARCH("H360",M581),99)=99,IF(IFERROR(SEARCH("H360",R581),99)=99,IF(IFERROR(SEARCH("H361",N581),99)=99,IF(IFERROR(SEARCH("H361",O581),99)=99,IF(IFERROR(SEARCH("H361",Q581),99)=99,IF(IFERROR(SEARCH("H361",M581),99)=99,IF(IFERROR(SEARCH("H361",R581),99)=99,IF(IFERROR(SEARCH("reproduction",P581),99)=99,IF(IFERROR(SEARCH("suspected reprotoxic",S581),99)=99,IF(IFERROR(SEARCH("reprotoxic",S581),99)=99,IF(IFERROR(SEARCH("reprotoxic",K581),99)=99,0,Scoring!$E$18),Scoring!$E$18),Scoring!$E$19),Scoring!$E$17),Scoring!$E$16),Scoring!$E$16),Scoring!$E$16),Scoring!$E$16),Scoring!$E$16),Scoring!$E$16),Scoring!$E$16),Scoring!$E$16),Scoring!$E$16),Scoring!$E$16)</f>
        <v>0</v>
      </c>
      <c r="AC581" s="78">
        <f>IF(IFERROR(SEARCH("57f",L581),99)=99,IF(IFERROR(SEARCH("57(f)",P581),99)=99,0,Scoring!$E$20),Scoring!$E$20)</f>
        <v>0</v>
      </c>
      <c r="AD581" s="78">
        <f>IF(IFERROR(SEARCH("CAT1",T581),99)=99,IF(IFERROR(SEARCH("CAT2",T581),99)=99,IF(IFERROR(SEARCH("CAT3",T581),99)=99,IF(IFERROR(SEARCH("concluded to be endocrine",K581),99)=99,IF(IFERROR(SEARCH("categorised as endocrine",K581),99)=99,IF(IFERROR(SEARCH("endocrine disrupting",P581),99)=99,IF(IFERROR(SEARCH("endocrine disrupting",K581),99)=99,IF(IFERROR(SEARCH("suspected endocrine",S581),99)=99,IF(IFERROR(SEARCH("potential endocrine",S581),99)=99,0,Scoring!$E$25),Scoring!$E$25),Scoring!$E$24),Scoring!$E$24),Scoring!$E$24),Scoring!$E$24),Scoring!$E$23),Scoring!$E$22),Scoring!$E$21)</f>
        <v>0</v>
      </c>
      <c r="AE581" s="78">
        <f>IF(IFERROR(SEARCH("suspected sensitiser",S581),99)=99,IF(IFERROR(SEARCH("sensitiser",S581),99)=99,IF(IFERROR(SEARCH("other hazard based concern",S581),99)=99,0,Scoring!$E$28),Scoring!$E$26),Scoring!$E$27)</f>
        <v>0</v>
      </c>
      <c r="AF581" s="78">
        <f>IF(IFERROR(M581,1)=1,IF(IFERROR(N581,1)=1,IF(IFERROR(O581,1)=1,IF(IFERROR(Q581,1)=1,IF(IFERROR(R581,1)=1,IF(IFERROR(T581,1)=1,IF(IFERROR(K581,1)=1,IF(IFERROR(P581,1)=1,IF(IFERROR(S581,1)=1,Scoring!$E$29,0),0),0),0),0),0),0),0),0)</f>
        <v>0</v>
      </c>
      <c r="AG581" s="78">
        <f t="shared" si="50"/>
        <v>3</v>
      </c>
      <c r="AI581" s="93"/>
      <c r="AJ581" s="94"/>
      <c r="AK581" s="76"/>
      <c r="AL581" s="75"/>
      <c r="AN581" s="79"/>
      <c r="AO581" s="79"/>
      <c r="AP581" s="79"/>
      <c r="AQ581" s="79"/>
      <c r="AR581" s="79"/>
      <c r="AS581" s="78"/>
      <c r="AU581" s="79">
        <f>IF(IFERROR(F581,99)=99,IF(IFERROR(G581,99)=99,IF(IFERROR(H581,99)=99,IF(IFERROR(I581,99)=99,IF(IFERROR(E581,99)=99,IF(IFERROR(J581,99)=99,0,Scoring!$B$7),Scoring!$B$3),Scoring!$B$2),Scoring!$B$6),Scoring!$B$5),Scoring!$B$4)</f>
        <v>0.3</v>
      </c>
      <c r="AV581" s="78">
        <f t="shared" si="51"/>
        <v>0.89999999999999991</v>
      </c>
      <c r="AW581" s="78"/>
      <c r="AX581" s="66"/>
      <c r="AY581" s="78"/>
      <c r="AZ581" s="76"/>
      <c r="BA581" s="76"/>
      <c r="BB581" s="76"/>
    </row>
    <row r="582" spans="1:54" x14ac:dyDescent="0.25">
      <c r="A582" s="77" t="s">
        <v>6487</v>
      </c>
      <c r="B582" s="76" t="str">
        <f t="shared" si="52"/>
        <v>265-077-7</v>
      </c>
      <c r="C582" s="77" t="s">
        <v>1689</v>
      </c>
      <c r="D582" s="77" t="s">
        <v>1690</v>
      </c>
      <c r="E582" s="76" t="str">
        <f>IF(C582="-",IF(A582="-",VLOOKUP(D582,'sin-list 180320_update'!$C$2:$C$835,1,FALSE),VLOOKUP(A582,'sin-list 180320_update'!$A$2:$A$835,1,FALSE)),VLOOKUP(C582,'sin-list 180320_update'!$B$2:$B$835,1,FALSE))</f>
        <v>265-077-7</v>
      </c>
      <c r="F582" s="76" t="e">
        <f>IF($C582="-",IF($A582="-",VLOOKUP($D582,'REACH Bilaga XVII_update'!$A$5:$A$131,1,FALSE),VLOOKUP($A582,'REACH Bilaga XVII_update'!$C$5:$C$131,1,FALSE)),VLOOKUP($C582,'REACH Bilaga XVII_update'!$B$5:$B$131,1,FALSE))</f>
        <v>#N/A</v>
      </c>
      <c r="G582" s="76" t="e">
        <f>IF($C582="-",IF($A582="-",VLOOKUP($D582,' REACH Bilaga 59_update'!$A$5:$A$210,1,FALSE),VLOOKUP($A582,' REACH Bilaga 59_update'!$D$5:$D$210,1,FALSE)),VLOOKUP($C582,' REACH Bilaga 59_update'!$C$5:$C$210,1,FALSE))</f>
        <v>#N/A</v>
      </c>
      <c r="H582" s="76" t="e">
        <f>IF($C582="-",IF($A582="-",VLOOKUP($D582,'REACH Bilaga XIV_update'!$A$5:$A$110,1,FALSE),VLOOKUP($A582,'REACH Bilaga XIV_update'!$D$5:$D$110,1,FALSE)),VLOOKUP($C582,'REACH Bilaga XIV_update'!$C$5:$C$110,1,FALSE))</f>
        <v>#N/A</v>
      </c>
      <c r="I582" s="76" t="e">
        <f>IF($C582="-",IF($A582="-",VLOOKUP($D582,CoRAP_update!$A$5:$A$376,1,FALSE),VLOOKUP($A582,CoRAP_update!$D$5:$D$376,1,FALSE)),VLOOKUP($C582,CoRAP_update!$C$5:$C$376,1,FALSE))</f>
        <v>#N/A</v>
      </c>
      <c r="J582" s="76" t="e">
        <f>IF($C582="-",IF($A582="-",VLOOKUP($D582,EDC_update!$C$2:$C$450,1,FALSE),VLOOKUP($A582,EDC_update!$B$2:$B$450,1,FALSE)),VLOOKUP($C582,EDC_update!$L$2:$L$450,1,FALSE))</f>
        <v>#N/A</v>
      </c>
      <c r="K582" s="76" t="str">
        <f>IF($C582="-",IF($A582="-",IF(VLOOKUP($D582,'sin-list 180320_update'!$C$2:$S$835,3,FALSE)="",NA(),VLOOKUP($D582,'sin-list 180320_update'!$C$2:$S$835,3,FALSE)),IF(VLOOKUP($A582,'sin-list 180320_update'!$A$2:$S$835,5,FALSE)="",NA(),VLOOKUP($A582,'sin-list 180320_update'!$A$2:$S$835,5,FALSE))),IF(VLOOKUP($C582,'sin-list 180320_update'!$B$2:$S$835,4,FALSE)="",NA(),VLOOKUP($C582,'sin-list 180320_update'!$B$2:$S$835,4,FALSE)))</f>
        <v>Classified CMR according to Annex VI of Regulation 1272/2008. (Might not apply when contaminants are below below legal thresholds and/or full refining history is known)</v>
      </c>
      <c r="L582" s="76" t="str">
        <f>IF($C582="-",IF($A582="-",VLOOKUP($D582,'sin-list 180320_update'!$C$2:$S$835,6,FALSE),VLOOKUP($A582,'sin-list 180320_update'!$A$2:$S$835,8,FALSE)),VLOOKUP($C582,'sin-list 180320_update'!$B$2:$S$835,7,FALSE))</f>
        <v>Carc. 1B</v>
      </c>
      <c r="M582" s="76" t="str">
        <f>IF($C582="-",IF($A582="-",IF(VLOOKUP($D582,'sin-list 180320_update'!$C$2:$S$835,8,FALSE)="",NA(),VLOOKUP($D582,'sin-list 180320_update'!$C$2:$S$835,8,FALSE)),IF(VLOOKUP($A582,'sin-list 180320_update'!$A$2:$S$835,10,FALSE)="",NA(),VLOOKUP($A582,'sin-list 180320_update'!$A$2:$S$835,10,FALSE))),IF(VLOOKUP($C582,'sin-list 180320_update'!$B$2:$S$835,9,FALSE)="",NA(),VLOOKUP($C582,'sin-list 180320_update'!$B$2:$S$835,9,FALSE)))</f>
        <v>H350</v>
      </c>
      <c r="N582" s="76" t="e">
        <f>IF($C582="-",IF($A582="-",IF(VLOOKUP($D582,'REACH Bilaga XVII_update'!$A$5:$E$131,4,FALSE)="",NA(),VLOOKUP($D582,'REACH Bilaga XVII_update'!$A$5:$E$131,4,FALSE)),IF(VLOOKUP($A582,'REACH Bilaga XVII_update'!$C$5:$D$131,2,FALSE)="",NA(),VLOOKUP($A582,'REACH Bilaga XVII_update'!$C$5:$D$131,2,FALSE))),IF(VLOOKUP($C582,'REACH Bilaga XVII_update'!$B$5:$D$131,3,FALSE)="",NA(),VLOOKUP($C582,'REACH Bilaga XVII_update'!$B$5:$D$131,3,FALSE)))</f>
        <v>#N/A</v>
      </c>
      <c r="O582" s="76" t="e">
        <f>IF($C582="-",IF($A582="-",IF(VLOOKUP($D582,' REACH Bilaga 59_update'!$A$5:$E$210,5,FALSE)="",NA(),VLOOKUP($D582,' REACH Bilaga 59_update'!$A$5:$E$210,5,FALSE)),IF(VLOOKUP($A582,' REACH Bilaga 59_update'!$D$5:$E$210,2,FALSE)="",NA(),VLOOKUP($A582,' REACH Bilaga 59_update'!$D$5:$E$210,2,FALSE))),IF(VLOOKUP($C582,' REACH Bilaga 59_update'!$C$5:$E$210,3,FALSE)="",NA(),VLOOKUP($C582,' REACH Bilaga 59_update'!$C$5:$E$210,3,FALSE)))</f>
        <v>#N/A</v>
      </c>
      <c r="P582" s="76" t="e">
        <f>IF(C582="-",IF(A582="-",IFERROR(VLOOKUP($D582,' REACH Bilaga 59_update'!$A$5:$F$210,MATCH(Sammanfattning!P$1,' REACH Bilaga 59_update'!$A$4:$F$4,0),FALSE),VLOOKUP($D582,'REACH Bilaga XIV_update'!$A$4:$H$110,MATCH(Sammanfattning!P$1,'REACH Bilaga XIV_update'!$A$4:$H$4,0),FALSE)),IFERROR(VLOOKUP($A582,' REACH Bilaga 59_update'!$D$5:$F$210,MATCH(Sammanfattning!P$1,' REACH Bilaga 59_update'!$D$4:$F$4,0),FALSE),VLOOKUP($A582,'REACH Bilaga XIV_update'!$D$4:$H$110,MATCH(Sammanfattning!P$1,'REACH Bilaga XIV_update'!$D$4:$H$4,0),FALSE))),IFERROR(VLOOKUP($C582,' REACH Bilaga 59_update'!$C$5:$F$210,MATCH(Sammanfattning!P$1,' REACH Bilaga 59_update'!$C$4:$F$4,0),FALSE),VLOOKUP($C582,'REACH Bilaga XIV_update'!$C$4:$H$110,MATCH(Sammanfattning!P$1,'REACH Bilaga XIV_update'!$C$4:$H$4,0),FALSE)))</f>
        <v>#N/A</v>
      </c>
      <c r="Q582" s="76" t="e">
        <f>IF($C582="-",IF($A582="-",IF(VLOOKUP($D582,'REACH Bilaga XIV_update'!$A$5:$I$110,9,FALSE)="",NA(),VLOOKUP($D582,'REACH Bilaga XIV_update'!$A$5:$I$110,9,FALSE)),IF(VLOOKUP($A582,'REACH Bilaga XIV_update'!$D$5:$I$110,6,FALSE)="",NA(),VLOOKUP($A582,'REACH Bilaga XIV_update'!$D$5:$I$110,6,FALSE))),IF(VLOOKUP($C582,'REACH Bilaga XIV_update'!$C$5:$I$110,7,FALSE)="",NA(),VLOOKUP($C582,'REACH Bilaga XIV_update'!$C$5:$I$110,7,FALSE)))</f>
        <v>#N/A</v>
      </c>
      <c r="R582" s="76" t="e">
        <f>IF($C582="-",IF($A582="-",IF(VLOOKUP($D582,CoRAP_update!$A$5:$O$376,15,FALSE)="",NA(),VLOOKUP($D582,CoRAP_update!$A$5:$O$376,15,FALSE)),IF(VLOOKUP($A582,CoRAP_update!$D$5:$O$376,12,FALSE)="",NA(),VLOOKUP($A582,CoRAP_update!$D$5:$O$376,12,FALSE))),IF(VLOOKUP($C582,CoRAP_update!$C$5:$O$376,13,FALSE)="",NA(),VLOOKUP($C582,CoRAP_update!$C$5:$O$376,13,FALSE)))</f>
        <v>#N/A</v>
      </c>
      <c r="S582" s="144" t="e">
        <f>IF($C582="-",IF($A582="-",VLOOKUP($D582,CoRAP_update!$A$5:$J$376,MATCH(Sammanfattning!S$1,CoRAP_update!$A$4:$J$4,0),FALSE),VLOOKUP($A582,CoRAP_update!$D$5:$J$376,MATCH(Sammanfattning!S$1,CoRAP_update!$D$4:$J$4,0),FALSE)),VLOOKUP($C582,CoRAP_update!$C$5:$J$376,MATCH(Sammanfattning!S$1,CoRAP_update!$C$4:$J$4,0),FALSE))</f>
        <v>#N/A</v>
      </c>
      <c r="T582" s="76" t="e">
        <f>IF($A582="-",VLOOKUP($D582,EDC_update!$C$2:$F$450,4,FALSE),VLOOKUP($A582,EDC_update!$B$2:$F$450,5,FALSE))</f>
        <v>#N/A</v>
      </c>
      <c r="V582" s="78">
        <f>IF(IFERROR(SEARCH("PBT",P582),99)=99,IF(IFERROR(SEARCH("suspected PBT",S582),99)=99,IF(IFERROR(SEARCH("concluded to be PBT",K582),99)=99,IF(IFERROR(SEARCH("PBT",S582),99)=99,IF(IFERROR(SEARCH("PBT cand",L582),99)=99,IF(IFERROR(SEARCH("PBT",L582),99)=99,IF(IFERROR(SEARCH("persistent, bioackumulative and toxic properties",K582),99)=99,0,Scoring!$E$3),Scoring!$E$3),Scoring!$E$7),Scoring!$E$3),Scoring!$E$5),Scoring!$E$6),Scoring!$E$3)</f>
        <v>0</v>
      </c>
      <c r="W582" s="78">
        <f>IF(IFERROR(SEARCH("vPvB",P582),99)=99,IF(IFERROR(SEARCH("suspected pbt/vPvB",S582),99)=99,IF(IFERROR(SEARCH("vPvB",S582),99)=99,IF(IFERROR(SEARCH("concluded to be a vPvB",S582),99)=99,IF(IFERROR(SEARCH("identified as vPvB",K582),99)=99,IF(IFERROR(SEARCH("concluded to be a vPvB",K582),99)=99,IF(IFERROR(SEARCH("concluded to be both pbt and vPvB",S582),99)=99,IF(IFERROR(SEARCH("concluded to be both pbt and vPvB",K582),99)=99,0,Scoring!$E$5),Scoring!$E$5),Scoring!$E$5),Scoring!$E$5),Scoring!$E$5),Scoring!$E$4),Scoring!$E$6),Scoring!$E$4)</f>
        <v>0</v>
      </c>
      <c r="X582" s="78">
        <f>IF(IFERROR(SEARCH("H410",N582),99)=99,IF(IFERROR(SEARCH("H410",O582),99)=99,IF(IFERROR(SEARCH("H410",Q582),99)=99,IF(IFERROR(SEARCH("H410",M582),99)=99,IF(IFERROR(SEARCH("H410",R582),99)=99,IF(IFERROR(SEARCH("H411",N582),99)=99,IF(IFERROR(SEARCH("H411",O582),99)=99,IF(IFERROR(SEARCH("H411",Q582),99)=99,IF(IFERROR(SEARCH("H411",M582),99)=99,IF(IFERROR(SEARCH("H411",R582),99)=99,IF(IFERROR(SEARCH("H413",N582),99)=99,IF(IFERROR(SEARCH("H413",O582),99)=99,IF(IFERROR(SEARCH("H413",Q582),99)=99,IF(IFERROR(SEARCH("H413",M582),99)=99,IF(IFERROR(SEARCH("H413",R582),99)=99,IF(IFERROR(SEARCH("H412",N582),99)=99,IF(IFERROR(SEARCH("H412",O582),99)=99,IF(IFERROR(SEARCH("H412",Q582),99)=99,IF(IFERROR(SEARCH("H412",M582),99)=99,IF(IFERROR(SEARCH("H412",R582),99)=99,0,Scoring!$E$2),Scoring!$E$2),Scoring!$E$2),Scoring!$E$2),Scoring!$E$2),Scoring!$E$2),Scoring!$E$2),Scoring!$E$2),Scoring!$E$2),Scoring!$E$2),Scoring!$E$2),Scoring!$E$2),Scoring!$E$2),Scoring!$E$2),Scoring!$E$2),Scoring!$E$2),Scoring!$E$2),Scoring!$E$2),Scoring!$E$2),Scoring!$E$2)</f>
        <v>0</v>
      </c>
      <c r="Y582" s="78">
        <f>IF(IFERROR(SEARCH("CMR",K582),99)=99,IF(IFERROR(SEARCH("Suspected CMR",S582),99)=99,IF(IFERROR(SEARCH("CMR",S582),99)=99,0,Scoring!$E$8),Scoring!$E$9),Scoring!$E$8)</f>
        <v>3</v>
      </c>
      <c r="Z582" s="78">
        <f>IF(IFERROR(SEARCH("H350",N582),99)=99,IF(IFERROR(SEARCH("H350",O582),99)=99,IF(IFERROR(SEARCH("H350",Q582),99)=99,IF(IFERROR(SEARCH("H350",M582),99)=99,IF(IFERROR(SEARCH("H350",R582),99)=99,IF(IFERROR(SEARCH("H351",N582),99)=99,IF(IFERROR(SEARCH("H351",O582),99)=99,IF(IFERROR(SEARCH("H351",Q582),99)=99,IF(IFERROR(SEARCH("H351",M582),99)=99,IF(IFERROR(SEARCH("H351",R582),99)=99,IF(IFERROR(SEARCH("carcinogenic",P582),99)=99,IF(IFERROR(SEARCH("suspected carcinogenic",S582),99)=99,0,Scoring!$E$12),Scoring!$E$11),Scoring!$E$10),Scoring!$E$10),Scoring!$E$10),Scoring!$E$10),Scoring!$E$10),Scoring!$E$10),Scoring!$E$10),Scoring!$E$10),Scoring!$E$10),Scoring!$E$10)</f>
        <v>1</v>
      </c>
      <c r="AA582" s="78">
        <f>IF(IFERROR(SEARCH("H340",N582),99)=99,IF(IFERROR(SEARCH("H340",O582),99)=99,IF(IFERROR(SEARCH("H340",Q582),99)=99,IF(IFERROR(SEARCH("H340",M582),99)=99,IF(IFERROR(SEARCH("H340",R582),99)=99,IF(IFERROR(SEARCH("H341",N582),99)=99,IF(IFERROR(SEARCH("H341",O582),99)=99,IF(IFERROR(SEARCH("H341",Q582),99)=99,IF(IFERROR(SEARCH("H341",M582),99)=99,IF(IFERROR(SEARCH("H341",R582),99)=99,IF(IFERROR(SEARCH("mutagenic",P582),99)=99,IF(IFERROR(SEARCH("suspected mutagenic",S582),99)=99,0,Scoring!$E$15),Scoring!$E$14),Scoring!$E$13),Scoring!$E$13),Scoring!$E$13),Scoring!$E$13),Scoring!$E$13),Scoring!$E$13),Scoring!$E$13),Scoring!$E$13),Scoring!$E$13),Scoring!$E$13)</f>
        <v>0</v>
      </c>
      <c r="AB582" s="78">
        <f>IF(IFERROR(SEARCH("H360",N582),99)=99,IF(IFERROR(SEARCH("H360",O582),99)=99,IF(IFERROR(SEARCH("H360",Q582),99)=99,IF(IFERROR(SEARCH("H360",M582),99)=99,IF(IFERROR(SEARCH("H360",R582),99)=99,IF(IFERROR(SEARCH("H361",N582),99)=99,IF(IFERROR(SEARCH("H361",O582),99)=99,IF(IFERROR(SEARCH("H361",Q582),99)=99,IF(IFERROR(SEARCH("H361",M582),99)=99,IF(IFERROR(SEARCH("H361",R582),99)=99,IF(IFERROR(SEARCH("reproduction",P582),99)=99,IF(IFERROR(SEARCH("suspected reprotoxic",S582),99)=99,IF(IFERROR(SEARCH("reprotoxic",S582),99)=99,IF(IFERROR(SEARCH("reprotoxic",K582),99)=99,0,Scoring!$E$18),Scoring!$E$18),Scoring!$E$19),Scoring!$E$17),Scoring!$E$16),Scoring!$E$16),Scoring!$E$16),Scoring!$E$16),Scoring!$E$16),Scoring!$E$16),Scoring!$E$16),Scoring!$E$16),Scoring!$E$16),Scoring!$E$16)</f>
        <v>0</v>
      </c>
      <c r="AC582" s="78">
        <f>IF(IFERROR(SEARCH("57f",L582),99)=99,IF(IFERROR(SEARCH("57(f)",P582),99)=99,0,Scoring!$E$20),Scoring!$E$20)</f>
        <v>0</v>
      </c>
      <c r="AD582" s="78">
        <f>IF(IFERROR(SEARCH("CAT1",T582),99)=99,IF(IFERROR(SEARCH("CAT2",T582),99)=99,IF(IFERROR(SEARCH("CAT3",T582),99)=99,IF(IFERROR(SEARCH("concluded to be endocrine",K582),99)=99,IF(IFERROR(SEARCH("categorised as endocrine",K582),99)=99,IF(IFERROR(SEARCH("endocrine disrupting",P582),99)=99,IF(IFERROR(SEARCH("endocrine disrupting",K582),99)=99,IF(IFERROR(SEARCH("suspected endocrine",S582),99)=99,IF(IFERROR(SEARCH("potential endocrine",S582),99)=99,0,Scoring!$E$25),Scoring!$E$25),Scoring!$E$24),Scoring!$E$24),Scoring!$E$24),Scoring!$E$24),Scoring!$E$23),Scoring!$E$22),Scoring!$E$21)</f>
        <v>0</v>
      </c>
      <c r="AE582" s="78">
        <f>IF(IFERROR(SEARCH("suspected sensitiser",S582),99)=99,IF(IFERROR(SEARCH("sensitiser",S582),99)=99,IF(IFERROR(SEARCH("other hazard based concern",S582),99)=99,0,Scoring!$E$28),Scoring!$E$26),Scoring!$E$27)</f>
        <v>0</v>
      </c>
      <c r="AF582" s="78">
        <f>IF(IFERROR(M582,1)=1,IF(IFERROR(N582,1)=1,IF(IFERROR(O582,1)=1,IF(IFERROR(Q582,1)=1,IF(IFERROR(R582,1)=1,IF(IFERROR(T582,1)=1,IF(IFERROR(K582,1)=1,IF(IFERROR(P582,1)=1,IF(IFERROR(S582,1)=1,Scoring!$E$29,0),0),0),0),0),0),0),0),0)</f>
        <v>0</v>
      </c>
      <c r="AG582" s="78">
        <f t="shared" si="50"/>
        <v>3</v>
      </c>
      <c r="AI582" s="93"/>
      <c r="AJ582" s="94"/>
      <c r="AK582" s="76"/>
      <c r="AL582" s="75"/>
      <c r="AN582" s="79"/>
      <c r="AO582" s="79"/>
      <c r="AP582" s="79"/>
      <c r="AQ582" s="79"/>
      <c r="AR582" s="79"/>
      <c r="AS582" s="78"/>
      <c r="AU582" s="79">
        <f>IF(IFERROR(F582,99)=99,IF(IFERROR(G582,99)=99,IF(IFERROR(H582,99)=99,IF(IFERROR(I582,99)=99,IF(IFERROR(E582,99)=99,IF(IFERROR(J582,99)=99,0,Scoring!$B$7),Scoring!$B$3),Scoring!$B$2),Scoring!$B$6),Scoring!$B$5),Scoring!$B$4)</f>
        <v>0.3</v>
      </c>
      <c r="AV582" s="78">
        <f t="shared" si="51"/>
        <v>0.89999999999999991</v>
      </c>
      <c r="AW582" s="78"/>
      <c r="AX582" s="66"/>
      <c r="AY582" s="78"/>
      <c r="AZ582" s="76"/>
      <c r="BA582" s="76"/>
      <c r="BB582" s="76"/>
    </row>
    <row r="583" spans="1:54" x14ac:dyDescent="0.25">
      <c r="A583" s="77" t="s">
        <v>6488</v>
      </c>
      <c r="B583" s="76" t="str">
        <f t="shared" si="52"/>
        <v>265-079-8</v>
      </c>
      <c r="C583" s="77" t="s">
        <v>1691</v>
      </c>
      <c r="D583" s="77" t="s">
        <v>1692</v>
      </c>
      <c r="E583" s="76" t="str">
        <f>IF(C583="-",IF(A583="-",VLOOKUP(D583,'sin-list 180320_update'!$C$2:$C$835,1,FALSE),VLOOKUP(A583,'sin-list 180320_update'!$A$2:$A$835,1,FALSE)),VLOOKUP(C583,'sin-list 180320_update'!$B$2:$B$835,1,FALSE))</f>
        <v>265-079-8</v>
      </c>
      <c r="F583" s="76" t="e">
        <f>IF($C583="-",IF($A583="-",VLOOKUP($D583,'REACH Bilaga XVII_update'!$A$5:$A$131,1,FALSE),VLOOKUP($A583,'REACH Bilaga XVII_update'!$C$5:$C$131,1,FALSE)),VLOOKUP($C583,'REACH Bilaga XVII_update'!$B$5:$B$131,1,FALSE))</f>
        <v>#N/A</v>
      </c>
      <c r="G583" s="76" t="e">
        <f>IF($C583="-",IF($A583="-",VLOOKUP($D583,' REACH Bilaga 59_update'!$A$5:$A$210,1,FALSE),VLOOKUP($A583,' REACH Bilaga 59_update'!$D$5:$D$210,1,FALSE)),VLOOKUP($C583,' REACH Bilaga 59_update'!$C$5:$C$210,1,FALSE))</f>
        <v>#N/A</v>
      </c>
      <c r="H583" s="76" t="e">
        <f>IF($C583="-",IF($A583="-",VLOOKUP($D583,'REACH Bilaga XIV_update'!$A$5:$A$110,1,FALSE),VLOOKUP($A583,'REACH Bilaga XIV_update'!$D$5:$D$110,1,FALSE)),VLOOKUP($C583,'REACH Bilaga XIV_update'!$C$5:$C$110,1,FALSE))</f>
        <v>#N/A</v>
      </c>
      <c r="I583" s="76" t="e">
        <f>IF($C583="-",IF($A583="-",VLOOKUP($D583,CoRAP_update!$A$5:$A$376,1,FALSE),VLOOKUP($A583,CoRAP_update!$D$5:$D$376,1,FALSE)),VLOOKUP($C583,CoRAP_update!$C$5:$C$376,1,FALSE))</f>
        <v>#N/A</v>
      </c>
      <c r="J583" s="76" t="e">
        <f>IF($C583="-",IF($A583="-",VLOOKUP($D583,EDC_update!$C$2:$C$450,1,FALSE),VLOOKUP($A583,EDC_update!$B$2:$B$450,1,FALSE)),VLOOKUP($C583,EDC_update!$L$2:$L$450,1,FALSE))</f>
        <v>#N/A</v>
      </c>
      <c r="K583" s="76" t="str">
        <f>IF($C583="-",IF($A583="-",IF(VLOOKUP($D583,'sin-list 180320_update'!$C$2:$S$835,3,FALSE)="",NA(),VLOOKUP($D583,'sin-list 180320_update'!$C$2:$S$835,3,FALSE)),IF(VLOOKUP($A583,'sin-list 180320_update'!$A$2:$S$835,5,FALSE)="",NA(),VLOOKUP($A583,'sin-list 180320_update'!$A$2:$S$835,5,FALSE))),IF(VLOOKUP($C583,'sin-list 180320_update'!$B$2:$S$835,4,FALSE)="",NA(),VLOOKUP($C583,'sin-list 180320_update'!$B$2:$S$835,4,FALSE)))</f>
        <v>Classified CMR according to Annex VI of Regulation 1272/2008. (Might not apply when contaminants are below below legal thresholds and/or full refining history is known)</v>
      </c>
      <c r="L583" s="76" t="str">
        <f>IF($C583="-",IF($A583="-",VLOOKUP($D583,'sin-list 180320_update'!$C$2:$S$835,6,FALSE),VLOOKUP($A583,'sin-list 180320_update'!$A$2:$S$835,8,FALSE)),VLOOKUP($C583,'sin-list 180320_update'!$B$2:$S$835,7,FALSE))</f>
        <v>Carc. 1B
Muta. 1B
Asp. Tox. 1</v>
      </c>
      <c r="M583" s="76" t="str">
        <f>IF($C583="-",IF($A583="-",IF(VLOOKUP($D583,'sin-list 180320_update'!$C$2:$S$835,8,FALSE)="",NA(),VLOOKUP($D583,'sin-list 180320_update'!$C$2:$S$835,8,FALSE)),IF(VLOOKUP($A583,'sin-list 180320_update'!$A$2:$S$835,10,FALSE)="",NA(),VLOOKUP($A583,'sin-list 180320_update'!$A$2:$S$835,10,FALSE))),IF(VLOOKUP($C583,'sin-list 180320_update'!$B$2:$S$835,9,FALSE)="",NA(),VLOOKUP($C583,'sin-list 180320_update'!$B$2:$S$835,9,FALSE)))</f>
        <v>H350
H340
H304</v>
      </c>
      <c r="N583" s="76" t="e">
        <f>IF($C583="-",IF($A583="-",IF(VLOOKUP($D583,'REACH Bilaga XVII_update'!$A$5:$E$131,4,FALSE)="",NA(),VLOOKUP($D583,'REACH Bilaga XVII_update'!$A$5:$E$131,4,FALSE)),IF(VLOOKUP($A583,'REACH Bilaga XVII_update'!$C$5:$D$131,2,FALSE)="",NA(),VLOOKUP($A583,'REACH Bilaga XVII_update'!$C$5:$D$131,2,FALSE))),IF(VLOOKUP($C583,'REACH Bilaga XVII_update'!$B$5:$D$131,3,FALSE)="",NA(),VLOOKUP($C583,'REACH Bilaga XVII_update'!$B$5:$D$131,3,FALSE)))</f>
        <v>#N/A</v>
      </c>
      <c r="O583" s="76" t="e">
        <f>IF($C583="-",IF($A583="-",IF(VLOOKUP($D583,' REACH Bilaga 59_update'!$A$5:$E$210,5,FALSE)="",NA(),VLOOKUP($D583,' REACH Bilaga 59_update'!$A$5:$E$210,5,FALSE)),IF(VLOOKUP($A583,' REACH Bilaga 59_update'!$D$5:$E$210,2,FALSE)="",NA(),VLOOKUP($A583,' REACH Bilaga 59_update'!$D$5:$E$210,2,FALSE))),IF(VLOOKUP($C583,' REACH Bilaga 59_update'!$C$5:$E$210,3,FALSE)="",NA(),VLOOKUP($C583,' REACH Bilaga 59_update'!$C$5:$E$210,3,FALSE)))</f>
        <v>#N/A</v>
      </c>
      <c r="P583" s="76" t="e">
        <f>IF(C583="-",IF(A583="-",IFERROR(VLOOKUP($D583,' REACH Bilaga 59_update'!$A$5:$F$210,MATCH(Sammanfattning!P$1,' REACH Bilaga 59_update'!$A$4:$F$4,0),FALSE),VLOOKUP($D583,'REACH Bilaga XIV_update'!$A$4:$H$110,MATCH(Sammanfattning!P$1,'REACH Bilaga XIV_update'!$A$4:$H$4,0),FALSE)),IFERROR(VLOOKUP($A583,' REACH Bilaga 59_update'!$D$5:$F$210,MATCH(Sammanfattning!P$1,' REACH Bilaga 59_update'!$D$4:$F$4,0),FALSE),VLOOKUP($A583,'REACH Bilaga XIV_update'!$D$4:$H$110,MATCH(Sammanfattning!P$1,'REACH Bilaga XIV_update'!$D$4:$H$4,0),FALSE))),IFERROR(VLOOKUP($C583,' REACH Bilaga 59_update'!$C$5:$F$210,MATCH(Sammanfattning!P$1,' REACH Bilaga 59_update'!$C$4:$F$4,0),FALSE),VLOOKUP($C583,'REACH Bilaga XIV_update'!$C$4:$H$110,MATCH(Sammanfattning!P$1,'REACH Bilaga XIV_update'!$C$4:$H$4,0),FALSE)))</f>
        <v>#N/A</v>
      </c>
      <c r="Q583" s="76" t="e">
        <f>IF($C583="-",IF($A583="-",IF(VLOOKUP($D583,'REACH Bilaga XIV_update'!$A$5:$I$110,9,FALSE)="",NA(),VLOOKUP($D583,'REACH Bilaga XIV_update'!$A$5:$I$110,9,FALSE)),IF(VLOOKUP($A583,'REACH Bilaga XIV_update'!$D$5:$I$110,6,FALSE)="",NA(),VLOOKUP($A583,'REACH Bilaga XIV_update'!$D$5:$I$110,6,FALSE))),IF(VLOOKUP($C583,'REACH Bilaga XIV_update'!$C$5:$I$110,7,FALSE)="",NA(),VLOOKUP($C583,'REACH Bilaga XIV_update'!$C$5:$I$110,7,FALSE)))</f>
        <v>#N/A</v>
      </c>
      <c r="R583" s="76" t="e">
        <f>IF($C583="-",IF($A583="-",IF(VLOOKUP($D583,CoRAP_update!$A$5:$O$376,15,FALSE)="",NA(),VLOOKUP($D583,CoRAP_update!$A$5:$O$376,15,FALSE)),IF(VLOOKUP($A583,CoRAP_update!$D$5:$O$376,12,FALSE)="",NA(),VLOOKUP($A583,CoRAP_update!$D$5:$O$376,12,FALSE))),IF(VLOOKUP($C583,CoRAP_update!$C$5:$O$376,13,FALSE)="",NA(),VLOOKUP($C583,CoRAP_update!$C$5:$O$376,13,FALSE)))</f>
        <v>#N/A</v>
      </c>
      <c r="S583" s="144" t="e">
        <f>IF($C583="-",IF($A583="-",VLOOKUP($D583,CoRAP_update!$A$5:$J$376,MATCH(Sammanfattning!S$1,CoRAP_update!$A$4:$J$4,0),FALSE),VLOOKUP($A583,CoRAP_update!$D$5:$J$376,MATCH(Sammanfattning!S$1,CoRAP_update!$D$4:$J$4,0),FALSE)),VLOOKUP($C583,CoRAP_update!$C$5:$J$376,MATCH(Sammanfattning!S$1,CoRAP_update!$C$4:$J$4,0),FALSE))</f>
        <v>#N/A</v>
      </c>
      <c r="T583" s="76" t="e">
        <f>IF($A583="-",VLOOKUP($D583,EDC_update!$C$2:$F$450,4,FALSE),VLOOKUP($A583,EDC_update!$B$2:$F$450,5,FALSE))</f>
        <v>#N/A</v>
      </c>
      <c r="V583" s="78">
        <f>IF(IFERROR(SEARCH("PBT",P583),99)=99,IF(IFERROR(SEARCH("suspected PBT",S583),99)=99,IF(IFERROR(SEARCH("concluded to be PBT",K583),99)=99,IF(IFERROR(SEARCH("PBT",S583),99)=99,IF(IFERROR(SEARCH("PBT cand",L583),99)=99,IF(IFERROR(SEARCH("PBT",L583),99)=99,IF(IFERROR(SEARCH("persistent, bioackumulative and toxic properties",K583),99)=99,0,Scoring!$E$3),Scoring!$E$3),Scoring!$E$7),Scoring!$E$3),Scoring!$E$5),Scoring!$E$6),Scoring!$E$3)</f>
        <v>0</v>
      </c>
      <c r="W583" s="78">
        <f>IF(IFERROR(SEARCH("vPvB",P583),99)=99,IF(IFERROR(SEARCH("suspected pbt/vPvB",S583),99)=99,IF(IFERROR(SEARCH("vPvB",S583),99)=99,IF(IFERROR(SEARCH("concluded to be a vPvB",S583),99)=99,IF(IFERROR(SEARCH("identified as vPvB",K583),99)=99,IF(IFERROR(SEARCH("concluded to be a vPvB",K583),99)=99,IF(IFERROR(SEARCH("concluded to be both pbt and vPvB",S583),99)=99,IF(IFERROR(SEARCH("concluded to be both pbt and vPvB",K583),99)=99,0,Scoring!$E$5),Scoring!$E$5),Scoring!$E$5),Scoring!$E$5),Scoring!$E$5),Scoring!$E$4),Scoring!$E$6),Scoring!$E$4)</f>
        <v>0</v>
      </c>
      <c r="X583" s="78">
        <f>IF(IFERROR(SEARCH("H410",N583),99)=99,IF(IFERROR(SEARCH("H410",O583),99)=99,IF(IFERROR(SEARCH("H410",Q583),99)=99,IF(IFERROR(SEARCH("H410",M583),99)=99,IF(IFERROR(SEARCH("H410",R583),99)=99,IF(IFERROR(SEARCH("H411",N583),99)=99,IF(IFERROR(SEARCH("H411",O583),99)=99,IF(IFERROR(SEARCH("H411",Q583),99)=99,IF(IFERROR(SEARCH("H411",M583),99)=99,IF(IFERROR(SEARCH("H411",R583),99)=99,IF(IFERROR(SEARCH("H413",N583),99)=99,IF(IFERROR(SEARCH("H413",O583),99)=99,IF(IFERROR(SEARCH("H413",Q583),99)=99,IF(IFERROR(SEARCH("H413",M583),99)=99,IF(IFERROR(SEARCH("H413",R583),99)=99,IF(IFERROR(SEARCH("H412",N583),99)=99,IF(IFERROR(SEARCH("H412",O583),99)=99,IF(IFERROR(SEARCH("H412",Q583),99)=99,IF(IFERROR(SEARCH("H412",M583),99)=99,IF(IFERROR(SEARCH("H412",R583),99)=99,0,Scoring!$E$2),Scoring!$E$2),Scoring!$E$2),Scoring!$E$2),Scoring!$E$2),Scoring!$E$2),Scoring!$E$2),Scoring!$E$2),Scoring!$E$2),Scoring!$E$2),Scoring!$E$2),Scoring!$E$2),Scoring!$E$2),Scoring!$E$2),Scoring!$E$2),Scoring!$E$2),Scoring!$E$2),Scoring!$E$2),Scoring!$E$2),Scoring!$E$2)</f>
        <v>0</v>
      </c>
      <c r="Y583" s="78">
        <f>IF(IFERROR(SEARCH("CMR",K583),99)=99,IF(IFERROR(SEARCH("Suspected CMR",S583),99)=99,IF(IFERROR(SEARCH("CMR",S583),99)=99,0,Scoring!$E$8),Scoring!$E$9),Scoring!$E$8)</f>
        <v>3</v>
      </c>
      <c r="Z583" s="78">
        <f>IF(IFERROR(SEARCH("H350",N583),99)=99,IF(IFERROR(SEARCH("H350",O583),99)=99,IF(IFERROR(SEARCH("H350",Q583),99)=99,IF(IFERROR(SEARCH("H350",M583),99)=99,IF(IFERROR(SEARCH("H350",R583),99)=99,IF(IFERROR(SEARCH("H351",N583),99)=99,IF(IFERROR(SEARCH("H351",O583),99)=99,IF(IFERROR(SEARCH("H351",Q583),99)=99,IF(IFERROR(SEARCH("H351",M583),99)=99,IF(IFERROR(SEARCH("H351",R583),99)=99,IF(IFERROR(SEARCH("carcinogenic",P583),99)=99,IF(IFERROR(SEARCH("suspected carcinogenic",S583),99)=99,0,Scoring!$E$12),Scoring!$E$11),Scoring!$E$10),Scoring!$E$10),Scoring!$E$10),Scoring!$E$10),Scoring!$E$10),Scoring!$E$10),Scoring!$E$10),Scoring!$E$10),Scoring!$E$10),Scoring!$E$10)</f>
        <v>1</v>
      </c>
      <c r="AA583" s="78">
        <f>IF(IFERROR(SEARCH("H340",N583),99)=99,IF(IFERROR(SEARCH("H340",O583),99)=99,IF(IFERROR(SEARCH("H340",Q583),99)=99,IF(IFERROR(SEARCH("H340",M583),99)=99,IF(IFERROR(SEARCH("H340",R583),99)=99,IF(IFERROR(SEARCH("H341",N583),99)=99,IF(IFERROR(SEARCH("H341",O583),99)=99,IF(IFERROR(SEARCH("H341",Q583),99)=99,IF(IFERROR(SEARCH("H341",M583),99)=99,IF(IFERROR(SEARCH("H341",R583),99)=99,IF(IFERROR(SEARCH("mutagenic",P583),99)=99,IF(IFERROR(SEARCH("suspected mutagenic",S583),99)=99,0,Scoring!$E$15),Scoring!$E$14),Scoring!$E$13),Scoring!$E$13),Scoring!$E$13),Scoring!$E$13),Scoring!$E$13),Scoring!$E$13),Scoring!$E$13),Scoring!$E$13),Scoring!$E$13),Scoring!$E$13)</f>
        <v>1</v>
      </c>
      <c r="AB583" s="78">
        <f>IF(IFERROR(SEARCH("H360",N583),99)=99,IF(IFERROR(SEARCH("H360",O583),99)=99,IF(IFERROR(SEARCH("H360",Q583),99)=99,IF(IFERROR(SEARCH("H360",M583),99)=99,IF(IFERROR(SEARCH("H360",R583),99)=99,IF(IFERROR(SEARCH("H361",N583),99)=99,IF(IFERROR(SEARCH("H361",O583),99)=99,IF(IFERROR(SEARCH("H361",Q583),99)=99,IF(IFERROR(SEARCH("H361",M583),99)=99,IF(IFERROR(SEARCH("H361",R583),99)=99,IF(IFERROR(SEARCH("reproduction",P583),99)=99,IF(IFERROR(SEARCH("suspected reprotoxic",S583),99)=99,IF(IFERROR(SEARCH("reprotoxic",S583),99)=99,IF(IFERROR(SEARCH("reprotoxic",K583),99)=99,0,Scoring!$E$18),Scoring!$E$18),Scoring!$E$19),Scoring!$E$17),Scoring!$E$16),Scoring!$E$16),Scoring!$E$16),Scoring!$E$16),Scoring!$E$16),Scoring!$E$16),Scoring!$E$16),Scoring!$E$16),Scoring!$E$16),Scoring!$E$16)</f>
        <v>0</v>
      </c>
      <c r="AC583" s="78">
        <f>IF(IFERROR(SEARCH("57f",L583),99)=99,IF(IFERROR(SEARCH("57(f)",P583),99)=99,0,Scoring!$E$20),Scoring!$E$20)</f>
        <v>0</v>
      </c>
      <c r="AD583" s="78">
        <f>IF(IFERROR(SEARCH("CAT1",T583),99)=99,IF(IFERROR(SEARCH("CAT2",T583),99)=99,IF(IFERROR(SEARCH("CAT3",T583),99)=99,IF(IFERROR(SEARCH("concluded to be endocrine",K583),99)=99,IF(IFERROR(SEARCH("categorised as endocrine",K583),99)=99,IF(IFERROR(SEARCH("endocrine disrupting",P583),99)=99,IF(IFERROR(SEARCH("endocrine disrupting",K583),99)=99,IF(IFERROR(SEARCH("suspected endocrine",S583),99)=99,IF(IFERROR(SEARCH("potential endocrine",S583),99)=99,0,Scoring!$E$25),Scoring!$E$25),Scoring!$E$24),Scoring!$E$24),Scoring!$E$24),Scoring!$E$24),Scoring!$E$23),Scoring!$E$22),Scoring!$E$21)</f>
        <v>0</v>
      </c>
      <c r="AE583" s="78">
        <f>IF(IFERROR(SEARCH("suspected sensitiser",S583),99)=99,IF(IFERROR(SEARCH("sensitiser",S583),99)=99,IF(IFERROR(SEARCH("other hazard based concern",S583),99)=99,0,Scoring!$E$28),Scoring!$E$26),Scoring!$E$27)</f>
        <v>0</v>
      </c>
      <c r="AF583" s="78">
        <f>IF(IFERROR(M583,1)=1,IF(IFERROR(N583,1)=1,IF(IFERROR(O583,1)=1,IF(IFERROR(Q583,1)=1,IF(IFERROR(R583,1)=1,IF(IFERROR(T583,1)=1,IF(IFERROR(K583,1)=1,IF(IFERROR(P583,1)=1,IF(IFERROR(S583,1)=1,Scoring!$E$29,0),0),0),0),0),0),0),0),0)</f>
        <v>0</v>
      </c>
      <c r="AG583" s="78">
        <f t="shared" si="50"/>
        <v>3</v>
      </c>
      <c r="AI583" s="93"/>
      <c r="AJ583" s="94"/>
      <c r="AK583" s="76"/>
      <c r="AL583" s="75"/>
      <c r="AN583" s="79"/>
      <c r="AO583" s="79"/>
      <c r="AP583" s="79"/>
      <c r="AQ583" s="79"/>
      <c r="AR583" s="79"/>
      <c r="AS583" s="78"/>
      <c r="AU583" s="79">
        <f>IF(IFERROR(F583,99)=99,IF(IFERROR(G583,99)=99,IF(IFERROR(H583,99)=99,IF(IFERROR(I583,99)=99,IF(IFERROR(E583,99)=99,IF(IFERROR(J583,99)=99,0,Scoring!$B$7),Scoring!$B$3),Scoring!$B$2),Scoring!$B$6),Scoring!$B$5),Scoring!$B$4)</f>
        <v>0.3</v>
      </c>
      <c r="AV583" s="78">
        <f t="shared" si="51"/>
        <v>0.89999999999999991</v>
      </c>
      <c r="AW583" s="78"/>
      <c r="AX583" s="66"/>
      <c r="AY583" s="78"/>
      <c r="AZ583" s="76"/>
      <c r="BA583" s="76"/>
      <c r="BB583" s="76"/>
    </row>
    <row r="584" spans="1:54" x14ac:dyDescent="0.25">
      <c r="A584" s="77" t="s">
        <v>6489</v>
      </c>
      <c r="B584" s="76" t="str">
        <f t="shared" si="52"/>
        <v>265-081-9</v>
      </c>
      <c r="C584" s="77" t="s">
        <v>1693</v>
      </c>
      <c r="D584" s="77" t="s">
        <v>1694</v>
      </c>
      <c r="E584" s="76" t="str">
        <f>IF(C584="-",IF(A584="-",VLOOKUP(D584,'sin-list 180320_update'!$C$2:$C$835,1,FALSE),VLOOKUP(A584,'sin-list 180320_update'!$A$2:$A$835,1,FALSE)),VLOOKUP(C584,'sin-list 180320_update'!$B$2:$B$835,1,FALSE))</f>
        <v>265-081-9</v>
      </c>
      <c r="F584" s="76" t="e">
        <f>IF($C584="-",IF($A584="-",VLOOKUP($D584,'REACH Bilaga XVII_update'!$A$5:$A$131,1,FALSE),VLOOKUP($A584,'REACH Bilaga XVII_update'!$C$5:$C$131,1,FALSE)),VLOOKUP($C584,'REACH Bilaga XVII_update'!$B$5:$B$131,1,FALSE))</f>
        <v>#N/A</v>
      </c>
      <c r="G584" s="76" t="e">
        <f>IF($C584="-",IF($A584="-",VLOOKUP($D584,' REACH Bilaga 59_update'!$A$5:$A$210,1,FALSE),VLOOKUP($A584,' REACH Bilaga 59_update'!$D$5:$D$210,1,FALSE)),VLOOKUP($C584,' REACH Bilaga 59_update'!$C$5:$C$210,1,FALSE))</f>
        <v>#N/A</v>
      </c>
      <c r="H584" s="76" t="e">
        <f>IF($C584="-",IF($A584="-",VLOOKUP($D584,'REACH Bilaga XIV_update'!$A$5:$A$110,1,FALSE),VLOOKUP($A584,'REACH Bilaga XIV_update'!$D$5:$D$110,1,FALSE)),VLOOKUP($C584,'REACH Bilaga XIV_update'!$C$5:$C$110,1,FALSE))</f>
        <v>#N/A</v>
      </c>
      <c r="I584" s="76" t="e">
        <f>IF($C584="-",IF($A584="-",VLOOKUP($D584,CoRAP_update!$A$5:$A$376,1,FALSE),VLOOKUP($A584,CoRAP_update!$D$5:$D$376,1,FALSE)),VLOOKUP($C584,CoRAP_update!$C$5:$C$376,1,FALSE))</f>
        <v>#N/A</v>
      </c>
      <c r="J584" s="76" t="e">
        <f>IF($C584="-",IF($A584="-",VLOOKUP($D584,EDC_update!$C$2:$C$450,1,FALSE),VLOOKUP($A584,EDC_update!$B$2:$B$450,1,FALSE)),VLOOKUP($C584,EDC_update!$L$2:$L$450,1,FALSE))</f>
        <v>#N/A</v>
      </c>
      <c r="K584" s="76" t="str">
        <f>IF($C584="-",IF($A584="-",IF(VLOOKUP($D584,'sin-list 180320_update'!$C$2:$S$835,3,FALSE)="",NA(),VLOOKUP($D584,'sin-list 180320_update'!$C$2:$S$835,3,FALSE)),IF(VLOOKUP($A584,'sin-list 180320_update'!$A$2:$S$835,5,FALSE)="",NA(),VLOOKUP($A584,'sin-list 180320_update'!$A$2:$S$835,5,FALSE))),IF(VLOOKUP($C584,'sin-list 180320_update'!$B$2:$S$835,4,FALSE)="",NA(),VLOOKUP($C584,'sin-list 180320_update'!$B$2:$S$835,4,FALSE)))</f>
        <v>Classified CMR according to Annex VI of Regulation 1272/2008</v>
      </c>
      <c r="L584" s="76" t="str">
        <f>IF($C584="-",IF($A584="-",VLOOKUP($D584,'sin-list 180320_update'!$C$2:$S$835,6,FALSE),VLOOKUP($A584,'sin-list 180320_update'!$A$2:$S$835,8,FALSE)),VLOOKUP($C584,'sin-list 180320_update'!$B$2:$S$835,7,FALSE))</f>
        <v>Carc. 1B</v>
      </c>
      <c r="M584" s="76" t="str">
        <f>IF($C584="-",IF($A584="-",IF(VLOOKUP($D584,'sin-list 180320_update'!$C$2:$S$835,8,FALSE)="",NA(),VLOOKUP($D584,'sin-list 180320_update'!$C$2:$S$835,8,FALSE)),IF(VLOOKUP($A584,'sin-list 180320_update'!$A$2:$S$835,10,FALSE)="",NA(),VLOOKUP($A584,'sin-list 180320_update'!$A$2:$S$835,10,FALSE))),IF(VLOOKUP($C584,'sin-list 180320_update'!$B$2:$S$835,9,FALSE)="",NA(),VLOOKUP($C584,'sin-list 180320_update'!$B$2:$S$835,9,FALSE)))</f>
        <v>H350</v>
      </c>
      <c r="N584" s="76" t="e">
        <f>IF($C584="-",IF($A584="-",IF(VLOOKUP($D584,'REACH Bilaga XVII_update'!$A$5:$E$131,4,FALSE)="",NA(),VLOOKUP($D584,'REACH Bilaga XVII_update'!$A$5:$E$131,4,FALSE)),IF(VLOOKUP($A584,'REACH Bilaga XVII_update'!$C$5:$D$131,2,FALSE)="",NA(),VLOOKUP($A584,'REACH Bilaga XVII_update'!$C$5:$D$131,2,FALSE))),IF(VLOOKUP($C584,'REACH Bilaga XVII_update'!$B$5:$D$131,3,FALSE)="",NA(),VLOOKUP($C584,'REACH Bilaga XVII_update'!$B$5:$D$131,3,FALSE)))</f>
        <v>#N/A</v>
      </c>
      <c r="O584" s="76" t="e">
        <f>IF($C584="-",IF($A584="-",IF(VLOOKUP($D584,' REACH Bilaga 59_update'!$A$5:$E$210,5,FALSE)="",NA(),VLOOKUP($D584,' REACH Bilaga 59_update'!$A$5:$E$210,5,FALSE)),IF(VLOOKUP($A584,' REACH Bilaga 59_update'!$D$5:$E$210,2,FALSE)="",NA(),VLOOKUP($A584,' REACH Bilaga 59_update'!$D$5:$E$210,2,FALSE))),IF(VLOOKUP($C584,' REACH Bilaga 59_update'!$C$5:$E$210,3,FALSE)="",NA(),VLOOKUP($C584,' REACH Bilaga 59_update'!$C$5:$E$210,3,FALSE)))</f>
        <v>#N/A</v>
      </c>
      <c r="P584" s="76" t="e">
        <f>IF(C584="-",IF(A584="-",IFERROR(VLOOKUP($D584,' REACH Bilaga 59_update'!$A$5:$F$210,MATCH(Sammanfattning!P$1,' REACH Bilaga 59_update'!$A$4:$F$4,0),FALSE),VLOOKUP($D584,'REACH Bilaga XIV_update'!$A$4:$H$110,MATCH(Sammanfattning!P$1,'REACH Bilaga XIV_update'!$A$4:$H$4,0),FALSE)),IFERROR(VLOOKUP($A584,' REACH Bilaga 59_update'!$D$5:$F$210,MATCH(Sammanfattning!P$1,' REACH Bilaga 59_update'!$D$4:$F$4,0),FALSE),VLOOKUP($A584,'REACH Bilaga XIV_update'!$D$4:$H$110,MATCH(Sammanfattning!P$1,'REACH Bilaga XIV_update'!$D$4:$H$4,0),FALSE))),IFERROR(VLOOKUP($C584,' REACH Bilaga 59_update'!$C$5:$F$210,MATCH(Sammanfattning!P$1,' REACH Bilaga 59_update'!$C$4:$F$4,0),FALSE),VLOOKUP($C584,'REACH Bilaga XIV_update'!$C$4:$H$110,MATCH(Sammanfattning!P$1,'REACH Bilaga XIV_update'!$C$4:$H$4,0),FALSE)))</f>
        <v>#N/A</v>
      </c>
      <c r="Q584" s="76" t="e">
        <f>IF($C584="-",IF($A584="-",IF(VLOOKUP($D584,'REACH Bilaga XIV_update'!$A$5:$I$110,9,FALSE)="",NA(),VLOOKUP($D584,'REACH Bilaga XIV_update'!$A$5:$I$110,9,FALSE)),IF(VLOOKUP($A584,'REACH Bilaga XIV_update'!$D$5:$I$110,6,FALSE)="",NA(),VLOOKUP($A584,'REACH Bilaga XIV_update'!$D$5:$I$110,6,FALSE))),IF(VLOOKUP($C584,'REACH Bilaga XIV_update'!$C$5:$I$110,7,FALSE)="",NA(),VLOOKUP($C584,'REACH Bilaga XIV_update'!$C$5:$I$110,7,FALSE)))</f>
        <v>#N/A</v>
      </c>
      <c r="R584" s="76" t="e">
        <f>IF($C584="-",IF($A584="-",IF(VLOOKUP($D584,CoRAP_update!$A$5:$O$376,15,FALSE)="",NA(),VLOOKUP($D584,CoRAP_update!$A$5:$O$376,15,FALSE)),IF(VLOOKUP($A584,CoRAP_update!$D$5:$O$376,12,FALSE)="",NA(),VLOOKUP($A584,CoRAP_update!$D$5:$O$376,12,FALSE))),IF(VLOOKUP($C584,CoRAP_update!$C$5:$O$376,13,FALSE)="",NA(),VLOOKUP($C584,CoRAP_update!$C$5:$O$376,13,FALSE)))</f>
        <v>#N/A</v>
      </c>
      <c r="S584" s="144" t="e">
        <f>IF($C584="-",IF($A584="-",VLOOKUP($D584,CoRAP_update!$A$5:$J$376,MATCH(Sammanfattning!S$1,CoRAP_update!$A$4:$J$4,0),FALSE),VLOOKUP($A584,CoRAP_update!$D$5:$J$376,MATCH(Sammanfattning!S$1,CoRAP_update!$D$4:$J$4,0),FALSE)),VLOOKUP($C584,CoRAP_update!$C$5:$J$376,MATCH(Sammanfattning!S$1,CoRAP_update!$C$4:$J$4,0),FALSE))</f>
        <v>#N/A</v>
      </c>
      <c r="T584" s="76" t="e">
        <f>IF($A584="-",VLOOKUP($D584,EDC_update!$C$2:$F$450,4,FALSE),VLOOKUP($A584,EDC_update!$B$2:$F$450,5,FALSE))</f>
        <v>#N/A</v>
      </c>
      <c r="V584" s="78">
        <f>IF(IFERROR(SEARCH("PBT",P584),99)=99,IF(IFERROR(SEARCH("suspected PBT",S584),99)=99,IF(IFERROR(SEARCH("concluded to be PBT",K584),99)=99,IF(IFERROR(SEARCH("PBT",S584),99)=99,IF(IFERROR(SEARCH("PBT cand",L584),99)=99,IF(IFERROR(SEARCH("PBT",L584),99)=99,IF(IFERROR(SEARCH("persistent, bioackumulative and toxic properties",K584),99)=99,0,Scoring!$E$3),Scoring!$E$3),Scoring!$E$7),Scoring!$E$3),Scoring!$E$5),Scoring!$E$6),Scoring!$E$3)</f>
        <v>0</v>
      </c>
      <c r="W584" s="78">
        <f>IF(IFERROR(SEARCH("vPvB",P584),99)=99,IF(IFERROR(SEARCH("suspected pbt/vPvB",S584),99)=99,IF(IFERROR(SEARCH("vPvB",S584),99)=99,IF(IFERROR(SEARCH("concluded to be a vPvB",S584),99)=99,IF(IFERROR(SEARCH("identified as vPvB",K584),99)=99,IF(IFERROR(SEARCH("concluded to be a vPvB",K584),99)=99,IF(IFERROR(SEARCH("concluded to be both pbt and vPvB",S584),99)=99,IF(IFERROR(SEARCH("concluded to be both pbt and vPvB",K584),99)=99,0,Scoring!$E$5),Scoring!$E$5),Scoring!$E$5),Scoring!$E$5),Scoring!$E$5),Scoring!$E$4),Scoring!$E$6),Scoring!$E$4)</f>
        <v>0</v>
      </c>
      <c r="X584" s="78">
        <f>IF(IFERROR(SEARCH("H410",N584),99)=99,IF(IFERROR(SEARCH("H410",O584),99)=99,IF(IFERROR(SEARCH("H410",Q584),99)=99,IF(IFERROR(SEARCH("H410",M584),99)=99,IF(IFERROR(SEARCH("H410",R584),99)=99,IF(IFERROR(SEARCH("H411",N584),99)=99,IF(IFERROR(SEARCH("H411",O584),99)=99,IF(IFERROR(SEARCH("H411",Q584),99)=99,IF(IFERROR(SEARCH("H411",M584),99)=99,IF(IFERROR(SEARCH("H411",R584),99)=99,IF(IFERROR(SEARCH("H413",N584),99)=99,IF(IFERROR(SEARCH("H413",O584),99)=99,IF(IFERROR(SEARCH("H413",Q584),99)=99,IF(IFERROR(SEARCH("H413",M584),99)=99,IF(IFERROR(SEARCH("H413",R584),99)=99,IF(IFERROR(SEARCH("H412",N584),99)=99,IF(IFERROR(SEARCH("H412",O584),99)=99,IF(IFERROR(SEARCH("H412",Q584),99)=99,IF(IFERROR(SEARCH("H412",M584),99)=99,IF(IFERROR(SEARCH("H412",R584),99)=99,0,Scoring!$E$2),Scoring!$E$2),Scoring!$E$2),Scoring!$E$2),Scoring!$E$2),Scoring!$E$2),Scoring!$E$2),Scoring!$E$2),Scoring!$E$2),Scoring!$E$2),Scoring!$E$2),Scoring!$E$2),Scoring!$E$2),Scoring!$E$2),Scoring!$E$2),Scoring!$E$2),Scoring!$E$2),Scoring!$E$2),Scoring!$E$2),Scoring!$E$2)</f>
        <v>0</v>
      </c>
      <c r="Y584" s="78">
        <f>IF(IFERROR(SEARCH("CMR",K584),99)=99,IF(IFERROR(SEARCH("Suspected CMR",S584),99)=99,IF(IFERROR(SEARCH("CMR",S584),99)=99,0,Scoring!$E$8),Scoring!$E$9),Scoring!$E$8)</f>
        <v>3</v>
      </c>
      <c r="Z584" s="78">
        <f>IF(IFERROR(SEARCH("H350",N584),99)=99,IF(IFERROR(SEARCH("H350",O584),99)=99,IF(IFERROR(SEARCH("H350",Q584),99)=99,IF(IFERROR(SEARCH("H350",M584),99)=99,IF(IFERROR(SEARCH("H350",R584),99)=99,IF(IFERROR(SEARCH("H351",N584),99)=99,IF(IFERROR(SEARCH("H351",O584),99)=99,IF(IFERROR(SEARCH("H351",Q584),99)=99,IF(IFERROR(SEARCH("H351",M584),99)=99,IF(IFERROR(SEARCH("H351",R584),99)=99,IF(IFERROR(SEARCH("carcinogenic",P584),99)=99,IF(IFERROR(SEARCH("suspected carcinogenic",S584),99)=99,0,Scoring!$E$12),Scoring!$E$11),Scoring!$E$10),Scoring!$E$10),Scoring!$E$10),Scoring!$E$10),Scoring!$E$10),Scoring!$E$10),Scoring!$E$10),Scoring!$E$10),Scoring!$E$10),Scoring!$E$10)</f>
        <v>1</v>
      </c>
      <c r="AA584" s="78">
        <f>IF(IFERROR(SEARCH("H340",N584),99)=99,IF(IFERROR(SEARCH("H340",O584),99)=99,IF(IFERROR(SEARCH("H340",Q584),99)=99,IF(IFERROR(SEARCH("H340",M584),99)=99,IF(IFERROR(SEARCH("H340",R584),99)=99,IF(IFERROR(SEARCH("H341",N584),99)=99,IF(IFERROR(SEARCH("H341",O584),99)=99,IF(IFERROR(SEARCH("H341",Q584),99)=99,IF(IFERROR(SEARCH("H341",M584),99)=99,IF(IFERROR(SEARCH("H341",R584),99)=99,IF(IFERROR(SEARCH("mutagenic",P584),99)=99,IF(IFERROR(SEARCH("suspected mutagenic",S584),99)=99,0,Scoring!$E$15),Scoring!$E$14),Scoring!$E$13),Scoring!$E$13),Scoring!$E$13),Scoring!$E$13),Scoring!$E$13),Scoring!$E$13),Scoring!$E$13),Scoring!$E$13),Scoring!$E$13),Scoring!$E$13)</f>
        <v>0</v>
      </c>
      <c r="AB584" s="78">
        <f>IF(IFERROR(SEARCH("H360",N584),99)=99,IF(IFERROR(SEARCH("H360",O584),99)=99,IF(IFERROR(SEARCH("H360",Q584),99)=99,IF(IFERROR(SEARCH("H360",M584),99)=99,IF(IFERROR(SEARCH("H360",R584),99)=99,IF(IFERROR(SEARCH("H361",N584),99)=99,IF(IFERROR(SEARCH("H361",O584),99)=99,IF(IFERROR(SEARCH("H361",Q584),99)=99,IF(IFERROR(SEARCH("H361",M584),99)=99,IF(IFERROR(SEARCH("H361",R584),99)=99,IF(IFERROR(SEARCH("reproduction",P584),99)=99,IF(IFERROR(SEARCH("suspected reprotoxic",S584),99)=99,IF(IFERROR(SEARCH("reprotoxic",S584),99)=99,IF(IFERROR(SEARCH("reprotoxic",K584),99)=99,0,Scoring!$E$18),Scoring!$E$18),Scoring!$E$19),Scoring!$E$17),Scoring!$E$16),Scoring!$E$16),Scoring!$E$16),Scoring!$E$16),Scoring!$E$16),Scoring!$E$16),Scoring!$E$16),Scoring!$E$16),Scoring!$E$16),Scoring!$E$16)</f>
        <v>0</v>
      </c>
      <c r="AC584" s="78">
        <f>IF(IFERROR(SEARCH("57f",L584),99)=99,IF(IFERROR(SEARCH("57(f)",P584),99)=99,0,Scoring!$E$20),Scoring!$E$20)</f>
        <v>0</v>
      </c>
      <c r="AD584" s="78">
        <f>IF(IFERROR(SEARCH("CAT1",T584),99)=99,IF(IFERROR(SEARCH("CAT2",T584),99)=99,IF(IFERROR(SEARCH("CAT3",T584),99)=99,IF(IFERROR(SEARCH("concluded to be endocrine",K584),99)=99,IF(IFERROR(SEARCH("categorised as endocrine",K584),99)=99,IF(IFERROR(SEARCH("endocrine disrupting",P584),99)=99,IF(IFERROR(SEARCH("endocrine disrupting",K584),99)=99,IF(IFERROR(SEARCH("suspected endocrine",S584),99)=99,IF(IFERROR(SEARCH("potential endocrine",S584),99)=99,0,Scoring!$E$25),Scoring!$E$25),Scoring!$E$24),Scoring!$E$24),Scoring!$E$24),Scoring!$E$24),Scoring!$E$23),Scoring!$E$22),Scoring!$E$21)</f>
        <v>0</v>
      </c>
      <c r="AE584" s="78">
        <f>IF(IFERROR(SEARCH("suspected sensitiser",S584),99)=99,IF(IFERROR(SEARCH("sensitiser",S584),99)=99,IF(IFERROR(SEARCH("other hazard based concern",S584),99)=99,0,Scoring!$E$28),Scoring!$E$26),Scoring!$E$27)</f>
        <v>0</v>
      </c>
      <c r="AF584" s="78">
        <f>IF(IFERROR(M584,1)=1,IF(IFERROR(N584,1)=1,IF(IFERROR(O584,1)=1,IF(IFERROR(Q584,1)=1,IF(IFERROR(R584,1)=1,IF(IFERROR(T584,1)=1,IF(IFERROR(K584,1)=1,IF(IFERROR(P584,1)=1,IF(IFERROR(S584,1)=1,Scoring!$E$29,0),0),0),0),0),0),0),0),0)</f>
        <v>0</v>
      </c>
      <c r="AG584" s="78">
        <f t="shared" si="50"/>
        <v>3</v>
      </c>
      <c r="AI584" s="93"/>
      <c r="AJ584" s="94"/>
      <c r="AK584" s="76"/>
      <c r="AL584" s="75"/>
      <c r="AN584" s="79"/>
      <c r="AO584" s="79"/>
      <c r="AP584" s="79"/>
      <c r="AQ584" s="79"/>
      <c r="AR584" s="79"/>
      <c r="AS584" s="78"/>
      <c r="AU584" s="79">
        <f>IF(IFERROR(F584,99)=99,IF(IFERROR(G584,99)=99,IF(IFERROR(H584,99)=99,IF(IFERROR(I584,99)=99,IF(IFERROR(E584,99)=99,IF(IFERROR(J584,99)=99,0,Scoring!$B$7),Scoring!$B$3),Scoring!$B$2),Scoring!$B$6),Scoring!$B$5),Scoring!$B$4)</f>
        <v>0.3</v>
      </c>
      <c r="AV584" s="78">
        <f t="shared" si="51"/>
        <v>0.89999999999999991</v>
      </c>
      <c r="AW584" s="78"/>
      <c r="AX584" s="66"/>
      <c r="AY584" s="78"/>
      <c r="AZ584" s="76"/>
      <c r="BA584" s="76"/>
      <c r="BB584" s="76"/>
    </row>
    <row r="585" spans="1:54" x14ac:dyDescent="0.25">
      <c r="A585" s="77" t="s">
        <v>7574</v>
      </c>
      <c r="B585" s="76" t="str">
        <f t="shared" si="52"/>
        <v>265-082-4</v>
      </c>
      <c r="C585" s="77" t="s">
        <v>1696</v>
      </c>
      <c r="D585" s="77" t="s">
        <v>1697</v>
      </c>
      <c r="E585" s="76" t="str">
        <f>IF(C585="-",IF(A585="-",VLOOKUP(D585,'sin-list 180320_update'!$C$2:$C$835,1,FALSE),VLOOKUP(A585,'sin-list 180320_update'!$A$2:$A$835,1,FALSE)),VLOOKUP(C585,'sin-list 180320_update'!$B$2:$B$835,1,FALSE))</f>
        <v>265-082-4</v>
      </c>
      <c r="F585" s="76" t="e">
        <f>IF($C585="-",IF($A585="-",VLOOKUP($D585,'REACH Bilaga XVII_update'!$A$5:$A$131,1,FALSE),VLOOKUP($A585,'REACH Bilaga XVII_update'!$C$5:$C$131,1,FALSE)),VLOOKUP($C585,'REACH Bilaga XVII_update'!$B$5:$B$131,1,FALSE))</f>
        <v>#N/A</v>
      </c>
      <c r="G585" s="76" t="e">
        <f>IF($C585="-",IF($A585="-",VLOOKUP($D585,' REACH Bilaga 59_update'!$A$5:$A$210,1,FALSE),VLOOKUP($A585,' REACH Bilaga 59_update'!$D$5:$D$210,1,FALSE)),VLOOKUP($C585,' REACH Bilaga 59_update'!$C$5:$C$210,1,FALSE))</f>
        <v>#N/A</v>
      </c>
      <c r="H585" s="76" t="e">
        <f>IF($C585="-",IF($A585="-",VLOOKUP($D585,'REACH Bilaga XIV_update'!$A$5:$A$110,1,FALSE),VLOOKUP($A585,'REACH Bilaga XIV_update'!$D$5:$D$110,1,FALSE)),VLOOKUP($C585,'REACH Bilaga XIV_update'!$C$5:$C$110,1,FALSE))</f>
        <v>#N/A</v>
      </c>
      <c r="I585" s="76" t="e">
        <f>IF($C585="-",IF($A585="-",VLOOKUP($D585,CoRAP_update!$A$5:$A$376,1,FALSE),VLOOKUP($A585,CoRAP_update!$D$5:$D$376,1,FALSE)),VLOOKUP($C585,CoRAP_update!$C$5:$C$376,1,FALSE))</f>
        <v>#N/A</v>
      </c>
      <c r="J585" s="76" t="e">
        <f>IF($C585="-",IF($A585="-",VLOOKUP($D585,EDC_update!$C$2:$C$450,1,FALSE),VLOOKUP($A585,EDC_update!$B$2:$B$450,1,FALSE)),VLOOKUP($C585,EDC_update!$L$2:$L$450,1,FALSE))</f>
        <v>#N/A</v>
      </c>
      <c r="K585" s="76" t="str">
        <f>IF($C585="-",IF($A585="-",IF(VLOOKUP($D585,'sin-list 180320_update'!$C$2:$S$835,3,FALSE)="",NA(),VLOOKUP($D585,'sin-list 180320_update'!$C$2:$S$835,3,FALSE)),IF(VLOOKUP($A585,'sin-list 180320_update'!$A$2:$S$835,5,FALSE)="",NA(),VLOOKUP($A585,'sin-list 180320_update'!$A$2:$S$835,5,FALSE))),IF(VLOOKUP($C585,'sin-list 180320_update'!$B$2:$S$835,4,FALSE)="",NA(),VLOOKUP($C585,'sin-list 180320_update'!$B$2:$S$835,4,FALSE)))</f>
        <v>Classified CMR according to Annex VI of Regulation 1272/2008</v>
      </c>
      <c r="L585" s="76" t="str">
        <f>IF($C585="-",IF($A585="-",VLOOKUP($D585,'sin-list 180320_update'!$C$2:$S$835,6,FALSE),VLOOKUP($A585,'sin-list 180320_update'!$A$2:$S$835,8,FALSE)),VLOOKUP($C585,'sin-list 180320_update'!$B$2:$S$835,7,FALSE))</f>
        <v>Carc. 1B</v>
      </c>
      <c r="M585" s="76" t="str">
        <f>IF($C585="-",IF($A585="-",IF(VLOOKUP($D585,'sin-list 180320_update'!$C$2:$S$835,8,FALSE)="",NA(),VLOOKUP($D585,'sin-list 180320_update'!$C$2:$S$835,8,FALSE)),IF(VLOOKUP($A585,'sin-list 180320_update'!$A$2:$S$835,10,FALSE)="",NA(),VLOOKUP($A585,'sin-list 180320_update'!$A$2:$S$835,10,FALSE))),IF(VLOOKUP($C585,'sin-list 180320_update'!$B$2:$S$835,9,FALSE)="",NA(),VLOOKUP($C585,'sin-list 180320_update'!$B$2:$S$835,9,FALSE)))</f>
        <v>H350</v>
      </c>
      <c r="N585" s="76" t="e">
        <f>IF($C585="-",IF($A585="-",IF(VLOOKUP($D585,'REACH Bilaga XVII_update'!$A$5:$E$131,4,FALSE)="",NA(),VLOOKUP($D585,'REACH Bilaga XVII_update'!$A$5:$E$131,4,FALSE)),IF(VLOOKUP($A585,'REACH Bilaga XVII_update'!$C$5:$D$131,2,FALSE)="",NA(),VLOOKUP($A585,'REACH Bilaga XVII_update'!$C$5:$D$131,2,FALSE))),IF(VLOOKUP($C585,'REACH Bilaga XVII_update'!$B$5:$D$131,3,FALSE)="",NA(),VLOOKUP($C585,'REACH Bilaga XVII_update'!$B$5:$D$131,3,FALSE)))</f>
        <v>#N/A</v>
      </c>
      <c r="O585" s="76" t="e">
        <f>IF($C585="-",IF($A585="-",IF(VLOOKUP($D585,' REACH Bilaga 59_update'!$A$5:$E$210,5,FALSE)="",NA(),VLOOKUP($D585,' REACH Bilaga 59_update'!$A$5:$E$210,5,FALSE)),IF(VLOOKUP($A585,' REACH Bilaga 59_update'!$D$5:$E$210,2,FALSE)="",NA(),VLOOKUP($A585,' REACH Bilaga 59_update'!$D$5:$E$210,2,FALSE))),IF(VLOOKUP($C585,' REACH Bilaga 59_update'!$C$5:$E$210,3,FALSE)="",NA(),VLOOKUP($C585,' REACH Bilaga 59_update'!$C$5:$E$210,3,FALSE)))</f>
        <v>#N/A</v>
      </c>
      <c r="P585" s="76" t="e">
        <f>IF(C585="-",IF(A585="-",IFERROR(VLOOKUP($D585,' REACH Bilaga 59_update'!$A$5:$F$210,MATCH(Sammanfattning!P$1,' REACH Bilaga 59_update'!$A$4:$F$4,0),FALSE),VLOOKUP($D585,'REACH Bilaga XIV_update'!$A$4:$H$110,MATCH(Sammanfattning!P$1,'REACH Bilaga XIV_update'!$A$4:$H$4,0),FALSE)),IFERROR(VLOOKUP($A585,' REACH Bilaga 59_update'!$D$5:$F$210,MATCH(Sammanfattning!P$1,' REACH Bilaga 59_update'!$D$4:$F$4,0),FALSE),VLOOKUP($A585,'REACH Bilaga XIV_update'!$D$4:$H$110,MATCH(Sammanfattning!P$1,'REACH Bilaga XIV_update'!$D$4:$H$4,0),FALSE))),IFERROR(VLOOKUP($C585,' REACH Bilaga 59_update'!$C$5:$F$210,MATCH(Sammanfattning!P$1,' REACH Bilaga 59_update'!$C$4:$F$4,0),FALSE),VLOOKUP($C585,'REACH Bilaga XIV_update'!$C$4:$H$110,MATCH(Sammanfattning!P$1,'REACH Bilaga XIV_update'!$C$4:$H$4,0),FALSE)))</f>
        <v>#N/A</v>
      </c>
      <c r="Q585" s="76" t="e">
        <f>IF($C585="-",IF($A585="-",IF(VLOOKUP($D585,'REACH Bilaga XIV_update'!$A$5:$I$110,9,FALSE)="",NA(),VLOOKUP($D585,'REACH Bilaga XIV_update'!$A$5:$I$110,9,FALSE)),IF(VLOOKUP($A585,'REACH Bilaga XIV_update'!$D$5:$I$110,6,FALSE)="",NA(),VLOOKUP($A585,'REACH Bilaga XIV_update'!$D$5:$I$110,6,FALSE))),IF(VLOOKUP($C585,'REACH Bilaga XIV_update'!$C$5:$I$110,7,FALSE)="",NA(),VLOOKUP($C585,'REACH Bilaga XIV_update'!$C$5:$I$110,7,FALSE)))</f>
        <v>#N/A</v>
      </c>
      <c r="R585" s="76" t="e">
        <f>IF($C585="-",IF($A585="-",IF(VLOOKUP($D585,CoRAP_update!$A$5:$O$376,15,FALSE)="",NA(),VLOOKUP($D585,CoRAP_update!$A$5:$O$376,15,FALSE)),IF(VLOOKUP($A585,CoRAP_update!$D$5:$O$376,12,FALSE)="",NA(),VLOOKUP($A585,CoRAP_update!$D$5:$O$376,12,FALSE))),IF(VLOOKUP($C585,CoRAP_update!$C$5:$O$376,13,FALSE)="",NA(),VLOOKUP($C585,CoRAP_update!$C$5:$O$376,13,FALSE)))</f>
        <v>#N/A</v>
      </c>
      <c r="S585" s="144" t="e">
        <f>IF($C585="-",IF($A585="-",VLOOKUP($D585,CoRAP_update!$A$5:$J$376,MATCH(Sammanfattning!S$1,CoRAP_update!$A$4:$J$4,0),FALSE),VLOOKUP($A585,CoRAP_update!$D$5:$J$376,MATCH(Sammanfattning!S$1,CoRAP_update!$D$4:$J$4,0),FALSE)),VLOOKUP($C585,CoRAP_update!$C$5:$J$376,MATCH(Sammanfattning!S$1,CoRAP_update!$C$4:$J$4,0),FALSE))</f>
        <v>#N/A</v>
      </c>
      <c r="T585" s="76" t="e">
        <f>IF($A585="-",VLOOKUP($D585,EDC_update!$C$2:$F$450,4,FALSE),VLOOKUP($A585,EDC_update!$B$2:$F$450,5,FALSE))</f>
        <v>#N/A</v>
      </c>
      <c r="V585" s="78">
        <f>IF(IFERROR(SEARCH("PBT",P585),99)=99,IF(IFERROR(SEARCH("suspected PBT",S585),99)=99,IF(IFERROR(SEARCH("concluded to be PBT",K585),99)=99,IF(IFERROR(SEARCH("PBT",S585),99)=99,IF(IFERROR(SEARCH("PBT cand",L585),99)=99,IF(IFERROR(SEARCH("PBT",L585),99)=99,IF(IFERROR(SEARCH("persistent, bioackumulative and toxic properties",K585),99)=99,0,Scoring!$E$3),Scoring!$E$3),Scoring!$E$7),Scoring!$E$3),Scoring!$E$5),Scoring!$E$6),Scoring!$E$3)</f>
        <v>0</v>
      </c>
      <c r="W585" s="78">
        <f>IF(IFERROR(SEARCH("vPvB",P585),99)=99,IF(IFERROR(SEARCH("suspected pbt/vPvB",S585),99)=99,IF(IFERROR(SEARCH("vPvB",S585),99)=99,IF(IFERROR(SEARCH("concluded to be a vPvB",S585),99)=99,IF(IFERROR(SEARCH("identified as vPvB",K585),99)=99,IF(IFERROR(SEARCH("concluded to be a vPvB",K585),99)=99,IF(IFERROR(SEARCH("concluded to be both pbt and vPvB",S585),99)=99,IF(IFERROR(SEARCH("concluded to be both pbt and vPvB",K585),99)=99,0,Scoring!$E$5),Scoring!$E$5),Scoring!$E$5),Scoring!$E$5),Scoring!$E$5),Scoring!$E$4),Scoring!$E$6),Scoring!$E$4)</f>
        <v>0</v>
      </c>
      <c r="X585" s="78">
        <f>IF(IFERROR(SEARCH("H410",N585),99)=99,IF(IFERROR(SEARCH("H410",O585),99)=99,IF(IFERROR(SEARCH("H410",Q585),99)=99,IF(IFERROR(SEARCH("H410",M585),99)=99,IF(IFERROR(SEARCH("H410",R585),99)=99,IF(IFERROR(SEARCH("H411",N585),99)=99,IF(IFERROR(SEARCH("H411",O585),99)=99,IF(IFERROR(SEARCH("H411",Q585),99)=99,IF(IFERROR(SEARCH("H411",M585),99)=99,IF(IFERROR(SEARCH("H411",R585),99)=99,IF(IFERROR(SEARCH("H413",N585),99)=99,IF(IFERROR(SEARCH("H413",O585),99)=99,IF(IFERROR(SEARCH("H413",Q585),99)=99,IF(IFERROR(SEARCH("H413",M585),99)=99,IF(IFERROR(SEARCH("H413",R585),99)=99,IF(IFERROR(SEARCH("H412",N585),99)=99,IF(IFERROR(SEARCH("H412",O585),99)=99,IF(IFERROR(SEARCH("H412",Q585),99)=99,IF(IFERROR(SEARCH("H412",M585),99)=99,IF(IFERROR(SEARCH("H412",R585),99)=99,0,Scoring!$E$2),Scoring!$E$2),Scoring!$E$2),Scoring!$E$2),Scoring!$E$2),Scoring!$E$2),Scoring!$E$2),Scoring!$E$2),Scoring!$E$2),Scoring!$E$2),Scoring!$E$2),Scoring!$E$2),Scoring!$E$2),Scoring!$E$2),Scoring!$E$2),Scoring!$E$2),Scoring!$E$2),Scoring!$E$2),Scoring!$E$2),Scoring!$E$2)</f>
        <v>0</v>
      </c>
      <c r="Y585" s="78">
        <f>IF(IFERROR(SEARCH("CMR",K585),99)=99,IF(IFERROR(SEARCH("Suspected CMR",S585),99)=99,IF(IFERROR(SEARCH("CMR",S585),99)=99,0,Scoring!$E$8),Scoring!$E$9),Scoring!$E$8)</f>
        <v>3</v>
      </c>
      <c r="Z585" s="78">
        <f>IF(IFERROR(SEARCH("H350",N585),99)=99,IF(IFERROR(SEARCH("H350",O585),99)=99,IF(IFERROR(SEARCH("H350",Q585),99)=99,IF(IFERROR(SEARCH("H350",M585),99)=99,IF(IFERROR(SEARCH("H350",R585),99)=99,IF(IFERROR(SEARCH("H351",N585),99)=99,IF(IFERROR(SEARCH("H351",O585),99)=99,IF(IFERROR(SEARCH("H351",Q585),99)=99,IF(IFERROR(SEARCH("H351",M585),99)=99,IF(IFERROR(SEARCH("H351",R585),99)=99,IF(IFERROR(SEARCH("carcinogenic",P585),99)=99,IF(IFERROR(SEARCH("suspected carcinogenic",S585),99)=99,0,Scoring!$E$12),Scoring!$E$11),Scoring!$E$10),Scoring!$E$10),Scoring!$E$10),Scoring!$E$10),Scoring!$E$10),Scoring!$E$10),Scoring!$E$10),Scoring!$E$10),Scoring!$E$10),Scoring!$E$10)</f>
        <v>1</v>
      </c>
      <c r="AA585" s="78">
        <f>IF(IFERROR(SEARCH("H340",N585),99)=99,IF(IFERROR(SEARCH("H340",O585),99)=99,IF(IFERROR(SEARCH("H340",Q585),99)=99,IF(IFERROR(SEARCH("H340",M585),99)=99,IF(IFERROR(SEARCH("H340",R585),99)=99,IF(IFERROR(SEARCH("H341",N585),99)=99,IF(IFERROR(SEARCH("H341",O585),99)=99,IF(IFERROR(SEARCH("H341",Q585),99)=99,IF(IFERROR(SEARCH("H341",M585),99)=99,IF(IFERROR(SEARCH("H341",R585),99)=99,IF(IFERROR(SEARCH("mutagenic",P585),99)=99,IF(IFERROR(SEARCH("suspected mutagenic",S585),99)=99,0,Scoring!$E$15),Scoring!$E$14),Scoring!$E$13),Scoring!$E$13),Scoring!$E$13),Scoring!$E$13),Scoring!$E$13),Scoring!$E$13),Scoring!$E$13),Scoring!$E$13),Scoring!$E$13),Scoring!$E$13)</f>
        <v>0</v>
      </c>
      <c r="AB585" s="78">
        <f>IF(IFERROR(SEARCH("H360",N585),99)=99,IF(IFERROR(SEARCH("H360",O585),99)=99,IF(IFERROR(SEARCH("H360",Q585),99)=99,IF(IFERROR(SEARCH("H360",M585),99)=99,IF(IFERROR(SEARCH("H360",R585),99)=99,IF(IFERROR(SEARCH("H361",N585),99)=99,IF(IFERROR(SEARCH("H361",O585),99)=99,IF(IFERROR(SEARCH("H361",Q585),99)=99,IF(IFERROR(SEARCH("H361",M585),99)=99,IF(IFERROR(SEARCH("H361",R585),99)=99,IF(IFERROR(SEARCH("reproduction",P585),99)=99,IF(IFERROR(SEARCH("suspected reprotoxic",S585),99)=99,IF(IFERROR(SEARCH("reprotoxic",S585),99)=99,IF(IFERROR(SEARCH("reprotoxic",K585),99)=99,0,Scoring!$E$18),Scoring!$E$18),Scoring!$E$19),Scoring!$E$17),Scoring!$E$16),Scoring!$E$16),Scoring!$E$16),Scoring!$E$16),Scoring!$E$16),Scoring!$E$16),Scoring!$E$16),Scoring!$E$16),Scoring!$E$16),Scoring!$E$16)</f>
        <v>0</v>
      </c>
      <c r="AC585" s="78">
        <f>IF(IFERROR(SEARCH("57f",L585),99)=99,IF(IFERROR(SEARCH("57(f)",P585),99)=99,0,Scoring!$E$20),Scoring!$E$20)</f>
        <v>0</v>
      </c>
      <c r="AD585" s="78">
        <f>IF(IFERROR(SEARCH("CAT1",T585),99)=99,IF(IFERROR(SEARCH("CAT2",T585),99)=99,IF(IFERROR(SEARCH("CAT3",T585),99)=99,IF(IFERROR(SEARCH("concluded to be endocrine",K585),99)=99,IF(IFERROR(SEARCH("categorised as endocrine",K585),99)=99,IF(IFERROR(SEARCH("endocrine disrupting",P585),99)=99,IF(IFERROR(SEARCH("endocrine disrupting",K585),99)=99,IF(IFERROR(SEARCH("suspected endocrine",S585),99)=99,IF(IFERROR(SEARCH("potential endocrine",S585),99)=99,0,Scoring!$E$25),Scoring!$E$25),Scoring!$E$24),Scoring!$E$24),Scoring!$E$24),Scoring!$E$24),Scoring!$E$23),Scoring!$E$22),Scoring!$E$21)</f>
        <v>0</v>
      </c>
      <c r="AE585" s="78">
        <f>IF(IFERROR(SEARCH("suspected sensitiser",S585),99)=99,IF(IFERROR(SEARCH("sensitiser",S585),99)=99,IF(IFERROR(SEARCH("other hazard based concern",S585),99)=99,0,Scoring!$E$28),Scoring!$E$26),Scoring!$E$27)</f>
        <v>0</v>
      </c>
      <c r="AF585" s="78">
        <f>IF(IFERROR(M585,1)=1,IF(IFERROR(N585,1)=1,IF(IFERROR(O585,1)=1,IF(IFERROR(Q585,1)=1,IF(IFERROR(R585,1)=1,IF(IFERROR(T585,1)=1,IF(IFERROR(K585,1)=1,IF(IFERROR(P585,1)=1,IF(IFERROR(S585,1)=1,Scoring!$E$29,0),0),0),0),0),0),0),0),0)</f>
        <v>0</v>
      </c>
      <c r="AG585" s="78">
        <f t="shared" si="50"/>
        <v>3</v>
      </c>
      <c r="AI585" s="93"/>
      <c r="AJ585" s="94"/>
      <c r="AK585" s="76"/>
      <c r="AL585" s="75"/>
      <c r="AN585" s="79"/>
      <c r="AO585" s="79"/>
      <c r="AP585" s="79"/>
      <c r="AQ585" s="79"/>
      <c r="AR585" s="79"/>
      <c r="AS585" s="78"/>
      <c r="AU585" s="79">
        <f>IF(IFERROR(F585,99)=99,IF(IFERROR(G585,99)=99,IF(IFERROR(H585,99)=99,IF(IFERROR(I585,99)=99,IF(IFERROR(E585,99)=99,IF(IFERROR(J585,99)=99,0,Scoring!$B$7),Scoring!$B$3),Scoring!$B$2),Scoring!$B$6),Scoring!$B$5),Scoring!$B$4)</f>
        <v>0.3</v>
      </c>
      <c r="AV585" s="78">
        <f t="shared" si="51"/>
        <v>0.89999999999999991</v>
      </c>
      <c r="AW585" s="78"/>
      <c r="AX585" s="66"/>
      <c r="AY585" s="78"/>
      <c r="AZ585" s="76"/>
      <c r="BA585" s="76"/>
      <c r="BB585" s="76"/>
    </row>
    <row r="586" spans="1:54" x14ac:dyDescent="0.25">
      <c r="A586" s="77" t="s">
        <v>6490</v>
      </c>
      <c r="B586" s="76" t="str">
        <f t="shared" si="52"/>
        <v>265-084-5</v>
      </c>
      <c r="C586" s="77" t="s">
        <v>1698</v>
      </c>
      <c r="D586" s="77" t="s">
        <v>1699</v>
      </c>
      <c r="E586" s="76" t="str">
        <f>IF(C586="-",IF(A586="-",VLOOKUP(D586,'sin-list 180320_update'!$C$2:$C$835,1,FALSE),VLOOKUP(A586,'sin-list 180320_update'!$A$2:$A$835,1,FALSE)),VLOOKUP(C586,'sin-list 180320_update'!$B$2:$B$835,1,FALSE))</f>
        <v>265-084-5</v>
      </c>
      <c r="F586" s="76" t="e">
        <f>IF($C586="-",IF($A586="-",VLOOKUP($D586,'REACH Bilaga XVII_update'!$A$5:$A$131,1,FALSE),VLOOKUP($A586,'REACH Bilaga XVII_update'!$C$5:$C$131,1,FALSE)),VLOOKUP($C586,'REACH Bilaga XVII_update'!$B$5:$B$131,1,FALSE))</f>
        <v>#N/A</v>
      </c>
      <c r="G586" s="76" t="e">
        <f>IF($C586="-",IF($A586="-",VLOOKUP($D586,' REACH Bilaga 59_update'!$A$5:$A$210,1,FALSE),VLOOKUP($A586,' REACH Bilaga 59_update'!$D$5:$D$210,1,FALSE)),VLOOKUP($C586,' REACH Bilaga 59_update'!$C$5:$C$210,1,FALSE))</f>
        <v>#N/A</v>
      </c>
      <c r="H586" s="76" t="e">
        <f>IF($C586="-",IF($A586="-",VLOOKUP($D586,'REACH Bilaga XIV_update'!$A$5:$A$110,1,FALSE),VLOOKUP($A586,'REACH Bilaga XIV_update'!$D$5:$D$110,1,FALSE)),VLOOKUP($C586,'REACH Bilaga XIV_update'!$C$5:$C$110,1,FALSE))</f>
        <v>#N/A</v>
      </c>
      <c r="I586" s="76" t="e">
        <f>IF($C586="-",IF($A586="-",VLOOKUP($D586,CoRAP_update!$A$5:$A$376,1,FALSE),VLOOKUP($A586,CoRAP_update!$D$5:$D$376,1,FALSE)),VLOOKUP($C586,CoRAP_update!$C$5:$C$376,1,FALSE))</f>
        <v>#N/A</v>
      </c>
      <c r="J586" s="76" t="e">
        <f>IF($C586="-",IF($A586="-",VLOOKUP($D586,EDC_update!$C$2:$C$450,1,FALSE),VLOOKUP($A586,EDC_update!$B$2:$B$450,1,FALSE)),VLOOKUP($C586,EDC_update!$L$2:$L$450,1,FALSE))</f>
        <v>#N/A</v>
      </c>
      <c r="K586" s="76" t="str">
        <f>IF($C586="-",IF($A586="-",IF(VLOOKUP($D586,'sin-list 180320_update'!$C$2:$S$835,3,FALSE)="",NA(),VLOOKUP($D586,'sin-list 180320_update'!$C$2:$S$835,3,FALSE)),IF(VLOOKUP($A586,'sin-list 180320_update'!$A$2:$S$835,5,FALSE)="",NA(),VLOOKUP($A586,'sin-list 180320_update'!$A$2:$S$835,5,FALSE))),IF(VLOOKUP($C586,'sin-list 180320_update'!$B$2:$S$835,4,FALSE)="",NA(),VLOOKUP($C586,'sin-list 180320_update'!$B$2:$S$835,4,FALSE)))</f>
        <v>Classified CMR according to Annex VI of Regulation 1272/2008</v>
      </c>
      <c r="L586" s="76" t="str">
        <f>IF($C586="-",IF($A586="-",VLOOKUP($D586,'sin-list 180320_update'!$C$2:$S$835,6,FALSE),VLOOKUP($A586,'sin-list 180320_update'!$A$2:$S$835,8,FALSE)),VLOOKUP($C586,'sin-list 180320_update'!$B$2:$S$835,7,FALSE))</f>
        <v>Carc. 1B</v>
      </c>
      <c r="M586" s="76" t="str">
        <f>IF($C586="-",IF($A586="-",IF(VLOOKUP($D586,'sin-list 180320_update'!$C$2:$S$835,8,FALSE)="",NA(),VLOOKUP($D586,'sin-list 180320_update'!$C$2:$S$835,8,FALSE)),IF(VLOOKUP($A586,'sin-list 180320_update'!$A$2:$S$835,10,FALSE)="",NA(),VLOOKUP($A586,'sin-list 180320_update'!$A$2:$S$835,10,FALSE))),IF(VLOOKUP($C586,'sin-list 180320_update'!$B$2:$S$835,9,FALSE)="",NA(),VLOOKUP($C586,'sin-list 180320_update'!$B$2:$S$835,9,FALSE)))</f>
        <v>H350</v>
      </c>
      <c r="N586" s="76" t="e">
        <f>IF($C586="-",IF($A586="-",IF(VLOOKUP($D586,'REACH Bilaga XVII_update'!$A$5:$E$131,4,FALSE)="",NA(),VLOOKUP($D586,'REACH Bilaga XVII_update'!$A$5:$E$131,4,FALSE)),IF(VLOOKUP($A586,'REACH Bilaga XVII_update'!$C$5:$D$131,2,FALSE)="",NA(),VLOOKUP($A586,'REACH Bilaga XVII_update'!$C$5:$D$131,2,FALSE))),IF(VLOOKUP($C586,'REACH Bilaga XVII_update'!$B$5:$D$131,3,FALSE)="",NA(),VLOOKUP($C586,'REACH Bilaga XVII_update'!$B$5:$D$131,3,FALSE)))</f>
        <v>#N/A</v>
      </c>
      <c r="O586" s="76" t="e">
        <f>IF($C586="-",IF($A586="-",IF(VLOOKUP($D586,' REACH Bilaga 59_update'!$A$5:$E$210,5,FALSE)="",NA(),VLOOKUP($D586,' REACH Bilaga 59_update'!$A$5:$E$210,5,FALSE)),IF(VLOOKUP($A586,' REACH Bilaga 59_update'!$D$5:$E$210,2,FALSE)="",NA(),VLOOKUP($A586,' REACH Bilaga 59_update'!$D$5:$E$210,2,FALSE))),IF(VLOOKUP($C586,' REACH Bilaga 59_update'!$C$5:$E$210,3,FALSE)="",NA(),VLOOKUP($C586,' REACH Bilaga 59_update'!$C$5:$E$210,3,FALSE)))</f>
        <v>#N/A</v>
      </c>
      <c r="P586" s="76" t="e">
        <f>IF(C586="-",IF(A586="-",IFERROR(VLOOKUP($D586,' REACH Bilaga 59_update'!$A$5:$F$210,MATCH(Sammanfattning!P$1,' REACH Bilaga 59_update'!$A$4:$F$4,0),FALSE),VLOOKUP($D586,'REACH Bilaga XIV_update'!$A$4:$H$110,MATCH(Sammanfattning!P$1,'REACH Bilaga XIV_update'!$A$4:$H$4,0),FALSE)),IFERROR(VLOOKUP($A586,' REACH Bilaga 59_update'!$D$5:$F$210,MATCH(Sammanfattning!P$1,' REACH Bilaga 59_update'!$D$4:$F$4,0),FALSE),VLOOKUP($A586,'REACH Bilaga XIV_update'!$D$4:$H$110,MATCH(Sammanfattning!P$1,'REACH Bilaga XIV_update'!$D$4:$H$4,0),FALSE))),IFERROR(VLOOKUP($C586,' REACH Bilaga 59_update'!$C$5:$F$210,MATCH(Sammanfattning!P$1,' REACH Bilaga 59_update'!$C$4:$F$4,0),FALSE),VLOOKUP($C586,'REACH Bilaga XIV_update'!$C$4:$H$110,MATCH(Sammanfattning!P$1,'REACH Bilaga XIV_update'!$C$4:$H$4,0),FALSE)))</f>
        <v>#N/A</v>
      </c>
      <c r="Q586" s="76" t="e">
        <f>IF($C586="-",IF($A586="-",IF(VLOOKUP($D586,'REACH Bilaga XIV_update'!$A$5:$I$110,9,FALSE)="",NA(),VLOOKUP($D586,'REACH Bilaga XIV_update'!$A$5:$I$110,9,FALSE)),IF(VLOOKUP($A586,'REACH Bilaga XIV_update'!$D$5:$I$110,6,FALSE)="",NA(),VLOOKUP($A586,'REACH Bilaga XIV_update'!$D$5:$I$110,6,FALSE))),IF(VLOOKUP($C586,'REACH Bilaga XIV_update'!$C$5:$I$110,7,FALSE)="",NA(),VLOOKUP($C586,'REACH Bilaga XIV_update'!$C$5:$I$110,7,FALSE)))</f>
        <v>#N/A</v>
      </c>
      <c r="R586" s="76" t="e">
        <f>IF($C586="-",IF($A586="-",IF(VLOOKUP($D586,CoRAP_update!$A$5:$O$376,15,FALSE)="",NA(),VLOOKUP($D586,CoRAP_update!$A$5:$O$376,15,FALSE)),IF(VLOOKUP($A586,CoRAP_update!$D$5:$O$376,12,FALSE)="",NA(),VLOOKUP($A586,CoRAP_update!$D$5:$O$376,12,FALSE))),IF(VLOOKUP($C586,CoRAP_update!$C$5:$O$376,13,FALSE)="",NA(),VLOOKUP($C586,CoRAP_update!$C$5:$O$376,13,FALSE)))</f>
        <v>#N/A</v>
      </c>
      <c r="S586" s="144" t="e">
        <f>IF($C586="-",IF($A586="-",VLOOKUP($D586,CoRAP_update!$A$5:$J$376,MATCH(Sammanfattning!S$1,CoRAP_update!$A$4:$J$4,0),FALSE),VLOOKUP($A586,CoRAP_update!$D$5:$J$376,MATCH(Sammanfattning!S$1,CoRAP_update!$D$4:$J$4,0),FALSE)),VLOOKUP($C586,CoRAP_update!$C$5:$J$376,MATCH(Sammanfattning!S$1,CoRAP_update!$C$4:$J$4,0),FALSE))</f>
        <v>#N/A</v>
      </c>
      <c r="T586" s="76" t="e">
        <f>IF($A586="-",VLOOKUP($D586,EDC_update!$C$2:$F$450,4,FALSE),VLOOKUP($A586,EDC_update!$B$2:$F$450,5,FALSE))</f>
        <v>#N/A</v>
      </c>
      <c r="V586" s="78">
        <f>IF(IFERROR(SEARCH("PBT",P586),99)=99,IF(IFERROR(SEARCH("suspected PBT",S586),99)=99,IF(IFERROR(SEARCH("concluded to be PBT",K586),99)=99,IF(IFERROR(SEARCH("PBT",S586),99)=99,IF(IFERROR(SEARCH("PBT cand",L586),99)=99,IF(IFERROR(SEARCH("PBT",L586),99)=99,IF(IFERROR(SEARCH("persistent, bioackumulative and toxic properties",K586),99)=99,0,Scoring!$E$3),Scoring!$E$3),Scoring!$E$7),Scoring!$E$3),Scoring!$E$5),Scoring!$E$6),Scoring!$E$3)</f>
        <v>0</v>
      </c>
      <c r="W586" s="78">
        <f>IF(IFERROR(SEARCH("vPvB",P586),99)=99,IF(IFERROR(SEARCH("suspected pbt/vPvB",S586),99)=99,IF(IFERROR(SEARCH("vPvB",S586),99)=99,IF(IFERROR(SEARCH("concluded to be a vPvB",S586),99)=99,IF(IFERROR(SEARCH("identified as vPvB",K586),99)=99,IF(IFERROR(SEARCH("concluded to be a vPvB",K586),99)=99,IF(IFERROR(SEARCH("concluded to be both pbt and vPvB",S586),99)=99,IF(IFERROR(SEARCH("concluded to be both pbt and vPvB",K586),99)=99,0,Scoring!$E$5),Scoring!$E$5),Scoring!$E$5),Scoring!$E$5),Scoring!$E$5),Scoring!$E$4),Scoring!$E$6),Scoring!$E$4)</f>
        <v>0</v>
      </c>
      <c r="X586" s="78">
        <f>IF(IFERROR(SEARCH("H410",N586),99)=99,IF(IFERROR(SEARCH("H410",O586),99)=99,IF(IFERROR(SEARCH("H410",Q586),99)=99,IF(IFERROR(SEARCH("H410",M586),99)=99,IF(IFERROR(SEARCH("H410",R586),99)=99,IF(IFERROR(SEARCH("H411",N586),99)=99,IF(IFERROR(SEARCH("H411",O586),99)=99,IF(IFERROR(SEARCH("H411",Q586),99)=99,IF(IFERROR(SEARCH("H411",M586),99)=99,IF(IFERROR(SEARCH("H411",R586),99)=99,IF(IFERROR(SEARCH("H413",N586),99)=99,IF(IFERROR(SEARCH("H413",O586),99)=99,IF(IFERROR(SEARCH("H413",Q586),99)=99,IF(IFERROR(SEARCH("H413",M586),99)=99,IF(IFERROR(SEARCH("H413",R586),99)=99,IF(IFERROR(SEARCH("H412",N586),99)=99,IF(IFERROR(SEARCH("H412",O586),99)=99,IF(IFERROR(SEARCH("H412",Q586),99)=99,IF(IFERROR(SEARCH("H412",M586),99)=99,IF(IFERROR(SEARCH("H412",R586),99)=99,0,Scoring!$E$2),Scoring!$E$2),Scoring!$E$2),Scoring!$E$2),Scoring!$E$2),Scoring!$E$2),Scoring!$E$2),Scoring!$E$2),Scoring!$E$2),Scoring!$E$2),Scoring!$E$2),Scoring!$E$2),Scoring!$E$2),Scoring!$E$2),Scoring!$E$2),Scoring!$E$2),Scoring!$E$2),Scoring!$E$2),Scoring!$E$2),Scoring!$E$2)</f>
        <v>0</v>
      </c>
      <c r="Y586" s="78">
        <f>IF(IFERROR(SEARCH("CMR",K586),99)=99,IF(IFERROR(SEARCH("Suspected CMR",S586),99)=99,IF(IFERROR(SEARCH("CMR",S586),99)=99,0,Scoring!$E$8),Scoring!$E$9),Scoring!$E$8)</f>
        <v>3</v>
      </c>
      <c r="Z586" s="78">
        <f>IF(IFERROR(SEARCH("H350",N586),99)=99,IF(IFERROR(SEARCH("H350",O586),99)=99,IF(IFERROR(SEARCH("H350",Q586),99)=99,IF(IFERROR(SEARCH("H350",M586),99)=99,IF(IFERROR(SEARCH("H350",R586),99)=99,IF(IFERROR(SEARCH("H351",N586),99)=99,IF(IFERROR(SEARCH("H351",O586),99)=99,IF(IFERROR(SEARCH("H351",Q586),99)=99,IF(IFERROR(SEARCH("H351",M586),99)=99,IF(IFERROR(SEARCH("H351",R586),99)=99,IF(IFERROR(SEARCH("carcinogenic",P586),99)=99,IF(IFERROR(SEARCH("suspected carcinogenic",S586),99)=99,0,Scoring!$E$12),Scoring!$E$11),Scoring!$E$10),Scoring!$E$10),Scoring!$E$10),Scoring!$E$10),Scoring!$E$10),Scoring!$E$10),Scoring!$E$10),Scoring!$E$10),Scoring!$E$10),Scoring!$E$10)</f>
        <v>1</v>
      </c>
      <c r="AA586" s="78">
        <f>IF(IFERROR(SEARCH("H340",N586),99)=99,IF(IFERROR(SEARCH("H340",O586),99)=99,IF(IFERROR(SEARCH("H340",Q586),99)=99,IF(IFERROR(SEARCH("H340",M586),99)=99,IF(IFERROR(SEARCH("H340",R586),99)=99,IF(IFERROR(SEARCH("H341",N586),99)=99,IF(IFERROR(SEARCH("H341",O586),99)=99,IF(IFERROR(SEARCH("H341",Q586),99)=99,IF(IFERROR(SEARCH("H341",M586),99)=99,IF(IFERROR(SEARCH("H341",R586),99)=99,IF(IFERROR(SEARCH("mutagenic",P586),99)=99,IF(IFERROR(SEARCH("suspected mutagenic",S586),99)=99,0,Scoring!$E$15),Scoring!$E$14),Scoring!$E$13),Scoring!$E$13),Scoring!$E$13),Scoring!$E$13),Scoring!$E$13),Scoring!$E$13),Scoring!$E$13),Scoring!$E$13),Scoring!$E$13),Scoring!$E$13)</f>
        <v>0</v>
      </c>
      <c r="AB586" s="78">
        <f>IF(IFERROR(SEARCH("H360",N586),99)=99,IF(IFERROR(SEARCH("H360",O586),99)=99,IF(IFERROR(SEARCH("H360",Q586),99)=99,IF(IFERROR(SEARCH("H360",M586),99)=99,IF(IFERROR(SEARCH("H360",R586),99)=99,IF(IFERROR(SEARCH("H361",N586),99)=99,IF(IFERROR(SEARCH("H361",O586),99)=99,IF(IFERROR(SEARCH("H361",Q586),99)=99,IF(IFERROR(SEARCH("H361",M586),99)=99,IF(IFERROR(SEARCH("H361",R586),99)=99,IF(IFERROR(SEARCH("reproduction",P586),99)=99,IF(IFERROR(SEARCH("suspected reprotoxic",S586),99)=99,IF(IFERROR(SEARCH("reprotoxic",S586),99)=99,IF(IFERROR(SEARCH("reprotoxic",K586),99)=99,0,Scoring!$E$18),Scoring!$E$18),Scoring!$E$19),Scoring!$E$17),Scoring!$E$16),Scoring!$E$16),Scoring!$E$16),Scoring!$E$16),Scoring!$E$16),Scoring!$E$16),Scoring!$E$16),Scoring!$E$16),Scoring!$E$16),Scoring!$E$16)</f>
        <v>0</v>
      </c>
      <c r="AC586" s="78">
        <f>IF(IFERROR(SEARCH("57f",L586),99)=99,IF(IFERROR(SEARCH("57(f)",P586),99)=99,0,Scoring!$E$20),Scoring!$E$20)</f>
        <v>0</v>
      </c>
      <c r="AD586" s="78">
        <f>IF(IFERROR(SEARCH("CAT1",T586),99)=99,IF(IFERROR(SEARCH("CAT2",T586),99)=99,IF(IFERROR(SEARCH("CAT3",T586),99)=99,IF(IFERROR(SEARCH("concluded to be endocrine",K586),99)=99,IF(IFERROR(SEARCH("categorised as endocrine",K586),99)=99,IF(IFERROR(SEARCH("endocrine disrupting",P586),99)=99,IF(IFERROR(SEARCH("endocrine disrupting",K586),99)=99,IF(IFERROR(SEARCH("suspected endocrine",S586),99)=99,IF(IFERROR(SEARCH("potential endocrine",S586),99)=99,0,Scoring!$E$25),Scoring!$E$25),Scoring!$E$24),Scoring!$E$24),Scoring!$E$24),Scoring!$E$24),Scoring!$E$23),Scoring!$E$22),Scoring!$E$21)</f>
        <v>0</v>
      </c>
      <c r="AE586" s="78">
        <f>IF(IFERROR(SEARCH("suspected sensitiser",S586),99)=99,IF(IFERROR(SEARCH("sensitiser",S586),99)=99,IF(IFERROR(SEARCH("other hazard based concern",S586),99)=99,0,Scoring!$E$28),Scoring!$E$26),Scoring!$E$27)</f>
        <v>0</v>
      </c>
      <c r="AF586" s="78">
        <f>IF(IFERROR(M586,1)=1,IF(IFERROR(N586,1)=1,IF(IFERROR(O586,1)=1,IF(IFERROR(Q586,1)=1,IF(IFERROR(R586,1)=1,IF(IFERROR(T586,1)=1,IF(IFERROR(K586,1)=1,IF(IFERROR(P586,1)=1,IF(IFERROR(S586,1)=1,Scoring!$E$29,0),0),0),0),0),0),0),0),0)</f>
        <v>0</v>
      </c>
      <c r="AG586" s="78">
        <f t="shared" si="50"/>
        <v>3</v>
      </c>
      <c r="AI586" s="93"/>
      <c r="AJ586" s="94"/>
      <c r="AK586" s="76"/>
      <c r="AL586" s="75"/>
      <c r="AN586" s="79"/>
      <c r="AO586" s="79"/>
      <c r="AP586" s="79"/>
      <c r="AQ586" s="79"/>
      <c r="AR586" s="79"/>
      <c r="AS586" s="78"/>
      <c r="AU586" s="79">
        <f>IF(IFERROR(F586,99)=99,IF(IFERROR(G586,99)=99,IF(IFERROR(H586,99)=99,IF(IFERROR(I586,99)=99,IF(IFERROR(E586,99)=99,IF(IFERROR(J586,99)=99,0,Scoring!$B$7),Scoring!$B$3),Scoring!$B$2),Scoring!$B$6),Scoring!$B$5),Scoring!$B$4)</f>
        <v>0.3</v>
      </c>
      <c r="AV586" s="78">
        <f t="shared" si="51"/>
        <v>0.89999999999999991</v>
      </c>
      <c r="AW586" s="78"/>
      <c r="AX586" s="66"/>
      <c r="AY586" s="78"/>
      <c r="AZ586" s="76"/>
      <c r="BA586" s="76"/>
      <c r="BB586" s="76"/>
    </row>
    <row r="587" spans="1:54" x14ac:dyDescent="0.25">
      <c r="A587" s="77" t="s">
        <v>7575</v>
      </c>
      <c r="B587" s="76" t="str">
        <f t="shared" si="52"/>
        <v>265-085-0</v>
      </c>
      <c r="C587" s="77" t="s">
        <v>1700</v>
      </c>
      <c r="D587" s="77" t="s">
        <v>1701</v>
      </c>
      <c r="E587" s="76" t="str">
        <f>IF(C587="-",IF(A587="-",VLOOKUP(D587,'sin-list 180320_update'!$C$2:$C$835,1,FALSE),VLOOKUP(A587,'sin-list 180320_update'!$A$2:$A$835,1,FALSE)),VLOOKUP(C587,'sin-list 180320_update'!$B$2:$B$835,1,FALSE))</f>
        <v>265-085-0</v>
      </c>
      <c r="F587" s="76" t="e">
        <f>IF($C587="-",IF($A587="-",VLOOKUP($D587,'REACH Bilaga XVII_update'!$A$5:$A$131,1,FALSE),VLOOKUP($A587,'REACH Bilaga XVII_update'!$C$5:$C$131,1,FALSE)),VLOOKUP($C587,'REACH Bilaga XVII_update'!$B$5:$B$131,1,FALSE))</f>
        <v>#N/A</v>
      </c>
      <c r="G587" s="76" t="e">
        <f>IF($C587="-",IF($A587="-",VLOOKUP($D587,' REACH Bilaga 59_update'!$A$5:$A$210,1,FALSE),VLOOKUP($A587,' REACH Bilaga 59_update'!$D$5:$D$210,1,FALSE)),VLOOKUP($C587,' REACH Bilaga 59_update'!$C$5:$C$210,1,FALSE))</f>
        <v>#N/A</v>
      </c>
      <c r="H587" s="76" t="e">
        <f>IF($C587="-",IF($A587="-",VLOOKUP($D587,'REACH Bilaga XIV_update'!$A$5:$A$110,1,FALSE),VLOOKUP($A587,'REACH Bilaga XIV_update'!$D$5:$D$110,1,FALSE)),VLOOKUP($C587,'REACH Bilaga XIV_update'!$C$5:$C$110,1,FALSE))</f>
        <v>#N/A</v>
      </c>
      <c r="I587" s="76" t="e">
        <f>IF($C587="-",IF($A587="-",VLOOKUP($D587,CoRAP_update!$A$5:$A$376,1,FALSE),VLOOKUP($A587,CoRAP_update!$D$5:$D$376,1,FALSE)),VLOOKUP($C587,CoRAP_update!$C$5:$C$376,1,FALSE))</f>
        <v>#N/A</v>
      </c>
      <c r="J587" s="76" t="e">
        <f>IF($C587="-",IF($A587="-",VLOOKUP($D587,EDC_update!$C$2:$C$450,1,FALSE),VLOOKUP($A587,EDC_update!$B$2:$B$450,1,FALSE)),VLOOKUP($C587,EDC_update!$L$2:$L$450,1,FALSE))</f>
        <v>#N/A</v>
      </c>
      <c r="K587" s="76" t="str">
        <f>IF($C587="-",IF($A587="-",IF(VLOOKUP($D587,'sin-list 180320_update'!$C$2:$S$835,3,FALSE)="",NA(),VLOOKUP($D587,'sin-list 180320_update'!$C$2:$S$835,3,FALSE)),IF(VLOOKUP($A587,'sin-list 180320_update'!$A$2:$S$835,5,FALSE)="",NA(),VLOOKUP($A587,'sin-list 180320_update'!$A$2:$S$835,5,FALSE))),IF(VLOOKUP($C587,'sin-list 180320_update'!$B$2:$S$835,4,FALSE)="",NA(),VLOOKUP($C587,'sin-list 180320_update'!$B$2:$S$835,4,FALSE)))</f>
        <v>Classified CMR according to Annex VI of Regulation 1272/2008. (Might not apply when contaminants are below below legal thresholds and/or full refining history is known)</v>
      </c>
      <c r="L587" s="76" t="str">
        <f>IF($C587="-",IF($A587="-",VLOOKUP($D587,'sin-list 180320_update'!$C$2:$S$835,6,FALSE),VLOOKUP($A587,'sin-list 180320_update'!$A$2:$S$835,8,FALSE)),VLOOKUP($C587,'sin-list 180320_update'!$B$2:$S$835,7,FALSE))</f>
        <v>Carc. 1B
Muta. 1B
Asp. Tox. 1</v>
      </c>
      <c r="M587" s="76" t="str">
        <f>IF($C587="-",IF($A587="-",IF(VLOOKUP($D587,'sin-list 180320_update'!$C$2:$S$835,8,FALSE)="",NA(),VLOOKUP($D587,'sin-list 180320_update'!$C$2:$S$835,8,FALSE)),IF(VLOOKUP($A587,'sin-list 180320_update'!$A$2:$S$835,10,FALSE)="",NA(),VLOOKUP($A587,'sin-list 180320_update'!$A$2:$S$835,10,FALSE))),IF(VLOOKUP($C587,'sin-list 180320_update'!$B$2:$S$835,9,FALSE)="",NA(),VLOOKUP($C587,'sin-list 180320_update'!$B$2:$S$835,9,FALSE)))</f>
        <v>H350
H340
H304</v>
      </c>
      <c r="N587" s="76" t="e">
        <f>IF($C587="-",IF($A587="-",IF(VLOOKUP($D587,'REACH Bilaga XVII_update'!$A$5:$E$131,4,FALSE)="",NA(),VLOOKUP($D587,'REACH Bilaga XVII_update'!$A$5:$E$131,4,FALSE)),IF(VLOOKUP($A587,'REACH Bilaga XVII_update'!$C$5:$D$131,2,FALSE)="",NA(),VLOOKUP($A587,'REACH Bilaga XVII_update'!$C$5:$D$131,2,FALSE))),IF(VLOOKUP($C587,'REACH Bilaga XVII_update'!$B$5:$D$131,3,FALSE)="",NA(),VLOOKUP($C587,'REACH Bilaga XVII_update'!$B$5:$D$131,3,FALSE)))</f>
        <v>#N/A</v>
      </c>
      <c r="O587" s="76" t="e">
        <f>IF($C587="-",IF($A587="-",IF(VLOOKUP($D587,' REACH Bilaga 59_update'!$A$5:$E$210,5,FALSE)="",NA(),VLOOKUP($D587,' REACH Bilaga 59_update'!$A$5:$E$210,5,FALSE)),IF(VLOOKUP($A587,' REACH Bilaga 59_update'!$D$5:$E$210,2,FALSE)="",NA(),VLOOKUP($A587,' REACH Bilaga 59_update'!$D$5:$E$210,2,FALSE))),IF(VLOOKUP($C587,' REACH Bilaga 59_update'!$C$5:$E$210,3,FALSE)="",NA(),VLOOKUP($C587,' REACH Bilaga 59_update'!$C$5:$E$210,3,FALSE)))</f>
        <v>#N/A</v>
      </c>
      <c r="P587" s="76" t="e">
        <f>IF(C587="-",IF(A587="-",IFERROR(VLOOKUP($D587,' REACH Bilaga 59_update'!$A$5:$F$210,MATCH(Sammanfattning!P$1,' REACH Bilaga 59_update'!$A$4:$F$4,0),FALSE),VLOOKUP($D587,'REACH Bilaga XIV_update'!$A$4:$H$110,MATCH(Sammanfattning!P$1,'REACH Bilaga XIV_update'!$A$4:$H$4,0),FALSE)),IFERROR(VLOOKUP($A587,' REACH Bilaga 59_update'!$D$5:$F$210,MATCH(Sammanfattning!P$1,' REACH Bilaga 59_update'!$D$4:$F$4,0),FALSE),VLOOKUP($A587,'REACH Bilaga XIV_update'!$D$4:$H$110,MATCH(Sammanfattning!P$1,'REACH Bilaga XIV_update'!$D$4:$H$4,0),FALSE))),IFERROR(VLOOKUP($C587,' REACH Bilaga 59_update'!$C$5:$F$210,MATCH(Sammanfattning!P$1,' REACH Bilaga 59_update'!$C$4:$F$4,0),FALSE),VLOOKUP($C587,'REACH Bilaga XIV_update'!$C$4:$H$110,MATCH(Sammanfattning!P$1,'REACH Bilaga XIV_update'!$C$4:$H$4,0),FALSE)))</f>
        <v>#N/A</v>
      </c>
      <c r="Q587" s="76" t="e">
        <f>IF($C587="-",IF($A587="-",IF(VLOOKUP($D587,'REACH Bilaga XIV_update'!$A$5:$I$110,9,FALSE)="",NA(),VLOOKUP($D587,'REACH Bilaga XIV_update'!$A$5:$I$110,9,FALSE)),IF(VLOOKUP($A587,'REACH Bilaga XIV_update'!$D$5:$I$110,6,FALSE)="",NA(),VLOOKUP($A587,'REACH Bilaga XIV_update'!$D$5:$I$110,6,FALSE))),IF(VLOOKUP($C587,'REACH Bilaga XIV_update'!$C$5:$I$110,7,FALSE)="",NA(),VLOOKUP($C587,'REACH Bilaga XIV_update'!$C$5:$I$110,7,FALSE)))</f>
        <v>#N/A</v>
      </c>
      <c r="R587" s="76" t="e">
        <f>IF($C587="-",IF($A587="-",IF(VLOOKUP($D587,CoRAP_update!$A$5:$O$376,15,FALSE)="",NA(),VLOOKUP($D587,CoRAP_update!$A$5:$O$376,15,FALSE)),IF(VLOOKUP($A587,CoRAP_update!$D$5:$O$376,12,FALSE)="",NA(),VLOOKUP($A587,CoRAP_update!$D$5:$O$376,12,FALSE))),IF(VLOOKUP($C587,CoRAP_update!$C$5:$O$376,13,FALSE)="",NA(),VLOOKUP($C587,CoRAP_update!$C$5:$O$376,13,FALSE)))</f>
        <v>#N/A</v>
      </c>
      <c r="S587" s="144" t="e">
        <f>IF($C587="-",IF($A587="-",VLOOKUP($D587,CoRAP_update!$A$5:$J$376,MATCH(Sammanfattning!S$1,CoRAP_update!$A$4:$J$4,0),FALSE),VLOOKUP($A587,CoRAP_update!$D$5:$J$376,MATCH(Sammanfattning!S$1,CoRAP_update!$D$4:$J$4,0),FALSE)),VLOOKUP($C587,CoRAP_update!$C$5:$J$376,MATCH(Sammanfattning!S$1,CoRAP_update!$C$4:$J$4,0),FALSE))</f>
        <v>#N/A</v>
      </c>
      <c r="T587" s="76" t="e">
        <f>IF($A587="-",VLOOKUP($D587,EDC_update!$C$2:$F$450,4,FALSE),VLOOKUP($A587,EDC_update!$B$2:$F$450,5,FALSE))</f>
        <v>#N/A</v>
      </c>
      <c r="V587" s="78">
        <f>IF(IFERROR(SEARCH("PBT",P587),99)=99,IF(IFERROR(SEARCH("suspected PBT",S587),99)=99,IF(IFERROR(SEARCH("concluded to be PBT",K587),99)=99,IF(IFERROR(SEARCH("PBT",S587),99)=99,IF(IFERROR(SEARCH("PBT cand",L587),99)=99,IF(IFERROR(SEARCH("PBT",L587),99)=99,IF(IFERROR(SEARCH("persistent, bioackumulative and toxic properties",K587),99)=99,0,Scoring!$E$3),Scoring!$E$3),Scoring!$E$7),Scoring!$E$3),Scoring!$E$5),Scoring!$E$6),Scoring!$E$3)</f>
        <v>0</v>
      </c>
      <c r="W587" s="78">
        <f>IF(IFERROR(SEARCH("vPvB",P587),99)=99,IF(IFERROR(SEARCH("suspected pbt/vPvB",S587),99)=99,IF(IFERROR(SEARCH("vPvB",S587),99)=99,IF(IFERROR(SEARCH("concluded to be a vPvB",S587),99)=99,IF(IFERROR(SEARCH("identified as vPvB",K587),99)=99,IF(IFERROR(SEARCH("concluded to be a vPvB",K587),99)=99,IF(IFERROR(SEARCH("concluded to be both pbt and vPvB",S587),99)=99,IF(IFERROR(SEARCH("concluded to be both pbt and vPvB",K587),99)=99,0,Scoring!$E$5),Scoring!$E$5),Scoring!$E$5),Scoring!$E$5),Scoring!$E$5),Scoring!$E$4),Scoring!$E$6),Scoring!$E$4)</f>
        <v>0</v>
      </c>
      <c r="X587" s="78">
        <f>IF(IFERROR(SEARCH("H410",N587),99)=99,IF(IFERROR(SEARCH("H410",O587),99)=99,IF(IFERROR(SEARCH("H410",Q587),99)=99,IF(IFERROR(SEARCH("H410",M587),99)=99,IF(IFERROR(SEARCH("H410",R587),99)=99,IF(IFERROR(SEARCH("H411",N587),99)=99,IF(IFERROR(SEARCH("H411",O587),99)=99,IF(IFERROR(SEARCH("H411",Q587),99)=99,IF(IFERROR(SEARCH("H411",M587),99)=99,IF(IFERROR(SEARCH("H411",R587),99)=99,IF(IFERROR(SEARCH("H413",N587),99)=99,IF(IFERROR(SEARCH("H413",O587),99)=99,IF(IFERROR(SEARCH("H413",Q587),99)=99,IF(IFERROR(SEARCH("H413",M587),99)=99,IF(IFERROR(SEARCH("H413",R587),99)=99,IF(IFERROR(SEARCH("H412",N587),99)=99,IF(IFERROR(SEARCH("H412",O587),99)=99,IF(IFERROR(SEARCH("H412",Q587),99)=99,IF(IFERROR(SEARCH("H412",M587),99)=99,IF(IFERROR(SEARCH("H412",R587),99)=99,0,Scoring!$E$2),Scoring!$E$2),Scoring!$E$2),Scoring!$E$2),Scoring!$E$2),Scoring!$E$2),Scoring!$E$2),Scoring!$E$2),Scoring!$E$2),Scoring!$E$2),Scoring!$E$2),Scoring!$E$2),Scoring!$E$2),Scoring!$E$2),Scoring!$E$2),Scoring!$E$2),Scoring!$E$2),Scoring!$E$2),Scoring!$E$2),Scoring!$E$2)</f>
        <v>0</v>
      </c>
      <c r="Y587" s="78">
        <f>IF(IFERROR(SEARCH("CMR",K587),99)=99,IF(IFERROR(SEARCH("Suspected CMR",S587),99)=99,IF(IFERROR(SEARCH("CMR",S587),99)=99,0,Scoring!$E$8),Scoring!$E$9),Scoring!$E$8)</f>
        <v>3</v>
      </c>
      <c r="Z587" s="78">
        <f>IF(IFERROR(SEARCH("H350",N587),99)=99,IF(IFERROR(SEARCH("H350",O587),99)=99,IF(IFERROR(SEARCH("H350",Q587),99)=99,IF(IFERROR(SEARCH("H350",M587),99)=99,IF(IFERROR(SEARCH("H350",R587),99)=99,IF(IFERROR(SEARCH("H351",N587),99)=99,IF(IFERROR(SEARCH("H351",O587),99)=99,IF(IFERROR(SEARCH("H351",Q587),99)=99,IF(IFERROR(SEARCH("H351",M587),99)=99,IF(IFERROR(SEARCH("H351",R587),99)=99,IF(IFERROR(SEARCH("carcinogenic",P587),99)=99,IF(IFERROR(SEARCH("suspected carcinogenic",S587),99)=99,0,Scoring!$E$12),Scoring!$E$11),Scoring!$E$10),Scoring!$E$10),Scoring!$E$10),Scoring!$E$10),Scoring!$E$10),Scoring!$E$10),Scoring!$E$10),Scoring!$E$10),Scoring!$E$10),Scoring!$E$10)</f>
        <v>1</v>
      </c>
      <c r="AA587" s="78">
        <f>IF(IFERROR(SEARCH("H340",N587),99)=99,IF(IFERROR(SEARCH("H340",O587),99)=99,IF(IFERROR(SEARCH("H340",Q587),99)=99,IF(IFERROR(SEARCH("H340",M587),99)=99,IF(IFERROR(SEARCH("H340",R587),99)=99,IF(IFERROR(SEARCH("H341",N587),99)=99,IF(IFERROR(SEARCH("H341",O587),99)=99,IF(IFERROR(SEARCH("H341",Q587),99)=99,IF(IFERROR(SEARCH("H341",M587),99)=99,IF(IFERROR(SEARCH("H341",R587),99)=99,IF(IFERROR(SEARCH("mutagenic",P587),99)=99,IF(IFERROR(SEARCH("suspected mutagenic",S587),99)=99,0,Scoring!$E$15),Scoring!$E$14),Scoring!$E$13),Scoring!$E$13),Scoring!$E$13),Scoring!$E$13),Scoring!$E$13),Scoring!$E$13),Scoring!$E$13),Scoring!$E$13),Scoring!$E$13),Scoring!$E$13)</f>
        <v>1</v>
      </c>
      <c r="AB587" s="78">
        <f>IF(IFERROR(SEARCH("H360",N587),99)=99,IF(IFERROR(SEARCH("H360",O587),99)=99,IF(IFERROR(SEARCH("H360",Q587),99)=99,IF(IFERROR(SEARCH("H360",M587),99)=99,IF(IFERROR(SEARCH("H360",R587),99)=99,IF(IFERROR(SEARCH("H361",N587),99)=99,IF(IFERROR(SEARCH("H361",O587),99)=99,IF(IFERROR(SEARCH("H361",Q587),99)=99,IF(IFERROR(SEARCH("H361",M587),99)=99,IF(IFERROR(SEARCH("H361",R587),99)=99,IF(IFERROR(SEARCH("reproduction",P587),99)=99,IF(IFERROR(SEARCH("suspected reprotoxic",S587),99)=99,IF(IFERROR(SEARCH("reprotoxic",S587),99)=99,IF(IFERROR(SEARCH("reprotoxic",K587),99)=99,0,Scoring!$E$18),Scoring!$E$18),Scoring!$E$19),Scoring!$E$17),Scoring!$E$16),Scoring!$E$16),Scoring!$E$16),Scoring!$E$16),Scoring!$E$16),Scoring!$E$16),Scoring!$E$16),Scoring!$E$16),Scoring!$E$16),Scoring!$E$16)</f>
        <v>0</v>
      </c>
      <c r="AC587" s="78">
        <f>IF(IFERROR(SEARCH("57f",L587),99)=99,IF(IFERROR(SEARCH("57(f)",P587),99)=99,0,Scoring!$E$20),Scoring!$E$20)</f>
        <v>0</v>
      </c>
      <c r="AD587" s="78">
        <f>IF(IFERROR(SEARCH("CAT1",T587),99)=99,IF(IFERROR(SEARCH("CAT2",T587),99)=99,IF(IFERROR(SEARCH("CAT3",T587),99)=99,IF(IFERROR(SEARCH("concluded to be endocrine",K587),99)=99,IF(IFERROR(SEARCH("categorised as endocrine",K587),99)=99,IF(IFERROR(SEARCH("endocrine disrupting",P587),99)=99,IF(IFERROR(SEARCH("endocrine disrupting",K587),99)=99,IF(IFERROR(SEARCH("suspected endocrine",S587),99)=99,IF(IFERROR(SEARCH("potential endocrine",S587),99)=99,0,Scoring!$E$25),Scoring!$E$25),Scoring!$E$24),Scoring!$E$24),Scoring!$E$24),Scoring!$E$24),Scoring!$E$23),Scoring!$E$22),Scoring!$E$21)</f>
        <v>0</v>
      </c>
      <c r="AE587" s="78">
        <f>IF(IFERROR(SEARCH("suspected sensitiser",S587),99)=99,IF(IFERROR(SEARCH("sensitiser",S587),99)=99,IF(IFERROR(SEARCH("other hazard based concern",S587),99)=99,0,Scoring!$E$28),Scoring!$E$26),Scoring!$E$27)</f>
        <v>0</v>
      </c>
      <c r="AF587" s="78">
        <f>IF(IFERROR(M587,1)=1,IF(IFERROR(N587,1)=1,IF(IFERROR(O587,1)=1,IF(IFERROR(Q587,1)=1,IF(IFERROR(R587,1)=1,IF(IFERROR(T587,1)=1,IF(IFERROR(K587,1)=1,IF(IFERROR(P587,1)=1,IF(IFERROR(S587,1)=1,Scoring!$E$29,0),0),0),0),0),0),0),0),0)</f>
        <v>0</v>
      </c>
      <c r="AG587" s="78">
        <f t="shared" si="50"/>
        <v>3</v>
      </c>
      <c r="AI587" s="93"/>
      <c r="AJ587" s="94"/>
      <c r="AK587" s="76"/>
      <c r="AL587" s="75"/>
      <c r="AN587" s="79"/>
      <c r="AO587" s="79"/>
      <c r="AP587" s="79"/>
      <c r="AQ587" s="79"/>
      <c r="AR587" s="79"/>
      <c r="AS587" s="78"/>
      <c r="AU587" s="79">
        <f>IF(IFERROR(F587,99)=99,IF(IFERROR(G587,99)=99,IF(IFERROR(H587,99)=99,IF(IFERROR(I587,99)=99,IF(IFERROR(E587,99)=99,IF(IFERROR(J587,99)=99,0,Scoring!$B$7),Scoring!$B$3),Scoring!$B$2),Scoring!$B$6),Scoring!$B$5),Scoring!$B$4)</f>
        <v>0.3</v>
      </c>
      <c r="AV587" s="78">
        <f t="shared" si="51"/>
        <v>0.89999999999999991</v>
      </c>
      <c r="AW587" s="78"/>
      <c r="AX587" s="66"/>
      <c r="AY587" s="78"/>
      <c r="AZ587" s="76"/>
      <c r="BA587" s="76"/>
      <c r="BB587" s="76"/>
    </row>
    <row r="588" spans="1:54" x14ac:dyDescent="0.25">
      <c r="A588" s="77" t="s">
        <v>6491</v>
      </c>
      <c r="B588" s="76" t="str">
        <f t="shared" si="52"/>
        <v>265-086-6</v>
      </c>
      <c r="C588" s="77" t="s">
        <v>1703</v>
      </c>
      <c r="D588" s="77" t="s">
        <v>1704</v>
      </c>
      <c r="E588" s="76" t="str">
        <f>IF(C588="-",IF(A588="-",VLOOKUP(D588,'sin-list 180320_update'!$C$2:$C$835,1,FALSE),VLOOKUP(A588,'sin-list 180320_update'!$A$2:$A$835,1,FALSE)),VLOOKUP(C588,'sin-list 180320_update'!$B$2:$B$835,1,FALSE))</f>
        <v>265-086-6</v>
      </c>
      <c r="F588" s="76" t="e">
        <f>IF($C588="-",IF($A588="-",VLOOKUP($D588,'REACH Bilaga XVII_update'!$A$5:$A$131,1,FALSE),VLOOKUP($A588,'REACH Bilaga XVII_update'!$C$5:$C$131,1,FALSE)),VLOOKUP($C588,'REACH Bilaga XVII_update'!$B$5:$B$131,1,FALSE))</f>
        <v>#N/A</v>
      </c>
      <c r="G588" s="76" t="e">
        <f>IF($C588="-",IF($A588="-",VLOOKUP($D588,' REACH Bilaga 59_update'!$A$5:$A$210,1,FALSE),VLOOKUP($A588,' REACH Bilaga 59_update'!$D$5:$D$210,1,FALSE)),VLOOKUP($C588,' REACH Bilaga 59_update'!$C$5:$C$210,1,FALSE))</f>
        <v>#N/A</v>
      </c>
      <c r="H588" s="76" t="e">
        <f>IF($C588="-",IF($A588="-",VLOOKUP($D588,'REACH Bilaga XIV_update'!$A$5:$A$110,1,FALSE),VLOOKUP($A588,'REACH Bilaga XIV_update'!$D$5:$D$110,1,FALSE)),VLOOKUP($C588,'REACH Bilaga XIV_update'!$C$5:$C$110,1,FALSE))</f>
        <v>#N/A</v>
      </c>
      <c r="I588" s="76" t="e">
        <f>IF($C588="-",IF($A588="-",VLOOKUP($D588,CoRAP_update!$A$5:$A$376,1,FALSE),VLOOKUP($A588,CoRAP_update!$D$5:$D$376,1,FALSE)),VLOOKUP($C588,CoRAP_update!$C$5:$C$376,1,FALSE))</f>
        <v>#N/A</v>
      </c>
      <c r="J588" s="76" t="e">
        <f>IF($C588="-",IF($A588="-",VLOOKUP($D588,EDC_update!$C$2:$C$450,1,FALSE),VLOOKUP($A588,EDC_update!$B$2:$B$450,1,FALSE)),VLOOKUP($C588,EDC_update!$L$2:$L$450,1,FALSE))</f>
        <v>#N/A</v>
      </c>
      <c r="K588" s="76" t="str">
        <f>IF($C588="-",IF($A588="-",IF(VLOOKUP($D588,'sin-list 180320_update'!$C$2:$S$835,3,FALSE)="",NA(),VLOOKUP($D588,'sin-list 180320_update'!$C$2:$S$835,3,FALSE)),IF(VLOOKUP($A588,'sin-list 180320_update'!$A$2:$S$835,5,FALSE)="",NA(),VLOOKUP($A588,'sin-list 180320_update'!$A$2:$S$835,5,FALSE))),IF(VLOOKUP($C588,'sin-list 180320_update'!$B$2:$S$835,4,FALSE)="",NA(),VLOOKUP($C588,'sin-list 180320_update'!$B$2:$S$835,4,FALSE)))</f>
        <v>Classified CMR according to Annex VI of Regulation 1272/2008. (Might not apply when contaminants are below below legal thresholds and/or full refining history is known)</v>
      </c>
      <c r="L588" s="76" t="str">
        <f>IF($C588="-",IF($A588="-",VLOOKUP($D588,'sin-list 180320_update'!$C$2:$S$835,6,FALSE),VLOOKUP($A588,'sin-list 180320_update'!$A$2:$S$835,8,FALSE)),VLOOKUP($C588,'sin-list 180320_update'!$B$2:$S$835,7,FALSE))</f>
        <v>Carc. 1B
Muta. 1B
Asp. Tox. 1</v>
      </c>
      <c r="M588" s="76" t="str">
        <f>IF($C588="-",IF($A588="-",IF(VLOOKUP($D588,'sin-list 180320_update'!$C$2:$S$835,8,FALSE)="",NA(),VLOOKUP($D588,'sin-list 180320_update'!$C$2:$S$835,8,FALSE)),IF(VLOOKUP($A588,'sin-list 180320_update'!$A$2:$S$835,10,FALSE)="",NA(),VLOOKUP($A588,'sin-list 180320_update'!$A$2:$S$835,10,FALSE))),IF(VLOOKUP($C588,'sin-list 180320_update'!$B$2:$S$835,9,FALSE)="",NA(),VLOOKUP($C588,'sin-list 180320_update'!$B$2:$S$835,9,FALSE)))</f>
        <v>H350
H340
H304</v>
      </c>
      <c r="N588" s="76" t="e">
        <f>IF($C588="-",IF($A588="-",IF(VLOOKUP($D588,'REACH Bilaga XVII_update'!$A$5:$E$131,4,FALSE)="",NA(),VLOOKUP($D588,'REACH Bilaga XVII_update'!$A$5:$E$131,4,FALSE)),IF(VLOOKUP($A588,'REACH Bilaga XVII_update'!$C$5:$D$131,2,FALSE)="",NA(),VLOOKUP($A588,'REACH Bilaga XVII_update'!$C$5:$D$131,2,FALSE))),IF(VLOOKUP($C588,'REACH Bilaga XVII_update'!$B$5:$D$131,3,FALSE)="",NA(),VLOOKUP($C588,'REACH Bilaga XVII_update'!$B$5:$D$131,3,FALSE)))</f>
        <v>#N/A</v>
      </c>
      <c r="O588" s="76" t="e">
        <f>IF($C588="-",IF($A588="-",IF(VLOOKUP($D588,' REACH Bilaga 59_update'!$A$5:$E$210,5,FALSE)="",NA(),VLOOKUP($D588,' REACH Bilaga 59_update'!$A$5:$E$210,5,FALSE)),IF(VLOOKUP($A588,' REACH Bilaga 59_update'!$D$5:$E$210,2,FALSE)="",NA(),VLOOKUP($A588,' REACH Bilaga 59_update'!$D$5:$E$210,2,FALSE))),IF(VLOOKUP($C588,' REACH Bilaga 59_update'!$C$5:$E$210,3,FALSE)="",NA(),VLOOKUP($C588,' REACH Bilaga 59_update'!$C$5:$E$210,3,FALSE)))</f>
        <v>#N/A</v>
      </c>
      <c r="P588" s="76" t="e">
        <f>IF(C588="-",IF(A588="-",IFERROR(VLOOKUP($D588,' REACH Bilaga 59_update'!$A$5:$F$210,MATCH(Sammanfattning!P$1,' REACH Bilaga 59_update'!$A$4:$F$4,0),FALSE),VLOOKUP($D588,'REACH Bilaga XIV_update'!$A$4:$H$110,MATCH(Sammanfattning!P$1,'REACH Bilaga XIV_update'!$A$4:$H$4,0),FALSE)),IFERROR(VLOOKUP($A588,' REACH Bilaga 59_update'!$D$5:$F$210,MATCH(Sammanfattning!P$1,' REACH Bilaga 59_update'!$D$4:$F$4,0),FALSE),VLOOKUP($A588,'REACH Bilaga XIV_update'!$D$4:$H$110,MATCH(Sammanfattning!P$1,'REACH Bilaga XIV_update'!$D$4:$H$4,0),FALSE))),IFERROR(VLOOKUP($C588,' REACH Bilaga 59_update'!$C$5:$F$210,MATCH(Sammanfattning!P$1,' REACH Bilaga 59_update'!$C$4:$F$4,0),FALSE),VLOOKUP($C588,'REACH Bilaga XIV_update'!$C$4:$H$110,MATCH(Sammanfattning!P$1,'REACH Bilaga XIV_update'!$C$4:$H$4,0),FALSE)))</f>
        <v>#N/A</v>
      </c>
      <c r="Q588" s="76" t="e">
        <f>IF($C588="-",IF($A588="-",IF(VLOOKUP($D588,'REACH Bilaga XIV_update'!$A$5:$I$110,9,FALSE)="",NA(),VLOOKUP($D588,'REACH Bilaga XIV_update'!$A$5:$I$110,9,FALSE)),IF(VLOOKUP($A588,'REACH Bilaga XIV_update'!$D$5:$I$110,6,FALSE)="",NA(),VLOOKUP($A588,'REACH Bilaga XIV_update'!$D$5:$I$110,6,FALSE))),IF(VLOOKUP($C588,'REACH Bilaga XIV_update'!$C$5:$I$110,7,FALSE)="",NA(),VLOOKUP($C588,'REACH Bilaga XIV_update'!$C$5:$I$110,7,FALSE)))</f>
        <v>#N/A</v>
      </c>
      <c r="R588" s="76" t="e">
        <f>IF($C588="-",IF($A588="-",IF(VLOOKUP($D588,CoRAP_update!$A$5:$O$376,15,FALSE)="",NA(),VLOOKUP($D588,CoRAP_update!$A$5:$O$376,15,FALSE)),IF(VLOOKUP($A588,CoRAP_update!$D$5:$O$376,12,FALSE)="",NA(),VLOOKUP($A588,CoRAP_update!$D$5:$O$376,12,FALSE))),IF(VLOOKUP($C588,CoRAP_update!$C$5:$O$376,13,FALSE)="",NA(),VLOOKUP($C588,CoRAP_update!$C$5:$O$376,13,FALSE)))</f>
        <v>#N/A</v>
      </c>
      <c r="S588" s="144" t="e">
        <f>IF($C588="-",IF($A588="-",VLOOKUP($D588,CoRAP_update!$A$5:$J$376,MATCH(Sammanfattning!S$1,CoRAP_update!$A$4:$J$4,0),FALSE),VLOOKUP($A588,CoRAP_update!$D$5:$J$376,MATCH(Sammanfattning!S$1,CoRAP_update!$D$4:$J$4,0),FALSE)),VLOOKUP($C588,CoRAP_update!$C$5:$J$376,MATCH(Sammanfattning!S$1,CoRAP_update!$C$4:$J$4,0),FALSE))</f>
        <v>#N/A</v>
      </c>
      <c r="T588" s="76" t="e">
        <f>IF($A588="-",VLOOKUP($D588,EDC_update!$C$2:$F$450,4,FALSE),VLOOKUP($A588,EDC_update!$B$2:$F$450,5,FALSE))</f>
        <v>#N/A</v>
      </c>
      <c r="V588" s="78">
        <f>IF(IFERROR(SEARCH("PBT",P588),99)=99,IF(IFERROR(SEARCH("suspected PBT",S588),99)=99,IF(IFERROR(SEARCH("concluded to be PBT",K588),99)=99,IF(IFERROR(SEARCH("PBT",S588),99)=99,IF(IFERROR(SEARCH("PBT cand",L588),99)=99,IF(IFERROR(SEARCH("PBT",L588),99)=99,IF(IFERROR(SEARCH("persistent, bioackumulative and toxic properties",K588),99)=99,0,Scoring!$E$3),Scoring!$E$3),Scoring!$E$7),Scoring!$E$3),Scoring!$E$5),Scoring!$E$6),Scoring!$E$3)</f>
        <v>0</v>
      </c>
      <c r="W588" s="78">
        <f>IF(IFERROR(SEARCH("vPvB",P588),99)=99,IF(IFERROR(SEARCH("suspected pbt/vPvB",S588),99)=99,IF(IFERROR(SEARCH("vPvB",S588),99)=99,IF(IFERROR(SEARCH("concluded to be a vPvB",S588),99)=99,IF(IFERROR(SEARCH("identified as vPvB",K588),99)=99,IF(IFERROR(SEARCH("concluded to be a vPvB",K588),99)=99,IF(IFERROR(SEARCH("concluded to be both pbt and vPvB",S588),99)=99,IF(IFERROR(SEARCH("concluded to be both pbt and vPvB",K588),99)=99,0,Scoring!$E$5),Scoring!$E$5),Scoring!$E$5),Scoring!$E$5),Scoring!$E$5),Scoring!$E$4),Scoring!$E$6),Scoring!$E$4)</f>
        <v>0</v>
      </c>
      <c r="X588" s="78">
        <f>IF(IFERROR(SEARCH("H410",N588),99)=99,IF(IFERROR(SEARCH("H410",O588),99)=99,IF(IFERROR(SEARCH("H410",Q588),99)=99,IF(IFERROR(SEARCH("H410",M588),99)=99,IF(IFERROR(SEARCH("H410",R588),99)=99,IF(IFERROR(SEARCH("H411",N588),99)=99,IF(IFERROR(SEARCH("H411",O588),99)=99,IF(IFERROR(SEARCH("H411",Q588),99)=99,IF(IFERROR(SEARCH("H411",M588),99)=99,IF(IFERROR(SEARCH("H411",R588),99)=99,IF(IFERROR(SEARCH("H413",N588),99)=99,IF(IFERROR(SEARCH("H413",O588),99)=99,IF(IFERROR(SEARCH("H413",Q588),99)=99,IF(IFERROR(SEARCH("H413",M588),99)=99,IF(IFERROR(SEARCH("H413",R588),99)=99,IF(IFERROR(SEARCH("H412",N588),99)=99,IF(IFERROR(SEARCH("H412",O588),99)=99,IF(IFERROR(SEARCH("H412",Q588),99)=99,IF(IFERROR(SEARCH("H412",M588),99)=99,IF(IFERROR(SEARCH("H412",R588),99)=99,0,Scoring!$E$2),Scoring!$E$2),Scoring!$E$2),Scoring!$E$2),Scoring!$E$2),Scoring!$E$2),Scoring!$E$2),Scoring!$E$2),Scoring!$E$2),Scoring!$E$2),Scoring!$E$2),Scoring!$E$2),Scoring!$E$2),Scoring!$E$2),Scoring!$E$2),Scoring!$E$2),Scoring!$E$2),Scoring!$E$2),Scoring!$E$2),Scoring!$E$2)</f>
        <v>0</v>
      </c>
      <c r="Y588" s="78">
        <f>IF(IFERROR(SEARCH("CMR",K588),99)=99,IF(IFERROR(SEARCH("Suspected CMR",S588),99)=99,IF(IFERROR(SEARCH("CMR",S588),99)=99,0,Scoring!$E$8),Scoring!$E$9),Scoring!$E$8)</f>
        <v>3</v>
      </c>
      <c r="Z588" s="78">
        <f>IF(IFERROR(SEARCH("H350",N588),99)=99,IF(IFERROR(SEARCH("H350",O588),99)=99,IF(IFERROR(SEARCH("H350",Q588),99)=99,IF(IFERROR(SEARCH("H350",M588),99)=99,IF(IFERROR(SEARCH("H350",R588),99)=99,IF(IFERROR(SEARCH("H351",N588),99)=99,IF(IFERROR(SEARCH("H351",O588),99)=99,IF(IFERROR(SEARCH("H351",Q588),99)=99,IF(IFERROR(SEARCH("H351",M588),99)=99,IF(IFERROR(SEARCH("H351",R588),99)=99,IF(IFERROR(SEARCH("carcinogenic",P588),99)=99,IF(IFERROR(SEARCH("suspected carcinogenic",S588),99)=99,0,Scoring!$E$12),Scoring!$E$11),Scoring!$E$10),Scoring!$E$10),Scoring!$E$10),Scoring!$E$10),Scoring!$E$10),Scoring!$E$10),Scoring!$E$10),Scoring!$E$10),Scoring!$E$10),Scoring!$E$10)</f>
        <v>1</v>
      </c>
      <c r="AA588" s="78">
        <f>IF(IFERROR(SEARCH("H340",N588),99)=99,IF(IFERROR(SEARCH("H340",O588),99)=99,IF(IFERROR(SEARCH("H340",Q588),99)=99,IF(IFERROR(SEARCH("H340",M588),99)=99,IF(IFERROR(SEARCH("H340",R588),99)=99,IF(IFERROR(SEARCH("H341",N588),99)=99,IF(IFERROR(SEARCH("H341",O588),99)=99,IF(IFERROR(SEARCH("H341",Q588),99)=99,IF(IFERROR(SEARCH("H341",M588),99)=99,IF(IFERROR(SEARCH("H341",R588),99)=99,IF(IFERROR(SEARCH("mutagenic",P588),99)=99,IF(IFERROR(SEARCH("suspected mutagenic",S588),99)=99,0,Scoring!$E$15),Scoring!$E$14),Scoring!$E$13),Scoring!$E$13),Scoring!$E$13),Scoring!$E$13),Scoring!$E$13),Scoring!$E$13),Scoring!$E$13),Scoring!$E$13),Scoring!$E$13),Scoring!$E$13)</f>
        <v>1</v>
      </c>
      <c r="AB588" s="78">
        <f>IF(IFERROR(SEARCH("H360",N588),99)=99,IF(IFERROR(SEARCH("H360",O588),99)=99,IF(IFERROR(SEARCH("H360",Q588),99)=99,IF(IFERROR(SEARCH("H360",M588),99)=99,IF(IFERROR(SEARCH("H360",R588),99)=99,IF(IFERROR(SEARCH("H361",N588),99)=99,IF(IFERROR(SEARCH("H361",O588),99)=99,IF(IFERROR(SEARCH("H361",Q588),99)=99,IF(IFERROR(SEARCH("H361",M588),99)=99,IF(IFERROR(SEARCH("H361",R588),99)=99,IF(IFERROR(SEARCH("reproduction",P588),99)=99,IF(IFERROR(SEARCH("suspected reprotoxic",S588),99)=99,IF(IFERROR(SEARCH("reprotoxic",S588),99)=99,IF(IFERROR(SEARCH("reprotoxic",K588),99)=99,0,Scoring!$E$18),Scoring!$E$18),Scoring!$E$19),Scoring!$E$17),Scoring!$E$16),Scoring!$E$16),Scoring!$E$16),Scoring!$E$16),Scoring!$E$16),Scoring!$E$16),Scoring!$E$16),Scoring!$E$16),Scoring!$E$16),Scoring!$E$16)</f>
        <v>0</v>
      </c>
      <c r="AC588" s="78">
        <f>IF(IFERROR(SEARCH("57f",L588),99)=99,IF(IFERROR(SEARCH("57(f)",P588),99)=99,0,Scoring!$E$20),Scoring!$E$20)</f>
        <v>0</v>
      </c>
      <c r="AD588" s="78">
        <f>IF(IFERROR(SEARCH("CAT1",T588),99)=99,IF(IFERROR(SEARCH("CAT2",T588),99)=99,IF(IFERROR(SEARCH("CAT3",T588),99)=99,IF(IFERROR(SEARCH("concluded to be endocrine",K588),99)=99,IF(IFERROR(SEARCH("categorised as endocrine",K588),99)=99,IF(IFERROR(SEARCH("endocrine disrupting",P588),99)=99,IF(IFERROR(SEARCH("endocrine disrupting",K588),99)=99,IF(IFERROR(SEARCH("suspected endocrine",S588),99)=99,IF(IFERROR(SEARCH("potential endocrine",S588),99)=99,0,Scoring!$E$25),Scoring!$E$25),Scoring!$E$24),Scoring!$E$24),Scoring!$E$24),Scoring!$E$24),Scoring!$E$23),Scoring!$E$22),Scoring!$E$21)</f>
        <v>0</v>
      </c>
      <c r="AE588" s="78">
        <f>IF(IFERROR(SEARCH("suspected sensitiser",S588),99)=99,IF(IFERROR(SEARCH("sensitiser",S588),99)=99,IF(IFERROR(SEARCH("other hazard based concern",S588),99)=99,0,Scoring!$E$28),Scoring!$E$26),Scoring!$E$27)</f>
        <v>0</v>
      </c>
      <c r="AF588" s="78">
        <f>IF(IFERROR(M588,1)=1,IF(IFERROR(N588,1)=1,IF(IFERROR(O588,1)=1,IF(IFERROR(Q588,1)=1,IF(IFERROR(R588,1)=1,IF(IFERROR(T588,1)=1,IF(IFERROR(K588,1)=1,IF(IFERROR(P588,1)=1,IF(IFERROR(S588,1)=1,Scoring!$E$29,0),0),0),0),0),0),0),0),0)</f>
        <v>0</v>
      </c>
      <c r="AG588" s="78">
        <f t="shared" si="50"/>
        <v>3</v>
      </c>
      <c r="AI588" s="93"/>
      <c r="AJ588" s="94"/>
      <c r="AK588" s="76"/>
      <c r="AL588" s="75"/>
      <c r="AN588" s="79"/>
      <c r="AO588" s="79"/>
      <c r="AP588" s="79"/>
      <c r="AQ588" s="79"/>
      <c r="AR588" s="79"/>
      <c r="AS588" s="78"/>
      <c r="AU588" s="79">
        <f>IF(IFERROR(F588,99)=99,IF(IFERROR(G588,99)=99,IF(IFERROR(H588,99)=99,IF(IFERROR(I588,99)=99,IF(IFERROR(E588,99)=99,IF(IFERROR(J588,99)=99,0,Scoring!$B$7),Scoring!$B$3),Scoring!$B$2),Scoring!$B$6),Scoring!$B$5),Scoring!$B$4)</f>
        <v>0.3</v>
      </c>
      <c r="AV588" s="78">
        <f t="shared" si="51"/>
        <v>0.89999999999999991</v>
      </c>
      <c r="AW588" s="78"/>
      <c r="AX588" s="66"/>
      <c r="AY588" s="78"/>
      <c r="AZ588" s="76"/>
      <c r="BA588" s="76"/>
      <c r="BB588" s="76"/>
    </row>
    <row r="589" spans="1:54" x14ac:dyDescent="0.25">
      <c r="A589" s="77" t="s">
        <v>6492</v>
      </c>
      <c r="B589" s="76" t="str">
        <f t="shared" si="52"/>
        <v>265-088-7</v>
      </c>
      <c r="C589" s="77" t="s">
        <v>1706</v>
      </c>
      <c r="D589" s="77" t="s">
        <v>1707</v>
      </c>
      <c r="E589" s="76" t="str">
        <f>IF(C589="-",IF(A589="-",VLOOKUP(D589,'sin-list 180320_update'!$C$2:$C$835,1,FALSE),VLOOKUP(A589,'sin-list 180320_update'!$A$2:$A$835,1,FALSE)),VLOOKUP(C589,'sin-list 180320_update'!$B$2:$B$835,1,FALSE))</f>
        <v>265-088-7</v>
      </c>
      <c r="F589" s="76" t="e">
        <f>IF($C589="-",IF($A589="-",VLOOKUP($D589,'REACH Bilaga XVII_update'!$A$5:$A$131,1,FALSE),VLOOKUP($A589,'REACH Bilaga XVII_update'!$C$5:$C$131,1,FALSE)),VLOOKUP($C589,'REACH Bilaga XVII_update'!$B$5:$B$131,1,FALSE))</f>
        <v>#N/A</v>
      </c>
      <c r="G589" s="76" t="e">
        <f>IF($C589="-",IF($A589="-",VLOOKUP($D589,' REACH Bilaga 59_update'!$A$5:$A$210,1,FALSE),VLOOKUP($A589,' REACH Bilaga 59_update'!$D$5:$D$210,1,FALSE)),VLOOKUP($C589,' REACH Bilaga 59_update'!$C$5:$C$210,1,FALSE))</f>
        <v>#N/A</v>
      </c>
      <c r="H589" s="76" t="e">
        <f>IF($C589="-",IF($A589="-",VLOOKUP($D589,'REACH Bilaga XIV_update'!$A$5:$A$110,1,FALSE),VLOOKUP($A589,'REACH Bilaga XIV_update'!$D$5:$D$110,1,FALSE)),VLOOKUP($C589,'REACH Bilaga XIV_update'!$C$5:$C$110,1,FALSE))</f>
        <v>#N/A</v>
      </c>
      <c r="I589" s="76" t="e">
        <f>IF($C589="-",IF($A589="-",VLOOKUP($D589,CoRAP_update!$A$5:$A$376,1,FALSE),VLOOKUP($A589,CoRAP_update!$D$5:$D$376,1,FALSE)),VLOOKUP($C589,CoRAP_update!$C$5:$C$376,1,FALSE))</f>
        <v>#N/A</v>
      </c>
      <c r="J589" s="76" t="e">
        <f>IF($C589="-",IF($A589="-",VLOOKUP($D589,EDC_update!$C$2:$C$450,1,FALSE),VLOOKUP($A589,EDC_update!$B$2:$B$450,1,FALSE)),VLOOKUP($C589,EDC_update!$L$2:$L$450,1,FALSE))</f>
        <v>#N/A</v>
      </c>
      <c r="K589" s="76" t="str">
        <f>IF($C589="-",IF($A589="-",IF(VLOOKUP($D589,'sin-list 180320_update'!$C$2:$S$835,3,FALSE)="",NA(),VLOOKUP($D589,'sin-list 180320_update'!$C$2:$S$835,3,FALSE)),IF(VLOOKUP($A589,'sin-list 180320_update'!$A$2:$S$835,5,FALSE)="",NA(),VLOOKUP($A589,'sin-list 180320_update'!$A$2:$S$835,5,FALSE))),IF(VLOOKUP($C589,'sin-list 180320_update'!$B$2:$S$835,4,FALSE)="",NA(),VLOOKUP($C589,'sin-list 180320_update'!$B$2:$S$835,4,FALSE)))</f>
        <v>Classified CMR according to Annex VI of Regulation 1272/2008. (Might not apply when contaminants are below below legal thresholds and/or full refining history is known)</v>
      </c>
      <c r="L589" s="76" t="str">
        <f>IF($C589="-",IF($A589="-",VLOOKUP($D589,'sin-list 180320_update'!$C$2:$S$835,6,FALSE),VLOOKUP($A589,'sin-list 180320_update'!$A$2:$S$835,8,FALSE)),VLOOKUP($C589,'sin-list 180320_update'!$B$2:$S$835,7,FALSE))</f>
        <v>Carc. 1B</v>
      </c>
      <c r="M589" s="76" t="str">
        <f>IF($C589="-",IF($A589="-",IF(VLOOKUP($D589,'sin-list 180320_update'!$C$2:$S$835,8,FALSE)="",NA(),VLOOKUP($D589,'sin-list 180320_update'!$C$2:$S$835,8,FALSE)),IF(VLOOKUP($A589,'sin-list 180320_update'!$A$2:$S$835,10,FALSE)="",NA(),VLOOKUP($A589,'sin-list 180320_update'!$A$2:$S$835,10,FALSE))),IF(VLOOKUP($C589,'sin-list 180320_update'!$B$2:$S$835,9,FALSE)="",NA(),VLOOKUP($C589,'sin-list 180320_update'!$B$2:$S$835,9,FALSE)))</f>
        <v>H350</v>
      </c>
      <c r="N589" s="76" t="e">
        <f>IF($C589="-",IF($A589="-",IF(VLOOKUP($D589,'REACH Bilaga XVII_update'!$A$5:$E$131,4,FALSE)="",NA(),VLOOKUP($D589,'REACH Bilaga XVII_update'!$A$5:$E$131,4,FALSE)),IF(VLOOKUP($A589,'REACH Bilaga XVII_update'!$C$5:$D$131,2,FALSE)="",NA(),VLOOKUP($A589,'REACH Bilaga XVII_update'!$C$5:$D$131,2,FALSE))),IF(VLOOKUP($C589,'REACH Bilaga XVII_update'!$B$5:$D$131,3,FALSE)="",NA(),VLOOKUP($C589,'REACH Bilaga XVII_update'!$B$5:$D$131,3,FALSE)))</f>
        <v>#N/A</v>
      </c>
      <c r="O589" s="76" t="e">
        <f>IF($C589="-",IF($A589="-",IF(VLOOKUP($D589,' REACH Bilaga 59_update'!$A$5:$E$210,5,FALSE)="",NA(),VLOOKUP($D589,' REACH Bilaga 59_update'!$A$5:$E$210,5,FALSE)),IF(VLOOKUP($A589,' REACH Bilaga 59_update'!$D$5:$E$210,2,FALSE)="",NA(),VLOOKUP($A589,' REACH Bilaga 59_update'!$D$5:$E$210,2,FALSE))),IF(VLOOKUP($C589,' REACH Bilaga 59_update'!$C$5:$E$210,3,FALSE)="",NA(),VLOOKUP($C589,' REACH Bilaga 59_update'!$C$5:$E$210,3,FALSE)))</f>
        <v>#N/A</v>
      </c>
      <c r="P589" s="76" t="e">
        <f>IF(C589="-",IF(A589="-",IFERROR(VLOOKUP($D589,' REACH Bilaga 59_update'!$A$5:$F$210,MATCH(Sammanfattning!P$1,' REACH Bilaga 59_update'!$A$4:$F$4,0),FALSE),VLOOKUP($D589,'REACH Bilaga XIV_update'!$A$4:$H$110,MATCH(Sammanfattning!P$1,'REACH Bilaga XIV_update'!$A$4:$H$4,0),FALSE)),IFERROR(VLOOKUP($A589,' REACH Bilaga 59_update'!$D$5:$F$210,MATCH(Sammanfattning!P$1,' REACH Bilaga 59_update'!$D$4:$F$4,0),FALSE),VLOOKUP($A589,'REACH Bilaga XIV_update'!$D$4:$H$110,MATCH(Sammanfattning!P$1,'REACH Bilaga XIV_update'!$D$4:$H$4,0),FALSE))),IFERROR(VLOOKUP($C589,' REACH Bilaga 59_update'!$C$5:$F$210,MATCH(Sammanfattning!P$1,' REACH Bilaga 59_update'!$C$4:$F$4,0),FALSE),VLOOKUP($C589,'REACH Bilaga XIV_update'!$C$4:$H$110,MATCH(Sammanfattning!P$1,'REACH Bilaga XIV_update'!$C$4:$H$4,0),FALSE)))</f>
        <v>#N/A</v>
      </c>
      <c r="Q589" s="76" t="e">
        <f>IF($C589="-",IF($A589="-",IF(VLOOKUP($D589,'REACH Bilaga XIV_update'!$A$5:$I$110,9,FALSE)="",NA(),VLOOKUP($D589,'REACH Bilaga XIV_update'!$A$5:$I$110,9,FALSE)),IF(VLOOKUP($A589,'REACH Bilaga XIV_update'!$D$5:$I$110,6,FALSE)="",NA(),VLOOKUP($A589,'REACH Bilaga XIV_update'!$D$5:$I$110,6,FALSE))),IF(VLOOKUP($C589,'REACH Bilaga XIV_update'!$C$5:$I$110,7,FALSE)="",NA(),VLOOKUP($C589,'REACH Bilaga XIV_update'!$C$5:$I$110,7,FALSE)))</f>
        <v>#N/A</v>
      </c>
      <c r="R589" s="76" t="e">
        <f>IF($C589="-",IF($A589="-",IF(VLOOKUP($D589,CoRAP_update!$A$5:$O$376,15,FALSE)="",NA(),VLOOKUP($D589,CoRAP_update!$A$5:$O$376,15,FALSE)),IF(VLOOKUP($A589,CoRAP_update!$D$5:$O$376,12,FALSE)="",NA(),VLOOKUP($A589,CoRAP_update!$D$5:$O$376,12,FALSE))),IF(VLOOKUP($C589,CoRAP_update!$C$5:$O$376,13,FALSE)="",NA(),VLOOKUP($C589,CoRAP_update!$C$5:$O$376,13,FALSE)))</f>
        <v>#N/A</v>
      </c>
      <c r="S589" s="144" t="e">
        <f>IF($C589="-",IF($A589="-",VLOOKUP($D589,CoRAP_update!$A$5:$J$376,MATCH(Sammanfattning!S$1,CoRAP_update!$A$4:$J$4,0),FALSE),VLOOKUP($A589,CoRAP_update!$D$5:$J$376,MATCH(Sammanfattning!S$1,CoRAP_update!$D$4:$J$4,0),FALSE)),VLOOKUP($C589,CoRAP_update!$C$5:$J$376,MATCH(Sammanfattning!S$1,CoRAP_update!$C$4:$J$4,0),FALSE))</f>
        <v>#N/A</v>
      </c>
      <c r="T589" s="76" t="e">
        <f>IF($A589="-",VLOOKUP($D589,EDC_update!$C$2:$F$450,4,FALSE),VLOOKUP($A589,EDC_update!$B$2:$F$450,5,FALSE))</f>
        <v>#N/A</v>
      </c>
      <c r="V589" s="78">
        <f>IF(IFERROR(SEARCH("PBT",P589),99)=99,IF(IFERROR(SEARCH("suspected PBT",S589),99)=99,IF(IFERROR(SEARCH("concluded to be PBT",K589),99)=99,IF(IFERROR(SEARCH("PBT",S589),99)=99,IF(IFERROR(SEARCH("PBT cand",L589),99)=99,IF(IFERROR(SEARCH("PBT",L589),99)=99,IF(IFERROR(SEARCH("persistent, bioackumulative and toxic properties",K589),99)=99,0,Scoring!$E$3),Scoring!$E$3),Scoring!$E$7),Scoring!$E$3),Scoring!$E$5),Scoring!$E$6),Scoring!$E$3)</f>
        <v>0</v>
      </c>
      <c r="W589" s="78">
        <f>IF(IFERROR(SEARCH("vPvB",P589),99)=99,IF(IFERROR(SEARCH("suspected pbt/vPvB",S589),99)=99,IF(IFERROR(SEARCH("vPvB",S589),99)=99,IF(IFERROR(SEARCH("concluded to be a vPvB",S589),99)=99,IF(IFERROR(SEARCH("identified as vPvB",K589),99)=99,IF(IFERROR(SEARCH("concluded to be a vPvB",K589),99)=99,IF(IFERROR(SEARCH("concluded to be both pbt and vPvB",S589),99)=99,IF(IFERROR(SEARCH("concluded to be both pbt and vPvB",K589),99)=99,0,Scoring!$E$5),Scoring!$E$5),Scoring!$E$5),Scoring!$E$5),Scoring!$E$5),Scoring!$E$4),Scoring!$E$6),Scoring!$E$4)</f>
        <v>0</v>
      </c>
      <c r="X589" s="78">
        <f>IF(IFERROR(SEARCH("H410",N589),99)=99,IF(IFERROR(SEARCH("H410",O589),99)=99,IF(IFERROR(SEARCH("H410",Q589),99)=99,IF(IFERROR(SEARCH("H410",M589),99)=99,IF(IFERROR(SEARCH("H410",R589),99)=99,IF(IFERROR(SEARCH("H411",N589),99)=99,IF(IFERROR(SEARCH("H411",O589),99)=99,IF(IFERROR(SEARCH("H411",Q589),99)=99,IF(IFERROR(SEARCH("H411",M589),99)=99,IF(IFERROR(SEARCH("H411",R589),99)=99,IF(IFERROR(SEARCH("H413",N589),99)=99,IF(IFERROR(SEARCH("H413",O589),99)=99,IF(IFERROR(SEARCH("H413",Q589),99)=99,IF(IFERROR(SEARCH("H413",M589),99)=99,IF(IFERROR(SEARCH("H413",R589),99)=99,IF(IFERROR(SEARCH("H412",N589),99)=99,IF(IFERROR(SEARCH("H412",O589),99)=99,IF(IFERROR(SEARCH("H412",Q589),99)=99,IF(IFERROR(SEARCH("H412",M589),99)=99,IF(IFERROR(SEARCH("H412",R589),99)=99,0,Scoring!$E$2),Scoring!$E$2),Scoring!$E$2),Scoring!$E$2),Scoring!$E$2),Scoring!$E$2),Scoring!$E$2),Scoring!$E$2),Scoring!$E$2),Scoring!$E$2),Scoring!$E$2),Scoring!$E$2),Scoring!$E$2),Scoring!$E$2),Scoring!$E$2),Scoring!$E$2),Scoring!$E$2),Scoring!$E$2),Scoring!$E$2),Scoring!$E$2)</f>
        <v>0</v>
      </c>
      <c r="Y589" s="78">
        <f>IF(IFERROR(SEARCH("CMR",K589),99)=99,IF(IFERROR(SEARCH("Suspected CMR",S589),99)=99,IF(IFERROR(SEARCH("CMR",S589),99)=99,0,Scoring!$E$8),Scoring!$E$9),Scoring!$E$8)</f>
        <v>3</v>
      </c>
      <c r="Z589" s="78">
        <f>IF(IFERROR(SEARCH("H350",N589),99)=99,IF(IFERROR(SEARCH("H350",O589),99)=99,IF(IFERROR(SEARCH("H350",Q589),99)=99,IF(IFERROR(SEARCH("H350",M589),99)=99,IF(IFERROR(SEARCH("H350",R589),99)=99,IF(IFERROR(SEARCH("H351",N589),99)=99,IF(IFERROR(SEARCH("H351",O589),99)=99,IF(IFERROR(SEARCH("H351",Q589),99)=99,IF(IFERROR(SEARCH("H351",M589),99)=99,IF(IFERROR(SEARCH("H351",R589),99)=99,IF(IFERROR(SEARCH("carcinogenic",P589),99)=99,IF(IFERROR(SEARCH("suspected carcinogenic",S589),99)=99,0,Scoring!$E$12),Scoring!$E$11),Scoring!$E$10),Scoring!$E$10),Scoring!$E$10),Scoring!$E$10),Scoring!$E$10),Scoring!$E$10),Scoring!$E$10),Scoring!$E$10),Scoring!$E$10),Scoring!$E$10)</f>
        <v>1</v>
      </c>
      <c r="AA589" s="78">
        <f>IF(IFERROR(SEARCH("H340",N589),99)=99,IF(IFERROR(SEARCH("H340",O589),99)=99,IF(IFERROR(SEARCH("H340",Q589),99)=99,IF(IFERROR(SEARCH("H340",M589),99)=99,IF(IFERROR(SEARCH("H340",R589),99)=99,IF(IFERROR(SEARCH("H341",N589),99)=99,IF(IFERROR(SEARCH("H341",O589),99)=99,IF(IFERROR(SEARCH("H341",Q589),99)=99,IF(IFERROR(SEARCH("H341",M589),99)=99,IF(IFERROR(SEARCH("H341",R589),99)=99,IF(IFERROR(SEARCH("mutagenic",P589),99)=99,IF(IFERROR(SEARCH("suspected mutagenic",S589),99)=99,0,Scoring!$E$15),Scoring!$E$14),Scoring!$E$13),Scoring!$E$13),Scoring!$E$13),Scoring!$E$13),Scoring!$E$13),Scoring!$E$13),Scoring!$E$13),Scoring!$E$13),Scoring!$E$13),Scoring!$E$13)</f>
        <v>0</v>
      </c>
      <c r="AB589" s="78">
        <f>IF(IFERROR(SEARCH("H360",N589),99)=99,IF(IFERROR(SEARCH("H360",O589),99)=99,IF(IFERROR(SEARCH("H360",Q589),99)=99,IF(IFERROR(SEARCH("H360",M589),99)=99,IF(IFERROR(SEARCH("H360",R589),99)=99,IF(IFERROR(SEARCH("H361",N589),99)=99,IF(IFERROR(SEARCH("H361",O589),99)=99,IF(IFERROR(SEARCH("H361",Q589),99)=99,IF(IFERROR(SEARCH("H361",M589),99)=99,IF(IFERROR(SEARCH("H361",R589),99)=99,IF(IFERROR(SEARCH("reproduction",P589),99)=99,IF(IFERROR(SEARCH("suspected reprotoxic",S589),99)=99,IF(IFERROR(SEARCH("reprotoxic",S589),99)=99,IF(IFERROR(SEARCH("reprotoxic",K589),99)=99,0,Scoring!$E$18),Scoring!$E$18),Scoring!$E$19),Scoring!$E$17),Scoring!$E$16),Scoring!$E$16),Scoring!$E$16),Scoring!$E$16),Scoring!$E$16),Scoring!$E$16),Scoring!$E$16),Scoring!$E$16),Scoring!$E$16),Scoring!$E$16)</f>
        <v>0</v>
      </c>
      <c r="AC589" s="78">
        <f>IF(IFERROR(SEARCH("57f",L589),99)=99,IF(IFERROR(SEARCH("57(f)",P589),99)=99,0,Scoring!$E$20),Scoring!$E$20)</f>
        <v>0</v>
      </c>
      <c r="AD589" s="78">
        <f>IF(IFERROR(SEARCH("CAT1",T589),99)=99,IF(IFERROR(SEARCH("CAT2",T589),99)=99,IF(IFERROR(SEARCH("CAT3",T589),99)=99,IF(IFERROR(SEARCH("concluded to be endocrine",K589),99)=99,IF(IFERROR(SEARCH("categorised as endocrine",K589),99)=99,IF(IFERROR(SEARCH("endocrine disrupting",P589),99)=99,IF(IFERROR(SEARCH("endocrine disrupting",K589),99)=99,IF(IFERROR(SEARCH("suspected endocrine",S589),99)=99,IF(IFERROR(SEARCH("potential endocrine",S589),99)=99,0,Scoring!$E$25),Scoring!$E$25),Scoring!$E$24),Scoring!$E$24),Scoring!$E$24),Scoring!$E$24),Scoring!$E$23),Scoring!$E$22),Scoring!$E$21)</f>
        <v>0</v>
      </c>
      <c r="AE589" s="78">
        <f>IF(IFERROR(SEARCH("suspected sensitiser",S589),99)=99,IF(IFERROR(SEARCH("sensitiser",S589),99)=99,IF(IFERROR(SEARCH("other hazard based concern",S589),99)=99,0,Scoring!$E$28),Scoring!$E$26),Scoring!$E$27)</f>
        <v>0</v>
      </c>
      <c r="AF589" s="78">
        <f>IF(IFERROR(M589,1)=1,IF(IFERROR(N589,1)=1,IF(IFERROR(O589,1)=1,IF(IFERROR(Q589,1)=1,IF(IFERROR(R589,1)=1,IF(IFERROR(T589,1)=1,IF(IFERROR(K589,1)=1,IF(IFERROR(P589,1)=1,IF(IFERROR(S589,1)=1,Scoring!$E$29,0),0),0),0),0),0),0),0),0)</f>
        <v>0</v>
      </c>
      <c r="AG589" s="78">
        <f t="shared" si="50"/>
        <v>3</v>
      </c>
      <c r="AI589" s="93"/>
      <c r="AJ589" s="94"/>
      <c r="AK589" s="76"/>
      <c r="AL589" s="75"/>
      <c r="AN589" s="79"/>
      <c r="AO589" s="79"/>
      <c r="AP589" s="79"/>
      <c r="AQ589" s="79"/>
      <c r="AR589" s="79"/>
      <c r="AS589" s="78"/>
      <c r="AU589" s="79">
        <f>IF(IFERROR(F589,99)=99,IF(IFERROR(G589,99)=99,IF(IFERROR(H589,99)=99,IF(IFERROR(I589,99)=99,IF(IFERROR(E589,99)=99,IF(IFERROR(J589,99)=99,0,Scoring!$B$7),Scoring!$B$3),Scoring!$B$2),Scoring!$B$6),Scoring!$B$5),Scoring!$B$4)</f>
        <v>0.3</v>
      </c>
      <c r="AV589" s="78">
        <f t="shared" si="51"/>
        <v>0.89999999999999991</v>
      </c>
      <c r="AW589" s="78"/>
      <c r="AX589" s="66"/>
      <c r="AY589" s="78"/>
      <c r="AZ589" s="76"/>
      <c r="BA589" s="76"/>
      <c r="BB589" s="76"/>
    </row>
    <row r="590" spans="1:54" x14ac:dyDescent="0.25">
      <c r="A590" s="77" t="s">
        <v>7576</v>
      </c>
      <c r="B590" s="76" t="str">
        <f t="shared" si="52"/>
        <v>265-089-2</v>
      </c>
      <c r="C590" s="77" t="s">
        <v>1709</v>
      </c>
      <c r="D590" s="77" t="s">
        <v>1710</v>
      </c>
      <c r="E590" s="76" t="str">
        <f>IF(C590="-",IF(A590="-",VLOOKUP(D590,'sin-list 180320_update'!$C$2:$C$835,1,FALSE),VLOOKUP(A590,'sin-list 180320_update'!$A$2:$A$835,1,FALSE)),VLOOKUP(C590,'sin-list 180320_update'!$B$2:$B$835,1,FALSE))</f>
        <v>265-089-2</v>
      </c>
      <c r="F590" s="76" t="e">
        <f>IF($C590="-",IF($A590="-",VLOOKUP($D590,'REACH Bilaga XVII_update'!$A$5:$A$131,1,FALSE),VLOOKUP($A590,'REACH Bilaga XVII_update'!$C$5:$C$131,1,FALSE)),VLOOKUP($C590,'REACH Bilaga XVII_update'!$B$5:$B$131,1,FALSE))</f>
        <v>#N/A</v>
      </c>
      <c r="G590" s="76" t="e">
        <f>IF($C590="-",IF($A590="-",VLOOKUP($D590,' REACH Bilaga 59_update'!$A$5:$A$210,1,FALSE),VLOOKUP($A590,' REACH Bilaga 59_update'!$D$5:$D$210,1,FALSE)),VLOOKUP($C590,' REACH Bilaga 59_update'!$C$5:$C$210,1,FALSE))</f>
        <v>#N/A</v>
      </c>
      <c r="H590" s="76" t="e">
        <f>IF($C590="-",IF($A590="-",VLOOKUP($D590,'REACH Bilaga XIV_update'!$A$5:$A$110,1,FALSE),VLOOKUP($A590,'REACH Bilaga XIV_update'!$D$5:$D$110,1,FALSE)),VLOOKUP($C590,'REACH Bilaga XIV_update'!$C$5:$C$110,1,FALSE))</f>
        <v>#N/A</v>
      </c>
      <c r="I590" s="76" t="e">
        <f>IF($C590="-",IF($A590="-",VLOOKUP($D590,CoRAP_update!$A$5:$A$376,1,FALSE),VLOOKUP($A590,CoRAP_update!$D$5:$D$376,1,FALSE)),VLOOKUP($C590,CoRAP_update!$C$5:$C$376,1,FALSE))</f>
        <v>#N/A</v>
      </c>
      <c r="J590" s="76" t="e">
        <f>IF($C590="-",IF($A590="-",VLOOKUP($D590,EDC_update!$C$2:$C$450,1,FALSE),VLOOKUP($A590,EDC_update!$B$2:$B$450,1,FALSE)),VLOOKUP($C590,EDC_update!$L$2:$L$450,1,FALSE))</f>
        <v>#N/A</v>
      </c>
      <c r="K590" s="76" t="str">
        <f>IF($C590="-",IF($A590="-",IF(VLOOKUP($D590,'sin-list 180320_update'!$C$2:$S$835,3,FALSE)="",NA(),VLOOKUP($D590,'sin-list 180320_update'!$C$2:$S$835,3,FALSE)),IF(VLOOKUP($A590,'sin-list 180320_update'!$A$2:$S$835,5,FALSE)="",NA(),VLOOKUP($A590,'sin-list 180320_update'!$A$2:$S$835,5,FALSE))),IF(VLOOKUP($C590,'sin-list 180320_update'!$B$2:$S$835,4,FALSE)="",NA(),VLOOKUP($C590,'sin-list 180320_update'!$B$2:$S$835,4,FALSE)))</f>
        <v>Classified CMR according to Annex VI of Regulation 1272/2008. (Might not apply when contaminants are below below legal thresholds and/or full refining history is known)</v>
      </c>
      <c r="L590" s="76" t="str">
        <f>IF($C590="-",IF($A590="-",VLOOKUP($D590,'sin-list 180320_update'!$C$2:$S$835,6,FALSE),VLOOKUP($A590,'sin-list 180320_update'!$A$2:$S$835,8,FALSE)),VLOOKUP($C590,'sin-list 180320_update'!$B$2:$S$835,7,FALSE))</f>
        <v>Carc. 1B
Muta. 1B
Asp. Tox. 1</v>
      </c>
      <c r="M590" s="76" t="str">
        <f>IF($C590="-",IF($A590="-",IF(VLOOKUP($D590,'sin-list 180320_update'!$C$2:$S$835,8,FALSE)="",NA(),VLOOKUP($D590,'sin-list 180320_update'!$C$2:$S$835,8,FALSE)),IF(VLOOKUP($A590,'sin-list 180320_update'!$A$2:$S$835,10,FALSE)="",NA(),VLOOKUP($A590,'sin-list 180320_update'!$A$2:$S$835,10,FALSE))),IF(VLOOKUP($C590,'sin-list 180320_update'!$B$2:$S$835,9,FALSE)="",NA(),VLOOKUP($C590,'sin-list 180320_update'!$B$2:$S$835,9,FALSE)))</f>
        <v>H350
H340
H304</v>
      </c>
      <c r="N590" s="76" t="e">
        <f>IF($C590="-",IF($A590="-",IF(VLOOKUP($D590,'REACH Bilaga XVII_update'!$A$5:$E$131,4,FALSE)="",NA(),VLOOKUP($D590,'REACH Bilaga XVII_update'!$A$5:$E$131,4,FALSE)),IF(VLOOKUP($A590,'REACH Bilaga XVII_update'!$C$5:$D$131,2,FALSE)="",NA(),VLOOKUP($A590,'REACH Bilaga XVII_update'!$C$5:$D$131,2,FALSE))),IF(VLOOKUP($C590,'REACH Bilaga XVII_update'!$B$5:$D$131,3,FALSE)="",NA(),VLOOKUP($C590,'REACH Bilaga XVII_update'!$B$5:$D$131,3,FALSE)))</f>
        <v>#N/A</v>
      </c>
      <c r="O590" s="76" t="e">
        <f>IF($C590="-",IF($A590="-",IF(VLOOKUP($D590,' REACH Bilaga 59_update'!$A$5:$E$210,5,FALSE)="",NA(),VLOOKUP($D590,' REACH Bilaga 59_update'!$A$5:$E$210,5,FALSE)),IF(VLOOKUP($A590,' REACH Bilaga 59_update'!$D$5:$E$210,2,FALSE)="",NA(),VLOOKUP($A590,' REACH Bilaga 59_update'!$D$5:$E$210,2,FALSE))),IF(VLOOKUP($C590,' REACH Bilaga 59_update'!$C$5:$E$210,3,FALSE)="",NA(),VLOOKUP($C590,' REACH Bilaga 59_update'!$C$5:$E$210,3,FALSE)))</f>
        <v>#N/A</v>
      </c>
      <c r="P590" s="76" t="e">
        <f>IF(C590="-",IF(A590="-",IFERROR(VLOOKUP($D590,' REACH Bilaga 59_update'!$A$5:$F$210,MATCH(Sammanfattning!P$1,' REACH Bilaga 59_update'!$A$4:$F$4,0),FALSE),VLOOKUP($D590,'REACH Bilaga XIV_update'!$A$4:$H$110,MATCH(Sammanfattning!P$1,'REACH Bilaga XIV_update'!$A$4:$H$4,0),FALSE)),IFERROR(VLOOKUP($A590,' REACH Bilaga 59_update'!$D$5:$F$210,MATCH(Sammanfattning!P$1,' REACH Bilaga 59_update'!$D$4:$F$4,0),FALSE),VLOOKUP($A590,'REACH Bilaga XIV_update'!$D$4:$H$110,MATCH(Sammanfattning!P$1,'REACH Bilaga XIV_update'!$D$4:$H$4,0),FALSE))),IFERROR(VLOOKUP($C590,' REACH Bilaga 59_update'!$C$5:$F$210,MATCH(Sammanfattning!P$1,' REACH Bilaga 59_update'!$C$4:$F$4,0),FALSE),VLOOKUP($C590,'REACH Bilaga XIV_update'!$C$4:$H$110,MATCH(Sammanfattning!P$1,'REACH Bilaga XIV_update'!$C$4:$H$4,0),FALSE)))</f>
        <v>#N/A</v>
      </c>
      <c r="Q590" s="76" t="e">
        <f>IF($C590="-",IF($A590="-",IF(VLOOKUP($D590,'REACH Bilaga XIV_update'!$A$5:$I$110,9,FALSE)="",NA(),VLOOKUP($D590,'REACH Bilaga XIV_update'!$A$5:$I$110,9,FALSE)),IF(VLOOKUP($A590,'REACH Bilaga XIV_update'!$D$5:$I$110,6,FALSE)="",NA(),VLOOKUP($A590,'REACH Bilaga XIV_update'!$D$5:$I$110,6,FALSE))),IF(VLOOKUP($C590,'REACH Bilaga XIV_update'!$C$5:$I$110,7,FALSE)="",NA(),VLOOKUP($C590,'REACH Bilaga XIV_update'!$C$5:$I$110,7,FALSE)))</f>
        <v>#N/A</v>
      </c>
      <c r="R590" s="76" t="e">
        <f>IF($C590="-",IF($A590="-",IF(VLOOKUP($D590,CoRAP_update!$A$5:$O$376,15,FALSE)="",NA(),VLOOKUP($D590,CoRAP_update!$A$5:$O$376,15,FALSE)),IF(VLOOKUP($A590,CoRAP_update!$D$5:$O$376,12,FALSE)="",NA(),VLOOKUP($A590,CoRAP_update!$D$5:$O$376,12,FALSE))),IF(VLOOKUP($C590,CoRAP_update!$C$5:$O$376,13,FALSE)="",NA(),VLOOKUP($C590,CoRAP_update!$C$5:$O$376,13,FALSE)))</f>
        <v>#N/A</v>
      </c>
      <c r="S590" s="144" t="e">
        <f>IF($C590="-",IF($A590="-",VLOOKUP($D590,CoRAP_update!$A$5:$J$376,MATCH(Sammanfattning!S$1,CoRAP_update!$A$4:$J$4,0),FALSE),VLOOKUP($A590,CoRAP_update!$D$5:$J$376,MATCH(Sammanfattning!S$1,CoRAP_update!$D$4:$J$4,0),FALSE)),VLOOKUP($C590,CoRAP_update!$C$5:$J$376,MATCH(Sammanfattning!S$1,CoRAP_update!$C$4:$J$4,0),FALSE))</f>
        <v>#N/A</v>
      </c>
      <c r="T590" s="76" t="e">
        <f>IF($A590="-",VLOOKUP($D590,EDC_update!$C$2:$F$450,4,FALSE),VLOOKUP($A590,EDC_update!$B$2:$F$450,5,FALSE))</f>
        <v>#N/A</v>
      </c>
      <c r="V590" s="78">
        <f>IF(IFERROR(SEARCH("PBT",P590),99)=99,IF(IFERROR(SEARCH("suspected PBT",S590),99)=99,IF(IFERROR(SEARCH("concluded to be PBT",K590),99)=99,IF(IFERROR(SEARCH("PBT",S590),99)=99,IF(IFERROR(SEARCH("PBT cand",L590),99)=99,IF(IFERROR(SEARCH("PBT",L590),99)=99,IF(IFERROR(SEARCH("persistent, bioackumulative and toxic properties",K590),99)=99,0,Scoring!$E$3),Scoring!$E$3),Scoring!$E$7),Scoring!$E$3),Scoring!$E$5),Scoring!$E$6),Scoring!$E$3)</f>
        <v>0</v>
      </c>
      <c r="W590" s="78">
        <f>IF(IFERROR(SEARCH("vPvB",P590),99)=99,IF(IFERROR(SEARCH("suspected pbt/vPvB",S590),99)=99,IF(IFERROR(SEARCH("vPvB",S590),99)=99,IF(IFERROR(SEARCH("concluded to be a vPvB",S590),99)=99,IF(IFERROR(SEARCH("identified as vPvB",K590),99)=99,IF(IFERROR(SEARCH("concluded to be a vPvB",K590),99)=99,IF(IFERROR(SEARCH("concluded to be both pbt and vPvB",S590),99)=99,IF(IFERROR(SEARCH("concluded to be both pbt and vPvB",K590),99)=99,0,Scoring!$E$5),Scoring!$E$5),Scoring!$E$5),Scoring!$E$5),Scoring!$E$5),Scoring!$E$4),Scoring!$E$6),Scoring!$E$4)</f>
        <v>0</v>
      </c>
      <c r="X590" s="78">
        <f>IF(IFERROR(SEARCH("H410",N590),99)=99,IF(IFERROR(SEARCH("H410",O590),99)=99,IF(IFERROR(SEARCH("H410",Q590),99)=99,IF(IFERROR(SEARCH("H410",M590),99)=99,IF(IFERROR(SEARCH("H410",R590),99)=99,IF(IFERROR(SEARCH("H411",N590),99)=99,IF(IFERROR(SEARCH("H411",O590),99)=99,IF(IFERROR(SEARCH("H411",Q590),99)=99,IF(IFERROR(SEARCH("H411",M590),99)=99,IF(IFERROR(SEARCH("H411",R590),99)=99,IF(IFERROR(SEARCH("H413",N590),99)=99,IF(IFERROR(SEARCH("H413",O590),99)=99,IF(IFERROR(SEARCH("H413",Q590),99)=99,IF(IFERROR(SEARCH("H413",M590),99)=99,IF(IFERROR(SEARCH("H413",R590),99)=99,IF(IFERROR(SEARCH("H412",N590),99)=99,IF(IFERROR(SEARCH("H412",O590),99)=99,IF(IFERROR(SEARCH("H412",Q590),99)=99,IF(IFERROR(SEARCH("H412",M590),99)=99,IF(IFERROR(SEARCH("H412",R590),99)=99,0,Scoring!$E$2),Scoring!$E$2),Scoring!$E$2),Scoring!$E$2),Scoring!$E$2),Scoring!$E$2),Scoring!$E$2),Scoring!$E$2),Scoring!$E$2),Scoring!$E$2),Scoring!$E$2),Scoring!$E$2),Scoring!$E$2),Scoring!$E$2),Scoring!$E$2),Scoring!$E$2),Scoring!$E$2),Scoring!$E$2),Scoring!$E$2),Scoring!$E$2)</f>
        <v>0</v>
      </c>
      <c r="Y590" s="78">
        <f>IF(IFERROR(SEARCH("CMR",K590),99)=99,IF(IFERROR(SEARCH("Suspected CMR",S590),99)=99,IF(IFERROR(SEARCH("CMR",S590),99)=99,0,Scoring!$E$8),Scoring!$E$9),Scoring!$E$8)</f>
        <v>3</v>
      </c>
      <c r="Z590" s="78">
        <f>IF(IFERROR(SEARCH("H350",N590),99)=99,IF(IFERROR(SEARCH("H350",O590),99)=99,IF(IFERROR(SEARCH("H350",Q590),99)=99,IF(IFERROR(SEARCH("H350",M590),99)=99,IF(IFERROR(SEARCH("H350",R590),99)=99,IF(IFERROR(SEARCH("H351",N590),99)=99,IF(IFERROR(SEARCH("H351",O590),99)=99,IF(IFERROR(SEARCH("H351",Q590),99)=99,IF(IFERROR(SEARCH("H351",M590),99)=99,IF(IFERROR(SEARCH("H351",R590),99)=99,IF(IFERROR(SEARCH("carcinogenic",P590),99)=99,IF(IFERROR(SEARCH("suspected carcinogenic",S590),99)=99,0,Scoring!$E$12),Scoring!$E$11),Scoring!$E$10),Scoring!$E$10),Scoring!$E$10),Scoring!$E$10),Scoring!$E$10),Scoring!$E$10),Scoring!$E$10),Scoring!$E$10),Scoring!$E$10),Scoring!$E$10)</f>
        <v>1</v>
      </c>
      <c r="AA590" s="78">
        <f>IF(IFERROR(SEARCH("H340",N590),99)=99,IF(IFERROR(SEARCH("H340",O590),99)=99,IF(IFERROR(SEARCH("H340",Q590),99)=99,IF(IFERROR(SEARCH("H340",M590),99)=99,IF(IFERROR(SEARCH("H340",R590),99)=99,IF(IFERROR(SEARCH("H341",N590),99)=99,IF(IFERROR(SEARCH("H341",O590),99)=99,IF(IFERROR(SEARCH("H341",Q590),99)=99,IF(IFERROR(SEARCH("H341",M590),99)=99,IF(IFERROR(SEARCH("H341",R590),99)=99,IF(IFERROR(SEARCH("mutagenic",P590),99)=99,IF(IFERROR(SEARCH("suspected mutagenic",S590),99)=99,0,Scoring!$E$15),Scoring!$E$14),Scoring!$E$13),Scoring!$E$13),Scoring!$E$13),Scoring!$E$13),Scoring!$E$13),Scoring!$E$13),Scoring!$E$13),Scoring!$E$13),Scoring!$E$13),Scoring!$E$13)</f>
        <v>1</v>
      </c>
      <c r="AB590" s="78">
        <f>IF(IFERROR(SEARCH("H360",N590),99)=99,IF(IFERROR(SEARCH("H360",O590),99)=99,IF(IFERROR(SEARCH("H360",Q590),99)=99,IF(IFERROR(SEARCH("H360",M590),99)=99,IF(IFERROR(SEARCH("H360",R590),99)=99,IF(IFERROR(SEARCH("H361",N590),99)=99,IF(IFERROR(SEARCH("H361",O590),99)=99,IF(IFERROR(SEARCH("H361",Q590),99)=99,IF(IFERROR(SEARCH("H361",M590),99)=99,IF(IFERROR(SEARCH("H361",R590),99)=99,IF(IFERROR(SEARCH("reproduction",P590),99)=99,IF(IFERROR(SEARCH("suspected reprotoxic",S590),99)=99,IF(IFERROR(SEARCH("reprotoxic",S590),99)=99,IF(IFERROR(SEARCH("reprotoxic",K590),99)=99,0,Scoring!$E$18),Scoring!$E$18),Scoring!$E$19),Scoring!$E$17),Scoring!$E$16),Scoring!$E$16),Scoring!$E$16),Scoring!$E$16),Scoring!$E$16),Scoring!$E$16),Scoring!$E$16),Scoring!$E$16),Scoring!$E$16),Scoring!$E$16)</f>
        <v>0</v>
      </c>
      <c r="AC590" s="78">
        <f>IF(IFERROR(SEARCH("57f",L590),99)=99,IF(IFERROR(SEARCH("57(f)",P590),99)=99,0,Scoring!$E$20),Scoring!$E$20)</f>
        <v>0</v>
      </c>
      <c r="AD590" s="78">
        <f>IF(IFERROR(SEARCH("CAT1",T590),99)=99,IF(IFERROR(SEARCH("CAT2",T590),99)=99,IF(IFERROR(SEARCH("CAT3",T590),99)=99,IF(IFERROR(SEARCH("concluded to be endocrine",K590),99)=99,IF(IFERROR(SEARCH("categorised as endocrine",K590),99)=99,IF(IFERROR(SEARCH("endocrine disrupting",P590),99)=99,IF(IFERROR(SEARCH("endocrine disrupting",K590),99)=99,IF(IFERROR(SEARCH("suspected endocrine",S590),99)=99,IF(IFERROR(SEARCH("potential endocrine",S590),99)=99,0,Scoring!$E$25),Scoring!$E$25),Scoring!$E$24),Scoring!$E$24),Scoring!$E$24),Scoring!$E$24),Scoring!$E$23),Scoring!$E$22),Scoring!$E$21)</f>
        <v>0</v>
      </c>
      <c r="AE590" s="78">
        <f>IF(IFERROR(SEARCH("suspected sensitiser",S590),99)=99,IF(IFERROR(SEARCH("sensitiser",S590),99)=99,IF(IFERROR(SEARCH("other hazard based concern",S590),99)=99,0,Scoring!$E$28),Scoring!$E$26),Scoring!$E$27)</f>
        <v>0</v>
      </c>
      <c r="AF590" s="78">
        <f>IF(IFERROR(M590,1)=1,IF(IFERROR(N590,1)=1,IF(IFERROR(O590,1)=1,IF(IFERROR(Q590,1)=1,IF(IFERROR(R590,1)=1,IF(IFERROR(T590,1)=1,IF(IFERROR(K590,1)=1,IF(IFERROR(P590,1)=1,IF(IFERROR(S590,1)=1,Scoring!$E$29,0),0),0),0),0),0),0),0),0)</f>
        <v>0</v>
      </c>
      <c r="AG590" s="78">
        <f t="shared" si="50"/>
        <v>3</v>
      </c>
      <c r="AI590" s="93"/>
      <c r="AJ590" s="94"/>
      <c r="AK590" s="76"/>
      <c r="AL590" s="75"/>
      <c r="AN590" s="79"/>
      <c r="AO590" s="79"/>
      <c r="AP590" s="79"/>
      <c r="AQ590" s="79"/>
      <c r="AR590" s="79"/>
      <c r="AS590" s="78"/>
      <c r="AU590" s="79">
        <f>IF(IFERROR(F590,99)=99,IF(IFERROR(G590,99)=99,IF(IFERROR(H590,99)=99,IF(IFERROR(I590,99)=99,IF(IFERROR(E590,99)=99,IF(IFERROR(J590,99)=99,0,Scoring!$B$7),Scoring!$B$3),Scoring!$B$2),Scoring!$B$6),Scoring!$B$5),Scoring!$B$4)</f>
        <v>0.3</v>
      </c>
      <c r="AV590" s="78">
        <f t="shared" si="51"/>
        <v>0.89999999999999991</v>
      </c>
      <c r="AW590" s="78"/>
      <c r="AX590" s="66"/>
      <c r="AY590" s="78"/>
      <c r="AZ590" s="76"/>
      <c r="BA590" s="76"/>
      <c r="BB590" s="76"/>
    </row>
    <row r="591" spans="1:54" x14ac:dyDescent="0.25">
      <c r="A591" s="77" t="s">
        <v>6493</v>
      </c>
      <c r="B591" s="76" t="str">
        <f t="shared" si="52"/>
        <v>265-090-8</v>
      </c>
      <c r="C591" s="77" t="s">
        <v>1711</v>
      </c>
      <c r="D591" s="77" t="s">
        <v>1712</v>
      </c>
      <c r="E591" s="76" t="str">
        <f>IF(C591="-",IF(A591="-",VLOOKUP(D591,'sin-list 180320_update'!$C$2:$C$835,1,FALSE),VLOOKUP(A591,'sin-list 180320_update'!$A$2:$A$835,1,FALSE)),VLOOKUP(C591,'sin-list 180320_update'!$B$2:$B$835,1,FALSE))</f>
        <v>265-090-8</v>
      </c>
      <c r="F591" s="76" t="e">
        <f>IF($C591="-",IF($A591="-",VLOOKUP($D591,'REACH Bilaga XVII_update'!$A$5:$A$131,1,FALSE),VLOOKUP($A591,'REACH Bilaga XVII_update'!$C$5:$C$131,1,FALSE)),VLOOKUP($C591,'REACH Bilaga XVII_update'!$B$5:$B$131,1,FALSE))</f>
        <v>#N/A</v>
      </c>
      <c r="G591" s="76" t="e">
        <f>IF($C591="-",IF($A591="-",VLOOKUP($D591,' REACH Bilaga 59_update'!$A$5:$A$210,1,FALSE),VLOOKUP($A591,' REACH Bilaga 59_update'!$D$5:$D$210,1,FALSE)),VLOOKUP($C591,' REACH Bilaga 59_update'!$C$5:$C$210,1,FALSE))</f>
        <v>#N/A</v>
      </c>
      <c r="H591" s="76" t="e">
        <f>IF($C591="-",IF($A591="-",VLOOKUP($D591,'REACH Bilaga XIV_update'!$A$5:$A$110,1,FALSE),VLOOKUP($A591,'REACH Bilaga XIV_update'!$D$5:$D$110,1,FALSE)),VLOOKUP($C591,'REACH Bilaga XIV_update'!$C$5:$C$110,1,FALSE))</f>
        <v>#N/A</v>
      </c>
      <c r="I591" s="76" t="e">
        <f>IF($C591="-",IF($A591="-",VLOOKUP($D591,CoRAP_update!$A$5:$A$376,1,FALSE),VLOOKUP($A591,CoRAP_update!$D$5:$D$376,1,FALSE)),VLOOKUP($C591,CoRAP_update!$C$5:$C$376,1,FALSE))</f>
        <v>#N/A</v>
      </c>
      <c r="J591" s="76" t="e">
        <f>IF($C591="-",IF($A591="-",VLOOKUP($D591,EDC_update!$C$2:$C$450,1,FALSE),VLOOKUP($A591,EDC_update!$B$2:$B$450,1,FALSE)),VLOOKUP($C591,EDC_update!$L$2:$L$450,1,FALSE))</f>
        <v>#N/A</v>
      </c>
      <c r="K591" s="76" t="str">
        <f>IF($C591="-",IF($A591="-",IF(VLOOKUP($D591,'sin-list 180320_update'!$C$2:$S$835,3,FALSE)="",NA(),VLOOKUP($D591,'sin-list 180320_update'!$C$2:$S$835,3,FALSE)),IF(VLOOKUP($A591,'sin-list 180320_update'!$A$2:$S$835,5,FALSE)="",NA(),VLOOKUP($A591,'sin-list 180320_update'!$A$2:$S$835,5,FALSE))),IF(VLOOKUP($C591,'sin-list 180320_update'!$B$2:$S$835,4,FALSE)="",NA(),VLOOKUP($C591,'sin-list 180320_update'!$B$2:$S$835,4,FALSE)))</f>
        <v>Classified CMR according to Annex VI of Regulation 1272/2008. (Might not apply when contaminants are below below legal thresholds and/or full refining history is known)</v>
      </c>
      <c r="L591" s="76" t="str">
        <f>IF($C591="-",IF($A591="-",VLOOKUP($D591,'sin-list 180320_update'!$C$2:$S$835,6,FALSE),VLOOKUP($A591,'sin-list 180320_update'!$A$2:$S$835,8,FALSE)),VLOOKUP($C591,'sin-list 180320_update'!$B$2:$S$835,7,FALSE))</f>
        <v>Carc. 1B</v>
      </c>
      <c r="M591" s="76" t="str">
        <f>IF($C591="-",IF($A591="-",IF(VLOOKUP($D591,'sin-list 180320_update'!$C$2:$S$835,8,FALSE)="",NA(),VLOOKUP($D591,'sin-list 180320_update'!$C$2:$S$835,8,FALSE)),IF(VLOOKUP($A591,'sin-list 180320_update'!$A$2:$S$835,10,FALSE)="",NA(),VLOOKUP($A591,'sin-list 180320_update'!$A$2:$S$835,10,FALSE))),IF(VLOOKUP($C591,'sin-list 180320_update'!$B$2:$S$835,9,FALSE)="",NA(),VLOOKUP($C591,'sin-list 180320_update'!$B$2:$S$835,9,FALSE)))</f>
        <v>H350</v>
      </c>
      <c r="N591" s="76" t="e">
        <f>IF($C591="-",IF($A591="-",IF(VLOOKUP($D591,'REACH Bilaga XVII_update'!$A$5:$E$131,4,FALSE)="",NA(),VLOOKUP($D591,'REACH Bilaga XVII_update'!$A$5:$E$131,4,FALSE)),IF(VLOOKUP($A591,'REACH Bilaga XVII_update'!$C$5:$D$131,2,FALSE)="",NA(),VLOOKUP($A591,'REACH Bilaga XVII_update'!$C$5:$D$131,2,FALSE))),IF(VLOOKUP($C591,'REACH Bilaga XVII_update'!$B$5:$D$131,3,FALSE)="",NA(),VLOOKUP($C591,'REACH Bilaga XVII_update'!$B$5:$D$131,3,FALSE)))</f>
        <v>#N/A</v>
      </c>
      <c r="O591" s="76" t="e">
        <f>IF($C591="-",IF($A591="-",IF(VLOOKUP($D591,' REACH Bilaga 59_update'!$A$5:$E$210,5,FALSE)="",NA(),VLOOKUP($D591,' REACH Bilaga 59_update'!$A$5:$E$210,5,FALSE)),IF(VLOOKUP($A591,' REACH Bilaga 59_update'!$D$5:$E$210,2,FALSE)="",NA(),VLOOKUP($A591,' REACH Bilaga 59_update'!$D$5:$E$210,2,FALSE))),IF(VLOOKUP($C591,' REACH Bilaga 59_update'!$C$5:$E$210,3,FALSE)="",NA(),VLOOKUP($C591,' REACH Bilaga 59_update'!$C$5:$E$210,3,FALSE)))</f>
        <v>#N/A</v>
      </c>
      <c r="P591" s="76" t="e">
        <f>IF(C591="-",IF(A591="-",IFERROR(VLOOKUP($D591,' REACH Bilaga 59_update'!$A$5:$F$210,MATCH(Sammanfattning!P$1,' REACH Bilaga 59_update'!$A$4:$F$4,0),FALSE),VLOOKUP($D591,'REACH Bilaga XIV_update'!$A$4:$H$110,MATCH(Sammanfattning!P$1,'REACH Bilaga XIV_update'!$A$4:$H$4,0),FALSE)),IFERROR(VLOOKUP($A591,' REACH Bilaga 59_update'!$D$5:$F$210,MATCH(Sammanfattning!P$1,' REACH Bilaga 59_update'!$D$4:$F$4,0),FALSE),VLOOKUP($A591,'REACH Bilaga XIV_update'!$D$4:$H$110,MATCH(Sammanfattning!P$1,'REACH Bilaga XIV_update'!$D$4:$H$4,0),FALSE))),IFERROR(VLOOKUP($C591,' REACH Bilaga 59_update'!$C$5:$F$210,MATCH(Sammanfattning!P$1,' REACH Bilaga 59_update'!$C$4:$F$4,0),FALSE),VLOOKUP($C591,'REACH Bilaga XIV_update'!$C$4:$H$110,MATCH(Sammanfattning!P$1,'REACH Bilaga XIV_update'!$C$4:$H$4,0),FALSE)))</f>
        <v>#N/A</v>
      </c>
      <c r="Q591" s="76" t="e">
        <f>IF($C591="-",IF($A591="-",IF(VLOOKUP($D591,'REACH Bilaga XIV_update'!$A$5:$I$110,9,FALSE)="",NA(),VLOOKUP($D591,'REACH Bilaga XIV_update'!$A$5:$I$110,9,FALSE)),IF(VLOOKUP($A591,'REACH Bilaga XIV_update'!$D$5:$I$110,6,FALSE)="",NA(),VLOOKUP($A591,'REACH Bilaga XIV_update'!$D$5:$I$110,6,FALSE))),IF(VLOOKUP($C591,'REACH Bilaga XIV_update'!$C$5:$I$110,7,FALSE)="",NA(),VLOOKUP($C591,'REACH Bilaga XIV_update'!$C$5:$I$110,7,FALSE)))</f>
        <v>#N/A</v>
      </c>
      <c r="R591" s="76" t="e">
        <f>IF($C591="-",IF($A591="-",IF(VLOOKUP($D591,CoRAP_update!$A$5:$O$376,15,FALSE)="",NA(),VLOOKUP($D591,CoRAP_update!$A$5:$O$376,15,FALSE)),IF(VLOOKUP($A591,CoRAP_update!$D$5:$O$376,12,FALSE)="",NA(),VLOOKUP($A591,CoRAP_update!$D$5:$O$376,12,FALSE))),IF(VLOOKUP($C591,CoRAP_update!$C$5:$O$376,13,FALSE)="",NA(),VLOOKUP($C591,CoRAP_update!$C$5:$O$376,13,FALSE)))</f>
        <v>#N/A</v>
      </c>
      <c r="S591" s="144" t="e">
        <f>IF($C591="-",IF($A591="-",VLOOKUP($D591,CoRAP_update!$A$5:$J$376,MATCH(Sammanfattning!S$1,CoRAP_update!$A$4:$J$4,0),FALSE),VLOOKUP($A591,CoRAP_update!$D$5:$J$376,MATCH(Sammanfattning!S$1,CoRAP_update!$D$4:$J$4,0),FALSE)),VLOOKUP($C591,CoRAP_update!$C$5:$J$376,MATCH(Sammanfattning!S$1,CoRAP_update!$C$4:$J$4,0),FALSE))</f>
        <v>#N/A</v>
      </c>
      <c r="T591" s="76" t="e">
        <f>IF($A591="-",VLOOKUP($D591,EDC_update!$C$2:$F$450,4,FALSE),VLOOKUP($A591,EDC_update!$B$2:$F$450,5,FALSE))</f>
        <v>#N/A</v>
      </c>
      <c r="V591" s="78">
        <f>IF(IFERROR(SEARCH("PBT",P591),99)=99,IF(IFERROR(SEARCH("suspected PBT",S591),99)=99,IF(IFERROR(SEARCH("concluded to be PBT",K591),99)=99,IF(IFERROR(SEARCH("PBT",S591),99)=99,IF(IFERROR(SEARCH("PBT cand",L591),99)=99,IF(IFERROR(SEARCH("PBT",L591),99)=99,IF(IFERROR(SEARCH("persistent, bioackumulative and toxic properties",K591),99)=99,0,Scoring!$E$3),Scoring!$E$3),Scoring!$E$7),Scoring!$E$3),Scoring!$E$5),Scoring!$E$6),Scoring!$E$3)</f>
        <v>0</v>
      </c>
      <c r="W591" s="78">
        <f>IF(IFERROR(SEARCH("vPvB",P591),99)=99,IF(IFERROR(SEARCH("suspected pbt/vPvB",S591),99)=99,IF(IFERROR(SEARCH("vPvB",S591),99)=99,IF(IFERROR(SEARCH("concluded to be a vPvB",S591),99)=99,IF(IFERROR(SEARCH("identified as vPvB",K591),99)=99,IF(IFERROR(SEARCH("concluded to be a vPvB",K591),99)=99,IF(IFERROR(SEARCH("concluded to be both pbt and vPvB",S591),99)=99,IF(IFERROR(SEARCH("concluded to be both pbt and vPvB",K591),99)=99,0,Scoring!$E$5),Scoring!$E$5),Scoring!$E$5),Scoring!$E$5),Scoring!$E$5),Scoring!$E$4),Scoring!$E$6),Scoring!$E$4)</f>
        <v>0</v>
      </c>
      <c r="X591" s="78">
        <f>IF(IFERROR(SEARCH("H410",N591),99)=99,IF(IFERROR(SEARCH("H410",O591),99)=99,IF(IFERROR(SEARCH("H410",Q591),99)=99,IF(IFERROR(SEARCH("H410",M591),99)=99,IF(IFERROR(SEARCH("H410",R591),99)=99,IF(IFERROR(SEARCH("H411",N591),99)=99,IF(IFERROR(SEARCH("H411",O591),99)=99,IF(IFERROR(SEARCH("H411",Q591),99)=99,IF(IFERROR(SEARCH("H411",M591),99)=99,IF(IFERROR(SEARCH("H411",R591),99)=99,IF(IFERROR(SEARCH("H413",N591),99)=99,IF(IFERROR(SEARCH("H413",O591),99)=99,IF(IFERROR(SEARCH("H413",Q591),99)=99,IF(IFERROR(SEARCH("H413",M591),99)=99,IF(IFERROR(SEARCH("H413",R591),99)=99,IF(IFERROR(SEARCH("H412",N591),99)=99,IF(IFERROR(SEARCH("H412",O591),99)=99,IF(IFERROR(SEARCH("H412",Q591),99)=99,IF(IFERROR(SEARCH("H412",M591),99)=99,IF(IFERROR(SEARCH("H412",R591),99)=99,0,Scoring!$E$2),Scoring!$E$2),Scoring!$E$2),Scoring!$E$2),Scoring!$E$2),Scoring!$E$2),Scoring!$E$2),Scoring!$E$2),Scoring!$E$2),Scoring!$E$2),Scoring!$E$2),Scoring!$E$2),Scoring!$E$2),Scoring!$E$2),Scoring!$E$2),Scoring!$E$2),Scoring!$E$2),Scoring!$E$2),Scoring!$E$2),Scoring!$E$2)</f>
        <v>0</v>
      </c>
      <c r="Y591" s="78">
        <f>IF(IFERROR(SEARCH("CMR",K591),99)=99,IF(IFERROR(SEARCH("Suspected CMR",S591),99)=99,IF(IFERROR(SEARCH("CMR",S591),99)=99,0,Scoring!$E$8),Scoring!$E$9),Scoring!$E$8)</f>
        <v>3</v>
      </c>
      <c r="Z591" s="78">
        <f>IF(IFERROR(SEARCH("H350",N591),99)=99,IF(IFERROR(SEARCH("H350",O591),99)=99,IF(IFERROR(SEARCH("H350",Q591),99)=99,IF(IFERROR(SEARCH("H350",M591),99)=99,IF(IFERROR(SEARCH("H350",R591),99)=99,IF(IFERROR(SEARCH("H351",N591),99)=99,IF(IFERROR(SEARCH("H351",O591),99)=99,IF(IFERROR(SEARCH("H351",Q591),99)=99,IF(IFERROR(SEARCH("H351",M591),99)=99,IF(IFERROR(SEARCH("H351",R591),99)=99,IF(IFERROR(SEARCH("carcinogenic",P591),99)=99,IF(IFERROR(SEARCH("suspected carcinogenic",S591),99)=99,0,Scoring!$E$12),Scoring!$E$11),Scoring!$E$10),Scoring!$E$10),Scoring!$E$10),Scoring!$E$10),Scoring!$E$10),Scoring!$E$10),Scoring!$E$10),Scoring!$E$10),Scoring!$E$10),Scoring!$E$10)</f>
        <v>1</v>
      </c>
      <c r="AA591" s="78">
        <f>IF(IFERROR(SEARCH("H340",N591),99)=99,IF(IFERROR(SEARCH("H340",O591),99)=99,IF(IFERROR(SEARCH("H340",Q591),99)=99,IF(IFERROR(SEARCH("H340",M591),99)=99,IF(IFERROR(SEARCH("H340",R591),99)=99,IF(IFERROR(SEARCH("H341",N591),99)=99,IF(IFERROR(SEARCH("H341",O591),99)=99,IF(IFERROR(SEARCH("H341",Q591),99)=99,IF(IFERROR(SEARCH("H341",M591),99)=99,IF(IFERROR(SEARCH("H341",R591),99)=99,IF(IFERROR(SEARCH("mutagenic",P591),99)=99,IF(IFERROR(SEARCH("suspected mutagenic",S591),99)=99,0,Scoring!$E$15),Scoring!$E$14),Scoring!$E$13),Scoring!$E$13),Scoring!$E$13),Scoring!$E$13),Scoring!$E$13),Scoring!$E$13),Scoring!$E$13),Scoring!$E$13),Scoring!$E$13),Scoring!$E$13)</f>
        <v>0</v>
      </c>
      <c r="AB591" s="78">
        <f>IF(IFERROR(SEARCH("H360",N591),99)=99,IF(IFERROR(SEARCH("H360",O591),99)=99,IF(IFERROR(SEARCH("H360",Q591),99)=99,IF(IFERROR(SEARCH("H360",M591),99)=99,IF(IFERROR(SEARCH("H360",R591),99)=99,IF(IFERROR(SEARCH("H361",N591),99)=99,IF(IFERROR(SEARCH("H361",O591),99)=99,IF(IFERROR(SEARCH("H361",Q591),99)=99,IF(IFERROR(SEARCH("H361",M591),99)=99,IF(IFERROR(SEARCH("H361",R591),99)=99,IF(IFERROR(SEARCH("reproduction",P591),99)=99,IF(IFERROR(SEARCH("suspected reprotoxic",S591),99)=99,IF(IFERROR(SEARCH("reprotoxic",S591),99)=99,IF(IFERROR(SEARCH("reprotoxic",K591),99)=99,0,Scoring!$E$18),Scoring!$E$18),Scoring!$E$19),Scoring!$E$17),Scoring!$E$16),Scoring!$E$16),Scoring!$E$16),Scoring!$E$16),Scoring!$E$16),Scoring!$E$16),Scoring!$E$16),Scoring!$E$16),Scoring!$E$16),Scoring!$E$16)</f>
        <v>0</v>
      </c>
      <c r="AC591" s="78">
        <f>IF(IFERROR(SEARCH("57f",L591),99)=99,IF(IFERROR(SEARCH("57(f)",P591),99)=99,0,Scoring!$E$20),Scoring!$E$20)</f>
        <v>0</v>
      </c>
      <c r="AD591" s="78">
        <f>IF(IFERROR(SEARCH("CAT1",T591),99)=99,IF(IFERROR(SEARCH("CAT2",T591),99)=99,IF(IFERROR(SEARCH("CAT3",T591),99)=99,IF(IFERROR(SEARCH("concluded to be endocrine",K591),99)=99,IF(IFERROR(SEARCH("categorised as endocrine",K591),99)=99,IF(IFERROR(SEARCH("endocrine disrupting",P591),99)=99,IF(IFERROR(SEARCH("endocrine disrupting",K591),99)=99,IF(IFERROR(SEARCH("suspected endocrine",S591),99)=99,IF(IFERROR(SEARCH("potential endocrine",S591),99)=99,0,Scoring!$E$25),Scoring!$E$25),Scoring!$E$24),Scoring!$E$24),Scoring!$E$24),Scoring!$E$24),Scoring!$E$23),Scoring!$E$22),Scoring!$E$21)</f>
        <v>0</v>
      </c>
      <c r="AE591" s="78">
        <f>IF(IFERROR(SEARCH("suspected sensitiser",S591),99)=99,IF(IFERROR(SEARCH("sensitiser",S591),99)=99,IF(IFERROR(SEARCH("other hazard based concern",S591),99)=99,0,Scoring!$E$28),Scoring!$E$26),Scoring!$E$27)</f>
        <v>0</v>
      </c>
      <c r="AF591" s="78">
        <f>IF(IFERROR(M591,1)=1,IF(IFERROR(N591,1)=1,IF(IFERROR(O591,1)=1,IF(IFERROR(Q591,1)=1,IF(IFERROR(R591,1)=1,IF(IFERROR(T591,1)=1,IF(IFERROR(K591,1)=1,IF(IFERROR(P591,1)=1,IF(IFERROR(S591,1)=1,Scoring!$E$29,0),0),0),0),0),0),0),0),0)</f>
        <v>0</v>
      </c>
      <c r="AG591" s="78">
        <f t="shared" si="50"/>
        <v>3</v>
      </c>
      <c r="AI591" s="93"/>
      <c r="AJ591" s="94"/>
      <c r="AK591" s="76"/>
      <c r="AL591" s="75"/>
      <c r="AN591" s="79"/>
      <c r="AO591" s="79"/>
      <c r="AP591" s="79"/>
      <c r="AQ591" s="79"/>
      <c r="AR591" s="79"/>
      <c r="AS591" s="78"/>
      <c r="AU591" s="79">
        <f>IF(IFERROR(F591,99)=99,IF(IFERROR(G591,99)=99,IF(IFERROR(H591,99)=99,IF(IFERROR(I591,99)=99,IF(IFERROR(E591,99)=99,IF(IFERROR(J591,99)=99,0,Scoring!$B$7),Scoring!$B$3),Scoring!$B$2),Scoring!$B$6),Scoring!$B$5),Scoring!$B$4)</f>
        <v>0.3</v>
      </c>
      <c r="AV591" s="78">
        <f t="shared" si="51"/>
        <v>0.89999999999999991</v>
      </c>
      <c r="AW591" s="78"/>
      <c r="AX591" s="66"/>
      <c r="AY591" s="78"/>
      <c r="AZ591" s="76"/>
      <c r="BA591" s="76"/>
      <c r="BB591" s="76"/>
    </row>
    <row r="592" spans="1:54" x14ac:dyDescent="0.25">
      <c r="A592" s="77" t="s">
        <v>6494</v>
      </c>
      <c r="B592" s="76" t="str">
        <f t="shared" si="52"/>
        <v>265-091-3</v>
      </c>
      <c r="C592" s="77" t="s">
        <v>1714</v>
      </c>
      <c r="D592" s="77" t="s">
        <v>1715</v>
      </c>
      <c r="E592" s="76" t="str">
        <f>IF(C592="-",IF(A592="-",VLOOKUP(D592,'sin-list 180320_update'!$C$2:$C$835,1,FALSE),VLOOKUP(A592,'sin-list 180320_update'!$A$2:$A$835,1,FALSE)),VLOOKUP(C592,'sin-list 180320_update'!$B$2:$B$835,1,FALSE))</f>
        <v>265-091-3</v>
      </c>
      <c r="F592" s="76" t="e">
        <f>IF($C592="-",IF($A592="-",VLOOKUP($D592,'REACH Bilaga XVII_update'!$A$5:$A$131,1,FALSE),VLOOKUP($A592,'REACH Bilaga XVII_update'!$C$5:$C$131,1,FALSE)),VLOOKUP($C592,'REACH Bilaga XVII_update'!$B$5:$B$131,1,FALSE))</f>
        <v>#N/A</v>
      </c>
      <c r="G592" s="76" t="e">
        <f>IF($C592="-",IF($A592="-",VLOOKUP($D592,' REACH Bilaga 59_update'!$A$5:$A$210,1,FALSE),VLOOKUP($A592,' REACH Bilaga 59_update'!$D$5:$D$210,1,FALSE)),VLOOKUP($C592,' REACH Bilaga 59_update'!$C$5:$C$210,1,FALSE))</f>
        <v>#N/A</v>
      </c>
      <c r="H592" s="76" t="e">
        <f>IF($C592="-",IF($A592="-",VLOOKUP($D592,'REACH Bilaga XIV_update'!$A$5:$A$110,1,FALSE),VLOOKUP($A592,'REACH Bilaga XIV_update'!$D$5:$D$110,1,FALSE)),VLOOKUP($C592,'REACH Bilaga XIV_update'!$C$5:$C$110,1,FALSE))</f>
        <v>#N/A</v>
      </c>
      <c r="I592" s="76" t="e">
        <f>IF($C592="-",IF($A592="-",VLOOKUP($D592,CoRAP_update!$A$5:$A$376,1,FALSE),VLOOKUP($A592,CoRAP_update!$D$5:$D$376,1,FALSE)),VLOOKUP($C592,CoRAP_update!$C$5:$C$376,1,FALSE))</f>
        <v>#N/A</v>
      </c>
      <c r="J592" s="76" t="e">
        <f>IF($C592="-",IF($A592="-",VLOOKUP($D592,EDC_update!$C$2:$C$450,1,FALSE),VLOOKUP($A592,EDC_update!$B$2:$B$450,1,FALSE)),VLOOKUP($C592,EDC_update!$L$2:$L$450,1,FALSE))</f>
        <v>#N/A</v>
      </c>
      <c r="K592" s="76" t="str">
        <f>IF($C592="-",IF($A592="-",IF(VLOOKUP($D592,'sin-list 180320_update'!$C$2:$S$835,3,FALSE)="",NA(),VLOOKUP($D592,'sin-list 180320_update'!$C$2:$S$835,3,FALSE)),IF(VLOOKUP($A592,'sin-list 180320_update'!$A$2:$S$835,5,FALSE)="",NA(),VLOOKUP($A592,'sin-list 180320_update'!$A$2:$S$835,5,FALSE))),IF(VLOOKUP($C592,'sin-list 180320_update'!$B$2:$S$835,4,FALSE)="",NA(),VLOOKUP($C592,'sin-list 180320_update'!$B$2:$S$835,4,FALSE)))</f>
        <v>Classified CMR according to Annex VI of Regulation 1272/2008. (Might not apply when contaminants are below below legal thresholds and/or full refining history is known)</v>
      </c>
      <c r="L592" s="76" t="str">
        <f>IF($C592="-",IF($A592="-",VLOOKUP($D592,'sin-list 180320_update'!$C$2:$S$835,6,FALSE),VLOOKUP($A592,'sin-list 180320_update'!$A$2:$S$835,8,FALSE)),VLOOKUP($C592,'sin-list 180320_update'!$B$2:$S$835,7,FALSE))</f>
        <v>Carc. 1B</v>
      </c>
      <c r="M592" s="76" t="str">
        <f>IF($C592="-",IF($A592="-",IF(VLOOKUP($D592,'sin-list 180320_update'!$C$2:$S$835,8,FALSE)="",NA(),VLOOKUP($D592,'sin-list 180320_update'!$C$2:$S$835,8,FALSE)),IF(VLOOKUP($A592,'sin-list 180320_update'!$A$2:$S$835,10,FALSE)="",NA(),VLOOKUP($A592,'sin-list 180320_update'!$A$2:$S$835,10,FALSE))),IF(VLOOKUP($C592,'sin-list 180320_update'!$B$2:$S$835,9,FALSE)="",NA(),VLOOKUP($C592,'sin-list 180320_update'!$B$2:$S$835,9,FALSE)))</f>
        <v>H350</v>
      </c>
      <c r="N592" s="76" t="e">
        <f>IF($C592="-",IF($A592="-",IF(VLOOKUP($D592,'REACH Bilaga XVII_update'!$A$5:$E$131,4,FALSE)="",NA(),VLOOKUP($D592,'REACH Bilaga XVII_update'!$A$5:$E$131,4,FALSE)),IF(VLOOKUP($A592,'REACH Bilaga XVII_update'!$C$5:$D$131,2,FALSE)="",NA(),VLOOKUP($A592,'REACH Bilaga XVII_update'!$C$5:$D$131,2,FALSE))),IF(VLOOKUP($C592,'REACH Bilaga XVII_update'!$B$5:$D$131,3,FALSE)="",NA(),VLOOKUP($C592,'REACH Bilaga XVII_update'!$B$5:$D$131,3,FALSE)))</f>
        <v>#N/A</v>
      </c>
      <c r="O592" s="76" t="e">
        <f>IF($C592="-",IF($A592="-",IF(VLOOKUP($D592,' REACH Bilaga 59_update'!$A$5:$E$210,5,FALSE)="",NA(),VLOOKUP($D592,' REACH Bilaga 59_update'!$A$5:$E$210,5,FALSE)),IF(VLOOKUP($A592,' REACH Bilaga 59_update'!$D$5:$E$210,2,FALSE)="",NA(),VLOOKUP($A592,' REACH Bilaga 59_update'!$D$5:$E$210,2,FALSE))),IF(VLOOKUP($C592,' REACH Bilaga 59_update'!$C$5:$E$210,3,FALSE)="",NA(),VLOOKUP($C592,' REACH Bilaga 59_update'!$C$5:$E$210,3,FALSE)))</f>
        <v>#N/A</v>
      </c>
      <c r="P592" s="76" t="e">
        <f>IF(C592="-",IF(A592="-",IFERROR(VLOOKUP($D592,' REACH Bilaga 59_update'!$A$5:$F$210,MATCH(Sammanfattning!P$1,' REACH Bilaga 59_update'!$A$4:$F$4,0),FALSE),VLOOKUP($D592,'REACH Bilaga XIV_update'!$A$4:$H$110,MATCH(Sammanfattning!P$1,'REACH Bilaga XIV_update'!$A$4:$H$4,0),FALSE)),IFERROR(VLOOKUP($A592,' REACH Bilaga 59_update'!$D$5:$F$210,MATCH(Sammanfattning!P$1,' REACH Bilaga 59_update'!$D$4:$F$4,0),FALSE),VLOOKUP($A592,'REACH Bilaga XIV_update'!$D$4:$H$110,MATCH(Sammanfattning!P$1,'REACH Bilaga XIV_update'!$D$4:$H$4,0),FALSE))),IFERROR(VLOOKUP($C592,' REACH Bilaga 59_update'!$C$5:$F$210,MATCH(Sammanfattning!P$1,' REACH Bilaga 59_update'!$C$4:$F$4,0),FALSE),VLOOKUP($C592,'REACH Bilaga XIV_update'!$C$4:$H$110,MATCH(Sammanfattning!P$1,'REACH Bilaga XIV_update'!$C$4:$H$4,0),FALSE)))</f>
        <v>#N/A</v>
      </c>
      <c r="Q592" s="76" t="e">
        <f>IF($C592="-",IF($A592="-",IF(VLOOKUP($D592,'REACH Bilaga XIV_update'!$A$5:$I$110,9,FALSE)="",NA(),VLOOKUP($D592,'REACH Bilaga XIV_update'!$A$5:$I$110,9,FALSE)),IF(VLOOKUP($A592,'REACH Bilaga XIV_update'!$D$5:$I$110,6,FALSE)="",NA(),VLOOKUP($A592,'REACH Bilaga XIV_update'!$D$5:$I$110,6,FALSE))),IF(VLOOKUP($C592,'REACH Bilaga XIV_update'!$C$5:$I$110,7,FALSE)="",NA(),VLOOKUP($C592,'REACH Bilaga XIV_update'!$C$5:$I$110,7,FALSE)))</f>
        <v>#N/A</v>
      </c>
      <c r="R592" s="76" t="e">
        <f>IF($C592="-",IF($A592="-",IF(VLOOKUP($D592,CoRAP_update!$A$5:$O$376,15,FALSE)="",NA(),VLOOKUP($D592,CoRAP_update!$A$5:$O$376,15,FALSE)),IF(VLOOKUP($A592,CoRAP_update!$D$5:$O$376,12,FALSE)="",NA(),VLOOKUP($A592,CoRAP_update!$D$5:$O$376,12,FALSE))),IF(VLOOKUP($C592,CoRAP_update!$C$5:$O$376,13,FALSE)="",NA(),VLOOKUP($C592,CoRAP_update!$C$5:$O$376,13,FALSE)))</f>
        <v>#N/A</v>
      </c>
      <c r="S592" s="144" t="e">
        <f>IF($C592="-",IF($A592="-",VLOOKUP($D592,CoRAP_update!$A$5:$J$376,MATCH(Sammanfattning!S$1,CoRAP_update!$A$4:$J$4,0),FALSE),VLOOKUP($A592,CoRAP_update!$D$5:$J$376,MATCH(Sammanfattning!S$1,CoRAP_update!$D$4:$J$4,0),FALSE)),VLOOKUP($C592,CoRAP_update!$C$5:$J$376,MATCH(Sammanfattning!S$1,CoRAP_update!$C$4:$J$4,0),FALSE))</f>
        <v>#N/A</v>
      </c>
      <c r="T592" s="76" t="e">
        <f>IF($A592="-",VLOOKUP($D592,EDC_update!$C$2:$F$450,4,FALSE),VLOOKUP($A592,EDC_update!$B$2:$F$450,5,FALSE))</f>
        <v>#N/A</v>
      </c>
      <c r="V592" s="78">
        <f>IF(IFERROR(SEARCH("PBT",P592),99)=99,IF(IFERROR(SEARCH("suspected PBT",S592),99)=99,IF(IFERROR(SEARCH("concluded to be PBT",K592),99)=99,IF(IFERROR(SEARCH("PBT",S592),99)=99,IF(IFERROR(SEARCH("PBT cand",L592),99)=99,IF(IFERROR(SEARCH("PBT",L592),99)=99,IF(IFERROR(SEARCH("persistent, bioackumulative and toxic properties",K592),99)=99,0,Scoring!$E$3),Scoring!$E$3),Scoring!$E$7),Scoring!$E$3),Scoring!$E$5),Scoring!$E$6),Scoring!$E$3)</f>
        <v>0</v>
      </c>
      <c r="W592" s="78">
        <f>IF(IFERROR(SEARCH("vPvB",P592),99)=99,IF(IFERROR(SEARCH("suspected pbt/vPvB",S592),99)=99,IF(IFERROR(SEARCH("vPvB",S592),99)=99,IF(IFERROR(SEARCH("concluded to be a vPvB",S592),99)=99,IF(IFERROR(SEARCH("identified as vPvB",K592),99)=99,IF(IFERROR(SEARCH("concluded to be a vPvB",K592),99)=99,IF(IFERROR(SEARCH("concluded to be both pbt and vPvB",S592),99)=99,IF(IFERROR(SEARCH("concluded to be both pbt and vPvB",K592),99)=99,0,Scoring!$E$5),Scoring!$E$5),Scoring!$E$5),Scoring!$E$5),Scoring!$E$5),Scoring!$E$4),Scoring!$E$6),Scoring!$E$4)</f>
        <v>0</v>
      </c>
      <c r="X592" s="78">
        <f>IF(IFERROR(SEARCH("H410",N592),99)=99,IF(IFERROR(SEARCH("H410",O592),99)=99,IF(IFERROR(SEARCH("H410",Q592),99)=99,IF(IFERROR(SEARCH("H410",M592),99)=99,IF(IFERROR(SEARCH("H410",R592),99)=99,IF(IFERROR(SEARCH("H411",N592),99)=99,IF(IFERROR(SEARCH("H411",O592),99)=99,IF(IFERROR(SEARCH("H411",Q592),99)=99,IF(IFERROR(SEARCH("H411",M592),99)=99,IF(IFERROR(SEARCH("H411",R592),99)=99,IF(IFERROR(SEARCH("H413",N592),99)=99,IF(IFERROR(SEARCH("H413",O592),99)=99,IF(IFERROR(SEARCH("H413",Q592),99)=99,IF(IFERROR(SEARCH("H413",M592),99)=99,IF(IFERROR(SEARCH("H413",R592),99)=99,IF(IFERROR(SEARCH("H412",N592),99)=99,IF(IFERROR(SEARCH("H412",O592),99)=99,IF(IFERROR(SEARCH("H412",Q592),99)=99,IF(IFERROR(SEARCH("H412",M592),99)=99,IF(IFERROR(SEARCH("H412",R592),99)=99,0,Scoring!$E$2),Scoring!$E$2),Scoring!$E$2),Scoring!$E$2),Scoring!$E$2),Scoring!$E$2),Scoring!$E$2),Scoring!$E$2),Scoring!$E$2),Scoring!$E$2),Scoring!$E$2),Scoring!$E$2),Scoring!$E$2),Scoring!$E$2),Scoring!$E$2),Scoring!$E$2),Scoring!$E$2),Scoring!$E$2),Scoring!$E$2),Scoring!$E$2)</f>
        <v>0</v>
      </c>
      <c r="Y592" s="78">
        <f>IF(IFERROR(SEARCH("CMR",K592),99)=99,IF(IFERROR(SEARCH("Suspected CMR",S592),99)=99,IF(IFERROR(SEARCH("CMR",S592),99)=99,0,Scoring!$E$8),Scoring!$E$9),Scoring!$E$8)</f>
        <v>3</v>
      </c>
      <c r="Z592" s="78">
        <f>IF(IFERROR(SEARCH("H350",N592),99)=99,IF(IFERROR(SEARCH("H350",O592),99)=99,IF(IFERROR(SEARCH("H350",Q592),99)=99,IF(IFERROR(SEARCH("H350",M592),99)=99,IF(IFERROR(SEARCH("H350",R592),99)=99,IF(IFERROR(SEARCH("H351",N592),99)=99,IF(IFERROR(SEARCH("H351",O592),99)=99,IF(IFERROR(SEARCH("H351",Q592),99)=99,IF(IFERROR(SEARCH("H351",M592),99)=99,IF(IFERROR(SEARCH("H351",R592),99)=99,IF(IFERROR(SEARCH("carcinogenic",P592),99)=99,IF(IFERROR(SEARCH("suspected carcinogenic",S592),99)=99,0,Scoring!$E$12),Scoring!$E$11),Scoring!$E$10),Scoring!$E$10),Scoring!$E$10),Scoring!$E$10),Scoring!$E$10),Scoring!$E$10),Scoring!$E$10),Scoring!$E$10),Scoring!$E$10),Scoring!$E$10)</f>
        <v>1</v>
      </c>
      <c r="AA592" s="78">
        <f>IF(IFERROR(SEARCH("H340",N592),99)=99,IF(IFERROR(SEARCH("H340",O592),99)=99,IF(IFERROR(SEARCH("H340",Q592),99)=99,IF(IFERROR(SEARCH("H340",M592),99)=99,IF(IFERROR(SEARCH("H340",R592),99)=99,IF(IFERROR(SEARCH("H341",N592),99)=99,IF(IFERROR(SEARCH("H341",O592),99)=99,IF(IFERROR(SEARCH("H341",Q592),99)=99,IF(IFERROR(SEARCH("H341",M592),99)=99,IF(IFERROR(SEARCH("H341",R592),99)=99,IF(IFERROR(SEARCH("mutagenic",P592),99)=99,IF(IFERROR(SEARCH("suspected mutagenic",S592),99)=99,0,Scoring!$E$15),Scoring!$E$14),Scoring!$E$13),Scoring!$E$13),Scoring!$E$13),Scoring!$E$13),Scoring!$E$13),Scoring!$E$13),Scoring!$E$13),Scoring!$E$13),Scoring!$E$13),Scoring!$E$13)</f>
        <v>0</v>
      </c>
      <c r="AB592" s="78">
        <f>IF(IFERROR(SEARCH("H360",N592),99)=99,IF(IFERROR(SEARCH("H360",O592),99)=99,IF(IFERROR(SEARCH("H360",Q592),99)=99,IF(IFERROR(SEARCH("H360",M592),99)=99,IF(IFERROR(SEARCH("H360",R592),99)=99,IF(IFERROR(SEARCH("H361",N592),99)=99,IF(IFERROR(SEARCH("H361",O592),99)=99,IF(IFERROR(SEARCH("H361",Q592),99)=99,IF(IFERROR(SEARCH("H361",M592),99)=99,IF(IFERROR(SEARCH("H361",R592),99)=99,IF(IFERROR(SEARCH("reproduction",P592),99)=99,IF(IFERROR(SEARCH("suspected reprotoxic",S592),99)=99,IF(IFERROR(SEARCH("reprotoxic",S592),99)=99,IF(IFERROR(SEARCH("reprotoxic",K592),99)=99,0,Scoring!$E$18),Scoring!$E$18),Scoring!$E$19),Scoring!$E$17),Scoring!$E$16),Scoring!$E$16),Scoring!$E$16),Scoring!$E$16),Scoring!$E$16),Scoring!$E$16),Scoring!$E$16),Scoring!$E$16),Scoring!$E$16),Scoring!$E$16)</f>
        <v>0</v>
      </c>
      <c r="AC592" s="78">
        <f>IF(IFERROR(SEARCH("57f",L592),99)=99,IF(IFERROR(SEARCH("57(f)",P592),99)=99,0,Scoring!$E$20),Scoring!$E$20)</f>
        <v>0</v>
      </c>
      <c r="AD592" s="78">
        <f>IF(IFERROR(SEARCH("CAT1",T592),99)=99,IF(IFERROR(SEARCH("CAT2",T592),99)=99,IF(IFERROR(SEARCH("CAT3",T592),99)=99,IF(IFERROR(SEARCH("concluded to be endocrine",K592),99)=99,IF(IFERROR(SEARCH("categorised as endocrine",K592),99)=99,IF(IFERROR(SEARCH("endocrine disrupting",P592),99)=99,IF(IFERROR(SEARCH("endocrine disrupting",K592),99)=99,IF(IFERROR(SEARCH("suspected endocrine",S592),99)=99,IF(IFERROR(SEARCH("potential endocrine",S592),99)=99,0,Scoring!$E$25),Scoring!$E$25),Scoring!$E$24),Scoring!$E$24),Scoring!$E$24),Scoring!$E$24),Scoring!$E$23),Scoring!$E$22),Scoring!$E$21)</f>
        <v>0</v>
      </c>
      <c r="AE592" s="78">
        <f>IF(IFERROR(SEARCH("suspected sensitiser",S592),99)=99,IF(IFERROR(SEARCH("sensitiser",S592),99)=99,IF(IFERROR(SEARCH("other hazard based concern",S592),99)=99,0,Scoring!$E$28),Scoring!$E$26),Scoring!$E$27)</f>
        <v>0</v>
      </c>
      <c r="AF592" s="78">
        <f>IF(IFERROR(M592,1)=1,IF(IFERROR(N592,1)=1,IF(IFERROR(O592,1)=1,IF(IFERROR(Q592,1)=1,IF(IFERROR(R592,1)=1,IF(IFERROR(T592,1)=1,IF(IFERROR(K592,1)=1,IF(IFERROR(P592,1)=1,IF(IFERROR(S592,1)=1,Scoring!$E$29,0),0),0),0),0),0),0),0),0)</f>
        <v>0</v>
      </c>
      <c r="AG592" s="78">
        <f t="shared" si="50"/>
        <v>3</v>
      </c>
      <c r="AI592" s="93"/>
      <c r="AJ592" s="94"/>
      <c r="AK592" s="76"/>
      <c r="AL592" s="75"/>
      <c r="AN592" s="79"/>
      <c r="AO592" s="79"/>
      <c r="AP592" s="79"/>
      <c r="AQ592" s="79"/>
      <c r="AR592" s="79"/>
      <c r="AS592" s="78"/>
      <c r="AU592" s="79">
        <f>IF(IFERROR(F592,99)=99,IF(IFERROR(G592,99)=99,IF(IFERROR(H592,99)=99,IF(IFERROR(I592,99)=99,IF(IFERROR(E592,99)=99,IF(IFERROR(J592,99)=99,0,Scoring!$B$7),Scoring!$B$3),Scoring!$B$2),Scoring!$B$6),Scoring!$B$5),Scoring!$B$4)</f>
        <v>0.3</v>
      </c>
      <c r="AV592" s="78">
        <f t="shared" si="51"/>
        <v>0.89999999999999991</v>
      </c>
      <c r="AW592" s="78"/>
      <c r="AX592" s="66"/>
      <c r="AY592" s="78"/>
      <c r="AZ592" s="76"/>
      <c r="BA592" s="76"/>
      <c r="BB592" s="76"/>
    </row>
    <row r="593" spans="1:54" x14ac:dyDescent="0.25">
      <c r="A593" s="77" t="s">
        <v>6495</v>
      </c>
      <c r="B593" s="76" t="str">
        <f t="shared" si="52"/>
        <v>265-096-0</v>
      </c>
      <c r="C593" s="77" t="s">
        <v>1716</v>
      </c>
      <c r="D593" s="77" t="s">
        <v>1717</v>
      </c>
      <c r="E593" s="76" t="str">
        <f>IF(C593="-",IF(A593="-",VLOOKUP(D593,'sin-list 180320_update'!$C$2:$C$835,1,FALSE),VLOOKUP(A593,'sin-list 180320_update'!$A$2:$A$835,1,FALSE)),VLOOKUP(C593,'sin-list 180320_update'!$B$2:$B$835,1,FALSE))</f>
        <v>265-096-0</v>
      </c>
      <c r="F593" s="76" t="e">
        <f>IF($C593="-",IF($A593="-",VLOOKUP($D593,'REACH Bilaga XVII_update'!$A$5:$A$131,1,FALSE),VLOOKUP($A593,'REACH Bilaga XVII_update'!$C$5:$C$131,1,FALSE)),VLOOKUP($C593,'REACH Bilaga XVII_update'!$B$5:$B$131,1,FALSE))</f>
        <v>#N/A</v>
      </c>
      <c r="G593" s="76" t="e">
        <f>IF($C593="-",IF($A593="-",VLOOKUP($D593,' REACH Bilaga 59_update'!$A$5:$A$210,1,FALSE),VLOOKUP($A593,' REACH Bilaga 59_update'!$D$5:$D$210,1,FALSE)),VLOOKUP($C593,' REACH Bilaga 59_update'!$C$5:$C$210,1,FALSE))</f>
        <v>#N/A</v>
      </c>
      <c r="H593" s="76" t="e">
        <f>IF($C593="-",IF($A593="-",VLOOKUP($D593,'REACH Bilaga XIV_update'!$A$5:$A$110,1,FALSE),VLOOKUP($A593,'REACH Bilaga XIV_update'!$D$5:$D$110,1,FALSE)),VLOOKUP($C593,'REACH Bilaga XIV_update'!$C$5:$C$110,1,FALSE))</f>
        <v>#N/A</v>
      </c>
      <c r="I593" s="76" t="e">
        <f>IF($C593="-",IF($A593="-",VLOOKUP($D593,CoRAP_update!$A$5:$A$376,1,FALSE),VLOOKUP($A593,CoRAP_update!$D$5:$D$376,1,FALSE)),VLOOKUP($C593,CoRAP_update!$C$5:$C$376,1,FALSE))</f>
        <v>#N/A</v>
      </c>
      <c r="J593" s="76" t="e">
        <f>IF($C593="-",IF($A593="-",VLOOKUP($D593,EDC_update!$C$2:$C$450,1,FALSE),VLOOKUP($A593,EDC_update!$B$2:$B$450,1,FALSE)),VLOOKUP($C593,EDC_update!$L$2:$L$450,1,FALSE))</f>
        <v>#N/A</v>
      </c>
      <c r="K593" s="76" t="str">
        <f>IF($C593="-",IF($A593="-",IF(VLOOKUP($D593,'sin-list 180320_update'!$C$2:$S$835,3,FALSE)="",NA(),VLOOKUP($D593,'sin-list 180320_update'!$C$2:$S$835,3,FALSE)),IF(VLOOKUP($A593,'sin-list 180320_update'!$A$2:$S$835,5,FALSE)="",NA(),VLOOKUP($A593,'sin-list 180320_update'!$A$2:$S$835,5,FALSE))),IF(VLOOKUP($C593,'sin-list 180320_update'!$B$2:$S$835,4,FALSE)="",NA(),VLOOKUP($C593,'sin-list 180320_update'!$B$2:$S$835,4,FALSE)))</f>
        <v>Classified CMR according to Annex VI of Regulation 1272/2008. (Might not apply when contaminants are below below legal thresholds and/or full refining history is known)</v>
      </c>
      <c r="L593" s="76" t="str">
        <f>IF($C593="-",IF($A593="-",VLOOKUP($D593,'sin-list 180320_update'!$C$2:$S$835,6,FALSE),VLOOKUP($A593,'sin-list 180320_update'!$A$2:$S$835,8,FALSE)),VLOOKUP($C593,'sin-list 180320_update'!$B$2:$S$835,7,FALSE))</f>
        <v>Carc. 1B</v>
      </c>
      <c r="M593" s="76" t="str">
        <f>IF($C593="-",IF($A593="-",IF(VLOOKUP($D593,'sin-list 180320_update'!$C$2:$S$835,8,FALSE)="",NA(),VLOOKUP($D593,'sin-list 180320_update'!$C$2:$S$835,8,FALSE)),IF(VLOOKUP($A593,'sin-list 180320_update'!$A$2:$S$835,10,FALSE)="",NA(),VLOOKUP($A593,'sin-list 180320_update'!$A$2:$S$835,10,FALSE))),IF(VLOOKUP($C593,'sin-list 180320_update'!$B$2:$S$835,9,FALSE)="",NA(),VLOOKUP($C593,'sin-list 180320_update'!$B$2:$S$835,9,FALSE)))</f>
        <v>H350</v>
      </c>
      <c r="N593" s="76" t="e">
        <f>IF($C593="-",IF($A593="-",IF(VLOOKUP($D593,'REACH Bilaga XVII_update'!$A$5:$E$131,4,FALSE)="",NA(),VLOOKUP($D593,'REACH Bilaga XVII_update'!$A$5:$E$131,4,FALSE)),IF(VLOOKUP($A593,'REACH Bilaga XVII_update'!$C$5:$D$131,2,FALSE)="",NA(),VLOOKUP($A593,'REACH Bilaga XVII_update'!$C$5:$D$131,2,FALSE))),IF(VLOOKUP($C593,'REACH Bilaga XVII_update'!$B$5:$D$131,3,FALSE)="",NA(),VLOOKUP($C593,'REACH Bilaga XVII_update'!$B$5:$D$131,3,FALSE)))</f>
        <v>#N/A</v>
      </c>
      <c r="O593" s="76" t="e">
        <f>IF($C593="-",IF($A593="-",IF(VLOOKUP($D593,' REACH Bilaga 59_update'!$A$5:$E$210,5,FALSE)="",NA(),VLOOKUP($D593,' REACH Bilaga 59_update'!$A$5:$E$210,5,FALSE)),IF(VLOOKUP($A593,' REACH Bilaga 59_update'!$D$5:$E$210,2,FALSE)="",NA(),VLOOKUP($A593,' REACH Bilaga 59_update'!$D$5:$E$210,2,FALSE))),IF(VLOOKUP($C593,' REACH Bilaga 59_update'!$C$5:$E$210,3,FALSE)="",NA(),VLOOKUP($C593,' REACH Bilaga 59_update'!$C$5:$E$210,3,FALSE)))</f>
        <v>#N/A</v>
      </c>
      <c r="P593" s="76" t="e">
        <f>IF(C593="-",IF(A593="-",IFERROR(VLOOKUP($D593,' REACH Bilaga 59_update'!$A$5:$F$210,MATCH(Sammanfattning!P$1,' REACH Bilaga 59_update'!$A$4:$F$4,0),FALSE),VLOOKUP($D593,'REACH Bilaga XIV_update'!$A$4:$H$110,MATCH(Sammanfattning!P$1,'REACH Bilaga XIV_update'!$A$4:$H$4,0),FALSE)),IFERROR(VLOOKUP($A593,' REACH Bilaga 59_update'!$D$5:$F$210,MATCH(Sammanfattning!P$1,' REACH Bilaga 59_update'!$D$4:$F$4,0),FALSE),VLOOKUP($A593,'REACH Bilaga XIV_update'!$D$4:$H$110,MATCH(Sammanfattning!P$1,'REACH Bilaga XIV_update'!$D$4:$H$4,0),FALSE))),IFERROR(VLOOKUP($C593,' REACH Bilaga 59_update'!$C$5:$F$210,MATCH(Sammanfattning!P$1,' REACH Bilaga 59_update'!$C$4:$F$4,0),FALSE),VLOOKUP($C593,'REACH Bilaga XIV_update'!$C$4:$H$110,MATCH(Sammanfattning!P$1,'REACH Bilaga XIV_update'!$C$4:$H$4,0),FALSE)))</f>
        <v>#N/A</v>
      </c>
      <c r="Q593" s="76" t="e">
        <f>IF($C593="-",IF($A593="-",IF(VLOOKUP($D593,'REACH Bilaga XIV_update'!$A$5:$I$110,9,FALSE)="",NA(),VLOOKUP($D593,'REACH Bilaga XIV_update'!$A$5:$I$110,9,FALSE)),IF(VLOOKUP($A593,'REACH Bilaga XIV_update'!$D$5:$I$110,6,FALSE)="",NA(),VLOOKUP($A593,'REACH Bilaga XIV_update'!$D$5:$I$110,6,FALSE))),IF(VLOOKUP($C593,'REACH Bilaga XIV_update'!$C$5:$I$110,7,FALSE)="",NA(),VLOOKUP($C593,'REACH Bilaga XIV_update'!$C$5:$I$110,7,FALSE)))</f>
        <v>#N/A</v>
      </c>
      <c r="R593" s="76" t="e">
        <f>IF($C593="-",IF($A593="-",IF(VLOOKUP($D593,CoRAP_update!$A$5:$O$376,15,FALSE)="",NA(),VLOOKUP($D593,CoRAP_update!$A$5:$O$376,15,FALSE)),IF(VLOOKUP($A593,CoRAP_update!$D$5:$O$376,12,FALSE)="",NA(),VLOOKUP($A593,CoRAP_update!$D$5:$O$376,12,FALSE))),IF(VLOOKUP($C593,CoRAP_update!$C$5:$O$376,13,FALSE)="",NA(),VLOOKUP($C593,CoRAP_update!$C$5:$O$376,13,FALSE)))</f>
        <v>#N/A</v>
      </c>
      <c r="S593" s="144" t="e">
        <f>IF($C593="-",IF($A593="-",VLOOKUP($D593,CoRAP_update!$A$5:$J$376,MATCH(Sammanfattning!S$1,CoRAP_update!$A$4:$J$4,0),FALSE),VLOOKUP($A593,CoRAP_update!$D$5:$J$376,MATCH(Sammanfattning!S$1,CoRAP_update!$D$4:$J$4,0),FALSE)),VLOOKUP($C593,CoRAP_update!$C$5:$J$376,MATCH(Sammanfattning!S$1,CoRAP_update!$C$4:$J$4,0),FALSE))</f>
        <v>#N/A</v>
      </c>
      <c r="T593" s="76" t="e">
        <f>IF($A593="-",VLOOKUP($D593,EDC_update!$C$2:$F$450,4,FALSE),VLOOKUP($A593,EDC_update!$B$2:$F$450,5,FALSE))</f>
        <v>#N/A</v>
      </c>
      <c r="V593" s="78">
        <f>IF(IFERROR(SEARCH("PBT",P593),99)=99,IF(IFERROR(SEARCH("suspected PBT",S593),99)=99,IF(IFERROR(SEARCH("concluded to be PBT",K593),99)=99,IF(IFERROR(SEARCH("PBT",S593),99)=99,IF(IFERROR(SEARCH("PBT cand",L593),99)=99,IF(IFERROR(SEARCH("PBT",L593),99)=99,IF(IFERROR(SEARCH("persistent, bioackumulative and toxic properties",K593),99)=99,0,Scoring!$E$3),Scoring!$E$3),Scoring!$E$7),Scoring!$E$3),Scoring!$E$5),Scoring!$E$6),Scoring!$E$3)</f>
        <v>0</v>
      </c>
      <c r="W593" s="78">
        <f>IF(IFERROR(SEARCH("vPvB",P593),99)=99,IF(IFERROR(SEARCH("suspected pbt/vPvB",S593),99)=99,IF(IFERROR(SEARCH("vPvB",S593),99)=99,IF(IFERROR(SEARCH("concluded to be a vPvB",S593),99)=99,IF(IFERROR(SEARCH("identified as vPvB",K593),99)=99,IF(IFERROR(SEARCH("concluded to be a vPvB",K593),99)=99,IF(IFERROR(SEARCH("concluded to be both pbt and vPvB",S593),99)=99,IF(IFERROR(SEARCH("concluded to be both pbt and vPvB",K593),99)=99,0,Scoring!$E$5),Scoring!$E$5),Scoring!$E$5),Scoring!$E$5),Scoring!$E$5),Scoring!$E$4),Scoring!$E$6),Scoring!$E$4)</f>
        <v>0</v>
      </c>
      <c r="X593" s="78">
        <f>IF(IFERROR(SEARCH("H410",N593),99)=99,IF(IFERROR(SEARCH("H410",O593),99)=99,IF(IFERROR(SEARCH("H410",Q593),99)=99,IF(IFERROR(SEARCH("H410",M593),99)=99,IF(IFERROR(SEARCH("H410",R593),99)=99,IF(IFERROR(SEARCH("H411",N593),99)=99,IF(IFERROR(SEARCH("H411",O593),99)=99,IF(IFERROR(SEARCH("H411",Q593),99)=99,IF(IFERROR(SEARCH("H411",M593),99)=99,IF(IFERROR(SEARCH("H411",R593),99)=99,IF(IFERROR(SEARCH("H413",N593),99)=99,IF(IFERROR(SEARCH("H413",O593),99)=99,IF(IFERROR(SEARCH("H413",Q593),99)=99,IF(IFERROR(SEARCH("H413",M593),99)=99,IF(IFERROR(SEARCH("H413",R593),99)=99,IF(IFERROR(SEARCH("H412",N593),99)=99,IF(IFERROR(SEARCH("H412",O593),99)=99,IF(IFERROR(SEARCH("H412",Q593),99)=99,IF(IFERROR(SEARCH("H412",M593),99)=99,IF(IFERROR(SEARCH("H412",R593),99)=99,0,Scoring!$E$2),Scoring!$E$2),Scoring!$E$2),Scoring!$E$2),Scoring!$E$2),Scoring!$E$2),Scoring!$E$2),Scoring!$E$2),Scoring!$E$2),Scoring!$E$2),Scoring!$E$2),Scoring!$E$2),Scoring!$E$2),Scoring!$E$2),Scoring!$E$2),Scoring!$E$2),Scoring!$E$2),Scoring!$E$2),Scoring!$E$2),Scoring!$E$2)</f>
        <v>0</v>
      </c>
      <c r="Y593" s="78">
        <f>IF(IFERROR(SEARCH("CMR",K593),99)=99,IF(IFERROR(SEARCH("Suspected CMR",S593),99)=99,IF(IFERROR(SEARCH("CMR",S593),99)=99,0,Scoring!$E$8),Scoring!$E$9),Scoring!$E$8)</f>
        <v>3</v>
      </c>
      <c r="Z593" s="78">
        <f>IF(IFERROR(SEARCH("H350",N593),99)=99,IF(IFERROR(SEARCH("H350",O593),99)=99,IF(IFERROR(SEARCH("H350",Q593),99)=99,IF(IFERROR(SEARCH("H350",M593),99)=99,IF(IFERROR(SEARCH("H350",R593),99)=99,IF(IFERROR(SEARCH("H351",N593),99)=99,IF(IFERROR(SEARCH("H351",O593),99)=99,IF(IFERROR(SEARCH("H351",Q593),99)=99,IF(IFERROR(SEARCH("H351",M593),99)=99,IF(IFERROR(SEARCH("H351",R593),99)=99,IF(IFERROR(SEARCH("carcinogenic",P593),99)=99,IF(IFERROR(SEARCH("suspected carcinogenic",S593),99)=99,0,Scoring!$E$12),Scoring!$E$11),Scoring!$E$10),Scoring!$E$10),Scoring!$E$10),Scoring!$E$10),Scoring!$E$10),Scoring!$E$10),Scoring!$E$10),Scoring!$E$10),Scoring!$E$10),Scoring!$E$10)</f>
        <v>1</v>
      </c>
      <c r="AA593" s="78">
        <f>IF(IFERROR(SEARCH("H340",N593),99)=99,IF(IFERROR(SEARCH("H340",O593),99)=99,IF(IFERROR(SEARCH("H340",Q593),99)=99,IF(IFERROR(SEARCH("H340",M593),99)=99,IF(IFERROR(SEARCH("H340",R593),99)=99,IF(IFERROR(SEARCH("H341",N593),99)=99,IF(IFERROR(SEARCH("H341",O593),99)=99,IF(IFERROR(SEARCH("H341",Q593),99)=99,IF(IFERROR(SEARCH("H341",M593),99)=99,IF(IFERROR(SEARCH("H341",R593),99)=99,IF(IFERROR(SEARCH("mutagenic",P593),99)=99,IF(IFERROR(SEARCH("suspected mutagenic",S593),99)=99,0,Scoring!$E$15),Scoring!$E$14),Scoring!$E$13),Scoring!$E$13),Scoring!$E$13),Scoring!$E$13),Scoring!$E$13),Scoring!$E$13),Scoring!$E$13),Scoring!$E$13),Scoring!$E$13),Scoring!$E$13)</f>
        <v>0</v>
      </c>
      <c r="AB593" s="78">
        <f>IF(IFERROR(SEARCH("H360",N593),99)=99,IF(IFERROR(SEARCH("H360",O593),99)=99,IF(IFERROR(SEARCH("H360",Q593),99)=99,IF(IFERROR(SEARCH("H360",M593),99)=99,IF(IFERROR(SEARCH("H360",R593),99)=99,IF(IFERROR(SEARCH("H361",N593),99)=99,IF(IFERROR(SEARCH("H361",O593),99)=99,IF(IFERROR(SEARCH("H361",Q593),99)=99,IF(IFERROR(SEARCH("H361",M593),99)=99,IF(IFERROR(SEARCH("H361",R593),99)=99,IF(IFERROR(SEARCH("reproduction",P593),99)=99,IF(IFERROR(SEARCH("suspected reprotoxic",S593),99)=99,IF(IFERROR(SEARCH("reprotoxic",S593),99)=99,IF(IFERROR(SEARCH("reprotoxic",K593),99)=99,0,Scoring!$E$18),Scoring!$E$18),Scoring!$E$19),Scoring!$E$17),Scoring!$E$16),Scoring!$E$16),Scoring!$E$16),Scoring!$E$16),Scoring!$E$16),Scoring!$E$16),Scoring!$E$16),Scoring!$E$16),Scoring!$E$16),Scoring!$E$16)</f>
        <v>0</v>
      </c>
      <c r="AC593" s="78">
        <f>IF(IFERROR(SEARCH("57f",L593),99)=99,IF(IFERROR(SEARCH("57(f)",P593),99)=99,0,Scoring!$E$20),Scoring!$E$20)</f>
        <v>0</v>
      </c>
      <c r="AD593" s="78">
        <f>IF(IFERROR(SEARCH("CAT1",T593),99)=99,IF(IFERROR(SEARCH("CAT2",T593),99)=99,IF(IFERROR(SEARCH("CAT3",T593),99)=99,IF(IFERROR(SEARCH("concluded to be endocrine",K593),99)=99,IF(IFERROR(SEARCH("categorised as endocrine",K593),99)=99,IF(IFERROR(SEARCH("endocrine disrupting",P593),99)=99,IF(IFERROR(SEARCH("endocrine disrupting",K593),99)=99,IF(IFERROR(SEARCH("suspected endocrine",S593),99)=99,IF(IFERROR(SEARCH("potential endocrine",S593),99)=99,0,Scoring!$E$25),Scoring!$E$25),Scoring!$E$24),Scoring!$E$24),Scoring!$E$24),Scoring!$E$24),Scoring!$E$23),Scoring!$E$22),Scoring!$E$21)</f>
        <v>0</v>
      </c>
      <c r="AE593" s="78">
        <f>IF(IFERROR(SEARCH("suspected sensitiser",S593),99)=99,IF(IFERROR(SEARCH("sensitiser",S593),99)=99,IF(IFERROR(SEARCH("other hazard based concern",S593),99)=99,0,Scoring!$E$28),Scoring!$E$26),Scoring!$E$27)</f>
        <v>0</v>
      </c>
      <c r="AF593" s="78">
        <f>IF(IFERROR(M593,1)=1,IF(IFERROR(N593,1)=1,IF(IFERROR(O593,1)=1,IF(IFERROR(Q593,1)=1,IF(IFERROR(R593,1)=1,IF(IFERROR(T593,1)=1,IF(IFERROR(K593,1)=1,IF(IFERROR(P593,1)=1,IF(IFERROR(S593,1)=1,Scoring!$E$29,0),0),0),0),0),0),0),0),0)</f>
        <v>0</v>
      </c>
      <c r="AG593" s="78">
        <f t="shared" si="50"/>
        <v>3</v>
      </c>
      <c r="AI593" s="93"/>
      <c r="AJ593" s="94"/>
      <c r="AK593" s="76"/>
      <c r="AL593" s="75"/>
      <c r="AN593" s="79"/>
      <c r="AO593" s="79"/>
      <c r="AP593" s="79"/>
      <c r="AQ593" s="79"/>
      <c r="AR593" s="79"/>
      <c r="AS593" s="78"/>
      <c r="AU593" s="79">
        <f>IF(IFERROR(F593,99)=99,IF(IFERROR(G593,99)=99,IF(IFERROR(H593,99)=99,IF(IFERROR(I593,99)=99,IF(IFERROR(E593,99)=99,IF(IFERROR(J593,99)=99,0,Scoring!$B$7),Scoring!$B$3),Scoring!$B$2),Scoring!$B$6),Scoring!$B$5),Scoring!$B$4)</f>
        <v>0.3</v>
      </c>
      <c r="AV593" s="78">
        <f t="shared" si="51"/>
        <v>0.89999999999999991</v>
      </c>
      <c r="AW593" s="78"/>
      <c r="AX593" s="66"/>
      <c r="AY593" s="78"/>
      <c r="AZ593" s="76"/>
      <c r="BA593" s="76"/>
      <c r="BB593" s="76"/>
    </row>
    <row r="594" spans="1:54" x14ac:dyDescent="0.25">
      <c r="A594" s="77" t="s">
        <v>6496</v>
      </c>
      <c r="B594" s="76" t="str">
        <f t="shared" si="52"/>
        <v>265-097-6</v>
      </c>
      <c r="C594" s="77" t="s">
        <v>1718</v>
      </c>
      <c r="D594" s="77" t="s">
        <v>1719</v>
      </c>
      <c r="E594" s="76" t="str">
        <f>IF(C594="-",IF(A594="-",VLOOKUP(D594,'sin-list 180320_update'!$C$2:$C$835,1,FALSE),VLOOKUP(A594,'sin-list 180320_update'!$A$2:$A$835,1,FALSE)),VLOOKUP(C594,'sin-list 180320_update'!$B$2:$B$835,1,FALSE))</f>
        <v>265-097-6</v>
      </c>
      <c r="F594" s="76" t="e">
        <f>IF($C594="-",IF($A594="-",VLOOKUP($D594,'REACH Bilaga XVII_update'!$A$5:$A$131,1,FALSE),VLOOKUP($A594,'REACH Bilaga XVII_update'!$C$5:$C$131,1,FALSE)),VLOOKUP($C594,'REACH Bilaga XVII_update'!$B$5:$B$131,1,FALSE))</f>
        <v>#N/A</v>
      </c>
      <c r="G594" s="76" t="e">
        <f>IF($C594="-",IF($A594="-",VLOOKUP($D594,' REACH Bilaga 59_update'!$A$5:$A$210,1,FALSE),VLOOKUP($A594,' REACH Bilaga 59_update'!$D$5:$D$210,1,FALSE)),VLOOKUP($C594,' REACH Bilaga 59_update'!$C$5:$C$210,1,FALSE))</f>
        <v>#N/A</v>
      </c>
      <c r="H594" s="76" t="e">
        <f>IF($C594="-",IF($A594="-",VLOOKUP($D594,'REACH Bilaga XIV_update'!$A$5:$A$110,1,FALSE),VLOOKUP($A594,'REACH Bilaga XIV_update'!$D$5:$D$110,1,FALSE)),VLOOKUP($C594,'REACH Bilaga XIV_update'!$C$5:$C$110,1,FALSE))</f>
        <v>#N/A</v>
      </c>
      <c r="I594" s="76" t="e">
        <f>IF($C594="-",IF($A594="-",VLOOKUP($D594,CoRAP_update!$A$5:$A$376,1,FALSE),VLOOKUP($A594,CoRAP_update!$D$5:$D$376,1,FALSE)),VLOOKUP($C594,CoRAP_update!$C$5:$C$376,1,FALSE))</f>
        <v>#N/A</v>
      </c>
      <c r="J594" s="76" t="e">
        <f>IF($C594="-",IF($A594="-",VLOOKUP($D594,EDC_update!$C$2:$C$450,1,FALSE),VLOOKUP($A594,EDC_update!$B$2:$B$450,1,FALSE)),VLOOKUP($C594,EDC_update!$L$2:$L$450,1,FALSE))</f>
        <v>#N/A</v>
      </c>
      <c r="K594" s="76" t="str">
        <f>IF($C594="-",IF($A594="-",IF(VLOOKUP($D594,'sin-list 180320_update'!$C$2:$S$835,3,FALSE)="",NA(),VLOOKUP($D594,'sin-list 180320_update'!$C$2:$S$835,3,FALSE)),IF(VLOOKUP($A594,'sin-list 180320_update'!$A$2:$S$835,5,FALSE)="",NA(),VLOOKUP($A594,'sin-list 180320_update'!$A$2:$S$835,5,FALSE))),IF(VLOOKUP($C594,'sin-list 180320_update'!$B$2:$S$835,4,FALSE)="",NA(),VLOOKUP($C594,'sin-list 180320_update'!$B$2:$S$835,4,FALSE)))</f>
        <v>Classified CMR according to Annex VI of Regulation 1272/2008. (Might not apply when contaminants are below below legal thresholds and/or full refining history is known)</v>
      </c>
      <c r="L594" s="76" t="str">
        <f>IF($C594="-",IF($A594="-",VLOOKUP($D594,'sin-list 180320_update'!$C$2:$S$835,6,FALSE),VLOOKUP($A594,'sin-list 180320_update'!$A$2:$S$835,8,FALSE)),VLOOKUP($C594,'sin-list 180320_update'!$B$2:$S$835,7,FALSE))</f>
        <v>Carc. 1B</v>
      </c>
      <c r="M594" s="76" t="str">
        <f>IF($C594="-",IF($A594="-",IF(VLOOKUP($D594,'sin-list 180320_update'!$C$2:$S$835,8,FALSE)="",NA(),VLOOKUP($D594,'sin-list 180320_update'!$C$2:$S$835,8,FALSE)),IF(VLOOKUP($A594,'sin-list 180320_update'!$A$2:$S$835,10,FALSE)="",NA(),VLOOKUP($A594,'sin-list 180320_update'!$A$2:$S$835,10,FALSE))),IF(VLOOKUP($C594,'sin-list 180320_update'!$B$2:$S$835,9,FALSE)="",NA(),VLOOKUP($C594,'sin-list 180320_update'!$B$2:$S$835,9,FALSE)))</f>
        <v>H350</v>
      </c>
      <c r="N594" s="76" t="e">
        <f>IF($C594="-",IF($A594="-",IF(VLOOKUP($D594,'REACH Bilaga XVII_update'!$A$5:$E$131,4,FALSE)="",NA(),VLOOKUP($D594,'REACH Bilaga XVII_update'!$A$5:$E$131,4,FALSE)),IF(VLOOKUP($A594,'REACH Bilaga XVII_update'!$C$5:$D$131,2,FALSE)="",NA(),VLOOKUP($A594,'REACH Bilaga XVII_update'!$C$5:$D$131,2,FALSE))),IF(VLOOKUP($C594,'REACH Bilaga XVII_update'!$B$5:$D$131,3,FALSE)="",NA(),VLOOKUP($C594,'REACH Bilaga XVII_update'!$B$5:$D$131,3,FALSE)))</f>
        <v>#N/A</v>
      </c>
      <c r="O594" s="76" t="e">
        <f>IF($C594="-",IF($A594="-",IF(VLOOKUP($D594,' REACH Bilaga 59_update'!$A$5:$E$210,5,FALSE)="",NA(),VLOOKUP($D594,' REACH Bilaga 59_update'!$A$5:$E$210,5,FALSE)),IF(VLOOKUP($A594,' REACH Bilaga 59_update'!$D$5:$E$210,2,FALSE)="",NA(),VLOOKUP($A594,' REACH Bilaga 59_update'!$D$5:$E$210,2,FALSE))),IF(VLOOKUP($C594,' REACH Bilaga 59_update'!$C$5:$E$210,3,FALSE)="",NA(),VLOOKUP($C594,' REACH Bilaga 59_update'!$C$5:$E$210,3,FALSE)))</f>
        <v>#N/A</v>
      </c>
      <c r="P594" s="76" t="e">
        <f>IF(C594="-",IF(A594="-",IFERROR(VLOOKUP($D594,' REACH Bilaga 59_update'!$A$5:$F$210,MATCH(Sammanfattning!P$1,' REACH Bilaga 59_update'!$A$4:$F$4,0),FALSE),VLOOKUP($D594,'REACH Bilaga XIV_update'!$A$4:$H$110,MATCH(Sammanfattning!P$1,'REACH Bilaga XIV_update'!$A$4:$H$4,0),FALSE)),IFERROR(VLOOKUP($A594,' REACH Bilaga 59_update'!$D$5:$F$210,MATCH(Sammanfattning!P$1,' REACH Bilaga 59_update'!$D$4:$F$4,0),FALSE),VLOOKUP($A594,'REACH Bilaga XIV_update'!$D$4:$H$110,MATCH(Sammanfattning!P$1,'REACH Bilaga XIV_update'!$D$4:$H$4,0),FALSE))),IFERROR(VLOOKUP($C594,' REACH Bilaga 59_update'!$C$5:$F$210,MATCH(Sammanfattning!P$1,' REACH Bilaga 59_update'!$C$4:$F$4,0),FALSE),VLOOKUP($C594,'REACH Bilaga XIV_update'!$C$4:$H$110,MATCH(Sammanfattning!P$1,'REACH Bilaga XIV_update'!$C$4:$H$4,0),FALSE)))</f>
        <v>#N/A</v>
      </c>
      <c r="Q594" s="76" t="e">
        <f>IF($C594="-",IF($A594="-",IF(VLOOKUP($D594,'REACH Bilaga XIV_update'!$A$5:$I$110,9,FALSE)="",NA(),VLOOKUP($D594,'REACH Bilaga XIV_update'!$A$5:$I$110,9,FALSE)),IF(VLOOKUP($A594,'REACH Bilaga XIV_update'!$D$5:$I$110,6,FALSE)="",NA(),VLOOKUP($A594,'REACH Bilaga XIV_update'!$D$5:$I$110,6,FALSE))),IF(VLOOKUP($C594,'REACH Bilaga XIV_update'!$C$5:$I$110,7,FALSE)="",NA(),VLOOKUP($C594,'REACH Bilaga XIV_update'!$C$5:$I$110,7,FALSE)))</f>
        <v>#N/A</v>
      </c>
      <c r="R594" s="76" t="e">
        <f>IF($C594="-",IF($A594="-",IF(VLOOKUP($D594,CoRAP_update!$A$5:$O$376,15,FALSE)="",NA(),VLOOKUP($D594,CoRAP_update!$A$5:$O$376,15,FALSE)),IF(VLOOKUP($A594,CoRAP_update!$D$5:$O$376,12,FALSE)="",NA(),VLOOKUP($A594,CoRAP_update!$D$5:$O$376,12,FALSE))),IF(VLOOKUP($C594,CoRAP_update!$C$5:$O$376,13,FALSE)="",NA(),VLOOKUP($C594,CoRAP_update!$C$5:$O$376,13,FALSE)))</f>
        <v>#N/A</v>
      </c>
      <c r="S594" s="144" t="e">
        <f>IF($C594="-",IF($A594="-",VLOOKUP($D594,CoRAP_update!$A$5:$J$376,MATCH(Sammanfattning!S$1,CoRAP_update!$A$4:$J$4,0),FALSE),VLOOKUP($A594,CoRAP_update!$D$5:$J$376,MATCH(Sammanfattning!S$1,CoRAP_update!$D$4:$J$4,0),FALSE)),VLOOKUP($C594,CoRAP_update!$C$5:$J$376,MATCH(Sammanfattning!S$1,CoRAP_update!$C$4:$J$4,0),FALSE))</f>
        <v>#N/A</v>
      </c>
      <c r="T594" s="76" t="e">
        <f>IF($A594="-",VLOOKUP($D594,EDC_update!$C$2:$F$450,4,FALSE),VLOOKUP($A594,EDC_update!$B$2:$F$450,5,FALSE))</f>
        <v>#N/A</v>
      </c>
      <c r="V594" s="78">
        <f>IF(IFERROR(SEARCH("PBT",P594),99)=99,IF(IFERROR(SEARCH("suspected PBT",S594),99)=99,IF(IFERROR(SEARCH("concluded to be PBT",K594),99)=99,IF(IFERROR(SEARCH("PBT",S594),99)=99,IF(IFERROR(SEARCH("PBT cand",L594),99)=99,IF(IFERROR(SEARCH("PBT",L594),99)=99,IF(IFERROR(SEARCH("persistent, bioackumulative and toxic properties",K594),99)=99,0,Scoring!$E$3),Scoring!$E$3),Scoring!$E$7),Scoring!$E$3),Scoring!$E$5),Scoring!$E$6),Scoring!$E$3)</f>
        <v>0</v>
      </c>
      <c r="W594" s="78">
        <f>IF(IFERROR(SEARCH("vPvB",P594),99)=99,IF(IFERROR(SEARCH("suspected pbt/vPvB",S594),99)=99,IF(IFERROR(SEARCH("vPvB",S594),99)=99,IF(IFERROR(SEARCH("concluded to be a vPvB",S594),99)=99,IF(IFERROR(SEARCH("identified as vPvB",K594),99)=99,IF(IFERROR(SEARCH("concluded to be a vPvB",K594),99)=99,IF(IFERROR(SEARCH("concluded to be both pbt and vPvB",S594),99)=99,IF(IFERROR(SEARCH("concluded to be both pbt and vPvB",K594),99)=99,0,Scoring!$E$5),Scoring!$E$5),Scoring!$E$5),Scoring!$E$5),Scoring!$E$5),Scoring!$E$4),Scoring!$E$6),Scoring!$E$4)</f>
        <v>0</v>
      </c>
      <c r="X594" s="78">
        <f>IF(IFERROR(SEARCH("H410",N594),99)=99,IF(IFERROR(SEARCH("H410",O594),99)=99,IF(IFERROR(SEARCH("H410",Q594),99)=99,IF(IFERROR(SEARCH("H410",M594),99)=99,IF(IFERROR(SEARCH("H410",R594),99)=99,IF(IFERROR(SEARCH("H411",N594),99)=99,IF(IFERROR(SEARCH("H411",O594),99)=99,IF(IFERROR(SEARCH("H411",Q594),99)=99,IF(IFERROR(SEARCH("H411",M594),99)=99,IF(IFERROR(SEARCH("H411",R594),99)=99,IF(IFERROR(SEARCH("H413",N594),99)=99,IF(IFERROR(SEARCH("H413",O594),99)=99,IF(IFERROR(SEARCH("H413",Q594),99)=99,IF(IFERROR(SEARCH("H413",M594),99)=99,IF(IFERROR(SEARCH("H413",R594),99)=99,IF(IFERROR(SEARCH("H412",N594),99)=99,IF(IFERROR(SEARCH("H412",O594),99)=99,IF(IFERROR(SEARCH("H412",Q594),99)=99,IF(IFERROR(SEARCH("H412",M594),99)=99,IF(IFERROR(SEARCH("H412",R594),99)=99,0,Scoring!$E$2),Scoring!$E$2),Scoring!$E$2),Scoring!$E$2),Scoring!$E$2),Scoring!$E$2),Scoring!$E$2),Scoring!$E$2),Scoring!$E$2),Scoring!$E$2),Scoring!$E$2),Scoring!$E$2),Scoring!$E$2),Scoring!$E$2),Scoring!$E$2),Scoring!$E$2),Scoring!$E$2),Scoring!$E$2),Scoring!$E$2),Scoring!$E$2)</f>
        <v>0</v>
      </c>
      <c r="Y594" s="78">
        <f>IF(IFERROR(SEARCH("CMR",K594),99)=99,IF(IFERROR(SEARCH("Suspected CMR",S594),99)=99,IF(IFERROR(SEARCH("CMR",S594),99)=99,0,Scoring!$E$8),Scoring!$E$9),Scoring!$E$8)</f>
        <v>3</v>
      </c>
      <c r="Z594" s="78">
        <f>IF(IFERROR(SEARCH("H350",N594),99)=99,IF(IFERROR(SEARCH("H350",O594),99)=99,IF(IFERROR(SEARCH("H350",Q594),99)=99,IF(IFERROR(SEARCH("H350",M594),99)=99,IF(IFERROR(SEARCH("H350",R594),99)=99,IF(IFERROR(SEARCH("H351",N594),99)=99,IF(IFERROR(SEARCH("H351",O594),99)=99,IF(IFERROR(SEARCH("H351",Q594),99)=99,IF(IFERROR(SEARCH("H351",M594),99)=99,IF(IFERROR(SEARCH("H351",R594),99)=99,IF(IFERROR(SEARCH("carcinogenic",P594),99)=99,IF(IFERROR(SEARCH("suspected carcinogenic",S594),99)=99,0,Scoring!$E$12),Scoring!$E$11),Scoring!$E$10),Scoring!$E$10),Scoring!$E$10),Scoring!$E$10),Scoring!$E$10),Scoring!$E$10),Scoring!$E$10),Scoring!$E$10),Scoring!$E$10),Scoring!$E$10)</f>
        <v>1</v>
      </c>
      <c r="AA594" s="78">
        <f>IF(IFERROR(SEARCH("H340",N594),99)=99,IF(IFERROR(SEARCH("H340",O594),99)=99,IF(IFERROR(SEARCH("H340",Q594),99)=99,IF(IFERROR(SEARCH("H340",M594),99)=99,IF(IFERROR(SEARCH("H340",R594),99)=99,IF(IFERROR(SEARCH("H341",N594),99)=99,IF(IFERROR(SEARCH("H341",O594),99)=99,IF(IFERROR(SEARCH("H341",Q594),99)=99,IF(IFERROR(SEARCH("H341",M594),99)=99,IF(IFERROR(SEARCH("H341",R594),99)=99,IF(IFERROR(SEARCH("mutagenic",P594),99)=99,IF(IFERROR(SEARCH("suspected mutagenic",S594),99)=99,0,Scoring!$E$15),Scoring!$E$14),Scoring!$E$13),Scoring!$E$13),Scoring!$E$13),Scoring!$E$13),Scoring!$E$13),Scoring!$E$13),Scoring!$E$13),Scoring!$E$13),Scoring!$E$13),Scoring!$E$13)</f>
        <v>0</v>
      </c>
      <c r="AB594" s="78">
        <f>IF(IFERROR(SEARCH("H360",N594),99)=99,IF(IFERROR(SEARCH("H360",O594),99)=99,IF(IFERROR(SEARCH("H360",Q594),99)=99,IF(IFERROR(SEARCH("H360",M594),99)=99,IF(IFERROR(SEARCH("H360",R594),99)=99,IF(IFERROR(SEARCH("H361",N594),99)=99,IF(IFERROR(SEARCH("H361",O594),99)=99,IF(IFERROR(SEARCH("H361",Q594),99)=99,IF(IFERROR(SEARCH("H361",M594),99)=99,IF(IFERROR(SEARCH("H361",R594),99)=99,IF(IFERROR(SEARCH("reproduction",P594),99)=99,IF(IFERROR(SEARCH("suspected reprotoxic",S594),99)=99,IF(IFERROR(SEARCH("reprotoxic",S594),99)=99,IF(IFERROR(SEARCH("reprotoxic",K594),99)=99,0,Scoring!$E$18),Scoring!$E$18),Scoring!$E$19),Scoring!$E$17),Scoring!$E$16),Scoring!$E$16),Scoring!$E$16),Scoring!$E$16),Scoring!$E$16),Scoring!$E$16),Scoring!$E$16),Scoring!$E$16),Scoring!$E$16),Scoring!$E$16)</f>
        <v>0</v>
      </c>
      <c r="AC594" s="78">
        <f>IF(IFERROR(SEARCH("57f",L594),99)=99,IF(IFERROR(SEARCH("57(f)",P594),99)=99,0,Scoring!$E$20),Scoring!$E$20)</f>
        <v>0</v>
      </c>
      <c r="AD594" s="78">
        <f>IF(IFERROR(SEARCH("CAT1",T594),99)=99,IF(IFERROR(SEARCH("CAT2",T594),99)=99,IF(IFERROR(SEARCH("CAT3",T594),99)=99,IF(IFERROR(SEARCH("concluded to be endocrine",K594),99)=99,IF(IFERROR(SEARCH("categorised as endocrine",K594),99)=99,IF(IFERROR(SEARCH("endocrine disrupting",P594),99)=99,IF(IFERROR(SEARCH("endocrine disrupting",K594),99)=99,IF(IFERROR(SEARCH("suspected endocrine",S594),99)=99,IF(IFERROR(SEARCH("potential endocrine",S594),99)=99,0,Scoring!$E$25),Scoring!$E$25),Scoring!$E$24),Scoring!$E$24),Scoring!$E$24),Scoring!$E$24),Scoring!$E$23),Scoring!$E$22),Scoring!$E$21)</f>
        <v>0</v>
      </c>
      <c r="AE594" s="78">
        <f>IF(IFERROR(SEARCH("suspected sensitiser",S594),99)=99,IF(IFERROR(SEARCH("sensitiser",S594),99)=99,IF(IFERROR(SEARCH("other hazard based concern",S594),99)=99,0,Scoring!$E$28),Scoring!$E$26),Scoring!$E$27)</f>
        <v>0</v>
      </c>
      <c r="AF594" s="78">
        <f>IF(IFERROR(M594,1)=1,IF(IFERROR(N594,1)=1,IF(IFERROR(O594,1)=1,IF(IFERROR(Q594,1)=1,IF(IFERROR(R594,1)=1,IF(IFERROR(T594,1)=1,IF(IFERROR(K594,1)=1,IF(IFERROR(P594,1)=1,IF(IFERROR(S594,1)=1,Scoring!$E$29,0),0),0),0),0),0),0),0),0)</f>
        <v>0</v>
      </c>
      <c r="AG594" s="78">
        <f t="shared" si="50"/>
        <v>3</v>
      </c>
      <c r="AI594" s="93"/>
      <c r="AJ594" s="94"/>
      <c r="AK594" s="76"/>
      <c r="AL594" s="75"/>
      <c r="AN594" s="79"/>
      <c r="AO594" s="79"/>
      <c r="AP594" s="79"/>
      <c r="AQ594" s="79"/>
      <c r="AR594" s="79"/>
      <c r="AS594" s="78"/>
      <c r="AU594" s="79">
        <f>IF(IFERROR(F594,99)=99,IF(IFERROR(G594,99)=99,IF(IFERROR(H594,99)=99,IF(IFERROR(I594,99)=99,IF(IFERROR(E594,99)=99,IF(IFERROR(J594,99)=99,0,Scoring!$B$7),Scoring!$B$3),Scoring!$B$2),Scoring!$B$6),Scoring!$B$5),Scoring!$B$4)</f>
        <v>0.3</v>
      </c>
      <c r="AV594" s="78">
        <f t="shared" si="51"/>
        <v>0.89999999999999991</v>
      </c>
      <c r="AW594" s="78"/>
      <c r="AX594" s="66"/>
      <c r="AY594" s="78"/>
      <c r="AZ594" s="76"/>
      <c r="BA594" s="76"/>
      <c r="BB594" s="76"/>
    </row>
    <row r="595" spans="1:54" x14ac:dyDescent="0.25">
      <c r="A595" s="77" t="s">
        <v>6497</v>
      </c>
      <c r="B595" s="76" t="str">
        <f t="shared" si="52"/>
        <v>265-098-1</v>
      </c>
      <c r="C595" s="77" t="s">
        <v>1720</v>
      </c>
      <c r="D595" s="77" t="s">
        <v>1721</v>
      </c>
      <c r="E595" s="76" t="str">
        <f>IF(C595="-",IF(A595="-",VLOOKUP(D595,'sin-list 180320_update'!$C$2:$C$835,1,FALSE),VLOOKUP(A595,'sin-list 180320_update'!$A$2:$A$835,1,FALSE)),VLOOKUP(C595,'sin-list 180320_update'!$B$2:$B$835,1,FALSE))</f>
        <v>265-098-1</v>
      </c>
      <c r="F595" s="76" t="e">
        <f>IF($C595="-",IF($A595="-",VLOOKUP($D595,'REACH Bilaga XVII_update'!$A$5:$A$131,1,FALSE),VLOOKUP($A595,'REACH Bilaga XVII_update'!$C$5:$C$131,1,FALSE)),VLOOKUP($C595,'REACH Bilaga XVII_update'!$B$5:$B$131,1,FALSE))</f>
        <v>#N/A</v>
      </c>
      <c r="G595" s="76" t="e">
        <f>IF($C595="-",IF($A595="-",VLOOKUP($D595,' REACH Bilaga 59_update'!$A$5:$A$210,1,FALSE),VLOOKUP($A595,' REACH Bilaga 59_update'!$D$5:$D$210,1,FALSE)),VLOOKUP($C595,' REACH Bilaga 59_update'!$C$5:$C$210,1,FALSE))</f>
        <v>#N/A</v>
      </c>
      <c r="H595" s="76" t="e">
        <f>IF($C595="-",IF($A595="-",VLOOKUP($D595,'REACH Bilaga XIV_update'!$A$5:$A$110,1,FALSE),VLOOKUP($A595,'REACH Bilaga XIV_update'!$D$5:$D$110,1,FALSE)),VLOOKUP($C595,'REACH Bilaga XIV_update'!$C$5:$C$110,1,FALSE))</f>
        <v>#N/A</v>
      </c>
      <c r="I595" s="76" t="e">
        <f>IF($C595="-",IF($A595="-",VLOOKUP($D595,CoRAP_update!$A$5:$A$376,1,FALSE),VLOOKUP($A595,CoRAP_update!$D$5:$D$376,1,FALSE)),VLOOKUP($C595,CoRAP_update!$C$5:$C$376,1,FALSE))</f>
        <v>#N/A</v>
      </c>
      <c r="J595" s="76" t="e">
        <f>IF($C595="-",IF($A595="-",VLOOKUP($D595,EDC_update!$C$2:$C$450,1,FALSE),VLOOKUP($A595,EDC_update!$B$2:$B$450,1,FALSE)),VLOOKUP($C595,EDC_update!$L$2:$L$450,1,FALSE))</f>
        <v>#N/A</v>
      </c>
      <c r="K595" s="76" t="str">
        <f>IF($C595="-",IF($A595="-",IF(VLOOKUP($D595,'sin-list 180320_update'!$C$2:$S$835,3,FALSE)="",NA(),VLOOKUP($D595,'sin-list 180320_update'!$C$2:$S$835,3,FALSE)),IF(VLOOKUP($A595,'sin-list 180320_update'!$A$2:$S$835,5,FALSE)="",NA(),VLOOKUP($A595,'sin-list 180320_update'!$A$2:$S$835,5,FALSE))),IF(VLOOKUP($C595,'sin-list 180320_update'!$B$2:$S$835,4,FALSE)="",NA(),VLOOKUP($C595,'sin-list 180320_update'!$B$2:$S$835,4,FALSE)))</f>
        <v>Classified CMR according to Annex VI of Regulation 1272/2008. (Might not apply when contaminants are below below legal thresholds and/or full refining history is known)</v>
      </c>
      <c r="L595" s="76" t="str">
        <f>IF($C595="-",IF($A595="-",VLOOKUP($D595,'sin-list 180320_update'!$C$2:$S$835,6,FALSE),VLOOKUP($A595,'sin-list 180320_update'!$A$2:$S$835,8,FALSE)),VLOOKUP($C595,'sin-list 180320_update'!$B$2:$S$835,7,FALSE))</f>
        <v>Carc. 1B</v>
      </c>
      <c r="M595" s="76" t="str">
        <f>IF($C595="-",IF($A595="-",IF(VLOOKUP($D595,'sin-list 180320_update'!$C$2:$S$835,8,FALSE)="",NA(),VLOOKUP($D595,'sin-list 180320_update'!$C$2:$S$835,8,FALSE)),IF(VLOOKUP($A595,'sin-list 180320_update'!$A$2:$S$835,10,FALSE)="",NA(),VLOOKUP($A595,'sin-list 180320_update'!$A$2:$S$835,10,FALSE))),IF(VLOOKUP($C595,'sin-list 180320_update'!$B$2:$S$835,9,FALSE)="",NA(),VLOOKUP($C595,'sin-list 180320_update'!$B$2:$S$835,9,FALSE)))</f>
        <v>H350</v>
      </c>
      <c r="N595" s="76" t="e">
        <f>IF($C595="-",IF($A595="-",IF(VLOOKUP($D595,'REACH Bilaga XVII_update'!$A$5:$E$131,4,FALSE)="",NA(),VLOOKUP($D595,'REACH Bilaga XVII_update'!$A$5:$E$131,4,FALSE)),IF(VLOOKUP($A595,'REACH Bilaga XVII_update'!$C$5:$D$131,2,FALSE)="",NA(),VLOOKUP($A595,'REACH Bilaga XVII_update'!$C$5:$D$131,2,FALSE))),IF(VLOOKUP($C595,'REACH Bilaga XVII_update'!$B$5:$D$131,3,FALSE)="",NA(),VLOOKUP($C595,'REACH Bilaga XVII_update'!$B$5:$D$131,3,FALSE)))</f>
        <v>#N/A</v>
      </c>
      <c r="O595" s="76" t="e">
        <f>IF($C595="-",IF($A595="-",IF(VLOOKUP($D595,' REACH Bilaga 59_update'!$A$5:$E$210,5,FALSE)="",NA(),VLOOKUP($D595,' REACH Bilaga 59_update'!$A$5:$E$210,5,FALSE)),IF(VLOOKUP($A595,' REACH Bilaga 59_update'!$D$5:$E$210,2,FALSE)="",NA(),VLOOKUP($A595,' REACH Bilaga 59_update'!$D$5:$E$210,2,FALSE))),IF(VLOOKUP($C595,' REACH Bilaga 59_update'!$C$5:$E$210,3,FALSE)="",NA(),VLOOKUP($C595,' REACH Bilaga 59_update'!$C$5:$E$210,3,FALSE)))</f>
        <v>#N/A</v>
      </c>
      <c r="P595" s="76" t="e">
        <f>IF(C595="-",IF(A595="-",IFERROR(VLOOKUP($D595,' REACH Bilaga 59_update'!$A$5:$F$210,MATCH(Sammanfattning!P$1,' REACH Bilaga 59_update'!$A$4:$F$4,0),FALSE),VLOOKUP($D595,'REACH Bilaga XIV_update'!$A$4:$H$110,MATCH(Sammanfattning!P$1,'REACH Bilaga XIV_update'!$A$4:$H$4,0),FALSE)),IFERROR(VLOOKUP($A595,' REACH Bilaga 59_update'!$D$5:$F$210,MATCH(Sammanfattning!P$1,' REACH Bilaga 59_update'!$D$4:$F$4,0),FALSE),VLOOKUP($A595,'REACH Bilaga XIV_update'!$D$4:$H$110,MATCH(Sammanfattning!P$1,'REACH Bilaga XIV_update'!$D$4:$H$4,0),FALSE))),IFERROR(VLOOKUP($C595,' REACH Bilaga 59_update'!$C$5:$F$210,MATCH(Sammanfattning!P$1,' REACH Bilaga 59_update'!$C$4:$F$4,0),FALSE),VLOOKUP($C595,'REACH Bilaga XIV_update'!$C$4:$H$110,MATCH(Sammanfattning!P$1,'REACH Bilaga XIV_update'!$C$4:$H$4,0),FALSE)))</f>
        <v>#N/A</v>
      </c>
      <c r="Q595" s="76" t="e">
        <f>IF($C595="-",IF($A595="-",IF(VLOOKUP($D595,'REACH Bilaga XIV_update'!$A$5:$I$110,9,FALSE)="",NA(),VLOOKUP($D595,'REACH Bilaga XIV_update'!$A$5:$I$110,9,FALSE)),IF(VLOOKUP($A595,'REACH Bilaga XIV_update'!$D$5:$I$110,6,FALSE)="",NA(),VLOOKUP($A595,'REACH Bilaga XIV_update'!$D$5:$I$110,6,FALSE))),IF(VLOOKUP($C595,'REACH Bilaga XIV_update'!$C$5:$I$110,7,FALSE)="",NA(),VLOOKUP($C595,'REACH Bilaga XIV_update'!$C$5:$I$110,7,FALSE)))</f>
        <v>#N/A</v>
      </c>
      <c r="R595" s="76" t="e">
        <f>IF($C595="-",IF($A595="-",IF(VLOOKUP($D595,CoRAP_update!$A$5:$O$376,15,FALSE)="",NA(),VLOOKUP($D595,CoRAP_update!$A$5:$O$376,15,FALSE)),IF(VLOOKUP($A595,CoRAP_update!$D$5:$O$376,12,FALSE)="",NA(),VLOOKUP($A595,CoRAP_update!$D$5:$O$376,12,FALSE))),IF(VLOOKUP($C595,CoRAP_update!$C$5:$O$376,13,FALSE)="",NA(),VLOOKUP($C595,CoRAP_update!$C$5:$O$376,13,FALSE)))</f>
        <v>#N/A</v>
      </c>
      <c r="S595" s="144" t="e">
        <f>IF($C595="-",IF($A595="-",VLOOKUP($D595,CoRAP_update!$A$5:$J$376,MATCH(Sammanfattning!S$1,CoRAP_update!$A$4:$J$4,0),FALSE),VLOOKUP($A595,CoRAP_update!$D$5:$J$376,MATCH(Sammanfattning!S$1,CoRAP_update!$D$4:$J$4,0),FALSE)),VLOOKUP($C595,CoRAP_update!$C$5:$J$376,MATCH(Sammanfattning!S$1,CoRAP_update!$C$4:$J$4,0),FALSE))</f>
        <v>#N/A</v>
      </c>
      <c r="T595" s="76" t="e">
        <f>IF($A595="-",VLOOKUP($D595,EDC_update!$C$2:$F$450,4,FALSE),VLOOKUP($A595,EDC_update!$B$2:$F$450,5,FALSE))</f>
        <v>#N/A</v>
      </c>
      <c r="V595" s="78">
        <f>IF(IFERROR(SEARCH("PBT",P595),99)=99,IF(IFERROR(SEARCH("suspected PBT",S595),99)=99,IF(IFERROR(SEARCH("concluded to be PBT",K595),99)=99,IF(IFERROR(SEARCH("PBT",S595),99)=99,IF(IFERROR(SEARCH("PBT cand",L595),99)=99,IF(IFERROR(SEARCH("PBT",L595),99)=99,IF(IFERROR(SEARCH("persistent, bioackumulative and toxic properties",K595),99)=99,0,Scoring!$E$3),Scoring!$E$3),Scoring!$E$7),Scoring!$E$3),Scoring!$E$5),Scoring!$E$6),Scoring!$E$3)</f>
        <v>0</v>
      </c>
      <c r="W595" s="78">
        <f>IF(IFERROR(SEARCH("vPvB",P595),99)=99,IF(IFERROR(SEARCH("suspected pbt/vPvB",S595),99)=99,IF(IFERROR(SEARCH("vPvB",S595),99)=99,IF(IFERROR(SEARCH("concluded to be a vPvB",S595),99)=99,IF(IFERROR(SEARCH("identified as vPvB",K595),99)=99,IF(IFERROR(SEARCH("concluded to be a vPvB",K595),99)=99,IF(IFERROR(SEARCH("concluded to be both pbt and vPvB",S595),99)=99,IF(IFERROR(SEARCH("concluded to be both pbt and vPvB",K595),99)=99,0,Scoring!$E$5),Scoring!$E$5),Scoring!$E$5),Scoring!$E$5),Scoring!$E$5),Scoring!$E$4),Scoring!$E$6),Scoring!$E$4)</f>
        <v>0</v>
      </c>
      <c r="X595" s="78">
        <f>IF(IFERROR(SEARCH("H410",N595),99)=99,IF(IFERROR(SEARCH("H410",O595),99)=99,IF(IFERROR(SEARCH("H410",Q595),99)=99,IF(IFERROR(SEARCH("H410",M595),99)=99,IF(IFERROR(SEARCH("H410",R595),99)=99,IF(IFERROR(SEARCH("H411",N595),99)=99,IF(IFERROR(SEARCH("H411",O595),99)=99,IF(IFERROR(SEARCH("H411",Q595),99)=99,IF(IFERROR(SEARCH("H411",M595),99)=99,IF(IFERROR(SEARCH("H411",R595),99)=99,IF(IFERROR(SEARCH("H413",N595),99)=99,IF(IFERROR(SEARCH("H413",O595),99)=99,IF(IFERROR(SEARCH("H413",Q595),99)=99,IF(IFERROR(SEARCH("H413",M595),99)=99,IF(IFERROR(SEARCH("H413",R595),99)=99,IF(IFERROR(SEARCH("H412",N595),99)=99,IF(IFERROR(SEARCH("H412",O595),99)=99,IF(IFERROR(SEARCH("H412",Q595),99)=99,IF(IFERROR(SEARCH("H412",M595),99)=99,IF(IFERROR(SEARCH("H412",R595),99)=99,0,Scoring!$E$2),Scoring!$E$2),Scoring!$E$2),Scoring!$E$2),Scoring!$E$2),Scoring!$E$2),Scoring!$E$2),Scoring!$E$2),Scoring!$E$2),Scoring!$E$2),Scoring!$E$2),Scoring!$E$2),Scoring!$E$2),Scoring!$E$2),Scoring!$E$2),Scoring!$E$2),Scoring!$E$2),Scoring!$E$2),Scoring!$E$2),Scoring!$E$2)</f>
        <v>0</v>
      </c>
      <c r="Y595" s="78">
        <f>IF(IFERROR(SEARCH("CMR",K595),99)=99,IF(IFERROR(SEARCH("Suspected CMR",S595),99)=99,IF(IFERROR(SEARCH("CMR",S595),99)=99,0,Scoring!$E$8),Scoring!$E$9),Scoring!$E$8)</f>
        <v>3</v>
      </c>
      <c r="Z595" s="78">
        <f>IF(IFERROR(SEARCH("H350",N595),99)=99,IF(IFERROR(SEARCH("H350",O595),99)=99,IF(IFERROR(SEARCH("H350",Q595),99)=99,IF(IFERROR(SEARCH("H350",M595),99)=99,IF(IFERROR(SEARCH("H350",R595),99)=99,IF(IFERROR(SEARCH("H351",N595),99)=99,IF(IFERROR(SEARCH("H351",O595),99)=99,IF(IFERROR(SEARCH("H351",Q595),99)=99,IF(IFERROR(SEARCH("H351",M595),99)=99,IF(IFERROR(SEARCH("H351",R595),99)=99,IF(IFERROR(SEARCH("carcinogenic",P595),99)=99,IF(IFERROR(SEARCH("suspected carcinogenic",S595),99)=99,0,Scoring!$E$12),Scoring!$E$11),Scoring!$E$10),Scoring!$E$10),Scoring!$E$10),Scoring!$E$10),Scoring!$E$10),Scoring!$E$10),Scoring!$E$10),Scoring!$E$10),Scoring!$E$10),Scoring!$E$10)</f>
        <v>1</v>
      </c>
      <c r="AA595" s="78">
        <f>IF(IFERROR(SEARCH("H340",N595),99)=99,IF(IFERROR(SEARCH("H340",O595),99)=99,IF(IFERROR(SEARCH("H340",Q595),99)=99,IF(IFERROR(SEARCH("H340",M595),99)=99,IF(IFERROR(SEARCH("H340",R595),99)=99,IF(IFERROR(SEARCH("H341",N595),99)=99,IF(IFERROR(SEARCH("H341",O595),99)=99,IF(IFERROR(SEARCH("H341",Q595),99)=99,IF(IFERROR(SEARCH("H341",M595),99)=99,IF(IFERROR(SEARCH("H341",R595),99)=99,IF(IFERROR(SEARCH("mutagenic",P595),99)=99,IF(IFERROR(SEARCH("suspected mutagenic",S595),99)=99,0,Scoring!$E$15),Scoring!$E$14),Scoring!$E$13),Scoring!$E$13),Scoring!$E$13),Scoring!$E$13),Scoring!$E$13),Scoring!$E$13),Scoring!$E$13),Scoring!$E$13),Scoring!$E$13),Scoring!$E$13)</f>
        <v>0</v>
      </c>
      <c r="AB595" s="78">
        <f>IF(IFERROR(SEARCH("H360",N595),99)=99,IF(IFERROR(SEARCH("H360",O595),99)=99,IF(IFERROR(SEARCH("H360",Q595),99)=99,IF(IFERROR(SEARCH("H360",M595),99)=99,IF(IFERROR(SEARCH("H360",R595),99)=99,IF(IFERROR(SEARCH("H361",N595),99)=99,IF(IFERROR(SEARCH("H361",O595),99)=99,IF(IFERROR(SEARCH("H361",Q595),99)=99,IF(IFERROR(SEARCH("H361",M595),99)=99,IF(IFERROR(SEARCH("H361",R595),99)=99,IF(IFERROR(SEARCH("reproduction",P595),99)=99,IF(IFERROR(SEARCH("suspected reprotoxic",S595),99)=99,IF(IFERROR(SEARCH("reprotoxic",S595),99)=99,IF(IFERROR(SEARCH("reprotoxic",K595),99)=99,0,Scoring!$E$18),Scoring!$E$18),Scoring!$E$19),Scoring!$E$17),Scoring!$E$16),Scoring!$E$16),Scoring!$E$16),Scoring!$E$16),Scoring!$E$16),Scoring!$E$16),Scoring!$E$16),Scoring!$E$16),Scoring!$E$16),Scoring!$E$16)</f>
        <v>0</v>
      </c>
      <c r="AC595" s="78">
        <f>IF(IFERROR(SEARCH("57f",L595),99)=99,IF(IFERROR(SEARCH("57(f)",P595),99)=99,0,Scoring!$E$20),Scoring!$E$20)</f>
        <v>0</v>
      </c>
      <c r="AD595" s="78">
        <f>IF(IFERROR(SEARCH("CAT1",T595),99)=99,IF(IFERROR(SEARCH("CAT2",T595),99)=99,IF(IFERROR(SEARCH("CAT3",T595),99)=99,IF(IFERROR(SEARCH("concluded to be endocrine",K595),99)=99,IF(IFERROR(SEARCH("categorised as endocrine",K595),99)=99,IF(IFERROR(SEARCH("endocrine disrupting",P595),99)=99,IF(IFERROR(SEARCH("endocrine disrupting",K595),99)=99,IF(IFERROR(SEARCH("suspected endocrine",S595),99)=99,IF(IFERROR(SEARCH("potential endocrine",S595),99)=99,0,Scoring!$E$25),Scoring!$E$25),Scoring!$E$24),Scoring!$E$24),Scoring!$E$24),Scoring!$E$24),Scoring!$E$23),Scoring!$E$22),Scoring!$E$21)</f>
        <v>0</v>
      </c>
      <c r="AE595" s="78">
        <f>IF(IFERROR(SEARCH("suspected sensitiser",S595),99)=99,IF(IFERROR(SEARCH("sensitiser",S595),99)=99,IF(IFERROR(SEARCH("other hazard based concern",S595),99)=99,0,Scoring!$E$28),Scoring!$E$26),Scoring!$E$27)</f>
        <v>0</v>
      </c>
      <c r="AF595" s="78">
        <f>IF(IFERROR(M595,1)=1,IF(IFERROR(N595,1)=1,IF(IFERROR(O595,1)=1,IF(IFERROR(Q595,1)=1,IF(IFERROR(R595,1)=1,IF(IFERROR(T595,1)=1,IF(IFERROR(K595,1)=1,IF(IFERROR(P595,1)=1,IF(IFERROR(S595,1)=1,Scoring!$E$29,0),0),0),0),0),0),0),0),0)</f>
        <v>0</v>
      </c>
      <c r="AG595" s="78">
        <f t="shared" si="50"/>
        <v>3</v>
      </c>
      <c r="AI595" s="93"/>
      <c r="AJ595" s="94"/>
      <c r="AK595" s="76"/>
      <c r="AL595" s="75"/>
      <c r="AN595" s="79"/>
      <c r="AO595" s="79"/>
      <c r="AP595" s="79"/>
      <c r="AQ595" s="79"/>
      <c r="AR595" s="79"/>
      <c r="AS595" s="78"/>
      <c r="AU595" s="79">
        <f>IF(IFERROR(F595,99)=99,IF(IFERROR(G595,99)=99,IF(IFERROR(H595,99)=99,IF(IFERROR(I595,99)=99,IF(IFERROR(E595,99)=99,IF(IFERROR(J595,99)=99,0,Scoring!$B$7),Scoring!$B$3),Scoring!$B$2),Scoring!$B$6),Scoring!$B$5),Scoring!$B$4)</f>
        <v>0.3</v>
      </c>
      <c r="AV595" s="78">
        <f t="shared" si="51"/>
        <v>0.89999999999999991</v>
      </c>
      <c r="AW595" s="78"/>
      <c r="AX595" s="66"/>
      <c r="AY595" s="78"/>
      <c r="AZ595" s="76"/>
      <c r="BA595" s="76"/>
      <c r="BB595" s="76"/>
    </row>
    <row r="596" spans="1:54" x14ac:dyDescent="0.25">
      <c r="A596" s="77" t="s">
        <v>6498</v>
      </c>
      <c r="B596" s="76" t="str">
        <f t="shared" si="52"/>
        <v>265-101-6</v>
      </c>
      <c r="C596" s="77" t="s">
        <v>1722</v>
      </c>
      <c r="D596" s="77" t="s">
        <v>1723</v>
      </c>
      <c r="E596" s="76" t="str">
        <f>IF(C596="-",IF(A596="-",VLOOKUP(D596,'sin-list 180320_update'!$C$2:$C$835,1,FALSE),VLOOKUP(A596,'sin-list 180320_update'!$A$2:$A$835,1,FALSE)),VLOOKUP(C596,'sin-list 180320_update'!$B$2:$B$835,1,FALSE))</f>
        <v>265-101-6</v>
      </c>
      <c r="F596" s="76" t="e">
        <f>IF($C596="-",IF($A596="-",VLOOKUP($D596,'REACH Bilaga XVII_update'!$A$5:$A$131,1,FALSE),VLOOKUP($A596,'REACH Bilaga XVII_update'!$C$5:$C$131,1,FALSE)),VLOOKUP($C596,'REACH Bilaga XVII_update'!$B$5:$B$131,1,FALSE))</f>
        <v>#N/A</v>
      </c>
      <c r="G596" s="76" t="e">
        <f>IF($C596="-",IF($A596="-",VLOOKUP($D596,' REACH Bilaga 59_update'!$A$5:$A$210,1,FALSE),VLOOKUP($A596,' REACH Bilaga 59_update'!$D$5:$D$210,1,FALSE)),VLOOKUP($C596,' REACH Bilaga 59_update'!$C$5:$C$210,1,FALSE))</f>
        <v>#N/A</v>
      </c>
      <c r="H596" s="76" t="e">
        <f>IF($C596="-",IF($A596="-",VLOOKUP($D596,'REACH Bilaga XIV_update'!$A$5:$A$110,1,FALSE),VLOOKUP($A596,'REACH Bilaga XIV_update'!$D$5:$D$110,1,FALSE)),VLOOKUP($C596,'REACH Bilaga XIV_update'!$C$5:$C$110,1,FALSE))</f>
        <v>#N/A</v>
      </c>
      <c r="I596" s="76" t="e">
        <f>IF($C596="-",IF($A596="-",VLOOKUP($D596,CoRAP_update!$A$5:$A$376,1,FALSE),VLOOKUP($A596,CoRAP_update!$D$5:$D$376,1,FALSE)),VLOOKUP($C596,CoRAP_update!$C$5:$C$376,1,FALSE))</f>
        <v>#N/A</v>
      </c>
      <c r="J596" s="76" t="e">
        <f>IF($C596="-",IF($A596="-",VLOOKUP($D596,EDC_update!$C$2:$C$450,1,FALSE),VLOOKUP($A596,EDC_update!$B$2:$B$450,1,FALSE)),VLOOKUP($C596,EDC_update!$L$2:$L$450,1,FALSE))</f>
        <v>#N/A</v>
      </c>
      <c r="K596" s="76" t="str">
        <f>IF($C596="-",IF($A596="-",IF(VLOOKUP($D596,'sin-list 180320_update'!$C$2:$S$835,3,FALSE)="",NA(),VLOOKUP($D596,'sin-list 180320_update'!$C$2:$S$835,3,FALSE)),IF(VLOOKUP($A596,'sin-list 180320_update'!$A$2:$S$835,5,FALSE)="",NA(),VLOOKUP($A596,'sin-list 180320_update'!$A$2:$S$835,5,FALSE))),IF(VLOOKUP($C596,'sin-list 180320_update'!$B$2:$S$835,4,FALSE)="",NA(),VLOOKUP($C596,'sin-list 180320_update'!$B$2:$S$835,4,FALSE)))</f>
        <v>Classified CMR according to Annex VI of Regulation 1272/2008. (Might not apply when contaminants are below below legal thresholds and/or full refining history is known)</v>
      </c>
      <c r="L596" s="76" t="str">
        <f>IF($C596="-",IF($A596="-",VLOOKUP($D596,'sin-list 180320_update'!$C$2:$S$835,6,FALSE),VLOOKUP($A596,'sin-list 180320_update'!$A$2:$S$835,8,FALSE)),VLOOKUP($C596,'sin-list 180320_update'!$B$2:$S$835,7,FALSE))</f>
        <v>Carc. 1B</v>
      </c>
      <c r="M596" s="76" t="str">
        <f>IF($C596="-",IF($A596="-",IF(VLOOKUP($D596,'sin-list 180320_update'!$C$2:$S$835,8,FALSE)="",NA(),VLOOKUP($D596,'sin-list 180320_update'!$C$2:$S$835,8,FALSE)),IF(VLOOKUP($A596,'sin-list 180320_update'!$A$2:$S$835,10,FALSE)="",NA(),VLOOKUP($A596,'sin-list 180320_update'!$A$2:$S$835,10,FALSE))),IF(VLOOKUP($C596,'sin-list 180320_update'!$B$2:$S$835,9,FALSE)="",NA(),VLOOKUP($C596,'sin-list 180320_update'!$B$2:$S$835,9,FALSE)))</f>
        <v>H350</v>
      </c>
      <c r="N596" s="76" t="e">
        <f>IF($C596="-",IF($A596="-",IF(VLOOKUP($D596,'REACH Bilaga XVII_update'!$A$5:$E$131,4,FALSE)="",NA(),VLOOKUP($D596,'REACH Bilaga XVII_update'!$A$5:$E$131,4,FALSE)),IF(VLOOKUP($A596,'REACH Bilaga XVII_update'!$C$5:$D$131,2,FALSE)="",NA(),VLOOKUP($A596,'REACH Bilaga XVII_update'!$C$5:$D$131,2,FALSE))),IF(VLOOKUP($C596,'REACH Bilaga XVII_update'!$B$5:$D$131,3,FALSE)="",NA(),VLOOKUP($C596,'REACH Bilaga XVII_update'!$B$5:$D$131,3,FALSE)))</f>
        <v>#N/A</v>
      </c>
      <c r="O596" s="76" t="e">
        <f>IF($C596="-",IF($A596="-",IF(VLOOKUP($D596,' REACH Bilaga 59_update'!$A$5:$E$210,5,FALSE)="",NA(),VLOOKUP($D596,' REACH Bilaga 59_update'!$A$5:$E$210,5,FALSE)),IF(VLOOKUP($A596,' REACH Bilaga 59_update'!$D$5:$E$210,2,FALSE)="",NA(),VLOOKUP($A596,' REACH Bilaga 59_update'!$D$5:$E$210,2,FALSE))),IF(VLOOKUP($C596,' REACH Bilaga 59_update'!$C$5:$E$210,3,FALSE)="",NA(),VLOOKUP($C596,' REACH Bilaga 59_update'!$C$5:$E$210,3,FALSE)))</f>
        <v>#N/A</v>
      </c>
      <c r="P596" s="76" t="e">
        <f>IF(C596="-",IF(A596="-",IFERROR(VLOOKUP($D596,' REACH Bilaga 59_update'!$A$5:$F$210,MATCH(Sammanfattning!P$1,' REACH Bilaga 59_update'!$A$4:$F$4,0),FALSE),VLOOKUP($D596,'REACH Bilaga XIV_update'!$A$4:$H$110,MATCH(Sammanfattning!P$1,'REACH Bilaga XIV_update'!$A$4:$H$4,0),FALSE)),IFERROR(VLOOKUP($A596,' REACH Bilaga 59_update'!$D$5:$F$210,MATCH(Sammanfattning!P$1,' REACH Bilaga 59_update'!$D$4:$F$4,0),FALSE),VLOOKUP($A596,'REACH Bilaga XIV_update'!$D$4:$H$110,MATCH(Sammanfattning!P$1,'REACH Bilaga XIV_update'!$D$4:$H$4,0),FALSE))),IFERROR(VLOOKUP($C596,' REACH Bilaga 59_update'!$C$5:$F$210,MATCH(Sammanfattning!P$1,' REACH Bilaga 59_update'!$C$4:$F$4,0),FALSE),VLOOKUP($C596,'REACH Bilaga XIV_update'!$C$4:$H$110,MATCH(Sammanfattning!P$1,'REACH Bilaga XIV_update'!$C$4:$H$4,0),FALSE)))</f>
        <v>#N/A</v>
      </c>
      <c r="Q596" s="76" t="e">
        <f>IF($C596="-",IF($A596="-",IF(VLOOKUP($D596,'REACH Bilaga XIV_update'!$A$5:$I$110,9,FALSE)="",NA(),VLOOKUP($D596,'REACH Bilaga XIV_update'!$A$5:$I$110,9,FALSE)),IF(VLOOKUP($A596,'REACH Bilaga XIV_update'!$D$5:$I$110,6,FALSE)="",NA(),VLOOKUP($A596,'REACH Bilaga XIV_update'!$D$5:$I$110,6,FALSE))),IF(VLOOKUP($C596,'REACH Bilaga XIV_update'!$C$5:$I$110,7,FALSE)="",NA(),VLOOKUP($C596,'REACH Bilaga XIV_update'!$C$5:$I$110,7,FALSE)))</f>
        <v>#N/A</v>
      </c>
      <c r="R596" s="76" t="e">
        <f>IF($C596="-",IF($A596="-",IF(VLOOKUP($D596,CoRAP_update!$A$5:$O$376,15,FALSE)="",NA(),VLOOKUP($D596,CoRAP_update!$A$5:$O$376,15,FALSE)),IF(VLOOKUP($A596,CoRAP_update!$D$5:$O$376,12,FALSE)="",NA(),VLOOKUP($A596,CoRAP_update!$D$5:$O$376,12,FALSE))),IF(VLOOKUP($C596,CoRAP_update!$C$5:$O$376,13,FALSE)="",NA(),VLOOKUP($C596,CoRAP_update!$C$5:$O$376,13,FALSE)))</f>
        <v>#N/A</v>
      </c>
      <c r="S596" s="144" t="e">
        <f>IF($C596="-",IF($A596="-",VLOOKUP($D596,CoRAP_update!$A$5:$J$376,MATCH(Sammanfattning!S$1,CoRAP_update!$A$4:$J$4,0),FALSE),VLOOKUP($A596,CoRAP_update!$D$5:$J$376,MATCH(Sammanfattning!S$1,CoRAP_update!$D$4:$J$4,0),FALSE)),VLOOKUP($C596,CoRAP_update!$C$5:$J$376,MATCH(Sammanfattning!S$1,CoRAP_update!$C$4:$J$4,0),FALSE))</f>
        <v>#N/A</v>
      </c>
      <c r="T596" s="76" t="e">
        <f>IF($A596="-",VLOOKUP($D596,EDC_update!$C$2:$F$450,4,FALSE),VLOOKUP($A596,EDC_update!$B$2:$F$450,5,FALSE))</f>
        <v>#N/A</v>
      </c>
      <c r="V596" s="78">
        <f>IF(IFERROR(SEARCH("PBT",P596),99)=99,IF(IFERROR(SEARCH("suspected PBT",S596),99)=99,IF(IFERROR(SEARCH("concluded to be PBT",K596),99)=99,IF(IFERROR(SEARCH("PBT",S596),99)=99,IF(IFERROR(SEARCH("PBT cand",L596),99)=99,IF(IFERROR(SEARCH("PBT",L596),99)=99,IF(IFERROR(SEARCH("persistent, bioackumulative and toxic properties",K596),99)=99,0,Scoring!$E$3),Scoring!$E$3),Scoring!$E$7),Scoring!$E$3),Scoring!$E$5),Scoring!$E$6),Scoring!$E$3)</f>
        <v>0</v>
      </c>
      <c r="W596" s="78">
        <f>IF(IFERROR(SEARCH("vPvB",P596),99)=99,IF(IFERROR(SEARCH("suspected pbt/vPvB",S596),99)=99,IF(IFERROR(SEARCH("vPvB",S596),99)=99,IF(IFERROR(SEARCH("concluded to be a vPvB",S596),99)=99,IF(IFERROR(SEARCH("identified as vPvB",K596),99)=99,IF(IFERROR(SEARCH("concluded to be a vPvB",K596),99)=99,IF(IFERROR(SEARCH("concluded to be both pbt and vPvB",S596),99)=99,IF(IFERROR(SEARCH("concluded to be both pbt and vPvB",K596),99)=99,0,Scoring!$E$5),Scoring!$E$5),Scoring!$E$5),Scoring!$E$5),Scoring!$E$5),Scoring!$E$4),Scoring!$E$6),Scoring!$E$4)</f>
        <v>0</v>
      </c>
      <c r="X596" s="78">
        <f>IF(IFERROR(SEARCH("H410",N596),99)=99,IF(IFERROR(SEARCH("H410",O596),99)=99,IF(IFERROR(SEARCH("H410",Q596),99)=99,IF(IFERROR(SEARCH("H410",M596),99)=99,IF(IFERROR(SEARCH("H410",R596),99)=99,IF(IFERROR(SEARCH("H411",N596),99)=99,IF(IFERROR(SEARCH("H411",O596),99)=99,IF(IFERROR(SEARCH("H411",Q596),99)=99,IF(IFERROR(SEARCH("H411",M596),99)=99,IF(IFERROR(SEARCH("H411",R596),99)=99,IF(IFERROR(SEARCH("H413",N596),99)=99,IF(IFERROR(SEARCH("H413",O596),99)=99,IF(IFERROR(SEARCH("H413",Q596),99)=99,IF(IFERROR(SEARCH("H413",M596),99)=99,IF(IFERROR(SEARCH("H413",R596),99)=99,IF(IFERROR(SEARCH("H412",N596),99)=99,IF(IFERROR(SEARCH("H412",O596),99)=99,IF(IFERROR(SEARCH("H412",Q596),99)=99,IF(IFERROR(SEARCH("H412",M596),99)=99,IF(IFERROR(SEARCH("H412",R596),99)=99,0,Scoring!$E$2),Scoring!$E$2),Scoring!$E$2),Scoring!$E$2),Scoring!$E$2),Scoring!$E$2),Scoring!$E$2),Scoring!$E$2),Scoring!$E$2),Scoring!$E$2),Scoring!$E$2),Scoring!$E$2),Scoring!$E$2),Scoring!$E$2),Scoring!$E$2),Scoring!$E$2),Scoring!$E$2),Scoring!$E$2),Scoring!$E$2),Scoring!$E$2)</f>
        <v>0</v>
      </c>
      <c r="Y596" s="78">
        <f>IF(IFERROR(SEARCH("CMR",K596),99)=99,IF(IFERROR(SEARCH("Suspected CMR",S596),99)=99,IF(IFERROR(SEARCH("CMR",S596),99)=99,0,Scoring!$E$8),Scoring!$E$9),Scoring!$E$8)</f>
        <v>3</v>
      </c>
      <c r="Z596" s="78">
        <f>IF(IFERROR(SEARCH("H350",N596),99)=99,IF(IFERROR(SEARCH("H350",O596),99)=99,IF(IFERROR(SEARCH("H350",Q596),99)=99,IF(IFERROR(SEARCH("H350",M596),99)=99,IF(IFERROR(SEARCH("H350",R596),99)=99,IF(IFERROR(SEARCH("H351",N596),99)=99,IF(IFERROR(SEARCH("H351",O596),99)=99,IF(IFERROR(SEARCH("H351",Q596),99)=99,IF(IFERROR(SEARCH("H351",M596),99)=99,IF(IFERROR(SEARCH("H351",R596),99)=99,IF(IFERROR(SEARCH("carcinogenic",P596),99)=99,IF(IFERROR(SEARCH("suspected carcinogenic",S596),99)=99,0,Scoring!$E$12),Scoring!$E$11),Scoring!$E$10),Scoring!$E$10),Scoring!$E$10),Scoring!$E$10),Scoring!$E$10),Scoring!$E$10),Scoring!$E$10),Scoring!$E$10),Scoring!$E$10),Scoring!$E$10)</f>
        <v>1</v>
      </c>
      <c r="AA596" s="78">
        <f>IF(IFERROR(SEARCH("H340",N596),99)=99,IF(IFERROR(SEARCH("H340",O596),99)=99,IF(IFERROR(SEARCH("H340",Q596),99)=99,IF(IFERROR(SEARCH("H340",M596),99)=99,IF(IFERROR(SEARCH("H340",R596),99)=99,IF(IFERROR(SEARCH("H341",N596),99)=99,IF(IFERROR(SEARCH("H341",O596),99)=99,IF(IFERROR(SEARCH("H341",Q596),99)=99,IF(IFERROR(SEARCH("H341",M596),99)=99,IF(IFERROR(SEARCH("H341",R596),99)=99,IF(IFERROR(SEARCH("mutagenic",P596),99)=99,IF(IFERROR(SEARCH("suspected mutagenic",S596),99)=99,0,Scoring!$E$15),Scoring!$E$14),Scoring!$E$13),Scoring!$E$13),Scoring!$E$13),Scoring!$E$13),Scoring!$E$13),Scoring!$E$13),Scoring!$E$13),Scoring!$E$13),Scoring!$E$13),Scoring!$E$13)</f>
        <v>0</v>
      </c>
      <c r="AB596" s="78">
        <f>IF(IFERROR(SEARCH("H360",N596),99)=99,IF(IFERROR(SEARCH("H360",O596),99)=99,IF(IFERROR(SEARCH("H360",Q596),99)=99,IF(IFERROR(SEARCH("H360",M596),99)=99,IF(IFERROR(SEARCH("H360",R596),99)=99,IF(IFERROR(SEARCH("H361",N596),99)=99,IF(IFERROR(SEARCH("H361",O596),99)=99,IF(IFERROR(SEARCH("H361",Q596),99)=99,IF(IFERROR(SEARCH("H361",M596),99)=99,IF(IFERROR(SEARCH("H361",R596),99)=99,IF(IFERROR(SEARCH("reproduction",P596),99)=99,IF(IFERROR(SEARCH("suspected reprotoxic",S596),99)=99,IF(IFERROR(SEARCH("reprotoxic",S596),99)=99,IF(IFERROR(SEARCH("reprotoxic",K596),99)=99,0,Scoring!$E$18),Scoring!$E$18),Scoring!$E$19),Scoring!$E$17),Scoring!$E$16),Scoring!$E$16),Scoring!$E$16),Scoring!$E$16),Scoring!$E$16),Scoring!$E$16),Scoring!$E$16),Scoring!$E$16),Scoring!$E$16),Scoring!$E$16)</f>
        <v>0</v>
      </c>
      <c r="AC596" s="78">
        <f>IF(IFERROR(SEARCH("57f",L596),99)=99,IF(IFERROR(SEARCH("57(f)",P596),99)=99,0,Scoring!$E$20),Scoring!$E$20)</f>
        <v>0</v>
      </c>
      <c r="AD596" s="78">
        <f>IF(IFERROR(SEARCH("CAT1",T596),99)=99,IF(IFERROR(SEARCH("CAT2",T596),99)=99,IF(IFERROR(SEARCH("CAT3",T596),99)=99,IF(IFERROR(SEARCH("concluded to be endocrine",K596),99)=99,IF(IFERROR(SEARCH("categorised as endocrine",K596),99)=99,IF(IFERROR(SEARCH("endocrine disrupting",P596),99)=99,IF(IFERROR(SEARCH("endocrine disrupting",K596),99)=99,IF(IFERROR(SEARCH("suspected endocrine",S596),99)=99,IF(IFERROR(SEARCH("potential endocrine",S596),99)=99,0,Scoring!$E$25),Scoring!$E$25),Scoring!$E$24),Scoring!$E$24),Scoring!$E$24),Scoring!$E$24),Scoring!$E$23),Scoring!$E$22),Scoring!$E$21)</f>
        <v>0</v>
      </c>
      <c r="AE596" s="78">
        <f>IF(IFERROR(SEARCH("suspected sensitiser",S596),99)=99,IF(IFERROR(SEARCH("sensitiser",S596),99)=99,IF(IFERROR(SEARCH("other hazard based concern",S596),99)=99,0,Scoring!$E$28),Scoring!$E$26),Scoring!$E$27)</f>
        <v>0</v>
      </c>
      <c r="AF596" s="78">
        <f>IF(IFERROR(M596,1)=1,IF(IFERROR(N596,1)=1,IF(IFERROR(O596,1)=1,IF(IFERROR(Q596,1)=1,IF(IFERROR(R596,1)=1,IF(IFERROR(T596,1)=1,IF(IFERROR(K596,1)=1,IF(IFERROR(P596,1)=1,IF(IFERROR(S596,1)=1,Scoring!$E$29,0),0),0),0),0),0),0),0),0)</f>
        <v>0</v>
      </c>
      <c r="AG596" s="78">
        <f t="shared" si="50"/>
        <v>3</v>
      </c>
      <c r="AI596" s="93"/>
      <c r="AJ596" s="94"/>
      <c r="AK596" s="76"/>
      <c r="AL596" s="75"/>
      <c r="AN596" s="79"/>
      <c r="AO596" s="79"/>
      <c r="AP596" s="79"/>
      <c r="AQ596" s="79"/>
      <c r="AR596" s="79"/>
      <c r="AS596" s="78"/>
      <c r="AU596" s="79">
        <f>IF(IFERROR(F596,99)=99,IF(IFERROR(G596,99)=99,IF(IFERROR(H596,99)=99,IF(IFERROR(I596,99)=99,IF(IFERROR(E596,99)=99,IF(IFERROR(J596,99)=99,0,Scoring!$B$7),Scoring!$B$3),Scoring!$B$2),Scoring!$B$6),Scoring!$B$5),Scoring!$B$4)</f>
        <v>0.3</v>
      </c>
      <c r="AV596" s="78">
        <f t="shared" si="51"/>
        <v>0.89999999999999991</v>
      </c>
      <c r="AW596" s="78"/>
      <c r="AX596" s="66"/>
      <c r="AY596" s="78"/>
      <c r="AZ596" s="76"/>
      <c r="BA596" s="76"/>
      <c r="BB596" s="76"/>
    </row>
    <row r="597" spans="1:54" x14ac:dyDescent="0.25">
      <c r="A597" s="77" t="s">
        <v>6499</v>
      </c>
      <c r="B597" s="76" t="str">
        <f t="shared" si="52"/>
        <v>265-103-7</v>
      </c>
      <c r="C597" s="77" t="s">
        <v>1724</v>
      </c>
      <c r="D597" s="77" t="s">
        <v>1725</v>
      </c>
      <c r="E597" s="76" t="str">
        <f>IF(C597="-",IF(A597="-",VLOOKUP(D597,'sin-list 180320_update'!$C$2:$C$835,1,FALSE),VLOOKUP(A597,'sin-list 180320_update'!$A$2:$A$835,1,FALSE)),VLOOKUP(C597,'sin-list 180320_update'!$B$2:$B$835,1,FALSE))</f>
        <v>265-103-7</v>
      </c>
      <c r="F597" s="76" t="e">
        <f>IF($C597="-",IF($A597="-",VLOOKUP($D597,'REACH Bilaga XVII_update'!$A$5:$A$131,1,FALSE),VLOOKUP($A597,'REACH Bilaga XVII_update'!$C$5:$C$131,1,FALSE)),VLOOKUP($C597,'REACH Bilaga XVII_update'!$B$5:$B$131,1,FALSE))</f>
        <v>#N/A</v>
      </c>
      <c r="G597" s="76" t="e">
        <f>IF($C597="-",IF($A597="-",VLOOKUP($D597,' REACH Bilaga 59_update'!$A$5:$A$210,1,FALSE),VLOOKUP($A597,' REACH Bilaga 59_update'!$D$5:$D$210,1,FALSE)),VLOOKUP($C597,' REACH Bilaga 59_update'!$C$5:$C$210,1,FALSE))</f>
        <v>#N/A</v>
      </c>
      <c r="H597" s="76" t="e">
        <f>IF($C597="-",IF($A597="-",VLOOKUP($D597,'REACH Bilaga XIV_update'!$A$5:$A$110,1,FALSE),VLOOKUP($A597,'REACH Bilaga XIV_update'!$D$5:$D$110,1,FALSE)),VLOOKUP($C597,'REACH Bilaga XIV_update'!$C$5:$C$110,1,FALSE))</f>
        <v>#N/A</v>
      </c>
      <c r="I597" s="76" t="e">
        <f>IF($C597="-",IF($A597="-",VLOOKUP($D597,CoRAP_update!$A$5:$A$376,1,FALSE),VLOOKUP($A597,CoRAP_update!$D$5:$D$376,1,FALSE)),VLOOKUP($C597,CoRAP_update!$C$5:$C$376,1,FALSE))</f>
        <v>#N/A</v>
      </c>
      <c r="J597" s="76" t="e">
        <f>IF($C597="-",IF($A597="-",VLOOKUP($D597,EDC_update!$C$2:$C$450,1,FALSE),VLOOKUP($A597,EDC_update!$B$2:$B$450,1,FALSE)),VLOOKUP($C597,EDC_update!$L$2:$L$450,1,FALSE))</f>
        <v>#N/A</v>
      </c>
      <c r="K597" s="76" t="str">
        <f>IF($C597="-",IF($A597="-",IF(VLOOKUP($D597,'sin-list 180320_update'!$C$2:$S$835,3,FALSE)="",NA(),VLOOKUP($D597,'sin-list 180320_update'!$C$2:$S$835,3,FALSE)),IF(VLOOKUP($A597,'sin-list 180320_update'!$A$2:$S$835,5,FALSE)="",NA(),VLOOKUP($A597,'sin-list 180320_update'!$A$2:$S$835,5,FALSE))),IF(VLOOKUP($C597,'sin-list 180320_update'!$B$2:$S$835,4,FALSE)="",NA(),VLOOKUP($C597,'sin-list 180320_update'!$B$2:$S$835,4,FALSE)))</f>
        <v>Classified CMR according to Annex VI of Regulation 1272/2008</v>
      </c>
      <c r="L597" s="76" t="str">
        <f>IF($C597="-",IF($A597="-",VLOOKUP($D597,'sin-list 180320_update'!$C$2:$S$835,6,FALSE),VLOOKUP($A597,'sin-list 180320_update'!$A$2:$S$835,8,FALSE)),VLOOKUP($C597,'sin-list 180320_update'!$B$2:$S$835,7,FALSE))</f>
        <v>Carc. 1B</v>
      </c>
      <c r="M597" s="76" t="str">
        <f>IF($C597="-",IF($A597="-",IF(VLOOKUP($D597,'sin-list 180320_update'!$C$2:$S$835,8,FALSE)="",NA(),VLOOKUP($D597,'sin-list 180320_update'!$C$2:$S$835,8,FALSE)),IF(VLOOKUP($A597,'sin-list 180320_update'!$A$2:$S$835,10,FALSE)="",NA(),VLOOKUP($A597,'sin-list 180320_update'!$A$2:$S$835,10,FALSE))),IF(VLOOKUP($C597,'sin-list 180320_update'!$B$2:$S$835,9,FALSE)="",NA(),VLOOKUP($C597,'sin-list 180320_update'!$B$2:$S$835,9,FALSE)))</f>
        <v>H350</v>
      </c>
      <c r="N597" s="76" t="e">
        <f>IF($C597="-",IF($A597="-",IF(VLOOKUP($D597,'REACH Bilaga XVII_update'!$A$5:$E$131,4,FALSE)="",NA(),VLOOKUP($D597,'REACH Bilaga XVII_update'!$A$5:$E$131,4,FALSE)),IF(VLOOKUP($A597,'REACH Bilaga XVII_update'!$C$5:$D$131,2,FALSE)="",NA(),VLOOKUP($A597,'REACH Bilaga XVII_update'!$C$5:$D$131,2,FALSE))),IF(VLOOKUP($C597,'REACH Bilaga XVII_update'!$B$5:$D$131,3,FALSE)="",NA(),VLOOKUP($C597,'REACH Bilaga XVII_update'!$B$5:$D$131,3,FALSE)))</f>
        <v>#N/A</v>
      </c>
      <c r="O597" s="76" t="e">
        <f>IF($C597="-",IF($A597="-",IF(VLOOKUP($D597,' REACH Bilaga 59_update'!$A$5:$E$210,5,FALSE)="",NA(),VLOOKUP($D597,' REACH Bilaga 59_update'!$A$5:$E$210,5,FALSE)),IF(VLOOKUP($A597,' REACH Bilaga 59_update'!$D$5:$E$210,2,FALSE)="",NA(),VLOOKUP($A597,' REACH Bilaga 59_update'!$D$5:$E$210,2,FALSE))),IF(VLOOKUP($C597,' REACH Bilaga 59_update'!$C$5:$E$210,3,FALSE)="",NA(),VLOOKUP($C597,' REACH Bilaga 59_update'!$C$5:$E$210,3,FALSE)))</f>
        <v>#N/A</v>
      </c>
      <c r="P597" s="76" t="e">
        <f>IF(C597="-",IF(A597="-",IFERROR(VLOOKUP($D597,' REACH Bilaga 59_update'!$A$5:$F$210,MATCH(Sammanfattning!P$1,' REACH Bilaga 59_update'!$A$4:$F$4,0),FALSE),VLOOKUP($D597,'REACH Bilaga XIV_update'!$A$4:$H$110,MATCH(Sammanfattning!P$1,'REACH Bilaga XIV_update'!$A$4:$H$4,0),FALSE)),IFERROR(VLOOKUP($A597,' REACH Bilaga 59_update'!$D$5:$F$210,MATCH(Sammanfattning!P$1,' REACH Bilaga 59_update'!$D$4:$F$4,0),FALSE),VLOOKUP($A597,'REACH Bilaga XIV_update'!$D$4:$H$110,MATCH(Sammanfattning!P$1,'REACH Bilaga XIV_update'!$D$4:$H$4,0),FALSE))),IFERROR(VLOOKUP($C597,' REACH Bilaga 59_update'!$C$5:$F$210,MATCH(Sammanfattning!P$1,' REACH Bilaga 59_update'!$C$4:$F$4,0),FALSE),VLOOKUP($C597,'REACH Bilaga XIV_update'!$C$4:$H$110,MATCH(Sammanfattning!P$1,'REACH Bilaga XIV_update'!$C$4:$H$4,0),FALSE)))</f>
        <v>#N/A</v>
      </c>
      <c r="Q597" s="76" t="e">
        <f>IF($C597="-",IF($A597="-",IF(VLOOKUP($D597,'REACH Bilaga XIV_update'!$A$5:$I$110,9,FALSE)="",NA(),VLOOKUP($D597,'REACH Bilaga XIV_update'!$A$5:$I$110,9,FALSE)),IF(VLOOKUP($A597,'REACH Bilaga XIV_update'!$D$5:$I$110,6,FALSE)="",NA(),VLOOKUP($A597,'REACH Bilaga XIV_update'!$D$5:$I$110,6,FALSE))),IF(VLOOKUP($C597,'REACH Bilaga XIV_update'!$C$5:$I$110,7,FALSE)="",NA(),VLOOKUP($C597,'REACH Bilaga XIV_update'!$C$5:$I$110,7,FALSE)))</f>
        <v>#N/A</v>
      </c>
      <c r="R597" s="76" t="e">
        <f>IF($C597="-",IF($A597="-",IF(VLOOKUP($D597,CoRAP_update!$A$5:$O$376,15,FALSE)="",NA(),VLOOKUP($D597,CoRAP_update!$A$5:$O$376,15,FALSE)),IF(VLOOKUP($A597,CoRAP_update!$D$5:$O$376,12,FALSE)="",NA(),VLOOKUP($A597,CoRAP_update!$D$5:$O$376,12,FALSE))),IF(VLOOKUP($C597,CoRAP_update!$C$5:$O$376,13,FALSE)="",NA(),VLOOKUP($C597,CoRAP_update!$C$5:$O$376,13,FALSE)))</f>
        <v>#N/A</v>
      </c>
      <c r="S597" s="144" t="e">
        <f>IF($C597="-",IF($A597="-",VLOOKUP($D597,CoRAP_update!$A$5:$J$376,MATCH(Sammanfattning!S$1,CoRAP_update!$A$4:$J$4,0),FALSE),VLOOKUP($A597,CoRAP_update!$D$5:$J$376,MATCH(Sammanfattning!S$1,CoRAP_update!$D$4:$J$4,0),FALSE)),VLOOKUP($C597,CoRAP_update!$C$5:$J$376,MATCH(Sammanfattning!S$1,CoRAP_update!$C$4:$J$4,0),FALSE))</f>
        <v>#N/A</v>
      </c>
      <c r="T597" s="76" t="e">
        <f>IF($A597="-",VLOOKUP($D597,EDC_update!$C$2:$F$450,4,FALSE),VLOOKUP($A597,EDC_update!$B$2:$F$450,5,FALSE))</f>
        <v>#N/A</v>
      </c>
      <c r="V597" s="78">
        <f>IF(IFERROR(SEARCH("PBT",P597),99)=99,IF(IFERROR(SEARCH("suspected PBT",S597),99)=99,IF(IFERROR(SEARCH("concluded to be PBT",K597),99)=99,IF(IFERROR(SEARCH("PBT",S597),99)=99,IF(IFERROR(SEARCH("PBT cand",L597),99)=99,IF(IFERROR(SEARCH("PBT",L597),99)=99,IF(IFERROR(SEARCH("persistent, bioackumulative and toxic properties",K597),99)=99,0,Scoring!$E$3),Scoring!$E$3),Scoring!$E$7),Scoring!$E$3),Scoring!$E$5),Scoring!$E$6),Scoring!$E$3)</f>
        <v>0</v>
      </c>
      <c r="W597" s="78">
        <f>IF(IFERROR(SEARCH("vPvB",P597),99)=99,IF(IFERROR(SEARCH("suspected pbt/vPvB",S597),99)=99,IF(IFERROR(SEARCH("vPvB",S597),99)=99,IF(IFERROR(SEARCH("concluded to be a vPvB",S597),99)=99,IF(IFERROR(SEARCH("identified as vPvB",K597),99)=99,IF(IFERROR(SEARCH("concluded to be a vPvB",K597),99)=99,IF(IFERROR(SEARCH("concluded to be both pbt and vPvB",S597),99)=99,IF(IFERROR(SEARCH("concluded to be both pbt and vPvB",K597),99)=99,0,Scoring!$E$5),Scoring!$E$5),Scoring!$E$5),Scoring!$E$5),Scoring!$E$5),Scoring!$E$4),Scoring!$E$6),Scoring!$E$4)</f>
        <v>0</v>
      </c>
      <c r="X597" s="78">
        <f>IF(IFERROR(SEARCH("H410",N597),99)=99,IF(IFERROR(SEARCH("H410",O597),99)=99,IF(IFERROR(SEARCH("H410",Q597),99)=99,IF(IFERROR(SEARCH("H410",M597),99)=99,IF(IFERROR(SEARCH("H410",R597),99)=99,IF(IFERROR(SEARCH("H411",N597),99)=99,IF(IFERROR(SEARCH("H411",O597),99)=99,IF(IFERROR(SEARCH("H411",Q597),99)=99,IF(IFERROR(SEARCH("H411",M597),99)=99,IF(IFERROR(SEARCH("H411",R597),99)=99,IF(IFERROR(SEARCH("H413",N597),99)=99,IF(IFERROR(SEARCH("H413",O597),99)=99,IF(IFERROR(SEARCH("H413",Q597),99)=99,IF(IFERROR(SEARCH("H413",M597),99)=99,IF(IFERROR(SEARCH("H413",R597),99)=99,IF(IFERROR(SEARCH("H412",N597),99)=99,IF(IFERROR(SEARCH("H412",O597),99)=99,IF(IFERROR(SEARCH("H412",Q597),99)=99,IF(IFERROR(SEARCH("H412",M597),99)=99,IF(IFERROR(SEARCH("H412",R597),99)=99,0,Scoring!$E$2),Scoring!$E$2),Scoring!$E$2),Scoring!$E$2),Scoring!$E$2),Scoring!$E$2),Scoring!$E$2),Scoring!$E$2),Scoring!$E$2),Scoring!$E$2),Scoring!$E$2),Scoring!$E$2),Scoring!$E$2),Scoring!$E$2),Scoring!$E$2),Scoring!$E$2),Scoring!$E$2),Scoring!$E$2),Scoring!$E$2),Scoring!$E$2)</f>
        <v>0</v>
      </c>
      <c r="Y597" s="78">
        <f>IF(IFERROR(SEARCH("CMR",K597),99)=99,IF(IFERROR(SEARCH("Suspected CMR",S597),99)=99,IF(IFERROR(SEARCH("CMR",S597),99)=99,0,Scoring!$E$8),Scoring!$E$9),Scoring!$E$8)</f>
        <v>3</v>
      </c>
      <c r="Z597" s="78">
        <f>IF(IFERROR(SEARCH("H350",N597),99)=99,IF(IFERROR(SEARCH("H350",O597),99)=99,IF(IFERROR(SEARCH("H350",Q597),99)=99,IF(IFERROR(SEARCH("H350",M597),99)=99,IF(IFERROR(SEARCH("H350",R597),99)=99,IF(IFERROR(SEARCH("H351",N597),99)=99,IF(IFERROR(SEARCH("H351",O597),99)=99,IF(IFERROR(SEARCH("H351",Q597),99)=99,IF(IFERROR(SEARCH("H351",M597),99)=99,IF(IFERROR(SEARCH("H351",R597),99)=99,IF(IFERROR(SEARCH("carcinogenic",P597),99)=99,IF(IFERROR(SEARCH("suspected carcinogenic",S597),99)=99,0,Scoring!$E$12),Scoring!$E$11),Scoring!$E$10),Scoring!$E$10),Scoring!$E$10),Scoring!$E$10),Scoring!$E$10),Scoring!$E$10),Scoring!$E$10),Scoring!$E$10),Scoring!$E$10),Scoring!$E$10)</f>
        <v>1</v>
      </c>
      <c r="AA597" s="78">
        <f>IF(IFERROR(SEARCH("H340",N597),99)=99,IF(IFERROR(SEARCH("H340",O597),99)=99,IF(IFERROR(SEARCH("H340",Q597),99)=99,IF(IFERROR(SEARCH("H340",M597),99)=99,IF(IFERROR(SEARCH("H340",R597),99)=99,IF(IFERROR(SEARCH("H341",N597),99)=99,IF(IFERROR(SEARCH("H341",O597),99)=99,IF(IFERROR(SEARCH("H341",Q597),99)=99,IF(IFERROR(SEARCH("H341",M597),99)=99,IF(IFERROR(SEARCH("H341",R597),99)=99,IF(IFERROR(SEARCH("mutagenic",P597),99)=99,IF(IFERROR(SEARCH("suspected mutagenic",S597),99)=99,0,Scoring!$E$15),Scoring!$E$14),Scoring!$E$13),Scoring!$E$13),Scoring!$E$13),Scoring!$E$13),Scoring!$E$13),Scoring!$E$13),Scoring!$E$13),Scoring!$E$13),Scoring!$E$13),Scoring!$E$13)</f>
        <v>0</v>
      </c>
      <c r="AB597" s="78">
        <f>IF(IFERROR(SEARCH("H360",N597),99)=99,IF(IFERROR(SEARCH("H360",O597),99)=99,IF(IFERROR(SEARCH("H360",Q597),99)=99,IF(IFERROR(SEARCH("H360",M597),99)=99,IF(IFERROR(SEARCH("H360",R597),99)=99,IF(IFERROR(SEARCH("H361",N597),99)=99,IF(IFERROR(SEARCH("H361",O597),99)=99,IF(IFERROR(SEARCH("H361",Q597),99)=99,IF(IFERROR(SEARCH("H361",M597),99)=99,IF(IFERROR(SEARCH("H361",R597),99)=99,IF(IFERROR(SEARCH("reproduction",P597),99)=99,IF(IFERROR(SEARCH("suspected reprotoxic",S597),99)=99,IF(IFERROR(SEARCH("reprotoxic",S597),99)=99,IF(IFERROR(SEARCH("reprotoxic",K597),99)=99,0,Scoring!$E$18),Scoring!$E$18),Scoring!$E$19),Scoring!$E$17),Scoring!$E$16),Scoring!$E$16),Scoring!$E$16),Scoring!$E$16),Scoring!$E$16),Scoring!$E$16),Scoring!$E$16),Scoring!$E$16),Scoring!$E$16),Scoring!$E$16)</f>
        <v>0</v>
      </c>
      <c r="AC597" s="78">
        <f>IF(IFERROR(SEARCH("57f",L597),99)=99,IF(IFERROR(SEARCH("57(f)",P597),99)=99,0,Scoring!$E$20),Scoring!$E$20)</f>
        <v>0</v>
      </c>
      <c r="AD597" s="78">
        <f>IF(IFERROR(SEARCH("CAT1",T597),99)=99,IF(IFERROR(SEARCH("CAT2",T597),99)=99,IF(IFERROR(SEARCH("CAT3",T597),99)=99,IF(IFERROR(SEARCH("concluded to be endocrine",K597),99)=99,IF(IFERROR(SEARCH("categorised as endocrine",K597),99)=99,IF(IFERROR(SEARCH("endocrine disrupting",P597),99)=99,IF(IFERROR(SEARCH("endocrine disrupting",K597),99)=99,IF(IFERROR(SEARCH("suspected endocrine",S597),99)=99,IF(IFERROR(SEARCH("potential endocrine",S597),99)=99,0,Scoring!$E$25),Scoring!$E$25),Scoring!$E$24),Scoring!$E$24),Scoring!$E$24),Scoring!$E$24),Scoring!$E$23),Scoring!$E$22),Scoring!$E$21)</f>
        <v>0</v>
      </c>
      <c r="AE597" s="78">
        <f>IF(IFERROR(SEARCH("suspected sensitiser",S597),99)=99,IF(IFERROR(SEARCH("sensitiser",S597),99)=99,IF(IFERROR(SEARCH("other hazard based concern",S597),99)=99,0,Scoring!$E$28),Scoring!$E$26),Scoring!$E$27)</f>
        <v>0</v>
      </c>
      <c r="AF597" s="78">
        <f>IF(IFERROR(M597,1)=1,IF(IFERROR(N597,1)=1,IF(IFERROR(O597,1)=1,IF(IFERROR(Q597,1)=1,IF(IFERROR(R597,1)=1,IF(IFERROR(T597,1)=1,IF(IFERROR(K597,1)=1,IF(IFERROR(P597,1)=1,IF(IFERROR(S597,1)=1,Scoring!$E$29,0),0),0),0),0),0),0),0),0)</f>
        <v>0</v>
      </c>
      <c r="AG597" s="78">
        <f t="shared" si="50"/>
        <v>3</v>
      </c>
      <c r="AI597" s="93"/>
      <c r="AJ597" s="94"/>
      <c r="AK597" s="76"/>
      <c r="AL597" s="75"/>
      <c r="AN597" s="79"/>
      <c r="AO597" s="79"/>
      <c r="AP597" s="79"/>
      <c r="AQ597" s="79"/>
      <c r="AR597" s="79"/>
      <c r="AS597" s="78"/>
      <c r="AU597" s="79">
        <f>IF(IFERROR(F597,99)=99,IF(IFERROR(G597,99)=99,IF(IFERROR(H597,99)=99,IF(IFERROR(I597,99)=99,IF(IFERROR(E597,99)=99,IF(IFERROR(J597,99)=99,0,Scoring!$B$7),Scoring!$B$3),Scoring!$B$2),Scoring!$B$6),Scoring!$B$5),Scoring!$B$4)</f>
        <v>0.3</v>
      </c>
      <c r="AV597" s="78">
        <f t="shared" si="51"/>
        <v>0.89999999999999991</v>
      </c>
      <c r="AW597" s="78"/>
      <c r="AX597" s="66"/>
      <c r="AY597" s="78"/>
      <c r="AZ597" s="76"/>
      <c r="BA597" s="76"/>
      <c r="BB597" s="76"/>
    </row>
    <row r="598" spans="1:54" x14ac:dyDescent="0.25">
      <c r="A598" s="77" t="s">
        <v>6500</v>
      </c>
      <c r="B598" s="76" t="str">
        <f t="shared" si="52"/>
        <v>265-104-2</v>
      </c>
      <c r="C598" s="77" t="s">
        <v>1727</v>
      </c>
      <c r="D598" s="77" t="s">
        <v>1728</v>
      </c>
      <c r="E598" s="76" t="str">
        <f>IF(C598="-",IF(A598="-",VLOOKUP(D598,'sin-list 180320_update'!$C$2:$C$835,1,FALSE),VLOOKUP(A598,'sin-list 180320_update'!$A$2:$A$835,1,FALSE)),VLOOKUP(C598,'sin-list 180320_update'!$B$2:$B$835,1,FALSE))</f>
        <v>265-104-2</v>
      </c>
      <c r="F598" s="76" t="e">
        <f>IF($C598="-",IF($A598="-",VLOOKUP($D598,'REACH Bilaga XVII_update'!$A$5:$A$131,1,FALSE),VLOOKUP($A598,'REACH Bilaga XVII_update'!$C$5:$C$131,1,FALSE)),VLOOKUP($C598,'REACH Bilaga XVII_update'!$B$5:$B$131,1,FALSE))</f>
        <v>#N/A</v>
      </c>
      <c r="G598" s="76" t="e">
        <f>IF($C598="-",IF($A598="-",VLOOKUP($D598,' REACH Bilaga 59_update'!$A$5:$A$210,1,FALSE),VLOOKUP($A598,' REACH Bilaga 59_update'!$D$5:$D$210,1,FALSE)),VLOOKUP($C598,' REACH Bilaga 59_update'!$C$5:$C$210,1,FALSE))</f>
        <v>#N/A</v>
      </c>
      <c r="H598" s="76" t="e">
        <f>IF($C598="-",IF($A598="-",VLOOKUP($D598,'REACH Bilaga XIV_update'!$A$5:$A$110,1,FALSE),VLOOKUP($A598,'REACH Bilaga XIV_update'!$D$5:$D$110,1,FALSE)),VLOOKUP($C598,'REACH Bilaga XIV_update'!$C$5:$C$110,1,FALSE))</f>
        <v>#N/A</v>
      </c>
      <c r="I598" s="76" t="e">
        <f>IF($C598="-",IF($A598="-",VLOOKUP($D598,CoRAP_update!$A$5:$A$376,1,FALSE),VLOOKUP($A598,CoRAP_update!$D$5:$D$376,1,FALSE)),VLOOKUP($C598,CoRAP_update!$C$5:$C$376,1,FALSE))</f>
        <v>#N/A</v>
      </c>
      <c r="J598" s="76" t="e">
        <f>IF($C598="-",IF($A598="-",VLOOKUP($D598,EDC_update!$C$2:$C$450,1,FALSE),VLOOKUP($A598,EDC_update!$B$2:$B$450,1,FALSE)),VLOOKUP($C598,EDC_update!$L$2:$L$450,1,FALSE))</f>
        <v>#N/A</v>
      </c>
      <c r="K598" s="76" t="str">
        <f>IF($C598="-",IF($A598="-",IF(VLOOKUP($D598,'sin-list 180320_update'!$C$2:$S$835,3,FALSE)="",NA(),VLOOKUP($D598,'sin-list 180320_update'!$C$2:$S$835,3,FALSE)),IF(VLOOKUP($A598,'sin-list 180320_update'!$A$2:$S$835,5,FALSE)="",NA(),VLOOKUP($A598,'sin-list 180320_update'!$A$2:$S$835,5,FALSE))),IF(VLOOKUP($C598,'sin-list 180320_update'!$B$2:$S$835,4,FALSE)="",NA(),VLOOKUP($C598,'sin-list 180320_update'!$B$2:$S$835,4,FALSE)))</f>
        <v>Classified CMR according to Annex VI of Regulation 1272/2008</v>
      </c>
      <c r="L598" s="76" t="str">
        <f>IF($C598="-",IF($A598="-",VLOOKUP($D598,'sin-list 180320_update'!$C$2:$S$835,6,FALSE),VLOOKUP($A598,'sin-list 180320_update'!$A$2:$S$835,8,FALSE)),VLOOKUP($C598,'sin-list 180320_update'!$B$2:$S$835,7,FALSE))</f>
        <v>Carc. 1B</v>
      </c>
      <c r="M598" s="76" t="str">
        <f>IF($C598="-",IF($A598="-",IF(VLOOKUP($D598,'sin-list 180320_update'!$C$2:$S$835,8,FALSE)="",NA(),VLOOKUP($D598,'sin-list 180320_update'!$C$2:$S$835,8,FALSE)),IF(VLOOKUP($A598,'sin-list 180320_update'!$A$2:$S$835,10,FALSE)="",NA(),VLOOKUP($A598,'sin-list 180320_update'!$A$2:$S$835,10,FALSE))),IF(VLOOKUP($C598,'sin-list 180320_update'!$B$2:$S$835,9,FALSE)="",NA(),VLOOKUP($C598,'sin-list 180320_update'!$B$2:$S$835,9,FALSE)))</f>
        <v>H350</v>
      </c>
      <c r="N598" s="76" t="e">
        <f>IF($C598="-",IF($A598="-",IF(VLOOKUP($D598,'REACH Bilaga XVII_update'!$A$5:$E$131,4,FALSE)="",NA(),VLOOKUP($D598,'REACH Bilaga XVII_update'!$A$5:$E$131,4,FALSE)),IF(VLOOKUP($A598,'REACH Bilaga XVII_update'!$C$5:$D$131,2,FALSE)="",NA(),VLOOKUP($A598,'REACH Bilaga XVII_update'!$C$5:$D$131,2,FALSE))),IF(VLOOKUP($C598,'REACH Bilaga XVII_update'!$B$5:$D$131,3,FALSE)="",NA(),VLOOKUP($C598,'REACH Bilaga XVII_update'!$B$5:$D$131,3,FALSE)))</f>
        <v>#N/A</v>
      </c>
      <c r="O598" s="76" t="e">
        <f>IF($C598="-",IF($A598="-",IF(VLOOKUP($D598,' REACH Bilaga 59_update'!$A$5:$E$210,5,FALSE)="",NA(),VLOOKUP($D598,' REACH Bilaga 59_update'!$A$5:$E$210,5,FALSE)),IF(VLOOKUP($A598,' REACH Bilaga 59_update'!$D$5:$E$210,2,FALSE)="",NA(),VLOOKUP($A598,' REACH Bilaga 59_update'!$D$5:$E$210,2,FALSE))),IF(VLOOKUP($C598,' REACH Bilaga 59_update'!$C$5:$E$210,3,FALSE)="",NA(),VLOOKUP($C598,' REACH Bilaga 59_update'!$C$5:$E$210,3,FALSE)))</f>
        <v>#N/A</v>
      </c>
      <c r="P598" s="76" t="e">
        <f>IF(C598="-",IF(A598="-",IFERROR(VLOOKUP($D598,' REACH Bilaga 59_update'!$A$5:$F$210,MATCH(Sammanfattning!P$1,' REACH Bilaga 59_update'!$A$4:$F$4,0),FALSE),VLOOKUP($D598,'REACH Bilaga XIV_update'!$A$4:$H$110,MATCH(Sammanfattning!P$1,'REACH Bilaga XIV_update'!$A$4:$H$4,0),FALSE)),IFERROR(VLOOKUP($A598,' REACH Bilaga 59_update'!$D$5:$F$210,MATCH(Sammanfattning!P$1,' REACH Bilaga 59_update'!$D$4:$F$4,0),FALSE),VLOOKUP($A598,'REACH Bilaga XIV_update'!$D$4:$H$110,MATCH(Sammanfattning!P$1,'REACH Bilaga XIV_update'!$D$4:$H$4,0),FALSE))),IFERROR(VLOOKUP($C598,' REACH Bilaga 59_update'!$C$5:$F$210,MATCH(Sammanfattning!P$1,' REACH Bilaga 59_update'!$C$4:$F$4,0),FALSE),VLOOKUP($C598,'REACH Bilaga XIV_update'!$C$4:$H$110,MATCH(Sammanfattning!P$1,'REACH Bilaga XIV_update'!$C$4:$H$4,0),FALSE)))</f>
        <v>#N/A</v>
      </c>
      <c r="Q598" s="76" t="e">
        <f>IF($C598="-",IF($A598="-",IF(VLOOKUP($D598,'REACH Bilaga XIV_update'!$A$5:$I$110,9,FALSE)="",NA(),VLOOKUP($D598,'REACH Bilaga XIV_update'!$A$5:$I$110,9,FALSE)),IF(VLOOKUP($A598,'REACH Bilaga XIV_update'!$D$5:$I$110,6,FALSE)="",NA(),VLOOKUP($A598,'REACH Bilaga XIV_update'!$D$5:$I$110,6,FALSE))),IF(VLOOKUP($C598,'REACH Bilaga XIV_update'!$C$5:$I$110,7,FALSE)="",NA(),VLOOKUP($C598,'REACH Bilaga XIV_update'!$C$5:$I$110,7,FALSE)))</f>
        <v>#N/A</v>
      </c>
      <c r="R598" s="76" t="e">
        <f>IF($C598="-",IF($A598="-",IF(VLOOKUP($D598,CoRAP_update!$A$5:$O$376,15,FALSE)="",NA(),VLOOKUP($D598,CoRAP_update!$A$5:$O$376,15,FALSE)),IF(VLOOKUP($A598,CoRAP_update!$D$5:$O$376,12,FALSE)="",NA(),VLOOKUP($A598,CoRAP_update!$D$5:$O$376,12,FALSE))),IF(VLOOKUP($C598,CoRAP_update!$C$5:$O$376,13,FALSE)="",NA(),VLOOKUP($C598,CoRAP_update!$C$5:$O$376,13,FALSE)))</f>
        <v>#N/A</v>
      </c>
      <c r="S598" s="144" t="e">
        <f>IF($C598="-",IF($A598="-",VLOOKUP($D598,CoRAP_update!$A$5:$J$376,MATCH(Sammanfattning!S$1,CoRAP_update!$A$4:$J$4,0),FALSE),VLOOKUP($A598,CoRAP_update!$D$5:$J$376,MATCH(Sammanfattning!S$1,CoRAP_update!$D$4:$J$4,0),FALSE)),VLOOKUP($C598,CoRAP_update!$C$5:$J$376,MATCH(Sammanfattning!S$1,CoRAP_update!$C$4:$J$4,0),FALSE))</f>
        <v>#N/A</v>
      </c>
      <c r="T598" s="76" t="e">
        <f>IF($A598="-",VLOOKUP($D598,EDC_update!$C$2:$F$450,4,FALSE),VLOOKUP($A598,EDC_update!$B$2:$F$450,5,FALSE))</f>
        <v>#N/A</v>
      </c>
      <c r="V598" s="78">
        <f>IF(IFERROR(SEARCH("PBT",P598),99)=99,IF(IFERROR(SEARCH("suspected PBT",S598),99)=99,IF(IFERROR(SEARCH("concluded to be PBT",K598),99)=99,IF(IFERROR(SEARCH("PBT",S598),99)=99,IF(IFERROR(SEARCH("PBT cand",L598),99)=99,IF(IFERROR(SEARCH("PBT",L598),99)=99,IF(IFERROR(SEARCH("persistent, bioackumulative and toxic properties",K598),99)=99,0,Scoring!$E$3),Scoring!$E$3),Scoring!$E$7),Scoring!$E$3),Scoring!$E$5),Scoring!$E$6),Scoring!$E$3)</f>
        <v>0</v>
      </c>
      <c r="W598" s="78">
        <f>IF(IFERROR(SEARCH("vPvB",P598),99)=99,IF(IFERROR(SEARCH("suspected pbt/vPvB",S598),99)=99,IF(IFERROR(SEARCH("vPvB",S598),99)=99,IF(IFERROR(SEARCH("concluded to be a vPvB",S598),99)=99,IF(IFERROR(SEARCH("identified as vPvB",K598),99)=99,IF(IFERROR(SEARCH("concluded to be a vPvB",K598),99)=99,IF(IFERROR(SEARCH("concluded to be both pbt and vPvB",S598),99)=99,IF(IFERROR(SEARCH("concluded to be both pbt and vPvB",K598),99)=99,0,Scoring!$E$5),Scoring!$E$5),Scoring!$E$5),Scoring!$E$5),Scoring!$E$5),Scoring!$E$4),Scoring!$E$6),Scoring!$E$4)</f>
        <v>0</v>
      </c>
      <c r="X598" s="78">
        <f>IF(IFERROR(SEARCH("H410",N598),99)=99,IF(IFERROR(SEARCH("H410",O598),99)=99,IF(IFERROR(SEARCH("H410",Q598),99)=99,IF(IFERROR(SEARCH("H410",M598),99)=99,IF(IFERROR(SEARCH("H410",R598),99)=99,IF(IFERROR(SEARCH("H411",N598),99)=99,IF(IFERROR(SEARCH("H411",O598),99)=99,IF(IFERROR(SEARCH("H411",Q598),99)=99,IF(IFERROR(SEARCH("H411",M598),99)=99,IF(IFERROR(SEARCH("H411",R598),99)=99,IF(IFERROR(SEARCH("H413",N598),99)=99,IF(IFERROR(SEARCH("H413",O598),99)=99,IF(IFERROR(SEARCH("H413",Q598),99)=99,IF(IFERROR(SEARCH("H413",M598),99)=99,IF(IFERROR(SEARCH("H413",R598),99)=99,IF(IFERROR(SEARCH("H412",N598),99)=99,IF(IFERROR(SEARCH("H412",O598),99)=99,IF(IFERROR(SEARCH("H412",Q598),99)=99,IF(IFERROR(SEARCH("H412",M598),99)=99,IF(IFERROR(SEARCH("H412",R598),99)=99,0,Scoring!$E$2),Scoring!$E$2),Scoring!$E$2),Scoring!$E$2),Scoring!$E$2),Scoring!$E$2),Scoring!$E$2),Scoring!$E$2),Scoring!$E$2),Scoring!$E$2),Scoring!$E$2),Scoring!$E$2),Scoring!$E$2),Scoring!$E$2),Scoring!$E$2),Scoring!$E$2),Scoring!$E$2),Scoring!$E$2),Scoring!$E$2),Scoring!$E$2)</f>
        <v>0</v>
      </c>
      <c r="Y598" s="78">
        <f>IF(IFERROR(SEARCH("CMR",K598),99)=99,IF(IFERROR(SEARCH("Suspected CMR",S598),99)=99,IF(IFERROR(SEARCH("CMR",S598),99)=99,0,Scoring!$E$8),Scoring!$E$9),Scoring!$E$8)</f>
        <v>3</v>
      </c>
      <c r="Z598" s="78">
        <f>IF(IFERROR(SEARCH("H350",N598),99)=99,IF(IFERROR(SEARCH("H350",O598),99)=99,IF(IFERROR(SEARCH("H350",Q598),99)=99,IF(IFERROR(SEARCH("H350",M598),99)=99,IF(IFERROR(SEARCH("H350",R598),99)=99,IF(IFERROR(SEARCH("H351",N598),99)=99,IF(IFERROR(SEARCH("H351",O598),99)=99,IF(IFERROR(SEARCH("H351",Q598),99)=99,IF(IFERROR(SEARCH("H351",M598),99)=99,IF(IFERROR(SEARCH("H351",R598),99)=99,IF(IFERROR(SEARCH("carcinogenic",P598),99)=99,IF(IFERROR(SEARCH("suspected carcinogenic",S598),99)=99,0,Scoring!$E$12),Scoring!$E$11),Scoring!$E$10),Scoring!$E$10),Scoring!$E$10),Scoring!$E$10),Scoring!$E$10),Scoring!$E$10),Scoring!$E$10),Scoring!$E$10),Scoring!$E$10),Scoring!$E$10)</f>
        <v>1</v>
      </c>
      <c r="AA598" s="78">
        <f>IF(IFERROR(SEARCH("H340",N598),99)=99,IF(IFERROR(SEARCH("H340",O598),99)=99,IF(IFERROR(SEARCH("H340",Q598),99)=99,IF(IFERROR(SEARCH("H340",M598),99)=99,IF(IFERROR(SEARCH("H340",R598),99)=99,IF(IFERROR(SEARCH("H341",N598),99)=99,IF(IFERROR(SEARCH("H341",O598),99)=99,IF(IFERROR(SEARCH("H341",Q598),99)=99,IF(IFERROR(SEARCH("H341",M598),99)=99,IF(IFERROR(SEARCH("H341",R598),99)=99,IF(IFERROR(SEARCH("mutagenic",P598),99)=99,IF(IFERROR(SEARCH("suspected mutagenic",S598),99)=99,0,Scoring!$E$15),Scoring!$E$14),Scoring!$E$13),Scoring!$E$13),Scoring!$E$13),Scoring!$E$13),Scoring!$E$13),Scoring!$E$13),Scoring!$E$13),Scoring!$E$13),Scoring!$E$13),Scoring!$E$13)</f>
        <v>0</v>
      </c>
      <c r="AB598" s="78">
        <f>IF(IFERROR(SEARCH("H360",N598),99)=99,IF(IFERROR(SEARCH("H360",O598),99)=99,IF(IFERROR(SEARCH("H360",Q598),99)=99,IF(IFERROR(SEARCH("H360",M598),99)=99,IF(IFERROR(SEARCH("H360",R598),99)=99,IF(IFERROR(SEARCH("H361",N598),99)=99,IF(IFERROR(SEARCH("H361",O598),99)=99,IF(IFERROR(SEARCH("H361",Q598),99)=99,IF(IFERROR(SEARCH("H361",M598),99)=99,IF(IFERROR(SEARCH("H361",R598),99)=99,IF(IFERROR(SEARCH("reproduction",P598),99)=99,IF(IFERROR(SEARCH("suspected reprotoxic",S598),99)=99,IF(IFERROR(SEARCH("reprotoxic",S598),99)=99,IF(IFERROR(SEARCH("reprotoxic",K598),99)=99,0,Scoring!$E$18),Scoring!$E$18),Scoring!$E$19),Scoring!$E$17),Scoring!$E$16),Scoring!$E$16),Scoring!$E$16),Scoring!$E$16),Scoring!$E$16),Scoring!$E$16),Scoring!$E$16),Scoring!$E$16),Scoring!$E$16),Scoring!$E$16)</f>
        <v>0</v>
      </c>
      <c r="AC598" s="78">
        <f>IF(IFERROR(SEARCH("57f",L598),99)=99,IF(IFERROR(SEARCH("57(f)",P598),99)=99,0,Scoring!$E$20),Scoring!$E$20)</f>
        <v>0</v>
      </c>
      <c r="AD598" s="78">
        <f>IF(IFERROR(SEARCH("CAT1",T598),99)=99,IF(IFERROR(SEARCH("CAT2",T598),99)=99,IF(IFERROR(SEARCH("CAT3",T598),99)=99,IF(IFERROR(SEARCH("concluded to be endocrine",K598),99)=99,IF(IFERROR(SEARCH("categorised as endocrine",K598),99)=99,IF(IFERROR(SEARCH("endocrine disrupting",P598),99)=99,IF(IFERROR(SEARCH("endocrine disrupting",K598),99)=99,IF(IFERROR(SEARCH("suspected endocrine",S598),99)=99,IF(IFERROR(SEARCH("potential endocrine",S598),99)=99,0,Scoring!$E$25),Scoring!$E$25),Scoring!$E$24),Scoring!$E$24),Scoring!$E$24),Scoring!$E$24),Scoring!$E$23),Scoring!$E$22),Scoring!$E$21)</f>
        <v>0</v>
      </c>
      <c r="AE598" s="78">
        <f>IF(IFERROR(SEARCH("suspected sensitiser",S598),99)=99,IF(IFERROR(SEARCH("sensitiser",S598),99)=99,IF(IFERROR(SEARCH("other hazard based concern",S598),99)=99,0,Scoring!$E$28),Scoring!$E$26),Scoring!$E$27)</f>
        <v>0</v>
      </c>
      <c r="AF598" s="78">
        <f>IF(IFERROR(M598,1)=1,IF(IFERROR(N598,1)=1,IF(IFERROR(O598,1)=1,IF(IFERROR(Q598,1)=1,IF(IFERROR(R598,1)=1,IF(IFERROR(T598,1)=1,IF(IFERROR(K598,1)=1,IF(IFERROR(P598,1)=1,IF(IFERROR(S598,1)=1,Scoring!$E$29,0),0),0),0),0),0),0),0),0)</f>
        <v>0</v>
      </c>
      <c r="AG598" s="78">
        <f t="shared" si="50"/>
        <v>3</v>
      </c>
      <c r="AI598" s="93"/>
      <c r="AJ598" s="94"/>
      <c r="AK598" s="76"/>
      <c r="AL598" s="75"/>
      <c r="AN598" s="79"/>
      <c r="AO598" s="79"/>
      <c r="AP598" s="79"/>
      <c r="AQ598" s="79"/>
      <c r="AR598" s="79"/>
      <c r="AS598" s="78"/>
      <c r="AU598" s="79">
        <f>IF(IFERROR(F598,99)=99,IF(IFERROR(G598,99)=99,IF(IFERROR(H598,99)=99,IF(IFERROR(I598,99)=99,IF(IFERROR(E598,99)=99,IF(IFERROR(J598,99)=99,0,Scoring!$B$7),Scoring!$B$3),Scoring!$B$2),Scoring!$B$6),Scoring!$B$5),Scoring!$B$4)</f>
        <v>0.3</v>
      </c>
      <c r="AV598" s="78">
        <f t="shared" si="51"/>
        <v>0.89999999999999991</v>
      </c>
      <c r="AW598" s="78"/>
      <c r="AX598" s="66"/>
      <c r="AY598" s="78"/>
      <c r="AZ598" s="76"/>
      <c r="BA598" s="76"/>
      <c r="BB598" s="76"/>
    </row>
    <row r="599" spans="1:54" x14ac:dyDescent="0.25">
      <c r="A599" s="77" t="s">
        <v>6501</v>
      </c>
      <c r="B599" s="76" t="str">
        <f t="shared" si="52"/>
        <v>265-111-0</v>
      </c>
      <c r="C599" s="77" t="s">
        <v>1729</v>
      </c>
      <c r="D599" s="77" t="s">
        <v>1730</v>
      </c>
      <c r="E599" s="76" t="str">
        <f>IF(C599="-",IF(A599="-",VLOOKUP(D599,'sin-list 180320_update'!$C$2:$C$835,1,FALSE),VLOOKUP(A599,'sin-list 180320_update'!$A$2:$A$835,1,FALSE)),VLOOKUP(C599,'sin-list 180320_update'!$B$2:$B$835,1,FALSE))</f>
        <v>265-111-0</v>
      </c>
      <c r="F599" s="76" t="e">
        <f>IF($C599="-",IF($A599="-",VLOOKUP($D599,'REACH Bilaga XVII_update'!$A$5:$A$131,1,FALSE),VLOOKUP($A599,'REACH Bilaga XVII_update'!$C$5:$C$131,1,FALSE)),VLOOKUP($C599,'REACH Bilaga XVII_update'!$B$5:$B$131,1,FALSE))</f>
        <v>#N/A</v>
      </c>
      <c r="G599" s="76" t="e">
        <f>IF($C599="-",IF($A599="-",VLOOKUP($D599,' REACH Bilaga 59_update'!$A$5:$A$210,1,FALSE),VLOOKUP($A599,' REACH Bilaga 59_update'!$D$5:$D$210,1,FALSE)),VLOOKUP($C599,' REACH Bilaga 59_update'!$C$5:$C$210,1,FALSE))</f>
        <v>#N/A</v>
      </c>
      <c r="H599" s="76" t="e">
        <f>IF($C599="-",IF($A599="-",VLOOKUP($D599,'REACH Bilaga XIV_update'!$A$5:$A$110,1,FALSE),VLOOKUP($A599,'REACH Bilaga XIV_update'!$D$5:$D$110,1,FALSE)),VLOOKUP($C599,'REACH Bilaga XIV_update'!$C$5:$C$110,1,FALSE))</f>
        <v>#N/A</v>
      </c>
      <c r="I599" s="76" t="e">
        <f>IF($C599="-",IF($A599="-",VLOOKUP($D599,CoRAP_update!$A$5:$A$376,1,FALSE),VLOOKUP($A599,CoRAP_update!$D$5:$D$376,1,FALSE)),VLOOKUP($C599,CoRAP_update!$C$5:$C$376,1,FALSE))</f>
        <v>#N/A</v>
      </c>
      <c r="J599" s="76" t="e">
        <f>IF($C599="-",IF($A599="-",VLOOKUP($D599,EDC_update!$C$2:$C$450,1,FALSE),VLOOKUP($A599,EDC_update!$B$2:$B$450,1,FALSE)),VLOOKUP($C599,EDC_update!$L$2:$L$450,1,FALSE))</f>
        <v>#N/A</v>
      </c>
      <c r="K599" s="76" t="str">
        <f>IF($C599="-",IF($A599="-",IF(VLOOKUP($D599,'sin-list 180320_update'!$C$2:$S$835,3,FALSE)="",NA(),VLOOKUP($D599,'sin-list 180320_update'!$C$2:$S$835,3,FALSE)),IF(VLOOKUP($A599,'sin-list 180320_update'!$A$2:$S$835,5,FALSE)="",NA(),VLOOKUP($A599,'sin-list 180320_update'!$A$2:$S$835,5,FALSE))),IF(VLOOKUP($C599,'sin-list 180320_update'!$B$2:$S$835,4,FALSE)="",NA(),VLOOKUP($C599,'sin-list 180320_update'!$B$2:$S$835,4,FALSE)))</f>
        <v>Classified CMR according to Annex VI of Regulation 1272/2008</v>
      </c>
      <c r="L599" s="76" t="str">
        <f>IF($C599="-",IF($A599="-",VLOOKUP($D599,'sin-list 180320_update'!$C$2:$S$835,6,FALSE),VLOOKUP($A599,'sin-list 180320_update'!$A$2:$S$835,8,FALSE)),VLOOKUP($C599,'sin-list 180320_update'!$B$2:$S$835,7,FALSE))</f>
        <v xml:space="preserve">Carc. 1B </v>
      </c>
      <c r="M599" s="76" t="str">
        <f>IF($C599="-",IF($A599="-",IF(VLOOKUP($D599,'sin-list 180320_update'!$C$2:$S$835,8,FALSE)="",NA(),VLOOKUP($D599,'sin-list 180320_update'!$C$2:$S$835,8,FALSE)),IF(VLOOKUP($A599,'sin-list 180320_update'!$A$2:$S$835,10,FALSE)="",NA(),VLOOKUP($A599,'sin-list 180320_update'!$A$2:$S$835,10,FALSE))),IF(VLOOKUP($C599,'sin-list 180320_update'!$B$2:$S$835,9,FALSE)="",NA(),VLOOKUP($C599,'sin-list 180320_update'!$B$2:$S$835,9,FALSE)))</f>
        <v>H350</v>
      </c>
      <c r="N599" s="76" t="e">
        <f>IF($C599="-",IF($A599="-",IF(VLOOKUP($D599,'REACH Bilaga XVII_update'!$A$5:$E$131,4,FALSE)="",NA(),VLOOKUP($D599,'REACH Bilaga XVII_update'!$A$5:$E$131,4,FALSE)),IF(VLOOKUP($A599,'REACH Bilaga XVII_update'!$C$5:$D$131,2,FALSE)="",NA(),VLOOKUP($A599,'REACH Bilaga XVII_update'!$C$5:$D$131,2,FALSE))),IF(VLOOKUP($C599,'REACH Bilaga XVII_update'!$B$5:$D$131,3,FALSE)="",NA(),VLOOKUP($C599,'REACH Bilaga XVII_update'!$B$5:$D$131,3,FALSE)))</f>
        <v>#N/A</v>
      </c>
      <c r="O599" s="76" t="e">
        <f>IF($C599="-",IF($A599="-",IF(VLOOKUP($D599,' REACH Bilaga 59_update'!$A$5:$E$210,5,FALSE)="",NA(),VLOOKUP($D599,' REACH Bilaga 59_update'!$A$5:$E$210,5,FALSE)),IF(VLOOKUP($A599,' REACH Bilaga 59_update'!$D$5:$E$210,2,FALSE)="",NA(),VLOOKUP($A599,' REACH Bilaga 59_update'!$D$5:$E$210,2,FALSE))),IF(VLOOKUP($C599,' REACH Bilaga 59_update'!$C$5:$E$210,3,FALSE)="",NA(),VLOOKUP($C599,' REACH Bilaga 59_update'!$C$5:$E$210,3,FALSE)))</f>
        <v>#N/A</v>
      </c>
      <c r="P599" s="76" t="e">
        <f>IF(C599="-",IF(A599="-",IFERROR(VLOOKUP($D599,' REACH Bilaga 59_update'!$A$5:$F$210,MATCH(Sammanfattning!P$1,' REACH Bilaga 59_update'!$A$4:$F$4,0),FALSE),VLOOKUP($D599,'REACH Bilaga XIV_update'!$A$4:$H$110,MATCH(Sammanfattning!P$1,'REACH Bilaga XIV_update'!$A$4:$H$4,0),FALSE)),IFERROR(VLOOKUP($A599,' REACH Bilaga 59_update'!$D$5:$F$210,MATCH(Sammanfattning!P$1,' REACH Bilaga 59_update'!$D$4:$F$4,0),FALSE),VLOOKUP($A599,'REACH Bilaga XIV_update'!$D$4:$H$110,MATCH(Sammanfattning!P$1,'REACH Bilaga XIV_update'!$D$4:$H$4,0),FALSE))),IFERROR(VLOOKUP($C599,' REACH Bilaga 59_update'!$C$5:$F$210,MATCH(Sammanfattning!P$1,' REACH Bilaga 59_update'!$C$4:$F$4,0),FALSE),VLOOKUP($C599,'REACH Bilaga XIV_update'!$C$4:$H$110,MATCH(Sammanfattning!P$1,'REACH Bilaga XIV_update'!$C$4:$H$4,0),FALSE)))</f>
        <v>#N/A</v>
      </c>
      <c r="Q599" s="76" t="e">
        <f>IF($C599="-",IF($A599="-",IF(VLOOKUP($D599,'REACH Bilaga XIV_update'!$A$5:$I$110,9,FALSE)="",NA(),VLOOKUP($D599,'REACH Bilaga XIV_update'!$A$5:$I$110,9,FALSE)),IF(VLOOKUP($A599,'REACH Bilaga XIV_update'!$D$5:$I$110,6,FALSE)="",NA(),VLOOKUP($A599,'REACH Bilaga XIV_update'!$D$5:$I$110,6,FALSE))),IF(VLOOKUP($C599,'REACH Bilaga XIV_update'!$C$5:$I$110,7,FALSE)="",NA(),VLOOKUP($C599,'REACH Bilaga XIV_update'!$C$5:$I$110,7,FALSE)))</f>
        <v>#N/A</v>
      </c>
      <c r="R599" s="76" t="e">
        <f>IF($C599="-",IF($A599="-",IF(VLOOKUP($D599,CoRAP_update!$A$5:$O$376,15,FALSE)="",NA(),VLOOKUP($D599,CoRAP_update!$A$5:$O$376,15,FALSE)),IF(VLOOKUP($A599,CoRAP_update!$D$5:$O$376,12,FALSE)="",NA(),VLOOKUP($A599,CoRAP_update!$D$5:$O$376,12,FALSE))),IF(VLOOKUP($C599,CoRAP_update!$C$5:$O$376,13,FALSE)="",NA(),VLOOKUP($C599,CoRAP_update!$C$5:$O$376,13,FALSE)))</f>
        <v>#N/A</v>
      </c>
      <c r="S599" s="144" t="e">
        <f>IF($C599="-",IF($A599="-",VLOOKUP($D599,CoRAP_update!$A$5:$J$376,MATCH(Sammanfattning!S$1,CoRAP_update!$A$4:$J$4,0),FALSE),VLOOKUP($A599,CoRAP_update!$D$5:$J$376,MATCH(Sammanfattning!S$1,CoRAP_update!$D$4:$J$4,0),FALSE)),VLOOKUP($C599,CoRAP_update!$C$5:$J$376,MATCH(Sammanfattning!S$1,CoRAP_update!$C$4:$J$4,0),FALSE))</f>
        <v>#N/A</v>
      </c>
      <c r="T599" s="76" t="e">
        <f>IF($A599="-",VLOOKUP($D599,EDC_update!$C$2:$F$450,4,FALSE),VLOOKUP($A599,EDC_update!$B$2:$F$450,5,FALSE))</f>
        <v>#N/A</v>
      </c>
      <c r="V599" s="78">
        <f>IF(IFERROR(SEARCH("PBT",P599),99)=99,IF(IFERROR(SEARCH("suspected PBT",S599),99)=99,IF(IFERROR(SEARCH("concluded to be PBT",K599),99)=99,IF(IFERROR(SEARCH("PBT",S599),99)=99,IF(IFERROR(SEARCH("PBT cand",L599),99)=99,IF(IFERROR(SEARCH("PBT",L599),99)=99,IF(IFERROR(SEARCH("persistent, bioackumulative and toxic properties",K599),99)=99,0,Scoring!$E$3),Scoring!$E$3),Scoring!$E$7),Scoring!$E$3),Scoring!$E$5),Scoring!$E$6),Scoring!$E$3)</f>
        <v>0</v>
      </c>
      <c r="W599" s="78">
        <f>IF(IFERROR(SEARCH("vPvB",P599),99)=99,IF(IFERROR(SEARCH("suspected pbt/vPvB",S599),99)=99,IF(IFERROR(SEARCH("vPvB",S599),99)=99,IF(IFERROR(SEARCH("concluded to be a vPvB",S599),99)=99,IF(IFERROR(SEARCH("identified as vPvB",K599),99)=99,IF(IFERROR(SEARCH("concluded to be a vPvB",K599),99)=99,IF(IFERROR(SEARCH("concluded to be both pbt and vPvB",S599),99)=99,IF(IFERROR(SEARCH("concluded to be both pbt and vPvB",K599),99)=99,0,Scoring!$E$5),Scoring!$E$5),Scoring!$E$5),Scoring!$E$5),Scoring!$E$5),Scoring!$E$4),Scoring!$E$6),Scoring!$E$4)</f>
        <v>0</v>
      </c>
      <c r="X599" s="78">
        <f>IF(IFERROR(SEARCH("H410",N599),99)=99,IF(IFERROR(SEARCH("H410",O599),99)=99,IF(IFERROR(SEARCH("H410",Q599),99)=99,IF(IFERROR(SEARCH("H410",M599),99)=99,IF(IFERROR(SEARCH("H410",R599),99)=99,IF(IFERROR(SEARCH("H411",N599),99)=99,IF(IFERROR(SEARCH("H411",O599),99)=99,IF(IFERROR(SEARCH("H411",Q599),99)=99,IF(IFERROR(SEARCH("H411",M599),99)=99,IF(IFERROR(SEARCH("H411",R599),99)=99,IF(IFERROR(SEARCH("H413",N599),99)=99,IF(IFERROR(SEARCH("H413",O599),99)=99,IF(IFERROR(SEARCH("H413",Q599),99)=99,IF(IFERROR(SEARCH("H413",M599),99)=99,IF(IFERROR(SEARCH("H413",R599),99)=99,IF(IFERROR(SEARCH("H412",N599),99)=99,IF(IFERROR(SEARCH("H412",O599),99)=99,IF(IFERROR(SEARCH("H412",Q599),99)=99,IF(IFERROR(SEARCH("H412",M599),99)=99,IF(IFERROR(SEARCH("H412",R599),99)=99,0,Scoring!$E$2),Scoring!$E$2),Scoring!$E$2),Scoring!$E$2),Scoring!$E$2),Scoring!$E$2),Scoring!$E$2),Scoring!$E$2),Scoring!$E$2),Scoring!$E$2),Scoring!$E$2),Scoring!$E$2),Scoring!$E$2),Scoring!$E$2),Scoring!$E$2),Scoring!$E$2),Scoring!$E$2),Scoring!$E$2),Scoring!$E$2),Scoring!$E$2)</f>
        <v>0</v>
      </c>
      <c r="Y599" s="78">
        <f>IF(IFERROR(SEARCH("CMR",K599),99)=99,IF(IFERROR(SEARCH("Suspected CMR",S599),99)=99,IF(IFERROR(SEARCH("CMR",S599),99)=99,0,Scoring!$E$8),Scoring!$E$9),Scoring!$E$8)</f>
        <v>3</v>
      </c>
      <c r="Z599" s="78">
        <f>IF(IFERROR(SEARCH("H350",N599),99)=99,IF(IFERROR(SEARCH("H350",O599),99)=99,IF(IFERROR(SEARCH("H350",Q599),99)=99,IF(IFERROR(SEARCH("H350",M599),99)=99,IF(IFERROR(SEARCH("H350",R599),99)=99,IF(IFERROR(SEARCH("H351",N599),99)=99,IF(IFERROR(SEARCH("H351",O599),99)=99,IF(IFERROR(SEARCH("H351",Q599),99)=99,IF(IFERROR(SEARCH("H351",M599),99)=99,IF(IFERROR(SEARCH("H351",R599),99)=99,IF(IFERROR(SEARCH("carcinogenic",P599),99)=99,IF(IFERROR(SEARCH("suspected carcinogenic",S599),99)=99,0,Scoring!$E$12),Scoring!$E$11),Scoring!$E$10),Scoring!$E$10),Scoring!$E$10),Scoring!$E$10),Scoring!$E$10),Scoring!$E$10),Scoring!$E$10),Scoring!$E$10),Scoring!$E$10),Scoring!$E$10)</f>
        <v>1</v>
      </c>
      <c r="AA599" s="78">
        <f>IF(IFERROR(SEARCH("H340",N599),99)=99,IF(IFERROR(SEARCH("H340",O599),99)=99,IF(IFERROR(SEARCH("H340",Q599),99)=99,IF(IFERROR(SEARCH("H340",M599),99)=99,IF(IFERROR(SEARCH("H340",R599),99)=99,IF(IFERROR(SEARCH("H341",N599),99)=99,IF(IFERROR(SEARCH("H341",O599),99)=99,IF(IFERROR(SEARCH("H341",Q599),99)=99,IF(IFERROR(SEARCH("H341",M599),99)=99,IF(IFERROR(SEARCH("H341",R599),99)=99,IF(IFERROR(SEARCH("mutagenic",P599),99)=99,IF(IFERROR(SEARCH("suspected mutagenic",S599),99)=99,0,Scoring!$E$15),Scoring!$E$14),Scoring!$E$13),Scoring!$E$13),Scoring!$E$13),Scoring!$E$13),Scoring!$E$13),Scoring!$E$13),Scoring!$E$13),Scoring!$E$13),Scoring!$E$13),Scoring!$E$13)</f>
        <v>0</v>
      </c>
      <c r="AB599" s="78">
        <f>IF(IFERROR(SEARCH("H360",N599),99)=99,IF(IFERROR(SEARCH("H360",O599),99)=99,IF(IFERROR(SEARCH("H360",Q599),99)=99,IF(IFERROR(SEARCH("H360",M599),99)=99,IF(IFERROR(SEARCH("H360",R599),99)=99,IF(IFERROR(SEARCH("H361",N599),99)=99,IF(IFERROR(SEARCH("H361",O599),99)=99,IF(IFERROR(SEARCH("H361",Q599),99)=99,IF(IFERROR(SEARCH("H361",M599),99)=99,IF(IFERROR(SEARCH("H361",R599),99)=99,IF(IFERROR(SEARCH("reproduction",P599),99)=99,IF(IFERROR(SEARCH("suspected reprotoxic",S599),99)=99,IF(IFERROR(SEARCH("reprotoxic",S599),99)=99,IF(IFERROR(SEARCH("reprotoxic",K599),99)=99,0,Scoring!$E$18),Scoring!$E$18),Scoring!$E$19),Scoring!$E$17),Scoring!$E$16),Scoring!$E$16),Scoring!$E$16),Scoring!$E$16),Scoring!$E$16),Scoring!$E$16),Scoring!$E$16),Scoring!$E$16),Scoring!$E$16),Scoring!$E$16)</f>
        <v>0</v>
      </c>
      <c r="AC599" s="78">
        <f>IF(IFERROR(SEARCH("57f",L599),99)=99,IF(IFERROR(SEARCH("57(f)",P599),99)=99,0,Scoring!$E$20),Scoring!$E$20)</f>
        <v>0</v>
      </c>
      <c r="AD599" s="78">
        <f>IF(IFERROR(SEARCH("CAT1",T599),99)=99,IF(IFERROR(SEARCH("CAT2",T599),99)=99,IF(IFERROR(SEARCH("CAT3",T599),99)=99,IF(IFERROR(SEARCH("concluded to be endocrine",K599),99)=99,IF(IFERROR(SEARCH("categorised as endocrine",K599),99)=99,IF(IFERROR(SEARCH("endocrine disrupting",P599),99)=99,IF(IFERROR(SEARCH("endocrine disrupting",K599),99)=99,IF(IFERROR(SEARCH("suspected endocrine",S599),99)=99,IF(IFERROR(SEARCH("potential endocrine",S599),99)=99,0,Scoring!$E$25),Scoring!$E$25),Scoring!$E$24),Scoring!$E$24),Scoring!$E$24),Scoring!$E$24),Scoring!$E$23),Scoring!$E$22),Scoring!$E$21)</f>
        <v>0</v>
      </c>
      <c r="AE599" s="78">
        <f>IF(IFERROR(SEARCH("suspected sensitiser",S599),99)=99,IF(IFERROR(SEARCH("sensitiser",S599),99)=99,IF(IFERROR(SEARCH("other hazard based concern",S599),99)=99,0,Scoring!$E$28),Scoring!$E$26),Scoring!$E$27)</f>
        <v>0</v>
      </c>
      <c r="AF599" s="78">
        <f>IF(IFERROR(M599,1)=1,IF(IFERROR(N599,1)=1,IF(IFERROR(O599,1)=1,IF(IFERROR(Q599,1)=1,IF(IFERROR(R599,1)=1,IF(IFERROR(T599,1)=1,IF(IFERROR(K599,1)=1,IF(IFERROR(P599,1)=1,IF(IFERROR(S599,1)=1,Scoring!$E$29,0),0),0),0),0),0),0),0),0)</f>
        <v>0</v>
      </c>
      <c r="AG599" s="78">
        <f t="shared" si="50"/>
        <v>3</v>
      </c>
      <c r="AI599" s="93"/>
      <c r="AJ599" s="94"/>
      <c r="AK599" s="76"/>
      <c r="AL599" s="75"/>
      <c r="AN599" s="79"/>
      <c r="AO599" s="79"/>
      <c r="AP599" s="79"/>
      <c r="AQ599" s="79"/>
      <c r="AR599" s="79"/>
      <c r="AS599" s="78"/>
      <c r="AU599" s="79">
        <f>IF(IFERROR(F599,99)=99,IF(IFERROR(G599,99)=99,IF(IFERROR(H599,99)=99,IF(IFERROR(I599,99)=99,IF(IFERROR(E599,99)=99,IF(IFERROR(J599,99)=99,0,Scoring!$B$7),Scoring!$B$3),Scoring!$B$2),Scoring!$B$6),Scoring!$B$5),Scoring!$B$4)</f>
        <v>0.3</v>
      </c>
      <c r="AV599" s="78">
        <f t="shared" si="51"/>
        <v>0.89999999999999991</v>
      </c>
      <c r="AW599" s="78"/>
      <c r="AX599" s="66"/>
      <c r="AY599" s="78"/>
      <c r="AZ599" s="76"/>
      <c r="BA599" s="76"/>
      <c r="BB599" s="76"/>
    </row>
    <row r="600" spans="1:54" x14ac:dyDescent="0.25">
      <c r="A600" s="77" t="s">
        <v>6502</v>
      </c>
      <c r="B600" s="76" t="str">
        <f t="shared" si="52"/>
        <v>265-146-1</v>
      </c>
      <c r="C600" s="77" t="s">
        <v>1732</v>
      </c>
      <c r="D600" s="77" t="s">
        <v>1733</v>
      </c>
      <c r="E600" s="76" t="str">
        <f>IF(C600="-",IF(A600="-",VLOOKUP(D600,'sin-list 180320_update'!$C$2:$C$835,1,FALSE),VLOOKUP(A600,'sin-list 180320_update'!$A$2:$A$835,1,FALSE)),VLOOKUP(C600,'sin-list 180320_update'!$B$2:$B$835,1,FALSE))</f>
        <v>265-146-1</v>
      </c>
      <c r="F600" s="76" t="e">
        <f>IF($C600="-",IF($A600="-",VLOOKUP($D600,'REACH Bilaga XVII_update'!$A$5:$A$131,1,FALSE),VLOOKUP($A600,'REACH Bilaga XVII_update'!$C$5:$C$131,1,FALSE)),VLOOKUP($C600,'REACH Bilaga XVII_update'!$B$5:$B$131,1,FALSE))</f>
        <v>#N/A</v>
      </c>
      <c r="G600" s="76" t="e">
        <f>IF($C600="-",IF($A600="-",VLOOKUP($D600,' REACH Bilaga 59_update'!$A$5:$A$210,1,FALSE),VLOOKUP($A600,' REACH Bilaga 59_update'!$D$5:$D$210,1,FALSE)),VLOOKUP($C600,' REACH Bilaga 59_update'!$C$5:$C$210,1,FALSE))</f>
        <v>#N/A</v>
      </c>
      <c r="H600" s="76" t="e">
        <f>IF($C600="-",IF($A600="-",VLOOKUP($D600,'REACH Bilaga XIV_update'!$A$5:$A$110,1,FALSE),VLOOKUP($A600,'REACH Bilaga XIV_update'!$D$5:$D$110,1,FALSE)),VLOOKUP($C600,'REACH Bilaga XIV_update'!$C$5:$C$110,1,FALSE))</f>
        <v>#N/A</v>
      </c>
      <c r="I600" s="76" t="e">
        <f>IF($C600="-",IF($A600="-",VLOOKUP($D600,CoRAP_update!$A$5:$A$376,1,FALSE),VLOOKUP($A600,CoRAP_update!$D$5:$D$376,1,FALSE)),VLOOKUP($C600,CoRAP_update!$C$5:$C$376,1,FALSE))</f>
        <v>#N/A</v>
      </c>
      <c r="J600" s="76" t="e">
        <f>IF($C600="-",IF($A600="-",VLOOKUP($D600,EDC_update!$C$2:$C$450,1,FALSE),VLOOKUP($A600,EDC_update!$B$2:$B$450,1,FALSE)),VLOOKUP($C600,EDC_update!$L$2:$L$450,1,FALSE))</f>
        <v>#N/A</v>
      </c>
      <c r="K600" s="76" t="str">
        <f>IF($C600="-",IF($A600="-",IF(VLOOKUP($D600,'sin-list 180320_update'!$C$2:$S$835,3,FALSE)="",NA(),VLOOKUP($D600,'sin-list 180320_update'!$C$2:$S$835,3,FALSE)),IF(VLOOKUP($A600,'sin-list 180320_update'!$A$2:$S$835,5,FALSE)="",NA(),VLOOKUP($A600,'sin-list 180320_update'!$A$2:$S$835,5,FALSE))),IF(VLOOKUP($C600,'sin-list 180320_update'!$B$2:$S$835,4,FALSE)="",NA(),VLOOKUP($C600,'sin-list 180320_update'!$B$2:$S$835,4,FALSE)))</f>
        <v>Classified CMR according to Annex VI of Regulation 1272/2008. (Might not apply when contaminants are below below legal thresholds and/or full refining history is known)</v>
      </c>
      <c r="L600" s="76" t="str">
        <f>IF($C600="-",IF($A600="-",VLOOKUP($D600,'sin-list 180320_update'!$C$2:$S$835,6,FALSE),VLOOKUP($A600,'sin-list 180320_update'!$A$2:$S$835,8,FALSE)),VLOOKUP($C600,'sin-list 180320_update'!$B$2:$S$835,7,FALSE))</f>
        <v>Carc. 1B</v>
      </c>
      <c r="M600" s="76" t="str">
        <f>IF($C600="-",IF($A600="-",IF(VLOOKUP($D600,'sin-list 180320_update'!$C$2:$S$835,8,FALSE)="",NA(),VLOOKUP($D600,'sin-list 180320_update'!$C$2:$S$835,8,FALSE)),IF(VLOOKUP($A600,'sin-list 180320_update'!$A$2:$S$835,10,FALSE)="",NA(),VLOOKUP($A600,'sin-list 180320_update'!$A$2:$S$835,10,FALSE))),IF(VLOOKUP($C600,'sin-list 180320_update'!$B$2:$S$835,9,FALSE)="",NA(),VLOOKUP($C600,'sin-list 180320_update'!$B$2:$S$835,9,FALSE)))</f>
        <v>H350</v>
      </c>
      <c r="N600" s="76" t="e">
        <f>IF($C600="-",IF($A600="-",IF(VLOOKUP($D600,'REACH Bilaga XVII_update'!$A$5:$E$131,4,FALSE)="",NA(),VLOOKUP($D600,'REACH Bilaga XVII_update'!$A$5:$E$131,4,FALSE)),IF(VLOOKUP($A600,'REACH Bilaga XVII_update'!$C$5:$D$131,2,FALSE)="",NA(),VLOOKUP($A600,'REACH Bilaga XVII_update'!$C$5:$D$131,2,FALSE))),IF(VLOOKUP($C600,'REACH Bilaga XVII_update'!$B$5:$D$131,3,FALSE)="",NA(),VLOOKUP($C600,'REACH Bilaga XVII_update'!$B$5:$D$131,3,FALSE)))</f>
        <v>#N/A</v>
      </c>
      <c r="O600" s="76" t="e">
        <f>IF($C600="-",IF($A600="-",IF(VLOOKUP($D600,' REACH Bilaga 59_update'!$A$5:$E$210,5,FALSE)="",NA(),VLOOKUP($D600,' REACH Bilaga 59_update'!$A$5:$E$210,5,FALSE)),IF(VLOOKUP($A600,' REACH Bilaga 59_update'!$D$5:$E$210,2,FALSE)="",NA(),VLOOKUP($A600,' REACH Bilaga 59_update'!$D$5:$E$210,2,FALSE))),IF(VLOOKUP($C600,' REACH Bilaga 59_update'!$C$5:$E$210,3,FALSE)="",NA(),VLOOKUP($C600,' REACH Bilaga 59_update'!$C$5:$E$210,3,FALSE)))</f>
        <v>#N/A</v>
      </c>
      <c r="P600" s="76" t="e">
        <f>IF(C600="-",IF(A600="-",IFERROR(VLOOKUP($D600,' REACH Bilaga 59_update'!$A$5:$F$210,MATCH(Sammanfattning!P$1,' REACH Bilaga 59_update'!$A$4:$F$4,0),FALSE),VLOOKUP($D600,'REACH Bilaga XIV_update'!$A$4:$H$110,MATCH(Sammanfattning!P$1,'REACH Bilaga XIV_update'!$A$4:$H$4,0),FALSE)),IFERROR(VLOOKUP($A600,' REACH Bilaga 59_update'!$D$5:$F$210,MATCH(Sammanfattning!P$1,' REACH Bilaga 59_update'!$D$4:$F$4,0),FALSE),VLOOKUP($A600,'REACH Bilaga XIV_update'!$D$4:$H$110,MATCH(Sammanfattning!P$1,'REACH Bilaga XIV_update'!$D$4:$H$4,0),FALSE))),IFERROR(VLOOKUP($C600,' REACH Bilaga 59_update'!$C$5:$F$210,MATCH(Sammanfattning!P$1,' REACH Bilaga 59_update'!$C$4:$F$4,0),FALSE),VLOOKUP($C600,'REACH Bilaga XIV_update'!$C$4:$H$110,MATCH(Sammanfattning!P$1,'REACH Bilaga XIV_update'!$C$4:$H$4,0),FALSE)))</f>
        <v>#N/A</v>
      </c>
      <c r="Q600" s="76" t="e">
        <f>IF($C600="-",IF($A600="-",IF(VLOOKUP($D600,'REACH Bilaga XIV_update'!$A$5:$I$110,9,FALSE)="",NA(),VLOOKUP($D600,'REACH Bilaga XIV_update'!$A$5:$I$110,9,FALSE)),IF(VLOOKUP($A600,'REACH Bilaga XIV_update'!$D$5:$I$110,6,FALSE)="",NA(),VLOOKUP($A600,'REACH Bilaga XIV_update'!$D$5:$I$110,6,FALSE))),IF(VLOOKUP($C600,'REACH Bilaga XIV_update'!$C$5:$I$110,7,FALSE)="",NA(),VLOOKUP($C600,'REACH Bilaga XIV_update'!$C$5:$I$110,7,FALSE)))</f>
        <v>#N/A</v>
      </c>
      <c r="R600" s="76" t="e">
        <f>IF($C600="-",IF($A600="-",IF(VLOOKUP($D600,CoRAP_update!$A$5:$O$376,15,FALSE)="",NA(),VLOOKUP($D600,CoRAP_update!$A$5:$O$376,15,FALSE)),IF(VLOOKUP($A600,CoRAP_update!$D$5:$O$376,12,FALSE)="",NA(),VLOOKUP($A600,CoRAP_update!$D$5:$O$376,12,FALSE))),IF(VLOOKUP($C600,CoRAP_update!$C$5:$O$376,13,FALSE)="",NA(),VLOOKUP($C600,CoRAP_update!$C$5:$O$376,13,FALSE)))</f>
        <v>#N/A</v>
      </c>
      <c r="S600" s="144" t="e">
        <f>IF($C600="-",IF($A600="-",VLOOKUP($D600,CoRAP_update!$A$5:$J$376,MATCH(Sammanfattning!S$1,CoRAP_update!$A$4:$J$4,0),FALSE),VLOOKUP($A600,CoRAP_update!$D$5:$J$376,MATCH(Sammanfattning!S$1,CoRAP_update!$D$4:$J$4,0),FALSE)),VLOOKUP($C600,CoRAP_update!$C$5:$J$376,MATCH(Sammanfattning!S$1,CoRAP_update!$C$4:$J$4,0),FALSE))</f>
        <v>#N/A</v>
      </c>
      <c r="T600" s="76" t="e">
        <f>IF($A600="-",VLOOKUP($D600,EDC_update!$C$2:$F$450,4,FALSE),VLOOKUP($A600,EDC_update!$B$2:$F$450,5,FALSE))</f>
        <v>#N/A</v>
      </c>
      <c r="V600" s="78">
        <f>IF(IFERROR(SEARCH("PBT",P600),99)=99,IF(IFERROR(SEARCH("suspected PBT",S600),99)=99,IF(IFERROR(SEARCH("concluded to be PBT",K600),99)=99,IF(IFERROR(SEARCH("PBT",S600),99)=99,IF(IFERROR(SEARCH("PBT cand",L600),99)=99,IF(IFERROR(SEARCH("PBT",L600),99)=99,IF(IFERROR(SEARCH("persistent, bioackumulative and toxic properties",K600),99)=99,0,Scoring!$E$3),Scoring!$E$3),Scoring!$E$7),Scoring!$E$3),Scoring!$E$5),Scoring!$E$6),Scoring!$E$3)</f>
        <v>0</v>
      </c>
      <c r="W600" s="78">
        <f>IF(IFERROR(SEARCH("vPvB",P600),99)=99,IF(IFERROR(SEARCH("suspected pbt/vPvB",S600),99)=99,IF(IFERROR(SEARCH("vPvB",S600),99)=99,IF(IFERROR(SEARCH("concluded to be a vPvB",S600),99)=99,IF(IFERROR(SEARCH("identified as vPvB",K600),99)=99,IF(IFERROR(SEARCH("concluded to be a vPvB",K600),99)=99,IF(IFERROR(SEARCH("concluded to be both pbt and vPvB",S600),99)=99,IF(IFERROR(SEARCH("concluded to be both pbt and vPvB",K600),99)=99,0,Scoring!$E$5),Scoring!$E$5),Scoring!$E$5),Scoring!$E$5),Scoring!$E$5),Scoring!$E$4),Scoring!$E$6),Scoring!$E$4)</f>
        <v>0</v>
      </c>
      <c r="X600" s="78">
        <f>IF(IFERROR(SEARCH("H410",N600),99)=99,IF(IFERROR(SEARCH("H410",O600),99)=99,IF(IFERROR(SEARCH("H410",Q600),99)=99,IF(IFERROR(SEARCH("H410",M600),99)=99,IF(IFERROR(SEARCH("H410",R600),99)=99,IF(IFERROR(SEARCH("H411",N600),99)=99,IF(IFERROR(SEARCH("H411",O600),99)=99,IF(IFERROR(SEARCH("H411",Q600),99)=99,IF(IFERROR(SEARCH("H411",M600),99)=99,IF(IFERROR(SEARCH("H411",R600),99)=99,IF(IFERROR(SEARCH("H413",N600),99)=99,IF(IFERROR(SEARCH("H413",O600),99)=99,IF(IFERROR(SEARCH("H413",Q600),99)=99,IF(IFERROR(SEARCH("H413",M600),99)=99,IF(IFERROR(SEARCH("H413",R600),99)=99,IF(IFERROR(SEARCH("H412",N600),99)=99,IF(IFERROR(SEARCH("H412",O600),99)=99,IF(IFERROR(SEARCH("H412",Q600),99)=99,IF(IFERROR(SEARCH("H412",M600),99)=99,IF(IFERROR(SEARCH("H412",R600),99)=99,0,Scoring!$E$2),Scoring!$E$2),Scoring!$E$2),Scoring!$E$2),Scoring!$E$2),Scoring!$E$2),Scoring!$E$2),Scoring!$E$2),Scoring!$E$2),Scoring!$E$2),Scoring!$E$2),Scoring!$E$2),Scoring!$E$2),Scoring!$E$2),Scoring!$E$2),Scoring!$E$2),Scoring!$E$2),Scoring!$E$2),Scoring!$E$2),Scoring!$E$2)</f>
        <v>0</v>
      </c>
      <c r="Y600" s="78">
        <f>IF(IFERROR(SEARCH("CMR",K600),99)=99,IF(IFERROR(SEARCH("Suspected CMR",S600),99)=99,IF(IFERROR(SEARCH("CMR",S600),99)=99,0,Scoring!$E$8),Scoring!$E$9),Scoring!$E$8)</f>
        <v>3</v>
      </c>
      <c r="Z600" s="78">
        <f>IF(IFERROR(SEARCH("H350",N600),99)=99,IF(IFERROR(SEARCH("H350",O600),99)=99,IF(IFERROR(SEARCH("H350",Q600),99)=99,IF(IFERROR(SEARCH("H350",M600),99)=99,IF(IFERROR(SEARCH("H350",R600),99)=99,IF(IFERROR(SEARCH("H351",N600),99)=99,IF(IFERROR(SEARCH("H351",O600),99)=99,IF(IFERROR(SEARCH("H351",Q600),99)=99,IF(IFERROR(SEARCH("H351",M600),99)=99,IF(IFERROR(SEARCH("H351",R600),99)=99,IF(IFERROR(SEARCH("carcinogenic",P600),99)=99,IF(IFERROR(SEARCH("suspected carcinogenic",S600),99)=99,0,Scoring!$E$12),Scoring!$E$11),Scoring!$E$10),Scoring!$E$10),Scoring!$E$10),Scoring!$E$10),Scoring!$E$10),Scoring!$E$10),Scoring!$E$10),Scoring!$E$10),Scoring!$E$10),Scoring!$E$10)</f>
        <v>1</v>
      </c>
      <c r="AA600" s="78">
        <f>IF(IFERROR(SEARCH("H340",N600),99)=99,IF(IFERROR(SEARCH("H340",O600),99)=99,IF(IFERROR(SEARCH("H340",Q600),99)=99,IF(IFERROR(SEARCH("H340",M600),99)=99,IF(IFERROR(SEARCH("H340",R600),99)=99,IF(IFERROR(SEARCH("H341",N600),99)=99,IF(IFERROR(SEARCH("H341",O600),99)=99,IF(IFERROR(SEARCH("H341",Q600),99)=99,IF(IFERROR(SEARCH("H341",M600),99)=99,IF(IFERROR(SEARCH("H341",R600),99)=99,IF(IFERROR(SEARCH("mutagenic",P600),99)=99,IF(IFERROR(SEARCH("suspected mutagenic",S600),99)=99,0,Scoring!$E$15),Scoring!$E$14),Scoring!$E$13),Scoring!$E$13),Scoring!$E$13),Scoring!$E$13),Scoring!$E$13),Scoring!$E$13),Scoring!$E$13),Scoring!$E$13),Scoring!$E$13),Scoring!$E$13)</f>
        <v>0</v>
      </c>
      <c r="AB600" s="78">
        <f>IF(IFERROR(SEARCH("H360",N600),99)=99,IF(IFERROR(SEARCH("H360",O600),99)=99,IF(IFERROR(SEARCH("H360",Q600),99)=99,IF(IFERROR(SEARCH("H360",M600),99)=99,IF(IFERROR(SEARCH("H360",R600),99)=99,IF(IFERROR(SEARCH("H361",N600),99)=99,IF(IFERROR(SEARCH("H361",O600),99)=99,IF(IFERROR(SEARCH("H361",Q600),99)=99,IF(IFERROR(SEARCH("H361",M600),99)=99,IF(IFERROR(SEARCH("H361",R600),99)=99,IF(IFERROR(SEARCH("reproduction",P600),99)=99,IF(IFERROR(SEARCH("suspected reprotoxic",S600),99)=99,IF(IFERROR(SEARCH("reprotoxic",S600),99)=99,IF(IFERROR(SEARCH("reprotoxic",K600),99)=99,0,Scoring!$E$18),Scoring!$E$18),Scoring!$E$19),Scoring!$E$17),Scoring!$E$16),Scoring!$E$16),Scoring!$E$16),Scoring!$E$16),Scoring!$E$16),Scoring!$E$16),Scoring!$E$16),Scoring!$E$16),Scoring!$E$16),Scoring!$E$16)</f>
        <v>0</v>
      </c>
      <c r="AC600" s="78">
        <f>IF(IFERROR(SEARCH("57f",L600),99)=99,IF(IFERROR(SEARCH("57(f)",P600),99)=99,0,Scoring!$E$20),Scoring!$E$20)</f>
        <v>0</v>
      </c>
      <c r="AD600" s="78">
        <f>IF(IFERROR(SEARCH("CAT1",T600),99)=99,IF(IFERROR(SEARCH("CAT2",T600),99)=99,IF(IFERROR(SEARCH("CAT3",T600),99)=99,IF(IFERROR(SEARCH("concluded to be endocrine",K600),99)=99,IF(IFERROR(SEARCH("categorised as endocrine",K600),99)=99,IF(IFERROR(SEARCH("endocrine disrupting",P600),99)=99,IF(IFERROR(SEARCH("endocrine disrupting",K600),99)=99,IF(IFERROR(SEARCH("suspected endocrine",S600),99)=99,IF(IFERROR(SEARCH("potential endocrine",S600),99)=99,0,Scoring!$E$25),Scoring!$E$25),Scoring!$E$24),Scoring!$E$24),Scoring!$E$24),Scoring!$E$24),Scoring!$E$23),Scoring!$E$22),Scoring!$E$21)</f>
        <v>0</v>
      </c>
      <c r="AE600" s="78">
        <f>IF(IFERROR(SEARCH("suspected sensitiser",S600),99)=99,IF(IFERROR(SEARCH("sensitiser",S600),99)=99,IF(IFERROR(SEARCH("other hazard based concern",S600),99)=99,0,Scoring!$E$28),Scoring!$E$26),Scoring!$E$27)</f>
        <v>0</v>
      </c>
      <c r="AF600" s="78">
        <f>IF(IFERROR(M600,1)=1,IF(IFERROR(N600,1)=1,IF(IFERROR(O600,1)=1,IF(IFERROR(Q600,1)=1,IF(IFERROR(R600,1)=1,IF(IFERROR(T600,1)=1,IF(IFERROR(K600,1)=1,IF(IFERROR(P600,1)=1,IF(IFERROR(S600,1)=1,Scoring!$E$29,0),0),0),0),0),0),0),0),0)</f>
        <v>0</v>
      </c>
      <c r="AG600" s="78">
        <f t="shared" si="50"/>
        <v>3</v>
      </c>
      <c r="AI600" s="93"/>
      <c r="AJ600" s="94"/>
      <c r="AK600" s="76"/>
      <c r="AL600" s="75"/>
      <c r="AN600" s="79"/>
      <c r="AO600" s="79"/>
      <c r="AP600" s="79"/>
      <c r="AQ600" s="79"/>
      <c r="AR600" s="79"/>
      <c r="AS600" s="78"/>
      <c r="AU600" s="79">
        <f>IF(IFERROR(F600,99)=99,IF(IFERROR(G600,99)=99,IF(IFERROR(H600,99)=99,IF(IFERROR(I600,99)=99,IF(IFERROR(E600,99)=99,IF(IFERROR(J600,99)=99,0,Scoring!$B$7),Scoring!$B$3),Scoring!$B$2),Scoring!$B$6),Scoring!$B$5),Scoring!$B$4)</f>
        <v>0.3</v>
      </c>
      <c r="AV600" s="78">
        <f t="shared" si="51"/>
        <v>0.89999999999999991</v>
      </c>
      <c r="AW600" s="78"/>
      <c r="AX600" s="66"/>
      <c r="AY600" s="78"/>
      <c r="AZ600" s="76"/>
      <c r="BA600" s="76"/>
      <c r="BB600" s="76"/>
    </row>
    <row r="601" spans="1:54" x14ac:dyDescent="0.25">
      <c r="A601" s="77" t="s">
        <v>6503</v>
      </c>
      <c r="B601" s="76" t="str">
        <f t="shared" si="52"/>
        <v>265-148-2</v>
      </c>
      <c r="C601" s="77" t="s">
        <v>1734</v>
      </c>
      <c r="D601" s="77" t="s">
        <v>1735</v>
      </c>
      <c r="E601" s="76" t="str">
        <f>IF(C601="-",IF(A601="-",VLOOKUP(D601,'sin-list 180320_update'!$C$2:$C$835,1,FALSE),VLOOKUP(A601,'sin-list 180320_update'!$A$2:$A$835,1,FALSE)),VLOOKUP(C601,'sin-list 180320_update'!$B$2:$B$835,1,FALSE))</f>
        <v>265-148-2</v>
      </c>
      <c r="F601" s="76" t="e">
        <f>IF($C601="-",IF($A601="-",VLOOKUP($D601,'REACH Bilaga XVII_update'!$A$5:$A$131,1,FALSE),VLOOKUP($A601,'REACH Bilaga XVII_update'!$C$5:$C$131,1,FALSE)),VLOOKUP($C601,'REACH Bilaga XVII_update'!$B$5:$B$131,1,FALSE))</f>
        <v>#N/A</v>
      </c>
      <c r="G601" s="76" t="e">
        <f>IF($C601="-",IF($A601="-",VLOOKUP($D601,' REACH Bilaga 59_update'!$A$5:$A$210,1,FALSE),VLOOKUP($A601,' REACH Bilaga 59_update'!$D$5:$D$210,1,FALSE)),VLOOKUP($C601,' REACH Bilaga 59_update'!$C$5:$C$210,1,FALSE))</f>
        <v>#N/A</v>
      </c>
      <c r="H601" s="76" t="e">
        <f>IF($C601="-",IF($A601="-",VLOOKUP($D601,'REACH Bilaga XIV_update'!$A$5:$A$110,1,FALSE),VLOOKUP($A601,'REACH Bilaga XIV_update'!$D$5:$D$110,1,FALSE)),VLOOKUP($C601,'REACH Bilaga XIV_update'!$C$5:$C$110,1,FALSE))</f>
        <v>#N/A</v>
      </c>
      <c r="I601" s="76" t="e">
        <f>IF($C601="-",IF($A601="-",VLOOKUP($D601,CoRAP_update!$A$5:$A$376,1,FALSE),VLOOKUP($A601,CoRAP_update!$D$5:$D$376,1,FALSE)),VLOOKUP($C601,CoRAP_update!$C$5:$C$376,1,FALSE))</f>
        <v>#N/A</v>
      </c>
      <c r="J601" s="76" t="e">
        <f>IF($C601="-",IF($A601="-",VLOOKUP($D601,EDC_update!$C$2:$C$450,1,FALSE),VLOOKUP($A601,EDC_update!$B$2:$B$450,1,FALSE)),VLOOKUP($C601,EDC_update!$L$2:$L$450,1,FALSE))</f>
        <v>#N/A</v>
      </c>
      <c r="K601" s="76" t="str">
        <f>IF($C601="-",IF($A601="-",IF(VLOOKUP($D601,'sin-list 180320_update'!$C$2:$S$835,3,FALSE)="",NA(),VLOOKUP($D601,'sin-list 180320_update'!$C$2:$S$835,3,FALSE)),IF(VLOOKUP($A601,'sin-list 180320_update'!$A$2:$S$835,5,FALSE)="",NA(),VLOOKUP($A601,'sin-list 180320_update'!$A$2:$S$835,5,FALSE))),IF(VLOOKUP($C601,'sin-list 180320_update'!$B$2:$S$835,4,FALSE)="",NA(),VLOOKUP($C601,'sin-list 180320_update'!$B$2:$S$835,4,FALSE)))</f>
        <v>Classified CMR according to Annex VI of Regulation 1272/2008. (Might not apply when contaminants are below below legal thresholds and/or full refining history is known)</v>
      </c>
      <c r="L601" s="76" t="str">
        <f>IF($C601="-",IF($A601="-",VLOOKUP($D601,'sin-list 180320_update'!$C$2:$S$835,6,FALSE),VLOOKUP($A601,'sin-list 180320_update'!$A$2:$S$835,8,FALSE)),VLOOKUP($C601,'sin-list 180320_update'!$B$2:$S$835,7,FALSE))</f>
        <v>Carc. 1B</v>
      </c>
      <c r="M601" s="76" t="str">
        <f>IF($C601="-",IF($A601="-",IF(VLOOKUP($D601,'sin-list 180320_update'!$C$2:$S$835,8,FALSE)="",NA(),VLOOKUP($D601,'sin-list 180320_update'!$C$2:$S$835,8,FALSE)),IF(VLOOKUP($A601,'sin-list 180320_update'!$A$2:$S$835,10,FALSE)="",NA(),VLOOKUP($A601,'sin-list 180320_update'!$A$2:$S$835,10,FALSE))),IF(VLOOKUP($C601,'sin-list 180320_update'!$B$2:$S$835,9,FALSE)="",NA(),VLOOKUP($C601,'sin-list 180320_update'!$B$2:$S$835,9,FALSE)))</f>
        <v>H350</v>
      </c>
      <c r="N601" s="76" t="e">
        <f>IF($C601="-",IF($A601="-",IF(VLOOKUP($D601,'REACH Bilaga XVII_update'!$A$5:$E$131,4,FALSE)="",NA(),VLOOKUP($D601,'REACH Bilaga XVII_update'!$A$5:$E$131,4,FALSE)),IF(VLOOKUP($A601,'REACH Bilaga XVII_update'!$C$5:$D$131,2,FALSE)="",NA(),VLOOKUP($A601,'REACH Bilaga XVII_update'!$C$5:$D$131,2,FALSE))),IF(VLOOKUP($C601,'REACH Bilaga XVII_update'!$B$5:$D$131,3,FALSE)="",NA(),VLOOKUP($C601,'REACH Bilaga XVII_update'!$B$5:$D$131,3,FALSE)))</f>
        <v>#N/A</v>
      </c>
      <c r="O601" s="76" t="e">
        <f>IF($C601="-",IF($A601="-",IF(VLOOKUP($D601,' REACH Bilaga 59_update'!$A$5:$E$210,5,FALSE)="",NA(),VLOOKUP($D601,' REACH Bilaga 59_update'!$A$5:$E$210,5,FALSE)),IF(VLOOKUP($A601,' REACH Bilaga 59_update'!$D$5:$E$210,2,FALSE)="",NA(),VLOOKUP($A601,' REACH Bilaga 59_update'!$D$5:$E$210,2,FALSE))),IF(VLOOKUP($C601,' REACH Bilaga 59_update'!$C$5:$E$210,3,FALSE)="",NA(),VLOOKUP($C601,' REACH Bilaga 59_update'!$C$5:$E$210,3,FALSE)))</f>
        <v>#N/A</v>
      </c>
      <c r="P601" s="76" t="e">
        <f>IF(C601="-",IF(A601="-",IFERROR(VLOOKUP($D601,' REACH Bilaga 59_update'!$A$5:$F$210,MATCH(Sammanfattning!P$1,' REACH Bilaga 59_update'!$A$4:$F$4,0),FALSE),VLOOKUP($D601,'REACH Bilaga XIV_update'!$A$4:$H$110,MATCH(Sammanfattning!P$1,'REACH Bilaga XIV_update'!$A$4:$H$4,0),FALSE)),IFERROR(VLOOKUP($A601,' REACH Bilaga 59_update'!$D$5:$F$210,MATCH(Sammanfattning!P$1,' REACH Bilaga 59_update'!$D$4:$F$4,0),FALSE),VLOOKUP($A601,'REACH Bilaga XIV_update'!$D$4:$H$110,MATCH(Sammanfattning!P$1,'REACH Bilaga XIV_update'!$D$4:$H$4,0),FALSE))),IFERROR(VLOOKUP($C601,' REACH Bilaga 59_update'!$C$5:$F$210,MATCH(Sammanfattning!P$1,' REACH Bilaga 59_update'!$C$4:$F$4,0),FALSE),VLOOKUP($C601,'REACH Bilaga XIV_update'!$C$4:$H$110,MATCH(Sammanfattning!P$1,'REACH Bilaga XIV_update'!$C$4:$H$4,0),FALSE)))</f>
        <v>#N/A</v>
      </c>
      <c r="Q601" s="76" t="e">
        <f>IF($C601="-",IF($A601="-",IF(VLOOKUP($D601,'REACH Bilaga XIV_update'!$A$5:$I$110,9,FALSE)="",NA(),VLOOKUP($D601,'REACH Bilaga XIV_update'!$A$5:$I$110,9,FALSE)),IF(VLOOKUP($A601,'REACH Bilaga XIV_update'!$D$5:$I$110,6,FALSE)="",NA(),VLOOKUP($A601,'REACH Bilaga XIV_update'!$D$5:$I$110,6,FALSE))),IF(VLOOKUP($C601,'REACH Bilaga XIV_update'!$C$5:$I$110,7,FALSE)="",NA(),VLOOKUP($C601,'REACH Bilaga XIV_update'!$C$5:$I$110,7,FALSE)))</f>
        <v>#N/A</v>
      </c>
      <c r="R601" s="76" t="e">
        <f>IF($C601="-",IF($A601="-",IF(VLOOKUP($D601,CoRAP_update!$A$5:$O$376,15,FALSE)="",NA(),VLOOKUP($D601,CoRAP_update!$A$5:$O$376,15,FALSE)),IF(VLOOKUP($A601,CoRAP_update!$D$5:$O$376,12,FALSE)="",NA(),VLOOKUP($A601,CoRAP_update!$D$5:$O$376,12,FALSE))),IF(VLOOKUP($C601,CoRAP_update!$C$5:$O$376,13,FALSE)="",NA(),VLOOKUP($C601,CoRAP_update!$C$5:$O$376,13,FALSE)))</f>
        <v>#N/A</v>
      </c>
      <c r="S601" s="144" t="e">
        <f>IF($C601="-",IF($A601="-",VLOOKUP($D601,CoRAP_update!$A$5:$J$376,MATCH(Sammanfattning!S$1,CoRAP_update!$A$4:$J$4,0),FALSE),VLOOKUP($A601,CoRAP_update!$D$5:$J$376,MATCH(Sammanfattning!S$1,CoRAP_update!$D$4:$J$4,0),FALSE)),VLOOKUP($C601,CoRAP_update!$C$5:$J$376,MATCH(Sammanfattning!S$1,CoRAP_update!$C$4:$J$4,0),FALSE))</f>
        <v>#N/A</v>
      </c>
      <c r="T601" s="76" t="e">
        <f>IF($A601="-",VLOOKUP($D601,EDC_update!$C$2:$F$450,4,FALSE),VLOOKUP($A601,EDC_update!$B$2:$F$450,5,FALSE))</f>
        <v>#N/A</v>
      </c>
      <c r="V601" s="78">
        <f>IF(IFERROR(SEARCH("PBT",P601),99)=99,IF(IFERROR(SEARCH("suspected PBT",S601),99)=99,IF(IFERROR(SEARCH("concluded to be PBT",K601),99)=99,IF(IFERROR(SEARCH("PBT",S601),99)=99,IF(IFERROR(SEARCH("PBT cand",L601),99)=99,IF(IFERROR(SEARCH("PBT",L601),99)=99,IF(IFERROR(SEARCH("persistent, bioackumulative and toxic properties",K601),99)=99,0,Scoring!$E$3),Scoring!$E$3),Scoring!$E$7),Scoring!$E$3),Scoring!$E$5),Scoring!$E$6),Scoring!$E$3)</f>
        <v>0</v>
      </c>
      <c r="W601" s="78">
        <f>IF(IFERROR(SEARCH("vPvB",P601),99)=99,IF(IFERROR(SEARCH("suspected pbt/vPvB",S601),99)=99,IF(IFERROR(SEARCH("vPvB",S601),99)=99,IF(IFERROR(SEARCH("concluded to be a vPvB",S601),99)=99,IF(IFERROR(SEARCH("identified as vPvB",K601),99)=99,IF(IFERROR(SEARCH("concluded to be a vPvB",K601),99)=99,IF(IFERROR(SEARCH("concluded to be both pbt and vPvB",S601),99)=99,IF(IFERROR(SEARCH("concluded to be both pbt and vPvB",K601),99)=99,0,Scoring!$E$5),Scoring!$E$5),Scoring!$E$5),Scoring!$E$5),Scoring!$E$5),Scoring!$E$4),Scoring!$E$6),Scoring!$E$4)</f>
        <v>0</v>
      </c>
      <c r="X601" s="78">
        <f>IF(IFERROR(SEARCH("H410",N601),99)=99,IF(IFERROR(SEARCH("H410",O601),99)=99,IF(IFERROR(SEARCH("H410",Q601),99)=99,IF(IFERROR(SEARCH("H410",M601),99)=99,IF(IFERROR(SEARCH("H410",R601),99)=99,IF(IFERROR(SEARCH("H411",N601),99)=99,IF(IFERROR(SEARCH("H411",O601),99)=99,IF(IFERROR(SEARCH("H411",Q601),99)=99,IF(IFERROR(SEARCH("H411",M601),99)=99,IF(IFERROR(SEARCH("H411",R601),99)=99,IF(IFERROR(SEARCH("H413",N601),99)=99,IF(IFERROR(SEARCH("H413",O601),99)=99,IF(IFERROR(SEARCH("H413",Q601),99)=99,IF(IFERROR(SEARCH("H413",M601),99)=99,IF(IFERROR(SEARCH("H413",R601),99)=99,IF(IFERROR(SEARCH("H412",N601),99)=99,IF(IFERROR(SEARCH("H412",O601),99)=99,IF(IFERROR(SEARCH("H412",Q601),99)=99,IF(IFERROR(SEARCH("H412",M601),99)=99,IF(IFERROR(SEARCH("H412",R601),99)=99,0,Scoring!$E$2),Scoring!$E$2),Scoring!$E$2),Scoring!$E$2),Scoring!$E$2),Scoring!$E$2),Scoring!$E$2),Scoring!$E$2),Scoring!$E$2),Scoring!$E$2),Scoring!$E$2),Scoring!$E$2),Scoring!$E$2),Scoring!$E$2),Scoring!$E$2),Scoring!$E$2),Scoring!$E$2),Scoring!$E$2),Scoring!$E$2),Scoring!$E$2)</f>
        <v>0</v>
      </c>
      <c r="Y601" s="78">
        <f>IF(IFERROR(SEARCH("CMR",K601),99)=99,IF(IFERROR(SEARCH("Suspected CMR",S601),99)=99,IF(IFERROR(SEARCH("CMR",S601),99)=99,0,Scoring!$E$8),Scoring!$E$9),Scoring!$E$8)</f>
        <v>3</v>
      </c>
      <c r="Z601" s="78">
        <f>IF(IFERROR(SEARCH("H350",N601),99)=99,IF(IFERROR(SEARCH("H350",O601),99)=99,IF(IFERROR(SEARCH("H350",Q601),99)=99,IF(IFERROR(SEARCH("H350",M601),99)=99,IF(IFERROR(SEARCH("H350",R601),99)=99,IF(IFERROR(SEARCH("H351",N601),99)=99,IF(IFERROR(SEARCH("H351",O601),99)=99,IF(IFERROR(SEARCH("H351",Q601),99)=99,IF(IFERROR(SEARCH("H351",M601),99)=99,IF(IFERROR(SEARCH("H351",R601),99)=99,IF(IFERROR(SEARCH("carcinogenic",P601),99)=99,IF(IFERROR(SEARCH("suspected carcinogenic",S601),99)=99,0,Scoring!$E$12),Scoring!$E$11),Scoring!$E$10),Scoring!$E$10),Scoring!$E$10),Scoring!$E$10),Scoring!$E$10),Scoring!$E$10),Scoring!$E$10),Scoring!$E$10),Scoring!$E$10),Scoring!$E$10)</f>
        <v>1</v>
      </c>
      <c r="AA601" s="78">
        <f>IF(IFERROR(SEARCH("H340",N601),99)=99,IF(IFERROR(SEARCH("H340",O601),99)=99,IF(IFERROR(SEARCH("H340",Q601),99)=99,IF(IFERROR(SEARCH("H340",M601),99)=99,IF(IFERROR(SEARCH("H340",R601),99)=99,IF(IFERROR(SEARCH("H341",N601),99)=99,IF(IFERROR(SEARCH("H341",O601),99)=99,IF(IFERROR(SEARCH("H341",Q601),99)=99,IF(IFERROR(SEARCH("H341",M601),99)=99,IF(IFERROR(SEARCH("H341",R601),99)=99,IF(IFERROR(SEARCH("mutagenic",P601),99)=99,IF(IFERROR(SEARCH("suspected mutagenic",S601),99)=99,0,Scoring!$E$15),Scoring!$E$14),Scoring!$E$13),Scoring!$E$13),Scoring!$E$13),Scoring!$E$13),Scoring!$E$13),Scoring!$E$13),Scoring!$E$13),Scoring!$E$13),Scoring!$E$13),Scoring!$E$13)</f>
        <v>0</v>
      </c>
      <c r="AB601" s="78">
        <f>IF(IFERROR(SEARCH("H360",N601),99)=99,IF(IFERROR(SEARCH("H360",O601),99)=99,IF(IFERROR(SEARCH("H360",Q601),99)=99,IF(IFERROR(SEARCH("H360",M601),99)=99,IF(IFERROR(SEARCH("H360",R601),99)=99,IF(IFERROR(SEARCH("H361",N601),99)=99,IF(IFERROR(SEARCH("H361",O601),99)=99,IF(IFERROR(SEARCH("H361",Q601),99)=99,IF(IFERROR(SEARCH("H361",M601),99)=99,IF(IFERROR(SEARCH("H361",R601),99)=99,IF(IFERROR(SEARCH("reproduction",P601),99)=99,IF(IFERROR(SEARCH("suspected reprotoxic",S601),99)=99,IF(IFERROR(SEARCH("reprotoxic",S601),99)=99,IF(IFERROR(SEARCH("reprotoxic",K601),99)=99,0,Scoring!$E$18),Scoring!$E$18),Scoring!$E$19),Scoring!$E$17),Scoring!$E$16),Scoring!$E$16),Scoring!$E$16),Scoring!$E$16),Scoring!$E$16),Scoring!$E$16),Scoring!$E$16),Scoring!$E$16),Scoring!$E$16),Scoring!$E$16)</f>
        <v>0</v>
      </c>
      <c r="AC601" s="78">
        <f>IF(IFERROR(SEARCH("57f",L601),99)=99,IF(IFERROR(SEARCH("57(f)",P601),99)=99,0,Scoring!$E$20),Scoring!$E$20)</f>
        <v>0</v>
      </c>
      <c r="AD601" s="78">
        <f>IF(IFERROR(SEARCH("CAT1",T601),99)=99,IF(IFERROR(SEARCH("CAT2",T601),99)=99,IF(IFERROR(SEARCH("CAT3",T601),99)=99,IF(IFERROR(SEARCH("concluded to be endocrine",K601),99)=99,IF(IFERROR(SEARCH("categorised as endocrine",K601),99)=99,IF(IFERROR(SEARCH("endocrine disrupting",P601),99)=99,IF(IFERROR(SEARCH("endocrine disrupting",K601),99)=99,IF(IFERROR(SEARCH("suspected endocrine",S601),99)=99,IF(IFERROR(SEARCH("potential endocrine",S601),99)=99,0,Scoring!$E$25),Scoring!$E$25),Scoring!$E$24),Scoring!$E$24),Scoring!$E$24),Scoring!$E$24),Scoring!$E$23),Scoring!$E$22),Scoring!$E$21)</f>
        <v>0</v>
      </c>
      <c r="AE601" s="78">
        <f>IF(IFERROR(SEARCH("suspected sensitiser",S601),99)=99,IF(IFERROR(SEARCH("sensitiser",S601),99)=99,IF(IFERROR(SEARCH("other hazard based concern",S601),99)=99,0,Scoring!$E$28),Scoring!$E$26),Scoring!$E$27)</f>
        <v>0</v>
      </c>
      <c r="AF601" s="78">
        <f>IF(IFERROR(M601,1)=1,IF(IFERROR(N601,1)=1,IF(IFERROR(O601,1)=1,IF(IFERROR(Q601,1)=1,IF(IFERROR(R601,1)=1,IF(IFERROR(T601,1)=1,IF(IFERROR(K601,1)=1,IF(IFERROR(P601,1)=1,IF(IFERROR(S601,1)=1,Scoring!$E$29,0),0),0),0),0),0),0),0),0)</f>
        <v>0</v>
      </c>
      <c r="AG601" s="78">
        <f t="shared" si="50"/>
        <v>3</v>
      </c>
      <c r="AI601" s="93"/>
      <c r="AJ601" s="94"/>
      <c r="AK601" s="76"/>
      <c r="AL601" s="75"/>
      <c r="AN601" s="79"/>
      <c r="AO601" s="79"/>
      <c r="AP601" s="79"/>
      <c r="AQ601" s="79"/>
      <c r="AR601" s="79"/>
      <c r="AS601" s="78"/>
      <c r="AU601" s="79">
        <f>IF(IFERROR(F601,99)=99,IF(IFERROR(G601,99)=99,IF(IFERROR(H601,99)=99,IF(IFERROR(I601,99)=99,IF(IFERROR(E601,99)=99,IF(IFERROR(J601,99)=99,0,Scoring!$B$7),Scoring!$B$3),Scoring!$B$2),Scoring!$B$6),Scoring!$B$5),Scoring!$B$4)</f>
        <v>0.3</v>
      </c>
      <c r="AV601" s="78">
        <f t="shared" si="51"/>
        <v>0.89999999999999991</v>
      </c>
      <c r="AW601" s="78"/>
      <c r="AX601" s="66"/>
      <c r="AY601" s="78"/>
      <c r="AZ601" s="76"/>
      <c r="BA601" s="76"/>
      <c r="BB601" s="76"/>
    </row>
    <row r="602" spans="1:54" x14ac:dyDescent="0.25">
      <c r="A602" s="77" t="s">
        <v>6504</v>
      </c>
      <c r="B602" s="76" t="str">
        <f t="shared" si="52"/>
        <v>265-150-3</v>
      </c>
      <c r="C602" s="77" t="s">
        <v>1740</v>
      </c>
      <c r="D602" s="77" t="s">
        <v>1741</v>
      </c>
      <c r="E602" s="76" t="str">
        <f>IF(C602="-",IF(A602="-",VLOOKUP(D602,'sin-list 180320_update'!$C$2:$C$835,1,FALSE),VLOOKUP(A602,'sin-list 180320_update'!$A$2:$A$835,1,FALSE)),VLOOKUP(C602,'sin-list 180320_update'!$B$2:$B$835,1,FALSE))</f>
        <v>265-150-3</v>
      </c>
      <c r="F602" s="76" t="e">
        <f>IF($C602="-",IF($A602="-",VLOOKUP($D602,'REACH Bilaga XVII_update'!$A$5:$A$131,1,FALSE),VLOOKUP($A602,'REACH Bilaga XVII_update'!$C$5:$C$131,1,FALSE)),VLOOKUP($C602,'REACH Bilaga XVII_update'!$B$5:$B$131,1,FALSE))</f>
        <v>#N/A</v>
      </c>
      <c r="G602" s="76" t="e">
        <f>IF($C602="-",IF($A602="-",VLOOKUP($D602,' REACH Bilaga 59_update'!$A$5:$A$210,1,FALSE),VLOOKUP($A602,' REACH Bilaga 59_update'!$D$5:$D$210,1,FALSE)),VLOOKUP($C602,' REACH Bilaga 59_update'!$C$5:$C$210,1,FALSE))</f>
        <v>#N/A</v>
      </c>
      <c r="H602" s="76" t="e">
        <f>IF($C602="-",IF($A602="-",VLOOKUP($D602,'REACH Bilaga XIV_update'!$A$5:$A$110,1,FALSE),VLOOKUP($A602,'REACH Bilaga XIV_update'!$D$5:$D$110,1,FALSE)),VLOOKUP($C602,'REACH Bilaga XIV_update'!$C$5:$C$110,1,FALSE))</f>
        <v>#N/A</v>
      </c>
      <c r="I602" s="76" t="e">
        <f>IF($C602="-",IF($A602="-",VLOOKUP($D602,CoRAP_update!$A$5:$A$376,1,FALSE),VLOOKUP($A602,CoRAP_update!$D$5:$D$376,1,FALSE)),VLOOKUP($C602,CoRAP_update!$C$5:$C$376,1,FALSE))</f>
        <v>#N/A</v>
      </c>
      <c r="J602" s="76" t="e">
        <f>IF($C602="-",IF($A602="-",VLOOKUP($D602,EDC_update!$C$2:$C$450,1,FALSE),VLOOKUP($A602,EDC_update!$B$2:$B$450,1,FALSE)),VLOOKUP($C602,EDC_update!$L$2:$L$450,1,FALSE))</f>
        <v>#N/A</v>
      </c>
      <c r="K602" s="76" t="str">
        <f>IF($C602="-",IF($A602="-",IF(VLOOKUP($D602,'sin-list 180320_update'!$C$2:$S$835,3,FALSE)="",NA(),VLOOKUP($D602,'sin-list 180320_update'!$C$2:$S$835,3,FALSE)),IF(VLOOKUP($A602,'sin-list 180320_update'!$A$2:$S$835,5,FALSE)="",NA(),VLOOKUP($A602,'sin-list 180320_update'!$A$2:$S$835,5,FALSE))),IF(VLOOKUP($C602,'sin-list 180320_update'!$B$2:$S$835,4,FALSE)="",NA(),VLOOKUP($C602,'sin-list 180320_update'!$B$2:$S$835,4,FALSE)))</f>
        <v>Classified CMR according to Annex VI of Regulation 1272/2008. (Might not apply when contaminants are below below legal thresholds and/or full refining history is known)</v>
      </c>
      <c r="L602" s="76" t="str">
        <f>IF($C602="-",IF($A602="-",VLOOKUP($D602,'sin-list 180320_update'!$C$2:$S$835,6,FALSE),VLOOKUP($A602,'sin-list 180320_update'!$A$2:$S$835,8,FALSE)),VLOOKUP($C602,'sin-list 180320_update'!$B$2:$S$835,7,FALSE))</f>
        <v>Carc. 1B
Muta. 1B
Asp. Tox. 1</v>
      </c>
      <c r="M602" s="76" t="str">
        <f>IF($C602="-",IF($A602="-",IF(VLOOKUP($D602,'sin-list 180320_update'!$C$2:$S$835,8,FALSE)="",NA(),VLOOKUP($D602,'sin-list 180320_update'!$C$2:$S$835,8,FALSE)),IF(VLOOKUP($A602,'sin-list 180320_update'!$A$2:$S$835,10,FALSE)="",NA(),VLOOKUP($A602,'sin-list 180320_update'!$A$2:$S$835,10,FALSE))),IF(VLOOKUP($C602,'sin-list 180320_update'!$B$2:$S$835,9,FALSE)="",NA(),VLOOKUP($C602,'sin-list 180320_update'!$B$2:$S$835,9,FALSE)))</f>
        <v>H350
H340
H304</v>
      </c>
      <c r="N602" s="76" t="e">
        <f>IF($C602="-",IF($A602="-",IF(VLOOKUP($D602,'REACH Bilaga XVII_update'!$A$5:$E$131,4,FALSE)="",NA(),VLOOKUP($D602,'REACH Bilaga XVII_update'!$A$5:$E$131,4,FALSE)),IF(VLOOKUP($A602,'REACH Bilaga XVII_update'!$C$5:$D$131,2,FALSE)="",NA(),VLOOKUP($A602,'REACH Bilaga XVII_update'!$C$5:$D$131,2,FALSE))),IF(VLOOKUP($C602,'REACH Bilaga XVII_update'!$B$5:$D$131,3,FALSE)="",NA(),VLOOKUP($C602,'REACH Bilaga XVII_update'!$B$5:$D$131,3,FALSE)))</f>
        <v>#N/A</v>
      </c>
      <c r="O602" s="76" t="e">
        <f>IF($C602="-",IF($A602="-",IF(VLOOKUP($D602,' REACH Bilaga 59_update'!$A$5:$E$210,5,FALSE)="",NA(),VLOOKUP($D602,' REACH Bilaga 59_update'!$A$5:$E$210,5,FALSE)),IF(VLOOKUP($A602,' REACH Bilaga 59_update'!$D$5:$E$210,2,FALSE)="",NA(),VLOOKUP($A602,' REACH Bilaga 59_update'!$D$5:$E$210,2,FALSE))),IF(VLOOKUP($C602,' REACH Bilaga 59_update'!$C$5:$E$210,3,FALSE)="",NA(),VLOOKUP($C602,' REACH Bilaga 59_update'!$C$5:$E$210,3,FALSE)))</f>
        <v>#N/A</v>
      </c>
      <c r="P602" s="76" t="e">
        <f>IF(C602="-",IF(A602="-",IFERROR(VLOOKUP($D602,' REACH Bilaga 59_update'!$A$5:$F$210,MATCH(Sammanfattning!P$1,' REACH Bilaga 59_update'!$A$4:$F$4,0),FALSE),VLOOKUP($D602,'REACH Bilaga XIV_update'!$A$4:$H$110,MATCH(Sammanfattning!P$1,'REACH Bilaga XIV_update'!$A$4:$H$4,0),FALSE)),IFERROR(VLOOKUP($A602,' REACH Bilaga 59_update'!$D$5:$F$210,MATCH(Sammanfattning!P$1,' REACH Bilaga 59_update'!$D$4:$F$4,0),FALSE),VLOOKUP($A602,'REACH Bilaga XIV_update'!$D$4:$H$110,MATCH(Sammanfattning!P$1,'REACH Bilaga XIV_update'!$D$4:$H$4,0),FALSE))),IFERROR(VLOOKUP($C602,' REACH Bilaga 59_update'!$C$5:$F$210,MATCH(Sammanfattning!P$1,' REACH Bilaga 59_update'!$C$4:$F$4,0),FALSE),VLOOKUP($C602,'REACH Bilaga XIV_update'!$C$4:$H$110,MATCH(Sammanfattning!P$1,'REACH Bilaga XIV_update'!$C$4:$H$4,0),FALSE)))</f>
        <v>#N/A</v>
      </c>
      <c r="Q602" s="76" t="e">
        <f>IF($C602="-",IF($A602="-",IF(VLOOKUP($D602,'REACH Bilaga XIV_update'!$A$5:$I$110,9,FALSE)="",NA(),VLOOKUP($D602,'REACH Bilaga XIV_update'!$A$5:$I$110,9,FALSE)),IF(VLOOKUP($A602,'REACH Bilaga XIV_update'!$D$5:$I$110,6,FALSE)="",NA(),VLOOKUP($A602,'REACH Bilaga XIV_update'!$D$5:$I$110,6,FALSE))),IF(VLOOKUP($C602,'REACH Bilaga XIV_update'!$C$5:$I$110,7,FALSE)="",NA(),VLOOKUP($C602,'REACH Bilaga XIV_update'!$C$5:$I$110,7,FALSE)))</f>
        <v>#N/A</v>
      </c>
      <c r="R602" s="76" t="e">
        <f>IF($C602="-",IF($A602="-",IF(VLOOKUP($D602,CoRAP_update!$A$5:$O$376,15,FALSE)="",NA(),VLOOKUP($D602,CoRAP_update!$A$5:$O$376,15,FALSE)),IF(VLOOKUP($A602,CoRAP_update!$D$5:$O$376,12,FALSE)="",NA(),VLOOKUP($A602,CoRAP_update!$D$5:$O$376,12,FALSE))),IF(VLOOKUP($C602,CoRAP_update!$C$5:$O$376,13,FALSE)="",NA(),VLOOKUP($C602,CoRAP_update!$C$5:$O$376,13,FALSE)))</f>
        <v>#N/A</v>
      </c>
      <c r="S602" s="144" t="e">
        <f>IF($C602="-",IF($A602="-",VLOOKUP($D602,CoRAP_update!$A$5:$J$376,MATCH(Sammanfattning!S$1,CoRAP_update!$A$4:$J$4,0),FALSE),VLOOKUP($A602,CoRAP_update!$D$5:$J$376,MATCH(Sammanfattning!S$1,CoRAP_update!$D$4:$J$4,0),FALSE)),VLOOKUP($C602,CoRAP_update!$C$5:$J$376,MATCH(Sammanfattning!S$1,CoRAP_update!$C$4:$J$4,0),FALSE))</f>
        <v>#N/A</v>
      </c>
      <c r="T602" s="76" t="e">
        <f>IF($A602="-",VLOOKUP($D602,EDC_update!$C$2:$F$450,4,FALSE),VLOOKUP($A602,EDC_update!$B$2:$F$450,5,FALSE))</f>
        <v>#N/A</v>
      </c>
      <c r="V602" s="78">
        <f>IF(IFERROR(SEARCH("PBT",P602),99)=99,IF(IFERROR(SEARCH("suspected PBT",S602),99)=99,IF(IFERROR(SEARCH("concluded to be PBT",K602),99)=99,IF(IFERROR(SEARCH("PBT",S602),99)=99,IF(IFERROR(SEARCH("PBT cand",L602),99)=99,IF(IFERROR(SEARCH("PBT",L602),99)=99,IF(IFERROR(SEARCH("persistent, bioackumulative and toxic properties",K602),99)=99,0,Scoring!$E$3),Scoring!$E$3),Scoring!$E$7),Scoring!$E$3),Scoring!$E$5),Scoring!$E$6),Scoring!$E$3)</f>
        <v>0</v>
      </c>
      <c r="W602" s="78">
        <f>IF(IFERROR(SEARCH("vPvB",P602),99)=99,IF(IFERROR(SEARCH("suspected pbt/vPvB",S602),99)=99,IF(IFERROR(SEARCH("vPvB",S602),99)=99,IF(IFERROR(SEARCH("concluded to be a vPvB",S602),99)=99,IF(IFERROR(SEARCH("identified as vPvB",K602),99)=99,IF(IFERROR(SEARCH("concluded to be a vPvB",K602),99)=99,IF(IFERROR(SEARCH("concluded to be both pbt and vPvB",S602),99)=99,IF(IFERROR(SEARCH("concluded to be both pbt and vPvB",K602),99)=99,0,Scoring!$E$5),Scoring!$E$5),Scoring!$E$5),Scoring!$E$5),Scoring!$E$5),Scoring!$E$4),Scoring!$E$6),Scoring!$E$4)</f>
        <v>0</v>
      </c>
      <c r="X602" s="78">
        <f>IF(IFERROR(SEARCH("H410",N602),99)=99,IF(IFERROR(SEARCH("H410",O602),99)=99,IF(IFERROR(SEARCH("H410",Q602),99)=99,IF(IFERROR(SEARCH("H410",M602),99)=99,IF(IFERROR(SEARCH("H410",R602),99)=99,IF(IFERROR(SEARCH("H411",N602),99)=99,IF(IFERROR(SEARCH("H411",O602),99)=99,IF(IFERROR(SEARCH("H411",Q602),99)=99,IF(IFERROR(SEARCH("H411",M602),99)=99,IF(IFERROR(SEARCH("H411",R602),99)=99,IF(IFERROR(SEARCH("H413",N602),99)=99,IF(IFERROR(SEARCH("H413",O602),99)=99,IF(IFERROR(SEARCH("H413",Q602),99)=99,IF(IFERROR(SEARCH("H413",M602),99)=99,IF(IFERROR(SEARCH("H413",R602),99)=99,IF(IFERROR(SEARCH("H412",N602),99)=99,IF(IFERROR(SEARCH("H412",O602),99)=99,IF(IFERROR(SEARCH("H412",Q602),99)=99,IF(IFERROR(SEARCH("H412",M602),99)=99,IF(IFERROR(SEARCH("H412",R602),99)=99,0,Scoring!$E$2),Scoring!$E$2),Scoring!$E$2),Scoring!$E$2),Scoring!$E$2),Scoring!$E$2),Scoring!$E$2),Scoring!$E$2),Scoring!$E$2),Scoring!$E$2),Scoring!$E$2),Scoring!$E$2),Scoring!$E$2),Scoring!$E$2),Scoring!$E$2),Scoring!$E$2),Scoring!$E$2),Scoring!$E$2),Scoring!$E$2),Scoring!$E$2)</f>
        <v>0</v>
      </c>
      <c r="Y602" s="78">
        <f>IF(IFERROR(SEARCH("CMR",K602),99)=99,IF(IFERROR(SEARCH("Suspected CMR",S602),99)=99,IF(IFERROR(SEARCH("CMR",S602),99)=99,0,Scoring!$E$8),Scoring!$E$9),Scoring!$E$8)</f>
        <v>3</v>
      </c>
      <c r="Z602" s="78">
        <f>IF(IFERROR(SEARCH("H350",N602),99)=99,IF(IFERROR(SEARCH("H350",O602),99)=99,IF(IFERROR(SEARCH("H350",Q602),99)=99,IF(IFERROR(SEARCH("H350",M602),99)=99,IF(IFERROR(SEARCH("H350",R602),99)=99,IF(IFERROR(SEARCH("H351",N602),99)=99,IF(IFERROR(SEARCH("H351",O602),99)=99,IF(IFERROR(SEARCH("H351",Q602),99)=99,IF(IFERROR(SEARCH("H351",M602),99)=99,IF(IFERROR(SEARCH("H351",R602),99)=99,IF(IFERROR(SEARCH("carcinogenic",P602),99)=99,IF(IFERROR(SEARCH("suspected carcinogenic",S602),99)=99,0,Scoring!$E$12),Scoring!$E$11),Scoring!$E$10),Scoring!$E$10),Scoring!$E$10),Scoring!$E$10),Scoring!$E$10),Scoring!$E$10),Scoring!$E$10),Scoring!$E$10),Scoring!$E$10),Scoring!$E$10)</f>
        <v>1</v>
      </c>
      <c r="AA602" s="78">
        <f>IF(IFERROR(SEARCH("H340",N602),99)=99,IF(IFERROR(SEARCH("H340",O602),99)=99,IF(IFERROR(SEARCH("H340",Q602),99)=99,IF(IFERROR(SEARCH("H340",M602),99)=99,IF(IFERROR(SEARCH("H340",R602),99)=99,IF(IFERROR(SEARCH("H341",N602),99)=99,IF(IFERROR(SEARCH("H341",O602),99)=99,IF(IFERROR(SEARCH("H341",Q602),99)=99,IF(IFERROR(SEARCH("H341",M602),99)=99,IF(IFERROR(SEARCH("H341",R602),99)=99,IF(IFERROR(SEARCH("mutagenic",P602),99)=99,IF(IFERROR(SEARCH("suspected mutagenic",S602),99)=99,0,Scoring!$E$15),Scoring!$E$14),Scoring!$E$13),Scoring!$E$13),Scoring!$E$13),Scoring!$E$13),Scoring!$E$13),Scoring!$E$13),Scoring!$E$13),Scoring!$E$13),Scoring!$E$13),Scoring!$E$13)</f>
        <v>1</v>
      </c>
      <c r="AB602" s="78">
        <f>IF(IFERROR(SEARCH("H360",N602),99)=99,IF(IFERROR(SEARCH("H360",O602),99)=99,IF(IFERROR(SEARCH("H360",Q602),99)=99,IF(IFERROR(SEARCH("H360",M602),99)=99,IF(IFERROR(SEARCH("H360",R602),99)=99,IF(IFERROR(SEARCH("H361",N602),99)=99,IF(IFERROR(SEARCH("H361",O602),99)=99,IF(IFERROR(SEARCH("H361",Q602),99)=99,IF(IFERROR(SEARCH("H361",M602),99)=99,IF(IFERROR(SEARCH("H361",R602),99)=99,IF(IFERROR(SEARCH("reproduction",P602),99)=99,IF(IFERROR(SEARCH("suspected reprotoxic",S602),99)=99,IF(IFERROR(SEARCH("reprotoxic",S602),99)=99,IF(IFERROR(SEARCH("reprotoxic",K602),99)=99,0,Scoring!$E$18),Scoring!$E$18),Scoring!$E$19),Scoring!$E$17),Scoring!$E$16),Scoring!$E$16),Scoring!$E$16),Scoring!$E$16),Scoring!$E$16),Scoring!$E$16),Scoring!$E$16),Scoring!$E$16),Scoring!$E$16),Scoring!$E$16)</f>
        <v>0</v>
      </c>
      <c r="AC602" s="78">
        <f>IF(IFERROR(SEARCH("57f",L602),99)=99,IF(IFERROR(SEARCH("57(f)",P602),99)=99,0,Scoring!$E$20),Scoring!$E$20)</f>
        <v>0</v>
      </c>
      <c r="AD602" s="78">
        <f>IF(IFERROR(SEARCH("CAT1",T602),99)=99,IF(IFERROR(SEARCH("CAT2",T602),99)=99,IF(IFERROR(SEARCH("CAT3",T602),99)=99,IF(IFERROR(SEARCH("concluded to be endocrine",K602),99)=99,IF(IFERROR(SEARCH("categorised as endocrine",K602),99)=99,IF(IFERROR(SEARCH("endocrine disrupting",P602),99)=99,IF(IFERROR(SEARCH("endocrine disrupting",K602),99)=99,IF(IFERROR(SEARCH("suspected endocrine",S602),99)=99,IF(IFERROR(SEARCH("potential endocrine",S602),99)=99,0,Scoring!$E$25),Scoring!$E$25),Scoring!$E$24),Scoring!$E$24),Scoring!$E$24),Scoring!$E$24),Scoring!$E$23),Scoring!$E$22),Scoring!$E$21)</f>
        <v>0</v>
      </c>
      <c r="AE602" s="78">
        <f>IF(IFERROR(SEARCH("suspected sensitiser",S602),99)=99,IF(IFERROR(SEARCH("sensitiser",S602),99)=99,IF(IFERROR(SEARCH("other hazard based concern",S602),99)=99,0,Scoring!$E$28),Scoring!$E$26),Scoring!$E$27)</f>
        <v>0</v>
      </c>
      <c r="AF602" s="78">
        <f>IF(IFERROR(M602,1)=1,IF(IFERROR(N602,1)=1,IF(IFERROR(O602,1)=1,IF(IFERROR(Q602,1)=1,IF(IFERROR(R602,1)=1,IF(IFERROR(T602,1)=1,IF(IFERROR(K602,1)=1,IF(IFERROR(P602,1)=1,IF(IFERROR(S602,1)=1,Scoring!$E$29,0),0),0),0),0),0),0),0),0)</f>
        <v>0</v>
      </c>
      <c r="AG602" s="78">
        <f t="shared" si="50"/>
        <v>3</v>
      </c>
      <c r="AI602" s="93"/>
      <c r="AJ602" s="94"/>
      <c r="AK602" s="76"/>
      <c r="AL602" s="75"/>
      <c r="AN602" s="79"/>
      <c r="AO602" s="79"/>
      <c r="AP602" s="79"/>
      <c r="AQ602" s="79"/>
      <c r="AR602" s="79"/>
      <c r="AS602" s="78"/>
      <c r="AU602" s="79">
        <f>IF(IFERROR(F602,99)=99,IF(IFERROR(G602,99)=99,IF(IFERROR(H602,99)=99,IF(IFERROR(I602,99)=99,IF(IFERROR(E602,99)=99,IF(IFERROR(J602,99)=99,0,Scoring!$B$7),Scoring!$B$3),Scoring!$B$2),Scoring!$B$6),Scoring!$B$5),Scoring!$B$4)</f>
        <v>0.3</v>
      </c>
      <c r="AV602" s="78">
        <f t="shared" si="51"/>
        <v>0.89999999999999991</v>
      </c>
      <c r="AW602" s="78"/>
      <c r="AX602" s="66"/>
      <c r="AY602" s="78"/>
      <c r="AZ602" s="76"/>
      <c r="BA602" s="76"/>
      <c r="BB602" s="76"/>
    </row>
    <row r="603" spans="1:54" x14ac:dyDescent="0.25">
      <c r="A603" s="77" t="s">
        <v>6505</v>
      </c>
      <c r="B603" s="76" t="str">
        <f t="shared" si="52"/>
        <v>265-151-9</v>
      </c>
      <c r="C603" s="77" t="s">
        <v>1743</v>
      </c>
      <c r="D603" s="77" t="s">
        <v>1744</v>
      </c>
      <c r="E603" s="76" t="str">
        <f>IF(C603="-",IF(A603="-",VLOOKUP(D603,'sin-list 180320_update'!$C$2:$C$835,1,FALSE),VLOOKUP(A603,'sin-list 180320_update'!$A$2:$A$835,1,FALSE)),VLOOKUP(C603,'sin-list 180320_update'!$B$2:$B$835,1,FALSE))</f>
        <v>265-151-9</v>
      </c>
      <c r="F603" s="76" t="e">
        <f>IF($C603="-",IF($A603="-",VLOOKUP($D603,'REACH Bilaga XVII_update'!$A$5:$A$131,1,FALSE),VLOOKUP($A603,'REACH Bilaga XVII_update'!$C$5:$C$131,1,FALSE)),VLOOKUP($C603,'REACH Bilaga XVII_update'!$B$5:$B$131,1,FALSE))</f>
        <v>#N/A</v>
      </c>
      <c r="G603" s="76" t="e">
        <f>IF($C603="-",IF($A603="-",VLOOKUP($D603,' REACH Bilaga 59_update'!$A$5:$A$210,1,FALSE),VLOOKUP($A603,' REACH Bilaga 59_update'!$D$5:$D$210,1,FALSE)),VLOOKUP($C603,' REACH Bilaga 59_update'!$C$5:$C$210,1,FALSE))</f>
        <v>#N/A</v>
      </c>
      <c r="H603" s="76" t="e">
        <f>IF($C603="-",IF($A603="-",VLOOKUP($D603,'REACH Bilaga XIV_update'!$A$5:$A$110,1,FALSE),VLOOKUP($A603,'REACH Bilaga XIV_update'!$D$5:$D$110,1,FALSE)),VLOOKUP($C603,'REACH Bilaga XIV_update'!$C$5:$C$110,1,FALSE))</f>
        <v>#N/A</v>
      </c>
      <c r="I603" s="76" t="e">
        <f>IF($C603="-",IF($A603="-",VLOOKUP($D603,CoRAP_update!$A$5:$A$376,1,FALSE),VLOOKUP($A603,CoRAP_update!$D$5:$D$376,1,FALSE)),VLOOKUP($C603,CoRAP_update!$C$5:$C$376,1,FALSE))</f>
        <v>#N/A</v>
      </c>
      <c r="J603" s="76" t="e">
        <f>IF($C603="-",IF($A603="-",VLOOKUP($D603,EDC_update!$C$2:$C$450,1,FALSE),VLOOKUP($A603,EDC_update!$B$2:$B$450,1,FALSE)),VLOOKUP($C603,EDC_update!$L$2:$L$450,1,FALSE))</f>
        <v>#N/A</v>
      </c>
      <c r="K603" s="76" t="str">
        <f>IF($C603="-",IF($A603="-",IF(VLOOKUP($D603,'sin-list 180320_update'!$C$2:$S$835,3,FALSE)="",NA(),VLOOKUP($D603,'sin-list 180320_update'!$C$2:$S$835,3,FALSE)),IF(VLOOKUP($A603,'sin-list 180320_update'!$A$2:$S$835,5,FALSE)="",NA(),VLOOKUP($A603,'sin-list 180320_update'!$A$2:$S$835,5,FALSE))),IF(VLOOKUP($C603,'sin-list 180320_update'!$B$2:$S$835,4,FALSE)="",NA(),VLOOKUP($C603,'sin-list 180320_update'!$B$2:$S$835,4,FALSE)))</f>
        <v>Classified CMR according to Annex VI of Regulation 1272/2008. (Might not apply when contaminants are below below legal thresholds and/or full refining history is known)</v>
      </c>
      <c r="L603" s="76" t="str">
        <f>IF($C603="-",IF($A603="-",VLOOKUP($D603,'sin-list 180320_update'!$C$2:$S$835,6,FALSE),VLOOKUP($A603,'sin-list 180320_update'!$A$2:$S$835,8,FALSE)),VLOOKUP($C603,'sin-list 180320_update'!$B$2:$S$835,7,FALSE))</f>
        <v>Carc. 1B
Muta. 1B
Asp. Tox. 1</v>
      </c>
      <c r="M603" s="76" t="str">
        <f>IF($C603="-",IF($A603="-",IF(VLOOKUP($D603,'sin-list 180320_update'!$C$2:$S$835,8,FALSE)="",NA(),VLOOKUP($D603,'sin-list 180320_update'!$C$2:$S$835,8,FALSE)),IF(VLOOKUP($A603,'sin-list 180320_update'!$A$2:$S$835,10,FALSE)="",NA(),VLOOKUP($A603,'sin-list 180320_update'!$A$2:$S$835,10,FALSE))),IF(VLOOKUP($C603,'sin-list 180320_update'!$B$2:$S$835,9,FALSE)="",NA(),VLOOKUP($C603,'sin-list 180320_update'!$B$2:$S$835,9,FALSE)))</f>
        <v>H350
H340
H304</v>
      </c>
      <c r="N603" s="76" t="e">
        <f>IF($C603="-",IF($A603="-",IF(VLOOKUP($D603,'REACH Bilaga XVII_update'!$A$5:$E$131,4,FALSE)="",NA(),VLOOKUP($D603,'REACH Bilaga XVII_update'!$A$5:$E$131,4,FALSE)),IF(VLOOKUP($A603,'REACH Bilaga XVII_update'!$C$5:$D$131,2,FALSE)="",NA(),VLOOKUP($A603,'REACH Bilaga XVII_update'!$C$5:$D$131,2,FALSE))),IF(VLOOKUP($C603,'REACH Bilaga XVII_update'!$B$5:$D$131,3,FALSE)="",NA(),VLOOKUP($C603,'REACH Bilaga XVII_update'!$B$5:$D$131,3,FALSE)))</f>
        <v>#N/A</v>
      </c>
      <c r="O603" s="76" t="e">
        <f>IF($C603="-",IF($A603="-",IF(VLOOKUP($D603,' REACH Bilaga 59_update'!$A$5:$E$210,5,FALSE)="",NA(),VLOOKUP($D603,' REACH Bilaga 59_update'!$A$5:$E$210,5,FALSE)),IF(VLOOKUP($A603,' REACH Bilaga 59_update'!$D$5:$E$210,2,FALSE)="",NA(),VLOOKUP($A603,' REACH Bilaga 59_update'!$D$5:$E$210,2,FALSE))),IF(VLOOKUP($C603,' REACH Bilaga 59_update'!$C$5:$E$210,3,FALSE)="",NA(),VLOOKUP($C603,' REACH Bilaga 59_update'!$C$5:$E$210,3,FALSE)))</f>
        <v>#N/A</v>
      </c>
      <c r="P603" s="76" t="e">
        <f>IF(C603="-",IF(A603="-",IFERROR(VLOOKUP($D603,' REACH Bilaga 59_update'!$A$5:$F$210,MATCH(Sammanfattning!P$1,' REACH Bilaga 59_update'!$A$4:$F$4,0),FALSE),VLOOKUP($D603,'REACH Bilaga XIV_update'!$A$4:$H$110,MATCH(Sammanfattning!P$1,'REACH Bilaga XIV_update'!$A$4:$H$4,0),FALSE)),IFERROR(VLOOKUP($A603,' REACH Bilaga 59_update'!$D$5:$F$210,MATCH(Sammanfattning!P$1,' REACH Bilaga 59_update'!$D$4:$F$4,0),FALSE),VLOOKUP($A603,'REACH Bilaga XIV_update'!$D$4:$H$110,MATCH(Sammanfattning!P$1,'REACH Bilaga XIV_update'!$D$4:$H$4,0),FALSE))),IFERROR(VLOOKUP($C603,' REACH Bilaga 59_update'!$C$5:$F$210,MATCH(Sammanfattning!P$1,' REACH Bilaga 59_update'!$C$4:$F$4,0),FALSE),VLOOKUP($C603,'REACH Bilaga XIV_update'!$C$4:$H$110,MATCH(Sammanfattning!P$1,'REACH Bilaga XIV_update'!$C$4:$H$4,0),FALSE)))</f>
        <v>#N/A</v>
      </c>
      <c r="Q603" s="76" t="e">
        <f>IF($C603="-",IF($A603="-",IF(VLOOKUP($D603,'REACH Bilaga XIV_update'!$A$5:$I$110,9,FALSE)="",NA(),VLOOKUP($D603,'REACH Bilaga XIV_update'!$A$5:$I$110,9,FALSE)),IF(VLOOKUP($A603,'REACH Bilaga XIV_update'!$D$5:$I$110,6,FALSE)="",NA(),VLOOKUP($A603,'REACH Bilaga XIV_update'!$D$5:$I$110,6,FALSE))),IF(VLOOKUP($C603,'REACH Bilaga XIV_update'!$C$5:$I$110,7,FALSE)="",NA(),VLOOKUP($C603,'REACH Bilaga XIV_update'!$C$5:$I$110,7,FALSE)))</f>
        <v>#N/A</v>
      </c>
      <c r="R603" s="76" t="e">
        <f>IF($C603="-",IF($A603="-",IF(VLOOKUP($D603,CoRAP_update!$A$5:$O$376,15,FALSE)="",NA(),VLOOKUP($D603,CoRAP_update!$A$5:$O$376,15,FALSE)),IF(VLOOKUP($A603,CoRAP_update!$D$5:$O$376,12,FALSE)="",NA(),VLOOKUP($A603,CoRAP_update!$D$5:$O$376,12,FALSE))),IF(VLOOKUP($C603,CoRAP_update!$C$5:$O$376,13,FALSE)="",NA(),VLOOKUP($C603,CoRAP_update!$C$5:$O$376,13,FALSE)))</f>
        <v>#N/A</v>
      </c>
      <c r="S603" s="144" t="e">
        <f>IF($C603="-",IF($A603="-",VLOOKUP($D603,CoRAP_update!$A$5:$J$376,MATCH(Sammanfattning!S$1,CoRAP_update!$A$4:$J$4,0),FALSE),VLOOKUP($A603,CoRAP_update!$D$5:$J$376,MATCH(Sammanfattning!S$1,CoRAP_update!$D$4:$J$4,0),FALSE)),VLOOKUP($C603,CoRAP_update!$C$5:$J$376,MATCH(Sammanfattning!S$1,CoRAP_update!$C$4:$J$4,0),FALSE))</f>
        <v>#N/A</v>
      </c>
      <c r="T603" s="76" t="e">
        <f>IF($A603="-",VLOOKUP($D603,EDC_update!$C$2:$F$450,4,FALSE),VLOOKUP($A603,EDC_update!$B$2:$F$450,5,FALSE))</f>
        <v>#N/A</v>
      </c>
      <c r="V603" s="78">
        <f>IF(IFERROR(SEARCH("PBT",P603),99)=99,IF(IFERROR(SEARCH("suspected PBT",S603),99)=99,IF(IFERROR(SEARCH("concluded to be PBT",K603),99)=99,IF(IFERROR(SEARCH("PBT",S603),99)=99,IF(IFERROR(SEARCH("PBT cand",L603),99)=99,IF(IFERROR(SEARCH("PBT",L603),99)=99,IF(IFERROR(SEARCH("persistent, bioackumulative and toxic properties",K603),99)=99,0,Scoring!$E$3),Scoring!$E$3),Scoring!$E$7),Scoring!$E$3),Scoring!$E$5),Scoring!$E$6),Scoring!$E$3)</f>
        <v>0</v>
      </c>
      <c r="W603" s="78">
        <f>IF(IFERROR(SEARCH("vPvB",P603),99)=99,IF(IFERROR(SEARCH("suspected pbt/vPvB",S603),99)=99,IF(IFERROR(SEARCH("vPvB",S603),99)=99,IF(IFERROR(SEARCH("concluded to be a vPvB",S603),99)=99,IF(IFERROR(SEARCH("identified as vPvB",K603),99)=99,IF(IFERROR(SEARCH("concluded to be a vPvB",K603),99)=99,IF(IFERROR(SEARCH("concluded to be both pbt and vPvB",S603),99)=99,IF(IFERROR(SEARCH("concluded to be both pbt and vPvB",K603),99)=99,0,Scoring!$E$5),Scoring!$E$5),Scoring!$E$5),Scoring!$E$5),Scoring!$E$5),Scoring!$E$4),Scoring!$E$6),Scoring!$E$4)</f>
        <v>0</v>
      </c>
      <c r="X603" s="78">
        <f>IF(IFERROR(SEARCH("H410",N603),99)=99,IF(IFERROR(SEARCH("H410",O603),99)=99,IF(IFERROR(SEARCH("H410",Q603),99)=99,IF(IFERROR(SEARCH("H410",M603),99)=99,IF(IFERROR(SEARCH("H410",R603),99)=99,IF(IFERROR(SEARCH("H411",N603),99)=99,IF(IFERROR(SEARCH("H411",O603),99)=99,IF(IFERROR(SEARCH("H411",Q603),99)=99,IF(IFERROR(SEARCH("H411",M603),99)=99,IF(IFERROR(SEARCH("H411",R603),99)=99,IF(IFERROR(SEARCH("H413",N603),99)=99,IF(IFERROR(SEARCH("H413",O603),99)=99,IF(IFERROR(SEARCH("H413",Q603),99)=99,IF(IFERROR(SEARCH("H413",M603),99)=99,IF(IFERROR(SEARCH("H413",R603),99)=99,IF(IFERROR(SEARCH("H412",N603),99)=99,IF(IFERROR(SEARCH("H412",O603),99)=99,IF(IFERROR(SEARCH("H412",Q603),99)=99,IF(IFERROR(SEARCH("H412",M603),99)=99,IF(IFERROR(SEARCH("H412",R603),99)=99,0,Scoring!$E$2),Scoring!$E$2),Scoring!$E$2),Scoring!$E$2),Scoring!$E$2),Scoring!$E$2),Scoring!$E$2),Scoring!$E$2),Scoring!$E$2),Scoring!$E$2),Scoring!$E$2),Scoring!$E$2),Scoring!$E$2),Scoring!$E$2),Scoring!$E$2),Scoring!$E$2),Scoring!$E$2),Scoring!$E$2),Scoring!$E$2),Scoring!$E$2)</f>
        <v>0</v>
      </c>
      <c r="Y603" s="78">
        <f>IF(IFERROR(SEARCH("CMR",K603),99)=99,IF(IFERROR(SEARCH("Suspected CMR",S603),99)=99,IF(IFERROR(SEARCH("CMR",S603),99)=99,0,Scoring!$E$8),Scoring!$E$9),Scoring!$E$8)</f>
        <v>3</v>
      </c>
      <c r="Z603" s="78">
        <f>IF(IFERROR(SEARCH("H350",N603),99)=99,IF(IFERROR(SEARCH("H350",O603),99)=99,IF(IFERROR(SEARCH("H350",Q603),99)=99,IF(IFERROR(SEARCH("H350",M603),99)=99,IF(IFERROR(SEARCH("H350",R603),99)=99,IF(IFERROR(SEARCH("H351",N603),99)=99,IF(IFERROR(SEARCH("H351",O603),99)=99,IF(IFERROR(SEARCH("H351",Q603),99)=99,IF(IFERROR(SEARCH("H351",M603),99)=99,IF(IFERROR(SEARCH("H351",R603),99)=99,IF(IFERROR(SEARCH("carcinogenic",P603),99)=99,IF(IFERROR(SEARCH("suspected carcinogenic",S603),99)=99,0,Scoring!$E$12),Scoring!$E$11),Scoring!$E$10),Scoring!$E$10),Scoring!$E$10),Scoring!$E$10),Scoring!$E$10),Scoring!$E$10),Scoring!$E$10),Scoring!$E$10),Scoring!$E$10),Scoring!$E$10)</f>
        <v>1</v>
      </c>
      <c r="AA603" s="78">
        <f>IF(IFERROR(SEARCH("H340",N603),99)=99,IF(IFERROR(SEARCH("H340",O603),99)=99,IF(IFERROR(SEARCH("H340",Q603),99)=99,IF(IFERROR(SEARCH("H340",M603),99)=99,IF(IFERROR(SEARCH("H340",R603),99)=99,IF(IFERROR(SEARCH("H341",N603),99)=99,IF(IFERROR(SEARCH("H341",O603),99)=99,IF(IFERROR(SEARCH("H341",Q603),99)=99,IF(IFERROR(SEARCH("H341",M603),99)=99,IF(IFERROR(SEARCH("H341",R603),99)=99,IF(IFERROR(SEARCH("mutagenic",P603),99)=99,IF(IFERROR(SEARCH("suspected mutagenic",S603),99)=99,0,Scoring!$E$15),Scoring!$E$14),Scoring!$E$13),Scoring!$E$13),Scoring!$E$13),Scoring!$E$13),Scoring!$E$13),Scoring!$E$13),Scoring!$E$13),Scoring!$E$13),Scoring!$E$13),Scoring!$E$13)</f>
        <v>1</v>
      </c>
      <c r="AB603" s="78">
        <f>IF(IFERROR(SEARCH("H360",N603),99)=99,IF(IFERROR(SEARCH("H360",O603),99)=99,IF(IFERROR(SEARCH("H360",Q603),99)=99,IF(IFERROR(SEARCH("H360",M603),99)=99,IF(IFERROR(SEARCH("H360",R603),99)=99,IF(IFERROR(SEARCH("H361",N603),99)=99,IF(IFERROR(SEARCH("H361",O603),99)=99,IF(IFERROR(SEARCH("H361",Q603),99)=99,IF(IFERROR(SEARCH("H361",M603),99)=99,IF(IFERROR(SEARCH("H361",R603),99)=99,IF(IFERROR(SEARCH("reproduction",P603),99)=99,IF(IFERROR(SEARCH("suspected reprotoxic",S603),99)=99,IF(IFERROR(SEARCH("reprotoxic",S603),99)=99,IF(IFERROR(SEARCH("reprotoxic",K603),99)=99,0,Scoring!$E$18),Scoring!$E$18),Scoring!$E$19),Scoring!$E$17),Scoring!$E$16),Scoring!$E$16),Scoring!$E$16),Scoring!$E$16),Scoring!$E$16),Scoring!$E$16),Scoring!$E$16),Scoring!$E$16),Scoring!$E$16),Scoring!$E$16)</f>
        <v>0</v>
      </c>
      <c r="AC603" s="78">
        <f>IF(IFERROR(SEARCH("57f",L603),99)=99,IF(IFERROR(SEARCH("57(f)",P603),99)=99,0,Scoring!$E$20),Scoring!$E$20)</f>
        <v>0</v>
      </c>
      <c r="AD603" s="78">
        <f>IF(IFERROR(SEARCH("CAT1",T603),99)=99,IF(IFERROR(SEARCH("CAT2",T603),99)=99,IF(IFERROR(SEARCH("CAT3",T603),99)=99,IF(IFERROR(SEARCH("concluded to be endocrine",K603),99)=99,IF(IFERROR(SEARCH("categorised as endocrine",K603),99)=99,IF(IFERROR(SEARCH("endocrine disrupting",P603),99)=99,IF(IFERROR(SEARCH("endocrine disrupting",K603),99)=99,IF(IFERROR(SEARCH("suspected endocrine",S603),99)=99,IF(IFERROR(SEARCH("potential endocrine",S603),99)=99,0,Scoring!$E$25),Scoring!$E$25),Scoring!$E$24),Scoring!$E$24),Scoring!$E$24),Scoring!$E$24),Scoring!$E$23),Scoring!$E$22),Scoring!$E$21)</f>
        <v>0</v>
      </c>
      <c r="AE603" s="78">
        <f>IF(IFERROR(SEARCH("suspected sensitiser",S603),99)=99,IF(IFERROR(SEARCH("sensitiser",S603),99)=99,IF(IFERROR(SEARCH("other hazard based concern",S603),99)=99,0,Scoring!$E$28),Scoring!$E$26),Scoring!$E$27)</f>
        <v>0</v>
      </c>
      <c r="AF603" s="78">
        <f>IF(IFERROR(M603,1)=1,IF(IFERROR(N603,1)=1,IF(IFERROR(O603,1)=1,IF(IFERROR(Q603,1)=1,IF(IFERROR(R603,1)=1,IF(IFERROR(T603,1)=1,IF(IFERROR(K603,1)=1,IF(IFERROR(P603,1)=1,IF(IFERROR(S603,1)=1,Scoring!$E$29,0),0),0),0),0),0),0),0),0)</f>
        <v>0</v>
      </c>
      <c r="AG603" s="78">
        <f t="shared" si="50"/>
        <v>3</v>
      </c>
      <c r="AI603" s="93"/>
      <c r="AJ603" s="94"/>
      <c r="AK603" s="76"/>
      <c r="AL603" s="75"/>
      <c r="AN603" s="79"/>
      <c r="AO603" s="79"/>
      <c r="AP603" s="79"/>
      <c r="AQ603" s="79"/>
      <c r="AR603" s="79"/>
      <c r="AS603" s="78"/>
      <c r="AU603" s="79">
        <f>IF(IFERROR(F603,99)=99,IF(IFERROR(G603,99)=99,IF(IFERROR(H603,99)=99,IF(IFERROR(I603,99)=99,IF(IFERROR(E603,99)=99,IF(IFERROR(J603,99)=99,0,Scoring!$B$7),Scoring!$B$3),Scoring!$B$2),Scoring!$B$6),Scoring!$B$5),Scoring!$B$4)</f>
        <v>0.3</v>
      </c>
      <c r="AV603" s="78">
        <f t="shared" si="51"/>
        <v>0.89999999999999991</v>
      </c>
      <c r="AW603" s="78"/>
      <c r="AX603" s="66"/>
      <c r="AY603" s="78"/>
      <c r="AZ603" s="76"/>
      <c r="BA603" s="76"/>
      <c r="BB603" s="76"/>
    </row>
    <row r="604" spans="1:54" x14ac:dyDescent="0.25">
      <c r="A604" s="77" t="s">
        <v>6506</v>
      </c>
      <c r="B604" s="76" t="str">
        <f t="shared" si="52"/>
        <v>265-155-0</v>
      </c>
      <c r="C604" s="77" t="s">
        <v>1747</v>
      </c>
      <c r="D604" s="77" t="s">
        <v>1748</v>
      </c>
      <c r="E604" s="76" t="str">
        <f>IF(C604="-",IF(A604="-",VLOOKUP(D604,'sin-list 180320_update'!$C$2:$C$835,1,FALSE),VLOOKUP(A604,'sin-list 180320_update'!$A$2:$A$835,1,FALSE)),VLOOKUP(C604,'sin-list 180320_update'!$B$2:$B$835,1,FALSE))</f>
        <v>265-155-0</v>
      </c>
      <c r="F604" s="76" t="e">
        <f>IF($C604="-",IF($A604="-",VLOOKUP($D604,'REACH Bilaga XVII_update'!$A$5:$A$131,1,FALSE),VLOOKUP($A604,'REACH Bilaga XVII_update'!$C$5:$C$131,1,FALSE)),VLOOKUP($C604,'REACH Bilaga XVII_update'!$B$5:$B$131,1,FALSE))</f>
        <v>#N/A</v>
      </c>
      <c r="G604" s="76" t="e">
        <f>IF($C604="-",IF($A604="-",VLOOKUP($D604,' REACH Bilaga 59_update'!$A$5:$A$210,1,FALSE),VLOOKUP($A604,' REACH Bilaga 59_update'!$D$5:$D$210,1,FALSE)),VLOOKUP($C604,' REACH Bilaga 59_update'!$C$5:$C$210,1,FALSE))</f>
        <v>#N/A</v>
      </c>
      <c r="H604" s="76" t="e">
        <f>IF($C604="-",IF($A604="-",VLOOKUP($D604,'REACH Bilaga XIV_update'!$A$5:$A$110,1,FALSE),VLOOKUP($A604,'REACH Bilaga XIV_update'!$D$5:$D$110,1,FALSE)),VLOOKUP($C604,'REACH Bilaga XIV_update'!$C$5:$C$110,1,FALSE))</f>
        <v>#N/A</v>
      </c>
      <c r="I604" s="76" t="e">
        <f>IF($C604="-",IF($A604="-",VLOOKUP($D604,CoRAP_update!$A$5:$A$376,1,FALSE),VLOOKUP($A604,CoRAP_update!$D$5:$D$376,1,FALSE)),VLOOKUP($C604,CoRAP_update!$C$5:$C$376,1,FALSE))</f>
        <v>#N/A</v>
      </c>
      <c r="J604" s="76" t="e">
        <f>IF($C604="-",IF($A604="-",VLOOKUP($D604,EDC_update!$C$2:$C$450,1,FALSE),VLOOKUP($A604,EDC_update!$B$2:$B$450,1,FALSE)),VLOOKUP($C604,EDC_update!$L$2:$L$450,1,FALSE))</f>
        <v>#N/A</v>
      </c>
      <c r="K604" s="76" t="str">
        <f>IF($C604="-",IF($A604="-",IF(VLOOKUP($D604,'sin-list 180320_update'!$C$2:$S$835,3,FALSE)="",NA(),VLOOKUP($D604,'sin-list 180320_update'!$C$2:$S$835,3,FALSE)),IF(VLOOKUP($A604,'sin-list 180320_update'!$A$2:$S$835,5,FALSE)="",NA(),VLOOKUP($A604,'sin-list 180320_update'!$A$2:$S$835,5,FALSE))),IF(VLOOKUP($C604,'sin-list 180320_update'!$B$2:$S$835,4,FALSE)="",NA(),VLOOKUP($C604,'sin-list 180320_update'!$B$2:$S$835,4,FALSE)))</f>
        <v>Classified CMR according to Annex VI of Regulation 1272/2008. (Might not apply when contaminants are below below legal thresholds and/or full refining history is known)</v>
      </c>
      <c r="L604" s="76" t="str">
        <f>IF($C604="-",IF($A604="-",VLOOKUP($D604,'sin-list 180320_update'!$C$2:$S$835,6,FALSE),VLOOKUP($A604,'sin-list 180320_update'!$A$2:$S$835,8,FALSE)),VLOOKUP($C604,'sin-list 180320_update'!$B$2:$S$835,7,FALSE))</f>
        <v>Carc. 1B</v>
      </c>
      <c r="M604" s="76" t="str">
        <f>IF($C604="-",IF($A604="-",IF(VLOOKUP($D604,'sin-list 180320_update'!$C$2:$S$835,8,FALSE)="",NA(),VLOOKUP($D604,'sin-list 180320_update'!$C$2:$S$835,8,FALSE)),IF(VLOOKUP($A604,'sin-list 180320_update'!$A$2:$S$835,10,FALSE)="",NA(),VLOOKUP($A604,'sin-list 180320_update'!$A$2:$S$835,10,FALSE))),IF(VLOOKUP($C604,'sin-list 180320_update'!$B$2:$S$835,9,FALSE)="",NA(),VLOOKUP($C604,'sin-list 180320_update'!$B$2:$S$835,9,FALSE)))</f>
        <v>H350</v>
      </c>
      <c r="N604" s="76" t="e">
        <f>IF($C604="-",IF($A604="-",IF(VLOOKUP($D604,'REACH Bilaga XVII_update'!$A$5:$E$131,4,FALSE)="",NA(),VLOOKUP($D604,'REACH Bilaga XVII_update'!$A$5:$E$131,4,FALSE)),IF(VLOOKUP($A604,'REACH Bilaga XVII_update'!$C$5:$D$131,2,FALSE)="",NA(),VLOOKUP($A604,'REACH Bilaga XVII_update'!$C$5:$D$131,2,FALSE))),IF(VLOOKUP($C604,'REACH Bilaga XVII_update'!$B$5:$D$131,3,FALSE)="",NA(),VLOOKUP($C604,'REACH Bilaga XVII_update'!$B$5:$D$131,3,FALSE)))</f>
        <v>#N/A</v>
      </c>
      <c r="O604" s="76" t="e">
        <f>IF($C604="-",IF($A604="-",IF(VLOOKUP($D604,' REACH Bilaga 59_update'!$A$5:$E$210,5,FALSE)="",NA(),VLOOKUP($D604,' REACH Bilaga 59_update'!$A$5:$E$210,5,FALSE)),IF(VLOOKUP($A604,' REACH Bilaga 59_update'!$D$5:$E$210,2,FALSE)="",NA(),VLOOKUP($A604,' REACH Bilaga 59_update'!$D$5:$E$210,2,FALSE))),IF(VLOOKUP($C604,' REACH Bilaga 59_update'!$C$5:$E$210,3,FALSE)="",NA(),VLOOKUP($C604,' REACH Bilaga 59_update'!$C$5:$E$210,3,FALSE)))</f>
        <v>#N/A</v>
      </c>
      <c r="P604" s="76" t="e">
        <f>IF(C604="-",IF(A604="-",IFERROR(VLOOKUP($D604,' REACH Bilaga 59_update'!$A$5:$F$210,MATCH(Sammanfattning!P$1,' REACH Bilaga 59_update'!$A$4:$F$4,0),FALSE),VLOOKUP($D604,'REACH Bilaga XIV_update'!$A$4:$H$110,MATCH(Sammanfattning!P$1,'REACH Bilaga XIV_update'!$A$4:$H$4,0),FALSE)),IFERROR(VLOOKUP($A604,' REACH Bilaga 59_update'!$D$5:$F$210,MATCH(Sammanfattning!P$1,' REACH Bilaga 59_update'!$D$4:$F$4,0),FALSE),VLOOKUP($A604,'REACH Bilaga XIV_update'!$D$4:$H$110,MATCH(Sammanfattning!P$1,'REACH Bilaga XIV_update'!$D$4:$H$4,0),FALSE))),IFERROR(VLOOKUP($C604,' REACH Bilaga 59_update'!$C$5:$F$210,MATCH(Sammanfattning!P$1,' REACH Bilaga 59_update'!$C$4:$F$4,0),FALSE),VLOOKUP($C604,'REACH Bilaga XIV_update'!$C$4:$H$110,MATCH(Sammanfattning!P$1,'REACH Bilaga XIV_update'!$C$4:$H$4,0),FALSE)))</f>
        <v>#N/A</v>
      </c>
      <c r="Q604" s="76" t="e">
        <f>IF($C604="-",IF($A604="-",IF(VLOOKUP($D604,'REACH Bilaga XIV_update'!$A$5:$I$110,9,FALSE)="",NA(),VLOOKUP($D604,'REACH Bilaga XIV_update'!$A$5:$I$110,9,FALSE)),IF(VLOOKUP($A604,'REACH Bilaga XIV_update'!$D$5:$I$110,6,FALSE)="",NA(),VLOOKUP($A604,'REACH Bilaga XIV_update'!$D$5:$I$110,6,FALSE))),IF(VLOOKUP($C604,'REACH Bilaga XIV_update'!$C$5:$I$110,7,FALSE)="",NA(),VLOOKUP($C604,'REACH Bilaga XIV_update'!$C$5:$I$110,7,FALSE)))</f>
        <v>#N/A</v>
      </c>
      <c r="R604" s="76" t="e">
        <f>IF($C604="-",IF($A604="-",IF(VLOOKUP($D604,CoRAP_update!$A$5:$O$376,15,FALSE)="",NA(),VLOOKUP($D604,CoRAP_update!$A$5:$O$376,15,FALSE)),IF(VLOOKUP($A604,CoRAP_update!$D$5:$O$376,12,FALSE)="",NA(),VLOOKUP($A604,CoRAP_update!$D$5:$O$376,12,FALSE))),IF(VLOOKUP($C604,CoRAP_update!$C$5:$O$376,13,FALSE)="",NA(),VLOOKUP($C604,CoRAP_update!$C$5:$O$376,13,FALSE)))</f>
        <v>#N/A</v>
      </c>
      <c r="S604" s="144" t="e">
        <f>IF($C604="-",IF($A604="-",VLOOKUP($D604,CoRAP_update!$A$5:$J$376,MATCH(Sammanfattning!S$1,CoRAP_update!$A$4:$J$4,0),FALSE),VLOOKUP($A604,CoRAP_update!$D$5:$J$376,MATCH(Sammanfattning!S$1,CoRAP_update!$D$4:$J$4,0),FALSE)),VLOOKUP($C604,CoRAP_update!$C$5:$J$376,MATCH(Sammanfattning!S$1,CoRAP_update!$C$4:$J$4,0),FALSE))</f>
        <v>#N/A</v>
      </c>
      <c r="T604" s="76" t="e">
        <f>IF($A604="-",VLOOKUP($D604,EDC_update!$C$2:$F$450,4,FALSE),VLOOKUP($A604,EDC_update!$B$2:$F$450,5,FALSE))</f>
        <v>#N/A</v>
      </c>
      <c r="V604" s="78">
        <f>IF(IFERROR(SEARCH("PBT",P604),99)=99,IF(IFERROR(SEARCH("suspected PBT",S604),99)=99,IF(IFERROR(SEARCH("concluded to be PBT",K604),99)=99,IF(IFERROR(SEARCH("PBT",S604),99)=99,IF(IFERROR(SEARCH("PBT cand",L604),99)=99,IF(IFERROR(SEARCH("PBT",L604),99)=99,IF(IFERROR(SEARCH("persistent, bioackumulative and toxic properties",K604),99)=99,0,Scoring!$E$3),Scoring!$E$3),Scoring!$E$7),Scoring!$E$3),Scoring!$E$5),Scoring!$E$6),Scoring!$E$3)</f>
        <v>0</v>
      </c>
      <c r="W604" s="78">
        <f>IF(IFERROR(SEARCH("vPvB",P604),99)=99,IF(IFERROR(SEARCH("suspected pbt/vPvB",S604),99)=99,IF(IFERROR(SEARCH("vPvB",S604),99)=99,IF(IFERROR(SEARCH("concluded to be a vPvB",S604),99)=99,IF(IFERROR(SEARCH("identified as vPvB",K604),99)=99,IF(IFERROR(SEARCH("concluded to be a vPvB",K604),99)=99,IF(IFERROR(SEARCH("concluded to be both pbt and vPvB",S604),99)=99,IF(IFERROR(SEARCH("concluded to be both pbt and vPvB",K604),99)=99,0,Scoring!$E$5),Scoring!$E$5),Scoring!$E$5),Scoring!$E$5),Scoring!$E$5),Scoring!$E$4),Scoring!$E$6),Scoring!$E$4)</f>
        <v>0</v>
      </c>
      <c r="X604" s="78">
        <f>IF(IFERROR(SEARCH("H410",N604),99)=99,IF(IFERROR(SEARCH("H410",O604),99)=99,IF(IFERROR(SEARCH("H410",Q604),99)=99,IF(IFERROR(SEARCH("H410",M604),99)=99,IF(IFERROR(SEARCH("H410",R604),99)=99,IF(IFERROR(SEARCH("H411",N604),99)=99,IF(IFERROR(SEARCH("H411",O604),99)=99,IF(IFERROR(SEARCH("H411",Q604),99)=99,IF(IFERROR(SEARCH("H411",M604),99)=99,IF(IFERROR(SEARCH("H411",R604),99)=99,IF(IFERROR(SEARCH("H413",N604),99)=99,IF(IFERROR(SEARCH("H413",O604),99)=99,IF(IFERROR(SEARCH("H413",Q604),99)=99,IF(IFERROR(SEARCH("H413",M604),99)=99,IF(IFERROR(SEARCH("H413",R604),99)=99,IF(IFERROR(SEARCH("H412",N604),99)=99,IF(IFERROR(SEARCH("H412",O604),99)=99,IF(IFERROR(SEARCH("H412",Q604),99)=99,IF(IFERROR(SEARCH("H412",M604),99)=99,IF(IFERROR(SEARCH("H412",R604),99)=99,0,Scoring!$E$2),Scoring!$E$2),Scoring!$E$2),Scoring!$E$2),Scoring!$E$2),Scoring!$E$2),Scoring!$E$2),Scoring!$E$2),Scoring!$E$2),Scoring!$E$2),Scoring!$E$2),Scoring!$E$2),Scoring!$E$2),Scoring!$E$2),Scoring!$E$2),Scoring!$E$2),Scoring!$E$2),Scoring!$E$2),Scoring!$E$2),Scoring!$E$2)</f>
        <v>0</v>
      </c>
      <c r="Y604" s="78">
        <f>IF(IFERROR(SEARCH("CMR",K604),99)=99,IF(IFERROR(SEARCH("Suspected CMR",S604),99)=99,IF(IFERROR(SEARCH("CMR",S604),99)=99,0,Scoring!$E$8),Scoring!$E$9),Scoring!$E$8)</f>
        <v>3</v>
      </c>
      <c r="Z604" s="78">
        <f>IF(IFERROR(SEARCH("H350",N604),99)=99,IF(IFERROR(SEARCH("H350",O604),99)=99,IF(IFERROR(SEARCH("H350",Q604),99)=99,IF(IFERROR(SEARCH("H350",M604),99)=99,IF(IFERROR(SEARCH("H350",R604),99)=99,IF(IFERROR(SEARCH("H351",N604),99)=99,IF(IFERROR(SEARCH("H351",O604),99)=99,IF(IFERROR(SEARCH("H351",Q604),99)=99,IF(IFERROR(SEARCH("H351",M604),99)=99,IF(IFERROR(SEARCH("H351",R604),99)=99,IF(IFERROR(SEARCH("carcinogenic",P604),99)=99,IF(IFERROR(SEARCH("suspected carcinogenic",S604),99)=99,0,Scoring!$E$12),Scoring!$E$11),Scoring!$E$10),Scoring!$E$10),Scoring!$E$10),Scoring!$E$10),Scoring!$E$10),Scoring!$E$10),Scoring!$E$10),Scoring!$E$10),Scoring!$E$10),Scoring!$E$10)</f>
        <v>1</v>
      </c>
      <c r="AA604" s="78">
        <f>IF(IFERROR(SEARCH("H340",N604),99)=99,IF(IFERROR(SEARCH("H340",O604),99)=99,IF(IFERROR(SEARCH("H340",Q604),99)=99,IF(IFERROR(SEARCH("H340",M604),99)=99,IF(IFERROR(SEARCH("H340",R604),99)=99,IF(IFERROR(SEARCH("H341",N604),99)=99,IF(IFERROR(SEARCH("H341",O604),99)=99,IF(IFERROR(SEARCH("H341",Q604),99)=99,IF(IFERROR(SEARCH("H341",M604),99)=99,IF(IFERROR(SEARCH("H341",R604),99)=99,IF(IFERROR(SEARCH("mutagenic",P604),99)=99,IF(IFERROR(SEARCH("suspected mutagenic",S604),99)=99,0,Scoring!$E$15),Scoring!$E$14),Scoring!$E$13),Scoring!$E$13),Scoring!$E$13),Scoring!$E$13),Scoring!$E$13),Scoring!$E$13),Scoring!$E$13),Scoring!$E$13),Scoring!$E$13),Scoring!$E$13)</f>
        <v>0</v>
      </c>
      <c r="AB604" s="78">
        <f>IF(IFERROR(SEARCH("H360",N604),99)=99,IF(IFERROR(SEARCH("H360",O604),99)=99,IF(IFERROR(SEARCH("H360",Q604),99)=99,IF(IFERROR(SEARCH("H360",M604),99)=99,IF(IFERROR(SEARCH("H360",R604),99)=99,IF(IFERROR(SEARCH("H361",N604),99)=99,IF(IFERROR(SEARCH("H361",O604),99)=99,IF(IFERROR(SEARCH("H361",Q604),99)=99,IF(IFERROR(SEARCH("H361",M604),99)=99,IF(IFERROR(SEARCH("H361",R604),99)=99,IF(IFERROR(SEARCH("reproduction",P604),99)=99,IF(IFERROR(SEARCH("suspected reprotoxic",S604),99)=99,IF(IFERROR(SEARCH("reprotoxic",S604),99)=99,IF(IFERROR(SEARCH("reprotoxic",K604),99)=99,0,Scoring!$E$18),Scoring!$E$18),Scoring!$E$19),Scoring!$E$17),Scoring!$E$16),Scoring!$E$16),Scoring!$E$16),Scoring!$E$16),Scoring!$E$16),Scoring!$E$16),Scoring!$E$16),Scoring!$E$16),Scoring!$E$16),Scoring!$E$16)</f>
        <v>0</v>
      </c>
      <c r="AC604" s="78">
        <f>IF(IFERROR(SEARCH("57f",L604),99)=99,IF(IFERROR(SEARCH("57(f)",P604),99)=99,0,Scoring!$E$20),Scoring!$E$20)</f>
        <v>0</v>
      </c>
      <c r="AD604" s="78">
        <f>IF(IFERROR(SEARCH("CAT1",T604),99)=99,IF(IFERROR(SEARCH("CAT2",T604),99)=99,IF(IFERROR(SEARCH("CAT3",T604),99)=99,IF(IFERROR(SEARCH("concluded to be endocrine",K604),99)=99,IF(IFERROR(SEARCH("categorised as endocrine",K604),99)=99,IF(IFERROR(SEARCH("endocrine disrupting",P604),99)=99,IF(IFERROR(SEARCH("endocrine disrupting",K604),99)=99,IF(IFERROR(SEARCH("suspected endocrine",S604),99)=99,IF(IFERROR(SEARCH("potential endocrine",S604),99)=99,0,Scoring!$E$25),Scoring!$E$25),Scoring!$E$24),Scoring!$E$24),Scoring!$E$24),Scoring!$E$24),Scoring!$E$23),Scoring!$E$22),Scoring!$E$21)</f>
        <v>0</v>
      </c>
      <c r="AE604" s="78">
        <f>IF(IFERROR(SEARCH("suspected sensitiser",S604),99)=99,IF(IFERROR(SEARCH("sensitiser",S604),99)=99,IF(IFERROR(SEARCH("other hazard based concern",S604),99)=99,0,Scoring!$E$28),Scoring!$E$26),Scoring!$E$27)</f>
        <v>0</v>
      </c>
      <c r="AF604" s="78">
        <f>IF(IFERROR(M604,1)=1,IF(IFERROR(N604,1)=1,IF(IFERROR(O604,1)=1,IF(IFERROR(Q604,1)=1,IF(IFERROR(R604,1)=1,IF(IFERROR(T604,1)=1,IF(IFERROR(K604,1)=1,IF(IFERROR(P604,1)=1,IF(IFERROR(S604,1)=1,Scoring!$E$29,0),0),0),0),0),0),0),0),0)</f>
        <v>0</v>
      </c>
      <c r="AG604" s="78">
        <f t="shared" si="50"/>
        <v>3</v>
      </c>
      <c r="AI604" s="93"/>
      <c r="AJ604" s="94"/>
      <c r="AK604" s="76"/>
      <c r="AL604" s="75"/>
      <c r="AN604" s="79"/>
      <c r="AO604" s="79"/>
      <c r="AP604" s="79"/>
      <c r="AQ604" s="79"/>
      <c r="AR604" s="79"/>
      <c r="AS604" s="78"/>
      <c r="AU604" s="79">
        <f>IF(IFERROR(F604,99)=99,IF(IFERROR(G604,99)=99,IF(IFERROR(H604,99)=99,IF(IFERROR(I604,99)=99,IF(IFERROR(E604,99)=99,IF(IFERROR(J604,99)=99,0,Scoring!$B$7),Scoring!$B$3),Scoring!$B$2),Scoring!$B$6),Scoring!$B$5),Scoring!$B$4)</f>
        <v>0.3</v>
      </c>
      <c r="AV604" s="78">
        <f t="shared" si="51"/>
        <v>0.89999999999999991</v>
      </c>
      <c r="AW604" s="78"/>
      <c r="AX604" s="66"/>
      <c r="AY604" s="78"/>
      <c r="AZ604" s="76"/>
      <c r="BA604" s="76"/>
      <c r="BB604" s="76"/>
    </row>
    <row r="605" spans="1:54" x14ac:dyDescent="0.25">
      <c r="A605" s="77" t="s">
        <v>6507</v>
      </c>
      <c r="B605" s="76" t="str">
        <f t="shared" si="52"/>
        <v>265-156-6</v>
      </c>
      <c r="C605" s="77" t="s">
        <v>1750</v>
      </c>
      <c r="D605" s="77" t="s">
        <v>1751</v>
      </c>
      <c r="E605" s="76" t="str">
        <f>IF(C605="-",IF(A605="-",VLOOKUP(D605,'sin-list 180320_update'!$C$2:$C$835,1,FALSE),VLOOKUP(A605,'sin-list 180320_update'!$A$2:$A$835,1,FALSE)),VLOOKUP(C605,'sin-list 180320_update'!$B$2:$B$835,1,FALSE))</f>
        <v>265-156-6</v>
      </c>
      <c r="F605" s="76" t="e">
        <f>IF($C605="-",IF($A605="-",VLOOKUP($D605,'REACH Bilaga XVII_update'!$A$5:$A$131,1,FALSE),VLOOKUP($A605,'REACH Bilaga XVII_update'!$C$5:$C$131,1,FALSE)),VLOOKUP($C605,'REACH Bilaga XVII_update'!$B$5:$B$131,1,FALSE))</f>
        <v>#N/A</v>
      </c>
      <c r="G605" s="76" t="e">
        <f>IF($C605="-",IF($A605="-",VLOOKUP($D605,' REACH Bilaga 59_update'!$A$5:$A$210,1,FALSE),VLOOKUP($A605,' REACH Bilaga 59_update'!$D$5:$D$210,1,FALSE)),VLOOKUP($C605,' REACH Bilaga 59_update'!$C$5:$C$210,1,FALSE))</f>
        <v>#N/A</v>
      </c>
      <c r="H605" s="76" t="e">
        <f>IF($C605="-",IF($A605="-",VLOOKUP($D605,'REACH Bilaga XIV_update'!$A$5:$A$110,1,FALSE),VLOOKUP($A605,'REACH Bilaga XIV_update'!$D$5:$D$110,1,FALSE)),VLOOKUP($C605,'REACH Bilaga XIV_update'!$C$5:$C$110,1,FALSE))</f>
        <v>#N/A</v>
      </c>
      <c r="I605" s="76" t="e">
        <f>IF($C605="-",IF($A605="-",VLOOKUP($D605,CoRAP_update!$A$5:$A$376,1,FALSE),VLOOKUP($A605,CoRAP_update!$D$5:$D$376,1,FALSE)),VLOOKUP($C605,CoRAP_update!$C$5:$C$376,1,FALSE))</f>
        <v>#N/A</v>
      </c>
      <c r="J605" s="76" t="e">
        <f>IF($C605="-",IF($A605="-",VLOOKUP($D605,EDC_update!$C$2:$C$450,1,FALSE),VLOOKUP($A605,EDC_update!$B$2:$B$450,1,FALSE)),VLOOKUP($C605,EDC_update!$L$2:$L$450,1,FALSE))</f>
        <v>#N/A</v>
      </c>
      <c r="K605" s="76" t="str">
        <f>IF($C605="-",IF($A605="-",IF(VLOOKUP($D605,'sin-list 180320_update'!$C$2:$S$835,3,FALSE)="",NA(),VLOOKUP($D605,'sin-list 180320_update'!$C$2:$S$835,3,FALSE)),IF(VLOOKUP($A605,'sin-list 180320_update'!$A$2:$S$835,5,FALSE)="",NA(),VLOOKUP($A605,'sin-list 180320_update'!$A$2:$S$835,5,FALSE))),IF(VLOOKUP($C605,'sin-list 180320_update'!$B$2:$S$835,4,FALSE)="",NA(),VLOOKUP($C605,'sin-list 180320_update'!$B$2:$S$835,4,FALSE)))</f>
        <v>Classified CMR according to Annex VI of Regulation 1272/2008. (Might not apply when contaminants are below below legal thresholds and/or full refining history is known)</v>
      </c>
      <c r="L605" s="76" t="str">
        <f>IF($C605="-",IF($A605="-",VLOOKUP($D605,'sin-list 180320_update'!$C$2:$S$835,6,FALSE),VLOOKUP($A605,'sin-list 180320_update'!$A$2:$S$835,8,FALSE)),VLOOKUP($C605,'sin-list 180320_update'!$B$2:$S$835,7,FALSE))</f>
        <v>Carc. 1B</v>
      </c>
      <c r="M605" s="76" t="str">
        <f>IF($C605="-",IF($A605="-",IF(VLOOKUP($D605,'sin-list 180320_update'!$C$2:$S$835,8,FALSE)="",NA(),VLOOKUP($D605,'sin-list 180320_update'!$C$2:$S$835,8,FALSE)),IF(VLOOKUP($A605,'sin-list 180320_update'!$A$2:$S$835,10,FALSE)="",NA(),VLOOKUP($A605,'sin-list 180320_update'!$A$2:$S$835,10,FALSE))),IF(VLOOKUP($C605,'sin-list 180320_update'!$B$2:$S$835,9,FALSE)="",NA(),VLOOKUP($C605,'sin-list 180320_update'!$B$2:$S$835,9,FALSE)))</f>
        <v>H350</v>
      </c>
      <c r="N605" s="76" t="e">
        <f>IF($C605="-",IF($A605="-",IF(VLOOKUP($D605,'REACH Bilaga XVII_update'!$A$5:$E$131,4,FALSE)="",NA(),VLOOKUP($D605,'REACH Bilaga XVII_update'!$A$5:$E$131,4,FALSE)),IF(VLOOKUP($A605,'REACH Bilaga XVII_update'!$C$5:$D$131,2,FALSE)="",NA(),VLOOKUP($A605,'REACH Bilaga XVII_update'!$C$5:$D$131,2,FALSE))),IF(VLOOKUP($C605,'REACH Bilaga XVII_update'!$B$5:$D$131,3,FALSE)="",NA(),VLOOKUP($C605,'REACH Bilaga XVII_update'!$B$5:$D$131,3,FALSE)))</f>
        <v>#N/A</v>
      </c>
      <c r="O605" s="76" t="e">
        <f>IF($C605="-",IF($A605="-",IF(VLOOKUP($D605,' REACH Bilaga 59_update'!$A$5:$E$210,5,FALSE)="",NA(),VLOOKUP($D605,' REACH Bilaga 59_update'!$A$5:$E$210,5,FALSE)),IF(VLOOKUP($A605,' REACH Bilaga 59_update'!$D$5:$E$210,2,FALSE)="",NA(),VLOOKUP($A605,' REACH Bilaga 59_update'!$D$5:$E$210,2,FALSE))),IF(VLOOKUP($C605,' REACH Bilaga 59_update'!$C$5:$E$210,3,FALSE)="",NA(),VLOOKUP($C605,' REACH Bilaga 59_update'!$C$5:$E$210,3,FALSE)))</f>
        <v>#N/A</v>
      </c>
      <c r="P605" s="76" t="e">
        <f>IF(C605="-",IF(A605="-",IFERROR(VLOOKUP($D605,' REACH Bilaga 59_update'!$A$5:$F$210,MATCH(Sammanfattning!P$1,' REACH Bilaga 59_update'!$A$4:$F$4,0),FALSE),VLOOKUP($D605,'REACH Bilaga XIV_update'!$A$4:$H$110,MATCH(Sammanfattning!P$1,'REACH Bilaga XIV_update'!$A$4:$H$4,0),FALSE)),IFERROR(VLOOKUP($A605,' REACH Bilaga 59_update'!$D$5:$F$210,MATCH(Sammanfattning!P$1,' REACH Bilaga 59_update'!$D$4:$F$4,0),FALSE),VLOOKUP($A605,'REACH Bilaga XIV_update'!$D$4:$H$110,MATCH(Sammanfattning!P$1,'REACH Bilaga XIV_update'!$D$4:$H$4,0),FALSE))),IFERROR(VLOOKUP($C605,' REACH Bilaga 59_update'!$C$5:$F$210,MATCH(Sammanfattning!P$1,' REACH Bilaga 59_update'!$C$4:$F$4,0),FALSE),VLOOKUP($C605,'REACH Bilaga XIV_update'!$C$4:$H$110,MATCH(Sammanfattning!P$1,'REACH Bilaga XIV_update'!$C$4:$H$4,0),FALSE)))</f>
        <v>#N/A</v>
      </c>
      <c r="Q605" s="76" t="e">
        <f>IF($C605="-",IF($A605="-",IF(VLOOKUP($D605,'REACH Bilaga XIV_update'!$A$5:$I$110,9,FALSE)="",NA(),VLOOKUP($D605,'REACH Bilaga XIV_update'!$A$5:$I$110,9,FALSE)),IF(VLOOKUP($A605,'REACH Bilaga XIV_update'!$D$5:$I$110,6,FALSE)="",NA(),VLOOKUP($A605,'REACH Bilaga XIV_update'!$D$5:$I$110,6,FALSE))),IF(VLOOKUP($C605,'REACH Bilaga XIV_update'!$C$5:$I$110,7,FALSE)="",NA(),VLOOKUP($C605,'REACH Bilaga XIV_update'!$C$5:$I$110,7,FALSE)))</f>
        <v>#N/A</v>
      </c>
      <c r="R605" s="76" t="e">
        <f>IF($C605="-",IF($A605="-",IF(VLOOKUP($D605,CoRAP_update!$A$5:$O$376,15,FALSE)="",NA(),VLOOKUP($D605,CoRAP_update!$A$5:$O$376,15,FALSE)),IF(VLOOKUP($A605,CoRAP_update!$D$5:$O$376,12,FALSE)="",NA(),VLOOKUP($A605,CoRAP_update!$D$5:$O$376,12,FALSE))),IF(VLOOKUP($C605,CoRAP_update!$C$5:$O$376,13,FALSE)="",NA(),VLOOKUP($C605,CoRAP_update!$C$5:$O$376,13,FALSE)))</f>
        <v>#N/A</v>
      </c>
      <c r="S605" s="144" t="e">
        <f>IF($C605="-",IF($A605="-",VLOOKUP($D605,CoRAP_update!$A$5:$J$376,MATCH(Sammanfattning!S$1,CoRAP_update!$A$4:$J$4,0),FALSE),VLOOKUP($A605,CoRAP_update!$D$5:$J$376,MATCH(Sammanfattning!S$1,CoRAP_update!$D$4:$J$4,0),FALSE)),VLOOKUP($C605,CoRAP_update!$C$5:$J$376,MATCH(Sammanfattning!S$1,CoRAP_update!$C$4:$J$4,0),FALSE))</f>
        <v>#N/A</v>
      </c>
      <c r="T605" s="76" t="e">
        <f>IF($A605="-",VLOOKUP($D605,EDC_update!$C$2:$F$450,4,FALSE),VLOOKUP($A605,EDC_update!$B$2:$F$450,5,FALSE))</f>
        <v>#N/A</v>
      </c>
      <c r="V605" s="78">
        <f>IF(IFERROR(SEARCH("PBT",P605),99)=99,IF(IFERROR(SEARCH("suspected PBT",S605),99)=99,IF(IFERROR(SEARCH("concluded to be PBT",K605),99)=99,IF(IFERROR(SEARCH("PBT",S605),99)=99,IF(IFERROR(SEARCH("PBT cand",L605),99)=99,IF(IFERROR(SEARCH("PBT",L605),99)=99,IF(IFERROR(SEARCH("persistent, bioackumulative and toxic properties",K605),99)=99,0,Scoring!$E$3),Scoring!$E$3),Scoring!$E$7),Scoring!$E$3),Scoring!$E$5),Scoring!$E$6),Scoring!$E$3)</f>
        <v>0</v>
      </c>
      <c r="W605" s="78">
        <f>IF(IFERROR(SEARCH("vPvB",P605),99)=99,IF(IFERROR(SEARCH("suspected pbt/vPvB",S605),99)=99,IF(IFERROR(SEARCH("vPvB",S605),99)=99,IF(IFERROR(SEARCH("concluded to be a vPvB",S605),99)=99,IF(IFERROR(SEARCH("identified as vPvB",K605),99)=99,IF(IFERROR(SEARCH("concluded to be a vPvB",K605),99)=99,IF(IFERROR(SEARCH("concluded to be both pbt and vPvB",S605),99)=99,IF(IFERROR(SEARCH("concluded to be both pbt and vPvB",K605),99)=99,0,Scoring!$E$5),Scoring!$E$5),Scoring!$E$5),Scoring!$E$5),Scoring!$E$5),Scoring!$E$4),Scoring!$E$6),Scoring!$E$4)</f>
        <v>0</v>
      </c>
      <c r="X605" s="78">
        <f>IF(IFERROR(SEARCH("H410",N605),99)=99,IF(IFERROR(SEARCH("H410",O605),99)=99,IF(IFERROR(SEARCH("H410",Q605),99)=99,IF(IFERROR(SEARCH("H410",M605),99)=99,IF(IFERROR(SEARCH("H410",R605),99)=99,IF(IFERROR(SEARCH("H411",N605),99)=99,IF(IFERROR(SEARCH("H411",O605),99)=99,IF(IFERROR(SEARCH("H411",Q605),99)=99,IF(IFERROR(SEARCH("H411",M605),99)=99,IF(IFERROR(SEARCH("H411",R605),99)=99,IF(IFERROR(SEARCH("H413",N605),99)=99,IF(IFERROR(SEARCH("H413",O605),99)=99,IF(IFERROR(SEARCH("H413",Q605),99)=99,IF(IFERROR(SEARCH("H413",M605),99)=99,IF(IFERROR(SEARCH("H413",R605),99)=99,IF(IFERROR(SEARCH("H412",N605),99)=99,IF(IFERROR(SEARCH("H412",O605),99)=99,IF(IFERROR(SEARCH("H412",Q605),99)=99,IF(IFERROR(SEARCH("H412",M605),99)=99,IF(IFERROR(SEARCH("H412",R605),99)=99,0,Scoring!$E$2),Scoring!$E$2),Scoring!$E$2),Scoring!$E$2),Scoring!$E$2),Scoring!$E$2),Scoring!$E$2),Scoring!$E$2),Scoring!$E$2),Scoring!$E$2),Scoring!$E$2),Scoring!$E$2),Scoring!$E$2),Scoring!$E$2),Scoring!$E$2),Scoring!$E$2),Scoring!$E$2),Scoring!$E$2),Scoring!$E$2),Scoring!$E$2)</f>
        <v>0</v>
      </c>
      <c r="Y605" s="78">
        <f>IF(IFERROR(SEARCH("CMR",K605),99)=99,IF(IFERROR(SEARCH("Suspected CMR",S605),99)=99,IF(IFERROR(SEARCH("CMR",S605),99)=99,0,Scoring!$E$8),Scoring!$E$9),Scoring!$E$8)</f>
        <v>3</v>
      </c>
      <c r="Z605" s="78">
        <f>IF(IFERROR(SEARCH("H350",N605),99)=99,IF(IFERROR(SEARCH("H350",O605),99)=99,IF(IFERROR(SEARCH("H350",Q605),99)=99,IF(IFERROR(SEARCH("H350",M605),99)=99,IF(IFERROR(SEARCH("H350",R605),99)=99,IF(IFERROR(SEARCH("H351",N605),99)=99,IF(IFERROR(SEARCH("H351",O605),99)=99,IF(IFERROR(SEARCH("H351",Q605),99)=99,IF(IFERROR(SEARCH("H351",M605),99)=99,IF(IFERROR(SEARCH("H351",R605),99)=99,IF(IFERROR(SEARCH("carcinogenic",P605),99)=99,IF(IFERROR(SEARCH("suspected carcinogenic",S605),99)=99,0,Scoring!$E$12),Scoring!$E$11),Scoring!$E$10),Scoring!$E$10),Scoring!$E$10),Scoring!$E$10),Scoring!$E$10),Scoring!$E$10),Scoring!$E$10),Scoring!$E$10),Scoring!$E$10),Scoring!$E$10)</f>
        <v>1</v>
      </c>
      <c r="AA605" s="78">
        <f>IF(IFERROR(SEARCH("H340",N605),99)=99,IF(IFERROR(SEARCH("H340",O605),99)=99,IF(IFERROR(SEARCH("H340",Q605),99)=99,IF(IFERROR(SEARCH("H340",M605),99)=99,IF(IFERROR(SEARCH("H340",R605),99)=99,IF(IFERROR(SEARCH("H341",N605),99)=99,IF(IFERROR(SEARCH("H341",O605),99)=99,IF(IFERROR(SEARCH("H341",Q605),99)=99,IF(IFERROR(SEARCH("H341",M605),99)=99,IF(IFERROR(SEARCH("H341",R605),99)=99,IF(IFERROR(SEARCH("mutagenic",P605),99)=99,IF(IFERROR(SEARCH("suspected mutagenic",S605),99)=99,0,Scoring!$E$15),Scoring!$E$14),Scoring!$E$13),Scoring!$E$13),Scoring!$E$13),Scoring!$E$13),Scoring!$E$13),Scoring!$E$13),Scoring!$E$13),Scoring!$E$13),Scoring!$E$13),Scoring!$E$13)</f>
        <v>0</v>
      </c>
      <c r="AB605" s="78">
        <f>IF(IFERROR(SEARCH("H360",N605),99)=99,IF(IFERROR(SEARCH("H360",O605),99)=99,IF(IFERROR(SEARCH("H360",Q605),99)=99,IF(IFERROR(SEARCH("H360",M605),99)=99,IF(IFERROR(SEARCH("H360",R605),99)=99,IF(IFERROR(SEARCH("H361",N605),99)=99,IF(IFERROR(SEARCH("H361",O605),99)=99,IF(IFERROR(SEARCH("H361",Q605),99)=99,IF(IFERROR(SEARCH("H361",M605),99)=99,IF(IFERROR(SEARCH("H361",R605),99)=99,IF(IFERROR(SEARCH("reproduction",P605),99)=99,IF(IFERROR(SEARCH("suspected reprotoxic",S605),99)=99,IF(IFERROR(SEARCH("reprotoxic",S605),99)=99,IF(IFERROR(SEARCH("reprotoxic",K605),99)=99,0,Scoring!$E$18),Scoring!$E$18),Scoring!$E$19),Scoring!$E$17),Scoring!$E$16),Scoring!$E$16),Scoring!$E$16),Scoring!$E$16),Scoring!$E$16),Scoring!$E$16),Scoring!$E$16),Scoring!$E$16),Scoring!$E$16),Scoring!$E$16)</f>
        <v>0</v>
      </c>
      <c r="AC605" s="78">
        <f>IF(IFERROR(SEARCH("57f",L605),99)=99,IF(IFERROR(SEARCH("57(f)",P605),99)=99,0,Scoring!$E$20),Scoring!$E$20)</f>
        <v>0</v>
      </c>
      <c r="AD605" s="78">
        <f>IF(IFERROR(SEARCH("CAT1",T605),99)=99,IF(IFERROR(SEARCH("CAT2",T605),99)=99,IF(IFERROR(SEARCH("CAT3",T605),99)=99,IF(IFERROR(SEARCH("concluded to be endocrine",K605),99)=99,IF(IFERROR(SEARCH("categorised as endocrine",K605),99)=99,IF(IFERROR(SEARCH("endocrine disrupting",P605),99)=99,IF(IFERROR(SEARCH("endocrine disrupting",K605),99)=99,IF(IFERROR(SEARCH("suspected endocrine",S605),99)=99,IF(IFERROR(SEARCH("potential endocrine",S605),99)=99,0,Scoring!$E$25),Scoring!$E$25),Scoring!$E$24),Scoring!$E$24),Scoring!$E$24),Scoring!$E$24),Scoring!$E$23),Scoring!$E$22),Scoring!$E$21)</f>
        <v>0</v>
      </c>
      <c r="AE605" s="78">
        <f>IF(IFERROR(SEARCH("suspected sensitiser",S605),99)=99,IF(IFERROR(SEARCH("sensitiser",S605),99)=99,IF(IFERROR(SEARCH("other hazard based concern",S605),99)=99,0,Scoring!$E$28),Scoring!$E$26),Scoring!$E$27)</f>
        <v>0</v>
      </c>
      <c r="AF605" s="78">
        <f>IF(IFERROR(M605,1)=1,IF(IFERROR(N605,1)=1,IF(IFERROR(O605,1)=1,IF(IFERROR(Q605,1)=1,IF(IFERROR(R605,1)=1,IF(IFERROR(T605,1)=1,IF(IFERROR(K605,1)=1,IF(IFERROR(P605,1)=1,IF(IFERROR(S605,1)=1,Scoring!$E$29,0),0),0),0),0),0),0),0),0)</f>
        <v>0</v>
      </c>
      <c r="AG605" s="78">
        <f t="shared" si="50"/>
        <v>3</v>
      </c>
      <c r="AI605" s="93"/>
      <c r="AJ605" s="94"/>
      <c r="AK605" s="76"/>
      <c r="AL605" s="75"/>
      <c r="AN605" s="79"/>
      <c r="AO605" s="79"/>
      <c r="AP605" s="79"/>
      <c r="AQ605" s="79"/>
      <c r="AR605" s="79"/>
      <c r="AS605" s="78"/>
      <c r="AU605" s="79">
        <f>IF(IFERROR(F605,99)=99,IF(IFERROR(G605,99)=99,IF(IFERROR(H605,99)=99,IF(IFERROR(I605,99)=99,IF(IFERROR(E605,99)=99,IF(IFERROR(J605,99)=99,0,Scoring!$B$7),Scoring!$B$3),Scoring!$B$2),Scoring!$B$6),Scoring!$B$5),Scoring!$B$4)</f>
        <v>0.3</v>
      </c>
      <c r="AV605" s="78">
        <f t="shared" si="51"/>
        <v>0.89999999999999991</v>
      </c>
      <c r="AW605" s="78"/>
      <c r="AX605" s="66"/>
      <c r="AY605" s="78"/>
      <c r="AZ605" s="76"/>
      <c r="BA605" s="76"/>
      <c r="BB605" s="76"/>
    </row>
    <row r="606" spans="1:54" x14ac:dyDescent="0.25">
      <c r="A606" s="77" t="s">
        <v>6508</v>
      </c>
      <c r="B606" s="76" t="str">
        <f t="shared" si="52"/>
        <v>265-157-1</v>
      </c>
      <c r="C606" s="77" t="s">
        <v>1753</v>
      </c>
      <c r="D606" s="77" t="s">
        <v>1754</v>
      </c>
      <c r="E606" s="76" t="str">
        <f>IF(C606="-",IF(A606="-",VLOOKUP(D606,'sin-list 180320_update'!$C$2:$C$835,1,FALSE),VLOOKUP(A606,'sin-list 180320_update'!$A$2:$A$835,1,FALSE)),VLOOKUP(C606,'sin-list 180320_update'!$B$2:$B$835,1,FALSE))</f>
        <v>265-157-1</v>
      </c>
      <c r="F606" s="76" t="e">
        <f>IF($C606="-",IF($A606="-",VLOOKUP($D606,'REACH Bilaga XVII_update'!$A$5:$A$131,1,FALSE),VLOOKUP($A606,'REACH Bilaga XVII_update'!$C$5:$C$131,1,FALSE)),VLOOKUP($C606,'REACH Bilaga XVII_update'!$B$5:$B$131,1,FALSE))</f>
        <v>#N/A</v>
      </c>
      <c r="G606" s="76" t="e">
        <f>IF($C606="-",IF($A606="-",VLOOKUP($D606,' REACH Bilaga 59_update'!$A$5:$A$210,1,FALSE),VLOOKUP($A606,' REACH Bilaga 59_update'!$D$5:$D$210,1,FALSE)),VLOOKUP($C606,' REACH Bilaga 59_update'!$C$5:$C$210,1,FALSE))</f>
        <v>#N/A</v>
      </c>
      <c r="H606" s="76" t="e">
        <f>IF($C606="-",IF($A606="-",VLOOKUP($D606,'REACH Bilaga XIV_update'!$A$5:$A$110,1,FALSE),VLOOKUP($A606,'REACH Bilaga XIV_update'!$D$5:$D$110,1,FALSE)),VLOOKUP($C606,'REACH Bilaga XIV_update'!$C$5:$C$110,1,FALSE))</f>
        <v>#N/A</v>
      </c>
      <c r="I606" s="76" t="e">
        <f>IF($C606="-",IF($A606="-",VLOOKUP($D606,CoRAP_update!$A$5:$A$376,1,FALSE),VLOOKUP($A606,CoRAP_update!$D$5:$D$376,1,FALSE)),VLOOKUP($C606,CoRAP_update!$C$5:$C$376,1,FALSE))</f>
        <v>#N/A</v>
      </c>
      <c r="J606" s="76" t="e">
        <f>IF($C606="-",IF($A606="-",VLOOKUP($D606,EDC_update!$C$2:$C$450,1,FALSE),VLOOKUP($A606,EDC_update!$B$2:$B$450,1,FALSE)),VLOOKUP($C606,EDC_update!$L$2:$L$450,1,FALSE))</f>
        <v>#N/A</v>
      </c>
      <c r="K606" s="76" t="str">
        <f>IF($C606="-",IF($A606="-",IF(VLOOKUP($D606,'sin-list 180320_update'!$C$2:$S$835,3,FALSE)="",NA(),VLOOKUP($D606,'sin-list 180320_update'!$C$2:$S$835,3,FALSE)),IF(VLOOKUP($A606,'sin-list 180320_update'!$A$2:$S$835,5,FALSE)="",NA(),VLOOKUP($A606,'sin-list 180320_update'!$A$2:$S$835,5,FALSE))),IF(VLOOKUP($C606,'sin-list 180320_update'!$B$2:$S$835,4,FALSE)="",NA(),VLOOKUP($C606,'sin-list 180320_update'!$B$2:$S$835,4,FALSE)))</f>
        <v>Classified CMR according to Annex VI of Regulation 1272/2008. (Might not apply when contaminants are below below legal thresholds and/or full refining history is known)</v>
      </c>
      <c r="L606" s="76" t="str">
        <f>IF($C606="-",IF($A606="-",VLOOKUP($D606,'sin-list 180320_update'!$C$2:$S$835,6,FALSE),VLOOKUP($A606,'sin-list 180320_update'!$A$2:$S$835,8,FALSE)),VLOOKUP($C606,'sin-list 180320_update'!$B$2:$S$835,7,FALSE))</f>
        <v>Carc. 1B</v>
      </c>
      <c r="M606" s="76" t="str">
        <f>IF($C606="-",IF($A606="-",IF(VLOOKUP($D606,'sin-list 180320_update'!$C$2:$S$835,8,FALSE)="",NA(),VLOOKUP($D606,'sin-list 180320_update'!$C$2:$S$835,8,FALSE)),IF(VLOOKUP($A606,'sin-list 180320_update'!$A$2:$S$835,10,FALSE)="",NA(),VLOOKUP($A606,'sin-list 180320_update'!$A$2:$S$835,10,FALSE))),IF(VLOOKUP($C606,'sin-list 180320_update'!$B$2:$S$835,9,FALSE)="",NA(),VLOOKUP($C606,'sin-list 180320_update'!$B$2:$S$835,9,FALSE)))</f>
        <v>H350</v>
      </c>
      <c r="N606" s="76" t="e">
        <f>IF($C606="-",IF($A606="-",IF(VLOOKUP($D606,'REACH Bilaga XVII_update'!$A$5:$E$131,4,FALSE)="",NA(),VLOOKUP($D606,'REACH Bilaga XVII_update'!$A$5:$E$131,4,FALSE)),IF(VLOOKUP($A606,'REACH Bilaga XVII_update'!$C$5:$D$131,2,FALSE)="",NA(),VLOOKUP($A606,'REACH Bilaga XVII_update'!$C$5:$D$131,2,FALSE))),IF(VLOOKUP($C606,'REACH Bilaga XVII_update'!$B$5:$D$131,3,FALSE)="",NA(),VLOOKUP($C606,'REACH Bilaga XVII_update'!$B$5:$D$131,3,FALSE)))</f>
        <v>#N/A</v>
      </c>
      <c r="O606" s="76" t="e">
        <f>IF($C606="-",IF($A606="-",IF(VLOOKUP($D606,' REACH Bilaga 59_update'!$A$5:$E$210,5,FALSE)="",NA(),VLOOKUP($D606,' REACH Bilaga 59_update'!$A$5:$E$210,5,FALSE)),IF(VLOOKUP($A606,' REACH Bilaga 59_update'!$D$5:$E$210,2,FALSE)="",NA(),VLOOKUP($A606,' REACH Bilaga 59_update'!$D$5:$E$210,2,FALSE))),IF(VLOOKUP($C606,' REACH Bilaga 59_update'!$C$5:$E$210,3,FALSE)="",NA(),VLOOKUP($C606,' REACH Bilaga 59_update'!$C$5:$E$210,3,FALSE)))</f>
        <v>#N/A</v>
      </c>
      <c r="P606" s="76" t="e">
        <f>IF(C606="-",IF(A606="-",IFERROR(VLOOKUP($D606,' REACH Bilaga 59_update'!$A$5:$F$210,MATCH(Sammanfattning!P$1,' REACH Bilaga 59_update'!$A$4:$F$4,0),FALSE),VLOOKUP($D606,'REACH Bilaga XIV_update'!$A$4:$H$110,MATCH(Sammanfattning!P$1,'REACH Bilaga XIV_update'!$A$4:$H$4,0),FALSE)),IFERROR(VLOOKUP($A606,' REACH Bilaga 59_update'!$D$5:$F$210,MATCH(Sammanfattning!P$1,' REACH Bilaga 59_update'!$D$4:$F$4,0),FALSE),VLOOKUP($A606,'REACH Bilaga XIV_update'!$D$4:$H$110,MATCH(Sammanfattning!P$1,'REACH Bilaga XIV_update'!$D$4:$H$4,0),FALSE))),IFERROR(VLOOKUP($C606,' REACH Bilaga 59_update'!$C$5:$F$210,MATCH(Sammanfattning!P$1,' REACH Bilaga 59_update'!$C$4:$F$4,0),FALSE),VLOOKUP($C606,'REACH Bilaga XIV_update'!$C$4:$H$110,MATCH(Sammanfattning!P$1,'REACH Bilaga XIV_update'!$C$4:$H$4,0),FALSE)))</f>
        <v>#N/A</v>
      </c>
      <c r="Q606" s="76" t="e">
        <f>IF($C606="-",IF($A606="-",IF(VLOOKUP($D606,'REACH Bilaga XIV_update'!$A$5:$I$110,9,FALSE)="",NA(),VLOOKUP($D606,'REACH Bilaga XIV_update'!$A$5:$I$110,9,FALSE)),IF(VLOOKUP($A606,'REACH Bilaga XIV_update'!$D$5:$I$110,6,FALSE)="",NA(),VLOOKUP($A606,'REACH Bilaga XIV_update'!$D$5:$I$110,6,FALSE))),IF(VLOOKUP($C606,'REACH Bilaga XIV_update'!$C$5:$I$110,7,FALSE)="",NA(),VLOOKUP($C606,'REACH Bilaga XIV_update'!$C$5:$I$110,7,FALSE)))</f>
        <v>#N/A</v>
      </c>
      <c r="R606" s="76" t="e">
        <f>IF($C606="-",IF($A606="-",IF(VLOOKUP($D606,CoRAP_update!$A$5:$O$376,15,FALSE)="",NA(),VLOOKUP($D606,CoRAP_update!$A$5:$O$376,15,FALSE)),IF(VLOOKUP($A606,CoRAP_update!$D$5:$O$376,12,FALSE)="",NA(),VLOOKUP($A606,CoRAP_update!$D$5:$O$376,12,FALSE))),IF(VLOOKUP($C606,CoRAP_update!$C$5:$O$376,13,FALSE)="",NA(),VLOOKUP($C606,CoRAP_update!$C$5:$O$376,13,FALSE)))</f>
        <v>#N/A</v>
      </c>
      <c r="S606" s="144" t="e">
        <f>IF($C606="-",IF($A606="-",VLOOKUP($D606,CoRAP_update!$A$5:$J$376,MATCH(Sammanfattning!S$1,CoRAP_update!$A$4:$J$4,0),FALSE),VLOOKUP($A606,CoRAP_update!$D$5:$J$376,MATCH(Sammanfattning!S$1,CoRAP_update!$D$4:$J$4,0),FALSE)),VLOOKUP($C606,CoRAP_update!$C$5:$J$376,MATCH(Sammanfattning!S$1,CoRAP_update!$C$4:$J$4,0),FALSE))</f>
        <v>#N/A</v>
      </c>
      <c r="T606" s="76" t="e">
        <f>IF($A606="-",VLOOKUP($D606,EDC_update!$C$2:$F$450,4,FALSE),VLOOKUP($A606,EDC_update!$B$2:$F$450,5,FALSE))</f>
        <v>#N/A</v>
      </c>
      <c r="V606" s="78">
        <f>IF(IFERROR(SEARCH("PBT",P606),99)=99,IF(IFERROR(SEARCH("suspected PBT",S606),99)=99,IF(IFERROR(SEARCH("concluded to be PBT",K606),99)=99,IF(IFERROR(SEARCH("PBT",S606),99)=99,IF(IFERROR(SEARCH("PBT cand",L606),99)=99,IF(IFERROR(SEARCH("PBT",L606),99)=99,IF(IFERROR(SEARCH("persistent, bioackumulative and toxic properties",K606),99)=99,0,Scoring!$E$3),Scoring!$E$3),Scoring!$E$7),Scoring!$E$3),Scoring!$E$5),Scoring!$E$6),Scoring!$E$3)</f>
        <v>0</v>
      </c>
      <c r="W606" s="78">
        <f>IF(IFERROR(SEARCH("vPvB",P606),99)=99,IF(IFERROR(SEARCH("suspected pbt/vPvB",S606),99)=99,IF(IFERROR(SEARCH("vPvB",S606),99)=99,IF(IFERROR(SEARCH("concluded to be a vPvB",S606),99)=99,IF(IFERROR(SEARCH("identified as vPvB",K606),99)=99,IF(IFERROR(SEARCH("concluded to be a vPvB",K606),99)=99,IF(IFERROR(SEARCH("concluded to be both pbt and vPvB",S606),99)=99,IF(IFERROR(SEARCH("concluded to be both pbt and vPvB",K606),99)=99,0,Scoring!$E$5),Scoring!$E$5),Scoring!$E$5),Scoring!$E$5),Scoring!$E$5),Scoring!$E$4),Scoring!$E$6),Scoring!$E$4)</f>
        <v>0</v>
      </c>
      <c r="X606" s="78">
        <f>IF(IFERROR(SEARCH("H410",N606),99)=99,IF(IFERROR(SEARCH("H410",O606),99)=99,IF(IFERROR(SEARCH("H410",Q606),99)=99,IF(IFERROR(SEARCH("H410",M606),99)=99,IF(IFERROR(SEARCH("H410",R606),99)=99,IF(IFERROR(SEARCH("H411",N606),99)=99,IF(IFERROR(SEARCH("H411",O606),99)=99,IF(IFERROR(SEARCH("H411",Q606),99)=99,IF(IFERROR(SEARCH("H411",M606),99)=99,IF(IFERROR(SEARCH("H411",R606),99)=99,IF(IFERROR(SEARCH("H413",N606),99)=99,IF(IFERROR(SEARCH("H413",O606),99)=99,IF(IFERROR(SEARCH("H413",Q606),99)=99,IF(IFERROR(SEARCH("H413",M606),99)=99,IF(IFERROR(SEARCH("H413",R606),99)=99,IF(IFERROR(SEARCH("H412",N606),99)=99,IF(IFERROR(SEARCH("H412",O606),99)=99,IF(IFERROR(SEARCH("H412",Q606),99)=99,IF(IFERROR(SEARCH("H412",M606),99)=99,IF(IFERROR(SEARCH("H412",R606),99)=99,0,Scoring!$E$2),Scoring!$E$2),Scoring!$E$2),Scoring!$E$2),Scoring!$E$2),Scoring!$E$2),Scoring!$E$2),Scoring!$E$2),Scoring!$E$2),Scoring!$E$2),Scoring!$E$2),Scoring!$E$2),Scoring!$E$2),Scoring!$E$2),Scoring!$E$2),Scoring!$E$2),Scoring!$E$2),Scoring!$E$2),Scoring!$E$2),Scoring!$E$2)</f>
        <v>0</v>
      </c>
      <c r="Y606" s="78">
        <f>IF(IFERROR(SEARCH("CMR",K606),99)=99,IF(IFERROR(SEARCH("Suspected CMR",S606),99)=99,IF(IFERROR(SEARCH("CMR",S606),99)=99,0,Scoring!$E$8),Scoring!$E$9),Scoring!$E$8)</f>
        <v>3</v>
      </c>
      <c r="Z606" s="78">
        <f>IF(IFERROR(SEARCH("H350",N606),99)=99,IF(IFERROR(SEARCH("H350",O606),99)=99,IF(IFERROR(SEARCH("H350",Q606),99)=99,IF(IFERROR(SEARCH("H350",M606),99)=99,IF(IFERROR(SEARCH("H350",R606),99)=99,IF(IFERROR(SEARCH("H351",N606),99)=99,IF(IFERROR(SEARCH("H351",O606),99)=99,IF(IFERROR(SEARCH("H351",Q606),99)=99,IF(IFERROR(SEARCH("H351",M606),99)=99,IF(IFERROR(SEARCH("H351",R606),99)=99,IF(IFERROR(SEARCH("carcinogenic",P606),99)=99,IF(IFERROR(SEARCH("suspected carcinogenic",S606),99)=99,0,Scoring!$E$12),Scoring!$E$11),Scoring!$E$10),Scoring!$E$10),Scoring!$E$10),Scoring!$E$10),Scoring!$E$10),Scoring!$E$10),Scoring!$E$10),Scoring!$E$10),Scoring!$E$10),Scoring!$E$10)</f>
        <v>1</v>
      </c>
      <c r="AA606" s="78">
        <f>IF(IFERROR(SEARCH("H340",N606),99)=99,IF(IFERROR(SEARCH("H340",O606),99)=99,IF(IFERROR(SEARCH("H340",Q606),99)=99,IF(IFERROR(SEARCH("H340",M606),99)=99,IF(IFERROR(SEARCH("H340",R606),99)=99,IF(IFERROR(SEARCH("H341",N606),99)=99,IF(IFERROR(SEARCH("H341",O606),99)=99,IF(IFERROR(SEARCH("H341",Q606),99)=99,IF(IFERROR(SEARCH("H341",M606),99)=99,IF(IFERROR(SEARCH("H341",R606),99)=99,IF(IFERROR(SEARCH("mutagenic",P606),99)=99,IF(IFERROR(SEARCH("suspected mutagenic",S606),99)=99,0,Scoring!$E$15),Scoring!$E$14),Scoring!$E$13),Scoring!$E$13),Scoring!$E$13),Scoring!$E$13),Scoring!$E$13),Scoring!$E$13),Scoring!$E$13),Scoring!$E$13),Scoring!$E$13),Scoring!$E$13)</f>
        <v>0</v>
      </c>
      <c r="AB606" s="78">
        <f>IF(IFERROR(SEARCH("H360",N606),99)=99,IF(IFERROR(SEARCH("H360",O606),99)=99,IF(IFERROR(SEARCH("H360",Q606),99)=99,IF(IFERROR(SEARCH("H360",M606),99)=99,IF(IFERROR(SEARCH("H360",R606),99)=99,IF(IFERROR(SEARCH("H361",N606),99)=99,IF(IFERROR(SEARCH("H361",O606),99)=99,IF(IFERROR(SEARCH("H361",Q606),99)=99,IF(IFERROR(SEARCH("H361",M606),99)=99,IF(IFERROR(SEARCH("H361",R606),99)=99,IF(IFERROR(SEARCH("reproduction",P606),99)=99,IF(IFERROR(SEARCH("suspected reprotoxic",S606),99)=99,IF(IFERROR(SEARCH("reprotoxic",S606),99)=99,IF(IFERROR(SEARCH("reprotoxic",K606),99)=99,0,Scoring!$E$18),Scoring!$E$18),Scoring!$E$19),Scoring!$E$17),Scoring!$E$16),Scoring!$E$16),Scoring!$E$16),Scoring!$E$16),Scoring!$E$16),Scoring!$E$16),Scoring!$E$16),Scoring!$E$16),Scoring!$E$16),Scoring!$E$16)</f>
        <v>0</v>
      </c>
      <c r="AC606" s="78">
        <f>IF(IFERROR(SEARCH("57f",L606),99)=99,IF(IFERROR(SEARCH("57(f)",P606),99)=99,0,Scoring!$E$20),Scoring!$E$20)</f>
        <v>0</v>
      </c>
      <c r="AD606" s="78">
        <f>IF(IFERROR(SEARCH("CAT1",T606),99)=99,IF(IFERROR(SEARCH("CAT2",T606),99)=99,IF(IFERROR(SEARCH("CAT3",T606),99)=99,IF(IFERROR(SEARCH("concluded to be endocrine",K606),99)=99,IF(IFERROR(SEARCH("categorised as endocrine",K606),99)=99,IF(IFERROR(SEARCH("endocrine disrupting",P606),99)=99,IF(IFERROR(SEARCH("endocrine disrupting",K606),99)=99,IF(IFERROR(SEARCH("suspected endocrine",S606),99)=99,IF(IFERROR(SEARCH("potential endocrine",S606),99)=99,0,Scoring!$E$25),Scoring!$E$25),Scoring!$E$24),Scoring!$E$24),Scoring!$E$24),Scoring!$E$24),Scoring!$E$23),Scoring!$E$22),Scoring!$E$21)</f>
        <v>0</v>
      </c>
      <c r="AE606" s="78">
        <f>IF(IFERROR(SEARCH("suspected sensitiser",S606),99)=99,IF(IFERROR(SEARCH("sensitiser",S606),99)=99,IF(IFERROR(SEARCH("other hazard based concern",S606),99)=99,0,Scoring!$E$28),Scoring!$E$26),Scoring!$E$27)</f>
        <v>0</v>
      </c>
      <c r="AF606" s="78">
        <f>IF(IFERROR(M606,1)=1,IF(IFERROR(N606,1)=1,IF(IFERROR(O606,1)=1,IF(IFERROR(Q606,1)=1,IF(IFERROR(R606,1)=1,IF(IFERROR(T606,1)=1,IF(IFERROR(K606,1)=1,IF(IFERROR(P606,1)=1,IF(IFERROR(S606,1)=1,Scoring!$E$29,0),0),0),0),0),0),0),0),0)</f>
        <v>0</v>
      </c>
      <c r="AG606" s="78">
        <f t="shared" si="50"/>
        <v>3</v>
      </c>
      <c r="AI606" s="93"/>
      <c r="AJ606" s="94"/>
      <c r="AK606" s="76"/>
      <c r="AL606" s="75"/>
      <c r="AN606" s="79"/>
      <c r="AO606" s="79"/>
      <c r="AP606" s="79"/>
      <c r="AQ606" s="79"/>
      <c r="AR606" s="79"/>
      <c r="AS606" s="78"/>
      <c r="AU606" s="79">
        <f>IF(IFERROR(F606,99)=99,IF(IFERROR(G606,99)=99,IF(IFERROR(H606,99)=99,IF(IFERROR(I606,99)=99,IF(IFERROR(E606,99)=99,IF(IFERROR(J606,99)=99,0,Scoring!$B$7),Scoring!$B$3),Scoring!$B$2),Scoring!$B$6),Scoring!$B$5),Scoring!$B$4)</f>
        <v>0.3</v>
      </c>
      <c r="AV606" s="78">
        <f t="shared" si="51"/>
        <v>0.89999999999999991</v>
      </c>
      <c r="AW606" s="78"/>
      <c r="AX606" s="66"/>
      <c r="AY606" s="78"/>
      <c r="AZ606" s="76"/>
      <c r="BA606" s="76"/>
      <c r="BB606" s="76"/>
    </row>
    <row r="607" spans="1:54" x14ac:dyDescent="0.25">
      <c r="A607" s="77" t="s">
        <v>6509</v>
      </c>
      <c r="B607" s="76" t="str">
        <f t="shared" si="52"/>
        <v>265-158-7</v>
      </c>
      <c r="C607" s="77" t="s">
        <v>1757</v>
      </c>
      <c r="D607" s="77" t="s">
        <v>1758</v>
      </c>
      <c r="E607" s="76" t="str">
        <f>IF(C607="-",IF(A607="-",VLOOKUP(D607,'sin-list 180320_update'!$C$2:$C$835,1,FALSE),VLOOKUP(A607,'sin-list 180320_update'!$A$2:$A$835,1,FALSE)),VLOOKUP(C607,'sin-list 180320_update'!$B$2:$B$835,1,FALSE))</f>
        <v>265-158-7</v>
      </c>
      <c r="F607" s="76" t="e">
        <f>IF($C607="-",IF($A607="-",VLOOKUP($D607,'REACH Bilaga XVII_update'!$A$5:$A$131,1,FALSE),VLOOKUP($A607,'REACH Bilaga XVII_update'!$C$5:$C$131,1,FALSE)),VLOOKUP($C607,'REACH Bilaga XVII_update'!$B$5:$B$131,1,FALSE))</f>
        <v>#N/A</v>
      </c>
      <c r="G607" s="76" t="e">
        <f>IF($C607="-",IF($A607="-",VLOOKUP($D607,' REACH Bilaga 59_update'!$A$5:$A$210,1,FALSE),VLOOKUP($A607,' REACH Bilaga 59_update'!$D$5:$D$210,1,FALSE)),VLOOKUP($C607,' REACH Bilaga 59_update'!$C$5:$C$210,1,FALSE))</f>
        <v>#N/A</v>
      </c>
      <c r="H607" s="76" t="e">
        <f>IF($C607="-",IF($A607="-",VLOOKUP($D607,'REACH Bilaga XIV_update'!$A$5:$A$110,1,FALSE),VLOOKUP($A607,'REACH Bilaga XIV_update'!$D$5:$D$110,1,FALSE)),VLOOKUP($C607,'REACH Bilaga XIV_update'!$C$5:$C$110,1,FALSE))</f>
        <v>#N/A</v>
      </c>
      <c r="I607" s="76" t="e">
        <f>IF($C607="-",IF($A607="-",VLOOKUP($D607,CoRAP_update!$A$5:$A$376,1,FALSE),VLOOKUP($A607,CoRAP_update!$D$5:$D$376,1,FALSE)),VLOOKUP($C607,CoRAP_update!$C$5:$C$376,1,FALSE))</f>
        <v>#N/A</v>
      </c>
      <c r="J607" s="76" t="e">
        <f>IF($C607="-",IF($A607="-",VLOOKUP($D607,EDC_update!$C$2:$C$450,1,FALSE),VLOOKUP($A607,EDC_update!$B$2:$B$450,1,FALSE)),VLOOKUP($C607,EDC_update!$L$2:$L$450,1,FALSE))</f>
        <v>#N/A</v>
      </c>
      <c r="K607" s="76" t="str">
        <f>IF($C607="-",IF($A607="-",IF(VLOOKUP($D607,'sin-list 180320_update'!$C$2:$S$835,3,FALSE)="",NA(),VLOOKUP($D607,'sin-list 180320_update'!$C$2:$S$835,3,FALSE)),IF(VLOOKUP($A607,'sin-list 180320_update'!$A$2:$S$835,5,FALSE)="",NA(),VLOOKUP($A607,'sin-list 180320_update'!$A$2:$S$835,5,FALSE))),IF(VLOOKUP($C607,'sin-list 180320_update'!$B$2:$S$835,4,FALSE)="",NA(),VLOOKUP($C607,'sin-list 180320_update'!$B$2:$S$835,4,FALSE)))</f>
        <v>Classified CMR according to Annex VI of Regulation 1272/2008. (Might not apply when contaminants are below below legal thresholds and/or full refining history is known)</v>
      </c>
      <c r="L607" s="76" t="str">
        <f>IF($C607="-",IF($A607="-",VLOOKUP($D607,'sin-list 180320_update'!$C$2:$S$835,6,FALSE),VLOOKUP($A607,'sin-list 180320_update'!$A$2:$S$835,8,FALSE)),VLOOKUP($C607,'sin-list 180320_update'!$B$2:$S$835,7,FALSE))</f>
        <v>Carc. 1B</v>
      </c>
      <c r="M607" s="76" t="str">
        <f>IF($C607="-",IF($A607="-",IF(VLOOKUP($D607,'sin-list 180320_update'!$C$2:$S$835,8,FALSE)="",NA(),VLOOKUP($D607,'sin-list 180320_update'!$C$2:$S$835,8,FALSE)),IF(VLOOKUP($A607,'sin-list 180320_update'!$A$2:$S$835,10,FALSE)="",NA(),VLOOKUP($A607,'sin-list 180320_update'!$A$2:$S$835,10,FALSE))),IF(VLOOKUP($C607,'sin-list 180320_update'!$B$2:$S$835,9,FALSE)="",NA(),VLOOKUP($C607,'sin-list 180320_update'!$B$2:$S$835,9,FALSE)))</f>
        <v>H350</v>
      </c>
      <c r="N607" s="76" t="e">
        <f>IF($C607="-",IF($A607="-",IF(VLOOKUP($D607,'REACH Bilaga XVII_update'!$A$5:$E$131,4,FALSE)="",NA(),VLOOKUP($D607,'REACH Bilaga XVII_update'!$A$5:$E$131,4,FALSE)),IF(VLOOKUP($A607,'REACH Bilaga XVII_update'!$C$5:$D$131,2,FALSE)="",NA(),VLOOKUP($A607,'REACH Bilaga XVII_update'!$C$5:$D$131,2,FALSE))),IF(VLOOKUP($C607,'REACH Bilaga XVII_update'!$B$5:$D$131,3,FALSE)="",NA(),VLOOKUP($C607,'REACH Bilaga XVII_update'!$B$5:$D$131,3,FALSE)))</f>
        <v>#N/A</v>
      </c>
      <c r="O607" s="76" t="e">
        <f>IF($C607="-",IF($A607="-",IF(VLOOKUP($D607,' REACH Bilaga 59_update'!$A$5:$E$210,5,FALSE)="",NA(),VLOOKUP($D607,' REACH Bilaga 59_update'!$A$5:$E$210,5,FALSE)),IF(VLOOKUP($A607,' REACH Bilaga 59_update'!$D$5:$E$210,2,FALSE)="",NA(),VLOOKUP($A607,' REACH Bilaga 59_update'!$D$5:$E$210,2,FALSE))),IF(VLOOKUP($C607,' REACH Bilaga 59_update'!$C$5:$E$210,3,FALSE)="",NA(),VLOOKUP($C607,' REACH Bilaga 59_update'!$C$5:$E$210,3,FALSE)))</f>
        <v>#N/A</v>
      </c>
      <c r="P607" s="76" t="e">
        <f>IF(C607="-",IF(A607="-",IFERROR(VLOOKUP($D607,' REACH Bilaga 59_update'!$A$5:$F$210,MATCH(Sammanfattning!P$1,' REACH Bilaga 59_update'!$A$4:$F$4,0),FALSE),VLOOKUP($D607,'REACH Bilaga XIV_update'!$A$4:$H$110,MATCH(Sammanfattning!P$1,'REACH Bilaga XIV_update'!$A$4:$H$4,0),FALSE)),IFERROR(VLOOKUP($A607,' REACH Bilaga 59_update'!$D$5:$F$210,MATCH(Sammanfattning!P$1,' REACH Bilaga 59_update'!$D$4:$F$4,0),FALSE),VLOOKUP($A607,'REACH Bilaga XIV_update'!$D$4:$H$110,MATCH(Sammanfattning!P$1,'REACH Bilaga XIV_update'!$D$4:$H$4,0),FALSE))),IFERROR(VLOOKUP($C607,' REACH Bilaga 59_update'!$C$5:$F$210,MATCH(Sammanfattning!P$1,' REACH Bilaga 59_update'!$C$4:$F$4,0),FALSE),VLOOKUP($C607,'REACH Bilaga XIV_update'!$C$4:$H$110,MATCH(Sammanfattning!P$1,'REACH Bilaga XIV_update'!$C$4:$H$4,0),FALSE)))</f>
        <v>#N/A</v>
      </c>
      <c r="Q607" s="76" t="e">
        <f>IF($C607="-",IF($A607="-",IF(VLOOKUP($D607,'REACH Bilaga XIV_update'!$A$5:$I$110,9,FALSE)="",NA(),VLOOKUP($D607,'REACH Bilaga XIV_update'!$A$5:$I$110,9,FALSE)),IF(VLOOKUP($A607,'REACH Bilaga XIV_update'!$D$5:$I$110,6,FALSE)="",NA(),VLOOKUP($A607,'REACH Bilaga XIV_update'!$D$5:$I$110,6,FALSE))),IF(VLOOKUP($C607,'REACH Bilaga XIV_update'!$C$5:$I$110,7,FALSE)="",NA(),VLOOKUP($C607,'REACH Bilaga XIV_update'!$C$5:$I$110,7,FALSE)))</f>
        <v>#N/A</v>
      </c>
      <c r="R607" s="76" t="e">
        <f>IF($C607="-",IF($A607="-",IF(VLOOKUP($D607,CoRAP_update!$A$5:$O$376,15,FALSE)="",NA(),VLOOKUP($D607,CoRAP_update!$A$5:$O$376,15,FALSE)),IF(VLOOKUP($A607,CoRAP_update!$D$5:$O$376,12,FALSE)="",NA(),VLOOKUP($A607,CoRAP_update!$D$5:$O$376,12,FALSE))),IF(VLOOKUP($C607,CoRAP_update!$C$5:$O$376,13,FALSE)="",NA(),VLOOKUP($C607,CoRAP_update!$C$5:$O$376,13,FALSE)))</f>
        <v>#N/A</v>
      </c>
      <c r="S607" s="144" t="e">
        <f>IF($C607="-",IF($A607="-",VLOOKUP($D607,CoRAP_update!$A$5:$J$376,MATCH(Sammanfattning!S$1,CoRAP_update!$A$4:$J$4,0),FALSE),VLOOKUP($A607,CoRAP_update!$D$5:$J$376,MATCH(Sammanfattning!S$1,CoRAP_update!$D$4:$J$4,0),FALSE)),VLOOKUP($C607,CoRAP_update!$C$5:$J$376,MATCH(Sammanfattning!S$1,CoRAP_update!$C$4:$J$4,0),FALSE))</f>
        <v>#N/A</v>
      </c>
      <c r="T607" s="76" t="e">
        <f>IF($A607="-",VLOOKUP($D607,EDC_update!$C$2:$F$450,4,FALSE),VLOOKUP($A607,EDC_update!$B$2:$F$450,5,FALSE))</f>
        <v>#N/A</v>
      </c>
      <c r="V607" s="78">
        <f>IF(IFERROR(SEARCH("PBT",P607),99)=99,IF(IFERROR(SEARCH("suspected PBT",S607),99)=99,IF(IFERROR(SEARCH("concluded to be PBT",K607),99)=99,IF(IFERROR(SEARCH("PBT",S607),99)=99,IF(IFERROR(SEARCH("PBT cand",L607),99)=99,IF(IFERROR(SEARCH("PBT",L607),99)=99,IF(IFERROR(SEARCH("persistent, bioackumulative and toxic properties",K607),99)=99,0,Scoring!$E$3),Scoring!$E$3),Scoring!$E$7),Scoring!$E$3),Scoring!$E$5),Scoring!$E$6),Scoring!$E$3)</f>
        <v>0</v>
      </c>
      <c r="W607" s="78">
        <f>IF(IFERROR(SEARCH("vPvB",P607),99)=99,IF(IFERROR(SEARCH("suspected pbt/vPvB",S607),99)=99,IF(IFERROR(SEARCH("vPvB",S607),99)=99,IF(IFERROR(SEARCH("concluded to be a vPvB",S607),99)=99,IF(IFERROR(SEARCH("identified as vPvB",K607),99)=99,IF(IFERROR(SEARCH("concluded to be a vPvB",K607),99)=99,IF(IFERROR(SEARCH("concluded to be both pbt and vPvB",S607),99)=99,IF(IFERROR(SEARCH("concluded to be both pbt and vPvB",K607),99)=99,0,Scoring!$E$5),Scoring!$E$5),Scoring!$E$5),Scoring!$E$5),Scoring!$E$5),Scoring!$E$4),Scoring!$E$6),Scoring!$E$4)</f>
        <v>0</v>
      </c>
      <c r="X607" s="78">
        <f>IF(IFERROR(SEARCH("H410",N607),99)=99,IF(IFERROR(SEARCH("H410",O607),99)=99,IF(IFERROR(SEARCH("H410",Q607),99)=99,IF(IFERROR(SEARCH("H410",M607),99)=99,IF(IFERROR(SEARCH("H410",R607),99)=99,IF(IFERROR(SEARCH("H411",N607),99)=99,IF(IFERROR(SEARCH("H411",O607),99)=99,IF(IFERROR(SEARCH("H411",Q607),99)=99,IF(IFERROR(SEARCH("H411",M607),99)=99,IF(IFERROR(SEARCH("H411",R607),99)=99,IF(IFERROR(SEARCH("H413",N607),99)=99,IF(IFERROR(SEARCH("H413",O607),99)=99,IF(IFERROR(SEARCH("H413",Q607),99)=99,IF(IFERROR(SEARCH("H413",M607),99)=99,IF(IFERROR(SEARCH("H413",R607),99)=99,IF(IFERROR(SEARCH("H412",N607),99)=99,IF(IFERROR(SEARCH("H412",O607),99)=99,IF(IFERROR(SEARCH("H412",Q607),99)=99,IF(IFERROR(SEARCH("H412",M607),99)=99,IF(IFERROR(SEARCH("H412",R607),99)=99,0,Scoring!$E$2),Scoring!$E$2),Scoring!$E$2),Scoring!$E$2),Scoring!$E$2),Scoring!$E$2),Scoring!$E$2),Scoring!$E$2),Scoring!$E$2),Scoring!$E$2),Scoring!$E$2),Scoring!$E$2),Scoring!$E$2),Scoring!$E$2),Scoring!$E$2),Scoring!$E$2),Scoring!$E$2),Scoring!$E$2),Scoring!$E$2),Scoring!$E$2)</f>
        <v>0</v>
      </c>
      <c r="Y607" s="78">
        <f>IF(IFERROR(SEARCH("CMR",K607),99)=99,IF(IFERROR(SEARCH("Suspected CMR",S607),99)=99,IF(IFERROR(SEARCH("CMR",S607),99)=99,0,Scoring!$E$8),Scoring!$E$9),Scoring!$E$8)</f>
        <v>3</v>
      </c>
      <c r="Z607" s="78">
        <f>IF(IFERROR(SEARCH("H350",N607),99)=99,IF(IFERROR(SEARCH("H350",O607),99)=99,IF(IFERROR(SEARCH("H350",Q607),99)=99,IF(IFERROR(SEARCH("H350",M607),99)=99,IF(IFERROR(SEARCH("H350",R607),99)=99,IF(IFERROR(SEARCH("H351",N607),99)=99,IF(IFERROR(SEARCH("H351",O607),99)=99,IF(IFERROR(SEARCH("H351",Q607),99)=99,IF(IFERROR(SEARCH("H351",M607),99)=99,IF(IFERROR(SEARCH("H351",R607),99)=99,IF(IFERROR(SEARCH("carcinogenic",P607),99)=99,IF(IFERROR(SEARCH("suspected carcinogenic",S607),99)=99,0,Scoring!$E$12),Scoring!$E$11),Scoring!$E$10),Scoring!$E$10),Scoring!$E$10),Scoring!$E$10),Scoring!$E$10),Scoring!$E$10),Scoring!$E$10),Scoring!$E$10),Scoring!$E$10),Scoring!$E$10)</f>
        <v>1</v>
      </c>
      <c r="AA607" s="78">
        <f>IF(IFERROR(SEARCH("H340",N607),99)=99,IF(IFERROR(SEARCH("H340",O607),99)=99,IF(IFERROR(SEARCH("H340",Q607),99)=99,IF(IFERROR(SEARCH("H340",M607),99)=99,IF(IFERROR(SEARCH("H340",R607),99)=99,IF(IFERROR(SEARCH("H341",N607),99)=99,IF(IFERROR(SEARCH("H341",O607),99)=99,IF(IFERROR(SEARCH("H341",Q607),99)=99,IF(IFERROR(SEARCH("H341",M607),99)=99,IF(IFERROR(SEARCH("H341",R607),99)=99,IF(IFERROR(SEARCH("mutagenic",P607),99)=99,IF(IFERROR(SEARCH("suspected mutagenic",S607),99)=99,0,Scoring!$E$15),Scoring!$E$14),Scoring!$E$13),Scoring!$E$13),Scoring!$E$13),Scoring!$E$13),Scoring!$E$13),Scoring!$E$13),Scoring!$E$13),Scoring!$E$13),Scoring!$E$13),Scoring!$E$13)</f>
        <v>0</v>
      </c>
      <c r="AB607" s="78">
        <f>IF(IFERROR(SEARCH("H360",N607),99)=99,IF(IFERROR(SEARCH("H360",O607),99)=99,IF(IFERROR(SEARCH("H360",Q607),99)=99,IF(IFERROR(SEARCH("H360",M607),99)=99,IF(IFERROR(SEARCH("H360",R607),99)=99,IF(IFERROR(SEARCH("H361",N607),99)=99,IF(IFERROR(SEARCH("H361",O607),99)=99,IF(IFERROR(SEARCH("H361",Q607),99)=99,IF(IFERROR(SEARCH("H361",M607),99)=99,IF(IFERROR(SEARCH("H361",R607),99)=99,IF(IFERROR(SEARCH("reproduction",P607),99)=99,IF(IFERROR(SEARCH("suspected reprotoxic",S607),99)=99,IF(IFERROR(SEARCH("reprotoxic",S607),99)=99,IF(IFERROR(SEARCH("reprotoxic",K607),99)=99,0,Scoring!$E$18),Scoring!$E$18),Scoring!$E$19),Scoring!$E$17),Scoring!$E$16),Scoring!$E$16),Scoring!$E$16),Scoring!$E$16),Scoring!$E$16),Scoring!$E$16),Scoring!$E$16),Scoring!$E$16),Scoring!$E$16),Scoring!$E$16)</f>
        <v>0</v>
      </c>
      <c r="AC607" s="78">
        <f>IF(IFERROR(SEARCH("57f",L607),99)=99,IF(IFERROR(SEARCH("57(f)",P607),99)=99,0,Scoring!$E$20),Scoring!$E$20)</f>
        <v>0</v>
      </c>
      <c r="AD607" s="78">
        <f>IF(IFERROR(SEARCH("CAT1",T607),99)=99,IF(IFERROR(SEARCH("CAT2",T607),99)=99,IF(IFERROR(SEARCH("CAT3",T607),99)=99,IF(IFERROR(SEARCH("concluded to be endocrine",K607),99)=99,IF(IFERROR(SEARCH("categorised as endocrine",K607),99)=99,IF(IFERROR(SEARCH("endocrine disrupting",P607),99)=99,IF(IFERROR(SEARCH("endocrine disrupting",K607),99)=99,IF(IFERROR(SEARCH("suspected endocrine",S607),99)=99,IF(IFERROR(SEARCH("potential endocrine",S607),99)=99,0,Scoring!$E$25),Scoring!$E$25),Scoring!$E$24),Scoring!$E$24),Scoring!$E$24),Scoring!$E$24),Scoring!$E$23),Scoring!$E$22),Scoring!$E$21)</f>
        <v>0</v>
      </c>
      <c r="AE607" s="78">
        <f>IF(IFERROR(SEARCH("suspected sensitiser",S607),99)=99,IF(IFERROR(SEARCH("sensitiser",S607),99)=99,IF(IFERROR(SEARCH("other hazard based concern",S607),99)=99,0,Scoring!$E$28),Scoring!$E$26),Scoring!$E$27)</f>
        <v>0</v>
      </c>
      <c r="AF607" s="78">
        <f>IF(IFERROR(M607,1)=1,IF(IFERROR(N607,1)=1,IF(IFERROR(O607,1)=1,IF(IFERROR(Q607,1)=1,IF(IFERROR(R607,1)=1,IF(IFERROR(T607,1)=1,IF(IFERROR(K607,1)=1,IF(IFERROR(P607,1)=1,IF(IFERROR(S607,1)=1,Scoring!$E$29,0),0),0),0),0),0),0),0),0)</f>
        <v>0</v>
      </c>
      <c r="AG607" s="78">
        <f t="shared" si="50"/>
        <v>3</v>
      </c>
      <c r="AI607" s="93"/>
      <c r="AJ607" s="94"/>
      <c r="AK607" s="76"/>
      <c r="AL607" s="75"/>
      <c r="AN607" s="79"/>
      <c r="AO607" s="79"/>
      <c r="AP607" s="79"/>
      <c r="AQ607" s="79"/>
      <c r="AR607" s="79"/>
      <c r="AS607" s="78"/>
      <c r="AU607" s="79">
        <f>IF(IFERROR(F607,99)=99,IF(IFERROR(G607,99)=99,IF(IFERROR(H607,99)=99,IF(IFERROR(I607,99)=99,IF(IFERROR(E607,99)=99,IF(IFERROR(J607,99)=99,0,Scoring!$B$7),Scoring!$B$3),Scoring!$B$2),Scoring!$B$6),Scoring!$B$5),Scoring!$B$4)</f>
        <v>0.3</v>
      </c>
      <c r="AV607" s="78">
        <f t="shared" si="51"/>
        <v>0.89999999999999991</v>
      </c>
      <c r="AW607" s="78"/>
      <c r="AX607" s="66"/>
      <c r="AY607" s="78"/>
      <c r="AZ607" s="76"/>
      <c r="BA607" s="76"/>
      <c r="BB607" s="76"/>
    </row>
    <row r="608" spans="1:54" x14ac:dyDescent="0.25">
      <c r="A608" s="77" t="s">
        <v>6510</v>
      </c>
      <c r="B608" s="76" t="str">
        <f t="shared" si="52"/>
        <v>265-159-2</v>
      </c>
      <c r="C608" s="77" t="s">
        <v>1760</v>
      </c>
      <c r="D608" s="77" t="s">
        <v>1761</v>
      </c>
      <c r="E608" s="76" t="str">
        <f>IF(C608="-",IF(A608="-",VLOOKUP(D608,'sin-list 180320_update'!$C$2:$C$835,1,FALSE),VLOOKUP(A608,'sin-list 180320_update'!$A$2:$A$835,1,FALSE)),VLOOKUP(C608,'sin-list 180320_update'!$B$2:$B$835,1,FALSE))</f>
        <v>265-159-2</v>
      </c>
      <c r="F608" s="76" t="e">
        <f>IF($C608="-",IF($A608="-",VLOOKUP($D608,'REACH Bilaga XVII_update'!$A$5:$A$131,1,FALSE),VLOOKUP($A608,'REACH Bilaga XVII_update'!$C$5:$C$131,1,FALSE)),VLOOKUP($C608,'REACH Bilaga XVII_update'!$B$5:$B$131,1,FALSE))</f>
        <v>#N/A</v>
      </c>
      <c r="G608" s="76" t="e">
        <f>IF($C608="-",IF($A608="-",VLOOKUP($D608,' REACH Bilaga 59_update'!$A$5:$A$210,1,FALSE),VLOOKUP($A608,' REACH Bilaga 59_update'!$D$5:$D$210,1,FALSE)),VLOOKUP($C608,' REACH Bilaga 59_update'!$C$5:$C$210,1,FALSE))</f>
        <v>#N/A</v>
      </c>
      <c r="H608" s="76" t="e">
        <f>IF($C608="-",IF($A608="-",VLOOKUP($D608,'REACH Bilaga XIV_update'!$A$5:$A$110,1,FALSE),VLOOKUP($A608,'REACH Bilaga XIV_update'!$D$5:$D$110,1,FALSE)),VLOOKUP($C608,'REACH Bilaga XIV_update'!$C$5:$C$110,1,FALSE))</f>
        <v>#N/A</v>
      </c>
      <c r="I608" s="76" t="e">
        <f>IF($C608="-",IF($A608="-",VLOOKUP($D608,CoRAP_update!$A$5:$A$376,1,FALSE),VLOOKUP($A608,CoRAP_update!$D$5:$D$376,1,FALSE)),VLOOKUP($C608,CoRAP_update!$C$5:$C$376,1,FALSE))</f>
        <v>#N/A</v>
      </c>
      <c r="J608" s="76" t="e">
        <f>IF($C608="-",IF($A608="-",VLOOKUP($D608,EDC_update!$C$2:$C$450,1,FALSE),VLOOKUP($A608,EDC_update!$B$2:$B$450,1,FALSE)),VLOOKUP($C608,EDC_update!$L$2:$L$450,1,FALSE))</f>
        <v>#N/A</v>
      </c>
      <c r="K608" s="76" t="str">
        <f>IF($C608="-",IF($A608="-",IF(VLOOKUP($D608,'sin-list 180320_update'!$C$2:$S$835,3,FALSE)="",NA(),VLOOKUP($D608,'sin-list 180320_update'!$C$2:$S$835,3,FALSE)),IF(VLOOKUP($A608,'sin-list 180320_update'!$A$2:$S$835,5,FALSE)="",NA(),VLOOKUP($A608,'sin-list 180320_update'!$A$2:$S$835,5,FALSE))),IF(VLOOKUP($C608,'sin-list 180320_update'!$B$2:$S$835,4,FALSE)="",NA(),VLOOKUP($C608,'sin-list 180320_update'!$B$2:$S$835,4,FALSE)))</f>
        <v>Classified CMR according to Annex VI of Regulation 1272/2008. (Might not apply when contaminants are below below legal thresholds and/or full refining history is known)</v>
      </c>
      <c r="L608" s="76" t="str">
        <f>IF($C608="-",IF($A608="-",VLOOKUP($D608,'sin-list 180320_update'!$C$2:$S$835,6,FALSE),VLOOKUP($A608,'sin-list 180320_update'!$A$2:$S$835,8,FALSE)),VLOOKUP($C608,'sin-list 180320_update'!$B$2:$S$835,7,FALSE))</f>
        <v>Carc. 1B</v>
      </c>
      <c r="M608" s="76" t="str">
        <f>IF($C608="-",IF($A608="-",IF(VLOOKUP($D608,'sin-list 180320_update'!$C$2:$S$835,8,FALSE)="",NA(),VLOOKUP($D608,'sin-list 180320_update'!$C$2:$S$835,8,FALSE)),IF(VLOOKUP($A608,'sin-list 180320_update'!$A$2:$S$835,10,FALSE)="",NA(),VLOOKUP($A608,'sin-list 180320_update'!$A$2:$S$835,10,FALSE))),IF(VLOOKUP($C608,'sin-list 180320_update'!$B$2:$S$835,9,FALSE)="",NA(),VLOOKUP($C608,'sin-list 180320_update'!$B$2:$S$835,9,FALSE)))</f>
        <v>H350</v>
      </c>
      <c r="N608" s="76" t="e">
        <f>IF($C608="-",IF($A608="-",IF(VLOOKUP($D608,'REACH Bilaga XVII_update'!$A$5:$E$131,4,FALSE)="",NA(),VLOOKUP($D608,'REACH Bilaga XVII_update'!$A$5:$E$131,4,FALSE)),IF(VLOOKUP($A608,'REACH Bilaga XVII_update'!$C$5:$D$131,2,FALSE)="",NA(),VLOOKUP($A608,'REACH Bilaga XVII_update'!$C$5:$D$131,2,FALSE))),IF(VLOOKUP($C608,'REACH Bilaga XVII_update'!$B$5:$D$131,3,FALSE)="",NA(),VLOOKUP($C608,'REACH Bilaga XVII_update'!$B$5:$D$131,3,FALSE)))</f>
        <v>#N/A</v>
      </c>
      <c r="O608" s="76" t="e">
        <f>IF($C608="-",IF($A608="-",IF(VLOOKUP($D608,' REACH Bilaga 59_update'!$A$5:$E$210,5,FALSE)="",NA(),VLOOKUP($D608,' REACH Bilaga 59_update'!$A$5:$E$210,5,FALSE)),IF(VLOOKUP($A608,' REACH Bilaga 59_update'!$D$5:$E$210,2,FALSE)="",NA(),VLOOKUP($A608,' REACH Bilaga 59_update'!$D$5:$E$210,2,FALSE))),IF(VLOOKUP($C608,' REACH Bilaga 59_update'!$C$5:$E$210,3,FALSE)="",NA(),VLOOKUP($C608,' REACH Bilaga 59_update'!$C$5:$E$210,3,FALSE)))</f>
        <v>#N/A</v>
      </c>
      <c r="P608" s="76" t="e">
        <f>IF(C608="-",IF(A608="-",IFERROR(VLOOKUP($D608,' REACH Bilaga 59_update'!$A$5:$F$210,MATCH(Sammanfattning!P$1,' REACH Bilaga 59_update'!$A$4:$F$4,0),FALSE),VLOOKUP($D608,'REACH Bilaga XIV_update'!$A$4:$H$110,MATCH(Sammanfattning!P$1,'REACH Bilaga XIV_update'!$A$4:$H$4,0),FALSE)),IFERROR(VLOOKUP($A608,' REACH Bilaga 59_update'!$D$5:$F$210,MATCH(Sammanfattning!P$1,' REACH Bilaga 59_update'!$D$4:$F$4,0),FALSE),VLOOKUP($A608,'REACH Bilaga XIV_update'!$D$4:$H$110,MATCH(Sammanfattning!P$1,'REACH Bilaga XIV_update'!$D$4:$H$4,0),FALSE))),IFERROR(VLOOKUP($C608,' REACH Bilaga 59_update'!$C$5:$F$210,MATCH(Sammanfattning!P$1,' REACH Bilaga 59_update'!$C$4:$F$4,0),FALSE),VLOOKUP($C608,'REACH Bilaga XIV_update'!$C$4:$H$110,MATCH(Sammanfattning!P$1,'REACH Bilaga XIV_update'!$C$4:$H$4,0),FALSE)))</f>
        <v>#N/A</v>
      </c>
      <c r="Q608" s="76" t="e">
        <f>IF($C608="-",IF($A608="-",IF(VLOOKUP($D608,'REACH Bilaga XIV_update'!$A$5:$I$110,9,FALSE)="",NA(),VLOOKUP($D608,'REACH Bilaga XIV_update'!$A$5:$I$110,9,FALSE)),IF(VLOOKUP($A608,'REACH Bilaga XIV_update'!$D$5:$I$110,6,FALSE)="",NA(),VLOOKUP($A608,'REACH Bilaga XIV_update'!$D$5:$I$110,6,FALSE))),IF(VLOOKUP($C608,'REACH Bilaga XIV_update'!$C$5:$I$110,7,FALSE)="",NA(),VLOOKUP($C608,'REACH Bilaga XIV_update'!$C$5:$I$110,7,FALSE)))</f>
        <v>#N/A</v>
      </c>
      <c r="R608" s="76" t="e">
        <f>IF($C608="-",IF($A608="-",IF(VLOOKUP($D608,CoRAP_update!$A$5:$O$376,15,FALSE)="",NA(),VLOOKUP($D608,CoRAP_update!$A$5:$O$376,15,FALSE)),IF(VLOOKUP($A608,CoRAP_update!$D$5:$O$376,12,FALSE)="",NA(),VLOOKUP($A608,CoRAP_update!$D$5:$O$376,12,FALSE))),IF(VLOOKUP($C608,CoRAP_update!$C$5:$O$376,13,FALSE)="",NA(),VLOOKUP($C608,CoRAP_update!$C$5:$O$376,13,FALSE)))</f>
        <v>#N/A</v>
      </c>
      <c r="S608" s="144" t="e">
        <f>IF($C608="-",IF($A608="-",VLOOKUP($D608,CoRAP_update!$A$5:$J$376,MATCH(Sammanfattning!S$1,CoRAP_update!$A$4:$J$4,0),FALSE),VLOOKUP($A608,CoRAP_update!$D$5:$J$376,MATCH(Sammanfattning!S$1,CoRAP_update!$D$4:$J$4,0),FALSE)),VLOOKUP($C608,CoRAP_update!$C$5:$J$376,MATCH(Sammanfattning!S$1,CoRAP_update!$C$4:$J$4,0),FALSE))</f>
        <v>#N/A</v>
      </c>
      <c r="T608" s="76" t="e">
        <f>IF($A608="-",VLOOKUP($D608,EDC_update!$C$2:$F$450,4,FALSE),VLOOKUP($A608,EDC_update!$B$2:$F$450,5,FALSE))</f>
        <v>#N/A</v>
      </c>
      <c r="V608" s="78">
        <f>IF(IFERROR(SEARCH("PBT",P608),99)=99,IF(IFERROR(SEARCH("suspected PBT",S608),99)=99,IF(IFERROR(SEARCH("concluded to be PBT",K608),99)=99,IF(IFERROR(SEARCH("PBT",S608),99)=99,IF(IFERROR(SEARCH("PBT cand",L608),99)=99,IF(IFERROR(SEARCH("PBT",L608),99)=99,IF(IFERROR(SEARCH("persistent, bioackumulative and toxic properties",K608),99)=99,0,Scoring!$E$3),Scoring!$E$3),Scoring!$E$7),Scoring!$E$3),Scoring!$E$5),Scoring!$E$6),Scoring!$E$3)</f>
        <v>0</v>
      </c>
      <c r="W608" s="78">
        <f>IF(IFERROR(SEARCH("vPvB",P608),99)=99,IF(IFERROR(SEARCH("suspected pbt/vPvB",S608),99)=99,IF(IFERROR(SEARCH("vPvB",S608),99)=99,IF(IFERROR(SEARCH("concluded to be a vPvB",S608),99)=99,IF(IFERROR(SEARCH("identified as vPvB",K608),99)=99,IF(IFERROR(SEARCH("concluded to be a vPvB",K608),99)=99,IF(IFERROR(SEARCH("concluded to be both pbt and vPvB",S608),99)=99,IF(IFERROR(SEARCH("concluded to be both pbt and vPvB",K608),99)=99,0,Scoring!$E$5),Scoring!$E$5),Scoring!$E$5),Scoring!$E$5),Scoring!$E$5),Scoring!$E$4),Scoring!$E$6),Scoring!$E$4)</f>
        <v>0</v>
      </c>
      <c r="X608" s="78">
        <f>IF(IFERROR(SEARCH("H410",N608),99)=99,IF(IFERROR(SEARCH("H410",O608),99)=99,IF(IFERROR(SEARCH("H410",Q608),99)=99,IF(IFERROR(SEARCH("H410",M608),99)=99,IF(IFERROR(SEARCH("H410",R608),99)=99,IF(IFERROR(SEARCH("H411",N608),99)=99,IF(IFERROR(SEARCH("H411",O608),99)=99,IF(IFERROR(SEARCH("H411",Q608),99)=99,IF(IFERROR(SEARCH("H411",M608),99)=99,IF(IFERROR(SEARCH("H411",R608),99)=99,IF(IFERROR(SEARCH("H413",N608),99)=99,IF(IFERROR(SEARCH("H413",O608),99)=99,IF(IFERROR(SEARCH("H413",Q608),99)=99,IF(IFERROR(SEARCH("H413",M608),99)=99,IF(IFERROR(SEARCH("H413",R608),99)=99,IF(IFERROR(SEARCH("H412",N608),99)=99,IF(IFERROR(SEARCH("H412",O608),99)=99,IF(IFERROR(SEARCH("H412",Q608),99)=99,IF(IFERROR(SEARCH("H412",M608),99)=99,IF(IFERROR(SEARCH("H412",R608),99)=99,0,Scoring!$E$2),Scoring!$E$2),Scoring!$E$2),Scoring!$E$2),Scoring!$E$2),Scoring!$E$2),Scoring!$E$2),Scoring!$E$2),Scoring!$E$2),Scoring!$E$2),Scoring!$E$2),Scoring!$E$2),Scoring!$E$2),Scoring!$E$2),Scoring!$E$2),Scoring!$E$2),Scoring!$E$2),Scoring!$E$2),Scoring!$E$2),Scoring!$E$2)</f>
        <v>0</v>
      </c>
      <c r="Y608" s="78">
        <f>IF(IFERROR(SEARCH("CMR",K608),99)=99,IF(IFERROR(SEARCH("Suspected CMR",S608),99)=99,IF(IFERROR(SEARCH("CMR",S608),99)=99,0,Scoring!$E$8),Scoring!$E$9),Scoring!$E$8)</f>
        <v>3</v>
      </c>
      <c r="Z608" s="78">
        <f>IF(IFERROR(SEARCH("H350",N608),99)=99,IF(IFERROR(SEARCH("H350",O608),99)=99,IF(IFERROR(SEARCH("H350",Q608),99)=99,IF(IFERROR(SEARCH("H350",M608),99)=99,IF(IFERROR(SEARCH("H350",R608),99)=99,IF(IFERROR(SEARCH("H351",N608),99)=99,IF(IFERROR(SEARCH("H351",O608),99)=99,IF(IFERROR(SEARCH("H351",Q608),99)=99,IF(IFERROR(SEARCH("H351",M608),99)=99,IF(IFERROR(SEARCH("H351",R608),99)=99,IF(IFERROR(SEARCH("carcinogenic",P608),99)=99,IF(IFERROR(SEARCH("suspected carcinogenic",S608),99)=99,0,Scoring!$E$12),Scoring!$E$11),Scoring!$E$10),Scoring!$E$10),Scoring!$E$10),Scoring!$E$10),Scoring!$E$10),Scoring!$E$10),Scoring!$E$10),Scoring!$E$10),Scoring!$E$10),Scoring!$E$10)</f>
        <v>1</v>
      </c>
      <c r="AA608" s="78">
        <f>IF(IFERROR(SEARCH("H340",N608),99)=99,IF(IFERROR(SEARCH("H340",O608),99)=99,IF(IFERROR(SEARCH("H340",Q608),99)=99,IF(IFERROR(SEARCH("H340",M608),99)=99,IF(IFERROR(SEARCH("H340",R608),99)=99,IF(IFERROR(SEARCH("H341",N608),99)=99,IF(IFERROR(SEARCH("H341",O608),99)=99,IF(IFERROR(SEARCH("H341",Q608),99)=99,IF(IFERROR(SEARCH("H341",M608),99)=99,IF(IFERROR(SEARCH("H341",R608),99)=99,IF(IFERROR(SEARCH("mutagenic",P608),99)=99,IF(IFERROR(SEARCH("suspected mutagenic",S608),99)=99,0,Scoring!$E$15),Scoring!$E$14),Scoring!$E$13),Scoring!$E$13),Scoring!$E$13),Scoring!$E$13),Scoring!$E$13),Scoring!$E$13),Scoring!$E$13),Scoring!$E$13),Scoring!$E$13),Scoring!$E$13)</f>
        <v>0</v>
      </c>
      <c r="AB608" s="78">
        <f>IF(IFERROR(SEARCH("H360",N608),99)=99,IF(IFERROR(SEARCH("H360",O608),99)=99,IF(IFERROR(SEARCH("H360",Q608),99)=99,IF(IFERROR(SEARCH("H360",M608),99)=99,IF(IFERROR(SEARCH("H360",R608),99)=99,IF(IFERROR(SEARCH("H361",N608),99)=99,IF(IFERROR(SEARCH("H361",O608),99)=99,IF(IFERROR(SEARCH("H361",Q608),99)=99,IF(IFERROR(SEARCH("H361",M608),99)=99,IF(IFERROR(SEARCH("H361",R608),99)=99,IF(IFERROR(SEARCH("reproduction",P608),99)=99,IF(IFERROR(SEARCH("suspected reprotoxic",S608),99)=99,IF(IFERROR(SEARCH("reprotoxic",S608),99)=99,IF(IFERROR(SEARCH("reprotoxic",K608),99)=99,0,Scoring!$E$18),Scoring!$E$18),Scoring!$E$19),Scoring!$E$17),Scoring!$E$16),Scoring!$E$16),Scoring!$E$16),Scoring!$E$16),Scoring!$E$16),Scoring!$E$16),Scoring!$E$16),Scoring!$E$16),Scoring!$E$16),Scoring!$E$16)</f>
        <v>0</v>
      </c>
      <c r="AC608" s="78">
        <f>IF(IFERROR(SEARCH("57f",L608),99)=99,IF(IFERROR(SEARCH("57(f)",P608),99)=99,0,Scoring!$E$20),Scoring!$E$20)</f>
        <v>0</v>
      </c>
      <c r="AD608" s="78">
        <f>IF(IFERROR(SEARCH("CAT1",T608),99)=99,IF(IFERROR(SEARCH("CAT2",T608),99)=99,IF(IFERROR(SEARCH("CAT3",T608),99)=99,IF(IFERROR(SEARCH("concluded to be endocrine",K608),99)=99,IF(IFERROR(SEARCH("categorised as endocrine",K608),99)=99,IF(IFERROR(SEARCH("endocrine disrupting",P608),99)=99,IF(IFERROR(SEARCH("endocrine disrupting",K608),99)=99,IF(IFERROR(SEARCH("suspected endocrine",S608),99)=99,IF(IFERROR(SEARCH("potential endocrine",S608),99)=99,0,Scoring!$E$25),Scoring!$E$25),Scoring!$E$24),Scoring!$E$24),Scoring!$E$24),Scoring!$E$24),Scoring!$E$23),Scoring!$E$22),Scoring!$E$21)</f>
        <v>0</v>
      </c>
      <c r="AE608" s="78">
        <f>IF(IFERROR(SEARCH("suspected sensitiser",S608),99)=99,IF(IFERROR(SEARCH("sensitiser",S608),99)=99,IF(IFERROR(SEARCH("other hazard based concern",S608),99)=99,0,Scoring!$E$28),Scoring!$E$26),Scoring!$E$27)</f>
        <v>0</v>
      </c>
      <c r="AF608" s="78">
        <f>IF(IFERROR(M608,1)=1,IF(IFERROR(N608,1)=1,IF(IFERROR(O608,1)=1,IF(IFERROR(Q608,1)=1,IF(IFERROR(R608,1)=1,IF(IFERROR(T608,1)=1,IF(IFERROR(K608,1)=1,IF(IFERROR(P608,1)=1,IF(IFERROR(S608,1)=1,Scoring!$E$29,0),0),0),0),0),0),0),0),0)</f>
        <v>0</v>
      </c>
      <c r="AG608" s="78">
        <f t="shared" si="50"/>
        <v>3</v>
      </c>
      <c r="AI608" s="93"/>
      <c r="AJ608" s="94"/>
      <c r="AK608" s="76"/>
      <c r="AL608" s="75"/>
      <c r="AN608" s="79"/>
      <c r="AO608" s="79"/>
      <c r="AP608" s="79"/>
      <c r="AQ608" s="79"/>
      <c r="AR608" s="79"/>
      <c r="AS608" s="78"/>
      <c r="AU608" s="79">
        <f>IF(IFERROR(F608,99)=99,IF(IFERROR(G608,99)=99,IF(IFERROR(H608,99)=99,IF(IFERROR(I608,99)=99,IF(IFERROR(E608,99)=99,IF(IFERROR(J608,99)=99,0,Scoring!$B$7),Scoring!$B$3),Scoring!$B$2),Scoring!$B$6),Scoring!$B$5),Scoring!$B$4)</f>
        <v>0.3</v>
      </c>
      <c r="AV608" s="78">
        <f t="shared" si="51"/>
        <v>0.89999999999999991</v>
      </c>
      <c r="AW608" s="78"/>
      <c r="AX608" s="66"/>
      <c r="AY608" s="78"/>
      <c r="AZ608" s="76"/>
      <c r="BA608" s="76"/>
      <c r="BB608" s="76"/>
    </row>
    <row r="609" spans="1:54" x14ac:dyDescent="0.25">
      <c r="A609" s="77" t="s">
        <v>6511</v>
      </c>
      <c r="B609" s="76" t="str">
        <f t="shared" si="52"/>
        <v>265-160-8</v>
      </c>
      <c r="C609" s="77" t="s">
        <v>1762</v>
      </c>
      <c r="D609" s="77" t="s">
        <v>1763</v>
      </c>
      <c r="E609" s="76" t="str">
        <f>IF(C609="-",IF(A609="-",VLOOKUP(D609,'sin-list 180320_update'!$C$2:$C$835,1,FALSE),VLOOKUP(A609,'sin-list 180320_update'!$A$2:$A$835,1,FALSE)),VLOOKUP(C609,'sin-list 180320_update'!$B$2:$B$835,1,FALSE))</f>
        <v>265-160-8</v>
      </c>
      <c r="F609" s="76" t="e">
        <f>IF($C609="-",IF($A609="-",VLOOKUP($D609,'REACH Bilaga XVII_update'!$A$5:$A$131,1,FALSE),VLOOKUP($A609,'REACH Bilaga XVII_update'!$C$5:$C$131,1,FALSE)),VLOOKUP($C609,'REACH Bilaga XVII_update'!$B$5:$B$131,1,FALSE))</f>
        <v>#N/A</v>
      </c>
      <c r="G609" s="76" t="e">
        <f>IF($C609="-",IF($A609="-",VLOOKUP($D609,' REACH Bilaga 59_update'!$A$5:$A$210,1,FALSE),VLOOKUP($A609,' REACH Bilaga 59_update'!$D$5:$D$210,1,FALSE)),VLOOKUP($C609,' REACH Bilaga 59_update'!$C$5:$C$210,1,FALSE))</f>
        <v>#N/A</v>
      </c>
      <c r="H609" s="76" t="e">
        <f>IF($C609="-",IF($A609="-",VLOOKUP($D609,'REACH Bilaga XIV_update'!$A$5:$A$110,1,FALSE),VLOOKUP($A609,'REACH Bilaga XIV_update'!$D$5:$D$110,1,FALSE)),VLOOKUP($C609,'REACH Bilaga XIV_update'!$C$5:$C$110,1,FALSE))</f>
        <v>#N/A</v>
      </c>
      <c r="I609" s="76" t="e">
        <f>IF($C609="-",IF($A609="-",VLOOKUP($D609,CoRAP_update!$A$5:$A$376,1,FALSE),VLOOKUP($A609,CoRAP_update!$D$5:$D$376,1,FALSE)),VLOOKUP($C609,CoRAP_update!$C$5:$C$376,1,FALSE))</f>
        <v>#N/A</v>
      </c>
      <c r="J609" s="76" t="e">
        <f>IF($C609="-",IF($A609="-",VLOOKUP($D609,EDC_update!$C$2:$C$450,1,FALSE),VLOOKUP($A609,EDC_update!$B$2:$B$450,1,FALSE)),VLOOKUP($C609,EDC_update!$L$2:$L$450,1,FALSE))</f>
        <v>#N/A</v>
      </c>
      <c r="K609" s="76" t="str">
        <f>IF($C609="-",IF($A609="-",IF(VLOOKUP($D609,'sin-list 180320_update'!$C$2:$S$835,3,FALSE)="",NA(),VLOOKUP($D609,'sin-list 180320_update'!$C$2:$S$835,3,FALSE)),IF(VLOOKUP($A609,'sin-list 180320_update'!$A$2:$S$835,5,FALSE)="",NA(),VLOOKUP($A609,'sin-list 180320_update'!$A$2:$S$835,5,FALSE))),IF(VLOOKUP($C609,'sin-list 180320_update'!$B$2:$S$835,4,FALSE)="",NA(),VLOOKUP($C609,'sin-list 180320_update'!$B$2:$S$835,4,FALSE)))</f>
        <v>Classified CMR according to Annex VI of Regulation 1272/2008. (Might not apply when contaminants are below below legal thresholds and/or full refining history is known)</v>
      </c>
      <c r="L609" s="76" t="str">
        <f>IF($C609="-",IF($A609="-",VLOOKUP($D609,'sin-list 180320_update'!$C$2:$S$835,6,FALSE),VLOOKUP($A609,'sin-list 180320_update'!$A$2:$S$835,8,FALSE)),VLOOKUP($C609,'sin-list 180320_update'!$B$2:$S$835,7,FALSE))</f>
        <v>Carc. 1B</v>
      </c>
      <c r="M609" s="76" t="str">
        <f>IF($C609="-",IF($A609="-",IF(VLOOKUP($D609,'sin-list 180320_update'!$C$2:$S$835,8,FALSE)="",NA(),VLOOKUP($D609,'sin-list 180320_update'!$C$2:$S$835,8,FALSE)),IF(VLOOKUP($A609,'sin-list 180320_update'!$A$2:$S$835,10,FALSE)="",NA(),VLOOKUP($A609,'sin-list 180320_update'!$A$2:$S$835,10,FALSE))),IF(VLOOKUP($C609,'sin-list 180320_update'!$B$2:$S$835,9,FALSE)="",NA(),VLOOKUP($C609,'sin-list 180320_update'!$B$2:$S$835,9,FALSE)))</f>
        <v>H350</v>
      </c>
      <c r="N609" s="76" t="e">
        <f>IF($C609="-",IF($A609="-",IF(VLOOKUP($D609,'REACH Bilaga XVII_update'!$A$5:$E$131,4,FALSE)="",NA(),VLOOKUP($D609,'REACH Bilaga XVII_update'!$A$5:$E$131,4,FALSE)),IF(VLOOKUP($A609,'REACH Bilaga XVII_update'!$C$5:$D$131,2,FALSE)="",NA(),VLOOKUP($A609,'REACH Bilaga XVII_update'!$C$5:$D$131,2,FALSE))),IF(VLOOKUP($C609,'REACH Bilaga XVII_update'!$B$5:$D$131,3,FALSE)="",NA(),VLOOKUP($C609,'REACH Bilaga XVII_update'!$B$5:$D$131,3,FALSE)))</f>
        <v>#N/A</v>
      </c>
      <c r="O609" s="76" t="e">
        <f>IF($C609="-",IF($A609="-",IF(VLOOKUP($D609,' REACH Bilaga 59_update'!$A$5:$E$210,5,FALSE)="",NA(),VLOOKUP($D609,' REACH Bilaga 59_update'!$A$5:$E$210,5,FALSE)),IF(VLOOKUP($A609,' REACH Bilaga 59_update'!$D$5:$E$210,2,FALSE)="",NA(),VLOOKUP($A609,' REACH Bilaga 59_update'!$D$5:$E$210,2,FALSE))),IF(VLOOKUP($C609,' REACH Bilaga 59_update'!$C$5:$E$210,3,FALSE)="",NA(),VLOOKUP($C609,' REACH Bilaga 59_update'!$C$5:$E$210,3,FALSE)))</f>
        <v>#N/A</v>
      </c>
      <c r="P609" s="76" t="e">
        <f>IF(C609="-",IF(A609="-",IFERROR(VLOOKUP($D609,' REACH Bilaga 59_update'!$A$5:$F$210,MATCH(Sammanfattning!P$1,' REACH Bilaga 59_update'!$A$4:$F$4,0),FALSE),VLOOKUP($D609,'REACH Bilaga XIV_update'!$A$4:$H$110,MATCH(Sammanfattning!P$1,'REACH Bilaga XIV_update'!$A$4:$H$4,0),FALSE)),IFERROR(VLOOKUP($A609,' REACH Bilaga 59_update'!$D$5:$F$210,MATCH(Sammanfattning!P$1,' REACH Bilaga 59_update'!$D$4:$F$4,0),FALSE),VLOOKUP($A609,'REACH Bilaga XIV_update'!$D$4:$H$110,MATCH(Sammanfattning!P$1,'REACH Bilaga XIV_update'!$D$4:$H$4,0),FALSE))),IFERROR(VLOOKUP($C609,' REACH Bilaga 59_update'!$C$5:$F$210,MATCH(Sammanfattning!P$1,' REACH Bilaga 59_update'!$C$4:$F$4,0),FALSE),VLOOKUP($C609,'REACH Bilaga XIV_update'!$C$4:$H$110,MATCH(Sammanfattning!P$1,'REACH Bilaga XIV_update'!$C$4:$H$4,0),FALSE)))</f>
        <v>#N/A</v>
      </c>
      <c r="Q609" s="76" t="e">
        <f>IF($C609="-",IF($A609="-",IF(VLOOKUP($D609,'REACH Bilaga XIV_update'!$A$5:$I$110,9,FALSE)="",NA(),VLOOKUP($D609,'REACH Bilaga XIV_update'!$A$5:$I$110,9,FALSE)),IF(VLOOKUP($A609,'REACH Bilaga XIV_update'!$D$5:$I$110,6,FALSE)="",NA(),VLOOKUP($A609,'REACH Bilaga XIV_update'!$D$5:$I$110,6,FALSE))),IF(VLOOKUP($C609,'REACH Bilaga XIV_update'!$C$5:$I$110,7,FALSE)="",NA(),VLOOKUP($C609,'REACH Bilaga XIV_update'!$C$5:$I$110,7,FALSE)))</f>
        <v>#N/A</v>
      </c>
      <c r="R609" s="76" t="e">
        <f>IF($C609="-",IF($A609="-",IF(VLOOKUP($D609,CoRAP_update!$A$5:$O$376,15,FALSE)="",NA(),VLOOKUP($D609,CoRAP_update!$A$5:$O$376,15,FALSE)),IF(VLOOKUP($A609,CoRAP_update!$D$5:$O$376,12,FALSE)="",NA(),VLOOKUP($A609,CoRAP_update!$D$5:$O$376,12,FALSE))),IF(VLOOKUP($C609,CoRAP_update!$C$5:$O$376,13,FALSE)="",NA(),VLOOKUP($C609,CoRAP_update!$C$5:$O$376,13,FALSE)))</f>
        <v>#N/A</v>
      </c>
      <c r="S609" s="144" t="e">
        <f>IF($C609="-",IF($A609="-",VLOOKUP($D609,CoRAP_update!$A$5:$J$376,MATCH(Sammanfattning!S$1,CoRAP_update!$A$4:$J$4,0),FALSE),VLOOKUP($A609,CoRAP_update!$D$5:$J$376,MATCH(Sammanfattning!S$1,CoRAP_update!$D$4:$J$4,0),FALSE)),VLOOKUP($C609,CoRAP_update!$C$5:$J$376,MATCH(Sammanfattning!S$1,CoRAP_update!$C$4:$J$4,0),FALSE))</f>
        <v>#N/A</v>
      </c>
      <c r="T609" s="76" t="e">
        <f>IF($A609="-",VLOOKUP($D609,EDC_update!$C$2:$F$450,4,FALSE),VLOOKUP($A609,EDC_update!$B$2:$F$450,5,FALSE))</f>
        <v>#N/A</v>
      </c>
      <c r="V609" s="78">
        <f>IF(IFERROR(SEARCH("PBT",P609),99)=99,IF(IFERROR(SEARCH("suspected PBT",S609),99)=99,IF(IFERROR(SEARCH("concluded to be PBT",K609),99)=99,IF(IFERROR(SEARCH("PBT",S609),99)=99,IF(IFERROR(SEARCH("PBT cand",L609),99)=99,IF(IFERROR(SEARCH("PBT",L609),99)=99,IF(IFERROR(SEARCH("persistent, bioackumulative and toxic properties",K609),99)=99,0,Scoring!$E$3),Scoring!$E$3),Scoring!$E$7),Scoring!$E$3),Scoring!$E$5),Scoring!$E$6),Scoring!$E$3)</f>
        <v>0</v>
      </c>
      <c r="W609" s="78">
        <f>IF(IFERROR(SEARCH("vPvB",P609),99)=99,IF(IFERROR(SEARCH("suspected pbt/vPvB",S609),99)=99,IF(IFERROR(SEARCH("vPvB",S609),99)=99,IF(IFERROR(SEARCH("concluded to be a vPvB",S609),99)=99,IF(IFERROR(SEARCH("identified as vPvB",K609),99)=99,IF(IFERROR(SEARCH("concluded to be a vPvB",K609),99)=99,IF(IFERROR(SEARCH("concluded to be both pbt and vPvB",S609),99)=99,IF(IFERROR(SEARCH("concluded to be both pbt and vPvB",K609),99)=99,0,Scoring!$E$5),Scoring!$E$5),Scoring!$E$5),Scoring!$E$5),Scoring!$E$5),Scoring!$E$4),Scoring!$E$6),Scoring!$E$4)</f>
        <v>0</v>
      </c>
      <c r="X609" s="78">
        <f>IF(IFERROR(SEARCH("H410",N609),99)=99,IF(IFERROR(SEARCH("H410",O609),99)=99,IF(IFERROR(SEARCH("H410",Q609),99)=99,IF(IFERROR(SEARCH("H410",M609),99)=99,IF(IFERROR(SEARCH("H410",R609),99)=99,IF(IFERROR(SEARCH("H411",N609),99)=99,IF(IFERROR(SEARCH("H411",O609),99)=99,IF(IFERROR(SEARCH("H411",Q609),99)=99,IF(IFERROR(SEARCH("H411",M609),99)=99,IF(IFERROR(SEARCH("H411",R609),99)=99,IF(IFERROR(SEARCH("H413",N609),99)=99,IF(IFERROR(SEARCH("H413",O609),99)=99,IF(IFERROR(SEARCH("H413",Q609),99)=99,IF(IFERROR(SEARCH("H413",M609),99)=99,IF(IFERROR(SEARCH("H413",R609),99)=99,IF(IFERROR(SEARCH("H412",N609),99)=99,IF(IFERROR(SEARCH("H412",O609),99)=99,IF(IFERROR(SEARCH("H412",Q609),99)=99,IF(IFERROR(SEARCH("H412",M609),99)=99,IF(IFERROR(SEARCH("H412",R609),99)=99,0,Scoring!$E$2),Scoring!$E$2),Scoring!$E$2),Scoring!$E$2),Scoring!$E$2),Scoring!$E$2),Scoring!$E$2),Scoring!$E$2),Scoring!$E$2),Scoring!$E$2),Scoring!$E$2),Scoring!$E$2),Scoring!$E$2),Scoring!$E$2),Scoring!$E$2),Scoring!$E$2),Scoring!$E$2),Scoring!$E$2),Scoring!$E$2),Scoring!$E$2)</f>
        <v>0</v>
      </c>
      <c r="Y609" s="78">
        <f>IF(IFERROR(SEARCH("CMR",K609),99)=99,IF(IFERROR(SEARCH("Suspected CMR",S609),99)=99,IF(IFERROR(SEARCH("CMR",S609),99)=99,0,Scoring!$E$8),Scoring!$E$9),Scoring!$E$8)</f>
        <v>3</v>
      </c>
      <c r="Z609" s="78">
        <f>IF(IFERROR(SEARCH("H350",N609),99)=99,IF(IFERROR(SEARCH("H350",O609),99)=99,IF(IFERROR(SEARCH("H350",Q609),99)=99,IF(IFERROR(SEARCH("H350",M609),99)=99,IF(IFERROR(SEARCH("H350",R609),99)=99,IF(IFERROR(SEARCH("H351",N609),99)=99,IF(IFERROR(SEARCH("H351",O609),99)=99,IF(IFERROR(SEARCH("H351",Q609),99)=99,IF(IFERROR(SEARCH("H351",M609),99)=99,IF(IFERROR(SEARCH("H351",R609),99)=99,IF(IFERROR(SEARCH("carcinogenic",P609),99)=99,IF(IFERROR(SEARCH("suspected carcinogenic",S609),99)=99,0,Scoring!$E$12),Scoring!$E$11),Scoring!$E$10),Scoring!$E$10),Scoring!$E$10),Scoring!$E$10),Scoring!$E$10),Scoring!$E$10),Scoring!$E$10),Scoring!$E$10),Scoring!$E$10),Scoring!$E$10)</f>
        <v>1</v>
      </c>
      <c r="AA609" s="78">
        <f>IF(IFERROR(SEARCH("H340",N609),99)=99,IF(IFERROR(SEARCH("H340",O609),99)=99,IF(IFERROR(SEARCH("H340",Q609),99)=99,IF(IFERROR(SEARCH("H340",M609),99)=99,IF(IFERROR(SEARCH("H340",R609),99)=99,IF(IFERROR(SEARCH("H341",N609),99)=99,IF(IFERROR(SEARCH("H341",O609),99)=99,IF(IFERROR(SEARCH("H341",Q609),99)=99,IF(IFERROR(SEARCH("H341",M609),99)=99,IF(IFERROR(SEARCH("H341",R609),99)=99,IF(IFERROR(SEARCH("mutagenic",P609),99)=99,IF(IFERROR(SEARCH("suspected mutagenic",S609),99)=99,0,Scoring!$E$15),Scoring!$E$14),Scoring!$E$13),Scoring!$E$13),Scoring!$E$13),Scoring!$E$13),Scoring!$E$13),Scoring!$E$13),Scoring!$E$13),Scoring!$E$13),Scoring!$E$13),Scoring!$E$13)</f>
        <v>0</v>
      </c>
      <c r="AB609" s="78">
        <f>IF(IFERROR(SEARCH("H360",N609),99)=99,IF(IFERROR(SEARCH("H360",O609),99)=99,IF(IFERROR(SEARCH("H360",Q609),99)=99,IF(IFERROR(SEARCH("H360",M609),99)=99,IF(IFERROR(SEARCH("H360",R609),99)=99,IF(IFERROR(SEARCH("H361",N609),99)=99,IF(IFERROR(SEARCH("H361",O609),99)=99,IF(IFERROR(SEARCH("H361",Q609),99)=99,IF(IFERROR(SEARCH("H361",M609),99)=99,IF(IFERROR(SEARCH("H361",R609),99)=99,IF(IFERROR(SEARCH("reproduction",P609),99)=99,IF(IFERROR(SEARCH("suspected reprotoxic",S609),99)=99,IF(IFERROR(SEARCH("reprotoxic",S609),99)=99,IF(IFERROR(SEARCH("reprotoxic",K609),99)=99,0,Scoring!$E$18),Scoring!$E$18),Scoring!$E$19),Scoring!$E$17),Scoring!$E$16),Scoring!$E$16),Scoring!$E$16),Scoring!$E$16),Scoring!$E$16),Scoring!$E$16),Scoring!$E$16),Scoring!$E$16),Scoring!$E$16),Scoring!$E$16)</f>
        <v>0</v>
      </c>
      <c r="AC609" s="78">
        <f>IF(IFERROR(SEARCH("57f",L609),99)=99,IF(IFERROR(SEARCH("57(f)",P609),99)=99,0,Scoring!$E$20),Scoring!$E$20)</f>
        <v>0</v>
      </c>
      <c r="AD609" s="78">
        <f>IF(IFERROR(SEARCH("CAT1",T609),99)=99,IF(IFERROR(SEARCH("CAT2",T609),99)=99,IF(IFERROR(SEARCH("CAT3",T609),99)=99,IF(IFERROR(SEARCH("concluded to be endocrine",K609),99)=99,IF(IFERROR(SEARCH("categorised as endocrine",K609),99)=99,IF(IFERROR(SEARCH("endocrine disrupting",P609),99)=99,IF(IFERROR(SEARCH("endocrine disrupting",K609),99)=99,IF(IFERROR(SEARCH("suspected endocrine",S609),99)=99,IF(IFERROR(SEARCH("potential endocrine",S609),99)=99,0,Scoring!$E$25),Scoring!$E$25),Scoring!$E$24),Scoring!$E$24),Scoring!$E$24),Scoring!$E$24),Scoring!$E$23),Scoring!$E$22),Scoring!$E$21)</f>
        <v>0</v>
      </c>
      <c r="AE609" s="78">
        <f>IF(IFERROR(SEARCH("suspected sensitiser",S609),99)=99,IF(IFERROR(SEARCH("sensitiser",S609),99)=99,IF(IFERROR(SEARCH("other hazard based concern",S609),99)=99,0,Scoring!$E$28),Scoring!$E$26),Scoring!$E$27)</f>
        <v>0</v>
      </c>
      <c r="AF609" s="78">
        <f>IF(IFERROR(M609,1)=1,IF(IFERROR(N609,1)=1,IF(IFERROR(O609,1)=1,IF(IFERROR(Q609,1)=1,IF(IFERROR(R609,1)=1,IF(IFERROR(T609,1)=1,IF(IFERROR(K609,1)=1,IF(IFERROR(P609,1)=1,IF(IFERROR(S609,1)=1,Scoring!$E$29,0),0),0),0),0),0),0),0),0)</f>
        <v>0</v>
      </c>
      <c r="AG609" s="78">
        <f t="shared" si="50"/>
        <v>3</v>
      </c>
      <c r="AI609" s="93"/>
      <c r="AJ609" s="94"/>
      <c r="AK609" s="76"/>
      <c r="AL609" s="75"/>
      <c r="AN609" s="79"/>
      <c r="AO609" s="79"/>
      <c r="AP609" s="79"/>
      <c r="AQ609" s="79"/>
      <c r="AR609" s="79"/>
      <c r="AS609" s="78"/>
      <c r="AU609" s="79">
        <f>IF(IFERROR(F609,99)=99,IF(IFERROR(G609,99)=99,IF(IFERROR(H609,99)=99,IF(IFERROR(I609,99)=99,IF(IFERROR(E609,99)=99,IF(IFERROR(J609,99)=99,0,Scoring!$B$7),Scoring!$B$3),Scoring!$B$2),Scoring!$B$6),Scoring!$B$5),Scoring!$B$4)</f>
        <v>0.3</v>
      </c>
      <c r="AV609" s="78">
        <f t="shared" si="51"/>
        <v>0.89999999999999991</v>
      </c>
      <c r="AW609" s="78"/>
      <c r="AX609" s="66"/>
      <c r="AY609" s="78"/>
      <c r="AZ609" s="76"/>
      <c r="BA609" s="76"/>
      <c r="BB609" s="76"/>
    </row>
    <row r="610" spans="1:54" x14ac:dyDescent="0.25">
      <c r="A610" s="77" t="s">
        <v>7577</v>
      </c>
      <c r="B610" s="76" t="str">
        <f t="shared" si="52"/>
        <v>265-162-9</v>
      </c>
      <c r="C610" s="77" t="s">
        <v>1764</v>
      </c>
      <c r="D610" s="77" t="s">
        <v>1765</v>
      </c>
      <c r="E610" s="76" t="str">
        <f>IF(C610="-",IF(A610="-",VLOOKUP(D610,'sin-list 180320_update'!$C$2:$C$835,1,FALSE),VLOOKUP(A610,'sin-list 180320_update'!$A$2:$A$835,1,FALSE)),VLOOKUP(C610,'sin-list 180320_update'!$B$2:$B$835,1,FALSE))</f>
        <v>265-162-9</v>
      </c>
      <c r="F610" s="76" t="e">
        <f>IF($C610="-",IF($A610="-",VLOOKUP($D610,'REACH Bilaga XVII_update'!$A$5:$A$131,1,FALSE),VLOOKUP($A610,'REACH Bilaga XVII_update'!$C$5:$C$131,1,FALSE)),VLOOKUP($C610,'REACH Bilaga XVII_update'!$B$5:$B$131,1,FALSE))</f>
        <v>#N/A</v>
      </c>
      <c r="G610" s="76" t="e">
        <f>IF($C610="-",IF($A610="-",VLOOKUP($D610,' REACH Bilaga 59_update'!$A$5:$A$210,1,FALSE),VLOOKUP($A610,' REACH Bilaga 59_update'!$D$5:$D$210,1,FALSE)),VLOOKUP($C610,' REACH Bilaga 59_update'!$C$5:$C$210,1,FALSE))</f>
        <v>#N/A</v>
      </c>
      <c r="H610" s="76" t="e">
        <f>IF($C610="-",IF($A610="-",VLOOKUP($D610,'REACH Bilaga XIV_update'!$A$5:$A$110,1,FALSE),VLOOKUP($A610,'REACH Bilaga XIV_update'!$D$5:$D$110,1,FALSE)),VLOOKUP($C610,'REACH Bilaga XIV_update'!$C$5:$C$110,1,FALSE))</f>
        <v>#N/A</v>
      </c>
      <c r="I610" s="76" t="e">
        <f>IF($C610="-",IF($A610="-",VLOOKUP($D610,CoRAP_update!$A$5:$A$376,1,FALSE),VLOOKUP($A610,CoRAP_update!$D$5:$D$376,1,FALSE)),VLOOKUP($C610,CoRAP_update!$C$5:$C$376,1,FALSE))</f>
        <v>#N/A</v>
      </c>
      <c r="J610" s="76" t="e">
        <f>IF($C610="-",IF($A610="-",VLOOKUP($D610,EDC_update!$C$2:$C$450,1,FALSE),VLOOKUP($A610,EDC_update!$B$2:$B$450,1,FALSE)),VLOOKUP($C610,EDC_update!$L$2:$L$450,1,FALSE))</f>
        <v>#N/A</v>
      </c>
      <c r="K610" s="76" t="str">
        <f>IF($C610="-",IF($A610="-",IF(VLOOKUP($D610,'sin-list 180320_update'!$C$2:$S$835,3,FALSE)="",NA(),VLOOKUP($D610,'sin-list 180320_update'!$C$2:$S$835,3,FALSE)),IF(VLOOKUP($A610,'sin-list 180320_update'!$A$2:$S$835,5,FALSE)="",NA(),VLOOKUP($A610,'sin-list 180320_update'!$A$2:$S$835,5,FALSE))),IF(VLOOKUP($C610,'sin-list 180320_update'!$B$2:$S$835,4,FALSE)="",NA(),VLOOKUP($C610,'sin-list 180320_update'!$B$2:$S$835,4,FALSE)))</f>
        <v>Classified CMR according to Annex VI of Regulation 1272/2008</v>
      </c>
      <c r="L610" s="76" t="str">
        <f>IF($C610="-",IF($A610="-",VLOOKUP($D610,'sin-list 180320_update'!$C$2:$S$835,6,FALSE),VLOOKUP($A610,'sin-list 180320_update'!$A$2:$S$835,8,FALSE)),VLOOKUP($C610,'sin-list 180320_update'!$B$2:$S$835,7,FALSE))</f>
        <v>Carc. 1B</v>
      </c>
      <c r="M610" s="76" t="str">
        <f>IF($C610="-",IF($A610="-",IF(VLOOKUP($D610,'sin-list 180320_update'!$C$2:$S$835,8,FALSE)="",NA(),VLOOKUP($D610,'sin-list 180320_update'!$C$2:$S$835,8,FALSE)),IF(VLOOKUP($A610,'sin-list 180320_update'!$A$2:$S$835,10,FALSE)="",NA(),VLOOKUP($A610,'sin-list 180320_update'!$A$2:$S$835,10,FALSE))),IF(VLOOKUP($C610,'sin-list 180320_update'!$B$2:$S$835,9,FALSE)="",NA(),VLOOKUP($C610,'sin-list 180320_update'!$B$2:$S$835,9,FALSE)))</f>
        <v>H350</v>
      </c>
      <c r="N610" s="76" t="e">
        <f>IF($C610="-",IF($A610="-",IF(VLOOKUP($D610,'REACH Bilaga XVII_update'!$A$5:$E$131,4,FALSE)="",NA(),VLOOKUP($D610,'REACH Bilaga XVII_update'!$A$5:$E$131,4,FALSE)),IF(VLOOKUP($A610,'REACH Bilaga XVII_update'!$C$5:$D$131,2,FALSE)="",NA(),VLOOKUP($A610,'REACH Bilaga XVII_update'!$C$5:$D$131,2,FALSE))),IF(VLOOKUP($C610,'REACH Bilaga XVII_update'!$B$5:$D$131,3,FALSE)="",NA(),VLOOKUP($C610,'REACH Bilaga XVII_update'!$B$5:$D$131,3,FALSE)))</f>
        <v>#N/A</v>
      </c>
      <c r="O610" s="76" t="e">
        <f>IF($C610="-",IF($A610="-",IF(VLOOKUP($D610,' REACH Bilaga 59_update'!$A$5:$E$210,5,FALSE)="",NA(),VLOOKUP($D610,' REACH Bilaga 59_update'!$A$5:$E$210,5,FALSE)),IF(VLOOKUP($A610,' REACH Bilaga 59_update'!$D$5:$E$210,2,FALSE)="",NA(),VLOOKUP($A610,' REACH Bilaga 59_update'!$D$5:$E$210,2,FALSE))),IF(VLOOKUP($C610,' REACH Bilaga 59_update'!$C$5:$E$210,3,FALSE)="",NA(),VLOOKUP($C610,' REACH Bilaga 59_update'!$C$5:$E$210,3,FALSE)))</f>
        <v>#N/A</v>
      </c>
      <c r="P610" s="76" t="e">
        <f>IF(C610="-",IF(A610="-",IFERROR(VLOOKUP($D610,' REACH Bilaga 59_update'!$A$5:$F$210,MATCH(Sammanfattning!P$1,' REACH Bilaga 59_update'!$A$4:$F$4,0),FALSE),VLOOKUP($D610,'REACH Bilaga XIV_update'!$A$4:$H$110,MATCH(Sammanfattning!P$1,'REACH Bilaga XIV_update'!$A$4:$H$4,0),FALSE)),IFERROR(VLOOKUP($A610,' REACH Bilaga 59_update'!$D$5:$F$210,MATCH(Sammanfattning!P$1,' REACH Bilaga 59_update'!$D$4:$F$4,0),FALSE),VLOOKUP($A610,'REACH Bilaga XIV_update'!$D$4:$H$110,MATCH(Sammanfattning!P$1,'REACH Bilaga XIV_update'!$D$4:$H$4,0),FALSE))),IFERROR(VLOOKUP($C610,' REACH Bilaga 59_update'!$C$5:$F$210,MATCH(Sammanfattning!P$1,' REACH Bilaga 59_update'!$C$4:$F$4,0),FALSE),VLOOKUP($C610,'REACH Bilaga XIV_update'!$C$4:$H$110,MATCH(Sammanfattning!P$1,'REACH Bilaga XIV_update'!$C$4:$H$4,0),FALSE)))</f>
        <v>#N/A</v>
      </c>
      <c r="Q610" s="76" t="e">
        <f>IF($C610="-",IF($A610="-",IF(VLOOKUP($D610,'REACH Bilaga XIV_update'!$A$5:$I$110,9,FALSE)="",NA(),VLOOKUP($D610,'REACH Bilaga XIV_update'!$A$5:$I$110,9,FALSE)),IF(VLOOKUP($A610,'REACH Bilaga XIV_update'!$D$5:$I$110,6,FALSE)="",NA(),VLOOKUP($A610,'REACH Bilaga XIV_update'!$D$5:$I$110,6,FALSE))),IF(VLOOKUP($C610,'REACH Bilaga XIV_update'!$C$5:$I$110,7,FALSE)="",NA(),VLOOKUP($C610,'REACH Bilaga XIV_update'!$C$5:$I$110,7,FALSE)))</f>
        <v>#N/A</v>
      </c>
      <c r="R610" s="76" t="e">
        <f>IF($C610="-",IF($A610="-",IF(VLOOKUP($D610,CoRAP_update!$A$5:$O$376,15,FALSE)="",NA(),VLOOKUP($D610,CoRAP_update!$A$5:$O$376,15,FALSE)),IF(VLOOKUP($A610,CoRAP_update!$D$5:$O$376,12,FALSE)="",NA(),VLOOKUP($A610,CoRAP_update!$D$5:$O$376,12,FALSE))),IF(VLOOKUP($C610,CoRAP_update!$C$5:$O$376,13,FALSE)="",NA(),VLOOKUP($C610,CoRAP_update!$C$5:$O$376,13,FALSE)))</f>
        <v>#N/A</v>
      </c>
      <c r="S610" s="144" t="e">
        <f>IF($C610="-",IF($A610="-",VLOOKUP($D610,CoRAP_update!$A$5:$J$376,MATCH(Sammanfattning!S$1,CoRAP_update!$A$4:$J$4,0),FALSE),VLOOKUP($A610,CoRAP_update!$D$5:$J$376,MATCH(Sammanfattning!S$1,CoRAP_update!$D$4:$J$4,0),FALSE)),VLOOKUP($C610,CoRAP_update!$C$5:$J$376,MATCH(Sammanfattning!S$1,CoRAP_update!$C$4:$J$4,0),FALSE))</f>
        <v>#N/A</v>
      </c>
      <c r="T610" s="76" t="e">
        <f>IF($A610="-",VLOOKUP($D610,EDC_update!$C$2:$F$450,4,FALSE),VLOOKUP($A610,EDC_update!$B$2:$F$450,5,FALSE))</f>
        <v>#N/A</v>
      </c>
      <c r="V610" s="78">
        <f>IF(IFERROR(SEARCH("PBT",P610),99)=99,IF(IFERROR(SEARCH("suspected PBT",S610),99)=99,IF(IFERROR(SEARCH("concluded to be PBT",K610),99)=99,IF(IFERROR(SEARCH("PBT",S610),99)=99,IF(IFERROR(SEARCH("PBT cand",L610),99)=99,IF(IFERROR(SEARCH("PBT",L610),99)=99,IF(IFERROR(SEARCH("persistent, bioackumulative and toxic properties",K610),99)=99,0,Scoring!$E$3),Scoring!$E$3),Scoring!$E$7),Scoring!$E$3),Scoring!$E$5),Scoring!$E$6),Scoring!$E$3)</f>
        <v>0</v>
      </c>
      <c r="W610" s="78">
        <f>IF(IFERROR(SEARCH("vPvB",P610),99)=99,IF(IFERROR(SEARCH("suspected pbt/vPvB",S610),99)=99,IF(IFERROR(SEARCH("vPvB",S610),99)=99,IF(IFERROR(SEARCH("concluded to be a vPvB",S610),99)=99,IF(IFERROR(SEARCH("identified as vPvB",K610),99)=99,IF(IFERROR(SEARCH("concluded to be a vPvB",K610),99)=99,IF(IFERROR(SEARCH("concluded to be both pbt and vPvB",S610),99)=99,IF(IFERROR(SEARCH("concluded to be both pbt and vPvB",K610),99)=99,0,Scoring!$E$5),Scoring!$E$5),Scoring!$E$5),Scoring!$E$5),Scoring!$E$5),Scoring!$E$4),Scoring!$E$6),Scoring!$E$4)</f>
        <v>0</v>
      </c>
      <c r="X610" s="78">
        <f>IF(IFERROR(SEARCH("H410",N610),99)=99,IF(IFERROR(SEARCH("H410",O610),99)=99,IF(IFERROR(SEARCH("H410",Q610),99)=99,IF(IFERROR(SEARCH("H410",M610),99)=99,IF(IFERROR(SEARCH("H410",R610),99)=99,IF(IFERROR(SEARCH("H411",N610),99)=99,IF(IFERROR(SEARCH("H411",O610),99)=99,IF(IFERROR(SEARCH("H411",Q610),99)=99,IF(IFERROR(SEARCH("H411",M610),99)=99,IF(IFERROR(SEARCH("H411",R610),99)=99,IF(IFERROR(SEARCH("H413",N610),99)=99,IF(IFERROR(SEARCH("H413",O610),99)=99,IF(IFERROR(SEARCH("H413",Q610),99)=99,IF(IFERROR(SEARCH("H413",M610),99)=99,IF(IFERROR(SEARCH("H413",R610),99)=99,IF(IFERROR(SEARCH("H412",N610),99)=99,IF(IFERROR(SEARCH("H412",O610),99)=99,IF(IFERROR(SEARCH("H412",Q610),99)=99,IF(IFERROR(SEARCH("H412",M610),99)=99,IF(IFERROR(SEARCH("H412",R610),99)=99,0,Scoring!$E$2),Scoring!$E$2),Scoring!$E$2),Scoring!$E$2),Scoring!$E$2),Scoring!$E$2),Scoring!$E$2),Scoring!$E$2),Scoring!$E$2),Scoring!$E$2),Scoring!$E$2),Scoring!$E$2),Scoring!$E$2),Scoring!$E$2),Scoring!$E$2),Scoring!$E$2),Scoring!$E$2),Scoring!$E$2),Scoring!$E$2),Scoring!$E$2)</f>
        <v>0</v>
      </c>
      <c r="Y610" s="78">
        <f>IF(IFERROR(SEARCH("CMR",K610),99)=99,IF(IFERROR(SEARCH("Suspected CMR",S610),99)=99,IF(IFERROR(SEARCH("CMR",S610),99)=99,0,Scoring!$E$8),Scoring!$E$9),Scoring!$E$8)</f>
        <v>3</v>
      </c>
      <c r="Z610" s="78">
        <f>IF(IFERROR(SEARCH("H350",N610),99)=99,IF(IFERROR(SEARCH("H350",O610),99)=99,IF(IFERROR(SEARCH("H350",Q610),99)=99,IF(IFERROR(SEARCH("H350",M610),99)=99,IF(IFERROR(SEARCH("H350",R610),99)=99,IF(IFERROR(SEARCH("H351",N610),99)=99,IF(IFERROR(SEARCH("H351",O610),99)=99,IF(IFERROR(SEARCH("H351",Q610),99)=99,IF(IFERROR(SEARCH("H351",M610),99)=99,IF(IFERROR(SEARCH("H351",R610),99)=99,IF(IFERROR(SEARCH("carcinogenic",P610),99)=99,IF(IFERROR(SEARCH("suspected carcinogenic",S610),99)=99,0,Scoring!$E$12),Scoring!$E$11),Scoring!$E$10),Scoring!$E$10),Scoring!$E$10),Scoring!$E$10),Scoring!$E$10),Scoring!$E$10),Scoring!$E$10),Scoring!$E$10),Scoring!$E$10),Scoring!$E$10)</f>
        <v>1</v>
      </c>
      <c r="AA610" s="78">
        <f>IF(IFERROR(SEARCH("H340",N610),99)=99,IF(IFERROR(SEARCH("H340",O610),99)=99,IF(IFERROR(SEARCH("H340",Q610),99)=99,IF(IFERROR(SEARCH("H340",M610),99)=99,IF(IFERROR(SEARCH("H340",R610),99)=99,IF(IFERROR(SEARCH("H341",N610),99)=99,IF(IFERROR(SEARCH("H341",O610),99)=99,IF(IFERROR(SEARCH("H341",Q610),99)=99,IF(IFERROR(SEARCH("H341",M610),99)=99,IF(IFERROR(SEARCH("H341",R610),99)=99,IF(IFERROR(SEARCH("mutagenic",P610),99)=99,IF(IFERROR(SEARCH("suspected mutagenic",S610),99)=99,0,Scoring!$E$15),Scoring!$E$14),Scoring!$E$13),Scoring!$E$13),Scoring!$E$13),Scoring!$E$13),Scoring!$E$13),Scoring!$E$13),Scoring!$E$13),Scoring!$E$13),Scoring!$E$13),Scoring!$E$13)</f>
        <v>0</v>
      </c>
      <c r="AB610" s="78">
        <f>IF(IFERROR(SEARCH("H360",N610),99)=99,IF(IFERROR(SEARCH("H360",O610),99)=99,IF(IFERROR(SEARCH("H360",Q610),99)=99,IF(IFERROR(SEARCH("H360",M610),99)=99,IF(IFERROR(SEARCH("H360",R610),99)=99,IF(IFERROR(SEARCH("H361",N610),99)=99,IF(IFERROR(SEARCH("H361",O610),99)=99,IF(IFERROR(SEARCH("H361",Q610),99)=99,IF(IFERROR(SEARCH("H361",M610),99)=99,IF(IFERROR(SEARCH("H361",R610),99)=99,IF(IFERROR(SEARCH("reproduction",P610),99)=99,IF(IFERROR(SEARCH("suspected reprotoxic",S610),99)=99,IF(IFERROR(SEARCH("reprotoxic",S610),99)=99,IF(IFERROR(SEARCH("reprotoxic",K610),99)=99,0,Scoring!$E$18),Scoring!$E$18),Scoring!$E$19),Scoring!$E$17),Scoring!$E$16),Scoring!$E$16),Scoring!$E$16),Scoring!$E$16),Scoring!$E$16),Scoring!$E$16),Scoring!$E$16),Scoring!$E$16),Scoring!$E$16),Scoring!$E$16)</f>
        <v>0</v>
      </c>
      <c r="AC610" s="78">
        <f>IF(IFERROR(SEARCH("57f",L610),99)=99,IF(IFERROR(SEARCH("57(f)",P610),99)=99,0,Scoring!$E$20),Scoring!$E$20)</f>
        <v>0</v>
      </c>
      <c r="AD610" s="78">
        <f>IF(IFERROR(SEARCH("CAT1",T610),99)=99,IF(IFERROR(SEARCH("CAT2",T610),99)=99,IF(IFERROR(SEARCH("CAT3",T610),99)=99,IF(IFERROR(SEARCH("concluded to be endocrine",K610),99)=99,IF(IFERROR(SEARCH("categorised as endocrine",K610),99)=99,IF(IFERROR(SEARCH("endocrine disrupting",P610),99)=99,IF(IFERROR(SEARCH("endocrine disrupting",K610),99)=99,IF(IFERROR(SEARCH("suspected endocrine",S610),99)=99,IF(IFERROR(SEARCH("potential endocrine",S610),99)=99,0,Scoring!$E$25),Scoring!$E$25),Scoring!$E$24),Scoring!$E$24),Scoring!$E$24),Scoring!$E$24),Scoring!$E$23),Scoring!$E$22),Scoring!$E$21)</f>
        <v>0</v>
      </c>
      <c r="AE610" s="78">
        <f>IF(IFERROR(SEARCH("suspected sensitiser",S610),99)=99,IF(IFERROR(SEARCH("sensitiser",S610),99)=99,IF(IFERROR(SEARCH("other hazard based concern",S610),99)=99,0,Scoring!$E$28),Scoring!$E$26),Scoring!$E$27)</f>
        <v>0</v>
      </c>
      <c r="AF610" s="78">
        <f>IF(IFERROR(M610,1)=1,IF(IFERROR(N610,1)=1,IF(IFERROR(O610,1)=1,IF(IFERROR(Q610,1)=1,IF(IFERROR(R610,1)=1,IF(IFERROR(T610,1)=1,IF(IFERROR(K610,1)=1,IF(IFERROR(P610,1)=1,IF(IFERROR(S610,1)=1,Scoring!$E$29,0),0),0),0),0),0),0),0),0)</f>
        <v>0</v>
      </c>
      <c r="AG610" s="78">
        <f t="shared" si="50"/>
        <v>3</v>
      </c>
      <c r="AI610" s="93"/>
      <c r="AJ610" s="94"/>
      <c r="AK610" s="76"/>
      <c r="AL610" s="75"/>
      <c r="AN610" s="79"/>
      <c r="AO610" s="79"/>
      <c r="AP610" s="79"/>
      <c r="AQ610" s="79"/>
      <c r="AR610" s="79"/>
      <c r="AS610" s="78"/>
      <c r="AU610" s="79">
        <f>IF(IFERROR(F610,99)=99,IF(IFERROR(G610,99)=99,IF(IFERROR(H610,99)=99,IF(IFERROR(I610,99)=99,IF(IFERROR(E610,99)=99,IF(IFERROR(J610,99)=99,0,Scoring!$B$7),Scoring!$B$3),Scoring!$B$2),Scoring!$B$6),Scoring!$B$5),Scoring!$B$4)</f>
        <v>0.3</v>
      </c>
      <c r="AV610" s="78">
        <f t="shared" si="51"/>
        <v>0.89999999999999991</v>
      </c>
      <c r="AW610" s="78"/>
      <c r="AX610" s="66"/>
      <c r="AY610" s="78"/>
      <c r="AZ610" s="76"/>
      <c r="BA610" s="76"/>
      <c r="BB610" s="76"/>
    </row>
    <row r="611" spans="1:54" x14ac:dyDescent="0.25">
      <c r="A611" s="77" t="s">
        <v>6512</v>
      </c>
      <c r="B611" s="76" t="str">
        <f t="shared" si="52"/>
        <v>265-165-5</v>
      </c>
      <c r="C611" s="77" t="s">
        <v>1766</v>
      </c>
      <c r="D611" s="77" t="s">
        <v>1767</v>
      </c>
      <c r="E611" s="76" t="str">
        <f>IF(C611="-",IF(A611="-",VLOOKUP(D611,'sin-list 180320_update'!$C$2:$C$835,1,FALSE),VLOOKUP(A611,'sin-list 180320_update'!$A$2:$A$835,1,FALSE)),VLOOKUP(C611,'sin-list 180320_update'!$B$2:$B$835,1,FALSE))</f>
        <v>265-165-5</v>
      </c>
      <c r="F611" s="76" t="e">
        <f>IF($C611="-",IF($A611="-",VLOOKUP($D611,'REACH Bilaga XVII_update'!$A$5:$A$131,1,FALSE),VLOOKUP($A611,'REACH Bilaga XVII_update'!$C$5:$C$131,1,FALSE)),VLOOKUP($C611,'REACH Bilaga XVII_update'!$B$5:$B$131,1,FALSE))</f>
        <v>#N/A</v>
      </c>
      <c r="G611" s="76" t="e">
        <f>IF($C611="-",IF($A611="-",VLOOKUP($D611,' REACH Bilaga 59_update'!$A$5:$A$210,1,FALSE),VLOOKUP($A611,' REACH Bilaga 59_update'!$D$5:$D$210,1,FALSE)),VLOOKUP($C611,' REACH Bilaga 59_update'!$C$5:$C$210,1,FALSE))</f>
        <v>#N/A</v>
      </c>
      <c r="H611" s="76" t="e">
        <f>IF($C611="-",IF($A611="-",VLOOKUP($D611,'REACH Bilaga XIV_update'!$A$5:$A$110,1,FALSE),VLOOKUP($A611,'REACH Bilaga XIV_update'!$D$5:$D$110,1,FALSE)),VLOOKUP($C611,'REACH Bilaga XIV_update'!$C$5:$C$110,1,FALSE))</f>
        <v>#N/A</v>
      </c>
      <c r="I611" s="76" t="e">
        <f>IF($C611="-",IF($A611="-",VLOOKUP($D611,CoRAP_update!$A$5:$A$376,1,FALSE),VLOOKUP($A611,CoRAP_update!$D$5:$D$376,1,FALSE)),VLOOKUP($C611,CoRAP_update!$C$5:$C$376,1,FALSE))</f>
        <v>#N/A</v>
      </c>
      <c r="J611" s="76" t="e">
        <f>IF($C611="-",IF($A611="-",VLOOKUP($D611,EDC_update!$C$2:$C$450,1,FALSE),VLOOKUP($A611,EDC_update!$B$2:$B$450,1,FALSE)),VLOOKUP($C611,EDC_update!$L$2:$L$450,1,FALSE))</f>
        <v>#N/A</v>
      </c>
      <c r="K611" s="76" t="str">
        <f>IF($C611="-",IF($A611="-",IF(VLOOKUP($D611,'sin-list 180320_update'!$C$2:$S$835,3,FALSE)="",NA(),VLOOKUP($D611,'sin-list 180320_update'!$C$2:$S$835,3,FALSE)),IF(VLOOKUP($A611,'sin-list 180320_update'!$A$2:$S$835,5,FALSE)="",NA(),VLOOKUP($A611,'sin-list 180320_update'!$A$2:$S$835,5,FALSE))),IF(VLOOKUP($C611,'sin-list 180320_update'!$B$2:$S$835,4,FALSE)="",NA(),VLOOKUP($C611,'sin-list 180320_update'!$B$2:$S$835,4,FALSE)))</f>
        <v>Classified CMR according to Annex VI of Regulation 1272/2008. (Might not apply when contaminants are below below legal thresholds and/or full refining history is known)</v>
      </c>
      <c r="L611" s="76" t="str">
        <f>IF($C611="-",IF($A611="-",VLOOKUP($D611,'sin-list 180320_update'!$C$2:$S$835,6,FALSE),VLOOKUP($A611,'sin-list 180320_update'!$A$2:$S$835,8,FALSE)),VLOOKUP($C611,'sin-list 180320_update'!$B$2:$S$835,7,FALSE))</f>
        <v>Carc. 1B</v>
      </c>
      <c r="M611" s="76" t="str">
        <f>IF($C611="-",IF($A611="-",IF(VLOOKUP($D611,'sin-list 180320_update'!$C$2:$S$835,8,FALSE)="",NA(),VLOOKUP($D611,'sin-list 180320_update'!$C$2:$S$835,8,FALSE)),IF(VLOOKUP($A611,'sin-list 180320_update'!$A$2:$S$835,10,FALSE)="",NA(),VLOOKUP($A611,'sin-list 180320_update'!$A$2:$S$835,10,FALSE))),IF(VLOOKUP($C611,'sin-list 180320_update'!$B$2:$S$835,9,FALSE)="",NA(),VLOOKUP($C611,'sin-list 180320_update'!$B$2:$S$835,9,FALSE)))</f>
        <v>H350</v>
      </c>
      <c r="N611" s="76" t="e">
        <f>IF($C611="-",IF($A611="-",IF(VLOOKUP($D611,'REACH Bilaga XVII_update'!$A$5:$E$131,4,FALSE)="",NA(),VLOOKUP($D611,'REACH Bilaga XVII_update'!$A$5:$E$131,4,FALSE)),IF(VLOOKUP($A611,'REACH Bilaga XVII_update'!$C$5:$D$131,2,FALSE)="",NA(),VLOOKUP($A611,'REACH Bilaga XVII_update'!$C$5:$D$131,2,FALSE))),IF(VLOOKUP($C611,'REACH Bilaga XVII_update'!$B$5:$D$131,3,FALSE)="",NA(),VLOOKUP($C611,'REACH Bilaga XVII_update'!$B$5:$D$131,3,FALSE)))</f>
        <v>#N/A</v>
      </c>
      <c r="O611" s="76" t="e">
        <f>IF($C611="-",IF($A611="-",IF(VLOOKUP($D611,' REACH Bilaga 59_update'!$A$5:$E$210,5,FALSE)="",NA(),VLOOKUP($D611,' REACH Bilaga 59_update'!$A$5:$E$210,5,FALSE)),IF(VLOOKUP($A611,' REACH Bilaga 59_update'!$D$5:$E$210,2,FALSE)="",NA(),VLOOKUP($A611,' REACH Bilaga 59_update'!$D$5:$E$210,2,FALSE))),IF(VLOOKUP($C611,' REACH Bilaga 59_update'!$C$5:$E$210,3,FALSE)="",NA(),VLOOKUP($C611,' REACH Bilaga 59_update'!$C$5:$E$210,3,FALSE)))</f>
        <v>#N/A</v>
      </c>
      <c r="P611" s="76" t="e">
        <f>IF(C611="-",IF(A611="-",IFERROR(VLOOKUP($D611,' REACH Bilaga 59_update'!$A$5:$F$210,MATCH(Sammanfattning!P$1,' REACH Bilaga 59_update'!$A$4:$F$4,0),FALSE),VLOOKUP($D611,'REACH Bilaga XIV_update'!$A$4:$H$110,MATCH(Sammanfattning!P$1,'REACH Bilaga XIV_update'!$A$4:$H$4,0),FALSE)),IFERROR(VLOOKUP($A611,' REACH Bilaga 59_update'!$D$5:$F$210,MATCH(Sammanfattning!P$1,' REACH Bilaga 59_update'!$D$4:$F$4,0),FALSE),VLOOKUP($A611,'REACH Bilaga XIV_update'!$D$4:$H$110,MATCH(Sammanfattning!P$1,'REACH Bilaga XIV_update'!$D$4:$H$4,0),FALSE))),IFERROR(VLOOKUP($C611,' REACH Bilaga 59_update'!$C$5:$F$210,MATCH(Sammanfattning!P$1,' REACH Bilaga 59_update'!$C$4:$F$4,0),FALSE),VLOOKUP($C611,'REACH Bilaga XIV_update'!$C$4:$H$110,MATCH(Sammanfattning!P$1,'REACH Bilaga XIV_update'!$C$4:$H$4,0),FALSE)))</f>
        <v>#N/A</v>
      </c>
      <c r="Q611" s="76" t="e">
        <f>IF($C611="-",IF($A611="-",IF(VLOOKUP($D611,'REACH Bilaga XIV_update'!$A$5:$I$110,9,FALSE)="",NA(),VLOOKUP($D611,'REACH Bilaga XIV_update'!$A$5:$I$110,9,FALSE)),IF(VLOOKUP($A611,'REACH Bilaga XIV_update'!$D$5:$I$110,6,FALSE)="",NA(),VLOOKUP($A611,'REACH Bilaga XIV_update'!$D$5:$I$110,6,FALSE))),IF(VLOOKUP($C611,'REACH Bilaga XIV_update'!$C$5:$I$110,7,FALSE)="",NA(),VLOOKUP($C611,'REACH Bilaga XIV_update'!$C$5:$I$110,7,FALSE)))</f>
        <v>#N/A</v>
      </c>
      <c r="R611" s="76" t="e">
        <f>IF($C611="-",IF($A611="-",IF(VLOOKUP($D611,CoRAP_update!$A$5:$O$376,15,FALSE)="",NA(),VLOOKUP($D611,CoRAP_update!$A$5:$O$376,15,FALSE)),IF(VLOOKUP($A611,CoRAP_update!$D$5:$O$376,12,FALSE)="",NA(),VLOOKUP($A611,CoRAP_update!$D$5:$O$376,12,FALSE))),IF(VLOOKUP($C611,CoRAP_update!$C$5:$O$376,13,FALSE)="",NA(),VLOOKUP($C611,CoRAP_update!$C$5:$O$376,13,FALSE)))</f>
        <v>#N/A</v>
      </c>
      <c r="S611" s="144" t="e">
        <f>IF($C611="-",IF($A611="-",VLOOKUP($D611,CoRAP_update!$A$5:$J$376,MATCH(Sammanfattning!S$1,CoRAP_update!$A$4:$J$4,0),FALSE),VLOOKUP($A611,CoRAP_update!$D$5:$J$376,MATCH(Sammanfattning!S$1,CoRAP_update!$D$4:$J$4,0),FALSE)),VLOOKUP($C611,CoRAP_update!$C$5:$J$376,MATCH(Sammanfattning!S$1,CoRAP_update!$C$4:$J$4,0),FALSE))</f>
        <v>#N/A</v>
      </c>
      <c r="T611" s="76" t="e">
        <f>IF($A611="-",VLOOKUP($D611,EDC_update!$C$2:$F$450,4,FALSE),VLOOKUP($A611,EDC_update!$B$2:$F$450,5,FALSE))</f>
        <v>#N/A</v>
      </c>
      <c r="V611" s="78">
        <f>IF(IFERROR(SEARCH("PBT",P611),99)=99,IF(IFERROR(SEARCH("suspected PBT",S611),99)=99,IF(IFERROR(SEARCH("concluded to be PBT",K611),99)=99,IF(IFERROR(SEARCH("PBT",S611),99)=99,IF(IFERROR(SEARCH("PBT cand",L611),99)=99,IF(IFERROR(SEARCH("PBT",L611),99)=99,IF(IFERROR(SEARCH("persistent, bioackumulative and toxic properties",K611),99)=99,0,Scoring!$E$3),Scoring!$E$3),Scoring!$E$7),Scoring!$E$3),Scoring!$E$5),Scoring!$E$6),Scoring!$E$3)</f>
        <v>0</v>
      </c>
      <c r="W611" s="78">
        <f>IF(IFERROR(SEARCH("vPvB",P611),99)=99,IF(IFERROR(SEARCH("suspected pbt/vPvB",S611),99)=99,IF(IFERROR(SEARCH("vPvB",S611),99)=99,IF(IFERROR(SEARCH("concluded to be a vPvB",S611),99)=99,IF(IFERROR(SEARCH("identified as vPvB",K611),99)=99,IF(IFERROR(SEARCH("concluded to be a vPvB",K611),99)=99,IF(IFERROR(SEARCH("concluded to be both pbt and vPvB",S611),99)=99,IF(IFERROR(SEARCH("concluded to be both pbt and vPvB",K611),99)=99,0,Scoring!$E$5),Scoring!$E$5),Scoring!$E$5),Scoring!$E$5),Scoring!$E$5),Scoring!$E$4),Scoring!$E$6),Scoring!$E$4)</f>
        <v>0</v>
      </c>
      <c r="X611" s="78">
        <f>IF(IFERROR(SEARCH("H410",N611),99)=99,IF(IFERROR(SEARCH("H410",O611),99)=99,IF(IFERROR(SEARCH("H410",Q611),99)=99,IF(IFERROR(SEARCH("H410",M611),99)=99,IF(IFERROR(SEARCH("H410",R611),99)=99,IF(IFERROR(SEARCH("H411",N611),99)=99,IF(IFERROR(SEARCH("H411",O611),99)=99,IF(IFERROR(SEARCH("H411",Q611),99)=99,IF(IFERROR(SEARCH("H411",M611),99)=99,IF(IFERROR(SEARCH("H411",R611),99)=99,IF(IFERROR(SEARCH("H413",N611),99)=99,IF(IFERROR(SEARCH("H413",O611),99)=99,IF(IFERROR(SEARCH("H413",Q611),99)=99,IF(IFERROR(SEARCH("H413",M611),99)=99,IF(IFERROR(SEARCH("H413",R611),99)=99,IF(IFERROR(SEARCH("H412",N611),99)=99,IF(IFERROR(SEARCH("H412",O611),99)=99,IF(IFERROR(SEARCH("H412",Q611),99)=99,IF(IFERROR(SEARCH("H412",M611),99)=99,IF(IFERROR(SEARCH("H412",R611),99)=99,0,Scoring!$E$2),Scoring!$E$2),Scoring!$E$2),Scoring!$E$2),Scoring!$E$2),Scoring!$E$2),Scoring!$E$2),Scoring!$E$2),Scoring!$E$2),Scoring!$E$2),Scoring!$E$2),Scoring!$E$2),Scoring!$E$2),Scoring!$E$2),Scoring!$E$2),Scoring!$E$2),Scoring!$E$2),Scoring!$E$2),Scoring!$E$2),Scoring!$E$2)</f>
        <v>0</v>
      </c>
      <c r="Y611" s="78">
        <f>IF(IFERROR(SEARCH("CMR",K611),99)=99,IF(IFERROR(SEARCH("Suspected CMR",S611),99)=99,IF(IFERROR(SEARCH("CMR",S611),99)=99,0,Scoring!$E$8),Scoring!$E$9),Scoring!$E$8)</f>
        <v>3</v>
      </c>
      <c r="Z611" s="78">
        <f>IF(IFERROR(SEARCH("H350",N611),99)=99,IF(IFERROR(SEARCH("H350",O611),99)=99,IF(IFERROR(SEARCH("H350",Q611),99)=99,IF(IFERROR(SEARCH("H350",M611),99)=99,IF(IFERROR(SEARCH("H350",R611),99)=99,IF(IFERROR(SEARCH("H351",N611),99)=99,IF(IFERROR(SEARCH("H351",O611),99)=99,IF(IFERROR(SEARCH("H351",Q611),99)=99,IF(IFERROR(SEARCH("H351",M611),99)=99,IF(IFERROR(SEARCH("H351",R611),99)=99,IF(IFERROR(SEARCH("carcinogenic",P611),99)=99,IF(IFERROR(SEARCH("suspected carcinogenic",S611),99)=99,0,Scoring!$E$12),Scoring!$E$11),Scoring!$E$10),Scoring!$E$10),Scoring!$E$10),Scoring!$E$10),Scoring!$E$10),Scoring!$E$10),Scoring!$E$10),Scoring!$E$10),Scoring!$E$10),Scoring!$E$10)</f>
        <v>1</v>
      </c>
      <c r="AA611" s="78">
        <f>IF(IFERROR(SEARCH("H340",N611),99)=99,IF(IFERROR(SEARCH("H340",O611),99)=99,IF(IFERROR(SEARCH("H340",Q611),99)=99,IF(IFERROR(SEARCH("H340",M611),99)=99,IF(IFERROR(SEARCH("H340",R611),99)=99,IF(IFERROR(SEARCH("H341",N611),99)=99,IF(IFERROR(SEARCH("H341",O611),99)=99,IF(IFERROR(SEARCH("H341",Q611),99)=99,IF(IFERROR(SEARCH("H341",M611),99)=99,IF(IFERROR(SEARCH("H341",R611),99)=99,IF(IFERROR(SEARCH("mutagenic",P611),99)=99,IF(IFERROR(SEARCH("suspected mutagenic",S611),99)=99,0,Scoring!$E$15),Scoring!$E$14),Scoring!$E$13),Scoring!$E$13),Scoring!$E$13),Scoring!$E$13),Scoring!$E$13),Scoring!$E$13),Scoring!$E$13),Scoring!$E$13),Scoring!$E$13),Scoring!$E$13)</f>
        <v>0</v>
      </c>
      <c r="AB611" s="78">
        <f>IF(IFERROR(SEARCH("H360",N611),99)=99,IF(IFERROR(SEARCH("H360",O611),99)=99,IF(IFERROR(SEARCH("H360",Q611),99)=99,IF(IFERROR(SEARCH("H360",M611),99)=99,IF(IFERROR(SEARCH("H360",R611),99)=99,IF(IFERROR(SEARCH("H361",N611),99)=99,IF(IFERROR(SEARCH("H361",O611),99)=99,IF(IFERROR(SEARCH("H361",Q611),99)=99,IF(IFERROR(SEARCH("H361",M611),99)=99,IF(IFERROR(SEARCH("H361",R611),99)=99,IF(IFERROR(SEARCH("reproduction",P611),99)=99,IF(IFERROR(SEARCH("suspected reprotoxic",S611),99)=99,IF(IFERROR(SEARCH("reprotoxic",S611),99)=99,IF(IFERROR(SEARCH("reprotoxic",K611),99)=99,0,Scoring!$E$18),Scoring!$E$18),Scoring!$E$19),Scoring!$E$17),Scoring!$E$16),Scoring!$E$16),Scoring!$E$16),Scoring!$E$16),Scoring!$E$16),Scoring!$E$16),Scoring!$E$16),Scoring!$E$16),Scoring!$E$16),Scoring!$E$16)</f>
        <v>0</v>
      </c>
      <c r="AC611" s="78">
        <f>IF(IFERROR(SEARCH("57f",L611),99)=99,IF(IFERROR(SEARCH("57(f)",P611),99)=99,0,Scoring!$E$20),Scoring!$E$20)</f>
        <v>0</v>
      </c>
      <c r="AD611" s="78">
        <f>IF(IFERROR(SEARCH("CAT1",T611),99)=99,IF(IFERROR(SEARCH("CAT2",T611),99)=99,IF(IFERROR(SEARCH("CAT3",T611),99)=99,IF(IFERROR(SEARCH("concluded to be endocrine",K611),99)=99,IF(IFERROR(SEARCH("categorised as endocrine",K611),99)=99,IF(IFERROR(SEARCH("endocrine disrupting",P611),99)=99,IF(IFERROR(SEARCH("endocrine disrupting",K611),99)=99,IF(IFERROR(SEARCH("suspected endocrine",S611),99)=99,IF(IFERROR(SEARCH("potential endocrine",S611),99)=99,0,Scoring!$E$25),Scoring!$E$25),Scoring!$E$24),Scoring!$E$24),Scoring!$E$24),Scoring!$E$24),Scoring!$E$23),Scoring!$E$22),Scoring!$E$21)</f>
        <v>0</v>
      </c>
      <c r="AE611" s="78">
        <f>IF(IFERROR(SEARCH("suspected sensitiser",S611),99)=99,IF(IFERROR(SEARCH("sensitiser",S611),99)=99,IF(IFERROR(SEARCH("other hazard based concern",S611),99)=99,0,Scoring!$E$28),Scoring!$E$26),Scoring!$E$27)</f>
        <v>0</v>
      </c>
      <c r="AF611" s="78">
        <f>IF(IFERROR(M611,1)=1,IF(IFERROR(N611,1)=1,IF(IFERROR(O611,1)=1,IF(IFERROR(Q611,1)=1,IF(IFERROR(R611,1)=1,IF(IFERROR(T611,1)=1,IF(IFERROR(K611,1)=1,IF(IFERROR(P611,1)=1,IF(IFERROR(S611,1)=1,Scoring!$E$29,0),0),0),0),0),0),0),0),0)</f>
        <v>0</v>
      </c>
      <c r="AG611" s="78">
        <f t="shared" si="50"/>
        <v>3</v>
      </c>
      <c r="AI611" s="93"/>
      <c r="AJ611" s="94"/>
      <c r="AK611" s="76"/>
      <c r="AL611" s="75"/>
      <c r="AN611" s="79"/>
      <c r="AO611" s="79"/>
      <c r="AP611" s="79"/>
      <c r="AQ611" s="79"/>
      <c r="AR611" s="79"/>
      <c r="AS611" s="78"/>
      <c r="AU611" s="79">
        <f>IF(IFERROR(F611,99)=99,IF(IFERROR(G611,99)=99,IF(IFERROR(H611,99)=99,IF(IFERROR(I611,99)=99,IF(IFERROR(E611,99)=99,IF(IFERROR(J611,99)=99,0,Scoring!$B$7),Scoring!$B$3),Scoring!$B$2),Scoring!$B$6),Scoring!$B$5),Scoring!$B$4)</f>
        <v>0.3</v>
      </c>
      <c r="AV611" s="78">
        <f t="shared" si="51"/>
        <v>0.89999999999999991</v>
      </c>
      <c r="AW611" s="78"/>
      <c r="AX611" s="66"/>
      <c r="AY611" s="78"/>
      <c r="AZ611" s="76"/>
      <c r="BA611" s="76"/>
      <c r="BB611" s="76"/>
    </row>
    <row r="612" spans="1:54" x14ac:dyDescent="0.25">
      <c r="A612" s="77" t="s">
        <v>6513</v>
      </c>
      <c r="B612" s="76" t="str">
        <f t="shared" si="52"/>
        <v>265-166-0</v>
      </c>
      <c r="C612" s="77" t="s">
        <v>1769</v>
      </c>
      <c r="D612" s="77" t="s">
        <v>1770</v>
      </c>
      <c r="E612" s="76" t="str">
        <f>IF(C612="-",IF(A612="-",VLOOKUP(D612,'sin-list 180320_update'!$C$2:$C$835,1,FALSE),VLOOKUP(A612,'sin-list 180320_update'!$A$2:$A$835,1,FALSE)),VLOOKUP(C612,'sin-list 180320_update'!$B$2:$B$835,1,FALSE))</f>
        <v>265-166-0</v>
      </c>
      <c r="F612" s="76" t="e">
        <f>IF($C612="-",IF($A612="-",VLOOKUP($D612,'REACH Bilaga XVII_update'!$A$5:$A$131,1,FALSE),VLOOKUP($A612,'REACH Bilaga XVII_update'!$C$5:$C$131,1,FALSE)),VLOOKUP($C612,'REACH Bilaga XVII_update'!$B$5:$B$131,1,FALSE))</f>
        <v>#N/A</v>
      </c>
      <c r="G612" s="76" t="e">
        <f>IF($C612="-",IF($A612="-",VLOOKUP($D612,' REACH Bilaga 59_update'!$A$5:$A$210,1,FALSE),VLOOKUP($A612,' REACH Bilaga 59_update'!$D$5:$D$210,1,FALSE)),VLOOKUP($C612,' REACH Bilaga 59_update'!$C$5:$C$210,1,FALSE))</f>
        <v>#N/A</v>
      </c>
      <c r="H612" s="76" t="e">
        <f>IF($C612="-",IF($A612="-",VLOOKUP($D612,'REACH Bilaga XIV_update'!$A$5:$A$110,1,FALSE),VLOOKUP($A612,'REACH Bilaga XIV_update'!$D$5:$D$110,1,FALSE)),VLOOKUP($C612,'REACH Bilaga XIV_update'!$C$5:$C$110,1,FALSE))</f>
        <v>#N/A</v>
      </c>
      <c r="I612" s="76" t="e">
        <f>IF($C612="-",IF($A612="-",VLOOKUP($D612,CoRAP_update!$A$5:$A$376,1,FALSE),VLOOKUP($A612,CoRAP_update!$D$5:$D$376,1,FALSE)),VLOOKUP($C612,CoRAP_update!$C$5:$C$376,1,FALSE))</f>
        <v>#N/A</v>
      </c>
      <c r="J612" s="76" t="e">
        <f>IF($C612="-",IF($A612="-",VLOOKUP($D612,EDC_update!$C$2:$C$450,1,FALSE),VLOOKUP($A612,EDC_update!$B$2:$B$450,1,FALSE)),VLOOKUP($C612,EDC_update!$L$2:$L$450,1,FALSE))</f>
        <v>#N/A</v>
      </c>
      <c r="K612" s="76" t="str">
        <f>IF($C612="-",IF($A612="-",IF(VLOOKUP($D612,'sin-list 180320_update'!$C$2:$S$835,3,FALSE)="",NA(),VLOOKUP($D612,'sin-list 180320_update'!$C$2:$S$835,3,FALSE)),IF(VLOOKUP($A612,'sin-list 180320_update'!$A$2:$S$835,5,FALSE)="",NA(),VLOOKUP($A612,'sin-list 180320_update'!$A$2:$S$835,5,FALSE))),IF(VLOOKUP($C612,'sin-list 180320_update'!$B$2:$S$835,4,FALSE)="",NA(),VLOOKUP($C612,'sin-list 180320_update'!$B$2:$S$835,4,FALSE)))</f>
        <v>Classified CMR according to Annex VI of Regulation 1272/2008. (Might not apply when contaminants are below below legal thresholds and/or full refining history is known)</v>
      </c>
      <c r="L612" s="76" t="str">
        <f>IF($C612="-",IF($A612="-",VLOOKUP($D612,'sin-list 180320_update'!$C$2:$S$835,6,FALSE),VLOOKUP($A612,'sin-list 180320_update'!$A$2:$S$835,8,FALSE)),VLOOKUP($C612,'sin-list 180320_update'!$B$2:$S$835,7,FALSE))</f>
        <v>Carc. 1B</v>
      </c>
      <c r="M612" s="76" t="str">
        <f>IF($C612="-",IF($A612="-",IF(VLOOKUP($D612,'sin-list 180320_update'!$C$2:$S$835,8,FALSE)="",NA(),VLOOKUP($D612,'sin-list 180320_update'!$C$2:$S$835,8,FALSE)),IF(VLOOKUP($A612,'sin-list 180320_update'!$A$2:$S$835,10,FALSE)="",NA(),VLOOKUP($A612,'sin-list 180320_update'!$A$2:$S$835,10,FALSE))),IF(VLOOKUP($C612,'sin-list 180320_update'!$B$2:$S$835,9,FALSE)="",NA(),VLOOKUP($C612,'sin-list 180320_update'!$B$2:$S$835,9,FALSE)))</f>
        <v>H350</v>
      </c>
      <c r="N612" s="76" t="e">
        <f>IF($C612="-",IF($A612="-",IF(VLOOKUP($D612,'REACH Bilaga XVII_update'!$A$5:$E$131,4,FALSE)="",NA(),VLOOKUP($D612,'REACH Bilaga XVII_update'!$A$5:$E$131,4,FALSE)),IF(VLOOKUP($A612,'REACH Bilaga XVII_update'!$C$5:$D$131,2,FALSE)="",NA(),VLOOKUP($A612,'REACH Bilaga XVII_update'!$C$5:$D$131,2,FALSE))),IF(VLOOKUP($C612,'REACH Bilaga XVII_update'!$B$5:$D$131,3,FALSE)="",NA(),VLOOKUP($C612,'REACH Bilaga XVII_update'!$B$5:$D$131,3,FALSE)))</f>
        <v>#N/A</v>
      </c>
      <c r="O612" s="76" t="e">
        <f>IF($C612="-",IF($A612="-",IF(VLOOKUP($D612,' REACH Bilaga 59_update'!$A$5:$E$210,5,FALSE)="",NA(),VLOOKUP($D612,' REACH Bilaga 59_update'!$A$5:$E$210,5,FALSE)),IF(VLOOKUP($A612,' REACH Bilaga 59_update'!$D$5:$E$210,2,FALSE)="",NA(),VLOOKUP($A612,' REACH Bilaga 59_update'!$D$5:$E$210,2,FALSE))),IF(VLOOKUP($C612,' REACH Bilaga 59_update'!$C$5:$E$210,3,FALSE)="",NA(),VLOOKUP($C612,' REACH Bilaga 59_update'!$C$5:$E$210,3,FALSE)))</f>
        <v>#N/A</v>
      </c>
      <c r="P612" s="76" t="e">
        <f>IF(C612="-",IF(A612="-",IFERROR(VLOOKUP($D612,' REACH Bilaga 59_update'!$A$5:$F$210,MATCH(Sammanfattning!P$1,' REACH Bilaga 59_update'!$A$4:$F$4,0),FALSE),VLOOKUP($D612,'REACH Bilaga XIV_update'!$A$4:$H$110,MATCH(Sammanfattning!P$1,'REACH Bilaga XIV_update'!$A$4:$H$4,0),FALSE)),IFERROR(VLOOKUP($A612,' REACH Bilaga 59_update'!$D$5:$F$210,MATCH(Sammanfattning!P$1,' REACH Bilaga 59_update'!$D$4:$F$4,0),FALSE),VLOOKUP($A612,'REACH Bilaga XIV_update'!$D$4:$H$110,MATCH(Sammanfattning!P$1,'REACH Bilaga XIV_update'!$D$4:$H$4,0),FALSE))),IFERROR(VLOOKUP($C612,' REACH Bilaga 59_update'!$C$5:$F$210,MATCH(Sammanfattning!P$1,' REACH Bilaga 59_update'!$C$4:$F$4,0),FALSE),VLOOKUP($C612,'REACH Bilaga XIV_update'!$C$4:$H$110,MATCH(Sammanfattning!P$1,'REACH Bilaga XIV_update'!$C$4:$H$4,0),FALSE)))</f>
        <v>#N/A</v>
      </c>
      <c r="Q612" s="76" t="e">
        <f>IF($C612="-",IF($A612="-",IF(VLOOKUP($D612,'REACH Bilaga XIV_update'!$A$5:$I$110,9,FALSE)="",NA(),VLOOKUP($D612,'REACH Bilaga XIV_update'!$A$5:$I$110,9,FALSE)),IF(VLOOKUP($A612,'REACH Bilaga XIV_update'!$D$5:$I$110,6,FALSE)="",NA(),VLOOKUP($A612,'REACH Bilaga XIV_update'!$D$5:$I$110,6,FALSE))),IF(VLOOKUP($C612,'REACH Bilaga XIV_update'!$C$5:$I$110,7,FALSE)="",NA(),VLOOKUP($C612,'REACH Bilaga XIV_update'!$C$5:$I$110,7,FALSE)))</f>
        <v>#N/A</v>
      </c>
      <c r="R612" s="76" t="e">
        <f>IF($C612="-",IF($A612="-",IF(VLOOKUP($D612,CoRAP_update!$A$5:$O$376,15,FALSE)="",NA(),VLOOKUP($D612,CoRAP_update!$A$5:$O$376,15,FALSE)),IF(VLOOKUP($A612,CoRAP_update!$D$5:$O$376,12,FALSE)="",NA(),VLOOKUP($A612,CoRAP_update!$D$5:$O$376,12,FALSE))),IF(VLOOKUP($C612,CoRAP_update!$C$5:$O$376,13,FALSE)="",NA(),VLOOKUP($C612,CoRAP_update!$C$5:$O$376,13,FALSE)))</f>
        <v>#N/A</v>
      </c>
      <c r="S612" s="144" t="e">
        <f>IF($C612="-",IF($A612="-",VLOOKUP($D612,CoRAP_update!$A$5:$J$376,MATCH(Sammanfattning!S$1,CoRAP_update!$A$4:$J$4,0),FALSE),VLOOKUP($A612,CoRAP_update!$D$5:$J$376,MATCH(Sammanfattning!S$1,CoRAP_update!$D$4:$J$4,0),FALSE)),VLOOKUP($C612,CoRAP_update!$C$5:$J$376,MATCH(Sammanfattning!S$1,CoRAP_update!$C$4:$J$4,0),FALSE))</f>
        <v>#N/A</v>
      </c>
      <c r="T612" s="76" t="e">
        <f>IF($A612="-",VLOOKUP($D612,EDC_update!$C$2:$F$450,4,FALSE),VLOOKUP($A612,EDC_update!$B$2:$F$450,5,FALSE))</f>
        <v>#N/A</v>
      </c>
      <c r="V612" s="78">
        <f>IF(IFERROR(SEARCH("PBT",P612),99)=99,IF(IFERROR(SEARCH("suspected PBT",S612),99)=99,IF(IFERROR(SEARCH("concluded to be PBT",K612),99)=99,IF(IFERROR(SEARCH("PBT",S612),99)=99,IF(IFERROR(SEARCH("PBT cand",L612),99)=99,IF(IFERROR(SEARCH("PBT",L612),99)=99,IF(IFERROR(SEARCH("persistent, bioackumulative and toxic properties",K612),99)=99,0,Scoring!$E$3),Scoring!$E$3),Scoring!$E$7),Scoring!$E$3),Scoring!$E$5),Scoring!$E$6),Scoring!$E$3)</f>
        <v>0</v>
      </c>
      <c r="W612" s="78">
        <f>IF(IFERROR(SEARCH("vPvB",P612),99)=99,IF(IFERROR(SEARCH("suspected pbt/vPvB",S612),99)=99,IF(IFERROR(SEARCH("vPvB",S612),99)=99,IF(IFERROR(SEARCH("concluded to be a vPvB",S612),99)=99,IF(IFERROR(SEARCH("identified as vPvB",K612),99)=99,IF(IFERROR(SEARCH("concluded to be a vPvB",K612),99)=99,IF(IFERROR(SEARCH("concluded to be both pbt and vPvB",S612),99)=99,IF(IFERROR(SEARCH("concluded to be both pbt and vPvB",K612),99)=99,0,Scoring!$E$5),Scoring!$E$5),Scoring!$E$5),Scoring!$E$5),Scoring!$E$5),Scoring!$E$4),Scoring!$E$6),Scoring!$E$4)</f>
        <v>0</v>
      </c>
      <c r="X612" s="78">
        <f>IF(IFERROR(SEARCH("H410",N612),99)=99,IF(IFERROR(SEARCH("H410",O612),99)=99,IF(IFERROR(SEARCH("H410",Q612),99)=99,IF(IFERROR(SEARCH("H410",M612),99)=99,IF(IFERROR(SEARCH("H410",R612),99)=99,IF(IFERROR(SEARCH("H411",N612),99)=99,IF(IFERROR(SEARCH("H411",O612),99)=99,IF(IFERROR(SEARCH("H411",Q612),99)=99,IF(IFERROR(SEARCH("H411",M612),99)=99,IF(IFERROR(SEARCH("H411",R612),99)=99,IF(IFERROR(SEARCH("H413",N612),99)=99,IF(IFERROR(SEARCH("H413",O612),99)=99,IF(IFERROR(SEARCH("H413",Q612),99)=99,IF(IFERROR(SEARCH("H413",M612),99)=99,IF(IFERROR(SEARCH("H413",R612),99)=99,IF(IFERROR(SEARCH("H412",N612),99)=99,IF(IFERROR(SEARCH("H412",O612),99)=99,IF(IFERROR(SEARCH("H412",Q612),99)=99,IF(IFERROR(SEARCH("H412",M612),99)=99,IF(IFERROR(SEARCH("H412",R612),99)=99,0,Scoring!$E$2),Scoring!$E$2),Scoring!$E$2),Scoring!$E$2),Scoring!$E$2),Scoring!$E$2),Scoring!$E$2),Scoring!$E$2),Scoring!$E$2),Scoring!$E$2),Scoring!$E$2),Scoring!$E$2),Scoring!$E$2),Scoring!$E$2),Scoring!$E$2),Scoring!$E$2),Scoring!$E$2),Scoring!$E$2),Scoring!$E$2),Scoring!$E$2)</f>
        <v>0</v>
      </c>
      <c r="Y612" s="78">
        <f>IF(IFERROR(SEARCH("CMR",K612),99)=99,IF(IFERROR(SEARCH("Suspected CMR",S612),99)=99,IF(IFERROR(SEARCH("CMR",S612),99)=99,0,Scoring!$E$8),Scoring!$E$9),Scoring!$E$8)</f>
        <v>3</v>
      </c>
      <c r="Z612" s="78">
        <f>IF(IFERROR(SEARCH("H350",N612),99)=99,IF(IFERROR(SEARCH("H350",O612),99)=99,IF(IFERROR(SEARCH("H350",Q612),99)=99,IF(IFERROR(SEARCH("H350",M612),99)=99,IF(IFERROR(SEARCH("H350",R612),99)=99,IF(IFERROR(SEARCH("H351",N612),99)=99,IF(IFERROR(SEARCH("H351",O612),99)=99,IF(IFERROR(SEARCH("H351",Q612),99)=99,IF(IFERROR(SEARCH("H351",M612),99)=99,IF(IFERROR(SEARCH("H351",R612),99)=99,IF(IFERROR(SEARCH("carcinogenic",P612),99)=99,IF(IFERROR(SEARCH("suspected carcinogenic",S612),99)=99,0,Scoring!$E$12),Scoring!$E$11),Scoring!$E$10),Scoring!$E$10),Scoring!$E$10),Scoring!$E$10),Scoring!$E$10),Scoring!$E$10),Scoring!$E$10),Scoring!$E$10),Scoring!$E$10),Scoring!$E$10)</f>
        <v>1</v>
      </c>
      <c r="AA612" s="78">
        <f>IF(IFERROR(SEARCH("H340",N612),99)=99,IF(IFERROR(SEARCH("H340",O612),99)=99,IF(IFERROR(SEARCH("H340",Q612),99)=99,IF(IFERROR(SEARCH("H340",M612),99)=99,IF(IFERROR(SEARCH("H340",R612),99)=99,IF(IFERROR(SEARCH("H341",N612),99)=99,IF(IFERROR(SEARCH("H341",O612),99)=99,IF(IFERROR(SEARCH("H341",Q612),99)=99,IF(IFERROR(SEARCH("H341",M612),99)=99,IF(IFERROR(SEARCH("H341",R612),99)=99,IF(IFERROR(SEARCH("mutagenic",P612),99)=99,IF(IFERROR(SEARCH("suspected mutagenic",S612),99)=99,0,Scoring!$E$15),Scoring!$E$14),Scoring!$E$13),Scoring!$E$13),Scoring!$E$13),Scoring!$E$13),Scoring!$E$13),Scoring!$E$13),Scoring!$E$13),Scoring!$E$13),Scoring!$E$13),Scoring!$E$13)</f>
        <v>0</v>
      </c>
      <c r="AB612" s="78">
        <f>IF(IFERROR(SEARCH("H360",N612),99)=99,IF(IFERROR(SEARCH("H360",O612),99)=99,IF(IFERROR(SEARCH("H360",Q612),99)=99,IF(IFERROR(SEARCH("H360",M612),99)=99,IF(IFERROR(SEARCH("H360",R612),99)=99,IF(IFERROR(SEARCH("H361",N612),99)=99,IF(IFERROR(SEARCH("H361",O612),99)=99,IF(IFERROR(SEARCH("H361",Q612),99)=99,IF(IFERROR(SEARCH("H361",M612),99)=99,IF(IFERROR(SEARCH("H361",R612),99)=99,IF(IFERROR(SEARCH("reproduction",P612),99)=99,IF(IFERROR(SEARCH("suspected reprotoxic",S612),99)=99,IF(IFERROR(SEARCH("reprotoxic",S612),99)=99,IF(IFERROR(SEARCH("reprotoxic",K612),99)=99,0,Scoring!$E$18),Scoring!$E$18),Scoring!$E$19),Scoring!$E$17),Scoring!$E$16),Scoring!$E$16),Scoring!$E$16),Scoring!$E$16),Scoring!$E$16),Scoring!$E$16),Scoring!$E$16),Scoring!$E$16),Scoring!$E$16),Scoring!$E$16)</f>
        <v>0</v>
      </c>
      <c r="AC612" s="78">
        <f>IF(IFERROR(SEARCH("57f",L612),99)=99,IF(IFERROR(SEARCH("57(f)",P612),99)=99,0,Scoring!$E$20),Scoring!$E$20)</f>
        <v>0</v>
      </c>
      <c r="AD612" s="78">
        <f>IF(IFERROR(SEARCH("CAT1",T612),99)=99,IF(IFERROR(SEARCH("CAT2",T612),99)=99,IF(IFERROR(SEARCH("CAT3",T612),99)=99,IF(IFERROR(SEARCH("concluded to be endocrine",K612),99)=99,IF(IFERROR(SEARCH("categorised as endocrine",K612),99)=99,IF(IFERROR(SEARCH("endocrine disrupting",P612),99)=99,IF(IFERROR(SEARCH("endocrine disrupting",K612),99)=99,IF(IFERROR(SEARCH("suspected endocrine",S612),99)=99,IF(IFERROR(SEARCH("potential endocrine",S612),99)=99,0,Scoring!$E$25),Scoring!$E$25),Scoring!$E$24),Scoring!$E$24),Scoring!$E$24),Scoring!$E$24),Scoring!$E$23),Scoring!$E$22),Scoring!$E$21)</f>
        <v>0</v>
      </c>
      <c r="AE612" s="78">
        <f>IF(IFERROR(SEARCH("suspected sensitiser",S612),99)=99,IF(IFERROR(SEARCH("sensitiser",S612),99)=99,IF(IFERROR(SEARCH("other hazard based concern",S612),99)=99,0,Scoring!$E$28),Scoring!$E$26),Scoring!$E$27)</f>
        <v>0</v>
      </c>
      <c r="AF612" s="78">
        <f>IF(IFERROR(M612,1)=1,IF(IFERROR(N612,1)=1,IF(IFERROR(O612,1)=1,IF(IFERROR(Q612,1)=1,IF(IFERROR(R612,1)=1,IF(IFERROR(T612,1)=1,IF(IFERROR(K612,1)=1,IF(IFERROR(P612,1)=1,IF(IFERROR(S612,1)=1,Scoring!$E$29,0),0),0),0),0),0),0),0),0)</f>
        <v>0</v>
      </c>
      <c r="AG612" s="78">
        <f t="shared" si="50"/>
        <v>3</v>
      </c>
      <c r="AI612" s="93"/>
      <c r="AJ612" s="94"/>
      <c r="AK612" s="76"/>
      <c r="AL612" s="75"/>
      <c r="AN612" s="79"/>
      <c r="AO612" s="79"/>
      <c r="AP612" s="79"/>
      <c r="AQ612" s="79"/>
      <c r="AR612" s="79"/>
      <c r="AS612" s="78"/>
      <c r="AU612" s="79">
        <f>IF(IFERROR(F612,99)=99,IF(IFERROR(G612,99)=99,IF(IFERROR(H612,99)=99,IF(IFERROR(I612,99)=99,IF(IFERROR(E612,99)=99,IF(IFERROR(J612,99)=99,0,Scoring!$B$7),Scoring!$B$3),Scoring!$B$2),Scoring!$B$6),Scoring!$B$5),Scoring!$B$4)</f>
        <v>0.3</v>
      </c>
      <c r="AV612" s="78">
        <f t="shared" si="51"/>
        <v>0.89999999999999991</v>
      </c>
      <c r="AW612" s="78"/>
      <c r="AX612" s="66"/>
      <c r="AY612" s="78"/>
      <c r="AZ612" s="76"/>
      <c r="BA612" s="76"/>
      <c r="BB612" s="76"/>
    </row>
    <row r="613" spans="1:54" x14ac:dyDescent="0.25">
      <c r="A613" s="77" t="s">
        <v>6514</v>
      </c>
      <c r="B613" s="76" t="str">
        <f t="shared" si="52"/>
        <v>265-169-7</v>
      </c>
      <c r="C613" s="77" t="s">
        <v>1771</v>
      </c>
      <c r="D613" s="77" t="s">
        <v>1772</v>
      </c>
      <c r="E613" s="76" t="str">
        <f>IF(C613="-",IF(A613="-",VLOOKUP(D613,'sin-list 180320_update'!$C$2:$C$835,1,FALSE),VLOOKUP(A613,'sin-list 180320_update'!$A$2:$A$835,1,FALSE)),VLOOKUP(C613,'sin-list 180320_update'!$B$2:$B$835,1,FALSE))</f>
        <v>265-169-7</v>
      </c>
      <c r="F613" s="76" t="e">
        <f>IF($C613="-",IF($A613="-",VLOOKUP($D613,'REACH Bilaga XVII_update'!$A$5:$A$131,1,FALSE),VLOOKUP($A613,'REACH Bilaga XVII_update'!$C$5:$C$131,1,FALSE)),VLOOKUP($C613,'REACH Bilaga XVII_update'!$B$5:$B$131,1,FALSE))</f>
        <v>#N/A</v>
      </c>
      <c r="G613" s="76" t="e">
        <f>IF($C613="-",IF($A613="-",VLOOKUP($D613,' REACH Bilaga 59_update'!$A$5:$A$210,1,FALSE),VLOOKUP($A613,' REACH Bilaga 59_update'!$D$5:$D$210,1,FALSE)),VLOOKUP($C613,' REACH Bilaga 59_update'!$C$5:$C$210,1,FALSE))</f>
        <v>#N/A</v>
      </c>
      <c r="H613" s="76" t="e">
        <f>IF($C613="-",IF($A613="-",VLOOKUP($D613,'REACH Bilaga XIV_update'!$A$5:$A$110,1,FALSE),VLOOKUP($A613,'REACH Bilaga XIV_update'!$D$5:$D$110,1,FALSE)),VLOOKUP($C613,'REACH Bilaga XIV_update'!$C$5:$C$110,1,FALSE))</f>
        <v>#N/A</v>
      </c>
      <c r="I613" s="76" t="e">
        <f>IF($C613="-",IF($A613="-",VLOOKUP($D613,CoRAP_update!$A$5:$A$376,1,FALSE),VLOOKUP($A613,CoRAP_update!$D$5:$D$376,1,FALSE)),VLOOKUP($C613,CoRAP_update!$C$5:$C$376,1,FALSE))</f>
        <v>#N/A</v>
      </c>
      <c r="J613" s="76" t="e">
        <f>IF($C613="-",IF($A613="-",VLOOKUP($D613,EDC_update!$C$2:$C$450,1,FALSE),VLOOKUP($A613,EDC_update!$B$2:$B$450,1,FALSE)),VLOOKUP($C613,EDC_update!$L$2:$L$450,1,FALSE))</f>
        <v>#N/A</v>
      </c>
      <c r="K613" s="76" t="str">
        <f>IF($C613="-",IF($A613="-",IF(VLOOKUP($D613,'sin-list 180320_update'!$C$2:$S$835,3,FALSE)="",NA(),VLOOKUP($D613,'sin-list 180320_update'!$C$2:$S$835,3,FALSE)),IF(VLOOKUP($A613,'sin-list 180320_update'!$A$2:$S$835,5,FALSE)="",NA(),VLOOKUP($A613,'sin-list 180320_update'!$A$2:$S$835,5,FALSE))),IF(VLOOKUP($C613,'sin-list 180320_update'!$B$2:$S$835,4,FALSE)="",NA(),VLOOKUP($C613,'sin-list 180320_update'!$B$2:$S$835,4,FALSE)))</f>
        <v>Classified CMR according to Annex VI of Regulation 1272/2008. (Might not apply when contaminants are below below legal thresholds and/or full refining history is known)</v>
      </c>
      <c r="L613" s="76" t="str">
        <f>IF($C613="-",IF($A613="-",VLOOKUP($D613,'sin-list 180320_update'!$C$2:$S$835,6,FALSE),VLOOKUP($A613,'sin-list 180320_update'!$A$2:$S$835,8,FALSE)),VLOOKUP($C613,'sin-list 180320_update'!$B$2:$S$835,7,FALSE))</f>
        <v>Carc. 1B</v>
      </c>
      <c r="M613" s="76" t="str">
        <f>IF($C613="-",IF($A613="-",IF(VLOOKUP($D613,'sin-list 180320_update'!$C$2:$S$835,8,FALSE)="",NA(),VLOOKUP($D613,'sin-list 180320_update'!$C$2:$S$835,8,FALSE)),IF(VLOOKUP($A613,'sin-list 180320_update'!$A$2:$S$835,10,FALSE)="",NA(),VLOOKUP($A613,'sin-list 180320_update'!$A$2:$S$835,10,FALSE))),IF(VLOOKUP($C613,'sin-list 180320_update'!$B$2:$S$835,9,FALSE)="",NA(),VLOOKUP($C613,'sin-list 180320_update'!$B$2:$S$835,9,FALSE)))</f>
        <v>H350</v>
      </c>
      <c r="N613" s="76" t="e">
        <f>IF($C613="-",IF($A613="-",IF(VLOOKUP($D613,'REACH Bilaga XVII_update'!$A$5:$E$131,4,FALSE)="",NA(),VLOOKUP($D613,'REACH Bilaga XVII_update'!$A$5:$E$131,4,FALSE)),IF(VLOOKUP($A613,'REACH Bilaga XVII_update'!$C$5:$D$131,2,FALSE)="",NA(),VLOOKUP($A613,'REACH Bilaga XVII_update'!$C$5:$D$131,2,FALSE))),IF(VLOOKUP($C613,'REACH Bilaga XVII_update'!$B$5:$D$131,3,FALSE)="",NA(),VLOOKUP($C613,'REACH Bilaga XVII_update'!$B$5:$D$131,3,FALSE)))</f>
        <v>#N/A</v>
      </c>
      <c r="O613" s="76" t="e">
        <f>IF($C613="-",IF($A613="-",IF(VLOOKUP($D613,' REACH Bilaga 59_update'!$A$5:$E$210,5,FALSE)="",NA(),VLOOKUP($D613,' REACH Bilaga 59_update'!$A$5:$E$210,5,FALSE)),IF(VLOOKUP($A613,' REACH Bilaga 59_update'!$D$5:$E$210,2,FALSE)="",NA(),VLOOKUP($A613,' REACH Bilaga 59_update'!$D$5:$E$210,2,FALSE))),IF(VLOOKUP($C613,' REACH Bilaga 59_update'!$C$5:$E$210,3,FALSE)="",NA(),VLOOKUP($C613,' REACH Bilaga 59_update'!$C$5:$E$210,3,FALSE)))</f>
        <v>#N/A</v>
      </c>
      <c r="P613" s="76" t="e">
        <f>IF(C613="-",IF(A613="-",IFERROR(VLOOKUP($D613,' REACH Bilaga 59_update'!$A$5:$F$210,MATCH(Sammanfattning!P$1,' REACH Bilaga 59_update'!$A$4:$F$4,0),FALSE),VLOOKUP($D613,'REACH Bilaga XIV_update'!$A$4:$H$110,MATCH(Sammanfattning!P$1,'REACH Bilaga XIV_update'!$A$4:$H$4,0),FALSE)),IFERROR(VLOOKUP($A613,' REACH Bilaga 59_update'!$D$5:$F$210,MATCH(Sammanfattning!P$1,' REACH Bilaga 59_update'!$D$4:$F$4,0),FALSE),VLOOKUP($A613,'REACH Bilaga XIV_update'!$D$4:$H$110,MATCH(Sammanfattning!P$1,'REACH Bilaga XIV_update'!$D$4:$H$4,0),FALSE))),IFERROR(VLOOKUP($C613,' REACH Bilaga 59_update'!$C$5:$F$210,MATCH(Sammanfattning!P$1,' REACH Bilaga 59_update'!$C$4:$F$4,0),FALSE),VLOOKUP($C613,'REACH Bilaga XIV_update'!$C$4:$H$110,MATCH(Sammanfattning!P$1,'REACH Bilaga XIV_update'!$C$4:$H$4,0),FALSE)))</f>
        <v>#N/A</v>
      </c>
      <c r="Q613" s="76" t="e">
        <f>IF($C613="-",IF($A613="-",IF(VLOOKUP($D613,'REACH Bilaga XIV_update'!$A$5:$I$110,9,FALSE)="",NA(),VLOOKUP($D613,'REACH Bilaga XIV_update'!$A$5:$I$110,9,FALSE)),IF(VLOOKUP($A613,'REACH Bilaga XIV_update'!$D$5:$I$110,6,FALSE)="",NA(),VLOOKUP($A613,'REACH Bilaga XIV_update'!$D$5:$I$110,6,FALSE))),IF(VLOOKUP($C613,'REACH Bilaga XIV_update'!$C$5:$I$110,7,FALSE)="",NA(),VLOOKUP($C613,'REACH Bilaga XIV_update'!$C$5:$I$110,7,FALSE)))</f>
        <v>#N/A</v>
      </c>
      <c r="R613" s="76" t="e">
        <f>IF($C613="-",IF($A613="-",IF(VLOOKUP($D613,CoRAP_update!$A$5:$O$376,15,FALSE)="",NA(),VLOOKUP($D613,CoRAP_update!$A$5:$O$376,15,FALSE)),IF(VLOOKUP($A613,CoRAP_update!$D$5:$O$376,12,FALSE)="",NA(),VLOOKUP($A613,CoRAP_update!$D$5:$O$376,12,FALSE))),IF(VLOOKUP($C613,CoRAP_update!$C$5:$O$376,13,FALSE)="",NA(),VLOOKUP($C613,CoRAP_update!$C$5:$O$376,13,FALSE)))</f>
        <v>#N/A</v>
      </c>
      <c r="S613" s="144" t="e">
        <f>IF($C613="-",IF($A613="-",VLOOKUP($D613,CoRAP_update!$A$5:$J$376,MATCH(Sammanfattning!S$1,CoRAP_update!$A$4:$J$4,0),FALSE),VLOOKUP($A613,CoRAP_update!$D$5:$J$376,MATCH(Sammanfattning!S$1,CoRAP_update!$D$4:$J$4,0),FALSE)),VLOOKUP($C613,CoRAP_update!$C$5:$J$376,MATCH(Sammanfattning!S$1,CoRAP_update!$C$4:$J$4,0),FALSE))</f>
        <v>#N/A</v>
      </c>
      <c r="T613" s="76" t="e">
        <f>IF($A613="-",VLOOKUP($D613,EDC_update!$C$2:$F$450,4,FALSE),VLOOKUP($A613,EDC_update!$B$2:$F$450,5,FALSE))</f>
        <v>#N/A</v>
      </c>
      <c r="V613" s="78">
        <f>IF(IFERROR(SEARCH("PBT",P613),99)=99,IF(IFERROR(SEARCH("suspected PBT",S613),99)=99,IF(IFERROR(SEARCH("concluded to be PBT",K613),99)=99,IF(IFERROR(SEARCH("PBT",S613),99)=99,IF(IFERROR(SEARCH("PBT cand",L613),99)=99,IF(IFERROR(SEARCH("PBT",L613),99)=99,IF(IFERROR(SEARCH("persistent, bioackumulative and toxic properties",K613),99)=99,0,Scoring!$E$3),Scoring!$E$3),Scoring!$E$7),Scoring!$E$3),Scoring!$E$5),Scoring!$E$6),Scoring!$E$3)</f>
        <v>0</v>
      </c>
      <c r="W613" s="78">
        <f>IF(IFERROR(SEARCH("vPvB",P613),99)=99,IF(IFERROR(SEARCH("suspected pbt/vPvB",S613),99)=99,IF(IFERROR(SEARCH("vPvB",S613),99)=99,IF(IFERROR(SEARCH("concluded to be a vPvB",S613),99)=99,IF(IFERROR(SEARCH("identified as vPvB",K613),99)=99,IF(IFERROR(SEARCH("concluded to be a vPvB",K613),99)=99,IF(IFERROR(SEARCH("concluded to be both pbt and vPvB",S613),99)=99,IF(IFERROR(SEARCH("concluded to be both pbt and vPvB",K613),99)=99,0,Scoring!$E$5),Scoring!$E$5),Scoring!$E$5),Scoring!$E$5),Scoring!$E$5),Scoring!$E$4),Scoring!$E$6),Scoring!$E$4)</f>
        <v>0</v>
      </c>
      <c r="X613" s="78">
        <f>IF(IFERROR(SEARCH("H410",N613),99)=99,IF(IFERROR(SEARCH("H410",O613),99)=99,IF(IFERROR(SEARCH("H410",Q613),99)=99,IF(IFERROR(SEARCH("H410",M613),99)=99,IF(IFERROR(SEARCH("H410",R613),99)=99,IF(IFERROR(SEARCH("H411",N613),99)=99,IF(IFERROR(SEARCH("H411",O613),99)=99,IF(IFERROR(SEARCH("H411",Q613),99)=99,IF(IFERROR(SEARCH("H411",M613),99)=99,IF(IFERROR(SEARCH("H411",R613),99)=99,IF(IFERROR(SEARCH("H413",N613),99)=99,IF(IFERROR(SEARCH("H413",O613),99)=99,IF(IFERROR(SEARCH("H413",Q613),99)=99,IF(IFERROR(SEARCH("H413",M613),99)=99,IF(IFERROR(SEARCH("H413",R613),99)=99,IF(IFERROR(SEARCH("H412",N613),99)=99,IF(IFERROR(SEARCH("H412",O613),99)=99,IF(IFERROR(SEARCH("H412",Q613),99)=99,IF(IFERROR(SEARCH("H412",M613),99)=99,IF(IFERROR(SEARCH("H412",R613),99)=99,0,Scoring!$E$2),Scoring!$E$2),Scoring!$E$2),Scoring!$E$2),Scoring!$E$2),Scoring!$E$2),Scoring!$E$2),Scoring!$E$2),Scoring!$E$2),Scoring!$E$2),Scoring!$E$2),Scoring!$E$2),Scoring!$E$2),Scoring!$E$2),Scoring!$E$2),Scoring!$E$2),Scoring!$E$2),Scoring!$E$2),Scoring!$E$2),Scoring!$E$2)</f>
        <v>0</v>
      </c>
      <c r="Y613" s="78">
        <f>IF(IFERROR(SEARCH("CMR",K613),99)=99,IF(IFERROR(SEARCH("Suspected CMR",S613),99)=99,IF(IFERROR(SEARCH("CMR",S613),99)=99,0,Scoring!$E$8),Scoring!$E$9),Scoring!$E$8)</f>
        <v>3</v>
      </c>
      <c r="Z613" s="78">
        <f>IF(IFERROR(SEARCH("H350",N613),99)=99,IF(IFERROR(SEARCH("H350",O613),99)=99,IF(IFERROR(SEARCH("H350",Q613),99)=99,IF(IFERROR(SEARCH("H350",M613),99)=99,IF(IFERROR(SEARCH("H350",R613),99)=99,IF(IFERROR(SEARCH("H351",N613),99)=99,IF(IFERROR(SEARCH("H351",O613),99)=99,IF(IFERROR(SEARCH("H351",Q613),99)=99,IF(IFERROR(SEARCH("H351",M613),99)=99,IF(IFERROR(SEARCH("H351",R613),99)=99,IF(IFERROR(SEARCH("carcinogenic",P613),99)=99,IF(IFERROR(SEARCH("suspected carcinogenic",S613),99)=99,0,Scoring!$E$12),Scoring!$E$11),Scoring!$E$10),Scoring!$E$10),Scoring!$E$10),Scoring!$E$10),Scoring!$E$10),Scoring!$E$10),Scoring!$E$10),Scoring!$E$10),Scoring!$E$10),Scoring!$E$10)</f>
        <v>1</v>
      </c>
      <c r="AA613" s="78">
        <f>IF(IFERROR(SEARCH("H340",N613),99)=99,IF(IFERROR(SEARCH("H340",O613),99)=99,IF(IFERROR(SEARCH("H340",Q613),99)=99,IF(IFERROR(SEARCH("H340",M613),99)=99,IF(IFERROR(SEARCH("H340",R613),99)=99,IF(IFERROR(SEARCH("H341",N613),99)=99,IF(IFERROR(SEARCH("H341",O613),99)=99,IF(IFERROR(SEARCH("H341",Q613),99)=99,IF(IFERROR(SEARCH("H341",M613),99)=99,IF(IFERROR(SEARCH("H341",R613),99)=99,IF(IFERROR(SEARCH("mutagenic",P613),99)=99,IF(IFERROR(SEARCH("suspected mutagenic",S613),99)=99,0,Scoring!$E$15),Scoring!$E$14),Scoring!$E$13),Scoring!$E$13),Scoring!$E$13),Scoring!$E$13),Scoring!$E$13),Scoring!$E$13),Scoring!$E$13),Scoring!$E$13),Scoring!$E$13),Scoring!$E$13)</f>
        <v>0</v>
      </c>
      <c r="AB613" s="78">
        <f>IF(IFERROR(SEARCH("H360",N613),99)=99,IF(IFERROR(SEARCH("H360",O613),99)=99,IF(IFERROR(SEARCH("H360",Q613),99)=99,IF(IFERROR(SEARCH("H360",M613),99)=99,IF(IFERROR(SEARCH("H360",R613),99)=99,IF(IFERROR(SEARCH("H361",N613),99)=99,IF(IFERROR(SEARCH("H361",O613),99)=99,IF(IFERROR(SEARCH("H361",Q613),99)=99,IF(IFERROR(SEARCH("H361",M613),99)=99,IF(IFERROR(SEARCH("H361",R613),99)=99,IF(IFERROR(SEARCH("reproduction",P613),99)=99,IF(IFERROR(SEARCH("suspected reprotoxic",S613),99)=99,IF(IFERROR(SEARCH("reprotoxic",S613),99)=99,IF(IFERROR(SEARCH("reprotoxic",K613),99)=99,0,Scoring!$E$18),Scoring!$E$18),Scoring!$E$19),Scoring!$E$17),Scoring!$E$16),Scoring!$E$16),Scoring!$E$16),Scoring!$E$16),Scoring!$E$16),Scoring!$E$16),Scoring!$E$16),Scoring!$E$16),Scoring!$E$16),Scoring!$E$16)</f>
        <v>0</v>
      </c>
      <c r="AC613" s="78">
        <f>IF(IFERROR(SEARCH("57f",L613),99)=99,IF(IFERROR(SEARCH("57(f)",P613),99)=99,0,Scoring!$E$20),Scoring!$E$20)</f>
        <v>0</v>
      </c>
      <c r="AD613" s="78">
        <f>IF(IFERROR(SEARCH("CAT1",T613),99)=99,IF(IFERROR(SEARCH("CAT2",T613),99)=99,IF(IFERROR(SEARCH("CAT3",T613),99)=99,IF(IFERROR(SEARCH("concluded to be endocrine",K613),99)=99,IF(IFERROR(SEARCH("categorised as endocrine",K613),99)=99,IF(IFERROR(SEARCH("endocrine disrupting",P613),99)=99,IF(IFERROR(SEARCH("endocrine disrupting",K613),99)=99,IF(IFERROR(SEARCH("suspected endocrine",S613),99)=99,IF(IFERROR(SEARCH("potential endocrine",S613),99)=99,0,Scoring!$E$25),Scoring!$E$25),Scoring!$E$24),Scoring!$E$24),Scoring!$E$24),Scoring!$E$24),Scoring!$E$23),Scoring!$E$22),Scoring!$E$21)</f>
        <v>0</v>
      </c>
      <c r="AE613" s="78">
        <f>IF(IFERROR(SEARCH("suspected sensitiser",S613),99)=99,IF(IFERROR(SEARCH("sensitiser",S613),99)=99,IF(IFERROR(SEARCH("other hazard based concern",S613),99)=99,0,Scoring!$E$28),Scoring!$E$26),Scoring!$E$27)</f>
        <v>0</v>
      </c>
      <c r="AF613" s="78">
        <f>IF(IFERROR(M613,1)=1,IF(IFERROR(N613,1)=1,IF(IFERROR(O613,1)=1,IF(IFERROR(Q613,1)=1,IF(IFERROR(R613,1)=1,IF(IFERROR(T613,1)=1,IF(IFERROR(K613,1)=1,IF(IFERROR(P613,1)=1,IF(IFERROR(S613,1)=1,Scoring!$E$29,0),0),0),0),0),0),0),0),0)</f>
        <v>0</v>
      </c>
      <c r="AG613" s="78">
        <f t="shared" si="50"/>
        <v>3</v>
      </c>
      <c r="AI613" s="93"/>
      <c r="AJ613" s="94"/>
      <c r="AK613" s="76"/>
      <c r="AL613" s="75"/>
      <c r="AN613" s="79"/>
      <c r="AO613" s="79"/>
      <c r="AP613" s="79"/>
      <c r="AQ613" s="79"/>
      <c r="AR613" s="79"/>
      <c r="AS613" s="78"/>
      <c r="AU613" s="79">
        <f>IF(IFERROR(F613,99)=99,IF(IFERROR(G613,99)=99,IF(IFERROR(H613,99)=99,IF(IFERROR(I613,99)=99,IF(IFERROR(E613,99)=99,IF(IFERROR(J613,99)=99,0,Scoring!$B$7),Scoring!$B$3),Scoring!$B$2),Scoring!$B$6),Scoring!$B$5),Scoring!$B$4)</f>
        <v>0.3</v>
      </c>
      <c r="AV613" s="78">
        <f t="shared" si="51"/>
        <v>0.89999999999999991</v>
      </c>
      <c r="AW613" s="78"/>
      <c r="AX613" s="66"/>
      <c r="AY613" s="78"/>
      <c r="AZ613" s="76"/>
      <c r="BA613" s="76"/>
      <c r="BB613" s="76"/>
    </row>
    <row r="614" spans="1:54" x14ac:dyDescent="0.25">
      <c r="A614" s="77" t="s">
        <v>6515</v>
      </c>
      <c r="B614" s="76" t="str">
        <f t="shared" si="52"/>
        <v>265-170-2</v>
      </c>
      <c r="C614" s="77" t="s">
        <v>1774</v>
      </c>
      <c r="D614" s="77" t="s">
        <v>1775</v>
      </c>
      <c r="E614" s="76" t="str">
        <f>IF(C614="-",IF(A614="-",VLOOKUP(D614,'sin-list 180320_update'!$C$2:$C$835,1,FALSE),VLOOKUP(A614,'sin-list 180320_update'!$A$2:$A$835,1,FALSE)),VLOOKUP(C614,'sin-list 180320_update'!$B$2:$B$835,1,FALSE))</f>
        <v>265-170-2</v>
      </c>
      <c r="F614" s="76" t="e">
        <f>IF($C614="-",IF($A614="-",VLOOKUP($D614,'REACH Bilaga XVII_update'!$A$5:$A$131,1,FALSE),VLOOKUP($A614,'REACH Bilaga XVII_update'!$C$5:$C$131,1,FALSE)),VLOOKUP($C614,'REACH Bilaga XVII_update'!$B$5:$B$131,1,FALSE))</f>
        <v>#N/A</v>
      </c>
      <c r="G614" s="76" t="e">
        <f>IF($C614="-",IF($A614="-",VLOOKUP($D614,' REACH Bilaga 59_update'!$A$5:$A$210,1,FALSE),VLOOKUP($A614,' REACH Bilaga 59_update'!$D$5:$D$210,1,FALSE)),VLOOKUP($C614,' REACH Bilaga 59_update'!$C$5:$C$210,1,FALSE))</f>
        <v>#N/A</v>
      </c>
      <c r="H614" s="76" t="e">
        <f>IF($C614="-",IF($A614="-",VLOOKUP($D614,'REACH Bilaga XIV_update'!$A$5:$A$110,1,FALSE),VLOOKUP($A614,'REACH Bilaga XIV_update'!$D$5:$D$110,1,FALSE)),VLOOKUP($C614,'REACH Bilaga XIV_update'!$C$5:$C$110,1,FALSE))</f>
        <v>#N/A</v>
      </c>
      <c r="I614" s="76" t="e">
        <f>IF($C614="-",IF($A614="-",VLOOKUP($D614,CoRAP_update!$A$5:$A$376,1,FALSE),VLOOKUP($A614,CoRAP_update!$D$5:$D$376,1,FALSE)),VLOOKUP($C614,CoRAP_update!$C$5:$C$376,1,FALSE))</f>
        <v>#N/A</v>
      </c>
      <c r="J614" s="76" t="e">
        <f>IF($C614="-",IF($A614="-",VLOOKUP($D614,EDC_update!$C$2:$C$450,1,FALSE),VLOOKUP($A614,EDC_update!$B$2:$B$450,1,FALSE)),VLOOKUP($C614,EDC_update!$L$2:$L$450,1,FALSE))</f>
        <v>#N/A</v>
      </c>
      <c r="K614" s="76" t="str">
        <f>IF($C614="-",IF($A614="-",IF(VLOOKUP($D614,'sin-list 180320_update'!$C$2:$S$835,3,FALSE)="",NA(),VLOOKUP($D614,'sin-list 180320_update'!$C$2:$S$835,3,FALSE)),IF(VLOOKUP($A614,'sin-list 180320_update'!$A$2:$S$835,5,FALSE)="",NA(),VLOOKUP($A614,'sin-list 180320_update'!$A$2:$S$835,5,FALSE))),IF(VLOOKUP($C614,'sin-list 180320_update'!$B$2:$S$835,4,FALSE)="",NA(),VLOOKUP($C614,'sin-list 180320_update'!$B$2:$S$835,4,FALSE)))</f>
        <v>Classified CMR according to Annex VI of Regulation 1272/2008. (Might not apply when contaminants are below below legal thresholds and/or full refining history is known)</v>
      </c>
      <c r="L614" s="76" t="str">
        <f>IF($C614="-",IF($A614="-",VLOOKUP($D614,'sin-list 180320_update'!$C$2:$S$835,6,FALSE),VLOOKUP($A614,'sin-list 180320_update'!$A$2:$S$835,8,FALSE)),VLOOKUP($C614,'sin-list 180320_update'!$B$2:$S$835,7,FALSE))</f>
        <v>Carc. 1B
Muta. 1B
Asp. Tox. 1</v>
      </c>
      <c r="M614" s="76" t="str">
        <f>IF($C614="-",IF($A614="-",IF(VLOOKUP($D614,'sin-list 180320_update'!$C$2:$S$835,8,FALSE)="",NA(),VLOOKUP($D614,'sin-list 180320_update'!$C$2:$S$835,8,FALSE)),IF(VLOOKUP($A614,'sin-list 180320_update'!$A$2:$S$835,10,FALSE)="",NA(),VLOOKUP($A614,'sin-list 180320_update'!$A$2:$S$835,10,FALSE))),IF(VLOOKUP($C614,'sin-list 180320_update'!$B$2:$S$835,9,FALSE)="",NA(),VLOOKUP($C614,'sin-list 180320_update'!$B$2:$S$835,9,FALSE)))</f>
        <v>H350
H340
H304</v>
      </c>
      <c r="N614" s="76" t="e">
        <f>IF($C614="-",IF($A614="-",IF(VLOOKUP($D614,'REACH Bilaga XVII_update'!$A$5:$E$131,4,FALSE)="",NA(),VLOOKUP($D614,'REACH Bilaga XVII_update'!$A$5:$E$131,4,FALSE)),IF(VLOOKUP($A614,'REACH Bilaga XVII_update'!$C$5:$D$131,2,FALSE)="",NA(),VLOOKUP($A614,'REACH Bilaga XVII_update'!$C$5:$D$131,2,FALSE))),IF(VLOOKUP($C614,'REACH Bilaga XVII_update'!$B$5:$D$131,3,FALSE)="",NA(),VLOOKUP($C614,'REACH Bilaga XVII_update'!$B$5:$D$131,3,FALSE)))</f>
        <v>#N/A</v>
      </c>
      <c r="O614" s="76" t="e">
        <f>IF($C614="-",IF($A614="-",IF(VLOOKUP($D614,' REACH Bilaga 59_update'!$A$5:$E$210,5,FALSE)="",NA(),VLOOKUP($D614,' REACH Bilaga 59_update'!$A$5:$E$210,5,FALSE)),IF(VLOOKUP($A614,' REACH Bilaga 59_update'!$D$5:$E$210,2,FALSE)="",NA(),VLOOKUP($A614,' REACH Bilaga 59_update'!$D$5:$E$210,2,FALSE))),IF(VLOOKUP($C614,' REACH Bilaga 59_update'!$C$5:$E$210,3,FALSE)="",NA(),VLOOKUP($C614,' REACH Bilaga 59_update'!$C$5:$E$210,3,FALSE)))</f>
        <v>#N/A</v>
      </c>
      <c r="P614" s="76" t="e">
        <f>IF(C614="-",IF(A614="-",IFERROR(VLOOKUP($D614,' REACH Bilaga 59_update'!$A$5:$F$210,MATCH(Sammanfattning!P$1,' REACH Bilaga 59_update'!$A$4:$F$4,0),FALSE),VLOOKUP($D614,'REACH Bilaga XIV_update'!$A$4:$H$110,MATCH(Sammanfattning!P$1,'REACH Bilaga XIV_update'!$A$4:$H$4,0),FALSE)),IFERROR(VLOOKUP($A614,' REACH Bilaga 59_update'!$D$5:$F$210,MATCH(Sammanfattning!P$1,' REACH Bilaga 59_update'!$D$4:$F$4,0),FALSE),VLOOKUP($A614,'REACH Bilaga XIV_update'!$D$4:$H$110,MATCH(Sammanfattning!P$1,'REACH Bilaga XIV_update'!$D$4:$H$4,0),FALSE))),IFERROR(VLOOKUP($C614,' REACH Bilaga 59_update'!$C$5:$F$210,MATCH(Sammanfattning!P$1,' REACH Bilaga 59_update'!$C$4:$F$4,0),FALSE),VLOOKUP($C614,'REACH Bilaga XIV_update'!$C$4:$H$110,MATCH(Sammanfattning!P$1,'REACH Bilaga XIV_update'!$C$4:$H$4,0),FALSE)))</f>
        <v>#N/A</v>
      </c>
      <c r="Q614" s="76" t="e">
        <f>IF($C614="-",IF($A614="-",IF(VLOOKUP($D614,'REACH Bilaga XIV_update'!$A$5:$I$110,9,FALSE)="",NA(),VLOOKUP($D614,'REACH Bilaga XIV_update'!$A$5:$I$110,9,FALSE)),IF(VLOOKUP($A614,'REACH Bilaga XIV_update'!$D$5:$I$110,6,FALSE)="",NA(),VLOOKUP($A614,'REACH Bilaga XIV_update'!$D$5:$I$110,6,FALSE))),IF(VLOOKUP($C614,'REACH Bilaga XIV_update'!$C$5:$I$110,7,FALSE)="",NA(),VLOOKUP($C614,'REACH Bilaga XIV_update'!$C$5:$I$110,7,FALSE)))</f>
        <v>#N/A</v>
      </c>
      <c r="R614" s="76" t="e">
        <f>IF($C614="-",IF($A614="-",IF(VLOOKUP($D614,CoRAP_update!$A$5:$O$376,15,FALSE)="",NA(),VLOOKUP($D614,CoRAP_update!$A$5:$O$376,15,FALSE)),IF(VLOOKUP($A614,CoRAP_update!$D$5:$O$376,12,FALSE)="",NA(),VLOOKUP($A614,CoRAP_update!$D$5:$O$376,12,FALSE))),IF(VLOOKUP($C614,CoRAP_update!$C$5:$O$376,13,FALSE)="",NA(),VLOOKUP($C614,CoRAP_update!$C$5:$O$376,13,FALSE)))</f>
        <v>#N/A</v>
      </c>
      <c r="S614" s="144" t="e">
        <f>IF($C614="-",IF($A614="-",VLOOKUP($D614,CoRAP_update!$A$5:$J$376,MATCH(Sammanfattning!S$1,CoRAP_update!$A$4:$J$4,0),FALSE),VLOOKUP($A614,CoRAP_update!$D$5:$J$376,MATCH(Sammanfattning!S$1,CoRAP_update!$D$4:$J$4,0),FALSE)),VLOOKUP($C614,CoRAP_update!$C$5:$J$376,MATCH(Sammanfattning!S$1,CoRAP_update!$C$4:$J$4,0),FALSE))</f>
        <v>#N/A</v>
      </c>
      <c r="T614" s="76" t="e">
        <f>IF($A614="-",VLOOKUP($D614,EDC_update!$C$2:$F$450,4,FALSE),VLOOKUP($A614,EDC_update!$B$2:$F$450,5,FALSE))</f>
        <v>#N/A</v>
      </c>
      <c r="V614" s="78">
        <f>IF(IFERROR(SEARCH("PBT",P614),99)=99,IF(IFERROR(SEARCH("suspected PBT",S614),99)=99,IF(IFERROR(SEARCH("concluded to be PBT",K614),99)=99,IF(IFERROR(SEARCH("PBT",S614),99)=99,IF(IFERROR(SEARCH("PBT cand",L614),99)=99,IF(IFERROR(SEARCH("PBT",L614),99)=99,IF(IFERROR(SEARCH("persistent, bioackumulative and toxic properties",K614),99)=99,0,Scoring!$E$3),Scoring!$E$3),Scoring!$E$7),Scoring!$E$3),Scoring!$E$5),Scoring!$E$6),Scoring!$E$3)</f>
        <v>0</v>
      </c>
      <c r="W614" s="78">
        <f>IF(IFERROR(SEARCH("vPvB",P614),99)=99,IF(IFERROR(SEARCH("suspected pbt/vPvB",S614),99)=99,IF(IFERROR(SEARCH("vPvB",S614),99)=99,IF(IFERROR(SEARCH("concluded to be a vPvB",S614),99)=99,IF(IFERROR(SEARCH("identified as vPvB",K614),99)=99,IF(IFERROR(SEARCH("concluded to be a vPvB",K614),99)=99,IF(IFERROR(SEARCH("concluded to be both pbt and vPvB",S614),99)=99,IF(IFERROR(SEARCH("concluded to be both pbt and vPvB",K614),99)=99,0,Scoring!$E$5),Scoring!$E$5),Scoring!$E$5),Scoring!$E$5),Scoring!$E$5),Scoring!$E$4),Scoring!$E$6),Scoring!$E$4)</f>
        <v>0</v>
      </c>
      <c r="X614" s="78">
        <f>IF(IFERROR(SEARCH("H410",N614),99)=99,IF(IFERROR(SEARCH("H410",O614),99)=99,IF(IFERROR(SEARCH("H410",Q614),99)=99,IF(IFERROR(SEARCH("H410",M614),99)=99,IF(IFERROR(SEARCH("H410",R614),99)=99,IF(IFERROR(SEARCH("H411",N614),99)=99,IF(IFERROR(SEARCH("H411",O614),99)=99,IF(IFERROR(SEARCH("H411",Q614),99)=99,IF(IFERROR(SEARCH("H411",M614),99)=99,IF(IFERROR(SEARCH("H411",R614),99)=99,IF(IFERROR(SEARCH("H413",N614),99)=99,IF(IFERROR(SEARCH("H413",O614),99)=99,IF(IFERROR(SEARCH("H413",Q614),99)=99,IF(IFERROR(SEARCH("H413",M614),99)=99,IF(IFERROR(SEARCH("H413",R614),99)=99,IF(IFERROR(SEARCH("H412",N614),99)=99,IF(IFERROR(SEARCH("H412",O614),99)=99,IF(IFERROR(SEARCH("H412",Q614),99)=99,IF(IFERROR(SEARCH("H412",M614),99)=99,IF(IFERROR(SEARCH("H412",R614),99)=99,0,Scoring!$E$2),Scoring!$E$2),Scoring!$E$2),Scoring!$E$2),Scoring!$E$2),Scoring!$E$2),Scoring!$E$2),Scoring!$E$2),Scoring!$E$2),Scoring!$E$2),Scoring!$E$2),Scoring!$E$2),Scoring!$E$2),Scoring!$E$2),Scoring!$E$2),Scoring!$E$2),Scoring!$E$2),Scoring!$E$2),Scoring!$E$2),Scoring!$E$2)</f>
        <v>0</v>
      </c>
      <c r="Y614" s="78">
        <f>IF(IFERROR(SEARCH("CMR",K614),99)=99,IF(IFERROR(SEARCH("Suspected CMR",S614),99)=99,IF(IFERROR(SEARCH("CMR",S614),99)=99,0,Scoring!$E$8),Scoring!$E$9),Scoring!$E$8)</f>
        <v>3</v>
      </c>
      <c r="Z614" s="78">
        <f>IF(IFERROR(SEARCH("H350",N614),99)=99,IF(IFERROR(SEARCH("H350",O614),99)=99,IF(IFERROR(SEARCH("H350",Q614),99)=99,IF(IFERROR(SEARCH("H350",M614),99)=99,IF(IFERROR(SEARCH("H350",R614),99)=99,IF(IFERROR(SEARCH("H351",N614),99)=99,IF(IFERROR(SEARCH("H351",O614),99)=99,IF(IFERROR(SEARCH("H351",Q614),99)=99,IF(IFERROR(SEARCH("H351",M614),99)=99,IF(IFERROR(SEARCH("H351",R614),99)=99,IF(IFERROR(SEARCH("carcinogenic",P614),99)=99,IF(IFERROR(SEARCH("suspected carcinogenic",S614),99)=99,0,Scoring!$E$12),Scoring!$E$11),Scoring!$E$10),Scoring!$E$10),Scoring!$E$10),Scoring!$E$10),Scoring!$E$10),Scoring!$E$10),Scoring!$E$10),Scoring!$E$10),Scoring!$E$10),Scoring!$E$10)</f>
        <v>1</v>
      </c>
      <c r="AA614" s="78">
        <f>IF(IFERROR(SEARCH("H340",N614),99)=99,IF(IFERROR(SEARCH("H340",O614),99)=99,IF(IFERROR(SEARCH("H340",Q614),99)=99,IF(IFERROR(SEARCH("H340",M614),99)=99,IF(IFERROR(SEARCH("H340",R614),99)=99,IF(IFERROR(SEARCH("H341",N614),99)=99,IF(IFERROR(SEARCH("H341",O614),99)=99,IF(IFERROR(SEARCH("H341",Q614),99)=99,IF(IFERROR(SEARCH("H341",M614),99)=99,IF(IFERROR(SEARCH("H341",R614),99)=99,IF(IFERROR(SEARCH("mutagenic",P614),99)=99,IF(IFERROR(SEARCH("suspected mutagenic",S614),99)=99,0,Scoring!$E$15),Scoring!$E$14),Scoring!$E$13),Scoring!$E$13),Scoring!$E$13),Scoring!$E$13),Scoring!$E$13),Scoring!$E$13),Scoring!$E$13),Scoring!$E$13),Scoring!$E$13),Scoring!$E$13)</f>
        <v>1</v>
      </c>
      <c r="AB614" s="78">
        <f>IF(IFERROR(SEARCH("H360",N614),99)=99,IF(IFERROR(SEARCH("H360",O614),99)=99,IF(IFERROR(SEARCH("H360",Q614),99)=99,IF(IFERROR(SEARCH("H360",M614),99)=99,IF(IFERROR(SEARCH("H360",R614),99)=99,IF(IFERROR(SEARCH("H361",N614),99)=99,IF(IFERROR(SEARCH("H361",O614),99)=99,IF(IFERROR(SEARCH("H361",Q614),99)=99,IF(IFERROR(SEARCH("H361",M614),99)=99,IF(IFERROR(SEARCH("H361",R614),99)=99,IF(IFERROR(SEARCH("reproduction",P614),99)=99,IF(IFERROR(SEARCH("suspected reprotoxic",S614),99)=99,IF(IFERROR(SEARCH("reprotoxic",S614),99)=99,IF(IFERROR(SEARCH("reprotoxic",K614),99)=99,0,Scoring!$E$18),Scoring!$E$18),Scoring!$E$19),Scoring!$E$17),Scoring!$E$16),Scoring!$E$16),Scoring!$E$16),Scoring!$E$16),Scoring!$E$16),Scoring!$E$16),Scoring!$E$16),Scoring!$E$16),Scoring!$E$16),Scoring!$E$16)</f>
        <v>0</v>
      </c>
      <c r="AC614" s="78">
        <f>IF(IFERROR(SEARCH("57f",L614),99)=99,IF(IFERROR(SEARCH("57(f)",P614),99)=99,0,Scoring!$E$20),Scoring!$E$20)</f>
        <v>0</v>
      </c>
      <c r="AD614" s="78">
        <f>IF(IFERROR(SEARCH("CAT1",T614),99)=99,IF(IFERROR(SEARCH("CAT2",T614),99)=99,IF(IFERROR(SEARCH("CAT3",T614),99)=99,IF(IFERROR(SEARCH("concluded to be endocrine",K614),99)=99,IF(IFERROR(SEARCH("categorised as endocrine",K614),99)=99,IF(IFERROR(SEARCH("endocrine disrupting",P614),99)=99,IF(IFERROR(SEARCH("endocrine disrupting",K614),99)=99,IF(IFERROR(SEARCH("suspected endocrine",S614),99)=99,IF(IFERROR(SEARCH("potential endocrine",S614),99)=99,0,Scoring!$E$25),Scoring!$E$25),Scoring!$E$24),Scoring!$E$24),Scoring!$E$24),Scoring!$E$24),Scoring!$E$23),Scoring!$E$22),Scoring!$E$21)</f>
        <v>0</v>
      </c>
      <c r="AE614" s="78">
        <f>IF(IFERROR(SEARCH("suspected sensitiser",S614),99)=99,IF(IFERROR(SEARCH("sensitiser",S614),99)=99,IF(IFERROR(SEARCH("other hazard based concern",S614),99)=99,0,Scoring!$E$28),Scoring!$E$26),Scoring!$E$27)</f>
        <v>0</v>
      </c>
      <c r="AF614" s="78">
        <f>IF(IFERROR(M614,1)=1,IF(IFERROR(N614,1)=1,IF(IFERROR(O614,1)=1,IF(IFERROR(Q614,1)=1,IF(IFERROR(R614,1)=1,IF(IFERROR(T614,1)=1,IF(IFERROR(K614,1)=1,IF(IFERROR(P614,1)=1,IF(IFERROR(S614,1)=1,Scoring!$E$29,0),0),0),0),0),0),0),0),0)</f>
        <v>0</v>
      </c>
      <c r="AG614" s="78">
        <f t="shared" si="50"/>
        <v>3</v>
      </c>
      <c r="AI614" s="93"/>
      <c r="AJ614" s="94"/>
      <c r="AK614" s="76"/>
      <c r="AL614" s="75"/>
      <c r="AN614" s="79"/>
      <c r="AO614" s="79"/>
      <c r="AP614" s="79"/>
      <c r="AQ614" s="79"/>
      <c r="AR614" s="79"/>
      <c r="AS614" s="78"/>
      <c r="AU614" s="79">
        <f>IF(IFERROR(F614,99)=99,IF(IFERROR(G614,99)=99,IF(IFERROR(H614,99)=99,IF(IFERROR(I614,99)=99,IF(IFERROR(E614,99)=99,IF(IFERROR(J614,99)=99,0,Scoring!$B$7),Scoring!$B$3),Scoring!$B$2),Scoring!$B$6),Scoring!$B$5),Scoring!$B$4)</f>
        <v>0.3</v>
      </c>
      <c r="AV614" s="78">
        <f t="shared" si="51"/>
        <v>0.89999999999999991</v>
      </c>
      <c r="AW614" s="78"/>
      <c r="AX614" s="66"/>
      <c r="AY614" s="78"/>
      <c r="AZ614" s="76"/>
      <c r="BA614" s="76"/>
      <c r="BB614" s="76"/>
    </row>
    <row r="615" spans="1:54" x14ac:dyDescent="0.25">
      <c r="A615" s="77" t="s">
        <v>6516</v>
      </c>
      <c r="B615" s="76" t="str">
        <f t="shared" si="52"/>
        <v>265-171-8</v>
      </c>
      <c r="C615" s="77" t="s">
        <v>1776</v>
      </c>
      <c r="D615" s="77" t="s">
        <v>1777</v>
      </c>
      <c r="E615" s="76" t="str">
        <f>IF(C615="-",IF(A615="-",VLOOKUP(D615,'sin-list 180320_update'!$C$2:$C$835,1,FALSE),VLOOKUP(A615,'sin-list 180320_update'!$A$2:$A$835,1,FALSE)),VLOOKUP(C615,'sin-list 180320_update'!$B$2:$B$835,1,FALSE))</f>
        <v>265-171-8</v>
      </c>
      <c r="F615" s="76" t="e">
        <f>IF($C615="-",IF($A615="-",VLOOKUP($D615,'REACH Bilaga XVII_update'!$A$5:$A$131,1,FALSE),VLOOKUP($A615,'REACH Bilaga XVII_update'!$C$5:$C$131,1,FALSE)),VLOOKUP($C615,'REACH Bilaga XVII_update'!$B$5:$B$131,1,FALSE))</f>
        <v>#N/A</v>
      </c>
      <c r="G615" s="76" t="e">
        <f>IF($C615="-",IF($A615="-",VLOOKUP($D615,' REACH Bilaga 59_update'!$A$5:$A$210,1,FALSE),VLOOKUP($A615,' REACH Bilaga 59_update'!$D$5:$D$210,1,FALSE)),VLOOKUP($C615,' REACH Bilaga 59_update'!$C$5:$C$210,1,FALSE))</f>
        <v>#N/A</v>
      </c>
      <c r="H615" s="76" t="e">
        <f>IF($C615="-",IF($A615="-",VLOOKUP($D615,'REACH Bilaga XIV_update'!$A$5:$A$110,1,FALSE),VLOOKUP($A615,'REACH Bilaga XIV_update'!$D$5:$D$110,1,FALSE)),VLOOKUP($C615,'REACH Bilaga XIV_update'!$C$5:$C$110,1,FALSE))</f>
        <v>#N/A</v>
      </c>
      <c r="I615" s="76" t="e">
        <f>IF($C615="-",IF($A615="-",VLOOKUP($D615,CoRAP_update!$A$5:$A$376,1,FALSE),VLOOKUP($A615,CoRAP_update!$D$5:$D$376,1,FALSE)),VLOOKUP($C615,CoRAP_update!$C$5:$C$376,1,FALSE))</f>
        <v>#N/A</v>
      </c>
      <c r="J615" s="76" t="e">
        <f>IF($C615="-",IF($A615="-",VLOOKUP($D615,EDC_update!$C$2:$C$450,1,FALSE),VLOOKUP($A615,EDC_update!$B$2:$B$450,1,FALSE)),VLOOKUP($C615,EDC_update!$L$2:$L$450,1,FALSE))</f>
        <v>#N/A</v>
      </c>
      <c r="K615" s="76" t="str">
        <f>IF($C615="-",IF($A615="-",IF(VLOOKUP($D615,'sin-list 180320_update'!$C$2:$S$835,3,FALSE)="",NA(),VLOOKUP($D615,'sin-list 180320_update'!$C$2:$S$835,3,FALSE)),IF(VLOOKUP($A615,'sin-list 180320_update'!$A$2:$S$835,5,FALSE)="",NA(),VLOOKUP($A615,'sin-list 180320_update'!$A$2:$S$835,5,FALSE))),IF(VLOOKUP($C615,'sin-list 180320_update'!$B$2:$S$835,4,FALSE)="",NA(),VLOOKUP($C615,'sin-list 180320_update'!$B$2:$S$835,4,FALSE)))</f>
        <v>Classified CMR according to Annex VI of Regulation 1272/2008. (Might not apply when contaminants are below below legal thresholds and/or full refining history is known)</v>
      </c>
      <c r="L615" s="76" t="str">
        <f>IF($C615="-",IF($A615="-",VLOOKUP($D615,'sin-list 180320_update'!$C$2:$S$835,6,FALSE),VLOOKUP($A615,'sin-list 180320_update'!$A$2:$S$835,8,FALSE)),VLOOKUP($C615,'sin-list 180320_update'!$B$2:$S$835,7,FALSE))</f>
        <v>Carc. 1B</v>
      </c>
      <c r="M615" s="76" t="str">
        <f>IF($C615="-",IF($A615="-",IF(VLOOKUP($D615,'sin-list 180320_update'!$C$2:$S$835,8,FALSE)="",NA(),VLOOKUP($D615,'sin-list 180320_update'!$C$2:$S$835,8,FALSE)),IF(VLOOKUP($A615,'sin-list 180320_update'!$A$2:$S$835,10,FALSE)="",NA(),VLOOKUP($A615,'sin-list 180320_update'!$A$2:$S$835,10,FALSE))),IF(VLOOKUP($C615,'sin-list 180320_update'!$B$2:$S$835,9,FALSE)="",NA(),VLOOKUP($C615,'sin-list 180320_update'!$B$2:$S$835,9,FALSE)))</f>
        <v>H350</v>
      </c>
      <c r="N615" s="76" t="e">
        <f>IF($C615="-",IF($A615="-",IF(VLOOKUP($D615,'REACH Bilaga XVII_update'!$A$5:$E$131,4,FALSE)="",NA(),VLOOKUP($D615,'REACH Bilaga XVII_update'!$A$5:$E$131,4,FALSE)),IF(VLOOKUP($A615,'REACH Bilaga XVII_update'!$C$5:$D$131,2,FALSE)="",NA(),VLOOKUP($A615,'REACH Bilaga XVII_update'!$C$5:$D$131,2,FALSE))),IF(VLOOKUP($C615,'REACH Bilaga XVII_update'!$B$5:$D$131,3,FALSE)="",NA(),VLOOKUP($C615,'REACH Bilaga XVII_update'!$B$5:$D$131,3,FALSE)))</f>
        <v>#N/A</v>
      </c>
      <c r="O615" s="76" t="e">
        <f>IF($C615="-",IF($A615="-",IF(VLOOKUP($D615,' REACH Bilaga 59_update'!$A$5:$E$210,5,FALSE)="",NA(),VLOOKUP($D615,' REACH Bilaga 59_update'!$A$5:$E$210,5,FALSE)),IF(VLOOKUP($A615,' REACH Bilaga 59_update'!$D$5:$E$210,2,FALSE)="",NA(),VLOOKUP($A615,' REACH Bilaga 59_update'!$D$5:$E$210,2,FALSE))),IF(VLOOKUP($C615,' REACH Bilaga 59_update'!$C$5:$E$210,3,FALSE)="",NA(),VLOOKUP($C615,' REACH Bilaga 59_update'!$C$5:$E$210,3,FALSE)))</f>
        <v>#N/A</v>
      </c>
      <c r="P615" s="76" t="e">
        <f>IF(C615="-",IF(A615="-",IFERROR(VLOOKUP($D615,' REACH Bilaga 59_update'!$A$5:$F$210,MATCH(Sammanfattning!P$1,' REACH Bilaga 59_update'!$A$4:$F$4,0),FALSE),VLOOKUP($D615,'REACH Bilaga XIV_update'!$A$4:$H$110,MATCH(Sammanfattning!P$1,'REACH Bilaga XIV_update'!$A$4:$H$4,0),FALSE)),IFERROR(VLOOKUP($A615,' REACH Bilaga 59_update'!$D$5:$F$210,MATCH(Sammanfattning!P$1,' REACH Bilaga 59_update'!$D$4:$F$4,0),FALSE),VLOOKUP($A615,'REACH Bilaga XIV_update'!$D$4:$H$110,MATCH(Sammanfattning!P$1,'REACH Bilaga XIV_update'!$D$4:$H$4,0),FALSE))),IFERROR(VLOOKUP($C615,' REACH Bilaga 59_update'!$C$5:$F$210,MATCH(Sammanfattning!P$1,' REACH Bilaga 59_update'!$C$4:$F$4,0),FALSE),VLOOKUP($C615,'REACH Bilaga XIV_update'!$C$4:$H$110,MATCH(Sammanfattning!P$1,'REACH Bilaga XIV_update'!$C$4:$H$4,0),FALSE)))</f>
        <v>#N/A</v>
      </c>
      <c r="Q615" s="76" t="e">
        <f>IF($C615="-",IF($A615="-",IF(VLOOKUP($D615,'REACH Bilaga XIV_update'!$A$5:$I$110,9,FALSE)="",NA(),VLOOKUP($D615,'REACH Bilaga XIV_update'!$A$5:$I$110,9,FALSE)),IF(VLOOKUP($A615,'REACH Bilaga XIV_update'!$D$5:$I$110,6,FALSE)="",NA(),VLOOKUP($A615,'REACH Bilaga XIV_update'!$D$5:$I$110,6,FALSE))),IF(VLOOKUP($C615,'REACH Bilaga XIV_update'!$C$5:$I$110,7,FALSE)="",NA(),VLOOKUP($C615,'REACH Bilaga XIV_update'!$C$5:$I$110,7,FALSE)))</f>
        <v>#N/A</v>
      </c>
      <c r="R615" s="76" t="e">
        <f>IF($C615="-",IF($A615="-",IF(VLOOKUP($D615,CoRAP_update!$A$5:$O$376,15,FALSE)="",NA(),VLOOKUP($D615,CoRAP_update!$A$5:$O$376,15,FALSE)),IF(VLOOKUP($A615,CoRAP_update!$D$5:$O$376,12,FALSE)="",NA(),VLOOKUP($A615,CoRAP_update!$D$5:$O$376,12,FALSE))),IF(VLOOKUP($C615,CoRAP_update!$C$5:$O$376,13,FALSE)="",NA(),VLOOKUP($C615,CoRAP_update!$C$5:$O$376,13,FALSE)))</f>
        <v>#N/A</v>
      </c>
      <c r="S615" s="144" t="e">
        <f>IF($C615="-",IF($A615="-",VLOOKUP($D615,CoRAP_update!$A$5:$J$376,MATCH(Sammanfattning!S$1,CoRAP_update!$A$4:$J$4,0),FALSE),VLOOKUP($A615,CoRAP_update!$D$5:$J$376,MATCH(Sammanfattning!S$1,CoRAP_update!$D$4:$J$4,0),FALSE)),VLOOKUP($C615,CoRAP_update!$C$5:$J$376,MATCH(Sammanfattning!S$1,CoRAP_update!$C$4:$J$4,0),FALSE))</f>
        <v>#N/A</v>
      </c>
      <c r="T615" s="76" t="e">
        <f>IF($A615="-",VLOOKUP($D615,EDC_update!$C$2:$F$450,4,FALSE),VLOOKUP($A615,EDC_update!$B$2:$F$450,5,FALSE))</f>
        <v>#N/A</v>
      </c>
      <c r="V615" s="78">
        <f>IF(IFERROR(SEARCH("PBT",P615),99)=99,IF(IFERROR(SEARCH("suspected PBT",S615),99)=99,IF(IFERROR(SEARCH("concluded to be PBT",K615),99)=99,IF(IFERROR(SEARCH("PBT",S615),99)=99,IF(IFERROR(SEARCH("PBT cand",L615),99)=99,IF(IFERROR(SEARCH("PBT",L615),99)=99,IF(IFERROR(SEARCH("persistent, bioackumulative and toxic properties",K615),99)=99,0,Scoring!$E$3),Scoring!$E$3),Scoring!$E$7),Scoring!$E$3),Scoring!$E$5),Scoring!$E$6),Scoring!$E$3)</f>
        <v>0</v>
      </c>
      <c r="W615" s="78">
        <f>IF(IFERROR(SEARCH("vPvB",P615),99)=99,IF(IFERROR(SEARCH("suspected pbt/vPvB",S615),99)=99,IF(IFERROR(SEARCH("vPvB",S615),99)=99,IF(IFERROR(SEARCH("concluded to be a vPvB",S615),99)=99,IF(IFERROR(SEARCH("identified as vPvB",K615),99)=99,IF(IFERROR(SEARCH("concluded to be a vPvB",K615),99)=99,IF(IFERROR(SEARCH("concluded to be both pbt and vPvB",S615),99)=99,IF(IFERROR(SEARCH("concluded to be both pbt and vPvB",K615),99)=99,0,Scoring!$E$5),Scoring!$E$5),Scoring!$E$5),Scoring!$E$5),Scoring!$E$5),Scoring!$E$4),Scoring!$E$6),Scoring!$E$4)</f>
        <v>0</v>
      </c>
      <c r="X615" s="78">
        <f>IF(IFERROR(SEARCH("H410",N615),99)=99,IF(IFERROR(SEARCH("H410",O615),99)=99,IF(IFERROR(SEARCH("H410",Q615),99)=99,IF(IFERROR(SEARCH("H410",M615),99)=99,IF(IFERROR(SEARCH("H410",R615),99)=99,IF(IFERROR(SEARCH("H411",N615),99)=99,IF(IFERROR(SEARCH("H411",O615),99)=99,IF(IFERROR(SEARCH("H411",Q615),99)=99,IF(IFERROR(SEARCH("H411",M615),99)=99,IF(IFERROR(SEARCH("H411",R615),99)=99,IF(IFERROR(SEARCH("H413",N615),99)=99,IF(IFERROR(SEARCH("H413",O615),99)=99,IF(IFERROR(SEARCH("H413",Q615),99)=99,IF(IFERROR(SEARCH("H413",M615),99)=99,IF(IFERROR(SEARCH("H413",R615),99)=99,IF(IFERROR(SEARCH("H412",N615),99)=99,IF(IFERROR(SEARCH("H412",O615),99)=99,IF(IFERROR(SEARCH("H412",Q615),99)=99,IF(IFERROR(SEARCH("H412",M615),99)=99,IF(IFERROR(SEARCH("H412",R615),99)=99,0,Scoring!$E$2),Scoring!$E$2),Scoring!$E$2),Scoring!$E$2),Scoring!$E$2),Scoring!$E$2),Scoring!$E$2),Scoring!$E$2),Scoring!$E$2),Scoring!$E$2),Scoring!$E$2),Scoring!$E$2),Scoring!$E$2),Scoring!$E$2),Scoring!$E$2),Scoring!$E$2),Scoring!$E$2),Scoring!$E$2),Scoring!$E$2),Scoring!$E$2)</f>
        <v>0</v>
      </c>
      <c r="Y615" s="78">
        <f>IF(IFERROR(SEARCH("CMR",K615),99)=99,IF(IFERROR(SEARCH("Suspected CMR",S615),99)=99,IF(IFERROR(SEARCH("CMR",S615),99)=99,0,Scoring!$E$8),Scoring!$E$9),Scoring!$E$8)</f>
        <v>3</v>
      </c>
      <c r="Z615" s="78">
        <f>IF(IFERROR(SEARCH("H350",N615),99)=99,IF(IFERROR(SEARCH("H350",O615),99)=99,IF(IFERROR(SEARCH("H350",Q615),99)=99,IF(IFERROR(SEARCH("H350",M615),99)=99,IF(IFERROR(SEARCH("H350",R615),99)=99,IF(IFERROR(SEARCH("H351",N615),99)=99,IF(IFERROR(SEARCH("H351",O615),99)=99,IF(IFERROR(SEARCH("H351",Q615),99)=99,IF(IFERROR(SEARCH("H351",M615),99)=99,IF(IFERROR(SEARCH("H351",R615),99)=99,IF(IFERROR(SEARCH("carcinogenic",P615),99)=99,IF(IFERROR(SEARCH("suspected carcinogenic",S615),99)=99,0,Scoring!$E$12),Scoring!$E$11),Scoring!$E$10),Scoring!$E$10),Scoring!$E$10),Scoring!$E$10),Scoring!$E$10),Scoring!$E$10),Scoring!$E$10),Scoring!$E$10),Scoring!$E$10),Scoring!$E$10)</f>
        <v>1</v>
      </c>
      <c r="AA615" s="78">
        <f>IF(IFERROR(SEARCH("H340",N615),99)=99,IF(IFERROR(SEARCH("H340",O615),99)=99,IF(IFERROR(SEARCH("H340",Q615),99)=99,IF(IFERROR(SEARCH("H340",M615),99)=99,IF(IFERROR(SEARCH("H340",R615),99)=99,IF(IFERROR(SEARCH("H341",N615),99)=99,IF(IFERROR(SEARCH("H341",O615),99)=99,IF(IFERROR(SEARCH("H341",Q615),99)=99,IF(IFERROR(SEARCH("H341",M615),99)=99,IF(IFERROR(SEARCH("H341",R615),99)=99,IF(IFERROR(SEARCH("mutagenic",P615),99)=99,IF(IFERROR(SEARCH("suspected mutagenic",S615),99)=99,0,Scoring!$E$15),Scoring!$E$14),Scoring!$E$13),Scoring!$E$13),Scoring!$E$13),Scoring!$E$13),Scoring!$E$13),Scoring!$E$13),Scoring!$E$13),Scoring!$E$13),Scoring!$E$13),Scoring!$E$13)</f>
        <v>0</v>
      </c>
      <c r="AB615" s="78">
        <f>IF(IFERROR(SEARCH("H360",N615),99)=99,IF(IFERROR(SEARCH("H360",O615),99)=99,IF(IFERROR(SEARCH("H360",Q615),99)=99,IF(IFERROR(SEARCH("H360",M615),99)=99,IF(IFERROR(SEARCH("H360",R615),99)=99,IF(IFERROR(SEARCH("H361",N615),99)=99,IF(IFERROR(SEARCH("H361",O615),99)=99,IF(IFERROR(SEARCH("H361",Q615),99)=99,IF(IFERROR(SEARCH("H361",M615),99)=99,IF(IFERROR(SEARCH("H361",R615),99)=99,IF(IFERROR(SEARCH("reproduction",P615),99)=99,IF(IFERROR(SEARCH("suspected reprotoxic",S615),99)=99,IF(IFERROR(SEARCH("reprotoxic",S615),99)=99,IF(IFERROR(SEARCH("reprotoxic",K615),99)=99,0,Scoring!$E$18),Scoring!$E$18),Scoring!$E$19),Scoring!$E$17),Scoring!$E$16),Scoring!$E$16),Scoring!$E$16),Scoring!$E$16),Scoring!$E$16),Scoring!$E$16),Scoring!$E$16),Scoring!$E$16),Scoring!$E$16),Scoring!$E$16)</f>
        <v>0</v>
      </c>
      <c r="AC615" s="78">
        <f>IF(IFERROR(SEARCH("57f",L615),99)=99,IF(IFERROR(SEARCH("57(f)",P615),99)=99,0,Scoring!$E$20),Scoring!$E$20)</f>
        <v>0</v>
      </c>
      <c r="AD615" s="78">
        <f>IF(IFERROR(SEARCH("CAT1",T615),99)=99,IF(IFERROR(SEARCH("CAT2",T615),99)=99,IF(IFERROR(SEARCH("CAT3",T615),99)=99,IF(IFERROR(SEARCH("concluded to be endocrine",K615),99)=99,IF(IFERROR(SEARCH("categorised as endocrine",K615),99)=99,IF(IFERROR(SEARCH("endocrine disrupting",P615),99)=99,IF(IFERROR(SEARCH("endocrine disrupting",K615),99)=99,IF(IFERROR(SEARCH("suspected endocrine",S615),99)=99,IF(IFERROR(SEARCH("potential endocrine",S615),99)=99,0,Scoring!$E$25),Scoring!$E$25),Scoring!$E$24),Scoring!$E$24),Scoring!$E$24),Scoring!$E$24),Scoring!$E$23),Scoring!$E$22),Scoring!$E$21)</f>
        <v>0</v>
      </c>
      <c r="AE615" s="78">
        <f>IF(IFERROR(SEARCH("suspected sensitiser",S615),99)=99,IF(IFERROR(SEARCH("sensitiser",S615),99)=99,IF(IFERROR(SEARCH("other hazard based concern",S615),99)=99,0,Scoring!$E$28),Scoring!$E$26),Scoring!$E$27)</f>
        <v>0</v>
      </c>
      <c r="AF615" s="78">
        <f>IF(IFERROR(M615,1)=1,IF(IFERROR(N615,1)=1,IF(IFERROR(O615,1)=1,IF(IFERROR(Q615,1)=1,IF(IFERROR(R615,1)=1,IF(IFERROR(T615,1)=1,IF(IFERROR(K615,1)=1,IF(IFERROR(P615,1)=1,IF(IFERROR(S615,1)=1,Scoring!$E$29,0),0),0),0),0),0),0),0),0)</f>
        <v>0</v>
      </c>
      <c r="AG615" s="78">
        <f t="shared" si="50"/>
        <v>3</v>
      </c>
      <c r="AI615" s="93"/>
      <c r="AJ615" s="94"/>
      <c r="AK615" s="76"/>
      <c r="AL615" s="75"/>
      <c r="AN615" s="79"/>
      <c r="AO615" s="79"/>
      <c r="AP615" s="79"/>
      <c r="AQ615" s="79"/>
      <c r="AR615" s="79"/>
      <c r="AS615" s="78"/>
      <c r="AU615" s="79">
        <f>IF(IFERROR(F615,99)=99,IF(IFERROR(G615,99)=99,IF(IFERROR(H615,99)=99,IF(IFERROR(I615,99)=99,IF(IFERROR(E615,99)=99,IF(IFERROR(J615,99)=99,0,Scoring!$B$7),Scoring!$B$3),Scoring!$B$2),Scoring!$B$6),Scoring!$B$5),Scoring!$B$4)</f>
        <v>0.3</v>
      </c>
      <c r="AV615" s="78">
        <f t="shared" si="51"/>
        <v>0.89999999999999991</v>
      </c>
      <c r="AW615" s="78"/>
      <c r="AX615" s="66"/>
      <c r="AY615" s="78"/>
      <c r="AZ615" s="76"/>
      <c r="BA615" s="76"/>
      <c r="BB615" s="76"/>
    </row>
    <row r="616" spans="1:54" x14ac:dyDescent="0.25">
      <c r="A616" s="77" t="s">
        <v>6517</v>
      </c>
      <c r="B616" s="76" t="str">
        <f t="shared" si="52"/>
        <v>265-174-4</v>
      </c>
      <c r="C616" s="77" t="s">
        <v>1779</v>
      </c>
      <c r="D616" s="77" t="s">
        <v>1780</v>
      </c>
      <c r="E616" s="76" t="str">
        <f>IF(C616="-",IF(A616="-",VLOOKUP(D616,'sin-list 180320_update'!$C$2:$C$835,1,FALSE),VLOOKUP(A616,'sin-list 180320_update'!$A$2:$A$835,1,FALSE)),VLOOKUP(C616,'sin-list 180320_update'!$B$2:$B$835,1,FALSE))</f>
        <v>265-174-4</v>
      </c>
      <c r="F616" s="76" t="e">
        <f>IF($C616="-",IF($A616="-",VLOOKUP($D616,'REACH Bilaga XVII_update'!$A$5:$A$131,1,FALSE),VLOOKUP($A616,'REACH Bilaga XVII_update'!$C$5:$C$131,1,FALSE)),VLOOKUP($C616,'REACH Bilaga XVII_update'!$B$5:$B$131,1,FALSE))</f>
        <v>#N/A</v>
      </c>
      <c r="G616" s="76" t="e">
        <f>IF($C616="-",IF($A616="-",VLOOKUP($D616,' REACH Bilaga 59_update'!$A$5:$A$210,1,FALSE),VLOOKUP($A616,' REACH Bilaga 59_update'!$D$5:$D$210,1,FALSE)),VLOOKUP($C616,' REACH Bilaga 59_update'!$C$5:$C$210,1,FALSE))</f>
        <v>#N/A</v>
      </c>
      <c r="H616" s="76" t="e">
        <f>IF($C616="-",IF($A616="-",VLOOKUP($D616,'REACH Bilaga XIV_update'!$A$5:$A$110,1,FALSE),VLOOKUP($A616,'REACH Bilaga XIV_update'!$D$5:$D$110,1,FALSE)),VLOOKUP($C616,'REACH Bilaga XIV_update'!$C$5:$C$110,1,FALSE))</f>
        <v>#N/A</v>
      </c>
      <c r="I616" s="76" t="e">
        <f>IF($C616="-",IF($A616="-",VLOOKUP($D616,CoRAP_update!$A$5:$A$376,1,FALSE),VLOOKUP($A616,CoRAP_update!$D$5:$D$376,1,FALSE)),VLOOKUP($C616,CoRAP_update!$C$5:$C$376,1,FALSE))</f>
        <v>#N/A</v>
      </c>
      <c r="J616" s="76" t="e">
        <f>IF($C616="-",IF($A616="-",VLOOKUP($D616,EDC_update!$C$2:$C$450,1,FALSE),VLOOKUP($A616,EDC_update!$B$2:$B$450,1,FALSE)),VLOOKUP($C616,EDC_update!$L$2:$L$450,1,FALSE))</f>
        <v>#N/A</v>
      </c>
      <c r="K616" s="76" t="str">
        <f>IF($C616="-",IF($A616="-",IF(VLOOKUP($D616,'sin-list 180320_update'!$C$2:$S$835,3,FALSE)="",NA(),VLOOKUP($D616,'sin-list 180320_update'!$C$2:$S$835,3,FALSE)),IF(VLOOKUP($A616,'sin-list 180320_update'!$A$2:$S$835,5,FALSE)="",NA(),VLOOKUP($A616,'sin-list 180320_update'!$A$2:$S$835,5,FALSE))),IF(VLOOKUP($C616,'sin-list 180320_update'!$B$2:$S$835,4,FALSE)="",NA(),VLOOKUP($C616,'sin-list 180320_update'!$B$2:$S$835,4,FALSE)))</f>
        <v>Classified CMR according to Annex VI of Regulation 1272/2008. (Might not apply when contaminants are below below legal thresholds and/or full refining history is known)</v>
      </c>
      <c r="L616" s="76" t="str">
        <f>IF($C616="-",IF($A616="-",VLOOKUP($D616,'sin-list 180320_update'!$C$2:$S$835,6,FALSE),VLOOKUP($A616,'sin-list 180320_update'!$A$2:$S$835,8,FALSE)),VLOOKUP($C616,'sin-list 180320_update'!$B$2:$S$835,7,FALSE))</f>
        <v>Carc. 1B</v>
      </c>
      <c r="M616" s="76" t="str">
        <f>IF($C616="-",IF($A616="-",IF(VLOOKUP($D616,'sin-list 180320_update'!$C$2:$S$835,8,FALSE)="",NA(),VLOOKUP($D616,'sin-list 180320_update'!$C$2:$S$835,8,FALSE)),IF(VLOOKUP($A616,'sin-list 180320_update'!$A$2:$S$835,10,FALSE)="",NA(),VLOOKUP($A616,'sin-list 180320_update'!$A$2:$S$835,10,FALSE))),IF(VLOOKUP($C616,'sin-list 180320_update'!$B$2:$S$835,9,FALSE)="",NA(),VLOOKUP($C616,'sin-list 180320_update'!$B$2:$S$835,9,FALSE)))</f>
        <v>H350</v>
      </c>
      <c r="N616" s="76" t="e">
        <f>IF($C616="-",IF($A616="-",IF(VLOOKUP($D616,'REACH Bilaga XVII_update'!$A$5:$E$131,4,FALSE)="",NA(),VLOOKUP($D616,'REACH Bilaga XVII_update'!$A$5:$E$131,4,FALSE)),IF(VLOOKUP($A616,'REACH Bilaga XVII_update'!$C$5:$D$131,2,FALSE)="",NA(),VLOOKUP($A616,'REACH Bilaga XVII_update'!$C$5:$D$131,2,FALSE))),IF(VLOOKUP($C616,'REACH Bilaga XVII_update'!$B$5:$D$131,3,FALSE)="",NA(),VLOOKUP($C616,'REACH Bilaga XVII_update'!$B$5:$D$131,3,FALSE)))</f>
        <v>#N/A</v>
      </c>
      <c r="O616" s="76" t="e">
        <f>IF($C616="-",IF($A616="-",IF(VLOOKUP($D616,' REACH Bilaga 59_update'!$A$5:$E$210,5,FALSE)="",NA(),VLOOKUP($D616,' REACH Bilaga 59_update'!$A$5:$E$210,5,FALSE)),IF(VLOOKUP($A616,' REACH Bilaga 59_update'!$D$5:$E$210,2,FALSE)="",NA(),VLOOKUP($A616,' REACH Bilaga 59_update'!$D$5:$E$210,2,FALSE))),IF(VLOOKUP($C616,' REACH Bilaga 59_update'!$C$5:$E$210,3,FALSE)="",NA(),VLOOKUP($C616,' REACH Bilaga 59_update'!$C$5:$E$210,3,FALSE)))</f>
        <v>#N/A</v>
      </c>
      <c r="P616" s="76" t="e">
        <f>IF(C616="-",IF(A616="-",IFERROR(VLOOKUP($D616,' REACH Bilaga 59_update'!$A$5:$F$210,MATCH(Sammanfattning!P$1,' REACH Bilaga 59_update'!$A$4:$F$4,0),FALSE),VLOOKUP($D616,'REACH Bilaga XIV_update'!$A$4:$H$110,MATCH(Sammanfattning!P$1,'REACH Bilaga XIV_update'!$A$4:$H$4,0),FALSE)),IFERROR(VLOOKUP($A616,' REACH Bilaga 59_update'!$D$5:$F$210,MATCH(Sammanfattning!P$1,' REACH Bilaga 59_update'!$D$4:$F$4,0),FALSE),VLOOKUP($A616,'REACH Bilaga XIV_update'!$D$4:$H$110,MATCH(Sammanfattning!P$1,'REACH Bilaga XIV_update'!$D$4:$H$4,0),FALSE))),IFERROR(VLOOKUP($C616,' REACH Bilaga 59_update'!$C$5:$F$210,MATCH(Sammanfattning!P$1,' REACH Bilaga 59_update'!$C$4:$F$4,0),FALSE),VLOOKUP($C616,'REACH Bilaga XIV_update'!$C$4:$H$110,MATCH(Sammanfattning!P$1,'REACH Bilaga XIV_update'!$C$4:$H$4,0),FALSE)))</f>
        <v>#N/A</v>
      </c>
      <c r="Q616" s="76" t="e">
        <f>IF($C616="-",IF($A616="-",IF(VLOOKUP($D616,'REACH Bilaga XIV_update'!$A$5:$I$110,9,FALSE)="",NA(),VLOOKUP($D616,'REACH Bilaga XIV_update'!$A$5:$I$110,9,FALSE)),IF(VLOOKUP($A616,'REACH Bilaga XIV_update'!$D$5:$I$110,6,FALSE)="",NA(),VLOOKUP($A616,'REACH Bilaga XIV_update'!$D$5:$I$110,6,FALSE))),IF(VLOOKUP($C616,'REACH Bilaga XIV_update'!$C$5:$I$110,7,FALSE)="",NA(),VLOOKUP($C616,'REACH Bilaga XIV_update'!$C$5:$I$110,7,FALSE)))</f>
        <v>#N/A</v>
      </c>
      <c r="R616" s="76" t="e">
        <f>IF($C616="-",IF($A616="-",IF(VLOOKUP($D616,CoRAP_update!$A$5:$O$376,15,FALSE)="",NA(),VLOOKUP($D616,CoRAP_update!$A$5:$O$376,15,FALSE)),IF(VLOOKUP($A616,CoRAP_update!$D$5:$O$376,12,FALSE)="",NA(),VLOOKUP($A616,CoRAP_update!$D$5:$O$376,12,FALSE))),IF(VLOOKUP($C616,CoRAP_update!$C$5:$O$376,13,FALSE)="",NA(),VLOOKUP($C616,CoRAP_update!$C$5:$O$376,13,FALSE)))</f>
        <v>#N/A</v>
      </c>
      <c r="S616" s="144" t="e">
        <f>IF($C616="-",IF($A616="-",VLOOKUP($D616,CoRAP_update!$A$5:$J$376,MATCH(Sammanfattning!S$1,CoRAP_update!$A$4:$J$4,0),FALSE),VLOOKUP($A616,CoRAP_update!$D$5:$J$376,MATCH(Sammanfattning!S$1,CoRAP_update!$D$4:$J$4,0),FALSE)),VLOOKUP($C616,CoRAP_update!$C$5:$J$376,MATCH(Sammanfattning!S$1,CoRAP_update!$C$4:$J$4,0),FALSE))</f>
        <v>#N/A</v>
      </c>
      <c r="T616" s="76" t="e">
        <f>IF($A616="-",VLOOKUP($D616,EDC_update!$C$2:$F$450,4,FALSE),VLOOKUP($A616,EDC_update!$B$2:$F$450,5,FALSE))</f>
        <v>#N/A</v>
      </c>
      <c r="V616" s="78">
        <f>IF(IFERROR(SEARCH("PBT",P616),99)=99,IF(IFERROR(SEARCH("suspected PBT",S616),99)=99,IF(IFERROR(SEARCH("concluded to be PBT",K616),99)=99,IF(IFERROR(SEARCH("PBT",S616),99)=99,IF(IFERROR(SEARCH("PBT cand",L616),99)=99,IF(IFERROR(SEARCH("PBT",L616),99)=99,IF(IFERROR(SEARCH("persistent, bioackumulative and toxic properties",K616),99)=99,0,Scoring!$E$3),Scoring!$E$3),Scoring!$E$7),Scoring!$E$3),Scoring!$E$5),Scoring!$E$6),Scoring!$E$3)</f>
        <v>0</v>
      </c>
      <c r="W616" s="78">
        <f>IF(IFERROR(SEARCH("vPvB",P616),99)=99,IF(IFERROR(SEARCH("suspected pbt/vPvB",S616),99)=99,IF(IFERROR(SEARCH("vPvB",S616),99)=99,IF(IFERROR(SEARCH("concluded to be a vPvB",S616),99)=99,IF(IFERROR(SEARCH("identified as vPvB",K616),99)=99,IF(IFERROR(SEARCH("concluded to be a vPvB",K616),99)=99,IF(IFERROR(SEARCH("concluded to be both pbt and vPvB",S616),99)=99,IF(IFERROR(SEARCH("concluded to be both pbt and vPvB",K616),99)=99,0,Scoring!$E$5),Scoring!$E$5),Scoring!$E$5),Scoring!$E$5),Scoring!$E$5),Scoring!$E$4),Scoring!$E$6),Scoring!$E$4)</f>
        <v>0</v>
      </c>
      <c r="X616" s="78">
        <f>IF(IFERROR(SEARCH("H410",N616),99)=99,IF(IFERROR(SEARCH("H410",O616),99)=99,IF(IFERROR(SEARCH("H410",Q616),99)=99,IF(IFERROR(SEARCH("H410",M616),99)=99,IF(IFERROR(SEARCH("H410",R616),99)=99,IF(IFERROR(SEARCH("H411",N616),99)=99,IF(IFERROR(SEARCH("H411",O616),99)=99,IF(IFERROR(SEARCH("H411",Q616),99)=99,IF(IFERROR(SEARCH("H411",M616),99)=99,IF(IFERROR(SEARCH("H411",R616),99)=99,IF(IFERROR(SEARCH("H413",N616),99)=99,IF(IFERROR(SEARCH("H413",O616),99)=99,IF(IFERROR(SEARCH("H413",Q616),99)=99,IF(IFERROR(SEARCH("H413",M616),99)=99,IF(IFERROR(SEARCH("H413",R616),99)=99,IF(IFERROR(SEARCH("H412",N616),99)=99,IF(IFERROR(SEARCH("H412",O616),99)=99,IF(IFERROR(SEARCH("H412",Q616),99)=99,IF(IFERROR(SEARCH("H412",M616),99)=99,IF(IFERROR(SEARCH("H412",R616),99)=99,0,Scoring!$E$2),Scoring!$E$2),Scoring!$E$2),Scoring!$E$2),Scoring!$E$2),Scoring!$E$2),Scoring!$E$2),Scoring!$E$2),Scoring!$E$2),Scoring!$E$2),Scoring!$E$2),Scoring!$E$2),Scoring!$E$2),Scoring!$E$2),Scoring!$E$2),Scoring!$E$2),Scoring!$E$2),Scoring!$E$2),Scoring!$E$2),Scoring!$E$2)</f>
        <v>0</v>
      </c>
      <c r="Y616" s="78">
        <f>IF(IFERROR(SEARCH("CMR",K616),99)=99,IF(IFERROR(SEARCH("Suspected CMR",S616),99)=99,IF(IFERROR(SEARCH("CMR",S616),99)=99,0,Scoring!$E$8),Scoring!$E$9),Scoring!$E$8)</f>
        <v>3</v>
      </c>
      <c r="Z616" s="78">
        <f>IF(IFERROR(SEARCH("H350",N616),99)=99,IF(IFERROR(SEARCH("H350",O616),99)=99,IF(IFERROR(SEARCH("H350",Q616),99)=99,IF(IFERROR(SEARCH("H350",M616),99)=99,IF(IFERROR(SEARCH("H350",R616),99)=99,IF(IFERROR(SEARCH("H351",N616),99)=99,IF(IFERROR(SEARCH("H351",O616),99)=99,IF(IFERROR(SEARCH("H351",Q616),99)=99,IF(IFERROR(SEARCH("H351",M616),99)=99,IF(IFERROR(SEARCH("H351",R616),99)=99,IF(IFERROR(SEARCH("carcinogenic",P616),99)=99,IF(IFERROR(SEARCH("suspected carcinogenic",S616),99)=99,0,Scoring!$E$12),Scoring!$E$11),Scoring!$E$10),Scoring!$E$10),Scoring!$E$10),Scoring!$E$10),Scoring!$E$10),Scoring!$E$10),Scoring!$E$10),Scoring!$E$10),Scoring!$E$10),Scoring!$E$10)</f>
        <v>1</v>
      </c>
      <c r="AA616" s="78">
        <f>IF(IFERROR(SEARCH("H340",N616),99)=99,IF(IFERROR(SEARCH("H340",O616),99)=99,IF(IFERROR(SEARCH("H340",Q616),99)=99,IF(IFERROR(SEARCH("H340",M616),99)=99,IF(IFERROR(SEARCH("H340",R616),99)=99,IF(IFERROR(SEARCH("H341",N616),99)=99,IF(IFERROR(SEARCH("H341",O616),99)=99,IF(IFERROR(SEARCH("H341",Q616),99)=99,IF(IFERROR(SEARCH("H341",M616),99)=99,IF(IFERROR(SEARCH("H341",R616),99)=99,IF(IFERROR(SEARCH("mutagenic",P616),99)=99,IF(IFERROR(SEARCH("suspected mutagenic",S616),99)=99,0,Scoring!$E$15),Scoring!$E$14),Scoring!$E$13),Scoring!$E$13),Scoring!$E$13),Scoring!$E$13),Scoring!$E$13),Scoring!$E$13),Scoring!$E$13),Scoring!$E$13),Scoring!$E$13),Scoring!$E$13)</f>
        <v>0</v>
      </c>
      <c r="AB616" s="78">
        <f>IF(IFERROR(SEARCH("H360",N616),99)=99,IF(IFERROR(SEARCH("H360",O616),99)=99,IF(IFERROR(SEARCH("H360",Q616),99)=99,IF(IFERROR(SEARCH("H360",M616),99)=99,IF(IFERROR(SEARCH("H360",R616),99)=99,IF(IFERROR(SEARCH("H361",N616),99)=99,IF(IFERROR(SEARCH("H361",O616),99)=99,IF(IFERROR(SEARCH("H361",Q616),99)=99,IF(IFERROR(SEARCH("H361",M616),99)=99,IF(IFERROR(SEARCH("H361",R616),99)=99,IF(IFERROR(SEARCH("reproduction",P616),99)=99,IF(IFERROR(SEARCH("suspected reprotoxic",S616),99)=99,IF(IFERROR(SEARCH("reprotoxic",S616),99)=99,IF(IFERROR(SEARCH("reprotoxic",K616),99)=99,0,Scoring!$E$18),Scoring!$E$18),Scoring!$E$19),Scoring!$E$17),Scoring!$E$16),Scoring!$E$16),Scoring!$E$16),Scoring!$E$16),Scoring!$E$16),Scoring!$E$16),Scoring!$E$16),Scoring!$E$16),Scoring!$E$16),Scoring!$E$16)</f>
        <v>0</v>
      </c>
      <c r="AC616" s="78">
        <f>IF(IFERROR(SEARCH("57f",L616),99)=99,IF(IFERROR(SEARCH("57(f)",P616),99)=99,0,Scoring!$E$20),Scoring!$E$20)</f>
        <v>0</v>
      </c>
      <c r="AD616" s="78">
        <f>IF(IFERROR(SEARCH("CAT1",T616),99)=99,IF(IFERROR(SEARCH("CAT2",T616),99)=99,IF(IFERROR(SEARCH("CAT3",T616),99)=99,IF(IFERROR(SEARCH("concluded to be endocrine",K616),99)=99,IF(IFERROR(SEARCH("categorised as endocrine",K616),99)=99,IF(IFERROR(SEARCH("endocrine disrupting",P616),99)=99,IF(IFERROR(SEARCH("endocrine disrupting",K616),99)=99,IF(IFERROR(SEARCH("suspected endocrine",S616),99)=99,IF(IFERROR(SEARCH("potential endocrine",S616),99)=99,0,Scoring!$E$25),Scoring!$E$25),Scoring!$E$24),Scoring!$E$24),Scoring!$E$24),Scoring!$E$24),Scoring!$E$23),Scoring!$E$22),Scoring!$E$21)</f>
        <v>0</v>
      </c>
      <c r="AE616" s="78">
        <f>IF(IFERROR(SEARCH("suspected sensitiser",S616),99)=99,IF(IFERROR(SEARCH("sensitiser",S616),99)=99,IF(IFERROR(SEARCH("other hazard based concern",S616),99)=99,0,Scoring!$E$28),Scoring!$E$26),Scoring!$E$27)</f>
        <v>0</v>
      </c>
      <c r="AF616" s="78">
        <f>IF(IFERROR(M616,1)=1,IF(IFERROR(N616,1)=1,IF(IFERROR(O616,1)=1,IF(IFERROR(Q616,1)=1,IF(IFERROR(R616,1)=1,IF(IFERROR(T616,1)=1,IF(IFERROR(K616,1)=1,IF(IFERROR(P616,1)=1,IF(IFERROR(S616,1)=1,Scoring!$E$29,0),0),0),0),0),0),0),0),0)</f>
        <v>0</v>
      </c>
      <c r="AG616" s="78">
        <f t="shared" si="50"/>
        <v>3</v>
      </c>
      <c r="AI616" s="93"/>
      <c r="AJ616" s="94"/>
      <c r="AK616" s="76"/>
      <c r="AL616" s="75"/>
      <c r="AN616" s="79"/>
      <c r="AO616" s="79"/>
      <c r="AP616" s="79"/>
      <c r="AQ616" s="79"/>
      <c r="AR616" s="79"/>
      <c r="AS616" s="78"/>
      <c r="AU616" s="79">
        <f>IF(IFERROR(F616,99)=99,IF(IFERROR(G616,99)=99,IF(IFERROR(H616,99)=99,IF(IFERROR(I616,99)=99,IF(IFERROR(E616,99)=99,IF(IFERROR(J616,99)=99,0,Scoring!$B$7),Scoring!$B$3),Scoring!$B$2),Scoring!$B$6),Scoring!$B$5),Scoring!$B$4)</f>
        <v>0.3</v>
      </c>
      <c r="AV616" s="78">
        <f t="shared" si="51"/>
        <v>0.89999999999999991</v>
      </c>
      <c r="AW616" s="78"/>
      <c r="AX616" s="66"/>
      <c r="AY616" s="78"/>
      <c r="AZ616" s="76"/>
      <c r="BA616" s="76"/>
      <c r="BB616" s="76"/>
    </row>
    <row r="617" spans="1:54" x14ac:dyDescent="0.25">
      <c r="A617" s="77" t="s">
        <v>6518</v>
      </c>
      <c r="B617" s="76" t="str">
        <f t="shared" si="52"/>
        <v>265-176-5</v>
      </c>
      <c r="C617" s="77" t="s">
        <v>1781</v>
      </c>
      <c r="D617" s="77" t="s">
        <v>1782</v>
      </c>
      <c r="E617" s="76" t="str">
        <f>IF(C617="-",IF(A617="-",VLOOKUP(D617,'sin-list 180320_update'!$C$2:$C$835,1,FALSE),VLOOKUP(A617,'sin-list 180320_update'!$A$2:$A$835,1,FALSE)),VLOOKUP(C617,'sin-list 180320_update'!$B$2:$B$835,1,FALSE))</f>
        <v>265-176-5</v>
      </c>
      <c r="F617" s="76" t="e">
        <f>IF($C617="-",IF($A617="-",VLOOKUP($D617,'REACH Bilaga XVII_update'!$A$5:$A$131,1,FALSE),VLOOKUP($A617,'REACH Bilaga XVII_update'!$C$5:$C$131,1,FALSE)),VLOOKUP($C617,'REACH Bilaga XVII_update'!$B$5:$B$131,1,FALSE))</f>
        <v>#N/A</v>
      </c>
      <c r="G617" s="76" t="e">
        <f>IF($C617="-",IF($A617="-",VLOOKUP($D617,' REACH Bilaga 59_update'!$A$5:$A$210,1,FALSE),VLOOKUP($A617,' REACH Bilaga 59_update'!$D$5:$D$210,1,FALSE)),VLOOKUP($C617,' REACH Bilaga 59_update'!$C$5:$C$210,1,FALSE))</f>
        <v>#N/A</v>
      </c>
      <c r="H617" s="76" t="e">
        <f>IF($C617="-",IF($A617="-",VLOOKUP($D617,'REACH Bilaga XIV_update'!$A$5:$A$110,1,FALSE),VLOOKUP($A617,'REACH Bilaga XIV_update'!$D$5:$D$110,1,FALSE)),VLOOKUP($C617,'REACH Bilaga XIV_update'!$C$5:$C$110,1,FALSE))</f>
        <v>#N/A</v>
      </c>
      <c r="I617" s="76" t="e">
        <f>IF($C617="-",IF($A617="-",VLOOKUP($D617,CoRAP_update!$A$5:$A$376,1,FALSE),VLOOKUP($A617,CoRAP_update!$D$5:$D$376,1,FALSE)),VLOOKUP($C617,CoRAP_update!$C$5:$C$376,1,FALSE))</f>
        <v>#N/A</v>
      </c>
      <c r="J617" s="76" t="e">
        <f>IF($C617="-",IF($A617="-",VLOOKUP($D617,EDC_update!$C$2:$C$450,1,FALSE),VLOOKUP($A617,EDC_update!$B$2:$B$450,1,FALSE)),VLOOKUP($C617,EDC_update!$L$2:$L$450,1,FALSE))</f>
        <v>#N/A</v>
      </c>
      <c r="K617" s="76" t="str">
        <f>IF($C617="-",IF($A617="-",IF(VLOOKUP($D617,'sin-list 180320_update'!$C$2:$S$835,3,FALSE)="",NA(),VLOOKUP($D617,'sin-list 180320_update'!$C$2:$S$835,3,FALSE)),IF(VLOOKUP($A617,'sin-list 180320_update'!$A$2:$S$835,5,FALSE)="",NA(),VLOOKUP($A617,'sin-list 180320_update'!$A$2:$S$835,5,FALSE))),IF(VLOOKUP($C617,'sin-list 180320_update'!$B$2:$S$835,4,FALSE)="",NA(),VLOOKUP($C617,'sin-list 180320_update'!$B$2:$S$835,4,FALSE)))</f>
        <v>Classified CMR according to Annex VI of Regulation 1272/2008. (Might not apply when contaminants are below below legal thresholds and/or full refining history is known)</v>
      </c>
      <c r="L617" s="76" t="str">
        <f>IF($C617="-",IF($A617="-",VLOOKUP($D617,'sin-list 180320_update'!$C$2:$S$835,6,FALSE),VLOOKUP($A617,'sin-list 180320_update'!$A$2:$S$835,8,FALSE)),VLOOKUP($C617,'sin-list 180320_update'!$B$2:$S$835,7,FALSE))</f>
        <v>Carc. 1B</v>
      </c>
      <c r="M617" s="76" t="str">
        <f>IF($C617="-",IF($A617="-",IF(VLOOKUP($D617,'sin-list 180320_update'!$C$2:$S$835,8,FALSE)="",NA(),VLOOKUP($D617,'sin-list 180320_update'!$C$2:$S$835,8,FALSE)),IF(VLOOKUP($A617,'sin-list 180320_update'!$A$2:$S$835,10,FALSE)="",NA(),VLOOKUP($A617,'sin-list 180320_update'!$A$2:$S$835,10,FALSE))),IF(VLOOKUP($C617,'sin-list 180320_update'!$B$2:$S$835,9,FALSE)="",NA(),VLOOKUP($C617,'sin-list 180320_update'!$B$2:$S$835,9,FALSE)))</f>
        <v>H350</v>
      </c>
      <c r="N617" s="76" t="e">
        <f>IF($C617="-",IF($A617="-",IF(VLOOKUP($D617,'REACH Bilaga XVII_update'!$A$5:$E$131,4,FALSE)="",NA(),VLOOKUP($D617,'REACH Bilaga XVII_update'!$A$5:$E$131,4,FALSE)),IF(VLOOKUP($A617,'REACH Bilaga XVII_update'!$C$5:$D$131,2,FALSE)="",NA(),VLOOKUP($A617,'REACH Bilaga XVII_update'!$C$5:$D$131,2,FALSE))),IF(VLOOKUP($C617,'REACH Bilaga XVII_update'!$B$5:$D$131,3,FALSE)="",NA(),VLOOKUP($C617,'REACH Bilaga XVII_update'!$B$5:$D$131,3,FALSE)))</f>
        <v>#N/A</v>
      </c>
      <c r="O617" s="76" t="e">
        <f>IF($C617="-",IF($A617="-",IF(VLOOKUP($D617,' REACH Bilaga 59_update'!$A$5:$E$210,5,FALSE)="",NA(),VLOOKUP($D617,' REACH Bilaga 59_update'!$A$5:$E$210,5,FALSE)),IF(VLOOKUP($A617,' REACH Bilaga 59_update'!$D$5:$E$210,2,FALSE)="",NA(),VLOOKUP($A617,' REACH Bilaga 59_update'!$D$5:$E$210,2,FALSE))),IF(VLOOKUP($C617,' REACH Bilaga 59_update'!$C$5:$E$210,3,FALSE)="",NA(),VLOOKUP($C617,' REACH Bilaga 59_update'!$C$5:$E$210,3,FALSE)))</f>
        <v>#N/A</v>
      </c>
      <c r="P617" s="76" t="e">
        <f>IF(C617="-",IF(A617="-",IFERROR(VLOOKUP($D617,' REACH Bilaga 59_update'!$A$5:$F$210,MATCH(Sammanfattning!P$1,' REACH Bilaga 59_update'!$A$4:$F$4,0),FALSE),VLOOKUP($D617,'REACH Bilaga XIV_update'!$A$4:$H$110,MATCH(Sammanfattning!P$1,'REACH Bilaga XIV_update'!$A$4:$H$4,0),FALSE)),IFERROR(VLOOKUP($A617,' REACH Bilaga 59_update'!$D$5:$F$210,MATCH(Sammanfattning!P$1,' REACH Bilaga 59_update'!$D$4:$F$4,0),FALSE),VLOOKUP($A617,'REACH Bilaga XIV_update'!$D$4:$H$110,MATCH(Sammanfattning!P$1,'REACH Bilaga XIV_update'!$D$4:$H$4,0),FALSE))),IFERROR(VLOOKUP($C617,' REACH Bilaga 59_update'!$C$5:$F$210,MATCH(Sammanfattning!P$1,' REACH Bilaga 59_update'!$C$4:$F$4,0),FALSE),VLOOKUP($C617,'REACH Bilaga XIV_update'!$C$4:$H$110,MATCH(Sammanfattning!P$1,'REACH Bilaga XIV_update'!$C$4:$H$4,0),FALSE)))</f>
        <v>#N/A</v>
      </c>
      <c r="Q617" s="76" t="e">
        <f>IF($C617="-",IF($A617="-",IF(VLOOKUP($D617,'REACH Bilaga XIV_update'!$A$5:$I$110,9,FALSE)="",NA(),VLOOKUP($D617,'REACH Bilaga XIV_update'!$A$5:$I$110,9,FALSE)),IF(VLOOKUP($A617,'REACH Bilaga XIV_update'!$D$5:$I$110,6,FALSE)="",NA(),VLOOKUP($A617,'REACH Bilaga XIV_update'!$D$5:$I$110,6,FALSE))),IF(VLOOKUP($C617,'REACH Bilaga XIV_update'!$C$5:$I$110,7,FALSE)="",NA(),VLOOKUP($C617,'REACH Bilaga XIV_update'!$C$5:$I$110,7,FALSE)))</f>
        <v>#N/A</v>
      </c>
      <c r="R617" s="76" t="e">
        <f>IF($C617="-",IF($A617="-",IF(VLOOKUP($D617,CoRAP_update!$A$5:$O$376,15,FALSE)="",NA(),VLOOKUP($D617,CoRAP_update!$A$5:$O$376,15,FALSE)),IF(VLOOKUP($A617,CoRAP_update!$D$5:$O$376,12,FALSE)="",NA(),VLOOKUP($A617,CoRAP_update!$D$5:$O$376,12,FALSE))),IF(VLOOKUP($C617,CoRAP_update!$C$5:$O$376,13,FALSE)="",NA(),VLOOKUP($C617,CoRAP_update!$C$5:$O$376,13,FALSE)))</f>
        <v>#N/A</v>
      </c>
      <c r="S617" s="144" t="e">
        <f>IF($C617="-",IF($A617="-",VLOOKUP($D617,CoRAP_update!$A$5:$J$376,MATCH(Sammanfattning!S$1,CoRAP_update!$A$4:$J$4,0),FALSE),VLOOKUP($A617,CoRAP_update!$D$5:$J$376,MATCH(Sammanfattning!S$1,CoRAP_update!$D$4:$J$4,0),FALSE)),VLOOKUP($C617,CoRAP_update!$C$5:$J$376,MATCH(Sammanfattning!S$1,CoRAP_update!$C$4:$J$4,0),FALSE))</f>
        <v>#N/A</v>
      </c>
      <c r="T617" s="76" t="e">
        <f>IF($A617="-",VLOOKUP($D617,EDC_update!$C$2:$F$450,4,FALSE),VLOOKUP($A617,EDC_update!$B$2:$F$450,5,FALSE))</f>
        <v>#N/A</v>
      </c>
      <c r="V617" s="78">
        <f>IF(IFERROR(SEARCH("PBT",P617),99)=99,IF(IFERROR(SEARCH("suspected PBT",S617),99)=99,IF(IFERROR(SEARCH("concluded to be PBT",K617),99)=99,IF(IFERROR(SEARCH("PBT",S617),99)=99,IF(IFERROR(SEARCH("PBT cand",L617),99)=99,IF(IFERROR(SEARCH("PBT",L617),99)=99,IF(IFERROR(SEARCH("persistent, bioackumulative and toxic properties",K617),99)=99,0,Scoring!$E$3),Scoring!$E$3),Scoring!$E$7),Scoring!$E$3),Scoring!$E$5),Scoring!$E$6),Scoring!$E$3)</f>
        <v>0</v>
      </c>
      <c r="W617" s="78">
        <f>IF(IFERROR(SEARCH("vPvB",P617),99)=99,IF(IFERROR(SEARCH("suspected pbt/vPvB",S617),99)=99,IF(IFERROR(SEARCH("vPvB",S617),99)=99,IF(IFERROR(SEARCH("concluded to be a vPvB",S617),99)=99,IF(IFERROR(SEARCH("identified as vPvB",K617),99)=99,IF(IFERROR(SEARCH("concluded to be a vPvB",K617),99)=99,IF(IFERROR(SEARCH("concluded to be both pbt and vPvB",S617),99)=99,IF(IFERROR(SEARCH("concluded to be both pbt and vPvB",K617),99)=99,0,Scoring!$E$5),Scoring!$E$5),Scoring!$E$5),Scoring!$E$5),Scoring!$E$5),Scoring!$E$4),Scoring!$E$6),Scoring!$E$4)</f>
        <v>0</v>
      </c>
      <c r="X617" s="78">
        <f>IF(IFERROR(SEARCH("H410",N617),99)=99,IF(IFERROR(SEARCH("H410",O617),99)=99,IF(IFERROR(SEARCH("H410",Q617),99)=99,IF(IFERROR(SEARCH("H410",M617),99)=99,IF(IFERROR(SEARCH("H410",R617),99)=99,IF(IFERROR(SEARCH("H411",N617),99)=99,IF(IFERROR(SEARCH("H411",O617),99)=99,IF(IFERROR(SEARCH("H411",Q617),99)=99,IF(IFERROR(SEARCH("H411",M617),99)=99,IF(IFERROR(SEARCH("H411",R617),99)=99,IF(IFERROR(SEARCH("H413",N617),99)=99,IF(IFERROR(SEARCH("H413",O617),99)=99,IF(IFERROR(SEARCH("H413",Q617),99)=99,IF(IFERROR(SEARCH("H413",M617),99)=99,IF(IFERROR(SEARCH("H413",R617),99)=99,IF(IFERROR(SEARCH("H412",N617),99)=99,IF(IFERROR(SEARCH("H412",O617),99)=99,IF(IFERROR(SEARCH("H412",Q617),99)=99,IF(IFERROR(SEARCH("H412",M617),99)=99,IF(IFERROR(SEARCH("H412",R617),99)=99,0,Scoring!$E$2),Scoring!$E$2),Scoring!$E$2),Scoring!$E$2),Scoring!$E$2),Scoring!$E$2),Scoring!$E$2),Scoring!$E$2),Scoring!$E$2),Scoring!$E$2),Scoring!$E$2),Scoring!$E$2),Scoring!$E$2),Scoring!$E$2),Scoring!$E$2),Scoring!$E$2),Scoring!$E$2),Scoring!$E$2),Scoring!$E$2),Scoring!$E$2)</f>
        <v>0</v>
      </c>
      <c r="Y617" s="78">
        <f>IF(IFERROR(SEARCH("CMR",K617),99)=99,IF(IFERROR(SEARCH("Suspected CMR",S617),99)=99,IF(IFERROR(SEARCH("CMR",S617),99)=99,0,Scoring!$E$8),Scoring!$E$9),Scoring!$E$8)</f>
        <v>3</v>
      </c>
      <c r="Z617" s="78">
        <f>IF(IFERROR(SEARCH("H350",N617),99)=99,IF(IFERROR(SEARCH("H350",O617),99)=99,IF(IFERROR(SEARCH("H350",Q617),99)=99,IF(IFERROR(SEARCH("H350",M617),99)=99,IF(IFERROR(SEARCH("H350",R617),99)=99,IF(IFERROR(SEARCH("H351",N617),99)=99,IF(IFERROR(SEARCH("H351",O617),99)=99,IF(IFERROR(SEARCH("H351",Q617),99)=99,IF(IFERROR(SEARCH("H351",M617),99)=99,IF(IFERROR(SEARCH("H351",R617),99)=99,IF(IFERROR(SEARCH("carcinogenic",P617),99)=99,IF(IFERROR(SEARCH("suspected carcinogenic",S617),99)=99,0,Scoring!$E$12),Scoring!$E$11),Scoring!$E$10),Scoring!$E$10),Scoring!$E$10),Scoring!$E$10),Scoring!$E$10),Scoring!$E$10),Scoring!$E$10),Scoring!$E$10),Scoring!$E$10),Scoring!$E$10)</f>
        <v>1</v>
      </c>
      <c r="AA617" s="78">
        <f>IF(IFERROR(SEARCH("H340",N617),99)=99,IF(IFERROR(SEARCH("H340",O617),99)=99,IF(IFERROR(SEARCH("H340",Q617),99)=99,IF(IFERROR(SEARCH("H340",M617),99)=99,IF(IFERROR(SEARCH("H340",R617),99)=99,IF(IFERROR(SEARCH("H341",N617),99)=99,IF(IFERROR(SEARCH("H341",O617),99)=99,IF(IFERROR(SEARCH("H341",Q617),99)=99,IF(IFERROR(SEARCH("H341",M617),99)=99,IF(IFERROR(SEARCH("H341",R617),99)=99,IF(IFERROR(SEARCH("mutagenic",P617),99)=99,IF(IFERROR(SEARCH("suspected mutagenic",S617),99)=99,0,Scoring!$E$15),Scoring!$E$14),Scoring!$E$13),Scoring!$E$13),Scoring!$E$13),Scoring!$E$13),Scoring!$E$13),Scoring!$E$13),Scoring!$E$13),Scoring!$E$13),Scoring!$E$13),Scoring!$E$13)</f>
        <v>0</v>
      </c>
      <c r="AB617" s="78">
        <f>IF(IFERROR(SEARCH("H360",N617),99)=99,IF(IFERROR(SEARCH("H360",O617),99)=99,IF(IFERROR(SEARCH("H360",Q617),99)=99,IF(IFERROR(SEARCH("H360",M617),99)=99,IF(IFERROR(SEARCH("H360",R617),99)=99,IF(IFERROR(SEARCH("H361",N617),99)=99,IF(IFERROR(SEARCH("H361",O617),99)=99,IF(IFERROR(SEARCH("H361",Q617),99)=99,IF(IFERROR(SEARCH("H361",M617),99)=99,IF(IFERROR(SEARCH("H361",R617),99)=99,IF(IFERROR(SEARCH("reproduction",P617),99)=99,IF(IFERROR(SEARCH("suspected reprotoxic",S617),99)=99,IF(IFERROR(SEARCH("reprotoxic",S617),99)=99,IF(IFERROR(SEARCH("reprotoxic",K617),99)=99,0,Scoring!$E$18),Scoring!$E$18),Scoring!$E$19),Scoring!$E$17),Scoring!$E$16),Scoring!$E$16),Scoring!$E$16),Scoring!$E$16),Scoring!$E$16),Scoring!$E$16),Scoring!$E$16),Scoring!$E$16),Scoring!$E$16),Scoring!$E$16)</f>
        <v>0</v>
      </c>
      <c r="AC617" s="78">
        <f>IF(IFERROR(SEARCH("57f",L617),99)=99,IF(IFERROR(SEARCH("57(f)",P617),99)=99,0,Scoring!$E$20),Scoring!$E$20)</f>
        <v>0</v>
      </c>
      <c r="AD617" s="78">
        <f>IF(IFERROR(SEARCH("CAT1",T617),99)=99,IF(IFERROR(SEARCH("CAT2",T617),99)=99,IF(IFERROR(SEARCH("CAT3",T617),99)=99,IF(IFERROR(SEARCH("concluded to be endocrine",K617),99)=99,IF(IFERROR(SEARCH("categorised as endocrine",K617),99)=99,IF(IFERROR(SEARCH("endocrine disrupting",P617),99)=99,IF(IFERROR(SEARCH("endocrine disrupting",K617),99)=99,IF(IFERROR(SEARCH("suspected endocrine",S617),99)=99,IF(IFERROR(SEARCH("potential endocrine",S617),99)=99,0,Scoring!$E$25),Scoring!$E$25),Scoring!$E$24),Scoring!$E$24),Scoring!$E$24),Scoring!$E$24),Scoring!$E$23),Scoring!$E$22),Scoring!$E$21)</f>
        <v>0</v>
      </c>
      <c r="AE617" s="78">
        <f>IF(IFERROR(SEARCH("suspected sensitiser",S617),99)=99,IF(IFERROR(SEARCH("sensitiser",S617),99)=99,IF(IFERROR(SEARCH("other hazard based concern",S617),99)=99,0,Scoring!$E$28),Scoring!$E$26),Scoring!$E$27)</f>
        <v>0</v>
      </c>
      <c r="AF617" s="78">
        <f>IF(IFERROR(M617,1)=1,IF(IFERROR(N617,1)=1,IF(IFERROR(O617,1)=1,IF(IFERROR(Q617,1)=1,IF(IFERROR(R617,1)=1,IF(IFERROR(T617,1)=1,IF(IFERROR(K617,1)=1,IF(IFERROR(P617,1)=1,IF(IFERROR(S617,1)=1,Scoring!$E$29,0),0),0),0),0),0),0),0),0)</f>
        <v>0</v>
      </c>
      <c r="AG617" s="78">
        <f t="shared" si="50"/>
        <v>3</v>
      </c>
      <c r="AI617" s="93"/>
      <c r="AJ617" s="94"/>
      <c r="AK617" s="76"/>
      <c r="AL617" s="75"/>
      <c r="AN617" s="79"/>
      <c r="AO617" s="79"/>
      <c r="AP617" s="79"/>
      <c r="AQ617" s="79"/>
      <c r="AR617" s="79"/>
      <c r="AS617" s="78"/>
      <c r="AU617" s="79">
        <f>IF(IFERROR(F617,99)=99,IF(IFERROR(G617,99)=99,IF(IFERROR(H617,99)=99,IF(IFERROR(I617,99)=99,IF(IFERROR(E617,99)=99,IF(IFERROR(J617,99)=99,0,Scoring!$B$7),Scoring!$B$3),Scoring!$B$2),Scoring!$B$6),Scoring!$B$5),Scoring!$B$4)</f>
        <v>0.3</v>
      </c>
      <c r="AV617" s="78">
        <f t="shared" si="51"/>
        <v>0.89999999999999991</v>
      </c>
      <c r="AW617" s="78"/>
      <c r="AX617" s="66"/>
      <c r="AY617" s="78"/>
      <c r="AZ617" s="76"/>
      <c r="BA617" s="76"/>
      <c r="BB617" s="76"/>
    </row>
    <row r="618" spans="1:54" x14ac:dyDescent="0.25">
      <c r="A618" s="77" t="s">
        <v>6519</v>
      </c>
      <c r="B618" s="76" t="str">
        <f t="shared" si="52"/>
        <v>265-178-6</v>
      </c>
      <c r="C618" s="77" t="s">
        <v>1783</v>
      </c>
      <c r="D618" s="77" t="s">
        <v>1784</v>
      </c>
      <c r="E618" s="76" t="str">
        <f>IF(C618="-",IF(A618="-",VLOOKUP(D618,'sin-list 180320_update'!$C$2:$C$835,1,FALSE),VLOOKUP(A618,'sin-list 180320_update'!$A$2:$A$835,1,FALSE)),VLOOKUP(C618,'sin-list 180320_update'!$B$2:$B$835,1,FALSE))</f>
        <v>265-178-6</v>
      </c>
      <c r="F618" s="76" t="e">
        <f>IF($C618="-",IF($A618="-",VLOOKUP($D618,'REACH Bilaga XVII_update'!$A$5:$A$131,1,FALSE),VLOOKUP($A618,'REACH Bilaga XVII_update'!$C$5:$C$131,1,FALSE)),VLOOKUP($C618,'REACH Bilaga XVII_update'!$B$5:$B$131,1,FALSE))</f>
        <v>#N/A</v>
      </c>
      <c r="G618" s="76" t="e">
        <f>IF($C618="-",IF($A618="-",VLOOKUP($D618,' REACH Bilaga 59_update'!$A$5:$A$210,1,FALSE),VLOOKUP($A618,' REACH Bilaga 59_update'!$D$5:$D$210,1,FALSE)),VLOOKUP($C618,' REACH Bilaga 59_update'!$C$5:$C$210,1,FALSE))</f>
        <v>#N/A</v>
      </c>
      <c r="H618" s="76" t="e">
        <f>IF($C618="-",IF($A618="-",VLOOKUP($D618,'REACH Bilaga XIV_update'!$A$5:$A$110,1,FALSE),VLOOKUP($A618,'REACH Bilaga XIV_update'!$D$5:$D$110,1,FALSE)),VLOOKUP($C618,'REACH Bilaga XIV_update'!$C$5:$C$110,1,FALSE))</f>
        <v>#N/A</v>
      </c>
      <c r="I618" s="76" t="e">
        <f>IF($C618="-",IF($A618="-",VLOOKUP($D618,CoRAP_update!$A$5:$A$376,1,FALSE),VLOOKUP($A618,CoRAP_update!$D$5:$D$376,1,FALSE)),VLOOKUP($C618,CoRAP_update!$C$5:$C$376,1,FALSE))</f>
        <v>#N/A</v>
      </c>
      <c r="J618" s="76" t="e">
        <f>IF($C618="-",IF($A618="-",VLOOKUP($D618,EDC_update!$C$2:$C$450,1,FALSE),VLOOKUP($A618,EDC_update!$B$2:$B$450,1,FALSE)),VLOOKUP($C618,EDC_update!$L$2:$L$450,1,FALSE))</f>
        <v>#N/A</v>
      </c>
      <c r="K618" s="76" t="str">
        <f>IF($C618="-",IF($A618="-",IF(VLOOKUP($D618,'sin-list 180320_update'!$C$2:$S$835,3,FALSE)="",NA(),VLOOKUP($D618,'sin-list 180320_update'!$C$2:$S$835,3,FALSE)),IF(VLOOKUP($A618,'sin-list 180320_update'!$A$2:$S$835,5,FALSE)="",NA(),VLOOKUP($A618,'sin-list 180320_update'!$A$2:$S$835,5,FALSE))),IF(VLOOKUP($C618,'sin-list 180320_update'!$B$2:$S$835,4,FALSE)="",NA(),VLOOKUP($C618,'sin-list 180320_update'!$B$2:$S$835,4,FALSE)))</f>
        <v>Classified CMR according to Annex VI of Regulation 1272/2008. (Might not apply when contaminants are below below legal thresholds and/or full refining history is known)</v>
      </c>
      <c r="L618" s="76" t="str">
        <f>IF($C618="-",IF($A618="-",VLOOKUP($D618,'sin-list 180320_update'!$C$2:$S$835,6,FALSE),VLOOKUP($A618,'sin-list 180320_update'!$A$2:$S$835,8,FALSE)),VLOOKUP($C618,'sin-list 180320_update'!$B$2:$S$835,7,FALSE))</f>
        <v>Carc. 1B
Muta. 1B
Asp. Tox. 1</v>
      </c>
      <c r="M618" s="76" t="str">
        <f>IF($C618="-",IF($A618="-",IF(VLOOKUP($D618,'sin-list 180320_update'!$C$2:$S$835,8,FALSE)="",NA(),VLOOKUP($D618,'sin-list 180320_update'!$C$2:$S$835,8,FALSE)),IF(VLOOKUP($A618,'sin-list 180320_update'!$A$2:$S$835,10,FALSE)="",NA(),VLOOKUP($A618,'sin-list 180320_update'!$A$2:$S$835,10,FALSE))),IF(VLOOKUP($C618,'sin-list 180320_update'!$B$2:$S$835,9,FALSE)="",NA(),VLOOKUP($C618,'sin-list 180320_update'!$B$2:$S$835,9,FALSE)))</f>
        <v>H350
H340
H304</v>
      </c>
      <c r="N618" s="76" t="e">
        <f>IF($C618="-",IF($A618="-",IF(VLOOKUP($D618,'REACH Bilaga XVII_update'!$A$5:$E$131,4,FALSE)="",NA(),VLOOKUP($D618,'REACH Bilaga XVII_update'!$A$5:$E$131,4,FALSE)),IF(VLOOKUP($A618,'REACH Bilaga XVII_update'!$C$5:$D$131,2,FALSE)="",NA(),VLOOKUP($A618,'REACH Bilaga XVII_update'!$C$5:$D$131,2,FALSE))),IF(VLOOKUP($C618,'REACH Bilaga XVII_update'!$B$5:$D$131,3,FALSE)="",NA(),VLOOKUP($C618,'REACH Bilaga XVII_update'!$B$5:$D$131,3,FALSE)))</f>
        <v>#N/A</v>
      </c>
      <c r="O618" s="76" t="e">
        <f>IF($C618="-",IF($A618="-",IF(VLOOKUP($D618,' REACH Bilaga 59_update'!$A$5:$E$210,5,FALSE)="",NA(),VLOOKUP($D618,' REACH Bilaga 59_update'!$A$5:$E$210,5,FALSE)),IF(VLOOKUP($A618,' REACH Bilaga 59_update'!$D$5:$E$210,2,FALSE)="",NA(),VLOOKUP($A618,' REACH Bilaga 59_update'!$D$5:$E$210,2,FALSE))),IF(VLOOKUP($C618,' REACH Bilaga 59_update'!$C$5:$E$210,3,FALSE)="",NA(),VLOOKUP($C618,' REACH Bilaga 59_update'!$C$5:$E$210,3,FALSE)))</f>
        <v>#N/A</v>
      </c>
      <c r="P618" s="76" t="e">
        <f>IF(C618="-",IF(A618="-",IFERROR(VLOOKUP($D618,' REACH Bilaga 59_update'!$A$5:$F$210,MATCH(Sammanfattning!P$1,' REACH Bilaga 59_update'!$A$4:$F$4,0),FALSE),VLOOKUP($D618,'REACH Bilaga XIV_update'!$A$4:$H$110,MATCH(Sammanfattning!P$1,'REACH Bilaga XIV_update'!$A$4:$H$4,0),FALSE)),IFERROR(VLOOKUP($A618,' REACH Bilaga 59_update'!$D$5:$F$210,MATCH(Sammanfattning!P$1,' REACH Bilaga 59_update'!$D$4:$F$4,0),FALSE),VLOOKUP($A618,'REACH Bilaga XIV_update'!$D$4:$H$110,MATCH(Sammanfattning!P$1,'REACH Bilaga XIV_update'!$D$4:$H$4,0),FALSE))),IFERROR(VLOOKUP($C618,' REACH Bilaga 59_update'!$C$5:$F$210,MATCH(Sammanfattning!P$1,' REACH Bilaga 59_update'!$C$4:$F$4,0),FALSE),VLOOKUP($C618,'REACH Bilaga XIV_update'!$C$4:$H$110,MATCH(Sammanfattning!P$1,'REACH Bilaga XIV_update'!$C$4:$H$4,0),FALSE)))</f>
        <v>#N/A</v>
      </c>
      <c r="Q618" s="76" t="e">
        <f>IF($C618="-",IF($A618="-",IF(VLOOKUP($D618,'REACH Bilaga XIV_update'!$A$5:$I$110,9,FALSE)="",NA(),VLOOKUP($D618,'REACH Bilaga XIV_update'!$A$5:$I$110,9,FALSE)),IF(VLOOKUP($A618,'REACH Bilaga XIV_update'!$D$5:$I$110,6,FALSE)="",NA(),VLOOKUP($A618,'REACH Bilaga XIV_update'!$D$5:$I$110,6,FALSE))),IF(VLOOKUP($C618,'REACH Bilaga XIV_update'!$C$5:$I$110,7,FALSE)="",NA(),VLOOKUP($C618,'REACH Bilaga XIV_update'!$C$5:$I$110,7,FALSE)))</f>
        <v>#N/A</v>
      </c>
      <c r="R618" s="76" t="e">
        <f>IF($C618="-",IF($A618="-",IF(VLOOKUP($D618,CoRAP_update!$A$5:$O$376,15,FALSE)="",NA(),VLOOKUP($D618,CoRAP_update!$A$5:$O$376,15,FALSE)),IF(VLOOKUP($A618,CoRAP_update!$D$5:$O$376,12,FALSE)="",NA(),VLOOKUP($A618,CoRAP_update!$D$5:$O$376,12,FALSE))),IF(VLOOKUP($C618,CoRAP_update!$C$5:$O$376,13,FALSE)="",NA(),VLOOKUP($C618,CoRAP_update!$C$5:$O$376,13,FALSE)))</f>
        <v>#N/A</v>
      </c>
      <c r="S618" s="144" t="e">
        <f>IF($C618="-",IF($A618="-",VLOOKUP($D618,CoRAP_update!$A$5:$J$376,MATCH(Sammanfattning!S$1,CoRAP_update!$A$4:$J$4,0),FALSE),VLOOKUP($A618,CoRAP_update!$D$5:$J$376,MATCH(Sammanfattning!S$1,CoRAP_update!$D$4:$J$4,0),FALSE)),VLOOKUP($C618,CoRAP_update!$C$5:$J$376,MATCH(Sammanfattning!S$1,CoRAP_update!$C$4:$J$4,0),FALSE))</f>
        <v>#N/A</v>
      </c>
      <c r="T618" s="76" t="e">
        <f>IF($A618="-",VLOOKUP($D618,EDC_update!$C$2:$F$450,4,FALSE),VLOOKUP($A618,EDC_update!$B$2:$F$450,5,FALSE))</f>
        <v>#N/A</v>
      </c>
      <c r="V618" s="78">
        <f>IF(IFERROR(SEARCH("PBT",P618),99)=99,IF(IFERROR(SEARCH("suspected PBT",S618),99)=99,IF(IFERROR(SEARCH("concluded to be PBT",K618),99)=99,IF(IFERROR(SEARCH("PBT",S618),99)=99,IF(IFERROR(SEARCH("PBT cand",L618),99)=99,IF(IFERROR(SEARCH("PBT",L618),99)=99,IF(IFERROR(SEARCH("persistent, bioackumulative and toxic properties",K618),99)=99,0,Scoring!$E$3),Scoring!$E$3),Scoring!$E$7),Scoring!$E$3),Scoring!$E$5),Scoring!$E$6),Scoring!$E$3)</f>
        <v>0</v>
      </c>
      <c r="W618" s="78">
        <f>IF(IFERROR(SEARCH("vPvB",P618),99)=99,IF(IFERROR(SEARCH("suspected pbt/vPvB",S618),99)=99,IF(IFERROR(SEARCH("vPvB",S618),99)=99,IF(IFERROR(SEARCH("concluded to be a vPvB",S618),99)=99,IF(IFERROR(SEARCH("identified as vPvB",K618),99)=99,IF(IFERROR(SEARCH("concluded to be a vPvB",K618),99)=99,IF(IFERROR(SEARCH("concluded to be both pbt and vPvB",S618),99)=99,IF(IFERROR(SEARCH("concluded to be both pbt and vPvB",K618),99)=99,0,Scoring!$E$5),Scoring!$E$5),Scoring!$E$5),Scoring!$E$5),Scoring!$E$5),Scoring!$E$4),Scoring!$E$6),Scoring!$E$4)</f>
        <v>0</v>
      </c>
      <c r="X618" s="78">
        <f>IF(IFERROR(SEARCH("H410",N618),99)=99,IF(IFERROR(SEARCH("H410",O618),99)=99,IF(IFERROR(SEARCH("H410",Q618),99)=99,IF(IFERROR(SEARCH("H410",M618),99)=99,IF(IFERROR(SEARCH("H410",R618),99)=99,IF(IFERROR(SEARCH("H411",N618),99)=99,IF(IFERROR(SEARCH("H411",O618),99)=99,IF(IFERROR(SEARCH("H411",Q618),99)=99,IF(IFERROR(SEARCH("H411",M618),99)=99,IF(IFERROR(SEARCH("H411",R618),99)=99,IF(IFERROR(SEARCH("H413",N618),99)=99,IF(IFERROR(SEARCH("H413",O618),99)=99,IF(IFERROR(SEARCH("H413",Q618),99)=99,IF(IFERROR(SEARCH("H413",M618),99)=99,IF(IFERROR(SEARCH("H413",R618),99)=99,IF(IFERROR(SEARCH("H412",N618),99)=99,IF(IFERROR(SEARCH("H412",O618),99)=99,IF(IFERROR(SEARCH("H412",Q618),99)=99,IF(IFERROR(SEARCH("H412",M618),99)=99,IF(IFERROR(SEARCH("H412",R618),99)=99,0,Scoring!$E$2),Scoring!$E$2),Scoring!$E$2),Scoring!$E$2),Scoring!$E$2),Scoring!$E$2),Scoring!$E$2),Scoring!$E$2),Scoring!$E$2),Scoring!$E$2),Scoring!$E$2),Scoring!$E$2),Scoring!$E$2),Scoring!$E$2),Scoring!$E$2),Scoring!$E$2),Scoring!$E$2),Scoring!$E$2),Scoring!$E$2),Scoring!$E$2)</f>
        <v>0</v>
      </c>
      <c r="Y618" s="78">
        <f>IF(IFERROR(SEARCH("CMR",K618),99)=99,IF(IFERROR(SEARCH("Suspected CMR",S618),99)=99,IF(IFERROR(SEARCH("CMR",S618),99)=99,0,Scoring!$E$8),Scoring!$E$9),Scoring!$E$8)</f>
        <v>3</v>
      </c>
      <c r="Z618" s="78">
        <f>IF(IFERROR(SEARCH("H350",N618),99)=99,IF(IFERROR(SEARCH("H350",O618),99)=99,IF(IFERROR(SEARCH("H350",Q618),99)=99,IF(IFERROR(SEARCH("H350",M618),99)=99,IF(IFERROR(SEARCH("H350",R618),99)=99,IF(IFERROR(SEARCH("H351",N618),99)=99,IF(IFERROR(SEARCH("H351",O618),99)=99,IF(IFERROR(SEARCH("H351",Q618),99)=99,IF(IFERROR(SEARCH("H351",M618),99)=99,IF(IFERROR(SEARCH("H351",R618),99)=99,IF(IFERROR(SEARCH("carcinogenic",P618),99)=99,IF(IFERROR(SEARCH("suspected carcinogenic",S618),99)=99,0,Scoring!$E$12),Scoring!$E$11),Scoring!$E$10),Scoring!$E$10),Scoring!$E$10),Scoring!$E$10),Scoring!$E$10),Scoring!$E$10),Scoring!$E$10),Scoring!$E$10),Scoring!$E$10),Scoring!$E$10)</f>
        <v>1</v>
      </c>
      <c r="AA618" s="78">
        <f>IF(IFERROR(SEARCH("H340",N618),99)=99,IF(IFERROR(SEARCH("H340",O618),99)=99,IF(IFERROR(SEARCH("H340",Q618),99)=99,IF(IFERROR(SEARCH("H340",M618),99)=99,IF(IFERROR(SEARCH("H340",R618),99)=99,IF(IFERROR(SEARCH("H341",N618),99)=99,IF(IFERROR(SEARCH("H341",O618),99)=99,IF(IFERROR(SEARCH("H341",Q618),99)=99,IF(IFERROR(SEARCH("H341",M618),99)=99,IF(IFERROR(SEARCH("H341",R618),99)=99,IF(IFERROR(SEARCH("mutagenic",P618),99)=99,IF(IFERROR(SEARCH("suspected mutagenic",S618),99)=99,0,Scoring!$E$15),Scoring!$E$14),Scoring!$E$13),Scoring!$E$13),Scoring!$E$13),Scoring!$E$13),Scoring!$E$13),Scoring!$E$13),Scoring!$E$13),Scoring!$E$13),Scoring!$E$13),Scoring!$E$13)</f>
        <v>1</v>
      </c>
      <c r="AB618" s="78">
        <f>IF(IFERROR(SEARCH("H360",N618),99)=99,IF(IFERROR(SEARCH("H360",O618),99)=99,IF(IFERROR(SEARCH("H360",Q618),99)=99,IF(IFERROR(SEARCH("H360",M618),99)=99,IF(IFERROR(SEARCH("H360",R618),99)=99,IF(IFERROR(SEARCH("H361",N618),99)=99,IF(IFERROR(SEARCH("H361",O618),99)=99,IF(IFERROR(SEARCH("H361",Q618),99)=99,IF(IFERROR(SEARCH("H361",M618),99)=99,IF(IFERROR(SEARCH("H361",R618),99)=99,IF(IFERROR(SEARCH("reproduction",P618),99)=99,IF(IFERROR(SEARCH("suspected reprotoxic",S618),99)=99,IF(IFERROR(SEARCH("reprotoxic",S618),99)=99,IF(IFERROR(SEARCH("reprotoxic",K618),99)=99,0,Scoring!$E$18),Scoring!$E$18),Scoring!$E$19),Scoring!$E$17),Scoring!$E$16),Scoring!$E$16),Scoring!$E$16),Scoring!$E$16),Scoring!$E$16),Scoring!$E$16),Scoring!$E$16),Scoring!$E$16),Scoring!$E$16),Scoring!$E$16)</f>
        <v>0</v>
      </c>
      <c r="AC618" s="78">
        <f>IF(IFERROR(SEARCH("57f",L618),99)=99,IF(IFERROR(SEARCH("57(f)",P618),99)=99,0,Scoring!$E$20),Scoring!$E$20)</f>
        <v>0</v>
      </c>
      <c r="AD618" s="78">
        <f>IF(IFERROR(SEARCH("CAT1",T618),99)=99,IF(IFERROR(SEARCH("CAT2",T618),99)=99,IF(IFERROR(SEARCH("CAT3",T618),99)=99,IF(IFERROR(SEARCH("concluded to be endocrine",K618),99)=99,IF(IFERROR(SEARCH("categorised as endocrine",K618),99)=99,IF(IFERROR(SEARCH("endocrine disrupting",P618),99)=99,IF(IFERROR(SEARCH("endocrine disrupting",K618),99)=99,IF(IFERROR(SEARCH("suspected endocrine",S618),99)=99,IF(IFERROR(SEARCH("potential endocrine",S618),99)=99,0,Scoring!$E$25),Scoring!$E$25),Scoring!$E$24),Scoring!$E$24),Scoring!$E$24),Scoring!$E$24),Scoring!$E$23),Scoring!$E$22),Scoring!$E$21)</f>
        <v>0</v>
      </c>
      <c r="AE618" s="78">
        <f>IF(IFERROR(SEARCH("suspected sensitiser",S618),99)=99,IF(IFERROR(SEARCH("sensitiser",S618),99)=99,IF(IFERROR(SEARCH("other hazard based concern",S618),99)=99,0,Scoring!$E$28),Scoring!$E$26),Scoring!$E$27)</f>
        <v>0</v>
      </c>
      <c r="AF618" s="78">
        <f>IF(IFERROR(M618,1)=1,IF(IFERROR(N618,1)=1,IF(IFERROR(O618,1)=1,IF(IFERROR(Q618,1)=1,IF(IFERROR(R618,1)=1,IF(IFERROR(T618,1)=1,IF(IFERROR(K618,1)=1,IF(IFERROR(P618,1)=1,IF(IFERROR(S618,1)=1,Scoring!$E$29,0),0),0),0),0),0),0),0),0)</f>
        <v>0</v>
      </c>
      <c r="AG618" s="78">
        <f t="shared" si="50"/>
        <v>3</v>
      </c>
      <c r="AI618" s="93"/>
      <c r="AJ618" s="94"/>
      <c r="AK618" s="76"/>
      <c r="AL618" s="75"/>
      <c r="AN618" s="79"/>
      <c r="AO618" s="79"/>
      <c r="AP618" s="79"/>
      <c r="AQ618" s="79"/>
      <c r="AR618" s="79"/>
      <c r="AS618" s="78"/>
      <c r="AU618" s="79">
        <f>IF(IFERROR(F618,99)=99,IF(IFERROR(G618,99)=99,IF(IFERROR(H618,99)=99,IF(IFERROR(I618,99)=99,IF(IFERROR(E618,99)=99,IF(IFERROR(J618,99)=99,0,Scoring!$B$7),Scoring!$B$3),Scoring!$B$2),Scoring!$B$6),Scoring!$B$5),Scoring!$B$4)</f>
        <v>0.3</v>
      </c>
      <c r="AV618" s="78">
        <f t="shared" si="51"/>
        <v>0.89999999999999991</v>
      </c>
      <c r="AW618" s="78"/>
      <c r="AX618" s="66"/>
      <c r="AY618" s="78"/>
      <c r="AZ618" s="76"/>
      <c r="BA618" s="76"/>
      <c r="BB618" s="76"/>
    </row>
    <row r="619" spans="1:54" x14ac:dyDescent="0.25">
      <c r="A619" s="77" t="s">
        <v>7578</v>
      </c>
      <c r="B619" s="76" t="str">
        <f t="shared" si="52"/>
        <v>265-181-2</v>
      </c>
      <c r="C619" s="77" t="s">
        <v>1785</v>
      </c>
      <c r="D619" s="77" t="s">
        <v>1786</v>
      </c>
      <c r="E619" s="76" t="str">
        <f>IF(C619="-",IF(A619="-",VLOOKUP(D619,'sin-list 180320_update'!$C$2:$C$835,1,FALSE),VLOOKUP(A619,'sin-list 180320_update'!$A$2:$A$835,1,FALSE)),VLOOKUP(C619,'sin-list 180320_update'!$B$2:$B$835,1,FALSE))</f>
        <v>265-181-2</v>
      </c>
      <c r="F619" s="76" t="e">
        <f>IF($C619="-",IF($A619="-",VLOOKUP($D619,'REACH Bilaga XVII_update'!$A$5:$A$131,1,FALSE),VLOOKUP($A619,'REACH Bilaga XVII_update'!$C$5:$C$131,1,FALSE)),VLOOKUP($C619,'REACH Bilaga XVII_update'!$B$5:$B$131,1,FALSE))</f>
        <v>#N/A</v>
      </c>
      <c r="G619" s="76" t="e">
        <f>IF($C619="-",IF($A619="-",VLOOKUP($D619,' REACH Bilaga 59_update'!$A$5:$A$210,1,FALSE),VLOOKUP($A619,' REACH Bilaga 59_update'!$D$5:$D$210,1,FALSE)),VLOOKUP($C619,' REACH Bilaga 59_update'!$C$5:$C$210,1,FALSE))</f>
        <v>#N/A</v>
      </c>
      <c r="H619" s="76" t="e">
        <f>IF($C619="-",IF($A619="-",VLOOKUP($D619,'REACH Bilaga XIV_update'!$A$5:$A$110,1,FALSE),VLOOKUP($A619,'REACH Bilaga XIV_update'!$D$5:$D$110,1,FALSE)),VLOOKUP($C619,'REACH Bilaga XIV_update'!$C$5:$C$110,1,FALSE))</f>
        <v>#N/A</v>
      </c>
      <c r="I619" s="76" t="e">
        <f>IF($C619="-",IF($A619="-",VLOOKUP($D619,CoRAP_update!$A$5:$A$376,1,FALSE),VLOOKUP($A619,CoRAP_update!$D$5:$D$376,1,FALSE)),VLOOKUP($C619,CoRAP_update!$C$5:$C$376,1,FALSE))</f>
        <v>#N/A</v>
      </c>
      <c r="J619" s="76" t="e">
        <f>IF($C619="-",IF($A619="-",VLOOKUP($D619,EDC_update!$C$2:$C$450,1,FALSE),VLOOKUP($A619,EDC_update!$B$2:$B$450,1,FALSE)),VLOOKUP($C619,EDC_update!$L$2:$L$450,1,FALSE))</f>
        <v>#N/A</v>
      </c>
      <c r="K619" s="76" t="str">
        <f>IF($C619="-",IF($A619="-",IF(VLOOKUP($D619,'sin-list 180320_update'!$C$2:$S$835,3,FALSE)="",NA(),VLOOKUP($D619,'sin-list 180320_update'!$C$2:$S$835,3,FALSE)),IF(VLOOKUP($A619,'sin-list 180320_update'!$A$2:$S$835,5,FALSE)="",NA(),VLOOKUP($A619,'sin-list 180320_update'!$A$2:$S$835,5,FALSE))),IF(VLOOKUP($C619,'sin-list 180320_update'!$B$2:$S$835,4,FALSE)="",NA(),VLOOKUP($C619,'sin-list 180320_update'!$B$2:$S$835,4,FALSE)))</f>
        <v>Classified CMR according to Annex VI of Regulation 1272/2008</v>
      </c>
      <c r="L619" s="76" t="str">
        <f>IF($C619="-",IF($A619="-",VLOOKUP($D619,'sin-list 180320_update'!$C$2:$S$835,6,FALSE),VLOOKUP($A619,'sin-list 180320_update'!$A$2:$S$835,8,FALSE)),VLOOKUP($C619,'sin-list 180320_update'!$B$2:$S$835,7,FALSE))</f>
        <v>Carc. 1B</v>
      </c>
      <c r="M619" s="76" t="str">
        <f>IF($C619="-",IF($A619="-",IF(VLOOKUP($D619,'sin-list 180320_update'!$C$2:$S$835,8,FALSE)="",NA(),VLOOKUP($D619,'sin-list 180320_update'!$C$2:$S$835,8,FALSE)),IF(VLOOKUP($A619,'sin-list 180320_update'!$A$2:$S$835,10,FALSE)="",NA(),VLOOKUP($A619,'sin-list 180320_update'!$A$2:$S$835,10,FALSE))),IF(VLOOKUP($C619,'sin-list 180320_update'!$B$2:$S$835,9,FALSE)="",NA(),VLOOKUP($C619,'sin-list 180320_update'!$B$2:$S$835,9,FALSE)))</f>
        <v>H350</v>
      </c>
      <c r="N619" s="76" t="e">
        <f>IF($C619="-",IF($A619="-",IF(VLOOKUP($D619,'REACH Bilaga XVII_update'!$A$5:$E$131,4,FALSE)="",NA(),VLOOKUP($D619,'REACH Bilaga XVII_update'!$A$5:$E$131,4,FALSE)),IF(VLOOKUP($A619,'REACH Bilaga XVII_update'!$C$5:$D$131,2,FALSE)="",NA(),VLOOKUP($A619,'REACH Bilaga XVII_update'!$C$5:$D$131,2,FALSE))),IF(VLOOKUP($C619,'REACH Bilaga XVII_update'!$B$5:$D$131,3,FALSE)="",NA(),VLOOKUP($C619,'REACH Bilaga XVII_update'!$B$5:$D$131,3,FALSE)))</f>
        <v>#N/A</v>
      </c>
      <c r="O619" s="76" t="e">
        <f>IF($C619="-",IF($A619="-",IF(VLOOKUP($D619,' REACH Bilaga 59_update'!$A$5:$E$210,5,FALSE)="",NA(),VLOOKUP($D619,' REACH Bilaga 59_update'!$A$5:$E$210,5,FALSE)),IF(VLOOKUP($A619,' REACH Bilaga 59_update'!$D$5:$E$210,2,FALSE)="",NA(),VLOOKUP($A619,' REACH Bilaga 59_update'!$D$5:$E$210,2,FALSE))),IF(VLOOKUP($C619,' REACH Bilaga 59_update'!$C$5:$E$210,3,FALSE)="",NA(),VLOOKUP($C619,' REACH Bilaga 59_update'!$C$5:$E$210,3,FALSE)))</f>
        <v>#N/A</v>
      </c>
      <c r="P619" s="76" t="e">
        <f>IF(C619="-",IF(A619="-",IFERROR(VLOOKUP($D619,' REACH Bilaga 59_update'!$A$5:$F$210,MATCH(Sammanfattning!P$1,' REACH Bilaga 59_update'!$A$4:$F$4,0),FALSE),VLOOKUP($D619,'REACH Bilaga XIV_update'!$A$4:$H$110,MATCH(Sammanfattning!P$1,'REACH Bilaga XIV_update'!$A$4:$H$4,0),FALSE)),IFERROR(VLOOKUP($A619,' REACH Bilaga 59_update'!$D$5:$F$210,MATCH(Sammanfattning!P$1,' REACH Bilaga 59_update'!$D$4:$F$4,0),FALSE),VLOOKUP($A619,'REACH Bilaga XIV_update'!$D$4:$H$110,MATCH(Sammanfattning!P$1,'REACH Bilaga XIV_update'!$D$4:$H$4,0),FALSE))),IFERROR(VLOOKUP($C619,' REACH Bilaga 59_update'!$C$5:$F$210,MATCH(Sammanfattning!P$1,' REACH Bilaga 59_update'!$C$4:$F$4,0),FALSE),VLOOKUP($C619,'REACH Bilaga XIV_update'!$C$4:$H$110,MATCH(Sammanfattning!P$1,'REACH Bilaga XIV_update'!$C$4:$H$4,0),FALSE)))</f>
        <v>#N/A</v>
      </c>
      <c r="Q619" s="76" t="e">
        <f>IF($C619="-",IF($A619="-",IF(VLOOKUP($D619,'REACH Bilaga XIV_update'!$A$5:$I$110,9,FALSE)="",NA(),VLOOKUP($D619,'REACH Bilaga XIV_update'!$A$5:$I$110,9,FALSE)),IF(VLOOKUP($A619,'REACH Bilaga XIV_update'!$D$5:$I$110,6,FALSE)="",NA(),VLOOKUP($A619,'REACH Bilaga XIV_update'!$D$5:$I$110,6,FALSE))),IF(VLOOKUP($C619,'REACH Bilaga XIV_update'!$C$5:$I$110,7,FALSE)="",NA(),VLOOKUP($C619,'REACH Bilaga XIV_update'!$C$5:$I$110,7,FALSE)))</f>
        <v>#N/A</v>
      </c>
      <c r="R619" s="76" t="e">
        <f>IF($C619="-",IF($A619="-",IF(VLOOKUP($D619,CoRAP_update!$A$5:$O$376,15,FALSE)="",NA(),VLOOKUP($D619,CoRAP_update!$A$5:$O$376,15,FALSE)),IF(VLOOKUP($A619,CoRAP_update!$D$5:$O$376,12,FALSE)="",NA(),VLOOKUP($A619,CoRAP_update!$D$5:$O$376,12,FALSE))),IF(VLOOKUP($C619,CoRAP_update!$C$5:$O$376,13,FALSE)="",NA(),VLOOKUP($C619,CoRAP_update!$C$5:$O$376,13,FALSE)))</f>
        <v>#N/A</v>
      </c>
      <c r="S619" s="144" t="e">
        <f>IF($C619="-",IF($A619="-",VLOOKUP($D619,CoRAP_update!$A$5:$J$376,MATCH(Sammanfattning!S$1,CoRAP_update!$A$4:$J$4,0),FALSE),VLOOKUP($A619,CoRAP_update!$D$5:$J$376,MATCH(Sammanfattning!S$1,CoRAP_update!$D$4:$J$4,0),FALSE)),VLOOKUP($C619,CoRAP_update!$C$5:$J$376,MATCH(Sammanfattning!S$1,CoRAP_update!$C$4:$J$4,0),FALSE))</f>
        <v>#N/A</v>
      </c>
      <c r="T619" s="76" t="e">
        <f>IF($A619="-",VLOOKUP($D619,EDC_update!$C$2:$F$450,4,FALSE),VLOOKUP($A619,EDC_update!$B$2:$F$450,5,FALSE))</f>
        <v>#N/A</v>
      </c>
      <c r="V619" s="78">
        <f>IF(IFERROR(SEARCH("PBT",P619),99)=99,IF(IFERROR(SEARCH("suspected PBT",S619),99)=99,IF(IFERROR(SEARCH("concluded to be PBT",K619),99)=99,IF(IFERROR(SEARCH("PBT",S619),99)=99,IF(IFERROR(SEARCH("PBT cand",L619),99)=99,IF(IFERROR(SEARCH("PBT",L619),99)=99,IF(IFERROR(SEARCH("persistent, bioackumulative and toxic properties",K619),99)=99,0,Scoring!$E$3),Scoring!$E$3),Scoring!$E$7),Scoring!$E$3),Scoring!$E$5),Scoring!$E$6),Scoring!$E$3)</f>
        <v>0</v>
      </c>
      <c r="W619" s="78">
        <f>IF(IFERROR(SEARCH("vPvB",P619),99)=99,IF(IFERROR(SEARCH("suspected pbt/vPvB",S619),99)=99,IF(IFERROR(SEARCH("vPvB",S619),99)=99,IF(IFERROR(SEARCH("concluded to be a vPvB",S619),99)=99,IF(IFERROR(SEARCH("identified as vPvB",K619),99)=99,IF(IFERROR(SEARCH("concluded to be a vPvB",K619),99)=99,IF(IFERROR(SEARCH("concluded to be both pbt and vPvB",S619),99)=99,IF(IFERROR(SEARCH("concluded to be both pbt and vPvB",K619),99)=99,0,Scoring!$E$5),Scoring!$E$5),Scoring!$E$5),Scoring!$E$5),Scoring!$E$5),Scoring!$E$4),Scoring!$E$6),Scoring!$E$4)</f>
        <v>0</v>
      </c>
      <c r="X619" s="78">
        <f>IF(IFERROR(SEARCH("H410",N619),99)=99,IF(IFERROR(SEARCH("H410",O619),99)=99,IF(IFERROR(SEARCH("H410",Q619),99)=99,IF(IFERROR(SEARCH("H410",M619),99)=99,IF(IFERROR(SEARCH("H410",R619),99)=99,IF(IFERROR(SEARCH("H411",N619),99)=99,IF(IFERROR(SEARCH("H411",O619),99)=99,IF(IFERROR(SEARCH("H411",Q619),99)=99,IF(IFERROR(SEARCH("H411",M619),99)=99,IF(IFERROR(SEARCH("H411",R619),99)=99,IF(IFERROR(SEARCH("H413",N619),99)=99,IF(IFERROR(SEARCH("H413",O619),99)=99,IF(IFERROR(SEARCH("H413",Q619),99)=99,IF(IFERROR(SEARCH("H413",M619),99)=99,IF(IFERROR(SEARCH("H413",R619),99)=99,IF(IFERROR(SEARCH("H412",N619),99)=99,IF(IFERROR(SEARCH("H412",O619),99)=99,IF(IFERROR(SEARCH("H412",Q619),99)=99,IF(IFERROR(SEARCH("H412",M619),99)=99,IF(IFERROR(SEARCH("H412",R619),99)=99,0,Scoring!$E$2),Scoring!$E$2),Scoring!$E$2),Scoring!$E$2),Scoring!$E$2),Scoring!$E$2),Scoring!$E$2),Scoring!$E$2),Scoring!$E$2),Scoring!$E$2),Scoring!$E$2),Scoring!$E$2),Scoring!$E$2),Scoring!$E$2),Scoring!$E$2),Scoring!$E$2),Scoring!$E$2),Scoring!$E$2),Scoring!$E$2),Scoring!$E$2)</f>
        <v>0</v>
      </c>
      <c r="Y619" s="78">
        <f>IF(IFERROR(SEARCH("CMR",K619),99)=99,IF(IFERROR(SEARCH("Suspected CMR",S619),99)=99,IF(IFERROR(SEARCH("CMR",S619),99)=99,0,Scoring!$E$8),Scoring!$E$9),Scoring!$E$8)</f>
        <v>3</v>
      </c>
      <c r="Z619" s="78">
        <f>IF(IFERROR(SEARCH("H350",N619),99)=99,IF(IFERROR(SEARCH("H350",O619),99)=99,IF(IFERROR(SEARCH("H350",Q619),99)=99,IF(IFERROR(SEARCH("H350",M619),99)=99,IF(IFERROR(SEARCH("H350",R619),99)=99,IF(IFERROR(SEARCH("H351",N619),99)=99,IF(IFERROR(SEARCH("H351",O619),99)=99,IF(IFERROR(SEARCH("H351",Q619),99)=99,IF(IFERROR(SEARCH("H351",M619),99)=99,IF(IFERROR(SEARCH("H351",R619),99)=99,IF(IFERROR(SEARCH("carcinogenic",P619),99)=99,IF(IFERROR(SEARCH("suspected carcinogenic",S619),99)=99,0,Scoring!$E$12),Scoring!$E$11),Scoring!$E$10),Scoring!$E$10),Scoring!$E$10),Scoring!$E$10),Scoring!$E$10),Scoring!$E$10),Scoring!$E$10),Scoring!$E$10),Scoring!$E$10),Scoring!$E$10)</f>
        <v>1</v>
      </c>
      <c r="AA619" s="78">
        <f>IF(IFERROR(SEARCH("H340",N619),99)=99,IF(IFERROR(SEARCH("H340",O619),99)=99,IF(IFERROR(SEARCH("H340",Q619),99)=99,IF(IFERROR(SEARCH("H340",M619),99)=99,IF(IFERROR(SEARCH("H340",R619),99)=99,IF(IFERROR(SEARCH("H341",N619),99)=99,IF(IFERROR(SEARCH("H341",O619),99)=99,IF(IFERROR(SEARCH("H341",Q619),99)=99,IF(IFERROR(SEARCH("H341",M619),99)=99,IF(IFERROR(SEARCH("H341",R619),99)=99,IF(IFERROR(SEARCH("mutagenic",P619),99)=99,IF(IFERROR(SEARCH("suspected mutagenic",S619),99)=99,0,Scoring!$E$15),Scoring!$E$14),Scoring!$E$13),Scoring!$E$13),Scoring!$E$13),Scoring!$E$13),Scoring!$E$13),Scoring!$E$13),Scoring!$E$13),Scoring!$E$13),Scoring!$E$13),Scoring!$E$13)</f>
        <v>0</v>
      </c>
      <c r="AB619" s="78">
        <f>IF(IFERROR(SEARCH("H360",N619),99)=99,IF(IFERROR(SEARCH("H360",O619),99)=99,IF(IFERROR(SEARCH("H360",Q619),99)=99,IF(IFERROR(SEARCH("H360",M619),99)=99,IF(IFERROR(SEARCH("H360",R619),99)=99,IF(IFERROR(SEARCH("H361",N619),99)=99,IF(IFERROR(SEARCH("H361",O619),99)=99,IF(IFERROR(SEARCH("H361",Q619),99)=99,IF(IFERROR(SEARCH("H361",M619),99)=99,IF(IFERROR(SEARCH("H361",R619),99)=99,IF(IFERROR(SEARCH("reproduction",P619),99)=99,IF(IFERROR(SEARCH("suspected reprotoxic",S619),99)=99,IF(IFERROR(SEARCH("reprotoxic",S619),99)=99,IF(IFERROR(SEARCH("reprotoxic",K619),99)=99,0,Scoring!$E$18),Scoring!$E$18),Scoring!$E$19),Scoring!$E$17),Scoring!$E$16),Scoring!$E$16),Scoring!$E$16),Scoring!$E$16),Scoring!$E$16),Scoring!$E$16),Scoring!$E$16),Scoring!$E$16),Scoring!$E$16),Scoring!$E$16)</f>
        <v>0</v>
      </c>
      <c r="AC619" s="78">
        <f>IF(IFERROR(SEARCH("57f",L619),99)=99,IF(IFERROR(SEARCH("57(f)",P619),99)=99,0,Scoring!$E$20),Scoring!$E$20)</f>
        <v>0</v>
      </c>
      <c r="AD619" s="78">
        <f>IF(IFERROR(SEARCH("CAT1",T619),99)=99,IF(IFERROR(SEARCH("CAT2",T619),99)=99,IF(IFERROR(SEARCH("CAT3",T619),99)=99,IF(IFERROR(SEARCH("concluded to be endocrine",K619),99)=99,IF(IFERROR(SEARCH("categorised as endocrine",K619),99)=99,IF(IFERROR(SEARCH("endocrine disrupting",P619),99)=99,IF(IFERROR(SEARCH("endocrine disrupting",K619),99)=99,IF(IFERROR(SEARCH("suspected endocrine",S619),99)=99,IF(IFERROR(SEARCH("potential endocrine",S619),99)=99,0,Scoring!$E$25),Scoring!$E$25),Scoring!$E$24),Scoring!$E$24),Scoring!$E$24),Scoring!$E$24),Scoring!$E$23),Scoring!$E$22),Scoring!$E$21)</f>
        <v>0</v>
      </c>
      <c r="AE619" s="78">
        <f>IF(IFERROR(SEARCH("suspected sensitiser",S619),99)=99,IF(IFERROR(SEARCH("sensitiser",S619),99)=99,IF(IFERROR(SEARCH("other hazard based concern",S619),99)=99,0,Scoring!$E$28),Scoring!$E$26),Scoring!$E$27)</f>
        <v>0</v>
      </c>
      <c r="AF619" s="78">
        <f>IF(IFERROR(M619,1)=1,IF(IFERROR(N619,1)=1,IF(IFERROR(O619,1)=1,IF(IFERROR(Q619,1)=1,IF(IFERROR(R619,1)=1,IF(IFERROR(T619,1)=1,IF(IFERROR(K619,1)=1,IF(IFERROR(P619,1)=1,IF(IFERROR(S619,1)=1,Scoring!$E$29,0),0),0),0),0),0),0),0),0)</f>
        <v>0</v>
      </c>
      <c r="AG619" s="78">
        <f t="shared" si="50"/>
        <v>3</v>
      </c>
      <c r="AI619" s="93"/>
      <c r="AJ619" s="94"/>
      <c r="AK619" s="76"/>
      <c r="AL619" s="75"/>
      <c r="AN619" s="79"/>
      <c r="AO619" s="79"/>
      <c r="AP619" s="79"/>
      <c r="AQ619" s="79"/>
      <c r="AR619" s="79"/>
      <c r="AS619" s="78"/>
      <c r="AU619" s="79">
        <f>IF(IFERROR(F619,99)=99,IF(IFERROR(G619,99)=99,IF(IFERROR(H619,99)=99,IF(IFERROR(I619,99)=99,IF(IFERROR(E619,99)=99,IF(IFERROR(J619,99)=99,0,Scoring!$B$7),Scoring!$B$3),Scoring!$B$2),Scoring!$B$6),Scoring!$B$5),Scoring!$B$4)</f>
        <v>0.3</v>
      </c>
      <c r="AV619" s="78">
        <f t="shared" si="51"/>
        <v>0.89999999999999991</v>
      </c>
      <c r="AW619" s="78"/>
      <c r="AX619" s="66"/>
      <c r="AY619" s="78"/>
      <c r="AZ619" s="76"/>
      <c r="BA619" s="76"/>
      <c r="BB619" s="76"/>
    </row>
    <row r="620" spans="1:54" x14ac:dyDescent="0.25">
      <c r="A620" s="77" t="s">
        <v>6520</v>
      </c>
      <c r="B620" s="76" t="str">
        <f t="shared" si="52"/>
        <v>265-182-8</v>
      </c>
      <c r="C620" s="77" t="s">
        <v>1787</v>
      </c>
      <c r="D620" s="77" t="s">
        <v>1788</v>
      </c>
      <c r="E620" s="76" t="str">
        <f>IF(C620="-",IF(A620="-",VLOOKUP(D620,'sin-list 180320_update'!$C$2:$C$835,1,FALSE),VLOOKUP(A620,'sin-list 180320_update'!$A$2:$A$835,1,FALSE)),VLOOKUP(C620,'sin-list 180320_update'!$B$2:$B$835,1,FALSE))</f>
        <v>265-182-8</v>
      </c>
      <c r="F620" s="76" t="e">
        <f>IF($C620="-",IF($A620="-",VLOOKUP($D620,'REACH Bilaga XVII_update'!$A$5:$A$131,1,FALSE),VLOOKUP($A620,'REACH Bilaga XVII_update'!$C$5:$C$131,1,FALSE)),VLOOKUP($C620,'REACH Bilaga XVII_update'!$B$5:$B$131,1,FALSE))</f>
        <v>#N/A</v>
      </c>
      <c r="G620" s="76" t="e">
        <f>IF($C620="-",IF($A620="-",VLOOKUP($D620,' REACH Bilaga 59_update'!$A$5:$A$210,1,FALSE),VLOOKUP($A620,' REACH Bilaga 59_update'!$D$5:$D$210,1,FALSE)),VLOOKUP($C620,' REACH Bilaga 59_update'!$C$5:$C$210,1,FALSE))</f>
        <v>#N/A</v>
      </c>
      <c r="H620" s="76" t="e">
        <f>IF($C620="-",IF($A620="-",VLOOKUP($D620,'REACH Bilaga XIV_update'!$A$5:$A$110,1,FALSE),VLOOKUP($A620,'REACH Bilaga XIV_update'!$D$5:$D$110,1,FALSE)),VLOOKUP($C620,'REACH Bilaga XIV_update'!$C$5:$C$110,1,FALSE))</f>
        <v>#N/A</v>
      </c>
      <c r="I620" s="76" t="e">
        <f>IF($C620="-",IF($A620="-",VLOOKUP($D620,CoRAP_update!$A$5:$A$376,1,FALSE),VLOOKUP($A620,CoRAP_update!$D$5:$D$376,1,FALSE)),VLOOKUP($C620,CoRAP_update!$C$5:$C$376,1,FALSE))</f>
        <v>#N/A</v>
      </c>
      <c r="J620" s="76" t="e">
        <f>IF($C620="-",IF($A620="-",VLOOKUP($D620,EDC_update!$C$2:$C$450,1,FALSE),VLOOKUP($A620,EDC_update!$B$2:$B$450,1,FALSE)),VLOOKUP($C620,EDC_update!$L$2:$L$450,1,FALSE))</f>
        <v>#N/A</v>
      </c>
      <c r="K620" s="76" t="str">
        <f>IF($C620="-",IF($A620="-",IF(VLOOKUP($D620,'sin-list 180320_update'!$C$2:$S$835,3,FALSE)="",NA(),VLOOKUP($D620,'sin-list 180320_update'!$C$2:$S$835,3,FALSE)),IF(VLOOKUP($A620,'sin-list 180320_update'!$A$2:$S$835,5,FALSE)="",NA(),VLOOKUP($A620,'sin-list 180320_update'!$A$2:$S$835,5,FALSE))),IF(VLOOKUP($C620,'sin-list 180320_update'!$B$2:$S$835,4,FALSE)="",NA(),VLOOKUP($C620,'sin-list 180320_update'!$B$2:$S$835,4,FALSE)))</f>
        <v>Classified CMR according to Annex VI of Regulation 1272/2008. (Might not apply when contaminants are below below legal thresholds and/or full refining history is known)</v>
      </c>
      <c r="L620" s="76" t="str">
        <f>IF($C620="-",IF($A620="-",VLOOKUP($D620,'sin-list 180320_update'!$C$2:$S$835,6,FALSE),VLOOKUP($A620,'sin-list 180320_update'!$A$2:$S$835,8,FALSE)),VLOOKUP($C620,'sin-list 180320_update'!$B$2:$S$835,7,FALSE))</f>
        <v>Carc. 1B</v>
      </c>
      <c r="M620" s="76" t="str">
        <f>IF($C620="-",IF($A620="-",IF(VLOOKUP($D620,'sin-list 180320_update'!$C$2:$S$835,8,FALSE)="",NA(),VLOOKUP($D620,'sin-list 180320_update'!$C$2:$S$835,8,FALSE)),IF(VLOOKUP($A620,'sin-list 180320_update'!$A$2:$S$835,10,FALSE)="",NA(),VLOOKUP($A620,'sin-list 180320_update'!$A$2:$S$835,10,FALSE))),IF(VLOOKUP($C620,'sin-list 180320_update'!$B$2:$S$835,9,FALSE)="",NA(),VLOOKUP($C620,'sin-list 180320_update'!$B$2:$S$835,9,FALSE)))</f>
        <v>H350</v>
      </c>
      <c r="N620" s="76" t="e">
        <f>IF($C620="-",IF($A620="-",IF(VLOOKUP($D620,'REACH Bilaga XVII_update'!$A$5:$E$131,4,FALSE)="",NA(),VLOOKUP($D620,'REACH Bilaga XVII_update'!$A$5:$E$131,4,FALSE)),IF(VLOOKUP($A620,'REACH Bilaga XVII_update'!$C$5:$D$131,2,FALSE)="",NA(),VLOOKUP($A620,'REACH Bilaga XVII_update'!$C$5:$D$131,2,FALSE))),IF(VLOOKUP($C620,'REACH Bilaga XVII_update'!$B$5:$D$131,3,FALSE)="",NA(),VLOOKUP($C620,'REACH Bilaga XVII_update'!$B$5:$D$131,3,FALSE)))</f>
        <v>#N/A</v>
      </c>
      <c r="O620" s="76" t="e">
        <f>IF($C620="-",IF($A620="-",IF(VLOOKUP($D620,' REACH Bilaga 59_update'!$A$5:$E$210,5,FALSE)="",NA(),VLOOKUP($D620,' REACH Bilaga 59_update'!$A$5:$E$210,5,FALSE)),IF(VLOOKUP($A620,' REACH Bilaga 59_update'!$D$5:$E$210,2,FALSE)="",NA(),VLOOKUP($A620,' REACH Bilaga 59_update'!$D$5:$E$210,2,FALSE))),IF(VLOOKUP($C620,' REACH Bilaga 59_update'!$C$5:$E$210,3,FALSE)="",NA(),VLOOKUP($C620,' REACH Bilaga 59_update'!$C$5:$E$210,3,FALSE)))</f>
        <v>#N/A</v>
      </c>
      <c r="P620" s="76" t="e">
        <f>IF(C620="-",IF(A620="-",IFERROR(VLOOKUP($D620,' REACH Bilaga 59_update'!$A$5:$F$210,MATCH(Sammanfattning!P$1,' REACH Bilaga 59_update'!$A$4:$F$4,0),FALSE),VLOOKUP($D620,'REACH Bilaga XIV_update'!$A$4:$H$110,MATCH(Sammanfattning!P$1,'REACH Bilaga XIV_update'!$A$4:$H$4,0),FALSE)),IFERROR(VLOOKUP($A620,' REACH Bilaga 59_update'!$D$5:$F$210,MATCH(Sammanfattning!P$1,' REACH Bilaga 59_update'!$D$4:$F$4,0),FALSE),VLOOKUP($A620,'REACH Bilaga XIV_update'!$D$4:$H$110,MATCH(Sammanfattning!P$1,'REACH Bilaga XIV_update'!$D$4:$H$4,0),FALSE))),IFERROR(VLOOKUP($C620,' REACH Bilaga 59_update'!$C$5:$F$210,MATCH(Sammanfattning!P$1,' REACH Bilaga 59_update'!$C$4:$F$4,0),FALSE),VLOOKUP($C620,'REACH Bilaga XIV_update'!$C$4:$H$110,MATCH(Sammanfattning!P$1,'REACH Bilaga XIV_update'!$C$4:$H$4,0),FALSE)))</f>
        <v>#N/A</v>
      </c>
      <c r="Q620" s="76" t="e">
        <f>IF($C620="-",IF($A620="-",IF(VLOOKUP($D620,'REACH Bilaga XIV_update'!$A$5:$I$110,9,FALSE)="",NA(),VLOOKUP($D620,'REACH Bilaga XIV_update'!$A$5:$I$110,9,FALSE)),IF(VLOOKUP($A620,'REACH Bilaga XIV_update'!$D$5:$I$110,6,FALSE)="",NA(),VLOOKUP($A620,'REACH Bilaga XIV_update'!$D$5:$I$110,6,FALSE))),IF(VLOOKUP($C620,'REACH Bilaga XIV_update'!$C$5:$I$110,7,FALSE)="",NA(),VLOOKUP($C620,'REACH Bilaga XIV_update'!$C$5:$I$110,7,FALSE)))</f>
        <v>#N/A</v>
      </c>
      <c r="R620" s="76" t="e">
        <f>IF($C620="-",IF($A620="-",IF(VLOOKUP($D620,CoRAP_update!$A$5:$O$376,15,FALSE)="",NA(),VLOOKUP($D620,CoRAP_update!$A$5:$O$376,15,FALSE)),IF(VLOOKUP($A620,CoRAP_update!$D$5:$O$376,12,FALSE)="",NA(),VLOOKUP($A620,CoRAP_update!$D$5:$O$376,12,FALSE))),IF(VLOOKUP($C620,CoRAP_update!$C$5:$O$376,13,FALSE)="",NA(),VLOOKUP($C620,CoRAP_update!$C$5:$O$376,13,FALSE)))</f>
        <v>#N/A</v>
      </c>
      <c r="S620" s="144" t="e">
        <f>IF($C620="-",IF($A620="-",VLOOKUP($D620,CoRAP_update!$A$5:$J$376,MATCH(Sammanfattning!S$1,CoRAP_update!$A$4:$J$4,0),FALSE),VLOOKUP($A620,CoRAP_update!$D$5:$J$376,MATCH(Sammanfattning!S$1,CoRAP_update!$D$4:$J$4,0),FALSE)),VLOOKUP($C620,CoRAP_update!$C$5:$J$376,MATCH(Sammanfattning!S$1,CoRAP_update!$C$4:$J$4,0),FALSE))</f>
        <v>#N/A</v>
      </c>
      <c r="T620" s="76" t="e">
        <f>IF($A620="-",VLOOKUP($D620,EDC_update!$C$2:$F$450,4,FALSE),VLOOKUP($A620,EDC_update!$B$2:$F$450,5,FALSE))</f>
        <v>#N/A</v>
      </c>
      <c r="V620" s="78">
        <f>IF(IFERROR(SEARCH("PBT",P620),99)=99,IF(IFERROR(SEARCH("suspected PBT",S620),99)=99,IF(IFERROR(SEARCH("concluded to be PBT",K620),99)=99,IF(IFERROR(SEARCH("PBT",S620),99)=99,IF(IFERROR(SEARCH("PBT cand",L620),99)=99,IF(IFERROR(SEARCH("PBT",L620),99)=99,IF(IFERROR(SEARCH("persistent, bioackumulative and toxic properties",K620),99)=99,0,Scoring!$E$3),Scoring!$E$3),Scoring!$E$7),Scoring!$E$3),Scoring!$E$5),Scoring!$E$6),Scoring!$E$3)</f>
        <v>0</v>
      </c>
      <c r="W620" s="78">
        <f>IF(IFERROR(SEARCH("vPvB",P620),99)=99,IF(IFERROR(SEARCH("suspected pbt/vPvB",S620),99)=99,IF(IFERROR(SEARCH("vPvB",S620),99)=99,IF(IFERROR(SEARCH("concluded to be a vPvB",S620),99)=99,IF(IFERROR(SEARCH("identified as vPvB",K620),99)=99,IF(IFERROR(SEARCH("concluded to be a vPvB",K620),99)=99,IF(IFERROR(SEARCH("concluded to be both pbt and vPvB",S620),99)=99,IF(IFERROR(SEARCH("concluded to be both pbt and vPvB",K620),99)=99,0,Scoring!$E$5),Scoring!$E$5),Scoring!$E$5),Scoring!$E$5),Scoring!$E$5),Scoring!$E$4),Scoring!$E$6),Scoring!$E$4)</f>
        <v>0</v>
      </c>
      <c r="X620" s="78">
        <f>IF(IFERROR(SEARCH("H410",N620),99)=99,IF(IFERROR(SEARCH("H410",O620),99)=99,IF(IFERROR(SEARCH("H410",Q620),99)=99,IF(IFERROR(SEARCH("H410",M620),99)=99,IF(IFERROR(SEARCH("H410",R620),99)=99,IF(IFERROR(SEARCH("H411",N620),99)=99,IF(IFERROR(SEARCH("H411",O620),99)=99,IF(IFERROR(SEARCH("H411",Q620),99)=99,IF(IFERROR(SEARCH("H411",M620),99)=99,IF(IFERROR(SEARCH("H411",R620),99)=99,IF(IFERROR(SEARCH("H413",N620),99)=99,IF(IFERROR(SEARCH("H413",O620),99)=99,IF(IFERROR(SEARCH("H413",Q620),99)=99,IF(IFERROR(SEARCH("H413",M620),99)=99,IF(IFERROR(SEARCH("H413",R620),99)=99,IF(IFERROR(SEARCH("H412",N620),99)=99,IF(IFERROR(SEARCH("H412",O620),99)=99,IF(IFERROR(SEARCH("H412",Q620),99)=99,IF(IFERROR(SEARCH("H412",M620),99)=99,IF(IFERROR(SEARCH("H412",R620),99)=99,0,Scoring!$E$2),Scoring!$E$2),Scoring!$E$2),Scoring!$E$2),Scoring!$E$2),Scoring!$E$2),Scoring!$E$2),Scoring!$E$2),Scoring!$E$2),Scoring!$E$2),Scoring!$E$2),Scoring!$E$2),Scoring!$E$2),Scoring!$E$2),Scoring!$E$2),Scoring!$E$2),Scoring!$E$2),Scoring!$E$2),Scoring!$E$2),Scoring!$E$2)</f>
        <v>0</v>
      </c>
      <c r="Y620" s="78">
        <f>IF(IFERROR(SEARCH("CMR",K620),99)=99,IF(IFERROR(SEARCH("Suspected CMR",S620),99)=99,IF(IFERROR(SEARCH("CMR",S620),99)=99,0,Scoring!$E$8),Scoring!$E$9),Scoring!$E$8)</f>
        <v>3</v>
      </c>
      <c r="Z620" s="78">
        <f>IF(IFERROR(SEARCH("H350",N620),99)=99,IF(IFERROR(SEARCH("H350",O620),99)=99,IF(IFERROR(SEARCH("H350",Q620),99)=99,IF(IFERROR(SEARCH("H350",M620),99)=99,IF(IFERROR(SEARCH("H350",R620),99)=99,IF(IFERROR(SEARCH("H351",N620),99)=99,IF(IFERROR(SEARCH("H351",O620),99)=99,IF(IFERROR(SEARCH("H351",Q620),99)=99,IF(IFERROR(SEARCH("H351",M620),99)=99,IF(IFERROR(SEARCH("H351",R620),99)=99,IF(IFERROR(SEARCH("carcinogenic",P620),99)=99,IF(IFERROR(SEARCH("suspected carcinogenic",S620),99)=99,0,Scoring!$E$12),Scoring!$E$11),Scoring!$E$10),Scoring!$E$10),Scoring!$E$10),Scoring!$E$10),Scoring!$E$10),Scoring!$E$10),Scoring!$E$10),Scoring!$E$10),Scoring!$E$10),Scoring!$E$10)</f>
        <v>1</v>
      </c>
      <c r="AA620" s="78">
        <f>IF(IFERROR(SEARCH("H340",N620),99)=99,IF(IFERROR(SEARCH("H340",O620),99)=99,IF(IFERROR(SEARCH("H340",Q620),99)=99,IF(IFERROR(SEARCH("H340",M620),99)=99,IF(IFERROR(SEARCH("H340",R620),99)=99,IF(IFERROR(SEARCH("H341",N620),99)=99,IF(IFERROR(SEARCH("H341",O620),99)=99,IF(IFERROR(SEARCH("H341",Q620),99)=99,IF(IFERROR(SEARCH("H341",M620),99)=99,IF(IFERROR(SEARCH("H341",R620),99)=99,IF(IFERROR(SEARCH("mutagenic",P620),99)=99,IF(IFERROR(SEARCH("suspected mutagenic",S620),99)=99,0,Scoring!$E$15),Scoring!$E$14),Scoring!$E$13),Scoring!$E$13),Scoring!$E$13),Scoring!$E$13),Scoring!$E$13),Scoring!$E$13),Scoring!$E$13),Scoring!$E$13),Scoring!$E$13),Scoring!$E$13)</f>
        <v>0</v>
      </c>
      <c r="AB620" s="78">
        <f>IF(IFERROR(SEARCH("H360",N620),99)=99,IF(IFERROR(SEARCH("H360",O620),99)=99,IF(IFERROR(SEARCH("H360",Q620),99)=99,IF(IFERROR(SEARCH("H360",M620),99)=99,IF(IFERROR(SEARCH("H360",R620),99)=99,IF(IFERROR(SEARCH("H361",N620),99)=99,IF(IFERROR(SEARCH("H361",O620),99)=99,IF(IFERROR(SEARCH("H361",Q620),99)=99,IF(IFERROR(SEARCH("H361",M620),99)=99,IF(IFERROR(SEARCH("H361",R620),99)=99,IF(IFERROR(SEARCH("reproduction",P620),99)=99,IF(IFERROR(SEARCH("suspected reprotoxic",S620),99)=99,IF(IFERROR(SEARCH("reprotoxic",S620),99)=99,IF(IFERROR(SEARCH("reprotoxic",K620),99)=99,0,Scoring!$E$18),Scoring!$E$18),Scoring!$E$19),Scoring!$E$17),Scoring!$E$16),Scoring!$E$16),Scoring!$E$16),Scoring!$E$16),Scoring!$E$16),Scoring!$E$16),Scoring!$E$16),Scoring!$E$16),Scoring!$E$16),Scoring!$E$16)</f>
        <v>0</v>
      </c>
      <c r="AC620" s="78">
        <f>IF(IFERROR(SEARCH("57f",L620),99)=99,IF(IFERROR(SEARCH("57(f)",P620),99)=99,0,Scoring!$E$20),Scoring!$E$20)</f>
        <v>0</v>
      </c>
      <c r="AD620" s="78">
        <f>IF(IFERROR(SEARCH("CAT1",T620),99)=99,IF(IFERROR(SEARCH("CAT2",T620),99)=99,IF(IFERROR(SEARCH("CAT3",T620),99)=99,IF(IFERROR(SEARCH("concluded to be endocrine",K620),99)=99,IF(IFERROR(SEARCH("categorised as endocrine",K620),99)=99,IF(IFERROR(SEARCH("endocrine disrupting",P620),99)=99,IF(IFERROR(SEARCH("endocrine disrupting",K620),99)=99,IF(IFERROR(SEARCH("suspected endocrine",S620),99)=99,IF(IFERROR(SEARCH("potential endocrine",S620),99)=99,0,Scoring!$E$25),Scoring!$E$25),Scoring!$E$24),Scoring!$E$24),Scoring!$E$24),Scoring!$E$24),Scoring!$E$23),Scoring!$E$22),Scoring!$E$21)</f>
        <v>0</v>
      </c>
      <c r="AE620" s="78">
        <f>IF(IFERROR(SEARCH("suspected sensitiser",S620),99)=99,IF(IFERROR(SEARCH("sensitiser",S620),99)=99,IF(IFERROR(SEARCH("other hazard based concern",S620),99)=99,0,Scoring!$E$28),Scoring!$E$26),Scoring!$E$27)</f>
        <v>0</v>
      </c>
      <c r="AF620" s="78">
        <f>IF(IFERROR(M620,1)=1,IF(IFERROR(N620,1)=1,IF(IFERROR(O620,1)=1,IF(IFERROR(Q620,1)=1,IF(IFERROR(R620,1)=1,IF(IFERROR(T620,1)=1,IF(IFERROR(K620,1)=1,IF(IFERROR(P620,1)=1,IF(IFERROR(S620,1)=1,Scoring!$E$29,0),0),0),0),0),0),0),0),0)</f>
        <v>0</v>
      </c>
      <c r="AG620" s="78">
        <f t="shared" si="50"/>
        <v>3</v>
      </c>
      <c r="AI620" s="93"/>
      <c r="AJ620" s="94"/>
      <c r="AK620" s="76"/>
      <c r="AL620" s="75"/>
      <c r="AN620" s="79"/>
      <c r="AO620" s="79"/>
      <c r="AP620" s="79"/>
      <c r="AQ620" s="79"/>
      <c r="AR620" s="79"/>
      <c r="AS620" s="78"/>
      <c r="AU620" s="79">
        <f>IF(IFERROR(F620,99)=99,IF(IFERROR(G620,99)=99,IF(IFERROR(H620,99)=99,IF(IFERROR(I620,99)=99,IF(IFERROR(E620,99)=99,IF(IFERROR(J620,99)=99,0,Scoring!$B$7),Scoring!$B$3),Scoring!$B$2),Scoring!$B$6),Scoring!$B$5),Scoring!$B$4)</f>
        <v>0.3</v>
      </c>
      <c r="AV620" s="78">
        <f t="shared" si="51"/>
        <v>0.89999999999999991</v>
      </c>
      <c r="AW620" s="78"/>
      <c r="AX620" s="66"/>
      <c r="AY620" s="78"/>
      <c r="AZ620" s="76"/>
      <c r="BA620" s="76"/>
      <c r="BB620" s="76"/>
    </row>
    <row r="621" spans="1:54" x14ac:dyDescent="0.25">
      <c r="A621" s="77" t="s">
        <v>6521</v>
      </c>
      <c r="B621" s="76" t="str">
        <f t="shared" si="52"/>
        <v>265-183-3</v>
      </c>
      <c r="C621" s="77" t="s">
        <v>1790</v>
      </c>
      <c r="D621" s="77" t="s">
        <v>1791</v>
      </c>
      <c r="E621" s="76" t="str">
        <f>IF(C621="-",IF(A621="-",VLOOKUP(D621,'sin-list 180320_update'!$C$2:$C$835,1,FALSE),VLOOKUP(A621,'sin-list 180320_update'!$A$2:$A$835,1,FALSE)),VLOOKUP(C621,'sin-list 180320_update'!$B$2:$B$835,1,FALSE))</f>
        <v>265-183-3</v>
      </c>
      <c r="F621" s="76" t="e">
        <f>IF($C621="-",IF($A621="-",VLOOKUP($D621,'REACH Bilaga XVII_update'!$A$5:$A$131,1,FALSE),VLOOKUP($A621,'REACH Bilaga XVII_update'!$C$5:$C$131,1,FALSE)),VLOOKUP($C621,'REACH Bilaga XVII_update'!$B$5:$B$131,1,FALSE))</f>
        <v>#N/A</v>
      </c>
      <c r="G621" s="76" t="e">
        <f>IF($C621="-",IF($A621="-",VLOOKUP($D621,' REACH Bilaga 59_update'!$A$5:$A$210,1,FALSE),VLOOKUP($A621,' REACH Bilaga 59_update'!$D$5:$D$210,1,FALSE)),VLOOKUP($C621,' REACH Bilaga 59_update'!$C$5:$C$210,1,FALSE))</f>
        <v>#N/A</v>
      </c>
      <c r="H621" s="76" t="e">
        <f>IF($C621="-",IF($A621="-",VLOOKUP($D621,'REACH Bilaga XIV_update'!$A$5:$A$110,1,FALSE),VLOOKUP($A621,'REACH Bilaga XIV_update'!$D$5:$D$110,1,FALSE)),VLOOKUP($C621,'REACH Bilaga XIV_update'!$C$5:$C$110,1,FALSE))</f>
        <v>#N/A</v>
      </c>
      <c r="I621" s="76" t="e">
        <f>IF($C621="-",IF($A621="-",VLOOKUP($D621,CoRAP_update!$A$5:$A$376,1,FALSE),VLOOKUP($A621,CoRAP_update!$D$5:$D$376,1,FALSE)),VLOOKUP($C621,CoRAP_update!$C$5:$C$376,1,FALSE))</f>
        <v>#N/A</v>
      </c>
      <c r="J621" s="76" t="e">
        <f>IF($C621="-",IF($A621="-",VLOOKUP($D621,EDC_update!$C$2:$C$450,1,FALSE),VLOOKUP($A621,EDC_update!$B$2:$B$450,1,FALSE)),VLOOKUP($C621,EDC_update!$L$2:$L$450,1,FALSE))</f>
        <v>#N/A</v>
      </c>
      <c r="K621" s="76" t="str">
        <f>IF($C621="-",IF($A621="-",IF(VLOOKUP($D621,'sin-list 180320_update'!$C$2:$S$835,3,FALSE)="",NA(),VLOOKUP($D621,'sin-list 180320_update'!$C$2:$S$835,3,FALSE)),IF(VLOOKUP($A621,'sin-list 180320_update'!$A$2:$S$835,5,FALSE)="",NA(),VLOOKUP($A621,'sin-list 180320_update'!$A$2:$S$835,5,FALSE))),IF(VLOOKUP($C621,'sin-list 180320_update'!$B$2:$S$835,4,FALSE)="",NA(),VLOOKUP($C621,'sin-list 180320_update'!$B$2:$S$835,4,FALSE)))</f>
        <v>Classified CMR according to Annex VI of Regulation 1272/2008. (Might not apply when contaminants are below below legal thresholds and/or full refining history is known)</v>
      </c>
      <c r="L621" s="76" t="str">
        <f>IF($C621="-",IF($A621="-",VLOOKUP($D621,'sin-list 180320_update'!$C$2:$S$835,6,FALSE),VLOOKUP($A621,'sin-list 180320_update'!$A$2:$S$835,8,FALSE)),VLOOKUP($C621,'sin-list 180320_update'!$B$2:$S$835,7,FALSE))</f>
        <v>Carc. 1B</v>
      </c>
      <c r="M621" s="76" t="str">
        <f>IF($C621="-",IF($A621="-",IF(VLOOKUP($D621,'sin-list 180320_update'!$C$2:$S$835,8,FALSE)="",NA(),VLOOKUP($D621,'sin-list 180320_update'!$C$2:$S$835,8,FALSE)),IF(VLOOKUP($A621,'sin-list 180320_update'!$A$2:$S$835,10,FALSE)="",NA(),VLOOKUP($A621,'sin-list 180320_update'!$A$2:$S$835,10,FALSE))),IF(VLOOKUP($C621,'sin-list 180320_update'!$B$2:$S$835,9,FALSE)="",NA(),VLOOKUP($C621,'sin-list 180320_update'!$B$2:$S$835,9,FALSE)))</f>
        <v>H350</v>
      </c>
      <c r="N621" s="76" t="e">
        <f>IF($C621="-",IF($A621="-",IF(VLOOKUP($D621,'REACH Bilaga XVII_update'!$A$5:$E$131,4,FALSE)="",NA(),VLOOKUP($D621,'REACH Bilaga XVII_update'!$A$5:$E$131,4,FALSE)),IF(VLOOKUP($A621,'REACH Bilaga XVII_update'!$C$5:$D$131,2,FALSE)="",NA(),VLOOKUP($A621,'REACH Bilaga XVII_update'!$C$5:$D$131,2,FALSE))),IF(VLOOKUP($C621,'REACH Bilaga XVII_update'!$B$5:$D$131,3,FALSE)="",NA(),VLOOKUP($C621,'REACH Bilaga XVII_update'!$B$5:$D$131,3,FALSE)))</f>
        <v>#N/A</v>
      </c>
      <c r="O621" s="76" t="e">
        <f>IF($C621="-",IF($A621="-",IF(VLOOKUP($D621,' REACH Bilaga 59_update'!$A$5:$E$210,5,FALSE)="",NA(),VLOOKUP($D621,' REACH Bilaga 59_update'!$A$5:$E$210,5,FALSE)),IF(VLOOKUP($A621,' REACH Bilaga 59_update'!$D$5:$E$210,2,FALSE)="",NA(),VLOOKUP($A621,' REACH Bilaga 59_update'!$D$5:$E$210,2,FALSE))),IF(VLOOKUP($C621,' REACH Bilaga 59_update'!$C$5:$E$210,3,FALSE)="",NA(),VLOOKUP($C621,' REACH Bilaga 59_update'!$C$5:$E$210,3,FALSE)))</f>
        <v>#N/A</v>
      </c>
      <c r="P621" s="76" t="e">
        <f>IF(C621="-",IF(A621="-",IFERROR(VLOOKUP($D621,' REACH Bilaga 59_update'!$A$5:$F$210,MATCH(Sammanfattning!P$1,' REACH Bilaga 59_update'!$A$4:$F$4,0),FALSE),VLOOKUP($D621,'REACH Bilaga XIV_update'!$A$4:$H$110,MATCH(Sammanfattning!P$1,'REACH Bilaga XIV_update'!$A$4:$H$4,0),FALSE)),IFERROR(VLOOKUP($A621,' REACH Bilaga 59_update'!$D$5:$F$210,MATCH(Sammanfattning!P$1,' REACH Bilaga 59_update'!$D$4:$F$4,0),FALSE),VLOOKUP($A621,'REACH Bilaga XIV_update'!$D$4:$H$110,MATCH(Sammanfattning!P$1,'REACH Bilaga XIV_update'!$D$4:$H$4,0),FALSE))),IFERROR(VLOOKUP($C621,' REACH Bilaga 59_update'!$C$5:$F$210,MATCH(Sammanfattning!P$1,' REACH Bilaga 59_update'!$C$4:$F$4,0),FALSE),VLOOKUP($C621,'REACH Bilaga XIV_update'!$C$4:$H$110,MATCH(Sammanfattning!P$1,'REACH Bilaga XIV_update'!$C$4:$H$4,0),FALSE)))</f>
        <v>#N/A</v>
      </c>
      <c r="Q621" s="76" t="e">
        <f>IF($C621="-",IF($A621="-",IF(VLOOKUP($D621,'REACH Bilaga XIV_update'!$A$5:$I$110,9,FALSE)="",NA(),VLOOKUP($D621,'REACH Bilaga XIV_update'!$A$5:$I$110,9,FALSE)),IF(VLOOKUP($A621,'REACH Bilaga XIV_update'!$D$5:$I$110,6,FALSE)="",NA(),VLOOKUP($A621,'REACH Bilaga XIV_update'!$D$5:$I$110,6,FALSE))),IF(VLOOKUP($C621,'REACH Bilaga XIV_update'!$C$5:$I$110,7,FALSE)="",NA(),VLOOKUP($C621,'REACH Bilaga XIV_update'!$C$5:$I$110,7,FALSE)))</f>
        <v>#N/A</v>
      </c>
      <c r="R621" s="76" t="e">
        <f>IF($C621="-",IF($A621="-",IF(VLOOKUP($D621,CoRAP_update!$A$5:$O$376,15,FALSE)="",NA(),VLOOKUP($D621,CoRAP_update!$A$5:$O$376,15,FALSE)),IF(VLOOKUP($A621,CoRAP_update!$D$5:$O$376,12,FALSE)="",NA(),VLOOKUP($A621,CoRAP_update!$D$5:$O$376,12,FALSE))),IF(VLOOKUP($C621,CoRAP_update!$C$5:$O$376,13,FALSE)="",NA(),VLOOKUP($C621,CoRAP_update!$C$5:$O$376,13,FALSE)))</f>
        <v>#N/A</v>
      </c>
      <c r="S621" s="144" t="e">
        <f>IF($C621="-",IF($A621="-",VLOOKUP($D621,CoRAP_update!$A$5:$J$376,MATCH(Sammanfattning!S$1,CoRAP_update!$A$4:$J$4,0),FALSE),VLOOKUP($A621,CoRAP_update!$D$5:$J$376,MATCH(Sammanfattning!S$1,CoRAP_update!$D$4:$J$4,0),FALSE)),VLOOKUP($C621,CoRAP_update!$C$5:$J$376,MATCH(Sammanfattning!S$1,CoRAP_update!$C$4:$J$4,0),FALSE))</f>
        <v>#N/A</v>
      </c>
      <c r="T621" s="76" t="e">
        <f>IF($A621="-",VLOOKUP($D621,EDC_update!$C$2:$F$450,4,FALSE),VLOOKUP($A621,EDC_update!$B$2:$F$450,5,FALSE))</f>
        <v>#N/A</v>
      </c>
      <c r="V621" s="78">
        <f>IF(IFERROR(SEARCH("PBT",P621),99)=99,IF(IFERROR(SEARCH("suspected PBT",S621),99)=99,IF(IFERROR(SEARCH("concluded to be PBT",K621),99)=99,IF(IFERROR(SEARCH("PBT",S621),99)=99,IF(IFERROR(SEARCH("PBT cand",L621),99)=99,IF(IFERROR(SEARCH("PBT",L621),99)=99,IF(IFERROR(SEARCH("persistent, bioackumulative and toxic properties",K621),99)=99,0,Scoring!$E$3),Scoring!$E$3),Scoring!$E$7),Scoring!$E$3),Scoring!$E$5),Scoring!$E$6),Scoring!$E$3)</f>
        <v>0</v>
      </c>
      <c r="W621" s="78">
        <f>IF(IFERROR(SEARCH("vPvB",P621),99)=99,IF(IFERROR(SEARCH("suspected pbt/vPvB",S621),99)=99,IF(IFERROR(SEARCH("vPvB",S621),99)=99,IF(IFERROR(SEARCH("concluded to be a vPvB",S621),99)=99,IF(IFERROR(SEARCH("identified as vPvB",K621),99)=99,IF(IFERROR(SEARCH("concluded to be a vPvB",K621),99)=99,IF(IFERROR(SEARCH("concluded to be both pbt and vPvB",S621),99)=99,IF(IFERROR(SEARCH("concluded to be both pbt and vPvB",K621),99)=99,0,Scoring!$E$5),Scoring!$E$5),Scoring!$E$5),Scoring!$E$5),Scoring!$E$5),Scoring!$E$4),Scoring!$E$6),Scoring!$E$4)</f>
        <v>0</v>
      </c>
      <c r="X621" s="78">
        <f>IF(IFERROR(SEARCH("H410",N621),99)=99,IF(IFERROR(SEARCH("H410",O621),99)=99,IF(IFERROR(SEARCH("H410",Q621),99)=99,IF(IFERROR(SEARCH("H410",M621),99)=99,IF(IFERROR(SEARCH("H410",R621),99)=99,IF(IFERROR(SEARCH("H411",N621),99)=99,IF(IFERROR(SEARCH("H411",O621),99)=99,IF(IFERROR(SEARCH("H411",Q621),99)=99,IF(IFERROR(SEARCH("H411",M621),99)=99,IF(IFERROR(SEARCH("H411",R621),99)=99,IF(IFERROR(SEARCH("H413",N621),99)=99,IF(IFERROR(SEARCH("H413",O621),99)=99,IF(IFERROR(SEARCH("H413",Q621),99)=99,IF(IFERROR(SEARCH("H413",M621),99)=99,IF(IFERROR(SEARCH("H413",R621),99)=99,IF(IFERROR(SEARCH("H412",N621),99)=99,IF(IFERROR(SEARCH("H412",O621),99)=99,IF(IFERROR(SEARCH("H412",Q621),99)=99,IF(IFERROR(SEARCH("H412",M621),99)=99,IF(IFERROR(SEARCH("H412",R621),99)=99,0,Scoring!$E$2),Scoring!$E$2),Scoring!$E$2),Scoring!$E$2),Scoring!$E$2),Scoring!$E$2),Scoring!$E$2),Scoring!$E$2),Scoring!$E$2),Scoring!$E$2),Scoring!$E$2),Scoring!$E$2),Scoring!$E$2),Scoring!$E$2),Scoring!$E$2),Scoring!$E$2),Scoring!$E$2),Scoring!$E$2),Scoring!$E$2),Scoring!$E$2)</f>
        <v>0</v>
      </c>
      <c r="Y621" s="78">
        <f>IF(IFERROR(SEARCH("CMR",K621),99)=99,IF(IFERROR(SEARCH("Suspected CMR",S621),99)=99,IF(IFERROR(SEARCH("CMR",S621),99)=99,0,Scoring!$E$8),Scoring!$E$9),Scoring!$E$8)</f>
        <v>3</v>
      </c>
      <c r="Z621" s="78">
        <f>IF(IFERROR(SEARCH("H350",N621),99)=99,IF(IFERROR(SEARCH("H350",O621),99)=99,IF(IFERROR(SEARCH("H350",Q621),99)=99,IF(IFERROR(SEARCH("H350",M621),99)=99,IF(IFERROR(SEARCH("H350",R621),99)=99,IF(IFERROR(SEARCH("H351",N621),99)=99,IF(IFERROR(SEARCH("H351",O621),99)=99,IF(IFERROR(SEARCH("H351",Q621),99)=99,IF(IFERROR(SEARCH("H351",M621),99)=99,IF(IFERROR(SEARCH("H351",R621),99)=99,IF(IFERROR(SEARCH("carcinogenic",P621),99)=99,IF(IFERROR(SEARCH("suspected carcinogenic",S621),99)=99,0,Scoring!$E$12),Scoring!$E$11),Scoring!$E$10),Scoring!$E$10),Scoring!$E$10),Scoring!$E$10),Scoring!$E$10),Scoring!$E$10),Scoring!$E$10),Scoring!$E$10),Scoring!$E$10),Scoring!$E$10)</f>
        <v>1</v>
      </c>
      <c r="AA621" s="78">
        <f>IF(IFERROR(SEARCH("H340",N621),99)=99,IF(IFERROR(SEARCH("H340",O621),99)=99,IF(IFERROR(SEARCH("H340",Q621),99)=99,IF(IFERROR(SEARCH("H340",M621),99)=99,IF(IFERROR(SEARCH("H340",R621),99)=99,IF(IFERROR(SEARCH("H341",N621),99)=99,IF(IFERROR(SEARCH("H341",O621),99)=99,IF(IFERROR(SEARCH("H341",Q621),99)=99,IF(IFERROR(SEARCH("H341",M621),99)=99,IF(IFERROR(SEARCH("H341",R621),99)=99,IF(IFERROR(SEARCH("mutagenic",P621),99)=99,IF(IFERROR(SEARCH("suspected mutagenic",S621),99)=99,0,Scoring!$E$15),Scoring!$E$14),Scoring!$E$13),Scoring!$E$13),Scoring!$E$13),Scoring!$E$13),Scoring!$E$13),Scoring!$E$13),Scoring!$E$13),Scoring!$E$13),Scoring!$E$13),Scoring!$E$13)</f>
        <v>0</v>
      </c>
      <c r="AB621" s="78">
        <f>IF(IFERROR(SEARCH("H360",N621),99)=99,IF(IFERROR(SEARCH("H360",O621),99)=99,IF(IFERROR(SEARCH("H360",Q621),99)=99,IF(IFERROR(SEARCH("H360",M621),99)=99,IF(IFERROR(SEARCH("H360",R621),99)=99,IF(IFERROR(SEARCH("H361",N621),99)=99,IF(IFERROR(SEARCH("H361",O621),99)=99,IF(IFERROR(SEARCH("H361",Q621),99)=99,IF(IFERROR(SEARCH("H361",M621),99)=99,IF(IFERROR(SEARCH("H361",R621),99)=99,IF(IFERROR(SEARCH("reproduction",P621),99)=99,IF(IFERROR(SEARCH("suspected reprotoxic",S621),99)=99,IF(IFERROR(SEARCH("reprotoxic",S621),99)=99,IF(IFERROR(SEARCH("reprotoxic",K621),99)=99,0,Scoring!$E$18),Scoring!$E$18),Scoring!$E$19),Scoring!$E$17),Scoring!$E$16),Scoring!$E$16),Scoring!$E$16),Scoring!$E$16),Scoring!$E$16),Scoring!$E$16),Scoring!$E$16),Scoring!$E$16),Scoring!$E$16),Scoring!$E$16)</f>
        <v>0</v>
      </c>
      <c r="AC621" s="78">
        <f>IF(IFERROR(SEARCH("57f",L621),99)=99,IF(IFERROR(SEARCH("57(f)",P621),99)=99,0,Scoring!$E$20),Scoring!$E$20)</f>
        <v>0</v>
      </c>
      <c r="AD621" s="78">
        <f>IF(IFERROR(SEARCH("CAT1",T621),99)=99,IF(IFERROR(SEARCH("CAT2",T621),99)=99,IF(IFERROR(SEARCH("CAT3",T621),99)=99,IF(IFERROR(SEARCH("concluded to be endocrine",K621),99)=99,IF(IFERROR(SEARCH("categorised as endocrine",K621),99)=99,IF(IFERROR(SEARCH("endocrine disrupting",P621),99)=99,IF(IFERROR(SEARCH("endocrine disrupting",K621),99)=99,IF(IFERROR(SEARCH("suspected endocrine",S621),99)=99,IF(IFERROR(SEARCH("potential endocrine",S621),99)=99,0,Scoring!$E$25),Scoring!$E$25),Scoring!$E$24),Scoring!$E$24),Scoring!$E$24),Scoring!$E$24),Scoring!$E$23),Scoring!$E$22),Scoring!$E$21)</f>
        <v>0</v>
      </c>
      <c r="AE621" s="78">
        <f>IF(IFERROR(SEARCH("suspected sensitiser",S621),99)=99,IF(IFERROR(SEARCH("sensitiser",S621),99)=99,IF(IFERROR(SEARCH("other hazard based concern",S621),99)=99,0,Scoring!$E$28),Scoring!$E$26),Scoring!$E$27)</f>
        <v>0</v>
      </c>
      <c r="AF621" s="78">
        <f>IF(IFERROR(M621,1)=1,IF(IFERROR(N621,1)=1,IF(IFERROR(O621,1)=1,IF(IFERROR(Q621,1)=1,IF(IFERROR(R621,1)=1,IF(IFERROR(T621,1)=1,IF(IFERROR(K621,1)=1,IF(IFERROR(P621,1)=1,IF(IFERROR(S621,1)=1,Scoring!$E$29,0),0),0),0),0),0),0),0),0)</f>
        <v>0</v>
      </c>
      <c r="AG621" s="78">
        <f t="shared" si="50"/>
        <v>3</v>
      </c>
      <c r="AI621" s="93"/>
      <c r="AJ621" s="94"/>
      <c r="AK621" s="76"/>
      <c r="AL621" s="75"/>
      <c r="AN621" s="79"/>
      <c r="AO621" s="79"/>
      <c r="AP621" s="79"/>
      <c r="AQ621" s="79"/>
      <c r="AR621" s="79"/>
      <c r="AS621" s="78"/>
      <c r="AU621" s="79">
        <f>IF(IFERROR(F621,99)=99,IF(IFERROR(G621,99)=99,IF(IFERROR(H621,99)=99,IF(IFERROR(I621,99)=99,IF(IFERROR(E621,99)=99,IF(IFERROR(J621,99)=99,0,Scoring!$B$7),Scoring!$B$3),Scoring!$B$2),Scoring!$B$6),Scoring!$B$5),Scoring!$B$4)</f>
        <v>0.3</v>
      </c>
      <c r="AV621" s="78">
        <f t="shared" si="51"/>
        <v>0.89999999999999991</v>
      </c>
      <c r="AW621" s="78"/>
      <c r="AX621" s="66"/>
      <c r="AY621" s="78"/>
      <c r="AZ621" s="76"/>
      <c r="BA621" s="76"/>
      <c r="BB621" s="76"/>
    </row>
    <row r="622" spans="1:54" x14ac:dyDescent="0.25">
      <c r="A622" s="77" t="s">
        <v>7579</v>
      </c>
      <c r="B622" s="76" t="str">
        <f t="shared" si="52"/>
        <v>265-185-4</v>
      </c>
      <c r="C622" s="77" t="s">
        <v>1793</v>
      </c>
      <c r="D622" s="77" t="s">
        <v>1794</v>
      </c>
      <c r="E622" s="76" t="str">
        <f>IF(C622="-",IF(A622="-",VLOOKUP(D622,'sin-list 180320_update'!$C$2:$C$835,1,FALSE),VLOOKUP(A622,'sin-list 180320_update'!$A$2:$A$835,1,FALSE)),VLOOKUP(C622,'sin-list 180320_update'!$B$2:$B$835,1,FALSE))</f>
        <v>265-185-4</v>
      </c>
      <c r="F622" s="76" t="e">
        <f>IF($C622="-",IF($A622="-",VLOOKUP($D622,'REACH Bilaga XVII_update'!$A$5:$A$131,1,FALSE),VLOOKUP($A622,'REACH Bilaga XVII_update'!$C$5:$C$131,1,FALSE)),VLOOKUP($C622,'REACH Bilaga XVII_update'!$B$5:$B$131,1,FALSE))</f>
        <v>#N/A</v>
      </c>
      <c r="G622" s="76" t="e">
        <f>IF($C622="-",IF($A622="-",VLOOKUP($D622,' REACH Bilaga 59_update'!$A$5:$A$210,1,FALSE),VLOOKUP($A622,' REACH Bilaga 59_update'!$D$5:$D$210,1,FALSE)),VLOOKUP($C622,' REACH Bilaga 59_update'!$C$5:$C$210,1,FALSE))</f>
        <v>#N/A</v>
      </c>
      <c r="H622" s="76" t="e">
        <f>IF($C622="-",IF($A622="-",VLOOKUP($D622,'REACH Bilaga XIV_update'!$A$5:$A$110,1,FALSE),VLOOKUP($A622,'REACH Bilaga XIV_update'!$D$5:$D$110,1,FALSE)),VLOOKUP($C622,'REACH Bilaga XIV_update'!$C$5:$C$110,1,FALSE))</f>
        <v>#N/A</v>
      </c>
      <c r="I622" s="76" t="e">
        <f>IF($C622="-",IF($A622="-",VLOOKUP($D622,CoRAP_update!$A$5:$A$376,1,FALSE),VLOOKUP($A622,CoRAP_update!$D$5:$D$376,1,FALSE)),VLOOKUP($C622,CoRAP_update!$C$5:$C$376,1,FALSE))</f>
        <v>#N/A</v>
      </c>
      <c r="J622" s="76" t="e">
        <f>IF($C622="-",IF($A622="-",VLOOKUP($D622,EDC_update!$C$2:$C$450,1,FALSE),VLOOKUP($A622,EDC_update!$B$2:$B$450,1,FALSE)),VLOOKUP($C622,EDC_update!$L$2:$L$450,1,FALSE))</f>
        <v>#N/A</v>
      </c>
      <c r="K622" s="76" t="str">
        <f>IF($C622="-",IF($A622="-",IF(VLOOKUP($D622,'sin-list 180320_update'!$C$2:$S$835,3,FALSE)="",NA(),VLOOKUP($D622,'sin-list 180320_update'!$C$2:$S$835,3,FALSE)),IF(VLOOKUP($A622,'sin-list 180320_update'!$A$2:$S$835,5,FALSE)="",NA(),VLOOKUP($A622,'sin-list 180320_update'!$A$2:$S$835,5,FALSE))),IF(VLOOKUP($C622,'sin-list 180320_update'!$B$2:$S$835,4,FALSE)="",NA(),VLOOKUP($C622,'sin-list 180320_update'!$B$2:$S$835,4,FALSE)))</f>
        <v>Classified CMR according to Annex VI of Regulation 1272/2008</v>
      </c>
      <c r="L622" s="76" t="str">
        <f>IF($C622="-",IF($A622="-",VLOOKUP($D622,'sin-list 180320_update'!$C$2:$S$835,6,FALSE),VLOOKUP($A622,'sin-list 180320_update'!$A$2:$S$835,8,FALSE)),VLOOKUP($C622,'sin-list 180320_update'!$B$2:$S$835,7,FALSE))</f>
        <v>Carc. 1B
Muta. 1B
STOT RE 1
Asp. Tox. 1</v>
      </c>
      <c r="M622" s="76" t="str">
        <f>IF($C622="-",IF($A622="-",IF(VLOOKUP($D622,'sin-list 180320_update'!$C$2:$S$835,8,FALSE)="",NA(),VLOOKUP($D622,'sin-list 180320_update'!$C$2:$S$835,8,FALSE)),IF(VLOOKUP($A622,'sin-list 180320_update'!$A$2:$S$835,10,FALSE)="",NA(),VLOOKUP($A622,'sin-list 180320_update'!$A$2:$S$835,10,FALSE))),IF(VLOOKUP($C622,'sin-list 180320_update'!$B$2:$S$835,9,FALSE)="",NA(),VLOOKUP($C622,'sin-list 180320_update'!$B$2:$S$835,9,FALSE)))</f>
        <v>H350
H340
H372 (central nervous system)
H304</v>
      </c>
      <c r="N622" s="76" t="e">
        <f>IF($C622="-",IF($A622="-",IF(VLOOKUP($D622,'REACH Bilaga XVII_update'!$A$5:$E$131,4,FALSE)="",NA(),VLOOKUP($D622,'REACH Bilaga XVII_update'!$A$5:$E$131,4,FALSE)),IF(VLOOKUP($A622,'REACH Bilaga XVII_update'!$C$5:$D$131,2,FALSE)="",NA(),VLOOKUP($A622,'REACH Bilaga XVII_update'!$C$5:$D$131,2,FALSE))),IF(VLOOKUP($C622,'REACH Bilaga XVII_update'!$B$5:$D$131,3,FALSE)="",NA(),VLOOKUP($C622,'REACH Bilaga XVII_update'!$B$5:$D$131,3,FALSE)))</f>
        <v>#N/A</v>
      </c>
      <c r="O622" s="76" t="e">
        <f>IF($C622="-",IF($A622="-",IF(VLOOKUP($D622,' REACH Bilaga 59_update'!$A$5:$E$210,5,FALSE)="",NA(),VLOOKUP($D622,' REACH Bilaga 59_update'!$A$5:$E$210,5,FALSE)),IF(VLOOKUP($A622,' REACH Bilaga 59_update'!$D$5:$E$210,2,FALSE)="",NA(),VLOOKUP($A622,' REACH Bilaga 59_update'!$D$5:$E$210,2,FALSE))),IF(VLOOKUP($C622,' REACH Bilaga 59_update'!$C$5:$E$210,3,FALSE)="",NA(),VLOOKUP($C622,' REACH Bilaga 59_update'!$C$5:$E$210,3,FALSE)))</f>
        <v>#N/A</v>
      </c>
      <c r="P622" s="76" t="e">
        <f>IF(C622="-",IF(A622="-",IFERROR(VLOOKUP($D622,' REACH Bilaga 59_update'!$A$5:$F$210,MATCH(Sammanfattning!P$1,' REACH Bilaga 59_update'!$A$4:$F$4,0),FALSE),VLOOKUP($D622,'REACH Bilaga XIV_update'!$A$4:$H$110,MATCH(Sammanfattning!P$1,'REACH Bilaga XIV_update'!$A$4:$H$4,0),FALSE)),IFERROR(VLOOKUP($A622,' REACH Bilaga 59_update'!$D$5:$F$210,MATCH(Sammanfattning!P$1,' REACH Bilaga 59_update'!$D$4:$F$4,0),FALSE),VLOOKUP($A622,'REACH Bilaga XIV_update'!$D$4:$H$110,MATCH(Sammanfattning!P$1,'REACH Bilaga XIV_update'!$D$4:$H$4,0),FALSE))),IFERROR(VLOOKUP($C622,' REACH Bilaga 59_update'!$C$5:$F$210,MATCH(Sammanfattning!P$1,' REACH Bilaga 59_update'!$C$4:$F$4,0),FALSE),VLOOKUP($C622,'REACH Bilaga XIV_update'!$C$4:$H$110,MATCH(Sammanfattning!P$1,'REACH Bilaga XIV_update'!$C$4:$H$4,0),FALSE)))</f>
        <v>#N/A</v>
      </c>
      <c r="Q622" s="76" t="e">
        <f>IF($C622="-",IF($A622="-",IF(VLOOKUP($D622,'REACH Bilaga XIV_update'!$A$5:$I$110,9,FALSE)="",NA(),VLOOKUP($D622,'REACH Bilaga XIV_update'!$A$5:$I$110,9,FALSE)),IF(VLOOKUP($A622,'REACH Bilaga XIV_update'!$D$5:$I$110,6,FALSE)="",NA(),VLOOKUP($A622,'REACH Bilaga XIV_update'!$D$5:$I$110,6,FALSE))),IF(VLOOKUP($C622,'REACH Bilaga XIV_update'!$C$5:$I$110,7,FALSE)="",NA(),VLOOKUP($C622,'REACH Bilaga XIV_update'!$C$5:$I$110,7,FALSE)))</f>
        <v>#N/A</v>
      </c>
      <c r="R622" s="76" t="e">
        <f>IF($C622="-",IF($A622="-",IF(VLOOKUP($D622,CoRAP_update!$A$5:$O$376,15,FALSE)="",NA(),VLOOKUP($D622,CoRAP_update!$A$5:$O$376,15,FALSE)),IF(VLOOKUP($A622,CoRAP_update!$D$5:$O$376,12,FALSE)="",NA(),VLOOKUP($A622,CoRAP_update!$D$5:$O$376,12,FALSE))),IF(VLOOKUP($C622,CoRAP_update!$C$5:$O$376,13,FALSE)="",NA(),VLOOKUP($C622,CoRAP_update!$C$5:$O$376,13,FALSE)))</f>
        <v>#N/A</v>
      </c>
      <c r="S622" s="144" t="e">
        <f>IF($C622="-",IF($A622="-",VLOOKUP($D622,CoRAP_update!$A$5:$J$376,MATCH(Sammanfattning!S$1,CoRAP_update!$A$4:$J$4,0),FALSE),VLOOKUP($A622,CoRAP_update!$D$5:$J$376,MATCH(Sammanfattning!S$1,CoRAP_update!$D$4:$J$4,0),FALSE)),VLOOKUP($C622,CoRAP_update!$C$5:$J$376,MATCH(Sammanfattning!S$1,CoRAP_update!$C$4:$J$4,0),FALSE))</f>
        <v>#N/A</v>
      </c>
      <c r="T622" s="76" t="e">
        <f>IF($A622="-",VLOOKUP($D622,EDC_update!$C$2:$F$450,4,FALSE),VLOOKUP($A622,EDC_update!$B$2:$F$450,5,FALSE))</f>
        <v>#N/A</v>
      </c>
      <c r="V622" s="78">
        <f>IF(IFERROR(SEARCH("PBT",P622),99)=99,IF(IFERROR(SEARCH("suspected PBT",S622),99)=99,IF(IFERROR(SEARCH("concluded to be PBT",K622),99)=99,IF(IFERROR(SEARCH("PBT",S622),99)=99,IF(IFERROR(SEARCH("PBT cand",L622),99)=99,IF(IFERROR(SEARCH("PBT",L622),99)=99,IF(IFERROR(SEARCH("persistent, bioackumulative and toxic properties",K622),99)=99,0,Scoring!$E$3),Scoring!$E$3),Scoring!$E$7),Scoring!$E$3),Scoring!$E$5),Scoring!$E$6),Scoring!$E$3)</f>
        <v>0</v>
      </c>
      <c r="W622" s="78">
        <f>IF(IFERROR(SEARCH("vPvB",P622),99)=99,IF(IFERROR(SEARCH("suspected pbt/vPvB",S622),99)=99,IF(IFERROR(SEARCH("vPvB",S622),99)=99,IF(IFERROR(SEARCH("concluded to be a vPvB",S622),99)=99,IF(IFERROR(SEARCH("identified as vPvB",K622),99)=99,IF(IFERROR(SEARCH("concluded to be a vPvB",K622),99)=99,IF(IFERROR(SEARCH("concluded to be both pbt and vPvB",S622),99)=99,IF(IFERROR(SEARCH("concluded to be both pbt and vPvB",K622),99)=99,0,Scoring!$E$5),Scoring!$E$5),Scoring!$E$5),Scoring!$E$5),Scoring!$E$5),Scoring!$E$4),Scoring!$E$6),Scoring!$E$4)</f>
        <v>0</v>
      </c>
      <c r="X622" s="78">
        <f>IF(IFERROR(SEARCH("H410",N622),99)=99,IF(IFERROR(SEARCH("H410",O622),99)=99,IF(IFERROR(SEARCH("H410",Q622),99)=99,IF(IFERROR(SEARCH("H410",M622),99)=99,IF(IFERROR(SEARCH("H410",R622),99)=99,IF(IFERROR(SEARCH("H411",N622),99)=99,IF(IFERROR(SEARCH("H411",O622),99)=99,IF(IFERROR(SEARCH("H411",Q622),99)=99,IF(IFERROR(SEARCH("H411",M622),99)=99,IF(IFERROR(SEARCH("H411",R622),99)=99,IF(IFERROR(SEARCH("H413",N622),99)=99,IF(IFERROR(SEARCH("H413",O622),99)=99,IF(IFERROR(SEARCH("H413",Q622),99)=99,IF(IFERROR(SEARCH("H413",M622),99)=99,IF(IFERROR(SEARCH("H413",R622),99)=99,IF(IFERROR(SEARCH("H412",N622),99)=99,IF(IFERROR(SEARCH("H412",O622),99)=99,IF(IFERROR(SEARCH("H412",Q622),99)=99,IF(IFERROR(SEARCH("H412",M622),99)=99,IF(IFERROR(SEARCH("H412",R622),99)=99,0,Scoring!$E$2),Scoring!$E$2),Scoring!$E$2),Scoring!$E$2),Scoring!$E$2),Scoring!$E$2),Scoring!$E$2),Scoring!$E$2),Scoring!$E$2),Scoring!$E$2),Scoring!$E$2),Scoring!$E$2),Scoring!$E$2),Scoring!$E$2),Scoring!$E$2),Scoring!$E$2),Scoring!$E$2),Scoring!$E$2),Scoring!$E$2),Scoring!$E$2)</f>
        <v>0</v>
      </c>
      <c r="Y622" s="78">
        <f>IF(IFERROR(SEARCH("CMR",K622),99)=99,IF(IFERROR(SEARCH("Suspected CMR",S622),99)=99,IF(IFERROR(SEARCH("CMR",S622),99)=99,0,Scoring!$E$8),Scoring!$E$9),Scoring!$E$8)</f>
        <v>3</v>
      </c>
      <c r="Z622" s="78">
        <f>IF(IFERROR(SEARCH("H350",N622),99)=99,IF(IFERROR(SEARCH("H350",O622),99)=99,IF(IFERROR(SEARCH("H350",Q622),99)=99,IF(IFERROR(SEARCH("H350",M622),99)=99,IF(IFERROR(SEARCH("H350",R622),99)=99,IF(IFERROR(SEARCH("H351",N622),99)=99,IF(IFERROR(SEARCH("H351",O622),99)=99,IF(IFERROR(SEARCH("H351",Q622),99)=99,IF(IFERROR(SEARCH("H351",M622),99)=99,IF(IFERROR(SEARCH("H351",R622),99)=99,IF(IFERROR(SEARCH("carcinogenic",P622),99)=99,IF(IFERROR(SEARCH("suspected carcinogenic",S622),99)=99,0,Scoring!$E$12),Scoring!$E$11),Scoring!$E$10),Scoring!$E$10),Scoring!$E$10),Scoring!$E$10),Scoring!$E$10),Scoring!$E$10),Scoring!$E$10),Scoring!$E$10),Scoring!$E$10),Scoring!$E$10)</f>
        <v>1</v>
      </c>
      <c r="AA622" s="78">
        <f>IF(IFERROR(SEARCH("H340",N622),99)=99,IF(IFERROR(SEARCH("H340",O622),99)=99,IF(IFERROR(SEARCH("H340",Q622),99)=99,IF(IFERROR(SEARCH("H340",M622),99)=99,IF(IFERROR(SEARCH("H340",R622),99)=99,IF(IFERROR(SEARCH("H341",N622),99)=99,IF(IFERROR(SEARCH("H341",O622),99)=99,IF(IFERROR(SEARCH("H341",Q622),99)=99,IF(IFERROR(SEARCH("H341",M622),99)=99,IF(IFERROR(SEARCH("H341",R622),99)=99,IF(IFERROR(SEARCH("mutagenic",P622),99)=99,IF(IFERROR(SEARCH("suspected mutagenic",S622),99)=99,0,Scoring!$E$15),Scoring!$E$14),Scoring!$E$13),Scoring!$E$13),Scoring!$E$13),Scoring!$E$13),Scoring!$E$13),Scoring!$E$13),Scoring!$E$13),Scoring!$E$13),Scoring!$E$13),Scoring!$E$13)</f>
        <v>1</v>
      </c>
      <c r="AB622" s="78">
        <f>IF(IFERROR(SEARCH("H360",N622),99)=99,IF(IFERROR(SEARCH("H360",O622),99)=99,IF(IFERROR(SEARCH("H360",Q622),99)=99,IF(IFERROR(SEARCH("H360",M622),99)=99,IF(IFERROR(SEARCH("H360",R622),99)=99,IF(IFERROR(SEARCH("H361",N622),99)=99,IF(IFERROR(SEARCH("H361",O622),99)=99,IF(IFERROR(SEARCH("H361",Q622),99)=99,IF(IFERROR(SEARCH("H361",M622),99)=99,IF(IFERROR(SEARCH("H361",R622),99)=99,IF(IFERROR(SEARCH("reproduction",P622),99)=99,IF(IFERROR(SEARCH("suspected reprotoxic",S622),99)=99,IF(IFERROR(SEARCH("reprotoxic",S622),99)=99,IF(IFERROR(SEARCH("reprotoxic",K622),99)=99,0,Scoring!$E$18),Scoring!$E$18),Scoring!$E$19),Scoring!$E$17),Scoring!$E$16),Scoring!$E$16),Scoring!$E$16),Scoring!$E$16),Scoring!$E$16),Scoring!$E$16),Scoring!$E$16),Scoring!$E$16),Scoring!$E$16),Scoring!$E$16)</f>
        <v>0</v>
      </c>
      <c r="AC622" s="78">
        <f>IF(IFERROR(SEARCH("57f",L622),99)=99,IF(IFERROR(SEARCH("57(f)",P622),99)=99,0,Scoring!$E$20),Scoring!$E$20)</f>
        <v>0</v>
      </c>
      <c r="AD622" s="78">
        <f>IF(IFERROR(SEARCH("CAT1",T622),99)=99,IF(IFERROR(SEARCH("CAT2",T622),99)=99,IF(IFERROR(SEARCH("CAT3",T622),99)=99,IF(IFERROR(SEARCH("concluded to be endocrine",K622),99)=99,IF(IFERROR(SEARCH("categorised as endocrine",K622),99)=99,IF(IFERROR(SEARCH("endocrine disrupting",P622),99)=99,IF(IFERROR(SEARCH("endocrine disrupting",K622),99)=99,IF(IFERROR(SEARCH("suspected endocrine",S622),99)=99,IF(IFERROR(SEARCH("potential endocrine",S622),99)=99,0,Scoring!$E$25),Scoring!$E$25),Scoring!$E$24),Scoring!$E$24),Scoring!$E$24),Scoring!$E$24),Scoring!$E$23),Scoring!$E$22),Scoring!$E$21)</f>
        <v>0</v>
      </c>
      <c r="AE622" s="78">
        <f>IF(IFERROR(SEARCH("suspected sensitiser",S622),99)=99,IF(IFERROR(SEARCH("sensitiser",S622),99)=99,IF(IFERROR(SEARCH("other hazard based concern",S622),99)=99,0,Scoring!$E$28),Scoring!$E$26),Scoring!$E$27)</f>
        <v>0</v>
      </c>
      <c r="AF622" s="78">
        <f>IF(IFERROR(M622,1)=1,IF(IFERROR(N622,1)=1,IF(IFERROR(O622,1)=1,IF(IFERROR(Q622,1)=1,IF(IFERROR(R622,1)=1,IF(IFERROR(T622,1)=1,IF(IFERROR(K622,1)=1,IF(IFERROR(P622,1)=1,IF(IFERROR(S622,1)=1,Scoring!$E$29,0),0),0),0),0),0),0),0),0)</f>
        <v>0</v>
      </c>
      <c r="AG622" s="78">
        <f t="shared" si="50"/>
        <v>3</v>
      </c>
      <c r="AI622" s="93"/>
      <c r="AJ622" s="94"/>
      <c r="AK622" s="76"/>
      <c r="AL622" s="75"/>
      <c r="AN622" s="79"/>
      <c r="AO622" s="79"/>
      <c r="AP622" s="79"/>
      <c r="AQ622" s="79"/>
      <c r="AR622" s="79"/>
      <c r="AS622" s="78"/>
      <c r="AU622" s="79">
        <f>IF(IFERROR(F622,99)=99,IF(IFERROR(G622,99)=99,IF(IFERROR(H622,99)=99,IF(IFERROR(I622,99)=99,IF(IFERROR(E622,99)=99,IF(IFERROR(J622,99)=99,0,Scoring!$B$7),Scoring!$B$3),Scoring!$B$2),Scoring!$B$6),Scoring!$B$5),Scoring!$B$4)</f>
        <v>0.3</v>
      </c>
      <c r="AV622" s="78">
        <f t="shared" si="51"/>
        <v>0.89999999999999991</v>
      </c>
      <c r="AW622" s="78"/>
      <c r="AX622" s="66"/>
      <c r="AY622" s="78"/>
      <c r="AZ622" s="76"/>
      <c r="BA622" s="76"/>
      <c r="BB622" s="76"/>
    </row>
    <row r="623" spans="1:54" x14ac:dyDescent="0.25">
      <c r="A623" s="77" t="s">
        <v>6522</v>
      </c>
      <c r="B623" s="76" t="str">
        <f t="shared" si="52"/>
        <v>265-187-5</v>
      </c>
      <c r="C623" s="77" t="s">
        <v>1798</v>
      </c>
      <c r="D623" s="77" t="s">
        <v>1799</v>
      </c>
      <c r="E623" s="76" t="str">
        <f>IF(C623="-",IF(A623="-",VLOOKUP(D623,'sin-list 180320_update'!$C$2:$C$835,1,FALSE),VLOOKUP(A623,'sin-list 180320_update'!$A$2:$A$835,1,FALSE)),VLOOKUP(C623,'sin-list 180320_update'!$B$2:$B$835,1,FALSE))</f>
        <v>265-187-5</v>
      </c>
      <c r="F623" s="76" t="e">
        <f>IF($C623="-",IF($A623="-",VLOOKUP($D623,'REACH Bilaga XVII_update'!$A$5:$A$131,1,FALSE),VLOOKUP($A623,'REACH Bilaga XVII_update'!$C$5:$C$131,1,FALSE)),VLOOKUP($C623,'REACH Bilaga XVII_update'!$B$5:$B$131,1,FALSE))</f>
        <v>#N/A</v>
      </c>
      <c r="G623" s="76" t="e">
        <f>IF($C623="-",IF($A623="-",VLOOKUP($D623,' REACH Bilaga 59_update'!$A$5:$A$210,1,FALSE),VLOOKUP($A623,' REACH Bilaga 59_update'!$D$5:$D$210,1,FALSE)),VLOOKUP($C623,' REACH Bilaga 59_update'!$C$5:$C$210,1,FALSE))</f>
        <v>#N/A</v>
      </c>
      <c r="H623" s="76" t="e">
        <f>IF($C623="-",IF($A623="-",VLOOKUP($D623,'REACH Bilaga XIV_update'!$A$5:$A$110,1,FALSE),VLOOKUP($A623,'REACH Bilaga XIV_update'!$D$5:$D$110,1,FALSE)),VLOOKUP($C623,'REACH Bilaga XIV_update'!$C$5:$C$110,1,FALSE))</f>
        <v>#N/A</v>
      </c>
      <c r="I623" s="76" t="e">
        <f>IF($C623="-",IF($A623="-",VLOOKUP($D623,CoRAP_update!$A$5:$A$376,1,FALSE),VLOOKUP($A623,CoRAP_update!$D$5:$D$376,1,FALSE)),VLOOKUP($C623,CoRAP_update!$C$5:$C$376,1,FALSE))</f>
        <v>#N/A</v>
      </c>
      <c r="J623" s="76" t="e">
        <f>IF($C623="-",IF($A623="-",VLOOKUP($D623,EDC_update!$C$2:$C$450,1,FALSE),VLOOKUP($A623,EDC_update!$B$2:$B$450,1,FALSE)),VLOOKUP($C623,EDC_update!$L$2:$L$450,1,FALSE))</f>
        <v>#N/A</v>
      </c>
      <c r="K623" s="76" t="str">
        <f>IF($C623="-",IF($A623="-",IF(VLOOKUP($D623,'sin-list 180320_update'!$C$2:$S$835,3,FALSE)="",NA(),VLOOKUP($D623,'sin-list 180320_update'!$C$2:$S$835,3,FALSE)),IF(VLOOKUP($A623,'sin-list 180320_update'!$A$2:$S$835,5,FALSE)="",NA(),VLOOKUP($A623,'sin-list 180320_update'!$A$2:$S$835,5,FALSE))),IF(VLOOKUP($C623,'sin-list 180320_update'!$B$2:$S$835,4,FALSE)="",NA(),VLOOKUP($C623,'sin-list 180320_update'!$B$2:$S$835,4,FALSE)))</f>
        <v>Classified CMR according to Annex VI of Regulation 1272/2008. (Might not apply when contaminants are below below legal thresholds and/or full refining history is known)</v>
      </c>
      <c r="L623" s="76" t="str">
        <f>IF($C623="-",IF($A623="-",VLOOKUP($D623,'sin-list 180320_update'!$C$2:$S$835,6,FALSE),VLOOKUP($A623,'sin-list 180320_update'!$A$2:$S$835,8,FALSE)),VLOOKUP($C623,'sin-list 180320_update'!$B$2:$S$835,7,FALSE))</f>
        <v>Carc. 1B
Muta. 1B
Asp. Tox. 1</v>
      </c>
      <c r="M623" s="76" t="str">
        <f>IF($C623="-",IF($A623="-",IF(VLOOKUP($D623,'sin-list 180320_update'!$C$2:$S$835,8,FALSE)="",NA(),VLOOKUP($D623,'sin-list 180320_update'!$C$2:$S$835,8,FALSE)),IF(VLOOKUP($A623,'sin-list 180320_update'!$A$2:$S$835,10,FALSE)="",NA(),VLOOKUP($A623,'sin-list 180320_update'!$A$2:$S$835,10,FALSE))),IF(VLOOKUP($C623,'sin-list 180320_update'!$B$2:$S$835,9,FALSE)="",NA(),VLOOKUP($C623,'sin-list 180320_update'!$B$2:$S$835,9,FALSE)))</f>
        <v>H350
H340
H304</v>
      </c>
      <c r="N623" s="76" t="e">
        <f>IF($C623="-",IF($A623="-",IF(VLOOKUP($D623,'REACH Bilaga XVII_update'!$A$5:$E$131,4,FALSE)="",NA(),VLOOKUP($D623,'REACH Bilaga XVII_update'!$A$5:$E$131,4,FALSE)),IF(VLOOKUP($A623,'REACH Bilaga XVII_update'!$C$5:$D$131,2,FALSE)="",NA(),VLOOKUP($A623,'REACH Bilaga XVII_update'!$C$5:$D$131,2,FALSE))),IF(VLOOKUP($C623,'REACH Bilaga XVII_update'!$B$5:$D$131,3,FALSE)="",NA(),VLOOKUP($C623,'REACH Bilaga XVII_update'!$B$5:$D$131,3,FALSE)))</f>
        <v>#N/A</v>
      </c>
      <c r="O623" s="76" t="e">
        <f>IF($C623="-",IF($A623="-",IF(VLOOKUP($D623,' REACH Bilaga 59_update'!$A$5:$E$210,5,FALSE)="",NA(),VLOOKUP($D623,' REACH Bilaga 59_update'!$A$5:$E$210,5,FALSE)),IF(VLOOKUP($A623,' REACH Bilaga 59_update'!$D$5:$E$210,2,FALSE)="",NA(),VLOOKUP($A623,' REACH Bilaga 59_update'!$D$5:$E$210,2,FALSE))),IF(VLOOKUP($C623,' REACH Bilaga 59_update'!$C$5:$E$210,3,FALSE)="",NA(),VLOOKUP($C623,' REACH Bilaga 59_update'!$C$5:$E$210,3,FALSE)))</f>
        <v>#N/A</v>
      </c>
      <c r="P623" s="76" t="e">
        <f>IF(C623="-",IF(A623="-",IFERROR(VLOOKUP($D623,' REACH Bilaga 59_update'!$A$5:$F$210,MATCH(Sammanfattning!P$1,' REACH Bilaga 59_update'!$A$4:$F$4,0),FALSE),VLOOKUP($D623,'REACH Bilaga XIV_update'!$A$4:$H$110,MATCH(Sammanfattning!P$1,'REACH Bilaga XIV_update'!$A$4:$H$4,0),FALSE)),IFERROR(VLOOKUP($A623,' REACH Bilaga 59_update'!$D$5:$F$210,MATCH(Sammanfattning!P$1,' REACH Bilaga 59_update'!$D$4:$F$4,0),FALSE),VLOOKUP($A623,'REACH Bilaga XIV_update'!$D$4:$H$110,MATCH(Sammanfattning!P$1,'REACH Bilaga XIV_update'!$D$4:$H$4,0),FALSE))),IFERROR(VLOOKUP($C623,' REACH Bilaga 59_update'!$C$5:$F$210,MATCH(Sammanfattning!P$1,' REACH Bilaga 59_update'!$C$4:$F$4,0),FALSE),VLOOKUP($C623,'REACH Bilaga XIV_update'!$C$4:$H$110,MATCH(Sammanfattning!P$1,'REACH Bilaga XIV_update'!$C$4:$H$4,0),FALSE)))</f>
        <v>#N/A</v>
      </c>
      <c r="Q623" s="76" t="e">
        <f>IF($C623="-",IF($A623="-",IF(VLOOKUP($D623,'REACH Bilaga XIV_update'!$A$5:$I$110,9,FALSE)="",NA(),VLOOKUP($D623,'REACH Bilaga XIV_update'!$A$5:$I$110,9,FALSE)),IF(VLOOKUP($A623,'REACH Bilaga XIV_update'!$D$5:$I$110,6,FALSE)="",NA(),VLOOKUP($A623,'REACH Bilaga XIV_update'!$D$5:$I$110,6,FALSE))),IF(VLOOKUP($C623,'REACH Bilaga XIV_update'!$C$5:$I$110,7,FALSE)="",NA(),VLOOKUP($C623,'REACH Bilaga XIV_update'!$C$5:$I$110,7,FALSE)))</f>
        <v>#N/A</v>
      </c>
      <c r="R623" s="76" t="e">
        <f>IF($C623="-",IF($A623="-",IF(VLOOKUP($D623,CoRAP_update!$A$5:$O$376,15,FALSE)="",NA(),VLOOKUP($D623,CoRAP_update!$A$5:$O$376,15,FALSE)),IF(VLOOKUP($A623,CoRAP_update!$D$5:$O$376,12,FALSE)="",NA(),VLOOKUP($A623,CoRAP_update!$D$5:$O$376,12,FALSE))),IF(VLOOKUP($C623,CoRAP_update!$C$5:$O$376,13,FALSE)="",NA(),VLOOKUP($C623,CoRAP_update!$C$5:$O$376,13,FALSE)))</f>
        <v>#N/A</v>
      </c>
      <c r="S623" s="144" t="e">
        <f>IF($C623="-",IF($A623="-",VLOOKUP($D623,CoRAP_update!$A$5:$J$376,MATCH(Sammanfattning!S$1,CoRAP_update!$A$4:$J$4,0),FALSE),VLOOKUP($A623,CoRAP_update!$D$5:$J$376,MATCH(Sammanfattning!S$1,CoRAP_update!$D$4:$J$4,0),FALSE)),VLOOKUP($C623,CoRAP_update!$C$5:$J$376,MATCH(Sammanfattning!S$1,CoRAP_update!$C$4:$J$4,0),FALSE))</f>
        <v>#N/A</v>
      </c>
      <c r="T623" s="76" t="e">
        <f>IF($A623="-",VLOOKUP($D623,EDC_update!$C$2:$F$450,4,FALSE),VLOOKUP($A623,EDC_update!$B$2:$F$450,5,FALSE))</f>
        <v>#N/A</v>
      </c>
      <c r="V623" s="78">
        <f>IF(IFERROR(SEARCH("PBT",P623),99)=99,IF(IFERROR(SEARCH("suspected PBT",S623),99)=99,IF(IFERROR(SEARCH("concluded to be PBT",K623),99)=99,IF(IFERROR(SEARCH("PBT",S623),99)=99,IF(IFERROR(SEARCH("PBT cand",L623),99)=99,IF(IFERROR(SEARCH("PBT",L623),99)=99,IF(IFERROR(SEARCH("persistent, bioackumulative and toxic properties",K623),99)=99,0,Scoring!$E$3),Scoring!$E$3),Scoring!$E$7),Scoring!$E$3),Scoring!$E$5),Scoring!$E$6),Scoring!$E$3)</f>
        <v>0</v>
      </c>
      <c r="W623" s="78">
        <f>IF(IFERROR(SEARCH("vPvB",P623),99)=99,IF(IFERROR(SEARCH("suspected pbt/vPvB",S623),99)=99,IF(IFERROR(SEARCH("vPvB",S623),99)=99,IF(IFERROR(SEARCH("concluded to be a vPvB",S623),99)=99,IF(IFERROR(SEARCH("identified as vPvB",K623),99)=99,IF(IFERROR(SEARCH("concluded to be a vPvB",K623),99)=99,IF(IFERROR(SEARCH("concluded to be both pbt and vPvB",S623),99)=99,IF(IFERROR(SEARCH("concluded to be both pbt and vPvB",K623),99)=99,0,Scoring!$E$5),Scoring!$E$5),Scoring!$E$5),Scoring!$E$5),Scoring!$E$5),Scoring!$E$4),Scoring!$E$6),Scoring!$E$4)</f>
        <v>0</v>
      </c>
      <c r="X623" s="78">
        <f>IF(IFERROR(SEARCH("H410",N623),99)=99,IF(IFERROR(SEARCH("H410",O623),99)=99,IF(IFERROR(SEARCH("H410",Q623),99)=99,IF(IFERROR(SEARCH("H410",M623),99)=99,IF(IFERROR(SEARCH("H410",R623),99)=99,IF(IFERROR(SEARCH("H411",N623),99)=99,IF(IFERROR(SEARCH("H411",O623),99)=99,IF(IFERROR(SEARCH("H411",Q623),99)=99,IF(IFERROR(SEARCH("H411",M623),99)=99,IF(IFERROR(SEARCH("H411",R623),99)=99,IF(IFERROR(SEARCH("H413",N623),99)=99,IF(IFERROR(SEARCH("H413",O623),99)=99,IF(IFERROR(SEARCH("H413",Q623),99)=99,IF(IFERROR(SEARCH("H413",M623),99)=99,IF(IFERROR(SEARCH("H413",R623),99)=99,IF(IFERROR(SEARCH("H412",N623),99)=99,IF(IFERROR(SEARCH("H412",O623),99)=99,IF(IFERROR(SEARCH("H412",Q623),99)=99,IF(IFERROR(SEARCH("H412",M623),99)=99,IF(IFERROR(SEARCH("H412",R623),99)=99,0,Scoring!$E$2),Scoring!$E$2),Scoring!$E$2),Scoring!$E$2),Scoring!$E$2),Scoring!$E$2),Scoring!$E$2),Scoring!$E$2),Scoring!$E$2),Scoring!$E$2),Scoring!$E$2),Scoring!$E$2),Scoring!$E$2),Scoring!$E$2),Scoring!$E$2),Scoring!$E$2),Scoring!$E$2),Scoring!$E$2),Scoring!$E$2),Scoring!$E$2)</f>
        <v>0</v>
      </c>
      <c r="Y623" s="78">
        <f>IF(IFERROR(SEARCH("CMR",K623),99)=99,IF(IFERROR(SEARCH("Suspected CMR",S623),99)=99,IF(IFERROR(SEARCH("CMR",S623),99)=99,0,Scoring!$E$8),Scoring!$E$9),Scoring!$E$8)</f>
        <v>3</v>
      </c>
      <c r="Z623" s="78">
        <f>IF(IFERROR(SEARCH("H350",N623),99)=99,IF(IFERROR(SEARCH("H350",O623),99)=99,IF(IFERROR(SEARCH("H350",Q623),99)=99,IF(IFERROR(SEARCH("H350",M623),99)=99,IF(IFERROR(SEARCH("H350",R623),99)=99,IF(IFERROR(SEARCH("H351",N623),99)=99,IF(IFERROR(SEARCH("H351",O623),99)=99,IF(IFERROR(SEARCH("H351",Q623),99)=99,IF(IFERROR(SEARCH("H351",M623),99)=99,IF(IFERROR(SEARCH("H351",R623),99)=99,IF(IFERROR(SEARCH("carcinogenic",P623),99)=99,IF(IFERROR(SEARCH("suspected carcinogenic",S623),99)=99,0,Scoring!$E$12),Scoring!$E$11),Scoring!$E$10),Scoring!$E$10),Scoring!$E$10),Scoring!$E$10),Scoring!$E$10),Scoring!$E$10),Scoring!$E$10),Scoring!$E$10),Scoring!$E$10),Scoring!$E$10)</f>
        <v>1</v>
      </c>
      <c r="AA623" s="78">
        <f>IF(IFERROR(SEARCH("H340",N623),99)=99,IF(IFERROR(SEARCH("H340",O623),99)=99,IF(IFERROR(SEARCH("H340",Q623),99)=99,IF(IFERROR(SEARCH("H340",M623),99)=99,IF(IFERROR(SEARCH("H340",R623),99)=99,IF(IFERROR(SEARCH("H341",N623),99)=99,IF(IFERROR(SEARCH("H341",O623),99)=99,IF(IFERROR(SEARCH("H341",Q623),99)=99,IF(IFERROR(SEARCH("H341",M623),99)=99,IF(IFERROR(SEARCH("H341",R623),99)=99,IF(IFERROR(SEARCH("mutagenic",P623),99)=99,IF(IFERROR(SEARCH("suspected mutagenic",S623),99)=99,0,Scoring!$E$15),Scoring!$E$14),Scoring!$E$13),Scoring!$E$13),Scoring!$E$13),Scoring!$E$13),Scoring!$E$13),Scoring!$E$13),Scoring!$E$13),Scoring!$E$13),Scoring!$E$13),Scoring!$E$13)</f>
        <v>1</v>
      </c>
      <c r="AB623" s="78">
        <f>IF(IFERROR(SEARCH("H360",N623),99)=99,IF(IFERROR(SEARCH("H360",O623),99)=99,IF(IFERROR(SEARCH("H360",Q623),99)=99,IF(IFERROR(SEARCH("H360",M623),99)=99,IF(IFERROR(SEARCH("H360",R623),99)=99,IF(IFERROR(SEARCH("H361",N623),99)=99,IF(IFERROR(SEARCH("H361",O623),99)=99,IF(IFERROR(SEARCH("H361",Q623),99)=99,IF(IFERROR(SEARCH("H361",M623),99)=99,IF(IFERROR(SEARCH("H361",R623),99)=99,IF(IFERROR(SEARCH("reproduction",P623),99)=99,IF(IFERROR(SEARCH("suspected reprotoxic",S623),99)=99,IF(IFERROR(SEARCH("reprotoxic",S623),99)=99,IF(IFERROR(SEARCH("reprotoxic",K623),99)=99,0,Scoring!$E$18),Scoring!$E$18),Scoring!$E$19),Scoring!$E$17),Scoring!$E$16),Scoring!$E$16),Scoring!$E$16),Scoring!$E$16),Scoring!$E$16),Scoring!$E$16),Scoring!$E$16),Scoring!$E$16),Scoring!$E$16),Scoring!$E$16)</f>
        <v>0</v>
      </c>
      <c r="AC623" s="78">
        <f>IF(IFERROR(SEARCH("57f",L623),99)=99,IF(IFERROR(SEARCH("57(f)",P623),99)=99,0,Scoring!$E$20),Scoring!$E$20)</f>
        <v>0</v>
      </c>
      <c r="AD623" s="78">
        <f>IF(IFERROR(SEARCH("CAT1",T623),99)=99,IF(IFERROR(SEARCH("CAT2",T623),99)=99,IF(IFERROR(SEARCH("CAT3",T623),99)=99,IF(IFERROR(SEARCH("concluded to be endocrine",K623),99)=99,IF(IFERROR(SEARCH("categorised as endocrine",K623),99)=99,IF(IFERROR(SEARCH("endocrine disrupting",P623),99)=99,IF(IFERROR(SEARCH("endocrine disrupting",K623),99)=99,IF(IFERROR(SEARCH("suspected endocrine",S623),99)=99,IF(IFERROR(SEARCH("potential endocrine",S623),99)=99,0,Scoring!$E$25),Scoring!$E$25),Scoring!$E$24),Scoring!$E$24),Scoring!$E$24),Scoring!$E$24),Scoring!$E$23),Scoring!$E$22),Scoring!$E$21)</f>
        <v>0</v>
      </c>
      <c r="AE623" s="78">
        <f>IF(IFERROR(SEARCH("suspected sensitiser",S623),99)=99,IF(IFERROR(SEARCH("sensitiser",S623),99)=99,IF(IFERROR(SEARCH("other hazard based concern",S623),99)=99,0,Scoring!$E$28),Scoring!$E$26),Scoring!$E$27)</f>
        <v>0</v>
      </c>
      <c r="AF623" s="78">
        <f>IF(IFERROR(M623,1)=1,IF(IFERROR(N623,1)=1,IF(IFERROR(O623,1)=1,IF(IFERROR(Q623,1)=1,IF(IFERROR(R623,1)=1,IF(IFERROR(T623,1)=1,IF(IFERROR(K623,1)=1,IF(IFERROR(P623,1)=1,IF(IFERROR(S623,1)=1,Scoring!$E$29,0),0),0),0),0),0),0),0),0)</f>
        <v>0</v>
      </c>
      <c r="AG623" s="78">
        <f t="shared" si="50"/>
        <v>3</v>
      </c>
      <c r="AI623" s="93"/>
      <c r="AJ623" s="94"/>
      <c r="AK623" s="76"/>
      <c r="AL623" s="75"/>
      <c r="AN623" s="79"/>
      <c r="AO623" s="79"/>
      <c r="AP623" s="79"/>
      <c r="AQ623" s="79"/>
      <c r="AR623" s="79"/>
      <c r="AS623" s="78"/>
      <c r="AU623" s="79">
        <f>IF(IFERROR(F623,99)=99,IF(IFERROR(G623,99)=99,IF(IFERROR(H623,99)=99,IF(IFERROR(I623,99)=99,IF(IFERROR(E623,99)=99,IF(IFERROR(J623,99)=99,0,Scoring!$B$7),Scoring!$B$3),Scoring!$B$2),Scoring!$B$6),Scoring!$B$5),Scoring!$B$4)</f>
        <v>0.3</v>
      </c>
      <c r="AV623" s="78">
        <f t="shared" si="51"/>
        <v>0.89999999999999991</v>
      </c>
      <c r="AW623" s="78"/>
      <c r="AX623" s="66"/>
      <c r="AY623" s="78"/>
      <c r="AZ623" s="76"/>
      <c r="BA623" s="76"/>
      <c r="BB623" s="76"/>
    </row>
    <row r="624" spans="1:54" x14ac:dyDescent="0.25">
      <c r="A624" s="77" t="s">
        <v>6523</v>
      </c>
      <c r="B624" s="76" t="str">
        <f t="shared" si="52"/>
        <v>265-189-6</v>
      </c>
      <c r="C624" s="77" t="s">
        <v>1800</v>
      </c>
      <c r="D624" s="77" t="s">
        <v>1801</v>
      </c>
      <c r="E624" s="76" t="str">
        <f>IF(C624="-",IF(A624="-",VLOOKUP(D624,'sin-list 180320_update'!$C$2:$C$835,1,FALSE),VLOOKUP(A624,'sin-list 180320_update'!$A$2:$A$835,1,FALSE)),VLOOKUP(C624,'sin-list 180320_update'!$B$2:$B$835,1,FALSE))</f>
        <v>265-189-6</v>
      </c>
      <c r="F624" s="76" t="e">
        <f>IF($C624="-",IF($A624="-",VLOOKUP($D624,'REACH Bilaga XVII_update'!$A$5:$A$131,1,FALSE),VLOOKUP($A624,'REACH Bilaga XVII_update'!$C$5:$C$131,1,FALSE)),VLOOKUP($C624,'REACH Bilaga XVII_update'!$B$5:$B$131,1,FALSE))</f>
        <v>#N/A</v>
      </c>
      <c r="G624" s="76" t="e">
        <f>IF($C624="-",IF($A624="-",VLOOKUP($D624,' REACH Bilaga 59_update'!$A$5:$A$210,1,FALSE),VLOOKUP($A624,' REACH Bilaga 59_update'!$D$5:$D$210,1,FALSE)),VLOOKUP($C624,' REACH Bilaga 59_update'!$C$5:$C$210,1,FALSE))</f>
        <v>#N/A</v>
      </c>
      <c r="H624" s="76" t="e">
        <f>IF($C624="-",IF($A624="-",VLOOKUP($D624,'REACH Bilaga XIV_update'!$A$5:$A$110,1,FALSE),VLOOKUP($A624,'REACH Bilaga XIV_update'!$D$5:$D$110,1,FALSE)),VLOOKUP($C624,'REACH Bilaga XIV_update'!$C$5:$C$110,1,FALSE))</f>
        <v>#N/A</v>
      </c>
      <c r="I624" s="76" t="e">
        <f>IF($C624="-",IF($A624="-",VLOOKUP($D624,CoRAP_update!$A$5:$A$376,1,FALSE),VLOOKUP($A624,CoRAP_update!$D$5:$D$376,1,FALSE)),VLOOKUP($C624,CoRAP_update!$C$5:$C$376,1,FALSE))</f>
        <v>#N/A</v>
      </c>
      <c r="J624" s="76" t="e">
        <f>IF($C624="-",IF($A624="-",VLOOKUP($D624,EDC_update!$C$2:$C$450,1,FALSE),VLOOKUP($A624,EDC_update!$B$2:$B$450,1,FALSE)),VLOOKUP($C624,EDC_update!$L$2:$L$450,1,FALSE))</f>
        <v>#N/A</v>
      </c>
      <c r="K624" s="76" t="str">
        <f>IF($C624="-",IF($A624="-",IF(VLOOKUP($D624,'sin-list 180320_update'!$C$2:$S$835,3,FALSE)="",NA(),VLOOKUP($D624,'sin-list 180320_update'!$C$2:$S$835,3,FALSE)),IF(VLOOKUP($A624,'sin-list 180320_update'!$A$2:$S$835,5,FALSE)="",NA(),VLOOKUP($A624,'sin-list 180320_update'!$A$2:$S$835,5,FALSE))),IF(VLOOKUP($C624,'sin-list 180320_update'!$B$2:$S$835,4,FALSE)="",NA(),VLOOKUP($C624,'sin-list 180320_update'!$B$2:$S$835,4,FALSE)))</f>
        <v>Classified CMR according to Annex VI of Regulation 1272/2008</v>
      </c>
      <c r="L624" s="76" t="str">
        <f>IF($C624="-",IF($A624="-",VLOOKUP($D624,'sin-list 180320_update'!$C$2:$S$835,6,FALSE),VLOOKUP($A624,'sin-list 180320_update'!$A$2:$S$835,8,FALSE)),VLOOKUP($C624,'sin-list 180320_update'!$B$2:$S$835,7,FALSE))</f>
        <v>Carc. 1B</v>
      </c>
      <c r="M624" s="76" t="str">
        <f>IF($C624="-",IF($A624="-",IF(VLOOKUP($D624,'sin-list 180320_update'!$C$2:$S$835,8,FALSE)="",NA(),VLOOKUP($D624,'sin-list 180320_update'!$C$2:$S$835,8,FALSE)),IF(VLOOKUP($A624,'sin-list 180320_update'!$A$2:$S$835,10,FALSE)="",NA(),VLOOKUP($A624,'sin-list 180320_update'!$A$2:$S$835,10,FALSE))),IF(VLOOKUP($C624,'sin-list 180320_update'!$B$2:$S$835,9,FALSE)="",NA(),VLOOKUP($C624,'sin-list 180320_update'!$B$2:$S$835,9,FALSE)))</f>
        <v>H350</v>
      </c>
      <c r="N624" s="76" t="e">
        <f>IF($C624="-",IF($A624="-",IF(VLOOKUP($D624,'REACH Bilaga XVII_update'!$A$5:$E$131,4,FALSE)="",NA(),VLOOKUP($D624,'REACH Bilaga XVII_update'!$A$5:$E$131,4,FALSE)),IF(VLOOKUP($A624,'REACH Bilaga XVII_update'!$C$5:$D$131,2,FALSE)="",NA(),VLOOKUP($A624,'REACH Bilaga XVII_update'!$C$5:$D$131,2,FALSE))),IF(VLOOKUP($C624,'REACH Bilaga XVII_update'!$B$5:$D$131,3,FALSE)="",NA(),VLOOKUP($C624,'REACH Bilaga XVII_update'!$B$5:$D$131,3,FALSE)))</f>
        <v>#N/A</v>
      </c>
      <c r="O624" s="76" t="e">
        <f>IF($C624="-",IF($A624="-",IF(VLOOKUP($D624,' REACH Bilaga 59_update'!$A$5:$E$210,5,FALSE)="",NA(),VLOOKUP($D624,' REACH Bilaga 59_update'!$A$5:$E$210,5,FALSE)),IF(VLOOKUP($A624,' REACH Bilaga 59_update'!$D$5:$E$210,2,FALSE)="",NA(),VLOOKUP($A624,' REACH Bilaga 59_update'!$D$5:$E$210,2,FALSE))),IF(VLOOKUP($C624,' REACH Bilaga 59_update'!$C$5:$E$210,3,FALSE)="",NA(),VLOOKUP($C624,' REACH Bilaga 59_update'!$C$5:$E$210,3,FALSE)))</f>
        <v>#N/A</v>
      </c>
      <c r="P624" s="76" t="e">
        <f>IF(C624="-",IF(A624="-",IFERROR(VLOOKUP($D624,' REACH Bilaga 59_update'!$A$5:$F$210,MATCH(Sammanfattning!P$1,' REACH Bilaga 59_update'!$A$4:$F$4,0),FALSE),VLOOKUP($D624,'REACH Bilaga XIV_update'!$A$4:$H$110,MATCH(Sammanfattning!P$1,'REACH Bilaga XIV_update'!$A$4:$H$4,0),FALSE)),IFERROR(VLOOKUP($A624,' REACH Bilaga 59_update'!$D$5:$F$210,MATCH(Sammanfattning!P$1,' REACH Bilaga 59_update'!$D$4:$F$4,0),FALSE),VLOOKUP($A624,'REACH Bilaga XIV_update'!$D$4:$H$110,MATCH(Sammanfattning!P$1,'REACH Bilaga XIV_update'!$D$4:$H$4,0),FALSE))),IFERROR(VLOOKUP($C624,' REACH Bilaga 59_update'!$C$5:$F$210,MATCH(Sammanfattning!P$1,' REACH Bilaga 59_update'!$C$4:$F$4,0),FALSE),VLOOKUP($C624,'REACH Bilaga XIV_update'!$C$4:$H$110,MATCH(Sammanfattning!P$1,'REACH Bilaga XIV_update'!$C$4:$H$4,0),FALSE)))</f>
        <v>#N/A</v>
      </c>
      <c r="Q624" s="76" t="e">
        <f>IF($C624="-",IF($A624="-",IF(VLOOKUP($D624,'REACH Bilaga XIV_update'!$A$5:$I$110,9,FALSE)="",NA(),VLOOKUP($D624,'REACH Bilaga XIV_update'!$A$5:$I$110,9,FALSE)),IF(VLOOKUP($A624,'REACH Bilaga XIV_update'!$D$5:$I$110,6,FALSE)="",NA(),VLOOKUP($A624,'REACH Bilaga XIV_update'!$D$5:$I$110,6,FALSE))),IF(VLOOKUP($C624,'REACH Bilaga XIV_update'!$C$5:$I$110,7,FALSE)="",NA(),VLOOKUP($C624,'REACH Bilaga XIV_update'!$C$5:$I$110,7,FALSE)))</f>
        <v>#N/A</v>
      </c>
      <c r="R624" s="76" t="e">
        <f>IF($C624="-",IF($A624="-",IF(VLOOKUP($D624,CoRAP_update!$A$5:$O$376,15,FALSE)="",NA(),VLOOKUP($D624,CoRAP_update!$A$5:$O$376,15,FALSE)),IF(VLOOKUP($A624,CoRAP_update!$D$5:$O$376,12,FALSE)="",NA(),VLOOKUP($A624,CoRAP_update!$D$5:$O$376,12,FALSE))),IF(VLOOKUP($C624,CoRAP_update!$C$5:$O$376,13,FALSE)="",NA(),VLOOKUP($C624,CoRAP_update!$C$5:$O$376,13,FALSE)))</f>
        <v>#N/A</v>
      </c>
      <c r="S624" s="144" t="e">
        <f>IF($C624="-",IF($A624="-",VLOOKUP($D624,CoRAP_update!$A$5:$J$376,MATCH(Sammanfattning!S$1,CoRAP_update!$A$4:$J$4,0),FALSE),VLOOKUP($A624,CoRAP_update!$D$5:$J$376,MATCH(Sammanfattning!S$1,CoRAP_update!$D$4:$J$4,0),FALSE)),VLOOKUP($C624,CoRAP_update!$C$5:$J$376,MATCH(Sammanfattning!S$1,CoRAP_update!$C$4:$J$4,0),FALSE))</f>
        <v>#N/A</v>
      </c>
      <c r="T624" s="76" t="e">
        <f>IF($A624="-",VLOOKUP($D624,EDC_update!$C$2:$F$450,4,FALSE),VLOOKUP($A624,EDC_update!$B$2:$F$450,5,FALSE))</f>
        <v>#N/A</v>
      </c>
      <c r="V624" s="78">
        <f>IF(IFERROR(SEARCH("PBT",P624),99)=99,IF(IFERROR(SEARCH("suspected PBT",S624),99)=99,IF(IFERROR(SEARCH("concluded to be PBT",K624),99)=99,IF(IFERROR(SEARCH("PBT",S624),99)=99,IF(IFERROR(SEARCH("PBT cand",L624),99)=99,IF(IFERROR(SEARCH("PBT",L624),99)=99,IF(IFERROR(SEARCH("persistent, bioackumulative and toxic properties",K624),99)=99,0,Scoring!$E$3),Scoring!$E$3),Scoring!$E$7),Scoring!$E$3),Scoring!$E$5),Scoring!$E$6),Scoring!$E$3)</f>
        <v>0</v>
      </c>
      <c r="W624" s="78">
        <f>IF(IFERROR(SEARCH("vPvB",P624),99)=99,IF(IFERROR(SEARCH("suspected pbt/vPvB",S624),99)=99,IF(IFERROR(SEARCH("vPvB",S624),99)=99,IF(IFERROR(SEARCH("concluded to be a vPvB",S624),99)=99,IF(IFERROR(SEARCH("identified as vPvB",K624),99)=99,IF(IFERROR(SEARCH("concluded to be a vPvB",K624),99)=99,IF(IFERROR(SEARCH("concluded to be both pbt and vPvB",S624),99)=99,IF(IFERROR(SEARCH("concluded to be both pbt and vPvB",K624),99)=99,0,Scoring!$E$5),Scoring!$E$5),Scoring!$E$5),Scoring!$E$5),Scoring!$E$5),Scoring!$E$4),Scoring!$E$6),Scoring!$E$4)</f>
        <v>0</v>
      </c>
      <c r="X624" s="78">
        <f>IF(IFERROR(SEARCH("H410",N624),99)=99,IF(IFERROR(SEARCH("H410",O624),99)=99,IF(IFERROR(SEARCH("H410",Q624),99)=99,IF(IFERROR(SEARCH("H410",M624),99)=99,IF(IFERROR(SEARCH("H410",R624),99)=99,IF(IFERROR(SEARCH("H411",N624),99)=99,IF(IFERROR(SEARCH("H411",O624),99)=99,IF(IFERROR(SEARCH("H411",Q624),99)=99,IF(IFERROR(SEARCH("H411",M624),99)=99,IF(IFERROR(SEARCH("H411",R624),99)=99,IF(IFERROR(SEARCH("H413",N624),99)=99,IF(IFERROR(SEARCH("H413",O624),99)=99,IF(IFERROR(SEARCH("H413",Q624),99)=99,IF(IFERROR(SEARCH("H413",M624),99)=99,IF(IFERROR(SEARCH("H413",R624),99)=99,IF(IFERROR(SEARCH("H412",N624),99)=99,IF(IFERROR(SEARCH("H412",O624),99)=99,IF(IFERROR(SEARCH("H412",Q624),99)=99,IF(IFERROR(SEARCH("H412",M624),99)=99,IF(IFERROR(SEARCH("H412",R624),99)=99,0,Scoring!$E$2),Scoring!$E$2),Scoring!$E$2),Scoring!$E$2),Scoring!$E$2),Scoring!$E$2),Scoring!$E$2),Scoring!$E$2),Scoring!$E$2),Scoring!$E$2),Scoring!$E$2),Scoring!$E$2),Scoring!$E$2),Scoring!$E$2),Scoring!$E$2),Scoring!$E$2),Scoring!$E$2),Scoring!$E$2),Scoring!$E$2),Scoring!$E$2)</f>
        <v>0</v>
      </c>
      <c r="Y624" s="78">
        <f>IF(IFERROR(SEARCH("CMR",K624),99)=99,IF(IFERROR(SEARCH("Suspected CMR",S624),99)=99,IF(IFERROR(SEARCH("CMR",S624),99)=99,0,Scoring!$E$8),Scoring!$E$9),Scoring!$E$8)</f>
        <v>3</v>
      </c>
      <c r="Z624" s="78">
        <f>IF(IFERROR(SEARCH("H350",N624),99)=99,IF(IFERROR(SEARCH("H350",O624),99)=99,IF(IFERROR(SEARCH("H350",Q624),99)=99,IF(IFERROR(SEARCH("H350",M624),99)=99,IF(IFERROR(SEARCH("H350",R624),99)=99,IF(IFERROR(SEARCH("H351",N624),99)=99,IF(IFERROR(SEARCH("H351",O624),99)=99,IF(IFERROR(SEARCH("H351",Q624),99)=99,IF(IFERROR(SEARCH("H351",M624),99)=99,IF(IFERROR(SEARCH("H351",R624),99)=99,IF(IFERROR(SEARCH("carcinogenic",P624),99)=99,IF(IFERROR(SEARCH("suspected carcinogenic",S624),99)=99,0,Scoring!$E$12),Scoring!$E$11),Scoring!$E$10),Scoring!$E$10),Scoring!$E$10),Scoring!$E$10),Scoring!$E$10),Scoring!$E$10),Scoring!$E$10),Scoring!$E$10),Scoring!$E$10),Scoring!$E$10)</f>
        <v>1</v>
      </c>
      <c r="AA624" s="78">
        <f>IF(IFERROR(SEARCH("H340",N624),99)=99,IF(IFERROR(SEARCH("H340",O624),99)=99,IF(IFERROR(SEARCH("H340",Q624),99)=99,IF(IFERROR(SEARCH("H340",M624),99)=99,IF(IFERROR(SEARCH("H340",R624),99)=99,IF(IFERROR(SEARCH("H341",N624),99)=99,IF(IFERROR(SEARCH("H341",O624),99)=99,IF(IFERROR(SEARCH("H341",Q624),99)=99,IF(IFERROR(SEARCH("H341",M624),99)=99,IF(IFERROR(SEARCH("H341",R624),99)=99,IF(IFERROR(SEARCH("mutagenic",P624),99)=99,IF(IFERROR(SEARCH("suspected mutagenic",S624),99)=99,0,Scoring!$E$15),Scoring!$E$14),Scoring!$E$13),Scoring!$E$13),Scoring!$E$13),Scoring!$E$13),Scoring!$E$13),Scoring!$E$13),Scoring!$E$13),Scoring!$E$13),Scoring!$E$13),Scoring!$E$13)</f>
        <v>0</v>
      </c>
      <c r="AB624" s="78">
        <f>IF(IFERROR(SEARCH("H360",N624),99)=99,IF(IFERROR(SEARCH("H360",O624),99)=99,IF(IFERROR(SEARCH("H360",Q624),99)=99,IF(IFERROR(SEARCH("H360",M624),99)=99,IF(IFERROR(SEARCH("H360",R624),99)=99,IF(IFERROR(SEARCH("H361",N624),99)=99,IF(IFERROR(SEARCH("H361",O624),99)=99,IF(IFERROR(SEARCH("H361",Q624),99)=99,IF(IFERROR(SEARCH("H361",M624),99)=99,IF(IFERROR(SEARCH("H361",R624),99)=99,IF(IFERROR(SEARCH("reproduction",P624),99)=99,IF(IFERROR(SEARCH("suspected reprotoxic",S624),99)=99,IF(IFERROR(SEARCH("reprotoxic",S624),99)=99,IF(IFERROR(SEARCH("reprotoxic",K624),99)=99,0,Scoring!$E$18),Scoring!$E$18),Scoring!$E$19),Scoring!$E$17),Scoring!$E$16),Scoring!$E$16),Scoring!$E$16),Scoring!$E$16),Scoring!$E$16),Scoring!$E$16),Scoring!$E$16),Scoring!$E$16),Scoring!$E$16),Scoring!$E$16)</f>
        <v>0</v>
      </c>
      <c r="AC624" s="78">
        <f>IF(IFERROR(SEARCH("57f",L624),99)=99,IF(IFERROR(SEARCH("57(f)",P624),99)=99,0,Scoring!$E$20),Scoring!$E$20)</f>
        <v>0</v>
      </c>
      <c r="AD624" s="78">
        <f>IF(IFERROR(SEARCH("CAT1",T624),99)=99,IF(IFERROR(SEARCH("CAT2",T624),99)=99,IF(IFERROR(SEARCH("CAT3",T624),99)=99,IF(IFERROR(SEARCH("concluded to be endocrine",K624),99)=99,IF(IFERROR(SEARCH("categorised as endocrine",K624),99)=99,IF(IFERROR(SEARCH("endocrine disrupting",P624),99)=99,IF(IFERROR(SEARCH("endocrine disrupting",K624),99)=99,IF(IFERROR(SEARCH("suspected endocrine",S624),99)=99,IF(IFERROR(SEARCH("potential endocrine",S624),99)=99,0,Scoring!$E$25),Scoring!$E$25),Scoring!$E$24),Scoring!$E$24),Scoring!$E$24),Scoring!$E$24),Scoring!$E$23),Scoring!$E$22),Scoring!$E$21)</f>
        <v>0</v>
      </c>
      <c r="AE624" s="78">
        <f>IF(IFERROR(SEARCH("suspected sensitiser",S624),99)=99,IF(IFERROR(SEARCH("sensitiser",S624),99)=99,IF(IFERROR(SEARCH("other hazard based concern",S624),99)=99,0,Scoring!$E$28),Scoring!$E$26),Scoring!$E$27)</f>
        <v>0</v>
      </c>
      <c r="AF624" s="78">
        <f>IF(IFERROR(M624,1)=1,IF(IFERROR(N624,1)=1,IF(IFERROR(O624,1)=1,IF(IFERROR(Q624,1)=1,IF(IFERROR(R624,1)=1,IF(IFERROR(T624,1)=1,IF(IFERROR(K624,1)=1,IF(IFERROR(P624,1)=1,IF(IFERROR(S624,1)=1,Scoring!$E$29,0),0),0),0),0),0),0),0),0)</f>
        <v>0</v>
      </c>
      <c r="AG624" s="78">
        <f t="shared" si="50"/>
        <v>3</v>
      </c>
      <c r="AI624" s="93"/>
      <c r="AJ624" s="94"/>
      <c r="AK624" s="76"/>
      <c r="AL624" s="75"/>
      <c r="AN624" s="79"/>
      <c r="AO624" s="79"/>
      <c r="AP624" s="79"/>
      <c r="AQ624" s="79"/>
      <c r="AR624" s="79"/>
      <c r="AS624" s="78"/>
      <c r="AU624" s="79">
        <f>IF(IFERROR(F624,99)=99,IF(IFERROR(G624,99)=99,IF(IFERROR(H624,99)=99,IF(IFERROR(I624,99)=99,IF(IFERROR(E624,99)=99,IF(IFERROR(J624,99)=99,0,Scoring!$B$7),Scoring!$B$3),Scoring!$B$2),Scoring!$B$6),Scoring!$B$5),Scoring!$B$4)</f>
        <v>0.3</v>
      </c>
      <c r="AV624" s="78">
        <f t="shared" si="51"/>
        <v>0.89999999999999991</v>
      </c>
      <c r="AW624" s="78"/>
      <c r="AX624" s="66"/>
      <c r="AY624" s="78"/>
      <c r="AZ624" s="76"/>
      <c r="BA624" s="76"/>
      <c r="BB624" s="76"/>
    </row>
    <row r="625" spans="1:54" x14ac:dyDescent="0.25">
      <c r="A625" s="77" t="s">
        <v>6524</v>
      </c>
      <c r="B625" s="76" t="str">
        <f t="shared" si="52"/>
        <v>265-192-2</v>
      </c>
      <c r="C625" s="77" t="s">
        <v>1802</v>
      </c>
      <c r="D625" s="77" t="s">
        <v>1803</v>
      </c>
      <c r="E625" s="76" t="str">
        <f>IF(C625="-",IF(A625="-",VLOOKUP(D625,'sin-list 180320_update'!$C$2:$C$835,1,FALSE),VLOOKUP(A625,'sin-list 180320_update'!$A$2:$A$835,1,FALSE)),VLOOKUP(C625,'sin-list 180320_update'!$B$2:$B$835,1,FALSE))</f>
        <v>265-192-2</v>
      </c>
      <c r="F625" s="76" t="e">
        <f>IF($C625="-",IF($A625="-",VLOOKUP($D625,'REACH Bilaga XVII_update'!$A$5:$A$131,1,FALSE),VLOOKUP($A625,'REACH Bilaga XVII_update'!$C$5:$C$131,1,FALSE)),VLOOKUP($C625,'REACH Bilaga XVII_update'!$B$5:$B$131,1,FALSE))</f>
        <v>#N/A</v>
      </c>
      <c r="G625" s="76" t="e">
        <f>IF($C625="-",IF($A625="-",VLOOKUP($D625,' REACH Bilaga 59_update'!$A$5:$A$210,1,FALSE),VLOOKUP($A625,' REACH Bilaga 59_update'!$D$5:$D$210,1,FALSE)),VLOOKUP($C625,' REACH Bilaga 59_update'!$C$5:$C$210,1,FALSE))</f>
        <v>#N/A</v>
      </c>
      <c r="H625" s="76" t="e">
        <f>IF($C625="-",IF($A625="-",VLOOKUP($D625,'REACH Bilaga XIV_update'!$A$5:$A$110,1,FALSE),VLOOKUP($A625,'REACH Bilaga XIV_update'!$D$5:$D$110,1,FALSE)),VLOOKUP($C625,'REACH Bilaga XIV_update'!$C$5:$C$110,1,FALSE))</f>
        <v>#N/A</v>
      </c>
      <c r="I625" s="76" t="e">
        <f>IF($C625="-",IF($A625="-",VLOOKUP($D625,CoRAP_update!$A$5:$A$376,1,FALSE),VLOOKUP($A625,CoRAP_update!$D$5:$D$376,1,FALSE)),VLOOKUP($C625,CoRAP_update!$C$5:$C$376,1,FALSE))</f>
        <v>#N/A</v>
      </c>
      <c r="J625" s="76" t="e">
        <f>IF($C625="-",IF($A625="-",VLOOKUP($D625,EDC_update!$C$2:$C$450,1,FALSE),VLOOKUP($A625,EDC_update!$B$2:$B$450,1,FALSE)),VLOOKUP($C625,EDC_update!$L$2:$L$450,1,FALSE))</f>
        <v>#N/A</v>
      </c>
      <c r="K625" s="76" t="str">
        <f>IF($C625="-",IF($A625="-",IF(VLOOKUP($D625,'sin-list 180320_update'!$C$2:$S$835,3,FALSE)="",NA(),VLOOKUP($D625,'sin-list 180320_update'!$C$2:$S$835,3,FALSE)),IF(VLOOKUP($A625,'sin-list 180320_update'!$A$2:$S$835,5,FALSE)="",NA(),VLOOKUP($A625,'sin-list 180320_update'!$A$2:$S$835,5,FALSE))),IF(VLOOKUP($C625,'sin-list 180320_update'!$B$2:$S$835,4,FALSE)="",NA(),VLOOKUP($C625,'sin-list 180320_update'!$B$2:$S$835,4,FALSE)))</f>
        <v>Classified CMR according to Annex VI of Regulation 1272/2008. (Might not apply when contaminants are below below legal thresholds and/or full refining history is known)</v>
      </c>
      <c r="L625" s="76" t="str">
        <f>IF($C625="-",IF($A625="-",VLOOKUP($D625,'sin-list 180320_update'!$C$2:$S$835,6,FALSE),VLOOKUP($A625,'sin-list 180320_update'!$A$2:$S$835,8,FALSE)),VLOOKUP($C625,'sin-list 180320_update'!$B$2:$S$835,7,FALSE))</f>
        <v>Carc. 1B
Muta. 1B
Asp. Tox. 1</v>
      </c>
      <c r="M625" s="76" t="str">
        <f>IF($C625="-",IF($A625="-",IF(VLOOKUP($D625,'sin-list 180320_update'!$C$2:$S$835,8,FALSE)="",NA(),VLOOKUP($D625,'sin-list 180320_update'!$C$2:$S$835,8,FALSE)),IF(VLOOKUP($A625,'sin-list 180320_update'!$A$2:$S$835,10,FALSE)="",NA(),VLOOKUP($A625,'sin-list 180320_update'!$A$2:$S$835,10,FALSE))),IF(VLOOKUP($C625,'sin-list 180320_update'!$B$2:$S$835,9,FALSE)="",NA(),VLOOKUP($C625,'sin-list 180320_update'!$B$2:$S$835,9,FALSE)))</f>
        <v>H350
H340
H304</v>
      </c>
      <c r="N625" s="76" t="e">
        <f>IF($C625="-",IF($A625="-",IF(VLOOKUP($D625,'REACH Bilaga XVII_update'!$A$5:$E$131,4,FALSE)="",NA(),VLOOKUP($D625,'REACH Bilaga XVII_update'!$A$5:$E$131,4,FALSE)),IF(VLOOKUP($A625,'REACH Bilaga XVII_update'!$C$5:$D$131,2,FALSE)="",NA(),VLOOKUP($A625,'REACH Bilaga XVII_update'!$C$5:$D$131,2,FALSE))),IF(VLOOKUP($C625,'REACH Bilaga XVII_update'!$B$5:$D$131,3,FALSE)="",NA(),VLOOKUP($C625,'REACH Bilaga XVII_update'!$B$5:$D$131,3,FALSE)))</f>
        <v>#N/A</v>
      </c>
      <c r="O625" s="76" t="e">
        <f>IF($C625="-",IF($A625="-",IF(VLOOKUP($D625,' REACH Bilaga 59_update'!$A$5:$E$210,5,FALSE)="",NA(),VLOOKUP($D625,' REACH Bilaga 59_update'!$A$5:$E$210,5,FALSE)),IF(VLOOKUP($A625,' REACH Bilaga 59_update'!$D$5:$E$210,2,FALSE)="",NA(),VLOOKUP($A625,' REACH Bilaga 59_update'!$D$5:$E$210,2,FALSE))),IF(VLOOKUP($C625,' REACH Bilaga 59_update'!$C$5:$E$210,3,FALSE)="",NA(),VLOOKUP($C625,' REACH Bilaga 59_update'!$C$5:$E$210,3,FALSE)))</f>
        <v>#N/A</v>
      </c>
      <c r="P625" s="76" t="e">
        <f>IF(C625="-",IF(A625="-",IFERROR(VLOOKUP($D625,' REACH Bilaga 59_update'!$A$5:$F$210,MATCH(Sammanfattning!P$1,' REACH Bilaga 59_update'!$A$4:$F$4,0),FALSE),VLOOKUP($D625,'REACH Bilaga XIV_update'!$A$4:$H$110,MATCH(Sammanfattning!P$1,'REACH Bilaga XIV_update'!$A$4:$H$4,0),FALSE)),IFERROR(VLOOKUP($A625,' REACH Bilaga 59_update'!$D$5:$F$210,MATCH(Sammanfattning!P$1,' REACH Bilaga 59_update'!$D$4:$F$4,0),FALSE),VLOOKUP($A625,'REACH Bilaga XIV_update'!$D$4:$H$110,MATCH(Sammanfattning!P$1,'REACH Bilaga XIV_update'!$D$4:$H$4,0),FALSE))),IFERROR(VLOOKUP($C625,' REACH Bilaga 59_update'!$C$5:$F$210,MATCH(Sammanfattning!P$1,' REACH Bilaga 59_update'!$C$4:$F$4,0),FALSE),VLOOKUP($C625,'REACH Bilaga XIV_update'!$C$4:$H$110,MATCH(Sammanfattning!P$1,'REACH Bilaga XIV_update'!$C$4:$H$4,0),FALSE)))</f>
        <v>#N/A</v>
      </c>
      <c r="Q625" s="76" t="e">
        <f>IF($C625="-",IF($A625="-",IF(VLOOKUP($D625,'REACH Bilaga XIV_update'!$A$5:$I$110,9,FALSE)="",NA(),VLOOKUP($D625,'REACH Bilaga XIV_update'!$A$5:$I$110,9,FALSE)),IF(VLOOKUP($A625,'REACH Bilaga XIV_update'!$D$5:$I$110,6,FALSE)="",NA(),VLOOKUP($A625,'REACH Bilaga XIV_update'!$D$5:$I$110,6,FALSE))),IF(VLOOKUP($C625,'REACH Bilaga XIV_update'!$C$5:$I$110,7,FALSE)="",NA(),VLOOKUP($C625,'REACH Bilaga XIV_update'!$C$5:$I$110,7,FALSE)))</f>
        <v>#N/A</v>
      </c>
      <c r="R625" s="76" t="e">
        <f>IF($C625="-",IF($A625="-",IF(VLOOKUP($D625,CoRAP_update!$A$5:$O$376,15,FALSE)="",NA(),VLOOKUP($D625,CoRAP_update!$A$5:$O$376,15,FALSE)),IF(VLOOKUP($A625,CoRAP_update!$D$5:$O$376,12,FALSE)="",NA(),VLOOKUP($A625,CoRAP_update!$D$5:$O$376,12,FALSE))),IF(VLOOKUP($C625,CoRAP_update!$C$5:$O$376,13,FALSE)="",NA(),VLOOKUP($C625,CoRAP_update!$C$5:$O$376,13,FALSE)))</f>
        <v>#N/A</v>
      </c>
      <c r="S625" s="144" t="e">
        <f>IF($C625="-",IF($A625="-",VLOOKUP($D625,CoRAP_update!$A$5:$J$376,MATCH(Sammanfattning!S$1,CoRAP_update!$A$4:$J$4,0),FALSE),VLOOKUP($A625,CoRAP_update!$D$5:$J$376,MATCH(Sammanfattning!S$1,CoRAP_update!$D$4:$J$4,0),FALSE)),VLOOKUP($C625,CoRAP_update!$C$5:$J$376,MATCH(Sammanfattning!S$1,CoRAP_update!$C$4:$J$4,0),FALSE))</f>
        <v>#N/A</v>
      </c>
      <c r="T625" s="76" t="e">
        <f>IF($A625="-",VLOOKUP($D625,EDC_update!$C$2:$F$450,4,FALSE),VLOOKUP($A625,EDC_update!$B$2:$F$450,5,FALSE))</f>
        <v>#N/A</v>
      </c>
      <c r="V625" s="78">
        <f>IF(IFERROR(SEARCH("PBT",P625),99)=99,IF(IFERROR(SEARCH("suspected PBT",S625),99)=99,IF(IFERROR(SEARCH("concluded to be PBT",K625),99)=99,IF(IFERROR(SEARCH("PBT",S625),99)=99,IF(IFERROR(SEARCH("PBT cand",L625),99)=99,IF(IFERROR(SEARCH("PBT",L625),99)=99,IF(IFERROR(SEARCH("persistent, bioackumulative and toxic properties",K625),99)=99,0,Scoring!$E$3),Scoring!$E$3),Scoring!$E$7),Scoring!$E$3),Scoring!$E$5),Scoring!$E$6),Scoring!$E$3)</f>
        <v>0</v>
      </c>
      <c r="W625" s="78">
        <f>IF(IFERROR(SEARCH("vPvB",P625),99)=99,IF(IFERROR(SEARCH("suspected pbt/vPvB",S625),99)=99,IF(IFERROR(SEARCH("vPvB",S625),99)=99,IF(IFERROR(SEARCH("concluded to be a vPvB",S625),99)=99,IF(IFERROR(SEARCH("identified as vPvB",K625),99)=99,IF(IFERROR(SEARCH("concluded to be a vPvB",K625),99)=99,IF(IFERROR(SEARCH("concluded to be both pbt and vPvB",S625),99)=99,IF(IFERROR(SEARCH("concluded to be both pbt and vPvB",K625),99)=99,0,Scoring!$E$5),Scoring!$E$5),Scoring!$E$5),Scoring!$E$5),Scoring!$E$5),Scoring!$E$4),Scoring!$E$6),Scoring!$E$4)</f>
        <v>0</v>
      </c>
      <c r="X625" s="78">
        <f>IF(IFERROR(SEARCH("H410",N625),99)=99,IF(IFERROR(SEARCH("H410",O625),99)=99,IF(IFERROR(SEARCH("H410",Q625),99)=99,IF(IFERROR(SEARCH("H410",M625),99)=99,IF(IFERROR(SEARCH("H410",R625),99)=99,IF(IFERROR(SEARCH("H411",N625),99)=99,IF(IFERROR(SEARCH("H411",O625),99)=99,IF(IFERROR(SEARCH("H411",Q625),99)=99,IF(IFERROR(SEARCH("H411",M625),99)=99,IF(IFERROR(SEARCH("H411",R625),99)=99,IF(IFERROR(SEARCH("H413",N625),99)=99,IF(IFERROR(SEARCH("H413",O625),99)=99,IF(IFERROR(SEARCH("H413",Q625),99)=99,IF(IFERROR(SEARCH("H413",M625),99)=99,IF(IFERROR(SEARCH("H413",R625),99)=99,IF(IFERROR(SEARCH("H412",N625),99)=99,IF(IFERROR(SEARCH("H412",O625),99)=99,IF(IFERROR(SEARCH("H412",Q625),99)=99,IF(IFERROR(SEARCH("H412",M625),99)=99,IF(IFERROR(SEARCH("H412",R625),99)=99,0,Scoring!$E$2),Scoring!$E$2),Scoring!$E$2),Scoring!$E$2),Scoring!$E$2),Scoring!$E$2),Scoring!$E$2),Scoring!$E$2),Scoring!$E$2),Scoring!$E$2),Scoring!$E$2),Scoring!$E$2),Scoring!$E$2),Scoring!$E$2),Scoring!$E$2),Scoring!$E$2),Scoring!$E$2),Scoring!$E$2),Scoring!$E$2),Scoring!$E$2)</f>
        <v>0</v>
      </c>
      <c r="Y625" s="78">
        <f>IF(IFERROR(SEARCH("CMR",K625),99)=99,IF(IFERROR(SEARCH("Suspected CMR",S625),99)=99,IF(IFERROR(SEARCH("CMR",S625),99)=99,0,Scoring!$E$8),Scoring!$E$9),Scoring!$E$8)</f>
        <v>3</v>
      </c>
      <c r="Z625" s="78">
        <f>IF(IFERROR(SEARCH("H350",N625),99)=99,IF(IFERROR(SEARCH("H350",O625),99)=99,IF(IFERROR(SEARCH("H350",Q625),99)=99,IF(IFERROR(SEARCH("H350",M625),99)=99,IF(IFERROR(SEARCH("H350",R625),99)=99,IF(IFERROR(SEARCH("H351",N625),99)=99,IF(IFERROR(SEARCH("H351",O625),99)=99,IF(IFERROR(SEARCH("H351",Q625),99)=99,IF(IFERROR(SEARCH("H351",M625),99)=99,IF(IFERROR(SEARCH("H351",R625),99)=99,IF(IFERROR(SEARCH("carcinogenic",P625),99)=99,IF(IFERROR(SEARCH("suspected carcinogenic",S625),99)=99,0,Scoring!$E$12),Scoring!$E$11),Scoring!$E$10),Scoring!$E$10),Scoring!$E$10),Scoring!$E$10),Scoring!$E$10),Scoring!$E$10),Scoring!$E$10),Scoring!$E$10),Scoring!$E$10),Scoring!$E$10)</f>
        <v>1</v>
      </c>
      <c r="AA625" s="78">
        <f>IF(IFERROR(SEARCH("H340",N625),99)=99,IF(IFERROR(SEARCH("H340",O625),99)=99,IF(IFERROR(SEARCH("H340",Q625),99)=99,IF(IFERROR(SEARCH("H340",M625),99)=99,IF(IFERROR(SEARCH("H340",R625),99)=99,IF(IFERROR(SEARCH("H341",N625),99)=99,IF(IFERROR(SEARCH("H341",O625),99)=99,IF(IFERROR(SEARCH("H341",Q625),99)=99,IF(IFERROR(SEARCH("H341",M625),99)=99,IF(IFERROR(SEARCH("H341",R625),99)=99,IF(IFERROR(SEARCH("mutagenic",P625),99)=99,IF(IFERROR(SEARCH("suspected mutagenic",S625),99)=99,0,Scoring!$E$15),Scoring!$E$14),Scoring!$E$13),Scoring!$E$13),Scoring!$E$13),Scoring!$E$13),Scoring!$E$13),Scoring!$E$13),Scoring!$E$13),Scoring!$E$13),Scoring!$E$13),Scoring!$E$13)</f>
        <v>1</v>
      </c>
      <c r="AB625" s="78">
        <f>IF(IFERROR(SEARCH("H360",N625),99)=99,IF(IFERROR(SEARCH("H360",O625),99)=99,IF(IFERROR(SEARCH("H360",Q625),99)=99,IF(IFERROR(SEARCH("H360",M625),99)=99,IF(IFERROR(SEARCH("H360",R625),99)=99,IF(IFERROR(SEARCH("H361",N625),99)=99,IF(IFERROR(SEARCH("H361",O625),99)=99,IF(IFERROR(SEARCH("H361",Q625),99)=99,IF(IFERROR(SEARCH("H361",M625),99)=99,IF(IFERROR(SEARCH("H361",R625),99)=99,IF(IFERROR(SEARCH("reproduction",P625),99)=99,IF(IFERROR(SEARCH("suspected reprotoxic",S625),99)=99,IF(IFERROR(SEARCH("reprotoxic",S625),99)=99,IF(IFERROR(SEARCH("reprotoxic",K625),99)=99,0,Scoring!$E$18),Scoring!$E$18),Scoring!$E$19),Scoring!$E$17),Scoring!$E$16),Scoring!$E$16),Scoring!$E$16),Scoring!$E$16),Scoring!$E$16),Scoring!$E$16),Scoring!$E$16),Scoring!$E$16),Scoring!$E$16),Scoring!$E$16)</f>
        <v>0</v>
      </c>
      <c r="AC625" s="78">
        <f>IF(IFERROR(SEARCH("57f",L625),99)=99,IF(IFERROR(SEARCH("57(f)",P625),99)=99,0,Scoring!$E$20),Scoring!$E$20)</f>
        <v>0</v>
      </c>
      <c r="AD625" s="78">
        <f>IF(IFERROR(SEARCH("CAT1",T625),99)=99,IF(IFERROR(SEARCH("CAT2",T625),99)=99,IF(IFERROR(SEARCH("CAT3",T625),99)=99,IF(IFERROR(SEARCH("concluded to be endocrine",K625),99)=99,IF(IFERROR(SEARCH("categorised as endocrine",K625),99)=99,IF(IFERROR(SEARCH("endocrine disrupting",P625),99)=99,IF(IFERROR(SEARCH("endocrine disrupting",K625),99)=99,IF(IFERROR(SEARCH("suspected endocrine",S625),99)=99,IF(IFERROR(SEARCH("potential endocrine",S625),99)=99,0,Scoring!$E$25),Scoring!$E$25),Scoring!$E$24),Scoring!$E$24),Scoring!$E$24),Scoring!$E$24),Scoring!$E$23),Scoring!$E$22),Scoring!$E$21)</f>
        <v>0</v>
      </c>
      <c r="AE625" s="78">
        <f>IF(IFERROR(SEARCH("suspected sensitiser",S625),99)=99,IF(IFERROR(SEARCH("sensitiser",S625),99)=99,IF(IFERROR(SEARCH("other hazard based concern",S625),99)=99,0,Scoring!$E$28),Scoring!$E$26),Scoring!$E$27)</f>
        <v>0</v>
      </c>
      <c r="AF625" s="78">
        <f>IF(IFERROR(M625,1)=1,IF(IFERROR(N625,1)=1,IF(IFERROR(O625,1)=1,IF(IFERROR(Q625,1)=1,IF(IFERROR(R625,1)=1,IF(IFERROR(T625,1)=1,IF(IFERROR(K625,1)=1,IF(IFERROR(P625,1)=1,IF(IFERROR(S625,1)=1,Scoring!$E$29,0),0),0),0),0),0),0),0),0)</f>
        <v>0</v>
      </c>
      <c r="AG625" s="78">
        <f t="shared" si="50"/>
        <v>3</v>
      </c>
      <c r="AI625" s="93"/>
      <c r="AJ625" s="94"/>
      <c r="AK625" s="76"/>
      <c r="AL625" s="75"/>
      <c r="AN625" s="79"/>
      <c r="AO625" s="79"/>
      <c r="AP625" s="79"/>
      <c r="AQ625" s="79"/>
      <c r="AR625" s="79"/>
      <c r="AS625" s="78"/>
      <c r="AU625" s="79">
        <f>IF(IFERROR(F625,99)=99,IF(IFERROR(G625,99)=99,IF(IFERROR(H625,99)=99,IF(IFERROR(I625,99)=99,IF(IFERROR(E625,99)=99,IF(IFERROR(J625,99)=99,0,Scoring!$B$7),Scoring!$B$3),Scoring!$B$2),Scoring!$B$6),Scoring!$B$5),Scoring!$B$4)</f>
        <v>0.3</v>
      </c>
      <c r="AV625" s="78">
        <f t="shared" si="51"/>
        <v>0.89999999999999991</v>
      </c>
      <c r="AW625" s="78"/>
      <c r="AX625" s="66"/>
      <c r="AY625" s="78"/>
      <c r="AZ625" s="76"/>
      <c r="BA625" s="76"/>
      <c r="BB625" s="76"/>
    </row>
    <row r="626" spans="1:54" x14ac:dyDescent="0.25">
      <c r="A626" s="77" t="s">
        <v>6525</v>
      </c>
      <c r="B626" s="76" t="str">
        <f t="shared" si="52"/>
        <v>265-193-8</v>
      </c>
      <c r="C626" s="77" t="s">
        <v>1804</v>
      </c>
      <c r="D626" s="77" t="s">
        <v>1805</v>
      </c>
      <c r="E626" s="76" t="str">
        <f>IF(C626="-",IF(A626="-",VLOOKUP(D626,'sin-list 180320_update'!$C$2:$C$835,1,FALSE),VLOOKUP(A626,'sin-list 180320_update'!$A$2:$A$835,1,FALSE)),VLOOKUP(C626,'sin-list 180320_update'!$B$2:$B$835,1,FALSE))</f>
        <v>265-193-8</v>
      </c>
      <c r="F626" s="76" t="e">
        <f>IF($C626="-",IF($A626="-",VLOOKUP($D626,'REACH Bilaga XVII_update'!$A$5:$A$131,1,FALSE),VLOOKUP($A626,'REACH Bilaga XVII_update'!$C$5:$C$131,1,FALSE)),VLOOKUP($C626,'REACH Bilaga XVII_update'!$B$5:$B$131,1,FALSE))</f>
        <v>#N/A</v>
      </c>
      <c r="G626" s="76" t="e">
        <f>IF($C626="-",IF($A626="-",VLOOKUP($D626,' REACH Bilaga 59_update'!$A$5:$A$210,1,FALSE),VLOOKUP($A626,' REACH Bilaga 59_update'!$D$5:$D$210,1,FALSE)),VLOOKUP($C626,' REACH Bilaga 59_update'!$C$5:$C$210,1,FALSE))</f>
        <v>#N/A</v>
      </c>
      <c r="H626" s="76" t="e">
        <f>IF($C626="-",IF($A626="-",VLOOKUP($D626,'REACH Bilaga XIV_update'!$A$5:$A$110,1,FALSE),VLOOKUP($A626,'REACH Bilaga XIV_update'!$D$5:$D$110,1,FALSE)),VLOOKUP($C626,'REACH Bilaga XIV_update'!$C$5:$C$110,1,FALSE))</f>
        <v>#N/A</v>
      </c>
      <c r="I626" s="76" t="e">
        <f>IF($C626="-",IF($A626="-",VLOOKUP($D626,CoRAP_update!$A$5:$A$376,1,FALSE),VLOOKUP($A626,CoRAP_update!$D$5:$D$376,1,FALSE)),VLOOKUP($C626,CoRAP_update!$C$5:$C$376,1,FALSE))</f>
        <v>#N/A</v>
      </c>
      <c r="J626" s="76" t="e">
        <f>IF($C626="-",IF($A626="-",VLOOKUP($D626,EDC_update!$C$2:$C$450,1,FALSE),VLOOKUP($A626,EDC_update!$B$2:$B$450,1,FALSE)),VLOOKUP($C626,EDC_update!$L$2:$L$450,1,FALSE))</f>
        <v>#N/A</v>
      </c>
      <c r="K626" s="76" t="str">
        <f>IF($C626="-",IF($A626="-",IF(VLOOKUP($D626,'sin-list 180320_update'!$C$2:$S$835,3,FALSE)="",NA(),VLOOKUP($D626,'sin-list 180320_update'!$C$2:$S$835,3,FALSE)),IF(VLOOKUP($A626,'sin-list 180320_update'!$A$2:$S$835,5,FALSE)="",NA(),VLOOKUP($A626,'sin-list 180320_update'!$A$2:$S$835,5,FALSE))),IF(VLOOKUP($C626,'sin-list 180320_update'!$B$2:$S$835,4,FALSE)="",NA(),VLOOKUP($C626,'sin-list 180320_update'!$B$2:$S$835,4,FALSE)))</f>
        <v>Classified CMR according to Annex VI of Regulation 1272/2008</v>
      </c>
      <c r="L626" s="76" t="str">
        <f>IF($C626="-",IF($A626="-",VLOOKUP($D626,'sin-list 180320_update'!$C$2:$S$835,6,FALSE),VLOOKUP($A626,'sin-list 180320_update'!$A$2:$S$835,8,FALSE)),VLOOKUP($C626,'sin-list 180320_update'!$B$2:$S$835,7,FALSE))</f>
        <v>Carc. 1B</v>
      </c>
      <c r="M626" s="76" t="str">
        <f>IF($C626="-",IF($A626="-",IF(VLOOKUP($D626,'sin-list 180320_update'!$C$2:$S$835,8,FALSE)="",NA(),VLOOKUP($D626,'sin-list 180320_update'!$C$2:$S$835,8,FALSE)),IF(VLOOKUP($A626,'sin-list 180320_update'!$A$2:$S$835,10,FALSE)="",NA(),VLOOKUP($A626,'sin-list 180320_update'!$A$2:$S$835,10,FALSE))),IF(VLOOKUP($C626,'sin-list 180320_update'!$B$2:$S$835,9,FALSE)="",NA(),VLOOKUP($C626,'sin-list 180320_update'!$B$2:$S$835,9,FALSE)))</f>
        <v>H350</v>
      </c>
      <c r="N626" s="76" t="e">
        <f>IF($C626="-",IF($A626="-",IF(VLOOKUP($D626,'REACH Bilaga XVII_update'!$A$5:$E$131,4,FALSE)="",NA(),VLOOKUP($D626,'REACH Bilaga XVII_update'!$A$5:$E$131,4,FALSE)),IF(VLOOKUP($A626,'REACH Bilaga XVII_update'!$C$5:$D$131,2,FALSE)="",NA(),VLOOKUP($A626,'REACH Bilaga XVII_update'!$C$5:$D$131,2,FALSE))),IF(VLOOKUP($C626,'REACH Bilaga XVII_update'!$B$5:$D$131,3,FALSE)="",NA(),VLOOKUP($C626,'REACH Bilaga XVII_update'!$B$5:$D$131,3,FALSE)))</f>
        <v>#N/A</v>
      </c>
      <c r="O626" s="76" t="e">
        <f>IF($C626="-",IF($A626="-",IF(VLOOKUP($D626,' REACH Bilaga 59_update'!$A$5:$E$210,5,FALSE)="",NA(),VLOOKUP($D626,' REACH Bilaga 59_update'!$A$5:$E$210,5,FALSE)),IF(VLOOKUP($A626,' REACH Bilaga 59_update'!$D$5:$E$210,2,FALSE)="",NA(),VLOOKUP($A626,' REACH Bilaga 59_update'!$D$5:$E$210,2,FALSE))),IF(VLOOKUP($C626,' REACH Bilaga 59_update'!$C$5:$E$210,3,FALSE)="",NA(),VLOOKUP($C626,' REACH Bilaga 59_update'!$C$5:$E$210,3,FALSE)))</f>
        <v>#N/A</v>
      </c>
      <c r="P626" s="76" t="e">
        <f>IF(C626="-",IF(A626="-",IFERROR(VLOOKUP($D626,' REACH Bilaga 59_update'!$A$5:$F$210,MATCH(Sammanfattning!P$1,' REACH Bilaga 59_update'!$A$4:$F$4,0),FALSE),VLOOKUP($D626,'REACH Bilaga XIV_update'!$A$4:$H$110,MATCH(Sammanfattning!P$1,'REACH Bilaga XIV_update'!$A$4:$H$4,0),FALSE)),IFERROR(VLOOKUP($A626,' REACH Bilaga 59_update'!$D$5:$F$210,MATCH(Sammanfattning!P$1,' REACH Bilaga 59_update'!$D$4:$F$4,0),FALSE),VLOOKUP($A626,'REACH Bilaga XIV_update'!$D$4:$H$110,MATCH(Sammanfattning!P$1,'REACH Bilaga XIV_update'!$D$4:$H$4,0),FALSE))),IFERROR(VLOOKUP($C626,' REACH Bilaga 59_update'!$C$5:$F$210,MATCH(Sammanfattning!P$1,' REACH Bilaga 59_update'!$C$4:$F$4,0),FALSE),VLOOKUP($C626,'REACH Bilaga XIV_update'!$C$4:$H$110,MATCH(Sammanfattning!P$1,'REACH Bilaga XIV_update'!$C$4:$H$4,0),FALSE)))</f>
        <v>#N/A</v>
      </c>
      <c r="Q626" s="76" t="e">
        <f>IF($C626="-",IF($A626="-",IF(VLOOKUP($D626,'REACH Bilaga XIV_update'!$A$5:$I$110,9,FALSE)="",NA(),VLOOKUP($D626,'REACH Bilaga XIV_update'!$A$5:$I$110,9,FALSE)),IF(VLOOKUP($A626,'REACH Bilaga XIV_update'!$D$5:$I$110,6,FALSE)="",NA(),VLOOKUP($A626,'REACH Bilaga XIV_update'!$D$5:$I$110,6,FALSE))),IF(VLOOKUP($C626,'REACH Bilaga XIV_update'!$C$5:$I$110,7,FALSE)="",NA(),VLOOKUP($C626,'REACH Bilaga XIV_update'!$C$5:$I$110,7,FALSE)))</f>
        <v>#N/A</v>
      </c>
      <c r="R626" s="76" t="e">
        <f>IF($C626="-",IF($A626="-",IF(VLOOKUP($D626,CoRAP_update!$A$5:$O$376,15,FALSE)="",NA(),VLOOKUP($D626,CoRAP_update!$A$5:$O$376,15,FALSE)),IF(VLOOKUP($A626,CoRAP_update!$D$5:$O$376,12,FALSE)="",NA(),VLOOKUP($A626,CoRAP_update!$D$5:$O$376,12,FALSE))),IF(VLOOKUP($C626,CoRAP_update!$C$5:$O$376,13,FALSE)="",NA(),VLOOKUP($C626,CoRAP_update!$C$5:$O$376,13,FALSE)))</f>
        <v>#N/A</v>
      </c>
      <c r="S626" s="144" t="e">
        <f>IF($C626="-",IF($A626="-",VLOOKUP($D626,CoRAP_update!$A$5:$J$376,MATCH(Sammanfattning!S$1,CoRAP_update!$A$4:$J$4,0),FALSE),VLOOKUP($A626,CoRAP_update!$D$5:$J$376,MATCH(Sammanfattning!S$1,CoRAP_update!$D$4:$J$4,0),FALSE)),VLOOKUP($C626,CoRAP_update!$C$5:$J$376,MATCH(Sammanfattning!S$1,CoRAP_update!$C$4:$J$4,0),FALSE))</f>
        <v>#N/A</v>
      </c>
      <c r="T626" s="76" t="e">
        <f>IF($A626="-",VLOOKUP($D626,EDC_update!$C$2:$F$450,4,FALSE),VLOOKUP($A626,EDC_update!$B$2:$F$450,5,FALSE))</f>
        <v>#N/A</v>
      </c>
      <c r="V626" s="78">
        <f>IF(IFERROR(SEARCH("PBT",P626),99)=99,IF(IFERROR(SEARCH("suspected PBT",S626),99)=99,IF(IFERROR(SEARCH("concluded to be PBT",K626),99)=99,IF(IFERROR(SEARCH("PBT",S626),99)=99,IF(IFERROR(SEARCH("PBT cand",L626),99)=99,IF(IFERROR(SEARCH("PBT",L626),99)=99,IF(IFERROR(SEARCH("persistent, bioackumulative and toxic properties",K626),99)=99,0,Scoring!$E$3),Scoring!$E$3),Scoring!$E$7),Scoring!$E$3),Scoring!$E$5),Scoring!$E$6),Scoring!$E$3)</f>
        <v>0</v>
      </c>
      <c r="W626" s="78">
        <f>IF(IFERROR(SEARCH("vPvB",P626),99)=99,IF(IFERROR(SEARCH("suspected pbt/vPvB",S626),99)=99,IF(IFERROR(SEARCH("vPvB",S626),99)=99,IF(IFERROR(SEARCH("concluded to be a vPvB",S626),99)=99,IF(IFERROR(SEARCH("identified as vPvB",K626),99)=99,IF(IFERROR(SEARCH("concluded to be a vPvB",K626),99)=99,IF(IFERROR(SEARCH("concluded to be both pbt and vPvB",S626),99)=99,IF(IFERROR(SEARCH("concluded to be both pbt and vPvB",K626),99)=99,0,Scoring!$E$5),Scoring!$E$5),Scoring!$E$5),Scoring!$E$5),Scoring!$E$5),Scoring!$E$4),Scoring!$E$6),Scoring!$E$4)</f>
        <v>0</v>
      </c>
      <c r="X626" s="78">
        <f>IF(IFERROR(SEARCH("H410",N626),99)=99,IF(IFERROR(SEARCH("H410",O626),99)=99,IF(IFERROR(SEARCH("H410",Q626),99)=99,IF(IFERROR(SEARCH("H410",M626),99)=99,IF(IFERROR(SEARCH("H410",R626),99)=99,IF(IFERROR(SEARCH("H411",N626),99)=99,IF(IFERROR(SEARCH("H411",O626),99)=99,IF(IFERROR(SEARCH("H411",Q626),99)=99,IF(IFERROR(SEARCH("H411",M626),99)=99,IF(IFERROR(SEARCH("H411",R626),99)=99,IF(IFERROR(SEARCH("H413",N626),99)=99,IF(IFERROR(SEARCH("H413",O626),99)=99,IF(IFERROR(SEARCH("H413",Q626),99)=99,IF(IFERROR(SEARCH("H413",M626),99)=99,IF(IFERROR(SEARCH("H413",R626),99)=99,IF(IFERROR(SEARCH("H412",N626),99)=99,IF(IFERROR(SEARCH("H412",O626),99)=99,IF(IFERROR(SEARCH("H412",Q626),99)=99,IF(IFERROR(SEARCH("H412",M626),99)=99,IF(IFERROR(SEARCH("H412",R626),99)=99,0,Scoring!$E$2),Scoring!$E$2),Scoring!$E$2),Scoring!$E$2),Scoring!$E$2),Scoring!$E$2),Scoring!$E$2),Scoring!$E$2),Scoring!$E$2),Scoring!$E$2),Scoring!$E$2),Scoring!$E$2),Scoring!$E$2),Scoring!$E$2),Scoring!$E$2),Scoring!$E$2),Scoring!$E$2),Scoring!$E$2),Scoring!$E$2),Scoring!$E$2)</f>
        <v>0</v>
      </c>
      <c r="Y626" s="78">
        <f>IF(IFERROR(SEARCH("CMR",K626),99)=99,IF(IFERROR(SEARCH("Suspected CMR",S626),99)=99,IF(IFERROR(SEARCH("CMR",S626),99)=99,0,Scoring!$E$8),Scoring!$E$9),Scoring!$E$8)</f>
        <v>3</v>
      </c>
      <c r="Z626" s="78">
        <f>IF(IFERROR(SEARCH("H350",N626),99)=99,IF(IFERROR(SEARCH("H350",O626),99)=99,IF(IFERROR(SEARCH("H350",Q626),99)=99,IF(IFERROR(SEARCH("H350",M626),99)=99,IF(IFERROR(SEARCH("H350",R626),99)=99,IF(IFERROR(SEARCH("H351",N626),99)=99,IF(IFERROR(SEARCH("H351",O626),99)=99,IF(IFERROR(SEARCH("H351",Q626),99)=99,IF(IFERROR(SEARCH("H351",M626),99)=99,IF(IFERROR(SEARCH("H351",R626),99)=99,IF(IFERROR(SEARCH("carcinogenic",P626),99)=99,IF(IFERROR(SEARCH("suspected carcinogenic",S626),99)=99,0,Scoring!$E$12),Scoring!$E$11),Scoring!$E$10),Scoring!$E$10),Scoring!$E$10),Scoring!$E$10),Scoring!$E$10),Scoring!$E$10),Scoring!$E$10),Scoring!$E$10),Scoring!$E$10),Scoring!$E$10)</f>
        <v>1</v>
      </c>
      <c r="AA626" s="78">
        <f>IF(IFERROR(SEARCH("H340",N626),99)=99,IF(IFERROR(SEARCH("H340",O626),99)=99,IF(IFERROR(SEARCH("H340",Q626),99)=99,IF(IFERROR(SEARCH("H340",M626),99)=99,IF(IFERROR(SEARCH("H340",R626),99)=99,IF(IFERROR(SEARCH("H341",N626),99)=99,IF(IFERROR(SEARCH("H341",O626),99)=99,IF(IFERROR(SEARCH("H341",Q626),99)=99,IF(IFERROR(SEARCH("H341",M626),99)=99,IF(IFERROR(SEARCH("H341",R626),99)=99,IF(IFERROR(SEARCH("mutagenic",P626),99)=99,IF(IFERROR(SEARCH("suspected mutagenic",S626),99)=99,0,Scoring!$E$15),Scoring!$E$14),Scoring!$E$13),Scoring!$E$13),Scoring!$E$13),Scoring!$E$13),Scoring!$E$13),Scoring!$E$13),Scoring!$E$13),Scoring!$E$13),Scoring!$E$13),Scoring!$E$13)</f>
        <v>0</v>
      </c>
      <c r="AB626" s="78">
        <f>IF(IFERROR(SEARCH("H360",N626),99)=99,IF(IFERROR(SEARCH("H360",O626),99)=99,IF(IFERROR(SEARCH("H360",Q626),99)=99,IF(IFERROR(SEARCH("H360",M626),99)=99,IF(IFERROR(SEARCH("H360",R626),99)=99,IF(IFERROR(SEARCH("H361",N626),99)=99,IF(IFERROR(SEARCH("H361",O626),99)=99,IF(IFERROR(SEARCH("H361",Q626),99)=99,IF(IFERROR(SEARCH("H361",M626),99)=99,IF(IFERROR(SEARCH("H361",R626),99)=99,IF(IFERROR(SEARCH("reproduction",P626),99)=99,IF(IFERROR(SEARCH("suspected reprotoxic",S626),99)=99,IF(IFERROR(SEARCH("reprotoxic",S626),99)=99,IF(IFERROR(SEARCH("reprotoxic",K626),99)=99,0,Scoring!$E$18),Scoring!$E$18),Scoring!$E$19),Scoring!$E$17),Scoring!$E$16),Scoring!$E$16),Scoring!$E$16),Scoring!$E$16),Scoring!$E$16),Scoring!$E$16),Scoring!$E$16),Scoring!$E$16),Scoring!$E$16),Scoring!$E$16)</f>
        <v>0</v>
      </c>
      <c r="AC626" s="78">
        <f>IF(IFERROR(SEARCH("57f",L626),99)=99,IF(IFERROR(SEARCH("57(f)",P626),99)=99,0,Scoring!$E$20),Scoring!$E$20)</f>
        <v>0</v>
      </c>
      <c r="AD626" s="78">
        <f>IF(IFERROR(SEARCH("CAT1",T626),99)=99,IF(IFERROR(SEARCH("CAT2",T626),99)=99,IF(IFERROR(SEARCH("CAT3",T626),99)=99,IF(IFERROR(SEARCH("concluded to be endocrine",K626),99)=99,IF(IFERROR(SEARCH("categorised as endocrine",K626),99)=99,IF(IFERROR(SEARCH("endocrine disrupting",P626),99)=99,IF(IFERROR(SEARCH("endocrine disrupting",K626),99)=99,IF(IFERROR(SEARCH("suspected endocrine",S626),99)=99,IF(IFERROR(SEARCH("potential endocrine",S626),99)=99,0,Scoring!$E$25),Scoring!$E$25),Scoring!$E$24),Scoring!$E$24),Scoring!$E$24),Scoring!$E$24),Scoring!$E$23),Scoring!$E$22),Scoring!$E$21)</f>
        <v>0</v>
      </c>
      <c r="AE626" s="78">
        <f>IF(IFERROR(SEARCH("suspected sensitiser",S626),99)=99,IF(IFERROR(SEARCH("sensitiser",S626),99)=99,IF(IFERROR(SEARCH("other hazard based concern",S626),99)=99,0,Scoring!$E$28),Scoring!$E$26),Scoring!$E$27)</f>
        <v>0</v>
      </c>
      <c r="AF626" s="78">
        <f>IF(IFERROR(M626,1)=1,IF(IFERROR(N626,1)=1,IF(IFERROR(O626,1)=1,IF(IFERROR(Q626,1)=1,IF(IFERROR(R626,1)=1,IF(IFERROR(T626,1)=1,IF(IFERROR(K626,1)=1,IF(IFERROR(P626,1)=1,IF(IFERROR(S626,1)=1,Scoring!$E$29,0),0),0),0),0),0),0),0),0)</f>
        <v>0</v>
      </c>
      <c r="AG626" s="78">
        <f t="shared" si="50"/>
        <v>3</v>
      </c>
      <c r="AI626" s="93"/>
      <c r="AJ626" s="94"/>
      <c r="AK626" s="76"/>
      <c r="AL626" s="75"/>
      <c r="AN626" s="79"/>
      <c r="AO626" s="79"/>
      <c r="AP626" s="79"/>
      <c r="AQ626" s="79"/>
      <c r="AR626" s="79"/>
      <c r="AS626" s="78"/>
      <c r="AU626" s="79">
        <f>IF(IFERROR(F626,99)=99,IF(IFERROR(G626,99)=99,IF(IFERROR(H626,99)=99,IF(IFERROR(I626,99)=99,IF(IFERROR(E626,99)=99,IF(IFERROR(J626,99)=99,0,Scoring!$B$7),Scoring!$B$3),Scoring!$B$2),Scoring!$B$6),Scoring!$B$5),Scoring!$B$4)</f>
        <v>0.3</v>
      </c>
      <c r="AV626" s="78">
        <f t="shared" si="51"/>
        <v>0.89999999999999991</v>
      </c>
      <c r="AW626" s="78"/>
      <c r="AX626" s="66"/>
      <c r="AY626" s="78"/>
      <c r="AZ626" s="76"/>
      <c r="BA626" s="76"/>
      <c r="BB626" s="76"/>
    </row>
    <row r="627" spans="1:54" x14ac:dyDescent="0.25">
      <c r="A627" s="77" t="s">
        <v>6526</v>
      </c>
      <c r="B627" s="76" t="str">
        <f t="shared" si="52"/>
        <v>265-199-0</v>
      </c>
      <c r="C627" s="77" t="s">
        <v>1806</v>
      </c>
      <c r="D627" s="77" t="s">
        <v>1807</v>
      </c>
      <c r="E627" s="76" t="str">
        <f>IF(C627="-",IF(A627="-",VLOOKUP(D627,'sin-list 180320_update'!$C$2:$C$835,1,FALSE),VLOOKUP(A627,'sin-list 180320_update'!$A$2:$A$835,1,FALSE)),VLOOKUP(C627,'sin-list 180320_update'!$B$2:$B$835,1,FALSE))</f>
        <v>265-199-0</v>
      </c>
      <c r="F627" s="76" t="e">
        <f>IF($C627="-",IF($A627="-",VLOOKUP($D627,'REACH Bilaga XVII_update'!$A$5:$A$131,1,FALSE),VLOOKUP($A627,'REACH Bilaga XVII_update'!$C$5:$C$131,1,FALSE)),VLOOKUP($C627,'REACH Bilaga XVII_update'!$B$5:$B$131,1,FALSE))</f>
        <v>#N/A</v>
      </c>
      <c r="G627" s="76" t="e">
        <f>IF($C627="-",IF($A627="-",VLOOKUP($D627,' REACH Bilaga 59_update'!$A$5:$A$210,1,FALSE),VLOOKUP($A627,' REACH Bilaga 59_update'!$D$5:$D$210,1,FALSE)),VLOOKUP($C627,' REACH Bilaga 59_update'!$C$5:$C$210,1,FALSE))</f>
        <v>#N/A</v>
      </c>
      <c r="H627" s="76" t="e">
        <f>IF($C627="-",IF($A627="-",VLOOKUP($D627,'REACH Bilaga XIV_update'!$A$5:$A$110,1,FALSE),VLOOKUP($A627,'REACH Bilaga XIV_update'!$D$5:$D$110,1,FALSE)),VLOOKUP($C627,'REACH Bilaga XIV_update'!$C$5:$C$110,1,FALSE))</f>
        <v>#N/A</v>
      </c>
      <c r="I627" s="76" t="e">
        <f>IF($C627="-",IF($A627="-",VLOOKUP($D627,CoRAP_update!$A$5:$A$376,1,FALSE),VLOOKUP($A627,CoRAP_update!$D$5:$D$376,1,FALSE)),VLOOKUP($C627,CoRAP_update!$C$5:$C$376,1,FALSE))</f>
        <v>#N/A</v>
      </c>
      <c r="J627" s="76" t="e">
        <f>IF($C627="-",IF($A627="-",VLOOKUP($D627,EDC_update!$C$2:$C$450,1,FALSE),VLOOKUP($A627,EDC_update!$B$2:$B$450,1,FALSE)),VLOOKUP($C627,EDC_update!$L$2:$L$450,1,FALSE))</f>
        <v>#N/A</v>
      </c>
      <c r="K627" s="76" t="str">
        <f>IF($C627="-",IF($A627="-",IF(VLOOKUP($D627,'sin-list 180320_update'!$C$2:$S$835,3,FALSE)="",NA(),VLOOKUP($D627,'sin-list 180320_update'!$C$2:$S$835,3,FALSE)),IF(VLOOKUP($A627,'sin-list 180320_update'!$A$2:$S$835,5,FALSE)="",NA(),VLOOKUP($A627,'sin-list 180320_update'!$A$2:$S$835,5,FALSE))),IF(VLOOKUP($C627,'sin-list 180320_update'!$B$2:$S$835,4,FALSE)="",NA(),VLOOKUP($C627,'sin-list 180320_update'!$B$2:$S$835,4,FALSE)))</f>
        <v>Classified CMR according to Annex VI of Regulation 1272/2008. (Might not apply when contaminants are below below legal thresholds and/or full refining history is known)</v>
      </c>
      <c r="L627" s="76" t="str">
        <f>IF($C627="-",IF($A627="-",VLOOKUP($D627,'sin-list 180320_update'!$C$2:$S$835,6,FALSE),VLOOKUP($A627,'sin-list 180320_update'!$A$2:$S$835,8,FALSE)),VLOOKUP($C627,'sin-list 180320_update'!$B$2:$S$835,7,FALSE))</f>
        <v>Carc. 1B
Muta. 1B
Asp. Tox. 1</v>
      </c>
      <c r="M627" s="76" t="str">
        <f>IF($C627="-",IF($A627="-",IF(VLOOKUP($D627,'sin-list 180320_update'!$C$2:$S$835,8,FALSE)="",NA(),VLOOKUP($D627,'sin-list 180320_update'!$C$2:$S$835,8,FALSE)),IF(VLOOKUP($A627,'sin-list 180320_update'!$A$2:$S$835,10,FALSE)="",NA(),VLOOKUP($A627,'sin-list 180320_update'!$A$2:$S$835,10,FALSE))),IF(VLOOKUP($C627,'sin-list 180320_update'!$B$2:$S$835,9,FALSE)="",NA(),VLOOKUP($C627,'sin-list 180320_update'!$B$2:$S$835,9,FALSE)))</f>
        <v>H350
H340
H304</v>
      </c>
      <c r="N627" s="76" t="e">
        <f>IF($C627="-",IF($A627="-",IF(VLOOKUP($D627,'REACH Bilaga XVII_update'!$A$5:$E$131,4,FALSE)="",NA(),VLOOKUP($D627,'REACH Bilaga XVII_update'!$A$5:$E$131,4,FALSE)),IF(VLOOKUP($A627,'REACH Bilaga XVII_update'!$C$5:$D$131,2,FALSE)="",NA(),VLOOKUP($A627,'REACH Bilaga XVII_update'!$C$5:$D$131,2,FALSE))),IF(VLOOKUP($C627,'REACH Bilaga XVII_update'!$B$5:$D$131,3,FALSE)="",NA(),VLOOKUP($C627,'REACH Bilaga XVII_update'!$B$5:$D$131,3,FALSE)))</f>
        <v>#N/A</v>
      </c>
      <c r="O627" s="76" t="e">
        <f>IF($C627="-",IF($A627="-",IF(VLOOKUP($D627,' REACH Bilaga 59_update'!$A$5:$E$210,5,FALSE)="",NA(),VLOOKUP($D627,' REACH Bilaga 59_update'!$A$5:$E$210,5,FALSE)),IF(VLOOKUP($A627,' REACH Bilaga 59_update'!$D$5:$E$210,2,FALSE)="",NA(),VLOOKUP($A627,' REACH Bilaga 59_update'!$D$5:$E$210,2,FALSE))),IF(VLOOKUP($C627,' REACH Bilaga 59_update'!$C$5:$E$210,3,FALSE)="",NA(),VLOOKUP($C627,' REACH Bilaga 59_update'!$C$5:$E$210,3,FALSE)))</f>
        <v>#N/A</v>
      </c>
      <c r="P627" s="76" t="e">
        <f>IF(C627="-",IF(A627="-",IFERROR(VLOOKUP($D627,' REACH Bilaga 59_update'!$A$5:$F$210,MATCH(Sammanfattning!P$1,' REACH Bilaga 59_update'!$A$4:$F$4,0),FALSE),VLOOKUP($D627,'REACH Bilaga XIV_update'!$A$4:$H$110,MATCH(Sammanfattning!P$1,'REACH Bilaga XIV_update'!$A$4:$H$4,0),FALSE)),IFERROR(VLOOKUP($A627,' REACH Bilaga 59_update'!$D$5:$F$210,MATCH(Sammanfattning!P$1,' REACH Bilaga 59_update'!$D$4:$F$4,0),FALSE),VLOOKUP($A627,'REACH Bilaga XIV_update'!$D$4:$H$110,MATCH(Sammanfattning!P$1,'REACH Bilaga XIV_update'!$D$4:$H$4,0),FALSE))),IFERROR(VLOOKUP($C627,' REACH Bilaga 59_update'!$C$5:$F$210,MATCH(Sammanfattning!P$1,' REACH Bilaga 59_update'!$C$4:$F$4,0),FALSE),VLOOKUP($C627,'REACH Bilaga XIV_update'!$C$4:$H$110,MATCH(Sammanfattning!P$1,'REACH Bilaga XIV_update'!$C$4:$H$4,0),FALSE)))</f>
        <v>#N/A</v>
      </c>
      <c r="Q627" s="76" t="e">
        <f>IF($C627="-",IF($A627="-",IF(VLOOKUP($D627,'REACH Bilaga XIV_update'!$A$5:$I$110,9,FALSE)="",NA(),VLOOKUP($D627,'REACH Bilaga XIV_update'!$A$5:$I$110,9,FALSE)),IF(VLOOKUP($A627,'REACH Bilaga XIV_update'!$D$5:$I$110,6,FALSE)="",NA(),VLOOKUP($A627,'REACH Bilaga XIV_update'!$D$5:$I$110,6,FALSE))),IF(VLOOKUP($C627,'REACH Bilaga XIV_update'!$C$5:$I$110,7,FALSE)="",NA(),VLOOKUP($C627,'REACH Bilaga XIV_update'!$C$5:$I$110,7,FALSE)))</f>
        <v>#N/A</v>
      </c>
      <c r="R627" s="76" t="e">
        <f>IF($C627="-",IF($A627="-",IF(VLOOKUP($D627,CoRAP_update!$A$5:$O$376,15,FALSE)="",NA(),VLOOKUP($D627,CoRAP_update!$A$5:$O$376,15,FALSE)),IF(VLOOKUP($A627,CoRAP_update!$D$5:$O$376,12,FALSE)="",NA(),VLOOKUP($A627,CoRAP_update!$D$5:$O$376,12,FALSE))),IF(VLOOKUP($C627,CoRAP_update!$C$5:$O$376,13,FALSE)="",NA(),VLOOKUP($C627,CoRAP_update!$C$5:$O$376,13,FALSE)))</f>
        <v>#N/A</v>
      </c>
      <c r="S627" s="144" t="e">
        <f>IF($C627="-",IF($A627="-",VLOOKUP($D627,CoRAP_update!$A$5:$J$376,MATCH(Sammanfattning!S$1,CoRAP_update!$A$4:$J$4,0),FALSE),VLOOKUP($A627,CoRAP_update!$D$5:$J$376,MATCH(Sammanfattning!S$1,CoRAP_update!$D$4:$J$4,0),FALSE)),VLOOKUP($C627,CoRAP_update!$C$5:$J$376,MATCH(Sammanfattning!S$1,CoRAP_update!$C$4:$J$4,0),FALSE))</f>
        <v>#N/A</v>
      </c>
      <c r="T627" s="76" t="e">
        <f>IF($A627="-",VLOOKUP($D627,EDC_update!$C$2:$F$450,4,FALSE),VLOOKUP($A627,EDC_update!$B$2:$F$450,5,FALSE))</f>
        <v>#N/A</v>
      </c>
      <c r="V627" s="78">
        <f>IF(IFERROR(SEARCH("PBT",P627),99)=99,IF(IFERROR(SEARCH("suspected PBT",S627),99)=99,IF(IFERROR(SEARCH("concluded to be PBT",K627),99)=99,IF(IFERROR(SEARCH("PBT",S627),99)=99,IF(IFERROR(SEARCH("PBT cand",L627),99)=99,IF(IFERROR(SEARCH("PBT",L627),99)=99,IF(IFERROR(SEARCH("persistent, bioackumulative and toxic properties",K627),99)=99,0,Scoring!$E$3),Scoring!$E$3),Scoring!$E$7),Scoring!$E$3),Scoring!$E$5),Scoring!$E$6),Scoring!$E$3)</f>
        <v>0</v>
      </c>
      <c r="W627" s="78">
        <f>IF(IFERROR(SEARCH("vPvB",P627),99)=99,IF(IFERROR(SEARCH("suspected pbt/vPvB",S627),99)=99,IF(IFERROR(SEARCH("vPvB",S627),99)=99,IF(IFERROR(SEARCH("concluded to be a vPvB",S627),99)=99,IF(IFERROR(SEARCH("identified as vPvB",K627),99)=99,IF(IFERROR(SEARCH("concluded to be a vPvB",K627),99)=99,IF(IFERROR(SEARCH("concluded to be both pbt and vPvB",S627),99)=99,IF(IFERROR(SEARCH("concluded to be both pbt and vPvB",K627),99)=99,0,Scoring!$E$5),Scoring!$E$5),Scoring!$E$5),Scoring!$E$5),Scoring!$E$5),Scoring!$E$4),Scoring!$E$6),Scoring!$E$4)</f>
        <v>0</v>
      </c>
      <c r="X627" s="78">
        <f>IF(IFERROR(SEARCH("H410",N627),99)=99,IF(IFERROR(SEARCH("H410",O627),99)=99,IF(IFERROR(SEARCH("H410",Q627),99)=99,IF(IFERROR(SEARCH("H410",M627),99)=99,IF(IFERROR(SEARCH("H410",R627),99)=99,IF(IFERROR(SEARCH("H411",N627),99)=99,IF(IFERROR(SEARCH("H411",O627),99)=99,IF(IFERROR(SEARCH("H411",Q627),99)=99,IF(IFERROR(SEARCH("H411",M627),99)=99,IF(IFERROR(SEARCH("H411",R627),99)=99,IF(IFERROR(SEARCH("H413",N627),99)=99,IF(IFERROR(SEARCH("H413",O627),99)=99,IF(IFERROR(SEARCH("H413",Q627),99)=99,IF(IFERROR(SEARCH("H413",M627),99)=99,IF(IFERROR(SEARCH("H413",R627),99)=99,IF(IFERROR(SEARCH("H412",N627),99)=99,IF(IFERROR(SEARCH("H412",O627),99)=99,IF(IFERROR(SEARCH("H412",Q627),99)=99,IF(IFERROR(SEARCH("H412",M627),99)=99,IF(IFERROR(SEARCH("H412",R627),99)=99,0,Scoring!$E$2),Scoring!$E$2),Scoring!$E$2),Scoring!$E$2),Scoring!$E$2),Scoring!$E$2),Scoring!$E$2),Scoring!$E$2),Scoring!$E$2),Scoring!$E$2),Scoring!$E$2),Scoring!$E$2),Scoring!$E$2),Scoring!$E$2),Scoring!$E$2),Scoring!$E$2),Scoring!$E$2),Scoring!$E$2),Scoring!$E$2),Scoring!$E$2)</f>
        <v>0</v>
      </c>
      <c r="Y627" s="78">
        <f>IF(IFERROR(SEARCH("CMR",K627),99)=99,IF(IFERROR(SEARCH("Suspected CMR",S627),99)=99,IF(IFERROR(SEARCH("CMR",S627),99)=99,0,Scoring!$E$8),Scoring!$E$9),Scoring!$E$8)</f>
        <v>3</v>
      </c>
      <c r="Z627" s="78">
        <f>IF(IFERROR(SEARCH("H350",N627),99)=99,IF(IFERROR(SEARCH("H350",O627),99)=99,IF(IFERROR(SEARCH("H350",Q627),99)=99,IF(IFERROR(SEARCH("H350",M627),99)=99,IF(IFERROR(SEARCH("H350",R627),99)=99,IF(IFERROR(SEARCH("H351",N627),99)=99,IF(IFERROR(SEARCH("H351",O627),99)=99,IF(IFERROR(SEARCH("H351",Q627),99)=99,IF(IFERROR(SEARCH("H351",M627),99)=99,IF(IFERROR(SEARCH("H351",R627),99)=99,IF(IFERROR(SEARCH("carcinogenic",P627),99)=99,IF(IFERROR(SEARCH("suspected carcinogenic",S627),99)=99,0,Scoring!$E$12),Scoring!$E$11),Scoring!$E$10),Scoring!$E$10),Scoring!$E$10),Scoring!$E$10),Scoring!$E$10),Scoring!$E$10),Scoring!$E$10),Scoring!$E$10),Scoring!$E$10),Scoring!$E$10)</f>
        <v>1</v>
      </c>
      <c r="AA627" s="78">
        <f>IF(IFERROR(SEARCH("H340",N627),99)=99,IF(IFERROR(SEARCH("H340",O627),99)=99,IF(IFERROR(SEARCH("H340",Q627),99)=99,IF(IFERROR(SEARCH("H340",M627),99)=99,IF(IFERROR(SEARCH("H340",R627),99)=99,IF(IFERROR(SEARCH("H341",N627),99)=99,IF(IFERROR(SEARCH("H341",O627),99)=99,IF(IFERROR(SEARCH("H341",Q627),99)=99,IF(IFERROR(SEARCH("H341",M627),99)=99,IF(IFERROR(SEARCH("H341",R627),99)=99,IF(IFERROR(SEARCH("mutagenic",P627),99)=99,IF(IFERROR(SEARCH("suspected mutagenic",S627),99)=99,0,Scoring!$E$15),Scoring!$E$14),Scoring!$E$13),Scoring!$E$13),Scoring!$E$13),Scoring!$E$13),Scoring!$E$13),Scoring!$E$13),Scoring!$E$13),Scoring!$E$13),Scoring!$E$13),Scoring!$E$13)</f>
        <v>1</v>
      </c>
      <c r="AB627" s="78">
        <f>IF(IFERROR(SEARCH("H360",N627),99)=99,IF(IFERROR(SEARCH("H360",O627),99)=99,IF(IFERROR(SEARCH("H360",Q627),99)=99,IF(IFERROR(SEARCH("H360",M627),99)=99,IF(IFERROR(SEARCH("H360",R627),99)=99,IF(IFERROR(SEARCH("H361",N627),99)=99,IF(IFERROR(SEARCH("H361",O627),99)=99,IF(IFERROR(SEARCH("H361",Q627),99)=99,IF(IFERROR(SEARCH("H361",M627),99)=99,IF(IFERROR(SEARCH("H361",R627),99)=99,IF(IFERROR(SEARCH("reproduction",P627),99)=99,IF(IFERROR(SEARCH("suspected reprotoxic",S627),99)=99,IF(IFERROR(SEARCH("reprotoxic",S627),99)=99,IF(IFERROR(SEARCH("reprotoxic",K627),99)=99,0,Scoring!$E$18),Scoring!$E$18),Scoring!$E$19),Scoring!$E$17),Scoring!$E$16),Scoring!$E$16),Scoring!$E$16),Scoring!$E$16),Scoring!$E$16),Scoring!$E$16),Scoring!$E$16),Scoring!$E$16),Scoring!$E$16),Scoring!$E$16)</f>
        <v>0</v>
      </c>
      <c r="AC627" s="78">
        <f>IF(IFERROR(SEARCH("57f",L627),99)=99,IF(IFERROR(SEARCH("57(f)",P627),99)=99,0,Scoring!$E$20),Scoring!$E$20)</f>
        <v>0</v>
      </c>
      <c r="AD627" s="78">
        <f>IF(IFERROR(SEARCH("CAT1",T627),99)=99,IF(IFERROR(SEARCH("CAT2",T627),99)=99,IF(IFERROR(SEARCH("CAT3",T627),99)=99,IF(IFERROR(SEARCH("concluded to be endocrine",K627),99)=99,IF(IFERROR(SEARCH("categorised as endocrine",K627),99)=99,IF(IFERROR(SEARCH("endocrine disrupting",P627),99)=99,IF(IFERROR(SEARCH("endocrine disrupting",K627),99)=99,IF(IFERROR(SEARCH("suspected endocrine",S627),99)=99,IF(IFERROR(SEARCH("potential endocrine",S627),99)=99,0,Scoring!$E$25),Scoring!$E$25),Scoring!$E$24),Scoring!$E$24),Scoring!$E$24),Scoring!$E$24),Scoring!$E$23),Scoring!$E$22),Scoring!$E$21)</f>
        <v>0</v>
      </c>
      <c r="AE627" s="78">
        <f>IF(IFERROR(SEARCH("suspected sensitiser",S627),99)=99,IF(IFERROR(SEARCH("sensitiser",S627),99)=99,IF(IFERROR(SEARCH("other hazard based concern",S627),99)=99,0,Scoring!$E$28),Scoring!$E$26),Scoring!$E$27)</f>
        <v>0</v>
      </c>
      <c r="AF627" s="78">
        <f>IF(IFERROR(M627,1)=1,IF(IFERROR(N627,1)=1,IF(IFERROR(O627,1)=1,IF(IFERROR(Q627,1)=1,IF(IFERROR(R627,1)=1,IF(IFERROR(T627,1)=1,IF(IFERROR(K627,1)=1,IF(IFERROR(P627,1)=1,IF(IFERROR(S627,1)=1,Scoring!$E$29,0),0),0),0),0),0),0),0),0)</f>
        <v>0</v>
      </c>
      <c r="AG627" s="78">
        <f t="shared" si="50"/>
        <v>3</v>
      </c>
      <c r="AI627" s="93"/>
      <c r="AJ627" s="94"/>
      <c r="AK627" s="76"/>
      <c r="AL627" s="75"/>
      <c r="AN627" s="79"/>
      <c r="AO627" s="79"/>
      <c r="AP627" s="79"/>
      <c r="AQ627" s="79"/>
      <c r="AR627" s="79"/>
      <c r="AS627" s="78"/>
      <c r="AU627" s="79">
        <f>IF(IFERROR(F627,99)=99,IF(IFERROR(G627,99)=99,IF(IFERROR(H627,99)=99,IF(IFERROR(I627,99)=99,IF(IFERROR(E627,99)=99,IF(IFERROR(J627,99)=99,0,Scoring!$B$7),Scoring!$B$3),Scoring!$B$2),Scoring!$B$6),Scoring!$B$5),Scoring!$B$4)</f>
        <v>0.3</v>
      </c>
      <c r="AV627" s="78">
        <f t="shared" si="51"/>
        <v>0.89999999999999991</v>
      </c>
      <c r="AW627" s="78"/>
      <c r="AX627" s="66"/>
      <c r="AY627" s="78"/>
      <c r="AZ627" s="76"/>
      <c r="BA627" s="76"/>
      <c r="BB627" s="76"/>
    </row>
    <row r="628" spans="1:54" x14ac:dyDescent="0.25">
      <c r="A628" s="77" t="s">
        <v>6527</v>
      </c>
      <c r="B628" s="76" t="str">
        <f t="shared" si="52"/>
        <v>265-206-7</v>
      </c>
      <c r="C628" s="77" t="s">
        <v>1811</v>
      </c>
      <c r="D628" s="77" t="s">
        <v>1812</v>
      </c>
      <c r="E628" s="76" t="str">
        <f>IF(C628="-",IF(A628="-",VLOOKUP(D628,'sin-list 180320_update'!$C$2:$C$835,1,FALSE),VLOOKUP(A628,'sin-list 180320_update'!$A$2:$A$835,1,FALSE)),VLOOKUP(C628,'sin-list 180320_update'!$B$2:$B$835,1,FALSE))</f>
        <v>265-206-7</v>
      </c>
      <c r="F628" s="76" t="e">
        <f>IF($C628="-",IF($A628="-",VLOOKUP($D628,'REACH Bilaga XVII_update'!$A$5:$A$131,1,FALSE),VLOOKUP($A628,'REACH Bilaga XVII_update'!$C$5:$C$131,1,FALSE)),VLOOKUP($C628,'REACH Bilaga XVII_update'!$B$5:$B$131,1,FALSE))</f>
        <v>#N/A</v>
      </c>
      <c r="G628" s="76" t="e">
        <f>IF($C628="-",IF($A628="-",VLOOKUP($D628,' REACH Bilaga 59_update'!$A$5:$A$210,1,FALSE),VLOOKUP($A628,' REACH Bilaga 59_update'!$D$5:$D$210,1,FALSE)),VLOOKUP($C628,' REACH Bilaga 59_update'!$C$5:$C$210,1,FALSE))</f>
        <v>#N/A</v>
      </c>
      <c r="H628" s="76" t="e">
        <f>IF($C628="-",IF($A628="-",VLOOKUP($D628,'REACH Bilaga XIV_update'!$A$5:$A$110,1,FALSE),VLOOKUP($A628,'REACH Bilaga XIV_update'!$D$5:$D$110,1,FALSE)),VLOOKUP($C628,'REACH Bilaga XIV_update'!$C$5:$C$110,1,FALSE))</f>
        <v>#N/A</v>
      </c>
      <c r="I628" s="76" t="e">
        <f>IF($C628="-",IF($A628="-",VLOOKUP($D628,CoRAP_update!$A$5:$A$376,1,FALSE),VLOOKUP($A628,CoRAP_update!$D$5:$D$376,1,FALSE)),VLOOKUP($C628,CoRAP_update!$C$5:$C$376,1,FALSE))</f>
        <v>#N/A</v>
      </c>
      <c r="J628" s="76" t="e">
        <f>IF($C628="-",IF($A628="-",VLOOKUP($D628,EDC_update!$C$2:$C$450,1,FALSE),VLOOKUP($A628,EDC_update!$B$2:$B$450,1,FALSE)),VLOOKUP($C628,EDC_update!$L$2:$L$450,1,FALSE))</f>
        <v>#N/A</v>
      </c>
      <c r="K628" s="76" t="str">
        <f>IF($C628="-",IF($A628="-",IF(VLOOKUP($D628,'sin-list 180320_update'!$C$2:$S$835,3,FALSE)="",NA(),VLOOKUP($D628,'sin-list 180320_update'!$C$2:$S$835,3,FALSE)),IF(VLOOKUP($A628,'sin-list 180320_update'!$A$2:$S$835,5,FALSE)="",NA(),VLOOKUP($A628,'sin-list 180320_update'!$A$2:$S$835,5,FALSE))),IF(VLOOKUP($C628,'sin-list 180320_update'!$B$2:$S$835,4,FALSE)="",NA(),VLOOKUP($C628,'sin-list 180320_update'!$B$2:$S$835,4,FALSE)))</f>
        <v>Classified CMR according to Annex VI of Regulation 1272/2008. (Might not apply when contaminants are below below legal thresholds and/or full refining history is known)</v>
      </c>
      <c r="L628" s="76" t="str">
        <f>IF($C628="-",IF($A628="-",VLOOKUP($D628,'sin-list 180320_update'!$C$2:$S$835,6,FALSE),VLOOKUP($A628,'sin-list 180320_update'!$A$2:$S$835,8,FALSE)),VLOOKUP($C628,'sin-list 180320_update'!$B$2:$S$835,7,FALSE))</f>
        <v>Carc. 1B</v>
      </c>
      <c r="M628" s="76" t="str">
        <f>IF($C628="-",IF($A628="-",IF(VLOOKUP($D628,'sin-list 180320_update'!$C$2:$S$835,8,FALSE)="",NA(),VLOOKUP($D628,'sin-list 180320_update'!$C$2:$S$835,8,FALSE)),IF(VLOOKUP($A628,'sin-list 180320_update'!$A$2:$S$835,10,FALSE)="",NA(),VLOOKUP($A628,'sin-list 180320_update'!$A$2:$S$835,10,FALSE))),IF(VLOOKUP($C628,'sin-list 180320_update'!$B$2:$S$835,9,FALSE)="",NA(),VLOOKUP($C628,'sin-list 180320_update'!$B$2:$S$835,9,FALSE)))</f>
        <v>H350</v>
      </c>
      <c r="N628" s="76" t="e">
        <f>IF($C628="-",IF($A628="-",IF(VLOOKUP($D628,'REACH Bilaga XVII_update'!$A$5:$E$131,4,FALSE)="",NA(),VLOOKUP($D628,'REACH Bilaga XVII_update'!$A$5:$E$131,4,FALSE)),IF(VLOOKUP($A628,'REACH Bilaga XVII_update'!$C$5:$D$131,2,FALSE)="",NA(),VLOOKUP($A628,'REACH Bilaga XVII_update'!$C$5:$D$131,2,FALSE))),IF(VLOOKUP($C628,'REACH Bilaga XVII_update'!$B$5:$D$131,3,FALSE)="",NA(),VLOOKUP($C628,'REACH Bilaga XVII_update'!$B$5:$D$131,3,FALSE)))</f>
        <v>#N/A</v>
      </c>
      <c r="O628" s="76" t="e">
        <f>IF($C628="-",IF($A628="-",IF(VLOOKUP($D628,' REACH Bilaga 59_update'!$A$5:$E$210,5,FALSE)="",NA(),VLOOKUP($D628,' REACH Bilaga 59_update'!$A$5:$E$210,5,FALSE)),IF(VLOOKUP($A628,' REACH Bilaga 59_update'!$D$5:$E$210,2,FALSE)="",NA(),VLOOKUP($A628,' REACH Bilaga 59_update'!$D$5:$E$210,2,FALSE))),IF(VLOOKUP($C628,' REACH Bilaga 59_update'!$C$5:$E$210,3,FALSE)="",NA(),VLOOKUP($C628,' REACH Bilaga 59_update'!$C$5:$E$210,3,FALSE)))</f>
        <v>#N/A</v>
      </c>
      <c r="P628" s="76" t="e">
        <f>IF(C628="-",IF(A628="-",IFERROR(VLOOKUP($D628,' REACH Bilaga 59_update'!$A$5:$F$210,MATCH(Sammanfattning!P$1,' REACH Bilaga 59_update'!$A$4:$F$4,0),FALSE),VLOOKUP($D628,'REACH Bilaga XIV_update'!$A$4:$H$110,MATCH(Sammanfattning!P$1,'REACH Bilaga XIV_update'!$A$4:$H$4,0),FALSE)),IFERROR(VLOOKUP($A628,' REACH Bilaga 59_update'!$D$5:$F$210,MATCH(Sammanfattning!P$1,' REACH Bilaga 59_update'!$D$4:$F$4,0),FALSE),VLOOKUP($A628,'REACH Bilaga XIV_update'!$D$4:$H$110,MATCH(Sammanfattning!P$1,'REACH Bilaga XIV_update'!$D$4:$H$4,0),FALSE))),IFERROR(VLOOKUP($C628,' REACH Bilaga 59_update'!$C$5:$F$210,MATCH(Sammanfattning!P$1,' REACH Bilaga 59_update'!$C$4:$F$4,0),FALSE),VLOOKUP($C628,'REACH Bilaga XIV_update'!$C$4:$H$110,MATCH(Sammanfattning!P$1,'REACH Bilaga XIV_update'!$C$4:$H$4,0),FALSE)))</f>
        <v>#N/A</v>
      </c>
      <c r="Q628" s="76" t="e">
        <f>IF($C628="-",IF($A628="-",IF(VLOOKUP($D628,'REACH Bilaga XIV_update'!$A$5:$I$110,9,FALSE)="",NA(),VLOOKUP($D628,'REACH Bilaga XIV_update'!$A$5:$I$110,9,FALSE)),IF(VLOOKUP($A628,'REACH Bilaga XIV_update'!$D$5:$I$110,6,FALSE)="",NA(),VLOOKUP($A628,'REACH Bilaga XIV_update'!$D$5:$I$110,6,FALSE))),IF(VLOOKUP($C628,'REACH Bilaga XIV_update'!$C$5:$I$110,7,FALSE)="",NA(),VLOOKUP($C628,'REACH Bilaga XIV_update'!$C$5:$I$110,7,FALSE)))</f>
        <v>#N/A</v>
      </c>
      <c r="R628" s="76" t="e">
        <f>IF($C628="-",IF($A628="-",IF(VLOOKUP($D628,CoRAP_update!$A$5:$O$376,15,FALSE)="",NA(),VLOOKUP($D628,CoRAP_update!$A$5:$O$376,15,FALSE)),IF(VLOOKUP($A628,CoRAP_update!$D$5:$O$376,12,FALSE)="",NA(),VLOOKUP($A628,CoRAP_update!$D$5:$O$376,12,FALSE))),IF(VLOOKUP($C628,CoRAP_update!$C$5:$O$376,13,FALSE)="",NA(),VLOOKUP($C628,CoRAP_update!$C$5:$O$376,13,FALSE)))</f>
        <v>#N/A</v>
      </c>
      <c r="S628" s="144" t="e">
        <f>IF($C628="-",IF($A628="-",VLOOKUP($D628,CoRAP_update!$A$5:$J$376,MATCH(Sammanfattning!S$1,CoRAP_update!$A$4:$J$4,0),FALSE),VLOOKUP($A628,CoRAP_update!$D$5:$J$376,MATCH(Sammanfattning!S$1,CoRAP_update!$D$4:$J$4,0),FALSE)),VLOOKUP($C628,CoRAP_update!$C$5:$J$376,MATCH(Sammanfattning!S$1,CoRAP_update!$C$4:$J$4,0),FALSE))</f>
        <v>#N/A</v>
      </c>
      <c r="T628" s="76" t="e">
        <f>IF($A628="-",VLOOKUP($D628,EDC_update!$C$2:$F$450,4,FALSE),VLOOKUP($A628,EDC_update!$B$2:$F$450,5,FALSE))</f>
        <v>#N/A</v>
      </c>
      <c r="V628" s="78">
        <f>IF(IFERROR(SEARCH("PBT",P628),99)=99,IF(IFERROR(SEARCH("suspected PBT",S628),99)=99,IF(IFERROR(SEARCH("concluded to be PBT",K628),99)=99,IF(IFERROR(SEARCH("PBT",S628),99)=99,IF(IFERROR(SEARCH("PBT cand",L628),99)=99,IF(IFERROR(SEARCH("PBT",L628),99)=99,IF(IFERROR(SEARCH("persistent, bioackumulative and toxic properties",K628),99)=99,0,Scoring!$E$3),Scoring!$E$3),Scoring!$E$7),Scoring!$E$3),Scoring!$E$5),Scoring!$E$6),Scoring!$E$3)</f>
        <v>0</v>
      </c>
      <c r="W628" s="78">
        <f>IF(IFERROR(SEARCH("vPvB",P628),99)=99,IF(IFERROR(SEARCH("suspected pbt/vPvB",S628),99)=99,IF(IFERROR(SEARCH("vPvB",S628),99)=99,IF(IFERROR(SEARCH("concluded to be a vPvB",S628),99)=99,IF(IFERROR(SEARCH("identified as vPvB",K628),99)=99,IF(IFERROR(SEARCH("concluded to be a vPvB",K628),99)=99,IF(IFERROR(SEARCH("concluded to be both pbt and vPvB",S628),99)=99,IF(IFERROR(SEARCH("concluded to be both pbt and vPvB",K628),99)=99,0,Scoring!$E$5),Scoring!$E$5),Scoring!$E$5),Scoring!$E$5),Scoring!$E$5),Scoring!$E$4),Scoring!$E$6),Scoring!$E$4)</f>
        <v>0</v>
      </c>
      <c r="X628" s="78">
        <f>IF(IFERROR(SEARCH("H410",N628),99)=99,IF(IFERROR(SEARCH("H410",O628),99)=99,IF(IFERROR(SEARCH("H410",Q628),99)=99,IF(IFERROR(SEARCH("H410",M628),99)=99,IF(IFERROR(SEARCH("H410",R628),99)=99,IF(IFERROR(SEARCH("H411",N628),99)=99,IF(IFERROR(SEARCH("H411",O628),99)=99,IF(IFERROR(SEARCH("H411",Q628),99)=99,IF(IFERROR(SEARCH("H411",M628),99)=99,IF(IFERROR(SEARCH("H411",R628),99)=99,IF(IFERROR(SEARCH("H413",N628),99)=99,IF(IFERROR(SEARCH("H413",O628),99)=99,IF(IFERROR(SEARCH("H413",Q628),99)=99,IF(IFERROR(SEARCH("H413",M628),99)=99,IF(IFERROR(SEARCH("H413",R628),99)=99,IF(IFERROR(SEARCH("H412",N628),99)=99,IF(IFERROR(SEARCH("H412",O628),99)=99,IF(IFERROR(SEARCH("H412",Q628),99)=99,IF(IFERROR(SEARCH("H412",M628),99)=99,IF(IFERROR(SEARCH("H412",R628),99)=99,0,Scoring!$E$2),Scoring!$E$2),Scoring!$E$2),Scoring!$E$2),Scoring!$E$2),Scoring!$E$2),Scoring!$E$2),Scoring!$E$2),Scoring!$E$2),Scoring!$E$2),Scoring!$E$2),Scoring!$E$2),Scoring!$E$2),Scoring!$E$2),Scoring!$E$2),Scoring!$E$2),Scoring!$E$2),Scoring!$E$2),Scoring!$E$2),Scoring!$E$2)</f>
        <v>0</v>
      </c>
      <c r="Y628" s="78">
        <f>IF(IFERROR(SEARCH("CMR",K628),99)=99,IF(IFERROR(SEARCH("Suspected CMR",S628),99)=99,IF(IFERROR(SEARCH("CMR",S628),99)=99,0,Scoring!$E$8),Scoring!$E$9),Scoring!$E$8)</f>
        <v>3</v>
      </c>
      <c r="Z628" s="78">
        <f>IF(IFERROR(SEARCH("H350",N628),99)=99,IF(IFERROR(SEARCH("H350",O628),99)=99,IF(IFERROR(SEARCH("H350",Q628),99)=99,IF(IFERROR(SEARCH("H350",M628),99)=99,IF(IFERROR(SEARCH("H350",R628),99)=99,IF(IFERROR(SEARCH("H351",N628),99)=99,IF(IFERROR(SEARCH("H351",O628),99)=99,IF(IFERROR(SEARCH("H351",Q628),99)=99,IF(IFERROR(SEARCH("H351",M628),99)=99,IF(IFERROR(SEARCH("H351",R628),99)=99,IF(IFERROR(SEARCH("carcinogenic",P628),99)=99,IF(IFERROR(SEARCH("suspected carcinogenic",S628),99)=99,0,Scoring!$E$12),Scoring!$E$11),Scoring!$E$10),Scoring!$E$10),Scoring!$E$10),Scoring!$E$10),Scoring!$E$10),Scoring!$E$10),Scoring!$E$10),Scoring!$E$10),Scoring!$E$10),Scoring!$E$10)</f>
        <v>1</v>
      </c>
      <c r="AA628" s="78">
        <f>IF(IFERROR(SEARCH("H340",N628),99)=99,IF(IFERROR(SEARCH("H340",O628),99)=99,IF(IFERROR(SEARCH("H340",Q628),99)=99,IF(IFERROR(SEARCH("H340",M628),99)=99,IF(IFERROR(SEARCH("H340",R628),99)=99,IF(IFERROR(SEARCH("H341",N628),99)=99,IF(IFERROR(SEARCH("H341",O628),99)=99,IF(IFERROR(SEARCH("H341",Q628),99)=99,IF(IFERROR(SEARCH("H341",M628),99)=99,IF(IFERROR(SEARCH("H341",R628),99)=99,IF(IFERROR(SEARCH("mutagenic",P628),99)=99,IF(IFERROR(SEARCH("suspected mutagenic",S628),99)=99,0,Scoring!$E$15),Scoring!$E$14),Scoring!$E$13),Scoring!$E$13),Scoring!$E$13),Scoring!$E$13),Scoring!$E$13),Scoring!$E$13),Scoring!$E$13),Scoring!$E$13),Scoring!$E$13),Scoring!$E$13)</f>
        <v>0</v>
      </c>
      <c r="AB628" s="78">
        <f>IF(IFERROR(SEARCH("H360",N628),99)=99,IF(IFERROR(SEARCH("H360",O628),99)=99,IF(IFERROR(SEARCH("H360",Q628),99)=99,IF(IFERROR(SEARCH("H360",M628),99)=99,IF(IFERROR(SEARCH("H360",R628),99)=99,IF(IFERROR(SEARCH("H361",N628),99)=99,IF(IFERROR(SEARCH("H361",O628),99)=99,IF(IFERROR(SEARCH("H361",Q628),99)=99,IF(IFERROR(SEARCH("H361",M628),99)=99,IF(IFERROR(SEARCH("H361",R628),99)=99,IF(IFERROR(SEARCH("reproduction",P628),99)=99,IF(IFERROR(SEARCH("suspected reprotoxic",S628),99)=99,IF(IFERROR(SEARCH("reprotoxic",S628),99)=99,IF(IFERROR(SEARCH("reprotoxic",K628),99)=99,0,Scoring!$E$18),Scoring!$E$18),Scoring!$E$19),Scoring!$E$17),Scoring!$E$16),Scoring!$E$16),Scoring!$E$16),Scoring!$E$16),Scoring!$E$16),Scoring!$E$16),Scoring!$E$16),Scoring!$E$16),Scoring!$E$16),Scoring!$E$16)</f>
        <v>0</v>
      </c>
      <c r="AC628" s="78">
        <f>IF(IFERROR(SEARCH("57f",L628),99)=99,IF(IFERROR(SEARCH("57(f)",P628),99)=99,0,Scoring!$E$20),Scoring!$E$20)</f>
        <v>0</v>
      </c>
      <c r="AD628" s="78">
        <f>IF(IFERROR(SEARCH("CAT1",T628),99)=99,IF(IFERROR(SEARCH("CAT2",T628),99)=99,IF(IFERROR(SEARCH("CAT3",T628),99)=99,IF(IFERROR(SEARCH("concluded to be endocrine",K628),99)=99,IF(IFERROR(SEARCH("categorised as endocrine",K628),99)=99,IF(IFERROR(SEARCH("endocrine disrupting",P628),99)=99,IF(IFERROR(SEARCH("endocrine disrupting",K628),99)=99,IF(IFERROR(SEARCH("suspected endocrine",S628),99)=99,IF(IFERROR(SEARCH("potential endocrine",S628),99)=99,0,Scoring!$E$25),Scoring!$E$25),Scoring!$E$24),Scoring!$E$24),Scoring!$E$24),Scoring!$E$24),Scoring!$E$23),Scoring!$E$22),Scoring!$E$21)</f>
        <v>0</v>
      </c>
      <c r="AE628" s="78">
        <f>IF(IFERROR(SEARCH("suspected sensitiser",S628),99)=99,IF(IFERROR(SEARCH("sensitiser",S628),99)=99,IF(IFERROR(SEARCH("other hazard based concern",S628),99)=99,0,Scoring!$E$28),Scoring!$E$26),Scoring!$E$27)</f>
        <v>0</v>
      </c>
      <c r="AF628" s="78">
        <f>IF(IFERROR(M628,1)=1,IF(IFERROR(N628,1)=1,IF(IFERROR(O628,1)=1,IF(IFERROR(Q628,1)=1,IF(IFERROR(R628,1)=1,IF(IFERROR(T628,1)=1,IF(IFERROR(K628,1)=1,IF(IFERROR(P628,1)=1,IF(IFERROR(S628,1)=1,Scoring!$E$29,0),0),0),0),0),0),0),0),0)</f>
        <v>0</v>
      </c>
      <c r="AG628" s="78">
        <f t="shared" si="50"/>
        <v>3</v>
      </c>
      <c r="AI628" s="93"/>
      <c r="AJ628" s="94"/>
      <c r="AK628" s="76"/>
      <c r="AL628" s="75"/>
      <c r="AN628" s="79"/>
      <c r="AO628" s="79"/>
      <c r="AP628" s="79"/>
      <c r="AQ628" s="79"/>
      <c r="AR628" s="79"/>
      <c r="AS628" s="78"/>
      <c r="AU628" s="79">
        <f>IF(IFERROR(F628,99)=99,IF(IFERROR(G628,99)=99,IF(IFERROR(H628,99)=99,IF(IFERROR(I628,99)=99,IF(IFERROR(E628,99)=99,IF(IFERROR(J628,99)=99,0,Scoring!$B$7),Scoring!$B$3),Scoring!$B$2),Scoring!$B$6),Scoring!$B$5),Scoring!$B$4)</f>
        <v>0.3</v>
      </c>
      <c r="AV628" s="78">
        <f t="shared" si="51"/>
        <v>0.89999999999999991</v>
      </c>
      <c r="AW628" s="78"/>
      <c r="AX628" s="66"/>
      <c r="AY628" s="78"/>
      <c r="AZ628" s="76"/>
      <c r="BA628" s="76"/>
      <c r="BB628" s="76"/>
    </row>
    <row r="629" spans="1:54" x14ac:dyDescent="0.25">
      <c r="A629" s="77" t="s">
        <v>6529</v>
      </c>
      <c r="B629" s="76" t="str">
        <f t="shared" si="52"/>
        <v>266-013-0</v>
      </c>
      <c r="C629" s="77" t="s">
        <v>1831</v>
      </c>
      <c r="D629" s="77" t="s">
        <v>1832</v>
      </c>
      <c r="E629" s="76" t="str">
        <f>IF(C629="-",IF(A629="-",VLOOKUP(D629,'sin-list 180320_update'!$C$2:$C$835,1,FALSE),VLOOKUP(A629,'sin-list 180320_update'!$A$2:$A$835,1,FALSE)),VLOOKUP(C629,'sin-list 180320_update'!$B$2:$B$835,1,FALSE))</f>
        <v>266-013-0</v>
      </c>
      <c r="F629" s="76" t="e">
        <f>IF($C629="-",IF($A629="-",VLOOKUP($D629,'REACH Bilaga XVII_update'!$A$5:$A$131,1,FALSE),VLOOKUP($A629,'REACH Bilaga XVII_update'!$C$5:$C$131,1,FALSE)),VLOOKUP($C629,'REACH Bilaga XVII_update'!$B$5:$B$131,1,FALSE))</f>
        <v>#N/A</v>
      </c>
      <c r="G629" s="76" t="e">
        <f>IF($C629="-",IF($A629="-",VLOOKUP($D629,' REACH Bilaga 59_update'!$A$5:$A$210,1,FALSE),VLOOKUP($A629,' REACH Bilaga 59_update'!$D$5:$D$210,1,FALSE)),VLOOKUP($C629,' REACH Bilaga 59_update'!$C$5:$C$210,1,FALSE))</f>
        <v>#N/A</v>
      </c>
      <c r="H629" s="76" t="e">
        <f>IF($C629="-",IF($A629="-",VLOOKUP($D629,'REACH Bilaga XIV_update'!$A$5:$A$110,1,FALSE),VLOOKUP($A629,'REACH Bilaga XIV_update'!$D$5:$D$110,1,FALSE)),VLOOKUP($C629,'REACH Bilaga XIV_update'!$C$5:$C$110,1,FALSE))</f>
        <v>#N/A</v>
      </c>
      <c r="I629" s="76" t="e">
        <f>IF($C629="-",IF($A629="-",VLOOKUP($D629,CoRAP_update!$A$5:$A$376,1,FALSE),VLOOKUP($A629,CoRAP_update!$D$5:$D$376,1,FALSE)),VLOOKUP($C629,CoRAP_update!$C$5:$C$376,1,FALSE))</f>
        <v>#N/A</v>
      </c>
      <c r="J629" s="76" t="e">
        <f>IF($C629="-",IF($A629="-",VLOOKUP($D629,EDC_update!$C$2:$C$450,1,FALSE),VLOOKUP($A629,EDC_update!$B$2:$B$450,1,FALSE)),VLOOKUP($C629,EDC_update!$L$2:$L$450,1,FALSE))</f>
        <v>#N/A</v>
      </c>
      <c r="K629" s="76" t="str">
        <f>IF($C629="-",IF($A629="-",IF(VLOOKUP($D629,'sin-list 180320_update'!$C$2:$S$835,3,FALSE)="",NA(),VLOOKUP($D629,'sin-list 180320_update'!$C$2:$S$835,3,FALSE)),IF(VLOOKUP($A629,'sin-list 180320_update'!$A$2:$S$835,5,FALSE)="",NA(),VLOOKUP($A629,'sin-list 180320_update'!$A$2:$S$835,5,FALSE))),IF(VLOOKUP($C629,'sin-list 180320_update'!$B$2:$S$835,4,FALSE)="",NA(),VLOOKUP($C629,'sin-list 180320_update'!$B$2:$S$835,4,FALSE)))</f>
        <v>Classified CMR according to Annex VI of Regulation 1272/2008. (Might not apply when contaminants are below below legal thresholds and/or full refining history is known)</v>
      </c>
      <c r="L629" s="76" t="str">
        <f>IF($C629="-",IF($A629="-",VLOOKUP($D629,'sin-list 180320_update'!$C$2:$S$835,6,FALSE),VLOOKUP($A629,'sin-list 180320_update'!$A$2:$S$835,8,FALSE)),VLOOKUP($C629,'sin-list 180320_update'!$B$2:$S$835,7,FALSE))</f>
        <v>Carc. 1B
Muta. 1B</v>
      </c>
      <c r="M629" s="76" t="str">
        <f>IF($C629="-",IF($A629="-",IF(VLOOKUP($D629,'sin-list 180320_update'!$C$2:$S$835,8,FALSE)="",NA(),VLOOKUP($D629,'sin-list 180320_update'!$C$2:$S$835,8,FALSE)),IF(VLOOKUP($A629,'sin-list 180320_update'!$A$2:$S$835,10,FALSE)="",NA(),VLOOKUP($A629,'sin-list 180320_update'!$A$2:$S$835,10,FALSE))),IF(VLOOKUP($C629,'sin-list 180320_update'!$B$2:$S$835,9,FALSE)="",NA(),VLOOKUP($C629,'sin-list 180320_update'!$B$2:$S$835,9,FALSE)))</f>
        <v>H350
H340</v>
      </c>
      <c r="N629" s="76" t="e">
        <f>IF($C629="-",IF($A629="-",IF(VLOOKUP($D629,'REACH Bilaga XVII_update'!$A$5:$E$131,4,FALSE)="",NA(),VLOOKUP($D629,'REACH Bilaga XVII_update'!$A$5:$E$131,4,FALSE)),IF(VLOOKUP($A629,'REACH Bilaga XVII_update'!$C$5:$D$131,2,FALSE)="",NA(),VLOOKUP($A629,'REACH Bilaga XVII_update'!$C$5:$D$131,2,FALSE))),IF(VLOOKUP($C629,'REACH Bilaga XVII_update'!$B$5:$D$131,3,FALSE)="",NA(),VLOOKUP($C629,'REACH Bilaga XVII_update'!$B$5:$D$131,3,FALSE)))</f>
        <v>#N/A</v>
      </c>
      <c r="O629" s="76" t="e">
        <f>IF($C629="-",IF($A629="-",IF(VLOOKUP($D629,' REACH Bilaga 59_update'!$A$5:$E$210,5,FALSE)="",NA(),VLOOKUP($D629,' REACH Bilaga 59_update'!$A$5:$E$210,5,FALSE)),IF(VLOOKUP($A629,' REACH Bilaga 59_update'!$D$5:$E$210,2,FALSE)="",NA(),VLOOKUP($A629,' REACH Bilaga 59_update'!$D$5:$E$210,2,FALSE))),IF(VLOOKUP($C629,' REACH Bilaga 59_update'!$C$5:$E$210,3,FALSE)="",NA(),VLOOKUP($C629,' REACH Bilaga 59_update'!$C$5:$E$210,3,FALSE)))</f>
        <v>#N/A</v>
      </c>
      <c r="P629" s="76" t="e">
        <f>IF(C629="-",IF(A629="-",IFERROR(VLOOKUP($D629,' REACH Bilaga 59_update'!$A$5:$F$210,MATCH(Sammanfattning!P$1,' REACH Bilaga 59_update'!$A$4:$F$4,0),FALSE),VLOOKUP($D629,'REACH Bilaga XIV_update'!$A$4:$H$110,MATCH(Sammanfattning!P$1,'REACH Bilaga XIV_update'!$A$4:$H$4,0),FALSE)),IFERROR(VLOOKUP($A629,' REACH Bilaga 59_update'!$D$5:$F$210,MATCH(Sammanfattning!P$1,' REACH Bilaga 59_update'!$D$4:$F$4,0),FALSE),VLOOKUP($A629,'REACH Bilaga XIV_update'!$D$4:$H$110,MATCH(Sammanfattning!P$1,'REACH Bilaga XIV_update'!$D$4:$H$4,0),FALSE))),IFERROR(VLOOKUP($C629,' REACH Bilaga 59_update'!$C$5:$F$210,MATCH(Sammanfattning!P$1,' REACH Bilaga 59_update'!$C$4:$F$4,0),FALSE),VLOOKUP($C629,'REACH Bilaga XIV_update'!$C$4:$H$110,MATCH(Sammanfattning!P$1,'REACH Bilaga XIV_update'!$C$4:$H$4,0),FALSE)))</f>
        <v>#N/A</v>
      </c>
      <c r="Q629" s="76" t="e">
        <f>IF($C629="-",IF($A629="-",IF(VLOOKUP($D629,'REACH Bilaga XIV_update'!$A$5:$I$110,9,FALSE)="",NA(),VLOOKUP($D629,'REACH Bilaga XIV_update'!$A$5:$I$110,9,FALSE)),IF(VLOOKUP($A629,'REACH Bilaga XIV_update'!$D$5:$I$110,6,FALSE)="",NA(),VLOOKUP($A629,'REACH Bilaga XIV_update'!$D$5:$I$110,6,FALSE))),IF(VLOOKUP($C629,'REACH Bilaga XIV_update'!$C$5:$I$110,7,FALSE)="",NA(),VLOOKUP($C629,'REACH Bilaga XIV_update'!$C$5:$I$110,7,FALSE)))</f>
        <v>#N/A</v>
      </c>
      <c r="R629" s="76" t="e">
        <f>IF($C629="-",IF($A629="-",IF(VLOOKUP($D629,CoRAP_update!$A$5:$O$376,15,FALSE)="",NA(),VLOOKUP($D629,CoRAP_update!$A$5:$O$376,15,FALSE)),IF(VLOOKUP($A629,CoRAP_update!$D$5:$O$376,12,FALSE)="",NA(),VLOOKUP($A629,CoRAP_update!$D$5:$O$376,12,FALSE))),IF(VLOOKUP($C629,CoRAP_update!$C$5:$O$376,13,FALSE)="",NA(),VLOOKUP($C629,CoRAP_update!$C$5:$O$376,13,FALSE)))</f>
        <v>#N/A</v>
      </c>
      <c r="S629" s="144" t="e">
        <f>IF($C629="-",IF($A629="-",VLOOKUP($D629,CoRAP_update!$A$5:$J$376,MATCH(Sammanfattning!S$1,CoRAP_update!$A$4:$J$4,0),FALSE),VLOOKUP($A629,CoRAP_update!$D$5:$J$376,MATCH(Sammanfattning!S$1,CoRAP_update!$D$4:$J$4,0),FALSE)),VLOOKUP($C629,CoRAP_update!$C$5:$J$376,MATCH(Sammanfattning!S$1,CoRAP_update!$C$4:$J$4,0),FALSE))</f>
        <v>#N/A</v>
      </c>
      <c r="T629" s="76" t="e">
        <f>IF($A629="-",VLOOKUP($D629,EDC_update!$C$2:$F$450,4,FALSE),VLOOKUP($A629,EDC_update!$B$2:$F$450,5,FALSE))</f>
        <v>#N/A</v>
      </c>
      <c r="V629" s="78">
        <f>IF(IFERROR(SEARCH("PBT",P629),99)=99,IF(IFERROR(SEARCH("suspected PBT",S629),99)=99,IF(IFERROR(SEARCH("concluded to be PBT",K629),99)=99,IF(IFERROR(SEARCH("PBT",S629),99)=99,IF(IFERROR(SEARCH("PBT cand",L629),99)=99,IF(IFERROR(SEARCH("PBT",L629),99)=99,IF(IFERROR(SEARCH("persistent, bioackumulative and toxic properties",K629),99)=99,0,Scoring!$E$3),Scoring!$E$3),Scoring!$E$7),Scoring!$E$3),Scoring!$E$5),Scoring!$E$6),Scoring!$E$3)</f>
        <v>0</v>
      </c>
      <c r="W629" s="78">
        <f>IF(IFERROR(SEARCH("vPvB",P629),99)=99,IF(IFERROR(SEARCH("suspected pbt/vPvB",S629),99)=99,IF(IFERROR(SEARCH("vPvB",S629),99)=99,IF(IFERROR(SEARCH("concluded to be a vPvB",S629),99)=99,IF(IFERROR(SEARCH("identified as vPvB",K629),99)=99,IF(IFERROR(SEARCH("concluded to be a vPvB",K629),99)=99,IF(IFERROR(SEARCH("concluded to be both pbt and vPvB",S629),99)=99,IF(IFERROR(SEARCH("concluded to be both pbt and vPvB",K629),99)=99,0,Scoring!$E$5),Scoring!$E$5),Scoring!$E$5),Scoring!$E$5),Scoring!$E$5),Scoring!$E$4),Scoring!$E$6),Scoring!$E$4)</f>
        <v>0</v>
      </c>
      <c r="X629" s="78">
        <f>IF(IFERROR(SEARCH("H410",N629),99)=99,IF(IFERROR(SEARCH("H410",O629),99)=99,IF(IFERROR(SEARCH("H410",Q629),99)=99,IF(IFERROR(SEARCH("H410",M629),99)=99,IF(IFERROR(SEARCH("H410",R629),99)=99,IF(IFERROR(SEARCH("H411",N629),99)=99,IF(IFERROR(SEARCH("H411",O629),99)=99,IF(IFERROR(SEARCH("H411",Q629),99)=99,IF(IFERROR(SEARCH("H411",M629),99)=99,IF(IFERROR(SEARCH("H411",R629),99)=99,IF(IFERROR(SEARCH("H413",N629),99)=99,IF(IFERROR(SEARCH("H413",O629),99)=99,IF(IFERROR(SEARCH("H413",Q629),99)=99,IF(IFERROR(SEARCH("H413",M629),99)=99,IF(IFERROR(SEARCH("H413",R629),99)=99,IF(IFERROR(SEARCH("H412",N629),99)=99,IF(IFERROR(SEARCH("H412",O629),99)=99,IF(IFERROR(SEARCH("H412",Q629),99)=99,IF(IFERROR(SEARCH("H412",M629),99)=99,IF(IFERROR(SEARCH("H412",R629),99)=99,0,Scoring!$E$2),Scoring!$E$2),Scoring!$E$2),Scoring!$E$2),Scoring!$E$2),Scoring!$E$2),Scoring!$E$2),Scoring!$E$2),Scoring!$E$2),Scoring!$E$2),Scoring!$E$2),Scoring!$E$2),Scoring!$E$2),Scoring!$E$2),Scoring!$E$2),Scoring!$E$2),Scoring!$E$2),Scoring!$E$2),Scoring!$E$2),Scoring!$E$2)</f>
        <v>0</v>
      </c>
      <c r="Y629" s="78">
        <f>IF(IFERROR(SEARCH("CMR",K629),99)=99,IF(IFERROR(SEARCH("Suspected CMR",S629),99)=99,IF(IFERROR(SEARCH("CMR",S629),99)=99,0,Scoring!$E$8),Scoring!$E$9),Scoring!$E$8)</f>
        <v>3</v>
      </c>
      <c r="Z629" s="78">
        <f>IF(IFERROR(SEARCH("H350",N629),99)=99,IF(IFERROR(SEARCH("H350",O629),99)=99,IF(IFERROR(SEARCH("H350",Q629),99)=99,IF(IFERROR(SEARCH("H350",M629),99)=99,IF(IFERROR(SEARCH("H350",R629),99)=99,IF(IFERROR(SEARCH("H351",N629),99)=99,IF(IFERROR(SEARCH("H351",O629),99)=99,IF(IFERROR(SEARCH("H351",Q629),99)=99,IF(IFERROR(SEARCH("H351",M629),99)=99,IF(IFERROR(SEARCH("H351",R629),99)=99,IF(IFERROR(SEARCH("carcinogenic",P629),99)=99,IF(IFERROR(SEARCH("suspected carcinogenic",S629),99)=99,0,Scoring!$E$12),Scoring!$E$11),Scoring!$E$10),Scoring!$E$10),Scoring!$E$10),Scoring!$E$10),Scoring!$E$10),Scoring!$E$10),Scoring!$E$10),Scoring!$E$10),Scoring!$E$10),Scoring!$E$10)</f>
        <v>1</v>
      </c>
      <c r="AA629" s="78">
        <f>IF(IFERROR(SEARCH("H340",N629),99)=99,IF(IFERROR(SEARCH("H340",O629),99)=99,IF(IFERROR(SEARCH("H340",Q629),99)=99,IF(IFERROR(SEARCH("H340",M629),99)=99,IF(IFERROR(SEARCH("H340",R629),99)=99,IF(IFERROR(SEARCH("H341",N629),99)=99,IF(IFERROR(SEARCH("H341",O629),99)=99,IF(IFERROR(SEARCH("H341",Q629),99)=99,IF(IFERROR(SEARCH("H341",M629),99)=99,IF(IFERROR(SEARCH("H341",R629),99)=99,IF(IFERROR(SEARCH("mutagenic",P629),99)=99,IF(IFERROR(SEARCH("suspected mutagenic",S629),99)=99,0,Scoring!$E$15),Scoring!$E$14),Scoring!$E$13),Scoring!$E$13),Scoring!$E$13),Scoring!$E$13),Scoring!$E$13),Scoring!$E$13),Scoring!$E$13),Scoring!$E$13),Scoring!$E$13),Scoring!$E$13)</f>
        <v>1</v>
      </c>
      <c r="AB629" s="78">
        <f>IF(IFERROR(SEARCH("H360",N629),99)=99,IF(IFERROR(SEARCH("H360",O629),99)=99,IF(IFERROR(SEARCH("H360",Q629),99)=99,IF(IFERROR(SEARCH("H360",M629),99)=99,IF(IFERROR(SEARCH("H360",R629),99)=99,IF(IFERROR(SEARCH("H361",N629),99)=99,IF(IFERROR(SEARCH("H361",O629),99)=99,IF(IFERROR(SEARCH("H361",Q629),99)=99,IF(IFERROR(SEARCH("H361",M629),99)=99,IF(IFERROR(SEARCH("H361",R629),99)=99,IF(IFERROR(SEARCH("reproduction",P629),99)=99,IF(IFERROR(SEARCH("suspected reprotoxic",S629),99)=99,IF(IFERROR(SEARCH("reprotoxic",S629),99)=99,IF(IFERROR(SEARCH("reprotoxic",K629),99)=99,0,Scoring!$E$18),Scoring!$E$18),Scoring!$E$19),Scoring!$E$17),Scoring!$E$16),Scoring!$E$16),Scoring!$E$16),Scoring!$E$16),Scoring!$E$16),Scoring!$E$16),Scoring!$E$16),Scoring!$E$16),Scoring!$E$16),Scoring!$E$16)</f>
        <v>0</v>
      </c>
      <c r="AC629" s="78">
        <f>IF(IFERROR(SEARCH("57f",L629),99)=99,IF(IFERROR(SEARCH("57(f)",P629),99)=99,0,Scoring!$E$20),Scoring!$E$20)</f>
        <v>0</v>
      </c>
      <c r="AD629" s="78">
        <f>IF(IFERROR(SEARCH("CAT1",T629),99)=99,IF(IFERROR(SEARCH("CAT2",T629),99)=99,IF(IFERROR(SEARCH("CAT3",T629),99)=99,IF(IFERROR(SEARCH("concluded to be endocrine",K629),99)=99,IF(IFERROR(SEARCH("categorised as endocrine",K629),99)=99,IF(IFERROR(SEARCH("endocrine disrupting",P629),99)=99,IF(IFERROR(SEARCH("endocrine disrupting",K629),99)=99,IF(IFERROR(SEARCH("suspected endocrine",S629),99)=99,IF(IFERROR(SEARCH("potential endocrine",S629),99)=99,0,Scoring!$E$25),Scoring!$E$25),Scoring!$E$24),Scoring!$E$24),Scoring!$E$24),Scoring!$E$24),Scoring!$E$23),Scoring!$E$22),Scoring!$E$21)</f>
        <v>0</v>
      </c>
      <c r="AE629" s="78">
        <f>IF(IFERROR(SEARCH("suspected sensitiser",S629),99)=99,IF(IFERROR(SEARCH("sensitiser",S629),99)=99,IF(IFERROR(SEARCH("other hazard based concern",S629),99)=99,0,Scoring!$E$28),Scoring!$E$26),Scoring!$E$27)</f>
        <v>0</v>
      </c>
      <c r="AF629" s="78">
        <f>IF(IFERROR(M629,1)=1,IF(IFERROR(N629,1)=1,IF(IFERROR(O629,1)=1,IF(IFERROR(Q629,1)=1,IF(IFERROR(R629,1)=1,IF(IFERROR(T629,1)=1,IF(IFERROR(K629,1)=1,IF(IFERROR(P629,1)=1,IF(IFERROR(S629,1)=1,Scoring!$E$29,0),0),0),0),0),0),0),0),0)</f>
        <v>0</v>
      </c>
      <c r="AG629" s="78">
        <f t="shared" si="50"/>
        <v>3</v>
      </c>
      <c r="AI629" s="93"/>
      <c r="AJ629" s="94"/>
      <c r="AK629" s="76"/>
      <c r="AL629" s="75"/>
      <c r="AN629" s="79"/>
      <c r="AO629" s="79"/>
      <c r="AP629" s="79"/>
      <c r="AQ629" s="79"/>
      <c r="AR629" s="79"/>
      <c r="AS629" s="78"/>
      <c r="AU629" s="79">
        <f>IF(IFERROR(F629,99)=99,IF(IFERROR(G629,99)=99,IF(IFERROR(H629,99)=99,IF(IFERROR(I629,99)=99,IF(IFERROR(E629,99)=99,IF(IFERROR(J629,99)=99,0,Scoring!$B$7),Scoring!$B$3),Scoring!$B$2),Scoring!$B$6),Scoring!$B$5),Scoring!$B$4)</f>
        <v>0.3</v>
      </c>
      <c r="AV629" s="78">
        <f t="shared" si="51"/>
        <v>0.89999999999999991</v>
      </c>
      <c r="AW629" s="78"/>
      <c r="AX629" s="66"/>
      <c r="AY629" s="78"/>
      <c r="AZ629" s="76"/>
      <c r="BA629" s="76"/>
      <c r="BB629" s="76"/>
    </row>
    <row r="630" spans="1:54" x14ac:dyDescent="0.25">
      <c r="A630" s="77" t="s">
        <v>7588</v>
      </c>
      <c r="B630" s="76" t="str">
        <f t="shared" si="52"/>
        <v>268-629-5</v>
      </c>
      <c r="C630" s="77" t="s">
        <v>1881</v>
      </c>
      <c r="D630" s="77" t="s">
        <v>1882</v>
      </c>
      <c r="E630" s="76" t="str">
        <f>IF(C630="-",IF(A630="-",VLOOKUP(D630,'sin-list 180320_update'!$C$2:$C$835,1,FALSE),VLOOKUP(A630,'sin-list 180320_update'!$A$2:$A$835,1,FALSE)),VLOOKUP(C630,'sin-list 180320_update'!$B$2:$B$835,1,FALSE))</f>
        <v>268-629-5</v>
      </c>
      <c r="F630" s="76" t="e">
        <f>IF($C630="-",IF($A630="-",VLOOKUP($D630,'REACH Bilaga XVII_update'!$A$5:$A$131,1,FALSE),VLOOKUP($A630,'REACH Bilaga XVII_update'!$C$5:$C$131,1,FALSE)),VLOOKUP($C630,'REACH Bilaga XVII_update'!$B$5:$B$131,1,FALSE))</f>
        <v>#N/A</v>
      </c>
      <c r="G630" s="76" t="e">
        <f>IF($C630="-",IF($A630="-",VLOOKUP($D630,' REACH Bilaga 59_update'!$A$5:$A$210,1,FALSE),VLOOKUP($A630,' REACH Bilaga 59_update'!$D$5:$D$210,1,FALSE)),VLOOKUP($C630,' REACH Bilaga 59_update'!$C$5:$C$210,1,FALSE))</f>
        <v>#N/A</v>
      </c>
      <c r="H630" s="76" t="e">
        <f>IF($C630="-",IF($A630="-",VLOOKUP($D630,'REACH Bilaga XIV_update'!$A$5:$A$110,1,FALSE),VLOOKUP($A630,'REACH Bilaga XIV_update'!$D$5:$D$110,1,FALSE)),VLOOKUP($C630,'REACH Bilaga XIV_update'!$C$5:$C$110,1,FALSE))</f>
        <v>#N/A</v>
      </c>
      <c r="I630" s="76" t="e">
        <f>IF($C630="-",IF($A630="-",VLOOKUP($D630,CoRAP_update!$A$5:$A$376,1,FALSE),VLOOKUP($A630,CoRAP_update!$D$5:$D$376,1,FALSE)),VLOOKUP($C630,CoRAP_update!$C$5:$C$376,1,FALSE))</f>
        <v>#N/A</v>
      </c>
      <c r="J630" s="76" t="e">
        <f>IF($C630="-",IF($A630="-",VLOOKUP($D630,EDC_update!$C$2:$C$450,1,FALSE),VLOOKUP($A630,EDC_update!$B$2:$B$450,1,FALSE)),VLOOKUP($C630,EDC_update!$L$2:$L$450,1,FALSE))</f>
        <v>#N/A</v>
      </c>
      <c r="K630" s="76" t="str">
        <f>IF($C630="-",IF($A630="-",IF(VLOOKUP($D630,'sin-list 180320_update'!$C$2:$S$835,3,FALSE)="",NA(),VLOOKUP($D630,'sin-list 180320_update'!$C$2:$S$835,3,FALSE)),IF(VLOOKUP($A630,'sin-list 180320_update'!$A$2:$S$835,5,FALSE)="",NA(),VLOOKUP($A630,'sin-list 180320_update'!$A$2:$S$835,5,FALSE))),IF(VLOOKUP($C630,'sin-list 180320_update'!$B$2:$S$835,4,FALSE)="",NA(),VLOOKUP($C630,'sin-list 180320_update'!$B$2:$S$835,4,FALSE)))</f>
        <v>Classified CMR according to Annex VI of Regulation 1272/2008. (Might not apply when contaminants are below below legal thresholds and/or full refining history is known)</v>
      </c>
      <c r="L630" s="76" t="str">
        <f>IF($C630="-",IF($A630="-",VLOOKUP($D630,'sin-list 180320_update'!$C$2:$S$835,6,FALSE),VLOOKUP($A630,'sin-list 180320_update'!$A$2:$S$835,8,FALSE)),VLOOKUP($C630,'sin-list 180320_update'!$B$2:$S$835,7,FALSE))</f>
        <v>Press. Gas
Flam. Gas 1
Carc. 1B
Muta. 1B</v>
      </c>
      <c r="M630" s="76" t="str">
        <f>IF($C630="-",IF($A630="-",IF(VLOOKUP($D630,'sin-list 180320_update'!$C$2:$S$835,8,FALSE)="",NA(),VLOOKUP($D630,'sin-list 180320_update'!$C$2:$S$835,8,FALSE)),IF(VLOOKUP($A630,'sin-list 180320_update'!$A$2:$S$835,10,FALSE)="",NA(),VLOOKUP($A630,'sin-list 180320_update'!$A$2:$S$835,10,FALSE))),IF(VLOOKUP($C630,'sin-list 180320_update'!$B$2:$S$835,9,FALSE)="",NA(),VLOOKUP($C630,'sin-list 180320_update'!$B$2:$S$835,9,FALSE)))</f>
        <v>H220
H350
H340</v>
      </c>
      <c r="N630" s="76" t="e">
        <f>IF($C630="-",IF($A630="-",IF(VLOOKUP($D630,'REACH Bilaga XVII_update'!$A$5:$E$131,4,FALSE)="",NA(),VLOOKUP($D630,'REACH Bilaga XVII_update'!$A$5:$E$131,4,FALSE)),IF(VLOOKUP($A630,'REACH Bilaga XVII_update'!$C$5:$D$131,2,FALSE)="",NA(),VLOOKUP($A630,'REACH Bilaga XVII_update'!$C$5:$D$131,2,FALSE))),IF(VLOOKUP($C630,'REACH Bilaga XVII_update'!$B$5:$D$131,3,FALSE)="",NA(),VLOOKUP($C630,'REACH Bilaga XVII_update'!$B$5:$D$131,3,FALSE)))</f>
        <v>#N/A</v>
      </c>
      <c r="O630" s="76" t="e">
        <f>IF($C630="-",IF($A630="-",IF(VLOOKUP($D630,' REACH Bilaga 59_update'!$A$5:$E$210,5,FALSE)="",NA(),VLOOKUP($D630,' REACH Bilaga 59_update'!$A$5:$E$210,5,FALSE)),IF(VLOOKUP($A630,' REACH Bilaga 59_update'!$D$5:$E$210,2,FALSE)="",NA(),VLOOKUP($A630,' REACH Bilaga 59_update'!$D$5:$E$210,2,FALSE))),IF(VLOOKUP($C630,' REACH Bilaga 59_update'!$C$5:$E$210,3,FALSE)="",NA(),VLOOKUP($C630,' REACH Bilaga 59_update'!$C$5:$E$210,3,FALSE)))</f>
        <v>#N/A</v>
      </c>
      <c r="P630" s="76" t="e">
        <f>IF(C630="-",IF(A630="-",IFERROR(VLOOKUP($D630,' REACH Bilaga 59_update'!$A$5:$F$210,MATCH(Sammanfattning!P$1,' REACH Bilaga 59_update'!$A$4:$F$4,0),FALSE),VLOOKUP($D630,'REACH Bilaga XIV_update'!$A$4:$H$110,MATCH(Sammanfattning!P$1,'REACH Bilaga XIV_update'!$A$4:$H$4,0),FALSE)),IFERROR(VLOOKUP($A630,' REACH Bilaga 59_update'!$D$5:$F$210,MATCH(Sammanfattning!P$1,' REACH Bilaga 59_update'!$D$4:$F$4,0),FALSE),VLOOKUP($A630,'REACH Bilaga XIV_update'!$D$4:$H$110,MATCH(Sammanfattning!P$1,'REACH Bilaga XIV_update'!$D$4:$H$4,0),FALSE))),IFERROR(VLOOKUP($C630,' REACH Bilaga 59_update'!$C$5:$F$210,MATCH(Sammanfattning!P$1,' REACH Bilaga 59_update'!$C$4:$F$4,0),FALSE),VLOOKUP($C630,'REACH Bilaga XIV_update'!$C$4:$H$110,MATCH(Sammanfattning!P$1,'REACH Bilaga XIV_update'!$C$4:$H$4,0),FALSE)))</f>
        <v>#N/A</v>
      </c>
      <c r="Q630" s="76" t="e">
        <f>IF($C630="-",IF($A630="-",IF(VLOOKUP($D630,'REACH Bilaga XIV_update'!$A$5:$I$110,9,FALSE)="",NA(),VLOOKUP($D630,'REACH Bilaga XIV_update'!$A$5:$I$110,9,FALSE)),IF(VLOOKUP($A630,'REACH Bilaga XIV_update'!$D$5:$I$110,6,FALSE)="",NA(),VLOOKUP($A630,'REACH Bilaga XIV_update'!$D$5:$I$110,6,FALSE))),IF(VLOOKUP($C630,'REACH Bilaga XIV_update'!$C$5:$I$110,7,FALSE)="",NA(),VLOOKUP($C630,'REACH Bilaga XIV_update'!$C$5:$I$110,7,FALSE)))</f>
        <v>#N/A</v>
      </c>
      <c r="R630" s="76" t="e">
        <f>IF($C630="-",IF($A630="-",IF(VLOOKUP($D630,CoRAP_update!$A$5:$O$376,15,FALSE)="",NA(),VLOOKUP($D630,CoRAP_update!$A$5:$O$376,15,FALSE)),IF(VLOOKUP($A630,CoRAP_update!$D$5:$O$376,12,FALSE)="",NA(),VLOOKUP($A630,CoRAP_update!$D$5:$O$376,12,FALSE))),IF(VLOOKUP($C630,CoRAP_update!$C$5:$O$376,13,FALSE)="",NA(),VLOOKUP($C630,CoRAP_update!$C$5:$O$376,13,FALSE)))</f>
        <v>#N/A</v>
      </c>
      <c r="S630" s="144" t="e">
        <f>IF($C630="-",IF($A630="-",VLOOKUP($D630,CoRAP_update!$A$5:$J$376,MATCH(Sammanfattning!S$1,CoRAP_update!$A$4:$J$4,0),FALSE),VLOOKUP($A630,CoRAP_update!$D$5:$J$376,MATCH(Sammanfattning!S$1,CoRAP_update!$D$4:$J$4,0),FALSE)),VLOOKUP($C630,CoRAP_update!$C$5:$J$376,MATCH(Sammanfattning!S$1,CoRAP_update!$C$4:$J$4,0),FALSE))</f>
        <v>#N/A</v>
      </c>
      <c r="T630" s="76" t="e">
        <f>IF($A630="-",VLOOKUP($D630,EDC_update!$C$2:$F$450,4,FALSE),VLOOKUP($A630,EDC_update!$B$2:$F$450,5,FALSE))</f>
        <v>#N/A</v>
      </c>
      <c r="V630" s="78">
        <f>IF(IFERROR(SEARCH("PBT",P630),99)=99,IF(IFERROR(SEARCH("suspected PBT",S630),99)=99,IF(IFERROR(SEARCH("concluded to be PBT",K630),99)=99,IF(IFERROR(SEARCH("PBT",S630),99)=99,IF(IFERROR(SEARCH("PBT cand",L630),99)=99,IF(IFERROR(SEARCH("PBT",L630),99)=99,IF(IFERROR(SEARCH("persistent, bioackumulative and toxic properties",K630),99)=99,0,Scoring!$E$3),Scoring!$E$3),Scoring!$E$7),Scoring!$E$3),Scoring!$E$5),Scoring!$E$6),Scoring!$E$3)</f>
        <v>0</v>
      </c>
      <c r="W630" s="78">
        <f>IF(IFERROR(SEARCH("vPvB",P630),99)=99,IF(IFERROR(SEARCH("suspected pbt/vPvB",S630),99)=99,IF(IFERROR(SEARCH("vPvB",S630),99)=99,IF(IFERROR(SEARCH("concluded to be a vPvB",S630),99)=99,IF(IFERROR(SEARCH("identified as vPvB",K630),99)=99,IF(IFERROR(SEARCH("concluded to be a vPvB",K630),99)=99,IF(IFERROR(SEARCH("concluded to be both pbt and vPvB",S630),99)=99,IF(IFERROR(SEARCH("concluded to be both pbt and vPvB",K630),99)=99,0,Scoring!$E$5),Scoring!$E$5),Scoring!$E$5),Scoring!$E$5),Scoring!$E$5),Scoring!$E$4),Scoring!$E$6),Scoring!$E$4)</f>
        <v>0</v>
      </c>
      <c r="X630" s="78">
        <f>IF(IFERROR(SEARCH("H410",N630),99)=99,IF(IFERROR(SEARCH("H410",O630),99)=99,IF(IFERROR(SEARCH("H410",Q630),99)=99,IF(IFERROR(SEARCH("H410",M630),99)=99,IF(IFERROR(SEARCH("H410",R630),99)=99,IF(IFERROR(SEARCH("H411",N630),99)=99,IF(IFERROR(SEARCH("H411",O630),99)=99,IF(IFERROR(SEARCH("H411",Q630),99)=99,IF(IFERROR(SEARCH("H411",M630),99)=99,IF(IFERROR(SEARCH("H411",R630),99)=99,IF(IFERROR(SEARCH("H413",N630),99)=99,IF(IFERROR(SEARCH("H413",O630),99)=99,IF(IFERROR(SEARCH("H413",Q630),99)=99,IF(IFERROR(SEARCH("H413",M630),99)=99,IF(IFERROR(SEARCH("H413",R630),99)=99,IF(IFERROR(SEARCH("H412",N630),99)=99,IF(IFERROR(SEARCH("H412",O630),99)=99,IF(IFERROR(SEARCH("H412",Q630),99)=99,IF(IFERROR(SEARCH("H412",M630),99)=99,IF(IFERROR(SEARCH("H412",R630),99)=99,0,Scoring!$E$2),Scoring!$E$2),Scoring!$E$2),Scoring!$E$2),Scoring!$E$2),Scoring!$E$2),Scoring!$E$2),Scoring!$E$2),Scoring!$E$2),Scoring!$E$2),Scoring!$E$2),Scoring!$E$2),Scoring!$E$2),Scoring!$E$2),Scoring!$E$2),Scoring!$E$2),Scoring!$E$2),Scoring!$E$2),Scoring!$E$2),Scoring!$E$2)</f>
        <v>0</v>
      </c>
      <c r="Y630" s="78">
        <f>IF(IFERROR(SEARCH("CMR",K630),99)=99,IF(IFERROR(SEARCH("Suspected CMR",S630),99)=99,IF(IFERROR(SEARCH("CMR",S630),99)=99,0,Scoring!$E$8),Scoring!$E$9),Scoring!$E$8)</f>
        <v>3</v>
      </c>
      <c r="Z630" s="78">
        <f>IF(IFERROR(SEARCH("H350",N630),99)=99,IF(IFERROR(SEARCH("H350",O630),99)=99,IF(IFERROR(SEARCH("H350",Q630),99)=99,IF(IFERROR(SEARCH("H350",M630),99)=99,IF(IFERROR(SEARCH("H350",R630),99)=99,IF(IFERROR(SEARCH("H351",N630),99)=99,IF(IFERROR(SEARCH("H351",O630),99)=99,IF(IFERROR(SEARCH("H351",Q630),99)=99,IF(IFERROR(SEARCH("H351",M630),99)=99,IF(IFERROR(SEARCH("H351",R630),99)=99,IF(IFERROR(SEARCH("carcinogenic",P630),99)=99,IF(IFERROR(SEARCH("suspected carcinogenic",S630),99)=99,0,Scoring!$E$12),Scoring!$E$11),Scoring!$E$10),Scoring!$E$10),Scoring!$E$10),Scoring!$E$10),Scoring!$E$10),Scoring!$E$10),Scoring!$E$10),Scoring!$E$10),Scoring!$E$10),Scoring!$E$10)</f>
        <v>1</v>
      </c>
      <c r="AA630" s="78">
        <f>IF(IFERROR(SEARCH("H340",N630),99)=99,IF(IFERROR(SEARCH("H340",O630),99)=99,IF(IFERROR(SEARCH("H340",Q630),99)=99,IF(IFERROR(SEARCH("H340",M630),99)=99,IF(IFERROR(SEARCH("H340",R630),99)=99,IF(IFERROR(SEARCH("H341",N630),99)=99,IF(IFERROR(SEARCH("H341",O630),99)=99,IF(IFERROR(SEARCH("H341",Q630),99)=99,IF(IFERROR(SEARCH("H341",M630),99)=99,IF(IFERROR(SEARCH("H341",R630),99)=99,IF(IFERROR(SEARCH("mutagenic",P630),99)=99,IF(IFERROR(SEARCH("suspected mutagenic",S630),99)=99,0,Scoring!$E$15),Scoring!$E$14),Scoring!$E$13),Scoring!$E$13),Scoring!$E$13),Scoring!$E$13),Scoring!$E$13),Scoring!$E$13),Scoring!$E$13),Scoring!$E$13),Scoring!$E$13),Scoring!$E$13)</f>
        <v>1</v>
      </c>
      <c r="AB630" s="78">
        <f>IF(IFERROR(SEARCH("H360",N630),99)=99,IF(IFERROR(SEARCH("H360",O630),99)=99,IF(IFERROR(SEARCH("H360",Q630),99)=99,IF(IFERROR(SEARCH("H360",M630),99)=99,IF(IFERROR(SEARCH("H360",R630),99)=99,IF(IFERROR(SEARCH("H361",N630),99)=99,IF(IFERROR(SEARCH("H361",O630),99)=99,IF(IFERROR(SEARCH("H361",Q630),99)=99,IF(IFERROR(SEARCH("H361",M630),99)=99,IF(IFERROR(SEARCH("H361",R630),99)=99,IF(IFERROR(SEARCH("reproduction",P630),99)=99,IF(IFERROR(SEARCH("suspected reprotoxic",S630),99)=99,IF(IFERROR(SEARCH("reprotoxic",S630),99)=99,IF(IFERROR(SEARCH("reprotoxic",K630),99)=99,0,Scoring!$E$18),Scoring!$E$18),Scoring!$E$19),Scoring!$E$17),Scoring!$E$16),Scoring!$E$16),Scoring!$E$16),Scoring!$E$16),Scoring!$E$16),Scoring!$E$16),Scoring!$E$16),Scoring!$E$16),Scoring!$E$16),Scoring!$E$16)</f>
        <v>0</v>
      </c>
      <c r="AC630" s="78">
        <f>IF(IFERROR(SEARCH("57f",L630),99)=99,IF(IFERROR(SEARCH("57(f)",P630),99)=99,0,Scoring!$E$20),Scoring!$E$20)</f>
        <v>0</v>
      </c>
      <c r="AD630" s="78">
        <f>IF(IFERROR(SEARCH("CAT1",T630),99)=99,IF(IFERROR(SEARCH("CAT2",T630),99)=99,IF(IFERROR(SEARCH("CAT3",T630),99)=99,IF(IFERROR(SEARCH("concluded to be endocrine",K630),99)=99,IF(IFERROR(SEARCH("categorised as endocrine",K630),99)=99,IF(IFERROR(SEARCH("endocrine disrupting",P630),99)=99,IF(IFERROR(SEARCH("endocrine disrupting",K630),99)=99,IF(IFERROR(SEARCH("suspected endocrine",S630),99)=99,IF(IFERROR(SEARCH("potential endocrine",S630),99)=99,0,Scoring!$E$25),Scoring!$E$25),Scoring!$E$24),Scoring!$E$24),Scoring!$E$24),Scoring!$E$24),Scoring!$E$23),Scoring!$E$22),Scoring!$E$21)</f>
        <v>0</v>
      </c>
      <c r="AE630" s="78">
        <f>IF(IFERROR(SEARCH("suspected sensitiser",S630),99)=99,IF(IFERROR(SEARCH("sensitiser",S630),99)=99,IF(IFERROR(SEARCH("other hazard based concern",S630),99)=99,0,Scoring!$E$28),Scoring!$E$26),Scoring!$E$27)</f>
        <v>0</v>
      </c>
      <c r="AF630" s="78">
        <f>IF(IFERROR(M630,1)=1,IF(IFERROR(N630,1)=1,IF(IFERROR(O630,1)=1,IF(IFERROR(Q630,1)=1,IF(IFERROR(R630,1)=1,IF(IFERROR(T630,1)=1,IF(IFERROR(K630,1)=1,IF(IFERROR(P630,1)=1,IF(IFERROR(S630,1)=1,Scoring!$E$29,0),0),0),0),0),0),0),0),0)</f>
        <v>0</v>
      </c>
      <c r="AG630" s="78">
        <f t="shared" si="50"/>
        <v>3</v>
      </c>
      <c r="AI630" s="93"/>
      <c r="AJ630" s="94"/>
      <c r="AK630" s="76"/>
      <c r="AL630" s="75"/>
      <c r="AN630" s="79"/>
      <c r="AO630" s="79"/>
      <c r="AP630" s="79"/>
      <c r="AQ630" s="79"/>
      <c r="AR630" s="79"/>
      <c r="AS630" s="78"/>
      <c r="AU630" s="79">
        <f>IF(IFERROR(F630,99)=99,IF(IFERROR(G630,99)=99,IF(IFERROR(H630,99)=99,IF(IFERROR(I630,99)=99,IF(IFERROR(E630,99)=99,IF(IFERROR(J630,99)=99,0,Scoring!$B$7),Scoring!$B$3),Scoring!$B$2),Scoring!$B$6),Scoring!$B$5),Scoring!$B$4)</f>
        <v>0.3</v>
      </c>
      <c r="AV630" s="78">
        <f t="shared" si="51"/>
        <v>0.89999999999999991</v>
      </c>
      <c r="AW630" s="78"/>
      <c r="AX630" s="66"/>
      <c r="AY630" s="78"/>
      <c r="AZ630" s="76"/>
      <c r="BA630" s="76"/>
      <c r="BB630" s="76"/>
    </row>
    <row r="631" spans="1:54" x14ac:dyDescent="0.25">
      <c r="A631" s="77" t="s">
        <v>7589</v>
      </c>
      <c r="B631" s="76" t="str">
        <f t="shared" si="52"/>
        <v>269-777-3</v>
      </c>
      <c r="C631" s="77" t="s">
        <v>1885</v>
      </c>
      <c r="D631" s="77" t="s">
        <v>1886</v>
      </c>
      <c r="E631" s="76" t="str">
        <f>IF(C631="-",IF(A631="-",VLOOKUP(D631,'sin-list 180320_update'!$C$2:$C$835,1,FALSE),VLOOKUP(A631,'sin-list 180320_update'!$A$2:$A$835,1,FALSE)),VLOOKUP(C631,'sin-list 180320_update'!$B$2:$B$835,1,FALSE))</f>
        <v>269-777-3</v>
      </c>
      <c r="F631" s="76" t="e">
        <f>IF($C631="-",IF($A631="-",VLOOKUP($D631,'REACH Bilaga XVII_update'!$A$5:$A$131,1,FALSE),VLOOKUP($A631,'REACH Bilaga XVII_update'!$C$5:$C$131,1,FALSE)),VLOOKUP($C631,'REACH Bilaga XVII_update'!$B$5:$B$131,1,FALSE))</f>
        <v>#N/A</v>
      </c>
      <c r="G631" s="76" t="e">
        <f>IF($C631="-",IF($A631="-",VLOOKUP($D631,' REACH Bilaga 59_update'!$A$5:$A$210,1,FALSE),VLOOKUP($A631,' REACH Bilaga 59_update'!$D$5:$D$210,1,FALSE)),VLOOKUP($C631,' REACH Bilaga 59_update'!$C$5:$C$210,1,FALSE))</f>
        <v>#N/A</v>
      </c>
      <c r="H631" s="76" t="e">
        <f>IF($C631="-",IF($A631="-",VLOOKUP($D631,'REACH Bilaga XIV_update'!$A$5:$A$110,1,FALSE),VLOOKUP($A631,'REACH Bilaga XIV_update'!$D$5:$D$110,1,FALSE)),VLOOKUP($C631,'REACH Bilaga XIV_update'!$C$5:$C$110,1,FALSE))</f>
        <v>#N/A</v>
      </c>
      <c r="I631" s="76" t="e">
        <f>IF($C631="-",IF($A631="-",VLOOKUP($D631,CoRAP_update!$A$5:$A$376,1,FALSE),VLOOKUP($A631,CoRAP_update!$D$5:$D$376,1,FALSE)),VLOOKUP($C631,CoRAP_update!$C$5:$C$376,1,FALSE))</f>
        <v>#N/A</v>
      </c>
      <c r="J631" s="76" t="e">
        <f>IF($C631="-",IF($A631="-",VLOOKUP($D631,EDC_update!$C$2:$C$450,1,FALSE),VLOOKUP($A631,EDC_update!$B$2:$B$450,1,FALSE)),VLOOKUP($C631,EDC_update!$L$2:$L$450,1,FALSE))</f>
        <v>#N/A</v>
      </c>
      <c r="K631" s="76" t="str">
        <f>IF($C631="-",IF($A631="-",IF(VLOOKUP($D631,'sin-list 180320_update'!$C$2:$S$835,3,FALSE)="",NA(),VLOOKUP($D631,'sin-list 180320_update'!$C$2:$S$835,3,FALSE)),IF(VLOOKUP($A631,'sin-list 180320_update'!$A$2:$S$835,5,FALSE)="",NA(),VLOOKUP($A631,'sin-list 180320_update'!$A$2:$S$835,5,FALSE))),IF(VLOOKUP($C631,'sin-list 180320_update'!$B$2:$S$835,4,FALSE)="",NA(),VLOOKUP($C631,'sin-list 180320_update'!$B$2:$S$835,4,FALSE)))</f>
        <v>Classified CMR according to Annex VI of Regulation 1272/2008</v>
      </c>
      <c r="L631" s="76" t="str">
        <f>IF($C631="-",IF($A631="-",VLOOKUP($D631,'sin-list 180320_update'!$C$2:$S$835,6,FALSE),VLOOKUP($A631,'sin-list 180320_update'!$A$2:$S$835,8,FALSE)),VLOOKUP($C631,'sin-list 180320_update'!$B$2:$S$835,7,FALSE))</f>
        <v>Carc. 1B</v>
      </c>
      <c r="M631" s="76" t="str">
        <f>IF($C631="-",IF($A631="-",IF(VLOOKUP($D631,'sin-list 180320_update'!$C$2:$S$835,8,FALSE)="",NA(),VLOOKUP($D631,'sin-list 180320_update'!$C$2:$S$835,8,FALSE)),IF(VLOOKUP($A631,'sin-list 180320_update'!$A$2:$S$835,10,FALSE)="",NA(),VLOOKUP($A631,'sin-list 180320_update'!$A$2:$S$835,10,FALSE))),IF(VLOOKUP($C631,'sin-list 180320_update'!$B$2:$S$835,9,FALSE)="",NA(),VLOOKUP($C631,'sin-list 180320_update'!$B$2:$S$835,9,FALSE)))</f>
        <v>H350</v>
      </c>
      <c r="N631" s="76" t="e">
        <f>IF($C631="-",IF($A631="-",IF(VLOOKUP($D631,'REACH Bilaga XVII_update'!$A$5:$E$131,4,FALSE)="",NA(),VLOOKUP($D631,'REACH Bilaga XVII_update'!$A$5:$E$131,4,FALSE)),IF(VLOOKUP($A631,'REACH Bilaga XVII_update'!$C$5:$D$131,2,FALSE)="",NA(),VLOOKUP($A631,'REACH Bilaga XVII_update'!$C$5:$D$131,2,FALSE))),IF(VLOOKUP($C631,'REACH Bilaga XVII_update'!$B$5:$D$131,3,FALSE)="",NA(),VLOOKUP($C631,'REACH Bilaga XVII_update'!$B$5:$D$131,3,FALSE)))</f>
        <v>#N/A</v>
      </c>
      <c r="O631" s="76" t="e">
        <f>IF($C631="-",IF($A631="-",IF(VLOOKUP($D631,' REACH Bilaga 59_update'!$A$5:$E$210,5,FALSE)="",NA(),VLOOKUP($D631,' REACH Bilaga 59_update'!$A$5:$E$210,5,FALSE)),IF(VLOOKUP($A631,' REACH Bilaga 59_update'!$D$5:$E$210,2,FALSE)="",NA(),VLOOKUP($A631,' REACH Bilaga 59_update'!$D$5:$E$210,2,FALSE))),IF(VLOOKUP($C631,' REACH Bilaga 59_update'!$C$5:$E$210,3,FALSE)="",NA(),VLOOKUP($C631,' REACH Bilaga 59_update'!$C$5:$E$210,3,FALSE)))</f>
        <v>#N/A</v>
      </c>
      <c r="P631" s="76" t="e">
        <f>IF(C631="-",IF(A631="-",IFERROR(VLOOKUP($D631,' REACH Bilaga 59_update'!$A$5:$F$210,MATCH(Sammanfattning!P$1,' REACH Bilaga 59_update'!$A$4:$F$4,0),FALSE),VLOOKUP($D631,'REACH Bilaga XIV_update'!$A$4:$H$110,MATCH(Sammanfattning!P$1,'REACH Bilaga XIV_update'!$A$4:$H$4,0),FALSE)),IFERROR(VLOOKUP($A631,' REACH Bilaga 59_update'!$D$5:$F$210,MATCH(Sammanfattning!P$1,' REACH Bilaga 59_update'!$D$4:$F$4,0),FALSE),VLOOKUP($A631,'REACH Bilaga XIV_update'!$D$4:$H$110,MATCH(Sammanfattning!P$1,'REACH Bilaga XIV_update'!$D$4:$H$4,0),FALSE))),IFERROR(VLOOKUP($C631,' REACH Bilaga 59_update'!$C$5:$F$210,MATCH(Sammanfattning!P$1,' REACH Bilaga 59_update'!$C$4:$F$4,0),FALSE),VLOOKUP($C631,'REACH Bilaga XIV_update'!$C$4:$H$110,MATCH(Sammanfattning!P$1,'REACH Bilaga XIV_update'!$C$4:$H$4,0),FALSE)))</f>
        <v>#N/A</v>
      </c>
      <c r="Q631" s="76" t="e">
        <f>IF($C631="-",IF($A631="-",IF(VLOOKUP($D631,'REACH Bilaga XIV_update'!$A$5:$I$110,9,FALSE)="",NA(),VLOOKUP($D631,'REACH Bilaga XIV_update'!$A$5:$I$110,9,FALSE)),IF(VLOOKUP($A631,'REACH Bilaga XIV_update'!$D$5:$I$110,6,FALSE)="",NA(),VLOOKUP($A631,'REACH Bilaga XIV_update'!$D$5:$I$110,6,FALSE))),IF(VLOOKUP($C631,'REACH Bilaga XIV_update'!$C$5:$I$110,7,FALSE)="",NA(),VLOOKUP($C631,'REACH Bilaga XIV_update'!$C$5:$I$110,7,FALSE)))</f>
        <v>#N/A</v>
      </c>
      <c r="R631" s="76" t="e">
        <f>IF($C631="-",IF($A631="-",IF(VLOOKUP($D631,CoRAP_update!$A$5:$O$376,15,FALSE)="",NA(),VLOOKUP($D631,CoRAP_update!$A$5:$O$376,15,FALSE)),IF(VLOOKUP($A631,CoRAP_update!$D$5:$O$376,12,FALSE)="",NA(),VLOOKUP($A631,CoRAP_update!$D$5:$O$376,12,FALSE))),IF(VLOOKUP($C631,CoRAP_update!$C$5:$O$376,13,FALSE)="",NA(),VLOOKUP($C631,CoRAP_update!$C$5:$O$376,13,FALSE)))</f>
        <v>#N/A</v>
      </c>
      <c r="S631" s="144" t="e">
        <f>IF($C631="-",IF($A631="-",VLOOKUP($D631,CoRAP_update!$A$5:$J$376,MATCH(Sammanfattning!S$1,CoRAP_update!$A$4:$J$4,0),FALSE),VLOOKUP($A631,CoRAP_update!$D$5:$J$376,MATCH(Sammanfattning!S$1,CoRAP_update!$D$4:$J$4,0),FALSE)),VLOOKUP($C631,CoRAP_update!$C$5:$J$376,MATCH(Sammanfattning!S$1,CoRAP_update!$C$4:$J$4,0),FALSE))</f>
        <v>#N/A</v>
      </c>
      <c r="T631" s="76" t="e">
        <f>IF($A631="-",VLOOKUP($D631,EDC_update!$C$2:$F$450,4,FALSE),VLOOKUP($A631,EDC_update!$B$2:$F$450,5,FALSE))</f>
        <v>#N/A</v>
      </c>
      <c r="V631" s="78">
        <f>IF(IFERROR(SEARCH("PBT",P631),99)=99,IF(IFERROR(SEARCH("suspected PBT",S631),99)=99,IF(IFERROR(SEARCH("concluded to be PBT",K631),99)=99,IF(IFERROR(SEARCH("PBT",S631),99)=99,IF(IFERROR(SEARCH("PBT cand",L631),99)=99,IF(IFERROR(SEARCH("PBT",L631),99)=99,IF(IFERROR(SEARCH("persistent, bioackumulative and toxic properties",K631),99)=99,0,Scoring!$E$3),Scoring!$E$3),Scoring!$E$7),Scoring!$E$3),Scoring!$E$5),Scoring!$E$6),Scoring!$E$3)</f>
        <v>0</v>
      </c>
      <c r="W631" s="78">
        <f>IF(IFERROR(SEARCH("vPvB",P631),99)=99,IF(IFERROR(SEARCH("suspected pbt/vPvB",S631),99)=99,IF(IFERROR(SEARCH("vPvB",S631),99)=99,IF(IFERROR(SEARCH("concluded to be a vPvB",S631),99)=99,IF(IFERROR(SEARCH("identified as vPvB",K631),99)=99,IF(IFERROR(SEARCH("concluded to be a vPvB",K631),99)=99,IF(IFERROR(SEARCH("concluded to be both pbt and vPvB",S631),99)=99,IF(IFERROR(SEARCH("concluded to be both pbt and vPvB",K631),99)=99,0,Scoring!$E$5),Scoring!$E$5),Scoring!$E$5),Scoring!$E$5),Scoring!$E$5),Scoring!$E$4),Scoring!$E$6),Scoring!$E$4)</f>
        <v>0</v>
      </c>
      <c r="X631" s="78">
        <f>IF(IFERROR(SEARCH("H410",N631),99)=99,IF(IFERROR(SEARCH("H410",O631),99)=99,IF(IFERROR(SEARCH("H410",Q631),99)=99,IF(IFERROR(SEARCH("H410",M631),99)=99,IF(IFERROR(SEARCH("H410",R631),99)=99,IF(IFERROR(SEARCH("H411",N631),99)=99,IF(IFERROR(SEARCH("H411",O631),99)=99,IF(IFERROR(SEARCH("H411",Q631),99)=99,IF(IFERROR(SEARCH("H411",M631),99)=99,IF(IFERROR(SEARCH("H411",R631),99)=99,IF(IFERROR(SEARCH("H413",N631),99)=99,IF(IFERROR(SEARCH("H413",O631),99)=99,IF(IFERROR(SEARCH("H413",Q631),99)=99,IF(IFERROR(SEARCH("H413",M631),99)=99,IF(IFERROR(SEARCH("H413",R631),99)=99,IF(IFERROR(SEARCH("H412",N631),99)=99,IF(IFERROR(SEARCH("H412",O631),99)=99,IF(IFERROR(SEARCH("H412",Q631),99)=99,IF(IFERROR(SEARCH("H412",M631),99)=99,IF(IFERROR(SEARCH("H412",R631),99)=99,0,Scoring!$E$2),Scoring!$E$2),Scoring!$E$2),Scoring!$E$2),Scoring!$E$2),Scoring!$E$2),Scoring!$E$2),Scoring!$E$2),Scoring!$E$2),Scoring!$E$2),Scoring!$E$2),Scoring!$E$2),Scoring!$E$2),Scoring!$E$2),Scoring!$E$2),Scoring!$E$2),Scoring!$E$2),Scoring!$E$2),Scoring!$E$2),Scoring!$E$2)</f>
        <v>0</v>
      </c>
      <c r="Y631" s="78">
        <f>IF(IFERROR(SEARCH("CMR",K631),99)=99,IF(IFERROR(SEARCH("Suspected CMR",S631),99)=99,IF(IFERROR(SEARCH("CMR",S631),99)=99,0,Scoring!$E$8),Scoring!$E$9),Scoring!$E$8)</f>
        <v>3</v>
      </c>
      <c r="Z631" s="78">
        <f>IF(IFERROR(SEARCH("H350",N631),99)=99,IF(IFERROR(SEARCH("H350",O631),99)=99,IF(IFERROR(SEARCH("H350",Q631),99)=99,IF(IFERROR(SEARCH("H350",M631),99)=99,IF(IFERROR(SEARCH("H350",R631),99)=99,IF(IFERROR(SEARCH("H351",N631),99)=99,IF(IFERROR(SEARCH("H351",O631),99)=99,IF(IFERROR(SEARCH("H351",Q631),99)=99,IF(IFERROR(SEARCH("H351",M631),99)=99,IF(IFERROR(SEARCH("H351",R631),99)=99,IF(IFERROR(SEARCH("carcinogenic",P631),99)=99,IF(IFERROR(SEARCH("suspected carcinogenic",S631),99)=99,0,Scoring!$E$12),Scoring!$E$11),Scoring!$E$10),Scoring!$E$10),Scoring!$E$10),Scoring!$E$10),Scoring!$E$10),Scoring!$E$10),Scoring!$E$10),Scoring!$E$10),Scoring!$E$10),Scoring!$E$10)</f>
        <v>1</v>
      </c>
      <c r="AA631" s="78">
        <f>IF(IFERROR(SEARCH("H340",N631),99)=99,IF(IFERROR(SEARCH("H340",O631),99)=99,IF(IFERROR(SEARCH("H340",Q631),99)=99,IF(IFERROR(SEARCH("H340",M631),99)=99,IF(IFERROR(SEARCH("H340",R631),99)=99,IF(IFERROR(SEARCH("H341",N631),99)=99,IF(IFERROR(SEARCH("H341",O631),99)=99,IF(IFERROR(SEARCH("H341",Q631),99)=99,IF(IFERROR(SEARCH("H341",M631),99)=99,IF(IFERROR(SEARCH("H341",R631),99)=99,IF(IFERROR(SEARCH("mutagenic",P631),99)=99,IF(IFERROR(SEARCH("suspected mutagenic",S631),99)=99,0,Scoring!$E$15),Scoring!$E$14),Scoring!$E$13),Scoring!$E$13),Scoring!$E$13),Scoring!$E$13),Scoring!$E$13),Scoring!$E$13),Scoring!$E$13),Scoring!$E$13),Scoring!$E$13),Scoring!$E$13)</f>
        <v>0</v>
      </c>
      <c r="AB631" s="78">
        <f>IF(IFERROR(SEARCH("H360",N631),99)=99,IF(IFERROR(SEARCH("H360",O631),99)=99,IF(IFERROR(SEARCH("H360",Q631),99)=99,IF(IFERROR(SEARCH("H360",M631),99)=99,IF(IFERROR(SEARCH("H360",R631),99)=99,IF(IFERROR(SEARCH("H361",N631),99)=99,IF(IFERROR(SEARCH("H361",O631),99)=99,IF(IFERROR(SEARCH("H361",Q631),99)=99,IF(IFERROR(SEARCH("H361",M631),99)=99,IF(IFERROR(SEARCH("H361",R631),99)=99,IF(IFERROR(SEARCH("reproduction",P631),99)=99,IF(IFERROR(SEARCH("suspected reprotoxic",S631),99)=99,IF(IFERROR(SEARCH("reprotoxic",S631),99)=99,IF(IFERROR(SEARCH("reprotoxic",K631),99)=99,0,Scoring!$E$18),Scoring!$E$18),Scoring!$E$19),Scoring!$E$17),Scoring!$E$16),Scoring!$E$16),Scoring!$E$16),Scoring!$E$16),Scoring!$E$16),Scoring!$E$16),Scoring!$E$16),Scoring!$E$16),Scoring!$E$16),Scoring!$E$16)</f>
        <v>0</v>
      </c>
      <c r="AC631" s="78">
        <f>IF(IFERROR(SEARCH("57f",L631),99)=99,IF(IFERROR(SEARCH("57(f)",P631),99)=99,0,Scoring!$E$20),Scoring!$E$20)</f>
        <v>0</v>
      </c>
      <c r="AD631" s="78">
        <f>IF(IFERROR(SEARCH("CAT1",T631),99)=99,IF(IFERROR(SEARCH("CAT2",T631),99)=99,IF(IFERROR(SEARCH("CAT3",T631),99)=99,IF(IFERROR(SEARCH("concluded to be endocrine",K631),99)=99,IF(IFERROR(SEARCH("categorised as endocrine",K631),99)=99,IF(IFERROR(SEARCH("endocrine disrupting",P631),99)=99,IF(IFERROR(SEARCH("endocrine disrupting",K631),99)=99,IF(IFERROR(SEARCH("suspected endocrine",S631),99)=99,IF(IFERROR(SEARCH("potential endocrine",S631),99)=99,0,Scoring!$E$25),Scoring!$E$25),Scoring!$E$24),Scoring!$E$24),Scoring!$E$24),Scoring!$E$24),Scoring!$E$23),Scoring!$E$22),Scoring!$E$21)</f>
        <v>0</v>
      </c>
      <c r="AE631" s="78">
        <f>IF(IFERROR(SEARCH("suspected sensitiser",S631),99)=99,IF(IFERROR(SEARCH("sensitiser",S631),99)=99,IF(IFERROR(SEARCH("other hazard based concern",S631),99)=99,0,Scoring!$E$28),Scoring!$E$26),Scoring!$E$27)</f>
        <v>0</v>
      </c>
      <c r="AF631" s="78">
        <f>IF(IFERROR(M631,1)=1,IF(IFERROR(N631,1)=1,IF(IFERROR(O631,1)=1,IF(IFERROR(Q631,1)=1,IF(IFERROR(R631,1)=1,IF(IFERROR(T631,1)=1,IF(IFERROR(K631,1)=1,IF(IFERROR(P631,1)=1,IF(IFERROR(S631,1)=1,Scoring!$E$29,0),0),0),0),0),0),0),0),0)</f>
        <v>0</v>
      </c>
      <c r="AG631" s="78">
        <f t="shared" si="50"/>
        <v>3</v>
      </c>
      <c r="AI631" s="93"/>
      <c r="AJ631" s="94"/>
      <c r="AK631" s="76"/>
      <c r="AL631" s="75"/>
      <c r="AN631" s="79"/>
      <c r="AO631" s="79"/>
      <c r="AP631" s="79"/>
      <c r="AQ631" s="79"/>
      <c r="AR631" s="79"/>
      <c r="AS631" s="78"/>
      <c r="AU631" s="79">
        <f>IF(IFERROR(F631,99)=99,IF(IFERROR(G631,99)=99,IF(IFERROR(H631,99)=99,IF(IFERROR(I631,99)=99,IF(IFERROR(E631,99)=99,IF(IFERROR(J631,99)=99,0,Scoring!$B$7),Scoring!$B$3),Scoring!$B$2),Scoring!$B$6),Scoring!$B$5),Scoring!$B$4)</f>
        <v>0.3</v>
      </c>
      <c r="AV631" s="78">
        <f t="shared" si="51"/>
        <v>0.89999999999999991</v>
      </c>
      <c r="AW631" s="78"/>
      <c r="AX631" s="66"/>
      <c r="AY631" s="78"/>
      <c r="AZ631" s="76"/>
      <c r="BA631" s="76"/>
      <c r="BB631" s="76"/>
    </row>
    <row r="632" spans="1:54" x14ac:dyDescent="0.25">
      <c r="A632" s="77" t="s">
        <v>6542</v>
      </c>
      <c r="B632" s="76" t="str">
        <f t="shared" si="52"/>
        <v>269-781-5</v>
      </c>
      <c r="C632" s="77" t="s">
        <v>1887</v>
      </c>
      <c r="D632" s="77" t="s">
        <v>1888</v>
      </c>
      <c r="E632" s="76" t="str">
        <f>IF(C632="-",IF(A632="-",VLOOKUP(D632,'sin-list 180320_update'!$C$2:$C$835,1,FALSE),VLOOKUP(A632,'sin-list 180320_update'!$A$2:$A$835,1,FALSE)),VLOOKUP(C632,'sin-list 180320_update'!$B$2:$B$835,1,FALSE))</f>
        <v>269-781-5</v>
      </c>
      <c r="F632" s="76" t="e">
        <f>IF($C632="-",IF($A632="-",VLOOKUP($D632,'REACH Bilaga XVII_update'!$A$5:$A$131,1,FALSE),VLOOKUP($A632,'REACH Bilaga XVII_update'!$C$5:$C$131,1,FALSE)),VLOOKUP($C632,'REACH Bilaga XVII_update'!$B$5:$B$131,1,FALSE))</f>
        <v>#N/A</v>
      </c>
      <c r="G632" s="76" t="e">
        <f>IF($C632="-",IF($A632="-",VLOOKUP($D632,' REACH Bilaga 59_update'!$A$5:$A$210,1,FALSE),VLOOKUP($A632,' REACH Bilaga 59_update'!$D$5:$D$210,1,FALSE)),VLOOKUP($C632,' REACH Bilaga 59_update'!$C$5:$C$210,1,FALSE))</f>
        <v>#N/A</v>
      </c>
      <c r="H632" s="76" t="e">
        <f>IF($C632="-",IF($A632="-",VLOOKUP($D632,'REACH Bilaga XIV_update'!$A$5:$A$110,1,FALSE),VLOOKUP($A632,'REACH Bilaga XIV_update'!$D$5:$D$110,1,FALSE)),VLOOKUP($C632,'REACH Bilaga XIV_update'!$C$5:$C$110,1,FALSE))</f>
        <v>#N/A</v>
      </c>
      <c r="I632" s="76" t="e">
        <f>IF($C632="-",IF($A632="-",VLOOKUP($D632,CoRAP_update!$A$5:$A$376,1,FALSE),VLOOKUP($A632,CoRAP_update!$D$5:$D$376,1,FALSE)),VLOOKUP($C632,CoRAP_update!$C$5:$C$376,1,FALSE))</f>
        <v>#N/A</v>
      </c>
      <c r="J632" s="76" t="e">
        <f>IF($C632="-",IF($A632="-",VLOOKUP($D632,EDC_update!$C$2:$C$450,1,FALSE),VLOOKUP($A632,EDC_update!$B$2:$B$450,1,FALSE)),VLOOKUP($C632,EDC_update!$L$2:$L$450,1,FALSE))</f>
        <v>#N/A</v>
      </c>
      <c r="K632" s="76" t="str">
        <f>IF($C632="-",IF($A632="-",IF(VLOOKUP($D632,'sin-list 180320_update'!$C$2:$S$835,3,FALSE)="",NA(),VLOOKUP($D632,'sin-list 180320_update'!$C$2:$S$835,3,FALSE)),IF(VLOOKUP($A632,'sin-list 180320_update'!$A$2:$S$835,5,FALSE)="",NA(),VLOOKUP($A632,'sin-list 180320_update'!$A$2:$S$835,5,FALSE))),IF(VLOOKUP($C632,'sin-list 180320_update'!$B$2:$S$835,4,FALSE)="",NA(),VLOOKUP($C632,'sin-list 180320_update'!$B$2:$S$835,4,FALSE)))</f>
        <v>Classified CMR according to Annex VI of Regulation 1272/2008</v>
      </c>
      <c r="L632" s="76" t="str">
        <f>IF($C632="-",IF($A632="-",VLOOKUP($D632,'sin-list 180320_update'!$C$2:$S$835,6,FALSE),VLOOKUP($A632,'sin-list 180320_update'!$A$2:$S$835,8,FALSE)),VLOOKUP($C632,'sin-list 180320_update'!$B$2:$S$835,7,FALSE))</f>
        <v>Carc. 1B</v>
      </c>
      <c r="M632" s="76" t="str">
        <f>IF($C632="-",IF($A632="-",IF(VLOOKUP($D632,'sin-list 180320_update'!$C$2:$S$835,8,FALSE)="",NA(),VLOOKUP($D632,'sin-list 180320_update'!$C$2:$S$835,8,FALSE)),IF(VLOOKUP($A632,'sin-list 180320_update'!$A$2:$S$835,10,FALSE)="",NA(),VLOOKUP($A632,'sin-list 180320_update'!$A$2:$S$835,10,FALSE))),IF(VLOOKUP($C632,'sin-list 180320_update'!$B$2:$S$835,9,FALSE)="",NA(),VLOOKUP($C632,'sin-list 180320_update'!$B$2:$S$835,9,FALSE)))</f>
        <v>H350</v>
      </c>
      <c r="N632" s="76" t="e">
        <f>IF($C632="-",IF($A632="-",IF(VLOOKUP($D632,'REACH Bilaga XVII_update'!$A$5:$E$131,4,FALSE)="",NA(),VLOOKUP($D632,'REACH Bilaga XVII_update'!$A$5:$E$131,4,FALSE)),IF(VLOOKUP($A632,'REACH Bilaga XVII_update'!$C$5:$D$131,2,FALSE)="",NA(),VLOOKUP($A632,'REACH Bilaga XVII_update'!$C$5:$D$131,2,FALSE))),IF(VLOOKUP($C632,'REACH Bilaga XVII_update'!$B$5:$D$131,3,FALSE)="",NA(),VLOOKUP($C632,'REACH Bilaga XVII_update'!$B$5:$D$131,3,FALSE)))</f>
        <v>#N/A</v>
      </c>
      <c r="O632" s="76" t="e">
        <f>IF($C632="-",IF($A632="-",IF(VLOOKUP($D632,' REACH Bilaga 59_update'!$A$5:$E$210,5,FALSE)="",NA(),VLOOKUP($D632,' REACH Bilaga 59_update'!$A$5:$E$210,5,FALSE)),IF(VLOOKUP($A632,' REACH Bilaga 59_update'!$D$5:$E$210,2,FALSE)="",NA(),VLOOKUP($A632,' REACH Bilaga 59_update'!$D$5:$E$210,2,FALSE))),IF(VLOOKUP($C632,' REACH Bilaga 59_update'!$C$5:$E$210,3,FALSE)="",NA(),VLOOKUP($C632,' REACH Bilaga 59_update'!$C$5:$E$210,3,FALSE)))</f>
        <v>#N/A</v>
      </c>
      <c r="P632" s="76" t="e">
        <f>IF(C632="-",IF(A632="-",IFERROR(VLOOKUP($D632,' REACH Bilaga 59_update'!$A$5:$F$210,MATCH(Sammanfattning!P$1,' REACH Bilaga 59_update'!$A$4:$F$4,0),FALSE),VLOOKUP($D632,'REACH Bilaga XIV_update'!$A$4:$H$110,MATCH(Sammanfattning!P$1,'REACH Bilaga XIV_update'!$A$4:$H$4,0),FALSE)),IFERROR(VLOOKUP($A632,' REACH Bilaga 59_update'!$D$5:$F$210,MATCH(Sammanfattning!P$1,' REACH Bilaga 59_update'!$D$4:$F$4,0),FALSE),VLOOKUP($A632,'REACH Bilaga XIV_update'!$D$4:$H$110,MATCH(Sammanfattning!P$1,'REACH Bilaga XIV_update'!$D$4:$H$4,0),FALSE))),IFERROR(VLOOKUP($C632,' REACH Bilaga 59_update'!$C$5:$F$210,MATCH(Sammanfattning!P$1,' REACH Bilaga 59_update'!$C$4:$F$4,0),FALSE),VLOOKUP($C632,'REACH Bilaga XIV_update'!$C$4:$H$110,MATCH(Sammanfattning!P$1,'REACH Bilaga XIV_update'!$C$4:$H$4,0),FALSE)))</f>
        <v>#N/A</v>
      </c>
      <c r="Q632" s="76" t="e">
        <f>IF($C632="-",IF($A632="-",IF(VLOOKUP($D632,'REACH Bilaga XIV_update'!$A$5:$I$110,9,FALSE)="",NA(),VLOOKUP($D632,'REACH Bilaga XIV_update'!$A$5:$I$110,9,FALSE)),IF(VLOOKUP($A632,'REACH Bilaga XIV_update'!$D$5:$I$110,6,FALSE)="",NA(),VLOOKUP($A632,'REACH Bilaga XIV_update'!$D$5:$I$110,6,FALSE))),IF(VLOOKUP($C632,'REACH Bilaga XIV_update'!$C$5:$I$110,7,FALSE)="",NA(),VLOOKUP($C632,'REACH Bilaga XIV_update'!$C$5:$I$110,7,FALSE)))</f>
        <v>#N/A</v>
      </c>
      <c r="R632" s="76" t="e">
        <f>IF($C632="-",IF($A632="-",IF(VLOOKUP($D632,CoRAP_update!$A$5:$O$376,15,FALSE)="",NA(),VLOOKUP($D632,CoRAP_update!$A$5:$O$376,15,FALSE)),IF(VLOOKUP($A632,CoRAP_update!$D$5:$O$376,12,FALSE)="",NA(),VLOOKUP($A632,CoRAP_update!$D$5:$O$376,12,FALSE))),IF(VLOOKUP($C632,CoRAP_update!$C$5:$O$376,13,FALSE)="",NA(),VLOOKUP($C632,CoRAP_update!$C$5:$O$376,13,FALSE)))</f>
        <v>#N/A</v>
      </c>
      <c r="S632" s="144" t="e">
        <f>IF($C632="-",IF($A632="-",VLOOKUP($D632,CoRAP_update!$A$5:$J$376,MATCH(Sammanfattning!S$1,CoRAP_update!$A$4:$J$4,0),FALSE),VLOOKUP($A632,CoRAP_update!$D$5:$J$376,MATCH(Sammanfattning!S$1,CoRAP_update!$D$4:$J$4,0),FALSE)),VLOOKUP($C632,CoRAP_update!$C$5:$J$376,MATCH(Sammanfattning!S$1,CoRAP_update!$C$4:$J$4,0),FALSE))</f>
        <v>#N/A</v>
      </c>
      <c r="T632" s="76" t="e">
        <f>IF($A632="-",VLOOKUP($D632,EDC_update!$C$2:$F$450,4,FALSE),VLOOKUP($A632,EDC_update!$B$2:$F$450,5,FALSE))</f>
        <v>#N/A</v>
      </c>
      <c r="V632" s="78">
        <f>IF(IFERROR(SEARCH("PBT",P632),99)=99,IF(IFERROR(SEARCH("suspected PBT",S632),99)=99,IF(IFERROR(SEARCH("concluded to be PBT",K632),99)=99,IF(IFERROR(SEARCH("PBT",S632),99)=99,IF(IFERROR(SEARCH("PBT cand",L632),99)=99,IF(IFERROR(SEARCH("PBT",L632),99)=99,IF(IFERROR(SEARCH("persistent, bioackumulative and toxic properties",K632),99)=99,0,Scoring!$E$3),Scoring!$E$3),Scoring!$E$7),Scoring!$E$3),Scoring!$E$5),Scoring!$E$6),Scoring!$E$3)</f>
        <v>0</v>
      </c>
      <c r="W632" s="78">
        <f>IF(IFERROR(SEARCH("vPvB",P632),99)=99,IF(IFERROR(SEARCH("suspected pbt/vPvB",S632),99)=99,IF(IFERROR(SEARCH("vPvB",S632),99)=99,IF(IFERROR(SEARCH("concluded to be a vPvB",S632),99)=99,IF(IFERROR(SEARCH("identified as vPvB",K632),99)=99,IF(IFERROR(SEARCH("concluded to be a vPvB",K632),99)=99,IF(IFERROR(SEARCH("concluded to be both pbt and vPvB",S632),99)=99,IF(IFERROR(SEARCH("concluded to be both pbt and vPvB",K632),99)=99,0,Scoring!$E$5),Scoring!$E$5),Scoring!$E$5),Scoring!$E$5),Scoring!$E$5),Scoring!$E$4),Scoring!$E$6),Scoring!$E$4)</f>
        <v>0</v>
      </c>
      <c r="X632" s="78">
        <f>IF(IFERROR(SEARCH("H410",N632),99)=99,IF(IFERROR(SEARCH("H410",O632),99)=99,IF(IFERROR(SEARCH("H410",Q632),99)=99,IF(IFERROR(SEARCH("H410",M632),99)=99,IF(IFERROR(SEARCH("H410",R632),99)=99,IF(IFERROR(SEARCH("H411",N632),99)=99,IF(IFERROR(SEARCH("H411",O632),99)=99,IF(IFERROR(SEARCH("H411",Q632),99)=99,IF(IFERROR(SEARCH("H411",M632),99)=99,IF(IFERROR(SEARCH("H411",R632),99)=99,IF(IFERROR(SEARCH("H413",N632),99)=99,IF(IFERROR(SEARCH("H413",O632),99)=99,IF(IFERROR(SEARCH("H413",Q632),99)=99,IF(IFERROR(SEARCH("H413",M632),99)=99,IF(IFERROR(SEARCH("H413",R632),99)=99,IF(IFERROR(SEARCH("H412",N632),99)=99,IF(IFERROR(SEARCH("H412",O632),99)=99,IF(IFERROR(SEARCH("H412",Q632),99)=99,IF(IFERROR(SEARCH("H412",M632),99)=99,IF(IFERROR(SEARCH("H412",R632),99)=99,0,Scoring!$E$2),Scoring!$E$2),Scoring!$E$2),Scoring!$E$2),Scoring!$E$2),Scoring!$E$2),Scoring!$E$2),Scoring!$E$2),Scoring!$E$2),Scoring!$E$2),Scoring!$E$2),Scoring!$E$2),Scoring!$E$2),Scoring!$E$2),Scoring!$E$2),Scoring!$E$2),Scoring!$E$2),Scoring!$E$2),Scoring!$E$2),Scoring!$E$2)</f>
        <v>0</v>
      </c>
      <c r="Y632" s="78">
        <f>IF(IFERROR(SEARCH("CMR",K632),99)=99,IF(IFERROR(SEARCH("Suspected CMR",S632),99)=99,IF(IFERROR(SEARCH("CMR",S632),99)=99,0,Scoring!$E$8),Scoring!$E$9),Scoring!$E$8)</f>
        <v>3</v>
      </c>
      <c r="Z632" s="78">
        <f>IF(IFERROR(SEARCH("H350",N632),99)=99,IF(IFERROR(SEARCH("H350",O632),99)=99,IF(IFERROR(SEARCH("H350",Q632),99)=99,IF(IFERROR(SEARCH("H350",M632),99)=99,IF(IFERROR(SEARCH("H350",R632),99)=99,IF(IFERROR(SEARCH("H351",N632),99)=99,IF(IFERROR(SEARCH("H351",O632),99)=99,IF(IFERROR(SEARCH("H351",Q632),99)=99,IF(IFERROR(SEARCH("H351",M632),99)=99,IF(IFERROR(SEARCH("H351",R632),99)=99,IF(IFERROR(SEARCH("carcinogenic",P632),99)=99,IF(IFERROR(SEARCH("suspected carcinogenic",S632),99)=99,0,Scoring!$E$12),Scoring!$E$11),Scoring!$E$10),Scoring!$E$10),Scoring!$E$10),Scoring!$E$10),Scoring!$E$10),Scoring!$E$10),Scoring!$E$10),Scoring!$E$10),Scoring!$E$10),Scoring!$E$10)</f>
        <v>1</v>
      </c>
      <c r="AA632" s="78">
        <f>IF(IFERROR(SEARCH("H340",N632),99)=99,IF(IFERROR(SEARCH("H340",O632),99)=99,IF(IFERROR(SEARCH("H340",Q632),99)=99,IF(IFERROR(SEARCH("H340",M632),99)=99,IF(IFERROR(SEARCH("H340",R632),99)=99,IF(IFERROR(SEARCH("H341",N632),99)=99,IF(IFERROR(SEARCH("H341",O632),99)=99,IF(IFERROR(SEARCH("H341",Q632),99)=99,IF(IFERROR(SEARCH("H341",M632),99)=99,IF(IFERROR(SEARCH("H341",R632),99)=99,IF(IFERROR(SEARCH("mutagenic",P632),99)=99,IF(IFERROR(SEARCH("suspected mutagenic",S632),99)=99,0,Scoring!$E$15),Scoring!$E$14),Scoring!$E$13),Scoring!$E$13),Scoring!$E$13),Scoring!$E$13),Scoring!$E$13),Scoring!$E$13),Scoring!$E$13),Scoring!$E$13),Scoring!$E$13),Scoring!$E$13)</f>
        <v>0</v>
      </c>
      <c r="AB632" s="78">
        <f>IF(IFERROR(SEARCH("H360",N632),99)=99,IF(IFERROR(SEARCH("H360",O632),99)=99,IF(IFERROR(SEARCH("H360",Q632),99)=99,IF(IFERROR(SEARCH("H360",M632),99)=99,IF(IFERROR(SEARCH("H360",R632),99)=99,IF(IFERROR(SEARCH("H361",N632),99)=99,IF(IFERROR(SEARCH("H361",O632),99)=99,IF(IFERROR(SEARCH("H361",Q632),99)=99,IF(IFERROR(SEARCH("H361",M632),99)=99,IF(IFERROR(SEARCH("H361",R632),99)=99,IF(IFERROR(SEARCH("reproduction",P632),99)=99,IF(IFERROR(SEARCH("suspected reprotoxic",S632),99)=99,IF(IFERROR(SEARCH("reprotoxic",S632),99)=99,IF(IFERROR(SEARCH("reprotoxic",K632),99)=99,0,Scoring!$E$18),Scoring!$E$18),Scoring!$E$19),Scoring!$E$17),Scoring!$E$16),Scoring!$E$16),Scoring!$E$16),Scoring!$E$16),Scoring!$E$16),Scoring!$E$16),Scoring!$E$16),Scoring!$E$16),Scoring!$E$16),Scoring!$E$16)</f>
        <v>0</v>
      </c>
      <c r="AC632" s="78">
        <f>IF(IFERROR(SEARCH("57f",L632),99)=99,IF(IFERROR(SEARCH("57(f)",P632),99)=99,0,Scoring!$E$20),Scoring!$E$20)</f>
        <v>0</v>
      </c>
      <c r="AD632" s="78">
        <f>IF(IFERROR(SEARCH("CAT1",T632),99)=99,IF(IFERROR(SEARCH("CAT2",T632),99)=99,IF(IFERROR(SEARCH("CAT3",T632),99)=99,IF(IFERROR(SEARCH("concluded to be endocrine",K632),99)=99,IF(IFERROR(SEARCH("categorised as endocrine",K632),99)=99,IF(IFERROR(SEARCH("endocrine disrupting",P632),99)=99,IF(IFERROR(SEARCH("endocrine disrupting",K632),99)=99,IF(IFERROR(SEARCH("suspected endocrine",S632),99)=99,IF(IFERROR(SEARCH("potential endocrine",S632),99)=99,0,Scoring!$E$25),Scoring!$E$25),Scoring!$E$24),Scoring!$E$24),Scoring!$E$24),Scoring!$E$24),Scoring!$E$23),Scoring!$E$22),Scoring!$E$21)</f>
        <v>0</v>
      </c>
      <c r="AE632" s="78">
        <f>IF(IFERROR(SEARCH("suspected sensitiser",S632),99)=99,IF(IFERROR(SEARCH("sensitiser",S632),99)=99,IF(IFERROR(SEARCH("other hazard based concern",S632),99)=99,0,Scoring!$E$28),Scoring!$E$26),Scoring!$E$27)</f>
        <v>0</v>
      </c>
      <c r="AF632" s="78">
        <f>IF(IFERROR(M632,1)=1,IF(IFERROR(N632,1)=1,IF(IFERROR(O632,1)=1,IF(IFERROR(Q632,1)=1,IF(IFERROR(R632,1)=1,IF(IFERROR(T632,1)=1,IF(IFERROR(K632,1)=1,IF(IFERROR(P632,1)=1,IF(IFERROR(S632,1)=1,Scoring!$E$29,0),0),0),0),0),0),0),0),0)</f>
        <v>0</v>
      </c>
      <c r="AG632" s="78">
        <f t="shared" si="50"/>
        <v>3</v>
      </c>
      <c r="AI632" s="93"/>
      <c r="AJ632" s="94"/>
      <c r="AK632" s="76"/>
      <c r="AL632" s="75"/>
      <c r="AN632" s="79"/>
      <c r="AO632" s="79"/>
      <c r="AP632" s="79"/>
      <c r="AQ632" s="79"/>
      <c r="AR632" s="79"/>
      <c r="AS632" s="78"/>
      <c r="AU632" s="79">
        <f>IF(IFERROR(F632,99)=99,IF(IFERROR(G632,99)=99,IF(IFERROR(H632,99)=99,IF(IFERROR(I632,99)=99,IF(IFERROR(E632,99)=99,IF(IFERROR(J632,99)=99,0,Scoring!$B$7),Scoring!$B$3),Scoring!$B$2),Scoring!$B$6),Scoring!$B$5),Scoring!$B$4)</f>
        <v>0.3</v>
      </c>
      <c r="AV632" s="78">
        <f t="shared" si="51"/>
        <v>0.89999999999999991</v>
      </c>
      <c r="AW632" s="78"/>
      <c r="AX632" s="66"/>
      <c r="AY632" s="78"/>
      <c r="AZ632" s="76"/>
      <c r="BA632" s="76"/>
      <c r="BB632" s="76"/>
    </row>
    <row r="633" spans="1:54" x14ac:dyDescent="0.25">
      <c r="A633" s="77" t="s">
        <v>6544</v>
      </c>
      <c r="B633" s="76" t="str">
        <f t="shared" si="52"/>
        <v>269-929-9</v>
      </c>
      <c r="C633" s="77" t="s">
        <v>1889</v>
      </c>
      <c r="D633" s="77" t="s">
        <v>1890</v>
      </c>
      <c r="E633" s="76" t="str">
        <f>IF(C633="-",IF(A633="-",VLOOKUP(D633,'sin-list 180320_update'!$C$2:$C$835,1,FALSE),VLOOKUP(A633,'sin-list 180320_update'!$A$2:$A$835,1,FALSE)),VLOOKUP(C633,'sin-list 180320_update'!$B$2:$B$835,1,FALSE))</f>
        <v>269-929-9</v>
      </c>
      <c r="F633" s="76" t="e">
        <f>IF($C633="-",IF($A633="-",VLOOKUP($D633,'REACH Bilaga XVII_update'!$A$5:$A$131,1,FALSE),VLOOKUP($A633,'REACH Bilaga XVII_update'!$C$5:$C$131,1,FALSE)),VLOOKUP($C633,'REACH Bilaga XVII_update'!$B$5:$B$131,1,FALSE))</f>
        <v>#N/A</v>
      </c>
      <c r="G633" s="76" t="e">
        <f>IF($C633="-",IF($A633="-",VLOOKUP($D633,' REACH Bilaga 59_update'!$A$5:$A$210,1,FALSE),VLOOKUP($A633,' REACH Bilaga 59_update'!$D$5:$D$210,1,FALSE)),VLOOKUP($C633,' REACH Bilaga 59_update'!$C$5:$C$210,1,FALSE))</f>
        <v>#N/A</v>
      </c>
      <c r="H633" s="76" t="e">
        <f>IF($C633="-",IF($A633="-",VLOOKUP($D633,'REACH Bilaga XIV_update'!$A$5:$A$110,1,FALSE),VLOOKUP($A633,'REACH Bilaga XIV_update'!$D$5:$D$110,1,FALSE)),VLOOKUP($C633,'REACH Bilaga XIV_update'!$C$5:$C$110,1,FALSE))</f>
        <v>#N/A</v>
      </c>
      <c r="I633" s="76" t="e">
        <f>IF($C633="-",IF($A633="-",VLOOKUP($D633,CoRAP_update!$A$5:$A$376,1,FALSE),VLOOKUP($A633,CoRAP_update!$D$5:$D$376,1,FALSE)),VLOOKUP($C633,CoRAP_update!$C$5:$C$376,1,FALSE))</f>
        <v>#N/A</v>
      </c>
      <c r="J633" s="76" t="e">
        <f>IF($C633="-",IF($A633="-",VLOOKUP($D633,EDC_update!$C$2:$C$450,1,FALSE),VLOOKUP($A633,EDC_update!$B$2:$B$450,1,FALSE)),VLOOKUP($C633,EDC_update!$L$2:$L$450,1,FALSE))</f>
        <v>#N/A</v>
      </c>
      <c r="K633" s="76" t="str">
        <f>IF($C633="-",IF($A633="-",IF(VLOOKUP($D633,'sin-list 180320_update'!$C$2:$S$835,3,FALSE)="",NA(),VLOOKUP($D633,'sin-list 180320_update'!$C$2:$S$835,3,FALSE)),IF(VLOOKUP($A633,'sin-list 180320_update'!$A$2:$S$835,5,FALSE)="",NA(),VLOOKUP($A633,'sin-list 180320_update'!$A$2:$S$835,5,FALSE))),IF(VLOOKUP($C633,'sin-list 180320_update'!$B$2:$S$835,4,FALSE)="",NA(),VLOOKUP($C633,'sin-list 180320_update'!$B$2:$S$835,4,FALSE)))</f>
        <v>Classified CMR according to Annex VI of Regulation 1272/2008. (Might not apply when contaminants are below below legal thresholds and/or full refining history is known)</v>
      </c>
      <c r="L633" s="76" t="str">
        <f>IF($C633="-",IF($A633="-",VLOOKUP($D633,'sin-list 180320_update'!$C$2:$S$835,6,FALSE),VLOOKUP($A633,'sin-list 180320_update'!$A$2:$S$835,8,FALSE)),VLOOKUP($C633,'sin-list 180320_update'!$B$2:$S$835,7,FALSE))</f>
        <v>Muta. 1B 
Carc. 1B</v>
      </c>
      <c r="M633" s="76" t="str">
        <f>IF($C633="-",IF($A633="-",IF(VLOOKUP($D633,'sin-list 180320_update'!$C$2:$S$835,8,FALSE)="",NA(),VLOOKUP($D633,'sin-list 180320_update'!$C$2:$S$835,8,FALSE)),IF(VLOOKUP($A633,'sin-list 180320_update'!$A$2:$S$835,10,FALSE)="",NA(),VLOOKUP($A633,'sin-list 180320_update'!$A$2:$S$835,10,FALSE))),IF(VLOOKUP($C633,'sin-list 180320_update'!$B$2:$S$835,9,FALSE)="",NA(),VLOOKUP($C633,'sin-list 180320_update'!$B$2:$S$835,9,FALSE)))</f>
        <v>H340
H350</v>
      </c>
      <c r="N633" s="76" t="e">
        <f>IF($C633="-",IF($A633="-",IF(VLOOKUP($D633,'REACH Bilaga XVII_update'!$A$5:$E$131,4,FALSE)="",NA(),VLOOKUP($D633,'REACH Bilaga XVII_update'!$A$5:$E$131,4,FALSE)),IF(VLOOKUP($A633,'REACH Bilaga XVII_update'!$C$5:$D$131,2,FALSE)="",NA(),VLOOKUP($A633,'REACH Bilaga XVII_update'!$C$5:$D$131,2,FALSE))),IF(VLOOKUP($C633,'REACH Bilaga XVII_update'!$B$5:$D$131,3,FALSE)="",NA(),VLOOKUP($C633,'REACH Bilaga XVII_update'!$B$5:$D$131,3,FALSE)))</f>
        <v>#N/A</v>
      </c>
      <c r="O633" s="76" t="e">
        <f>IF($C633="-",IF($A633="-",IF(VLOOKUP($D633,' REACH Bilaga 59_update'!$A$5:$E$210,5,FALSE)="",NA(),VLOOKUP($D633,' REACH Bilaga 59_update'!$A$5:$E$210,5,FALSE)),IF(VLOOKUP($A633,' REACH Bilaga 59_update'!$D$5:$E$210,2,FALSE)="",NA(),VLOOKUP($A633,' REACH Bilaga 59_update'!$D$5:$E$210,2,FALSE))),IF(VLOOKUP($C633,' REACH Bilaga 59_update'!$C$5:$E$210,3,FALSE)="",NA(),VLOOKUP($C633,' REACH Bilaga 59_update'!$C$5:$E$210,3,FALSE)))</f>
        <v>#N/A</v>
      </c>
      <c r="P633" s="76" t="e">
        <f>IF(C633="-",IF(A633="-",IFERROR(VLOOKUP($D633,' REACH Bilaga 59_update'!$A$5:$F$210,MATCH(Sammanfattning!P$1,' REACH Bilaga 59_update'!$A$4:$F$4,0),FALSE),VLOOKUP($D633,'REACH Bilaga XIV_update'!$A$4:$H$110,MATCH(Sammanfattning!P$1,'REACH Bilaga XIV_update'!$A$4:$H$4,0),FALSE)),IFERROR(VLOOKUP($A633,' REACH Bilaga 59_update'!$D$5:$F$210,MATCH(Sammanfattning!P$1,' REACH Bilaga 59_update'!$D$4:$F$4,0),FALSE),VLOOKUP($A633,'REACH Bilaga XIV_update'!$D$4:$H$110,MATCH(Sammanfattning!P$1,'REACH Bilaga XIV_update'!$D$4:$H$4,0),FALSE))),IFERROR(VLOOKUP($C633,' REACH Bilaga 59_update'!$C$5:$F$210,MATCH(Sammanfattning!P$1,' REACH Bilaga 59_update'!$C$4:$F$4,0),FALSE),VLOOKUP($C633,'REACH Bilaga XIV_update'!$C$4:$H$110,MATCH(Sammanfattning!P$1,'REACH Bilaga XIV_update'!$C$4:$H$4,0),FALSE)))</f>
        <v>#N/A</v>
      </c>
      <c r="Q633" s="76" t="e">
        <f>IF($C633="-",IF($A633="-",IF(VLOOKUP($D633,'REACH Bilaga XIV_update'!$A$5:$I$110,9,FALSE)="",NA(),VLOOKUP($D633,'REACH Bilaga XIV_update'!$A$5:$I$110,9,FALSE)),IF(VLOOKUP($A633,'REACH Bilaga XIV_update'!$D$5:$I$110,6,FALSE)="",NA(),VLOOKUP($A633,'REACH Bilaga XIV_update'!$D$5:$I$110,6,FALSE))),IF(VLOOKUP($C633,'REACH Bilaga XIV_update'!$C$5:$I$110,7,FALSE)="",NA(),VLOOKUP($C633,'REACH Bilaga XIV_update'!$C$5:$I$110,7,FALSE)))</f>
        <v>#N/A</v>
      </c>
      <c r="R633" s="76" t="e">
        <f>IF($C633="-",IF($A633="-",IF(VLOOKUP($D633,CoRAP_update!$A$5:$O$376,15,FALSE)="",NA(),VLOOKUP($D633,CoRAP_update!$A$5:$O$376,15,FALSE)),IF(VLOOKUP($A633,CoRAP_update!$D$5:$O$376,12,FALSE)="",NA(),VLOOKUP($A633,CoRAP_update!$D$5:$O$376,12,FALSE))),IF(VLOOKUP($C633,CoRAP_update!$C$5:$O$376,13,FALSE)="",NA(),VLOOKUP($C633,CoRAP_update!$C$5:$O$376,13,FALSE)))</f>
        <v>#N/A</v>
      </c>
      <c r="S633" s="144" t="e">
        <f>IF($C633="-",IF($A633="-",VLOOKUP($D633,CoRAP_update!$A$5:$J$376,MATCH(Sammanfattning!S$1,CoRAP_update!$A$4:$J$4,0),FALSE),VLOOKUP($A633,CoRAP_update!$D$5:$J$376,MATCH(Sammanfattning!S$1,CoRAP_update!$D$4:$J$4,0),FALSE)),VLOOKUP($C633,CoRAP_update!$C$5:$J$376,MATCH(Sammanfattning!S$1,CoRAP_update!$C$4:$J$4,0),FALSE))</f>
        <v>#N/A</v>
      </c>
      <c r="T633" s="76" t="e">
        <f>IF($A633="-",VLOOKUP($D633,EDC_update!$C$2:$F$450,4,FALSE),VLOOKUP($A633,EDC_update!$B$2:$F$450,5,FALSE))</f>
        <v>#N/A</v>
      </c>
      <c r="V633" s="78">
        <f>IF(IFERROR(SEARCH("PBT",P633),99)=99,IF(IFERROR(SEARCH("suspected PBT",S633),99)=99,IF(IFERROR(SEARCH("concluded to be PBT",K633),99)=99,IF(IFERROR(SEARCH("PBT",S633),99)=99,IF(IFERROR(SEARCH("PBT cand",L633),99)=99,IF(IFERROR(SEARCH("PBT",L633),99)=99,IF(IFERROR(SEARCH("persistent, bioackumulative and toxic properties",K633),99)=99,0,Scoring!$E$3),Scoring!$E$3),Scoring!$E$7),Scoring!$E$3),Scoring!$E$5),Scoring!$E$6),Scoring!$E$3)</f>
        <v>0</v>
      </c>
      <c r="W633" s="78">
        <f>IF(IFERROR(SEARCH("vPvB",P633),99)=99,IF(IFERROR(SEARCH("suspected pbt/vPvB",S633),99)=99,IF(IFERROR(SEARCH("vPvB",S633),99)=99,IF(IFERROR(SEARCH("concluded to be a vPvB",S633),99)=99,IF(IFERROR(SEARCH("identified as vPvB",K633),99)=99,IF(IFERROR(SEARCH("concluded to be a vPvB",K633),99)=99,IF(IFERROR(SEARCH("concluded to be both pbt and vPvB",S633),99)=99,IF(IFERROR(SEARCH("concluded to be both pbt and vPvB",K633),99)=99,0,Scoring!$E$5),Scoring!$E$5),Scoring!$E$5),Scoring!$E$5),Scoring!$E$5),Scoring!$E$4),Scoring!$E$6),Scoring!$E$4)</f>
        <v>0</v>
      </c>
      <c r="X633" s="78">
        <f>IF(IFERROR(SEARCH("H410",N633),99)=99,IF(IFERROR(SEARCH("H410",O633),99)=99,IF(IFERROR(SEARCH("H410",Q633),99)=99,IF(IFERROR(SEARCH("H410",M633),99)=99,IF(IFERROR(SEARCH("H410",R633),99)=99,IF(IFERROR(SEARCH("H411",N633),99)=99,IF(IFERROR(SEARCH("H411",O633),99)=99,IF(IFERROR(SEARCH("H411",Q633),99)=99,IF(IFERROR(SEARCH("H411",M633),99)=99,IF(IFERROR(SEARCH("H411",R633),99)=99,IF(IFERROR(SEARCH("H413",N633),99)=99,IF(IFERROR(SEARCH("H413",O633),99)=99,IF(IFERROR(SEARCH("H413",Q633),99)=99,IF(IFERROR(SEARCH("H413",M633),99)=99,IF(IFERROR(SEARCH("H413",R633),99)=99,IF(IFERROR(SEARCH("H412",N633),99)=99,IF(IFERROR(SEARCH("H412",O633),99)=99,IF(IFERROR(SEARCH("H412",Q633),99)=99,IF(IFERROR(SEARCH("H412",M633),99)=99,IF(IFERROR(SEARCH("H412",R633),99)=99,0,Scoring!$E$2),Scoring!$E$2),Scoring!$E$2),Scoring!$E$2),Scoring!$E$2),Scoring!$E$2),Scoring!$E$2),Scoring!$E$2),Scoring!$E$2),Scoring!$E$2),Scoring!$E$2),Scoring!$E$2),Scoring!$E$2),Scoring!$E$2),Scoring!$E$2),Scoring!$E$2),Scoring!$E$2),Scoring!$E$2),Scoring!$E$2),Scoring!$E$2)</f>
        <v>0</v>
      </c>
      <c r="Y633" s="78">
        <f>IF(IFERROR(SEARCH("CMR",K633),99)=99,IF(IFERROR(SEARCH("Suspected CMR",S633),99)=99,IF(IFERROR(SEARCH("CMR",S633),99)=99,0,Scoring!$E$8),Scoring!$E$9),Scoring!$E$8)</f>
        <v>3</v>
      </c>
      <c r="Z633" s="78">
        <f>IF(IFERROR(SEARCH("H350",N633),99)=99,IF(IFERROR(SEARCH("H350",O633),99)=99,IF(IFERROR(SEARCH("H350",Q633),99)=99,IF(IFERROR(SEARCH("H350",M633),99)=99,IF(IFERROR(SEARCH("H350",R633),99)=99,IF(IFERROR(SEARCH("H351",N633),99)=99,IF(IFERROR(SEARCH("H351",O633),99)=99,IF(IFERROR(SEARCH("H351",Q633),99)=99,IF(IFERROR(SEARCH("H351",M633),99)=99,IF(IFERROR(SEARCH("H351",R633),99)=99,IF(IFERROR(SEARCH("carcinogenic",P633),99)=99,IF(IFERROR(SEARCH("suspected carcinogenic",S633),99)=99,0,Scoring!$E$12),Scoring!$E$11),Scoring!$E$10),Scoring!$E$10),Scoring!$E$10),Scoring!$E$10),Scoring!$E$10),Scoring!$E$10),Scoring!$E$10),Scoring!$E$10),Scoring!$E$10),Scoring!$E$10)</f>
        <v>1</v>
      </c>
      <c r="AA633" s="78">
        <f>IF(IFERROR(SEARCH("H340",N633),99)=99,IF(IFERROR(SEARCH("H340",O633),99)=99,IF(IFERROR(SEARCH("H340",Q633),99)=99,IF(IFERROR(SEARCH("H340",M633),99)=99,IF(IFERROR(SEARCH("H340",R633),99)=99,IF(IFERROR(SEARCH("H341",N633),99)=99,IF(IFERROR(SEARCH("H341",O633),99)=99,IF(IFERROR(SEARCH("H341",Q633),99)=99,IF(IFERROR(SEARCH("H341",M633),99)=99,IF(IFERROR(SEARCH("H341",R633),99)=99,IF(IFERROR(SEARCH("mutagenic",P633),99)=99,IF(IFERROR(SEARCH("suspected mutagenic",S633),99)=99,0,Scoring!$E$15),Scoring!$E$14),Scoring!$E$13),Scoring!$E$13),Scoring!$E$13),Scoring!$E$13),Scoring!$E$13),Scoring!$E$13),Scoring!$E$13),Scoring!$E$13),Scoring!$E$13),Scoring!$E$13)</f>
        <v>1</v>
      </c>
      <c r="AB633" s="78">
        <f>IF(IFERROR(SEARCH("H360",N633),99)=99,IF(IFERROR(SEARCH("H360",O633),99)=99,IF(IFERROR(SEARCH("H360",Q633),99)=99,IF(IFERROR(SEARCH("H360",M633),99)=99,IF(IFERROR(SEARCH("H360",R633),99)=99,IF(IFERROR(SEARCH("H361",N633),99)=99,IF(IFERROR(SEARCH("H361",O633),99)=99,IF(IFERROR(SEARCH("H361",Q633),99)=99,IF(IFERROR(SEARCH("H361",M633),99)=99,IF(IFERROR(SEARCH("H361",R633),99)=99,IF(IFERROR(SEARCH("reproduction",P633),99)=99,IF(IFERROR(SEARCH("suspected reprotoxic",S633),99)=99,IF(IFERROR(SEARCH("reprotoxic",S633),99)=99,IF(IFERROR(SEARCH("reprotoxic",K633),99)=99,0,Scoring!$E$18),Scoring!$E$18),Scoring!$E$19),Scoring!$E$17),Scoring!$E$16),Scoring!$E$16),Scoring!$E$16),Scoring!$E$16),Scoring!$E$16),Scoring!$E$16),Scoring!$E$16),Scoring!$E$16),Scoring!$E$16),Scoring!$E$16)</f>
        <v>0</v>
      </c>
      <c r="AC633" s="78">
        <f>IF(IFERROR(SEARCH("57f",L633),99)=99,IF(IFERROR(SEARCH("57(f)",P633),99)=99,0,Scoring!$E$20),Scoring!$E$20)</f>
        <v>0</v>
      </c>
      <c r="AD633" s="78">
        <f>IF(IFERROR(SEARCH("CAT1",T633),99)=99,IF(IFERROR(SEARCH("CAT2",T633),99)=99,IF(IFERROR(SEARCH("CAT3",T633),99)=99,IF(IFERROR(SEARCH("concluded to be endocrine",K633),99)=99,IF(IFERROR(SEARCH("categorised as endocrine",K633),99)=99,IF(IFERROR(SEARCH("endocrine disrupting",P633),99)=99,IF(IFERROR(SEARCH("endocrine disrupting",K633),99)=99,IF(IFERROR(SEARCH("suspected endocrine",S633),99)=99,IF(IFERROR(SEARCH("potential endocrine",S633),99)=99,0,Scoring!$E$25),Scoring!$E$25),Scoring!$E$24),Scoring!$E$24),Scoring!$E$24),Scoring!$E$24),Scoring!$E$23),Scoring!$E$22),Scoring!$E$21)</f>
        <v>0</v>
      </c>
      <c r="AE633" s="78">
        <f>IF(IFERROR(SEARCH("suspected sensitiser",S633),99)=99,IF(IFERROR(SEARCH("sensitiser",S633),99)=99,IF(IFERROR(SEARCH("other hazard based concern",S633),99)=99,0,Scoring!$E$28),Scoring!$E$26),Scoring!$E$27)</f>
        <v>0</v>
      </c>
      <c r="AF633" s="78">
        <f>IF(IFERROR(M633,1)=1,IF(IFERROR(N633,1)=1,IF(IFERROR(O633,1)=1,IF(IFERROR(Q633,1)=1,IF(IFERROR(R633,1)=1,IF(IFERROR(T633,1)=1,IF(IFERROR(K633,1)=1,IF(IFERROR(P633,1)=1,IF(IFERROR(S633,1)=1,Scoring!$E$29,0),0),0),0),0),0),0),0),0)</f>
        <v>0</v>
      </c>
      <c r="AG633" s="78">
        <f t="shared" si="50"/>
        <v>3</v>
      </c>
      <c r="AI633" s="93"/>
      <c r="AJ633" s="94"/>
      <c r="AK633" s="76"/>
      <c r="AL633" s="75"/>
      <c r="AN633" s="79"/>
      <c r="AO633" s="79"/>
      <c r="AP633" s="79"/>
      <c r="AQ633" s="79"/>
      <c r="AR633" s="79"/>
      <c r="AS633" s="78"/>
      <c r="AU633" s="79">
        <f>IF(IFERROR(F633,99)=99,IF(IFERROR(G633,99)=99,IF(IFERROR(H633,99)=99,IF(IFERROR(I633,99)=99,IF(IFERROR(E633,99)=99,IF(IFERROR(J633,99)=99,0,Scoring!$B$7),Scoring!$B$3),Scoring!$B$2),Scoring!$B$6),Scoring!$B$5),Scoring!$B$4)</f>
        <v>0.3</v>
      </c>
      <c r="AV633" s="78">
        <f t="shared" si="51"/>
        <v>0.89999999999999991</v>
      </c>
      <c r="AW633" s="78"/>
      <c r="AX633" s="66"/>
      <c r="AY633" s="78"/>
      <c r="AZ633" s="76"/>
      <c r="BA633" s="76"/>
      <c r="BB633" s="76"/>
    </row>
    <row r="634" spans="1:54" x14ac:dyDescent="0.25">
      <c r="A634" s="77" t="s">
        <v>6545</v>
      </c>
      <c r="B634" s="76" t="str">
        <f t="shared" si="52"/>
        <v>270-071-2</v>
      </c>
      <c r="C634" s="77" t="s">
        <v>1893</v>
      </c>
      <c r="D634" s="77" t="s">
        <v>1894</v>
      </c>
      <c r="E634" s="76" t="str">
        <f>IF(C634="-",IF(A634="-",VLOOKUP(D634,'sin-list 180320_update'!$C$2:$C$835,1,FALSE),VLOOKUP(A634,'sin-list 180320_update'!$A$2:$A$835,1,FALSE)),VLOOKUP(C634,'sin-list 180320_update'!$B$2:$B$835,1,FALSE))</f>
        <v>270-071-2</v>
      </c>
      <c r="F634" s="76" t="e">
        <f>IF($C634="-",IF($A634="-",VLOOKUP($D634,'REACH Bilaga XVII_update'!$A$5:$A$131,1,FALSE),VLOOKUP($A634,'REACH Bilaga XVII_update'!$C$5:$C$131,1,FALSE)),VLOOKUP($C634,'REACH Bilaga XVII_update'!$B$5:$B$131,1,FALSE))</f>
        <v>#N/A</v>
      </c>
      <c r="G634" s="76" t="e">
        <f>IF($C634="-",IF($A634="-",VLOOKUP($D634,' REACH Bilaga 59_update'!$A$5:$A$210,1,FALSE),VLOOKUP($A634,' REACH Bilaga 59_update'!$D$5:$D$210,1,FALSE)),VLOOKUP($C634,' REACH Bilaga 59_update'!$C$5:$C$210,1,FALSE))</f>
        <v>#N/A</v>
      </c>
      <c r="H634" s="76" t="e">
        <f>IF($C634="-",IF($A634="-",VLOOKUP($D634,'REACH Bilaga XIV_update'!$A$5:$A$110,1,FALSE),VLOOKUP($A634,'REACH Bilaga XIV_update'!$D$5:$D$110,1,FALSE)),VLOOKUP($C634,'REACH Bilaga XIV_update'!$C$5:$C$110,1,FALSE))</f>
        <v>#N/A</v>
      </c>
      <c r="I634" s="76" t="e">
        <f>IF($C634="-",IF($A634="-",VLOOKUP($D634,CoRAP_update!$A$5:$A$376,1,FALSE),VLOOKUP($A634,CoRAP_update!$D$5:$D$376,1,FALSE)),VLOOKUP($C634,CoRAP_update!$C$5:$C$376,1,FALSE))</f>
        <v>#N/A</v>
      </c>
      <c r="J634" s="76" t="e">
        <f>IF($C634="-",IF($A634="-",VLOOKUP($D634,EDC_update!$C$2:$C$450,1,FALSE),VLOOKUP($A634,EDC_update!$B$2:$B$450,1,FALSE)),VLOOKUP($C634,EDC_update!$L$2:$L$450,1,FALSE))</f>
        <v>#N/A</v>
      </c>
      <c r="K634" s="76" t="str">
        <f>IF($C634="-",IF($A634="-",IF(VLOOKUP($D634,'sin-list 180320_update'!$C$2:$S$835,3,FALSE)="",NA(),VLOOKUP($D634,'sin-list 180320_update'!$C$2:$S$835,3,FALSE)),IF(VLOOKUP($A634,'sin-list 180320_update'!$A$2:$S$835,5,FALSE)="",NA(),VLOOKUP($A634,'sin-list 180320_update'!$A$2:$S$835,5,FALSE))),IF(VLOOKUP($C634,'sin-list 180320_update'!$B$2:$S$835,4,FALSE)="",NA(),VLOOKUP($C634,'sin-list 180320_update'!$B$2:$S$835,4,FALSE)))</f>
        <v>Classified CMR according to Annex VI of Regulation 1272/2008. (Might not apply when contaminants are below below legal thresholds and/or full refining history is known)</v>
      </c>
      <c r="L634" s="76" t="str">
        <f>IF($C634="-",IF($A634="-",VLOOKUP($D634,'sin-list 180320_update'!$C$2:$S$835,6,FALSE),VLOOKUP($A634,'sin-list 180320_update'!$A$2:$S$835,8,FALSE)),VLOOKUP($C634,'sin-list 180320_update'!$B$2:$S$835,7,FALSE))</f>
        <v>Press. Gas
Flam. Gas 1
Carc. 1B
Muta. 1B</v>
      </c>
      <c r="M634" s="76" t="str">
        <f>IF($C634="-",IF($A634="-",IF(VLOOKUP($D634,'sin-list 180320_update'!$C$2:$S$835,8,FALSE)="",NA(),VLOOKUP($D634,'sin-list 180320_update'!$C$2:$S$835,8,FALSE)),IF(VLOOKUP($A634,'sin-list 180320_update'!$A$2:$S$835,10,FALSE)="",NA(),VLOOKUP($A634,'sin-list 180320_update'!$A$2:$S$835,10,FALSE))),IF(VLOOKUP($C634,'sin-list 180320_update'!$B$2:$S$835,9,FALSE)="",NA(),VLOOKUP($C634,'sin-list 180320_update'!$B$2:$S$835,9,FALSE)))</f>
        <v>H220
H350
H340</v>
      </c>
      <c r="N634" s="76" t="e">
        <f>IF($C634="-",IF($A634="-",IF(VLOOKUP($D634,'REACH Bilaga XVII_update'!$A$5:$E$131,4,FALSE)="",NA(),VLOOKUP($D634,'REACH Bilaga XVII_update'!$A$5:$E$131,4,FALSE)),IF(VLOOKUP($A634,'REACH Bilaga XVII_update'!$C$5:$D$131,2,FALSE)="",NA(),VLOOKUP($A634,'REACH Bilaga XVII_update'!$C$5:$D$131,2,FALSE))),IF(VLOOKUP($C634,'REACH Bilaga XVII_update'!$B$5:$D$131,3,FALSE)="",NA(),VLOOKUP($C634,'REACH Bilaga XVII_update'!$B$5:$D$131,3,FALSE)))</f>
        <v>#N/A</v>
      </c>
      <c r="O634" s="76" t="e">
        <f>IF($C634="-",IF($A634="-",IF(VLOOKUP($D634,' REACH Bilaga 59_update'!$A$5:$E$210,5,FALSE)="",NA(),VLOOKUP($D634,' REACH Bilaga 59_update'!$A$5:$E$210,5,FALSE)),IF(VLOOKUP($A634,' REACH Bilaga 59_update'!$D$5:$E$210,2,FALSE)="",NA(),VLOOKUP($A634,' REACH Bilaga 59_update'!$D$5:$E$210,2,FALSE))),IF(VLOOKUP($C634,' REACH Bilaga 59_update'!$C$5:$E$210,3,FALSE)="",NA(),VLOOKUP($C634,' REACH Bilaga 59_update'!$C$5:$E$210,3,FALSE)))</f>
        <v>#N/A</v>
      </c>
      <c r="P634" s="76" t="e">
        <f>IF(C634="-",IF(A634="-",IFERROR(VLOOKUP($D634,' REACH Bilaga 59_update'!$A$5:$F$210,MATCH(Sammanfattning!P$1,' REACH Bilaga 59_update'!$A$4:$F$4,0),FALSE),VLOOKUP($D634,'REACH Bilaga XIV_update'!$A$4:$H$110,MATCH(Sammanfattning!P$1,'REACH Bilaga XIV_update'!$A$4:$H$4,0),FALSE)),IFERROR(VLOOKUP($A634,' REACH Bilaga 59_update'!$D$5:$F$210,MATCH(Sammanfattning!P$1,' REACH Bilaga 59_update'!$D$4:$F$4,0),FALSE),VLOOKUP($A634,'REACH Bilaga XIV_update'!$D$4:$H$110,MATCH(Sammanfattning!P$1,'REACH Bilaga XIV_update'!$D$4:$H$4,0),FALSE))),IFERROR(VLOOKUP($C634,' REACH Bilaga 59_update'!$C$5:$F$210,MATCH(Sammanfattning!P$1,' REACH Bilaga 59_update'!$C$4:$F$4,0),FALSE),VLOOKUP($C634,'REACH Bilaga XIV_update'!$C$4:$H$110,MATCH(Sammanfattning!P$1,'REACH Bilaga XIV_update'!$C$4:$H$4,0),FALSE)))</f>
        <v>#N/A</v>
      </c>
      <c r="Q634" s="76" t="e">
        <f>IF($C634="-",IF($A634="-",IF(VLOOKUP($D634,'REACH Bilaga XIV_update'!$A$5:$I$110,9,FALSE)="",NA(),VLOOKUP($D634,'REACH Bilaga XIV_update'!$A$5:$I$110,9,FALSE)),IF(VLOOKUP($A634,'REACH Bilaga XIV_update'!$D$5:$I$110,6,FALSE)="",NA(),VLOOKUP($A634,'REACH Bilaga XIV_update'!$D$5:$I$110,6,FALSE))),IF(VLOOKUP($C634,'REACH Bilaga XIV_update'!$C$5:$I$110,7,FALSE)="",NA(),VLOOKUP($C634,'REACH Bilaga XIV_update'!$C$5:$I$110,7,FALSE)))</f>
        <v>#N/A</v>
      </c>
      <c r="R634" s="76" t="e">
        <f>IF($C634="-",IF($A634="-",IF(VLOOKUP($D634,CoRAP_update!$A$5:$O$376,15,FALSE)="",NA(),VLOOKUP($D634,CoRAP_update!$A$5:$O$376,15,FALSE)),IF(VLOOKUP($A634,CoRAP_update!$D$5:$O$376,12,FALSE)="",NA(),VLOOKUP($A634,CoRAP_update!$D$5:$O$376,12,FALSE))),IF(VLOOKUP($C634,CoRAP_update!$C$5:$O$376,13,FALSE)="",NA(),VLOOKUP($C634,CoRAP_update!$C$5:$O$376,13,FALSE)))</f>
        <v>#N/A</v>
      </c>
      <c r="S634" s="144" t="e">
        <f>IF($C634="-",IF($A634="-",VLOOKUP($D634,CoRAP_update!$A$5:$J$376,MATCH(Sammanfattning!S$1,CoRAP_update!$A$4:$J$4,0),FALSE),VLOOKUP($A634,CoRAP_update!$D$5:$J$376,MATCH(Sammanfattning!S$1,CoRAP_update!$D$4:$J$4,0),FALSE)),VLOOKUP($C634,CoRAP_update!$C$5:$J$376,MATCH(Sammanfattning!S$1,CoRAP_update!$C$4:$J$4,0),FALSE))</f>
        <v>#N/A</v>
      </c>
      <c r="T634" s="76" t="e">
        <f>IF($A634="-",VLOOKUP($D634,EDC_update!$C$2:$F$450,4,FALSE),VLOOKUP($A634,EDC_update!$B$2:$F$450,5,FALSE))</f>
        <v>#N/A</v>
      </c>
      <c r="V634" s="78">
        <f>IF(IFERROR(SEARCH("PBT",P634),99)=99,IF(IFERROR(SEARCH("suspected PBT",S634),99)=99,IF(IFERROR(SEARCH("concluded to be PBT",K634),99)=99,IF(IFERROR(SEARCH("PBT",S634),99)=99,IF(IFERROR(SEARCH("PBT cand",L634),99)=99,IF(IFERROR(SEARCH("PBT",L634),99)=99,IF(IFERROR(SEARCH("persistent, bioackumulative and toxic properties",K634),99)=99,0,Scoring!$E$3),Scoring!$E$3),Scoring!$E$7),Scoring!$E$3),Scoring!$E$5),Scoring!$E$6),Scoring!$E$3)</f>
        <v>0</v>
      </c>
      <c r="W634" s="78">
        <f>IF(IFERROR(SEARCH("vPvB",P634),99)=99,IF(IFERROR(SEARCH("suspected pbt/vPvB",S634),99)=99,IF(IFERROR(SEARCH("vPvB",S634),99)=99,IF(IFERROR(SEARCH("concluded to be a vPvB",S634),99)=99,IF(IFERROR(SEARCH("identified as vPvB",K634),99)=99,IF(IFERROR(SEARCH("concluded to be a vPvB",K634),99)=99,IF(IFERROR(SEARCH("concluded to be both pbt and vPvB",S634),99)=99,IF(IFERROR(SEARCH("concluded to be both pbt and vPvB",K634),99)=99,0,Scoring!$E$5),Scoring!$E$5),Scoring!$E$5),Scoring!$E$5),Scoring!$E$5),Scoring!$E$4),Scoring!$E$6),Scoring!$E$4)</f>
        <v>0</v>
      </c>
      <c r="X634" s="78">
        <f>IF(IFERROR(SEARCH("H410",N634),99)=99,IF(IFERROR(SEARCH("H410",O634),99)=99,IF(IFERROR(SEARCH("H410",Q634),99)=99,IF(IFERROR(SEARCH("H410",M634),99)=99,IF(IFERROR(SEARCH("H410",R634),99)=99,IF(IFERROR(SEARCH("H411",N634),99)=99,IF(IFERROR(SEARCH("H411",O634),99)=99,IF(IFERROR(SEARCH("H411",Q634),99)=99,IF(IFERROR(SEARCH("H411",M634),99)=99,IF(IFERROR(SEARCH("H411",R634),99)=99,IF(IFERROR(SEARCH("H413",N634),99)=99,IF(IFERROR(SEARCH("H413",O634),99)=99,IF(IFERROR(SEARCH("H413",Q634),99)=99,IF(IFERROR(SEARCH("H413",M634),99)=99,IF(IFERROR(SEARCH("H413",R634),99)=99,IF(IFERROR(SEARCH("H412",N634),99)=99,IF(IFERROR(SEARCH("H412",O634),99)=99,IF(IFERROR(SEARCH("H412",Q634),99)=99,IF(IFERROR(SEARCH("H412",M634),99)=99,IF(IFERROR(SEARCH("H412",R634),99)=99,0,Scoring!$E$2),Scoring!$E$2),Scoring!$E$2),Scoring!$E$2),Scoring!$E$2),Scoring!$E$2),Scoring!$E$2),Scoring!$E$2),Scoring!$E$2),Scoring!$E$2),Scoring!$E$2),Scoring!$E$2),Scoring!$E$2),Scoring!$E$2),Scoring!$E$2),Scoring!$E$2),Scoring!$E$2),Scoring!$E$2),Scoring!$E$2),Scoring!$E$2)</f>
        <v>0</v>
      </c>
      <c r="Y634" s="78">
        <f>IF(IFERROR(SEARCH("CMR",K634),99)=99,IF(IFERROR(SEARCH("Suspected CMR",S634),99)=99,IF(IFERROR(SEARCH("CMR",S634),99)=99,0,Scoring!$E$8),Scoring!$E$9),Scoring!$E$8)</f>
        <v>3</v>
      </c>
      <c r="Z634" s="78">
        <f>IF(IFERROR(SEARCH("H350",N634),99)=99,IF(IFERROR(SEARCH("H350",O634),99)=99,IF(IFERROR(SEARCH("H350",Q634),99)=99,IF(IFERROR(SEARCH("H350",M634),99)=99,IF(IFERROR(SEARCH("H350",R634),99)=99,IF(IFERROR(SEARCH("H351",N634),99)=99,IF(IFERROR(SEARCH("H351",O634),99)=99,IF(IFERROR(SEARCH("H351",Q634),99)=99,IF(IFERROR(SEARCH("H351",M634),99)=99,IF(IFERROR(SEARCH("H351",R634),99)=99,IF(IFERROR(SEARCH("carcinogenic",P634),99)=99,IF(IFERROR(SEARCH("suspected carcinogenic",S634),99)=99,0,Scoring!$E$12),Scoring!$E$11),Scoring!$E$10),Scoring!$E$10),Scoring!$E$10),Scoring!$E$10),Scoring!$E$10),Scoring!$E$10),Scoring!$E$10),Scoring!$E$10),Scoring!$E$10),Scoring!$E$10)</f>
        <v>1</v>
      </c>
      <c r="AA634" s="78">
        <f>IF(IFERROR(SEARCH("H340",N634),99)=99,IF(IFERROR(SEARCH("H340",O634),99)=99,IF(IFERROR(SEARCH("H340",Q634),99)=99,IF(IFERROR(SEARCH("H340",M634),99)=99,IF(IFERROR(SEARCH("H340",R634),99)=99,IF(IFERROR(SEARCH("H341",N634),99)=99,IF(IFERROR(SEARCH("H341",O634),99)=99,IF(IFERROR(SEARCH("H341",Q634),99)=99,IF(IFERROR(SEARCH("H341",M634),99)=99,IF(IFERROR(SEARCH("H341",R634),99)=99,IF(IFERROR(SEARCH("mutagenic",P634),99)=99,IF(IFERROR(SEARCH("suspected mutagenic",S634),99)=99,0,Scoring!$E$15),Scoring!$E$14),Scoring!$E$13),Scoring!$E$13),Scoring!$E$13),Scoring!$E$13),Scoring!$E$13),Scoring!$E$13),Scoring!$E$13),Scoring!$E$13),Scoring!$E$13),Scoring!$E$13)</f>
        <v>1</v>
      </c>
      <c r="AB634" s="78">
        <f>IF(IFERROR(SEARCH("H360",N634),99)=99,IF(IFERROR(SEARCH("H360",O634),99)=99,IF(IFERROR(SEARCH("H360",Q634),99)=99,IF(IFERROR(SEARCH("H360",M634),99)=99,IF(IFERROR(SEARCH("H360",R634),99)=99,IF(IFERROR(SEARCH("H361",N634),99)=99,IF(IFERROR(SEARCH("H361",O634),99)=99,IF(IFERROR(SEARCH("H361",Q634),99)=99,IF(IFERROR(SEARCH("H361",M634),99)=99,IF(IFERROR(SEARCH("H361",R634),99)=99,IF(IFERROR(SEARCH("reproduction",P634),99)=99,IF(IFERROR(SEARCH("suspected reprotoxic",S634),99)=99,IF(IFERROR(SEARCH("reprotoxic",S634),99)=99,IF(IFERROR(SEARCH("reprotoxic",K634),99)=99,0,Scoring!$E$18),Scoring!$E$18),Scoring!$E$19),Scoring!$E$17),Scoring!$E$16),Scoring!$E$16),Scoring!$E$16),Scoring!$E$16),Scoring!$E$16),Scoring!$E$16),Scoring!$E$16),Scoring!$E$16),Scoring!$E$16),Scoring!$E$16)</f>
        <v>0</v>
      </c>
      <c r="AC634" s="78">
        <f>IF(IFERROR(SEARCH("57f",L634),99)=99,IF(IFERROR(SEARCH("57(f)",P634),99)=99,0,Scoring!$E$20),Scoring!$E$20)</f>
        <v>0</v>
      </c>
      <c r="AD634" s="78">
        <f>IF(IFERROR(SEARCH("CAT1",T634),99)=99,IF(IFERROR(SEARCH("CAT2",T634),99)=99,IF(IFERROR(SEARCH("CAT3",T634),99)=99,IF(IFERROR(SEARCH("concluded to be endocrine",K634),99)=99,IF(IFERROR(SEARCH("categorised as endocrine",K634),99)=99,IF(IFERROR(SEARCH("endocrine disrupting",P634),99)=99,IF(IFERROR(SEARCH("endocrine disrupting",K634),99)=99,IF(IFERROR(SEARCH("suspected endocrine",S634),99)=99,IF(IFERROR(SEARCH("potential endocrine",S634),99)=99,0,Scoring!$E$25),Scoring!$E$25),Scoring!$E$24),Scoring!$E$24),Scoring!$E$24),Scoring!$E$24),Scoring!$E$23),Scoring!$E$22),Scoring!$E$21)</f>
        <v>0</v>
      </c>
      <c r="AE634" s="78">
        <f>IF(IFERROR(SEARCH("suspected sensitiser",S634),99)=99,IF(IFERROR(SEARCH("sensitiser",S634),99)=99,IF(IFERROR(SEARCH("other hazard based concern",S634),99)=99,0,Scoring!$E$28),Scoring!$E$26),Scoring!$E$27)</f>
        <v>0</v>
      </c>
      <c r="AF634" s="78">
        <f>IF(IFERROR(M634,1)=1,IF(IFERROR(N634,1)=1,IF(IFERROR(O634,1)=1,IF(IFERROR(Q634,1)=1,IF(IFERROR(R634,1)=1,IF(IFERROR(T634,1)=1,IF(IFERROR(K634,1)=1,IF(IFERROR(P634,1)=1,IF(IFERROR(S634,1)=1,Scoring!$E$29,0),0),0),0),0),0),0),0),0)</f>
        <v>0</v>
      </c>
      <c r="AG634" s="78">
        <f t="shared" si="50"/>
        <v>3</v>
      </c>
      <c r="AI634" s="93"/>
      <c r="AJ634" s="94"/>
      <c r="AK634" s="76"/>
      <c r="AL634" s="75"/>
      <c r="AN634" s="79"/>
      <c r="AO634" s="79"/>
      <c r="AP634" s="79"/>
      <c r="AQ634" s="79"/>
      <c r="AR634" s="79"/>
      <c r="AS634" s="78"/>
      <c r="AU634" s="79">
        <f>IF(IFERROR(F634,99)=99,IF(IFERROR(G634,99)=99,IF(IFERROR(H634,99)=99,IF(IFERROR(I634,99)=99,IF(IFERROR(E634,99)=99,IF(IFERROR(J634,99)=99,0,Scoring!$B$7),Scoring!$B$3),Scoring!$B$2),Scoring!$B$6),Scoring!$B$5),Scoring!$B$4)</f>
        <v>0.3</v>
      </c>
      <c r="AV634" s="78">
        <f t="shared" si="51"/>
        <v>0.89999999999999991</v>
      </c>
      <c r="AW634" s="78"/>
      <c r="AX634" s="66"/>
      <c r="AY634" s="78"/>
      <c r="AZ634" s="76"/>
      <c r="BA634" s="76"/>
      <c r="BB634" s="76"/>
    </row>
    <row r="635" spans="1:54" x14ac:dyDescent="0.25">
      <c r="A635" s="77" t="s">
        <v>7590</v>
      </c>
      <c r="B635" s="76" t="str">
        <f t="shared" si="52"/>
        <v>270-077-5</v>
      </c>
      <c r="C635" s="77" t="s">
        <v>1895</v>
      </c>
      <c r="D635" s="77" t="s">
        <v>1896</v>
      </c>
      <c r="E635" s="76" t="str">
        <f>IF(C635="-",IF(A635="-",VLOOKUP(D635,'sin-list 180320_update'!$C$2:$C$835,1,FALSE),VLOOKUP(A635,'sin-list 180320_update'!$A$2:$A$835,1,FALSE)),VLOOKUP(C635,'sin-list 180320_update'!$B$2:$B$835,1,FALSE))</f>
        <v>270-077-5</v>
      </c>
      <c r="F635" s="76" t="e">
        <f>IF($C635="-",IF($A635="-",VLOOKUP($D635,'REACH Bilaga XVII_update'!$A$5:$A$131,1,FALSE),VLOOKUP($A635,'REACH Bilaga XVII_update'!$C$5:$C$131,1,FALSE)),VLOOKUP($C635,'REACH Bilaga XVII_update'!$B$5:$B$131,1,FALSE))</f>
        <v>#N/A</v>
      </c>
      <c r="G635" s="76" t="e">
        <f>IF($C635="-",IF($A635="-",VLOOKUP($D635,' REACH Bilaga 59_update'!$A$5:$A$210,1,FALSE),VLOOKUP($A635,' REACH Bilaga 59_update'!$D$5:$D$210,1,FALSE)),VLOOKUP($C635,' REACH Bilaga 59_update'!$C$5:$C$210,1,FALSE))</f>
        <v>#N/A</v>
      </c>
      <c r="H635" s="76" t="e">
        <f>IF($C635="-",IF($A635="-",VLOOKUP($D635,'REACH Bilaga XIV_update'!$A$5:$A$110,1,FALSE),VLOOKUP($A635,'REACH Bilaga XIV_update'!$D$5:$D$110,1,FALSE)),VLOOKUP($C635,'REACH Bilaga XIV_update'!$C$5:$C$110,1,FALSE))</f>
        <v>#N/A</v>
      </c>
      <c r="I635" s="76" t="e">
        <f>IF($C635="-",IF($A635="-",VLOOKUP($D635,CoRAP_update!$A$5:$A$376,1,FALSE),VLOOKUP($A635,CoRAP_update!$D$5:$D$376,1,FALSE)),VLOOKUP($C635,CoRAP_update!$C$5:$C$376,1,FALSE))</f>
        <v>#N/A</v>
      </c>
      <c r="J635" s="76" t="e">
        <f>IF($C635="-",IF($A635="-",VLOOKUP($D635,EDC_update!$C$2:$C$450,1,FALSE),VLOOKUP($A635,EDC_update!$B$2:$B$450,1,FALSE)),VLOOKUP($C635,EDC_update!$L$2:$L$450,1,FALSE))</f>
        <v>#N/A</v>
      </c>
      <c r="K635" s="76" t="str">
        <f>IF($C635="-",IF($A635="-",IF(VLOOKUP($D635,'sin-list 180320_update'!$C$2:$S$835,3,FALSE)="",NA(),VLOOKUP($D635,'sin-list 180320_update'!$C$2:$S$835,3,FALSE)),IF(VLOOKUP($A635,'sin-list 180320_update'!$A$2:$S$835,5,FALSE)="",NA(),VLOOKUP($A635,'sin-list 180320_update'!$A$2:$S$835,5,FALSE))),IF(VLOOKUP($C635,'sin-list 180320_update'!$B$2:$S$835,4,FALSE)="",NA(),VLOOKUP($C635,'sin-list 180320_update'!$B$2:$S$835,4,FALSE)))</f>
        <v>Classified CMR according to Annex VI of Regulation 1272/2008. (Might not apply when contaminants are below below legal thresholds and/or full refining history is known)</v>
      </c>
      <c r="L635" s="76" t="str">
        <f>IF($C635="-",IF($A635="-",VLOOKUP($D635,'sin-list 180320_update'!$C$2:$S$835,6,FALSE),VLOOKUP($A635,'sin-list 180320_update'!$A$2:$S$835,8,FALSE)),VLOOKUP($C635,'sin-list 180320_update'!$B$2:$S$835,7,FALSE))</f>
        <v>Carc. 1B
Muta. 1B
Asp. Tox. 1</v>
      </c>
      <c r="M635" s="76" t="str">
        <f>IF($C635="-",IF($A635="-",IF(VLOOKUP($D635,'sin-list 180320_update'!$C$2:$S$835,8,FALSE)="",NA(),VLOOKUP($D635,'sin-list 180320_update'!$C$2:$S$835,8,FALSE)),IF(VLOOKUP($A635,'sin-list 180320_update'!$A$2:$S$835,10,FALSE)="",NA(),VLOOKUP($A635,'sin-list 180320_update'!$A$2:$S$835,10,FALSE))),IF(VLOOKUP($C635,'sin-list 180320_update'!$B$2:$S$835,9,FALSE)="",NA(),VLOOKUP($C635,'sin-list 180320_update'!$B$2:$S$835,9,FALSE)))</f>
        <v>H350
H340
H304</v>
      </c>
      <c r="N635" s="76" t="e">
        <f>IF($C635="-",IF($A635="-",IF(VLOOKUP($D635,'REACH Bilaga XVII_update'!$A$5:$E$131,4,FALSE)="",NA(),VLOOKUP($D635,'REACH Bilaga XVII_update'!$A$5:$E$131,4,FALSE)),IF(VLOOKUP($A635,'REACH Bilaga XVII_update'!$C$5:$D$131,2,FALSE)="",NA(),VLOOKUP($A635,'REACH Bilaga XVII_update'!$C$5:$D$131,2,FALSE))),IF(VLOOKUP($C635,'REACH Bilaga XVII_update'!$B$5:$D$131,3,FALSE)="",NA(),VLOOKUP($C635,'REACH Bilaga XVII_update'!$B$5:$D$131,3,FALSE)))</f>
        <v>#N/A</v>
      </c>
      <c r="O635" s="76" t="e">
        <f>IF($C635="-",IF($A635="-",IF(VLOOKUP($D635,' REACH Bilaga 59_update'!$A$5:$E$210,5,FALSE)="",NA(),VLOOKUP($D635,' REACH Bilaga 59_update'!$A$5:$E$210,5,FALSE)),IF(VLOOKUP($A635,' REACH Bilaga 59_update'!$D$5:$E$210,2,FALSE)="",NA(),VLOOKUP($A635,' REACH Bilaga 59_update'!$D$5:$E$210,2,FALSE))),IF(VLOOKUP($C635,' REACH Bilaga 59_update'!$C$5:$E$210,3,FALSE)="",NA(),VLOOKUP($C635,' REACH Bilaga 59_update'!$C$5:$E$210,3,FALSE)))</f>
        <v>#N/A</v>
      </c>
      <c r="P635" s="76" t="e">
        <f>IF(C635="-",IF(A635="-",IFERROR(VLOOKUP($D635,' REACH Bilaga 59_update'!$A$5:$F$210,MATCH(Sammanfattning!P$1,' REACH Bilaga 59_update'!$A$4:$F$4,0),FALSE),VLOOKUP($D635,'REACH Bilaga XIV_update'!$A$4:$H$110,MATCH(Sammanfattning!P$1,'REACH Bilaga XIV_update'!$A$4:$H$4,0),FALSE)),IFERROR(VLOOKUP($A635,' REACH Bilaga 59_update'!$D$5:$F$210,MATCH(Sammanfattning!P$1,' REACH Bilaga 59_update'!$D$4:$F$4,0),FALSE),VLOOKUP($A635,'REACH Bilaga XIV_update'!$D$4:$H$110,MATCH(Sammanfattning!P$1,'REACH Bilaga XIV_update'!$D$4:$H$4,0),FALSE))),IFERROR(VLOOKUP($C635,' REACH Bilaga 59_update'!$C$5:$F$210,MATCH(Sammanfattning!P$1,' REACH Bilaga 59_update'!$C$4:$F$4,0),FALSE),VLOOKUP($C635,'REACH Bilaga XIV_update'!$C$4:$H$110,MATCH(Sammanfattning!P$1,'REACH Bilaga XIV_update'!$C$4:$H$4,0),FALSE)))</f>
        <v>#N/A</v>
      </c>
      <c r="Q635" s="76" t="e">
        <f>IF($C635="-",IF($A635="-",IF(VLOOKUP($D635,'REACH Bilaga XIV_update'!$A$5:$I$110,9,FALSE)="",NA(),VLOOKUP($D635,'REACH Bilaga XIV_update'!$A$5:$I$110,9,FALSE)),IF(VLOOKUP($A635,'REACH Bilaga XIV_update'!$D$5:$I$110,6,FALSE)="",NA(),VLOOKUP($A635,'REACH Bilaga XIV_update'!$D$5:$I$110,6,FALSE))),IF(VLOOKUP($C635,'REACH Bilaga XIV_update'!$C$5:$I$110,7,FALSE)="",NA(),VLOOKUP($C635,'REACH Bilaga XIV_update'!$C$5:$I$110,7,FALSE)))</f>
        <v>#N/A</v>
      </c>
      <c r="R635" s="76" t="e">
        <f>IF($C635="-",IF($A635="-",IF(VLOOKUP($D635,CoRAP_update!$A$5:$O$376,15,FALSE)="",NA(),VLOOKUP($D635,CoRAP_update!$A$5:$O$376,15,FALSE)),IF(VLOOKUP($A635,CoRAP_update!$D$5:$O$376,12,FALSE)="",NA(),VLOOKUP($A635,CoRAP_update!$D$5:$O$376,12,FALSE))),IF(VLOOKUP($C635,CoRAP_update!$C$5:$O$376,13,FALSE)="",NA(),VLOOKUP($C635,CoRAP_update!$C$5:$O$376,13,FALSE)))</f>
        <v>#N/A</v>
      </c>
      <c r="S635" s="144" t="e">
        <f>IF($C635="-",IF($A635="-",VLOOKUP($D635,CoRAP_update!$A$5:$J$376,MATCH(Sammanfattning!S$1,CoRAP_update!$A$4:$J$4,0),FALSE),VLOOKUP($A635,CoRAP_update!$D$5:$J$376,MATCH(Sammanfattning!S$1,CoRAP_update!$D$4:$J$4,0),FALSE)),VLOOKUP($C635,CoRAP_update!$C$5:$J$376,MATCH(Sammanfattning!S$1,CoRAP_update!$C$4:$J$4,0),FALSE))</f>
        <v>#N/A</v>
      </c>
      <c r="T635" s="76" t="e">
        <f>IF($A635="-",VLOOKUP($D635,EDC_update!$C$2:$F$450,4,FALSE),VLOOKUP($A635,EDC_update!$B$2:$F$450,5,FALSE))</f>
        <v>#N/A</v>
      </c>
      <c r="V635" s="78">
        <f>IF(IFERROR(SEARCH("PBT",P635),99)=99,IF(IFERROR(SEARCH("suspected PBT",S635),99)=99,IF(IFERROR(SEARCH("concluded to be PBT",K635),99)=99,IF(IFERROR(SEARCH("PBT",S635),99)=99,IF(IFERROR(SEARCH("PBT cand",L635),99)=99,IF(IFERROR(SEARCH("PBT",L635),99)=99,IF(IFERROR(SEARCH("persistent, bioackumulative and toxic properties",K635),99)=99,0,Scoring!$E$3),Scoring!$E$3),Scoring!$E$7),Scoring!$E$3),Scoring!$E$5),Scoring!$E$6),Scoring!$E$3)</f>
        <v>0</v>
      </c>
      <c r="W635" s="78">
        <f>IF(IFERROR(SEARCH("vPvB",P635),99)=99,IF(IFERROR(SEARCH("suspected pbt/vPvB",S635),99)=99,IF(IFERROR(SEARCH("vPvB",S635),99)=99,IF(IFERROR(SEARCH("concluded to be a vPvB",S635),99)=99,IF(IFERROR(SEARCH("identified as vPvB",K635),99)=99,IF(IFERROR(SEARCH("concluded to be a vPvB",K635),99)=99,IF(IFERROR(SEARCH("concluded to be both pbt and vPvB",S635),99)=99,IF(IFERROR(SEARCH("concluded to be both pbt and vPvB",K635),99)=99,0,Scoring!$E$5),Scoring!$E$5),Scoring!$E$5),Scoring!$E$5),Scoring!$E$5),Scoring!$E$4),Scoring!$E$6),Scoring!$E$4)</f>
        <v>0</v>
      </c>
      <c r="X635" s="78">
        <f>IF(IFERROR(SEARCH("H410",N635),99)=99,IF(IFERROR(SEARCH("H410",O635),99)=99,IF(IFERROR(SEARCH("H410",Q635),99)=99,IF(IFERROR(SEARCH("H410",M635),99)=99,IF(IFERROR(SEARCH("H410",R635),99)=99,IF(IFERROR(SEARCH("H411",N635),99)=99,IF(IFERROR(SEARCH("H411",O635),99)=99,IF(IFERROR(SEARCH("H411",Q635),99)=99,IF(IFERROR(SEARCH("H411",M635),99)=99,IF(IFERROR(SEARCH("H411",R635),99)=99,IF(IFERROR(SEARCH("H413",N635),99)=99,IF(IFERROR(SEARCH("H413",O635),99)=99,IF(IFERROR(SEARCH("H413",Q635),99)=99,IF(IFERROR(SEARCH("H413",M635),99)=99,IF(IFERROR(SEARCH("H413",R635),99)=99,IF(IFERROR(SEARCH("H412",N635),99)=99,IF(IFERROR(SEARCH("H412",O635),99)=99,IF(IFERROR(SEARCH("H412",Q635),99)=99,IF(IFERROR(SEARCH("H412",M635),99)=99,IF(IFERROR(SEARCH("H412",R635),99)=99,0,Scoring!$E$2),Scoring!$E$2),Scoring!$E$2),Scoring!$E$2),Scoring!$E$2),Scoring!$E$2),Scoring!$E$2),Scoring!$E$2),Scoring!$E$2),Scoring!$E$2),Scoring!$E$2),Scoring!$E$2),Scoring!$E$2),Scoring!$E$2),Scoring!$E$2),Scoring!$E$2),Scoring!$E$2),Scoring!$E$2),Scoring!$E$2),Scoring!$E$2)</f>
        <v>0</v>
      </c>
      <c r="Y635" s="78">
        <f>IF(IFERROR(SEARCH("CMR",K635),99)=99,IF(IFERROR(SEARCH("Suspected CMR",S635),99)=99,IF(IFERROR(SEARCH("CMR",S635),99)=99,0,Scoring!$E$8),Scoring!$E$9),Scoring!$E$8)</f>
        <v>3</v>
      </c>
      <c r="Z635" s="78">
        <f>IF(IFERROR(SEARCH("H350",N635),99)=99,IF(IFERROR(SEARCH("H350",O635),99)=99,IF(IFERROR(SEARCH("H350",Q635),99)=99,IF(IFERROR(SEARCH("H350",M635),99)=99,IF(IFERROR(SEARCH("H350",R635),99)=99,IF(IFERROR(SEARCH("H351",N635),99)=99,IF(IFERROR(SEARCH("H351",O635),99)=99,IF(IFERROR(SEARCH("H351",Q635),99)=99,IF(IFERROR(SEARCH("H351",M635),99)=99,IF(IFERROR(SEARCH("H351",R635),99)=99,IF(IFERROR(SEARCH("carcinogenic",P635),99)=99,IF(IFERROR(SEARCH("suspected carcinogenic",S635),99)=99,0,Scoring!$E$12),Scoring!$E$11),Scoring!$E$10),Scoring!$E$10),Scoring!$E$10),Scoring!$E$10),Scoring!$E$10),Scoring!$E$10),Scoring!$E$10),Scoring!$E$10),Scoring!$E$10),Scoring!$E$10)</f>
        <v>1</v>
      </c>
      <c r="AA635" s="78">
        <f>IF(IFERROR(SEARCH("H340",N635),99)=99,IF(IFERROR(SEARCH("H340",O635),99)=99,IF(IFERROR(SEARCH("H340",Q635),99)=99,IF(IFERROR(SEARCH("H340",M635),99)=99,IF(IFERROR(SEARCH("H340",R635),99)=99,IF(IFERROR(SEARCH("H341",N635),99)=99,IF(IFERROR(SEARCH("H341",O635),99)=99,IF(IFERROR(SEARCH("H341",Q635),99)=99,IF(IFERROR(SEARCH("H341",M635),99)=99,IF(IFERROR(SEARCH("H341",R635),99)=99,IF(IFERROR(SEARCH("mutagenic",P635),99)=99,IF(IFERROR(SEARCH("suspected mutagenic",S635),99)=99,0,Scoring!$E$15),Scoring!$E$14),Scoring!$E$13),Scoring!$E$13),Scoring!$E$13),Scoring!$E$13),Scoring!$E$13),Scoring!$E$13),Scoring!$E$13),Scoring!$E$13),Scoring!$E$13),Scoring!$E$13)</f>
        <v>1</v>
      </c>
      <c r="AB635" s="78">
        <f>IF(IFERROR(SEARCH("H360",N635),99)=99,IF(IFERROR(SEARCH("H360",O635),99)=99,IF(IFERROR(SEARCH("H360",Q635),99)=99,IF(IFERROR(SEARCH("H360",M635),99)=99,IF(IFERROR(SEARCH("H360",R635),99)=99,IF(IFERROR(SEARCH("H361",N635),99)=99,IF(IFERROR(SEARCH("H361",O635),99)=99,IF(IFERROR(SEARCH("H361",Q635),99)=99,IF(IFERROR(SEARCH("H361",M635),99)=99,IF(IFERROR(SEARCH("H361",R635),99)=99,IF(IFERROR(SEARCH("reproduction",P635),99)=99,IF(IFERROR(SEARCH("suspected reprotoxic",S635),99)=99,IF(IFERROR(SEARCH("reprotoxic",S635),99)=99,IF(IFERROR(SEARCH("reprotoxic",K635),99)=99,0,Scoring!$E$18),Scoring!$E$18),Scoring!$E$19),Scoring!$E$17),Scoring!$E$16),Scoring!$E$16),Scoring!$E$16),Scoring!$E$16),Scoring!$E$16),Scoring!$E$16),Scoring!$E$16),Scoring!$E$16),Scoring!$E$16),Scoring!$E$16)</f>
        <v>0</v>
      </c>
      <c r="AC635" s="78">
        <f>IF(IFERROR(SEARCH("57f",L635),99)=99,IF(IFERROR(SEARCH("57(f)",P635),99)=99,0,Scoring!$E$20),Scoring!$E$20)</f>
        <v>0</v>
      </c>
      <c r="AD635" s="78">
        <f>IF(IFERROR(SEARCH("CAT1",T635),99)=99,IF(IFERROR(SEARCH("CAT2",T635),99)=99,IF(IFERROR(SEARCH("CAT3",T635),99)=99,IF(IFERROR(SEARCH("concluded to be endocrine",K635),99)=99,IF(IFERROR(SEARCH("categorised as endocrine",K635),99)=99,IF(IFERROR(SEARCH("endocrine disrupting",P635),99)=99,IF(IFERROR(SEARCH("endocrine disrupting",K635),99)=99,IF(IFERROR(SEARCH("suspected endocrine",S635),99)=99,IF(IFERROR(SEARCH("potential endocrine",S635),99)=99,0,Scoring!$E$25),Scoring!$E$25),Scoring!$E$24),Scoring!$E$24),Scoring!$E$24),Scoring!$E$24),Scoring!$E$23),Scoring!$E$22),Scoring!$E$21)</f>
        <v>0</v>
      </c>
      <c r="AE635" s="78">
        <f>IF(IFERROR(SEARCH("suspected sensitiser",S635),99)=99,IF(IFERROR(SEARCH("sensitiser",S635),99)=99,IF(IFERROR(SEARCH("other hazard based concern",S635),99)=99,0,Scoring!$E$28),Scoring!$E$26),Scoring!$E$27)</f>
        <v>0</v>
      </c>
      <c r="AF635" s="78">
        <f>IF(IFERROR(M635,1)=1,IF(IFERROR(N635,1)=1,IF(IFERROR(O635,1)=1,IF(IFERROR(Q635,1)=1,IF(IFERROR(R635,1)=1,IF(IFERROR(T635,1)=1,IF(IFERROR(K635,1)=1,IF(IFERROR(P635,1)=1,IF(IFERROR(S635,1)=1,Scoring!$E$29,0),0),0),0),0),0),0),0),0)</f>
        <v>0</v>
      </c>
      <c r="AG635" s="78">
        <f t="shared" si="50"/>
        <v>3</v>
      </c>
      <c r="AI635" s="93"/>
      <c r="AJ635" s="94"/>
      <c r="AK635" s="76"/>
      <c r="AL635" s="75"/>
      <c r="AN635" s="79"/>
      <c r="AO635" s="79"/>
      <c r="AP635" s="79"/>
      <c r="AQ635" s="79"/>
      <c r="AR635" s="79"/>
      <c r="AS635" s="78"/>
      <c r="AU635" s="79">
        <f>IF(IFERROR(F635,99)=99,IF(IFERROR(G635,99)=99,IF(IFERROR(H635,99)=99,IF(IFERROR(I635,99)=99,IF(IFERROR(E635,99)=99,IF(IFERROR(J635,99)=99,0,Scoring!$B$7),Scoring!$B$3),Scoring!$B$2),Scoring!$B$6),Scoring!$B$5),Scoring!$B$4)</f>
        <v>0.3</v>
      </c>
      <c r="AV635" s="78">
        <f t="shared" si="51"/>
        <v>0.89999999999999991</v>
      </c>
      <c r="AW635" s="78"/>
      <c r="AX635" s="66"/>
      <c r="AY635" s="78"/>
      <c r="AZ635" s="76"/>
      <c r="BA635" s="76"/>
      <c r="BB635" s="76"/>
    </row>
    <row r="636" spans="1:54" x14ac:dyDescent="0.25">
      <c r="A636" s="77" t="s">
        <v>7591</v>
      </c>
      <c r="B636" s="76" t="str">
        <f t="shared" si="52"/>
        <v>270-088-5</v>
      </c>
      <c r="C636" s="77" t="s">
        <v>1897</v>
      </c>
      <c r="D636" s="77" t="s">
        <v>1898</v>
      </c>
      <c r="E636" s="76" t="str">
        <f>IF(C636="-",IF(A636="-",VLOOKUP(D636,'sin-list 180320_update'!$C$2:$C$835,1,FALSE),VLOOKUP(A636,'sin-list 180320_update'!$A$2:$A$835,1,FALSE)),VLOOKUP(C636,'sin-list 180320_update'!$B$2:$B$835,1,FALSE))</f>
        <v>270-088-5</v>
      </c>
      <c r="F636" s="76" t="e">
        <f>IF($C636="-",IF($A636="-",VLOOKUP($D636,'REACH Bilaga XVII_update'!$A$5:$A$131,1,FALSE),VLOOKUP($A636,'REACH Bilaga XVII_update'!$C$5:$C$131,1,FALSE)),VLOOKUP($C636,'REACH Bilaga XVII_update'!$B$5:$B$131,1,FALSE))</f>
        <v>#N/A</v>
      </c>
      <c r="G636" s="76" t="e">
        <f>IF($C636="-",IF($A636="-",VLOOKUP($D636,' REACH Bilaga 59_update'!$A$5:$A$210,1,FALSE),VLOOKUP($A636,' REACH Bilaga 59_update'!$D$5:$D$210,1,FALSE)),VLOOKUP($C636,' REACH Bilaga 59_update'!$C$5:$C$210,1,FALSE))</f>
        <v>#N/A</v>
      </c>
      <c r="H636" s="76" t="e">
        <f>IF($C636="-",IF($A636="-",VLOOKUP($D636,'REACH Bilaga XIV_update'!$A$5:$A$110,1,FALSE),VLOOKUP($A636,'REACH Bilaga XIV_update'!$D$5:$D$110,1,FALSE)),VLOOKUP($C636,'REACH Bilaga XIV_update'!$C$5:$C$110,1,FALSE))</f>
        <v>#N/A</v>
      </c>
      <c r="I636" s="76" t="e">
        <f>IF($C636="-",IF($A636="-",VLOOKUP($D636,CoRAP_update!$A$5:$A$376,1,FALSE),VLOOKUP($A636,CoRAP_update!$D$5:$D$376,1,FALSE)),VLOOKUP($C636,CoRAP_update!$C$5:$C$376,1,FALSE))</f>
        <v>#N/A</v>
      </c>
      <c r="J636" s="76" t="e">
        <f>IF($C636="-",IF($A636="-",VLOOKUP($D636,EDC_update!$C$2:$C$450,1,FALSE),VLOOKUP($A636,EDC_update!$B$2:$B$450,1,FALSE)),VLOOKUP($C636,EDC_update!$L$2:$L$450,1,FALSE))</f>
        <v>#N/A</v>
      </c>
      <c r="K636" s="76" t="str">
        <f>IF($C636="-",IF($A636="-",IF(VLOOKUP($D636,'sin-list 180320_update'!$C$2:$S$835,3,FALSE)="",NA(),VLOOKUP($D636,'sin-list 180320_update'!$C$2:$S$835,3,FALSE)),IF(VLOOKUP($A636,'sin-list 180320_update'!$A$2:$S$835,5,FALSE)="",NA(),VLOOKUP($A636,'sin-list 180320_update'!$A$2:$S$835,5,FALSE))),IF(VLOOKUP($C636,'sin-list 180320_update'!$B$2:$S$835,4,FALSE)="",NA(),VLOOKUP($C636,'sin-list 180320_update'!$B$2:$S$835,4,FALSE)))</f>
        <v>Classified CMR according to Annex VI of Regulation 1272/2008. (Might not apply when contaminants are below below legal thresholds and/or full refining history is known)</v>
      </c>
      <c r="L636" s="76" t="str">
        <f>IF($C636="-",IF($A636="-",VLOOKUP($D636,'sin-list 180320_update'!$C$2:$S$835,6,FALSE),VLOOKUP($A636,'sin-list 180320_update'!$A$2:$S$835,8,FALSE)),VLOOKUP($C636,'sin-list 180320_update'!$B$2:$S$835,7,FALSE))</f>
        <v>Carc. 1B
Muta. 1B
Asp. Tox. 1</v>
      </c>
      <c r="M636" s="76" t="str">
        <f>IF($C636="-",IF($A636="-",IF(VLOOKUP($D636,'sin-list 180320_update'!$C$2:$S$835,8,FALSE)="",NA(),VLOOKUP($D636,'sin-list 180320_update'!$C$2:$S$835,8,FALSE)),IF(VLOOKUP($A636,'sin-list 180320_update'!$A$2:$S$835,10,FALSE)="",NA(),VLOOKUP($A636,'sin-list 180320_update'!$A$2:$S$835,10,FALSE))),IF(VLOOKUP($C636,'sin-list 180320_update'!$B$2:$S$835,9,FALSE)="",NA(),VLOOKUP($C636,'sin-list 180320_update'!$B$2:$S$835,9,FALSE)))</f>
        <v>H350
H340
H304</v>
      </c>
      <c r="N636" s="76" t="e">
        <f>IF($C636="-",IF($A636="-",IF(VLOOKUP($D636,'REACH Bilaga XVII_update'!$A$5:$E$131,4,FALSE)="",NA(),VLOOKUP($D636,'REACH Bilaga XVII_update'!$A$5:$E$131,4,FALSE)),IF(VLOOKUP($A636,'REACH Bilaga XVII_update'!$C$5:$D$131,2,FALSE)="",NA(),VLOOKUP($A636,'REACH Bilaga XVII_update'!$C$5:$D$131,2,FALSE))),IF(VLOOKUP($C636,'REACH Bilaga XVII_update'!$B$5:$D$131,3,FALSE)="",NA(),VLOOKUP($C636,'REACH Bilaga XVII_update'!$B$5:$D$131,3,FALSE)))</f>
        <v>#N/A</v>
      </c>
      <c r="O636" s="76" t="e">
        <f>IF($C636="-",IF($A636="-",IF(VLOOKUP($D636,' REACH Bilaga 59_update'!$A$5:$E$210,5,FALSE)="",NA(),VLOOKUP($D636,' REACH Bilaga 59_update'!$A$5:$E$210,5,FALSE)),IF(VLOOKUP($A636,' REACH Bilaga 59_update'!$D$5:$E$210,2,FALSE)="",NA(),VLOOKUP($A636,' REACH Bilaga 59_update'!$D$5:$E$210,2,FALSE))),IF(VLOOKUP($C636,' REACH Bilaga 59_update'!$C$5:$E$210,3,FALSE)="",NA(),VLOOKUP($C636,' REACH Bilaga 59_update'!$C$5:$E$210,3,FALSE)))</f>
        <v>#N/A</v>
      </c>
      <c r="P636" s="76" t="e">
        <f>IF(C636="-",IF(A636="-",IFERROR(VLOOKUP($D636,' REACH Bilaga 59_update'!$A$5:$F$210,MATCH(Sammanfattning!P$1,' REACH Bilaga 59_update'!$A$4:$F$4,0),FALSE),VLOOKUP($D636,'REACH Bilaga XIV_update'!$A$4:$H$110,MATCH(Sammanfattning!P$1,'REACH Bilaga XIV_update'!$A$4:$H$4,0),FALSE)),IFERROR(VLOOKUP($A636,' REACH Bilaga 59_update'!$D$5:$F$210,MATCH(Sammanfattning!P$1,' REACH Bilaga 59_update'!$D$4:$F$4,0),FALSE),VLOOKUP($A636,'REACH Bilaga XIV_update'!$D$4:$H$110,MATCH(Sammanfattning!P$1,'REACH Bilaga XIV_update'!$D$4:$H$4,0),FALSE))),IFERROR(VLOOKUP($C636,' REACH Bilaga 59_update'!$C$5:$F$210,MATCH(Sammanfattning!P$1,' REACH Bilaga 59_update'!$C$4:$F$4,0),FALSE),VLOOKUP($C636,'REACH Bilaga XIV_update'!$C$4:$H$110,MATCH(Sammanfattning!P$1,'REACH Bilaga XIV_update'!$C$4:$H$4,0),FALSE)))</f>
        <v>#N/A</v>
      </c>
      <c r="Q636" s="76" t="e">
        <f>IF($C636="-",IF($A636="-",IF(VLOOKUP($D636,'REACH Bilaga XIV_update'!$A$5:$I$110,9,FALSE)="",NA(),VLOOKUP($D636,'REACH Bilaga XIV_update'!$A$5:$I$110,9,FALSE)),IF(VLOOKUP($A636,'REACH Bilaga XIV_update'!$D$5:$I$110,6,FALSE)="",NA(),VLOOKUP($A636,'REACH Bilaga XIV_update'!$D$5:$I$110,6,FALSE))),IF(VLOOKUP($C636,'REACH Bilaga XIV_update'!$C$5:$I$110,7,FALSE)="",NA(),VLOOKUP($C636,'REACH Bilaga XIV_update'!$C$5:$I$110,7,FALSE)))</f>
        <v>#N/A</v>
      </c>
      <c r="R636" s="76" t="e">
        <f>IF($C636="-",IF($A636="-",IF(VLOOKUP($D636,CoRAP_update!$A$5:$O$376,15,FALSE)="",NA(),VLOOKUP($D636,CoRAP_update!$A$5:$O$376,15,FALSE)),IF(VLOOKUP($A636,CoRAP_update!$D$5:$O$376,12,FALSE)="",NA(),VLOOKUP($A636,CoRAP_update!$D$5:$O$376,12,FALSE))),IF(VLOOKUP($C636,CoRAP_update!$C$5:$O$376,13,FALSE)="",NA(),VLOOKUP($C636,CoRAP_update!$C$5:$O$376,13,FALSE)))</f>
        <v>#N/A</v>
      </c>
      <c r="S636" s="144" t="e">
        <f>IF($C636="-",IF($A636="-",VLOOKUP($D636,CoRAP_update!$A$5:$J$376,MATCH(Sammanfattning!S$1,CoRAP_update!$A$4:$J$4,0),FALSE),VLOOKUP($A636,CoRAP_update!$D$5:$J$376,MATCH(Sammanfattning!S$1,CoRAP_update!$D$4:$J$4,0),FALSE)),VLOOKUP($C636,CoRAP_update!$C$5:$J$376,MATCH(Sammanfattning!S$1,CoRAP_update!$C$4:$J$4,0),FALSE))</f>
        <v>#N/A</v>
      </c>
      <c r="T636" s="76" t="e">
        <f>IF($A636="-",VLOOKUP($D636,EDC_update!$C$2:$F$450,4,FALSE),VLOOKUP($A636,EDC_update!$B$2:$F$450,5,FALSE))</f>
        <v>#N/A</v>
      </c>
      <c r="V636" s="78">
        <f>IF(IFERROR(SEARCH("PBT",P636),99)=99,IF(IFERROR(SEARCH("suspected PBT",S636),99)=99,IF(IFERROR(SEARCH("concluded to be PBT",K636),99)=99,IF(IFERROR(SEARCH("PBT",S636),99)=99,IF(IFERROR(SEARCH("PBT cand",L636),99)=99,IF(IFERROR(SEARCH("PBT",L636),99)=99,IF(IFERROR(SEARCH("persistent, bioackumulative and toxic properties",K636),99)=99,0,Scoring!$E$3),Scoring!$E$3),Scoring!$E$7),Scoring!$E$3),Scoring!$E$5),Scoring!$E$6),Scoring!$E$3)</f>
        <v>0</v>
      </c>
      <c r="W636" s="78">
        <f>IF(IFERROR(SEARCH("vPvB",P636),99)=99,IF(IFERROR(SEARCH("suspected pbt/vPvB",S636),99)=99,IF(IFERROR(SEARCH("vPvB",S636),99)=99,IF(IFERROR(SEARCH("concluded to be a vPvB",S636),99)=99,IF(IFERROR(SEARCH("identified as vPvB",K636),99)=99,IF(IFERROR(SEARCH("concluded to be a vPvB",K636),99)=99,IF(IFERROR(SEARCH("concluded to be both pbt and vPvB",S636),99)=99,IF(IFERROR(SEARCH("concluded to be both pbt and vPvB",K636),99)=99,0,Scoring!$E$5),Scoring!$E$5),Scoring!$E$5),Scoring!$E$5),Scoring!$E$5),Scoring!$E$4),Scoring!$E$6),Scoring!$E$4)</f>
        <v>0</v>
      </c>
      <c r="X636" s="78">
        <f>IF(IFERROR(SEARCH("H410",N636),99)=99,IF(IFERROR(SEARCH("H410",O636),99)=99,IF(IFERROR(SEARCH("H410",Q636),99)=99,IF(IFERROR(SEARCH("H410",M636),99)=99,IF(IFERROR(SEARCH("H410",R636),99)=99,IF(IFERROR(SEARCH("H411",N636),99)=99,IF(IFERROR(SEARCH("H411",O636),99)=99,IF(IFERROR(SEARCH("H411",Q636),99)=99,IF(IFERROR(SEARCH("H411",M636),99)=99,IF(IFERROR(SEARCH("H411",R636),99)=99,IF(IFERROR(SEARCH("H413",N636),99)=99,IF(IFERROR(SEARCH("H413",O636),99)=99,IF(IFERROR(SEARCH("H413",Q636),99)=99,IF(IFERROR(SEARCH("H413",M636),99)=99,IF(IFERROR(SEARCH("H413",R636),99)=99,IF(IFERROR(SEARCH("H412",N636),99)=99,IF(IFERROR(SEARCH("H412",O636),99)=99,IF(IFERROR(SEARCH("H412",Q636),99)=99,IF(IFERROR(SEARCH("H412",M636),99)=99,IF(IFERROR(SEARCH("H412",R636),99)=99,0,Scoring!$E$2),Scoring!$E$2),Scoring!$E$2),Scoring!$E$2),Scoring!$E$2),Scoring!$E$2),Scoring!$E$2),Scoring!$E$2),Scoring!$E$2),Scoring!$E$2),Scoring!$E$2),Scoring!$E$2),Scoring!$E$2),Scoring!$E$2),Scoring!$E$2),Scoring!$E$2),Scoring!$E$2),Scoring!$E$2),Scoring!$E$2),Scoring!$E$2)</f>
        <v>0</v>
      </c>
      <c r="Y636" s="78">
        <f>IF(IFERROR(SEARCH("CMR",K636),99)=99,IF(IFERROR(SEARCH("Suspected CMR",S636),99)=99,IF(IFERROR(SEARCH("CMR",S636),99)=99,0,Scoring!$E$8),Scoring!$E$9),Scoring!$E$8)</f>
        <v>3</v>
      </c>
      <c r="Z636" s="78">
        <f>IF(IFERROR(SEARCH("H350",N636),99)=99,IF(IFERROR(SEARCH("H350",O636),99)=99,IF(IFERROR(SEARCH("H350",Q636),99)=99,IF(IFERROR(SEARCH("H350",M636),99)=99,IF(IFERROR(SEARCH("H350",R636),99)=99,IF(IFERROR(SEARCH("H351",N636),99)=99,IF(IFERROR(SEARCH("H351",O636),99)=99,IF(IFERROR(SEARCH("H351",Q636),99)=99,IF(IFERROR(SEARCH("H351",M636),99)=99,IF(IFERROR(SEARCH("H351",R636),99)=99,IF(IFERROR(SEARCH("carcinogenic",P636),99)=99,IF(IFERROR(SEARCH("suspected carcinogenic",S636),99)=99,0,Scoring!$E$12),Scoring!$E$11),Scoring!$E$10),Scoring!$E$10),Scoring!$E$10),Scoring!$E$10),Scoring!$E$10),Scoring!$E$10),Scoring!$E$10),Scoring!$E$10),Scoring!$E$10),Scoring!$E$10)</f>
        <v>1</v>
      </c>
      <c r="AA636" s="78">
        <f>IF(IFERROR(SEARCH("H340",N636),99)=99,IF(IFERROR(SEARCH("H340",O636),99)=99,IF(IFERROR(SEARCH("H340",Q636),99)=99,IF(IFERROR(SEARCH("H340",M636),99)=99,IF(IFERROR(SEARCH("H340",R636),99)=99,IF(IFERROR(SEARCH("H341",N636),99)=99,IF(IFERROR(SEARCH("H341",O636),99)=99,IF(IFERROR(SEARCH("H341",Q636),99)=99,IF(IFERROR(SEARCH("H341",M636),99)=99,IF(IFERROR(SEARCH("H341",R636),99)=99,IF(IFERROR(SEARCH("mutagenic",P636),99)=99,IF(IFERROR(SEARCH("suspected mutagenic",S636),99)=99,0,Scoring!$E$15),Scoring!$E$14),Scoring!$E$13),Scoring!$E$13),Scoring!$E$13),Scoring!$E$13),Scoring!$E$13),Scoring!$E$13),Scoring!$E$13),Scoring!$E$13),Scoring!$E$13),Scoring!$E$13)</f>
        <v>1</v>
      </c>
      <c r="AB636" s="78">
        <f>IF(IFERROR(SEARCH("H360",N636),99)=99,IF(IFERROR(SEARCH("H360",O636),99)=99,IF(IFERROR(SEARCH("H360",Q636),99)=99,IF(IFERROR(SEARCH("H360",M636),99)=99,IF(IFERROR(SEARCH("H360",R636),99)=99,IF(IFERROR(SEARCH("H361",N636),99)=99,IF(IFERROR(SEARCH("H361",O636),99)=99,IF(IFERROR(SEARCH("H361",Q636),99)=99,IF(IFERROR(SEARCH("H361",M636),99)=99,IF(IFERROR(SEARCH("H361",R636),99)=99,IF(IFERROR(SEARCH("reproduction",P636),99)=99,IF(IFERROR(SEARCH("suspected reprotoxic",S636),99)=99,IF(IFERROR(SEARCH("reprotoxic",S636),99)=99,IF(IFERROR(SEARCH("reprotoxic",K636),99)=99,0,Scoring!$E$18),Scoring!$E$18),Scoring!$E$19),Scoring!$E$17),Scoring!$E$16),Scoring!$E$16),Scoring!$E$16),Scoring!$E$16),Scoring!$E$16),Scoring!$E$16),Scoring!$E$16),Scoring!$E$16),Scoring!$E$16),Scoring!$E$16)</f>
        <v>0</v>
      </c>
      <c r="AC636" s="78">
        <f>IF(IFERROR(SEARCH("57f",L636),99)=99,IF(IFERROR(SEARCH("57(f)",P636),99)=99,0,Scoring!$E$20),Scoring!$E$20)</f>
        <v>0</v>
      </c>
      <c r="AD636" s="78">
        <f>IF(IFERROR(SEARCH("CAT1",T636),99)=99,IF(IFERROR(SEARCH("CAT2",T636),99)=99,IF(IFERROR(SEARCH("CAT3",T636),99)=99,IF(IFERROR(SEARCH("concluded to be endocrine",K636),99)=99,IF(IFERROR(SEARCH("categorised as endocrine",K636),99)=99,IF(IFERROR(SEARCH("endocrine disrupting",P636),99)=99,IF(IFERROR(SEARCH("endocrine disrupting",K636),99)=99,IF(IFERROR(SEARCH("suspected endocrine",S636),99)=99,IF(IFERROR(SEARCH("potential endocrine",S636),99)=99,0,Scoring!$E$25),Scoring!$E$25),Scoring!$E$24),Scoring!$E$24),Scoring!$E$24),Scoring!$E$24),Scoring!$E$23),Scoring!$E$22),Scoring!$E$21)</f>
        <v>0</v>
      </c>
      <c r="AE636" s="78">
        <f>IF(IFERROR(SEARCH("suspected sensitiser",S636),99)=99,IF(IFERROR(SEARCH("sensitiser",S636),99)=99,IF(IFERROR(SEARCH("other hazard based concern",S636),99)=99,0,Scoring!$E$28),Scoring!$E$26),Scoring!$E$27)</f>
        <v>0</v>
      </c>
      <c r="AF636" s="78">
        <f>IF(IFERROR(M636,1)=1,IF(IFERROR(N636,1)=1,IF(IFERROR(O636,1)=1,IF(IFERROR(Q636,1)=1,IF(IFERROR(R636,1)=1,IF(IFERROR(T636,1)=1,IF(IFERROR(K636,1)=1,IF(IFERROR(P636,1)=1,IF(IFERROR(S636,1)=1,Scoring!$E$29,0),0),0),0),0),0),0),0),0)</f>
        <v>0</v>
      </c>
      <c r="AG636" s="78">
        <f t="shared" si="50"/>
        <v>3</v>
      </c>
      <c r="AI636" s="93"/>
      <c r="AJ636" s="94"/>
      <c r="AK636" s="76"/>
      <c r="AL636" s="75"/>
      <c r="AN636" s="79"/>
      <c r="AO636" s="79"/>
      <c r="AP636" s="79"/>
      <c r="AQ636" s="79"/>
      <c r="AR636" s="79"/>
      <c r="AS636" s="78"/>
      <c r="AU636" s="79">
        <f>IF(IFERROR(F636,99)=99,IF(IFERROR(G636,99)=99,IF(IFERROR(H636,99)=99,IF(IFERROR(I636,99)=99,IF(IFERROR(E636,99)=99,IF(IFERROR(J636,99)=99,0,Scoring!$B$7),Scoring!$B$3),Scoring!$B$2),Scoring!$B$6),Scoring!$B$5),Scoring!$B$4)</f>
        <v>0.3</v>
      </c>
      <c r="AV636" s="78">
        <f t="shared" si="51"/>
        <v>0.89999999999999991</v>
      </c>
      <c r="AW636" s="78"/>
      <c r="AX636" s="66"/>
      <c r="AY636" s="78"/>
      <c r="AZ636" s="76"/>
      <c r="BA636" s="76"/>
      <c r="BB636" s="76"/>
    </row>
    <row r="637" spans="1:54" x14ac:dyDescent="0.25">
      <c r="A637" s="77" t="s">
        <v>7592</v>
      </c>
      <c r="B637" s="76" t="str">
        <f t="shared" si="52"/>
        <v>270-092-7</v>
      </c>
      <c r="C637" s="77" t="s">
        <v>1899</v>
      </c>
      <c r="D637" s="77" t="s">
        <v>1900</v>
      </c>
      <c r="E637" s="76" t="str">
        <f>IF(C637="-",IF(A637="-",VLOOKUP(D637,'sin-list 180320_update'!$C$2:$C$835,1,FALSE),VLOOKUP(A637,'sin-list 180320_update'!$A$2:$A$835,1,FALSE)),VLOOKUP(C637,'sin-list 180320_update'!$B$2:$B$835,1,FALSE))</f>
        <v>270-092-7</v>
      </c>
      <c r="F637" s="76" t="e">
        <f>IF($C637="-",IF($A637="-",VLOOKUP($D637,'REACH Bilaga XVII_update'!$A$5:$A$131,1,FALSE),VLOOKUP($A637,'REACH Bilaga XVII_update'!$C$5:$C$131,1,FALSE)),VLOOKUP($C637,'REACH Bilaga XVII_update'!$B$5:$B$131,1,FALSE))</f>
        <v>#N/A</v>
      </c>
      <c r="G637" s="76" t="e">
        <f>IF($C637="-",IF($A637="-",VLOOKUP($D637,' REACH Bilaga 59_update'!$A$5:$A$210,1,FALSE),VLOOKUP($A637,' REACH Bilaga 59_update'!$D$5:$D$210,1,FALSE)),VLOOKUP($C637,' REACH Bilaga 59_update'!$C$5:$C$210,1,FALSE))</f>
        <v>#N/A</v>
      </c>
      <c r="H637" s="76" t="e">
        <f>IF($C637="-",IF($A637="-",VLOOKUP($D637,'REACH Bilaga XIV_update'!$A$5:$A$110,1,FALSE),VLOOKUP($A637,'REACH Bilaga XIV_update'!$D$5:$D$110,1,FALSE)),VLOOKUP($C637,'REACH Bilaga XIV_update'!$C$5:$C$110,1,FALSE))</f>
        <v>#N/A</v>
      </c>
      <c r="I637" s="76" t="e">
        <f>IF($C637="-",IF($A637="-",VLOOKUP($D637,CoRAP_update!$A$5:$A$376,1,FALSE),VLOOKUP($A637,CoRAP_update!$D$5:$D$376,1,FALSE)),VLOOKUP($C637,CoRAP_update!$C$5:$C$376,1,FALSE))</f>
        <v>#N/A</v>
      </c>
      <c r="J637" s="76" t="e">
        <f>IF($C637="-",IF($A637="-",VLOOKUP($D637,EDC_update!$C$2:$C$450,1,FALSE),VLOOKUP($A637,EDC_update!$B$2:$B$450,1,FALSE)),VLOOKUP($C637,EDC_update!$L$2:$L$450,1,FALSE))</f>
        <v>#N/A</v>
      </c>
      <c r="K637" s="76" t="str">
        <f>IF($C637="-",IF($A637="-",IF(VLOOKUP($D637,'sin-list 180320_update'!$C$2:$S$835,3,FALSE)="",NA(),VLOOKUP($D637,'sin-list 180320_update'!$C$2:$S$835,3,FALSE)),IF(VLOOKUP($A637,'sin-list 180320_update'!$A$2:$S$835,5,FALSE)="",NA(),VLOOKUP($A637,'sin-list 180320_update'!$A$2:$S$835,5,FALSE))),IF(VLOOKUP($C637,'sin-list 180320_update'!$B$2:$S$835,4,FALSE)="",NA(),VLOOKUP($C637,'sin-list 180320_update'!$B$2:$S$835,4,FALSE)))</f>
        <v>Classified CMR according to Annex VI of Regulation 1272/2008. (Might not apply when contaminants are below below legal thresholds and/or full refining history is known)</v>
      </c>
      <c r="L637" s="76" t="str">
        <f>IF($C637="-",IF($A637="-",VLOOKUP($D637,'sin-list 180320_update'!$C$2:$S$835,6,FALSE),VLOOKUP($A637,'sin-list 180320_update'!$A$2:$S$835,8,FALSE)),VLOOKUP($C637,'sin-list 180320_update'!$B$2:$S$835,7,FALSE))</f>
        <v>Carc. 1B
Muta. 1B
Asp. Tox. 1</v>
      </c>
      <c r="M637" s="76" t="str">
        <f>IF($C637="-",IF($A637="-",IF(VLOOKUP($D637,'sin-list 180320_update'!$C$2:$S$835,8,FALSE)="",NA(),VLOOKUP($D637,'sin-list 180320_update'!$C$2:$S$835,8,FALSE)),IF(VLOOKUP($A637,'sin-list 180320_update'!$A$2:$S$835,10,FALSE)="",NA(),VLOOKUP($A637,'sin-list 180320_update'!$A$2:$S$835,10,FALSE))),IF(VLOOKUP($C637,'sin-list 180320_update'!$B$2:$S$835,9,FALSE)="",NA(),VLOOKUP($C637,'sin-list 180320_update'!$B$2:$S$835,9,FALSE)))</f>
        <v>H350
H340
H304</v>
      </c>
      <c r="N637" s="76" t="e">
        <f>IF($C637="-",IF($A637="-",IF(VLOOKUP($D637,'REACH Bilaga XVII_update'!$A$5:$E$131,4,FALSE)="",NA(),VLOOKUP($D637,'REACH Bilaga XVII_update'!$A$5:$E$131,4,FALSE)),IF(VLOOKUP($A637,'REACH Bilaga XVII_update'!$C$5:$D$131,2,FALSE)="",NA(),VLOOKUP($A637,'REACH Bilaga XVII_update'!$C$5:$D$131,2,FALSE))),IF(VLOOKUP($C637,'REACH Bilaga XVII_update'!$B$5:$D$131,3,FALSE)="",NA(),VLOOKUP($C637,'REACH Bilaga XVII_update'!$B$5:$D$131,3,FALSE)))</f>
        <v>#N/A</v>
      </c>
      <c r="O637" s="76" t="e">
        <f>IF($C637="-",IF($A637="-",IF(VLOOKUP($D637,' REACH Bilaga 59_update'!$A$5:$E$210,5,FALSE)="",NA(),VLOOKUP($D637,' REACH Bilaga 59_update'!$A$5:$E$210,5,FALSE)),IF(VLOOKUP($A637,' REACH Bilaga 59_update'!$D$5:$E$210,2,FALSE)="",NA(),VLOOKUP($A637,' REACH Bilaga 59_update'!$D$5:$E$210,2,FALSE))),IF(VLOOKUP($C637,' REACH Bilaga 59_update'!$C$5:$E$210,3,FALSE)="",NA(),VLOOKUP($C637,' REACH Bilaga 59_update'!$C$5:$E$210,3,FALSE)))</f>
        <v>#N/A</v>
      </c>
      <c r="P637" s="76" t="e">
        <f>IF(C637="-",IF(A637="-",IFERROR(VLOOKUP($D637,' REACH Bilaga 59_update'!$A$5:$F$210,MATCH(Sammanfattning!P$1,' REACH Bilaga 59_update'!$A$4:$F$4,0),FALSE),VLOOKUP($D637,'REACH Bilaga XIV_update'!$A$4:$H$110,MATCH(Sammanfattning!P$1,'REACH Bilaga XIV_update'!$A$4:$H$4,0),FALSE)),IFERROR(VLOOKUP($A637,' REACH Bilaga 59_update'!$D$5:$F$210,MATCH(Sammanfattning!P$1,' REACH Bilaga 59_update'!$D$4:$F$4,0),FALSE),VLOOKUP($A637,'REACH Bilaga XIV_update'!$D$4:$H$110,MATCH(Sammanfattning!P$1,'REACH Bilaga XIV_update'!$D$4:$H$4,0),FALSE))),IFERROR(VLOOKUP($C637,' REACH Bilaga 59_update'!$C$5:$F$210,MATCH(Sammanfattning!P$1,' REACH Bilaga 59_update'!$C$4:$F$4,0),FALSE),VLOOKUP($C637,'REACH Bilaga XIV_update'!$C$4:$H$110,MATCH(Sammanfattning!P$1,'REACH Bilaga XIV_update'!$C$4:$H$4,0),FALSE)))</f>
        <v>#N/A</v>
      </c>
      <c r="Q637" s="76" t="e">
        <f>IF($C637="-",IF($A637="-",IF(VLOOKUP($D637,'REACH Bilaga XIV_update'!$A$5:$I$110,9,FALSE)="",NA(),VLOOKUP($D637,'REACH Bilaga XIV_update'!$A$5:$I$110,9,FALSE)),IF(VLOOKUP($A637,'REACH Bilaga XIV_update'!$D$5:$I$110,6,FALSE)="",NA(),VLOOKUP($A637,'REACH Bilaga XIV_update'!$D$5:$I$110,6,FALSE))),IF(VLOOKUP($C637,'REACH Bilaga XIV_update'!$C$5:$I$110,7,FALSE)="",NA(),VLOOKUP($C637,'REACH Bilaga XIV_update'!$C$5:$I$110,7,FALSE)))</f>
        <v>#N/A</v>
      </c>
      <c r="R637" s="76" t="e">
        <f>IF($C637="-",IF($A637="-",IF(VLOOKUP($D637,CoRAP_update!$A$5:$O$376,15,FALSE)="",NA(),VLOOKUP($D637,CoRAP_update!$A$5:$O$376,15,FALSE)),IF(VLOOKUP($A637,CoRAP_update!$D$5:$O$376,12,FALSE)="",NA(),VLOOKUP($A637,CoRAP_update!$D$5:$O$376,12,FALSE))),IF(VLOOKUP($C637,CoRAP_update!$C$5:$O$376,13,FALSE)="",NA(),VLOOKUP($C637,CoRAP_update!$C$5:$O$376,13,FALSE)))</f>
        <v>#N/A</v>
      </c>
      <c r="S637" s="144" t="e">
        <f>IF($C637="-",IF($A637="-",VLOOKUP($D637,CoRAP_update!$A$5:$J$376,MATCH(Sammanfattning!S$1,CoRAP_update!$A$4:$J$4,0),FALSE),VLOOKUP($A637,CoRAP_update!$D$5:$J$376,MATCH(Sammanfattning!S$1,CoRAP_update!$D$4:$J$4,0),FALSE)),VLOOKUP($C637,CoRAP_update!$C$5:$J$376,MATCH(Sammanfattning!S$1,CoRAP_update!$C$4:$J$4,0),FALSE))</f>
        <v>#N/A</v>
      </c>
      <c r="T637" s="76" t="e">
        <f>IF($A637="-",VLOOKUP($D637,EDC_update!$C$2:$F$450,4,FALSE),VLOOKUP($A637,EDC_update!$B$2:$F$450,5,FALSE))</f>
        <v>#N/A</v>
      </c>
      <c r="V637" s="78">
        <f>IF(IFERROR(SEARCH("PBT",P637),99)=99,IF(IFERROR(SEARCH("suspected PBT",S637),99)=99,IF(IFERROR(SEARCH("concluded to be PBT",K637),99)=99,IF(IFERROR(SEARCH("PBT",S637),99)=99,IF(IFERROR(SEARCH("PBT cand",L637),99)=99,IF(IFERROR(SEARCH("PBT",L637),99)=99,IF(IFERROR(SEARCH("persistent, bioackumulative and toxic properties",K637),99)=99,0,Scoring!$E$3),Scoring!$E$3),Scoring!$E$7),Scoring!$E$3),Scoring!$E$5),Scoring!$E$6),Scoring!$E$3)</f>
        <v>0</v>
      </c>
      <c r="W637" s="78">
        <f>IF(IFERROR(SEARCH("vPvB",P637),99)=99,IF(IFERROR(SEARCH("suspected pbt/vPvB",S637),99)=99,IF(IFERROR(SEARCH("vPvB",S637),99)=99,IF(IFERROR(SEARCH("concluded to be a vPvB",S637),99)=99,IF(IFERROR(SEARCH("identified as vPvB",K637),99)=99,IF(IFERROR(SEARCH("concluded to be a vPvB",K637),99)=99,IF(IFERROR(SEARCH("concluded to be both pbt and vPvB",S637),99)=99,IF(IFERROR(SEARCH("concluded to be both pbt and vPvB",K637),99)=99,0,Scoring!$E$5),Scoring!$E$5),Scoring!$E$5),Scoring!$E$5),Scoring!$E$5),Scoring!$E$4),Scoring!$E$6),Scoring!$E$4)</f>
        <v>0</v>
      </c>
      <c r="X637" s="78">
        <f>IF(IFERROR(SEARCH("H410",N637),99)=99,IF(IFERROR(SEARCH("H410",O637),99)=99,IF(IFERROR(SEARCH("H410",Q637),99)=99,IF(IFERROR(SEARCH("H410",M637),99)=99,IF(IFERROR(SEARCH("H410",R637),99)=99,IF(IFERROR(SEARCH("H411",N637),99)=99,IF(IFERROR(SEARCH("H411",O637),99)=99,IF(IFERROR(SEARCH("H411",Q637),99)=99,IF(IFERROR(SEARCH("H411",M637),99)=99,IF(IFERROR(SEARCH("H411",R637),99)=99,IF(IFERROR(SEARCH("H413",N637),99)=99,IF(IFERROR(SEARCH("H413",O637),99)=99,IF(IFERROR(SEARCH("H413",Q637),99)=99,IF(IFERROR(SEARCH("H413",M637),99)=99,IF(IFERROR(SEARCH("H413",R637),99)=99,IF(IFERROR(SEARCH("H412",N637),99)=99,IF(IFERROR(SEARCH("H412",O637),99)=99,IF(IFERROR(SEARCH("H412",Q637),99)=99,IF(IFERROR(SEARCH("H412",M637),99)=99,IF(IFERROR(SEARCH("H412",R637),99)=99,0,Scoring!$E$2),Scoring!$E$2),Scoring!$E$2),Scoring!$E$2),Scoring!$E$2),Scoring!$E$2),Scoring!$E$2),Scoring!$E$2),Scoring!$E$2),Scoring!$E$2),Scoring!$E$2),Scoring!$E$2),Scoring!$E$2),Scoring!$E$2),Scoring!$E$2),Scoring!$E$2),Scoring!$E$2),Scoring!$E$2),Scoring!$E$2),Scoring!$E$2)</f>
        <v>0</v>
      </c>
      <c r="Y637" s="78">
        <f>IF(IFERROR(SEARCH("CMR",K637),99)=99,IF(IFERROR(SEARCH("Suspected CMR",S637),99)=99,IF(IFERROR(SEARCH("CMR",S637),99)=99,0,Scoring!$E$8),Scoring!$E$9),Scoring!$E$8)</f>
        <v>3</v>
      </c>
      <c r="Z637" s="78">
        <f>IF(IFERROR(SEARCH("H350",N637),99)=99,IF(IFERROR(SEARCH("H350",O637),99)=99,IF(IFERROR(SEARCH("H350",Q637),99)=99,IF(IFERROR(SEARCH("H350",M637),99)=99,IF(IFERROR(SEARCH("H350",R637),99)=99,IF(IFERROR(SEARCH("H351",N637),99)=99,IF(IFERROR(SEARCH("H351",O637),99)=99,IF(IFERROR(SEARCH("H351",Q637),99)=99,IF(IFERROR(SEARCH("H351",M637),99)=99,IF(IFERROR(SEARCH("H351",R637),99)=99,IF(IFERROR(SEARCH("carcinogenic",P637),99)=99,IF(IFERROR(SEARCH("suspected carcinogenic",S637),99)=99,0,Scoring!$E$12),Scoring!$E$11),Scoring!$E$10),Scoring!$E$10),Scoring!$E$10),Scoring!$E$10),Scoring!$E$10),Scoring!$E$10),Scoring!$E$10),Scoring!$E$10),Scoring!$E$10),Scoring!$E$10)</f>
        <v>1</v>
      </c>
      <c r="AA637" s="78">
        <f>IF(IFERROR(SEARCH("H340",N637),99)=99,IF(IFERROR(SEARCH("H340",O637),99)=99,IF(IFERROR(SEARCH("H340",Q637),99)=99,IF(IFERROR(SEARCH("H340",M637),99)=99,IF(IFERROR(SEARCH("H340",R637),99)=99,IF(IFERROR(SEARCH("H341",N637),99)=99,IF(IFERROR(SEARCH("H341",O637),99)=99,IF(IFERROR(SEARCH("H341",Q637),99)=99,IF(IFERROR(SEARCH("H341",M637),99)=99,IF(IFERROR(SEARCH("H341",R637),99)=99,IF(IFERROR(SEARCH("mutagenic",P637),99)=99,IF(IFERROR(SEARCH("suspected mutagenic",S637),99)=99,0,Scoring!$E$15),Scoring!$E$14),Scoring!$E$13),Scoring!$E$13),Scoring!$E$13),Scoring!$E$13),Scoring!$E$13),Scoring!$E$13),Scoring!$E$13),Scoring!$E$13),Scoring!$E$13),Scoring!$E$13)</f>
        <v>1</v>
      </c>
      <c r="AB637" s="78">
        <f>IF(IFERROR(SEARCH("H360",N637),99)=99,IF(IFERROR(SEARCH("H360",O637),99)=99,IF(IFERROR(SEARCH("H360",Q637),99)=99,IF(IFERROR(SEARCH("H360",M637),99)=99,IF(IFERROR(SEARCH("H360",R637),99)=99,IF(IFERROR(SEARCH("H361",N637),99)=99,IF(IFERROR(SEARCH("H361",O637),99)=99,IF(IFERROR(SEARCH("H361",Q637),99)=99,IF(IFERROR(SEARCH("H361",M637),99)=99,IF(IFERROR(SEARCH("H361",R637),99)=99,IF(IFERROR(SEARCH("reproduction",P637),99)=99,IF(IFERROR(SEARCH("suspected reprotoxic",S637),99)=99,IF(IFERROR(SEARCH("reprotoxic",S637),99)=99,IF(IFERROR(SEARCH("reprotoxic",K637),99)=99,0,Scoring!$E$18),Scoring!$E$18),Scoring!$E$19),Scoring!$E$17),Scoring!$E$16),Scoring!$E$16),Scoring!$E$16),Scoring!$E$16),Scoring!$E$16),Scoring!$E$16),Scoring!$E$16),Scoring!$E$16),Scoring!$E$16),Scoring!$E$16)</f>
        <v>0</v>
      </c>
      <c r="AC637" s="78">
        <f>IF(IFERROR(SEARCH("57f",L637),99)=99,IF(IFERROR(SEARCH("57(f)",P637),99)=99,0,Scoring!$E$20),Scoring!$E$20)</f>
        <v>0</v>
      </c>
      <c r="AD637" s="78">
        <f>IF(IFERROR(SEARCH("CAT1",T637),99)=99,IF(IFERROR(SEARCH("CAT2",T637),99)=99,IF(IFERROR(SEARCH("CAT3",T637),99)=99,IF(IFERROR(SEARCH("concluded to be endocrine",K637),99)=99,IF(IFERROR(SEARCH("categorised as endocrine",K637),99)=99,IF(IFERROR(SEARCH("endocrine disrupting",P637),99)=99,IF(IFERROR(SEARCH("endocrine disrupting",K637),99)=99,IF(IFERROR(SEARCH("suspected endocrine",S637),99)=99,IF(IFERROR(SEARCH("potential endocrine",S637),99)=99,0,Scoring!$E$25),Scoring!$E$25),Scoring!$E$24),Scoring!$E$24),Scoring!$E$24),Scoring!$E$24),Scoring!$E$23),Scoring!$E$22),Scoring!$E$21)</f>
        <v>0</v>
      </c>
      <c r="AE637" s="78">
        <f>IF(IFERROR(SEARCH("suspected sensitiser",S637),99)=99,IF(IFERROR(SEARCH("sensitiser",S637),99)=99,IF(IFERROR(SEARCH("other hazard based concern",S637),99)=99,0,Scoring!$E$28),Scoring!$E$26),Scoring!$E$27)</f>
        <v>0</v>
      </c>
      <c r="AF637" s="78">
        <f>IF(IFERROR(M637,1)=1,IF(IFERROR(N637,1)=1,IF(IFERROR(O637,1)=1,IF(IFERROR(Q637,1)=1,IF(IFERROR(R637,1)=1,IF(IFERROR(T637,1)=1,IF(IFERROR(K637,1)=1,IF(IFERROR(P637,1)=1,IF(IFERROR(S637,1)=1,Scoring!$E$29,0),0),0),0),0),0),0),0),0)</f>
        <v>0</v>
      </c>
      <c r="AG637" s="78">
        <f t="shared" si="50"/>
        <v>3</v>
      </c>
      <c r="AI637" s="93"/>
      <c r="AJ637" s="94"/>
      <c r="AK637" s="76"/>
      <c r="AL637" s="75"/>
      <c r="AN637" s="79"/>
      <c r="AO637" s="79"/>
      <c r="AP637" s="79"/>
      <c r="AQ637" s="79"/>
      <c r="AR637" s="79"/>
      <c r="AS637" s="78"/>
      <c r="AU637" s="79">
        <f>IF(IFERROR(F637,99)=99,IF(IFERROR(G637,99)=99,IF(IFERROR(H637,99)=99,IF(IFERROR(I637,99)=99,IF(IFERROR(E637,99)=99,IF(IFERROR(J637,99)=99,0,Scoring!$B$7),Scoring!$B$3),Scoring!$B$2),Scoring!$B$6),Scoring!$B$5),Scoring!$B$4)</f>
        <v>0.3</v>
      </c>
      <c r="AV637" s="78">
        <f t="shared" si="51"/>
        <v>0.89999999999999991</v>
      </c>
      <c r="AW637" s="78"/>
      <c r="AX637" s="66"/>
      <c r="AY637" s="78"/>
      <c r="AZ637" s="76"/>
      <c r="BA637" s="76"/>
      <c r="BB637" s="76"/>
    </row>
    <row r="638" spans="1:54" x14ac:dyDescent="0.25">
      <c r="A638" s="77" t="s">
        <v>6546</v>
      </c>
      <c r="B638" s="76" t="str">
        <f t="shared" si="52"/>
        <v>270-093-2</v>
      </c>
      <c r="C638" s="77" t="s">
        <v>1901</v>
      </c>
      <c r="D638" s="77" t="s">
        <v>1902</v>
      </c>
      <c r="E638" s="76" t="str">
        <f>IF(C638="-",IF(A638="-",VLOOKUP(D638,'sin-list 180320_update'!$C$2:$C$835,1,FALSE),VLOOKUP(A638,'sin-list 180320_update'!$A$2:$A$835,1,FALSE)),VLOOKUP(C638,'sin-list 180320_update'!$B$2:$B$835,1,FALSE))</f>
        <v>270-093-2</v>
      </c>
      <c r="F638" s="76" t="e">
        <f>IF($C638="-",IF($A638="-",VLOOKUP($D638,'REACH Bilaga XVII_update'!$A$5:$A$131,1,FALSE),VLOOKUP($A638,'REACH Bilaga XVII_update'!$C$5:$C$131,1,FALSE)),VLOOKUP($C638,'REACH Bilaga XVII_update'!$B$5:$B$131,1,FALSE))</f>
        <v>#N/A</v>
      </c>
      <c r="G638" s="76" t="e">
        <f>IF($C638="-",IF($A638="-",VLOOKUP($D638,' REACH Bilaga 59_update'!$A$5:$A$210,1,FALSE),VLOOKUP($A638,' REACH Bilaga 59_update'!$D$5:$D$210,1,FALSE)),VLOOKUP($C638,' REACH Bilaga 59_update'!$C$5:$C$210,1,FALSE))</f>
        <v>#N/A</v>
      </c>
      <c r="H638" s="76" t="e">
        <f>IF($C638="-",IF($A638="-",VLOOKUP($D638,'REACH Bilaga XIV_update'!$A$5:$A$110,1,FALSE),VLOOKUP($A638,'REACH Bilaga XIV_update'!$D$5:$D$110,1,FALSE)),VLOOKUP($C638,'REACH Bilaga XIV_update'!$C$5:$C$110,1,FALSE))</f>
        <v>#N/A</v>
      </c>
      <c r="I638" s="76" t="e">
        <f>IF($C638="-",IF($A638="-",VLOOKUP($D638,CoRAP_update!$A$5:$A$376,1,FALSE),VLOOKUP($A638,CoRAP_update!$D$5:$D$376,1,FALSE)),VLOOKUP($C638,CoRAP_update!$C$5:$C$376,1,FALSE))</f>
        <v>#N/A</v>
      </c>
      <c r="J638" s="76" t="e">
        <f>IF($C638="-",IF($A638="-",VLOOKUP($D638,EDC_update!$C$2:$C$450,1,FALSE),VLOOKUP($A638,EDC_update!$B$2:$B$450,1,FALSE)),VLOOKUP($C638,EDC_update!$L$2:$L$450,1,FALSE))</f>
        <v>#N/A</v>
      </c>
      <c r="K638" s="76" t="str">
        <f>IF($C638="-",IF($A638="-",IF(VLOOKUP($D638,'sin-list 180320_update'!$C$2:$S$835,3,FALSE)="",NA(),VLOOKUP($D638,'sin-list 180320_update'!$C$2:$S$835,3,FALSE)),IF(VLOOKUP($A638,'sin-list 180320_update'!$A$2:$S$835,5,FALSE)="",NA(),VLOOKUP($A638,'sin-list 180320_update'!$A$2:$S$835,5,FALSE))),IF(VLOOKUP($C638,'sin-list 180320_update'!$B$2:$S$835,4,FALSE)="",NA(),VLOOKUP($C638,'sin-list 180320_update'!$B$2:$S$835,4,FALSE)))</f>
        <v>Classified CMR according to Annex VI of Regulation 1272/2008. (Might not apply when contaminants are below below legal thresholds and/or full refining history is known)</v>
      </c>
      <c r="L638" s="76" t="str">
        <f>IF($C638="-",IF($A638="-",VLOOKUP($D638,'sin-list 180320_update'!$C$2:$S$835,6,FALSE),VLOOKUP($A638,'sin-list 180320_update'!$A$2:$S$835,8,FALSE)),VLOOKUP($C638,'sin-list 180320_update'!$B$2:$S$835,7,FALSE))</f>
        <v>Carc. 1B
Muta. 1B
Asp. Tox. 1</v>
      </c>
      <c r="M638" s="76" t="str">
        <f>IF($C638="-",IF($A638="-",IF(VLOOKUP($D638,'sin-list 180320_update'!$C$2:$S$835,8,FALSE)="",NA(),VLOOKUP($D638,'sin-list 180320_update'!$C$2:$S$835,8,FALSE)),IF(VLOOKUP($A638,'sin-list 180320_update'!$A$2:$S$835,10,FALSE)="",NA(),VLOOKUP($A638,'sin-list 180320_update'!$A$2:$S$835,10,FALSE))),IF(VLOOKUP($C638,'sin-list 180320_update'!$B$2:$S$835,9,FALSE)="",NA(),VLOOKUP($C638,'sin-list 180320_update'!$B$2:$S$835,9,FALSE)))</f>
        <v>H350
H340
H304</v>
      </c>
      <c r="N638" s="76" t="e">
        <f>IF($C638="-",IF($A638="-",IF(VLOOKUP($D638,'REACH Bilaga XVII_update'!$A$5:$E$131,4,FALSE)="",NA(),VLOOKUP($D638,'REACH Bilaga XVII_update'!$A$5:$E$131,4,FALSE)),IF(VLOOKUP($A638,'REACH Bilaga XVII_update'!$C$5:$D$131,2,FALSE)="",NA(),VLOOKUP($A638,'REACH Bilaga XVII_update'!$C$5:$D$131,2,FALSE))),IF(VLOOKUP($C638,'REACH Bilaga XVII_update'!$B$5:$D$131,3,FALSE)="",NA(),VLOOKUP($C638,'REACH Bilaga XVII_update'!$B$5:$D$131,3,FALSE)))</f>
        <v>#N/A</v>
      </c>
      <c r="O638" s="76" t="e">
        <f>IF($C638="-",IF($A638="-",IF(VLOOKUP($D638,' REACH Bilaga 59_update'!$A$5:$E$210,5,FALSE)="",NA(),VLOOKUP($D638,' REACH Bilaga 59_update'!$A$5:$E$210,5,FALSE)),IF(VLOOKUP($A638,' REACH Bilaga 59_update'!$D$5:$E$210,2,FALSE)="",NA(),VLOOKUP($A638,' REACH Bilaga 59_update'!$D$5:$E$210,2,FALSE))),IF(VLOOKUP($C638,' REACH Bilaga 59_update'!$C$5:$E$210,3,FALSE)="",NA(),VLOOKUP($C638,' REACH Bilaga 59_update'!$C$5:$E$210,3,FALSE)))</f>
        <v>#N/A</v>
      </c>
      <c r="P638" s="76" t="e">
        <f>IF(C638="-",IF(A638="-",IFERROR(VLOOKUP($D638,' REACH Bilaga 59_update'!$A$5:$F$210,MATCH(Sammanfattning!P$1,' REACH Bilaga 59_update'!$A$4:$F$4,0),FALSE),VLOOKUP($D638,'REACH Bilaga XIV_update'!$A$4:$H$110,MATCH(Sammanfattning!P$1,'REACH Bilaga XIV_update'!$A$4:$H$4,0),FALSE)),IFERROR(VLOOKUP($A638,' REACH Bilaga 59_update'!$D$5:$F$210,MATCH(Sammanfattning!P$1,' REACH Bilaga 59_update'!$D$4:$F$4,0),FALSE),VLOOKUP($A638,'REACH Bilaga XIV_update'!$D$4:$H$110,MATCH(Sammanfattning!P$1,'REACH Bilaga XIV_update'!$D$4:$H$4,0),FALSE))),IFERROR(VLOOKUP($C638,' REACH Bilaga 59_update'!$C$5:$F$210,MATCH(Sammanfattning!P$1,' REACH Bilaga 59_update'!$C$4:$F$4,0),FALSE),VLOOKUP($C638,'REACH Bilaga XIV_update'!$C$4:$H$110,MATCH(Sammanfattning!P$1,'REACH Bilaga XIV_update'!$C$4:$H$4,0),FALSE)))</f>
        <v>#N/A</v>
      </c>
      <c r="Q638" s="76" t="e">
        <f>IF($C638="-",IF($A638="-",IF(VLOOKUP($D638,'REACH Bilaga XIV_update'!$A$5:$I$110,9,FALSE)="",NA(),VLOOKUP($D638,'REACH Bilaga XIV_update'!$A$5:$I$110,9,FALSE)),IF(VLOOKUP($A638,'REACH Bilaga XIV_update'!$D$5:$I$110,6,FALSE)="",NA(),VLOOKUP($A638,'REACH Bilaga XIV_update'!$D$5:$I$110,6,FALSE))),IF(VLOOKUP($C638,'REACH Bilaga XIV_update'!$C$5:$I$110,7,FALSE)="",NA(),VLOOKUP($C638,'REACH Bilaga XIV_update'!$C$5:$I$110,7,FALSE)))</f>
        <v>#N/A</v>
      </c>
      <c r="R638" s="76" t="e">
        <f>IF($C638="-",IF($A638="-",IF(VLOOKUP($D638,CoRAP_update!$A$5:$O$376,15,FALSE)="",NA(),VLOOKUP($D638,CoRAP_update!$A$5:$O$376,15,FALSE)),IF(VLOOKUP($A638,CoRAP_update!$D$5:$O$376,12,FALSE)="",NA(),VLOOKUP($A638,CoRAP_update!$D$5:$O$376,12,FALSE))),IF(VLOOKUP($C638,CoRAP_update!$C$5:$O$376,13,FALSE)="",NA(),VLOOKUP($C638,CoRAP_update!$C$5:$O$376,13,FALSE)))</f>
        <v>#N/A</v>
      </c>
      <c r="S638" s="144" t="e">
        <f>IF($C638="-",IF($A638="-",VLOOKUP($D638,CoRAP_update!$A$5:$J$376,MATCH(Sammanfattning!S$1,CoRAP_update!$A$4:$J$4,0),FALSE),VLOOKUP($A638,CoRAP_update!$D$5:$J$376,MATCH(Sammanfattning!S$1,CoRAP_update!$D$4:$J$4,0),FALSE)),VLOOKUP($C638,CoRAP_update!$C$5:$J$376,MATCH(Sammanfattning!S$1,CoRAP_update!$C$4:$J$4,0),FALSE))</f>
        <v>#N/A</v>
      </c>
      <c r="T638" s="76" t="e">
        <f>IF($A638="-",VLOOKUP($D638,EDC_update!$C$2:$F$450,4,FALSE),VLOOKUP($A638,EDC_update!$B$2:$F$450,5,FALSE))</f>
        <v>#N/A</v>
      </c>
      <c r="V638" s="78">
        <f>IF(IFERROR(SEARCH("PBT",P638),99)=99,IF(IFERROR(SEARCH("suspected PBT",S638),99)=99,IF(IFERROR(SEARCH("concluded to be PBT",K638),99)=99,IF(IFERROR(SEARCH("PBT",S638),99)=99,IF(IFERROR(SEARCH("PBT cand",L638),99)=99,IF(IFERROR(SEARCH("PBT",L638),99)=99,IF(IFERROR(SEARCH("persistent, bioackumulative and toxic properties",K638),99)=99,0,Scoring!$E$3),Scoring!$E$3),Scoring!$E$7),Scoring!$E$3),Scoring!$E$5),Scoring!$E$6),Scoring!$E$3)</f>
        <v>0</v>
      </c>
      <c r="W638" s="78">
        <f>IF(IFERROR(SEARCH("vPvB",P638),99)=99,IF(IFERROR(SEARCH("suspected pbt/vPvB",S638),99)=99,IF(IFERROR(SEARCH("vPvB",S638),99)=99,IF(IFERROR(SEARCH("concluded to be a vPvB",S638),99)=99,IF(IFERROR(SEARCH("identified as vPvB",K638),99)=99,IF(IFERROR(SEARCH("concluded to be a vPvB",K638),99)=99,IF(IFERROR(SEARCH("concluded to be both pbt and vPvB",S638),99)=99,IF(IFERROR(SEARCH("concluded to be both pbt and vPvB",K638),99)=99,0,Scoring!$E$5),Scoring!$E$5),Scoring!$E$5),Scoring!$E$5),Scoring!$E$5),Scoring!$E$4),Scoring!$E$6),Scoring!$E$4)</f>
        <v>0</v>
      </c>
      <c r="X638" s="78">
        <f>IF(IFERROR(SEARCH("H410",N638),99)=99,IF(IFERROR(SEARCH("H410",O638),99)=99,IF(IFERROR(SEARCH("H410",Q638),99)=99,IF(IFERROR(SEARCH("H410",M638),99)=99,IF(IFERROR(SEARCH("H410",R638),99)=99,IF(IFERROR(SEARCH("H411",N638),99)=99,IF(IFERROR(SEARCH("H411",O638),99)=99,IF(IFERROR(SEARCH("H411",Q638),99)=99,IF(IFERROR(SEARCH("H411",M638),99)=99,IF(IFERROR(SEARCH("H411",R638),99)=99,IF(IFERROR(SEARCH("H413",N638),99)=99,IF(IFERROR(SEARCH("H413",O638),99)=99,IF(IFERROR(SEARCH("H413",Q638),99)=99,IF(IFERROR(SEARCH("H413",M638),99)=99,IF(IFERROR(SEARCH("H413",R638),99)=99,IF(IFERROR(SEARCH("H412",N638),99)=99,IF(IFERROR(SEARCH("H412",O638),99)=99,IF(IFERROR(SEARCH("H412",Q638),99)=99,IF(IFERROR(SEARCH("H412",M638),99)=99,IF(IFERROR(SEARCH("H412",R638),99)=99,0,Scoring!$E$2),Scoring!$E$2),Scoring!$E$2),Scoring!$E$2),Scoring!$E$2),Scoring!$E$2),Scoring!$E$2),Scoring!$E$2),Scoring!$E$2),Scoring!$E$2),Scoring!$E$2),Scoring!$E$2),Scoring!$E$2),Scoring!$E$2),Scoring!$E$2),Scoring!$E$2),Scoring!$E$2),Scoring!$E$2),Scoring!$E$2),Scoring!$E$2)</f>
        <v>0</v>
      </c>
      <c r="Y638" s="78">
        <f>IF(IFERROR(SEARCH("CMR",K638),99)=99,IF(IFERROR(SEARCH("Suspected CMR",S638),99)=99,IF(IFERROR(SEARCH("CMR",S638),99)=99,0,Scoring!$E$8),Scoring!$E$9),Scoring!$E$8)</f>
        <v>3</v>
      </c>
      <c r="Z638" s="78">
        <f>IF(IFERROR(SEARCH("H350",N638),99)=99,IF(IFERROR(SEARCH("H350",O638),99)=99,IF(IFERROR(SEARCH("H350",Q638),99)=99,IF(IFERROR(SEARCH("H350",M638),99)=99,IF(IFERROR(SEARCH("H350",R638),99)=99,IF(IFERROR(SEARCH("H351",N638),99)=99,IF(IFERROR(SEARCH("H351",O638),99)=99,IF(IFERROR(SEARCH("H351",Q638),99)=99,IF(IFERROR(SEARCH("H351",M638),99)=99,IF(IFERROR(SEARCH("H351",R638),99)=99,IF(IFERROR(SEARCH("carcinogenic",P638),99)=99,IF(IFERROR(SEARCH("suspected carcinogenic",S638),99)=99,0,Scoring!$E$12),Scoring!$E$11),Scoring!$E$10),Scoring!$E$10),Scoring!$E$10),Scoring!$E$10),Scoring!$E$10),Scoring!$E$10),Scoring!$E$10),Scoring!$E$10),Scoring!$E$10),Scoring!$E$10)</f>
        <v>1</v>
      </c>
      <c r="AA638" s="78">
        <f>IF(IFERROR(SEARCH("H340",N638),99)=99,IF(IFERROR(SEARCH("H340",O638),99)=99,IF(IFERROR(SEARCH("H340",Q638),99)=99,IF(IFERROR(SEARCH("H340",M638),99)=99,IF(IFERROR(SEARCH("H340",R638),99)=99,IF(IFERROR(SEARCH("H341",N638),99)=99,IF(IFERROR(SEARCH("H341",O638),99)=99,IF(IFERROR(SEARCH("H341",Q638),99)=99,IF(IFERROR(SEARCH("H341",M638),99)=99,IF(IFERROR(SEARCH("H341",R638),99)=99,IF(IFERROR(SEARCH("mutagenic",P638),99)=99,IF(IFERROR(SEARCH("suspected mutagenic",S638),99)=99,0,Scoring!$E$15),Scoring!$E$14),Scoring!$E$13),Scoring!$E$13),Scoring!$E$13),Scoring!$E$13),Scoring!$E$13),Scoring!$E$13),Scoring!$E$13),Scoring!$E$13),Scoring!$E$13),Scoring!$E$13)</f>
        <v>1</v>
      </c>
      <c r="AB638" s="78">
        <f>IF(IFERROR(SEARCH("H360",N638),99)=99,IF(IFERROR(SEARCH("H360",O638),99)=99,IF(IFERROR(SEARCH("H360",Q638),99)=99,IF(IFERROR(SEARCH("H360",M638),99)=99,IF(IFERROR(SEARCH("H360",R638),99)=99,IF(IFERROR(SEARCH("H361",N638),99)=99,IF(IFERROR(SEARCH("H361",O638),99)=99,IF(IFERROR(SEARCH("H361",Q638),99)=99,IF(IFERROR(SEARCH("H361",M638),99)=99,IF(IFERROR(SEARCH("H361",R638),99)=99,IF(IFERROR(SEARCH("reproduction",P638),99)=99,IF(IFERROR(SEARCH("suspected reprotoxic",S638),99)=99,IF(IFERROR(SEARCH("reprotoxic",S638),99)=99,IF(IFERROR(SEARCH("reprotoxic",K638),99)=99,0,Scoring!$E$18),Scoring!$E$18),Scoring!$E$19),Scoring!$E$17),Scoring!$E$16),Scoring!$E$16),Scoring!$E$16),Scoring!$E$16),Scoring!$E$16),Scoring!$E$16),Scoring!$E$16),Scoring!$E$16),Scoring!$E$16),Scoring!$E$16)</f>
        <v>0</v>
      </c>
      <c r="AC638" s="78">
        <f>IF(IFERROR(SEARCH("57f",L638),99)=99,IF(IFERROR(SEARCH("57(f)",P638),99)=99,0,Scoring!$E$20),Scoring!$E$20)</f>
        <v>0</v>
      </c>
      <c r="AD638" s="78">
        <f>IF(IFERROR(SEARCH("CAT1",T638),99)=99,IF(IFERROR(SEARCH("CAT2",T638),99)=99,IF(IFERROR(SEARCH("CAT3",T638),99)=99,IF(IFERROR(SEARCH("concluded to be endocrine",K638),99)=99,IF(IFERROR(SEARCH("categorised as endocrine",K638),99)=99,IF(IFERROR(SEARCH("endocrine disrupting",P638),99)=99,IF(IFERROR(SEARCH("endocrine disrupting",K638),99)=99,IF(IFERROR(SEARCH("suspected endocrine",S638),99)=99,IF(IFERROR(SEARCH("potential endocrine",S638),99)=99,0,Scoring!$E$25),Scoring!$E$25),Scoring!$E$24),Scoring!$E$24),Scoring!$E$24),Scoring!$E$24),Scoring!$E$23),Scoring!$E$22),Scoring!$E$21)</f>
        <v>0</v>
      </c>
      <c r="AE638" s="78">
        <f>IF(IFERROR(SEARCH("suspected sensitiser",S638),99)=99,IF(IFERROR(SEARCH("sensitiser",S638),99)=99,IF(IFERROR(SEARCH("other hazard based concern",S638),99)=99,0,Scoring!$E$28),Scoring!$E$26),Scoring!$E$27)</f>
        <v>0</v>
      </c>
      <c r="AF638" s="78">
        <f>IF(IFERROR(M638,1)=1,IF(IFERROR(N638,1)=1,IF(IFERROR(O638,1)=1,IF(IFERROR(Q638,1)=1,IF(IFERROR(R638,1)=1,IF(IFERROR(T638,1)=1,IF(IFERROR(K638,1)=1,IF(IFERROR(P638,1)=1,IF(IFERROR(S638,1)=1,Scoring!$E$29,0),0),0),0),0),0),0),0),0)</f>
        <v>0</v>
      </c>
      <c r="AG638" s="78">
        <f t="shared" si="50"/>
        <v>3</v>
      </c>
      <c r="AI638" s="93"/>
      <c r="AJ638" s="94"/>
      <c r="AK638" s="76"/>
      <c r="AL638" s="75"/>
      <c r="AN638" s="79"/>
      <c r="AO638" s="79"/>
      <c r="AP638" s="79"/>
      <c r="AQ638" s="79"/>
      <c r="AR638" s="79"/>
      <c r="AS638" s="78"/>
      <c r="AU638" s="79">
        <f>IF(IFERROR(F638,99)=99,IF(IFERROR(G638,99)=99,IF(IFERROR(H638,99)=99,IF(IFERROR(I638,99)=99,IF(IFERROR(E638,99)=99,IF(IFERROR(J638,99)=99,0,Scoring!$B$7),Scoring!$B$3),Scoring!$B$2),Scoring!$B$6),Scoring!$B$5),Scoring!$B$4)</f>
        <v>0.3</v>
      </c>
      <c r="AV638" s="78">
        <f t="shared" si="51"/>
        <v>0.89999999999999991</v>
      </c>
      <c r="AW638" s="78"/>
      <c r="AX638" s="66"/>
      <c r="AY638" s="78"/>
      <c r="AZ638" s="76"/>
      <c r="BA638" s="76"/>
      <c r="BB638" s="76"/>
    </row>
    <row r="639" spans="1:54" x14ac:dyDescent="0.25">
      <c r="A639" s="77" t="s">
        <v>7593</v>
      </c>
      <c r="B639" s="76" t="str">
        <f t="shared" si="52"/>
        <v>270-654-1</v>
      </c>
      <c r="C639" s="77" t="s">
        <v>1909</v>
      </c>
      <c r="D639" s="77" t="s">
        <v>1910</v>
      </c>
      <c r="E639" s="76" t="str">
        <f>IF(C639="-",IF(A639="-",VLOOKUP(D639,'sin-list 180320_update'!$C$2:$C$835,1,FALSE),VLOOKUP(A639,'sin-list 180320_update'!$A$2:$A$835,1,FALSE)),VLOOKUP(C639,'sin-list 180320_update'!$B$2:$B$835,1,FALSE))</f>
        <v>270-654-1</v>
      </c>
      <c r="F639" s="76" t="e">
        <f>IF($C639="-",IF($A639="-",VLOOKUP($D639,'REACH Bilaga XVII_update'!$A$5:$A$131,1,FALSE),VLOOKUP($A639,'REACH Bilaga XVII_update'!$C$5:$C$131,1,FALSE)),VLOOKUP($C639,'REACH Bilaga XVII_update'!$B$5:$B$131,1,FALSE))</f>
        <v>#N/A</v>
      </c>
      <c r="G639" s="76" t="e">
        <f>IF($C639="-",IF($A639="-",VLOOKUP($D639,' REACH Bilaga 59_update'!$A$5:$A$210,1,FALSE),VLOOKUP($A639,' REACH Bilaga 59_update'!$D$5:$D$210,1,FALSE)),VLOOKUP($C639,' REACH Bilaga 59_update'!$C$5:$C$210,1,FALSE))</f>
        <v>#N/A</v>
      </c>
      <c r="H639" s="76" t="e">
        <f>IF($C639="-",IF($A639="-",VLOOKUP($D639,'REACH Bilaga XIV_update'!$A$5:$A$110,1,FALSE),VLOOKUP($A639,'REACH Bilaga XIV_update'!$D$5:$D$110,1,FALSE)),VLOOKUP($C639,'REACH Bilaga XIV_update'!$C$5:$C$110,1,FALSE))</f>
        <v>#N/A</v>
      </c>
      <c r="I639" s="76" t="e">
        <f>IF($C639="-",IF($A639="-",VLOOKUP($D639,CoRAP_update!$A$5:$A$376,1,FALSE),VLOOKUP($A639,CoRAP_update!$D$5:$D$376,1,FALSE)),VLOOKUP($C639,CoRAP_update!$C$5:$C$376,1,FALSE))</f>
        <v>#N/A</v>
      </c>
      <c r="J639" s="76" t="e">
        <f>IF($C639="-",IF($A639="-",VLOOKUP($D639,EDC_update!$C$2:$C$450,1,FALSE),VLOOKUP($A639,EDC_update!$B$2:$B$450,1,FALSE)),VLOOKUP($C639,EDC_update!$L$2:$L$450,1,FALSE))</f>
        <v>#N/A</v>
      </c>
      <c r="K639" s="76" t="str">
        <f>IF($C639="-",IF($A639="-",IF(VLOOKUP($D639,'sin-list 180320_update'!$C$2:$S$835,3,FALSE)="",NA(),VLOOKUP($D639,'sin-list 180320_update'!$C$2:$S$835,3,FALSE)),IF(VLOOKUP($A639,'sin-list 180320_update'!$A$2:$S$835,5,FALSE)="",NA(),VLOOKUP($A639,'sin-list 180320_update'!$A$2:$S$835,5,FALSE))),IF(VLOOKUP($C639,'sin-list 180320_update'!$B$2:$S$835,4,FALSE)="",NA(),VLOOKUP($C639,'sin-list 180320_update'!$B$2:$S$835,4,FALSE)))</f>
        <v>Classified CMR according to Annex VI of Regulation 1272/2008. (Might not apply when contaminants are below below legal thresholds and/or full refining history is known)</v>
      </c>
      <c r="L639" s="76" t="str">
        <f>IF($C639="-",IF($A639="-",VLOOKUP($D639,'sin-list 180320_update'!$C$2:$S$835,6,FALSE),VLOOKUP($A639,'sin-list 180320_update'!$A$2:$S$835,8,FALSE)),VLOOKUP($C639,'sin-list 180320_update'!$B$2:$S$835,7,FALSE))</f>
        <v>Press. Gas
Flam. Gas 1
Carc. 1B
Muta. 1B</v>
      </c>
      <c r="M639" s="76" t="str">
        <f>IF($C639="-",IF($A639="-",IF(VLOOKUP($D639,'sin-list 180320_update'!$C$2:$S$835,8,FALSE)="",NA(),VLOOKUP($D639,'sin-list 180320_update'!$C$2:$S$835,8,FALSE)),IF(VLOOKUP($A639,'sin-list 180320_update'!$A$2:$S$835,10,FALSE)="",NA(),VLOOKUP($A639,'sin-list 180320_update'!$A$2:$S$835,10,FALSE))),IF(VLOOKUP($C639,'sin-list 180320_update'!$B$2:$S$835,9,FALSE)="",NA(),VLOOKUP($C639,'sin-list 180320_update'!$B$2:$S$835,9,FALSE)))</f>
        <v>H220
H350
H340</v>
      </c>
      <c r="N639" s="76" t="e">
        <f>IF($C639="-",IF($A639="-",IF(VLOOKUP($D639,'REACH Bilaga XVII_update'!$A$5:$E$131,4,FALSE)="",NA(),VLOOKUP($D639,'REACH Bilaga XVII_update'!$A$5:$E$131,4,FALSE)),IF(VLOOKUP($A639,'REACH Bilaga XVII_update'!$C$5:$D$131,2,FALSE)="",NA(),VLOOKUP($A639,'REACH Bilaga XVII_update'!$C$5:$D$131,2,FALSE))),IF(VLOOKUP($C639,'REACH Bilaga XVII_update'!$B$5:$D$131,3,FALSE)="",NA(),VLOOKUP($C639,'REACH Bilaga XVII_update'!$B$5:$D$131,3,FALSE)))</f>
        <v>#N/A</v>
      </c>
      <c r="O639" s="76" t="e">
        <f>IF($C639="-",IF($A639="-",IF(VLOOKUP($D639,' REACH Bilaga 59_update'!$A$5:$E$210,5,FALSE)="",NA(),VLOOKUP($D639,' REACH Bilaga 59_update'!$A$5:$E$210,5,FALSE)),IF(VLOOKUP($A639,' REACH Bilaga 59_update'!$D$5:$E$210,2,FALSE)="",NA(),VLOOKUP($A639,' REACH Bilaga 59_update'!$D$5:$E$210,2,FALSE))),IF(VLOOKUP($C639,' REACH Bilaga 59_update'!$C$5:$E$210,3,FALSE)="",NA(),VLOOKUP($C639,' REACH Bilaga 59_update'!$C$5:$E$210,3,FALSE)))</f>
        <v>#N/A</v>
      </c>
      <c r="P639" s="76" t="e">
        <f>IF(C639="-",IF(A639="-",IFERROR(VLOOKUP($D639,' REACH Bilaga 59_update'!$A$5:$F$210,MATCH(Sammanfattning!P$1,' REACH Bilaga 59_update'!$A$4:$F$4,0),FALSE),VLOOKUP($D639,'REACH Bilaga XIV_update'!$A$4:$H$110,MATCH(Sammanfattning!P$1,'REACH Bilaga XIV_update'!$A$4:$H$4,0),FALSE)),IFERROR(VLOOKUP($A639,' REACH Bilaga 59_update'!$D$5:$F$210,MATCH(Sammanfattning!P$1,' REACH Bilaga 59_update'!$D$4:$F$4,0),FALSE),VLOOKUP($A639,'REACH Bilaga XIV_update'!$D$4:$H$110,MATCH(Sammanfattning!P$1,'REACH Bilaga XIV_update'!$D$4:$H$4,0),FALSE))),IFERROR(VLOOKUP($C639,' REACH Bilaga 59_update'!$C$5:$F$210,MATCH(Sammanfattning!P$1,' REACH Bilaga 59_update'!$C$4:$F$4,0),FALSE),VLOOKUP($C639,'REACH Bilaga XIV_update'!$C$4:$H$110,MATCH(Sammanfattning!P$1,'REACH Bilaga XIV_update'!$C$4:$H$4,0),FALSE)))</f>
        <v>#N/A</v>
      </c>
      <c r="Q639" s="76" t="e">
        <f>IF($C639="-",IF($A639="-",IF(VLOOKUP($D639,'REACH Bilaga XIV_update'!$A$5:$I$110,9,FALSE)="",NA(),VLOOKUP($D639,'REACH Bilaga XIV_update'!$A$5:$I$110,9,FALSE)),IF(VLOOKUP($A639,'REACH Bilaga XIV_update'!$D$5:$I$110,6,FALSE)="",NA(),VLOOKUP($A639,'REACH Bilaga XIV_update'!$D$5:$I$110,6,FALSE))),IF(VLOOKUP($C639,'REACH Bilaga XIV_update'!$C$5:$I$110,7,FALSE)="",NA(),VLOOKUP($C639,'REACH Bilaga XIV_update'!$C$5:$I$110,7,FALSE)))</f>
        <v>#N/A</v>
      </c>
      <c r="R639" s="76" t="e">
        <f>IF($C639="-",IF($A639="-",IF(VLOOKUP($D639,CoRAP_update!$A$5:$O$376,15,FALSE)="",NA(),VLOOKUP($D639,CoRAP_update!$A$5:$O$376,15,FALSE)),IF(VLOOKUP($A639,CoRAP_update!$D$5:$O$376,12,FALSE)="",NA(),VLOOKUP($A639,CoRAP_update!$D$5:$O$376,12,FALSE))),IF(VLOOKUP($C639,CoRAP_update!$C$5:$O$376,13,FALSE)="",NA(),VLOOKUP($C639,CoRAP_update!$C$5:$O$376,13,FALSE)))</f>
        <v>#N/A</v>
      </c>
      <c r="S639" s="144" t="e">
        <f>IF($C639="-",IF($A639="-",VLOOKUP($D639,CoRAP_update!$A$5:$J$376,MATCH(Sammanfattning!S$1,CoRAP_update!$A$4:$J$4,0),FALSE),VLOOKUP($A639,CoRAP_update!$D$5:$J$376,MATCH(Sammanfattning!S$1,CoRAP_update!$D$4:$J$4,0),FALSE)),VLOOKUP($C639,CoRAP_update!$C$5:$J$376,MATCH(Sammanfattning!S$1,CoRAP_update!$C$4:$J$4,0),FALSE))</f>
        <v>#N/A</v>
      </c>
      <c r="T639" s="76" t="e">
        <f>IF($A639="-",VLOOKUP($D639,EDC_update!$C$2:$F$450,4,FALSE),VLOOKUP($A639,EDC_update!$B$2:$F$450,5,FALSE))</f>
        <v>#N/A</v>
      </c>
      <c r="V639" s="78">
        <f>IF(IFERROR(SEARCH("PBT",P639),99)=99,IF(IFERROR(SEARCH("suspected PBT",S639),99)=99,IF(IFERROR(SEARCH("concluded to be PBT",K639),99)=99,IF(IFERROR(SEARCH("PBT",S639),99)=99,IF(IFERROR(SEARCH("PBT cand",L639),99)=99,IF(IFERROR(SEARCH("PBT",L639),99)=99,IF(IFERROR(SEARCH("persistent, bioackumulative and toxic properties",K639),99)=99,0,Scoring!$E$3),Scoring!$E$3),Scoring!$E$7),Scoring!$E$3),Scoring!$E$5),Scoring!$E$6),Scoring!$E$3)</f>
        <v>0</v>
      </c>
      <c r="W639" s="78">
        <f>IF(IFERROR(SEARCH("vPvB",P639),99)=99,IF(IFERROR(SEARCH("suspected pbt/vPvB",S639),99)=99,IF(IFERROR(SEARCH("vPvB",S639),99)=99,IF(IFERROR(SEARCH("concluded to be a vPvB",S639),99)=99,IF(IFERROR(SEARCH("identified as vPvB",K639),99)=99,IF(IFERROR(SEARCH("concluded to be a vPvB",K639),99)=99,IF(IFERROR(SEARCH("concluded to be both pbt and vPvB",S639),99)=99,IF(IFERROR(SEARCH("concluded to be both pbt and vPvB",K639),99)=99,0,Scoring!$E$5),Scoring!$E$5),Scoring!$E$5),Scoring!$E$5),Scoring!$E$5),Scoring!$E$4),Scoring!$E$6),Scoring!$E$4)</f>
        <v>0</v>
      </c>
      <c r="X639" s="78">
        <f>IF(IFERROR(SEARCH("H410",N639),99)=99,IF(IFERROR(SEARCH("H410",O639),99)=99,IF(IFERROR(SEARCH("H410",Q639),99)=99,IF(IFERROR(SEARCH("H410",M639),99)=99,IF(IFERROR(SEARCH("H410",R639),99)=99,IF(IFERROR(SEARCH("H411",N639),99)=99,IF(IFERROR(SEARCH("H411",O639),99)=99,IF(IFERROR(SEARCH("H411",Q639),99)=99,IF(IFERROR(SEARCH("H411",M639),99)=99,IF(IFERROR(SEARCH("H411",R639),99)=99,IF(IFERROR(SEARCH("H413",N639),99)=99,IF(IFERROR(SEARCH("H413",O639),99)=99,IF(IFERROR(SEARCH("H413",Q639),99)=99,IF(IFERROR(SEARCH("H413",M639),99)=99,IF(IFERROR(SEARCH("H413",R639),99)=99,IF(IFERROR(SEARCH("H412",N639),99)=99,IF(IFERROR(SEARCH("H412",O639),99)=99,IF(IFERROR(SEARCH("H412",Q639),99)=99,IF(IFERROR(SEARCH("H412",M639),99)=99,IF(IFERROR(SEARCH("H412",R639),99)=99,0,Scoring!$E$2),Scoring!$E$2),Scoring!$E$2),Scoring!$E$2),Scoring!$E$2),Scoring!$E$2),Scoring!$E$2),Scoring!$E$2),Scoring!$E$2),Scoring!$E$2),Scoring!$E$2),Scoring!$E$2),Scoring!$E$2),Scoring!$E$2),Scoring!$E$2),Scoring!$E$2),Scoring!$E$2),Scoring!$E$2),Scoring!$E$2),Scoring!$E$2)</f>
        <v>0</v>
      </c>
      <c r="Y639" s="78">
        <f>IF(IFERROR(SEARCH("CMR",K639),99)=99,IF(IFERROR(SEARCH("Suspected CMR",S639),99)=99,IF(IFERROR(SEARCH("CMR",S639),99)=99,0,Scoring!$E$8),Scoring!$E$9),Scoring!$E$8)</f>
        <v>3</v>
      </c>
      <c r="Z639" s="78">
        <f>IF(IFERROR(SEARCH("H350",N639),99)=99,IF(IFERROR(SEARCH("H350",O639),99)=99,IF(IFERROR(SEARCH("H350",Q639),99)=99,IF(IFERROR(SEARCH("H350",M639),99)=99,IF(IFERROR(SEARCH("H350",R639),99)=99,IF(IFERROR(SEARCH("H351",N639),99)=99,IF(IFERROR(SEARCH("H351",O639),99)=99,IF(IFERROR(SEARCH("H351",Q639),99)=99,IF(IFERROR(SEARCH("H351",M639),99)=99,IF(IFERROR(SEARCH("H351",R639),99)=99,IF(IFERROR(SEARCH("carcinogenic",P639),99)=99,IF(IFERROR(SEARCH("suspected carcinogenic",S639),99)=99,0,Scoring!$E$12),Scoring!$E$11),Scoring!$E$10),Scoring!$E$10),Scoring!$E$10),Scoring!$E$10),Scoring!$E$10),Scoring!$E$10),Scoring!$E$10),Scoring!$E$10),Scoring!$E$10),Scoring!$E$10)</f>
        <v>1</v>
      </c>
      <c r="AA639" s="78">
        <f>IF(IFERROR(SEARCH("H340",N639),99)=99,IF(IFERROR(SEARCH("H340",O639),99)=99,IF(IFERROR(SEARCH("H340",Q639),99)=99,IF(IFERROR(SEARCH("H340",M639),99)=99,IF(IFERROR(SEARCH("H340",R639),99)=99,IF(IFERROR(SEARCH("H341",N639),99)=99,IF(IFERROR(SEARCH("H341",O639),99)=99,IF(IFERROR(SEARCH("H341",Q639),99)=99,IF(IFERROR(SEARCH("H341",M639),99)=99,IF(IFERROR(SEARCH("H341",R639),99)=99,IF(IFERROR(SEARCH("mutagenic",P639),99)=99,IF(IFERROR(SEARCH("suspected mutagenic",S639),99)=99,0,Scoring!$E$15),Scoring!$E$14),Scoring!$E$13),Scoring!$E$13),Scoring!$E$13),Scoring!$E$13),Scoring!$E$13),Scoring!$E$13),Scoring!$E$13),Scoring!$E$13),Scoring!$E$13),Scoring!$E$13)</f>
        <v>1</v>
      </c>
      <c r="AB639" s="78">
        <f>IF(IFERROR(SEARCH("H360",N639),99)=99,IF(IFERROR(SEARCH("H360",O639),99)=99,IF(IFERROR(SEARCH("H360",Q639),99)=99,IF(IFERROR(SEARCH("H360",M639),99)=99,IF(IFERROR(SEARCH("H360",R639),99)=99,IF(IFERROR(SEARCH("H361",N639),99)=99,IF(IFERROR(SEARCH("H361",O639),99)=99,IF(IFERROR(SEARCH("H361",Q639),99)=99,IF(IFERROR(SEARCH("H361",M639),99)=99,IF(IFERROR(SEARCH("H361",R639),99)=99,IF(IFERROR(SEARCH("reproduction",P639),99)=99,IF(IFERROR(SEARCH("suspected reprotoxic",S639),99)=99,IF(IFERROR(SEARCH("reprotoxic",S639),99)=99,IF(IFERROR(SEARCH("reprotoxic",K639),99)=99,0,Scoring!$E$18),Scoring!$E$18),Scoring!$E$19),Scoring!$E$17),Scoring!$E$16),Scoring!$E$16),Scoring!$E$16),Scoring!$E$16),Scoring!$E$16),Scoring!$E$16),Scoring!$E$16),Scoring!$E$16),Scoring!$E$16),Scoring!$E$16)</f>
        <v>0</v>
      </c>
      <c r="AC639" s="78">
        <f>IF(IFERROR(SEARCH("57f",L639),99)=99,IF(IFERROR(SEARCH("57(f)",P639),99)=99,0,Scoring!$E$20),Scoring!$E$20)</f>
        <v>0</v>
      </c>
      <c r="AD639" s="78">
        <f>IF(IFERROR(SEARCH("CAT1",T639),99)=99,IF(IFERROR(SEARCH("CAT2",T639),99)=99,IF(IFERROR(SEARCH("CAT3",T639),99)=99,IF(IFERROR(SEARCH("concluded to be endocrine",K639),99)=99,IF(IFERROR(SEARCH("categorised as endocrine",K639),99)=99,IF(IFERROR(SEARCH("endocrine disrupting",P639),99)=99,IF(IFERROR(SEARCH("endocrine disrupting",K639),99)=99,IF(IFERROR(SEARCH("suspected endocrine",S639),99)=99,IF(IFERROR(SEARCH("potential endocrine",S639),99)=99,0,Scoring!$E$25),Scoring!$E$25),Scoring!$E$24),Scoring!$E$24),Scoring!$E$24),Scoring!$E$24),Scoring!$E$23),Scoring!$E$22),Scoring!$E$21)</f>
        <v>0</v>
      </c>
      <c r="AE639" s="78">
        <f>IF(IFERROR(SEARCH("suspected sensitiser",S639),99)=99,IF(IFERROR(SEARCH("sensitiser",S639),99)=99,IF(IFERROR(SEARCH("other hazard based concern",S639),99)=99,0,Scoring!$E$28),Scoring!$E$26),Scoring!$E$27)</f>
        <v>0</v>
      </c>
      <c r="AF639" s="78">
        <f>IF(IFERROR(M639,1)=1,IF(IFERROR(N639,1)=1,IF(IFERROR(O639,1)=1,IF(IFERROR(Q639,1)=1,IF(IFERROR(R639,1)=1,IF(IFERROR(T639,1)=1,IF(IFERROR(K639,1)=1,IF(IFERROR(P639,1)=1,IF(IFERROR(S639,1)=1,Scoring!$E$29,0),0),0),0),0),0),0),0),0)</f>
        <v>0</v>
      </c>
      <c r="AG639" s="78">
        <f t="shared" si="50"/>
        <v>3</v>
      </c>
      <c r="AI639" s="93"/>
      <c r="AJ639" s="94"/>
      <c r="AK639" s="76"/>
      <c r="AL639" s="75"/>
      <c r="AN639" s="79"/>
      <c r="AO639" s="79"/>
      <c r="AP639" s="79"/>
      <c r="AQ639" s="79"/>
      <c r="AR639" s="79"/>
      <c r="AS639" s="78"/>
      <c r="AU639" s="79">
        <f>IF(IFERROR(F639,99)=99,IF(IFERROR(G639,99)=99,IF(IFERROR(H639,99)=99,IF(IFERROR(I639,99)=99,IF(IFERROR(E639,99)=99,IF(IFERROR(J639,99)=99,0,Scoring!$B$7),Scoring!$B$3),Scoring!$B$2),Scoring!$B$6),Scoring!$B$5),Scoring!$B$4)</f>
        <v>0.3</v>
      </c>
      <c r="AV639" s="78">
        <f t="shared" si="51"/>
        <v>0.89999999999999991</v>
      </c>
      <c r="AW639" s="78"/>
      <c r="AX639" s="66"/>
      <c r="AY639" s="78"/>
      <c r="AZ639" s="76"/>
      <c r="BA639" s="76"/>
      <c r="BB639" s="76"/>
    </row>
    <row r="640" spans="1:54" x14ac:dyDescent="0.25">
      <c r="A640" s="77" t="s">
        <v>6547</v>
      </c>
      <c r="B640" s="76" t="str">
        <f t="shared" si="52"/>
        <v>270-658-3</v>
      </c>
      <c r="C640" s="77" t="s">
        <v>1912</v>
      </c>
      <c r="D640" s="77" t="s">
        <v>1913</v>
      </c>
      <c r="E640" s="76" t="str">
        <f>IF(C640="-",IF(A640="-",VLOOKUP(D640,'sin-list 180320_update'!$C$2:$C$835,1,FALSE),VLOOKUP(A640,'sin-list 180320_update'!$A$2:$A$835,1,FALSE)),VLOOKUP(C640,'sin-list 180320_update'!$B$2:$B$835,1,FALSE))</f>
        <v>270-658-3</v>
      </c>
      <c r="F640" s="76" t="e">
        <f>IF($C640="-",IF($A640="-",VLOOKUP($D640,'REACH Bilaga XVII_update'!$A$5:$A$131,1,FALSE),VLOOKUP($A640,'REACH Bilaga XVII_update'!$C$5:$C$131,1,FALSE)),VLOOKUP($C640,'REACH Bilaga XVII_update'!$B$5:$B$131,1,FALSE))</f>
        <v>#N/A</v>
      </c>
      <c r="G640" s="76" t="e">
        <f>IF($C640="-",IF($A640="-",VLOOKUP($D640,' REACH Bilaga 59_update'!$A$5:$A$210,1,FALSE),VLOOKUP($A640,' REACH Bilaga 59_update'!$D$5:$D$210,1,FALSE)),VLOOKUP($C640,' REACH Bilaga 59_update'!$C$5:$C$210,1,FALSE))</f>
        <v>#N/A</v>
      </c>
      <c r="H640" s="76" t="e">
        <f>IF($C640="-",IF($A640="-",VLOOKUP($D640,'REACH Bilaga XIV_update'!$A$5:$A$110,1,FALSE),VLOOKUP($A640,'REACH Bilaga XIV_update'!$D$5:$D$110,1,FALSE)),VLOOKUP($C640,'REACH Bilaga XIV_update'!$C$5:$C$110,1,FALSE))</f>
        <v>#N/A</v>
      </c>
      <c r="I640" s="76" t="e">
        <f>IF($C640="-",IF($A640="-",VLOOKUP($D640,CoRAP_update!$A$5:$A$376,1,FALSE),VLOOKUP($A640,CoRAP_update!$D$5:$D$376,1,FALSE)),VLOOKUP($C640,CoRAP_update!$C$5:$C$376,1,FALSE))</f>
        <v>#N/A</v>
      </c>
      <c r="J640" s="76" t="e">
        <f>IF($C640="-",IF($A640="-",VLOOKUP($D640,EDC_update!$C$2:$C$450,1,FALSE),VLOOKUP($A640,EDC_update!$B$2:$B$450,1,FALSE)),VLOOKUP($C640,EDC_update!$L$2:$L$450,1,FALSE))</f>
        <v>#N/A</v>
      </c>
      <c r="K640" s="76" t="str">
        <f>IF($C640="-",IF($A640="-",IF(VLOOKUP($D640,'sin-list 180320_update'!$C$2:$S$835,3,FALSE)="",NA(),VLOOKUP($D640,'sin-list 180320_update'!$C$2:$S$835,3,FALSE)),IF(VLOOKUP($A640,'sin-list 180320_update'!$A$2:$S$835,5,FALSE)="",NA(),VLOOKUP($A640,'sin-list 180320_update'!$A$2:$S$835,5,FALSE))),IF(VLOOKUP($C640,'sin-list 180320_update'!$B$2:$S$835,4,FALSE)="",NA(),VLOOKUP($C640,'sin-list 180320_update'!$B$2:$S$835,4,FALSE)))</f>
        <v>Classified CMR according to Annex VI of Regulation 1272/2008. (Might not apply when contaminants are below below legal thresholds and/or full refining history is known)</v>
      </c>
      <c r="L640" s="76" t="str">
        <f>IF($C640="-",IF($A640="-",VLOOKUP($D640,'sin-list 180320_update'!$C$2:$S$835,6,FALSE),VLOOKUP($A640,'sin-list 180320_update'!$A$2:$S$835,8,FALSE)),VLOOKUP($C640,'sin-list 180320_update'!$B$2:$S$835,7,FALSE))</f>
        <v>Carc. 1B
Muta. 1B
Asp. Tox. 1</v>
      </c>
      <c r="M640" s="76" t="str">
        <f>IF($C640="-",IF($A640="-",IF(VLOOKUP($D640,'sin-list 180320_update'!$C$2:$S$835,8,FALSE)="",NA(),VLOOKUP($D640,'sin-list 180320_update'!$C$2:$S$835,8,FALSE)),IF(VLOOKUP($A640,'sin-list 180320_update'!$A$2:$S$835,10,FALSE)="",NA(),VLOOKUP($A640,'sin-list 180320_update'!$A$2:$S$835,10,FALSE))),IF(VLOOKUP($C640,'sin-list 180320_update'!$B$2:$S$835,9,FALSE)="",NA(),VLOOKUP($C640,'sin-list 180320_update'!$B$2:$S$835,9,FALSE)))</f>
        <v>H350
H340
H304</v>
      </c>
      <c r="N640" s="76" t="e">
        <f>IF($C640="-",IF($A640="-",IF(VLOOKUP($D640,'REACH Bilaga XVII_update'!$A$5:$E$131,4,FALSE)="",NA(),VLOOKUP($D640,'REACH Bilaga XVII_update'!$A$5:$E$131,4,FALSE)),IF(VLOOKUP($A640,'REACH Bilaga XVII_update'!$C$5:$D$131,2,FALSE)="",NA(),VLOOKUP($A640,'REACH Bilaga XVII_update'!$C$5:$D$131,2,FALSE))),IF(VLOOKUP($C640,'REACH Bilaga XVII_update'!$B$5:$D$131,3,FALSE)="",NA(),VLOOKUP($C640,'REACH Bilaga XVII_update'!$B$5:$D$131,3,FALSE)))</f>
        <v>#N/A</v>
      </c>
      <c r="O640" s="76" t="e">
        <f>IF($C640="-",IF($A640="-",IF(VLOOKUP($D640,' REACH Bilaga 59_update'!$A$5:$E$210,5,FALSE)="",NA(),VLOOKUP($D640,' REACH Bilaga 59_update'!$A$5:$E$210,5,FALSE)),IF(VLOOKUP($A640,' REACH Bilaga 59_update'!$D$5:$E$210,2,FALSE)="",NA(),VLOOKUP($A640,' REACH Bilaga 59_update'!$D$5:$E$210,2,FALSE))),IF(VLOOKUP($C640,' REACH Bilaga 59_update'!$C$5:$E$210,3,FALSE)="",NA(),VLOOKUP($C640,' REACH Bilaga 59_update'!$C$5:$E$210,3,FALSE)))</f>
        <v>#N/A</v>
      </c>
      <c r="P640" s="76" t="e">
        <f>IF(C640="-",IF(A640="-",IFERROR(VLOOKUP($D640,' REACH Bilaga 59_update'!$A$5:$F$210,MATCH(Sammanfattning!P$1,' REACH Bilaga 59_update'!$A$4:$F$4,0),FALSE),VLOOKUP($D640,'REACH Bilaga XIV_update'!$A$4:$H$110,MATCH(Sammanfattning!P$1,'REACH Bilaga XIV_update'!$A$4:$H$4,0),FALSE)),IFERROR(VLOOKUP($A640,' REACH Bilaga 59_update'!$D$5:$F$210,MATCH(Sammanfattning!P$1,' REACH Bilaga 59_update'!$D$4:$F$4,0),FALSE),VLOOKUP($A640,'REACH Bilaga XIV_update'!$D$4:$H$110,MATCH(Sammanfattning!P$1,'REACH Bilaga XIV_update'!$D$4:$H$4,0),FALSE))),IFERROR(VLOOKUP($C640,' REACH Bilaga 59_update'!$C$5:$F$210,MATCH(Sammanfattning!P$1,' REACH Bilaga 59_update'!$C$4:$F$4,0),FALSE),VLOOKUP($C640,'REACH Bilaga XIV_update'!$C$4:$H$110,MATCH(Sammanfattning!P$1,'REACH Bilaga XIV_update'!$C$4:$H$4,0),FALSE)))</f>
        <v>#N/A</v>
      </c>
      <c r="Q640" s="76" t="e">
        <f>IF($C640="-",IF($A640="-",IF(VLOOKUP($D640,'REACH Bilaga XIV_update'!$A$5:$I$110,9,FALSE)="",NA(),VLOOKUP($D640,'REACH Bilaga XIV_update'!$A$5:$I$110,9,FALSE)),IF(VLOOKUP($A640,'REACH Bilaga XIV_update'!$D$5:$I$110,6,FALSE)="",NA(),VLOOKUP($A640,'REACH Bilaga XIV_update'!$D$5:$I$110,6,FALSE))),IF(VLOOKUP($C640,'REACH Bilaga XIV_update'!$C$5:$I$110,7,FALSE)="",NA(),VLOOKUP($C640,'REACH Bilaga XIV_update'!$C$5:$I$110,7,FALSE)))</f>
        <v>#N/A</v>
      </c>
      <c r="R640" s="76" t="e">
        <f>IF($C640="-",IF($A640="-",IF(VLOOKUP($D640,CoRAP_update!$A$5:$O$376,15,FALSE)="",NA(),VLOOKUP($D640,CoRAP_update!$A$5:$O$376,15,FALSE)),IF(VLOOKUP($A640,CoRAP_update!$D$5:$O$376,12,FALSE)="",NA(),VLOOKUP($A640,CoRAP_update!$D$5:$O$376,12,FALSE))),IF(VLOOKUP($C640,CoRAP_update!$C$5:$O$376,13,FALSE)="",NA(),VLOOKUP($C640,CoRAP_update!$C$5:$O$376,13,FALSE)))</f>
        <v>#N/A</v>
      </c>
      <c r="S640" s="144" t="e">
        <f>IF($C640="-",IF($A640="-",VLOOKUP($D640,CoRAP_update!$A$5:$J$376,MATCH(Sammanfattning!S$1,CoRAP_update!$A$4:$J$4,0),FALSE),VLOOKUP($A640,CoRAP_update!$D$5:$J$376,MATCH(Sammanfattning!S$1,CoRAP_update!$D$4:$J$4,0),FALSE)),VLOOKUP($C640,CoRAP_update!$C$5:$J$376,MATCH(Sammanfattning!S$1,CoRAP_update!$C$4:$J$4,0),FALSE))</f>
        <v>#N/A</v>
      </c>
      <c r="T640" s="76" t="e">
        <f>IF($A640="-",VLOOKUP($D640,EDC_update!$C$2:$F$450,4,FALSE),VLOOKUP($A640,EDC_update!$B$2:$F$450,5,FALSE))</f>
        <v>#N/A</v>
      </c>
      <c r="V640" s="78">
        <f>IF(IFERROR(SEARCH("PBT",P640),99)=99,IF(IFERROR(SEARCH("suspected PBT",S640),99)=99,IF(IFERROR(SEARCH("concluded to be PBT",K640),99)=99,IF(IFERROR(SEARCH("PBT",S640),99)=99,IF(IFERROR(SEARCH("PBT cand",L640),99)=99,IF(IFERROR(SEARCH("PBT",L640),99)=99,IF(IFERROR(SEARCH("persistent, bioackumulative and toxic properties",K640),99)=99,0,Scoring!$E$3),Scoring!$E$3),Scoring!$E$7),Scoring!$E$3),Scoring!$E$5),Scoring!$E$6),Scoring!$E$3)</f>
        <v>0</v>
      </c>
      <c r="W640" s="78">
        <f>IF(IFERROR(SEARCH("vPvB",P640),99)=99,IF(IFERROR(SEARCH("suspected pbt/vPvB",S640),99)=99,IF(IFERROR(SEARCH("vPvB",S640),99)=99,IF(IFERROR(SEARCH("concluded to be a vPvB",S640),99)=99,IF(IFERROR(SEARCH("identified as vPvB",K640),99)=99,IF(IFERROR(SEARCH("concluded to be a vPvB",K640),99)=99,IF(IFERROR(SEARCH("concluded to be both pbt and vPvB",S640),99)=99,IF(IFERROR(SEARCH("concluded to be both pbt and vPvB",K640),99)=99,0,Scoring!$E$5),Scoring!$E$5),Scoring!$E$5),Scoring!$E$5),Scoring!$E$5),Scoring!$E$4),Scoring!$E$6),Scoring!$E$4)</f>
        <v>0</v>
      </c>
      <c r="X640" s="78">
        <f>IF(IFERROR(SEARCH("H410",N640),99)=99,IF(IFERROR(SEARCH("H410",O640),99)=99,IF(IFERROR(SEARCH("H410",Q640),99)=99,IF(IFERROR(SEARCH("H410",M640),99)=99,IF(IFERROR(SEARCH("H410",R640),99)=99,IF(IFERROR(SEARCH("H411",N640),99)=99,IF(IFERROR(SEARCH("H411",O640),99)=99,IF(IFERROR(SEARCH("H411",Q640),99)=99,IF(IFERROR(SEARCH("H411",M640),99)=99,IF(IFERROR(SEARCH("H411",R640),99)=99,IF(IFERROR(SEARCH("H413",N640),99)=99,IF(IFERROR(SEARCH("H413",O640),99)=99,IF(IFERROR(SEARCH("H413",Q640),99)=99,IF(IFERROR(SEARCH("H413",M640),99)=99,IF(IFERROR(SEARCH("H413",R640),99)=99,IF(IFERROR(SEARCH("H412",N640),99)=99,IF(IFERROR(SEARCH("H412",O640),99)=99,IF(IFERROR(SEARCH("H412",Q640),99)=99,IF(IFERROR(SEARCH("H412",M640),99)=99,IF(IFERROR(SEARCH("H412",R640),99)=99,0,Scoring!$E$2),Scoring!$E$2),Scoring!$E$2),Scoring!$E$2),Scoring!$E$2),Scoring!$E$2),Scoring!$E$2),Scoring!$E$2),Scoring!$E$2),Scoring!$E$2),Scoring!$E$2),Scoring!$E$2),Scoring!$E$2),Scoring!$E$2),Scoring!$E$2),Scoring!$E$2),Scoring!$E$2),Scoring!$E$2),Scoring!$E$2),Scoring!$E$2)</f>
        <v>0</v>
      </c>
      <c r="Y640" s="78">
        <f>IF(IFERROR(SEARCH("CMR",K640),99)=99,IF(IFERROR(SEARCH("Suspected CMR",S640),99)=99,IF(IFERROR(SEARCH("CMR",S640),99)=99,0,Scoring!$E$8),Scoring!$E$9),Scoring!$E$8)</f>
        <v>3</v>
      </c>
      <c r="Z640" s="78">
        <f>IF(IFERROR(SEARCH("H350",N640),99)=99,IF(IFERROR(SEARCH("H350",O640),99)=99,IF(IFERROR(SEARCH("H350",Q640),99)=99,IF(IFERROR(SEARCH("H350",M640),99)=99,IF(IFERROR(SEARCH("H350",R640),99)=99,IF(IFERROR(SEARCH("H351",N640),99)=99,IF(IFERROR(SEARCH("H351",O640),99)=99,IF(IFERROR(SEARCH("H351",Q640),99)=99,IF(IFERROR(SEARCH("H351",M640),99)=99,IF(IFERROR(SEARCH("H351",R640),99)=99,IF(IFERROR(SEARCH("carcinogenic",P640),99)=99,IF(IFERROR(SEARCH("suspected carcinogenic",S640),99)=99,0,Scoring!$E$12),Scoring!$E$11),Scoring!$E$10),Scoring!$E$10),Scoring!$E$10),Scoring!$E$10),Scoring!$E$10),Scoring!$E$10),Scoring!$E$10),Scoring!$E$10),Scoring!$E$10),Scoring!$E$10)</f>
        <v>1</v>
      </c>
      <c r="AA640" s="78">
        <f>IF(IFERROR(SEARCH("H340",N640),99)=99,IF(IFERROR(SEARCH("H340",O640),99)=99,IF(IFERROR(SEARCH("H340",Q640),99)=99,IF(IFERROR(SEARCH("H340",M640),99)=99,IF(IFERROR(SEARCH("H340",R640),99)=99,IF(IFERROR(SEARCH("H341",N640),99)=99,IF(IFERROR(SEARCH("H341",O640),99)=99,IF(IFERROR(SEARCH("H341",Q640),99)=99,IF(IFERROR(SEARCH("H341",M640),99)=99,IF(IFERROR(SEARCH("H341",R640),99)=99,IF(IFERROR(SEARCH("mutagenic",P640),99)=99,IF(IFERROR(SEARCH("suspected mutagenic",S640),99)=99,0,Scoring!$E$15),Scoring!$E$14),Scoring!$E$13),Scoring!$E$13),Scoring!$E$13),Scoring!$E$13),Scoring!$E$13),Scoring!$E$13),Scoring!$E$13),Scoring!$E$13),Scoring!$E$13),Scoring!$E$13)</f>
        <v>1</v>
      </c>
      <c r="AB640" s="78">
        <f>IF(IFERROR(SEARCH("H360",N640),99)=99,IF(IFERROR(SEARCH("H360",O640),99)=99,IF(IFERROR(SEARCH("H360",Q640),99)=99,IF(IFERROR(SEARCH("H360",M640),99)=99,IF(IFERROR(SEARCH("H360",R640),99)=99,IF(IFERROR(SEARCH("H361",N640),99)=99,IF(IFERROR(SEARCH("H361",O640),99)=99,IF(IFERROR(SEARCH("H361",Q640),99)=99,IF(IFERROR(SEARCH("H361",M640),99)=99,IF(IFERROR(SEARCH("H361",R640),99)=99,IF(IFERROR(SEARCH("reproduction",P640),99)=99,IF(IFERROR(SEARCH("suspected reprotoxic",S640),99)=99,IF(IFERROR(SEARCH("reprotoxic",S640),99)=99,IF(IFERROR(SEARCH("reprotoxic",K640),99)=99,0,Scoring!$E$18),Scoring!$E$18),Scoring!$E$19),Scoring!$E$17),Scoring!$E$16),Scoring!$E$16),Scoring!$E$16),Scoring!$E$16),Scoring!$E$16),Scoring!$E$16),Scoring!$E$16),Scoring!$E$16),Scoring!$E$16),Scoring!$E$16)</f>
        <v>0</v>
      </c>
      <c r="AC640" s="78">
        <f>IF(IFERROR(SEARCH("57f",L640),99)=99,IF(IFERROR(SEARCH("57(f)",P640),99)=99,0,Scoring!$E$20),Scoring!$E$20)</f>
        <v>0</v>
      </c>
      <c r="AD640" s="78">
        <f>IF(IFERROR(SEARCH("CAT1",T640),99)=99,IF(IFERROR(SEARCH("CAT2",T640),99)=99,IF(IFERROR(SEARCH("CAT3",T640),99)=99,IF(IFERROR(SEARCH("concluded to be endocrine",K640),99)=99,IF(IFERROR(SEARCH("categorised as endocrine",K640),99)=99,IF(IFERROR(SEARCH("endocrine disrupting",P640),99)=99,IF(IFERROR(SEARCH("endocrine disrupting",K640),99)=99,IF(IFERROR(SEARCH("suspected endocrine",S640),99)=99,IF(IFERROR(SEARCH("potential endocrine",S640),99)=99,0,Scoring!$E$25),Scoring!$E$25),Scoring!$E$24),Scoring!$E$24),Scoring!$E$24),Scoring!$E$24),Scoring!$E$23),Scoring!$E$22),Scoring!$E$21)</f>
        <v>0</v>
      </c>
      <c r="AE640" s="78">
        <f>IF(IFERROR(SEARCH("suspected sensitiser",S640),99)=99,IF(IFERROR(SEARCH("sensitiser",S640),99)=99,IF(IFERROR(SEARCH("other hazard based concern",S640),99)=99,0,Scoring!$E$28),Scoring!$E$26),Scoring!$E$27)</f>
        <v>0</v>
      </c>
      <c r="AF640" s="78">
        <f>IF(IFERROR(M640,1)=1,IF(IFERROR(N640,1)=1,IF(IFERROR(O640,1)=1,IF(IFERROR(Q640,1)=1,IF(IFERROR(R640,1)=1,IF(IFERROR(T640,1)=1,IF(IFERROR(K640,1)=1,IF(IFERROR(P640,1)=1,IF(IFERROR(S640,1)=1,Scoring!$E$29,0),0),0),0),0),0),0),0),0)</f>
        <v>0</v>
      </c>
      <c r="AG640" s="78">
        <f t="shared" si="50"/>
        <v>3</v>
      </c>
      <c r="AI640" s="93"/>
      <c r="AJ640" s="94"/>
      <c r="AK640" s="76"/>
      <c r="AL640" s="75"/>
      <c r="AN640" s="79"/>
      <c r="AO640" s="79"/>
      <c r="AP640" s="79"/>
      <c r="AQ640" s="79"/>
      <c r="AR640" s="79"/>
      <c r="AS640" s="78"/>
      <c r="AU640" s="79">
        <f>IF(IFERROR(F640,99)=99,IF(IFERROR(G640,99)=99,IF(IFERROR(H640,99)=99,IF(IFERROR(I640,99)=99,IF(IFERROR(E640,99)=99,IF(IFERROR(J640,99)=99,0,Scoring!$B$7),Scoring!$B$3),Scoring!$B$2),Scoring!$B$6),Scoring!$B$5),Scoring!$B$4)</f>
        <v>0.3</v>
      </c>
      <c r="AV640" s="78">
        <f t="shared" si="51"/>
        <v>0.89999999999999991</v>
      </c>
      <c r="AW640" s="78"/>
      <c r="AX640" s="66"/>
      <c r="AY640" s="78"/>
      <c r="AZ640" s="76"/>
      <c r="BA640" s="76"/>
      <c r="BB640" s="76"/>
    </row>
    <row r="641" spans="1:54" x14ac:dyDescent="0.25">
      <c r="A641" s="77" t="s">
        <v>7594</v>
      </c>
      <c r="B641" s="76" t="str">
        <f t="shared" si="52"/>
        <v>270-660-4</v>
      </c>
      <c r="C641" s="77" t="s">
        <v>1914</v>
      </c>
      <c r="D641" s="77" t="s">
        <v>1915</v>
      </c>
      <c r="E641" s="76" t="str">
        <f>IF(C641="-",IF(A641="-",VLOOKUP(D641,'sin-list 180320_update'!$C$2:$C$835,1,FALSE),VLOOKUP(A641,'sin-list 180320_update'!$A$2:$A$835,1,FALSE)),VLOOKUP(C641,'sin-list 180320_update'!$B$2:$B$835,1,FALSE))</f>
        <v>270-660-4</v>
      </c>
      <c r="F641" s="76" t="e">
        <f>IF($C641="-",IF($A641="-",VLOOKUP($D641,'REACH Bilaga XVII_update'!$A$5:$A$131,1,FALSE),VLOOKUP($A641,'REACH Bilaga XVII_update'!$C$5:$C$131,1,FALSE)),VLOOKUP($C641,'REACH Bilaga XVII_update'!$B$5:$B$131,1,FALSE))</f>
        <v>#N/A</v>
      </c>
      <c r="G641" s="76" t="e">
        <f>IF($C641="-",IF($A641="-",VLOOKUP($D641,' REACH Bilaga 59_update'!$A$5:$A$210,1,FALSE),VLOOKUP($A641,' REACH Bilaga 59_update'!$D$5:$D$210,1,FALSE)),VLOOKUP($C641,' REACH Bilaga 59_update'!$C$5:$C$210,1,FALSE))</f>
        <v>#N/A</v>
      </c>
      <c r="H641" s="76" t="e">
        <f>IF($C641="-",IF($A641="-",VLOOKUP($D641,'REACH Bilaga XIV_update'!$A$5:$A$110,1,FALSE),VLOOKUP($A641,'REACH Bilaga XIV_update'!$D$5:$D$110,1,FALSE)),VLOOKUP($C641,'REACH Bilaga XIV_update'!$C$5:$C$110,1,FALSE))</f>
        <v>#N/A</v>
      </c>
      <c r="I641" s="76" t="e">
        <f>IF($C641="-",IF($A641="-",VLOOKUP($D641,CoRAP_update!$A$5:$A$376,1,FALSE),VLOOKUP($A641,CoRAP_update!$D$5:$D$376,1,FALSE)),VLOOKUP($C641,CoRAP_update!$C$5:$C$376,1,FALSE))</f>
        <v>#N/A</v>
      </c>
      <c r="J641" s="76" t="e">
        <f>IF($C641="-",IF($A641="-",VLOOKUP($D641,EDC_update!$C$2:$C$450,1,FALSE),VLOOKUP($A641,EDC_update!$B$2:$B$450,1,FALSE)),VLOOKUP($C641,EDC_update!$L$2:$L$450,1,FALSE))</f>
        <v>#N/A</v>
      </c>
      <c r="K641" s="76" t="str">
        <f>IF($C641="-",IF($A641="-",IF(VLOOKUP($D641,'sin-list 180320_update'!$C$2:$S$835,3,FALSE)="",NA(),VLOOKUP($D641,'sin-list 180320_update'!$C$2:$S$835,3,FALSE)),IF(VLOOKUP($A641,'sin-list 180320_update'!$A$2:$S$835,5,FALSE)="",NA(),VLOOKUP($A641,'sin-list 180320_update'!$A$2:$S$835,5,FALSE))),IF(VLOOKUP($C641,'sin-list 180320_update'!$B$2:$S$835,4,FALSE)="",NA(),VLOOKUP($C641,'sin-list 180320_update'!$B$2:$S$835,4,FALSE)))</f>
        <v>Classified CMR according to Annex VI of Regulation 1272/2008. (Might not apply when contaminants are below below legal thresholds and/or full refining history is known)</v>
      </c>
      <c r="L641" s="76" t="str">
        <f>IF($C641="-",IF($A641="-",VLOOKUP($D641,'sin-list 180320_update'!$C$2:$S$835,6,FALSE),VLOOKUP($A641,'sin-list 180320_update'!$A$2:$S$835,8,FALSE)),VLOOKUP($C641,'sin-list 180320_update'!$B$2:$S$835,7,FALSE))</f>
        <v>Carc. 1B
Muta. 1B
Asp. Tox. 1</v>
      </c>
      <c r="M641" s="76" t="str">
        <f>IF($C641="-",IF($A641="-",IF(VLOOKUP($D641,'sin-list 180320_update'!$C$2:$S$835,8,FALSE)="",NA(),VLOOKUP($D641,'sin-list 180320_update'!$C$2:$S$835,8,FALSE)),IF(VLOOKUP($A641,'sin-list 180320_update'!$A$2:$S$835,10,FALSE)="",NA(),VLOOKUP($A641,'sin-list 180320_update'!$A$2:$S$835,10,FALSE))),IF(VLOOKUP($C641,'sin-list 180320_update'!$B$2:$S$835,9,FALSE)="",NA(),VLOOKUP($C641,'sin-list 180320_update'!$B$2:$S$835,9,FALSE)))</f>
        <v>H350
H340
H304</v>
      </c>
      <c r="N641" s="76" t="e">
        <f>IF($C641="-",IF($A641="-",IF(VLOOKUP($D641,'REACH Bilaga XVII_update'!$A$5:$E$131,4,FALSE)="",NA(),VLOOKUP($D641,'REACH Bilaga XVII_update'!$A$5:$E$131,4,FALSE)),IF(VLOOKUP($A641,'REACH Bilaga XVII_update'!$C$5:$D$131,2,FALSE)="",NA(),VLOOKUP($A641,'REACH Bilaga XVII_update'!$C$5:$D$131,2,FALSE))),IF(VLOOKUP($C641,'REACH Bilaga XVII_update'!$B$5:$D$131,3,FALSE)="",NA(),VLOOKUP($C641,'REACH Bilaga XVII_update'!$B$5:$D$131,3,FALSE)))</f>
        <v>#N/A</v>
      </c>
      <c r="O641" s="76" t="e">
        <f>IF($C641="-",IF($A641="-",IF(VLOOKUP($D641,' REACH Bilaga 59_update'!$A$5:$E$210,5,FALSE)="",NA(),VLOOKUP($D641,' REACH Bilaga 59_update'!$A$5:$E$210,5,FALSE)),IF(VLOOKUP($A641,' REACH Bilaga 59_update'!$D$5:$E$210,2,FALSE)="",NA(),VLOOKUP($A641,' REACH Bilaga 59_update'!$D$5:$E$210,2,FALSE))),IF(VLOOKUP($C641,' REACH Bilaga 59_update'!$C$5:$E$210,3,FALSE)="",NA(),VLOOKUP($C641,' REACH Bilaga 59_update'!$C$5:$E$210,3,FALSE)))</f>
        <v>#N/A</v>
      </c>
      <c r="P641" s="76" t="e">
        <f>IF(C641="-",IF(A641="-",IFERROR(VLOOKUP($D641,' REACH Bilaga 59_update'!$A$5:$F$210,MATCH(Sammanfattning!P$1,' REACH Bilaga 59_update'!$A$4:$F$4,0),FALSE),VLOOKUP($D641,'REACH Bilaga XIV_update'!$A$4:$H$110,MATCH(Sammanfattning!P$1,'REACH Bilaga XIV_update'!$A$4:$H$4,0),FALSE)),IFERROR(VLOOKUP($A641,' REACH Bilaga 59_update'!$D$5:$F$210,MATCH(Sammanfattning!P$1,' REACH Bilaga 59_update'!$D$4:$F$4,0),FALSE),VLOOKUP($A641,'REACH Bilaga XIV_update'!$D$4:$H$110,MATCH(Sammanfattning!P$1,'REACH Bilaga XIV_update'!$D$4:$H$4,0),FALSE))),IFERROR(VLOOKUP($C641,' REACH Bilaga 59_update'!$C$5:$F$210,MATCH(Sammanfattning!P$1,' REACH Bilaga 59_update'!$C$4:$F$4,0),FALSE),VLOOKUP($C641,'REACH Bilaga XIV_update'!$C$4:$H$110,MATCH(Sammanfattning!P$1,'REACH Bilaga XIV_update'!$C$4:$H$4,0),FALSE)))</f>
        <v>#N/A</v>
      </c>
      <c r="Q641" s="76" t="e">
        <f>IF($C641="-",IF($A641="-",IF(VLOOKUP($D641,'REACH Bilaga XIV_update'!$A$5:$I$110,9,FALSE)="",NA(),VLOOKUP($D641,'REACH Bilaga XIV_update'!$A$5:$I$110,9,FALSE)),IF(VLOOKUP($A641,'REACH Bilaga XIV_update'!$D$5:$I$110,6,FALSE)="",NA(),VLOOKUP($A641,'REACH Bilaga XIV_update'!$D$5:$I$110,6,FALSE))),IF(VLOOKUP($C641,'REACH Bilaga XIV_update'!$C$5:$I$110,7,FALSE)="",NA(),VLOOKUP($C641,'REACH Bilaga XIV_update'!$C$5:$I$110,7,FALSE)))</f>
        <v>#N/A</v>
      </c>
      <c r="R641" s="76" t="e">
        <f>IF($C641="-",IF($A641="-",IF(VLOOKUP($D641,CoRAP_update!$A$5:$O$376,15,FALSE)="",NA(),VLOOKUP($D641,CoRAP_update!$A$5:$O$376,15,FALSE)),IF(VLOOKUP($A641,CoRAP_update!$D$5:$O$376,12,FALSE)="",NA(),VLOOKUP($A641,CoRAP_update!$D$5:$O$376,12,FALSE))),IF(VLOOKUP($C641,CoRAP_update!$C$5:$O$376,13,FALSE)="",NA(),VLOOKUP($C641,CoRAP_update!$C$5:$O$376,13,FALSE)))</f>
        <v>#N/A</v>
      </c>
      <c r="S641" s="144" t="e">
        <f>IF($C641="-",IF($A641="-",VLOOKUP($D641,CoRAP_update!$A$5:$J$376,MATCH(Sammanfattning!S$1,CoRAP_update!$A$4:$J$4,0),FALSE),VLOOKUP($A641,CoRAP_update!$D$5:$J$376,MATCH(Sammanfattning!S$1,CoRAP_update!$D$4:$J$4,0),FALSE)),VLOOKUP($C641,CoRAP_update!$C$5:$J$376,MATCH(Sammanfattning!S$1,CoRAP_update!$C$4:$J$4,0),FALSE))</f>
        <v>#N/A</v>
      </c>
      <c r="T641" s="76" t="e">
        <f>IF($A641="-",VLOOKUP($D641,EDC_update!$C$2:$F$450,4,FALSE),VLOOKUP($A641,EDC_update!$B$2:$F$450,5,FALSE))</f>
        <v>#N/A</v>
      </c>
      <c r="V641" s="78">
        <f>IF(IFERROR(SEARCH("PBT",P641),99)=99,IF(IFERROR(SEARCH("suspected PBT",S641),99)=99,IF(IFERROR(SEARCH("concluded to be PBT",K641),99)=99,IF(IFERROR(SEARCH("PBT",S641),99)=99,IF(IFERROR(SEARCH("PBT cand",L641),99)=99,IF(IFERROR(SEARCH("PBT",L641),99)=99,IF(IFERROR(SEARCH("persistent, bioackumulative and toxic properties",K641),99)=99,0,Scoring!$E$3),Scoring!$E$3),Scoring!$E$7),Scoring!$E$3),Scoring!$E$5),Scoring!$E$6),Scoring!$E$3)</f>
        <v>0</v>
      </c>
      <c r="W641" s="78">
        <f>IF(IFERROR(SEARCH("vPvB",P641),99)=99,IF(IFERROR(SEARCH("suspected pbt/vPvB",S641),99)=99,IF(IFERROR(SEARCH("vPvB",S641),99)=99,IF(IFERROR(SEARCH("concluded to be a vPvB",S641),99)=99,IF(IFERROR(SEARCH("identified as vPvB",K641),99)=99,IF(IFERROR(SEARCH("concluded to be a vPvB",K641),99)=99,IF(IFERROR(SEARCH("concluded to be both pbt and vPvB",S641),99)=99,IF(IFERROR(SEARCH("concluded to be both pbt and vPvB",K641),99)=99,0,Scoring!$E$5),Scoring!$E$5),Scoring!$E$5),Scoring!$E$5),Scoring!$E$5),Scoring!$E$4),Scoring!$E$6),Scoring!$E$4)</f>
        <v>0</v>
      </c>
      <c r="X641" s="78">
        <f>IF(IFERROR(SEARCH("H410",N641),99)=99,IF(IFERROR(SEARCH("H410",O641),99)=99,IF(IFERROR(SEARCH("H410",Q641),99)=99,IF(IFERROR(SEARCH("H410",M641),99)=99,IF(IFERROR(SEARCH("H410",R641),99)=99,IF(IFERROR(SEARCH("H411",N641),99)=99,IF(IFERROR(SEARCH("H411",O641),99)=99,IF(IFERROR(SEARCH("H411",Q641),99)=99,IF(IFERROR(SEARCH("H411",M641),99)=99,IF(IFERROR(SEARCH("H411",R641),99)=99,IF(IFERROR(SEARCH("H413",N641),99)=99,IF(IFERROR(SEARCH("H413",O641),99)=99,IF(IFERROR(SEARCH("H413",Q641),99)=99,IF(IFERROR(SEARCH("H413",M641),99)=99,IF(IFERROR(SEARCH("H413",R641),99)=99,IF(IFERROR(SEARCH("H412",N641),99)=99,IF(IFERROR(SEARCH("H412",O641),99)=99,IF(IFERROR(SEARCH("H412",Q641),99)=99,IF(IFERROR(SEARCH("H412",M641),99)=99,IF(IFERROR(SEARCH("H412",R641),99)=99,0,Scoring!$E$2),Scoring!$E$2),Scoring!$E$2),Scoring!$E$2),Scoring!$E$2),Scoring!$E$2),Scoring!$E$2),Scoring!$E$2),Scoring!$E$2),Scoring!$E$2),Scoring!$E$2),Scoring!$E$2),Scoring!$E$2),Scoring!$E$2),Scoring!$E$2),Scoring!$E$2),Scoring!$E$2),Scoring!$E$2),Scoring!$E$2),Scoring!$E$2)</f>
        <v>0</v>
      </c>
      <c r="Y641" s="78">
        <f>IF(IFERROR(SEARCH("CMR",K641),99)=99,IF(IFERROR(SEARCH("Suspected CMR",S641),99)=99,IF(IFERROR(SEARCH("CMR",S641),99)=99,0,Scoring!$E$8),Scoring!$E$9),Scoring!$E$8)</f>
        <v>3</v>
      </c>
      <c r="Z641" s="78">
        <f>IF(IFERROR(SEARCH("H350",N641),99)=99,IF(IFERROR(SEARCH("H350",O641),99)=99,IF(IFERROR(SEARCH("H350",Q641),99)=99,IF(IFERROR(SEARCH("H350",M641),99)=99,IF(IFERROR(SEARCH("H350",R641),99)=99,IF(IFERROR(SEARCH("H351",N641),99)=99,IF(IFERROR(SEARCH("H351",O641),99)=99,IF(IFERROR(SEARCH("H351",Q641),99)=99,IF(IFERROR(SEARCH("H351",M641),99)=99,IF(IFERROR(SEARCH("H351",R641),99)=99,IF(IFERROR(SEARCH("carcinogenic",P641),99)=99,IF(IFERROR(SEARCH("suspected carcinogenic",S641),99)=99,0,Scoring!$E$12),Scoring!$E$11),Scoring!$E$10),Scoring!$E$10),Scoring!$E$10),Scoring!$E$10),Scoring!$E$10),Scoring!$E$10),Scoring!$E$10),Scoring!$E$10),Scoring!$E$10),Scoring!$E$10)</f>
        <v>1</v>
      </c>
      <c r="AA641" s="78">
        <f>IF(IFERROR(SEARCH("H340",N641),99)=99,IF(IFERROR(SEARCH("H340",O641),99)=99,IF(IFERROR(SEARCH("H340",Q641),99)=99,IF(IFERROR(SEARCH("H340",M641),99)=99,IF(IFERROR(SEARCH("H340",R641),99)=99,IF(IFERROR(SEARCH("H341",N641),99)=99,IF(IFERROR(SEARCH("H341",O641),99)=99,IF(IFERROR(SEARCH("H341",Q641),99)=99,IF(IFERROR(SEARCH("H341",M641),99)=99,IF(IFERROR(SEARCH("H341",R641),99)=99,IF(IFERROR(SEARCH("mutagenic",P641),99)=99,IF(IFERROR(SEARCH("suspected mutagenic",S641),99)=99,0,Scoring!$E$15),Scoring!$E$14),Scoring!$E$13),Scoring!$E$13),Scoring!$E$13),Scoring!$E$13),Scoring!$E$13),Scoring!$E$13),Scoring!$E$13),Scoring!$E$13),Scoring!$E$13),Scoring!$E$13)</f>
        <v>1</v>
      </c>
      <c r="AB641" s="78">
        <f>IF(IFERROR(SEARCH("H360",N641),99)=99,IF(IFERROR(SEARCH("H360",O641),99)=99,IF(IFERROR(SEARCH("H360",Q641),99)=99,IF(IFERROR(SEARCH("H360",M641),99)=99,IF(IFERROR(SEARCH("H360",R641),99)=99,IF(IFERROR(SEARCH("H361",N641),99)=99,IF(IFERROR(SEARCH("H361",O641),99)=99,IF(IFERROR(SEARCH("H361",Q641),99)=99,IF(IFERROR(SEARCH("H361",M641),99)=99,IF(IFERROR(SEARCH("H361",R641),99)=99,IF(IFERROR(SEARCH("reproduction",P641),99)=99,IF(IFERROR(SEARCH("suspected reprotoxic",S641),99)=99,IF(IFERROR(SEARCH("reprotoxic",S641),99)=99,IF(IFERROR(SEARCH("reprotoxic",K641),99)=99,0,Scoring!$E$18),Scoring!$E$18),Scoring!$E$19),Scoring!$E$17),Scoring!$E$16),Scoring!$E$16),Scoring!$E$16),Scoring!$E$16),Scoring!$E$16),Scoring!$E$16),Scoring!$E$16),Scoring!$E$16),Scoring!$E$16),Scoring!$E$16)</f>
        <v>0</v>
      </c>
      <c r="AC641" s="78">
        <f>IF(IFERROR(SEARCH("57f",L641),99)=99,IF(IFERROR(SEARCH("57(f)",P641),99)=99,0,Scoring!$E$20),Scoring!$E$20)</f>
        <v>0</v>
      </c>
      <c r="AD641" s="78">
        <f>IF(IFERROR(SEARCH("CAT1",T641),99)=99,IF(IFERROR(SEARCH("CAT2",T641),99)=99,IF(IFERROR(SEARCH("CAT3",T641),99)=99,IF(IFERROR(SEARCH("concluded to be endocrine",K641),99)=99,IF(IFERROR(SEARCH("categorised as endocrine",K641),99)=99,IF(IFERROR(SEARCH("endocrine disrupting",P641),99)=99,IF(IFERROR(SEARCH("endocrine disrupting",K641),99)=99,IF(IFERROR(SEARCH("suspected endocrine",S641),99)=99,IF(IFERROR(SEARCH("potential endocrine",S641),99)=99,0,Scoring!$E$25),Scoring!$E$25),Scoring!$E$24),Scoring!$E$24),Scoring!$E$24),Scoring!$E$24),Scoring!$E$23),Scoring!$E$22),Scoring!$E$21)</f>
        <v>0</v>
      </c>
      <c r="AE641" s="78">
        <f>IF(IFERROR(SEARCH("suspected sensitiser",S641),99)=99,IF(IFERROR(SEARCH("sensitiser",S641),99)=99,IF(IFERROR(SEARCH("other hazard based concern",S641),99)=99,0,Scoring!$E$28),Scoring!$E$26),Scoring!$E$27)</f>
        <v>0</v>
      </c>
      <c r="AF641" s="78">
        <f>IF(IFERROR(M641,1)=1,IF(IFERROR(N641,1)=1,IF(IFERROR(O641,1)=1,IF(IFERROR(Q641,1)=1,IF(IFERROR(R641,1)=1,IF(IFERROR(T641,1)=1,IF(IFERROR(K641,1)=1,IF(IFERROR(P641,1)=1,IF(IFERROR(S641,1)=1,Scoring!$E$29,0),0),0),0),0),0),0),0),0)</f>
        <v>0</v>
      </c>
      <c r="AG641" s="78">
        <f t="shared" si="50"/>
        <v>3</v>
      </c>
      <c r="AI641" s="93"/>
      <c r="AJ641" s="94"/>
      <c r="AK641" s="76"/>
      <c r="AL641" s="75"/>
      <c r="AN641" s="79"/>
      <c r="AO641" s="79"/>
      <c r="AP641" s="79"/>
      <c r="AQ641" s="79"/>
      <c r="AR641" s="79"/>
      <c r="AS641" s="78"/>
      <c r="AU641" s="79">
        <f>IF(IFERROR(F641,99)=99,IF(IFERROR(G641,99)=99,IF(IFERROR(H641,99)=99,IF(IFERROR(I641,99)=99,IF(IFERROR(E641,99)=99,IF(IFERROR(J641,99)=99,0,Scoring!$B$7),Scoring!$B$3),Scoring!$B$2),Scoring!$B$6),Scoring!$B$5),Scoring!$B$4)</f>
        <v>0.3</v>
      </c>
      <c r="AV641" s="78">
        <f t="shared" si="51"/>
        <v>0.89999999999999991</v>
      </c>
      <c r="AW641" s="78"/>
      <c r="AX641" s="66"/>
      <c r="AY641" s="78"/>
      <c r="AZ641" s="76"/>
      <c r="BA641" s="76"/>
      <c r="BB641" s="76"/>
    </row>
    <row r="642" spans="1:54" x14ac:dyDescent="0.25">
      <c r="A642" s="77" t="s">
        <v>7595</v>
      </c>
      <c r="B642" s="76" t="str">
        <f t="shared" si="52"/>
        <v>270-662-5</v>
      </c>
      <c r="C642" s="77" t="s">
        <v>1916</v>
      </c>
      <c r="D642" s="77" t="s">
        <v>1917</v>
      </c>
      <c r="E642" s="76" t="str">
        <f>IF(C642="-",IF(A642="-",VLOOKUP(D642,'sin-list 180320_update'!$C$2:$C$835,1,FALSE),VLOOKUP(A642,'sin-list 180320_update'!$A$2:$A$835,1,FALSE)),VLOOKUP(C642,'sin-list 180320_update'!$B$2:$B$835,1,FALSE))</f>
        <v>270-662-5</v>
      </c>
      <c r="F642" s="76" t="e">
        <f>IF($C642="-",IF($A642="-",VLOOKUP($D642,'REACH Bilaga XVII_update'!$A$5:$A$131,1,FALSE),VLOOKUP($A642,'REACH Bilaga XVII_update'!$C$5:$C$131,1,FALSE)),VLOOKUP($C642,'REACH Bilaga XVII_update'!$B$5:$B$131,1,FALSE))</f>
        <v>#N/A</v>
      </c>
      <c r="G642" s="76" t="e">
        <f>IF($C642="-",IF($A642="-",VLOOKUP($D642,' REACH Bilaga 59_update'!$A$5:$A$210,1,FALSE),VLOOKUP($A642,' REACH Bilaga 59_update'!$D$5:$D$210,1,FALSE)),VLOOKUP($C642,' REACH Bilaga 59_update'!$C$5:$C$210,1,FALSE))</f>
        <v>#N/A</v>
      </c>
      <c r="H642" s="76" t="e">
        <f>IF($C642="-",IF($A642="-",VLOOKUP($D642,'REACH Bilaga XIV_update'!$A$5:$A$110,1,FALSE),VLOOKUP($A642,'REACH Bilaga XIV_update'!$D$5:$D$110,1,FALSE)),VLOOKUP($C642,'REACH Bilaga XIV_update'!$C$5:$C$110,1,FALSE))</f>
        <v>#N/A</v>
      </c>
      <c r="I642" s="76" t="e">
        <f>IF($C642="-",IF($A642="-",VLOOKUP($D642,CoRAP_update!$A$5:$A$376,1,FALSE),VLOOKUP($A642,CoRAP_update!$D$5:$D$376,1,FALSE)),VLOOKUP($C642,CoRAP_update!$C$5:$C$376,1,FALSE))</f>
        <v>#N/A</v>
      </c>
      <c r="J642" s="76" t="e">
        <f>IF($C642="-",IF($A642="-",VLOOKUP($D642,EDC_update!$C$2:$C$450,1,FALSE),VLOOKUP($A642,EDC_update!$B$2:$B$450,1,FALSE)),VLOOKUP($C642,EDC_update!$L$2:$L$450,1,FALSE))</f>
        <v>#N/A</v>
      </c>
      <c r="K642" s="76" t="str">
        <f>IF($C642="-",IF($A642="-",IF(VLOOKUP($D642,'sin-list 180320_update'!$C$2:$S$835,3,FALSE)="",NA(),VLOOKUP($D642,'sin-list 180320_update'!$C$2:$S$835,3,FALSE)),IF(VLOOKUP($A642,'sin-list 180320_update'!$A$2:$S$835,5,FALSE)="",NA(),VLOOKUP($A642,'sin-list 180320_update'!$A$2:$S$835,5,FALSE))),IF(VLOOKUP($C642,'sin-list 180320_update'!$B$2:$S$835,4,FALSE)="",NA(),VLOOKUP($C642,'sin-list 180320_update'!$B$2:$S$835,4,FALSE)))</f>
        <v>Classified CMR according to Annex VI of Regulation 1272/2008</v>
      </c>
      <c r="L642" s="76" t="str">
        <f>IF($C642="-",IF($A642="-",VLOOKUP($D642,'sin-list 180320_update'!$C$2:$S$835,6,FALSE),VLOOKUP($A642,'sin-list 180320_update'!$A$2:$S$835,8,FALSE)),VLOOKUP($C642,'sin-list 180320_update'!$B$2:$S$835,7,FALSE))</f>
        <v>Carc. 1B</v>
      </c>
      <c r="M642" s="76" t="str">
        <f>IF($C642="-",IF($A642="-",IF(VLOOKUP($D642,'sin-list 180320_update'!$C$2:$S$835,8,FALSE)="",NA(),VLOOKUP($D642,'sin-list 180320_update'!$C$2:$S$835,8,FALSE)),IF(VLOOKUP($A642,'sin-list 180320_update'!$A$2:$S$835,10,FALSE)="",NA(),VLOOKUP($A642,'sin-list 180320_update'!$A$2:$S$835,10,FALSE))),IF(VLOOKUP($C642,'sin-list 180320_update'!$B$2:$S$835,9,FALSE)="",NA(),VLOOKUP($C642,'sin-list 180320_update'!$B$2:$S$835,9,FALSE)))</f>
        <v>H350</v>
      </c>
      <c r="N642" s="76" t="e">
        <f>IF($C642="-",IF($A642="-",IF(VLOOKUP($D642,'REACH Bilaga XVII_update'!$A$5:$E$131,4,FALSE)="",NA(),VLOOKUP($D642,'REACH Bilaga XVII_update'!$A$5:$E$131,4,FALSE)),IF(VLOOKUP($A642,'REACH Bilaga XVII_update'!$C$5:$D$131,2,FALSE)="",NA(),VLOOKUP($A642,'REACH Bilaga XVII_update'!$C$5:$D$131,2,FALSE))),IF(VLOOKUP($C642,'REACH Bilaga XVII_update'!$B$5:$D$131,3,FALSE)="",NA(),VLOOKUP($C642,'REACH Bilaga XVII_update'!$B$5:$D$131,3,FALSE)))</f>
        <v>#N/A</v>
      </c>
      <c r="O642" s="76" t="e">
        <f>IF($C642="-",IF($A642="-",IF(VLOOKUP($D642,' REACH Bilaga 59_update'!$A$5:$E$210,5,FALSE)="",NA(),VLOOKUP($D642,' REACH Bilaga 59_update'!$A$5:$E$210,5,FALSE)),IF(VLOOKUP($A642,' REACH Bilaga 59_update'!$D$5:$E$210,2,FALSE)="",NA(),VLOOKUP($A642,' REACH Bilaga 59_update'!$D$5:$E$210,2,FALSE))),IF(VLOOKUP($C642,' REACH Bilaga 59_update'!$C$5:$E$210,3,FALSE)="",NA(),VLOOKUP($C642,' REACH Bilaga 59_update'!$C$5:$E$210,3,FALSE)))</f>
        <v>#N/A</v>
      </c>
      <c r="P642" s="76" t="e">
        <f>IF(C642="-",IF(A642="-",IFERROR(VLOOKUP($D642,' REACH Bilaga 59_update'!$A$5:$F$210,MATCH(Sammanfattning!P$1,' REACH Bilaga 59_update'!$A$4:$F$4,0),FALSE),VLOOKUP($D642,'REACH Bilaga XIV_update'!$A$4:$H$110,MATCH(Sammanfattning!P$1,'REACH Bilaga XIV_update'!$A$4:$H$4,0),FALSE)),IFERROR(VLOOKUP($A642,' REACH Bilaga 59_update'!$D$5:$F$210,MATCH(Sammanfattning!P$1,' REACH Bilaga 59_update'!$D$4:$F$4,0),FALSE),VLOOKUP($A642,'REACH Bilaga XIV_update'!$D$4:$H$110,MATCH(Sammanfattning!P$1,'REACH Bilaga XIV_update'!$D$4:$H$4,0),FALSE))),IFERROR(VLOOKUP($C642,' REACH Bilaga 59_update'!$C$5:$F$210,MATCH(Sammanfattning!P$1,' REACH Bilaga 59_update'!$C$4:$F$4,0),FALSE),VLOOKUP($C642,'REACH Bilaga XIV_update'!$C$4:$H$110,MATCH(Sammanfattning!P$1,'REACH Bilaga XIV_update'!$C$4:$H$4,0),FALSE)))</f>
        <v>#N/A</v>
      </c>
      <c r="Q642" s="76" t="e">
        <f>IF($C642="-",IF($A642="-",IF(VLOOKUP($D642,'REACH Bilaga XIV_update'!$A$5:$I$110,9,FALSE)="",NA(),VLOOKUP($D642,'REACH Bilaga XIV_update'!$A$5:$I$110,9,FALSE)),IF(VLOOKUP($A642,'REACH Bilaga XIV_update'!$D$5:$I$110,6,FALSE)="",NA(),VLOOKUP($A642,'REACH Bilaga XIV_update'!$D$5:$I$110,6,FALSE))),IF(VLOOKUP($C642,'REACH Bilaga XIV_update'!$C$5:$I$110,7,FALSE)="",NA(),VLOOKUP($C642,'REACH Bilaga XIV_update'!$C$5:$I$110,7,FALSE)))</f>
        <v>#N/A</v>
      </c>
      <c r="R642" s="76" t="e">
        <f>IF($C642="-",IF($A642="-",IF(VLOOKUP($D642,CoRAP_update!$A$5:$O$376,15,FALSE)="",NA(),VLOOKUP($D642,CoRAP_update!$A$5:$O$376,15,FALSE)),IF(VLOOKUP($A642,CoRAP_update!$D$5:$O$376,12,FALSE)="",NA(),VLOOKUP($A642,CoRAP_update!$D$5:$O$376,12,FALSE))),IF(VLOOKUP($C642,CoRAP_update!$C$5:$O$376,13,FALSE)="",NA(),VLOOKUP($C642,CoRAP_update!$C$5:$O$376,13,FALSE)))</f>
        <v>#N/A</v>
      </c>
      <c r="S642" s="144" t="e">
        <f>IF($C642="-",IF($A642="-",VLOOKUP($D642,CoRAP_update!$A$5:$J$376,MATCH(Sammanfattning!S$1,CoRAP_update!$A$4:$J$4,0),FALSE),VLOOKUP($A642,CoRAP_update!$D$5:$J$376,MATCH(Sammanfattning!S$1,CoRAP_update!$D$4:$J$4,0),FALSE)),VLOOKUP($C642,CoRAP_update!$C$5:$J$376,MATCH(Sammanfattning!S$1,CoRAP_update!$C$4:$J$4,0),FALSE))</f>
        <v>#N/A</v>
      </c>
      <c r="T642" s="76" t="e">
        <f>IF($A642="-",VLOOKUP($D642,EDC_update!$C$2:$F$450,4,FALSE),VLOOKUP($A642,EDC_update!$B$2:$F$450,5,FALSE))</f>
        <v>#N/A</v>
      </c>
      <c r="V642" s="78">
        <f>IF(IFERROR(SEARCH("PBT",P642),99)=99,IF(IFERROR(SEARCH("suspected PBT",S642),99)=99,IF(IFERROR(SEARCH("concluded to be PBT",K642),99)=99,IF(IFERROR(SEARCH("PBT",S642),99)=99,IF(IFERROR(SEARCH("PBT cand",L642),99)=99,IF(IFERROR(SEARCH("PBT",L642),99)=99,IF(IFERROR(SEARCH("persistent, bioackumulative and toxic properties",K642),99)=99,0,Scoring!$E$3),Scoring!$E$3),Scoring!$E$7),Scoring!$E$3),Scoring!$E$5),Scoring!$E$6),Scoring!$E$3)</f>
        <v>0</v>
      </c>
      <c r="W642" s="78">
        <f>IF(IFERROR(SEARCH("vPvB",P642),99)=99,IF(IFERROR(SEARCH("suspected pbt/vPvB",S642),99)=99,IF(IFERROR(SEARCH("vPvB",S642),99)=99,IF(IFERROR(SEARCH("concluded to be a vPvB",S642),99)=99,IF(IFERROR(SEARCH("identified as vPvB",K642),99)=99,IF(IFERROR(SEARCH("concluded to be a vPvB",K642),99)=99,IF(IFERROR(SEARCH("concluded to be both pbt and vPvB",S642),99)=99,IF(IFERROR(SEARCH("concluded to be both pbt and vPvB",K642),99)=99,0,Scoring!$E$5),Scoring!$E$5),Scoring!$E$5),Scoring!$E$5),Scoring!$E$5),Scoring!$E$4),Scoring!$E$6),Scoring!$E$4)</f>
        <v>0</v>
      </c>
      <c r="X642" s="78">
        <f>IF(IFERROR(SEARCH("H410",N642),99)=99,IF(IFERROR(SEARCH("H410",O642),99)=99,IF(IFERROR(SEARCH("H410",Q642),99)=99,IF(IFERROR(SEARCH("H410",M642),99)=99,IF(IFERROR(SEARCH("H410",R642),99)=99,IF(IFERROR(SEARCH("H411",N642),99)=99,IF(IFERROR(SEARCH("H411",O642),99)=99,IF(IFERROR(SEARCH("H411",Q642),99)=99,IF(IFERROR(SEARCH("H411",M642),99)=99,IF(IFERROR(SEARCH("H411",R642),99)=99,IF(IFERROR(SEARCH("H413",N642),99)=99,IF(IFERROR(SEARCH("H413",O642),99)=99,IF(IFERROR(SEARCH("H413",Q642),99)=99,IF(IFERROR(SEARCH("H413",M642),99)=99,IF(IFERROR(SEARCH("H413",R642),99)=99,IF(IFERROR(SEARCH("H412",N642),99)=99,IF(IFERROR(SEARCH("H412",O642),99)=99,IF(IFERROR(SEARCH("H412",Q642),99)=99,IF(IFERROR(SEARCH("H412",M642),99)=99,IF(IFERROR(SEARCH("H412",R642),99)=99,0,Scoring!$E$2),Scoring!$E$2),Scoring!$E$2),Scoring!$E$2),Scoring!$E$2),Scoring!$E$2),Scoring!$E$2),Scoring!$E$2),Scoring!$E$2),Scoring!$E$2),Scoring!$E$2),Scoring!$E$2),Scoring!$E$2),Scoring!$E$2),Scoring!$E$2),Scoring!$E$2),Scoring!$E$2),Scoring!$E$2),Scoring!$E$2),Scoring!$E$2)</f>
        <v>0</v>
      </c>
      <c r="Y642" s="78">
        <f>IF(IFERROR(SEARCH("CMR",K642),99)=99,IF(IFERROR(SEARCH("Suspected CMR",S642),99)=99,IF(IFERROR(SEARCH("CMR",S642),99)=99,0,Scoring!$E$8),Scoring!$E$9),Scoring!$E$8)</f>
        <v>3</v>
      </c>
      <c r="Z642" s="78">
        <f>IF(IFERROR(SEARCH("H350",N642),99)=99,IF(IFERROR(SEARCH("H350",O642),99)=99,IF(IFERROR(SEARCH("H350",Q642),99)=99,IF(IFERROR(SEARCH("H350",M642),99)=99,IF(IFERROR(SEARCH("H350",R642),99)=99,IF(IFERROR(SEARCH("H351",N642),99)=99,IF(IFERROR(SEARCH("H351",O642),99)=99,IF(IFERROR(SEARCH("H351",Q642),99)=99,IF(IFERROR(SEARCH("H351",M642),99)=99,IF(IFERROR(SEARCH("H351",R642),99)=99,IF(IFERROR(SEARCH("carcinogenic",P642),99)=99,IF(IFERROR(SEARCH("suspected carcinogenic",S642),99)=99,0,Scoring!$E$12),Scoring!$E$11),Scoring!$E$10),Scoring!$E$10),Scoring!$E$10),Scoring!$E$10),Scoring!$E$10),Scoring!$E$10),Scoring!$E$10),Scoring!$E$10),Scoring!$E$10),Scoring!$E$10)</f>
        <v>1</v>
      </c>
      <c r="AA642" s="78">
        <f>IF(IFERROR(SEARCH("H340",N642),99)=99,IF(IFERROR(SEARCH("H340",O642),99)=99,IF(IFERROR(SEARCH("H340",Q642),99)=99,IF(IFERROR(SEARCH("H340",M642),99)=99,IF(IFERROR(SEARCH("H340",R642),99)=99,IF(IFERROR(SEARCH("H341",N642),99)=99,IF(IFERROR(SEARCH("H341",O642),99)=99,IF(IFERROR(SEARCH("H341",Q642),99)=99,IF(IFERROR(SEARCH("H341",M642),99)=99,IF(IFERROR(SEARCH("H341",R642),99)=99,IF(IFERROR(SEARCH("mutagenic",P642),99)=99,IF(IFERROR(SEARCH("suspected mutagenic",S642),99)=99,0,Scoring!$E$15),Scoring!$E$14),Scoring!$E$13),Scoring!$E$13),Scoring!$E$13),Scoring!$E$13),Scoring!$E$13),Scoring!$E$13),Scoring!$E$13),Scoring!$E$13),Scoring!$E$13),Scoring!$E$13)</f>
        <v>0</v>
      </c>
      <c r="AB642" s="78">
        <f>IF(IFERROR(SEARCH("H360",N642),99)=99,IF(IFERROR(SEARCH("H360",O642),99)=99,IF(IFERROR(SEARCH("H360",Q642),99)=99,IF(IFERROR(SEARCH("H360",M642),99)=99,IF(IFERROR(SEARCH("H360",R642),99)=99,IF(IFERROR(SEARCH("H361",N642),99)=99,IF(IFERROR(SEARCH("H361",O642),99)=99,IF(IFERROR(SEARCH("H361",Q642),99)=99,IF(IFERROR(SEARCH("H361",M642),99)=99,IF(IFERROR(SEARCH("H361",R642),99)=99,IF(IFERROR(SEARCH("reproduction",P642),99)=99,IF(IFERROR(SEARCH("suspected reprotoxic",S642),99)=99,IF(IFERROR(SEARCH("reprotoxic",S642),99)=99,IF(IFERROR(SEARCH("reprotoxic",K642),99)=99,0,Scoring!$E$18),Scoring!$E$18),Scoring!$E$19),Scoring!$E$17),Scoring!$E$16),Scoring!$E$16),Scoring!$E$16),Scoring!$E$16),Scoring!$E$16),Scoring!$E$16),Scoring!$E$16),Scoring!$E$16),Scoring!$E$16),Scoring!$E$16)</f>
        <v>0</v>
      </c>
      <c r="AC642" s="78">
        <f>IF(IFERROR(SEARCH("57f",L642),99)=99,IF(IFERROR(SEARCH("57(f)",P642),99)=99,0,Scoring!$E$20),Scoring!$E$20)</f>
        <v>0</v>
      </c>
      <c r="AD642" s="78">
        <f>IF(IFERROR(SEARCH("CAT1",T642),99)=99,IF(IFERROR(SEARCH("CAT2",T642),99)=99,IF(IFERROR(SEARCH("CAT3",T642),99)=99,IF(IFERROR(SEARCH("concluded to be endocrine",K642),99)=99,IF(IFERROR(SEARCH("categorised as endocrine",K642),99)=99,IF(IFERROR(SEARCH("endocrine disrupting",P642),99)=99,IF(IFERROR(SEARCH("endocrine disrupting",K642),99)=99,IF(IFERROR(SEARCH("suspected endocrine",S642),99)=99,IF(IFERROR(SEARCH("potential endocrine",S642),99)=99,0,Scoring!$E$25),Scoring!$E$25),Scoring!$E$24),Scoring!$E$24),Scoring!$E$24),Scoring!$E$24),Scoring!$E$23),Scoring!$E$22),Scoring!$E$21)</f>
        <v>0</v>
      </c>
      <c r="AE642" s="78">
        <f>IF(IFERROR(SEARCH("suspected sensitiser",S642),99)=99,IF(IFERROR(SEARCH("sensitiser",S642),99)=99,IF(IFERROR(SEARCH("other hazard based concern",S642),99)=99,0,Scoring!$E$28),Scoring!$E$26),Scoring!$E$27)</f>
        <v>0</v>
      </c>
      <c r="AF642" s="78">
        <f>IF(IFERROR(M642,1)=1,IF(IFERROR(N642,1)=1,IF(IFERROR(O642,1)=1,IF(IFERROR(Q642,1)=1,IF(IFERROR(R642,1)=1,IF(IFERROR(T642,1)=1,IF(IFERROR(K642,1)=1,IF(IFERROR(P642,1)=1,IF(IFERROR(S642,1)=1,Scoring!$E$29,0),0),0),0),0),0),0),0),0)</f>
        <v>0</v>
      </c>
      <c r="AG642" s="78">
        <f t="shared" ref="AG642:AG705" si="53">V642+W642+X642+AD642+AE642+AF642+IF(Y642&gt;0,Y642,SUM(Z642:AB642))+AC642</f>
        <v>3</v>
      </c>
      <c r="AI642" s="93"/>
      <c r="AJ642" s="94"/>
      <c r="AK642" s="76"/>
      <c r="AL642" s="75"/>
      <c r="AN642" s="79"/>
      <c r="AO642" s="79"/>
      <c r="AP642" s="79"/>
      <c r="AQ642" s="79"/>
      <c r="AR642" s="79"/>
      <c r="AS642" s="78"/>
      <c r="AU642" s="79">
        <f>IF(IFERROR(F642,99)=99,IF(IFERROR(G642,99)=99,IF(IFERROR(H642,99)=99,IF(IFERROR(I642,99)=99,IF(IFERROR(E642,99)=99,IF(IFERROR(J642,99)=99,0,Scoring!$B$7),Scoring!$B$3),Scoring!$B$2),Scoring!$B$6),Scoring!$B$5),Scoring!$B$4)</f>
        <v>0.3</v>
      </c>
      <c r="AV642" s="78">
        <f t="shared" ref="AV642:AV705" si="54">AG642*AU642</f>
        <v>0.89999999999999991</v>
      </c>
      <c r="AW642" s="78"/>
      <c r="AX642" s="66"/>
      <c r="AY642" s="78"/>
      <c r="AZ642" s="76"/>
      <c r="BA642" s="76"/>
      <c r="BB642" s="76"/>
    </row>
    <row r="643" spans="1:54" x14ac:dyDescent="0.25">
      <c r="A643" s="77" t="s">
        <v>6548</v>
      </c>
      <c r="B643" s="76" t="str">
        <f t="shared" si="52"/>
        <v>270-667-2</v>
      </c>
      <c r="C643" s="77" t="s">
        <v>1918</v>
      </c>
      <c r="D643" s="77" t="s">
        <v>1919</v>
      </c>
      <c r="E643" s="76" t="str">
        <f>IF(C643="-",IF(A643="-",VLOOKUP(D643,'sin-list 180320_update'!$C$2:$C$835,1,FALSE),VLOOKUP(A643,'sin-list 180320_update'!$A$2:$A$835,1,FALSE)),VLOOKUP(C643,'sin-list 180320_update'!$B$2:$B$835,1,FALSE))</f>
        <v>270-667-2</v>
      </c>
      <c r="F643" s="76" t="e">
        <f>IF($C643="-",IF($A643="-",VLOOKUP($D643,'REACH Bilaga XVII_update'!$A$5:$A$131,1,FALSE),VLOOKUP($A643,'REACH Bilaga XVII_update'!$C$5:$C$131,1,FALSE)),VLOOKUP($C643,'REACH Bilaga XVII_update'!$B$5:$B$131,1,FALSE))</f>
        <v>#N/A</v>
      </c>
      <c r="G643" s="76" t="e">
        <f>IF($C643="-",IF($A643="-",VLOOKUP($D643,' REACH Bilaga 59_update'!$A$5:$A$210,1,FALSE),VLOOKUP($A643,' REACH Bilaga 59_update'!$D$5:$D$210,1,FALSE)),VLOOKUP($C643,' REACH Bilaga 59_update'!$C$5:$C$210,1,FALSE))</f>
        <v>#N/A</v>
      </c>
      <c r="H643" s="76" t="e">
        <f>IF($C643="-",IF($A643="-",VLOOKUP($D643,'REACH Bilaga XIV_update'!$A$5:$A$110,1,FALSE),VLOOKUP($A643,'REACH Bilaga XIV_update'!$D$5:$D$110,1,FALSE)),VLOOKUP($C643,'REACH Bilaga XIV_update'!$C$5:$C$110,1,FALSE))</f>
        <v>#N/A</v>
      </c>
      <c r="I643" s="76" t="e">
        <f>IF($C643="-",IF($A643="-",VLOOKUP($D643,CoRAP_update!$A$5:$A$376,1,FALSE),VLOOKUP($A643,CoRAP_update!$D$5:$D$376,1,FALSE)),VLOOKUP($C643,CoRAP_update!$C$5:$C$376,1,FALSE))</f>
        <v>#N/A</v>
      </c>
      <c r="J643" s="76" t="e">
        <f>IF($C643="-",IF($A643="-",VLOOKUP($D643,EDC_update!$C$2:$C$450,1,FALSE),VLOOKUP($A643,EDC_update!$B$2:$B$450,1,FALSE)),VLOOKUP($C643,EDC_update!$L$2:$L$450,1,FALSE))</f>
        <v>#N/A</v>
      </c>
      <c r="K643" s="76" t="str">
        <f>IF($C643="-",IF($A643="-",IF(VLOOKUP($D643,'sin-list 180320_update'!$C$2:$S$835,3,FALSE)="",NA(),VLOOKUP($D643,'sin-list 180320_update'!$C$2:$S$835,3,FALSE)),IF(VLOOKUP($A643,'sin-list 180320_update'!$A$2:$S$835,5,FALSE)="",NA(),VLOOKUP($A643,'sin-list 180320_update'!$A$2:$S$835,5,FALSE))),IF(VLOOKUP($C643,'sin-list 180320_update'!$B$2:$S$835,4,FALSE)="",NA(),VLOOKUP($C643,'sin-list 180320_update'!$B$2:$S$835,4,FALSE)))</f>
        <v>Classified CMR according to Annex VI of Regulation 1272/2008. (Might not apply when contaminants are below below legal thresholds and/or full refining history is known)</v>
      </c>
      <c r="L643" s="76" t="str">
        <f>IF($C643="-",IF($A643="-",VLOOKUP($D643,'sin-list 180320_update'!$C$2:$S$835,6,FALSE),VLOOKUP($A643,'sin-list 180320_update'!$A$2:$S$835,8,FALSE)),VLOOKUP($C643,'sin-list 180320_update'!$B$2:$S$835,7,FALSE))</f>
        <v>Press. Gas
Flam. Gas 1
Carc. 1B
Muta. 1B</v>
      </c>
      <c r="M643" s="76" t="str">
        <f>IF($C643="-",IF($A643="-",IF(VLOOKUP($D643,'sin-list 180320_update'!$C$2:$S$835,8,FALSE)="",NA(),VLOOKUP($D643,'sin-list 180320_update'!$C$2:$S$835,8,FALSE)),IF(VLOOKUP($A643,'sin-list 180320_update'!$A$2:$S$835,10,FALSE)="",NA(),VLOOKUP($A643,'sin-list 180320_update'!$A$2:$S$835,10,FALSE))),IF(VLOOKUP($C643,'sin-list 180320_update'!$B$2:$S$835,9,FALSE)="",NA(),VLOOKUP($C643,'sin-list 180320_update'!$B$2:$S$835,9,FALSE)))</f>
        <v>H220
H350
H340</v>
      </c>
      <c r="N643" s="76" t="e">
        <f>IF($C643="-",IF($A643="-",IF(VLOOKUP($D643,'REACH Bilaga XVII_update'!$A$5:$E$131,4,FALSE)="",NA(),VLOOKUP($D643,'REACH Bilaga XVII_update'!$A$5:$E$131,4,FALSE)),IF(VLOOKUP($A643,'REACH Bilaga XVII_update'!$C$5:$D$131,2,FALSE)="",NA(),VLOOKUP($A643,'REACH Bilaga XVII_update'!$C$5:$D$131,2,FALSE))),IF(VLOOKUP($C643,'REACH Bilaga XVII_update'!$B$5:$D$131,3,FALSE)="",NA(),VLOOKUP($C643,'REACH Bilaga XVII_update'!$B$5:$D$131,3,FALSE)))</f>
        <v>#N/A</v>
      </c>
      <c r="O643" s="76" t="e">
        <f>IF($C643="-",IF($A643="-",IF(VLOOKUP($D643,' REACH Bilaga 59_update'!$A$5:$E$210,5,FALSE)="",NA(),VLOOKUP($D643,' REACH Bilaga 59_update'!$A$5:$E$210,5,FALSE)),IF(VLOOKUP($A643,' REACH Bilaga 59_update'!$D$5:$E$210,2,FALSE)="",NA(),VLOOKUP($A643,' REACH Bilaga 59_update'!$D$5:$E$210,2,FALSE))),IF(VLOOKUP($C643,' REACH Bilaga 59_update'!$C$5:$E$210,3,FALSE)="",NA(),VLOOKUP($C643,' REACH Bilaga 59_update'!$C$5:$E$210,3,FALSE)))</f>
        <v>#N/A</v>
      </c>
      <c r="P643" s="76" t="e">
        <f>IF(C643="-",IF(A643="-",IFERROR(VLOOKUP($D643,' REACH Bilaga 59_update'!$A$5:$F$210,MATCH(Sammanfattning!P$1,' REACH Bilaga 59_update'!$A$4:$F$4,0),FALSE),VLOOKUP($D643,'REACH Bilaga XIV_update'!$A$4:$H$110,MATCH(Sammanfattning!P$1,'REACH Bilaga XIV_update'!$A$4:$H$4,0),FALSE)),IFERROR(VLOOKUP($A643,' REACH Bilaga 59_update'!$D$5:$F$210,MATCH(Sammanfattning!P$1,' REACH Bilaga 59_update'!$D$4:$F$4,0),FALSE),VLOOKUP($A643,'REACH Bilaga XIV_update'!$D$4:$H$110,MATCH(Sammanfattning!P$1,'REACH Bilaga XIV_update'!$D$4:$H$4,0),FALSE))),IFERROR(VLOOKUP($C643,' REACH Bilaga 59_update'!$C$5:$F$210,MATCH(Sammanfattning!P$1,' REACH Bilaga 59_update'!$C$4:$F$4,0),FALSE),VLOOKUP($C643,'REACH Bilaga XIV_update'!$C$4:$H$110,MATCH(Sammanfattning!P$1,'REACH Bilaga XIV_update'!$C$4:$H$4,0),FALSE)))</f>
        <v>#N/A</v>
      </c>
      <c r="Q643" s="76" t="e">
        <f>IF($C643="-",IF($A643="-",IF(VLOOKUP($D643,'REACH Bilaga XIV_update'!$A$5:$I$110,9,FALSE)="",NA(),VLOOKUP($D643,'REACH Bilaga XIV_update'!$A$5:$I$110,9,FALSE)),IF(VLOOKUP($A643,'REACH Bilaga XIV_update'!$D$5:$I$110,6,FALSE)="",NA(),VLOOKUP($A643,'REACH Bilaga XIV_update'!$D$5:$I$110,6,FALSE))),IF(VLOOKUP($C643,'REACH Bilaga XIV_update'!$C$5:$I$110,7,FALSE)="",NA(),VLOOKUP($C643,'REACH Bilaga XIV_update'!$C$5:$I$110,7,FALSE)))</f>
        <v>#N/A</v>
      </c>
      <c r="R643" s="76" t="e">
        <f>IF($C643="-",IF($A643="-",IF(VLOOKUP($D643,CoRAP_update!$A$5:$O$376,15,FALSE)="",NA(),VLOOKUP($D643,CoRAP_update!$A$5:$O$376,15,FALSE)),IF(VLOOKUP($A643,CoRAP_update!$D$5:$O$376,12,FALSE)="",NA(),VLOOKUP($A643,CoRAP_update!$D$5:$O$376,12,FALSE))),IF(VLOOKUP($C643,CoRAP_update!$C$5:$O$376,13,FALSE)="",NA(),VLOOKUP($C643,CoRAP_update!$C$5:$O$376,13,FALSE)))</f>
        <v>#N/A</v>
      </c>
      <c r="S643" s="144" t="e">
        <f>IF($C643="-",IF($A643="-",VLOOKUP($D643,CoRAP_update!$A$5:$J$376,MATCH(Sammanfattning!S$1,CoRAP_update!$A$4:$J$4,0),FALSE),VLOOKUP($A643,CoRAP_update!$D$5:$J$376,MATCH(Sammanfattning!S$1,CoRAP_update!$D$4:$J$4,0),FALSE)),VLOOKUP($C643,CoRAP_update!$C$5:$J$376,MATCH(Sammanfattning!S$1,CoRAP_update!$C$4:$J$4,0),FALSE))</f>
        <v>#N/A</v>
      </c>
      <c r="T643" s="76" t="e">
        <f>IF($A643="-",VLOOKUP($D643,EDC_update!$C$2:$F$450,4,FALSE),VLOOKUP($A643,EDC_update!$B$2:$F$450,5,FALSE))</f>
        <v>#N/A</v>
      </c>
      <c r="V643" s="78">
        <f>IF(IFERROR(SEARCH("PBT",P643),99)=99,IF(IFERROR(SEARCH("suspected PBT",S643),99)=99,IF(IFERROR(SEARCH("concluded to be PBT",K643),99)=99,IF(IFERROR(SEARCH("PBT",S643),99)=99,IF(IFERROR(SEARCH("PBT cand",L643),99)=99,IF(IFERROR(SEARCH("PBT",L643),99)=99,IF(IFERROR(SEARCH("persistent, bioackumulative and toxic properties",K643),99)=99,0,Scoring!$E$3),Scoring!$E$3),Scoring!$E$7),Scoring!$E$3),Scoring!$E$5),Scoring!$E$6),Scoring!$E$3)</f>
        <v>0</v>
      </c>
      <c r="W643" s="78">
        <f>IF(IFERROR(SEARCH("vPvB",P643),99)=99,IF(IFERROR(SEARCH("suspected pbt/vPvB",S643),99)=99,IF(IFERROR(SEARCH("vPvB",S643),99)=99,IF(IFERROR(SEARCH("concluded to be a vPvB",S643),99)=99,IF(IFERROR(SEARCH("identified as vPvB",K643),99)=99,IF(IFERROR(SEARCH("concluded to be a vPvB",K643),99)=99,IF(IFERROR(SEARCH("concluded to be both pbt and vPvB",S643),99)=99,IF(IFERROR(SEARCH("concluded to be both pbt and vPvB",K643),99)=99,0,Scoring!$E$5),Scoring!$E$5),Scoring!$E$5),Scoring!$E$5),Scoring!$E$5),Scoring!$E$4),Scoring!$E$6),Scoring!$E$4)</f>
        <v>0</v>
      </c>
      <c r="X643" s="78">
        <f>IF(IFERROR(SEARCH("H410",N643),99)=99,IF(IFERROR(SEARCH("H410",O643),99)=99,IF(IFERROR(SEARCH("H410",Q643),99)=99,IF(IFERROR(SEARCH("H410",M643),99)=99,IF(IFERROR(SEARCH("H410",R643),99)=99,IF(IFERROR(SEARCH("H411",N643),99)=99,IF(IFERROR(SEARCH("H411",O643),99)=99,IF(IFERROR(SEARCH("H411",Q643),99)=99,IF(IFERROR(SEARCH("H411",M643),99)=99,IF(IFERROR(SEARCH("H411",R643),99)=99,IF(IFERROR(SEARCH("H413",N643),99)=99,IF(IFERROR(SEARCH("H413",O643),99)=99,IF(IFERROR(SEARCH("H413",Q643),99)=99,IF(IFERROR(SEARCH("H413",M643),99)=99,IF(IFERROR(SEARCH("H413",R643),99)=99,IF(IFERROR(SEARCH("H412",N643),99)=99,IF(IFERROR(SEARCH("H412",O643),99)=99,IF(IFERROR(SEARCH("H412",Q643),99)=99,IF(IFERROR(SEARCH("H412",M643),99)=99,IF(IFERROR(SEARCH("H412",R643),99)=99,0,Scoring!$E$2),Scoring!$E$2),Scoring!$E$2),Scoring!$E$2),Scoring!$E$2),Scoring!$E$2),Scoring!$E$2),Scoring!$E$2),Scoring!$E$2),Scoring!$E$2),Scoring!$E$2),Scoring!$E$2),Scoring!$E$2),Scoring!$E$2),Scoring!$E$2),Scoring!$E$2),Scoring!$E$2),Scoring!$E$2),Scoring!$E$2),Scoring!$E$2)</f>
        <v>0</v>
      </c>
      <c r="Y643" s="78">
        <f>IF(IFERROR(SEARCH("CMR",K643),99)=99,IF(IFERROR(SEARCH("Suspected CMR",S643),99)=99,IF(IFERROR(SEARCH("CMR",S643),99)=99,0,Scoring!$E$8),Scoring!$E$9),Scoring!$E$8)</f>
        <v>3</v>
      </c>
      <c r="Z643" s="78">
        <f>IF(IFERROR(SEARCH("H350",N643),99)=99,IF(IFERROR(SEARCH("H350",O643),99)=99,IF(IFERROR(SEARCH("H350",Q643),99)=99,IF(IFERROR(SEARCH("H350",M643),99)=99,IF(IFERROR(SEARCH("H350",R643),99)=99,IF(IFERROR(SEARCH("H351",N643),99)=99,IF(IFERROR(SEARCH("H351",O643),99)=99,IF(IFERROR(SEARCH("H351",Q643),99)=99,IF(IFERROR(SEARCH("H351",M643),99)=99,IF(IFERROR(SEARCH("H351",R643),99)=99,IF(IFERROR(SEARCH("carcinogenic",P643),99)=99,IF(IFERROR(SEARCH("suspected carcinogenic",S643),99)=99,0,Scoring!$E$12),Scoring!$E$11),Scoring!$E$10),Scoring!$E$10),Scoring!$E$10),Scoring!$E$10),Scoring!$E$10),Scoring!$E$10),Scoring!$E$10),Scoring!$E$10),Scoring!$E$10),Scoring!$E$10)</f>
        <v>1</v>
      </c>
      <c r="AA643" s="78">
        <f>IF(IFERROR(SEARCH("H340",N643),99)=99,IF(IFERROR(SEARCH("H340",O643),99)=99,IF(IFERROR(SEARCH("H340",Q643),99)=99,IF(IFERROR(SEARCH("H340",M643),99)=99,IF(IFERROR(SEARCH("H340",R643),99)=99,IF(IFERROR(SEARCH("H341",N643),99)=99,IF(IFERROR(SEARCH("H341",O643),99)=99,IF(IFERROR(SEARCH("H341",Q643),99)=99,IF(IFERROR(SEARCH("H341",M643),99)=99,IF(IFERROR(SEARCH("H341",R643),99)=99,IF(IFERROR(SEARCH("mutagenic",P643),99)=99,IF(IFERROR(SEARCH("suspected mutagenic",S643),99)=99,0,Scoring!$E$15),Scoring!$E$14),Scoring!$E$13),Scoring!$E$13),Scoring!$E$13),Scoring!$E$13),Scoring!$E$13),Scoring!$E$13),Scoring!$E$13),Scoring!$E$13),Scoring!$E$13),Scoring!$E$13)</f>
        <v>1</v>
      </c>
      <c r="AB643" s="78">
        <f>IF(IFERROR(SEARCH("H360",N643),99)=99,IF(IFERROR(SEARCH("H360",O643),99)=99,IF(IFERROR(SEARCH("H360",Q643),99)=99,IF(IFERROR(SEARCH("H360",M643),99)=99,IF(IFERROR(SEARCH("H360",R643),99)=99,IF(IFERROR(SEARCH("H361",N643),99)=99,IF(IFERROR(SEARCH("H361",O643),99)=99,IF(IFERROR(SEARCH("H361",Q643),99)=99,IF(IFERROR(SEARCH("H361",M643),99)=99,IF(IFERROR(SEARCH("H361",R643),99)=99,IF(IFERROR(SEARCH("reproduction",P643),99)=99,IF(IFERROR(SEARCH("suspected reprotoxic",S643),99)=99,IF(IFERROR(SEARCH("reprotoxic",S643),99)=99,IF(IFERROR(SEARCH("reprotoxic",K643),99)=99,0,Scoring!$E$18),Scoring!$E$18),Scoring!$E$19),Scoring!$E$17),Scoring!$E$16),Scoring!$E$16),Scoring!$E$16),Scoring!$E$16),Scoring!$E$16),Scoring!$E$16),Scoring!$E$16),Scoring!$E$16),Scoring!$E$16),Scoring!$E$16)</f>
        <v>0</v>
      </c>
      <c r="AC643" s="78">
        <f>IF(IFERROR(SEARCH("57f",L643),99)=99,IF(IFERROR(SEARCH("57(f)",P643),99)=99,0,Scoring!$E$20),Scoring!$E$20)</f>
        <v>0</v>
      </c>
      <c r="AD643" s="78">
        <f>IF(IFERROR(SEARCH("CAT1",T643),99)=99,IF(IFERROR(SEARCH("CAT2",T643),99)=99,IF(IFERROR(SEARCH("CAT3",T643),99)=99,IF(IFERROR(SEARCH("concluded to be endocrine",K643),99)=99,IF(IFERROR(SEARCH("categorised as endocrine",K643),99)=99,IF(IFERROR(SEARCH("endocrine disrupting",P643),99)=99,IF(IFERROR(SEARCH("endocrine disrupting",K643),99)=99,IF(IFERROR(SEARCH("suspected endocrine",S643),99)=99,IF(IFERROR(SEARCH("potential endocrine",S643),99)=99,0,Scoring!$E$25),Scoring!$E$25),Scoring!$E$24),Scoring!$E$24),Scoring!$E$24),Scoring!$E$24),Scoring!$E$23),Scoring!$E$22),Scoring!$E$21)</f>
        <v>0</v>
      </c>
      <c r="AE643" s="78">
        <f>IF(IFERROR(SEARCH("suspected sensitiser",S643),99)=99,IF(IFERROR(SEARCH("sensitiser",S643),99)=99,IF(IFERROR(SEARCH("other hazard based concern",S643),99)=99,0,Scoring!$E$28),Scoring!$E$26),Scoring!$E$27)</f>
        <v>0</v>
      </c>
      <c r="AF643" s="78">
        <f>IF(IFERROR(M643,1)=1,IF(IFERROR(N643,1)=1,IF(IFERROR(O643,1)=1,IF(IFERROR(Q643,1)=1,IF(IFERROR(R643,1)=1,IF(IFERROR(T643,1)=1,IF(IFERROR(K643,1)=1,IF(IFERROR(P643,1)=1,IF(IFERROR(S643,1)=1,Scoring!$E$29,0),0),0),0),0),0),0),0),0)</f>
        <v>0</v>
      </c>
      <c r="AG643" s="78">
        <f t="shared" si="53"/>
        <v>3</v>
      </c>
      <c r="AI643" s="93"/>
      <c r="AJ643" s="94"/>
      <c r="AK643" s="76"/>
      <c r="AL643" s="75"/>
      <c r="AN643" s="79"/>
      <c r="AO643" s="79"/>
      <c r="AP643" s="79"/>
      <c r="AQ643" s="79"/>
      <c r="AR643" s="79"/>
      <c r="AS643" s="78"/>
      <c r="AU643" s="79">
        <f>IF(IFERROR(F643,99)=99,IF(IFERROR(G643,99)=99,IF(IFERROR(H643,99)=99,IF(IFERROR(I643,99)=99,IF(IFERROR(E643,99)=99,IF(IFERROR(J643,99)=99,0,Scoring!$B$7),Scoring!$B$3),Scoring!$B$2),Scoring!$B$6),Scoring!$B$5),Scoring!$B$4)</f>
        <v>0.3</v>
      </c>
      <c r="AV643" s="78">
        <f t="shared" si="54"/>
        <v>0.89999999999999991</v>
      </c>
      <c r="AW643" s="78"/>
      <c r="AX643" s="66"/>
      <c r="AY643" s="78"/>
      <c r="AZ643" s="76"/>
      <c r="BA643" s="76"/>
      <c r="BB643" s="76"/>
    </row>
    <row r="644" spans="1:54" x14ac:dyDescent="0.25">
      <c r="A644" s="77" t="s">
        <v>7596</v>
      </c>
      <c r="B644" s="76" t="str">
        <f t="shared" si="52"/>
        <v>270-670-9</v>
      </c>
      <c r="C644" s="77" t="s">
        <v>1920</v>
      </c>
      <c r="D644" s="77" t="s">
        <v>1921</v>
      </c>
      <c r="E644" s="76" t="str">
        <f>IF(C644="-",IF(A644="-",VLOOKUP(D644,'sin-list 180320_update'!$C$2:$C$835,1,FALSE),VLOOKUP(A644,'sin-list 180320_update'!$A$2:$A$835,1,FALSE)),VLOOKUP(C644,'sin-list 180320_update'!$B$2:$B$835,1,FALSE))</f>
        <v>270-670-9</v>
      </c>
      <c r="F644" s="76" t="e">
        <f>IF($C644="-",IF($A644="-",VLOOKUP($D644,'REACH Bilaga XVII_update'!$A$5:$A$131,1,FALSE),VLOOKUP($A644,'REACH Bilaga XVII_update'!$C$5:$C$131,1,FALSE)),VLOOKUP($C644,'REACH Bilaga XVII_update'!$B$5:$B$131,1,FALSE))</f>
        <v>#N/A</v>
      </c>
      <c r="G644" s="76" t="e">
        <f>IF($C644="-",IF($A644="-",VLOOKUP($D644,' REACH Bilaga 59_update'!$A$5:$A$210,1,FALSE),VLOOKUP($A644,' REACH Bilaga 59_update'!$D$5:$D$210,1,FALSE)),VLOOKUP($C644,' REACH Bilaga 59_update'!$C$5:$C$210,1,FALSE))</f>
        <v>#N/A</v>
      </c>
      <c r="H644" s="76" t="e">
        <f>IF($C644="-",IF($A644="-",VLOOKUP($D644,'REACH Bilaga XIV_update'!$A$5:$A$110,1,FALSE),VLOOKUP($A644,'REACH Bilaga XIV_update'!$D$5:$D$110,1,FALSE)),VLOOKUP($C644,'REACH Bilaga XIV_update'!$C$5:$C$110,1,FALSE))</f>
        <v>#N/A</v>
      </c>
      <c r="I644" s="76" t="e">
        <f>IF($C644="-",IF($A644="-",VLOOKUP($D644,CoRAP_update!$A$5:$A$376,1,FALSE),VLOOKUP($A644,CoRAP_update!$D$5:$D$376,1,FALSE)),VLOOKUP($C644,CoRAP_update!$C$5:$C$376,1,FALSE))</f>
        <v>#N/A</v>
      </c>
      <c r="J644" s="76" t="e">
        <f>IF($C644="-",IF($A644="-",VLOOKUP($D644,EDC_update!$C$2:$C$450,1,FALSE),VLOOKUP($A644,EDC_update!$B$2:$B$450,1,FALSE)),VLOOKUP($C644,EDC_update!$L$2:$L$450,1,FALSE))</f>
        <v>#N/A</v>
      </c>
      <c r="K644" s="76" t="str">
        <f>IF($C644="-",IF($A644="-",IF(VLOOKUP($D644,'sin-list 180320_update'!$C$2:$S$835,3,FALSE)="",NA(),VLOOKUP($D644,'sin-list 180320_update'!$C$2:$S$835,3,FALSE)),IF(VLOOKUP($A644,'sin-list 180320_update'!$A$2:$S$835,5,FALSE)="",NA(),VLOOKUP($A644,'sin-list 180320_update'!$A$2:$S$835,5,FALSE))),IF(VLOOKUP($C644,'sin-list 180320_update'!$B$2:$S$835,4,FALSE)="",NA(),VLOOKUP($C644,'sin-list 180320_update'!$B$2:$S$835,4,FALSE)))</f>
        <v>Classified CMR according to Annex VI of Regulation 1272/2008. (Might not apply when contaminants are below below legal thresholds and/or full refining history is known)</v>
      </c>
      <c r="L644" s="76" t="str">
        <f>IF($C644="-",IF($A644="-",VLOOKUP($D644,'sin-list 180320_update'!$C$2:$S$835,6,FALSE),VLOOKUP($A644,'sin-list 180320_update'!$A$2:$S$835,8,FALSE)),VLOOKUP($C644,'sin-list 180320_update'!$B$2:$S$835,7,FALSE))</f>
        <v>Press. Gas
Flam. Gas 1
Carc. 1B
Muta. 1B</v>
      </c>
      <c r="M644" s="76" t="str">
        <f>IF($C644="-",IF($A644="-",IF(VLOOKUP($D644,'sin-list 180320_update'!$C$2:$S$835,8,FALSE)="",NA(),VLOOKUP($D644,'sin-list 180320_update'!$C$2:$S$835,8,FALSE)),IF(VLOOKUP($A644,'sin-list 180320_update'!$A$2:$S$835,10,FALSE)="",NA(),VLOOKUP($A644,'sin-list 180320_update'!$A$2:$S$835,10,FALSE))),IF(VLOOKUP($C644,'sin-list 180320_update'!$B$2:$S$835,9,FALSE)="",NA(),VLOOKUP($C644,'sin-list 180320_update'!$B$2:$S$835,9,FALSE)))</f>
        <v>H220
H350
H340</v>
      </c>
      <c r="N644" s="76" t="e">
        <f>IF($C644="-",IF($A644="-",IF(VLOOKUP($D644,'REACH Bilaga XVII_update'!$A$5:$E$131,4,FALSE)="",NA(),VLOOKUP($D644,'REACH Bilaga XVII_update'!$A$5:$E$131,4,FALSE)),IF(VLOOKUP($A644,'REACH Bilaga XVII_update'!$C$5:$D$131,2,FALSE)="",NA(),VLOOKUP($A644,'REACH Bilaga XVII_update'!$C$5:$D$131,2,FALSE))),IF(VLOOKUP($C644,'REACH Bilaga XVII_update'!$B$5:$D$131,3,FALSE)="",NA(),VLOOKUP($C644,'REACH Bilaga XVII_update'!$B$5:$D$131,3,FALSE)))</f>
        <v>#N/A</v>
      </c>
      <c r="O644" s="76" t="e">
        <f>IF($C644="-",IF($A644="-",IF(VLOOKUP($D644,' REACH Bilaga 59_update'!$A$5:$E$210,5,FALSE)="",NA(),VLOOKUP($D644,' REACH Bilaga 59_update'!$A$5:$E$210,5,FALSE)),IF(VLOOKUP($A644,' REACH Bilaga 59_update'!$D$5:$E$210,2,FALSE)="",NA(),VLOOKUP($A644,' REACH Bilaga 59_update'!$D$5:$E$210,2,FALSE))),IF(VLOOKUP($C644,' REACH Bilaga 59_update'!$C$5:$E$210,3,FALSE)="",NA(),VLOOKUP($C644,' REACH Bilaga 59_update'!$C$5:$E$210,3,FALSE)))</f>
        <v>#N/A</v>
      </c>
      <c r="P644" s="76" t="e">
        <f>IF(C644="-",IF(A644="-",IFERROR(VLOOKUP($D644,' REACH Bilaga 59_update'!$A$5:$F$210,MATCH(Sammanfattning!P$1,' REACH Bilaga 59_update'!$A$4:$F$4,0),FALSE),VLOOKUP($D644,'REACH Bilaga XIV_update'!$A$4:$H$110,MATCH(Sammanfattning!P$1,'REACH Bilaga XIV_update'!$A$4:$H$4,0),FALSE)),IFERROR(VLOOKUP($A644,' REACH Bilaga 59_update'!$D$5:$F$210,MATCH(Sammanfattning!P$1,' REACH Bilaga 59_update'!$D$4:$F$4,0),FALSE),VLOOKUP($A644,'REACH Bilaga XIV_update'!$D$4:$H$110,MATCH(Sammanfattning!P$1,'REACH Bilaga XIV_update'!$D$4:$H$4,0),FALSE))),IFERROR(VLOOKUP($C644,' REACH Bilaga 59_update'!$C$5:$F$210,MATCH(Sammanfattning!P$1,' REACH Bilaga 59_update'!$C$4:$F$4,0),FALSE),VLOOKUP($C644,'REACH Bilaga XIV_update'!$C$4:$H$110,MATCH(Sammanfattning!P$1,'REACH Bilaga XIV_update'!$C$4:$H$4,0),FALSE)))</f>
        <v>#N/A</v>
      </c>
      <c r="Q644" s="76" t="e">
        <f>IF($C644="-",IF($A644="-",IF(VLOOKUP($D644,'REACH Bilaga XIV_update'!$A$5:$I$110,9,FALSE)="",NA(),VLOOKUP($D644,'REACH Bilaga XIV_update'!$A$5:$I$110,9,FALSE)),IF(VLOOKUP($A644,'REACH Bilaga XIV_update'!$D$5:$I$110,6,FALSE)="",NA(),VLOOKUP($A644,'REACH Bilaga XIV_update'!$D$5:$I$110,6,FALSE))),IF(VLOOKUP($C644,'REACH Bilaga XIV_update'!$C$5:$I$110,7,FALSE)="",NA(),VLOOKUP($C644,'REACH Bilaga XIV_update'!$C$5:$I$110,7,FALSE)))</f>
        <v>#N/A</v>
      </c>
      <c r="R644" s="76" t="e">
        <f>IF($C644="-",IF($A644="-",IF(VLOOKUP($D644,CoRAP_update!$A$5:$O$376,15,FALSE)="",NA(),VLOOKUP($D644,CoRAP_update!$A$5:$O$376,15,FALSE)),IF(VLOOKUP($A644,CoRAP_update!$D$5:$O$376,12,FALSE)="",NA(),VLOOKUP($A644,CoRAP_update!$D$5:$O$376,12,FALSE))),IF(VLOOKUP($C644,CoRAP_update!$C$5:$O$376,13,FALSE)="",NA(),VLOOKUP($C644,CoRAP_update!$C$5:$O$376,13,FALSE)))</f>
        <v>#N/A</v>
      </c>
      <c r="S644" s="144" t="e">
        <f>IF($C644="-",IF($A644="-",VLOOKUP($D644,CoRAP_update!$A$5:$J$376,MATCH(Sammanfattning!S$1,CoRAP_update!$A$4:$J$4,0),FALSE),VLOOKUP($A644,CoRAP_update!$D$5:$J$376,MATCH(Sammanfattning!S$1,CoRAP_update!$D$4:$J$4,0),FALSE)),VLOOKUP($C644,CoRAP_update!$C$5:$J$376,MATCH(Sammanfattning!S$1,CoRAP_update!$C$4:$J$4,0),FALSE))</f>
        <v>#N/A</v>
      </c>
      <c r="T644" s="76" t="e">
        <f>IF($A644="-",VLOOKUP($D644,EDC_update!$C$2:$F$450,4,FALSE),VLOOKUP($A644,EDC_update!$B$2:$F$450,5,FALSE))</f>
        <v>#N/A</v>
      </c>
      <c r="V644" s="78">
        <f>IF(IFERROR(SEARCH("PBT",P644),99)=99,IF(IFERROR(SEARCH("suspected PBT",S644),99)=99,IF(IFERROR(SEARCH("concluded to be PBT",K644),99)=99,IF(IFERROR(SEARCH("PBT",S644),99)=99,IF(IFERROR(SEARCH("PBT cand",L644),99)=99,IF(IFERROR(SEARCH("PBT",L644),99)=99,IF(IFERROR(SEARCH("persistent, bioackumulative and toxic properties",K644),99)=99,0,Scoring!$E$3),Scoring!$E$3),Scoring!$E$7),Scoring!$E$3),Scoring!$E$5),Scoring!$E$6),Scoring!$E$3)</f>
        <v>0</v>
      </c>
      <c r="W644" s="78">
        <f>IF(IFERROR(SEARCH("vPvB",P644),99)=99,IF(IFERROR(SEARCH("suspected pbt/vPvB",S644),99)=99,IF(IFERROR(SEARCH("vPvB",S644),99)=99,IF(IFERROR(SEARCH("concluded to be a vPvB",S644),99)=99,IF(IFERROR(SEARCH("identified as vPvB",K644),99)=99,IF(IFERROR(SEARCH("concluded to be a vPvB",K644),99)=99,IF(IFERROR(SEARCH("concluded to be both pbt and vPvB",S644),99)=99,IF(IFERROR(SEARCH("concluded to be both pbt and vPvB",K644),99)=99,0,Scoring!$E$5),Scoring!$E$5),Scoring!$E$5),Scoring!$E$5),Scoring!$E$5),Scoring!$E$4),Scoring!$E$6),Scoring!$E$4)</f>
        <v>0</v>
      </c>
      <c r="X644" s="78">
        <f>IF(IFERROR(SEARCH("H410",N644),99)=99,IF(IFERROR(SEARCH("H410",O644),99)=99,IF(IFERROR(SEARCH("H410",Q644),99)=99,IF(IFERROR(SEARCH("H410",M644),99)=99,IF(IFERROR(SEARCH("H410",R644),99)=99,IF(IFERROR(SEARCH("H411",N644),99)=99,IF(IFERROR(SEARCH("H411",O644),99)=99,IF(IFERROR(SEARCH("H411",Q644),99)=99,IF(IFERROR(SEARCH("H411",M644),99)=99,IF(IFERROR(SEARCH("H411",R644),99)=99,IF(IFERROR(SEARCH("H413",N644),99)=99,IF(IFERROR(SEARCH("H413",O644),99)=99,IF(IFERROR(SEARCH("H413",Q644),99)=99,IF(IFERROR(SEARCH("H413",M644),99)=99,IF(IFERROR(SEARCH("H413",R644),99)=99,IF(IFERROR(SEARCH("H412",N644),99)=99,IF(IFERROR(SEARCH("H412",O644),99)=99,IF(IFERROR(SEARCH("H412",Q644),99)=99,IF(IFERROR(SEARCH("H412",M644),99)=99,IF(IFERROR(SEARCH("H412",R644),99)=99,0,Scoring!$E$2),Scoring!$E$2),Scoring!$E$2),Scoring!$E$2),Scoring!$E$2),Scoring!$E$2),Scoring!$E$2),Scoring!$E$2),Scoring!$E$2),Scoring!$E$2),Scoring!$E$2),Scoring!$E$2),Scoring!$E$2),Scoring!$E$2),Scoring!$E$2),Scoring!$E$2),Scoring!$E$2),Scoring!$E$2),Scoring!$E$2),Scoring!$E$2)</f>
        <v>0</v>
      </c>
      <c r="Y644" s="78">
        <f>IF(IFERROR(SEARCH("CMR",K644),99)=99,IF(IFERROR(SEARCH("Suspected CMR",S644),99)=99,IF(IFERROR(SEARCH("CMR",S644),99)=99,0,Scoring!$E$8),Scoring!$E$9),Scoring!$E$8)</f>
        <v>3</v>
      </c>
      <c r="Z644" s="78">
        <f>IF(IFERROR(SEARCH("H350",N644),99)=99,IF(IFERROR(SEARCH("H350",O644),99)=99,IF(IFERROR(SEARCH("H350",Q644),99)=99,IF(IFERROR(SEARCH("H350",M644),99)=99,IF(IFERROR(SEARCH("H350",R644),99)=99,IF(IFERROR(SEARCH("H351",N644),99)=99,IF(IFERROR(SEARCH("H351",O644),99)=99,IF(IFERROR(SEARCH("H351",Q644),99)=99,IF(IFERROR(SEARCH("H351",M644),99)=99,IF(IFERROR(SEARCH("H351",R644),99)=99,IF(IFERROR(SEARCH("carcinogenic",P644),99)=99,IF(IFERROR(SEARCH("suspected carcinogenic",S644),99)=99,0,Scoring!$E$12),Scoring!$E$11),Scoring!$E$10),Scoring!$E$10),Scoring!$E$10),Scoring!$E$10),Scoring!$E$10),Scoring!$E$10),Scoring!$E$10),Scoring!$E$10),Scoring!$E$10),Scoring!$E$10)</f>
        <v>1</v>
      </c>
      <c r="AA644" s="78">
        <f>IF(IFERROR(SEARCH("H340",N644),99)=99,IF(IFERROR(SEARCH("H340",O644),99)=99,IF(IFERROR(SEARCH("H340",Q644),99)=99,IF(IFERROR(SEARCH("H340",M644),99)=99,IF(IFERROR(SEARCH("H340",R644),99)=99,IF(IFERROR(SEARCH("H341",N644),99)=99,IF(IFERROR(SEARCH("H341",O644),99)=99,IF(IFERROR(SEARCH("H341",Q644),99)=99,IF(IFERROR(SEARCH("H341",M644),99)=99,IF(IFERROR(SEARCH("H341",R644),99)=99,IF(IFERROR(SEARCH("mutagenic",P644),99)=99,IF(IFERROR(SEARCH("suspected mutagenic",S644),99)=99,0,Scoring!$E$15),Scoring!$E$14),Scoring!$E$13),Scoring!$E$13),Scoring!$E$13),Scoring!$E$13),Scoring!$E$13),Scoring!$E$13),Scoring!$E$13),Scoring!$E$13),Scoring!$E$13),Scoring!$E$13)</f>
        <v>1</v>
      </c>
      <c r="AB644" s="78">
        <f>IF(IFERROR(SEARCH("H360",N644),99)=99,IF(IFERROR(SEARCH("H360",O644),99)=99,IF(IFERROR(SEARCH("H360",Q644),99)=99,IF(IFERROR(SEARCH("H360",M644),99)=99,IF(IFERROR(SEARCH("H360",R644),99)=99,IF(IFERROR(SEARCH("H361",N644),99)=99,IF(IFERROR(SEARCH("H361",O644),99)=99,IF(IFERROR(SEARCH("H361",Q644),99)=99,IF(IFERROR(SEARCH("H361",M644),99)=99,IF(IFERROR(SEARCH("H361",R644),99)=99,IF(IFERROR(SEARCH("reproduction",P644),99)=99,IF(IFERROR(SEARCH("suspected reprotoxic",S644),99)=99,IF(IFERROR(SEARCH("reprotoxic",S644),99)=99,IF(IFERROR(SEARCH("reprotoxic",K644),99)=99,0,Scoring!$E$18),Scoring!$E$18),Scoring!$E$19),Scoring!$E$17),Scoring!$E$16),Scoring!$E$16),Scoring!$E$16),Scoring!$E$16),Scoring!$E$16),Scoring!$E$16),Scoring!$E$16),Scoring!$E$16),Scoring!$E$16),Scoring!$E$16)</f>
        <v>0</v>
      </c>
      <c r="AC644" s="78">
        <f>IF(IFERROR(SEARCH("57f",L644),99)=99,IF(IFERROR(SEARCH("57(f)",P644),99)=99,0,Scoring!$E$20),Scoring!$E$20)</f>
        <v>0</v>
      </c>
      <c r="AD644" s="78">
        <f>IF(IFERROR(SEARCH("CAT1",T644),99)=99,IF(IFERROR(SEARCH("CAT2",T644),99)=99,IF(IFERROR(SEARCH("CAT3",T644),99)=99,IF(IFERROR(SEARCH("concluded to be endocrine",K644),99)=99,IF(IFERROR(SEARCH("categorised as endocrine",K644),99)=99,IF(IFERROR(SEARCH("endocrine disrupting",P644),99)=99,IF(IFERROR(SEARCH("endocrine disrupting",K644),99)=99,IF(IFERROR(SEARCH("suspected endocrine",S644),99)=99,IF(IFERROR(SEARCH("potential endocrine",S644),99)=99,0,Scoring!$E$25),Scoring!$E$25),Scoring!$E$24),Scoring!$E$24),Scoring!$E$24),Scoring!$E$24),Scoring!$E$23),Scoring!$E$22),Scoring!$E$21)</f>
        <v>0</v>
      </c>
      <c r="AE644" s="78">
        <f>IF(IFERROR(SEARCH("suspected sensitiser",S644),99)=99,IF(IFERROR(SEARCH("sensitiser",S644),99)=99,IF(IFERROR(SEARCH("other hazard based concern",S644),99)=99,0,Scoring!$E$28),Scoring!$E$26),Scoring!$E$27)</f>
        <v>0</v>
      </c>
      <c r="AF644" s="78">
        <f>IF(IFERROR(M644,1)=1,IF(IFERROR(N644,1)=1,IF(IFERROR(O644,1)=1,IF(IFERROR(Q644,1)=1,IF(IFERROR(R644,1)=1,IF(IFERROR(T644,1)=1,IF(IFERROR(K644,1)=1,IF(IFERROR(P644,1)=1,IF(IFERROR(S644,1)=1,Scoring!$E$29,0),0),0),0),0),0),0),0),0)</f>
        <v>0</v>
      </c>
      <c r="AG644" s="78">
        <f t="shared" si="53"/>
        <v>3</v>
      </c>
      <c r="AI644" s="93"/>
      <c r="AJ644" s="94"/>
      <c r="AK644" s="76"/>
      <c r="AL644" s="75"/>
      <c r="AN644" s="79"/>
      <c r="AO644" s="79"/>
      <c r="AP644" s="79"/>
      <c r="AQ644" s="79"/>
      <c r="AR644" s="79"/>
      <c r="AS644" s="78"/>
      <c r="AU644" s="79">
        <f>IF(IFERROR(F644,99)=99,IF(IFERROR(G644,99)=99,IF(IFERROR(H644,99)=99,IF(IFERROR(I644,99)=99,IF(IFERROR(E644,99)=99,IF(IFERROR(J644,99)=99,0,Scoring!$B$7),Scoring!$B$3),Scoring!$B$2),Scoring!$B$6),Scoring!$B$5),Scoring!$B$4)</f>
        <v>0.3</v>
      </c>
      <c r="AV644" s="78">
        <f t="shared" si="54"/>
        <v>0.89999999999999991</v>
      </c>
      <c r="AW644" s="78"/>
      <c r="AX644" s="66"/>
      <c r="AY644" s="78"/>
      <c r="AZ644" s="76"/>
      <c r="BA644" s="76"/>
      <c r="BB644" s="76"/>
    </row>
    <row r="645" spans="1:54" x14ac:dyDescent="0.25">
      <c r="A645" s="77" t="s">
        <v>6549</v>
      </c>
      <c r="B645" s="76" t="str">
        <f t="shared" ref="B645:B708" si="55">C645</f>
        <v>270-674-0</v>
      </c>
      <c r="C645" s="77" t="s">
        <v>1922</v>
      </c>
      <c r="D645" s="77" t="s">
        <v>1923</v>
      </c>
      <c r="E645" s="76" t="str">
        <f>IF(C645="-",IF(A645="-",VLOOKUP(D645,'sin-list 180320_update'!$C$2:$C$835,1,FALSE),VLOOKUP(A645,'sin-list 180320_update'!$A$2:$A$835,1,FALSE)),VLOOKUP(C645,'sin-list 180320_update'!$B$2:$B$835,1,FALSE))</f>
        <v>270-674-0</v>
      </c>
      <c r="F645" s="76" t="e">
        <f>IF($C645="-",IF($A645="-",VLOOKUP($D645,'REACH Bilaga XVII_update'!$A$5:$A$131,1,FALSE),VLOOKUP($A645,'REACH Bilaga XVII_update'!$C$5:$C$131,1,FALSE)),VLOOKUP($C645,'REACH Bilaga XVII_update'!$B$5:$B$131,1,FALSE))</f>
        <v>#N/A</v>
      </c>
      <c r="G645" s="76" t="e">
        <f>IF($C645="-",IF($A645="-",VLOOKUP($D645,' REACH Bilaga 59_update'!$A$5:$A$210,1,FALSE),VLOOKUP($A645,' REACH Bilaga 59_update'!$D$5:$D$210,1,FALSE)),VLOOKUP($C645,' REACH Bilaga 59_update'!$C$5:$C$210,1,FALSE))</f>
        <v>#N/A</v>
      </c>
      <c r="H645" s="76" t="e">
        <f>IF($C645="-",IF($A645="-",VLOOKUP($D645,'REACH Bilaga XIV_update'!$A$5:$A$110,1,FALSE),VLOOKUP($A645,'REACH Bilaga XIV_update'!$D$5:$D$110,1,FALSE)),VLOOKUP($C645,'REACH Bilaga XIV_update'!$C$5:$C$110,1,FALSE))</f>
        <v>#N/A</v>
      </c>
      <c r="I645" s="76" t="e">
        <f>IF($C645="-",IF($A645="-",VLOOKUP($D645,CoRAP_update!$A$5:$A$376,1,FALSE),VLOOKUP($A645,CoRAP_update!$D$5:$D$376,1,FALSE)),VLOOKUP($C645,CoRAP_update!$C$5:$C$376,1,FALSE))</f>
        <v>#N/A</v>
      </c>
      <c r="J645" s="76" t="e">
        <f>IF($C645="-",IF($A645="-",VLOOKUP($D645,EDC_update!$C$2:$C$450,1,FALSE),VLOOKUP($A645,EDC_update!$B$2:$B$450,1,FALSE)),VLOOKUP($C645,EDC_update!$L$2:$L$450,1,FALSE))</f>
        <v>#N/A</v>
      </c>
      <c r="K645" s="76" t="str">
        <f>IF($C645="-",IF($A645="-",IF(VLOOKUP($D645,'sin-list 180320_update'!$C$2:$S$835,3,FALSE)="",NA(),VLOOKUP($D645,'sin-list 180320_update'!$C$2:$S$835,3,FALSE)),IF(VLOOKUP($A645,'sin-list 180320_update'!$A$2:$S$835,5,FALSE)="",NA(),VLOOKUP($A645,'sin-list 180320_update'!$A$2:$S$835,5,FALSE))),IF(VLOOKUP($C645,'sin-list 180320_update'!$B$2:$S$835,4,FALSE)="",NA(),VLOOKUP($C645,'sin-list 180320_update'!$B$2:$S$835,4,FALSE)))</f>
        <v>Classified CMR according to Annex VI of Regulation 1272/2008</v>
      </c>
      <c r="L645" s="76" t="str">
        <f>IF($C645="-",IF($A645="-",VLOOKUP($D645,'sin-list 180320_update'!$C$2:$S$835,6,FALSE),VLOOKUP($A645,'sin-list 180320_update'!$A$2:$S$835,8,FALSE)),VLOOKUP($C645,'sin-list 180320_update'!$B$2:$S$835,7,FALSE))</f>
        <v>Carc. 1B</v>
      </c>
      <c r="M645" s="76" t="str">
        <f>IF($C645="-",IF($A645="-",IF(VLOOKUP($D645,'sin-list 180320_update'!$C$2:$S$835,8,FALSE)="",NA(),VLOOKUP($D645,'sin-list 180320_update'!$C$2:$S$835,8,FALSE)),IF(VLOOKUP($A645,'sin-list 180320_update'!$A$2:$S$835,10,FALSE)="",NA(),VLOOKUP($A645,'sin-list 180320_update'!$A$2:$S$835,10,FALSE))),IF(VLOOKUP($C645,'sin-list 180320_update'!$B$2:$S$835,9,FALSE)="",NA(),VLOOKUP($C645,'sin-list 180320_update'!$B$2:$S$835,9,FALSE)))</f>
        <v>H350</v>
      </c>
      <c r="N645" s="76" t="e">
        <f>IF($C645="-",IF($A645="-",IF(VLOOKUP($D645,'REACH Bilaga XVII_update'!$A$5:$E$131,4,FALSE)="",NA(),VLOOKUP($D645,'REACH Bilaga XVII_update'!$A$5:$E$131,4,FALSE)),IF(VLOOKUP($A645,'REACH Bilaga XVII_update'!$C$5:$D$131,2,FALSE)="",NA(),VLOOKUP($A645,'REACH Bilaga XVII_update'!$C$5:$D$131,2,FALSE))),IF(VLOOKUP($C645,'REACH Bilaga XVII_update'!$B$5:$D$131,3,FALSE)="",NA(),VLOOKUP($C645,'REACH Bilaga XVII_update'!$B$5:$D$131,3,FALSE)))</f>
        <v>#N/A</v>
      </c>
      <c r="O645" s="76" t="e">
        <f>IF($C645="-",IF($A645="-",IF(VLOOKUP($D645,' REACH Bilaga 59_update'!$A$5:$E$210,5,FALSE)="",NA(),VLOOKUP($D645,' REACH Bilaga 59_update'!$A$5:$E$210,5,FALSE)),IF(VLOOKUP($A645,' REACH Bilaga 59_update'!$D$5:$E$210,2,FALSE)="",NA(),VLOOKUP($A645,' REACH Bilaga 59_update'!$D$5:$E$210,2,FALSE))),IF(VLOOKUP($C645,' REACH Bilaga 59_update'!$C$5:$E$210,3,FALSE)="",NA(),VLOOKUP($C645,' REACH Bilaga 59_update'!$C$5:$E$210,3,FALSE)))</f>
        <v>#N/A</v>
      </c>
      <c r="P645" s="76" t="e">
        <f>IF(C645="-",IF(A645="-",IFERROR(VLOOKUP($D645,' REACH Bilaga 59_update'!$A$5:$F$210,MATCH(Sammanfattning!P$1,' REACH Bilaga 59_update'!$A$4:$F$4,0),FALSE),VLOOKUP($D645,'REACH Bilaga XIV_update'!$A$4:$H$110,MATCH(Sammanfattning!P$1,'REACH Bilaga XIV_update'!$A$4:$H$4,0),FALSE)),IFERROR(VLOOKUP($A645,' REACH Bilaga 59_update'!$D$5:$F$210,MATCH(Sammanfattning!P$1,' REACH Bilaga 59_update'!$D$4:$F$4,0),FALSE),VLOOKUP($A645,'REACH Bilaga XIV_update'!$D$4:$H$110,MATCH(Sammanfattning!P$1,'REACH Bilaga XIV_update'!$D$4:$H$4,0),FALSE))),IFERROR(VLOOKUP($C645,' REACH Bilaga 59_update'!$C$5:$F$210,MATCH(Sammanfattning!P$1,' REACH Bilaga 59_update'!$C$4:$F$4,0),FALSE),VLOOKUP($C645,'REACH Bilaga XIV_update'!$C$4:$H$110,MATCH(Sammanfattning!P$1,'REACH Bilaga XIV_update'!$C$4:$H$4,0),FALSE)))</f>
        <v>#N/A</v>
      </c>
      <c r="Q645" s="76" t="e">
        <f>IF($C645="-",IF($A645="-",IF(VLOOKUP($D645,'REACH Bilaga XIV_update'!$A$5:$I$110,9,FALSE)="",NA(),VLOOKUP($D645,'REACH Bilaga XIV_update'!$A$5:$I$110,9,FALSE)),IF(VLOOKUP($A645,'REACH Bilaga XIV_update'!$D$5:$I$110,6,FALSE)="",NA(),VLOOKUP($A645,'REACH Bilaga XIV_update'!$D$5:$I$110,6,FALSE))),IF(VLOOKUP($C645,'REACH Bilaga XIV_update'!$C$5:$I$110,7,FALSE)="",NA(),VLOOKUP($C645,'REACH Bilaga XIV_update'!$C$5:$I$110,7,FALSE)))</f>
        <v>#N/A</v>
      </c>
      <c r="R645" s="76" t="e">
        <f>IF($C645="-",IF($A645="-",IF(VLOOKUP($D645,CoRAP_update!$A$5:$O$376,15,FALSE)="",NA(),VLOOKUP($D645,CoRAP_update!$A$5:$O$376,15,FALSE)),IF(VLOOKUP($A645,CoRAP_update!$D$5:$O$376,12,FALSE)="",NA(),VLOOKUP($A645,CoRAP_update!$D$5:$O$376,12,FALSE))),IF(VLOOKUP($C645,CoRAP_update!$C$5:$O$376,13,FALSE)="",NA(),VLOOKUP($C645,CoRAP_update!$C$5:$O$376,13,FALSE)))</f>
        <v>#N/A</v>
      </c>
      <c r="S645" s="144" t="e">
        <f>IF($C645="-",IF($A645="-",VLOOKUP($D645,CoRAP_update!$A$5:$J$376,MATCH(Sammanfattning!S$1,CoRAP_update!$A$4:$J$4,0),FALSE),VLOOKUP($A645,CoRAP_update!$D$5:$J$376,MATCH(Sammanfattning!S$1,CoRAP_update!$D$4:$J$4,0),FALSE)),VLOOKUP($C645,CoRAP_update!$C$5:$J$376,MATCH(Sammanfattning!S$1,CoRAP_update!$C$4:$J$4,0),FALSE))</f>
        <v>#N/A</v>
      </c>
      <c r="T645" s="76" t="e">
        <f>IF($A645="-",VLOOKUP($D645,EDC_update!$C$2:$F$450,4,FALSE),VLOOKUP($A645,EDC_update!$B$2:$F$450,5,FALSE))</f>
        <v>#N/A</v>
      </c>
      <c r="V645" s="78">
        <f>IF(IFERROR(SEARCH("PBT",P645),99)=99,IF(IFERROR(SEARCH("suspected PBT",S645),99)=99,IF(IFERROR(SEARCH("concluded to be PBT",K645),99)=99,IF(IFERROR(SEARCH("PBT",S645),99)=99,IF(IFERROR(SEARCH("PBT cand",L645),99)=99,IF(IFERROR(SEARCH("PBT",L645),99)=99,IF(IFERROR(SEARCH("persistent, bioackumulative and toxic properties",K645),99)=99,0,Scoring!$E$3),Scoring!$E$3),Scoring!$E$7),Scoring!$E$3),Scoring!$E$5),Scoring!$E$6),Scoring!$E$3)</f>
        <v>0</v>
      </c>
      <c r="W645" s="78">
        <f>IF(IFERROR(SEARCH("vPvB",P645),99)=99,IF(IFERROR(SEARCH("suspected pbt/vPvB",S645),99)=99,IF(IFERROR(SEARCH("vPvB",S645),99)=99,IF(IFERROR(SEARCH("concluded to be a vPvB",S645),99)=99,IF(IFERROR(SEARCH("identified as vPvB",K645),99)=99,IF(IFERROR(SEARCH("concluded to be a vPvB",K645),99)=99,IF(IFERROR(SEARCH("concluded to be both pbt and vPvB",S645),99)=99,IF(IFERROR(SEARCH("concluded to be both pbt and vPvB",K645),99)=99,0,Scoring!$E$5),Scoring!$E$5),Scoring!$E$5),Scoring!$E$5),Scoring!$E$5),Scoring!$E$4),Scoring!$E$6),Scoring!$E$4)</f>
        <v>0</v>
      </c>
      <c r="X645" s="78">
        <f>IF(IFERROR(SEARCH("H410",N645),99)=99,IF(IFERROR(SEARCH("H410",O645),99)=99,IF(IFERROR(SEARCH("H410",Q645),99)=99,IF(IFERROR(SEARCH("H410",M645),99)=99,IF(IFERROR(SEARCH("H410",R645),99)=99,IF(IFERROR(SEARCH("H411",N645),99)=99,IF(IFERROR(SEARCH("H411",O645),99)=99,IF(IFERROR(SEARCH("H411",Q645),99)=99,IF(IFERROR(SEARCH("H411",M645),99)=99,IF(IFERROR(SEARCH("H411",R645),99)=99,IF(IFERROR(SEARCH("H413",N645),99)=99,IF(IFERROR(SEARCH("H413",O645),99)=99,IF(IFERROR(SEARCH("H413",Q645),99)=99,IF(IFERROR(SEARCH("H413",M645),99)=99,IF(IFERROR(SEARCH("H413",R645),99)=99,IF(IFERROR(SEARCH("H412",N645),99)=99,IF(IFERROR(SEARCH("H412",O645),99)=99,IF(IFERROR(SEARCH("H412",Q645),99)=99,IF(IFERROR(SEARCH("H412",M645),99)=99,IF(IFERROR(SEARCH("H412",R645),99)=99,0,Scoring!$E$2),Scoring!$E$2),Scoring!$E$2),Scoring!$E$2),Scoring!$E$2),Scoring!$E$2),Scoring!$E$2),Scoring!$E$2),Scoring!$E$2),Scoring!$E$2),Scoring!$E$2),Scoring!$E$2),Scoring!$E$2),Scoring!$E$2),Scoring!$E$2),Scoring!$E$2),Scoring!$E$2),Scoring!$E$2),Scoring!$E$2),Scoring!$E$2)</f>
        <v>0</v>
      </c>
      <c r="Y645" s="78">
        <f>IF(IFERROR(SEARCH("CMR",K645),99)=99,IF(IFERROR(SEARCH("Suspected CMR",S645),99)=99,IF(IFERROR(SEARCH("CMR",S645),99)=99,0,Scoring!$E$8),Scoring!$E$9),Scoring!$E$8)</f>
        <v>3</v>
      </c>
      <c r="Z645" s="78">
        <f>IF(IFERROR(SEARCH("H350",N645),99)=99,IF(IFERROR(SEARCH("H350",O645),99)=99,IF(IFERROR(SEARCH("H350",Q645),99)=99,IF(IFERROR(SEARCH("H350",M645),99)=99,IF(IFERROR(SEARCH("H350",R645),99)=99,IF(IFERROR(SEARCH("H351",N645),99)=99,IF(IFERROR(SEARCH("H351",O645),99)=99,IF(IFERROR(SEARCH("H351",Q645),99)=99,IF(IFERROR(SEARCH("H351",M645),99)=99,IF(IFERROR(SEARCH("H351",R645),99)=99,IF(IFERROR(SEARCH("carcinogenic",P645),99)=99,IF(IFERROR(SEARCH("suspected carcinogenic",S645),99)=99,0,Scoring!$E$12),Scoring!$E$11),Scoring!$E$10),Scoring!$E$10),Scoring!$E$10),Scoring!$E$10),Scoring!$E$10),Scoring!$E$10),Scoring!$E$10),Scoring!$E$10),Scoring!$E$10),Scoring!$E$10)</f>
        <v>1</v>
      </c>
      <c r="AA645" s="78">
        <f>IF(IFERROR(SEARCH("H340",N645),99)=99,IF(IFERROR(SEARCH("H340",O645),99)=99,IF(IFERROR(SEARCH("H340",Q645),99)=99,IF(IFERROR(SEARCH("H340",M645),99)=99,IF(IFERROR(SEARCH("H340",R645),99)=99,IF(IFERROR(SEARCH("H341",N645),99)=99,IF(IFERROR(SEARCH("H341",O645),99)=99,IF(IFERROR(SEARCH("H341",Q645),99)=99,IF(IFERROR(SEARCH("H341",M645),99)=99,IF(IFERROR(SEARCH("H341",R645),99)=99,IF(IFERROR(SEARCH("mutagenic",P645),99)=99,IF(IFERROR(SEARCH("suspected mutagenic",S645),99)=99,0,Scoring!$E$15),Scoring!$E$14),Scoring!$E$13),Scoring!$E$13),Scoring!$E$13),Scoring!$E$13),Scoring!$E$13),Scoring!$E$13),Scoring!$E$13),Scoring!$E$13),Scoring!$E$13),Scoring!$E$13)</f>
        <v>0</v>
      </c>
      <c r="AB645" s="78">
        <f>IF(IFERROR(SEARCH("H360",N645),99)=99,IF(IFERROR(SEARCH("H360",O645),99)=99,IF(IFERROR(SEARCH("H360",Q645),99)=99,IF(IFERROR(SEARCH("H360",M645),99)=99,IF(IFERROR(SEARCH("H360",R645),99)=99,IF(IFERROR(SEARCH("H361",N645),99)=99,IF(IFERROR(SEARCH("H361",O645),99)=99,IF(IFERROR(SEARCH("H361",Q645),99)=99,IF(IFERROR(SEARCH("H361",M645),99)=99,IF(IFERROR(SEARCH("H361",R645),99)=99,IF(IFERROR(SEARCH("reproduction",P645),99)=99,IF(IFERROR(SEARCH("suspected reprotoxic",S645),99)=99,IF(IFERROR(SEARCH("reprotoxic",S645),99)=99,IF(IFERROR(SEARCH("reprotoxic",K645),99)=99,0,Scoring!$E$18),Scoring!$E$18),Scoring!$E$19),Scoring!$E$17),Scoring!$E$16),Scoring!$E$16),Scoring!$E$16),Scoring!$E$16),Scoring!$E$16),Scoring!$E$16),Scoring!$E$16),Scoring!$E$16),Scoring!$E$16),Scoring!$E$16)</f>
        <v>0</v>
      </c>
      <c r="AC645" s="78">
        <f>IF(IFERROR(SEARCH("57f",L645),99)=99,IF(IFERROR(SEARCH("57(f)",P645),99)=99,0,Scoring!$E$20),Scoring!$E$20)</f>
        <v>0</v>
      </c>
      <c r="AD645" s="78">
        <f>IF(IFERROR(SEARCH("CAT1",T645),99)=99,IF(IFERROR(SEARCH("CAT2",T645),99)=99,IF(IFERROR(SEARCH("CAT3",T645),99)=99,IF(IFERROR(SEARCH("concluded to be endocrine",K645),99)=99,IF(IFERROR(SEARCH("categorised as endocrine",K645),99)=99,IF(IFERROR(SEARCH("endocrine disrupting",P645),99)=99,IF(IFERROR(SEARCH("endocrine disrupting",K645),99)=99,IF(IFERROR(SEARCH("suspected endocrine",S645),99)=99,IF(IFERROR(SEARCH("potential endocrine",S645),99)=99,0,Scoring!$E$25),Scoring!$E$25),Scoring!$E$24),Scoring!$E$24),Scoring!$E$24),Scoring!$E$24),Scoring!$E$23),Scoring!$E$22),Scoring!$E$21)</f>
        <v>0</v>
      </c>
      <c r="AE645" s="78">
        <f>IF(IFERROR(SEARCH("suspected sensitiser",S645),99)=99,IF(IFERROR(SEARCH("sensitiser",S645),99)=99,IF(IFERROR(SEARCH("other hazard based concern",S645),99)=99,0,Scoring!$E$28),Scoring!$E$26),Scoring!$E$27)</f>
        <v>0</v>
      </c>
      <c r="AF645" s="78">
        <f>IF(IFERROR(M645,1)=1,IF(IFERROR(N645,1)=1,IF(IFERROR(O645,1)=1,IF(IFERROR(Q645,1)=1,IF(IFERROR(R645,1)=1,IF(IFERROR(T645,1)=1,IF(IFERROR(K645,1)=1,IF(IFERROR(P645,1)=1,IF(IFERROR(S645,1)=1,Scoring!$E$29,0),0),0),0),0),0),0),0),0)</f>
        <v>0</v>
      </c>
      <c r="AG645" s="78">
        <f t="shared" si="53"/>
        <v>3</v>
      </c>
      <c r="AI645" s="93"/>
      <c r="AJ645" s="94"/>
      <c r="AK645" s="76"/>
      <c r="AL645" s="75"/>
      <c r="AN645" s="79"/>
      <c r="AO645" s="79"/>
      <c r="AP645" s="79"/>
      <c r="AQ645" s="79"/>
      <c r="AR645" s="79"/>
      <c r="AS645" s="78"/>
      <c r="AU645" s="79">
        <f>IF(IFERROR(F645,99)=99,IF(IFERROR(G645,99)=99,IF(IFERROR(H645,99)=99,IF(IFERROR(I645,99)=99,IF(IFERROR(E645,99)=99,IF(IFERROR(J645,99)=99,0,Scoring!$B$7),Scoring!$B$3),Scoring!$B$2),Scoring!$B$6),Scoring!$B$5),Scoring!$B$4)</f>
        <v>0.3</v>
      </c>
      <c r="AV645" s="78">
        <f t="shared" si="54"/>
        <v>0.89999999999999991</v>
      </c>
      <c r="AW645" s="78"/>
      <c r="AX645" s="66"/>
      <c r="AY645" s="78"/>
      <c r="AZ645" s="76"/>
      <c r="BA645" s="76"/>
      <c r="BB645" s="76"/>
    </row>
    <row r="646" spans="1:54" x14ac:dyDescent="0.25">
      <c r="A646" s="77" t="s">
        <v>6550</v>
      </c>
      <c r="B646" s="76" t="str">
        <f t="shared" si="55"/>
        <v>270-675-6</v>
      </c>
      <c r="C646" s="77" t="s">
        <v>1924</v>
      </c>
      <c r="D646" s="77" t="s">
        <v>1925</v>
      </c>
      <c r="E646" s="76" t="str">
        <f>IF(C646="-",IF(A646="-",VLOOKUP(D646,'sin-list 180320_update'!$C$2:$C$835,1,FALSE),VLOOKUP(A646,'sin-list 180320_update'!$A$2:$A$835,1,FALSE)),VLOOKUP(C646,'sin-list 180320_update'!$B$2:$B$835,1,FALSE))</f>
        <v>270-675-6</v>
      </c>
      <c r="F646" s="76" t="e">
        <f>IF($C646="-",IF($A646="-",VLOOKUP($D646,'REACH Bilaga XVII_update'!$A$5:$A$131,1,FALSE),VLOOKUP($A646,'REACH Bilaga XVII_update'!$C$5:$C$131,1,FALSE)),VLOOKUP($C646,'REACH Bilaga XVII_update'!$B$5:$B$131,1,FALSE))</f>
        <v>#N/A</v>
      </c>
      <c r="G646" s="76" t="e">
        <f>IF($C646="-",IF($A646="-",VLOOKUP($D646,' REACH Bilaga 59_update'!$A$5:$A$210,1,FALSE),VLOOKUP($A646,' REACH Bilaga 59_update'!$D$5:$D$210,1,FALSE)),VLOOKUP($C646,' REACH Bilaga 59_update'!$C$5:$C$210,1,FALSE))</f>
        <v>#N/A</v>
      </c>
      <c r="H646" s="76" t="e">
        <f>IF($C646="-",IF($A646="-",VLOOKUP($D646,'REACH Bilaga XIV_update'!$A$5:$A$110,1,FALSE),VLOOKUP($A646,'REACH Bilaga XIV_update'!$D$5:$D$110,1,FALSE)),VLOOKUP($C646,'REACH Bilaga XIV_update'!$C$5:$C$110,1,FALSE))</f>
        <v>#N/A</v>
      </c>
      <c r="I646" s="76" t="e">
        <f>IF($C646="-",IF($A646="-",VLOOKUP($D646,CoRAP_update!$A$5:$A$376,1,FALSE),VLOOKUP($A646,CoRAP_update!$D$5:$D$376,1,FALSE)),VLOOKUP($C646,CoRAP_update!$C$5:$C$376,1,FALSE))</f>
        <v>#N/A</v>
      </c>
      <c r="J646" s="76" t="e">
        <f>IF($C646="-",IF($A646="-",VLOOKUP($D646,EDC_update!$C$2:$C$450,1,FALSE),VLOOKUP($A646,EDC_update!$B$2:$B$450,1,FALSE)),VLOOKUP($C646,EDC_update!$L$2:$L$450,1,FALSE))</f>
        <v>#N/A</v>
      </c>
      <c r="K646" s="76" t="str">
        <f>IF($C646="-",IF($A646="-",IF(VLOOKUP($D646,'sin-list 180320_update'!$C$2:$S$835,3,FALSE)="",NA(),VLOOKUP($D646,'sin-list 180320_update'!$C$2:$S$835,3,FALSE)),IF(VLOOKUP($A646,'sin-list 180320_update'!$A$2:$S$835,5,FALSE)="",NA(),VLOOKUP($A646,'sin-list 180320_update'!$A$2:$S$835,5,FALSE))),IF(VLOOKUP($C646,'sin-list 180320_update'!$B$2:$S$835,4,FALSE)="",NA(),VLOOKUP($C646,'sin-list 180320_update'!$B$2:$S$835,4,FALSE)))</f>
        <v>Classified CMR according to Annex VI of Regulation 1272/2008</v>
      </c>
      <c r="L646" s="76" t="str">
        <f>IF($C646="-",IF($A646="-",VLOOKUP($D646,'sin-list 180320_update'!$C$2:$S$835,6,FALSE),VLOOKUP($A646,'sin-list 180320_update'!$A$2:$S$835,8,FALSE)),VLOOKUP($C646,'sin-list 180320_update'!$B$2:$S$835,7,FALSE))</f>
        <v>Carc. 1B</v>
      </c>
      <c r="M646" s="76" t="str">
        <f>IF($C646="-",IF($A646="-",IF(VLOOKUP($D646,'sin-list 180320_update'!$C$2:$S$835,8,FALSE)="",NA(),VLOOKUP($D646,'sin-list 180320_update'!$C$2:$S$835,8,FALSE)),IF(VLOOKUP($A646,'sin-list 180320_update'!$A$2:$S$835,10,FALSE)="",NA(),VLOOKUP($A646,'sin-list 180320_update'!$A$2:$S$835,10,FALSE))),IF(VLOOKUP($C646,'sin-list 180320_update'!$B$2:$S$835,9,FALSE)="",NA(),VLOOKUP($C646,'sin-list 180320_update'!$B$2:$S$835,9,FALSE)))</f>
        <v>H350</v>
      </c>
      <c r="N646" s="76" t="e">
        <f>IF($C646="-",IF($A646="-",IF(VLOOKUP($D646,'REACH Bilaga XVII_update'!$A$5:$E$131,4,FALSE)="",NA(),VLOOKUP($D646,'REACH Bilaga XVII_update'!$A$5:$E$131,4,FALSE)),IF(VLOOKUP($A646,'REACH Bilaga XVII_update'!$C$5:$D$131,2,FALSE)="",NA(),VLOOKUP($A646,'REACH Bilaga XVII_update'!$C$5:$D$131,2,FALSE))),IF(VLOOKUP($C646,'REACH Bilaga XVII_update'!$B$5:$D$131,3,FALSE)="",NA(),VLOOKUP($C646,'REACH Bilaga XVII_update'!$B$5:$D$131,3,FALSE)))</f>
        <v>#N/A</v>
      </c>
      <c r="O646" s="76" t="e">
        <f>IF($C646="-",IF($A646="-",IF(VLOOKUP($D646,' REACH Bilaga 59_update'!$A$5:$E$210,5,FALSE)="",NA(),VLOOKUP($D646,' REACH Bilaga 59_update'!$A$5:$E$210,5,FALSE)),IF(VLOOKUP($A646,' REACH Bilaga 59_update'!$D$5:$E$210,2,FALSE)="",NA(),VLOOKUP($A646,' REACH Bilaga 59_update'!$D$5:$E$210,2,FALSE))),IF(VLOOKUP($C646,' REACH Bilaga 59_update'!$C$5:$E$210,3,FALSE)="",NA(),VLOOKUP($C646,' REACH Bilaga 59_update'!$C$5:$E$210,3,FALSE)))</f>
        <v>#N/A</v>
      </c>
      <c r="P646" s="76" t="e">
        <f>IF(C646="-",IF(A646="-",IFERROR(VLOOKUP($D646,' REACH Bilaga 59_update'!$A$5:$F$210,MATCH(Sammanfattning!P$1,' REACH Bilaga 59_update'!$A$4:$F$4,0),FALSE),VLOOKUP($D646,'REACH Bilaga XIV_update'!$A$4:$H$110,MATCH(Sammanfattning!P$1,'REACH Bilaga XIV_update'!$A$4:$H$4,0),FALSE)),IFERROR(VLOOKUP($A646,' REACH Bilaga 59_update'!$D$5:$F$210,MATCH(Sammanfattning!P$1,' REACH Bilaga 59_update'!$D$4:$F$4,0),FALSE),VLOOKUP($A646,'REACH Bilaga XIV_update'!$D$4:$H$110,MATCH(Sammanfattning!P$1,'REACH Bilaga XIV_update'!$D$4:$H$4,0),FALSE))),IFERROR(VLOOKUP($C646,' REACH Bilaga 59_update'!$C$5:$F$210,MATCH(Sammanfattning!P$1,' REACH Bilaga 59_update'!$C$4:$F$4,0),FALSE),VLOOKUP($C646,'REACH Bilaga XIV_update'!$C$4:$H$110,MATCH(Sammanfattning!P$1,'REACH Bilaga XIV_update'!$C$4:$H$4,0),FALSE)))</f>
        <v>#N/A</v>
      </c>
      <c r="Q646" s="76" t="e">
        <f>IF($C646="-",IF($A646="-",IF(VLOOKUP($D646,'REACH Bilaga XIV_update'!$A$5:$I$110,9,FALSE)="",NA(),VLOOKUP($D646,'REACH Bilaga XIV_update'!$A$5:$I$110,9,FALSE)),IF(VLOOKUP($A646,'REACH Bilaga XIV_update'!$D$5:$I$110,6,FALSE)="",NA(),VLOOKUP($A646,'REACH Bilaga XIV_update'!$D$5:$I$110,6,FALSE))),IF(VLOOKUP($C646,'REACH Bilaga XIV_update'!$C$5:$I$110,7,FALSE)="",NA(),VLOOKUP($C646,'REACH Bilaga XIV_update'!$C$5:$I$110,7,FALSE)))</f>
        <v>#N/A</v>
      </c>
      <c r="R646" s="76" t="e">
        <f>IF($C646="-",IF($A646="-",IF(VLOOKUP($D646,CoRAP_update!$A$5:$O$376,15,FALSE)="",NA(),VLOOKUP($D646,CoRAP_update!$A$5:$O$376,15,FALSE)),IF(VLOOKUP($A646,CoRAP_update!$D$5:$O$376,12,FALSE)="",NA(),VLOOKUP($A646,CoRAP_update!$D$5:$O$376,12,FALSE))),IF(VLOOKUP($C646,CoRAP_update!$C$5:$O$376,13,FALSE)="",NA(),VLOOKUP($C646,CoRAP_update!$C$5:$O$376,13,FALSE)))</f>
        <v>#N/A</v>
      </c>
      <c r="S646" s="144" t="e">
        <f>IF($C646="-",IF($A646="-",VLOOKUP($D646,CoRAP_update!$A$5:$J$376,MATCH(Sammanfattning!S$1,CoRAP_update!$A$4:$J$4,0),FALSE),VLOOKUP($A646,CoRAP_update!$D$5:$J$376,MATCH(Sammanfattning!S$1,CoRAP_update!$D$4:$J$4,0),FALSE)),VLOOKUP($C646,CoRAP_update!$C$5:$J$376,MATCH(Sammanfattning!S$1,CoRAP_update!$C$4:$J$4,0),FALSE))</f>
        <v>#N/A</v>
      </c>
      <c r="T646" s="76" t="e">
        <f>IF($A646="-",VLOOKUP($D646,EDC_update!$C$2:$F$450,4,FALSE),VLOOKUP($A646,EDC_update!$B$2:$F$450,5,FALSE))</f>
        <v>#N/A</v>
      </c>
      <c r="V646" s="78">
        <f>IF(IFERROR(SEARCH("PBT",P646),99)=99,IF(IFERROR(SEARCH("suspected PBT",S646),99)=99,IF(IFERROR(SEARCH("concluded to be PBT",K646),99)=99,IF(IFERROR(SEARCH("PBT",S646),99)=99,IF(IFERROR(SEARCH("PBT cand",L646),99)=99,IF(IFERROR(SEARCH("PBT",L646),99)=99,IF(IFERROR(SEARCH("persistent, bioackumulative and toxic properties",K646),99)=99,0,Scoring!$E$3),Scoring!$E$3),Scoring!$E$7),Scoring!$E$3),Scoring!$E$5),Scoring!$E$6),Scoring!$E$3)</f>
        <v>0</v>
      </c>
      <c r="W646" s="78">
        <f>IF(IFERROR(SEARCH("vPvB",P646),99)=99,IF(IFERROR(SEARCH("suspected pbt/vPvB",S646),99)=99,IF(IFERROR(SEARCH("vPvB",S646),99)=99,IF(IFERROR(SEARCH("concluded to be a vPvB",S646),99)=99,IF(IFERROR(SEARCH("identified as vPvB",K646),99)=99,IF(IFERROR(SEARCH("concluded to be a vPvB",K646),99)=99,IF(IFERROR(SEARCH("concluded to be both pbt and vPvB",S646),99)=99,IF(IFERROR(SEARCH("concluded to be both pbt and vPvB",K646),99)=99,0,Scoring!$E$5),Scoring!$E$5),Scoring!$E$5),Scoring!$E$5),Scoring!$E$5),Scoring!$E$4),Scoring!$E$6),Scoring!$E$4)</f>
        <v>0</v>
      </c>
      <c r="X646" s="78">
        <f>IF(IFERROR(SEARCH("H410",N646),99)=99,IF(IFERROR(SEARCH("H410",O646),99)=99,IF(IFERROR(SEARCH("H410",Q646),99)=99,IF(IFERROR(SEARCH("H410",M646),99)=99,IF(IFERROR(SEARCH("H410",R646),99)=99,IF(IFERROR(SEARCH("H411",N646),99)=99,IF(IFERROR(SEARCH("H411",O646),99)=99,IF(IFERROR(SEARCH("H411",Q646),99)=99,IF(IFERROR(SEARCH("H411",M646),99)=99,IF(IFERROR(SEARCH("H411",R646),99)=99,IF(IFERROR(SEARCH("H413",N646),99)=99,IF(IFERROR(SEARCH("H413",O646),99)=99,IF(IFERROR(SEARCH("H413",Q646),99)=99,IF(IFERROR(SEARCH("H413",M646),99)=99,IF(IFERROR(SEARCH("H413",R646),99)=99,IF(IFERROR(SEARCH("H412",N646),99)=99,IF(IFERROR(SEARCH("H412",O646),99)=99,IF(IFERROR(SEARCH("H412",Q646),99)=99,IF(IFERROR(SEARCH("H412",M646),99)=99,IF(IFERROR(SEARCH("H412",R646),99)=99,0,Scoring!$E$2),Scoring!$E$2),Scoring!$E$2),Scoring!$E$2),Scoring!$E$2),Scoring!$E$2),Scoring!$E$2),Scoring!$E$2),Scoring!$E$2),Scoring!$E$2),Scoring!$E$2),Scoring!$E$2),Scoring!$E$2),Scoring!$E$2),Scoring!$E$2),Scoring!$E$2),Scoring!$E$2),Scoring!$E$2),Scoring!$E$2),Scoring!$E$2)</f>
        <v>0</v>
      </c>
      <c r="Y646" s="78">
        <f>IF(IFERROR(SEARCH("CMR",K646),99)=99,IF(IFERROR(SEARCH("Suspected CMR",S646),99)=99,IF(IFERROR(SEARCH("CMR",S646),99)=99,0,Scoring!$E$8),Scoring!$E$9),Scoring!$E$8)</f>
        <v>3</v>
      </c>
      <c r="Z646" s="78">
        <f>IF(IFERROR(SEARCH("H350",N646),99)=99,IF(IFERROR(SEARCH("H350",O646),99)=99,IF(IFERROR(SEARCH("H350",Q646),99)=99,IF(IFERROR(SEARCH("H350",M646),99)=99,IF(IFERROR(SEARCH("H350",R646),99)=99,IF(IFERROR(SEARCH("H351",N646),99)=99,IF(IFERROR(SEARCH("H351",O646),99)=99,IF(IFERROR(SEARCH("H351",Q646),99)=99,IF(IFERROR(SEARCH("H351",M646),99)=99,IF(IFERROR(SEARCH("H351",R646),99)=99,IF(IFERROR(SEARCH("carcinogenic",P646),99)=99,IF(IFERROR(SEARCH("suspected carcinogenic",S646),99)=99,0,Scoring!$E$12),Scoring!$E$11),Scoring!$E$10),Scoring!$E$10),Scoring!$E$10),Scoring!$E$10),Scoring!$E$10),Scoring!$E$10),Scoring!$E$10),Scoring!$E$10),Scoring!$E$10),Scoring!$E$10)</f>
        <v>1</v>
      </c>
      <c r="AA646" s="78">
        <f>IF(IFERROR(SEARCH("H340",N646),99)=99,IF(IFERROR(SEARCH("H340",O646),99)=99,IF(IFERROR(SEARCH("H340",Q646),99)=99,IF(IFERROR(SEARCH("H340",M646),99)=99,IF(IFERROR(SEARCH("H340",R646),99)=99,IF(IFERROR(SEARCH("H341",N646),99)=99,IF(IFERROR(SEARCH("H341",O646),99)=99,IF(IFERROR(SEARCH("H341",Q646),99)=99,IF(IFERROR(SEARCH("H341",M646),99)=99,IF(IFERROR(SEARCH("H341",R646),99)=99,IF(IFERROR(SEARCH("mutagenic",P646),99)=99,IF(IFERROR(SEARCH("suspected mutagenic",S646),99)=99,0,Scoring!$E$15),Scoring!$E$14),Scoring!$E$13),Scoring!$E$13),Scoring!$E$13),Scoring!$E$13),Scoring!$E$13),Scoring!$E$13),Scoring!$E$13),Scoring!$E$13),Scoring!$E$13),Scoring!$E$13)</f>
        <v>0</v>
      </c>
      <c r="AB646" s="78">
        <f>IF(IFERROR(SEARCH("H360",N646),99)=99,IF(IFERROR(SEARCH("H360",O646),99)=99,IF(IFERROR(SEARCH("H360",Q646),99)=99,IF(IFERROR(SEARCH("H360",M646),99)=99,IF(IFERROR(SEARCH("H360",R646),99)=99,IF(IFERROR(SEARCH("H361",N646),99)=99,IF(IFERROR(SEARCH("H361",O646),99)=99,IF(IFERROR(SEARCH("H361",Q646),99)=99,IF(IFERROR(SEARCH("H361",M646),99)=99,IF(IFERROR(SEARCH("H361",R646),99)=99,IF(IFERROR(SEARCH("reproduction",P646),99)=99,IF(IFERROR(SEARCH("suspected reprotoxic",S646),99)=99,IF(IFERROR(SEARCH("reprotoxic",S646),99)=99,IF(IFERROR(SEARCH("reprotoxic",K646),99)=99,0,Scoring!$E$18),Scoring!$E$18),Scoring!$E$19),Scoring!$E$17),Scoring!$E$16),Scoring!$E$16),Scoring!$E$16),Scoring!$E$16),Scoring!$E$16),Scoring!$E$16),Scoring!$E$16),Scoring!$E$16),Scoring!$E$16),Scoring!$E$16)</f>
        <v>0</v>
      </c>
      <c r="AC646" s="78">
        <f>IF(IFERROR(SEARCH("57f",L646),99)=99,IF(IFERROR(SEARCH("57(f)",P646),99)=99,0,Scoring!$E$20),Scoring!$E$20)</f>
        <v>0</v>
      </c>
      <c r="AD646" s="78">
        <f>IF(IFERROR(SEARCH("CAT1",T646),99)=99,IF(IFERROR(SEARCH("CAT2",T646),99)=99,IF(IFERROR(SEARCH("CAT3",T646),99)=99,IF(IFERROR(SEARCH("concluded to be endocrine",K646),99)=99,IF(IFERROR(SEARCH("categorised as endocrine",K646),99)=99,IF(IFERROR(SEARCH("endocrine disrupting",P646),99)=99,IF(IFERROR(SEARCH("endocrine disrupting",K646),99)=99,IF(IFERROR(SEARCH("suspected endocrine",S646),99)=99,IF(IFERROR(SEARCH("potential endocrine",S646),99)=99,0,Scoring!$E$25),Scoring!$E$25),Scoring!$E$24),Scoring!$E$24),Scoring!$E$24),Scoring!$E$24),Scoring!$E$23),Scoring!$E$22),Scoring!$E$21)</f>
        <v>0</v>
      </c>
      <c r="AE646" s="78">
        <f>IF(IFERROR(SEARCH("suspected sensitiser",S646),99)=99,IF(IFERROR(SEARCH("sensitiser",S646),99)=99,IF(IFERROR(SEARCH("other hazard based concern",S646),99)=99,0,Scoring!$E$28),Scoring!$E$26),Scoring!$E$27)</f>
        <v>0</v>
      </c>
      <c r="AF646" s="78">
        <f>IF(IFERROR(M646,1)=1,IF(IFERROR(N646,1)=1,IF(IFERROR(O646,1)=1,IF(IFERROR(Q646,1)=1,IF(IFERROR(R646,1)=1,IF(IFERROR(T646,1)=1,IF(IFERROR(K646,1)=1,IF(IFERROR(P646,1)=1,IF(IFERROR(S646,1)=1,Scoring!$E$29,0),0),0),0),0),0),0),0),0)</f>
        <v>0</v>
      </c>
      <c r="AG646" s="78">
        <f t="shared" si="53"/>
        <v>3</v>
      </c>
      <c r="AI646" s="93"/>
      <c r="AJ646" s="94"/>
      <c r="AK646" s="76"/>
      <c r="AL646" s="75"/>
      <c r="AN646" s="79"/>
      <c r="AO646" s="79"/>
      <c r="AP646" s="79"/>
      <c r="AQ646" s="79"/>
      <c r="AR646" s="79"/>
      <c r="AS646" s="78"/>
      <c r="AU646" s="79">
        <f>IF(IFERROR(F646,99)=99,IF(IFERROR(G646,99)=99,IF(IFERROR(H646,99)=99,IF(IFERROR(I646,99)=99,IF(IFERROR(E646,99)=99,IF(IFERROR(J646,99)=99,0,Scoring!$B$7),Scoring!$B$3),Scoring!$B$2),Scoring!$B$6),Scoring!$B$5),Scoring!$B$4)</f>
        <v>0.3</v>
      </c>
      <c r="AV646" s="78">
        <f t="shared" si="54"/>
        <v>0.89999999999999991</v>
      </c>
      <c r="AW646" s="78"/>
      <c r="AX646" s="66"/>
      <c r="AY646" s="78"/>
      <c r="AZ646" s="76"/>
      <c r="BA646" s="76"/>
      <c r="BB646" s="76"/>
    </row>
    <row r="647" spans="1:54" x14ac:dyDescent="0.25">
      <c r="A647" s="77" t="s">
        <v>6551</v>
      </c>
      <c r="B647" s="76" t="str">
        <f t="shared" si="55"/>
        <v>270-681-9</v>
      </c>
      <c r="C647" s="77" t="s">
        <v>1928</v>
      </c>
      <c r="D647" s="77" t="s">
        <v>1929</v>
      </c>
      <c r="E647" s="76" t="str">
        <f>IF(C647="-",IF(A647="-",VLOOKUP(D647,'sin-list 180320_update'!$C$2:$C$835,1,FALSE),VLOOKUP(A647,'sin-list 180320_update'!$A$2:$A$835,1,FALSE)),VLOOKUP(C647,'sin-list 180320_update'!$B$2:$B$835,1,FALSE))</f>
        <v>270-681-9</v>
      </c>
      <c r="F647" s="76" t="e">
        <f>IF($C647="-",IF($A647="-",VLOOKUP($D647,'REACH Bilaga XVII_update'!$A$5:$A$131,1,FALSE),VLOOKUP($A647,'REACH Bilaga XVII_update'!$C$5:$C$131,1,FALSE)),VLOOKUP($C647,'REACH Bilaga XVII_update'!$B$5:$B$131,1,FALSE))</f>
        <v>#N/A</v>
      </c>
      <c r="G647" s="76" t="e">
        <f>IF($C647="-",IF($A647="-",VLOOKUP($D647,' REACH Bilaga 59_update'!$A$5:$A$210,1,FALSE),VLOOKUP($A647,' REACH Bilaga 59_update'!$D$5:$D$210,1,FALSE)),VLOOKUP($C647,' REACH Bilaga 59_update'!$C$5:$C$210,1,FALSE))</f>
        <v>#N/A</v>
      </c>
      <c r="H647" s="76" t="e">
        <f>IF($C647="-",IF($A647="-",VLOOKUP($D647,'REACH Bilaga XIV_update'!$A$5:$A$110,1,FALSE),VLOOKUP($A647,'REACH Bilaga XIV_update'!$D$5:$D$110,1,FALSE)),VLOOKUP($C647,'REACH Bilaga XIV_update'!$C$5:$C$110,1,FALSE))</f>
        <v>#N/A</v>
      </c>
      <c r="I647" s="76" t="e">
        <f>IF($C647="-",IF($A647="-",VLOOKUP($D647,CoRAP_update!$A$5:$A$376,1,FALSE),VLOOKUP($A647,CoRAP_update!$D$5:$D$376,1,FALSE)),VLOOKUP($C647,CoRAP_update!$C$5:$C$376,1,FALSE))</f>
        <v>#N/A</v>
      </c>
      <c r="J647" s="76" t="e">
        <f>IF($C647="-",IF($A647="-",VLOOKUP($D647,EDC_update!$C$2:$C$450,1,FALSE),VLOOKUP($A647,EDC_update!$B$2:$B$450,1,FALSE)),VLOOKUP($C647,EDC_update!$L$2:$L$450,1,FALSE))</f>
        <v>#N/A</v>
      </c>
      <c r="K647" s="76" t="str">
        <f>IF($C647="-",IF($A647="-",IF(VLOOKUP($D647,'sin-list 180320_update'!$C$2:$S$835,3,FALSE)="",NA(),VLOOKUP($D647,'sin-list 180320_update'!$C$2:$S$835,3,FALSE)),IF(VLOOKUP($A647,'sin-list 180320_update'!$A$2:$S$835,5,FALSE)="",NA(),VLOOKUP($A647,'sin-list 180320_update'!$A$2:$S$835,5,FALSE))),IF(VLOOKUP($C647,'sin-list 180320_update'!$B$2:$S$835,4,FALSE)="",NA(),VLOOKUP($C647,'sin-list 180320_update'!$B$2:$S$835,4,FALSE)))</f>
        <v>Classified CMR according to Annex VI of Regulation 1272/2008. (Might not apply when contaminants are below below legal thresholds and/or full refining history is known)</v>
      </c>
      <c r="L647" s="76" t="str">
        <f>IF($C647="-",IF($A647="-",VLOOKUP($D647,'sin-list 180320_update'!$C$2:$S$835,6,FALSE),VLOOKUP($A647,'sin-list 180320_update'!$A$2:$S$835,8,FALSE)),VLOOKUP($C647,'sin-list 180320_update'!$B$2:$S$835,7,FALSE))</f>
        <v>Press. Gas
Flam. Gas 1
Carc. 1B
Muta. 1B</v>
      </c>
      <c r="M647" s="76" t="str">
        <f>IF($C647="-",IF($A647="-",IF(VLOOKUP($D647,'sin-list 180320_update'!$C$2:$S$835,8,FALSE)="",NA(),VLOOKUP($D647,'sin-list 180320_update'!$C$2:$S$835,8,FALSE)),IF(VLOOKUP($A647,'sin-list 180320_update'!$A$2:$S$835,10,FALSE)="",NA(),VLOOKUP($A647,'sin-list 180320_update'!$A$2:$S$835,10,FALSE))),IF(VLOOKUP($C647,'sin-list 180320_update'!$B$2:$S$835,9,FALSE)="",NA(),VLOOKUP($C647,'sin-list 180320_update'!$B$2:$S$835,9,FALSE)))</f>
        <v>H220
H350
H340</v>
      </c>
      <c r="N647" s="76" t="e">
        <f>IF($C647="-",IF($A647="-",IF(VLOOKUP($D647,'REACH Bilaga XVII_update'!$A$5:$E$131,4,FALSE)="",NA(),VLOOKUP($D647,'REACH Bilaga XVII_update'!$A$5:$E$131,4,FALSE)),IF(VLOOKUP($A647,'REACH Bilaga XVII_update'!$C$5:$D$131,2,FALSE)="",NA(),VLOOKUP($A647,'REACH Bilaga XVII_update'!$C$5:$D$131,2,FALSE))),IF(VLOOKUP($C647,'REACH Bilaga XVII_update'!$B$5:$D$131,3,FALSE)="",NA(),VLOOKUP($C647,'REACH Bilaga XVII_update'!$B$5:$D$131,3,FALSE)))</f>
        <v>#N/A</v>
      </c>
      <c r="O647" s="76" t="e">
        <f>IF($C647="-",IF($A647="-",IF(VLOOKUP($D647,' REACH Bilaga 59_update'!$A$5:$E$210,5,FALSE)="",NA(),VLOOKUP($D647,' REACH Bilaga 59_update'!$A$5:$E$210,5,FALSE)),IF(VLOOKUP($A647,' REACH Bilaga 59_update'!$D$5:$E$210,2,FALSE)="",NA(),VLOOKUP($A647,' REACH Bilaga 59_update'!$D$5:$E$210,2,FALSE))),IF(VLOOKUP($C647,' REACH Bilaga 59_update'!$C$5:$E$210,3,FALSE)="",NA(),VLOOKUP($C647,' REACH Bilaga 59_update'!$C$5:$E$210,3,FALSE)))</f>
        <v>#N/A</v>
      </c>
      <c r="P647" s="76" t="e">
        <f>IF(C647="-",IF(A647="-",IFERROR(VLOOKUP($D647,' REACH Bilaga 59_update'!$A$5:$F$210,MATCH(Sammanfattning!P$1,' REACH Bilaga 59_update'!$A$4:$F$4,0),FALSE),VLOOKUP($D647,'REACH Bilaga XIV_update'!$A$4:$H$110,MATCH(Sammanfattning!P$1,'REACH Bilaga XIV_update'!$A$4:$H$4,0),FALSE)),IFERROR(VLOOKUP($A647,' REACH Bilaga 59_update'!$D$5:$F$210,MATCH(Sammanfattning!P$1,' REACH Bilaga 59_update'!$D$4:$F$4,0),FALSE),VLOOKUP($A647,'REACH Bilaga XIV_update'!$D$4:$H$110,MATCH(Sammanfattning!P$1,'REACH Bilaga XIV_update'!$D$4:$H$4,0),FALSE))),IFERROR(VLOOKUP($C647,' REACH Bilaga 59_update'!$C$5:$F$210,MATCH(Sammanfattning!P$1,' REACH Bilaga 59_update'!$C$4:$F$4,0),FALSE),VLOOKUP($C647,'REACH Bilaga XIV_update'!$C$4:$H$110,MATCH(Sammanfattning!P$1,'REACH Bilaga XIV_update'!$C$4:$H$4,0),FALSE)))</f>
        <v>#N/A</v>
      </c>
      <c r="Q647" s="76" t="e">
        <f>IF($C647="-",IF($A647="-",IF(VLOOKUP($D647,'REACH Bilaga XIV_update'!$A$5:$I$110,9,FALSE)="",NA(),VLOOKUP($D647,'REACH Bilaga XIV_update'!$A$5:$I$110,9,FALSE)),IF(VLOOKUP($A647,'REACH Bilaga XIV_update'!$D$5:$I$110,6,FALSE)="",NA(),VLOOKUP($A647,'REACH Bilaga XIV_update'!$D$5:$I$110,6,FALSE))),IF(VLOOKUP($C647,'REACH Bilaga XIV_update'!$C$5:$I$110,7,FALSE)="",NA(),VLOOKUP($C647,'REACH Bilaga XIV_update'!$C$5:$I$110,7,FALSE)))</f>
        <v>#N/A</v>
      </c>
      <c r="R647" s="76" t="e">
        <f>IF($C647="-",IF($A647="-",IF(VLOOKUP($D647,CoRAP_update!$A$5:$O$376,15,FALSE)="",NA(),VLOOKUP($D647,CoRAP_update!$A$5:$O$376,15,FALSE)),IF(VLOOKUP($A647,CoRAP_update!$D$5:$O$376,12,FALSE)="",NA(),VLOOKUP($A647,CoRAP_update!$D$5:$O$376,12,FALSE))),IF(VLOOKUP($C647,CoRAP_update!$C$5:$O$376,13,FALSE)="",NA(),VLOOKUP($C647,CoRAP_update!$C$5:$O$376,13,FALSE)))</f>
        <v>#N/A</v>
      </c>
      <c r="S647" s="144" t="e">
        <f>IF($C647="-",IF($A647="-",VLOOKUP($D647,CoRAP_update!$A$5:$J$376,MATCH(Sammanfattning!S$1,CoRAP_update!$A$4:$J$4,0),FALSE),VLOOKUP($A647,CoRAP_update!$D$5:$J$376,MATCH(Sammanfattning!S$1,CoRAP_update!$D$4:$J$4,0),FALSE)),VLOOKUP($C647,CoRAP_update!$C$5:$J$376,MATCH(Sammanfattning!S$1,CoRAP_update!$C$4:$J$4,0),FALSE))</f>
        <v>#N/A</v>
      </c>
      <c r="T647" s="76" t="e">
        <f>IF($A647="-",VLOOKUP($D647,EDC_update!$C$2:$F$450,4,FALSE),VLOOKUP($A647,EDC_update!$B$2:$F$450,5,FALSE))</f>
        <v>#N/A</v>
      </c>
      <c r="V647" s="78">
        <f>IF(IFERROR(SEARCH("PBT",P647),99)=99,IF(IFERROR(SEARCH("suspected PBT",S647),99)=99,IF(IFERROR(SEARCH("concluded to be PBT",K647),99)=99,IF(IFERROR(SEARCH("PBT",S647),99)=99,IF(IFERROR(SEARCH("PBT cand",L647),99)=99,IF(IFERROR(SEARCH("PBT",L647),99)=99,IF(IFERROR(SEARCH("persistent, bioackumulative and toxic properties",K647),99)=99,0,Scoring!$E$3),Scoring!$E$3),Scoring!$E$7),Scoring!$E$3),Scoring!$E$5),Scoring!$E$6),Scoring!$E$3)</f>
        <v>0</v>
      </c>
      <c r="W647" s="78">
        <f>IF(IFERROR(SEARCH("vPvB",P647),99)=99,IF(IFERROR(SEARCH("suspected pbt/vPvB",S647),99)=99,IF(IFERROR(SEARCH("vPvB",S647),99)=99,IF(IFERROR(SEARCH("concluded to be a vPvB",S647),99)=99,IF(IFERROR(SEARCH("identified as vPvB",K647),99)=99,IF(IFERROR(SEARCH("concluded to be a vPvB",K647),99)=99,IF(IFERROR(SEARCH("concluded to be both pbt and vPvB",S647),99)=99,IF(IFERROR(SEARCH("concluded to be both pbt and vPvB",K647),99)=99,0,Scoring!$E$5),Scoring!$E$5),Scoring!$E$5),Scoring!$E$5),Scoring!$E$5),Scoring!$E$4),Scoring!$E$6),Scoring!$E$4)</f>
        <v>0</v>
      </c>
      <c r="X647" s="78">
        <f>IF(IFERROR(SEARCH("H410",N647),99)=99,IF(IFERROR(SEARCH("H410",O647),99)=99,IF(IFERROR(SEARCH("H410",Q647),99)=99,IF(IFERROR(SEARCH("H410",M647),99)=99,IF(IFERROR(SEARCH("H410",R647),99)=99,IF(IFERROR(SEARCH("H411",N647),99)=99,IF(IFERROR(SEARCH("H411",O647),99)=99,IF(IFERROR(SEARCH("H411",Q647),99)=99,IF(IFERROR(SEARCH("H411",M647),99)=99,IF(IFERROR(SEARCH("H411",R647),99)=99,IF(IFERROR(SEARCH("H413",N647),99)=99,IF(IFERROR(SEARCH("H413",O647),99)=99,IF(IFERROR(SEARCH("H413",Q647),99)=99,IF(IFERROR(SEARCH("H413",M647),99)=99,IF(IFERROR(SEARCH("H413",R647),99)=99,IF(IFERROR(SEARCH("H412",N647),99)=99,IF(IFERROR(SEARCH("H412",O647),99)=99,IF(IFERROR(SEARCH("H412",Q647),99)=99,IF(IFERROR(SEARCH("H412",M647),99)=99,IF(IFERROR(SEARCH("H412",R647),99)=99,0,Scoring!$E$2),Scoring!$E$2),Scoring!$E$2),Scoring!$E$2),Scoring!$E$2),Scoring!$E$2),Scoring!$E$2),Scoring!$E$2),Scoring!$E$2),Scoring!$E$2),Scoring!$E$2),Scoring!$E$2),Scoring!$E$2),Scoring!$E$2),Scoring!$E$2),Scoring!$E$2),Scoring!$E$2),Scoring!$E$2),Scoring!$E$2),Scoring!$E$2)</f>
        <v>0</v>
      </c>
      <c r="Y647" s="78">
        <f>IF(IFERROR(SEARCH("CMR",K647),99)=99,IF(IFERROR(SEARCH("Suspected CMR",S647),99)=99,IF(IFERROR(SEARCH("CMR",S647),99)=99,0,Scoring!$E$8),Scoring!$E$9),Scoring!$E$8)</f>
        <v>3</v>
      </c>
      <c r="Z647" s="78">
        <f>IF(IFERROR(SEARCH("H350",N647),99)=99,IF(IFERROR(SEARCH("H350",O647),99)=99,IF(IFERROR(SEARCH("H350",Q647),99)=99,IF(IFERROR(SEARCH("H350",M647),99)=99,IF(IFERROR(SEARCH("H350",R647),99)=99,IF(IFERROR(SEARCH("H351",N647),99)=99,IF(IFERROR(SEARCH("H351",O647),99)=99,IF(IFERROR(SEARCH("H351",Q647),99)=99,IF(IFERROR(SEARCH("H351",M647),99)=99,IF(IFERROR(SEARCH("H351",R647),99)=99,IF(IFERROR(SEARCH("carcinogenic",P647),99)=99,IF(IFERROR(SEARCH("suspected carcinogenic",S647),99)=99,0,Scoring!$E$12),Scoring!$E$11),Scoring!$E$10),Scoring!$E$10),Scoring!$E$10),Scoring!$E$10),Scoring!$E$10),Scoring!$E$10),Scoring!$E$10),Scoring!$E$10),Scoring!$E$10),Scoring!$E$10)</f>
        <v>1</v>
      </c>
      <c r="AA647" s="78">
        <f>IF(IFERROR(SEARCH("H340",N647),99)=99,IF(IFERROR(SEARCH("H340",O647),99)=99,IF(IFERROR(SEARCH("H340",Q647),99)=99,IF(IFERROR(SEARCH("H340",M647),99)=99,IF(IFERROR(SEARCH("H340",R647),99)=99,IF(IFERROR(SEARCH("H341",N647),99)=99,IF(IFERROR(SEARCH("H341",O647),99)=99,IF(IFERROR(SEARCH("H341",Q647),99)=99,IF(IFERROR(SEARCH("H341",M647),99)=99,IF(IFERROR(SEARCH("H341",R647),99)=99,IF(IFERROR(SEARCH("mutagenic",P647),99)=99,IF(IFERROR(SEARCH("suspected mutagenic",S647),99)=99,0,Scoring!$E$15),Scoring!$E$14),Scoring!$E$13),Scoring!$E$13),Scoring!$E$13),Scoring!$E$13),Scoring!$E$13),Scoring!$E$13),Scoring!$E$13),Scoring!$E$13),Scoring!$E$13),Scoring!$E$13)</f>
        <v>1</v>
      </c>
      <c r="AB647" s="78">
        <f>IF(IFERROR(SEARCH("H360",N647),99)=99,IF(IFERROR(SEARCH("H360",O647),99)=99,IF(IFERROR(SEARCH("H360",Q647),99)=99,IF(IFERROR(SEARCH("H360",M647),99)=99,IF(IFERROR(SEARCH("H360",R647),99)=99,IF(IFERROR(SEARCH("H361",N647),99)=99,IF(IFERROR(SEARCH("H361",O647),99)=99,IF(IFERROR(SEARCH("H361",Q647),99)=99,IF(IFERROR(SEARCH("H361",M647),99)=99,IF(IFERROR(SEARCH("H361",R647),99)=99,IF(IFERROR(SEARCH("reproduction",P647),99)=99,IF(IFERROR(SEARCH("suspected reprotoxic",S647),99)=99,IF(IFERROR(SEARCH("reprotoxic",S647),99)=99,IF(IFERROR(SEARCH("reprotoxic",K647),99)=99,0,Scoring!$E$18),Scoring!$E$18),Scoring!$E$19),Scoring!$E$17),Scoring!$E$16),Scoring!$E$16),Scoring!$E$16),Scoring!$E$16),Scoring!$E$16),Scoring!$E$16),Scoring!$E$16),Scoring!$E$16),Scoring!$E$16),Scoring!$E$16)</f>
        <v>0</v>
      </c>
      <c r="AC647" s="78">
        <f>IF(IFERROR(SEARCH("57f",L647),99)=99,IF(IFERROR(SEARCH("57(f)",P647),99)=99,0,Scoring!$E$20),Scoring!$E$20)</f>
        <v>0</v>
      </c>
      <c r="AD647" s="78">
        <f>IF(IFERROR(SEARCH("CAT1",T647),99)=99,IF(IFERROR(SEARCH("CAT2",T647),99)=99,IF(IFERROR(SEARCH("CAT3",T647),99)=99,IF(IFERROR(SEARCH("concluded to be endocrine",K647),99)=99,IF(IFERROR(SEARCH("categorised as endocrine",K647),99)=99,IF(IFERROR(SEARCH("endocrine disrupting",P647),99)=99,IF(IFERROR(SEARCH("endocrine disrupting",K647),99)=99,IF(IFERROR(SEARCH("suspected endocrine",S647),99)=99,IF(IFERROR(SEARCH("potential endocrine",S647),99)=99,0,Scoring!$E$25),Scoring!$E$25),Scoring!$E$24),Scoring!$E$24),Scoring!$E$24),Scoring!$E$24),Scoring!$E$23),Scoring!$E$22),Scoring!$E$21)</f>
        <v>0</v>
      </c>
      <c r="AE647" s="78">
        <f>IF(IFERROR(SEARCH("suspected sensitiser",S647),99)=99,IF(IFERROR(SEARCH("sensitiser",S647),99)=99,IF(IFERROR(SEARCH("other hazard based concern",S647),99)=99,0,Scoring!$E$28),Scoring!$E$26),Scoring!$E$27)</f>
        <v>0</v>
      </c>
      <c r="AF647" s="78">
        <f>IF(IFERROR(M647,1)=1,IF(IFERROR(N647,1)=1,IF(IFERROR(O647,1)=1,IF(IFERROR(Q647,1)=1,IF(IFERROR(R647,1)=1,IF(IFERROR(T647,1)=1,IF(IFERROR(K647,1)=1,IF(IFERROR(P647,1)=1,IF(IFERROR(S647,1)=1,Scoring!$E$29,0),0),0),0),0),0),0),0),0)</f>
        <v>0</v>
      </c>
      <c r="AG647" s="78">
        <f t="shared" si="53"/>
        <v>3</v>
      </c>
      <c r="AI647" s="93"/>
      <c r="AJ647" s="94"/>
      <c r="AK647" s="76"/>
      <c r="AL647" s="75"/>
      <c r="AN647" s="79"/>
      <c r="AO647" s="79"/>
      <c r="AP647" s="79"/>
      <c r="AQ647" s="79"/>
      <c r="AR647" s="79"/>
      <c r="AS647" s="78"/>
      <c r="AU647" s="79">
        <f>IF(IFERROR(F647,99)=99,IF(IFERROR(G647,99)=99,IF(IFERROR(H647,99)=99,IF(IFERROR(I647,99)=99,IF(IFERROR(E647,99)=99,IF(IFERROR(J647,99)=99,0,Scoring!$B$7),Scoring!$B$3),Scoring!$B$2),Scoring!$B$6),Scoring!$B$5),Scoring!$B$4)</f>
        <v>0.3</v>
      </c>
      <c r="AV647" s="78">
        <f t="shared" si="54"/>
        <v>0.89999999999999991</v>
      </c>
      <c r="AW647" s="78"/>
      <c r="AX647" s="66"/>
      <c r="AY647" s="78"/>
      <c r="AZ647" s="76"/>
      <c r="BA647" s="76"/>
      <c r="BB647" s="76"/>
    </row>
    <row r="648" spans="1:54" x14ac:dyDescent="0.25">
      <c r="A648" s="77" t="s">
        <v>7597</v>
      </c>
      <c r="B648" s="76" t="str">
        <f t="shared" si="55"/>
        <v>270-686-6</v>
      </c>
      <c r="C648" s="77" t="s">
        <v>1930</v>
      </c>
      <c r="D648" s="77" t="s">
        <v>1931</v>
      </c>
      <c r="E648" s="76" t="str">
        <f>IF(C648="-",IF(A648="-",VLOOKUP(D648,'sin-list 180320_update'!$C$2:$C$835,1,FALSE),VLOOKUP(A648,'sin-list 180320_update'!$A$2:$A$835,1,FALSE)),VLOOKUP(C648,'sin-list 180320_update'!$B$2:$B$835,1,FALSE))</f>
        <v>270-686-6</v>
      </c>
      <c r="F648" s="76" t="e">
        <f>IF($C648="-",IF($A648="-",VLOOKUP($D648,'REACH Bilaga XVII_update'!$A$5:$A$131,1,FALSE),VLOOKUP($A648,'REACH Bilaga XVII_update'!$C$5:$C$131,1,FALSE)),VLOOKUP($C648,'REACH Bilaga XVII_update'!$B$5:$B$131,1,FALSE))</f>
        <v>#N/A</v>
      </c>
      <c r="G648" s="76" t="e">
        <f>IF($C648="-",IF($A648="-",VLOOKUP($D648,' REACH Bilaga 59_update'!$A$5:$A$210,1,FALSE),VLOOKUP($A648,' REACH Bilaga 59_update'!$D$5:$D$210,1,FALSE)),VLOOKUP($C648,' REACH Bilaga 59_update'!$C$5:$C$210,1,FALSE))</f>
        <v>#N/A</v>
      </c>
      <c r="H648" s="76" t="e">
        <f>IF($C648="-",IF($A648="-",VLOOKUP($D648,'REACH Bilaga XIV_update'!$A$5:$A$110,1,FALSE),VLOOKUP($A648,'REACH Bilaga XIV_update'!$D$5:$D$110,1,FALSE)),VLOOKUP($C648,'REACH Bilaga XIV_update'!$C$5:$C$110,1,FALSE))</f>
        <v>#N/A</v>
      </c>
      <c r="I648" s="76" t="e">
        <f>IF($C648="-",IF($A648="-",VLOOKUP($D648,CoRAP_update!$A$5:$A$376,1,FALSE),VLOOKUP($A648,CoRAP_update!$D$5:$D$376,1,FALSE)),VLOOKUP($C648,CoRAP_update!$C$5:$C$376,1,FALSE))</f>
        <v>#N/A</v>
      </c>
      <c r="J648" s="76" t="e">
        <f>IF($C648="-",IF($A648="-",VLOOKUP($D648,EDC_update!$C$2:$C$450,1,FALSE),VLOOKUP($A648,EDC_update!$B$2:$B$450,1,FALSE)),VLOOKUP($C648,EDC_update!$L$2:$L$450,1,FALSE))</f>
        <v>#N/A</v>
      </c>
      <c r="K648" s="76" t="str">
        <f>IF($C648="-",IF($A648="-",IF(VLOOKUP($D648,'sin-list 180320_update'!$C$2:$S$835,3,FALSE)="",NA(),VLOOKUP($D648,'sin-list 180320_update'!$C$2:$S$835,3,FALSE)),IF(VLOOKUP($A648,'sin-list 180320_update'!$A$2:$S$835,5,FALSE)="",NA(),VLOOKUP($A648,'sin-list 180320_update'!$A$2:$S$835,5,FALSE))),IF(VLOOKUP($C648,'sin-list 180320_update'!$B$2:$S$835,4,FALSE)="",NA(),VLOOKUP($C648,'sin-list 180320_update'!$B$2:$S$835,4,FALSE)))</f>
        <v>Classified CMR according to Annex VI of Regulation 1272/2008. (Might not apply when contaminants are below below legal thresholds and/or full refining history is known)</v>
      </c>
      <c r="L648" s="76" t="str">
        <f>IF($C648="-",IF($A648="-",VLOOKUP($D648,'sin-list 180320_update'!$C$2:$S$835,6,FALSE),VLOOKUP($A648,'sin-list 180320_update'!$A$2:$S$835,8,FALSE)),VLOOKUP($C648,'sin-list 180320_update'!$B$2:$S$835,7,FALSE))</f>
        <v>Carc. 1B
Muta. 1B
Asp. Tox. 1</v>
      </c>
      <c r="M648" s="76" t="str">
        <f>IF($C648="-",IF($A648="-",IF(VLOOKUP($D648,'sin-list 180320_update'!$C$2:$S$835,8,FALSE)="",NA(),VLOOKUP($D648,'sin-list 180320_update'!$C$2:$S$835,8,FALSE)),IF(VLOOKUP($A648,'sin-list 180320_update'!$A$2:$S$835,10,FALSE)="",NA(),VLOOKUP($A648,'sin-list 180320_update'!$A$2:$S$835,10,FALSE))),IF(VLOOKUP($C648,'sin-list 180320_update'!$B$2:$S$835,9,FALSE)="",NA(),VLOOKUP($C648,'sin-list 180320_update'!$B$2:$S$835,9,FALSE)))</f>
        <v>H350
H340
H304</v>
      </c>
      <c r="N648" s="76" t="e">
        <f>IF($C648="-",IF($A648="-",IF(VLOOKUP($D648,'REACH Bilaga XVII_update'!$A$5:$E$131,4,FALSE)="",NA(),VLOOKUP($D648,'REACH Bilaga XVII_update'!$A$5:$E$131,4,FALSE)),IF(VLOOKUP($A648,'REACH Bilaga XVII_update'!$C$5:$D$131,2,FALSE)="",NA(),VLOOKUP($A648,'REACH Bilaga XVII_update'!$C$5:$D$131,2,FALSE))),IF(VLOOKUP($C648,'REACH Bilaga XVII_update'!$B$5:$D$131,3,FALSE)="",NA(),VLOOKUP($C648,'REACH Bilaga XVII_update'!$B$5:$D$131,3,FALSE)))</f>
        <v>#N/A</v>
      </c>
      <c r="O648" s="76" t="e">
        <f>IF($C648="-",IF($A648="-",IF(VLOOKUP($D648,' REACH Bilaga 59_update'!$A$5:$E$210,5,FALSE)="",NA(),VLOOKUP($D648,' REACH Bilaga 59_update'!$A$5:$E$210,5,FALSE)),IF(VLOOKUP($A648,' REACH Bilaga 59_update'!$D$5:$E$210,2,FALSE)="",NA(),VLOOKUP($A648,' REACH Bilaga 59_update'!$D$5:$E$210,2,FALSE))),IF(VLOOKUP($C648,' REACH Bilaga 59_update'!$C$5:$E$210,3,FALSE)="",NA(),VLOOKUP($C648,' REACH Bilaga 59_update'!$C$5:$E$210,3,FALSE)))</f>
        <v>#N/A</v>
      </c>
      <c r="P648" s="76" t="e">
        <f>IF(C648="-",IF(A648="-",IFERROR(VLOOKUP($D648,' REACH Bilaga 59_update'!$A$5:$F$210,MATCH(Sammanfattning!P$1,' REACH Bilaga 59_update'!$A$4:$F$4,0),FALSE),VLOOKUP($D648,'REACH Bilaga XIV_update'!$A$4:$H$110,MATCH(Sammanfattning!P$1,'REACH Bilaga XIV_update'!$A$4:$H$4,0),FALSE)),IFERROR(VLOOKUP($A648,' REACH Bilaga 59_update'!$D$5:$F$210,MATCH(Sammanfattning!P$1,' REACH Bilaga 59_update'!$D$4:$F$4,0),FALSE),VLOOKUP($A648,'REACH Bilaga XIV_update'!$D$4:$H$110,MATCH(Sammanfattning!P$1,'REACH Bilaga XIV_update'!$D$4:$H$4,0),FALSE))),IFERROR(VLOOKUP($C648,' REACH Bilaga 59_update'!$C$5:$F$210,MATCH(Sammanfattning!P$1,' REACH Bilaga 59_update'!$C$4:$F$4,0),FALSE),VLOOKUP($C648,'REACH Bilaga XIV_update'!$C$4:$H$110,MATCH(Sammanfattning!P$1,'REACH Bilaga XIV_update'!$C$4:$H$4,0),FALSE)))</f>
        <v>#N/A</v>
      </c>
      <c r="Q648" s="76" t="e">
        <f>IF($C648="-",IF($A648="-",IF(VLOOKUP($D648,'REACH Bilaga XIV_update'!$A$5:$I$110,9,FALSE)="",NA(),VLOOKUP($D648,'REACH Bilaga XIV_update'!$A$5:$I$110,9,FALSE)),IF(VLOOKUP($A648,'REACH Bilaga XIV_update'!$D$5:$I$110,6,FALSE)="",NA(),VLOOKUP($A648,'REACH Bilaga XIV_update'!$D$5:$I$110,6,FALSE))),IF(VLOOKUP($C648,'REACH Bilaga XIV_update'!$C$5:$I$110,7,FALSE)="",NA(),VLOOKUP($C648,'REACH Bilaga XIV_update'!$C$5:$I$110,7,FALSE)))</f>
        <v>#N/A</v>
      </c>
      <c r="R648" s="76" t="e">
        <f>IF($C648="-",IF($A648="-",IF(VLOOKUP($D648,CoRAP_update!$A$5:$O$376,15,FALSE)="",NA(),VLOOKUP($D648,CoRAP_update!$A$5:$O$376,15,FALSE)),IF(VLOOKUP($A648,CoRAP_update!$D$5:$O$376,12,FALSE)="",NA(),VLOOKUP($A648,CoRAP_update!$D$5:$O$376,12,FALSE))),IF(VLOOKUP($C648,CoRAP_update!$C$5:$O$376,13,FALSE)="",NA(),VLOOKUP($C648,CoRAP_update!$C$5:$O$376,13,FALSE)))</f>
        <v>#N/A</v>
      </c>
      <c r="S648" s="144" t="e">
        <f>IF($C648="-",IF($A648="-",VLOOKUP($D648,CoRAP_update!$A$5:$J$376,MATCH(Sammanfattning!S$1,CoRAP_update!$A$4:$J$4,0),FALSE),VLOOKUP($A648,CoRAP_update!$D$5:$J$376,MATCH(Sammanfattning!S$1,CoRAP_update!$D$4:$J$4,0),FALSE)),VLOOKUP($C648,CoRAP_update!$C$5:$J$376,MATCH(Sammanfattning!S$1,CoRAP_update!$C$4:$J$4,0),FALSE))</f>
        <v>#N/A</v>
      </c>
      <c r="T648" s="76" t="e">
        <f>IF($A648="-",VLOOKUP($D648,EDC_update!$C$2:$F$450,4,FALSE),VLOOKUP($A648,EDC_update!$B$2:$F$450,5,FALSE))</f>
        <v>#N/A</v>
      </c>
      <c r="V648" s="78">
        <f>IF(IFERROR(SEARCH("PBT",P648),99)=99,IF(IFERROR(SEARCH("suspected PBT",S648),99)=99,IF(IFERROR(SEARCH("concluded to be PBT",K648),99)=99,IF(IFERROR(SEARCH("PBT",S648),99)=99,IF(IFERROR(SEARCH("PBT cand",L648),99)=99,IF(IFERROR(SEARCH("PBT",L648),99)=99,IF(IFERROR(SEARCH("persistent, bioackumulative and toxic properties",K648),99)=99,0,Scoring!$E$3),Scoring!$E$3),Scoring!$E$7),Scoring!$E$3),Scoring!$E$5),Scoring!$E$6),Scoring!$E$3)</f>
        <v>0</v>
      </c>
      <c r="W648" s="78">
        <f>IF(IFERROR(SEARCH("vPvB",P648),99)=99,IF(IFERROR(SEARCH("suspected pbt/vPvB",S648),99)=99,IF(IFERROR(SEARCH("vPvB",S648),99)=99,IF(IFERROR(SEARCH("concluded to be a vPvB",S648),99)=99,IF(IFERROR(SEARCH("identified as vPvB",K648),99)=99,IF(IFERROR(SEARCH("concluded to be a vPvB",K648),99)=99,IF(IFERROR(SEARCH("concluded to be both pbt and vPvB",S648),99)=99,IF(IFERROR(SEARCH("concluded to be both pbt and vPvB",K648),99)=99,0,Scoring!$E$5),Scoring!$E$5),Scoring!$E$5),Scoring!$E$5),Scoring!$E$5),Scoring!$E$4),Scoring!$E$6),Scoring!$E$4)</f>
        <v>0</v>
      </c>
      <c r="X648" s="78">
        <f>IF(IFERROR(SEARCH("H410",N648),99)=99,IF(IFERROR(SEARCH("H410",O648),99)=99,IF(IFERROR(SEARCH("H410",Q648),99)=99,IF(IFERROR(SEARCH("H410",M648),99)=99,IF(IFERROR(SEARCH("H410",R648),99)=99,IF(IFERROR(SEARCH("H411",N648),99)=99,IF(IFERROR(SEARCH("H411",O648),99)=99,IF(IFERROR(SEARCH("H411",Q648),99)=99,IF(IFERROR(SEARCH("H411",M648),99)=99,IF(IFERROR(SEARCH("H411",R648),99)=99,IF(IFERROR(SEARCH("H413",N648),99)=99,IF(IFERROR(SEARCH("H413",O648),99)=99,IF(IFERROR(SEARCH("H413",Q648),99)=99,IF(IFERROR(SEARCH("H413",M648),99)=99,IF(IFERROR(SEARCH("H413",R648),99)=99,IF(IFERROR(SEARCH("H412",N648),99)=99,IF(IFERROR(SEARCH("H412",O648),99)=99,IF(IFERROR(SEARCH("H412",Q648),99)=99,IF(IFERROR(SEARCH("H412",M648),99)=99,IF(IFERROR(SEARCH("H412",R648),99)=99,0,Scoring!$E$2),Scoring!$E$2),Scoring!$E$2),Scoring!$E$2),Scoring!$E$2),Scoring!$E$2),Scoring!$E$2),Scoring!$E$2),Scoring!$E$2),Scoring!$E$2),Scoring!$E$2),Scoring!$E$2),Scoring!$E$2),Scoring!$E$2),Scoring!$E$2),Scoring!$E$2),Scoring!$E$2),Scoring!$E$2),Scoring!$E$2),Scoring!$E$2)</f>
        <v>0</v>
      </c>
      <c r="Y648" s="78">
        <f>IF(IFERROR(SEARCH("CMR",K648),99)=99,IF(IFERROR(SEARCH("Suspected CMR",S648),99)=99,IF(IFERROR(SEARCH("CMR",S648),99)=99,0,Scoring!$E$8),Scoring!$E$9),Scoring!$E$8)</f>
        <v>3</v>
      </c>
      <c r="Z648" s="78">
        <f>IF(IFERROR(SEARCH("H350",N648),99)=99,IF(IFERROR(SEARCH("H350",O648),99)=99,IF(IFERROR(SEARCH("H350",Q648),99)=99,IF(IFERROR(SEARCH("H350",M648),99)=99,IF(IFERROR(SEARCH("H350",R648),99)=99,IF(IFERROR(SEARCH("H351",N648),99)=99,IF(IFERROR(SEARCH("H351",O648),99)=99,IF(IFERROR(SEARCH("H351",Q648),99)=99,IF(IFERROR(SEARCH("H351",M648),99)=99,IF(IFERROR(SEARCH("H351",R648),99)=99,IF(IFERROR(SEARCH("carcinogenic",P648),99)=99,IF(IFERROR(SEARCH("suspected carcinogenic",S648),99)=99,0,Scoring!$E$12),Scoring!$E$11),Scoring!$E$10),Scoring!$E$10),Scoring!$E$10),Scoring!$E$10),Scoring!$E$10),Scoring!$E$10),Scoring!$E$10),Scoring!$E$10),Scoring!$E$10),Scoring!$E$10)</f>
        <v>1</v>
      </c>
      <c r="AA648" s="78">
        <f>IF(IFERROR(SEARCH("H340",N648),99)=99,IF(IFERROR(SEARCH("H340",O648),99)=99,IF(IFERROR(SEARCH("H340",Q648),99)=99,IF(IFERROR(SEARCH("H340",M648),99)=99,IF(IFERROR(SEARCH("H340",R648),99)=99,IF(IFERROR(SEARCH("H341",N648),99)=99,IF(IFERROR(SEARCH("H341",O648),99)=99,IF(IFERROR(SEARCH("H341",Q648),99)=99,IF(IFERROR(SEARCH("H341",M648),99)=99,IF(IFERROR(SEARCH("H341",R648),99)=99,IF(IFERROR(SEARCH("mutagenic",P648),99)=99,IF(IFERROR(SEARCH("suspected mutagenic",S648),99)=99,0,Scoring!$E$15),Scoring!$E$14),Scoring!$E$13),Scoring!$E$13),Scoring!$E$13),Scoring!$E$13),Scoring!$E$13),Scoring!$E$13),Scoring!$E$13),Scoring!$E$13),Scoring!$E$13),Scoring!$E$13)</f>
        <v>1</v>
      </c>
      <c r="AB648" s="78">
        <f>IF(IFERROR(SEARCH("H360",N648),99)=99,IF(IFERROR(SEARCH("H360",O648),99)=99,IF(IFERROR(SEARCH("H360",Q648),99)=99,IF(IFERROR(SEARCH("H360",M648),99)=99,IF(IFERROR(SEARCH("H360",R648),99)=99,IF(IFERROR(SEARCH("H361",N648),99)=99,IF(IFERROR(SEARCH("H361",O648),99)=99,IF(IFERROR(SEARCH("H361",Q648),99)=99,IF(IFERROR(SEARCH("H361",M648),99)=99,IF(IFERROR(SEARCH("H361",R648),99)=99,IF(IFERROR(SEARCH("reproduction",P648),99)=99,IF(IFERROR(SEARCH("suspected reprotoxic",S648),99)=99,IF(IFERROR(SEARCH("reprotoxic",S648),99)=99,IF(IFERROR(SEARCH("reprotoxic",K648),99)=99,0,Scoring!$E$18),Scoring!$E$18),Scoring!$E$19),Scoring!$E$17),Scoring!$E$16),Scoring!$E$16),Scoring!$E$16),Scoring!$E$16),Scoring!$E$16),Scoring!$E$16),Scoring!$E$16),Scoring!$E$16),Scoring!$E$16),Scoring!$E$16)</f>
        <v>0</v>
      </c>
      <c r="AC648" s="78">
        <f>IF(IFERROR(SEARCH("57f",L648),99)=99,IF(IFERROR(SEARCH("57(f)",P648),99)=99,0,Scoring!$E$20),Scoring!$E$20)</f>
        <v>0</v>
      </c>
      <c r="AD648" s="78">
        <f>IF(IFERROR(SEARCH("CAT1",T648),99)=99,IF(IFERROR(SEARCH("CAT2",T648),99)=99,IF(IFERROR(SEARCH("CAT3",T648),99)=99,IF(IFERROR(SEARCH("concluded to be endocrine",K648),99)=99,IF(IFERROR(SEARCH("categorised as endocrine",K648),99)=99,IF(IFERROR(SEARCH("endocrine disrupting",P648),99)=99,IF(IFERROR(SEARCH("endocrine disrupting",K648),99)=99,IF(IFERROR(SEARCH("suspected endocrine",S648),99)=99,IF(IFERROR(SEARCH("potential endocrine",S648),99)=99,0,Scoring!$E$25),Scoring!$E$25),Scoring!$E$24),Scoring!$E$24),Scoring!$E$24),Scoring!$E$24),Scoring!$E$23),Scoring!$E$22),Scoring!$E$21)</f>
        <v>0</v>
      </c>
      <c r="AE648" s="78">
        <f>IF(IFERROR(SEARCH("suspected sensitiser",S648),99)=99,IF(IFERROR(SEARCH("sensitiser",S648),99)=99,IF(IFERROR(SEARCH("other hazard based concern",S648),99)=99,0,Scoring!$E$28),Scoring!$E$26),Scoring!$E$27)</f>
        <v>0</v>
      </c>
      <c r="AF648" s="78">
        <f>IF(IFERROR(M648,1)=1,IF(IFERROR(N648,1)=1,IF(IFERROR(O648,1)=1,IF(IFERROR(Q648,1)=1,IF(IFERROR(R648,1)=1,IF(IFERROR(T648,1)=1,IF(IFERROR(K648,1)=1,IF(IFERROR(P648,1)=1,IF(IFERROR(S648,1)=1,Scoring!$E$29,0),0),0),0),0),0),0),0),0)</f>
        <v>0</v>
      </c>
      <c r="AG648" s="78">
        <f t="shared" si="53"/>
        <v>3</v>
      </c>
      <c r="AI648" s="93"/>
      <c r="AJ648" s="94"/>
      <c r="AK648" s="76"/>
      <c r="AL648" s="75"/>
      <c r="AN648" s="79"/>
      <c r="AO648" s="79"/>
      <c r="AP648" s="79"/>
      <c r="AQ648" s="79"/>
      <c r="AR648" s="79"/>
      <c r="AS648" s="78"/>
      <c r="AU648" s="79">
        <f>IF(IFERROR(F648,99)=99,IF(IFERROR(G648,99)=99,IF(IFERROR(H648,99)=99,IF(IFERROR(I648,99)=99,IF(IFERROR(E648,99)=99,IF(IFERROR(J648,99)=99,0,Scoring!$B$7),Scoring!$B$3),Scoring!$B$2),Scoring!$B$6),Scoring!$B$5),Scoring!$B$4)</f>
        <v>0.3</v>
      </c>
      <c r="AV648" s="78">
        <f t="shared" si="54"/>
        <v>0.89999999999999991</v>
      </c>
      <c r="AW648" s="78"/>
      <c r="AX648" s="66"/>
      <c r="AY648" s="78"/>
      <c r="AZ648" s="76"/>
      <c r="BA648" s="76"/>
      <c r="BB648" s="76"/>
    </row>
    <row r="649" spans="1:54" x14ac:dyDescent="0.25">
      <c r="A649" s="77" t="s">
        <v>6552</v>
      </c>
      <c r="B649" s="76" t="str">
        <f t="shared" si="55"/>
        <v>270-689-2</v>
      </c>
      <c r="C649" s="77" t="s">
        <v>1933</v>
      </c>
      <c r="D649" s="77" t="s">
        <v>1934</v>
      </c>
      <c r="E649" s="76" t="str">
        <f>IF(C649="-",IF(A649="-",VLOOKUP(D649,'sin-list 180320_update'!$C$2:$C$835,1,FALSE),VLOOKUP(A649,'sin-list 180320_update'!$A$2:$A$835,1,FALSE)),VLOOKUP(C649,'sin-list 180320_update'!$B$2:$B$835,1,FALSE))</f>
        <v>270-689-2</v>
      </c>
      <c r="F649" s="76" t="e">
        <f>IF($C649="-",IF($A649="-",VLOOKUP($D649,'REACH Bilaga XVII_update'!$A$5:$A$131,1,FALSE),VLOOKUP($A649,'REACH Bilaga XVII_update'!$C$5:$C$131,1,FALSE)),VLOOKUP($C649,'REACH Bilaga XVII_update'!$B$5:$B$131,1,FALSE))</f>
        <v>#N/A</v>
      </c>
      <c r="G649" s="76" t="e">
        <f>IF($C649="-",IF($A649="-",VLOOKUP($D649,' REACH Bilaga 59_update'!$A$5:$A$210,1,FALSE),VLOOKUP($A649,' REACH Bilaga 59_update'!$D$5:$D$210,1,FALSE)),VLOOKUP($C649,' REACH Bilaga 59_update'!$C$5:$C$210,1,FALSE))</f>
        <v>#N/A</v>
      </c>
      <c r="H649" s="76" t="e">
        <f>IF($C649="-",IF($A649="-",VLOOKUP($D649,'REACH Bilaga XIV_update'!$A$5:$A$110,1,FALSE),VLOOKUP($A649,'REACH Bilaga XIV_update'!$D$5:$D$110,1,FALSE)),VLOOKUP($C649,'REACH Bilaga XIV_update'!$C$5:$C$110,1,FALSE))</f>
        <v>#N/A</v>
      </c>
      <c r="I649" s="76" t="e">
        <f>IF($C649="-",IF($A649="-",VLOOKUP($D649,CoRAP_update!$A$5:$A$376,1,FALSE),VLOOKUP($A649,CoRAP_update!$D$5:$D$376,1,FALSE)),VLOOKUP($C649,CoRAP_update!$C$5:$C$376,1,FALSE))</f>
        <v>#N/A</v>
      </c>
      <c r="J649" s="76" t="e">
        <f>IF($C649="-",IF($A649="-",VLOOKUP($D649,EDC_update!$C$2:$C$450,1,FALSE),VLOOKUP($A649,EDC_update!$B$2:$B$450,1,FALSE)),VLOOKUP($C649,EDC_update!$L$2:$L$450,1,FALSE))</f>
        <v>#N/A</v>
      </c>
      <c r="K649" s="76" t="str">
        <f>IF($C649="-",IF($A649="-",IF(VLOOKUP($D649,'sin-list 180320_update'!$C$2:$S$835,3,FALSE)="",NA(),VLOOKUP($D649,'sin-list 180320_update'!$C$2:$S$835,3,FALSE)),IF(VLOOKUP($A649,'sin-list 180320_update'!$A$2:$S$835,5,FALSE)="",NA(),VLOOKUP($A649,'sin-list 180320_update'!$A$2:$S$835,5,FALSE))),IF(VLOOKUP($C649,'sin-list 180320_update'!$B$2:$S$835,4,FALSE)="",NA(),VLOOKUP($C649,'sin-list 180320_update'!$B$2:$S$835,4,FALSE)))</f>
        <v>Classified CMR according to Annex VI of Regulation 1272/2008. (Might not apply when contaminants are below below legal thresholds and/or full refining history is known)</v>
      </c>
      <c r="L649" s="76" t="str">
        <f>IF($C649="-",IF($A649="-",VLOOKUP($D649,'sin-list 180320_update'!$C$2:$S$835,6,FALSE),VLOOKUP($A649,'sin-list 180320_update'!$A$2:$S$835,8,FALSE)),VLOOKUP($C649,'sin-list 180320_update'!$B$2:$S$835,7,FALSE))</f>
        <v>Press. Gas
Flam. Gas 1
Carc. 1B
Muta. 1B</v>
      </c>
      <c r="M649" s="76" t="str">
        <f>IF($C649="-",IF($A649="-",IF(VLOOKUP($D649,'sin-list 180320_update'!$C$2:$S$835,8,FALSE)="",NA(),VLOOKUP($D649,'sin-list 180320_update'!$C$2:$S$835,8,FALSE)),IF(VLOOKUP($A649,'sin-list 180320_update'!$A$2:$S$835,10,FALSE)="",NA(),VLOOKUP($A649,'sin-list 180320_update'!$A$2:$S$835,10,FALSE))),IF(VLOOKUP($C649,'sin-list 180320_update'!$B$2:$S$835,9,FALSE)="",NA(),VLOOKUP($C649,'sin-list 180320_update'!$B$2:$S$835,9,FALSE)))</f>
        <v>H220
H350
H340</v>
      </c>
      <c r="N649" s="76" t="e">
        <f>IF($C649="-",IF($A649="-",IF(VLOOKUP($D649,'REACH Bilaga XVII_update'!$A$5:$E$131,4,FALSE)="",NA(),VLOOKUP($D649,'REACH Bilaga XVII_update'!$A$5:$E$131,4,FALSE)),IF(VLOOKUP($A649,'REACH Bilaga XVII_update'!$C$5:$D$131,2,FALSE)="",NA(),VLOOKUP($A649,'REACH Bilaga XVII_update'!$C$5:$D$131,2,FALSE))),IF(VLOOKUP($C649,'REACH Bilaga XVII_update'!$B$5:$D$131,3,FALSE)="",NA(),VLOOKUP($C649,'REACH Bilaga XVII_update'!$B$5:$D$131,3,FALSE)))</f>
        <v>#N/A</v>
      </c>
      <c r="O649" s="76" t="e">
        <f>IF($C649="-",IF($A649="-",IF(VLOOKUP($D649,' REACH Bilaga 59_update'!$A$5:$E$210,5,FALSE)="",NA(),VLOOKUP($D649,' REACH Bilaga 59_update'!$A$5:$E$210,5,FALSE)),IF(VLOOKUP($A649,' REACH Bilaga 59_update'!$D$5:$E$210,2,FALSE)="",NA(),VLOOKUP($A649,' REACH Bilaga 59_update'!$D$5:$E$210,2,FALSE))),IF(VLOOKUP($C649,' REACH Bilaga 59_update'!$C$5:$E$210,3,FALSE)="",NA(),VLOOKUP($C649,' REACH Bilaga 59_update'!$C$5:$E$210,3,FALSE)))</f>
        <v>#N/A</v>
      </c>
      <c r="P649" s="76" t="e">
        <f>IF(C649="-",IF(A649="-",IFERROR(VLOOKUP($D649,' REACH Bilaga 59_update'!$A$5:$F$210,MATCH(Sammanfattning!P$1,' REACH Bilaga 59_update'!$A$4:$F$4,0),FALSE),VLOOKUP($D649,'REACH Bilaga XIV_update'!$A$4:$H$110,MATCH(Sammanfattning!P$1,'REACH Bilaga XIV_update'!$A$4:$H$4,0),FALSE)),IFERROR(VLOOKUP($A649,' REACH Bilaga 59_update'!$D$5:$F$210,MATCH(Sammanfattning!P$1,' REACH Bilaga 59_update'!$D$4:$F$4,0),FALSE),VLOOKUP($A649,'REACH Bilaga XIV_update'!$D$4:$H$110,MATCH(Sammanfattning!P$1,'REACH Bilaga XIV_update'!$D$4:$H$4,0),FALSE))),IFERROR(VLOOKUP($C649,' REACH Bilaga 59_update'!$C$5:$F$210,MATCH(Sammanfattning!P$1,' REACH Bilaga 59_update'!$C$4:$F$4,0),FALSE),VLOOKUP($C649,'REACH Bilaga XIV_update'!$C$4:$H$110,MATCH(Sammanfattning!P$1,'REACH Bilaga XIV_update'!$C$4:$H$4,0),FALSE)))</f>
        <v>#N/A</v>
      </c>
      <c r="Q649" s="76" t="e">
        <f>IF($C649="-",IF($A649="-",IF(VLOOKUP($D649,'REACH Bilaga XIV_update'!$A$5:$I$110,9,FALSE)="",NA(),VLOOKUP($D649,'REACH Bilaga XIV_update'!$A$5:$I$110,9,FALSE)),IF(VLOOKUP($A649,'REACH Bilaga XIV_update'!$D$5:$I$110,6,FALSE)="",NA(),VLOOKUP($A649,'REACH Bilaga XIV_update'!$D$5:$I$110,6,FALSE))),IF(VLOOKUP($C649,'REACH Bilaga XIV_update'!$C$5:$I$110,7,FALSE)="",NA(),VLOOKUP($C649,'REACH Bilaga XIV_update'!$C$5:$I$110,7,FALSE)))</f>
        <v>#N/A</v>
      </c>
      <c r="R649" s="76" t="e">
        <f>IF($C649="-",IF($A649="-",IF(VLOOKUP($D649,CoRAP_update!$A$5:$O$376,15,FALSE)="",NA(),VLOOKUP($D649,CoRAP_update!$A$5:$O$376,15,FALSE)),IF(VLOOKUP($A649,CoRAP_update!$D$5:$O$376,12,FALSE)="",NA(),VLOOKUP($A649,CoRAP_update!$D$5:$O$376,12,FALSE))),IF(VLOOKUP($C649,CoRAP_update!$C$5:$O$376,13,FALSE)="",NA(),VLOOKUP($C649,CoRAP_update!$C$5:$O$376,13,FALSE)))</f>
        <v>#N/A</v>
      </c>
      <c r="S649" s="144" t="e">
        <f>IF($C649="-",IF($A649="-",VLOOKUP($D649,CoRAP_update!$A$5:$J$376,MATCH(Sammanfattning!S$1,CoRAP_update!$A$4:$J$4,0),FALSE),VLOOKUP($A649,CoRAP_update!$D$5:$J$376,MATCH(Sammanfattning!S$1,CoRAP_update!$D$4:$J$4,0),FALSE)),VLOOKUP($C649,CoRAP_update!$C$5:$J$376,MATCH(Sammanfattning!S$1,CoRAP_update!$C$4:$J$4,0),FALSE))</f>
        <v>#N/A</v>
      </c>
      <c r="T649" s="76" t="e">
        <f>IF($A649="-",VLOOKUP($D649,EDC_update!$C$2:$F$450,4,FALSE),VLOOKUP($A649,EDC_update!$B$2:$F$450,5,FALSE))</f>
        <v>#N/A</v>
      </c>
      <c r="V649" s="78">
        <f>IF(IFERROR(SEARCH("PBT",P649),99)=99,IF(IFERROR(SEARCH("suspected PBT",S649),99)=99,IF(IFERROR(SEARCH("concluded to be PBT",K649),99)=99,IF(IFERROR(SEARCH("PBT",S649),99)=99,IF(IFERROR(SEARCH("PBT cand",L649),99)=99,IF(IFERROR(SEARCH("PBT",L649),99)=99,IF(IFERROR(SEARCH("persistent, bioackumulative and toxic properties",K649),99)=99,0,Scoring!$E$3),Scoring!$E$3),Scoring!$E$7),Scoring!$E$3),Scoring!$E$5),Scoring!$E$6),Scoring!$E$3)</f>
        <v>0</v>
      </c>
      <c r="W649" s="78">
        <f>IF(IFERROR(SEARCH("vPvB",P649),99)=99,IF(IFERROR(SEARCH("suspected pbt/vPvB",S649),99)=99,IF(IFERROR(SEARCH("vPvB",S649),99)=99,IF(IFERROR(SEARCH("concluded to be a vPvB",S649),99)=99,IF(IFERROR(SEARCH("identified as vPvB",K649),99)=99,IF(IFERROR(SEARCH("concluded to be a vPvB",K649),99)=99,IF(IFERROR(SEARCH("concluded to be both pbt and vPvB",S649),99)=99,IF(IFERROR(SEARCH("concluded to be both pbt and vPvB",K649),99)=99,0,Scoring!$E$5),Scoring!$E$5),Scoring!$E$5),Scoring!$E$5),Scoring!$E$5),Scoring!$E$4),Scoring!$E$6),Scoring!$E$4)</f>
        <v>0</v>
      </c>
      <c r="X649" s="78">
        <f>IF(IFERROR(SEARCH("H410",N649),99)=99,IF(IFERROR(SEARCH("H410",O649),99)=99,IF(IFERROR(SEARCH("H410",Q649),99)=99,IF(IFERROR(SEARCH("H410",M649),99)=99,IF(IFERROR(SEARCH("H410",R649),99)=99,IF(IFERROR(SEARCH("H411",N649),99)=99,IF(IFERROR(SEARCH("H411",O649),99)=99,IF(IFERROR(SEARCH("H411",Q649),99)=99,IF(IFERROR(SEARCH("H411",M649),99)=99,IF(IFERROR(SEARCH("H411",R649),99)=99,IF(IFERROR(SEARCH("H413",N649),99)=99,IF(IFERROR(SEARCH("H413",O649),99)=99,IF(IFERROR(SEARCH("H413",Q649),99)=99,IF(IFERROR(SEARCH("H413",M649),99)=99,IF(IFERROR(SEARCH("H413",R649),99)=99,IF(IFERROR(SEARCH("H412",N649),99)=99,IF(IFERROR(SEARCH("H412",O649),99)=99,IF(IFERROR(SEARCH("H412",Q649),99)=99,IF(IFERROR(SEARCH("H412",M649),99)=99,IF(IFERROR(SEARCH("H412",R649),99)=99,0,Scoring!$E$2),Scoring!$E$2),Scoring!$E$2),Scoring!$E$2),Scoring!$E$2),Scoring!$E$2),Scoring!$E$2),Scoring!$E$2),Scoring!$E$2),Scoring!$E$2),Scoring!$E$2),Scoring!$E$2),Scoring!$E$2),Scoring!$E$2),Scoring!$E$2),Scoring!$E$2),Scoring!$E$2),Scoring!$E$2),Scoring!$E$2),Scoring!$E$2)</f>
        <v>0</v>
      </c>
      <c r="Y649" s="78">
        <f>IF(IFERROR(SEARCH("CMR",K649),99)=99,IF(IFERROR(SEARCH("Suspected CMR",S649),99)=99,IF(IFERROR(SEARCH("CMR",S649),99)=99,0,Scoring!$E$8),Scoring!$E$9),Scoring!$E$8)</f>
        <v>3</v>
      </c>
      <c r="Z649" s="78">
        <f>IF(IFERROR(SEARCH("H350",N649),99)=99,IF(IFERROR(SEARCH("H350",O649),99)=99,IF(IFERROR(SEARCH("H350",Q649),99)=99,IF(IFERROR(SEARCH("H350",M649),99)=99,IF(IFERROR(SEARCH("H350",R649),99)=99,IF(IFERROR(SEARCH("H351",N649),99)=99,IF(IFERROR(SEARCH("H351",O649),99)=99,IF(IFERROR(SEARCH("H351",Q649),99)=99,IF(IFERROR(SEARCH("H351",M649),99)=99,IF(IFERROR(SEARCH("H351",R649),99)=99,IF(IFERROR(SEARCH("carcinogenic",P649),99)=99,IF(IFERROR(SEARCH("suspected carcinogenic",S649),99)=99,0,Scoring!$E$12),Scoring!$E$11),Scoring!$E$10),Scoring!$E$10),Scoring!$E$10),Scoring!$E$10),Scoring!$E$10),Scoring!$E$10),Scoring!$E$10),Scoring!$E$10),Scoring!$E$10),Scoring!$E$10)</f>
        <v>1</v>
      </c>
      <c r="AA649" s="78">
        <f>IF(IFERROR(SEARCH("H340",N649),99)=99,IF(IFERROR(SEARCH("H340",O649),99)=99,IF(IFERROR(SEARCH("H340",Q649),99)=99,IF(IFERROR(SEARCH("H340",M649),99)=99,IF(IFERROR(SEARCH("H340",R649),99)=99,IF(IFERROR(SEARCH("H341",N649),99)=99,IF(IFERROR(SEARCH("H341",O649),99)=99,IF(IFERROR(SEARCH("H341",Q649),99)=99,IF(IFERROR(SEARCH("H341",M649),99)=99,IF(IFERROR(SEARCH("H341",R649),99)=99,IF(IFERROR(SEARCH("mutagenic",P649),99)=99,IF(IFERROR(SEARCH("suspected mutagenic",S649),99)=99,0,Scoring!$E$15),Scoring!$E$14),Scoring!$E$13),Scoring!$E$13),Scoring!$E$13),Scoring!$E$13),Scoring!$E$13),Scoring!$E$13),Scoring!$E$13),Scoring!$E$13),Scoring!$E$13),Scoring!$E$13)</f>
        <v>1</v>
      </c>
      <c r="AB649" s="78">
        <f>IF(IFERROR(SEARCH("H360",N649),99)=99,IF(IFERROR(SEARCH("H360",O649),99)=99,IF(IFERROR(SEARCH("H360",Q649),99)=99,IF(IFERROR(SEARCH("H360",M649),99)=99,IF(IFERROR(SEARCH("H360",R649),99)=99,IF(IFERROR(SEARCH("H361",N649),99)=99,IF(IFERROR(SEARCH("H361",O649),99)=99,IF(IFERROR(SEARCH("H361",Q649),99)=99,IF(IFERROR(SEARCH("H361",M649),99)=99,IF(IFERROR(SEARCH("H361",R649),99)=99,IF(IFERROR(SEARCH("reproduction",P649),99)=99,IF(IFERROR(SEARCH("suspected reprotoxic",S649),99)=99,IF(IFERROR(SEARCH("reprotoxic",S649),99)=99,IF(IFERROR(SEARCH("reprotoxic",K649),99)=99,0,Scoring!$E$18),Scoring!$E$18),Scoring!$E$19),Scoring!$E$17),Scoring!$E$16),Scoring!$E$16),Scoring!$E$16),Scoring!$E$16),Scoring!$E$16),Scoring!$E$16),Scoring!$E$16),Scoring!$E$16),Scoring!$E$16),Scoring!$E$16)</f>
        <v>0</v>
      </c>
      <c r="AC649" s="78">
        <f>IF(IFERROR(SEARCH("57f",L649),99)=99,IF(IFERROR(SEARCH("57(f)",P649),99)=99,0,Scoring!$E$20),Scoring!$E$20)</f>
        <v>0</v>
      </c>
      <c r="AD649" s="78">
        <f>IF(IFERROR(SEARCH("CAT1",T649),99)=99,IF(IFERROR(SEARCH("CAT2",T649),99)=99,IF(IFERROR(SEARCH("CAT3",T649),99)=99,IF(IFERROR(SEARCH("concluded to be endocrine",K649),99)=99,IF(IFERROR(SEARCH("categorised as endocrine",K649),99)=99,IF(IFERROR(SEARCH("endocrine disrupting",P649),99)=99,IF(IFERROR(SEARCH("endocrine disrupting",K649),99)=99,IF(IFERROR(SEARCH("suspected endocrine",S649),99)=99,IF(IFERROR(SEARCH("potential endocrine",S649),99)=99,0,Scoring!$E$25),Scoring!$E$25),Scoring!$E$24),Scoring!$E$24),Scoring!$E$24),Scoring!$E$24),Scoring!$E$23),Scoring!$E$22),Scoring!$E$21)</f>
        <v>0</v>
      </c>
      <c r="AE649" s="78">
        <f>IF(IFERROR(SEARCH("suspected sensitiser",S649),99)=99,IF(IFERROR(SEARCH("sensitiser",S649),99)=99,IF(IFERROR(SEARCH("other hazard based concern",S649),99)=99,0,Scoring!$E$28),Scoring!$E$26),Scoring!$E$27)</f>
        <v>0</v>
      </c>
      <c r="AF649" s="78">
        <f>IF(IFERROR(M649,1)=1,IF(IFERROR(N649,1)=1,IF(IFERROR(O649,1)=1,IF(IFERROR(Q649,1)=1,IF(IFERROR(R649,1)=1,IF(IFERROR(T649,1)=1,IF(IFERROR(K649,1)=1,IF(IFERROR(P649,1)=1,IF(IFERROR(S649,1)=1,Scoring!$E$29,0),0),0),0),0),0),0),0),0)</f>
        <v>0</v>
      </c>
      <c r="AG649" s="78">
        <f t="shared" si="53"/>
        <v>3</v>
      </c>
      <c r="AI649" s="93"/>
      <c r="AJ649" s="94"/>
      <c r="AK649" s="76"/>
      <c r="AL649" s="75"/>
      <c r="AN649" s="79"/>
      <c r="AO649" s="79"/>
      <c r="AP649" s="79"/>
      <c r="AQ649" s="79"/>
      <c r="AR649" s="79"/>
      <c r="AS649" s="78"/>
      <c r="AU649" s="79">
        <f>IF(IFERROR(F649,99)=99,IF(IFERROR(G649,99)=99,IF(IFERROR(H649,99)=99,IF(IFERROR(I649,99)=99,IF(IFERROR(E649,99)=99,IF(IFERROR(J649,99)=99,0,Scoring!$B$7),Scoring!$B$3),Scoring!$B$2),Scoring!$B$6),Scoring!$B$5),Scoring!$B$4)</f>
        <v>0.3</v>
      </c>
      <c r="AV649" s="78">
        <f t="shared" si="54"/>
        <v>0.89999999999999991</v>
      </c>
      <c r="AW649" s="78"/>
      <c r="AX649" s="66"/>
      <c r="AY649" s="78"/>
      <c r="AZ649" s="76"/>
      <c r="BA649" s="76"/>
      <c r="BB649" s="76"/>
    </row>
    <row r="650" spans="1:54" x14ac:dyDescent="0.25">
      <c r="A650" s="77" t="s">
        <v>6553</v>
      </c>
      <c r="B650" s="76" t="str">
        <f t="shared" si="55"/>
        <v>270-690-8</v>
      </c>
      <c r="C650" s="77" t="s">
        <v>1935</v>
      </c>
      <c r="D650" s="77" t="s">
        <v>1936</v>
      </c>
      <c r="E650" s="76" t="str">
        <f>IF(C650="-",IF(A650="-",VLOOKUP(D650,'sin-list 180320_update'!$C$2:$C$835,1,FALSE),VLOOKUP(A650,'sin-list 180320_update'!$A$2:$A$835,1,FALSE)),VLOOKUP(C650,'sin-list 180320_update'!$B$2:$B$835,1,FALSE))</f>
        <v>270-690-8</v>
      </c>
      <c r="F650" s="76" t="e">
        <f>IF($C650="-",IF($A650="-",VLOOKUP($D650,'REACH Bilaga XVII_update'!$A$5:$A$131,1,FALSE),VLOOKUP($A650,'REACH Bilaga XVII_update'!$C$5:$C$131,1,FALSE)),VLOOKUP($C650,'REACH Bilaga XVII_update'!$B$5:$B$131,1,FALSE))</f>
        <v>#N/A</v>
      </c>
      <c r="G650" s="76" t="e">
        <f>IF($C650="-",IF($A650="-",VLOOKUP($D650,' REACH Bilaga 59_update'!$A$5:$A$210,1,FALSE),VLOOKUP($A650,' REACH Bilaga 59_update'!$D$5:$D$210,1,FALSE)),VLOOKUP($C650,' REACH Bilaga 59_update'!$C$5:$C$210,1,FALSE))</f>
        <v>#N/A</v>
      </c>
      <c r="H650" s="76" t="e">
        <f>IF($C650="-",IF($A650="-",VLOOKUP($D650,'REACH Bilaga XIV_update'!$A$5:$A$110,1,FALSE),VLOOKUP($A650,'REACH Bilaga XIV_update'!$D$5:$D$110,1,FALSE)),VLOOKUP($C650,'REACH Bilaga XIV_update'!$C$5:$C$110,1,FALSE))</f>
        <v>#N/A</v>
      </c>
      <c r="I650" s="76" t="e">
        <f>IF($C650="-",IF($A650="-",VLOOKUP($D650,CoRAP_update!$A$5:$A$376,1,FALSE),VLOOKUP($A650,CoRAP_update!$D$5:$D$376,1,FALSE)),VLOOKUP($C650,CoRAP_update!$C$5:$C$376,1,FALSE))</f>
        <v>#N/A</v>
      </c>
      <c r="J650" s="76" t="e">
        <f>IF($C650="-",IF($A650="-",VLOOKUP($D650,EDC_update!$C$2:$C$450,1,FALSE),VLOOKUP($A650,EDC_update!$B$2:$B$450,1,FALSE)),VLOOKUP($C650,EDC_update!$L$2:$L$450,1,FALSE))</f>
        <v>#N/A</v>
      </c>
      <c r="K650" s="76" t="str">
        <f>IF($C650="-",IF($A650="-",IF(VLOOKUP($D650,'sin-list 180320_update'!$C$2:$S$835,3,FALSE)="",NA(),VLOOKUP($D650,'sin-list 180320_update'!$C$2:$S$835,3,FALSE)),IF(VLOOKUP($A650,'sin-list 180320_update'!$A$2:$S$835,5,FALSE)="",NA(),VLOOKUP($A650,'sin-list 180320_update'!$A$2:$S$835,5,FALSE))),IF(VLOOKUP($C650,'sin-list 180320_update'!$B$2:$S$835,4,FALSE)="",NA(),VLOOKUP($C650,'sin-list 180320_update'!$B$2:$S$835,4,FALSE)))</f>
        <v>Classified CMR according to Annex VI of Regulation 1272/2008. (Might not apply when contaminants are below below legal thresholds and/or full refining history is known)</v>
      </c>
      <c r="L650" s="76" t="str">
        <f>IF($C650="-",IF($A650="-",VLOOKUP($D650,'sin-list 180320_update'!$C$2:$S$835,6,FALSE),VLOOKUP($A650,'sin-list 180320_update'!$A$2:$S$835,8,FALSE)),VLOOKUP($C650,'sin-list 180320_update'!$B$2:$S$835,7,FALSE))</f>
        <v>Carc. 1B
Muta. 1B
Asp. Tox. 1</v>
      </c>
      <c r="M650" s="76" t="str">
        <f>IF($C650="-",IF($A650="-",IF(VLOOKUP($D650,'sin-list 180320_update'!$C$2:$S$835,8,FALSE)="",NA(),VLOOKUP($D650,'sin-list 180320_update'!$C$2:$S$835,8,FALSE)),IF(VLOOKUP($A650,'sin-list 180320_update'!$A$2:$S$835,10,FALSE)="",NA(),VLOOKUP($A650,'sin-list 180320_update'!$A$2:$S$835,10,FALSE))),IF(VLOOKUP($C650,'sin-list 180320_update'!$B$2:$S$835,9,FALSE)="",NA(),VLOOKUP($C650,'sin-list 180320_update'!$B$2:$S$835,9,FALSE)))</f>
        <v>H350
H340
H304</v>
      </c>
      <c r="N650" s="76" t="e">
        <f>IF($C650="-",IF($A650="-",IF(VLOOKUP($D650,'REACH Bilaga XVII_update'!$A$5:$E$131,4,FALSE)="",NA(),VLOOKUP($D650,'REACH Bilaga XVII_update'!$A$5:$E$131,4,FALSE)),IF(VLOOKUP($A650,'REACH Bilaga XVII_update'!$C$5:$D$131,2,FALSE)="",NA(),VLOOKUP($A650,'REACH Bilaga XVII_update'!$C$5:$D$131,2,FALSE))),IF(VLOOKUP($C650,'REACH Bilaga XVII_update'!$B$5:$D$131,3,FALSE)="",NA(),VLOOKUP($C650,'REACH Bilaga XVII_update'!$B$5:$D$131,3,FALSE)))</f>
        <v>#N/A</v>
      </c>
      <c r="O650" s="76" t="e">
        <f>IF($C650="-",IF($A650="-",IF(VLOOKUP($D650,' REACH Bilaga 59_update'!$A$5:$E$210,5,FALSE)="",NA(),VLOOKUP($D650,' REACH Bilaga 59_update'!$A$5:$E$210,5,FALSE)),IF(VLOOKUP($A650,' REACH Bilaga 59_update'!$D$5:$E$210,2,FALSE)="",NA(),VLOOKUP($A650,' REACH Bilaga 59_update'!$D$5:$E$210,2,FALSE))),IF(VLOOKUP($C650,' REACH Bilaga 59_update'!$C$5:$E$210,3,FALSE)="",NA(),VLOOKUP($C650,' REACH Bilaga 59_update'!$C$5:$E$210,3,FALSE)))</f>
        <v>#N/A</v>
      </c>
      <c r="P650" s="76" t="e">
        <f>IF(C650="-",IF(A650="-",IFERROR(VLOOKUP($D650,' REACH Bilaga 59_update'!$A$5:$F$210,MATCH(Sammanfattning!P$1,' REACH Bilaga 59_update'!$A$4:$F$4,0),FALSE),VLOOKUP($D650,'REACH Bilaga XIV_update'!$A$4:$H$110,MATCH(Sammanfattning!P$1,'REACH Bilaga XIV_update'!$A$4:$H$4,0),FALSE)),IFERROR(VLOOKUP($A650,' REACH Bilaga 59_update'!$D$5:$F$210,MATCH(Sammanfattning!P$1,' REACH Bilaga 59_update'!$D$4:$F$4,0),FALSE),VLOOKUP($A650,'REACH Bilaga XIV_update'!$D$4:$H$110,MATCH(Sammanfattning!P$1,'REACH Bilaga XIV_update'!$D$4:$H$4,0),FALSE))),IFERROR(VLOOKUP($C650,' REACH Bilaga 59_update'!$C$5:$F$210,MATCH(Sammanfattning!P$1,' REACH Bilaga 59_update'!$C$4:$F$4,0),FALSE),VLOOKUP($C650,'REACH Bilaga XIV_update'!$C$4:$H$110,MATCH(Sammanfattning!P$1,'REACH Bilaga XIV_update'!$C$4:$H$4,0),FALSE)))</f>
        <v>#N/A</v>
      </c>
      <c r="Q650" s="76" t="e">
        <f>IF($C650="-",IF($A650="-",IF(VLOOKUP($D650,'REACH Bilaga XIV_update'!$A$5:$I$110,9,FALSE)="",NA(),VLOOKUP($D650,'REACH Bilaga XIV_update'!$A$5:$I$110,9,FALSE)),IF(VLOOKUP($A650,'REACH Bilaga XIV_update'!$D$5:$I$110,6,FALSE)="",NA(),VLOOKUP($A650,'REACH Bilaga XIV_update'!$D$5:$I$110,6,FALSE))),IF(VLOOKUP($C650,'REACH Bilaga XIV_update'!$C$5:$I$110,7,FALSE)="",NA(),VLOOKUP($C650,'REACH Bilaga XIV_update'!$C$5:$I$110,7,FALSE)))</f>
        <v>#N/A</v>
      </c>
      <c r="R650" s="76" t="e">
        <f>IF($C650="-",IF($A650="-",IF(VLOOKUP($D650,CoRAP_update!$A$5:$O$376,15,FALSE)="",NA(),VLOOKUP($D650,CoRAP_update!$A$5:$O$376,15,FALSE)),IF(VLOOKUP($A650,CoRAP_update!$D$5:$O$376,12,FALSE)="",NA(),VLOOKUP($A650,CoRAP_update!$D$5:$O$376,12,FALSE))),IF(VLOOKUP($C650,CoRAP_update!$C$5:$O$376,13,FALSE)="",NA(),VLOOKUP($C650,CoRAP_update!$C$5:$O$376,13,FALSE)))</f>
        <v>#N/A</v>
      </c>
      <c r="S650" s="144" t="e">
        <f>IF($C650="-",IF($A650="-",VLOOKUP($D650,CoRAP_update!$A$5:$J$376,MATCH(Sammanfattning!S$1,CoRAP_update!$A$4:$J$4,0),FALSE),VLOOKUP($A650,CoRAP_update!$D$5:$J$376,MATCH(Sammanfattning!S$1,CoRAP_update!$D$4:$J$4,0),FALSE)),VLOOKUP($C650,CoRAP_update!$C$5:$J$376,MATCH(Sammanfattning!S$1,CoRAP_update!$C$4:$J$4,0),FALSE))</f>
        <v>#N/A</v>
      </c>
      <c r="T650" s="76" t="e">
        <f>IF($A650="-",VLOOKUP($D650,EDC_update!$C$2:$F$450,4,FALSE),VLOOKUP($A650,EDC_update!$B$2:$F$450,5,FALSE))</f>
        <v>#N/A</v>
      </c>
      <c r="V650" s="78">
        <f>IF(IFERROR(SEARCH("PBT",P650),99)=99,IF(IFERROR(SEARCH("suspected PBT",S650),99)=99,IF(IFERROR(SEARCH("concluded to be PBT",K650),99)=99,IF(IFERROR(SEARCH("PBT",S650),99)=99,IF(IFERROR(SEARCH("PBT cand",L650),99)=99,IF(IFERROR(SEARCH("PBT",L650),99)=99,IF(IFERROR(SEARCH("persistent, bioackumulative and toxic properties",K650),99)=99,0,Scoring!$E$3),Scoring!$E$3),Scoring!$E$7),Scoring!$E$3),Scoring!$E$5),Scoring!$E$6),Scoring!$E$3)</f>
        <v>0</v>
      </c>
      <c r="W650" s="78">
        <f>IF(IFERROR(SEARCH("vPvB",P650),99)=99,IF(IFERROR(SEARCH("suspected pbt/vPvB",S650),99)=99,IF(IFERROR(SEARCH("vPvB",S650),99)=99,IF(IFERROR(SEARCH("concluded to be a vPvB",S650),99)=99,IF(IFERROR(SEARCH("identified as vPvB",K650),99)=99,IF(IFERROR(SEARCH("concluded to be a vPvB",K650),99)=99,IF(IFERROR(SEARCH("concluded to be both pbt and vPvB",S650),99)=99,IF(IFERROR(SEARCH("concluded to be both pbt and vPvB",K650),99)=99,0,Scoring!$E$5),Scoring!$E$5),Scoring!$E$5),Scoring!$E$5),Scoring!$E$5),Scoring!$E$4),Scoring!$E$6),Scoring!$E$4)</f>
        <v>0</v>
      </c>
      <c r="X650" s="78">
        <f>IF(IFERROR(SEARCH("H410",N650),99)=99,IF(IFERROR(SEARCH("H410",O650),99)=99,IF(IFERROR(SEARCH("H410",Q650),99)=99,IF(IFERROR(SEARCH("H410",M650),99)=99,IF(IFERROR(SEARCH("H410",R650),99)=99,IF(IFERROR(SEARCH("H411",N650),99)=99,IF(IFERROR(SEARCH("H411",O650),99)=99,IF(IFERROR(SEARCH("H411",Q650),99)=99,IF(IFERROR(SEARCH("H411",M650),99)=99,IF(IFERROR(SEARCH("H411",R650),99)=99,IF(IFERROR(SEARCH("H413",N650),99)=99,IF(IFERROR(SEARCH("H413",O650),99)=99,IF(IFERROR(SEARCH("H413",Q650),99)=99,IF(IFERROR(SEARCH("H413",M650),99)=99,IF(IFERROR(SEARCH("H413",R650),99)=99,IF(IFERROR(SEARCH("H412",N650),99)=99,IF(IFERROR(SEARCH("H412",O650),99)=99,IF(IFERROR(SEARCH("H412",Q650),99)=99,IF(IFERROR(SEARCH("H412",M650),99)=99,IF(IFERROR(SEARCH("H412",R650),99)=99,0,Scoring!$E$2),Scoring!$E$2),Scoring!$E$2),Scoring!$E$2),Scoring!$E$2),Scoring!$E$2),Scoring!$E$2),Scoring!$E$2),Scoring!$E$2),Scoring!$E$2),Scoring!$E$2),Scoring!$E$2),Scoring!$E$2),Scoring!$E$2),Scoring!$E$2),Scoring!$E$2),Scoring!$E$2),Scoring!$E$2),Scoring!$E$2),Scoring!$E$2)</f>
        <v>0</v>
      </c>
      <c r="Y650" s="78">
        <f>IF(IFERROR(SEARCH("CMR",K650),99)=99,IF(IFERROR(SEARCH("Suspected CMR",S650),99)=99,IF(IFERROR(SEARCH("CMR",S650),99)=99,0,Scoring!$E$8),Scoring!$E$9),Scoring!$E$8)</f>
        <v>3</v>
      </c>
      <c r="Z650" s="78">
        <f>IF(IFERROR(SEARCH("H350",N650),99)=99,IF(IFERROR(SEARCH("H350",O650),99)=99,IF(IFERROR(SEARCH("H350",Q650),99)=99,IF(IFERROR(SEARCH("H350",M650),99)=99,IF(IFERROR(SEARCH("H350",R650),99)=99,IF(IFERROR(SEARCH("H351",N650),99)=99,IF(IFERROR(SEARCH("H351",O650),99)=99,IF(IFERROR(SEARCH("H351",Q650),99)=99,IF(IFERROR(SEARCH("H351",M650),99)=99,IF(IFERROR(SEARCH("H351",R650),99)=99,IF(IFERROR(SEARCH("carcinogenic",P650),99)=99,IF(IFERROR(SEARCH("suspected carcinogenic",S650),99)=99,0,Scoring!$E$12),Scoring!$E$11),Scoring!$E$10),Scoring!$E$10),Scoring!$E$10),Scoring!$E$10),Scoring!$E$10),Scoring!$E$10),Scoring!$E$10),Scoring!$E$10),Scoring!$E$10),Scoring!$E$10)</f>
        <v>1</v>
      </c>
      <c r="AA650" s="78">
        <f>IF(IFERROR(SEARCH("H340",N650),99)=99,IF(IFERROR(SEARCH("H340",O650),99)=99,IF(IFERROR(SEARCH("H340",Q650),99)=99,IF(IFERROR(SEARCH("H340",M650),99)=99,IF(IFERROR(SEARCH("H340",R650),99)=99,IF(IFERROR(SEARCH("H341",N650),99)=99,IF(IFERROR(SEARCH("H341",O650),99)=99,IF(IFERROR(SEARCH("H341",Q650),99)=99,IF(IFERROR(SEARCH("H341",M650),99)=99,IF(IFERROR(SEARCH("H341",R650),99)=99,IF(IFERROR(SEARCH("mutagenic",P650),99)=99,IF(IFERROR(SEARCH("suspected mutagenic",S650),99)=99,0,Scoring!$E$15),Scoring!$E$14),Scoring!$E$13),Scoring!$E$13),Scoring!$E$13),Scoring!$E$13),Scoring!$E$13),Scoring!$E$13),Scoring!$E$13),Scoring!$E$13),Scoring!$E$13),Scoring!$E$13)</f>
        <v>1</v>
      </c>
      <c r="AB650" s="78">
        <f>IF(IFERROR(SEARCH("H360",N650),99)=99,IF(IFERROR(SEARCH("H360",O650),99)=99,IF(IFERROR(SEARCH("H360",Q650),99)=99,IF(IFERROR(SEARCH("H360",M650),99)=99,IF(IFERROR(SEARCH("H360",R650),99)=99,IF(IFERROR(SEARCH("H361",N650),99)=99,IF(IFERROR(SEARCH("H361",O650),99)=99,IF(IFERROR(SEARCH("H361",Q650),99)=99,IF(IFERROR(SEARCH("H361",M650),99)=99,IF(IFERROR(SEARCH("H361",R650),99)=99,IF(IFERROR(SEARCH("reproduction",P650),99)=99,IF(IFERROR(SEARCH("suspected reprotoxic",S650),99)=99,IF(IFERROR(SEARCH("reprotoxic",S650),99)=99,IF(IFERROR(SEARCH("reprotoxic",K650),99)=99,0,Scoring!$E$18),Scoring!$E$18),Scoring!$E$19),Scoring!$E$17),Scoring!$E$16),Scoring!$E$16),Scoring!$E$16),Scoring!$E$16),Scoring!$E$16),Scoring!$E$16),Scoring!$E$16),Scoring!$E$16),Scoring!$E$16),Scoring!$E$16)</f>
        <v>0</v>
      </c>
      <c r="AC650" s="78">
        <f>IF(IFERROR(SEARCH("57f",L650),99)=99,IF(IFERROR(SEARCH("57(f)",P650),99)=99,0,Scoring!$E$20),Scoring!$E$20)</f>
        <v>0</v>
      </c>
      <c r="AD650" s="78">
        <f>IF(IFERROR(SEARCH("CAT1",T650),99)=99,IF(IFERROR(SEARCH("CAT2",T650),99)=99,IF(IFERROR(SEARCH("CAT3",T650),99)=99,IF(IFERROR(SEARCH("concluded to be endocrine",K650),99)=99,IF(IFERROR(SEARCH("categorised as endocrine",K650),99)=99,IF(IFERROR(SEARCH("endocrine disrupting",P650),99)=99,IF(IFERROR(SEARCH("endocrine disrupting",K650),99)=99,IF(IFERROR(SEARCH("suspected endocrine",S650),99)=99,IF(IFERROR(SEARCH("potential endocrine",S650),99)=99,0,Scoring!$E$25),Scoring!$E$25),Scoring!$E$24),Scoring!$E$24),Scoring!$E$24),Scoring!$E$24),Scoring!$E$23),Scoring!$E$22),Scoring!$E$21)</f>
        <v>0</v>
      </c>
      <c r="AE650" s="78">
        <f>IF(IFERROR(SEARCH("suspected sensitiser",S650),99)=99,IF(IFERROR(SEARCH("sensitiser",S650),99)=99,IF(IFERROR(SEARCH("other hazard based concern",S650),99)=99,0,Scoring!$E$28),Scoring!$E$26),Scoring!$E$27)</f>
        <v>0</v>
      </c>
      <c r="AF650" s="78">
        <f>IF(IFERROR(M650,1)=1,IF(IFERROR(N650,1)=1,IF(IFERROR(O650,1)=1,IF(IFERROR(Q650,1)=1,IF(IFERROR(R650,1)=1,IF(IFERROR(T650,1)=1,IF(IFERROR(K650,1)=1,IF(IFERROR(P650,1)=1,IF(IFERROR(S650,1)=1,Scoring!$E$29,0),0),0),0),0),0),0),0),0)</f>
        <v>0</v>
      </c>
      <c r="AG650" s="78">
        <f t="shared" si="53"/>
        <v>3</v>
      </c>
      <c r="AI650" s="93"/>
      <c r="AJ650" s="94"/>
      <c r="AK650" s="76"/>
      <c r="AL650" s="75"/>
      <c r="AN650" s="79"/>
      <c r="AO650" s="79"/>
      <c r="AP650" s="79"/>
      <c r="AQ650" s="79"/>
      <c r="AR650" s="79"/>
      <c r="AS650" s="78"/>
      <c r="AU650" s="79">
        <f>IF(IFERROR(F650,99)=99,IF(IFERROR(G650,99)=99,IF(IFERROR(H650,99)=99,IF(IFERROR(I650,99)=99,IF(IFERROR(E650,99)=99,IF(IFERROR(J650,99)=99,0,Scoring!$B$7),Scoring!$B$3),Scoring!$B$2),Scoring!$B$6),Scoring!$B$5),Scoring!$B$4)</f>
        <v>0.3</v>
      </c>
      <c r="AV650" s="78">
        <f t="shared" si="54"/>
        <v>0.89999999999999991</v>
      </c>
      <c r="AW650" s="78"/>
      <c r="AX650" s="66"/>
      <c r="AY650" s="78"/>
      <c r="AZ650" s="76"/>
      <c r="BA650" s="76"/>
      <c r="BB650" s="76"/>
    </row>
    <row r="651" spans="1:54" x14ac:dyDescent="0.25">
      <c r="A651" s="77" t="s">
        <v>7598</v>
      </c>
      <c r="B651" s="76" t="str">
        <f t="shared" si="55"/>
        <v>270-695-5</v>
      </c>
      <c r="C651" s="77" t="s">
        <v>1937</v>
      </c>
      <c r="D651" s="77" t="s">
        <v>1938</v>
      </c>
      <c r="E651" s="76" t="str">
        <f>IF(C651="-",IF(A651="-",VLOOKUP(D651,'sin-list 180320_update'!$C$2:$C$835,1,FALSE),VLOOKUP(A651,'sin-list 180320_update'!$A$2:$A$835,1,FALSE)),VLOOKUP(C651,'sin-list 180320_update'!$B$2:$B$835,1,FALSE))</f>
        <v>270-695-5</v>
      </c>
      <c r="F651" s="76" t="e">
        <f>IF($C651="-",IF($A651="-",VLOOKUP($D651,'REACH Bilaga XVII_update'!$A$5:$A$131,1,FALSE),VLOOKUP($A651,'REACH Bilaga XVII_update'!$C$5:$C$131,1,FALSE)),VLOOKUP($C651,'REACH Bilaga XVII_update'!$B$5:$B$131,1,FALSE))</f>
        <v>#N/A</v>
      </c>
      <c r="G651" s="76" t="e">
        <f>IF($C651="-",IF($A651="-",VLOOKUP($D651,' REACH Bilaga 59_update'!$A$5:$A$210,1,FALSE),VLOOKUP($A651,' REACH Bilaga 59_update'!$D$5:$D$210,1,FALSE)),VLOOKUP($C651,' REACH Bilaga 59_update'!$C$5:$C$210,1,FALSE))</f>
        <v>#N/A</v>
      </c>
      <c r="H651" s="76" t="e">
        <f>IF($C651="-",IF($A651="-",VLOOKUP($D651,'REACH Bilaga XIV_update'!$A$5:$A$110,1,FALSE),VLOOKUP($A651,'REACH Bilaga XIV_update'!$D$5:$D$110,1,FALSE)),VLOOKUP($C651,'REACH Bilaga XIV_update'!$C$5:$C$110,1,FALSE))</f>
        <v>#N/A</v>
      </c>
      <c r="I651" s="76" t="e">
        <f>IF($C651="-",IF($A651="-",VLOOKUP($D651,CoRAP_update!$A$5:$A$376,1,FALSE),VLOOKUP($A651,CoRAP_update!$D$5:$D$376,1,FALSE)),VLOOKUP($C651,CoRAP_update!$C$5:$C$376,1,FALSE))</f>
        <v>#N/A</v>
      </c>
      <c r="J651" s="76" t="e">
        <f>IF($C651="-",IF($A651="-",VLOOKUP($D651,EDC_update!$C$2:$C$450,1,FALSE),VLOOKUP($A651,EDC_update!$B$2:$B$450,1,FALSE)),VLOOKUP($C651,EDC_update!$L$2:$L$450,1,FALSE))</f>
        <v>#N/A</v>
      </c>
      <c r="K651" s="76" t="str">
        <f>IF($C651="-",IF($A651="-",IF(VLOOKUP($D651,'sin-list 180320_update'!$C$2:$S$835,3,FALSE)="",NA(),VLOOKUP($D651,'sin-list 180320_update'!$C$2:$S$835,3,FALSE)),IF(VLOOKUP($A651,'sin-list 180320_update'!$A$2:$S$835,5,FALSE)="",NA(),VLOOKUP($A651,'sin-list 180320_update'!$A$2:$S$835,5,FALSE))),IF(VLOOKUP($C651,'sin-list 180320_update'!$B$2:$S$835,4,FALSE)="",NA(),VLOOKUP($C651,'sin-list 180320_update'!$B$2:$S$835,4,FALSE)))</f>
        <v>Classified CMR according to Annex VI of Regulation 1272/2008. (Might not apply when contaminants are below below legal thresholds and/or full refining history is known)</v>
      </c>
      <c r="L651" s="76" t="str">
        <f>IF($C651="-",IF($A651="-",VLOOKUP($D651,'sin-list 180320_update'!$C$2:$S$835,6,FALSE),VLOOKUP($A651,'sin-list 180320_update'!$A$2:$S$835,8,FALSE)),VLOOKUP($C651,'sin-list 180320_update'!$B$2:$S$835,7,FALSE))</f>
        <v>Carc. 1B
Muta. 1B
Asp. Tox. 1</v>
      </c>
      <c r="M651" s="76" t="str">
        <f>IF($C651="-",IF($A651="-",IF(VLOOKUP($D651,'sin-list 180320_update'!$C$2:$S$835,8,FALSE)="",NA(),VLOOKUP($D651,'sin-list 180320_update'!$C$2:$S$835,8,FALSE)),IF(VLOOKUP($A651,'sin-list 180320_update'!$A$2:$S$835,10,FALSE)="",NA(),VLOOKUP($A651,'sin-list 180320_update'!$A$2:$S$835,10,FALSE))),IF(VLOOKUP($C651,'sin-list 180320_update'!$B$2:$S$835,9,FALSE)="",NA(),VLOOKUP($C651,'sin-list 180320_update'!$B$2:$S$835,9,FALSE)))</f>
        <v>H350
H340
H304</v>
      </c>
      <c r="N651" s="76" t="e">
        <f>IF($C651="-",IF($A651="-",IF(VLOOKUP($D651,'REACH Bilaga XVII_update'!$A$5:$E$131,4,FALSE)="",NA(),VLOOKUP($D651,'REACH Bilaga XVII_update'!$A$5:$E$131,4,FALSE)),IF(VLOOKUP($A651,'REACH Bilaga XVII_update'!$C$5:$D$131,2,FALSE)="",NA(),VLOOKUP($A651,'REACH Bilaga XVII_update'!$C$5:$D$131,2,FALSE))),IF(VLOOKUP($C651,'REACH Bilaga XVII_update'!$B$5:$D$131,3,FALSE)="",NA(),VLOOKUP($C651,'REACH Bilaga XVII_update'!$B$5:$D$131,3,FALSE)))</f>
        <v>#N/A</v>
      </c>
      <c r="O651" s="76" t="e">
        <f>IF($C651="-",IF($A651="-",IF(VLOOKUP($D651,' REACH Bilaga 59_update'!$A$5:$E$210,5,FALSE)="",NA(),VLOOKUP($D651,' REACH Bilaga 59_update'!$A$5:$E$210,5,FALSE)),IF(VLOOKUP($A651,' REACH Bilaga 59_update'!$D$5:$E$210,2,FALSE)="",NA(),VLOOKUP($A651,' REACH Bilaga 59_update'!$D$5:$E$210,2,FALSE))),IF(VLOOKUP($C651,' REACH Bilaga 59_update'!$C$5:$E$210,3,FALSE)="",NA(),VLOOKUP($C651,' REACH Bilaga 59_update'!$C$5:$E$210,3,FALSE)))</f>
        <v>#N/A</v>
      </c>
      <c r="P651" s="76" t="e">
        <f>IF(C651="-",IF(A651="-",IFERROR(VLOOKUP($D651,' REACH Bilaga 59_update'!$A$5:$F$210,MATCH(Sammanfattning!P$1,' REACH Bilaga 59_update'!$A$4:$F$4,0),FALSE),VLOOKUP($D651,'REACH Bilaga XIV_update'!$A$4:$H$110,MATCH(Sammanfattning!P$1,'REACH Bilaga XIV_update'!$A$4:$H$4,0),FALSE)),IFERROR(VLOOKUP($A651,' REACH Bilaga 59_update'!$D$5:$F$210,MATCH(Sammanfattning!P$1,' REACH Bilaga 59_update'!$D$4:$F$4,0),FALSE),VLOOKUP($A651,'REACH Bilaga XIV_update'!$D$4:$H$110,MATCH(Sammanfattning!P$1,'REACH Bilaga XIV_update'!$D$4:$H$4,0),FALSE))),IFERROR(VLOOKUP($C651,' REACH Bilaga 59_update'!$C$5:$F$210,MATCH(Sammanfattning!P$1,' REACH Bilaga 59_update'!$C$4:$F$4,0),FALSE),VLOOKUP($C651,'REACH Bilaga XIV_update'!$C$4:$H$110,MATCH(Sammanfattning!P$1,'REACH Bilaga XIV_update'!$C$4:$H$4,0),FALSE)))</f>
        <v>#N/A</v>
      </c>
      <c r="Q651" s="76" t="e">
        <f>IF($C651="-",IF($A651="-",IF(VLOOKUP($D651,'REACH Bilaga XIV_update'!$A$5:$I$110,9,FALSE)="",NA(),VLOOKUP($D651,'REACH Bilaga XIV_update'!$A$5:$I$110,9,FALSE)),IF(VLOOKUP($A651,'REACH Bilaga XIV_update'!$D$5:$I$110,6,FALSE)="",NA(),VLOOKUP($A651,'REACH Bilaga XIV_update'!$D$5:$I$110,6,FALSE))),IF(VLOOKUP($C651,'REACH Bilaga XIV_update'!$C$5:$I$110,7,FALSE)="",NA(),VLOOKUP($C651,'REACH Bilaga XIV_update'!$C$5:$I$110,7,FALSE)))</f>
        <v>#N/A</v>
      </c>
      <c r="R651" s="76" t="e">
        <f>IF($C651="-",IF($A651="-",IF(VLOOKUP($D651,CoRAP_update!$A$5:$O$376,15,FALSE)="",NA(),VLOOKUP($D651,CoRAP_update!$A$5:$O$376,15,FALSE)),IF(VLOOKUP($A651,CoRAP_update!$D$5:$O$376,12,FALSE)="",NA(),VLOOKUP($A651,CoRAP_update!$D$5:$O$376,12,FALSE))),IF(VLOOKUP($C651,CoRAP_update!$C$5:$O$376,13,FALSE)="",NA(),VLOOKUP($C651,CoRAP_update!$C$5:$O$376,13,FALSE)))</f>
        <v>#N/A</v>
      </c>
      <c r="S651" s="144" t="e">
        <f>IF($C651="-",IF($A651="-",VLOOKUP($D651,CoRAP_update!$A$5:$J$376,MATCH(Sammanfattning!S$1,CoRAP_update!$A$4:$J$4,0),FALSE),VLOOKUP($A651,CoRAP_update!$D$5:$J$376,MATCH(Sammanfattning!S$1,CoRAP_update!$D$4:$J$4,0),FALSE)),VLOOKUP($C651,CoRAP_update!$C$5:$J$376,MATCH(Sammanfattning!S$1,CoRAP_update!$C$4:$J$4,0),FALSE))</f>
        <v>#N/A</v>
      </c>
      <c r="T651" s="76" t="e">
        <f>IF($A651="-",VLOOKUP($D651,EDC_update!$C$2:$F$450,4,FALSE),VLOOKUP($A651,EDC_update!$B$2:$F$450,5,FALSE))</f>
        <v>#N/A</v>
      </c>
      <c r="V651" s="78">
        <f>IF(IFERROR(SEARCH("PBT",P651),99)=99,IF(IFERROR(SEARCH("suspected PBT",S651),99)=99,IF(IFERROR(SEARCH("concluded to be PBT",K651),99)=99,IF(IFERROR(SEARCH("PBT",S651),99)=99,IF(IFERROR(SEARCH("PBT cand",L651),99)=99,IF(IFERROR(SEARCH("PBT",L651),99)=99,IF(IFERROR(SEARCH("persistent, bioackumulative and toxic properties",K651),99)=99,0,Scoring!$E$3),Scoring!$E$3),Scoring!$E$7),Scoring!$E$3),Scoring!$E$5),Scoring!$E$6),Scoring!$E$3)</f>
        <v>0</v>
      </c>
      <c r="W651" s="78">
        <f>IF(IFERROR(SEARCH("vPvB",P651),99)=99,IF(IFERROR(SEARCH("suspected pbt/vPvB",S651),99)=99,IF(IFERROR(SEARCH("vPvB",S651),99)=99,IF(IFERROR(SEARCH("concluded to be a vPvB",S651),99)=99,IF(IFERROR(SEARCH("identified as vPvB",K651),99)=99,IF(IFERROR(SEARCH("concluded to be a vPvB",K651),99)=99,IF(IFERROR(SEARCH("concluded to be both pbt and vPvB",S651),99)=99,IF(IFERROR(SEARCH("concluded to be both pbt and vPvB",K651),99)=99,0,Scoring!$E$5),Scoring!$E$5),Scoring!$E$5),Scoring!$E$5),Scoring!$E$5),Scoring!$E$4),Scoring!$E$6),Scoring!$E$4)</f>
        <v>0</v>
      </c>
      <c r="X651" s="78">
        <f>IF(IFERROR(SEARCH("H410",N651),99)=99,IF(IFERROR(SEARCH("H410",O651),99)=99,IF(IFERROR(SEARCH("H410",Q651),99)=99,IF(IFERROR(SEARCH("H410",M651),99)=99,IF(IFERROR(SEARCH("H410",R651),99)=99,IF(IFERROR(SEARCH("H411",N651),99)=99,IF(IFERROR(SEARCH("H411",O651),99)=99,IF(IFERROR(SEARCH("H411",Q651),99)=99,IF(IFERROR(SEARCH("H411",M651),99)=99,IF(IFERROR(SEARCH("H411",R651),99)=99,IF(IFERROR(SEARCH("H413",N651),99)=99,IF(IFERROR(SEARCH("H413",O651),99)=99,IF(IFERROR(SEARCH("H413",Q651),99)=99,IF(IFERROR(SEARCH("H413",M651),99)=99,IF(IFERROR(SEARCH("H413",R651),99)=99,IF(IFERROR(SEARCH("H412",N651),99)=99,IF(IFERROR(SEARCH("H412",O651),99)=99,IF(IFERROR(SEARCH("H412",Q651),99)=99,IF(IFERROR(SEARCH("H412",M651),99)=99,IF(IFERROR(SEARCH("H412",R651),99)=99,0,Scoring!$E$2),Scoring!$E$2),Scoring!$E$2),Scoring!$E$2),Scoring!$E$2),Scoring!$E$2),Scoring!$E$2),Scoring!$E$2),Scoring!$E$2),Scoring!$E$2),Scoring!$E$2),Scoring!$E$2),Scoring!$E$2),Scoring!$E$2),Scoring!$E$2),Scoring!$E$2),Scoring!$E$2),Scoring!$E$2),Scoring!$E$2),Scoring!$E$2)</f>
        <v>0</v>
      </c>
      <c r="Y651" s="78">
        <f>IF(IFERROR(SEARCH("CMR",K651),99)=99,IF(IFERROR(SEARCH("Suspected CMR",S651),99)=99,IF(IFERROR(SEARCH("CMR",S651),99)=99,0,Scoring!$E$8),Scoring!$E$9),Scoring!$E$8)</f>
        <v>3</v>
      </c>
      <c r="Z651" s="78">
        <f>IF(IFERROR(SEARCH("H350",N651),99)=99,IF(IFERROR(SEARCH("H350",O651),99)=99,IF(IFERROR(SEARCH("H350",Q651),99)=99,IF(IFERROR(SEARCH("H350",M651),99)=99,IF(IFERROR(SEARCH("H350",R651),99)=99,IF(IFERROR(SEARCH("H351",N651),99)=99,IF(IFERROR(SEARCH("H351",O651),99)=99,IF(IFERROR(SEARCH("H351",Q651),99)=99,IF(IFERROR(SEARCH("H351",M651),99)=99,IF(IFERROR(SEARCH("H351",R651),99)=99,IF(IFERROR(SEARCH("carcinogenic",P651),99)=99,IF(IFERROR(SEARCH("suspected carcinogenic",S651),99)=99,0,Scoring!$E$12),Scoring!$E$11),Scoring!$E$10),Scoring!$E$10),Scoring!$E$10),Scoring!$E$10),Scoring!$E$10),Scoring!$E$10),Scoring!$E$10),Scoring!$E$10),Scoring!$E$10),Scoring!$E$10)</f>
        <v>1</v>
      </c>
      <c r="AA651" s="78">
        <f>IF(IFERROR(SEARCH("H340",N651),99)=99,IF(IFERROR(SEARCH("H340",O651),99)=99,IF(IFERROR(SEARCH("H340",Q651),99)=99,IF(IFERROR(SEARCH("H340",M651),99)=99,IF(IFERROR(SEARCH("H340",R651),99)=99,IF(IFERROR(SEARCH("H341",N651),99)=99,IF(IFERROR(SEARCH("H341",O651),99)=99,IF(IFERROR(SEARCH("H341",Q651),99)=99,IF(IFERROR(SEARCH("H341",M651),99)=99,IF(IFERROR(SEARCH("H341",R651),99)=99,IF(IFERROR(SEARCH("mutagenic",P651),99)=99,IF(IFERROR(SEARCH("suspected mutagenic",S651),99)=99,0,Scoring!$E$15),Scoring!$E$14),Scoring!$E$13),Scoring!$E$13),Scoring!$E$13),Scoring!$E$13),Scoring!$E$13),Scoring!$E$13),Scoring!$E$13),Scoring!$E$13),Scoring!$E$13),Scoring!$E$13)</f>
        <v>1</v>
      </c>
      <c r="AB651" s="78">
        <f>IF(IFERROR(SEARCH("H360",N651),99)=99,IF(IFERROR(SEARCH("H360",O651),99)=99,IF(IFERROR(SEARCH("H360",Q651),99)=99,IF(IFERROR(SEARCH("H360",M651),99)=99,IF(IFERROR(SEARCH("H360",R651),99)=99,IF(IFERROR(SEARCH("H361",N651),99)=99,IF(IFERROR(SEARCH("H361",O651),99)=99,IF(IFERROR(SEARCH("H361",Q651),99)=99,IF(IFERROR(SEARCH("H361",M651),99)=99,IF(IFERROR(SEARCH("H361",R651),99)=99,IF(IFERROR(SEARCH("reproduction",P651),99)=99,IF(IFERROR(SEARCH("suspected reprotoxic",S651),99)=99,IF(IFERROR(SEARCH("reprotoxic",S651),99)=99,IF(IFERROR(SEARCH("reprotoxic",K651),99)=99,0,Scoring!$E$18),Scoring!$E$18),Scoring!$E$19),Scoring!$E$17),Scoring!$E$16),Scoring!$E$16),Scoring!$E$16),Scoring!$E$16),Scoring!$E$16),Scoring!$E$16),Scoring!$E$16),Scoring!$E$16),Scoring!$E$16),Scoring!$E$16)</f>
        <v>0</v>
      </c>
      <c r="AC651" s="78">
        <f>IF(IFERROR(SEARCH("57f",L651),99)=99,IF(IFERROR(SEARCH("57(f)",P651),99)=99,0,Scoring!$E$20),Scoring!$E$20)</f>
        <v>0</v>
      </c>
      <c r="AD651" s="78">
        <f>IF(IFERROR(SEARCH("CAT1",T651),99)=99,IF(IFERROR(SEARCH("CAT2",T651),99)=99,IF(IFERROR(SEARCH("CAT3",T651),99)=99,IF(IFERROR(SEARCH("concluded to be endocrine",K651),99)=99,IF(IFERROR(SEARCH("categorised as endocrine",K651),99)=99,IF(IFERROR(SEARCH("endocrine disrupting",P651),99)=99,IF(IFERROR(SEARCH("endocrine disrupting",K651),99)=99,IF(IFERROR(SEARCH("suspected endocrine",S651),99)=99,IF(IFERROR(SEARCH("potential endocrine",S651),99)=99,0,Scoring!$E$25),Scoring!$E$25),Scoring!$E$24),Scoring!$E$24),Scoring!$E$24),Scoring!$E$24),Scoring!$E$23),Scoring!$E$22),Scoring!$E$21)</f>
        <v>0</v>
      </c>
      <c r="AE651" s="78">
        <f>IF(IFERROR(SEARCH("suspected sensitiser",S651),99)=99,IF(IFERROR(SEARCH("sensitiser",S651),99)=99,IF(IFERROR(SEARCH("other hazard based concern",S651),99)=99,0,Scoring!$E$28),Scoring!$E$26),Scoring!$E$27)</f>
        <v>0</v>
      </c>
      <c r="AF651" s="78">
        <f>IF(IFERROR(M651,1)=1,IF(IFERROR(N651,1)=1,IF(IFERROR(O651,1)=1,IF(IFERROR(Q651,1)=1,IF(IFERROR(R651,1)=1,IF(IFERROR(T651,1)=1,IF(IFERROR(K651,1)=1,IF(IFERROR(P651,1)=1,IF(IFERROR(S651,1)=1,Scoring!$E$29,0),0),0),0),0),0),0),0),0)</f>
        <v>0</v>
      </c>
      <c r="AG651" s="78">
        <f t="shared" si="53"/>
        <v>3</v>
      </c>
      <c r="AI651" s="93"/>
      <c r="AJ651" s="94"/>
      <c r="AK651" s="76"/>
      <c r="AL651" s="75"/>
      <c r="AN651" s="79"/>
      <c r="AO651" s="79"/>
      <c r="AP651" s="79"/>
      <c r="AQ651" s="79"/>
      <c r="AR651" s="79"/>
      <c r="AS651" s="78"/>
      <c r="AU651" s="79">
        <f>IF(IFERROR(F651,99)=99,IF(IFERROR(G651,99)=99,IF(IFERROR(H651,99)=99,IF(IFERROR(I651,99)=99,IF(IFERROR(E651,99)=99,IF(IFERROR(J651,99)=99,0,Scoring!$B$7),Scoring!$B$3),Scoring!$B$2),Scoring!$B$6),Scoring!$B$5),Scoring!$B$4)</f>
        <v>0.3</v>
      </c>
      <c r="AV651" s="78">
        <f t="shared" si="54"/>
        <v>0.89999999999999991</v>
      </c>
      <c r="AW651" s="78"/>
      <c r="AX651" s="66"/>
      <c r="AY651" s="78"/>
      <c r="AZ651" s="76"/>
      <c r="BA651" s="76"/>
      <c r="BB651" s="76"/>
    </row>
    <row r="652" spans="1:54" x14ac:dyDescent="0.25">
      <c r="A652" s="77" t="s">
        <v>6554</v>
      </c>
      <c r="B652" s="76" t="str">
        <f t="shared" si="55"/>
        <v>270-704-2</v>
      </c>
      <c r="C652" s="77" t="s">
        <v>1939</v>
      </c>
      <c r="D652" s="77" t="s">
        <v>1940</v>
      </c>
      <c r="E652" s="76" t="str">
        <f>IF(C652="-",IF(A652="-",VLOOKUP(D652,'sin-list 180320_update'!$C$2:$C$835,1,FALSE),VLOOKUP(A652,'sin-list 180320_update'!$A$2:$A$835,1,FALSE)),VLOOKUP(C652,'sin-list 180320_update'!$B$2:$B$835,1,FALSE))</f>
        <v>270-704-2</v>
      </c>
      <c r="F652" s="76" t="e">
        <f>IF($C652="-",IF($A652="-",VLOOKUP($D652,'REACH Bilaga XVII_update'!$A$5:$A$131,1,FALSE),VLOOKUP($A652,'REACH Bilaga XVII_update'!$C$5:$C$131,1,FALSE)),VLOOKUP($C652,'REACH Bilaga XVII_update'!$B$5:$B$131,1,FALSE))</f>
        <v>#N/A</v>
      </c>
      <c r="G652" s="76" t="e">
        <f>IF($C652="-",IF($A652="-",VLOOKUP($D652,' REACH Bilaga 59_update'!$A$5:$A$210,1,FALSE),VLOOKUP($A652,' REACH Bilaga 59_update'!$D$5:$D$210,1,FALSE)),VLOOKUP($C652,' REACH Bilaga 59_update'!$C$5:$C$210,1,FALSE))</f>
        <v>#N/A</v>
      </c>
      <c r="H652" s="76" t="e">
        <f>IF($C652="-",IF($A652="-",VLOOKUP($D652,'REACH Bilaga XIV_update'!$A$5:$A$110,1,FALSE),VLOOKUP($A652,'REACH Bilaga XIV_update'!$D$5:$D$110,1,FALSE)),VLOOKUP($C652,'REACH Bilaga XIV_update'!$C$5:$C$110,1,FALSE))</f>
        <v>#N/A</v>
      </c>
      <c r="I652" s="76" t="e">
        <f>IF($C652="-",IF($A652="-",VLOOKUP($D652,CoRAP_update!$A$5:$A$376,1,FALSE),VLOOKUP($A652,CoRAP_update!$D$5:$D$376,1,FALSE)),VLOOKUP($C652,CoRAP_update!$C$5:$C$376,1,FALSE))</f>
        <v>#N/A</v>
      </c>
      <c r="J652" s="76" t="e">
        <f>IF($C652="-",IF($A652="-",VLOOKUP($D652,EDC_update!$C$2:$C$450,1,FALSE),VLOOKUP($A652,EDC_update!$B$2:$B$450,1,FALSE)),VLOOKUP($C652,EDC_update!$L$2:$L$450,1,FALSE))</f>
        <v>#N/A</v>
      </c>
      <c r="K652" s="76" t="str">
        <f>IF($C652="-",IF($A652="-",IF(VLOOKUP($D652,'sin-list 180320_update'!$C$2:$S$835,3,FALSE)="",NA(),VLOOKUP($D652,'sin-list 180320_update'!$C$2:$S$835,3,FALSE)),IF(VLOOKUP($A652,'sin-list 180320_update'!$A$2:$S$835,5,FALSE)="",NA(),VLOOKUP($A652,'sin-list 180320_update'!$A$2:$S$835,5,FALSE))),IF(VLOOKUP($C652,'sin-list 180320_update'!$B$2:$S$835,4,FALSE)="",NA(),VLOOKUP($C652,'sin-list 180320_update'!$B$2:$S$835,4,FALSE)))</f>
        <v>Classified CMR according to Annex VI of Regulation 1272/2008. (Might not apply when contaminants are below below legal thresholds and/or full refining history is known)</v>
      </c>
      <c r="L652" s="76" t="str">
        <f>IF($C652="-",IF($A652="-",VLOOKUP($D652,'sin-list 180320_update'!$C$2:$S$835,6,FALSE),VLOOKUP($A652,'sin-list 180320_update'!$A$2:$S$835,8,FALSE)),VLOOKUP($C652,'sin-list 180320_update'!$B$2:$S$835,7,FALSE))</f>
        <v>Press. Gas
Flam. Gas 1
Carc. 1B
Muta. 1B</v>
      </c>
      <c r="M652" s="76" t="str">
        <f>IF($C652="-",IF($A652="-",IF(VLOOKUP($D652,'sin-list 180320_update'!$C$2:$S$835,8,FALSE)="",NA(),VLOOKUP($D652,'sin-list 180320_update'!$C$2:$S$835,8,FALSE)),IF(VLOOKUP($A652,'sin-list 180320_update'!$A$2:$S$835,10,FALSE)="",NA(),VLOOKUP($A652,'sin-list 180320_update'!$A$2:$S$835,10,FALSE))),IF(VLOOKUP($C652,'sin-list 180320_update'!$B$2:$S$835,9,FALSE)="",NA(),VLOOKUP($C652,'sin-list 180320_update'!$B$2:$S$835,9,FALSE)))</f>
        <v>H220
H350
H340</v>
      </c>
      <c r="N652" s="76" t="e">
        <f>IF($C652="-",IF($A652="-",IF(VLOOKUP($D652,'REACH Bilaga XVII_update'!$A$5:$E$131,4,FALSE)="",NA(),VLOOKUP($D652,'REACH Bilaga XVII_update'!$A$5:$E$131,4,FALSE)),IF(VLOOKUP($A652,'REACH Bilaga XVII_update'!$C$5:$D$131,2,FALSE)="",NA(),VLOOKUP($A652,'REACH Bilaga XVII_update'!$C$5:$D$131,2,FALSE))),IF(VLOOKUP($C652,'REACH Bilaga XVII_update'!$B$5:$D$131,3,FALSE)="",NA(),VLOOKUP($C652,'REACH Bilaga XVII_update'!$B$5:$D$131,3,FALSE)))</f>
        <v>#N/A</v>
      </c>
      <c r="O652" s="76" t="e">
        <f>IF($C652="-",IF($A652="-",IF(VLOOKUP($D652,' REACH Bilaga 59_update'!$A$5:$E$210,5,FALSE)="",NA(),VLOOKUP($D652,' REACH Bilaga 59_update'!$A$5:$E$210,5,FALSE)),IF(VLOOKUP($A652,' REACH Bilaga 59_update'!$D$5:$E$210,2,FALSE)="",NA(),VLOOKUP($A652,' REACH Bilaga 59_update'!$D$5:$E$210,2,FALSE))),IF(VLOOKUP($C652,' REACH Bilaga 59_update'!$C$5:$E$210,3,FALSE)="",NA(),VLOOKUP($C652,' REACH Bilaga 59_update'!$C$5:$E$210,3,FALSE)))</f>
        <v>#N/A</v>
      </c>
      <c r="P652" s="76" t="e">
        <f>IF(C652="-",IF(A652="-",IFERROR(VLOOKUP($D652,' REACH Bilaga 59_update'!$A$5:$F$210,MATCH(Sammanfattning!P$1,' REACH Bilaga 59_update'!$A$4:$F$4,0),FALSE),VLOOKUP($D652,'REACH Bilaga XIV_update'!$A$4:$H$110,MATCH(Sammanfattning!P$1,'REACH Bilaga XIV_update'!$A$4:$H$4,0),FALSE)),IFERROR(VLOOKUP($A652,' REACH Bilaga 59_update'!$D$5:$F$210,MATCH(Sammanfattning!P$1,' REACH Bilaga 59_update'!$D$4:$F$4,0),FALSE),VLOOKUP($A652,'REACH Bilaga XIV_update'!$D$4:$H$110,MATCH(Sammanfattning!P$1,'REACH Bilaga XIV_update'!$D$4:$H$4,0),FALSE))),IFERROR(VLOOKUP($C652,' REACH Bilaga 59_update'!$C$5:$F$210,MATCH(Sammanfattning!P$1,' REACH Bilaga 59_update'!$C$4:$F$4,0),FALSE),VLOOKUP($C652,'REACH Bilaga XIV_update'!$C$4:$H$110,MATCH(Sammanfattning!P$1,'REACH Bilaga XIV_update'!$C$4:$H$4,0),FALSE)))</f>
        <v>#N/A</v>
      </c>
      <c r="Q652" s="76" t="e">
        <f>IF($C652="-",IF($A652="-",IF(VLOOKUP($D652,'REACH Bilaga XIV_update'!$A$5:$I$110,9,FALSE)="",NA(),VLOOKUP($D652,'REACH Bilaga XIV_update'!$A$5:$I$110,9,FALSE)),IF(VLOOKUP($A652,'REACH Bilaga XIV_update'!$D$5:$I$110,6,FALSE)="",NA(),VLOOKUP($A652,'REACH Bilaga XIV_update'!$D$5:$I$110,6,FALSE))),IF(VLOOKUP($C652,'REACH Bilaga XIV_update'!$C$5:$I$110,7,FALSE)="",NA(),VLOOKUP($C652,'REACH Bilaga XIV_update'!$C$5:$I$110,7,FALSE)))</f>
        <v>#N/A</v>
      </c>
      <c r="R652" s="76" t="e">
        <f>IF($C652="-",IF($A652="-",IF(VLOOKUP($D652,CoRAP_update!$A$5:$O$376,15,FALSE)="",NA(),VLOOKUP($D652,CoRAP_update!$A$5:$O$376,15,FALSE)),IF(VLOOKUP($A652,CoRAP_update!$D$5:$O$376,12,FALSE)="",NA(),VLOOKUP($A652,CoRAP_update!$D$5:$O$376,12,FALSE))),IF(VLOOKUP($C652,CoRAP_update!$C$5:$O$376,13,FALSE)="",NA(),VLOOKUP($C652,CoRAP_update!$C$5:$O$376,13,FALSE)))</f>
        <v>#N/A</v>
      </c>
      <c r="S652" s="144" t="e">
        <f>IF($C652="-",IF($A652="-",VLOOKUP($D652,CoRAP_update!$A$5:$J$376,MATCH(Sammanfattning!S$1,CoRAP_update!$A$4:$J$4,0),FALSE),VLOOKUP($A652,CoRAP_update!$D$5:$J$376,MATCH(Sammanfattning!S$1,CoRAP_update!$D$4:$J$4,0),FALSE)),VLOOKUP($C652,CoRAP_update!$C$5:$J$376,MATCH(Sammanfattning!S$1,CoRAP_update!$C$4:$J$4,0),FALSE))</f>
        <v>#N/A</v>
      </c>
      <c r="T652" s="76" t="e">
        <f>IF($A652="-",VLOOKUP($D652,EDC_update!$C$2:$F$450,4,FALSE),VLOOKUP($A652,EDC_update!$B$2:$F$450,5,FALSE))</f>
        <v>#N/A</v>
      </c>
      <c r="V652" s="78">
        <f>IF(IFERROR(SEARCH("PBT",P652),99)=99,IF(IFERROR(SEARCH("suspected PBT",S652),99)=99,IF(IFERROR(SEARCH("concluded to be PBT",K652),99)=99,IF(IFERROR(SEARCH("PBT",S652),99)=99,IF(IFERROR(SEARCH("PBT cand",L652),99)=99,IF(IFERROR(SEARCH("PBT",L652),99)=99,IF(IFERROR(SEARCH("persistent, bioackumulative and toxic properties",K652),99)=99,0,Scoring!$E$3),Scoring!$E$3),Scoring!$E$7),Scoring!$E$3),Scoring!$E$5),Scoring!$E$6),Scoring!$E$3)</f>
        <v>0</v>
      </c>
      <c r="W652" s="78">
        <f>IF(IFERROR(SEARCH("vPvB",P652),99)=99,IF(IFERROR(SEARCH("suspected pbt/vPvB",S652),99)=99,IF(IFERROR(SEARCH("vPvB",S652),99)=99,IF(IFERROR(SEARCH("concluded to be a vPvB",S652),99)=99,IF(IFERROR(SEARCH("identified as vPvB",K652),99)=99,IF(IFERROR(SEARCH("concluded to be a vPvB",K652),99)=99,IF(IFERROR(SEARCH("concluded to be both pbt and vPvB",S652),99)=99,IF(IFERROR(SEARCH("concluded to be both pbt and vPvB",K652),99)=99,0,Scoring!$E$5),Scoring!$E$5),Scoring!$E$5),Scoring!$E$5),Scoring!$E$5),Scoring!$E$4),Scoring!$E$6),Scoring!$E$4)</f>
        <v>0</v>
      </c>
      <c r="X652" s="78">
        <f>IF(IFERROR(SEARCH("H410",N652),99)=99,IF(IFERROR(SEARCH("H410",O652),99)=99,IF(IFERROR(SEARCH("H410",Q652),99)=99,IF(IFERROR(SEARCH("H410",M652),99)=99,IF(IFERROR(SEARCH("H410",R652),99)=99,IF(IFERROR(SEARCH("H411",N652),99)=99,IF(IFERROR(SEARCH("H411",O652),99)=99,IF(IFERROR(SEARCH("H411",Q652),99)=99,IF(IFERROR(SEARCH("H411",M652),99)=99,IF(IFERROR(SEARCH("H411",R652),99)=99,IF(IFERROR(SEARCH("H413",N652),99)=99,IF(IFERROR(SEARCH("H413",O652),99)=99,IF(IFERROR(SEARCH("H413",Q652),99)=99,IF(IFERROR(SEARCH("H413",M652),99)=99,IF(IFERROR(SEARCH("H413",R652),99)=99,IF(IFERROR(SEARCH("H412",N652),99)=99,IF(IFERROR(SEARCH("H412",O652),99)=99,IF(IFERROR(SEARCH("H412",Q652),99)=99,IF(IFERROR(SEARCH("H412",M652),99)=99,IF(IFERROR(SEARCH("H412",R652),99)=99,0,Scoring!$E$2),Scoring!$E$2),Scoring!$E$2),Scoring!$E$2),Scoring!$E$2),Scoring!$E$2),Scoring!$E$2),Scoring!$E$2),Scoring!$E$2),Scoring!$E$2),Scoring!$E$2),Scoring!$E$2),Scoring!$E$2),Scoring!$E$2),Scoring!$E$2),Scoring!$E$2),Scoring!$E$2),Scoring!$E$2),Scoring!$E$2),Scoring!$E$2)</f>
        <v>0</v>
      </c>
      <c r="Y652" s="78">
        <f>IF(IFERROR(SEARCH("CMR",K652),99)=99,IF(IFERROR(SEARCH("Suspected CMR",S652),99)=99,IF(IFERROR(SEARCH("CMR",S652),99)=99,0,Scoring!$E$8),Scoring!$E$9),Scoring!$E$8)</f>
        <v>3</v>
      </c>
      <c r="Z652" s="78">
        <f>IF(IFERROR(SEARCH("H350",N652),99)=99,IF(IFERROR(SEARCH("H350",O652),99)=99,IF(IFERROR(SEARCH("H350",Q652),99)=99,IF(IFERROR(SEARCH("H350",M652),99)=99,IF(IFERROR(SEARCH("H350",R652),99)=99,IF(IFERROR(SEARCH("H351",N652),99)=99,IF(IFERROR(SEARCH("H351",O652),99)=99,IF(IFERROR(SEARCH("H351",Q652),99)=99,IF(IFERROR(SEARCH("H351",M652),99)=99,IF(IFERROR(SEARCH("H351",R652),99)=99,IF(IFERROR(SEARCH("carcinogenic",P652),99)=99,IF(IFERROR(SEARCH("suspected carcinogenic",S652),99)=99,0,Scoring!$E$12),Scoring!$E$11),Scoring!$E$10),Scoring!$E$10),Scoring!$E$10),Scoring!$E$10),Scoring!$E$10),Scoring!$E$10),Scoring!$E$10),Scoring!$E$10),Scoring!$E$10),Scoring!$E$10)</f>
        <v>1</v>
      </c>
      <c r="AA652" s="78">
        <f>IF(IFERROR(SEARCH("H340",N652),99)=99,IF(IFERROR(SEARCH("H340",O652),99)=99,IF(IFERROR(SEARCH("H340",Q652),99)=99,IF(IFERROR(SEARCH("H340",M652),99)=99,IF(IFERROR(SEARCH("H340",R652),99)=99,IF(IFERROR(SEARCH("H341",N652),99)=99,IF(IFERROR(SEARCH("H341",O652),99)=99,IF(IFERROR(SEARCH("H341",Q652),99)=99,IF(IFERROR(SEARCH("H341",M652),99)=99,IF(IFERROR(SEARCH("H341",R652),99)=99,IF(IFERROR(SEARCH("mutagenic",P652),99)=99,IF(IFERROR(SEARCH("suspected mutagenic",S652),99)=99,0,Scoring!$E$15),Scoring!$E$14),Scoring!$E$13),Scoring!$E$13),Scoring!$E$13),Scoring!$E$13),Scoring!$E$13),Scoring!$E$13),Scoring!$E$13),Scoring!$E$13),Scoring!$E$13),Scoring!$E$13)</f>
        <v>1</v>
      </c>
      <c r="AB652" s="78">
        <f>IF(IFERROR(SEARCH("H360",N652),99)=99,IF(IFERROR(SEARCH("H360",O652),99)=99,IF(IFERROR(SEARCH("H360",Q652),99)=99,IF(IFERROR(SEARCH("H360",M652),99)=99,IF(IFERROR(SEARCH("H360",R652),99)=99,IF(IFERROR(SEARCH("H361",N652),99)=99,IF(IFERROR(SEARCH("H361",O652),99)=99,IF(IFERROR(SEARCH("H361",Q652),99)=99,IF(IFERROR(SEARCH("H361",M652),99)=99,IF(IFERROR(SEARCH("H361",R652),99)=99,IF(IFERROR(SEARCH("reproduction",P652),99)=99,IF(IFERROR(SEARCH("suspected reprotoxic",S652),99)=99,IF(IFERROR(SEARCH("reprotoxic",S652),99)=99,IF(IFERROR(SEARCH("reprotoxic",K652),99)=99,0,Scoring!$E$18),Scoring!$E$18),Scoring!$E$19),Scoring!$E$17),Scoring!$E$16),Scoring!$E$16),Scoring!$E$16),Scoring!$E$16),Scoring!$E$16),Scoring!$E$16),Scoring!$E$16),Scoring!$E$16),Scoring!$E$16),Scoring!$E$16)</f>
        <v>0</v>
      </c>
      <c r="AC652" s="78">
        <f>IF(IFERROR(SEARCH("57f",L652),99)=99,IF(IFERROR(SEARCH("57(f)",P652),99)=99,0,Scoring!$E$20),Scoring!$E$20)</f>
        <v>0</v>
      </c>
      <c r="AD652" s="78">
        <f>IF(IFERROR(SEARCH("CAT1",T652),99)=99,IF(IFERROR(SEARCH("CAT2",T652),99)=99,IF(IFERROR(SEARCH("CAT3",T652),99)=99,IF(IFERROR(SEARCH("concluded to be endocrine",K652),99)=99,IF(IFERROR(SEARCH("categorised as endocrine",K652),99)=99,IF(IFERROR(SEARCH("endocrine disrupting",P652),99)=99,IF(IFERROR(SEARCH("endocrine disrupting",K652),99)=99,IF(IFERROR(SEARCH("suspected endocrine",S652),99)=99,IF(IFERROR(SEARCH("potential endocrine",S652),99)=99,0,Scoring!$E$25),Scoring!$E$25),Scoring!$E$24),Scoring!$E$24),Scoring!$E$24),Scoring!$E$24),Scoring!$E$23),Scoring!$E$22),Scoring!$E$21)</f>
        <v>0</v>
      </c>
      <c r="AE652" s="78">
        <f>IF(IFERROR(SEARCH("suspected sensitiser",S652),99)=99,IF(IFERROR(SEARCH("sensitiser",S652),99)=99,IF(IFERROR(SEARCH("other hazard based concern",S652),99)=99,0,Scoring!$E$28),Scoring!$E$26),Scoring!$E$27)</f>
        <v>0</v>
      </c>
      <c r="AF652" s="78">
        <f>IF(IFERROR(M652,1)=1,IF(IFERROR(N652,1)=1,IF(IFERROR(O652,1)=1,IF(IFERROR(Q652,1)=1,IF(IFERROR(R652,1)=1,IF(IFERROR(T652,1)=1,IF(IFERROR(K652,1)=1,IF(IFERROR(P652,1)=1,IF(IFERROR(S652,1)=1,Scoring!$E$29,0),0),0),0),0),0),0),0),0)</f>
        <v>0</v>
      </c>
      <c r="AG652" s="78">
        <f t="shared" si="53"/>
        <v>3</v>
      </c>
      <c r="AI652" s="93"/>
      <c r="AJ652" s="94"/>
      <c r="AK652" s="76"/>
      <c r="AL652" s="75"/>
      <c r="AN652" s="79"/>
      <c r="AO652" s="79"/>
      <c r="AP652" s="79"/>
      <c r="AQ652" s="79"/>
      <c r="AR652" s="79"/>
      <c r="AS652" s="78"/>
      <c r="AU652" s="79">
        <f>IF(IFERROR(F652,99)=99,IF(IFERROR(G652,99)=99,IF(IFERROR(H652,99)=99,IF(IFERROR(I652,99)=99,IF(IFERROR(E652,99)=99,IF(IFERROR(J652,99)=99,0,Scoring!$B$7),Scoring!$B$3),Scoring!$B$2),Scoring!$B$6),Scoring!$B$5),Scoring!$B$4)</f>
        <v>0.3</v>
      </c>
      <c r="AV652" s="78">
        <f t="shared" si="54"/>
        <v>0.89999999999999991</v>
      </c>
      <c r="AW652" s="78"/>
      <c r="AX652" s="66"/>
      <c r="AY652" s="78"/>
      <c r="AZ652" s="76"/>
      <c r="BA652" s="76"/>
      <c r="BB652" s="76"/>
    </row>
    <row r="653" spans="1:54" x14ac:dyDescent="0.25">
      <c r="A653" s="77" t="s">
        <v>6555</v>
      </c>
      <c r="B653" s="76" t="str">
        <f t="shared" si="55"/>
        <v>270-705-8</v>
      </c>
      <c r="C653" s="77" t="s">
        <v>1941</v>
      </c>
      <c r="D653" s="77" t="s">
        <v>1942</v>
      </c>
      <c r="E653" s="76" t="str">
        <f>IF(C653="-",IF(A653="-",VLOOKUP(D653,'sin-list 180320_update'!$C$2:$C$835,1,FALSE),VLOOKUP(A653,'sin-list 180320_update'!$A$2:$A$835,1,FALSE)),VLOOKUP(C653,'sin-list 180320_update'!$B$2:$B$835,1,FALSE))</f>
        <v>270-705-8</v>
      </c>
      <c r="F653" s="76" t="e">
        <f>IF($C653="-",IF($A653="-",VLOOKUP($D653,'REACH Bilaga XVII_update'!$A$5:$A$131,1,FALSE),VLOOKUP($A653,'REACH Bilaga XVII_update'!$C$5:$C$131,1,FALSE)),VLOOKUP($C653,'REACH Bilaga XVII_update'!$B$5:$B$131,1,FALSE))</f>
        <v>#N/A</v>
      </c>
      <c r="G653" s="76" t="e">
        <f>IF($C653="-",IF($A653="-",VLOOKUP($D653,' REACH Bilaga 59_update'!$A$5:$A$210,1,FALSE),VLOOKUP($A653,' REACH Bilaga 59_update'!$D$5:$D$210,1,FALSE)),VLOOKUP($C653,' REACH Bilaga 59_update'!$C$5:$C$210,1,FALSE))</f>
        <v>#N/A</v>
      </c>
      <c r="H653" s="76" t="e">
        <f>IF($C653="-",IF($A653="-",VLOOKUP($D653,'REACH Bilaga XIV_update'!$A$5:$A$110,1,FALSE),VLOOKUP($A653,'REACH Bilaga XIV_update'!$D$5:$D$110,1,FALSE)),VLOOKUP($C653,'REACH Bilaga XIV_update'!$C$5:$C$110,1,FALSE))</f>
        <v>#N/A</v>
      </c>
      <c r="I653" s="76" t="e">
        <f>IF($C653="-",IF($A653="-",VLOOKUP($D653,CoRAP_update!$A$5:$A$376,1,FALSE),VLOOKUP($A653,CoRAP_update!$D$5:$D$376,1,FALSE)),VLOOKUP($C653,CoRAP_update!$C$5:$C$376,1,FALSE))</f>
        <v>#N/A</v>
      </c>
      <c r="J653" s="76" t="e">
        <f>IF($C653="-",IF($A653="-",VLOOKUP($D653,EDC_update!$C$2:$C$450,1,FALSE),VLOOKUP($A653,EDC_update!$B$2:$B$450,1,FALSE)),VLOOKUP($C653,EDC_update!$L$2:$L$450,1,FALSE))</f>
        <v>#N/A</v>
      </c>
      <c r="K653" s="76" t="str">
        <f>IF($C653="-",IF($A653="-",IF(VLOOKUP($D653,'sin-list 180320_update'!$C$2:$S$835,3,FALSE)="",NA(),VLOOKUP($D653,'sin-list 180320_update'!$C$2:$S$835,3,FALSE)),IF(VLOOKUP($A653,'sin-list 180320_update'!$A$2:$S$835,5,FALSE)="",NA(),VLOOKUP($A653,'sin-list 180320_update'!$A$2:$S$835,5,FALSE))),IF(VLOOKUP($C653,'sin-list 180320_update'!$B$2:$S$835,4,FALSE)="",NA(),VLOOKUP($C653,'sin-list 180320_update'!$B$2:$S$835,4,FALSE)))</f>
        <v>Classified CMR according to Annex VI of Regulation 1272/2008. (Might not apply when contaminants are below below legal thresholds and/or full refining history is known)</v>
      </c>
      <c r="L653" s="76" t="str">
        <f>IF($C653="-",IF($A653="-",VLOOKUP($D653,'sin-list 180320_update'!$C$2:$S$835,6,FALSE),VLOOKUP($A653,'sin-list 180320_update'!$A$2:$S$835,8,FALSE)),VLOOKUP($C653,'sin-list 180320_update'!$B$2:$S$835,7,FALSE))</f>
        <v>Press. Gas
Flam. Gas 1
Carc. 1B
Muta. 1B</v>
      </c>
      <c r="M653" s="76" t="str">
        <f>IF($C653="-",IF($A653="-",IF(VLOOKUP($D653,'sin-list 180320_update'!$C$2:$S$835,8,FALSE)="",NA(),VLOOKUP($D653,'sin-list 180320_update'!$C$2:$S$835,8,FALSE)),IF(VLOOKUP($A653,'sin-list 180320_update'!$A$2:$S$835,10,FALSE)="",NA(),VLOOKUP($A653,'sin-list 180320_update'!$A$2:$S$835,10,FALSE))),IF(VLOOKUP($C653,'sin-list 180320_update'!$B$2:$S$835,9,FALSE)="",NA(),VLOOKUP($C653,'sin-list 180320_update'!$B$2:$S$835,9,FALSE)))</f>
        <v>H220
H350
H340</v>
      </c>
      <c r="N653" s="76" t="e">
        <f>IF($C653="-",IF($A653="-",IF(VLOOKUP($D653,'REACH Bilaga XVII_update'!$A$5:$E$131,4,FALSE)="",NA(),VLOOKUP($D653,'REACH Bilaga XVII_update'!$A$5:$E$131,4,FALSE)),IF(VLOOKUP($A653,'REACH Bilaga XVII_update'!$C$5:$D$131,2,FALSE)="",NA(),VLOOKUP($A653,'REACH Bilaga XVII_update'!$C$5:$D$131,2,FALSE))),IF(VLOOKUP($C653,'REACH Bilaga XVII_update'!$B$5:$D$131,3,FALSE)="",NA(),VLOOKUP($C653,'REACH Bilaga XVII_update'!$B$5:$D$131,3,FALSE)))</f>
        <v>#N/A</v>
      </c>
      <c r="O653" s="76" t="e">
        <f>IF($C653="-",IF($A653="-",IF(VLOOKUP($D653,' REACH Bilaga 59_update'!$A$5:$E$210,5,FALSE)="",NA(),VLOOKUP($D653,' REACH Bilaga 59_update'!$A$5:$E$210,5,FALSE)),IF(VLOOKUP($A653,' REACH Bilaga 59_update'!$D$5:$E$210,2,FALSE)="",NA(),VLOOKUP($A653,' REACH Bilaga 59_update'!$D$5:$E$210,2,FALSE))),IF(VLOOKUP($C653,' REACH Bilaga 59_update'!$C$5:$E$210,3,FALSE)="",NA(),VLOOKUP($C653,' REACH Bilaga 59_update'!$C$5:$E$210,3,FALSE)))</f>
        <v>#N/A</v>
      </c>
      <c r="P653" s="76" t="e">
        <f>IF(C653="-",IF(A653="-",IFERROR(VLOOKUP($D653,' REACH Bilaga 59_update'!$A$5:$F$210,MATCH(Sammanfattning!P$1,' REACH Bilaga 59_update'!$A$4:$F$4,0),FALSE),VLOOKUP($D653,'REACH Bilaga XIV_update'!$A$4:$H$110,MATCH(Sammanfattning!P$1,'REACH Bilaga XIV_update'!$A$4:$H$4,0),FALSE)),IFERROR(VLOOKUP($A653,' REACH Bilaga 59_update'!$D$5:$F$210,MATCH(Sammanfattning!P$1,' REACH Bilaga 59_update'!$D$4:$F$4,0),FALSE),VLOOKUP($A653,'REACH Bilaga XIV_update'!$D$4:$H$110,MATCH(Sammanfattning!P$1,'REACH Bilaga XIV_update'!$D$4:$H$4,0),FALSE))),IFERROR(VLOOKUP($C653,' REACH Bilaga 59_update'!$C$5:$F$210,MATCH(Sammanfattning!P$1,' REACH Bilaga 59_update'!$C$4:$F$4,0),FALSE),VLOOKUP($C653,'REACH Bilaga XIV_update'!$C$4:$H$110,MATCH(Sammanfattning!P$1,'REACH Bilaga XIV_update'!$C$4:$H$4,0),FALSE)))</f>
        <v>#N/A</v>
      </c>
      <c r="Q653" s="76" t="e">
        <f>IF($C653="-",IF($A653="-",IF(VLOOKUP($D653,'REACH Bilaga XIV_update'!$A$5:$I$110,9,FALSE)="",NA(),VLOOKUP($D653,'REACH Bilaga XIV_update'!$A$5:$I$110,9,FALSE)),IF(VLOOKUP($A653,'REACH Bilaga XIV_update'!$D$5:$I$110,6,FALSE)="",NA(),VLOOKUP($A653,'REACH Bilaga XIV_update'!$D$5:$I$110,6,FALSE))),IF(VLOOKUP($C653,'REACH Bilaga XIV_update'!$C$5:$I$110,7,FALSE)="",NA(),VLOOKUP($C653,'REACH Bilaga XIV_update'!$C$5:$I$110,7,FALSE)))</f>
        <v>#N/A</v>
      </c>
      <c r="R653" s="76" t="e">
        <f>IF($C653="-",IF($A653="-",IF(VLOOKUP($D653,CoRAP_update!$A$5:$O$376,15,FALSE)="",NA(),VLOOKUP($D653,CoRAP_update!$A$5:$O$376,15,FALSE)),IF(VLOOKUP($A653,CoRAP_update!$D$5:$O$376,12,FALSE)="",NA(),VLOOKUP($A653,CoRAP_update!$D$5:$O$376,12,FALSE))),IF(VLOOKUP($C653,CoRAP_update!$C$5:$O$376,13,FALSE)="",NA(),VLOOKUP($C653,CoRAP_update!$C$5:$O$376,13,FALSE)))</f>
        <v>#N/A</v>
      </c>
      <c r="S653" s="144" t="e">
        <f>IF($C653="-",IF($A653="-",VLOOKUP($D653,CoRAP_update!$A$5:$J$376,MATCH(Sammanfattning!S$1,CoRAP_update!$A$4:$J$4,0),FALSE),VLOOKUP($A653,CoRAP_update!$D$5:$J$376,MATCH(Sammanfattning!S$1,CoRAP_update!$D$4:$J$4,0),FALSE)),VLOOKUP($C653,CoRAP_update!$C$5:$J$376,MATCH(Sammanfattning!S$1,CoRAP_update!$C$4:$J$4,0),FALSE))</f>
        <v>#N/A</v>
      </c>
      <c r="T653" s="76" t="e">
        <f>IF($A653="-",VLOOKUP($D653,EDC_update!$C$2:$F$450,4,FALSE),VLOOKUP($A653,EDC_update!$B$2:$F$450,5,FALSE))</f>
        <v>#N/A</v>
      </c>
      <c r="V653" s="78">
        <f>IF(IFERROR(SEARCH("PBT",P653),99)=99,IF(IFERROR(SEARCH("suspected PBT",S653),99)=99,IF(IFERROR(SEARCH("concluded to be PBT",K653),99)=99,IF(IFERROR(SEARCH("PBT",S653),99)=99,IF(IFERROR(SEARCH("PBT cand",L653),99)=99,IF(IFERROR(SEARCH("PBT",L653),99)=99,IF(IFERROR(SEARCH("persistent, bioackumulative and toxic properties",K653),99)=99,0,Scoring!$E$3),Scoring!$E$3),Scoring!$E$7),Scoring!$E$3),Scoring!$E$5),Scoring!$E$6),Scoring!$E$3)</f>
        <v>0</v>
      </c>
      <c r="W653" s="78">
        <f>IF(IFERROR(SEARCH("vPvB",P653),99)=99,IF(IFERROR(SEARCH("suspected pbt/vPvB",S653),99)=99,IF(IFERROR(SEARCH("vPvB",S653),99)=99,IF(IFERROR(SEARCH("concluded to be a vPvB",S653),99)=99,IF(IFERROR(SEARCH("identified as vPvB",K653),99)=99,IF(IFERROR(SEARCH("concluded to be a vPvB",K653),99)=99,IF(IFERROR(SEARCH("concluded to be both pbt and vPvB",S653),99)=99,IF(IFERROR(SEARCH("concluded to be both pbt and vPvB",K653),99)=99,0,Scoring!$E$5),Scoring!$E$5),Scoring!$E$5),Scoring!$E$5),Scoring!$E$5),Scoring!$E$4),Scoring!$E$6),Scoring!$E$4)</f>
        <v>0</v>
      </c>
      <c r="X653" s="78">
        <f>IF(IFERROR(SEARCH("H410",N653),99)=99,IF(IFERROR(SEARCH("H410",O653),99)=99,IF(IFERROR(SEARCH("H410",Q653),99)=99,IF(IFERROR(SEARCH("H410",M653),99)=99,IF(IFERROR(SEARCH("H410",R653),99)=99,IF(IFERROR(SEARCH("H411",N653),99)=99,IF(IFERROR(SEARCH("H411",O653),99)=99,IF(IFERROR(SEARCH("H411",Q653),99)=99,IF(IFERROR(SEARCH("H411",M653),99)=99,IF(IFERROR(SEARCH("H411",R653),99)=99,IF(IFERROR(SEARCH("H413",N653),99)=99,IF(IFERROR(SEARCH("H413",O653),99)=99,IF(IFERROR(SEARCH("H413",Q653),99)=99,IF(IFERROR(SEARCH("H413",M653),99)=99,IF(IFERROR(SEARCH("H413",R653),99)=99,IF(IFERROR(SEARCH("H412",N653),99)=99,IF(IFERROR(SEARCH("H412",O653),99)=99,IF(IFERROR(SEARCH("H412",Q653),99)=99,IF(IFERROR(SEARCH("H412",M653),99)=99,IF(IFERROR(SEARCH("H412",R653),99)=99,0,Scoring!$E$2),Scoring!$E$2),Scoring!$E$2),Scoring!$E$2),Scoring!$E$2),Scoring!$E$2),Scoring!$E$2),Scoring!$E$2),Scoring!$E$2),Scoring!$E$2),Scoring!$E$2),Scoring!$E$2),Scoring!$E$2),Scoring!$E$2),Scoring!$E$2),Scoring!$E$2),Scoring!$E$2),Scoring!$E$2),Scoring!$E$2),Scoring!$E$2)</f>
        <v>0</v>
      </c>
      <c r="Y653" s="78">
        <f>IF(IFERROR(SEARCH("CMR",K653),99)=99,IF(IFERROR(SEARCH("Suspected CMR",S653),99)=99,IF(IFERROR(SEARCH("CMR",S653),99)=99,0,Scoring!$E$8),Scoring!$E$9),Scoring!$E$8)</f>
        <v>3</v>
      </c>
      <c r="Z653" s="78">
        <f>IF(IFERROR(SEARCH("H350",N653),99)=99,IF(IFERROR(SEARCH("H350",O653),99)=99,IF(IFERROR(SEARCH("H350",Q653),99)=99,IF(IFERROR(SEARCH("H350",M653),99)=99,IF(IFERROR(SEARCH("H350",R653),99)=99,IF(IFERROR(SEARCH("H351",N653),99)=99,IF(IFERROR(SEARCH("H351",O653),99)=99,IF(IFERROR(SEARCH("H351",Q653),99)=99,IF(IFERROR(SEARCH("H351",M653),99)=99,IF(IFERROR(SEARCH("H351",R653),99)=99,IF(IFERROR(SEARCH("carcinogenic",P653),99)=99,IF(IFERROR(SEARCH("suspected carcinogenic",S653),99)=99,0,Scoring!$E$12),Scoring!$E$11),Scoring!$E$10),Scoring!$E$10),Scoring!$E$10),Scoring!$E$10),Scoring!$E$10),Scoring!$E$10),Scoring!$E$10),Scoring!$E$10),Scoring!$E$10),Scoring!$E$10)</f>
        <v>1</v>
      </c>
      <c r="AA653" s="78">
        <f>IF(IFERROR(SEARCH("H340",N653),99)=99,IF(IFERROR(SEARCH("H340",O653),99)=99,IF(IFERROR(SEARCH("H340",Q653),99)=99,IF(IFERROR(SEARCH("H340",M653),99)=99,IF(IFERROR(SEARCH("H340",R653),99)=99,IF(IFERROR(SEARCH("H341",N653),99)=99,IF(IFERROR(SEARCH("H341",O653),99)=99,IF(IFERROR(SEARCH("H341",Q653),99)=99,IF(IFERROR(SEARCH("H341",M653),99)=99,IF(IFERROR(SEARCH("H341",R653),99)=99,IF(IFERROR(SEARCH("mutagenic",P653),99)=99,IF(IFERROR(SEARCH("suspected mutagenic",S653),99)=99,0,Scoring!$E$15),Scoring!$E$14),Scoring!$E$13),Scoring!$E$13),Scoring!$E$13),Scoring!$E$13),Scoring!$E$13),Scoring!$E$13),Scoring!$E$13),Scoring!$E$13),Scoring!$E$13),Scoring!$E$13)</f>
        <v>1</v>
      </c>
      <c r="AB653" s="78">
        <f>IF(IFERROR(SEARCH("H360",N653),99)=99,IF(IFERROR(SEARCH("H360",O653),99)=99,IF(IFERROR(SEARCH("H360",Q653),99)=99,IF(IFERROR(SEARCH("H360",M653),99)=99,IF(IFERROR(SEARCH("H360",R653),99)=99,IF(IFERROR(SEARCH("H361",N653),99)=99,IF(IFERROR(SEARCH("H361",O653),99)=99,IF(IFERROR(SEARCH("H361",Q653),99)=99,IF(IFERROR(SEARCH("H361",M653),99)=99,IF(IFERROR(SEARCH("H361",R653),99)=99,IF(IFERROR(SEARCH("reproduction",P653),99)=99,IF(IFERROR(SEARCH("suspected reprotoxic",S653),99)=99,IF(IFERROR(SEARCH("reprotoxic",S653),99)=99,IF(IFERROR(SEARCH("reprotoxic",K653),99)=99,0,Scoring!$E$18),Scoring!$E$18),Scoring!$E$19),Scoring!$E$17),Scoring!$E$16),Scoring!$E$16),Scoring!$E$16),Scoring!$E$16),Scoring!$E$16),Scoring!$E$16),Scoring!$E$16),Scoring!$E$16),Scoring!$E$16),Scoring!$E$16)</f>
        <v>0</v>
      </c>
      <c r="AC653" s="78">
        <f>IF(IFERROR(SEARCH("57f",L653),99)=99,IF(IFERROR(SEARCH("57(f)",P653),99)=99,0,Scoring!$E$20),Scoring!$E$20)</f>
        <v>0</v>
      </c>
      <c r="AD653" s="78">
        <f>IF(IFERROR(SEARCH("CAT1",T653),99)=99,IF(IFERROR(SEARCH("CAT2",T653),99)=99,IF(IFERROR(SEARCH("CAT3",T653),99)=99,IF(IFERROR(SEARCH("concluded to be endocrine",K653),99)=99,IF(IFERROR(SEARCH("categorised as endocrine",K653),99)=99,IF(IFERROR(SEARCH("endocrine disrupting",P653),99)=99,IF(IFERROR(SEARCH("endocrine disrupting",K653),99)=99,IF(IFERROR(SEARCH("suspected endocrine",S653),99)=99,IF(IFERROR(SEARCH("potential endocrine",S653),99)=99,0,Scoring!$E$25),Scoring!$E$25),Scoring!$E$24),Scoring!$E$24),Scoring!$E$24),Scoring!$E$24),Scoring!$E$23),Scoring!$E$22),Scoring!$E$21)</f>
        <v>0</v>
      </c>
      <c r="AE653" s="78">
        <f>IF(IFERROR(SEARCH("suspected sensitiser",S653),99)=99,IF(IFERROR(SEARCH("sensitiser",S653),99)=99,IF(IFERROR(SEARCH("other hazard based concern",S653),99)=99,0,Scoring!$E$28),Scoring!$E$26),Scoring!$E$27)</f>
        <v>0</v>
      </c>
      <c r="AF653" s="78">
        <f>IF(IFERROR(M653,1)=1,IF(IFERROR(N653,1)=1,IF(IFERROR(O653,1)=1,IF(IFERROR(Q653,1)=1,IF(IFERROR(R653,1)=1,IF(IFERROR(T653,1)=1,IF(IFERROR(K653,1)=1,IF(IFERROR(P653,1)=1,IF(IFERROR(S653,1)=1,Scoring!$E$29,0),0),0),0),0),0),0),0),0)</f>
        <v>0</v>
      </c>
      <c r="AG653" s="78">
        <f t="shared" si="53"/>
        <v>3</v>
      </c>
      <c r="AI653" s="93"/>
      <c r="AJ653" s="94"/>
      <c r="AK653" s="76"/>
      <c r="AL653" s="75"/>
      <c r="AN653" s="79"/>
      <c r="AO653" s="79"/>
      <c r="AP653" s="79"/>
      <c r="AQ653" s="79"/>
      <c r="AR653" s="79"/>
      <c r="AS653" s="78"/>
      <c r="AU653" s="79">
        <f>IF(IFERROR(F653,99)=99,IF(IFERROR(G653,99)=99,IF(IFERROR(H653,99)=99,IF(IFERROR(I653,99)=99,IF(IFERROR(E653,99)=99,IF(IFERROR(J653,99)=99,0,Scoring!$B$7),Scoring!$B$3),Scoring!$B$2),Scoring!$B$6),Scoring!$B$5),Scoring!$B$4)</f>
        <v>0.3</v>
      </c>
      <c r="AV653" s="78">
        <f t="shared" si="54"/>
        <v>0.89999999999999991</v>
      </c>
      <c r="AW653" s="78"/>
      <c r="AX653" s="66"/>
      <c r="AY653" s="78"/>
      <c r="AZ653" s="76"/>
      <c r="BA653" s="76"/>
      <c r="BB653" s="76"/>
    </row>
    <row r="654" spans="1:54" x14ac:dyDescent="0.25">
      <c r="A654" s="77" t="s">
        <v>6556</v>
      </c>
      <c r="B654" s="76" t="str">
        <f t="shared" si="55"/>
        <v>270-724-1</v>
      </c>
      <c r="C654" s="77" t="s">
        <v>1944</v>
      </c>
      <c r="D654" s="77" t="s">
        <v>1945</v>
      </c>
      <c r="E654" s="76" t="str">
        <f>IF(C654="-",IF(A654="-",VLOOKUP(D654,'sin-list 180320_update'!$C$2:$C$835,1,FALSE),VLOOKUP(A654,'sin-list 180320_update'!$A$2:$A$835,1,FALSE)),VLOOKUP(C654,'sin-list 180320_update'!$B$2:$B$835,1,FALSE))</f>
        <v>270-724-1</v>
      </c>
      <c r="F654" s="76" t="e">
        <f>IF($C654="-",IF($A654="-",VLOOKUP($D654,'REACH Bilaga XVII_update'!$A$5:$A$131,1,FALSE),VLOOKUP($A654,'REACH Bilaga XVII_update'!$C$5:$C$131,1,FALSE)),VLOOKUP($C654,'REACH Bilaga XVII_update'!$B$5:$B$131,1,FALSE))</f>
        <v>#N/A</v>
      </c>
      <c r="G654" s="76" t="e">
        <f>IF($C654="-",IF($A654="-",VLOOKUP($D654,' REACH Bilaga 59_update'!$A$5:$A$210,1,FALSE),VLOOKUP($A654,' REACH Bilaga 59_update'!$D$5:$D$210,1,FALSE)),VLOOKUP($C654,' REACH Bilaga 59_update'!$C$5:$C$210,1,FALSE))</f>
        <v>#N/A</v>
      </c>
      <c r="H654" s="76" t="e">
        <f>IF($C654="-",IF($A654="-",VLOOKUP($D654,'REACH Bilaga XIV_update'!$A$5:$A$110,1,FALSE),VLOOKUP($A654,'REACH Bilaga XIV_update'!$D$5:$D$110,1,FALSE)),VLOOKUP($C654,'REACH Bilaga XIV_update'!$C$5:$C$110,1,FALSE))</f>
        <v>#N/A</v>
      </c>
      <c r="I654" s="76" t="e">
        <f>IF($C654="-",IF($A654="-",VLOOKUP($D654,CoRAP_update!$A$5:$A$376,1,FALSE),VLOOKUP($A654,CoRAP_update!$D$5:$D$376,1,FALSE)),VLOOKUP($C654,CoRAP_update!$C$5:$C$376,1,FALSE))</f>
        <v>#N/A</v>
      </c>
      <c r="J654" s="76" t="e">
        <f>IF($C654="-",IF($A654="-",VLOOKUP($D654,EDC_update!$C$2:$C$450,1,FALSE),VLOOKUP($A654,EDC_update!$B$2:$B$450,1,FALSE)),VLOOKUP($C654,EDC_update!$L$2:$L$450,1,FALSE))</f>
        <v>#N/A</v>
      </c>
      <c r="K654" s="76" t="str">
        <f>IF($C654="-",IF($A654="-",IF(VLOOKUP($D654,'sin-list 180320_update'!$C$2:$S$835,3,FALSE)="",NA(),VLOOKUP($D654,'sin-list 180320_update'!$C$2:$S$835,3,FALSE)),IF(VLOOKUP($A654,'sin-list 180320_update'!$A$2:$S$835,5,FALSE)="",NA(),VLOOKUP($A654,'sin-list 180320_update'!$A$2:$S$835,5,FALSE))),IF(VLOOKUP($C654,'sin-list 180320_update'!$B$2:$S$835,4,FALSE)="",NA(),VLOOKUP($C654,'sin-list 180320_update'!$B$2:$S$835,4,FALSE)))</f>
        <v>Classified CMR according to Annex VI of Regulation 1272/2008. (Might not apply when contaminants are below below legal thresholds and/or full refining history is known)</v>
      </c>
      <c r="L654" s="76" t="str">
        <f>IF($C654="-",IF($A654="-",VLOOKUP($D654,'sin-list 180320_update'!$C$2:$S$835,6,FALSE),VLOOKUP($A654,'sin-list 180320_update'!$A$2:$S$835,8,FALSE)),VLOOKUP($C654,'sin-list 180320_update'!$B$2:$S$835,7,FALSE))</f>
        <v>Press. Gas
Flam. Gas 1
Carc. 1B
Muta. 1B</v>
      </c>
      <c r="M654" s="76" t="str">
        <f>IF($C654="-",IF($A654="-",IF(VLOOKUP($D654,'sin-list 180320_update'!$C$2:$S$835,8,FALSE)="",NA(),VLOOKUP($D654,'sin-list 180320_update'!$C$2:$S$835,8,FALSE)),IF(VLOOKUP($A654,'sin-list 180320_update'!$A$2:$S$835,10,FALSE)="",NA(),VLOOKUP($A654,'sin-list 180320_update'!$A$2:$S$835,10,FALSE))),IF(VLOOKUP($C654,'sin-list 180320_update'!$B$2:$S$835,9,FALSE)="",NA(),VLOOKUP($C654,'sin-list 180320_update'!$B$2:$S$835,9,FALSE)))</f>
        <v>H220
H350
H340</v>
      </c>
      <c r="N654" s="76" t="e">
        <f>IF($C654="-",IF($A654="-",IF(VLOOKUP($D654,'REACH Bilaga XVII_update'!$A$5:$E$131,4,FALSE)="",NA(),VLOOKUP($D654,'REACH Bilaga XVII_update'!$A$5:$E$131,4,FALSE)),IF(VLOOKUP($A654,'REACH Bilaga XVII_update'!$C$5:$D$131,2,FALSE)="",NA(),VLOOKUP($A654,'REACH Bilaga XVII_update'!$C$5:$D$131,2,FALSE))),IF(VLOOKUP($C654,'REACH Bilaga XVII_update'!$B$5:$D$131,3,FALSE)="",NA(),VLOOKUP($C654,'REACH Bilaga XVII_update'!$B$5:$D$131,3,FALSE)))</f>
        <v>#N/A</v>
      </c>
      <c r="O654" s="76" t="e">
        <f>IF($C654="-",IF($A654="-",IF(VLOOKUP($D654,' REACH Bilaga 59_update'!$A$5:$E$210,5,FALSE)="",NA(),VLOOKUP($D654,' REACH Bilaga 59_update'!$A$5:$E$210,5,FALSE)),IF(VLOOKUP($A654,' REACH Bilaga 59_update'!$D$5:$E$210,2,FALSE)="",NA(),VLOOKUP($A654,' REACH Bilaga 59_update'!$D$5:$E$210,2,FALSE))),IF(VLOOKUP($C654,' REACH Bilaga 59_update'!$C$5:$E$210,3,FALSE)="",NA(),VLOOKUP($C654,' REACH Bilaga 59_update'!$C$5:$E$210,3,FALSE)))</f>
        <v>#N/A</v>
      </c>
      <c r="P654" s="76" t="e">
        <f>IF(C654="-",IF(A654="-",IFERROR(VLOOKUP($D654,' REACH Bilaga 59_update'!$A$5:$F$210,MATCH(Sammanfattning!P$1,' REACH Bilaga 59_update'!$A$4:$F$4,0),FALSE),VLOOKUP($D654,'REACH Bilaga XIV_update'!$A$4:$H$110,MATCH(Sammanfattning!P$1,'REACH Bilaga XIV_update'!$A$4:$H$4,0),FALSE)),IFERROR(VLOOKUP($A654,' REACH Bilaga 59_update'!$D$5:$F$210,MATCH(Sammanfattning!P$1,' REACH Bilaga 59_update'!$D$4:$F$4,0),FALSE),VLOOKUP($A654,'REACH Bilaga XIV_update'!$D$4:$H$110,MATCH(Sammanfattning!P$1,'REACH Bilaga XIV_update'!$D$4:$H$4,0),FALSE))),IFERROR(VLOOKUP($C654,' REACH Bilaga 59_update'!$C$5:$F$210,MATCH(Sammanfattning!P$1,' REACH Bilaga 59_update'!$C$4:$F$4,0),FALSE),VLOOKUP($C654,'REACH Bilaga XIV_update'!$C$4:$H$110,MATCH(Sammanfattning!P$1,'REACH Bilaga XIV_update'!$C$4:$H$4,0),FALSE)))</f>
        <v>#N/A</v>
      </c>
      <c r="Q654" s="76" t="e">
        <f>IF($C654="-",IF($A654="-",IF(VLOOKUP($D654,'REACH Bilaga XIV_update'!$A$5:$I$110,9,FALSE)="",NA(),VLOOKUP($D654,'REACH Bilaga XIV_update'!$A$5:$I$110,9,FALSE)),IF(VLOOKUP($A654,'REACH Bilaga XIV_update'!$D$5:$I$110,6,FALSE)="",NA(),VLOOKUP($A654,'REACH Bilaga XIV_update'!$D$5:$I$110,6,FALSE))),IF(VLOOKUP($C654,'REACH Bilaga XIV_update'!$C$5:$I$110,7,FALSE)="",NA(),VLOOKUP($C654,'REACH Bilaga XIV_update'!$C$5:$I$110,7,FALSE)))</f>
        <v>#N/A</v>
      </c>
      <c r="R654" s="76" t="e">
        <f>IF($C654="-",IF($A654="-",IF(VLOOKUP($D654,CoRAP_update!$A$5:$O$376,15,FALSE)="",NA(),VLOOKUP($D654,CoRAP_update!$A$5:$O$376,15,FALSE)),IF(VLOOKUP($A654,CoRAP_update!$D$5:$O$376,12,FALSE)="",NA(),VLOOKUP($A654,CoRAP_update!$D$5:$O$376,12,FALSE))),IF(VLOOKUP($C654,CoRAP_update!$C$5:$O$376,13,FALSE)="",NA(),VLOOKUP($C654,CoRAP_update!$C$5:$O$376,13,FALSE)))</f>
        <v>#N/A</v>
      </c>
      <c r="S654" s="144" t="e">
        <f>IF($C654="-",IF($A654="-",VLOOKUP($D654,CoRAP_update!$A$5:$J$376,MATCH(Sammanfattning!S$1,CoRAP_update!$A$4:$J$4,0),FALSE),VLOOKUP($A654,CoRAP_update!$D$5:$J$376,MATCH(Sammanfattning!S$1,CoRAP_update!$D$4:$J$4,0),FALSE)),VLOOKUP($C654,CoRAP_update!$C$5:$J$376,MATCH(Sammanfattning!S$1,CoRAP_update!$C$4:$J$4,0),FALSE))</f>
        <v>#N/A</v>
      </c>
      <c r="T654" s="76" t="e">
        <f>IF($A654="-",VLOOKUP($D654,EDC_update!$C$2:$F$450,4,FALSE),VLOOKUP($A654,EDC_update!$B$2:$F$450,5,FALSE))</f>
        <v>#N/A</v>
      </c>
      <c r="V654" s="78">
        <f>IF(IFERROR(SEARCH("PBT",P654),99)=99,IF(IFERROR(SEARCH("suspected PBT",S654),99)=99,IF(IFERROR(SEARCH("concluded to be PBT",K654),99)=99,IF(IFERROR(SEARCH("PBT",S654),99)=99,IF(IFERROR(SEARCH("PBT cand",L654),99)=99,IF(IFERROR(SEARCH("PBT",L654),99)=99,IF(IFERROR(SEARCH("persistent, bioackumulative and toxic properties",K654),99)=99,0,Scoring!$E$3),Scoring!$E$3),Scoring!$E$7),Scoring!$E$3),Scoring!$E$5),Scoring!$E$6),Scoring!$E$3)</f>
        <v>0</v>
      </c>
      <c r="W654" s="78">
        <f>IF(IFERROR(SEARCH("vPvB",P654),99)=99,IF(IFERROR(SEARCH("suspected pbt/vPvB",S654),99)=99,IF(IFERROR(SEARCH("vPvB",S654),99)=99,IF(IFERROR(SEARCH("concluded to be a vPvB",S654),99)=99,IF(IFERROR(SEARCH("identified as vPvB",K654),99)=99,IF(IFERROR(SEARCH("concluded to be a vPvB",K654),99)=99,IF(IFERROR(SEARCH("concluded to be both pbt and vPvB",S654),99)=99,IF(IFERROR(SEARCH("concluded to be both pbt and vPvB",K654),99)=99,0,Scoring!$E$5),Scoring!$E$5),Scoring!$E$5),Scoring!$E$5),Scoring!$E$5),Scoring!$E$4),Scoring!$E$6),Scoring!$E$4)</f>
        <v>0</v>
      </c>
      <c r="X654" s="78">
        <f>IF(IFERROR(SEARCH("H410",N654),99)=99,IF(IFERROR(SEARCH("H410",O654),99)=99,IF(IFERROR(SEARCH("H410",Q654),99)=99,IF(IFERROR(SEARCH("H410",M654),99)=99,IF(IFERROR(SEARCH("H410",R654),99)=99,IF(IFERROR(SEARCH("H411",N654),99)=99,IF(IFERROR(SEARCH("H411",O654),99)=99,IF(IFERROR(SEARCH("H411",Q654),99)=99,IF(IFERROR(SEARCH("H411",M654),99)=99,IF(IFERROR(SEARCH("H411",R654),99)=99,IF(IFERROR(SEARCH("H413",N654),99)=99,IF(IFERROR(SEARCH("H413",O654),99)=99,IF(IFERROR(SEARCH("H413",Q654),99)=99,IF(IFERROR(SEARCH("H413",M654),99)=99,IF(IFERROR(SEARCH("H413",R654),99)=99,IF(IFERROR(SEARCH("H412",N654),99)=99,IF(IFERROR(SEARCH("H412",O654),99)=99,IF(IFERROR(SEARCH("H412",Q654),99)=99,IF(IFERROR(SEARCH("H412",M654),99)=99,IF(IFERROR(SEARCH("H412",R654),99)=99,0,Scoring!$E$2),Scoring!$E$2),Scoring!$E$2),Scoring!$E$2),Scoring!$E$2),Scoring!$E$2),Scoring!$E$2),Scoring!$E$2),Scoring!$E$2),Scoring!$E$2),Scoring!$E$2),Scoring!$E$2),Scoring!$E$2),Scoring!$E$2),Scoring!$E$2),Scoring!$E$2),Scoring!$E$2),Scoring!$E$2),Scoring!$E$2),Scoring!$E$2)</f>
        <v>0</v>
      </c>
      <c r="Y654" s="78">
        <f>IF(IFERROR(SEARCH("CMR",K654),99)=99,IF(IFERROR(SEARCH("Suspected CMR",S654),99)=99,IF(IFERROR(SEARCH("CMR",S654),99)=99,0,Scoring!$E$8),Scoring!$E$9),Scoring!$E$8)</f>
        <v>3</v>
      </c>
      <c r="Z654" s="78">
        <f>IF(IFERROR(SEARCH("H350",N654),99)=99,IF(IFERROR(SEARCH("H350",O654),99)=99,IF(IFERROR(SEARCH("H350",Q654),99)=99,IF(IFERROR(SEARCH("H350",M654),99)=99,IF(IFERROR(SEARCH("H350",R654),99)=99,IF(IFERROR(SEARCH("H351",N654),99)=99,IF(IFERROR(SEARCH("H351",O654),99)=99,IF(IFERROR(SEARCH("H351",Q654),99)=99,IF(IFERROR(SEARCH("H351",M654),99)=99,IF(IFERROR(SEARCH("H351",R654),99)=99,IF(IFERROR(SEARCH("carcinogenic",P654),99)=99,IF(IFERROR(SEARCH("suspected carcinogenic",S654),99)=99,0,Scoring!$E$12),Scoring!$E$11),Scoring!$E$10),Scoring!$E$10),Scoring!$E$10),Scoring!$E$10),Scoring!$E$10),Scoring!$E$10),Scoring!$E$10),Scoring!$E$10),Scoring!$E$10),Scoring!$E$10)</f>
        <v>1</v>
      </c>
      <c r="AA654" s="78">
        <f>IF(IFERROR(SEARCH("H340",N654),99)=99,IF(IFERROR(SEARCH("H340",O654),99)=99,IF(IFERROR(SEARCH("H340",Q654),99)=99,IF(IFERROR(SEARCH("H340",M654),99)=99,IF(IFERROR(SEARCH("H340",R654),99)=99,IF(IFERROR(SEARCH("H341",N654),99)=99,IF(IFERROR(SEARCH("H341",O654),99)=99,IF(IFERROR(SEARCH("H341",Q654),99)=99,IF(IFERROR(SEARCH("H341",M654),99)=99,IF(IFERROR(SEARCH("H341",R654),99)=99,IF(IFERROR(SEARCH("mutagenic",P654),99)=99,IF(IFERROR(SEARCH("suspected mutagenic",S654),99)=99,0,Scoring!$E$15),Scoring!$E$14),Scoring!$E$13),Scoring!$E$13),Scoring!$E$13),Scoring!$E$13),Scoring!$E$13),Scoring!$E$13),Scoring!$E$13),Scoring!$E$13),Scoring!$E$13),Scoring!$E$13)</f>
        <v>1</v>
      </c>
      <c r="AB654" s="78">
        <f>IF(IFERROR(SEARCH("H360",N654),99)=99,IF(IFERROR(SEARCH("H360",O654),99)=99,IF(IFERROR(SEARCH("H360",Q654),99)=99,IF(IFERROR(SEARCH("H360",M654),99)=99,IF(IFERROR(SEARCH("H360",R654),99)=99,IF(IFERROR(SEARCH("H361",N654),99)=99,IF(IFERROR(SEARCH("H361",O654),99)=99,IF(IFERROR(SEARCH("H361",Q654),99)=99,IF(IFERROR(SEARCH("H361",M654),99)=99,IF(IFERROR(SEARCH("H361",R654),99)=99,IF(IFERROR(SEARCH("reproduction",P654),99)=99,IF(IFERROR(SEARCH("suspected reprotoxic",S654),99)=99,IF(IFERROR(SEARCH("reprotoxic",S654),99)=99,IF(IFERROR(SEARCH("reprotoxic",K654),99)=99,0,Scoring!$E$18),Scoring!$E$18),Scoring!$E$19),Scoring!$E$17),Scoring!$E$16),Scoring!$E$16),Scoring!$E$16),Scoring!$E$16),Scoring!$E$16),Scoring!$E$16),Scoring!$E$16),Scoring!$E$16),Scoring!$E$16),Scoring!$E$16)</f>
        <v>0</v>
      </c>
      <c r="AC654" s="78">
        <f>IF(IFERROR(SEARCH("57f",L654),99)=99,IF(IFERROR(SEARCH("57(f)",P654),99)=99,0,Scoring!$E$20),Scoring!$E$20)</f>
        <v>0</v>
      </c>
      <c r="AD654" s="78">
        <f>IF(IFERROR(SEARCH("CAT1",T654),99)=99,IF(IFERROR(SEARCH("CAT2",T654),99)=99,IF(IFERROR(SEARCH("CAT3",T654),99)=99,IF(IFERROR(SEARCH("concluded to be endocrine",K654),99)=99,IF(IFERROR(SEARCH("categorised as endocrine",K654),99)=99,IF(IFERROR(SEARCH("endocrine disrupting",P654),99)=99,IF(IFERROR(SEARCH("endocrine disrupting",K654),99)=99,IF(IFERROR(SEARCH("suspected endocrine",S654),99)=99,IF(IFERROR(SEARCH("potential endocrine",S654),99)=99,0,Scoring!$E$25),Scoring!$E$25),Scoring!$E$24),Scoring!$E$24),Scoring!$E$24),Scoring!$E$24),Scoring!$E$23),Scoring!$E$22),Scoring!$E$21)</f>
        <v>0</v>
      </c>
      <c r="AE654" s="78">
        <f>IF(IFERROR(SEARCH("suspected sensitiser",S654),99)=99,IF(IFERROR(SEARCH("sensitiser",S654),99)=99,IF(IFERROR(SEARCH("other hazard based concern",S654),99)=99,0,Scoring!$E$28),Scoring!$E$26),Scoring!$E$27)</f>
        <v>0</v>
      </c>
      <c r="AF654" s="78">
        <f>IF(IFERROR(M654,1)=1,IF(IFERROR(N654,1)=1,IF(IFERROR(O654,1)=1,IF(IFERROR(Q654,1)=1,IF(IFERROR(R654,1)=1,IF(IFERROR(T654,1)=1,IF(IFERROR(K654,1)=1,IF(IFERROR(P654,1)=1,IF(IFERROR(S654,1)=1,Scoring!$E$29,0),0),0),0),0),0),0),0),0)</f>
        <v>0</v>
      </c>
      <c r="AG654" s="78">
        <f t="shared" si="53"/>
        <v>3</v>
      </c>
      <c r="AI654" s="93"/>
      <c r="AJ654" s="94"/>
      <c r="AK654" s="76"/>
      <c r="AL654" s="75"/>
      <c r="AN654" s="79"/>
      <c r="AO654" s="79"/>
      <c r="AP654" s="79"/>
      <c r="AQ654" s="79"/>
      <c r="AR654" s="79"/>
      <c r="AS654" s="78"/>
      <c r="AU654" s="79">
        <f>IF(IFERROR(F654,99)=99,IF(IFERROR(G654,99)=99,IF(IFERROR(H654,99)=99,IF(IFERROR(I654,99)=99,IF(IFERROR(E654,99)=99,IF(IFERROR(J654,99)=99,0,Scoring!$B$7),Scoring!$B$3),Scoring!$B$2),Scoring!$B$6),Scoring!$B$5),Scoring!$B$4)</f>
        <v>0.3</v>
      </c>
      <c r="AV654" s="78">
        <f t="shared" si="54"/>
        <v>0.89999999999999991</v>
      </c>
      <c r="AW654" s="78"/>
      <c r="AX654" s="66"/>
      <c r="AY654" s="78"/>
      <c r="AZ654" s="76"/>
      <c r="BA654" s="76"/>
      <c r="BB654" s="76"/>
    </row>
    <row r="655" spans="1:54" x14ac:dyDescent="0.25">
      <c r="A655" s="77" t="s">
        <v>6557</v>
      </c>
      <c r="B655" s="76" t="str">
        <f t="shared" si="55"/>
        <v>270-726-2</v>
      </c>
      <c r="C655" s="77" t="s">
        <v>1947</v>
      </c>
      <c r="D655" s="77" t="s">
        <v>1948</v>
      </c>
      <c r="E655" s="76" t="str">
        <f>IF(C655="-",IF(A655="-",VLOOKUP(D655,'sin-list 180320_update'!$C$2:$C$835,1,FALSE),VLOOKUP(A655,'sin-list 180320_update'!$A$2:$A$835,1,FALSE)),VLOOKUP(C655,'sin-list 180320_update'!$B$2:$B$835,1,FALSE))</f>
        <v>270-726-2</v>
      </c>
      <c r="F655" s="76" t="e">
        <f>IF($C655="-",IF($A655="-",VLOOKUP($D655,'REACH Bilaga XVII_update'!$A$5:$A$131,1,FALSE),VLOOKUP($A655,'REACH Bilaga XVII_update'!$C$5:$C$131,1,FALSE)),VLOOKUP($C655,'REACH Bilaga XVII_update'!$B$5:$B$131,1,FALSE))</f>
        <v>#N/A</v>
      </c>
      <c r="G655" s="76" t="e">
        <f>IF($C655="-",IF($A655="-",VLOOKUP($D655,' REACH Bilaga 59_update'!$A$5:$A$210,1,FALSE),VLOOKUP($A655,' REACH Bilaga 59_update'!$D$5:$D$210,1,FALSE)),VLOOKUP($C655,' REACH Bilaga 59_update'!$C$5:$C$210,1,FALSE))</f>
        <v>#N/A</v>
      </c>
      <c r="H655" s="76" t="e">
        <f>IF($C655="-",IF($A655="-",VLOOKUP($D655,'REACH Bilaga XIV_update'!$A$5:$A$110,1,FALSE),VLOOKUP($A655,'REACH Bilaga XIV_update'!$D$5:$D$110,1,FALSE)),VLOOKUP($C655,'REACH Bilaga XIV_update'!$C$5:$C$110,1,FALSE))</f>
        <v>#N/A</v>
      </c>
      <c r="I655" s="76" t="e">
        <f>IF($C655="-",IF($A655="-",VLOOKUP($D655,CoRAP_update!$A$5:$A$376,1,FALSE),VLOOKUP($A655,CoRAP_update!$D$5:$D$376,1,FALSE)),VLOOKUP($C655,CoRAP_update!$C$5:$C$376,1,FALSE))</f>
        <v>#N/A</v>
      </c>
      <c r="J655" s="76" t="e">
        <f>IF($C655="-",IF($A655="-",VLOOKUP($D655,EDC_update!$C$2:$C$450,1,FALSE),VLOOKUP($A655,EDC_update!$B$2:$B$450,1,FALSE)),VLOOKUP($C655,EDC_update!$L$2:$L$450,1,FALSE))</f>
        <v>#N/A</v>
      </c>
      <c r="K655" s="76" t="str">
        <f>IF($C655="-",IF($A655="-",IF(VLOOKUP($D655,'sin-list 180320_update'!$C$2:$S$835,3,FALSE)="",NA(),VLOOKUP($D655,'sin-list 180320_update'!$C$2:$S$835,3,FALSE)),IF(VLOOKUP($A655,'sin-list 180320_update'!$A$2:$S$835,5,FALSE)="",NA(),VLOOKUP($A655,'sin-list 180320_update'!$A$2:$S$835,5,FALSE))),IF(VLOOKUP($C655,'sin-list 180320_update'!$B$2:$S$835,4,FALSE)="",NA(),VLOOKUP($C655,'sin-list 180320_update'!$B$2:$S$835,4,FALSE)))</f>
        <v>Classified CMR according to Annex VI of Regulation 1272/2008. (Might not apply when contaminants are below below legal thresholds and/or full refining history is known)</v>
      </c>
      <c r="L655" s="76" t="str">
        <f>IF($C655="-",IF($A655="-",VLOOKUP($D655,'sin-list 180320_update'!$C$2:$S$835,6,FALSE),VLOOKUP($A655,'sin-list 180320_update'!$A$2:$S$835,8,FALSE)),VLOOKUP($C655,'sin-list 180320_update'!$B$2:$S$835,7,FALSE))</f>
        <v>Press. Gas
Flam. Gas 1
Carc. 1B
Muta. 1B</v>
      </c>
      <c r="M655" s="76" t="str">
        <f>IF($C655="-",IF($A655="-",IF(VLOOKUP($D655,'sin-list 180320_update'!$C$2:$S$835,8,FALSE)="",NA(),VLOOKUP($D655,'sin-list 180320_update'!$C$2:$S$835,8,FALSE)),IF(VLOOKUP($A655,'sin-list 180320_update'!$A$2:$S$835,10,FALSE)="",NA(),VLOOKUP($A655,'sin-list 180320_update'!$A$2:$S$835,10,FALSE))),IF(VLOOKUP($C655,'sin-list 180320_update'!$B$2:$S$835,9,FALSE)="",NA(),VLOOKUP($C655,'sin-list 180320_update'!$B$2:$S$835,9,FALSE)))</f>
        <v>H220
H350
H340</v>
      </c>
      <c r="N655" s="76" t="e">
        <f>IF($C655="-",IF($A655="-",IF(VLOOKUP($D655,'REACH Bilaga XVII_update'!$A$5:$E$131,4,FALSE)="",NA(),VLOOKUP($D655,'REACH Bilaga XVII_update'!$A$5:$E$131,4,FALSE)),IF(VLOOKUP($A655,'REACH Bilaga XVII_update'!$C$5:$D$131,2,FALSE)="",NA(),VLOOKUP($A655,'REACH Bilaga XVII_update'!$C$5:$D$131,2,FALSE))),IF(VLOOKUP($C655,'REACH Bilaga XVII_update'!$B$5:$D$131,3,FALSE)="",NA(),VLOOKUP($C655,'REACH Bilaga XVII_update'!$B$5:$D$131,3,FALSE)))</f>
        <v>#N/A</v>
      </c>
      <c r="O655" s="76" t="e">
        <f>IF($C655="-",IF($A655="-",IF(VLOOKUP($D655,' REACH Bilaga 59_update'!$A$5:$E$210,5,FALSE)="",NA(),VLOOKUP($D655,' REACH Bilaga 59_update'!$A$5:$E$210,5,FALSE)),IF(VLOOKUP($A655,' REACH Bilaga 59_update'!$D$5:$E$210,2,FALSE)="",NA(),VLOOKUP($A655,' REACH Bilaga 59_update'!$D$5:$E$210,2,FALSE))),IF(VLOOKUP($C655,' REACH Bilaga 59_update'!$C$5:$E$210,3,FALSE)="",NA(),VLOOKUP($C655,' REACH Bilaga 59_update'!$C$5:$E$210,3,FALSE)))</f>
        <v>#N/A</v>
      </c>
      <c r="P655" s="76" t="e">
        <f>IF(C655="-",IF(A655="-",IFERROR(VLOOKUP($D655,' REACH Bilaga 59_update'!$A$5:$F$210,MATCH(Sammanfattning!P$1,' REACH Bilaga 59_update'!$A$4:$F$4,0),FALSE),VLOOKUP($D655,'REACH Bilaga XIV_update'!$A$4:$H$110,MATCH(Sammanfattning!P$1,'REACH Bilaga XIV_update'!$A$4:$H$4,0),FALSE)),IFERROR(VLOOKUP($A655,' REACH Bilaga 59_update'!$D$5:$F$210,MATCH(Sammanfattning!P$1,' REACH Bilaga 59_update'!$D$4:$F$4,0),FALSE),VLOOKUP($A655,'REACH Bilaga XIV_update'!$D$4:$H$110,MATCH(Sammanfattning!P$1,'REACH Bilaga XIV_update'!$D$4:$H$4,0),FALSE))),IFERROR(VLOOKUP($C655,' REACH Bilaga 59_update'!$C$5:$F$210,MATCH(Sammanfattning!P$1,' REACH Bilaga 59_update'!$C$4:$F$4,0),FALSE),VLOOKUP($C655,'REACH Bilaga XIV_update'!$C$4:$H$110,MATCH(Sammanfattning!P$1,'REACH Bilaga XIV_update'!$C$4:$H$4,0),FALSE)))</f>
        <v>#N/A</v>
      </c>
      <c r="Q655" s="76" t="e">
        <f>IF($C655="-",IF($A655="-",IF(VLOOKUP($D655,'REACH Bilaga XIV_update'!$A$5:$I$110,9,FALSE)="",NA(),VLOOKUP($D655,'REACH Bilaga XIV_update'!$A$5:$I$110,9,FALSE)),IF(VLOOKUP($A655,'REACH Bilaga XIV_update'!$D$5:$I$110,6,FALSE)="",NA(),VLOOKUP($A655,'REACH Bilaga XIV_update'!$D$5:$I$110,6,FALSE))),IF(VLOOKUP($C655,'REACH Bilaga XIV_update'!$C$5:$I$110,7,FALSE)="",NA(),VLOOKUP($C655,'REACH Bilaga XIV_update'!$C$5:$I$110,7,FALSE)))</f>
        <v>#N/A</v>
      </c>
      <c r="R655" s="76" t="e">
        <f>IF($C655="-",IF($A655="-",IF(VLOOKUP($D655,CoRAP_update!$A$5:$O$376,15,FALSE)="",NA(),VLOOKUP($D655,CoRAP_update!$A$5:$O$376,15,FALSE)),IF(VLOOKUP($A655,CoRAP_update!$D$5:$O$376,12,FALSE)="",NA(),VLOOKUP($A655,CoRAP_update!$D$5:$O$376,12,FALSE))),IF(VLOOKUP($C655,CoRAP_update!$C$5:$O$376,13,FALSE)="",NA(),VLOOKUP($C655,CoRAP_update!$C$5:$O$376,13,FALSE)))</f>
        <v>#N/A</v>
      </c>
      <c r="S655" s="144" t="e">
        <f>IF($C655="-",IF($A655="-",VLOOKUP($D655,CoRAP_update!$A$5:$J$376,MATCH(Sammanfattning!S$1,CoRAP_update!$A$4:$J$4,0),FALSE),VLOOKUP($A655,CoRAP_update!$D$5:$J$376,MATCH(Sammanfattning!S$1,CoRAP_update!$D$4:$J$4,0),FALSE)),VLOOKUP($C655,CoRAP_update!$C$5:$J$376,MATCH(Sammanfattning!S$1,CoRAP_update!$C$4:$J$4,0),FALSE))</f>
        <v>#N/A</v>
      </c>
      <c r="T655" s="76" t="e">
        <f>IF($A655="-",VLOOKUP($D655,EDC_update!$C$2:$F$450,4,FALSE),VLOOKUP($A655,EDC_update!$B$2:$F$450,5,FALSE))</f>
        <v>#N/A</v>
      </c>
      <c r="V655" s="78">
        <f>IF(IFERROR(SEARCH("PBT",P655),99)=99,IF(IFERROR(SEARCH("suspected PBT",S655),99)=99,IF(IFERROR(SEARCH("concluded to be PBT",K655),99)=99,IF(IFERROR(SEARCH("PBT",S655),99)=99,IF(IFERROR(SEARCH("PBT cand",L655),99)=99,IF(IFERROR(SEARCH("PBT",L655),99)=99,IF(IFERROR(SEARCH("persistent, bioackumulative and toxic properties",K655),99)=99,0,Scoring!$E$3),Scoring!$E$3),Scoring!$E$7),Scoring!$E$3),Scoring!$E$5),Scoring!$E$6),Scoring!$E$3)</f>
        <v>0</v>
      </c>
      <c r="W655" s="78">
        <f>IF(IFERROR(SEARCH("vPvB",P655),99)=99,IF(IFERROR(SEARCH("suspected pbt/vPvB",S655),99)=99,IF(IFERROR(SEARCH("vPvB",S655),99)=99,IF(IFERROR(SEARCH("concluded to be a vPvB",S655),99)=99,IF(IFERROR(SEARCH("identified as vPvB",K655),99)=99,IF(IFERROR(SEARCH("concluded to be a vPvB",K655),99)=99,IF(IFERROR(SEARCH("concluded to be both pbt and vPvB",S655),99)=99,IF(IFERROR(SEARCH("concluded to be both pbt and vPvB",K655),99)=99,0,Scoring!$E$5),Scoring!$E$5),Scoring!$E$5),Scoring!$E$5),Scoring!$E$5),Scoring!$E$4),Scoring!$E$6),Scoring!$E$4)</f>
        <v>0</v>
      </c>
      <c r="X655" s="78">
        <f>IF(IFERROR(SEARCH("H410",N655),99)=99,IF(IFERROR(SEARCH("H410",O655),99)=99,IF(IFERROR(SEARCH("H410",Q655),99)=99,IF(IFERROR(SEARCH("H410",M655),99)=99,IF(IFERROR(SEARCH("H410",R655),99)=99,IF(IFERROR(SEARCH("H411",N655),99)=99,IF(IFERROR(SEARCH("H411",O655),99)=99,IF(IFERROR(SEARCH("H411",Q655),99)=99,IF(IFERROR(SEARCH("H411",M655),99)=99,IF(IFERROR(SEARCH("H411",R655),99)=99,IF(IFERROR(SEARCH("H413",N655),99)=99,IF(IFERROR(SEARCH("H413",O655),99)=99,IF(IFERROR(SEARCH("H413",Q655),99)=99,IF(IFERROR(SEARCH("H413",M655),99)=99,IF(IFERROR(SEARCH("H413",R655),99)=99,IF(IFERROR(SEARCH("H412",N655),99)=99,IF(IFERROR(SEARCH("H412",O655),99)=99,IF(IFERROR(SEARCH("H412",Q655),99)=99,IF(IFERROR(SEARCH("H412",M655),99)=99,IF(IFERROR(SEARCH("H412",R655),99)=99,0,Scoring!$E$2),Scoring!$E$2),Scoring!$E$2),Scoring!$E$2),Scoring!$E$2),Scoring!$E$2),Scoring!$E$2),Scoring!$E$2),Scoring!$E$2),Scoring!$E$2),Scoring!$E$2),Scoring!$E$2),Scoring!$E$2),Scoring!$E$2),Scoring!$E$2),Scoring!$E$2),Scoring!$E$2),Scoring!$E$2),Scoring!$E$2),Scoring!$E$2)</f>
        <v>0</v>
      </c>
      <c r="Y655" s="78">
        <f>IF(IFERROR(SEARCH("CMR",K655),99)=99,IF(IFERROR(SEARCH("Suspected CMR",S655),99)=99,IF(IFERROR(SEARCH("CMR",S655),99)=99,0,Scoring!$E$8),Scoring!$E$9),Scoring!$E$8)</f>
        <v>3</v>
      </c>
      <c r="Z655" s="78">
        <f>IF(IFERROR(SEARCH("H350",N655),99)=99,IF(IFERROR(SEARCH("H350",O655),99)=99,IF(IFERROR(SEARCH("H350",Q655),99)=99,IF(IFERROR(SEARCH("H350",M655),99)=99,IF(IFERROR(SEARCH("H350",R655),99)=99,IF(IFERROR(SEARCH("H351",N655),99)=99,IF(IFERROR(SEARCH("H351",O655),99)=99,IF(IFERROR(SEARCH("H351",Q655),99)=99,IF(IFERROR(SEARCH("H351",M655),99)=99,IF(IFERROR(SEARCH("H351",R655),99)=99,IF(IFERROR(SEARCH("carcinogenic",P655),99)=99,IF(IFERROR(SEARCH("suspected carcinogenic",S655),99)=99,0,Scoring!$E$12),Scoring!$E$11),Scoring!$E$10),Scoring!$E$10),Scoring!$E$10),Scoring!$E$10),Scoring!$E$10),Scoring!$E$10),Scoring!$E$10),Scoring!$E$10),Scoring!$E$10),Scoring!$E$10)</f>
        <v>1</v>
      </c>
      <c r="AA655" s="78">
        <f>IF(IFERROR(SEARCH("H340",N655),99)=99,IF(IFERROR(SEARCH("H340",O655),99)=99,IF(IFERROR(SEARCH("H340",Q655),99)=99,IF(IFERROR(SEARCH("H340",M655),99)=99,IF(IFERROR(SEARCH("H340",R655),99)=99,IF(IFERROR(SEARCH("H341",N655),99)=99,IF(IFERROR(SEARCH("H341",O655),99)=99,IF(IFERROR(SEARCH("H341",Q655),99)=99,IF(IFERROR(SEARCH("H341",M655),99)=99,IF(IFERROR(SEARCH("H341",R655),99)=99,IF(IFERROR(SEARCH("mutagenic",P655),99)=99,IF(IFERROR(SEARCH("suspected mutagenic",S655),99)=99,0,Scoring!$E$15),Scoring!$E$14),Scoring!$E$13),Scoring!$E$13),Scoring!$E$13),Scoring!$E$13),Scoring!$E$13),Scoring!$E$13),Scoring!$E$13),Scoring!$E$13),Scoring!$E$13),Scoring!$E$13)</f>
        <v>1</v>
      </c>
      <c r="AB655" s="78">
        <f>IF(IFERROR(SEARCH("H360",N655),99)=99,IF(IFERROR(SEARCH("H360",O655),99)=99,IF(IFERROR(SEARCH("H360",Q655),99)=99,IF(IFERROR(SEARCH("H360",M655),99)=99,IF(IFERROR(SEARCH("H360",R655),99)=99,IF(IFERROR(SEARCH("H361",N655),99)=99,IF(IFERROR(SEARCH("H361",O655),99)=99,IF(IFERROR(SEARCH("H361",Q655),99)=99,IF(IFERROR(SEARCH("H361",M655),99)=99,IF(IFERROR(SEARCH("H361",R655),99)=99,IF(IFERROR(SEARCH("reproduction",P655),99)=99,IF(IFERROR(SEARCH("suspected reprotoxic",S655),99)=99,IF(IFERROR(SEARCH("reprotoxic",S655),99)=99,IF(IFERROR(SEARCH("reprotoxic",K655),99)=99,0,Scoring!$E$18),Scoring!$E$18),Scoring!$E$19),Scoring!$E$17),Scoring!$E$16),Scoring!$E$16),Scoring!$E$16),Scoring!$E$16),Scoring!$E$16),Scoring!$E$16),Scoring!$E$16),Scoring!$E$16),Scoring!$E$16),Scoring!$E$16)</f>
        <v>0</v>
      </c>
      <c r="AC655" s="78">
        <f>IF(IFERROR(SEARCH("57f",L655),99)=99,IF(IFERROR(SEARCH("57(f)",P655),99)=99,0,Scoring!$E$20),Scoring!$E$20)</f>
        <v>0</v>
      </c>
      <c r="AD655" s="78">
        <f>IF(IFERROR(SEARCH("CAT1",T655),99)=99,IF(IFERROR(SEARCH("CAT2",T655),99)=99,IF(IFERROR(SEARCH("CAT3",T655),99)=99,IF(IFERROR(SEARCH("concluded to be endocrine",K655),99)=99,IF(IFERROR(SEARCH("categorised as endocrine",K655),99)=99,IF(IFERROR(SEARCH("endocrine disrupting",P655),99)=99,IF(IFERROR(SEARCH("endocrine disrupting",K655),99)=99,IF(IFERROR(SEARCH("suspected endocrine",S655),99)=99,IF(IFERROR(SEARCH("potential endocrine",S655),99)=99,0,Scoring!$E$25),Scoring!$E$25),Scoring!$E$24),Scoring!$E$24),Scoring!$E$24),Scoring!$E$24),Scoring!$E$23),Scoring!$E$22),Scoring!$E$21)</f>
        <v>0</v>
      </c>
      <c r="AE655" s="78">
        <f>IF(IFERROR(SEARCH("suspected sensitiser",S655),99)=99,IF(IFERROR(SEARCH("sensitiser",S655),99)=99,IF(IFERROR(SEARCH("other hazard based concern",S655),99)=99,0,Scoring!$E$28),Scoring!$E$26),Scoring!$E$27)</f>
        <v>0</v>
      </c>
      <c r="AF655" s="78">
        <f>IF(IFERROR(M655,1)=1,IF(IFERROR(N655,1)=1,IF(IFERROR(O655,1)=1,IF(IFERROR(Q655,1)=1,IF(IFERROR(R655,1)=1,IF(IFERROR(T655,1)=1,IF(IFERROR(K655,1)=1,IF(IFERROR(P655,1)=1,IF(IFERROR(S655,1)=1,Scoring!$E$29,0),0),0),0),0),0),0),0),0)</f>
        <v>0</v>
      </c>
      <c r="AG655" s="78">
        <f t="shared" si="53"/>
        <v>3</v>
      </c>
      <c r="AI655" s="93"/>
      <c r="AJ655" s="94"/>
      <c r="AK655" s="76"/>
      <c r="AL655" s="75"/>
      <c r="AN655" s="79"/>
      <c r="AO655" s="79"/>
      <c r="AP655" s="79"/>
      <c r="AQ655" s="79"/>
      <c r="AR655" s="79"/>
      <c r="AS655" s="78"/>
      <c r="AU655" s="79">
        <f>IF(IFERROR(F655,99)=99,IF(IFERROR(G655,99)=99,IF(IFERROR(H655,99)=99,IF(IFERROR(I655,99)=99,IF(IFERROR(E655,99)=99,IF(IFERROR(J655,99)=99,0,Scoring!$B$7),Scoring!$B$3),Scoring!$B$2),Scoring!$B$6),Scoring!$B$5),Scoring!$B$4)</f>
        <v>0.3</v>
      </c>
      <c r="AV655" s="78">
        <f t="shared" si="54"/>
        <v>0.89999999999999991</v>
      </c>
      <c r="AW655" s="78"/>
      <c r="AX655" s="66"/>
      <c r="AY655" s="78"/>
      <c r="AZ655" s="76"/>
      <c r="BA655" s="76"/>
      <c r="BB655" s="76"/>
    </row>
    <row r="656" spans="1:54" x14ac:dyDescent="0.25">
      <c r="A656" s="77" t="s">
        <v>7599</v>
      </c>
      <c r="B656" s="76" t="str">
        <f t="shared" si="55"/>
        <v>270-727-8</v>
      </c>
      <c r="C656" s="77" t="s">
        <v>1950</v>
      </c>
      <c r="D656" s="77" t="s">
        <v>1951</v>
      </c>
      <c r="E656" s="76" t="str">
        <f>IF(C656="-",IF(A656="-",VLOOKUP(D656,'sin-list 180320_update'!$C$2:$C$835,1,FALSE),VLOOKUP(A656,'sin-list 180320_update'!$A$2:$A$835,1,FALSE)),VLOOKUP(C656,'sin-list 180320_update'!$B$2:$B$835,1,FALSE))</f>
        <v>270-727-8</v>
      </c>
      <c r="F656" s="76" t="e">
        <f>IF($C656="-",IF($A656="-",VLOOKUP($D656,'REACH Bilaga XVII_update'!$A$5:$A$131,1,FALSE),VLOOKUP($A656,'REACH Bilaga XVII_update'!$C$5:$C$131,1,FALSE)),VLOOKUP($C656,'REACH Bilaga XVII_update'!$B$5:$B$131,1,FALSE))</f>
        <v>#N/A</v>
      </c>
      <c r="G656" s="76" t="e">
        <f>IF($C656="-",IF($A656="-",VLOOKUP($D656,' REACH Bilaga 59_update'!$A$5:$A$210,1,FALSE),VLOOKUP($A656,' REACH Bilaga 59_update'!$D$5:$D$210,1,FALSE)),VLOOKUP($C656,' REACH Bilaga 59_update'!$C$5:$C$210,1,FALSE))</f>
        <v>#N/A</v>
      </c>
      <c r="H656" s="76" t="e">
        <f>IF($C656="-",IF($A656="-",VLOOKUP($D656,'REACH Bilaga XIV_update'!$A$5:$A$110,1,FALSE),VLOOKUP($A656,'REACH Bilaga XIV_update'!$D$5:$D$110,1,FALSE)),VLOOKUP($C656,'REACH Bilaga XIV_update'!$C$5:$C$110,1,FALSE))</f>
        <v>#N/A</v>
      </c>
      <c r="I656" s="76" t="e">
        <f>IF($C656="-",IF($A656="-",VLOOKUP($D656,CoRAP_update!$A$5:$A$376,1,FALSE),VLOOKUP($A656,CoRAP_update!$D$5:$D$376,1,FALSE)),VLOOKUP($C656,CoRAP_update!$C$5:$C$376,1,FALSE))</f>
        <v>#N/A</v>
      </c>
      <c r="J656" s="76" t="e">
        <f>IF($C656="-",IF($A656="-",VLOOKUP($D656,EDC_update!$C$2:$C$450,1,FALSE),VLOOKUP($A656,EDC_update!$B$2:$B$450,1,FALSE)),VLOOKUP($C656,EDC_update!$L$2:$L$450,1,FALSE))</f>
        <v>#N/A</v>
      </c>
      <c r="K656" s="76" t="str">
        <f>IF($C656="-",IF($A656="-",IF(VLOOKUP($D656,'sin-list 180320_update'!$C$2:$S$835,3,FALSE)="",NA(),VLOOKUP($D656,'sin-list 180320_update'!$C$2:$S$835,3,FALSE)),IF(VLOOKUP($A656,'sin-list 180320_update'!$A$2:$S$835,5,FALSE)="",NA(),VLOOKUP($A656,'sin-list 180320_update'!$A$2:$S$835,5,FALSE))),IF(VLOOKUP($C656,'sin-list 180320_update'!$B$2:$S$835,4,FALSE)="",NA(),VLOOKUP($C656,'sin-list 180320_update'!$B$2:$S$835,4,FALSE)))</f>
        <v>Classified CMR according to Annex VI of Regulation 1272/2008</v>
      </c>
      <c r="L656" s="76" t="str">
        <f>IF($C656="-",IF($A656="-",VLOOKUP($D656,'sin-list 180320_update'!$C$2:$S$835,6,FALSE),VLOOKUP($A656,'sin-list 180320_update'!$A$2:$S$835,8,FALSE)),VLOOKUP($C656,'sin-list 180320_update'!$B$2:$S$835,7,FALSE))</f>
        <v>Carc. 1B</v>
      </c>
      <c r="M656" s="76" t="str">
        <f>IF($C656="-",IF($A656="-",IF(VLOOKUP($D656,'sin-list 180320_update'!$C$2:$S$835,8,FALSE)="",NA(),VLOOKUP($D656,'sin-list 180320_update'!$C$2:$S$835,8,FALSE)),IF(VLOOKUP($A656,'sin-list 180320_update'!$A$2:$S$835,10,FALSE)="",NA(),VLOOKUP($A656,'sin-list 180320_update'!$A$2:$S$835,10,FALSE))),IF(VLOOKUP($C656,'sin-list 180320_update'!$B$2:$S$835,9,FALSE)="",NA(),VLOOKUP($C656,'sin-list 180320_update'!$B$2:$S$835,9,FALSE)))</f>
        <v>H350</v>
      </c>
      <c r="N656" s="76" t="e">
        <f>IF($C656="-",IF($A656="-",IF(VLOOKUP($D656,'REACH Bilaga XVII_update'!$A$5:$E$131,4,FALSE)="",NA(),VLOOKUP($D656,'REACH Bilaga XVII_update'!$A$5:$E$131,4,FALSE)),IF(VLOOKUP($A656,'REACH Bilaga XVII_update'!$C$5:$D$131,2,FALSE)="",NA(),VLOOKUP($A656,'REACH Bilaga XVII_update'!$C$5:$D$131,2,FALSE))),IF(VLOOKUP($C656,'REACH Bilaga XVII_update'!$B$5:$D$131,3,FALSE)="",NA(),VLOOKUP($C656,'REACH Bilaga XVII_update'!$B$5:$D$131,3,FALSE)))</f>
        <v>#N/A</v>
      </c>
      <c r="O656" s="76" t="e">
        <f>IF($C656="-",IF($A656="-",IF(VLOOKUP($D656,' REACH Bilaga 59_update'!$A$5:$E$210,5,FALSE)="",NA(),VLOOKUP($D656,' REACH Bilaga 59_update'!$A$5:$E$210,5,FALSE)),IF(VLOOKUP($A656,' REACH Bilaga 59_update'!$D$5:$E$210,2,FALSE)="",NA(),VLOOKUP($A656,' REACH Bilaga 59_update'!$D$5:$E$210,2,FALSE))),IF(VLOOKUP($C656,' REACH Bilaga 59_update'!$C$5:$E$210,3,FALSE)="",NA(),VLOOKUP($C656,' REACH Bilaga 59_update'!$C$5:$E$210,3,FALSE)))</f>
        <v>#N/A</v>
      </c>
      <c r="P656" s="76" t="e">
        <f>IF(C656="-",IF(A656="-",IFERROR(VLOOKUP($D656,' REACH Bilaga 59_update'!$A$5:$F$210,MATCH(Sammanfattning!P$1,' REACH Bilaga 59_update'!$A$4:$F$4,0),FALSE),VLOOKUP($D656,'REACH Bilaga XIV_update'!$A$4:$H$110,MATCH(Sammanfattning!P$1,'REACH Bilaga XIV_update'!$A$4:$H$4,0),FALSE)),IFERROR(VLOOKUP($A656,' REACH Bilaga 59_update'!$D$5:$F$210,MATCH(Sammanfattning!P$1,' REACH Bilaga 59_update'!$D$4:$F$4,0),FALSE),VLOOKUP($A656,'REACH Bilaga XIV_update'!$D$4:$H$110,MATCH(Sammanfattning!P$1,'REACH Bilaga XIV_update'!$D$4:$H$4,0),FALSE))),IFERROR(VLOOKUP($C656,' REACH Bilaga 59_update'!$C$5:$F$210,MATCH(Sammanfattning!P$1,' REACH Bilaga 59_update'!$C$4:$F$4,0),FALSE),VLOOKUP($C656,'REACH Bilaga XIV_update'!$C$4:$H$110,MATCH(Sammanfattning!P$1,'REACH Bilaga XIV_update'!$C$4:$H$4,0),FALSE)))</f>
        <v>#N/A</v>
      </c>
      <c r="Q656" s="76" t="e">
        <f>IF($C656="-",IF($A656="-",IF(VLOOKUP($D656,'REACH Bilaga XIV_update'!$A$5:$I$110,9,FALSE)="",NA(),VLOOKUP($D656,'REACH Bilaga XIV_update'!$A$5:$I$110,9,FALSE)),IF(VLOOKUP($A656,'REACH Bilaga XIV_update'!$D$5:$I$110,6,FALSE)="",NA(),VLOOKUP($A656,'REACH Bilaga XIV_update'!$D$5:$I$110,6,FALSE))),IF(VLOOKUP($C656,'REACH Bilaga XIV_update'!$C$5:$I$110,7,FALSE)="",NA(),VLOOKUP($C656,'REACH Bilaga XIV_update'!$C$5:$I$110,7,FALSE)))</f>
        <v>#N/A</v>
      </c>
      <c r="R656" s="76" t="e">
        <f>IF($C656="-",IF($A656="-",IF(VLOOKUP($D656,CoRAP_update!$A$5:$O$376,15,FALSE)="",NA(),VLOOKUP($D656,CoRAP_update!$A$5:$O$376,15,FALSE)),IF(VLOOKUP($A656,CoRAP_update!$D$5:$O$376,12,FALSE)="",NA(),VLOOKUP($A656,CoRAP_update!$D$5:$O$376,12,FALSE))),IF(VLOOKUP($C656,CoRAP_update!$C$5:$O$376,13,FALSE)="",NA(),VLOOKUP($C656,CoRAP_update!$C$5:$O$376,13,FALSE)))</f>
        <v>#N/A</v>
      </c>
      <c r="S656" s="144" t="e">
        <f>IF($C656="-",IF($A656="-",VLOOKUP($D656,CoRAP_update!$A$5:$J$376,MATCH(Sammanfattning!S$1,CoRAP_update!$A$4:$J$4,0),FALSE),VLOOKUP($A656,CoRAP_update!$D$5:$J$376,MATCH(Sammanfattning!S$1,CoRAP_update!$D$4:$J$4,0),FALSE)),VLOOKUP($C656,CoRAP_update!$C$5:$J$376,MATCH(Sammanfattning!S$1,CoRAP_update!$C$4:$J$4,0),FALSE))</f>
        <v>#N/A</v>
      </c>
      <c r="T656" s="76" t="e">
        <f>IF($A656="-",VLOOKUP($D656,EDC_update!$C$2:$F$450,4,FALSE),VLOOKUP($A656,EDC_update!$B$2:$F$450,5,FALSE))</f>
        <v>#N/A</v>
      </c>
      <c r="V656" s="78">
        <f>IF(IFERROR(SEARCH("PBT",P656),99)=99,IF(IFERROR(SEARCH("suspected PBT",S656),99)=99,IF(IFERROR(SEARCH("concluded to be PBT",K656),99)=99,IF(IFERROR(SEARCH("PBT",S656),99)=99,IF(IFERROR(SEARCH("PBT cand",L656),99)=99,IF(IFERROR(SEARCH("PBT",L656),99)=99,IF(IFERROR(SEARCH("persistent, bioackumulative and toxic properties",K656),99)=99,0,Scoring!$E$3),Scoring!$E$3),Scoring!$E$7),Scoring!$E$3),Scoring!$E$5),Scoring!$E$6),Scoring!$E$3)</f>
        <v>0</v>
      </c>
      <c r="W656" s="78">
        <f>IF(IFERROR(SEARCH("vPvB",P656),99)=99,IF(IFERROR(SEARCH("suspected pbt/vPvB",S656),99)=99,IF(IFERROR(SEARCH("vPvB",S656),99)=99,IF(IFERROR(SEARCH("concluded to be a vPvB",S656),99)=99,IF(IFERROR(SEARCH("identified as vPvB",K656),99)=99,IF(IFERROR(SEARCH("concluded to be a vPvB",K656),99)=99,IF(IFERROR(SEARCH("concluded to be both pbt and vPvB",S656),99)=99,IF(IFERROR(SEARCH("concluded to be both pbt and vPvB",K656),99)=99,0,Scoring!$E$5),Scoring!$E$5),Scoring!$E$5),Scoring!$E$5),Scoring!$E$5),Scoring!$E$4),Scoring!$E$6),Scoring!$E$4)</f>
        <v>0</v>
      </c>
      <c r="X656" s="78">
        <f>IF(IFERROR(SEARCH("H410",N656),99)=99,IF(IFERROR(SEARCH("H410",O656),99)=99,IF(IFERROR(SEARCH("H410",Q656),99)=99,IF(IFERROR(SEARCH("H410",M656),99)=99,IF(IFERROR(SEARCH("H410",R656),99)=99,IF(IFERROR(SEARCH("H411",N656),99)=99,IF(IFERROR(SEARCH("H411",O656),99)=99,IF(IFERROR(SEARCH("H411",Q656),99)=99,IF(IFERROR(SEARCH("H411",M656),99)=99,IF(IFERROR(SEARCH("H411",R656),99)=99,IF(IFERROR(SEARCH("H413",N656),99)=99,IF(IFERROR(SEARCH("H413",O656),99)=99,IF(IFERROR(SEARCH("H413",Q656),99)=99,IF(IFERROR(SEARCH("H413",M656),99)=99,IF(IFERROR(SEARCH("H413",R656),99)=99,IF(IFERROR(SEARCH("H412",N656),99)=99,IF(IFERROR(SEARCH("H412",O656),99)=99,IF(IFERROR(SEARCH("H412",Q656),99)=99,IF(IFERROR(SEARCH("H412",M656),99)=99,IF(IFERROR(SEARCH("H412",R656),99)=99,0,Scoring!$E$2),Scoring!$E$2),Scoring!$E$2),Scoring!$E$2),Scoring!$E$2),Scoring!$E$2),Scoring!$E$2),Scoring!$E$2),Scoring!$E$2),Scoring!$E$2),Scoring!$E$2),Scoring!$E$2),Scoring!$E$2),Scoring!$E$2),Scoring!$E$2),Scoring!$E$2),Scoring!$E$2),Scoring!$E$2),Scoring!$E$2),Scoring!$E$2)</f>
        <v>0</v>
      </c>
      <c r="Y656" s="78">
        <f>IF(IFERROR(SEARCH("CMR",K656),99)=99,IF(IFERROR(SEARCH("Suspected CMR",S656),99)=99,IF(IFERROR(SEARCH("CMR",S656),99)=99,0,Scoring!$E$8),Scoring!$E$9),Scoring!$E$8)</f>
        <v>3</v>
      </c>
      <c r="Z656" s="78">
        <f>IF(IFERROR(SEARCH("H350",N656),99)=99,IF(IFERROR(SEARCH("H350",O656),99)=99,IF(IFERROR(SEARCH("H350",Q656),99)=99,IF(IFERROR(SEARCH("H350",M656),99)=99,IF(IFERROR(SEARCH("H350",R656),99)=99,IF(IFERROR(SEARCH("H351",N656),99)=99,IF(IFERROR(SEARCH("H351",O656),99)=99,IF(IFERROR(SEARCH("H351",Q656),99)=99,IF(IFERROR(SEARCH("H351",M656),99)=99,IF(IFERROR(SEARCH("H351",R656),99)=99,IF(IFERROR(SEARCH("carcinogenic",P656),99)=99,IF(IFERROR(SEARCH("suspected carcinogenic",S656),99)=99,0,Scoring!$E$12),Scoring!$E$11),Scoring!$E$10),Scoring!$E$10),Scoring!$E$10),Scoring!$E$10),Scoring!$E$10),Scoring!$E$10),Scoring!$E$10),Scoring!$E$10),Scoring!$E$10),Scoring!$E$10)</f>
        <v>1</v>
      </c>
      <c r="AA656" s="78">
        <f>IF(IFERROR(SEARCH("H340",N656),99)=99,IF(IFERROR(SEARCH("H340",O656),99)=99,IF(IFERROR(SEARCH("H340",Q656),99)=99,IF(IFERROR(SEARCH("H340",M656),99)=99,IF(IFERROR(SEARCH("H340",R656),99)=99,IF(IFERROR(SEARCH("H341",N656),99)=99,IF(IFERROR(SEARCH("H341",O656),99)=99,IF(IFERROR(SEARCH("H341",Q656),99)=99,IF(IFERROR(SEARCH("H341",M656),99)=99,IF(IFERROR(SEARCH("H341",R656),99)=99,IF(IFERROR(SEARCH("mutagenic",P656),99)=99,IF(IFERROR(SEARCH("suspected mutagenic",S656),99)=99,0,Scoring!$E$15),Scoring!$E$14),Scoring!$E$13),Scoring!$E$13),Scoring!$E$13),Scoring!$E$13),Scoring!$E$13),Scoring!$E$13),Scoring!$E$13),Scoring!$E$13),Scoring!$E$13),Scoring!$E$13)</f>
        <v>0</v>
      </c>
      <c r="AB656" s="78">
        <f>IF(IFERROR(SEARCH("H360",N656),99)=99,IF(IFERROR(SEARCH("H360",O656),99)=99,IF(IFERROR(SEARCH("H360",Q656),99)=99,IF(IFERROR(SEARCH("H360",M656),99)=99,IF(IFERROR(SEARCH("H360",R656),99)=99,IF(IFERROR(SEARCH("H361",N656),99)=99,IF(IFERROR(SEARCH("H361",O656),99)=99,IF(IFERROR(SEARCH("H361",Q656),99)=99,IF(IFERROR(SEARCH("H361",M656),99)=99,IF(IFERROR(SEARCH("H361",R656),99)=99,IF(IFERROR(SEARCH("reproduction",P656),99)=99,IF(IFERROR(SEARCH("suspected reprotoxic",S656),99)=99,IF(IFERROR(SEARCH("reprotoxic",S656),99)=99,IF(IFERROR(SEARCH("reprotoxic",K656),99)=99,0,Scoring!$E$18),Scoring!$E$18),Scoring!$E$19),Scoring!$E$17),Scoring!$E$16),Scoring!$E$16),Scoring!$E$16),Scoring!$E$16),Scoring!$E$16),Scoring!$E$16),Scoring!$E$16),Scoring!$E$16),Scoring!$E$16),Scoring!$E$16)</f>
        <v>0</v>
      </c>
      <c r="AC656" s="78">
        <f>IF(IFERROR(SEARCH("57f",L656),99)=99,IF(IFERROR(SEARCH("57(f)",P656),99)=99,0,Scoring!$E$20),Scoring!$E$20)</f>
        <v>0</v>
      </c>
      <c r="AD656" s="78">
        <f>IF(IFERROR(SEARCH("CAT1",T656),99)=99,IF(IFERROR(SEARCH("CAT2",T656),99)=99,IF(IFERROR(SEARCH("CAT3",T656),99)=99,IF(IFERROR(SEARCH("concluded to be endocrine",K656),99)=99,IF(IFERROR(SEARCH("categorised as endocrine",K656),99)=99,IF(IFERROR(SEARCH("endocrine disrupting",P656),99)=99,IF(IFERROR(SEARCH("endocrine disrupting",K656),99)=99,IF(IFERROR(SEARCH("suspected endocrine",S656),99)=99,IF(IFERROR(SEARCH("potential endocrine",S656),99)=99,0,Scoring!$E$25),Scoring!$E$25),Scoring!$E$24),Scoring!$E$24),Scoring!$E$24),Scoring!$E$24),Scoring!$E$23),Scoring!$E$22),Scoring!$E$21)</f>
        <v>0</v>
      </c>
      <c r="AE656" s="78">
        <f>IF(IFERROR(SEARCH("suspected sensitiser",S656),99)=99,IF(IFERROR(SEARCH("sensitiser",S656),99)=99,IF(IFERROR(SEARCH("other hazard based concern",S656),99)=99,0,Scoring!$E$28),Scoring!$E$26),Scoring!$E$27)</f>
        <v>0</v>
      </c>
      <c r="AF656" s="78">
        <f>IF(IFERROR(M656,1)=1,IF(IFERROR(N656,1)=1,IF(IFERROR(O656,1)=1,IF(IFERROR(Q656,1)=1,IF(IFERROR(R656,1)=1,IF(IFERROR(T656,1)=1,IF(IFERROR(K656,1)=1,IF(IFERROR(P656,1)=1,IF(IFERROR(S656,1)=1,Scoring!$E$29,0),0),0),0),0),0),0),0),0)</f>
        <v>0</v>
      </c>
      <c r="AG656" s="78">
        <f t="shared" si="53"/>
        <v>3</v>
      </c>
      <c r="AI656" s="93"/>
      <c r="AJ656" s="94"/>
      <c r="AK656" s="76"/>
      <c r="AL656" s="75"/>
      <c r="AN656" s="79"/>
      <c r="AO656" s="79"/>
      <c r="AP656" s="79"/>
      <c r="AQ656" s="79"/>
      <c r="AR656" s="79"/>
      <c r="AS656" s="78"/>
      <c r="AU656" s="79">
        <f>IF(IFERROR(F656,99)=99,IF(IFERROR(G656,99)=99,IF(IFERROR(H656,99)=99,IF(IFERROR(I656,99)=99,IF(IFERROR(E656,99)=99,IF(IFERROR(J656,99)=99,0,Scoring!$B$7),Scoring!$B$3),Scoring!$B$2),Scoring!$B$6),Scoring!$B$5),Scoring!$B$4)</f>
        <v>0.3</v>
      </c>
      <c r="AV656" s="78">
        <f t="shared" si="54"/>
        <v>0.89999999999999991</v>
      </c>
      <c r="AW656" s="78"/>
      <c r="AX656" s="66"/>
      <c r="AY656" s="78"/>
      <c r="AZ656" s="76"/>
      <c r="BA656" s="76"/>
      <c r="BB656" s="76"/>
    </row>
    <row r="657" spans="1:54" x14ac:dyDescent="0.25">
      <c r="A657" s="77" t="s">
        <v>6558</v>
      </c>
      <c r="B657" s="76" t="str">
        <f t="shared" si="55"/>
        <v>270-735-1</v>
      </c>
      <c r="C657" s="77" t="s">
        <v>1952</v>
      </c>
      <c r="D657" s="77" t="s">
        <v>1953</v>
      </c>
      <c r="E657" s="76" t="str">
        <f>IF(C657="-",IF(A657="-",VLOOKUP(D657,'sin-list 180320_update'!$C$2:$C$835,1,FALSE),VLOOKUP(A657,'sin-list 180320_update'!$A$2:$A$835,1,FALSE)),VLOOKUP(C657,'sin-list 180320_update'!$B$2:$B$835,1,FALSE))</f>
        <v>270-735-1</v>
      </c>
      <c r="F657" s="76" t="e">
        <f>IF($C657="-",IF($A657="-",VLOOKUP($D657,'REACH Bilaga XVII_update'!$A$5:$A$131,1,FALSE),VLOOKUP($A657,'REACH Bilaga XVII_update'!$C$5:$C$131,1,FALSE)),VLOOKUP($C657,'REACH Bilaga XVII_update'!$B$5:$B$131,1,FALSE))</f>
        <v>#N/A</v>
      </c>
      <c r="G657" s="76" t="e">
        <f>IF($C657="-",IF($A657="-",VLOOKUP($D657,' REACH Bilaga 59_update'!$A$5:$A$210,1,FALSE),VLOOKUP($A657,' REACH Bilaga 59_update'!$D$5:$D$210,1,FALSE)),VLOOKUP($C657,' REACH Bilaga 59_update'!$C$5:$C$210,1,FALSE))</f>
        <v>#N/A</v>
      </c>
      <c r="H657" s="76" t="e">
        <f>IF($C657="-",IF($A657="-",VLOOKUP($D657,'REACH Bilaga XIV_update'!$A$5:$A$110,1,FALSE),VLOOKUP($A657,'REACH Bilaga XIV_update'!$D$5:$D$110,1,FALSE)),VLOOKUP($C657,'REACH Bilaga XIV_update'!$C$5:$C$110,1,FALSE))</f>
        <v>#N/A</v>
      </c>
      <c r="I657" s="76" t="e">
        <f>IF($C657="-",IF($A657="-",VLOOKUP($D657,CoRAP_update!$A$5:$A$376,1,FALSE),VLOOKUP($A657,CoRAP_update!$D$5:$D$376,1,FALSE)),VLOOKUP($C657,CoRAP_update!$C$5:$C$376,1,FALSE))</f>
        <v>#N/A</v>
      </c>
      <c r="J657" s="76" t="e">
        <f>IF($C657="-",IF($A657="-",VLOOKUP($D657,EDC_update!$C$2:$C$450,1,FALSE),VLOOKUP($A657,EDC_update!$B$2:$B$450,1,FALSE)),VLOOKUP($C657,EDC_update!$L$2:$L$450,1,FALSE))</f>
        <v>#N/A</v>
      </c>
      <c r="K657" s="76" t="str">
        <f>IF($C657="-",IF($A657="-",IF(VLOOKUP($D657,'sin-list 180320_update'!$C$2:$S$835,3,FALSE)="",NA(),VLOOKUP($D657,'sin-list 180320_update'!$C$2:$S$835,3,FALSE)),IF(VLOOKUP($A657,'sin-list 180320_update'!$A$2:$S$835,5,FALSE)="",NA(),VLOOKUP($A657,'sin-list 180320_update'!$A$2:$S$835,5,FALSE))),IF(VLOOKUP($C657,'sin-list 180320_update'!$B$2:$S$835,4,FALSE)="",NA(),VLOOKUP($C657,'sin-list 180320_update'!$B$2:$S$835,4,FALSE)))</f>
        <v>Classified CMR according to Annex VI of Regulation 1272/2008. (Might not apply when contaminants are below below legal thresholds and/or full refining history is known)</v>
      </c>
      <c r="L657" s="76" t="str">
        <f>IF($C657="-",IF($A657="-",VLOOKUP($D657,'sin-list 180320_update'!$C$2:$S$835,6,FALSE),VLOOKUP($A657,'sin-list 180320_update'!$A$2:$S$835,8,FALSE)),VLOOKUP($C657,'sin-list 180320_update'!$B$2:$S$835,7,FALSE))</f>
        <v>Carc. 1B
Muta. 1B
Asp. Tox. 1</v>
      </c>
      <c r="M657" s="76" t="str">
        <f>IF($C657="-",IF($A657="-",IF(VLOOKUP($D657,'sin-list 180320_update'!$C$2:$S$835,8,FALSE)="",NA(),VLOOKUP($D657,'sin-list 180320_update'!$C$2:$S$835,8,FALSE)),IF(VLOOKUP($A657,'sin-list 180320_update'!$A$2:$S$835,10,FALSE)="",NA(),VLOOKUP($A657,'sin-list 180320_update'!$A$2:$S$835,10,FALSE))),IF(VLOOKUP($C657,'sin-list 180320_update'!$B$2:$S$835,9,FALSE)="",NA(),VLOOKUP($C657,'sin-list 180320_update'!$B$2:$S$835,9,FALSE)))</f>
        <v>H350
H340
H304</v>
      </c>
      <c r="N657" s="76" t="e">
        <f>IF($C657="-",IF($A657="-",IF(VLOOKUP($D657,'REACH Bilaga XVII_update'!$A$5:$E$131,4,FALSE)="",NA(),VLOOKUP($D657,'REACH Bilaga XVII_update'!$A$5:$E$131,4,FALSE)),IF(VLOOKUP($A657,'REACH Bilaga XVII_update'!$C$5:$D$131,2,FALSE)="",NA(),VLOOKUP($A657,'REACH Bilaga XVII_update'!$C$5:$D$131,2,FALSE))),IF(VLOOKUP($C657,'REACH Bilaga XVII_update'!$B$5:$D$131,3,FALSE)="",NA(),VLOOKUP($C657,'REACH Bilaga XVII_update'!$B$5:$D$131,3,FALSE)))</f>
        <v>#N/A</v>
      </c>
      <c r="O657" s="76" t="e">
        <f>IF($C657="-",IF($A657="-",IF(VLOOKUP($D657,' REACH Bilaga 59_update'!$A$5:$E$210,5,FALSE)="",NA(),VLOOKUP($D657,' REACH Bilaga 59_update'!$A$5:$E$210,5,FALSE)),IF(VLOOKUP($A657,' REACH Bilaga 59_update'!$D$5:$E$210,2,FALSE)="",NA(),VLOOKUP($A657,' REACH Bilaga 59_update'!$D$5:$E$210,2,FALSE))),IF(VLOOKUP($C657,' REACH Bilaga 59_update'!$C$5:$E$210,3,FALSE)="",NA(),VLOOKUP($C657,' REACH Bilaga 59_update'!$C$5:$E$210,3,FALSE)))</f>
        <v>#N/A</v>
      </c>
      <c r="P657" s="76" t="e">
        <f>IF(C657="-",IF(A657="-",IFERROR(VLOOKUP($D657,' REACH Bilaga 59_update'!$A$5:$F$210,MATCH(Sammanfattning!P$1,' REACH Bilaga 59_update'!$A$4:$F$4,0),FALSE),VLOOKUP($D657,'REACH Bilaga XIV_update'!$A$4:$H$110,MATCH(Sammanfattning!P$1,'REACH Bilaga XIV_update'!$A$4:$H$4,0),FALSE)),IFERROR(VLOOKUP($A657,' REACH Bilaga 59_update'!$D$5:$F$210,MATCH(Sammanfattning!P$1,' REACH Bilaga 59_update'!$D$4:$F$4,0),FALSE),VLOOKUP($A657,'REACH Bilaga XIV_update'!$D$4:$H$110,MATCH(Sammanfattning!P$1,'REACH Bilaga XIV_update'!$D$4:$H$4,0),FALSE))),IFERROR(VLOOKUP($C657,' REACH Bilaga 59_update'!$C$5:$F$210,MATCH(Sammanfattning!P$1,' REACH Bilaga 59_update'!$C$4:$F$4,0),FALSE),VLOOKUP($C657,'REACH Bilaga XIV_update'!$C$4:$H$110,MATCH(Sammanfattning!P$1,'REACH Bilaga XIV_update'!$C$4:$H$4,0),FALSE)))</f>
        <v>#N/A</v>
      </c>
      <c r="Q657" s="76" t="e">
        <f>IF($C657="-",IF($A657="-",IF(VLOOKUP($D657,'REACH Bilaga XIV_update'!$A$5:$I$110,9,FALSE)="",NA(),VLOOKUP($D657,'REACH Bilaga XIV_update'!$A$5:$I$110,9,FALSE)),IF(VLOOKUP($A657,'REACH Bilaga XIV_update'!$D$5:$I$110,6,FALSE)="",NA(),VLOOKUP($A657,'REACH Bilaga XIV_update'!$D$5:$I$110,6,FALSE))),IF(VLOOKUP($C657,'REACH Bilaga XIV_update'!$C$5:$I$110,7,FALSE)="",NA(),VLOOKUP($C657,'REACH Bilaga XIV_update'!$C$5:$I$110,7,FALSE)))</f>
        <v>#N/A</v>
      </c>
      <c r="R657" s="76" t="e">
        <f>IF($C657="-",IF($A657="-",IF(VLOOKUP($D657,CoRAP_update!$A$5:$O$376,15,FALSE)="",NA(),VLOOKUP($D657,CoRAP_update!$A$5:$O$376,15,FALSE)),IF(VLOOKUP($A657,CoRAP_update!$D$5:$O$376,12,FALSE)="",NA(),VLOOKUP($A657,CoRAP_update!$D$5:$O$376,12,FALSE))),IF(VLOOKUP($C657,CoRAP_update!$C$5:$O$376,13,FALSE)="",NA(),VLOOKUP($C657,CoRAP_update!$C$5:$O$376,13,FALSE)))</f>
        <v>#N/A</v>
      </c>
      <c r="S657" s="144" t="e">
        <f>IF($C657="-",IF($A657="-",VLOOKUP($D657,CoRAP_update!$A$5:$J$376,MATCH(Sammanfattning!S$1,CoRAP_update!$A$4:$J$4,0),FALSE),VLOOKUP($A657,CoRAP_update!$D$5:$J$376,MATCH(Sammanfattning!S$1,CoRAP_update!$D$4:$J$4,0),FALSE)),VLOOKUP($C657,CoRAP_update!$C$5:$J$376,MATCH(Sammanfattning!S$1,CoRAP_update!$C$4:$J$4,0),FALSE))</f>
        <v>#N/A</v>
      </c>
      <c r="T657" s="76" t="e">
        <f>IF($A657="-",VLOOKUP($D657,EDC_update!$C$2:$F$450,4,FALSE),VLOOKUP($A657,EDC_update!$B$2:$F$450,5,FALSE))</f>
        <v>#N/A</v>
      </c>
      <c r="V657" s="78">
        <f>IF(IFERROR(SEARCH("PBT",P657),99)=99,IF(IFERROR(SEARCH("suspected PBT",S657),99)=99,IF(IFERROR(SEARCH("concluded to be PBT",K657),99)=99,IF(IFERROR(SEARCH("PBT",S657),99)=99,IF(IFERROR(SEARCH("PBT cand",L657),99)=99,IF(IFERROR(SEARCH("PBT",L657),99)=99,IF(IFERROR(SEARCH("persistent, bioackumulative and toxic properties",K657),99)=99,0,Scoring!$E$3),Scoring!$E$3),Scoring!$E$7),Scoring!$E$3),Scoring!$E$5),Scoring!$E$6),Scoring!$E$3)</f>
        <v>0</v>
      </c>
      <c r="W657" s="78">
        <f>IF(IFERROR(SEARCH("vPvB",P657),99)=99,IF(IFERROR(SEARCH("suspected pbt/vPvB",S657),99)=99,IF(IFERROR(SEARCH("vPvB",S657),99)=99,IF(IFERROR(SEARCH("concluded to be a vPvB",S657),99)=99,IF(IFERROR(SEARCH("identified as vPvB",K657),99)=99,IF(IFERROR(SEARCH("concluded to be a vPvB",K657),99)=99,IF(IFERROR(SEARCH("concluded to be both pbt and vPvB",S657),99)=99,IF(IFERROR(SEARCH("concluded to be both pbt and vPvB",K657),99)=99,0,Scoring!$E$5),Scoring!$E$5),Scoring!$E$5),Scoring!$E$5),Scoring!$E$5),Scoring!$E$4),Scoring!$E$6),Scoring!$E$4)</f>
        <v>0</v>
      </c>
      <c r="X657" s="78">
        <f>IF(IFERROR(SEARCH("H410",N657),99)=99,IF(IFERROR(SEARCH("H410",O657),99)=99,IF(IFERROR(SEARCH("H410",Q657),99)=99,IF(IFERROR(SEARCH("H410",M657),99)=99,IF(IFERROR(SEARCH("H410",R657),99)=99,IF(IFERROR(SEARCH("H411",N657),99)=99,IF(IFERROR(SEARCH("H411",O657),99)=99,IF(IFERROR(SEARCH("H411",Q657),99)=99,IF(IFERROR(SEARCH("H411",M657),99)=99,IF(IFERROR(SEARCH("H411",R657),99)=99,IF(IFERROR(SEARCH("H413",N657),99)=99,IF(IFERROR(SEARCH("H413",O657),99)=99,IF(IFERROR(SEARCH("H413",Q657),99)=99,IF(IFERROR(SEARCH("H413",M657),99)=99,IF(IFERROR(SEARCH("H413",R657),99)=99,IF(IFERROR(SEARCH("H412",N657),99)=99,IF(IFERROR(SEARCH("H412",O657),99)=99,IF(IFERROR(SEARCH("H412",Q657),99)=99,IF(IFERROR(SEARCH("H412",M657),99)=99,IF(IFERROR(SEARCH("H412",R657),99)=99,0,Scoring!$E$2),Scoring!$E$2),Scoring!$E$2),Scoring!$E$2),Scoring!$E$2),Scoring!$E$2),Scoring!$E$2),Scoring!$E$2),Scoring!$E$2),Scoring!$E$2),Scoring!$E$2),Scoring!$E$2),Scoring!$E$2),Scoring!$E$2),Scoring!$E$2),Scoring!$E$2),Scoring!$E$2),Scoring!$E$2),Scoring!$E$2),Scoring!$E$2)</f>
        <v>0</v>
      </c>
      <c r="Y657" s="78">
        <f>IF(IFERROR(SEARCH("CMR",K657),99)=99,IF(IFERROR(SEARCH("Suspected CMR",S657),99)=99,IF(IFERROR(SEARCH("CMR",S657),99)=99,0,Scoring!$E$8),Scoring!$E$9),Scoring!$E$8)</f>
        <v>3</v>
      </c>
      <c r="Z657" s="78">
        <f>IF(IFERROR(SEARCH("H350",N657),99)=99,IF(IFERROR(SEARCH("H350",O657),99)=99,IF(IFERROR(SEARCH("H350",Q657),99)=99,IF(IFERROR(SEARCH("H350",M657),99)=99,IF(IFERROR(SEARCH("H350",R657),99)=99,IF(IFERROR(SEARCH("H351",N657),99)=99,IF(IFERROR(SEARCH("H351",O657),99)=99,IF(IFERROR(SEARCH("H351",Q657),99)=99,IF(IFERROR(SEARCH("H351",M657),99)=99,IF(IFERROR(SEARCH("H351",R657),99)=99,IF(IFERROR(SEARCH("carcinogenic",P657),99)=99,IF(IFERROR(SEARCH("suspected carcinogenic",S657),99)=99,0,Scoring!$E$12),Scoring!$E$11),Scoring!$E$10),Scoring!$E$10),Scoring!$E$10),Scoring!$E$10),Scoring!$E$10),Scoring!$E$10),Scoring!$E$10),Scoring!$E$10),Scoring!$E$10),Scoring!$E$10)</f>
        <v>1</v>
      </c>
      <c r="AA657" s="78">
        <f>IF(IFERROR(SEARCH("H340",N657),99)=99,IF(IFERROR(SEARCH("H340",O657),99)=99,IF(IFERROR(SEARCH("H340",Q657),99)=99,IF(IFERROR(SEARCH("H340",M657),99)=99,IF(IFERROR(SEARCH("H340",R657),99)=99,IF(IFERROR(SEARCH("H341",N657),99)=99,IF(IFERROR(SEARCH("H341",O657),99)=99,IF(IFERROR(SEARCH("H341",Q657),99)=99,IF(IFERROR(SEARCH("H341",M657),99)=99,IF(IFERROR(SEARCH("H341",R657),99)=99,IF(IFERROR(SEARCH("mutagenic",P657),99)=99,IF(IFERROR(SEARCH("suspected mutagenic",S657),99)=99,0,Scoring!$E$15),Scoring!$E$14),Scoring!$E$13),Scoring!$E$13),Scoring!$E$13),Scoring!$E$13),Scoring!$E$13),Scoring!$E$13),Scoring!$E$13),Scoring!$E$13),Scoring!$E$13),Scoring!$E$13)</f>
        <v>1</v>
      </c>
      <c r="AB657" s="78">
        <f>IF(IFERROR(SEARCH("H360",N657),99)=99,IF(IFERROR(SEARCH("H360",O657),99)=99,IF(IFERROR(SEARCH("H360",Q657),99)=99,IF(IFERROR(SEARCH("H360",M657),99)=99,IF(IFERROR(SEARCH("H360",R657),99)=99,IF(IFERROR(SEARCH("H361",N657),99)=99,IF(IFERROR(SEARCH("H361",O657),99)=99,IF(IFERROR(SEARCH("H361",Q657),99)=99,IF(IFERROR(SEARCH("H361",M657),99)=99,IF(IFERROR(SEARCH("H361",R657),99)=99,IF(IFERROR(SEARCH("reproduction",P657),99)=99,IF(IFERROR(SEARCH("suspected reprotoxic",S657),99)=99,IF(IFERROR(SEARCH("reprotoxic",S657),99)=99,IF(IFERROR(SEARCH("reprotoxic",K657),99)=99,0,Scoring!$E$18),Scoring!$E$18),Scoring!$E$19),Scoring!$E$17),Scoring!$E$16),Scoring!$E$16),Scoring!$E$16),Scoring!$E$16),Scoring!$E$16),Scoring!$E$16),Scoring!$E$16),Scoring!$E$16),Scoring!$E$16),Scoring!$E$16)</f>
        <v>0</v>
      </c>
      <c r="AC657" s="78">
        <f>IF(IFERROR(SEARCH("57f",L657),99)=99,IF(IFERROR(SEARCH("57(f)",P657),99)=99,0,Scoring!$E$20),Scoring!$E$20)</f>
        <v>0</v>
      </c>
      <c r="AD657" s="78">
        <f>IF(IFERROR(SEARCH("CAT1",T657),99)=99,IF(IFERROR(SEARCH("CAT2",T657),99)=99,IF(IFERROR(SEARCH("CAT3",T657),99)=99,IF(IFERROR(SEARCH("concluded to be endocrine",K657),99)=99,IF(IFERROR(SEARCH("categorised as endocrine",K657),99)=99,IF(IFERROR(SEARCH("endocrine disrupting",P657),99)=99,IF(IFERROR(SEARCH("endocrine disrupting",K657),99)=99,IF(IFERROR(SEARCH("suspected endocrine",S657),99)=99,IF(IFERROR(SEARCH("potential endocrine",S657),99)=99,0,Scoring!$E$25),Scoring!$E$25),Scoring!$E$24),Scoring!$E$24),Scoring!$E$24),Scoring!$E$24),Scoring!$E$23),Scoring!$E$22),Scoring!$E$21)</f>
        <v>0</v>
      </c>
      <c r="AE657" s="78">
        <f>IF(IFERROR(SEARCH("suspected sensitiser",S657),99)=99,IF(IFERROR(SEARCH("sensitiser",S657),99)=99,IF(IFERROR(SEARCH("other hazard based concern",S657),99)=99,0,Scoring!$E$28),Scoring!$E$26),Scoring!$E$27)</f>
        <v>0</v>
      </c>
      <c r="AF657" s="78">
        <f>IF(IFERROR(M657,1)=1,IF(IFERROR(N657,1)=1,IF(IFERROR(O657,1)=1,IF(IFERROR(Q657,1)=1,IF(IFERROR(R657,1)=1,IF(IFERROR(T657,1)=1,IF(IFERROR(K657,1)=1,IF(IFERROR(P657,1)=1,IF(IFERROR(S657,1)=1,Scoring!$E$29,0),0),0),0),0),0),0),0),0)</f>
        <v>0</v>
      </c>
      <c r="AG657" s="78">
        <f t="shared" si="53"/>
        <v>3</v>
      </c>
      <c r="AI657" s="93"/>
      <c r="AJ657" s="94"/>
      <c r="AK657" s="76"/>
      <c r="AL657" s="75"/>
      <c r="AN657" s="79"/>
      <c r="AO657" s="79"/>
      <c r="AP657" s="79"/>
      <c r="AQ657" s="79"/>
      <c r="AR657" s="79"/>
      <c r="AS657" s="78"/>
      <c r="AU657" s="79">
        <f>IF(IFERROR(F657,99)=99,IF(IFERROR(G657,99)=99,IF(IFERROR(H657,99)=99,IF(IFERROR(I657,99)=99,IF(IFERROR(E657,99)=99,IF(IFERROR(J657,99)=99,0,Scoring!$B$7),Scoring!$B$3),Scoring!$B$2),Scoring!$B$6),Scoring!$B$5),Scoring!$B$4)</f>
        <v>0.3</v>
      </c>
      <c r="AV657" s="78">
        <f t="shared" si="54"/>
        <v>0.89999999999999991</v>
      </c>
      <c r="AW657" s="78"/>
      <c r="AX657" s="66"/>
      <c r="AY657" s="78"/>
      <c r="AZ657" s="76"/>
      <c r="BA657" s="76"/>
      <c r="BB657" s="76"/>
    </row>
    <row r="658" spans="1:54" x14ac:dyDescent="0.25">
      <c r="A658" s="77" t="s">
        <v>6559</v>
      </c>
      <c r="B658" s="76" t="str">
        <f t="shared" si="55"/>
        <v>270-736-7</v>
      </c>
      <c r="C658" s="77" t="s">
        <v>1955</v>
      </c>
      <c r="D658" s="77" t="s">
        <v>1956</v>
      </c>
      <c r="E658" s="76" t="str">
        <f>IF(C658="-",IF(A658="-",VLOOKUP(D658,'sin-list 180320_update'!$C$2:$C$835,1,FALSE),VLOOKUP(A658,'sin-list 180320_update'!$A$2:$A$835,1,FALSE)),VLOOKUP(C658,'sin-list 180320_update'!$B$2:$B$835,1,FALSE))</f>
        <v>270-736-7</v>
      </c>
      <c r="F658" s="76" t="e">
        <f>IF($C658="-",IF($A658="-",VLOOKUP($D658,'REACH Bilaga XVII_update'!$A$5:$A$131,1,FALSE),VLOOKUP($A658,'REACH Bilaga XVII_update'!$C$5:$C$131,1,FALSE)),VLOOKUP($C658,'REACH Bilaga XVII_update'!$B$5:$B$131,1,FALSE))</f>
        <v>#N/A</v>
      </c>
      <c r="G658" s="76" t="e">
        <f>IF($C658="-",IF($A658="-",VLOOKUP($D658,' REACH Bilaga 59_update'!$A$5:$A$210,1,FALSE),VLOOKUP($A658,' REACH Bilaga 59_update'!$D$5:$D$210,1,FALSE)),VLOOKUP($C658,' REACH Bilaga 59_update'!$C$5:$C$210,1,FALSE))</f>
        <v>#N/A</v>
      </c>
      <c r="H658" s="76" t="e">
        <f>IF($C658="-",IF($A658="-",VLOOKUP($D658,'REACH Bilaga XIV_update'!$A$5:$A$110,1,FALSE),VLOOKUP($A658,'REACH Bilaga XIV_update'!$D$5:$D$110,1,FALSE)),VLOOKUP($C658,'REACH Bilaga XIV_update'!$C$5:$C$110,1,FALSE))</f>
        <v>#N/A</v>
      </c>
      <c r="I658" s="76" t="e">
        <f>IF($C658="-",IF($A658="-",VLOOKUP($D658,CoRAP_update!$A$5:$A$376,1,FALSE),VLOOKUP($A658,CoRAP_update!$D$5:$D$376,1,FALSE)),VLOOKUP($C658,CoRAP_update!$C$5:$C$376,1,FALSE))</f>
        <v>#N/A</v>
      </c>
      <c r="J658" s="76" t="e">
        <f>IF($C658="-",IF($A658="-",VLOOKUP($D658,EDC_update!$C$2:$C$450,1,FALSE),VLOOKUP($A658,EDC_update!$B$2:$B$450,1,FALSE)),VLOOKUP($C658,EDC_update!$L$2:$L$450,1,FALSE))</f>
        <v>#N/A</v>
      </c>
      <c r="K658" s="76" t="str">
        <f>IF($C658="-",IF($A658="-",IF(VLOOKUP($D658,'sin-list 180320_update'!$C$2:$S$835,3,FALSE)="",NA(),VLOOKUP($D658,'sin-list 180320_update'!$C$2:$S$835,3,FALSE)),IF(VLOOKUP($A658,'sin-list 180320_update'!$A$2:$S$835,5,FALSE)="",NA(),VLOOKUP($A658,'sin-list 180320_update'!$A$2:$S$835,5,FALSE))),IF(VLOOKUP($C658,'sin-list 180320_update'!$B$2:$S$835,4,FALSE)="",NA(),VLOOKUP($C658,'sin-list 180320_update'!$B$2:$S$835,4,FALSE)))</f>
        <v>Classified CMR according to Annex VI of Regulation 1272/2008. (Might not apply when contaminants are below below legal thresholds and/or full refining history is known)</v>
      </c>
      <c r="L658" s="76" t="str">
        <f>IF($C658="-",IF($A658="-",VLOOKUP($D658,'sin-list 180320_update'!$C$2:$S$835,6,FALSE),VLOOKUP($A658,'sin-list 180320_update'!$A$2:$S$835,8,FALSE)),VLOOKUP($C658,'sin-list 180320_update'!$B$2:$S$835,7,FALSE))</f>
        <v>Carc. 1B
Muta. 1B
Asp. Tox. 1</v>
      </c>
      <c r="M658" s="76" t="str">
        <f>IF($C658="-",IF($A658="-",IF(VLOOKUP($D658,'sin-list 180320_update'!$C$2:$S$835,8,FALSE)="",NA(),VLOOKUP($D658,'sin-list 180320_update'!$C$2:$S$835,8,FALSE)),IF(VLOOKUP($A658,'sin-list 180320_update'!$A$2:$S$835,10,FALSE)="",NA(),VLOOKUP($A658,'sin-list 180320_update'!$A$2:$S$835,10,FALSE))),IF(VLOOKUP($C658,'sin-list 180320_update'!$B$2:$S$835,9,FALSE)="",NA(),VLOOKUP($C658,'sin-list 180320_update'!$B$2:$S$835,9,FALSE)))</f>
        <v>H350
H340
H304</v>
      </c>
      <c r="N658" s="76" t="e">
        <f>IF($C658="-",IF($A658="-",IF(VLOOKUP($D658,'REACH Bilaga XVII_update'!$A$5:$E$131,4,FALSE)="",NA(),VLOOKUP($D658,'REACH Bilaga XVII_update'!$A$5:$E$131,4,FALSE)),IF(VLOOKUP($A658,'REACH Bilaga XVII_update'!$C$5:$D$131,2,FALSE)="",NA(),VLOOKUP($A658,'REACH Bilaga XVII_update'!$C$5:$D$131,2,FALSE))),IF(VLOOKUP($C658,'REACH Bilaga XVII_update'!$B$5:$D$131,3,FALSE)="",NA(),VLOOKUP($C658,'REACH Bilaga XVII_update'!$B$5:$D$131,3,FALSE)))</f>
        <v>#N/A</v>
      </c>
      <c r="O658" s="76" t="e">
        <f>IF($C658="-",IF($A658="-",IF(VLOOKUP($D658,' REACH Bilaga 59_update'!$A$5:$E$210,5,FALSE)="",NA(),VLOOKUP($D658,' REACH Bilaga 59_update'!$A$5:$E$210,5,FALSE)),IF(VLOOKUP($A658,' REACH Bilaga 59_update'!$D$5:$E$210,2,FALSE)="",NA(),VLOOKUP($A658,' REACH Bilaga 59_update'!$D$5:$E$210,2,FALSE))),IF(VLOOKUP($C658,' REACH Bilaga 59_update'!$C$5:$E$210,3,FALSE)="",NA(),VLOOKUP($C658,' REACH Bilaga 59_update'!$C$5:$E$210,3,FALSE)))</f>
        <v>#N/A</v>
      </c>
      <c r="P658" s="76" t="e">
        <f>IF(C658="-",IF(A658="-",IFERROR(VLOOKUP($D658,' REACH Bilaga 59_update'!$A$5:$F$210,MATCH(Sammanfattning!P$1,' REACH Bilaga 59_update'!$A$4:$F$4,0),FALSE),VLOOKUP($D658,'REACH Bilaga XIV_update'!$A$4:$H$110,MATCH(Sammanfattning!P$1,'REACH Bilaga XIV_update'!$A$4:$H$4,0),FALSE)),IFERROR(VLOOKUP($A658,' REACH Bilaga 59_update'!$D$5:$F$210,MATCH(Sammanfattning!P$1,' REACH Bilaga 59_update'!$D$4:$F$4,0),FALSE),VLOOKUP($A658,'REACH Bilaga XIV_update'!$D$4:$H$110,MATCH(Sammanfattning!P$1,'REACH Bilaga XIV_update'!$D$4:$H$4,0),FALSE))),IFERROR(VLOOKUP($C658,' REACH Bilaga 59_update'!$C$5:$F$210,MATCH(Sammanfattning!P$1,' REACH Bilaga 59_update'!$C$4:$F$4,0),FALSE),VLOOKUP($C658,'REACH Bilaga XIV_update'!$C$4:$H$110,MATCH(Sammanfattning!P$1,'REACH Bilaga XIV_update'!$C$4:$H$4,0),FALSE)))</f>
        <v>#N/A</v>
      </c>
      <c r="Q658" s="76" t="e">
        <f>IF($C658="-",IF($A658="-",IF(VLOOKUP($D658,'REACH Bilaga XIV_update'!$A$5:$I$110,9,FALSE)="",NA(),VLOOKUP($D658,'REACH Bilaga XIV_update'!$A$5:$I$110,9,FALSE)),IF(VLOOKUP($A658,'REACH Bilaga XIV_update'!$D$5:$I$110,6,FALSE)="",NA(),VLOOKUP($A658,'REACH Bilaga XIV_update'!$D$5:$I$110,6,FALSE))),IF(VLOOKUP($C658,'REACH Bilaga XIV_update'!$C$5:$I$110,7,FALSE)="",NA(),VLOOKUP($C658,'REACH Bilaga XIV_update'!$C$5:$I$110,7,FALSE)))</f>
        <v>#N/A</v>
      </c>
      <c r="R658" s="76" t="e">
        <f>IF($C658="-",IF($A658="-",IF(VLOOKUP($D658,CoRAP_update!$A$5:$O$376,15,FALSE)="",NA(),VLOOKUP($D658,CoRAP_update!$A$5:$O$376,15,FALSE)),IF(VLOOKUP($A658,CoRAP_update!$D$5:$O$376,12,FALSE)="",NA(),VLOOKUP($A658,CoRAP_update!$D$5:$O$376,12,FALSE))),IF(VLOOKUP($C658,CoRAP_update!$C$5:$O$376,13,FALSE)="",NA(),VLOOKUP($C658,CoRAP_update!$C$5:$O$376,13,FALSE)))</f>
        <v>#N/A</v>
      </c>
      <c r="S658" s="144" t="e">
        <f>IF($C658="-",IF($A658="-",VLOOKUP($D658,CoRAP_update!$A$5:$J$376,MATCH(Sammanfattning!S$1,CoRAP_update!$A$4:$J$4,0),FALSE),VLOOKUP($A658,CoRAP_update!$D$5:$J$376,MATCH(Sammanfattning!S$1,CoRAP_update!$D$4:$J$4,0),FALSE)),VLOOKUP($C658,CoRAP_update!$C$5:$J$376,MATCH(Sammanfattning!S$1,CoRAP_update!$C$4:$J$4,0),FALSE))</f>
        <v>#N/A</v>
      </c>
      <c r="T658" s="76" t="e">
        <f>IF($A658="-",VLOOKUP($D658,EDC_update!$C$2:$F$450,4,FALSE),VLOOKUP($A658,EDC_update!$B$2:$F$450,5,FALSE))</f>
        <v>#N/A</v>
      </c>
      <c r="V658" s="78">
        <f>IF(IFERROR(SEARCH("PBT",P658),99)=99,IF(IFERROR(SEARCH("suspected PBT",S658),99)=99,IF(IFERROR(SEARCH("concluded to be PBT",K658),99)=99,IF(IFERROR(SEARCH("PBT",S658),99)=99,IF(IFERROR(SEARCH("PBT cand",L658),99)=99,IF(IFERROR(SEARCH("PBT",L658),99)=99,IF(IFERROR(SEARCH("persistent, bioackumulative and toxic properties",K658),99)=99,0,Scoring!$E$3),Scoring!$E$3),Scoring!$E$7),Scoring!$E$3),Scoring!$E$5),Scoring!$E$6),Scoring!$E$3)</f>
        <v>0</v>
      </c>
      <c r="W658" s="78">
        <f>IF(IFERROR(SEARCH("vPvB",P658),99)=99,IF(IFERROR(SEARCH("suspected pbt/vPvB",S658),99)=99,IF(IFERROR(SEARCH("vPvB",S658),99)=99,IF(IFERROR(SEARCH("concluded to be a vPvB",S658),99)=99,IF(IFERROR(SEARCH("identified as vPvB",K658),99)=99,IF(IFERROR(SEARCH("concluded to be a vPvB",K658),99)=99,IF(IFERROR(SEARCH("concluded to be both pbt and vPvB",S658),99)=99,IF(IFERROR(SEARCH("concluded to be both pbt and vPvB",K658),99)=99,0,Scoring!$E$5),Scoring!$E$5),Scoring!$E$5),Scoring!$E$5),Scoring!$E$5),Scoring!$E$4),Scoring!$E$6),Scoring!$E$4)</f>
        <v>0</v>
      </c>
      <c r="X658" s="78">
        <f>IF(IFERROR(SEARCH("H410",N658),99)=99,IF(IFERROR(SEARCH("H410",O658),99)=99,IF(IFERROR(SEARCH("H410",Q658),99)=99,IF(IFERROR(SEARCH("H410",M658),99)=99,IF(IFERROR(SEARCH("H410",R658),99)=99,IF(IFERROR(SEARCH("H411",N658),99)=99,IF(IFERROR(SEARCH("H411",O658),99)=99,IF(IFERROR(SEARCH("H411",Q658),99)=99,IF(IFERROR(SEARCH("H411",M658),99)=99,IF(IFERROR(SEARCH("H411",R658),99)=99,IF(IFERROR(SEARCH("H413",N658),99)=99,IF(IFERROR(SEARCH("H413",O658),99)=99,IF(IFERROR(SEARCH("H413",Q658),99)=99,IF(IFERROR(SEARCH("H413",M658),99)=99,IF(IFERROR(SEARCH("H413",R658),99)=99,IF(IFERROR(SEARCH("H412",N658),99)=99,IF(IFERROR(SEARCH("H412",O658),99)=99,IF(IFERROR(SEARCH("H412",Q658),99)=99,IF(IFERROR(SEARCH("H412",M658),99)=99,IF(IFERROR(SEARCH("H412",R658),99)=99,0,Scoring!$E$2),Scoring!$E$2),Scoring!$E$2),Scoring!$E$2),Scoring!$E$2),Scoring!$E$2),Scoring!$E$2),Scoring!$E$2),Scoring!$E$2),Scoring!$E$2),Scoring!$E$2),Scoring!$E$2),Scoring!$E$2),Scoring!$E$2),Scoring!$E$2),Scoring!$E$2),Scoring!$E$2),Scoring!$E$2),Scoring!$E$2),Scoring!$E$2)</f>
        <v>0</v>
      </c>
      <c r="Y658" s="78">
        <f>IF(IFERROR(SEARCH("CMR",K658),99)=99,IF(IFERROR(SEARCH("Suspected CMR",S658),99)=99,IF(IFERROR(SEARCH("CMR",S658),99)=99,0,Scoring!$E$8),Scoring!$E$9),Scoring!$E$8)</f>
        <v>3</v>
      </c>
      <c r="Z658" s="78">
        <f>IF(IFERROR(SEARCH("H350",N658),99)=99,IF(IFERROR(SEARCH("H350",O658),99)=99,IF(IFERROR(SEARCH("H350",Q658),99)=99,IF(IFERROR(SEARCH("H350",M658),99)=99,IF(IFERROR(SEARCH("H350",R658),99)=99,IF(IFERROR(SEARCH("H351",N658),99)=99,IF(IFERROR(SEARCH("H351",O658),99)=99,IF(IFERROR(SEARCH("H351",Q658),99)=99,IF(IFERROR(SEARCH("H351",M658),99)=99,IF(IFERROR(SEARCH("H351",R658),99)=99,IF(IFERROR(SEARCH("carcinogenic",P658),99)=99,IF(IFERROR(SEARCH("suspected carcinogenic",S658),99)=99,0,Scoring!$E$12),Scoring!$E$11),Scoring!$E$10),Scoring!$E$10),Scoring!$E$10),Scoring!$E$10),Scoring!$E$10),Scoring!$E$10),Scoring!$E$10),Scoring!$E$10),Scoring!$E$10),Scoring!$E$10)</f>
        <v>1</v>
      </c>
      <c r="AA658" s="78">
        <f>IF(IFERROR(SEARCH("H340",N658),99)=99,IF(IFERROR(SEARCH("H340",O658),99)=99,IF(IFERROR(SEARCH("H340",Q658),99)=99,IF(IFERROR(SEARCH("H340",M658),99)=99,IF(IFERROR(SEARCH("H340",R658),99)=99,IF(IFERROR(SEARCH("H341",N658),99)=99,IF(IFERROR(SEARCH("H341",O658),99)=99,IF(IFERROR(SEARCH("H341",Q658),99)=99,IF(IFERROR(SEARCH("H341",M658),99)=99,IF(IFERROR(SEARCH("H341",R658),99)=99,IF(IFERROR(SEARCH("mutagenic",P658),99)=99,IF(IFERROR(SEARCH("suspected mutagenic",S658),99)=99,0,Scoring!$E$15),Scoring!$E$14),Scoring!$E$13),Scoring!$E$13),Scoring!$E$13),Scoring!$E$13),Scoring!$E$13),Scoring!$E$13),Scoring!$E$13),Scoring!$E$13),Scoring!$E$13),Scoring!$E$13)</f>
        <v>1</v>
      </c>
      <c r="AB658" s="78">
        <f>IF(IFERROR(SEARCH("H360",N658),99)=99,IF(IFERROR(SEARCH("H360",O658),99)=99,IF(IFERROR(SEARCH("H360",Q658),99)=99,IF(IFERROR(SEARCH("H360",M658),99)=99,IF(IFERROR(SEARCH("H360",R658),99)=99,IF(IFERROR(SEARCH("H361",N658),99)=99,IF(IFERROR(SEARCH("H361",O658),99)=99,IF(IFERROR(SEARCH("H361",Q658),99)=99,IF(IFERROR(SEARCH("H361",M658),99)=99,IF(IFERROR(SEARCH("H361",R658),99)=99,IF(IFERROR(SEARCH("reproduction",P658),99)=99,IF(IFERROR(SEARCH("suspected reprotoxic",S658),99)=99,IF(IFERROR(SEARCH("reprotoxic",S658),99)=99,IF(IFERROR(SEARCH("reprotoxic",K658),99)=99,0,Scoring!$E$18),Scoring!$E$18),Scoring!$E$19),Scoring!$E$17),Scoring!$E$16),Scoring!$E$16),Scoring!$E$16),Scoring!$E$16),Scoring!$E$16),Scoring!$E$16),Scoring!$E$16),Scoring!$E$16),Scoring!$E$16),Scoring!$E$16)</f>
        <v>0</v>
      </c>
      <c r="AC658" s="78">
        <f>IF(IFERROR(SEARCH("57f",L658),99)=99,IF(IFERROR(SEARCH("57(f)",P658),99)=99,0,Scoring!$E$20),Scoring!$E$20)</f>
        <v>0</v>
      </c>
      <c r="AD658" s="78">
        <f>IF(IFERROR(SEARCH("CAT1",T658),99)=99,IF(IFERROR(SEARCH("CAT2",T658),99)=99,IF(IFERROR(SEARCH("CAT3",T658),99)=99,IF(IFERROR(SEARCH("concluded to be endocrine",K658),99)=99,IF(IFERROR(SEARCH("categorised as endocrine",K658),99)=99,IF(IFERROR(SEARCH("endocrine disrupting",P658),99)=99,IF(IFERROR(SEARCH("endocrine disrupting",K658),99)=99,IF(IFERROR(SEARCH("suspected endocrine",S658),99)=99,IF(IFERROR(SEARCH("potential endocrine",S658),99)=99,0,Scoring!$E$25),Scoring!$E$25),Scoring!$E$24),Scoring!$E$24),Scoring!$E$24),Scoring!$E$24),Scoring!$E$23),Scoring!$E$22),Scoring!$E$21)</f>
        <v>0</v>
      </c>
      <c r="AE658" s="78">
        <f>IF(IFERROR(SEARCH("suspected sensitiser",S658),99)=99,IF(IFERROR(SEARCH("sensitiser",S658),99)=99,IF(IFERROR(SEARCH("other hazard based concern",S658),99)=99,0,Scoring!$E$28),Scoring!$E$26),Scoring!$E$27)</f>
        <v>0</v>
      </c>
      <c r="AF658" s="78">
        <f>IF(IFERROR(M658,1)=1,IF(IFERROR(N658,1)=1,IF(IFERROR(O658,1)=1,IF(IFERROR(Q658,1)=1,IF(IFERROR(R658,1)=1,IF(IFERROR(T658,1)=1,IF(IFERROR(K658,1)=1,IF(IFERROR(P658,1)=1,IF(IFERROR(S658,1)=1,Scoring!$E$29,0),0),0),0),0),0),0),0),0)</f>
        <v>0</v>
      </c>
      <c r="AG658" s="78">
        <f t="shared" si="53"/>
        <v>3</v>
      </c>
      <c r="AI658" s="93"/>
      <c r="AJ658" s="94"/>
      <c r="AK658" s="76"/>
      <c r="AL658" s="75"/>
      <c r="AN658" s="79"/>
      <c r="AO658" s="79"/>
      <c r="AP658" s="79"/>
      <c r="AQ658" s="79"/>
      <c r="AR658" s="79"/>
      <c r="AS658" s="78"/>
      <c r="AU658" s="79">
        <f>IF(IFERROR(F658,99)=99,IF(IFERROR(G658,99)=99,IF(IFERROR(H658,99)=99,IF(IFERROR(I658,99)=99,IF(IFERROR(E658,99)=99,IF(IFERROR(J658,99)=99,0,Scoring!$B$7),Scoring!$B$3),Scoring!$B$2),Scoring!$B$6),Scoring!$B$5),Scoring!$B$4)</f>
        <v>0.3</v>
      </c>
      <c r="AV658" s="78">
        <f t="shared" si="54"/>
        <v>0.89999999999999991</v>
      </c>
      <c r="AW658" s="78"/>
      <c r="AX658" s="66"/>
      <c r="AY658" s="78"/>
      <c r="AZ658" s="76"/>
      <c r="BA658" s="76"/>
      <c r="BB658" s="76"/>
    </row>
    <row r="659" spans="1:54" x14ac:dyDescent="0.25">
      <c r="A659" s="77" t="s">
        <v>7600</v>
      </c>
      <c r="B659" s="76" t="str">
        <f t="shared" si="55"/>
        <v>270-750-3</v>
      </c>
      <c r="C659" s="77" t="s">
        <v>1958</v>
      </c>
      <c r="D659" s="77" t="s">
        <v>1959</v>
      </c>
      <c r="E659" s="76" t="str">
        <f>IF(C659="-",IF(A659="-",VLOOKUP(D659,'sin-list 180320_update'!$C$2:$C$835,1,FALSE),VLOOKUP(A659,'sin-list 180320_update'!$A$2:$A$835,1,FALSE)),VLOOKUP(C659,'sin-list 180320_update'!$B$2:$B$835,1,FALSE))</f>
        <v>270-750-3</v>
      </c>
      <c r="F659" s="76" t="e">
        <f>IF($C659="-",IF($A659="-",VLOOKUP($D659,'REACH Bilaga XVII_update'!$A$5:$A$131,1,FALSE),VLOOKUP($A659,'REACH Bilaga XVII_update'!$C$5:$C$131,1,FALSE)),VLOOKUP($C659,'REACH Bilaga XVII_update'!$B$5:$B$131,1,FALSE))</f>
        <v>#N/A</v>
      </c>
      <c r="G659" s="76" t="e">
        <f>IF($C659="-",IF($A659="-",VLOOKUP($D659,' REACH Bilaga 59_update'!$A$5:$A$210,1,FALSE),VLOOKUP($A659,' REACH Bilaga 59_update'!$D$5:$D$210,1,FALSE)),VLOOKUP($C659,' REACH Bilaga 59_update'!$C$5:$C$210,1,FALSE))</f>
        <v>#N/A</v>
      </c>
      <c r="H659" s="76" t="e">
        <f>IF($C659="-",IF($A659="-",VLOOKUP($D659,'REACH Bilaga XIV_update'!$A$5:$A$110,1,FALSE),VLOOKUP($A659,'REACH Bilaga XIV_update'!$D$5:$D$110,1,FALSE)),VLOOKUP($C659,'REACH Bilaga XIV_update'!$C$5:$C$110,1,FALSE))</f>
        <v>#N/A</v>
      </c>
      <c r="I659" s="76" t="e">
        <f>IF($C659="-",IF($A659="-",VLOOKUP($D659,CoRAP_update!$A$5:$A$376,1,FALSE),VLOOKUP($A659,CoRAP_update!$D$5:$D$376,1,FALSE)),VLOOKUP($C659,CoRAP_update!$C$5:$C$376,1,FALSE))</f>
        <v>#N/A</v>
      </c>
      <c r="J659" s="76" t="e">
        <f>IF($C659="-",IF($A659="-",VLOOKUP($D659,EDC_update!$C$2:$C$450,1,FALSE),VLOOKUP($A659,EDC_update!$B$2:$B$450,1,FALSE)),VLOOKUP($C659,EDC_update!$L$2:$L$450,1,FALSE))</f>
        <v>#N/A</v>
      </c>
      <c r="K659" s="76" t="str">
        <f>IF($C659="-",IF($A659="-",IF(VLOOKUP($D659,'sin-list 180320_update'!$C$2:$S$835,3,FALSE)="",NA(),VLOOKUP($D659,'sin-list 180320_update'!$C$2:$S$835,3,FALSE)),IF(VLOOKUP($A659,'sin-list 180320_update'!$A$2:$S$835,5,FALSE)="",NA(),VLOOKUP($A659,'sin-list 180320_update'!$A$2:$S$835,5,FALSE))),IF(VLOOKUP($C659,'sin-list 180320_update'!$B$2:$S$835,4,FALSE)="",NA(),VLOOKUP($C659,'sin-list 180320_update'!$B$2:$S$835,4,FALSE)))</f>
        <v>Classified CMR according to Annex VI of Regulation 1272/2008. (Might not apply when contaminants are below below legal thresholds and/or full refining history is known)</v>
      </c>
      <c r="L659" s="76" t="str">
        <f>IF($C659="-",IF($A659="-",VLOOKUP($D659,'sin-list 180320_update'!$C$2:$S$835,6,FALSE),VLOOKUP($A659,'sin-list 180320_update'!$A$2:$S$835,8,FALSE)),VLOOKUP($C659,'sin-list 180320_update'!$B$2:$S$835,7,FALSE))</f>
        <v>Press. Gas
Flam. Gas 1
Carc. 1B
Muta. 1B</v>
      </c>
      <c r="M659" s="76" t="str">
        <f>IF($C659="-",IF($A659="-",IF(VLOOKUP($D659,'sin-list 180320_update'!$C$2:$S$835,8,FALSE)="",NA(),VLOOKUP($D659,'sin-list 180320_update'!$C$2:$S$835,8,FALSE)),IF(VLOOKUP($A659,'sin-list 180320_update'!$A$2:$S$835,10,FALSE)="",NA(),VLOOKUP($A659,'sin-list 180320_update'!$A$2:$S$835,10,FALSE))),IF(VLOOKUP($C659,'sin-list 180320_update'!$B$2:$S$835,9,FALSE)="",NA(),VLOOKUP($C659,'sin-list 180320_update'!$B$2:$S$835,9,FALSE)))</f>
        <v>H220
H350
H340</v>
      </c>
      <c r="N659" s="76" t="e">
        <f>IF($C659="-",IF($A659="-",IF(VLOOKUP($D659,'REACH Bilaga XVII_update'!$A$5:$E$131,4,FALSE)="",NA(),VLOOKUP($D659,'REACH Bilaga XVII_update'!$A$5:$E$131,4,FALSE)),IF(VLOOKUP($A659,'REACH Bilaga XVII_update'!$C$5:$D$131,2,FALSE)="",NA(),VLOOKUP($A659,'REACH Bilaga XVII_update'!$C$5:$D$131,2,FALSE))),IF(VLOOKUP($C659,'REACH Bilaga XVII_update'!$B$5:$D$131,3,FALSE)="",NA(),VLOOKUP($C659,'REACH Bilaga XVII_update'!$B$5:$D$131,3,FALSE)))</f>
        <v>#N/A</v>
      </c>
      <c r="O659" s="76" t="e">
        <f>IF($C659="-",IF($A659="-",IF(VLOOKUP($D659,' REACH Bilaga 59_update'!$A$5:$E$210,5,FALSE)="",NA(),VLOOKUP($D659,' REACH Bilaga 59_update'!$A$5:$E$210,5,FALSE)),IF(VLOOKUP($A659,' REACH Bilaga 59_update'!$D$5:$E$210,2,FALSE)="",NA(),VLOOKUP($A659,' REACH Bilaga 59_update'!$D$5:$E$210,2,FALSE))),IF(VLOOKUP($C659,' REACH Bilaga 59_update'!$C$5:$E$210,3,FALSE)="",NA(),VLOOKUP($C659,' REACH Bilaga 59_update'!$C$5:$E$210,3,FALSE)))</f>
        <v>#N/A</v>
      </c>
      <c r="P659" s="76" t="e">
        <f>IF(C659="-",IF(A659="-",IFERROR(VLOOKUP($D659,' REACH Bilaga 59_update'!$A$5:$F$210,MATCH(Sammanfattning!P$1,' REACH Bilaga 59_update'!$A$4:$F$4,0),FALSE),VLOOKUP($D659,'REACH Bilaga XIV_update'!$A$4:$H$110,MATCH(Sammanfattning!P$1,'REACH Bilaga XIV_update'!$A$4:$H$4,0),FALSE)),IFERROR(VLOOKUP($A659,' REACH Bilaga 59_update'!$D$5:$F$210,MATCH(Sammanfattning!P$1,' REACH Bilaga 59_update'!$D$4:$F$4,0),FALSE),VLOOKUP($A659,'REACH Bilaga XIV_update'!$D$4:$H$110,MATCH(Sammanfattning!P$1,'REACH Bilaga XIV_update'!$D$4:$H$4,0),FALSE))),IFERROR(VLOOKUP($C659,' REACH Bilaga 59_update'!$C$5:$F$210,MATCH(Sammanfattning!P$1,' REACH Bilaga 59_update'!$C$4:$F$4,0),FALSE),VLOOKUP($C659,'REACH Bilaga XIV_update'!$C$4:$H$110,MATCH(Sammanfattning!P$1,'REACH Bilaga XIV_update'!$C$4:$H$4,0),FALSE)))</f>
        <v>#N/A</v>
      </c>
      <c r="Q659" s="76" t="e">
        <f>IF($C659="-",IF($A659="-",IF(VLOOKUP($D659,'REACH Bilaga XIV_update'!$A$5:$I$110,9,FALSE)="",NA(),VLOOKUP($D659,'REACH Bilaga XIV_update'!$A$5:$I$110,9,FALSE)),IF(VLOOKUP($A659,'REACH Bilaga XIV_update'!$D$5:$I$110,6,FALSE)="",NA(),VLOOKUP($A659,'REACH Bilaga XIV_update'!$D$5:$I$110,6,FALSE))),IF(VLOOKUP($C659,'REACH Bilaga XIV_update'!$C$5:$I$110,7,FALSE)="",NA(),VLOOKUP($C659,'REACH Bilaga XIV_update'!$C$5:$I$110,7,FALSE)))</f>
        <v>#N/A</v>
      </c>
      <c r="R659" s="76" t="e">
        <f>IF($C659="-",IF($A659="-",IF(VLOOKUP($D659,CoRAP_update!$A$5:$O$376,15,FALSE)="",NA(),VLOOKUP($D659,CoRAP_update!$A$5:$O$376,15,FALSE)),IF(VLOOKUP($A659,CoRAP_update!$D$5:$O$376,12,FALSE)="",NA(),VLOOKUP($A659,CoRAP_update!$D$5:$O$376,12,FALSE))),IF(VLOOKUP($C659,CoRAP_update!$C$5:$O$376,13,FALSE)="",NA(),VLOOKUP($C659,CoRAP_update!$C$5:$O$376,13,FALSE)))</f>
        <v>#N/A</v>
      </c>
      <c r="S659" s="144" t="e">
        <f>IF($C659="-",IF($A659="-",VLOOKUP($D659,CoRAP_update!$A$5:$J$376,MATCH(Sammanfattning!S$1,CoRAP_update!$A$4:$J$4,0),FALSE),VLOOKUP($A659,CoRAP_update!$D$5:$J$376,MATCH(Sammanfattning!S$1,CoRAP_update!$D$4:$J$4,0),FALSE)),VLOOKUP($C659,CoRAP_update!$C$5:$J$376,MATCH(Sammanfattning!S$1,CoRAP_update!$C$4:$J$4,0),FALSE))</f>
        <v>#N/A</v>
      </c>
      <c r="T659" s="76" t="e">
        <f>IF($A659="-",VLOOKUP($D659,EDC_update!$C$2:$F$450,4,FALSE),VLOOKUP($A659,EDC_update!$B$2:$F$450,5,FALSE))</f>
        <v>#N/A</v>
      </c>
      <c r="V659" s="78">
        <f>IF(IFERROR(SEARCH("PBT",P659),99)=99,IF(IFERROR(SEARCH("suspected PBT",S659),99)=99,IF(IFERROR(SEARCH("concluded to be PBT",K659),99)=99,IF(IFERROR(SEARCH("PBT",S659),99)=99,IF(IFERROR(SEARCH("PBT cand",L659),99)=99,IF(IFERROR(SEARCH("PBT",L659),99)=99,IF(IFERROR(SEARCH("persistent, bioackumulative and toxic properties",K659),99)=99,0,Scoring!$E$3),Scoring!$E$3),Scoring!$E$7),Scoring!$E$3),Scoring!$E$5),Scoring!$E$6),Scoring!$E$3)</f>
        <v>0</v>
      </c>
      <c r="W659" s="78">
        <f>IF(IFERROR(SEARCH("vPvB",P659),99)=99,IF(IFERROR(SEARCH("suspected pbt/vPvB",S659),99)=99,IF(IFERROR(SEARCH("vPvB",S659),99)=99,IF(IFERROR(SEARCH("concluded to be a vPvB",S659),99)=99,IF(IFERROR(SEARCH("identified as vPvB",K659),99)=99,IF(IFERROR(SEARCH("concluded to be a vPvB",K659),99)=99,IF(IFERROR(SEARCH("concluded to be both pbt and vPvB",S659),99)=99,IF(IFERROR(SEARCH("concluded to be both pbt and vPvB",K659),99)=99,0,Scoring!$E$5),Scoring!$E$5),Scoring!$E$5),Scoring!$E$5),Scoring!$E$5),Scoring!$E$4),Scoring!$E$6),Scoring!$E$4)</f>
        <v>0</v>
      </c>
      <c r="X659" s="78">
        <f>IF(IFERROR(SEARCH("H410",N659),99)=99,IF(IFERROR(SEARCH("H410",O659),99)=99,IF(IFERROR(SEARCH("H410",Q659),99)=99,IF(IFERROR(SEARCH("H410",M659),99)=99,IF(IFERROR(SEARCH("H410",R659),99)=99,IF(IFERROR(SEARCH("H411",N659),99)=99,IF(IFERROR(SEARCH("H411",O659),99)=99,IF(IFERROR(SEARCH("H411",Q659),99)=99,IF(IFERROR(SEARCH("H411",M659),99)=99,IF(IFERROR(SEARCH("H411",R659),99)=99,IF(IFERROR(SEARCH("H413",N659),99)=99,IF(IFERROR(SEARCH("H413",O659),99)=99,IF(IFERROR(SEARCH("H413",Q659),99)=99,IF(IFERROR(SEARCH("H413",M659),99)=99,IF(IFERROR(SEARCH("H413",R659),99)=99,IF(IFERROR(SEARCH("H412",N659),99)=99,IF(IFERROR(SEARCH("H412",O659),99)=99,IF(IFERROR(SEARCH("H412",Q659),99)=99,IF(IFERROR(SEARCH("H412",M659),99)=99,IF(IFERROR(SEARCH("H412",R659),99)=99,0,Scoring!$E$2),Scoring!$E$2),Scoring!$E$2),Scoring!$E$2),Scoring!$E$2),Scoring!$E$2),Scoring!$E$2),Scoring!$E$2),Scoring!$E$2),Scoring!$E$2),Scoring!$E$2),Scoring!$E$2),Scoring!$E$2),Scoring!$E$2),Scoring!$E$2),Scoring!$E$2),Scoring!$E$2),Scoring!$E$2),Scoring!$E$2),Scoring!$E$2)</f>
        <v>0</v>
      </c>
      <c r="Y659" s="78">
        <f>IF(IFERROR(SEARCH("CMR",K659),99)=99,IF(IFERROR(SEARCH("Suspected CMR",S659),99)=99,IF(IFERROR(SEARCH("CMR",S659),99)=99,0,Scoring!$E$8),Scoring!$E$9),Scoring!$E$8)</f>
        <v>3</v>
      </c>
      <c r="Z659" s="78">
        <f>IF(IFERROR(SEARCH("H350",N659),99)=99,IF(IFERROR(SEARCH("H350",O659),99)=99,IF(IFERROR(SEARCH("H350",Q659),99)=99,IF(IFERROR(SEARCH("H350",M659),99)=99,IF(IFERROR(SEARCH("H350",R659),99)=99,IF(IFERROR(SEARCH("H351",N659),99)=99,IF(IFERROR(SEARCH("H351",O659),99)=99,IF(IFERROR(SEARCH("H351",Q659),99)=99,IF(IFERROR(SEARCH("H351",M659),99)=99,IF(IFERROR(SEARCH("H351",R659),99)=99,IF(IFERROR(SEARCH("carcinogenic",P659),99)=99,IF(IFERROR(SEARCH("suspected carcinogenic",S659),99)=99,0,Scoring!$E$12),Scoring!$E$11),Scoring!$E$10),Scoring!$E$10),Scoring!$E$10),Scoring!$E$10),Scoring!$E$10),Scoring!$E$10),Scoring!$E$10),Scoring!$E$10),Scoring!$E$10),Scoring!$E$10)</f>
        <v>1</v>
      </c>
      <c r="AA659" s="78">
        <f>IF(IFERROR(SEARCH("H340",N659),99)=99,IF(IFERROR(SEARCH("H340",O659),99)=99,IF(IFERROR(SEARCH("H340",Q659),99)=99,IF(IFERROR(SEARCH("H340",M659),99)=99,IF(IFERROR(SEARCH("H340",R659),99)=99,IF(IFERROR(SEARCH("H341",N659),99)=99,IF(IFERROR(SEARCH("H341",O659),99)=99,IF(IFERROR(SEARCH("H341",Q659),99)=99,IF(IFERROR(SEARCH("H341",M659),99)=99,IF(IFERROR(SEARCH("H341",R659),99)=99,IF(IFERROR(SEARCH("mutagenic",P659),99)=99,IF(IFERROR(SEARCH("suspected mutagenic",S659),99)=99,0,Scoring!$E$15),Scoring!$E$14),Scoring!$E$13),Scoring!$E$13),Scoring!$E$13),Scoring!$E$13),Scoring!$E$13),Scoring!$E$13),Scoring!$E$13),Scoring!$E$13),Scoring!$E$13),Scoring!$E$13)</f>
        <v>1</v>
      </c>
      <c r="AB659" s="78">
        <f>IF(IFERROR(SEARCH("H360",N659),99)=99,IF(IFERROR(SEARCH("H360",O659),99)=99,IF(IFERROR(SEARCH("H360",Q659),99)=99,IF(IFERROR(SEARCH("H360",M659),99)=99,IF(IFERROR(SEARCH("H360",R659),99)=99,IF(IFERROR(SEARCH("H361",N659),99)=99,IF(IFERROR(SEARCH("H361",O659),99)=99,IF(IFERROR(SEARCH("H361",Q659),99)=99,IF(IFERROR(SEARCH("H361",M659),99)=99,IF(IFERROR(SEARCH("H361",R659),99)=99,IF(IFERROR(SEARCH("reproduction",P659),99)=99,IF(IFERROR(SEARCH("suspected reprotoxic",S659),99)=99,IF(IFERROR(SEARCH("reprotoxic",S659),99)=99,IF(IFERROR(SEARCH("reprotoxic",K659),99)=99,0,Scoring!$E$18),Scoring!$E$18),Scoring!$E$19),Scoring!$E$17),Scoring!$E$16),Scoring!$E$16),Scoring!$E$16),Scoring!$E$16),Scoring!$E$16),Scoring!$E$16),Scoring!$E$16),Scoring!$E$16),Scoring!$E$16),Scoring!$E$16)</f>
        <v>0</v>
      </c>
      <c r="AC659" s="78">
        <f>IF(IFERROR(SEARCH("57f",L659),99)=99,IF(IFERROR(SEARCH("57(f)",P659),99)=99,0,Scoring!$E$20),Scoring!$E$20)</f>
        <v>0</v>
      </c>
      <c r="AD659" s="78">
        <f>IF(IFERROR(SEARCH("CAT1",T659),99)=99,IF(IFERROR(SEARCH("CAT2",T659),99)=99,IF(IFERROR(SEARCH("CAT3",T659),99)=99,IF(IFERROR(SEARCH("concluded to be endocrine",K659),99)=99,IF(IFERROR(SEARCH("categorised as endocrine",K659),99)=99,IF(IFERROR(SEARCH("endocrine disrupting",P659),99)=99,IF(IFERROR(SEARCH("endocrine disrupting",K659),99)=99,IF(IFERROR(SEARCH("suspected endocrine",S659),99)=99,IF(IFERROR(SEARCH("potential endocrine",S659),99)=99,0,Scoring!$E$25),Scoring!$E$25),Scoring!$E$24),Scoring!$E$24),Scoring!$E$24),Scoring!$E$24),Scoring!$E$23),Scoring!$E$22),Scoring!$E$21)</f>
        <v>0</v>
      </c>
      <c r="AE659" s="78">
        <f>IF(IFERROR(SEARCH("suspected sensitiser",S659),99)=99,IF(IFERROR(SEARCH("sensitiser",S659),99)=99,IF(IFERROR(SEARCH("other hazard based concern",S659),99)=99,0,Scoring!$E$28),Scoring!$E$26),Scoring!$E$27)</f>
        <v>0</v>
      </c>
      <c r="AF659" s="78">
        <f>IF(IFERROR(M659,1)=1,IF(IFERROR(N659,1)=1,IF(IFERROR(O659,1)=1,IF(IFERROR(Q659,1)=1,IF(IFERROR(R659,1)=1,IF(IFERROR(T659,1)=1,IF(IFERROR(K659,1)=1,IF(IFERROR(P659,1)=1,IF(IFERROR(S659,1)=1,Scoring!$E$29,0),0),0),0),0),0),0),0),0)</f>
        <v>0</v>
      </c>
      <c r="AG659" s="78">
        <f t="shared" si="53"/>
        <v>3</v>
      </c>
      <c r="AI659" s="93"/>
      <c r="AJ659" s="94"/>
      <c r="AK659" s="76"/>
      <c r="AL659" s="75"/>
      <c r="AN659" s="79"/>
      <c r="AO659" s="79"/>
      <c r="AP659" s="79"/>
      <c r="AQ659" s="79"/>
      <c r="AR659" s="79"/>
      <c r="AS659" s="78"/>
      <c r="AU659" s="79">
        <f>IF(IFERROR(F659,99)=99,IF(IFERROR(G659,99)=99,IF(IFERROR(H659,99)=99,IF(IFERROR(I659,99)=99,IF(IFERROR(E659,99)=99,IF(IFERROR(J659,99)=99,0,Scoring!$B$7),Scoring!$B$3),Scoring!$B$2),Scoring!$B$6),Scoring!$B$5),Scoring!$B$4)</f>
        <v>0.3</v>
      </c>
      <c r="AV659" s="78">
        <f t="shared" si="54"/>
        <v>0.89999999999999991</v>
      </c>
      <c r="AW659" s="78"/>
      <c r="AX659" s="66"/>
      <c r="AY659" s="78"/>
      <c r="AZ659" s="76"/>
      <c r="BA659" s="76"/>
      <c r="BB659" s="76"/>
    </row>
    <row r="660" spans="1:54" x14ac:dyDescent="0.25">
      <c r="A660" s="77" t="s">
        <v>7601</v>
      </c>
      <c r="B660" s="76" t="str">
        <f t="shared" si="55"/>
        <v>270-752-4</v>
      </c>
      <c r="C660" s="77" t="s">
        <v>1960</v>
      </c>
      <c r="D660" s="77" t="s">
        <v>1961</v>
      </c>
      <c r="E660" s="76" t="str">
        <f>IF(C660="-",IF(A660="-",VLOOKUP(D660,'sin-list 180320_update'!$C$2:$C$835,1,FALSE),VLOOKUP(A660,'sin-list 180320_update'!$A$2:$A$835,1,FALSE)),VLOOKUP(C660,'sin-list 180320_update'!$B$2:$B$835,1,FALSE))</f>
        <v>270-752-4</v>
      </c>
      <c r="F660" s="76" t="e">
        <f>IF($C660="-",IF($A660="-",VLOOKUP($D660,'REACH Bilaga XVII_update'!$A$5:$A$131,1,FALSE),VLOOKUP($A660,'REACH Bilaga XVII_update'!$C$5:$C$131,1,FALSE)),VLOOKUP($C660,'REACH Bilaga XVII_update'!$B$5:$B$131,1,FALSE))</f>
        <v>#N/A</v>
      </c>
      <c r="G660" s="76" t="e">
        <f>IF($C660="-",IF($A660="-",VLOOKUP($D660,' REACH Bilaga 59_update'!$A$5:$A$210,1,FALSE),VLOOKUP($A660,' REACH Bilaga 59_update'!$D$5:$D$210,1,FALSE)),VLOOKUP($C660,' REACH Bilaga 59_update'!$C$5:$C$210,1,FALSE))</f>
        <v>#N/A</v>
      </c>
      <c r="H660" s="76" t="e">
        <f>IF($C660="-",IF($A660="-",VLOOKUP($D660,'REACH Bilaga XIV_update'!$A$5:$A$110,1,FALSE),VLOOKUP($A660,'REACH Bilaga XIV_update'!$D$5:$D$110,1,FALSE)),VLOOKUP($C660,'REACH Bilaga XIV_update'!$C$5:$C$110,1,FALSE))</f>
        <v>#N/A</v>
      </c>
      <c r="I660" s="76" t="e">
        <f>IF($C660="-",IF($A660="-",VLOOKUP($D660,CoRAP_update!$A$5:$A$376,1,FALSE),VLOOKUP($A660,CoRAP_update!$D$5:$D$376,1,FALSE)),VLOOKUP($C660,CoRAP_update!$C$5:$C$376,1,FALSE))</f>
        <v>#N/A</v>
      </c>
      <c r="J660" s="76" t="e">
        <f>IF($C660="-",IF($A660="-",VLOOKUP($D660,EDC_update!$C$2:$C$450,1,FALSE),VLOOKUP($A660,EDC_update!$B$2:$B$450,1,FALSE)),VLOOKUP($C660,EDC_update!$L$2:$L$450,1,FALSE))</f>
        <v>#N/A</v>
      </c>
      <c r="K660" s="76" t="str">
        <f>IF($C660="-",IF($A660="-",IF(VLOOKUP($D660,'sin-list 180320_update'!$C$2:$S$835,3,FALSE)="",NA(),VLOOKUP($D660,'sin-list 180320_update'!$C$2:$S$835,3,FALSE)),IF(VLOOKUP($A660,'sin-list 180320_update'!$A$2:$S$835,5,FALSE)="",NA(),VLOOKUP($A660,'sin-list 180320_update'!$A$2:$S$835,5,FALSE))),IF(VLOOKUP($C660,'sin-list 180320_update'!$B$2:$S$835,4,FALSE)="",NA(),VLOOKUP($C660,'sin-list 180320_update'!$B$2:$S$835,4,FALSE)))</f>
        <v>Classified CMR according to Annex VI of Regulation 1272/2008. (Might not apply when contaminants are below below legal thresholds and/or full refining history is known)</v>
      </c>
      <c r="L660" s="76" t="str">
        <f>IF($C660="-",IF($A660="-",VLOOKUP($D660,'sin-list 180320_update'!$C$2:$S$835,6,FALSE),VLOOKUP($A660,'sin-list 180320_update'!$A$2:$S$835,8,FALSE)),VLOOKUP($C660,'sin-list 180320_update'!$B$2:$S$835,7,FALSE))</f>
        <v>Press. Gas
Flam. Gas 1
Carc. 1B
Muta. 1B</v>
      </c>
      <c r="M660" s="76" t="str">
        <f>IF($C660="-",IF($A660="-",IF(VLOOKUP($D660,'sin-list 180320_update'!$C$2:$S$835,8,FALSE)="",NA(),VLOOKUP($D660,'sin-list 180320_update'!$C$2:$S$835,8,FALSE)),IF(VLOOKUP($A660,'sin-list 180320_update'!$A$2:$S$835,10,FALSE)="",NA(),VLOOKUP($A660,'sin-list 180320_update'!$A$2:$S$835,10,FALSE))),IF(VLOOKUP($C660,'sin-list 180320_update'!$B$2:$S$835,9,FALSE)="",NA(),VLOOKUP($C660,'sin-list 180320_update'!$B$2:$S$835,9,FALSE)))</f>
        <v>H220
H350
H340</v>
      </c>
      <c r="N660" s="76" t="e">
        <f>IF($C660="-",IF($A660="-",IF(VLOOKUP($D660,'REACH Bilaga XVII_update'!$A$5:$E$131,4,FALSE)="",NA(),VLOOKUP($D660,'REACH Bilaga XVII_update'!$A$5:$E$131,4,FALSE)),IF(VLOOKUP($A660,'REACH Bilaga XVII_update'!$C$5:$D$131,2,FALSE)="",NA(),VLOOKUP($A660,'REACH Bilaga XVII_update'!$C$5:$D$131,2,FALSE))),IF(VLOOKUP($C660,'REACH Bilaga XVII_update'!$B$5:$D$131,3,FALSE)="",NA(),VLOOKUP($C660,'REACH Bilaga XVII_update'!$B$5:$D$131,3,FALSE)))</f>
        <v>#N/A</v>
      </c>
      <c r="O660" s="76" t="e">
        <f>IF($C660="-",IF($A660="-",IF(VLOOKUP($D660,' REACH Bilaga 59_update'!$A$5:$E$210,5,FALSE)="",NA(),VLOOKUP($D660,' REACH Bilaga 59_update'!$A$5:$E$210,5,FALSE)),IF(VLOOKUP($A660,' REACH Bilaga 59_update'!$D$5:$E$210,2,FALSE)="",NA(),VLOOKUP($A660,' REACH Bilaga 59_update'!$D$5:$E$210,2,FALSE))),IF(VLOOKUP($C660,' REACH Bilaga 59_update'!$C$5:$E$210,3,FALSE)="",NA(),VLOOKUP($C660,' REACH Bilaga 59_update'!$C$5:$E$210,3,FALSE)))</f>
        <v>#N/A</v>
      </c>
      <c r="P660" s="76" t="e">
        <f>IF(C660="-",IF(A660="-",IFERROR(VLOOKUP($D660,' REACH Bilaga 59_update'!$A$5:$F$210,MATCH(Sammanfattning!P$1,' REACH Bilaga 59_update'!$A$4:$F$4,0),FALSE),VLOOKUP($D660,'REACH Bilaga XIV_update'!$A$4:$H$110,MATCH(Sammanfattning!P$1,'REACH Bilaga XIV_update'!$A$4:$H$4,0),FALSE)),IFERROR(VLOOKUP($A660,' REACH Bilaga 59_update'!$D$5:$F$210,MATCH(Sammanfattning!P$1,' REACH Bilaga 59_update'!$D$4:$F$4,0),FALSE),VLOOKUP($A660,'REACH Bilaga XIV_update'!$D$4:$H$110,MATCH(Sammanfattning!P$1,'REACH Bilaga XIV_update'!$D$4:$H$4,0),FALSE))),IFERROR(VLOOKUP($C660,' REACH Bilaga 59_update'!$C$5:$F$210,MATCH(Sammanfattning!P$1,' REACH Bilaga 59_update'!$C$4:$F$4,0),FALSE),VLOOKUP($C660,'REACH Bilaga XIV_update'!$C$4:$H$110,MATCH(Sammanfattning!P$1,'REACH Bilaga XIV_update'!$C$4:$H$4,0),FALSE)))</f>
        <v>#N/A</v>
      </c>
      <c r="Q660" s="76" t="e">
        <f>IF($C660="-",IF($A660="-",IF(VLOOKUP($D660,'REACH Bilaga XIV_update'!$A$5:$I$110,9,FALSE)="",NA(),VLOOKUP($D660,'REACH Bilaga XIV_update'!$A$5:$I$110,9,FALSE)),IF(VLOOKUP($A660,'REACH Bilaga XIV_update'!$D$5:$I$110,6,FALSE)="",NA(),VLOOKUP($A660,'REACH Bilaga XIV_update'!$D$5:$I$110,6,FALSE))),IF(VLOOKUP($C660,'REACH Bilaga XIV_update'!$C$5:$I$110,7,FALSE)="",NA(),VLOOKUP($C660,'REACH Bilaga XIV_update'!$C$5:$I$110,7,FALSE)))</f>
        <v>#N/A</v>
      </c>
      <c r="R660" s="76" t="e">
        <f>IF($C660="-",IF($A660="-",IF(VLOOKUP($D660,CoRAP_update!$A$5:$O$376,15,FALSE)="",NA(),VLOOKUP($D660,CoRAP_update!$A$5:$O$376,15,FALSE)),IF(VLOOKUP($A660,CoRAP_update!$D$5:$O$376,12,FALSE)="",NA(),VLOOKUP($A660,CoRAP_update!$D$5:$O$376,12,FALSE))),IF(VLOOKUP($C660,CoRAP_update!$C$5:$O$376,13,FALSE)="",NA(),VLOOKUP($C660,CoRAP_update!$C$5:$O$376,13,FALSE)))</f>
        <v>#N/A</v>
      </c>
      <c r="S660" s="144" t="e">
        <f>IF($C660="-",IF($A660="-",VLOOKUP($D660,CoRAP_update!$A$5:$J$376,MATCH(Sammanfattning!S$1,CoRAP_update!$A$4:$J$4,0),FALSE),VLOOKUP($A660,CoRAP_update!$D$5:$J$376,MATCH(Sammanfattning!S$1,CoRAP_update!$D$4:$J$4,0),FALSE)),VLOOKUP($C660,CoRAP_update!$C$5:$J$376,MATCH(Sammanfattning!S$1,CoRAP_update!$C$4:$J$4,0),FALSE))</f>
        <v>#N/A</v>
      </c>
      <c r="T660" s="76" t="e">
        <f>IF($A660="-",VLOOKUP($D660,EDC_update!$C$2:$F$450,4,FALSE),VLOOKUP($A660,EDC_update!$B$2:$F$450,5,FALSE))</f>
        <v>#N/A</v>
      </c>
      <c r="V660" s="78">
        <f>IF(IFERROR(SEARCH("PBT",P660),99)=99,IF(IFERROR(SEARCH("suspected PBT",S660),99)=99,IF(IFERROR(SEARCH("concluded to be PBT",K660),99)=99,IF(IFERROR(SEARCH("PBT",S660),99)=99,IF(IFERROR(SEARCH("PBT cand",L660),99)=99,IF(IFERROR(SEARCH("PBT",L660),99)=99,IF(IFERROR(SEARCH("persistent, bioackumulative and toxic properties",K660),99)=99,0,Scoring!$E$3),Scoring!$E$3),Scoring!$E$7),Scoring!$E$3),Scoring!$E$5),Scoring!$E$6),Scoring!$E$3)</f>
        <v>0</v>
      </c>
      <c r="W660" s="78">
        <f>IF(IFERROR(SEARCH("vPvB",P660),99)=99,IF(IFERROR(SEARCH("suspected pbt/vPvB",S660),99)=99,IF(IFERROR(SEARCH("vPvB",S660),99)=99,IF(IFERROR(SEARCH("concluded to be a vPvB",S660),99)=99,IF(IFERROR(SEARCH("identified as vPvB",K660),99)=99,IF(IFERROR(SEARCH("concluded to be a vPvB",K660),99)=99,IF(IFERROR(SEARCH("concluded to be both pbt and vPvB",S660),99)=99,IF(IFERROR(SEARCH("concluded to be both pbt and vPvB",K660),99)=99,0,Scoring!$E$5),Scoring!$E$5),Scoring!$E$5),Scoring!$E$5),Scoring!$E$5),Scoring!$E$4),Scoring!$E$6),Scoring!$E$4)</f>
        <v>0</v>
      </c>
      <c r="X660" s="78">
        <f>IF(IFERROR(SEARCH("H410",N660),99)=99,IF(IFERROR(SEARCH("H410",O660),99)=99,IF(IFERROR(SEARCH("H410",Q660),99)=99,IF(IFERROR(SEARCH("H410",M660),99)=99,IF(IFERROR(SEARCH("H410",R660),99)=99,IF(IFERROR(SEARCH("H411",N660),99)=99,IF(IFERROR(SEARCH("H411",O660),99)=99,IF(IFERROR(SEARCH("H411",Q660),99)=99,IF(IFERROR(SEARCH("H411",M660),99)=99,IF(IFERROR(SEARCH("H411",R660),99)=99,IF(IFERROR(SEARCH("H413",N660),99)=99,IF(IFERROR(SEARCH("H413",O660),99)=99,IF(IFERROR(SEARCH("H413",Q660),99)=99,IF(IFERROR(SEARCH("H413",M660),99)=99,IF(IFERROR(SEARCH("H413",R660),99)=99,IF(IFERROR(SEARCH("H412",N660),99)=99,IF(IFERROR(SEARCH("H412",O660),99)=99,IF(IFERROR(SEARCH("H412",Q660),99)=99,IF(IFERROR(SEARCH("H412",M660),99)=99,IF(IFERROR(SEARCH("H412",R660),99)=99,0,Scoring!$E$2),Scoring!$E$2),Scoring!$E$2),Scoring!$E$2),Scoring!$E$2),Scoring!$E$2),Scoring!$E$2),Scoring!$E$2),Scoring!$E$2),Scoring!$E$2),Scoring!$E$2),Scoring!$E$2),Scoring!$E$2),Scoring!$E$2),Scoring!$E$2),Scoring!$E$2),Scoring!$E$2),Scoring!$E$2),Scoring!$E$2),Scoring!$E$2)</f>
        <v>0</v>
      </c>
      <c r="Y660" s="78">
        <f>IF(IFERROR(SEARCH("CMR",K660),99)=99,IF(IFERROR(SEARCH("Suspected CMR",S660),99)=99,IF(IFERROR(SEARCH("CMR",S660),99)=99,0,Scoring!$E$8),Scoring!$E$9),Scoring!$E$8)</f>
        <v>3</v>
      </c>
      <c r="Z660" s="78">
        <f>IF(IFERROR(SEARCH("H350",N660),99)=99,IF(IFERROR(SEARCH("H350",O660),99)=99,IF(IFERROR(SEARCH("H350",Q660),99)=99,IF(IFERROR(SEARCH("H350",M660),99)=99,IF(IFERROR(SEARCH("H350",R660),99)=99,IF(IFERROR(SEARCH("H351",N660),99)=99,IF(IFERROR(SEARCH("H351",O660),99)=99,IF(IFERROR(SEARCH("H351",Q660),99)=99,IF(IFERROR(SEARCH("H351",M660),99)=99,IF(IFERROR(SEARCH("H351",R660),99)=99,IF(IFERROR(SEARCH("carcinogenic",P660),99)=99,IF(IFERROR(SEARCH("suspected carcinogenic",S660),99)=99,0,Scoring!$E$12),Scoring!$E$11),Scoring!$E$10),Scoring!$E$10),Scoring!$E$10),Scoring!$E$10),Scoring!$E$10),Scoring!$E$10),Scoring!$E$10),Scoring!$E$10),Scoring!$E$10),Scoring!$E$10)</f>
        <v>1</v>
      </c>
      <c r="AA660" s="78">
        <f>IF(IFERROR(SEARCH("H340",N660),99)=99,IF(IFERROR(SEARCH("H340",O660),99)=99,IF(IFERROR(SEARCH("H340",Q660),99)=99,IF(IFERROR(SEARCH("H340",M660),99)=99,IF(IFERROR(SEARCH("H340",R660),99)=99,IF(IFERROR(SEARCH("H341",N660),99)=99,IF(IFERROR(SEARCH("H341",O660),99)=99,IF(IFERROR(SEARCH("H341",Q660),99)=99,IF(IFERROR(SEARCH("H341",M660),99)=99,IF(IFERROR(SEARCH("H341",R660),99)=99,IF(IFERROR(SEARCH("mutagenic",P660),99)=99,IF(IFERROR(SEARCH("suspected mutagenic",S660),99)=99,0,Scoring!$E$15),Scoring!$E$14),Scoring!$E$13),Scoring!$E$13),Scoring!$E$13),Scoring!$E$13),Scoring!$E$13),Scoring!$E$13),Scoring!$E$13),Scoring!$E$13),Scoring!$E$13),Scoring!$E$13)</f>
        <v>1</v>
      </c>
      <c r="AB660" s="78">
        <f>IF(IFERROR(SEARCH("H360",N660),99)=99,IF(IFERROR(SEARCH("H360",O660),99)=99,IF(IFERROR(SEARCH("H360",Q660),99)=99,IF(IFERROR(SEARCH("H360",M660),99)=99,IF(IFERROR(SEARCH("H360",R660),99)=99,IF(IFERROR(SEARCH("H361",N660),99)=99,IF(IFERROR(SEARCH("H361",O660),99)=99,IF(IFERROR(SEARCH("H361",Q660),99)=99,IF(IFERROR(SEARCH("H361",M660),99)=99,IF(IFERROR(SEARCH("H361",R660),99)=99,IF(IFERROR(SEARCH("reproduction",P660),99)=99,IF(IFERROR(SEARCH("suspected reprotoxic",S660),99)=99,IF(IFERROR(SEARCH("reprotoxic",S660),99)=99,IF(IFERROR(SEARCH("reprotoxic",K660),99)=99,0,Scoring!$E$18),Scoring!$E$18),Scoring!$E$19),Scoring!$E$17),Scoring!$E$16),Scoring!$E$16),Scoring!$E$16),Scoring!$E$16),Scoring!$E$16),Scoring!$E$16),Scoring!$E$16),Scoring!$E$16),Scoring!$E$16),Scoring!$E$16)</f>
        <v>0</v>
      </c>
      <c r="AC660" s="78">
        <f>IF(IFERROR(SEARCH("57f",L660),99)=99,IF(IFERROR(SEARCH("57(f)",P660),99)=99,0,Scoring!$E$20),Scoring!$E$20)</f>
        <v>0</v>
      </c>
      <c r="AD660" s="78">
        <f>IF(IFERROR(SEARCH("CAT1",T660),99)=99,IF(IFERROR(SEARCH("CAT2",T660),99)=99,IF(IFERROR(SEARCH("CAT3",T660),99)=99,IF(IFERROR(SEARCH("concluded to be endocrine",K660),99)=99,IF(IFERROR(SEARCH("categorised as endocrine",K660),99)=99,IF(IFERROR(SEARCH("endocrine disrupting",P660),99)=99,IF(IFERROR(SEARCH("endocrine disrupting",K660),99)=99,IF(IFERROR(SEARCH("suspected endocrine",S660),99)=99,IF(IFERROR(SEARCH("potential endocrine",S660),99)=99,0,Scoring!$E$25),Scoring!$E$25),Scoring!$E$24),Scoring!$E$24),Scoring!$E$24),Scoring!$E$24),Scoring!$E$23),Scoring!$E$22),Scoring!$E$21)</f>
        <v>0</v>
      </c>
      <c r="AE660" s="78">
        <f>IF(IFERROR(SEARCH("suspected sensitiser",S660),99)=99,IF(IFERROR(SEARCH("sensitiser",S660),99)=99,IF(IFERROR(SEARCH("other hazard based concern",S660),99)=99,0,Scoring!$E$28),Scoring!$E$26),Scoring!$E$27)</f>
        <v>0</v>
      </c>
      <c r="AF660" s="78">
        <f>IF(IFERROR(M660,1)=1,IF(IFERROR(N660,1)=1,IF(IFERROR(O660,1)=1,IF(IFERROR(Q660,1)=1,IF(IFERROR(R660,1)=1,IF(IFERROR(T660,1)=1,IF(IFERROR(K660,1)=1,IF(IFERROR(P660,1)=1,IF(IFERROR(S660,1)=1,Scoring!$E$29,0),0),0),0),0),0),0),0),0)</f>
        <v>0</v>
      </c>
      <c r="AG660" s="78">
        <f t="shared" si="53"/>
        <v>3</v>
      </c>
      <c r="AI660" s="93"/>
      <c r="AJ660" s="94"/>
      <c r="AK660" s="76"/>
      <c r="AL660" s="75"/>
      <c r="AN660" s="79"/>
      <c r="AO660" s="79"/>
      <c r="AP660" s="79"/>
      <c r="AQ660" s="79"/>
      <c r="AR660" s="79"/>
      <c r="AS660" s="78"/>
      <c r="AU660" s="79">
        <f>IF(IFERROR(F660,99)=99,IF(IFERROR(G660,99)=99,IF(IFERROR(H660,99)=99,IF(IFERROR(I660,99)=99,IF(IFERROR(E660,99)=99,IF(IFERROR(J660,99)=99,0,Scoring!$B$7),Scoring!$B$3),Scoring!$B$2),Scoring!$B$6),Scoring!$B$5),Scoring!$B$4)</f>
        <v>0.3</v>
      </c>
      <c r="AV660" s="78">
        <f t="shared" si="54"/>
        <v>0.89999999999999991</v>
      </c>
      <c r="AW660" s="78"/>
      <c r="AX660" s="66"/>
      <c r="AY660" s="78"/>
      <c r="AZ660" s="76"/>
      <c r="BA660" s="76"/>
      <c r="BB660" s="76"/>
    </row>
    <row r="661" spans="1:54" x14ac:dyDescent="0.25">
      <c r="A661" s="77" t="s">
        <v>7602</v>
      </c>
      <c r="B661" s="76" t="str">
        <f t="shared" si="55"/>
        <v>270-759-2</v>
      </c>
      <c r="C661" s="77" t="s">
        <v>1962</v>
      </c>
      <c r="D661" s="77" t="s">
        <v>1963</v>
      </c>
      <c r="E661" s="76" t="str">
        <f>IF(C661="-",IF(A661="-",VLOOKUP(D661,'sin-list 180320_update'!$C$2:$C$835,1,FALSE),VLOOKUP(A661,'sin-list 180320_update'!$A$2:$A$835,1,FALSE)),VLOOKUP(C661,'sin-list 180320_update'!$B$2:$B$835,1,FALSE))</f>
        <v>270-759-2</v>
      </c>
      <c r="F661" s="76" t="e">
        <f>IF($C661="-",IF($A661="-",VLOOKUP($D661,'REACH Bilaga XVII_update'!$A$5:$A$131,1,FALSE),VLOOKUP($A661,'REACH Bilaga XVII_update'!$C$5:$C$131,1,FALSE)),VLOOKUP($C661,'REACH Bilaga XVII_update'!$B$5:$B$131,1,FALSE))</f>
        <v>#N/A</v>
      </c>
      <c r="G661" s="76" t="e">
        <f>IF($C661="-",IF($A661="-",VLOOKUP($D661,' REACH Bilaga 59_update'!$A$5:$A$210,1,FALSE),VLOOKUP($A661,' REACH Bilaga 59_update'!$D$5:$D$210,1,FALSE)),VLOOKUP($C661,' REACH Bilaga 59_update'!$C$5:$C$210,1,FALSE))</f>
        <v>#N/A</v>
      </c>
      <c r="H661" s="76" t="e">
        <f>IF($C661="-",IF($A661="-",VLOOKUP($D661,'REACH Bilaga XIV_update'!$A$5:$A$110,1,FALSE),VLOOKUP($A661,'REACH Bilaga XIV_update'!$D$5:$D$110,1,FALSE)),VLOOKUP($C661,'REACH Bilaga XIV_update'!$C$5:$C$110,1,FALSE))</f>
        <v>#N/A</v>
      </c>
      <c r="I661" s="76" t="e">
        <f>IF($C661="-",IF($A661="-",VLOOKUP($D661,CoRAP_update!$A$5:$A$376,1,FALSE),VLOOKUP($A661,CoRAP_update!$D$5:$D$376,1,FALSE)),VLOOKUP($C661,CoRAP_update!$C$5:$C$376,1,FALSE))</f>
        <v>#N/A</v>
      </c>
      <c r="J661" s="76" t="e">
        <f>IF($C661="-",IF($A661="-",VLOOKUP($D661,EDC_update!$C$2:$C$450,1,FALSE),VLOOKUP($A661,EDC_update!$B$2:$B$450,1,FALSE)),VLOOKUP($C661,EDC_update!$L$2:$L$450,1,FALSE))</f>
        <v>#N/A</v>
      </c>
      <c r="K661" s="76" t="str">
        <f>IF($C661="-",IF($A661="-",IF(VLOOKUP($D661,'sin-list 180320_update'!$C$2:$S$835,3,FALSE)="",NA(),VLOOKUP($D661,'sin-list 180320_update'!$C$2:$S$835,3,FALSE)),IF(VLOOKUP($A661,'sin-list 180320_update'!$A$2:$S$835,5,FALSE)="",NA(),VLOOKUP($A661,'sin-list 180320_update'!$A$2:$S$835,5,FALSE))),IF(VLOOKUP($C661,'sin-list 180320_update'!$B$2:$S$835,4,FALSE)="",NA(),VLOOKUP($C661,'sin-list 180320_update'!$B$2:$S$835,4,FALSE)))</f>
        <v>Classified CMR according to Annex VI of Regulation 1272/2008. (Might not apply when contaminants are below below legal thresholds and/or full refining history is known)</v>
      </c>
      <c r="L661" s="76" t="str">
        <f>IF($C661="-",IF($A661="-",VLOOKUP($D661,'sin-list 180320_update'!$C$2:$S$835,6,FALSE),VLOOKUP($A661,'sin-list 180320_update'!$A$2:$S$835,8,FALSE)),VLOOKUP($C661,'sin-list 180320_update'!$B$2:$S$835,7,FALSE))</f>
        <v>Press. Gas
Flam. Gas 1
Carc. 1B
Muta. 1B</v>
      </c>
      <c r="M661" s="76" t="str">
        <f>IF($C661="-",IF($A661="-",IF(VLOOKUP($D661,'sin-list 180320_update'!$C$2:$S$835,8,FALSE)="",NA(),VLOOKUP($D661,'sin-list 180320_update'!$C$2:$S$835,8,FALSE)),IF(VLOOKUP($A661,'sin-list 180320_update'!$A$2:$S$835,10,FALSE)="",NA(),VLOOKUP($A661,'sin-list 180320_update'!$A$2:$S$835,10,FALSE))),IF(VLOOKUP($C661,'sin-list 180320_update'!$B$2:$S$835,9,FALSE)="",NA(),VLOOKUP($C661,'sin-list 180320_update'!$B$2:$S$835,9,FALSE)))</f>
        <v>H220
H350
H340</v>
      </c>
      <c r="N661" s="76" t="e">
        <f>IF($C661="-",IF($A661="-",IF(VLOOKUP($D661,'REACH Bilaga XVII_update'!$A$5:$E$131,4,FALSE)="",NA(),VLOOKUP($D661,'REACH Bilaga XVII_update'!$A$5:$E$131,4,FALSE)),IF(VLOOKUP($A661,'REACH Bilaga XVII_update'!$C$5:$D$131,2,FALSE)="",NA(),VLOOKUP($A661,'REACH Bilaga XVII_update'!$C$5:$D$131,2,FALSE))),IF(VLOOKUP($C661,'REACH Bilaga XVII_update'!$B$5:$D$131,3,FALSE)="",NA(),VLOOKUP($C661,'REACH Bilaga XVII_update'!$B$5:$D$131,3,FALSE)))</f>
        <v>#N/A</v>
      </c>
      <c r="O661" s="76" t="e">
        <f>IF($C661="-",IF($A661="-",IF(VLOOKUP($D661,' REACH Bilaga 59_update'!$A$5:$E$210,5,FALSE)="",NA(),VLOOKUP($D661,' REACH Bilaga 59_update'!$A$5:$E$210,5,FALSE)),IF(VLOOKUP($A661,' REACH Bilaga 59_update'!$D$5:$E$210,2,FALSE)="",NA(),VLOOKUP($A661,' REACH Bilaga 59_update'!$D$5:$E$210,2,FALSE))),IF(VLOOKUP($C661,' REACH Bilaga 59_update'!$C$5:$E$210,3,FALSE)="",NA(),VLOOKUP($C661,' REACH Bilaga 59_update'!$C$5:$E$210,3,FALSE)))</f>
        <v>#N/A</v>
      </c>
      <c r="P661" s="76" t="e">
        <f>IF(C661="-",IF(A661="-",IFERROR(VLOOKUP($D661,' REACH Bilaga 59_update'!$A$5:$F$210,MATCH(Sammanfattning!P$1,' REACH Bilaga 59_update'!$A$4:$F$4,0),FALSE),VLOOKUP($D661,'REACH Bilaga XIV_update'!$A$4:$H$110,MATCH(Sammanfattning!P$1,'REACH Bilaga XIV_update'!$A$4:$H$4,0),FALSE)),IFERROR(VLOOKUP($A661,' REACH Bilaga 59_update'!$D$5:$F$210,MATCH(Sammanfattning!P$1,' REACH Bilaga 59_update'!$D$4:$F$4,0),FALSE),VLOOKUP($A661,'REACH Bilaga XIV_update'!$D$4:$H$110,MATCH(Sammanfattning!P$1,'REACH Bilaga XIV_update'!$D$4:$H$4,0),FALSE))),IFERROR(VLOOKUP($C661,' REACH Bilaga 59_update'!$C$5:$F$210,MATCH(Sammanfattning!P$1,' REACH Bilaga 59_update'!$C$4:$F$4,0),FALSE),VLOOKUP($C661,'REACH Bilaga XIV_update'!$C$4:$H$110,MATCH(Sammanfattning!P$1,'REACH Bilaga XIV_update'!$C$4:$H$4,0),FALSE)))</f>
        <v>#N/A</v>
      </c>
      <c r="Q661" s="76" t="e">
        <f>IF($C661="-",IF($A661="-",IF(VLOOKUP($D661,'REACH Bilaga XIV_update'!$A$5:$I$110,9,FALSE)="",NA(),VLOOKUP($D661,'REACH Bilaga XIV_update'!$A$5:$I$110,9,FALSE)),IF(VLOOKUP($A661,'REACH Bilaga XIV_update'!$D$5:$I$110,6,FALSE)="",NA(),VLOOKUP($A661,'REACH Bilaga XIV_update'!$D$5:$I$110,6,FALSE))),IF(VLOOKUP($C661,'REACH Bilaga XIV_update'!$C$5:$I$110,7,FALSE)="",NA(),VLOOKUP($C661,'REACH Bilaga XIV_update'!$C$5:$I$110,7,FALSE)))</f>
        <v>#N/A</v>
      </c>
      <c r="R661" s="76" t="e">
        <f>IF($C661="-",IF($A661="-",IF(VLOOKUP($D661,CoRAP_update!$A$5:$O$376,15,FALSE)="",NA(),VLOOKUP($D661,CoRAP_update!$A$5:$O$376,15,FALSE)),IF(VLOOKUP($A661,CoRAP_update!$D$5:$O$376,12,FALSE)="",NA(),VLOOKUP($A661,CoRAP_update!$D$5:$O$376,12,FALSE))),IF(VLOOKUP($C661,CoRAP_update!$C$5:$O$376,13,FALSE)="",NA(),VLOOKUP($C661,CoRAP_update!$C$5:$O$376,13,FALSE)))</f>
        <v>#N/A</v>
      </c>
      <c r="S661" s="144" t="e">
        <f>IF($C661="-",IF($A661="-",VLOOKUP($D661,CoRAP_update!$A$5:$J$376,MATCH(Sammanfattning!S$1,CoRAP_update!$A$4:$J$4,0),FALSE),VLOOKUP($A661,CoRAP_update!$D$5:$J$376,MATCH(Sammanfattning!S$1,CoRAP_update!$D$4:$J$4,0),FALSE)),VLOOKUP($C661,CoRAP_update!$C$5:$J$376,MATCH(Sammanfattning!S$1,CoRAP_update!$C$4:$J$4,0),FALSE))</f>
        <v>#N/A</v>
      </c>
      <c r="T661" s="76" t="e">
        <f>IF($A661="-",VLOOKUP($D661,EDC_update!$C$2:$F$450,4,FALSE),VLOOKUP($A661,EDC_update!$B$2:$F$450,5,FALSE))</f>
        <v>#N/A</v>
      </c>
      <c r="V661" s="78">
        <f>IF(IFERROR(SEARCH("PBT",P661),99)=99,IF(IFERROR(SEARCH("suspected PBT",S661),99)=99,IF(IFERROR(SEARCH("concluded to be PBT",K661),99)=99,IF(IFERROR(SEARCH("PBT",S661),99)=99,IF(IFERROR(SEARCH("PBT cand",L661),99)=99,IF(IFERROR(SEARCH("PBT",L661),99)=99,IF(IFERROR(SEARCH("persistent, bioackumulative and toxic properties",K661),99)=99,0,Scoring!$E$3),Scoring!$E$3),Scoring!$E$7),Scoring!$E$3),Scoring!$E$5),Scoring!$E$6),Scoring!$E$3)</f>
        <v>0</v>
      </c>
      <c r="W661" s="78">
        <f>IF(IFERROR(SEARCH("vPvB",P661),99)=99,IF(IFERROR(SEARCH("suspected pbt/vPvB",S661),99)=99,IF(IFERROR(SEARCH("vPvB",S661),99)=99,IF(IFERROR(SEARCH("concluded to be a vPvB",S661),99)=99,IF(IFERROR(SEARCH("identified as vPvB",K661),99)=99,IF(IFERROR(SEARCH("concluded to be a vPvB",K661),99)=99,IF(IFERROR(SEARCH("concluded to be both pbt and vPvB",S661),99)=99,IF(IFERROR(SEARCH("concluded to be both pbt and vPvB",K661),99)=99,0,Scoring!$E$5),Scoring!$E$5),Scoring!$E$5),Scoring!$E$5),Scoring!$E$5),Scoring!$E$4),Scoring!$E$6),Scoring!$E$4)</f>
        <v>0</v>
      </c>
      <c r="X661" s="78">
        <f>IF(IFERROR(SEARCH("H410",N661),99)=99,IF(IFERROR(SEARCH("H410",O661),99)=99,IF(IFERROR(SEARCH("H410",Q661),99)=99,IF(IFERROR(SEARCH("H410",M661),99)=99,IF(IFERROR(SEARCH("H410",R661),99)=99,IF(IFERROR(SEARCH("H411",N661),99)=99,IF(IFERROR(SEARCH("H411",O661),99)=99,IF(IFERROR(SEARCH("H411",Q661),99)=99,IF(IFERROR(SEARCH("H411",M661),99)=99,IF(IFERROR(SEARCH("H411",R661),99)=99,IF(IFERROR(SEARCH("H413",N661),99)=99,IF(IFERROR(SEARCH("H413",O661),99)=99,IF(IFERROR(SEARCH("H413",Q661),99)=99,IF(IFERROR(SEARCH("H413",M661),99)=99,IF(IFERROR(SEARCH("H413",R661),99)=99,IF(IFERROR(SEARCH("H412",N661),99)=99,IF(IFERROR(SEARCH("H412",O661),99)=99,IF(IFERROR(SEARCH("H412",Q661),99)=99,IF(IFERROR(SEARCH("H412",M661),99)=99,IF(IFERROR(SEARCH("H412",R661),99)=99,0,Scoring!$E$2),Scoring!$E$2),Scoring!$E$2),Scoring!$E$2),Scoring!$E$2),Scoring!$E$2),Scoring!$E$2),Scoring!$E$2),Scoring!$E$2),Scoring!$E$2),Scoring!$E$2),Scoring!$E$2),Scoring!$E$2),Scoring!$E$2),Scoring!$E$2),Scoring!$E$2),Scoring!$E$2),Scoring!$E$2),Scoring!$E$2),Scoring!$E$2)</f>
        <v>0</v>
      </c>
      <c r="Y661" s="78">
        <f>IF(IFERROR(SEARCH("CMR",K661),99)=99,IF(IFERROR(SEARCH("Suspected CMR",S661),99)=99,IF(IFERROR(SEARCH("CMR",S661),99)=99,0,Scoring!$E$8),Scoring!$E$9),Scoring!$E$8)</f>
        <v>3</v>
      </c>
      <c r="Z661" s="78">
        <f>IF(IFERROR(SEARCH("H350",N661),99)=99,IF(IFERROR(SEARCH("H350",O661),99)=99,IF(IFERROR(SEARCH("H350",Q661),99)=99,IF(IFERROR(SEARCH("H350",M661),99)=99,IF(IFERROR(SEARCH("H350",R661),99)=99,IF(IFERROR(SEARCH("H351",N661),99)=99,IF(IFERROR(SEARCH("H351",O661),99)=99,IF(IFERROR(SEARCH("H351",Q661),99)=99,IF(IFERROR(SEARCH("H351",M661),99)=99,IF(IFERROR(SEARCH("H351",R661),99)=99,IF(IFERROR(SEARCH("carcinogenic",P661),99)=99,IF(IFERROR(SEARCH("suspected carcinogenic",S661),99)=99,0,Scoring!$E$12),Scoring!$E$11),Scoring!$E$10),Scoring!$E$10),Scoring!$E$10),Scoring!$E$10),Scoring!$E$10),Scoring!$E$10),Scoring!$E$10),Scoring!$E$10),Scoring!$E$10),Scoring!$E$10)</f>
        <v>1</v>
      </c>
      <c r="AA661" s="78">
        <f>IF(IFERROR(SEARCH("H340",N661),99)=99,IF(IFERROR(SEARCH("H340",O661),99)=99,IF(IFERROR(SEARCH("H340",Q661),99)=99,IF(IFERROR(SEARCH("H340",M661),99)=99,IF(IFERROR(SEARCH("H340",R661),99)=99,IF(IFERROR(SEARCH("H341",N661),99)=99,IF(IFERROR(SEARCH("H341",O661),99)=99,IF(IFERROR(SEARCH("H341",Q661),99)=99,IF(IFERROR(SEARCH("H341",M661),99)=99,IF(IFERROR(SEARCH("H341",R661),99)=99,IF(IFERROR(SEARCH("mutagenic",P661),99)=99,IF(IFERROR(SEARCH("suspected mutagenic",S661),99)=99,0,Scoring!$E$15),Scoring!$E$14),Scoring!$E$13),Scoring!$E$13),Scoring!$E$13),Scoring!$E$13),Scoring!$E$13),Scoring!$E$13),Scoring!$E$13),Scoring!$E$13),Scoring!$E$13),Scoring!$E$13)</f>
        <v>1</v>
      </c>
      <c r="AB661" s="78">
        <f>IF(IFERROR(SEARCH("H360",N661),99)=99,IF(IFERROR(SEARCH("H360",O661),99)=99,IF(IFERROR(SEARCH("H360",Q661),99)=99,IF(IFERROR(SEARCH("H360",M661),99)=99,IF(IFERROR(SEARCH("H360",R661),99)=99,IF(IFERROR(SEARCH("H361",N661),99)=99,IF(IFERROR(SEARCH("H361",O661),99)=99,IF(IFERROR(SEARCH("H361",Q661),99)=99,IF(IFERROR(SEARCH("H361",M661),99)=99,IF(IFERROR(SEARCH("H361",R661),99)=99,IF(IFERROR(SEARCH("reproduction",P661),99)=99,IF(IFERROR(SEARCH("suspected reprotoxic",S661),99)=99,IF(IFERROR(SEARCH("reprotoxic",S661),99)=99,IF(IFERROR(SEARCH("reprotoxic",K661),99)=99,0,Scoring!$E$18),Scoring!$E$18),Scoring!$E$19),Scoring!$E$17),Scoring!$E$16),Scoring!$E$16),Scoring!$E$16),Scoring!$E$16),Scoring!$E$16),Scoring!$E$16),Scoring!$E$16),Scoring!$E$16),Scoring!$E$16),Scoring!$E$16)</f>
        <v>0</v>
      </c>
      <c r="AC661" s="78">
        <f>IF(IFERROR(SEARCH("57f",L661),99)=99,IF(IFERROR(SEARCH("57(f)",P661),99)=99,0,Scoring!$E$20),Scoring!$E$20)</f>
        <v>0</v>
      </c>
      <c r="AD661" s="78">
        <f>IF(IFERROR(SEARCH("CAT1",T661),99)=99,IF(IFERROR(SEARCH("CAT2",T661),99)=99,IF(IFERROR(SEARCH("CAT3",T661),99)=99,IF(IFERROR(SEARCH("concluded to be endocrine",K661),99)=99,IF(IFERROR(SEARCH("categorised as endocrine",K661),99)=99,IF(IFERROR(SEARCH("endocrine disrupting",P661),99)=99,IF(IFERROR(SEARCH("endocrine disrupting",K661),99)=99,IF(IFERROR(SEARCH("suspected endocrine",S661),99)=99,IF(IFERROR(SEARCH("potential endocrine",S661),99)=99,0,Scoring!$E$25),Scoring!$E$25),Scoring!$E$24),Scoring!$E$24),Scoring!$E$24),Scoring!$E$24),Scoring!$E$23),Scoring!$E$22),Scoring!$E$21)</f>
        <v>0</v>
      </c>
      <c r="AE661" s="78">
        <f>IF(IFERROR(SEARCH("suspected sensitiser",S661),99)=99,IF(IFERROR(SEARCH("sensitiser",S661),99)=99,IF(IFERROR(SEARCH("other hazard based concern",S661),99)=99,0,Scoring!$E$28),Scoring!$E$26),Scoring!$E$27)</f>
        <v>0</v>
      </c>
      <c r="AF661" s="78">
        <f>IF(IFERROR(M661,1)=1,IF(IFERROR(N661,1)=1,IF(IFERROR(O661,1)=1,IF(IFERROR(Q661,1)=1,IF(IFERROR(R661,1)=1,IF(IFERROR(T661,1)=1,IF(IFERROR(K661,1)=1,IF(IFERROR(P661,1)=1,IF(IFERROR(S661,1)=1,Scoring!$E$29,0),0),0),0),0),0),0),0),0)</f>
        <v>0</v>
      </c>
      <c r="AG661" s="78">
        <f t="shared" si="53"/>
        <v>3</v>
      </c>
      <c r="AI661" s="93"/>
      <c r="AJ661" s="94"/>
      <c r="AK661" s="76"/>
      <c r="AL661" s="75"/>
      <c r="AN661" s="79"/>
      <c r="AO661" s="79"/>
      <c r="AP661" s="79"/>
      <c r="AQ661" s="79"/>
      <c r="AR661" s="79"/>
      <c r="AS661" s="78"/>
      <c r="AU661" s="79">
        <f>IF(IFERROR(F661,99)=99,IF(IFERROR(G661,99)=99,IF(IFERROR(H661,99)=99,IF(IFERROR(I661,99)=99,IF(IFERROR(E661,99)=99,IF(IFERROR(J661,99)=99,0,Scoring!$B$7),Scoring!$B$3),Scoring!$B$2),Scoring!$B$6),Scoring!$B$5),Scoring!$B$4)</f>
        <v>0.3</v>
      </c>
      <c r="AV661" s="78">
        <f t="shared" si="54"/>
        <v>0.89999999999999991</v>
      </c>
      <c r="AW661" s="78"/>
      <c r="AX661" s="66"/>
      <c r="AY661" s="78"/>
      <c r="AZ661" s="76"/>
      <c r="BA661" s="76"/>
      <c r="BB661" s="76"/>
    </row>
    <row r="662" spans="1:54" x14ac:dyDescent="0.25">
      <c r="A662" s="77" t="s">
        <v>7603</v>
      </c>
      <c r="B662" s="76" t="str">
        <f t="shared" si="55"/>
        <v>270-765-5</v>
      </c>
      <c r="C662" s="77" t="s">
        <v>1964</v>
      </c>
      <c r="D662" s="77" t="s">
        <v>1965</v>
      </c>
      <c r="E662" s="76" t="str">
        <f>IF(C662="-",IF(A662="-",VLOOKUP(D662,'sin-list 180320_update'!$C$2:$C$835,1,FALSE),VLOOKUP(A662,'sin-list 180320_update'!$A$2:$A$835,1,FALSE)),VLOOKUP(C662,'sin-list 180320_update'!$B$2:$B$835,1,FALSE))</f>
        <v>270-765-5</v>
      </c>
      <c r="F662" s="76" t="e">
        <f>IF($C662="-",IF($A662="-",VLOOKUP($D662,'REACH Bilaga XVII_update'!$A$5:$A$131,1,FALSE),VLOOKUP($A662,'REACH Bilaga XVII_update'!$C$5:$C$131,1,FALSE)),VLOOKUP($C662,'REACH Bilaga XVII_update'!$B$5:$B$131,1,FALSE))</f>
        <v>#N/A</v>
      </c>
      <c r="G662" s="76" t="e">
        <f>IF($C662="-",IF($A662="-",VLOOKUP($D662,' REACH Bilaga 59_update'!$A$5:$A$210,1,FALSE),VLOOKUP($A662,' REACH Bilaga 59_update'!$D$5:$D$210,1,FALSE)),VLOOKUP($C662,' REACH Bilaga 59_update'!$C$5:$C$210,1,FALSE))</f>
        <v>#N/A</v>
      </c>
      <c r="H662" s="76" t="e">
        <f>IF($C662="-",IF($A662="-",VLOOKUP($D662,'REACH Bilaga XIV_update'!$A$5:$A$110,1,FALSE),VLOOKUP($A662,'REACH Bilaga XIV_update'!$D$5:$D$110,1,FALSE)),VLOOKUP($C662,'REACH Bilaga XIV_update'!$C$5:$C$110,1,FALSE))</f>
        <v>#N/A</v>
      </c>
      <c r="I662" s="76" t="e">
        <f>IF($C662="-",IF($A662="-",VLOOKUP($D662,CoRAP_update!$A$5:$A$376,1,FALSE),VLOOKUP($A662,CoRAP_update!$D$5:$D$376,1,FALSE)),VLOOKUP($C662,CoRAP_update!$C$5:$C$376,1,FALSE))</f>
        <v>#N/A</v>
      </c>
      <c r="J662" s="76" t="e">
        <f>IF($C662="-",IF($A662="-",VLOOKUP($D662,EDC_update!$C$2:$C$450,1,FALSE),VLOOKUP($A662,EDC_update!$B$2:$B$450,1,FALSE)),VLOOKUP($C662,EDC_update!$L$2:$L$450,1,FALSE))</f>
        <v>#N/A</v>
      </c>
      <c r="K662" s="76" t="str">
        <f>IF($C662="-",IF($A662="-",IF(VLOOKUP($D662,'sin-list 180320_update'!$C$2:$S$835,3,FALSE)="",NA(),VLOOKUP($D662,'sin-list 180320_update'!$C$2:$S$835,3,FALSE)),IF(VLOOKUP($A662,'sin-list 180320_update'!$A$2:$S$835,5,FALSE)="",NA(),VLOOKUP($A662,'sin-list 180320_update'!$A$2:$S$835,5,FALSE))),IF(VLOOKUP($C662,'sin-list 180320_update'!$B$2:$S$835,4,FALSE)="",NA(),VLOOKUP($C662,'sin-list 180320_update'!$B$2:$S$835,4,FALSE)))</f>
        <v>Classified CMR according to Annex VI of Regulation 1272/2008. (Might not apply when contaminants are below below legal thresholds and/or full refining history is known)</v>
      </c>
      <c r="L662" s="76" t="str">
        <f>IF($C662="-",IF($A662="-",VLOOKUP($D662,'sin-list 180320_update'!$C$2:$S$835,6,FALSE),VLOOKUP($A662,'sin-list 180320_update'!$A$2:$S$835,8,FALSE)),VLOOKUP($C662,'sin-list 180320_update'!$B$2:$S$835,7,FALSE))</f>
        <v>Press. Gas
Flam. Gas 1
Carc. 1B
Muta. 1B</v>
      </c>
      <c r="M662" s="76" t="str">
        <f>IF($C662="-",IF($A662="-",IF(VLOOKUP($D662,'sin-list 180320_update'!$C$2:$S$835,8,FALSE)="",NA(),VLOOKUP($D662,'sin-list 180320_update'!$C$2:$S$835,8,FALSE)),IF(VLOOKUP($A662,'sin-list 180320_update'!$A$2:$S$835,10,FALSE)="",NA(),VLOOKUP($A662,'sin-list 180320_update'!$A$2:$S$835,10,FALSE))),IF(VLOOKUP($C662,'sin-list 180320_update'!$B$2:$S$835,9,FALSE)="",NA(),VLOOKUP($C662,'sin-list 180320_update'!$B$2:$S$835,9,FALSE)))</f>
        <v>H220
H350
H340</v>
      </c>
      <c r="N662" s="76" t="e">
        <f>IF($C662="-",IF($A662="-",IF(VLOOKUP($D662,'REACH Bilaga XVII_update'!$A$5:$E$131,4,FALSE)="",NA(),VLOOKUP($D662,'REACH Bilaga XVII_update'!$A$5:$E$131,4,FALSE)),IF(VLOOKUP($A662,'REACH Bilaga XVII_update'!$C$5:$D$131,2,FALSE)="",NA(),VLOOKUP($A662,'REACH Bilaga XVII_update'!$C$5:$D$131,2,FALSE))),IF(VLOOKUP($C662,'REACH Bilaga XVII_update'!$B$5:$D$131,3,FALSE)="",NA(),VLOOKUP($C662,'REACH Bilaga XVII_update'!$B$5:$D$131,3,FALSE)))</f>
        <v>#N/A</v>
      </c>
      <c r="O662" s="76" t="e">
        <f>IF($C662="-",IF($A662="-",IF(VLOOKUP($D662,' REACH Bilaga 59_update'!$A$5:$E$210,5,FALSE)="",NA(),VLOOKUP($D662,' REACH Bilaga 59_update'!$A$5:$E$210,5,FALSE)),IF(VLOOKUP($A662,' REACH Bilaga 59_update'!$D$5:$E$210,2,FALSE)="",NA(),VLOOKUP($A662,' REACH Bilaga 59_update'!$D$5:$E$210,2,FALSE))),IF(VLOOKUP($C662,' REACH Bilaga 59_update'!$C$5:$E$210,3,FALSE)="",NA(),VLOOKUP($C662,' REACH Bilaga 59_update'!$C$5:$E$210,3,FALSE)))</f>
        <v>#N/A</v>
      </c>
      <c r="P662" s="76" t="e">
        <f>IF(C662="-",IF(A662="-",IFERROR(VLOOKUP($D662,' REACH Bilaga 59_update'!$A$5:$F$210,MATCH(Sammanfattning!P$1,' REACH Bilaga 59_update'!$A$4:$F$4,0),FALSE),VLOOKUP($D662,'REACH Bilaga XIV_update'!$A$4:$H$110,MATCH(Sammanfattning!P$1,'REACH Bilaga XIV_update'!$A$4:$H$4,0),FALSE)),IFERROR(VLOOKUP($A662,' REACH Bilaga 59_update'!$D$5:$F$210,MATCH(Sammanfattning!P$1,' REACH Bilaga 59_update'!$D$4:$F$4,0),FALSE),VLOOKUP($A662,'REACH Bilaga XIV_update'!$D$4:$H$110,MATCH(Sammanfattning!P$1,'REACH Bilaga XIV_update'!$D$4:$H$4,0),FALSE))),IFERROR(VLOOKUP($C662,' REACH Bilaga 59_update'!$C$5:$F$210,MATCH(Sammanfattning!P$1,' REACH Bilaga 59_update'!$C$4:$F$4,0),FALSE),VLOOKUP($C662,'REACH Bilaga XIV_update'!$C$4:$H$110,MATCH(Sammanfattning!P$1,'REACH Bilaga XIV_update'!$C$4:$H$4,0),FALSE)))</f>
        <v>#N/A</v>
      </c>
      <c r="Q662" s="76" t="e">
        <f>IF($C662="-",IF($A662="-",IF(VLOOKUP($D662,'REACH Bilaga XIV_update'!$A$5:$I$110,9,FALSE)="",NA(),VLOOKUP($D662,'REACH Bilaga XIV_update'!$A$5:$I$110,9,FALSE)),IF(VLOOKUP($A662,'REACH Bilaga XIV_update'!$D$5:$I$110,6,FALSE)="",NA(),VLOOKUP($A662,'REACH Bilaga XIV_update'!$D$5:$I$110,6,FALSE))),IF(VLOOKUP($C662,'REACH Bilaga XIV_update'!$C$5:$I$110,7,FALSE)="",NA(),VLOOKUP($C662,'REACH Bilaga XIV_update'!$C$5:$I$110,7,FALSE)))</f>
        <v>#N/A</v>
      </c>
      <c r="R662" s="76" t="e">
        <f>IF($C662="-",IF($A662="-",IF(VLOOKUP($D662,CoRAP_update!$A$5:$O$376,15,FALSE)="",NA(),VLOOKUP($D662,CoRAP_update!$A$5:$O$376,15,FALSE)),IF(VLOOKUP($A662,CoRAP_update!$D$5:$O$376,12,FALSE)="",NA(),VLOOKUP($A662,CoRAP_update!$D$5:$O$376,12,FALSE))),IF(VLOOKUP($C662,CoRAP_update!$C$5:$O$376,13,FALSE)="",NA(),VLOOKUP($C662,CoRAP_update!$C$5:$O$376,13,FALSE)))</f>
        <v>#N/A</v>
      </c>
      <c r="S662" s="144" t="e">
        <f>IF($C662="-",IF($A662="-",VLOOKUP($D662,CoRAP_update!$A$5:$J$376,MATCH(Sammanfattning!S$1,CoRAP_update!$A$4:$J$4,0),FALSE),VLOOKUP($A662,CoRAP_update!$D$5:$J$376,MATCH(Sammanfattning!S$1,CoRAP_update!$D$4:$J$4,0),FALSE)),VLOOKUP($C662,CoRAP_update!$C$5:$J$376,MATCH(Sammanfattning!S$1,CoRAP_update!$C$4:$J$4,0),FALSE))</f>
        <v>#N/A</v>
      </c>
      <c r="T662" s="76" t="e">
        <f>IF($A662="-",VLOOKUP($D662,EDC_update!$C$2:$F$450,4,FALSE),VLOOKUP($A662,EDC_update!$B$2:$F$450,5,FALSE))</f>
        <v>#N/A</v>
      </c>
      <c r="V662" s="78">
        <f>IF(IFERROR(SEARCH("PBT",P662),99)=99,IF(IFERROR(SEARCH("suspected PBT",S662),99)=99,IF(IFERROR(SEARCH("concluded to be PBT",K662),99)=99,IF(IFERROR(SEARCH("PBT",S662),99)=99,IF(IFERROR(SEARCH("PBT cand",L662),99)=99,IF(IFERROR(SEARCH("PBT",L662),99)=99,IF(IFERROR(SEARCH("persistent, bioackumulative and toxic properties",K662),99)=99,0,Scoring!$E$3),Scoring!$E$3),Scoring!$E$7),Scoring!$E$3),Scoring!$E$5),Scoring!$E$6),Scoring!$E$3)</f>
        <v>0</v>
      </c>
      <c r="W662" s="78">
        <f>IF(IFERROR(SEARCH("vPvB",P662),99)=99,IF(IFERROR(SEARCH("suspected pbt/vPvB",S662),99)=99,IF(IFERROR(SEARCH("vPvB",S662),99)=99,IF(IFERROR(SEARCH("concluded to be a vPvB",S662),99)=99,IF(IFERROR(SEARCH("identified as vPvB",K662),99)=99,IF(IFERROR(SEARCH("concluded to be a vPvB",K662),99)=99,IF(IFERROR(SEARCH("concluded to be both pbt and vPvB",S662),99)=99,IF(IFERROR(SEARCH("concluded to be both pbt and vPvB",K662),99)=99,0,Scoring!$E$5),Scoring!$E$5),Scoring!$E$5),Scoring!$E$5),Scoring!$E$5),Scoring!$E$4),Scoring!$E$6),Scoring!$E$4)</f>
        <v>0</v>
      </c>
      <c r="X662" s="78">
        <f>IF(IFERROR(SEARCH("H410",N662),99)=99,IF(IFERROR(SEARCH("H410",O662),99)=99,IF(IFERROR(SEARCH("H410",Q662),99)=99,IF(IFERROR(SEARCH("H410",M662),99)=99,IF(IFERROR(SEARCH("H410",R662),99)=99,IF(IFERROR(SEARCH("H411",N662),99)=99,IF(IFERROR(SEARCH("H411",O662),99)=99,IF(IFERROR(SEARCH("H411",Q662),99)=99,IF(IFERROR(SEARCH("H411",M662),99)=99,IF(IFERROR(SEARCH("H411",R662),99)=99,IF(IFERROR(SEARCH("H413",N662),99)=99,IF(IFERROR(SEARCH("H413",O662),99)=99,IF(IFERROR(SEARCH("H413",Q662),99)=99,IF(IFERROR(SEARCH("H413",M662),99)=99,IF(IFERROR(SEARCH("H413",R662),99)=99,IF(IFERROR(SEARCH("H412",N662),99)=99,IF(IFERROR(SEARCH("H412",O662),99)=99,IF(IFERROR(SEARCH("H412",Q662),99)=99,IF(IFERROR(SEARCH("H412",M662),99)=99,IF(IFERROR(SEARCH("H412",R662),99)=99,0,Scoring!$E$2),Scoring!$E$2),Scoring!$E$2),Scoring!$E$2),Scoring!$E$2),Scoring!$E$2),Scoring!$E$2),Scoring!$E$2),Scoring!$E$2),Scoring!$E$2),Scoring!$E$2),Scoring!$E$2),Scoring!$E$2),Scoring!$E$2),Scoring!$E$2),Scoring!$E$2),Scoring!$E$2),Scoring!$E$2),Scoring!$E$2),Scoring!$E$2)</f>
        <v>0</v>
      </c>
      <c r="Y662" s="78">
        <f>IF(IFERROR(SEARCH("CMR",K662),99)=99,IF(IFERROR(SEARCH("Suspected CMR",S662),99)=99,IF(IFERROR(SEARCH("CMR",S662),99)=99,0,Scoring!$E$8),Scoring!$E$9),Scoring!$E$8)</f>
        <v>3</v>
      </c>
      <c r="Z662" s="78">
        <f>IF(IFERROR(SEARCH("H350",N662),99)=99,IF(IFERROR(SEARCH("H350",O662),99)=99,IF(IFERROR(SEARCH("H350",Q662),99)=99,IF(IFERROR(SEARCH("H350",M662),99)=99,IF(IFERROR(SEARCH("H350",R662),99)=99,IF(IFERROR(SEARCH("H351",N662),99)=99,IF(IFERROR(SEARCH("H351",O662),99)=99,IF(IFERROR(SEARCH("H351",Q662),99)=99,IF(IFERROR(SEARCH("H351",M662),99)=99,IF(IFERROR(SEARCH("H351",R662),99)=99,IF(IFERROR(SEARCH("carcinogenic",P662),99)=99,IF(IFERROR(SEARCH("suspected carcinogenic",S662),99)=99,0,Scoring!$E$12),Scoring!$E$11),Scoring!$E$10),Scoring!$E$10),Scoring!$E$10),Scoring!$E$10),Scoring!$E$10),Scoring!$E$10),Scoring!$E$10),Scoring!$E$10),Scoring!$E$10),Scoring!$E$10)</f>
        <v>1</v>
      </c>
      <c r="AA662" s="78">
        <f>IF(IFERROR(SEARCH("H340",N662),99)=99,IF(IFERROR(SEARCH("H340",O662),99)=99,IF(IFERROR(SEARCH("H340",Q662),99)=99,IF(IFERROR(SEARCH("H340",M662),99)=99,IF(IFERROR(SEARCH("H340",R662),99)=99,IF(IFERROR(SEARCH("H341",N662),99)=99,IF(IFERROR(SEARCH("H341",O662),99)=99,IF(IFERROR(SEARCH("H341",Q662),99)=99,IF(IFERROR(SEARCH("H341",M662),99)=99,IF(IFERROR(SEARCH("H341",R662),99)=99,IF(IFERROR(SEARCH("mutagenic",P662),99)=99,IF(IFERROR(SEARCH("suspected mutagenic",S662),99)=99,0,Scoring!$E$15),Scoring!$E$14),Scoring!$E$13),Scoring!$E$13),Scoring!$E$13),Scoring!$E$13),Scoring!$E$13),Scoring!$E$13),Scoring!$E$13),Scoring!$E$13),Scoring!$E$13),Scoring!$E$13)</f>
        <v>1</v>
      </c>
      <c r="AB662" s="78">
        <f>IF(IFERROR(SEARCH("H360",N662),99)=99,IF(IFERROR(SEARCH("H360",O662),99)=99,IF(IFERROR(SEARCH("H360",Q662),99)=99,IF(IFERROR(SEARCH("H360",M662),99)=99,IF(IFERROR(SEARCH("H360",R662),99)=99,IF(IFERROR(SEARCH("H361",N662),99)=99,IF(IFERROR(SEARCH("H361",O662),99)=99,IF(IFERROR(SEARCH("H361",Q662),99)=99,IF(IFERROR(SEARCH("H361",M662),99)=99,IF(IFERROR(SEARCH("H361",R662),99)=99,IF(IFERROR(SEARCH("reproduction",P662),99)=99,IF(IFERROR(SEARCH("suspected reprotoxic",S662),99)=99,IF(IFERROR(SEARCH("reprotoxic",S662),99)=99,IF(IFERROR(SEARCH("reprotoxic",K662),99)=99,0,Scoring!$E$18),Scoring!$E$18),Scoring!$E$19),Scoring!$E$17),Scoring!$E$16),Scoring!$E$16),Scoring!$E$16),Scoring!$E$16),Scoring!$E$16),Scoring!$E$16),Scoring!$E$16),Scoring!$E$16),Scoring!$E$16),Scoring!$E$16)</f>
        <v>0</v>
      </c>
      <c r="AC662" s="78">
        <f>IF(IFERROR(SEARCH("57f",L662),99)=99,IF(IFERROR(SEARCH("57(f)",P662),99)=99,0,Scoring!$E$20),Scoring!$E$20)</f>
        <v>0</v>
      </c>
      <c r="AD662" s="78">
        <f>IF(IFERROR(SEARCH("CAT1",T662),99)=99,IF(IFERROR(SEARCH("CAT2",T662),99)=99,IF(IFERROR(SEARCH("CAT3",T662),99)=99,IF(IFERROR(SEARCH("concluded to be endocrine",K662),99)=99,IF(IFERROR(SEARCH("categorised as endocrine",K662),99)=99,IF(IFERROR(SEARCH("endocrine disrupting",P662),99)=99,IF(IFERROR(SEARCH("endocrine disrupting",K662),99)=99,IF(IFERROR(SEARCH("suspected endocrine",S662),99)=99,IF(IFERROR(SEARCH("potential endocrine",S662),99)=99,0,Scoring!$E$25),Scoring!$E$25),Scoring!$E$24),Scoring!$E$24),Scoring!$E$24),Scoring!$E$24),Scoring!$E$23),Scoring!$E$22),Scoring!$E$21)</f>
        <v>0</v>
      </c>
      <c r="AE662" s="78">
        <f>IF(IFERROR(SEARCH("suspected sensitiser",S662),99)=99,IF(IFERROR(SEARCH("sensitiser",S662),99)=99,IF(IFERROR(SEARCH("other hazard based concern",S662),99)=99,0,Scoring!$E$28),Scoring!$E$26),Scoring!$E$27)</f>
        <v>0</v>
      </c>
      <c r="AF662" s="78">
        <f>IF(IFERROR(M662,1)=1,IF(IFERROR(N662,1)=1,IF(IFERROR(O662,1)=1,IF(IFERROR(Q662,1)=1,IF(IFERROR(R662,1)=1,IF(IFERROR(T662,1)=1,IF(IFERROR(K662,1)=1,IF(IFERROR(P662,1)=1,IF(IFERROR(S662,1)=1,Scoring!$E$29,0),0),0),0),0),0),0),0),0)</f>
        <v>0</v>
      </c>
      <c r="AG662" s="78">
        <f t="shared" si="53"/>
        <v>3</v>
      </c>
      <c r="AI662" s="93"/>
      <c r="AJ662" s="94"/>
      <c r="AK662" s="76"/>
      <c r="AL662" s="75"/>
      <c r="AN662" s="79"/>
      <c r="AO662" s="79"/>
      <c r="AP662" s="79"/>
      <c r="AQ662" s="79"/>
      <c r="AR662" s="79"/>
      <c r="AS662" s="78"/>
      <c r="AU662" s="79">
        <f>IF(IFERROR(F662,99)=99,IF(IFERROR(G662,99)=99,IF(IFERROR(H662,99)=99,IF(IFERROR(I662,99)=99,IF(IFERROR(E662,99)=99,IF(IFERROR(J662,99)=99,0,Scoring!$B$7),Scoring!$B$3),Scoring!$B$2),Scoring!$B$6),Scoring!$B$5),Scoring!$B$4)</f>
        <v>0.3</v>
      </c>
      <c r="AV662" s="78">
        <f t="shared" si="54"/>
        <v>0.89999999999999991</v>
      </c>
      <c r="AW662" s="78"/>
      <c r="AX662" s="66"/>
      <c r="AY662" s="78"/>
      <c r="AZ662" s="76"/>
      <c r="BA662" s="76"/>
      <c r="BB662" s="76"/>
    </row>
    <row r="663" spans="1:54" x14ac:dyDescent="0.25">
      <c r="A663" s="77" t="s">
        <v>7604</v>
      </c>
      <c r="B663" s="76" t="str">
        <f t="shared" si="55"/>
        <v>270-769-7</v>
      </c>
      <c r="C663" s="77" t="s">
        <v>1966</v>
      </c>
      <c r="D663" s="77" t="s">
        <v>1967</v>
      </c>
      <c r="E663" s="76" t="str">
        <f>IF(C663="-",IF(A663="-",VLOOKUP(D663,'sin-list 180320_update'!$C$2:$C$835,1,FALSE),VLOOKUP(A663,'sin-list 180320_update'!$A$2:$A$835,1,FALSE)),VLOOKUP(C663,'sin-list 180320_update'!$B$2:$B$835,1,FALSE))</f>
        <v>270-769-7</v>
      </c>
      <c r="F663" s="76" t="e">
        <f>IF($C663="-",IF($A663="-",VLOOKUP($D663,'REACH Bilaga XVII_update'!$A$5:$A$131,1,FALSE),VLOOKUP($A663,'REACH Bilaga XVII_update'!$C$5:$C$131,1,FALSE)),VLOOKUP($C663,'REACH Bilaga XVII_update'!$B$5:$B$131,1,FALSE))</f>
        <v>#N/A</v>
      </c>
      <c r="G663" s="76" t="e">
        <f>IF($C663="-",IF($A663="-",VLOOKUP($D663,' REACH Bilaga 59_update'!$A$5:$A$210,1,FALSE),VLOOKUP($A663,' REACH Bilaga 59_update'!$D$5:$D$210,1,FALSE)),VLOOKUP($C663,' REACH Bilaga 59_update'!$C$5:$C$210,1,FALSE))</f>
        <v>#N/A</v>
      </c>
      <c r="H663" s="76" t="e">
        <f>IF($C663="-",IF($A663="-",VLOOKUP($D663,'REACH Bilaga XIV_update'!$A$5:$A$110,1,FALSE),VLOOKUP($A663,'REACH Bilaga XIV_update'!$D$5:$D$110,1,FALSE)),VLOOKUP($C663,'REACH Bilaga XIV_update'!$C$5:$C$110,1,FALSE))</f>
        <v>#N/A</v>
      </c>
      <c r="I663" s="76" t="e">
        <f>IF($C663="-",IF($A663="-",VLOOKUP($D663,CoRAP_update!$A$5:$A$376,1,FALSE),VLOOKUP($A663,CoRAP_update!$D$5:$D$376,1,FALSE)),VLOOKUP($C663,CoRAP_update!$C$5:$C$376,1,FALSE))</f>
        <v>#N/A</v>
      </c>
      <c r="J663" s="76" t="e">
        <f>IF($C663="-",IF($A663="-",VLOOKUP($D663,EDC_update!$C$2:$C$450,1,FALSE),VLOOKUP($A663,EDC_update!$B$2:$B$450,1,FALSE)),VLOOKUP($C663,EDC_update!$L$2:$L$450,1,FALSE))</f>
        <v>#N/A</v>
      </c>
      <c r="K663" s="76" t="str">
        <f>IF($C663="-",IF($A663="-",IF(VLOOKUP($D663,'sin-list 180320_update'!$C$2:$S$835,3,FALSE)="",NA(),VLOOKUP($D663,'sin-list 180320_update'!$C$2:$S$835,3,FALSE)),IF(VLOOKUP($A663,'sin-list 180320_update'!$A$2:$S$835,5,FALSE)="",NA(),VLOOKUP($A663,'sin-list 180320_update'!$A$2:$S$835,5,FALSE))),IF(VLOOKUP($C663,'sin-list 180320_update'!$B$2:$S$835,4,FALSE)="",NA(),VLOOKUP($C663,'sin-list 180320_update'!$B$2:$S$835,4,FALSE)))</f>
        <v>Classified CMR according to Annex VI of Regulation 1272/2008. (Might not apply when contaminants are below below legal thresholds and/or full refining history is known)</v>
      </c>
      <c r="L663" s="76" t="str">
        <f>IF($C663="-",IF($A663="-",VLOOKUP($D663,'sin-list 180320_update'!$C$2:$S$835,6,FALSE),VLOOKUP($A663,'sin-list 180320_update'!$A$2:$S$835,8,FALSE)),VLOOKUP($C663,'sin-list 180320_update'!$B$2:$S$835,7,FALSE))</f>
        <v>Press. Gas
Flam. Gas 1
Carc. 1B
Muta. 1B</v>
      </c>
      <c r="M663" s="76" t="str">
        <f>IF($C663="-",IF($A663="-",IF(VLOOKUP($D663,'sin-list 180320_update'!$C$2:$S$835,8,FALSE)="",NA(),VLOOKUP($D663,'sin-list 180320_update'!$C$2:$S$835,8,FALSE)),IF(VLOOKUP($A663,'sin-list 180320_update'!$A$2:$S$835,10,FALSE)="",NA(),VLOOKUP($A663,'sin-list 180320_update'!$A$2:$S$835,10,FALSE))),IF(VLOOKUP($C663,'sin-list 180320_update'!$B$2:$S$835,9,FALSE)="",NA(),VLOOKUP($C663,'sin-list 180320_update'!$B$2:$S$835,9,FALSE)))</f>
        <v>H220
H350
H340</v>
      </c>
      <c r="N663" s="76" t="e">
        <f>IF($C663="-",IF($A663="-",IF(VLOOKUP($D663,'REACH Bilaga XVII_update'!$A$5:$E$131,4,FALSE)="",NA(),VLOOKUP($D663,'REACH Bilaga XVII_update'!$A$5:$E$131,4,FALSE)),IF(VLOOKUP($A663,'REACH Bilaga XVII_update'!$C$5:$D$131,2,FALSE)="",NA(),VLOOKUP($A663,'REACH Bilaga XVII_update'!$C$5:$D$131,2,FALSE))),IF(VLOOKUP($C663,'REACH Bilaga XVII_update'!$B$5:$D$131,3,FALSE)="",NA(),VLOOKUP($C663,'REACH Bilaga XVII_update'!$B$5:$D$131,3,FALSE)))</f>
        <v>#N/A</v>
      </c>
      <c r="O663" s="76" t="e">
        <f>IF($C663="-",IF($A663="-",IF(VLOOKUP($D663,' REACH Bilaga 59_update'!$A$5:$E$210,5,FALSE)="",NA(),VLOOKUP($D663,' REACH Bilaga 59_update'!$A$5:$E$210,5,FALSE)),IF(VLOOKUP($A663,' REACH Bilaga 59_update'!$D$5:$E$210,2,FALSE)="",NA(),VLOOKUP($A663,' REACH Bilaga 59_update'!$D$5:$E$210,2,FALSE))),IF(VLOOKUP($C663,' REACH Bilaga 59_update'!$C$5:$E$210,3,FALSE)="",NA(),VLOOKUP($C663,' REACH Bilaga 59_update'!$C$5:$E$210,3,FALSE)))</f>
        <v>#N/A</v>
      </c>
      <c r="P663" s="76" t="e">
        <f>IF(C663="-",IF(A663="-",IFERROR(VLOOKUP($D663,' REACH Bilaga 59_update'!$A$5:$F$210,MATCH(Sammanfattning!P$1,' REACH Bilaga 59_update'!$A$4:$F$4,0),FALSE),VLOOKUP($D663,'REACH Bilaga XIV_update'!$A$4:$H$110,MATCH(Sammanfattning!P$1,'REACH Bilaga XIV_update'!$A$4:$H$4,0),FALSE)),IFERROR(VLOOKUP($A663,' REACH Bilaga 59_update'!$D$5:$F$210,MATCH(Sammanfattning!P$1,' REACH Bilaga 59_update'!$D$4:$F$4,0),FALSE),VLOOKUP($A663,'REACH Bilaga XIV_update'!$D$4:$H$110,MATCH(Sammanfattning!P$1,'REACH Bilaga XIV_update'!$D$4:$H$4,0),FALSE))),IFERROR(VLOOKUP($C663,' REACH Bilaga 59_update'!$C$5:$F$210,MATCH(Sammanfattning!P$1,' REACH Bilaga 59_update'!$C$4:$F$4,0),FALSE),VLOOKUP($C663,'REACH Bilaga XIV_update'!$C$4:$H$110,MATCH(Sammanfattning!P$1,'REACH Bilaga XIV_update'!$C$4:$H$4,0),FALSE)))</f>
        <v>#N/A</v>
      </c>
      <c r="Q663" s="76" t="e">
        <f>IF($C663="-",IF($A663="-",IF(VLOOKUP($D663,'REACH Bilaga XIV_update'!$A$5:$I$110,9,FALSE)="",NA(),VLOOKUP($D663,'REACH Bilaga XIV_update'!$A$5:$I$110,9,FALSE)),IF(VLOOKUP($A663,'REACH Bilaga XIV_update'!$D$5:$I$110,6,FALSE)="",NA(),VLOOKUP($A663,'REACH Bilaga XIV_update'!$D$5:$I$110,6,FALSE))),IF(VLOOKUP($C663,'REACH Bilaga XIV_update'!$C$5:$I$110,7,FALSE)="",NA(),VLOOKUP($C663,'REACH Bilaga XIV_update'!$C$5:$I$110,7,FALSE)))</f>
        <v>#N/A</v>
      </c>
      <c r="R663" s="76" t="e">
        <f>IF($C663="-",IF($A663="-",IF(VLOOKUP($D663,CoRAP_update!$A$5:$O$376,15,FALSE)="",NA(),VLOOKUP($D663,CoRAP_update!$A$5:$O$376,15,FALSE)),IF(VLOOKUP($A663,CoRAP_update!$D$5:$O$376,12,FALSE)="",NA(),VLOOKUP($A663,CoRAP_update!$D$5:$O$376,12,FALSE))),IF(VLOOKUP($C663,CoRAP_update!$C$5:$O$376,13,FALSE)="",NA(),VLOOKUP($C663,CoRAP_update!$C$5:$O$376,13,FALSE)))</f>
        <v>#N/A</v>
      </c>
      <c r="S663" s="144" t="e">
        <f>IF($C663="-",IF($A663="-",VLOOKUP($D663,CoRAP_update!$A$5:$J$376,MATCH(Sammanfattning!S$1,CoRAP_update!$A$4:$J$4,0),FALSE),VLOOKUP($A663,CoRAP_update!$D$5:$J$376,MATCH(Sammanfattning!S$1,CoRAP_update!$D$4:$J$4,0),FALSE)),VLOOKUP($C663,CoRAP_update!$C$5:$J$376,MATCH(Sammanfattning!S$1,CoRAP_update!$C$4:$J$4,0),FALSE))</f>
        <v>#N/A</v>
      </c>
      <c r="T663" s="76" t="e">
        <f>IF($A663="-",VLOOKUP($D663,EDC_update!$C$2:$F$450,4,FALSE),VLOOKUP($A663,EDC_update!$B$2:$F$450,5,FALSE))</f>
        <v>#N/A</v>
      </c>
      <c r="V663" s="78">
        <f>IF(IFERROR(SEARCH("PBT",P663),99)=99,IF(IFERROR(SEARCH("suspected PBT",S663),99)=99,IF(IFERROR(SEARCH("concluded to be PBT",K663),99)=99,IF(IFERROR(SEARCH("PBT",S663),99)=99,IF(IFERROR(SEARCH("PBT cand",L663),99)=99,IF(IFERROR(SEARCH("PBT",L663),99)=99,IF(IFERROR(SEARCH("persistent, bioackumulative and toxic properties",K663),99)=99,0,Scoring!$E$3),Scoring!$E$3),Scoring!$E$7),Scoring!$E$3),Scoring!$E$5),Scoring!$E$6),Scoring!$E$3)</f>
        <v>0</v>
      </c>
      <c r="W663" s="78">
        <f>IF(IFERROR(SEARCH("vPvB",P663),99)=99,IF(IFERROR(SEARCH("suspected pbt/vPvB",S663),99)=99,IF(IFERROR(SEARCH("vPvB",S663),99)=99,IF(IFERROR(SEARCH("concluded to be a vPvB",S663),99)=99,IF(IFERROR(SEARCH("identified as vPvB",K663),99)=99,IF(IFERROR(SEARCH("concluded to be a vPvB",K663),99)=99,IF(IFERROR(SEARCH("concluded to be both pbt and vPvB",S663),99)=99,IF(IFERROR(SEARCH("concluded to be both pbt and vPvB",K663),99)=99,0,Scoring!$E$5),Scoring!$E$5),Scoring!$E$5),Scoring!$E$5),Scoring!$E$5),Scoring!$E$4),Scoring!$E$6),Scoring!$E$4)</f>
        <v>0</v>
      </c>
      <c r="X663" s="78">
        <f>IF(IFERROR(SEARCH("H410",N663),99)=99,IF(IFERROR(SEARCH("H410",O663),99)=99,IF(IFERROR(SEARCH("H410",Q663),99)=99,IF(IFERROR(SEARCH("H410",M663),99)=99,IF(IFERROR(SEARCH("H410",R663),99)=99,IF(IFERROR(SEARCH("H411",N663),99)=99,IF(IFERROR(SEARCH("H411",O663),99)=99,IF(IFERROR(SEARCH("H411",Q663),99)=99,IF(IFERROR(SEARCH("H411",M663),99)=99,IF(IFERROR(SEARCH("H411",R663),99)=99,IF(IFERROR(SEARCH("H413",N663),99)=99,IF(IFERROR(SEARCH("H413",O663),99)=99,IF(IFERROR(SEARCH("H413",Q663),99)=99,IF(IFERROR(SEARCH("H413",M663),99)=99,IF(IFERROR(SEARCH("H413",R663),99)=99,IF(IFERROR(SEARCH("H412",N663),99)=99,IF(IFERROR(SEARCH("H412",O663),99)=99,IF(IFERROR(SEARCH("H412",Q663),99)=99,IF(IFERROR(SEARCH("H412",M663),99)=99,IF(IFERROR(SEARCH("H412",R663),99)=99,0,Scoring!$E$2),Scoring!$E$2),Scoring!$E$2),Scoring!$E$2),Scoring!$E$2),Scoring!$E$2),Scoring!$E$2),Scoring!$E$2),Scoring!$E$2),Scoring!$E$2),Scoring!$E$2),Scoring!$E$2),Scoring!$E$2),Scoring!$E$2),Scoring!$E$2),Scoring!$E$2),Scoring!$E$2),Scoring!$E$2),Scoring!$E$2),Scoring!$E$2)</f>
        <v>0</v>
      </c>
      <c r="Y663" s="78">
        <f>IF(IFERROR(SEARCH("CMR",K663),99)=99,IF(IFERROR(SEARCH("Suspected CMR",S663),99)=99,IF(IFERROR(SEARCH("CMR",S663),99)=99,0,Scoring!$E$8),Scoring!$E$9),Scoring!$E$8)</f>
        <v>3</v>
      </c>
      <c r="Z663" s="78">
        <f>IF(IFERROR(SEARCH("H350",N663),99)=99,IF(IFERROR(SEARCH("H350",O663),99)=99,IF(IFERROR(SEARCH("H350",Q663),99)=99,IF(IFERROR(SEARCH("H350",M663),99)=99,IF(IFERROR(SEARCH("H350",R663),99)=99,IF(IFERROR(SEARCH("H351",N663),99)=99,IF(IFERROR(SEARCH("H351",O663),99)=99,IF(IFERROR(SEARCH("H351",Q663),99)=99,IF(IFERROR(SEARCH("H351",M663),99)=99,IF(IFERROR(SEARCH("H351",R663),99)=99,IF(IFERROR(SEARCH("carcinogenic",P663),99)=99,IF(IFERROR(SEARCH("suspected carcinogenic",S663),99)=99,0,Scoring!$E$12),Scoring!$E$11),Scoring!$E$10),Scoring!$E$10),Scoring!$E$10),Scoring!$E$10),Scoring!$E$10),Scoring!$E$10),Scoring!$E$10),Scoring!$E$10),Scoring!$E$10),Scoring!$E$10)</f>
        <v>1</v>
      </c>
      <c r="AA663" s="78">
        <f>IF(IFERROR(SEARCH("H340",N663),99)=99,IF(IFERROR(SEARCH("H340",O663),99)=99,IF(IFERROR(SEARCH("H340",Q663),99)=99,IF(IFERROR(SEARCH("H340",M663),99)=99,IF(IFERROR(SEARCH("H340",R663),99)=99,IF(IFERROR(SEARCH("H341",N663),99)=99,IF(IFERROR(SEARCH("H341",O663),99)=99,IF(IFERROR(SEARCH("H341",Q663),99)=99,IF(IFERROR(SEARCH("H341",M663),99)=99,IF(IFERROR(SEARCH("H341",R663),99)=99,IF(IFERROR(SEARCH("mutagenic",P663),99)=99,IF(IFERROR(SEARCH("suspected mutagenic",S663),99)=99,0,Scoring!$E$15),Scoring!$E$14),Scoring!$E$13),Scoring!$E$13),Scoring!$E$13),Scoring!$E$13),Scoring!$E$13),Scoring!$E$13),Scoring!$E$13),Scoring!$E$13),Scoring!$E$13),Scoring!$E$13)</f>
        <v>1</v>
      </c>
      <c r="AB663" s="78">
        <f>IF(IFERROR(SEARCH("H360",N663),99)=99,IF(IFERROR(SEARCH("H360",O663),99)=99,IF(IFERROR(SEARCH("H360",Q663),99)=99,IF(IFERROR(SEARCH("H360",M663),99)=99,IF(IFERROR(SEARCH("H360",R663),99)=99,IF(IFERROR(SEARCH("H361",N663),99)=99,IF(IFERROR(SEARCH("H361",O663),99)=99,IF(IFERROR(SEARCH("H361",Q663),99)=99,IF(IFERROR(SEARCH("H361",M663),99)=99,IF(IFERROR(SEARCH("H361",R663),99)=99,IF(IFERROR(SEARCH("reproduction",P663),99)=99,IF(IFERROR(SEARCH("suspected reprotoxic",S663),99)=99,IF(IFERROR(SEARCH("reprotoxic",S663),99)=99,IF(IFERROR(SEARCH("reprotoxic",K663),99)=99,0,Scoring!$E$18),Scoring!$E$18),Scoring!$E$19),Scoring!$E$17),Scoring!$E$16),Scoring!$E$16),Scoring!$E$16),Scoring!$E$16),Scoring!$E$16),Scoring!$E$16),Scoring!$E$16),Scoring!$E$16),Scoring!$E$16),Scoring!$E$16)</f>
        <v>0</v>
      </c>
      <c r="AC663" s="78">
        <f>IF(IFERROR(SEARCH("57f",L663),99)=99,IF(IFERROR(SEARCH("57(f)",P663),99)=99,0,Scoring!$E$20),Scoring!$E$20)</f>
        <v>0</v>
      </c>
      <c r="AD663" s="78">
        <f>IF(IFERROR(SEARCH("CAT1",T663),99)=99,IF(IFERROR(SEARCH("CAT2",T663),99)=99,IF(IFERROR(SEARCH("CAT3",T663),99)=99,IF(IFERROR(SEARCH("concluded to be endocrine",K663),99)=99,IF(IFERROR(SEARCH("categorised as endocrine",K663),99)=99,IF(IFERROR(SEARCH("endocrine disrupting",P663),99)=99,IF(IFERROR(SEARCH("endocrine disrupting",K663),99)=99,IF(IFERROR(SEARCH("suspected endocrine",S663),99)=99,IF(IFERROR(SEARCH("potential endocrine",S663),99)=99,0,Scoring!$E$25),Scoring!$E$25),Scoring!$E$24),Scoring!$E$24),Scoring!$E$24),Scoring!$E$24),Scoring!$E$23),Scoring!$E$22),Scoring!$E$21)</f>
        <v>0</v>
      </c>
      <c r="AE663" s="78">
        <f>IF(IFERROR(SEARCH("suspected sensitiser",S663),99)=99,IF(IFERROR(SEARCH("sensitiser",S663),99)=99,IF(IFERROR(SEARCH("other hazard based concern",S663),99)=99,0,Scoring!$E$28),Scoring!$E$26),Scoring!$E$27)</f>
        <v>0</v>
      </c>
      <c r="AF663" s="78">
        <f>IF(IFERROR(M663,1)=1,IF(IFERROR(N663,1)=1,IF(IFERROR(O663,1)=1,IF(IFERROR(Q663,1)=1,IF(IFERROR(R663,1)=1,IF(IFERROR(T663,1)=1,IF(IFERROR(K663,1)=1,IF(IFERROR(P663,1)=1,IF(IFERROR(S663,1)=1,Scoring!$E$29,0),0),0),0),0),0),0),0),0)</f>
        <v>0</v>
      </c>
      <c r="AG663" s="78">
        <f t="shared" si="53"/>
        <v>3</v>
      </c>
      <c r="AI663" s="93"/>
      <c r="AJ663" s="94"/>
      <c r="AK663" s="76"/>
      <c r="AL663" s="75"/>
      <c r="AN663" s="79"/>
      <c r="AO663" s="79"/>
      <c r="AP663" s="79"/>
      <c r="AQ663" s="79"/>
      <c r="AR663" s="79"/>
      <c r="AS663" s="78"/>
      <c r="AU663" s="79">
        <f>IF(IFERROR(F663,99)=99,IF(IFERROR(G663,99)=99,IF(IFERROR(H663,99)=99,IF(IFERROR(I663,99)=99,IF(IFERROR(E663,99)=99,IF(IFERROR(J663,99)=99,0,Scoring!$B$7),Scoring!$B$3),Scoring!$B$2),Scoring!$B$6),Scoring!$B$5),Scoring!$B$4)</f>
        <v>0.3</v>
      </c>
      <c r="AV663" s="78">
        <f t="shared" si="54"/>
        <v>0.89999999999999991</v>
      </c>
      <c r="AW663" s="78"/>
      <c r="AX663" s="66"/>
      <c r="AY663" s="78"/>
      <c r="AZ663" s="76"/>
      <c r="BA663" s="76"/>
      <c r="BB663" s="76"/>
    </row>
    <row r="664" spans="1:54" x14ac:dyDescent="0.25">
      <c r="A664" s="77" t="s">
        <v>7605</v>
      </c>
      <c r="B664" s="76" t="str">
        <f t="shared" si="55"/>
        <v>270-772-3</v>
      </c>
      <c r="C664" s="77" t="s">
        <v>1968</v>
      </c>
      <c r="D664" s="77" t="s">
        <v>1969</v>
      </c>
      <c r="E664" s="76" t="str">
        <f>IF(C664="-",IF(A664="-",VLOOKUP(D664,'sin-list 180320_update'!$C$2:$C$835,1,FALSE),VLOOKUP(A664,'sin-list 180320_update'!$A$2:$A$835,1,FALSE)),VLOOKUP(C664,'sin-list 180320_update'!$B$2:$B$835,1,FALSE))</f>
        <v>270-772-3</v>
      </c>
      <c r="F664" s="76" t="e">
        <f>IF($C664="-",IF($A664="-",VLOOKUP($D664,'REACH Bilaga XVII_update'!$A$5:$A$131,1,FALSE),VLOOKUP($A664,'REACH Bilaga XVII_update'!$C$5:$C$131,1,FALSE)),VLOOKUP($C664,'REACH Bilaga XVII_update'!$B$5:$B$131,1,FALSE))</f>
        <v>#N/A</v>
      </c>
      <c r="G664" s="76" t="e">
        <f>IF($C664="-",IF($A664="-",VLOOKUP($D664,' REACH Bilaga 59_update'!$A$5:$A$210,1,FALSE),VLOOKUP($A664,' REACH Bilaga 59_update'!$D$5:$D$210,1,FALSE)),VLOOKUP($C664,' REACH Bilaga 59_update'!$C$5:$C$210,1,FALSE))</f>
        <v>#N/A</v>
      </c>
      <c r="H664" s="76" t="e">
        <f>IF($C664="-",IF($A664="-",VLOOKUP($D664,'REACH Bilaga XIV_update'!$A$5:$A$110,1,FALSE),VLOOKUP($A664,'REACH Bilaga XIV_update'!$D$5:$D$110,1,FALSE)),VLOOKUP($C664,'REACH Bilaga XIV_update'!$C$5:$C$110,1,FALSE))</f>
        <v>#N/A</v>
      </c>
      <c r="I664" s="76" t="e">
        <f>IF($C664="-",IF($A664="-",VLOOKUP($D664,CoRAP_update!$A$5:$A$376,1,FALSE),VLOOKUP($A664,CoRAP_update!$D$5:$D$376,1,FALSE)),VLOOKUP($C664,CoRAP_update!$C$5:$C$376,1,FALSE))</f>
        <v>#N/A</v>
      </c>
      <c r="J664" s="76" t="e">
        <f>IF($C664="-",IF($A664="-",VLOOKUP($D664,EDC_update!$C$2:$C$450,1,FALSE),VLOOKUP($A664,EDC_update!$B$2:$B$450,1,FALSE)),VLOOKUP($C664,EDC_update!$L$2:$L$450,1,FALSE))</f>
        <v>#N/A</v>
      </c>
      <c r="K664" s="76" t="str">
        <f>IF($C664="-",IF($A664="-",IF(VLOOKUP($D664,'sin-list 180320_update'!$C$2:$S$835,3,FALSE)="",NA(),VLOOKUP($D664,'sin-list 180320_update'!$C$2:$S$835,3,FALSE)),IF(VLOOKUP($A664,'sin-list 180320_update'!$A$2:$S$835,5,FALSE)="",NA(),VLOOKUP($A664,'sin-list 180320_update'!$A$2:$S$835,5,FALSE))),IF(VLOOKUP($C664,'sin-list 180320_update'!$B$2:$S$835,4,FALSE)="",NA(),VLOOKUP($C664,'sin-list 180320_update'!$B$2:$S$835,4,FALSE)))</f>
        <v>Classified CMR according to Annex VI of Regulation 1272/2008. (Might not apply when contaminants are below below legal thresholds and/or full refining history is known)</v>
      </c>
      <c r="L664" s="76" t="str">
        <f>IF($C664="-",IF($A664="-",VLOOKUP($D664,'sin-list 180320_update'!$C$2:$S$835,6,FALSE),VLOOKUP($A664,'sin-list 180320_update'!$A$2:$S$835,8,FALSE)),VLOOKUP($C664,'sin-list 180320_update'!$B$2:$S$835,7,FALSE))</f>
        <v>Press. Gas
Flam. Gas 1
Carc. 1B
Muta. 1B</v>
      </c>
      <c r="M664" s="76" t="str">
        <f>IF($C664="-",IF($A664="-",IF(VLOOKUP($D664,'sin-list 180320_update'!$C$2:$S$835,8,FALSE)="",NA(),VLOOKUP($D664,'sin-list 180320_update'!$C$2:$S$835,8,FALSE)),IF(VLOOKUP($A664,'sin-list 180320_update'!$A$2:$S$835,10,FALSE)="",NA(),VLOOKUP($A664,'sin-list 180320_update'!$A$2:$S$835,10,FALSE))),IF(VLOOKUP($C664,'sin-list 180320_update'!$B$2:$S$835,9,FALSE)="",NA(),VLOOKUP($C664,'sin-list 180320_update'!$B$2:$S$835,9,FALSE)))</f>
        <v>H220
H350
H340</v>
      </c>
      <c r="N664" s="76" t="e">
        <f>IF($C664="-",IF($A664="-",IF(VLOOKUP($D664,'REACH Bilaga XVII_update'!$A$5:$E$131,4,FALSE)="",NA(),VLOOKUP($D664,'REACH Bilaga XVII_update'!$A$5:$E$131,4,FALSE)),IF(VLOOKUP($A664,'REACH Bilaga XVII_update'!$C$5:$D$131,2,FALSE)="",NA(),VLOOKUP($A664,'REACH Bilaga XVII_update'!$C$5:$D$131,2,FALSE))),IF(VLOOKUP($C664,'REACH Bilaga XVII_update'!$B$5:$D$131,3,FALSE)="",NA(),VLOOKUP($C664,'REACH Bilaga XVII_update'!$B$5:$D$131,3,FALSE)))</f>
        <v>#N/A</v>
      </c>
      <c r="O664" s="76" t="e">
        <f>IF($C664="-",IF($A664="-",IF(VLOOKUP($D664,' REACH Bilaga 59_update'!$A$5:$E$210,5,FALSE)="",NA(),VLOOKUP($D664,' REACH Bilaga 59_update'!$A$5:$E$210,5,FALSE)),IF(VLOOKUP($A664,' REACH Bilaga 59_update'!$D$5:$E$210,2,FALSE)="",NA(),VLOOKUP($A664,' REACH Bilaga 59_update'!$D$5:$E$210,2,FALSE))),IF(VLOOKUP($C664,' REACH Bilaga 59_update'!$C$5:$E$210,3,FALSE)="",NA(),VLOOKUP($C664,' REACH Bilaga 59_update'!$C$5:$E$210,3,FALSE)))</f>
        <v>#N/A</v>
      </c>
      <c r="P664" s="76" t="e">
        <f>IF(C664="-",IF(A664="-",IFERROR(VLOOKUP($D664,' REACH Bilaga 59_update'!$A$5:$F$210,MATCH(Sammanfattning!P$1,' REACH Bilaga 59_update'!$A$4:$F$4,0),FALSE),VLOOKUP($D664,'REACH Bilaga XIV_update'!$A$4:$H$110,MATCH(Sammanfattning!P$1,'REACH Bilaga XIV_update'!$A$4:$H$4,0),FALSE)),IFERROR(VLOOKUP($A664,' REACH Bilaga 59_update'!$D$5:$F$210,MATCH(Sammanfattning!P$1,' REACH Bilaga 59_update'!$D$4:$F$4,0),FALSE),VLOOKUP($A664,'REACH Bilaga XIV_update'!$D$4:$H$110,MATCH(Sammanfattning!P$1,'REACH Bilaga XIV_update'!$D$4:$H$4,0),FALSE))),IFERROR(VLOOKUP($C664,' REACH Bilaga 59_update'!$C$5:$F$210,MATCH(Sammanfattning!P$1,' REACH Bilaga 59_update'!$C$4:$F$4,0),FALSE),VLOOKUP($C664,'REACH Bilaga XIV_update'!$C$4:$H$110,MATCH(Sammanfattning!P$1,'REACH Bilaga XIV_update'!$C$4:$H$4,0),FALSE)))</f>
        <v>#N/A</v>
      </c>
      <c r="Q664" s="76" t="e">
        <f>IF($C664="-",IF($A664="-",IF(VLOOKUP($D664,'REACH Bilaga XIV_update'!$A$5:$I$110,9,FALSE)="",NA(),VLOOKUP($D664,'REACH Bilaga XIV_update'!$A$5:$I$110,9,FALSE)),IF(VLOOKUP($A664,'REACH Bilaga XIV_update'!$D$5:$I$110,6,FALSE)="",NA(),VLOOKUP($A664,'REACH Bilaga XIV_update'!$D$5:$I$110,6,FALSE))),IF(VLOOKUP($C664,'REACH Bilaga XIV_update'!$C$5:$I$110,7,FALSE)="",NA(),VLOOKUP($C664,'REACH Bilaga XIV_update'!$C$5:$I$110,7,FALSE)))</f>
        <v>#N/A</v>
      </c>
      <c r="R664" s="76" t="e">
        <f>IF($C664="-",IF($A664="-",IF(VLOOKUP($D664,CoRAP_update!$A$5:$O$376,15,FALSE)="",NA(),VLOOKUP($D664,CoRAP_update!$A$5:$O$376,15,FALSE)),IF(VLOOKUP($A664,CoRAP_update!$D$5:$O$376,12,FALSE)="",NA(),VLOOKUP($A664,CoRAP_update!$D$5:$O$376,12,FALSE))),IF(VLOOKUP($C664,CoRAP_update!$C$5:$O$376,13,FALSE)="",NA(),VLOOKUP($C664,CoRAP_update!$C$5:$O$376,13,FALSE)))</f>
        <v>#N/A</v>
      </c>
      <c r="S664" s="144" t="e">
        <f>IF($C664="-",IF($A664="-",VLOOKUP($D664,CoRAP_update!$A$5:$J$376,MATCH(Sammanfattning!S$1,CoRAP_update!$A$4:$J$4,0),FALSE),VLOOKUP($A664,CoRAP_update!$D$5:$J$376,MATCH(Sammanfattning!S$1,CoRAP_update!$D$4:$J$4,0),FALSE)),VLOOKUP($C664,CoRAP_update!$C$5:$J$376,MATCH(Sammanfattning!S$1,CoRAP_update!$C$4:$J$4,0),FALSE))</f>
        <v>#N/A</v>
      </c>
      <c r="T664" s="76" t="e">
        <f>IF($A664="-",VLOOKUP($D664,EDC_update!$C$2:$F$450,4,FALSE),VLOOKUP($A664,EDC_update!$B$2:$F$450,5,FALSE))</f>
        <v>#N/A</v>
      </c>
      <c r="V664" s="78">
        <f>IF(IFERROR(SEARCH("PBT",P664),99)=99,IF(IFERROR(SEARCH("suspected PBT",S664),99)=99,IF(IFERROR(SEARCH("concluded to be PBT",K664),99)=99,IF(IFERROR(SEARCH("PBT",S664),99)=99,IF(IFERROR(SEARCH("PBT cand",L664),99)=99,IF(IFERROR(SEARCH("PBT",L664),99)=99,IF(IFERROR(SEARCH("persistent, bioackumulative and toxic properties",K664),99)=99,0,Scoring!$E$3),Scoring!$E$3),Scoring!$E$7),Scoring!$E$3),Scoring!$E$5),Scoring!$E$6),Scoring!$E$3)</f>
        <v>0</v>
      </c>
      <c r="W664" s="78">
        <f>IF(IFERROR(SEARCH("vPvB",P664),99)=99,IF(IFERROR(SEARCH("suspected pbt/vPvB",S664),99)=99,IF(IFERROR(SEARCH("vPvB",S664),99)=99,IF(IFERROR(SEARCH("concluded to be a vPvB",S664),99)=99,IF(IFERROR(SEARCH("identified as vPvB",K664),99)=99,IF(IFERROR(SEARCH("concluded to be a vPvB",K664),99)=99,IF(IFERROR(SEARCH("concluded to be both pbt and vPvB",S664),99)=99,IF(IFERROR(SEARCH("concluded to be both pbt and vPvB",K664),99)=99,0,Scoring!$E$5),Scoring!$E$5),Scoring!$E$5),Scoring!$E$5),Scoring!$E$5),Scoring!$E$4),Scoring!$E$6),Scoring!$E$4)</f>
        <v>0</v>
      </c>
      <c r="X664" s="78">
        <f>IF(IFERROR(SEARCH("H410",N664),99)=99,IF(IFERROR(SEARCH("H410",O664),99)=99,IF(IFERROR(SEARCH("H410",Q664),99)=99,IF(IFERROR(SEARCH("H410",M664),99)=99,IF(IFERROR(SEARCH("H410",R664),99)=99,IF(IFERROR(SEARCH("H411",N664),99)=99,IF(IFERROR(SEARCH("H411",O664),99)=99,IF(IFERROR(SEARCH("H411",Q664),99)=99,IF(IFERROR(SEARCH("H411",M664),99)=99,IF(IFERROR(SEARCH("H411",R664),99)=99,IF(IFERROR(SEARCH("H413",N664),99)=99,IF(IFERROR(SEARCH("H413",O664),99)=99,IF(IFERROR(SEARCH("H413",Q664),99)=99,IF(IFERROR(SEARCH("H413",M664),99)=99,IF(IFERROR(SEARCH("H413",R664),99)=99,IF(IFERROR(SEARCH("H412",N664),99)=99,IF(IFERROR(SEARCH("H412",O664),99)=99,IF(IFERROR(SEARCH("H412",Q664),99)=99,IF(IFERROR(SEARCH("H412",M664),99)=99,IF(IFERROR(SEARCH("H412",R664),99)=99,0,Scoring!$E$2),Scoring!$E$2),Scoring!$E$2),Scoring!$E$2),Scoring!$E$2),Scoring!$E$2),Scoring!$E$2),Scoring!$E$2),Scoring!$E$2),Scoring!$E$2),Scoring!$E$2),Scoring!$E$2),Scoring!$E$2),Scoring!$E$2),Scoring!$E$2),Scoring!$E$2),Scoring!$E$2),Scoring!$E$2),Scoring!$E$2),Scoring!$E$2)</f>
        <v>0</v>
      </c>
      <c r="Y664" s="78">
        <f>IF(IFERROR(SEARCH("CMR",K664),99)=99,IF(IFERROR(SEARCH("Suspected CMR",S664),99)=99,IF(IFERROR(SEARCH("CMR",S664),99)=99,0,Scoring!$E$8),Scoring!$E$9),Scoring!$E$8)</f>
        <v>3</v>
      </c>
      <c r="Z664" s="78">
        <f>IF(IFERROR(SEARCH("H350",N664),99)=99,IF(IFERROR(SEARCH("H350",O664),99)=99,IF(IFERROR(SEARCH("H350",Q664),99)=99,IF(IFERROR(SEARCH("H350",M664),99)=99,IF(IFERROR(SEARCH("H350",R664),99)=99,IF(IFERROR(SEARCH("H351",N664),99)=99,IF(IFERROR(SEARCH("H351",O664),99)=99,IF(IFERROR(SEARCH("H351",Q664),99)=99,IF(IFERROR(SEARCH("H351",M664),99)=99,IF(IFERROR(SEARCH("H351",R664),99)=99,IF(IFERROR(SEARCH("carcinogenic",P664),99)=99,IF(IFERROR(SEARCH("suspected carcinogenic",S664),99)=99,0,Scoring!$E$12),Scoring!$E$11),Scoring!$E$10),Scoring!$E$10),Scoring!$E$10),Scoring!$E$10),Scoring!$E$10),Scoring!$E$10),Scoring!$E$10),Scoring!$E$10),Scoring!$E$10),Scoring!$E$10)</f>
        <v>1</v>
      </c>
      <c r="AA664" s="78">
        <f>IF(IFERROR(SEARCH("H340",N664),99)=99,IF(IFERROR(SEARCH("H340",O664),99)=99,IF(IFERROR(SEARCH("H340",Q664),99)=99,IF(IFERROR(SEARCH("H340",M664),99)=99,IF(IFERROR(SEARCH("H340",R664),99)=99,IF(IFERROR(SEARCH("H341",N664),99)=99,IF(IFERROR(SEARCH("H341",O664),99)=99,IF(IFERROR(SEARCH("H341",Q664),99)=99,IF(IFERROR(SEARCH("H341",M664),99)=99,IF(IFERROR(SEARCH("H341",R664),99)=99,IF(IFERROR(SEARCH("mutagenic",P664),99)=99,IF(IFERROR(SEARCH("suspected mutagenic",S664),99)=99,0,Scoring!$E$15),Scoring!$E$14),Scoring!$E$13),Scoring!$E$13),Scoring!$E$13),Scoring!$E$13),Scoring!$E$13),Scoring!$E$13),Scoring!$E$13),Scoring!$E$13),Scoring!$E$13),Scoring!$E$13)</f>
        <v>1</v>
      </c>
      <c r="AB664" s="78">
        <f>IF(IFERROR(SEARCH("H360",N664),99)=99,IF(IFERROR(SEARCH("H360",O664),99)=99,IF(IFERROR(SEARCH("H360",Q664),99)=99,IF(IFERROR(SEARCH("H360",M664),99)=99,IF(IFERROR(SEARCH("H360",R664),99)=99,IF(IFERROR(SEARCH("H361",N664),99)=99,IF(IFERROR(SEARCH("H361",O664),99)=99,IF(IFERROR(SEARCH("H361",Q664),99)=99,IF(IFERROR(SEARCH("H361",M664),99)=99,IF(IFERROR(SEARCH("H361",R664),99)=99,IF(IFERROR(SEARCH("reproduction",P664),99)=99,IF(IFERROR(SEARCH("suspected reprotoxic",S664),99)=99,IF(IFERROR(SEARCH("reprotoxic",S664),99)=99,IF(IFERROR(SEARCH("reprotoxic",K664),99)=99,0,Scoring!$E$18),Scoring!$E$18),Scoring!$E$19),Scoring!$E$17),Scoring!$E$16),Scoring!$E$16),Scoring!$E$16),Scoring!$E$16),Scoring!$E$16),Scoring!$E$16),Scoring!$E$16),Scoring!$E$16),Scoring!$E$16),Scoring!$E$16)</f>
        <v>0</v>
      </c>
      <c r="AC664" s="78">
        <f>IF(IFERROR(SEARCH("57f",L664),99)=99,IF(IFERROR(SEARCH("57(f)",P664),99)=99,0,Scoring!$E$20),Scoring!$E$20)</f>
        <v>0</v>
      </c>
      <c r="AD664" s="78">
        <f>IF(IFERROR(SEARCH("CAT1",T664),99)=99,IF(IFERROR(SEARCH("CAT2",T664),99)=99,IF(IFERROR(SEARCH("CAT3",T664),99)=99,IF(IFERROR(SEARCH("concluded to be endocrine",K664),99)=99,IF(IFERROR(SEARCH("categorised as endocrine",K664),99)=99,IF(IFERROR(SEARCH("endocrine disrupting",P664),99)=99,IF(IFERROR(SEARCH("endocrine disrupting",K664),99)=99,IF(IFERROR(SEARCH("suspected endocrine",S664),99)=99,IF(IFERROR(SEARCH("potential endocrine",S664),99)=99,0,Scoring!$E$25),Scoring!$E$25),Scoring!$E$24),Scoring!$E$24),Scoring!$E$24),Scoring!$E$24),Scoring!$E$23),Scoring!$E$22),Scoring!$E$21)</f>
        <v>0</v>
      </c>
      <c r="AE664" s="78">
        <f>IF(IFERROR(SEARCH("suspected sensitiser",S664),99)=99,IF(IFERROR(SEARCH("sensitiser",S664),99)=99,IF(IFERROR(SEARCH("other hazard based concern",S664),99)=99,0,Scoring!$E$28),Scoring!$E$26),Scoring!$E$27)</f>
        <v>0</v>
      </c>
      <c r="AF664" s="78">
        <f>IF(IFERROR(M664,1)=1,IF(IFERROR(N664,1)=1,IF(IFERROR(O664,1)=1,IF(IFERROR(Q664,1)=1,IF(IFERROR(R664,1)=1,IF(IFERROR(T664,1)=1,IF(IFERROR(K664,1)=1,IF(IFERROR(P664,1)=1,IF(IFERROR(S664,1)=1,Scoring!$E$29,0),0),0),0),0),0),0),0),0)</f>
        <v>0</v>
      </c>
      <c r="AG664" s="78">
        <f t="shared" si="53"/>
        <v>3</v>
      </c>
      <c r="AI664" s="93"/>
      <c r="AJ664" s="94"/>
      <c r="AK664" s="76"/>
      <c r="AL664" s="75"/>
      <c r="AN664" s="79"/>
      <c r="AO664" s="79"/>
      <c r="AP664" s="79"/>
      <c r="AQ664" s="79"/>
      <c r="AR664" s="79"/>
      <c r="AS664" s="78"/>
      <c r="AU664" s="79">
        <f>IF(IFERROR(F664,99)=99,IF(IFERROR(G664,99)=99,IF(IFERROR(H664,99)=99,IF(IFERROR(I664,99)=99,IF(IFERROR(E664,99)=99,IF(IFERROR(J664,99)=99,0,Scoring!$B$7),Scoring!$B$3),Scoring!$B$2),Scoring!$B$6),Scoring!$B$5),Scoring!$B$4)</f>
        <v>0.3</v>
      </c>
      <c r="AV664" s="78">
        <f t="shared" si="54"/>
        <v>0.89999999999999991</v>
      </c>
      <c r="AW664" s="78"/>
      <c r="AX664" s="66"/>
      <c r="AY664" s="78"/>
      <c r="AZ664" s="76"/>
      <c r="BA664" s="76"/>
      <c r="BB664" s="76"/>
    </row>
    <row r="665" spans="1:54" x14ac:dyDescent="0.25">
      <c r="A665" s="77" t="s">
        <v>7606</v>
      </c>
      <c r="B665" s="76" t="str">
        <f t="shared" si="55"/>
        <v>270-796-4</v>
      </c>
      <c r="C665" s="77" t="s">
        <v>1971</v>
      </c>
      <c r="D665" s="77" t="s">
        <v>1972</v>
      </c>
      <c r="E665" s="76" t="str">
        <f>IF(C665="-",IF(A665="-",VLOOKUP(D665,'sin-list 180320_update'!$C$2:$C$835,1,FALSE),VLOOKUP(A665,'sin-list 180320_update'!$A$2:$A$835,1,FALSE)),VLOOKUP(C665,'sin-list 180320_update'!$B$2:$B$835,1,FALSE))</f>
        <v>270-796-4</v>
      </c>
      <c r="F665" s="76" t="e">
        <f>IF($C665="-",IF($A665="-",VLOOKUP($D665,'REACH Bilaga XVII_update'!$A$5:$A$131,1,FALSE),VLOOKUP($A665,'REACH Bilaga XVII_update'!$C$5:$C$131,1,FALSE)),VLOOKUP($C665,'REACH Bilaga XVII_update'!$B$5:$B$131,1,FALSE))</f>
        <v>#N/A</v>
      </c>
      <c r="G665" s="76" t="e">
        <f>IF($C665="-",IF($A665="-",VLOOKUP($D665,' REACH Bilaga 59_update'!$A$5:$A$210,1,FALSE),VLOOKUP($A665,' REACH Bilaga 59_update'!$D$5:$D$210,1,FALSE)),VLOOKUP($C665,' REACH Bilaga 59_update'!$C$5:$C$210,1,FALSE))</f>
        <v>#N/A</v>
      </c>
      <c r="H665" s="76" t="e">
        <f>IF($C665="-",IF($A665="-",VLOOKUP($D665,'REACH Bilaga XIV_update'!$A$5:$A$110,1,FALSE),VLOOKUP($A665,'REACH Bilaga XIV_update'!$D$5:$D$110,1,FALSE)),VLOOKUP($C665,'REACH Bilaga XIV_update'!$C$5:$C$110,1,FALSE))</f>
        <v>#N/A</v>
      </c>
      <c r="I665" s="76" t="e">
        <f>IF($C665="-",IF($A665="-",VLOOKUP($D665,CoRAP_update!$A$5:$A$376,1,FALSE),VLOOKUP($A665,CoRAP_update!$D$5:$D$376,1,FALSE)),VLOOKUP($C665,CoRAP_update!$C$5:$C$376,1,FALSE))</f>
        <v>#N/A</v>
      </c>
      <c r="J665" s="76" t="e">
        <f>IF($C665="-",IF($A665="-",VLOOKUP($D665,EDC_update!$C$2:$C$450,1,FALSE),VLOOKUP($A665,EDC_update!$B$2:$B$450,1,FALSE)),VLOOKUP($C665,EDC_update!$L$2:$L$450,1,FALSE))</f>
        <v>#N/A</v>
      </c>
      <c r="K665" s="76" t="str">
        <f>IF($C665="-",IF($A665="-",IF(VLOOKUP($D665,'sin-list 180320_update'!$C$2:$S$835,3,FALSE)="",NA(),VLOOKUP($D665,'sin-list 180320_update'!$C$2:$S$835,3,FALSE)),IF(VLOOKUP($A665,'sin-list 180320_update'!$A$2:$S$835,5,FALSE)="",NA(),VLOOKUP($A665,'sin-list 180320_update'!$A$2:$S$835,5,FALSE))),IF(VLOOKUP($C665,'sin-list 180320_update'!$B$2:$S$835,4,FALSE)="",NA(),VLOOKUP($C665,'sin-list 180320_update'!$B$2:$S$835,4,FALSE)))</f>
        <v>Classified CMR according to Annex VI of Regulation 1272/2008</v>
      </c>
      <c r="L665" s="76" t="str">
        <f>IF($C665="-",IF($A665="-",VLOOKUP($D665,'sin-list 180320_update'!$C$2:$S$835,6,FALSE),VLOOKUP($A665,'sin-list 180320_update'!$A$2:$S$835,8,FALSE)),VLOOKUP($C665,'sin-list 180320_update'!$B$2:$S$835,7,FALSE))</f>
        <v>Carc. 1B</v>
      </c>
      <c r="M665" s="76" t="str">
        <f>IF($C665="-",IF($A665="-",IF(VLOOKUP($D665,'sin-list 180320_update'!$C$2:$S$835,8,FALSE)="",NA(),VLOOKUP($D665,'sin-list 180320_update'!$C$2:$S$835,8,FALSE)),IF(VLOOKUP($A665,'sin-list 180320_update'!$A$2:$S$835,10,FALSE)="",NA(),VLOOKUP($A665,'sin-list 180320_update'!$A$2:$S$835,10,FALSE))),IF(VLOOKUP($C665,'sin-list 180320_update'!$B$2:$S$835,9,FALSE)="",NA(),VLOOKUP($C665,'sin-list 180320_update'!$B$2:$S$835,9,FALSE)))</f>
        <v>H350</v>
      </c>
      <c r="N665" s="76" t="e">
        <f>IF($C665="-",IF($A665="-",IF(VLOOKUP($D665,'REACH Bilaga XVII_update'!$A$5:$E$131,4,FALSE)="",NA(),VLOOKUP($D665,'REACH Bilaga XVII_update'!$A$5:$E$131,4,FALSE)),IF(VLOOKUP($A665,'REACH Bilaga XVII_update'!$C$5:$D$131,2,FALSE)="",NA(),VLOOKUP($A665,'REACH Bilaga XVII_update'!$C$5:$D$131,2,FALSE))),IF(VLOOKUP($C665,'REACH Bilaga XVII_update'!$B$5:$D$131,3,FALSE)="",NA(),VLOOKUP($C665,'REACH Bilaga XVII_update'!$B$5:$D$131,3,FALSE)))</f>
        <v>#N/A</v>
      </c>
      <c r="O665" s="76" t="e">
        <f>IF($C665="-",IF($A665="-",IF(VLOOKUP($D665,' REACH Bilaga 59_update'!$A$5:$E$210,5,FALSE)="",NA(),VLOOKUP($D665,' REACH Bilaga 59_update'!$A$5:$E$210,5,FALSE)),IF(VLOOKUP($A665,' REACH Bilaga 59_update'!$D$5:$E$210,2,FALSE)="",NA(),VLOOKUP($A665,' REACH Bilaga 59_update'!$D$5:$E$210,2,FALSE))),IF(VLOOKUP($C665,' REACH Bilaga 59_update'!$C$5:$E$210,3,FALSE)="",NA(),VLOOKUP($C665,' REACH Bilaga 59_update'!$C$5:$E$210,3,FALSE)))</f>
        <v>#N/A</v>
      </c>
      <c r="P665" s="76" t="e">
        <f>IF(C665="-",IF(A665="-",IFERROR(VLOOKUP($D665,' REACH Bilaga 59_update'!$A$5:$F$210,MATCH(Sammanfattning!P$1,' REACH Bilaga 59_update'!$A$4:$F$4,0),FALSE),VLOOKUP($D665,'REACH Bilaga XIV_update'!$A$4:$H$110,MATCH(Sammanfattning!P$1,'REACH Bilaga XIV_update'!$A$4:$H$4,0),FALSE)),IFERROR(VLOOKUP($A665,' REACH Bilaga 59_update'!$D$5:$F$210,MATCH(Sammanfattning!P$1,' REACH Bilaga 59_update'!$D$4:$F$4,0),FALSE),VLOOKUP($A665,'REACH Bilaga XIV_update'!$D$4:$H$110,MATCH(Sammanfattning!P$1,'REACH Bilaga XIV_update'!$D$4:$H$4,0),FALSE))),IFERROR(VLOOKUP($C665,' REACH Bilaga 59_update'!$C$5:$F$210,MATCH(Sammanfattning!P$1,' REACH Bilaga 59_update'!$C$4:$F$4,0),FALSE),VLOOKUP($C665,'REACH Bilaga XIV_update'!$C$4:$H$110,MATCH(Sammanfattning!P$1,'REACH Bilaga XIV_update'!$C$4:$H$4,0),FALSE)))</f>
        <v>#N/A</v>
      </c>
      <c r="Q665" s="76" t="e">
        <f>IF($C665="-",IF($A665="-",IF(VLOOKUP($D665,'REACH Bilaga XIV_update'!$A$5:$I$110,9,FALSE)="",NA(),VLOOKUP($D665,'REACH Bilaga XIV_update'!$A$5:$I$110,9,FALSE)),IF(VLOOKUP($A665,'REACH Bilaga XIV_update'!$D$5:$I$110,6,FALSE)="",NA(),VLOOKUP($A665,'REACH Bilaga XIV_update'!$D$5:$I$110,6,FALSE))),IF(VLOOKUP($C665,'REACH Bilaga XIV_update'!$C$5:$I$110,7,FALSE)="",NA(),VLOOKUP($C665,'REACH Bilaga XIV_update'!$C$5:$I$110,7,FALSE)))</f>
        <v>#N/A</v>
      </c>
      <c r="R665" s="76" t="e">
        <f>IF($C665="-",IF($A665="-",IF(VLOOKUP($D665,CoRAP_update!$A$5:$O$376,15,FALSE)="",NA(),VLOOKUP($D665,CoRAP_update!$A$5:$O$376,15,FALSE)),IF(VLOOKUP($A665,CoRAP_update!$D$5:$O$376,12,FALSE)="",NA(),VLOOKUP($A665,CoRAP_update!$D$5:$O$376,12,FALSE))),IF(VLOOKUP($C665,CoRAP_update!$C$5:$O$376,13,FALSE)="",NA(),VLOOKUP($C665,CoRAP_update!$C$5:$O$376,13,FALSE)))</f>
        <v>#N/A</v>
      </c>
      <c r="S665" s="144" t="e">
        <f>IF($C665="-",IF($A665="-",VLOOKUP($D665,CoRAP_update!$A$5:$J$376,MATCH(Sammanfattning!S$1,CoRAP_update!$A$4:$J$4,0),FALSE),VLOOKUP($A665,CoRAP_update!$D$5:$J$376,MATCH(Sammanfattning!S$1,CoRAP_update!$D$4:$J$4,0),FALSE)),VLOOKUP($C665,CoRAP_update!$C$5:$J$376,MATCH(Sammanfattning!S$1,CoRAP_update!$C$4:$J$4,0),FALSE))</f>
        <v>#N/A</v>
      </c>
      <c r="T665" s="76" t="e">
        <f>IF($A665="-",VLOOKUP($D665,EDC_update!$C$2:$F$450,4,FALSE),VLOOKUP($A665,EDC_update!$B$2:$F$450,5,FALSE))</f>
        <v>#N/A</v>
      </c>
      <c r="V665" s="78">
        <f>IF(IFERROR(SEARCH("PBT",P665),99)=99,IF(IFERROR(SEARCH("suspected PBT",S665),99)=99,IF(IFERROR(SEARCH("concluded to be PBT",K665),99)=99,IF(IFERROR(SEARCH("PBT",S665),99)=99,IF(IFERROR(SEARCH("PBT cand",L665),99)=99,IF(IFERROR(SEARCH("PBT",L665),99)=99,IF(IFERROR(SEARCH("persistent, bioackumulative and toxic properties",K665),99)=99,0,Scoring!$E$3),Scoring!$E$3),Scoring!$E$7),Scoring!$E$3),Scoring!$E$5),Scoring!$E$6),Scoring!$E$3)</f>
        <v>0</v>
      </c>
      <c r="W665" s="78">
        <f>IF(IFERROR(SEARCH("vPvB",P665),99)=99,IF(IFERROR(SEARCH("suspected pbt/vPvB",S665),99)=99,IF(IFERROR(SEARCH("vPvB",S665),99)=99,IF(IFERROR(SEARCH("concluded to be a vPvB",S665),99)=99,IF(IFERROR(SEARCH("identified as vPvB",K665),99)=99,IF(IFERROR(SEARCH("concluded to be a vPvB",K665),99)=99,IF(IFERROR(SEARCH("concluded to be both pbt and vPvB",S665),99)=99,IF(IFERROR(SEARCH("concluded to be both pbt and vPvB",K665),99)=99,0,Scoring!$E$5),Scoring!$E$5),Scoring!$E$5),Scoring!$E$5),Scoring!$E$5),Scoring!$E$4),Scoring!$E$6),Scoring!$E$4)</f>
        <v>0</v>
      </c>
      <c r="X665" s="78">
        <f>IF(IFERROR(SEARCH("H410",N665),99)=99,IF(IFERROR(SEARCH("H410",O665),99)=99,IF(IFERROR(SEARCH("H410",Q665),99)=99,IF(IFERROR(SEARCH("H410",M665),99)=99,IF(IFERROR(SEARCH("H410",R665),99)=99,IF(IFERROR(SEARCH("H411",N665),99)=99,IF(IFERROR(SEARCH("H411",O665),99)=99,IF(IFERROR(SEARCH("H411",Q665),99)=99,IF(IFERROR(SEARCH("H411",M665),99)=99,IF(IFERROR(SEARCH("H411",R665),99)=99,IF(IFERROR(SEARCH("H413",N665),99)=99,IF(IFERROR(SEARCH("H413",O665),99)=99,IF(IFERROR(SEARCH("H413",Q665),99)=99,IF(IFERROR(SEARCH("H413",M665),99)=99,IF(IFERROR(SEARCH("H413",R665),99)=99,IF(IFERROR(SEARCH("H412",N665),99)=99,IF(IFERROR(SEARCH("H412",O665),99)=99,IF(IFERROR(SEARCH("H412",Q665),99)=99,IF(IFERROR(SEARCH("H412",M665),99)=99,IF(IFERROR(SEARCH("H412",R665),99)=99,0,Scoring!$E$2),Scoring!$E$2),Scoring!$E$2),Scoring!$E$2),Scoring!$E$2),Scoring!$E$2),Scoring!$E$2),Scoring!$E$2),Scoring!$E$2),Scoring!$E$2),Scoring!$E$2),Scoring!$E$2),Scoring!$E$2),Scoring!$E$2),Scoring!$E$2),Scoring!$E$2),Scoring!$E$2),Scoring!$E$2),Scoring!$E$2),Scoring!$E$2)</f>
        <v>0</v>
      </c>
      <c r="Y665" s="78">
        <f>IF(IFERROR(SEARCH("CMR",K665),99)=99,IF(IFERROR(SEARCH("Suspected CMR",S665),99)=99,IF(IFERROR(SEARCH("CMR",S665),99)=99,0,Scoring!$E$8),Scoring!$E$9),Scoring!$E$8)</f>
        <v>3</v>
      </c>
      <c r="Z665" s="78">
        <f>IF(IFERROR(SEARCH("H350",N665),99)=99,IF(IFERROR(SEARCH("H350",O665),99)=99,IF(IFERROR(SEARCH("H350",Q665),99)=99,IF(IFERROR(SEARCH("H350",M665),99)=99,IF(IFERROR(SEARCH("H350",R665),99)=99,IF(IFERROR(SEARCH("H351",N665),99)=99,IF(IFERROR(SEARCH("H351",O665),99)=99,IF(IFERROR(SEARCH("H351",Q665),99)=99,IF(IFERROR(SEARCH("H351",M665),99)=99,IF(IFERROR(SEARCH("H351",R665),99)=99,IF(IFERROR(SEARCH("carcinogenic",P665),99)=99,IF(IFERROR(SEARCH("suspected carcinogenic",S665),99)=99,0,Scoring!$E$12),Scoring!$E$11),Scoring!$E$10),Scoring!$E$10),Scoring!$E$10),Scoring!$E$10),Scoring!$E$10),Scoring!$E$10),Scoring!$E$10),Scoring!$E$10),Scoring!$E$10),Scoring!$E$10)</f>
        <v>1</v>
      </c>
      <c r="AA665" s="78">
        <f>IF(IFERROR(SEARCH("H340",N665),99)=99,IF(IFERROR(SEARCH("H340",O665),99)=99,IF(IFERROR(SEARCH("H340",Q665),99)=99,IF(IFERROR(SEARCH("H340",M665),99)=99,IF(IFERROR(SEARCH("H340",R665),99)=99,IF(IFERROR(SEARCH("H341",N665),99)=99,IF(IFERROR(SEARCH("H341",O665),99)=99,IF(IFERROR(SEARCH("H341",Q665),99)=99,IF(IFERROR(SEARCH("H341",M665),99)=99,IF(IFERROR(SEARCH("H341",R665),99)=99,IF(IFERROR(SEARCH("mutagenic",P665),99)=99,IF(IFERROR(SEARCH("suspected mutagenic",S665),99)=99,0,Scoring!$E$15),Scoring!$E$14),Scoring!$E$13),Scoring!$E$13),Scoring!$E$13),Scoring!$E$13),Scoring!$E$13),Scoring!$E$13),Scoring!$E$13),Scoring!$E$13),Scoring!$E$13),Scoring!$E$13)</f>
        <v>0</v>
      </c>
      <c r="AB665" s="78">
        <f>IF(IFERROR(SEARCH("H360",N665),99)=99,IF(IFERROR(SEARCH("H360",O665),99)=99,IF(IFERROR(SEARCH("H360",Q665),99)=99,IF(IFERROR(SEARCH("H360",M665),99)=99,IF(IFERROR(SEARCH("H360",R665),99)=99,IF(IFERROR(SEARCH("H361",N665),99)=99,IF(IFERROR(SEARCH("H361",O665),99)=99,IF(IFERROR(SEARCH("H361",Q665),99)=99,IF(IFERROR(SEARCH("H361",M665),99)=99,IF(IFERROR(SEARCH("H361",R665),99)=99,IF(IFERROR(SEARCH("reproduction",P665),99)=99,IF(IFERROR(SEARCH("suspected reprotoxic",S665),99)=99,IF(IFERROR(SEARCH("reprotoxic",S665),99)=99,IF(IFERROR(SEARCH("reprotoxic",K665),99)=99,0,Scoring!$E$18),Scoring!$E$18),Scoring!$E$19),Scoring!$E$17),Scoring!$E$16),Scoring!$E$16),Scoring!$E$16),Scoring!$E$16),Scoring!$E$16),Scoring!$E$16),Scoring!$E$16),Scoring!$E$16),Scoring!$E$16),Scoring!$E$16)</f>
        <v>0</v>
      </c>
      <c r="AC665" s="78">
        <f>IF(IFERROR(SEARCH("57f",L665),99)=99,IF(IFERROR(SEARCH("57(f)",P665),99)=99,0,Scoring!$E$20),Scoring!$E$20)</f>
        <v>0</v>
      </c>
      <c r="AD665" s="78">
        <f>IF(IFERROR(SEARCH("CAT1",T665),99)=99,IF(IFERROR(SEARCH("CAT2",T665),99)=99,IF(IFERROR(SEARCH("CAT3",T665),99)=99,IF(IFERROR(SEARCH("concluded to be endocrine",K665),99)=99,IF(IFERROR(SEARCH("categorised as endocrine",K665),99)=99,IF(IFERROR(SEARCH("endocrine disrupting",P665),99)=99,IF(IFERROR(SEARCH("endocrine disrupting",K665),99)=99,IF(IFERROR(SEARCH("suspected endocrine",S665),99)=99,IF(IFERROR(SEARCH("potential endocrine",S665),99)=99,0,Scoring!$E$25),Scoring!$E$25),Scoring!$E$24),Scoring!$E$24),Scoring!$E$24),Scoring!$E$24),Scoring!$E$23),Scoring!$E$22),Scoring!$E$21)</f>
        <v>0</v>
      </c>
      <c r="AE665" s="78">
        <f>IF(IFERROR(SEARCH("suspected sensitiser",S665),99)=99,IF(IFERROR(SEARCH("sensitiser",S665),99)=99,IF(IFERROR(SEARCH("other hazard based concern",S665),99)=99,0,Scoring!$E$28),Scoring!$E$26),Scoring!$E$27)</f>
        <v>0</v>
      </c>
      <c r="AF665" s="78">
        <f>IF(IFERROR(M665,1)=1,IF(IFERROR(N665,1)=1,IF(IFERROR(O665,1)=1,IF(IFERROR(Q665,1)=1,IF(IFERROR(R665,1)=1,IF(IFERROR(T665,1)=1,IF(IFERROR(K665,1)=1,IF(IFERROR(P665,1)=1,IF(IFERROR(S665,1)=1,Scoring!$E$29,0),0),0),0),0),0),0),0),0)</f>
        <v>0</v>
      </c>
      <c r="AG665" s="78">
        <f t="shared" si="53"/>
        <v>3</v>
      </c>
      <c r="AI665" s="93"/>
      <c r="AJ665" s="94"/>
      <c r="AK665" s="76"/>
      <c r="AL665" s="75"/>
      <c r="AN665" s="79"/>
      <c r="AO665" s="79"/>
      <c r="AP665" s="79"/>
      <c r="AQ665" s="79"/>
      <c r="AR665" s="79"/>
      <c r="AS665" s="78"/>
      <c r="AU665" s="79">
        <f>IF(IFERROR(F665,99)=99,IF(IFERROR(G665,99)=99,IF(IFERROR(H665,99)=99,IF(IFERROR(I665,99)=99,IF(IFERROR(E665,99)=99,IF(IFERROR(J665,99)=99,0,Scoring!$B$7),Scoring!$B$3),Scoring!$B$2),Scoring!$B$6),Scoring!$B$5),Scoring!$B$4)</f>
        <v>0.3</v>
      </c>
      <c r="AV665" s="78">
        <f t="shared" si="54"/>
        <v>0.89999999999999991</v>
      </c>
      <c r="AW665" s="78"/>
      <c r="AX665" s="66"/>
      <c r="AY665" s="78"/>
      <c r="AZ665" s="76"/>
      <c r="BA665" s="76"/>
      <c r="BB665" s="76"/>
    </row>
    <row r="666" spans="1:54" x14ac:dyDescent="0.25">
      <c r="A666" s="77" t="s">
        <v>7607</v>
      </c>
      <c r="B666" s="76" t="str">
        <f t="shared" si="55"/>
        <v>270-984-6</v>
      </c>
      <c r="C666" s="77" t="s">
        <v>1973</v>
      </c>
      <c r="D666" s="77" t="s">
        <v>1974</v>
      </c>
      <c r="E666" s="76" t="str">
        <f>IF(C666="-",IF(A666="-",VLOOKUP(D666,'sin-list 180320_update'!$C$2:$C$835,1,FALSE),VLOOKUP(A666,'sin-list 180320_update'!$A$2:$A$835,1,FALSE)),VLOOKUP(C666,'sin-list 180320_update'!$B$2:$B$835,1,FALSE))</f>
        <v>270-984-6</v>
      </c>
      <c r="F666" s="76" t="e">
        <f>IF($C666="-",IF($A666="-",VLOOKUP($D666,'REACH Bilaga XVII_update'!$A$5:$A$131,1,FALSE),VLOOKUP($A666,'REACH Bilaga XVII_update'!$C$5:$C$131,1,FALSE)),VLOOKUP($C666,'REACH Bilaga XVII_update'!$B$5:$B$131,1,FALSE))</f>
        <v>#N/A</v>
      </c>
      <c r="G666" s="76" t="e">
        <f>IF($C666="-",IF($A666="-",VLOOKUP($D666,' REACH Bilaga 59_update'!$A$5:$A$210,1,FALSE),VLOOKUP($A666,' REACH Bilaga 59_update'!$D$5:$D$210,1,FALSE)),VLOOKUP($C666,' REACH Bilaga 59_update'!$C$5:$C$210,1,FALSE))</f>
        <v>#N/A</v>
      </c>
      <c r="H666" s="76" t="e">
        <f>IF($C666="-",IF($A666="-",VLOOKUP($D666,'REACH Bilaga XIV_update'!$A$5:$A$110,1,FALSE),VLOOKUP($A666,'REACH Bilaga XIV_update'!$D$5:$D$110,1,FALSE)),VLOOKUP($C666,'REACH Bilaga XIV_update'!$C$5:$C$110,1,FALSE))</f>
        <v>#N/A</v>
      </c>
      <c r="I666" s="76" t="e">
        <f>IF($C666="-",IF($A666="-",VLOOKUP($D666,CoRAP_update!$A$5:$A$376,1,FALSE),VLOOKUP($A666,CoRAP_update!$D$5:$D$376,1,FALSE)),VLOOKUP($C666,CoRAP_update!$C$5:$C$376,1,FALSE))</f>
        <v>#N/A</v>
      </c>
      <c r="J666" s="76" t="e">
        <f>IF($C666="-",IF($A666="-",VLOOKUP($D666,EDC_update!$C$2:$C$450,1,FALSE),VLOOKUP($A666,EDC_update!$B$2:$B$450,1,FALSE)),VLOOKUP($C666,EDC_update!$L$2:$L$450,1,FALSE))</f>
        <v>#N/A</v>
      </c>
      <c r="K666" s="76" t="str">
        <f>IF($C666="-",IF($A666="-",IF(VLOOKUP($D666,'sin-list 180320_update'!$C$2:$S$835,3,FALSE)="",NA(),VLOOKUP($D666,'sin-list 180320_update'!$C$2:$S$835,3,FALSE)),IF(VLOOKUP($A666,'sin-list 180320_update'!$A$2:$S$835,5,FALSE)="",NA(),VLOOKUP($A666,'sin-list 180320_update'!$A$2:$S$835,5,FALSE))),IF(VLOOKUP($C666,'sin-list 180320_update'!$B$2:$S$835,4,FALSE)="",NA(),VLOOKUP($C666,'sin-list 180320_update'!$B$2:$S$835,4,FALSE)))</f>
        <v>Classified CMR according to Annex VI of Regulation 1272/2008</v>
      </c>
      <c r="L666" s="76" t="str">
        <f>IF($C666="-",IF($A666="-",VLOOKUP($D666,'sin-list 180320_update'!$C$2:$S$835,6,FALSE),VLOOKUP($A666,'sin-list 180320_update'!$A$2:$S$835,8,FALSE)),VLOOKUP($C666,'sin-list 180320_update'!$B$2:$S$835,7,FALSE))</f>
        <v>Carc. 1B</v>
      </c>
      <c r="M666" s="76" t="str">
        <f>IF($C666="-",IF($A666="-",IF(VLOOKUP($D666,'sin-list 180320_update'!$C$2:$S$835,8,FALSE)="",NA(),VLOOKUP($D666,'sin-list 180320_update'!$C$2:$S$835,8,FALSE)),IF(VLOOKUP($A666,'sin-list 180320_update'!$A$2:$S$835,10,FALSE)="",NA(),VLOOKUP($A666,'sin-list 180320_update'!$A$2:$S$835,10,FALSE))),IF(VLOOKUP($C666,'sin-list 180320_update'!$B$2:$S$835,9,FALSE)="",NA(),VLOOKUP($C666,'sin-list 180320_update'!$B$2:$S$835,9,FALSE)))</f>
        <v>H350</v>
      </c>
      <c r="N666" s="76" t="e">
        <f>IF($C666="-",IF($A666="-",IF(VLOOKUP($D666,'REACH Bilaga XVII_update'!$A$5:$E$131,4,FALSE)="",NA(),VLOOKUP($D666,'REACH Bilaga XVII_update'!$A$5:$E$131,4,FALSE)),IF(VLOOKUP($A666,'REACH Bilaga XVII_update'!$C$5:$D$131,2,FALSE)="",NA(),VLOOKUP($A666,'REACH Bilaga XVII_update'!$C$5:$D$131,2,FALSE))),IF(VLOOKUP($C666,'REACH Bilaga XVII_update'!$B$5:$D$131,3,FALSE)="",NA(),VLOOKUP($C666,'REACH Bilaga XVII_update'!$B$5:$D$131,3,FALSE)))</f>
        <v>#N/A</v>
      </c>
      <c r="O666" s="76" t="e">
        <f>IF($C666="-",IF($A666="-",IF(VLOOKUP($D666,' REACH Bilaga 59_update'!$A$5:$E$210,5,FALSE)="",NA(),VLOOKUP($D666,' REACH Bilaga 59_update'!$A$5:$E$210,5,FALSE)),IF(VLOOKUP($A666,' REACH Bilaga 59_update'!$D$5:$E$210,2,FALSE)="",NA(),VLOOKUP($A666,' REACH Bilaga 59_update'!$D$5:$E$210,2,FALSE))),IF(VLOOKUP($C666,' REACH Bilaga 59_update'!$C$5:$E$210,3,FALSE)="",NA(),VLOOKUP($C666,' REACH Bilaga 59_update'!$C$5:$E$210,3,FALSE)))</f>
        <v>#N/A</v>
      </c>
      <c r="P666" s="76" t="e">
        <f>IF(C666="-",IF(A666="-",IFERROR(VLOOKUP($D666,' REACH Bilaga 59_update'!$A$5:$F$210,MATCH(Sammanfattning!P$1,' REACH Bilaga 59_update'!$A$4:$F$4,0),FALSE),VLOOKUP($D666,'REACH Bilaga XIV_update'!$A$4:$H$110,MATCH(Sammanfattning!P$1,'REACH Bilaga XIV_update'!$A$4:$H$4,0),FALSE)),IFERROR(VLOOKUP($A666,' REACH Bilaga 59_update'!$D$5:$F$210,MATCH(Sammanfattning!P$1,' REACH Bilaga 59_update'!$D$4:$F$4,0),FALSE),VLOOKUP($A666,'REACH Bilaga XIV_update'!$D$4:$H$110,MATCH(Sammanfattning!P$1,'REACH Bilaga XIV_update'!$D$4:$H$4,0),FALSE))),IFERROR(VLOOKUP($C666,' REACH Bilaga 59_update'!$C$5:$F$210,MATCH(Sammanfattning!P$1,' REACH Bilaga 59_update'!$C$4:$F$4,0),FALSE),VLOOKUP($C666,'REACH Bilaga XIV_update'!$C$4:$H$110,MATCH(Sammanfattning!P$1,'REACH Bilaga XIV_update'!$C$4:$H$4,0),FALSE)))</f>
        <v>#N/A</v>
      </c>
      <c r="Q666" s="76" t="e">
        <f>IF($C666="-",IF($A666="-",IF(VLOOKUP($D666,'REACH Bilaga XIV_update'!$A$5:$I$110,9,FALSE)="",NA(),VLOOKUP($D666,'REACH Bilaga XIV_update'!$A$5:$I$110,9,FALSE)),IF(VLOOKUP($A666,'REACH Bilaga XIV_update'!$D$5:$I$110,6,FALSE)="",NA(),VLOOKUP($A666,'REACH Bilaga XIV_update'!$D$5:$I$110,6,FALSE))),IF(VLOOKUP($C666,'REACH Bilaga XIV_update'!$C$5:$I$110,7,FALSE)="",NA(),VLOOKUP($C666,'REACH Bilaga XIV_update'!$C$5:$I$110,7,FALSE)))</f>
        <v>#N/A</v>
      </c>
      <c r="R666" s="76" t="e">
        <f>IF($C666="-",IF($A666="-",IF(VLOOKUP($D666,CoRAP_update!$A$5:$O$376,15,FALSE)="",NA(),VLOOKUP($D666,CoRAP_update!$A$5:$O$376,15,FALSE)),IF(VLOOKUP($A666,CoRAP_update!$D$5:$O$376,12,FALSE)="",NA(),VLOOKUP($A666,CoRAP_update!$D$5:$O$376,12,FALSE))),IF(VLOOKUP($C666,CoRAP_update!$C$5:$O$376,13,FALSE)="",NA(),VLOOKUP($C666,CoRAP_update!$C$5:$O$376,13,FALSE)))</f>
        <v>#N/A</v>
      </c>
      <c r="S666" s="144" t="e">
        <f>IF($C666="-",IF($A666="-",VLOOKUP($D666,CoRAP_update!$A$5:$J$376,MATCH(Sammanfattning!S$1,CoRAP_update!$A$4:$J$4,0),FALSE),VLOOKUP($A666,CoRAP_update!$D$5:$J$376,MATCH(Sammanfattning!S$1,CoRAP_update!$D$4:$J$4,0),FALSE)),VLOOKUP($C666,CoRAP_update!$C$5:$J$376,MATCH(Sammanfattning!S$1,CoRAP_update!$C$4:$J$4,0),FALSE))</f>
        <v>#N/A</v>
      </c>
      <c r="T666" s="76" t="e">
        <f>IF($A666="-",VLOOKUP($D666,EDC_update!$C$2:$F$450,4,FALSE),VLOOKUP($A666,EDC_update!$B$2:$F$450,5,FALSE))</f>
        <v>#N/A</v>
      </c>
      <c r="V666" s="78">
        <f>IF(IFERROR(SEARCH("PBT",P666),99)=99,IF(IFERROR(SEARCH("suspected PBT",S666),99)=99,IF(IFERROR(SEARCH("concluded to be PBT",K666),99)=99,IF(IFERROR(SEARCH("PBT",S666),99)=99,IF(IFERROR(SEARCH("PBT cand",L666),99)=99,IF(IFERROR(SEARCH("PBT",L666),99)=99,IF(IFERROR(SEARCH("persistent, bioackumulative and toxic properties",K666),99)=99,0,Scoring!$E$3),Scoring!$E$3),Scoring!$E$7),Scoring!$E$3),Scoring!$E$5),Scoring!$E$6),Scoring!$E$3)</f>
        <v>0</v>
      </c>
      <c r="W666" s="78">
        <f>IF(IFERROR(SEARCH("vPvB",P666),99)=99,IF(IFERROR(SEARCH("suspected pbt/vPvB",S666),99)=99,IF(IFERROR(SEARCH("vPvB",S666),99)=99,IF(IFERROR(SEARCH("concluded to be a vPvB",S666),99)=99,IF(IFERROR(SEARCH("identified as vPvB",K666),99)=99,IF(IFERROR(SEARCH("concluded to be a vPvB",K666),99)=99,IF(IFERROR(SEARCH("concluded to be both pbt and vPvB",S666),99)=99,IF(IFERROR(SEARCH("concluded to be both pbt and vPvB",K666),99)=99,0,Scoring!$E$5),Scoring!$E$5),Scoring!$E$5),Scoring!$E$5),Scoring!$E$5),Scoring!$E$4),Scoring!$E$6),Scoring!$E$4)</f>
        <v>0</v>
      </c>
      <c r="X666" s="78">
        <f>IF(IFERROR(SEARCH("H410",N666),99)=99,IF(IFERROR(SEARCH("H410",O666),99)=99,IF(IFERROR(SEARCH("H410",Q666),99)=99,IF(IFERROR(SEARCH("H410",M666),99)=99,IF(IFERROR(SEARCH("H410",R666),99)=99,IF(IFERROR(SEARCH("H411",N666),99)=99,IF(IFERROR(SEARCH("H411",O666),99)=99,IF(IFERROR(SEARCH("H411",Q666),99)=99,IF(IFERROR(SEARCH("H411",M666),99)=99,IF(IFERROR(SEARCH("H411",R666),99)=99,IF(IFERROR(SEARCH("H413",N666),99)=99,IF(IFERROR(SEARCH("H413",O666),99)=99,IF(IFERROR(SEARCH("H413",Q666),99)=99,IF(IFERROR(SEARCH("H413",M666),99)=99,IF(IFERROR(SEARCH("H413",R666),99)=99,IF(IFERROR(SEARCH("H412",N666),99)=99,IF(IFERROR(SEARCH("H412",O666),99)=99,IF(IFERROR(SEARCH("H412",Q666),99)=99,IF(IFERROR(SEARCH("H412",M666),99)=99,IF(IFERROR(SEARCH("H412",R666),99)=99,0,Scoring!$E$2),Scoring!$E$2),Scoring!$E$2),Scoring!$E$2),Scoring!$E$2),Scoring!$E$2),Scoring!$E$2),Scoring!$E$2),Scoring!$E$2),Scoring!$E$2),Scoring!$E$2),Scoring!$E$2),Scoring!$E$2),Scoring!$E$2),Scoring!$E$2),Scoring!$E$2),Scoring!$E$2),Scoring!$E$2),Scoring!$E$2),Scoring!$E$2)</f>
        <v>0</v>
      </c>
      <c r="Y666" s="78">
        <f>IF(IFERROR(SEARCH("CMR",K666),99)=99,IF(IFERROR(SEARCH("Suspected CMR",S666),99)=99,IF(IFERROR(SEARCH("CMR",S666),99)=99,0,Scoring!$E$8),Scoring!$E$9),Scoring!$E$8)</f>
        <v>3</v>
      </c>
      <c r="Z666" s="78">
        <f>IF(IFERROR(SEARCH("H350",N666),99)=99,IF(IFERROR(SEARCH("H350",O666),99)=99,IF(IFERROR(SEARCH("H350",Q666),99)=99,IF(IFERROR(SEARCH("H350",M666),99)=99,IF(IFERROR(SEARCH("H350",R666),99)=99,IF(IFERROR(SEARCH("H351",N666),99)=99,IF(IFERROR(SEARCH("H351",O666),99)=99,IF(IFERROR(SEARCH("H351",Q666),99)=99,IF(IFERROR(SEARCH("H351",M666),99)=99,IF(IFERROR(SEARCH("H351",R666),99)=99,IF(IFERROR(SEARCH("carcinogenic",P666),99)=99,IF(IFERROR(SEARCH("suspected carcinogenic",S666),99)=99,0,Scoring!$E$12),Scoring!$E$11),Scoring!$E$10),Scoring!$E$10),Scoring!$E$10),Scoring!$E$10),Scoring!$E$10),Scoring!$E$10),Scoring!$E$10),Scoring!$E$10),Scoring!$E$10),Scoring!$E$10)</f>
        <v>1</v>
      </c>
      <c r="AA666" s="78">
        <f>IF(IFERROR(SEARCH("H340",N666),99)=99,IF(IFERROR(SEARCH("H340",O666),99)=99,IF(IFERROR(SEARCH("H340",Q666),99)=99,IF(IFERROR(SEARCH("H340",M666),99)=99,IF(IFERROR(SEARCH("H340",R666),99)=99,IF(IFERROR(SEARCH("H341",N666),99)=99,IF(IFERROR(SEARCH("H341",O666),99)=99,IF(IFERROR(SEARCH("H341",Q666),99)=99,IF(IFERROR(SEARCH("H341",M666),99)=99,IF(IFERROR(SEARCH("H341",R666),99)=99,IF(IFERROR(SEARCH("mutagenic",P666),99)=99,IF(IFERROR(SEARCH("suspected mutagenic",S666),99)=99,0,Scoring!$E$15),Scoring!$E$14),Scoring!$E$13),Scoring!$E$13),Scoring!$E$13),Scoring!$E$13),Scoring!$E$13),Scoring!$E$13),Scoring!$E$13),Scoring!$E$13),Scoring!$E$13),Scoring!$E$13)</f>
        <v>0</v>
      </c>
      <c r="AB666" s="78">
        <f>IF(IFERROR(SEARCH("H360",N666),99)=99,IF(IFERROR(SEARCH("H360",O666),99)=99,IF(IFERROR(SEARCH("H360",Q666),99)=99,IF(IFERROR(SEARCH("H360",M666),99)=99,IF(IFERROR(SEARCH("H360",R666),99)=99,IF(IFERROR(SEARCH("H361",N666),99)=99,IF(IFERROR(SEARCH("H361",O666),99)=99,IF(IFERROR(SEARCH("H361",Q666),99)=99,IF(IFERROR(SEARCH("H361",M666),99)=99,IF(IFERROR(SEARCH("H361",R666),99)=99,IF(IFERROR(SEARCH("reproduction",P666),99)=99,IF(IFERROR(SEARCH("suspected reprotoxic",S666),99)=99,IF(IFERROR(SEARCH("reprotoxic",S666),99)=99,IF(IFERROR(SEARCH("reprotoxic",K666),99)=99,0,Scoring!$E$18),Scoring!$E$18),Scoring!$E$19),Scoring!$E$17),Scoring!$E$16),Scoring!$E$16),Scoring!$E$16),Scoring!$E$16),Scoring!$E$16),Scoring!$E$16),Scoring!$E$16),Scoring!$E$16),Scoring!$E$16),Scoring!$E$16)</f>
        <v>0</v>
      </c>
      <c r="AC666" s="78">
        <f>IF(IFERROR(SEARCH("57f",L666),99)=99,IF(IFERROR(SEARCH("57(f)",P666),99)=99,0,Scoring!$E$20),Scoring!$E$20)</f>
        <v>0</v>
      </c>
      <c r="AD666" s="78">
        <f>IF(IFERROR(SEARCH("CAT1",T666),99)=99,IF(IFERROR(SEARCH("CAT2",T666),99)=99,IF(IFERROR(SEARCH("CAT3",T666),99)=99,IF(IFERROR(SEARCH("concluded to be endocrine",K666),99)=99,IF(IFERROR(SEARCH("categorised as endocrine",K666),99)=99,IF(IFERROR(SEARCH("endocrine disrupting",P666),99)=99,IF(IFERROR(SEARCH("endocrine disrupting",K666),99)=99,IF(IFERROR(SEARCH("suspected endocrine",S666),99)=99,IF(IFERROR(SEARCH("potential endocrine",S666),99)=99,0,Scoring!$E$25),Scoring!$E$25),Scoring!$E$24),Scoring!$E$24),Scoring!$E$24),Scoring!$E$24),Scoring!$E$23),Scoring!$E$22),Scoring!$E$21)</f>
        <v>0</v>
      </c>
      <c r="AE666" s="78">
        <f>IF(IFERROR(SEARCH("suspected sensitiser",S666),99)=99,IF(IFERROR(SEARCH("sensitiser",S666),99)=99,IF(IFERROR(SEARCH("other hazard based concern",S666),99)=99,0,Scoring!$E$28),Scoring!$E$26),Scoring!$E$27)</f>
        <v>0</v>
      </c>
      <c r="AF666" s="78">
        <f>IF(IFERROR(M666,1)=1,IF(IFERROR(N666,1)=1,IF(IFERROR(O666,1)=1,IF(IFERROR(Q666,1)=1,IF(IFERROR(R666,1)=1,IF(IFERROR(T666,1)=1,IF(IFERROR(K666,1)=1,IF(IFERROR(P666,1)=1,IF(IFERROR(S666,1)=1,Scoring!$E$29,0),0),0),0),0),0),0),0),0)</f>
        <v>0</v>
      </c>
      <c r="AG666" s="78">
        <f t="shared" si="53"/>
        <v>3</v>
      </c>
      <c r="AI666" s="93"/>
      <c r="AJ666" s="94"/>
      <c r="AK666" s="76"/>
      <c r="AL666" s="75"/>
      <c r="AN666" s="79"/>
      <c r="AO666" s="79"/>
      <c r="AP666" s="79"/>
      <c r="AQ666" s="79"/>
      <c r="AR666" s="79"/>
      <c r="AS666" s="78"/>
      <c r="AU666" s="79">
        <f>IF(IFERROR(F666,99)=99,IF(IFERROR(G666,99)=99,IF(IFERROR(H666,99)=99,IF(IFERROR(I666,99)=99,IF(IFERROR(E666,99)=99,IF(IFERROR(J666,99)=99,0,Scoring!$B$7),Scoring!$B$3),Scoring!$B$2),Scoring!$B$6),Scoring!$B$5),Scoring!$B$4)</f>
        <v>0.3</v>
      </c>
      <c r="AV666" s="78">
        <f t="shared" si="54"/>
        <v>0.89999999999999991</v>
      </c>
      <c r="AW666" s="78"/>
      <c r="AX666" s="66"/>
      <c r="AY666" s="78"/>
      <c r="AZ666" s="76"/>
      <c r="BA666" s="76"/>
      <c r="BB666" s="76"/>
    </row>
    <row r="667" spans="1:54" x14ac:dyDescent="0.25">
      <c r="A667" s="77" t="s">
        <v>6560</v>
      </c>
      <c r="B667" s="76" t="str">
        <f t="shared" si="55"/>
        <v>270-990-9</v>
      </c>
      <c r="C667" s="77" t="s">
        <v>1975</v>
      </c>
      <c r="D667" s="77" t="s">
        <v>1976</v>
      </c>
      <c r="E667" s="76" t="str">
        <f>IF(C667="-",IF(A667="-",VLOOKUP(D667,'sin-list 180320_update'!$C$2:$C$835,1,FALSE),VLOOKUP(A667,'sin-list 180320_update'!$A$2:$A$835,1,FALSE)),VLOOKUP(C667,'sin-list 180320_update'!$B$2:$B$835,1,FALSE))</f>
        <v>270-990-9</v>
      </c>
      <c r="F667" s="76" t="e">
        <f>IF($C667="-",IF($A667="-",VLOOKUP($D667,'REACH Bilaga XVII_update'!$A$5:$A$131,1,FALSE),VLOOKUP($A667,'REACH Bilaga XVII_update'!$C$5:$C$131,1,FALSE)),VLOOKUP($C667,'REACH Bilaga XVII_update'!$B$5:$B$131,1,FALSE))</f>
        <v>#N/A</v>
      </c>
      <c r="G667" s="76" t="e">
        <f>IF($C667="-",IF($A667="-",VLOOKUP($D667,' REACH Bilaga 59_update'!$A$5:$A$210,1,FALSE),VLOOKUP($A667,' REACH Bilaga 59_update'!$D$5:$D$210,1,FALSE)),VLOOKUP($C667,' REACH Bilaga 59_update'!$C$5:$C$210,1,FALSE))</f>
        <v>#N/A</v>
      </c>
      <c r="H667" s="76" t="e">
        <f>IF($C667="-",IF($A667="-",VLOOKUP($D667,'REACH Bilaga XIV_update'!$A$5:$A$110,1,FALSE),VLOOKUP($A667,'REACH Bilaga XIV_update'!$D$5:$D$110,1,FALSE)),VLOOKUP($C667,'REACH Bilaga XIV_update'!$C$5:$C$110,1,FALSE))</f>
        <v>#N/A</v>
      </c>
      <c r="I667" s="76" t="e">
        <f>IF($C667="-",IF($A667="-",VLOOKUP($D667,CoRAP_update!$A$5:$A$376,1,FALSE),VLOOKUP($A667,CoRAP_update!$D$5:$D$376,1,FALSE)),VLOOKUP($C667,CoRAP_update!$C$5:$C$376,1,FALSE))</f>
        <v>#N/A</v>
      </c>
      <c r="J667" s="76" t="e">
        <f>IF($C667="-",IF($A667="-",VLOOKUP($D667,EDC_update!$C$2:$C$450,1,FALSE),VLOOKUP($A667,EDC_update!$B$2:$B$450,1,FALSE)),VLOOKUP($C667,EDC_update!$L$2:$L$450,1,FALSE))</f>
        <v>#N/A</v>
      </c>
      <c r="K667" s="76" t="str">
        <f>IF($C667="-",IF($A667="-",IF(VLOOKUP($D667,'sin-list 180320_update'!$C$2:$S$835,3,FALSE)="",NA(),VLOOKUP($D667,'sin-list 180320_update'!$C$2:$S$835,3,FALSE)),IF(VLOOKUP($A667,'sin-list 180320_update'!$A$2:$S$835,5,FALSE)="",NA(),VLOOKUP($A667,'sin-list 180320_update'!$A$2:$S$835,5,FALSE))),IF(VLOOKUP($C667,'sin-list 180320_update'!$B$2:$S$835,4,FALSE)="",NA(),VLOOKUP($C667,'sin-list 180320_update'!$B$2:$S$835,4,FALSE)))</f>
        <v>Classified CMR according to Annex VI of Regulation 1272/2008. (Might not apply when contaminants are below below legal thresholds and/or full refining history is known)</v>
      </c>
      <c r="L667" s="76" t="str">
        <f>IF($C667="-",IF($A667="-",VLOOKUP($D667,'sin-list 180320_update'!$C$2:$S$835,6,FALSE),VLOOKUP($A667,'sin-list 180320_update'!$A$2:$S$835,8,FALSE)),VLOOKUP($C667,'sin-list 180320_update'!$B$2:$S$835,7,FALSE))</f>
        <v>Press. Gas
Flam. Gas 1
Carc. 1B
Muta. 1B</v>
      </c>
      <c r="M667" s="76" t="str">
        <f>IF($C667="-",IF($A667="-",IF(VLOOKUP($D667,'sin-list 180320_update'!$C$2:$S$835,8,FALSE)="",NA(),VLOOKUP($D667,'sin-list 180320_update'!$C$2:$S$835,8,FALSE)),IF(VLOOKUP($A667,'sin-list 180320_update'!$A$2:$S$835,10,FALSE)="",NA(),VLOOKUP($A667,'sin-list 180320_update'!$A$2:$S$835,10,FALSE))),IF(VLOOKUP($C667,'sin-list 180320_update'!$B$2:$S$835,9,FALSE)="",NA(),VLOOKUP($C667,'sin-list 180320_update'!$B$2:$S$835,9,FALSE)))</f>
        <v>H220
H350
H340</v>
      </c>
      <c r="N667" s="76" t="e">
        <f>IF($C667="-",IF($A667="-",IF(VLOOKUP($D667,'REACH Bilaga XVII_update'!$A$5:$E$131,4,FALSE)="",NA(),VLOOKUP($D667,'REACH Bilaga XVII_update'!$A$5:$E$131,4,FALSE)),IF(VLOOKUP($A667,'REACH Bilaga XVII_update'!$C$5:$D$131,2,FALSE)="",NA(),VLOOKUP($A667,'REACH Bilaga XVII_update'!$C$5:$D$131,2,FALSE))),IF(VLOOKUP($C667,'REACH Bilaga XVII_update'!$B$5:$D$131,3,FALSE)="",NA(),VLOOKUP($C667,'REACH Bilaga XVII_update'!$B$5:$D$131,3,FALSE)))</f>
        <v>#N/A</v>
      </c>
      <c r="O667" s="76" t="e">
        <f>IF($C667="-",IF($A667="-",IF(VLOOKUP($D667,' REACH Bilaga 59_update'!$A$5:$E$210,5,FALSE)="",NA(),VLOOKUP($D667,' REACH Bilaga 59_update'!$A$5:$E$210,5,FALSE)),IF(VLOOKUP($A667,' REACH Bilaga 59_update'!$D$5:$E$210,2,FALSE)="",NA(),VLOOKUP($A667,' REACH Bilaga 59_update'!$D$5:$E$210,2,FALSE))),IF(VLOOKUP($C667,' REACH Bilaga 59_update'!$C$5:$E$210,3,FALSE)="",NA(),VLOOKUP($C667,' REACH Bilaga 59_update'!$C$5:$E$210,3,FALSE)))</f>
        <v>#N/A</v>
      </c>
      <c r="P667" s="76" t="e">
        <f>IF(C667="-",IF(A667="-",IFERROR(VLOOKUP($D667,' REACH Bilaga 59_update'!$A$5:$F$210,MATCH(Sammanfattning!P$1,' REACH Bilaga 59_update'!$A$4:$F$4,0),FALSE),VLOOKUP($D667,'REACH Bilaga XIV_update'!$A$4:$H$110,MATCH(Sammanfattning!P$1,'REACH Bilaga XIV_update'!$A$4:$H$4,0),FALSE)),IFERROR(VLOOKUP($A667,' REACH Bilaga 59_update'!$D$5:$F$210,MATCH(Sammanfattning!P$1,' REACH Bilaga 59_update'!$D$4:$F$4,0),FALSE),VLOOKUP($A667,'REACH Bilaga XIV_update'!$D$4:$H$110,MATCH(Sammanfattning!P$1,'REACH Bilaga XIV_update'!$D$4:$H$4,0),FALSE))),IFERROR(VLOOKUP($C667,' REACH Bilaga 59_update'!$C$5:$F$210,MATCH(Sammanfattning!P$1,' REACH Bilaga 59_update'!$C$4:$F$4,0),FALSE),VLOOKUP($C667,'REACH Bilaga XIV_update'!$C$4:$H$110,MATCH(Sammanfattning!P$1,'REACH Bilaga XIV_update'!$C$4:$H$4,0),FALSE)))</f>
        <v>#N/A</v>
      </c>
      <c r="Q667" s="76" t="e">
        <f>IF($C667="-",IF($A667="-",IF(VLOOKUP($D667,'REACH Bilaga XIV_update'!$A$5:$I$110,9,FALSE)="",NA(),VLOOKUP($D667,'REACH Bilaga XIV_update'!$A$5:$I$110,9,FALSE)),IF(VLOOKUP($A667,'REACH Bilaga XIV_update'!$D$5:$I$110,6,FALSE)="",NA(),VLOOKUP($A667,'REACH Bilaga XIV_update'!$D$5:$I$110,6,FALSE))),IF(VLOOKUP($C667,'REACH Bilaga XIV_update'!$C$5:$I$110,7,FALSE)="",NA(),VLOOKUP($C667,'REACH Bilaga XIV_update'!$C$5:$I$110,7,FALSE)))</f>
        <v>#N/A</v>
      </c>
      <c r="R667" s="76" t="e">
        <f>IF($C667="-",IF($A667="-",IF(VLOOKUP($D667,CoRAP_update!$A$5:$O$376,15,FALSE)="",NA(),VLOOKUP($D667,CoRAP_update!$A$5:$O$376,15,FALSE)),IF(VLOOKUP($A667,CoRAP_update!$D$5:$O$376,12,FALSE)="",NA(),VLOOKUP($A667,CoRAP_update!$D$5:$O$376,12,FALSE))),IF(VLOOKUP($C667,CoRAP_update!$C$5:$O$376,13,FALSE)="",NA(),VLOOKUP($C667,CoRAP_update!$C$5:$O$376,13,FALSE)))</f>
        <v>#N/A</v>
      </c>
      <c r="S667" s="144" t="e">
        <f>IF($C667="-",IF($A667="-",VLOOKUP($D667,CoRAP_update!$A$5:$J$376,MATCH(Sammanfattning!S$1,CoRAP_update!$A$4:$J$4,0),FALSE),VLOOKUP($A667,CoRAP_update!$D$5:$J$376,MATCH(Sammanfattning!S$1,CoRAP_update!$D$4:$J$4,0),FALSE)),VLOOKUP($C667,CoRAP_update!$C$5:$J$376,MATCH(Sammanfattning!S$1,CoRAP_update!$C$4:$J$4,0),FALSE))</f>
        <v>#N/A</v>
      </c>
      <c r="T667" s="76" t="e">
        <f>IF($A667="-",VLOOKUP($D667,EDC_update!$C$2:$F$450,4,FALSE),VLOOKUP($A667,EDC_update!$B$2:$F$450,5,FALSE))</f>
        <v>#N/A</v>
      </c>
      <c r="V667" s="78">
        <f>IF(IFERROR(SEARCH("PBT",P667),99)=99,IF(IFERROR(SEARCH("suspected PBT",S667),99)=99,IF(IFERROR(SEARCH("concluded to be PBT",K667),99)=99,IF(IFERROR(SEARCH("PBT",S667),99)=99,IF(IFERROR(SEARCH("PBT cand",L667),99)=99,IF(IFERROR(SEARCH("PBT",L667),99)=99,IF(IFERROR(SEARCH("persistent, bioackumulative and toxic properties",K667),99)=99,0,Scoring!$E$3),Scoring!$E$3),Scoring!$E$7),Scoring!$E$3),Scoring!$E$5),Scoring!$E$6),Scoring!$E$3)</f>
        <v>0</v>
      </c>
      <c r="W667" s="78">
        <f>IF(IFERROR(SEARCH("vPvB",P667),99)=99,IF(IFERROR(SEARCH("suspected pbt/vPvB",S667),99)=99,IF(IFERROR(SEARCH("vPvB",S667),99)=99,IF(IFERROR(SEARCH("concluded to be a vPvB",S667),99)=99,IF(IFERROR(SEARCH("identified as vPvB",K667),99)=99,IF(IFERROR(SEARCH("concluded to be a vPvB",K667),99)=99,IF(IFERROR(SEARCH("concluded to be both pbt and vPvB",S667),99)=99,IF(IFERROR(SEARCH("concluded to be both pbt and vPvB",K667),99)=99,0,Scoring!$E$5),Scoring!$E$5),Scoring!$E$5),Scoring!$E$5),Scoring!$E$5),Scoring!$E$4),Scoring!$E$6),Scoring!$E$4)</f>
        <v>0</v>
      </c>
      <c r="X667" s="78">
        <f>IF(IFERROR(SEARCH("H410",N667),99)=99,IF(IFERROR(SEARCH("H410",O667),99)=99,IF(IFERROR(SEARCH("H410",Q667),99)=99,IF(IFERROR(SEARCH("H410",M667),99)=99,IF(IFERROR(SEARCH("H410",R667),99)=99,IF(IFERROR(SEARCH("H411",N667),99)=99,IF(IFERROR(SEARCH("H411",O667),99)=99,IF(IFERROR(SEARCH("H411",Q667),99)=99,IF(IFERROR(SEARCH("H411",M667),99)=99,IF(IFERROR(SEARCH("H411",R667),99)=99,IF(IFERROR(SEARCH("H413",N667),99)=99,IF(IFERROR(SEARCH("H413",O667),99)=99,IF(IFERROR(SEARCH("H413",Q667),99)=99,IF(IFERROR(SEARCH("H413",M667),99)=99,IF(IFERROR(SEARCH("H413",R667),99)=99,IF(IFERROR(SEARCH("H412",N667),99)=99,IF(IFERROR(SEARCH("H412",O667),99)=99,IF(IFERROR(SEARCH("H412",Q667),99)=99,IF(IFERROR(SEARCH("H412",M667),99)=99,IF(IFERROR(SEARCH("H412",R667),99)=99,0,Scoring!$E$2),Scoring!$E$2),Scoring!$E$2),Scoring!$E$2),Scoring!$E$2),Scoring!$E$2),Scoring!$E$2),Scoring!$E$2),Scoring!$E$2),Scoring!$E$2),Scoring!$E$2),Scoring!$E$2),Scoring!$E$2),Scoring!$E$2),Scoring!$E$2),Scoring!$E$2),Scoring!$E$2),Scoring!$E$2),Scoring!$E$2),Scoring!$E$2)</f>
        <v>0</v>
      </c>
      <c r="Y667" s="78">
        <f>IF(IFERROR(SEARCH("CMR",K667),99)=99,IF(IFERROR(SEARCH("Suspected CMR",S667),99)=99,IF(IFERROR(SEARCH("CMR",S667),99)=99,0,Scoring!$E$8),Scoring!$E$9),Scoring!$E$8)</f>
        <v>3</v>
      </c>
      <c r="Z667" s="78">
        <f>IF(IFERROR(SEARCH("H350",N667),99)=99,IF(IFERROR(SEARCH("H350",O667),99)=99,IF(IFERROR(SEARCH("H350",Q667),99)=99,IF(IFERROR(SEARCH("H350",M667),99)=99,IF(IFERROR(SEARCH("H350",R667),99)=99,IF(IFERROR(SEARCH("H351",N667),99)=99,IF(IFERROR(SEARCH("H351",O667),99)=99,IF(IFERROR(SEARCH("H351",Q667),99)=99,IF(IFERROR(SEARCH("H351",M667),99)=99,IF(IFERROR(SEARCH("H351",R667),99)=99,IF(IFERROR(SEARCH("carcinogenic",P667),99)=99,IF(IFERROR(SEARCH("suspected carcinogenic",S667),99)=99,0,Scoring!$E$12),Scoring!$E$11),Scoring!$E$10),Scoring!$E$10),Scoring!$E$10),Scoring!$E$10),Scoring!$E$10),Scoring!$E$10),Scoring!$E$10),Scoring!$E$10),Scoring!$E$10),Scoring!$E$10)</f>
        <v>1</v>
      </c>
      <c r="AA667" s="78">
        <f>IF(IFERROR(SEARCH("H340",N667),99)=99,IF(IFERROR(SEARCH("H340",O667),99)=99,IF(IFERROR(SEARCH("H340",Q667),99)=99,IF(IFERROR(SEARCH("H340",M667),99)=99,IF(IFERROR(SEARCH("H340",R667),99)=99,IF(IFERROR(SEARCH("H341",N667),99)=99,IF(IFERROR(SEARCH("H341",O667),99)=99,IF(IFERROR(SEARCH("H341",Q667),99)=99,IF(IFERROR(SEARCH("H341",M667),99)=99,IF(IFERROR(SEARCH("H341",R667),99)=99,IF(IFERROR(SEARCH("mutagenic",P667),99)=99,IF(IFERROR(SEARCH("suspected mutagenic",S667),99)=99,0,Scoring!$E$15),Scoring!$E$14),Scoring!$E$13),Scoring!$E$13),Scoring!$E$13),Scoring!$E$13),Scoring!$E$13),Scoring!$E$13),Scoring!$E$13),Scoring!$E$13),Scoring!$E$13),Scoring!$E$13)</f>
        <v>1</v>
      </c>
      <c r="AB667" s="78">
        <f>IF(IFERROR(SEARCH("H360",N667),99)=99,IF(IFERROR(SEARCH("H360",O667),99)=99,IF(IFERROR(SEARCH("H360",Q667),99)=99,IF(IFERROR(SEARCH("H360",M667),99)=99,IF(IFERROR(SEARCH("H360",R667),99)=99,IF(IFERROR(SEARCH("H361",N667),99)=99,IF(IFERROR(SEARCH("H361",O667),99)=99,IF(IFERROR(SEARCH("H361",Q667),99)=99,IF(IFERROR(SEARCH("H361",M667),99)=99,IF(IFERROR(SEARCH("H361",R667),99)=99,IF(IFERROR(SEARCH("reproduction",P667),99)=99,IF(IFERROR(SEARCH("suspected reprotoxic",S667),99)=99,IF(IFERROR(SEARCH("reprotoxic",S667),99)=99,IF(IFERROR(SEARCH("reprotoxic",K667),99)=99,0,Scoring!$E$18),Scoring!$E$18),Scoring!$E$19),Scoring!$E$17),Scoring!$E$16),Scoring!$E$16),Scoring!$E$16),Scoring!$E$16),Scoring!$E$16),Scoring!$E$16),Scoring!$E$16),Scoring!$E$16),Scoring!$E$16),Scoring!$E$16)</f>
        <v>0</v>
      </c>
      <c r="AC667" s="78">
        <f>IF(IFERROR(SEARCH("57f",L667),99)=99,IF(IFERROR(SEARCH("57(f)",P667),99)=99,0,Scoring!$E$20),Scoring!$E$20)</f>
        <v>0</v>
      </c>
      <c r="AD667" s="78">
        <f>IF(IFERROR(SEARCH("CAT1",T667),99)=99,IF(IFERROR(SEARCH("CAT2",T667),99)=99,IF(IFERROR(SEARCH("CAT3",T667),99)=99,IF(IFERROR(SEARCH("concluded to be endocrine",K667),99)=99,IF(IFERROR(SEARCH("categorised as endocrine",K667),99)=99,IF(IFERROR(SEARCH("endocrine disrupting",P667),99)=99,IF(IFERROR(SEARCH("endocrine disrupting",K667),99)=99,IF(IFERROR(SEARCH("suspected endocrine",S667),99)=99,IF(IFERROR(SEARCH("potential endocrine",S667),99)=99,0,Scoring!$E$25),Scoring!$E$25),Scoring!$E$24),Scoring!$E$24),Scoring!$E$24),Scoring!$E$24),Scoring!$E$23),Scoring!$E$22),Scoring!$E$21)</f>
        <v>0</v>
      </c>
      <c r="AE667" s="78">
        <f>IF(IFERROR(SEARCH("suspected sensitiser",S667),99)=99,IF(IFERROR(SEARCH("sensitiser",S667),99)=99,IF(IFERROR(SEARCH("other hazard based concern",S667),99)=99,0,Scoring!$E$28),Scoring!$E$26),Scoring!$E$27)</f>
        <v>0</v>
      </c>
      <c r="AF667" s="78">
        <f>IF(IFERROR(M667,1)=1,IF(IFERROR(N667,1)=1,IF(IFERROR(O667,1)=1,IF(IFERROR(Q667,1)=1,IF(IFERROR(R667,1)=1,IF(IFERROR(T667,1)=1,IF(IFERROR(K667,1)=1,IF(IFERROR(P667,1)=1,IF(IFERROR(S667,1)=1,Scoring!$E$29,0),0),0),0),0),0),0),0),0)</f>
        <v>0</v>
      </c>
      <c r="AG667" s="78">
        <f t="shared" si="53"/>
        <v>3</v>
      </c>
      <c r="AI667" s="93"/>
      <c r="AJ667" s="94"/>
      <c r="AK667" s="76"/>
      <c r="AL667" s="75"/>
      <c r="AN667" s="79"/>
      <c r="AO667" s="79"/>
      <c r="AP667" s="79"/>
      <c r="AQ667" s="79"/>
      <c r="AR667" s="79"/>
      <c r="AS667" s="78"/>
      <c r="AU667" s="79">
        <f>IF(IFERROR(F667,99)=99,IF(IFERROR(G667,99)=99,IF(IFERROR(H667,99)=99,IF(IFERROR(I667,99)=99,IF(IFERROR(E667,99)=99,IF(IFERROR(J667,99)=99,0,Scoring!$B$7),Scoring!$B$3),Scoring!$B$2),Scoring!$B$6),Scoring!$B$5),Scoring!$B$4)</f>
        <v>0.3</v>
      </c>
      <c r="AV667" s="78">
        <f t="shared" si="54"/>
        <v>0.89999999999999991</v>
      </c>
      <c r="AW667" s="78"/>
      <c r="AX667" s="66"/>
      <c r="AY667" s="78"/>
      <c r="AZ667" s="76"/>
      <c r="BA667" s="76"/>
      <c r="BB667" s="76"/>
    </row>
    <row r="668" spans="1:54" x14ac:dyDescent="0.25">
      <c r="A668" s="77" t="s">
        <v>7608</v>
      </c>
      <c r="B668" s="76" t="str">
        <f t="shared" si="55"/>
        <v>270-991-4</v>
      </c>
      <c r="C668" s="77" t="s">
        <v>1978</v>
      </c>
      <c r="D668" s="77" t="s">
        <v>1979</v>
      </c>
      <c r="E668" s="76" t="str">
        <f>IF(C668="-",IF(A668="-",VLOOKUP(D668,'sin-list 180320_update'!$C$2:$C$835,1,FALSE),VLOOKUP(A668,'sin-list 180320_update'!$A$2:$A$835,1,FALSE)),VLOOKUP(C668,'sin-list 180320_update'!$B$2:$B$835,1,FALSE))</f>
        <v>270-991-4</v>
      </c>
      <c r="F668" s="76" t="e">
        <f>IF($C668="-",IF($A668="-",VLOOKUP($D668,'REACH Bilaga XVII_update'!$A$5:$A$131,1,FALSE),VLOOKUP($A668,'REACH Bilaga XVII_update'!$C$5:$C$131,1,FALSE)),VLOOKUP($C668,'REACH Bilaga XVII_update'!$B$5:$B$131,1,FALSE))</f>
        <v>#N/A</v>
      </c>
      <c r="G668" s="76" t="e">
        <f>IF($C668="-",IF($A668="-",VLOOKUP($D668,' REACH Bilaga 59_update'!$A$5:$A$210,1,FALSE),VLOOKUP($A668,' REACH Bilaga 59_update'!$D$5:$D$210,1,FALSE)),VLOOKUP($C668,' REACH Bilaga 59_update'!$C$5:$C$210,1,FALSE))</f>
        <v>#N/A</v>
      </c>
      <c r="H668" s="76" t="e">
        <f>IF($C668="-",IF($A668="-",VLOOKUP($D668,'REACH Bilaga XIV_update'!$A$5:$A$110,1,FALSE),VLOOKUP($A668,'REACH Bilaga XIV_update'!$D$5:$D$110,1,FALSE)),VLOOKUP($C668,'REACH Bilaga XIV_update'!$C$5:$C$110,1,FALSE))</f>
        <v>#N/A</v>
      </c>
      <c r="I668" s="76" t="e">
        <f>IF($C668="-",IF($A668="-",VLOOKUP($D668,CoRAP_update!$A$5:$A$376,1,FALSE),VLOOKUP($A668,CoRAP_update!$D$5:$D$376,1,FALSE)),VLOOKUP($C668,CoRAP_update!$C$5:$C$376,1,FALSE))</f>
        <v>#N/A</v>
      </c>
      <c r="J668" s="76" t="e">
        <f>IF($C668="-",IF($A668="-",VLOOKUP($D668,EDC_update!$C$2:$C$450,1,FALSE),VLOOKUP($A668,EDC_update!$B$2:$B$450,1,FALSE)),VLOOKUP($C668,EDC_update!$L$2:$L$450,1,FALSE))</f>
        <v>#N/A</v>
      </c>
      <c r="K668" s="76" t="str">
        <f>IF($C668="-",IF($A668="-",IF(VLOOKUP($D668,'sin-list 180320_update'!$C$2:$S$835,3,FALSE)="",NA(),VLOOKUP($D668,'sin-list 180320_update'!$C$2:$S$835,3,FALSE)),IF(VLOOKUP($A668,'sin-list 180320_update'!$A$2:$S$835,5,FALSE)="",NA(),VLOOKUP($A668,'sin-list 180320_update'!$A$2:$S$835,5,FALSE))),IF(VLOOKUP($C668,'sin-list 180320_update'!$B$2:$S$835,4,FALSE)="",NA(),VLOOKUP($C668,'sin-list 180320_update'!$B$2:$S$835,4,FALSE)))</f>
        <v>Classified CMR according to Annex VI of Regulation 1272/2008. (Might not apply when contaminants are below below legal thresholds and/or full refining history is known)</v>
      </c>
      <c r="L668" s="76" t="str">
        <f>IF($C668="-",IF($A668="-",VLOOKUP($D668,'sin-list 180320_update'!$C$2:$S$835,6,FALSE),VLOOKUP($A668,'sin-list 180320_update'!$A$2:$S$835,8,FALSE)),VLOOKUP($C668,'sin-list 180320_update'!$B$2:$S$835,7,FALSE))</f>
        <v>Carc. 1B
Muta. 1B
Asp. Tox. 1</v>
      </c>
      <c r="M668" s="76" t="str">
        <f>IF($C668="-",IF($A668="-",IF(VLOOKUP($D668,'sin-list 180320_update'!$C$2:$S$835,8,FALSE)="",NA(),VLOOKUP($D668,'sin-list 180320_update'!$C$2:$S$835,8,FALSE)),IF(VLOOKUP($A668,'sin-list 180320_update'!$A$2:$S$835,10,FALSE)="",NA(),VLOOKUP($A668,'sin-list 180320_update'!$A$2:$S$835,10,FALSE))),IF(VLOOKUP($C668,'sin-list 180320_update'!$B$2:$S$835,9,FALSE)="",NA(),VLOOKUP($C668,'sin-list 180320_update'!$B$2:$S$835,9,FALSE)))</f>
        <v>H350
H340
H304</v>
      </c>
      <c r="N668" s="76" t="e">
        <f>IF($C668="-",IF($A668="-",IF(VLOOKUP($D668,'REACH Bilaga XVII_update'!$A$5:$E$131,4,FALSE)="",NA(),VLOOKUP($D668,'REACH Bilaga XVII_update'!$A$5:$E$131,4,FALSE)),IF(VLOOKUP($A668,'REACH Bilaga XVII_update'!$C$5:$D$131,2,FALSE)="",NA(),VLOOKUP($A668,'REACH Bilaga XVII_update'!$C$5:$D$131,2,FALSE))),IF(VLOOKUP($C668,'REACH Bilaga XVII_update'!$B$5:$D$131,3,FALSE)="",NA(),VLOOKUP($C668,'REACH Bilaga XVII_update'!$B$5:$D$131,3,FALSE)))</f>
        <v>#N/A</v>
      </c>
      <c r="O668" s="76" t="e">
        <f>IF($C668="-",IF($A668="-",IF(VLOOKUP($D668,' REACH Bilaga 59_update'!$A$5:$E$210,5,FALSE)="",NA(),VLOOKUP($D668,' REACH Bilaga 59_update'!$A$5:$E$210,5,FALSE)),IF(VLOOKUP($A668,' REACH Bilaga 59_update'!$D$5:$E$210,2,FALSE)="",NA(),VLOOKUP($A668,' REACH Bilaga 59_update'!$D$5:$E$210,2,FALSE))),IF(VLOOKUP($C668,' REACH Bilaga 59_update'!$C$5:$E$210,3,FALSE)="",NA(),VLOOKUP($C668,' REACH Bilaga 59_update'!$C$5:$E$210,3,FALSE)))</f>
        <v>#N/A</v>
      </c>
      <c r="P668" s="76" t="e">
        <f>IF(C668="-",IF(A668="-",IFERROR(VLOOKUP($D668,' REACH Bilaga 59_update'!$A$5:$F$210,MATCH(Sammanfattning!P$1,' REACH Bilaga 59_update'!$A$4:$F$4,0),FALSE),VLOOKUP($D668,'REACH Bilaga XIV_update'!$A$4:$H$110,MATCH(Sammanfattning!P$1,'REACH Bilaga XIV_update'!$A$4:$H$4,0),FALSE)),IFERROR(VLOOKUP($A668,' REACH Bilaga 59_update'!$D$5:$F$210,MATCH(Sammanfattning!P$1,' REACH Bilaga 59_update'!$D$4:$F$4,0),FALSE),VLOOKUP($A668,'REACH Bilaga XIV_update'!$D$4:$H$110,MATCH(Sammanfattning!P$1,'REACH Bilaga XIV_update'!$D$4:$H$4,0),FALSE))),IFERROR(VLOOKUP($C668,' REACH Bilaga 59_update'!$C$5:$F$210,MATCH(Sammanfattning!P$1,' REACH Bilaga 59_update'!$C$4:$F$4,0),FALSE),VLOOKUP($C668,'REACH Bilaga XIV_update'!$C$4:$H$110,MATCH(Sammanfattning!P$1,'REACH Bilaga XIV_update'!$C$4:$H$4,0),FALSE)))</f>
        <v>#N/A</v>
      </c>
      <c r="Q668" s="76" t="e">
        <f>IF($C668="-",IF($A668="-",IF(VLOOKUP($D668,'REACH Bilaga XIV_update'!$A$5:$I$110,9,FALSE)="",NA(),VLOOKUP($D668,'REACH Bilaga XIV_update'!$A$5:$I$110,9,FALSE)),IF(VLOOKUP($A668,'REACH Bilaga XIV_update'!$D$5:$I$110,6,FALSE)="",NA(),VLOOKUP($A668,'REACH Bilaga XIV_update'!$D$5:$I$110,6,FALSE))),IF(VLOOKUP($C668,'REACH Bilaga XIV_update'!$C$5:$I$110,7,FALSE)="",NA(),VLOOKUP($C668,'REACH Bilaga XIV_update'!$C$5:$I$110,7,FALSE)))</f>
        <v>#N/A</v>
      </c>
      <c r="R668" s="76" t="e">
        <f>IF($C668="-",IF($A668="-",IF(VLOOKUP($D668,CoRAP_update!$A$5:$O$376,15,FALSE)="",NA(),VLOOKUP($D668,CoRAP_update!$A$5:$O$376,15,FALSE)),IF(VLOOKUP($A668,CoRAP_update!$D$5:$O$376,12,FALSE)="",NA(),VLOOKUP($A668,CoRAP_update!$D$5:$O$376,12,FALSE))),IF(VLOOKUP($C668,CoRAP_update!$C$5:$O$376,13,FALSE)="",NA(),VLOOKUP($C668,CoRAP_update!$C$5:$O$376,13,FALSE)))</f>
        <v>#N/A</v>
      </c>
      <c r="S668" s="144" t="e">
        <f>IF($C668="-",IF($A668="-",VLOOKUP($D668,CoRAP_update!$A$5:$J$376,MATCH(Sammanfattning!S$1,CoRAP_update!$A$4:$J$4,0),FALSE),VLOOKUP($A668,CoRAP_update!$D$5:$J$376,MATCH(Sammanfattning!S$1,CoRAP_update!$D$4:$J$4,0),FALSE)),VLOOKUP($C668,CoRAP_update!$C$5:$J$376,MATCH(Sammanfattning!S$1,CoRAP_update!$C$4:$J$4,0),FALSE))</f>
        <v>#N/A</v>
      </c>
      <c r="T668" s="76" t="e">
        <f>IF($A668="-",VLOOKUP($D668,EDC_update!$C$2:$F$450,4,FALSE),VLOOKUP($A668,EDC_update!$B$2:$F$450,5,FALSE))</f>
        <v>#N/A</v>
      </c>
      <c r="V668" s="78">
        <f>IF(IFERROR(SEARCH("PBT",P668),99)=99,IF(IFERROR(SEARCH("suspected PBT",S668),99)=99,IF(IFERROR(SEARCH("concluded to be PBT",K668),99)=99,IF(IFERROR(SEARCH("PBT",S668),99)=99,IF(IFERROR(SEARCH("PBT cand",L668),99)=99,IF(IFERROR(SEARCH("PBT",L668),99)=99,IF(IFERROR(SEARCH("persistent, bioackumulative and toxic properties",K668),99)=99,0,Scoring!$E$3),Scoring!$E$3),Scoring!$E$7),Scoring!$E$3),Scoring!$E$5),Scoring!$E$6),Scoring!$E$3)</f>
        <v>0</v>
      </c>
      <c r="W668" s="78">
        <f>IF(IFERROR(SEARCH("vPvB",P668),99)=99,IF(IFERROR(SEARCH("suspected pbt/vPvB",S668),99)=99,IF(IFERROR(SEARCH("vPvB",S668),99)=99,IF(IFERROR(SEARCH("concluded to be a vPvB",S668),99)=99,IF(IFERROR(SEARCH("identified as vPvB",K668),99)=99,IF(IFERROR(SEARCH("concluded to be a vPvB",K668),99)=99,IF(IFERROR(SEARCH("concluded to be both pbt and vPvB",S668),99)=99,IF(IFERROR(SEARCH("concluded to be both pbt and vPvB",K668),99)=99,0,Scoring!$E$5),Scoring!$E$5),Scoring!$E$5),Scoring!$E$5),Scoring!$E$5),Scoring!$E$4),Scoring!$E$6),Scoring!$E$4)</f>
        <v>0</v>
      </c>
      <c r="X668" s="78">
        <f>IF(IFERROR(SEARCH("H410",N668),99)=99,IF(IFERROR(SEARCH("H410",O668),99)=99,IF(IFERROR(SEARCH("H410",Q668),99)=99,IF(IFERROR(SEARCH("H410",M668),99)=99,IF(IFERROR(SEARCH("H410",R668),99)=99,IF(IFERROR(SEARCH("H411",N668),99)=99,IF(IFERROR(SEARCH("H411",O668),99)=99,IF(IFERROR(SEARCH("H411",Q668),99)=99,IF(IFERROR(SEARCH("H411",M668),99)=99,IF(IFERROR(SEARCH("H411",R668),99)=99,IF(IFERROR(SEARCH("H413",N668),99)=99,IF(IFERROR(SEARCH("H413",O668),99)=99,IF(IFERROR(SEARCH("H413",Q668),99)=99,IF(IFERROR(SEARCH("H413",M668),99)=99,IF(IFERROR(SEARCH("H413",R668),99)=99,IF(IFERROR(SEARCH("H412",N668),99)=99,IF(IFERROR(SEARCH("H412",O668),99)=99,IF(IFERROR(SEARCH("H412",Q668),99)=99,IF(IFERROR(SEARCH("H412",M668),99)=99,IF(IFERROR(SEARCH("H412",R668),99)=99,0,Scoring!$E$2),Scoring!$E$2),Scoring!$E$2),Scoring!$E$2),Scoring!$E$2),Scoring!$E$2),Scoring!$E$2),Scoring!$E$2),Scoring!$E$2),Scoring!$E$2),Scoring!$E$2),Scoring!$E$2),Scoring!$E$2),Scoring!$E$2),Scoring!$E$2),Scoring!$E$2),Scoring!$E$2),Scoring!$E$2),Scoring!$E$2),Scoring!$E$2)</f>
        <v>0</v>
      </c>
      <c r="Y668" s="78">
        <f>IF(IFERROR(SEARCH("CMR",K668),99)=99,IF(IFERROR(SEARCH("Suspected CMR",S668),99)=99,IF(IFERROR(SEARCH("CMR",S668),99)=99,0,Scoring!$E$8),Scoring!$E$9),Scoring!$E$8)</f>
        <v>3</v>
      </c>
      <c r="Z668" s="78">
        <f>IF(IFERROR(SEARCH("H350",N668),99)=99,IF(IFERROR(SEARCH("H350",O668),99)=99,IF(IFERROR(SEARCH("H350",Q668),99)=99,IF(IFERROR(SEARCH("H350",M668),99)=99,IF(IFERROR(SEARCH("H350",R668),99)=99,IF(IFERROR(SEARCH("H351",N668),99)=99,IF(IFERROR(SEARCH("H351",O668),99)=99,IF(IFERROR(SEARCH("H351",Q668),99)=99,IF(IFERROR(SEARCH("H351",M668),99)=99,IF(IFERROR(SEARCH("H351",R668),99)=99,IF(IFERROR(SEARCH("carcinogenic",P668),99)=99,IF(IFERROR(SEARCH("suspected carcinogenic",S668),99)=99,0,Scoring!$E$12),Scoring!$E$11),Scoring!$E$10),Scoring!$E$10),Scoring!$E$10),Scoring!$E$10),Scoring!$E$10),Scoring!$E$10),Scoring!$E$10),Scoring!$E$10),Scoring!$E$10),Scoring!$E$10)</f>
        <v>1</v>
      </c>
      <c r="AA668" s="78">
        <f>IF(IFERROR(SEARCH("H340",N668),99)=99,IF(IFERROR(SEARCH("H340",O668),99)=99,IF(IFERROR(SEARCH("H340",Q668),99)=99,IF(IFERROR(SEARCH("H340",M668),99)=99,IF(IFERROR(SEARCH("H340",R668),99)=99,IF(IFERROR(SEARCH("H341",N668),99)=99,IF(IFERROR(SEARCH("H341",O668),99)=99,IF(IFERROR(SEARCH("H341",Q668),99)=99,IF(IFERROR(SEARCH("H341",M668),99)=99,IF(IFERROR(SEARCH("H341",R668),99)=99,IF(IFERROR(SEARCH("mutagenic",P668),99)=99,IF(IFERROR(SEARCH("suspected mutagenic",S668),99)=99,0,Scoring!$E$15),Scoring!$E$14),Scoring!$E$13),Scoring!$E$13),Scoring!$E$13),Scoring!$E$13),Scoring!$E$13),Scoring!$E$13),Scoring!$E$13),Scoring!$E$13),Scoring!$E$13),Scoring!$E$13)</f>
        <v>1</v>
      </c>
      <c r="AB668" s="78">
        <f>IF(IFERROR(SEARCH("H360",N668),99)=99,IF(IFERROR(SEARCH("H360",O668),99)=99,IF(IFERROR(SEARCH("H360",Q668),99)=99,IF(IFERROR(SEARCH("H360",M668),99)=99,IF(IFERROR(SEARCH("H360",R668),99)=99,IF(IFERROR(SEARCH("H361",N668),99)=99,IF(IFERROR(SEARCH("H361",O668),99)=99,IF(IFERROR(SEARCH("H361",Q668),99)=99,IF(IFERROR(SEARCH("H361",M668),99)=99,IF(IFERROR(SEARCH("H361",R668),99)=99,IF(IFERROR(SEARCH("reproduction",P668),99)=99,IF(IFERROR(SEARCH("suspected reprotoxic",S668),99)=99,IF(IFERROR(SEARCH("reprotoxic",S668),99)=99,IF(IFERROR(SEARCH("reprotoxic",K668),99)=99,0,Scoring!$E$18),Scoring!$E$18),Scoring!$E$19),Scoring!$E$17),Scoring!$E$16),Scoring!$E$16),Scoring!$E$16),Scoring!$E$16),Scoring!$E$16),Scoring!$E$16),Scoring!$E$16),Scoring!$E$16),Scoring!$E$16),Scoring!$E$16)</f>
        <v>0</v>
      </c>
      <c r="AC668" s="78">
        <f>IF(IFERROR(SEARCH("57f",L668),99)=99,IF(IFERROR(SEARCH("57(f)",P668),99)=99,0,Scoring!$E$20),Scoring!$E$20)</f>
        <v>0</v>
      </c>
      <c r="AD668" s="78">
        <f>IF(IFERROR(SEARCH("CAT1",T668),99)=99,IF(IFERROR(SEARCH("CAT2",T668),99)=99,IF(IFERROR(SEARCH("CAT3",T668),99)=99,IF(IFERROR(SEARCH("concluded to be endocrine",K668),99)=99,IF(IFERROR(SEARCH("categorised as endocrine",K668),99)=99,IF(IFERROR(SEARCH("endocrine disrupting",P668),99)=99,IF(IFERROR(SEARCH("endocrine disrupting",K668),99)=99,IF(IFERROR(SEARCH("suspected endocrine",S668),99)=99,IF(IFERROR(SEARCH("potential endocrine",S668),99)=99,0,Scoring!$E$25),Scoring!$E$25),Scoring!$E$24),Scoring!$E$24),Scoring!$E$24),Scoring!$E$24),Scoring!$E$23),Scoring!$E$22),Scoring!$E$21)</f>
        <v>0</v>
      </c>
      <c r="AE668" s="78">
        <f>IF(IFERROR(SEARCH("suspected sensitiser",S668),99)=99,IF(IFERROR(SEARCH("sensitiser",S668),99)=99,IF(IFERROR(SEARCH("other hazard based concern",S668),99)=99,0,Scoring!$E$28),Scoring!$E$26),Scoring!$E$27)</f>
        <v>0</v>
      </c>
      <c r="AF668" s="78">
        <f>IF(IFERROR(M668,1)=1,IF(IFERROR(N668,1)=1,IF(IFERROR(O668,1)=1,IF(IFERROR(Q668,1)=1,IF(IFERROR(R668,1)=1,IF(IFERROR(T668,1)=1,IF(IFERROR(K668,1)=1,IF(IFERROR(P668,1)=1,IF(IFERROR(S668,1)=1,Scoring!$E$29,0),0),0),0),0),0),0),0),0)</f>
        <v>0</v>
      </c>
      <c r="AG668" s="78">
        <f t="shared" si="53"/>
        <v>3</v>
      </c>
      <c r="AI668" s="93"/>
      <c r="AJ668" s="94"/>
      <c r="AK668" s="76"/>
      <c r="AL668" s="75"/>
      <c r="AN668" s="79"/>
      <c r="AO668" s="79"/>
      <c r="AP668" s="79"/>
      <c r="AQ668" s="79"/>
      <c r="AR668" s="79"/>
      <c r="AS668" s="78"/>
      <c r="AU668" s="79">
        <f>IF(IFERROR(F668,99)=99,IF(IFERROR(G668,99)=99,IF(IFERROR(H668,99)=99,IF(IFERROR(I668,99)=99,IF(IFERROR(E668,99)=99,IF(IFERROR(J668,99)=99,0,Scoring!$B$7),Scoring!$B$3),Scoring!$B$2),Scoring!$B$6),Scoring!$B$5),Scoring!$B$4)</f>
        <v>0.3</v>
      </c>
      <c r="AV668" s="78">
        <f t="shared" si="54"/>
        <v>0.89999999999999991</v>
      </c>
      <c r="AW668" s="78"/>
      <c r="AX668" s="66"/>
      <c r="AY668" s="78"/>
      <c r="AZ668" s="76"/>
      <c r="BA668" s="76"/>
      <c r="BB668" s="76"/>
    </row>
    <row r="669" spans="1:54" x14ac:dyDescent="0.25">
      <c r="A669" s="77" t="s">
        <v>6561</v>
      </c>
      <c r="B669" s="76" t="str">
        <f t="shared" si="55"/>
        <v>270-993-5</v>
      </c>
      <c r="C669" s="77" t="s">
        <v>1980</v>
      </c>
      <c r="D669" s="77" t="s">
        <v>1981</v>
      </c>
      <c r="E669" s="76" t="str">
        <f>IF(C669="-",IF(A669="-",VLOOKUP(D669,'sin-list 180320_update'!$C$2:$C$835,1,FALSE),VLOOKUP(A669,'sin-list 180320_update'!$A$2:$A$835,1,FALSE)),VLOOKUP(C669,'sin-list 180320_update'!$B$2:$B$835,1,FALSE))</f>
        <v>270-993-5</v>
      </c>
      <c r="F669" s="76" t="e">
        <f>IF($C669="-",IF($A669="-",VLOOKUP($D669,'REACH Bilaga XVII_update'!$A$5:$A$131,1,FALSE),VLOOKUP($A669,'REACH Bilaga XVII_update'!$C$5:$C$131,1,FALSE)),VLOOKUP($C669,'REACH Bilaga XVII_update'!$B$5:$B$131,1,FALSE))</f>
        <v>#N/A</v>
      </c>
      <c r="G669" s="76" t="e">
        <f>IF($C669="-",IF($A669="-",VLOOKUP($D669,' REACH Bilaga 59_update'!$A$5:$A$210,1,FALSE),VLOOKUP($A669,' REACH Bilaga 59_update'!$D$5:$D$210,1,FALSE)),VLOOKUP($C669,' REACH Bilaga 59_update'!$C$5:$C$210,1,FALSE))</f>
        <v>#N/A</v>
      </c>
      <c r="H669" s="76" t="e">
        <f>IF($C669="-",IF($A669="-",VLOOKUP($D669,'REACH Bilaga XIV_update'!$A$5:$A$110,1,FALSE),VLOOKUP($A669,'REACH Bilaga XIV_update'!$D$5:$D$110,1,FALSE)),VLOOKUP($C669,'REACH Bilaga XIV_update'!$C$5:$C$110,1,FALSE))</f>
        <v>#N/A</v>
      </c>
      <c r="I669" s="76" t="e">
        <f>IF($C669="-",IF($A669="-",VLOOKUP($D669,CoRAP_update!$A$5:$A$376,1,FALSE),VLOOKUP($A669,CoRAP_update!$D$5:$D$376,1,FALSE)),VLOOKUP($C669,CoRAP_update!$C$5:$C$376,1,FALSE))</f>
        <v>#N/A</v>
      </c>
      <c r="J669" s="76" t="e">
        <f>IF($C669="-",IF($A669="-",VLOOKUP($D669,EDC_update!$C$2:$C$450,1,FALSE),VLOOKUP($A669,EDC_update!$B$2:$B$450,1,FALSE)),VLOOKUP($C669,EDC_update!$L$2:$L$450,1,FALSE))</f>
        <v>#N/A</v>
      </c>
      <c r="K669" s="76" t="str">
        <f>IF($C669="-",IF($A669="-",IF(VLOOKUP($D669,'sin-list 180320_update'!$C$2:$S$835,3,FALSE)="",NA(),VLOOKUP($D669,'sin-list 180320_update'!$C$2:$S$835,3,FALSE)),IF(VLOOKUP($A669,'sin-list 180320_update'!$A$2:$S$835,5,FALSE)="",NA(),VLOOKUP($A669,'sin-list 180320_update'!$A$2:$S$835,5,FALSE))),IF(VLOOKUP($C669,'sin-list 180320_update'!$B$2:$S$835,4,FALSE)="",NA(),VLOOKUP($C669,'sin-list 180320_update'!$B$2:$S$835,4,FALSE)))</f>
        <v>Classified CMR according to Annex VI of Regulation 1272/2008. (Might not apply when contaminants are below below legal thresholds and/or full refining history is known)</v>
      </c>
      <c r="L669" s="76" t="str">
        <f>IF($C669="-",IF($A669="-",VLOOKUP($D669,'sin-list 180320_update'!$C$2:$S$835,6,FALSE),VLOOKUP($A669,'sin-list 180320_update'!$A$2:$S$835,8,FALSE)),VLOOKUP($C669,'sin-list 180320_update'!$B$2:$S$835,7,FALSE))</f>
        <v>Carc. 1B
Muta. 1B
Asp. Tox. 1</v>
      </c>
      <c r="M669" s="76" t="str">
        <f>IF($C669="-",IF($A669="-",IF(VLOOKUP($D669,'sin-list 180320_update'!$C$2:$S$835,8,FALSE)="",NA(),VLOOKUP($D669,'sin-list 180320_update'!$C$2:$S$835,8,FALSE)),IF(VLOOKUP($A669,'sin-list 180320_update'!$A$2:$S$835,10,FALSE)="",NA(),VLOOKUP($A669,'sin-list 180320_update'!$A$2:$S$835,10,FALSE))),IF(VLOOKUP($C669,'sin-list 180320_update'!$B$2:$S$835,9,FALSE)="",NA(),VLOOKUP($C669,'sin-list 180320_update'!$B$2:$S$835,9,FALSE)))</f>
        <v>H350
H340
H304</v>
      </c>
      <c r="N669" s="76" t="e">
        <f>IF($C669="-",IF($A669="-",IF(VLOOKUP($D669,'REACH Bilaga XVII_update'!$A$5:$E$131,4,FALSE)="",NA(),VLOOKUP($D669,'REACH Bilaga XVII_update'!$A$5:$E$131,4,FALSE)),IF(VLOOKUP($A669,'REACH Bilaga XVII_update'!$C$5:$D$131,2,FALSE)="",NA(),VLOOKUP($A669,'REACH Bilaga XVII_update'!$C$5:$D$131,2,FALSE))),IF(VLOOKUP($C669,'REACH Bilaga XVII_update'!$B$5:$D$131,3,FALSE)="",NA(),VLOOKUP($C669,'REACH Bilaga XVII_update'!$B$5:$D$131,3,FALSE)))</f>
        <v>#N/A</v>
      </c>
      <c r="O669" s="76" t="e">
        <f>IF($C669="-",IF($A669="-",IF(VLOOKUP($D669,' REACH Bilaga 59_update'!$A$5:$E$210,5,FALSE)="",NA(),VLOOKUP($D669,' REACH Bilaga 59_update'!$A$5:$E$210,5,FALSE)),IF(VLOOKUP($A669,' REACH Bilaga 59_update'!$D$5:$E$210,2,FALSE)="",NA(),VLOOKUP($A669,' REACH Bilaga 59_update'!$D$5:$E$210,2,FALSE))),IF(VLOOKUP($C669,' REACH Bilaga 59_update'!$C$5:$E$210,3,FALSE)="",NA(),VLOOKUP($C669,' REACH Bilaga 59_update'!$C$5:$E$210,3,FALSE)))</f>
        <v>#N/A</v>
      </c>
      <c r="P669" s="76" t="e">
        <f>IF(C669="-",IF(A669="-",IFERROR(VLOOKUP($D669,' REACH Bilaga 59_update'!$A$5:$F$210,MATCH(Sammanfattning!P$1,' REACH Bilaga 59_update'!$A$4:$F$4,0),FALSE),VLOOKUP($D669,'REACH Bilaga XIV_update'!$A$4:$H$110,MATCH(Sammanfattning!P$1,'REACH Bilaga XIV_update'!$A$4:$H$4,0),FALSE)),IFERROR(VLOOKUP($A669,' REACH Bilaga 59_update'!$D$5:$F$210,MATCH(Sammanfattning!P$1,' REACH Bilaga 59_update'!$D$4:$F$4,0),FALSE),VLOOKUP($A669,'REACH Bilaga XIV_update'!$D$4:$H$110,MATCH(Sammanfattning!P$1,'REACH Bilaga XIV_update'!$D$4:$H$4,0),FALSE))),IFERROR(VLOOKUP($C669,' REACH Bilaga 59_update'!$C$5:$F$210,MATCH(Sammanfattning!P$1,' REACH Bilaga 59_update'!$C$4:$F$4,0),FALSE),VLOOKUP($C669,'REACH Bilaga XIV_update'!$C$4:$H$110,MATCH(Sammanfattning!P$1,'REACH Bilaga XIV_update'!$C$4:$H$4,0),FALSE)))</f>
        <v>#N/A</v>
      </c>
      <c r="Q669" s="76" t="e">
        <f>IF($C669="-",IF($A669="-",IF(VLOOKUP($D669,'REACH Bilaga XIV_update'!$A$5:$I$110,9,FALSE)="",NA(),VLOOKUP($D669,'REACH Bilaga XIV_update'!$A$5:$I$110,9,FALSE)),IF(VLOOKUP($A669,'REACH Bilaga XIV_update'!$D$5:$I$110,6,FALSE)="",NA(),VLOOKUP($A669,'REACH Bilaga XIV_update'!$D$5:$I$110,6,FALSE))),IF(VLOOKUP($C669,'REACH Bilaga XIV_update'!$C$5:$I$110,7,FALSE)="",NA(),VLOOKUP($C669,'REACH Bilaga XIV_update'!$C$5:$I$110,7,FALSE)))</f>
        <v>#N/A</v>
      </c>
      <c r="R669" s="76" t="e">
        <f>IF($C669="-",IF($A669="-",IF(VLOOKUP($D669,CoRAP_update!$A$5:$O$376,15,FALSE)="",NA(),VLOOKUP($D669,CoRAP_update!$A$5:$O$376,15,FALSE)),IF(VLOOKUP($A669,CoRAP_update!$D$5:$O$376,12,FALSE)="",NA(),VLOOKUP($A669,CoRAP_update!$D$5:$O$376,12,FALSE))),IF(VLOOKUP($C669,CoRAP_update!$C$5:$O$376,13,FALSE)="",NA(),VLOOKUP($C669,CoRAP_update!$C$5:$O$376,13,FALSE)))</f>
        <v>#N/A</v>
      </c>
      <c r="S669" s="144" t="e">
        <f>IF($C669="-",IF($A669="-",VLOOKUP($D669,CoRAP_update!$A$5:$J$376,MATCH(Sammanfattning!S$1,CoRAP_update!$A$4:$J$4,0),FALSE),VLOOKUP($A669,CoRAP_update!$D$5:$J$376,MATCH(Sammanfattning!S$1,CoRAP_update!$D$4:$J$4,0),FALSE)),VLOOKUP($C669,CoRAP_update!$C$5:$J$376,MATCH(Sammanfattning!S$1,CoRAP_update!$C$4:$J$4,0),FALSE))</f>
        <v>#N/A</v>
      </c>
      <c r="T669" s="76" t="e">
        <f>IF($A669="-",VLOOKUP($D669,EDC_update!$C$2:$F$450,4,FALSE),VLOOKUP($A669,EDC_update!$B$2:$F$450,5,FALSE))</f>
        <v>#N/A</v>
      </c>
      <c r="V669" s="78">
        <f>IF(IFERROR(SEARCH("PBT",P669),99)=99,IF(IFERROR(SEARCH("suspected PBT",S669),99)=99,IF(IFERROR(SEARCH("concluded to be PBT",K669),99)=99,IF(IFERROR(SEARCH("PBT",S669),99)=99,IF(IFERROR(SEARCH("PBT cand",L669),99)=99,IF(IFERROR(SEARCH("PBT",L669),99)=99,IF(IFERROR(SEARCH("persistent, bioackumulative and toxic properties",K669),99)=99,0,Scoring!$E$3),Scoring!$E$3),Scoring!$E$7),Scoring!$E$3),Scoring!$E$5),Scoring!$E$6),Scoring!$E$3)</f>
        <v>0</v>
      </c>
      <c r="W669" s="78">
        <f>IF(IFERROR(SEARCH("vPvB",P669),99)=99,IF(IFERROR(SEARCH("suspected pbt/vPvB",S669),99)=99,IF(IFERROR(SEARCH("vPvB",S669),99)=99,IF(IFERROR(SEARCH("concluded to be a vPvB",S669),99)=99,IF(IFERROR(SEARCH("identified as vPvB",K669),99)=99,IF(IFERROR(SEARCH("concluded to be a vPvB",K669),99)=99,IF(IFERROR(SEARCH("concluded to be both pbt and vPvB",S669),99)=99,IF(IFERROR(SEARCH("concluded to be both pbt and vPvB",K669),99)=99,0,Scoring!$E$5),Scoring!$E$5),Scoring!$E$5),Scoring!$E$5),Scoring!$E$5),Scoring!$E$4),Scoring!$E$6),Scoring!$E$4)</f>
        <v>0</v>
      </c>
      <c r="X669" s="78">
        <f>IF(IFERROR(SEARCH("H410",N669),99)=99,IF(IFERROR(SEARCH("H410",O669),99)=99,IF(IFERROR(SEARCH("H410",Q669),99)=99,IF(IFERROR(SEARCH("H410",M669),99)=99,IF(IFERROR(SEARCH("H410",R669),99)=99,IF(IFERROR(SEARCH("H411",N669),99)=99,IF(IFERROR(SEARCH("H411",O669),99)=99,IF(IFERROR(SEARCH("H411",Q669),99)=99,IF(IFERROR(SEARCH("H411",M669),99)=99,IF(IFERROR(SEARCH("H411",R669),99)=99,IF(IFERROR(SEARCH("H413",N669),99)=99,IF(IFERROR(SEARCH("H413",O669),99)=99,IF(IFERROR(SEARCH("H413",Q669),99)=99,IF(IFERROR(SEARCH("H413",M669),99)=99,IF(IFERROR(SEARCH("H413",R669),99)=99,IF(IFERROR(SEARCH("H412",N669),99)=99,IF(IFERROR(SEARCH("H412",O669),99)=99,IF(IFERROR(SEARCH("H412",Q669),99)=99,IF(IFERROR(SEARCH("H412",M669),99)=99,IF(IFERROR(SEARCH("H412",R669),99)=99,0,Scoring!$E$2),Scoring!$E$2),Scoring!$E$2),Scoring!$E$2),Scoring!$E$2),Scoring!$E$2),Scoring!$E$2),Scoring!$E$2),Scoring!$E$2),Scoring!$E$2),Scoring!$E$2),Scoring!$E$2),Scoring!$E$2),Scoring!$E$2),Scoring!$E$2),Scoring!$E$2),Scoring!$E$2),Scoring!$E$2),Scoring!$E$2),Scoring!$E$2)</f>
        <v>0</v>
      </c>
      <c r="Y669" s="78">
        <f>IF(IFERROR(SEARCH("CMR",K669),99)=99,IF(IFERROR(SEARCH("Suspected CMR",S669),99)=99,IF(IFERROR(SEARCH("CMR",S669),99)=99,0,Scoring!$E$8),Scoring!$E$9),Scoring!$E$8)</f>
        <v>3</v>
      </c>
      <c r="Z669" s="78">
        <f>IF(IFERROR(SEARCH("H350",N669),99)=99,IF(IFERROR(SEARCH("H350",O669),99)=99,IF(IFERROR(SEARCH("H350",Q669),99)=99,IF(IFERROR(SEARCH("H350",M669),99)=99,IF(IFERROR(SEARCH("H350",R669),99)=99,IF(IFERROR(SEARCH("H351",N669),99)=99,IF(IFERROR(SEARCH("H351",O669),99)=99,IF(IFERROR(SEARCH("H351",Q669),99)=99,IF(IFERROR(SEARCH("H351",M669),99)=99,IF(IFERROR(SEARCH("H351",R669),99)=99,IF(IFERROR(SEARCH("carcinogenic",P669),99)=99,IF(IFERROR(SEARCH("suspected carcinogenic",S669),99)=99,0,Scoring!$E$12),Scoring!$E$11),Scoring!$E$10),Scoring!$E$10),Scoring!$E$10),Scoring!$E$10),Scoring!$E$10),Scoring!$E$10),Scoring!$E$10),Scoring!$E$10),Scoring!$E$10),Scoring!$E$10)</f>
        <v>1</v>
      </c>
      <c r="AA669" s="78">
        <f>IF(IFERROR(SEARCH("H340",N669),99)=99,IF(IFERROR(SEARCH("H340",O669),99)=99,IF(IFERROR(SEARCH("H340",Q669),99)=99,IF(IFERROR(SEARCH("H340",M669),99)=99,IF(IFERROR(SEARCH("H340",R669),99)=99,IF(IFERROR(SEARCH("H341",N669),99)=99,IF(IFERROR(SEARCH("H341",O669),99)=99,IF(IFERROR(SEARCH("H341",Q669),99)=99,IF(IFERROR(SEARCH("H341",M669),99)=99,IF(IFERROR(SEARCH("H341",R669),99)=99,IF(IFERROR(SEARCH("mutagenic",P669),99)=99,IF(IFERROR(SEARCH("suspected mutagenic",S669),99)=99,0,Scoring!$E$15),Scoring!$E$14),Scoring!$E$13),Scoring!$E$13),Scoring!$E$13),Scoring!$E$13),Scoring!$E$13),Scoring!$E$13),Scoring!$E$13),Scoring!$E$13),Scoring!$E$13),Scoring!$E$13)</f>
        <v>1</v>
      </c>
      <c r="AB669" s="78">
        <f>IF(IFERROR(SEARCH("H360",N669),99)=99,IF(IFERROR(SEARCH("H360",O669),99)=99,IF(IFERROR(SEARCH("H360",Q669),99)=99,IF(IFERROR(SEARCH("H360",M669),99)=99,IF(IFERROR(SEARCH("H360",R669),99)=99,IF(IFERROR(SEARCH("H361",N669),99)=99,IF(IFERROR(SEARCH("H361",O669),99)=99,IF(IFERROR(SEARCH("H361",Q669),99)=99,IF(IFERROR(SEARCH("H361",M669),99)=99,IF(IFERROR(SEARCH("H361",R669),99)=99,IF(IFERROR(SEARCH("reproduction",P669),99)=99,IF(IFERROR(SEARCH("suspected reprotoxic",S669),99)=99,IF(IFERROR(SEARCH("reprotoxic",S669),99)=99,IF(IFERROR(SEARCH("reprotoxic",K669),99)=99,0,Scoring!$E$18),Scoring!$E$18),Scoring!$E$19),Scoring!$E$17),Scoring!$E$16),Scoring!$E$16),Scoring!$E$16),Scoring!$E$16),Scoring!$E$16),Scoring!$E$16),Scoring!$E$16),Scoring!$E$16),Scoring!$E$16),Scoring!$E$16)</f>
        <v>0</v>
      </c>
      <c r="AC669" s="78">
        <f>IF(IFERROR(SEARCH("57f",L669),99)=99,IF(IFERROR(SEARCH("57(f)",P669),99)=99,0,Scoring!$E$20),Scoring!$E$20)</f>
        <v>0</v>
      </c>
      <c r="AD669" s="78">
        <f>IF(IFERROR(SEARCH("CAT1",T669),99)=99,IF(IFERROR(SEARCH("CAT2",T669),99)=99,IF(IFERROR(SEARCH("CAT3",T669),99)=99,IF(IFERROR(SEARCH("concluded to be endocrine",K669),99)=99,IF(IFERROR(SEARCH("categorised as endocrine",K669),99)=99,IF(IFERROR(SEARCH("endocrine disrupting",P669),99)=99,IF(IFERROR(SEARCH("endocrine disrupting",K669),99)=99,IF(IFERROR(SEARCH("suspected endocrine",S669),99)=99,IF(IFERROR(SEARCH("potential endocrine",S669),99)=99,0,Scoring!$E$25),Scoring!$E$25),Scoring!$E$24),Scoring!$E$24),Scoring!$E$24),Scoring!$E$24),Scoring!$E$23),Scoring!$E$22),Scoring!$E$21)</f>
        <v>0</v>
      </c>
      <c r="AE669" s="78">
        <f>IF(IFERROR(SEARCH("suspected sensitiser",S669),99)=99,IF(IFERROR(SEARCH("sensitiser",S669),99)=99,IF(IFERROR(SEARCH("other hazard based concern",S669),99)=99,0,Scoring!$E$28),Scoring!$E$26),Scoring!$E$27)</f>
        <v>0</v>
      </c>
      <c r="AF669" s="78">
        <f>IF(IFERROR(M669,1)=1,IF(IFERROR(N669,1)=1,IF(IFERROR(O669,1)=1,IF(IFERROR(Q669,1)=1,IF(IFERROR(R669,1)=1,IF(IFERROR(T669,1)=1,IF(IFERROR(K669,1)=1,IF(IFERROR(P669,1)=1,IF(IFERROR(S669,1)=1,Scoring!$E$29,0),0),0),0),0),0),0),0),0)</f>
        <v>0</v>
      </c>
      <c r="AG669" s="78">
        <f t="shared" si="53"/>
        <v>3</v>
      </c>
      <c r="AI669" s="93"/>
      <c r="AJ669" s="94"/>
      <c r="AK669" s="76"/>
      <c r="AL669" s="75"/>
      <c r="AN669" s="79"/>
      <c r="AO669" s="79"/>
      <c r="AP669" s="79"/>
      <c r="AQ669" s="79"/>
      <c r="AR669" s="79"/>
      <c r="AS669" s="78"/>
      <c r="AU669" s="79">
        <f>IF(IFERROR(F669,99)=99,IF(IFERROR(G669,99)=99,IF(IFERROR(H669,99)=99,IF(IFERROR(I669,99)=99,IF(IFERROR(E669,99)=99,IF(IFERROR(J669,99)=99,0,Scoring!$B$7),Scoring!$B$3),Scoring!$B$2),Scoring!$B$6),Scoring!$B$5),Scoring!$B$4)</f>
        <v>0.3</v>
      </c>
      <c r="AV669" s="78">
        <f t="shared" si="54"/>
        <v>0.89999999999999991</v>
      </c>
      <c r="AW669" s="78"/>
      <c r="AX669" s="66"/>
      <c r="AY669" s="78"/>
      <c r="AZ669" s="76"/>
      <c r="BA669" s="76"/>
      <c r="BB669" s="76"/>
    </row>
    <row r="670" spans="1:54" x14ac:dyDescent="0.25">
      <c r="A670" s="77" t="s">
        <v>7609</v>
      </c>
      <c r="B670" s="76" t="str">
        <f t="shared" si="55"/>
        <v>271-010-2</v>
      </c>
      <c r="C670" s="77" t="s">
        <v>1982</v>
      </c>
      <c r="D670" s="77" t="s">
        <v>1983</v>
      </c>
      <c r="E670" s="76" t="str">
        <f>IF(C670="-",IF(A670="-",VLOOKUP(D670,'sin-list 180320_update'!$C$2:$C$835,1,FALSE),VLOOKUP(A670,'sin-list 180320_update'!$A$2:$A$835,1,FALSE)),VLOOKUP(C670,'sin-list 180320_update'!$B$2:$B$835,1,FALSE))</f>
        <v>271-010-2</v>
      </c>
      <c r="F670" s="76" t="e">
        <f>IF($C670="-",IF($A670="-",VLOOKUP($D670,'REACH Bilaga XVII_update'!$A$5:$A$131,1,FALSE),VLOOKUP($A670,'REACH Bilaga XVII_update'!$C$5:$C$131,1,FALSE)),VLOOKUP($C670,'REACH Bilaga XVII_update'!$B$5:$B$131,1,FALSE))</f>
        <v>#N/A</v>
      </c>
      <c r="G670" s="76" t="e">
        <f>IF($C670="-",IF($A670="-",VLOOKUP($D670,' REACH Bilaga 59_update'!$A$5:$A$210,1,FALSE),VLOOKUP($A670,' REACH Bilaga 59_update'!$D$5:$D$210,1,FALSE)),VLOOKUP($C670,' REACH Bilaga 59_update'!$C$5:$C$210,1,FALSE))</f>
        <v>#N/A</v>
      </c>
      <c r="H670" s="76" t="e">
        <f>IF($C670="-",IF($A670="-",VLOOKUP($D670,'REACH Bilaga XIV_update'!$A$5:$A$110,1,FALSE),VLOOKUP($A670,'REACH Bilaga XIV_update'!$D$5:$D$110,1,FALSE)),VLOOKUP($C670,'REACH Bilaga XIV_update'!$C$5:$C$110,1,FALSE))</f>
        <v>#N/A</v>
      </c>
      <c r="I670" s="76" t="e">
        <f>IF($C670="-",IF($A670="-",VLOOKUP($D670,CoRAP_update!$A$5:$A$376,1,FALSE),VLOOKUP($A670,CoRAP_update!$D$5:$D$376,1,FALSE)),VLOOKUP($C670,CoRAP_update!$C$5:$C$376,1,FALSE))</f>
        <v>#N/A</v>
      </c>
      <c r="J670" s="76" t="e">
        <f>IF($C670="-",IF($A670="-",VLOOKUP($D670,EDC_update!$C$2:$C$450,1,FALSE),VLOOKUP($A670,EDC_update!$B$2:$B$450,1,FALSE)),VLOOKUP($C670,EDC_update!$L$2:$L$450,1,FALSE))</f>
        <v>#N/A</v>
      </c>
      <c r="K670" s="76" t="str">
        <f>IF($C670="-",IF($A670="-",IF(VLOOKUP($D670,'sin-list 180320_update'!$C$2:$S$835,3,FALSE)="",NA(),VLOOKUP($D670,'sin-list 180320_update'!$C$2:$S$835,3,FALSE)),IF(VLOOKUP($A670,'sin-list 180320_update'!$A$2:$S$835,5,FALSE)="",NA(),VLOOKUP($A670,'sin-list 180320_update'!$A$2:$S$835,5,FALSE))),IF(VLOOKUP($C670,'sin-list 180320_update'!$B$2:$S$835,4,FALSE)="",NA(),VLOOKUP($C670,'sin-list 180320_update'!$B$2:$S$835,4,FALSE)))</f>
        <v>Classified CMR according to Annex VI of Regulation 1272/2008. (Might not apply when contaminants are below below legal thresholds and/or full refining history is known)</v>
      </c>
      <c r="L670" s="76" t="str">
        <f>IF($C670="-",IF($A670="-",VLOOKUP($D670,'sin-list 180320_update'!$C$2:$S$835,6,FALSE),VLOOKUP($A670,'sin-list 180320_update'!$A$2:$S$835,8,FALSE)),VLOOKUP($C670,'sin-list 180320_update'!$B$2:$S$835,7,FALSE))</f>
        <v>Press. Gas
Flam. Gas 1
Carc. 1B
Muta. 1B</v>
      </c>
      <c r="M670" s="76" t="str">
        <f>IF($C670="-",IF($A670="-",IF(VLOOKUP($D670,'sin-list 180320_update'!$C$2:$S$835,8,FALSE)="",NA(),VLOOKUP($D670,'sin-list 180320_update'!$C$2:$S$835,8,FALSE)),IF(VLOOKUP($A670,'sin-list 180320_update'!$A$2:$S$835,10,FALSE)="",NA(),VLOOKUP($A670,'sin-list 180320_update'!$A$2:$S$835,10,FALSE))),IF(VLOOKUP($C670,'sin-list 180320_update'!$B$2:$S$835,9,FALSE)="",NA(),VLOOKUP($C670,'sin-list 180320_update'!$B$2:$S$835,9,FALSE)))</f>
        <v>H220
H350
H340</v>
      </c>
      <c r="N670" s="76" t="e">
        <f>IF($C670="-",IF($A670="-",IF(VLOOKUP($D670,'REACH Bilaga XVII_update'!$A$5:$E$131,4,FALSE)="",NA(),VLOOKUP($D670,'REACH Bilaga XVII_update'!$A$5:$E$131,4,FALSE)),IF(VLOOKUP($A670,'REACH Bilaga XVII_update'!$C$5:$D$131,2,FALSE)="",NA(),VLOOKUP($A670,'REACH Bilaga XVII_update'!$C$5:$D$131,2,FALSE))),IF(VLOOKUP($C670,'REACH Bilaga XVII_update'!$B$5:$D$131,3,FALSE)="",NA(),VLOOKUP($C670,'REACH Bilaga XVII_update'!$B$5:$D$131,3,FALSE)))</f>
        <v>#N/A</v>
      </c>
      <c r="O670" s="76" t="e">
        <f>IF($C670="-",IF($A670="-",IF(VLOOKUP($D670,' REACH Bilaga 59_update'!$A$5:$E$210,5,FALSE)="",NA(),VLOOKUP($D670,' REACH Bilaga 59_update'!$A$5:$E$210,5,FALSE)),IF(VLOOKUP($A670,' REACH Bilaga 59_update'!$D$5:$E$210,2,FALSE)="",NA(),VLOOKUP($A670,' REACH Bilaga 59_update'!$D$5:$E$210,2,FALSE))),IF(VLOOKUP($C670,' REACH Bilaga 59_update'!$C$5:$E$210,3,FALSE)="",NA(),VLOOKUP($C670,' REACH Bilaga 59_update'!$C$5:$E$210,3,FALSE)))</f>
        <v>#N/A</v>
      </c>
      <c r="P670" s="76" t="e">
        <f>IF(C670="-",IF(A670="-",IFERROR(VLOOKUP($D670,' REACH Bilaga 59_update'!$A$5:$F$210,MATCH(Sammanfattning!P$1,' REACH Bilaga 59_update'!$A$4:$F$4,0),FALSE),VLOOKUP($D670,'REACH Bilaga XIV_update'!$A$4:$H$110,MATCH(Sammanfattning!P$1,'REACH Bilaga XIV_update'!$A$4:$H$4,0),FALSE)),IFERROR(VLOOKUP($A670,' REACH Bilaga 59_update'!$D$5:$F$210,MATCH(Sammanfattning!P$1,' REACH Bilaga 59_update'!$D$4:$F$4,0),FALSE),VLOOKUP($A670,'REACH Bilaga XIV_update'!$D$4:$H$110,MATCH(Sammanfattning!P$1,'REACH Bilaga XIV_update'!$D$4:$H$4,0),FALSE))),IFERROR(VLOOKUP($C670,' REACH Bilaga 59_update'!$C$5:$F$210,MATCH(Sammanfattning!P$1,' REACH Bilaga 59_update'!$C$4:$F$4,0),FALSE),VLOOKUP($C670,'REACH Bilaga XIV_update'!$C$4:$H$110,MATCH(Sammanfattning!P$1,'REACH Bilaga XIV_update'!$C$4:$H$4,0),FALSE)))</f>
        <v>#N/A</v>
      </c>
      <c r="Q670" s="76" t="e">
        <f>IF($C670="-",IF($A670="-",IF(VLOOKUP($D670,'REACH Bilaga XIV_update'!$A$5:$I$110,9,FALSE)="",NA(),VLOOKUP($D670,'REACH Bilaga XIV_update'!$A$5:$I$110,9,FALSE)),IF(VLOOKUP($A670,'REACH Bilaga XIV_update'!$D$5:$I$110,6,FALSE)="",NA(),VLOOKUP($A670,'REACH Bilaga XIV_update'!$D$5:$I$110,6,FALSE))),IF(VLOOKUP($C670,'REACH Bilaga XIV_update'!$C$5:$I$110,7,FALSE)="",NA(),VLOOKUP($C670,'REACH Bilaga XIV_update'!$C$5:$I$110,7,FALSE)))</f>
        <v>#N/A</v>
      </c>
      <c r="R670" s="76" t="e">
        <f>IF($C670="-",IF($A670="-",IF(VLOOKUP($D670,CoRAP_update!$A$5:$O$376,15,FALSE)="",NA(),VLOOKUP($D670,CoRAP_update!$A$5:$O$376,15,FALSE)),IF(VLOOKUP($A670,CoRAP_update!$D$5:$O$376,12,FALSE)="",NA(),VLOOKUP($A670,CoRAP_update!$D$5:$O$376,12,FALSE))),IF(VLOOKUP($C670,CoRAP_update!$C$5:$O$376,13,FALSE)="",NA(),VLOOKUP($C670,CoRAP_update!$C$5:$O$376,13,FALSE)))</f>
        <v>#N/A</v>
      </c>
      <c r="S670" s="144" t="e">
        <f>IF($C670="-",IF($A670="-",VLOOKUP($D670,CoRAP_update!$A$5:$J$376,MATCH(Sammanfattning!S$1,CoRAP_update!$A$4:$J$4,0),FALSE),VLOOKUP($A670,CoRAP_update!$D$5:$J$376,MATCH(Sammanfattning!S$1,CoRAP_update!$D$4:$J$4,0),FALSE)),VLOOKUP($C670,CoRAP_update!$C$5:$J$376,MATCH(Sammanfattning!S$1,CoRAP_update!$C$4:$J$4,0),FALSE))</f>
        <v>#N/A</v>
      </c>
      <c r="T670" s="76" t="e">
        <f>IF($A670="-",VLOOKUP($D670,EDC_update!$C$2:$F$450,4,FALSE),VLOOKUP($A670,EDC_update!$B$2:$F$450,5,FALSE))</f>
        <v>#N/A</v>
      </c>
      <c r="V670" s="78">
        <f>IF(IFERROR(SEARCH("PBT",P670),99)=99,IF(IFERROR(SEARCH("suspected PBT",S670),99)=99,IF(IFERROR(SEARCH("concluded to be PBT",K670),99)=99,IF(IFERROR(SEARCH("PBT",S670),99)=99,IF(IFERROR(SEARCH("PBT cand",L670),99)=99,IF(IFERROR(SEARCH("PBT",L670),99)=99,IF(IFERROR(SEARCH("persistent, bioackumulative and toxic properties",K670),99)=99,0,Scoring!$E$3),Scoring!$E$3),Scoring!$E$7),Scoring!$E$3),Scoring!$E$5),Scoring!$E$6),Scoring!$E$3)</f>
        <v>0</v>
      </c>
      <c r="W670" s="78">
        <f>IF(IFERROR(SEARCH("vPvB",P670),99)=99,IF(IFERROR(SEARCH("suspected pbt/vPvB",S670),99)=99,IF(IFERROR(SEARCH("vPvB",S670),99)=99,IF(IFERROR(SEARCH("concluded to be a vPvB",S670),99)=99,IF(IFERROR(SEARCH("identified as vPvB",K670),99)=99,IF(IFERROR(SEARCH("concluded to be a vPvB",K670),99)=99,IF(IFERROR(SEARCH("concluded to be both pbt and vPvB",S670),99)=99,IF(IFERROR(SEARCH("concluded to be both pbt and vPvB",K670),99)=99,0,Scoring!$E$5),Scoring!$E$5),Scoring!$E$5),Scoring!$E$5),Scoring!$E$5),Scoring!$E$4),Scoring!$E$6),Scoring!$E$4)</f>
        <v>0</v>
      </c>
      <c r="X670" s="78">
        <f>IF(IFERROR(SEARCH("H410",N670),99)=99,IF(IFERROR(SEARCH("H410",O670),99)=99,IF(IFERROR(SEARCH("H410",Q670),99)=99,IF(IFERROR(SEARCH("H410",M670),99)=99,IF(IFERROR(SEARCH("H410",R670),99)=99,IF(IFERROR(SEARCH("H411",N670),99)=99,IF(IFERROR(SEARCH("H411",O670),99)=99,IF(IFERROR(SEARCH("H411",Q670),99)=99,IF(IFERROR(SEARCH("H411",M670),99)=99,IF(IFERROR(SEARCH("H411",R670),99)=99,IF(IFERROR(SEARCH("H413",N670),99)=99,IF(IFERROR(SEARCH("H413",O670),99)=99,IF(IFERROR(SEARCH("H413",Q670),99)=99,IF(IFERROR(SEARCH("H413",M670),99)=99,IF(IFERROR(SEARCH("H413",R670),99)=99,IF(IFERROR(SEARCH("H412",N670),99)=99,IF(IFERROR(SEARCH("H412",O670),99)=99,IF(IFERROR(SEARCH("H412",Q670),99)=99,IF(IFERROR(SEARCH("H412",M670),99)=99,IF(IFERROR(SEARCH("H412",R670),99)=99,0,Scoring!$E$2),Scoring!$E$2),Scoring!$E$2),Scoring!$E$2),Scoring!$E$2),Scoring!$E$2),Scoring!$E$2),Scoring!$E$2),Scoring!$E$2),Scoring!$E$2),Scoring!$E$2),Scoring!$E$2),Scoring!$E$2),Scoring!$E$2),Scoring!$E$2),Scoring!$E$2),Scoring!$E$2),Scoring!$E$2),Scoring!$E$2),Scoring!$E$2)</f>
        <v>0</v>
      </c>
      <c r="Y670" s="78">
        <f>IF(IFERROR(SEARCH("CMR",K670),99)=99,IF(IFERROR(SEARCH("Suspected CMR",S670),99)=99,IF(IFERROR(SEARCH("CMR",S670),99)=99,0,Scoring!$E$8),Scoring!$E$9),Scoring!$E$8)</f>
        <v>3</v>
      </c>
      <c r="Z670" s="78">
        <f>IF(IFERROR(SEARCH("H350",N670),99)=99,IF(IFERROR(SEARCH("H350",O670),99)=99,IF(IFERROR(SEARCH("H350",Q670),99)=99,IF(IFERROR(SEARCH("H350",M670),99)=99,IF(IFERROR(SEARCH("H350",R670),99)=99,IF(IFERROR(SEARCH("H351",N670),99)=99,IF(IFERROR(SEARCH("H351",O670),99)=99,IF(IFERROR(SEARCH("H351",Q670),99)=99,IF(IFERROR(SEARCH("H351",M670),99)=99,IF(IFERROR(SEARCH("H351",R670),99)=99,IF(IFERROR(SEARCH("carcinogenic",P670),99)=99,IF(IFERROR(SEARCH("suspected carcinogenic",S670),99)=99,0,Scoring!$E$12),Scoring!$E$11),Scoring!$E$10),Scoring!$E$10),Scoring!$E$10),Scoring!$E$10),Scoring!$E$10),Scoring!$E$10),Scoring!$E$10),Scoring!$E$10),Scoring!$E$10),Scoring!$E$10)</f>
        <v>1</v>
      </c>
      <c r="AA670" s="78">
        <f>IF(IFERROR(SEARCH("H340",N670),99)=99,IF(IFERROR(SEARCH("H340",O670),99)=99,IF(IFERROR(SEARCH("H340",Q670),99)=99,IF(IFERROR(SEARCH("H340",M670),99)=99,IF(IFERROR(SEARCH("H340",R670),99)=99,IF(IFERROR(SEARCH("H341",N670),99)=99,IF(IFERROR(SEARCH("H341",O670),99)=99,IF(IFERROR(SEARCH("H341",Q670),99)=99,IF(IFERROR(SEARCH("H341",M670),99)=99,IF(IFERROR(SEARCH("H341",R670),99)=99,IF(IFERROR(SEARCH("mutagenic",P670),99)=99,IF(IFERROR(SEARCH("suspected mutagenic",S670),99)=99,0,Scoring!$E$15),Scoring!$E$14),Scoring!$E$13),Scoring!$E$13),Scoring!$E$13),Scoring!$E$13),Scoring!$E$13),Scoring!$E$13),Scoring!$E$13),Scoring!$E$13),Scoring!$E$13),Scoring!$E$13)</f>
        <v>1</v>
      </c>
      <c r="AB670" s="78">
        <f>IF(IFERROR(SEARCH("H360",N670),99)=99,IF(IFERROR(SEARCH("H360",O670),99)=99,IF(IFERROR(SEARCH("H360",Q670),99)=99,IF(IFERROR(SEARCH("H360",M670),99)=99,IF(IFERROR(SEARCH("H360",R670),99)=99,IF(IFERROR(SEARCH("H361",N670),99)=99,IF(IFERROR(SEARCH("H361",O670),99)=99,IF(IFERROR(SEARCH("H361",Q670),99)=99,IF(IFERROR(SEARCH("H361",M670),99)=99,IF(IFERROR(SEARCH("H361",R670),99)=99,IF(IFERROR(SEARCH("reproduction",P670),99)=99,IF(IFERROR(SEARCH("suspected reprotoxic",S670),99)=99,IF(IFERROR(SEARCH("reprotoxic",S670),99)=99,IF(IFERROR(SEARCH("reprotoxic",K670),99)=99,0,Scoring!$E$18),Scoring!$E$18),Scoring!$E$19),Scoring!$E$17),Scoring!$E$16),Scoring!$E$16),Scoring!$E$16),Scoring!$E$16),Scoring!$E$16),Scoring!$E$16),Scoring!$E$16),Scoring!$E$16),Scoring!$E$16),Scoring!$E$16)</f>
        <v>0</v>
      </c>
      <c r="AC670" s="78">
        <f>IF(IFERROR(SEARCH("57f",L670),99)=99,IF(IFERROR(SEARCH("57(f)",P670),99)=99,0,Scoring!$E$20),Scoring!$E$20)</f>
        <v>0</v>
      </c>
      <c r="AD670" s="78">
        <f>IF(IFERROR(SEARCH("CAT1",T670),99)=99,IF(IFERROR(SEARCH("CAT2",T670),99)=99,IF(IFERROR(SEARCH("CAT3",T670),99)=99,IF(IFERROR(SEARCH("concluded to be endocrine",K670),99)=99,IF(IFERROR(SEARCH("categorised as endocrine",K670),99)=99,IF(IFERROR(SEARCH("endocrine disrupting",P670),99)=99,IF(IFERROR(SEARCH("endocrine disrupting",K670),99)=99,IF(IFERROR(SEARCH("suspected endocrine",S670),99)=99,IF(IFERROR(SEARCH("potential endocrine",S670),99)=99,0,Scoring!$E$25),Scoring!$E$25),Scoring!$E$24),Scoring!$E$24),Scoring!$E$24),Scoring!$E$24),Scoring!$E$23),Scoring!$E$22),Scoring!$E$21)</f>
        <v>0</v>
      </c>
      <c r="AE670" s="78">
        <f>IF(IFERROR(SEARCH("suspected sensitiser",S670),99)=99,IF(IFERROR(SEARCH("sensitiser",S670),99)=99,IF(IFERROR(SEARCH("other hazard based concern",S670),99)=99,0,Scoring!$E$28),Scoring!$E$26),Scoring!$E$27)</f>
        <v>0</v>
      </c>
      <c r="AF670" s="78">
        <f>IF(IFERROR(M670,1)=1,IF(IFERROR(N670,1)=1,IF(IFERROR(O670,1)=1,IF(IFERROR(Q670,1)=1,IF(IFERROR(R670,1)=1,IF(IFERROR(T670,1)=1,IF(IFERROR(K670,1)=1,IF(IFERROR(P670,1)=1,IF(IFERROR(S670,1)=1,Scoring!$E$29,0),0),0),0),0),0),0),0),0)</f>
        <v>0</v>
      </c>
      <c r="AG670" s="78">
        <f t="shared" si="53"/>
        <v>3</v>
      </c>
      <c r="AI670" s="93"/>
      <c r="AJ670" s="94"/>
      <c r="AK670" s="76"/>
      <c r="AL670" s="75"/>
      <c r="AN670" s="79"/>
      <c r="AO670" s="79"/>
      <c r="AP670" s="79"/>
      <c r="AQ670" s="79"/>
      <c r="AR670" s="79"/>
      <c r="AS670" s="78"/>
      <c r="AU670" s="79">
        <f>IF(IFERROR(F670,99)=99,IF(IFERROR(G670,99)=99,IF(IFERROR(H670,99)=99,IF(IFERROR(I670,99)=99,IF(IFERROR(E670,99)=99,IF(IFERROR(J670,99)=99,0,Scoring!$B$7),Scoring!$B$3),Scoring!$B$2),Scoring!$B$6),Scoring!$B$5),Scoring!$B$4)</f>
        <v>0.3</v>
      </c>
      <c r="AV670" s="78">
        <f t="shared" si="54"/>
        <v>0.89999999999999991</v>
      </c>
      <c r="AW670" s="78"/>
      <c r="AX670" s="66"/>
      <c r="AY670" s="78"/>
      <c r="AZ670" s="76"/>
      <c r="BA670" s="76"/>
      <c r="BB670" s="76"/>
    </row>
    <row r="671" spans="1:54" x14ac:dyDescent="0.25">
      <c r="A671" s="77" t="s">
        <v>6562</v>
      </c>
      <c r="B671" s="76" t="str">
        <f t="shared" si="55"/>
        <v>271-013-9</v>
      </c>
      <c r="C671" s="77" t="s">
        <v>1984</v>
      </c>
      <c r="D671" s="77" t="s">
        <v>1985</v>
      </c>
      <c r="E671" s="76" t="str">
        <f>IF(C671="-",IF(A671="-",VLOOKUP(D671,'sin-list 180320_update'!$C$2:$C$835,1,FALSE),VLOOKUP(A671,'sin-list 180320_update'!$A$2:$A$835,1,FALSE)),VLOOKUP(C671,'sin-list 180320_update'!$B$2:$B$835,1,FALSE))</f>
        <v>271-013-9</v>
      </c>
      <c r="F671" s="76" t="e">
        <f>IF($C671="-",IF($A671="-",VLOOKUP($D671,'REACH Bilaga XVII_update'!$A$5:$A$131,1,FALSE),VLOOKUP($A671,'REACH Bilaga XVII_update'!$C$5:$C$131,1,FALSE)),VLOOKUP($C671,'REACH Bilaga XVII_update'!$B$5:$B$131,1,FALSE))</f>
        <v>#N/A</v>
      </c>
      <c r="G671" s="76" t="e">
        <f>IF($C671="-",IF($A671="-",VLOOKUP($D671,' REACH Bilaga 59_update'!$A$5:$A$210,1,FALSE),VLOOKUP($A671,' REACH Bilaga 59_update'!$D$5:$D$210,1,FALSE)),VLOOKUP($C671,' REACH Bilaga 59_update'!$C$5:$C$210,1,FALSE))</f>
        <v>#N/A</v>
      </c>
      <c r="H671" s="76" t="e">
        <f>IF($C671="-",IF($A671="-",VLOOKUP($D671,'REACH Bilaga XIV_update'!$A$5:$A$110,1,FALSE),VLOOKUP($A671,'REACH Bilaga XIV_update'!$D$5:$D$110,1,FALSE)),VLOOKUP($C671,'REACH Bilaga XIV_update'!$C$5:$C$110,1,FALSE))</f>
        <v>#N/A</v>
      </c>
      <c r="I671" s="76" t="e">
        <f>IF($C671="-",IF($A671="-",VLOOKUP($D671,CoRAP_update!$A$5:$A$376,1,FALSE),VLOOKUP($A671,CoRAP_update!$D$5:$D$376,1,FALSE)),VLOOKUP($C671,CoRAP_update!$C$5:$C$376,1,FALSE))</f>
        <v>#N/A</v>
      </c>
      <c r="J671" s="76" t="e">
        <f>IF($C671="-",IF($A671="-",VLOOKUP($D671,EDC_update!$C$2:$C$450,1,FALSE),VLOOKUP($A671,EDC_update!$B$2:$B$450,1,FALSE)),VLOOKUP($C671,EDC_update!$L$2:$L$450,1,FALSE))</f>
        <v>#N/A</v>
      </c>
      <c r="K671" s="76" t="str">
        <f>IF($C671="-",IF($A671="-",IF(VLOOKUP($D671,'sin-list 180320_update'!$C$2:$S$835,3,FALSE)="",NA(),VLOOKUP($D671,'sin-list 180320_update'!$C$2:$S$835,3,FALSE)),IF(VLOOKUP($A671,'sin-list 180320_update'!$A$2:$S$835,5,FALSE)="",NA(),VLOOKUP($A671,'sin-list 180320_update'!$A$2:$S$835,5,FALSE))),IF(VLOOKUP($C671,'sin-list 180320_update'!$B$2:$S$835,4,FALSE)="",NA(),VLOOKUP($C671,'sin-list 180320_update'!$B$2:$S$835,4,FALSE)))</f>
        <v>Classified CMR according to Annex VI of Regulation 1272/2008</v>
      </c>
      <c r="L671" s="76" t="str">
        <f>IF($C671="-",IF($A671="-",VLOOKUP($D671,'sin-list 180320_update'!$C$2:$S$835,6,FALSE),VLOOKUP($A671,'sin-list 180320_update'!$A$2:$S$835,8,FALSE)),VLOOKUP($C671,'sin-list 180320_update'!$B$2:$S$835,7,FALSE))</f>
        <v>Carc. 1B</v>
      </c>
      <c r="M671" s="76" t="str">
        <f>IF($C671="-",IF($A671="-",IF(VLOOKUP($D671,'sin-list 180320_update'!$C$2:$S$835,8,FALSE)="",NA(),VLOOKUP($D671,'sin-list 180320_update'!$C$2:$S$835,8,FALSE)),IF(VLOOKUP($A671,'sin-list 180320_update'!$A$2:$S$835,10,FALSE)="",NA(),VLOOKUP($A671,'sin-list 180320_update'!$A$2:$S$835,10,FALSE))),IF(VLOOKUP($C671,'sin-list 180320_update'!$B$2:$S$835,9,FALSE)="",NA(),VLOOKUP($C671,'sin-list 180320_update'!$B$2:$S$835,9,FALSE)))</f>
        <v>H350</v>
      </c>
      <c r="N671" s="76" t="e">
        <f>IF($C671="-",IF($A671="-",IF(VLOOKUP($D671,'REACH Bilaga XVII_update'!$A$5:$E$131,4,FALSE)="",NA(),VLOOKUP($D671,'REACH Bilaga XVII_update'!$A$5:$E$131,4,FALSE)),IF(VLOOKUP($A671,'REACH Bilaga XVII_update'!$C$5:$D$131,2,FALSE)="",NA(),VLOOKUP($A671,'REACH Bilaga XVII_update'!$C$5:$D$131,2,FALSE))),IF(VLOOKUP($C671,'REACH Bilaga XVII_update'!$B$5:$D$131,3,FALSE)="",NA(),VLOOKUP($C671,'REACH Bilaga XVII_update'!$B$5:$D$131,3,FALSE)))</f>
        <v>#N/A</v>
      </c>
      <c r="O671" s="76" t="e">
        <f>IF($C671="-",IF($A671="-",IF(VLOOKUP($D671,' REACH Bilaga 59_update'!$A$5:$E$210,5,FALSE)="",NA(),VLOOKUP($D671,' REACH Bilaga 59_update'!$A$5:$E$210,5,FALSE)),IF(VLOOKUP($A671,' REACH Bilaga 59_update'!$D$5:$E$210,2,FALSE)="",NA(),VLOOKUP($A671,' REACH Bilaga 59_update'!$D$5:$E$210,2,FALSE))),IF(VLOOKUP($C671,' REACH Bilaga 59_update'!$C$5:$E$210,3,FALSE)="",NA(),VLOOKUP($C671,' REACH Bilaga 59_update'!$C$5:$E$210,3,FALSE)))</f>
        <v>#N/A</v>
      </c>
      <c r="P671" s="76" t="e">
        <f>IF(C671="-",IF(A671="-",IFERROR(VLOOKUP($D671,' REACH Bilaga 59_update'!$A$5:$F$210,MATCH(Sammanfattning!P$1,' REACH Bilaga 59_update'!$A$4:$F$4,0),FALSE),VLOOKUP($D671,'REACH Bilaga XIV_update'!$A$4:$H$110,MATCH(Sammanfattning!P$1,'REACH Bilaga XIV_update'!$A$4:$H$4,0),FALSE)),IFERROR(VLOOKUP($A671,' REACH Bilaga 59_update'!$D$5:$F$210,MATCH(Sammanfattning!P$1,' REACH Bilaga 59_update'!$D$4:$F$4,0),FALSE),VLOOKUP($A671,'REACH Bilaga XIV_update'!$D$4:$H$110,MATCH(Sammanfattning!P$1,'REACH Bilaga XIV_update'!$D$4:$H$4,0),FALSE))),IFERROR(VLOOKUP($C671,' REACH Bilaga 59_update'!$C$5:$F$210,MATCH(Sammanfattning!P$1,' REACH Bilaga 59_update'!$C$4:$F$4,0),FALSE),VLOOKUP($C671,'REACH Bilaga XIV_update'!$C$4:$H$110,MATCH(Sammanfattning!P$1,'REACH Bilaga XIV_update'!$C$4:$H$4,0),FALSE)))</f>
        <v>#N/A</v>
      </c>
      <c r="Q671" s="76" t="e">
        <f>IF($C671="-",IF($A671="-",IF(VLOOKUP($D671,'REACH Bilaga XIV_update'!$A$5:$I$110,9,FALSE)="",NA(),VLOOKUP($D671,'REACH Bilaga XIV_update'!$A$5:$I$110,9,FALSE)),IF(VLOOKUP($A671,'REACH Bilaga XIV_update'!$D$5:$I$110,6,FALSE)="",NA(),VLOOKUP($A671,'REACH Bilaga XIV_update'!$D$5:$I$110,6,FALSE))),IF(VLOOKUP($C671,'REACH Bilaga XIV_update'!$C$5:$I$110,7,FALSE)="",NA(),VLOOKUP($C671,'REACH Bilaga XIV_update'!$C$5:$I$110,7,FALSE)))</f>
        <v>#N/A</v>
      </c>
      <c r="R671" s="76" t="e">
        <f>IF($C671="-",IF($A671="-",IF(VLOOKUP($D671,CoRAP_update!$A$5:$O$376,15,FALSE)="",NA(),VLOOKUP($D671,CoRAP_update!$A$5:$O$376,15,FALSE)),IF(VLOOKUP($A671,CoRAP_update!$D$5:$O$376,12,FALSE)="",NA(),VLOOKUP($A671,CoRAP_update!$D$5:$O$376,12,FALSE))),IF(VLOOKUP($C671,CoRAP_update!$C$5:$O$376,13,FALSE)="",NA(),VLOOKUP($C671,CoRAP_update!$C$5:$O$376,13,FALSE)))</f>
        <v>#N/A</v>
      </c>
      <c r="S671" s="144" t="e">
        <f>IF($C671="-",IF($A671="-",VLOOKUP($D671,CoRAP_update!$A$5:$J$376,MATCH(Sammanfattning!S$1,CoRAP_update!$A$4:$J$4,0),FALSE),VLOOKUP($A671,CoRAP_update!$D$5:$J$376,MATCH(Sammanfattning!S$1,CoRAP_update!$D$4:$J$4,0),FALSE)),VLOOKUP($C671,CoRAP_update!$C$5:$J$376,MATCH(Sammanfattning!S$1,CoRAP_update!$C$4:$J$4,0),FALSE))</f>
        <v>#N/A</v>
      </c>
      <c r="T671" s="76" t="e">
        <f>IF($A671="-",VLOOKUP($D671,EDC_update!$C$2:$F$450,4,FALSE),VLOOKUP($A671,EDC_update!$B$2:$F$450,5,FALSE))</f>
        <v>#N/A</v>
      </c>
      <c r="V671" s="78">
        <f>IF(IFERROR(SEARCH("PBT",P671),99)=99,IF(IFERROR(SEARCH("suspected PBT",S671),99)=99,IF(IFERROR(SEARCH("concluded to be PBT",K671),99)=99,IF(IFERROR(SEARCH("PBT",S671),99)=99,IF(IFERROR(SEARCH("PBT cand",L671),99)=99,IF(IFERROR(SEARCH("PBT",L671),99)=99,IF(IFERROR(SEARCH("persistent, bioackumulative and toxic properties",K671),99)=99,0,Scoring!$E$3),Scoring!$E$3),Scoring!$E$7),Scoring!$E$3),Scoring!$E$5),Scoring!$E$6),Scoring!$E$3)</f>
        <v>0</v>
      </c>
      <c r="W671" s="78">
        <f>IF(IFERROR(SEARCH("vPvB",P671),99)=99,IF(IFERROR(SEARCH("suspected pbt/vPvB",S671),99)=99,IF(IFERROR(SEARCH("vPvB",S671),99)=99,IF(IFERROR(SEARCH("concluded to be a vPvB",S671),99)=99,IF(IFERROR(SEARCH("identified as vPvB",K671),99)=99,IF(IFERROR(SEARCH("concluded to be a vPvB",K671),99)=99,IF(IFERROR(SEARCH("concluded to be both pbt and vPvB",S671),99)=99,IF(IFERROR(SEARCH("concluded to be both pbt and vPvB",K671),99)=99,0,Scoring!$E$5),Scoring!$E$5),Scoring!$E$5),Scoring!$E$5),Scoring!$E$5),Scoring!$E$4),Scoring!$E$6),Scoring!$E$4)</f>
        <v>0</v>
      </c>
      <c r="X671" s="78">
        <f>IF(IFERROR(SEARCH("H410",N671),99)=99,IF(IFERROR(SEARCH("H410",O671),99)=99,IF(IFERROR(SEARCH("H410",Q671),99)=99,IF(IFERROR(SEARCH("H410",M671),99)=99,IF(IFERROR(SEARCH("H410",R671),99)=99,IF(IFERROR(SEARCH("H411",N671),99)=99,IF(IFERROR(SEARCH("H411",O671),99)=99,IF(IFERROR(SEARCH("H411",Q671),99)=99,IF(IFERROR(SEARCH("H411",M671),99)=99,IF(IFERROR(SEARCH("H411",R671),99)=99,IF(IFERROR(SEARCH("H413",N671),99)=99,IF(IFERROR(SEARCH("H413",O671),99)=99,IF(IFERROR(SEARCH("H413",Q671),99)=99,IF(IFERROR(SEARCH("H413",M671),99)=99,IF(IFERROR(SEARCH("H413",R671),99)=99,IF(IFERROR(SEARCH("H412",N671),99)=99,IF(IFERROR(SEARCH("H412",O671),99)=99,IF(IFERROR(SEARCH("H412",Q671),99)=99,IF(IFERROR(SEARCH("H412",M671),99)=99,IF(IFERROR(SEARCH("H412",R671),99)=99,0,Scoring!$E$2),Scoring!$E$2),Scoring!$E$2),Scoring!$E$2),Scoring!$E$2),Scoring!$E$2),Scoring!$E$2),Scoring!$E$2),Scoring!$E$2),Scoring!$E$2),Scoring!$E$2),Scoring!$E$2),Scoring!$E$2),Scoring!$E$2),Scoring!$E$2),Scoring!$E$2),Scoring!$E$2),Scoring!$E$2),Scoring!$E$2),Scoring!$E$2)</f>
        <v>0</v>
      </c>
      <c r="Y671" s="78">
        <f>IF(IFERROR(SEARCH("CMR",K671),99)=99,IF(IFERROR(SEARCH("Suspected CMR",S671),99)=99,IF(IFERROR(SEARCH("CMR",S671),99)=99,0,Scoring!$E$8),Scoring!$E$9),Scoring!$E$8)</f>
        <v>3</v>
      </c>
      <c r="Z671" s="78">
        <f>IF(IFERROR(SEARCH("H350",N671),99)=99,IF(IFERROR(SEARCH("H350",O671),99)=99,IF(IFERROR(SEARCH("H350",Q671),99)=99,IF(IFERROR(SEARCH("H350",M671),99)=99,IF(IFERROR(SEARCH("H350",R671),99)=99,IF(IFERROR(SEARCH("H351",N671),99)=99,IF(IFERROR(SEARCH("H351",O671),99)=99,IF(IFERROR(SEARCH("H351",Q671),99)=99,IF(IFERROR(SEARCH("H351",M671),99)=99,IF(IFERROR(SEARCH("H351",R671),99)=99,IF(IFERROR(SEARCH("carcinogenic",P671),99)=99,IF(IFERROR(SEARCH("suspected carcinogenic",S671),99)=99,0,Scoring!$E$12),Scoring!$E$11),Scoring!$E$10),Scoring!$E$10),Scoring!$E$10),Scoring!$E$10),Scoring!$E$10),Scoring!$E$10),Scoring!$E$10),Scoring!$E$10),Scoring!$E$10),Scoring!$E$10)</f>
        <v>1</v>
      </c>
      <c r="AA671" s="78">
        <f>IF(IFERROR(SEARCH("H340",N671),99)=99,IF(IFERROR(SEARCH("H340",O671),99)=99,IF(IFERROR(SEARCH("H340",Q671),99)=99,IF(IFERROR(SEARCH("H340",M671),99)=99,IF(IFERROR(SEARCH("H340",R671),99)=99,IF(IFERROR(SEARCH("H341",N671),99)=99,IF(IFERROR(SEARCH("H341",O671),99)=99,IF(IFERROR(SEARCH("H341",Q671),99)=99,IF(IFERROR(SEARCH("H341",M671),99)=99,IF(IFERROR(SEARCH("H341",R671),99)=99,IF(IFERROR(SEARCH("mutagenic",P671),99)=99,IF(IFERROR(SEARCH("suspected mutagenic",S671),99)=99,0,Scoring!$E$15),Scoring!$E$14),Scoring!$E$13),Scoring!$E$13),Scoring!$E$13),Scoring!$E$13),Scoring!$E$13),Scoring!$E$13),Scoring!$E$13),Scoring!$E$13),Scoring!$E$13),Scoring!$E$13)</f>
        <v>0</v>
      </c>
      <c r="AB671" s="78">
        <f>IF(IFERROR(SEARCH("H360",N671),99)=99,IF(IFERROR(SEARCH("H360",O671),99)=99,IF(IFERROR(SEARCH("H360",Q671),99)=99,IF(IFERROR(SEARCH("H360",M671),99)=99,IF(IFERROR(SEARCH("H360",R671),99)=99,IF(IFERROR(SEARCH("H361",N671),99)=99,IF(IFERROR(SEARCH("H361",O671),99)=99,IF(IFERROR(SEARCH("H361",Q671),99)=99,IF(IFERROR(SEARCH("H361",M671),99)=99,IF(IFERROR(SEARCH("H361",R671),99)=99,IF(IFERROR(SEARCH("reproduction",P671),99)=99,IF(IFERROR(SEARCH("suspected reprotoxic",S671),99)=99,IF(IFERROR(SEARCH("reprotoxic",S671),99)=99,IF(IFERROR(SEARCH("reprotoxic",K671),99)=99,0,Scoring!$E$18),Scoring!$E$18),Scoring!$E$19),Scoring!$E$17),Scoring!$E$16),Scoring!$E$16),Scoring!$E$16),Scoring!$E$16),Scoring!$E$16),Scoring!$E$16),Scoring!$E$16),Scoring!$E$16),Scoring!$E$16),Scoring!$E$16)</f>
        <v>0</v>
      </c>
      <c r="AC671" s="78">
        <f>IF(IFERROR(SEARCH("57f",L671),99)=99,IF(IFERROR(SEARCH("57(f)",P671),99)=99,0,Scoring!$E$20),Scoring!$E$20)</f>
        <v>0</v>
      </c>
      <c r="AD671" s="78">
        <f>IF(IFERROR(SEARCH("CAT1",T671),99)=99,IF(IFERROR(SEARCH("CAT2",T671),99)=99,IF(IFERROR(SEARCH("CAT3",T671),99)=99,IF(IFERROR(SEARCH("concluded to be endocrine",K671),99)=99,IF(IFERROR(SEARCH("categorised as endocrine",K671),99)=99,IF(IFERROR(SEARCH("endocrine disrupting",P671),99)=99,IF(IFERROR(SEARCH("endocrine disrupting",K671),99)=99,IF(IFERROR(SEARCH("suspected endocrine",S671),99)=99,IF(IFERROR(SEARCH("potential endocrine",S671),99)=99,0,Scoring!$E$25),Scoring!$E$25),Scoring!$E$24),Scoring!$E$24),Scoring!$E$24),Scoring!$E$24),Scoring!$E$23),Scoring!$E$22),Scoring!$E$21)</f>
        <v>0</v>
      </c>
      <c r="AE671" s="78">
        <f>IF(IFERROR(SEARCH("suspected sensitiser",S671),99)=99,IF(IFERROR(SEARCH("sensitiser",S671),99)=99,IF(IFERROR(SEARCH("other hazard based concern",S671),99)=99,0,Scoring!$E$28),Scoring!$E$26),Scoring!$E$27)</f>
        <v>0</v>
      </c>
      <c r="AF671" s="78">
        <f>IF(IFERROR(M671,1)=1,IF(IFERROR(N671,1)=1,IF(IFERROR(O671,1)=1,IF(IFERROR(Q671,1)=1,IF(IFERROR(R671,1)=1,IF(IFERROR(T671,1)=1,IF(IFERROR(K671,1)=1,IF(IFERROR(P671,1)=1,IF(IFERROR(S671,1)=1,Scoring!$E$29,0),0),0),0),0),0),0),0),0)</f>
        <v>0</v>
      </c>
      <c r="AG671" s="78">
        <f t="shared" si="53"/>
        <v>3</v>
      </c>
      <c r="AI671" s="93"/>
      <c r="AJ671" s="94"/>
      <c r="AK671" s="76"/>
      <c r="AL671" s="75"/>
      <c r="AN671" s="79"/>
      <c r="AO671" s="79"/>
      <c r="AP671" s="79"/>
      <c r="AQ671" s="79"/>
      <c r="AR671" s="79"/>
      <c r="AS671" s="78"/>
      <c r="AU671" s="79">
        <f>IF(IFERROR(F671,99)=99,IF(IFERROR(G671,99)=99,IF(IFERROR(H671,99)=99,IF(IFERROR(I671,99)=99,IF(IFERROR(E671,99)=99,IF(IFERROR(J671,99)=99,0,Scoring!$B$7),Scoring!$B$3),Scoring!$B$2),Scoring!$B$6),Scoring!$B$5),Scoring!$B$4)</f>
        <v>0.3</v>
      </c>
      <c r="AV671" s="78">
        <f t="shared" si="54"/>
        <v>0.89999999999999991</v>
      </c>
      <c r="AW671" s="78"/>
      <c r="AX671" s="66"/>
      <c r="AY671" s="78"/>
      <c r="AZ671" s="76"/>
      <c r="BA671" s="76"/>
      <c r="BB671" s="76"/>
    </row>
    <row r="672" spans="1:54" x14ac:dyDescent="0.25">
      <c r="A672" s="77" t="s">
        <v>7610</v>
      </c>
      <c r="B672" s="76" t="str">
        <f t="shared" si="55"/>
        <v>271-058-4</v>
      </c>
      <c r="C672" s="77" t="s">
        <v>1987</v>
      </c>
      <c r="D672" s="77" t="s">
        <v>1988</v>
      </c>
      <c r="E672" s="76" t="str">
        <f>IF(C672="-",IF(A672="-",VLOOKUP(D672,'sin-list 180320_update'!$C$2:$C$835,1,FALSE),VLOOKUP(A672,'sin-list 180320_update'!$A$2:$A$835,1,FALSE)),VLOOKUP(C672,'sin-list 180320_update'!$B$2:$B$835,1,FALSE))</f>
        <v>271-058-4</v>
      </c>
      <c r="F672" s="76" t="e">
        <f>IF($C672="-",IF($A672="-",VLOOKUP($D672,'REACH Bilaga XVII_update'!$A$5:$A$131,1,FALSE),VLOOKUP($A672,'REACH Bilaga XVII_update'!$C$5:$C$131,1,FALSE)),VLOOKUP($C672,'REACH Bilaga XVII_update'!$B$5:$B$131,1,FALSE))</f>
        <v>#N/A</v>
      </c>
      <c r="G672" s="76" t="e">
        <f>IF($C672="-",IF($A672="-",VLOOKUP($D672,' REACH Bilaga 59_update'!$A$5:$A$210,1,FALSE),VLOOKUP($A672,' REACH Bilaga 59_update'!$D$5:$D$210,1,FALSE)),VLOOKUP($C672,' REACH Bilaga 59_update'!$C$5:$C$210,1,FALSE))</f>
        <v>#N/A</v>
      </c>
      <c r="H672" s="76" t="e">
        <f>IF($C672="-",IF($A672="-",VLOOKUP($D672,'REACH Bilaga XIV_update'!$A$5:$A$110,1,FALSE),VLOOKUP($A672,'REACH Bilaga XIV_update'!$D$5:$D$110,1,FALSE)),VLOOKUP($C672,'REACH Bilaga XIV_update'!$C$5:$C$110,1,FALSE))</f>
        <v>#N/A</v>
      </c>
      <c r="I672" s="76" t="e">
        <f>IF($C672="-",IF($A672="-",VLOOKUP($D672,CoRAP_update!$A$5:$A$376,1,FALSE),VLOOKUP($A672,CoRAP_update!$D$5:$D$376,1,FALSE)),VLOOKUP($C672,CoRAP_update!$C$5:$C$376,1,FALSE))</f>
        <v>#N/A</v>
      </c>
      <c r="J672" s="76" t="e">
        <f>IF($C672="-",IF($A672="-",VLOOKUP($D672,EDC_update!$C$2:$C$450,1,FALSE),VLOOKUP($A672,EDC_update!$B$2:$B$450,1,FALSE)),VLOOKUP($C672,EDC_update!$L$2:$L$450,1,FALSE))</f>
        <v>#N/A</v>
      </c>
      <c r="K672" s="76" t="str">
        <f>IF($C672="-",IF($A672="-",IF(VLOOKUP($D672,'sin-list 180320_update'!$C$2:$S$835,3,FALSE)="",NA(),VLOOKUP($D672,'sin-list 180320_update'!$C$2:$S$835,3,FALSE)),IF(VLOOKUP($A672,'sin-list 180320_update'!$A$2:$S$835,5,FALSE)="",NA(),VLOOKUP($A672,'sin-list 180320_update'!$A$2:$S$835,5,FALSE))),IF(VLOOKUP($C672,'sin-list 180320_update'!$B$2:$S$835,4,FALSE)="",NA(),VLOOKUP($C672,'sin-list 180320_update'!$B$2:$S$835,4,FALSE)))</f>
        <v>Classified CMR according to Annex VI of Regulation 1272/2008. (Might not apply when contaminants are below below legal thresholds and/or full refining history is known)</v>
      </c>
      <c r="L672" s="76" t="str">
        <f>IF($C672="-",IF($A672="-",VLOOKUP($D672,'sin-list 180320_update'!$C$2:$S$835,6,FALSE),VLOOKUP($A672,'sin-list 180320_update'!$A$2:$S$835,8,FALSE)),VLOOKUP($C672,'sin-list 180320_update'!$B$2:$S$835,7,FALSE))</f>
        <v>Carc. 1B
Muta. 1B
Asp. Tox. 1</v>
      </c>
      <c r="M672" s="76" t="str">
        <f>IF($C672="-",IF($A672="-",IF(VLOOKUP($D672,'sin-list 180320_update'!$C$2:$S$835,8,FALSE)="",NA(),VLOOKUP($D672,'sin-list 180320_update'!$C$2:$S$835,8,FALSE)),IF(VLOOKUP($A672,'sin-list 180320_update'!$A$2:$S$835,10,FALSE)="",NA(),VLOOKUP($A672,'sin-list 180320_update'!$A$2:$S$835,10,FALSE))),IF(VLOOKUP($C672,'sin-list 180320_update'!$B$2:$S$835,9,FALSE)="",NA(),VLOOKUP($C672,'sin-list 180320_update'!$B$2:$S$835,9,FALSE)))</f>
        <v>H350
H340
H304</v>
      </c>
      <c r="N672" s="76" t="e">
        <f>IF($C672="-",IF($A672="-",IF(VLOOKUP($D672,'REACH Bilaga XVII_update'!$A$5:$E$131,4,FALSE)="",NA(),VLOOKUP($D672,'REACH Bilaga XVII_update'!$A$5:$E$131,4,FALSE)),IF(VLOOKUP($A672,'REACH Bilaga XVII_update'!$C$5:$D$131,2,FALSE)="",NA(),VLOOKUP($A672,'REACH Bilaga XVII_update'!$C$5:$D$131,2,FALSE))),IF(VLOOKUP($C672,'REACH Bilaga XVII_update'!$B$5:$D$131,3,FALSE)="",NA(),VLOOKUP($C672,'REACH Bilaga XVII_update'!$B$5:$D$131,3,FALSE)))</f>
        <v>#N/A</v>
      </c>
      <c r="O672" s="76" t="e">
        <f>IF($C672="-",IF($A672="-",IF(VLOOKUP($D672,' REACH Bilaga 59_update'!$A$5:$E$210,5,FALSE)="",NA(),VLOOKUP($D672,' REACH Bilaga 59_update'!$A$5:$E$210,5,FALSE)),IF(VLOOKUP($A672,' REACH Bilaga 59_update'!$D$5:$E$210,2,FALSE)="",NA(),VLOOKUP($A672,' REACH Bilaga 59_update'!$D$5:$E$210,2,FALSE))),IF(VLOOKUP($C672,' REACH Bilaga 59_update'!$C$5:$E$210,3,FALSE)="",NA(),VLOOKUP($C672,' REACH Bilaga 59_update'!$C$5:$E$210,3,FALSE)))</f>
        <v>#N/A</v>
      </c>
      <c r="P672" s="76" t="e">
        <f>IF(C672="-",IF(A672="-",IFERROR(VLOOKUP($D672,' REACH Bilaga 59_update'!$A$5:$F$210,MATCH(Sammanfattning!P$1,' REACH Bilaga 59_update'!$A$4:$F$4,0),FALSE),VLOOKUP($D672,'REACH Bilaga XIV_update'!$A$4:$H$110,MATCH(Sammanfattning!P$1,'REACH Bilaga XIV_update'!$A$4:$H$4,0),FALSE)),IFERROR(VLOOKUP($A672,' REACH Bilaga 59_update'!$D$5:$F$210,MATCH(Sammanfattning!P$1,' REACH Bilaga 59_update'!$D$4:$F$4,0),FALSE),VLOOKUP($A672,'REACH Bilaga XIV_update'!$D$4:$H$110,MATCH(Sammanfattning!P$1,'REACH Bilaga XIV_update'!$D$4:$H$4,0),FALSE))),IFERROR(VLOOKUP($C672,' REACH Bilaga 59_update'!$C$5:$F$210,MATCH(Sammanfattning!P$1,' REACH Bilaga 59_update'!$C$4:$F$4,0),FALSE),VLOOKUP($C672,'REACH Bilaga XIV_update'!$C$4:$H$110,MATCH(Sammanfattning!P$1,'REACH Bilaga XIV_update'!$C$4:$H$4,0),FALSE)))</f>
        <v>#N/A</v>
      </c>
      <c r="Q672" s="76" t="e">
        <f>IF($C672="-",IF($A672="-",IF(VLOOKUP($D672,'REACH Bilaga XIV_update'!$A$5:$I$110,9,FALSE)="",NA(),VLOOKUP($D672,'REACH Bilaga XIV_update'!$A$5:$I$110,9,FALSE)),IF(VLOOKUP($A672,'REACH Bilaga XIV_update'!$D$5:$I$110,6,FALSE)="",NA(),VLOOKUP($A672,'REACH Bilaga XIV_update'!$D$5:$I$110,6,FALSE))),IF(VLOOKUP($C672,'REACH Bilaga XIV_update'!$C$5:$I$110,7,FALSE)="",NA(),VLOOKUP($C672,'REACH Bilaga XIV_update'!$C$5:$I$110,7,FALSE)))</f>
        <v>#N/A</v>
      </c>
      <c r="R672" s="76" t="e">
        <f>IF($C672="-",IF($A672="-",IF(VLOOKUP($D672,CoRAP_update!$A$5:$O$376,15,FALSE)="",NA(),VLOOKUP($D672,CoRAP_update!$A$5:$O$376,15,FALSE)),IF(VLOOKUP($A672,CoRAP_update!$D$5:$O$376,12,FALSE)="",NA(),VLOOKUP($A672,CoRAP_update!$D$5:$O$376,12,FALSE))),IF(VLOOKUP($C672,CoRAP_update!$C$5:$O$376,13,FALSE)="",NA(),VLOOKUP($C672,CoRAP_update!$C$5:$O$376,13,FALSE)))</f>
        <v>#N/A</v>
      </c>
      <c r="S672" s="144" t="e">
        <f>IF($C672="-",IF($A672="-",VLOOKUP($D672,CoRAP_update!$A$5:$J$376,MATCH(Sammanfattning!S$1,CoRAP_update!$A$4:$J$4,0),FALSE),VLOOKUP($A672,CoRAP_update!$D$5:$J$376,MATCH(Sammanfattning!S$1,CoRAP_update!$D$4:$J$4,0),FALSE)),VLOOKUP($C672,CoRAP_update!$C$5:$J$376,MATCH(Sammanfattning!S$1,CoRAP_update!$C$4:$J$4,0),FALSE))</f>
        <v>#N/A</v>
      </c>
      <c r="T672" s="76" t="e">
        <f>IF($A672="-",VLOOKUP($D672,EDC_update!$C$2:$F$450,4,FALSE),VLOOKUP($A672,EDC_update!$B$2:$F$450,5,FALSE))</f>
        <v>#N/A</v>
      </c>
      <c r="V672" s="78">
        <f>IF(IFERROR(SEARCH("PBT",P672),99)=99,IF(IFERROR(SEARCH("suspected PBT",S672),99)=99,IF(IFERROR(SEARCH("concluded to be PBT",K672),99)=99,IF(IFERROR(SEARCH("PBT",S672),99)=99,IF(IFERROR(SEARCH("PBT cand",L672),99)=99,IF(IFERROR(SEARCH("PBT",L672),99)=99,IF(IFERROR(SEARCH("persistent, bioackumulative and toxic properties",K672),99)=99,0,Scoring!$E$3),Scoring!$E$3),Scoring!$E$7),Scoring!$E$3),Scoring!$E$5),Scoring!$E$6),Scoring!$E$3)</f>
        <v>0</v>
      </c>
      <c r="W672" s="78">
        <f>IF(IFERROR(SEARCH("vPvB",P672),99)=99,IF(IFERROR(SEARCH("suspected pbt/vPvB",S672),99)=99,IF(IFERROR(SEARCH("vPvB",S672),99)=99,IF(IFERROR(SEARCH("concluded to be a vPvB",S672),99)=99,IF(IFERROR(SEARCH("identified as vPvB",K672),99)=99,IF(IFERROR(SEARCH("concluded to be a vPvB",K672),99)=99,IF(IFERROR(SEARCH("concluded to be both pbt and vPvB",S672),99)=99,IF(IFERROR(SEARCH("concluded to be both pbt and vPvB",K672),99)=99,0,Scoring!$E$5),Scoring!$E$5),Scoring!$E$5),Scoring!$E$5),Scoring!$E$5),Scoring!$E$4),Scoring!$E$6),Scoring!$E$4)</f>
        <v>0</v>
      </c>
      <c r="X672" s="78">
        <f>IF(IFERROR(SEARCH("H410",N672),99)=99,IF(IFERROR(SEARCH("H410",O672),99)=99,IF(IFERROR(SEARCH("H410",Q672),99)=99,IF(IFERROR(SEARCH("H410",M672),99)=99,IF(IFERROR(SEARCH("H410",R672),99)=99,IF(IFERROR(SEARCH("H411",N672),99)=99,IF(IFERROR(SEARCH("H411",O672),99)=99,IF(IFERROR(SEARCH("H411",Q672),99)=99,IF(IFERROR(SEARCH("H411",M672),99)=99,IF(IFERROR(SEARCH("H411",R672),99)=99,IF(IFERROR(SEARCH("H413",N672),99)=99,IF(IFERROR(SEARCH("H413",O672),99)=99,IF(IFERROR(SEARCH("H413",Q672),99)=99,IF(IFERROR(SEARCH("H413",M672),99)=99,IF(IFERROR(SEARCH("H413",R672),99)=99,IF(IFERROR(SEARCH("H412",N672),99)=99,IF(IFERROR(SEARCH("H412",O672),99)=99,IF(IFERROR(SEARCH("H412",Q672),99)=99,IF(IFERROR(SEARCH("H412",M672),99)=99,IF(IFERROR(SEARCH("H412",R672),99)=99,0,Scoring!$E$2),Scoring!$E$2),Scoring!$E$2),Scoring!$E$2),Scoring!$E$2),Scoring!$E$2),Scoring!$E$2),Scoring!$E$2),Scoring!$E$2),Scoring!$E$2),Scoring!$E$2),Scoring!$E$2),Scoring!$E$2),Scoring!$E$2),Scoring!$E$2),Scoring!$E$2),Scoring!$E$2),Scoring!$E$2),Scoring!$E$2),Scoring!$E$2)</f>
        <v>0</v>
      </c>
      <c r="Y672" s="78">
        <f>IF(IFERROR(SEARCH("CMR",K672),99)=99,IF(IFERROR(SEARCH("Suspected CMR",S672),99)=99,IF(IFERROR(SEARCH("CMR",S672),99)=99,0,Scoring!$E$8),Scoring!$E$9),Scoring!$E$8)</f>
        <v>3</v>
      </c>
      <c r="Z672" s="78">
        <f>IF(IFERROR(SEARCH("H350",N672),99)=99,IF(IFERROR(SEARCH("H350",O672),99)=99,IF(IFERROR(SEARCH("H350",Q672),99)=99,IF(IFERROR(SEARCH("H350",M672),99)=99,IF(IFERROR(SEARCH("H350",R672),99)=99,IF(IFERROR(SEARCH("H351",N672),99)=99,IF(IFERROR(SEARCH("H351",O672),99)=99,IF(IFERROR(SEARCH("H351",Q672),99)=99,IF(IFERROR(SEARCH("H351",M672),99)=99,IF(IFERROR(SEARCH("H351",R672),99)=99,IF(IFERROR(SEARCH("carcinogenic",P672),99)=99,IF(IFERROR(SEARCH("suspected carcinogenic",S672),99)=99,0,Scoring!$E$12),Scoring!$E$11),Scoring!$E$10),Scoring!$E$10),Scoring!$E$10),Scoring!$E$10),Scoring!$E$10),Scoring!$E$10),Scoring!$E$10),Scoring!$E$10),Scoring!$E$10),Scoring!$E$10)</f>
        <v>1</v>
      </c>
      <c r="AA672" s="78">
        <f>IF(IFERROR(SEARCH("H340",N672),99)=99,IF(IFERROR(SEARCH("H340",O672),99)=99,IF(IFERROR(SEARCH("H340",Q672),99)=99,IF(IFERROR(SEARCH("H340",M672),99)=99,IF(IFERROR(SEARCH("H340",R672),99)=99,IF(IFERROR(SEARCH("H341",N672),99)=99,IF(IFERROR(SEARCH("H341",O672),99)=99,IF(IFERROR(SEARCH("H341",Q672),99)=99,IF(IFERROR(SEARCH("H341",M672),99)=99,IF(IFERROR(SEARCH("H341",R672),99)=99,IF(IFERROR(SEARCH("mutagenic",P672),99)=99,IF(IFERROR(SEARCH("suspected mutagenic",S672),99)=99,0,Scoring!$E$15),Scoring!$E$14),Scoring!$E$13),Scoring!$E$13),Scoring!$E$13),Scoring!$E$13),Scoring!$E$13),Scoring!$E$13),Scoring!$E$13),Scoring!$E$13),Scoring!$E$13),Scoring!$E$13)</f>
        <v>1</v>
      </c>
      <c r="AB672" s="78">
        <f>IF(IFERROR(SEARCH("H360",N672),99)=99,IF(IFERROR(SEARCH("H360",O672),99)=99,IF(IFERROR(SEARCH("H360",Q672),99)=99,IF(IFERROR(SEARCH("H360",M672),99)=99,IF(IFERROR(SEARCH("H360",R672),99)=99,IF(IFERROR(SEARCH("H361",N672),99)=99,IF(IFERROR(SEARCH("H361",O672),99)=99,IF(IFERROR(SEARCH("H361",Q672),99)=99,IF(IFERROR(SEARCH("H361",M672),99)=99,IF(IFERROR(SEARCH("H361",R672),99)=99,IF(IFERROR(SEARCH("reproduction",P672),99)=99,IF(IFERROR(SEARCH("suspected reprotoxic",S672),99)=99,IF(IFERROR(SEARCH("reprotoxic",S672),99)=99,IF(IFERROR(SEARCH("reprotoxic",K672),99)=99,0,Scoring!$E$18),Scoring!$E$18),Scoring!$E$19),Scoring!$E$17),Scoring!$E$16),Scoring!$E$16),Scoring!$E$16),Scoring!$E$16),Scoring!$E$16),Scoring!$E$16),Scoring!$E$16),Scoring!$E$16),Scoring!$E$16),Scoring!$E$16)</f>
        <v>0</v>
      </c>
      <c r="AC672" s="78">
        <f>IF(IFERROR(SEARCH("57f",L672),99)=99,IF(IFERROR(SEARCH("57(f)",P672),99)=99,0,Scoring!$E$20),Scoring!$E$20)</f>
        <v>0</v>
      </c>
      <c r="AD672" s="78">
        <f>IF(IFERROR(SEARCH("CAT1",T672),99)=99,IF(IFERROR(SEARCH("CAT2",T672),99)=99,IF(IFERROR(SEARCH("CAT3",T672),99)=99,IF(IFERROR(SEARCH("concluded to be endocrine",K672),99)=99,IF(IFERROR(SEARCH("categorised as endocrine",K672),99)=99,IF(IFERROR(SEARCH("endocrine disrupting",P672),99)=99,IF(IFERROR(SEARCH("endocrine disrupting",K672),99)=99,IF(IFERROR(SEARCH("suspected endocrine",S672),99)=99,IF(IFERROR(SEARCH("potential endocrine",S672),99)=99,0,Scoring!$E$25),Scoring!$E$25),Scoring!$E$24),Scoring!$E$24),Scoring!$E$24),Scoring!$E$24),Scoring!$E$23),Scoring!$E$22),Scoring!$E$21)</f>
        <v>0</v>
      </c>
      <c r="AE672" s="78">
        <f>IF(IFERROR(SEARCH("suspected sensitiser",S672),99)=99,IF(IFERROR(SEARCH("sensitiser",S672),99)=99,IF(IFERROR(SEARCH("other hazard based concern",S672),99)=99,0,Scoring!$E$28),Scoring!$E$26),Scoring!$E$27)</f>
        <v>0</v>
      </c>
      <c r="AF672" s="78">
        <f>IF(IFERROR(M672,1)=1,IF(IFERROR(N672,1)=1,IF(IFERROR(O672,1)=1,IF(IFERROR(Q672,1)=1,IF(IFERROR(R672,1)=1,IF(IFERROR(T672,1)=1,IF(IFERROR(K672,1)=1,IF(IFERROR(P672,1)=1,IF(IFERROR(S672,1)=1,Scoring!$E$29,0),0),0),0),0),0),0),0),0)</f>
        <v>0</v>
      </c>
      <c r="AG672" s="78">
        <f t="shared" si="53"/>
        <v>3</v>
      </c>
      <c r="AI672" s="93"/>
      <c r="AJ672" s="94"/>
      <c r="AK672" s="76"/>
      <c r="AL672" s="75"/>
      <c r="AN672" s="79"/>
      <c r="AO672" s="79"/>
      <c r="AP672" s="79"/>
      <c r="AQ672" s="79"/>
      <c r="AR672" s="79"/>
      <c r="AS672" s="78"/>
      <c r="AU672" s="79">
        <f>IF(IFERROR(F672,99)=99,IF(IFERROR(G672,99)=99,IF(IFERROR(H672,99)=99,IF(IFERROR(I672,99)=99,IF(IFERROR(E672,99)=99,IF(IFERROR(J672,99)=99,0,Scoring!$B$7),Scoring!$B$3),Scoring!$B$2),Scoring!$B$6),Scoring!$B$5),Scoring!$B$4)</f>
        <v>0.3</v>
      </c>
      <c r="AV672" s="78">
        <f t="shared" si="54"/>
        <v>0.89999999999999991</v>
      </c>
      <c r="AW672" s="78"/>
      <c r="AX672" s="66"/>
      <c r="AY672" s="78"/>
      <c r="AZ672" s="76"/>
      <c r="BA672" s="76"/>
      <c r="BB672" s="76"/>
    </row>
    <row r="673" spans="1:54" x14ac:dyDescent="0.25">
      <c r="A673" s="77" t="s">
        <v>3114</v>
      </c>
      <c r="B673" s="76" t="str">
        <f t="shared" si="55"/>
        <v>271-084-6</v>
      </c>
      <c r="C673" s="77" t="s">
        <v>1989</v>
      </c>
      <c r="D673" s="77" t="s">
        <v>1990</v>
      </c>
      <c r="E673" s="76" t="str">
        <f>IF(C673="-",IF(A673="-",VLOOKUP(D673,'sin-list 180320_update'!$C$2:$C$835,1,FALSE),VLOOKUP(A673,'sin-list 180320_update'!$A$2:$A$835,1,FALSE)),VLOOKUP(C673,'sin-list 180320_update'!$B$2:$B$835,1,FALSE))</f>
        <v>271-084-6</v>
      </c>
      <c r="F673" s="76" t="e">
        <f>IF($C673="-",IF($A673="-",VLOOKUP($D673,'REACH Bilaga XVII_update'!$A$5:$A$131,1,FALSE),VLOOKUP($A673,'REACH Bilaga XVII_update'!$C$5:$C$131,1,FALSE)),VLOOKUP($C673,'REACH Bilaga XVII_update'!$B$5:$B$131,1,FALSE))</f>
        <v>#N/A</v>
      </c>
      <c r="G673" s="76" t="str">
        <f>IF($C673="-",IF($A673="-",VLOOKUP($D673,' REACH Bilaga 59_update'!$A$5:$A$210,1,FALSE),VLOOKUP($A673,' REACH Bilaga 59_update'!$D$5:$D$210,1,FALSE)),VLOOKUP($C673,' REACH Bilaga 59_update'!$C$5:$C$210,1,FALSE))</f>
        <v>271-084-6</v>
      </c>
      <c r="H673" s="76" t="str">
        <f>IF($C673="-",IF($A673="-",VLOOKUP($D673,'REACH Bilaga XIV_update'!$A$5:$A$110,1,FALSE),VLOOKUP($A673,'REACH Bilaga XIV_update'!$D$5:$D$110,1,FALSE)),VLOOKUP($C673,'REACH Bilaga XIV_update'!$C$5:$C$110,1,FALSE))</f>
        <v>271-084-6</v>
      </c>
      <c r="I673" s="76" t="e">
        <f>IF($C673="-",IF($A673="-",VLOOKUP($D673,CoRAP_update!$A$5:$A$376,1,FALSE),VLOOKUP($A673,CoRAP_update!$D$5:$D$376,1,FALSE)),VLOOKUP($C673,CoRAP_update!$C$5:$C$376,1,FALSE))</f>
        <v>#N/A</v>
      </c>
      <c r="J673" s="76" t="e">
        <f>IF($C673="-",IF($A673="-",VLOOKUP($D673,EDC_update!$C$2:$C$450,1,FALSE),VLOOKUP($A673,EDC_update!$B$2:$B$450,1,FALSE)),VLOOKUP($C673,EDC_update!$L$2:$L$450,1,FALSE))</f>
        <v>#N/A</v>
      </c>
      <c r="K673" s="76" t="str">
        <f>IF($C673="-",IF($A673="-",IF(VLOOKUP($D673,'sin-list 180320_update'!$C$2:$S$835,3,FALSE)="",NA(),VLOOKUP($D673,'sin-list 180320_update'!$C$2:$S$835,3,FALSE)),IF(VLOOKUP($A673,'sin-list 180320_update'!$A$2:$S$835,5,FALSE)="",NA(),VLOOKUP($A673,'sin-list 180320_update'!$A$2:$S$835,5,FALSE))),IF(VLOOKUP($C673,'sin-list 180320_update'!$B$2:$S$835,4,FALSE)="",NA(),VLOOKUP($C673,'sin-list 180320_update'!$B$2:$S$835,4,FALSE)))</f>
        <v>Classified CMR according to Annex VI of Regulation 1272/2008</v>
      </c>
      <c r="L673" s="76" t="str">
        <f>IF($C673="-",IF($A673="-",VLOOKUP($D673,'sin-list 180320_update'!$C$2:$S$835,6,FALSE),VLOOKUP($A673,'sin-list 180320_update'!$A$2:$S$835,8,FALSE)),VLOOKUP($C673,'sin-list 180320_update'!$B$2:$S$835,7,FALSE))</f>
        <v>Repr. 1B</v>
      </c>
      <c r="M673" s="76" t="str">
        <f>IF($C673="-",IF($A673="-",IF(VLOOKUP($D673,'sin-list 180320_update'!$C$2:$S$835,8,FALSE)="",NA(),VLOOKUP($D673,'sin-list 180320_update'!$C$2:$S$835,8,FALSE)),IF(VLOOKUP($A673,'sin-list 180320_update'!$A$2:$S$835,10,FALSE)="",NA(),VLOOKUP($A673,'sin-list 180320_update'!$A$2:$S$835,10,FALSE))),IF(VLOOKUP($C673,'sin-list 180320_update'!$B$2:$S$835,9,FALSE)="",NA(),VLOOKUP($C673,'sin-list 180320_update'!$B$2:$S$835,9,FALSE)))</f>
        <v>H360Df</v>
      </c>
      <c r="N673" s="76" t="e">
        <f>IF($C673="-",IF($A673="-",IF(VLOOKUP($D673,'REACH Bilaga XVII_update'!$A$5:$E$131,4,FALSE)="",NA(),VLOOKUP($D673,'REACH Bilaga XVII_update'!$A$5:$E$131,4,FALSE)),IF(VLOOKUP($A673,'REACH Bilaga XVII_update'!$C$5:$D$131,2,FALSE)="",NA(),VLOOKUP($A673,'REACH Bilaga XVII_update'!$C$5:$D$131,2,FALSE))),IF(VLOOKUP($C673,'REACH Bilaga XVII_update'!$B$5:$D$131,3,FALSE)="",NA(),VLOOKUP($C673,'REACH Bilaga XVII_update'!$B$5:$D$131,3,FALSE)))</f>
        <v>#N/A</v>
      </c>
      <c r="O673" s="76" t="str">
        <f>IF($C673="-",IF($A673="-",IF(VLOOKUP($D673,' REACH Bilaga 59_update'!$A$5:$E$210,5,FALSE)="",NA(),VLOOKUP($D673,' REACH Bilaga 59_update'!$A$5:$E$210,5,FALSE)),IF(VLOOKUP($A673,' REACH Bilaga 59_update'!$D$5:$E$210,2,FALSE)="",NA(),VLOOKUP($A673,' REACH Bilaga 59_update'!$D$5:$E$210,2,FALSE))),IF(VLOOKUP($C673,' REACH Bilaga 59_update'!$C$5:$E$210,3,FALSE)="",NA(),VLOOKUP($C673,' REACH Bilaga 59_update'!$C$5:$E$210,3,FALSE)))</f>
        <v>H360Df</v>
      </c>
      <c r="P673" s="76" t="str">
        <f>IF(C673="-",IF(A673="-",IFERROR(VLOOKUP($D673,' REACH Bilaga 59_update'!$A$5:$F$210,MATCH(Sammanfattning!P$1,' REACH Bilaga 59_update'!$A$4:$F$4,0),FALSE),VLOOKUP($D673,'REACH Bilaga XIV_update'!$A$4:$H$110,MATCH(Sammanfattning!P$1,'REACH Bilaga XIV_update'!$A$4:$H$4,0),FALSE)),IFERROR(VLOOKUP($A673,' REACH Bilaga 59_update'!$D$5:$F$210,MATCH(Sammanfattning!P$1,' REACH Bilaga 59_update'!$D$4:$F$4,0),FALSE),VLOOKUP($A673,'REACH Bilaga XIV_update'!$D$4:$H$110,MATCH(Sammanfattning!P$1,'REACH Bilaga XIV_update'!$D$4:$H$4,0),FALSE))),IFERROR(VLOOKUP($C673,' REACH Bilaga 59_update'!$C$5:$F$210,MATCH(Sammanfattning!P$1,' REACH Bilaga 59_update'!$C$4:$F$4,0),FALSE),VLOOKUP($C673,'REACH Bilaga XIV_update'!$C$4:$H$110,MATCH(Sammanfattning!P$1,'REACH Bilaga XIV_update'!$C$4:$H$4,0),FALSE)))</f>
        <v>Toxic for reproduction (Article 57c)</v>
      </c>
      <c r="Q673" s="76" t="str">
        <f>IF($C673="-",IF($A673="-",IF(VLOOKUP($D673,'REACH Bilaga XIV_update'!$A$5:$I$110,9,FALSE)="",NA(),VLOOKUP($D673,'REACH Bilaga XIV_update'!$A$5:$I$110,9,FALSE)),IF(VLOOKUP($A673,'REACH Bilaga XIV_update'!$D$5:$I$110,6,FALSE)="",NA(),VLOOKUP($A673,'REACH Bilaga XIV_update'!$D$5:$I$110,6,FALSE))),IF(VLOOKUP($C673,'REACH Bilaga XIV_update'!$C$5:$I$110,7,FALSE)="",NA(),VLOOKUP($C673,'REACH Bilaga XIV_update'!$C$5:$I$110,7,FALSE)))</f>
        <v>H360Df</v>
      </c>
      <c r="R673" s="76" t="e">
        <f>IF($C673="-",IF($A673="-",IF(VLOOKUP($D673,CoRAP_update!$A$5:$O$376,15,FALSE)="",NA(),VLOOKUP($D673,CoRAP_update!$A$5:$O$376,15,FALSE)),IF(VLOOKUP($A673,CoRAP_update!$D$5:$O$376,12,FALSE)="",NA(),VLOOKUP($A673,CoRAP_update!$D$5:$O$376,12,FALSE))),IF(VLOOKUP($C673,CoRAP_update!$C$5:$O$376,13,FALSE)="",NA(),VLOOKUP($C673,CoRAP_update!$C$5:$O$376,13,FALSE)))</f>
        <v>#N/A</v>
      </c>
      <c r="S673" s="144" t="e">
        <f>IF($C673="-",IF($A673="-",VLOOKUP($D673,CoRAP_update!$A$5:$J$376,MATCH(Sammanfattning!S$1,CoRAP_update!$A$4:$J$4,0),FALSE),VLOOKUP($A673,CoRAP_update!$D$5:$J$376,MATCH(Sammanfattning!S$1,CoRAP_update!$D$4:$J$4,0),FALSE)),VLOOKUP($C673,CoRAP_update!$C$5:$J$376,MATCH(Sammanfattning!S$1,CoRAP_update!$C$4:$J$4,0),FALSE))</f>
        <v>#N/A</v>
      </c>
      <c r="T673" s="76" t="e">
        <f>IF($A673="-",VLOOKUP($D673,EDC_update!$C$2:$F$450,4,FALSE),VLOOKUP($A673,EDC_update!$B$2:$F$450,5,FALSE))</f>
        <v>#N/A</v>
      </c>
      <c r="V673" s="78">
        <f>IF(IFERROR(SEARCH("PBT",P673),99)=99,IF(IFERROR(SEARCH("suspected PBT",S673),99)=99,IF(IFERROR(SEARCH("concluded to be PBT",K673),99)=99,IF(IFERROR(SEARCH("PBT",S673),99)=99,IF(IFERROR(SEARCH("PBT cand",L673),99)=99,IF(IFERROR(SEARCH("PBT",L673),99)=99,IF(IFERROR(SEARCH("persistent, bioackumulative and toxic properties",K673),99)=99,0,Scoring!$E$3),Scoring!$E$3),Scoring!$E$7),Scoring!$E$3),Scoring!$E$5),Scoring!$E$6),Scoring!$E$3)</f>
        <v>0</v>
      </c>
      <c r="W673" s="78">
        <f>IF(IFERROR(SEARCH("vPvB",P673),99)=99,IF(IFERROR(SEARCH("suspected pbt/vPvB",S673),99)=99,IF(IFERROR(SEARCH("vPvB",S673),99)=99,IF(IFERROR(SEARCH("concluded to be a vPvB",S673),99)=99,IF(IFERROR(SEARCH("identified as vPvB",K673),99)=99,IF(IFERROR(SEARCH("concluded to be a vPvB",K673),99)=99,IF(IFERROR(SEARCH("concluded to be both pbt and vPvB",S673),99)=99,IF(IFERROR(SEARCH("concluded to be both pbt and vPvB",K673),99)=99,0,Scoring!$E$5),Scoring!$E$5),Scoring!$E$5),Scoring!$E$5),Scoring!$E$5),Scoring!$E$4),Scoring!$E$6),Scoring!$E$4)</f>
        <v>0</v>
      </c>
      <c r="X673" s="78">
        <f>IF(IFERROR(SEARCH("H410",N673),99)=99,IF(IFERROR(SEARCH("H410",O673),99)=99,IF(IFERROR(SEARCH("H410",Q673),99)=99,IF(IFERROR(SEARCH("H410",M673),99)=99,IF(IFERROR(SEARCH("H410",R673),99)=99,IF(IFERROR(SEARCH("H411",N673),99)=99,IF(IFERROR(SEARCH("H411",O673),99)=99,IF(IFERROR(SEARCH("H411",Q673),99)=99,IF(IFERROR(SEARCH("H411",M673),99)=99,IF(IFERROR(SEARCH("H411",R673),99)=99,IF(IFERROR(SEARCH("H413",N673),99)=99,IF(IFERROR(SEARCH("H413",O673),99)=99,IF(IFERROR(SEARCH("H413",Q673),99)=99,IF(IFERROR(SEARCH("H413",M673),99)=99,IF(IFERROR(SEARCH("H413",R673),99)=99,IF(IFERROR(SEARCH("H412",N673),99)=99,IF(IFERROR(SEARCH("H412",O673),99)=99,IF(IFERROR(SEARCH("H412",Q673),99)=99,IF(IFERROR(SEARCH("H412",M673),99)=99,IF(IFERROR(SEARCH("H412",R673),99)=99,0,Scoring!$E$2),Scoring!$E$2),Scoring!$E$2),Scoring!$E$2),Scoring!$E$2),Scoring!$E$2),Scoring!$E$2),Scoring!$E$2),Scoring!$E$2),Scoring!$E$2),Scoring!$E$2),Scoring!$E$2),Scoring!$E$2),Scoring!$E$2),Scoring!$E$2),Scoring!$E$2),Scoring!$E$2),Scoring!$E$2),Scoring!$E$2),Scoring!$E$2)</f>
        <v>0</v>
      </c>
      <c r="Y673" s="78">
        <f>IF(IFERROR(SEARCH("CMR",K673),99)=99,IF(IFERROR(SEARCH("Suspected CMR",S673),99)=99,IF(IFERROR(SEARCH("CMR",S673),99)=99,0,Scoring!$E$8),Scoring!$E$9),Scoring!$E$8)</f>
        <v>3</v>
      </c>
      <c r="Z673" s="78">
        <f>IF(IFERROR(SEARCH("H350",N673),99)=99,IF(IFERROR(SEARCH("H350",O673),99)=99,IF(IFERROR(SEARCH("H350",Q673),99)=99,IF(IFERROR(SEARCH("H350",M673),99)=99,IF(IFERROR(SEARCH("H350",R673),99)=99,IF(IFERROR(SEARCH("H351",N673),99)=99,IF(IFERROR(SEARCH("H351",O673),99)=99,IF(IFERROR(SEARCH("H351",Q673),99)=99,IF(IFERROR(SEARCH("H351",M673),99)=99,IF(IFERROR(SEARCH("H351",R673),99)=99,IF(IFERROR(SEARCH("carcinogenic",P673),99)=99,IF(IFERROR(SEARCH("suspected carcinogenic",S673),99)=99,0,Scoring!$E$12),Scoring!$E$11),Scoring!$E$10),Scoring!$E$10),Scoring!$E$10),Scoring!$E$10),Scoring!$E$10),Scoring!$E$10),Scoring!$E$10),Scoring!$E$10),Scoring!$E$10),Scoring!$E$10)</f>
        <v>0</v>
      </c>
      <c r="AA673" s="78">
        <f>IF(IFERROR(SEARCH("H340",N673),99)=99,IF(IFERROR(SEARCH("H340",O673),99)=99,IF(IFERROR(SEARCH("H340",Q673),99)=99,IF(IFERROR(SEARCH("H340",M673),99)=99,IF(IFERROR(SEARCH("H340",R673),99)=99,IF(IFERROR(SEARCH("H341",N673),99)=99,IF(IFERROR(SEARCH("H341",O673),99)=99,IF(IFERROR(SEARCH("H341",Q673),99)=99,IF(IFERROR(SEARCH("H341",M673),99)=99,IF(IFERROR(SEARCH("H341",R673),99)=99,IF(IFERROR(SEARCH("mutagenic",P673),99)=99,IF(IFERROR(SEARCH("suspected mutagenic",S673),99)=99,0,Scoring!$E$15),Scoring!$E$14),Scoring!$E$13),Scoring!$E$13),Scoring!$E$13),Scoring!$E$13),Scoring!$E$13),Scoring!$E$13),Scoring!$E$13),Scoring!$E$13),Scoring!$E$13),Scoring!$E$13)</f>
        <v>0</v>
      </c>
      <c r="AB673" s="78">
        <f>IF(IFERROR(SEARCH("H360",N673),99)=99,IF(IFERROR(SEARCH("H360",O673),99)=99,IF(IFERROR(SEARCH("H360",Q673),99)=99,IF(IFERROR(SEARCH("H360",M673),99)=99,IF(IFERROR(SEARCH("H360",R673),99)=99,IF(IFERROR(SEARCH("H361",N673),99)=99,IF(IFERROR(SEARCH("H361",O673),99)=99,IF(IFERROR(SEARCH("H361",Q673),99)=99,IF(IFERROR(SEARCH("H361",M673),99)=99,IF(IFERROR(SEARCH("H361",R673),99)=99,IF(IFERROR(SEARCH("reproduction",P673),99)=99,IF(IFERROR(SEARCH("suspected reprotoxic",S673),99)=99,IF(IFERROR(SEARCH("reprotoxic",S673),99)=99,IF(IFERROR(SEARCH("reprotoxic",K673),99)=99,0,Scoring!$E$18),Scoring!$E$18),Scoring!$E$19),Scoring!$E$17),Scoring!$E$16),Scoring!$E$16),Scoring!$E$16),Scoring!$E$16),Scoring!$E$16),Scoring!$E$16),Scoring!$E$16),Scoring!$E$16),Scoring!$E$16),Scoring!$E$16)</f>
        <v>1</v>
      </c>
      <c r="AC673" s="78">
        <f>IF(IFERROR(SEARCH("57f",L673),99)=99,IF(IFERROR(SEARCH("57(f)",P673),99)=99,0,Scoring!$E$20),Scoring!$E$20)</f>
        <v>0</v>
      </c>
      <c r="AD673" s="78">
        <f>IF(IFERROR(SEARCH("CAT1",T673),99)=99,IF(IFERROR(SEARCH("CAT2",T673),99)=99,IF(IFERROR(SEARCH("CAT3",T673),99)=99,IF(IFERROR(SEARCH("concluded to be endocrine",K673),99)=99,IF(IFERROR(SEARCH("categorised as endocrine",K673),99)=99,IF(IFERROR(SEARCH("endocrine disrupting",P673),99)=99,IF(IFERROR(SEARCH("endocrine disrupting",K673),99)=99,IF(IFERROR(SEARCH("suspected endocrine",S673),99)=99,IF(IFERROR(SEARCH("potential endocrine",S673),99)=99,0,Scoring!$E$25),Scoring!$E$25),Scoring!$E$24),Scoring!$E$24),Scoring!$E$24),Scoring!$E$24),Scoring!$E$23),Scoring!$E$22),Scoring!$E$21)</f>
        <v>0</v>
      </c>
      <c r="AE673" s="78">
        <f>IF(IFERROR(SEARCH("suspected sensitiser",S673),99)=99,IF(IFERROR(SEARCH("sensitiser",S673),99)=99,IF(IFERROR(SEARCH("other hazard based concern",S673),99)=99,0,Scoring!$E$28),Scoring!$E$26),Scoring!$E$27)</f>
        <v>0</v>
      </c>
      <c r="AF673" s="78">
        <f>IF(IFERROR(M673,1)=1,IF(IFERROR(N673,1)=1,IF(IFERROR(O673,1)=1,IF(IFERROR(Q673,1)=1,IF(IFERROR(R673,1)=1,IF(IFERROR(T673,1)=1,IF(IFERROR(K673,1)=1,IF(IFERROR(P673,1)=1,IF(IFERROR(S673,1)=1,Scoring!$E$29,0),0),0),0),0),0),0),0),0)</f>
        <v>0</v>
      </c>
      <c r="AG673" s="78">
        <f t="shared" si="53"/>
        <v>3</v>
      </c>
      <c r="AI673" s="93"/>
      <c r="AJ673" s="94"/>
      <c r="AK673" s="76"/>
      <c r="AL673" s="75"/>
      <c r="AN673" s="79"/>
      <c r="AO673" s="79"/>
      <c r="AP673" s="79"/>
      <c r="AQ673" s="79"/>
      <c r="AR673" s="79"/>
      <c r="AS673" s="78"/>
      <c r="AU673" s="79">
        <f>IF(IFERROR(F673,99)=99,IF(IFERROR(G673,99)=99,IF(IFERROR(H673,99)=99,IF(IFERROR(I673,99)=99,IF(IFERROR(E673,99)=99,IF(IFERROR(J673,99)=99,0,Scoring!$B$7),Scoring!$B$3),Scoring!$B$2),Scoring!$B$6),Scoring!$B$5),Scoring!$B$4)</f>
        <v>1</v>
      </c>
      <c r="AV673" s="78">
        <f t="shared" si="54"/>
        <v>3</v>
      </c>
      <c r="AW673" s="78"/>
      <c r="AX673" s="66"/>
      <c r="AY673" s="78"/>
      <c r="AZ673" s="76"/>
      <c r="BA673" s="76"/>
      <c r="BB673" s="76"/>
    </row>
    <row r="674" spans="1:54" x14ac:dyDescent="0.25">
      <c r="A674" s="77" t="s">
        <v>6564</v>
      </c>
      <c r="B674" s="76" t="str">
        <f t="shared" si="55"/>
        <v>271-138-9</v>
      </c>
      <c r="C674" s="77" t="s">
        <v>2013</v>
      </c>
      <c r="D674" s="77" t="s">
        <v>2014</v>
      </c>
      <c r="E674" s="76" t="str">
        <f>IF(C674="-",IF(A674="-",VLOOKUP(D674,'sin-list 180320_update'!$C$2:$C$835,1,FALSE),VLOOKUP(A674,'sin-list 180320_update'!$A$2:$A$835,1,FALSE)),VLOOKUP(C674,'sin-list 180320_update'!$B$2:$B$835,1,FALSE))</f>
        <v>271-138-9</v>
      </c>
      <c r="F674" s="76" t="e">
        <f>IF($C674="-",IF($A674="-",VLOOKUP($D674,'REACH Bilaga XVII_update'!$A$5:$A$131,1,FALSE),VLOOKUP($A674,'REACH Bilaga XVII_update'!$C$5:$C$131,1,FALSE)),VLOOKUP($C674,'REACH Bilaga XVII_update'!$B$5:$B$131,1,FALSE))</f>
        <v>#N/A</v>
      </c>
      <c r="G674" s="76" t="e">
        <f>IF($C674="-",IF($A674="-",VLOOKUP($D674,' REACH Bilaga 59_update'!$A$5:$A$210,1,FALSE),VLOOKUP($A674,' REACH Bilaga 59_update'!$D$5:$D$210,1,FALSE)),VLOOKUP($C674,' REACH Bilaga 59_update'!$C$5:$C$210,1,FALSE))</f>
        <v>#N/A</v>
      </c>
      <c r="H674" s="76" t="e">
        <f>IF($C674="-",IF($A674="-",VLOOKUP($D674,'REACH Bilaga XIV_update'!$A$5:$A$110,1,FALSE),VLOOKUP($A674,'REACH Bilaga XIV_update'!$D$5:$D$110,1,FALSE)),VLOOKUP($C674,'REACH Bilaga XIV_update'!$C$5:$C$110,1,FALSE))</f>
        <v>#N/A</v>
      </c>
      <c r="I674" s="76" t="e">
        <f>IF($C674="-",IF($A674="-",VLOOKUP($D674,CoRAP_update!$A$5:$A$376,1,FALSE),VLOOKUP($A674,CoRAP_update!$D$5:$D$376,1,FALSE)),VLOOKUP($C674,CoRAP_update!$C$5:$C$376,1,FALSE))</f>
        <v>#N/A</v>
      </c>
      <c r="J674" s="76" t="e">
        <f>IF($C674="-",IF($A674="-",VLOOKUP($D674,EDC_update!$C$2:$C$450,1,FALSE),VLOOKUP($A674,EDC_update!$B$2:$B$450,1,FALSE)),VLOOKUP($C674,EDC_update!$L$2:$L$450,1,FALSE))</f>
        <v>#N/A</v>
      </c>
      <c r="K674" s="76" t="str">
        <f>IF($C674="-",IF($A674="-",IF(VLOOKUP($D674,'sin-list 180320_update'!$C$2:$S$835,3,FALSE)="",NA(),VLOOKUP($D674,'sin-list 180320_update'!$C$2:$S$835,3,FALSE)),IF(VLOOKUP($A674,'sin-list 180320_update'!$A$2:$S$835,5,FALSE)="",NA(),VLOOKUP($A674,'sin-list 180320_update'!$A$2:$S$835,5,FALSE))),IF(VLOOKUP($C674,'sin-list 180320_update'!$B$2:$S$835,4,FALSE)="",NA(),VLOOKUP($C674,'sin-list 180320_update'!$B$2:$S$835,4,FALSE)))</f>
        <v>Classified CMR according to Annex VI of Regulation 1272/2008. (Might not apply when contaminants are below below legal thresholds and/or full refining history is known)</v>
      </c>
      <c r="L674" s="76" t="str">
        <f>IF($C674="-",IF($A674="-",VLOOKUP($D674,'sin-list 180320_update'!$C$2:$S$835,6,FALSE),VLOOKUP($A674,'sin-list 180320_update'!$A$2:$S$835,8,FALSE)),VLOOKUP($C674,'sin-list 180320_update'!$B$2:$S$835,7,FALSE))</f>
        <v>Carc. 1B
Muta. 1B
Asp. Tox. 1</v>
      </c>
      <c r="M674" s="76" t="str">
        <f>IF($C674="-",IF($A674="-",IF(VLOOKUP($D674,'sin-list 180320_update'!$C$2:$S$835,8,FALSE)="",NA(),VLOOKUP($D674,'sin-list 180320_update'!$C$2:$S$835,8,FALSE)),IF(VLOOKUP($A674,'sin-list 180320_update'!$A$2:$S$835,10,FALSE)="",NA(),VLOOKUP($A674,'sin-list 180320_update'!$A$2:$S$835,10,FALSE))),IF(VLOOKUP($C674,'sin-list 180320_update'!$B$2:$S$835,9,FALSE)="",NA(),VLOOKUP($C674,'sin-list 180320_update'!$B$2:$S$835,9,FALSE)))</f>
        <v>H350
H340
H304</v>
      </c>
      <c r="N674" s="76" t="e">
        <f>IF($C674="-",IF($A674="-",IF(VLOOKUP($D674,'REACH Bilaga XVII_update'!$A$5:$E$131,4,FALSE)="",NA(),VLOOKUP($D674,'REACH Bilaga XVII_update'!$A$5:$E$131,4,FALSE)),IF(VLOOKUP($A674,'REACH Bilaga XVII_update'!$C$5:$D$131,2,FALSE)="",NA(),VLOOKUP($A674,'REACH Bilaga XVII_update'!$C$5:$D$131,2,FALSE))),IF(VLOOKUP($C674,'REACH Bilaga XVII_update'!$B$5:$D$131,3,FALSE)="",NA(),VLOOKUP($C674,'REACH Bilaga XVII_update'!$B$5:$D$131,3,FALSE)))</f>
        <v>#N/A</v>
      </c>
      <c r="O674" s="76" t="e">
        <f>IF($C674="-",IF($A674="-",IF(VLOOKUP($D674,' REACH Bilaga 59_update'!$A$5:$E$210,5,FALSE)="",NA(),VLOOKUP($D674,' REACH Bilaga 59_update'!$A$5:$E$210,5,FALSE)),IF(VLOOKUP($A674,' REACH Bilaga 59_update'!$D$5:$E$210,2,FALSE)="",NA(),VLOOKUP($A674,' REACH Bilaga 59_update'!$D$5:$E$210,2,FALSE))),IF(VLOOKUP($C674,' REACH Bilaga 59_update'!$C$5:$E$210,3,FALSE)="",NA(),VLOOKUP($C674,' REACH Bilaga 59_update'!$C$5:$E$210,3,FALSE)))</f>
        <v>#N/A</v>
      </c>
      <c r="P674" s="76" t="e">
        <f>IF(C674="-",IF(A674="-",IFERROR(VLOOKUP($D674,' REACH Bilaga 59_update'!$A$5:$F$210,MATCH(Sammanfattning!P$1,' REACH Bilaga 59_update'!$A$4:$F$4,0),FALSE),VLOOKUP($D674,'REACH Bilaga XIV_update'!$A$4:$H$110,MATCH(Sammanfattning!P$1,'REACH Bilaga XIV_update'!$A$4:$H$4,0),FALSE)),IFERROR(VLOOKUP($A674,' REACH Bilaga 59_update'!$D$5:$F$210,MATCH(Sammanfattning!P$1,' REACH Bilaga 59_update'!$D$4:$F$4,0),FALSE),VLOOKUP($A674,'REACH Bilaga XIV_update'!$D$4:$H$110,MATCH(Sammanfattning!P$1,'REACH Bilaga XIV_update'!$D$4:$H$4,0),FALSE))),IFERROR(VLOOKUP($C674,' REACH Bilaga 59_update'!$C$5:$F$210,MATCH(Sammanfattning!P$1,' REACH Bilaga 59_update'!$C$4:$F$4,0),FALSE),VLOOKUP($C674,'REACH Bilaga XIV_update'!$C$4:$H$110,MATCH(Sammanfattning!P$1,'REACH Bilaga XIV_update'!$C$4:$H$4,0),FALSE)))</f>
        <v>#N/A</v>
      </c>
      <c r="Q674" s="76" t="e">
        <f>IF($C674="-",IF($A674="-",IF(VLOOKUP($D674,'REACH Bilaga XIV_update'!$A$5:$I$110,9,FALSE)="",NA(),VLOOKUP($D674,'REACH Bilaga XIV_update'!$A$5:$I$110,9,FALSE)),IF(VLOOKUP($A674,'REACH Bilaga XIV_update'!$D$5:$I$110,6,FALSE)="",NA(),VLOOKUP($A674,'REACH Bilaga XIV_update'!$D$5:$I$110,6,FALSE))),IF(VLOOKUP($C674,'REACH Bilaga XIV_update'!$C$5:$I$110,7,FALSE)="",NA(),VLOOKUP($C674,'REACH Bilaga XIV_update'!$C$5:$I$110,7,FALSE)))</f>
        <v>#N/A</v>
      </c>
      <c r="R674" s="76" t="e">
        <f>IF($C674="-",IF($A674="-",IF(VLOOKUP($D674,CoRAP_update!$A$5:$O$376,15,FALSE)="",NA(),VLOOKUP($D674,CoRAP_update!$A$5:$O$376,15,FALSE)),IF(VLOOKUP($A674,CoRAP_update!$D$5:$O$376,12,FALSE)="",NA(),VLOOKUP($A674,CoRAP_update!$D$5:$O$376,12,FALSE))),IF(VLOOKUP($C674,CoRAP_update!$C$5:$O$376,13,FALSE)="",NA(),VLOOKUP($C674,CoRAP_update!$C$5:$O$376,13,FALSE)))</f>
        <v>#N/A</v>
      </c>
      <c r="S674" s="144" t="e">
        <f>IF($C674="-",IF($A674="-",VLOOKUP($D674,CoRAP_update!$A$5:$J$376,MATCH(Sammanfattning!S$1,CoRAP_update!$A$4:$J$4,0),FALSE),VLOOKUP($A674,CoRAP_update!$D$5:$J$376,MATCH(Sammanfattning!S$1,CoRAP_update!$D$4:$J$4,0),FALSE)),VLOOKUP($C674,CoRAP_update!$C$5:$J$376,MATCH(Sammanfattning!S$1,CoRAP_update!$C$4:$J$4,0),FALSE))</f>
        <v>#N/A</v>
      </c>
      <c r="T674" s="76" t="e">
        <f>IF($A674="-",VLOOKUP($D674,EDC_update!$C$2:$F$450,4,FALSE),VLOOKUP($A674,EDC_update!$B$2:$F$450,5,FALSE))</f>
        <v>#N/A</v>
      </c>
      <c r="V674" s="78">
        <f>IF(IFERROR(SEARCH("PBT",P674),99)=99,IF(IFERROR(SEARCH("suspected PBT",S674),99)=99,IF(IFERROR(SEARCH("concluded to be PBT",K674),99)=99,IF(IFERROR(SEARCH("PBT",S674),99)=99,IF(IFERROR(SEARCH("PBT cand",L674),99)=99,IF(IFERROR(SEARCH("PBT",L674),99)=99,IF(IFERROR(SEARCH("persistent, bioackumulative and toxic properties",K674),99)=99,0,Scoring!$E$3),Scoring!$E$3),Scoring!$E$7),Scoring!$E$3),Scoring!$E$5),Scoring!$E$6),Scoring!$E$3)</f>
        <v>0</v>
      </c>
      <c r="W674" s="78">
        <f>IF(IFERROR(SEARCH("vPvB",P674),99)=99,IF(IFERROR(SEARCH("suspected pbt/vPvB",S674),99)=99,IF(IFERROR(SEARCH("vPvB",S674),99)=99,IF(IFERROR(SEARCH("concluded to be a vPvB",S674),99)=99,IF(IFERROR(SEARCH("identified as vPvB",K674),99)=99,IF(IFERROR(SEARCH("concluded to be a vPvB",K674),99)=99,IF(IFERROR(SEARCH("concluded to be both pbt and vPvB",S674),99)=99,IF(IFERROR(SEARCH("concluded to be both pbt and vPvB",K674),99)=99,0,Scoring!$E$5),Scoring!$E$5),Scoring!$E$5),Scoring!$E$5),Scoring!$E$5),Scoring!$E$4),Scoring!$E$6),Scoring!$E$4)</f>
        <v>0</v>
      </c>
      <c r="X674" s="78">
        <f>IF(IFERROR(SEARCH("H410",N674),99)=99,IF(IFERROR(SEARCH("H410",O674),99)=99,IF(IFERROR(SEARCH("H410",Q674),99)=99,IF(IFERROR(SEARCH("H410",M674),99)=99,IF(IFERROR(SEARCH("H410",R674),99)=99,IF(IFERROR(SEARCH("H411",N674),99)=99,IF(IFERROR(SEARCH("H411",O674),99)=99,IF(IFERROR(SEARCH("H411",Q674),99)=99,IF(IFERROR(SEARCH("H411",M674),99)=99,IF(IFERROR(SEARCH("H411",R674),99)=99,IF(IFERROR(SEARCH("H413",N674),99)=99,IF(IFERROR(SEARCH("H413",O674),99)=99,IF(IFERROR(SEARCH("H413",Q674),99)=99,IF(IFERROR(SEARCH("H413",M674),99)=99,IF(IFERROR(SEARCH("H413",R674),99)=99,IF(IFERROR(SEARCH("H412",N674),99)=99,IF(IFERROR(SEARCH("H412",O674),99)=99,IF(IFERROR(SEARCH("H412",Q674),99)=99,IF(IFERROR(SEARCH("H412",M674),99)=99,IF(IFERROR(SEARCH("H412",R674),99)=99,0,Scoring!$E$2),Scoring!$E$2),Scoring!$E$2),Scoring!$E$2),Scoring!$E$2),Scoring!$E$2),Scoring!$E$2),Scoring!$E$2),Scoring!$E$2),Scoring!$E$2),Scoring!$E$2),Scoring!$E$2),Scoring!$E$2),Scoring!$E$2),Scoring!$E$2),Scoring!$E$2),Scoring!$E$2),Scoring!$E$2),Scoring!$E$2),Scoring!$E$2)</f>
        <v>0</v>
      </c>
      <c r="Y674" s="78">
        <f>IF(IFERROR(SEARCH("CMR",K674),99)=99,IF(IFERROR(SEARCH("Suspected CMR",S674),99)=99,IF(IFERROR(SEARCH("CMR",S674),99)=99,0,Scoring!$E$8),Scoring!$E$9),Scoring!$E$8)</f>
        <v>3</v>
      </c>
      <c r="Z674" s="78">
        <f>IF(IFERROR(SEARCH("H350",N674),99)=99,IF(IFERROR(SEARCH("H350",O674),99)=99,IF(IFERROR(SEARCH("H350",Q674),99)=99,IF(IFERROR(SEARCH("H350",M674),99)=99,IF(IFERROR(SEARCH("H350",R674),99)=99,IF(IFERROR(SEARCH("H351",N674),99)=99,IF(IFERROR(SEARCH("H351",O674),99)=99,IF(IFERROR(SEARCH("H351",Q674),99)=99,IF(IFERROR(SEARCH("H351",M674),99)=99,IF(IFERROR(SEARCH("H351",R674),99)=99,IF(IFERROR(SEARCH("carcinogenic",P674),99)=99,IF(IFERROR(SEARCH("suspected carcinogenic",S674),99)=99,0,Scoring!$E$12),Scoring!$E$11),Scoring!$E$10),Scoring!$E$10),Scoring!$E$10),Scoring!$E$10),Scoring!$E$10),Scoring!$E$10),Scoring!$E$10),Scoring!$E$10),Scoring!$E$10),Scoring!$E$10)</f>
        <v>1</v>
      </c>
      <c r="AA674" s="78">
        <f>IF(IFERROR(SEARCH("H340",N674),99)=99,IF(IFERROR(SEARCH("H340",O674),99)=99,IF(IFERROR(SEARCH("H340",Q674),99)=99,IF(IFERROR(SEARCH("H340",M674),99)=99,IF(IFERROR(SEARCH("H340",R674),99)=99,IF(IFERROR(SEARCH("H341",N674),99)=99,IF(IFERROR(SEARCH("H341",O674),99)=99,IF(IFERROR(SEARCH("H341",Q674),99)=99,IF(IFERROR(SEARCH("H341",M674),99)=99,IF(IFERROR(SEARCH("H341",R674),99)=99,IF(IFERROR(SEARCH("mutagenic",P674),99)=99,IF(IFERROR(SEARCH("suspected mutagenic",S674),99)=99,0,Scoring!$E$15),Scoring!$E$14),Scoring!$E$13),Scoring!$E$13),Scoring!$E$13),Scoring!$E$13),Scoring!$E$13),Scoring!$E$13),Scoring!$E$13),Scoring!$E$13),Scoring!$E$13),Scoring!$E$13)</f>
        <v>1</v>
      </c>
      <c r="AB674" s="78">
        <f>IF(IFERROR(SEARCH("H360",N674),99)=99,IF(IFERROR(SEARCH("H360",O674),99)=99,IF(IFERROR(SEARCH("H360",Q674),99)=99,IF(IFERROR(SEARCH("H360",M674),99)=99,IF(IFERROR(SEARCH("H360",R674),99)=99,IF(IFERROR(SEARCH("H361",N674),99)=99,IF(IFERROR(SEARCH("H361",O674),99)=99,IF(IFERROR(SEARCH("H361",Q674),99)=99,IF(IFERROR(SEARCH("H361",M674),99)=99,IF(IFERROR(SEARCH("H361",R674),99)=99,IF(IFERROR(SEARCH("reproduction",P674),99)=99,IF(IFERROR(SEARCH("suspected reprotoxic",S674),99)=99,IF(IFERROR(SEARCH("reprotoxic",S674),99)=99,IF(IFERROR(SEARCH("reprotoxic",K674),99)=99,0,Scoring!$E$18),Scoring!$E$18),Scoring!$E$19),Scoring!$E$17),Scoring!$E$16),Scoring!$E$16),Scoring!$E$16),Scoring!$E$16),Scoring!$E$16),Scoring!$E$16),Scoring!$E$16),Scoring!$E$16),Scoring!$E$16),Scoring!$E$16)</f>
        <v>0</v>
      </c>
      <c r="AC674" s="78">
        <f>IF(IFERROR(SEARCH("57f",L674),99)=99,IF(IFERROR(SEARCH("57(f)",P674),99)=99,0,Scoring!$E$20),Scoring!$E$20)</f>
        <v>0</v>
      </c>
      <c r="AD674" s="78">
        <f>IF(IFERROR(SEARCH("CAT1",T674),99)=99,IF(IFERROR(SEARCH("CAT2",T674),99)=99,IF(IFERROR(SEARCH("CAT3",T674),99)=99,IF(IFERROR(SEARCH("concluded to be endocrine",K674),99)=99,IF(IFERROR(SEARCH("categorised as endocrine",K674),99)=99,IF(IFERROR(SEARCH("endocrine disrupting",P674),99)=99,IF(IFERROR(SEARCH("endocrine disrupting",K674),99)=99,IF(IFERROR(SEARCH("suspected endocrine",S674),99)=99,IF(IFERROR(SEARCH("potential endocrine",S674),99)=99,0,Scoring!$E$25),Scoring!$E$25),Scoring!$E$24),Scoring!$E$24),Scoring!$E$24),Scoring!$E$24),Scoring!$E$23),Scoring!$E$22),Scoring!$E$21)</f>
        <v>0</v>
      </c>
      <c r="AE674" s="78">
        <f>IF(IFERROR(SEARCH("suspected sensitiser",S674),99)=99,IF(IFERROR(SEARCH("sensitiser",S674),99)=99,IF(IFERROR(SEARCH("other hazard based concern",S674),99)=99,0,Scoring!$E$28),Scoring!$E$26),Scoring!$E$27)</f>
        <v>0</v>
      </c>
      <c r="AF674" s="78">
        <f>IF(IFERROR(M674,1)=1,IF(IFERROR(N674,1)=1,IF(IFERROR(O674,1)=1,IF(IFERROR(Q674,1)=1,IF(IFERROR(R674,1)=1,IF(IFERROR(T674,1)=1,IF(IFERROR(K674,1)=1,IF(IFERROR(P674,1)=1,IF(IFERROR(S674,1)=1,Scoring!$E$29,0),0),0),0),0),0),0),0),0)</f>
        <v>0</v>
      </c>
      <c r="AG674" s="78">
        <f t="shared" si="53"/>
        <v>3</v>
      </c>
      <c r="AI674" s="93"/>
      <c r="AJ674" s="94"/>
      <c r="AK674" s="76"/>
      <c r="AL674" s="75"/>
      <c r="AN674" s="79"/>
      <c r="AO674" s="79"/>
      <c r="AP674" s="79"/>
      <c r="AQ674" s="79"/>
      <c r="AR674" s="79"/>
      <c r="AS674" s="78"/>
      <c r="AU674" s="79">
        <f>IF(IFERROR(F674,99)=99,IF(IFERROR(G674,99)=99,IF(IFERROR(H674,99)=99,IF(IFERROR(I674,99)=99,IF(IFERROR(E674,99)=99,IF(IFERROR(J674,99)=99,0,Scoring!$B$7),Scoring!$B$3),Scoring!$B$2),Scoring!$B$6),Scoring!$B$5),Scoring!$B$4)</f>
        <v>0.3</v>
      </c>
      <c r="AV674" s="78">
        <f t="shared" si="54"/>
        <v>0.89999999999999991</v>
      </c>
      <c r="AW674" s="78"/>
      <c r="AX674" s="66"/>
      <c r="AY674" s="78"/>
      <c r="AZ674" s="76"/>
      <c r="BA674" s="76"/>
      <c r="BB674" s="76"/>
    </row>
    <row r="675" spans="1:54" x14ac:dyDescent="0.25">
      <c r="A675" s="77" t="s">
        <v>6565</v>
      </c>
      <c r="B675" s="76" t="str">
        <f t="shared" si="55"/>
        <v>271-260-2</v>
      </c>
      <c r="C675" s="77" t="s">
        <v>2015</v>
      </c>
      <c r="D675" s="77" t="s">
        <v>2016</v>
      </c>
      <c r="E675" s="76" t="str">
        <f>IF(C675="-",IF(A675="-",VLOOKUP(D675,'sin-list 180320_update'!$C$2:$C$835,1,FALSE),VLOOKUP(A675,'sin-list 180320_update'!$A$2:$A$835,1,FALSE)),VLOOKUP(C675,'sin-list 180320_update'!$B$2:$B$835,1,FALSE))</f>
        <v>271-260-2</v>
      </c>
      <c r="F675" s="76" t="e">
        <f>IF($C675="-",IF($A675="-",VLOOKUP($D675,'REACH Bilaga XVII_update'!$A$5:$A$131,1,FALSE),VLOOKUP($A675,'REACH Bilaga XVII_update'!$C$5:$C$131,1,FALSE)),VLOOKUP($C675,'REACH Bilaga XVII_update'!$B$5:$B$131,1,FALSE))</f>
        <v>#N/A</v>
      </c>
      <c r="G675" s="76" t="e">
        <f>IF($C675="-",IF($A675="-",VLOOKUP($D675,' REACH Bilaga 59_update'!$A$5:$A$210,1,FALSE),VLOOKUP($A675,' REACH Bilaga 59_update'!$D$5:$D$210,1,FALSE)),VLOOKUP($C675,' REACH Bilaga 59_update'!$C$5:$C$210,1,FALSE))</f>
        <v>#N/A</v>
      </c>
      <c r="H675" s="76" t="e">
        <f>IF($C675="-",IF($A675="-",VLOOKUP($D675,'REACH Bilaga XIV_update'!$A$5:$A$110,1,FALSE),VLOOKUP($A675,'REACH Bilaga XIV_update'!$D$5:$D$110,1,FALSE)),VLOOKUP($C675,'REACH Bilaga XIV_update'!$C$5:$C$110,1,FALSE))</f>
        <v>#N/A</v>
      </c>
      <c r="I675" s="76" t="e">
        <f>IF($C675="-",IF($A675="-",VLOOKUP($D675,CoRAP_update!$A$5:$A$376,1,FALSE),VLOOKUP($A675,CoRAP_update!$D$5:$D$376,1,FALSE)),VLOOKUP($C675,CoRAP_update!$C$5:$C$376,1,FALSE))</f>
        <v>#N/A</v>
      </c>
      <c r="J675" s="76" t="e">
        <f>IF($C675="-",IF($A675="-",VLOOKUP($D675,EDC_update!$C$2:$C$450,1,FALSE),VLOOKUP($A675,EDC_update!$B$2:$B$450,1,FALSE)),VLOOKUP($C675,EDC_update!$L$2:$L$450,1,FALSE))</f>
        <v>#N/A</v>
      </c>
      <c r="K675" s="76" t="str">
        <f>IF($C675="-",IF($A675="-",IF(VLOOKUP($D675,'sin-list 180320_update'!$C$2:$S$835,3,FALSE)="",NA(),VLOOKUP($D675,'sin-list 180320_update'!$C$2:$S$835,3,FALSE)),IF(VLOOKUP($A675,'sin-list 180320_update'!$A$2:$S$835,5,FALSE)="",NA(),VLOOKUP($A675,'sin-list 180320_update'!$A$2:$S$835,5,FALSE))),IF(VLOOKUP($C675,'sin-list 180320_update'!$B$2:$S$835,4,FALSE)="",NA(),VLOOKUP($C675,'sin-list 180320_update'!$B$2:$S$835,4,FALSE)))</f>
        <v>Classified CMR according to Annex VI of Regulation 1272/2008</v>
      </c>
      <c r="L675" s="76" t="str">
        <f>IF($C675="-",IF($A675="-",VLOOKUP($D675,'sin-list 180320_update'!$C$2:$S$835,6,FALSE),VLOOKUP($A675,'sin-list 180320_update'!$A$2:$S$835,8,FALSE)),VLOOKUP($C675,'sin-list 180320_update'!$B$2:$S$835,7,FALSE))</f>
        <v>Carc. 1B</v>
      </c>
      <c r="M675" s="76" t="str">
        <f>IF($C675="-",IF($A675="-",IF(VLOOKUP($D675,'sin-list 180320_update'!$C$2:$S$835,8,FALSE)="",NA(),VLOOKUP($D675,'sin-list 180320_update'!$C$2:$S$835,8,FALSE)),IF(VLOOKUP($A675,'sin-list 180320_update'!$A$2:$S$835,10,FALSE)="",NA(),VLOOKUP($A675,'sin-list 180320_update'!$A$2:$S$835,10,FALSE))),IF(VLOOKUP($C675,'sin-list 180320_update'!$B$2:$S$835,9,FALSE)="",NA(),VLOOKUP($C675,'sin-list 180320_update'!$B$2:$S$835,9,FALSE)))</f>
        <v>H350</v>
      </c>
      <c r="N675" s="76" t="e">
        <f>IF($C675="-",IF($A675="-",IF(VLOOKUP($D675,'REACH Bilaga XVII_update'!$A$5:$E$131,4,FALSE)="",NA(),VLOOKUP($D675,'REACH Bilaga XVII_update'!$A$5:$E$131,4,FALSE)),IF(VLOOKUP($A675,'REACH Bilaga XVII_update'!$C$5:$D$131,2,FALSE)="",NA(),VLOOKUP($A675,'REACH Bilaga XVII_update'!$C$5:$D$131,2,FALSE))),IF(VLOOKUP($C675,'REACH Bilaga XVII_update'!$B$5:$D$131,3,FALSE)="",NA(),VLOOKUP($C675,'REACH Bilaga XVII_update'!$B$5:$D$131,3,FALSE)))</f>
        <v>#N/A</v>
      </c>
      <c r="O675" s="76" t="e">
        <f>IF($C675="-",IF($A675="-",IF(VLOOKUP($D675,' REACH Bilaga 59_update'!$A$5:$E$210,5,FALSE)="",NA(),VLOOKUP($D675,' REACH Bilaga 59_update'!$A$5:$E$210,5,FALSE)),IF(VLOOKUP($A675,' REACH Bilaga 59_update'!$D$5:$E$210,2,FALSE)="",NA(),VLOOKUP($A675,' REACH Bilaga 59_update'!$D$5:$E$210,2,FALSE))),IF(VLOOKUP($C675,' REACH Bilaga 59_update'!$C$5:$E$210,3,FALSE)="",NA(),VLOOKUP($C675,' REACH Bilaga 59_update'!$C$5:$E$210,3,FALSE)))</f>
        <v>#N/A</v>
      </c>
      <c r="P675" s="76" t="e">
        <f>IF(C675="-",IF(A675="-",IFERROR(VLOOKUP($D675,' REACH Bilaga 59_update'!$A$5:$F$210,MATCH(Sammanfattning!P$1,' REACH Bilaga 59_update'!$A$4:$F$4,0),FALSE),VLOOKUP($D675,'REACH Bilaga XIV_update'!$A$4:$H$110,MATCH(Sammanfattning!P$1,'REACH Bilaga XIV_update'!$A$4:$H$4,0),FALSE)),IFERROR(VLOOKUP($A675,' REACH Bilaga 59_update'!$D$5:$F$210,MATCH(Sammanfattning!P$1,' REACH Bilaga 59_update'!$D$4:$F$4,0),FALSE),VLOOKUP($A675,'REACH Bilaga XIV_update'!$D$4:$H$110,MATCH(Sammanfattning!P$1,'REACH Bilaga XIV_update'!$D$4:$H$4,0),FALSE))),IFERROR(VLOOKUP($C675,' REACH Bilaga 59_update'!$C$5:$F$210,MATCH(Sammanfattning!P$1,' REACH Bilaga 59_update'!$C$4:$F$4,0),FALSE),VLOOKUP($C675,'REACH Bilaga XIV_update'!$C$4:$H$110,MATCH(Sammanfattning!P$1,'REACH Bilaga XIV_update'!$C$4:$H$4,0),FALSE)))</f>
        <v>#N/A</v>
      </c>
      <c r="Q675" s="76" t="e">
        <f>IF($C675="-",IF($A675="-",IF(VLOOKUP($D675,'REACH Bilaga XIV_update'!$A$5:$I$110,9,FALSE)="",NA(),VLOOKUP($D675,'REACH Bilaga XIV_update'!$A$5:$I$110,9,FALSE)),IF(VLOOKUP($A675,'REACH Bilaga XIV_update'!$D$5:$I$110,6,FALSE)="",NA(),VLOOKUP($A675,'REACH Bilaga XIV_update'!$D$5:$I$110,6,FALSE))),IF(VLOOKUP($C675,'REACH Bilaga XIV_update'!$C$5:$I$110,7,FALSE)="",NA(),VLOOKUP($C675,'REACH Bilaga XIV_update'!$C$5:$I$110,7,FALSE)))</f>
        <v>#N/A</v>
      </c>
      <c r="R675" s="76" t="e">
        <f>IF($C675="-",IF($A675="-",IF(VLOOKUP($D675,CoRAP_update!$A$5:$O$376,15,FALSE)="",NA(),VLOOKUP($D675,CoRAP_update!$A$5:$O$376,15,FALSE)),IF(VLOOKUP($A675,CoRAP_update!$D$5:$O$376,12,FALSE)="",NA(),VLOOKUP($A675,CoRAP_update!$D$5:$O$376,12,FALSE))),IF(VLOOKUP($C675,CoRAP_update!$C$5:$O$376,13,FALSE)="",NA(),VLOOKUP($C675,CoRAP_update!$C$5:$O$376,13,FALSE)))</f>
        <v>#N/A</v>
      </c>
      <c r="S675" s="144" t="e">
        <f>IF($C675="-",IF($A675="-",VLOOKUP($D675,CoRAP_update!$A$5:$J$376,MATCH(Sammanfattning!S$1,CoRAP_update!$A$4:$J$4,0),FALSE),VLOOKUP($A675,CoRAP_update!$D$5:$J$376,MATCH(Sammanfattning!S$1,CoRAP_update!$D$4:$J$4,0),FALSE)),VLOOKUP($C675,CoRAP_update!$C$5:$J$376,MATCH(Sammanfattning!S$1,CoRAP_update!$C$4:$J$4,0),FALSE))</f>
        <v>#N/A</v>
      </c>
      <c r="T675" s="76" t="e">
        <f>IF($A675="-",VLOOKUP($D675,EDC_update!$C$2:$F$450,4,FALSE),VLOOKUP($A675,EDC_update!$B$2:$F$450,5,FALSE))</f>
        <v>#N/A</v>
      </c>
      <c r="V675" s="78">
        <f>IF(IFERROR(SEARCH("PBT",P675),99)=99,IF(IFERROR(SEARCH("suspected PBT",S675),99)=99,IF(IFERROR(SEARCH("concluded to be PBT",K675),99)=99,IF(IFERROR(SEARCH("PBT",S675),99)=99,IF(IFERROR(SEARCH("PBT cand",L675),99)=99,IF(IFERROR(SEARCH("PBT",L675),99)=99,IF(IFERROR(SEARCH("persistent, bioackumulative and toxic properties",K675),99)=99,0,Scoring!$E$3),Scoring!$E$3),Scoring!$E$7),Scoring!$E$3),Scoring!$E$5),Scoring!$E$6),Scoring!$E$3)</f>
        <v>0</v>
      </c>
      <c r="W675" s="78">
        <f>IF(IFERROR(SEARCH("vPvB",P675),99)=99,IF(IFERROR(SEARCH("suspected pbt/vPvB",S675),99)=99,IF(IFERROR(SEARCH("vPvB",S675),99)=99,IF(IFERROR(SEARCH("concluded to be a vPvB",S675),99)=99,IF(IFERROR(SEARCH("identified as vPvB",K675),99)=99,IF(IFERROR(SEARCH("concluded to be a vPvB",K675),99)=99,IF(IFERROR(SEARCH("concluded to be both pbt and vPvB",S675),99)=99,IF(IFERROR(SEARCH("concluded to be both pbt and vPvB",K675),99)=99,0,Scoring!$E$5),Scoring!$E$5),Scoring!$E$5),Scoring!$E$5),Scoring!$E$5),Scoring!$E$4),Scoring!$E$6),Scoring!$E$4)</f>
        <v>0</v>
      </c>
      <c r="X675" s="78">
        <f>IF(IFERROR(SEARCH("H410",N675),99)=99,IF(IFERROR(SEARCH("H410",O675),99)=99,IF(IFERROR(SEARCH("H410",Q675),99)=99,IF(IFERROR(SEARCH("H410",M675),99)=99,IF(IFERROR(SEARCH("H410",R675),99)=99,IF(IFERROR(SEARCH("H411",N675),99)=99,IF(IFERROR(SEARCH("H411",O675),99)=99,IF(IFERROR(SEARCH("H411",Q675),99)=99,IF(IFERROR(SEARCH("H411",M675),99)=99,IF(IFERROR(SEARCH("H411",R675),99)=99,IF(IFERROR(SEARCH("H413",N675),99)=99,IF(IFERROR(SEARCH("H413",O675),99)=99,IF(IFERROR(SEARCH("H413",Q675),99)=99,IF(IFERROR(SEARCH("H413",M675),99)=99,IF(IFERROR(SEARCH("H413",R675),99)=99,IF(IFERROR(SEARCH("H412",N675),99)=99,IF(IFERROR(SEARCH("H412",O675),99)=99,IF(IFERROR(SEARCH("H412",Q675),99)=99,IF(IFERROR(SEARCH("H412",M675),99)=99,IF(IFERROR(SEARCH("H412",R675),99)=99,0,Scoring!$E$2),Scoring!$E$2),Scoring!$E$2),Scoring!$E$2),Scoring!$E$2),Scoring!$E$2),Scoring!$E$2),Scoring!$E$2),Scoring!$E$2),Scoring!$E$2),Scoring!$E$2),Scoring!$E$2),Scoring!$E$2),Scoring!$E$2),Scoring!$E$2),Scoring!$E$2),Scoring!$E$2),Scoring!$E$2),Scoring!$E$2),Scoring!$E$2)</f>
        <v>0</v>
      </c>
      <c r="Y675" s="78">
        <f>IF(IFERROR(SEARCH("CMR",K675),99)=99,IF(IFERROR(SEARCH("Suspected CMR",S675),99)=99,IF(IFERROR(SEARCH("CMR",S675),99)=99,0,Scoring!$E$8),Scoring!$E$9),Scoring!$E$8)</f>
        <v>3</v>
      </c>
      <c r="Z675" s="78">
        <f>IF(IFERROR(SEARCH("H350",N675),99)=99,IF(IFERROR(SEARCH("H350",O675),99)=99,IF(IFERROR(SEARCH("H350",Q675),99)=99,IF(IFERROR(SEARCH("H350",M675),99)=99,IF(IFERROR(SEARCH("H350",R675),99)=99,IF(IFERROR(SEARCH("H351",N675),99)=99,IF(IFERROR(SEARCH("H351",O675),99)=99,IF(IFERROR(SEARCH("H351",Q675),99)=99,IF(IFERROR(SEARCH("H351",M675),99)=99,IF(IFERROR(SEARCH("H351",R675),99)=99,IF(IFERROR(SEARCH("carcinogenic",P675),99)=99,IF(IFERROR(SEARCH("suspected carcinogenic",S675),99)=99,0,Scoring!$E$12),Scoring!$E$11),Scoring!$E$10),Scoring!$E$10),Scoring!$E$10),Scoring!$E$10),Scoring!$E$10),Scoring!$E$10),Scoring!$E$10),Scoring!$E$10),Scoring!$E$10),Scoring!$E$10)</f>
        <v>1</v>
      </c>
      <c r="AA675" s="78">
        <f>IF(IFERROR(SEARCH("H340",N675),99)=99,IF(IFERROR(SEARCH("H340",O675),99)=99,IF(IFERROR(SEARCH("H340",Q675),99)=99,IF(IFERROR(SEARCH("H340",M675),99)=99,IF(IFERROR(SEARCH("H340",R675),99)=99,IF(IFERROR(SEARCH("H341",N675),99)=99,IF(IFERROR(SEARCH("H341",O675),99)=99,IF(IFERROR(SEARCH("H341",Q675),99)=99,IF(IFERROR(SEARCH("H341",M675),99)=99,IF(IFERROR(SEARCH("H341",R675),99)=99,IF(IFERROR(SEARCH("mutagenic",P675),99)=99,IF(IFERROR(SEARCH("suspected mutagenic",S675),99)=99,0,Scoring!$E$15),Scoring!$E$14),Scoring!$E$13),Scoring!$E$13),Scoring!$E$13),Scoring!$E$13),Scoring!$E$13),Scoring!$E$13),Scoring!$E$13),Scoring!$E$13),Scoring!$E$13),Scoring!$E$13)</f>
        <v>0</v>
      </c>
      <c r="AB675" s="78">
        <f>IF(IFERROR(SEARCH("H360",N675),99)=99,IF(IFERROR(SEARCH("H360",O675),99)=99,IF(IFERROR(SEARCH("H360",Q675),99)=99,IF(IFERROR(SEARCH("H360",M675),99)=99,IF(IFERROR(SEARCH("H360",R675),99)=99,IF(IFERROR(SEARCH("H361",N675),99)=99,IF(IFERROR(SEARCH("H361",O675),99)=99,IF(IFERROR(SEARCH("H361",Q675),99)=99,IF(IFERROR(SEARCH("H361",M675),99)=99,IF(IFERROR(SEARCH("H361",R675),99)=99,IF(IFERROR(SEARCH("reproduction",P675),99)=99,IF(IFERROR(SEARCH("suspected reprotoxic",S675),99)=99,IF(IFERROR(SEARCH("reprotoxic",S675),99)=99,IF(IFERROR(SEARCH("reprotoxic",K675),99)=99,0,Scoring!$E$18),Scoring!$E$18),Scoring!$E$19),Scoring!$E$17),Scoring!$E$16),Scoring!$E$16),Scoring!$E$16),Scoring!$E$16),Scoring!$E$16),Scoring!$E$16),Scoring!$E$16),Scoring!$E$16),Scoring!$E$16),Scoring!$E$16)</f>
        <v>0</v>
      </c>
      <c r="AC675" s="78">
        <f>IF(IFERROR(SEARCH("57f",L675),99)=99,IF(IFERROR(SEARCH("57(f)",P675),99)=99,0,Scoring!$E$20),Scoring!$E$20)</f>
        <v>0</v>
      </c>
      <c r="AD675" s="78">
        <f>IF(IFERROR(SEARCH("CAT1",T675),99)=99,IF(IFERROR(SEARCH("CAT2",T675),99)=99,IF(IFERROR(SEARCH("CAT3",T675),99)=99,IF(IFERROR(SEARCH("concluded to be endocrine",K675),99)=99,IF(IFERROR(SEARCH("categorised as endocrine",K675),99)=99,IF(IFERROR(SEARCH("endocrine disrupting",P675),99)=99,IF(IFERROR(SEARCH("endocrine disrupting",K675),99)=99,IF(IFERROR(SEARCH("suspected endocrine",S675),99)=99,IF(IFERROR(SEARCH("potential endocrine",S675),99)=99,0,Scoring!$E$25),Scoring!$E$25),Scoring!$E$24),Scoring!$E$24),Scoring!$E$24),Scoring!$E$24),Scoring!$E$23),Scoring!$E$22),Scoring!$E$21)</f>
        <v>0</v>
      </c>
      <c r="AE675" s="78">
        <f>IF(IFERROR(SEARCH("suspected sensitiser",S675),99)=99,IF(IFERROR(SEARCH("sensitiser",S675),99)=99,IF(IFERROR(SEARCH("other hazard based concern",S675),99)=99,0,Scoring!$E$28),Scoring!$E$26),Scoring!$E$27)</f>
        <v>0</v>
      </c>
      <c r="AF675" s="78">
        <f>IF(IFERROR(M675,1)=1,IF(IFERROR(N675,1)=1,IF(IFERROR(O675,1)=1,IF(IFERROR(Q675,1)=1,IF(IFERROR(R675,1)=1,IF(IFERROR(T675,1)=1,IF(IFERROR(K675,1)=1,IF(IFERROR(P675,1)=1,IF(IFERROR(S675,1)=1,Scoring!$E$29,0),0),0),0),0),0),0),0),0)</f>
        <v>0</v>
      </c>
      <c r="AG675" s="78">
        <f t="shared" si="53"/>
        <v>3</v>
      </c>
      <c r="AI675" s="93"/>
      <c r="AJ675" s="94"/>
      <c r="AK675" s="76"/>
      <c r="AL675" s="75"/>
      <c r="AN675" s="79"/>
      <c r="AO675" s="79"/>
      <c r="AP675" s="79"/>
      <c r="AQ675" s="79"/>
      <c r="AR675" s="79"/>
      <c r="AS675" s="78"/>
      <c r="AU675" s="79">
        <f>IF(IFERROR(F675,99)=99,IF(IFERROR(G675,99)=99,IF(IFERROR(H675,99)=99,IF(IFERROR(I675,99)=99,IF(IFERROR(E675,99)=99,IF(IFERROR(J675,99)=99,0,Scoring!$B$7),Scoring!$B$3),Scoring!$B$2),Scoring!$B$6),Scoring!$B$5),Scoring!$B$4)</f>
        <v>0.3</v>
      </c>
      <c r="AV675" s="78">
        <f t="shared" si="54"/>
        <v>0.89999999999999991</v>
      </c>
      <c r="AW675" s="78"/>
      <c r="AX675" s="66"/>
      <c r="AY675" s="78"/>
      <c r="AZ675" s="76"/>
      <c r="BA675" s="76"/>
      <c r="BB675" s="76"/>
    </row>
    <row r="676" spans="1:54" x14ac:dyDescent="0.25">
      <c r="A676" s="77" t="s">
        <v>7612</v>
      </c>
      <c r="B676" s="76" t="str">
        <f t="shared" si="55"/>
        <v>271-264-4</v>
      </c>
      <c r="C676" s="77" t="s">
        <v>2017</v>
      </c>
      <c r="D676" s="77" t="s">
        <v>2018</v>
      </c>
      <c r="E676" s="76" t="str">
        <f>IF(C676="-",IF(A676="-",VLOOKUP(D676,'sin-list 180320_update'!$C$2:$C$835,1,FALSE),VLOOKUP(A676,'sin-list 180320_update'!$A$2:$A$835,1,FALSE)),VLOOKUP(C676,'sin-list 180320_update'!$B$2:$B$835,1,FALSE))</f>
        <v>271-264-4</v>
      </c>
      <c r="F676" s="76" t="e">
        <f>IF($C676="-",IF($A676="-",VLOOKUP($D676,'REACH Bilaga XVII_update'!$A$5:$A$131,1,FALSE),VLOOKUP($A676,'REACH Bilaga XVII_update'!$C$5:$C$131,1,FALSE)),VLOOKUP($C676,'REACH Bilaga XVII_update'!$B$5:$B$131,1,FALSE))</f>
        <v>#N/A</v>
      </c>
      <c r="G676" s="76" t="e">
        <f>IF($C676="-",IF($A676="-",VLOOKUP($D676,' REACH Bilaga 59_update'!$A$5:$A$210,1,FALSE),VLOOKUP($A676,' REACH Bilaga 59_update'!$D$5:$D$210,1,FALSE)),VLOOKUP($C676,' REACH Bilaga 59_update'!$C$5:$C$210,1,FALSE))</f>
        <v>#N/A</v>
      </c>
      <c r="H676" s="76" t="e">
        <f>IF($C676="-",IF($A676="-",VLOOKUP($D676,'REACH Bilaga XIV_update'!$A$5:$A$110,1,FALSE),VLOOKUP($A676,'REACH Bilaga XIV_update'!$D$5:$D$110,1,FALSE)),VLOOKUP($C676,'REACH Bilaga XIV_update'!$C$5:$C$110,1,FALSE))</f>
        <v>#N/A</v>
      </c>
      <c r="I676" s="76" t="e">
        <f>IF($C676="-",IF($A676="-",VLOOKUP($D676,CoRAP_update!$A$5:$A$376,1,FALSE),VLOOKUP($A676,CoRAP_update!$D$5:$D$376,1,FALSE)),VLOOKUP($C676,CoRAP_update!$C$5:$C$376,1,FALSE))</f>
        <v>#N/A</v>
      </c>
      <c r="J676" s="76" t="e">
        <f>IF($C676="-",IF($A676="-",VLOOKUP($D676,EDC_update!$C$2:$C$450,1,FALSE),VLOOKUP($A676,EDC_update!$B$2:$B$450,1,FALSE)),VLOOKUP($C676,EDC_update!$L$2:$L$450,1,FALSE))</f>
        <v>#N/A</v>
      </c>
      <c r="K676" s="76" t="str">
        <f>IF($C676="-",IF($A676="-",IF(VLOOKUP($D676,'sin-list 180320_update'!$C$2:$S$835,3,FALSE)="",NA(),VLOOKUP($D676,'sin-list 180320_update'!$C$2:$S$835,3,FALSE)),IF(VLOOKUP($A676,'sin-list 180320_update'!$A$2:$S$835,5,FALSE)="",NA(),VLOOKUP($A676,'sin-list 180320_update'!$A$2:$S$835,5,FALSE))),IF(VLOOKUP($C676,'sin-list 180320_update'!$B$2:$S$835,4,FALSE)="",NA(),VLOOKUP($C676,'sin-list 180320_update'!$B$2:$S$835,4,FALSE)))</f>
        <v>Classified CMR according to Annex VI of Regulation 1272/2008. (Might not apply when contaminants are below below legal thresholds and/or full refining history is known)</v>
      </c>
      <c r="L676" s="76" t="str">
        <f>IF($C676="-",IF($A676="-",VLOOKUP($D676,'sin-list 180320_update'!$C$2:$S$835,6,FALSE),VLOOKUP($A676,'sin-list 180320_update'!$A$2:$S$835,8,FALSE)),VLOOKUP($C676,'sin-list 180320_update'!$B$2:$S$835,7,FALSE))</f>
        <v>Carc. 1B
Muta. 1B
Asp. Tox. 1</v>
      </c>
      <c r="M676" s="76" t="str">
        <f>IF($C676="-",IF($A676="-",IF(VLOOKUP($D676,'sin-list 180320_update'!$C$2:$S$835,8,FALSE)="",NA(),VLOOKUP($D676,'sin-list 180320_update'!$C$2:$S$835,8,FALSE)),IF(VLOOKUP($A676,'sin-list 180320_update'!$A$2:$S$835,10,FALSE)="",NA(),VLOOKUP($A676,'sin-list 180320_update'!$A$2:$S$835,10,FALSE))),IF(VLOOKUP($C676,'sin-list 180320_update'!$B$2:$S$835,9,FALSE)="",NA(),VLOOKUP($C676,'sin-list 180320_update'!$B$2:$S$835,9,FALSE)))</f>
        <v>H350
H340
H304</v>
      </c>
      <c r="N676" s="76" t="e">
        <f>IF($C676="-",IF($A676="-",IF(VLOOKUP($D676,'REACH Bilaga XVII_update'!$A$5:$E$131,4,FALSE)="",NA(),VLOOKUP($D676,'REACH Bilaga XVII_update'!$A$5:$E$131,4,FALSE)),IF(VLOOKUP($A676,'REACH Bilaga XVII_update'!$C$5:$D$131,2,FALSE)="",NA(),VLOOKUP($A676,'REACH Bilaga XVII_update'!$C$5:$D$131,2,FALSE))),IF(VLOOKUP($C676,'REACH Bilaga XVII_update'!$B$5:$D$131,3,FALSE)="",NA(),VLOOKUP($C676,'REACH Bilaga XVII_update'!$B$5:$D$131,3,FALSE)))</f>
        <v>#N/A</v>
      </c>
      <c r="O676" s="76" t="e">
        <f>IF($C676="-",IF($A676="-",IF(VLOOKUP($D676,' REACH Bilaga 59_update'!$A$5:$E$210,5,FALSE)="",NA(),VLOOKUP($D676,' REACH Bilaga 59_update'!$A$5:$E$210,5,FALSE)),IF(VLOOKUP($A676,' REACH Bilaga 59_update'!$D$5:$E$210,2,FALSE)="",NA(),VLOOKUP($A676,' REACH Bilaga 59_update'!$D$5:$E$210,2,FALSE))),IF(VLOOKUP($C676,' REACH Bilaga 59_update'!$C$5:$E$210,3,FALSE)="",NA(),VLOOKUP($C676,' REACH Bilaga 59_update'!$C$5:$E$210,3,FALSE)))</f>
        <v>#N/A</v>
      </c>
      <c r="P676" s="76" t="e">
        <f>IF(C676="-",IF(A676="-",IFERROR(VLOOKUP($D676,' REACH Bilaga 59_update'!$A$5:$F$210,MATCH(Sammanfattning!P$1,' REACH Bilaga 59_update'!$A$4:$F$4,0),FALSE),VLOOKUP($D676,'REACH Bilaga XIV_update'!$A$4:$H$110,MATCH(Sammanfattning!P$1,'REACH Bilaga XIV_update'!$A$4:$H$4,0),FALSE)),IFERROR(VLOOKUP($A676,' REACH Bilaga 59_update'!$D$5:$F$210,MATCH(Sammanfattning!P$1,' REACH Bilaga 59_update'!$D$4:$F$4,0),FALSE),VLOOKUP($A676,'REACH Bilaga XIV_update'!$D$4:$H$110,MATCH(Sammanfattning!P$1,'REACH Bilaga XIV_update'!$D$4:$H$4,0),FALSE))),IFERROR(VLOOKUP($C676,' REACH Bilaga 59_update'!$C$5:$F$210,MATCH(Sammanfattning!P$1,' REACH Bilaga 59_update'!$C$4:$F$4,0),FALSE),VLOOKUP($C676,'REACH Bilaga XIV_update'!$C$4:$H$110,MATCH(Sammanfattning!P$1,'REACH Bilaga XIV_update'!$C$4:$H$4,0),FALSE)))</f>
        <v>#N/A</v>
      </c>
      <c r="Q676" s="76" t="e">
        <f>IF($C676="-",IF($A676="-",IF(VLOOKUP($D676,'REACH Bilaga XIV_update'!$A$5:$I$110,9,FALSE)="",NA(),VLOOKUP($D676,'REACH Bilaga XIV_update'!$A$5:$I$110,9,FALSE)),IF(VLOOKUP($A676,'REACH Bilaga XIV_update'!$D$5:$I$110,6,FALSE)="",NA(),VLOOKUP($A676,'REACH Bilaga XIV_update'!$D$5:$I$110,6,FALSE))),IF(VLOOKUP($C676,'REACH Bilaga XIV_update'!$C$5:$I$110,7,FALSE)="",NA(),VLOOKUP($C676,'REACH Bilaga XIV_update'!$C$5:$I$110,7,FALSE)))</f>
        <v>#N/A</v>
      </c>
      <c r="R676" s="76" t="e">
        <f>IF($C676="-",IF($A676="-",IF(VLOOKUP($D676,CoRAP_update!$A$5:$O$376,15,FALSE)="",NA(),VLOOKUP($D676,CoRAP_update!$A$5:$O$376,15,FALSE)),IF(VLOOKUP($A676,CoRAP_update!$D$5:$O$376,12,FALSE)="",NA(),VLOOKUP($A676,CoRAP_update!$D$5:$O$376,12,FALSE))),IF(VLOOKUP($C676,CoRAP_update!$C$5:$O$376,13,FALSE)="",NA(),VLOOKUP($C676,CoRAP_update!$C$5:$O$376,13,FALSE)))</f>
        <v>#N/A</v>
      </c>
      <c r="S676" s="144" t="e">
        <f>IF($C676="-",IF($A676="-",VLOOKUP($D676,CoRAP_update!$A$5:$J$376,MATCH(Sammanfattning!S$1,CoRAP_update!$A$4:$J$4,0),FALSE),VLOOKUP($A676,CoRAP_update!$D$5:$J$376,MATCH(Sammanfattning!S$1,CoRAP_update!$D$4:$J$4,0),FALSE)),VLOOKUP($C676,CoRAP_update!$C$5:$J$376,MATCH(Sammanfattning!S$1,CoRAP_update!$C$4:$J$4,0),FALSE))</f>
        <v>#N/A</v>
      </c>
      <c r="T676" s="76" t="e">
        <f>IF($A676="-",VLOOKUP($D676,EDC_update!$C$2:$F$450,4,FALSE),VLOOKUP($A676,EDC_update!$B$2:$F$450,5,FALSE))</f>
        <v>#N/A</v>
      </c>
      <c r="V676" s="78">
        <f>IF(IFERROR(SEARCH("PBT",P676),99)=99,IF(IFERROR(SEARCH("suspected PBT",S676),99)=99,IF(IFERROR(SEARCH("concluded to be PBT",K676),99)=99,IF(IFERROR(SEARCH("PBT",S676),99)=99,IF(IFERROR(SEARCH("PBT cand",L676),99)=99,IF(IFERROR(SEARCH("PBT",L676),99)=99,IF(IFERROR(SEARCH("persistent, bioackumulative and toxic properties",K676),99)=99,0,Scoring!$E$3),Scoring!$E$3),Scoring!$E$7),Scoring!$E$3),Scoring!$E$5),Scoring!$E$6),Scoring!$E$3)</f>
        <v>0</v>
      </c>
      <c r="W676" s="78">
        <f>IF(IFERROR(SEARCH("vPvB",P676),99)=99,IF(IFERROR(SEARCH("suspected pbt/vPvB",S676),99)=99,IF(IFERROR(SEARCH("vPvB",S676),99)=99,IF(IFERROR(SEARCH("concluded to be a vPvB",S676),99)=99,IF(IFERROR(SEARCH("identified as vPvB",K676),99)=99,IF(IFERROR(SEARCH("concluded to be a vPvB",K676),99)=99,IF(IFERROR(SEARCH("concluded to be both pbt and vPvB",S676),99)=99,IF(IFERROR(SEARCH("concluded to be both pbt and vPvB",K676),99)=99,0,Scoring!$E$5),Scoring!$E$5),Scoring!$E$5),Scoring!$E$5),Scoring!$E$5),Scoring!$E$4),Scoring!$E$6),Scoring!$E$4)</f>
        <v>0</v>
      </c>
      <c r="X676" s="78">
        <f>IF(IFERROR(SEARCH("H410",N676),99)=99,IF(IFERROR(SEARCH("H410",O676),99)=99,IF(IFERROR(SEARCH("H410",Q676),99)=99,IF(IFERROR(SEARCH("H410",M676),99)=99,IF(IFERROR(SEARCH("H410",R676),99)=99,IF(IFERROR(SEARCH("H411",N676),99)=99,IF(IFERROR(SEARCH("H411",O676),99)=99,IF(IFERROR(SEARCH("H411",Q676),99)=99,IF(IFERROR(SEARCH("H411",M676),99)=99,IF(IFERROR(SEARCH("H411",R676),99)=99,IF(IFERROR(SEARCH("H413",N676),99)=99,IF(IFERROR(SEARCH("H413",O676),99)=99,IF(IFERROR(SEARCH("H413",Q676),99)=99,IF(IFERROR(SEARCH("H413",M676),99)=99,IF(IFERROR(SEARCH("H413",R676),99)=99,IF(IFERROR(SEARCH("H412",N676),99)=99,IF(IFERROR(SEARCH("H412",O676),99)=99,IF(IFERROR(SEARCH("H412",Q676),99)=99,IF(IFERROR(SEARCH("H412",M676),99)=99,IF(IFERROR(SEARCH("H412",R676),99)=99,0,Scoring!$E$2),Scoring!$E$2),Scoring!$E$2),Scoring!$E$2),Scoring!$E$2),Scoring!$E$2),Scoring!$E$2),Scoring!$E$2),Scoring!$E$2),Scoring!$E$2),Scoring!$E$2),Scoring!$E$2),Scoring!$E$2),Scoring!$E$2),Scoring!$E$2),Scoring!$E$2),Scoring!$E$2),Scoring!$E$2),Scoring!$E$2),Scoring!$E$2)</f>
        <v>0</v>
      </c>
      <c r="Y676" s="78">
        <f>IF(IFERROR(SEARCH("CMR",K676),99)=99,IF(IFERROR(SEARCH("Suspected CMR",S676),99)=99,IF(IFERROR(SEARCH("CMR",S676),99)=99,0,Scoring!$E$8),Scoring!$E$9),Scoring!$E$8)</f>
        <v>3</v>
      </c>
      <c r="Z676" s="78">
        <f>IF(IFERROR(SEARCH("H350",N676),99)=99,IF(IFERROR(SEARCH("H350",O676),99)=99,IF(IFERROR(SEARCH("H350",Q676),99)=99,IF(IFERROR(SEARCH("H350",M676),99)=99,IF(IFERROR(SEARCH("H350",R676),99)=99,IF(IFERROR(SEARCH("H351",N676),99)=99,IF(IFERROR(SEARCH("H351",O676),99)=99,IF(IFERROR(SEARCH("H351",Q676),99)=99,IF(IFERROR(SEARCH("H351",M676),99)=99,IF(IFERROR(SEARCH("H351",R676),99)=99,IF(IFERROR(SEARCH("carcinogenic",P676),99)=99,IF(IFERROR(SEARCH("suspected carcinogenic",S676),99)=99,0,Scoring!$E$12),Scoring!$E$11),Scoring!$E$10),Scoring!$E$10),Scoring!$E$10),Scoring!$E$10),Scoring!$E$10),Scoring!$E$10),Scoring!$E$10),Scoring!$E$10),Scoring!$E$10),Scoring!$E$10)</f>
        <v>1</v>
      </c>
      <c r="AA676" s="78">
        <f>IF(IFERROR(SEARCH("H340",N676),99)=99,IF(IFERROR(SEARCH("H340",O676),99)=99,IF(IFERROR(SEARCH("H340",Q676),99)=99,IF(IFERROR(SEARCH("H340",M676),99)=99,IF(IFERROR(SEARCH("H340",R676),99)=99,IF(IFERROR(SEARCH("H341",N676),99)=99,IF(IFERROR(SEARCH("H341",O676),99)=99,IF(IFERROR(SEARCH("H341",Q676),99)=99,IF(IFERROR(SEARCH("H341",M676),99)=99,IF(IFERROR(SEARCH("H341",R676),99)=99,IF(IFERROR(SEARCH("mutagenic",P676),99)=99,IF(IFERROR(SEARCH("suspected mutagenic",S676),99)=99,0,Scoring!$E$15),Scoring!$E$14),Scoring!$E$13),Scoring!$E$13),Scoring!$E$13),Scoring!$E$13),Scoring!$E$13),Scoring!$E$13),Scoring!$E$13),Scoring!$E$13),Scoring!$E$13),Scoring!$E$13)</f>
        <v>1</v>
      </c>
      <c r="AB676" s="78">
        <f>IF(IFERROR(SEARCH("H360",N676),99)=99,IF(IFERROR(SEARCH("H360",O676),99)=99,IF(IFERROR(SEARCH("H360",Q676),99)=99,IF(IFERROR(SEARCH("H360",M676),99)=99,IF(IFERROR(SEARCH("H360",R676),99)=99,IF(IFERROR(SEARCH("H361",N676),99)=99,IF(IFERROR(SEARCH("H361",O676),99)=99,IF(IFERROR(SEARCH("H361",Q676),99)=99,IF(IFERROR(SEARCH("H361",M676),99)=99,IF(IFERROR(SEARCH("H361",R676),99)=99,IF(IFERROR(SEARCH("reproduction",P676),99)=99,IF(IFERROR(SEARCH("suspected reprotoxic",S676),99)=99,IF(IFERROR(SEARCH("reprotoxic",S676),99)=99,IF(IFERROR(SEARCH("reprotoxic",K676),99)=99,0,Scoring!$E$18),Scoring!$E$18),Scoring!$E$19),Scoring!$E$17),Scoring!$E$16),Scoring!$E$16),Scoring!$E$16),Scoring!$E$16),Scoring!$E$16),Scoring!$E$16),Scoring!$E$16),Scoring!$E$16),Scoring!$E$16),Scoring!$E$16)</f>
        <v>0</v>
      </c>
      <c r="AC676" s="78">
        <f>IF(IFERROR(SEARCH("57f",L676),99)=99,IF(IFERROR(SEARCH("57(f)",P676),99)=99,0,Scoring!$E$20),Scoring!$E$20)</f>
        <v>0</v>
      </c>
      <c r="AD676" s="78">
        <f>IF(IFERROR(SEARCH("CAT1",T676),99)=99,IF(IFERROR(SEARCH("CAT2",T676),99)=99,IF(IFERROR(SEARCH("CAT3",T676),99)=99,IF(IFERROR(SEARCH("concluded to be endocrine",K676),99)=99,IF(IFERROR(SEARCH("categorised as endocrine",K676),99)=99,IF(IFERROR(SEARCH("endocrine disrupting",P676),99)=99,IF(IFERROR(SEARCH("endocrine disrupting",K676),99)=99,IF(IFERROR(SEARCH("suspected endocrine",S676),99)=99,IF(IFERROR(SEARCH("potential endocrine",S676),99)=99,0,Scoring!$E$25),Scoring!$E$25),Scoring!$E$24),Scoring!$E$24),Scoring!$E$24),Scoring!$E$24),Scoring!$E$23),Scoring!$E$22),Scoring!$E$21)</f>
        <v>0</v>
      </c>
      <c r="AE676" s="78">
        <f>IF(IFERROR(SEARCH("suspected sensitiser",S676),99)=99,IF(IFERROR(SEARCH("sensitiser",S676),99)=99,IF(IFERROR(SEARCH("other hazard based concern",S676),99)=99,0,Scoring!$E$28),Scoring!$E$26),Scoring!$E$27)</f>
        <v>0</v>
      </c>
      <c r="AF676" s="78">
        <f>IF(IFERROR(M676,1)=1,IF(IFERROR(N676,1)=1,IF(IFERROR(O676,1)=1,IF(IFERROR(Q676,1)=1,IF(IFERROR(R676,1)=1,IF(IFERROR(T676,1)=1,IF(IFERROR(K676,1)=1,IF(IFERROR(P676,1)=1,IF(IFERROR(S676,1)=1,Scoring!$E$29,0),0),0),0),0),0),0),0),0)</f>
        <v>0</v>
      </c>
      <c r="AG676" s="78">
        <f t="shared" si="53"/>
        <v>3</v>
      </c>
      <c r="AI676" s="93"/>
      <c r="AJ676" s="94"/>
      <c r="AK676" s="76"/>
      <c r="AL676" s="75"/>
      <c r="AN676" s="79"/>
      <c r="AO676" s="79"/>
      <c r="AP676" s="79"/>
      <c r="AQ676" s="79"/>
      <c r="AR676" s="79"/>
      <c r="AS676" s="78"/>
      <c r="AU676" s="79">
        <f>IF(IFERROR(F676,99)=99,IF(IFERROR(G676,99)=99,IF(IFERROR(H676,99)=99,IF(IFERROR(I676,99)=99,IF(IFERROR(E676,99)=99,IF(IFERROR(J676,99)=99,0,Scoring!$B$7),Scoring!$B$3),Scoring!$B$2),Scoring!$B$6),Scoring!$B$5),Scoring!$B$4)</f>
        <v>0.3</v>
      </c>
      <c r="AV676" s="78">
        <f t="shared" si="54"/>
        <v>0.89999999999999991</v>
      </c>
      <c r="AW676" s="78"/>
      <c r="AX676" s="66"/>
      <c r="AY676" s="78"/>
      <c r="AZ676" s="76"/>
      <c r="BA676" s="76"/>
      <c r="BB676" s="76"/>
    </row>
    <row r="677" spans="1:54" x14ac:dyDescent="0.25">
      <c r="A677" s="77" t="s">
        <v>7613</v>
      </c>
      <c r="B677" s="76" t="str">
        <f t="shared" si="55"/>
        <v>271-266-5</v>
      </c>
      <c r="C677" s="77" t="s">
        <v>2019</v>
      </c>
      <c r="D677" s="77" t="s">
        <v>2020</v>
      </c>
      <c r="E677" s="76" t="str">
        <f>IF(C677="-",IF(A677="-",VLOOKUP(D677,'sin-list 180320_update'!$C$2:$C$835,1,FALSE),VLOOKUP(A677,'sin-list 180320_update'!$A$2:$A$835,1,FALSE)),VLOOKUP(C677,'sin-list 180320_update'!$B$2:$B$835,1,FALSE))</f>
        <v>271-266-5</v>
      </c>
      <c r="F677" s="76" t="e">
        <f>IF($C677="-",IF($A677="-",VLOOKUP($D677,'REACH Bilaga XVII_update'!$A$5:$A$131,1,FALSE),VLOOKUP($A677,'REACH Bilaga XVII_update'!$C$5:$C$131,1,FALSE)),VLOOKUP($C677,'REACH Bilaga XVII_update'!$B$5:$B$131,1,FALSE))</f>
        <v>#N/A</v>
      </c>
      <c r="G677" s="76" t="e">
        <f>IF($C677="-",IF($A677="-",VLOOKUP($D677,' REACH Bilaga 59_update'!$A$5:$A$210,1,FALSE),VLOOKUP($A677,' REACH Bilaga 59_update'!$D$5:$D$210,1,FALSE)),VLOOKUP($C677,' REACH Bilaga 59_update'!$C$5:$C$210,1,FALSE))</f>
        <v>#N/A</v>
      </c>
      <c r="H677" s="76" t="e">
        <f>IF($C677="-",IF($A677="-",VLOOKUP($D677,'REACH Bilaga XIV_update'!$A$5:$A$110,1,FALSE),VLOOKUP($A677,'REACH Bilaga XIV_update'!$D$5:$D$110,1,FALSE)),VLOOKUP($C677,'REACH Bilaga XIV_update'!$C$5:$C$110,1,FALSE))</f>
        <v>#N/A</v>
      </c>
      <c r="I677" s="76" t="e">
        <f>IF($C677="-",IF($A677="-",VLOOKUP($D677,CoRAP_update!$A$5:$A$376,1,FALSE),VLOOKUP($A677,CoRAP_update!$D$5:$D$376,1,FALSE)),VLOOKUP($C677,CoRAP_update!$C$5:$C$376,1,FALSE))</f>
        <v>#N/A</v>
      </c>
      <c r="J677" s="76" t="e">
        <f>IF($C677="-",IF($A677="-",VLOOKUP($D677,EDC_update!$C$2:$C$450,1,FALSE),VLOOKUP($A677,EDC_update!$B$2:$B$450,1,FALSE)),VLOOKUP($C677,EDC_update!$L$2:$L$450,1,FALSE))</f>
        <v>#N/A</v>
      </c>
      <c r="K677" s="76" t="str">
        <f>IF($C677="-",IF($A677="-",IF(VLOOKUP($D677,'sin-list 180320_update'!$C$2:$S$835,3,FALSE)="",NA(),VLOOKUP($D677,'sin-list 180320_update'!$C$2:$S$835,3,FALSE)),IF(VLOOKUP($A677,'sin-list 180320_update'!$A$2:$S$835,5,FALSE)="",NA(),VLOOKUP($A677,'sin-list 180320_update'!$A$2:$S$835,5,FALSE))),IF(VLOOKUP($C677,'sin-list 180320_update'!$B$2:$S$835,4,FALSE)="",NA(),VLOOKUP($C677,'sin-list 180320_update'!$B$2:$S$835,4,FALSE)))</f>
        <v>Classified CMR according to Annex VI of Regulation 1272/2008. (Might not apply when contaminants are below below legal thresholds and/or full refining history is known)</v>
      </c>
      <c r="L677" s="76" t="str">
        <f>IF($C677="-",IF($A677="-",VLOOKUP($D677,'sin-list 180320_update'!$C$2:$S$835,6,FALSE),VLOOKUP($A677,'sin-list 180320_update'!$A$2:$S$835,8,FALSE)),VLOOKUP($C677,'sin-list 180320_update'!$B$2:$S$835,7,FALSE))</f>
        <v>Carc. 1B
Muta. 1B
Asp. Tox. 1</v>
      </c>
      <c r="M677" s="76" t="str">
        <f>IF($C677="-",IF($A677="-",IF(VLOOKUP($D677,'sin-list 180320_update'!$C$2:$S$835,8,FALSE)="",NA(),VLOOKUP($D677,'sin-list 180320_update'!$C$2:$S$835,8,FALSE)),IF(VLOOKUP($A677,'sin-list 180320_update'!$A$2:$S$835,10,FALSE)="",NA(),VLOOKUP($A677,'sin-list 180320_update'!$A$2:$S$835,10,FALSE))),IF(VLOOKUP($C677,'sin-list 180320_update'!$B$2:$S$835,9,FALSE)="",NA(),VLOOKUP($C677,'sin-list 180320_update'!$B$2:$S$835,9,FALSE)))</f>
        <v>H350
H340
H304</v>
      </c>
      <c r="N677" s="76" t="e">
        <f>IF($C677="-",IF($A677="-",IF(VLOOKUP($D677,'REACH Bilaga XVII_update'!$A$5:$E$131,4,FALSE)="",NA(),VLOOKUP($D677,'REACH Bilaga XVII_update'!$A$5:$E$131,4,FALSE)),IF(VLOOKUP($A677,'REACH Bilaga XVII_update'!$C$5:$D$131,2,FALSE)="",NA(),VLOOKUP($A677,'REACH Bilaga XVII_update'!$C$5:$D$131,2,FALSE))),IF(VLOOKUP($C677,'REACH Bilaga XVII_update'!$B$5:$D$131,3,FALSE)="",NA(),VLOOKUP($C677,'REACH Bilaga XVII_update'!$B$5:$D$131,3,FALSE)))</f>
        <v>#N/A</v>
      </c>
      <c r="O677" s="76" t="e">
        <f>IF($C677="-",IF($A677="-",IF(VLOOKUP($D677,' REACH Bilaga 59_update'!$A$5:$E$210,5,FALSE)="",NA(),VLOOKUP($D677,' REACH Bilaga 59_update'!$A$5:$E$210,5,FALSE)),IF(VLOOKUP($A677,' REACH Bilaga 59_update'!$D$5:$E$210,2,FALSE)="",NA(),VLOOKUP($A677,' REACH Bilaga 59_update'!$D$5:$E$210,2,FALSE))),IF(VLOOKUP($C677,' REACH Bilaga 59_update'!$C$5:$E$210,3,FALSE)="",NA(),VLOOKUP($C677,' REACH Bilaga 59_update'!$C$5:$E$210,3,FALSE)))</f>
        <v>#N/A</v>
      </c>
      <c r="P677" s="76" t="e">
        <f>IF(C677="-",IF(A677="-",IFERROR(VLOOKUP($D677,' REACH Bilaga 59_update'!$A$5:$F$210,MATCH(Sammanfattning!P$1,' REACH Bilaga 59_update'!$A$4:$F$4,0),FALSE),VLOOKUP($D677,'REACH Bilaga XIV_update'!$A$4:$H$110,MATCH(Sammanfattning!P$1,'REACH Bilaga XIV_update'!$A$4:$H$4,0),FALSE)),IFERROR(VLOOKUP($A677,' REACH Bilaga 59_update'!$D$5:$F$210,MATCH(Sammanfattning!P$1,' REACH Bilaga 59_update'!$D$4:$F$4,0),FALSE),VLOOKUP($A677,'REACH Bilaga XIV_update'!$D$4:$H$110,MATCH(Sammanfattning!P$1,'REACH Bilaga XIV_update'!$D$4:$H$4,0),FALSE))),IFERROR(VLOOKUP($C677,' REACH Bilaga 59_update'!$C$5:$F$210,MATCH(Sammanfattning!P$1,' REACH Bilaga 59_update'!$C$4:$F$4,0),FALSE),VLOOKUP($C677,'REACH Bilaga XIV_update'!$C$4:$H$110,MATCH(Sammanfattning!P$1,'REACH Bilaga XIV_update'!$C$4:$H$4,0),FALSE)))</f>
        <v>#N/A</v>
      </c>
      <c r="Q677" s="76" t="e">
        <f>IF($C677="-",IF($A677="-",IF(VLOOKUP($D677,'REACH Bilaga XIV_update'!$A$5:$I$110,9,FALSE)="",NA(),VLOOKUP($D677,'REACH Bilaga XIV_update'!$A$5:$I$110,9,FALSE)),IF(VLOOKUP($A677,'REACH Bilaga XIV_update'!$D$5:$I$110,6,FALSE)="",NA(),VLOOKUP($A677,'REACH Bilaga XIV_update'!$D$5:$I$110,6,FALSE))),IF(VLOOKUP($C677,'REACH Bilaga XIV_update'!$C$5:$I$110,7,FALSE)="",NA(),VLOOKUP($C677,'REACH Bilaga XIV_update'!$C$5:$I$110,7,FALSE)))</f>
        <v>#N/A</v>
      </c>
      <c r="R677" s="76" t="e">
        <f>IF($C677="-",IF($A677="-",IF(VLOOKUP($D677,CoRAP_update!$A$5:$O$376,15,FALSE)="",NA(),VLOOKUP($D677,CoRAP_update!$A$5:$O$376,15,FALSE)),IF(VLOOKUP($A677,CoRAP_update!$D$5:$O$376,12,FALSE)="",NA(),VLOOKUP($A677,CoRAP_update!$D$5:$O$376,12,FALSE))),IF(VLOOKUP($C677,CoRAP_update!$C$5:$O$376,13,FALSE)="",NA(),VLOOKUP($C677,CoRAP_update!$C$5:$O$376,13,FALSE)))</f>
        <v>#N/A</v>
      </c>
      <c r="S677" s="144" t="e">
        <f>IF($C677="-",IF($A677="-",VLOOKUP($D677,CoRAP_update!$A$5:$J$376,MATCH(Sammanfattning!S$1,CoRAP_update!$A$4:$J$4,0),FALSE),VLOOKUP($A677,CoRAP_update!$D$5:$J$376,MATCH(Sammanfattning!S$1,CoRAP_update!$D$4:$J$4,0),FALSE)),VLOOKUP($C677,CoRAP_update!$C$5:$J$376,MATCH(Sammanfattning!S$1,CoRAP_update!$C$4:$J$4,0),FALSE))</f>
        <v>#N/A</v>
      </c>
      <c r="T677" s="76" t="e">
        <f>IF($A677="-",VLOOKUP($D677,EDC_update!$C$2:$F$450,4,FALSE),VLOOKUP($A677,EDC_update!$B$2:$F$450,5,FALSE))</f>
        <v>#N/A</v>
      </c>
      <c r="V677" s="78">
        <f>IF(IFERROR(SEARCH("PBT",P677),99)=99,IF(IFERROR(SEARCH("suspected PBT",S677),99)=99,IF(IFERROR(SEARCH("concluded to be PBT",K677),99)=99,IF(IFERROR(SEARCH("PBT",S677),99)=99,IF(IFERROR(SEARCH("PBT cand",L677),99)=99,IF(IFERROR(SEARCH("PBT",L677),99)=99,IF(IFERROR(SEARCH("persistent, bioackumulative and toxic properties",K677),99)=99,0,Scoring!$E$3),Scoring!$E$3),Scoring!$E$7),Scoring!$E$3),Scoring!$E$5),Scoring!$E$6),Scoring!$E$3)</f>
        <v>0</v>
      </c>
      <c r="W677" s="78">
        <f>IF(IFERROR(SEARCH("vPvB",P677),99)=99,IF(IFERROR(SEARCH("suspected pbt/vPvB",S677),99)=99,IF(IFERROR(SEARCH("vPvB",S677),99)=99,IF(IFERROR(SEARCH("concluded to be a vPvB",S677),99)=99,IF(IFERROR(SEARCH("identified as vPvB",K677),99)=99,IF(IFERROR(SEARCH("concluded to be a vPvB",K677),99)=99,IF(IFERROR(SEARCH("concluded to be both pbt and vPvB",S677),99)=99,IF(IFERROR(SEARCH("concluded to be both pbt and vPvB",K677),99)=99,0,Scoring!$E$5),Scoring!$E$5),Scoring!$E$5),Scoring!$E$5),Scoring!$E$5),Scoring!$E$4),Scoring!$E$6),Scoring!$E$4)</f>
        <v>0</v>
      </c>
      <c r="X677" s="78">
        <f>IF(IFERROR(SEARCH("H410",N677),99)=99,IF(IFERROR(SEARCH("H410",O677),99)=99,IF(IFERROR(SEARCH("H410",Q677),99)=99,IF(IFERROR(SEARCH("H410",M677),99)=99,IF(IFERROR(SEARCH("H410",R677),99)=99,IF(IFERROR(SEARCH("H411",N677),99)=99,IF(IFERROR(SEARCH("H411",O677),99)=99,IF(IFERROR(SEARCH("H411",Q677),99)=99,IF(IFERROR(SEARCH("H411",M677),99)=99,IF(IFERROR(SEARCH("H411",R677),99)=99,IF(IFERROR(SEARCH("H413",N677),99)=99,IF(IFERROR(SEARCH("H413",O677),99)=99,IF(IFERROR(SEARCH("H413",Q677),99)=99,IF(IFERROR(SEARCH("H413",M677),99)=99,IF(IFERROR(SEARCH("H413",R677),99)=99,IF(IFERROR(SEARCH("H412",N677),99)=99,IF(IFERROR(SEARCH("H412",O677),99)=99,IF(IFERROR(SEARCH("H412",Q677),99)=99,IF(IFERROR(SEARCH("H412",M677),99)=99,IF(IFERROR(SEARCH("H412",R677),99)=99,0,Scoring!$E$2),Scoring!$E$2),Scoring!$E$2),Scoring!$E$2),Scoring!$E$2),Scoring!$E$2),Scoring!$E$2),Scoring!$E$2),Scoring!$E$2),Scoring!$E$2),Scoring!$E$2),Scoring!$E$2),Scoring!$E$2),Scoring!$E$2),Scoring!$E$2),Scoring!$E$2),Scoring!$E$2),Scoring!$E$2),Scoring!$E$2),Scoring!$E$2)</f>
        <v>0</v>
      </c>
      <c r="Y677" s="78">
        <f>IF(IFERROR(SEARCH("CMR",K677),99)=99,IF(IFERROR(SEARCH("Suspected CMR",S677),99)=99,IF(IFERROR(SEARCH("CMR",S677),99)=99,0,Scoring!$E$8),Scoring!$E$9),Scoring!$E$8)</f>
        <v>3</v>
      </c>
      <c r="Z677" s="78">
        <f>IF(IFERROR(SEARCH("H350",N677),99)=99,IF(IFERROR(SEARCH("H350",O677),99)=99,IF(IFERROR(SEARCH("H350",Q677),99)=99,IF(IFERROR(SEARCH("H350",M677),99)=99,IF(IFERROR(SEARCH("H350",R677),99)=99,IF(IFERROR(SEARCH("H351",N677),99)=99,IF(IFERROR(SEARCH("H351",O677),99)=99,IF(IFERROR(SEARCH("H351",Q677),99)=99,IF(IFERROR(SEARCH("H351",M677),99)=99,IF(IFERROR(SEARCH("H351",R677),99)=99,IF(IFERROR(SEARCH("carcinogenic",P677),99)=99,IF(IFERROR(SEARCH("suspected carcinogenic",S677),99)=99,0,Scoring!$E$12),Scoring!$E$11),Scoring!$E$10),Scoring!$E$10),Scoring!$E$10),Scoring!$E$10),Scoring!$E$10),Scoring!$E$10),Scoring!$E$10),Scoring!$E$10),Scoring!$E$10),Scoring!$E$10)</f>
        <v>1</v>
      </c>
      <c r="AA677" s="78">
        <f>IF(IFERROR(SEARCH("H340",N677),99)=99,IF(IFERROR(SEARCH("H340",O677),99)=99,IF(IFERROR(SEARCH("H340",Q677),99)=99,IF(IFERROR(SEARCH("H340",M677),99)=99,IF(IFERROR(SEARCH("H340",R677),99)=99,IF(IFERROR(SEARCH("H341",N677),99)=99,IF(IFERROR(SEARCH("H341",O677),99)=99,IF(IFERROR(SEARCH("H341",Q677),99)=99,IF(IFERROR(SEARCH("H341",M677),99)=99,IF(IFERROR(SEARCH("H341",R677),99)=99,IF(IFERROR(SEARCH("mutagenic",P677),99)=99,IF(IFERROR(SEARCH("suspected mutagenic",S677),99)=99,0,Scoring!$E$15),Scoring!$E$14),Scoring!$E$13),Scoring!$E$13),Scoring!$E$13),Scoring!$E$13),Scoring!$E$13),Scoring!$E$13),Scoring!$E$13),Scoring!$E$13),Scoring!$E$13),Scoring!$E$13)</f>
        <v>1</v>
      </c>
      <c r="AB677" s="78">
        <f>IF(IFERROR(SEARCH("H360",N677),99)=99,IF(IFERROR(SEARCH("H360",O677),99)=99,IF(IFERROR(SEARCH("H360",Q677),99)=99,IF(IFERROR(SEARCH("H360",M677),99)=99,IF(IFERROR(SEARCH("H360",R677),99)=99,IF(IFERROR(SEARCH("H361",N677),99)=99,IF(IFERROR(SEARCH("H361",O677),99)=99,IF(IFERROR(SEARCH("H361",Q677),99)=99,IF(IFERROR(SEARCH("H361",M677),99)=99,IF(IFERROR(SEARCH("H361",R677),99)=99,IF(IFERROR(SEARCH("reproduction",P677),99)=99,IF(IFERROR(SEARCH("suspected reprotoxic",S677),99)=99,IF(IFERROR(SEARCH("reprotoxic",S677),99)=99,IF(IFERROR(SEARCH("reprotoxic",K677),99)=99,0,Scoring!$E$18),Scoring!$E$18),Scoring!$E$19),Scoring!$E$17),Scoring!$E$16),Scoring!$E$16),Scoring!$E$16),Scoring!$E$16),Scoring!$E$16),Scoring!$E$16),Scoring!$E$16),Scoring!$E$16),Scoring!$E$16),Scoring!$E$16)</f>
        <v>0</v>
      </c>
      <c r="AC677" s="78">
        <f>IF(IFERROR(SEARCH("57f",L677),99)=99,IF(IFERROR(SEARCH("57(f)",P677),99)=99,0,Scoring!$E$20),Scoring!$E$20)</f>
        <v>0</v>
      </c>
      <c r="AD677" s="78">
        <f>IF(IFERROR(SEARCH("CAT1",T677),99)=99,IF(IFERROR(SEARCH("CAT2",T677),99)=99,IF(IFERROR(SEARCH("CAT3",T677),99)=99,IF(IFERROR(SEARCH("concluded to be endocrine",K677),99)=99,IF(IFERROR(SEARCH("categorised as endocrine",K677),99)=99,IF(IFERROR(SEARCH("endocrine disrupting",P677),99)=99,IF(IFERROR(SEARCH("endocrine disrupting",K677),99)=99,IF(IFERROR(SEARCH("suspected endocrine",S677),99)=99,IF(IFERROR(SEARCH("potential endocrine",S677),99)=99,0,Scoring!$E$25),Scoring!$E$25),Scoring!$E$24),Scoring!$E$24),Scoring!$E$24),Scoring!$E$24),Scoring!$E$23),Scoring!$E$22),Scoring!$E$21)</f>
        <v>0</v>
      </c>
      <c r="AE677" s="78">
        <f>IF(IFERROR(SEARCH("suspected sensitiser",S677),99)=99,IF(IFERROR(SEARCH("sensitiser",S677),99)=99,IF(IFERROR(SEARCH("other hazard based concern",S677),99)=99,0,Scoring!$E$28),Scoring!$E$26),Scoring!$E$27)</f>
        <v>0</v>
      </c>
      <c r="AF677" s="78">
        <f>IF(IFERROR(M677,1)=1,IF(IFERROR(N677,1)=1,IF(IFERROR(O677,1)=1,IF(IFERROR(Q677,1)=1,IF(IFERROR(R677,1)=1,IF(IFERROR(T677,1)=1,IF(IFERROR(K677,1)=1,IF(IFERROR(P677,1)=1,IF(IFERROR(S677,1)=1,Scoring!$E$29,0),0),0),0),0),0),0),0),0)</f>
        <v>0</v>
      </c>
      <c r="AG677" s="78">
        <f t="shared" si="53"/>
        <v>3</v>
      </c>
      <c r="AI677" s="93"/>
      <c r="AJ677" s="94"/>
      <c r="AK677" s="76"/>
      <c r="AL677" s="75"/>
      <c r="AN677" s="79"/>
      <c r="AO677" s="79"/>
      <c r="AP677" s="79"/>
      <c r="AQ677" s="79"/>
      <c r="AR677" s="79"/>
      <c r="AS677" s="78"/>
      <c r="AU677" s="79">
        <f>IF(IFERROR(F677,99)=99,IF(IFERROR(G677,99)=99,IF(IFERROR(H677,99)=99,IF(IFERROR(I677,99)=99,IF(IFERROR(E677,99)=99,IF(IFERROR(J677,99)=99,0,Scoring!$B$7),Scoring!$B$3),Scoring!$B$2),Scoring!$B$6),Scoring!$B$5),Scoring!$B$4)</f>
        <v>0.3</v>
      </c>
      <c r="AV677" s="78">
        <f t="shared" si="54"/>
        <v>0.89999999999999991</v>
      </c>
      <c r="AW677" s="78"/>
      <c r="AX677" s="66"/>
      <c r="AY677" s="78"/>
      <c r="AZ677" s="76"/>
      <c r="BA677" s="76"/>
      <c r="BB677" s="76"/>
    </row>
    <row r="678" spans="1:54" x14ac:dyDescent="0.25">
      <c r="A678" s="77" t="s">
        <v>6566</v>
      </c>
      <c r="B678" s="76" t="str">
        <f t="shared" si="55"/>
        <v>271-267-0</v>
      </c>
      <c r="C678" s="77" t="s">
        <v>2021</v>
      </c>
      <c r="D678" s="77" t="s">
        <v>2022</v>
      </c>
      <c r="E678" s="76" t="str">
        <f>IF(C678="-",IF(A678="-",VLOOKUP(D678,'sin-list 180320_update'!$C$2:$C$835,1,FALSE),VLOOKUP(A678,'sin-list 180320_update'!$A$2:$A$835,1,FALSE)),VLOOKUP(C678,'sin-list 180320_update'!$B$2:$B$835,1,FALSE))</f>
        <v>271-267-0</v>
      </c>
      <c r="F678" s="76" t="e">
        <f>IF($C678="-",IF($A678="-",VLOOKUP($D678,'REACH Bilaga XVII_update'!$A$5:$A$131,1,FALSE),VLOOKUP($A678,'REACH Bilaga XVII_update'!$C$5:$C$131,1,FALSE)),VLOOKUP($C678,'REACH Bilaga XVII_update'!$B$5:$B$131,1,FALSE))</f>
        <v>#N/A</v>
      </c>
      <c r="G678" s="76" t="e">
        <f>IF($C678="-",IF($A678="-",VLOOKUP($D678,' REACH Bilaga 59_update'!$A$5:$A$210,1,FALSE),VLOOKUP($A678,' REACH Bilaga 59_update'!$D$5:$D$210,1,FALSE)),VLOOKUP($C678,' REACH Bilaga 59_update'!$C$5:$C$210,1,FALSE))</f>
        <v>#N/A</v>
      </c>
      <c r="H678" s="76" t="e">
        <f>IF($C678="-",IF($A678="-",VLOOKUP($D678,'REACH Bilaga XIV_update'!$A$5:$A$110,1,FALSE),VLOOKUP($A678,'REACH Bilaga XIV_update'!$D$5:$D$110,1,FALSE)),VLOOKUP($C678,'REACH Bilaga XIV_update'!$C$5:$C$110,1,FALSE))</f>
        <v>#N/A</v>
      </c>
      <c r="I678" s="76" t="e">
        <f>IF($C678="-",IF($A678="-",VLOOKUP($D678,CoRAP_update!$A$5:$A$376,1,FALSE),VLOOKUP($A678,CoRAP_update!$D$5:$D$376,1,FALSE)),VLOOKUP($C678,CoRAP_update!$C$5:$C$376,1,FALSE))</f>
        <v>#N/A</v>
      </c>
      <c r="J678" s="76" t="e">
        <f>IF($C678="-",IF($A678="-",VLOOKUP($D678,EDC_update!$C$2:$C$450,1,FALSE),VLOOKUP($A678,EDC_update!$B$2:$B$450,1,FALSE)),VLOOKUP($C678,EDC_update!$L$2:$L$450,1,FALSE))</f>
        <v>#N/A</v>
      </c>
      <c r="K678" s="76" t="str">
        <f>IF($C678="-",IF($A678="-",IF(VLOOKUP($D678,'sin-list 180320_update'!$C$2:$S$835,3,FALSE)="",NA(),VLOOKUP($D678,'sin-list 180320_update'!$C$2:$S$835,3,FALSE)),IF(VLOOKUP($A678,'sin-list 180320_update'!$A$2:$S$835,5,FALSE)="",NA(),VLOOKUP($A678,'sin-list 180320_update'!$A$2:$S$835,5,FALSE))),IF(VLOOKUP($C678,'sin-list 180320_update'!$B$2:$S$835,4,FALSE)="",NA(),VLOOKUP($C678,'sin-list 180320_update'!$B$2:$S$835,4,FALSE)))</f>
        <v>Classified CMR according to Annex VI of Regulation 1272/2008. (Might not apply when contaminants are below below legal thresholds and/or full refining history is known)</v>
      </c>
      <c r="L678" s="76" t="str">
        <f>IF($C678="-",IF($A678="-",VLOOKUP($D678,'sin-list 180320_update'!$C$2:$S$835,6,FALSE),VLOOKUP($A678,'sin-list 180320_update'!$A$2:$S$835,8,FALSE)),VLOOKUP($C678,'sin-list 180320_update'!$B$2:$S$835,7,FALSE))</f>
        <v>Carc. 1B
Muta. 1B
Asp. Tox. 1</v>
      </c>
      <c r="M678" s="76" t="str">
        <f>IF($C678="-",IF($A678="-",IF(VLOOKUP($D678,'sin-list 180320_update'!$C$2:$S$835,8,FALSE)="",NA(),VLOOKUP($D678,'sin-list 180320_update'!$C$2:$S$835,8,FALSE)),IF(VLOOKUP($A678,'sin-list 180320_update'!$A$2:$S$835,10,FALSE)="",NA(),VLOOKUP($A678,'sin-list 180320_update'!$A$2:$S$835,10,FALSE))),IF(VLOOKUP($C678,'sin-list 180320_update'!$B$2:$S$835,9,FALSE)="",NA(),VLOOKUP($C678,'sin-list 180320_update'!$B$2:$S$835,9,FALSE)))</f>
        <v>H350
H340
H304</v>
      </c>
      <c r="N678" s="76" t="e">
        <f>IF($C678="-",IF($A678="-",IF(VLOOKUP($D678,'REACH Bilaga XVII_update'!$A$5:$E$131,4,FALSE)="",NA(),VLOOKUP($D678,'REACH Bilaga XVII_update'!$A$5:$E$131,4,FALSE)),IF(VLOOKUP($A678,'REACH Bilaga XVII_update'!$C$5:$D$131,2,FALSE)="",NA(),VLOOKUP($A678,'REACH Bilaga XVII_update'!$C$5:$D$131,2,FALSE))),IF(VLOOKUP($C678,'REACH Bilaga XVII_update'!$B$5:$D$131,3,FALSE)="",NA(),VLOOKUP($C678,'REACH Bilaga XVII_update'!$B$5:$D$131,3,FALSE)))</f>
        <v>#N/A</v>
      </c>
      <c r="O678" s="76" t="e">
        <f>IF($C678="-",IF($A678="-",IF(VLOOKUP($D678,' REACH Bilaga 59_update'!$A$5:$E$210,5,FALSE)="",NA(),VLOOKUP($D678,' REACH Bilaga 59_update'!$A$5:$E$210,5,FALSE)),IF(VLOOKUP($A678,' REACH Bilaga 59_update'!$D$5:$E$210,2,FALSE)="",NA(),VLOOKUP($A678,' REACH Bilaga 59_update'!$D$5:$E$210,2,FALSE))),IF(VLOOKUP($C678,' REACH Bilaga 59_update'!$C$5:$E$210,3,FALSE)="",NA(),VLOOKUP($C678,' REACH Bilaga 59_update'!$C$5:$E$210,3,FALSE)))</f>
        <v>#N/A</v>
      </c>
      <c r="P678" s="76" t="e">
        <f>IF(C678="-",IF(A678="-",IFERROR(VLOOKUP($D678,' REACH Bilaga 59_update'!$A$5:$F$210,MATCH(Sammanfattning!P$1,' REACH Bilaga 59_update'!$A$4:$F$4,0),FALSE),VLOOKUP($D678,'REACH Bilaga XIV_update'!$A$4:$H$110,MATCH(Sammanfattning!P$1,'REACH Bilaga XIV_update'!$A$4:$H$4,0),FALSE)),IFERROR(VLOOKUP($A678,' REACH Bilaga 59_update'!$D$5:$F$210,MATCH(Sammanfattning!P$1,' REACH Bilaga 59_update'!$D$4:$F$4,0),FALSE),VLOOKUP($A678,'REACH Bilaga XIV_update'!$D$4:$H$110,MATCH(Sammanfattning!P$1,'REACH Bilaga XIV_update'!$D$4:$H$4,0),FALSE))),IFERROR(VLOOKUP($C678,' REACH Bilaga 59_update'!$C$5:$F$210,MATCH(Sammanfattning!P$1,' REACH Bilaga 59_update'!$C$4:$F$4,0),FALSE),VLOOKUP($C678,'REACH Bilaga XIV_update'!$C$4:$H$110,MATCH(Sammanfattning!P$1,'REACH Bilaga XIV_update'!$C$4:$H$4,0),FALSE)))</f>
        <v>#N/A</v>
      </c>
      <c r="Q678" s="76" t="e">
        <f>IF($C678="-",IF($A678="-",IF(VLOOKUP($D678,'REACH Bilaga XIV_update'!$A$5:$I$110,9,FALSE)="",NA(),VLOOKUP($D678,'REACH Bilaga XIV_update'!$A$5:$I$110,9,FALSE)),IF(VLOOKUP($A678,'REACH Bilaga XIV_update'!$D$5:$I$110,6,FALSE)="",NA(),VLOOKUP($A678,'REACH Bilaga XIV_update'!$D$5:$I$110,6,FALSE))),IF(VLOOKUP($C678,'REACH Bilaga XIV_update'!$C$5:$I$110,7,FALSE)="",NA(),VLOOKUP($C678,'REACH Bilaga XIV_update'!$C$5:$I$110,7,FALSE)))</f>
        <v>#N/A</v>
      </c>
      <c r="R678" s="76" t="e">
        <f>IF($C678="-",IF($A678="-",IF(VLOOKUP($D678,CoRAP_update!$A$5:$O$376,15,FALSE)="",NA(),VLOOKUP($D678,CoRAP_update!$A$5:$O$376,15,FALSE)),IF(VLOOKUP($A678,CoRAP_update!$D$5:$O$376,12,FALSE)="",NA(),VLOOKUP($A678,CoRAP_update!$D$5:$O$376,12,FALSE))),IF(VLOOKUP($C678,CoRAP_update!$C$5:$O$376,13,FALSE)="",NA(),VLOOKUP($C678,CoRAP_update!$C$5:$O$376,13,FALSE)))</f>
        <v>#N/A</v>
      </c>
      <c r="S678" s="144" t="e">
        <f>IF($C678="-",IF($A678="-",VLOOKUP($D678,CoRAP_update!$A$5:$J$376,MATCH(Sammanfattning!S$1,CoRAP_update!$A$4:$J$4,0),FALSE),VLOOKUP($A678,CoRAP_update!$D$5:$J$376,MATCH(Sammanfattning!S$1,CoRAP_update!$D$4:$J$4,0),FALSE)),VLOOKUP($C678,CoRAP_update!$C$5:$J$376,MATCH(Sammanfattning!S$1,CoRAP_update!$C$4:$J$4,0),FALSE))</f>
        <v>#N/A</v>
      </c>
      <c r="T678" s="76" t="e">
        <f>IF($A678="-",VLOOKUP($D678,EDC_update!$C$2:$F$450,4,FALSE),VLOOKUP($A678,EDC_update!$B$2:$F$450,5,FALSE))</f>
        <v>#N/A</v>
      </c>
      <c r="V678" s="78">
        <f>IF(IFERROR(SEARCH("PBT",P678),99)=99,IF(IFERROR(SEARCH("suspected PBT",S678),99)=99,IF(IFERROR(SEARCH("concluded to be PBT",K678),99)=99,IF(IFERROR(SEARCH("PBT",S678),99)=99,IF(IFERROR(SEARCH("PBT cand",L678),99)=99,IF(IFERROR(SEARCH("PBT",L678),99)=99,IF(IFERROR(SEARCH("persistent, bioackumulative and toxic properties",K678),99)=99,0,Scoring!$E$3),Scoring!$E$3),Scoring!$E$7),Scoring!$E$3),Scoring!$E$5),Scoring!$E$6),Scoring!$E$3)</f>
        <v>0</v>
      </c>
      <c r="W678" s="78">
        <f>IF(IFERROR(SEARCH("vPvB",P678),99)=99,IF(IFERROR(SEARCH("suspected pbt/vPvB",S678),99)=99,IF(IFERROR(SEARCH("vPvB",S678),99)=99,IF(IFERROR(SEARCH("concluded to be a vPvB",S678),99)=99,IF(IFERROR(SEARCH("identified as vPvB",K678),99)=99,IF(IFERROR(SEARCH("concluded to be a vPvB",K678),99)=99,IF(IFERROR(SEARCH("concluded to be both pbt and vPvB",S678),99)=99,IF(IFERROR(SEARCH("concluded to be both pbt and vPvB",K678),99)=99,0,Scoring!$E$5),Scoring!$E$5),Scoring!$E$5),Scoring!$E$5),Scoring!$E$5),Scoring!$E$4),Scoring!$E$6),Scoring!$E$4)</f>
        <v>0</v>
      </c>
      <c r="X678" s="78">
        <f>IF(IFERROR(SEARCH("H410",N678),99)=99,IF(IFERROR(SEARCH("H410",O678),99)=99,IF(IFERROR(SEARCH("H410",Q678),99)=99,IF(IFERROR(SEARCH("H410",M678),99)=99,IF(IFERROR(SEARCH("H410",R678),99)=99,IF(IFERROR(SEARCH("H411",N678),99)=99,IF(IFERROR(SEARCH("H411",O678),99)=99,IF(IFERROR(SEARCH("H411",Q678),99)=99,IF(IFERROR(SEARCH("H411",M678),99)=99,IF(IFERROR(SEARCH("H411",R678),99)=99,IF(IFERROR(SEARCH("H413",N678),99)=99,IF(IFERROR(SEARCH("H413",O678),99)=99,IF(IFERROR(SEARCH("H413",Q678),99)=99,IF(IFERROR(SEARCH("H413",M678),99)=99,IF(IFERROR(SEARCH("H413",R678),99)=99,IF(IFERROR(SEARCH("H412",N678),99)=99,IF(IFERROR(SEARCH("H412",O678),99)=99,IF(IFERROR(SEARCH("H412",Q678),99)=99,IF(IFERROR(SEARCH("H412",M678),99)=99,IF(IFERROR(SEARCH("H412",R678),99)=99,0,Scoring!$E$2),Scoring!$E$2),Scoring!$E$2),Scoring!$E$2),Scoring!$E$2),Scoring!$E$2),Scoring!$E$2),Scoring!$E$2),Scoring!$E$2),Scoring!$E$2),Scoring!$E$2),Scoring!$E$2),Scoring!$E$2),Scoring!$E$2),Scoring!$E$2),Scoring!$E$2),Scoring!$E$2),Scoring!$E$2),Scoring!$E$2),Scoring!$E$2)</f>
        <v>0</v>
      </c>
      <c r="Y678" s="78">
        <f>IF(IFERROR(SEARCH("CMR",K678),99)=99,IF(IFERROR(SEARCH("Suspected CMR",S678),99)=99,IF(IFERROR(SEARCH("CMR",S678),99)=99,0,Scoring!$E$8),Scoring!$E$9),Scoring!$E$8)</f>
        <v>3</v>
      </c>
      <c r="Z678" s="78">
        <f>IF(IFERROR(SEARCH("H350",N678),99)=99,IF(IFERROR(SEARCH("H350",O678),99)=99,IF(IFERROR(SEARCH("H350",Q678),99)=99,IF(IFERROR(SEARCH("H350",M678),99)=99,IF(IFERROR(SEARCH("H350",R678),99)=99,IF(IFERROR(SEARCH("H351",N678),99)=99,IF(IFERROR(SEARCH("H351",O678),99)=99,IF(IFERROR(SEARCH("H351",Q678),99)=99,IF(IFERROR(SEARCH("H351",M678),99)=99,IF(IFERROR(SEARCH("H351",R678),99)=99,IF(IFERROR(SEARCH("carcinogenic",P678),99)=99,IF(IFERROR(SEARCH("suspected carcinogenic",S678),99)=99,0,Scoring!$E$12),Scoring!$E$11),Scoring!$E$10),Scoring!$E$10),Scoring!$E$10),Scoring!$E$10),Scoring!$E$10),Scoring!$E$10),Scoring!$E$10),Scoring!$E$10),Scoring!$E$10),Scoring!$E$10)</f>
        <v>1</v>
      </c>
      <c r="AA678" s="78">
        <f>IF(IFERROR(SEARCH("H340",N678),99)=99,IF(IFERROR(SEARCH("H340",O678),99)=99,IF(IFERROR(SEARCH("H340",Q678),99)=99,IF(IFERROR(SEARCH("H340",M678),99)=99,IF(IFERROR(SEARCH("H340",R678),99)=99,IF(IFERROR(SEARCH("H341",N678),99)=99,IF(IFERROR(SEARCH("H341",O678),99)=99,IF(IFERROR(SEARCH("H341",Q678),99)=99,IF(IFERROR(SEARCH("H341",M678),99)=99,IF(IFERROR(SEARCH("H341",R678),99)=99,IF(IFERROR(SEARCH("mutagenic",P678),99)=99,IF(IFERROR(SEARCH("suspected mutagenic",S678),99)=99,0,Scoring!$E$15),Scoring!$E$14),Scoring!$E$13),Scoring!$E$13),Scoring!$E$13),Scoring!$E$13),Scoring!$E$13),Scoring!$E$13),Scoring!$E$13),Scoring!$E$13),Scoring!$E$13),Scoring!$E$13)</f>
        <v>1</v>
      </c>
      <c r="AB678" s="78">
        <f>IF(IFERROR(SEARCH("H360",N678),99)=99,IF(IFERROR(SEARCH("H360",O678),99)=99,IF(IFERROR(SEARCH("H360",Q678),99)=99,IF(IFERROR(SEARCH("H360",M678),99)=99,IF(IFERROR(SEARCH("H360",R678),99)=99,IF(IFERROR(SEARCH("H361",N678),99)=99,IF(IFERROR(SEARCH("H361",O678),99)=99,IF(IFERROR(SEARCH("H361",Q678),99)=99,IF(IFERROR(SEARCH("H361",M678),99)=99,IF(IFERROR(SEARCH("H361",R678),99)=99,IF(IFERROR(SEARCH("reproduction",P678),99)=99,IF(IFERROR(SEARCH("suspected reprotoxic",S678),99)=99,IF(IFERROR(SEARCH("reprotoxic",S678),99)=99,IF(IFERROR(SEARCH("reprotoxic",K678),99)=99,0,Scoring!$E$18),Scoring!$E$18),Scoring!$E$19),Scoring!$E$17),Scoring!$E$16),Scoring!$E$16),Scoring!$E$16),Scoring!$E$16),Scoring!$E$16),Scoring!$E$16),Scoring!$E$16),Scoring!$E$16),Scoring!$E$16),Scoring!$E$16)</f>
        <v>0</v>
      </c>
      <c r="AC678" s="78">
        <f>IF(IFERROR(SEARCH("57f",L678),99)=99,IF(IFERROR(SEARCH("57(f)",P678),99)=99,0,Scoring!$E$20),Scoring!$E$20)</f>
        <v>0</v>
      </c>
      <c r="AD678" s="78">
        <f>IF(IFERROR(SEARCH("CAT1",T678),99)=99,IF(IFERROR(SEARCH("CAT2",T678),99)=99,IF(IFERROR(SEARCH("CAT3",T678),99)=99,IF(IFERROR(SEARCH("concluded to be endocrine",K678),99)=99,IF(IFERROR(SEARCH("categorised as endocrine",K678),99)=99,IF(IFERROR(SEARCH("endocrine disrupting",P678),99)=99,IF(IFERROR(SEARCH("endocrine disrupting",K678),99)=99,IF(IFERROR(SEARCH("suspected endocrine",S678),99)=99,IF(IFERROR(SEARCH("potential endocrine",S678),99)=99,0,Scoring!$E$25),Scoring!$E$25),Scoring!$E$24),Scoring!$E$24),Scoring!$E$24),Scoring!$E$24),Scoring!$E$23),Scoring!$E$22),Scoring!$E$21)</f>
        <v>0</v>
      </c>
      <c r="AE678" s="78">
        <f>IF(IFERROR(SEARCH("suspected sensitiser",S678),99)=99,IF(IFERROR(SEARCH("sensitiser",S678),99)=99,IF(IFERROR(SEARCH("other hazard based concern",S678),99)=99,0,Scoring!$E$28),Scoring!$E$26),Scoring!$E$27)</f>
        <v>0</v>
      </c>
      <c r="AF678" s="78">
        <f>IF(IFERROR(M678,1)=1,IF(IFERROR(N678,1)=1,IF(IFERROR(O678,1)=1,IF(IFERROR(Q678,1)=1,IF(IFERROR(R678,1)=1,IF(IFERROR(T678,1)=1,IF(IFERROR(K678,1)=1,IF(IFERROR(P678,1)=1,IF(IFERROR(S678,1)=1,Scoring!$E$29,0),0),0),0),0),0),0),0),0)</f>
        <v>0</v>
      </c>
      <c r="AG678" s="78">
        <f t="shared" si="53"/>
        <v>3</v>
      </c>
      <c r="AI678" s="93"/>
      <c r="AJ678" s="94"/>
      <c r="AK678" s="76"/>
      <c r="AL678" s="75"/>
      <c r="AN678" s="79"/>
      <c r="AO678" s="79"/>
      <c r="AP678" s="79"/>
      <c r="AQ678" s="79"/>
      <c r="AR678" s="79"/>
      <c r="AS678" s="78"/>
      <c r="AU678" s="79">
        <f>IF(IFERROR(F678,99)=99,IF(IFERROR(G678,99)=99,IF(IFERROR(H678,99)=99,IF(IFERROR(I678,99)=99,IF(IFERROR(E678,99)=99,IF(IFERROR(J678,99)=99,0,Scoring!$B$7),Scoring!$B$3),Scoring!$B$2),Scoring!$B$6),Scoring!$B$5),Scoring!$B$4)</f>
        <v>0.3</v>
      </c>
      <c r="AV678" s="78">
        <f t="shared" si="54"/>
        <v>0.89999999999999991</v>
      </c>
      <c r="AW678" s="78"/>
      <c r="AX678" s="66"/>
      <c r="AY678" s="78"/>
      <c r="AZ678" s="76"/>
      <c r="BA678" s="76"/>
      <c r="BB678" s="76"/>
    </row>
    <row r="679" spans="1:54" x14ac:dyDescent="0.25">
      <c r="A679" s="77" t="s">
        <v>6567</v>
      </c>
      <c r="B679" s="76" t="str">
        <f t="shared" si="55"/>
        <v>271-384-7</v>
      </c>
      <c r="C679" s="77" t="s">
        <v>2024</v>
      </c>
      <c r="D679" s="77" t="s">
        <v>2025</v>
      </c>
      <c r="E679" s="76" t="str">
        <f>IF(C679="-",IF(A679="-",VLOOKUP(D679,'sin-list 180320_update'!$C$2:$C$835,1,FALSE),VLOOKUP(A679,'sin-list 180320_update'!$A$2:$A$835,1,FALSE)),VLOOKUP(C679,'sin-list 180320_update'!$B$2:$B$835,1,FALSE))</f>
        <v>271-384-7</v>
      </c>
      <c r="F679" s="76" t="e">
        <f>IF($C679="-",IF($A679="-",VLOOKUP($D679,'REACH Bilaga XVII_update'!$A$5:$A$131,1,FALSE),VLOOKUP($A679,'REACH Bilaga XVII_update'!$C$5:$C$131,1,FALSE)),VLOOKUP($C679,'REACH Bilaga XVII_update'!$B$5:$B$131,1,FALSE))</f>
        <v>#N/A</v>
      </c>
      <c r="G679" s="76" t="e">
        <f>IF($C679="-",IF($A679="-",VLOOKUP($D679,' REACH Bilaga 59_update'!$A$5:$A$210,1,FALSE),VLOOKUP($A679,' REACH Bilaga 59_update'!$D$5:$D$210,1,FALSE)),VLOOKUP($C679,' REACH Bilaga 59_update'!$C$5:$C$210,1,FALSE))</f>
        <v>#N/A</v>
      </c>
      <c r="H679" s="76" t="e">
        <f>IF($C679="-",IF($A679="-",VLOOKUP($D679,'REACH Bilaga XIV_update'!$A$5:$A$110,1,FALSE),VLOOKUP($A679,'REACH Bilaga XIV_update'!$D$5:$D$110,1,FALSE)),VLOOKUP($C679,'REACH Bilaga XIV_update'!$C$5:$C$110,1,FALSE))</f>
        <v>#N/A</v>
      </c>
      <c r="I679" s="76" t="e">
        <f>IF($C679="-",IF($A679="-",VLOOKUP($D679,CoRAP_update!$A$5:$A$376,1,FALSE),VLOOKUP($A679,CoRAP_update!$D$5:$D$376,1,FALSE)),VLOOKUP($C679,CoRAP_update!$C$5:$C$376,1,FALSE))</f>
        <v>#N/A</v>
      </c>
      <c r="J679" s="76" t="e">
        <f>IF($C679="-",IF($A679="-",VLOOKUP($D679,EDC_update!$C$2:$C$450,1,FALSE),VLOOKUP($A679,EDC_update!$B$2:$B$450,1,FALSE)),VLOOKUP($C679,EDC_update!$L$2:$L$450,1,FALSE))</f>
        <v>#N/A</v>
      </c>
      <c r="K679" s="76" t="str">
        <f>IF($C679="-",IF($A679="-",IF(VLOOKUP($D679,'sin-list 180320_update'!$C$2:$S$835,3,FALSE)="",NA(),VLOOKUP($D679,'sin-list 180320_update'!$C$2:$S$835,3,FALSE)),IF(VLOOKUP($A679,'sin-list 180320_update'!$A$2:$S$835,5,FALSE)="",NA(),VLOOKUP($A679,'sin-list 180320_update'!$A$2:$S$835,5,FALSE))),IF(VLOOKUP($C679,'sin-list 180320_update'!$B$2:$S$835,4,FALSE)="",NA(),VLOOKUP($C679,'sin-list 180320_update'!$B$2:$S$835,4,FALSE)))</f>
        <v>Classified CMR according to Annex VI of Regulation 1272/2008</v>
      </c>
      <c r="L679" s="76" t="str">
        <f>IF($C679="-",IF($A679="-",VLOOKUP($D679,'sin-list 180320_update'!$C$2:$S$835,6,FALSE),VLOOKUP($A679,'sin-list 180320_update'!$A$2:$S$835,8,FALSE)),VLOOKUP($C679,'sin-list 180320_update'!$B$2:$S$835,7,FALSE))</f>
        <v>Carc. 1B</v>
      </c>
      <c r="M679" s="76" t="str">
        <f>IF($C679="-",IF($A679="-",IF(VLOOKUP($D679,'sin-list 180320_update'!$C$2:$S$835,8,FALSE)="",NA(),VLOOKUP($D679,'sin-list 180320_update'!$C$2:$S$835,8,FALSE)),IF(VLOOKUP($A679,'sin-list 180320_update'!$A$2:$S$835,10,FALSE)="",NA(),VLOOKUP($A679,'sin-list 180320_update'!$A$2:$S$835,10,FALSE))),IF(VLOOKUP($C679,'sin-list 180320_update'!$B$2:$S$835,9,FALSE)="",NA(),VLOOKUP($C679,'sin-list 180320_update'!$B$2:$S$835,9,FALSE)))</f>
        <v>H350</v>
      </c>
      <c r="N679" s="76" t="e">
        <f>IF($C679="-",IF($A679="-",IF(VLOOKUP($D679,'REACH Bilaga XVII_update'!$A$5:$E$131,4,FALSE)="",NA(),VLOOKUP($D679,'REACH Bilaga XVII_update'!$A$5:$E$131,4,FALSE)),IF(VLOOKUP($A679,'REACH Bilaga XVII_update'!$C$5:$D$131,2,FALSE)="",NA(),VLOOKUP($A679,'REACH Bilaga XVII_update'!$C$5:$D$131,2,FALSE))),IF(VLOOKUP($C679,'REACH Bilaga XVII_update'!$B$5:$D$131,3,FALSE)="",NA(),VLOOKUP($C679,'REACH Bilaga XVII_update'!$B$5:$D$131,3,FALSE)))</f>
        <v>#N/A</v>
      </c>
      <c r="O679" s="76" t="e">
        <f>IF($C679="-",IF($A679="-",IF(VLOOKUP($D679,' REACH Bilaga 59_update'!$A$5:$E$210,5,FALSE)="",NA(),VLOOKUP($D679,' REACH Bilaga 59_update'!$A$5:$E$210,5,FALSE)),IF(VLOOKUP($A679,' REACH Bilaga 59_update'!$D$5:$E$210,2,FALSE)="",NA(),VLOOKUP($A679,' REACH Bilaga 59_update'!$D$5:$E$210,2,FALSE))),IF(VLOOKUP($C679,' REACH Bilaga 59_update'!$C$5:$E$210,3,FALSE)="",NA(),VLOOKUP($C679,' REACH Bilaga 59_update'!$C$5:$E$210,3,FALSE)))</f>
        <v>#N/A</v>
      </c>
      <c r="P679" s="76" t="e">
        <f>IF(C679="-",IF(A679="-",IFERROR(VLOOKUP($D679,' REACH Bilaga 59_update'!$A$5:$F$210,MATCH(Sammanfattning!P$1,' REACH Bilaga 59_update'!$A$4:$F$4,0),FALSE),VLOOKUP($D679,'REACH Bilaga XIV_update'!$A$4:$H$110,MATCH(Sammanfattning!P$1,'REACH Bilaga XIV_update'!$A$4:$H$4,0),FALSE)),IFERROR(VLOOKUP($A679,' REACH Bilaga 59_update'!$D$5:$F$210,MATCH(Sammanfattning!P$1,' REACH Bilaga 59_update'!$D$4:$F$4,0),FALSE),VLOOKUP($A679,'REACH Bilaga XIV_update'!$D$4:$H$110,MATCH(Sammanfattning!P$1,'REACH Bilaga XIV_update'!$D$4:$H$4,0),FALSE))),IFERROR(VLOOKUP($C679,' REACH Bilaga 59_update'!$C$5:$F$210,MATCH(Sammanfattning!P$1,' REACH Bilaga 59_update'!$C$4:$F$4,0),FALSE),VLOOKUP($C679,'REACH Bilaga XIV_update'!$C$4:$H$110,MATCH(Sammanfattning!P$1,'REACH Bilaga XIV_update'!$C$4:$H$4,0),FALSE)))</f>
        <v>#N/A</v>
      </c>
      <c r="Q679" s="76" t="e">
        <f>IF($C679="-",IF($A679="-",IF(VLOOKUP($D679,'REACH Bilaga XIV_update'!$A$5:$I$110,9,FALSE)="",NA(),VLOOKUP($D679,'REACH Bilaga XIV_update'!$A$5:$I$110,9,FALSE)),IF(VLOOKUP($A679,'REACH Bilaga XIV_update'!$D$5:$I$110,6,FALSE)="",NA(),VLOOKUP($A679,'REACH Bilaga XIV_update'!$D$5:$I$110,6,FALSE))),IF(VLOOKUP($C679,'REACH Bilaga XIV_update'!$C$5:$I$110,7,FALSE)="",NA(),VLOOKUP($C679,'REACH Bilaga XIV_update'!$C$5:$I$110,7,FALSE)))</f>
        <v>#N/A</v>
      </c>
      <c r="R679" s="76" t="e">
        <f>IF($C679="-",IF($A679="-",IF(VLOOKUP($D679,CoRAP_update!$A$5:$O$376,15,FALSE)="",NA(),VLOOKUP($D679,CoRAP_update!$A$5:$O$376,15,FALSE)),IF(VLOOKUP($A679,CoRAP_update!$D$5:$O$376,12,FALSE)="",NA(),VLOOKUP($A679,CoRAP_update!$D$5:$O$376,12,FALSE))),IF(VLOOKUP($C679,CoRAP_update!$C$5:$O$376,13,FALSE)="",NA(),VLOOKUP($C679,CoRAP_update!$C$5:$O$376,13,FALSE)))</f>
        <v>#N/A</v>
      </c>
      <c r="S679" s="144" t="e">
        <f>IF($C679="-",IF($A679="-",VLOOKUP($D679,CoRAP_update!$A$5:$J$376,MATCH(Sammanfattning!S$1,CoRAP_update!$A$4:$J$4,0),FALSE),VLOOKUP($A679,CoRAP_update!$D$5:$J$376,MATCH(Sammanfattning!S$1,CoRAP_update!$D$4:$J$4,0),FALSE)),VLOOKUP($C679,CoRAP_update!$C$5:$J$376,MATCH(Sammanfattning!S$1,CoRAP_update!$C$4:$J$4,0),FALSE))</f>
        <v>#N/A</v>
      </c>
      <c r="T679" s="76" t="e">
        <f>IF($A679="-",VLOOKUP($D679,EDC_update!$C$2:$F$450,4,FALSE),VLOOKUP($A679,EDC_update!$B$2:$F$450,5,FALSE))</f>
        <v>#N/A</v>
      </c>
      <c r="V679" s="78">
        <f>IF(IFERROR(SEARCH("PBT",P679),99)=99,IF(IFERROR(SEARCH("suspected PBT",S679),99)=99,IF(IFERROR(SEARCH("concluded to be PBT",K679),99)=99,IF(IFERROR(SEARCH("PBT",S679),99)=99,IF(IFERROR(SEARCH("PBT cand",L679),99)=99,IF(IFERROR(SEARCH("PBT",L679),99)=99,IF(IFERROR(SEARCH("persistent, bioackumulative and toxic properties",K679),99)=99,0,Scoring!$E$3),Scoring!$E$3),Scoring!$E$7),Scoring!$E$3),Scoring!$E$5),Scoring!$E$6),Scoring!$E$3)</f>
        <v>0</v>
      </c>
      <c r="W679" s="78">
        <f>IF(IFERROR(SEARCH("vPvB",P679),99)=99,IF(IFERROR(SEARCH("suspected pbt/vPvB",S679),99)=99,IF(IFERROR(SEARCH("vPvB",S679),99)=99,IF(IFERROR(SEARCH("concluded to be a vPvB",S679),99)=99,IF(IFERROR(SEARCH("identified as vPvB",K679),99)=99,IF(IFERROR(SEARCH("concluded to be a vPvB",K679),99)=99,IF(IFERROR(SEARCH("concluded to be both pbt and vPvB",S679),99)=99,IF(IFERROR(SEARCH("concluded to be both pbt and vPvB",K679),99)=99,0,Scoring!$E$5),Scoring!$E$5),Scoring!$E$5),Scoring!$E$5),Scoring!$E$5),Scoring!$E$4),Scoring!$E$6),Scoring!$E$4)</f>
        <v>0</v>
      </c>
      <c r="X679" s="78">
        <f>IF(IFERROR(SEARCH("H410",N679),99)=99,IF(IFERROR(SEARCH("H410",O679),99)=99,IF(IFERROR(SEARCH("H410",Q679),99)=99,IF(IFERROR(SEARCH("H410",M679),99)=99,IF(IFERROR(SEARCH("H410",R679),99)=99,IF(IFERROR(SEARCH("H411",N679),99)=99,IF(IFERROR(SEARCH("H411",O679),99)=99,IF(IFERROR(SEARCH("H411",Q679),99)=99,IF(IFERROR(SEARCH("H411",M679),99)=99,IF(IFERROR(SEARCH("H411",R679),99)=99,IF(IFERROR(SEARCH("H413",N679),99)=99,IF(IFERROR(SEARCH("H413",O679),99)=99,IF(IFERROR(SEARCH("H413",Q679),99)=99,IF(IFERROR(SEARCH("H413",M679),99)=99,IF(IFERROR(SEARCH("H413",R679),99)=99,IF(IFERROR(SEARCH("H412",N679),99)=99,IF(IFERROR(SEARCH("H412",O679),99)=99,IF(IFERROR(SEARCH("H412",Q679),99)=99,IF(IFERROR(SEARCH("H412",M679),99)=99,IF(IFERROR(SEARCH("H412",R679),99)=99,0,Scoring!$E$2),Scoring!$E$2),Scoring!$E$2),Scoring!$E$2),Scoring!$E$2),Scoring!$E$2),Scoring!$E$2),Scoring!$E$2),Scoring!$E$2),Scoring!$E$2),Scoring!$E$2),Scoring!$E$2),Scoring!$E$2),Scoring!$E$2),Scoring!$E$2),Scoring!$E$2),Scoring!$E$2),Scoring!$E$2),Scoring!$E$2),Scoring!$E$2)</f>
        <v>0</v>
      </c>
      <c r="Y679" s="78">
        <f>IF(IFERROR(SEARCH("CMR",K679),99)=99,IF(IFERROR(SEARCH("Suspected CMR",S679),99)=99,IF(IFERROR(SEARCH("CMR",S679),99)=99,0,Scoring!$E$8),Scoring!$E$9),Scoring!$E$8)</f>
        <v>3</v>
      </c>
      <c r="Z679" s="78">
        <f>IF(IFERROR(SEARCH("H350",N679),99)=99,IF(IFERROR(SEARCH("H350",O679),99)=99,IF(IFERROR(SEARCH("H350",Q679),99)=99,IF(IFERROR(SEARCH("H350",M679),99)=99,IF(IFERROR(SEARCH("H350",R679),99)=99,IF(IFERROR(SEARCH("H351",N679),99)=99,IF(IFERROR(SEARCH("H351",O679),99)=99,IF(IFERROR(SEARCH("H351",Q679),99)=99,IF(IFERROR(SEARCH("H351",M679),99)=99,IF(IFERROR(SEARCH("H351",R679),99)=99,IF(IFERROR(SEARCH("carcinogenic",P679),99)=99,IF(IFERROR(SEARCH("suspected carcinogenic",S679),99)=99,0,Scoring!$E$12),Scoring!$E$11),Scoring!$E$10),Scoring!$E$10),Scoring!$E$10),Scoring!$E$10),Scoring!$E$10),Scoring!$E$10),Scoring!$E$10),Scoring!$E$10),Scoring!$E$10),Scoring!$E$10)</f>
        <v>1</v>
      </c>
      <c r="AA679" s="78">
        <f>IF(IFERROR(SEARCH("H340",N679),99)=99,IF(IFERROR(SEARCH("H340",O679),99)=99,IF(IFERROR(SEARCH("H340",Q679),99)=99,IF(IFERROR(SEARCH("H340",M679),99)=99,IF(IFERROR(SEARCH("H340",R679),99)=99,IF(IFERROR(SEARCH("H341",N679),99)=99,IF(IFERROR(SEARCH("H341",O679),99)=99,IF(IFERROR(SEARCH("H341",Q679),99)=99,IF(IFERROR(SEARCH("H341",M679),99)=99,IF(IFERROR(SEARCH("H341",R679),99)=99,IF(IFERROR(SEARCH("mutagenic",P679),99)=99,IF(IFERROR(SEARCH("suspected mutagenic",S679),99)=99,0,Scoring!$E$15),Scoring!$E$14),Scoring!$E$13),Scoring!$E$13),Scoring!$E$13),Scoring!$E$13),Scoring!$E$13),Scoring!$E$13),Scoring!$E$13),Scoring!$E$13),Scoring!$E$13),Scoring!$E$13)</f>
        <v>0</v>
      </c>
      <c r="AB679" s="78">
        <f>IF(IFERROR(SEARCH("H360",N679),99)=99,IF(IFERROR(SEARCH("H360",O679),99)=99,IF(IFERROR(SEARCH("H360",Q679),99)=99,IF(IFERROR(SEARCH("H360",M679),99)=99,IF(IFERROR(SEARCH("H360",R679),99)=99,IF(IFERROR(SEARCH("H361",N679),99)=99,IF(IFERROR(SEARCH("H361",O679),99)=99,IF(IFERROR(SEARCH("H361",Q679),99)=99,IF(IFERROR(SEARCH("H361",M679),99)=99,IF(IFERROR(SEARCH("H361",R679),99)=99,IF(IFERROR(SEARCH("reproduction",P679),99)=99,IF(IFERROR(SEARCH("suspected reprotoxic",S679),99)=99,IF(IFERROR(SEARCH("reprotoxic",S679),99)=99,IF(IFERROR(SEARCH("reprotoxic",K679),99)=99,0,Scoring!$E$18),Scoring!$E$18),Scoring!$E$19),Scoring!$E$17),Scoring!$E$16),Scoring!$E$16),Scoring!$E$16),Scoring!$E$16),Scoring!$E$16),Scoring!$E$16),Scoring!$E$16),Scoring!$E$16),Scoring!$E$16),Scoring!$E$16)</f>
        <v>0</v>
      </c>
      <c r="AC679" s="78">
        <f>IF(IFERROR(SEARCH("57f",L679),99)=99,IF(IFERROR(SEARCH("57(f)",P679),99)=99,0,Scoring!$E$20),Scoring!$E$20)</f>
        <v>0</v>
      </c>
      <c r="AD679" s="78">
        <f>IF(IFERROR(SEARCH("CAT1",T679),99)=99,IF(IFERROR(SEARCH("CAT2",T679),99)=99,IF(IFERROR(SEARCH("CAT3",T679),99)=99,IF(IFERROR(SEARCH("concluded to be endocrine",K679),99)=99,IF(IFERROR(SEARCH("categorised as endocrine",K679),99)=99,IF(IFERROR(SEARCH("endocrine disrupting",P679),99)=99,IF(IFERROR(SEARCH("endocrine disrupting",K679),99)=99,IF(IFERROR(SEARCH("suspected endocrine",S679),99)=99,IF(IFERROR(SEARCH("potential endocrine",S679),99)=99,0,Scoring!$E$25),Scoring!$E$25),Scoring!$E$24),Scoring!$E$24),Scoring!$E$24),Scoring!$E$24),Scoring!$E$23),Scoring!$E$22),Scoring!$E$21)</f>
        <v>0</v>
      </c>
      <c r="AE679" s="78">
        <f>IF(IFERROR(SEARCH("suspected sensitiser",S679),99)=99,IF(IFERROR(SEARCH("sensitiser",S679),99)=99,IF(IFERROR(SEARCH("other hazard based concern",S679),99)=99,0,Scoring!$E$28),Scoring!$E$26),Scoring!$E$27)</f>
        <v>0</v>
      </c>
      <c r="AF679" s="78">
        <f>IF(IFERROR(M679,1)=1,IF(IFERROR(N679,1)=1,IF(IFERROR(O679,1)=1,IF(IFERROR(Q679,1)=1,IF(IFERROR(R679,1)=1,IF(IFERROR(T679,1)=1,IF(IFERROR(K679,1)=1,IF(IFERROR(P679,1)=1,IF(IFERROR(S679,1)=1,Scoring!$E$29,0),0),0),0),0),0),0),0),0)</f>
        <v>0</v>
      </c>
      <c r="AG679" s="78">
        <f t="shared" si="53"/>
        <v>3</v>
      </c>
      <c r="AI679" s="93"/>
      <c r="AJ679" s="94"/>
      <c r="AK679" s="76"/>
      <c r="AL679" s="75"/>
      <c r="AN679" s="79"/>
      <c r="AO679" s="79"/>
      <c r="AP679" s="79"/>
      <c r="AQ679" s="79"/>
      <c r="AR679" s="79"/>
      <c r="AS679" s="78"/>
      <c r="AU679" s="79">
        <f>IF(IFERROR(F679,99)=99,IF(IFERROR(G679,99)=99,IF(IFERROR(H679,99)=99,IF(IFERROR(I679,99)=99,IF(IFERROR(E679,99)=99,IF(IFERROR(J679,99)=99,0,Scoring!$B$7),Scoring!$B$3),Scoring!$B$2),Scoring!$B$6),Scoring!$B$5),Scoring!$B$4)</f>
        <v>0.3</v>
      </c>
      <c r="AV679" s="78">
        <f t="shared" si="54"/>
        <v>0.89999999999999991</v>
      </c>
      <c r="AW679" s="78"/>
      <c r="AX679" s="66"/>
      <c r="AY679" s="78"/>
      <c r="AZ679" s="76"/>
      <c r="BA679" s="76"/>
      <c r="BB679" s="76"/>
    </row>
    <row r="680" spans="1:54" x14ac:dyDescent="0.25">
      <c r="A680" s="77" t="s">
        <v>7614</v>
      </c>
      <c r="B680" s="76" t="str">
        <f t="shared" si="55"/>
        <v>271-624-0</v>
      </c>
      <c r="C680" s="77" t="s">
        <v>2026</v>
      </c>
      <c r="D680" s="77" t="s">
        <v>2027</v>
      </c>
      <c r="E680" s="76" t="str">
        <f>IF(C680="-",IF(A680="-",VLOOKUP(D680,'sin-list 180320_update'!$C$2:$C$835,1,FALSE),VLOOKUP(A680,'sin-list 180320_update'!$A$2:$A$835,1,FALSE)),VLOOKUP(C680,'sin-list 180320_update'!$B$2:$B$835,1,FALSE))</f>
        <v>271-624-0</v>
      </c>
      <c r="F680" s="76" t="e">
        <f>IF($C680="-",IF($A680="-",VLOOKUP($D680,'REACH Bilaga XVII_update'!$A$5:$A$131,1,FALSE),VLOOKUP($A680,'REACH Bilaga XVII_update'!$C$5:$C$131,1,FALSE)),VLOOKUP($C680,'REACH Bilaga XVII_update'!$B$5:$B$131,1,FALSE))</f>
        <v>#N/A</v>
      </c>
      <c r="G680" s="76" t="e">
        <f>IF($C680="-",IF($A680="-",VLOOKUP($D680,' REACH Bilaga 59_update'!$A$5:$A$210,1,FALSE),VLOOKUP($A680,' REACH Bilaga 59_update'!$D$5:$D$210,1,FALSE)),VLOOKUP($C680,' REACH Bilaga 59_update'!$C$5:$C$210,1,FALSE))</f>
        <v>#N/A</v>
      </c>
      <c r="H680" s="76" t="e">
        <f>IF($C680="-",IF($A680="-",VLOOKUP($D680,'REACH Bilaga XIV_update'!$A$5:$A$110,1,FALSE),VLOOKUP($A680,'REACH Bilaga XIV_update'!$D$5:$D$110,1,FALSE)),VLOOKUP($C680,'REACH Bilaga XIV_update'!$C$5:$C$110,1,FALSE))</f>
        <v>#N/A</v>
      </c>
      <c r="I680" s="76" t="e">
        <f>IF($C680="-",IF($A680="-",VLOOKUP($D680,CoRAP_update!$A$5:$A$376,1,FALSE),VLOOKUP($A680,CoRAP_update!$D$5:$D$376,1,FALSE)),VLOOKUP($C680,CoRAP_update!$C$5:$C$376,1,FALSE))</f>
        <v>#N/A</v>
      </c>
      <c r="J680" s="76" t="e">
        <f>IF($C680="-",IF($A680="-",VLOOKUP($D680,EDC_update!$C$2:$C$450,1,FALSE),VLOOKUP($A680,EDC_update!$B$2:$B$450,1,FALSE)),VLOOKUP($C680,EDC_update!$L$2:$L$450,1,FALSE))</f>
        <v>#N/A</v>
      </c>
      <c r="K680" s="76" t="str">
        <f>IF($C680="-",IF($A680="-",IF(VLOOKUP($D680,'sin-list 180320_update'!$C$2:$S$835,3,FALSE)="",NA(),VLOOKUP($D680,'sin-list 180320_update'!$C$2:$S$835,3,FALSE)),IF(VLOOKUP($A680,'sin-list 180320_update'!$A$2:$S$835,5,FALSE)="",NA(),VLOOKUP($A680,'sin-list 180320_update'!$A$2:$S$835,5,FALSE))),IF(VLOOKUP($C680,'sin-list 180320_update'!$B$2:$S$835,4,FALSE)="",NA(),VLOOKUP($C680,'sin-list 180320_update'!$B$2:$S$835,4,FALSE)))</f>
        <v>Classified CMR according to Annex VI of Regulation 1272/2008. (Might not apply when contaminants are below below legal thresholds and/or full refining history is known)</v>
      </c>
      <c r="L680" s="76" t="str">
        <f>IF($C680="-",IF($A680="-",VLOOKUP($D680,'sin-list 180320_update'!$C$2:$S$835,6,FALSE),VLOOKUP($A680,'sin-list 180320_update'!$A$2:$S$835,8,FALSE)),VLOOKUP($C680,'sin-list 180320_update'!$B$2:$S$835,7,FALSE))</f>
        <v>Press. Gas
Flam. Gas 1
Carc. 1B
Muta. 1B</v>
      </c>
      <c r="M680" s="76" t="str">
        <f>IF($C680="-",IF($A680="-",IF(VLOOKUP($D680,'sin-list 180320_update'!$C$2:$S$835,8,FALSE)="",NA(),VLOOKUP($D680,'sin-list 180320_update'!$C$2:$S$835,8,FALSE)),IF(VLOOKUP($A680,'sin-list 180320_update'!$A$2:$S$835,10,FALSE)="",NA(),VLOOKUP($A680,'sin-list 180320_update'!$A$2:$S$835,10,FALSE))),IF(VLOOKUP($C680,'sin-list 180320_update'!$B$2:$S$835,9,FALSE)="",NA(),VLOOKUP($C680,'sin-list 180320_update'!$B$2:$S$835,9,FALSE)))</f>
        <v>H220
H350
H340</v>
      </c>
      <c r="N680" s="76" t="e">
        <f>IF($C680="-",IF($A680="-",IF(VLOOKUP($D680,'REACH Bilaga XVII_update'!$A$5:$E$131,4,FALSE)="",NA(),VLOOKUP($D680,'REACH Bilaga XVII_update'!$A$5:$E$131,4,FALSE)),IF(VLOOKUP($A680,'REACH Bilaga XVII_update'!$C$5:$D$131,2,FALSE)="",NA(),VLOOKUP($A680,'REACH Bilaga XVII_update'!$C$5:$D$131,2,FALSE))),IF(VLOOKUP($C680,'REACH Bilaga XVII_update'!$B$5:$D$131,3,FALSE)="",NA(),VLOOKUP($C680,'REACH Bilaga XVII_update'!$B$5:$D$131,3,FALSE)))</f>
        <v>#N/A</v>
      </c>
      <c r="O680" s="76" t="e">
        <f>IF($C680="-",IF($A680="-",IF(VLOOKUP($D680,' REACH Bilaga 59_update'!$A$5:$E$210,5,FALSE)="",NA(),VLOOKUP($D680,' REACH Bilaga 59_update'!$A$5:$E$210,5,FALSE)),IF(VLOOKUP($A680,' REACH Bilaga 59_update'!$D$5:$E$210,2,FALSE)="",NA(),VLOOKUP($A680,' REACH Bilaga 59_update'!$D$5:$E$210,2,FALSE))),IF(VLOOKUP($C680,' REACH Bilaga 59_update'!$C$5:$E$210,3,FALSE)="",NA(),VLOOKUP($C680,' REACH Bilaga 59_update'!$C$5:$E$210,3,FALSE)))</f>
        <v>#N/A</v>
      </c>
      <c r="P680" s="76" t="e">
        <f>IF(C680="-",IF(A680="-",IFERROR(VLOOKUP($D680,' REACH Bilaga 59_update'!$A$5:$F$210,MATCH(Sammanfattning!P$1,' REACH Bilaga 59_update'!$A$4:$F$4,0),FALSE),VLOOKUP($D680,'REACH Bilaga XIV_update'!$A$4:$H$110,MATCH(Sammanfattning!P$1,'REACH Bilaga XIV_update'!$A$4:$H$4,0),FALSE)),IFERROR(VLOOKUP($A680,' REACH Bilaga 59_update'!$D$5:$F$210,MATCH(Sammanfattning!P$1,' REACH Bilaga 59_update'!$D$4:$F$4,0),FALSE),VLOOKUP($A680,'REACH Bilaga XIV_update'!$D$4:$H$110,MATCH(Sammanfattning!P$1,'REACH Bilaga XIV_update'!$D$4:$H$4,0),FALSE))),IFERROR(VLOOKUP($C680,' REACH Bilaga 59_update'!$C$5:$F$210,MATCH(Sammanfattning!P$1,' REACH Bilaga 59_update'!$C$4:$F$4,0),FALSE),VLOOKUP($C680,'REACH Bilaga XIV_update'!$C$4:$H$110,MATCH(Sammanfattning!P$1,'REACH Bilaga XIV_update'!$C$4:$H$4,0),FALSE)))</f>
        <v>#N/A</v>
      </c>
      <c r="Q680" s="76" t="e">
        <f>IF($C680="-",IF($A680="-",IF(VLOOKUP($D680,'REACH Bilaga XIV_update'!$A$5:$I$110,9,FALSE)="",NA(),VLOOKUP($D680,'REACH Bilaga XIV_update'!$A$5:$I$110,9,FALSE)),IF(VLOOKUP($A680,'REACH Bilaga XIV_update'!$D$5:$I$110,6,FALSE)="",NA(),VLOOKUP($A680,'REACH Bilaga XIV_update'!$D$5:$I$110,6,FALSE))),IF(VLOOKUP($C680,'REACH Bilaga XIV_update'!$C$5:$I$110,7,FALSE)="",NA(),VLOOKUP($C680,'REACH Bilaga XIV_update'!$C$5:$I$110,7,FALSE)))</f>
        <v>#N/A</v>
      </c>
      <c r="R680" s="76" t="e">
        <f>IF($C680="-",IF($A680="-",IF(VLOOKUP($D680,CoRAP_update!$A$5:$O$376,15,FALSE)="",NA(),VLOOKUP($D680,CoRAP_update!$A$5:$O$376,15,FALSE)),IF(VLOOKUP($A680,CoRAP_update!$D$5:$O$376,12,FALSE)="",NA(),VLOOKUP($A680,CoRAP_update!$D$5:$O$376,12,FALSE))),IF(VLOOKUP($C680,CoRAP_update!$C$5:$O$376,13,FALSE)="",NA(),VLOOKUP($C680,CoRAP_update!$C$5:$O$376,13,FALSE)))</f>
        <v>#N/A</v>
      </c>
      <c r="S680" s="144" t="e">
        <f>IF($C680="-",IF($A680="-",VLOOKUP($D680,CoRAP_update!$A$5:$J$376,MATCH(Sammanfattning!S$1,CoRAP_update!$A$4:$J$4,0),FALSE),VLOOKUP($A680,CoRAP_update!$D$5:$J$376,MATCH(Sammanfattning!S$1,CoRAP_update!$D$4:$J$4,0),FALSE)),VLOOKUP($C680,CoRAP_update!$C$5:$J$376,MATCH(Sammanfattning!S$1,CoRAP_update!$C$4:$J$4,0),FALSE))</f>
        <v>#N/A</v>
      </c>
      <c r="T680" s="76" t="e">
        <f>IF($A680="-",VLOOKUP($D680,EDC_update!$C$2:$F$450,4,FALSE),VLOOKUP($A680,EDC_update!$B$2:$F$450,5,FALSE))</f>
        <v>#N/A</v>
      </c>
      <c r="V680" s="78">
        <f>IF(IFERROR(SEARCH("PBT",P680),99)=99,IF(IFERROR(SEARCH("suspected PBT",S680),99)=99,IF(IFERROR(SEARCH("concluded to be PBT",K680),99)=99,IF(IFERROR(SEARCH("PBT",S680),99)=99,IF(IFERROR(SEARCH("PBT cand",L680),99)=99,IF(IFERROR(SEARCH("PBT",L680),99)=99,IF(IFERROR(SEARCH("persistent, bioackumulative and toxic properties",K680),99)=99,0,Scoring!$E$3),Scoring!$E$3),Scoring!$E$7),Scoring!$E$3),Scoring!$E$5),Scoring!$E$6),Scoring!$E$3)</f>
        <v>0</v>
      </c>
      <c r="W680" s="78">
        <f>IF(IFERROR(SEARCH("vPvB",P680),99)=99,IF(IFERROR(SEARCH("suspected pbt/vPvB",S680),99)=99,IF(IFERROR(SEARCH("vPvB",S680),99)=99,IF(IFERROR(SEARCH("concluded to be a vPvB",S680),99)=99,IF(IFERROR(SEARCH("identified as vPvB",K680),99)=99,IF(IFERROR(SEARCH("concluded to be a vPvB",K680),99)=99,IF(IFERROR(SEARCH("concluded to be both pbt and vPvB",S680),99)=99,IF(IFERROR(SEARCH("concluded to be both pbt and vPvB",K680),99)=99,0,Scoring!$E$5),Scoring!$E$5),Scoring!$E$5),Scoring!$E$5),Scoring!$E$5),Scoring!$E$4),Scoring!$E$6),Scoring!$E$4)</f>
        <v>0</v>
      </c>
      <c r="X680" s="78">
        <f>IF(IFERROR(SEARCH("H410",N680),99)=99,IF(IFERROR(SEARCH("H410",O680),99)=99,IF(IFERROR(SEARCH("H410",Q680),99)=99,IF(IFERROR(SEARCH("H410",M680),99)=99,IF(IFERROR(SEARCH("H410",R680),99)=99,IF(IFERROR(SEARCH("H411",N680),99)=99,IF(IFERROR(SEARCH("H411",O680),99)=99,IF(IFERROR(SEARCH("H411",Q680),99)=99,IF(IFERROR(SEARCH("H411",M680),99)=99,IF(IFERROR(SEARCH("H411",R680),99)=99,IF(IFERROR(SEARCH("H413",N680),99)=99,IF(IFERROR(SEARCH("H413",O680),99)=99,IF(IFERROR(SEARCH("H413",Q680),99)=99,IF(IFERROR(SEARCH("H413",M680),99)=99,IF(IFERROR(SEARCH("H413",R680),99)=99,IF(IFERROR(SEARCH("H412",N680),99)=99,IF(IFERROR(SEARCH("H412",O680),99)=99,IF(IFERROR(SEARCH("H412",Q680),99)=99,IF(IFERROR(SEARCH("H412",M680),99)=99,IF(IFERROR(SEARCH("H412",R680),99)=99,0,Scoring!$E$2),Scoring!$E$2),Scoring!$E$2),Scoring!$E$2),Scoring!$E$2),Scoring!$E$2),Scoring!$E$2),Scoring!$E$2),Scoring!$E$2),Scoring!$E$2),Scoring!$E$2),Scoring!$E$2),Scoring!$E$2),Scoring!$E$2),Scoring!$E$2),Scoring!$E$2),Scoring!$E$2),Scoring!$E$2),Scoring!$E$2),Scoring!$E$2)</f>
        <v>0</v>
      </c>
      <c r="Y680" s="78">
        <f>IF(IFERROR(SEARCH("CMR",K680),99)=99,IF(IFERROR(SEARCH("Suspected CMR",S680),99)=99,IF(IFERROR(SEARCH("CMR",S680),99)=99,0,Scoring!$E$8),Scoring!$E$9),Scoring!$E$8)</f>
        <v>3</v>
      </c>
      <c r="Z680" s="78">
        <f>IF(IFERROR(SEARCH("H350",N680),99)=99,IF(IFERROR(SEARCH("H350",O680),99)=99,IF(IFERROR(SEARCH("H350",Q680),99)=99,IF(IFERROR(SEARCH("H350",M680),99)=99,IF(IFERROR(SEARCH("H350",R680),99)=99,IF(IFERROR(SEARCH("H351",N680),99)=99,IF(IFERROR(SEARCH("H351",O680),99)=99,IF(IFERROR(SEARCH("H351",Q680),99)=99,IF(IFERROR(SEARCH("H351",M680),99)=99,IF(IFERROR(SEARCH("H351",R680),99)=99,IF(IFERROR(SEARCH("carcinogenic",P680),99)=99,IF(IFERROR(SEARCH("suspected carcinogenic",S680),99)=99,0,Scoring!$E$12),Scoring!$E$11),Scoring!$E$10),Scoring!$E$10),Scoring!$E$10),Scoring!$E$10),Scoring!$E$10),Scoring!$E$10),Scoring!$E$10),Scoring!$E$10),Scoring!$E$10),Scoring!$E$10)</f>
        <v>1</v>
      </c>
      <c r="AA680" s="78">
        <f>IF(IFERROR(SEARCH("H340",N680),99)=99,IF(IFERROR(SEARCH("H340",O680),99)=99,IF(IFERROR(SEARCH("H340",Q680),99)=99,IF(IFERROR(SEARCH("H340",M680),99)=99,IF(IFERROR(SEARCH("H340",R680),99)=99,IF(IFERROR(SEARCH("H341",N680),99)=99,IF(IFERROR(SEARCH("H341",O680),99)=99,IF(IFERROR(SEARCH("H341",Q680),99)=99,IF(IFERROR(SEARCH("H341",M680),99)=99,IF(IFERROR(SEARCH("H341",R680),99)=99,IF(IFERROR(SEARCH("mutagenic",P680),99)=99,IF(IFERROR(SEARCH("suspected mutagenic",S680),99)=99,0,Scoring!$E$15),Scoring!$E$14),Scoring!$E$13),Scoring!$E$13),Scoring!$E$13),Scoring!$E$13),Scoring!$E$13),Scoring!$E$13),Scoring!$E$13),Scoring!$E$13),Scoring!$E$13),Scoring!$E$13)</f>
        <v>1</v>
      </c>
      <c r="AB680" s="78">
        <f>IF(IFERROR(SEARCH("H360",N680),99)=99,IF(IFERROR(SEARCH("H360",O680),99)=99,IF(IFERROR(SEARCH("H360",Q680),99)=99,IF(IFERROR(SEARCH("H360",M680),99)=99,IF(IFERROR(SEARCH("H360",R680),99)=99,IF(IFERROR(SEARCH("H361",N680),99)=99,IF(IFERROR(SEARCH("H361",O680),99)=99,IF(IFERROR(SEARCH("H361",Q680),99)=99,IF(IFERROR(SEARCH("H361",M680),99)=99,IF(IFERROR(SEARCH("H361",R680),99)=99,IF(IFERROR(SEARCH("reproduction",P680),99)=99,IF(IFERROR(SEARCH("suspected reprotoxic",S680),99)=99,IF(IFERROR(SEARCH("reprotoxic",S680),99)=99,IF(IFERROR(SEARCH("reprotoxic",K680),99)=99,0,Scoring!$E$18),Scoring!$E$18),Scoring!$E$19),Scoring!$E$17),Scoring!$E$16),Scoring!$E$16),Scoring!$E$16),Scoring!$E$16),Scoring!$E$16),Scoring!$E$16),Scoring!$E$16),Scoring!$E$16),Scoring!$E$16),Scoring!$E$16)</f>
        <v>0</v>
      </c>
      <c r="AC680" s="78">
        <f>IF(IFERROR(SEARCH("57f",L680),99)=99,IF(IFERROR(SEARCH("57(f)",P680),99)=99,0,Scoring!$E$20),Scoring!$E$20)</f>
        <v>0</v>
      </c>
      <c r="AD680" s="78">
        <f>IF(IFERROR(SEARCH("CAT1",T680),99)=99,IF(IFERROR(SEARCH("CAT2",T680),99)=99,IF(IFERROR(SEARCH("CAT3",T680),99)=99,IF(IFERROR(SEARCH("concluded to be endocrine",K680),99)=99,IF(IFERROR(SEARCH("categorised as endocrine",K680),99)=99,IF(IFERROR(SEARCH("endocrine disrupting",P680),99)=99,IF(IFERROR(SEARCH("endocrine disrupting",K680),99)=99,IF(IFERROR(SEARCH("suspected endocrine",S680),99)=99,IF(IFERROR(SEARCH("potential endocrine",S680),99)=99,0,Scoring!$E$25),Scoring!$E$25),Scoring!$E$24),Scoring!$E$24),Scoring!$E$24),Scoring!$E$24),Scoring!$E$23),Scoring!$E$22),Scoring!$E$21)</f>
        <v>0</v>
      </c>
      <c r="AE680" s="78">
        <f>IF(IFERROR(SEARCH("suspected sensitiser",S680),99)=99,IF(IFERROR(SEARCH("sensitiser",S680),99)=99,IF(IFERROR(SEARCH("other hazard based concern",S680),99)=99,0,Scoring!$E$28),Scoring!$E$26),Scoring!$E$27)</f>
        <v>0</v>
      </c>
      <c r="AF680" s="78">
        <f>IF(IFERROR(M680,1)=1,IF(IFERROR(N680,1)=1,IF(IFERROR(O680,1)=1,IF(IFERROR(Q680,1)=1,IF(IFERROR(R680,1)=1,IF(IFERROR(T680,1)=1,IF(IFERROR(K680,1)=1,IF(IFERROR(P680,1)=1,IF(IFERROR(S680,1)=1,Scoring!$E$29,0),0),0),0),0),0),0),0),0)</f>
        <v>0</v>
      </c>
      <c r="AG680" s="78">
        <f t="shared" si="53"/>
        <v>3</v>
      </c>
      <c r="AI680" s="93"/>
      <c r="AJ680" s="94"/>
      <c r="AK680" s="76"/>
      <c r="AL680" s="75"/>
      <c r="AN680" s="79"/>
      <c r="AO680" s="79"/>
      <c r="AP680" s="79"/>
      <c r="AQ680" s="79"/>
      <c r="AR680" s="79"/>
      <c r="AS680" s="78"/>
      <c r="AU680" s="79">
        <f>IF(IFERROR(F680,99)=99,IF(IFERROR(G680,99)=99,IF(IFERROR(H680,99)=99,IF(IFERROR(I680,99)=99,IF(IFERROR(E680,99)=99,IF(IFERROR(J680,99)=99,0,Scoring!$B$7),Scoring!$B$3),Scoring!$B$2),Scoring!$B$6),Scoring!$B$5),Scoring!$B$4)</f>
        <v>0.3</v>
      </c>
      <c r="AV680" s="78">
        <f t="shared" si="54"/>
        <v>0.89999999999999991</v>
      </c>
      <c r="AW680" s="78"/>
      <c r="AX680" s="66"/>
      <c r="AY680" s="78"/>
      <c r="AZ680" s="76"/>
      <c r="BA680" s="76"/>
      <c r="BB680" s="76"/>
    </row>
    <row r="681" spans="1:54" x14ac:dyDescent="0.25">
      <c r="A681" s="77" t="s">
        <v>6568</v>
      </c>
      <c r="B681" s="76" t="str">
        <f t="shared" si="55"/>
        <v>271-635-0</v>
      </c>
      <c r="C681" s="77" t="s">
        <v>2028</v>
      </c>
      <c r="D681" s="77" t="s">
        <v>2029</v>
      </c>
      <c r="E681" s="76" t="str">
        <f>IF(C681="-",IF(A681="-",VLOOKUP(D681,'sin-list 180320_update'!$C$2:$C$835,1,FALSE),VLOOKUP(A681,'sin-list 180320_update'!$A$2:$A$835,1,FALSE)),VLOOKUP(C681,'sin-list 180320_update'!$B$2:$B$835,1,FALSE))</f>
        <v>271-635-0</v>
      </c>
      <c r="F681" s="76" t="e">
        <f>IF($C681="-",IF($A681="-",VLOOKUP($D681,'REACH Bilaga XVII_update'!$A$5:$A$131,1,FALSE),VLOOKUP($A681,'REACH Bilaga XVII_update'!$C$5:$C$131,1,FALSE)),VLOOKUP($C681,'REACH Bilaga XVII_update'!$B$5:$B$131,1,FALSE))</f>
        <v>#N/A</v>
      </c>
      <c r="G681" s="76" t="e">
        <f>IF($C681="-",IF($A681="-",VLOOKUP($D681,' REACH Bilaga 59_update'!$A$5:$A$210,1,FALSE),VLOOKUP($A681,' REACH Bilaga 59_update'!$D$5:$D$210,1,FALSE)),VLOOKUP($C681,' REACH Bilaga 59_update'!$C$5:$C$210,1,FALSE))</f>
        <v>#N/A</v>
      </c>
      <c r="H681" s="76" t="e">
        <f>IF($C681="-",IF($A681="-",VLOOKUP($D681,'REACH Bilaga XIV_update'!$A$5:$A$110,1,FALSE),VLOOKUP($A681,'REACH Bilaga XIV_update'!$D$5:$D$110,1,FALSE)),VLOOKUP($C681,'REACH Bilaga XIV_update'!$C$5:$C$110,1,FALSE))</f>
        <v>#N/A</v>
      </c>
      <c r="I681" s="76" t="e">
        <f>IF($C681="-",IF($A681="-",VLOOKUP($D681,CoRAP_update!$A$5:$A$376,1,FALSE),VLOOKUP($A681,CoRAP_update!$D$5:$D$376,1,FALSE)),VLOOKUP($C681,CoRAP_update!$C$5:$C$376,1,FALSE))</f>
        <v>#N/A</v>
      </c>
      <c r="J681" s="76" t="e">
        <f>IF($C681="-",IF($A681="-",VLOOKUP($D681,EDC_update!$C$2:$C$450,1,FALSE),VLOOKUP($A681,EDC_update!$B$2:$B$450,1,FALSE)),VLOOKUP($C681,EDC_update!$L$2:$L$450,1,FALSE))</f>
        <v>#N/A</v>
      </c>
      <c r="K681" s="76" t="str">
        <f>IF($C681="-",IF($A681="-",IF(VLOOKUP($D681,'sin-list 180320_update'!$C$2:$S$835,3,FALSE)="",NA(),VLOOKUP($D681,'sin-list 180320_update'!$C$2:$S$835,3,FALSE)),IF(VLOOKUP($A681,'sin-list 180320_update'!$A$2:$S$835,5,FALSE)="",NA(),VLOOKUP($A681,'sin-list 180320_update'!$A$2:$S$835,5,FALSE))),IF(VLOOKUP($C681,'sin-list 180320_update'!$B$2:$S$835,4,FALSE)="",NA(),VLOOKUP($C681,'sin-list 180320_update'!$B$2:$S$835,4,FALSE)))</f>
        <v>Classified CMR according to Annex VI of Regulation 1272/2008. (Might not apply when contaminants are below below legal thresholds and/or full refining history is known)</v>
      </c>
      <c r="L681" s="76" t="str">
        <f>IF($C681="-",IF($A681="-",VLOOKUP($D681,'sin-list 180320_update'!$C$2:$S$835,6,FALSE),VLOOKUP($A681,'sin-list 180320_update'!$A$2:$S$835,8,FALSE)),VLOOKUP($C681,'sin-list 180320_update'!$B$2:$S$835,7,FALSE))</f>
        <v>Carc. 1B
Muta. 1B
Asp. Tox. 1</v>
      </c>
      <c r="M681" s="76" t="str">
        <f>IF($C681="-",IF($A681="-",IF(VLOOKUP($D681,'sin-list 180320_update'!$C$2:$S$835,8,FALSE)="",NA(),VLOOKUP($D681,'sin-list 180320_update'!$C$2:$S$835,8,FALSE)),IF(VLOOKUP($A681,'sin-list 180320_update'!$A$2:$S$835,10,FALSE)="",NA(),VLOOKUP($A681,'sin-list 180320_update'!$A$2:$S$835,10,FALSE))),IF(VLOOKUP($C681,'sin-list 180320_update'!$B$2:$S$835,9,FALSE)="",NA(),VLOOKUP($C681,'sin-list 180320_update'!$B$2:$S$835,9,FALSE)))</f>
        <v>H350
H340
H304</v>
      </c>
      <c r="N681" s="76" t="e">
        <f>IF($C681="-",IF($A681="-",IF(VLOOKUP($D681,'REACH Bilaga XVII_update'!$A$5:$E$131,4,FALSE)="",NA(),VLOOKUP($D681,'REACH Bilaga XVII_update'!$A$5:$E$131,4,FALSE)),IF(VLOOKUP($A681,'REACH Bilaga XVII_update'!$C$5:$D$131,2,FALSE)="",NA(),VLOOKUP($A681,'REACH Bilaga XVII_update'!$C$5:$D$131,2,FALSE))),IF(VLOOKUP($C681,'REACH Bilaga XVII_update'!$B$5:$D$131,3,FALSE)="",NA(),VLOOKUP($C681,'REACH Bilaga XVII_update'!$B$5:$D$131,3,FALSE)))</f>
        <v>#N/A</v>
      </c>
      <c r="O681" s="76" t="e">
        <f>IF($C681="-",IF($A681="-",IF(VLOOKUP($D681,' REACH Bilaga 59_update'!$A$5:$E$210,5,FALSE)="",NA(),VLOOKUP($D681,' REACH Bilaga 59_update'!$A$5:$E$210,5,FALSE)),IF(VLOOKUP($A681,' REACH Bilaga 59_update'!$D$5:$E$210,2,FALSE)="",NA(),VLOOKUP($A681,' REACH Bilaga 59_update'!$D$5:$E$210,2,FALSE))),IF(VLOOKUP($C681,' REACH Bilaga 59_update'!$C$5:$E$210,3,FALSE)="",NA(),VLOOKUP($C681,' REACH Bilaga 59_update'!$C$5:$E$210,3,FALSE)))</f>
        <v>#N/A</v>
      </c>
      <c r="P681" s="76" t="e">
        <f>IF(C681="-",IF(A681="-",IFERROR(VLOOKUP($D681,' REACH Bilaga 59_update'!$A$5:$F$210,MATCH(Sammanfattning!P$1,' REACH Bilaga 59_update'!$A$4:$F$4,0),FALSE),VLOOKUP($D681,'REACH Bilaga XIV_update'!$A$4:$H$110,MATCH(Sammanfattning!P$1,'REACH Bilaga XIV_update'!$A$4:$H$4,0),FALSE)),IFERROR(VLOOKUP($A681,' REACH Bilaga 59_update'!$D$5:$F$210,MATCH(Sammanfattning!P$1,' REACH Bilaga 59_update'!$D$4:$F$4,0),FALSE),VLOOKUP($A681,'REACH Bilaga XIV_update'!$D$4:$H$110,MATCH(Sammanfattning!P$1,'REACH Bilaga XIV_update'!$D$4:$H$4,0),FALSE))),IFERROR(VLOOKUP($C681,' REACH Bilaga 59_update'!$C$5:$F$210,MATCH(Sammanfattning!P$1,' REACH Bilaga 59_update'!$C$4:$F$4,0),FALSE),VLOOKUP($C681,'REACH Bilaga XIV_update'!$C$4:$H$110,MATCH(Sammanfattning!P$1,'REACH Bilaga XIV_update'!$C$4:$H$4,0),FALSE)))</f>
        <v>#N/A</v>
      </c>
      <c r="Q681" s="76" t="e">
        <f>IF($C681="-",IF($A681="-",IF(VLOOKUP($D681,'REACH Bilaga XIV_update'!$A$5:$I$110,9,FALSE)="",NA(),VLOOKUP($D681,'REACH Bilaga XIV_update'!$A$5:$I$110,9,FALSE)),IF(VLOOKUP($A681,'REACH Bilaga XIV_update'!$D$5:$I$110,6,FALSE)="",NA(),VLOOKUP($A681,'REACH Bilaga XIV_update'!$D$5:$I$110,6,FALSE))),IF(VLOOKUP($C681,'REACH Bilaga XIV_update'!$C$5:$I$110,7,FALSE)="",NA(),VLOOKUP($C681,'REACH Bilaga XIV_update'!$C$5:$I$110,7,FALSE)))</f>
        <v>#N/A</v>
      </c>
      <c r="R681" s="76" t="e">
        <f>IF($C681="-",IF($A681="-",IF(VLOOKUP($D681,CoRAP_update!$A$5:$O$376,15,FALSE)="",NA(),VLOOKUP($D681,CoRAP_update!$A$5:$O$376,15,FALSE)),IF(VLOOKUP($A681,CoRAP_update!$D$5:$O$376,12,FALSE)="",NA(),VLOOKUP($A681,CoRAP_update!$D$5:$O$376,12,FALSE))),IF(VLOOKUP($C681,CoRAP_update!$C$5:$O$376,13,FALSE)="",NA(),VLOOKUP($C681,CoRAP_update!$C$5:$O$376,13,FALSE)))</f>
        <v>#N/A</v>
      </c>
      <c r="S681" s="144" t="e">
        <f>IF($C681="-",IF($A681="-",VLOOKUP($D681,CoRAP_update!$A$5:$J$376,MATCH(Sammanfattning!S$1,CoRAP_update!$A$4:$J$4,0),FALSE),VLOOKUP($A681,CoRAP_update!$D$5:$J$376,MATCH(Sammanfattning!S$1,CoRAP_update!$D$4:$J$4,0),FALSE)),VLOOKUP($C681,CoRAP_update!$C$5:$J$376,MATCH(Sammanfattning!S$1,CoRAP_update!$C$4:$J$4,0),FALSE))</f>
        <v>#N/A</v>
      </c>
      <c r="T681" s="76" t="e">
        <f>IF($A681="-",VLOOKUP($D681,EDC_update!$C$2:$F$450,4,FALSE),VLOOKUP($A681,EDC_update!$B$2:$F$450,5,FALSE))</f>
        <v>#N/A</v>
      </c>
      <c r="V681" s="78">
        <f>IF(IFERROR(SEARCH("PBT",P681),99)=99,IF(IFERROR(SEARCH("suspected PBT",S681),99)=99,IF(IFERROR(SEARCH("concluded to be PBT",K681),99)=99,IF(IFERROR(SEARCH("PBT",S681),99)=99,IF(IFERROR(SEARCH("PBT cand",L681),99)=99,IF(IFERROR(SEARCH("PBT",L681),99)=99,IF(IFERROR(SEARCH("persistent, bioackumulative and toxic properties",K681),99)=99,0,Scoring!$E$3),Scoring!$E$3),Scoring!$E$7),Scoring!$E$3),Scoring!$E$5),Scoring!$E$6),Scoring!$E$3)</f>
        <v>0</v>
      </c>
      <c r="W681" s="78">
        <f>IF(IFERROR(SEARCH("vPvB",P681),99)=99,IF(IFERROR(SEARCH("suspected pbt/vPvB",S681),99)=99,IF(IFERROR(SEARCH("vPvB",S681),99)=99,IF(IFERROR(SEARCH("concluded to be a vPvB",S681),99)=99,IF(IFERROR(SEARCH("identified as vPvB",K681),99)=99,IF(IFERROR(SEARCH("concluded to be a vPvB",K681),99)=99,IF(IFERROR(SEARCH("concluded to be both pbt and vPvB",S681),99)=99,IF(IFERROR(SEARCH("concluded to be both pbt and vPvB",K681),99)=99,0,Scoring!$E$5),Scoring!$E$5),Scoring!$E$5),Scoring!$E$5),Scoring!$E$5),Scoring!$E$4),Scoring!$E$6),Scoring!$E$4)</f>
        <v>0</v>
      </c>
      <c r="X681" s="78">
        <f>IF(IFERROR(SEARCH("H410",N681),99)=99,IF(IFERROR(SEARCH("H410",O681),99)=99,IF(IFERROR(SEARCH("H410",Q681),99)=99,IF(IFERROR(SEARCH("H410",M681),99)=99,IF(IFERROR(SEARCH("H410",R681),99)=99,IF(IFERROR(SEARCH("H411",N681),99)=99,IF(IFERROR(SEARCH("H411",O681),99)=99,IF(IFERROR(SEARCH("H411",Q681),99)=99,IF(IFERROR(SEARCH("H411",M681),99)=99,IF(IFERROR(SEARCH("H411",R681),99)=99,IF(IFERROR(SEARCH("H413",N681),99)=99,IF(IFERROR(SEARCH("H413",O681),99)=99,IF(IFERROR(SEARCH("H413",Q681),99)=99,IF(IFERROR(SEARCH("H413",M681),99)=99,IF(IFERROR(SEARCH("H413",R681),99)=99,IF(IFERROR(SEARCH("H412",N681),99)=99,IF(IFERROR(SEARCH("H412",O681),99)=99,IF(IFERROR(SEARCH("H412",Q681),99)=99,IF(IFERROR(SEARCH("H412",M681),99)=99,IF(IFERROR(SEARCH("H412",R681),99)=99,0,Scoring!$E$2),Scoring!$E$2),Scoring!$E$2),Scoring!$E$2),Scoring!$E$2),Scoring!$E$2),Scoring!$E$2),Scoring!$E$2),Scoring!$E$2),Scoring!$E$2),Scoring!$E$2),Scoring!$E$2),Scoring!$E$2),Scoring!$E$2),Scoring!$E$2),Scoring!$E$2),Scoring!$E$2),Scoring!$E$2),Scoring!$E$2),Scoring!$E$2)</f>
        <v>0</v>
      </c>
      <c r="Y681" s="78">
        <f>IF(IFERROR(SEARCH("CMR",K681),99)=99,IF(IFERROR(SEARCH("Suspected CMR",S681),99)=99,IF(IFERROR(SEARCH("CMR",S681),99)=99,0,Scoring!$E$8),Scoring!$E$9),Scoring!$E$8)</f>
        <v>3</v>
      </c>
      <c r="Z681" s="78">
        <f>IF(IFERROR(SEARCH("H350",N681),99)=99,IF(IFERROR(SEARCH("H350",O681),99)=99,IF(IFERROR(SEARCH("H350",Q681),99)=99,IF(IFERROR(SEARCH("H350",M681),99)=99,IF(IFERROR(SEARCH("H350",R681),99)=99,IF(IFERROR(SEARCH("H351",N681),99)=99,IF(IFERROR(SEARCH("H351",O681),99)=99,IF(IFERROR(SEARCH("H351",Q681),99)=99,IF(IFERROR(SEARCH("H351",M681),99)=99,IF(IFERROR(SEARCH("H351",R681),99)=99,IF(IFERROR(SEARCH("carcinogenic",P681),99)=99,IF(IFERROR(SEARCH("suspected carcinogenic",S681),99)=99,0,Scoring!$E$12),Scoring!$E$11),Scoring!$E$10),Scoring!$E$10),Scoring!$E$10),Scoring!$E$10),Scoring!$E$10),Scoring!$E$10),Scoring!$E$10),Scoring!$E$10),Scoring!$E$10),Scoring!$E$10)</f>
        <v>1</v>
      </c>
      <c r="AA681" s="78">
        <f>IF(IFERROR(SEARCH("H340",N681),99)=99,IF(IFERROR(SEARCH("H340",O681),99)=99,IF(IFERROR(SEARCH("H340",Q681),99)=99,IF(IFERROR(SEARCH("H340",M681),99)=99,IF(IFERROR(SEARCH("H340",R681),99)=99,IF(IFERROR(SEARCH("H341",N681),99)=99,IF(IFERROR(SEARCH("H341",O681),99)=99,IF(IFERROR(SEARCH("H341",Q681),99)=99,IF(IFERROR(SEARCH("H341",M681),99)=99,IF(IFERROR(SEARCH("H341",R681),99)=99,IF(IFERROR(SEARCH("mutagenic",P681),99)=99,IF(IFERROR(SEARCH("suspected mutagenic",S681),99)=99,0,Scoring!$E$15),Scoring!$E$14),Scoring!$E$13),Scoring!$E$13),Scoring!$E$13),Scoring!$E$13),Scoring!$E$13),Scoring!$E$13),Scoring!$E$13),Scoring!$E$13),Scoring!$E$13),Scoring!$E$13)</f>
        <v>1</v>
      </c>
      <c r="AB681" s="78">
        <f>IF(IFERROR(SEARCH("H360",N681),99)=99,IF(IFERROR(SEARCH("H360",O681),99)=99,IF(IFERROR(SEARCH("H360",Q681),99)=99,IF(IFERROR(SEARCH("H360",M681),99)=99,IF(IFERROR(SEARCH("H360",R681),99)=99,IF(IFERROR(SEARCH("H361",N681),99)=99,IF(IFERROR(SEARCH("H361",O681),99)=99,IF(IFERROR(SEARCH("H361",Q681),99)=99,IF(IFERROR(SEARCH("H361",M681),99)=99,IF(IFERROR(SEARCH("H361",R681),99)=99,IF(IFERROR(SEARCH("reproduction",P681),99)=99,IF(IFERROR(SEARCH("suspected reprotoxic",S681),99)=99,IF(IFERROR(SEARCH("reprotoxic",S681),99)=99,IF(IFERROR(SEARCH("reprotoxic",K681),99)=99,0,Scoring!$E$18),Scoring!$E$18),Scoring!$E$19),Scoring!$E$17),Scoring!$E$16),Scoring!$E$16),Scoring!$E$16),Scoring!$E$16),Scoring!$E$16),Scoring!$E$16),Scoring!$E$16),Scoring!$E$16),Scoring!$E$16),Scoring!$E$16)</f>
        <v>0</v>
      </c>
      <c r="AC681" s="78">
        <f>IF(IFERROR(SEARCH("57f",L681),99)=99,IF(IFERROR(SEARCH("57(f)",P681),99)=99,0,Scoring!$E$20),Scoring!$E$20)</f>
        <v>0</v>
      </c>
      <c r="AD681" s="78">
        <f>IF(IFERROR(SEARCH("CAT1",T681),99)=99,IF(IFERROR(SEARCH("CAT2",T681),99)=99,IF(IFERROR(SEARCH("CAT3",T681),99)=99,IF(IFERROR(SEARCH("concluded to be endocrine",K681),99)=99,IF(IFERROR(SEARCH("categorised as endocrine",K681),99)=99,IF(IFERROR(SEARCH("endocrine disrupting",P681),99)=99,IF(IFERROR(SEARCH("endocrine disrupting",K681),99)=99,IF(IFERROR(SEARCH("suspected endocrine",S681),99)=99,IF(IFERROR(SEARCH("potential endocrine",S681),99)=99,0,Scoring!$E$25),Scoring!$E$25),Scoring!$E$24),Scoring!$E$24),Scoring!$E$24),Scoring!$E$24),Scoring!$E$23),Scoring!$E$22),Scoring!$E$21)</f>
        <v>0</v>
      </c>
      <c r="AE681" s="78">
        <f>IF(IFERROR(SEARCH("suspected sensitiser",S681),99)=99,IF(IFERROR(SEARCH("sensitiser",S681),99)=99,IF(IFERROR(SEARCH("other hazard based concern",S681),99)=99,0,Scoring!$E$28),Scoring!$E$26),Scoring!$E$27)</f>
        <v>0</v>
      </c>
      <c r="AF681" s="78">
        <f>IF(IFERROR(M681,1)=1,IF(IFERROR(N681,1)=1,IF(IFERROR(O681,1)=1,IF(IFERROR(Q681,1)=1,IF(IFERROR(R681,1)=1,IF(IFERROR(T681,1)=1,IF(IFERROR(K681,1)=1,IF(IFERROR(P681,1)=1,IF(IFERROR(S681,1)=1,Scoring!$E$29,0),0),0),0),0),0),0),0),0)</f>
        <v>0</v>
      </c>
      <c r="AG681" s="78">
        <f t="shared" si="53"/>
        <v>3</v>
      </c>
      <c r="AI681" s="93"/>
      <c r="AJ681" s="94"/>
      <c r="AK681" s="76"/>
      <c r="AL681" s="75"/>
      <c r="AN681" s="79"/>
      <c r="AO681" s="79"/>
      <c r="AP681" s="79"/>
      <c r="AQ681" s="79"/>
      <c r="AR681" s="79"/>
      <c r="AS681" s="78"/>
      <c r="AU681" s="79">
        <f>IF(IFERROR(F681,99)=99,IF(IFERROR(G681,99)=99,IF(IFERROR(H681,99)=99,IF(IFERROR(I681,99)=99,IF(IFERROR(E681,99)=99,IF(IFERROR(J681,99)=99,0,Scoring!$B$7),Scoring!$B$3),Scoring!$B$2),Scoring!$B$6),Scoring!$B$5),Scoring!$B$4)</f>
        <v>0.3</v>
      </c>
      <c r="AV681" s="78">
        <f t="shared" si="54"/>
        <v>0.89999999999999991</v>
      </c>
      <c r="AW681" s="78"/>
      <c r="AX681" s="66"/>
      <c r="AY681" s="78"/>
      <c r="AZ681" s="76"/>
      <c r="BA681" s="76"/>
      <c r="BB681" s="76"/>
    </row>
    <row r="682" spans="1:54" x14ac:dyDescent="0.25">
      <c r="A682" s="77" t="s">
        <v>7615</v>
      </c>
      <c r="B682" s="76" t="str">
        <f t="shared" si="55"/>
        <v>271-726-5</v>
      </c>
      <c r="C682" s="77" t="s">
        <v>2030</v>
      </c>
      <c r="D682" s="77" t="s">
        <v>2031</v>
      </c>
      <c r="E682" s="76" t="str">
        <f>IF(C682="-",IF(A682="-",VLOOKUP(D682,'sin-list 180320_update'!$C$2:$C$835,1,FALSE),VLOOKUP(A682,'sin-list 180320_update'!$A$2:$A$835,1,FALSE)),VLOOKUP(C682,'sin-list 180320_update'!$B$2:$B$835,1,FALSE))</f>
        <v>271-726-5</v>
      </c>
      <c r="F682" s="76" t="e">
        <f>IF($C682="-",IF($A682="-",VLOOKUP($D682,'REACH Bilaga XVII_update'!$A$5:$A$131,1,FALSE),VLOOKUP($A682,'REACH Bilaga XVII_update'!$C$5:$C$131,1,FALSE)),VLOOKUP($C682,'REACH Bilaga XVII_update'!$B$5:$B$131,1,FALSE))</f>
        <v>#N/A</v>
      </c>
      <c r="G682" s="76" t="e">
        <f>IF($C682="-",IF($A682="-",VLOOKUP($D682,' REACH Bilaga 59_update'!$A$5:$A$210,1,FALSE),VLOOKUP($A682,' REACH Bilaga 59_update'!$D$5:$D$210,1,FALSE)),VLOOKUP($C682,' REACH Bilaga 59_update'!$C$5:$C$210,1,FALSE))</f>
        <v>#N/A</v>
      </c>
      <c r="H682" s="76" t="e">
        <f>IF($C682="-",IF($A682="-",VLOOKUP($D682,'REACH Bilaga XIV_update'!$A$5:$A$110,1,FALSE),VLOOKUP($A682,'REACH Bilaga XIV_update'!$D$5:$D$110,1,FALSE)),VLOOKUP($C682,'REACH Bilaga XIV_update'!$C$5:$C$110,1,FALSE))</f>
        <v>#N/A</v>
      </c>
      <c r="I682" s="76" t="e">
        <f>IF($C682="-",IF($A682="-",VLOOKUP($D682,CoRAP_update!$A$5:$A$376,1,FALSE),VLOOKUP($A682,CoRAP_update!$D$5:$D$376,1,FALSE)),VLOOKUP($C682,CoRAP_update!$C$5:$C$376,1,FALSE))</f>
        <v>#N/A</v>
      </c>
      <c r="J682" s="76" t="e">
        <f>IF($C682="-",IF($A682="-",VLOOKUP($D682,EDC_update!$C$2:$C$450,1,FALSE),VLOOKUP($A682,EDC_update!$B$2:$B$450,1,FALSE)),VLOOKUP($C682,EDC_update!$L$2:$L$450,1,FALSE))</f>
        <v>#N/A</v>
      </c>
      <c r="K682" s="76" t="str">
        <f>IF($C682="-",IF($A682="-",IF(VLOOKUP($D682,'sin-list 180320_update'!$C$2:$S$835,3,FALSE)="",NA(),VLOOKUP($D682,'sin-list 180320_update'!$C$2:$S$835,3,FALSE)),IF(VLOOKUP($A682,'sin-list 180320_update'!$A$2:$S$835,5,FALSE)="",NA(),VLOOKUP($A682,'sin-list 180320_update'!$A$2:$S$835,5,FALSE))),IF(VLOOKUP($C682,'sin-list 180320_update'!$B$2:$S$835,4,FALSE)="",NA(),VLOOKUP($C682,'sin-list 180320_update'!$B$2:$S$835,4,FALSE)))</f>
        <v>Classified CMR according to Annex VI of Regulation 1272/2008. (Might not apply when contaminants are below below legal thresholds and/or full refining history is known)</v>
      </c>
      <c r="L682" s="76" t="str">
        <f>IF($C682="-",IF($A682="-",VLOOKUP($D682,'sin-list 180320_update'!$C$2:$S$835,6,FALSE),VLOOKUP($A682,'sin-list 180320_update'!$A$2:$S$835,8,FALSE)),VLOOKUP($C682,'sin-list 180320_update'!$B$2:$S$835,7,FALSE))</f>
        <v>Carc. 1B
Muta. 1B
Asp. Tox. 1</v>
      </c>
      <c r="M682" s="76" t="str">
        <f>IF($C682="-",IF($A682="-",IF(VLOOKUP($D682,'sin-list 180320_update'!$C$2:$S$835,8,FALSE)="",NA(),VLOOKUP($D682,'sin-list 180320_update'!$C$2:$S$835,8,FALSE)),IF(VLOOKUP($A682,'sin-list 180320_update'!$A$2:$S$835,10,FALSE)="",NA(),VLOOKUP($A682,'sin-list 180320_update'!$A$2:$S$835,10,FALSE))),IF(VLOOKUP($C682,'sin-list 180320_update'!$B$2:$S$835,9,FALSE)="",NA(),VLOOKUP($C682,'sin-list 180320_update'!$B$2:$S$835,9,FALSE)))</f>
        <v>H350
H340
H304</v>
      </c>
      <c r="N682" s="76" t="e">
        <f>IF($C682="-",IF($A682="-",IF(VLOOKUP($D682,'REACH Bilaga XVII_update'!$A$5:$E$131,4,FALSE)="",NA(),VLOOKUP($D682,'REACH Bilaga XVII_update'!$A$5:$E$131,4,FALSE)),IF(VLOOKUP($A682,'REACH Bilaga XVII_update'!$C$5:$D$131,2,FALSE)="",NA(),VLOOKUP($A682,'REACH Bilaga XVII_update'!$C$5:$D$131,2,FALSE))),IF(VLOOKUP($C682,'REACH Bilaga XVII_update'!$B$5:$D$131,3,FALSE)="",NA(),VLOOKUP($C682,'REACH Bilaga XVII_update'!$B$5:$D$131,3,FALSE)))</f>
        <v>#N/A</v>
      </c>
      <c r="O682" s="76" t="e">
        <f>IF($C682="-",IF($A682="-",IF(VLOOKUP($D682,' REACH Bilaga 59_update'!$A$5:$E$210,5,FALSE)="",NA(),VLOOKUP($D682,' REACH Bilaga 59_update'!$A$5:$E$210,5,FALSE)),IF(VLOOKUP($A682,' REACH Bilaga 59_update'!$D$5:$E$210,2,FALSE)="",NA(),VLOOKUP($A682,' REACH Bilaga 59_update'!$D$5:$E$210,2,FALSE))),IF(VLOOKUP($C682,' REACH Bilaga 59_update'!$C$5:$E$210,3,FALSE)="",NA(),VLOOKUP($C682,' REACH Bilaga 59_update'!$C$5:$E$210,3,FALSE)))</f>
        <v>#N/A</v>
      </c>
      <c r="P682" s="76" t="e">
        <f>IF(C682="-",IF(A682="-",IFERROR(VLOOKUP($D682,' REACH Bilaga 59_update'!$A$5:$F$210,MATCH(Sammanfattning!P$1,' REACH Bilaga 59_update'!$A$4:$F$4,0),FALSE),VLOOKUP($D682,'REACH Bilaga XIV_update'!$A$4:$H$110,MATCH(Sammanfattning!P$1,'REACH Bilaga XIV_update'!$A$4:$H$4,0),FALSE)),IFERROR(VLOOKUP($A682,' REACH Bilaga 59_update'!$D$5:$F$210,MATCH(Sammanfattning!P$1,' REACH Bilaga 59_update'!$D$4:$F$4,0),FALSE),VLOOKUP($A682,'REACH Bilaga XIV_update'!$D$4:$H$110,MATCH(Sammanfattning!P$1,'REACH Bilaga XIV_update'!$D$4:$H$4,0),FALSE))),IFERROR(VLOOKUP($C682,' REACH Bilaga 59_update'!$C$5:$F$210,MATCH(Sammanfattning!P$1,' REACH Bilaga 59_update'!$C$4:$F$4,0),FALSE),VLOOKUP($C682,'REACH Bilaga XIV_update'!$C$4:$H$110,MATCH(Sammanfattning!P$1,'REACH Bilaga XIV_update'!$C$4:$H$4,0),FALSE)))</f>
        <v>#N/A</v>
      </c>
      <c r="Q682" s="76" t="e">
        <f>IF($C682="-",IF($A682="-",IF(VLOOKUP($D682,'REACH Bilaga XIV_update'!$A$5:$I$110,9,FALSE)="",NA(),VLOOKUP($D682,'REACH Bilaga XIV_update'!$A$5:$I$110,9,FALSE)),IF(VLOOKUP($A682,'REACH Bilaga XIV_update'!$D$5:$I$110,6,FALSE)="",NA(),VLOOKUP($A682,'REACH Bilaga XIV_update'!$D$5:$I$110,6,FALSE))),IF(VLOOKUP($C682,'REACH Bilaga XIV_update'!$C$5:$I$110,7,FALSE)="",NA(),VLOOKUP($C682,'REACH Bilaga XIV_update'!$C$5:$I$110,7,FALSE)))</f>
        <v>#N/A</v>
      </c>
      <c r="R682" s="76" t="e">
        <f>IF($C682="-",IF($A682="-",IF(VLOOKUP($D682,CoRAP_update!$A$5:$O$376,15,FALSE)="",NA(),VLOOKUP($D682,CoRAP_update!$A$5:$O$376,15,FALSE)),IF(VLOOKUP($A682,CoRAP_update!$D$5:$O$376,12,FALSE)="",NA(),VLOOKUP($A682,CoRAP_update!$D$5:$O$376,12,FALSE))),IF(VLOOKUP($C682,CoRAP_update!$C$5:$O$376,13,FALSE)="",NA(),VLOOKUP($C682,CoRAP_update!$C$5:$O$376,13,FALSE)))</f>
        <v>#N/A</v>
      </c>
      <c r="S682" s="144" t="e">
        <f>IF($C682="-",IF($A682="-",VLOOKUP($D682,CoRAP_update!$A$5:$J$376,MATCH(Sammanfattning!S$1,CoRAP_update!$A$4:$J$4,0),FALSE),VLOOKUP($A682,CoRAP_update!$D$5:$J$376,MATCH(Sammanfattning!S$1,CoRAP_update!$D$4:$J$4,0),FALSE)),VLOOKUP($C682,CoRAP_update!$C$5:$J$376,MATCH(Sammanfattning!S$1,CoRAP_update!$C$4:$J$4,0),FALSE))</f>
        <v>#N/A</v>
      </c>
      <c r="T682" s="76" t="e">
        <f>IF($A682="-",VLOOKUP($D682,EDC_update!$C$2:$F$450,4,FALSE),VLOOKUP($A682,EDC_update!$B$2:$F$450,5,FALSE))</f>
        <v>#N/A</v>
      </c>
      <c r="V682" s="78">
        <f>IF(IFERROR(SEARCH("PBT",P682),99)=99,IF(IFERROR(SEARCH("suspected PBT",S682),99)=99,IF(IFERROR(SEARCH("concluded to be PBT",K682),99)=99,IF(IFERROR(SEARCH("PBT",S682),99)=99,IF(IFERROR(SEARCH("PBT cand",L682),99)=99,IF(IFERROR(SEARCH("PBT",L682),99)=99,IF(IFERROR(SEARCH("persistent, bioackumulative and toxic properties",K682),99)=99,0,Scoring!$E$3),Scoring!$E$3),Scoring!$E$7),Scoring!$E$3),Scoring!$E$5),Scoring!$E$6),Scoring!$E$3)</f>
        <v>0</v>
      </c>
      <c r="W682" s="78">
        <f>IF(IFERROR(SEARCH("vPvB",P682),99)=99,IF(IFERROR(SEARCH("suspected pbt/vPvB",S682),99)=99,IF(IFERROR(SEARCH("vPvB",S682),99)=99,IF(IFERROR(SEARCH("concluded to be a vPvB",S682),99)=99,IF(IFERROR(SEARCH("identified as vPvB",K682),99)=99,IF(IFERROR(SEARCH("concluded to be a vPvB",K682),99)=99,IF(IFERROR(SEARCH("concluded to be both pbt and vPvB",S682),99)=99,IF(IFERROR(SEARCH("concluded to be both pbt and vPvB",K682),99)=99,0,Scoring!$E$5),Scoring!$E$5),Scoring!$E$5),Scoring!$E$5),Scoring!$E$5),Scoring!$E$4),Scoring!$E$6),Scoring!$E$4)</f>
        <v>0</v>
      </c>
      <c r="X682" s="78">
        <f>IF(IFERROR(SEARCH("H410",N682),99)=99,IF(IFERROR(SEARCH("H410",O682),99)=99,IF(IFERROR(SEARCH("H410",Q682),99)=99,IF(IFERROR(SEARCH("H410",M682),99)=99,IF(IFERROR(SEARCH("H410",R682),99)=99,IF(IFERROR(SEARCH("H411",N682),99)=99,IF(IFERROR(SEARCH("H411",O682),99)=99,IF(IFERROR(SEARCH("H411",Q682),99)=99,IF(IFERROR(SEARCH("H411",M682),99)=99,IF(IFERROR(SEARCH("H411",R682),99)=99,IF(IFERROR(SEARCH("H413",N682),99)=99,IF(IFERROR(SEARCH("H413",O682),99)=99,IF(IFERROR(SEARCH("H413",Q682),99)=99,IF(IFERROR(SEARCH("H413",M682),99)=99,IF(IFERROR(SEARCH("H413",R682),99)=99,IF(IFERROR(SEARCH("H412",N682),99)=99,IF(IFERROR(SEARCH("H412",O682),99)=99,IF(IFERROR(SEARCH("H412",Q682),99)=99,IF(IFERROR(SEARCH("H412",M682),99)=99,IF(IFERROR(SEARCH("H412",R682),99)=99,0,Scoring!$E$2),Scoring!$E$2),Scoring!$E$2),Scoring!$E$2),Scoring!$E$2),Scoring!$E$2),Scoring!$E$2),Scoring!$E$2),Scoring!$E$2),Scoring!$E$2),Scoring!$E$2),Scoring!$E$2),Scoring!$E$2),Scoring!$E$2),Scoring!$E$2),Scoring!$E$2),Scoring!$E$2),Scoring!$E$2),Scoring!$E$2),Scoring!$E$2)</f>
        <v>0</v>
      </c>
      <c r="Y682" s="78">
        <f>IF(IFERROR(SEARCH("CMR",K682),99)=99,IF(IFERROR(SEARCH("Suspected CMR",S682),99)=99,IF(IFERROR(SEARCH("CMR",S682),99)=99,0,Scoring!$E$8),Scoring!$E$9),Scoring!$E$8)</f>
        <v>3</v>
      </c>
      <c r="Z682" s="78">
        <f>IF(IFERROR(SEARCH("H350",N682),99)=99,IF(IFERROR(SEARCH("H350",O682),99)=99,IF(IFERROR(SEARCH("H350",Q682),99)=99,IF(IFERROR(SEARCH("H350",M682),99)=99,IF(IFERROR(SEARCH("H350",R682),99)=99,IF(IFERROR(SEARCH("H351",N682),99)=99,IF(IFERROR(SEARCH("H351",O682),99)=99,IF(IFERROR(SEARCH("H351",Q682),99)=99,IF(IFERROR(SEARCH("H351",M682),99)=99,IF(IFERROR(SEARCH("H351",R682),99)=99,IF(IFERROR(SEARCH("carcinogenic",P682),99)=99,IF(IFERROR(SEARCH("suspected carcinogenic",S682),99)=99,0,Scoring!$E$12),Scoring!$E$11),Scoring!$E$10),Scoring!$E$10),Scoring!$E$10),Scoring!$E$10),Scoring!$E$10),Scoring!$E$10),Scoring!$E$10),Scoring!$E$10),Scoring!$E$10),Scoring!$E$10)</f>
        <v>1</v>
      </c>
      <c r="AA682" s="78">
        <f>IF(IFERROR(SEARCH("H340",N682),99)=99,IF(IFERROR(SEARCH("H340",O682),99)=99,IF(IFERROR(SEARCH("H340",Q682),99)=99,IF(IFERROR(SEARCH("H340",M682),99)=99,IF(IFERROR(SEARCH("H340",R682),99)=99,IF(IFERROR(SEARCH("H341",N682),99)=99,IF(IFERROR(SEARCH("H341",O682),99)=99,IF(IFERROR(SEARCH("H341",Q682),99)=99,IF(IFERROR(SEARCH("H341",M682),99)=99,IF(IFERROR(SEARCH("H341",R682),99)=99,IF(IFERROR(SEARCH("mutagenic",P682),99)=99,IF(IFERROR(SEARCH("suspected mutagenic",S682),99)=99,0,Scoring!$E$15),Scoring!$E$14),Scoring!$E$13),Scoring!$E$13),Scoring!$E$13),Scoring!$E$13),Scoring!$E$13),Scoring!$E$13),Scoring!$E$13),Scoring!$E$13),Scoring!$E$13),Scoring!$E$13)</f>
        <v>1</v>
      </c>
      <c r="AB682" s="78">
        <f>IF(IFERROR(SEARCH("H360",N682),99)=99,IF(IFERROR(SEARCH("H360",O682),99)=99,IF(IFERROR(SEARCH("H360",Q682),99)=99,IF(IFERROR(SEARCH("H360",M682),99)=99,IF(IFERROR(SEARCH("H360",R682),99)=99,IF(IFERROR(SEARCH("H361",N682),99)=99,IF(IFERROR(SEARCH("H361",O682),99)=99,IF(IFERROR(SEARCH("H361",Q682),99)=99,IF(IFERROR(SEARCH("H361",M682),99)=99,IF(IFERROR(SEARCH("H361",R682),99)=99,IF(IFERROR(SEARCH("reproduction",P682),99)=99,IF(IFERROR(SEARCH("suspected reprotoxic",S682),99)=99,IF(IFERROR(SEARCH("reprotoxic",S682),99)=99,IF(IFERROR(SEARCH("reprotoxic",K682),99)=99,0,Scoring!$E$18),Scoring!$E$18),Scoring!$E$19),Scoring!$E$17),Scoring!$E$16),Scoring!$E$16),Scoring!$E$16),Scoring!$E$16),Scoring!$E$16),Scoring!$E$16),Scoring!$E$16),Scoring!$E$16),Scoring!$E$16),Scoring!$E$16)</f>
        <v>0</v>
      </c>
      <c r="AC682" s="78">
        <f>IF(IFERROR(SEARCH("57f",L682),99)=99,IF(IFERROR(SEARCH("57(f)",P682),99)=99,0,Scoring!$E$20),Scoring!$E$20)</f>
        <v>0</v>
      </c>
      <c r="AD682" s="78">
        <f>IF(IFERROR(SEARCH("CAT1",T682),99)=99,IF(IFERROR(SEARCH("CAT2",T682),99)=99,IF(IFERROR(SEARCH("CAT3",T682),99)=99,IF(IFERROR(SEARCH("concluded to be endocrine",K682),99)=99,IF(IFERROR(SEARCH("categorised as endocrine",K682),99)=99,IF(IFERROR(SEARCH("endocrine disrupting",P682),99)=99,IF(IFERROR(SEARCH("endocrine disrupting",K682),99)=99,IF(IFERROR(SEARCH("suspected endocrine",S682),99)=99,IF(IFERROR(SEARCH("potential endocrine",S682),99)=99,0,Scoring!$E$25),Scoring!$E$25),Scoring!$E$24),Scoring!$E$24),Scoring!$E$24),Scoring!$E$24),Scoring!$E$23),Scoring!$E$22),Scoring!$E$21)</f>
        <v>0</v>
      </c>
      <c r="AE682" s="78">
        <f>IF(IFERROR(SEARCH("suspected sensitiser",S682),99)=99,IF(IFERROR(SEARCH("sensitiser",S682),99)=99,IF(IFERROR(SEARCH("other hazard based concern",S682),99)=99,0,Scoring!$E$28),Scoring!$E$26),Scoring!$E$27)</f>
        <v>0</v>
      </c>
      <c r="AF682" s="78">
        <f>IF(IFERROR(M682,1)=1,IF(IFERROR(N682,1)=1,IF(IFERROR(O682,1)=1,IF(IFERROR(Q682,1)=1,IF(IFERROR(R682,1)=1,IF(IFERROR(T682,1)=1,IF(IFERROR(K682,1)=1,IF(IFERROR(P682,1)=1,IF(IFERROR(S682,1)=1,Scoring!$E$29,0),0),0),0),0),0),0),0),0)</f>
        <v>0</v>
      </c>
      <c r="AG682" s="78">
        <f t="shared" si="53"/>
        <v>3</v>
      </c>
      <c r="AI682" s="93"/>
      <c r="AJ682" s="94"/>
      <c r="AK682" s="76"/>
      <c r="AL682" s="75"/>
      <c r="AN682" s="79"/>
      <c r="AO682" s="79"/>
      <c r="AP682" s="79"/>
      <c r="AQ682" s="79"/>
      <c r="AR682" s="79"/>
      <c r="AS682" s="78"/>
      <c r="AU682" s="79">
        <f>IF(IFERROR(F682,99)=99,IF(IFERROR(G682,99)=99,IF(IFERROR(H682,99)=99,IF(IFERROR(I682,99)=99,IF(IFERROR(E682,99)=99,IF(IFERROR(J682,99)=99,0,Scoring!$B$7),Scoring!$B$3),Scoring!$B$2),Scoring!$B$6),Scoring!$B$5),Scoring!$B$4)</f>
        <v>0.3</v>
      </c>
      <c r="AV682" s="78">
        <f t="shared" si="54"/>
        <v>0.89999999999999991</v>
      </c>
      <c r="AW682" s="78"/>
      <c r="AX682" s="66"/>
      <c r="AY682" s="78"/>
      <c r="AZ682" s="76"/>
      <c r="BA682" s="76"/>
      <c r="BB682" s="76"/>
    </row>
    <row r="683" spans="1:54" x14ac:dyDescent="0.25">
      <c r="A683" s="77" t="s">
        <v>6569</v>
      </c>
      <c r="B683" s="76" t="str">
        <f t="shared" si="55"/>
        <v>271-727-0</v>
      </c>
      <c r="C683" s="77" t="s">
        <v>2032</v>
      </c>
      <c r="D683" s="77" t="s">
        <v>2033</v>
      </c>
      <c r="E683" s="76" t="str">
        <f>IF(C683="-",IF(A683="-",VLOOKUP(D683,'sin-list 180320_update'!$C$2:$C$835,1,FALSE),VLOOKUP(A683,'sin-list 180320_update'!$A$2:$A$835,1,FALSE)),VLOOKUP(C683,'sin-list 180320_update'!$B$2:$B$835,1,FALSE))</f>
        <v>271-727-0</v>
      </c>
      <c r="F683" s="76" t="e">
        <f>IF($C683="-",IF($A683="-",VLOOKUP($D683,'REACH Bilaga XVII_update'!$A$5:$A$131,1,FALSE),VLOOKUP($A683,'REACH Bilaga XVII_update'!$C$5:$C$131,1,FALSE)),VLOOKUP($C683,'REACH Bilaga XVII_update'!$B$5:$B$131,1,FALSE))</f>
        <v>#N/A</v>
      </c>
      <c r="G683" s="76" t="e">
        <f>IF($C683="-",IF($A683="-",VLOOKUP($D683,' REACH Bilaga 59_update'!$A$5:$A$210,1,FALSE),VLOOKUP($A683,' REACH Bilaga 59_update'!$D$5:$D$210,1,FALSE)),VLOOKUP($C683,' REACH Bilaga 59_update'!$C$5:$C$210,1,FALSE))</f>
        <v>#N/A</v>
      </c>
      <c r="H683" s="76" t="e">
        <f>IF($C683="-",IF($A683="-",VLOOKUP($D683,'REACH Bilaga XIV_update'!$A$5:$A$110,1,FALSE),VLOOKUP($A683,'REACH Bilaga XIV_update'!$D$5:$D$110,1,FALSE)),VLOOKUP($C683,'REACH Bilaga XIV_update'!$C$5:$C$110,1,FALSE))</f>
        <v>#N/A</v>
      </c>
      <c r="I683" s="76" t="e">
        <f>IF($C683="-",IF($A683="-",VLOOKUP($D683,CoRAP_update!$A$5:$A$376,1,FALSE),VLOOKUP($A683,CoRAP_update!$D$5:$D$376,1,FALSE)),VLOOKUP($C683,CoRAP_update!$C$5:$C$376,1,FALSE))</f>
        <v>#N/A</v>
      </c>
      <c r="J683" s="76" t="e">
        <f>IF($C683="-",IF($A683="-",VLOOKUP($D683,EDC_update!$C$2:$C$450,1,FALSE),VLOOKUP($A683,EDC_update!$B$2:$B$450,1,FALSE)),VLOOKUP($C683,EDC_update!$L$2:$L$450,1,FALSE))</f>
        <v>#N/A</v>
      </c>
      <c r="K683" s="76" t="str">
        <f>IF($C683="-",IF($A683="-",IF(VLOOKUP($D683,'sin-list 180320_update'!$C$2:$S$835,3,FALSE)="",NA(),VLOOKUP($D683,'sin-list 180320_update'!$C$2:$S$835,3,FALSE)),IF(VLOOKUP($A683,'sin-list 180320_update'!$A$2:$S$835,5,FALSE)="",NA(),VLOOKUP($A683,'sin-list 180320_update'!$A$2:$S$835,5,FALSE))),IF(VLOOKUP($C683,'sin-list 180320_update'!$B$2:$S$835,4,FALSE)="",NA(),VLOOKUP($C683,'sin-list 180320_update'!$B$2:$S$835,4,FALSE)))</f>
        <v>Classified CMR according to Annex VI of Regulation 1272/2008. (Might not apply when contaminants are below below legal thresholds and/or full refining history is known)</v>
      </c>
      <c r="L683" s="76" t="str">
        <f>IF($C683="-",IF($A683="-",VLOOKUP($D683,'sin-list 180320_update'!$C$2:$S$835,6,FALSE),VLOOKUP($A683,'sin-list 180320_update'!$A$2:$S$835,8,FALSE)),VLOOKUP($C683,'sin-list 180320_update'!$B$2:$S$835,7,FALSE))</f>
        <v>Carc. 1B
Muta. 1B
Asp. Tox. 1</v>
      </c>
      <c r="M683" s="76" t="str">
        <f>IF($C683="-",IF($A683="-",IF(VLOOKUP($D683,'sin-list 180320_update'!$C$2:$S$835,8,FALSE)="",NA(),VLOOKUP($D683,'sin-list 180320_update'!$C$2:$S$835,8,FALSE)),IF(VLOOKUP($A683,'sin-list 180320_update'!$A$2:$S$835,10,FALSE)="",NA(),VLOOKUP($A683,'sin-list 180320_update'!$A$2:$S$835,10,FALSE))),IF(VLOOKUP($C683,'sin-list 180320_update'!$B$2:$S$835,9,FALSE)="",NA(),VLOOKUP($C683,'sin-list 180320_update'!$B$2:$S$835,9,FALSE)))</f>
        <v>H350
H340
H304</v>
      </c>
      <c r="N683" s="76" t="e">
        <f>IF($C683="-",IF($A683="-",IF(VLOOKUP($D683,'REACH Bilaga XVII_update'!$A$5:$E$131,4,FALSE)="",NA(),VLOOKUP($D683,'REACH Bilaga XVII_update'!$A$5:$E$131,4,FALSE)),IF(VLOOKUP($A683,'REACH Bilaga XVII_update'!$C$5:$D$131,2,FALSE)="",NA(),VLOOKUP($A683,'REACH Bilaga XVII_update'!$C$5:$D$131,2,FALSE))),IF(VLOOKUP($C683,'REACH Bilaga XVII_update'!$B$5:$D$131,3,FALSE)="",NA(),VLOOKUP($C683,'REACH Bilaga XVII_update'!$B$5:$D$131,3,FALSE)))</f>
        <v>#N/A</v>
      </c>
      <c r="O683" s="76" t="e">
        <f>IF($C683="-",IF($A683="-",IF(VLOOKUP($D683,' REACH Bilaga 59_update'!$A$5:$E$210,5,FALSE)="",NA(),VLOOKUP($D683,' REACH Bilaga 59_update'!$A$5:$E$210,5,FALSE)),IF(VLOOKUP($A683,' REACH Bilaga 59_update'!$D$5:$E$210,2,FALSE)="",NA(),VLOOKUP($A683,' REACH Bilaga 59_update'!$D$5:$E$210,2,FALSE))),IF(VLOOKUP($C683,' REACH Bilaga 59_update'!$C$5:$E$210,3,FALSE)="",NA(),VLOOKUP($C683,' REACH Bilaga 59_update'!$C$5:$E$210,3,FALSE)))</f>
        <v>#N/A</v>
      </c>
      <c r="P683" s="76" t="e">
        <f>IF(C683="-",IF(A683="-",IFERROR(VLOOKUP($D683,' REACH Bilaga 59_update'!$A$5:$F$210,MATCH(Sammanfattning!P$1,' REACH Bilaga 59_update'!$A$4:$F$4,0),FALSE),VLOOKUP($D683,'REACH Bilaga XIV_update'!$A$4:$H$110,MATCH(Sammanfattning!P$1,'REACH Bilaga XIV_update'!$A$4:$H$4,0),FALSE)),IFERROR(VLOOKUP($A683,' REACH Bilaga 59_update'!$D$5:$F$210,MATCH(Sammanfattning!P$1,' REACH Bilaga 59_update'!$D$4:$F$4,0),FALSE),VLOOKUP($A683,'REACH Bilaga XIV_update'!$D$4:$H$110,MATCH(Sammanfattning!P$1,'REACH Bilaga XIV_update'!$D$4:$H$4,0),FALSE))),IFERROR(VLOOKUP($C683,' REACH Bilaga 59_update'!$C$5:$F$210,MATCH(Sammanfattning!P$1,' REACH Bilaga 59_update'!$C$4:$F$4,0),FALSE),VLOOKUP($C683,'REACH Bilaga XIV_update'!$C$4:$H$110,MATCH(Sammanfattning!P$1,'REACH Bilaga XIV_update'!$C$4:$H$4,0),FALSE)))</f>
        <v>#N/A</v>
      </c>
      <c r="Q683" s="76" t="e">
        <f>IF($C683="-",IF($A683="-",IF(VLOOKUP($D683,'REACH Bilaga XIV_update'!$A$5:$I$110,9,FALSE)="",NA(),VLOOKUP($D683,'REACH Bilaga XIV_update'!$A$5:$I$110,9,FALSE)),IF(VLOOKUP($A683,'REACH Bilaga XIV_update'!$D$5:$I$110,6,FALSE)="",NA(),VLOOKUP($A683,'REACH Bilaga XIV_update'!$D$5:$I$110,6,FALSE))),IF(VLOOKUP($C683,'REACH Bilaga XIV_update'!$C$5:$I$110,7,FALSE)="",NA(),VLOOKUP($C683,'REACH Bilaga XIV_update'!$C$5:$I$110,7,FALSE)))</f>
        <v>#N/A</v>
      </c>
      <c r="R683" s="76" t="e">
        <f>IF($C683="-",IF($A683="-",IF(VLOOKUP($D683,CoRAP_update!$A$5:$O$376,15,FALSE)="",NA(),VLOOKUP($D683,CoRAP_update!$A$5:$O$376,15,FALSE)),IF(VLOOKUP($A683,CoRAP_update!$D$5:$O$376,12,FALSE)="",NA(),VLOOKUP($A683,CoRAP_update!$D$5:$O$376,12,FALSE))),IF(VLOOKUP($C683,CoRAP_update!$C$5:$O$376,13,FALSE)="",NA(),VLOOKUP($C683,CoRAP_update!$C$5:$O$376,13,FALSE)))</f>
        <v>#N/A</v>
      </c>
      <c r="S683" s="144" t="e">
        <f>IF($C683="-",IF($A683="-",VLOOKUP($D683,CoRAP_update!$A$5:$J$376,MATCH(Sammanfattning!S$1,CoRAP_update!$A$4:$J$4,0),FALSE),VLOOKUP($A683,CoRAP_update!$D$5:$J$376,MATCH(Sammanfattning!S$1,CoRAP_update!$D$4:$J$4,0),FALSE)),VLOOKUP($C683,CoRAP_update!$C$5:$J$376,MATCH(Sammanfattning!S$1,CoRAP_update!$C$4:$J$4,0),FALSE))</f>
        <v>#N/A</v>
      </c>
      <c r="T683" s="76" t="e">
        <f>IF($A683="-",VLOOKUP($D683,EDC_update!$C$2:$F$450,4,FALSE),VLOOKUP($A683,EDC_update!$B$2:$F$450,5,FALSE))</f>
        <v>#N/A</v>
      </c>
      <c r="V683" s="78">
        <f>IF(IFERROR(SEARCH("PBT",P683),99)=99,IF(IFERROR(SEARCH("suspected PBT",S683),99)=99,IF(IFERROR(SEARCH("concluded to be PBT",K683),99)=99,IF(IFERROR(SEARCH("PBT",S683),99)=99,IF(IFERROR(SEARCH("PBT cand",L683),99)=99,IF(IFERROR(SEARCH("PBT",L683),99)=99,IF(IFERROR(SEARCH("persistent, bioackumulative and toxic properties",K683),99)=99,0,Scoring!$E$3),Scoring!$E$3),Scoring!$E$7),Scoring!$E$3),Scoring!$E$5),Scoring!$E$6),Scoring!$E$3)</f>
        <v>0</v>
      </c>
      <c r="W683" s="78">
        <f>IF(IFERROR(SEARCH("vPvB",P683),99)=99,IF(IFERROR(SEARCH("suspected pbt/vPvB",S683),99)=99,IF(IFERROR(SEARCH("vPvB",S683),99)=99,IF(IFERROR(SEARCH("concluded to be a vPvB",S683),99)=99,IF(IFERROR(SEARCH("identified as vPvB",K683),99)=99,IF(IFERROR(SEARCH("concluded to be a vPvB",K683),99)=99,IF(IFERROR(SEARCH("concluded to be both pbt and vPvB",S683),99)=99,IF(IFERROR(SEARCH("concluded to be both pbt and vPvB",K683),99)=99,0,Scoring!$E$5),Scoring!$E$5),Scoring!$E$5),Scoring!$E$5),Scoring!$E$5),Scoring!$E$4),Scoring!$E$6),Scoring!$E$4)</f>
        <v>0</v>
      </c>
      <c r="X683" s="78">
        <f>IF(IFERROR(SEARCH("H410",N683),99)=99,IF(IFERROR(SEARCH("H410",O683),99)=99,IF(IFERROR(SEARCH("H410",Q683),99)=99,IF(IFERROR(SEARCH("H410",M683),99)=99,IF(IFERROR(SEARCH("H410",R683),99)=99,IF(IFERROR(SEARCH("H411",N683),99)=99,IF(IFERROR(SEARCH("H411",O683),99)=99,IF(IFERROR(SEARCH("H411",Q683),99)=99,IF(IFERROR(SEARCH("H411",M683),99)=99,IF(IFERROR(SEARCH("H411",R683),99)=99,IF(IFERROR(SEARCH("H413",N683),99)=99,IF(IFERROR(SEARCH("H413",O683),99)=99,IF(IFERROR(SEARCH("H413",Q683),99)=99,IF(IFERROR(SEARCH("H413",M683),99)=99,IF(IFERROR(SEARCH("H413",R683),99)=99,IF(IFERROR(SEARCH("H412",N683),99)=99,IF(IFERROR(SEARCH("H412",O683),99)=99,IF(IFERROR(SEARCH("H412",Q683),99)=99,IF(IFERROR(SEARCH("H412",M683),99)=99,IF(IFERROR(SEARCH("H412",R683),99)=99,0,Scoring!$E$2),Scoring!$E$2),Scoring!$E$2),Scoring!$E$2),Scoring!$E$2),Scoring!$E$2),Scoring!$E$2),Scoring!$E$2),Scoring!$E$2),Scoring!$E$2),Scoring!$E$2),Scoring!$E$2),Scoring!$E$2),Scoring!$E$2),Scoring!$E$2),Scoring!$E$2),Scoring!$E$2),Scoring!$E$2),Scoring!$E$2),Scoring!$E$2)</f>
        <v>0</v>
      </c>
      <c r="Y683" s="78">
        <f>IF(IFERROR(SEARCH("CMR",K683),99)=99,IF(IFERROR(SEARCH("Suspected CMR",S683),99)=99,IF(IFERROR(SEARCH("CMR",S683),99)=99,0,Scoring!$E$8),Scoring!$E$9),Scoring!$E$8)</f>
        <v>3</v>
      </c>
      <c r="Z683" s="78">
        <f>IF(IFERROR(SEARCH("H350",N683),99)=99,IF(IFERROR(SEARCH("H350",O683),99)=99,IF(IFERROR(SEARCH("H350",Q683),99)=99,IF(IFERROR(SEARCH("H350",M683),99)=99,IF(IFERROR(SEARCH("H350",R683),99)=99,IF(IFERROR(SEARCH("H351",N683),99)=99,IF(IFERROR(SEARCH("H351",O683),99)=99,IF(IFERROR(SEARCH("H351",Q683),99)=99,IF(IFERROR(SEARCH("H351",M683),99)=99,IF(IFERROR(SEARCH("H351",R683),99)=99,IF(IFERROR(SEARCH("carcinogenic",P683),99)=99,IF(IFERROR(SEARCH("suspected carcinogenic",S683),99)=99,0,Scoring!$E$12),Scoring!$E$11),Scoring!$E$10),Scoring!$E$10),Scoring!$E$10),Scoring!$E$10),Scoring!$E$10),Scoring!$E$10),Scoring!$E$10),Scoring!$E$10),Scoring!$E$10),Scoring!$E$10)</f>
        <v>1</v>
      </c>
      <c r="AA683" s="78">
        <f>IF(IFERROR(SEARCH("H340",N683),99)=99,IF(IFERROR(SEARCH("H340",O683),99)=99,IF(IFERROR(SEARCH("H340",Q683),99)=99,IF(IFERROR(SEARCH("H340",M683),99)=99,IF(IFERROR(SEARCH("H340",R683),99)=99,IF(IFERROR(SEARCH("H341",N683),99)=99,IF(IFERROR(SEARCH("H341",O683),99)=99,IF(IFERROR(SEARCH("H341",Q683),99)=99,IF(IFERROR(SEARCH("H341",M683),99)=99,IF(IFERROR(SEARCH("H341",R683),99)=99,IF(IFERROR(SEARCH("mutagenic",P683),99)=99,IF(IFERROR(SEARCH("suspected mutagenic",S683),99)=99,0,Scoring!$E$15),Scoring!$E$14),Scoring!$E$13),Scoring!$E$13),Scoring!$E$13),Scoring!$E$13),Scoring!$E$13),Scoring!$E$13),Scoring!$E$13),Scoring!$E$13),Scoring!$E$13),Scoring!$E$13)</f>
        <v>1</v>
      </c>
      <c r="AB683" s="78">
        <f>IF(IFERROR(SEARCH("H360",N683),99)=99,IF(IFERROR(SEARCH("H360",O683),99)=99,IF(IFERROR(SEARCH("H360",Q683),99)=99,IF(IFERROR(SEARCH("H360",M683),99)=99,IF(IFERROR(SEARCH("H360",R683),99)=99,IF(IFERROR(SEARCH("H361",N683),99)=99,IF(IFERROR(SEARCH("H361",O683),99)=99,IF(IFERROR(SEARCH("H361",Q683),99)=99,IF(IFERROR(SEARCH("H361",M683),99)=99,IF(IFERROR(SEARCH("H361",R683),99)=99,IF(IFERROR(SEARCH("reproduction",P683),99)=99,IF(IFERROR(SEARCH("suspected reprotoxic",S683),99)=99,IF(IFERROR(SEARCH("reprotoxic",S683),99)=99,IF(IFERROR(SEARCH("reprotoxic",K683),99)=99,0,Scoring!$E$18),Scoring!$E$18),Scoring!$E$19),Scoring!$E$17),Scoring!$E$16),Scoring!$E$16),Scoring!$E$16),Scoring!$E$16),Scoring!$E$16),Scoring!$E$16),Scoring!$E$16),Scoring!$E$16),Scoring!$E$16),Scoring!$E$16)</f>
        <v>0</v>
      </c>
      <c r="AC683" s="78">
        <f>IF(IFERROR(SEARCH("57f",L683),99)=99,IF(IFERROR(SEARCH("57(f)",P683),99)=99,0,Scoring!$E$20),Scoring!$E$20)</f>
        <v>0</v>
      </c>
      <c r="AD683" s="78">
        <f>IF(IFERROR(SEARCH("CAT1",T683),99)=99,IF(IFERROR(SEARCH("CAT2",T683),99)=99,IF(IFERROR(SEARCH("CAT3",T683),99)=99,IF(IFERROR(SEARCH("concluded to be endocrine",K683),99)=99,IF(IFERROR(SEARCH("categorised as endocrine",K683),99)=99,IF(IFERROR(SEARCH("endocrine disrupting",P683),99)=99,IF(IFERROR(SEARCH("endocrine disrupting",K683),99)=99,IF(IFERROR(SEARCH("suspected endocrine",S683),99)=99,IF(IFERROR(SEARCH("potential endocrine",S683),99)=99,0,Scoring!$E$25),Scoring!$E$25),Scoring!$E$24),Scoring!$E$24),Scoring!$E$24),Scoring!$E$24),Scoring!$E$23),Scoring!$E$22),Scoring!$E$21)</f>
        <v>0</v>
      </c>
      <c r="AE683" s="78">
        <f>IF(IFERROR(SEARCH("suspected sensitiser",S683),99)=99,IF(IFERROR(SEARCH("sensitiser",S683),99)=99,IF(IFERROR(SEARCH("other hazard based concern",S683),99)=99,0,Scoring!$E$28),Scoring!$E$26),Scoring!$E$27)</f>
        <v>0</v>
      </c>
      <c r="AF683" s="78">
        <f>IF(IFERROR(M683,1)=1,IF(IFERROR(N683,1)=1,IF(IFERROR(O683,1)=1,IF(IFERROR(Q683,1)=1,IF(IFERROR(R683,1)=1,IF(IFERROR(T683,1)=1,IF(IFERROR(K683,1)=1,IF(IFERROR(P683,1)=1,IF(IFERROR(S683,1)=1,Scoring!$E$29,0),0),0),0),0),0),0),0),0)</f>
        <v>0</v>
      </c>
      <c r="AG683" s="78">
        <f t="shared" si="53"/>
        <v>3</v>
      </c>
      <c r="AI683" s="93"/>
      <c r="AJ683" s="94"/>
      <c r="AK683" s="76"/>
      <c r="AL683" s="75"/>
      <c r="AN683" s="79"/>
      <c r="AO683" s="79"/>
      <c r="AP683" s="79"/>
      <c r="AQ683" s="79"/>
      <c r="AR683" s="79"/>
      <c r="AS683" s="78"/>
      <c r="AU683" s="79">
        <f>IF(IFERROR(F683,99)=99,IF(IFERROR(G683,99)=99,IF(IFERROR(H683,99)=99,IF(IFERROR(I683,99)=99,IF(IFERROR(E683,99)=99,IF(IFERROR(J683,99)=99,0,Scoring!$B$7),Scoring!$B$3),Scoring!$B$2),Scoring!$B$6),Scoring!$B$5),Scoring!$B$4)</f>
        <v>0.3</v>
      </c>
      <c r="AV683" s="78">
        <f t="shared" si="54"/>
        <v>0.89999999999999991</v>
      </c>
      <c r="AW683" s="78"/>
      <c r="AX683" s="66"/>
      <c r="AY683" s="78"/>
      <c r="AZ683" s="76"/>
      <c r="BA683" s="76"/>
      <c r="BB683" s="76"/>
    </row>
    <row r="684" spans="1:54" x14ac:dyDescent="0.25">
      <c r="A684" s="77" t="s">
        <v>6570</v>
      </c>
      <c r="B684" s="76" t="str">
        <f t="shared" si="55"/>
        <v>271-735-4</v>
      </c>
      <c r="C684" s="77" t="s">
        <v>2034</v>
      </c>
      <c r="D684" s="77" t="s">
        <v>2035</v>
      </c>
      <c r="E684" s="76" t="str">
        <f>IF(C684="-",IF(A684="-",VLOOKUP(D684,'sin-list 180320_update'!$C$2:$C$835,1,FALSE),VLOOKUP(A684,'sin-list 180320_update'!$A$2:$A$835,1,FALSE)),VLOOKUP(C684,'sin-list 180320_update'!$B$2:$B$835,1,FALSE))</f>
        <v>271-735-4</v>
      </c>
      <c r="F684" s="76" t="e">
        <f>IF($C684="-",IF($A684="-",VLOOKUP($D684,'REACH Bilaga XVII_update'!$A$5:$A$131,1,FALSE),VLOOKUP($A684,'REACH Bilaga XVII_update'!$C$5:$C$131,1,FALSE)),VLOOKUP($C684,'REACH Bilaga XVII_update'!$B$5:$B$131,1,FALSE))</f>
        <v>#N/A</v>
      </c>
      <c r="G684" s="76" t="e">
        <f>IF($C684="-",IF($A684="-",VLOOKUP($D684,' REACH Bilaga 59_update'!$A$5:$A$210,1,FALSE),VLOOKUP($A684,' REACH Bilaga 59_update'!$D$5:$D$210,1,FALSE)),VLOOKUP($C684,' REACH Bilaga 59_update'!$C$5:$C$210,1,FALSE))</f>
        <v>#N/A</v>
      </c>
      <c r="H684" s="76" t="e">
        <f>IF($C684="-",IF($A684="-",VLOOKUP($D684,'REACH Bilaga XIV_update'!$A$5:$A$110,1,FALSE),VLOOKUP($A684,'REACH Bilaga XIV_update'!$D$5:$D$110,1,FALSE)),VLOOKUP($C684,'REACH Bilaga XIV_update'!$C$5:$C$110,1,FALSE))</f>
        <v>#N/A</v>
      </c>
      <c r="I684" s="76" t="e">
        <f>IF($C684="-",IF($A684="-",VLOOKUP($D684,CoRAP_update!$A$5:$A$376,1,FALSE),VLOOKUP($A684,CoRAP_update!$D$5:$D$376,1,FALSE)),VLOOKUP($C684,CoRAP_update!$C$5:$C$376,1,FALSE))</f>
        <v>#N/A</v>
      </c>
      <c r="J684" s="76" t="e">
        <f>IF($C684="-",IF($A684="-",VLOOKUP($D684,EDC_update!$C$2:$C$450,1,FALSE),VLOOKUP($A684,EDC_update!$B$2:$B$450,1,FALSE)),VLOOKUP($C684,EDC_update!$L$2:$L$450,1,FALSE))</f>
        <v>#N/A</v>
      </c>
      <c r="K684" s="76" t="str">
        <f>IF($C684="-",IF($A684="-",IF(VLOOKUP($D684,'sin-list 180320_update'!$C$2:$S$835,3,FALSE)="",NA(),VLOOKUP($D684,'sin-list 180320_update'!$C$2:$S$835,3,FALSE)),IF(VLOOKUP($A684,'sin-list 180320_update'!$A$2:$S$835,5,FALSE)="",NA(),VLOOKUP($A684,'sin-list 180320_update'!$A$2:$S$835,5,FALSE))),IF(VLOOKUP($C684,'sin-list 180320_update'!$B$2:$S$835,4,FALSE)="",NA(),VLOOKUP($C684,'sin-list 180320_update'!$B$2:$S$835,4,FALSE)))</f>
        <v>Classified CMR according to Annex VI of Regulation 1272/2008. (Might not apply when contaminants are below below legal thresholds and/or full refining history is known)</v>
      </c>
      <c r="L684" s="76" t="str">
        <f>IF($C684="-",IF($A684="-",VLOOKUP($D684,'sin-list 180320_update'!$C$2:$S$835,6,FALSE),VLOOKUP($A684,'sin-list 180320_update'!$A$2:$S$835,8,FALSE)),VLOOKUP($C684,'sin-list 180320_update'!$B$2:$S$835,7,FALSE))</f>
        <v>Press. Gas
Flam. Gas 1
Carc. 1B
Muta. 1B</v>
      </c>
      <c r="M684" s="76" t="str">
        <f>IF($C684="-",IF($A684="-",IF(VLOOKUP($D684,'sin-list 180320_update'!$C$2:$S$835,8,FALSE)="",NA(),VLOOKUP($D684,'sin-list 180320_update'!$C$2:$S$835,8,FALSE)),IF(VLOOKUP($A684,'sin-list 180320_update'!$A$2:$S$835,10,FALSE)="",NA(),VLOOKUP($A684,'sin-list 180320_update'!$A$2:$S$835,10,FALSE))),IF(VLOOKUP($C684,'sin-list 180320_update'!$B$2:$S$835,9,FALSE)="",NA(),VLOOKUP($C684,'sin-list 180320_update'!$B$2:$S$835,9,FALSE)))</f>
        <v>H220
H350
H340</v>
      </c>
      <c r="N684" s="76" t="e">
        <f>IF($C684="-",IF($A684="-",IF(VLOOKUP($D684,'REACH Bilaga XVII_update'!$A$5:$E$131,4,FALSE)="",NA(),VLOOKUP($D684,'REACH Bilaga XVII_update'!$A$5:$E$131,4,FALSE)),IF(VLOOKUP($A684,'REACH Bilaga XVII_update'!$C$5:$D$131,2,FALSE)="",NA(),VLOOKUP($A684,'REACH Bilaga XVII_update'!$C$5:$D$131,2,FALSE))),IF(VLOOKUP($C684,'REACH Bilaga XVII_update'!$B$5:$D$131,3,FALSE)="",NA(),VLOOKUP($C684,'REACH Bilaga XVII_update'!$B$5:$D$131,3,FALSE)))</f>
        <v>#N/A</v>
      </c>
      <c r="O684" s="76" t="e">
        <f>IF($C684="-",IF($A684="-",IF(VLOOKUP($D684,' REACH Bilaga 59_update'!$A$5:$E$210,5,FALSE)="",NA(),VLOOKUP($D684,' REACH Bilaga 59_update'!$A$5:$E$210,5,FALSE)),IF(VLOOKUP($A684,' REACH Bilaga 59_update'!$D$5:$E$210,2,FALSE)="",NA(),VLOOKUP($A684,' REACH Bilaga 59_update'!$D$5:$E$210,2,FALSE))),IF(VLOOKUP($C684,' REACH Bilaga 59_update'!$C$5:$E$210,3,FALSE)="",NA(),VLOOKUP($C684,' REACH Bilaga 59_update'!$C$5:$E$210,3,FALSE)))</f>
        <v>#N/A</v>
      </c>
      <c r="P684" s="76" t="e">
        <f>IF(C684="-",IF(A684="-",IFERROR(VLOOKUP($D684,' REACH Bilaga 59_update'!$A$5:$F$210,MATCH(Sammanfattning!P$1,' REACH Bilaga 59_update'!$A$4:$F$4,0),FALSE),VLOOKUP($D684,'REACH Bilaga XIV_update'!$A$4:$H$110,MATCH(Sammanfattning!P$1,'REACH Bilaga XIV_update'!$A$4:$H$4,0),FALSE)),IFERROR(VLOOKUP($A684,' REACH Bilaga 59_update'!$D$5:$F$210,MATCH(Sammanfattning!P$1,' REACH Bilaga 59_update'!$D$4:$F$4,0),FALSE),VLOOKUP($A684,'REACH Bilaga XIV_update'!$D$4:$H$110,MATCH(Sammanfattning!P$1,'REACH Bilaga XIV_update'!$D$4:$H$4,0),FALSE))),IFERROR(VLOOKUP($C684,' REACH Bilaga 59_update'!$C$5:$F$210,MATCH(Sammanfattning!P$1,' REACH Bilaga 59_update'!$C$4:$F$4,0),FALSE),VLOOKUP($C684,'REACH Bilaga XIV_update'!$C$4:$H$110,MATCH(Sammanfattning!P$1,'REACH Bilaga XIV_update'!$C$4:$H$4,0),FALSE)))</f>
        <v>#N/A</v>
      </c>
      <c r="Q684" s="76" t="e">
        <f>IF($C684="-",IF($A684="-",IF(VLOOKUP($D684,'REACH Bilaga XIV_update'!$A$5:$I$110,9,FALSE)="",NA(),VLOOKUP($D684,'REACH Bilaga XIV_update'!$A$5:$I$110,9,FALSE)),IF(VLOOKUP($A684,'REACH Bilaga XIV_update'!$D$5:$I$110,6,FALSE)="",NA(),VLOOKUP($A684,'REACH Bilaga XIV_update'!$D$5:$I$110,6,FALSE))),IF(VLOOKUP($C684,'REACH Bilaga XIV_update'!$C$5:$I$110,7,FALSE)="",NA(),VLOOKUP($C684,'REACH Bilaga XIV_update'!$C$5:$I$110,7,FALSE)))</f>
        <v>#N/A</v>
      </c>
      <c r="R684" s="76" t="e">
        <f>IF($C684="-",IF($A684="-",IF(VLOOKUP($D684,CoRAP_update!$A$5:$O$376,15,FALSE)="",NA(),VLOOKUP($D684,CoRAP_update!$A$5:$O$376,15,FALSE)),IF(VLOOKUP($A684,CoRAP_update!$D$5:$O$376,12,FALSE)="",NA(),VLOOKUP($A684,CoRAP_update!$D$5:$O$376,12,FALSE))),IF(VLOOKUP($C684,CoRAP_update!$C$5:$O$376,13,FALSE)="",NA(),VLOOKUP($C684,CoRAP_update!$C$5:$O$376,13,FALSE)))</f>
        <v>#N/A</v>
      </c>
      <c r="S684" s="144" t="e">
        <f>IF($C684="-",IF($A684="-",VLOOKUP($D684,CoRAP_update!$A$5:$J$376,MATCH(Sammanfattning!S$1,CoRAP_update!$A$4:$J$4,0),FALSE),VLOOKUP($A684,CoRAP_update!$D$5:$J$376,MATCH(Sammanfattning!S$1,CoRAP_update!$D$4:$J$4,0),FALSE)),VLOOKUP($C684,CoRAP_update!$C$5:$J$376,MATCH(Sammanfattning!S$1,CoRAP_update!$C$4:$J$4,0),FALSE))</f>
        <v>#N/A</v>
      </c>
      <c r="T684" s="76" t="e">
        <f>IF($A684="-",VLOOKUP($D684,EDC_update!$C$2:$F$450,4,FALSE),VLOOKUP($A684,EDC_update!$B$2:$F$450,5,FALSE))</f>
        <v>#N/A</v>
      </c>
      <c r="V684" s="78">
        <f>IF(IFERROR(SEARCH("PBT",P684),99)=99,IF(IFERROR(SEARCH("suspected PBT",S684),99)=99,IF(IFERROR(SEARCH("concluded to be PBT",K684),99)=99,IF(IFERROR(SEARCH("PBT",S684),99)=99,IF(IFERROR(SEARCH("PBT cand",L684),99)=99,IF(IFERROR(SEARCH("PBT",L684),99)=99,IF(IFERROR(SEARCH("persistent, bioackumulative and toxic properties",K684),99)=99,0,Scoring!$E$3),Scoring!$E$3),Scoring!$E$7),Scoring!$E$3),Scoring!$E$5),Scoring!$E$6),Scoring!$E$3)</f>
        <v>0</v>
      </c>
      <c r="W684" s="78">
        <f>IF(IFERROR(SEARCH("vPvB",P684),99)=99,IF(IFERROR(SEARCH("suspected pbt/vPvB",S684),99)=99,IF(IFERROR(SEARCH("vPvB",S684),99)=99,IF(IFERROR(SEARCH("concluded to be a vPvB",S684),99)=99,IF(IFERROR(SEARCH("identified as vPvB",K684),99)=99,IF(IFERROR(SEARCH("concluded to be a vPvB",K684),99)=99,IF(IFERROR(SEARCH("concluded to be both pbt and vPvB",S684),99)=99,IF(IFERROR(SEARCH("concluded to be both pbt and vPvB",K684),99)=99,0,Scoring!$E$5),Scoring!$E$5),Scoring!$E$5),Scoring!$E$5),Scoring!$E$5),Scoring!$E$4),Scoring!$E$6),Scoring!$E$4)</f>
        <v>0</v>
      </c>
      <c r="X684" s="78">
        <f>IF(IFERROR(SEARCH("H410",N684),99)=99,IF(IFERROR(SEARCH("H410",O684),99)=99,IF(IFERROR(SEARCH("H410",Q684),99)=99,IF(IFERROR(SEARCH("H410",M684),99)=99,IF(IFERROR(SEARCH("H410",R684),99)=99,IF(IFERROR(SEARCH("H411",N684),99)=99,IF(IFERROR(SEARCH("H411",O684),99)=99,IF(IFERROR(SEARCH("H411",Q684),99)=99,IF(IFERROR(SEARCH("H411",M684),99)=99,IF(IFERROR(SEARCH("H411",R684),99)=99,IF(IFERROR(SEARCH("H413",N684),99)=99,IF(IFERROR(SEARCH("H413",O684),99)=99,IF(IFERROR(SEARCH("H413",Q684),99)=99,IF(IFERROR(SEARCH("H413",M684),99)=99,IF(IFERROR(SEARCH("H413",R684),99)=99,IF(IFERROR(SEARCH("H412",N684),99)=99,IF(IFERROR(SEARCH("H412",O684),99)=99,IF(IFERROR(SEARCH("H412",Q684),99)=99,IF(IFERROR(SEARCH("H412",M684),99)=99,IF(IFERROR(SEARCH("H412",R684),99)=99,0,Scoring!$E$2),Scoring!$E$2),Scoring!$E$2),Scoring!$E$2),Scoring!$E$2),Scoring!$E$2),Scoring!$E$2),Scoring!$E$2),Scoring!$E$2),Scoring!$E$2),Scoring!$E$2),Scoring!$E$2),Scoring!$E$2),Scoring!$E$2),Scoring!$E$2),Scoring!$E$2),Scoring!$E$2),Scoring!$E$2),Scoring!$E$2),Scoring!$E$2)</f>
        <v>0</v>
      </c>
      <c r="Y684" s="78">
        <f>IF(IFERROR(SEARCH("CMR",K684),99)=99,IF(IFERROR(SEARCH("Suspected CMR",S684),99)=99,IF(IFERROR(SEARCH("CMR",S684),99)=99,0,Scoring!$E$8),Scoring!$E$9),Scoring!$E$8)</f>
        <v>3</v>
      </c>
      <c r="Z684" s="78">
        <f>IF(IFERROR(SEARCH("H350",N684),99)=99,IF(IFERROR(SEARCH("H350",O684),99)=99,IF(IFERROR(SEARCH("H350",Q684),99)=99,IF(IFERROR(SEARCH("H350",M684),99)=99,IF(IFERROR(SEARCH("H350",R684),99)=99,IF(IFERROR(SEARCH("H351",N684),99)=99,IF(IFERROR(SEARCH("H351",O684),99)=99,IF(IFERROR(SEARCH("H351",Q684),99)=99,IF(IFERROR(SEARCH("H351",M684),99)=99,IF(IFERROR(SEARCH("H351",R684),99)=99,IF(IFERROR(SEARCH("carcinogenic",P684),99)=99,IF(IFERROR(SEARCH("suspected carcinogenic",S684),99)=99,0,Scoring!$E$12),Scoring!$E$11),Scoring!$E$10),Scoring!$E$10),Scoring!$E$10),Scoring!$E$10),Scoring!$E$10),Scoring!$E$10),Scoring!$E$10),Scoring!$E$10),Scoring!$E$10),Scoring!$E$10)</f>
        <v>1</v>
      </c>
      <c r="AA684" s="78">
        <f>IF(IFERROR(SEARCH("H340",N684),99)=99,IF(IFERROR(SEARCH("H340",O684),99)=99,IF(IFERROR(SEARCH("H340",Q684),99)=99,IF(IFERROR(SEARCH("H340",M684),99)=99,IF(IFERROR(SEARCH("H340",R684),99)=99,IF(IFERROR(SEARCH("H341",N684),99)=99,IF(IFERROR(SEARCH("H341",O684),99)=99,IF(IFERROR(SEARCH("H341",Q684),99)=99,IF(IFERROR(SEARCH("H341",M684),99)=99,IF(IFERROR(SEARCH("H341",R684),99)=99,IF(IFERROR(SEARCH("mutagenic",P684),99)=99,IF(IFERROR(SEARCH("suspected mutagenic",S684),99)=99,0,Scoring!$E$15),Scoring!$E$14),Scoring!$E$13),Scoring!$E$13),Scoring!$E$13),Scoring!$E$13),Scoring!$E$13),Scoring!$E$13),Scoring!$E$13),Scoring!$E$13),Scoring!$E$13),Scoring!$E$13)</f>
        <v>1</v>
      </c>
      <c r="AB684" s="78">
        <f>IF(IFERROR(SEARCH("H360",N684),99)=99,IF(IFERROR(SEARCH("H360",O684),99)=99,IF(IFERROR(SEARCH("H360",Q684),99)=99,IF(IFERROR(SEARCH("H360",M684),99)=99,IF(IFERROR(SEARCH("H360",R684),99)=99,IF(IFERROR(SEARCH("H361",N684),99)=99,IF(IFERROR(SEARCH("H361",O684),99)=99,IF(IFERROR(SEARCH("H361",Q684),99)=99,IF(IFERROR(SEARCH("H361",M684),99)=99,IF(IFERROR(SEARCH("H361",R684),99)=99,IF(IFERROR(SEARCH("reproduction",P684),99)=99,IF(IFERROR(SEARCH("suspected reprotoxic",S684),99)=99,IF(IFERROR(SEARCH("reprotoxic",S684),99)=99,IF(IFERROR(SEARCH("reprotoxic",K684),99)=99,0,Scoring!$E$18),Scoring!$E$18),Scoring!$E$19),Scoring!$E$17),Scoring!$E$16),Scoring!$E$16),Scoring!$E$16),Scoring!$E$16),Scoring!$E$16),Scoring!$E$16),Scoring!$E$16),Scoring!$E$16),Scoring!$E$16),Scoring!$E$16)</f>
        <v>0</v>
      </c>
      <c r="AC684" s="78">
        <f>IF(IFERROR(SEARCH("57f",L684),99)=99,IF(IFERROR(SEARCH("57(f)",P684),99)=99,0,Scoring!$E$20),Scoring!$E$20)</f>
        <v>0</v>
      </c>
      <c r="AD684" s="78">
        <f>IF(IFERROR(SEARCH("CAT1",T684),99)=99,IF(IFERROR(SEARCH("CAT2",T684),99)=99,IF(IFERROR(SEARCH("CAT3",T684),99)=99,IF(IFERROR(SEARCH("concluded to be endocrine",K684),99)=99,IF(IFERROR(SEARCH("categorised as endocrine",K684),99)=99,IF(IFERROR(SEARCH("endocrine disrupting",P684),99)=99,IF(IFERROR(SEARCH("endocrine disrupting",K684),99)=99,IF(IFERROR(SEARCH("suspected endocrine",S684),99)=99,IF(IFERROR(SEARCH("potential endocrine",S684),99)=99,0,Scoring!$E$25),Scoring!$E$25),Scoring!$E$24),Scoring!$E$24),Scoring!$E$24),Scoring!$E$24),Scoring!$E$23),Scoring!$E$22),Scoring!$E$21)</f>
        <v>0</v>
      </c>
      <c r="AE684" s="78">
        <f>IF(IFERROR(SEARCH("suspected sensitiser",S684),99)=99,IF(IFERROR(SEARCH("sensitiser",S684),99)=99,IF(IFERROR(SEARCH("other hazard based concern",S684),99)=99,0,Scoring!$E$28),Scoring!$E$26),Scoring!$E$27)</f>
        <v>0</v>
      </c>
      <c r="AF684" s="78">
        <f>IF(IFERROR(M684,1)=1,IF(IFERROR(N684,1)=1,IF(IFERROR(O684,1)=1,IF(IFERROR(Q684,1)=1,IF(IFERROR(R684,1)=1,IF(IFERROR(T684,1)=1,IF(IFERROR(K684,1)=1,IF(IFERROR(P684,1)=1,IF(IFERROR(S684,1)=1,Scoring!$E$29,0),0),0),0),0),0),0),0),0)</f>
        <v>0</v>
      </c>
      <c r="AG684" s="78">
        <f t="shared" si="53"/>
        <v>3</v>
      </c>
      <c r="AI684" s="93"/>
      <c r="AJ684" s="94"/>
      <c r="AK684" s="76"/>
      <c r="AL684" s="75"/>
      <c r="AN684" s="79"/>
      <c r="AO684" s="79"/>
      <c r="AP684" s="79"/>
      <c r="AQ684" s="79"/>
      <c r="AR684" s="79"/>
      <c r="AS684" s="78"/>
      <c r="AU684" s="79">
        <f>IF(IFERROR(F684,99)=99,IF(IFERROR(G684,99)=99,IF(IFERROR(H684,99)=99,IF(IFERROR(I684,99)=99,IF(IFERROR(E684,99)=99,IF(IFERROR(J684,99)=99,0,Scoring!$B$7),Scoring!$B$3),Scoring!$B$2),Scoring!$B$6),Scoring!$B$5),Scoring!$B$4)</f>
        <v>0.3</v>
      </c>
      <c r="AV684" s="78">
        <f t="shared" si="54"/>
        <v>0.89999999999999991</v>
      </c>
      <c r="AW684" s="78"/>
      <c r="AX684" s="66"/>
      <c r="AY684" s="78"/>
      <c r="AZ684" s="76"/>
      <c r="BA684" s="76"/>
      <c r="BB684" s="76"/>
    </row>
    <row r="685" spans="1:54" x14ac:dyDescent="0.25">
      <c r="A685" s="77" t="s">
        <v>7616</v>
      </c>
      <c r="B685" s="76" t="str">
        <f t="shared" si="55"/>
        <v>271-763-7</v>
      </c>
      <c r="C685" s="77" t="s">
        <v>2036</v>
      </c>
      <c r="D685" s="77" t="s">
        <v>2037</v>
      </c>
      <c r="E685" s="76" t="str">
        <f>IF(C685="-",IF(A685="-",VLOOKUP(D685,'sin-list 180320_update'!$C$2:$C$835,1,FALSE),VLOOKUP(A685,'sin-list 180320_update'!$A$2:$A$835,1,FALSE)),VLOOKUP(C685,'sin-list 180320_update'!$B$2:$B$835,1,FALSE))</f>
        <v>271-763-7</v>
      </c>
      <c r="F685" s="76" t="e">
        <f>IF($C685="-",IF($A685="-",VLOOKUP($D685,'REACH Bilaga XVII_update'!$A$5:$A$131,1,FALSE),VLOOKUP($A685,'REACH Bilaga XVII_update'!$C$5:$C$131,1,FALSE)),VLOOKUP($C685,'REACH Bilaga XVII_update'!$B$5:$B$131,1,FALSE))</f>
        <v>#N/A</v>
      </c>
      <c r="G685" s="76" t="e">
        <f>IF($C685="-",IF($A685="-",VLOOKUP($D685,' REACH Bilaga 59_update'!$A$5:$A$210,1,FALSE),VLOOKUP($A685,' REACH Bilaga 59_update'!$D$5:$D$210,1,FALSE)),VLOOKUP($C685,' REACH Bilaga 59_update'!$C$5:$C$210,1,FALSE))</f>
        <v>#N/A</v>
      </c>
      <c r="H685" s="76" t="e">
        <f>IF($C685="-",IF($A685="-",VLOOKUP($D685,'REACH Bilaga XIV_update'!$A$5:$A$110,1,FALSE),VLOOKUP($A685,'REACH Bilaga XIV_update'!$D$5:$D$110,1,FALSE)),VLOOKUP($C685,'REACH Bilaga XIV_update'!$C$5:$C$110,1,FALSE))</f>
        <v>#N/A</v>
      </c>
      <c r="I685" s="76" t="e">
        <f>IF($C685="-",IF($A685="-",VLOOKUP($D685,CoRAP_update!$A$5:$A$376,1,FALSE),VLOOKUP($A685,CoRAP_update!$D$5:$D$376,1,FALSE)),VLOOKUP($C685,CoRAP_update!$C$5:$C$376,1,FALSE))</f>
        <v>#N/A</v>
      </c>
      <c r="J685" s="76" t="e">
        <f>IF($C685="-",IF($A685="-",VLOOKUP($D685,EDC_update!$C$2:$C$450,1,FALSE),VLOOKUP($A685,EDC_update!$B$2:$B$450,1,FALSE)),VLOOKUP($C685,EDC_update!$L$2:$L$450,1,FALSE))</f>
        <v>#N/A</v>
      </c>
      <c r="K685" s="76" t="str">
        <f>IF($C685="-",IF($A685="-",IF(VLOOKUP($D685,'sin-list 180320_update'!$C$2:$S$835,3,FALSE)="",NA(),VLOOKUP($D685,'sin-list 180320_update'!$C$2:$S$835,3,FALSE)),IF(VLOOKUP($A685,'sin-list 180320_update'!$A$2:$S$835,5,FALSE)="",NA(),VLOOKUP($A685,'sin-list 180320_update'!$A$2:$S$835,5,FALSE))),IF(VLOOKUP($C685,'sin-list 180320_update'!$B$2:$S$835,4,FALSE)="",NA(),VLOOKUP($C685,'sin-list 180320_update'!$B$2:$S$835,4,FALSE)))</f>
        <v>Classified CMR according to Annex VI of Regulation 1272/2008</v>
      </c>
      <c r="L685" s="76" t="str">
        <f>IF($C685="-",IF($A685="-",VLOOKUP($D685,'sin-list 180320_update'!$C$2:$S$835,6,FALSE),VLOOKUP($A685,'sin-list 180320_update'!$A$2:$S$835,8,FALSE)),VLOOKUP($C685,'sin-list 180320_update'!$B$2:$S$835,7,FALSE))</f>
        <v>Carc. 1B</v>
      </c>
      <c r="M685" s="76" t="str">
        <f>IF($C685="-",IF($A685="-",IF(VLOOKUP($D685,'sin-list 180320_update'!$C$2:$S$835,8,FALSE)="",NA(),VLOOKUP($D685,'sin-list 180320_update'!$C$2:$S$835,8,FALSE)),IF(VLOOKUP($A685,'sin-list 180320_update'!$A$2:$S$835,10,FALSE)="",NA(),VLOOKUP($A685,'sin-list 180320_update'!$A$2:$S$835,10,FALSE))),IF(VLOOKUP($C685,'sin-list 180320_update'!$B$2:$S$835,9,FALSE)="",NA(),VLOOKUP($C685,'sin-list 180320_update'!$B$2:$S$835,9,FALSE)))</f>
        <v>H350</v>
      </c>
      <c r="N685" s="76" t="e">
        <f>IF($C685="-",IF($A685="-",IF(VLOOKUP($D685,'REACH Bilaga XVII_update'!$A$5:$E$131,4,FALSE)="",NA(),VLOOKUP($D685,'REACH Bilaga XVII_update'!$A$5:$E$131,4,FALSE)),IF(VLOOKUP($A685,'REACH Bilaga XVII_update'!$C$5:$D$131,2,FALSE)="",NA(),VLOOKUP($A685,'REACH Bilaga XVII_update'!$C$5:$D$131,2,FALSE))),IF(VLOOKUP($C685,'REACH Bilaga XVII_update'!$B$5:$D$131,3,FALSE)="",NA(),VLOOKUP($C685,'REACH Bilaga XVII_update'!$B$5:$D$131,3,FALSE)))</f>
        <v>#N/A</v>
      </c>
      <c r="O685" s="76" t="e">
        <f>IF($C685="-",IF($A685="-",IF(VLOOKUP($D685,' REACH Bilaga 59_update'!$A$5:$E$210,5,FALSE)="",NA(),VLOOKUP($D685,' REACH Bilaga 59_update'!$A$5:$E$210,5,FALSE)),IF(VLOOKUP($A685,' REACH Bilaga 59_update'!$D$5:$E$210,2,FALSE)="",NA(),VLOOKUP($A685,' REACH Bilaga 59_update'!$D$5:$E$210,2,FALSE))),IF(VLOOKUP($C685,' REACH Bilaga 59_update'!$C$5:$E$210,3,FALSE)="",NA(),VLOOKUP($C685,' REACH Bilaga 59_update'!$C$5:$E$210,3,FALSE)))</f>
        <v>#N/A</v>
      </c>
      <c r="P685" s="76" t="e">
        <f>IF(C685="-",IF(A685="-",IFERROR(VLOOKUP($D685,' REACH Bilaga 59_update'!$A$5:$F$210,MATCH(Sammanfattning!P$1,' REACH Bilaga 59_update'!$A$4:$F$4,0),FALSE),VLOOKUP($D685,'REACH Bilaga XIV_update'!$A$4:$H$110,MATCH(Sammanfattning!P$1,'REACH Bilaga XIV_update'!$A$4:$H$4,0),FALSE)),IFERROR(VLOOKUP($A685,' REACH Bilaga 59_update'!$D$5:$F$210,MATCH(Sammanfattning!P$1,' REACH Bilaga 59_update'!$D$4:$F$4,0),FALSE),VLOOKUP($A685,'REACH Bilaga XIV_update'!$D$4:$H$110,MATCH(Sammanfattning!P$1,'REACH Bilaga XIV_update'!$D$4:$H$4,0),FALSE))),IFERROR(VLOOKUP($C685,' REACH Bilaga 59_update'!$C$5:$F$210,MATCH(Sammanfattning!P$1,' REACH Bilaga 59_update'!$C$4:$F$4,0),FALSE),VLOOKUP($C685,'REACH Bilaga XIV_update'!$C$4:$H$110,MATCH(Sammanfattning!P$1,'REACH Bilaga XIV_update'!$C$4:$H$4,0),FALSE)))</f>
        <v>#N/A</v>
      </c>
      <c r="Q685" s="76" t="e">
        <f>IF($C685="-",IF($A685="-",IF(VLOOKUP($D685,'REACH Bilaga XIV_update'!$A$5:$I$110,9,FALSE)="",NA(),VLOOKUP($D685,'REACH Bilaga XIV_update'!$A$5:$I$110,9,FALSE)),IF(VLOOKUP($A685,'REACH Bilaga XIV_update'!$D$5:$I$110,6,FALSE)="",NA(),VLOOKUP($A685,'REACH Bilaga XIV_update'!$D$5:$I$110,6,FALSE))),IF(VLOOKUP($C685,'REACH Bilaga XIV_update'!$C$5:$I$110,7,FALSE)="",NA(),VLOOKUP($C685,'REACH Bilaga XIV_update'!$C$5:$I$110,7,FALSE)))</f>
        <v>#N/A</v>
      </c>
      <c r="R685" s="76" t="e">
        <f>IF($C685="-",IF($A685="-",IF(VLOOKUP($D685,CoRAP_update!$A$5:$O$376,15,FALSE)="",NA(),VLOOKUP($D685,CoRAP_update!$A$5:$O$376,15,FALSE)),IF(VLOOKUP($A685,CoRAP_update!$D$5:$O$376,12,FALSE)="",NA(),VLOOKUP($A685,CoRAP_update!$D$5:$O$376,12,FALSE))),IF(VLOOKUP($C685,CoRAP_update!$C$5:$O$376,13,FALSE)="",NA(),VLOOKUP($C685,CoRAP_update!$C$5:$O$376,13,FALSE)))</f>
        <v>#N/A</v>
      </c>
      <c r="S685" s="144" t="e">
        <f>IF($C685="-",IF($A685="-",VLOOKUP($D685,CoRAP_update!$A$5:$J$376,MATCH(Sammanfattning!S$1,CoRAP_update!$A$4:$J$4,0),FALSE),VLOOKUP($A685,CoRAP_update!$D$5:$J$376,MATCH(Sammanfattning!S$1,CoRAP_update!$D$4:$J$4,0),FALSE)),VLOOKUP($C685,CoRAP_update!$C$5:$J$376,MATCH(Sammanfattning!S$1,CoRAP_update!$C$4:$J$4,0),FALSE))</f>
        <v>#N/A</v>
      </c>
      <c r="T685" s="76" t="e">
        <f>IF($A685="-",VLOOKUP($D685,EDC_update!$C$2:$F$450,4,FALSE),VLOOKUP($A685,EDC_update!$B$2:$F$450,5,FALSE))</f>
        <v>#N/A</v>
      </c>
      <c r="V685" s="78">
        <f>IF(IFERROR(SEARCH("PBT",P685),99)=99,IF(IFERROR(SEARCH("suspected PBT",S685),99)=99,IF(IFERROR(SEARCH("concluded to be PBT",K685),99)=99,IF(IFERROR(SEARCH("PBT",S685),99)=99,IF(IFERROR(SEARCH("PBT cand",L685),99)=99,IF(IFERROR(SEARCH("PBT",L685),99)=99,IF(IFERROR(SEARCH("persistent, bioackumulative and toxic properties",K685),99)=99,0,Scoring!$E$3),Scoring!$E$3),Scoring!$E$7),Scoring!$E$3),Scoring!$E$5),Scoring!$E$6),Scoring!$E$3)</f>
        <v>0</v>
      </c>
      <c r="W685" s="78">
        <f>IF(IFERROR(SEARCH("vPvB",P685),99)=99,IF(IFERROR(SEARCH("suspected pbt/vPvB",S685),99)=99,IF(IFERROR(SEARCH("vPvB",S685),99)=99,IF(IFERROR(SEARCH("concluded to be a vPvB",S685),99)=99,IF(IFERROR(SEARCH("identified as vPvB",K685),99)=99,IF(IFERROR(SEARCH("concluded to be a vPvB",K685),99)=99,IF(IFERROR(SEARCH("concluded to be both pbt and vPvB",S685),99)=99,IF(IFERROR(SEARCH("concluded to be both pbt and vPvB",K685),99)=99,0,Scoring!$E$5),Scoring!$E$5),Scoring!$E$5),Scoring!$E$5),Scoring!$E$5),Scoring!$E$4),Scoring!$E$6),Scoring!$E$4)</f>
        <v>0</v>
      </c>
      <c r="X685" s="78">
        <f>IF(IFERROR(SEARCH("H410",N685),99)=99,IF(IFERROR(SEARCH("H410",O685),99)=99,IF(IFERROR(SEARCH("H410",Q685),99)=99,IF(IFERROR(SEARCH("H410",M685),99)=99,IF(IFERROR(SEARCH("H410",R685),99)=99,IF(IFERROR(SEARCH("H411",N685),99)=99,IF(IFERROR(SEARCH("H411",O685),99)=99,IF(IFERROR(SEARCH("H411",Q685),99)=99,IF(IFERROR(SEARCH("H411",M685),99)=99,IF(IFERROR(SEARCH("H411",R685),99)=99,IF(IFERROR(SEARCH("H413",N685),99)=99,IF(IFERROR(SEARCH("H413",O685),99)=99,IF(IFERROR(SEARCH("H413",Q685),99)=99,IF(IFERROR(SEARCH("H413",M685),99)=99,IF(IFERROR(SEARCH("H413",R685),99)=99,IF(IFERROR(SEARCH("H412",N685),99)=99,IF(IFERROR(SEARCH("H412",O685),99)=99,IF(IFERROR(SEARCH("H412",Q685),99)=99,IF(IFERROR(SEARCH("H412",M685),99)=99,IF(IFERROR(SEARCH("H412",R685),99)=99,0,Scoring!$E$2),Scoring!$E$2),Scoring!$E$2),Scoring!$E$2),Scoring!$E$2),Scoring!$E$2),Scoring!$E$2),Scoring!$E$2),Scoring!$E$2),Scoring!$E$2),Scoring!$E$2),Scoring!$E$2),Scoring!$E$2),Scoring!$E$2),Scoring!$E$2),Scoring!$E$2),Scoring!$E$2),Scoring!$E$2),Scoring!$E$2),Scoring!$E$2)</f>
        <v>0</v>
      </c>
      <c r="Y685" s="78">
        <f>IF(IFERROR(SEARCH("CMR",K685),99)=99,IF(IFERROR(SEARCH("Suspected CMR",S685),99)=99,IF(IFERROR(SEARCH("CMR",S685),99)=99,0,Scoring!$E$8),Scoring!$E$9),Scoring!$E$8)</f>
        <v>3</v>
      </c>
      <c r="Z685" s="78">
        <f>IF(IFERROR(SEARCH("H350",N685),99)=99,IF(IFERROR(SEARCH("H350",O685),99)=99,IF(IFERROR(SEARCH("H350",Q685),99)=99,IF(IFERROR(SEARCH("H350",M685),99)=99,IF(IFERROR(SEARCH("H350",R685),99)=99,IF(IFERROR(SEARCH("H351",N685),99)=99,IF(IFERROR(SEARCH("H351",O685),99)=99,IF(IFERROR(SEARCH("H351",Q685),99)=99,IF(IFERROR(SEARCH("H351",M685),99)=99,IF(IFERROR(SEARCH("H351",R685),99)=99,IF(IFERROR(SEARCH("carcinogenic",P685),99)=99,IF(IFERROR(SEARCH("suspected carcinogenic",S685),99)=99,0,Scoring!$E$12),Scoring!$E$11),Scoring!$E$10),Scoring!$E$10),Scoring!$E$10),Scoring!$E$10),Scoring!$E$10),Scoring!$E$10),Scoring!$E$10),Scoring!$E$10),Scoring!$E$10),Scoring!$E$10)</f>
        <v>1</v>
      </c>
      <c r="AA685" s="78">
        <f>IF(IFERROR(SEARCH("H340",N685),99)=99,IF(IFERROR(SEARCH("H340",O685),99)=99,IF(IFERROR(SEARCH("H340",Q685),99)=99,IF(IFERROR(SEARCH("H340",M685),99)=99,IF(IFERROR(SEARCH("H340",R685),99)=99,IF(IFERROR(SEARCH("H341",N685),99)=99,IF(IFERROR(SEARCH("H341",O685),99)=99,IF(IFERROR(SEARCH("H341",Q685),99)=99,IF(IFERROR(SEARCH("H341",M685),99)=99,IF(IFERROR(SEARCH("H341",R685),99)=99,IF(IFERROR(SEARCH("mutagenic",P685),99)=99,IF(IFERROR(SEARCH("suspected mutagenic",S685),99)=99,0,Scoring!$E$15),Scoring!$E$14),Scoring!$E$13),Scoring!$E$13),Scoring!$E$13),Scoring!$E$13),Scoring!$E$13),Scoring!$E$13),Scoring!$E$13),Scoring!$E$13),Scoring!$E$13),Scoring!$E$13)</f>
        <v>0</v>
      </c>
      <c r="AB685" s="78">
        <f>IF(IFERROR(SEARCH("H360",N685),99)=99,IF(IFERROR(SEARCH("H360",O685),99)=99,IF(IFERROR(SEARCH("H360",Q685),99)=99,IF(IFERROR(SEARCH("H360",M685),99)=99,IF(IFERROR(SEARCH("H360",R685),99)=99,IF(IFERROR(SEARCH("H361",N685),99)=99,IF(IFERROR(SEARCH("H361",O685),99)=99,IF(IFERROR(SEARCH("H361",Q685),99)=99,IF(IFERROR(SEARCH("H361",M685),99)=99,IF(IFERROR(SEARCH("H361",R685),99)=99,IF(IFERROR(SEARCH("reproduction",P685),99)=99,IF(IFERROR(SEARCH("suspected reprotoxic",S685),99)=99,IF(IFERROR(SEARCH("reprotoxic",S685),99)=99,IF(IFERROR(SEARCH("reprotoxic",K685),99)=99,0,Scoring!$E$18),Scoring!$E$18),Scoring!$E$19),Scoring!$E$17),Scoring!$E$16),Scoring!$E$16),Scoring!$E$16),Scoring!$E$16),Scoring!$E$16),Scoring!$E$16),Scoring!$E$16),Scoring!$E$16),Scoring!$E$16),Scoring!$E$16)</f>
        <v>0</v>
      </c>
      <c r="AC685" s="78">
        <f>IF(IFERROR(SEARCH("57f",L685),99)=99,IF(IFERROR(SEARCH("57(f)",P685),99)=99,0,Scoring!$E$20),Scoring!$E$20)</f>
        <v>0</v>
      </c>
      <c r="AD685" s="78">
        <f>IF(IFERROR(SEARCH("CAT1",T685),99)=99,IF(IFERROR(SEARCH("CAT2",T685),99)=99,IF(IFERROR(SEARCH("CAT3",T685),99)=99,IF(IFERROR(SEARCH("concluded to be endocrine",K685),99)=99,IF(IFERROR(SEARCH("categorised as endocrine",K685),99)=99,IF(IFERROR(SEARCH("endocrine disrupting",P685),99)=99,IF(IFERROR(SEARCH("endocrine disrupting",K685),99)=99,IF(IFERROR(SEARCH("suspected endocrine",S685),99)=99,IF(IFERROR(SEARCH("potential endocrine",S685),99)=99,0,Scoring!$E$25),Scoring!$E$25),Scoring!$E$24),Scoring!$E$24),Scoring!$E$24),Scoring!$E$24),Scoring!$E$23),Scoring!$E$22),Scoring!$E$21)</f>
        <v>0</v>
      </c>
      <c r="AE685" s="78">
        <f>IF(IFERROR(SEARCH("suspected sensitiser",S685),99)=99,IF(IFERROR(SEARCH("sensitiser",S685),99)=99,IF(IFERROR(SEARCH("other hazard based concern",S685),99)=99,0,Scoring!$E$28),Scoring!$E$26),Scoring!$E$27)</f>
        <v>0</v>
      </c>
      <c r="AF685" s="78">
        <f>IF(IFERROR(M685,1)=1,IF(IFERROR(N685,1)=1,IF(IFERROR(O685,1)=1,IF(IFERROR(Q685,1)=1,IF(IFERROR(R685,1)=1,IF(IFERROR(T685,1)=1,IF(IFERROR(K685,1)=1,IF(IFERROR(P685,1)=1,IF(IFERROR(S685,1)=1,Scoring!$E$29,0),0),0),0),0),0),0),0),0)</f>
        <v>0</v>
      </c>
      <c r="AG685" s="78">
        <f t="shared" si="53"/>
        <v>3</v>
      </c>
      <c r="AI685" s="93"/>
      <c r="AJ685" s="94"/>
      <c r="AK685" s="76"/>
      <c r="AL685" s="75"/>
      <c r="AN685" s="79"/>
      <c r="AO685" s="79"/>
      <c r="AP685" s="79"/>
      <c r="AQ685" s="79"/>
      <c r="AR685" s="79"/>
      <c r="AS685" s="78"/>
      <c r="AU685" s="79">
        <f>IF(IFERROR(F685,99)=99,IF(IFERROR(G685,99)=99,IF(IFERROR(H685,99)=99,IF(IFERROR(I685,99)=99,IF(IFERROR(E685,99)=99,IF(IFERROR(J685,99)=99,0,Scoring!$B$7),Scoring!$B$3),Scoring!$B$2),Scoring!$B$6),Scoring!$B$5),Scoring!$B$4)</f>
        <v>0.3</v>
      </c>
      <c r="AV685" s="78">
        <f t="shared" si="54"/>
        <v>0.89999999999999991</v>
      </c>
      <c r="AW685" s="78"/>
      <c r="AX685" s="66"/>
      <c r="AY685" s="78"/>
      <c r="AZ685" s="76"/>
      <c r="BA685" s="76"/>
      <c r="BB685" s="76"/>
    </row>
    <row r="686" spans="1:54" x14ac:dyDescent="0.25">
      <c r="A686" s="77" t="s">
        <v>6571</v>
      </c>
      <c r="B686" s="76" t="str">
        <f t="shared" si="55"/>
        <v>272-180-0</v>
      </c>
      <c r="C686" s="77" t="s">
        <v>2039</v>
      </c>
      <c r="D686" s="77" t="s">
        <v>2040</v>
      </c>
      <c r="E686" s="76" t="str">
        <f>IF(C686="-",IF(A686="-",VLOOKUP(D686,'sin-list 180320_update'!$C$2:$C$835,1,FALSE),VLOOKUP(A686,'sin-list 180320_update'!$A$2:$A$835,1,FALSE)),VLOOKUP(C686,'sin-list 180320_update'!$B$2:$B$835,1,FALSE))</f>
        <v>272-180-0</v>
      </c>
      <c r="F686" s="76" t="e">
        <f>IF($C686="-",IF($A686="-",VLOOKUP($D686,'REACH Bilaga XVII_update'!$A$5:$A$131,1,FALSE),VLOOKUP($A686,'REACH Bilaga XVII_update'!$C$5:$C$131,1,FALSE)),VLOOKUP($C686,'REACH Bilaga XVII_update'!$B$5:$B$131,1,FALSE))</f>
        <v>#N/A</v>
      </c>
      <c r="G686" s="76" t="e">
        <f>IF($C686="-",IF($A686="-",VLOOKUP($D686,' REACH Bilaga 59_update'!$A$5:$A$210,1,FALSE),VLOOKUP($A686,' REACH Bilaga 59_update'!$D$5:$D$210,1,FALSE)),VLOOKUP($C686,' REACH Bilaga 59_update'!$C$5:$C$210,1,FALSE))</f>
        <v>#N/A</v>
      </c>
      <c r="H686" s="76" t="e">
        <f>IF($C686="-",IF($A686="-",VLOOKUP($D686,'REACH Bilaga XIV_update'!$A$5:$A$110,1,FALSE),VLOOKUP($A686,'REACH Bilaga XIV_update'!$D$5:$D$110,1,FALSE)),VLOOKUP($C686,'REACH Bilaga XIV_update'!$C$5:$C$110,1,FALSE))</f>
        <v>#N/A</v>
      </c>
      <c r="I686" s="76" t="e">
        <f>IF($C686="-",IF($A686="-",VLOOKUP($D686,CoRAP_update!$A$5:$A$376,1,FALSE),VLOOKUP($A686,CoRAP_update!$D$5:$D$376,1,FALSE)),VLOOKUP($C686,CoRAP_update!$C$5:$C$376,1,FALSE))</f>
        <v>#N/A</v>
      </c>
      <c r="J686" s="76" t="e">
        <f>IF($C686="-",IF($A686="-",VLOOKUP($D686,EDC_update!$C$2:$C$450,1,FALSE),VLOOKUP($A686,EDC_update!$B$2:$B$450,1,FALSE)),VLOOKUP($C686,EDC_update!$L$2:$L$450,1,FALSE))</f>
        <v>#N/A</v>
      </c>
      <c r="K686" s="76" t="str">
        <f>IF($C686="-",IF($A686="-",IF(VLOOKUP($D686,'sin-list 180320_update'!$C$2:$S$835,3,FALSE)="",NA(),VLOOKUP($D686,'sin-list 180320_update'!$C$2:$S$835,3,FALSE)),IF(VLOOKUP($A686,'sin-list 180320_update'!$A$2:$S$835,5,FALSE)="",NA(),VLOOKUP($A686,'sin-list 180320_update'!$A$2:$S$835,5,FALSE))),IF(VLOOKUP($C686,'sin-list 180320_update'!$B$2:$S$835,4,FALSE)="",NA(),VLOOKUP($C686,'sin-list 180320_update'!$B$2:$S$835,4,FALSE)))</f>
        <v>Classified CMR according to Annex VI of Regulation 1272/2008. (Might not apply when contaminants are below below legal thresholds and/or full refining history is known)</v>
      </c>
      <c r="L686" s="76" t="str">
        <f>IF($C686="-",IF($A686="-",VLOOKUP($D686,'sin-list 180320_update'!$C$2:$S$835,6,FALSE),VLOOKUP($A686,'sin-list 180320_update'!$A$2:$S$835,8,FALSE)),VLOOKUP($C686,'sin-list 180320_update'!$B$2:$S$835,7,FALSE))</f>
        <v>Carc. 1B</v>
      </c>
      <c r="M686" s="76" t="str">
        <f>IF($C686="-",IF($A686="-",IF(VLOOKUP($D686,'sin-list 180320_update'!$C$2:$S$835,8,FALSE)="",NA(),VLOOKUP($D686,'sin-list 180320_update'!$C$2:$S$835,8,FALSE)),IF(VLOOKUP($A686,'sin-list 180320_update'!$A$2:$S$835,10,FALSE)="",NA(),VLOOKUP($A686,'sin-list 180320_update'!$A$2:$S$835,10,FALSE))),IF(VLOOKUP($C686,'sin-list 180320_update'!$B$2:$S$835,9,FALSE)="",NA(),VLOOKUP($C686,'sin-list 180320_update'!$B$2:$S$835,9,FALSE)))</f>
        <v>H350</v>
      </c>
      <c r="N686" s="76" t="e">
        <f>IF($C686="-",IF($A686="-",IF(VLOOKUP($D686,'REACH Bilaga XVII_update'!$A$5:$E$131,4,FALSE)="",NA(),VLOOKUP($D686,'REACH Bilaga XVII_update'!$A$5:$E$131,4,FALSE)),IF(VLOOKUP($A686,'REACH Bilaga XVII_update'!$C$5:$D$131,2,FALSE)="",NA(),VLOOKUP($A686,'REACH Bilaga XVII_update'!$C$5:$D$131,2,FALSE))),IF(VLOOKUP($C686,'REACH Bilaga XVII_update'!$B$5:$D$131,3,FALSE)="",NA(),VLOOKUP($C686,'REACH Bilaga XVII_update'!$B$5:$D$131,3,FALSE)))</f>
        <v>#N/A</v>
      </c>
      <c r="O686" s="76" t="e">
        <f>IF($C686="-",IF($A686="-",IF(VLOOKUP($D686,' REACH Bilaga 59_update'!$A$5:$E$210,5,FALSE)="",NA(),VLOOKUP($D686,' REACH Bilaga 59_update'!$A$5:$E$210,5,FALSE)),IF(VLOOKUP($A686,' REACH Bilaga 59_update'!$D$5:$E$210,2,FALSE)="",NA(),VLOOKUP($A686,' REACH Bilaga 59_update'!$D$5:$E$210,2,FALSE))),IF(VLOOKUP($C686,' REACH Bilaga 59_update'!$C$5:$E$210,3,FALSE)="",NA(),VLOOKUP($C686,' REACH Bilaga 59_update'!$C$5:$E$210,3,FALSE)))</f>
        <v>#N/A</v>
      </c>
      <c r="P686" s="76" t="e">
        <f>IF(C686="-",IF(A686="-",IFERROR(VLOOKUP($D686,' REACH Bilaga 59_update'!$A$5:$F$210,MATCH(Sammanfattning!P$1,' REACH Bilaga 59_update'!$A$4:$F$4,0),FALSE),VLOOKUP($D686,'REACH Bilaga XIV_update'!$A$4:$H$110,MATCH(Sammanfattning!P$1,'REACH Bilaga XIV_update'!$A$4:$H$4,0),FALSE)),IFERROR(VLOOKUP($A686,' REACH Bilaga 59_update'!$D$5:$F$210,MATCH(Sammanfattning!P$1,' REACH Bilaga 59_update'!$D$4:$F$4,0),FALSE),VLOOKUP($A686,'REACH Bilaga XIV_update'!$D$4:$H$110,MATCH(Sammanfattning!P$1,'REACH Bilaga XIV_update'!$D$4:$H$4,0),FALSE))),IFERROR(VLOOKUP($C686,' REACH Bilaga 59_update'!$C$5:$F$210,MATCH(Sammanfattning!P$1,' REACH Bilaga 59_update'!$C$4:$F$4,0),FALSE),VLOOKUP($C686,'REACH Bilaga XIV_update'!$C$4:$H$110,MATCH(Sammanfattning!P$1,'REACH Bilaga XIV_update'!$C$4:$H$4,0),FALSE)))</f>
        <v>#N/A</v>
      </c>
      <c r="Q686" s="76" t="e">
        <f>IF($C686="-",IF($A686="-",IF(VLOOKUP($D686,'REACH Bilaga XIV_update'!$A$5:$I$110,9,FALSE)="",NA(),VLOOKUP($D686,'REACH Bilaga XIV_update'!$A$5:$I$110,9,FALSE)),IF(VLOOKUP($A686,'REACH Bilaga XIV_update'!$D$5:$I$110,6,FALSE)="",NA(),VLOOKUP($A686,'REACH Bilaga XIV_update'!$D$5:$I$110,6,FALSE))),IF(VLOOKUP($C686,'REACH Bilaga XIV_update'!$C$5:$I$110,7,FALSE)="",NA(),VLOOKUP($C686,'REACH Bilaga XIV_update'!$C$5:$I$110,7,FALSE)))</f>
        <v>#N/A</v>
      </c>
      <c r="R686" s="76" t="e">
        <f>IF($C686="-",IF($A686="-",IF(VLOOKUP($D686,CoRAP_update!$A$5:$O$376,15,FALSE)="",NA(),VLOOKUP($D686,CoRAP_update!$A$5:$O$376,15,FALSE)),IF(VLOOKUP($A686,CoRAP_update!$D$5:$O$376,12,FALSE)="",NA(),VLOOKUP($A686,CoRAP_update!$D$5:$O$376,12,FALSE))),IF(VLOOKUP($C686,CoRAP_update!$C$5:$O$376,13,FALSE)="",NA(),VLOOKUP($C686,CoRAP_update!$C$5:$O$376,13,FALSE)))</f>
        <v>#N/A</v>
      </c>
      <c r="S686" s="144" t="e">
        <f>IF($C686="-",IF($A686="-",VLOOKUP($D686,CoRAP_update!$A$5:$J$376,MATCH(Sammanfattning!S$1,CoRAP_update!$A$4:$J$4,0),FALSE),VLOOKUP($A686,CoRAP_update!$D$5:$J$376,MATCH(Sammanfattning!S$1,CoRAP_update!$D$4:$J$4,0),FALSE)),VLOOKUP($C686,CoRAP_update!$C$5:$J$376,MATCH(Sammanfattning!S$1,CoRAP_update!$C$4:$J$4,0),FALSE))</f>
        <v>#N/A</v>
      </c>
      <c r="T686" s="76" t="e">
        <f>IF($A686="-",VLOOKUP($D686,EDC_update!$C$2:$F$450,4,FALSE),VLOOKUP($A686,EDC_update!$B$2:$F$450,5,FALSE))</f>
        <v>#N/A</v>
      </c>
      <c r="V686" s="78">
        <f>IF(IFERROR(SEARCH("PBT",P686),99)=99,IF(IFERROR(SEARCH("suspected PBT",S686),99)=99,IF(IFERROR(SEARCH("concluded to be PBT",K686),99)=99,IF(IFERROR(SEARCH("PBT",S686),99)=99,IF(IFERROR(SEARCH("PBT cand",L686),99)=99,IF(IFERROR(SEARCH("PBT",L686),99)=99,IF(IFERROR(SEARCH("persistent, bioackumulative and toxic properties",K686),99)=99,0,Scoring!$E$3),Scoring!$E$3),Scoring!$E$7),Scoring!$E$3),Scoring!$E$5),Scoring!$E$6),Scoring!$E$3)</f>
        <v>0</v>
      </c>
      <c r="W686" s="78">
        <f>IF(IFERROR(SEARCH("vPvB",P686),99)=99,IF(IFERROR(SEARCH("suspected pbt/vPvB",S686),99)=99,IF(IFERROR(SEARCH("vPvB",S686),99)=99,IF(IFERROR(SEARCH("concluded to be a vPvB",S686),99)=99,IF(IFERROR(SEARCH("identified as vPvB",K686),99)=99,IF(IFERROR(SEARCH("concluded to be a vPvB",K686),99)=99,IF(IFERROR(SEARCH("concluded to be both pbt and vPvB",S686),99)=99,IF(IFERROR(SEARCH("concluded to be both pbt and vPvB",K686),99)=99,0,Scoring!$E$5),Scoring!$E$5),Scoring!$E$5),Scoring!$E$5),Scoring!$E$5),Scoring!$E$4),Scoring!$E$6),Scoring!$E$4)</f>
        <v>0</v>
      </c>
      <c r="X686" s="78">
        <f>IF(IFERROR(SEARCH("H410",N686),99)=99,IF(IFERROR(SEARCH("H410",O686),99)=99,IF(IFERROR(SEARCH("H410",Q686),99)=99,IF(IFERROR(SEARCH("H410",M686),99)=99,IF(IFERROR(SEARCH("H410",R686),99)=99,IF(IFERROR(SEARCH("H411",N686),99)=99,IF(IFERROR(SEARCH("H411",O686),99)=99,IF(IFERROR(SEARCH("H411",Q686),99)=99,IF(IFERROR(SEARCH("H411",M686),99)=99,IF(IFERROR(SEARCH("H411",R686),99)=99,IF(IFERROR(SEARCH("H413",N686),99)=99,IF(IFERROR(SEARCH("H413",O686),99)=99,IF(IFERROR(SEARCH("H413",Q686),99)=99,IF(IFERROR(SEARCH("H413",M686),99)=99,IF(IFERROR(SEARCH("H413",R686),99)=99,IF(IFERROR(SEARCH("H412",N686),99)=99,IF(IFERROR(SEARCH("H412",O686),99)=99,IF(IFERROR(SEARCH("H412",Q686),99)=99,IF(IFERROR(SEARCH("H412",M686),99)=99,IF(IFERROR(SEARCH("H412",R686),99)=99,0,Scoring!$E$2),Scoring!$E$2),Scoring!$E$2),Scoring!$E$2),Scoring!$E$2),Scoring!$E$2),Scoring!$E$2),Scoring!$E$2),Scoring!$E$2),Scoring!$E$2),Scoring!$E$2),Scoring!$E$2),Scoring!$E$2),Scoring!$E$2),Scoring!$E$2),Scoring!$E$2),Scoring!$E$2),Scoring!$E$2),Scoring!$E$2),Scoring!$E$2)</f>
        <v>0</v>
      </c>
      <c r="Y686" s="78">
        <f>IF(IFERROR(SEARCH("CMR",K686),99)=99,IF(IFERROR(SEARCH("Suspected CMR",S686),99)=99,IF(IFERROR(SEARCH("CMR",S686),99)=99,0,Scoring!$E$8),Scoring!$E$9),Scoring!$E$8)</f>
        <v>3</v>
      </c>
      <c r="Z686" s="78">
        <f>IF(IFERROR(SEARCH("H350",N686),99)=99,IF(IFERROR(SEARCH("H350",O686),99)=99,IF(IFERROR(SEARCH("H350",Q686),99)=99,IF(IFERROR(SEARCH("H350",M686),99)=99,IF(IFERROR(SEARCH("H350",R686),99)=99,IF(IFERROR(SEARCH("H351",N686),99)=99,IF(IFERROR(SEARCH("H351",O686),99)=99,IF(IFERROR(SEARCH("H351",Q686),99)=99,IF(IFERROR(SEARCH("H351",M686),99)=99,IF(IFERROR(SEARCH("H351",R686),99)=99,IF(IFERROR(SEARCH("carcinogenic",P686),99)=99,IF(IFERROR(SEARCH("suspected carcinogenic",S686),99)=99,0,Scoring!$E$12),Scoring!$E$11),Scoring!$E$10),Scoring!$E$10),Scoring!$E$10),Scoring!$E$10),Scoring!$E$10),Scoring!$E$10),Scoring!$E$10),Scoring!$E$10),Scoring!$E$10),Scoring!$E$10)</f>
        <v>1</v>
      </c>
      <c r="AA686" s="78">
        <f>IF(IFERROR(SEARCH("H340",N686),99)=99,IF(IFERROR(SEARCH("H340",O686),99)=99,IF(IFERROR(SEARCH("H340",Q686),99)=99,IF(IFERROR(SEARCH("H340",M686),99)=99,IF(IFERROR(SEARCH("H340",R686),99)=99,IF(IFERROR(SEARCH("H341",N686),99)=99,IF(IFERROR(SEARCH("H341",O686),99)=99,IF(IFERROR(SEARCH("H341",Q686),99)=99,IF(IFERROR(SEARCH("H341",M686),99)=99,IF(IFERROR(SEARCH("H341",R686),99)=99,IF(IFERROR(SEARCH("mutagenic",P686),99)=99,IF(IFERROR(SEARCH("suspected mutagenic",S686),99)=99,0,Scoring!$E$15),Scoring!$E$14),Scoring!$E$13),Scoring!$E$13),Scoring!$E$13),Scoring!$E$13),Scoring!$E$13),Scoring!$E$13),Scoring!$E$13),Scoring!$E$13),Scoring!$E$13),Scoring!$E$13)</f>
        <v>0</v>
      </c>
      <c r="AB686" s="78">
        <f>IF(IFERROR(SEARCH("H360",N686),99)=99,IF(IFERROR(SEARCH("H360",O686),99)=99,IF(IFERROR(SEARCH("H360",Q686),99)=99,IF(IFERROR(SEARCH("H360",M686),99)=99,IF(IFERROR(SEARCH("H360",R686),99)=99,IF(IFERROR(SEARCH("H361",N686),99)=99,IF(IFERROR(SEARCH("H361",O686),99)=99,IF(IFERROR(SEARCH("H361",Q686),99)=99,IF(IFERROR(SEARCH("H361",M686),99)=99,IF(IFERROR(SEARCH("H361",R686),99)=99,IF(IFERROR(SEARCH("reproduction",P686),99)=99,IF(IFERROR(SEARCH("suspected reprotoxic",S686),99)=99,IF(IFERROR(SEARCH("reprotoxic",S686),99)=99,IF(IFERROR(SEARCH("reprotoxic",K686),99)=99,0,Scoring!$E$18),Scoring!$E$18),Scoring!$E$19),Scoring!$E$17),Scoring!$E$16),Scoring!$E$16),Scoring!$E$16),Scoring!$E$16),Scoring!$E$16),Scoring!$E$16),Scoring!$E$16),Scoring!$E$16),Scoring!$E$16),Scoring!$E$16)</f>
        <v>0</v>
      </c>
      <c r="AC686" s="78">
        <f>IF(IFERROR(SEARCH("57f",L686),99)=99,IF(IFERROR(SEARCH("57(f)",P686),99)=99,0,Scoring!$E$20),Scoring!$E$20)</f>
        <v>0</v>
      </c>
      <c r="AD686" s="78">
        <f>IF(IFERROR(SEARCH("CAT1",T686),99)=99,IF(IFERROR(SEARCH("CAT2",T686),99)=99,IF(IFERROR(SEARCH("CAT3",T686),99)=99,IF(IFERROR(SEARCH("concluded to be endocrine",K686),99)=99,IF(IFERROR(SEARCH("categorised as endocrine",K686),99)=99,IF(IFERROR(SEARCH("endocrine disrupting",P686),99)=99,IF(IFERROR(SEARCH("endocrine disrupting",K686),99)=99,IF(IFERROR(SEARCH("suspected endocrine",S686),99)=99,IF(IFERROR(SEARCH("potential endocrine",S686),99)=99,0,Scoring!$E$25),Scoring!$E$25),Scoring!$E$24),Scoring!$E$24),Scoring!$E$24),Scoring!$E$24),Scoring!$E$23),Scoring!$E$22),Scoring!$E$21)</f>
        <v>0</v>
      </c>
      <c r="AE686" s="78">
        <f>IF(IFERROR(SEARCH("suspected sensitiser",S686),99)=99,IF(IFERROR(SEARCH("sensitiser",S686),99)=99,IF(IFERROR(SEARCH("other hazard based concern",S686),99)=99,0,Scoring!$E$28),Scoring!$E$26),Scoring!$E$27)</f>
        <v>0</v>
      </c>
      <c r="AF686" s="78">
        <f>IF(IFERROR(M686,1)=1,IF(IFERROR(N686,1)=1,IF(IFERROR(O686,1)=1,IF(IFERROR(Q686,1)=1,IF(IFERROR(R686,1)=1,IF(IFERROR(T686,1)=1,IF(IFERROR(K686,1)=1,IF(IFERROR(P686,1)=1,IF(IFERROR(S686,1)=1,Scoring!$E$29,0),0),0),0),0),0),0),0),0)</f>
        <v>0</v>
      </c>
      <c r="AG686" s="78">
        <f t="shared" si="53"/>
        <v>3</v>
      </c>
      <c r="AI686" s="93"/>
      <c r="AJ686" s="94"/>
      <c r="AK686" s="76"/>
      <c r="AL686" s="75"/>
      <c r="AN686" s="79"/>
      <c r="AO686" s="79"/>
      <c r="AP686" s="79"/>
      <c r="AQ686" s="79"/>
      <c r="AR686" s="79"/>
      <c r="AS686" s="78"/>
      <c r="AU686" s="79">
        <f>IF(IFERROR(F686,99)=99,IF(IFERROR(G686,99)=99,IF(IFERROR(H686,99)=99,IF(IFERROR(I686,99)=99,IF(IFERROR(E686,99)=99,IF(IFERROR(J686,99)=99,0,Scoring!$B$7),Scoring!$B$3),Scoring!$B$2),Scoring!$B$6),Scoring!$B$5),Scoring!$B$4)</f>
        <v>0.3</v>
      </c>
      <c r="AV686" s="78">
        <f t="shared" si="54"/>
        <v>0.89999999999999991</v>
      </c>
      <c r="AW686" s="78"/>
      <c r="AX686" s="66"/>
      <c r="AY686" s="78"/>
      <c r="AZ686" s="76"/>
      <c r="BA686" s="76"/>
      <c r="BB686" s="76"/>
    </row>
    <row r="687" spans="1:54" x14ac:dyDescent="0.25">
      <c r="A687" s="77" t="s">
        <v>7618</v>
      </c>
      <c r="B687" s="76" t="str">
        <f t="shared" si="55"/>
        <v>272-183-7</v>
      </c>
      <c r="C687" s="77" t="s">
        <v>2041</v>
      </c>
      <c r="D687" s="77" t="s">
        <v>2042</v>
      </c>
      <c r="E687" s="76" t="str">
        <f>IF(C687="-",IF(A687="-",VLOOKUP(D687,'sin-list 180320_update'!$C$2:$C$835,1,FALSE),VLOOKUP(A687,'sin-list 180320_update'!$A$2:$A$835,1,FALSE)),VLOOKUP(C687,'sin-list 180320_update'!$B$2:$B$835,1,FALSE))</f>
        <v>272-183-7</v>
      </c>
      <c r="F687" s="76" t="e">
        <f>IF($C687="-",IF($A687="-",VLOOKUP($D687,'REACH Bilaga XVII_update'!$A$5:$A$131,1,FALSE),VLOOKUP($A687,'REACH Bilaga XVII_update'!$C$5:$C$131,1,FALSE)),VLOOKUP($C687,'REACH Bilaga XVII_update'!$B$5:$B$131,1,FALSE))</f>
        <v>#N/A</v>
      </c>
      <c r="G687" s="76" t="e">
        <f>IF($C687="-",IF($A687="-",VLOOKUP($D687,' REACH Bilaga 59_update'!$A$5:$A$210,1,FALSE),VLOOKUP($A687,' REACH Bilaga 59_update'!$D$5:$D$210,1,FALSE)),VLOOKUP($C687,' REACH Bilaga 59_update'!$C$5:$C$210,1,FALSE))</f>
        <v>#N/A</v>
      </c>
      <c r="H687" s="76" t="e">
        <f>IF($C687="-",IF($A687="-",VLOOKUP($D687,'REACH Bilaga XIV_update'!$A$5:$A$110,1,FALSE),VLOOKUP($A687,'REACH Bilaga XIV_update'!$D$5:$D$110,1,FALSE)),VLOOKUP($C687,'REACH Bilaga XIV_update'!$C$5:$C$110,1,FALSE))</f>
        <v>#N/A</v>
      </c>
      <c r="I687" s="76" t="e">
        <f>IF($C687="-",IF($A687="-",VLOOKUP($D687,CoRAP_update!$A$5:$A$376,1,FALSE),VLOOKUP($A687,CoRAP_update!$D$5:$D$376,1,FALSE)),VLOOKUP($C687,CoRAP_update!$C$5:$C$376,1,FALSE))</f>
        <v>#N/A</v>
      </c>
      <c r="J687" s="76" t="e">
        <f>IF($C687="-",IF($A687="-",VLOOKUP($D687,EDC_update!$C$2:$C$450,1,FALSE),VLOOKUP($A687,EDC_update!$B$2:$B$450,1,FALSE)),VLOOKUP($C687,EDC_update!$L$2:$L$450,1,FALSE))</f>
        <v>#N/A</v>
      </c>
      <c r="K687" s="76" t="str">
        <f>IF($C687="-",IF($A687="-",IF(VLOOKUP($D687,'sin-list 180320_update'!$C$2:$S$835,3,FALSE)="",NA(),VLOOKUP($D687,'sin-list 180320_update'!$C$2:$S$835,3,FALSE)),IF(VLOOKUP($A687,'sin-list 180320_update'!$A$2:$S$835,5,FALSE)="",NA(),VLOOKUP($A687,'sin-list 180320_update'!$A$2:$S$835,5,FALSE))),IF(VLOOKUP($C687,'sin-list 180320_update'!$B$2:$S$835,4,FALSE)="",NA(),VLOOKUP($C687,'sin-list 180320_update'!$B$2:$S$835,4,FALSE)))</f>
        <v>Classified CMR according to Annex VI of Regulation 1272/2008. (Might not apply when contaminants are below below legal thresholds and/or full refining history is known)</v>
      </c>
      <c r="L687" s="76" t="str">
        <f>IF($C687="-",IF($A687="-",VLOOKUP($D687,'sin-list 180320_update'!$C$2:$S$835,6,FALSE),VLOOKUP($A687,'sin-list 180320_update'!$A$2:$S$835,8,FALSE)),VLOOKUP($C687,'sin-list 180320_update'!$B$2:$S$835,7,FALSE))</f>
        <v>Press. Gas
Flam. Gas 1
Carc. 1B
Muta. 1B</v>
      </c>
      <c r="M687" s="76" t="str">
        <f>IF($C687="-",IF($A687="-",IF(VLOOKUP($D687,'sin-list 180320_update'!$C$2:$S$835,8,FALSE)="",NA(),VLOOKUP($D687,'sin-list 180320_update'!$C$2:$S$835,8,FALSE)),IF(VLOOKUP($A687,'sin-list 180320_update'!$A$2:$S$835,10,FALSE)="",NA(),VLOOKUP($A687,'sin-list 180320_update'!$A$2:$S$835,10,FALSE))),IF(VLOOKUP($C687,'sin-list 180320_update'!$B$2:$S$835,9,FALSE)="",NA(),VLOOKUP($C687,'sin-list 180320_update'!$B$2:$S$835,9,FALSE)))</f>
        <v>H220
H350
H340</v>
      </c>
      <c r="N687" s="76" t="e">
        <f>IF($C687="-",IF($A687="-",IF(VLOOKUP($D687,'REACH Bilaga XVII_update'!$A$5:$E$131,4,FALSE)="",NA(),VLOOKUP($D687,'REACH Bilaga XVII_update'!$A$5:$E$131,4,FALSE)),IF(VLOOKUP($A687,'REACH Bilaga XVII_update'!$C$5:$D$131,2,FALSE)="",NA(),VLOOKUP($A687,'REACH Bilaga XVII_update'!$C$5:$D$131,2,FALSE))),IF(VLOOKUP($C687,'REACH Bilaga XVII_update'!$B$5:$D$131,3,FALSE)="",NA(),VLOOKUP($C687,'REACH Bilaga XVII_update'!$B$5:$D$131,3,FALSE)))</f>
        <v>#N/A</v>
      </c>
      <c r="O687" s="76" t="e">
        <f>IF($C687="-",IF($A687="-",IF(VLOOKUP($D687,' REACH Bilaga 59_update'!$A$5:$E$210,5,FALSE)="",NA(),VLOOKUP($D687,' REACH Bilaga 59_update'!$A$5:$E$210,5,FALSE)),IF(VLOOKUP($A687,' REACH Bilaga 59_update'!$D$5:$E$210,2,FALSE)="",NA(),VLOOKUP($A687,' REACH Bilaga 59_update'!$D$5:$E$210,2,FALSE))),IF(VLOOKUP($C687,' REACH Bilaga 59_update'!$C$5:$E$210,3,FALSE)="",NA(),VLOOKUP($C687,' REACH Bilaga 59_update'!$C$5:$E$210,3,FALSE)))</f>
        <v>#N/A</v>
      </c>
      <c r="P687" s="76" t="e">
        <f>IF(C687="-",IF(A687="-",IFERROR(VLOOKUP($D687,' REACH Bilaga 59_update'!$A$5:$F$210,MATCH(Sammanfattning!P$1,' REACH Bilaga 59_update'!$A$4:$F$4,0),FALSE),VLOOKUP($D687,'REACH Bilaga XIV_update'!$A$4:$H$110,MATCH(Sammanfattning!P$1,'REACH Bilaga XIV_update'!$A$4:$H$4,0),FALSE)),IFERROR(VLOOKUP($A687,' REACH Bilaga 59_update'!$D$5:$F$210,MATCH(Sammanfattning!P$1,' REACH Bilaga 59_update'!$D$4:$F$4,0),FALSE),VLOOKUP($A687,'REACH Bilaga XIV_update'!$D$4:$H$110,MATCH(Sammanfattning!P$1,'REACH Bilaga XIV_update'!$D$4:$H$4,0),FALSE))),IFERROR(VLOOKUP($C687,' REACH Bilaga 59_update'!$C$5:$F$210,MATCH(Sammanfattning!P$1,' REACH Bilaga 59_update'!$C$4:$F$4,0),FALSE),VLOOKUP($C687,'REACH Bilaga XIV_update'!$C$4:$H$110,MATCH(Sammanfattning!P$1,'REACH Bilaga XIV_update'!$C$4:$H$4,0),FALSE)))</f>
        <v>#N/A</v>
      </c>
      <c r="Q687" s="76" t="e">
        <f>IF($C687="-",IF($A687="-",IF(VLOOKUP($D687,'REACH Bilaga XIV_update'!$A$5:$I$110,9,FALSE)="",NA(),VLOOKUP($D687,'REACH Bilaga XIV_update'!$A$5:$I$110,9,FALSE)),IF(VLOOKUP($A687,'REACH Bilaga XIV_update'!$D$5:$I$110,6,FALSE)="",NA(),VLOOKUP($A687,'REACH Bilaga XIV_update'!$D$5:$I$110,6,FALSE))),IF(VLOOKUP($C687,'REACH Bilaga XIV_update'!$C$5:$I$110,7,FALSE)="",NA(),VLOOKUP($C687,'REACH Bilaga XIV_update'!$C$5:$I$110,7,FALSE)))</f>
        <v>#N/A</v>
      </c>
      <c r="R687" s="76" t="e">
        <f>IF($C687="-",IF($A687="-",IF(VLOOKUP($D687,CoRAP_update!$A$5:$O$376,15,FALSE)="",NA(),VLOOKUP($D687,CoRAP_update!$A$5:$O$376,15,FALSE)),IF(VLOOKUP($A687,CoRAP_update!$D$5:$O$376,12,FALSE)="",NA(),VLOOKUP($A687,CoRAP_update!$D$5:$O$376,12,FALSE))),IF(VLOOKUP($C687,CoRAP_update!$C$5:$O$376,13,FALSE)="",NA(),VLOOKUP($C687,CoRAP_update!$C$5:$O$376,13,FALSE)))</f>
        <v>#N/A</v>
      </c>
      <c r="S687" s="144" t="e">
        <f>IF($C687="-",IF($A687="-",VLOOKUP($D687,CoRAP_update!$A$5:$J$376,MATCH(Sammanfattning!S$1,CoRAP_update!$A$4:$J$4,0),FALSE),VLOOKUP($A687,CoRAP_update!$D$5:$J$376,MATCH(Sammanfattning!S$1,CoRAP_update!$D$4:$J$4,0),FALSE)),VLOOKUP($C687,CoRAP_update!$C$5:$J$376,MATCH(Sammanfattning!S$1,CoRAP_update!$C$4:$J$4,0),FALSE))</f>
        <v>#N/A</v>
      </c>
      <c r="T687" s="76" t="e">
        <f>IF($A687="-",VLOOKUP($D687,EDC_update!$C$2:$F$450,4,FALSE),VLOOKUP($A687,EDC_update!$B$2:$F$450,5,FALSE))</f>
        <v>#N/A</v>
      </c>
      <c r="V687" s="78">
        <f>IF(IFERROR(SEARCH("PBT",P687),99)=99,IF(IFERROR(SEARCH("suspected PBT",S687),99)=99,IF(IFERROR(SEARCH("concluded to be PBT",K687),99)=99,IF(IFERROR(SEARCH("PBT",S687),99)=99,IF(IFERROR(SEARCH("PBT cand",L687),99)=99,IF(IFERROR(SEARCH("PBT",L687),99)=99,IF(IFERROR(SEARCH("persistent, bioackumulative and toxic properties",K687),99)=99,0,Scoring!$E$3),Scoring!$E$3),Scoring!$E$7),Scoring!$E$3),Scoring!$E$5),Scoring!$E$6),Scoring!$E$3)</f>
        <v>0</v>
      </c>
      <c r="W687" s="78">
        <f>IF(IFERROR(SEARCH("vPvB",P687),99)=99,IF(IFERROR(SEARCH("suspected pbt/vPvB",S687),99)=99,IF(IFERROR(SEARCH("vPvB",S687),99)=99,IF(IFERROR(SEARCH("concluded to be a vPvB",S687),99)=99,IF(IFERROR(SEARCH("identified as vPvB",K687),99)=99,IF(IFERROR(SEARCH("concluded to be a vPvB",K687),99)=99,IF(IFERROR(SEARCH("concluded to be both pbt and vPvB",S687),99)=99,IF(IFERROR(SEARCH("concluded to be both pbt and vPvB",K687),99)=99,0,Scoring!$E$5),Scoring!$E$5),Scoring!$E$5),Scoring!$E$5),Scoring!$E$5),Scoring!$E$4),Scoring!$E$6),Scoring!$E$4)</f>
        <v>0</v>
      </c>
      <c r="X687" s="78">
        <f>IF(IFERROR(SEARCH("H410",N687),99)=99,IF(IFERROR(SEARCH("H410",O687),99)=99,IF(IFERROR(SEARCH("H410",Q687),99)=99,IF(IFERROR(SEARCH("H410",M687),99)=99,IF(IFERROR(SEARCH("H410",R687),99)=99,IF(IFERROR(SEARCH("H411",N687),99)=99,IF(IFERROR(SEARCH("H411",O687),99)=99,IF(IFERROR(SEARCH("H411",Q687),99)=99,IF(IFERROR(SEARCH("H411",M687),99)=99,IF(IFERROR(SEARCH("H411",R687),99)=99,IF(IFERROR(SEARCH("H413",N687),99)=99,IF(IFERROR(SEARCH("H413",O687),99)=99,IF(IFERROR(SEARCH("H413",Q687),99)=99,IF(IFERROR(SEARCH("H413",M687),99)=99,IF(IFERROR(SEARCH("H413",R687),99)=99,IF(IFERROR(SEARCH("H412",N687),99)=99,IF(IFERROR(SEARCH("H412",O687),99)=99,IF(IFERROR(SEARCH("H412",Q687),99)=99,IF(IFERROR(SEARCH("H412",M687),99)=99,IF(IFERROR(SEARCH("H412",R687),99)=99,0,Scoring!$E$2),Scoring!$E$2),Scoring!$E$2),Scoring!$E$2),Scoring!$E$2),Scoring!$E$2),Scoring!$E$2),Scoring!$E$2),Scoring!$E$2),Scoring!$E$2),Scoring!$E$2),Scoring!$E$2),Scoring!$E$2),Scoring!$E$2),Scoring!$E$2),Scoring!$E$2),Scoring!$E$2),Scoring!$E$2),Scoring!$E$2),Scoring!$E$2)</f>
        <v>0</v>
      </c>
      <c r="Y687" s="78">
        <f>IF(IFERROR(SEARCH("CMR",K687),99)=99,IF(IFERROR(SEARCH("Suspected CMR",S687),99)=99,IF(IFERROR(SEARCH("CMR",S687),99)=99,0,Scoring!$E$8),Scoring!$E$9),Scoring!$E$8)</f>
        <v>3</v>
      </c>
      <c r="Z687" s="78">
        <f>IF(IFERROR(SEARCH("H350",N687),99)=99,IF(IFERROR(SEARCH("H350",O687),99)=99,IF(IFERROR(SEARCH("H350",Q687),99)=99,IF(IFERROR(SEARCH("H350",M687),99)=99,IF(IFERROR(SEARCH("H350",R687),99)=99,IF(IFERROR(SEARCH("H351",N687),99)=99,IF(IFERROR(SEARCH("H351",O687),99)=99,IF(IFERROR(SEARCH("H351",Q687),99)=99,IF(IFERROR(SEARCH("H351",M687),99)=99,IF(IFERROR(SEARCH("H351",R687),99)=99,IF(IFERROR(SEARCH("carcinogenic",P687),99)=99,IF(IFERROR(SEARCH("suspected carcinogenic",S687),99)=99,0,Scoring!$E$12),Scoring!$E$11),Scoring!$E$10),Scoring!$E$10),Scoring!$E$10),Scoring!$E$10),Scoring!$E$10),Scoring!$E$10),Scoring!$E$10),Scoring!$E$10),Scoring!$E$10),Scoring!$E$10)</f>
        <v>1</v>
      </c>
      <c r="AA687" s="78">
        <f>IF(IFERROR(SEARCH("H340",N687),99)=99,IF(IFERROR(SEARCH("H340",O687),99)=99,IF(IFERROR(SEARCH("H340",Q687),99)=99,IF(IFERROR(SEARCH("H340",M687),99)=99,IF(IFERROR(SEARCH("H340",R687),99)=99,IF(IFERROR(SEARCH("H341",N687),99)=99,IF(IFERROR(SEARCH("H341",O687),99)=99,IF(IFERROR(SEARCH("H341",Q687),99)=99,IF(IFERROR(SEARCH("H341",M687),99)=99,IF(IFERROR(SEARCH("H341",R687),99)=99,IF(IFERROR(SEARCH("mutagenic",P687),99)=99,IF(IFERROR(SEARCH("suspected mutagenic",S687),99)=99,0,Scoring!$E$15),Scoring!$E$14),Scoring!$E$13),Scoring!$E$13),Scoring!$E$13),Scoring!$E$13),Scoring!$E$13),Scoring!$E$13),Scoring!$E$13),Scoring!$E$13),Scoring!$E$13),Scoring!$E$13)</f>
        <v>1</v>
      </c>
      <c r="AB687" s="78">
        <f>IF(IFERROR(SEARCH("H360",N687),99)=99,IF(IFERROR(SEARCH("H360",O687),99)=99,IF(IFERROR(SEARCH("H360",Q687),99)=99,IF(IFERROR(SEARCH("H360",M687),99)=99,IF(IFERROR(SEARCH("H360",R687),99)=99,IF(IFERROR(SEARCH("H361",N687),99)=99,IF(IFERROR(SEARCH("H361",O687),99)=99,IF(IFERROR(SEARCH("H361",Q687),99)=99,IF(IFERROR(SEARCH("H361",M687),99)=99,IF(IFERROR(SEARCH("H361",R687),99)=99,IF(IFERROR(SEARCH("reproduction",P687),99)=99,IF(IFERROR(SEARCH("suspected reprotoxic",S687),99)=99,IF(IFERROR(SEARCH("reprotoxic",S687),99)=99,IF(IFERROR(SEARCH("reprotoxic",K687),99)=99,0,Scoring!$E$18),Scoring!$E$18),Scoring!$E$19),Scoring!$E$17),Scoring!$E$16),Scoring!$E$16),Scoring!$E$16),Scoring!$E$16),Scoring!$E$16),Scoring!$E$16),Scoring!$E$16),Scoring!$E$16),Scoring!$E$16),Scoring!$E$16)</f>
        <v>0</v>
      </c>
      <c r="AC687" s="78">
        <f>IF(IFERROR(SEARCH("57f",L687),99)=99,IF(IFERROR(SEARCH("57(f)",P687),99)=99,0,Scoring!$E$20),Scoring!$E$20)</f>
        <v>0</v>
      </c>
      <c r="AD687" s="78">
        <f>IF(IFERROR(SEARCH("CAT1",T687),99)=99,IF(IFERROR(SEARCH("CAT2",T687),99)=99,IF(IFERROR(SEARCH("CAT3",T687),99)=99,IF(IFERROR(SEARCH("concluded to be endocrine",K687),99)=99,IF(IFERROR(SEARCH("categorised as endocrine",K687),99)=99,IF(IFERROR(SEARCH("endocrine disrupting",P687),99)=99,IF(IFERROR(SEARCH("endocrine disrupting",K687),99)=99,IF(IFERROR(SEARCH("suspected endocrine",S687),99)=99,IF(IFERROR(SEARCH("potential endocrine",S687),99)=99,0,Scoring!$E$25),Scoring!$E$25),Scoring!$E$24),Scoring!$E$24),Scoring!$E$24),Scoring!$E$24),Scoring!$E$23),Scoring!$E$22),Scoring!$E$21)</f>
        <v>0</v>
      </c>
      <c r="AE687" s="78">
        <f>IF(IFERROR(SEARCH("suspected sensitiser",S687),99)=99,IF(IFERROR(SEARCH("sensitiser",S687),99)=99,IF(IFERROR(SEARCH("other hazard based concern",S687),99)=99,0,Scoring!$E$28),Scoring!$E$26),Scoring!$E$27)</f>
        <v>0</v>
      </c>
      <c r="AF687" s="78">
        <f>IF(IFERROR(M687,1)=1,IF(IFERROR(N687,1)=1,IF(IFERROR(O687,1)=1,IF(IFERROR(Q687,1)=1,IF(IFERROR(R687,1)=1,IF(IFERROR(T687,1)=1,IF(IFERROR(K687,1)=1,IF(IFERROR(P687,1)=1,IF(IFERROR(S687,1)=1,Scoring!$E$29,0),0),0),0),0),0),0),0),0)</f>
        <v>0</v>
      </c>
      <c r="AG687" s="78">
        <f t="shared" si="53"/>
        <v>3</v>
      </c>
      <c r="AI687" s="93"/>
      <c r="AJ687" s="94"/>
      <c r="AK687" s="76"/>
      <c r="AL687" s="75"/>
      <c r="AN687" s="79"/>
      <c r="AO687" s="79"/>
      <c r="AP687" s="79"/>
      <c r="AQ687" s="79"/>
      <c r="AR687" s="79"/>
      <c r="AS687" s="78"/>
      <c r="AU687" s="79">
        <f>IF(IFERROR(F687,99)=99,IF(IFERROR(G687,99)=99,IF(IFERROR(H687,99)=99,IF(IFERROR(I687,99)=99,IF(IFERROR(E687,99)=99,IF(IFERROR(J687,99)=99,0,Scoring!$B$7),Scoring!$B$3),Scoring!$B$2),Scoring!$B$6),Scoring!$B$5),Scoring!$B$4)</f>
        <v>0.3</v>
      </c>
      <c r="AV687" s="78">
        <f t="shared" si="54"/>
        <v>0.89999999999999991</v>
      </c>
      <c r="AW687" s="78"/>
      <c r="AX687" s="66"/>
      <c r="AY687" s="78"/>
      <c r="AZ687" s="76"/>
      <c r="BA687" s="76"/>
      <c r="BB687" s="76"/>
    </row>
    <row r="688" spans="1:54" x14ac:dyDescent="0.25">
      <c r="A688" s="77" t="s">
        <v>7619</v>
      </c>
      <c r="B688" s="76" t="str">
        <f t="shared" si="55"/>
        <v>272-184-2</v>
      </c>
      <c r="C688" s="77" t="s">
        <v>2043</v>
      </c>
      <c r="D688" s="77" t="s">
        <v>2044</v>
      </c>
      <c r="E688" s="76" t="str">
        <f>IF(C688="-",IF(A688="-",VLOOKUP(D688,'sin-list 180320_update'!$C$2:$C$835,1,FALSE),VLOOKUP(A688,'sin-list 180320_update'!$A$2:$A$835,1,FALSE)),VLOOKUP(C688,'sin-list 180320_update'!$B$2:$B$835,1,FALSE))</f>
        <v>272-184-2</v>
      </c>
      <c r="F688" s="76" t="e">
        <f>IF($C688="-",IF($A688="-",VLOOKUP($D688,'REACH Bilaga XVII_update'!$A$5:$A$131,1,FALSE),VLOOKUP($A688,'REACH Bilaga XVII_update'!$C$5:$C$131,1,FALSE)),VLOOKUP($C688,'REACH Bilaga XVII_update'!$B$5:$B$131,1,FALSE))</f>
        <v>#N/A</v>
      </c>
      <c r="G688" s="76" t="e">
        <f>IF($C688="-",IF($A688="-",VLOOKUP($D688,' REACH Bilaga 59_update'!$A$5:$A$210,1,FALSE),VLOOKUP($A688,' REACH Bilaga 59_update'!$D$5:$D$210,1,FALSE)),VLOOKUP($C688,' REACH Bilaga 59_update'!$C$5:$C$210,1,FALSE))</f>
        <v>#N/A</v>
      </c>
      <c r="H688" s="76" t="e">
        <f>IF($C688="-",IF($A688="-",VLOOKUP($D688,'REACH Bilaga XIV_update'!$A$5:$A$110,1,FALSE),VLOOKUP($A688,'REACH Bilaga XIV_update'!$D$5:$D$110,1,FALSE)),VLOOKUP($C688,'REACH Bilaga XIV_update'!$C$5:$C$110,1,FALSE))</f>
        <v>#N/A</v>
      </c>
      <c r="I688" s="76" t="e">
        <f>IF($C688="-",IF($A688="-",VLOOKUP($D688,CoRAP_update!$A$5:$A$376,1,FALSE),VLOOKUP($A688,CoRAP_update!$D$5:$D$376,1,FALSE)),VLOOKUP($C688,CoRAP_update!$C$5:$C$376,1,FALSE))</f>
        <v>#N/A</v>
      </c>
      <c r="J688" s="76" t="e">
        <f>IF($C688="-",IF($A688="-",VLOOKUP($D688,EDC_update!$C$2:$C$450,1,FALSE),VLOOKUP($A688,EDC_update!$B$2:$B$450,1,FALSE)),VLOOKUP($C688,EDC_update!$L$2:$L$450,1,FALSE))</f>
        <v>#N/A</v>
      </c>
      <c r="K688" s="76" t="str">
        <f>IF($C688="-",IF($A688="-",IF(VLOOKUP($D688,'sin-list 180320_update'!$C$2:$S$835,3,FALSE)="",NA(),VLOOKUP($D688,'sin-list 180320_update'!$C$2:$S$835,3,FALSE)),IF(VLOOKUP($A688,'sin-list 180320_update'!$A$2:$S$835,5,FALSE)="",NA(),VLOOKUP($A688,'sin-list 180320_update'!$A$2:$S$835,5,FALSE))),IF(VLOOKUP($C688,'sin-list 180320_update'!$B$2:$S$835,4,FALSE)="",NA(),VLOOKUP($C688,'sin-list 180320_update'!$B$2:$S$835,4,FALSE)))</f>
        <v>Classified CMR according to Annex VI of Regulation 1272/2008</v>
      </c>
      <c r="L688" s="76" t="str">
        <f>IF($C688="-",IF($A688="-",VLOOKUP($D688,'sin-list 180320_update'!$C$2:$S$835,6,FALSE),VLOOKUP($A688,'sin-list 180320_update'!$A$2:$S$835,8,FALSE)),VLOOKUP($C688,'sin-list 180320_update'!$B$2:$S$835,7,FALSE))</f>
        <v>Carc. 1B</v>
      </c>
      <c r="M688" s="76" t="str">
        <f>IF($C688="-",IF($A688="-",IF(VLOOKUP($D688,'sin-list 180320_update'!$C$2:$S$835,8,FALSE)="",NA(),VLOOKUP($D688,'sin-list 180320_update'!$C$2:$S$835,8,FALSE)),IF(VLOOKUP($A688,'sin-list 180320_update'!$A$2:$S$835,10,FALSE)="",NA(),VLOOKUP($A688,'sin-list 180320_update'!$A$2:$S$835,10,FALSE))),IF(VLOOKUP($C688,'sin-list 180320_update'!$B$2:$S$835,9,FALSE)="",NA(),VLOOKUP($C688,'sin-list 180320_update'!$B$2:$S$835,9,FALSE)))</f>
        <v>H350</v>
      </c>
      <c r="N688" s="76" t="e">
        <f>IF($C688="-",IF($A688="-",IF(VLOOKUP($D688,'REACH Bilaga XVII_update'!$A$5:$E$131,4,FALSE)="",NA(),VLOOKUP($D688,'REACH Bilaga XVII_update'!$A$5:$E$131,4,FALSE)),IF(VLOOKUP($A688,'REACH Bilaga XVII_update'!$C$5:$D$131,2,FALSE)="",NA(),VLOOKUP($A688,'REACH Bilaga XVII_update'!$C$5:$D$131,2,FALSE))),IF(VLOOKUP($C688,'REACH Bilaga XVII_update'!$B$5:$D$131,3,FALSE)="",NA(),VLOOKUP($C688,'REACH Bilaga XVII_update'!$B$5:$D$131,3,FALSE)))</f>
        <v>#N/A</v>
      </c>
      <c r="O688" s="76" t="e">
        <f>IF($C688="-",IF($A688="-",IF(VLOOKUP($D688,' REACH Bilaga 59_update'!$A$5:$E$210,5,FALSE)="",NA(),VLOOKUP($D688,' REACH Bilaga 59_update'!$A$5:$E$210,5,FALSE)),IF(VLOOKUP($A688,' REACH Bilaga 59_update'!$D$5:$E$210,2,FALSE)="",NA(),VLOOKUP($A688,' REACH Bilaga 59_update'!$D$5:$E$210,2,FALSE))),IF(VLOOKUP($C688,' REACH Bilaga 59_update'!$C$5:$E$210,3,FALSE)="",NA(),VLOOKUP($C688,' REACH Bilaga 59_update'!$C$5:$E$210,3,FALSE)))</f>
        <v>#N/A</v>
      </c>
      <c r="P688" s="76" t="e">
        <f>IF(C688="-",IF(A688="-",IFERROR(VLOOKUP($D688,' REACH Bilaga 59_update'!$A$5:$F$210,MATCH(Sammanfattning!P$1,' REACH Bilaga 59_update'!$A$4:$F$4,0),FALSE),VLOOKUP($D688,'REACH Bilaga XIV_update'!$A$4:$H$110,MATCH(Sammanfattning!P$1,'REACH Bilaga XIV_update'!$A$4:$H$4,0),FALSE)),IFERROR(VLOOKUP($A688,' REACH Bilaga 59_update'!$D$5:$F$210,MATCH(Sammanfattning!P$1,' REACH Bilaga 59_update'!$D$4:$F$4,0),FALSE),VLOOKUP($A688,'REACH Bilaga XIV_update'!$D$4:$H$110,MATCH(Sammanfattning!P$1,'REACH Bilaga XIV_update'!$D$4:$H$4,0),FALSE))),IFERROR(VLOOKUP($C688,' REACH Bilaga 59_update'!$C$5:$F$210,MATCH(Sammanfattning!P$1,' REACH Bilaga 59_update'!$C$4:$F$4,0),FALSE),VLOOKUP($C688,'REACH Bilaga XIV_update'!$C$4:$H$110,MATCH(Sammanfattning!P$1,'REACH Bilaga XIV_update'!$C$4:$H$4,0),FALSE)))</f>
        <v>#N/A</v>
      </c>
      <c r="Q688" s="76" t="e">
        <f>IF($C688="-",IF($A688="-",IF(VLOOKUP($D688,'REACH Bilaga XIV_update'!$A$5:$I$110,9,FALSE)="",NA(),VLOOKUP($D688,'REACH Bilaga XIV_update'!$A$5:$I$110,9,FALSE)),IF(VLOOKUP($A688,'REACH Bilaga XIV_update'!$D$5:$I$110,6,FALSE)="",NA(),VLOOKUP($A688,'REACH Bilaga XIV_update'!$D$5:$I$110,6,FALSE))),IF(VLOOKUP($C688,'REACH Bilaga XIV_update'!$C$5:$I$110,7,FALSE)="",NA(),VLOOKUP($C688,'REACH Bilaga XIV_update'!$C$5:$I$110,7,FALSE)))</f>
        <v>#N/A</v>
      </c>
      <c r="R688" s="76" t="e">
        <f>IF($C688="-",IF($A688="-",IF(VLOOKUP($D688,CoRAP_update!$A$5:$O$376,15,FALSE)="",NA(),VLOOKUP($D688,CoRAP_update!$A$5:$O$376,15,FALSE)),IF(VLOOKUP($A688,CoRAP_update!$D$5:$O$376,12,FALSE)="",NA(),VLOOKUP($A688,CoRAP_update!$D$5:$O$376,12,FALSE))),IF(VLOOKUP($C688,CoRAP_update!$C$5:$O$376,13,FALSE)="",NA(),VLOOKUP($C688,CoRAP_update!$C$5:$O$376,13,FALSE)))</f>
        <v>#N/A</v>
      </c>
      <c r="S688" s="144" t="e">
        <f>IF($C688="-",IF($A688="-",VLOOKUP($D688,CoRAP_update!$A$5:$J$376,MATCH(Sammanfattning!S$1,CoRAP_update!$A$4:$J$4,0),FALSE),VLOOKUP($A688,CoRAP_update!$D$5:$J$376,MATCH(Sammanfattning!S$1,CoRAP_update!$D$4:$J$4,0),FALSE)),VLOOKUP($C688,CoRAP_update!$C$5:$J$376,MATCH(Sammanfattning!S$1,CoRAP_update!$C$4:$J$4,0),FALSE))</f>
        <v>#N/A</v>
      </c>
      <c r="T688" s="76" t="e">
        <f>IF($A688="-",VLOOKUP($D688,EDC_update!$C$2:$F$450,4,FALSE),VLOOKUP($A688,EDC_update!$B$2:$F$450,5,FALSE))</f>
        <v>#N/A</v>
      </c>
      <c r="V688" s="78">
        <f>IF(IFERROR(SEARCH("PBT",P688),99)=99,IF(IFERROR(SEARCH("suspected PBT",S688),99)=99,IF(IFERROR(SEARCH("concluded to be PBT",K688),99)=99,IF(IFERROR(SEARCH("PBT",S688),99)=99,IF(IFERROR(SEARCH("PBT cand",L688),99)=99,IF(IFERROR(SEARCH("PBT",L688),99)=99,IF(IFERROR(SEARCH("persistent, bioackumulative and toxic properties",K688),99)=99,0,Scoring!$E$3),Scoring!$E$3),Scoring!$E$7),Scoring!$E$3),Scoring!$E$5),Scoring!$E$6),Scoring!$E$3)</f>
        <v>0</v>
      </c>
      <c r="W688" s="78">
        <f>IF(IFERROR(SEARCH("vPvB",P688),99)=99,IF(IFERROR(SEARCH("suspected pbt/vPvB",S688),99)=99,IF(IFERROR(SEARCH("vPvB",S688),99)=99,IF(IFERROR(SEARCH("concluded to be a vPvB",S688),99)=99,IF(IFERROR(SEARCH("identified as vPvB",K688),99)=99,IF(IFERROR(SEARCH("concluded to be a vPvB",K688),99)=99,IF(IFERROR(SEARCH("concluded to be both pbt and vPvB",S688),99)=99,IF(IFERROR(SEARCH("concluded to be both pbt and vPvB",K688),99)=99,0,Scoring!$E$5),Scoring!$E$5),Scoring!$E$5),Scoring!$E$5),Scoring!$E$5),Scoring!$E$4),Scoring!$E$6),Scoring!$E$4)</f>
        <v>0</v>
      </c>
      <c r="X688" s="78">
        <f>IF(IFERROR(SEARCH("H410",N688),99)=99,IF(IFERROR(SEARCH("H410",O688),99)=99,IF(IFERROR(SEARCH("H410",Q688),99)=99,IF(IFERROR(SEARCH("H410",M688),99)=99,IF(IFERROR(SEARCH("H410",R688),99)=99,IF(IFERROR(SEARCH("H411",N688),99)=99,IF(IFERROR(SEARCH("H411",O688),99)=99,IF(IFERROR(SEARCH("H411",Q688),99)=99,IF(IFERROR(SEARCH("H411",M688),99)=99,IF(IFERROR(SEARCH("H411",R688),99)=99,IF(IFERROR(SEARCH("H413",N688),99)=99,IF(IFERROR(SEARCH("H413",O688),99)=99,IF(IFERROR(SEARCH("H413",Q688),99)=99,IF(IFERROR(SEARCH("H413",M688),99)=99,IF(IFERROR(SEARCH("H413",R688),99)=99,IF(IFERROR(SEARCH("H412",N688),99)=99,IF(IFERROR(SEARCH("H412",O688),99)=99,IF(IFERROR(SEARCH("H412",Q688),99)=99,IF(IFERROR(SEARCH("H412",M688),99)=99,IF(IFERROR(SEARCH("H412",R688),99)=99,0,Scoring!$E$2),Scoring!$E$2),Scoring!$E$2),Scoring!$E$2),Scoring!$E$2),Scoring!$E$2),Scoring!$E$2),Scoring!$E$2),Scoring!$E$2),Scoring!$E$2),Scoring!$E$2),Scoring!$E$2),Scoring!$E$2),Scoring!$E$2),Scoring!$E$2),Scoring!$E$2),Scoring!$E$2),Scoring!$E$2),Scoring!$E$2),Scoring!$E$2)</f>
        <v>0</v>
      </c>
      <c r="Y688" s="78">
        <f>IF(IFERROR(SEARCH("CMR",K688),99)=99,IF(IFERROR(SEARCH("Suspected CMR",S688),99)=99,IF(IFERROR(SEARCH("CMR",S688),99)=99,0,Scoring!$E$8),Scoring!$E$9),Scoring!$E$8)</f>
        <v>3</v>
      </c>
      <c r="Z688" s="78">
        <f>IF(IFERROR(SEARCH("H350",N688),99)=99,IF(IFERROR(SEARCH("H350",O688),99)=99,IF(IFERROR(SEARCH("H350",Q688),99)=99,IF(IFERROR(SEARCH("H350",M688),99)=99,IF(IFERROR(SEARCH("H350",R688),99)=99,IF(IFERROR(SEARCH("H351",N688),99)=99,IF(IFERROR(SEARCH("H351",O688),99)=99,IF(IFERROR(SEARCH("H351",Q688),99)=99,IF(IFERROR(SEARCH("H351",M688),99)=99,IF(IFERROR(SEARCH("H351",R688),99)=99,IF(IFERROR(SEARCH("carcinogenic",P688),99)=99,IF(IFERROR(SEARCH("suspected carcinogenic",S688),99)=99,0,Scoring!$E$12),Scoring!$E$11),Scoring!$E$10),Scoring!$E$10),Scoring!$E$10),Scoring!$E$10),Scoring!$E$10),Scoring!$E$10),Scoring!$E$10),Scoring!$E$10),Scoring!$E$10),Scoring!$E$10)</f>
        <v>1</v>
      </c>
      <c r="AA688" s="78">
        <f>IF(IFERROR(SEARCH("H340",N688),99)=99,IF(IFERROR(SEARCH("H340",O688),99)=99,IF(IFERROR(SEARCH("H340",Q688),99)=99,IF(IFERROR(SEARCH("H340",M688),99)=99,IF(IFERROR(SEARCH("H340",R688),99)=99,IF(IFERROR(SEARCH("H341",N688),99)=99,IF(IFERROR(SEARCH("H341",O688),99)=99,IF(IFERROR(SEARCH("H341",Q688),99)=99,IF(IFERROR(SEARCH("H341",M688),99)=99,IF(IFERROR(SEARCH("H341",R688),99)=99,IF(IFERROR(SEARCH("mutagenic",P688),99)=99,IF(IFERROR(SEARCH("suspected mutagenic",S688),99)=99,0,Scoring!$E$15),Scoring!$E$14),Scoring!$E$13),Scoring!$E$13),Scoring!$E$13),Scoring!$E$13),Scoring!$E$13),Scoring!$E$13),Scoring!$E$13),Scoring!$E$13),Scoring!$E$13),Scoring!$E$13)</f>
        <v>0</v>
      </c>
      <c r="AB688" s="78">
        <f>IF(IFERROR(SEARCH("H360",N688),99)=99,IF(IFERROR(SEARCH("H360",O688),99)=99,IF(IFERROR(SEARCH("H360",Q688),99)=99,IF(IFERROR(SEARCH("H360",M688),99)=99,IF(IFERROR(SEARCH("H360",R688),99)=99,IF(IFERROR(SEARCH("H361",N688),99)=99,IF(IFERROR(SEARCH("H361",O688),99)=99,IF(IFERROR(SEARCH("H361",Q688),99)=99,IF(IFERROR(SEARCH("H361",M688),99)=99,IF(IFERROR(SEARCH("H361",R688),99)=99,IF(IFERROR(SEARCH("reproduction",P688),99)=99,IF(IFERROR(SEARCH("suspected reprotoxic",S688),99)=99,IF(IFERROR(SEARCH("reprotoxic",S688),99)=99,IF(IFERROR(SEARCH("reprotoxic",K688),99)=99,0,Scoring!$E$18),Scoring!$E$18),Scoring!$E$19),Scoring!$E$17),Scoring!$E$16),Scoring!$E$16),Scoring!$E$16),Scoring!$E$16),Scoring!$E$16),Scoring!$E$16),Scoring!$E$16),Scoring!$E$16),Scoring!$E$16),Scoring!$E$16)</f>
        <v>0</v>
      </c>
      <c r="AC688" s="78">
        <f>IF(IFERROR(SEARCH("57f",L688),99)=99,IF(IFERROR(SEARCH("57(f)",P688),99)=99,0,Scoring!$E$20),Scoring!$E$20)</f>
        <v>0</v>
      </c>
      <c r="AD688" s="78">
        <f>IF(IFERROR(SEARCH("CAT1",T688),99)=99,IF(IFERROR(SEARCH("CAT2",T688),99)=99,IF(IFERROR(SEARCH("CAT3",T688),99)=99,IF(IFERROR(SEARCH("concluded to be endocrine",K688),99)=99,IF(IFERROR(SEARCH("categorised as endocrine",K688),99)=99,IF(IFERROR(SEARCH("endocrine disrupting",P688),99)=99,IF(IFERROR(SEARCH("endocrine disrupting",K688),99)=99,IF(IFERROR(SEARCH("suspected endocrine",S688),99)=99,IF(IFERROR(SEARCH("potential endocrine",S688),99)=99,0,Scoring!$E$25),Scoring!$E$25),Scoring!$E$24),Scoring!$E$24),Scoring!$E$24),Scoring!$E$24),Scoring!$E$23),Scoring!$E$22),Scoring!$E$21)</f>
        <v>0</v>
      </c>
      <c r="AE688" s="78">
        <f>IF(IFERROR(SEARCH("suspected sensitiser",S688),99)=99,IF(IFERROR(SEARCH("sensitiser",S688),99)=99,IF(IFERROR(SEARCH("other hazard based concern",S688),99)=99,0,Scoring!$E$28),Scoring!$E$26),Scoring!$E$27)</f>
        <v>0</v>
      </c>
      <c r="AF688" s="78">
        <f>IF(IFERROR(M688,1)=1,IF(IFERROR(N688,1)=1,IF(IFERROR(O688,1)=1,IF(IFERROR(Q688,1)=1,IF(IFERROR(R688,1)=1,IF(IFERROR(T688,1)=1,IF(IFERROR(K688,1)=1,IF(IFERROR(P688,1)=1,IF(IFERROR(S688,1)=1,Scoring!$E$29,0),0),0),0),0),0),0),0),0)</f>
        <v>0</v>
      </c>
      <c r="AG688" s="78">
        <f t="shared" si="53"/>
        <v>3</v>
      </c>
      <c r="AI688" s="93"/>
      <c r="AJ688" s="94"/>
      <c r="AK688" s="76"/>
      <c r="AL688" s="75"/>
      <c r="AN688" s="79"/>
      <c r="AO688" s="79"/>
      <c r="AP688" s="79"/>
      <c r="AQ688" s="79"/>
      <c r="AR688" s="79"/>
      <c r="AS688" s="78"/>
      <c r="AU688" s="79">
        <f>IF(IFERROR(F688,99)=99,IF(IFERROR(G688,99)=99,IF(IFERROR(H688,99)=99,IF(IFERROR(I688,99)=99,IF(IFERROR(E688,99)=99,IF(IFERROR(J688,99)=99,0,Scoring!$B$7),Scoring!$B$3),Scoring!$B$2),Scoring!$B$6),Scoring!$B$5),Scoring!$B$4)</f>
        <v>0.3</v>
      </c>
      <c r="AV688" s="78">
        <f t="shared" si="54"/>
        <v>0.89999999999999991</v>
      </c>
      <c r="AW688" s="78"/>
      <c r="AX688" s="66"/>
      <c r="AY688" s="78"/>
      <c r="AZ688" s="76"/>
      <c r="BA688" s="76"/>
      <c r="BB688" s="76"/>
    </row>
    <row r="689" spans="1:54" x14ac:dyDescent="0.25">
      <c r="A689" s="77" t="s">
        <v>7620</v>
      </c>
      <c r="B689" s="76" t="str">
        <f t="shared" si="55"/>
        <v>272-186-3</v>
      </c>
      <c r="C689" s="77" t="s">
        <v>2045</v>
      </c>
      <c r="D689" s="77" t="s">
        <v>2046</v>
      </c>
      <c r="E689" s="76" t="str">
        <f>IF(C689="-",IF(A689="-",VLOOKUP(D689,'sin-list 180320_update'!$C$2:$C$835,1,FALSE),VLOOKUP(A689,'sin-list 180320_update'!$A$2:$A$835,1,FALSE)),VLOOKUP(C689,'sin-list 180320_update'!$B$2:$B$835,1,FALSE))</f>
        <v>272-186-3</v>
      </c>
      <c r="F689" s="76" t="e">
        <f>IF($C689="-",IF($A689="-",VLOOKUP($D689,'REACH Bilaga XVII_update'!$A$5:$A$131,1,FALSE),VLOOKUP($A689,'REACH Bilaga XVII_update'!$C$5:$C$131,1,FALSE)),VLOOKUP($C689,'REACH Bilaga XVII_update'!$B$5:$B$131,1,FALSE))</f>
        <v>#N/A</v>
      </c>
      <c r="G689" s="76" t="e">
        <f>IF($C689="-",IF($A689="-",VLOOKUP($D689,' REACH Bilaga 59_update'!$A$5:$A$210,1,FALSE),VLOOKUP($A689,' REACH Bilaga 59_update'!$D$5:$D$210,1,FALSE)),VLOOKUP($C689,' REACH Bilaga 59_update'!$C$5:$C$210,1,FALSE))</f>
        <v>#N/A</v>
      </c>
      <c r="H689" s="76" t="e">
        <f>IF($C689="-",IF($A689="-",VLOOKUP($D689,'REACH Bilaga XIV_update'!$A$5:$A$110,1,FALSE),VLOOKUP($A689,'REACH Bilaga XIV_update'!$D$5:$D$110,1,FALSE)),VLOOKUP($C689,'REACH Bilaga XIV_update'!$C$5:$C$110,1,FALSE))</f>
        <v>#N/A</v>
      </c>
      <c r="I689" s="76" t="e">
        <f>IF($C689="-",IF($A689="-",VLOOKUP($D689,CoRAP_update!$A$5:$A$376,1,FALSE),VLOOKUP($A689,CoRAP_update!$D$5:$D$376,1,FALSE)),VLOOKUP($C689,CoRAP_update!$C$5:$C$376,1,FALSE))</f>
        <v>#N/A</v>
      </c>
      <c r="J689" s="76" t="e">
        <f>IF($C689="-",IF($A689="-",VLOOKUP($D689,EDC_update!$C$2:$C$450,1,FALSE),VLOOKUP($A689,EDC_update!$B$2:$B$450,1,FALSE)),VLOOKUP($C689,EDC_update!$L$2:$L$450,1,FALSE))</f>
        <v>#N/A</v>
      </c>
      <c r="K689" s="76" t="str">
        <f>IF($C689="-",IF($A689="-",IF(VLOOKUP($D689,'sin-list 180320_update'!$C$2:$S$835,3,FALSE)="",NA(),VLOOKUP($D689,'sin-list 180320_update'!$C$2:$S$835,3,FALSE)),IF(VLOOKUP($A689,'sin-list 180320_update'!$A$2:$S$835,5,FALSE)="",NA(),VLOOKUP($A689,'sin-list 180320_update'!$A$2:$S$835,5,FALSE))),IF(VLOOKUP($C689,'sin-list 180320_update'!$B$2:$S$835,4,FALSE)="",NA(),VLOOKUP($C689,'sin-list 180320_update'!$B$2:$S$835,4,FALSE)))</f>
        <v>Classified CMR according to Annex VI of Regulation 1272/2008. (Might not apply when contaminants are below below legal thresholds and/or full refining history is known)</v>
      </c>
      <c r="L689" s="76" t="str">
        <f>IF($C689="-",IF($A689="-",VLOOKUP($D689,'sin-list 180320_update'!$C$2:$S$835,6,FALSE),VLOOKUP($A689,'sin-list 180320_update'!$A$2:$S$835,8,FALSE)),VLOOKUP($C689,'sin-list 180320_update'!$B$2:$S$835,7,FALSE))</f>
        <v>Carc. 1B
Muta. 1B
Asp. Tox. 1</v>
      </c>
      <c r="M689" s="76" t="str">
        <f>IF($C689="-",IF($A689="-",IF(VLOOKUP($D689,'sin-list 180320_update'!$C$2:$S$835,8,FALSE)="",NA(),VLOOKUP($D689,'sin-list 180320_update'!$C$2:$S$835,8,FALSE)),IF(VLOOKUP($A689,'sin-list 180320_update'!$A$2:$S$835,10,FALSE)="",NA(),VLOOKUP($A689,'sin-list 180320_update'!$A$2:$S$835,10,FALSE))),IF(VLOOKUP($C689,'sin-list 180320_update'!$B$2:$S$835,9,FALSE)="",NA(),VLOOKUP($C689,'sin-list 180320_update'!$B$2:$S$835,9,FALSE)))</f>
        <v>H350
H340
H304</v>
      </c>
      <c r="N689" s="76" t="e">
        <f>IF($C689="-",IF($A689="-",IF(VLOOKUP($D689,'REACH Bilaga XVII_update'!$A$5:$E$131,4,FALSE)="",NA(),VLOOKUP($D689,'REACH Bilaga XVII_update'!$A$5:$E$131,4,FALSE)),IF(VLOOKUP($A689,'REACH Bilaga XVII_update'!$C$5:$D$131,2,FALSE)="",NA(),VLOOKUP($A689,'REACH Bilaga XVII_update'!$C$5:$D$131,2,FALSE))),IF(VLOOKUP($C689,'REACH Bilaga XVII_update'!$B$5:$D$131,3,FALSE)="",NA(),VLOOKUP($C689,'REACH Bilaga XVII_update'!$B$5:$D$131,3,FALSE)))</f>
        <v>#N/A</v>
      </c>
      <c r="O689" s="76" t="e">
        <f>IF($C689="-",IF($A689="-",IF(VLOOKUP($D689,' REACH Bilaga 59_update'!$A$5:$E$210,5,FALSE)="",NA(),VLOOKUP($D689,' REACH Bilaga 59_update'!$A$5:$E$210,5,FALSE)),IF(VLOOKUP($A689,' REACH Bilaga 59_update'!$D$5:$E$210,2,FALSE)="",NA(),VLOOKUP($A689,' REACH Bilaga 59_update'!$D$5:$E$210,2,FALSE))),IF(VLOOKUP($C689,' REACH Bilaga 59_update'!$C$5:$E$210,3,FALSE)="",NA(),VLOOKUP($C689,' REACH Bilaga 59_update'!$C$5:$E$210,3,FALSE)))</f>
        <v>#N/A</v>
      </c>
      <c r="P689" s="76" t="e">
        <f>IF(C689="-",IF(A689="-",IFERROR(VLOOKUP($D689,' REACH Bilaga 59_update'!$A$5:$F$210,MATCH(Sammanfattning!P$1,' REACH Bilaga 59_update'!$A$4:$F$4,0),FALSE),VLOOKUP($D689,'REACH Bilaga XIV_update'!$A$4:$H$110,MATCH(Sammanfattning!P$1,'REACH Bilaga XIV_update'!$A$4:$H$4,0),FALSE)),IFERROR(VLOOKUP($A689,' REACH Bilaga 59_update'!$D$5:$F$210,MATCH(Sammanfattning!P$1,' REACH Bilaga 59_update'!$D$4:$F$4,0),FALSE),VLOOKUP($A689,'REACH Bilaga XIV_update'!$D$4:$H$110,MATCH(Sammanfattning!P$1,'REACH Bilaga XIV_update'!$D$4:$H$4,0),FALSE))),IFERROR(VLOOKUP($C689,' REACH Bilaga 59_update'!$C$5:$F$210,MATCH(Sammanfattning!P$1,' REACH Bilaga 59_update'!$C$4:$F$4,0),FALSE),VLOOKUP($C689,'REACH Bilaga XIV_update'!$C$4:$H$110,MATCH(Sammanfattning!P$1,'REACH Bilaga XIV_update'!$C$4:$H$4,0),FALSE)))</f>
        <v>#N/A</v>
      </c>
      <c r="Q689" s="76" t="e">
        <f>IF($C689="-",IF($A689="-",IF(VLOOKUP($D689,'REACH Bilaga XIV_update'!$A$5:$I$110,9,FALSE)="",NA(),VLOOKUP($D689,'REACH Bilaga XIV_update'!$A$5:$I$110,9,FALSE)),IF(VLOOKUP($A689,'REACH Bilaga XIV_update'!$D$5:$I$110,6,FALSE)="",NA(),VLOOKUP($A689,'REACH Bilaga XIV_update'!$D$5:$I$110,6,FALSE))),IF(VLOOKUP($C689,'REACH Bilaga XIV_update'!$C$5:$I$110,7,FALSE)="",NA(),VLOOKUP($C689,'REACH Bilaga XIV_update'!$C$5:$I$110,7,FALSE)))</f>
        <v>#N/A</v>
      </c>
      <c r="R689" s="76" t="e">
        <f>IF($C689="-",IF($A689="-",IF(VLOOKUP($D689,CoRAP_update!$A$5:$O$376,15,FALSE)="",NA(),VLOOKUP($D689,CoRAP_update!$A$5:$O$376,15,FALSE)),IF(VLOOKUP($A689,CoRAP_update!$D$5:$O$376,12,FALSE)="",NA(),VLOOKUP($A689,CoRAP_update!$D$5:$O$376,12,FALSE))),IF(VLOOKUP($C689,CoRAP_update!$C$5:$O$376,13,FALSE)="",NA(),VLOOKUP($C689,CoRAP_update!$C$5:$O$376,13,FALSE)))</f>
        <v>#N/A</v>
      </c>
      <c r="S689" s="144" t="e">
        <f>IF($C689="-",IF($A689="-",VLOOKUP($D689,CoRAP_update!$A$5:$J$376,MATCH(Sammanfattning!S$1,CoRAP_update!$A$4:$J$4,0),FALSE),VLOOKUP($A689,CoRAP_update!$D$5:$J$376,MATCH(Sammanfattning!S$1,CoRAP_update!$D$4:$J$4,0),FALSE)),VLOOKUP($C689,CoRAP_update!$C$5:$J$376,MATCH(Sammanfattning!S$1,CoRAP_update!$C$4:$J$4,0),FALSE))</f>
        <v>#N/A</v>
      </c>
      <c r="T689" s="76" t="e">
        <f>IF($A689="-",VLOOKUP($D689,EDC_update!$C$2:$F$450,4,FALSE),VLOOKUP($A689,EDC_update!$B$2:$F$450,5,FALSE))</f>
        <v>#N/A</v>
      </c>
      <c r="V689" s="78">
        <f>IF(IFERROR(SEARCH("PBT",P689),99)=99,IF(IFERROR(SEARCH("suspected PBT",S689),99)=99,IF(IFERROR(SEARCH("concluded to be PBT",K689),99)=99,IF(IFERROR(SEARCH("PBT",S689),99)=99,IF(IFERROR(SEARCH("PBT cand",L689),99)=99,IF(IFERROR(SEARCH("PBT",L689),99)=99,IF(IFERROR(SEARCH("persistent, bioackumulative and toxic properties",K689),99)=99,0,Scoring!$E$3),Scoring!$E$3),Scoring!$E$7),Scoring!$E$3),Scoring!$E$5),Scoring!$E$6),Scoring!$E$3)</f>
        <v>0</v>
      </c>
      <c r="W689" s="78">
        <f>IF(IFERROR(SEARCH("vPvB",P689),99)=99,IF(IFERROR(SEARCH("suspected pbt/vPvB",S689),99)=99,IF(IFERROR(SEARCH("vPvB",S689),99)=99,IF(IFERROR(SEARCH("concluded to be a vPvB",S689),99)=99,IF(IFERROR(SEARCH("identified as vPvB",K689),99)=99,IF(IFERROR(SEARCH("concluded to be a vPvB",K689),99)=99,IF(IFERROR(SEARCH("concluded to be both pbt and vPvB",S689),99)=99,IF(IFERROR(SEARCH("concluded to be both pbt and vPvB",K689),99)=99,0,Scoring!$E$5),Scoring!$E$5),Scoring!$E$5),Scoring!$E$5),Scoring!$E$5),Scoring!$E$4),Scoring!$E$6),Scoring!$E$4)</f>
        <v>0</v>
      </c>
      <c r="X689" s="78">
        <f>IF(IFERROR(SEARCH("H410",N689),99)=99,IF(IFERROR(SEARCH("H410",O689),99)=99,IF(IFERROR(SEARCH("H410",Q689),99)=99,IF(IFERROR(SEARCH("H410",M689),99)=99,IF(IFERROR(SEARCH("H410",R689),99)=99,IF(IFERROR(SEARCH("H411",N689),99)=99,IF(IFERROR(SEARCH("H411",O689),99)=99,IF(IFERROR(SEARCH("H411",Q689),99)=99,IF(IFERROR(SEARCH("H411",M689),99)=99,IF(IFERROR(SEARCH("H411",R689),99)=99,IF(IFERROR(SEARCH("H413",N689),99)=99,IF(IFERROR(SEARCH("H413",O689),99)=99,IF(IFERROR(SEARCH("H413",Q689),99)=99,IF(IFERROR(SEARCH("H413",M689),99)=99,IF(IFERROR(SEARCH("H413",R689),99)=99,IF(IFERROR(SEARCH("H412",N689),99)=99,IF(IFERROR(SEARCH("H412",O689),99)=99,IF(IFERROR(SEARCH("H412",Q689),99)=99,IF(IFERROR(SEARCH("H412",M689),99)=99,IF(IFERROR(SEARCH("H412",R689),99)=99,0,Scoring!$E$2),Scoring!$E$2),Scoring!$E$2),Scoring!$E$2),Scoring!$E$2),Scoring!$E$2),Scoring!$E$2),Scoring!$E$2),Scoring!$E$2),Scoring!$E$2),Scoring!$E$2),Scoring!$E$2),Scoring!$E$2),Scoring!$E$2),Scoring!$E$2),Scoring!$E$2),Scoring!$E$2),Scoring!$E$2),Scoring!$E$2),Scoring!$E$2)</f>
        <v>0</v>
      </c>
      <c r="Y689" s="78">
        <f>IF(IFERROR(SEARCH("CMR",K689),99)=99,IF(IFERROR(SEARCH("Suspected CMR",S689),99)=99,IF(IFERROR(SEARCH("CMR",S689),99)=99,0,Scoring!$E$8),Scoring!$E$9),Scoring!$E$8)</f>
        <v>3</v>
      </c>
      <c r="Z689" s="78">
        <f>IF(IFERROR(SEARCH("H350",N689),99)=99,IF(IFERROR(SEARCH("H350",O689),99)=99,IF(IFERROR(SEARCH("H350",Q689),99)=99,IF(IFERROR(SEARCH("H350",M689),99)=99,IF(IFERROR(SEARCH("H350",R689),99)=99,IF(IFERROR(SEARCH("H351",N689),99)=99,IF(IFERROR(SEARCH("H351",O689),99)=99,IF(IFERROR(SEARCH("H351",Q689),99)=99,IF(IFERROR(SEARCH("H351",M689),99)=99,IF(IFERROR(SEARCH("H351",R689),99)=99,IF(IFERROR(SEARCH("carcinogenic",P689),99)=99,IF(IFERROR(SEARCH("suspected carcinogenic",S689),99)=99,0,Scoring!$E$12),Scoring!$E$11),Scoring!$E$10),Scoring!$E$10),Scoring!$E$10),Scoring!$E$10),Scoring!$E$10),Scoring!$E$10),Scoring!$E$10),Scoring!$E$10),Scoring!$E$10),Scoring!$E$10)</f>
        <v>1</v>
      </c>
      <c r="AA689" s="78">
        <f>IF(IFERROR(SEARCH("H340",N689),99)=99,IF(IFERROR(SEARCH("H340",O689),99)=99,IF(IFERROR(SEARCH("H340",Q689),99)=99,IF(IFERROR(SEARCH("H340",M689),99)=99,IF(IFERROR(SEARCH("H340",R689),99)=99,IF(IFERROR(SEARCH("H341",N689),99)=99,IF(IFERROR(SEARCH("H341",O689),99)=99,IF(IFERROR(SEARCH("H341",Q689),99)=99,IF(IFERROR(SEARCH("H341",M689),99)=99,IF(IFERROR(SEARCH("H341",R689),99)=99,IF(IFERROR(SEARCH("mutagenic",P689),99)=99,IF(IFERROR(SEARCH("suspected mutagenic",S689),99)=99,0,Scoring!$E$15),Scoring!$E$14),Scoring!$E$13),Scoring!$E$13),Scoring!$E$13),Scoring!$E$13),Scoring!$E$13),Scoring!$E$13),Scoring!$E$13),Scoring!$E$13),Scoring!$E$13),Scoring!$E$13)</f>
        <v>1</v>
      </c>
      <c r="AB689" s="78">
        <f>IF(IFERROR(SEARCH("H360",N689),99)=99,IF(IFERROR(SEARCH("H360",O689),99)=99,IF(IFERROR(SEARCH("H360",Q689),99)=99,IF(IFERROR(SEARCH("H360",M689),99)=99,IF(IFERROR(SEARCH("H360",R689),99)=99,IF(IFERROR(SEARCH("H361",N689),99)=99,IF(IFERROR(SEARCH("H361",O689),99)=99,IF(IFERROR(SEARCH("H361",Q689),99)=99,IF(IFERROR(SEARCH("H361",M689),99)=99,IF(IFERROR(SEARCH("H361",R689),99)=99,IF(IFERROR(SEARCH("reproduction",P689),99)=99,IF(IFERROR(SEARCH("suspected reprotoxic",S689),99)=99,IF(IFERROR(SEARCH("reprotoxic",S689),99)=99,IF(IFERROR(SEARCH("reprotoxic",K689),99)=99,0,Scoring!$E$18),Scoring!$E$18),Scoring!$E$19),Scoring!$E$17),Scoring!$E$16),Scoring!$E$16),Scoring!$E$16),Scoring!$E$16),Scoring!$E$16),Scoring!$E$16),Scoring!$E$16),Scoring!$E$16),Scoring!$E$16),Scoring!$E$16)</f>
        <v>0</v>
      </c>
      <c r="AC689" s="78">
        <f>IF(IFERROR(SEARCH("57f",L689),99)=99,IF(IFERROR(SEARCH("57(f)",P689),99)=99,0,Scoring!$E$20),Scoring!$E$20)</f>
        <v>0</v>
      </c>
      <c r="AD689" s="78">
        <f>IF(IFERROR(SEARCH("CAT1",T689),99)=99,IF(IFERROR(SEARCH("CAT2",T689),99)=99,IF(IFERROR(SEARCH("CAT3",T689),99)=99,IF(IFERROR(SEARCH("concluded to be endocrine",K689),99)=99,IF(IFERROR(SEARCH("categorised as endocrine",K689),99)=99,IF(IFERROR(SEARCH("endocrine disrupting",P689),99)=99,IF(IFERROR(SEARCH("endocrine disrupting",K689),99)=99,IF(IFERROR(SEARCH("suspected endocrine",S689),99)=99,IF(IFERROR(SEARCH("potential endocrine",S689),99)=99,0,Scoring!$E$25),Scoring!$E$25),Scoring!$E$24),Scoring!$E$24),Scoring!$E$24),Scoring!$E$24),Scoring!$E$23),Scoring!$E$22),Scoring!$E$21)</f>
        <v>0</v>
      </c>
      <c r="AE689" s="78">
        <f>IF(IFERROR(SEARCH("suspected sensitiser",S689),99)=99,IF(IFERROR(SEARCH("sensitiser",S689),99)=99,IF(IFERROR(SEARCH("other hazard based concern",S689),99)=99,0,Scoring!$E$28),Scoring!$E$26),Scoring!$E$27)</f>
        <v>0</v>
      </c>
      <c r="AF689" s="78">
        <f>IF(IFERROR(M689,1)=1,IF(IFERROR(N689,1)=1,IF(IFERROR(O689,1)=1,IF(IFERROR(Q689,1)=1,IF(IFERROR(R689,1)=1,IF(IFERROR(T689,1)=1,IF(IFERROR(K689,1)=1,IF(IFERROR(P689,1)=1,IF(IFERROR(S689,1)=1,Scoring!$E$29,0),0),0),0),0),0),0),0),0)</f>
        <v>0</v>
      </c>
      <c r="AG689" s="78">
        <f t="shared" si="53"/>
        <v>3</v>
      </c>
      <c r="AI689" s="93"/>
      <c r="AJ689" s="94"/>
      <c r="AK689" s="76"/>
      <c r="AL689" s="75"/>
      <c r="AN689" s="79"/>
      <c r="AO689" s="79"/>
      <c r="AP689" s="79"/>
      <c r="AQ689" s="79"/>
      <c r="AR689" s="79"/>
      <c r="AS689" s="78"/>
      <c r="AU689" s="79">
        <f>IF(IFERROR(F689,99)=99,IF(IFERROR(G689,99)=99,IF(IFERROR(H689,99)=99,IF(IFERROR(I689,99)=99,IF(IFERROR(E689,99)=99,IF(IFERROR(J689,99)=99,0,Scoring!$B$7),Scoring!$B$3),Scoring!$B$2),Scoring!$B$6),Scoring!$B$5),Scoring!$B$4)</f>
        <v>0.3</v>
      </c>
      <c r="AV689" s="78">
        <f t="shared" si="54"/>
        <v>0.89999999999999991</v>
      </c>
      <c r="AW689" s="78"/>
      <c r="AX689" s="66"/>
      <c r="AY689" s="78"/>
      <c r="AZ689" s="76"/>
      <c r="BA689" s="76"/>
      <c r="BB689" s="76"/>
    </row>
    <row r="690" spans="1:54" x14ac:dyDescent="0.25">
      <c r="A690" s="77" t="s">
        <v>7621</v>
      </c>
      <c r="B690" s="76" t="str">
        <f t="shared" si="55"/>
        <v>272-205-5</v>
      </c>
      <c r="C690" s="77" t="s">
        <v>2047</v>
      </c>
      <c r="D690" s="77" t="s">
        <v>2048</v>
      </c>
      <c r="E690" s="76" t="str">
        <f>IF(C690="-",IF(A690="-",VLOOKUP(D690,'sin-list 180320_update'!$C$2:$C$835,1,FALSE),VLOOKUP(A690,'sin-list 180320_update'!$A$2:$A$835,1,FALSE)),VLOOKUP(C690,'sin-list 180320_update'!$B$2:$B$835,1,FALSE))</f>
        <v>272-205-5</v>
      </c>
      <c r="F690" s="76" t="e">
        <f>IF($C690="-",IF($A690="-",VLOOKUP($D690,'REACH Bilaga XVII_update'!$A$5:$A$131,1,FALSE),VLOOKUP($A690,'REACH Bilaga XVII_update'!$C$5:$C$131,1,FALSE)),VLOOKUP($C690,'REACH Bilaga XVII_update'!$B$5:$B$131,1,FALSE))</f>
        <v>#N/A</v>
      </c>
      <c r="G690" s="76" t="e">
        <f>IF($C690="-",IF($A690="-",VLOOKUP($D690,' REACH Bilaga 59_update'!$A$5:$A$210,1,FALSE),VLOOKUP($A690,' REACH Bilaga 59_update'!$D$5:$D$210,1,FALSE)),VLOOKUP($C690,' REACH Bilaga 59_update'!$C$5:$C$210,1,FALSE))</f>
        <v>#N/A</v>
      </c>
      <c r="H690" s="76" t="e">
        <f>IF($C690="-",IF($A690="-",VLOOKUP($D690,'REACH Bilaga XIV_update'!$A$5:$A$110,1,FALSE),VLOOKUP($A690,'REACH Bilaga XIV_update'!$D$5:$D$110,1,FALSE)),VLOOKUP($C690,'REACH Bilaga XIV_update'!$C$5:$C$110,1,FALSE))</f>
        <v>#N/A</v>
      </c>
      <c r="I690" s="76" t="e">
        <f>IF($C690="-",IF($A690="-",VLOOKUP($D690,CoRAP_update!$A$5:$A$376,1,FALSE),VLOOKUP($A690,CoRAP_update!$D$5:$D$376,1,FALSE)),VLOOKUP($C690,CoRAP_update!$C$5:$C$376,1,FALSE))</f>
        <v>#N/A</v>
      </c>
      <c r="J690" s="76" t="e">
        <f>IF($C690="-",IF($A690="-",VLOOKUP($D690,EDC_update!$C$2:$C$450,1,FALSE),VLOOKUP($A690,EDC_update!$B$2:$B$450,1,FALSE)),VLOOKUP($C690,EDC_update!$L$2:$L$450,1,FALSE))</f>
        <v>#N/A</v>
      </c>
      <c r="K690" s="76" t="str">
        <f>IF($C690="-",IF($A690="-",IF(VLOOKUP($D690,'sin-list 180320_update'!$C$2:$S$835,3,FALSE)="",NA(),VLOOKUP($D690,'sin-list 180320_update'!$C$2:$S$835,3,FALSE)),IF(VLOOKUP($A690,'sin-list 180320_update'!$A$2:$S$835,5,FALSE)="",NA(),VLOOKUP($A690,'sin-list 180320_update'!$A$2:$S$835,5,FALSE))),IF(VLOOKUP($C690,'sin-list 180320_update'!$B$2:$S$835,4,FALSE)="",NA(),VLOOKUP($C690,'sin-list 180320_update'!$B$2:$S$835,4,FALSE)))</f>
        <v>Classified CMR according to Annex VI of Regulation 1272/2008. (Might not apply when contaminants are below below legal thresholds and/or full refining history is known)</v>
      </c>
      <c r="L690" s="76" t="str">
        <f>IF($C690="-",IF($A690="-",VLOOKUP($D690,'sin-list 180320_update'!$C$2:$S$835,6,FALSE),VLOOKUP($A690,'sin-list 180320_update'!$A$2:$S$835,8,FALSE)),VLOOKUP($C690,'sin-list 180320_update'!$B$2:$S$835,7,FALSE))</f>
        <v>Press. Gas
Flam. Gas 1
Carc. 1B
Muta. 1B</v>
      </c>
      <c r="M690" s="76" t="str">
        <f>IF($C690="-",IF($A690="-",IF(VLOOKUP($D690,'sin-list 180320_update'!$C$2:$S$835,8,FALSE)="",NA(),VLOOKUP($D690,'sin-list 180320_update'!$C$2:$S$835,8,FALSE)),IF(VLOOKUP($A690,'sin-list 180320_update'!$A$2:$S$835,10,FALSE)="",NA(),VLOOKUP($A690,'sin-list 180320_update'!$A$2:$S$835,10,FALSE))),IF(VLOOKUP($C690,'sin-list 180320_update'!$B$2:$S$835,9,FALSE)="",NA(),VLOOKUP($C690,'sin-list 180320_update'!$B$2:$S$835,9,FALSE)))</f>
        <v>H220
H350
H340</v>
      </c>
      <c r="N690" s="76" t="e">
        <f>IF($C690="-",IF($A690="-",IF(VLOOKUP($D690,'REACH Bilaga XVII_update'!$A$5:$E$131,4,FALSE)="",NA(),VLOOKUP($D690,'REACH Bilaga XVII_update'!$A$5:$E$131,4,FALSE)),IF(VLOOKUP($A690,'REACH Bilaga XVII_update'!$C$5:$D$131,2,FALSE)="",NA(),VLOOKUP($A690,'REACH Bilaga XVII_update'!$C$5:$D$131,2,FALSE))),IF(VLOOKUP($C690,'REACH Bilaga XVII_update'!$B$5:$D$131,3,FALSE)="",NA(),VLOOKUP($C690,'REACH Bilaga XVII_update'!$B$5:$D$131,3,FALSE)))</f>
        <v>#N/A</v>
      </c>
      <c r="O690" s="76" t="e">
        <f>IF($C690="-",IF($A690="-",IF(VLOOKUP($D690,' REACH Bilaga 59_update'!$A$5:$E$210,5,FALSE)="",NA(),VLOOKUP($D690,' REACH Bilaga 59_update'!$A$5:$E$210,5,FALSE)),IF(VLOOKUP($A690,' REACH Bilaga 59_update'!$D$5:$E$210,2,FALSE)="",NA(),VLOOKUP($A690,' REACH Bilaga 59_update'!$D$5:$E$210,2,FALSE))),IF(VLOOKUP($C690,' REACH Bilaga 59_update'!$C$5:$E$210,3,FALSE)="",NA(),VLOOKUP($C690,' REACH Bilaga 59_update'!$C$5:$E$210,3,FALSE)))</f>
        <v>#N/A</v>
      </c>
      <c r="P690" s="76" t="e">
        <f>IF(C690="-",IF(A690="-",IFERROR(VLOOKUP($D690,' REACH Bilaga 59_update'!$A$5:$F$210,MATCH(Sammanfattning!P$1,' REACH Bilaga 59_update'!$A$4:$F$4,0),FALSE),VLOOKUP($D690,'REACH Bilaga XIV_update'!$A$4:$H$110,MATCH(Sammanfattning!P$1,'REACH Bilaga XIV_update'!$A$4:$H$4,0),FALSE)),IFERROR(VLOOKUP($A690,' REACH Bilaga 59_update'!$D$5:$F$210,MATCH(Sammanfattning!P$1,' REACH Bilaga 59_update'!$D$4:$F$4,0),FALSE),VLOOKUP($A690,'REACH Bilaga XIV_update'!$D$4:$H$110,MATCH(Sammanfattning!P$1,'REACH Bilaga XIV_update'!$D$4:$H$4,0),FALSE))),IFERROR(VLOOKUP($C690,' REACH Bilaga 59_update'!$C$5:$F$210,MATCH(Sammanfattning!P$1,' REACH Bilaga 59_update'!$C$4:$F$4,0),FALSE),VLOOKUP($C690,'REACH Bilaga XIV_update'!$C$4:$H$110,MATCH(Sammanfattning!P$1,'REACH Bilaga XIV_update'!$C$4:$H$4,0),FALSE)))</f>
        <v>#N/A</v>
      </c>
      <c r="Q690" s="76" t="e">
        <f>IF($C690="-",IF($A690="-",IF(VLOOKUP($D690,'REACH Bilaga XIV_update'!$A$5:$I$110,9,FALSE)="",NA(),VLOOKUP($D690,'REACH Bilaga XIV_update'!$A$5:$I$110,9,FALSE)),IF(VLOOKUP($A690,'REACH Bilaga XIV_update'!$D$5:$I$110,6,FALSE)="",NA(),VLOOKUP($A690,'REACH Bilaga XIV_update'!$D$5:$I$110,6,FALSE))),IF(VLOOKUP($C690,'REACH Bilaga XIV_update'!$C$5:$I$110,7,FALSE)="",NA(),VLOOKUP($C690,'REACH Bilaga XIV_update'!$C$5:$I$110,7,FALSE)))</f>
        <v>#N/A</v>
      </c>
      <c r="R690" s="76" t="e">
        <f>IF($C690="-",IF($A690="-",IF(VLOOKUP($D690,CoRAP_update!$A$5:$O$376,15,FALSE)="",NA(),VLOOKUP($D690,CoRAP_update!$A$5:$O$376,15,FALSE)),IF(VLOOKUP($A690,CoRAP_update!$D$5:$O$376,12,FALSE)="",NA(),VLOOKUP($A690,CoRAP_update!$D$5:$O$376,12,FALSE))),IF(VLOOKUP($C690,CoRAP_update!$C$5:$O$376,13,FALSE)="",NA(),VLOOKUP($C690,CoRAP_update!$C$5:$O$376,13,FALSE)))</f>
        <v>#N/A</v>
      </c>
      <c r="S690" s="144" t="e">
        <f>IF($C690="-",IF($A690="-",VLOOKUP($D690,CoRAP_update!$A$5:$J$376,MATCH(Sammanfattning!S$1,CoRAP_update!$A$4:$J$4,0),FALSE),VLOOKUP($A690,CoRAP_update!$D$5:$J$376,MATCH(Sammanfattning!S$1,CoRAP_update!$D$4:$J$4,0),FALSE)),VLOOKUP($C690,CoRAP_update!$C$5:$J$376,MATCH(Sammanfattning!S$1,CoRAP_update!$C$4:$J$4,0),FALSE))</f>
        <v>#N/A</v>
      </c>
      <c r="T690" s="76" t="e">
        <f>IF($A690="-",VLOOKUP($D690,EDC_update!$C$2:$F$450,4,FALSE),VLOOKUP($A690,EDC_update!$B$2:$F$450,5,FALSE))</f>
        <v>#N/A</v>
      </c>
      <c r="V690" s="78">
        <f>IF(IFERROR(SEARCH("PBT",P690),99)=99,IF(IFERROR(SEARCH("suspected PBT",S690),99)=99,IF(IFERROR(SEARCH("concluded to be PBT",K690),99)=99,IF(IFERROR(SEARCH("PBT",S690),99)=99,IF(IFERROR(SEARCH("PBT cand",L690),99)=99,IF(IFERROR(SEARCH("PBT",L690),99)=99,IF(IFERROR(SEARCH("persistent, bioackumulative and toxic properties",K690),99)=99,0,Scoring!$E$3),Scoring!$E$3),Scoring!$E$7),Scoring!$E$3),Scoring!$E$5),Scoring!$E$6),Scoring!$E$3)</f>
        <v>0</v>
      </c>
      <c r="W690" s="78">
        <f>IF(IFERROR(SEARCH("vPvB",P690),99)=99,IF(IFERROR(SEARCH("suspected pbt/vPvB",S690),99)=99,IF(IFERROR(SEARCH("vPvB",S690),99)=99,IF(IFERROR(SEARCH("concluded to be a vPvB",S690),99)=99,IF(IFERROR(SEARCH("identified as vPvB",K690),99)=99,IF(IFERROR(SEARCH("concluded to be a vPvB",K690),99)=99,IF(IFERROR(SEARCH("concluded to be both pbt and vPvB",S690),99)=99,IF(IFERROR(SEARCH("concluded to be both pbt and vPvB",K690),99)=99,0,Scoring!$E$5),Scoring!$E$5),Scoring!$E$5),Scoring!$E$5),Scoring!$E$5),Scoring!$E$4),Scoring!$E$6),Scoring!$E$4)</f>
        <v>0</v>
      </c>
      <c r="X690" s="78">
        <f>IF(IFERROR(SEARCH("H410",N690),99)=99,IF(IFERROR(SEARCH("H410",O690),99)=99,IF(IFERROR(SEARCH("H410",Q690),99)=99,IF(IFERROR(SEARCH("H410",M690),99)=99,IF(IFERROR(SEARCH("H410",R690),99)=99,IF(IFERROR(SEARCH("H411",N690),99)=99,IF(IFERROR(SEARCH("H411",O690),99)=99,IF(IFERROR(SEARCH("H411",Q690),99)=99,IF(IFERROR(SEARCH("H411",M690),99)=99,IF(IFERROR(SEARCH("H411",R690),99)=99,IF(IFERROR(SEARCH("H413",N690),99)=99,IF(IFERROR(SEARCH("H413",O690),99)=99,IF(IFERROR(SEARCH("H413",Q690),99)=99,IF(IFERROR(SEARCH("H413",M690),99)=99,IF(IFERROR(SEARCH("H413",R690),99)=99,IF(IFERROR(SEARCH("H412",N690),99)=99,IF(IFERROR(SEARCH("H412",O690),99)=99,IF(IFERROR(SEARCH("H412",Q690),99)=99,IF(IFERROR(SEARCH("H412",M690),99)=99,IF(IFERROR(SEARCH("H412",R690),99)=99,0,Scoring!$E$2),Scoring!$E$2),Scoring!$E$2),Scoring!$E$2),Scoring!$E$2),Scoring!$E$2),Scoring!$E$2),Scoring!$E$2),Scoring!$E$2),Scoring!$E$2),Scoring!$E$2),Scoring!$E$2),Scoring!$E$2),Scoring!$E$2),Scoring!$E$2),Scoring!$E$2),Scoring!$E$2),Scoring!$E$2),Scoring!$E$2),Scoring!$E$2)</f>
        <v>0</v>
      </c>
      <c r="Y690" s="78">
        <f>IF(IFERROR(SEARCH("CMR",K690),99)=99,IF(IFERROR(SEARCH("Suspected CMR",S690),99)=99,IF(IFERROR(SEARCH("CMR",S690),99)=99,0,Scoring!$E$8),Scoring!$E$9),Scoring!$E$8)</f>
        <v>3</v>
      </c>
      <c r="Z690" s="78">
        <f>IF(IFERROR(SEARCH("H350",N690),99)=99,IF(IFERROR(SEARCH("H350",O690),99)=99,IF(IFERROR(SEARCH("H350",Q690),99)=99,IF(IFERROR(SEARCH("H350",M690),99)=99,IF(IFERROR(SEARCH("H350",R690),99)=99,IF(IFERROR(SEARCH("H351",N690),99)=99,IF(IFERROR(SEARCH("H351",O690),99)=99,IF(IFERROR(SEARCH("H351",Q690),99)=99,IF(IFERROR(SEARCH("H351",M690),99)=99,IF(IFERROR(SEARCH("H351",R690),99)=99,IF(IFERROR(SEARCH("carcinogenic",P690),99)=99,IF(IFERROR(SEARCH("suspected carcinogenic",S690),99)=99,0,Scoring!$E$12),Scoring!$E$11),Scoring!$E$10),Scoring!$E$10),Scoring!$E$10),Scoring!$E$10),Scoring!$E$10),Scoring!$E$10),Scoring!$E$10),Scoring!$E$10),Scoring!$E$10),Scoring!$E$10)</f>
        <v>1</v>
      </c>
      <c r="AA690" s="78">
        <f>IF(IFERROR(SEARCH("H340",N690),99)=99,IF(IFERROR(SEARCH("H340",O690),99)=99,IF(IFERROR(SEARCH("H340",Q690),99)=99,IF(IFERROR(SEARCH("H340",M690),99)=99,IF(IFERROR(SEARCH("H340",R690),99)=99,IF(IFERROR(SEARCH("H341",N690),99)=99,IF(IFERROR(SEARCH("H341",O690),99)=99,IF(IFERROR(SEARCH("H341",Q690),99)=99,IF(IFERROR(SEARCH("H341",M690),99)=99,IF(IFERROR(SEARCH("H341",R690),99)=99,IF(IFERROR(SEARCH("mutagenic",P690),99)=99,IF(IFERROR(SEARCH("suspected mutagenic",S690),99)=99,0,Scoring!$E$15),Scoring!$E$14),Scoring!$E$13),Scoring!$E$13),Scoring!$E$13),Scoring!$E$13),Scoring!$E$13),Scoring!$E$13),Scoring!$E$13),Scoring!$E$13),Scoring!$E$13),Scoring!$E$13)</f>
        <v>1</v>
      </c>
      <c r="AB690" s="78">
        <f>IF(IFERROR(SEARCH("H360",N690),99)=99,IF(IFERROR(SEARCH("H360",O690),99)=99,IF(IFERROR(SEARCH("H360",Q690),99)=99,IF(IFERROR(SEARCH("H360",M690),99)=99,IF(IFERROR(SEARCH("H360",R690),99)=99,IF(IFERROR(SEARCH("H361",N690),99)=99,IF(IFERROR(SEARCH("H361",O690),99)=99,IF(IFERROR(SEARCH("H361",Q690),99)=99,IF(IFERROR(SEARCH("H361",M690),99)=99,IF(IFERROR(SEARCH("H361",R690),99)=99,IF(IFERROR(SEARCH("reproduction",P690),99)=99,IF(IFERROR(SEARCH("suspected reprotoxic",S690),99)=99,IF(IFERROR(SEARCH("reprotoxic",S690),99)=99,IF(IFERROR(SEARCH("reprotoxic",K690),99)=99,0,Scoring!$E$18),Scoring!$E$18),Scoring!$E$19),Scoring!$E$17),Scoring!$E$16),Scoring!$E$16),Scoring!$E$16),Scoring!$E$16),Scoring!$E$16),Scoring!$E$16),Scoring!$E$16),Scoring!$E$16),Scoring!$E$16),Scoring!$E$16)</f>
        <v>0</v>
      </c>
      <c r="AC690" s="78">
        <f>IF(IFERROR(SEARCH("57f",L690),99)=99,IF(IFERROR(SEARCH("57(f)",P690),99)=99,0,Scoring!$E$20),Scoring!$E$20)</f>
        <v>0</v>
      </c>
      <c r="AD690" s="78">
        <f>IF(IFERROR(SEARCH("CAT1",T690),99)=99,IF(IFERROR(SEARCH("CAT2",T690),99)=99,IF(IFERROR(SEARCH("CAT3",T690),99)=99,IF(IFERROR(SEARCH("concluded to be endocrine",K690),99)=99,IF(IFERROR(SEARCH("categorised as endocrine",K690),99)=99,IF(IFERROR(SEARCH("endocrine disrupting",P690),99)=99,IF(IFERROR(SEARCH("endocrine disrupting",K690),99)=99,IF(IFERROR(SEARCH("suspected endocrine",S690),99)=99,IF(IFERROR(SEARCH("potential endocrine",S690),99)=99,0,Scoring!$E$25),Scoring!$E$25),Scoring!$E$24),Scoring!$E$24),Scoring!$E$24),Scoring!$E$24),Scoring!$E$23),Scoring!$E$22),Scoring!$E$21)</f>
        <v>0</v>
      </c>
      <c r="AE690" s="78">
        <f>IF(IFERROR(SEARCH("suspected sensitiser",S690),99)=99,IF(IFERROR(SEARCH("sensitiser",S690),99)=99,IF(IFERROR(SEARCH("other hazard based concern",S690),99)=99,0,Scoring!$E$28),Scoring!$E$26),Scoring!$E$27)</f>
        <v>0</v>
      </c>
      <c r="AF690" s="78">
        <f>IF(IFERROR(M690,1)=1,IF(IFERROR(N690,1)=1,IF(IFERROR(O690,1)=1,IF(IFERROR(Q690,1)=1,IF(IFERROR(R690,1)=1,IF(IFERROR(T690,1)=1,IF(IFERROR(K690,1)=1,IF(IFERROR(P690,1)=1,IF(IFERROR(S690,1)=1,Scoring!$E$29,0),0),0),0),0),0),0),0),0)</f>
        <v>0</v>
      </c>
      <c r="AG690" s="78">
        <f t="shared" si="53"/>
        <v>3</v>
      </c>
      <c r="AI690" s="93"/>
      <c r="AJ690" s="94"/>
      <c r="AK690" s="76"/>
      <c r="AL690" s="75"/>
      <c r="AN690" s="79"/>
      <c r="AO690" s="79"/>
      <c r="AP690" s="79"/>
      <c r="AQ690" s="79"/>
      <c r="AR690" s="79"/>
      <c r="AS690" s="78"/>
      <c r="AU690" s="79">
        <f>IF(IFERROR(F690,99)=99,IF(IFERROR(G690,99)=99,IF(IFERROR(H690,99)=99,IF(IFERROR(I690,99)=99,IF(IFERROR(E690,99)=99,IF(IFERROR(J690,99)=99,0,Scoring!$B$7),Scoring!$B$3),Scoring!$B$2),Scoring!$B$6),Scoring!$B$5),Scoring!$B$4)</f>
        <v>0.3</v>
      </c>
      <c r="AV690" s="78">
        <f t="shared" si="54"/>
        <v>0.89999999999999991</v>
      </c>
      <c r="AW690" s="78"/>
      <c r="AX690" s="66"/>
      <c r="AY690" s="78"/>
      <c r="AZ690" s="76"/>
      <c r="BA690" s="76"/>
      <c r="BB690" s="76"/>
    </row>
    <row r="691" spans="1:54" x14ac:dyDescent="0.25">
      <c r="A691" s="77" t="s">
        <v>6572</v>
      </c>
      <c r="B691" s="76" t="str">
        <f t="shared" si="55"/>
        <v>272-206-0</v>
      </c>
      <c r="C691" s="77" t="s">
        <v>2049</v>
      </c>
      <c r="D691" s="77" t="s">
        <v>2050</v>
      </c>
      <c r="E691" s="76" t="str">
        <f>IF(C691="-",IF(A691="-",VLOOKUP(D691,'sin-list 180320_update'!$C$2:$C$835,1,FALSE),VLOOKUP(A691,'sin-list 180320_update'!$A$2:$A$835,1,FALSE)),VLOOKUP(C691,'sin-list 180320_update'!$B$2:$B$835,1,FALSE))</f>
        <v>272-206-0</v>
      </c>
      <c r="F691" s="76" t="e">
        <f>IF($C691="-",IF($A691="-",VLOOKUP($D691,'REACH Bilaga XVII_update'!$A$5:$A$131,1,FALSE),VLOOKUP($A691,'REACH Bilaga XVII_update'!$C$5:$C$131,1,FALSE)),VLOOKUP($C691,'REACH Bilaga XVII_update'!$B$5:$B$131,1,FALSE))</f>
        <v>#N/A</v>
      </c>
      <c r="G691" s="76" t="e">
        <f>IF($C691="-",IF($A691="-",VLOOKUP($D691,' REACH Bilaga 59_update'!$A$5:$A$210,1,FALSE),VLOOKUP($A691,' REACH Bilaga 59_update'!$D$5:$D$210,1,FALSE)),VLOOKUP($C691,' REACH Bilaga 59_update'!$C$5:$C$210,1,FALSE))</f>
        <v>#N/A</v>
      </c>
      <c r="H691" s="76" t="e">
        <f>IF($C691="-",IF($A691="-",VLOOKUP($D691,'REACH Bilaga XIV_update'!$A$5:$A$110,1,FALSE),VLOOKUP($A691,'REACH Bilaga XIV_update'!$D$5:$D$110,1,FALSE)),VLOOKUP($C691,'REACH Bilaga XIV_update'!$C$5:$C$110,1,FALSE))</f>
        <v>#N/A</v>
      </c>
      <c r="I691" s="76" t="e">
        <f>IF($C691="-",IF($A691="-",VLOOKUP($D691,CoRAP_update!$A$5:$A$376,1,FALSE),VLOOKUP($A691,CoRAP_update!$D$5:$D$376,1,FALSE)),VLOOKUP($C691,CoRAP_update!$C$5:$C$376,1,FALSE))</f>
        <v>#N/A</v>
      </c>
      <c r="J691" s="76" t="e">
        <f>IF($C691="-",IF($A691="-",VLOOKUP($D691,EDC_update!$C$2:$C$450,1,FALSE),VLOOKUP($A691,EDC_update!$B$2:$B$450,1,FALSE)),VLOOKUP($C691,EDC_update!$L$2:$L$450,1,FALSE))</f>
        <v>#N/A</v>
      </c>
      <c r="K691" s="76" t="str">
        <f>IF($C691="-",IF($A691="-",IF(VLOOKUP($D691,'sin-list 180320_update'!$C$2:$S$835,3,FALSE)="",NA(),VLOOKUP($D691,'sin-list 180320_update'!$C$2:$S$835,3,FALSE)),IF(VLOOKUP($A691,'sin-list 180320_update'!$A$2:$S$835,5,FALSE)="",NA(),VLOOKUP($A691,'sin-list 180320_update'!$A$2:$S$835,5,FALSE))),IF(VLOOKUP($C691,'sin-list 180320_update'!$B$2:$S$835,4,FALSE)="",NA(),VLOOKUP($C691,'sin-list 180320_update'!$B$2:$S$835,4,FALSE)))</f>
        <v>Classified CMR according to Annex VI of Regulation 1272/2008. (Might not apply when contaminants are below below legal thresholds and/or full refining history is known)</v>
      </c>
      <c r="L691" s="76" t="str">
        <f>IF($C691="-",IF($A691="-",VLOOKUP($D691,'sin-list 180320_update'!$C$2:$S$835,6,FALSE),VLOOKUP($A691,'sin-list 180320_update'!$A$2:$S$835,8,FALSE)),VLOOKUP($C691,'sin-list 180320_update'!$B$2:$S$835,7,FALSE))</f>
        <v>Carc. 1B
Muta. 1B
Asp. Tox. 1</v>
      </c>
      <c r="M691" s="76" t="str">
        <f>IF($C691="-",IF($A691="-",IF(VLOOKUP($D691,'sin-list 180320_update'!$C$2:$S$835,8,FALSE)="",NA(),VLOOKUP($D691,'sin-list 180320_update'!$C$2:$S$835,8,FALSE)),IF(VLOOKUP($A691,'sin-list 180320_update'!$A$2:$S$835,10,FALSE)="",NA(),VLOOKUP($A691,'sin-list 180320_update'!$A$2:$S$835,10,FALSE))),IF(VLOOKUP($C691,'sin-list 180320_update'!$B$2:$S$835,9,FALSE)="",NA(),VLOOKUP($C691,'sin-list 180320_update'!$B$2:$S$835,9,FALSE)))</f>
        <v>H350
H340
H304</v>
      </c>
      <c r="N691" s="76" t="e">
        <f>IF($C691="-",IF($A691="-",IF(VLOOKUP($D691,'REACH Bilaga XVII_update'!$A$5:$E$131,4,FALSE)="",NA(),VLOOKUP($D691,'REACH Bilaga XVII_update'!$A$5:$E$131,4,FALSE)),IF(VLOOKUP($A691,'REACH Bilaga XVII_update'!$C$5:$D$131,2,FALSE)="",NA(),VLOOKUP($A691,'REACH Bilaga XVII_update'!$C$5:$D$131,2,FALSE))),IF(VLOOKUP($C691,'REACH Bilaga XVII_update'!$B$5:$D$131,3,FALSE)="",NA(),VLOOKUP($C691,'REACH Bilaga XVII_update'!$B$5:$D$131,3,FALSE)))</f>
        <v>#N/A</v>
      </c>
      <c r="O691" s="76" t="e">
        <f>IF($C691="-",IF($A691="-",IF(VLOOKUP($D691,' REACH Bilaga 59_update'!$A$5:$E$210,5,FALSE)="",NA(),VLOOKUP($D691,' REACH Bilaga 59_update'!$A$5:$E$210,5,FALSE)),IF(VLOOKUP($A691,' REACH Bilaga 59_update'!$D$5:$E$210,2,FALSE)="",NA(),VLOOKUP($A691,' REACH Bilaga 59_update'!$D$5:$E$210,2,FALSE))),IF(VLOOKUP($C691,' REACH Bilaga 59_update'!$C$5:$E$210,3,FALSE)="",NA(),VLOOKUP($C691,' REACH Bilaga 59_update'!$C$5:$E$210,3,FALSE)))</f>
        <v>#N/A</v>
      </c>
      <c r="P691" s="76" t="e">
        <f>IF(C691="-",IF(A691="-",IFERROR(VLOOKUP($D691,' REACH Bilaga 59_update'!$A$5:$F$210,MATCH(Sammanfattning!P$1,' REACH Bilaga 59_update'!$A$4:$F$4,0),FALSE),VLOOKUP($D691,'REACH Bilaga XIV_update'!$A$4:$H$110,MATCH(Sammanfattning!P$1,'REACH Bilaga XIV_update'!$A$4:$H$4,0),FALSE)),IFERROR(VLOOKUP($A691,' REACH Bilaga 59_update'!$D$5:$F$210,MATCH(Sammanfattning!P$1,' REACH Bilaga 59_update'!$D$4:$F$4,0),FALSE),VLOOKUP($A691,'REACH Bilaga XIV_update'!$D$4:$H$110,MATCH(Sammanfattning!P$1,'REACH Bilaga XIV_update'!$D$4:$H$4,0),FALSE))),IFERROR(VLOOKUP($C691,' REACH Bilaga 59_update'!$C$5:$F$210,MATCH(Sammanfattning!P$1,' REACH Bilaga 59_update'!$C$4:$F$4,0),FALSE),VLOOKUP($C691,'REACH Bilaga XIV_update'!$C$4:$H$110,MATCH(Sammanfattning!P$1,'REACH Bilaga XIV_update'!$C$4:$H$4,0),FALSE)))</f>
        <v>#N/A</v>
      </c>
      <c r="Q691" s="76" t="e">
        <f>IF($C691="-",IF($A691="-",IF(VLOOKUP($D691,'REACH Bilaga XIV_update'!$A$5:$I$110,9,FALSE)="",NA(),VLOOKUP($D691,'REACH Bilaga XIV_update'!$A$5:$I$110,9,FALSE)),IF(VLOOKUP($A691,'REACH Bilaga XIV_update'!$D$5:$I$110,6,FALSE)="",NA(),VLOOKUP($A691,'REACH Bilaga XIV_update'!$D$5:$I$110,6,FALSE))),IF(VLOOKUP($C691,'REACH Bilaga XIV_update'!$C$5:$I$110,7,FALSE)="",NA(),VLOOKUP($C691,'REACH Bilaga XIV_update'!$C$5:$I$110,7,FALSE)))</f>
        <v>#N/A</v>
      </c>
      <c r="R691" s="76" t="e">
        <f>IF($C691="-",IF($A691="-",IF(VLOOKUP($D691,CoRAP_update!$A$5:$O$376,15,FALSE)="",NA(),VLOOKUP($D691,CoRAP_update!$A$5:$O$376,15,FALSE)),IF(VLOOKUP($A691,CoRAP_update!$D$5:$O$376,12,FALSE)="",NA(),VLOOKUP($A691,CoRAP_update!$D$5:$O$376,12,FALSE))),IF(VLOOKUP($C691,CoRAP_update!$C$5:$O$376,13,FALSE)="",NA(),VLOOKUP($C691,CoRAP_update!$C$5:$O$376,13,FALSE)))</f>
        <v>#N/A</v>
      </c>
      <c r="S691" s="144" t="e">
        <f>IF($C691="-",IF($A691="-",VLOOKUP($D691,CoRAP_update!$A$5:$J$376,MATCH(Sammanfattning!S$1,CoRAP_update!$A$4:$J$4,0),FALSE),VLOOKUP($A691,CoRAP_update!$D$5:$J$376,MATCH(Sammanfattning!S$1,CoRAP_update!$D$4:$J$4,0),FALSE)),VLOOKUP($C691,CoRAP_update!$C$5:$J$376,MATCH(Sammanfattning!S$1,CoRAP_update!$C$4:$J$4,0),FALSE))</f>
        <v>#N/A</v>
      </c>
      <c r="T691" s="76" t="e">
        <f>IF($A691="-",VLOOKUP($D691,EDC_update!$C$2:$F$450,4,FALSE),VLOOKUP($A691,EDC_update!$B$2:$F$450,5,FALSE))</f>
        <v>#N/A</v>
      </c>
      <c r="V691" s="78">
        <f>IF(IFERROR(SEARCH("PBT",P691),99)=99,IF(IFERROR(SEARCH("suspected PBT",S691),99)=99,IF(IFERROR(SEARCH("concluded to be PBT",K691),99)=99,IF(IFERROR(SEARCH("PBT",S691),99)=99,IF(IFERROR(SEARCH("PBT cand",L691),99)=99,IF(IFERROR(SEARCH("PBT",L691),99)=99,IF(IFERROR(SEARCH("persistent, bioackumulative and toxic properties",K691),99)=99,0,Scoring!$E$3),Scoring!$E$3),Scoring!$E$7),Scoring!$E$3),Scoring!$E$5),Scoring!$E$6),Scoring!$E$3)</f>
        <v>0</v>
      </c>
      <c r="W691" s="78">
        <f>IF(IFERROR(SEARCH("vPvB",P691),99)=99,IF(IFERROR(SEARCH("suspected pbt/vPvB",S691),99)=99,IF(IFERROR(SEARCH("vPvB",S691),99)=99,IF(IFERROR(SEARCH("concluded to be a vPvB",S691),99)=99,IF(IFERROR(SEARCH("identified as vPvB",K691),99)=99,IF(IFERROR(SEARCH("concluded to be a vPvB",K691),99)=99,IF(IFERROR(SEARCH("concluded to be both pbt and vPvB",S691),99)=99,IF(IFERROR(SEARCH("concluded to be both pbt and vPvB",K691),99)=99,0,Scoring!$E$5),Scoring!$E$5),Scoring!$E$5),Scoring!$E$5),Scoring!$E$5),Scoring!$E$4),Scoring!$E$6),Scoring!$E$4)</f>
        <v>0</v>
      </c>
      <c r="X691" s="78">
        <f>IF(IFERROR(SEARCH("H410",N691),99)=99,IF(IFERROR(SEARCH("H410",O691),99)=99,IF(IFERROR(SEARCH("H410",Q691),99)=99,IF(IFERROR(SEARCH("H410",M691),99)=99,IF(IFERROR(SEARCH("H410",R691),99)=99,IF(IFERROR(SEARCH("H411",N691),99)=99,IF(IFERROR(SEARCH("H411",O691),99)=99,IF(IFERROR(SEARCH("H411",Q691),99)=99,IF(IFERROR(SEARCH("H411",M691),99)=99,IF(IFERROR(SEARCH("H411",R691),99)=99,IF(IFERROR(SEARCH("H413",N691),99)=99,IF(IFERROR(SEARCH("H413",O691),99)=99,IF(IFERROR(SEARCH("H413",Q691),99)=99,IF(IFERROR(SEARCH("H413",M691),99)=99,IF(IFERROR(SEARCH("H413",R691),99)=99,IF(IFERROR(SEARCH("H412",N691),99)=99,IF(IFERROR(SEARCH("H412",O691),99)=99,IF(IFERROR(SEARCH("H412",Q691),99)=99,IF(IFERROR(SEARCH("H412",M691),99)=99,IF(IFERROR(SEARCH("H412",R691),99)=99,0,Scoring!$E$2),Scoring!$E$2),Scoring!$E$2),Scoring!$E$2),Scoring!$E$2),Scoring!$E$2),Scoring!$E$2),Scoring!$E$2),Scoring!$E$2),Scoring!$E$2),Scoring!$E$2),Scoring!$E$2),Scoring!$E$2),Scoring!$E$2),Scoring!$E$2),Scoring!$E$2),Scoring!$E$2),Scoring!$E$2),Scoring!$E$2),Scoring!$E$2)</f>
        <v>0</v>
      </c>
      <c r="Y691" s="78">
        <f>IF(IFERROR(SEARCH("CMR",K691),99)=99,IF(IFERROR(SEARCH("Suspected CMR",S691),99)=99,IF(IFERROR(SEARCH("CMR",S691),99)=99,0,Scoring!$E$8),Scoring!$E$9),Scoring!$E$8)</f>
        <v>3</v>
      </c>
      <c r="Z691" s="78">
        <f>IF(IFERROR(SEARCH("H350",N691),99)=99,IF(IFERROR(SEARCH("H350",O691),99)=99,IF(IFERROR(SEARCH("H350",Q691),99)=99,IF(IFERROR(SEARCH("H350",M691),99)=99,IF(IFERROR(SEARCH("H350",R691),99)=99,IF(IFERROR(SEARCH("H351",N691),99)=99,IF(IFERROR(SEARCH("H351",O691),99)=99,IF(IFERROR(SEARCH("H351",Q691),99)=99,IF(IFERROR(SEARCH("H351",M691),99)=99,IF(IFERROR(SEARCH("H351",R691),99)=99,IF(IFERROR(SEARCH("carcinogenic",P691),99)=99,IF(IFERROR(SEARCH("suspected carcinogenic",S691),99)=99,0,Scoring!$E$12),Scoring!$E$11),Scoring!$E$10),Scoring!$E$10),Scoring!$E$10),Scoring!$E$10),Scoring!$E$10),Scoring!$E$10),Scoring!$E$10),Scoring!$E$10),Scoring!$E$10),Scoring!$E$10)</f>
        <v>1</v>
      </c>
      <c r="AA691" s="78">
        <f>IF(IFERROR(SEARCH("H340",N691),99)=99,IF(IFERROR(SEARCH("H340",O691),99)=99,IF(IFERROR(SEARCH("H340",Q691),99)=99,IF(IFERROR(SEARCH("H340",M691),99)=99,IF(IFERROR(SEARCH("H340",R691),99)=99,IF(IFERROR(SEARCH("H341",N691),99)=99,IF(IFERROR(SEARCH("H341",O691),99)=99,IF(IFERROR(SEARCH("H341",Q691),99)=99,IF(IFERROR(SEARCH("H341",M691),99)=99,IF(IFERROR(SEARCH("H341",R691),99)=99,IF(IFERROR(SEARCH("mutagenic",P691),99)=99,IF(IFERROR(SEARCH("suspected mutagenic",S691),99)=99,0,Scoring!$E$15),Scoring!$E$14),Scoring!$E$13),Scoring!$E$13),Scoring!$E$13),Scoring!$E$13),Scoring!$E$13),Scoring!$E$13),Scoring!$E$13),Scoring!$E$13),Scoring!$E$13),Scoring!$E$13)</f>
        <v>1</v>
      </c>
      <c r="AB691" s="78">
        <f>IF(IFERROR(SEARCH("H360",N691),99)=99,IF(IFERROR(SEARCH("H360",O691),99)=99,IF(IFERROR(SEARCH("H360",Q691),99)=99,IF(IFERROR(SEARCH("H360",M691),99)=99,IF(IFERROR(SEARCH("H360",R691),99)=99,IF(IFERROR(SEARCH("H361",N691),99)=99,IF(IFERROR(SEARCH("H361",O691),99)=99,IF(IFERROR(SEARCH("H361",Q691),99)=99,IF(IFERROR(SEARCH("H361",M691),99)=99,IF(IFERROR(SEARCH("H361",R691),99)=99,IF(IFERROR(SEARCH("reproduction",P691),99)=99,IF(IFERROR(SEARCH("suspected reprotoxic",S691),99)=99,IF(IFERROR(SEARCH("reprotoxic",S691),99)=99,IF(IFERROR(SEARCH("reprotoxic",K691),99)=99,0,Scoring!$E$18),Scoring!$E$18),Scoring!$E$19),Scoring!$E$17),Scoring!$E$16),Scoring!$E$16),Scoring!$E$16),Scoring!$E$16),Scoring!$E$16),Scoring!$E$16),Scoring!$E$16),Scoring!$E$16),Scoring!$E$16),Scoring!$E$16)</f>
        <v>0</v>
      </c>
      <c r="AC691" s="78">
        <f>IF(IFERROR(SEARCH("57f",L691),99)=99,IF(IFERROR(SEARCH("57(f)",P691),99)=99,0,Scoring!$E$20),Scoring!$E$20)</f>
        <v>0</v>
      </c>
      <c r="AD691" s="78">
        <f>IF(IFERROR(SEARCH("CAT1",T691),99)=99,IF(IFERROR(SEARCH("CAT2",T691),99)=99,IF(IFERROR(SEARCH("CAT3",T691),99)=99,IF(IFERROR(SEARCH("concluded to be endocrine",K691),99)=99,IF(IFERROR(SEARCH("categorised as endocrine",K691),99)=99,IF(IFERROR(SEARCH("endocrine disrupting",P691),99)=99,IF(IFERROR(SEARCH("endocrine disrupting",K691),99)=99,IF(IFERROR(SEARCH("suspected endocrine",S691),99)=99,IF(IFERROR(SEARCH("potential endocrine",S691),99)=99,0,Scoring!$E$25),Scoring!$E$25),Scoring!$E$24),Scoring!$E$24),Scoring!$E$24),Scoring!$E$24),Scoring!$E$23),Scoring!$E$22),Scoring!$E$21)</f>
        <v>0</v>
      </c>
      <c r="AE691" s="78">
        <f>IF(IFERROR(SEARCH("suspected sensitiser",S691),99)=99,IF(IFERROR(SEARCH("sensitiser",S691),99)=99,IF(IFERROR(SEARCH("other hazard based concern",S691),99)=99,0,Scoring!$E$28),Scoring!$E$26),Scoring!$E$27)</f>
        <v>0</v>
      </c>
      <c r="AF691" s="78">
        <f>IF(IFERROR(M691,1)=1,IF(IFERROR(N691,1)=1,IF(IFERROR(O691,1)=1,IF(IFERROR(Q691,1)=1,IF(IFERROR(R691,1)=1,IF(IFERROR(T691,1)=1,IF(IFERROR(K691,1)=1,IF(IFERROR(P691,1)=1,IF(IFERROR(S691,1)=1,Scoring!$E$29,0),0),0),0),0),0),0),0),0)</f>
        <v>0</v>
      </c>
      <c r="AG691" s="78">
        <f t="shared" si="53"/>
        <v>3</v>
      </c>
      <c r="AI691" s="93"/>
      <c r="AJ691" s="94"/>
      <c r="AK691" s="76"/>
      <c r="AL691" s="75"/>
      <c r="AN691" s="79"/>
      <c r="AO691" s="79"/>
      <c r="AP691" s="79"/>
      <c r="AQ691" s="79"/>
      <c r="AR691" s="79"/>
      <c r="AS691" s="78"/>
      <c r="AU691" s="79">
        <f>IF(IFERROR(F691,99)=99,IF(IFERROR(G691,99)=99,IF(IFERROR(H691,99)=99,IF(IFERROR(I691,99)=99,IF(IFERROR(E691,99)=99,IF(IFERROR(J691,99)=99,0,Scoring!$B$7),Scoring!$B$3),Scoring!$B$2),Scoring!$B$6),Scoring!$B$5),Scoring!$B$4)</f>
        <v>0.3</v>
      </c>
      <c r="AV691" s="78">
        <f t="shared" si="54"/>
        <v>0.89999999999999991</v>
      </c>
      <c r="AW691" s="78"/>
      <c r="AX691" s="66"/>
      <c r="AY691" s="78"/>
      <c r="AZ691" s="76"/>
      <c r="BA691" s="76"/>
      <c r="BB691" s="76"/>
    </row>
    <row r="692" spans="1:54" x14ac:dyDescent="0.25">
      <c r="A692" s="77" t="s">
        <v>5465</v>
      </c>
      <c r="B692" s="76" t="str">
        <f t="shared" si="55"/>
        <v>272-234-3</v>
      </c>
      <c r="C692" s="77" t="s">
        <v>5464</v>
      </c>
      <c r="D692" s="77" t="s">
        <v>5463</v>
      </c>
      <c r="E692" s="76" t="e">
        <f>IF(C692="-",IF(A692="-",VLOOKUP(D692,'sin-list 180320_update'!$C$2:$C$835,1,FALSE),VLOOKUP(A692,'sin-list 180320_update'!$A$2:$A$835,1,FALSE)),VLOOKUP(C692,'sin-list 180320_update'!$B$2:$B$835,1,FALSE))</f>
        <v>#N/A</v>
      </c>
      <c r="F692" s="76" t="e">
        <f>IF($C692="-",IF($A692="-",VLOOKUP($D692,'REACH Bilaga XVII_update'!$A$5:$A$131,1,FALSE),VLOOKUP($A692,'REACH Bilaga XVII_update'!$C$5:$C$131,1,FALSE)),VLOOKUP($C692,'REACH Bilaga XVII_update'!$B$5:$B$131,1,FALSE))</f>
        <v>#N/A</v>
      </c>
      <c r="G692" s="76" t="e">
        <f>IF($C692="-",IF($A692="-",VLOOKUP($D692,' REACH Bilaga 59_update'!$A$5:$A$210,1,FALSE),VLOOKUP($A692,' REACH Bilaga 59_update'!$D$5:$D$210,1,FALSE)),VLOOKUP($C692,' REACH Bilaga 59_update'!$C$5:$C$210,1,FALSE))</f>
        <v>#N/A</v>
      </c>
      <c r="H692" s="76" t="e">
        <f>IF($C692="-",IF($A692="-",VLOOKUP($D692,'REACH Bilaga XIV_update'!$A$5:$A$110,1,FALSE),VLOOKUP($A692,'REACH Bilaga XIV_update'!$D$5:$D$110,1,FALSE)),VLOOKUP($C692,'REACH Bilaga XIV_update'!$C$5:$C$110,1,FALSE))</f>
        <v>#N/A</v>
      </c>
      <c r="I692" s="76" t="str">
        <f>IF($C692="-",IF($A692="-",VLOOKUP($D692,CoRAP_update!$A$5:$A$376,1,FALSE),VLOOKUP($A692,CoRAP_update!$D$5:$D$376,1,FALSE)),VLOOKUP($C692,CoRAP_update!$C$5:$C$376,1,FALSE))</f>
        <v>272-234-3</v>
      </c>
      <c r="J692" s="76" t="e">
        <f>IF($C692="-",IF($A692="-",VLOOKUP($D692,EDC_update!$C$2:$C$450,1,FALSE),VLOOKUP($A692,EDC_update!$B$2:$B$450,1,FALSE)),VLOOKUP($C692,EDC_update!$L$2:$L$450,1,FALSE))</f>
        <v>#N/A</v>
      </c>
      <c r="K692" s="76" t="e">
        <f>IF($C692="-",IF($A692="-",IF(VLOOKUP($D692,'sin-list 180320_update'!$C$2:$S$835,3,FALSE)="",NA(),VLOOKUP($D692,'sin-list 180320_update'!$C$2:$S$835,3,FALSE)),IF(VLOOKUP($A692,'sin-list 180320_update'!$A$2:$S$835,5,FALSE)="",NA(),VLOOKUP($A692,'sin-list 180320_update'!$A$2:$S$835,5,FALSE))),IF(VLOOKUP($C692,'sin-list 180320_update'!$B$2:$S$835,4,FALSE)="",NA(),VLOOKUP($C692,'sin-list 180320_update'!$B$2:$S$835,4,FALSE)))</f>
        <v>#N/A</v>
      </c>
      <c r="L692" s="76" t="e">
        <f>IF($C692="-",IF($A692="-",VLOOKUP($D692,'sin-list 180320_update'!$C$2:$S$835,6,FALSE),VLOOKUP($A692,'sin-list 180320_update'!$A$2:$S$835,8,FALSE)),VLOOKUP($C692,'sin-list 180320_update'!$B$2:$S$835,7,FALSE))</f>
        <v>#N/A</v>
      </c>
      <c r="M692" s="76" t="e">
        <f>IF($C692="-",IF($A692="-",IF(VLOOKUP($D692,'sin-list 180320_update'!$C$2:$S$835,8,FALSE)="",NA(),VLOOKUP($D692,'sin-list 180320_update'!$C$2:$S$835,8,FALSE)),IF(VLOOKUP($A692,'sin-list 180320_update'!$A$2:$S$835,10,FALSE)="",NA(),VLOOKUP($A692,'sin-list 180320_update'!$A$2:$S$835,10,FALSE))),IF(VLOOKUP($C692,'sin-list 180320_update'!$B$2:$S$835,9,FALSE)="",NA(),VLOOKUP($C692,'sin-list 180320_update'!$B$2:$S$835,9,FALSE)))</f>
        <v>#N/A</v>
      </c>
      <c r="N692" s="76" t="e">
        <f>IF($C692="-",IF($A692="-",IF(VLOOKUP($D692,'REACH Bilaga XVII_update'!$A$5:$E$131,4,FALSE)="",NA(),VLOOKUP($D692,'REACH Bilaga XVII_update'!$A$5:$E$131,4,FALSE)),IF(VLOOKUP($A692,'REACH Bilaga XVII_update'!$C$5:$D$131,2,FALSE)="",NA(),VLOOKUP($A692,'REACH Bilaga XVII_update'!$C$5:$D$131,2,FALSE))),IF(VLOOKUP($C692,'REACH Bilaga XVII_update'!$B$5:$D$131,3,FALSE)="",NA(),VLOOKUP($C692,'REACH Bilaga XVII_update'!$B$5:$D$131,3,FALSE)))</f>
        <v>#N/A</v>
      </c>
      <c r="O692" s="76" t="e">
        <f>IF($C692="-",IF($A692="-",IF(VLOOKUP($D692,' REACH Bilaga 59_update'!$A$5:$E$210,5,FALSE)="",NA(),VLOOKUP($D692,' REACH Bilaga 59_update'!$A$5:$E$210,5,FALSE)),IF(VLOOKUP($A692,' REACH Bilaga 59_update'!$D$5:$E$210,2,FALSE)="",NA(),VLOOKUP($A692,' REACH Bilaga 59_update'!$D$5:$E$210,2,FALSE))),IF(VLOOKUP($C692,' REACH Bilaga 59_update'!$C$5:$E$210,3,FALSE)="",NA(),VLOOKUP($C692,' REACH Bilaga 59_update'!$C$5:$E$210,3,FALSE)))</f>
        <v>#N/A</v>
      </c>
      <c r="P692" s="76" t="e">
        <f>IF(C692="-",IF(A692="-",IFERROR(VLOOKUP($D692,' REACH Bilaga 59_update'!$A$5:$F$210,MATCH(Sammanfattning!P$1,' REACH Bilaga 59_update'!$A$4:$F$4,0),FALSE),VLOOKUP($D692,'REACH Bilaga XIV_update'!$A$4:$H$110,MATCH(Sammanfattning!P$1,'REACH Bilaga XIV_update'!$A$4:$H$4,0),FALSE)),IFERROR(VLOOKUP($A692,' REACH Bilaga 59_update'!$D$5:$F$210,MATCH(Sammanfattning!P$1,' REACH Bilaga 59_update'!$D$4:$F$4,0),FALSE),VLOOKUP($A692,'REACH Bilaga XIV_update'!$D$4:$H$110,MATCH(Sammanfattning!P$1,'REACH Bilaga XIV_update'!$D$4:$H$4,0),FALSE))),IFERROR(VLOOKUP($C692,' REACH Bilaga 59_update'!$C$5:$F$210,MATCH(Sammanfattning!P$1,' REACH Bilaga 59_update'!$C$4:$F$4,0),FALSE),VLOOKUP($C692,'REACH Bilaga XIV_update'!$C$4:$H$110,MATCH(Sammanfattning!P$1,'REACH Bilaga XIV_update'!$C$4:$H$4,0),FALSE)))</f>
        <v>#N/A</v>
      </c>
      <c r="Q692" s="76" t="e">
        <f>IF($C692="-",IF($A692="-",IF(VLOOKUP($D692,'REACH Bilaga XIV_update'!$A$5:$I$110,9,FALSE)="",NA(),VLOOKUP($D692,'REACH Bilaga XIV_update'!$A$5:$I$110,9,FALSE)),IF(VLOOKUP($A692,'REACH Bilaga XIV_update'!$D$5:$I$110,6,FALSE)="",NA(),VLOOKUP($A692,'REACH Bilaga XIV_update'!$D$5:$I$110,6,FALSE))),IF(VLOOKUP($C692,'REACH Bilaga XIV_update'!$C$5:$I$110,7,FALSE)="",NA(),VLOOKUP($C692,'REACH Bilaga XIV_update'!$C$5:$I$110,7,FALSE)))</f>
        <v>#N/A</v>
      </c>
      <c r="R692" s="76" t="e">
        <f>IF($C692="-",IF($A692="-",IF(VLOOKUP($D692,CoRAP_update!$A$5:$O$376,15,FALSE)="",NA(),VLOOKUP($D692,CoRAP_update!$A$5:$O$376,15,FALSE)),IF(VLOOKUP($A692,CoRAP_update!$D$5:$O$376,12,FALSE)="",NA(),VLOOKUP($A692,CoRAP_update!$D$5:$O$376,12,FALSE))),IF(VLOOKUP($C692,CoRAP_update!$C$5:$O$376,13,FALSE)="",NA(),VLOOKUP($C692,CoRAP_update!$C$5:$O$376,13,FALSE)))</f>
        <v>#N/A</v>
      </c>
      <c r="S692" s="144" t="str">
        <f>IF($C692="-",IF($A692="-",VLOOKUP($D692,CoRAP_update!$A$5:$J$376,MATCH(Sammanfattning!S$1,CoRAP_update!$A$4:$J$4,0),FALSE),VLOOKUP($A692,CoRAP_update!$D$5:$J$376,MATCH(Sammanfattning!S$1,CoRAP_update!$D$4:$J$4,0),FALSE)),VLOOKUP($C692,CoRAP_update!$C$5:$J$376,MATCH(Sammanfattning!S$1,CoRAP_update!$C$4:$J$4,0),FALSE))</f>
        <v>CMR#Consumer use#High (aggregated) tonnage#Wide dispersive use</v>
      </c>
      <c r="T692" s="76" t="e">
        <f>IF($A692="-",VLOOKUP($D692,EDC_update!$C$2:$F$450,4,FALSE),VLOOKUP($A692,EDC_update!$B$2:$F$450,5,FALSE))</f>
        <v>#N/A</v>
      </c>
      <c r="V692" s="78">
        <f>IF(IFERROR(SEARCH("PBT",P692),99)=99,IF(IFERROR(SEARCH("suspected PBT",S692),99)=99,IF(IFERROR(SEARCH("concluded to be PBT",K692),99)=99,IF(IFERROR(SEARCH("PBT",S692),99)=99,IF(IFERROR(SEARCH("PBT cand",L692),99)=99,IF(IFERROR(SEARCH("PBT",L692),99)=99,IF(IFERROR(SEARCH("persistent, bioackumulative and toxic properties",K692),99)=99,0,Scoring!$E$3),Scoring!$E$3),Scoring!$E$7),Scoring!$E$3),Scoring!$E$5),Scoring!$E$6),Scoring!$E$3)</f>
        <v>0</v>
      </c>
      <c r="W692" s="78">
        <f>IF(IFERROR(SEARCH("vPvB",P692),99)=99,IF(IFERROR(SEARCH("suspected pbt/vPvB",S692),99)=99,IF(IFERROR(SEARCH("vPvB",S692),99)=99,IF(IFERROR(SEARCH("concluded to be a vPvB",S692),99)=99,IF(IFERROR(SEARCH("identified as vPvB",K692),99)=99,IF(IFERROR(SEARCH("concluded to be a vPvB",K692),99)=99,IF(IFERROR(SEARCH("concluded to be both pbt and vPvB",S692),99)=99,IF(IFERROR(SEARCH("concluded to be both pbt and vPvB",K692),99)=99,0,Scoring!$E$5),Scoring!$E$5),Scoring!$E$5),Scoring!$E$5),Scoring!$E$5),Scoring!$E$4),Scoring!$E$6),Scoring!$E$4)</f>
        <v>0</v>
      </c>
      <c r="X692" s="78">
        <f>IF(IFERROR(SEARCH("H410",N692),99)=99,IF(IFERROR(SEARCH("H410",O692),99)=99,IF(IFERROR(SEARCH("H410",Q692),99)=99,IF(IFERROR(SEARCH("H410",M692),99)=99,IF(IFERROR(SEARCH("H410",R692),99)=99,IF(IFERROR(SEARCH("H411",N692),99)=99,IF(IFERROR(SEARCH("H411",O692),99)=99,IF(IFERROR(SEARCH("H411",Q692),99)=99,IF(IFERROR(SEARCH("H411",M692),99)=99,IF(IFERROR(SEARCH("H411",R692),99)=99,IF(IFERROR(SEARCH("H413",N692),99)=99,IF(IFERROR(SEARCH("H413",O692),99)=99,IF(IFERROR(SEARCH("H413",Q692),99)=99,IF(IFERROR(SEARCH("H413",M692),99)=99,IF(IFERROR(SEARCH("H413",R692),99)=99,IF(IFERROR(SEARCH("H412",N692),99)=99,IF(IFERROR(SEARCH("H412",O692),99)=99,IF(IFERROR(SEARCH("H412",Q692),99)=99,IF(IFERROR(SEARCH("H412",M692),99)=99,IF(IFERROR(SEARCH("H412",R692),99)=99,0,Scoring!$E$2),Scoring!$E$2),Scoring!$E$2),Scoring!$E$2),Scoring!$E$2),Scoring!$E$2),Scoring!$E$2),Scoring!$E$2),Scoring!$E$2),Scoring!$E$2),Scoring!$E$2),Scoring!$E$2),Scoring!$E$2),Scoring!$E$2),Scoring!$E$2),Scoring!$E$2),Scoring!$E$2),Scoring!$E$2),Scoring!$E$2),Scoring!$E$2)</f>
        <v>0</v>
      </c>
      <c r="Y692" s="78">
        <f>IF(IFERROR(SEARCH("CMR",K692),99)=99,IF(IFERROR(SEARCH("Suspected CMR",S692),99)=99,IF(IFERROR(SEARCH("CMR",S692),99)=99,0,Scoring!$E$8),Scoring!$E$9),Scoring!$E$8)</f>
        <v>3</v>
      </c>
      <c r="Z692" s="78">
        <f>IF(IFERROR(SEARCH("H350",N692),99)=99,IF(IFERROR(SEARCH("H350",O692),99)=99,IF(IFERROR(SEARCH("H350",Q692),99)=99,IF(IFERROR(SEARCH("H350",M692),99)=99,IF(IFERROR(SEARCH("H350",R692),99)=99,IF(IFERROR(SEARCH("H351",N692),99)=99,IF(IFERROR(SEARCH("H351",O692),99)=99,IF(IFERROR(SEARCH("H351",Q692),99)=99,IF(IFERROR(SEARCH("H351",M692),99)=99,IF(IFERROR(SEARCH("H351",R692),99)=99,IF(IFERROR(SEARCH("carcinogenic",P692),99)=99,IF(IFERROR(SEARCH("suspected carcinogenic",S692),99)=99,0,Scoring!$E$12),Scoring!$E$11),Scoring!$E$10),Scoring!$E$10),Scoring!$E$10),Scoring!$E$10),Scoring!$E$10),Scoring!$E$10),Scoring!$E$10),Scoring!$E$10),Scoring!$E$10),Scoring!$E$10)</f>
        <v>0</v>
      </c>
      <c r="AA692" s="78">
        <f>IF(IFERROR(SEARCH("H340",N692),99)=99,IF(IFERROR(SEARCH("H340",O692),99)=99,IF(IFERROR(SEARCH("H340",Q692),99)=99,IF(IFERROR(SEARCH("H340",M692),99)=99,IF(IFERROR(SEARCH("H340",R692),99)=99,IF(IFERROR(SEARCH("H341",N692),99)=99,IF(IFERROR(SEARCH("H341",O692),99)=99,IF(IFERROR(SEARCH("H341",Q692),99)=99,IF(IFERROR(SEARCH("H341",M692),99)=99,IF(IFERROR(SEARCH("H341",R692),99)=99,IF(IFERROR(SEARCH("mutagenic",P692),99)=99,IF(IFERROR(SEARCH("suspected mutagenic",S692),99)=99,0,Scoring!$E$15),Scoring!$E$14),Scoring!$E$13),Scoring!$E$13),Scoring!$E$13),Scoring!$E$13),Scoring!$E$13),Scoring!$E$13),Scoring!$E$13),Scoring!$E$13),Scoring!$E$13),Scoring!$E$13)</f>
        <v>0</v>
      </c>
      <c r="AB692" s="78">
        <f>IF(IFERROR(SEARCH("H360",N692),99)=99,IF(IFERROR(SEARCH("H360",O692),99)=99,IF(IFERROR(SEARCH("H360",Q692),99)=99,IF(IFERROR(SEARCH("H360",M692),99)=99,IF(IFERROR(SEARCH("H360",R692),99)=99,IF(IFERROR(SEARCH("H361",N692),99)=99,IF(IFERROR(SEARCH("H361",O692),99)=99,IF(IFERROR(SEARCH("H361",Q692),99)=99,IF(IFERROR(SEARCH("H361",M692),99)=99,IF(IFERROR(SEARCH("H361",R692),99)=99,IF(IFERROR(SEARCH("reproduction",P692),99)=99,IF(IFERROR(SEARCH("suspected reprotoxic",S692),99)=99,IF(IFERROR(SEARCH("reprotoxic",S692),99)=99,IF(IFERROR(SEARCH("reprotoxic",K692),99)=99,0,Scoring!$E$18),Scoring!$E$18),Scoring!$E$19),Scoring!$E$17),Scoring!$E$16),Scoring!$E$16),Scoring!$E$16),Scoring!$E$16),Scoring!$E$16),Scoring!$E$16),Scoring!$E$16),Scoring!$E$16),Scoring!$E$16),Scoring!$E$16)</f>
        <v>0</v>
      </c>
      <c r="AC692" s="78">
        <f>IF(IFERROR(SEARCH("57f",L692),99)=99,IF(IFERROR(SEARCH("57(f)",P692),99)=99,0,Scoring!$E$20),Scoring!$E$20)</f>
        <v>0</v>
      </c>
      <c r="AD692" s="78">
        <f>IF(IFERROR(SEARCH("CAT1",T692),99)=99,IF(IFERROR(SEARCH("CAT2",T692),99)=99,IF(IFERROR(SEARCH("CAT3",T692),99)=99,IF(IFERROR(SEARCH("concluded to be endocrine",K692),99)=99,IF(IFERROR(SEARCH("categorised as endocrine",K692),99)=99,IF(IFERROR(SEARCH("endocrine disrupting",P692),99)=99,IF(IFERROR(SEARCH("endocrine disrupting",K692),99)=99,IF(IFERROR(SEARCH("suspected endocrine",S692),99)=99,IF(IFERROR(SEARCH("potential endocrine",S692),99)=99,0,Scoring!$E$25),Scoring!$E$25),Scoring!$E$24),Scoring!$E$24),Scoring!$E$24),Scoring!$E$24),Scoring!$E$23),Scoring!$E$22),Scoring!$E$21)</f>
        <v>0</v>
      </c>
      <c r="AE692" s="78">
        <f>IF(IFERROR(SEARCH("suspected sensitiser",S692),99)=99,IF(IFERROR(SEARCH("sensitiser",S692),99)=99,IF(IFERROR(SEARCH("other hazard based concern",S692),99)=99,0,Scoring!$E$28),Scoring!$E$26),Scoring!$E$27)</f>
        <v>0</v>
      </c>
      <c r="AF692" s="78">
        <f>IF(IFERROR(M692,1)=1,IF(IFERROR(N692,1)=1,IF(IFERROR(O692,1)=1,IF(IFERROR(Q692,1)=1,IF(IFERROR(R692,1)=1,IF(IFERROR(T692,1)=1,IF(IFERROR(K692,1)=1,IF(IFERROR(P692,1)=1,IF(IFERROR(S692,1)=1,Scoring!$E$29,0),0),0),0),0),0),0),0),0)</f>
        <v>0</v>
      </c>
      <c r="AG692" s="78">
        <f t="shared" si="53"/>
        <v>3</v>
      </c>
      <c r="AI692" s="93"/>
      <c r="AJ692" s="94"/>
      <c r="AK692" s="76"/>
      <c r="AL692" s="75"/>
      <c r="AN692" s="79"/>
      <c r="AO692" s="79"/>
      <c r="AP692" s="79"/>
      <c r="AQ692" s="79"/>
      <c r="AR692" s="79"/>
      <c r="AS692" s="78"/>
      <c r="AU692" s="79">
        <f>IF(IFERROR(F692,99)=99,IF(IFERROR(G692,99)=99,IF(IFERROR(H692,99)=99,IF(IFERROR(I692,99)=99,IF(IFERROR(E692,99)=99,IF(IFERROR(J692,99)=99,0,Scoring!$B$7),Scoring!$B$3),Scoring!$B$2),Scoring!$B$6),Scoring!$B$5),Scoring!$B$4)</f>
        <v>0.5</v>
      </c>
      <c r="AV692" s="78">
        <f t="shared" si="54"/>
        <v>1.5</v>
      </c>
      <c r="AW692" s="78"/>
      <c r="AX692" s="66"/>
      <c r="AY692" s="78"/>
      <c r="AZ692" s="76"/>
      <c r="BA692" s="76"/>
      <c r="BB692" s="76"/>
    </row>
    <row r="693" spans="1:54" x14ac:dyDescent="0.25">
      <c r="A693" s="77" t="s">
        <v>7622</v>
      </c>
      <c r="B693" s="76" t="str">
        <f t="shared" si="55"/>
        <v>272-338-9</v>
      </c>
      <c r="C693" s="77" t="s">
        <v>2051</v>
      </c>
      <c r="D693" s="77" t="s">
        <v>2052</v>
      </c>
      <c r="E693" s="76" t="str">
        <f>IF(C693="-",IF(A693="-",VLOOKUP(D693,'sin-list 180320_update'!$C$2:$C$835,1,FALSE),VLOOKUP(A693,'sin-list 180320_update'!$A$2:$A$835,1,FALSE)),VLOOKUP(C693,'sin-list 180320_update'!$B$2:$B$835,1,FALSE))</f>
        <v>272-338-9</v>
      </c>
      <c r="F693" s="76" t="e">
        <f>IF($C693="-",IF($A693="-",VLOOKUP($D693,'REACH Bilaga XVII_update'!$A$5:$A$131,1,FALSE),VLOOKUP($A693,'REACH Bilaga XVII_update'!$C$5:$C$131,1,FALSE)),VLOOKUP($C693,'REACH Bilaga XVII_update'!$B$5:$B$131,1,FALSE))</f>
        <v>#N/A</v>
      </c>
      <c r="G693" s="76" t="e">
        <f>IF($C693="-",IF($A693="-",VLOOKUP($D693,' REACH Bilaga 59_update'!$A$5:$A$210,1,FALSE),VLOOKUP($A693,' REACH Bilaga 59_update'!$D$5:$D$210,1,FALSE)),VLOOKUP($C693,' REACH Bilaga 59_update'!$C$5:$C$210,1,FALSE))</f>
        <v>#N/A</v>
      </c>
      <c r="H693" s="76" t="e">
        <f>IF($C693="-",IF($A693="-",VLOOKUP($D693,'REACH Bilaga XIV_update'!$A$5:$A$110,1,FALSE),VLOOKUP($A693,'REACH Bilaga XIV_update'!$D$5:$D$110,1,FALSE)),VLOOKUP($C693,'REACH Bilaga XIV_update'!$C$5:$C$110,1,FALSE))</f>
        <v>#N/A</v>
      </c>
      <c r="I693" s="76" t="e">
        <f>IF($C693="-",IF($A693="-",VLOOKUP($D693,CoRAP_update!$A$5:$A$376,1,FALSE),VLOOKUP($A693,CoRAP_update!$D$5:$D$376,1,FALSE)),VLOOKUP($C693,CoRAP_update!$C$5:$C$376,1,FALSE))</f>
        <v>#N/A</v>
      </c>
      <c r="J693" s="76" t="e">
        <f>IF($C693="-",IF($A693="-",VLOOKUP($D693,EDC_update!$C$2:$C$450,1,FALSE),VLOOKUP($A693,EDC_update!$B$2:$B$450,1,FALSE)),VLOOKUP($C693,EDC_update!$L$2:$L$450,1,FALSE))</f>
        <v>#N/A</v>
      </c>
      <c r="K693" s="76" t="str">
        <f>IF($C693="-",IF($A693="-",IF(VLOOKUP($D693,'sin-list 180320_update'!$C$2:$S$835,3,FALSE)="",NA(),VLOOKUP($D693,'sin-list 180320_update'!$C$2:$S$835,3,FALSE)),IF(VLOOKUP($A693,'sin-list 180320_update'!$A$2:$S$835,5,FALSE)="",NA(),VLOOKUP($A693,'sin-list 180320_update'!$A$2:$S$835,5,FALSE))),IF(VLOOKUP($C693,'sin-list 180320_update'!$B$2:$S$835,4,FALSE)="",NA(),VLOOKUP($C693,'sin-list 180320_update'!$B$2:$S$835,4,FALSE)))</f>
        <v>Classified CMR according to Annex VI of Regulation 1272/2008. (Might not apply when contaminants are below below legal thresholds and/or full refining history is known)</v>
      </c>
      <c r="L693" s="76" t="str">
        <f>IF($C693="-",IF($A693="-",VLOOKUP($D693,'sin-list 180320_update'!$C$2:$S$835,6,FALSE),VLOOKUP($A693,'sin-list 180320_update'!$A$2:$S$835,8,FALSE)),VLOOKUP($C693,'sin-list 180320_update'!$B$2:$S$835,7,FALSE))</f>
        <v xml:space="preserve">Flam. Gas 1
Muta. 1B
Carc. 1A </v>
      </c>
      <c r="M693" s="76" t="str">
        <f>IF($C693="-",IF($A693="-",IF(VLOOKUP($D693,'sin-list 180320_update'!$C$2:$S$835,8,FALSE)="",NA(),VLOOKUP($D693,'sin-list 180320_update'!$C$2:$S$835,8,FALSE)),IF(VLOOKUP($A693,'sin-list 180320_update'!$A$2:$S$835,10,FALSE)="",NA(),VLOOKUP($A693,'sin-list 180320_update'!$A$2:$S$835,10,FALSE))),IF(VLOOKUP($C693,'sin-list 180320_update'!$B$2:$S$835,9,FALSE)="",NA(),VLOOKUP($C693,'sin-list 180320_update'!$B$2:$S$835,9,FALSE)))</f>
        <v xml:space="preserve">H220
H340
H350 </v>
      </c>
      <c r="N693" s="76" t="e">
        <f>IF($C693="-",IF($A693="-",IF(VLOOKUP($D693,'REACH Bilaga XVII_update'!$A$5:$E$131,4,FALSE)="",NA(),VLOOKUP($D693,'REACH Bilaga XVII_update'!$A$5:$E$131,4,FALSE)),IF(VLOOKUP($A693,'REACH Bilaga XVII_update'!$C$5:$D$131,2,FALSE)="",NA(),VLOOKUP($A693,'REACH Bilaga XVII_update'!$C$5:$D$131,2,FALSE))),IF(VLOOKUP($C693,'REACH Bilaga XVII_update'!$B$5:$D$131,3,FALSE)="",NA(),VLOOKUP($C693,'REACH Bilaga XVII_update'!$B$5:$D$131,3,FALSE)))</f>
        <v>#N/A</v>
      </c>
      <c r="O693" s="76" t="e">
        <f>IF($C693="-",IF($A693="-",IF(VLOOKUP($D693,' REACH Bilaga 59_update'!$A$5:$E$210,5,FALSE)="",NA(),VLOOKUP($D693,' REACH Bilaga 59_update'!$A$5:$E$210,5,FALSE)),IF(VLOOKUP($A693,' REACH Bilaga 59_update'!$D$5:$E$210,2,FALSE)="",NA(),VLOOKUP($A693,' REACH Bilaga 59_update'!$D$5:$E$210,2,FALSE))),IF(VLOOKUP($C693,' REACH Bilaga 59_update'!$C$5:$E$210,3,FALSE)="",NA(),VLOOKUP($C693,' REACH Bilaga 59_update'!$C$5:$E$210,3,FALSE)))</f>
        <v>#N/A</v>
      </c>
      <c r="P693" s="76" t="e">
        <f>IF(C693="-",IF(A693="-",IFERROR(VLOOKUP($D693,' REACH Bilaga 59_update'!$A$5:$F$210,MATCH(Sammanfattning!P$1,' REACH Bilaga 59_update'!$A$4:$F$4,0),FALSE),VLOOKUP($D693,'REACH Bilaga XIV_update'!$A$4:$H$110,MATCH(Sammanfattning!P$1,'REACH Bilaga XIV_update'!$A$4:$H$4,0),FALSE)),IFERROR(VLOOKUP($A693,' REACH Bilaga 59_update'!$D$5:$F$210,MATCH(Sammanfattning!P$1,' REACH Bilaga 59_update'!$D$4:$F$4,0),FALSE),VLOOKUP($A693,'REACH Bilaga XIV_update'!$D$4:$H$110,MATCH(Sammanfattning!P$1,'REACH Bilaga XIV_update'!$D$4:$H$4,0),FALSE))),IFERROR(VLOOKUP($C693,' REACH Bilaga 59_update'!$C$5:$F$210,MATCH(Sammanfattning!P$1,' REACH Bilaga 59_update'!$C$4:$F$4,0),FALSE),VLOOKUP($C693,'REACH Bilaga XIV_update'!$C$4:$H$110,MATCH(Sammanfattning!P$1,'REACH Bilaga XIV_update'!$C$4:$H$4,0),FALSE)))</f>
        <v>#N/A</v>
      </c>
      <c r="Q693" s="76" t="e">
        <f>IF($C693="-",IF($A693="-",IF(VLOOKUP($D693,'REACH Bilaga XIV_update'!$A$5:$I$110,9,FALSE)="",NA(),VLOOKUP($D693,'REACH Bilaga XIV_update'!$A$5:$I$110,9,FALSE)),IF(VLOOKUP($A693,'REACH Bilaga XIV_update'!$D$5:$I$110,6,FALSE)="",NA(),VLOOKUP($A693,'REACH Bilaga XIV_update'!$D$5:$I$110,6,FALSE))),IF(VLOOKUP($C693,'REACH Bilaga XIV_update'!$C$5:$I$110,7,FALSE)="",NA(),VLOOKUP($C693,'REACH Bilaga XIV_update'!$C$5:$I$110,7,FALSE)))</f>
        <v>#N/A</v>
      </c>
      <c r="R693" s="76" t="e">
        <f>IF($C693="-",IF($A693="-",IF(VLOOKUP($D693,CoRAP_update!$A$5:$O$376,15,FALSE)="",NA(),VLOOKUP($D693,CoRAP_update!$A$5:$O$376,15,FALSE)),IF(VLOOKUP($A693,CoRAP_update!$D$5:$O$376,12,FALSE)="",NA(),VLOOKUP($A693,CoRAP_update!$D$5:$O$376,12,FALSE))),IF(VLOOKUP($C693,CoRAP_update!$C$5:$O$376,13,FALSE)="",NA(),VLOOKUP($C693,CoRAP_update!$C$5:$O$376,13,FALSE)))</f>
        <v>#N/A</v>
      </c>
      <c r="S693" s="144" t="e">
        <f>IF($C693="-",IF($A693="-",VLOOKUP($D693,CoRAP_update!$A$5:$J$376,MATCH(Sammanfattning!S$1,CoRAP_update!$A$4:$J$4,0),FALSE),VLOOKUP($A693,CoRAP_update!$D$5:$J$376,MATCH(Sammanfattning!S$1,CoRAP_update!$D$4:$J$4,0),FALSE)),VLOOKUP($C693,CoRAP_update!$C$5:$J$376,MATCH(Sammanfattning!S$1,CoRAP_update!$C$4:$J$4,0),FALSE))</f>
        <v>#N/A</v>
      </c>
      <c r="T693" s="76" t="e">
        <f>IF($A693="-",VLOOKUP($D693,EDC_update!$C$2:$F$450,4,FALSE),VLOOKUP($A693,EDC_update!$B$2:$F$450,5,FALSE))</f>
        <v>#N/A</v>
      </c>
      <c r="V693" s="78">
        <f>IF(IFERROR(SEARCH("PBT",P693),99)=99,IF(IFERROR(SEARCH("suspected PBT",S693),99)=99,IF(IFERROR(SEARCH("concluded to be PBT",K693),99)=99,IF(IFERROR(SEARCH("PBT",S693),99)=99,IF(IFERROR(SEARCH("PBT cand",L693),99)=99,IF(IFERROR(SEARCH("PBT",L693),99)=99,IF(IFERROR(SEARCH("persistent, bioackumulative and toxic properties",K693),99)=99,0,Scoring!$E$3),Scoring!$E$3),Scoring!$E$7),Scoring!$E$3),Scoring!$E$5),Scoring!$E$6),Scoring!$E$3)</f>
        <v>0</v>
      </c>
      <c r="W693" s="78">
        <f>IF(IFERROR(SEARCH("vPvB",P693),99)=99,IF(IFERROR(SEARCH("suspected pbt/vPvB",S693),99)=99,IF(IFERROR(SEARCH("vPvB",S693),99)=99,IF(IFERROR(SEARCH("concluded to be a vPvB",S693),99)=99,IF(IFERROR(SEARCH("identified as vPvB",K693),99)=99,IF(IFERROR(SEARCH("concluded to be a vPvB",K693),99)=99,IF(IFERROR(SEARCH("concluded to be both pbt and vPvB",S693),99)=99,IF(IFERROR(SEARCH("concluded to be both pbt and vPvB",K693),99)=99,0,Scoring!$E$5),Scoring!$E$5),Scoring!$E$5),Scoring!$E$5),Scoring!$E$5),Scoring!$E$4),Scoring!$E$6),Scoring!$E$4)</f>
        <v>0</v>
      </c>
      <c r="X693" s="78">
        <f>IF(IFERROR(SEARCH("H410",N693),99)=99,IF(IFERROR(SEARCH("H410",O693),99)=99,IF(IFERROR(SEARCH("H410",Q693),99)=99,IF(IFERROR(SEARCH("H410",M693),99)=99,IF(IFERROR(SEARCH("H410",R693),99)=99,IF(IFERROR(SEARCH("H411",N693),99)=99,IF(IFERROR(SEARCH("H411",O693),99)=99,IF(IFERROR(SEARCH("H411",Q693),99)=99,IF(IFERROR(SEARCH("H411",M693),99)=99,IF(IFERROR(SEARCH("H411",R693),99)=99,IF(IFERROR(SEARCH("H413",N693),99)=99,IF(IFERROR(SEARCH("H413",O693),99)=99,IF(IFERROR(SEARCH("H413",Q693),99)=99,IF(IFERROR(SEARCH("H413",M693),99)=99,IF(IFERROR(SEARCH("H413",R693),99)=99,IF(IFERROR(SEARCH("H412",N693),99)=99,IF(IFERROR(SEARCH("H412",O693),99)=99,IF(IFERROR(SEARCH("H412",Q693),99)=99,IF(IFERROR(SEARCH("H412",M693),99)=99,IF(IFERROR(SEARCH("H412",R693),99)=99,0,Scoring!$E$2),Scoring!$E$2),Scoring!$E$2),Scoring!$E$2),Scoring!$E$2),Scoring!$E$2),Scoring!$E$2),Scoring!$E$2),Scoring!$E$2),Scoring!$E$2),Scoring!$E$2),Scoring!$E$2),Scoring!$E$2),Scoring!$E$2),Scoring!$E$2),Scoring!$E$2),Scoring!$E$2),Scoring!$E$2),Scoring!$E$2),Scoring!$E$2)</f>
        <v>0</v>
      </c>
      <c r="Y693" s="78">
        <f>IF(IFERROR(SEARCH("CMR",K693),99)=99,IF(IFERROR(SEARCH("Suspected CMR",S693),99)=99,IF(IFERROR(SEARCH("CMR",S693),99)=99,0,Scoring!$E$8),Scoring!$E$9),Scoring!$E$8)</f>
        <v>3</v>
      </c>
      <c r="Z693" s="78">
        <f>IF(IFERROR(SEARCH("H350",N693),99)=99,IF(IFERROR(SEARCH("H350",O693),99)=99,IF(IFERROR(SEARCH("H350",Q693),99)=99,IF(IFERROR(SEARCH("H350",M693),99)=99,IF(IFERROR(SEARCH("H350",R693),99)=99,IF(IFERROR(SEARCH("H351",N693),99)=99,IF(IFERROR(SEARCH("H351",O693),99)=99,IF(IFERROR(SEARCH("H351",Q693),99)=99,IF(IFERROR(SEARCH("H351",M693),99)=99,IF(IFERROR(SEARCH("H351",R693),99)=99,IF(IFERROR(SEARCH("carcinogenic",P693),99)=99,IF(IFERROR(SEARCH("suspected carcinogenic",S693),99)=99,0,Scoring!$E$12),Scoring!$E$11),Scoring!$E$10),Scoring!$E$10),Scoring!$E$10),Scoring!$E$10),Scoring!$E$10),Scoring!$E$10),Scoring!$E$10),Scoring!$E$10),Scoring!$E$10),Scoring!$E$10)</f>
        <v>1</v>
      </c>
      <c r="AA693" s="78">
        <f>IF(IFERROR(SEARCH("H340",N693),99)=99,IF(IFERROR(SEARCH("H340",O693),99)=99,IF(IFERROR(SEARCH("H340",Q693),99)=99,IF(IFERROR(SEARCH("H340",M693),99)=99,IF(IFERROR(SEARCH("H340",R693),99)=99,IF(IFERROR(SEARCH("H341",N693),99)=99,IF(IFERROR(SEARCH("H341",O693),99)=99,IF(IFERROR(SEARCH("H341",Q693),99)=99,IF(IFERROR(SEARCH("H341",M693),99)=99,IF(IFERROR(SEARCH("H341",R693),99)=99,IF(IFERROR(SEARCH("mutagenic",P693),99)=99,IF(IFERROR(SEARCH("suspected mutagenic",S693),99)=99,0,Scoring!$E$15),Scoring!$E$14),Scoring!$E$13),Scoring!$E$13),Scoring!$E$13),Scoring!$E$13),Scoring!$E$13),Scoring!$E$13),Scoring!$E$13),Scoring!$E$13),Scoring!$E$13),Scoring!$E$13)</f>
        <v>1</v>
      </c>
      <c r="AB693" s="78">
        <f>IF(IFERROR(SEARCH("H360",N693),99)=99,IF(IFERROR(SEARCH("H360",O693),99)=99,IF(IFERROR(SEARCH("H360",Q693),99)=99,IF(IFERROR(SEARCH("H360",M693),99)=99,IF(IFERROR(SEARCH("H360",R693),99)=99,IF(IFERROR(SEARCH("H361",N693),99)=99,IF(IFERROR(SEARCH("H361",O693),99)=99,IF(IFERROR(SEARCH("H361",Q693),99)=99,IF(IFERROR(SEARCH("H361",M693),99)=99,IF(IFERROR(SEARCH("H361",R693),99)=99,IF(IFERROR(SEARCH("reproduction",P693),99)=99,IF(IFERROR(SEARCH("suspected reprotoxic",S693),99)=99,IF(IFERROR(SEARCH("reprotoxic",S693),99)=99,IF(IFERROR(SEARCH("reprotoxic",K693),99)=99,0,Scoring!$E$18),Scoring!$E$18),Scoring!$E$19),Scoring!$E$17),Scoring!$E$16),Scoring!$E$16),Scoring!$E$16),Scoring!$E$16),Scoring!$E$16),Scoring!$E$16),Scoring!$E$16),Scoring!$E$16),Scoring!$E$16),Scoring!$E$16)</f>
        <v>0</v>
      </c>
      <c r="AC693" s="78">
        <f>IF(IFERROR(SEARCH("57f",L693),99)=99,IF(IFERROR(SEARCH("57(f)",P693),99)=99,0,Scoring!$E$20),Scoring!$E$20)</f>
        <v>0</v>
      </c>
      <c r="AD693" s="78">
        <f>IF(IFERROR(SEARCH("CAT1",T693),99)=99,IF(IFERROR(SEARCH("CAT2",T693),99)=99,IF(IFERROR(SEARCH("CAT3",T693),99)=99,IF(IFERROR(SEARCH("concluded to be endocrine",K693),99)=99,IF(IFERROR(SEARCH("categorised as endocrine",K693),99)=99,IF(IFERROR(SEARCH("endocrine disrupting",P693),99)=99,IF(IFERROR(SEARCH("endocrine disrupting",K693),99)=99,IF(IFERROR(SEARCH("suspected endocrine",S693),99)=99,IF(IFERROR(SEARCH("potential endocrine",S693),99)=99,0,Scoring!$E$25),Scoring!$E$25),Scoring!$E$24),Scoring!$E$24),Scoring!$E$24),Scoring!$E$24),Scoring!$E$23),Scoring!$E$22),Scoring!$E$21)</f>
        <v>0</v>
      </c>
      <c r="AE693" s="78">
        <f>IF(IFERROR(SEARCH("suspected sensitiser",S693),99)=99,IF(IFERROR(SEARCH("sensitiser",S693),99)=99,IF(IFERROR(SEARCH("other hazard based concern",S693),99)=99,0,Scoring!$E$28),Scoring!$E$26),Scoring!$E$27)</f>
        <v>0</v>
      </c>
      <c r="AF693" s="78">
        <f>IF(IFERROR(M693,1)=1,IF(IFERROR(N693,1)=1,IF(IFERROR(O693,1)=1,IF(IFERROR(Q693,1)=1,IF(IFERROR(R693,1)=1,IF(IFERROR(T693,1)=1,IF(IFERROR(K693,1)=1,IF(IFERROR(P693,1)=1,IF(IFERROR(S693,1)=1,Scoring!$E$29,0),0),0),0),0),0),0),0),0)</f>
        <v>0</v>
      </c>
      <c r="AG693" s="78">
        <f t="shared" si="53"/>
        <v>3</v>
      </c>
      <c r="AI693" s="93"/>
      <c r="AJ693" s="94"/>
      <c r="AK693" s="76"/>
      <c r="AL693" s="75"/>
      <c r="AN693" s="79"/>
      <c r="AO693" s="79"/>
      <c r="AP693" s="79"/>
      <c r="AQ693" s="79"/>
      <c r="AR693" s="79"/>
      <c r="AS693" s="78"/>
      <c r="AU693" s="79">
        <f>IF(IFERROR(F693,99)=99,IF(IFERROR(G693,99)=99,IF(IFERROR(H693,99)=99,IF(IFERROR(I693,99)=99,IF(IFERROR(E693,99)=99,IF(IFERROR(J693,99)=99,0,Scoring!$B$7),Scoring!$B$3),Scoring!$B$2),Scoring!$B$6),Scoring!$B$5),Scoring!$B$4)</f>
        <v>0.3</v>
      </c>
      <c r="AV693" s="78">
        <f t="shared" si="54"/>
        <v>0.89999999999999991</v>
      </c>
      <c r="AW693" s="78"/>
      <c r="AX693" s="66"/>
      <c r="AY693" s="78"/>
      <c r="AZ693" s="76"/>
      <c r="BA693" s="76"/>
      <c r="BB693" s="76"/>
    </row>
    <row r="694" spans="1:54" x14ac:dyDescent="0.25">
      <c r="A694" s="77" t="s">
        <v>7623</v>
      </c>
      <c r="B694" s="76" t="str">
        <f t="shared" si="55"/>
        <v>272-342-0</v>
      </c>
      <c r="C694" s="77" t="s">
        <v>2055</v>
      </c>
      <c r="D694" s="77" t="s">
        <v>2056</v>
      </c>
      <c r="E694" s="76" t="str">
        <f>IF(C694="-",IF(A694="-",VLOOKUP(D694,'sin-list 180320_update'!$C$2:$C$835,1,FALSE),VLOOKUP(A694,'sin-list 180320_update'!$A$2:$A$835,1,FALSE)),VLOOKUP(C694,'sin-list 180320_update'!$B$2:$B$835,1,FALSE))</f>
        <v>272-342-0</v>
      </c>
      <c r="F694" s="76" t="e">
        <f>IF($C694="-",IF($A694="-",VLOOKUP($D694,'REACH Bilaga XVII_update'!$A$5:$A$131,1,FALSE),VLOOKUP($A694,'REACH Bilaga XVII_update'!$C$5:$C$131,1,FALSE)),VLOOKUP($C694,'REACH Bilaga XVII_update'!$B$5:$B$131,1,FALSE))</f>
        <v>#N/A</v>
      </c>
      <c r="G694" s="76" t="e">
        <f>IF($C694="-",IF($A694="-",VLOOKUP($D694,' REACH Bilaga 59_update'!$A$5:$A$210,1,FALSE),VLOOKUP($A694,' REACH Bilaga 59_update'!$D$5:$D$210,1,FALSE)),VLOOKUP($C694,' REACH Bilaga 59_update'!$C$5:$C$210,1,FALSE))</f>
        <v>#N/A</v>
      </c>
      <c r="H694" s="76" t="e">
        <f>IF($C694="-",IF($A694="-",VLOOKUP($D694,'REACH Bilaga XIV_update'!$A$5:$A$110,1,FALSE),VLOOKUP($A694,'REACH Bilaga XIV_update'!$D$5:$D$110,1,FALSE)),VLOOKUP($C694,'REACH Bilaga XIV_update'!$C$5:$C$110,1,FALSE))</f>
        <v>#N/A</v>
      </c>
      <c r="I694" s="76" t="e">
        <f>IF($C694="-",IF($A694="-",VLOOKUP($D694,CoRAP_update!$A$5:$A$376,1,FALSE),VLOOKUP($A694,CoRAP_update!$D$5:$D$376,1,FALSE)),VLOOKUP($C694,CoRAP_update!$C$5:$C$376,1,FALSE))</f>
        <v>#N/A</v>
      </c>
      <c r="J694" s="76" t="e">
        <f>IF($C694="-",IF($A694="-",VLOOKUP($D694,EDC_update!$C$2:$C$450,1,FALSE),VLOOKUP($A694,EDC_update!$B$2:$B$450,1,FALSE)),VLOOKUP($C694,EDC_update!$L$2:$L$450,1,FALSE))</f>
        <v>#N/A</v>
      </c>
      <c r="K694" s="76" t="str">
        <f>IF($C694="-",IF($A694="-",IF(VLOOKUP($D694,'sin-list 180320_update'!$C$2:$S$835,3,FALSE)="",NA(),VLOOKUP($D694,'sin-list 180320_update'!$C$2:$S$835,3,FALSE)),IF(VLOOKUP($A694,'sin-list 180320_update'!$A$2:$S$835,5,FALSE)="",NA(),VLOOKUP($A694,'sin-list 180320_update'!$A$2:$S$835,5,FALSE))),IF(VLOOKUP($C694,'sin-list 180320_update'!$B$2:$S$835,4,FALSE)="",NA(),VLOOKUP($C694,'sin-list 180320_update'!$B$2:$S$835,4,FALSE)))</f>
        <v>Classified CMR according to Annex VI of Regulation 1272/2008. (Might not apply when contaminants are below below legal thresholds and/or full refining history is known)</v>
      </c>
      <c r="L694" s="76" t="str">
        <f>IF($C694="-",IF($A694="-",VLOOKUP($D694,'sin-list 180320_update'!$C$2:$S$835,6,FALSE),VLOOKUP($A694,'sin-list 180320_update'!$A$2:$S$835,8,FALSE)),VLOOKUP($C694,'sin-list 180320_update'!$B$2:$S$835,7,FALSE))</f>
        <v>Carc. 1B</v>
      </c>
      <c r="M694" s="76" t="str">
        <f>IF($C694="-",IF($A694="-",IF(VLOOKUP($D694,'sin-list 180320_update'!$C$2:$S$835,8,FALSE)="",NA(),VLOOKUP($D694,'sin-list 180320_update'!$C$2:$S$835,8,FALSE)),IF(VLOOKUP($A694,'sin-list 180320_update'!$A$2:$S$835,10,FALSE)="",NA(),VLOOKUP($A694,'sin-list 180320_update'!$A$2:$S$835,10,FALSE))),IF(VLOOKUP($C694,'sin-list 180320_update'!$B$2:$S$835,9,FALSE)="",NA(),VLOOKUP($C694,'sin-list 180320_update'!$B$2:$S$835,9,FALSE)))</f>
        <v>H350</v>
      </c>
      <c r="N694" s="76" t="e">
        <f>IF($C694="-",IF($A694="-",IF(VLOOKUP($D694,'REACH Bilaga XVII_update'!$A$5:$E$131,4,FALSE)="",NA(),VLOOKUP($D694,'REACH Bilaga XVII_update'!$A$5:$E$131,4,FALSE)),IF(VLOOKUP($A694,'REACH Bilaga XVII_update'!$C$5:$D$131,2,FALSE)="",NA(),VLOOKUP($A694,'REACH Bilaga XVII_update'!$C$5:$D$131,2,FALSE))),IF(VLOOKUP($C694,'REACH Bilaga XVII_update'!$B$5:$D$131,3,FALSE)="",NA(),VLOOKUP($C694,'REACH Bilaga XVII_update'!$B$5:$D$131,3,FALSE)))</f>
        <v>#N/A</v>
      </c>
      <c r="O694" s="76" t="e">
        <f>IF($C694="-",IF($A694="-",IF(VLOOKUP($D694,' REACH Bilaga 59_update'!$A$5:$E$210,5,FALSE)="",NA(),VLOOKUP($D694,' REACH Bilaga 59_update'!$A$5:$E$210,5,FALSE)),IF(VLOOKUP($A694,' REACH Bilaga 59_update'!$D$5:$E$210,2,FALSE)="",NA(),VLOOKUP($A694,' REACH Bilaga 59_update'!$D$5:$E$210,2,FALSE))),IF(VLOOKUP($C694,' REACH Bilaga 59_update'!$C$5:$E$210,3,FALSE)="",NA(),VLOOKUP($C694,' REACH Bilaga 59_update'!$C$5:$E$210,3,FALSE)))</f>
        <v>#N/A</v>
      </c>
      <c r="P694" s="76" t="e">
        <f>IF(C694="-",IF(A694="-",IFERROR(VLOOKUP($D694,' REACH Bilaga 59_update'!$A$5:$F$210,MATCH(Sammanfattning!P$1,' REACH Bilaga 59_update'!$A$4:$F$4,0),FALSE),VLOOKUP($D694,'REACH Bilaga XIV_update'!$A$4:$H$110,MATCH(Sammanfattning!P$1,'REACH Bilaga XIV_update'!$A$4:$H$4,0),FALSE)),IFERROR(VLOOKUP($A694,' REACH Bilaga 59_update'!$D$5:$F$210,MATCH(Sammanfattning!P$1,' REACH Bilaga 59_update'!$D$4:$F$4,0),FALSE),VLOOKUP($A694,'REACH Bilaga XIV_update'!$D$4:$H$110,MATCH(Sammanfattning!P$1,'REACH Bilaga XIV_update'!$D$4:$H$4,0),FALSE))),IFERROR(VLOOKUP($C694,' REACH Bilaga 59_update'!$C$5:$F$210,MATCH(Sammanfattning!P$1,' REACH Bilaga 59_update'!$C$4:$F$4,0),FALSE),VLOOKUP($C694,'REACH Bilaga XIV_update'!$C$4:$H$110,MATCH(Sammanfattning!P$1,'REACH Bilaga XIV_update'!$C$4:$H$4,0),FALSE)))</f>
        <v>#N/A</v>
      </c>
      <c r="Q694" s="76" t="e">
        <f>IF($C694="-",IF($A694="-",IF(VLOOKUP($D694,'REACH Bilaga XIV_update'!$A$5:$I$110,9,FALSE)="",NA(),VLOOKUP($D694,'REACH Bilaga XIV_update'!$A$5:$I$110,9,FALSE)),IF(VLOOKUP($A694,'REACH Bilaga XIV_update'!$D$5:$I$110,6,FALSE)="",NA(),VLOOKUP($A694,'REACH Bilaga XIV_update'!$D$5:$I$110,6,FALSE))),IF(VLOOKUP($C694,'REACH Bilaga XIV_update'!$C$5:$I$110,7,FALSE)="",NA(),VLOOKUP($C694,'REACH Bilaga XIV_update'!$C$5:$I$110,7,FALSE)))</f>
        <v>#N/A</v>
      </c>
      <c r="R694" s="76" t="e">
        <f>IF($C694="-",IF($A694="-",IF(VLOOKUP($D694,CoRAP_update!$A$5:$O$376,15,FALSE)="",NA(),VLOOKUP($D694,CoRAP_update!$A$5:$O$376,15,FALSE)),IF(VLOOKUP($A694,CoRAP_update!$D$5:$O$376,12,FALSE)="",NA(),VLOOKUP($A694,CoRAP_update!$D$5:$O$376,12,FALSE))),IF(VLOOKUP($C694,CoRAP_update!$C$5:$O$376,13,FALSE)="",NA(),VLOOKUP($C694,CoRAP_update!$C$5:$O$376,13,FALSE)))</f>
        <v>#N/A</v>
      </c>
      <c r="S694" s="144" t="e">
        <f>IF($C694="-",IF($A694="-",VLOOKUP($D694,CoRAP_update!$A$5:$J$376,MATCH(Sammanfattning!S$1,CoRAP_update!$A$4:$J$4,0),FALSE),VLOOKUP($A694,CoRAP_update!$D$5:$J$376,MATCH(Sammanfattning!S$1,CoRAP_update!$D$4:$J$4,0),FALSE)),VLOOKUP($C694,CoRAP_update!$C$5:$J$376,MATCH(Sammanfattning!S$1,CoRAP_update!$C$4:$J$4,0),FALSE))</f>
        <v>#N/A</v>
      </c>
      <c r="T694" s="76" t="e">
        <f>IF($A694="-",VLOOKUP($D694,EDC_update!$C$2:$F$450,4,FALSE),VLOOKUP($A694,EDC_update!$B$2:$F$450,5,FALSE))</f>
        <v>#N/A</v>
      </c>
      <c r="V694" s="78">
        <f>IF(IFERROR(SEARCH("PBT",P694),99)=99,IF(IFERROR(SEARCH("suspected PBT",S694),99)=99,IF(IFERROR(SEARCH("concluded to be PBT",K694),99)=99,IF(IFERROR(SEARCH("PBT",S694),99)=99,IF(IFERROR(SEARCH("PBT cand",L694),99)=99,IF(IFERROR(SEARCH("PBT",L694),99)=99,IF(IFERROR(SEARCH("persistent, bioackumulative and toxic properties",K694),99)=99,0,Scoring!$E$3),Scoring!$E$3),Scoring!$E$7),Scoring!$E$3),Scoring!$E$5),Scoring!$E$6),Scoring!$E$3)</f>
        <v>0</v>
      </c>
      <c r="W694" s="78">
        <f>IF(IFERROR(SEARCH("vPvB",P694),99)=99,IF(IFERROR(SEARCH("suspected pbt/vPvB",S694),99)=99,IF(IFERROR(SEARCH("vPvB",S694),99)=99,IF(IFERROR(SEARCH("concluded to be a vPvB",S694),99)=99,IF(IFERROR(SEARCH("identified as vPvB",K694),99)=99,IF(IFERROR(SEARCH("concluded to be a vPvB",K694),99)=99,IF(IFERROR(SEARCH("concluded to be both pbt and vPvB",S694),99)=99,IF(IFERROR(SEARCH("concluded to be both pbt and vPvB",K694),99)=99,0,Scoring!$E$5),Scoring!$E$5),Scoring!$E$5),Scoring!$E$5),Scoring!$E$5),Scoring!$E$4),Scoring!$E$6),Scoring!$E$4)</f>
        <v>0</v>
      </c>
      <c r="X694" s="78">
        <f>IF(IFERROR(SEARCH("H410",N694),99)=99,IF(IFERROR(SEARCH("H410",O694),99)=99,IF(IFERROR(SEARCH("H410",Q694),99)=99,IF(IFERROR(SEARCH("H410",M694),99)=99,IF(IFERROR(SEARCH("H410",R694),99)=99,IF(IFERROR(SEARCH("H411",N694),99)=99,IF(IFERROR(SEARCH("H411",O694),99)=99,IF(IFERROR(SEARCH("H411",Q694),99)=99,IF(IFERROR(SEARCH("H411",M694),99)=99,IF(IFERROR(SEARCH("H411",R694),99)=99,IF(IFERROR(SEARCH("H413",N694),99)=99,IF(IFERROR(SEARCH("H413",O694),99)=99,IF(IFERROR(SEARCH("H413",Q694),99)=99,IF(IFERROR(SEARCH("H413",M694),99)=99,IF(IFERROR(SEARCH("H413",R694),99)=99,IF(IFERROR(SEARCH("H412",N694),99)=99,IF(IFERROR(SEARCH("H412",O694),99)=99,IF(IFERROR(SEARCH("H412",Q694),99)=99,IF(IFERROR(SEARCH("H412",M694),99)=99,IF(IFERROR(SEARCH("H412",R694),99)=99,0,Scoring!$E$2),Scoring!$E$2),Scoring!$E$2),Scoring!$E$2),Scoring!$E$2),Scoring!$E$2),Scoring!$E$2),Scoring!$E$2),Scoring!$E$2),Scoring!$E$2),Scoring!$E$2),Scoring!$E$2),Scoring!$E$2),Scoring!$E$2),Scoring!$E$2),Scoring!$E$2),Scoring!$E$2),Scoring!$E$2),Scoring!$E$2),Scoring!$E$2)</f>
        <v>0</v>
      </c>
      <c r="Y694" s="78">
        <f>IF(IFERROR(SEARCH("CMR",K694),99)=99,IF(IFERROR(SEARCH("Suspected CMR",S694),99)=99,IF(IFERROR(SEARCH("CMR",S694),99)=99,0,Scoring!$E$8),Scoring!$E$9),Scoring!$E$8)</f>
        <v>3</v>
      </c>
      <c r="Z694" s="78">
        <f>IF(IFERROR(SEARCH("H350",N694),99)=99,IF(IFERROR(SEARCH("H350",O694),99)=99,IF(IFERROR(SEARCH("H350",Q694),99)=99,IF(IFERROR(SEARCH("H350",M694),99)=99,IF(IFERROR(SEARCH("H350",R694),99)=99,IF(IFERROR(SEARCH("H351",N694),99)=99,IF(IFERROR(SEARCH("H351",O694),99)=99,IF(IFERROR(SEARCH("H351",Q694),99)=99,IF(IFERROR(SEARCH("H351",M694),99)=99,IF(IFERROR(SEARCH("H351",R694),99)=99,IF(IFERROR(SEARCH("carcinogenic",P694),99)=99,IF(IFERROR(SEARCH("suspected carcinogenic",S694),99)=99,0,Scoring!$E$12),Scoring!$E$11),Scoring!$E$10),Scoring!$E$10),Scoring!$E$10),Scoring!$E$10),Scoring!$E$10),Scoring!$E$10),Scoring!$E$10),Scoring!$E$10),Scoring!$E$10),Scoring!$E$10)</f>
        <v>1</v>
      </c>
      <c r="AA694" s="78">
        <f>IF(IFERROR(SEARCH("H340",N694),99)=99,IF(IFERROR(SEARCH("H340",O694),99)=99,IF(IFERROR(SEARCH("H340",Q694),99)=99,IF(IFERROR(SEARCH("H340",M694),99)=99,IF(IFERROR(SEARCH("H340",R694),99)=99,IF(IFERROR(SEARCH("H341",N694),99)=99,IF(IFERROR(SEARCH("H341",O694),99)=99,IF(IFERROR(SEARCH("H341",Q694),99)=99,IF(IFERROR(SEARCH("H341",M694),99)=99,IF(IFERROR(SEARCH("H341",R694),99)=99,IF(IFERROR(SEARCH("mutagenic",P694),99)=99,IF(IFERROR(SEARCH("suspected mutagenic",S694),99)=99,0,Scoring!$E$15),Scoring!$E$14),Scoring!$E$13),Scoring!$E$13),Scoring!$E$13),Scoring!$E$13),Scoring!$E$13),Scoring!$E$13),Scoring!$E$13),Scoring!$E$13),Scoring!$E$13),Scoring!$E$13)</f>
        <v>0</v>
      </c>
      <c r="AB694" s="78">
        <f>IF(IFERROR(SEARCH("H360",N694),99)=99,IF(IFERROR(SEARCH("H360",O694),99)=99,IF(IFERROR(SEARCH("H360",Q694),99)=99,IF(IFERROR(SEARCH("H360",M694),99)=99,IF(IFERROR(SEARCH("H360",R694),99)=99,IF(IFERROR(SEARCH("H361",N694),99)=99,IF(IFERROR(SEARCH("H361",O694),99)=99,IF(IFERROR(SEARCH("H361",Q694),99)=99,IF(IFERROR(SEARCH("H361",M694),99)=99,IF(IFERROR(SEARCH("H361",R694),99)=99,IF(IFERROR(SEARCH("reproduction",P694),99)=99,IF(IFERROR(SEARCH("suspected reprotoxic",S694),99)=99,IF(IFERROR(SEARCH("reprotoxic",S694),99)=99,IF(IFERROR(SEARCH("reprotoxic",K694),99)=99,0,Scoring!$E$18),Scoring!$E$18),Scoring!$E$19),Scoring!$E$17),Scoring!$E$16),Scoring!$E$16),Scoring!$E$16),Scoring!$E$16),Scoring!$E$16),Scoring!$E$16),Scoring!$E$16),Scoring!$E$16),Scoring!$E$16),Scoring!$E$16)</f>
        <v>0</v>
      </c>
      <c r="AC694" s="78">
        <f>IF(IFERROR(SEARCH("57f",L694),99)=99,IF(IFERROR(SEARCH("57(f)",P694),99)=99,0,Scoring!$E$20),Scoring!$E$20)</f>
        <v>0</v>
      </c>
      <c r="AD694" s="78">
        <f>IF(IFERROR(SEARCH("CAT1",T694),99)=99,IF(IFERROR(SEARCH("CAT2",T694),99)=99,IF(IFERROR(SEARCH("CAT3",T694),99)=99,IF(IFERROR(SEARCH("concluded to be endocrine",K694),99)=99,IF(IFERROR(SEARCH("categorised as endocrine",K694),99)=99,IF(IFERROR(SEARCH("endocrine disrupting",P694),99)=99,IF(IFERROR(SEARCH("endocrine disrupting",K694),99)=99,IF(IFERROR(SEARCH("suspected endocrine",S694),99)=99,IF(IFERROR(SEARCH("potential endocrine",S694),99)=99,0,Scoring!$E$25),Scoring!$E$25),Scoring!$E$24),Scoring!$E$24),Scoring!$E$24),Scoring!$E$24),Scoring!$E$23),Scoring!$E$22),Scoring!$E$21)</f>
        <v>0</v>
      </c>
      <c r="AE694" s="78">
        <f>IF(IFERROR(SEARCH("suspected sensitiser",S694),99)=99,IF(IFERROR(SEARCH("sensitiser",S694),99)=99,IF(IFERROR(SEARCH("other hazard based concern",S694),99)=99,0,Scoring!$E$28),Scoring!$E$26),Scoring!$E$27)</f>
        <v>0</v>
      </c>
      <c r="AF694" s="78">
        <f>IF(IFERROR(M694,1)=1,IF(IFERROR(N694,1)=1,IF(IFERROR(O694,1)=1,IF(IFERROR(Q694,1)=1,IF(IFERROR(R694,1)=1,IF(IFERROR(T694,1)=1,IF(IFERROR(K694,1)=1,IF(IFERROR(P694,1)=1,IF(IFERROR(S694,1)=1,Scoring!$E$29,0),0),0),0),0),0),0),0),0)</f>
        <v>0</v>
      </c>
      <c r="AG694" s="78">
        <f t="shared" si="53"/>
        <v>3</v>
      </c>
      <c r="AI694" s="93"/>
      <c r="AJ694" s="94"/>
      <c r="AK694" s="76"/>
      <c r="AL694" s="75"/>
      <c r="AN694" s="79"/>
      <c r="AO694" s="79"/>
      <c r="AP694" s="79"/>
      <c r="AQ694" s="79"/>
      <c r="AR694" s="79"/>
      <c r="AS694" s="78"/>
      <c r="AU694" s="79">
        <f>IF(IFERROR(F694,99)=99,IF(IFERROR(G694,99)=99,IF(IFERROR(H694,99)=99,IF(IFERROR(I694,99)=99,IF(IFERROR(E694,99)=99,IF(IFERROR(J694,99)=99,0,Scoring!$B$7),Scoring!$B$3),Scoring!$B$2),Scoring!$B$6),Scoring!$B$5),Scoring!$B$4)</f>
        <v>0.3</v>
      </c>
      <c r="AV694" s="78">
        <f t="shared" si="54"/>
        <v>0.89999999999999991</v>
      </c>
      <c r="AW694" s="78"/>
      <c r="AX694" s="66"/>
      <c r="AY694" s="78"/>
      <c r="AZ694" s="76"/>
      <c r="BA694" s="76"/>
      <c r="BB694" s="76"/>
    </row>
    <row r="695" spans="1:54" x14ac:dyDescent="0.25">
      <c r="A695" s="77" t="s">
        <v>7624</v>
      </c>
      <c r="B695" s="76" t="str">
        <f t="shared" si="55"/>
        <v>272-883-2</v>
      </c>
      <c r="C695" s="77" t="s">
        <v>2057</v>
      </c>
      <c r="D695" s="77" t="s">
        <v>2058</v>
      </c>
      <c r="E695" s="76" t="str">
        <f>IF(C695="-",IF(A695="-",VLOOKUP(D695,'sin-list 180320_update'!$C$2:$C$835,1,FALSE),VLOOKUP(A695,'sin-list 180320_update'!$A$2:$A$835,1,FALSE)),VLOOKUP(C695,'sin-list 180320_update'!$B$2:$B$835,1,FALSE))</f>
        <v>272-883-2</v>
      </c>
      <c r="F695" s="76" t="e">
        <f>IF($C695="-",IF($A695="-",VLOOKUP($D695,'REACH Bilaga XVII_update'!$A$5:$A$131,1,FALSE),VLOOKUP($A695,'REACH Bilaga XVII_update'!$C$5:$C$131,1,FALSE)),VLOOKUP($C695,'REACH Bilaga XVII_update'!$B$5:$B$131,1,FALSE))</f>
        <v>#N/A</v>
      </c>
      <c r="G695" s="76" t="e">
        <f>IF($C695="-",IF($A695="-",VLOOKUP($D695,' REACH Bilaga 59_update'!$A$5:$A$210,1,FALSE),VLOOKUP($A695,' REACH Bilaga 59_update'!$D$5:$D$210,1,FALSE)),VLOOKUP($C695,' REACH Bilaga 59_update'!$C$5:$C$210,1,FALSE))</f>
        <v>#N/A</v>
      </c>
      <c r="H695" s="76" t="e">
        <f>IF($C695="-",IF($A695="-",VLOOKUP($D695,'REACH Bilaga XIV_update'!$A$5:$A$110,1,FALSE),VLOOKUP($A695,'REACH Bilaga XIV_update'!$D$5:$D$110,1,FALSE)),VLOOKUP($C695,'REACH Bilaga XIV_update'!$C$5:$C$110,1,FALSE))</f>
        <v>#N/A</v>
      </c>
      <c r="I695" s="76" t="e">
        <f>IF($C695="-",IF($A695="-",VLOOKUP($D695,CoRAP_update!$A$5:$A$376,1,FALSE),VLOOKUP($A695,CoRAP_update!$D$5:$D$376,1,FALSE)),VLOOKUP($C695,CoRAP_update!$C$5:$C$376,1,FALSE))</f>
        <v>#N/A</v>
      </c>
      <c r="J695" s="76" t="e">
        <f>IF($C695="-",IF($A695="-",VLOOKUP($D695,EDC_update!$C$2:$C$450,1,FALSE),VLOOKUP($A695,EDC_update!$B$2:$B$450,1,FALSE)),VLOOKUP($C695,EDC_update!$L$2:$L$450,1,FALSE))</f>
        <v>#N/A</v>
      </c>
      <c r="K695" s="76" t="str">
        <f>IF($C695="-",IF($A695="-",IF(VLOOKUP($D695,'sin-list 180320_update'!$C$2:$S$835,3,FALSE)="",NA(),VLOOKUP($D695,'sin-list 180320_update'!$C$2:$S$835,3,FALSE)),IF(VLOOKUP($A695,'sin-list 180320_update'!$A$2:$S$835,5,FALSE)="",NA(),VLOOKUP($A695,'sin-list 180320_update'!$A$2:$S$835,5,FALSE))),IF(VLOOKUP($C695,'sin-list 180320_update'!$B$2:$S$835,4,FALSE)="",NA(),VLOOKUP($C695,'sin-list 180320_update'!$B$2:$S$835,4,FALSE)))</f>
        <v>Classified CMR according to Annex VI of Regulation 1272/2008. (Might not apply when contaminants are below below legal thresholds and/or full refining history is known)</v>
      </c>
      <c r="L695" s="76" t="str">
        <f>IF($C695="-",IF($A695="-",VLOOKUP($D695,'sin-list 180320_update'!$C$2:$S$835,6,FALSE),VLOOKUP($A695,'sin-list 180320_update'!$A$2:$S$835,8,FALSE)),VLOOKUP($C695,'sin-list 180320_update'!$B$2:$S$835,7,FALSE))</f>
        <v>Press. Gas
Flam. Gas 1
Carc. 1B
Muta. 1B</v>
      </c>
      <c r="M695" s="76" t="str">
        <f>IF($C695="-",IF($A695="-",IF(VLOOKUP($D695,'sin-list 180320_update'!$C$2:$S$835,8,FALSE)="",NA(),VLOOKUP($D695,'sin-list 180320_update'!$C$2:$S$835,8,FALSE)),IF(VLOOKUP($A695,'sin-list 180320_update'!$A$2:$S$835,10,FALSE)="",NA(),VLOOKUP($A695,'sin-list 180320_update'!$A$2:$S$835,10,FALSE))),IF(VLOOKUP($C695,'sin-list 180320_update'!$B$2:$S$835,9,FALSE)="",NA(),VLOOKUP($C695,'sin-list 180320_update'!$B$2:$S$835,9,FALSE)))</f>
        <v>H220
H350
H340</v>
      </c>
      <c r="N695" s="76" t="e">
        <f>IF($C695="-",IF($A695="-",IF(VLOOKUP($D695,'REACH Bilaga XVII_update'!$A$5:$E$131,4,FALSE)="",NA(),VLOOKUP($D695,'REACH Bilaga XVII_update'!$A$5:$E$131,4,FALSE)),IF(VLOOKUP($A695,'REACH Bilaga XVII_update'!$C$5:$D$131,2,FALSE)="",NA(),VLOOKUP($A695,'REACH Bilaga XVII_update'!$C$5:$D$131,2,FALSE))),IF(VLOOKUP($C695,'REACH Bilaga XVII_update'!$B$5:$D$131,3,FALSE)="",NA(),VLOOKUP($C695,'REACH Bilaga XVII_update'!$B$5:$D$131,3,FALSE)))</f>
        <v>#N/A</v>
      </c>
      <c r="O695" s="76" t="e">
        <f>IF($C695="-",IF($A695="-",IF(VLOOKUP($D695,' REACH Bilaga 59_update'!$A$5:$E$210,5,FALSE)="",NA(),VLOOKUP($D695,' REACH Bilaga 59_update'!$A$5:$E$210,5,FALSE)),IF(VLOOKUP($A695,' REACH Bilaga 59_update'!$D$5:$E$210,2,FALSE)="",NA(),VLOOKUP($A695,' REACH Bilaga 59_update'!$D$5:$E$210,2,FALSE))),IF(VLOOKUP($C695,' REACH Bilaga 59_update'!$C$5:$E$210,3,FALSE)="",NA(),VLOOKUP($C695,' REACH Bilaga 59_update'!$C$5:$E$210,3,FALSE)))</f>
        <v>#N/A</v>
      </c>
      <c r="P695" s="76" t="e">
        <f>IF(C695="-",IF(A695="-",IFERROR(VLOOKUP($D695,' REACH Bilaga 59_update'!$A$5:$F$210,MATCH(Sammanfattning!P$1,' REACH Bilaga 59_update'!$A$4:$F$4,0),FALSE),VLOOKUP($D695,'REACH Bilaga XIV_update'!$A$4:$H$110,MATCH(Sammanfattning!P$1,'REACH Bilaga XIV_update'!$A$4:$H$4,0),FALSE)),IFERROR(VLOOKUP($A695,' REACH Bilaga 59_update'!$D$5:$F$210,MATCH(Sammanfattning!P$1,' REACH Bilaga 59_update'!$D$4:$F$4,0),FALSE),VLOOKUP($A695,'REACH Bilaga XIV_update'!$D$4:$H$110,MATCH(Sammanfattning!P$1,'REACH Bilaga XIV_update'!$D$4:$H$4,0),FALSE))),IFERROR(VLOOKUP($C695,' REACH Bilaga 59_update'!$C$5:$F$210,MATCH(Sammanfattning!P$1,' REACH Bilaga 59_update'!$C$4:$F$4,0),FALSE),VLOOKUP($C695,'REACH Bilaga XIV_update'!$C$4:$H$110,MATCH(Sammanfattning!P$1,'REACH Bilaga XIV_update'!$C$4:$H$4,0),FALSE)))</f>
        <v>#N/A</v>
      </c>
      <c r="Q695" s="76" t="e">
        <f>IF($C695="-",IF($A695="-",IF(VLOOKUP($D695,'REACH Bilaga XIV_update'!$A$5:$I$110,9,FALSE)="",NA(),VLOOKUP($D695,'REACH Bilaga XIV_update'!$A$5:$I$110,9,FALSE)),IF(VLOOKUP($A695,'REACH Bilaga XIV_update'!$D$5:$I$110,6,FALSE)="",NA(),VLOOKUP($A695,'REACH Bilaga XIV_update'!$D$5:$I$110,6,FALSE))),IF(VLOOKUP($C695,'REACH Bilaga XIV_update'!$C$5:$I$110,7,FALSE)="",NA(),VLOOKUP($C695,'REACH Bilaga XIV_update'!$C$5:$I$110,7,FALSE)))</f>
        <v>#N/A</v>
      </c>
      <c r="R695" s="76" t="e">
        <f>IF($C695="-",IF($A695="-",IF(VLOOKUP($D695,CoRAP_update!$A$5:$O$376,15,FALSE)="",NA(),VLOOKUP($D695,CoRAP_update!$A$5:$O$376,15,FALSE)),IF(VLOOKUP($A695,CoRAP_update!$D$5:$O$376,12,FALSE)="",NA(),VLOOKUP($A695,CoRAP_update!$D$5:$O$376,12,FALSE))),IF(VLOOKUP($C695,CoRAP_update!$C$5:$O$376,13,FALSE)="",NA(),VLOOKUP($C695,CoRAP_update!$C$5:$O$376,13,FALSE)))</f>
        <v>#N/A</v>
      </c>
      <c r="S695" s="144" t="e">
        <f>IF($C695="-",IF($A695="-",VLOOKUP($D695,CoRAP_update!$A$5:$J$376,MATCH(Sammanfattning!S$1,CoRAP_update!$A$4:$J$4,0),FALSE),VLOOKUP($A695,CoRAP_update!$D$5:$J$376,MATCH(Sammanfattning!S$1,CoRAP_update!$D$4:$J$4,0),FALSE)),VLOOKUP($C695,CoRAP_update!$C$5:$J$376,MATCH(Sammanfattning!S$1,CoRAP_update!$C$4:$J$4,0),FALSE))</f>
        <v>#N/A</v>
      </c>
      <c r="T695" s="76" t="e">
        <f>IF($A695="-",VLOOKUP($D695,EDC_update!$C$2:$F$450,4,FALSE),VLOOKUP($A695,EDC_update!$B$2:$F$450,5,FALSE))</f>
        <v>#N/A</v>
      </c>
      <c r="V695" s="78">
        <f>IF(IFERROR(SEARCH("PBT",P695),99)=99,IF(IFERROR(SEARCH("suspected PBT",S695),99)=99,IF(IFERROR(SEARCH("concluded to be PBT",K695),99)=99,IF(IFERROR(SEARCH("PBT",S695),99)=99,IF(IFERROR(SEARCH("PBT cand",L695),99)=99,IF(IFERROR(SEARCH("PBT",L695),99)=99,IF(IFERROR(SEARCH("persistent, bioackumulative and toxic properties",K695),99)=99,0,Scoring!$E$3),Scoring!$E$3),Scoring!$E$7),Scoring!$E$3),Scoring!$E$5),Scoring!$E$6),Scoring!$E$3)</f>
        <v>0</v>
      </c>
      <c r="W695" s="78">
        <f>IF(IFERROR(SEARCH("vPvB",P695),99)=99,IF(IFERROR(SEARCH("suspected pbt/vPvB",S695),99)=99,IF(IFERROR(SEARCH("vPvB",S695),99)=99,IF(IFERROR(SEARCH("concluded to be a vPvB",S695),99)=99,IF(IFERROR(SEARCH("identified as vPvB",K695),99)=99,IF(IFERROR(SEARCH("concluded to be a vPvB",K695),99)=99,IF(IFERROR(SEARCH("concluded to be both pbt and vPvB",S695),99)=99,IF(IFERROR(SEARCH("concluded to be both pbt and vPvB",K695),99)=99,0,Scoring!$E$5),Scoring!$E$5),Scoring!$E$5),Scoring!$E$5),Scoring!$E$5),Scoring!$E$4),Scoring!$E$6),Scoring!$E$4)</f>
        <v>0</v>
      </c>
      <c r="X695" s="78">
        <f>IF(IFERROR(SEARCH("H410",N695),99)=99,IF(IFERROR(SEARCH("H410",O695),99)=99,IF(IFERROR(SEARCH("H410",Q695),99)=99,IF(IFERROR(SEARCH("H410",M695),99)=99,IF(IFERROR(SEARCH("H410",R695),99)=99,IF(IFERROR(SEARCH("H411",N695),99)=99,IF(IFERROR(SEARCH("H411",O695),99)=99,IF(IFERROR(SEARCH("H411",Q695),99)=99,IF(IFERROR(SEARCH("H411",M695),99)=99,IF(IFERROR(SEARCH("H411",R695),99)=99,IF(IFERROR(SEARCH("H413",N695),99)=99,IF(IFERROR(SEARCH("H413",O695),99)=99,IF(IFERROR(SEARCH("H413",Q695),99)=99,IF(IFERROR(SEARCH("H413",M695),99)=99,IF(IFERROR(SEARCH("H413",R695),99)=99,IF(IFERROR(SEARCH("H412",N695),99)=99,IF(IFERROR(SEARCH("H412",O695),99)=99,IF(IFERROR(SEARCH("H412",Q695),99)=99,IF(IFERROR(SEARCH("H412",M695),99)=99,IF(IFERROR(SEARCH("H412",R695),99)=99,0,Scoring!$E$2),Scoring!$E$2),Scoring!$E$2),Scoring!$E$2),Scoring!$E$2),Scoring!$E$2),Scoring!$E$2),Scoring!$E$2),Scoring!$E$2),Scoring!$E$2),Scoring!$E$2),Scoring!$E$2),Scoring!$E$2),Scoring!$E$2),Scoring!$E$2),Scoring!$E$2),Scoring!$E$2),Scoring!$E$2),Scoring!$E$2),Scoring!$E$2)</f>
        <v>0</v>
      </c>
      <c r="Y695" s="78">
        <f>IF(IFERROR(SEARCH("CMR",K695),99)=99,IF(IFERROR(SEARCH("Suspected CMR",S695),99)=99,IF(IFERROR(SEARCH("CMR",S695),99)=99,0,Scoring!$E$8),Scoring!$E$9),Scoring!$E$8)</f>
        <v>3</v>
      </c>
      <c r="Z695" s="78">
        <f>IF(IFERROR(SEARCH("H350",N695),99)=99,IF(IFERROR(SEARCH("H350",O695),99)=99,IF(IFERROR(SEARCH("H350",Q695),99)=99,IF(IFERROR(SEARCH("H350",M695),99)=99,IF(IFERROR(SEARCH("H350",R695),99)=99,IF(IFERROR(SEARCH("H351",N695),99)=99,IF(IFERROR(SEARCH("H351",O695),99)=99,IF(IFERROR(SEARCH("H351",Q695),99)=99,IF(IFERROR(SEARCH("H351",M695),99)=99,IF(IFERROR(SEARCH("H351",R695),99)=99,IF(IFERROR(SEARCH("carcinogenic",P695),99)=99,IF(IFERROR(SEARCH("suspected carcinogenic",S695),99)=99,0,Scoring!$E$12),Scoring!$E$11),Scoring!$E$10),Scoring!$E$10),Scoring!$E$10),Scoring!$E$10),Scoring!$E$10),Scoring!$E$10),Scoring!$E$10),Scoring!$E$10),Scoring!$E$10),Scoring!$E$10)</f>
        <v>1</v>
      </c>
      <c r="AA695" s="78">
        <f>IF(IFERROR(SEARCH("H340",N695),99)=99,IF(IFERROR(SEARCH("H340",O695),99)=99,IF(IFERROR(SEARCH("H340",Q695),99)=99,IF(IFERROR(SEARCH("H340",M695),99)=99,IF(IFERROR(SEARCH("H340",R695),99)=99,IF(IFERROR(SEARCH("H341",N695),99)=99,IF(IFERROR(SEARCH("H341",O695),99)=99,IF(IFERROR(SEARCH("H341",Q695),99)=99,IF(IFERROR(SEARCH("H341",M695),99)=99,IF(IFERROR(SEARCH("H341",R695),99)=99,IF(IFERROR(SEARCH("mutagenic",P695),99)=99,IF(IFERROR(SEARCH("suspected mutagenic",S695),99)=99,0,Scoring!$E$15),Scoring!$E$14),Scoring!$E$13),Scoring!$E$13),Scoring!$E$13),Scoring!$E$13),Scoring!$E$13),Scoring!$E$13),Scoring!$E$13),Scoring!$E$13),Scoring!$E$13),Scoring!$E$13)</f>
        <v>1</v>
      </c>
      <c r="AB695" s="78">
        <f>IF(IFERROR(SEARCH("H360",N695),99)=99,IF(IFERROR(SEARCH("H360",O695),99)=99,IF(IFERROR(SEARCH("H360",Q695),99)=99,IF(IFERROR(SEARCH("H360",M695),99)=99,IF(IFERROR(SEARCH("H360",R695),99)=99,IF(IFERROR(SEARCH("H361",N695),99)=99,IF(IFERROR(SEARCH("H361",O695),99)=99,IF(IFERROR(SEARCH("H361",Q695),99)=99,IF(IFERROR(SEARCH("H361",M695),99)=99,IF(IFERROR(SEARCH("H361",R695),99)=99,IF(IFERROR(SEARCH("reproduction",P695),99)=99,IF(IFERROR(SEARCH("suspected reprotoxic",S695),99)=99,IF(IFERROR(SEARCH("reprotoxic",S695),99)=99,IF(IFERROR(SEARCH("reprotoxic",K695),99)=99,0,Scoring!$E$18),Scoring!$E$18),Scoring!$E$19),Scoring!$E$17),Scoring!$E$16),Scoring!$E$16),Scoring!$E$16),Scoring!$E$16),Scoring!$E$16),Scoring!$E$16),Scoring!$E$16),Scoring!$E$16),Scoring!$E$16),Scoring!$E$16)</f>
        <v>0</v>
      </c>
      <c r="AC695" s="78">
        <f>IF(IFERROR(SEARCH("57f",L695),99)=99,IF(IFERROR(SEARCH("57(f)",P695),99)=99,0,Scoring!$E$20),Scoring!$E$20)</f>
        <v>0</v>
      </c>
      <c r="AD695" s="78">
        <f>IF(IFERROR(SEARCH("CAT1",T695),99)=99,IF(IFERROR(SEARCH("CAT2",T695),99)=99,IF(IFERROR(SEARCH("CAT3",T695),99)=99,IF(IFERROR(SEARCH("concluded to be endocrine",K695),99)=99,IF(IFERROR(SEARCH("categorised as endocrine",K695),99)=99,IF(IFERROR(SEARCH("endocrine disrupting",P695),99)=99,IF(IFERROR(SEARCH("endocrine disrupting",K695),99)=99,IF(IFERROR(SEARCH("suspected endocrine",S695),99)=99,IF(IFERROR(SEARCH("potential endocrine",S695),99)=99,0,Scoring!$E$25),Scoring!$E$25),Scoring!$E$24),Scoring!$E$24),Scoring!$E$24),Scoring!$E$24),Scoring!$E$23),Scoring!$E$22),Scoring!$E$21)</f>
        <v>0</v>
      </c>
      <c r="AE695" s="78">
        <f>IF(IFERROR(SEARCH("suspected sensitiser",S695),99)=99,IF(IFERROR(SEARCH("sensitiser",S695),99)=99,IF(IFERROR(SEARCH("other hazard based concern",S695),99)=99,0,Scoring!$E$28),Scoring!$E$26),Scoring!$E$27)</f>
        <v>0</v>
      </c>
      <c r="AF695" s="78">
        <f>IF(IFERROR(M695,1)=1,IF(IFERROR(N695,1)=1,IF(IFERROR(O695,1)=1,IF(IFERROR(Q695,1)=1,IF(IFERROR(R695,1)=1,IF(IFERROR(T695,1)=1,IF(IFERROR(K695,1)=1,IF(IFERROR(P695,1)=1,IF(IFERROR(S695,1)=1,Scoring!$E$29,0),0),0),0),0),0),0),0),0)</f>
        <v>0</v>
      </c>
      <c r="AG695" s="78">
        <f t="shared" si="53"/>
        <v>3</v>
      </c>
      <c r="AI695" s="93"/>
      <c r="AJ695" s="94"/>
      <c r="AK695" s="76"/>
      <c r="AL695" s="75"/>
      <c r="AN695" s="79"/>
      <c r="AO695" s="79"/>
      <c r="AP695" s="79"/>
      <c r="AQ695" s="79"/>
      <c r="AR695" s="79"/>
      <c r="AS695" s="78"/>
      <c r="AU695" s="79">
        <f>IF(IFERROR(F695,99)=99,IF(IFERROR(G695,99)=99,IF(IFERROR(H695,99)=99,IF(IFERROR(I695,99)=99,IF(IFERROR(E695,99)=99,IF(IFERROR(J695,99)=99,0,Scoring!$B$7),Scoring!$B$3),Scoring!$B$2),Scoring!$B$6),Scoring!$B$5),Scoring!$B$4)</f>
        <v>0.3</v>
      </c>
      <c r="AV695" s="78">
        <f t="shared" si="54"/>
        <v>0.89999999999999991</v>
      </c>
      <c r="AW695" s="78"/>
      <c r="AX695" s="66"/>
      <c r="AY695" s="78"/>
      <c r="AZ695" s="76"/>
      <c r="BA695" s="76"/>
      <c r="BB695" s="76"/>
    </row>
    <row r="696" spans="1:54" x14ac:dyDescent="0.25">
      <c r="A696" s="77" t="s">
        <v>6573</v>
      </c>
      <c r="B696" s="76" t="str">
        <f t="shared" si="55"/>
        <v>272-895-8</v>
      </c>
      <c r="C696" s="77" t="s">
        <v>2059</v>
      </c>
      <c r="D696" s="77" t="s">
        <v>2060</v>
      </c>
      <c r="E696" s="76" t="str">
        <f>IF(C696="-",IF(A696="-",VLOOKUP(D696,'sin-list 180320_update'!$C$2:$C$835,1,FALSE),VLOOKUP(A696,'sin-list 180320_update'!$A$2:$A$835,1,FALSE)),VLOOKUP(C696,'sin-list 180320_update'!$B$2:$B$835,1,FALSE))</f>
        <v>272-895-8</v>
      </c>
      <c r="F696" s="76" t="e">
        <f>IF($C696="-",IF($A696="-",VLOOKUP($D696,'REACH Bilaga XVII_update'!$A$5:$A$131,1,FALSE),VLOOKUP($A696,'REACH Bilaga XVII_update'!$C$5:$C$131,1,FALSE)),VLOOKUP($C696,'REACH Bilaga XVII_update'!$B$5:$B$131,1,FALSE))</f>
        <v>#N/A</v>
      </c>
      <c r="G696" s="76" t="e">
        <f>IF($C696="-",IF($A696="-",VLOOKUP($D696,' REACH Bilaga 59_update'!$A$5:$A$210,1,FALSE),VLOOKUP($A696,' REACH Bilaga 59_update'!$D$5:$D$210,1,FALSE)),VLOOKUP($C696,' REACH Bilaga 59_update'!$C$5:$C$210,1,FALSE))</f>
        <v>#N/A</v>
      </c>
      <c r="H696" s="76" t="e">
        <f>IF($C696="-",IF($A696="-",VLOOKUP($D696,'REACH Bilaga XIV_update'!$A$5:$A$110,1,FALSE),VLOOKUP($A696,'REACH Bilaga XIV_update'!$D$5:$D$110,1,FALSE)),VLOOKUP($C696,'REACH Bilaga XIV_update'!$C$5:$C$110,1,FALSE))</f>
        <v>#N/A</v>
      </c>
      <c r="I696" s="76" t="e">
        <f>IF($C696="-",IF($A696="-",VLOOKUP($D696,CoRAP_update!$A$5:$A$376,1,FALSE),VLOOKUP($A696,CoRAP_update!$D$5:$D$376,1,FALSE)),VLOOKUP($C696,CoRAP_update!$C$5:$C$376,1,FALSE))</f>
        <v>#N/A</v>
      </c>
      <c r="J696" s="76" t="e">
        <f>IF($C696="-",IF($A696="-",VLOOKUP($D696,EDC_update!$C$2:$C$450,1,FALSE),VLOOKUP($A696,EDC_update!$B$2:$B$450,1,FALSE)),VLOOKUP($C696,EDC_update!$L$2:$L$450,1,FALSE))</f>
        <v>#N/A</v>
      </c>
      <c r="K696" s="76" t="str">
        <f>IF($C696="-",IF($A696="-",IF(VLOOKUP($D696,'sin-list 180320_update'!$C$2:$S$835,3,FALSE)="",NA(),VLOOKUP($D696,'sin-list 180320_update'!$C$2:$S$835,3,FALSE)),IF(VLOOKUP($A696,'sin-list 180320_update'!$A$2:$S$835,5,FALSE)="",NA(),VLOOKUP($A696,'sin-list 180320_update'!$A$2:$S$835,5,FALSE))),IF(VLOOKUP($C696,'sin-list 180320_update'!$B$2:$S$835,4,FALSE)="",NA(),VLOOKUP($C696,'sin-list 180320_update'!$B$2:$S$835,4,FALSE)))</f>
        <v>Classified CMR according to Annex VI of Regulation 1272/2008. (Might not apply when contaminants are below below legal thresholds and/or full refining history is known)</v>
      </c>
      <c r="L696" s="76" t="str">
        <f>IF($C696="-",IF($A696="-",VLOOKUP($D696,'sin-list 180320_update'!$C$2:$S$835,6,FALSE),VLOOKUP($A696,'sin-list 180320_update'!$A$2:$S$835,8,FALSE)),VLOOKUP($C696,'sin-list 180320_update'!$B$2:$S$835,7,FALSE))</f>
        <v>Carc. 1B
Muta. 1B
Asp. Tox. 1</v>
      </c>
      <c r="M696" s="76" t="str">
        <f>IF($C696="-",IF($A696="-",IF(VLOOKUP($D696,'sin-list 180320_update'!$C$2:$S$835,8,FALSE)="",NA(),VLOOKUP($D696,'sin-list 180320_update'!$C$2:$S$835,8,FALSE)),IF(VLOOKUP($A696,'sin-list 180320_update'!$A$2:$S$835,10,FALSE)="",NA(),VLOOKUP($A696,'sin-list 180320_update'!$A$2:$S$835,10,FALSE))),IF(VLOOKUP($C696,'sin-list 180320_update'!$B$2:$S$835,9,FALSE)="",NA(),VLOOKUP($C696,'sin-list 180320_update'!$B$2:$S$835,9,FALSE)))</f>
        <v>H350
H340
H304</v>
      </c>
      <c r="N696" s="76" t="e">
        <f>IF($C696="-",IF($A696="-",IF(VLOOKUP($D696,'REACH Bilaga XVII_update'!$A$5:$E$131,4,FALSE)="",NA(),VLOOKUP($D696,'REACH Bilaga XVII_update'!$A$5:$E$131,4,FALSE)),IF(VLOOKUP($A696,'REACH Bilaga XVII_update'!$C$5:$D$131,2,FALSE)="",NA(),VLOOKUP($A696,'REACH Bilaga XVII_update'!$C$5:$D$131,2,FALSE))),IF(VLOOKUP($C696,'REACH Bilaga XVII_update'!$B$5:$D$131,3,FALSE)="",NA(),VLOOKUP($C696,'REACH Bilaga XVII_update'!$B$5:$D$131,3,FALSE)))</f>
        <v>#N/A</v>
      </c>
      <c r="O696" s="76" t="e">
        <f>IF($C696="-",IF($A696="-",IF(VLOOKUP($D696,' REACH Bilaga 59_update'!$A$5:$E$210,5,FALSE)="",NA(),VLOOKUP($D696,' REACH Bilaga 59_update'!$A$5:$E$210,5,FALSE)),IF(VLOOKUP($A696,' REACH Bilaga 59_update'!$D$5:$E$210,2,FALSE)="",NA(),VLOOKUP($A696,' REACH Bilaga 59_update'!$D$5:$E$210,2,FALSE))),IF(VLOOKUP($C696,' REACH Bilaga 59_update'!$C$5:$E$210,3,FALSE)="",NA(),VLOOKUP($C696,' REACH Bilaga 59_update'!$C$5:$E$210,3,FALSE)))</f>
        <v>#N/A</v>
      </c>
      <c r="P696" s="76" t="e">
        <f>IF(C696="-",IF(A696="-",IFERROR(VLOOKUP($D696,' REACH Bilaga 59_update'!$A$5:$F$210,MATCH(Sammanfattning!P$1,' REACH Bilaga 59_update'!$A$4:$F$4,0),FALSE),VLOOKUP($D696,'REACH Bilaga XIV_update'!$A$4:$H$110,MATCH(Sammanfattning!P$1,'REACH Bilaga XIV_update'!$A$4:$H$4,0),FALSE)),IFERROR(VLOOKUP($A696,' REACH Bilaga 59_update'!$D$5:$F$210,MATCH(Sammanfattning!P$1,' REACH Bilaga 59_update'!$D$4:$F$4,0),FALSE),VLOOKUP($A696,'REACH Bilaga XIV_update'!$D$4:$H$110,MATCH(Sammanfattning!P$1,'REACH Bilaga XIV_update'!$D$4:$H$4,0),FALSE))),IFERROR(VLOOKUP($C696,' REACH Bilaga 59_update'!$C$5:$F$210,MATCH(Sammanfattning!P$1,' REACH Bilaga 59_update'!$C$4:$F$4,0),FALSE),VLOOKUP($C696,'REACH Bilaga XIV_update'!$C$4:$H$110,MATCH(Sammanfattning!P$1,'REACH Bilaga XIV_update'!$C$4:$H$4,0),FALSE)))</f>
        <v>#N/A</v>
      </c>
      <c r="Q696" s="76" t="e">
        <f>IF($C696="-",IF($A696="-",IF(VLOOKUP($D696,'REACH Bilaga XIV_update'!$A$5:$I$110,9,FALSE)="",NA(),VLOOKUP($D696,'REACH Bilaga XIV_update'!$A$5:$I$110,9,FALSE)),IF(VLOOKUP($A696,'REACH Bilaga XIV_update'!$D$5:$I$110,6,FALSE)="",NA(),VLOOKUP($A696,'REACH Bilaga XIV_update'!$D$5:$I$110,6,FALSE))),IF(VLOOKUP($C696,'REACH Bilaga XIV_update'!$C$5:$I$110,7,FALSE)="",NA(),VLOOKUP($C696,'REACH Bilaga XIV_update'!$C$5:$I$110,7,FALSE)))</f>
        <v>#N/A</v>
      </c>
      <c r="R696" s="76" t="e">
        <f>IF($C696="-",IF($A696="-",IF(VLOOKUP($D696,CoRAP_update!$A$5:$O$376,15,FALSE)="",NA(),VLOOKUP($D696,CoRAP_update!$A$5:$O$376,15,FALSE)),IF(VLOOKUP($A696,CoRAP_update!$D$5:$O$376,12,FALSE)="",NA(),VLOOKUP($A696,CoRAP_update!$D$5:$O$376,12,FALSE))),IF(VLOOKUP($C696,CoRAP_update!$C$5:$O$376,13,FALSE)="",NA(),VLOOKUP($C696,CoRAP_update!$C$5:$O$376,13,FALSE)))</f>
        <v>#N/A</v>
      </c>
      <c r="S696" s="144" t="e">
        <f>IF($C696="-",IF($A696="-",VLOOKUP($D696,CoRAP_update!$A$5:$J$376,MATCH(Sammanfattning!S$1,CoRAP_update!$A$4:$J$4,0),FALSE),VLOOKUP($A696,CoRAP_update!$D$5:$J$376,MATCH(Sammanfattning!S$1,CoRAP_update!$D$4:$J$4,0),FALSE)),VLOOKUP($C696,CoRAP_update!$C$5:$J$376,MATCH(Sammanfattning!S$1,CoRAP_update!$C$4:$J$4,0),FALSE))</f>
        <v>#N/A</v>
      </c>
      <c r="T696" s="76" t="e">
        <f>IF($A696="-",VLOOKUP($D696,EDC_update!$C$2:$F$450,4,FALSE),VLOOKUP($A696,EDC_update!$B$2:$F$450,5,FALSE))</f>
        <v>#N/A</v>
      </c>
      <c r="V696" s="78">
        <f>IF(IFERROR(SEARCH("PBT",P696),99)=99,IF(IFERROR(SEARCH("suspected PBT",S696),99)=99,IF(IFERROR(SEARCH("concluded to be PBT",K696),99)=99,IF(IFERROR(SEARCH("PBT",S696),99)=99,IF(IFERROR(SEARCH("PBT cand",L696),99)=99,IF(IFERROR(SEARCH("PBT",L696),99)=99,IF(IFERROR(SEARCH("persistent, bioackumulative and toxic properties",K696),99)=99,0,Scoring!$E$3),Scoring!$E$3),Scoring!$E$7),Scoring!$E$3),Scoring!$E$5),Scoring!$E$6),Scoring!$E$3)</f>
        <v>0</v>
      </c>
      <c r="W696" s="78">
        <f>IF(IFERROR(SEARCH("vPvB",P696),99)=99,IF(IFERROR(SEARCH("suspected pbt/vPvB",S696),99)=99,IF(IFERROR(SEARCH("vPvB",S696),99)=99,IF(IFERROR(SEARCH("concluded to be a vPvB",S696),99)=99,IF(IFERROR(SEARCH("identified as vPvB",K696),99)=99,IF(IFERROR(SEARCH("concluded to be a vPvB",K696),99)=99,IF(IFERROR(SEARCH("concluded to be both pbt and vPvB",S696),99)=99,IF(IFERROR(SEARCH("concluded to be both pbt and vPvB",K696),99)=99,0,Scoring!$E$5),Scoring!$E$5),Scoring!$E$5),Scoring!$E$5),Scoring!$E$5),Scoring!$E$4),Scoring!$E$6),Scoring!$E$4)</f>
        <v>0</v>
      </c>
      <c r="X696" s="78">
        <f>IF(IFERROR(SEARCH("H410",N696),99)=99,IF(IFERROR(SEARCH("H410",O696),99)=99,IF(IFERROR(SEARCH("H410",Q696),99)=99,IF(IFERROR(SEARCH("H410",M696),99)=99,IF(IFERROR(SEARCH("H410",R696),99)=99,IF(IFERROR(SEARCH("H411",N696),99)=99,IF(IFERROR(SEARCH("H411",O696),99)=99,IF(IFERROR(SEARCH("H411",Q696),99)=99,IF(IFERROR(SEARCH("H411",M696),99)=99,IF(IFERROR(SEARCH("H411",R696),99)=99,IF(IFERROR(SEARCH("H413",N696),99)=99,IF(IFERROR(SEARCH("H413",O696),99)=99,IF(IFERROR(SEARCH("H413",Q696),99)=99,IF(IFERROR(SEARCH("H413",M696),99)=99,IF(IFERROR(SEARCH("H413",R696),99)=99,IF(IFERROR(SEARCH("H412",N696),99)=99,IF(IFERROR(SEARCH("H412",O696),99)=99,IF(IFERROR(SEARCH("H412",Q696),99)=99,IF(IFERROR(SEARCH("H412",M696),99)=99,IF(IFERROR(SEARCH("H412",R696),99)=99,0,Scoring!$E$2),Scoring!$E$2),Scoring!$E$2),Scoring!$E$2),Scoring!$E$2),Scoring!$E$2),Scoring!$E$2),Scoring!$E$2),Scoring!$E$2),Scoring!$E$2),Scoring!$E$2),Scoring!$E$2),Scoring!$E$2),Scoring!$E$2),Scoring!$E$2),Scoring!$E$2),Scoring!$E$2),Scoring!$E$2),Scoring!$E$2),Scoring!$E$2)</f>
        <v>0</v>
      </c>
      <c r="Y696" s="78">
        <f>IF(IFERROR(SEARCH("CMR",K696),99)=99,IF(IFERROR(SEARCH("Suspected CMR",S696),99)=99,IF(IFERROR(SEARCH("CMR",S696),99)=99,0,Scoring!$E$8),Scoring!$E$9),Scoring!$E$8)</f>
        <v>3</v>
      </c>
      <c r="Z696" s="78">
        <f>IF(IFERROR(SEARCH("H350",N696),99)=99,IF(IFERROR(SEARCH("H350",O696),99)=99,IF(IFERROR(SEARCH("H350",Q696),99)=99,IF(IFERROR(SEARCH("H350",M696),99)=99,IF(IFERROR(SEARCH("H350",R696),99)=99,IF(IFERROR(SEARCH("H351",N696),99)=99,IF(IFERROR(SEARCH("H351",O696),99)=99,IF(IFERROR(SEARCH("H351",Q696),99)=99,IF(IFERROR(SEARCH("H351",M696),99)=99,IF(IFERROR(SEARCH("H351",R696),99)=99,IF(IFERROR(SEARCH("carcinogenic",P696),99)=99,IF(IFERROR(SEARCH("suspected carcinogenic",S696),99)=99,0,Scoring!$E$12),Scoring!$E$11),Scoring!$E$10),Scoring!$E$10),Scoring!$E$10),Scoring!$E$10),Scoring!$E$10),Scoring!$E$10),Scoring!$E$10),Scoring!$E$10),Scoring!$E$10),Scoring!$E$10)</f>
        <v>1</v>
      </c>
      <c r="AA696" s="78">
        <f>IF(IFERROR(SEARCH("H340",N696),99)=99,IF(IFERROR(SEARCH("H340",O696),99)=99,IF(IFERROR(SEARCH("H340",Q696),99)=99,IF(IFERROR(SEARCH("H340",M696),99)=99,IF(IFERROR(SEARCH("H340",R696),99)=99,IF(IFERROR(SEARCH("H341",N696),99)=99,IF(IFERROR(SEARCH("H341",O696),99)=99,IF(IFERROR(SEARCH("H341",Q696),99)=99,IF(IFERROR(SEARCH("H341",M696),99)=99,IF(IFERROR(SEARCH("H341",R696),99)=99,IF(IFERROR(SEARCH("mutagenic",P696),99)=99,IF(IFERROR(SEARCH("suspected mutagenic",S696),99)=99,0,Scoring!$E$15),Scoring!$E$14),Scoring!$E$13),Scoring!$E$13),Scoring!$E$13),Scoring!$E$13),Scoring!$E$13),Scoring!$E$13),Scoring!$E$13),Scoring!$E$13),Scoring!$E$13),Scoring!$E$13)</f>
        <v>1</v>
      </c>
      <c r="AB696" s="78">
        <f>IF(IFERROR(SEARCH("H360",N696),99)=99,IF(IFERROR(SEARCH("H360",O696),99)=99,IF(IFERROR(SEARCH("H360",Q696),99)=99,IF(IFERROR(SEARCH("H360",M696),99)=99,IF(IFERROR(SEARCH("H360",R696),99)=99,IF(IFERROR(SEARCH("H361",N696),99)=99,IF(IFERROR(SEARCH("H361",O696),99)=99,IF(IFERROR(SEARCH("H361",Q696),99)=99,IF(IFERROR(SEARCH("H361",M696),99)=99,IF(IFERROR(SEARCH("H361",R696),99)=99,IF(IFERROR(SEARCH("reproduction",P696),99)=99,IF(IFERROR(SEARCH("suspected reprotoxic",S696),99)=99,IF(IFERROR(SEARCH("reprotoxic",S696),99)=99,IF(IFERROR(SEARCH("reprotoxic",K696),99)=99,0,Scoring!$E$18),Scoring!$E$18),Scoring!$E$19),Scoring!$E$17),Scoring!$E$16),Scoring!$E$16),Scoring!$E$16),Scoring!$E$16),Scoring!$E$16),Scoring!$E$16),Scoring!$E$16),Scoring!$E$16),Scoring!$E$16),Scoring!$E$16)</f>
        <v>0</v>
      </c>
      <c r="AC696" s="78">
        <f>IF(IFERROR(SEARCH("57f",L696),99)=99,IF(IFERROR(SEARCH("57(f)",P696),99)=99,0,Scoring!$E$20),Scoring!$E$20)</f>
        <v>0</v>
      </c>
      <c r="AD696" s="78">
        <f>IF(IFERROR(SEARCH("CAT1",T696),99)=99,IF(IFERROR(SEARCH("CAT2",T696),99)=99,IF(IFERROR(SEARCH("CAT3",T696),99)=99,IF(IFERROR(SEARCH("concluded to be endocrine",K696),99)=99,IF(IFERROR(SEARCH("categorised as endocrine",K696),99)=99,IF(IFERROR(SEARCH("endocrine disrupting",P696),99)=99,IF(IFERROR(SEARCH("endocrine disrupting",K696),99)=99,IF(IFERROR(SEARCH("suspected endocrine",S696),99)=99,IF(IFERROR(SEARCH("potential endocrine",S696),99)=99,0,Scoring!$E$25),Scoring!$E$25),Scoring!$E$24),Scoring!$E$24),Scoring!$E$24),Scoring!$E$24),Scoring!$E$23),Scoring!$E$22),Scoring!$E$21)</f>
        <v>0</v>
      </c>
      <c r="AE696" s="78">
        <f>IF(IFERROR(SEARCH("suspected sensitiser",S696),99)=99,IF(IFERROR(SEARCH("sensitiser",S696),99)=99,IF(IFERROR(SEARCH("other hazard based concern",S696),99)=99,0,Scoring!$E$28),Scoring!$E$26),Scoring!$E$27)</f>
        <v>0</v>
      </c>
      <c r="AF696" s="78">
        <f>IF(IFERROR(M696,1)=1,IF(IFERROR(N696,1)=1,IF(IFERROR(O696,1)=1,IF(IFERROR(Q696,1)=1,IF(IFERROR(R696,1)=1,IF(IFERROR(T696,1)=1,IF(IFERROR(K696,1)=1,IF(IFERROR(P696,1)=1,IF(IFERROR(S696,1)=1,Scoring!$E$29,0),0),0),0),0),0),0),0),0)</f>
        <v>0</v>
      </c>
      <c r="AG696" s="78">
        <f t="shared" si="53"/>
        <v>3</v>
      </c>
      <c r="AI696" s="93"/>
      <c r="AJ696" s="94"/>
      <c r="AK696" s="76"/>
      <c r="AL696" s="75"/>
      <c r="AN696" s="79"/>
      <c r="AO696" s="79"/>
      <c r="AP696" s="79"/>
      <c r="AQ696" s="79"/>
      <c r="AR696" s="79"/>
      <c r="AS696" s="78"/>
      <c r="AU696" s="79">
        <f>IF(IFERROR(F696,99)=99,IF(IFERROR(G696,99)=99,IF(IFERROR(H696,99)=99,IF(IFERROR(I696,99)=99,IF(IFERROR(E696,99)=99,IF(IFERROR(J696,99)=99,0,Scoring!$B$7),Scoring!$B$3),Scoring!$B$2),Scoring!$B$6),Scoring!$B$5),Scoring!$B$4)</f>
        <v>0.3</v>
      </c>
      <c r="AV696" s="78">
        <f t="shared" si="54"/>
        <v>0.89999999999999991</v>
      </c>
      <c r="AW696" s="78"/>
      <c r="AX696" s="66"/>
      <c r="AY696" s="78"/>
      <c r="AZ696" s="76"/>
      <c r="BA696" s="76"/>
      <c r="BB696" s="76"/>
    </row>
    <row r="697" spans="1:54" x14ac:dyDescent="0.25">
      <c r="A697" s="77" t="s">
        <v>7625</v>
      </c>
      <c r="B697" s="76" t="str">
        <f t="shared" si="55"/>
        <v>272-931-2</v>
      </c>
      <c r="C697" s="77" t="s">
        <v>2061</v>
      </c>
      <c r="D697" s="77" t="s">
        <v>2062</v>
      </c>
      <c r="E697" s="76" t="str">
        <f>IF(C697="-",IF(A697="-",VLOOKUP(D697,'sin-list 180320_update'!$C$2:$C$835,1,FALSE),VLOOKUP(A697,'sin-list 180320_update'!$A$2:$A$835,1,FALSE)),VLOOKUP(C697,'sin-list 180320_update'!$B$2:$B$835,1,FALSE))</f>
        <v>272-931-2</v>
      </c>
      <c r="F697" s="76" t="e">
        <f>IF($C697="-",IF($A697="-",VLOOKUP($D697,'REACH Bilaga XVII_update'!$A$5:$A$131,1,FALSE),VLOOKUP($A697,'REACH Bilaga XVII_update'!$C$5:$C$131,1,FALSE)),VLOOKUP($C697,'REACH Bilaga XVII_update'!$B$5:$B$131,1,FALSE))</f>
        <v>#N/A</v>
      </c>
      <c r="G697" s="76" t="e">
        <f>IF($C697="-",IF($A697="-",VLOOKUP($D697,' REACH Bilaga 59_update'!$A$5:$A$210,1,FALSE),VLOOKUP($A697,' REACH Bilaga 59_update'!$D$5:$D$210,1,FALSE)),VLOOKUP($C697,' REACH Bilaga 59_update'!$C$5:$C$210,1,FALSE))</f>
        <v>#N/A</v>
      </c>
      <c r="H697" s="76" t="e">
        <f>IF($C697="-",IF($A697="-",VLOOKUP($D697,'REACH Bilaga XIV_update'!$A$5:$A$110,1,FALSE),VLOOKUP($A697,'REACH Bilaga XIV_update'!$D$5:$D$110,1,FALSE)),VLOOKUP($C697,'REACH Bilaga XIV_update'!$C$5:$C$110,1,FALSE))</f>
        <v>#N/A</v>
      </c>
      <c r="I697" s="76" t="e">
        <f>IF($C697="-",IF($A697="-",VLOOKUP($D697,CoRAP_update!$A$5:$A$376,1,FALSE),VLOOKUP($A697,CoRAP_update!$D$5:$D$376,1,FALSE)),VLOOKUP($C697,CoRAP_update!$C$5:$C$376,1,FALSE))</f>
        <v>#N/A</v>
      </c>
      <c r="J697" s="76" t="e">
        <f>IF($C697="-",IF($A697="-",VLOOKUP($D697,EDC_update!$C$2:$C$450,1,FALSE),VLOOKUP($A697,EDC_update!$B$2:$B$450,1,FALSE)),VLOOKUP($C697,EDC_update!$L$2:$L$450,1,FALSE))</f>
        <v>#N/A</v>
      </c>
      <c r="K697" s="76" t="str">
        <f>IF($C697="-",IF($A697="-",IF(VLOOKUP($D697,'sin-list 180320_update'!$C$2:$S$835,3,FALSE)="",NA(),VLOOKUP($D697,'sin-list 180320_update'!$C$2:$S$835,3,FALSE)),IF(VLOOKUP($A697,'sin-list 180320_update'!$A$2:$S$835,5,FALSE)="",NA(),VLOOKUP($A697,'sin-list 180320_update'!$A$2:$S$835,5,FALSE))),IF(VLOOKUP($C697,'sin-list 180320_update'!$B$2:$S$835,4,FALSE)="",NA(),VLOOKUP($C697,'sin-list 180320_update'!$B$2:$S$835,4,FALSE)))</f>
        <v>Classified CMR according to Annex VI of Regulation 1272/2008. (Might not apply when contaminants are below below legal thresholds and/or full refining history is known)</v>
      </c>
      <c r="L697" s="76" t="str">
        <f>IF($C697="-",IF($A697="-",VLOOKUP($D697,'sin-list 180320_update'!$C$2:$S$835,6,FALSE),VLOOKUP($A697,'sin-list 180320_update'!$A$2:$S$835,8,FALSE)),VLOOKUP($C697,'sin-list 180320_update'!$B$2:$S$835,7,FALSE))</f>
        <v>Carc. 1B
Muta. 1B
Asp. Tox. 1</v>
      </c>
      <c r="M697" s="76" t="str">
        <f>IF($C697="-",IF($A697="-",IF(VLOOKUP($D697,'sin-list 180320_update'!$C$2:$S$835,8,FALSE)="",NA(),VLOOKUP($D697,'sin-list 180320_update'!$C$2:$S$835,8,FALSE)),IF(VLOOKUP($A697,'sin-list 180320_update'!$A$2:$S$835,10,FALSE)="",NA(),VLOOKUP($A697,'sin-list 180320_update'!$A$2:$S$835,10,FALSE))),IF(VLOOKUP($C697,'sin-list 180320_update'!$B$2:$S$835,9,FALSE)="",NA(),VLOOKUP($C697,'sin-list 180320_update'!$B$2:$S$835,9,FALSE)))</f>
        <v>H350
H340
H304</v>
      </c>
      <c r="N697" s="76" t="e">
        <f>IF($C697="-",IF($A697="-",IF(VLOOKUP($D697,'REACH Bilaga XVII_update'!$A$5:$E$131,4,FALSE)="",NA(),VLOOKUP($D697,'REACH Bilaga XVII_update'!$A$5:$E$131,4,FALSE)),IF(VLOOKUP($A697,'REACH Bilaga XVII_update'!$C$5:$D$131,2,FALSE)="",NA(),VLOOKUP($A697,'REACH Bilaga XVII_update'!$C$5:$D$131,2,FALSE))),IF(VLOOKUP($C697,'REACH Bilaga XVII_update'!$B$5:$D$131,3,FALSE)="",NA(),VLOOKUP($C697,'REACH Bilaga XVII_update'!$B$5:$D$131,3,FALSE)))</f>
        <v>#N/A</v>
      </c>
      <c r="O697" s="76" t="e">
        <f>IF($C697="-",IF($A697="-",IF(VLOOKUP($D697,' REACH Bilaga 59_update'!$A$5:$E$210,5,FALSE)="",NA(),VLOOKUP($D697,' REACH Bilaga 59_update'!$A$5:$E$210,5,FALSE)),IF(VLOOKUP($A697,' REACH Bilaga 59_update'!$D$5:$E$210,2,FALSE)="",NA(),VLOOKUP($A697,' REACH Bilaga 59_update'!$D$5:$E$210,2,FALSE))),IF(VLOOKUP($C697,' REACH Bilaga 59_update'!$C$5:$E$210,3,FALSE)="",NA(),VLOOKUP($C697,' REACH Bilaga 59_update'!$C$5:$E$210,3,FALSE)))</f>
        <v>#N/A</v>
      </c>
      <c r="P697" s="76" t="e">
        <f>IF(C697="-",IF(A697="-",IFERROR(VLOOKUP($D697,' REACH Bilaga 59_update'!$A$5:$F$210,MATCH(Sammanfattning!P$1,' REACH Bilaga 59_update'!$A$4:$F$4,0),FALSE),VLOOKUP($D697,'REACH Bilaga XIV_update'!$A$4:$H$110,MATCH(Sammanfattning!P$1,'REACH Bilaga XIV_update'!$A$4:$H$4,0),FALSE)),IFERROR(VLOOKUP($A697,' REACH Bilaga 59_update'!$D$5:$F$210,MATCH(Sammanfattning!P$1,' REACH Bilaga 59_update'!$D$4:$F$4,0),FALSE),VLOOKUP($A697,'REACH Bilaga XIV_update'!$D$4:$H$110,MATCH(Sammanfattning!P$1,'REACH Bilaga XIV_update'!$D$4:$H$4,0),FALSE))),IFERROR(VLOOKUP($C697,' REACH Bilaga 59_update'!$C$5:$F$210,MATCH(Sammanfattning!P$1,' REACH Bilaga 59_update'!$C$4:$F$4,0),FALSE),VLOOKUP($C697,'REACH Bilaga XIV_update'!$C$4:$H$110,MATCH(Sammanfattning!P$1,'REACH Bilaga XIV_update'!$C$4:$H$4,0),FALSE)))</f>
        <v>#N/A</v>
      </c>
      <c r="Q697" s="76" t="e">
        <f>IF($C697="-",IF($A697="-",IF(VLOOKUP($D697,'REACH Bilaga XIV_update'!$A$5:$I$110,9,FALSE)="",NA(),VLOOKUP($D697,'REACH Bilaga XIV_update'!$A$5:$I$110,9,FALSE)),IF(VLOOKUP($A697,'REACH Bilaga XIV_update'!$D$5:$I$110,6,FALSE)="",NA(),VLOOKUP($A697,'REACH Bilaga XIV_update'!$D$5:$I$110,6,FALSE))),IF(VLOOKUP($C697,'REACH Bilaga XIV_update'!$C$5:$I$110,7,FALSE)="",NA(),VLOOKUP($C697,'REACH Bilaga XIV_update'!$C$5:$I$110,7,FALSE)))</f>
        <v>#N/A</v>
      </c>
      <c r="R697" s="76" t="e">
        <f>IF($C697="-",IF($A697="-",IF(VLOOKUP($D697,CoRAP_update!$A$5:$O$376,15,FALSE)="",NA(),VLOOKUP($D697,CoRAP_update!$A$5:$O$376,15,FALSE)),IF(VLOOKUP($A697,CoRAP_update!$D$5:$O$376,12,FALSE)="",NA(),VLOOKUP($A697,CoRAP_update!$D$5:$O$376,12,FALSE))),IF(VLOOKUP($C697,CoRAP_update!$C$5:$O$376,13,FALSE)="",NA(),VLOOKUP($C697,CoRAP_update!$C$5:$O$376,13,FALSE)))</f>
        <v>#N/A</v>
      </c>
      <c r="S697" s="144" t="e">
        <f>IF($C697="-",IF($A697="-",VLOOKUP($D697,CoRAP_update!$A$5:$J$376,MATCH(Sammanfattning!S$1,CoRAP_update!$A$4:$J$4,0),FALSE),VLOOKUP($A697,CoRAP_update!$D$5:$J$376,MATCH(Sammanfattning!S$1,CoRAP_update!$D$4:$J$4,0),FALSE)),VLOOKUP($C697,CoRAP_update!$C$5:$J$376,MATCH(Sammanfattning!S$1,CoRAP_update!$C$4:$J$4,0),FALSE))</f>
        <v>#N/A</v>
      </c>
      <c r="T697" s="76" t="e">
        <f>IF($A697="-",VLOOKUP($D697,EDC_update!$C$2:$F$450,4,FALSE),VLOOKUP($A697,EDC_update!$B$2:$F$450,5,FALSE))</f>
        <v>#N/A</v>
      </c>
      <c r="V697" s="78">
        <f>IF(IFERROR(SEARCH("PBT",P697),99)=99,IF(IFERROR(SEARCH("suspected PBT",S697),99)=99,IF(IFERROR(SEARCH("concluded to be PBT",K697),99)=99,IF(IFERROR(SEARCH("PBT",S697),99)=99,IF(IFERROR(SEARCH("PBT cand",L697),99)=99,IF(IFERROR(SEARCH("PBT",L697),99)=99,IF(IFERROR(SEARCH("persistent, bioackumulative and toxic properties",K697),99)=99,0,Scoring!$E$3),Scoring!$E$3),Scoring!$E$7),Scoring!$E$3),Scoring!$E$5),Scoring!$E$6),Scoring!$E$3)</f>
        <v>0</v>
      </c>
      <c r="W697" s="78">
        <f>IF(IFERROR(SEARCH("vPvB",P697),99)=99,IF(IFERROR(SEARCH("suspected pbt/vPvB",S697),99)=99,IF(IFERROR(SEARCH("vPvB",S697),99)=99,IF(IFERROR(SEARCH("concluded to be a vPvB",S697),99)=99,IF(IFERROR(SEARCH("identified as vPvB",K697),99)=99,IF(IFERROR(SEARCH("concluded to be a vPvB",K697),99)=99,IF(IFERROR(SEARCH("concluded to be both pbt and vPvB",S697),99)=99,IF(IFERROR(SEARCH("concluded to be both pbt and vPvB",K697),99)=99,0,Scoring!$E$5),Scoring!$E$5),Scoring!$E$5),Scoring!$E$5),Scoring!$E$5),Scoring!$E$4),Scoring!$E$6),Scoring!$E$4)</f>
        <v>0</v>
      </c>
      <c r="X697" s="78">
        <f>IF(IFERROR(SEARCH("H410",N697),99)=99,IF(IFERROR(SEARCH("H410",O697),99)=99,IF(IFERROR(SEARCH("H410",Q697),99)=99,IF(IFERROR(SEARCH("H410",M697),99)=99,IF(IFERROR(SEARCH("H410",R697),99)=99,IF(IFERROR(SEARCH("H411",N697),99)=99,IF(IFERROR(SEARCH("H411",O697),99)=99,IF(IFERROR(SEARCH("H411",Q697),99)=99,IF(IFERROR(SEARCH("H411",M697),99)=99,IF(IFERROR(SEARCH("H411",R697),99)=99,IF(IFERROR(SEARCH("H413",N697),99)=99,IF(IFERROR(SEARCH("H413",O697),99)=99,IF(IFERROR(SEARCH("H413",Q697),99)=99,IF(IFERROR(SEARCH("H413",M697),99)=99,IF(IFERROR(SEARCH("H413",R697),99)=99,IF(IFERROR(SEARCH("H412",N697),99)=99,IF(IFERROR(SEARCH("H412",O697),99)=99,IF(IFERROR(SEARCH("H412",Q697),99)=99,IF(IFERROR(SEARCH("H412",M697),99)=99,IF(IFERROR(SEARCH("H412",R697),99)=99,0,Scoring!$E$2),Scoring!$E$2),Scoring!$E$2),Scoring!$E$2),Scoring!$E$2),Scoring!$E$2),Scoring!$E$2),Scoring!$E$2),Scoring!$E$2),Scoring!$E$2),Scoring!$E$2),Scoring!$E$2),Scoring!$E$2),Scoring!$E$2),Scoring!$E$2),Scoring!$E$2),Scoring!$E$2),Scoring!$E$2),Scoring!$E$2),Scoring!$E$2)</f>
        <v>0</v>
      </c>
      <c r="Y697" s="78">
        <f>IF(IFERROR(SEARCH("CMR",K697),99)=99,IF(IFERROR(SEARCH("Suspected CMR",S697),99)=99,IF(IFERROR(SEARCH("CMR",S697),99)=99,0,Scoring!$E$8),Scoring!$E$9),Scoring!$E$8)</f>
        <v>3</v>
      </c>
      <c r="Z697" s="78">
        <f>IF(IFERROR(SEARCH("H350",N697),99)=99,IF(IFERROR(SEARCH("H350",O697),99)=99,IF(IFERROR(SEARCH("H350",Q697),99)=99,IF(IFERROR(SEARCH("H350",M697),99)=99,IF(IFERROR(SEARCH("H350",R697),99)=99,IF(IFERROR(SEARCH("H351",N697),99)=99,IF(IFERROR(SEARCH("H351",O697),99)=99,IF(IFERROR(SEARCH("H351",Q697),99)=99,IF(IFERROR(SEARCH("H351",M697),99)=99,IF(IFERROR(SEARCH("H351",R697),99)=99,IF(IFERROR(SEARCH("carcinogenic",P697),99)=99,IF(IFERROR(SEARCH("suspected carcinogenic",S697),99)=99,0,Scoring!$E$12),Scoring!$E$11),Scoring!$E$10),Scoring!$E$10),Scoring!$E$10),Scoring!$E$10),Scoring!$E$10),Scoring!$E$10),Scoring!$E$10),Scoring!$E$10),Scoring!$E$10),Scoring!$E$10)</f>
        <v>1</v>
      </c>
      <c r="AA697" s="78">
        <f>IF(IFERROR(SEARCH("H340",N697),99)=99,IF(IFERROR(SEARCH("H340",O697),99)=99,IF(IFERROR(SEARCH("H340",Q697),99)=99,IF(IFERROR(SEARCH("H340",M697),99)=99,IF(IFERROR(SEARCH("H340",R697),99)=99,IF(IFERROR(SEARCH("H341",N697),99)=99,IF(IFERROR(SEARCH("H341",O697),99)=99,IF(IFERROR(SEARCH("H341",Q697),99)=99,IF(IFERROR(SEARCH("H341",M697),99)=99,IF(IFERROR(SEARCH("H341",R697),99)=99,IF(IFERROR(SEARCH("mutagenic",P697),99)=99,IF(IFERROR(SEARCH("suspected mutagenic",S697),99)=99,0,Scoring!$E$15),Scoring!$E$14),Scoring!$E$13),Scoring!$E$13),Scoring!$E$13),Scoring!$E$13),Scoring!$E$13),Scoring!$E$13),Scoring!$E$13),Scoring!$E$13),Scoring!$E$13),Scoring!$E$13)</f>
        <v>1</v>
      </c>
      <c r="AB697" s="78">
        <f>IF(IFERROR(SEARCH("H360",N697),99)=99,IF(IFERROR(SEARCH("H360",O697),99)=99,IF(IFERROR(SEARCH("H360",Q697),99)=99,IF(IFERROR(SEARCH("H360",M697),99)=99,IF(IFERROR(SEARCH("H360",R697),99)=99,IF(IFERROR(SEARCH("H361",N697),99)=99,IF(IFERROR(SEARCH("H361",O697),99)=99,IF(IFERROR(SEARCH("H361",Q697),99)=99,IF(IFERROR(SEARCH("H361",M697),99)=99,IF(IFERROR(SEARCH("H361",R697),99)=99,IF(IFERROR(SEARCH("reproduction",P697),99)=99,IF(IFERROR(SEARCH("suspected reprotoxic",S697),99)=99,IF(IFERROR(SEARCH("reprotoxic",S697),99)=99,IF(IFERROR(SEARCH("reprotoxic",K697),99)=99,0,Scoring!$E$18),Scoring!$E$18),Scoring!$E$19),Scoring!$E$17),Scoring!$E$16),Scoring!$E$16),Scoring!$E$16),Scoring!$E$16),Scoring!$E$16),Scoring!$E$16),Scoring!$E$16),Scoring!$E$16),Scoring!$E$16),Scoring!$E$16)</f>
        <v>0</v>
      </c>
      <c r="AC697" s="78">
        <f>IF(IFERROR(SEARCH("57f",L697),99)=99,IF(IFERROR(SEARCH("57(f)",P697),99)=99,0,Scoring!$E$20),Scoring!$E$20)</f>
        <v>0</v>
      </c>
      <c r="AD697" s="78">
        <f>IF(IFERROR(SEARCH("CAT1",T697),99)=99,IF(IFERROR(SEARCH("CAT2",T697),99)=99,IF(IFERROR(SEARCH("CAT3",T697),99)=99,IF(IFERROR(SEARCH("concluded to be endocrine",K697),99)=99,IF(IFERROR(SEARCH("categorised as endocrine",K697),99)=99,IF(IFERROR(SEARCH("endocrine disrupting",P697),99)=99,IF(IFERROR(SEARCH("endocrine disrupting",K697),99)=99,IF(IFERROR(SEARCH("suspected endocrine",S697),99)=99,IF(IFERROR(SEARCH("potential endocrine",S697),99)=99,0,Scoring!$E$25),Scoring!$E$25),Scoring!$E$24),Scoring!$E$24),Scoring!$E$24),Scoring!$E$24),Scoring!$E$23),Scoring!$E$22),Scoring!$E$21)</f>
        <v>0</v>
      </c>
      <c r="AE697" s="78">
        <f>IF(IFERROR(SEARCH("suspected sensitiser",S697),99)=99,IF(IFERROR(SEARCH("sensitiser",S697),99)=99,IF(IFERROR(SEARCH("other hazard based concern",S697),99)=99,0,Scoring!$E$28),Scoring!$E$26),Scoring!$E$27)</f>
        <v>0</v>
      </c>
      <c r="AF697" s="78">
        <f>IF(IFERROR(M697,1)=1,IF(IFERROR(N697,1)=1,IF(IFERROR(O697,1)=1,IF(IFERROR(Q697,1)=1,IF(IFERROR(R697,1)=1,IF(IFERROR(T697,1)=1,IF(IFERROR(K697,1)=1,IF(IFERROR(P697,1)=1,IF(IFERROR(S697,1)=1,Scoring!$E$29,0),0),0),0),0),0),0),0),0)</f>
        <v>0</v>
      </c>
      <c r="AG697" s="78">
        <f t="shared" si="53"/>
        <v>3</v>
      </c>
      <c r="AI697" s="93"/>
      <c r="AJ697" s="94"/>
      <c r="AK697" s="76"/>
      <c r="AL697" s="75"/>
      <c r="AN697" s="79"/>
      <c r="AO697" s="79"/>
      <c r="AP697" s="79"/>
      <c r="AQ697" s="79"/>
      <c r="AR697" s="79"/>
      <c r="AS697" s="78"/>
      <c r="AU697" s="79">
        <f>IF(IFERROR(F697,99)=99,IF(IFERROR(G697,99)=99,IF(IFERROR(H697,99)=99,IF(IFERROR(I697,99)=99,IF(IFERROR(E697,99)=99,IF(IFERROR(J697,99)=99,0,Scoring!$B$7),Scoring!$B$3),Scoring!$B$2),Scoring!$B$6),Scoring!$B$5),Scoring!$B$4)</f>
        <v>0.3</v>
      </c>
      <c r="AV697" s="78">
        <f t="shared" si="54"/>
        <v>0.89999999999999991</v>
      </c>
      <c r="AW697" s="78"/>
      <c r="AX697" s="66"/>
      <c r="AY697" s="78"/>
      <c r="AZ697" s="76"/>
      <c r="BA697" s="76"/>
      <c r="BB697" s="76"/>
    </row>
    <row r="698" spans="1:54" x14ac:dyDescent="0.25">
      <c r="A698" s="77" t="s">
        <v>7626</v>
      </c>
      <c r="B698" s="76" t="str">
        <f t="shared" si="55"/>
        <v>273-263-4</v>
      </c>
      <c r="C698" s="77" t="s">
        <v>2063</v>
      </c>
      <c r="D698" s="77" t="s">
        <v>2064</v>
      </c>
      <c r="E698" s="76" t="str">
        <f>IF(C698="-",IF(A698="-",VLOOKUP(D698,'sin-list 180320_update'!$C$2:$C$835,1,FALSE),VLOOKUP(A698,'sin-list 180320_update'!$A$2:$A$835,1,FALSE)),VLOOKUP(C698,'sin-list 180320_update'!$B$2:$B$835,1,FALSE))</f>
        <v>273-263-4</v>
      </c>
      <c r="F698" s="76" t="e">
        <f>IF($C698="-",IF($A698="-",VLOOKUP($D698,'REACH Bilaga XVII_update'!$A$5:$A$131,1,FALSE),VLOOKUP($A698,'REACH Bilaga XVII_update'!$C$5:$C$131,1,FALSE)),VLOOKUP($C698,'REACH Bilaga XVII_update'!$B$5:$B$131,1,FALSE))</f>
        <v>#N/A</v>
      </c>
      <c r="G698" s="76" t="e">
        <f>IF($C698="-",IF($A698="-",VLOOKUP($D698,' REACH Bilaga 59_update'!$A$5:$A$210,1,FALSE),VLOOKUP($A698,' REACH Bilaga 59_update'!$D$5:$D$210,1,FALSE)),VLOOKUP($C698,' REACH Bilaga 59_update'!$C$5:$C$210,1,FALSE))</f>
        <v>#N/A</v>
      </c>
      <c r="H698" s="76" t="e">
        <f>IF($C698="-",IF($A698="-",VLOOKUP($D698,'REACH Bilaga XIV_update'!$A$5:$A$110,1,FALSE),VLOOKUP($A698,'REACH Bilaga XIV_update'!$D$5:$D$110,1,FALSE)),VLOOKUP($C698,'REACH Bilaga XIV_update'!$C$5:$C$110,1,FALSE))</f>
        <v>#N/A</v>
      </c>
      <c r="I698" s="76" t="e">
        <f>IF($C698="-",IF($A698="-",VLOOKUP($D698,CoRAP_update!$A$5:$A$376,1,FALSE),VLOOKUP($A698,CoRAP_update!$D$5:$D$376,1,FALSE)),VLOOKUP($C698,CoRAP_update!$C$5:$C$376,1,FALSE))</f>
        <v>#N/A</v>
      </c>
      <c r="J698" s="76" t="e">
        <f>IF($C698="-",IF($A698="-",VLOOKUP($D698,EDC_update!$C$2:$C$450,1,FALSE),VLOOKUP($A698,EDC_update!$B$2:$B$450,1,FALSE)),VLOOKUP($C698,EDC_update!$L$2:$L$450,1,FALSE))</f>
        <v>#N/A</v>
      </c>
      <c r="K698" s="76" t="str">
        <f>IF($C698="-",IF($A698="-",IF(VLOOKUP($D698,'sin-list 180320_update'!$C$2:$S$835,3,FALSE)="",NA(),VLOOKUP($D698,'sin-list 180320_update'!$C$2:$S$835,3,FALSE)),IF(VLOOKUP($A698,'sin-list 180320_update'!$A$2:$S$835,5,FALSE)="",NA(),VLOOKUP($A698,'sin-list 180320_update'!$A$2:$S$835,5,FALSE))),IF(VLOOKUP($C698,'sin-list 180320_update'!$B$2:$S$835,4,FALSE)="",NA(),VLOOKUP($C698,'sin-list 180320_update'!$B$2:$S$835,4,FALSE)))</f>
        <v>Classified CMR according to Annex VI of Regulation 1272/2008</v>
      </c>
      <c r="L698" s="76" t="str">
        <f>IF($C698="-",IF($A698="-",VLOOKUP($D698,'sin-list 180320_update'!$C$2:$S$835,6,FALSE),VLOOKUP($A698,'sin-list 180320_update'!$A$2:$S$835,8,FALSE)),VLOOKUP($C698,'sin-list 180320_update'!$B$2:$S$835,7,FALSE))</f>
        <v>Carc. 1B</v>
      </c>
      <c r="M698" s="76" t="str">
        <f>IF($C698="-",IF($A698="-",IF(VLOOKUP($D698,'sin-list 180320_update'!$C$2:$S$835,8,FALSE)="",NA(),VLOOKUP($D698,'sin-list 180320_update'!$C$2:$S$835,8,FALSE)),IF(VLOOKUP($A698,'sin-list 180320_update'!$A$2:$S$835,10,FALSE)="",NA(),VLOOKUP($A698,'sin-list 180320_update'!$A$2:$S$835,10,FALSE))),IF(VLOOKUP($C698,'sin-list 180320_update'!$B$2:$S$835,9,FALSE)="",NA(),VLOOKUP($C698,'sin-list 180320_update'!$B$2:$S$835,9,FALSE)))</f>
        <v>H350</v>
      </c>
      <c r="N698" s="76" t="e">
        <f>IF($C698="-",IF($A698="-",IF(VLOOKUP($D698,'REACH Bilaga XVII_update'!$A$5:$E$131,4,FALSE)="",NA(),VLOOKUP($D698,'REACH Bilaga XVII_update'!$A$5:$E$131,4,FALSE)),IF(VLOOKUP($A698,'REACH Bilaga XVII_update'!$C$5:$D$131,2,FALSE)="",NA(),VLOOKUP($A698,'REACH Bilaga XVII_update'!$C$5:$D$131,2,FALSE))),IF(VLOOKUP($C698,'REACH Bilaga XVII_update'!$B$5:$D$131,3,FALSE)="",NA(),VLOOKUP($C698,'REACH Bilaga XVII_update'!$B$5:$D$131,3,FALSE)))</f>
        <v>#N/A</v>
      </c>
      <c r="O698" s="76" t="e">
        <f>IF($C698="-",IF($A698="-",IF(VLOOKUP($D698,' REACH Bilaga 59_update'!$A$5:$E$210,5,FALSE)="",NA(),VLOOKUP($D698,' REACH Bilaga 59_update'!$A$5:$E$210,5,FALSE)),IF(VLOOKUP($A698,' REACH Bilaga 59_update'!$D$5:$E$210,2,FALSE)="",NA(),VLOOKUP($A698,' REACH Bilaga 59_update'!$D$5:$E$210,2,FALSE))),IF(VLOOKUP($C698,' REACH Bilaga 59_update'!$C$5:$E$210,3,FALSE)="",NA(),VLOOKUP($C698,' REACH Bilaga 59_update'!$C$5:$E$210,3,FALSE)))</f>
        <v>#N/A</v>
      </c>
      <c r="P698" s="76" t="e">
        <f>IF(C698="-",IF(A698="-",IFERROR(VLOOKUP($D698,' REACH Bilaga 59_update'!$A$5:$F$210,MATCH(Sammanfattning!P$1,' REACH Bilaga 59_update'!$A$4:$F$4,0),FALSE),VLOOKUP($D698,'REACH Bilaga XIV_update'!$A$4:$H$110,MATCH(Sammanfattning!P$1,'REACH Bilaga XIV_update'!$A$4:$H$4,0),FALSE)),IFERROR(VLOOKUP($A698,' REACH Bilaga 59_update'!$D$5:$F$210,MATCH(Sammanfattning!P$1,' REACH Bilaga 59_update'!$D$4:$F$4,0),FALSE),VLOOKUP($A698,'REACH Bilaga XIV_update'!$D$4:$H$110,MATCH(Sammanfattning!P$1,'REACH Bilaga XIV_update'!$D$4:$H$4,0),FALSE))),IFERROR(VLOOKUP($C698,' REACH Bilaga 59_update'!$C$5:$F$210,MATCH(Sammanfattning!P$1,' REACH Bilaga 59_update'!$C$4:$F$4,0),FALSE),VLOOKUP($C698,'REACH Bilaga XIV_update'!$C$4:$H$110,MATCH(Sammanfattning!P$1,'REACH Bilaga XIV_update'!$C$4:$H$4,0),FALSE)))</f>
        <v>#N/A</v>
      </c>
      <c r="Q698" s="76" t="e">
        <f>IF($C698="-",IF($A698="-",IF(VLOOKUP($D698,'REACH Bilaga XIV_update'!$A$5:$I$110,9,FALSE)="",NA(),VLOOKUP($D698,'REACH Bilaga XIV_update'!$A$5:$I$110,9,FALSE)),IF(VLOOKUP($A698,'REACH Bilaga XIV_update'!$D$5:$I$110,6,FALSE)="",NA(),VLOOKUP($A698,'REACH Bilaga XIV_update'!$D$5:$I$110,6,FALSE))),IF(VLOOKUP($C698,'REACH Bilaga XIV_update'!$C$5:$I$110,7,FALSE)="",NA(),VLOOKUP($C698,'REACH Bilaga XIV_update'!$C$5:$I$110,7,FALSE)))</f>
        <v>#N/A</v>
      </c>
      <c r="R698" s="76" t="e">
        <f>IF($C698="-",IF($A698="-",IF(VLOOKUP($D698,CoRAP_update!$A$5:$O$376,15,FALSE)="",NA(),VLOOKUP($D698,CoRAP_update!$A$5:$O$376,15,FALSE)),IF(VLOOKUP($A698,CoRAP_update!$D$5:$O$376,12,FALSE)="",NA(),VLOOKUP($A698,CoRAP_update!$D$5:$O$376,12,FALSE))),IF(VLOOKUP($C698,CoRAP_update!$C$5:$O$376,13,FALSE)="",NA(),VLOOKUP($C698,CoRAP_update!$C$5:$O$376,13,FALSE)))</f>
        <v>#N/A</v>
      </c>
      <c r="S698" s="144" t="e">
        <f>IF($C698="-",IF($A698="-",VLOOKUP($D698,CoRAP_update!$A$5:$J$376,MATCH(Sammanfattning!S$1,CoRAP_update!$A$4:$J$4,0),FALSE),VLOOKUP($A698,CoRAP_update!$D$5:$J$376,MATCH(Sammanfattning!S$1,CoRAP_update!$D$4:$J$4,0),FALSE)),VLOOKUP($C698,CoRAP_update!$C$5:$J$376,MATCH(Sammanfattning!S$1,CoRAP_update!$C$4:$J$4,0),FALSE))</f>
        <v>#N/A</v>
      </c>
      <c r="T698" s="76" t="e">
        <f>IF($A698="-",VLOOKUP($D698,EDC_update!$C$2:$F$450,4,FALSE),VLOOKUP($A698,EDC_update!$B$2:$F$450,5,FALSE))</f>
        <v>#N/A</v>
      </c>
      <c r="V698" s="78">
        <f>IF(IFERROR(SEARCH("PBT",P698),99)=99,IF(IFERROR(SEARCH("suspected PBT",S698),99)=99,IF(IFERROR(SEARCH("concluded to be PBT",K698),99)=99,IF(IFERROR(SEARCH("PBT",S698),99)=99,IF(IFERROR(SEARCH("PBT cand",L698),99)=99,IF(IFERROR(SEARCH("PBT",L698),99)=99,IF(IFERROR(SEARCH("persistent, bioackumulative and toxic properties",K698),99)=99,0,Scoring!$E$3),Scoring!$E$3),Scoring!$E$7),Scoring!$E$3),Scoring!$E$5),Scoring!$E$6),Scoring!$E$3)</f>
        <v>0</v>
      </c>
      <c r="W698" s="78">
        <f>IF(IFERROR(SEARCH("vPvB",P698),99)=99,IF(IFERROR(SEARCH("suspected pbt/vPvB",S698),99)=99,IF(IFERROR(SEARCH("vPvB",S698),99)=99,IF(IFERROR(SEARCH("concluded to be a vPvB",S698),99)=99,IF(IFERROR(SEARCH("identified as vPvB",K698),99)=99,IF(IFERROR(SEARCH("concluded to be a vPvB",K698),99)=99,IF(IFERROR(SEARCH("concluded to be both pbt and vPvB",S698),99)=99,IF(IFERROR(SEARCH("concluded to be both pbt and vPvB",K698),99)=99,0,Scoring!$E$5),Scoring!$E$5),Scoring!$E$5),Scoring!$E$5),Scoring!$E$5),Scoring!$E$4),Scoring!$E$6),Scoring!$E$4)</f>
        <v>0</v>
      </c>
      <c r="X698" s="78">
        <f>IF(IFERROR(SEARCH("H410",N698),99)=99,IF(IFERROR(SEARCH("H410",O698),99)=99,IF(IFERROR(SEARCH("H410",Q698),99)=99,IF(IFERROR(SEARCH("H410",M698),99)=99,IF(IFERROR(SEARCH("H410",R698),99)=99,IF(IFERROR(SEARCH("H411",N698),99)=99,IF(IFERROR(SEARCH("H411",O698),99)=99,IF(IFERROR(SEARCH("H411",Q698),99)=99,IF(IFERROR(SEARCH("H411",M698),99)=99,IF(IFERROR(SEARCH("H411",R698),99)=99,IF(IFERROR(SEARCH("H413",N698),99)=99,IF(IFERROR(SEARCH("H413",O698),99)=99,IF(IFERROR(SEARCH("H413",Q698),99)=99,IF(IFERROR(SEARCH("H413",M698),99)=99,IF(IFERROR(SEARCH("H413",R698),99)=99,IF(IFERROR(SEARCH("H412",N698),99)=99,IF(IFERROR(SEARCH("H412",O698),99)=99,IF(IFERROR(SEARCH("H412",Q698),99)=99,IF(IFERROR(SEARCH("H412",M698),99)=99,IF(IFERROR(SEARCH("H412",R698),99)=99,0,Scoring!$E$2),Scoring!$E$2),Scoring!$E$2),Scoring!$E$2),Scoring!$E$2),Scoring!$E$2),Scoring!$E$2),Scoring!$E$2),Scoring!$E$2),Scoring!$E$2),Scoring!$E$2),Scoring!$E$2),Scoring!$E$2),Scoring!$E$2),Scoring!$E$2),Scoring!$E$2),Scoring!$E$2),Scoring!$E$2),Scoring!$E$2),Scoring!$E$2)</f>
        <v>0</v>
      </c>
      <c r="Y698" s="78">
        <f>IF(IFERROR(SEARCH("CMR",K698),99)=99,IF(IFERROR(SEARCH("Suspected CMR",S698),99)=99,IF(IFERROR(SEARCH("CMR",S698),99)=99,0,Scoring!$E$8),Scoring!$E$9),Scoring!$E$8)</f>
        <v>3</v>
      </c>
      <c r="Z698" s="78">
        <f>IF(IFERROR(SEARCH("H350",N698),99)=99,IF(IFERROR(SEARCH("H350",O698),99)=99,IF(IFERROR(SEARCH("H350",Q698),99)=99,IF(IFERROR(SEARCH("H350",M698),99)=99,IF(IFERROR(SEARCH("H350",R698),99)=99,IF(IFERROR(SEARCH("H351",N698),99)=99,IF(IFERROR(SEARCH("H351",O698),99)=99,IF(IFERROR(SEARCH("H351",Q698),99)=99,IF(IFERROR(SEARCH("H351",M698),99)=99,IF(IFERROR(SEARCH("H351",R698),99)=99,IF(IFERROR(SEARCH("carcinogenic",P698),99)=99,IF(IFERROR(SEARCH("suspected carcinogenic",S698),99)=99,0,Scoring!$E$12),Scoring!$E$11),Scoring!$E$10),Scoring!$E$10),Scoring!$E$10),Scoring!$E$10),Scoring!$E$10),Scoring!$E$10),Scoring!$E$10),Scoring!$E$10),Scoring!$E$10),Scoring!$E$10)</f>
        <v>1</v>
      </c>
      <c r="AA698" s="78">
        <f>IF(IFERROR(SEARCH("H340",N698),99)=99,IF(IFERROR(SEARCH("H340",O698),99)=99,IF(IFERROR(SEARCH("H340",Q698),99)=99,IF(IFERROR(SEARCH("H340",M698),99)=99,IF(IFERROR(SEARCH("H340",R698),99)=99,IF(IFERROR(SEARCH("H341",N698),99)=99,IF(IFERROR(SEARCH("H341",O698),99)=99,IF(IFERROR(SEARCH("H341",Q698),99)=99,IF(IFERROR(SEARCH("H341",M698),99)=99,IF(IFERROR(SEARCH("H341",R698),99)=99,IF(IFERROR(SEARCH("mutagenic",P698),99)=99,IF(IFERROR(SEARCH("suspected mutagenic",S698),99)=99,0,Scoring!$E$15),Scoring!$E$14),Scoring!$E$13),Scoring!$E$13),Scoring!$E$13),Scoring!$E$13),Scoring!$E$13),Scoring!$E$13),Scoring!$E$13),Scoring!$E$13),Scoring!$E$13),Scoring!$E$13)</f>
        <v>0</v>
      </c>
      <c r="AB698" s="78">
        <f>IF(IFERROR(SEARCH("H360",N698),99)=99,IF(IFERROR(SEARCH("H360",O698),99)=99,IF(IFERROR(SEARCH("H360",Q698),99)=99,IF(IFERROR(SEARCH("H360",M698),99)=99,IF(IFERROR(SEARCH("H360",R698),99)=99,IF(IFERROR(SEARCH("H361",N698),99)=99,IF(IFERROR(SEARCH("H361",O698),99)=99,IF(IFERROR(SEARCH("H361",Q698),99)=99,IF(IFERROR(SEARCH("H361",M698),99)=99,IF(IFERROR(SEARCH("H361",R698),99)=99,IF(IFERROR(SEARCH("reproduction",P698),99)=99,IF(IFERROR(SEARCH("suspected reprotoxic",S698),99)=99,IF(IFERROR(SEARCH("reprotoxic",S698),99)=99,IF(IFERROR(SEARCH("reprotoxic",K698),99)=99,0,Scoring!$E$18),Scoring!$E$18),Scoring!$E$19),Scoring!$E$17),Scoring!$E$16),Scoring!$E$16),Scoring!$E$16),Scoring!$E$16),Scoring!$E$16),Scoring!$E$16),Scoring!$E$16),Scoring!$E$16),Scoring!$E$16),Scoring!$E$16)</f>
        <v>0</v>
      </c>
      <c r="AC698" s="78">
        <f>IF(IFERROR(SEARCH("57f",L698),99)=99,IF(IFERROR(SEARCH("57(f)",P698),99)=99,0,Scoring!$E$20),Scoring!$E$20)</f>
        <v>0</v>
      </c>
      <c r="AD698" s="78">
        <f>IF(IFERROR(SEARCH("CAT1",T698),99)=99,IF(IFERROR(SEARCH("CAT2",T698),99)=99,IF(IFERROR(SEARCH("CAT3",T698),99)=99,IF(IFERROR(SEARCH("concluded to be endocrine",K698),99)=99,IF(IFERROR(SEARCH("categorised as endocrine",K698),99)=99,IF(IFERROR(SEARCH("endocrine disrupting",P698),99)=99,IF(IFERROR(SEARCH("endocrine disrupting",K698),99)=99,IF(IFERROR(SEARCH("suspected endocrine",S698),99)=99,IF(IFERROR(SEARCH("potential endocrine",S698),99)=99,0,Scoring!$E$25),Scoring!$E$25),Scoring!$E$24),Scoring!$E$24),Scoring!$E$24),Scoring!$E$24),Scoring!$E$23),Scoring!$E$22),Scoring!$E$21)</f>
        <v>0</v>
      </c>
      <c r="AE698" s="78">
        <f>IF(IFERROR(SEARCH("suspected sensitiser",S698),99)=99,IF(IFERROR(SEARCH("sensitiser",S698),99)=99,IF(IFERROR(SEARCH("other hazard based concern",S698),99)=99,0,Scoring!$E$28),Scoring!$E$26),Scoring!$E$27)</f>
        <v>0</v>
      </c>
      <c r="AF698" s="78">
        <f>IF(IFERROR(M698,1)=1,IF(IFERROR(N698,1)=1,IF(IFERROR(O698,1)=1,IF(IFERROR(Q698,1)=1,IF(IFERROR(R698,1)=1,IF(IFERROR(T698,1)=1,IF(IFERROR(K698,1)=1,IF(IFERROR(P698,1)=1,IF(IFERROR(S698,1)=1,Scoring!$E$29,0),0),0),0),0),0),0),0),0)</f>
        <v>0</v>
      </c>
      <c r="AG698" s="78">
        <f t="shared" si="53"/>
        <v>3</v>
      </c>
      <c r="AI698" s="93"/>
      <c r="AJ698" s="94"/>
      <c r="AK698" s="76"/>
      <c r="AL698" s="75"/>
      <c r="AN698" s="79"/>
      <c r="AO698" s="79"/>
      <c r="AP698" s="79"/>
      <c r="AQ698" s="79"/>
      <c r="AR698" s="79"/>
      <c r="AS698" s="78"/>
      <c r="AU698" s="79">
        <f>IF(IFERROR(F698,99)=99,IF(IFERROR(G698,99)=99,IF(IFERROR(H698,99)=99,IF(IFERROR(I698,99)=99,IF(IFERROR(E698,99)=99,IF(IFERROR(J698,99)=99,0,Scoring!$B$7),Scoring!$B$3),Scoring!$B$2),Scoring!$B$6),Scoring!$B$5),Scoring!$B$4)</f>
        <v>0.3</v>
      </c>
      <c r="AV698" s="78">
        <f t="shared" si="54"/>
        <v>0.89999999999999991</v>
      </c>
      <c r="AW698" s="78"/>
      <c r="AX698" s="66"/>
      <c r="AY698" s="78"/>
      <c r="AZ698" s="76"/>
      <c r="BA698" s="76"/>
      <c r="BB698" s="76"/>
    </row>
    <row r="699" spans="1:54" x14ac:dyDescent="0.25">
      <c r="A699" s="77" t="s">
        <v>6577</v>
      </c>
      <c r="B699" s="76" t="str">
        <f t="shared" si="55"/>
        <v>273-265-5</v>
      </c>
      <c r="C699" s="77" t="s">
        <v>2065</v>
      </c>
      <c r="D699" s="77" t="s">
        <v>2066</v>
      </c>
      <c r="E699" s="76" t="str">
        <f>IF(C699="-",IF(A699="-",VLOOKUP(D699,'sin-list 180320_update'!$C$2:$C$835,1,FALSE),VLOOKUP(A699,'sin-list 180320_update'!$A$2:$A$835,1,FALSE)),VLOOKUP(C699,'sin-list 180320_update'!$B$2:$B$835,1,FALSE))</f>
        <v>273-265-5</v>
      </c>
      <c r="F699" s="76" t="e">
        <f>IF($C699="-",IF($A699="-",VLOOKUP($D699,'REACH Bilaga XVII_update'!$A$5:$A$131,1,FALSE),VLOOKUP($A699,'REACH Bilaga XVII_update'!$C$5:$C$131,1,FALSE)),VLOOKUP($C699,'REACH Bilaga XVII_update'!$B$5:$B$131,1,FALSE))</f>
        <v>#N/A</v>
      </c>
      <c r="G699" s="76" t="e">
        <f>IF($C699="-",IF($A699="-",VLOOKUP($D699,' REACH Bilaga 59_update'!$A$5:$A$210,1,FALSE),VLOOKUP($A699,' REACH Bilaga 59_update'!$D$5:$D$210,1,FALSE)),VLOOKUP($C699,' REACH Bilaga 59_update'!$C$5:$C$210,1,FALSE))</f>
        <v>#N/A</v>
      </c>
      <c r="H699" s="76" t="e">
        <f>IF($C699="-",IF($A699="-",VLOOKUP($D699,'REACH Bilaga XIV_update'!$A$5:$A$110,1,FALSE),VLOOKUP($A699,'REACH Bilaga XIV_update'!$D$5:$D$110,1,FALSE)),VLOOKUP($C699,'REACH Bilaga XIV_update'!$C$5:$C$110,1,FALSE))</f>
        <v>#N/A</v>
      </c>
      <c r="I699" s="76" t="e">
        <f>IF($C699="-",IF($A699="-",VLOOKUP($D699,CoRAP_update!$A$5:$A$376,1,FALSE),VLOOKUP($A699,CoRAP_update!$D$5:$D$376,1,FALSE)),VLOOKUP($C699,CoRAP_update!$C$5:$C$376,1,FALSE))</f>
        <v>#N/A</v>
      </c>
      <c r="J699" s="76" t="e">
        <f>IF($C699="-",IF($A699="-",VLOOKUP($D699,EDC_update!$C$2:$C$450,1,FALSE),VLOOKUP($A699,EDC_update!$B$2:$B$450,1,FALSE)),VLOOKUP($C699,EDC_update!$L$2:$L$450,1,FALSE))</f>
        <v>#N/A</v>
      </c>
      <c r="K699" s="76" t="str">
        <f>IF($C699="-",IF($A699="-",IF(VLOOKUP($D699,'sin-list 180320_update'!$C$2:$S$835,3,FALSE)="",NA(),VLOOKUP($D699,'sin-list 180320_update'!$C$2:$S$835,3,FALSE)),IF(VLOOKUP($A699,'sin-list 180320_update'!$A$2:$S$835,5,FALSE)="",NA(),VLOOKUP($A699,'sin-list 180320_update'!$A$2:$S$835,5,FALSE))),IF(VLOOKUP($C699,'sin-list 180320_update'!$B$2:$S$835,4,FALSE)="",NA(),VLOOKUP($C699,'sin-list 180320_update'!$B$2:$S$835,4,FALSE)))</f>
        <v>Classified CMR according to Annex VI of Regulation 1272/2008. (Might not apply when contaminants are below below legal thresholds and/or full refining history is known)</v>
      </c>
      <c r="L699" s="76" t="str">
        <f>IF($C699="-",IF($A699="-",VLOOKUP($D699,'sin-list 180320_update'!$C$2:$S$835,6,FALSE),VLOOKUP($A699,'sin-list 180320_update'!$A$2:$S$835,8,FALSE)),VLOOKUP($C699,'sin-list 180320_update'!$B$2:$S$835,7,FALSE))</f>
        <v>Press. Gas
Flam. Gas 1
Carc. 1B
Muta. 1B</v>
      </c>
      <c r="M699" s="76" t="str">
        <f>IF($C699="-",IF($A699="-",IF(VLOOKUP($D699,'sin-list 180320_update'!$C$2:$S$835,8,FALSE)="",NA(),VLOOKUP($D699,'sin-list 180320_update'!$C$2:$S$835,8,FALSE)),IF(VLOOKUP($A699,'sin-list 180320_update'!$A$2:$S$835,10,FALSE)="",NA(),VLOOKUP($A699,'sin-list 180320_update'!$A$2:$S$835,10,FALSE))),IF(VLOOKUP($C699,'sin-list 180320_update'!$B$2:$S$835,9,FALSE)="",NA(),VLOOKUP($C699,'sin-list 180320_update'!$B$2:$S$835,9,FALSE)))</f>
        <v>H220
H350
H340</v>
      </c>
      <c r="N699" s="76" t="e">
        <f>IF($C699="-",IF($A699="-",IF(VLOOKUP($D699,'REACH Bilaga XVII_update'!$A$5:$E$131,4,FALSE)="",NA(),VLOOKUP($D699,'REACH Bilaga XVII_update'!$A$5:$E$131,4,FALSE)),IF(VLOOKUP($A699,'REACH Bilaga XVII_update'!$C$5:$D$131,2,FALSE)="",NA(),VLOOKUP($A699,'REACH Bilaga XVII_update'!$C$5:$D$131,2,FALSE))),IF(VLOOKUP($C699,'REACH Bilaga XVII_update'!$B$5:$D$131,3,FALSE)="",NA(),VLOOKUP($C699,'REACH Bilaga XVII_update'!$B$5:$D$131,3,FALSE)))</f>
        <v>#N/A</v>
      </c>
      <c r="O699" s="76" t="e">
        <f>IF($C699="-",IF($A699="-",IF(VLOOKUP($D699,' REACH Bilaga 59_update'!$A$5:$E$210,5,FALSE)="",NA(),VLOOKUP($D699,' REACH Bilaga 59_update'!$A$5:$E$210,5,FALSE)),IF(VLOOKUP($A699,' REACH Bilaga 59_update'!$D$5:$E$210,2,FALSE)="",NA(),VLOOKUP($A699,' REACH Bilaga 59_update'!$D$5:$E$210,2,FALSE))),IF(VLOOKUP($C699,' REACH Bilaga 59_update'!$C$5:$E$210,3,FALSE)="",NA(),VLOOKUP($C699,' REACH Bilaga 59_update'!$C$5:$E$210,3,FALSE)))</f>
        <v>#N/A</v>
      </c>
      <c r="P699" s="76" t="e">
        <f>IF(C699="-",IF(A699="-",IFERROR(VLOOKUP($D699,' REACH Bilaga 59_update'!$A$5:$F$210,MATCH(Sammanfattning!P$1,' REACH Bilaga 59_update'!$A$4:$F$4,0),FALSE),VLOOKUP($D699,'REACH Bilaga XIV_update'!$A$4:$H$110,MATCH(Sammanfattning!P$1,'REACH Bilaga XIV_update'!$A$4:$H$4,0),FALSE)),IFERROR(VLOOKUP($A699,' REACH Bilaga 59_update'!$D$5:$F$210,MATCH(Sammanfattning!P$1,' REACH Bilaga 59_update'!$D$4:$F$4,0),FALSE),VLOOKUP($A699,'REACH Bilaga XIV_update'!$D$4:$H$110,MATCH(Sammanfattning!P$1,'REACH Bilaga XIV_update'!$D$4:$H$4,0),FALSE))),IFERROR(VLOOKUP($C699,' REACH Bilaga 59_update'!$C$5:$F$210,MATCH(Sammanfattning!P$1,' REACH Bilaga 59_update'!$C$4:$F$4,0),FALSE),VLOOKUP($C699,'REACH Bilaga XIV_update'!$C$4:$H$110,MATCH(Sammanfattning!P$1,'REACH Bilaga XIV_update'!$C$4:$H$4,0),FALSE)))</f>
        <v>#N/A</v>
      </c>
      <c r="Q699" s="76" t="e">
        <f>IF($C699="-",IF($A699="-",IF(VLOOKUP($D699,'REACH Bilaga XIV_update'!$A$5:$I$110,9,FALSE)="",NA(),VLOOKUP($D699,'REACH Bilaga XIV_update'!$A$5:$I$110,9,FALSE)),IF(VLOOKUP($A699,'REACH Bilaga XIV_update'!$D$5:$I$110,6,FALSE)="",NA(),VLOOKUP($A699,'REACH Bilaga XIV_update'!$D$5:$I$110,6,FALSE))),IF(VLOOKUP($C699,'REACH Bilaga XIV_update'!$C$5:$I$110,7,FALSE)="",NA(),VLOOKUP($C699,'REACH Bilaga XIV_update'!$C$5:$I$110,7,FALSE)))</f>
        <v>#N/A</v>
      </c>
      <c r="R699" s="76" t="e">
        <f>IF($C699="-",IF($A699="-",IF(VLOOKUP($D699,CoRAP_update!$A$5:$O$376,15,FALSE)="",NA(),VLOOKUP($D699,CoRAP_update!$A$5:$O$376,15,FALSE)),IF(VLOOKUP($A699,CoRAP_update!$D$5:$O$376,12,FALSE)="",NA(),VLOOKUP($A699,CoRAP_update!$D$5:$O$376,12,FALSE))),IF(VLOOKUP($C699,CoRAP_update!$C$5:$O$376,13,FALSE)="",NA(),VLOOKUP($C699,CoRAP_update!$C$5:$O$376,13,FALSE)))</f>
        <v>#N/A</v>
      </c>
      <c r="S699" s="144" t="e">
        <f>IF($C699="-",IF($A699="-",VLOOKUP($D699,CoRAP_update!$A$5:$J$376,MATCH(Sammanfattning!S$1,CoRAP_update!$A$4:$J$4,0),FALSE),VLOOKUP($A699,CoRAP_update!$D$5:$J$376,MATCH(Sammanfattning!S$1,CoRAP_update!$D$4:$J$4,0),FALSE)),VLOOKUP($C699,CoRAP_update!$C$5:$J$376,MATCH(Sammanfattning!S$1,CoRAP_update!$C$4:$J$4,0),FALSE))</f>
        <v>#N/A</v>
      </c>
      <c r="T699" s="76" t="e">
        <f>IF($A699="-",VLOOKUP($D699,EDC_update!$C$2:$F$450,4,FALSE),VLOOKUP($A699,EDC_update!$B$2:$F$450,5,FALSE))</f>
        <v>#N/A</v>
      </c>
      <c r="V699" s="78">
        <f>IF(IFERROR(SEARCH("PBT",P699),99)=99,IF(IFERROR(SEARCH("suspected PBT",S699),99)=99,IF(IFERROR(SEARCH("concluded to be PBT",K699),99)=99,IF(IFERROR(SEARCH("PBT",S699),99)=99,IF(IFERROR(SEARCH("PBT cand",L699),99)=99,IF(IFERROR(SEARCH("PBT",L699),99)=99,IF(IFERROR(SEARCH("persistent, bioackumulative and toxic properties",K699),99)=99,0,Scoring!$E$3),Scoring!$E$3),Scoring!$E$7),Scoring!$E$3),Scoring!$E$5),Scoring!$E$6),Scoring!$E$3)</f>
        <v>0</v>
      </c>
      <c r="W699" s="78">
        <f>IF(IFERROR(SEARCH("vPvB",P699),99)=99,IF(IFERROR(SEARCH("suspected pbt/vPvB",S699),99)=99,IF(IFERROR(SEARCH("vPvB",S699),99)=99,IF(IFERROR(SEARCH("concluded to be a vPvB",S699),99)=99,IF(IFERROR(SEARCH("identified as vPvB",K699),99)=99,IF(IFERROR(SEARCH("concluded to be a vPvB",K699),99)=99,IF(IFERROR(SEARCH("concluded to be both pbt and vPvB",S699),99)=99,IF(IFERROR(SEARCH("concluded to be both pbt and vPvB",K699),99)=99,0,Scoring!$E$5),Scoring!$E$5),Scoring!$E$5),Scoring!$E$5),Scoring!$E$5),Scoring!$E$4),Scoring!$E$6),Scoring!$E$4)</f>
        <v>0</v>
      </c>
      <c r="X699" s="78">
        <f>IF(IFERROR(SEARCH("H410",N699),99)=99,IF(IFERROR(SEARCH("H410",O699),99)=99,IF(IFERROR(SEARCH("H410",Q699),99)=99,IF(IFERROR(SEARCH("H410",M699),99)=99,IF(IFERROR(SEARCH("H410",R699),99)=99,IF(IFERROR(SEARCH("H411",N699),99)=99,IF(IFERROR(SEARCH("H411",O699),99)=99,IF(IFERROR(SEARCH("H411",Q699),99)=99,IF(IFERROR(SEARCH("H411",M699),99)=99,IF(IFERROR(SEARCH("H411",R699),99)=99,IF(IFERROR(SEARCH("H413",N699),99)=99,IF(IFERROR(SEARCH("H413",O699),99)=99,IF(IFERROR(SEARCH("H413",Q699),99)=99,IF(IFERROR(SEARCH("H413",M699),99)=99,IF(IFERROR(SEARCH("H413",R699),99)=99,IF(IFERROR(SEARCH("H412",N699),99)=99,IF(IFERROR(SEARCH("H412",O699),99)=99,IF(IFERROR(SEARCH("H412",Q699),99)=99,IF(IFERROR(SEARCH("H412",M699),99)=99,IF(IFERROR(SEARCH("H412",R699),99)=99,0,Scoring!$E$2),Scoring!$E$2),Scoring!$E$2),Scoring!$E$2),Scoring!$E$2),Scoring!$E$2),Scoring!$E$2),Scoring!$E$2),Scoring!$E$2),Scoring!$E$2),Scoring!$E$2),Scoring!$E$2),Scoring!$E$2),Scoring!$E$2),Scoring!$E$2),Scoring!$E$2),Scoring!$E$2),Scoring!$E$2),Scoring!$E$2),Scoring!$E$2)</f>
        <v>0</v>
      </c>
      <c r="Y699" s="78">
        <f>IF(IFERROR(SEARCH("CMR",K699),99)=99,IF(IFERROR(SEARCH("Suspected CMR",S699),99)=99,IF(IFERROR(SEARCH("CMR",S699),99)=99,0,Scoring!$E$8),Scoring!$E$9),Scoring!$E$8)</f>
        <v>3</v>
      </c>
      <c r="Z699" s="78">
        <f>IF(IFERROR(SEARCH("H350",N699),99)=99,IF(IFERROR(SEARCH("H350",O699),99)=99,IF(IFERROR(SEARCH("H350",Q699),99)=99,IF(IFERROR(SEARCH("H350",M699),99)=99,IF(IFERROR(SEARCH("H350",R699),99)=99,IF(IFERROR(SEARCH("H351",N699),99)=99,IF(IFERROR(SEARCH("H351",O699),99)=99,IF(IFERROR(SEARCH("H351",Q699),99)=99,IF(IFERROR(SEARCH("H351",M699),99)=99,IF(IFERROR(SEARCH("H351",R699),99)=99,IF(IFERROR(SEARCH("carcinogenic",P699),99)=99,IF(IFERROR(SEARCH("suspected carcinogenic",S699),99)=99,0,Scoring!$E$12),Scoring!$E$11),Scoring!$E$10),Scoring!$E$10),Scoring!$E$10),Scoring!$E$10),Scoring!$E$10),Scoring!$E$10),Scoring!$E$10),Scoring!$E$10),Scoring!$E$10),Scoring!$E$10)</f>
        <v>1</v>
      </c>
      <c r="AA699" s="78">
        <f>IF(IFERROR(SEARCH("H340",N699),99)=99,IF(IFERROR(SEARCH("H340",O699),99)=99,IF(IFERROR(SEARCH("H340",Q699),99)=99,IF(IFERROR(SEARCH("H340",M699),99)=99,IF(IFERROR(SEARCH("H340",R699),99)=99,IF(IFERROR(SEARCH("H341",N699),99)=99,IF(IFERROR(SEARCH("H341",O699),99)=99,IF(IFERROR(SEARCH("H341",Q699),99)=99,IF(IFERROR(SEARCH("H341",M699),99)=99,IF(IFERROR(SEARCH("H341",R699),99)=99,IF(IFERROR(SEARCH("mutagenic",P699),99)=99,IF(IFERROR(SEARCH("suspected mutagenic",S699),99)=99,0,Scoring!$E$15),Scoring!$E$14),Scoring!$E$13),Scoring!$E$13),Scoring!$E$13),Scoring!$E$13),Scoring!$E$13),Scoring!$E$13),Scoring!$E$13),Scoring!$E$13),Scoring!$E$13),Scoring!$E$13)</f>
        <v>1</v>
      </c>
      <c r="AB699" s="78">
        <f>IF(IFERROR(SEARCH("H360",N699),99)=99,IF(IFERROR(SEARCH("H360",O699),99)=99,IF(IFERROR(SEARCH("H360",Q699),99)=99,IF(IFERROR(SEARCH("H360",M699),99)=99,IF(IFERROR(SEARCH("H360",R699),99)=99,IF(IFERROR(SEARCH("H361",N699),99)=99,IF(IFERROR(SEARCH("H361",O699),99)=99,IF(IFERROR(SEARCH("H361",Q699),99)=99,IF(IFERROR(SEARCH("H361",M699),99)=99,IF(IFERROR(SEARCH("H361",R699),99)=99,IF(IFERROR(SEARCH("reproduction",P699),99)=99,IF(IFERROR(SEARCH("suspected reprotoxic",S699),99)=99,IF(IFERROR(SEARCH("reprotoxic",S699),99)=99,IF(IFERROR(SEARCH("reprotoxic",K699),99)=99,0,Scoring!$E$18),Scoring!$E$18),Scoring!$E$19),Scoring!$E$17),Scoring!$E$16),Scoring!$E$16),Scoring!$E$16),Scoring!$E$16),Scoring!$E$16),Scoring!$E$16),Scoring!$E$16),Scoring!$E$16),Scoring!$E$16),Scoring!$E$16)</f>
        <v>0</v>
      </c>
      <c r="AC699" s="78">
        <f>IF(IFERROR(SEARCH("57f",L699),99)=99,IF(IFERROR(SEARCH("57(f)",P699),99)=99,0,Scoring!$E$20),Scoring!$E$20)</f>
        <v>0</v>
      </c>
      <c r="AD699" s="78">
        <f>IF(IFERROR(SEARCH("CAT1",T699),99)=99,IF(IFERROR(SEARCH("CAT2",T699),99)=99,IF(IFERROR(SEARCH("CAT3",T699),99)=99,IF(IFERROR(SEARCH("concluded to be endocrine",K699),99)=99,IF(IFERROR(SEARCH("categorised as endocrine",K699),99)=99,IF(IFERROR(SEARCH("endocrine disrupting",P699),99)=99,IF(IFERROR(SEARCH("endocrine disrupting",K699),99)=99,IF(IFERROR(SEARCH("suspected endocrine",S699),99)=99,IF(IFERROR(SEARCH("potential endocrine",S699),99)=99,0,Scoring!$E$25),Scoring!$E$25),Scoring!$E$24),Scoring!$E$24),Scoring!$E$24),Scoring!$E$24),Scoring!$E$23),Scoring!$E$22),Scoring!$E$21)</f>
        <v>0</v>
      </c>
      <c r="AE699" s="78">
        <f>IF(IFERROR(SEARCH("suspected sensitiser",S699),99)=99,IF(IFERROR(SEARCH("sensitiser",S699),99)=99,IF(IFERROR(SEARCH("other hazard based concern",S699),99)=99,0,Scoring!$E$28),Scoring!$E$26),Scoring!$E$27)</f>
        <v>0</v>
      </c>
      <c r="AF699" s="78">
        <f>IF(IFERROR(M699,1)=1,IF(IFERROR(N699,1)=1,IF(IFERROR(O699,1)=1,IF(IFERROR(Q699,1)=1,IF(IFERROR(R699,1)=1,IF(IFERROR(T699,1)=1,IF(IFERROR(K699,1)=1,IF(IFERROR(P699,1)=1,IF(IFERROR(S699,1)=1,Scoring!$E$29,0),0),0),0),0),0),0),0),0)</f>
        <v>0</v>
      </c>
      <c r="AG699" s="78">
        <f t="shared" si="53"/>
        <v>3</v>
      </c>
      <c r="AI699" s="93"/>
      <c r="AJ699" s="94"/>
      <c r="AK699" s="76"/>
      <c r="AL699" s="75"/>
      <c r="AN699" s="79"/>
      <c r="AO699" s="79"/>
      <c r="AP699" s="79"/>
      <c r="AQ699" s="79"/>
      <c r="AR699" s="79"/>
      <c r="AS699" s="78"/>
      <c r="AU699" s="79">
        <f>IF(IFERROR(F699,99)=99,IF(IFERROR(G699,99)=99,IF(IFERROR(H699,99)=99,IF(IFERROR(I699,99)=99,IF(IFERROR(E699,99)=99,IF(IFERROR(J699,99)=99,0,Scoring!$B$7),Scoring!$B$3),Scoring!$B$2),Scoring!$B$6),Scoring!$B$5),Scoring!$B$4)</f>
        <v>0.3</v>
      </c>
      <c r="AV699" s="78">
        <f t="shared" si="54"/>
        <v>0.89999999999999991</v>
      </c>
      <c r="AW699" s="78"/>
      <c r="AX699" s="66"/>
      <c r="AY699" s="78"/>
      <c r="AZ699" s="76"/>
      <c r="BA699" s="76"/>
      <c r="BB699" s="76"/>
    </row>
    <row r="700" spans="1:54" x14ac:dyDescent="0.25">
      <c r="A700" s="77" t="s">
        <v>7627</v>
      </c>
      <c r="B700" s="76" t="str">
        <f t="shared" si="55"/>
        <v>273-266-0</v>
      </c>
      <c r="C700" s="77" t="s">
        <v>2067</v>
      </c>
      <c r="D700" s="77" t="s">
        <v>2068</v>
      </c>
      <c r="E700" s="76" t="str">
        <f>IF(C700="-",IF(A700="-",VLOOKUP(D700,'sin-list 180320_update'!$C$2:$C$835,1,FALSE),VLOOKUP(A700,'sin-list 180320_update'!$A$2:$A$835,1,FALSE)),VLOOKUP(C700,'sin-list 180320_update'!$B$2:$B$835,1,FALSE))</f>
        <v>273-266-0</v>
      </c>
      <c r="F700" s="76" t="e">
        <f>IF($C700="-",IF($A700="-",VLOOKUP($D700,'REACH Bilaga XVII_update'!$A$5:$A$131,1,FALSE),VLOOKUP($A700,'REACH Bilaga XVII_update'!$C$5:$C$131,1,FALSE)),VLOOKUP($C700,'REACH Bilaga XVII_update'!$B$5:$B$131,1,FALSE))</f>
        <v>#N/A</v>
      </c>
      <c r="G700" s="76" t="e">
        <f>IF($C700="-",IF($A700="-",VLOOKUP($D700,' REACH Bilaga 59_update'!$A$5:$A$210,1,FALSE),VLOOKUP($A700,' REACH Bilaga 59_update'!$D$5:$D$210,1,FALSE)),VLOOKUP($C700,' REACH Bilaga 59_update'!$C$5:$C$210,1,FALSE))</f>
        <v>#N/A</v>
      </c>
      <c r="H700" s="76" t="e">
        <f>IF($C700="-",IF($A700="-",VLOOKUP($D700,'REACH Bilaga XIV_update'!$A$5:$A$110,1,FALSE),VLOOKUP($A700,'REACH Bilaga XIV_update'!$D$5:$D$110,1,FALSE)),VLOOKUP($C700,'REACH Bilaga XIV_update'!$C$5:$C$110,1,FALSE))</f>
        <v>#N/A</v>
      </c>
      <c r="I700" s="76" t="e">
        <f>IF($C700="-",IF($A700="-",VLOOKUP($D700,CoRAP_update!$A$5:$A$376,1,FALSE),VLOOKUP($A700,CoRAP_update!$D$5:$D$376,1,FALSE)),VLOOKUP($C700,CoRAP_update!$C$5:$C$376,1,FALSE))</f>
        <v>#N/A</v>
      </c>
      <c r="J700" s="76" t="e">
        <f>IF($C700="-",IF($A700="-",VLOOKUP($D700,EDC_update!$C$2:$C$450,1,FALSE),VLOOKUP($A700,EDC_update!$B$2:$B$450,1,FALSE)),VLOOKUP($C700,EDC_update!$L$2:$L$450,1,FALSE))</f>
        <v>#N/A</v>
      </c>
      <c r="K700" s="76" t="str">
        <f>IF($C700="-",IF($A700="-",IF(VLOOKUP($D700,'sin-list 180320_update'!$C$2:$S$835,3,FALSE)="",NA(),VLOOKUP($D700,'sin-list 180320_update'!$C$2:$S$835,3,FALSE)),IF(VLOOKUP($A700,'sin-list 180320_update'!$A$2:$S$835,5,FALSE)="",NA(),VLOOKUP($A700,'sin-list 180320_update'!$A$2:$S$835,5,FALSE))),IF(VLOOKUP($C700,'sin-list 180320_update'!$B$2:$S$835,4,FALSE)="",NA(),VLOOKUP($C700,'sin-list 180320_update'!$B$2:$S$835,4,FALSE)))</f>
        <v>Classified CMR according to Annex VI of Regulation 1272/2008. (Might not apply when contaminants are below below legal thresholds and/or full refining history is known)</v>
      </c>
      <c r="L700" s="76" t="str">
        <f>IF($C700="-",IF($A700="-",VLOOKUP($D700,'sin-list 180320_update'!$C$2:$S$835,6,FALSE),VLOOKUP($A700,'sin-list 180320_update'!$A$2:$S$835,8,FALSE)),VLOOKUP($C700,'sin-list 180320_update'!$B$2:$S$835,7,FALSE))</f>
        <v>Carc. 1B
Muta. 1B
Asp. Tox. 1</v>
      </c>
      <c r="M700" s="76" t="str">
        <f>IF($C700="-",IF($A700="-",IF(VLOOKUP($D700,'sin-list 180320_update'!$C$2:$S$835,8,FALSE)="",NA(),VLOOKUP($D700,'sin-list 180320_update'!$C$2:$S$835,8,FALSE)),IF(VLOOKUP($A700,'sin-list 180320_update'!$A$2:$S$835,10,FALSE)="",NA(),VLOOKUP($A700,'sin-list 180320_update'!$A$2:$S$835,10,FALSE))),IF(VLOOKUP($C700,'sin-list 180320_update'!$B$2:$S$835,9,FALSE)="",NA(),VLOOKUP($C700,'sin-list 180320_update'!$B$2:$S$835,9,FALSE)))</f>
        <v>H350
H340
H304</v>
      </c>
      <c r="N700" s="76" t="e">
        <f>IF($C700="-",IF($A700="-",IF(VLOOKUP($D700,'REACH Bilaga XVII_update'!$A$5:$E$131,4,FALSE)="",NA(),VLOOKUP($D700,'REACH Bilaga XVII_update'!$A$5:$E$131,4,FALSE)),IF(VLOOKUP($A700,'REACH Bilaga XVII_update'!$C$5:$D$131,2,FALSE)="",NA(),VLOOKUP($A700,'REACH Bilaga XVII_update'!$C$5:$D$131,2,FALSE))),IF(VLOOKUP($C700,'REACH Bilaga XVII_update'!$B$5:$D$131,3,FALSE)="",NA(),VLOOKUP($C700,'REACH Bilaga XVII_update'!$B$5:$D$131,3,FALSE)))</f>
        <v>#N/A</v>
      </c>
      <c r="O700" s="76" t="e">
        <f>IF($C700="-",IF($A700="-",IF(VLOOKUP($D700,' REACH Bilaga 59_update'!$A$5:$E$210,5,FALSE)="",NA(),VLOOKUP($D700,' REACH Bilaga 59_update'!$A$5:$E$210,5,FALSE)),IF(VLOOKUP($A700,' REACH Bilaga 59_update'!$D$5:$E$210,2,FALSE)="",NA(),VLOOKUP($A700,' REACH Bilaga 59_update'!$D$5:$E$210,2,FALSE))),IF(VLOOKUP($C700,' REACH Bilaga 59_update'!$C$5:$E$210,3,FALSE)="",NA(),VLOOKUP($C700,' REACH Bilaga 59_update'!$C$5:$E$210,3,FALSE)))</f>
        <v>#N/A</v>
      </c>
      <c r="P700" s="76" t="e">
        <f>IF(C700="-",IF(A700="-",IFERROR(VLOOKUP($D700,' REACH Bilaga 59_update'!$A$5:$F$210,MATCH(Sammanfattning!P$1,' REACH Bilaga 59_update'!$A$4:$F$4,0),FALSE),VLOOKUP($D700,'REACH Bilaga XIV_update'!$A$4:$H$110,MATCH(Sammanfattning!P$1,'REACH Bilaga XIV_update'!$A$4:$H$4,0),FALSE)),IFERROR(VLOOKUP($A700,' REACH Bilaga 59_update'!$D$5:$F$210,MATCH(Sammanfattning!P$1,' REACH Bilaga 59_update'!$D$4:$F$4,0),FALSE),VLOOKUP($A700,'REACH Bilaga XIV_update'!$D$4:$H$110,MATCH(Sammanfattning!P$1,'REACH Bilaga XIV_update'!$D$4:$H$4,0),FALSE))),IFERROR(VLOOKUP($C700,' REACH Bilaga 59_update'!$C$5:$F$210,MATCH(Sammanfattning!P$1,' REACH Bilaga 59_update'!$C$4:$F$4,0),FALSE),VLOOKUP($C700,'REACH Bilaga XIV_update'!$C$4:$H$110,MATCH(Sammanfattning!P$1,'REACH Bilaga XIV_update'!$C$4:$H$4,0),FALSE)))</f>
        <v>#N/A</v>
      </c>
      <c r="Q700" s="76" t="e">
        <f>IF($C700="-",IF($A700="-",IF(VLOOKUP($D700,'REACH Bilaga XIV_update'!$A$5:$I$110,9,FALSE)="",NA(),VLOOKUP($D700,'REACH Bilaga XIV_update'!$A$5:$I$110,9,FALSE)),IF(VLOOKUP($A700,'REACH Bilaga XIV_update'!$D$5:$I$110,6,FALSE)="",NA(),VLOOKUP($A700,'REACH Bilaga XIV_update'!$D$5:$I$110,6,FALSE))),IF(VLOOKUP($C700,'REACH Bilaga XIV_update'!$C$5:$I$110,7,FALSE)="",NA(),VLOOKUP($C700,'REACH Bilaga XIV_update'!$C$5:$I$110,7,FALSE)))</f>
        <v>#N/A</v>
      </c>
      <c r="R700" s="76" t="e">
        <f>IF($C700="-",IF($A700="-",IF(VLOOKUP($D700,CoRAP_update!$A$5:$O$376,15,FALSE)="",NA(),VLOOKUP($D700,CoRAP_update!$A$5:$O$376,15,FALSE)),IF(VLOOKUP($A700,CoRAP_update!$D$5:$O$376,12,FALSE)="",NA(),VLOOKUP($A700,CoRAP_update!$D$5:$O$376,12,FALSE))),IF(VLOOKUP($C700,CoRAP_update!$C$5:$O$376,13,FALSE)="",NA(),VLOOKUP($C700,CoRAP_update!$C$5:$O$376,13,FALSE)))</f>
        <v>#N/A</v>
      </c>
      <c r="S700" s="144" t="e">
        <f>IF($C700="-",IF($A700="-",VLOOKUP($D700,CoRAP_update!$A$5:$J$376,MATCH(Sammanfattning!S$1,CoRAP_update!$A$4:$J$4,0),FALSE),VLOOKUP($A700,CoRAP_update!$D$5:$J$376,MATCH(Sammanfattning!S$1,CoRAP_update!$D$4:$J$4,0),FALSE)),VLOOKUP($C700,CoRAP_update!$C$5:$J$376,MATCH(Sammanfattning!S$1,CoRAP_update!$C$4:$J$4,0),FALSE))</f>
        <v>#N/A</v>
      </c>
      <c r="T700" s="76" t="e">
        <f>IF($A700="-",VLOOKUP($D700,EDC_update!$C$2:$F$450,4,FALSE),VLOOKUP($A700,EDC_update!$B$2:$F$450,5,FALSE))</f>
        <v>#N/A</v>
      </c>
      <c r="V700" s="78">
        <f>IF(IFERROR(SEARCH("PBT",P700),99)=99,IF(IFERROR(SEARCH("suspected PBT",S700),99)=99,IF(IFERROR(SEARCH("concluded to be PBT",K700),99)=99,IF(IFERROR(SEARCH("PBT",S700),99)=99,IF(IFERROR(SEARCH("PBT cand",L700),99)=99,IF(IFERROR(SEARCH("PBT",L700),99)=99,IF(IFERROR(SEARCH("persistent, bioackumulative and toxic properties",K700),99)=99,0,Scoring!$E$3),Scoring!$E$3),Scoring!$E$7),Scoring!$E$3),Scoring!$E$5),Scoring!$E$6),Scoring!$E$3)</f>
        <v>0</v>
      </c>
      <c r="W700" s="78">
        <f>IF(IFERROR(SEARCH("vPvB",P700),99)=99,IF(IFERROR(SEARCH("suspected pbt/vPvB",S700),99)=99,IF(IFERROR(SEARCH("vPvB",S700),99)=99,IF(IFERROR(SEARCH("concluded to be a vPvB",S700),99)=99,IF(IFERROR(SEARCH("identified as vPvB",K700),99)=99,IF(IFERROR(SEARCH("concluded to be a vPvB",K700),99)=99,IF(IFERROR(SEARCH("concluded to be both pbt and vPvB",S700),99)=99,IF(IFERROR(SEARCH("concluded to be both pbt and vPvB",K700),99)=99,0,Scoring!$E$5),Scoring!$E$5),Scoring!$E$5),Scoring!$E$5),Scoring!$E$5),Scoring!$E$4),Scoring!$E$6),Scoring!$E$4)</f>
        <v>0</v>
      </c>
      <c r="X700" s="78">
        <f>IF(IFERROR(SEARCH("H410",N700),99)=99,IF(IFERROR(SEARCH("H410",O700),99)=99,IF(IFERROR(SEARCH("H410",Q700),99)=99,IF(IFERROR(SEARCH("H410",M700),99)=99,IF(IFERROR(SEARCH("H410",R700),99)=99,IF(IFERROR(SEARCH("H411",N700),99)=99,IF(IFERROR(SEARCH("H411",O700),99)=99,IF(IFERROR(SEARCH("H411",Q700),99)=99,IF(IFERROR(SEARCH("H411",M700),99)=99,IF(IFERROR(SEARCH("H411",R700),99)=99,IF(IFERROR(SEARCH("H413",N700),99)=99,IF(IFERROR(SEARCH("H413",O700),99)=99,IF(IFERROR(SEARCH("H413",Q700),99)=99,IF(IFERROR(SEARCH("H413",M700),99)=99,IF(IFERROR(SEARCH("H413",R700),99)=99,IF(IFERROR(SEARCH("H412",N700),99)=99,IF(IFERROR(SEARCH("H412",O700),99)=99,IF(IFERROR(SEARCH("H412",Q700),99)=99,IF(IFERROR(SEARCH("H412",M700),99)=99,IF(IFERROR(SEARCH("H412",R700),99)=99,0,Scoring!$E$2),Scoring!$E$2),Scoring!$E$2),Scoring!$E$2),Scoring!$E$2),Scoring!$E$2),Scoring!$E$2),Scoring!$E$2),Scoring!$E$2),Scoring!$E$2),Scoring!$E$2),Scoring!$E$2),Scoring!$E$2),Scoring!$E$2),Scoring!$E$2),Scoring!$E$2),Scoring!$E$2),Scoring!$E$2),Scoring!$E$2),Scoring!$E$2)</f>
        <v>0</v>
      </c>
      <c r="Y700" s="78">
        <f>IF(IFERROR(SEARCH("CMR",K700),99)=99,IF(IFERROR(SEARCH("Suspected CMR",S700),99)=99,IF(IFERROR(SEARCH("CMR",S700),99)=99,0,Scoring!$E$8),Scoring!$E$9),Scoring!$E$8)</f>
        <v>3</v>
      </c>
      <c r="Z700" s="78">
        <f>IF(IFERROR(SEARCH("H350",N700),99)=99,IF(IFERROR(SEARCH("H350",O700),99)=99,IF(IFERROR(SEARCH("H350",Q700),99)=99,IF(IFERROR(SEARCH("H350",M700),99)=99,IF(IFERROR(SEARCH("H350",R700),99)=99,IF(IFERROR(SEARCH("H351",N700),99)=99,IF(IFERROR(SEARCH("H351",O700),99)=99,IF(IFERROR(SEARCH("H351",Q700),99)=99,IF(IFERROR(SEARCH("H351",M700),99)=99,IF(IFERROR(SEARCH("H351",R700),99)=99,IF(IFERROR(SEARCH("carcinogenic",P700),99)=99,IF(IFERROR(SEARCH("suspected carcinogenic",S700),99)=99,0,Scoring!$E$12),Scoring!$E$11),Scoring!$E$10),Scoring!$E$10),Scoring!$E$10),Scoring!$E$10),Scoring!$E$10),Scoring!$E$10),Scoring!$E$10),Scoring!$E$10),Scoring!$E$10),Scoring!$E$10)</f>
        <v>1</v>
      </c>
      <c r="AA700" s="78">
        <f>IF(IFERROR(SEARCH("H340",N700),99)=99,IF(IFERROR(SEARCH("H340",O700),99)=99,IF(IFERROR(SEARCH("H340",Q700),99)=99,IF(IFERROR(SEARCH("H340",M700),99)=99,IF(IFERROR(SEARCH("H340",R700),99)=99,IF(IFERROR(SEARCH("H341",N700),99)=99,IF(IFERROR(SEARCH("H341",O700),99)=99,IF(IFERROR(SEARCH("H341",Q700),99)=99,IF(IFERROR(SEARCH("H341",M700),99)=99,IF(IFERROR(SEARCH("H341",R700),99)=99,IF(IFERROR(SEARCH("mutagenic",P700),99)=99,IF(IFERROR(SEARCH("suspected mutagenic",S700),99)=99,0,Scoring!$E$15),Scoring!$E$14),Scoring!$E$13),Scoring!$E$13),Scoring!$E$13),Scoring!$E$13),Scoring!$E$13),Scoring!$E$13),Scoring!$E$13),Scoring!$E$13),Scoring!$E$13),Scoring!$E$13)</f>
        <v>1</v>
      </c>
      <c r="AB700" s="78">
        <f>IF(IFERROR(SEARCH("H360",N700),99)=99,IF(IFERROR(SEARCH("H360",O700),99)=99,IF(IFERROR(SEARCH("H360",Q700),99)=99,IF(IFERROR(SEARCH("H360",M700),99)=99,IF(IFERROR(SEARCH("H360",R700),99)=99,IF(IFERROR(SEARCH("H361",N700),99)=99,IF(IFERROR(SEARCH("H361",O700),99)=99,IF(IFERROR(SEARCH("H361",Q700),99)=99,IF(IFERROR(SEARCH("H361",M700),99)=99,IF(IFERROR(SEARCH("H361",R700),99)=99,IF(IFERROR(SEARCH("reproduction",P700),99)=99,IF(IFERROR(SEARCH("suspected reprotoxic",S700),99)=99,IF(IFERROR(SEARCH("reprotoxic",S700),99)=99,IF(IFERROR(SEARCH("reprotoxic",K700),99)=99,0,Scoring!$E$18),Scoring!$E$18),Scoring!$E$19),Scoring!$E$17),Scoring!$E$16),Scoring!$E$16),Scoring!$E$16),Scoring!$E$16),Scoring!$E$16),Scoring!$E$16),Scoring!$E$16),Scoring!$E$16),Scoring!$E$16),Scoring!$E$16)</f>
        <v>0</v>
      </c>
      <c r="AC700" s="78">
        <f>IF(IFERROR(SEARCH("57f",L700),99)=99,IF(IFERROR(SEARCH("57(f)",P700),99)=99,0,Scoring!$E$20),Scoring!$E$20)</f>
        <v>0</v>
      </c>
      <c r="AD700" s="78">
        <f>IF(IFERROR(SEARCH("CAT1",T700),99)=99,IF(IFERROR(SEARCH("CAT2",T700),99)=99,IF(IFERROR(SEARCH("CAT3",T700),99)=99,IF(IFERROR(SEARCH("concluded to be endocrine",K700),99)=99,IF(IFERROR(SEARCH("categorised as endocrine",K700),99)=99,IF(IFERROR(SEARCH("endocrine disrupting",P700),99)=99,IF(IFERROR(SEARCH("endocrine disrupting",K700),99)=99,IF(IFERROR(SEARCH("suspected endocrine",S700),99)=99,IF(IFERROR(SEARCH("potential endocrine",S700),99)=99,0,Scoring!$E$25),Scoring!$E$25),Scoring!$E$24),Scoring!$E$24),Scoring!$E$24),Scoring!$E$24),Scoring!$E$23),Scoring!$E$22),Scoring!$E$21)</f>
        <v>0</v>
      </c>
      <c r="AE700" s="78">
        <f>IF(IFERROR(SEARCH("suspected sensitiser",S700),99)=99,IF(IFERROR(SEARCH("sensitiser",S700),99)=99,IF(IFERROR(SEARCH("other hazard based concern",S700),99)=99,0,Scoring!$E$28),Scoring!$E$26),Scoring!$E$27)</f>
        <v>0</v>
      </c>
      <c r="AF700" s="78">
        <f>IF(IFERROR(M700,1)=1,IF(IFERROR(N700,1)=1,IF(IFERROR(O700,1)=1,IF(IFERROR(Q700,1)=1,IF(IFERROR(R700,1)=1,IF(IFERROR(T700,1)=1,IF(IFERROR(K700,1)=1,IF(IFERROR(P700,1)=1,IF(IFERROR(S700,1)=1,Scoring!$E$29,0),0),0),0),0),0),0),0),0)</f>
        <v>0</v>
      </c>
      <c r="AG700" s="78">
        <f t="shared" si="53"/>
        <v>3</v>
      </c>
      <c r="AI700" s="93"/>
      <c r="AJ700" s="94"/>
      <c r="AK700" s="76"/>
      <c r="AL700" s="75"/>
      <c r="AN700" s="79"/>
      <c r="AO700" s="79"/>
      <c r="AP700" s="79"/>
      <c r="AQ700" s="79"/>
      <c r="AR700" s="79"/>
      <c r="AS700" s="78"/>
      <c r="AU700" s="79">
        <f>IF(IFERROR(F700,99)=99,IF(IFERROR(G700,99)=99,IF(IFERROR(H700,99)=99,IF(IFERROR(I700,99)=99,IF(IFERROR(E700,99)=99,IF(IFERROR(J700,99)=99,0,Scoring!$B$7),Scoring!$B$3),Scoring!$B$2),Scoring!$B$6),Scoring!$B$5),Scoring!$B$4)</f>
        <v>0.3</v>
      </c>
      <c r="AV700" s="78">
        <f t="shared" si="54"/>
        <v>0.89999999999999991</v>
      </c>
      <c r="AW700" s="78"/>
      <c r="AX700" s="66"/>
      <c r="AY700" s="78"/>
      <c r="AZ700" s="76"/>
      <c r="BA700" s="76"/>
      <c r="BB700" s="76"/>
    </row>
    <row r="701" spans="1:54" x14ac:dyDescent="0.25">
      <c r="A701" s="77" t="s">
        <v>6578</v>
      </c>
      <c r="B701" s="76" t="str">
        <f t="shared" si="55"/>
        <v>273-271-8</v>
      </c>
      <c r="C701" s="77" t="s">
        <v>2069</v>
      </c>
      <c r="D701" s="77" t="s">
        <v>2070</v>
      </c>
      <c r="E701" s="76" t="str">
        <f>IF(C701="-",IF(A701="-",VLOOKUP(D701,'sin-list 180320_update'!$C$2:$C$835,1,FALSE),VLOOKUP(A701,'sin-list 180320_update'!$A$2:$A$835,1,FALSE)),VLOOKUP(C701,'sin-list 180320_update'!$B$2:$B$835,1,FALSE))</f>
        <v>273-271-8</v>
      </c>
      <c r="F701" s="76" t="e">
        <f>IF($C701="-",IF($A701="-",VLOOKUP($D701,'REACH Bilaga XVII_update'!$A$5:$A$131,1,FALSE),VLOOKUP($A701,'REACH Bilaga XVII_update'!$C$5:$C$131,1,FALSE)),VLOOKUP($C701,'REACH Bilaga XVII_update'!$B$5:$B$131,1,FALSE))</f>
        <v>#N/A</v>
      </c>
      <c r="G701" s="76" t="e">
        <f>IF($C701="-",IF($A701="-",VLOOKUP($D701,' REACH Bilaga 59_update'!$A$5:$A$210,1,FALSE),VLOOKUP($A701,' REACH Bilaga 59_update'!$D$5:$D$210,1,FALSE)),VLOOKUP($C701,' REACH Bilaga 59_update'!$C$5:$C$210,1,FALSE))</f>
        <v>#N/A</v>
      </c>
      <c r="H701" s="76" t="e">
        <f>IF($C701="-",IF($A701="-",VLOOKUP($D701,'REACH Bilaga XIV_update'!$A$5:$A$110,1,FALSE),VLOOKUP($A701,'REACH Bilaga XIV_update'!$D$5:$D$110,1,FALSE)),VLOOKUP($C701,'REACH Bilaga XIV_update'!$C$5:$C$110,1,FALSE))</f>
        <v>#N/A</v>
      </c>
      <c r="I701" s="76" t="e">
        <f>IF($C701="-",IF($A701="-",VLOOKUP($D701,CoRAP_update!$A$5:$A$376,1,FALSE),VLOOKUP($A701,CoRAP_update!$D$5:$D$376,1,FALSE)),VLOOKUP($C701,CoRAP_update!$C$5:$C$376,1,FALSE))</f>
        <v>#N/A</v>
      </c>
      <c r="J701" s="76" t="e">
        <f>IF($C701="-",IF($A701="-",VLOOKUP($D701,EDC_update!$C$2:$C$450,1,FALSE),VLOOKUP($A701,EDC_update!$B$2:$B$450,1,FALSE)),VLOOKUP($C701,EDC_update!$L$2:$L$450,1,FALSE))</f>
        <v>#N/A</v>
      </c>
      <c r="K701" s="76" t="str">
        <f>IF($C701="-",IF($A701="-",IF(VLOOKUP($D701,'sin-list 180320_update'!$C$2:$S$835,3,FALSE)="",NA(),VLOOKUP($D701,'sin-list 180320_update'!$C$2:$S$835,3,FALSE)),IF(VLOOKUP($A701,'sin-list 180320_update'!$A$2:$S$835,5,FALSE)="",NA(),VLOOKUP($A701,'sin-list 180320_update'!$A$2:$S$835,5,FALSE))),IF(VLOOKUP($C701,'sin-list 180320_update'!$B$2:$S$835,4,FALSE)="",NA(),VLOOKUP($C701,'sin-list 180320_update'!$B$2:$S$835,4,FALSE)))</f>
        <v>Classified CMR according to Annex VI of Regulation 1272/2008. (Might not apply when contaminants are below below legal thresholds and/or full refining history is known)</v>
      </c>
      <c r="L701" s="76" t="str">
        <f>IF($C701="-",IF($A701="-",VLOOKUP($D701,'sin-list 180320_update'!$C$2:$S$835,6,FALSE),VLOOKUP($A701,'sin-list 180320_update'!$A$2:$S$835,8,FALSE)),VLOOKUP($C701,'sin-list 180320_update'!$B$2:$S$835,7,FALSE))</f>
        <v>Carc. 1B
Muta. 1B
Asp. Tox. 1</v>
      </c>
      <c r="M701" s="76" t="str">
        <f>IF($C701="-",IF($A701="-",IF(VLOOKUP($D701,'sin-list 180320_update'!$C$2:$S$835,8,FALSE)="",NA(),VLOOKUP($D701,'sin-list 180320_update'!$C$2:$S$835,8,FALSE)),IF(VLOOKUP($A701,'sin-list 180320_update'!$A$2:$S$835,10,FALSE)="",NA(),VLOOKUP($A701,'sin-list 180320_update'!$A$2:$S$835,10,FALSE))),IF(VLOOKUP($C701,'sin-list 180320_update'!$B$2:$S$835,9,FALSE)="",NA(),VLOOKUP($C701,'sin-list 180320_update'!$B$2:$S$835,9,FALSE)))</f>
        <v>H350
H340
H304</v>
      </c>
      <c r="N701" s="76" t="e">
        <f>IF($C701="-",IF($A701="-",IF(VLOOKUP($D701,'REACH Bilaga XVII_update'!$A$5:$E$131,4,FALSE)="",NA(),VLOOKUP($D701,'REACH Bilaga XVII_update'!$A$5:$E$131,4,FALSE)),IF(VLOOKUP($A701,'REACH Bilaga XVII_update'!$C$5:$D$131,2,FALSE)="",NA(),VLOOKUP($A701,'REACH Bilaga XVII_update'!$C$5:$D$131,2,FALSE))),IF(VLOOKUP($C701,'REACH Bilaga XVII_update'!$B$5:$D$131,3,FALSE)="",NA(),VLOOKUP($C701,'REACH Bilaga XVII_update'!$B$5:$D$131,3,FALSE)))</f>
        <v>#N/A</v>
      </c>
      <c r="O701" s="76" t="e">
        <f>IF($C701="-",IF($A701="-",IF(VLOOKUP($D701,' REACH Bilaga 59_update'!$A$5:$E$210,5,FALSE)="",NA(),VLOOKUP($D701,' REACH Bilaga 59_update'!$A$5:$E$210,5,FALSE)),IF(VLOOKUP($A701,' REACH Bilaga 59_update'!$D$5:$E$210,2,FALSE)="",NA(),VLOOKUP($A701,' REACH Bilaga 59_update'!$D$5:$E$210,2,FALSE))),IF(VLOOKUP($C701,' REACH Bilaga 59_update'!$C$5:$E$210,3,FALSE)="",NA(),VLOOKUP($C701,' REACH Bilaga 59_update'!$C$5:$E$210,3,FALSE)))</f>
        <v>#N/A</v>
      </c>
      <c r="P701" s="76" t="e">
        <f>IF(C701="-",IF(A701="-",IFERROR(VLOOKUP($D701,' REACH Bilaga 59_update'!$A$5:$F$210,MATCH(Sammanfattning!P$1,' REACH Bilaga 59_update'!$A$4:$F$4,0),FALSE),VLOOKUP($D701,'REACH Bilaga XIV_update'!$A$4:$H$110,MATCH(Sammanfattning!P$1,'REACH Bilaga XIV_update'!$A$4:$H$4,0),FALSE)),IFERROR(VLOOKUP($A701,' REACH Bilaga 59_update'!$D$5:$F$210,MATCH(Sammanfattning!P$1,' REACH Bilaga 59_update'!$D$4:$F$4,0),FALSE),VLOOKUP($A701,'REACH Bilaga XIV_update'!$D$4:$H$110,MATCH(Sammanfattning!P$1,'REACH Bilaga XIV_update'!$D$4:$H$4,0),FALSE))),IFERROR(VLOOKUP($C701,' REACH Bilaga 59_update'!$C$5:$F$210,MATCH(Sammanfattning!P$1,' REACH Bilaga 59_update'!$C$4:$F$4,0),FALSE),VLOOKUP($C701,'REACH Bilaga XIV_update'!$C$4:$H$110,MATCH(Sammanfattning!P$1,'REACH Bilaga XIV_update'!$C$4:$H$4,0),FALSE)))</f>
        <v>#N/A</v>
      </c>
      <c r="Q701" s="76" t="e">
        <f>IF($C701="-",IF($A701="-",IF(VLOOKUP($D701,'REACH Bilaga XIV_update'!$A$5:$I$110,9,FALSE)="",NA(),VLOOKUP($D701,'REACH Bilaga XIV_update'!$A$5:$I$110,9,FALSE)),IF(VLOOKUP($A701,'REACH Bilaga XIV_update'!$D$5:$I$110,6,FALSE)="",NA(),VLOOKUP($A701,'REACH Bilaga XIV_update'!$D$5:$I$110,6,FALSE))),IF(VLOOKUP($C701,'REACH Bilaga XIV_update'!$C$5:$I$110,7,FALSE)="",NA(),VLOOKUP($C701,'REACH Bilaga XIV_update'!$C$5:$I$110,7,FALSE)))</f>
        <v>#N/A</v>
      </c>
      <c r="R701" s="76" t="e">
        <f>IF($C701="-",IF($A701="-",IF(VLOOKUP($D701,CoRAP_update!$A$5:$O$376,15,FALSE)="",NA(),VLOOKUP($D701,CoRAP_update!$A$5:$O$376,15,FALSE)),IF(VLOOKUP($A701,CoRAP_update!$D$5:$O$376,12,FALSE)="",NA(),VLOOKUP($A701,CoRAP_update!$D$5:$O$376,12,FALSE))),IF(VLOOKUP($C701,CoRAP_update!$C$5:$O$376,13,FALSE)="",NA(),VLOOKUP($C701,CoRAP_update!$C$5:$O$376,13,FALSE)))</f>
        <v>#N/A</v>
      </c>
      <c r="S701" s="144" t="e">
        <f>IF($C701="-",IF($A701="-",VLOOKUP($D701,CoRAP_update!$A$5:$J$376,MATCH(Sammanfattning!S$1,CoRAP_update!$A$4:$J$4,0),FALSE),VLOOKUP($A701,CoRAP_update!$D$5:$J$376,MATCH(Sammanfattning!S$1,CoRAP_update!$D$4:$J$4,0),FALSE)),VLOOKUP($C701,CoRAP_update!$C$5:$J$376,MATCH(Sammanfattning!S$1,CoRAP_update!$C$4:$J$4,0),FALSE))</f>
        <v>#N/A</v>
      </c>
      <c r="T701" s="76" t="e">
        <f>IF($A701="-",VLOOKUP($D701,EDC_update!$C$2:$F$450,4,FALSE),VLOOKUP($A701,EDC_update!$B$2:$F$450,5,FALSE))</f>
        <v>#N/A</v>
      </c>
      <c r="V701" s="78">
        <f>IF(IFERROR(SEARCH("PBT",P701),99)=99,IF(IFERROR(SEARCH("suspected PBT",S701),99)=99,IF(IFERROR(SEARCH("concluded to be PBT",K701),99)=99,IF(IFERROR(SEARCH("PBT",S701),99)=99,IF(IFERROR(SEARCH("PBT cand",L701),99)=99,IF(IFERROR(SEARCH("PBT",L701),99)=99,IF(IFERROR(SEARCH("persistent, bioackumulative and toxic properties",K701),99)=99,0,Scoring!$E$3),Scoring!$E$3),Scoring!$E$7),Scoring!$E$3),Scoring!$E$5),Scoring!$E$6),Scoring!$E$3)</f>
        <v>0</v>
      </c>
      <c r="W701" s="78">
        <f>IF(IFERROR(SEARCH("vPvB",P701),99)=99,IF(IFERROR(SEARCH("suspected pbt/vPvB",S701),99)=99,IF(IFERROR(SEARCH("vPvB",S701),99)=99,IF(IFERROR(SEARCH("concluded to be a vPvB",S701),99)=99,IF(IFERROR(SEARCH("identified as vPvB",K701),99)=99,IF(IFERROR(SEARCH("concluded to be a vPvB",K701),99)=99,IF(IFERROR(SEARCH("concluded to be both pbt and vPvB",S701),99)=99,IF(IFERROR(SEARCH("concluded to be both pbt and vPvB",K701),99)=99,0,Scoring!$E$5),Scoring!$E$5),Scoring!$E$5),Scoring!$E$5),Scoring!$E$5),Scoring!$E$4),Scoring!$E$6),Scoring!$E$4)</f>
        <v>0</v>
      </c>
      <c r="X701" s="78">
        <f>IF(IFERROR(SEARCH("H410",N701),99)=99,IF(IFERROR(SEARCH("H410",O701),99)=99,IF(IFERROR(SEARCH("H410",Q701),99)=99,IF(IFERROR(SEARCH("H410",M701),99)=99,IF(IFERROR(SEARCH("H410",R701),99)=99,IF(IFERROR(SEARCH("H411",N701),99)=99,IF(IFERROR(SEARCH("H411",O701),99)=99,IF(IFERROR(SEARCH("H411",Q701),99)=99,IF(IFERROR(SEARCH("H411",M701),99)=99,IF(IFERROR(SEARCH("H411",R701),99)=99,IF(IFERROR(SEARCH("H413",N701),99)=99,IF(IFERROR(SEARCH("H413",O701),99)=99,IF(IFERROR(SEARCH("H413",Q701),99)=99,IF(IFERROR(SEARCH("H413",M701),99)=99,IF(IFERROR(SEARCH("H413",R701),99)=99,IF(IFERROR(SEARCH("H412",N701),99)=99,IF(IFERROR(SEARCH("H412",O701),99)=99,IF(IFERROR(SEARCH("H412",Q701),99)=99,IF(IFERROR(SEARCH("H412",M701),99)=99,IF(IFERROR(SEARCH("H412",R701),99)=99,0,Scoring!$E$2),Scoring!$E$2),Scoring!$E$2),Scoring!$E$2),Scoring!$E$2),Scoring!$E$2),Scoring!$E$2),Scoring!$E$2),Scoring!$E$2),Scoring!$E$2),Scoring!$E$2),Scoring!$E$2),Scoring!$E$2),Scoring!$E$2),Scoring!$E$2),Scoring!$E$2),Scoring!$E$2),Scoring!$E$2),Scoring!$E$2),Scoring!$E$2)</f>
        <v>0</v>
      </c>
      <c r="Y701" s="78">
        <f>IF(IFERROR(SEARCH("CMR",K701),99)=99,IF(IFERROR(SEARCH("Suspected CMR",S701),99)=99,IF(IFERROR(SEARCH("CMR",S701),99)=99,0,Scoring!$E$8),Scoring!$E$9),Scoring!$E$8)</f>
        <v>3</v>
      </c>
      <c r="Z701" s="78">
        <f>IF(IFERROR(SEARCH("H350",N701),99)=99,IF(IFERROR(SEARCH("H350",O701),99)=99,IF(IFERROR(SEARCH("H350",Q701),99)=99,IF(IFERROR(SEARCH("H350",M701),99)=99,IF(IFERROR(SEARCH("H350",R701),99)=99,IF(IFERROR(SEARCH("H351",N701),99)=99,IF(IFERROR(SEARCH("H351",O701),99)=99,IF(IFERROR(SEARCH("H351",Q701),99)=99,IF(IFERROR(SEARCH("H351",M701),99)=99,IF(IFERROR(SEARCH("H351",R701),99)=99,IF(IFERROR(SEARCH("carcinogenic",P701),99)=99,IF(IFERROR(SEARCH("suspected carcinogenic",S701),99)=99,0,Scoring!$E$12),Scoring!$E$11),Scoring!$E$10),Scoring!$E$10),Scoring!$E$10),Scoring!$E$10),Scoring!$E$10),Scoring!$E$10),Scoring!$E$10),Scoring!$E$10),Scoring!$E$10),Scoring!$E$10)</f>
        <v>1</v>
      </c>
      <c r="AA701" s="78">
        <f>IF(IFERROR(SEARCH("H340",N701),99)=99,IF(IFERROR(SEARCH("H340",O701),99)=99,IF(IFERROR(SEARCH("H340",Q701),99)=99,IF(IFERROR(SEARCH("H340",M701),99)=99,IF(IFERROR(SEARCH("H340",R701),99)=99,IF(IFERROR(SEARCH("H341",N701),99)=99,IF(IFERROR(SEARCH("H341",O701),99)=99,IF(IFERROR(SEARCH("H341",Q701),99)=99,IF(IFERROR(SEARCH("H341",M701),99)=99,IF(IFERROR(SEARCH("H341",R701),99)=99,IF(IFERROR(SEARCH("mutagenic",P701),99)=99,IF(IFERROR(SEARCH("suspected mutagenic",S701),99)=99,0,Scoring!$E$15),Scoring!$E$14),Scoring!$E$13),Scoring!$E$13),Scoring!$E$13),Scoring!$E$13),Scoring!$E$13),Scoring!$E$13),Scoring!$E$13),Scoring!$E$13),Scoring!$E$13),Scoring!$E$13)</f>
        <v>1</v>
      </c>
      <c r="AB701" s="78">
        <f>IF(IFERROR(SEARCH("H360",N701),99)=99,IF(IFERROR(SEARCH("H360",O701),99)=99,IF(IFERROR(SEARCH("H360",Q701),99)=99,IF(IFERROR(SEARCH("H360",M701),99)=99,IF(IFERROR(SEARCH("H360",R701),99)=99,IF(IFERROR(SEARCH("H361",N701),99)=99,IF(IFERROR(SEARCH("H361",O701),99)=99,IF(IFERROR(SEARCH("H361",Q701),99)=99,IF(IFERROR(SEARCH("H361",M701),99)=99,IF(IFERROR(SEARCH("H361",R701),99)=99,IF(IFERROR(SEARCH("reproduction",P701),99)=99,IF(IFERROR(SEARCH("suspected reprotoxic",S701),99)=99,IF(IFERROR(SEARCH("reprotoxic",S701),99)=99,IF(IFERROR(SEARCH("reprotoxic",K701),99)=99,0,Scoring!$E$18),Scoring!$E$18),Scoring!$E$19),Scoring!$E$17),Scoring!$E$16),Scoring!$E$16),Scoring!$E$16),Scoring!$E$16),Scoring!$E$16),Scoring!$E$16),Scoring!$E$16),Scoring!$E$16),Scoring!$E$16),Scoring!$E$16)</f>
        <v>0</v>
      </c>
      <c r="AC701" s="78">
        <f>IF(IFERROR(SEARCH("57f",L701),99)=99,IF(IFERROR(SEARCH("57(f)",P701),99)=99,0,Scoring!$E$20),Scoring!$E$20)</f>
        <v>0</v>
      </c>
      <c r="AD701" s="78">
        <f>IF(IFERROR(SEARCH("CAT1",T701),99)=99,IF(IFERROR(SEARCH("CAT2",T701),99)=99,IF(IFERROR(SEARCH("CAT3",T701),99)=99,IF(IFERROR(SEARCH("concluded to be endocrine",K701),99)=99,IF(IFERROR(SEARCH("categorised as endocrine",K701),99)=99,IF(IFERROR(SEARCH("endocrine disrupting",P701),99)=99,IF(IFERROR(SEARCH("endocrine disrupting",K701),99)=99,IF(IFERROR(SEARCH("suspected endocrine",S701),99)=99,IF(IFERROR(SEARCH("potential endocrine",S701),99)=99,0,Scoring!$E$25),Scoring!$E$25),Scoring!$E$24),Scoring!$E$24),Scoring!$E$24),Scoring!$E$24),Scoring!$E$23),Scoring!$E$22),Scoring!$E$21)</f>
        <v>0</v>
      </c>
      <c r="AE701" s="78">
        <f>IF(IFERROR(SEARCH("suspected sensitiser",S701),99)=99,IF(IFERROR(SEARCH("sensitiser",S701),99)=99,IF(IFERROR(SEARCH("other hazard based concern",S701),99)=99,0,Scoring!$E$28),Scoring!$E$26),Scoring!$E$27)</f>
        <v>0</v>
      </c>
      <c r="AF701" s="78">
        <f>IF(IFERROR(M701,1)=1,IF(IFERROR(N701,1)=1,IF(IFERROR(O701,1)=1,IF(IFERROR(Q701,1)=1,IF(IFERROR(R701,1)=1,IF(IFERROR(T701,1)=1,IF(IFERROR(K701,1)=1,IF(IFERROR(P701,1)=1,IF(IFERROR(S701,1)=1,Scoring!$E$29,0),0),0),0),0),0),0),0),0)</f>
        <v>0</v>
      </c>
      <c r="AG701" s="78">
        <f t="shared" si="53"/>
        <v>3</v>
      </c>
      <c r="AI701" s="93"/>
      <c r="AJ701" s="94"/>
      <c r="AK701" s="76"/>
      <c r="AL701" s="75"/>
      <c r="AN701" s="79"/>
      <c r="AO701" s="79"/>
      <c r="AP701" s="79"/>
      <c r="AQ701" s="79"/>
      <c r="AR701" s="79"/>
      <c r="AS701" s="78"/>
      <c r="AU701" s="79">
        <f>IF(IFERROR(F701,99)=99,IF(IFERROR(G701,99)=99,IF(IFERROR(H701,99)=99,IF(IFERROR(I701,99)=99,IF(IFERROR(E701,99)=99,IF(IFERROR(J701,99)=99,0,Scoring!$B$7),Scoring!$B$3),Scoring!$B$2),Scoring!$B$6),Scoring!$B$5),Scoring!$B$4)</f>
        <v>0.3</v>
      </c>
      <c r="AV701" s="78">
        <f t="shared" si="54"/>
        <v>0.89999999999999991</v>
      </c>
      <c r="AW701" s="78"/>
      <c r="AX701" s="66"/>
      <c r="AY701" s="78"/>
      <c r="AZ701" s="76"/>
      <c r="BA701" s="76"/>
      <c r="BB701" s="76"/>
    </row>
    <row r="702" spans="1:54" x14ac:dyDescent="0.25">
      <c r="A702" s="77" t="s">
        <v>7628</v>
      </c>
      <c r="B702" s="76" t="str">
        <f t="shared" si="55"/>
        <v>273-563-5</v>
      </c>
      <c r="C702" s="77" t="s">
        <v>2077</v>
      </c>
      <c r="D702" s="77" t="s">
        <v>2078</v>
      </c>
      <c r="E702" s="76" t="str">
        <f>IF(C702="-",IF(A702="-",VLOOKUP(D702,'sin-list 180320_update'!$C$2:$C$835,1,FALSE),VLOOKUP(A702,'sin-list 180320_update'!$A$2:$A$835,1,FALSE)),VLOOKUP(C702,'sin-list 180320_update'!$B$2:$B$835,1,FALSE))</f>
        <v>273-563-5</v>
      </c>
      <c r="F702" s="76" t="e">
        <f>IF($C702="-",IF($A702="-",VLOOKUP($D702,'REACH Bilaga XVII_update'!$A$5:$A$131,1,FALSE),VLOOKUP($A702,'REACH Bilaga XVII_update'!$C$5:$C$131,1,FALSE)),VLOOKUP($C702,'REACH Bilaga XVII_update'!$B$5:$B$131,1,FALSE))</f>
        <v>#N/A</v>
      </c>
      <c r="G702" s="76" t="e">
        <f>IF($C702="-",IF($A702="-",VLOOKUP($D702,' REACH Bilaga 59_update'!$A$5:$A$210,1,FALSE),VLOOKUP($A702,' REACH Bilaga 59_update'!$D$5:$D$210,1,FALSE)),VLOOKUP($C702,' REACH Bilaga 59_update'!$C$5:$C$210,1,FALSE))</f>
        <v>#N/A</v>
      </c>
      <c r="H702" s="76" t="e">
        <f>IF($C702="-",IF($A702="-",VLOOKUP($D702,'REACH Bilaga XIV_update'!$A$5:$A$110,1,FALSE),VLOOKUP($A702,'REACH Bilaga XIV_update'!$D$5:$D$110,1,FALSE)),VLOOKUP($C702,'REACH Bilaga XIV_update'!$C$5:$C$110,1,FALSE))</f>
        <v>#N/A</v>
      </c>
      <c r="I702" s="76" t="e">
        <f>IF($C702="-",IF($A702="-",VLOOKUP($D702,CoRAP_update!$A$5:$A$376,1,FALSE),VLOOKUP($A702,CoRAP_update!$D$5:$D$376,1,FALSE)),VLOOKUP($C702,CoRAP_update!$C$5:$C$376,1,FALSE))</f>
        <v>#N/A</v>
      </c>
      <c r="J702" s="76" t="e">
        <f>IF($C702="-",IF($A702="-",VLOOKUP($D702,EDC_update!$C$2:$C$450,1,FALSE),VLOOKUP($A702,EDC_update!$B$2:$B$450,1,FALSE)),VLOOKUP($C702,EDC_update!$L$2:$L$450,1,FALSE))</f>
        <v>#N/A</v>
      </c>
      <c r="K702" s="76" t="str">
        <f>IF($C702="-",IF($A702="-",IF(VLOOKUP($D702,'sin-list 180320_update'!$C$2:$S$835,3,FALSE)="",NA(),VLOOKUP($D702,'sin-list 180320_update'!$C$2:$S$835,3,FALSE)),IF(VLOOKUP($A702,'sin-list 180320_update'!$A$2:$S$835,5,FALSE)="",NA(),VLOOKUP($A702,'sin-list 180320_update'!$A$2:$S$835,5,FALSE))),IF(VLOOKUP($C702,'sin-list 180320_update'!$B$2:$S$835,4,FALSE)="",NA(),VLOOKUP($C702,'sin-list 180320_update'!$B$2:$S$835,4,FALSE)))</f>
        <v>Classified CMR according to Annex VI of Regulation 1272/2008. (Might not apply when contaminants are below below legal thresholds and/or full refining history is known)</v>
      </c>
      <c r="L702" s="76" t="str">
        <f>IF($C702="-",IF($A702="-",VLOOKUP($D702,'sin-list 180320_update'!$C$2:$S$835,6,FALSE),VLOOKUP($A702,'sin-list 180320_update'!$A$2:$S$835,8,FALSE)),VLOOKUP($C702,'sin-list 180320_update'!$B$2:$S$835,7,FALSE))</f>
        <v>Press. Gas
Flam. Gas 1
Carc. 1B
Muta. 1B</v>
      </c>
      <c r="M702" s="76" t="str">
        <f>IF($C702="-",IF($A702="-",IF(VLOOKUP($D702,'sin-list 180320_update'!$C$2:$S$835,8,FALSE)="",NA(),VLOOKUP($D702,'sin-list 180320_update'!$C$2:$S$835,8,FALSE)),IF(VLOOKUP($A702,'sin-list 180320_update'!$A$2:$S$835,10,FALSE)="",NA(),VLOOKUP($A702,'sin-list 180320_update'!$A$2:$S$835,10,FALSE))),IF(VLOOKUP($C702,'sin-list 180320_update'!$B$2:$S$835,9,FALSE)="",NA(),VLOOKUP($C702,'sin-list 180320_update'!$B$2:$S$835,9,FALSE)))</f>
        <v>H220
H350
H340</v>
      </c>
      <c r="N702" s="76" t="e">
        <f>IF($C702="-",IF($A702="-",IF(VLOOKUP($D702,'REACH Bilaga XVII_update'!$A$5:$E$131,4,FALSE)="",NA(),VLOOKUP($D702,'REACH Bilaga XVII_update'!$A$5:$E$131,4,FALSE)),IF(VLOOKUP($A702,'REACH Bilaga XVII_update'!$C$5:$D$131,2,FALSE)="",NA(),VLOOKUP($A702,'REACH Bilaga XVII_update'!$C$5:$D$131,2,FALSE))),IF(VLOOKUP($C702,'REACH Bilaga XVII_update'!$B$5:$D$131,3,FALSE)="",NA(),VLOOKUP($C702,'REACH Bilaga XVII_update'!$B$5:$D$131,3,FALSE)))</f>
        <v>#N/A</v>
      </c>
      <c r="O702" s="76" t="e">
        <f>IF($C702="-",IF($A702="-",IF(VLOOKUP($D702,' REACH Bilaga 59_update'!$A$5:$E$210,5,FALSE)="",NA(),VLOOKUP($D702,' REACH Bilaga 59_update'!$A$5:$E$210,5,FALSE)),IF(VLOOKUP($A702,' REACH Bilaga 59_update'!$D$5:$E$210,2,FALSE)="",NA(),VLOOKUP($A702,' REACH Bilaga 59_update'!$D$5:$E$210,2,FALSE))),IF(VLOOKUP($C702,' REACH Bilaga 59_update'!$C$5:$E$210,3,FALSE)="",NA(),VLOOKUP($C702,' REACH Bilaga 59_update'!$C$5:$E$210,3,FALSE)))</f>
        <v>#N/A</v>
      </c>
      <c r="P702" s="76" t="e">
        <f>IF(C702="-",IF(A702="-",IFERROR(VLOOKUP($D702,' REACH Bilaga 59_update'!$A$5:$F$210,MATCH(Sammanfattning!P$1,' REACH Bilaga 59_update'!$A$4:$F$4,0),FALSE),VLOOKUP($D702,'REACH Bilaga XIV_update'!$A$4:$H$110,MATCH(Sammanfattning!P$1,'REACH Bilaga XIV_update'!$A$4:$H$4,0),FALSE)),IFERROR(VLOOKUP($A702,' REACH Bilaga 59_update'!$D$5:$F$210,MATCH(Sammanfattning!P$1,' REACH Bilaga 59_update'!$D$4:$F$4,0),FALSE),VLOOKUP($A702,'REACH Bilaga XIV_update'!$D$4:$H$110,MATCH(Sammanfattning!P$1,'REACH Bilaga XIV_update'!$D$4:$H$4,0),FALSE))),IFERROR(VLOOKUP($C702,' REACH Bilaga 59_update'!$C$5:$F$210,MATCH(Sammanfattning!P$1,' REACH Bilaga 59_update'!$C$4:$F$4,0),FALSE),VLOOKUP($C702,'REACH Bilaga XIV_update'!$C$4:$H$110,MATCH(Sammanfattning!P$1,'REACH Bilaga XIV_update'!$C$4:$H$4,0),FALSE)))</f>
        <v>#N/A</v>
      </c>
      <c r="Q702" s="76" t="e">
        <f>IF($C702="-",IF($A702="-",IF(VLOOKUP($D702,'REACH Bilaga XIV_update'!$A$5:$I$110,9,FALSE)="",NA(),VLOOKUP($D702,'REACH Bilaga XIV_update'!$A$5:$I$110,9,FALSE)),IF(VLOOKUP($A702,'REACH Bilaga XIV_update'!$D$5:$I$110,6,FALSE)="",NA(),VLOOKUP($A702,'REACH Bilaga XIV_update'!$D$5:$I$110,6,FALSE))),IF(VLOOKUP($C702,'REACH Bilaga XIV_update'!$C$5:$I$110,7,FALSE)="",NA(),VLOOKUP($C702,'REACH Bilaga XIV_update'!$C$5:$I$110,7,FALSE)))</f>
        <v>#N/A</v>
      </c>
      <c r="R702" s="76" t="e">
        <f>IF($C702="-",IF($A702="-",IF(VLOOKUP($D702,CoRAP_update!$A$5:$O$376,15,FALSE)="",NA(),VLOOKUP($D702,CoRAP_update!$A$5:$O$376,15,FALSE)),IF(VLOOKUP($A702,CoRAP_update!$D$5:$O$376,12,FALSE)="",NA(),VLOOKUP($A702,CoRAP_update!$D$5:$O$376,12,FALSE))),IF(VLOOKUP($C702,CoRAP_update!$C$5:$O$376,13,FALSE)="",NA(),VLOOKUP($C702,CoRAP_update!$C$5:$O$376,13,FALSE)))</f>
        <v>#N/A</v>
      </c>
      <c r="S702" s="144" t="e">
        <f>IF($C702="-",IF($A702="-",VLOOKUP($D702,CoRAP_update!$A$5:$J$376,MATCH(Sammanfattning!S$1,CoRAP_update!$A$4:$J$4,0),FALSE),VLOOKUP($A702,CoRAP_update!$D$5:$J$376,MATCH(Sammanfattning!S$1,CoRAP_update!$D$4:$J$4,0),FALSE)),VLOOKUP($C702,CoRAP_update!$C$5:$J$376,MATCH(Sammanfattning!S$1,CoRAP_update!$C$4:$J$4,0),FALSE))</f>
        <v>#N/A</v>
      </c>
      <c r="T702" s="76" t="e">
        <f>IF($A702="-",VLOOKUP($D702,EDC_update!$C$2:$F$450,4,FALSE),VLOOKUP($A702,EDC_update!$B$2:$F$450,5,FALSE))</f>
        <v>#N/A</v>
      </c>
      <c r="V702" s="78">
        <f>IF(IFERROR(SEARCH("PBT",P702),99)=99,IF(IFERROR(SEARCH("suspected PBT",S702),99)=99,IF(IFERROR(SEARCH("concluded to be PBT",K702),99)=99,IF(IFERROR(SEARCH("PBT",S702),99)=99,IF(IFERROR(SEARCH("PBT cand",L702),99)=99,IF(IFERROR(SEARCH("PBT",L702),99)=99,IF(IFERROR(SEARCH("persistent, bioackumulative and toxic properties",K702),99)=99,0,Scoring!$E$3),Scoring!$E$3),Scoring!$E$7),Scoring!$E$3),Scoring!$E$5),Scoring!$E$6),Scoring!$E$3)</f>
        <v>0</v>
      </c>
      <c r="W702" s="78">
        <f>IF(IFERROR(SEARCH("vPvB",P702),99)=99,IF(IFERROR(SEARCH("suspected pbt/vPvB",S702),99)=99,IF(IFERROR(SEARCH("vPvB",S702),99)=99,IF(IFERROR(SEARCH("concluded to be a vPvB",S702),99)=99,IF(IFERROR(SEARCH("identified as vPvB",K702),99)=99,IF(IFERROR(SEARCH("concluded to be a vPvB",K702),99)=99,IF(IFERROR(SEARCH("concluded to be both pbt and vPvB",S702),99)=99,IF(IFERROR(SEARCH("concluded to be both pbt and vPvB",K702),99)=99,0,Scoring!$E$5),Scoring!$E$5),Scoring!$E$5),Scoring!$E$5),Scoring!$E$5),Scoring!$E$4),Scoring!$E$6),Scoring!$E$4)</f>
        <v>0</v>
      </c>
      <c r="X702" s="78">
        <f>IF(IFERROR(SEARCH("H410",N702),99)=99,IF(IFERROR(SEARCH("H410",O702),99)=99,IF(IFERROR(SEARCH("H410",Q702),99)=99,IF(IFERROR(SEARCH("H410",M702),99)=99,IF(IFERROR(SEARCH("H410",R702),99)=99,IF(IFERROR(SEARCH("H411",N702),99)=99,IF(IFERROR(SEARCH("H411",O702),99)=99,IF(IFERROR(SEARCH("H411",Q702),99)=99,IF(IFERROR(SEARCH("H411",M702),99)=99,IF(IFERROR(SEARCH("H411",R702),99)=99,IF(IFERROR(SEARCH("H413",N702),99)=99,IF(IFERROR(SEARCH("H413",O702),99)=99,IF(IFERROR(SEARCH("H413",Q702),99)=99,IF(IFERROR(SEARCH("H413",M702),99)=99,IF(IFERROR(SEARCH("H413",R702),99)=99,IF(IFERROR(SEARCH("H412",N702),99)=99,IF(IFERROR(SEARCH("H412",O702),99)=99,IF(IFERROR(SEARCH("H412",Q702),99)=99,IF(IFERROR(SEARCH("H412",M702),99)=99,IF(IFERROR(SEARCH("H412",R702),99)=99,0,Scoring!$E$2),Scoring!$E$2),Scoring!$E$2),Scoring!$E$2),Scoring!$E$2),Scoring!$E$2),Scoring!$E$2),Scoring!$E$2),Scoring!$E$2),Scoring!$E$2),Scoring!$E$2),Scoring!$E$2),Scoring!$E$2),Scoring!$E$2),Scoring!$E$2),Scoring!$E$2),Scoring!$E$2),Scoring!$E$2),Scoring!$E$2),Scoring!$E$2)</f>
        <v>0</v>
      </c>
      <c r="Y702" s="78">
        <f>IF(IFERROR(SEARCH("CMR",K702),99)=99,IF(IFERROR(SEARCH("Suspected CMR",S702),99)=99,IF(IFERROR(SEARCH("CMR",S702),99)=99,0,Scoring!$E$8),Scoring!$E$9),Scoring!$E$8)</f>
        <v>3</v>
      </c>
      <c r="Z702" s="78">
        <f>IF(IFERROR(SEARCH("H350",N702),99)=99,IF(IFERROR(SEARCH("H350",O702),99)=99,IF(IFERROR(SEARCH("H350",Q702),99)=99,IF(IFERROR(SEARCH("H350",M702),99)=99,IF(IFERROR(SEARCH("H350",R702),99)=99,IF(IFERROR(SEARCH("H351",N702),99)=99,IF(IFERROR(SEARCH("H351",O702),99)=99,IF(IFERROR(SEARCH("H351",Q702),99)=99,IF(IFERROR(SEARCH("H351",M702),99)=99,IF(IFERROR(SEARCH("H351",R702),99)=99,IF(IFERROR(SEARCH("carcinogenic",P702),99)=99,IF(IFERROR(SEARCH("suspected carcinogenic",S702),99)=99,0,Scoring!$E$12),Scoring!$E$11),Scoring!$E$10),Scoring!$E$10),Scoring!$E$10),Scoring!$E$10),Scoring!$E$10),Scoring!$E$10),Scoring!$E$10),Scoring!$E$10),Scoring!$E$10),Scoring!$E$10)</f>
        <v>1</v>
      </c>
      <c r="AA702" s="78">
        <f>IF(IFERROR(SEARCH("H340",N702),99)=99,IF(IFERROR(SEARCH("H340",O702),99)=99,IF(IFERROR(SEARCH("H340",Q702),99)=99,IF(IFERROR(SEARCH("H340",M702),99)=99,IF(IFERROR(SEARCH("H340",R702),99)=99,IF(IFERROR(SEARCH("H341",N702),99)=99,IF(IFERROR(SEARCH("H341",O702),99)=99,IF(IFERROR(SEARCH("H341",Q702),99)=99,IF(IFERROR(SEARCH("H341",M702),99)=99,IF(IFERROR(SEARCH("H341",R702),99)=99,IF(IFERROR(SEARCH("mutagenic",P702),99)=99,IF(IFERROR(SEARCH("suspected mutagenic",S702),99)=99,0,Scoring!$E$15),Scoring!$E$14),Scoring!$E$13),Scoring!$E$13),Scoring!$E$13),Scoring!$E$13),Scoring!$E$13),Scoring!$E$13),Scoring!$E$13),Scoring!$E$13),Scoring!$E$13),Scoring!$E$13)</f>
        <v>1</v>
      </c>
      <c r="AB702" s="78">
        <f>IF(IFERROR(SEARCH("H360",N702),99)=99,IF(IFERROR(SEARCH("H360",O702),99)=99,IF(IFERROR(SEARCH("H360",Q702),99)=99,IF(IFERROR(SEARCH("H360",M702),99)=99,IF(IFERROR(SEARCH("H360",R702),99)=99,IF(IFERROR(SEARCH("H361",N702),99)=99,IF(IFERROR(SEARCH("H361",O702),99)=99,IF(IFERROR(SEARCH("H361",Q702),99)=99,IF(IFERROR(SEARCH("H361",M702),99)=99,IF(IFERROR(SEARCH("H361",R702),99)=99,IF(IFERROR(SEARCH("reproduction",P702),99)=99,IF(IFERROR(SEARCH("suspected reprotoxic",S702),99)=99,IF(IFERROR(SEARCH("reprotoxic",S702),99)=99,IF(IFERROR(SEARCH("reprotoxic",K702),99)=99,0,Scoring!$E$18),Scoring!$E$18),Scoring!$E$19),Scoring!$E$17),Scoring!$E$16),Scoring!$E$16),Scoring!$E$16),Scoring!$E$16),Scoring!$E$16),Scoring!$E$16),Scoring!$E$16),Scoring!$E$16),Scoring!$E$16),Scoring!$E$16)</f>
        <v>0</v>
      </c>
      <c r="AC702" s="78">
        <f>IF(IFERROR(SEARCH("57f",L702),99)=99,IF(IFERROR(SEARCH("57(f)",P702),99)=99,0,Scoring!$E$20),Scoring!$E$20)</f>
        <v>0</v>
      </c>
      <c r="AD702" s="78">
        <f>IF(IFERROR(SEARCH("CAT1",T702),99)=99,IF(IFERROR(SEARCH("CAT2",T702),99)=99,IF(IFERROR(SEARCH("CAT3",T702),99)=99,IF(IFERROR(SEARCH("concluded to be endocrine",K702),99)=99,IF(IFERROR(SEARCH("categorised as endocrine",K702),99)=99,IF(IFERROR(SEARCH("endocrine disrupting",P702),99)=99,IF(IFERROR(SEARCH("endocrine disrupting",K702),99)=99,IF(IFERROR(SEARCH("suspected endocrine",S702),99)=99,IF(IFERROR(SEARCH("potential endocrine",S702),99)=99,0,Scoring!$E$25),Scoring!$E$25),Scoring!$E$24),Scoring!$E$24),Scoring!$E$24),Scoring!$E$24),Scoring!$E$23),Scoring!$E$22),Scoring!$E$21)</f>
        <v>0</v>
      </c>
      <c r="AE702" s="78">
        <f>IF(IFERROR(SEARCH("suspected sensitiser",S702),99)=99,IF(IFERROR(SEARCH("sensitiser",S702),99)=99,IF(IFERROR(SEARCH("other hazard based concern",S702),99)=99,0,Scoring!$E$28),Scoring!$E$26),Scoring!$E$27)</f>
        <v>0</v>
      </c>
      <c r="AF702" s="78">
        <f>IF(IFERROR(M702,1)=1,IF(IFERROR(N702,1)=1,IF(IFERROR(O702,1)=1,IF(IFERROR(Q702,1)=1,IF(IFERROR(R702,1)=1,IF(IFERROR(T702,1)=1,IF(IFERROR(K702,1)=1,IF(IFERROR(P702,1)=1,IF(IFERROR(S702,1)=1,Scoring!$E$29,0),0),0),0),0),0),0),0),0)</f>
        <v>0</v>
      </c>
      <c r="AG702" s="78">
        <f t="shared" si="53"/>
        <v>3</v>
      </c>
      <c r="AI702" s="93"/>
      <c r="AJ702" s="94"/>
      <c r="AK702" s="76"/>
      <c r="AL702" s="75"/>
      <c r="AN702" s="79"/>
      <c r="AO702" s="79"/>
      <c r="AP702" s="79"/>
      <c r="AQ702" s="79"/>
      <c r="AR702" s="79"/>
      <c r="AS702" s="78"/>
      <c r="AU702" s="79">
        <f>IF(IFERROR(F702,99)=99,IF(IFERROR(G702,99)=99,IF(IFERROR(H702,99)=99,IF(IFERROR(I702,99)=99,IF(IFERROR(E702,99)=99,IF(IFERROR(J702,99)=99,0,Scoring!$B$7),Scoring!$B$3),Scoring!$B$2),Scoring!$B$6),Scoring!$B$5),Scoring!$B$4)</f>
        <v>0.3</v>
      </c>
      <c r="AV702" s="78">
        <f t="shared" si="54"/>
        <v>0.89999999999999991</v>
      </c>
      <c r="AW702" s="78"/>
      <c r="AX702" s="66"/>
      <c r="AY702" s="78"/>
      <c r="AZ702" s="76"/>
      <c r="BA702" s="76"/>
      <c r="BB702" s="76"/>
    </row>
    <row r="703" spans="1:54" x14ac:dyDescent="0.25">
      <c r="A703" s="77" t="s">
        <v>6584</v>
      </c>
      <c r="B703" s="76" t="str">
        <f t="shared" si="55"/>
        <v>274-683-0</v>
      </c>
      <c r="C703" s="77" t="s">
        <v>2088</v>
      </c>
      <c r="D703" s="77" t="s">
        <v>2089</v>
      </c>
      <c r="E703" s="76" t="str">
        <f>IF(C703="-",IF(A703="-",VLOOKUP(D703,'sin-list 180320_update'!$C$2:$C$835,1,FALSE),VLOOKUP(A703,'sin-list 180320_update'!$A$2:$A$835,1,FALSE)),VLOOKUP(C703,'sin-list 180320_update'!$B$2:$B$835,1,FALSE))</f>
        <v>274-683-0</v>
      </c>
      <c r="F703" s="76" t="e">
        <f>IF($C703="-",IF($A703="-",VLOOKUP($D703,'REACH Bilaga XVII_update'!$A$5:$A$131,1,FALSE),VLOOKUP($A703,'REACH Bilaga XVII_update'!$C$5:$C$131,1,FALSE)),VLOOKUP($C703,'REACH Bilaga XVII_update'!$B$5:$B$131,1,FALSE))</f>
        <v>#N/A</v>
      </c>
      <c r="G703" s="76" t="e">
        <f>IF($C703="-",IF($A703="-",VLOOKUP($D703,' REACH Bilaga 59_update'!$A$5:$A$210,1,FALSE),VLOOKUP($A703,' REACH Bilaga 59_update'!$D$5:$D$210,1,FALSE)),VLOOKUP($C703,' REACH Bilaga 59_update'!$C$5:$C$210,1,FALSE))</f>
        <v>#N/A</v>
      </c>
      <c r="H703" s="76" t="e">
        <f>IF($C703="-",IF($A703="-",VLOOKUP($D703,'REACH Bilaga XIV_update'!$A$5:$A$110,1,FALSE),VLOOKUP($A703,'REACH Bilaga XIV_update'!$D$5:$D$110,1,FALSE)),VLOOKUP($C703,'REACH Bilaga XIV_update'!$C$5:$C$110,1,FALSE))</f>
        <v>#N/A</v>
      </c>
      <c r="I703" s="76" t="e">
        <f>IF($C703="-",IF($A703="-",VLOOKUP($D703,CoRAP_update!$A$5:$A$376,1,FALSE),VLOOKUP($A703,CoRAP_update!$D$5:$D$376,1,FALSE)),VLOOKUP($C703,CoRAP_update!$C$5:$C$376,1,FALSE))</f>
        <v>#N/A</v>
      </c>
      <c r="J703" s="76" t="e">
        <f>IF($C703="-",IF($A703="-",VLOOKUP($D703,EDC_update!$C$2:$C$450,1,FALSE),VLOOKUP($A703,EDC_update!$B$2:$B$450,1,FALSE)),VLOOKUP($C703,EDC_update!$L$2:$L$450,1,FALSE))</f>
        <v>#N/A</v>
      </c>
      <c r="K703" s="76" t="str">
        <f>IF($C703="-",IF($A703="-",IF(VLOOKUP($D703,'sin-list 180320_update'!$C$2:$S$835,3,FALSE)="",NA(),VLOOKUP($D703,'sin-list 180320_update'!$C$2:$S$835,3,FALSE)),IF(VLOOKUP($A703,'sin-list 180320_update'!$A$2:$S$835,5,FALSE)="",NA(),VLOOKUP($A703,'sin-list 180320_update'!$A$2:$S$835,5,FALSE))),IF(VLOOKUP($C703,'sin-list 180320_update'!$B$2:$S$835,4,FALSE)="",NA(),VLOOKUP($C703,'sin-list 180320_update'!$B$2:$S$835,4,FALSE)))</f>
        <v>Classified CMR according to Annex VI of Regulation 1272/2008</v>
      </c>
      <c r="L703" s="76" t="str">
        <f>IF($C703="-",IF($A703="-",VLOOKUP($D703,'sin-list 180320_update'!$C$2:$S$835,6,FALSE),VLOOKUP($A703,'sin-list 180320_update'!$A$2:$S$835,8,FALSE)),VLOOKUP($C703,'sin-list 180320_update'!$B$2:$S$835,7,FALSE))</f>
        <v>Carc. 1B</v>
      </c>
      <c r="M703" s="76" t="str">
        <f>IF($C703="-",IF($A703="-",IF(VLOOKUP($D703,'sin-list 180320_update'!$C$2:$S$835,8,FALSE)="",NA(),VLOOKUP($D703,'sin-list 180320_update'!$C$2:$S$835,8,FALSE)),IF(VLOOKUP($A703,'sin-list 180320_update'!$A$2:$S$835,10,FALSE)="",NA(),VLOOKUP($A703,'sin-list 180320_update'!$A$2:$S$835,10,FALSE))),IF(VLOOKUP($C703,'sin-list 180320_update'!$B$2:$S$835,9,FALSE)="",NA(),VLOOKUP($C703,'sin-list 180320_update'!$B$2:$S$835,9,FALSE)))</f>
        <v>H350</v>
      </c>
      <c r="N703" s="76" t="e">
        <f>IF($C703="-",IF($A703="-",IF(VLOOKUP($D703,'REACH Bilaga XVII_update'!$A$5:$E$131,4,FALSE)="",NA(),VLOOKUP($D703,'REACH Bilaga XVII_update'!$A$5:$E$131,4,FALSE)),IF(VLOOKUP($A703,'REACH Bilaga XVII_update'!$C$5:$D$131,2,FALSE)="",NA(),VLOOKUP($A703,'REACH Bilaga XVII_update'!$C$5:$D$131,2,FALSE))),IF(VLOOKUP($C703,'REACH Bilaga XVII_update'!$B$5:$D$131,3,FALSE)="",NA(),VLOOKUP($C703,'REACH Bilaga XVII_update'!$B$5:$D$131,3,FALSE)))</f>
        <v>#N/A</v>
      </c>
      <c r="O703" s="76" t="e">
        <f>IF($C703="-",IF($A703="-",IF(VLOOKUP($D703,' REACH Bilaga 59_update'!$A$5:$E$210,5,FALSE)="",NA(),VLOOKUP($D703,' REACH Bilaga 59_update'!$A$5:$E$210,5,FALSE)),IF(VLOOKUP($A703,' REACH Bilaga 59_update'!$D$5:$E$210,2,FALSE)="",NA(),VLOOKUP($A703,' REACH Bilaga 59_update'!$D$5:$E$210,2,FALSE))),IF(VLOOKUP($C703,' REACH Bilaga 59_update'!$C$5:$E$210,3,FALSE)="",NA(),VLOOKUP($C703,' REACH Bilaga 59_update'!$C$5:$E$210,3,FALSE)))</f>
        <v>#N/A</v>
      </c>
      <c r="P703" s="76" t="e">
        <f>IF(C703="-",IF(A703="-",IFERROR(VLOOKUP($D703,' REACH Bilaga 59_update'!$A$5:$F$210,MATCH(Sammanfattning!P$1,' REACH Bilaga 59_update'!$A$4:$F$4,0),FALSE),VLOOKUP($D703,'REACH Bilaga XIV_update'!$A$4:$H$110,MATCH(Sammanfattning!P$1,'REACH Bilaga XIV_update'!$A$4:$H$4,0),FALSE)),IFERROR(VLOOKUP($A703,' REACH Bilaga 59_update'!$D$5:$F$210,MATCH(Sammanfattning!P$1,' REACH Bilaga 59_update'!$D$4:$F$4,0),FALSE),VLOOKUP($A703,'REACH Bilaga XIV_update'!$D$4:$H$110,MATCH(Sammanfattning!P$1,'REACH Bilaga XIV_update'!$D$4:$H$4,0),FALSE))),IFERROR(VLOOKUP($C703,' REACH Bilaga 59_update'!$C$5:$F$210,MATCH(Sammanfattning!P$1,' REACH Bilaga 59_update'!$C$4:$F$4,0),FALSE),VLOOKUP($C703,'REACH Bilaga XIV_update'!$C$4:$H$110,MATCH(Sammanfattning!P$1,'REACH Bilaga XIV_update'!$C$4:$H$4,0),FALSE)))</f>
        <v>#N/A</v>
      </c>
      <c r="Q703" s="76" t="e">
        <f>IF($C703="-",IF($A703="-",IF(VLOOKUP($D703,'REACH Bilaga XIV_update'!$A$5:$I$110,9,FALSE)="",NA(),VLOOKUP($D703,'REACH Bilaga XIV_update'!$A$5:$I$110,9,FALSE)),IF(VLOOKUP($A703,'REACH Bilaga XIV_update'!$D$5:$I$110,6,FALSE)="",NA(),VLOOKUP($A703,'REACH Bilaga XIV_update'!$D$5:$I$110,6,FALSE))),IF(VLOOKUP($C703,'REACH Bilaga XIV_update'!$C$5:$I$110,7,FALSE)="",NA(),VLOOKUP($C703,'REACH Bilaga XIV_update'!$C$5:$I$110,7,FALSE)))</f>
        <v>#N/A</v>
      </c>
      <c r="R703" s="76" t="e">
        <f>IF($C703="-",IF($A703="-",IF(VLOOKUP($D703,CoRAP_update!$A$5:$O$376,15,FALSE)="",NA(),VLOOKUP($D703,CoRAP_update!$A$5:$O$376,15,FALSE)),IF(VLOOKUP($A703,CoRAP_update!$D$5:$O$376,12,FALSE)="",NA(),VLOOKUP($A703,CoRAP_update!$D$5:$O$376,12,FALSE))),IF(VLOOKUP($C703,CoRAP_update!$C$5:$O$376,13,FALSE)="",NA(),VLOOKUP($C703,CoRAP_update!$C$5:$O$376,13,FALSE)))</f>
        <v>#N/A</v>
      </c>
      <c r="S703" s="144" t="e">
        <f>IF($C703="-",IF($A703="-",VLOOKUP($D703,CoRAP_update!$A$5:$J$376,MATCH(Sammanfattning!S$1,CoRAP_update!$A$4:$J$4,0),FALSE),VLOOKUP($A703,CoRAP_update!$D$5:$J$376,MATCH(Sammanfattning!S$1,CoRAP_update!$D$4:$J$4,0),FALSE)),VLOOKUP($C703,CoRAP_update!$C$5:$J$376,MATCH(Sammanfattning!S$1,CoRAP_update!$C$4:$J$4,0),FALSE))</f>
        <v>#N/A</v>
      </c>
      <c r="T703" s="76" t="e">
        <f>IF($A703="-",VLOOKUP($D703,EDC_update!$C$2:$F$450,4,FALSE),VLOOKUP($A703,EDC_update!$B$2:$F$450,5,FALSE))</f>
        <v>#N/A</v>
      </c>
      <c r="V703" s="78">
        <f>IF(IFERROR(SEARCH("PBT",P703),99)=99,IF(IFERROR(SEARCH("suspected PBT",S703),99)=99,IF(IFERROR(SEARCH("concluded to be PBT",K703),99)=99,IF(IFERROR(SEARCH("PBT",S703),99)=99,IF(IFERROR(SEARCH("PBT cand",L703),99)=99,IF(IFERROR(SEARCH("PBT",L703),99)=99,IF(IFERROR(SEARCH("persistent, bioackumulative and toxic properties",K703),99)=99,0,Scoring!$E$3),Scoring!$E$3),Scoring!$E$7),Scoring!$E$3),Scoring!$E$5),Scoring!$E$6),Scoring!$E$3)</f>
        <v>0</v>
      </c>
      <c r="W703" s="78">
        <f>IF(IFERROR(SEARCH("vPvB",P703),99)=99,IF(IFERROR(SEARCH("suspected pbt/vPvB",S703),99)=99,IF(IFERROR(SEARCH("vPvB",S703),99)=99,IF(IFERROR(SEARCH("concluded to be a vPvB",S703),99)=99,IF(IFERROR(SEARCH("identified as vPvB",K703),99)=99,IF(IFERROR(SEARCH("concluded to be a vPvB",K703),99)=99,IF(IFERROR(SEARCH("concluded to be both pbt and vPvB",S703),99)=99,IF(IFERROR(SEARCH("concluded to be both pbt and vPvB",K703),99)=99,0,Scoring!$E$5),Scoring!$E$5),Scoring!$E$5),Scoring!$E$5),Scoring!$E$5),Scoring!$E$4),Scoring!$E$6),Scoring!$E$4)</f>
        <v>0</v>
      </c>
      <c r="X703" s="78">
        <f>IF(IFERROR(SEARCH("H410",N703),99)=99,IF(IFERROR(SEARCH("H410",O703),99)=99,IF(IFERROR(SEARCH("H410",Q703),99)=99,IF(IFERROR(SEARCH("H410",M703),99)=99,IF(IFERROR(SEARCH("H410",R703),99)=99,IF(IFERROR(SEARCH("H411",N703),99)=99,IF(IFERROR(SEARCH("H411",O703),99)=99,IF(IFERROR(SEARCH("H411",Q703),99)=99,IF(IFERROR(SEARCH("H411",M703),99)=99,IF(IFERROR(SEARCH("H411",R703),99)=99,IF(IFERROR(SEARCH("H413",N703),99)=99,IF(IFERROR(SEARCH("H413",O703),99)=99,IF(IFERROR(SEARCH("H413",Q703),99)=99,IF(IFERROR(SEARCH("H413",M703),99)=99,IF(IFERROR(SEARCH("H413",R703),99)=99,IF(IFERROR(SEARCH("H412",N703),99)=99,IF(IFERROR(SEARCH("H412",O703),99)=99,IF(IFERROR(SEARCH("H412",Q703),99)=99,IF(IFERROR(SEARCH("H412",M703),99)=99,IF(IFERROR(SEARCH("H412",R703),99)=99,0,Scoring!$E$2),Scoring!$E$2),Scoring!$E$2),Scoring!$E$2),Scoring!$E$2),Scoring!$E$2),Scoring!$E$2),Scoring!$E$2),Scoring!$E$2),Scoring!$E$2),Scoring!$E$2),Scoring!$E$2),Scoring!$E$2),Scoring!$E$2),Scoring!$E$2),Scoring!$E$2),Scoring!$E$2),Scoring!$E$2),Scoring!$E$2),Scoring!$E$2)</f>
        <v>0</v>
      </c>
      <c r="Y703" s="78">
        <f>IF(IFERROR(SEARCH("CMR",K703),99)=99,IF(IFERROR(SEARCH("Suspected CMR",S703),99)=99,IF(IFERROR(SEARCH("CMR",S703),99)=99,0,Scoring!$E$8),Scoring!$E$9),Scoring!$E$8)</f>
        <v>3</v>
      </c>
      <c r="Z703" s="78">
        <f>IF(IFERROR(SEARCH("H350",N703),99)=99,IF(IFERROR(SEARCH("H350",O703),99)=99,IF(IFERROR(SEARCH("H350",Q703),99)=99,IF(IFERROR(SEARCH("H350",M703),99)=99,IF(IFERROR(SEARCH("H350",R703),99)=99,IF(IFERROR(SEARCH("H351",N703),99)=99,IF(IFERROR(SEARCH("H351",O703),99)=99,IF(IFERROR(SEARCH("H351",Q703),99)=99,IF(IFERROR(SEARCH("H351",M703),99)=99,IF(IFERROR(SEARCH("H351",R703),99)=99,IF(IFERROR(SEARCH("carcinogenic",P703),99)=99,IF(IFERROR(SEARCH("suspected carcinogenic",S703),99)=99,0,Scoring!$E$12),Scoring!$E$11),Scoring!$E$10),Scoring!$E$10),Scoring!$E$10),Scoring!$E$10),Scoring!$E$10),Scoring!$E$10),Scoring!$E$10),Scoring!$E$10),Scoring!$E$10),Scoring!$E$10)</f>
        <v>1</v>
      </c>
      <c r="AA703" s="78">
        <f>IF(IFERROR(SEARCH("H340",N703),99)=99,IF(IFERROR(SEARCH("H340",O703),99)=99,IF(IFERROR(SEARCH("H340",Q703),99)=99,IF(IFERROR(SEARCH("H340",M703),99)=99,IF(IFERROR(SEARCH("H340",R703),99)=99,IF(IFERROR(SEARCH("H341",N703),99)=99,IF(IFERROR(SEARCH("H341",O703),99)=99,IF(IFERROR(SEARCH("H341",Q703),99)=99,IF(IFERROR(SEARCH("H341",M703),99)=99,IF(IFERROR(SEARCH("H341",R703),99)=99,IF(IFERROR(SEARCH("mutagenic",P703),99)=99,IF(IFERROR(SEARCH("suspected mutagenic",S703),99)=99,0,Scoring!$E$15),Scoring!$E$14),Scoring!$E$13),Scoring!$E$13),Scoring!$E$13),Scoring!$E$13),Scoring!$E$13),Scoring!$E$13),Scoring!$E$13),Scoring!$E$13),Scoring!$E$13),Scoring!$E$13)</f>
        <v>0</v>
      </c>
      <c r="AB703" s="78">
        <f>IF(IFERROR(SEARCH("H360",N703),99)=99,IF(IFERROR(SEARCH("H360",O703),99)=99,IF(IFERROR(SEARCH("H360",Q703),99)=99,IF(IFERROR(SEARCH("H360",M703),99)=99,IF(IFERROR(SEARCH("H360",R703),99)=99,IF(IFERROR(SEARCH("H361",N703),99)=99,IF(IFERROR(SEARCH("H361",O703),99)=99,IF(IFERROR(SEARCH("H361",Q703),99)=99,IF(IFERROR(SEARCH("H361",M703),99)=99,IF(IFERROR(SEARCH("H361",R703),99)=99,IF(IFERROR(SEARCH("reproduction",P703),99)=99,IF(IFERROR(SEARCH("suspected reprotoxic",S703),99)=99,IF(IFERROR(SEARCH("reprotoxic",S703),99)=99,IF(IFERROR(SEARCH("reprotoxic",K703),99)=99,0,Scoring!$E$18),Scoring!$E$18),Scoring!$E$19),Scoring!$E$17),Scoring!$E$16),Scoring!$E$16),Scoring!$E$16),Scoring!$E$16),Scoring!$E$16),Scoring!$E$16),Scoring!$E$16),Scoring!$E$16),Scoring!$E$16),Scoring!$E$16)</f>
        <v>0</v>
      </c>
      <c r="AC703" s="78">
        <f>IF(IFERROR(SEARCH("57f",L703),99)=99,IF(IFERROR(SEARCH("57(f)",P703),99)=99,0,Scoring!$E$20),Scoring!$E$20)</f>
        <v>0</v>
      </c>
      <c r="AD703" s="78">
        <f>IF(IFERROR(SEARCH("CAT1",T703),99)=99,IF(IFERROR(SEARCH("CAT2",T703),99)=99,IF(IFERROR(SEARCH("CAT3",T703),99)=99,IF(IFERROR(SEARCH("concluded to be endocrine",K703),99)=99,IF(IFERROR(SEARCH("categorised as endocrine",K703),99)=99,IF(IFERROR(SEARCH("endocrine disrupting",P703),99)=99,IF(IFERROR(SEARCH("endocrine disrupting",K703),99)=99,IF(IFERROR(SEARCH("suspected endocrine",S703),99)=99,IF(IFERROR(SEARCH("potential endocrine",S703),99)=99,0,Scoring!$E$25),Scoring!$E$25),Scoring!$E$24),Scoring!$E$24),Scoring!$E$24),Scoring!$E$24),Scoring!$E$23),Scoring!$E$22),Scoring!$E$21)</f>
        <v>0</v>
      </c>
      <c r="AE703" s="78">
        <f>IF(IFERROR(SEARCH("suspected sensitiser",S703),99)=99,IF(IFERROR(SEARCH("sensitiser",S703),99)=99,IF(IFERROR(SEARCH("other hazard based concern",S703),99)=99,0,Scoring!$E$28),Scoring!$E$26),Scoring!$E$27)</f>
        <v>0</v>
      </c>
      <c r="AF703" s="78">
        <f>IF(IFERROR(M703,1)=1,IF(IFERROR(N703,1)=1,IF(IFERROR(O703,1)=1,IF(IFERROR(Q703,1)=1,IF(IFERROR(R703,1)=1,IF(IFERROR(T703,1)=1,IF(IFERROR(K703,1)=1,IF(IFERROR(P703,1)=1,IF(IFERROR(S703,1)=1,Scoring!$E$29,0),0),0),0),0),0),0),0),0)</f>
        <v>0</v>
      </c>
      <c r="AG703" s="78">
        <f t="shared" si="53"/>
        <v>3</v>
      </c>
      <c r="AI703" s="93"/>
      <c r="AJ703" s="94"/>
      <c r="AK703" s="76"/>
      <c r="AL703" s="75"/>
      <c r="AN703" s="79"/>
      <c r="AO703" s="79"/>
      <c r="AP703" s="79"/>
      <c r="AQ703" s="79"/>
      <c r="AR703" s="79"/>
      <c r="AS703" s="78"/>
      <c r="AU703" s="79">
        <f>IF(IFERROR(F703,99)=99,IF(IFERROR(G703,99)=99,IF(IFERROR(H703,99)=99,IF(IFERROR(I703,99)=99,IF(IFERROR(E703,99)=99,IF(IFERROR(J703,99)=99,0,Scoring!$B$7),Scoring!$B$3),Scoring!$B$2),Scoring!$B$6),Scoring!$B$5),Scoring!$B$4)</f>
        <v>0.3</v>
      </c>
      <c r="AV703" s="78">
        <f t="shared" si="54"/>
        <v>0.89999999999999991</v>
      </c>
      <c r="AW703" s="78"/>
      <c r="AX703" s="66"/>
      <c r="AY703" s="78"/>
      <c r="AZ703" s="76"/>
      <c r="BA703" s="76"/>
      <c r="BB703" s="76"/>
    </row>
    <row r="704" spans="1:54" x14ac:dyDescent="0.25">
      <c r="A704" s="77" t="s">
        <v>6585</v>
      </c>
      <c r="B704" s="76" t="str">
        <f t="shared" si="55"/>
        <v>274-684-6</v>
      </c>
      <c r="C704" s="77" t="s">
        <v>2090</v>
      </c>
      <c r="D704" s="77" t="s">
        <v>2091</v>
      </c>
      <c r="E704" s="76" t="str">
        <f>IF(C704="-",IF(A704="-",VLOOKUP(D704,'sin-list 180320_update'!$C$2:$C$835,1,FALSE),VLOOKUP(A704,'sin-list 180320_update'!$A$2:$A$835,1,FALSE)),VLOOKUP(C704,'sin-list 180320_update'!$B$2:$B$835,1,FALSE))</f>
        <v>274-684-6</v>
      </c>
      <c r="F704" s="76" t="e">
        <f>IF($C704="-",IF($A704="-",VLOOKUP($D704,'REACH Bilaga XVII_update'!$A$5:$A$131,1,FALSE),VLOOKUP($A704,'REACH Bilaga XVII_update'!$C$5:$C$131,1,FALSE)),VLOOKUP($C704,'REACH Bilaga XVII_update'!$B$5:$B$131,1,FALSE))</f>
        <v>#N/A</v>
      </c>
      <c r="G704" s="76" t="e">
        <f>IF($C704="-",IF($A704="-",VLOOKUP($D704,' REACH Bilaga 59_update'!$A$5:$A$210,1,FALSE),VLOOKUP($A704,' REACH Bilaga 59_update'!$D$5:$D$210,1,FALSE)),VLOOKUP($C704,' REACH Bilaga 59_update'!$C$5:$C$210,1,FALSE))</f>
        <v>#N/A</v>
      </c>
      <c r="H704" s="76" t="e">
        <f>IF($C704="-",IF($A704="-",VLOOKUP($D704,'REACH Bilaga XIV_update'!$A$5:$A$110,1,FALSE),VLOOKUP($A704,'REACH Bilaga XIV_update'!$D$5:$D$110,1,FALSE)),VLOOKUP($C704,'REACH Bilaga XIV_update'!$C$5:$C$110,1,FALSE))</f>
        <v>#N/A</v>
      </c>
      <c r="I704" s="76" t="e">
        <f>IF($C704="-",IF($A704="-",VLOOKUP($D704,CoRAP_update!$A$5:$A$376,1,FALSE),VLOOKUP($A704,CoRAP_update!$D$5:$D$376,1,FALSE)),VLOOKUP($C704,CoRAP_update!$C$5:$C$376,1,FALSE))</f>
        <v>#N/A</v>
      </c>
      <c r="J704" s="76" t="e">
        <f>IF($C704="-",IF($A704="-",VLOOKUP($D704,EDC_update!$C$2:$C$450,1,FALSE),VLOOKUP($A704,EDC_update!$B$2:$B$450,1,FALSE)),VLOOKUP($C704,EDC_update!$L$2:$L$450,1,FALSE))</f>
        <v>#N/A</v>
      </c>
      <c r="K704" s="76" t="str">
        <f>IF($C704="-",IF($A704="-",IF(VLOOKUP($D704,'sin-list 180320_update'!$C$2:$S$835,3,FALSE)="",NA(),VLOOKUP($D704,'sin-list 180320_update'!$C$2:$S$835,3,FALSE)),IF(VLOOKUP($A704,'sin-list 180320_update'!$A$2:$S$835,5,FALSE)="",NA(),VLOOKUP($A704,'sin-list 180320_update'!$A$2:$S$835,5,FALSE))),IF(VLOOKUP($C704,'sin-list 180320_update'!$B$2:$S$835,4,FALSE)="",NA(),VLOOKUP($C704,'sin-list 180320_update'!$B$2:$S$835,4,FALSE)))</f>
        <v>Classified CMR according to Annex VI of Regulation 1272/2008</v>
      </c>
      <c r="L704" s="76" t="str">
        <f>IF($C704="-",IF($A704="-",VLOOKUP($D704,'sin-list 180320_update'!$C$2:$S$835,6,FALSE),VLOOKUP($A704,'sin-list 180320_update'!$A$2:$S$835,8,FALSE)),VLOOKUP($C704,'sin-list 180320_update'!$B$2:$S$835,7,FALSE))</f>
        <v>Carc. 1B</v>
      </c>
      <c r="M704" s="76" t="str">
        <f>IF($C704="-",IF($A704="-",IF(VLOOKUP($D704,'sin-list 180320_update'!$C$2:$S$835,8,FALSE)="",NA(),VLOOKUP($D704,'sin-list 180320_update'!$C$2:$S$835,8,FALSE)),IF(VLOOKUP($A704,'sin-list 180320_update'!$A$2:$S$835,10,FALSE)="",NA(),VLOOKUP($A704,'sin-list 180320_update'!$A$2:$S$835,10,FALSE))),IF(VLOOKUP($C704,'sin-list 180320_update'!$B$2:$S$835,9,FALSE)="",NA(),VLOOKUP($C704,'sin-list 180320_update'!$B$2:$S$835,9,FALSE)))</f>
        <v>H350</v>
      </c>
      <c r="N704" s="76" t="e">
        <f>IF($C704="-",IF($A704="-",IF(VLOOKUP($D704,'REACH Bilaga XVII_update'!$A$5:$E$131,4,FALSE)="",NA(),VLOOKUP($D704,'REACH Bilaga XVII_update'!$A$5:$E$131,4,FALSE)),IF(VLOOKUP($A704,'REACH Bilaga XVII_update'!$C$5:$D$131,2,FALSE)="",NA(),VLOOKUP($A704,'REACH Bilaga XVII_update'!$C$5:$D$131,2,FALSE))),IF(VLOOKUP($C704,'REACH Bilaga XVII_update'!$B$5:$D$131,3,FALSE)="",NA(),VLOOKUP($C704,'REACH Bilaga XVII_update'!$B$5:$D$131,3,FALSE)))</f>
        <v>#N/A</v>
      </c>
      <c r="O704" s="76" t="e">
        <f>IF($C704="-",IF($A704="-",IF(VLOOKUP($D704,' REACH Bilaga 59_update'!$A$5:$E$210,5,FALSE)="",NA(),VLOOKUP($D704,' REACH Bilaga 59_update'!$A$5:$E$210,5,FALSE)),IF(VLOOKUP($A704,' REACH Bilaga 59_update'!$D$5:$E$210,2,FALSE)="",NA(),VLOOKUP($A704,' REACH Bilaga 59_update'!$D$5:$E$210,2,FALSE))),IF(VLOOKUP($C704,' REACH Bilaga 59_update'!$C$5:$E$210,3,FALSE)="",NA(),VLOOKUP($C704,' REACH Bilaga 59_update'!$C$5:$E$210,3,FALSE)))</f>
        <v>#N/A</v>
      </c>
      <c r="P704" s="76" t="e">
        <f>IF(C704="-",IF(A704="-",IFERROR(VLOOKUP($D704,' REACH Bilaga 59_update'!$A$5:$F$210,MATCH(Sammanfattning!P$1,' REACH Bilaga 59_update'!$A$4:$F$4,0),FALSE),VLOOKUP($D704,'REACH Bilaga XIV_update'!$A$4:$H$110,MATCH(Sammanfattning!P$1,'REACH Bilaga XIV_update'!$A$4:$H$4,0),FALSE)),IFERROR(VLOOKUP($A704,' REACH Bilaga 59_update'!$D$5:$F$210,MATCH(Sammanfattning!P$1,' REACH Bilaga 59_update'!$D$4:$F$4,0),FALSE),VLOOKUP($A704,'REACH Bilaga XIV_update'!$D$4:$H$110,MATCH(Sammanfattning!P$1,'REACH Bilaga XIV_update'!$D$4:$H$4,0),FALSE))),IFERROR(VLOOKUP($C704,' REACH Bilaga 59_update'!$C$5:$F$210,MATCH(Sammanfattning!P$1,' REACH Bilaga 59_update'!$C$4:$F$4,0),FALSE),VLOOKUP($C704,'REACH Bilaga XIV_update'!$C$4:$H$110,MATCH(Sammanfattning!P$1,'REACH Bilaga XIV_update'!$C$4:$H$4,0),FALSE)))</f>
        <v>#N/A</v>
      </c>
      <c r="Q704" s="76" t="e">
        <f>IF($C704="-",IF($A704="-",IF(VLOOKUP($D704,'REACH Bilaga XIV_update'!$A$5:$I$110,9,FALSE)="",NA(),VLOOKUP($D704,'REACH Bilaga XIV_update'!$A$5:$I$110,9,FALSE)),IF(VLOOKUP($A704,'REACH Bilaga XIV_update'!$D$5:$I$110,6,FALSE)="",NA(),VLOOKUP($A704,'REACH Bilaga XIV_update'!$D$5:$I$110,6,FALSE))),IF(VLOOKUP($C704,'REACH Bilaga XIV_update'!$C$5:$I$110,7,FALSE)="",NA(),VLOOKUP($C704,'REACH Bilaga XIV_update'!$C$5:$I$110,7,FALSE)))</f>
        <v>#N/A</v>
      </c>
      <c r="R704" s="76" t="e">
        <f>IF($C704="-",IF($A704="-",IF(VLOOKUP($D704,CoRAP_update!$A$5:$O$376,15,FALSE)="",NA(),VLOOKUP($D704,CoRAP_update!$A$5:$O$376,15,FALSE)),IF(VLOOKUP($A704,CoRAP_update!$D$5:$O$376,12,FALSE)="",NA(),VLOOKUP($A704,CoRAP_update!$D$5:$O$376,12,FALSE))),IF(VLOOKUP($C704,CoRAP_update!$C$5:$O$376,13,FALSE)="",NA(),VLOOKUP($C704,CoRAP_update!$C$5:$O$376,13,FALSE)))</f>
        <v>#N/A</v>
      </c>
      <c r="S704" s="144" t="e">
        <f>IF($C704="-",IF($A704="-",VLOOKUP($D704,CoRAP_update!$A$5:$J$376,MATCH(Sammanfattning!S$1,CoRAP_update!$A$4:$J$4,0),FALSE),VLOOKUP($A704,CoRAP_update!$D$5:$J$376,MATCH(Sammanfattning!S$1,CoRAP_update!$D$4:$J$4,0),FALSE)),VLOOKUP($C704,CoRAP_update!$C$5:$J$376,MATCH(Sammanfattning!S$1,CoRAP_update!$C$4:$J$4,0),FALSE))</f>
        <v>#N/A</v>
      </c>
      <c r="T704" s="76" t="e">
        <f>IF($A704="-",VLOOKUP($D704,EDC_update!$C$2:$F$450,4,FALSE),VLOOKUP($A704,EDC_update!$B$2:$F$450,5,FALSE))</f>
        <v>#N/A</v>
      </c>
      <c r="V704" s="78">
        <f>IF(IFERROR(SEARCH("PBT",P704),99)=99,IF(IFERROR(SEARCH("suspected PBT",S704),99)=99,IF(IFERROR(SEARCH("concluded to be PBT",K704),99)=99,IF(IFERROR(SEARCH("PBT",S704),99)=99,IF(IFERROR(SEARCH("PBT cand",L704),99)=99,IF(IFERROR(SEARCH("PBT",L704),99)=99,IF(IFERROR(SEARCH("persistent, bioackumulative and toxic properties",K704),99)=99,0,Scoring!$E$3),Scoring!$E$3),Scoring!$E$7),Scoring!$E$3),Scoring!$E$5),Scoring!$E$6),Scoring!$E$3)</f>
        <v>0</v>
      </c>
      <c r="W704" s="78">
        <f>IF(IFERROR(SEARCH("vPvB",P704),99)=99,IF(IFERROR(SEARCH("suspected pbt/vPvB",S704),99)=99,IF(IFERROR(SEARCH("vPvB",S704),99)=99,IF(IFERROR(SEARCH("concluded to be a vPvB",S704),99)=99,IF(IFERROR(SEARCH("identified as vPvB",K704),99)=99,IF(IFERROR(SEARCH("concluded to be a vPvB",K704),99)=99,IF(IFERROR(SEARCH("concluded to be both pbt and vPvB",S704),99)=99,IF(IFERROR(SEARCH("concluded to be both pbt and vPvB",K704),99)=99,0,Scoring!$E$5),Scoring!$E$5),Scoring!$E$5),Scoring!$E$5),Scoring!$E$5),Scoring!$E$4),Scoring!$E$6),Scoring!$E$4)</f>
        <v>0</v>
      </c>
      <c r="X704" s="78">
        <f>IF(IFERROR(SEARCH("H410",N704),99)=99,IF(IFERROR(SEARCH("H410",O704),99)=99,IF(IFERROR(SEARCH("H410",Q704),99)=99,IF(IFERROR(SEARCH("H410",M704),99)=99,IF(IFERROR(SEARCH("H410",R704),99)=99,IF(IFERROR(SEARCH("H411",N704),99)=99,IF(IFERROR(SEARCH("H411",O704),99)=99,IF(IFERROR(SEARCH("H411",Q704),99)=99,IF(IFERROR(SEARCH("H411",M704),99)=99,IF(IFERROR(SEARCH("H411",R704),99)=99,IF(IFERROR(SEARCH("H413",N704),99)=99,IF(IFERROR(SEARCH("H413",O704),99)=99,IF(IFERROR(SEARCH("H413",Q704),99)=99,IF(IFERROR(SEARCH("H413",M704),99)=99,IF(IFERROR(SEARCH("H413",R704),99)=99,IF(IFERROR(SEARCH("H412",N704),99)=99,IF(IFERROR(SEARCH("H412",O704),99)=99,IF(IFERROR(SEARCH("H412",Q704),99)=99,IF(IFERROR(SEARCH("H412",M704),99)=99,IF(IFERROR(SEARCH("H412",R704),99)=99,0,Scoring!$E$2),Scoring!$E$2),Scoring!$E$2),Scoring!$E$2),Scoring!$E$2),Scoring!$E$2),Scoring!$E$2),Scoring!$E$2),Scoring!$E$2),Scoring!$E$2),Scoring!$E$2),Scoring!$E$2),Scoring!$E$2),Scoring!$E$2),Scoring!$E$2),Scoring!$E$2),Scoring!$E$2),Scoring!$E$2),Scoring!$E$2),Scoring!$E$2)</f>
        <v>0</v>
      </c>
      <c r="Y704" s="78">
        <f>IF(IFERROR(SEARCH("CMR",K704),99)=99,IF(IFERROR(SEARCH("Suspected CMR",S704),99)=99,IF(IFERROR(SEARCH("CMR",S704),99)=99,0,Scoring!$E$8),Scoring!$E$9),Scoring!$E$8)</f>
        <v>3</v>
      </c>
      <c r="Z704" s="78">
        <f>IF(IFERROR(SEARCH("H350",N704),99)=99,IF(IFERROR(SEARCH("H350",O704),99)=99,IF(IFERROR(SEARCH("H350",Q704),99)=99,IF(IFERROR(SEARCH("H350",M704),99)=99,IF(IFERROR(SEARCH("H350",R704),99)=99,IF(IFERROR(SEARCH("H351",N704),99)=99,IF(IFERROR(SEARCH("H351",O704),99)=99,IF(IFERROR(SEARCH("H351",Q704),99)=99,IF(IFERROR(SEARCH("H351",M704),99)=99,IF(IFERROR(SEARCH("H351",R704),99)=99,IF(IFERROR(SEARCH("carcinogenic",P704),99)=99,IF(IFERROR(SEARCH("suspected carcinogenic",S704),99)=99,0,Scoring!$E$12),Scoring!$E$11),Scoring!$E$10),Scoring!$E$10),Scoring!$E$10),Scoring!$E$10),Scoring!$E$10),Scoring!$E$10),Scoring!$E$10),Scoring!$E$10),Scoring!$E$10),Scoring!$E$10)</f>
        <v>1</v>
      </c>
      <c r="AA704" s="78">
        <f>IF(IFERROR(SEARCH("H340",N704),99)=99,IF(IFERROR(SEARCH("H340",O704),99)=99,IF(IFERROR(SEARCH("H340",Q704),99)=99,IF(IFERROR(SEARCH("H340",M704),99)=99,IF(IFERROR(SEARCH("H340",R704),99)=99,IF(IFERROR(SEARCH("H341",N704),99)=99,IF(IFERROR(SEARCH("H341",O704),99)=99,IF(IFERROR(SEARCH("H341",Q704),99)=99,IF(IFERROR(SEARCH("H341",M704),99)=99,IF(IFERROR(SEARCH("H341",R704),99)=99,IF(IFERROR(SEARCH("mutagenic",P704),99)=99,IF(IFERROR(SEARCH("suspected mutagenic",S704),99)=99,0,Scoring!$E$15),Scoring!$E$14),Scoring!$E$13),Scoring!$E$13),Scoring!$E$13),Scoring!$E$13),Scoring!$E$13),Scoring!$E$13),Scoring!$E$13),Scoring!$E$13),Scoring!$E$13),Scoring!$E$13)</f>
        <v>0</v>
      </c>
      <c r="AB704" s="78">
        <f>IF(IFERROR(SEARCH("H360",N704),99)=99,IF(IFERROR(SEARCH("H360",O704),99)=99,IF(IFERROR(SEARCH("H360",Q704),99)=99,IF(IFERROR(SEARCH("H360",M704),99)=99,IF(IFERROR(SEARCH("H360",R704),99)=99,IF(IFERROR(SEARCH("H361",N704),99)=99,IF(IFERROR(SEARCH("H361",O704),99)=99,IF(IFERROR(SEARCH("H361",Q704),99)=99,IF(IFERROR(SEARCH("H361",M704),99)=99,IF(IFERROR(SEARCH("H361",R704),99)=99,IF(IFERROR(SEARCH("reproduction",P704),99)=99,IF(IFERROR(SEARCH("suspected reprotoxic",S704),99)=99,IF(IFERROR(SEARCH("reprotoxic",S704),99)=99,IF(IFERROR(SEARCH("reprotoxic",K704),99)=99,0,Scoring!$E$18),Scoring!$E$18),Scoring!$E$19),Scoring!$E$17),Scoring!$E$16),Scoring!$E$16),Scoring!$E$16),Scoring!$E$16),Scoring!$E$16),Scoring!$E$16),Scoring!$E$16),Scoring!$E$16),Scoring!$E$16),Scoring!$E$16)</f>
        <v>0</v>
      </c>
      <c r="AC704" s="78">
        <f>IF(IFERROR(SEARCH("57f",L704),99)=99,IF(IFERROR(SEARCH("57(f)",P704),99)=99,0,Scoring!$E$20),Scoring!$E$20)</f>
        <v>0</v>
      </c>
      <c r="AD704" s="78">
        <f>IF(IFERROR(SEARCH("CAT1",T704),99)=99,IF(IFERROR(SEARCH("CAT2",T704),99)=99,IF(IFERROR(SEARCH("CAT3",T704),99)=99,IF(IFERROR(SEARCH("concluded to be endocrine",K704),99)=99,IF(IFERROR(SEARCH("categorised as endocrine",K704),99)=99,IF(IFERROR(SEARCH("endocrine disrupting",P704),99)=99,IF(IFERROR(SEARCH("endocrine disrupting",K704),99)=99,IF(IFERROR(SEARCH("suspected endocrine",S704),99)=99,IF(IFERROR(SEARCH("potential endocrine",S704),99)=99,0,Scoring!$E$25),Scoring!$E$25),Scoring!$E$24),Scoring!$E$24),Scoring!$E$24),Scoring!$E$24),Scoring!$E$23),Scoring!$E$22),Scoring!$E$21)</f>
        <v>0</v>
      </c>
      <c r="AE704" s="78">
        <f>IF(IFERROR(SEARCH("suspected sensitiser",S704),99)=99,IF(IFERROR(SEARCH("sensitiser",S704),99)=99,IF(IFERROR(SEARCH("other hazard based concern",S704),99)=99,0,Scoring!$E$28),Scoring!$E$26),Scoring!$E$27)</f>
        <v>0</v>
      </c>
      <c r="AF704" s="78">
        <f>IF(IFERROR(M704,1)=1,IF(IFERROR(N704,1)=1,IF(IFERROR(O704,1)=1,IF(IFERROR(Q704,1)=1,IF(IFERROR(R704,1)=1,IF(IFERROR(T704,1)=1,IF(IFERROR(K704,1)=1,IF(IFERROR(P704,1)=1,IF(IFERROR(S704,1)=1,Scoring!$E$29,0),0),0),0),0),0),0),0),0)</f>
        <v>0</v>
      </c>
      <c r="AG704" s="78">
        <f t="shared" si="53"/>
        <v>3</v>
      </c>
      <c r="AI704" s="93"/>
      <c r="AJ704" s="94"/>
      <c r="AK704" s="76"/>
      <c r="AL704" s="75"/>
      <c r="AN704" s="79"/>
      <c r="AO704" s="79"/>
      <c r="AP704" s="79"/>
      <c r="AQ704" s="79"/>
      <c r="AR704" s="79"/>
      <c r="AS704" s="78"/>
      <c r="AU704" s="79">
        <f>IF(IFERROR(F704,99)=99,IF(IFERROR(G704,99)=99,IF(IFERROR(H704,99)=99,IF(IFERROR(I704,99)=99,IF(IFERROR(E704,99)=99,IF(IFERROR(J704,99)=99,0,Scoring!$B$7),Scoring!$B$3),Scoring!$B$2),Scoring!$B$6),Scoring!$B$5),Scoring!$B$4)</f>
        <v>0.3</v>
      </c>
      <c r="AV704" s="78">
        <f t="shared" si="54"/>
        <v>0.89999999999999991</v>
      </c>
      <c r="AW704" s="78"/>
      <c r="AX704" s="66"/>
      <c r="AY704" s="78"/>
      <c r="AZ704" s="76"/>
      <c r="BA704" s="76"/>
      <c r="BB704" s="76"/>
    </row>
    <row r="705" spans="1:54" x14ac:dyDescent="0.25">
      <c r="A705" s="77" t="s">
        <v>6586</v>
      </c>
      <c r="B705" s="76" t="str">
        <f t="shared" si="55"/>
        <v>274-685-1</v>
      </c>
      <c r="C705" s="77" t="s">
        <v>2092</v>
      </c>
      <c r="D705" s="77" t="s">
        <v>2093</v>
      </c>
      <c r="E705" s="76" t="str">
        <f>IF(C705="-",IF(A705="-",VLOOKUP(D705,'sin-list 180320_update'!$C$2:$C$835,1,FALSE),VLOOKUP(A705,'sin-list 180320_update'!$A$2:$A$835,1,FALSE)),VLOOKUP(C705,'sin-list 180320_update'!$B$2:$B$835,1,FALSE))</f>
        <v>274-685-1</v>
      </c>
      <c r="F705" s="76" t="e">
        <f>IF($C705="-",IF($A705="-",VLOOKUP($D705,'REACH Bilaga XVII_update'!$A$5:$A$131,1,FALSE),VLOOKUP($A705,'REACH Bilaga XVII_update'!$C$5:$C$131,1,FALSE)),VLOOKUP($C705,'REACH Bilaga XVII_update'!$B$5:$B$131,1,FALSE))</f>
        <v>#N/A</v>
      </c>
      <c r="G705" s="76" t="e">
        <f>IF($C705="-",IF($A705="-",VLOOKUP($D705,' REACH Bilaga 59_update'!$A$5:$A$210,1,FALSE),VLOOKUP($A705,' REACH Bilaga 59_update'!$D$5:$D$210,1,FALSE)),VLOOKUP($C705,' REACH Bilaga 59_update'!$C$5:$C$210,1,FALSE))</f>
        <v>#N/A</v>
      </c>
      <c r="H705" s="76" t="e">
        <f>IF($C705="-",IF($A705="-",VLOOKUP($D705,'REACH Bilaga XIV_update'!$A$5:$A$110,1,FALSE),VLOOKUP($A705,'REACH Bilaga XIV_update'!$D$5:$D$110,1,FALSE)),VLOOKUP($C705,'REACH Bilaga XIV_update'!$C$5:$C$110,1,FALSE))</f>
        <v>#N/A</v>
      </c>
      <c r="I705" s="76" t="e">
        <f>IF($C705="-",IF($A705="-",VLOOKUP($D705,CoRAP_update!$A$5:$A$376,1,FALSE),VLOOKUP($A705,CoRAP_update!$D$5:$D$376,1,FALSE)),VLOOKUP($C705,CoRAP_update!$C$5:$C$376,1,FALSE))</f>
        <v>#N/A</v>
      </c>
      <c r="J705" s="76" t="e">
        <f>IF($C705="-",IF($A705="-",VLOOKUP($D705,EDC_update!$C$2:$C$450,1,FALSE),VLOOKUP($A705,EDC_update!$B$2:$B$450,1,FALSE)),VLOOKUP($C705,EDC_update!$L$2:$L$450,1,FALSE))</f>
        <v>#N/A</v>
      </c>
      <c r="K705" s="76" t="str">
        <f>IF($C705="-",IF($A705="-",IF(VLOOKUP($D705,'sin-list 180320_update'!$C$2:$S$835,3,FALSE)="",NA(),VLOOKUP($D705,'sin-list 180320_update'!$C$2:$S$835,3,FALSE)),IF(VLOOKUP($A705,'sin-list 180320_update'!$A$2:$S$835,5,FALSE)="",NA(),VLOOKUP($A705,'sin-list 180320_update'!$A$2:$S$835,5,FALSE))),IF(VLOOKUP($C705,'sin-list 180320_update'!$B$2:$S$835,4,FALSE)="",NA(),VLOOKUP($C705,'sin-list 180320_update'!$B$2:$S$835,4,FALSE)))</f>
        <v>Classified CMR according to Annex VI of Regulation 1272/2008</v>
      </c>
      <c r="L705" s="76" t="str">
        <f>IF($C705="-",IF($A705="-",VLOOKUP($D705,'sin-list 180320_update'!$C$2:$S$835,6,FALSE),VLOOKUP($A705,'sin-list 180320_update'!$A$2:$S$835,8,FALSE)),VLOOKUP($C705,'sin-list 180320_update'!$B$2:$S$835,7,FALSE))</f>
        <v>Carc. 1B</v>
      </c>
      <c r="M705" s="76" t="str">
        <f>IF($C705="-",IF($A705="-",IF(VLOOKUP($D705,'sin-list 180320_update'!$C$2:$S$835,8,FALSE)="",NA(),VLOOKUP($D705,'sin-list 180320_update'!$C$2:$S$835,8,FALSE)),IF(VLOOKUP($A705,'sin-list 180320_update'!$A$2:$S$835,10,FALSE)="",NA(),VLOOKUP($A705,'sin-list 180320_update'!$A$2:$S$835,10,FALSE))),IF(VLOOKUP($C705,'sin-list 180320_update'!$B$2:$S$835,9,FALSE)="",NA(),VLOOKUP($C705,'sin-list 180320_update'!$B$2:$S$835,9,FALSE)))</f>
        <v>H350</v>
      </c>
      <c r="N705" s="76" t="e">
        <f>IF($C705="-",IF($A705="-",IF(VLOOKUP($D705,'REACH Bilaga XVII_update'!$A$5:$E$131,4,FALSE)="",NA(),VLOOKUP($D705,'REACH Bilaga XVII_update'!$A$5:$E$131,4,FALSE)),IF(VLOOKUP($A705,'REACH Bilaga XVII_update'!$C$5:$D$131,2,FALSE)="",NA(),VLOOKUP($A705,'REACH Bilaga XVII_update'!$C$5:$D$131,2,FALSE))),IF(VLOOKUP($C705,'REACH Bilaga XVII_update'!$B$5:$D$131,3,FALSE)="",NA(),VLOOKUP($C705,'REACH Bilaga XVII_update'!$B$5:$D$131,3,FALSE)))</f>
        <v>#N/A</v>
      </c>
      <c r="O705" s="76" t="e">
        <f>IF($C705="-",IF($A705="-",IF(VLOOKUP($D705,' REACH Bilaga 59_update'!$A$5:$E$210,5,FALSE)="",NA(),VLOOKUP($D705,' REACH Bilaga 59_update'!$A$5:$E$210,5,FALSE)),IF(VLOOKUP($A705,' REACH Bilaga 59_update'!$D$5:$E$210,2,FALSE)="",NA(),VLOOKUP($A705,' REACH Bilaga 59_update'!$D$5:$E$210,2,FALSE))),IF(VLOOKUP($C705,' REACH Bilaga 59_update'!$C$5:$E$210,3,FALSE)="",NA(),VLOOKUP($C705,' REACH Bilaga 59_update'!$C$5:$E$210,3,FALSE)))</f>
        <v>#N/A</v>
      </c>
      <c r="P705" s="76" t="e">
        <f>IF(C705="-",IF(A705="-",IFERROR(VLOOKUP($D705,' REACH Bilaga 59_update'!$A$5:$F$210,MATCH(Sammanfattning!P$1,' REACH Bilaga 59_update'!$A$4:$F$4,0),FALSE),VLOOKUP($D705,'REACH Bilaga XIV_update'!$A$4:$H$110,MATCH(Sammanfattning!P$1,'REACH Bilaga XIV_update'!$A$4:$H$4,0),FALSE)),IFERROR(VLOOKUP($A705,' REACH Bilaga 59_update'!$D$5:$F$210,MATCH(Sammanfattning!P$1,' REACH Bilaga 59_update'!$D$4:$F$4,0),FALSE),VLOOKUP($A705,'REACH Bilaga XIV_update'!$D$4:$H$110,MATCH(Sammanfattning!P$1,'REACH Bilaga XIV_update'!$D$4:$H$4,0),FALSE))),IFERROR(VLOOKUP($C705,' REACH Bilaga 59_update'!$C$5:$F$210,MATCH(Sammanfattning!P$1,' REACH Bilaga 59_update'!$C$4:$F$4,0),FALSE),VLOOKUP($C705,'REACH Bilaga XIV_update'!$C$4:$H$110,MATCH(Sammanfattning!P$1,'REACH Bilaga XIV_update'!$C$4:$H$4,0),FALSE)))</f>
        <v>#N/A</v>
      </c>
      <c r="Q705" s="76" t="e">
        <f>IF($C705="-",IF($A705="-",IF(VLOOKUP($D705,'REACH Bilaga XIV_update'!$A$5:$I$110,9,FALSE)="",NA(),VLOOKUP($D705,'REACH Bilaga XIV_update'!$A$5:$I$110,9,FALSE)),IF(VLOOKUP($A705,'REACH Bilaga XIV_update'!$D$5:$I$110,6,FALSE)="",NA(),VLOOKUP($A705,'REACH Bilaga XIV_update'!$D$5:$I$110,6,FALSE))),IF(VLOOKUP($C705,'REACH Bilaga XIV_update'!$C$5:$I$110,7,FALSE)="",NA(),VLOOKUP($C705,'REACH Bilaga XIV_update'!$C$5:$I$110,7,FALSE)))</f>
        <v>#N/A</v>
      </c>
      <c r="R705" s="76" t="e">
        <f>IF($C705="-",IF($A705="-",IF(VLOOKUP($D705,CoRAP_update!$A$5:$O$376,15,FALSE)="",NA(),VLOOKUP($D705,CoRAP_update!$A$5:$O$376,15,FALSE)),IF(VLOOKUP($A705,CoRAP_update!$D$5:$O$376,12,FALSE)="",NA(),VLOOKUP($A705,CoRAP_update!$D$5:$O$376,12,FALSE))),IF(VLOOKUP($C705,CoRAP_update!$C$5:$O$376,13,FALSE)="",NA(),VLOOKUP($C705,CoRAP_update!$C$5:$O$376,13,FALSE)))</f>
        <v>#N/A</v>
      </c>
      <c r="S705" s="144" t="e">
        <f>IF($C705="-",IF($A705="-",VLOOKUP($D705,CoRAP_update!$A$5:$J$376,MATCH(Sammanfattning!S$1,CoRAP_update!$A$4:$J$4,0),FALSE),VLOOKUP($A705,CoRAP_update!$D$5:$J$376,MATCH(Sammanfattning!S$1,CoRAP_update!$D$4:$J$4,0),FALSE)),VLOOKUP($C705,CoRAP_update!$C$5:$J$376,MATCH(Sammanfattning!S$1,CoRAP_update!$C$4:$J$4,0),FALSE))</f>
        <v>#N/A</v>
      </c>
      <c r="T705" s="76" t="e">
        <f>IF($A705="-",VLOOKUP($D705,EDC_update!$C$2:$F$450,4,FALSE),VLOOKUP($A705,EDC_update!$B$2:$F$450,5,FALSE))</f>
        <v>#N/A</v>
      </c>
      <c r="V705" s="78">
        <f>IF(IFERROR(SEARCH("PBT",P705),99)=99,IF(IFERROR(SEARCH("suspected PBT",S705),99)=99,IF(IFERROR(SEARCH("concluded to be PBT",K705),99)=99,IF(IFERROR(SEARCH("PBT",S705),99)=99,IF(IFERROR(SEARCH("PBT cand",L705),99)=99,IF(IFERROR(SEARCH("PBT",L705),99)=99,IF(IFERROR(SEARCH("persistent, bioackumulative and toxic properties",K705),99)=99,0,Scoring!$E$3),Scoring!$E$3),Scoring!$E$7),Scoring!$E$3),Scoring!$E$5),Scoring!$E$6),Scoring!$E$3)</f>
        <v>0</v>
      </c>
      <c r="W705" s="78">
        <f>IF(IFERROR(SEARCH("vPvB",P705),99)=99,IF(IFERROR(SEARCH("suspected pbt/vPvB",S705),99)=99,IF(IFERROR(SEARCH("vPvB",S705),99)=99,IF(IFERROR(SEARCH("concluded to be a vPvB",S705),99)=99,IF(IFERROR(SEARCH("identified as vPvB",K705),99)=99,IF(IFERROR(SEARCH("concluded to be a vPvB",K705),99)=99,IF(IFERROR(SEARCH("concluded to be both pbt and vPvB",S705),99)=99,IF(IFERROR(SEARCH("concluded to be both pbt and vPvB",K705),99)=99,0,Scoring!$E$5),Scoring!$E$5),Scoring!$E$5),Scoring!$E$5),Scoring!$E$5),Scoring!$E$4),Scoring!$E$6),Scoring!$E$4)</f>
        <v>0</v>
      </c>
      <c r="X705" s="78">
        <f>IF(IFERROR(SEARCH("H410",N705),99)=99,IF(IFERROR(SEARCH("H410",O705),99)=99,IF(IFERROR(SEARCH("H410",Q705),99)=99,IF(IFERROR(SEARCH("H410",M705),99)=99,IF(IFERROR(SEARCH("H410",R705),99)=99,IF(IFERROR(SEARCH("H411",N705),99)=99,IF(IFERROR(SEARCH("H411",O705),99)=99,IF(IFERROR(SEARCH("H411",Q705),99)=99,IF(IFERROR(SEARCH("H411",M705),99)=99,IF(IFERROR(SEARCH("H411",R705),99)=99,IF(IFERROR(SEARCH("H413",N705),99)=99,IF(IFERROR(SEARCH("H413",O705),99)=99,IF(IFERROR(SEARCH("H413",Q705),99)=99,IF(IFERROR(SEARCH("H413",M705),99)=99,IF(IFERROR(SEARCH("H413",R705),99)=99,IF(IFERROR(SEARCH("H412",N705),99)=99,IF(IFERROR(SEARCH("H412",O705),99)=99,IF(IFERROR(SEARCH("H412",Q705),99)=99,IF(IFERROR(SEARCH("H412",M705),99)=99,IF(IFERROR(SEARCH("H412",R705),99)=99,0,Scoring!$E$2),Scoring!$E$2),Scoring!$E$2),Scoring!$E$2),Scoring!$E$2),Scoring!$E$2),Scoring!$E$2),Scoring!$E$2),Scoring!$E$2),Scoring!$E$2),Scoring!$E$2),Scoring!$E$2),Scoring!$E$2),Scoring!$E$2),Scoring!$E$2),Scoring!$E$2),Scoring!$E$2),Scoring!$E$2),Scoring!$E$2),Scoring!$E$2)</f>
        <v>0</v>
      </c>
      <c r="Y705" s="78">
        <f>IF(IFERROR(SEARCH("CMR",K705),99)=99,IF(IFERROR(SEARCH("Suspected CMR",S705),99)=99,IF(IFERROR(SEARCH("CMR",S705),99)=99,0,Scoring!$E$8),Scoring!$E$9),Scoring!$E$8)</f>
        <v>3</v>
      </c>
      <c r="Z705" s="78">
        <f>IF(IFERROR(SEARCH("H350",N705),99)=99,IF(IFERROR(SEARCH("H350",O705),99)=99,IF(IFERROR(SEARCH("H350",Q705),99)=99,IF(IFERROR(SEARCH("H350",M705),99)=99,IF(IFERROR(SEARCH("H350",R705),99)=99,IF(IFERROR(SEARCH("H351",N705),99)=99,IF(IFERROR(SEARCH("H351",O705),99)=99,IF(IFERROR(SEARCH("H351",Q705),99)=99,IF(IFERROR(SEARCH("H351",M705),99)=99,IF(IFERROR(SEARCH("H351",R705),99)=99,IF(IFERROR(SEARCH("carcinogenic",P705),99)=99,IF(IFERROR(SEARCH("suspected carcinogenic",S705),99)=99,0,Scoring!$E$12),Scoring!$E$11),Scoring!$E$10),Scoring!$E$10),Scoring!$E$10),Scoring!$E$10),Scoring!$E$10),Scoring!$E$10),Scoring!$E$10),Scoring!$E$10),Scoring!$E$10),Scoring!$E$10)</f>
        <v>1</v>
      </c>
      <c r="AA705" s="78">
        <f>IF(IFERROR(SEARCH("H340",N705),99)=99,IF(IFERROR(SEARCH("H340",O705),99)=99,IF(IFERROR(SEARCH("H340",Q705),99)=99,IF(IFERROR(SEARCH("H340",M705),99)=99,IF(IFERROR(SEARCH("H340",R705),99)=99,IF(IFERROR(SEARCH("H341",N705),99)=99,IF(IFERROR(SEARCH("H341",O705),99)=99,IF(IFERROR(SEARCH("H341",Q705),99)=99,IF(IFERROR(SEARCH("H341",M705),99)=99,IF(IFERROR(SEARCH("H341",R705),99)=99,IF(IFERROR(SEARCH("mutagenic",P705),99)=99,IF(IFERROR(SEARCH("suspected mutagenic",S705),99)=99,0,Scoring!$E$15),Scoring!$E$14),Scoring!$E$13),Scoring!$E$13),Scoring!$E$13),Scoring!$E$13),Scoring!$E$13),Scoring!$E$13),Scoring!$E$13),Scoring!$E$13),Scoring!$E$13),Scoring!$E$13)</f>
        <v>0</v>
      </c>
      <c r="AB705" s="78">
        <f>IF(IFERROR(SEARCH("H360",N705),99)=99,IF(IFERROR(SEARCH("H360",O705),99)=99,IF(IFERROR(SEARCH("H360",Q705),99)=99,IF(IFERROR(SEARCH("H360",M705),99)=99,IF(IFERROR(SEARCH("H360",R705),99)=99,IF(IFERROR(SEARCH("H361",N705),99)=99,IF(IFERROR(SEARCH("H361",O705),99)=99,IF(IFERROR(SEARCH("H361",Q705),99)=99,IF(IFERROR(SEARCH("H361",M705),99)=99,IF(IFERROR(SEARCH("H361",R705),99)=99,IF(IFERROR(SEARCH("reproduction",P705),99)=99,IF(IFERROR(SEARCH("suspected reprotoxic",S705),99)=99,IF(IFERROR(SEARCH("reprotoxic",S705),99)=99,IF(IFERROR(SEARCH("reprotoxic",K705),99)=99,0,Scoring!$E$18),Scoring!$E$18),Scoring!$E$19),Scoring!$E$17),Scoring!$E$16),Scoring!$E$16),Scoring!$E$16),Scoring!$E$16),Scoring!$E$16),Scoring!$E$16),Scoring!$E$16),Scoring!$E$16),Scoring!$E$16),Scoring!$E$16)</f>
        <v>0</v>
      </c>
      <c r="AC705" s="78">
        <f>IF(IFERROR(SEARCH("57f",L705),99)=99,IF(IFERROR(SEARCH("57(f)",P705),99)=99,0,Scoring!$E$20),Scoring!$E$20)</f>
        <v>0</v>
      </c>
      <c r="AD705" s="78">
        <f>IF(IFERROR(SEARCH("CAT1",T705),99)=99,IF(IFERROR(SEARCH("CAT2",T705),99)=99,IF(IFERROR(SEARCH("CAT3",T705),99)=99,IF(IFERROR(SEARCH("concluded to be endocrine",K705),99)=99,IF(IFERROR(SEARCH("categorised as endocrine",K705),99)=99,IF(IFERROR(SEARCH("endocrine disrupting",P705),99)=99,IF(IFERROR(SEARCH("endocrine disrupting",K705),99)=99,IF(IFERROR(SEARCH("suspected endocrine",S705),99)=99,IF(IFERROR(SEARCH("potential endocrine",S705),99)=99,0,Scoring!$E$25),Scoring!$E$25),Scoring!$E$24),Scoring!$E$24),Scoring!$E$24),Scoring!$E$24),Scoring!$E$23),Scoring!$E$22),Scoring!$E$21)</f>
        <v>0</v>
      </c>
      <c r="AE705" s="78">
        <f>IF(IFERROR(SEARCH("suspected sensitiser",S705),99)=99,IF(IFERROR(SEARCH("sensitiser",S705),99)=99,IF(IFERROR(SEARCH("other hazard based concern",S705),99)=99,0,Scoring!$E$28),Scoring!$E$26),Scoring!$E$27)</f>
        <v>0</v>
      </c>
      <c r="AF705" s="78">
        <f>IF(IFERROR(M705,1)=1,IF(IFERROR(N705,1)=1,IF(IFERROR(O705,1)=1,IF(IFERROR(Q705,1)=1,IF(IFERROR(R705,1)=1,IF(IFERROR(T705,1)=1,IF(IFERROR(K705,1)=1,IF(IFERROR(P705,1)=1,IF(IFERROR(S705,1)=1,Scoring!$E$29,0),0),0),0),0),0),0),0),0)</f>
        <v>0</v>
      </c>
      <c r="AG705" s="78">
        <f t="shared" si="53"/>
        <v>3</v>
      </c>
      <c r="AI705" s="93"/>
      <c r="AJ705" s="94"/>
      <c r="AK705" s="76"/>
      <c r="AL705" s="75"/>
      <c r="AN705" s="79"/>
      <c r="AO705" s="79"/>
      <c r="AP705" s="79"/>
      <c r="AQ705" s="79"/>
      <c r="AR705" s="79"/>
      <c r="AS705" s="78"/>
      <c r="AU705" s="79">
        <f>IF(IFERROR(F705,99)=99,IF(IFERROR(G705,99)=99,IF(IFERROR(H705,99)=99,IF(IFERROR(I705,99)=99,IF(IFERROR(E705,99)=99,IF(IFERROR(J705,99)=99,0,Scoring!$B$7),Scoring!$B$3),Scoring!$B$2),Scoring!$B$6),Scoring!$B$5),Scoring!$B$4)</f>
        <v>0.3</v>
      </c>
      <c r="AV705" s="78">
        <f t="shared" si="54"/>
        <v>0.89999999999999991</v>
      </c>
      <c r="AW705" s="78"/>
      <c r="AX705" s="66"/>
      <c r="AY705" s="78"/>
      <c r="AZ705" s="76"/>
      <c r="BA705" s="76"/>
      <c r="BB705" s="76"/>
    </row>
    <row r="706" spans="1:54" x14ac:dyDescent="0.25">
      <c r="A706" s="77" t="s">
        <v>6587</v>
      </c>
      <c r="B706" s="76" t="str">
        <f t="shared" si="55"/>
        <v>274-724-2</v>
      </c>
      <c r="C706" s="77" t="s">
        <v>2094</v>
      </c>
      <c r="D706" s="77" t="s">
        <v>2095</v>
      </c>
      <c r="E706" s="76" t="str">
        <f>IF(C706="-",IF(A706="-",VLOOKUP(D706,'sin-list 180320_update'!$C$2:$C$835,1,FALSE),VLOOKUP(A706,'sin-list 180320_update'!$A$2:$A$835,1,FALSE)),VLOOKUP(C706,'sin-list 180320_update'!$B$2:$B$835,1,FALSE))</f>
        <v>274-724-2</v>
      </c>
      <c r="F706" s="76" t="e">
        <f>IF($C706="-",IF($A706="-",VLOOKUP($D706,'REACH Bilaga XVII_update'!$A$5:$A$131,1,FALSE),VLOOKUP($A706,'REACH Bilaga XVII_update'!$C$5:$C$131,1,FALSE)),VLOOKUP($C706,'REACH Bilaga XVII_update'!$B$5:$B$131,1,FALSE))</f>
        <v>#N/A</v>
      </c>
      <c r="G706" s="76" t="e">
        <f>IF($C706="-",IF($A706="-",VLOOKUP($D706,' REACH Bilaga 59_update'!$A$5:$A$210,1,FALSE),VLOOKUP($A706,' REACH Bilaga 59_update'!$D$5:$D$210,1,FALSE)),VLOOKUP($C706,' REACH Bilaga 59_update'!$C$5:$C$210,1,FALSE))</f>
        <v>#N/A</v>
      </c>
      <c r="H706" s="76" t="e">
        <f>IF($C706="-",IF($A706="-",VLOOKUP($D706,'REACH Bilaga XIV_update'!$A$5:$A$110,1,FALSE),VLOOKUP($A706,'REACH Bilaga XIV_update'!$D$5:$D$110,1,FALSE)),VLOOKUP($C706,'REACH Bilaga XIV_update'!$C$5:$C$110,1,FALSE))</f>
        <v>#N/A</v>
      </c>
      <c r="I706" s="76" t="e">
        <f>IF($C706="-",IF($A706="-",VLOOKUP($D706,CoRAP_update!$A$5:$A$376,1,FALSE),VLOOKUP($A706,CoRAP_update!$D$5:$D$376,1,FALSE)),VLOOKUP($C706,CoRAP_update!$C$5:$C$376,1,FALSE))</f>
        <v>#N/A</v>
      </c>
      <c r="J706" s="76" t="e">
        <f>IF($C706="-",IF($A706="-",VLOOKUP($D706,EDC_update!$C$2:$C$450,1,FALSE),VLOOKUP($A706,EDC_update!$B$2:$B$450,1,FALSE)),VLOOKUP($C706,EDC_update!$L$2:$L$450,1,FALSE))</f>
        <v>#N/A</v>
      </c>
      <c r="K706" s="76" t="str">
        <f>IF($C706="-",IF($A706="-",IF(VLOOKUP($D706,'sin-list 180320_update'!$C$2:$S$835,3,FALSE)="",NA(),VLOOKUP($D706,'sin-list 180320_update'!$C$2:$S$835,3,FALSE)),IF(VLOOKUP($A706,'sin-list 180320_update'!$A$2:$S$835,5,FALSE)="",NA(),VLOOKUP($A706,'sin-list 180320_update'!$A$2:$S$835,5,FALSE))),IF(VLOOKUP($C706,'sin-list 180320_update'!$B$2:$S$835,4,FALSE)="",NA(),VLOOKUP($C706,'sin-list 180320_update'!$B$2:$S$835,4,FALSE)))</f>
        <v>Classified CMR according to Annex VI of Regulation 1272/2008</v>
      </c>
      <c r="L706" s="76" t="str">
        <f>IF($C706="-",IF($A706="-",VLOOKUP($D706,'sin-list 180320_update'!$C$2:$S$835,6,FALSE),VLOOKUP($A706,'sin-list 180320_update'!$A$2:$S$835,8,FALSE)),VLOOKUP($C706,'sin-list 180320_update'!$B$2:$S$835,7,FALSE))</f>
        <v>Flam. Liq. 3
Repr. 1B
STOT SE 3</v>
      </c>
      <c r="M706" s="76" t="str">
        <f>IF($C706="-",IF($A706="-",IF(VLOOKUP($D706,'sin-list 180320_update'!$C$2:$S$835,8,FALSE)="",NA(),VLOOKUP($D706,'sin-list 180320_update'!$C$2:$S$835,8,FALSE)),IF(VLOOKUP($A706,'sin-list 180320_update'!$A$2:$S$835,10,FALSE)="",NA(),VLOOKUP($A706,'sin-list 180320_update'!$A$2:$S$835,10,FALSE))),IF(VLOOKUP($C706,'sin-list 180320_update'!$B$2:$S$835,9,FALSE)="",NA(),VLOOKUP($C706,'sin-list 180320_update'!$B$2:$S$835,9,FALSE)))</f>
        <v>H226
H360D ***
H335</v>
      </c>
      <c r="N706" s="76" t="e">
        <f>IF($C706="-",IF($A706="-",IF(VLOOKUP($D706,'REACH Bilaga XVII_update'!$A$5:$E$131,4,FALSE)="",NA(),VLOOKUP($D706,'REACH Bilaga XVII_update'!$A$5:$E$131,4,FALSE)),IF(VLOOKUP($A706,'REACH Bilaga XVII_update'!$C$5:$D$131,2,FALSE)="",NA(),VLOOKUP($A706,'REACH Bilaga XVII_update'!$C$5:$D$131,2,FALSE))),IF(VLOOKUP($C706,'REACH Bilaga XVII_update'!$B$5:$D$131,3,FALSE)="",NA(),VLOOKUP($C706,'REACH Bilaga XVII_update'!$B$5:$D$131,3,FALSE)))</f>
        <v>#N/A</v>
      </c>
      <c r="O706" s="76" t="e">
        <f>IF($C706="-",IF($A706="-",IF(VLOOKUP($D706,' REACH Bilaga 59_update'!$A$5:$E$210,5,FALSE)="",NA(),VLOOKUP($D706,' REACH Bilaga 59_update'!$A$5:$E$210,5,FALSE)),IF(VLOOKUP($A706,' REACH Bilaga 59_update'!$D$5:$E$210,2,FALSE)="",NA(),VLOOKUP($A706,' REACH Bilaga 59_update'!$D$5:$E$210,2,FALSE))),IF(VLOOKUP($C706,' REACH Bilaga 59_update'!$C$5:$E$210,3,FALSE)="",NA(),VLOOKUP($C706,' REACH Bilaga 59_update'!$C$5:$E$210,3,FALSE)))</f>
        <v>#N/A</v>
      </c>
      <c r="P706" s="76" t="e">
        <f>IF(C706="-",IF(A706="-",IFERROR(VLOOKUP($D706,' REACH Bilaga 59_update'!$A$5:$F$210,MATCH(Sammanfattning!P$1,' REACH Bilaga 59_update'!$A$4:$F$4,0),FALSE),VLOOKUP($D706,'REACH Bilaga XIV_update'!$A$4:$H$110,MATCH(Sammanfattning!P$1,'REACH Bilaga XIV_update'!$A$4:$H$4,0),FALSE)),IFERROR(VLOOKUP($A706,' REACH Bilaga 59_update'!$D$5:$F$210,MATCH(Sammanfattning!P$1,' REACH Bilaga 59_update'!$D$4:$F$4,0),FALSE),VLOOKUP($A706,'REACH Bilaga XIV_update'!$D$4:$H$110,MATCH(Sammanfattning!P$1,'REACH Bilaga XIV_update'!$D$4:$H$4,0),FALSE))),IFERROR(VLOOKUP($C706,' REACH Bilaga 59_update'!$C$5:$F$210,MATCH(Sammanfattning!P$1,' REACH Bilaga 59_update'!$C$4:$F$4,0),FALSE),VLOOKUP($C706,'REACH Bilaga XIV_update'!$C$4:$H$110,MATCH(Sammanfattning!P$1,'REACH Bilaga XIV_update'!$C$4:$H$4,0),FALSE)))</f>
        <v>#N/A</v>
      </c>
      <c r="Q706" s="76" t="e">
        <f>IF($C706="-",IF($A706="-",IF(VLOOKUP($D706,'REACH Bilaga XIV_update'!$A$5:$I$110,9,FALSE)="",NA(),VLOOKUP($D706,'REACH Bilaga XIV_update'!$A$5:$I$110,9,FALSE)),IF(VLOOKUP($A706,'REACH Bilaga XIV_update'!$D$5:$I$110,6,FALSE)="",NA(),VLOOKUP($A706,'REACH Bilaga XIV_update'!$D$5:$I$110,6,FALSE))),IF(VLOOKUP($C706,'REACH Bilaga XIV_update'!$C$5:$I$110,7,FALSE)="",NA(),VLOOKUP($C706,'REACH Bilaga XIV_update'!$C$5:$I$110,7,FALSE)))</f>
        <v>#N/A</v>
      </c>
      <c r="R706" s="76" t="e">
        <f>IF($C706="-",IF($A706="-",IF(VLOOKUP($D706,CoRAP_update!$A$5:$O$376,15,FALSE)="",NA(),VLOOKUP($D706,CoRAP_update!$A$5:$O$376,15,FALSE)),IF(VLOOKUP($A706,CoRAP_update!$D$5:$O$376,12,FALSE)="",NA(),VLOOKUP($A706,CoRAP_update!$D$5:$O$376,12,FALSE))),IF(VLOOKUP($C706,CoRAP_update!$C$5:$O$376,13,FALSE)="",NA(),VLOOKUP($C706,CoRAP_update!$C$5:$O$376,13,FALSE)))</f>
        <v>#N/A</v>
      </c>
      <c r="S706" s="144" t="e">
        <f>IF($C706="-",IF($A706="-",VLOOKUP($D706,CoRAP_update!$A$5:$J$376,MATCH(Sammanfattning!S$1,CoRAP_update!$A$4:$J$4,0),FALSE),VLOOKUP($A706,CoRAP_update!$D$5:$J$376,MATCH(Sammanfattning!S$1,CoRAP_update!$D$4:$J$4,0),FALSE)),VLOOKUP($C706,CoRAP_update!$C$5:$J$376,MATCH(Sammanfattning!S$1,CoRAP_update!$C$4:$J$4,0),FALSE))</f>
        <v>#N/A</v>
      </c>
      <c r="T706" s="76" t="e">
        <f>IF($A706="-",VLOOKUP($D706,EDC_update!$C$2:$F$450,4,FALSE),VLOOKUP($A706,EDC_update!$B$2:$F$450,5,FALSE))</f>
        <v>#N/A</v>
      </c>
      <c r="V706" s="78">
        <f>IF(IFERROR(SEARCH("PBT",P706),99)=99,IF(IFERROR(SEARCH("suspected PBT",S706),99)=99,IF(IFERROR(SEARCH("concluded to be PBT",K706),99)=99,IF(IFERROR(SEARCH("PBT",S706),99)=99,IF(IFERROR(SEARCH("PBT cand",L706),99)=99,IF(IFERROR(SEARCH("PBT",L706),99)=99,IF(IFERROR(SEARCH("persistent, bioackumulative and toxic properties",K706),99)=99,0,Scoring!$E$3),Scoring!$E$3),Scoring!$E$7),Scoring!$E$3),Scoring!$E$5),Scoring!$E$6),Scoring!$E$3)</f>
        <v>0</v>
      </c>
      <c r="W706" s="78">
        <f>IF(IFERROR(SEARCH("vPvB",P706),99)=99,IF(IFERROR(SEARCH("suspected pbt/vPvB",S706),99)=99,IF(IFERROR(SEARCH("vPvB",S706),99)=99,IF(IFERROR(SEARCH("concluded to be a vPvB",S706),99)=99,IF(IFERROR(SEARCH("identified as vPvB",K706),99)=99,IF(IFERROR(SEARCH("concluded to be a vPvB",K706),99)=99,IF(IFERROR(SEARCH("concluded to be both pbt and vPvB",S706),99)=99,IF(IFERROR(SEARCH("concluded to be both pbt and vPvB",K706),99)=99,0,Scoring!$E$5),Scoring!$E$5),Scoring!$E$5),Scoring!$E$5),Scoring!$E$5),Scoring!$E$4),Scoring!$E$6),Scoring!$E$4)</f>
        <v>0</v>
      </c>
      <c r="X706" s="78">
        <f>IF(IFERROR(SEARCH("H410",N706),99)=99,IF(IFERROR(SEARCH("H410",O706),99)=99,IF(IFERROR(SEARCH("H410",Q706),99)=99,IF(IFERROR(SEARCH("H410",M706),99)=99,IF(IFERROR(SEARCH("H410",R706),99)=99,IF(IFERROR(SEARCH("H411",N706),99)=99,IF(IFERROR(SEARCH("H411",O706),99)=99,IF(IFERROR(SEARCH("H411",Q706),99)=99,IF(IFERROR(SEARCH("H411",M706),99)=99,IF(IFERROR(SEARCH("H411",R706),99)=99,IF(IFERROR(SEARCH("H413",N706),99)=99,IF(IFERROR(SEARCH("H413",O706),99)=99,IF(IFERROR(SEARCH("H413",Q706),99)=99,IF(IFERROR(SEARCH("H413",M706),99)=99,IF(IFERROR(SEARCH("H413",R706),99)=99,IF(IFERROR(SEARCH("H412",N706),99)=99,IF(IFERROR(SEARCH("H412",O706),99)=99,IF(IFERROR(SEARCH("H412",Q706),99)=99,IF(IFERROR(SEARCH("H412",M706),99)=99,IF(IFERROR(SEARCH("H412",R706),99)=99,0,Scoring!$E$2),Scoring!$E$2),Scoring!$E$2),Scoring!$E$2),Scoring!$E$2),Scoring!$E$2),Scoring!$E$2),Scoring!$E$2),Scoring!$E$2),Scoring!$E$2),Scoring!$E$2),Scoring!$E$2),Scoring!$E$2),Scoring!$E$2),Scoring!$E$2),Scoring!$E$2),Scoring!$E$2),Scoring!$E$2),Scoring!$E$2),Scoring!$E$2)</f>
        <v>0</v>
      </c>
      <c r="Y706" s="78">
        <f>IF(IFERROR(SEARCH("CMR",K706),99)=99,IF(IFERROR(SEARCH("Suspected CMR",S706),99)=99,IF(IFERROR(SEARCH("CMR",S706),99)=99,0,Scoring!$E$8),Scoring!$E$9),Scoring!$E$8)</f>
        <v>3</v>
      </c>
      <c r="Z706" s="78">
        <f>IF(IFERROR(SEARCH("H350",N706),99)=99,IF(IFERROR(SEARCH("H350",O706),99)=99,IF(IFERROR(SEARCH("H350",Q706),99)=99,IF(IFERROR(SEARCH("H350",M706),99)=99,IF(IFERROR(SEARCH("H350",R706),99)=99,IF(IFERROR(SEARCH("H351",N706),99)=99,IF(IFERROR(SEARCH("H351",O706),99)=99,IF(IFERROR(SEARCH("H351",Q706),99)=99,IF(IFERROR(SEARCH("H351",M706),99)=99,IF(IFERROR(SEARCH("H351",R706),99)=99,IF(IFERROR(SEARCH("carcinogenic",P706),99)=99,IF(IFERROR(SEARCH("suspected carcinogenic",S706),99)=99,0,Scoring!$E$12),Scoring!$E$11),Scoring!$E$10),Scoring!$E$10),Scoring!$E$10),Scoring!$E$10),Scoring!$E$10),Scoring!$E$10),Scoring!$E$10),Scoring!$E$10),Scoring!$E$10),Scoring!$E$10)</f>
        <v>0</v>
      </c>
      <c r="AA706" s="78">
        <f>IF(IFERROR(SEARCH("H340",N706),99)=99,IF(IFERROR(SEARCH("H340",O706),99)=99,IF(IFERROR(SEARCH("H340",Q706),99)=99,IF(IFERROR(SEARCH("H340",M706),99)=99,IF(IFERROR(SEARCH("H340",R706),99)=99,IF(IFERROR(SEARCH("H341",N706),99)=99,IF(IFERROR(SEARCH("H341",O706),99)=99,IF(IFERROR(SEARCH("H341",Q706),99)=99,IF(IFERROR(SEARCH("H341",M706),99)=99,IF(IFERROR(SEARCH("H341",R706),99)=99,IF(IFERROR(SEARCH("mutagenic",P706),99)=99,IF(IFERROR(SEARCH("suspected mutagenic",S706),99)=99,0,Scoring!$E$15),Scoring!$E$14),Scoring!$E$13),Scoring!$E$13),Scoring!$E$13),Scoring!$E$13),Scoring!$E$13),Scoring!$E$13),Scoring!$E$13),Scoring!$E$13),Scoring!$E$13),Scoring!$E$13)</f>
        <v>0</v>
      </c>
      <c r="AB706" s="78">
        <f>IF(IFERROR(SEARCH("H360",N706),99)=99,IF(IFERROR(SEARCH("H360",O706),99)=99,IF(IFERROR(SEARCH("H360",Q706),99)=99,IF(IFERROR(SEARCH("H360",M706),99)=99,IF(IFERROR(SEARCH("H360",R706),99)=99,IF(IFERROR(SEARCH("H361",N706),99)=99,IF(IFERROR(SEARCH("H361",O706),99)=99,IF(IFERROR(SEARCH("H361",Q706),99)=99,IF(IFERROR(SEARCH("H361",M706),99)=99,IF(IFERROR(SEARCH("H361",R706),99)=99,IF(IFERROR(SEARCH("reproduction",P706),99)=99,IF(IFERROR(SEARCH("suspected reprotoxic",S706),99)=99,IF(IFERROR(SEARCH("reprotoxic",S706),99)=99,IF(IFERROR(SEARCH("reprotoxic",K706),99)=99,0,Scoring!$E$18),Scoring!$E$18),Scoring!$E$19),Scoring!$E$17),Scoring!$E$16),Scoring!$E$16),Scoring!$E$16),Scoring!$E$16),Scoring!$E$16),Scoring!$E$16),Scoring!$E$16),Scoring!$E$16),Scoring!$E$16),Scoring!$E$16)</f>
        <v>1</v>
      </c>
      <c r="AC706" s="78">
        <f>IF(IFERROR(SEARCH("57f",L706),99)=99,IF(IFERROR(SEARCH("57(f)",P706),99)=99,0,Scoring!$E$20),Scoring!$E$20)</f>
        <v>0</v>
      </c>
      <c r="AD706" s="78">
        <f>IF(IFERROR(SEARCH("CAT1",T706),99)=99,IF(IFERROR(SEARCH("CAT2",T706),99)=99,IF(IFERROR(SEARCH("CAT3",T706),99)=99,IF(IFERROR(SEARCH("concluded to be endocrine",K706),99)=99,IF(IFERROR(SEARCH("categorised as endocrine",K706),99)=99,IF(IFERROR(SEARCH("endocrine disrupting",P706),99)=99,IF(IFERROR(SEARCH("endocrine disrupting",K706),99)=99,IF(IFERROR(SEARCH("suspected endocrine",S706),99)=99,IF(IFERROR(SEARCH("potential endocrine",S706),99)=99,0,Scoring!$E$25),Scoring!$E$25),Scoring!$E$24),Scoring!$E$24),Scoring!$E$24),Scoring!$E$24),Scoring!$E$23),Scoring!$E$22),Scoring!$E$21)</f>
        <v>0</v>
      </c>
      <c r="AE706" s="78">
        <f>IF(IFERROR(SEARCH("suspected sensitiser",S706),99)=99,IF(IFERROR(SEARCH("sensitiser",S706),99)=99,IF(IFERROR(SEARCH("other hazard based concern",S706),99)=99,0,Scoring!$E$28),Scoring!$E$26),Scoring!$E$27)</f>
        <v>0</v>
      </c>
      <c r="AF706" s="78">
        <f>IF(IFERROR(M706,1)=1,IF(IFERROR(N706,1)=1,IF(IFERROR(O706,1)=1,IF(IFERROR(Q706,1)=1,IF(IFERROR(R706,1)=1,IF(IFERROR(T706,1)=1,IF(IFERROR(K706,1)=1,IF(IFERROR(P706,1)=1,IF(IFERROR(S706,1)=1,Scoring!$E$29,0),0),0),0),0),0),0),0),0)</f>
        <v>0</v>
      </c>
      <c r="AG706" s="78">
        <f t="shared" ref="AG706:AG769" si="56">V706+W706+X706+AD706+AE706+AF706+IF(Y706&gt;0,Y706,SUM(Z706:AB706))+AC706</f>
        <v>3</v>
      </c>
      <c r="AI706" s="93"/>
      <c r="AJ706" s="94"/>
      <c r="AK706" s="76"/>
      <c r="AL706" s="75"/>
      <c r="AN706" s="79"/>
      <c r="AO706" s="79"/>
      <c r="AP706" s="79"/>
      <c r="AQ706" s="79"/>
      <c r="AR706" s="79"/>
      <c r="AS706" s="78"/>
      <c r="AU706" s="79">
        <f>IF(IFERROR(F706,99)=99,IF(IFERROR(G706,99)=99,IF(IFERROR(H706,99)=99,IF(IFERROR(I706,99)=99,IF(IFERROR(E706,99)=99,IF(IFERROR(J706,99)=99,0,Scoring!$B$7),Scoring!$B$3),Scoring!$B$2),Scoring!$B$6),Scoring!$B$5),Scoring!$B$4)</f>
        <v>0.3</v>
      </c>
      <c r="AV706" s="78">
        <f t="shared" ref="AV706:AV769" si="57">AG706*AU706</f>
        <v>0.89999999999999991</v>
      </c>
      <c r="AW706" s="78"/>
      <c r="AX706" s="66"/>
      <c r="AY706" s="78"/>
      <c r="AZ706" s="76"/>
      <c r="BA706" s="76"/>
      <c r="BB706" s="76"/>
    </row>
    <row r="707" spans="1:54" x14ac:dyDescent="0.25">
      <c r="A707" s="77" t="s">
        <v>3113</v>
      </c>
      <c r="B707" s="76" t="str">
        <f t="shared" si="55"/>
        <v>276-158-1</v>
      </c>
      <c r="C707" s="77" t="s">
        <v>2121</v>
      </c>
      <c r="D707" s="77" t="s">
        <v>2122</v>
      </c>
      <c r="E707" s="76" t="str">
        <f>IF(C707="-",IF(A707="-",VLOOKUP(D707,'sin-list 180320_update'!$C$2:$C$835,1,FALSE),VLOOKUP(A707,'sin-list 180320_update'!$A$2:$A$835,1,FALSE)),VLOOKUP(C707,'sin-list 180320_update'!$B$2:$B$835,1,FALSE))</f>
        <v>276-158-1</v>
      </c>
      <c r="F707" s="76" t="e">
        <f>IF($C707="-",IF($A707="-",VLOOKUP($D707,'REACH Bilaga XVII_update'!$A$5:$A$131,1,FALSE),VLOOKUP($A707,'REACH Bilaga XVII_update'!$C$5:$C$131,1,FALSE)),VLOOKUP($C707,'REACH Bilaga XVII_update'!$B$5:$B$131,1,FALSE))</f>
        <v>#N/A</v>
      </c>
      <c r="G707" s="76" t="str">
        <f>IF($C707="-",IF($A707="-",VLOOKUP($D707,' REACH Bilaga 59_update'!$A$5:$A$210,1,FALSE),VLOOKUP($A707,' REACH Bilaga 59_update'!$D$5:$D$210,1,FALSE)),VLOOKUP($C707,' REACH Bilaga 59_update'!$C$5:$C$210,1,FALSE))</f>
        <v>276-158-1</v>
      </c>
      <c r="H707" s="76" t="str">
        <f>IF($C707="-",IF($A707="-",VLOOKUP($D707,'REACH Bilaga XIV_update'!$A$5:$A$110,1,FALSE),VLOOKUP($A707,'REACH Bilaga XIV_update'!$D$5:$D$110,1,FALSE)),VLOOKUP($C707,'REACH Bilaga XIV_update'!$C$5:$C$110,1,FALSE))</f>
        <v>276-158-1</v>
      </c>
      <c r="I707" s="76" t="e">
        <f>IF($C707="-",IF($A707="-",VLOOKUP($D707,CoRAP_update!$A$5:$A$376,1,FALSE),VLOOKUP($A707,CoRAP_update!$D$5:$D$376,1,FALSE)),VLOOKUP($C707,CoRAP_update!$C$5:$C$376,1,FALSE))</f>
        <v>#N/A</v>
      </c>
      <c r="J707" s="76" t="e">
        <f>IF($C707="-",IF($A707="-",VLOOKUP($D707,EDC_update!$C$2:$C$450,1,FALSE),VLOOKUP($A707,EDC_update!$B$2:$B$450,1,FALSE)),VLOOKUP($C707,EDC_update!$L$2:$L$450,1,FALSE))</f>
        <v>#N/A</v>
      </c>
      <c r="K707" s="76" t="str">
        <f>IF($C707="-",IF($A707="-",IF(VLOOKUP($D707,'sin-list 180320_update'!$C$2:$S$835,3,FALSE)="",NA(),VLOOKUP($D707,'sin-list 180320_update'!$C$2:$S$835,3,FALSE)),IF(VLOOKUP($A707,'sin-list 180320_update'!$A$2:$S$835,5,FALSE)="",NA(),VLOOKUP($A707,'sin-list 180320_update'!$A$2:$S$835,5,FALSE))),IF(VLOOKUP($C707,'sin-list 180320_update'!$B$2:$S$835,4,FALSE)="",NA(),VLOOKUP($C707,'sin-list 180320_update'!$B$2:$S$835,4,FALSE)))</f>
        <v>Classified CMR according to Annex VI of Regulation 1272/2008</v>
      </c>
      <c r="L707" s="76" t="str">
        <f>IF($C707="-",IF($A707="-",VLOOKUP($D707,'sin-list 180320_update'!$C$2:$S$835,6,FALSE),VLOOKUP($A707,'sin-list 180320_update'!$A$2:$S$835,8,FALSE)),VLOOKUP($C707,'sin-list 180320_update'!$B$2:$S$835,7,FALSE))</f>
        <v>Repr. 1B</v>
      </c>
      <c r="M707" s="76" t="str">
        <f>IF($C707="-",IF($A707="-",IF(VLOOKUP($D707,'sin-list 180320_update'!$C$2:$S$835,8,FALSE)="",NA(),VLOOKUP($D707,'sin-list 180320_update'!$C$2:$S$835,8,FALSE)),IF(VLOOKUP($A707,'sin-list 180320_update'!$A$2:$S$835,10,FALSE)="",NA(),VLOOKUP($A707,'sin-list 180320_update'!$A$2:$S$835,10,FALSE))),IF(VLOOKUP($C707,'sin-list 180320_update'!$B$2:$S$835,9,FALSE)="",NA(),VLOOKUP($C707,'sin-list 180320_update'!$B$2:$S$835,9,FALSE)))</f>
        <v>H360D***</v>
      </c>
      <c r="N707" s="76" t="e">
        <f>IF($C707="-",IF($A707="-",IF(VLOOKUP($D707,'REACH Bilaga XVII_update'!$A$5:$E$131,4,FALSE)="",NA(),VLOOKUP($D707,'REACH Bilaga XVII_update'!$A$5:$E$131,4,FALSE)),IF(VLOOKUP($A707,'REACH Bilaga XVII_update'!$C$5:$D$131,2,FALSE)="",NA(),VLOOKUP($A707,'REACH Bilaga XVII_update'!$C$5:$D$131,2,FALSE))),IF(VLOOKUP($C707,'REACH Bilaga XVII_update'!$B$5:$D$131,3,FALSE)="",NA(),VLOOKUP($C707,'REACH Bilaga XVII_update'!$B$5:$D$131,3,FALSE)))</f>
        <v>#N/A</v>
      </c>
      <c r="O707" s="76" t="str">
        <f>IF($C707="-",IF($A707="-",IF(VLOOKUP($D707,' REACH Bilaga 59_update'!$A$5:$E$210,5,FALSE)="",NA(),VLOOKUP($D707,' REACH Bilaga 59_update'!$A$5:$E$210,5,FALSE)),IF(VLOOKUP($A707,' REACH Bilaga 59_update'!$D$5:$E$210,2,FALSE)="",NA(),VLOOKUP($A707,' REACH Bilaga 59_update'!$D$5:$E$210,2,FALSE))),IF(VLOOKUP($C707,' REACH Bilaga 59_update'!$C$5:$E$210,3,FALSE)="",NA(),VLOOKUP($C707,' REACH Bilaga 59_update'!$C$5:$E$210,3,FALSE)))</f>
        <v>H360D ***</v>
      </c>
      <c r="P707" s="76" t="str">
        <f>IF(C707="-",IF(A707="-",IFERROR(VLOOKUP($D707,' REACH Bilaga 59_update'!$A$5:$F$210,MATCH(Sammanfattning!P$1,' REACH Bilaga 59_update'!$A$4:$F$4,0),FALSE),VLOOKUP($D707,'REACH Bilaga XIV_update'!$A$4:$H$110,MATCH(Sammanfattning!P$1,'REACH Bilaga XIV_update'!$A$4:$H$4,0),FALSE)),IFERROR(VLOOKUP($A707,' REACH Bilaga 59_update'!$D$5:$F$210,MATCH(Sammanfattning!P$1,' REACH Bilaga 59_update'!$D$4:$F$4,0),FALSE),VLOOKUP($A707,'REACH Bilaga XIV_update'!$D$4:$H$110,MATCH(Sammanfattning!P$1,'REACH Bilaga XIV_update'!$D$4:$H$4,0),FALSE))),IFERROR(VLOOKUP($C707,' REACH Bilaga 59_update'!$C$5:$F$210,MATCH(Sammanfattning!P$1,' REACH Bilaga 59_update'!$C$4:$F$4,0),FALSE),VLOOKUP($C707,'REACH Bilaga XIV_update'!$C$4:$H$110,MATCH(Sammanfattning!P$1,'REACH Bilaga XIV_update'!$C$4:$H$4,0),FALSE)))</f>
        <v>Toxic for reproduction (Article 57c)</v>
      </c>
      <c r="Q707" s="76" t="str">
        <f>IF($C707="-",IF($A707="-",IF(VLOOKUP($D707,'REACH Bilaga XIV_update'!$A$5:$I$110,9,FALSE)="",NA(),VLOOKUP($D707,'REACH Bilaga XIV_update'!$A$5:$I$110,9,FALSE)),IF(VLOOKUP($A707,'REACH Bilaga XIV_update'!$D$5:$I$110,6,FALSE)="",NA(),VLOOKUP($A707,'REACH Bilaga XIV_update'!$D$5:$I$110,6,FALSE))),IF(VLOOKUP($C707,'REACH Bilaga XIV_update'!$C$5:$I$110,7,FALSE)="",NA(),VLOOKUP($C707,'REACH Bilaga XIV_update'!$C$5:$I$110,7,FALSE)))</f>
        <v>H360D ***</v>
      </c>
      <c r="R707" s="76" t="e">
        <f>IF($C707="-",IF($A707="-",IF(VLOOKUP($D707,CoRAP_update!$A$5:$O$376,15,FALSE)="",NA(),VLOOKUP($D707,CoRAP_update!$A$5:$O$376,15,FALSE)),IF(VLOOKUP($A707,CoRAP_update!$D$5:$O$376,12,FALSE)="",NA(),VLOOKUP($A707,CoRAP_update!$D$5:$O$376,12,FALSE))),IF(VLOOKUP($C707,CoRAP_update!$C$5:$O$376,13,FALSE)="",NA(),VLOOKUP($C707,CoRAP_update!$C$5:$O$376,13,FALSE)))</f>
        <v>#N/A</v>
      </c>
      <c r="S707" s="144" t="e">
        <f>IF($C707="-",IF($A707="-",VLOOKUP($D707,CoRAP_update!$A$5:$J$376,MATCH(Sammanfattning!S$1,CoRAP_update!$A$4:$J$4,0),FALSE),VLOOKUP($A707,CoRAP_update!$D$5:$J$376,MATCH(Sammanfattning!S$1,CoRAP_update!$D$4:$J$4,0),FALSE)),VLOOKUP($C707,CoRAP_update!$C$5:$J$376,MATCH(Sammanfattning!S$1,CoRAP_update!$C$4:$J$4,0),FALSE))</f>
        <v>#N/A</v>
      </c>
      <c r="T707" s="76" t="e">
        <f>IF($A707="-",VLOOKUP($D707,EDC_update!$C$2:$F$450,4,FALSE),VLOOKUP($A707,EDC_update!$B$2:$F$450,5,FALSE))</f>
        <v>#N/A</v>
      </c>
      <c r="V707" s="78">
        <f>IF(IFERROR(SEARCH("PBT",P707),99)=99,IF(IFERROR(SEARCH("suspected PBT",S707),99)=99,IF(IFERROR(SEARCH("concluded to be PBT",K707),99)=99,IF(IFERROR(SEARCH("PBT",S707),99)=99,IF(IFERROR(SEARCH("PBT cand",L707),99)=99,IF(IFERROR(SEARCH("PBT",L707),99)=99,IF(IFERROR(SEARCH("persistent, bioackumulative and toxic properties",K707),99)=99,0,Scoring!$E$3),Scoring!$E$3),Scoring!$E$7),Scoring!$E$3),Scoring!$E$5),Scoring!$E$6),Scoring!$E$3)</f>
        <v>0</v>
      </c>
      <c r="W707" s="78">
        <f>IF(IFERROR(SEARCH("vPvB",P707),99)=99,IF(IFERROR(SEARCH("suspected pbt/vPvB",S707),99)=99,IF(IFERROR(SEARCH("vPvB",S707),99)=99,IF(IFERROR(SEARCH("concluded to be a vPvB",S707),99)=99,IF(IFERROR(SEARCH("identified as vPvB",K707),99)=99,IF(IFERROR(SEARCH("concluded to be a vPvB",K707),99)=99,IF(IFERROR(SEARCH("concluded to be both pbt and vPvB",S707),99)=99,IF(IFERROR(SEARCH("concluded to be both pbt and vPvB",K707),99)=99,0,Scoring!$E$5),Scoring!$E$5),Scoring!$E$5),Scoring!$E$5),Scoring!$E$5),Scoring!$E$4),Scoring!$E$6),Scoring!$E$4)</f>
        <v>0</v>
      </c>
      <c r="X707" s="78">
        <f>IF(IFERROR(SEARCH("H410",N707),99)=99,IF(IFERROR(SEARCH("H410",O707),99)=99,IF(IFERROR(SEARCH("H410",Q707),99)=99,IF(IFERROR(SEARCH("H410",M707),99)=99,IF(IFERROR(SEARCH("H410",R707),99)=99,IF(IFERROR(SEARCH("H411",N707),99)=99,IF(IFERROR(SEARCH("H411",O707),99)=99,IF(IFERROR(SEARCH("H411",Q707),99)=99,IF(IFERROR(SEARCH("H411",M707),99)=99,IF(IFERROR(SEARCH("H411",R707),99)=99,IF(IFERROR(SEARCH("H413",N707),99)=99,IF(IFERROR(SEARCH("H413",O707),99)=99,IF(IFERROR(SEARCH("H413",Q707),99)=99,IF(IFERROR(SEARCH("H413",M707),99)=99,IF(IFERROR(SEARCH("H413",R707),99)=99,IF(IFERROR(SEARCH("H412",N707),99)=99,IF(IFERROR(SEARCH("H412",O707),99)=99,IF(IFERROR(SEARCH("H412",Q707),99)=99,IF(IFERROR(SEARCH("H412",M707),99)=99,IF(IFERROR(SEARCH("H412",R707),99)=99,0,Scoring!$E$2),Scoring!$E$2),Scoring!$E$2),Scoring!$E$2),Scoring!$E$2),Scoring!$E$2),Scoring!$E$2),Scoring!$E$2),Scoring!$E$2),Scoring!$E$2),Scoring!$E$2),Scoring!$E$2),Scoring!$E$2),Scoring!$E$2),Scoring!$E$2),Scoring!$E$2),Scoring!$E$2),Scoring!$E$2),Scoring!$E$2),Scoring!$E$2)</f>
        <v>0</v>
      </c>
      <c r="Y707" s="78">
        <f>IF(IFERROR(SEARCH("CMR",K707),99)=99,IF(IFERROR(SEARCH("Suspected CMR",S707),99)=99,IF(IFERROR(SEARCH("CMR",S707),99)=99,0,Scoring!$E$8),Scoring!$E$9),Scoring!$E$8)</f>
        <v>3</v>
      </c>
      <c r="Z707" s="78">
        <f>IF(IFERROR(SEARCH("H350",N707),99)=99,IF(IFERROR(SEARCH("H350",O707),99)=99,IF(IFERROR(SEARCH("H350",Q707),99)=99,IF(IFERROR(SEARCH("H350",M707),99)=99,IF(IFERROR(SEARCH("H350",R707),99)=99,IF(IFERROR(SEARCH("H351",N707),99)=99,IF(IFERROR(SEARCH("H351",O707),99)=99,IF(IFERROR(SEARCH("H351",Q707),99)=99,IF(IFERROR(SEARCH("H351",M707),99)=99,IF(IFERROR(SEARCH("H351",R707),99)=99,IF(IFERROR(SEARCH("carcinogenic",P707),99)=99,IF(IFERROR(SEARCH("suspected carcinogenic",S707),99)=99,0,Scoring!$E$12),Scoring!$E$11),Scoring!$E$10),Scoring!$E$10),Scoring!$E$10),Scoring!$E$10),Scoring!$E$10),Scoring!$E$10),Scoring!$E$10),Scoring!$E$10),Scoring!$E$10),Scoring!$E$10)</f>
        <v>0</v>
      </c>
      <c r="AA707" s="78">
        <f>IF(IFERROR(SEARCH("H340",N707),99)=99,IF(IFERROR(SEARCH("H340",O707),99)=99,IF(IFERROR(SEARCH("H340",Q707),99)=99,IF(IFERROR(SEARCH("H340",M707),99)=99,IF(IFERROR(SEARCH("H340",R707),99)=99,IF(IFERROR(SEARCH("H341",N707),99)=99,IF(IFERROR(SEARCH("H341",O707),99)=99,IF(IFERROR(SEARCH("H341",Q707),99)=99,IF(IFERROR(SEARCH("H341",M707),99)=99,IF(IFERROR(SEARCH("H341",R707),99)=99,IF(IFERROR(SEARCH("mutagenic",P707),99)=99,IF(IFERROR(SEARCH("suspected mutagenic",S707),99)=99,0,Scoring!$E$15),Scoring!$E$14),Scoring!$E$13),Scoring!$E$13),Scoring!$E$13),Scoring!$E$13),Scoring!$E$13),Scoring!$E$13),Scoring!$E$13),Scoring!$E$13),Scoring!$E$13),Scoring!$E$13)</f>
        <v>0</v>
      </c>
      <c r="AB707" s="78">
        <f>IF(IFERROR(SEARCH("H360",N707),99)=99,IF(IFERROR(SEARCH("H360",O707),99)=99,IF(IFERROR(SEARCH("H360",Q707),99)=99,IF(IFERROR(SEARCH("H360",M707),99)=99,IF(IFERROR(SEARCH("H360",R707),99)=99,IF(IFERROR(SEARCH("H361",N707),99)=99,IF(IFERROR(SEARCH("H361",O707),99)=99,IF(IFERROR(SEARCH("H361",Q707),99)=99,IF(IFERROR(SEARCH("H361",M707),99)=99,IF(IFERROR(SEARCH("H361",R707),99)=99,IF(IFERROR(SEARCH("reproduction",P707),99)=99,IF(IFERROR(SEARCH("suspected reprotoxic",S707),99)=99,IF(IFERROR(SEARCH("reprotoxic",S707),99)=99,IF(IFERROR(SEARCH("reprotoxic",K707),99)=99,0,Scoring!$E$18),Scoring!$E$18),Scoring!$E$19),Scoring!$E$17),Scoring!$E$16),Scoring!$E$16),Scoring!$E$16),Scoring!$E$16),Scoring!$E$16),Scoring!$E$16),Scoring!$E$16),Scoring!$E$16),Scoring!$E$16),Scoring!$E$16)</f>
        <v>1</v>
      </c>
      <c r="AC707" s="78">
        <f>IF(IFERROR(SEARCH("57f",L707),99)=99,IF(IFERROR(SEARCH("57(f)",P707),99)=99,0,Scoring!$E$20),Scoring!$E$20)</f>
        <v>0</v>
      </c>
      <c r="AD707" s="78">
        <f>IF(IFERROR(SEARCH("CAT1",T707),99)=99,IF(IFERROR(SEARCH("CAT2",T707),99)=99,IF(IFERROR(SEARCH("CAT3",T707),99)=99,IF(IFERROR(SEARCH("concluded to be endocrine",K707),99)=99,IF(IFERROR(SEARCH("categorised as endocrine",K707),99)=99,IF(IFERROR(SEARCH("endocrine disrupting",P707),99)=99,IF(IFERROR(SEARCH("endocrine disrupting",K707),99)=99,IF(IFERROR(SEARCH("suspected endocrine",S707),99)=99,IF(IFERROR(SEARCH("potential endocrine",S707),99)=99,0,Scoring!$E$25),Scoring!$E$25),Scoring!$E$24),Scoring!$E$24),Scoring!$E$24),Scoring!$E$24),Scoring!$E$23),Scoring!$E$22),Scoring!$E$21)</f>
        <v>0</v>
      </c>
      <c r="AE707" s="78">
        <f>IF(IFERROR(SEARCH("suspected sensitiser",S707),99)=99,IF(IFERROR(SEARCH("sensitiser",S707),99)=99,IF(IFERROR(SEARCH("other hazard based concern",S707),99)=99,0,Scoring!$E$28),Scoring!$E$26),Scoring!$E$27)</f>
        <v>0</v>
      </c>
      <c r="AF707" s="78">
        <f>IF(IFERROR(M707,1)=1,IF(IFERROR(N707,1)=1,IF(IFERROR(O707,1)=1,IF(IFERROR(Q707,1)=1,IF(IFERROR(R707,1)=1,IF(IFERROR(T707,1)=1,IF(IFERROR(K707,1)=1,IF(IFERROR(P707,1)=1,IF(IFERROR(S707,1)=1,Scoring!$E$29,0),0),0),0),0),0),0),0),0)</f>
        <v>0</v>
      </c>
      <c r="AG707" s="78">
        <f t="shared" si="56"/>
        <v>3</v>
      </c>
      <c r="AI707" s="93"/>
      <c r="AJ707" s="94"/>
      <c r="AK707" s="76"/>
      <c r="AL707" s="75"/>
      <c r="AN707" s="79"/>
      <c r="AO707" s="79"/>
      <c r="AP707" s="79"/>
      <c r="AQ707" s="79"/>
      <c r="AR707" s="79"/>
      <c r="AS707" s="78"/>
      <c r="AU707" s="79">
        <f>IF(IFERROR(F707,99)=99,IF(IFERROR(G707,99)=99,IF(IFERROR(H707,99)=99,IF(IFERROR(I707,99)=99,IF(IFERROR(E707,99)=99,IF(IFERROR(J707,99)=99,0,Scoring!$B$7),Scoring!$B$3),Scoring!$B$2),Scoring!$B$6),Scoring!$B$5),Scoring!$B$4)</f>
        <v>1</v>
      </c>
      <c r="AV707" s="78">
        <f t="shared" si="57"/>
        <v>3</v>
      </c>
      <c r="AW707" s="78"/>
      <c r="AX707" s="66"/>
      <c r="AY707" s="78"/>
      <c r="AZ707" s="76"/>
      <c r="BA707" s="76"/>
      <c r="BB707" s="76"/>
    </row>
    <row r="708" spans="1:54" x14ac:dyDescent="0.25">
      <c r="A708" s="88" t="s">
        <v>6591</v>
      </c>
      <c r="B708" s="76" t="str">
        <f t="shared" si="55"/>
        <v>276-736-3</v>
      </c>
      <c r="C708" s="77" t="s">
        <v>2126</v>
      </c>
      <c r="D708" s="77" t="s">
        <v>2127</v>
      </c>
      <c r="E708" s="76" t="str">
        <f>IF(C708="-",IF(A708="-",VLOOKUP(D708,'sin-list 180320_update'!$C$2:$C$835,1,FALSE),VLOOKUP(A708,'sin-list 180320_update'!$A$2:$A$835,1,FALSE)),VLOOKUP(C708,'sin-list 180320_update'!$B$2:$B$835,1,FALSE))</f>
        <v>276-736-3</v>
      </c>
      <c r="F708" s="76" t="e">
        <f>IF($C708="-",IF($A708="-",VLOOKUP($D708,'REACH Bilaga XVII_update'!$A$5:$A$131,1,FALSE),VLOOKUP($A708,'REACH Bilaga XVII_update'!$C$5:$C$131,1,FALSE)),VLOOKUP($C708,'REACH Bilaga XVII_update'!$B$5:$B$131,1,FALSE))</f>
        <v>#N/A</v>
      </c>
      <c r="G708" s="76" t="e">
        <f>IF($C708="-",IF($A708="-",VLOOKUP($D708,' REACH Bilaga 59_update'!$A$5:$A$210,1,FALSE),VLOOKUP($A708,' REACH Bilaga 59_update'!$D$5:$D$210,1,FALSE)),VLOOKUP($C708,' REACH Bilaga 59_update'!$C$5:$C$210,1,FALSE))</f>
        <v>#N/A</v>
      </c>
      <c r="H708" s="76" t="e">
        <f>IF($C708="-",IF($A708="-",VLOOKUP($D708,'REACH Bilaga XIV_update'!$A$5:$A$110,1,FALSE),VLOOKUP($A708,'REACH Bilaga XIV_update'!$D$5:$D$110,1,FALSE)),VLOOKUP($C708,'REACH Bilaga XIV_update'!$C$5:$C$110,1,FALSE))</f>
        <v>#N/A</v>
      </c>
      <c r="I708" s="76" t="e">
        <f>IF($C708="-",IF($A708="-",VLOOKUP($D708,CoRAP_update!$A$5:$A$376,1,FALSE),VLOOKUP($A708,CoRAP_update!$D$5:$D$376,1,FALSE)),VLOOKUP($C708,CoRAP_update!$C$5:$C$376,1,FALSE))</f>
        <v>#N/A</v>
      </c>
      <c r="J708" s="76" t="e">
        <f>IF($C708="-",IF($A708="-",VLOOKUP($D708,EDC_update!$C$2:$C$450,1,FALSE),VLOOKUP($A708,EDC_update!$B$2:$B$450,1,FALSE)),VLOOKUP($C708,EDC_update!$L$2:$L$450,1,FALSE))</f>
        <v>#N/A</v>
      </c>
      <c r="K708" s="76" t="str">
        <f>IF($C708="-",IF($A708="-",IF(VLOOKUP($D708,'sin-list 180320_update'!$C$2:$S$835,3,FALSE)="",NA(),VLOOKUP($D708,'sin-list 180320_update'!$C$2:$S$835,3,FALSE)),IF(VLOOKUP($A708,'sin-list 180320_update'!$A$2:$S$835,5,FALSE)="",NA(),VLOOKUP($A708,'sin-list 180320_update'!$A$2:$S$835,5,FALSE))),IF(VLOOKUP($C708,'sin-list 180320_update'!$B$2:$S$835,4,FALSE)="",NA(),VLOOKUP($C708,'sin-list 180320_update'!$B$2:$S$835,4,FALSE)))</f>
        <v>Classified CMR according to Annex VI of Regulation 1272/2008. (Might not apply when contaminants are below below legal thresholds and/or full refining history is known)</v>
      </c>
      <c r="L708" s="76" t="str">
        <f>IF($C708="-",IF($A708="-",VLOOKUP($D708,'sin-list 180320_update'!$C$2:$S$835,6,FALSE),VLOOKUP($A708,'sin-list 180320_update'!$A$2:$S$835,8,FALSE)),VLOOKUP($C708,'sin-list 180320_update'!$B$2:$S$835,7,FALSE))</f>
        <v>Carc. 1B</v>
      </c>
      <c r="M708" s="76" t="str">
        <f>IF($C708="-",IF($A708="-",IF(VLOOKUP($D708,'sin-list 180320_update'!$C$2:$S$835,8,FALSE)="",NA(),VLOOKUP($D708,'sin-list 180320_update'!$C$2:$S$835,8,FALSE)),IF(VLOOKUP($A708,'sin-list 180320_update'!$A$2:$S$835,10,FALSE)="",NA(),VLOOKUP($A708,'sin-list 180320_update'!$A$2:$S$835,10,FALSE))),IF(VLOOKUP($C708,'sin-list 180320_update'!$B$2:$S$835,9,FALSE)="",NA(),VLOOKUP($C708,'sin-list 180320_update'!$B$2:$S$835,9,FALSE)))</f>
        <v>H350</v>
      </c>
      <c r="N708" s="76" t="e">
        <f>IF($C708="-",IF($A708="-",IF(VLOOKUP($D708,'REACH Bilaga XVII_update'!$A$5:$E$131,4,FALSE)="",NA(),VLOOKUP($D708,'REACH Bilaga XVII_update'!$A$5:$E$131,4,FALSE)),IF(VLOOKUP($A708,'REACH Bilaga XVII_update'!$C$5:$D$131,2,FALSE)="",NA(),VLOOKUP($A708,'REACH Bilaga XVII_update'!$C$5:$D$131,2,FALSE))),IF(VLOOKUP($C708,'REACH Bilaga XVII_update'!$B$5:$D$131,3,FALSE)="",NA(),VLOOKUP($C708,'REACH Bilaga XVII_update'!$B$5:$D$131,3,FALSE)))</f>
        <v>#N/A</v>
      </c>
      <c r="O708" s="76" t="e">
        <f>IF($C708="-",IF($A708="-",IF(VLOOKUP($D708,' REACH Bilaga 59_update'!$A$5:$E$210,5,FALSE)="",NA(),VLOOKUP($D708,' REACH Bilaga 59_update'!$A$5:$E$210,5,FALSE)),IF(VLOOKUP($A708,' REACH Bilaga 59_update'!$D$5:$E$210,2,FALSE)="",NA(),VLOOKUP($A708,' REACH Bilaga 59_update'!$D$5:$E$210,2,FALSE))),IF(VLOOKUP($C708,' REACH Bilaga 59_update'!$C$5:$E$210,3,FALSE)="",NA(),VLOOKUP($C708,' REACH Bilaga 59_update'!$C$5:$E$210,3,FALSE)))</f>
        <v>#N/A</v>
      </c>
      <c r="P708" s="76" t="e">
        <f>IF(C708="-",IF(A708="-",IFERROR(VLOOKUP($D708,' REACH Bilaga 59_update'!$A$5:$F$210,MATCH(Sammanfattning!P$1,' REACH Bilaga 59_update'!$A$4:$F$4,0),FALSE),VLOOKUP($D708,'REACH Bilaga XIV_update'!$A$4:$H$110,MATCH(Sammanfattning!P$1,'REACH Bilaga XIV_update'!$A$4:$H$4,0),FALSE)),IFERROR(VLOOKUP($A708,' REACH Bilaga 59_update'!$D$5:$F$210,MATCH(Sammanfattning!P$1,' REACH Bilaga 59_update'!$D$4:$F$4,0),FALSE),VLOOKUP($A708,'REACH Bilaga XIV_update'!$D$4:$H$110,MATCH(Sammanfattning!P$1,'REACH Bilaga XIV_update'!$D$4:$H$4,0),FALSE))),IFERROR(VLOOKUP($C708,' REACH Bilaga 59_update'!$C$5:$F$210,MATCH(Sammanfattning!P$1,' REACH Bilaga 59_update'!$C$4:$F$4,0),FALSE),VLOOKUP($C708,'REACH Bilaga XIV_update'!$C$4:$H$110,MATCH(Sammanfattning!P$1,'REACH Bilaga XIV_update'!$C$4:$H$4,0),FALSE)))</f>
        <v>#N/A</v>
      </c>
      <c r="Q708" s="76" t="e">
        <f>IF($C708="-",IF($A708="-",IF(VLOOKUP($D708,'REACH Bilaga XIV_update'!$A$5:$I$110,9,FALSE)="",NA(),VLOOKUP($D708,'REACH Bilaga XIV_update'!$A$5:$I$110,9,FALSE)),IF(VLOOKUP($A708,'REACH Bilaga XIV_update'!$D$5:$I$110,6,FALSE)="",NA(),VLOOKUP($A708,'REACH Bilaga XIV_update'!$D$5:$I$110,6,FALSE))),IF(VLOOKUP($C708,'REACH Bilaga XIV_update'!$C$5:$I$110,7,FALSE)="",NA(),VLOOKUP($C708,'REACH Bilaga XIV_update'!$C$5:$I$110,7,FALSE)))</f>
        <v>#N/A</v>
      </c>
      <c r="R708" s="76" t="e">
        <f>IF($C708="-",IF($A708="-",IF(VLOOKUP($D708,CoRAP_update!$A$5:$O$376,15,FALSE)="",NA(),VLOOKUP($D708,CoRAP_update!$A$5:$O$376,15,FALSE)),IF(VLOOKUP($A708,CoRAP_update!$D$5:$O$376,12,FALSE)="",NA(),VLOOKUP($A708,CoRAP_update!$D$5:$O$376,12,FALSE))),IF(VLOOKUP($C708,CoRAP_update!$C$5:$O$376,13,FALSE)="",NA(),VLOOKUP($C708,CoRAP_update!$C$5:$O$376,13,FALSE)))</f>
        <v>#N/A</v>
      </c>
      <c r="S708" s="144" t="e">
        <f>IF($C708="-",IF($A708="-",VLOOKUP($D708,CoRAP_update!$A$5:$J$376,MATCH(Sammanfattning!S$1,CoRAP_update!$A$4:$J$4,0),FALSE),VLOOKUP($A708,CoRAP_update!$D$5:$J$376,MATCH(Sammanfattning!S$1,CoRAP_update!$D$4:$J$4,0),FALSE)),VLOOKUP($C708,CoRAP_update!$C$5:$J$376,MATCH(Sammanfattning!S$1,CoRAP_update!$C$4:$J$4,0),FALSE))</f>
        <v>#N/A</v>
      </c>
      <c r="T708" s="76" t="e">
        <f>IF($A708="-",VLOOKUP($D708,EDC_update!$C$2:$F$450,4,FALSE),VLOOKUP($A708,EDC_update!$B$2:$F$450,5,FALSE))</f>
        <v>#N/A</v>
      </c>
      <c r="V708" s="78">
        <f>IF(IFERROR(SEARCH("PBT",P708),99)=99,IF(IFERROR(SEARCH("suspected PBT",S708),99)=99,IF(IFERROR(SEARCH("concluded to be PBT",K708),99)=99,IF(IFERROR(SEARCH("PBT",S708),99)=99,IF(IFERROR(SEARCH("PBT cand",L708),99)=99,IF(IFERROR(SEARCH("PBT",L708),99)=99,IF(IFERROR(SEARCH("persistent, bioackumulative and toxic properties",K708),99)=99,0,Scoring!$E$3),Scoring!$E$3),Scoring!$E$7),Scoring!$E$3),Scoring!$E$5),Scoring!$E$6),Scoring!$E$3)</f>
        <v>0</v>
      </c>
      <c r="W708" s="78">
        <f>IF(IFERROR(SEARCH("vPvB",P708),99)=99,IF(IFERROR(SEARCH("suspected pbt/vPvB",S708),99)=99,IF(IFERROR(SEARCH("vPvB",S708),99)=99,IF(IFERROR(SEARCH("concluded to be a vPvB",S708),99)=99,IF(IFERROR(SEARCH("identified as vPvB",K708),99)=99,IF(IFERROR(SEARCH("concluded to be a vPvB",K708),99)=99,IF(IFERROR(SEARCH("concluded to be both pbt and vPvB",S708),99)=99,IF(IFERROR(SEARCH("concluded to be both pbt and vPvB",K708),99)=99,0,Scoring!$E$5),Scoring!$E$5),Scoring!$E$5),Scoring!$E$5),Scoring!$E$5),Scoring!$E$4),Scoring!$E$6),Scoring!$E$4)</f>
        <v>0</v>
      </c>
      <c r="X708" s="78">
        <f>IF(IFERROR(SEARCH("H410",N708),99)=99,IF(IFERROR(SEARCH("H410",O708),99)=99,IF(IFERROR(SEARCH("H410",Q708),99)=99,IF(IFERROR(SEARCH("H410",M708),99)=99,IF(IFERROR(SEARCH("H410",R708),99)=99,IF(IFERROR(SEARCH("H411",N708),99)=99,IF(IFERROR(SEARCH("H411",O708),99)=99,IF(IFERROR(SEARCH("H411",Q708),99)=99,IF(IFERROR(SEARCH("H411",M708),99)=99,IF(IFERROR(SEARCH("H411",R708),99)=99,IF(IFERROR(SEARCH("H413",N708),99)=99,IF(IFERROR(SEARCH("H413",O708),99)=99,IF(IFERROR(SEARCH("H413",Q708),99)=99,IF(IFERROR(SEARCH("H413",M708),99)=99,IF(IFERROR(SEARCH("H413",R708),99)=99,IF(IFERROR(SEARCH("H412",N708),99)=99,IF(IFERROR(SEARCH("H412",O708),99)=99,IF(IFERROR(SEARCH("H412",Q708),99)=99,IF(IFERROR(SEARCH("H412",M708),99)=99,IF(IFERROR(SEARCH("H412",R708),99)=99,0,Scoring!$E$2),Scoring!$E$2),Scoring!$E$2),Scoring!$E$2),Scoring!$E$2),Scoring!$E$2),Scoring!$E$2),Scoring!$E$2),Scoring!$E$2),Scoring!$E$2),Scoring!$E$2),Scoring!$E$2),Scoring!$E$2),Scoring!$E$2),Scoring!$E$2),Scoring!$E$2),Scoring!$E$2),Scoring!$E$2),Scoring!$E$2),Scoring!$E$2)</f>
        <v>0</v>
      </c>
      <c r="Y708" s="78">
        <f>IF(IFERROR(SEARCH("CMR",K708),99)=99,IF(IFERROR(SEARCH("Suspected CMR",S708),99)=99,IF(IFERROR(SEARCH("CMR",S708),99)=99,0,Scoring!$E$8),Scoring!$E$9),Scoring!$E$8)</f>
        <v>3</v>
      </c>
      <c r="Z708" s="78">
        <f>IF(IFERROR(SEARCH("H350",N708),99)=99,IF(IFERROR(SEARCH("H350",O708),99)=99,IF(IFERROR(SEARCH("H350",Q708),99)=99,IF(IFERROR(SEARCH("H350",M708),99)=99,IF(IFERROR(SEARCH("H350",R708),99)=99,IF(IFERROR(SEARCH("H351",N708),99)=99,IF(IFERROR(SEARCH("H351",O708),99)=99,IF(IFERROR(SEARCH("H351",Q708),99)=99,IF(IFERROR(SEARCH("H351",M708),99)=99,IF(IFERROR(SEARCH("H351",R708),99)=99,IF(IFERROR(SEARCH("carcinogenic",P708),99)=99,IF(IFERROR(SEARCH("suspected carcinogenic",S708),99)=99,0,Scoring!$E$12),Scoring!$E$11),Scoring!$E$10),Scoring!$E$10),Scoring!$E$10),Scoring!$E$10),Scoring!$E$10),Scoring!$E$10),Scoring!$E$10),Scoring!$E$10),Scoring!$E$10),Scoring!$E$10)</f>
        <v>1</v>
      </c>
      <c r="AA708" s="78">
        <f>IF(IFERROR(SEARCH("H340",N708),99)=99,IF(IFERROR(SEARCH("H340",O708),99)=99,IF(IFERROR(SEARCH("H340",Q708),99)=99,IF(IFERROR(SEARCH("H340",M708),99)=99,IF(IFERROR(SEARCH("H340",R708),99)=99,IF(IFERROR(SEARCH("H341",N708),99)=99,IF(IFERROR(SEARCH("H341",O708),99)=99,IF(IFERROR(SEARCH("H341",Q708),99)=99,IF(IFERROR(SEARCH("H341",M708),99)=99,IF(IFERROR(SEARCH("H341",R708),99)=99,IF(IFERROR(SEARCH("mutagenic",P708),99)=99,IF(IFERROR(SEARCH("suspected mutagenic",S708),99)=99,0,Scoring!$E$15),Scoring!$E$14),Scoring!$E$13),Scoring!$E$13),Scoring!$E$13),Scoring!$E$13),Scoring!$E$13),Scoring!$E$13),Scoring!$E$13),Scoring!$E$13),Scoring!$E$13),Scoring!$E$13)</f>
        <v>0</v>
      </c>
      <c r="AB708" s="78">
        <f>IF(IFERROR(SEARCH("H360",N708),99)=99,IF(IFERROR(SEARCH("H360",O708),99)=99,IF(IFERROR(SEARCH("H360",Q708),99)=99,IF(IFERROR(SEARCH("H360",M708),99)=99,IF(IFERROR(SEARCH("H360",R708),99)=99,IF(IFERROR(SEARCH("H361",N708),99)=99,IF(IFERROR(SEARCH("H361",O708),99)=99,IF(IFERROR(SEARCH("H361",Q708),99)=99,IF(IFERROR(SEARCH("H361",M708),99)=99,IF(IFERROR(SEARCH("H361",R708),99)=99,IF(IFERROR(SEARCH("reproduction",P708),99)=99,IF(IFERROR(SEARCH("suspected reprotoxic",S708),99)=99,IF(IFERROR(SEARCH("reprotoxic",S708),99)=99,IF(IFERROR(SEARCH("reprotoxic",K708),99)=99,0,Scoring!$E$18),Scoring!$E$18),Scoring!$E$19),Scoring!$E$17),Scoring!$E$16),Scoring!$E$16),Scoring!$E$16),Scoring!$E$16),Scoring!$E$16),Scoring!$E$16),Scoring!$E$16),Scoring!$E$16),Scoring!$E$16),Scoring!$E$16)</f>
        <v>0</v>
      </c>
      <c r="AC708" s="78">
        <f>IF(IFERROR(SEARCH("57f",L708),99)=99,IF(IFERROR(SEARCH("57(f)",P708),99)=99,0,Scoring!$E$20),Scoring!$E$20)</f>
        <v>0</v>
      </c>
      <c r="AD708" s="78">
        <f>IF(IFERROR(SEARCH("CAT1",T708),99)=99,IF(IFERROR(SEARCH("CAT2",T708),99)=99,IF(IFERROR(SEARCH("CAT3",T708),99)=99,IF(IFERROR(SEARCH("concluded to be endocrine",K708),99)=99,IF(IFERROR(SEARCH("categorised as endocrine",K708),99)=99,IF(IFERROR(SEARCH("endocrine disrupting",P708),99)=99,IF(IFERROR(SEARCH("endocrine disrupting",K708),99)=99,IF(IFERROR(SEARCH("suspected endocrine",S708),99)=99,IF(IFERROR(SEARCH("potential endocrine",S708),99)=99,0,Scoring!$E$25),Scoring!$E$25),Scoring!$E$24),Scoring!$E$24),Scoring!$E$24),Scoring!$E$24),Scoring!$E$23),Scoring!$E$22),Scoring!$E$21)</f>
        <v>0</v>
      </c>
      <c r="AE708" s="78">
        <f>IF(IFERROR(SEARCH("suspected sensitiser",S708),99)=99,IF(IFERROR(SEARCH("sensitiser",S708),99)=99,IF(IFERROR(SEARCH("other hazard based concern",S708),99)=99,0,Scoring!$E$28),Scoring!$E$26),Scoring!$E$27)</f>
        <v>0</v>
      </c>
      <c r="AF708" s="78">
        <f>IF(IFERROR(M708,1)=1,IF(IFERROR(N708,1)=1,IF(IFERROR(O708,1)=1,IF(IFERROR(Q708,1)=1,IF(IFERROR(R708,1)=1,IF(IFERROR(T708,1)=1,IF(IFERROR(K708,1)=1,IF(IFERROR(P708,1)=1,IF(IFERROR(S708,1)=1,Scoring!$E$29,0),0),0),0),0),0),0),0),0)</f>
        <v>0</v>
      </c>
      <c r="AG708" s="78">
        <f t="shared" si="56"/>
        <v>3</v>
      </c>
      <c r="AI708" s="93"/>
      <c r="AJ708" s="94"/>
      <c r="AK708" s="76"/>
      <c r="AL708" s="75"/>
      <c r="AN708" s="79"/>
      <c r="AO708" s="79"/>
      <c r="AP708" s="79"/>
      <c r="AQ708" s="79"/>
      <c r="AR708" s="79"/>
      <c r="AS708" s="78"/>
      <c r="AU708" s="79">
        <f>IF(IFERROR(F708,99)=99,IF(IFERROR(G708,99)=99,IF(IFERROR(H708,99)=99,IF(IFERROR(I708,99)=99,IF(IFERROR(E708,99)=99,IF(IFERROR(J708,99)=99,0,Scoring!$B$7),Scoring!$B$3),Scoring!$B$2),Scoring!$B$6),Scoring!$B$5),Scoring!$B$4)</f>
        <v>0.3</v>
      </c>
      <c r="AV708" s="78">
        <f t="shared" si="57"/>
        <v>0.89999999999999991</v>
      </c>
      <c r="AW708" s="78"/>
      <c r="AX708" s="66"/>
      <c r="AY708" s="78"/>
      <c r="AZ708" s="76"/>
      <c r="BA708" s="76"/>
      <c r="BB708" s="76"/>
    </row>
    <row r="709" spans="1:54" x14ac:dyDescent="0.25">
      <c r="A709" s="77" t="s">
        <v>6592</v>
      </c>
      <c r="B709" s="76" t="str">
        <f t="shared" ref="B709:B770" si="58">C709</f>
        <v>276-737-9</v>
      </c>
      <c r="C709" s="77" t="s">
        <v>2128</v>
      </c>
      <c r="D709" s="77" t="s">
        <v>2129</v>
      </c>
      <c r="E709" s="76" t="str">
        <f>IF(C709="-",IF(A709="-",VLOOKUP(D709,'sin-list 180320_update'!$C$2:$C$835,1,FALSE),VLOOKUP(A709,'sin-list 180320_update'!$A$2:$A$835,1,FALSE)),VLOOKUP(C709,'sin-list 180320_update'!$B$2:$B$835,1,FALSE))</f>
        <v>276-737-9</v>
      </c>
      <c r="F709" s="76" t="e">
        <f>IF($C709="-",IF($A709="-",VLOOKUP($D709,'REACH Bilaga XVII_update'!$A$5:$A$131,1,FALSE),VLOOKUP($A709,'REACH Bilaga XVII_update'!$C$5:$C$131,1,FALSE)),VLOOKUP($C709,'REACH Bilaga XVII_update'!$B$5:$B$131,1,FALSE))</f>
        <v>#N/A</v>
      </c>
      <c r="G709" s="76" t="e">
        <f>IF($C709="-",IF($A709="-",VLOOKUP($D709,' REACH Bilaga 59_update'!$A$5:$A$210,1,FALSE),VLOOKUP($A709,' REACH Bilaga 59_update'!$D$5:$D$210,1,FALSE)),VLOOKUP($C709,' REACH Bilaga 59_update'!$C$5:$C$210,1,FALSE))</f>
        <v>#N/A</v>
      </c>
      <c r="H709" s="76" t="e">
        <f>IF($C709="-",IF($A709="-",VLOOKUP($D709,'REACH Bilaga XIV_update'!$A$5:$A$110,1,FALSE),VLOOKUP($A709,'REACH Bilaga XIV_update'!$D$5:$D$110,1,FALSE)),VLOOKUP($C709,'REACH Bilaga XIV_update'!$C$5:$C$110,1,FALSE))</f>
        <v>#N/A</v>
      </c>
      <c r="I709" s="76" t="e">
        <f>IF($C709="-",IF($A709="-",VLOOKUP($D709,CoRAP_update!$A$5:$A$376,1,FALSE),VLOOKUP($A709,CoRAP_update!$D$5:$D$376,1,FALSE)),VLOOKUP($C709,CoRAP_update!$C$5:$C$376,1,FALSE))</f>
        <v>#N/A</v>
      </c>
      <c r="J709" s="76" t="e">
        <f>IF($C709="-",IF($A709="-",VLOOKUP($D709,EDC_update!$C$2:$C$450,1,FALSE),VLOOKUP($A709,EDC_update!$B$2:$B$450,1,FALSE)),VLOOKUP($C709,EDC_update!$L$2:$L$450,1,FALSE))</f>
        <v>#N/A</v>
      </c>
      <c r="K709" s="76" t="str">
        <f>IF($C709="-",IF($A709="-",IF(VLOOKUP($D709,'sin-list 180320_update'!$C$2:$S$835,3,FALSE)="",NA(),VLOOKUP($D709,'sin-list 180320_update'!$C$2:$S$835,3,FALSE)),IF(VLOOKUP($A709,'sin-list 180320_update'!$A$2:$S$835,5,FALSE)="",NA(),VLOOKUP($A709,'sin-list 180320_update'!$A$2:$S$835,5,FALSE))),IF(VLOOKUP($C709,'sin-list 180320_update'!$B$2:$S$835,4,FALSE)="",NA(),VLOOKUP($C709,'sin-list 180320_update'!$B$2:$S$835,4,FALSE)))</f>
        <v>Classified CMR according to Annex VI of Regulation 1272/2008. (Might not apply when contaminants are below below legal thresholds and/or full refining history is known)</v>
      </c>
      <c r="L709" s="76" t="str">
        <f>IF($C709="-",IF($A709="-",VLOOKUP($D709,'sin-list 180320_update'!$C$2:$S$835,6,FALSE),VLOOKUP($A709,'sin-list 180320_update'!$A$2:$S$835,8,FALSE)),VLOOKUP($C709,'sin-list 180320_update'!$B$2:$S$835,7,FALSE))</f>
        <v>Carc. 1B</v>
      </c>
      <c r="M709" s="76" t="str">
        <f>IF($C709="-",IF($A709="-",IF(VLOOKUP($D709,'sin-list 180320_update'!$C$2:$S$835,8,FALSE)="",NA(),VLOOKUP($D709,'sin-list 180320_update'!$C$2:$S$835,8,FALSE)),IF(VLOOKUP($A709,'sin-list 180320_update'!$A$2:$S$835,10,FALSE)="",NA(),VLOOKUP($A709,'sin-list 180320_update'!$A$2:$S$835,10,FALSE))),IF(VLOOKUP($C709,'sin-list 180320_update'!$B$2:$S$835,9,FALSE)="",NA(),VLOOKUP($C709,'sin-list 180320_update'!$B$2:$S$835,9,FALSE)))</f>
        <v>H350</v>
      </c>
      <c r="N709" s="76" t="e">
        <f>IF($C709="-",IF($A709="-",IF(VLOOKUP($D709,'REACH Bilaga XVII_update'!$A$5:$E$131,4,FALSE)="",NA(),VLOOKUP($D709,'REACH Bilaga XVII_update'!$A$5:$E$131,4,FALSE)),IF(VLOOKUP($A709,'REACH Bilaga XVII_update'!$C$5:$D$131,2,FALSE)="",NA(),VLOOKUP($A709,'REACH Bilaga XVII_update'!$C$5:$D$131,2,FALSE))),IF(VLOOKUP($C709,'REACH Bilaga XVII_update'!$B$5:$D$131,3,FALSE)="",NA(),VLOOKUP($C709,'REACH Bilaga XVII_update'!$B$5:$D$131,3,FALSE)))</f>
        <v>#N/A</v>
      </c>
      <c r="O709" s="76" t="e">
        <f>IF($C709="-",IF($A709="-",IF(VLOOKUP($D709,' REACH Bilaga 59_update'!$A$5:$E$210,5,FALSE)="",NA(),VLOOKUP($D709,' REACH Bilaga 59_update'!$A$5:$E$210,5,FALSE)),IF(VLOOKUP($A709,' REACH Bilaga 59_update'!$D$5:$E$210,2,FALSE)="",NA(),VLOOKUP($A709,' REACH Bilaga 59_update'!$D$5:$E$210,2,FALSE))),IF(VLOOKUP($C709,' REACH Bilaga 59_update'!$C$5:$E$210,3,FALSE)="",NA(),VLOOKUP($C709,' REACH Bilaga 59_update'!$C$5:$E$210,3,FALSE)))</f>
        <v>#N/A</v>
      </c>
      <c r="P709" s="76" t="e">
        <f>IF(C709="-",IF(A709="-",IFERROR(VLOOKUP($D709,' REACH Bilaga 59_update'!$A$5:$F$210,MATCH(Sammanfattning!P$1,' REACH Bilaga 59_update'!$A$4:$F$4,0),FALSE),VLOOKUP($D709,'REACH Bilaga XIV_update'!$A$4:$H$110,MATCH(Sammanfattning!P$1,'REACH Bilaga XIV_update'!$A$4:$H$4,0),FALSE)),IFERROR(VLOOKUP($A709,' REACH Bilaga 59_update'!$D$5:$F$210,MATCH(Sammanfattning!P$1,' REACH Bilaga 59_update'!$D$4:$F$4,0),FALSE),VLOOKUP($A709,'REACH Bilaga XIV_update'!$D$4:$H$110,MATCH(Sammanfattning!P$1,'REACH Bilaga XIV_update'!$D$4:$H$4,0),FALSE))),IFERROR(VLOOKUP($C709,' REACH Bilaga 59_update'!$C$5:$F$210,MATCH(Sammanfattning!P$1,' REACH Bilaga 59_update'!$C$4:$F$4,0),FALSE),VLOOKUP($C709,'REACH Bilaga XIV_update'!$C$4:$H$110,MATCH(Sammanfattning!P$1,'REACH Bilaga XIV_update'!$C$4:$H$4,0),FALSE)))</f>
        <v>#N/A</v>
      </c>
      <c r="Q709" s="76" t="e">
        <f>IF($C709="-",IF($A709="-",IF(VLOOKUP($D709,'REACH Bilaga XIV_update'!$A$5:$I$110,9,FALSE)="",NA(),VLOOKUP($D709,'REACH Bilaga XIV_update'!$A$5:$I$110,9,FALSE)),IF(VLOOKUP($A709,'REACH Bilaga XIV_update'!$D$5:$I$110,6,FALSE)="",NA(),VLOOKUP($A709,'REACH Bilaga XIV_update'!$D$5:$I$110,6,FALSE))),IF(VLOOKUP($C709,'REACH Bilaga XIV_update'!$C$5:$I$110,7,FALSE)="",NA(),VLOOKUP($C709,'REACH Bilaga XIV_update'!$C$5:$I$110,7,FALSE)))</f>
        <v>#N/A</v>
      </c>
      <c r="R709" s="76" t="e">
        <f>IF($C709="-",IF($A709="-",IF(VLOOKUP($D709,CoRAP_update!$A$5:$O$376,15,FALSE)="",NA(),VLOOKUP($D709,CoRAP_update!$A$5:$O$376,15,FALSE)),IF(VLOOKUP($A709,CoRAP_update!$D$5:$O$376,12,FALSE)="",NA(),VLOOKUP($A709,CoRAP_update!$D$5:$O$376,12,FALSE))),IF(VLOOKUP($C709,CoRAP_update!$C$5:$O$376,13,FALSE)="",NA(),VLOOKUP($C709,CoRAP_update!$C$5:$O$376,13,FALSE)))</f>
        <v>#N/A</v>
      </c>
      <c r="S709" s="144" t="e">
        <f>IF($C709="-",IF($A709="-",VLOOKUP($D709,CoRAP_update!$A$5:$J$376,MATCH(Sammanfattning!S$1,CoRAP_update!$A$4:$J$4,0),FALSE),VLOOKUP($A709,CoRAP_update!$D$5:$J$376,MATCH(Sammanfattning!S$1,CoRAP_update!$D$4:$J$4,0),FALSE)),VLOOKUP($C709,CoRAP_update!$C$5:$J$376,MATCH(Sammanfattning!S$1,CoRAP_update!$C$4:$J$4,0),FALSE))</f>
        <v>#N/A</v>
      </c>
      <c r="T709" s="76" t="e">
        <f>IF($A709="-",VLOOKUP($D709,EDC_update!$C$2:$F$450,4,FALSE),VLOOKUP($A709,EDC_update!$B$2:$F$450,5,FALSE))</f>
        <v>#N/A</v>
      </c>
      <c r="V709" s="78">
        <f>IF(IFERROR(SEARCH("PBT",P709),99)=99,IF(IFERROR(SEARCH("suspected PBT",S709),99)=99,IF(IFERROR(SEARCH("concluded to be PBT",K709),99)=99,IF(IFERROR(SEARCH("PBT",S709),99)=99,IF(IFERROR(SEARCH("PBT cand",L709),99)=99,IF(IFERROR(SEARCH("PBT",L709),99)=99,IF(IFERROR(SEARCH("persistent, bioackumulative and toxic properties",K709),99)=99,0,Scoring!$E$3),Scoring!$E$3),Scoring!$E$7),Scoring!$E$3),Scoring!$E$5),Scoring!$E$6),Scoring!$E$3)</f>
        <v>0</v>
      </c>
      <c r="W709" s="78">
        <f>IF(IFERROR(SEARCH("vPvB",P709),99)=99,IF(IFERROR(SEARCH("suspected pbt/vPvB",S709),99)=99,IF(IFERROR(SEARCH("vPvB",S709),99)=99,IF(IFERROR(SEARCH("concluded to be a vPvB",S709),99)=99,IF(IFERROR(SEARCH("identified as vPvB",K709),99)=99,IF(IFERROR(SEARCH("concluded to be a vPvB",K709),99)=99,IF(IFERROR(SEARCH("concluded to be both pbt and vPvB",S709),99)=99,IF(IFERROR(SEARCH("concluded to be both pbt and vPvB",K709),99)=99,0,Scoring!$E$5),Scoring!$E$5),Scoring!$E$5),Scoring!$E$5),Scoring!$E$5),Scoring!$E$4),Scoring!$E$6),Scoring!$E$4)</f>
        <v>0</v>
      </c>
      <c r="X709" s="78">
        <f>IF(IFERROR(SEARCH("H410",N709),99)=99,IF(IFERROR(SEARCH("H410",O709),99)=99,IF(IFERROR(SEARCH("H410",Q709),99)=99,IF(IFERROR(SEARCH("H410",M709),99)=99,IF(IFERROR(SEARCH("H410",R709),99)=99,IF(IFERROR(SEARCH("H411",N709),99)=99,IF(IFERROR(SEARCH("H411",O709),99)=99,IF(IFERROR(SEARCH("H411",Q709),99)=99,IF(IFERROR(SEARCH("H411",M709),99)=99,IF(IFERROR(SEARCH("H411",R709),99)=99,IF(IFERROR(SEARCH("H413",N709),99)=99,IF(IFERROR(SEARCH("H413",O709),99)=99,IF(IFERROR(SEARCH("H413",Q709),99)=99,IF(IFERROR(SEARCH("H413",M709),99)=99,IF(IFERROR(SEARCH("H413",R709),99)=99,IF(IFERROR(SEARCH("H412",N709),99)=99,IF(IFERROR(SEARCH("H412",O709),99)=99,IF(IFERROR(SEARCH("H412",Q709),99)=99,IF(IFERROR(SEARCH("H412",M709),99)=99,IF(IFERROR(SEARCH("H412",R709),99)=99,0,Scoring!$E$2),Scoring!$E$2),Scoring!$E$2),Scoring!$E$2),Scoring!$E$2),Scoring!$E$2),Scoring!$E$2),Scoring!$E$2),Scoring!$E$2),Scoring!$E$2),Scoring!$E$2),Scoring!$E$2),Scoring!$E$2),Scoring!$E$2),Scoring!$E$2),Scoring!$E$2),Scoring!$E$2),Scoring!$E$2),Scoring!$E$2),Scoring!$E$2)</f>
        <v>0</v>
      </c>
      <c r="Y709" s="78">
        <f>IF(IFERROR(SEARCH("CMR",K709),99)=99,IF(IFERROR(SEARCH("Suspected CMR",S709),99)=99,IF(IFERROR(SEARCH("CMR",S709),99)=99,0,Scoring!$E$8),Scoring!$E$9),Scoring!$E$8)</f>
        <v>3</v>
      </c>
      <c r="Z709" s="78">
        <f>IF(IFERROR(SEARCH("H350",N709),99)=99,IF(IFERROR(SEARCH("H350",O709),99)=99,IF(IFERROR(SEARCH("H350",Q709),99)=99,IF(IFERROR(SEARCH("H350",M709),99)=99,IF(IFERROR(SEARCH("H350",R709),99)=99,IF(IFERROR(SEARCH("H351",N709),99)=99,IF(IFERROR(SEARCH("H351",O709),99)=99,IF(IFERROR(SEARCH("H351",Q709),99)=99,IF(IFERROR(SEARCH("H351",M709),99)=99,IF(IFERROR(SEARCH("H351",R709),99)=99,IF(IFERROR(SEARCH("carcinogenic",P709),99)=99,IF(IFERROR(SEARCH("suspected carcinogenic",S709),99)=99,0,Scoring!$E$12),Scoring!$E$11),Scoring!$E$10),Scoring!$E$10),Scoring!$E$10),Scoring!$E$10),Scoring!$E$10),Scoring!$E$10),Scoring!$E$10),Scoring!$E$10),Scoring!$E$10),Scoring!$E$10)</f>
        <v>1</v>
      </c>
      <c r="AA709" s="78">
        <f>IF(IFERROR(SEARCH("H340",N709),99)=99,IF(IFERROR(SEARCH("H340",O709),99)=99,IF(IFERROR(SEARCH("H340",Q709),99)=99,IF(IFERROR(SEARCH("H340",M709),99)=99,IF(IFERROR(SEARCH("H340",R709),99)=99,IF(IFERROR(SEARCH("H341",N709),99)=99,IF(IFERROR(SEARCH("H341",O709),99)=99,IF(IFERROR(SEARCH("H341",Q709),99)=99,IF(IFERROR(SEARCH("H341",M709),99)=99,IF(IFERROR(SEARCH("H341",R709),99)=99,IF(IFERROR(SEARCH("mutagenic",P709),99)=99,IF(IFERROR(SEARCH("suspected mutagenic",S709),99)=99,0,Scoring!$E$15),Scoring!$E$14),Scoring!$E$13),Scoring!$E$13),Scoring!$E$13),Scoring!$E$13),Scoring!$E$13),Scoring!$E$13),Scoring!$E$13),Scoring!$E$13),Scoring!$E$13),Scoring!$E$13)</f>
        <v>0</v>
      </c>
      <c r="AB709" s="78">
        <f>IF(IFERROR(SEARCH("H360",N709),99)=99,IF(IFERROR(SEARCH("H360",O709),99)=99,IF(IFERROR(SEARCH("H360",Q709),99)=99,IF(IFERROR(SEARCH("H360",M709),99)=99,IF(IFERROR(SEARCH("H360",R709),99)=99,IF(IFERROR(SEARCH("H361",N709),99)=99,IF(IFERROR(SEARCH("H361",O709),99)=99,IF(IFERROR(SEARCH("H361",Q709),99)=99,IF(IFERROR(SEARCH("H361",M709),99)=99,IF(IFERROR(SEARCH("H361",R709),99)=99,IF(IFERROR(SEARCH("reproduction",P709),99)=99,IF(IFERROR(SEARCH("suspected reprotoxic",S709),99)=99,IF(IFERROR(SEARCH("reprotoxic",S709),99)=99,IF(IFERROR(SEARCH("reprotoxic",K709),99)=99,0,Scoring!$E$18),Scoring!$E$18),Scoring!$E$19),Scoring!$E$17),Scoring!$E$16),Scoring!$E$16),Scoring!$E$16),Scoring!$E$16),Scoring!$E$16),Scoring!$E$16),Scoring!$E$16),Scoring!$E$16),Scoring!$E$16),Scoring!$E$16)</f>
        <v>0</v>
      </c>
      <c r="AC709" s="78">
        <f>IF(IFERROR(SEARCH("57f",L709),99)=99,IF(IFERROR(SEARCH("57(f)",P709),99)=99,0,Scoring!$E$20),Scoring!$E$20)</f>
        <v>0</v>
      </c>
      <c r="AD709" s="78">
        <f>IF(IFERROR(SEARCH("CAT1",T709),99)=99,IF(IFERROR(SEARCH("CAT2",T709),99)=99,IF(IFERROR(SEARCH("CAT3",T709),99)=99,IF(IFERROR(SEARCH("concluded to be endocrine",K709),99)=99,IF(IFERROR(SEARCH("categorised as endocrine",K709),99)=99,IF(IFERROR(SEARCH("endocrine disrupting",P709),99)=99,IF(IFERROR(SEARCH("endocrine disrupting",K709),99)=99,IF(IFERROR(SEARCH("suspected endocrine",S709),99)=99,IF(IFERROR(SEARCH("potential endocrine",S709),99)=99,0,Scoring!$E$25),Scoring!$E$25),Scoring!$E$24),Scoring!$E$24),Scoring!$E$24),Scoring!$E$24),Scoring!$E$23),Scoring!$E$22),Scoring!$E$21)</f>
        <v>0</v>
      </c>
      <c r="AE709" s="78">
        <f>IF(IFERROR(SEARCH("suspected sensitiser",S709),99)=99,IF(IFERROR(SEARCH("sensitiser",S709),99)=99,IF(IFERROR(SEARCH("other hazard based concern",S709),99)=99,0,Scoring!$E$28),Scoring!$E$26),Scoring!$E$27)</f>
        <v>0</v>
      </c>
      <c r="AF709" s="78">
        <f>IF(IFERROR(M709,1)=1,IF(IFERROR(N709,1)=1,IF(IFERROR(O709,1)=1,IF(IFERROR(Q709,1)=1,IF(IFERROR(R709,1)=1,IF(IFERROR(T709,1)=1,IF(IFERROR(K709,1)=1,IF(IFERROR(P709,1)=1,IF(IFERROR(S709,1)=1,Scoring!$E$29,0),0),0),0),0),0),0),0),0)</f>
        <v>0</v>
      </c>
      <c r="AG709" s="78">
        <f t="shared" si="56"/>
        <v>3</v>
      </c>
      <c r="AI709" s="93"/>
      <c r="AJ709" s="94"/>
      <c r="AK709" s="76"/>
      <c r="AL709" s="75"/>
      <c r="AN709" s="79"/>
      <c r="AO709" s="79"/>
      <c r="AP709" s="79"/>
      <c r="AQ709" s="79"/>
      <c r="AR709" s="79"/>
      <c r="AS709" s="78"/>
      <c r="AU709" s="79">
        <f>IF(IFERROR(F709,99)=99,IF(IFERROR(G709,99)=99,IF(IFERROR(H709,99)=99,IF(IFERROR(I709,99)=99,IF(IFERROR(E709,99)=99,IF(IFERROR(J709,99)=99,0,Scoring!$B$7),Scoring!$B$3),Scoring!$B$2),Scoring!$B$6),Scoring!$B$5),Scoring!$B$4)</f>
        <v>0.3</v>
      </c>
      <c r="AV709" s="78">
        <f t="shared" si="57"/>
        <v>0.89999999999999991</v>
      </c>
      <c r="AW709" s="78"/>
      <c r="AX709" s="66"/>
      <c r="AY709" s="78"/>
      <c r="AZ709" s="76"/>
      <c r="BA709" s="76"/>
      <c r="BB709" s="76"/>
    </row>
    <row r="710" spans="1:54" x14ac:dyDescent="0.25">
      <c r="A710" s="77" t="s">
        <v>6593</v>
      </c>
      <c r="B710" s="76" t="str">
        <f t="shared" si="58"/>
        <v>276-738-4</v>
      </c>
      <c r="C710" s="77" t="s">
        <v>2130</v>
      </c>
      <c r="D710" s="77" t="s">
        <v>2131</v>
      </c>
      <c r="E710" s="76" t="str">
        <f>IF(C710="-",IF(A710="-",VLOOKUP(D710,'sin-list 180320_update'!$C$2:$C$835,1,FALSE),VLOOKUP(A710,'sin-list 180320_update'!$A$2:$A$835,1,FALSE)),VLOOKUP(C710,'sin-list 180320_update'!$B$2:$B$835,1,FALSE))</f>
        <v>276-738-4</v>
      </c>
      <c r="F710" s="76" t="e">
        <f>IF($C710="-",IF($A710="-",VLOOKUP($D710,'REACH Bilaga XVII_update'!$A$5:$A$131,1,FALSE),VLOOKUP($A710,'REACH Bilaga XVII_update'!$C$5:$C$131,1,FALSE)),VLOOKUP($C710,'REACH Bilaga XVII_update'!$B$5:$B$131,1,FALSE))</f>
        <v>#N/A</v>
      </c>
      <c r="G710" s="76" t="e">
        <f>IF($C710="-",IF($A710="-",VLOOKUP($D710,' REACH Bilaga 59_update'!$A$5:$A$210,1,FALSE),VLOOKUP($A710,' REACH Bilaga 59_update'!$D$5:$D$210,1,FALSE)),VLOOKUP($C710,' REACH Bilaga 59_update'!$C$5:$C$210,1,FALSE))</f>
        <v>#N/A</v>
      </c>
      <c r="H710" s="76" t="e">
        <f>IF($C710="-",IF($A710="-",VLOOKUP($D710,'REACH Bilaga XIV_update'!$A$5:$A$110,1,FALSE),VLOOKUP($A710,'REACH Bilaga XIV_update'!$D$5:$D$110,1,FALSE)),VLOOKUP($C710,'REACH Bilaga XIV_update'!$C$5:$C$110,1,FALSE))</f>
        <v>#N/A</v>
      </c>
      <c r="I710" s="76" t="e">
        <f>IF($C710="-",IF($A710="-",VLOOKUP($D710,CoRAP_update!$A$5:$A$376,1,FALSE),VLOOKUP($A710,CoRAP_update!$D$5:$D$376,1,FALSE)),VLOOKUP($C710,CoRAP_update!$C$5:$C$376,1,FALSE))</f>
        <v>#N/A</v>
      </c>
      <c r="J710" s="76" t="e">
        <f>IF($C710="-",IF($A710="-",VLOOKUP($D710,EDC_update!$C$2:$C$450,1,FALSE),VLOOKUP($A710,EDC_update!$B$2:$B$450,1,FALSE)),VLOOKUP($C710,EDC_update!$L$2:$L$450,1,FALSE))</f>
        <v>#N/A</v>
      </c>
      <c r="K710" s="76" t="str">
        <f>IF($C710="-",IF($A710="-",IF(VLOOKUP($D710,'sin-list 180320_update'!$C$2:$S$835,3,FALSE)="",NA(),VLOOKUP($D710,'sin-list 180320_update'!$C$2:$S$835,3,FALSE)),IF(VLOOKUP($A710,'sin-list 180320_update'!$A$2:$S$835,5,FALSE)="",NA(),VLOOKUP($A710,'sin-list 180320_update'!$A$2:$S$835,5,FALSE))),IF(VLOOKUP($C710,'sin-list 180320_update'!$B$2:$S$835,4,FALSE)="",NA(),VLOOKUP($C710,'sin-list 180320_update'!$B$2:$S$835,4,FALSE)))</f>
        <v>Classified CMR according to Annex VI of Regulation 1272/2008. (Might not apply when contaminants are below below legal thresholds and/or full refining history is known)</v>
      </c>
      <c r="L710" s="76" t="str">
        <f>IF($C710="-",IF($A710="-",VLOOKUP($D710,'sin-list 180320_update'!$C$2:$S$835,6,FALSE),VLOOKUP($A710,'sin-list 180320_update'!$A$2:$S$835,8,FALSE)),VLOOKUP($C710,'sin-list 180320_update'!$B$2:$S$835,7,FALSE))</f>
        <v>Carc. 1B</v>
      </c>
      <c r="M710" s="76" t="str">
        <f>IF($C710="-",IF($A710="-",IF(VLOOKUP($D710,'sin-list 180320_update'!$C$2:$S$835,8,FALSE)="",NA(),VLOOKUP($D710,'sin-list 180320_update'!$C$2:$S$835,8,FALSE)),IF(VLOOKUP($A710,'sin-list 180320_update'!$A$2:$S$835,10,FALSE)="",NA(),VLOOKUP($A710,'sin-list 180320_update'!$A$2:$S$835,10,FALSE))),IF(VLOOKUP($C710,'sin-list 180320_update'!$B$2:$S$835,9,FALSE)="",NA(),VLOOKUP($C710,'sin-list 180320_update'!$B$2:$S$835,9,FALSE)))</f>
        <v>H350</v>
      </c>
      <c r="N710" s="76" t="e">
        <f>IF($C710="-",IF($A710="-",IF(VLOOKUP($D710,'REACH Bilaga XVII_update'!$A$5:$E$131,4,FALSE)="",NA(),VLOOKUP($D710,'REACH Bilaga XVII_update'!$A$5:$E$131,4,FALSE)),IF(VLOOKUP($A710,'REACH Bilaga XVII_update'!$C$5:$D$131,2,FALSE)="",NA(),VLOOKUP($A710,'REACH Bilaga XVII_update'!$C$5:$D$131,2,FALSE))),IF(VLOOKUP($C710,'REACH Bilaga XVII_update'!$B$5:$D$131,3,FALSE)="",NA(),VLOOKUP($C710,'REACH Bilaga XVII_update'!$B$5:$D$131,3,FALSE)))</f>
        <v>#N/A</v>
      </c>
      <c r="O710" s="76" t="e">
        <f>IF($C710="-",IF($A710="-",IF(VLOOKUP($D710,' REACH Bilaga 59_update'!$A$5:$E$210,5,FALSE)="",NA(),VLOOKUP($D710,' REACH Bilaga 59_update'!$A$5:$E$210,5,FALSE)),IF(VLOOKUP($A710,' REACH Bilaga 59_update'!$D$5:$E$210,2,FALSE)="",NA(),VLOOKUP($A710,' REACH Bilaga 59_update'!$D$5:$E$210,2,FALSE))),IF(VLOOKUP($C710,' REACH Bilaga 59_update'!$C$5:$E$210,3,FALSE)="",NA(),VLOOKUP($C710,' REACH Bilaga 59_update'!$C$5:$E$210,3,FALSE)))</f>
        <v>#N/A</v>
      </c>
      <c r="P710" s="76" t="e">
        <f>IF(C710="-",IF(A710="-",IFERROR(VLOOKUP($D710,' REACH Bilaga 59_update'!$A$5:$F$210,MATCH(Sammanfattning!P$1,' REACH Bilaga 59_update'!$A$4:$F$4,0),FALSE),VLOOKUP($D710,'REACH Bilaga XIV_update'!$A$4:$H$110,MATCH(Sammanfattning!P$1,'REACH Bilaga XIV_update'!$A$4:$H$4,0),FALSE)),IFERROR(VLOOKUP($A710,' REACH Bilaga 59_update'!$D$5:$F$210,MATCH(Sammanfattning!P$1,' REACH Bilaga 59_update'!$D$4:$F$4,0),FALSE),VLOOKUP($A710,'REACH Bilaga XIV_update'!$D$4:$H$110,MATCH(Sammanfattning!P$1,'REACH Bilaga XIV_update'!$D$4:$H$4,0),FALSE))),IFERROR(VLOOKUP($C710,' REACH Bilaga 59_update'!$C$5:$F$210,MATCH(Sammanfattning!P$1,' REACH Bilaga 59_update'!$C$4:$F$4,0),FALSE),VLOOKUP($C710,'REACH Bilaga XIV_update'!$C$4:$H$110,MATCH(Sammanfattning!P$1,'REACH Bilaga XIV_update'!$C$4:$H$4,0),FALSE)))</f>
        <v>#N/A</v>
      </c>
      <c r="Q710" s="76" t="e">
        <f>IF($C710="-",IF($A710="-",IF(VLOOKUP($D710,'REACH Bilaga XIV_update'!$A$5:$I$110,9,FALSE)="",NA(),VLOOKUP($D710,'REACH Bilaga XIV_update'!$A$5:$I$110,9,FALSE)),IF(VLOOKUP($A710,'REACH Bilaga XIV_update'!$D$5:$I$110,6,FALSE)="",NA(),VLOOKUP($A710,'REACH Bilaga XIV_update'!$D$5:$I$110,6,FALSE))),IF(VLOOKUP($C710,'REACH Bilaga XIV_update'!$C$5:$I$110,7,FALSE)="",NA(),VLOOKUP($C710,'REACH Bilaga XIV_update'!$C$5:$I$110,7,FALSE)))</f>
        <v>#N/A</v>
      </c>
      <c r="R710" s="76" t="e">
        <f>IF($C710="-",IF($A710="-",IF(VLOOKUP($D710,CoRAP_update!$A$5:$O$376,15,FALSE)="",NA(),VLOOKUP($D710,CoRAP_update!$A$5:$O$376,15,FALSE)),IF(VLOOKUP($A710,CoRAP_update!$D$5:$O$376,12,FALSE)="",NA(),VLOOKUP($A710,CoRAP_update!$D$5:$O$376,12,FALSE))),IF(VLOOKUP($C710,CoRAP_update!$C$5:$O$376,13,FALSE)="",NA(),VLOOKUP($C710,CoRAP_update!$C$5:$O$376,13,FALSE)))</f>
        <v>#N/A</v>
      </c>
      <c r="S710" s="144" t="e">
        <f>IF($C710="-",IF($A710="-",VLOOKUP($D710,CoRAP_update!$A$5:$J$376,MATCH(Sammanfattning!S$1,CoRAP_update!$A$4:$J$4,0),FALSE),VLOOKUP($A710,CoRAP_update!$D$5:$J$376,MATCH(Sammanfattning!S$1,CoRAP_update!$D$4:$J$4,0),FALSE)),VLOOKUP($C710,CoRAP_update!$C$5:$J$376,MATCH(Sammanfattning!S$1,CoRAP_update!$C$4:$J$4,0),FALSE))</f>
        <v>#N/A</v>
      </c>
      <c r="T710" s="76" t="e">
        <f>IF($A710="-",VLOOKUP($D710,EDC_update!$C$2:$F$450,4,FALSE),VLOOKUP($A710,EDC_update!$B$2:$F$450,5,FALSE))</f>
        <v>#N/A</v>
      </c>
      <c r="V710" s="78">
        <f>IF(IFERROR(SEARCH("PBT",P710),99)=99,IF(IFERROR(SEARCH("suspected PBT",S710),99)=99,IF(IFERROR(SEARCH("concluded to be PBT",K710),99)=99,IF(IFERROR(SEARCH("PBT",S710),99)=99,IF(IFERROR(SEARCH("PBT cand",L710),99)=99,IF(IFERROR(SEARCH("PBT",L710),99)=99,IF(IFERROR(SEARCH("persistent, bioackumulative and toxic properties",K710),99)=99,0,Scoring!$E$3),Scoring!$E$3),Scoring!$E$7),Scoring!$E$3),Scoring!$E$5),Scoring!$E$6),Scoring!$E$3)</f>
        <v>0</v>
      </c>
      <c r="W710" s="78">
        <f>IF(IFERROR(SEARCH("vPvB",P710),99)=99,IF(IFERROR(SEARCH("suspected pbt/vPvB",S710),99)=99,IF(IFERROR(SEARCH("vPvB",S710),99)=99,IF(IFERROR(SEARCH("concluded to be a vPvB",S710),99)=99,IF(IFERROR(SEARCH("identified as vPvB",K710),99)=99,IF(IFERROR(SEARCH("concluded to be a vPvB",K710),99)=99,IF(IFERROR(SEARCH("concluded to be both pbt and vPvB",S710),99)=99,IF(IFERROR(SEARCH("concluded to be both pbt and vPvB",K710),99)=99,0,Scoring!$E$5),Scoring!$E$5),Scoring!$E$5),Scoring!$E$5),Scoring!$E$5),Scoring!$E$4),Scoring!$E$6),Scoring!$E$4)</f>
        <v>0</v>
      </c>
      <c r="X710" s="78">
        <f>IF(IFERROR(SEARCH("H410",N710),99)=99,IF(IFERROR(SEARCH("H410",O710),99)=99,IF(IFERROR(SEARCH("H410",Q710),99)=99,IF(IFERROR(SEARCH("H410",M710),99)=99,IF(IFERROR(SEARCH("H410",R710),99)=99,IF(IFERROR(SEARCH("H411",N710),99)=99,IF(IFERROR(SEARCH("H411",O710),99)=99,IF(IFERROR(SEARCH("H411",Q710),99)=99,IF(IFERROR(SEARCH("H411",M710),99)=99,IF(IFERROR(SEARCH("H411",R710),99)=99,IF(IFERROR(SEARCH("H413",N710),99)=99,IF(IFERROR(SEARCH("H413",O710),99)=99,IF(IFERROR(SEARCH("H413",Q710),99)=99,IF(IFERROR(SEARCH("H413",M710),99)=99,IF(IFERROR(SEARCH("H413",R710),99)=99,IF(IFERROR(SEARCH("H412",N710),99)=99,IF(IFERROR(SEARCH("H412",O710),99)=99,IF(IFERROR(SEARCH("H412",Q710),99)=99,IF(IFERROR(SEARCH("H412",M710),99)=99,IF(IFERROR(SEARCH("H412",R710),99)=99,0,Scoring!$E$2),Scoring!$E$2),Scoring!$E$2),Scoring!$E$2),Scoring!$E$2),Scoring!$E$2),Scoring!$E$2),Scoring!$E$2),Scoring!$E$2),Scoring!$E$2),Scoring!$E$2),Scoring!$E$2),Scoring!$E$2),Scoring!$E$2),Scoring!$E$2),Scoring!$E$2),Scoring!$E$2),Scoring!$E$2),Scoring!$E$2),Scoring!$E$2)</f>
        <v>0</v>
      </c>
      <c r="Y710" s="78">
        <f>IF(IFERROR(SEARCH("CMR",K710),99)=99,IF(IFERROR(SEARCH("Suspected CMR",S710),99)=99,IF(IFERROR(SEARCH("CMR",S710),99)=99,0,Scoring!$E$8),Scoring!$E$9),Scoring!$E$8)</f>
        <v>3</v>
      </c>
      <c r="Z710" s="78">
        <f>IF(IFERROR(SEARCH("H350",N710),99)=99,IF(IFERROR(SEARCH("H350",O710),99)=99,IF(IFERROR(SEARCH("H350",Q710),99)=99,IF(IFERROR(SEARCH("H350",M710),99)=99,IF(IFERROR(SEARCH("H350",R710),99)=99,IF(IFERROR(SEARCH("H351",N710),99)=99,IF(IFERROR(SEARCH("H351",O710),99)=99,IF(IFERROR(SEARCH("H351",Q710),99)=99,IF(IFERROR(SEARCH("H351",M710),99)=99,IF(IFERROR(SEARCH("H351",R710),99)=99,IF(IFERROR(SEARCH("carcinogenic",P710),99)=99,IF(IFERROR(SEARCH("suspected carcinogenic",S710),99)=99,0,Scoring!$E$12),Scoring!$E$11),Scoring!$E$10),Scoring!$E$10),Scoring!$E$10),Scoring!$E$10),Scoring!$E$10),Scoring!$E$10),Scoring!$E$10),Scoring!$E$10),Scoring!$E$10),Scoring!$E$10)</f>
        <v>1</v>
      </c>
      <c r="AA710" s="78">
        <f>IF(IFERROR(SEARCH("H340",N710),99)=99,IF(IFERROR(SEARCH("H340",O710),99)=99,IF(IFERROR(SEARCH("H340",Q710),99)=99,IF(IFERROR(SEARCH("H340",M710),99)=99,IF(IFERROR(SEARCH("H340",R710),99)=99,IF(IFERROR(SEARCH("H341",N710),99)=99,IF(IFERROR(SEARCH("H341",O710),99)=99,IF(IFERROR(SEARCH("H341",Q710),99)=99,IF(IFERROR(SEARCH("H341",M710),99)=99,IF(IFERROR(SEARCH("H341",R710),99)=99,IF(IFERROR(SEARCH("mutagenic",P710),99)=99,IF(IFERROR(SEARCH("suspected mutagenic",S710),99)=99,0,Scoring!$E$15),Scoring!$E$14),Scoring!$E$13),Scoring!$E$13),Scoring!$E$13),Scoring!$E$13),Scoring!$E$13),Scoring!$E$13),Scoring!$E$13),Scoring!$E$13),Scoring!$E$13),Scoring!$E$13)</f>
        <v>0</v>
      </c>
      <c r="AB710" s="78">
        <f>IF(IFERROR(SEARCH("H360",N710),99)=99,IF(IFERROR(SEARCH("H360",O710),99)=99,IF(IFERROR(SEARCH("H360",Q710),99)=99,IF(IFERROR(SEARCH("H360",M710),99)=99,IF(IFERROR(SEARCH("H360",R710),99)=99,IF(IFERROR(SEARCH("H361",N710),99)=99,IF(IFERROR(SEARCH("H361",O710),99)=99,IF(IFERROR(SEARCH("H361",Q710),99)=99,IF(IFERROR(SEARCH("H361",M710),99)=99,IF(IFERROR(SEARCH("H361",R710),99)=99,IF(IFERROR(SEARCH("reproduction",P710),99)=99,IF(IFERROR(SEARCH("suspected reprotoxic",S710),99)=99,IF(IFERROR(SEARCH("reprotoxic",S710),99)=99,IF(IFERROR(SEARCH("reprotoxic",K710),99)=99,0,Scoring!$E$18),Scoring!$E$18),Scoring!$E$19),Scoring!$E$17),Scoring!$E$16),Scoring!$E$16),Scoring!$E$16),Scoring!$E$16),Scoring!$E$16),Scoring!$E$16),Scoring!$E$16),Scoring!$E$16),Scoring!$E$16),Scoring!$E$16)</f>
        <v>0</v>
      </c>
      <c r="AC710" s="78">
        <f>IF(IFERROR(SEARCH("57f",L710),99)=99,IF(IFERROR(SEARCH("57(f)",P710),99)=99,0,Scoring!$E$20),Scoring!$E$20)</f>
        <v>0</v>
      </c>
      <c r="AD710" s="78">
        <f>IF(IFERROR(SEARCH("CAT1",T710),99)=99,IF(IFERROR(SEARCH("CAT2",T710),99)=99,IF(IFERROR(SEARCH("CAT3",T710),99)=99,IF(IFERROR(SEARCH("concluded to be endocrine",K710),99)=99,IF(IFERROR(SEARCH("categorised as endocrine",K710),99)=99,IF(IFERROR(SEARCH("endocrine disrupting",P710),99)=99,IF(IFERROR(SEARCH("endocrine disrupting",K710),99)=99,IF(IFERROR(SEARCH("suspected endocrine",S710),99)=99,IF(IFERROR(SEARCH("potential endocrine",S710),99)=99,0,Scoring!$E$25),Scoring!$E$25),Scoring!$E$24),Scoring!$E$24),Scoring!$E$24),Scoring!$E$24),Scoring!$E$23),Scoring!$E$22),Scoring!$E$21)</f>
        <v>0</v>
      </c>
      <c r="AE710" s="78">
        <f>IF(IFERROR(SEARCH("suspected sensitiser",S710),99)=99,IF(IFERROR(SEARCH("sensitiser",S710),99)=99,IF(IFERROR(SEARCH("other hazard based concern",S710),99)=99,0,Scoring!$E$28),Scoring!$E$26),Scoring!$E$27)</f>
        <v>0</v>
      </c>
      <c r="AF710" s="78">
        <f>IF(IFERROR(M710,1)=1,IF(IFERROR(N710,1)=1,IF(IFERROR(O710,1)=1,IF(IFERROR(Q710,1)=1,IF(IFERROR(R710,1)=1,IF(IFERROR(T710,1)=1,IF(IFERROR(K710,1)=1,IF(IFERROR(P710,1)=1,IF(IFERROR(S710,1)=1,Scoring!$E$29,0),0),0),0),0),0),0),0),0)</f>
        <v>0</v>
      </c>
      <c r="AG710" s="78">
        <f t="shared" si="56"/>
        <v>3</v>
      </c>
      <c r="AI710" s="93"/>
      <c r="AJ710" s="94"/>
      <c r="AK710" s="76"/>
      <c r="AL710" s="75"/>
      <c r="AN710" s="79"/>
      <c r="AO710" s="79"/>
      <c r="AP710" s="79"/>
      <c r="AQ710" s="79"/>
      <c r="AR710" s="79"/>
      <c r="AS710" s="78"/>
      <c r="AU710" s="79">
        <f>IF(IFERROR(F710,99)=99,IF(IFERROR(G710,99)=99,IF(IFERROR(H710,99)=99,IF(IFERROR(I710,99)=99,IF(IFERROR(E710,99)=99,IF(IFERROR(J710,99)=99,0,Scoring!$B$7),Scoring!$B$3),Scoring!$B$2),Scoring!$B$6),Scoring!$B$5),Scoring!$B$4)</f>
        <v>0.3</v>
      </c>
      <c r="AV710" s="78">
        <f t="shared" si="57"/>
        <v>0.89999999999999991</v>
      </c>
      <c r="AW710" s="78"/>
      <c r="AX710" s="66"/>
      <c r="AY710" s="78"/>
      <c r="AZ710" s="76"/>
      <c r="BA710" s="76"/>
      <c r="BB710" s="76"/>
    </row>
    <row r="711" spans="1:54" x14ac:dyDescent="0.25">
      <c r="A711" s="77" t="s">
        <v>6601</v>
      </c>
      <c r="B711" s="76" t="str">
        <f t="shared" si="58"/>
        <v>278-012-2</v>
      </c>
      <c r="C711" s="77" t="s">
        <v>2153</v>
      </c>
      <c r="D711" s="77" t="s">
        <v>2154</v>
      </c>
      <c r="E711" s="76" t="str">
        <f>IF(C711="-",IF(A711="-",VLOOKUP(D711,'sin-list 180320_update'!$C$2:$C$835,1,FALSE),VLOOKUP(A711,'sin-list 180320_update'!$A$2:$A$835,1,FALSE)),VLOOKUP(C711,'sin-list 180320_update'!$B$2:$B$835,1,FALSE))</f>
        <v>278-012-2</v>
      </c>
      <c r="F711" s="76" t="e">
        <f>IF($C711="-",IF($A711="-",VLOOKUP($D711,'REACH Bilaga XVII_update'!$A$5:$A$131,1,FALSE),VLOOKUP($A711,'REACH Bilaga XVII_update'!$C$5:$C$131,1,FALSE)),VLOOKUP($C711,'REACH Bilaga XVII_update'!$B$5:$B$131,1,FALSE))</f>
        <v>#N/A</v>
      </c>
      <c r="G711" s="76" t="e">
        <f>IF($C711="-",IF($A711="-",VLOOKUP($D711,' REACH Bilaga 59_update'!$A$5:$A$210,1,FALSE),VLOOKUP($A711,' REACH Bilaga 59_update'!$D$5:$D$210,1,FALSE)),VLOOKUP($C711,' REACH Bilaga 59_update'!$C$5:$C$210,1,FALSE))</f>
        <v>#N/A</v>
      </c>
      <c r="H711" s="76" t="e">
        <f>IF($C711="-",IF($A711="-",VLOOKUP($D711,'REACH Bilaga XIV_update'!$A$5:$A$110,1,FALSE),VLOOKUP($A711,'REACH Bilaga XIV_update'!$D$5:$D$110,1,FALSE)),VLOOKUP($C711,'REACH Bilaga XIV_update'!$C$5:$C$110,1,FALSE))</f>
        <v>#N/A</v>
      </c>
      <c r="I711" s="76" t="e">
        <f>IF($C711="-",IF($A711="-",VLOOKUP($D711,CoRAP_update!$A$5:$A$376,1,FALSE),VLOOKUP($A711,CoRAP_update!$D$5:$D$376,1,FALSE)),VLOOKUP($C711,CoRAP_update!$C$5:$C$376,1,FALSE))</f>
        <v>#N/A</v>
      </c>
      <c r="J711" s="76" t="e">
        <f>IF($C711="-",IF($A711="-",VLOOKUP($D711,EDC_update!$C$2:$C$450,1,FALSE),VLOOKUP($A711,EDC_update!$B$2:$B$450,1,FALSE)),VLOOKUP($C711,EDC_update!$L$2:$L$450,1,FALSE))</f>
        <v>#N/A</v>
      </c>
      <c r="K711" s="76" t="str">
        <f>IF($C711="-",IF($A711="-",IF(VLOOKUP($D711,'sin-list 180320_update'!$C$2:$S$835,3,FALSE)="",NA(),VLOOKUP($D711,'sin-list 180320_update'!$C$2:$S$835,3,FALSE)),IF(VLOOKUP($A711,'sin-list 180320_update'!$A$2:$S$835,5,FALSE)="",NA(),VLOOKUP($A711,'sin-list 180320_update'!$A$2:$S$835,5,FALSE))),IF(VLOOKUP($C711,'sin-list 180320_update'!$B$2:$S$835,4,FALSE)="",NA(),VLOOKUP($C711,'sin-list 180320_update'!$B$2:$S$835,4,FALSE)))</f>
        <v>Classified CMR according to Annex VI of Regulation 1272/2008. (Might not apply when contaminants are below below legal thresholds and/or full refining history is known)</v>
      </c>
      <c r="L711" s="76" t="str">
        <f>IF($C711="-",IF($A711="-",VLOOKUP($D711,'sin-list 180320_update'!$C$2:$S$835,6,FALSE),VLOOKUP($A711,'sin-list 180320_update'!$A$2:$S$835,8,FALSE)),VLOOKUP($C711,'sin-list 180320_update'!$B$2:$S$835,7,FALSE))</f>
        <v>Carc. 1B</v>
      </c>
      <c r="M711" s="76" t="str">
        <f>IF($C711="-",IF($A711="-",IF(VLOOKUP($D711,'sin-list 180320_update'!$C$2:$S$835,8,FALSE)="",NA(),VLOOKUP($D711,'sin-list 180320_update'!$C$2:$S$835,8,FALSE)),IF(VLOOKUP($A711,'sin-list 180320_update'!$A$2:$S$835,10,FALSE)="",NA(),VLOOKUP($A711,'sin-list 180320_update'!$A$2:$S$835,10,FALSE))),IF(VLOOKUP($C711,'sin-list 180320_update'!$B$2:$S$835,9,FALSE)="",NA(),VLOOKUP($C711,'sin-list 180320_update'!$B$2:$S$835,9,FALSE)))</f>
        <v>H350</v>
      </c>
      <c r="N711" s="76" t="e">
        <f>IF($C711="-",IF($A711="-",IF(VLOOKUP($D711,'REACH Bilaga XVII_update'!$A$5:$E$131,4,FALSE)="",NA(),VLOOKUP($D711,'REACH Bilaga XVII_update'!$A$5:$E$131,4,FALSE)),IF(VLOOKUP($A711,'REACH Bilaga XVII_update'!$C$5:$D$131,2,FALSE)="",NA(),VLOOKUP($A711,'REACH Bilaga XVII_update'!$C$5:$D$131,2,FALSE))),IF(VLOOKUP($C711,'REACH Bilaga XVII_update'!$B$5:$D$131,3,FALSE)="",NA(),VLOOKUP($C711,'REACH Bilaga XVII_update'!$B$5:$D$131,3,FALSE)))</f>
        <v>#N/A</v>
      </c>
      <c r="O711" s="76" t="e">
        <f>IF($C711="-",IF($A711="-",IF(VLOOKUP($D711,' REACH Bilaga 59_update'!$A$5:$E$210,5,FALSE)="",NA(),VLOOKUP($D711,' REACH Bilaga 59_update'!$A$5:$E$210,5,FALSE)),IF(VLOOKUP($A711,' REACH Bilaga 59_update'!$D$5:$E$210,2,FALSE)="",NA(),VLOOKUP($A711,' REACH Bilaga 59_update'!$D$5:$E$210,2,FALSE))),IF(VLOOKUP($C711,' REACH Bilaga 59_update'!$C$5:$E$210,3,FALSE)="",NA(),VLOOKUP($C711,' REACH Bilaga 59_update'!$C$5:$E$210,3,FALSE)))</f>
        <v>#N/A</v>
      </c>
      <c r="P711" s="76" t="e">
        <f>IF(C711="-",IF(A711="-",IFERROR(VLOOKUP($D711,' REACH Bilaga 59_update'!$A$5:$F$210,MATCH(Sammanfattning!P$1,' REACH Bilaga 59_update'!$A$4:$F$4,0),FALSE),VLOOKUP($D711,'REACH Bilaga XIV_update'!$A$4:$H$110,MATCH(Sammanfattning!P$1,'REACH Bilaga XIV_update'!$A$4:$H$4,0),FALSE)),IFERROR(VLOOKUP($A711,' REACH Bilaga 59_update'!$D$5:$F$210,MATCH(Sammanfattning!P$1,' REACH Bilaga 59_update'!$D$4:$F$4,0),FALSE),VLOOKUP($A711,'REACH Bilaga XIV_update'!$D$4:$H$110,MATCH(Sammanfattning!P$1,'REACH Bilaga XIV_update'!$D$4:$H$4,0),FALSE))),IFERROR(VLOOKUP($C711,' REACH Bilaga 59_update'!$C$5:$F$210,MATCH(Sammanfattning!P$1,' REACH Bilaga 59_update'!$C$4:$F$4,0),FALSE),VLOOKUP($C711,'REACH Bilaga XIV_update'!$C$4:$H$110,MATCH(Sammanfattning!P$1,'REACH Bilaga XIV_update'!$C$4:$H$4,0),FALSE)))</f>
        <v>#N/A</v>
      </c>
      <c r="Q711" s="76" t="e">
        <f>IF($C711="-",IF($A711="-",IF(VLOOKUP($D711,'REACH Bilaga XIV_update'!$A$5:$I$110,9,FALSE)="",NA(),VLOOKUP($D711,'REACH Bilaga XIV_update'!$A$5:$I$110,9,FALSE)),IF(VLOOKUP($A711,'REACH Bilaga XIV_update'!$D$5:$I$110,6,FALSE)="",NA(),VLOOKUP($A711,'REACH Bilaga XIV_update'!$D$5:$I$110,6,FALSE))),IF(VLOOKUP($C711,'REACH Bilaga XIV_update'!$C$5:$I$110,7,FALSE)="",NA(),VLOOKUP($C711,'REACH Bilaga XIV_update'!$C$5:$I$110,7,FALSE)))</f>
        <v>#N/A</v>
      </c>
      <c r="R711" s="76" t="e">
        <f>IF($C711="-",IF($A711="-",IF(VLOOKUP($D711,CoRAP_update!$A$5:$O$376,15,FALSE)="",NA(),VLOOKUP($D711,CoRAP_update!$A$5:$O$376,15,FALSE)),IF(VLOOKUP($A711,CoRAP_update!$D$5:$O$376,12,FALSE)="",NA(),VLOOKUP($A711,CoRAP_update!$D$5:$O$376,12,FALSE))),IF(VLOOKUP($C711,CoRAP_update!$C$5:$O$376,13,FALSE)="",NA(),VLOOKUP($C711,CoRAP_update!$C$5:$O$376,13,FALSE)))</f>
        <v>#N/A</v>
      </c>
      <c r="S711" s="144" t="e">
        <f>IF($C711="-",IF($A711="-",VLOOKUP($D711,CoRAP_update!$A$5:$J$376,MATCH(Sammanfattning!S$1,CoRAP_update!$A$4:$J$4,0),FALSE),VLOOKUP($A711,CoRAP_update!$D$5:$J$376,MATCH(Sammanfattning!S$1,CoRAP_update!$D$4:$J$4,0),FALSE)),VLOOKUP($C711,CoRAP_update!$C$5:$J$376,MATCH(Sammanfattning!S$1,CoRAP_update!$C$4:$J$4,0),FALSE))</f>
        <v>#N/A</v>
      </c>
      <c r="T711" s="76" t="e">
        <f>IF($A711="-",VLOOKUP($D711,EDC_update!$C$2:$F$450,4,FALSE),VLOOKUP($A711,EDC_update!$B$2:$F$450,5,FALSE))</f>
        <v>#N/A</v>
      </c>
      <c r="V711" s="78">
        <f>IF(IFERROR(SEARCH("PBT",P711),99)=99,IF(IFERROR(SEARCH("suspected PBT",S711),99)=99,IF(IFERROR(SEARCH("concluded to be PBT",K711),99)=99,IF(IFERROR(SEARCH("PBT",S711),99)=99,IF(IFERROR(SEARCH("PBT cand",L711),99)=99,IF(IFERROR(SEARCH("PBT",L711),99)=99,IF(IFERROR(SEARCH("persistent, bioackumulative and toxic properties",K711),99)=99,0,Scoring!$E$3),Scoring!$E$3),Scoring!$E$7),Scoring!$E$3),Scoring!$E$5),Scoring!$E$6),Scoring!$E$3)</f>
        <v>0</v>
      </c>
      <c r="W711" s="78">
        <f>IF(IFERROR(SEARCH("vPvB",P711),99)=99,IF(IFERROR(SEARCH("suspected pbt/vPvB",S711),99)=99,IF(IFERROR(SEARCH("vPvB",S711),99)=99,IF(IFERROR(SEARCH("concluded to be a vPvB",S711),99)=99,IF(IFERROR(SEARCH("identified as vPvB",K711),99)=99,IF(IFERROR(SEARCH("concluded to be a vPvB",K711),99)=99,IF(IFERROR(SEARCH("concluded to be both pbt and vPvB",S711),99)=99,IF(IFERROR(SEARCH("concluded to be both pbt and vPvB",K711),99)=99,0,Scoring!$E$5),Scoring!$E$5),Scoring!$E$5),Scoring!$E$5),Scoring!$E$5),Scoring!$E$4),Scoring!$E$6),Scoring!$E$4)</f>
        <v>0</v>
      </c>
      <c r="X711" s="78">
        <f>IF(IFERROR(SEARCH("H410",N711),99)=99,IF(IFERROR(SEARCH("H410",O711),99)=99,IF(IFERROR(SEARCH("H410",Q711),99)=99,IF(IFERROR(SEARCH("H410",M711),99)=99,IF(IFERROR(SEARCH("H410",R711),99)=99,IF(IFERROR(SEARCH("H411",N711),99)=99,IF(IFERROR(SEARCH("H411",O711),99)=99,IF(IFERROR(SEARCH("H411",Q711),99)=99,IF(IFERROR(SEARCH("H411",M711),99)=99,IF(IFERROR(SEARCH("H411",R711),99)=99,IF(IFERROR(SEARCH("H413",N711),99)=99,IF(IFERROR(SEARCH("H413",O711),99)=99,IF(IFERROR(SEARCH("H413",Q711),99)=99,IF(IFERROR(SEARCH("H413",M711),99)=99,IF(IFERROR(SEARCH("H413",R711),99)=99,IF(IFERROR(SEARCH("H412",N711),99)=99,IF(IFERROR(SEARCH("H412",O711),99)=99,IF(IFERROR(SEARCH("H412",Q711),99)=99,IF(IFERROR(SEARCH("H412",M711),99)=99,IF(IFERROR(SEARCH("H412",R711),99)=99,0,Scoring!$E$2),Scoring!$E$2),Scoring!$E$2),Scoring!$E$2),Scoring!$E$2),Scoring!$E$2),Scoring!$E$2),Scoring!$E$2),Scoring!$E$2),Scoring!$E$2),Scoring!$E$2),Scoring!$E$2),Scoring!$E$2),Scoring!$E$2),Scoring!$E$2),Scoring!$E$2),Scoring!$E$2),Scoring!$E$2),Scoring!$E$2),Scoring!$E$2)</f>
        <v>0</v>
      </c>
      <c r="Y711" s="78">
        <f>IF(IFERROR(SEARCH("CMR",K711),99)=99,IF(IFERROR(SEARCH("Suspected CMR",S711),99)=99,IF(IFERROR(SEARCH("CMR",S711),99)=99,0,Scoring!$E$8),Scoring!$E$9),Scoring!$E$8)</f>
        <v>3</v>
      </c>
      <c r="Z711" s="78">
        <f>IF(IFERROR(SEARCH("H350",N711),99)=99,IF(IFERROR(SEARCH("H350",O711),99)=99,IF(IFERROR(SEARCH("H350",Q711),99)=99,IF(IFERROR(SEARCH("H350",M711),99)=99,IF(IFERROR(SEARCH("H350",R711),99)=99,IF(IFERROR(SEARCH("H351",N711),99)=99,IF(IFERROR(SEARCH("H351",O711),99)=99,IF(IFERROR(SEARCH("H351",Q711),99)=99,IF(IFERROR(SEARCH("H351",M711),99)=99,IF(IFERROR(SEARCH("H351",R711),99)=99,IF(IFERROR(SEARCH("carcinogenic",P711),99)=99,IF(IFERROR(SEARCH("suspected carcinogenic",S711),99)=99,0,Scoring!$E$12),Scoring!$E$11),Scoring!$E$10),Scoring!$E$10),Scoring!$E$10),Scoring!$E$10),Scoring!$E$10),Scoring!$E$10),Scoring!$E$10),Scoring!$E$10),Scoring!$E$10),Scoring!$E$10)</f>
        <v>1</v>
      </c>
      <c r="AA711" s="78">
        <f>IF(IFERROR(SEARCH("H340",N711),99)=99,IF(IFERROR(SEARCH("H340",O711),99)=99,IF(IFERROR(SEARCH("H340",Q711),99)=99,IF(IFERROR(SEARCH("H340",M711),99)=99,IF(IFERROR(SEARCH("H340",R711),99)=99,IF(IFERROR(SEARCH("H341",N711),99)=99,IF(IFERROR(SEARCH("H341",O711),99)=99,IF(IFERROR(SEARCH("H341",Q711),99)=99,IF(IFERROR(SEARCH("H341",M711),99)=99,IF(IFERROR(SEARCH("H341",R711),99)=99,IF(IFERROR(SEARCH("mutagenic",P711),99)=99,IF(IFERROR(SEARCH("suspected mutagenic",S711),99)=99,0,Scoring!$E$15),Scoring!$E$14),Scoring!$E$13),Scoring!$E$13),Scoring!$E$13),Scoring!$E$13),Scoring!$E$13),Scoring!$E$13),Scoring!$E$13),Scoring!$E$13),Scoring!$E$13),Scoring!$E$13)</f>
        <v>0</v>
      </c>
      <c r="AB711" s="78">
        <f>IF(IFERROR(SEARCH("H360",N711),99)=99,IF(IFERROR(SEARCH("H360",O711),99)=99,IF(IFERROR(SEARCH("H360",Q711),99)=99,IF(IFERROR(SEARCH("H360",M711),99)=99,IF(IFERROR(SEARCH("H360",R711),99)=99,IF(IFERROR(SEARCH("H361",N711),99)=99,IF(IFERROR(SEARCH("H361",O711),99)=99,IF(IFERROR(SEARCH("H361",Q711),99)=99,IF(IFERROR(SEARCH("H361",M711),99)=99,IF(IFERROR(SEARCH("H361",R711),99)=99,IF(IFERROR(SEARCH("reproduction",P711),99)=99,IF(IFERROR(SEARCH("suspected reprotoxic",S711),99)=99,IF(IFERROR(SEARCH("reprotoxic",S711),99)=99,IF(IFERROR(SEARCH("reprotoxic",K711),99)=99,0,Scoring!$E$18),Scoring!$E$18),Scoring!$E$19),Scoring!$E$17),Scoring!$E$16),Scoring!$E$16),Scoring!$E$16),Scoring!$E$16),Scoring!$E$16),Scoring!$E$16),Scoring!$E$16),Scoring!$E$16),Scoring!$E$16),Scoring!$E$16)</f>
        <v>0</v>
      </c>
      <c r="AC711" s="78">
        <f>IF(IFERROR(SEARCH("57f",L711),99)=99,IF(IFERROR(SEARCH("57(f)",P711),99)=99,0,Scoring!$E$20),Scoring!$E$20)</f>
        <v>0</v>
      </c>
      <c r="AD711" s="78">
        <f>IF(IFERROR(SEARCH("CAT1",T711),99)=99,IF(IFERROR(SEARCH("CAT2",T711),99)=99,IF(IFERROR(SEARCH("CAT3",T711),99)=99,IF(IFERROR(SEARCH("concluded to be endocrine",K711),99)=99,IF(IFERROR(SEARCH("categorised as endocrine",K711),99)=99,IF(IFERROR(SEARCH("endocrine disrupting",P711),99)=99,IF(IFERROR(SEARCH("endocrine disrupting",K711),99)=99,IF(IFERROR(SEARCH("suspected endocrine",S711),99)=99,IF(IFERROR(SEARCH("potential endocrine",S711),99)=99,0,Scoring!$E$25),Scoring!$E$25),Scoring!$E$24),Scoring!$E$24),Scoring!$E$24),Scoring!$E$24),Scoring!$E$23),Scoring!$E$22),Scoring!$E$21)</f>
        <v>0</v>
      </c>
      <c r="AE711" s="78">
        <f>IF(IFERROR(SEARCH("suspected sensitiser",S711),99)=99,IF(IFERROR(SEARCH("sensitiser",S711),99)=99,IF(IFERROR(SEARCH("other hazard based concern",S711),99)=99,0,Scoring!$E$28),Scoring!$E$26),Scoring!$E$27)</f>
        <v>0</v>
      </c>
      <c r="AF711" s="78">
        <f>IF(IFERROR(M711,1)=1,IF(IFERROR(N711,1)=1,IF(IFERROR(O711,1)=1,IF(IFERROR(Q711,1)=1,IF(IFERROR(R711,1)=1,IF(IFERROR(T711,1)=1,IF(IFERROR(K711,1)=1,IF(IFERROR(P711,1)=1,IF(IFERROR(S711,1)=1,Scoring!$E$29,0),0),0),0),0),0),0),0),0)</f>
        <v>0</v>
      </c>
      <c r="AG711" s="78">
        <f t="shared" si="56"/>
        <v>3</v>
      </c>
      <c r="AI711" s="93"/>
      <c r="AJ711" s="94"/>
      <c r="AK711" s="76"/>
      <c r="AL711" s="75"/>
      <c r="AN711" s="79"/>
      <c r="AO711" s="79"/>
      <c r="AP711" s="79"/>
      <c r="AQ711" s="79"/>
      <c r="AR711" s="79"/>
      <c r="AS711" s="78"/>
      <c r="AU711" s="79">
        <f>IF(IFERROR(F711,99)=99,IF(IFERROR(G711,99)=99,IF(IFERROR(H711,99)=99,IF(IFERROR(I711,99)=99,IF(IFERROR(E711,99)=99,IF(IFERROR(J711,99)=99,0,Scoring!$B$7),Scoring!$B$3),Scoring!$B$2),Scoring!$B$6),Scoring!$B$5),Scoring!$B$4)</f>
        <v>0.3</v>
      </c>
      <c r="AV711" s="78">
        <f t="shared" si="57"/>
        <v>0.89999999999999991</v>
      </c>
      <c r="AW711" s="78"/>
      <c r="AX711" s="66"/>
      <c r="AY711" s="78"/>
      <c r="AZ711" s="76"/>
      <c r="BA711" s="76"/>
      <c r="BB711" s="76"/>
    </row>
    <row r="712" spans="1:54" x14ac:dyDescent="0.25">
      <c r="A712" s="77" t="s">
        <v>3048</v>
      </c>
      <c r="B712" s="76" t="str">
        <f t="shared" si="58"/>
        <v>284-032-2</v>
      </c>
      <c r="C712" s="77" t="s">
        <v>2393</v>
      </c>
      <c r="D712" s="77" t="s">
        <v>2394</v>
      </c>
      <c r="E712" s="76" t="str">
        <f>IF(C712="-",IF(A712="-",VLOOKUP(D712,'sin-list 180320_update'!$C$2:$C$835,1,FALSE),VLOOKUP(A712,'sin-list 180320_update'!$A$2:$A$835,1,FALSE)),VLOOKUP(C712,'sin-list 180320_update'!$B$2:$B$835,1,FALSE))</f>
        <v>284-032-2</v>
      </c>
      <c r="F712" s="76" t="e">
        <f>IF($C712="-",IF($A712="-",VLOOKUP($D712,'REACH Bilaga XVII_update'!$A$5:$A$131,1,FALSE),VLOOKUP($A712,'REACH Bilaga XVII_update'!$C$5:$C$131,1,FALSE)),VLOOKUP($C712,'REACH Bilaga XVII_update'!$B$5:$B$131,1,FALSE))</f>
        <v>#N/A</v>
      </c>
      <c r="G712" s="76" t="str">
        <f>IF($C712="-",IF($A712="-",VLOOKUP($D712,' REACH Bilaga 59_update'!$A$5:$A$210,1,FALSE),VLOOKUP($A712,' REACH Bilaga 59_update'!$D$5:$D$210,1,FALSE)),VLOOKUP($C712,' REACH Bilaga 59_update'!$C$5:$C$210,1,FALSE))</f>
        <v>284-032-2</v>
      </c>
      <c r="H712" s="76" t="str">
        <f>IF($C712="-",IF($A712="-",VLOOKUP($D712,'REACH Bilaga XIV_update'!$A$5:$A$110,1,FALSE),VLOOKUP($A712,'REACH Bilaga XIV_update'!$D$5:$D$110,1,FALSE)),VLOOKUP($C712,'REACH Bilaga XIV_update'!$C$5:$C$110,1,FALSE))</f>
        <v>284-032-2</v>
      </c>
      <c r="I712" s="76" t="e">
        <f>IF($C712="-",IF($A712="-",VLOOKUP($D712,CoRAP_update!$A$5:$A$376,1,FALSE),VLOOKUP($A712,CoRAP_update!$D$5:$D$376,1,FALSE)),VLOOKUP($C712,CoRAP_update!$C$5:$C$376,1,FALSE))</f>
        <v>#N/A</v>
      </c>
      <c r="J712" s="76" t="e">
        <f>IF($C712="-",IF($A712="-",VLOOKUP($D712,EDC_update!$C$2:$C$450,1,FALSE),VLOOKUP($A712,EDC_update!$B$2:$B$450,1,FALSE)),VLOOKUP($C712,EDC_update!$L$2:$L$450,1,FALSE))</f>
        <v>#N/A</v>
      </c>
      <c r="K712" s="76" t="str">
        <f>IF($C712="-",IF($A712="-",IF(VLOOKUP($D712,'sin-list 180320_update'!$C$2:$S$835,3,FALSE)="",NA(),VLOOKUP($D712,'sin-list 180320_update'!$C$2:$S$835,3,FALSE)),IF(VLOOKUP($A712,'sin-list 180320_update'!$A$2:$S$835,5,FALSE)="",NA(),VLOOKUP($A712,'sin-list 180320_update'!$A$2:$S$835,5,FALSE))),IF(VLOOKUP($C712,'sin-list 180320_update'!$B$2:$S$835,4,FALSE)="",NA(),VLOOKUP($C712,'sin-list 180320_update'!$B$2:$S$835,4,FALSE)))</f>
        <v>Classified CMR according to Annex VI of Regulation 1272/2008</v>
      </c>
      <c r="L712" s="76" t="str">
        <f>IF($C712="-",IF($A712="-",VLOOKUP($D712,'sin-list 180320_update'!$C$2:$S$835,6,FALSE),VLOOKUP($A712,'sin-list 180320_update'!$A$2:$S$835,8,FALSE)),VLOOKUP($C712,'sin-list 180320_update'!$B$2:$S$835,7,FALSE))</f>
        <v>Repr. 1B
Aquatic Acute 1</v>
      </c>
      <c r="M712" s="76" t="str">
        <f>IF($C712="-",IF($A712="-",IF(VLOOKUP($D712,'sin-list 180320_update'!$C$2:$S$835,8,FALSE)="",NA(),VLOOKUP($D712,'sin-list 180320_update'!$C$2:$S$835,8,FALSE)),IF(VLOOKUP($A712,'sin-list 180320_update'!$A$2:$S$835,10,FALSE)="",NA(),VLOOKUP($A712,'sin-list 180320_update'!$A$2:$S$835,10,FALSE))),IF(VLOOKUP($C712,'sin-list 180320_update'!$B$2:$S$835,9,FALSE)="",NA(),VLOOKUP($C712,'sin-list 180320_update'!$B$2:$S$835,9,FALSE)))</f>
        <v>H360FD
H400</v>
      </c>
      <c r="N712" s="76" t="e">
        <f>IF($C712="-",IF($A712="-",IF(VLOOKUP($D712,'REACH Bilaga XVII_update'!$A$5:$E$131,4,FALSE)="",NA(),VLOOKUP($D712,'REACH Bilaga XVII_update'!$A$5:$E$131,4,FALSE)),IF(VLOOKUP($A712,'REACH Bilaga XVII_update'!$C$5:$D$131,2,FALSE)="",NA(),VLOOKUP($A712,'REACH Bilaga XVII_update'!$C$5:$D$131,2,FALSE))),IF(VLOOKUP($C712,'REACH Bilaga XVII_update'!$B$5:$D$131,3,FALSE)="",NA(),VLOOKUP($C712,'REACH Bilaga XVII_update'!$B$5:$D$131,3,FALSE)))</f>
        <v>#N/A</v>
      </c>
      <c r="O712" s="76" t="str">
        <f>IF($C712="-",IF($A712="-",IF(VLOOKUP($D712,' REACH Bilaga 59_update'!$A$5:$E$210,5,FALSE)="",NA(),VLOOKUP($D712,' REACH Bilaga 59_update'!$A$5:$E$210,5,FALSE)),IF(VLOOKUP($A712,' REACH Bilaga 59_update'!$D$5:$E$210,2,FALSE)="",NA(),VLOOKUP($A712,' REACH Bilaga 59_update'!$D$5:$E$210,2,FALSE))),IF(VLOOKUP($C712,' REACH Bilaga 59_update'!$C$5:$E$210,3,FALSE)="",NA(),VLOOKUP($C712,' REACH Bilaga 59_update'!$C$5:$E$210,3,FALSE)))</f>
        <v>H360FD
H400</v>
      </c>
      <c r="P712" s="76" t="str">
        <f>IF(C712="-",IF(A712="-",IFERROR(VLOOKUP($D712,' REACH Bilaga 59_update'!$A$5:$F$210,MATCH(Sammanfattning!P$1,' REACH Bilaga 59_update'!$A$4:$F$4,0),FALSE),VLOOKUP($D712,'REACH Bilaga XIV_update'!$A$4:$H$110,MATCH(Sammanfattning!P$1,'REACH Bilaga XIV_update'!$A$4:$H$4,0),FALSE)),IFERROR(VLOOKUP($A712,' REACH Bilaga 59_update'!$D$5:$F$210,MATCH(Sammanfattning!P$1,' REACH Bilaga 59_update'!$D$4:$F$4,0),FALSE),VLOOKUP($A712,'REACH Bilaga XIV_update'!$D$4:$H$110,MATCH(Sammanfattning!P$1,'REACH Bilaga XIV_update'!$D$4:$H$4,0),FALSE))),IFERROR(VLOOKUP($C712,' REACH Bilaga 59_update'!$C$5:$F$210,MATCH(Sammanfattning!P$1,' REACH Bilaga 59_update'!$C$4:$F$4,0),FALSE),VLOOKUP($C712,'REACH Bilaga XIV_update'!$C$4:$H$110,MATCH(Sammanfattning!P$1,'REACH Bilaga XIV_update'!$C$4:$H$4,0),FALSE)))</f>
        <v>Toxic for reproduction (Article 57c)</v>
      </c>
      <c r="Q712" s="76" t="str">
        <f>IF($C712="-",IF($A712="-",IF(VLOOKUP($D712,'REACH Bilaga XIV_update'!$A$5:$I$110,9,FALSE)="",NA(),VLOOKUP($D712,'REACH Bilaga XIV_update'!$A$5:$I$110,9,FALSE)),IF(VLOOKUP($A712,'REACH Bilaga XIV_update'!$D$5:$I$110,6,FALSE)="",NA(),VLOOKUP($A712,'REACH Bilaga XIV_update'!$D$5:$I$110,6,FALSE))),IF(VLOOKUP($C712,'REACH Bilaga XIV_update'!$C$5:$I$110,7,FALSE)="",NA(),VLOOKUP($C712,'REACH Bilaga XIV_update'!$C$5:$I$110,7,FALSE)))</f>
        <v>H360FD
H400</v>
      </c>
      <c r="R712" s="76" t="e">
        <f>IF($C712="-",IF($A712="-",IF(VLOOKUP($D712,CoRAP_update!$A$5:$O$376,15,FALSE)="",NA(),VLOOKUP($D712,CoRAP_update!$A$5:$O$376,15,FALSE)),IF(VLOOKUP($A712,CoRAP_update!$D$5:$O$376,12,FALSE)="",NA(),VLOOKUP($A712,CoRAP_update!$D$5:$O$376,12,FALSE))),IF(VLOOKUP($C712,CoRAP_update!$C$5:$O$376,13,FALSE)="",NA(),VLOOKUP($C712,CoRAP_update!$C$5:$O$376,13,FALSE)))</f>
        <v>#N/A</v>
      </c>
      <c r="S712" s="144" t="e">
        <f>IF($C712="-",IF($A712="-",VLOOKUP($D712,CoRAP_update!$A$5:$J$376,MATCH(Sammanfattning!S$1,CoRAP_update!$A$4:$J$4,0),FALSE),VLOOKUP($A712,CoRAP_update!$D$5:$J$376,MATCH(Sammanfattning!S$1,CoRAP_update!$D$4:$J$4,0),FALSE)),VLOOKUP($C712,CoRAP_update!$C$5:$J$376,MATCH(Sammanfattning!S$1,CoRAP_update!$C$4:$J$4,0),FALSE))</f>
        <v>#N/A</v>
      </c>
      <c r="T712" s="76" t="e">
        <f>IF($A712="-",VLOOKUP($D712,EDC_update!$C$2:$F$450,4,FALSE),VLOOKUP($A712,EDC_update!$B$2:$F$450,5,FALSE))</f>
        <v>#N/A</v>
      </c>
      <c r="V712" s="78">
        <f>IF(IFERROR(SEARCH("PBT",P712),99)=99,IF(IFERROR(SEARCH("suspected PBT",S712),99)=99,IF(IFERROR(SEARCH("concluded to be PBT",K712),99)=99,IF(IFERROR(SEARCH("PBT",S712),99)=99,IF(IFERROR(SEARCH("PBT cand",L712),99)=99,IF(IFERROR(SEARCH("PBT",L712),99)=99,IF(IFERROR(SEARCH("persistent, bioackumulative and toxic properties",K712),99)=99,0,Scoring!$E$3),Scoring!$E$3),Scoring!$E$7),Scoring!$E$3),Scoring!$E$5),Scoring!$E$6),Scoring!$E$3)</f>
        <v>0</v>
      </c>
      <c r="W712" s="78">
        <f>IF(IFERROR(SEARCH("vPvB",P712),99)=99,IF(IFERROR(SEARCH("suspected pbt/vPvB",S712),99)=99,IF(IFERROR(SEARCH("vPvB",S712),99)=99,IF(IFERROR(SEARCH("concluded to be a vPvB",S712),99)=99,IF(IFERROR(SEARCH("identified as vPvB",K712),99)=99,IF(IFERROR(SEARCH("concluded to be a vPvB",K712),99)=99,IF(IFERROR(SEARCH("concluded to be both pbt and vPvB",S712),99)=99,IF(IFERROR(SEARCH("concluded to be both pbt and vPvB",K712),99)=99,0,Scoring!$E$5),Scoring!$E$5),Scoring!$E$5),Scoring!$E$5),Scoring!$E$5),Scoring!$E$4),Scoring!$E$6),Scoring!$E$4)</f>
        <v>0</v>
      </c>
      <c r="X712" s="78">
        <f>IF(IFERROR(SEARCH("H410",N712),99)=99,IF(IFERROR(SEARCH("H410",O712),99)=99,IF(IFERROR(SEARCH("H410",Q712),99)=99,IF(IFERROR(SEARCH("H410",M712),99)=99,IF(IFERROR(SEARCH("H410",R712),99)=99,IF(IFERROR(SEARCH("H411",N712),99)=99,IF(IFERROR(SEARCH("H411",O712),99)=99,IF(IFERROR(SEARCH("H411",Q712),99)=99,IF(IFERROR(SEARCH("H411",M712),99)=99,IF(IFERROR(SEARCH("H411",R712),99)=99,IF(IFERROR(SEARCH("H413",N712),99)=99,IF(IFERROR(SEARCH("H413",O712),99)=99,IF(IFERROR(SEARCH("H413",Q712),99)=99,IF(IFERROR(SEARCH("H413",M712),99)=99,IF(IFERROR(SEARCH("H413",R712),99)=99,IF(IFERROR(SEARCH("H412",N712),99)=99,IF(IFERROR(SEARCH("H412",O712),99)=99,IF(IFERROR(SEARCH("H412",Q712),99)=99,IF(IFERROR(SEARCH("H412",M712),99)=99,IF(IFERROR(SEARCH("H412",R712),99)=99,0,Scoring!$E$2),Scoring!$E$2),Scoring!$E$2),Scoring!$E$2),Scoring!$E$2),Scoring!$E$2),Scoring!$E$2),Scoring!$E$2),Scoring!$E$2),Scoring!$E$2),Scoring!$E$2),Scoring!$E$2),Scoring!$E$2),Scoring!$E$2),Scoring!$E$2),Scoring!$E$2),Scoring!$E$2),Scoring!$E$2),Scoring!$E$2),Scoring!$E$2)</f>
        <v>0</v>
      </c>
      <c r="Y712" s="78">
        <f>IF(IFERROR(SEARCH("CMR",K712),99)=99,IF(IFERROR(SEARCH("Suspected CMR",S712),99)=99,IF(IFERROR(SEARCH("CMR",S712),99)=99,0,Scoring!$E$8),Scoring!$E$9),Scoring!$E$8)</f>
        <v>3</v>
      </c>
      <c r="Z712" s="78">
        <f>IF(IFERROR(SEARCH("H350",N712),99)=99,IF(IFERROR(SEARCH("H350",O712),99)=99,IF(IFERROR(SEARCH("H350",Q712),99)=99,IF(IFERROR(SEARCH("H350",M712),99)=99,IF(IFERROR(SEARCH("H350",R712),99)=99,IF(IFERROR(SEARCH("H351",N712),99)=99,IF(IFERROR(SEARCH("H351",O712),99)=99,IF(IFERROR(SEARCH("H351",Q712),99)=99,IF(IFERROR(SEARCH("H351",M712),99)=99,IF(IFERROR(SEARCH("H351",R712),99)=99,IF(IFERROR(SEARCH("carcinogenic",P712),99)=99,IF(IFERROR(SEARCH("suspected carcinogenic",S712),99)=99,0,Scoring!$E$12),Scoring!$E$11),Scoring!$E$10),Scoring!$E$10),Scoring!$E$10),Scoring!$E$10),Scoring!$E$10),Scoring!$E$10),Scoring!$E$10),Scoring!$E$10),Scoring!$E$10),Scoring!$E$10)</f>
        <v>0</v>
      </c>
      <c r="AA712" s="78">
        <f>IF(IFERROR(SEARCH("H340",N712),99)=99,IF(IFERROR(SEARCH("H340",O712),99)=99,IF(IFERROR(SEARCH("H340",Q712),99)=99,IF(IFERROR(SEARCH("H340",M712),99)=99,IF(IFERROR(SEARCH("H340",R712),99)=99,IF(IFERROR(SEARCH("H341",N712),99)=99,IF(IFERROR(SEARCH("H341",O712),99)=99,IF(IFERROR(SEARCH("H341",Q712),99)=99,IF(IFERROR(SEARCH("H341",M712),99)=99,IF(IFERROR(SEARCH("H341",R712),99)=99,IF(IFERROR(SEARCH("mutagenic",P712),99)=99,IF(IFERROR(SEARCH("suspected mutagenic",S712),99)=99,0,Scoring!$E$15),Scoring!$E$14),Scoring!$E$13),Scoring!$E$13),Scoring!$E$13),Scoring!$E$13),Scoring!$E$13),Scoring!$E$13),Scoring!$E$13),Scoring!$E$13),Scoring!$E$13),Scoring!$E$13)</f>
        <v>0</v>
      </c>
      <c r="AB712" s="78">
        <f>IF(IFERROR(SEARCH("H360",N712),99)=99,IF(IFERROR(SEARCH("H360",O712),99)=99,IF(IFERROR(SEARCH("H360",Q712),99)=99,IF(IFERROR(SEARCH("H360",M712),99)=99,IF(IFERROR(SEARCH("H360",R712),99)=99,IF(IFERROR(SEARCH("H361",N712),99)=99,IF(IFERROR(SEARCH("H361",O712),99)=99,IF(IFERROR(SEARCH("H361",Q712),99)=99,IF(IFERROR(SEARCH("H361",M712),99)=99,IF(IFERROR(SEARCH("H361",R712),99)=99,IF(IFERROR(SEARCH("reproduction",P712),99)=99,IF(IFERROR(SEARCH("suspected reprotoxic",S712),99)=99,IF(IFERROR(SEARCH("reprotoxic",S712),99)=99,IF(IFERROR(SEARCH("reprotoxic",K712),99)=99,0,Scoring!$E$18),Scoring!$E$18),Scoring!$E$19),Scoring!$E$17),Scoring!$E$16),Scoring!$E$16),Scoring!$E$16),Scoring!$E$16),Scoring!$E$16),Scoring!$E$16),Scoring!$E$16),Scoring!$E$16),Scoring!$E$16),Scoring!$E$16)</f>
        <v>1</v>
      </c>
      <c r="AC712" s="78">
        <f>IF(IFERROR(SEARCH("57f",L712),99)=99,IF(IFERROR(SEARCH("57(f)",P712),99)=99,0,Scoring!$E$20),Scoring!$E$20)</f>
        <v>0</v>
      </c>
      <c r="AD712" s="78">
        <f>IF(IFERROR(SEARCH("CAT1",T712),99)=99,IF(IFERROR(SEARCH("CAT2",T712),99)=99,IF(IFERROR(SEARCH("CAT3",T712),99)=99,IF(IFERROR(SEARCH("concluded to be endocrine",K712),99)=99,IF(IFERROR(SEARCH("categorised as endocrine",K712),99)=99,IF(IFERROR(SEARCH("endocrine disrupting",P712),99)=99,IF(IFERROR(SEARCH("endocrine disrupting",K712),99)=99,IF(IFERROR(SEARCH("suspected endocrine",S712),99)=99,IF(IFERROR(SEARCH("potential endocrine",S712),99)=99,0,Scoring!$E$25),Scoring!$E$25),Scoring!$E$24),Scoring!$E$24),Scoring!$E$24),Scoring!$E$24),Scoring!$E$23),Scoring!$E$22),Scoring!$E$21)</f>
        <v>0</v>
      </c>
      <c r="AE712" s="78">
        <f>IF(IFERROR(SEARCH("suspected sensitiser",S712),99)=99,IF(IFERROR(SEARCH("sensitiser",S712),99)=99,IF(IFERROR(SEARCH("other hazard based concern",S712),99)=99,0,Scoring!$E$28),Scoring!$E$26),Scoring!$E$27)</f>
        <v>0</v>
      </c>
      <c r="AF712" s="78">
        <f>IF(IFERROR(M712,1)=1,IF(IFERROR(N712,1)=1,IF(IFERROR(O712,1)=1,IF(IFERROR(Q712,1)=1,IF(IFERROR(R712,1)=1,IF(IFERROR(T712,1)=1,IF(IFERROR(K712,1)=1,IF(IFERROR(P712,1)=1,IF(IFERROR(S712,1)=1,Scoring!$E$29,0),0),0),0),0),0),0),0),0)</f>
        <v>0</v>
      </c>
      <c r="AG712" s="78">
        <f t="shared" si="56"/>
        <v>3</v>
      </c>
      <c r="AI712" s="93"/>
      <c r="AJ712" s="94"/>
      <c r="AK712" s="76"/>
      <c r="AL712" s="75"/>
      <c r="AN712" s="79"/>
      <c r="AO712" s="79"/>
      <c r="AP712" s="79"/>
      <c r="AQ712" s="79"/>
      <c r="AR712" s="79"/>
      <c r="AS712" s="78"/>
      <c r="AU712" s="79">
        <f>IF(IFERROR(F712,99)=99,IF(IFERROR(G712,99)=99,IF(IFERROR(H712,99)=99,IF(IFERROR(I712,99)=99,IF(IFERROR(E712,99)=99,IF(IFERROR(J712,99)=99,0,Scoring!$B$7),Scoring!$B$3),Scoring!$B$2),Scoring!$B$6),Scoring!$B$5),Scoring!$B$4)</f>
        <v>1</v>
      </c>
      <c r="AV712" s="78">
        <f t="shared" si="57"/>
        <v>3</v>
      </c>
      <c r="AW712" s="78"/>
      <c r="AX712" s="66"/>
      <c r="AY712" s="78"/>
      <c r="AZ712" s="76"/>
      <c r="BA712" s="76"/>
      <c r="BB712" s="76"/>
    </row>
    <row r="713" spans="1:54" x14ac:dyDescent="0.25">
      <c r="A713" s="77" t="s">
        <v>7638</v>
      </c>
      <c r="B713" s="76" t="str">
        <f t="shared" si="58"/>
        <v>284-892-9</v>
      </c>
      <c r="C713" s="77" t="s">
        <v>2409</v>
      </c>
      <c r="D713" s="77" t="s">
        <v>2410</v>
      </c>
      <c r="E713" s="76" t="str">
        <f>IF(C713="-",IF(A713="-",VLOOKUP(D713,'sin-list 180320_update'!$C$2:$C$835,1,FALSE),VLOOKUP(A713,'sin-list 180320_update'!$A$2:$A$835,1,FALSE)),VLOOKUP(C713,'sin-list 180320_update'!$B$2:$B$835,1,FALSE))</f>
        <v>284-892-9</v>
      </c>
      <c r="F713" s="76" t="e">
        <f>IF($C713="-",IF($A713="-",VLOOKUP($D713,'REACH Bilaga XVII_update'!$A$5:$A$131,1,FALSE),VLOOKUP($A713,'REACH Bilaga XVII_update'!$C$5:$C$131,1,FALSE)),VLOOKUP($C713,'REACH Bilaga XVII_update'!$B$5:$B$131,1,FALSE))</f>
        <v>#N/A</v>
      </c>
      <c r="G713" s="76" t="e">
        <f>IF($C713="-",IF($A713="-",VLOOKUP($D713,' REACH Bilaga 59_update'!$A$5:$A$210,1,FALSE),VLOOKUP($A713,' REACH Bilaga 59_update'!$D$5:$D$210,1,FALSE)),VLOOKUP($C713,' REACH Bilaga 59_update'!$C$5:$C$210,1,FALSE))</f>
        <v>#N/A</v>
      </c>
      <c r="H713" s="76" t="e">
        <f>IF($C713="-",IF($A713="-",VLOOKUP($D713,'REACH Bilaga XIV_update'!$A$5:$A$110,1,FALSE),VLOOKUP($A713,'REACH Bilaga XIV_update'!$D$5:$D$110,1,FALSE)),VLOOKUP($C713,'REACH Bilaga XIV_update'!$C$5:$C$110,1,FALSE))</f>
        <v>#N/A</v>
      </c>
      <c r="I713" s="76" t="e">
        <f>IF($C713="-",IF($A713="-",VLOOKUP($D713,CoRAP_update!$A$5:$A$376,1,FALSE),VLOOKUP($A713,CoRAP_update!$D$5:$D$376,1,FALSE)),VLOOKUP($C713,CoRAP_update!$C$5:$C$376,1,FALSE))</f>
        <v>#N/A</v>
      </c>
      <c r="J713" s="76" t="e">
        <f>IF($C713="-",IF($A713="-",VLOOKUP($D713,EDC_update!$C$2:$C$450,1,FALSE),VLOOKUP($A713,EDC_update!$B$2:$B$450,1,FALSE)),VLOOKUP($C713,EDC_update!$L$2:$L$450,1,FALSE))</f>
        <v>#N/A</v>
      </c>
      <c r="K713" s="76" t="str">
        <f>IF($C713="-",IF($A713="-",IF(VLOOKUP($D713,'sin-list 180320_update'!$C$2:$S$835,3,FALSE)="",NA(),VLOOKUP($D713,'sin-list 180320_update'!$C$2:$S$835,3,FALSE)),IF(VLOOKUP($A713,'sin-list 180320_update'!$A$2:$S$835,5,FALSE)="",NA(),VLOOKUP($A713,'sin-list 180320_update'!$A$2:$S$835,5,FALSE))),IF(VLOOKUP($C713,'sin-list 180320_update'!$B$2:$S$835,4,FALSE)="",NA(),VLOOKUP($C713,'sin-list 180320_update'!$B$2:$S$835,4,FALSE)))</f>
        <v>Classified CMR according to Annex VI of Regulation 1272/2008. (Might not apply when contaminants are below below legal thresholds and/or full refining history is known)</v>
      </c>
      <c r="L713" s="76" t="str">
        <f>IF($C713="-",IF($A713="-",VLOOKUP($D713,'sin-list 180320_update'!$C$2:$S$835,6,FALSE),VLOOKUP($A713,'sin-list 180320_update'!$A$2:$S$835,8,FALSE)),VLOOKUP($C713,'sin-list 180320_update'!$B$2:$S$835,7,FALSE))</f>
        <v>Carc. 1B
Muta. 1B</v>
      </c>
      <c r="M713" s="76" t="str">
        <f>IF($C713="-",IF($A713="-",IF(VLOOKUP($D713,'sin-list 180320_update'!$C$2:$S$835,8,FALSE)="",NA(),VLOOKUP($D713,'sin-list 180320_update'!$C$2:$S$835,8,FALSE)),IF(VLOOKUP($A713,'sin-list 180320_update'!$A$2:$S$835,10,FALSE)="",NA(),VLOOKUP($A713,'sin-list 180320_update'!$A$2:$S$835,10,FALSE))),IF(VLOOKUP($C713,'sin-list 180320_update'!$B$2:$S$835,9,FALSE)="",NA(),VLOOKUP($C713,'sin-list 180320_update'!$B$2:$S$835,9,FALSE)))</f>
        <v>H350
H340</v>
      </c>
      <c r="N713" s="76" t="e">
        <f>IF($C713="-",IF($A713="-",IF(VLOOKUP($D713,'REACH Bilaga XVII_update'!$A$5:$E$131,4,FALSE)="",NA(),VLOOKUP($D713,'REACH Bilaga XVII_update'!$A$5:$E$131,4,FALSE)),IF(VLOOKUP($A713,'REACH Bilaga XVII_update'!$C$5:$D$131,2,FALSE)="",NA(),VLOOKUP($A713,'REACH Bilaga XVII_update'!$C$5:$D$131,2,FALSE))),IF(VLOOKUP($C713,'REACH Bilaga XVII_update'!$B$5:$D$131,3,FALSE)="",NA(),VLOOKUP($C713,'REACH Bilaga XVII_update'!$B$5:$D$131,3,FALSE)))</f>
        <v>#N/A</v>
      </c>
      <c r="O713" s="76" t="e">
        <f>IF($C713="-",IF($A713="-",IF(VLOOKUP($D713,' REACH Bilaga 59_update'!$A$5:$E$210,5,FALSE)="",NA(),VLOOKUP($D713,' REACH Bilaga 59_update'!$A$5:$E$210,5,FALSE)),IF(VLOOKUP($A713,' REACH Bilaga 59_update'!$D$5:$E$210,2,FALSE)="",NA(),VLOOKUP($A713,' REACH Bilaga 59_update'!$D$5:$E$210,2,FALSE))),IF(VLOOKUP($C713,' REACH Bilaga 59_update'!$C$5:$E$210,3,FALSE)="",NA(),VLOOKUP($C713,' REACH Bilaga 59_update'!$C$5:$E$210,3,FALSE)))</f>
        <v>#N/A</v>
      </c>
      <c r="P713" s="76" t="e">
        <f>IF(C713="-",IF(A713="-",IFERROR(VLOOKUP($D713,' REACH Bilaga 59_update'!$A$5:$F$210,MATCH(Sammanfattning!P$1,' REACH Bilaga 59_update'!$A$4:$F$4,0),FALSE),VLOOKUP($D713,'REACH Bilaga XIV_update'!$A$4:$H$110,MATCH(Sammanfattning!P$1,'REACH Bilaga XIV_update'!$A$4:$H$4,0),FALSE)),IFERROR(VLOOKUP($A713,' REACH Bilaga 59_update'!$D$5:$F$210,MATCH(Sammanfattning!P$1,' REACH Bilaga 59_update'!$D$4:$F$4,0),FALSE),VLOOKUP($A713,'REACH Bilaga XIV_update'!$D$4:$H$110,MATCH(Sammanfattning!P$1,'REACH Bilaga XIV_update'!$D$4:$H$4,0),FALSE))),IFERROR(VLOOKUP($C713,' REACH Bilaga 59_update'!$C$5:$F$210,MATCH(Sammanfattning!P$1,' REACH Bilaga 59_update'!$C$4:$F$4,0),FALSE),VLOOKUP($C713,'REACH Bilaga XIV_update'!$C$4:$H$110,MATCH(Sammanfattning!P$1,'REACH Bilaga XIV_update'!$C$4:$H$4,0),FALSE)))</f>
        <v>#N/A</v>
      </c>
      <c r="Q713" s="76" t="e">
        <f>IF($C713="-",IF($A713="-",IF(VLOOKUP($D713,'REACH Bilaga XIV_update'!$A$5:$I$110,9,FALSE)="",NA(),VLOOKUP($D713,'REACH Bilaga XIV_update'!$A$5:$I$110,9,FALSE)),IF(VLOOKUP($A713,'REACH Bilaga XIV_update'!$D$5:$I$110,6,FALSE)="",NA(),VLOOKUP($A713,'REACH Bilaga XIV_update'!$D$5:$I$110,6,FALSE))),IF(VLOOKUP($C713,'REACH Bilaga XIV_update'!$C$5:$I$110,7,FALSE)="",NA(),VLOOKUP($C713,'REACH Bilaga XIV_update'!$C$5:$I$110,7,FALSE)))</f>
        <v>#N/A</v>
      </c>
      <c r="R713" s="76" t="e">
        <f>IF($C713="-",IF($A713="-",IF(VLOOKUP($D713,CoRAP_update!$A$5:$O$376,15,FALSE)="",NA(),VLOOKUP($D713,CoRAP_update!$A$5:$O$376,15,FALSE)),IF(VLOOKUP($A713,CoRAP_update!$D$5:$O$376,12,FALSE)="",NA(),VLOOKUP($A713,CoRAP_update!$D$5:$O$376,12,FALSE))),IF(VLOOKUP($C713,CoRAP_update!$C$5:$O$376,13,FALSE)="",NA(),VLOOKUP($C713,CoRAP_update!$C$5:$O$376,13,FALSE)))</f>
        <v>#N/A</v>
      </c>
      <c r="S713" s="144" t="e">
        <f>IF($C713="-",IF($A713="-",VLOOKUP($D713,CoRAP_update!$A$5:$J$376,MATCH(Sammanfattning!S$1,CoRAP_update!$A$4:$J$4,0),FALSE),VLOOKUP($A713,CoRAP_update!$D$5:$J$376,MATCH(Sammanfattning!S$1,CoRAP_update!$D$4:$J$4,0),FALSE)),VLOOKUP($C713,CoRAP_update!$C$5:$J$376,MATCH(Sammanfattning!S$1,CoRAP_update!$C$4:$J$4,0),FALSE))</f>
        <v>#N/A</v>
      </c>
      <c r="T713" s="76" t="e">
        <f>IF($A713="-",VLOOKUP($D713,EDC_update!$C$2:$F$450,4,FALSE),VLOOKUP($A713,EDC_update!$B$2:$F$450,5,FALSE))</f>
        <v>#N/A</v>
      </c>
      <c r="V713" s="78">
        <f>IF(IFERROR(SEARCH("PBT",P713),99)=99,IF(IFERROR(SEARCH("suspected PBT",S713),99)=99,IF(IFERROR(SEARCH("concluded to be PBT",K713),99)=99,IF(IFERROR(SEARCH("PBT",S713),99)=99,IF(IFERROR(SEARCH("PBT cand",L713),99)=99,IF(IFERROR(SEARCH("PBT",L713),99)=99,IF(IFERROR(SEARCH("persistent, bioackumulative and toxic properties",K713),99)=99,0,Scoring!$E$3),Scoring!$E$3),Scoring!$E$7),Scoring!$E$3),Scoring!$E$5),Scoring!$E$6),Scoring!$E$3)</f>
        <v>0</v>
      </c>
      <c r="W713" s="78">
        <f>IF(IFERROR(SEARCH("vPvB",P713),99)=99,IF(IFERROR(SEARCH("suspected pbt/vPvB",S713),99)=99,IF(IFERROR(SEARCH("vPvB",S713),99)=99,IF(IFERROR(SEARCH("concluded to be a vPvB",S713),99)=99,IF(IFERROR(SEARCH("identified as vPvB",K713),99)=99,IF(IFERROR(SEARCH("concluded to be a vPvB",K713),99)=99,IF(IFERROR(SEARCH("concluded to be both pbt and vPvB",S713),99)=99,IF(IFERROR(SEARCH("concluded to be both pbt and vPvB",K713),99)=99,0,Scoring!$E$5),Scoring!$E$5),Scoring!$E$5),Scoring!$E$5),Scoring!$E$5),Scoring!$E$4),Scoring!$E$6),Scoring!$E$4)</f>
        <v>0</v>
      </c>
      <c r="X713" s="78">
        <f>IF(IFERROR(SEARCH("H410",N713),99)=99,IF(IFERROR(SEARCH("H410",O713),99)=99,IF(IFERROR(SEARCH("H410",Q713),99)=99,IF(IFERROR(SEARCH("H410",M713),99)=99,IF(IFERROR(SEARCH("H410",R713),99)=99,IF(IFERROR(SEARCH("H411",N713),99)=99,IF(IFERROR(SEARCH("H411",O713),99)=99,IF(IFERROR(SEARCH("H411",Q713),99)=99,IF(IFERROR(SEARCH("H411",M713),99)=99,IF(IFERROR(SEARCH("H411",R713),99)=99,IF(IFERROR(SEARCH("H413",N713),99)=99,IF(IFERROR(SEARCH("H413",O713),99)=99,IF(IFERROR(SEARCH("H413",Q713),99)=99,IF(IFERROR(SEARCH("H413",M713),99)=99,IF(IFERROR(SEARCH("H413",R713),99)=99,IF(IFERROR(SEARCH("H412",N713),99)=99,IF(IFERROR(SEARCH("H412",O713),99)=99,IF(IFERROR(SEARCH("H412",Q713),99)=99,IF(IFERROR(SEARCH("H412",M713),99)=99,IF(IFERROR(SEARCH("H412",R713),99)=99,0,Scoring!$E$2),Scoring!$E$2),Scoring!$E$2),Scoring!$E$2),Scoring!$E$2),Scoring!$E$2),Scoring!$E$2),Scoring!$E$2),Scoring!$E$2),Scoring!$E$2),Scoring!$E$2),Scoring!$E$2),Scoring!$E$2),Scoring!$E$2),Scoring!$E$2),Scoring!$E$2),Scoring!$E$2),Scoring!$E$2),Scoring!$E$2),Scoring!$E$2)</f>
        <v>0</v>
      </c>
      <c r="Y713" s="78">
        <f>IF(IFERROR(SEARCH("CMR",K713),99)=99,IF(IFERROR(SEARCH("Suspected CMR",S713),99)=99,IF(IFERROR(SEARCH("CMR",S713),99)=99,0,Scoring!$E$8),Scoring!$E$9),Scoring!$E$8)</f>
        <v>3</v>
      </c>
      <c r="Z713" s="78">
        <f>IF(IFERROR(SEARCH("H350",N713),99)=99,IF(IFERROR(SEARCH("H350",O713),99)=99,IF(IFERROR(SEARCH("H350",Q713),99)=99,IF(IFERROR(SEARCH("H350",M713),99)=99,IF(IFERROR(SEARCH("H350",R713),99)=99,IF(IFERROR(SEARCH("H351",N713),99)=99,IF(IFERROR(SEARCH("H351",O713),99)=99,IF(IFERROR(SEARCH("H351",Q713),99)=99,IF(IFERROR(SEARCH("H351",M713),99)=99,IF(IFERROR(SEARCH("H351",R713),99)=99,IF(IFERROR(SEARCH("carcinogenic",P713),99)=99,IF(IFERROR(SEARCH("suspected carcinogenic",S713),99)=99,0,Scoring!$E$12),Scoring!$E$11),Scoring!$E$10),Scoring!$E$10),Scoring!$E$10),Scoring!$E$10),Scoring!$E$10),Scoring!$E$10),Scoring!$E$10),Scoring!$E$10),Scoring!$E$10),Scoring!$E$10)</f>
        <v>1</v>
      </c>
      <c r="AA713" s="78">
        <f>IF(IFERROR(SEARCH("H340",N713),99)=99,IF(IFERROR(SEARCH("H340",O713),99)=99,IF(IFERROR(SEARCH("H340",Q713),99)=99,IF(IFERROR(SEARCH("H340",M713),99)=99,IF(IFERROR(SEARCH("H340",R713),99)=99,IF(IFERROR(SEARCH("H341",N713),99)=99,IF(IFERROR(SEARCH("H341",O713),99)=99,IF(IFERROR(SEARCH("H341",Q713),99)=99,IF(IFERROR(SEARCH("H341",M713),99)=99,IF(IFERROR(SEARCH("H341",R713),99)=99,IF(IFERROR(SEARCH("mutagenic",P713),99)=99,IF(IFERROR(SEARCH("suspected mutagenic",S713),99)=99,0,Scoring!$E$15),Scoring!$E$14),Scoring!$E$13),Scoring!$E$13),Scoring!$E$13),Scoring!$E$13),Scoring!$E$13),Scoring!$E$13),Scoring!$E$13),Scoring!$E$13),Scoring!$E$13),Scoring!$E$13)</f>
        <v>1</v>
      </c>
      <c r="AB713" s="78">
        <f>IF(IFERROR(SEARCH("H360",N713),99)=99,IF(IFERROR(SEARCH("H360",O713),99)=99,IF(IFERROR(SEARCH("H360",Q713),99)=99,IF(IFERROR(SEARCH("H360",M713),99)=99,IF(IFERROR(SEARCH("H360",R713),99)=99,IF(IFERROR(SEARCH("H361",N713),99)=99,IF(IFERROR(SEARCH("H361",O713),99)=99,IF(IFERROR(SEARCH("H361",Q713),99)=99,IF(IFERROR(SEARCH("H361",M713),99)=99,IF(IFERROR(SEARCH("H361",R713),99)=99,IF(IFERROR(SEARCH("reproduction",P713),99)=99,IF(IFERROR(SEARCH("suspected reprotoxic",S713),99)=99,IF(IFERROR(SEARCH("reprotoxic",S713),99)=99,IF(IFERROR(SEARCH("reprotoxic",K713),99)=99,0,Scoring!$E$18),Scoring!$E$18),Scoring!$E$19),Scoring!$E$17),Scoring!$E$16),Scoring!$E$16),Scoring!$E$16),Scoring!$E$16),Scoring!$E$16),Scoring!$E$16),Scoring!$E$16),Scoring!$E$16),Scoring!$E$16),Scoring!$E$16)</f>
        <v>0</v>
      </c>
      <c r="AC713" s="78">
        <f>IF(IFERROR(SEARCH("57f",L713),99)=99,IF(IFERROR(SEARCH("57(f)",P713),99)=99,0,Scoring!$E$20),Scoring!$E$20)</f>
        <v>0</v>
      </c>
      <c r="AD713" s="78">
        <f>IF(IFERROR(SEARCH("CAT1",T713),99)=99,IF(IFERROR(SEARCH("CAT2",T713),99)=99,IF(IFERROR(SEARCH("CAT3",T713),99)=99,IF(IFERROR(SEARCH("concluded to be endocrine",K713),99)=99,IF(IFERROR(SEARCH("categorised as endocrine",K713),99)=99,IF(IFERROR(SEARCH("endocrine disrupting",P713),99)=99,IF(IFERROR(SEARCH("endocrine disrupting",K713),99)=99,IF(IFERROR(SEARCH("suspected endocrine",S713),99)=99,IF(IFERROR(SEARCH("potential endocrine",S713),99)=99,0,Scoring!$E$25),Scoring!$E$25),Scoring!$E$24),Scoring!$E$24),Scoring!$E$24),Scoring!$E$24),Scoring!$E$23),Scoring!$E$22),Scoring!$E$21)</f>
        <v>0</v>
      </c>
      <c r="AE713" s="78">
        <f>IF(IFERROR(SEARCH("suspected sensitiser",S713),99)=99,IF(IFERROR(SEARCH("sensitiser",S713),99)=99,IF(IFERROR(SEARCH("other hazard based concern",S713),99)=99,0,Scoring!$E$28),Scoring!$E$26),Scoring!$E$27)</f>
        <v>0</v>
      </c>
      <c r="AF713" s="78">
        <f>IF(IFERROR(M713,1)=1,IF(IFERROR(N713,1)=1,IF(IFERROR(O713,1)=1,IF(IFERROR(Q713,1)=1,IF(IFERROR(R713,1)=1,IF(IFERROR(T713,1)=1,IF(IFERROR(K713,1)=1,IF(IFERROR(P713,1)=1,IF(IFERROR(S713,1)=1,Scoring!$E$29,0),0),0),0),0),0),0),0),0)</f>
        <v>0</v>
      </c>
      <c r="AG713" s="78">
        <f t="shared" si="56"/>
        <v>3</v>
      </c>
      <c r="AI713" s="93"/>
      <c r="AJ713" s="94"/>
      <c r="AK713" s="76"/>
      <c r="AL713" s="75"/>
      <c r="AN713" s="79"/>
      <c r="AO713" s="79"/>
      <c r="AP713" s="79"/>
      <c r="AQ713" s="79"/>
      <c r="AR713" s="79"/>
      <c r="AS713" s="78"/>
      <c r="AU713" s="79">
        <f>IF(IFERROR(F713,99)=99,IF(IFERROR(G713,99)=99,IF(IFERROR(H713,99)=99,IF(IFERROR(I713,99)=99,IF(IFERROR(E713,99)=99,IF(IFERROR(J713,99)=99,0,Scoring!$B$7),Scoring!$B$3),Scoring!$B$2),Scoring!$B$6),Scoring!$B$5),Scoring!$B$4)</f>
        <v>0.3</v>
      </c>
      <c r="AV713" s="78">
        <f t="shared" si="57"/>
        <v>0.89999999999999991</v>
      </c>
      <c r="AW713" s="78"/>
      <c r="AX713" s="66"/>
      <c r="AY713" s="78"/>
      <c r="AZ713" s="76"/>
      <c r="BA713" s="76"/>
      <c r="BB713" s="76"/>
    </row>
    <row r="714" spans="1:54" x14ac:dyDescent="0.25">
      <c r="A714" s="77" t="s">
        <v>7639</v>
      </c>
      <c r="B714" s="76" t="str">
        <f t="shared" si="58"/>
        <v>284-895-5</v>
      </c>
      <c r="C714" s="77" t="s">
        <v>2413</v>
      </c>
      <c r="D714" s="77" t="s">
        <v>2414</v>
      </c>
      <c r="E714" s="76" t="str">
        <f>IF(C714="-",IF(A714="-",VLOOKUP(D714,'sin-list 180320_update'!$C$2:$C$835,1,FALSE),VLOOKUP(A714,'sin-list 180320_update'!$A$2:$A$835,1,FALSE)),VLOOKUP(C714,'sin-list 180320_update'!$B$2:$B$835,1,FALSE))</f>
        <v>284-895-5</v>
      </c>
      <c r="F714" s="76" t="e">
        <f>IF($C714="-",IF($A714="-",VLOOKUP($D714,'REACH Bilaga XVII_update'!$A$5:$A$131,1,FALSE),VLOOKUP($A714,'REACH Bilaga XVII_update'!$C$5:$C$131,1,FALSE)),VLOOKUP($C714,'REACH Bilaga XVII_update'!$B$5:$B$131,1,FALSE))</f>
        <v>#N/A</v>
      </c>
      <c r="G714" s="76" t="e">
        <f>IF($C714="-",IF($A714="-",VLOOKUP($D714,' REACH Bilaga 59_update'!$A$5:$A$210,1,FALSE),VLOOKUP($A714,' REACH Bilaga 59_update'!$D$5:$D$210,1,FALSE)),VLOOKUP($C714,' REACH Bilaga 59_update'!$C$5:$C$210,1,FALSE))</f>
        <v>#N/A</v>
      </c>
      <c r="H714" s="76" t="e">
        <f>IF($C714="-",IF($A714="-",VLOOKUP($D714,'REACH Bilaga XIV_update'!$A$5:$A$110,1,FALSE),VLOOKUP($A714,'REACH Bilaga XIV_update'!$D$5:$D$110,1,FALSE)),VLOOKUP($C714,'REACH Bilaga XIV_update'!$C$5:$C$110,1,FALSE))</f>
        <v>#N/A</v>
      </c>
      <c r="I714" s="76" t="e">
        <f>IF($C714="-",IF($A714="-",VLOOKUP($D714,CoRAP_update!$A$5:$A$376,1,FALSE),VLOOKUP($A714,CoRAP_update!$D$5:$D$376,1,FALSE)),VLOOKUP($C714,CoRAP_update!$C$5:$C$376,1,FALSE))</f>
        <v>#N/A</v>
      </c>
      <c r="J714" s="76" t="e">
        <f>IF($C714="-",IF($A714="-",VLOOKUP($D714,EDC_update!$C$2:$C$450,1,FALSE),VLOOKUP($A714,EDC_update!$B$2:$B$450,1,FALSE)),VLOOKUP($C714,EDC_update!$L$2:$L$450,1,FALSE))</f>
        <v>#N/A</v>
      </c>
      <c r="K714" s="76" t="str">
        <f>IF($C714="-",IF($A714="-",IF(VLOOKUP($D714,'sin-list 180320_update'!$C$2:$S$835,3,FALSE)="",NA(),VLOOKUP($D714,'sin-list 180320_update'!$C$2:$S$835,3,FALSE)),IF(VLOOKUP($A714,'sin-list 180320_update'!$A$2:$S$835,5,FALSE)="",NA(),VLOOKUP($A714,'sin-list 180320_update'!$A$2:$S$835,5,FALSE))),IF(VLOOKUP($C714,'sin-list 180320_update'!$B$2:$S$835,4,FALSE)="",NA(),VLOOKUP($C714,'sin-list 180320_update'!$B$2:$S$835,4,FALSE)))</f>
        <v>Classified CMR according to Annex VI of Regulation 1272/2008. (Might not apply when contaminants are below below legal thresholds and/or full refining history is known)</v>
      </c>
      <c r="L714" s="76" t="str">
        <f>IF($C714="-",IF($A714="-",VLOOKUP($D714,'sin-list 180320_update'!$C$2:$S$835,6,FALSE),VLOOKUP($A714,'sin-list 180320_update'!$A$2:$S$835,8,FALSE)),VLOOKUP($C714,'sin-list 180320_update'!$B$2:$S$835,7,FALSE))</f>
        <v>Carc. 1B
Muta. 1B</v>
      </c>
      <c r="M714" s="76" t="str">
        <f>IF($C714="-",IF($A714="-",IF(VLOOKUP($D714,'sin-list 180320_update'!$C$2:$S$835,8,FALSE)="",NA(),VLOOKUP($D714,'sin-list 180320_update'!$C$2:$S$835,8,FALSE)),IF(VLOOKUP($A714,'sin-list 180320_update'!$A$2:$S$835,10,FALSE)="",NA(),VLOOKUP($A714,'sin-list 180320_update'!$A$2:$S$835,10,FALSE))),IF(VLOOKUP($C714,'sin-list 180320_update'!$B$2:$S$835,9,FALSE)="",NA(),VLOOKUP($C714,'sin-list 180320_update'!$B$2:$S$835,9,FALSE)))</f>
        <v>H350
H340</v>
      </c>
      <c r="N714" s="76" t="e">
        <f>IF($C714="-",IF($A714="-",IF(VLOOKUP($D714,'REACH Bilaga XVII_update'!$A$5:$E$131,4,FALSE)="",NA(),VLOOKUP($D714,'REACH Bilaga XVII_update'!$A$5:$E$131,4,FALSE)),IF(VLOOKUP($A714,'REACH Bilaga XVII_update'!$C$5:$D$131,2,FALSE)="",NA(),VLOOKUP($A714,'REACH Bilaga XVII_update'!$C$5:$D$131,2,FALSE))),IF(VLOOKUP($C714,'REACH Bilaga XVII_update'!$B$5:$D$131,3,FALSE)="",NA(),VLOOKUP($C714,'REACH Bilaga XVII_update'!$B$5:$D$131,3,FALSE)))</f>
        <v>#N/A</v>
      </c>
      <c r="O714" s="76" t="e">
        <f>IF($C714="-",IF($A714="-",IF(VLOOKUP($D714,' REACH Bilaga 59_update'!$A$5:$E$210,5,FALSE)="",NA(),VLOOKUP($D714,' REACH Bilaga 59_update'!$A$5:$E$210,5,FALSE)),IF(VLOOKUP($A714,' REACH Bilaga 59_update'!$D$5:$E$210,2,FALSE)="",NA(),VLOOKUP($A714,' REACH Bilaga 59_update'!$D$5:$E$210,2,FALSE))),IF(VLOOKUP($C714,' REACH Bilaga 59_update'!$C$5:$E$210,3,FALSE)="",NA(),VLOOKUP($C714,' REACH Bilaga 59_update'!$C$5:$E$210,3,FALSE)))</f>
        <v>#N/A</v>
      </c>
      <c r="P714" s="76" t="e">
        <f>IF(C714="-",IF(A714="-",IFERROR(VLOOKUP($D714,' REACH Bilaga 59_update'!$A$5:$F$210,MATCH(Sammanfattning!P$1,' REACH Bilaga 59_update'!$A$4:$F$4,0),FALSE),VLOOKUP($D714,'REACH Bilaga XIV_update'!$A$4:$H$110,MATCH(Sammanfattning!P$1,'REACH Bilaga XIV_update'!$A$4:$H$4,0),FALSE)),IFERROR(VLOOKUP($A714,' REACH Bilaga 59_update'!$D$5:$F$210,MATCH(Sammanfattning!P$1,' REACH Bilaga 59_update'!$D$4:$F$4,0),FALSE),VLOOKUP($A714,'REACH Bilaga XIV_update'!$D$4:$H$110,MATCH(Sammanfattning!P$1,'REACH Bilaga XIV_update'!$D$4:$H$4,0),FALSE))),IFERROR(VLOOKUP($C714,' REACH Bilaga 59_update'!$C$5:$F$210,MATCH(Sammanfattning!P$1,' REACH Bilaga 59_update'!$C$4:$F$4,0),FALSE),VLOOKUP($C714,'REACH Bilaga XIV_update'!$C$4:$H$110,MATCH(Sammanfattning!P$1,'REACH Bilaga XIV_update'!$C$4:$H$4,0),FALSE)))</f>
        <v>#N/A</v>
      </c>
      <c r="Q714" s="76" t="e">
        <f>IF($C714="-",IF($A714="-",IF(VLOOKUP($D714,'REACH Bilaga XIV_update'!$A$5:$I$110,9,FALSE)="",NA(),VLOOKUP($D714,'REACH Bilaga XIV_update'!$A$5:$I$110,9,FALSE)),IF(VLOOKUP($A714,'REACH Bilaga XIV_update'!$D$5:$I$110,6,FALSE)="",NA(),VLOOKUP($A714,'REACH Bilaga XIV_update'!$D$5:$I$110,6,FALSE))),IF(VLOOKUP($C714,'REACH Bilaga XIV_update'!$C$5:$I$110,7,FALSE)="",NA(),VLOOKUP($C714,'REACH Bilaga XIV_update'!$C$5:$I$110,7,FALSE)))</f>
        <v>#N/A</v>
      </c>
      <c r="R714" s="76" t="e">
        <f>IF($C714="-",IF($A714="-",IF(VLOOKUP($D714,CoRAP_update!$A$5:$O$376,15,FALSE)="",NA(),VLOOKUP($D714,CoRAP_update!$A$5:$O$376,15,FALSE)),IF(VLOOKUP($A714,CoRAP_update!$D$5:$O$376,12,FALSE)="",NA(),VLOOKUP($A714,CoRAP_update!$D$5:$O$376,12,FALSE))),IF(VLOOKUP($C714,CoRAP_update!$C$5:$O$376,13,FALSE)="",NA(),VLOOKUP($C714,CoRAP_update!$C$5:$O$376,13,FALSE)))</f>
        <v>#N/A</v>
      </c>
      <c r="S714" s="144" t="e">
        <f>IF($C714="-",IF($A714="-",VLOOKUP($D714,CoRAP_update!$A$5:$J$376,MATCH(Sammanfattning!S$1,CoRAP_update!$A$4:$J$4,0),FALSE),VLOOKUP($A714,CoRAP_update!$D$5:$J$376,MATCH(Sammanfattning!S$1,CoRAP_update!$D$4:$J$4,0),FALSE)),VLOOKUP($C714,CoRAP_update!$C$5:$J$376,MATCH(Sammanfattning!S$1,CoRAP_update!$C$4:$J$4,0),FALSE))</f>
        <v>#N/A</v>
      </c>
      <c r="T714" s="76" t="e">
        <f>IF($A714="-",VLOOKUP($D714,EDC_update!$C$2:$F$450,4,FALSE),VLOOKUP($A714,EDC_update!$B$2:$F$450,5,FALSE))</f>
        <v>#N/A</v>
      </c>
      <c r="V714" s="78">
        <f>IF(IFERROR(SEARCH("PBT",P714),99)=99,IF(IFERROR(SEARCH("suspected PBT",S714),99)=99,IF(IFERROR(SEARCH("concluded to be PBT",K714),99)=99,IF(IFERROR(SEARCH("PBT",S714),99)=99,IF(IFERROR(SEARCH("PBT cand",L714),99)=99,IF(IFERROR(SEARCH("PBT",L714),99)=99,IF(IFERROR(SEARCH("persistent, bioackumulative and toxic properties",K714),99)=99,0,Scoring!$E$3),Scoring!$E$3),Scoring!$E$7),Scoring!$E$3),Scoring!$E$5),Scoring!$E$6),Scoring!$E$3)</f>
        <v>0</v>
      </c>
      <c r="W714" s="78">
        <f>IF(IFERROR(SEARCH("vPvB",P714),99)=99,IF(IFERROR(SEARCH("suspected pbt/vPvB",S714),99)=99,IF(IFERROR(SEARCH("vPvB",S714),99)=99,IF(IFERROR(SEARCH("concluded to be a vPvB",S714),99)=99,IF(IFERROR(SEARCH("identified as vPvB",K714),99)=99,IF(IFERROR(SEARCH("concluded to be a vPvB",K714),99)=99,IF(IFERROR(SEARCH("concluded to be both pbt and vPvB",S714),99)=99,IF(IFERROR(SEARCH("concluded to be both pbt and vPvB",K714),99)=99,0,Scoring!$E$5),Scoring!$E$5),Scoring!$E$5),Scoring!$E$5),Scoring!$E$5),Scoring!$E$4),Scoring!$E$6),Scoring!$E$4)</f>
        <v>0</v>
      </c>
      <c r="X714" s="78">
        <f>IF(IFERROR(SEARCH("H410",N714),99)=99,IF(IFERROR(SEARCH("H410",O714),99)=99,IF(IFERROR(SEARCH("H410",Q714),99)=99,IF(IFERROR(SEARCH("H410",M714),99)=99,IF(IFERROR(SEARCH("H410",R714),99)=99,IF(IFERROR(SEARCH("H411",N714),99)=99,IF(IFERROR(SEARCH("H411",O714),99)=99,IF(IFERROR(SEARCH("H411",Q714),99)=99,IF(IFERROR(SEARCH("H411",M714),99)=99,IF(IFERROR(SEARCH("H411",R714),99)=99,IF(IFERROR(SEARCH("H413",N714),99)=99,IF(IFERROR(SEARCH("H413",O714),99)=99,IF(IFERROR(SEARCH("H413",Q714),99)=99,IF(IFERROR(SEARCH("H413",M714),99)=99,IF(IFERROR(SEARCH("H413",R714),99)=99,IF(IFERROR(SEARCH("H412",N714),99)=99,IF(IFERROR(SEARCH("H412",O714),99)=99,IF(IFERROR(SEARCH("H412",Q714),99)=99,IF(IFERROR(SEARCH("H412",M714),99)=99,IF(IFERROR(SEARCH("H412",R714),99)=99,0,Scoring!$E$2),Scoring!$E$2),Scoring!$E$2),Scoring!$E$2),Scoring!$E$2),Scoring!$E$2),Scoring!$E$2),Scoring!$E$2),Scoring!$E$2),Scoring!$E$2),Scoring!$E$2),Scoring!$E$2),Scoring!$E$2),Scoring!$E$2),Scoring!$E$2),Scoring!$E$2),Scoring!$E$2),Scoring!$E$2),Scoring!$E$2),Scoring!$E$2)</f>
        <v>0</v>
      </c>
      <c r="Y714" s="78">
        <f>IF(IFERROR(SEARCH("CMR",K714),99)=99,IF(IFERROR(SEARCH("Suspected CMR",S714),99)=99,IF(IFERROR(SEARCH("CMR",S714),99)=99,0,Scoring!$E$8),Scoring!$E$9),Scoring!$E$8)</f>
        <v>3</v>
      </c>
      <c r="Z714" s="78">
        <f>IF(IFERROR(SEARCH("H350",N714),99)=99,IF(IFERROR(SEARCH("H350",O714),99)=99,IF(IFERROR(SEARCH("H350",Q714),99)=99,IF(IFERROR(SEARCH("H350",M714),99)=99,IF(IFERROR(SEARCH("H350",R714),99)=99,IF(IFERROR(SEARCH("H351",N714),99)=99,IF(IFERROR(SEARCH("H351",O714),99)=99,IF(IFERROR(SEARCH("H351",Q714),99)=99,IF(IFERROR(SEARCH("H351",M714),99)=99,IF(IFERROR(SEARCH("H351",R714),99)=99,IF(IFERROR(SEARCH("carcinogenic",P714),99)=99,IF(IFERROR(SEARCH("suspected carcinogenic",S714),99)=99,0,Scoring!$E$12),Scoring!$E$11),Scoring!$E$10),Scoring!$E$10),Scoring!$E$10),Scoring!$E$10),Scoring!$E$10),Scoring!$E$10),Scoring!$E$10),Scoring!$E$10),Scoring!$E$10),Scoring!$E$10)</f>
        <v>1</v>
      </c>
      <c r="AA714" s="78">
        <f>IF(IFERROR(SEARCH("H340",N714),99)=99,IF(IFERROR(SEARCH("H340",O714),99)=99,IF(IFERROR(SEARCH("H340",Q714),99)=99,IF(IFERROR(SEARCH("H340",M714),99)=99,IF(IFERROR(SEARCH("H340",R714),99)=99,IF(IFERROR(SEARCH("H341",N714),99)=99,IF(IFERROR(SEARCH("H341",O714),99)=99,IF(IFERROR(SEARCH("H341",Q714),99)=99,IF(IFERROR(SEARCH("H341",M714),99)=99,IF(IFERROR(SEARCH("H341",R714),99)=99,IF(IFERROR(SEARCH("mutagenic",P714),99)=99,IF(IFERROR(SEARCH("suspected mutagenic",S714),99)=99,0,Scoring!$E$15),Scoring!$E$14),Scoring!$E$13),Scoring!$E$13),Scoring!$E$13),Scoring!$E$13),Scoring!$E$13),Scoring!$E$13),Scoring!$E$13),Scoring!$E$13),Scoring!$E$13),Scoring!$E$13)</f>
        <v>1</v>
      </c>
      <c r="AB714" s="78">
        <f>IF(IFERROR(SEARCH("H360",N714),99)=99,IF(IFERROR(SEARCH("H360",O714),99)=99,IF(IFERROR(SEARCH("H360",Q714),99)=99,IF(IFERROR(SEARCH("H360",M714),99)=99,IF(IFERROR(SEARCH("H360",R714),99)=99,IF(IFERROR(SEARCH("H361",N714),99)=99,IF(IFERROR(SEARCH("H361",O714),99)=99,IF(IFERROR(SEARCH("H361",Q714),99)=99,IF(IFERROR(SEARCH("H361",M714),99)=99,IF(IFERROR(SEARCH("H361",R714),99)=99,IF(IFERROR(SEARCH("reproduction",P714),99)=99,IF(IFERROR(SEARCH("suspected reprotoxic",S714),99)=99,IF(IFERROR(SEARCH("reprotoxic",S714),99)=99,IF(IFERROR(SEARCH("reprotoxic",K714),99)=99,0,Scoring!$E$18),Scoring!$E$18),Scoring!$E$19),Scoring!$E$17),Scoring!$E$16),Scoring!$E$16),Scoring!$E$16),Scoring!$E$16),Scoring!$E$16),Scoring!$E$16),Scoring!$E$16),Scoring!$E$16),Scoring!$E$16),Scoring!$E$16)</f>
        <v>0</v>
      </c>
      <c r="AC714" s="78">
        <f>IF(IFERROR(SEARCH("57f",L714),99)=99,IF(IFERROR(SEARCH("57(f)",P714),99)=99,0,Scoring!$E$20),Scoring!$E$20)</f>
        <v>0</v>
      </c>
      <c r="AD714" s="78">
        <f>IF(IFERROR(SEARCH("CAT1",T714),99)=99,IF(IFERROR(SEARCH("CAT2",T714),99)=99,IF(IFERROR(SEARCH("CAT3",T714),99)=99,IF(IFERROR(SEARCH("concluded to be endocrine",K714),99)=99,IF(IFERROR(SEARCH("categorised as endocrine",K714),99)=99,IF(IFERROR(SEARCH("endocrine disrupting",P714),99)=99,IF(IFERROR(SEARCH("endocrine disrupting",K714),99)=99,IF(IFERROR(SEARCH("suspected endocrine",S714),99)=99,IF(IFERROR(SEARCH("potential endocrine",S714),99)=99,0,Scoring!$E$25),Scoring!$E$25),Scoring!$E$24),Scoring!$E$24),Scoring!$E$24),Scoring!$E$24),Scoring!$E$23),Scoring!$E$22),Scoring!$E$21)</f>
        <v>0</v>
      </c>
      <c r="AE714" s="78">
        <f>IF(IFERROR(SEARCH("suspected sensitiser",S714),99)=99,IF(IFERROR(SEARCH("sensitiser",S714),99)=99,IF(IFERROR(SEARCH("other hazard based concern",S714),99)=99,0,Scoring!$E$28),Scoring!$E$26),Scoring!$E$27)</f>
        <v>0</v>
      </c>
      <c r="AF714" s="78">
        <f>IF(IFERROR(M714,1)=1,IF(IFERROR(N714,1)=1,IF(IFERROR(O714,1)=1,IF(IFERROR(Q714,1)=1,IF(IFERROR(R714,1)=1,IF(IFERROR(T714,1)=1,IF(IFERROR(K714,1)=1,IF(IFERROR(P714,1)=1,IF(IFERROR(S714,1)=1,Scoring!$E$29,0),0),0),0),0),0),0),0),0)</f>
        <v>0</v>
      </c>
      <c r="AG714" s="78">
        <f t="shared" si="56"/>
        <v>3</v>
      </c>
      <c r="AI714" s="93"/>
      <c r="AJ714" s="94"/>
      <c r="AK714" s="76"/>
      <c r="AL714" s="75"/>
      <c r="AN714" s="79"/>
      <c r="AO714" s="79"/>
      <c r="AP714" s="79"/>
      <c r="AQ714" s="79"/>
      <c r="AR714" s="79"/>
      <c r="AS714" s="78"/>
      <c r="AU714" s="79">
        <f>IF(IFERROR(F714,99)=99,IF(IFERROR(G714,99)=99,IF(IFERROR(H714,99)=99,IF(IFERROR(I714,99)=99,IF(IFERROR(E714,99)=99,IF(IFERROR(J714,99)=99,0,Scoring!$B$7),Scoring!$B$3),Scoring!$B$2),Scoring!$B$6),Scoring!$B$5),Scoring!$B$4)</f>
        <v>0.3</v>
      </c>
      <c r="AV714" s="78">
        <f t="shared" si="57"/>
        <v>0.89999999999999991</v>
      </c>
      <c r="AW714" s="78"/>
      <c r="AX714" s="66"/>
      <c r="AY714" s="78"/>
      <c r="AZ714" s="76"/>
      <c r="BA714" s="76"/>
      <c r="BB714" s="76"/>
    </row>
    <row r="715" spans="1:54" x14ac:dyDescent="0.25">
      <c r="A715" s="77" t="s">
        <v>7640</v>
      </c>
      <c r="B715" s="76" t="str">
        <f t="shared" si="58"/>
        <v>284-896-0</v>
      </c>
      <c r="C715" s="77" t="s">
        <v>2417</v>
      </c>
      <c r="D715" s="77" t="s">
        <v>2418</v>
      </c>
      <c r="E715" s="76" t="str">
        <f>IF(C715="-",IF(A715="-",VLOOKUP(D715,'sin-list 180320_update'!$C$2:$C$835,1,FALSE),VLOOKUP(A715,'sin-list 180320_update'!$A$2:$A$835,1,FALSE)),VLOOKUP(C715,'sin-list 180320_update'!$B$2:$B$835,1,FALSE))</f>
        <v>284-896-0</v>
      </c>
      <c r="F715" s="76" t="e">
        <f>IF($C715="-",IF($A715="-",VLOOKUP($D715,'REACH Bilaga XVII_update'!$A$5:$A$131,1,FALSE),VLOOKUP($A715,'REACH Bilaga XVII_update'!$C$5:$C$131,1,FALSE)),VLOOKUP($C715,'REACH Bilaga XVII_update'!$B$5:$B$131,1,FALSE))</f>
        <v>#N/A</v>
      </c>
      <c r="G715" s="76" t="e">
        <f>IF($C715="-",IF($A715="-",VLOOKUP($D715,' REACH Bilaga 59_update'!$A$5:$A$210,1,FALSE),VLOOKUP($A715,' REACH Bilaga 59_update'!$D$5:$D$210,1,FALSE)),VLOOKUP($C715,' REACH Bilaga 59_update'!$C$5:$C$210,1,FALSE))</f>
        <v>#N/A</v>
      </c>
      <c r="H715" s="76" t="e">
        <f>IF($C715="-",IF($A715="-",VLOOKUP($D715,'REACH Bilaga XIV_update'!$A$5:$A$110,1,FALSE),VLOOKUP($A715,'REACH Bilaga XIV_update'!$D$5:$D$110,1,FALSE)),VLOOKUP($C715,'REACH Bilaga XIV_update'!$C$5:$C$110,1,FALSE))</f>
        <v>#N/A</v>
      </c>
      <c r="I715" s="76" t="e">
        <f>IF($C715="-",IF($A715="-",VLOOKUP($D715,CoRAP_update!$A$5:$A$376,1,FALSE),VLOOKUP($A715,CoRAP_update!$D$5:$D$376,1,FALSE)),VLOOKUP($C715,CoRAP_update!$C$5:$C$376,1,FALSE))</f>
        <v>#N/A</v>
      </c>
      <c r="J715" s="76" t="e">
        <f>IF($C715="-",IF($A715="-",VLOOKUP($D715,EDC_update!$C$2:$C$450,1,FALSE),VLOOKUP($A715,EDC_update!$B$2:$B$450,1,FALSE)),VLOOKUP($C715,EDC_update!$L$2:$L$450,1,FALSE))</f>
        <v>#N/A</v>
      </c>
      <c r="K715" s="76" t="str">
        <f>IF($C715="-",IF($A715="-",IF(VLOOKUP($D715,'sin-list 180320_update'!$C$2:$S$835,3,FALSE)="",NA(),VLOOKUP($D715,'sin-list 180320_update'!$C$2:$S$835,3,FALSE)),IF(VLOOKUP($A715,'sin-list 180320_update'!$A$2:$S$835,5,FALSE)="",NA(),VLOOKUP($A715,'sin-list 180320_update'!$A$2:$S$835,5,FALSE))),IF(VLOOKUP($C715,'sin-list 180320_update'!$B$2:$S$835,4,FALSE)="",NA(),VLOOKUP($C715,'sin-list 180320_update'!$B$2:$S$835,4,FALSE)))</f>
        <v>Classified CMR according to Annex VI of Regulation 1272/2008. (Might not apply when contaminants are below below legal thresholds and/or full refining history is known)</v>
      </c>
      <c r="L715" s="76" t="str">
        <f>IF($C715="-",IF($A715="-",VLOOKUP($D715,'sin-list 180320_update'!$C$2:$S$835,6,FALSE),VLOOKUP($A715,'sin-list 180320_update'!$A$2:$S$835,8,FALSE)),VLOOKUP($C715,'sin-list 180320_update'!$B$2:$S$835,7,FALSE))</f>
        <v>Muta. 1B
Carc. 1B</v>
      </c>
      <c r="M715" s="76" t="str">
        <f>IF($C715="-",IF($A715="-",IF(VLOOKUP($D715,'sin-list 180320_update'!$C$2:$S$835,8,FALSE)="",NA(),VLOOKUP($D715,'sin-list 180320_update'!$C$2:$S$835,8,FALSE)),IF(VLOOKUP($A715,'sin-list 180320_update'!$A$2:$S$835,10,FALSE)="",NA(),VLOOKUP($A715,'sin-list 180320_update'!$A$2:$S$835,10,FALSE))),IF(VLOOKUP($C715,'sin-list 180320_update'!$B$2:$S$835,9,FALSE)="",NA(),VLOOKUP($C715,'sin-list 180320_update'!$B$2:$S$835,9,FALSE)))</f>
        <v>H340
H350</v>
      </c>
      <c r="N715" s="76" t="e">
        <f>IF($C715="-",IF($A715="-",IF(VLOOKUP($D715,'REACH Bilaga XVII_update'!$A$5:$E$131,4,FALSE)="",NA(),VLOOKUP($D715,'REACH Bilaga XVII_update'!$A$5:$E$131,4,FALSE)),IF(VLOOKUP($A715,'REACH Bilaga XVII_update'!$C$5:$D$131,2,FALSE)="",NA(),VLOOKUP($A715,'REACH Bilaga XVII_update'!$C$5:$D$131,2,FALSE))),IF(VLOOKUP($C715,'REACH Bilaga XVII_update'!$B$5:$D$131,3,FALSE)="",NA(),VLOOKUP($C715,'REACH Bilaga XVII_update'!$B$5:$D$131,3,FALSE)))</f>
        <v>#N/A</v>
      </c>
      <c r="O715" s="76" t="e">
        <f>IF($C715="-",IF($A715="-",IF(VLOOKUP($D715,' REACH Bilaga 59_update'!$A$5:$E$210,5,FALSE)="",NA(),VLOOKUP($D715,' REACH Bilaga 59_update'!$A$5:$E$210,5,FALSE)),IF(VLOOKUP($A715,' REACH Bilaga 59_update'!$D$5:$E$210,2,FALSE)="",NA(),VLOOKUP($A715,' REACH Bilaga 59_update'!$D$5:$E$210,2,FALSE))),IF(VLOOKUP($C715,' REACH Bilaga 59_update'!$C$5:$E$210,3,FALSE)="",NA(),VLOOKUP($C715,' REACH Bilaga 59_update'!$C$5:$E$210,3,FALSE)))</f>
        <v>#N/A</v>
      </c>
      <c r="P715" s="76" t="e">
        <f>IF(C715="-",IF(A715="-",IFERROR(VLOOKUP($D715,' REACH Bilaga 59_update'!$A$5:$F$210,MATCH(Sammanfattning!P$1,' REACH Bilaga 59_update'!$A$4:$F$4,0),FALSE),VLOOKUP($D715,'REACH Bilaga XIV_update'!$A$4:$H$110,MATCH(Sammanfattning!P$1,'REACH Bilaga XIV_update'!$A$4:$H$4,0),FALSE)),IFERROR(VLOOKUP($A715,' REACH Bilaga 59_update'!$D$5:$F$210,MATCH(Sammanfattning!P$1,' REACH Bilaga 59_update'!$D$4:$F$4,0),FALSE),VLOOKUP($A715,'REACH Bilaga XIV_update'!$D$4:$H$110,MATCH(Sammanfattning!P$1,'REACH Bilaga XIV_update'!$D$4:$H$4,0),FALSE))),IFERROR(VLOOKUP($C715,' REACH Bilaga 59_update'!$C$5:$F$210,MATCH(Sammanfattning!P$1,' REACH Bilaga 59_update'!$C$4:$F$4,0),FALSE),VLOOKUP($C715,'REACH Bilaga XIV_update'!$C$4:$H$110,MATCH(Sammanfattning!P$1,'REACH Bilaga XIV_update'!$C$4:$H$4,0),FALSE)))</f>
        <v>#N/A</v>
      </c>
      <c r="Q715" s="76" t="e">
        <f>IF($C715="-",IF($A715="-",IF(VLOOKUP($D715,'REACH Bilaga XIV_update'!$A$5:$I$110,9,FALSE)="",NA(),VLOOKUP($D715,'REACH Bilaga XIV_update'!$A$5:$I$110,9,FALSE)),IF(VLOOKUP($A715,'REACH Bilaga XIV_update'!$D$5:$I$110,6,FALSE)="",NA(),VLOOKUP($A715,'REACH Bilaga XIV_update'!$D$5:$I$110,6,FALSE))),IF(VLOOKUP($C715,'REACH Bilaga XIV_update'!$C$5:$I$110,7,FALSE)="",NA(),VLOOKUP($C715,'REACH Bilaga XIV_update'!$C$5:$I$110,7,FALSE)))</f>
        <v>#N/A</v>
      </c>
      <c r="R715" s="76" t="e">
        <f>IF($C715="-",IF($A715="-",IF(VLOOKUP($D715,CoRAP_update!$A$5:$O$376,15,FALSE)="",NA(),VLOOKUP($D715,CoRAP_update!$A$5:$O$376,15,FALSE)),IF(VLOOKUP($A715,CoRAP_update!$D$5:$O$376,12,FALSE)="",NA(),VLOOKUP($A715,CoRAP_update!$D$5:$O$376,12,FALSE))),IF(VLOOKUP($C715,CoRAP_update!$C$5:$O$376,13,FALSE)="",NA(),VLOOKUP($C715,CoRAP_update!$C$5:$O$376,13,FALSE)))</f>
        <v>#N/A</v>
      </c>
      <c r="S715" s="144" t="e">
        <f>IF($C715="-",IF($A715="-",VLOOKUP($D715,CoRAP_update!$A$5:$J$376,MATCH(Sammanfattning!S$1,CoRAP_update!$A$4:$J$4,0),FALSE),VLOOKUP($A715,CoRAP_update!$D$5:$J$376,MATCH(Sammanfattning!S$1,CoRAP_update!$D$4:$J$4,0),FALSE)),VLOOKUP($C715,CoRAP_update!$C$5:$J$376,MATCH(Sammanfattning!S$1,CoRAP_update!$C$4:$J$4,0),FALSE))</f>
        <v>#N/A</v>
      </c>
      <c r="T715" s="76" t="e">
        <f>IF($A715="-",VLOOKUP($D715,EDC_update!$C$2:$F$450,4,FALSE),VLOOKUP($A715,EDC_update!$B$2:$F$450,5,FALSE))</f>
        <v>#N/A</v>
      </c>
      <c r="V715" s="78">
        <f>IF(IFERROR(SEARCH("PBT",P715),99)=99,IF(IFERROR(SEARCH("suspected PBT",S715),99)=99,IF(IFERROR(SEARCH("concluded to be PBT",K715),99)=99,IF(IFERROR(SEARCH("PBT",S715),99)=99,IF(IFERROR(SEARCH("PBT cand",L715),99)=99,IF(IFERROR(SEARCH("PBT",L715),99)=99,IF(IFERROR(SEARCH("persistent, bioackumulative and toxic properties",K715),99)=99,0,Scoring!$E$3),Scoring!$E$3),Scoring!$E$7),Scoring!$E$3),Scoring!$E$5),Scoring!$E$6),Scoring!$E$3)</f>
        <v>0</v>
      </c>
      <c r="W715" s="78">
        <f>IF(IFERROR(SEARCH("vPvB",P715),99)=99,IF(IFERROR(SEARCH("suspected pbt/vPvB",S715),99)=99,IF(IFERROR(SEARCH("vPvB",S715),99)=99,IF(IFERROR(SEARCH("concluded to be a vPvB",S715),99)=99,IF(IFERROR(SEARCH("identified as vPvB",K715),99)=99,IF(IFERROR(SEARCH("concluded to be a vPvB",K715),99)=99,IF(IFERROR(SEARCH("concluded to be both pbt and vPvB",S715),99)=99,IF(IFERROR(SEARCH("concluded to be both pbt and vPvB",K715),99)=99,0,Scoring!$E$5),Scoring!$E$5),Scoring!$E$5),Scoring!$E$5),Scoring!$E$5),Scoring!$E$4),Scoring!$E$6),Scoring!$E$4)</f>
        <v>0</v>
      </c>
      <c r="X715" s="78">
        <f>IF(IFERROR(SEARCH("H410",N715),99)=99,IF(IFERROR(SEARCH("H410",O715),99)=99,IF(IFERROR(SEARCH("H410",Q715),99)=99,IF(IFERROR(SEARCH("H410",M715),99)=99,IF(IFERROR(SEARCH("H410",R715),99)=99,IF(IFERROR(SEARCH("H411",N715),99)=99,IF(IFERROR(SEARCH("H411",O715),99)=99,IF(IFERROR(SEARCH("H411",Q715),99)=99,IF(IFERROR(SEARCH("H411",M715),99)=99,IF(IFERROR(SEARCH("H411",R715),99)=99,IF(IFERROR(SEARCH("H413",N715),99)=99,IF(IFERROR(SEARCH("H413",O715),99)=99,IF(IFERROR(SEARCH("H413",Q715),99)=99,IF(IFERROR(SEARCH("H413",M715),99)=99,IF(IFERROR(SEARCH("H413",R715),99)=99,IF(IFERROR(SEARCH("H412",N715),99)=99,IF(IFERROR(SEARCH("H412",O715),99)=99,IF(IFERROR(SEARCH("H412",Q715),99)=99,IF(IFERROR(SEARCH("H412",M715),99)=99,IF(IFERROR(SEARCH("H412",R715),99)=99,0,Scoring!$E$2),Scoring!$E$2),Scoring!$E$2),Scoring!$E$2),Scoring!$E$2),Scoring!$E$2),Scoring!$E$2),Scoring!$E$2),Scoring!$E$2),Scoring!$E$2),Scoring!$E$2),Scoring!$E$2),Scoring!$E$2),Scoring!$E$2),Scoring!$E$2),Scoring!$E$2),Scoring!$E$2),Scoring!$E$2),Scoring!$E$2),Scoring!$E$2)</f>
        <v>0</v>
      </c>
      <c r="Y715" s="78">
        <f>IF(IFERROR(SEARCH("CMR",K715),99)=99,IF(IFERROR(SEARCH("Suspected CMR",S715),99)=99,IF(IFERROR(SEARCH("CMR",S715),99)=99,0,Scoring!$E$8),Scoring!$E$9),Scoring!$E$8)</f>
        <v>3</v>
      </c>
      <c r="Z715" s="78">
        <f>IF(IFERROR(SEARCH("H350",N715),99)=99,IF(IFERROR(SEARCH("H350",O715),99)=99,IF(IFERROR(SEARCH("H350",Q715),99)=99,IF(IFERROR(SEARCH("H350",M715),99)=99,IF(IFERROR(SEARCH("H350",R715),99)=99,IF(IFERROR(SEARCH("H351",N715),99)=99,IF(IFERROR(SEARCH("H351",O715),99)=99,IF(IFERROR(SEARCH("H351",Q715),99)=99,IF(IFERROR(SEARCH("H351",M715),99)=99,IF(IFERROR(SEARCH("H351",R715),99)=99,IF(IFERROR(SEARCH("carcinogenic",P715),99)=99,IF(IFERROR(SEARCH("suspected carcinogenic",S715),99)=99,0,Scoring!$E$12),Scoring!$E$11),Scoring!$E$10),Scoring!$E$10),Scoring!$E$10),Scoring!$E$10),Scoring!$E$10),Scoring!$E$10),Scoring!$E$10),Scoring!$E$10),Scoring!$E$10),Scoring!$E$10)</f>
        <v>1</v>
      </c>
      <c r="AA715" s="78">
        <f>IF(IFERROR(SEARCH("H340",N715),99)=99,IF(IFERROR(SEARCH("H340",O715),99)=99,IF(IFERROR(SEARCH("H340",Q715),99)=99,IF(IFERROR(SEARCH("H340",M715),99)=99,IF(IFERROR(SEARCH("H340",R715),99)=99,IF(IFERROR(SEARCH("H341",N715),99)=99,IF(IFERROR(SEARCH("H341",O715),99)=99,IF(IFERROR(SEARCH("H341",Q715),99)=99,IF(IFERROR(SEARCH("H341",M715),99)=99,IF(IFERROR(SEARCH("H341",R715),99)=99,IF(IFERROR(SEARCH("mutagenic",P715),99)=99,IF(IFERROR(SEARCH("suspected mutagenic",S715),99)=99,0,Scoring!$E$15),Scoring!$E$14),Scoring!$E$13),Scoring!$E$13),Scoring!$E$13),Scoring!$E$13),Scoring!$E$13),Scoring!$E$13),Scoring!$E$13),Scoring!$E$13),Scoring!$E$13),Scoring!$E$13)</f>
        <v>1</v>
      </c>
      <c r="AB715" s="78">
        <f>IF(IFERROR(SEARCH("H360",N715),99)=99,IF(IFERROR(SEARCH("H360",O715),99)=99,IF(IFERROR(SEARCH("H360",Q715),99)=99,IF(IFERROR(SEARCH("H360",M715),99)=99,IF(IFERROR(SEARCH("H360",R715),99)=99,IF(IFERROR(SEARCH("H361",N715),99)=99,IF(IFERROR(SEARCH("H361",O715),99)=99,IF(IFERROR(SEARCH("H361",Q715),99)=99,IF(IFERROR(SEARCH("H361",M715),99)=99,IF(IFERROR(SEARCH("H361",R715),99)=99,IF(IFERROR(SEARCH("reproduction",P715),99)=99,IF(IFERROR(SEARCH("suspected reprotoxic",S715),99)=99,IF(IFERROR(SEARCH("reprotoxic",S715),99)=99,IF(IFERROR(SEARCH("reprotoxic",K715),99)=99,0,Scoring!$E$18),Scoring!$E$18),Scoring!$E$19),Scoring!$E$17),Scoring!$E$16),Scoring!$E$16),Scoring!$E$16),Scoring!$E$16),Scoring!$E$16),Scoring!$E$16),Scoring!$E$16),Scoring!$E$16),Scoring!$E$16),Scoring!$E$16)</f>
        <v>0</v>
      </c>
      <c r="AC715" s="78">
        <f>IF(IFERROR(SEARCH("57f",L715),99)=99,IF(IFERROR(SEARCH("57(f)",P715),99)=99,0,Scoring!$E$20),Scoring!$E$20)</f>
        <v>0</v>
      </c>
      <c r="AD715" s="78">
        <f>IF(IFERROR(SEARCH("CAT1",T715),99)=99,IF(IFERROR(SEARCH("CAT2",T715),99)=99,IF(IFERROR(SEARCH("CAT3",T715),99)=99,IF(IFERROR(SEARCH("concluded to be endocrine",K715),99)=99,IF(IFERROR(SEARCH("categorised as endocrine",K715),99)=99,IF(IFERROR(SEARCH("endocrine disrupting",P715),99)=99,IF(IFERROR(SEARCH("endocrine disrupting",K715),99)=99,IF(IFERROR(SEARCH("suspected endocrine",S715),99)=99,IF(IFERROR(SEARCH("potential endocrine",S715),99)=99,0,Scoring!$E$25),Scoring!$E$25),Scoring!$E$24),Scoring!$E$24),Scoring!$E$24),Scoring!$E$24),Scoring!$E$23),Scoring!$E$22),Scoring!$E$21)</f>
        <v>0</v>
      </c>
      <c r="AE715" s="78">
        <f>IF(IFERROR(SEARCH("suspected sensitiser",S715),99)=99,IF(IFERROR(SEARCH("sensitiser",S715),99)=99,IF(IFERROR(SEARCH("other hazard based concern",S715),99)=99,0,Scoring!$E$28),Scoring!$E$26),Scoring!$E$27)</f>
        <v>0</v>
      </c>
      <c r="AF715" s="78">
        <f>IF(IFERROR(M715,1)=1,IF(IFERROR(N715,1)=1,IF(IFERROR(O715,1)=1,IF(IFERROR(Q715,1)=1,IF(IFERROR(R715,1)=1,IF(IFERROR(T715,1)=1,IF(IFERROR(K715,1)=1,IF(IFERROR(P715,1)=1,IF(IFERROR(S715,1)=1,Scoring!$E$29,0),0),0),0),0),0),0),0),0)</f>
        <v>0</v>
      </c>
      <c r="AG715" s="78">
        <f t="shared" si="56"/>
        <v>3</v>
      </c>
      <c r="AI715" s="93"/>
      <c r="AJ715" s="94"/>
      <c r="AK715" s="76"/>
      <c r="AL715" s="75"/>
      <c r="AN715" s="79"/>
      <c r="AO715" s="79"/>
      <c r="AP715" s="79"/>
      <c r="AQ715" s="79"/>
      <c r="AR715" s="79"/>
      <c r="AS715" s="78"/>
      <c r="AU715" s="79">
        <f>IF(IFERROR(F715,99)=99,IF(IFERROR(G715,99)=99,IF(IFERROR(H715,99)=99,IF(IFERROR(I715,99)=99,IF(IFERROR(E715,99)=99,IF(IFERROR(J715,99)=99,0,Scoring!$B$7),Scoring!$B$3),Scoring!$B$2),Scoring!$B$6),Scoring!$B$5),Scoring!$B$4)</f>
        <v>0.3</v>
      </c>
      <c r="AV715" s="78">
        <f t="shared" si="57"/>
        <v>0.89999999999999991</v>
      </c>
      <c r="AW715" s="78"/>
      <c r="AX715" s="66"/>
      <c r="AY715" s="78"/>
      <c r="AZ715" s="76"/>
      <c r="BA715" s="76"/>
      <c r="BB715" s="76"/>
    </row>
    <row r="716" spans="1:54" x14ac:dyDescent="0.25">
      <c r="A716" s="77" t="s">
        <v>7641</v>
      </c>
      <c r="B716" s="76" t="str">
        <f t="shared" si="58"/>
        <v>285-505-6</v>
      </c>
      <c r="C716" s="77" t="s">
        <v>2420</v>
      </c>
      <c r="D716" s="77" t="s">
        <v>2421</v>
      </c>
      <c r="E716" s="76" t="str">
        <f>IF(C716="-",IF(A716="-",VLOOKUP(D716,'sin-list 180320_update'!$C$2:$C$835,1,FALSE),VLOOKUP(A716,'sin-list 180320_update'!$A$2:$A$835,1,FALSE)),VLOOKUP(C716,'sin-list 180320_update'!$B$2:$B$835,1,FALSE))</f>
        <v>285-505-6</v>
      </c>
      <c r="F716" s="76" t="e">
        <f>IF($C716="-",IF($A716="-",VLOOKUP($D716,'REACH Bilaga XVII_update'!$A$5:$A$131,1,FALSE),VLOOKUP($A716,'REACH Bilaga XVII_update'!$C$5:$C$131,1,FALSE)),VLOOKUP($C716,'REACH Bilaga XVII_update'!$B$5:$B$131,1,FALSE))</f>
        <v>#N/A</v>
      </c>
      <c r="G716" s="76" t="e">
        <f>IF($C716="-",IF($A716="-",VLOOKUP($D716,' REACH Bilaga 59_update'!$A$5:$A$210,1,FALSE),VLOOKUP($A716,' REACH Bilaga 59_update'!$D$5:$D$210,1,FALSE)),VLOOKUP($C716,' REACH Bilaga 59_update'!$C$5:$C$210,1,FALSE))</f>
        <v>#N/A</v>
      </c>
      <c r="H716" s="76" t="e">
        <f>IF($C716="-",IF($A716="-",VLOOKUP($D716,'REACH Bilaga XIV_update'!$A$5:$A$110,1,FALSE),VLOOKUP($A716,'REACH Bilaga XIV_update'!$D$5:$D$110,1,FALSE)),VLOOKUP($C716,'REACH Bilaga XIV_update'!$C$5:$C$110,1,FALSE))</f>
        <v>#N/A</v>
      </c>
      <c r="I716" s="76" t="e">
        <f>IF($C716="-",IF($A716="-",VLOOKUP($D716,CoRAP_update!$A$5:$A$376,1,FALSE),VLOOKUP($A716,CoRAP_update!$D$5:$D$376,1,FALSE)),VLOOKUP($C716,CoRAP_update!$C$5:$C$376,1,FALSE))</f>
        <v>#N/A</v>
      </c>
      <c r="J716" s="76" t="e">
        <f>IF($C716="-",IF($A716="-",VLOOKUP($D716,EDC_update!$C$2:$C$450,1,FALSE),VLOOKUP($A716,EDC_update!$B$2:$B$450,1,FALSE)),VLOOKUP($C716,EDC_update!$L$2:$L$450,1,FALSE))</f>
        <v>#N/A</v>
      </c>
      <c r="K716" s="76" t="str">
        <f>IF($C716="-",IF($A716="-",IF(VLOOKUP($D716,'sin-list 180320_update'!$C$2:$S$835,3,FALSE)="",NA(),VLOOKUP($D716,'sin-list 180320_update'!$C$2:$S$835,3,FALSE)),IF(VLOOKUP($A716,'sin-list 180320_update'!$A$2:$S$835,5,FALSE)="",NA(),VLOOKUP($A716,'sin-list 180320_update'!$A$2:$S$835,5,FALSE))),IF(VLOOKUP($C716,'sin-list 180320_update'!$B$2:$S$835,4,FALSE)="",NA(),VLOOKUP($C716,'sin-list 180320_update'!$B$2:$S$835,4,FALSE)))</f>
        <v>Classified CMR according to Annex VI of Regulation 1272/2008</v>
      </c>
      <c r="L716" s="76" t="str">
        <f>IF($C716="-",IF($A716="-",VLOOKUP($D716,'sin-list 180320_update'!$C$2:$S$835,6,FALSE),VLOOKUP($A716,'sin-list 180320_update'!$A$2:$S$835,8,FALSE)),VLOOKUP($C716,'sin-list 180320_update'!$B$2:$S$835,7,FALSE))</f>
        <v>Carc. 1B</v>
      </c>
      <c r="M716" s="76" t="str">
        <f>IF($C716="-",IF($A716="-",IF(VLOOKUP($D716,'sin-list 180320_update'!$C$2:$S$835,8,FALSE)="",NA(),VLOOKUP($D716,'sin-list 180320_update'!$C$2:$S$835,8,FALSE)),IF(VLOOKUP($A716,'sin-list 180320_update'!$A$2:$S$835,10,FALSE)="",NA(),VLOOKUP($A716,'sin-list 180320_update'!$A$2:$S$835,10,FALSE))),IF(VLOOKUP($C716,'sin-list 180320_update'!$B$2:$S$835,9,FALSE)="",NA(),VLOOKUP($C716,'sin-list 180320_update'!$B$2:$S$835,9,FALSE)))</f>
        <v>H350</v>
      </c>
      <c r="N716" s="76" t="e">
        <f>IF($C716="-",IF($A716="-",IF(VLOOKUP($D716,'REACH Bilaga XVII_update'!$A$5:$E$131,4,FALSE)="",NA(),VLOOKUP($D716,'REACH Bilaga XVII_update'!$A$5:$E$131,4,FALSE)),IF(VLOOKUP($A716,'REACH Bilaga XVII_update'!$C$5:$D$131,2,FALSE)="",NA(),VLOOKUP($A716,'REACH Bilaga XVII_update'!$C$5:$D$131,2,FALSE))),IF(VLOOKUP($C716,'REACH Bilaga XVII_update'!$B$5:$D$131,3,FALSE)="",NA(),VLOOKUP($C716,'REACH Bilaga XVII_update'!$B$5:$D$131,3,FALSE)))</f>
        <v>#N/A</v>
      </c>
      <c r="O716" s="76" t="e">
        <f>IF($C716="-",IF($A716="-",IF(VLOOKUP($D716,' REACH Bilaga 59_update'!$A$5:$E$210,5,FALSE)="",NA(),VLOOKUP($D716,' REACH Bilaga 59_update'!$A$5:$E$210,5,FALSE)),IF(VLOOKUP($A716,' REACH Bilaga 59_update'!$D$5:$E$210,2,FALSE)="",NA(),VLOOKUP($A716,' REACH Bilaga 59_update'!$D$5:$E$210,2,FALSE))),IF(VLOOKUP($C716,' REACH Bilaga 59_update'!$C$5:$E$210,3,FALSE)="",NA(),VLOOKUP($C716,' REACH Bilaga 59_update'!$C$5:$E$210,3,FALSE)))</f>
        <v>#N/A</v>
      </c>
      <c r="P716" s="76" t="e">
        <f>IF(C716="-",IF(A716="-",IFERROR(VLOOKUP($D716,' REACH Bilaga 59_update'!$A$5:$F$210,MATCH(Sammanfattning!P$1,' REACH Bilaga 59_update'!$A$4:$F$4,0),FALSE),VLOOKUP($D716,'REACH Bilaga XIV_update'!$A$4:$H$110,MATCH(Sammanfattning!P$1,'REACH Bilaga XIV_update'!$A$4:$H$4,0),FALSE)),IFERROR(VLOOKUP($A716,' REACH Bilaga 59_update'!$D$5:$F$210,MATCH(Sammanfattning!P$1,' REACH Bilaga 59_update'!$D$4:$F$4,0),FALSE),VLOOKUP($A716,'REACH Bilaga XIV_update'!$D$4:$H$110,MATCH(Sammanfattning!P$1,'REACH Bilaga XIV_update'!$D$4:$H$4,0),FALSE))),IFERROR(VLOOKUP($C716,' REACH Bilaga 59_update'!$C$5:$F$210,MATCH(Sammanfattning!P$1,' REACH Bilaga 59_update'!$C$4:$F$4,0),FALSE),VLOOKUP($C716,'REACH Bilaga XIV_update'!$C$4:$H$110,MATCH(Sammanfattning!P$1,'REACH Bilaga XIV_update'!$C$4:$H$4,0),FALSE)))</f>
        <v>#N/A</v>
      </c>
      <c r="Q716" s="76" t="e">
        <f>IF($C716="-",IF($A716="-",IF(VLOOKUP($D716,'REACH Bilaga XIV_update'!$A$5:$I$110,9,FALSE)="",NA(),VLOOKUP($D716,'REACH Bilaga XIV_update'!$A$5:$I$110,9,FALSE)),IF(VLOOKUP($A716,'REACH Bilaga XIV_update'!$D$5:$I$110,6,FALSE)="",NA(),VLOOKUP($A716,'REACH Bilaga XIV_update'!$D$5:$I$110,6,FALSE))),IF(VLOOKUP($C716,'REACH Bilaga XIV_update'!$C$5:$I$110,7,FALSE)="",NA(),VLOOKUP($C716,'REACH Bilaga XIV_update'!$C$5:$I$110,7,FALSE)))</f>
        <v>#N/A</v>
      </c>
      <c r="R716" s="76" t="e">
        <f>IF($C716="-",IF($A716="-",IF(VLOOKUP($D716,CoRAP_update!$A$5:$O$376,15,FALSE)="",NA(),VLOOKUP($D716,CoRAP_update!$A$5:$O$376,15,FALSE)),IF(VLOOKUP($A716,CoRAP_update!$D$5:$O$376,12,FALSE)="",NA(),VLOOKUP($A716,CoRAP_update!$D$5:$O$376,12,FALSE))),IF(VLOOKUP($C716,CoRAP_update!$C$5:$O$376,13,FALSE)="",NA(),VLOOKUP($C716,CoRAP_update!$C$5:$O$376,13,FALSE)))</f>
        <v>#N/A</v>
      </c>
      <c r="S716" s="144" t="e">
        <f>IF($C716="-",IF($A716="-",VLOOKUP($D716,CoRAP_update!$A$5:$J$376,MATCH(Sammanfattning!S$1,CoRAP_update!$A$4:$J$4,0),FALSE),VLOOKUP($A716,CoRAP_update!$D$5:$J$376,MATCH(Sammanfattning!S$1,CoRAP_update!$D$4:$J$4,0),FALSE)),VLOOKUP($C716,CoRAP_update!$C$5:$J$376,MATCH(Sammanfattning!S$1,CoRAP_update!$C$4:$J$4,0),FALSE))</f>
        <v>#N/A</v>
      </c>
      <c r="T716" s="76" t="e">
        <f>IF($A716="-",VLOOKUP($D716,EDC_update!$C$2:$F$450,4,FALSE),VLOOKUP($A716,EDC_update!$B$2:$F$450,5,FALSE))</f>
        <v>#N/A</v>
      </c>
      <c r="V716" s="78">
        <f>IF(IFERROR(SEARCH("PBT",P716),99)=99,IF(IFERROR(SEARCH("suspected PBT",S716),99)=99,IF(IFERROR(SEARCH("concluded to be PBT",K716),99)=99,IF(IFERROR(SEARCH("PBT",S716),99)=99,IF(IFERROR(SEARCH("PBT cand",L716),99)=99,IF(IFERROR(SEARCH("PBT",L716),99)=99,IF(IFERROR(SEARCH("persistent, bioackumulative and toxic properties",K716),99)=99,0,Scoring!$E$3),Scoring!$E$3),Scoring!$E$7),Scoring!$E$3),Scoring!$E$5),Scoring!$E$6),Scoring!$E$3)</f>
        <v>0</v>
      </c>
      <c r="W716" s="78">
        <f>IF(IFERROR(SEARCH("vPvB",P716),99)=99,IF(IFERROR(SEARCH("suspected pbt/vPvB",S716),99)=99,IF(IFERROR(SEARCH("vPvB",S716),99)=99,IF(IFERROR(SEARCH("concluded to be a vPvB",S716),99)=99,IF(IFERROR(SEARCH("identified as vPvB",K716),99)=99,IF(IFERROR(SEARCH("concluded to be a vPvB",K716),99)=99,IF(IFERROR(SEARCH("concluded to be both pbt and vPvB",S716),99)=99,IF(IFERROR(SEARCH("concluded to be both pbt and vPvB",K716),99)=99,0,Scoring!$E$5),Scoring!$E$5),Scoring!$E$5),Scoring!$E$5),Scoring!$E$5),Scoring!$E$4),Scoring!$E$6),Scoring!$E$4)</f>
        <v>0</v>
      </c>
      <c r="X716" s="78">
        <f>IF(IFERROR(SEARCH("H410",N716),99)=99,IF(IFERROR(SEARCH("H410",O716),99)=99,IF(IFERROR(SEARCH("H410",Q716),99)=99,IF(IFERROR(SEARCH("H410",M716),99)=99,IF(IFERROR(SEARCH("H410",R716),99)=99,IF(IFERROR(SEARCH("H411",N716),99)=99,IF(IFERROR(SEARCH("H411",O716),99)=99,IF(IFERROR(SEARCH("H411",Q716),99)=99,IF(IFERROR(SEARCH("H411",M716),99)=99,IF(IFERROR(SEARCH("H411",R716),99)=99,IF(IFERROR(SEARCH("H413",N716),99)=99,IF(IFERROR(SEARCH("H413",O716),99)=99,IF(IFERROR(SEARCH("H413",Q716),99)=99,IF(IFERROR(SEARCH("H413",M716),99)=99,IF(IFERROR(SEARCH("H413",R716),99)=99,IF(IFERROR(SEARCH("H412",N716),99)=99,IF(IFERROR(SEARCH("H412",O716),99)=99,IF(IFERROR(SEARCH("H412",Q716),99)=99,IF(IFERROR(SEARCH("H412",M716),99)=99,IF(IFERROR(SEARCH("H412",R716),99)=99,0,Scoring!$E$2),Scoring!$E$2),Scoring!$E$2),Scoring!$E$2),Scoring!$E$2),Scoring!$E$2),Scoring!$E$2),Scoring!$E$2),Scoring!$E$2),Scoring!$E$2),Scoring!$E$2),Scoring!$E$2),Scoring!$E$2),Scoring!$E$2),Scoring!$E$2),Scoring!$E$2),Scoring!$E$2),Scoring!$E$2),Scoring!$E$2),Scoring!$E$2)</f>
        <v>0</v>
      </c>
      <c r="Y716" s="78">
        <f>IF(IFERROR(SEARCH("CMR",K716),99)=99,IF(IFERROR(SEARCH("Suspected CMR",S716),99)=99,IF(IFERROR(SEARCH("CMR",S716),99)=99,0,Scoring!$E$8),Scoring!$E$9),Scoring!$E$8)</f>
        <v>3</v>
      </c>
      <c r="Z716" s="78">
        <f>IF(IFERROR(SEARCH("H350",N716),99)=99,IF(IFERROR(SEARCH("H350",O716),99)=99,IF(IFERROR(SEARCH("H350",Q716),99)=99,IF(IFERROR(SEARCH("H350",M716),99)=99,IF(IFERROR(SEARCH("H350",R716),99)=99,IF(IFERROR(SEARCH("H351",N716),99)=99,IF(IFERROR(SEARCH("H351",O716),99)=99,IF(IFERROR(SEARCH("H351",Q716),99)=99,IF(IFERROR(SEARCH("H351",M716),99)=99,IF(IFERROR(SEARCH("H351",R716),99)=99,IF(IFERROR(SEARCH("carcinogenic",P716),99)=99,IF(IFERROR(SEARCH("suspected carcinogenic",S716),99)=99,0,Scoring!$E$12),Scoring!$E$11),Scoring!$E$10),Scoring!$E$10),Scoring!$E$10),Scoring!$E$10),Scoring!$E$10),Scoring!$E$10),Scoring!$E$10),Scoring!$E$10),Scoring!$E$10),Scoring!$E$10)</f>
        <v>1</v>
      </c>
      <c r="AA716" s="78">
        <f>IF(IFERROR(SEARCH("H340",N716),99)=99,IF(IFERROR(SEARCH("H340",O716),99)=99,IF(IFERROR(SEARCH("H340",Q716),99)=99,IF(IFERROR(SEARCH("H340",M716),99)=99,IF(IFERROR(SEARCH("H340",R716),99)=99,IF(IFERROR(SEARCH("H341",N716),99)=99,IF(IFERROR(SEARCH("H341",O716),99)=99,IF(IFERROR(SEARCH("H341",Q716),99)=99,IF(IFERROR(SEARCH("H341",M716),99)=99,IF(IFERROR(SEARCH("H341",R716),99)=99,IF(IFERROR(SEARCH("mutagenic",P716),99)=99,IF(IFERROR(SEARCH("suspected mutagenic",S716),99)=99,0,Scoring!$E$15),Scoring!$E$14),Scoring!$E$13),Scoring!$E$13),Scoring!$E$13),Scoring!$E$13),Scoring!$E$13),Scoring!$E$13),Scoring!$E$13),Scoring!$E$13),Scoring!$E$13),Scoring!$E$13)</f>
        <v>0</v>
      </c>
      <c r="AB716" s="78">
        <f>IF(IFERROR(SEARCH("H360",N716),99)=99,IF(IFERROR(SEARCH("H360",O716),99)=99,IF(IFERROR(SEARCH("H360",Q716),99)=99,IF(IFERROR(SEARCH("H360",M716),99)=99,IF(IFERROR(SEARCH("H360",R716),99)=99,IF(IFERROR(SEARCH("H361",N716),99)=99,IF(IFERROR(SEARCH("H361",O716),99)=99,IF(IFERROR(SEARCH("H361",Q716),99)=99,IF(IFERROR(SEARCH("H361",M716),99)=99,IF(IFERROR(SEARCH("H361",R716),99)=99,IF(IFERROR(SEARCH("reproduction",P716),99)=99,IF(IFERROR(SEARCH("suspected reprotoxic",S716),99)=99,IF(IFERROR(SEARCH("reprotoxic",S716),99)=99,IF(IFERROR(SEARCH("reprotoxic",K716),99)=99,0,Scoring!$E$18),Scoring!$E$18),Scoring!$E$19),Scoring!$E$17),Scoring!$E$16),Scoring!$E$16),Scoring!$E$16),Scoring!$E$16),Scoring!$E$16),Scoring!$E$16),Scoring!$E$16),Scoring!$E$16),Scoring!$E$16),Scoring!$E$16)</f>
        <v>0</v>
      </c>
      <c r="AC716" s="78">
        <f>IF(IFERROR(SEARCH("57f",L716),99)=99,IF(IFERROR(SEARCH("57(f)",P716),99)=99,0,Scoring!$E$20),Scoring!$E$20)</f>
        <v>0</v>
      </c>
      <c r="AD716" s="78">
        <f>IF(IFERROR(SEARCH("CAT1",T716),99)=99,IF(IFERROR(SEARCH("CAT2",T716),99)=99,IF(IFERROR(SEARCH("CAT3",T716),99)=99,IF(IFERROR(SEARCH("concluded to be endocrine",K716),99)=99,IF(IFERROR(SEARCH("categorised as endocrine",K716),99)=99,IF(IFERROR(SEARCH("endocrine disrupting",P716),99)=99,IF(IFERROR(SEARCH("endocrine disrupting",K716),99)=99,IF(IFERROR(SEARCH("suspected endocrine",S716),99)=99,IF(IFERROR(SEARCH("potential endocrine",S716),99)=99,0,Scoring!$E$25),Scoring!$E$25),Scoring!$E$24),Scoring!$E$24),Scoring!$E$24),Scoring!$E$24),Scoring!$E$23),Scoring!$E$22),Scoring!$E$21)</f>
        <v>0</v>
      </c>
      <c r="AE716" s="78">
        <f>IF(IFERROR(SEARCH("suspected sensitiser",S716),99)=99,IF(IFERROR(SEARCH("sensitiser",S716),99)=99,IF(IFERROR(SEARCH("other hazard based concern",S716),99)=99,0,Scoring!$E$28),Scoring!$E$26),Scoring!$E$27)</f>
        <v>0</v>
      </c>
      <c r="AF716" s="78">
        <f>IF(IFERROR(M716,1)=1,IF(IFERROR(N716,1)=1,IF(IFERROR(O716,1)=1,IF(IFERROR(Q716,1)=1,IF(IFERROR(R716,1)=1,IF(IFERROR(T716,1)=1,IF(IFERROR(K716,1)=1,IF(IFERROR(P716,1)=1,IF(IFERROR(S716,1)=1,Scoring!$E$29,0),0),0),0),0),0),0),0),0)</f>
        <v>0</v>
      </c>
      <c r="AG716" s="78">
        <f t="shared" si="56"/>
        <v>3</v>
      </c>
      <c r="AI716" s="93"/>
      <c r="AJ716" s="94"/>
      <c r="AK716" s="76"/>
      <c r="AL716" s="75"/>
      <c r="AN716" s="79"/>
      <c r="AO716" s="79"/>
      <c r="AP716" s="79"/>
      <c r="AQ716" s="79"/>
      <c r="AR716" s="79"/>
      <c r="AS716" s="78"/>
      <c r="AU716" s="79">
        <f>IF(IFERROR(F716,99)=99,IF(IFERROR(G716,99)=99,IF(IFERROR(H716,99)=99,IF(IFERROR(I716,99)=99,IF(IFERROR(E716,99)=99,IF(IFERROR(J716,99)=99,0,Scoring!$B$7),Scoring!$B$3),Scoring!$B$2),Scoring!$B$6),Scoring!$B$5),Scoring!$B$4)</f>
        <v>0.3</v>
      </c>
      <c r="AV716" s="78">
        <f t="shared" si="57"/>
        <v>0.89999999999999991</v>
      </c>
      <c r="AW716" s="78"/>
      <c r="AX716" s="66"/>
      <c r="AY716" s="78"/>
      <c r="AZ716" s="76"/>
      <c r="BA716" s="76"/>
      <c r="BB716" s="76"/>
    </row>
    <row r="717" spans="1:54" x14ac:dyDescent="0.25">
      <c r="A717" s="77" t="s">
        <v>7642</v>
      </c>
      <c r="B717" s="76" t="str">
        <f t="shared" si="58"/>
        <v>285-509-8</v>
      </c>
      <c r="C717" s="77" t="s">
        <v>2422</v>
      </c>
      <c r="D717" s="77" t="s">
        <v>2423</v>
      </c>
      <c r="E717" s="76" t="str">
        <f>IF(C717="-",IF(A717="-",VLOOKUP(D717,'sin-list 180320_update'!$C$2:$C$835,1,FALSE),VLOOKUP(A717,'sin-list 180320_update'!$A$2:$A$835,1,FALSE)),VLOOKUP(C717,'sin-list 180320_update'!$B$2:$B$835,1,FALSE))</f>
        <v>285-509-8</v>
      </c>
      <c r="F717" s="76" t="e">
        <f>IF($C717="-",IF($A717="-",VLOOKUP($D717,'REACH Bilaga XVII_update'!$A$5:$A$131,1,FALSE),VLOOKUP($A717,'REACH Bilaga XVII_update'!$C$5:$C$131,1,FALSE)),VLOOKUP($C717,'REACH Bilaga XVII_update'!$B$5:$B$131,1,FALSE))</f>
        <v>#N/A</v>
      </c>
      <c r="G717" s="76" t="e">
        <f>IF($C717="-",IF($A717="-",VLOOKUP($D717,' REACH Bilaga 59_update'!$A$5:$A$210,1,FALSE),VLOOKUP($A717,' REACH Bilaga 59_update'!$D$5:$D$210,1,FALSE)),VLOOKUP($C717,' REACH Bilaga 59_update'!$C$5:$C$210,1,FALSE))</f>
        <v>#N/A</v>
      </c>
      <c r="H717" s="76" t="e">
        <f>IF($C717="-",IF($A717="-",VLOOKUP($D717,'REACH Bilaga XIV_update'!$A$5:$A$110,1,FALSE),VLOOKUP($A717,'REACH Bilaga XIV_update'!$D$5:$D$110,1,FALSE)),VLOOKUP($C717,'REACH Bilaga XIV_update'!$C$5:$C$110,1,FALSE))</f>
        <v>#N/A</v>
      </c>
      <c r="I717" s="76" t="e">
        <f>IF($C717="-",IF($A717="-",VLOOKUP($D717,CoRAP_update!$A$5:$A$376,1,FALSE),VLOOKUP($A717,CoRAP_update!$D$5:$D$376,1,FALSE)),VLOOKUP($C717,CoRAP_update!$C$5:$C$376,1,FALSE))</f>
        <v>#N/A</v>
      </c>
      <c r="J717" s="76" t="e">
        <f>IF($C717="-",IF($A717="-",VLOOKUP($D717,EDC_update!$C$2:$C$450,1,FALSE),VLOOKUP($A717,EDC_update!$B$2:$B$450,1,FALSE)),VLOOKUP($C717,EDC_update!$L$2:$L$450,1,FALSE))</f>
        <v>#N/A</v>
      </c>
      <c r="K717" s="76" t="str">
        <f>IF($C717="-",IF($A717="-",IF(VLOOKUP($D717,'sin-list 180320_update'!$C$2:$S$835,3,FALSE)="",NA(),VLOOKUP($D717,'sin-list 180320_update'!$C$2:$S$835,3,FALSE)),IF(VLOOKUP($A717,'sin-list 180320_update'!$A$2:$S$835,5,FALSE)="",NA(),VLOOKUP($A717,'sin-list 180320_update'!$A$2:$S$835,5,FALSE))),IF(VLOOKUP($C717,'sin-list 180320_update'!$B$2:$S$835,4,FALSE)="",NA(),VLOOKUP($C717,'sin-list 180320_update'!$B$2:$S$835,4,FALSE)))</f>
        <v>Classified CMR according to Annex VI of Regulation 1272/2008. (Might not apply when contaminants are below below legal thresholds and/or full refining history is known)</v>
      </c>
      <c r="L717" s="76" t="str">
        <f>IF($C717="-",IF($A717="-",VLOOKUP($D717,'sin-list 180320_update'!$C$2:$S$835,6,FALSE),VLOOKUP($A717,'sin-list 180320_update'!$A$2:$S$835,8,FALSE)),VLOOKUP($C717,'sin-list 180320_update'!$B$2:$S$835,7,FALSE))</f>
        <v>Carc. 1B
Muta. 1B
Asp. Tox. 1</v>
      </c>
      <c r="M717" s="76" t="str">
        <f>IF($C717="-",IF($A717="-",IF(VLOOKUP($D717,'sin-list 180320_update'!$C$2:$S$835,8,FALSE)="",NA(),VLOOKUP($D717,'sin-list 180320_update'!$C$2:$S$835,8,FALSE)),IF(VLOOKUP($A717,'sin-list 180320_update'!$A$2:$S$835,10,FALSE)="",NA(),VLOOKUP($A717,'sin-list 180320_update'!$A$2:$S$835,10,FALSE))),IF(VLOOKUP($C717,'sin-list 180320_update'!$B$2:$S$835,9,FALSE)="",NA(),VLOOKUP($C717,'sin-list 180320_update'!$B$2:$S$835,9,FALSE)))</f>
        <v>H350
H340
H304</v>
      </c>
      <c r="N717" s="76" t="e">
        <f>IF($C717="-",IF($A717="-",IF(VLOOKUP($D717,'REACH Bilaga XVII_update'!$A$5:$E$131,4,FALSE)="",NA(),VLOOKUP($D717,'REACH Bilaga XVII_update'!$A$5:$E$131,4,FALSE)),IF(VLOOKUP($A717,'REACH Bilaga XVII_update'!$C$5:$D$131,2,FALSE)="",NA(),VLOOKUP($A717,'REACH Bilaga XVII_update'!$C$5:$D$131,2,FALSE))),IF(VLOOKUP($C717,'REACH Bilaga XVII_update'!$B$5:$D$131,3,FALSE)="",NA(),VLOOKUP($C717,'REACH Bilaga XVII_update'!$B$5:$D$131,3,FALSE)))</f>
        <v>#N/A</v>
      </c>
      <c r="O717" s="76" t="e">
        <f>IF($C717="-",IF($A717="-",IF(VLOOKUP($D717,' REACH Bilaga 59_update'!$A$5:$E$210,5,FALSE)="",NA(),VLOOKUP($D717,' REACH Bilaga 59_update'!$A$5:$E$210,5,FALSE)),IF(VLOOKUP($A717,' REACH Bilaga 59_update'!$D$5:$E$210,2,FALSE)="",NA(),VLOOKUP($A717,' REACH Bilaga 59_update'!$D$5:$E$210,2,FALSE))),IF(VLOOKUP($C717,' REACH Bilaga 59_update'!$C$5:$E$210,3,FALSE)="",NA(),VLOOKUP($C717,' REACH Bilaga 59_update'!$C$5:$E$210,3,FALSE)))</f>
        <v>#N/A</v>
      </c>
      <c r="P717" s="76" t="e">
        <f>IF(C717="-",IF(A717="-",IFERROR(VLOOKUP($D717,' REACH Bilaga 59_update'!$A$5:$F$210,MATCH(Sammanfattning!P$1,' REACH Bilaga 59_update'!$A$4:$F$4,0),FALSE),VLOOKUP($D717,'REACH Bilaga XIV_update'!$A$4:$H$110,MATCH(Sammanfattning!P$1,'REACH Bilaga XIV_update'!$A$4:$H$4,0),FALSE)),IFERROR(VLOOKUP($A717,' REACH Bilaga 59_update'!$D$5:$F$210,MATCH(Sammanfattning!P$1,' REACH Bilaga 59_update'!$D$4:$F$4,0),FALSE),VLOOKUP($A717,'REACH Bilaga XIV_update'!$D$4:$H$110,MATCH(Sammanfattning!P$1,'REACH Bilaga XIV_update'!$D$4:$H$4,0),FALSE))),IFERROR(VLOOKUP($C717,' REACH Bilaga 59_update'!$C$5:$F$210,MATCH(Sammanfattning!P$1,' REACH Bilaga 59_update'!$C$4:$F$4,0),FALSE),VLOOKUP($C717,'REACH Bilaga XIV_update'!$C$4:$H$110,MATCH(Sammanfattning!P$1,'REACH Bilaga XIV_update'!$C$4:$H$4,0),FALSE)))</f>
        <v>#N/A</v>
      </c>
      <c r="Q717" s="76" t="e">
        <f>IF($C717="-",IF($A717="-",IF(VLOOKUP($D717,'REACH Bilaga XIV_update'!$A$5:$I$110,9,FALSE)="",NA(),VLOOKUP($D717,'REACH Bilaga XIV_update'!$A$5:$I$110,9,FALSE)),IF(VLOOKUP($A717,'REACH Bilaga XIV_update'!$D$5:$I$110,6,FALSE)="",NA(),VLOOKUP($A717,'REACH Bilaga XIV_update'!$D$5:$I$110,6,FALSE))),IF(VLOOKUP($C717,'REACH Bilaga XIV_update'!$C$5:$I$110,7,FALSE)="",NA(),VLOOKUP($C717,'REACH Bilaga XIV_update'!$C$5:$I$110,7,FALSE)))</f>
        <v>#N/A</v>
      </c>
      <c r="R717" s="76" t="e">
        <f>IF($C717="-",IF($A717="-",IF(VLOOKUP($D717,CoRAP_update!$A$5:$O$376,15,FALSE)="",NA(),VLOOKUP($D717,CoRAP_update!$A$5:$O$376,15,FALSE)),IF(VLOOKUP($A717,CoRAP_update!$D$5:$O$376,12,FALSE)="",NA(),VLOOKUP($A717,CoRAP_update!$D$5:$O$376,12,FALSE))),IF(VLOOKUP($C717,CoRAP_update!$C$5:$O$376,13,FALSE)="",NA(),VLOOKUP($C717,CoRAP_update!$C$5:$O$376,13,FALSE)))</f>
        <v>#N/A</v>
      </c>
      <c r="S717" s="144" t="e">
        <f>IF($C717="-",IF($A717="-",VLOOKUP($D717,CoRAP_update!$A$5:$J$376,MATCH(Sammanfattning!S$1,CoRAP_update!$A$4:$J$4,0),FALSE),VLOOKUP($A717,CoRAP_update!$D$5:$J$376,MATCH(Sammanfattning!S$1,CoRAP_update!$D$4:$J$4,0),FALSE)),VLOOKUP($C717,CoRAP_update!$C$5:$J$376,MATCH(Sammanfattning!S$1,CoRAP_update!$C$4:$J$4,0),FALSE))</f>
        <v>#N/A</v>
      </c>
      <c r="T717" s="76" t="e">
        <f>IF($A717="-",VLOOKUP($D717,EDC_update!$C$2:$F$450,4,FALSE),VLOOKUP($A717,EDC_update!$B$2:$F$450,5,FALSE))</f>
        <v>#N/A</v>
      </c>
      <c r="V717" s="78">
        <f>IF(IFERROR(SEARCH("PBT",P717),99)=99,IF(IFERROR(SEARCH("suspected PBT",S717),99)=99,IF(IFERROR(SEARCH("concluded to be PBT",K717),99)=99,IF(IFERROR(SEARCH("PBT",S717),99)=99,IF(IFERROR(SEARCH("PBT cand",L717),99)=99,IF(IFERROR(SEARCH("PBT",L717),99)=99,IF(IFERROR(SEARCH("persistent, bioackumulative and toxic properties",K717),99)=99,0,Scoring!$E$3),Scoring!$E$3),Scoring!$E$7),Scoring!$E$3),Scoring!$E$5),Scoring!$E$6),Scoring!$E$3)</f>
        <v>0</v>
      </c>
      <c r="W717" s="78">
        <f>IF(IFERROR(SEARCH("vPvB",P717),99)=99,IF(IFERROR(SEARCH("suspected pbt/vPvB",S717),99)=99,IF(IFERROR(SEARCH("vPvB",S717),99)=99,IF(IFERROR(SEARCH("concluded to be a vPvB",S717),99)=99,IF(IFERROR(SEARCH("identified as vPvB",K717),99)=99,IF(IFERROR(SEARCH("concluded to be a vPvB",K717),99)=99,IF(IFERROR(SEARCH("concluded to be both pbt and vPvB",S717),99)=99,IF(IFERROR(SEARCH("concluded to be both pbt and vPvB",K717),99)=99,0,Scoring!$E$5),Scoring!$E$5),Scoring!$E$5),Scoring!$E$5),Scoring!$E$5),Scoring!$E$4),Scoring!$E$6),Scoring!$E$4)</f>
        <v>0</v>
      </c>
      <c r="X717" s="78">
        <f>IF(IFERROR(SEARCH("H410",N717),99)=99,IF(IFERROR(SEARCH("H410",O717),99)=99,IF(IFERROR(SEARCH("H410",Q717),99)=99,IF(IFERROR(SEARCH("H410",M717),99)=99,IF(IFERROR(SEARCH("H410",R717),99)=99,IF(IFERROR(SEARCH("H411",N717),99)=99,IF(IFERROR(SEARCH("H411",O717),99)=99,IF(IFERROR(SEARCH("H411",Q717),99)=99,IF(IFERROR(SEARCH("H411",M717),99)=99,IF(IFERROR(SEARCH("H411",R717),99)=99,IF(IFERROR(SEARCH("H413",N717),99)=99,IF(IFERROR(SEARCH("H413",O717),99)=99,IF(IFERROR(SEARCH("H413",Q717),99)=99,IF(IFERROR(SEARCH("H413",M717),99)=99,IF(IFERROR(SEARCH("H413",R717),99)=99,IF(IFERROR(SEARCH("H412",N717),99)=99,IF(IFERROR(SEARCH("H412",O717),99)=99,IF(IFERROR(SEARCH("H412",Q717),99)=99,IF(IFERROR(SEARCH("H412",M717),99)=99,IF(IFERROR(SEARCH("H412",R717),99)=99,0,Scoring!$E$2),Scoring!$E$2),Scoring!$E$2),Scoring!$E$2),Scoring!$E$2),Scoring!$E$2),Scoring!$E$2),Scoring!$E$2),Scoring!$E$2),Scoring!$E$2),Scoring!$E$2),Scoring!$E$2),Scoring!$E$2),Scoring!$E$2),Scoring!$E$2),Scoring!$E$2),Scoring!$E$2),Scoring!$E$2),Scoring!$E$2),Scoring!$E$2)</f>
        <v>0</v>
      </c>
      <c r="Y717" s="78">
        <f>IF(IFERROR(SEARCH("CMR",K717),99)=99,IF(IFERROR(SEARCH("Suspected CMR",S717),99)=99,IF(IFERROR(SEARCH("CMR",S717),99)=99,0,Scoring!$E$8),Scoring!$E$9),Scoring!$E$8)</f>
        <v>3</v>
      </c>
      <c r="Z717" s="78">
        <f>IF(IFERROR(SEARCH("H350",N717),99)=99,IF(IFERROR(SEARCH("H350",O717),99)=99,IF(IFERROR(SEARCH("H350",Q717),99)=99,IF(IFERROR(SEARCH("H350",M717),99)=99,IF(IFERROR(SEARCH("H350",R717),99)=99,IF(IFERROR(SEARCH("H351",N717),99)=99,IF(IFERROR(SEARCH("H351",O717),99)=99,IF(IFERROR(SEARCH("H351",Q717),99)=99,IF(IFERROR(SEARCH("H351",M717),99)=99,IF(IFERROR(SEARCH("H351",R717),99)=99,IF(IFERROR(SEARCH("carcinogenic",P717),99)=99,IF(IFERROR(SEARCH("suspected carcinogenic",S717),99)=99,0,Scoring!$E$12),Scoring!$E$11),Scoring!$E$10),Scoring!$E$10),Scoring!$E$10),Scoring!$E$10),Scoring!$E$10),Scoring!$E$10),Scoring!$E$10),Scoring!$E$10),Scoring!$E$10),Scoring!$E$10)</f>
        <v>1</v>
      </c>
      <c r="AA717" s="78">
        <f>IF(IFERROR(SEARCH("H340",N717),99)=99,IF(IFERROR(SEARCH("H340",O717),99)=99,IF(IFERROR(SEARCH("H340",Q717),99)=99,IF(IFERROR(SEARCH("H340",M717),99)=99,IF(IFERROR(SEARCH("H340",R717),99)=99,IF(IFERROR(SEARCH("H341",N717),99)=99,IF(IFERROR(SEARCH("H341",O717),99)=99,IF(IFERROR(SEARCH("H341",Q717),99)=99,IF(IFERROR(SEARCH("H341",M717),99)=99,IF(IFERROR(SEARCH("H341",R717),99)=99,IF(IFERROR(SEARCH("mutagenic",P717),99)=99,IF(IFERROR(SEARCH("suspected mutagenic",S717),99)=99,0,Scoring!$E$15),Scoring!$E$14),Scoring!$E$13),Scoring!$E$13),Scoring!$E$13),Scoring!$E$13),Scoring!$E$13),Scoring!$E$13),Scoring!$E$13),Scoring!$E$13),Scoring!$E$13),Scoring!$E$13)</f>
        <v>1</v>
      </c>
      <c r="AB717" s="78">
        <f>IF(IFERROR(SEARCH("H360",N717),99)=99,IF(IFERROR(SEARCH("H360",O717),99)=99,IF(IFERROR(SEARCH("H360",Q717),99)=99,IF(IFERROR(SEARCH("H360",M717),99)=99,IF(IFERROR(SEARCH("H360",R717),99)=99,IF(IFERROR(SEARCH("H361",N717),99)=99,IF(IFERROR(SEARCH("H361",O717),99)=99,IF(IFERROR(SEARCH("H361",Q717),99)=99,IF(IFERROR(SEARCH("H361",M717),99)=99,IF(IFERROR(SEARCH("H361",R717),99)=99,IF(IFERROR(SEARCH("reproduction",P717),99)=99,IF(IFERROR(SEARCH("suspected reprotoxic",S717),99)=99,IF(IFERROR(SEARCH("reprotoxic",S717),99)=99,IF(IFERROR(SEARCH("reprotoxic",K717),99)=99,0,Scoring!$E$18),Scoring!$E$18),Scoring!$E$19),Scoring!$E$17),Scoring!$E$16),Scoring!$E$16),Scoring!$E$16),Scoring!$E$16),Scoring!$E$16),Scoring!$E$16),Scoring!$E$16),Scoring!$E$16),Scoring!$E$16),Scoring!$E$16)</f>
        <v>0</v>
      </c>
      <c r="AC717" s="78">
        <f>IF(IFERROR(SEARCH("57f",L717),99)=99,IF(IFERROR(SEARCH("57(f)",P717),99)=99,0,Scoring!$E$20),Scoring!$E$20)</f>
        <v>0</v>
      </c>
      <c r="AD717" s="78">
        <f>IF(IFERROR(SEARCH("CAT1",T717),99)=99,IF(IFERROR(SEARCH("CAT2",T717),99)=99,IF(IFERROR(SEARCH("CAT3",T717),99)=99,IF(IFERROR(SEARCH("concluded to be endocrine",K717),99)=99,IF(IFERROR(SEARCH("categorised as endocrine",K717),99)=99,IF(IFERROR(SEARCH("endocrine disrupting",P717),99)=99,IF(IFERROR(SEARCH("endocrine disrupting",K717),99)=99,IF(IFERROR(SEARCH("suspected endocrine",S717),99)=99,IF(IFERROR(SEARCH("potential endocrine",S717),99)=99,0,Scoring!$E$25),Scoring!$E$25),Scoring!$E$24),Scoring!$E$24),Scoring!$E$24),Scoring!$E$24),Scoring!$E$23),Scoring!$E$22),Scoring!$E$21)</f>
        <v>0</v>
      </c>
      <c r="AE717" s="78">
        <f>IF(IFERROR(SEARCH("suspected sensitiser",S717),99)=99,IF(IFERROR(SEARCH("sensitiser",S717),99)=99,IF(IFERROR(SEARCH("other hazard based concern",S717),99)=99,0,Scoring!$E$28),Scoring!$E$26),Scoring!$E$27)</f>
        <v>0</v>
      </c>
      <c r="AF717" s="78">
        <f>IF(IFERROR(M717,1)=1,IF(IFERROR(N717,1)=1,IF(IFERROR(O717,1)=1,IF(IFERROR(Q717,1)=1,IF(IFERROR(R717,1)=1,IF(IFERROR(T717,1)=1,IF(IFERROR(K717,1)=1,IF(IFERROR(P717,1)=1,IF(IFERROR(S717,1)=1,Scoring!$E$29,0),0),0),0),0),0),0),0),0)</f>
        <v>0</v>
      </c>
      <c r="AG717" s="78">
        <f t="shared" si="56"/>
        <v>3</v>
      </c>
      <c r="AI717" s="93"/>
      <c r="AJ717" s="94"/>
      <c r="AK717" s="76"/>
      <c r="AL717" s="75"/>
      <c r="AN717" s="79"/>
      <c r="AO717" s="79"/>
      <c r="AP717" s="79"/>
      <c r="AQ717" s="79"/>
      <c r="AR717" s="79"/>
      <c r="AS717" s="78"/>
      <c r="AU717" s="79">
        <f>IF(IFERROR(F717,99)=99,IF(IFERROR(G717,99)=99,IF(IFERROR(H717,99)=99,IF(IFERROR(I717,99)=99,IF(IFERROR(E717,99)=99,IF(IFERROR(J717,99)=99,0,Scoring!$B$7),Scoring!$B$3),Scoring!$B$2),Scoring!$B$6),Scoring!$B$5),Scoring!$B$4)</f>
        <v>0.3</v>
      </c>
      <c r="AV717" s="78">
        <f t="shared" si="57"/>
        <v>0.89999999999999991</v>
      </c>
      <c r="AW717" s="78"/>
      <c r="AX717" s="66"/>
      <c r="AY717" s="78"/>
      <c r="AZ717" s="76"/>
      <c r="BA717" s="76"/>
      <c r="BB717" s="76"/>
    </row>
    <row r="718" spans="1:54" x14ac:dyDescent="0.25">
      <c r="A718" s="77" t="s">
        <v>7643</v>
      </c>
      <c r="B718" s="76" t="str">
        <f t="shared" si="58"/>
        <v>285-510-3</v>
      </c>
      <c r="C718" s="77" t="s">
        <v>2424</v>
      </c>
      <c r="D718" s="77" t="s">
        <v>2425</v>
      </c>
      <c r="E718" s="76" t="str">
        <f>IF(C718="-",IF(A718="-",VLOOKUP(D718,'sin-list 180320_update'!$C$2:$C$835,1,FALSE),VLOOKUP(A718,'sin-list 180320_update'!$A$2:$A$835,1,FALSE)),VLOOKUP(C718,'sin-list 180320_update'!$B$2:$B$835,1,FALSE))</f>
        <v>285-510-3</v>
      </c>
      <c r="F718" s="76" t="e">
        <f>IF($C718="-",IF($A718="-",VLOOKUP($D718,'REACH Bilaga XVII_update'!$A$5:$A$131,1,FALSE),VLOOKUP($A718,'REACH Bilaga XVII_update'!$C$5:$C$131,1,FALSE)),VLOOKUP($C718,'REACH Bilaga XVII_update'!$B$5:$B$131,1,FALSE))</f>
        <v>#N/A</v>
      </c>
      <c r="G718" s="76" t="e">
        <f>IF($C718="-",IF($A718="-",VLOOKUP($D718,' REACH Bilaga 59_update'!$A$5:$A$210,1,FALSE),VLOOKUP($A718,' REACH Bilaga 59_update'!$D$5:$D$210,1,FALSE)),VLOOKUP($C718,' REACH Bilaga 59_update'!$C$5:$C$210,1,FALSE))</f>
        <v>#N/A</v>
      </c>
      <c r="H718" s="76" t="e">
        <f>IF($C718="-",IF($A718="-",VLOOKUP($D718,'REACH Bilaga XIV_update'!$A$5:$A$110,1,FALSE),VLOOKUP($A718,'REACH Bilaga XIV_update'!$D$5:$D$110,1,FALSE)),VLOOKUP($C718,'REACH Bilaga XIV_update'!$C$5:$C$110,1,FALSE))</f>
        <v>#N/A</v>
      </c>
      <c r="I718" s="76" t="e">
        <f>IF($C718="-",IF($A718="-",VLOOKUP($D718,CoRAP_update!$A$5:$A$376,1,FALSE),VLOOKUP($A718,CoRAP_update!$D$5:$D$376,1,FALSE)),VLOOKUP($C718,CoRAP_update!$C$5:$C$376,1,FALSE))</f>
        <v>#N/A</v>
      </c>
      <c r="J718" s="76" t="e">
        <f>IF($C718="-",IF($A718="-",VLOOKUP($D718,EDC_update!$C$2:$C$450,1,FALSE),VLOOKUP($A718,EDC_update!$B$2:$B$450,1,FALSE)),VLOOKUP($C718,EDC_update!$L$2:$L$450,1,FALSE))</f>
        <v>#N/A</v>
      </c>
      <c r="K718" s="76" t="str">
        <f>IF($C718="-",IF($A718="-",IF(VLOOKUP($D718,'sin-list 180320_update'!$C$2:$S$835,3,FALSE)="",NA(),VLOOKUP($D718,'sin-list 180320_update'!$C$2:$S$835,3,FALSE)),IF(VLOOKUP($A718,'sin-list 180320_update'!$A$2:$S$835,5,FALSE)="",NA(),VLOOKUP($A718,'sin-list 180320_update'!$A$2:$S$835,5,FALSE))),IF(VLOOKUP($C718,'sin-list 180320_update'!$B$2:$S$835,4,FALSE)="",NA(),VLOOKUP($C718,'sin-list 180320_update'!$B$2:$S$835,4,FALSE)))</f>
        <v>Classified CMR according to Annex VI of Regulation 1272/2008. (Might not apply when contaminants are below below legal thresholds and/or full refining history is known)</v>
      </c>
      <c r="L718" s="76" t="str">
        <f>IF($C718="-",IF($A718="-",VLOOKUP($D718,'sin-list 180320_update'!$C$2:$S$835,6,FALSE),VLOOKUP($A718,'sin-list 180320_update'!$A$2:$S$835,8,FALSE)),VLOOKUP($C718,'sin-list 180320_update'!$B$2:$S$835,7,FALSE))</f>
        <v>Carc. 1B
Muta. 1B
Asp. Tox. 1</v>
      </c>
      <c r="M718" s="76" t="str">
        <f>IF($C718="-",IF($A718="-",IF(VLOOKUP($D718,'sin-list 180320_update'!$C$2:$S$835,8,FALSE)="",NA(),VLOOKUP($D718,'sin-list 180320_update'!$C$2:$S$835,8,FALSE)),IF(VLOOKUP($A718,'sin-list 180320_update'!$A$2:$S$835,10,FALSE)="",NA(),VLOOKUP($A718,'sin-list 180320_update'!$A$2:$S$835,10,FALSE))),IF(VLOOKUP($C718,'sin-list 180320_update'!$B$2:$S$835,9,FALSE)="",NA(),VLOOKUP($C718,'sin-list 180320_update'!$B$2:$S$835,9,FALSE)))</f>
        <v>H350
H340
H304</v>
      </c>
      <c r="N718" s="76" t="e">
        <f>IF($C718="-",IF($A718="-",IF(VLOOKUP($D718,'REACH Bilaga XVII_update'!$A$5:$E$131,4,FALSE)="",NA(),VLOOKUP($D718,'REACH Bilaga XVII_update'!$A$5:$E$131,4,FALSE)),IF(VLOOKUP($A718,'REACH Bilaga XVII_update'!$C$5:$D$131,2,FALSE)="",NA(),VLOOKUP($A718,'REACH Bilaga XVII_update'!$C$5:$D$131,2,FALSE))),IF(VLOOKUP($C718,'REACH Bilaga XVII_update'!$B$5:$D$131,3,FALSE)="",NA(),VLOOKUP($C718,'REACH Bilaga XVII_update'!$B$5:$D$131,3,FALSE)))</f>
        <v>#N/A</v>
      </c>
      <c r="O718" s="76" t="e">
        <f>IF($C718="-",IF($A718="-",IF(VLOOKUP($D718,' REACH Bilaga 59_update'!$A$5:$E$210,5,FALSE)="",NA(),VLOOKUP($D718,' REACH Bilaga 59_update'!$A$5:$E$210,5,FALSE)),IF(VLOOKUP($A718,' REACH Bilaga 59_update'!$D$5:$E$210,2,FALSE)="",NA(),VLOOKUP($A718,' REACH Bilaga 59_update'!$D$5:$E$210,2,FALSE))),IF(VLOOKUP($C718,' REACH Bilaga 59_update'!$C$5:$E$210,3,FALSE)="",NA(),VLOOKUP($C718,' REACH Bilaga 59_update'!$C$5:$E$210,3,FALSE)))</f>
        <v>#N/A</v>
      </c>
      <c r="P718" s="76" t="e">
        <f>IF(C718="-",IF(A718="-",IFERROR(VLOOKUP($D718,' REACH Bilaga 59_update'!$A$5:$F$210,MATCH(Sammanfattning!P$1,' REACH Bilaga 59_update'!$A$4:$F$4,0),FALSE),VLOOKUP($D718,'REACH Bilaga XIV_update'!$A$4:$H$110,MATCH(Sammanfattning!P$1,'REACH Bilaga XIV_update'!$A$4:$H$4,0),FALSE)),IFERROR(VLOOKUP($A718,' REACH Bilaga 59_update'!$D$5:$F$210,MATCH(Sammanfattning!P$1,' REACH Bilaga 59_update'!$D$4:$F$4,0),FALSE),VLOOKUP($A718,'REACH Bilaga XIV_update'!$D$4:$H$110,MATCH(Sammanfattning!P$1,'REACH Bilaga XIV_update'!$D$4:$H$4,0),FALSE))),IFERROR(VLOOKUP($C718,' REACH Bilaga 59_update'!$C$5:$F$210,MATCH(Sammanfattning!P$1,' REACH Bilaga 59_update'!$C$4:$F$4,0),FALSE),VLOOKUP($C718,'REACH Bilaga XIV_update'!$C$4:$H$110,MATCH(Sammanfattning!P$1,'REACH Bilaga XIV_update'!$C$4:$H$4,0),FALSE)))</f>
        <v>#N/A</v>
      </c>
      <c r="Q718" s="76" t="e">
        <f>IF($C718="-",IF($A718="-",IF(VLOOKUP($D718,'REACH Bilaga XIV_update'!$A$5:$I$110,9,FALSE)="",NA(),VLOOKUP($D718,'REACH Bilaga XIV_update'!$A$5:$I$110,9,FALSE)),IF(VLOOKUP($A718,'REACH Bilaga XIV_update'!$D$5:$I$110,6,FALSE)="",NA(),VLOOKUP($A718,'REACH Bilaga XIV_update'!$D$5:$I$110,6,FALSE))),IF(VLOOKUP($C718,'REACH Bilaga XIV_update'!$C$5:$I$110,7,FALSE)="",NA(),VLOOKUP($C718,'REACH Bilaga XIV_update'!$C$5:$I$110,7,FALSE)))</f>
        <v>#N/A</v>
      </c>
      <c r="R718" s="76" t="e">
        <f>IF($C718="-",IF($A718="-",IF(VLOOKUP($D718,CoRAP_update!$A$5:$O$376,15,FALSE)="",NA(),VLOOKUP($D718,CoRAP_update!$A$5:$O$376,15,FALSE)),IF(VLOOKUP($A718,CoRAP_update!$D$5:$O$376,12,FALSE)="",NA(),VLOOKUP($A718,CoRAP_update!$D$5:$O$376,12,FALSE))),IF(VLOOKUP($C718,CoRAP_update!$C$5:$O$376,13,FALSE)="",NA(),VLOOKUP($C718,CoRAP_update!$C$5:$O$376,13,FALSE)))</f>
        <v>#N/A</v>
      </c>
      <c r="S718" s="144" t="e">
        <f>IF($C718="-",IF($A718="-",VLOOKUP($D718,CoRAP_update!$A$5:$J$376,MATCH(Sammanfattning!S$1,CoRAP_update!$A$4:$J$4,0),FALSE),VLOOKUP($A718,CoRAP_update!$D$5:$J$376,MATCH(Sammanfattning!S$1,CoRAP_update!$D$4:$J$4,0),FALSE)),VLOOKUP($C718,CoRAP_update!$C$5:$J$376,MATCH(Sammanfattning!S$1,CoRAP_update!$C$4:$J$4,0),FALSE))</f>
        <v>#N/A</v>
      </c>
      <c r="T718" s="76" t="e">
        <f>IF($A718="-",VLOOKUP($D718,EDC_update!$C$2:$F$450,4,FALSE),VLOOKUP($A718,EDC_update!$B$2:$F$450,5,FALSE))</f>
        <v>#N/A</v>
      </c>
      <c r="V718" s="78">
        <f>IF(IFERROR(SEARCH("PBT",P718),99)=99,IF(IFERROR(SEARCH("suspected PBT",S718),99)=99,IF(IFERROR(SEARCH("concluded to be PBT",K718),99)=99,IF(IFERROR(SEARCH("PBT",S718),99)=99,IF(IFERROR(SEARCH("PBT cand",L718),99)=99,IF(IFERROR(SEARCH("PBT",L718),99)=99,IF(IFERROR(SEARCH("persistent, bioackumulative and toxic properties",K718),99)=99,0,Scoring!$E$3),Scoring!$E$3),Scoring!$E$7),Scoring!$E$3),Scoring!$E$5),Scoring!$E$6),Scoring!$E$3)</f>
        <v>0</v>
      </c>
      <c r="W718" s="78">
        <f>IF(IFERROR(SEARCH("vPvB",P718),99)=99,IF(IFERROR(SEARCH("suspected pbt/vPvB",S718),99)=99,IF(IFERROR(SEARCH("vPvB",S718),99)=99,IF(IFERROR(SEARCH("concluded to be a vPvB",S718),99)=99,IF(IFERROR(SEARCH("identified as vPvB",K718),99)=99,IF(IFERROR(SEARCH("concluded to be a vPvB",K718),99)=99,IF(IFERROR(SEARCH("concluded to be both pbt and vPvB",S718),99)=99,IF(IFERROR(SEARCH("concluded to be both pbt and vPvB",K718),99)=99,0,Scoring!$E$5),Scoring!$E$5),Scoring!$E$5),Scoring!$E$5),Scoring!$E$5),Scoring!$E$4),Scoring!$E$6),Scoring!$E$4)</f>
        <v>0</v>
      </c>
      <c r="X718" s="78">
        <f>IF(IFERROR(SEARCH("H410",N718),99)=99,IF(IFERROR(SEARCH("H410",O718),99)=99,IF(IFERROR(SEARCH("H410",Q718),99)=99,IF(IFERROR(SEARCH("H410",M718),99)=99,IF(IFERROR(SEARCH("H410",R718),99)=99,IF(IFERROR(SEARCH("H411",N718),99)=99,IF(IFERROR(SEARCH("H411",O718),99)=99,IF(IFERROR(SEARCH("H411",Q718),99)=99,IF(IFERROR(SEARCH("H411",M718),99)=99,IF(IFERROR(SEARCH("H411",R718),99)=99,IF(IFERROR(SEARCH("H413",N718),99)=99,IF(IFERROR(SEARCH("H413",O718),99)=99,IF(IFERROR(SEARCH("H413",Q718),99)=99,IF(IFERROR(SEARCH("H413",M718),99)=99,IF(IFERROR(SEARCH("H413",R718),99)=99,IF(IFERROR(SEARCH("H412",N718),99)=99,IF(IFERROR(SEARCH("H412",O718),99)=99,IF(IFERROR(SEARCH("H412",Q718),99)=99,IF(IFERROR(SEARCH("H412",M718),99)=99,IF(IFERROR(SEARCH("H412",R718),99)=99,0,Scoring!$E$2),Scoring!$E$2),Scoring!$E$2),Scoring!$E$2),Scoring!$E$2),Scoring!$E$2),Scoring!$E$2),Scoring!$E$2),Scoring!$E$2),Scoring!$E$2),Scoring!$E$2),Scoring!$E$2),Scoring!$E$2),Scoring!$E$2),Scoring!$E$2),Scoring!$E$2),Scoring!$E$2),Scoring!$E$2),Scoring!$E$2),Scoring!$E$2)</f>
        <v>0</v>
      </c>
      <c r="Y718" s="78">
        <f>IF(IFERROR(SEARCH("CMR",K718),99)=99,IF(IFERROR(SEARCH("Suspected CMR",S718),99)=99,IF(IFERROR(SEARCH("CMR",S718),99)=99,0,Scoring!$E$8),Scoring!$E$9),Scoring!$E$8)</f>
        <v>3</v>
      </c>
      <c r="Z718" s="78">
        <f>IF(IFERROR(SEARCH("H350",N718),99)=99,IF(IFERROR(SEARCH("H350",O718),99)=99,IF(IFERROR(SEARCH("H350",Q718),99)=99,IF(IFERROR(SEARCH("H350",M718),99)=99,IF(IFERROR(SEARCH("H350",R718),99)=99,IF(IFERROR(SEARCH("H351",N718),99)=99,IF(IFERROR(SEARCH("H351",O718),99)=99,IF(IFERROR(SEARCH("H351",Q718),99)=99,IF(IFERROR(SEARCH("H351",M718),99)=99,IF(IFERROR(SEARCH("H351",R718),99)=99,IF(IFERROR(SEARCH("carcinogenic",P718),99)=99,IF(IFERROR(SEARCH("suspected carcinogenic",S718),99)=99,0,Scoring!$E$12),Scoring!$E$11),Scoring!$E$10),Scoring!$E$10),Scoring!$E$10),Scoring!$E$10),Scoring!$E$10),Scoring!$E$10),Scoring!$E$10),Scoring!$E$10),Scoring!$E$10),Scoring!$E$10)</f>
        <v>1</v>
      </c>
      <c r="AA718" s="78">
        <f>IF(IFERROR(SEARCH("H340",N718),99)=99,IF(IFERROR(SEARCH("H340",O718),99)=99,IF(IFERROR(SEARCH("H340",Q718),99)=99,IF(IFERROR(SEARCH("H340",M718),99)=99,IF(IFERROR(SEARCH("H340",R718),99)=99,IF(IFERROR(SEARCH("H341",N718),99)=99,IF(IFERROR(SEARCH("H341",O718),99)=99,IF(IFERROR(SEARCH("H341",Q718),99)=99,IF(IFERROR(SEARCH("H341",M718),99)=99,IF(IFERROR(SEARCH("H341",R718),99)=99,IF(IFERROR(SEARCH("mutagenic",P718),99)=99,IF(IFERROR(SEARCH("suspected mutagenic",S718),99)=99,0,Scoring!$E$15),Scoring!$E$14),Scoring!$E$13),Scoring!$E$13),Scoring!$E$13),Scoring!$E$13),Scoring!$E$13),Scoring!$E$13),Scoring!$E$13),Scoring!$E$13),Scoring!$E$13),Scoring!$E$13)</f>
        <v>1</v>
      </c>
      <c r="AB718" s="78">
        <f>IF(IFERROR(SEARCH("H360",N718),99)=99,IF(IFERROR(SEARCH("H360",O718),99)=99,IF(IFERROR(SEARCH("H360",Q718),99)=99,IF(IFERROR(SEARCH("H360",M718),99)=99,IF(IFERROR(SEARCH("H360",R718),99)=99,IF(IFERROR(SEARCH("H361",N718),99)=99,IF(IFERROR(SEARCH("H361",O718),99)=99,IF(IFERROR(SEARCH("H361",Q718),99)=99,IF(IFERROR(SEARCH("H361",M718),99)=99,IF(IFERROR(SEARCH("H361",R718),99)=99,IF(IFERROR(SEARCH("reproduction",P718),99)=99,IF(IFERROR(SEARCH("suspected reprotoxic",S718),99)=99,IF(IFERROR(SEARCH("reprotoxic",S718),99)=99,IF(IFERROR(SEARCH("reprotoxic",K718),99)=99,0,Scoring!$E$18),Scoring!$E$18),Scoring!$E$19),Scoring!$E$17),Scoring!$E$16),Scoring!$E$16),Scoring!$E$16),Scoring!$E$16),Scoring!$E$16),Scoring!$E$16),Scoring!$E$16),Scoring!$E$16),Scoring!$E$16),Scoring!$E$16)</f>
        <v>0</v>
      </c>
      <c r="AC718" s="78">
        <f>IF(IFERROR(SEARCH("57f",L718),99)=99,IF(IFERROR(SEARCH("57(f)",P718),99)=99,0,Scoring!$E$20),Scoring!$E$20)</f>
        <v>0</v>
      </c>
      <c r="AD718" s="78">
        <f>IF(IFERROR(SEARCH("CAT1",T718),99)=99,IF(IFERROR(SEARCH("CAT2",T718),99)=99,IF(IFERROR(SEARCH("CAT3",T718),99)=99,IF(IFERROR(SEARCH("concluded to be endocrine",K718),99)=99,IF(IFERROR(SEARCH("categorised as endocrine",K718),99)=99,IF(IFERROR(SEARCH("endocrine disrupting",P718),99)=99,IF(IFERROR(SEARCH("endocrine disrupting",K718),99)=99,IF(IFERROR(SEARCH("suspected endocrine",S718),99)=99,IF(IFERROR(SEARCH("potential endocrine",S718),99)=99,0,Scoring!$E$25),Scoring!$E$25),Scoring!$E$24),Scoring!$E$24),Scoring!$E$24),Scoring!$E$24),Scoring!$E$23),Scoring!$E$22),Scoring!$E$21)</f>
        <v>0</v>
      </c>
      <c r="AE718" s="78">
        <f>IF(IFERROR(SEARCH("suspected sensitiser",S718),99)=99,IF(IFERROR(SEARCH("sensitiser",S718),99)=99,IF(IFERROR(SEARCH("other hazard based concern",S718),99)=99,0,Scoring!$E$28),Scoring!$E$26),Scoring!$E$27)</f>
        <v>0</v>
      </c>
      <c r="AF718" s="78">
        <f>IF(IFERROR(M718,1)=1,IF(IFERROR(N718,1)=1,IF(IFERROR(O718,1)=1,IF(IFERROR(Q718,1)=1,IF(IFERROR(R718,1)=1,IF(IFERROR(T718,1)=1,IF(IFERROR(K718,1)=1,IF(IFERROR(P718,1)=1,IF(IFERROR(S718,1)=1,Scoring!$E$29,0),0),0),0),0),0),0),0),0)</f>
        <v>0</v>
      </c>
      <c r="AG718" s="78">
        <f t="shared" si="56"/>
        <v>3</v>
      </c>
      <c r="AI718" s="93"/>
      <c r="AJ718" s="94"/>
      <c r="AK718" s="76"/>
      <c r="AL718" s="75"/>
      <c r="AN718" s="79"/>
      <c r="AO718" s="79"/>
      <c r="AP718" s="79"/>
      <c r="AQ718" s="79"/>
      <c r="AR718" s="79"/>
      <c r="AS718" s="78"/>
      <c r="AU718" s="79">
        <f>IF(IFERROR(F718,99)=99,IF(IFERROR(G718,99)=99,IF(IFERROR(H718,99)=99,IF(IFERROR(I718,99)=99,IF(IFERROR(E718,99)=99,IF(IFERROR(J718,99)=99,0,Scoring!$B$7),Scoring!$B$3),Scoring!$B$2),Scoring!$B$6),Scoring!$B$5),Scoring!$B$4)</f>
        <v>0.3</v>
      </c>
      <c r="AV718" s="78">
        <f t="shared" si="57"/>
        <v>0.89999999999999991</v>
      </c>
      <c r="AW718" s="78"/>
      <c r="AX718" s="66"/>
      <c r="AY718" s="78"/>
      <c r="AZ718" s="76"/>
      <c r="BA718" s="76"/>
      <c r="BB718" s="76"/>
    </row>
    <row r="719" spans="1:54" x14ac:dyDescent="0.25">
      <c r="A719" s="77" t="s">
        <v>7648</v>
      </c>
      <c r="B719" s="76" t="str">
        <f t="shared" si="58"/>
        <v>287-502-5</v>
      </c>
      <c r="C719" s="77" t="s">
        <v>2441</v>
      </c>
      <c r="D719" s="77" t="s">
        <v>2442</v>
      </c>
      <c r="E719" s="76" t="str">
        <f>IF(C719="-",IF(A719="-",VLOOKUP(D719,'sin-list 180320_update'!$C$2:$C$835,1,FALSE),VLOOKUP(A719,'sin-list 180320_update'!$A$2:$A$835,1,FALSE)),VLOOKUP(C719,'sin-list 180320_update'!$B$2:$B$835,1,FALSE))</f>
        <v>287-502-5</v>
      </c>
      <c r="F719" s="76" t="e">
        <f>IF($C719="-",IF($A719="-",VLOOKUP($D719,'REACH Bilaga XVII_update'!$A$5:$A$131,1,FALSE),VLOOKUP($A719,'REACH Bilaga XVII_update'!$C$5:$C$131,1,FALSE)),VLOOKUP($C719,'REACH Bilaga XVII_update'!$B$5:$B$131,1,FALSE))</f>
        <v>#N/A</v>
      </c>
      <c r="G719" s="76" t="e">
        <f>IF($C719="-",IF($A719="-",VLOOKUP($D719,' REACH Bilaga 59_update'!$A$5:$A$210,1,FALSE),VLOOKUP($A719,' REACH Bilaga 59_update'!$D$5:$D$210,1,FALSE)),VLOOKUP($C719,' REACH Bilaga 59_update'!$C$5:$C$210,1,FALSE))</f>
        <v>#N/A</v>
      </c>
      <c r="H719" s="76" t="e">
        <f>IF($C719="-",IF($A719="-",VLOOKUP($D719,'REACH Bilaga XIV_update'!$A$5:$A$110,1,FALSE),VLOOKUP($A719,'REACH Bilaga XIV_update'!$D$5:$D$110,1,FALSE)),VLOOKUP($C719,'REACH Bilaga XIV_update'!$C$5:$C$110,1,FALSE))</f>
        <v>#N/A</v>
      </c>
      <c r="I719" s="76" t="e">
        <f>IF($C719="-",IF($A719="-",VLOOKUP($D719,CoRAP_update!$A$5:$A$376,1,FALSE),VLOOKUP($A719,CoRAP_update!$D$5:$D$376,1,FALSE)),VLOOKUP($C719,CoRAP_update!$C$5:$C$376,1,FALSE))</f>
        <v>#N/A</v>
      </c>
      <c r="J719" s="76" t="e">
        <f>IF($C719="-",IF($A719="-",VLOOKUP($D719,EDC_update!$C$2:$C$450,1,FALSE),VLOOKUP($A719,EDC_update!$B$2:$B$450,1,FALSE)),VLOOKUP($C719,EDC_update!$L$2:$L$450,1,FALSE))</f>
        <v>#N/A</v>
      </c>
      <c r="K719" s="76" t="str">
        <f>IF($C719="-",IF($A719="-",IF(VLOOKUP($D719,'sin-list 180320_update'!$C$2:$S$835,3,FALSE)="",NA(),VLOOKUP($D719,'sin-list 180320_update'!$C$2:$S$835,3,FALSE)),IF(VLOOKUP($A719,'sin-list 180320_update'!$A$2:$S$835,5,FALSE)="",NA(),VLOOKUP($A719,'sin-list 180320_update'!$A$2:$S$835,5,FALSE))),IF(VLOOKUP($C719,'sin-list 180320_update'!$B$2:$S$835,4,FALSE)="",NA(),VLOOKUP($C719,'sin-list 180320_update'!$B$2:$S$835,4,FALSE)))</f>
        <v>Classified CMR according to Annex VI of Regulation 1272/2008. (Might not apply when contaminants are below below legal thresholds and/or full refining history is known)</v>
      </c>
      <c r="L719" s="76" t="str">
        <f>IF($C719="-",IF($A719="-",VLOOKUP($D719,'sin-list 180320_update'!$C$2:$S$835,6,FALSE),VLOOKUP($A719,'sin-list 180320_update'!$A$2:$S$835,8,FALSE)),VLOOKUP($C719,'sin-list 180320_update'!$B$2:$S$835,7,FALSE))</f>
        <v>Carc. 1B
Muta. 1B</v>
      </c>
      <c r="M719" s="76" t="str">
        <f>IF($C719="-",IF($A719="-",IF(VLOOKUP($D719,'sin-list 180320_update'!$C$2:$S$835,8,FALSE)="",NA(),VLOOKUP($D719,'sin-list 180320_update'!$C$2:$S$835,8,FALSE)),IF(VLOOKUP($A719,'sin-list 180320_update'!$A$2:$S$835,10,FALSE)="",NA(),VLOOKUP($A719,'sin-list 180320_update'!$A$2:$S$835,10,FALSE))),IF(VLOOKUP($C719,'sin-list 180320_update'!$B$2:$S$835,9,FALSE)="",NA(),VLOOKUP($C719,'sin-list 180320_update'!$B$2:$S$835,9,FALSE)))</f>
        <v>H350
H340</v>
      </c>
      <c r="N719" s="76" t="e">
        <f>IF($C719="-",IF($A719="-",IF(VLOOKUP($D719,'REACH Bilaga XVII_update'!$A$5:$E$131,4,FALSE)="",NA(),VLOOKUP($D719,'REACH Bilaga XVII_update'!$A$5:$E$131,4,FALSE)),IF(VLOOKUP($A719,'REACH Bilaga XVII_update'!$C$5:$D$131,2,FALSE)="",NA(),VLOOKUP($A719,'REACH Bilaga XVII_update'!$C$5:$D$131,2,FALSE))),IF(VLOOKUP($C719,'REACH Bilaga XVII_update'!$B$5:$D$131,3,FALSE)="",NA(),VLOOKUP($C719,'REACH Bilaga XVII_update'!$B$5:$D$131,3,FALSE)))</f>
        <v>#N/A</v>
      </c>
      <c r="O719" s="76" t="e">
        <f>IF($C719="-",IF($A719="-",IF(VLOOKUP($D719,' REACH Bilaga 59_update'!$A$5:$E$210,5,FALSE)="",NA(),VLOOKUP($D719,' REACH Bilaga 59_update'!$A$5:$E$210,5,FALSE)),IF(VLOOKUP($A719,' REACH Bilaga 59_update'!$D$5:$E$210,2,FALSE)="",NA(),VLOOKUP($A719,' REACH Bilaga 59_update'!$D$5:$E$210,2,FALSE))),IF(VLOOKUP($C719,' REACH Bilaga 59_update'!$C$5:$E$210,3,FALSE)="",NA(),VLOOKUP($C719,' REACH Bilaga 59_update'!$C$5:$E$210,3,FALSE)))</f>
        <v>#N/A</v>
      </c>
      <c r="P719" s="76" t="e">
        <f>IF(C719="-",IF(A719="-",IFERROR(VLOOKUP($D719,' REACH Bilaga 59_update'!$A$5:$F$210,MATCH(Sammanfattning!P$1,' REACH Bilaga 59_update'!$A$4:$F$4,0),FALSE),VLOOKUP($D719,'REACH Bilaga XIV_update'!$A$4:$H$110,MATCH(Sammanfattning!P$1,'REACH Bilaga XIV_update'!$A$4:$H$4,0),FALSE)),IFERROR(VLOOKUP($A719,' REACH Bilaga 59_update'!$D$5:$F$210,MATCH(Sammanfattning!P$1,' REACH Bilaga 59_update'!$D$4:$F$4,0),FALSE),VLOOKUP($A719,'REACH Bilaga XIV_update'!$D$4:$H$110,MATCH(Sammanfattning!P$1,'REACH Bilaga XIV_update'!$D$4:$H$4,0),FALSE))),IFERROR(VLOOKUP($C719,' REACH Bilaga 59_update'!$C$5:$F$210,MATCH(Sammanfattning!P$1,' REACH Bilaga 59_update'!$C$4:$F$4,0),FALSE),VLOOKUP($C719,'REACH Bilaga XIV_update'!$C$4:$H$110,MATCH(Sammanfattning!P$1,'REACH Bilaga XIV_update'!$C$4:$H$4,0),FALSE)))</f>
        <v>#N/A</v>
      </c>
      <c r="Q719" s="76" t="e">
        <f>IF($C719="-",IF($A719="-",IF(VLOOKUP($D719,'REACH Bilaga XIV_update'!$A$5:$I$110,9,FALSE)="",NA(),VLOOKUP($D719,'REACH Bilaga XIV_update'!$A$5:$I$110,9,FALSE)),IF(VLOOKUP($A719,'REACH Bilaga XIV_update'!$D$5:$I$110,6,FALSE)="",NA(),VLOOKUP($A719,'REACH Bilaga XIV_update'!$D$5:$I$110,6,FALSE))),IF(VLOOKUP($C719,'REACH Bilaga XIV_update'!$C$5:$I$110,7,FALSE)="",NA(),VLOOKUP($C719,'REACH Bilaga XIV_update'!$C$5:$I$110,7,FALSE)))</f>
        <v>#N/A</v>
      </c>
      <c r="R719" s="76" t="e">
        <f>IF($C719="-",IF($A719="-",IF(VLOOKUP($D719,CoRAP_update!$A$5:$O$376,15,FALSE)="",NA(),VLOOKUP($D719,CoRAP_update!$A$5:$O$376,15,FALSE)),IF(VLOOKUP($A719,CoRAP_update!$D$5:$O$376,12,FALSE)="",NA(),VLOOKUP($A719,CoRAP_update!$D$5:$O$376,12,FALSE))),IF(VLOOKUP($C719,CoRAP_update!$C$5:$O$376,13,FALSE)="",NA(),VLOOKUP($C719,CoRAP_update!$C$5:$O$376,13,FALSE)))</f>
        <v>#N/A</v>
      </c>
      <c r="S719" s="144" t="e">
        <f>IF($C719="-",IF($A719="-",VLOOKUP($D719,CoRAP_update!$A$5:$J$376,MATCH(Sammanfattning!S$1,CoRAP_update!$A$4:$J$4,0),FALSE),VLOOKUP($A719,CoRAP_update!$D$5:$J$376,MATCH(Sammanfattning!S$1,CoRAP_update!$D$4:$J$4,0),FALSE)),VLOOKUP($C719,CoRAP_update!$C$5:$J$376,MATCH(Sammanfattning!S$1,CoRAP_update!$C$4:$J$4,0),FALSE))</f>
        <v>#N/A</v>
      </c>
      <c r="T719" s="76" t="e">
        <f>IF($A719="-",VLOOKUP($D719,EDC_update!$C$2:$F$450,4,FALSE),VLOOKUP($A719,EDC_update!$B$2:$F$450,5,FALSE))</f>
        <v>#N/A</v>
      </c>
      <c r="V719" s="78">
        <f>IF(IFERROR(SEARCH("PBT",P719),99)=99,IF(IFERROR(SEARCH("suspected PBT",S719),99)=99,IF(IFERROR(SEARCH("concluded to be PBT",K719),99)=99,IF(IFERROR(SEARCH("PBT",S719),99)=99,IF(IFERROR(SEARCH("PBT cand",L719),99)=99,IF(IFERROR(SEARCH("PBT",L719),99)=99,IF(IFERROR(SEARCH("persistent, bioackumulative and toxic properties",K719),99)=99,0,Scoring!$E$3),Scoring!$E$3),Scoring!$E$7),Scoring!$E$3),Scoring!$E$5),Scoring!$E$6),Scoring!$E$3)</f>
        <v>0</v>
      </c>
      <c r="W719" s="78">
        <f>IF(IFERROR(SEARCH("vPvB",P719),99)=99,IF(IFERROR(SEARCH("suspected pbt/vPvB",S719),99)=99,IF(IFERROR(SEARCH("vPvB",S719),99)=99,IF(IFERROR(SEARCH("concluded to be a vPvB",S719),99)=99,IF(IFERROR(SEARCH("identified as vPvB",K719),99)=99,IF(IFERROR(SEARCH("concluded to be a vPvB",K719),99)=99,IF(IFERROR(SEARCH("concluded to be both pbt and vPvB",S719),99)=99,IF(IFERROR(SEARCH("concluded to be both pbt and vPvB",K719),99)=99,0,Scoring!$E$5),Scoring!$E$5),Scoring!$E$5),Scoring!$E$5),Scoring!$E$5),Scoring!$E$4),Scoring!$E$6),Scoring!$E$4)</f>
        <v>0</v>
      </c>
      <c r="X719" s="78">
        <f>IF(IFERROR(SEARCH("H410",N719),99)=99,IF(IFERROR(SEARCH("H410",O719),99)=99,IF(IFERROR(SEARCH("H410",Q719),99)=99,IF(IFERROR(SEARCH("H410",M719),99)=99,IF(IFERROR(SEARCH("H410",R719),99)=99,IF(IFERROR(SEARCH("H411",N719),99)=99,IF(IFERROR(SEARCH("H411",O719),99)=99,IF(IFERROR(SEARCH("H411",Q719),99)=99,IF(IFERROR(SEARCH("H411",M719),99)=99,IF(IFERROR(SEARCH("H411",R719),99)=99,IF(IFERROR(SEARCH("H413",N719),99)=99,IF(IFERROR(SEARCH("H413",O719),99)=99,IF(IFERROR(SEARCH("H413",Q719),99)=99,IF(IFERROR(SEARCH("H413",M719),99)=99,IF(IFERROR(SEARCH("H413",R719),99)=99,IF(IFERROR(SEARCH("H412",N719),99)=99,IF(IFERROR(SEARCH("H412",O719),99)=99,IF(IFERROR(SEARCH("H412",Q719),99)=99,IF(IFERROR(SEARCH("H412",M719),99)=99,IF(IFERROR(SEARCH("H412",R719),99)=99,0,Scoring!$E$2),Scoring!$E$2),Scoring!$E$2),Scoring!$E$2),Scoring!$E$2),Scoring!$E$2),Scoring!$E$2),Scoring!$E$2),Scoring!$E$2),Scoring!$E$2),Scoring!$E$2),Scoring!$E$2),Scoring!$E$2),Scoring!$E$2),Scoring!$E$2),Scoring!$E$2),Scoring!$E$2),Scoring!$E$2),Scoring!$E$2),Scoring!$E$2)</f>
        <v>0</v>
      </c>
      <c r="Y719" s="78">
        <f>IF(IFERROR(SEARCH("CMR",K719),99)=99,IF(IFERROR(SEARCH("Suspected CMR",S719),99)=99,IF(IFERROR(SEARCH("CMR",S719),99)=99,0,Scoring!$E$8),Scoring!$E$9),Scoring!$E$8)</f>
        <v>3</v>
      </c>
      <c r="Z719" s="78">
        <f>IF(IFERROR(SEARCH("H350",N719),99)=99,IF(IFERROR(SEARCH("H350",O719),99)=99,IF(IFERROR(SEARCH("H350",Q719),99)=99,IF(IFERROR(SEARCH("H350",M719),99)=99,IF(IFERROR(SEARCH("H350",R719),99)=99,IF(IFERROR(SEARCH("H351",N719),99)=99,IF(IFERROR(SEARCH("H351",O719),99)=99,IF(IFERROR(SEARCH("H351",Q719),99)=99,IF(IFERROR(SEARCH("H351",M719),99)=99,IF(IFERROR(SEARCH("H351",R719),99)=99,IF(IFERROR(SEARCH("carcinogenic",P719),99)=99,IF(IFERROR(SEARCH("suspected carcinogenic",S719),99)=99,0,Scoring!$E$12),Scoring!$E$11),Scoring!$E$10),Scoring!$E$10),Scoring!$E$10),Scoring!$E$10),Scoring!$E$10),Scoring!$E$10),Scoring!$E$10),Scoring!$E$10),Scoring!$E$10),Scoring!$E$10)</f>
        <v>1</v>
      </c>
      <c r="AA719" s="78">
        <f>IF(IFERROR(SEARCH("H340",N719),99)=99,IF(IFERROR(SEARCH("H340",O719),99)=99,IF(IFERROR(SEARCH("H340",Q719),99)=99,IF(IFERROR(SEARCH("H340",M719),99)=99,IF(IFERROR(SEARCH("H340",R719),99)=99,IF(IFERROR(SEARCH("H341",N719),99)=99,IF(IFERROR(SEARCH("H341",O719),99)=99,IF(IFERROR(SEARCH("H341",Q719),99)=99,IF(IFERROR(SEARCH("H341",M719),99)=99,IF(IFERROR(SEARCH("H341",R719),99)=99,IF(IFERROR(SEARCH("mutagenic",P719),99)=99,IF(IFERROR(SEARCH("suspected mutagenic",S719),99)=99,0,Scoring!$E$15),Scoring!$E$14),Scoring!$E$13),Scoring!$E$13),Scoring!$E$13),Scoring!$E$13),Scoring!$E$13),Scoring!$E$13),Scoring!$E$13),Scoring!$E$13),Scoring!$E$13),Scoring!$E$13)</f>
        <v>1</v>
      </c>
      <c r="AB719" s="78">
        <f>IF(IFERROR(SEARCH("H360",N719),99)=99,IF(IFERROR(SEARCH("H360",O719),99)=99,IF(IFERROR(SEARCH("H360",Q719),99)=99,IF(IFERROR(SEARCH("H360",M719),99)=99,IF(IFERROR(SEARCH("H360",R719),99)=99,IF(IFERROR(SEARCH("H361",N719),99)=99,IF(IFERROR(SEARCH("H361",O719),99)=99,IF(IFERROR(SEARCH("H361",Q719),99)=99,IF(IFERROR(SEARCH("H361",M719),99)=99,IF(IFERROR(SEARCH("H361",R719),99)=99,IF(IFERROR(SEARCH("reproduction",P719),99)=99,IF(IFERROR(SEARCH("suspected reprotoxic",S719),99)=99,IF(IFERROR(SEARCH("reprotoxic",S719),99)=99,IF(IFERROR(SEARCH("reprotoxic",K719),99)=99,0,Scoring!$E$18),Scoring!$E$18),Scoring!$E$19),Scoring!$E$17),Scoring!$E$16),Scoring!$E$16),Scoring!$E$16),Scoring!$E$16),Scoring!$E$16),Scoring!$E$16),Scoring!$E$16),Scoring!$E$16),Scoring!$E$16),Scoring!$E$16)</f>
        <v>0</v>
      </c>
      <c r="AC719" s="78">
        <f>IF(IFERROR(SEARCH("57f",L719),99)=99,IF(IFERROR(SEARCH("57(f)",P719),99)=99,0,Scoring!$E$20),Scoring!$E$20)</f>
        <v>0</v>
      </c>
      <c r="AD719" s="78">
        <f>IF(IFERROR(SEARCH("CAT1",T719),99)=99,IF(IFERROR(SEARCH("CAT2",T719),99)=99,IF(IFERROR(SEARCH("CAT3",T719),99)=99,IF(IFERROR(SEARCH("concluded to be endocrine",K719),99)=99,IF(IFERROR(SEARCH("categorised as endocrine",K719),99)=99,IF(IFERROR(SEARCH("endocrine disrupting",P719),99)=99,IF(IFERROR(SEARCH("endocrine disrupting",K719),99)=99,IF(IFERROR(SEARCH("suspected endocrine",S719),99)=99,IF(IFERROR(SEARCH("potential endocrine",S719),99)=99,0,Scoring!$E$25),Scoring!$E$25),Scoring!$E$24),Scoring!$E$24),Scoring!$E$24),Scoring!$E$24),Scoring!$E$23),Scoring!$E$22),Scoring!$E$21)</f>
        <v>0</v>
      </c>
      <c r="AE719" s="78">
        <f>IF(IFERROR(SEARCH("suspected sensitiser",S719),99)=99,IF(IFERROR(SEARCH("sensitiser",S719),99)=99,IF(IFERROR(SEARCH("other hazard based concern",S719),99)=99,0,Scoring!$E$28),Scoring!$E$26),Scoring!$E$27)</f>
        <v>0</v>
      </c>
      <c r="AF719" s="78">
        <f>IF(IFERROR(M719,1)=1,IF(IFERROR(N719,1)=1,IF(IFERROR(O719,1)=1,IF(IFERROR(Q719,1)=1,IF(IFERROR(R719,1)=1,IF(IFERROR(T719,1)=1,IF(IFERROR(K719,1)=1,IF(IFERROR(P719,1)=1,IF(IFERROR(S719,1)=1,Scoring!$E$29,0),0),0),0),0),0),0),0),0)</f>
        <v>0</v>
      </c>
      <c r="AG719" s="78">
        <f t="shared" si="56"/>
        <v>3</v>
      </c>
      <c r="AI719" s="93"/>
      <c r="AJ719" s="94"/>
      <c r="AK719" s="76"/>
      <c r="AL719" s="75"/>
      <c r="AN719" s="79"/>
      <c r="AO719" s="79"/>
      <c r="AP719" s="79"/>
      <c r="AQ719" s="79"/>
      <c r="AR719" s="79"/>
      <c r="AS719" s="78"/>
      <c r="AU719" s="79">
        <f>IF(IFERROR(F719,99)=99,IF(IFERROR(G719,99)=99,IF(IFERROR(H719,99)=99,IF(IFERROR(I719,99)=99,IF(IFERROR(E719,99)=99,IF(IFERROR(J719,99)=99,0,Scoring!$B$7),Scoring!$B$3),Scoring!$B$2),Scoring!$B$6),Scoring!$B$5),Scoring!$B$4)</f>
        <v>0.3</v>
      </c>
      <c r="AV719" s="78">
        <f t="shared" si="57"/>
        <v>0.89999999999999991</v>
      </c>
      <c r="AW719" s="78"/>
      <c r="AX719" s="66"/>
      <c r="AY719" s="78"/>
      <c r="AZ719" s="76"/>
      <c r="BA719" s="76"/>
      <c r="BB719" s="76"/>
    </row>
    <row r="720" spans="1:54" x14ac:dyDescent="0.25">
      <c r="A720" s="77" t="s">
        <v>6620</v>
      </c>
      <c r="B720" s="76" t="str">
        <f t="shared" si="58"/>
        <v>289-220-8</v>
      </c>
      <c r="C720" s="77" t="s">
        <v>2453</v>
      </c>
      <c r="D720" s="77" t="s">
        <v>2454</v>
      </c>
      <c r="E720" s="76" t="str">
        <f>IF(C720="-",IF(A720="-",VLOOKUP(D720,'sin-list 180320_update'!$C$2:$C$835,1,FALSE),VLOOKUP(A720,'sin-list 180320_update'!$A$2:$A$835,1,FALSE)),VLOOKUP(C720,'sin-list 180320_update'!$B$2:$B$835,1,FALSE))</f>
        <v>289-220-8</v>
      </c>
      <c r="F720" s="76" t="e">
        <f>IF($C720="-",IF($A720="-",VLOOKUP($D720,'REACH Bilaga XVII_update'!$A$5:$A$131,1,FALSE),VLOOKUP($A720,'REACH Bilaga XVII_update'!$C$5:$C$131,1,FALSE)),VLOOKUP($C720,'REACH Bilaga XVII_update'!$B$5:$B$131,1,FALSE))</f>
        <v>#N/A</v>
      </c>
      <c r="G720" s="76" t="e">
        <f>IF($C720="-",IF($A720="-",VLOOKUP($D720,' REACH Bilaga 59_update'!$A$5:$A$210,1,FALSE),VLOOKUP($A720,' REACH Bilaga 59_update'!$D$5:$D$210,1,FALSE)),VLOOKUP($C720,' REACH Bilaga 59_update'!$C$5:$C$210,1,FALSE))</f>
        <v>#N/A</v>
      </c>
      <c r="H720" s="76" t="e">
        <f>IF($C720="-",IF($A720="-",VLOOKUP($D720,'REACH Bilaga XIV_update'!$A$5:$A$110,1,FALSE),VLOOKUP($A720,'REACH Bilaga XIV_update'!$D$5:$D$110,1,FALSE)),VLOOKUP($C720,'REACH Bilaga XIV_update'!$C$5:$C$110,1,FALSE))</f>
        <v>#N/A</v>
      </c>
      <c r="I720" s="76" t="e">
        <f>IF($C720="-",IF($A720="-",VLOOKUP($D720,CoRAP_update!$A$5:$A$376,1,FALSE),VLOOKUP($A720,CoRAP_update!$D$5:$D$376,1,FALSE)),VLOOKUP($C720,CoRAP_update!$C$5:$C$376,1,FALSE))</f>
        <v>#N/A</v>
      </c>
      <c r="J720" s="76" t="e">
        <f>IF($C720="-",IF($A720="-",VLOOKUP($D720,EDC_update!$C$2:$C$450,1,FALSE),VLOOKUP($A720,EDC_update!$B$2:$B$450,1,FALSE)),VLOOKUP($C720,EDC_update!$L$2:$L$450,1,FALSE))</f>
        <v>#N/A</v>
      </c>
      <c r="K720" s="76" t="str">
        <f>IF($C720="-",IF($A720="-",IF(VLOOKUP($D720,'sin-list 180320_update'!$C$2:$S$835,3,FALSE)="",NA(),VLOOKUP($D720,'sin-list 180320_update'!$C$2:$S$835,3,FALSE)),IF(VLOOKUP($A720,'sin-list 180320_update'!$A$2:$S$835,5,FALSE)="",NA(),VLOOKUP($A720,'sin-list 180320_update'!$A$2:$S$835,5,FALSE))),IF(VLOOKUP($C720,'sin-list 180320_update'!$B$2:$S$835,4,FALSE)="",NA(),VLOOKUP($C720,'sin-list 180320_update'!$B$2:$S$835,4,FALSE)))</f>
        <v>Classified CMR according to Annex VI of Regulation 1272/2008. (Might not apply when contaminants are below below legal thresholds and/or full refining history is known)</v>
      </c>
      <c r="L720" s="76" t="str">
        <f>IF($C720="-",IF($A720="-",VLOOKUP($D720,'sin-list 180320_update'!$C$2:$S$835,6,FALSE),VLOOKUP($A720,'sin-list 180320_update'!$A$2:$S$835,8,FALSE)),VLOOKUP($C720,'sin-list 180320_update'!$B$2:$S$835,7,FALSE))</f>
        <v>Carc. 1B
Muta. 1B
Asp. Tox. 1</v>
      </c>
      <c r="M720" s="76" t="str">
        <f>IF($C720="-",IF($A720="-",IF(VLOOKUP($D720,'sin-list 180320_update'!$C$2:$S$835,8,FALSE)="",NA(),VLOOKUP($D720,'sin-list 180320_update'!$C$2:$S$835,8,FALSE)),IF(VLOOKUP($A720,'sin-list 180320_update'!$A$2:$S$835,10,FALSE)="",NA(),VLOOKUP($A720,'sin-list 180320_update'!$A$2:$S$835,10,FALSE))),IF(VLOOKUP($C720,'sin-list 180320_update'!$B$2:$S$835,9,FALSE)="",NA(),VLOOKUP($C720,'sin-list 180320_update'!$B$2:$S$835,9,FALSE)))</f>
        <v>H350
H340
H304</v>
      </c>
      <c r="N720" s="76" t="e">
        <f>IF($C720="-",IF($A720="-",IF(VLOOKUP($D720,'REACH Bilaga XVII_update'!$A$5:$E$131,4,FALSE)="",NA(),VLOOKUP($D720,'REACH Bilaga XVII_update'!$A$5:$E$131,4,FALSE)),IF(VLOOKUP($A720,'REACH Bilaga XVII_update'!$C$5:$D$131,2,FALSE)="",NA(),VLOOKUP($A720,'REACH Bilaga XVII_update'!$C$5:$D$131,2,FALSE))),IF(VLOOKUP($C720,'REACH Bilaga XVII_update'!$B$5:$D$131,3,FALSE)="",NA(),VLOOKUP($C720,'REACH Bilaga XVII_update'!$B$5:$D$131,3,FALSE)))</f>
        <v>#N/A</v>
      </c>
      <c r="O720" s="76" t="e">
        <f>IF($C720="-",IF($A720="-",IF(VLOOKUP($D720,' REACH Bilaga 59_update'!$A$5:$E$210,5,FALSE)="",NA(),VLOOKUP($D720,' REACH Bilaga 59_update'!$A$5:$E$210,5,FALSE)),IF(VLOOKUP($A720,' REACH Bilaga 59_update'!$D$5:$E$210,2,FALSE)="",NA(),VLOOKUP($A720,' REACH Bilaga 59_update'!$D$5:$E$210,2,FALSE))),IF(VLOOKUP($C720,' REACH Bilaga 59_update'!$C$5:$E$210,3,FALSE)="",NA(),VLOOKUP($C720,' REACH Bilaga 59_update'!$C$5:$E$210,3,FALSE)))</f>
        <v>#N/A</v>
      </c>
      <c r="P720" s="76" t="e">
        <f>IF(C720="-",IF(A720="-",IFERROR(VLOOKUP($D720,' REACH Bilaga 59_update'!$A$5:$F$210,MATCH(Sammanfattning!P$1,' REACH Bilaga 59_update'!$A$4:$F$4,0),FALSE),VLOOKUP($D720,'REACH Bilaga XIV_update'!$A$4:$H$110,MATCH(Sammanfattning!P$1,'REACH Bilaga XIV_update'!$A$4:$H$4,0),FALSE)),IFERROR(VLOOKUP($A720,' REACH Bilaga 59_update'!$D$5:$F$210,MATCH(Sammanfattning!P$1,' REACH Bilaga 59_update'!$D$4:$F$4,0),FALSE),VLOOKUP($A720,'REACH Bilaga XIV_update'!$D$4:$H$110,MATCH(Sammanfattning!P$1,'REACH Bilaga XIV_update'!$D$4:$H$4,0),FALSE))),IFERROR(VLOOKUP($C720,' REACH Bilaga 59_update'!$C$5:$F$210,MATCH(Sammanfattning!P$1,' REACH Bilaga 59_update'!$C$4:$F$4,0),FALSE),VLOOKUP($C720,'REACH Bilaga XIV_update'!$C$4:$H$110,MATCH(Sammanfattning!P$1,'REACH Bilaga XIV_update'!$C$4:$H$4,0),FALSE)))</f>
        <v>#N/A</v>
      </c>
      <c r="Q720" s="76" t="e">
        <f>IF($C720="-",IF($A720="-",IF(VLOOKUP($D720,'REACH Bilaga XIV_update'!$A$5:$I$110,9,FALSE)="",NA(),VLOOKUP($D720,'REACH Bilaga XIV_update'!$A$5:$I$110,9,FALSE)),IF(VLOOKUP($A720,'REACH Bilaga XIV_update'!$D$5:$I$110,6,FALSE)="",NA(),VLOOKUP($A720,'REACH Bilaga XIV_update'!$D$5:$I$110,6,FALSE))),IF(VLOOKUP($C720,'REACH Bilaga XIV_update'!$C$5:$I$110,7,FALSE)="",NA(),VLOOKUP($C720,'REACH Bilaga XIV_update'!$C$5:$I$110,7,FALSE)))</f>
        <v>#N/A</v>
      </c>
      <c r="R720" s="76" t="e">
        <f>IF($C720="-",IF($A720="-",IF(VLOOKUP($D720,CoRAP_update!$A$5:$O$376,15,FALSE)="",NA(),VLOOKUP($D720,CoRAP_update!$A$5:$O$376,15,FALSE)),IF(VLOOKUP($A720,CoRAP_update!$D$5:$O$376,12,FALSE)="",NA(),VLOOKUP($A720,CoRAP_update!$D$5:$O$376,12,FALSE))),IF(VLOOKUP($C720,CoRAP_update!$C$5:$O$376,13,FALSE)="",NA(),VLOOKUP($C720,CoRAP_update!$C$5:$O$376,13,FALSE)))</f>
        <v>#N/A</v>
      </c>
      <c r="S720" s="144" t="e">
        <f>IF($C720="-",IF($A720="-",VLOOKUP($D720,CoRAP_update!$A$5:$J$376,MATCH(Sammanfattning!S$1,CoRAP_update!$A$4:$J$4,0),FALSE),VLOOKUP($A720,CoRAP_update!$D$5:$J$376,MATCH(Sammanfattning!S$1,CoRAP_update!$D$4:$J$4,0),FALSE)),VLOOKUP($C720,CoRAP_update!$C$5:$J$376,MATCH(Sammanfattning!S$1,CoRAP_update!$C$4:$J$4,0),FALSE))</f>
        <v>#N/A</v>
      </c>
      <c r="T720" s="76" t="e">
        <f>IF($A720="-",VLOOKUP($D720,EDC_update!$C$2:$F$450,4,FALSE),VLOOKUP($A720,EDC_update!$B$2:$F$450,5,FALSE))</f>
        <v>#N/A</v>
      </c>
      <c r="V720" s="78">
        <f>IF(IFERROR(SEARCH("PBT",P720),99)=99,IF(IFERROR(SEARCH("suspected PBT",S720),99)=99,IF(IFERROR(SEARCH("concluded to be PBT",K720),99)=99,IF(IFERROR(SEARCH("PBT",S720),99)=99,IF(IFERROR(SEARCH("PBT cand",L720),99)=99,IF(IFERROR(SEARCH("PBT",L720),99)=99,IF(IFERROR(SEARCH("persistent, bioackumulative and toxic properties",K720),99)=99,0,Scoring!$E$3),Scoring!$E$3),Scoring!$E$7),Scoring!$E$3),Scoring!$E$5),Scoring!$E$6),Scoring!$E$3)</f>
        <v>0</v>
      </c>
      <c r="W720" s="78">
        <f>IF(IFERROR(SEARCH("vPvB",P720),99)=99,IF(IFERROR(SEARCH("suspected pbt/vPvB",S720),99)=99,IF(IFERROR(SEARCH("vPvB",S720),99)=99,IF(IFERROR(SEARCH("concluded to be a vPvB",S720),99)=99,IF(IFERROR(SEARCH("identified as vPvB",K720),99)=99,IF(IFERROR(SEARCH("concluded to be a vPvB",K720),99)=99,IF(IFERROR(SEARCH("concluded to be both pbt and vPvB",S720),99)=99,IF(IFERROR(SEARCH("concluded to be both pbt and vPvB",K720),99)=99,0,Scoring!$E$5),Scoring!$E$5),Scoring!$E$5),Scoring!$E$5),Scoring!$E$5),Scoring!$E$4),Scoring!$E$6),Scoring!$E$4)</f>
        <v>0</v>
      </c>
      <c r="X720" s="78">
        <f>IF(IFERROR(SEARCH("H410",N720),99)=99,IF(IFERROR(SEARCH("H410",O720),99)=99,IF(IFERROR(SEARCH("H410",Q720),99)=99,IF(IFERROR(SEARCH("H410",M720),99)=99,IF(IFERROR(SEARCH("H410",R720),99)=99,IF(IFERROR(SEARCH("H411",N720),99)=99,IF(IFERROR(SEARCH("H411",O720),99)=99,IF(IFERROR(SEARCH("H411",Q720),99)=99,IF(IFERROR(SEARCH("H411",M720),99)=99,IF(IFERROR(SEARCH("H411",R720),99)=99,IF(IFERROR(SEARCH("H413",N720),99)=99,IF(IFERROR(SEARCH("H413",O720),99)=99,IF(IFERROR(SEARCH("H413",Q720),99)=99,IF(IFERROR(SEARCH("H413",M720),99)=99,IF(IFERROR(SEARCH("H413",R720),99)=99,IF(IFERROR(SEARCH("H412",N720),99)=99,IF(IFERROR(SEARCH("H412",O720),99)=99,IF(IFERROR(SEARCH("H412",Q720),99)=99,IF(IFERROR(SEARCH("H412",M720),99)=99,IF(IFERROR(SEARCH("H412",R720),99)=99,0,Scoring!$E$2),Scoring!$E$2),Scoring!$E$2),Scoring!$E$2),Scoring!$E$2),Scoring!$E$2),Scoring!$E$2),Scoring!$E$2),Scoring!$E$2),Scoring!$E$2),Scoring!$E$2),Scoring!$E$2),Scoring!$E$2),Scoring!$E$2),Scoring!$E$2),Scoring!$E$2),Scoring!$E$2),Scoring!$E$2),Scoring!$E$2),Scoring!$E$2)</f>
        <v>0</v>
      </c>
      <c r="Y720" s="78">
        <f>IF(IFERROR(SEARCH("CMR",K720),99)=99,IF(IFERROR(SEARCH("Suspected CMR",S720),99)=99,IF(IFERROR(SEARCH("CMR",S720),99)=99,0,Scoring!$E$8),Scoring!$E$9),Scoring!$E$8)</f>
        <v>3</v>
      </c>
      <c r="Z720" s="78">
        <f>IF(IFERROR(SEARCH("H350",N720),99)=99,IF(IFERROR(SEARCH("H350",O720),99)=99,IF(IFERROR(SEARCH("H350",Q720),99)=99,IF(IFERROR(SEARCH("H350",M720),99)=99,IF(IFERROR(SEARCH("H350",R720),99)=99,IF(IFERROR(SEARCH("H351",N720),99)=99,IF(IFERROR(SEARCH("H351",O720),99)=99,IF(IFERROR(SEARCH("H351",Q720),99)=99,IF(IFERROR(SEARCH("H351",M720),99)=99,IF(IFERROR(SEARCH("H351",R720),99)=99,IF(IFERROR(SEARCH("carcinogenic",P720),99)=99,IF(IFERROR(SEARCH("suspected carcinogenic",S720),99)=99,0,Scoring!$E$12),Scoring!$E$11),Scoring!$E$10),Scoring!$E$10),Scoring!$E$10),Scoring!$E$10),Scoring!$E$10),Scoring!$E$10),Scoring!$E$10),Scoring!$E$10),Scoring!$E$10),Scoring!$E$10)</f>
        <v>1</v>
      </c>
      <c r="AA720" s="78">
        <f>IF(IFERROR(SEARCH("H340",N720),99)=99,IF(IFERROR(SEARCH("H340",O720),99)=99,IF(IFERROR(SEARCH("H340",Q720),99)=99,IF(IFERROR(SEARCH("H340",M720),99)=99,IF(IFERROR(SEARCH("H340",R720),99)=99,IF(IFERROR(SEARCH("H341",N720),99)=99,IF(IFERROR(SEARCH("H341",O720),99)=99,IF(IFERROR(SEARCH("H341",Q720),99)=99,IF(IFERROR(SEARCH("H341",M720),99)=99,IF(IFERROR(SEARCH("H341",R720),99)=99,IF(IFERROR(SEARCH("mutagenic",P720),99)=99,IF(IFERROR(SEARCH("suspected mutagenic",S720),99)=99,0,Scoring!$E$15),Scoring!$E$14),Scoring!$E$13),Scoring!$E$13),Scoring!$E$13),Scoring!$E$13),Scoring!$E$13),Scoring!$E$13),Scoring!$E$13),Scoring!$E$13),Scoring!$E$13),Scoring!$E$13)</f>
        <v>1</v>
      </c>
      <c r="AB720" s="78">
        <f>IF(IFERROR(SEARCH("H360",N720),99)=99,IF(IFERROR(SEARCH("H360",O720),99)=99,IF(IFERROR(SEARCH("H360",Q720),99)=99,IF(IFERROR(SEARCH("H360",M720),99)=99,IF(IFERROR(SEARCH("H360",R720),99)=99,IF(IFERROR(SEARCH("H361",N720),99)=99,IF(IFERROR(SEARCH("H361",O720),99)=99,IF(IFERROR(SEARCH("H361",Q720),99)=99,IF(IFERROR(SEARCH("H361",M720),99)=99,IF(IFERROR(SEARCH("H361",R720),99)=99,IF(IFERROR(SEARCH("reproduction",P720),99)=99,IF(IFERROR(SEARCH("suspected reprotoxic",S720),99)=99,IF(IFERROR(SEARCH("reprotoxic",S720),99)=99,IF(IFERROR(SEARCH("reprotoxic",K720),99)=99,0,Scoring!$E$18),Scoring!$E$18),Scoring!$E$19),Scoring!$E$17),Scoring!$E$16),Scoring!$E$16),Scoring!$E$16),Scoring!$E$16),Scoring!$E$16),Scoring!$E$16),Scoring!$E$16),Scoring!$E$16),Scoring!$E$16),Scoring!$E$16)</f>
        <v>0</v>
      </c>
      <c r="AC720" s="78">
        <f>IF(IFERROR(SEARCH("57f",L720),99)=99,IF(IFERROR(SEARCH("57(f)",P720),99)=99,0,Scoring!$E$20),Scoring!$E$20)</f>
        <v>0</v>
      </c>
      <c r="AD720" s="78">
        <f>IF(IFERROR(SEARCH("CAT1",T720),99)=99,IF(IFERROR(SEARCH("CAT2",T720),99)=99,IF(IFERROR(SEARCH("CAT3",T720),99)=99,IF(IFERROR(SEARCH("concluded to be endocrine",K720),99)=99,IF(IFERROR(SEARCH("categorised as endocrine",K720),99)=99,IF(IFERROR(SEARCH("endocrine disrupting",P720),99)=99,IF(IFERROR(SEARCH("endocrine disrupting",K720),99)=99,IF(IFERROR(SEARCH("suspected endocrine",S720),99)=99,IF(IFERROR(SEARCH("potential endocrine",S720),99)=99,0,Scoring!$E$25),Scoring!$E$25),Scoring!$E$24),Scoring!$E$24),Scoring!$E$24),Scoring!$E$24),Scoring!$E$23),Scoring!$E$22),Scoring!$E$21)</f>
        <v>0</v>
      </c>
      <c r="AE720" s="78">
        <f>IF(IFERROR(SEARCH("suspected sensitiser",S720),99)=99,IF(IFERROR(SEARCH("sensitiser",S720),99)=99,IF(IFERROR(SEARCH("other hazard based concern",S720),99)=99,0,Scoring!$E$28),Scoring!$E$26),Scoring!$E$27)</f>
        <v>0</v>
      </c>
      <c r="AF720" s="78">
        <f>IF(IFERROR(M720,1)=1,IF(IFERROR(N720,1)=1,IF(IFERROR(O720,1)=1,IF(IFERROR(Q720,1)=1,IF(IFERROR(R720,1)=1,IF(IFERROR(T720,1)=1,IF(IFERROR(K720,1)=1,IF(IFERROR(P720,1)=1,IF(IFERROR(S720,1)=1,Scoring!$E$29,0),0),0),0),0),0),0),0),0)</f>
        <v>0</v>
      </c>
      <c r="AG720" s="78">
        <f t="shared" si="56"/>
        <v>3</v>
      </c>
      <c r="AI720" s="93"/>
      <c r="AJ720" s="94"/>
      <c r="AK720" s="76"/>
      <c r="AL720" s="75"/>
      <c r="AN720" s="79"/>
      <c r="AO720" s="79"/>
      <c r="AP720" s="79"/>
      <c r="AQ720" s="79"/>
      <c r="AR720" s="79"/>
      <c r="AS720" s="78"/>
      <c r="AU720" s="79">
        <f>IF(IFERROR(F720,99)=99,IF(IFERROR(G720,99)=99,IF(IFERROR(H720,99)=99,IF(IFERROR(I720,99)=99,IF(IFERROR(E720,99)=99,IF(IFERROR(J720,99)=99,0,Scoring!$B$7),Scoring!$B$3),Scoring!$B$2),Scoring!$B$6),Scoring!$B$5),Scoring!$B$4)</f>
        <v>0.3</v>
      </c>
      <c r="AV720" s="78">
        <f t="shared" si="57"/>
        <v>0.89999999999999991</v>
      </c>
      <c r="AW720" s="78"/>
      <c r="AX720" s="66"/>
      <c r="AY720" s="78"/>
      <c r="AZ720" s="76"/>
      <c r="BA720" s="76"/>
      <c r="BB720" s="76"/>
    </row>
    <row r="721" spans="1:54" x14ac:dyDescent="0.25">
      <c r="A721" s="77" t="s">
        <v>6621</v>
      </c>
      <c r="B721" s="76" t="str">
        <f t="shared" si="58"/>
        <v>289-339-5</v>
      </c>
      <c r="C721" s="77" t="s">
        <v>2474</v>
      </c>
      <c r="D721" s="77" t="s">
        <v>2475</v>
      </c>
      <c r="E721" s="76" t="str">
        <f>IF(C721="-",IF(A721="-",VLOOKUP(D721,'sin-list 180320_update'!$C$2:$C$835,1,FALSE),VLOOKUP(A721,'sin-list 180320_update'!$A$2:$A$835,1,FALSE)),VLOOKUP(C721,'sin-list 180320_update'!$B$2:$B$835,1,FALSE))</f>
        <v>289-339-5</v>
      </c>
      <c r="F721" s="76" t="e">
        <f>IF($C721="-",IF($A721="-",VLOOKUP($D721,'REACH Bilaga XVII_update'!$A$5:$A$131,1,FALSE),VLOOKUP($A721,'REACH Bilaga XVII_update'!$C$5:$C$131,1,FALSE)),VLOOKUP($C721,'REACH Bilaga XVII_update'!$B$5:$B$131,1,FALSE))</f>
        <v>#N/A</v>
      </c>
      <c r="G721" s="76" t="e">
        <f>IF($C721="-",IF($A721="-",VLOOKUP($D721,' REACH Bilaga 59_update'!$A$5:$A$210,1,FALSE),VLOOKUP($A721,' REACH Bilaga 59_update'!$D$5:$D$210,1,FALSE)),VLOOKUP($C721,' REACH Bilaga 59_update'!$C$5:$C$210,1,FALSE))</f>
        <v>#N/A</v>
      </c>
      <c r="H721" s="76" t="e">
        <f>IF($C721="-",IF($A721="-",VLOOKUP($D721,'REACH Bilaga XIV_update'!$A$5:$A$110,1,FALSE),VLOOKUP($A721,'REACH Bilaga XIV_update'!$D$5:$D$110,1,FALSE)),VLOOKUP($C721,'REACH Bilaga XIV_update'!$C$5:$C$110,1,FALSE))</f>
        <v>#N/A</v>
      </c>
      <c r="I721" s="76" t="e">
        <f>IF($C721="-",IF($A721="-",VLOOKUP($D721,CoRAP_update!$A$5:$A$376,1,FALSE),VLOOKUP($A721,CoRAP_update!$D$5:$D$376,1,FALSE)),VLOOKUP($C721,CoRAP_update!$C$5:$C$376,1,FALSE))</f>
        <v>#N/A</v>
      </c>
      <c r="J721" s="76" t="e">
        <f>IF($C721="-",IF($A721="-",VLOOKUP($D721,EDC_update!$C$2:$C$450,1,FALSE),VLOOKUP($A721,EDC_update!$B$2:$B$450,1,FALSE)),VLOOKUP($C721,EDC_update!$L$2:$L$450,1,FALSE))</f>
        <v>#N/A</v>
      </c>
      <c r="K721" s="76" t="str">
        <f>IF($C721="-",IF($A721="-",IF(VLOOKUP($D721,'sin-list 180320_update'!$C$2:$S$835,3,FALSE)="",NA(),VLOOKUP($D721,'sin-list 180320_update'!$C$2:$S$835,3,FALSE)),IF(VLOOKUP($A721,'sin-list 180320_update'!$A$2:$S$835,5,FALSE)="",NA(),VLOOKUP($A721,'sin-list 180320_update'!$A$2:$S$835,5,FALSE))),IF(VLOOKUP($C721,'sin-list 180320_update'!$B$2:$S$835,4,FALSE)="",NA(),VLOOKUP($C721,'sin-list 180320_update'!$B$2:$S$835,4,FALSE)))</f>
        <v>Classified CMR according to Annex VI of Regulation 1272/2008. (Might not apply when contaminants are below below legal thresholds and/or full refining history is known)</v>
      </c>
      <c r="L721" s="76" t="str">
        <f>IF($C721="-",IF($A721="-",VLOOKUP($D721,'sin-list 180320_update'!$C$2:$S$835,6,FALSE),VLOOKUP($A721,'sin-list 180320_update'!$A$2:$S$835,8,FALSE)),VLOOKUP($C721,'sin-list 180320_update'!$B$2:$S$835,7,FALSE))</f>
        <v>Press. Gas
Flam. Gas 1
Carc. 1B
Muta. 1B</v>
      </c>
      <c r="M721" s="76" t="str">
        <f>IF($C721="-",IF($A721="-",IF(VLOOKUP($D721,'sin-list 180320_update'!$C$2:$S$835,8,FALSE)="",NA(),VLOOKUP($D721,'sin-list 180320_update'!$C$2:$S$835,8,FALSE)),IF(VLOOKUP($A721,'sin-list 180320_update'!$A$2:$S$835,10,FALSE)="",NA(),VLOOKUP($A721,'sin-list 180320_update'!$A$2:$S$835,10,FALSE))),IF(VLOOKUP($C721,'sin-list 180320_update'!$B$2:$S$835,9,FALSE)="",NA(),VLOOKUP($C721,'sin-list 180320_update'!$B$2:$S$835,9,FALSE)))</f>
        <v>H220
H350
H340</v>
      </c>
      <c r="N721" s="76" t="e">
        <f>IF($C721="-",IF($A721="-",IF(VLOOKUP($D721,'REACH Bilaga XVII_update'!$A$5:$E$131,4,FALSE)="",NA(),VLOOKUP($D721,'REACH Bilaga XVII_update'!$A$5:$E$131,4,FALSE)),IF(VLOOKUP($A721,'REACH Bilaga XVII_update'!$C$5:$D$131,2,FALSE)="",NA(),VLOOKUP($A721,'REACH Bilaga XVII_update'!$C$5:$D$131,2,FALSE))),IF(VLOOKUP($C721,'REACH Bilaga XVII_update'!$B$5:$D$131,3,FALSE)="",NA(),VLOOKUP($C721,'REACH Bilaga XVII_update'!$B$5:$D$131,3,FALSE)))</f>
        <v>#N/A</v>
      </c>
      <c r="O721" s="76" t="e">
        <f>IF($C721="-",IF($A721="-",IF(VLOOKUP($D721,' REACH Bilaga 59_update'!$A$5:$E$210,5,FALSE)="",NA(),VLOOKUP($D721,' REACH Bilaga 59_update'!$A$5:$E$210,5,FALSE)),IF(VLOOKUP($A721,' REACH Bilaga 59_update'!$D$5:$E$210,2,FALSE)="",NA(),VLOOKUP($A721,' REACH Bilaga 59_update'!$D$5:$E$210,2,FALSE))),IF(VLOOKUP($C721,' REACH Bilaga 59_update'!$C$5:$E$210,3,FALSE)="",NA(),VLOOKUP($C721,' REACH Bilaga 59_update'!$C$5:$E$210,3,FALSE)))</f>
        <v>#N/A</v>
      </c>
      <c r="P721" s="76" t="e">
        <f>IF(C721="-",IF(A721="-",IFERROR(VLOOKUP($D721,' REACH Bilaga 59_update'!$A$5:$F$210,MATCH(Sammanfattning!P$1,' REACH Bilaga 59_update'!$A$4:$F$4,0),FALSE),VLOOKUP($D721,'REACH Bilaga XIV_update'!$A$4:$H$110,MATCH(Sammanfattning!P$1,'REACH Bilaga XIV_update'!$A$4:$H$4,0),FALSE)),IFERROR(VLOOKUP($A721,' REACH Bilaga 59_update'!$D$5:$F$210,MATCH(Sammanfattning!P$1,' REACH Bilaga 59_update'!$D$4:$F$4,0),FALSE),VLOOKUP($A721,'REACH Bilaga XIV_update'!$D$4:$H$110,MATCH(Sammanfattning!P$1,'REACH Bilaga XIV_update'!$D$4:$H$4,0),FALSE))),IFERROR(VLOOKUP($C721,' REACH Bilaga 59_update'!$C$5:$F$210,MATCH(Sammanfattning!P$1,' REACH Bilaga 59_update'!$C$4:$F$4,0),FALSE),VLOOKUP($C721,'REACH Bilaga XIV_update'!$C$4:$H$110,MATCH(Sammanfattning!P$1,'REACH Bilaga XIV_update'!$C$4:$H$4,0),FALSE)))</f>
        <v>#N/A</v>
      </c>
      <c r="Q721" s="76" t="e">
        <f>IF($C721="-",IF($A721="-",IF(VLOOKUP($D721,'REACH Bilaga XIV_update'!$A$5:$I$110,9,FALSE)="",NA(),VLOOKUP($D721,'REACH Bilaga XIV_update'!$A$5:$I$110,9,FALSE)),IF(VLOOKUP($A721,'REACH Bilaga XIV_update'!$D$5:$I$110,6,FALSE)="",NA(),VLOOKUP($A721,'REACH Bilaga XIV_update'!$D$5:$I$110,6,FALSE))),IF(VLOOKUP($C721,'REACH Bilaga XIV_update'!$C$5:$I$110,7,FALSE)="",NA(),VLOOKUP($C721,'REACH Bilaga XIV_update'!$C$5:$I$110,7,FALSE)))</f>
        <v>#N/A</v>
      </c>
      <c r="R721" s="76" t="e">
        <f>IF($C721="-",IF($A721="-",IF(VLOOKUP($D721,CoRAP_update!$A$5:$O$376,15,FALSE)="",NA(),VLOOKUP($D721,CoRAP_update!$A$5:$O$376,15,FALSE)),IF(VLOOKUP($A721,CoRAP_update!$D$5:$O$376,12,FALSE)="",NA(),VLOOKUP($A721,CoRAP_update!$D$5:$O$376,12,FALSE))),IF(VLOOKUP($C721,CoRAP_update!$C$5:$O$376,13,FALSE)="",NA(),VLOOKUP($C721,CoRAP_update!$C$5:$O$376,13,FALSE)))</f>
        <v>#N/A</v>
      </c>
      <c r="S721" s="144" t="e">
        <f>IF($C721="-",IF($A721="-",VLOOKUP($D721,CoRAP_update!$A$5:$J$376,MATCH(Sammanfattning!S$1,CoRAP_update!$A$4:$J$4,0),FALSE),VLOOKUP($A721,CoRAP_update!$D$5:$J$376,MATCH(Sammanfattning!S$1,CoRAP_update!$D$4:$J$4,0),FALSE)),VLOOKUP($C721,CoRAP_update!$C$5:$J$376,MATCH(Sammanfattning!S$1,CoRAP_update!$C$4:$J$4,0),FALSE))</f>
        <v>#N/A</v>
      </c>
      <c r="T721" s="76" t="e">
        <f>IF($A721="-",VLOOKUP($D721,EDC_update!$C$2:$F$450,4,FALSE),VLOOKUP($A721,EDC_update!$B$2:$F$450,5,FALSE))</f>
        <v>#N/A</v>
      </c>
      <c r="V721" s="78">
        <f>IF(IFERROR(SEARCH("PBT",P721),99)=99,IF(IFERROR(SEARCH("suspected PBT",S721),99)=99,IF(IFERROR(SEARCH("concluded to be PBT",K721),99)=99,IF(IFERROR(SEARCH("PBT",S721),99)=99,IF(IFERROR(SEARCH("PBT cand",L721),99)=99,IF(IFERROR(SEARCH("PBT",L721),99)=99,IF(IFERROR(SEARCH("persistent, bioackumulative and toxic properties",K721),99)=99,0,Scoring!$E$3),Scoring!$E$3),Scoring!$E$7),Scoring!$E$3),Scoring!$E$5),Scoring!$E$6),Scoring!$E$3)</f>
        <v>0</v>
      </c>
      <c r="W721" s="78">
        <f>IF(IFERROR(SEARCH("vPvB",P721),99)=99,IF(IFERROR(SEARCH("suspected pbt/vPvB",S721),99)=99,IF(IFERROR(SEARCH("vPvB",S721),99)=99,IF(IFERROR(SEARCH("concluded to be a vPvB",S721),99)=99,IF(IFERROR(SEARCH("identified as vPvB",K721),99)=99,IF(IFERROR(SEARCH("concluded to be a vPvB",K721),99)=99,IF(IFERROR(SEARCH("concluded to be both pbt and vPvB",S721),99)=99,IF(IFERROR(SEARCH("concluded to be both pbt and vPvB",K721),99)=99,0,Scoring!$E$5),Scoring!$E$5),Scoring!$E$5),Scoring!$E$5),Scoring!$E$5),Scoring!$E$4),Scoring!$E$6),Scoring!$E$4)</f>
        <v>0</v>
      </c>
      <c r="X721" s="78">
        <f>IF(IFERROR(SEARCH("H410",N721),99)=99,IF(IFERROR(SEARCH("H410",O721),99)=99,IF(IFERROR(SEARCH("H410",Q721),99)=99,IF(IFERROR(SEARCH("H410",M721),99)=99,IF(IFERROR(SEARCH("H410",R721),99)=99,IF(IFERROR(SEARCH("H411",N721),99)=99,IF(IFERROR(SEARCH("H411",O721),99)=99,IF(IFERROR(SEARCH("H411",Q721),99)=99,IF(IFERROR(SEARCH("H411",M721),99)=99,IF(IFERROR(SEARCH("H411",R721),99)=99,IF(IFERROR(SEARCH("H413",N721),99)=99,IF(IFERROR(SEARCH("H413",O721),99)=99,IF(IFERROR(SEARCH("H413",Q721),99)=99,IF(IFERROR(SEARCH("H413",M721),99)=99,IF(IFERROR(SEARCH("H413",R721),99)=99,IF(IFERROR(SEARCH("H412",N721),99)=99,IF(IFERROR(SEARCH("H412",O721),99)=99,IF(IFERROR(SEARCH("H412",Q721),99)=99,IF(IFERROR(SEARCH("H412",M721),99)=99,IF(IFERROR(SEARCH("H412",R721),99)=99,0,Scoring!$E$2),Scoring!$E$2),Scoring!$E$2),Scoring!$E$2),Scoring!$E$2),Scoring!$E$2),Scoring!$E$2),Scoring!$E$2),Scoring!$E$2),Scoring!$E$2),Scoring!$E$2),Scoring!$E$2),Scoring!$E$2),Scoring!$E$2),Scoring!$E$2),Scoring!$E$2),Scoring!$E$2),Scoring!$E$2),Scoring!$E$2),Scoring!$E$2)</f>
        <v>0</v>
      </c>
      <c r="Y721" s="78">
        <f>IF(IFERROR(SEARCH("CMR",K721),99)=99,IF(IFERROR(SEARCH("Suspected CMR",S721),99)=99,IF(IFERROR(SEARCH("CMR",S721),99)=99,0,Scoring!$E$8),Scoring!$E$9),Scoring!$E$8)</f>
        <v>3</v>
      </c>
      <c r="Z721" s="78">
        <f>IF(IFERROR(SEARCH("H350",N721),99)=99,IF(IFERROR(SEARCH("H350",O721),99)=99,IF(IFERROR(SEARCH("H350",Q721),99)=99,IF(IFERROR(SEARCH("H350",M721),99)=99,IF(IFERROR(SEARCH("H350",R721),99)=99,IF(IFERROR(SEARCH("H351",N721),99)=99,IF(IFERROR(SEARCH("H351",O721),99)=99,IF(IFERROR(SEARCH("H351",Q721),99)=99,IF(IFERROR(SEARCH("H351",M721),99)=99,IF(IFERROR(SEARCH("H351",R721),99)=99,IF(IFERROR(SEARCH("carcinogenic",P721),99)=99,IF(IFERROR(SEARCH("suspected carcinogenic",S721),99)=99,0,Scoring!$E$12),Scoring!$E$11),Scoring!$E$10),Scoring!$E$10),Scoring!$E$10),Scoring!$E$10),Scoring!$E$10),Scoring!$E$10),Scoring!$E$10),Scoring!$E$10),Scoring!$E$10),Scoring!$E$10)</f>
        <v>1</v>
      </c>
      <c r="AA721" s="78">
        <f>IF(IFERROR(SEARCH("H340",N721),99)=99,IF(IFERROR(SEARCH("H340",O721),99)=99,IF(IFERROR(SEARCH("H340",Q721),99)=99,IF(IFERROR(SEARCH("H340",M721),99)=99,IF(IFERROR(SEARCH("H340",R721),99)=99,IF(IFERROR(SEARCH("H341",N721),99)=99,IF(IFERROR(SEARCH("H341",O721),99)=99,IF(IFERROR(SEARCH("H341",Q721),99)=99,IF(IFERROR(SEARCH("H341",M721),99)=99,IF(IFERROR(SEARCH("H341",R721),99)=99,IF(IFERROR(SEARCH("mutagenic",P721),99)=99,IF(IFERROR(SEARCH("suspected mutagenic",S721),99)=99,0,Scoring!$E$15),Scoring!$E$14),Scoring!$E$13),Scoring!$E$13),Scoring!$E$13),Scoring!$E$13),Scoring!$E$13),Scoring!$E$13),Scoring!$E$13),Scoring!$E$13),Scoring!$E$13),Scoring!$E$13)</f>
        <v>1</v>
      </c>
      <c r="AB721" s="78">
        <f>IF(IFERROR(SEARCH("H360",N721),99)=99,IF(IFERROR(SEARCH("H360",O721),99)=99,IF(IFERROR(SEARCH("H360",Q721),99)=99,IF(IFERROR(SEARCH("H360",M721),99)=99,IF(IFERROR(SEARCH("H360",R721),99)=99,IF(IFERROR(SEARCH("H361",N721),99)=99,IF(IFERROR(SEARCH("H361",O721),99)=99,IF(IFERROR(SEARCH("H361",Q721),99)=99,IF(IFERROR(SEARCH("H361",M721),99)=99,IF(IFERROR(SEARCH("H361",R721),99)=99,IF(IFERROR(SEARCH("reproduction",P721),99)=99,IF(IFERROR(SEARCH("suspected reprotoxic",S721),99)=99,IF(IFERROR(SEARCH("reprotoxic",S721),99)=99,IF(IFERROR(SEARCH("reprotoxic",K721),99)=99,0,Scoring!$E$18),Scoring!$E$18),Scoring!$E$19),Scoring!$E$17),Scoring!$E$16),Scoring!$E$16),Scoring!$E$16),Scoring!$E$16),Scoring!$E$16),Scoring!$E$16),Scoring!$E$16),Scoring!$E$16),Scoring!$E$16),Scoring!$E$16)</f>
        <v>0</v>
      </c>
      <c r="AC721" s="78">
        <f>IF(IFERROR(SEARCH("57f",L721),99)=99,IF(IFERROR(SEARCH("57(f)",P721),99)=99,0,Scoring!$E$20),Scoring!$E$20)</f>
        <v>0</v>
      </c>
      <c r="AD721" s="78">
        <f>IF(IFERROR(SEARCH("CAT1",T721),99)=99,IF(IFERROR(SEARCH("CAT2",T721),99)=99,IF(IFERROR(SEARCH("CAT3",T721),99)=99,IF(IFERROR(SEARCH("concluded to be endocrine",K721),99)=99,IF(IFERROR(SEARCH("categorised as endocrine",K721),99)=99,IF(IFERROR(SEARCH("endocrine disrupting",P721),99)=99,IF(IFERROR(SEARCH("endocrine disrupting",K721),99)=99,IF(IFERROR(SEARCH("suspected endocrine",S721),99)=99,IF(IFERROR(SEARCH("potential endocrine",S721),99)=99,0,Scoring!$E$25),Scoring!$E$25),Scoring!$E$24),Scoring!$E$24),Scoring!$E$24),Scoring!$E$24),Scoring!$E$23),Scoring!$E$22),Scoring!$E$21)</f>
        <v>0</v>
      </c>
      <c r="AE721" s="78">
        <f>IF(IFERROR(SEARCH("suspected sensitiser",S721),99)=99,IF(IFERROR(SEARCH("sensitiser",S721),99)=99,IF(IFERROR(SEARCH("other hazard based concern",S721),99)=99,0,Scoring!$E$28),Scoring!$E$26),Scoring!$E$27)</f>
        <v>0</v>
      </c>
      <c r="AF721" s="78">
        <f>IF(IFERROR(M721,1)=1,IF(IFERROR(N721,1)=1,IF(IFERROR(O721,1)=1,IF(IFERROR(Q721,1)=1,IF(IFERROR(R721,1)=1,IF(IFERROR(T721,1)=1,IF(IFERROR(K721,1)=1,IF(IFERROR(P721,1)=1,IF(IFERROR(S721,1)=1,Scoring!$E$29,0),0),0),0),0),0),0),0),0)</f>
        <v>0</v>
      </c>
      <c r="AG721" s="78">
        <f t="shared" si="56"/>
        <v>3</v>
      </c>
      <c r="AI721" s="93"/>
      <c r="AJ721" s="94"/>
      <c r="AK721" s="76"/>
      <c r="AL721" s="75"/>
      <c r="AN721" s="79"/>
      <c r="AO721" s="79"/>
      <c r="AP721" s="79"/>
      <c r="AQ721" s="79"/>
      <c r="AR721" s="79"/>
      <c r="AS721" s="78"/>
      <c r="AU721" s="79">
        <f>IF(IFERROR(F721,99)=99,IF(IFERROR(G721,99)=99,IF(IFERROR(H721,99)=99,IF(IFERROR(I721,99)=99,IF(IFERROR(E721,99)=99,IF(IFERROR(J721,99)=99,0,Scoring!$B$7),Scoring!$B$3),Scoring!$B$2),Scoring!$B$6),Scoring!$B$5),Scoring!$B$4)</f>
        <v>0.3</v>
      </c>
      <c r="AV721" s="78">
        <f t="shared" si="57"/>
        <v>0.89999999999999991</v>
      </c>
      <c r="AW721" s="78"/>
      <c r="AX721" s="66"/>
      <c r="AY721" s="78"/>
      <c r="AZ721" s="76"/>
      <c r="BA721" s="76"/>
      <c r="BB721" s="76"/>
    </row>
    <row r="722" spans="1:54" x14ac:dyDescent="0.25">
      <c r="A722" s="77" t="s">
        <v>6623</v>
      </c>
      <c r="B722" s="76" t="str">
        <f t="shared" si="58"/>
        <v>292-454-3</v>
      </c>
      <c r="C722" s="77" t="s">
        <v>2515</v>
      </c>
      <c r="D722" s="77" t="s">
        <v>2516</v>
      </c>
      <c r="E722" s="76" t="str">
        <f>IF(C722="-",IF(A722="-",VLOOKUP(D722,'sin-list 180320_update'!$C$2:$C$835,1,FALSE),VLOOKUP(A722,'sin-list 180320_update'!$A$2:$A$835,1,FALSE)),VLOOKUP(C722,'sin-list 180320_update'!$B$2:$B$835,1,FALSE))</f>
        <v>292-454-3</v>
      </c>
      <c r="F722" s="76" t="e">
        <f>IF($C722="-",IF($A722="-",VLOOKUP($D722,'REACH Bilaga XVII_update'!$A$5:$A$131,1,FALSE),VLOOKUP($A722,'REACH Bilaga XVII_update'!$C$5:$C$131,1,FALSE)),VLOOKUP($C722,'REACH Bilaga XVII_update'!$B$5:$B$131,1,FALSE))</f>
        <v>#N/A</v>
      </c>
      <c r="G722" s="76" t="e">
        <f>IF($C722="-",IF($A722="-",VLOOKUP($D722,' REACH Bilaga 59_update'!$A$5:$A$210,1,FALSE),VLOOKUP($A722,' REACH Bilaga 59_update'!$D$5:$D$210,1,FALSE)),VLOOKUP($C722,' REACH Bilaga 59_update'!$C$5:$C$210,1,FALSE))</f>
        <v>#N/A</v>
      </c>
      <c r="H722" s="76" t="e">
        <f>IF($C722="-",IF($A722="-",VLOOKUP($D722,'REACH Bilaga XIV_update'!$A$5:$A$110,1,FALSE),VLOOKUP($A722,'REACH Bilaga XIV_update'!$D$5:$D$110,1,FALSE)),VLOOKUP($C722,'REACH Bilaga XIV_update'!$C$5:$C$110,1,FALSE))</f>
        <v>#N/A</v>
      </c>
      <c r="I722" s="76" t="e">
        <f>IF($C722="-",IF($A722="-",VLOOKUP($D722,CoRAP_update!$A$5:$A$376,1,FALSE),VLOOKUP($A722,CoRAP_update!$D$5:$D$376,1,FALSE)),VLOOKUP($C722,CoRAP_update!$C$5:$C$376,1,FALSE))</f>
        <v>#N/A</v>
      </c>
      <c r="J722" s="76" t="e">
        <f>IF($C722="-",IF($A722="-",VLOOKUP($D722,EDC_update!$C$2:$C$450,1,FALSE),VLOOKUP($A722,EDC_update!$B$2:$B$450,1,FALSE)),VLOOKUP($C722,EDC_update!$L$2:$L$450,1,FALSE))</f>
        <v>#N/A</v>
      </c>
      <c r="K722" s="76" t="str">
        <f>IF($C722="-",IF($A722="-",IF(VLOOKUP($D722,'sin-list 180320_update'!$C$2:$S$835,3,FALSE)="",NA(),VLOOKUP($D722,'sin-list 180320_update'!$C$2:$S$835,3,FALSE)),IF(VLOOKUP($A722,'sin-list 180320_update'!$A$2:$S$835,5,FALSE)="",NA(),VLOOKUP($A722,'sin-list 180320_update'!$A$2:$S$835,5,FALSE))),IF(VLOOKUP($C722,'sin-list 180320_update'!$B$2:$S$835,4,FALSE)="",NA(),VLOOKUP($C722,'sin-list 180320_update'!$B$2:$S$835,4,FALSE)))</f>
        <v>Classified CMR according to Annex VI of Regulation 1272/2008. (Might not apply when contaminants are below below legal thresholds and/or full refining history is known)</v>
      </c>
      <c r="L722" s="76" t="str">
        <f>IF($C722="-",IF($A722="-",VLOOKUP($D722,'sin-list 180320_update'!$C$2:$S$835,6,FALSE),VLOOKUP($A722,'sin-list 180320_update'!$A$2:$S$835,8,FALSE)),VLOOKUP($C722,'sin-list 180320_update'!$B$2:$S$835,7,FALSE))</f>
        <v>Carc. 1B</v>
      </c>
      <c r="M722" s="76" t="str">
        <f>IF($C722="-",IF($A722="-",IF(VLOOKUP($D722,'sin-list 180320_update'!$C$2:$S$835,8,FALSE)="",NA(),VLOOKUP($D722,'sin-list 180320_update'!$C$2:$S$835,8,FALSE)),IF(VLOOKUP($A722,'sin-list 180320_update'!$A$2:$S$835,10,FALSE)="",NA(),VLOOKUP($A722,'sin-list 180320_update'!$A$2:$S$835,10,FALSE))),IF(VLOOKUP($C722,'sin-list 180320_update'!$B$2:$S$835,9,FALSE)="",NA(),VLOOKUP($C722,'sin-list 180320_update'!$B$2:$S$835,9,FALSE)))</f>
        <v>H350</v>
      </c>
      <c r="N722" s="76" t="e">
        <f>IF($C722="-",IF($A722="-",IF(VLOOKUP($D722,'REACH Bilaga XVII_update'!$A$5:$E$131,4,FALSE)="",NA(),VLOOKUP($D722,'REACH Bilaga XVII_update'!$A$5:$E$131,4,FALSE)),IF(VLOOKUP($A722,'REACH Bilaga XVII_update'!$C$5:$D$131,2,FALSE)="",NA(),VLOOKUP($A722,'REACH Bilaga XVII_update'!$C$5:$D$131,2,FALSE))),IF(VLOOKUP($C722,'REACH Bilaga XVII_update'!$B$5:$D$131,3,FALSE)="",NA(),VLOOKUP($C722,'REACH Bilaga XVII_update'!$B$5:$D$131,3,FALSE)))</f>
        <v>#N/A</v>
      </c>
      <c r="O722" s="76" t="e">
        <f>IF($C722="-",IF($A722="-",IF(VLOOKUP($D722,' REACH Bilaga 59_update'!$A$5:$E$210,5,FALSE)="",NA(),VLOOKUP($D722,' REACH Bilaga 59_update'!$A$5:$E$210,5,FALSE)),IF(VLOOKUP($A722,' REACH Bilaga 59_update'!$D$5:$E$210,2,FALSE)="",NA(),VLOOKUP($A722,' REACH Bilaga 59_update'!$D$5:$E$210,2,FALSE))),IF(VLOOKUP($C722,' REACH Bilaga 59_update'!$C$5:$E$210,3,FALSE)="",NA(),VLOOKUP($C722,' REACH Bilaga 59_update'!$C$5:$E$210,3,FALSE)))</f>
        <v>#N/A</v>
      </c>
      <c r="P722" s="76" t="e">
        <f>IF(C722="-",IF(A722="-",IFERROR(VLOOKUP($D722,' REACH Bilaga 59_update'!$A$5:$F$210,MATCH(Sammanfattning!P$1,' REACH Bilaga 59_update'!$A$4:$F$4,0),FALSE),VLOOKUP($D722,'REACH Bilaga XIV_update'!$A$4:$H$110,MATCH(Sammanfattning!P$1,'REACH Bilaga XIV_update'!$A$4:$H$4,0),FALSE)),IFERROR(VLOOKUP($A722,' REACH Bilaga 59_update'!$D$5:$F$210,MATCH(Sammanfattning!P$1,' REACH Bilaga 59_update'!$D$4:$F$4,0),FALSE),VLOOKUP($A722,'REACH Bilaga XIV_update'!$D$4:$H$110,MATCH(Sammanfattning!P$1,'REACH Bilaga XIV_update'!$D$4:$H$4,0),FALSE))),IFERROR(VLOOKUP($C722,' REACH Bilaga 59_update'!$C$5:$F$210,MATCH(Sammanfattning!P$1,' REACH Bilaga 59_update'!$C$4:$F$4,0),FALSE),VLOOKUP($C722,'REACH Bilaga XIV_update'!$C$4:$H$110,MATCH(Sammanfattning!P$1,'REACH Bilaga XIV_update'!$C$4:$H$4,0),FALSE)))</f>
        <v>#N/A</v>
      </c>
      <c r="Q722" s="76" t="e">
        <f>IF($C722="-",IF($A722="-",IF(VLOOKUP($D722,'REACH Bilaga XIV_update'!$A$5:$I$110,9,FALSE)="",NA(),VLOOKUP($D722,'REACH Bilaga XIV_update'!$A$5:$I$110,9,FALSE)),IF(VLOOKUP($A722,'REACH Bilaga XIV_update'!$D$5:$I$110,6,FALSE)="",NA(),VLOOKUP($A722,'REACH Bilaga XIV_update'!$D$5:$I$110,6,FALSE))),IF(VLOOKUP($C722,'REACH Bilaga XIV_update'!$C$5:$I$110,7,FALSE)="",NA(),VLOOKUP($C722,'REACH Bilaga XIV_update'!$C$5:$I$110,7,FALSE)))</f>
        <v>#N/A</v>
      </c>
      <c r="R722" s="76" t="e">
        <f>IF($C722="-",IF($A722="-",IF(VLOOKUP($D722,CoRAP_update!$A$5:$O$376,15,FALSE)="",NA(),VLOOKUP($D722,CoRAP_update!$A$5:$O$376,15,FALSE)),IF(VLOOKUP($A722,CoRAP_update!$D$5:$O$376,12,FALSE)="",NA(),VLOOKUP($A722,CoRAP_update!$D$5:$O$376,12,FALSE))),IF(VLOOKUP($C722,CoRAP_update!$C$5:$O$376,13,FALSE)="",NA(),VLOOKUP($C722,CoRAP_update!$C$5:$O$376,13,FALSE)))</f>
        <v>#N/A</v>
      </c>
      <c r="S722" s="144" t="e">
        <f>IF($C722="-",IF($A722="-",VLOOKUP($D722,CoRAP_update!$A$5:$J$376,MATCH(Sammanfattning!S$1,CoRAP_update!$A$4:$J$4,0),FALSE),VLOOKUP($A722,CoRAP_update!$D$5:$J$376,MATCH(Sammanfattning!S$1,CoRAP_update!$D$4:$J$4,0),FALSE)),VLOOKUP($C722,CoRAP_update!$C$5:$J$376,MATCH(Sammanfattning!S$1,CoRAP_update!$C$4:$J$4,0),FALSE))</f>
        <v>#N/A</v>
      </c>
      <c r="T722" s="76" t="e">
        <f>IF($A722="-",VLOOKUP($D722,EDC_update!$C$2:$F$450,4,FALSE),VLOOKUP($A722,EDC_update!$B$2:$F$450,5,FALSE))</f>
        <v>#N/A</v>
      </c>
      <c r="V722" s="78">
        <f>IF(IFERROR(SEARCH("PBT",P722),99)=99,IF(IFERROR(SEARCH("suspected PBT",S722),99)=99,IF(IFERROR(SEARCH("concluded to be PBT",K722),99)=99,IF(IFERROR(SEARCH("PBT",S722),99)=99,IF(IFERROR(SEARCH("PBT cand",L722),99)=99,IF(IFERROR(SEARCH("PBT",L722),99)=99,IF(IFERROR(SEARCH("persistent, bioackumulative and toxic properties",K722),99)=99,0,Scoring!$E$3),Scoring!$E$3),Scoring!$E$7),Scoring!$E$3),Scoring!$E$5),Scoring!$E$6),Scoring!$E$3)</f>
        <v>0</v>
      </c>
      <c r="W722" s="78">
        <f>IF(IFERROR(SEARCH("vPvB",P722),99)=99,IF(IFERROR(SEARCH("suspected pbt/vPvB",S722),99)=99,IF(IFERROR(SEARCH("vPvB",S722),99)=99,IF(IFERROR(SEARCH("concluded to be a vPvB",S722),99)=99,IF(IFERROR(SEARCH("identified as vPvB",K722),99)=99,IF(IFERROR(SEARCH("concluded to be a vPvB",K722),99)=99,IF(IFERROR(SEARCH("concluded to be both pbt and vPvB",S722),99)=99,IF(IFERROR(SEARCH("concluded to be both pbt and vPvB",K722),99)=99,0,Scoring!$E$5),Scoring!$E$5),Scoring!$E$5),Scoring!$E$5),Scoring!$E$5),Scoring!$E$4),Scoring!$E$6),Scoring!$E$4)</f>
        <v>0</v>
      </c>
      <c r="X722" s="78">
        <f>IF(IFERROR(SEARCH("H410",N722),99)=99,IF(IFERROR(SEARCH("H410",O722),99)=99,IF(IFERROR(SEARCH("H410",Q722),99)=99,IF(IFERROR(SEARCH("H410",M722),99)=99,IF(IFERROR(SEARCH("H410",R722),99)=99,IF(IFERROR(SEARCH("H411",N722),99)=99,IF(IFERROR(SEARCH("H411",O722),99)=99,IF(IFERROR(SEARCH("H411",Q722),99)=99,IF(IFERROR(SEARCH("H411",M722),99)=99,IF(IFERROR(SEARCH("H411",R722),99)=99,IF(IFERROR(SEARCH("H413",N722),99)=99,IF(IFERROR(SEARCH("H413",O722),99)=99,IF(IFERROR(SEARCH("H413",Q722),99)=99,IF(IFERROR(SEARCH("H413",M722),99)=99,IF(IFERROR(SEARCH("H413",R722),99)=99,IF(IFERROR(SEARCH("H412",N722),99)=99,IF(IFERROR(SEARCH("H412",O722),99)=99,IF(IFERROR(SEARCH("H412",Q722),99)=99,IF(IFERROR(SEARCH("H412",M722),99)=99,IF(IFERROR(SEARCH("H412",R722),99)=99,0,Scoring!$E$2),Scoring!$E$2),Scoring!$E$2),Scoring!$E$2),Scoring!$E$2),Scoring!$E$2),Scoring!$E$2),Scoring!$E$2),Scoring!$E$2),Scoring!$E$2),Scoring!$E$2),Scoring!$E$2),Scoring!$E$2),Scoring!$E$2),Scoring!$E$2),Scoring!$E$2),Scoring!$E$2),Scoring!$E$2),Scoring!$E$2),Scoring!$E$2)</f>
        <v>0</v>
      </c>
      <c r="Y722" s="78">
        <f>IF(IFERROR(SEARCH("CMR",K722),99)=99,IF(IFERROR(SEARCH("Suspected CMR",S722),99)=99,IF(IFERROR(SEARCH("CMR",S722),99)=99,0,Scoring!$E$8),Scoring!$E$9),Scoring!$E$8)</f>
        <v>3</v>
      </c>
      <c r="Z722" s="78">
        <f>IF(IFERROR(SEARCH("H350",N722),99)=99,IF(IFERROR(SEARCH("H350",O722),99)=99,IF(IFERROR(SEARCH("H350",Q722),99)=99,IF(IFERROR(SEARCH("H350",M722),99)=99,IF(IFERROR(SEARCH("H350",R722),99)=99,IF(IFERROR(SEARCH("H351",N722),99)=99,IF(IFERROR(SEARCH("H351",O722),99)=99,IF(IFERROR(SEARCH("H351",Q722),99)=99,IF(IFERROR(SEARCH("H351",M722),99)=99,IF(IFERROR(SEARCH("H351",R722),99)=99,IF(IFERROR(SEARCH("carcinogenic",P722),99)=99,IF(IFERROR(SEARCH("suspected carcinogenic",S722),99)=99,0,Scoring!$E$12),Scoring!$E$11),Scoring!$E$10),Scoring!$E$10),Scoring!$E$10),Scoring!$E$10),Scoring!$E$10),Scoring!$E$10),Scoring!$E$10),Scoring!$E$10),Scoring!$E$10),Scoring!$E$10)</f>
        <v>1</v>
      </c>
      <c r="AA722" s="78">
        <f>IF(IFERROR(SEARCH("H340",N722),99)=99,IF(IFERROR(SEARCH("H340",O722),99)=99,IF(IFERROR(SEARCH("H340",Q722),99)=99,IF(IFERROR(SEARCH("H340",M722),99)=99,IF(IFERROR(SEARCH("H340",R722),99)=99,IF(IFERROR(SEARCH("H341",N722),99)=99,IF(IFERROR(SEARCH("H341",O722),99)=99,IF(IFERROR(SEARCH("H341",Q722),99)=99,IF(IFERROR(SEARCH("H341",M722),99)=99,IF(IFERROR(SEARCH("H341",R722),99)=99,IF(IFERROR(SEARCH("mutagenic",P722),99)=99,IF(IFERROR(SEARCH("suspected mutagenic",S722),99)=99,0,Scoring!$E$15),Scoring!$E$14),Scoring!$E$13),Scoring!$E$13),Scoring!$E$13),Scoring!$E$13),Scoring!$E$13),Scoring!$E$13),Scoring!$E$13),Scoring!$E$13),Scoring!$E$13),Scoring!$E$13)</f>
        <v>0</v>
      </c>
      <c r="AB722" s="78">
        <f>IF(IFERROR(SEARCH("H360",N722),99)=99,IF(IFERROR(SEARCH("H360",O722),99)=99,IF(IFERROR(SEARCH("H360",Q722),99)=99,IF(IFERROR(SEARCH("H360",M722),99)=99,IF(IFERROR(SEARCH("H360",R722),99)=99,IF(IFERROR(SEARCH("H361",N722),99)=99,IF(IFERROR(SEARCH("H361",O722),99)=99,IF(IFERROR(SEARCH("H361",Q722),99)=99,IF(IFERROR(SEARCH("H361",M722),99)=99,IF(IFERROR(SEARCH("H361",R722),99)=99,IF(IFERROR(SEARCH("reproduction",P722),99)=99,IF(IFERROR(SEARCH("suspected reprotoxic",S722),99)=99,IF(IFERROR(SEARCH("reprotoxic",S722),99)=99,IF(IFERROR(SEARCH("reprotoxic",K722),99)=99,0,Scoring!$E$18),Scoring!$E$18),Scoring!$E$19),Scoring!$E$17),Scoring!$E$16),Scoring!$E$16),Scoring!$E$16),Scoring!$E$16),Scoring!$E$16),Scoring!$E$16),Scoring!$E$16),Scoring!$E$16),Scoring!$E$16),Scoring!$E$16)</f>
        <v>0</v>
      </c>
      <c r="AC722" s="78">
        <f>IF(IFERROR(SEARCH("57f",L722),99)=99,IF(IFERROR(SEARCH("57(f)",P722),99)=99,0,Scoring!$E$20),Scoring!$E$20)</f>
        <v>0</v>
      </c>
      <c r="AD722" s="78">
        <f>IF(IFERROR(SEARCH("CAT1",T722),99)=99,IF(IFERROR(SEARCH("CAT2",T722),99)=99,IF(IFERROR(SEARCH("CAT3",T722),99)=99,IF(IFERROR(SEARCH("concluded to be endocrine",K722),99)=99,IF(IFERROR(SEARCH("categorised as endocrine",K722),99)=99,IF(IFERROR(SEARCH("endocrine disrupting",P722),99)=99,IF(IFERROR(SEARCH("endocrine disrupting",K722),99)=99,IF(IFERROR(SEARCH("suspected endocrine",S722),99)=99,IF(IFERROR(SEARCH("potential endocrine",S722),99)=99,0,Scoring!$E$25),Scoring!$E$25),Scoring!$E$24),Scoring!$E$24),Scoring!$E$24),Scoring!$E$24),Scoring!$E$23),Scoring!$E$22),Scoring!$E$21)</f>
        <v>0</v>
      </c>
      <c r="AE722" s="78">
        <f>IF(IFERROR(SEARCH("suspected sensitiser",S722),99)=99,IF(IFERROR(SEARCH("sensitiser",S722),99)=99,IF(IFERROR(SEARCH("other hazard based concern",S722),99)=99,0,Scoring!$E$28),Scoring!$E$26),Scoring!$E$27)</f>
        <v>0</v>
      </c>
      <c r="AF722" s="78">
        <f>IF(IFERROR(M722,1)=1,IF(IFERROR(N722,1)=1,IF(IFERROR(O722,1)=1,IF(IFERROR(Q722,1)=1,IF(IFERROR(R722,1)=1,IF(IFERROR(T722,1)=1,IF(IFERROR(K722,1)=1,IF(IFERROR(P722,1)=1,IF(IFERROR(S722,1)=1,Scoring!$E$29,0),0),0),0),0),0),0),0),0)</f>
        <v>0</v>
      </c>
      <c r="AG722" s="78">
        <f t="shared" si="56"/>
        <v>3</v>
      </c>
      <c r="AI722" s="93"/>
      <c r="AJ722" s="94"/>
      <c r="AK722" s="76"/>
      <c r="AL722" s="75"/>
      <c r="AN722" s="79"/>
      <c r="AO722" s="79"/>
      <c r="AP722" s="79"/>
      <c r="AQ722" s="79"/>
      <c r="AR722" s="79"/>
      <c r="AS722" s="78"/>
      <c r="AU722" s="79">
        <f>IF(IFERROR(F722,99)=99,IF(IFERROR(G722,99)=99,IF(IFERROR(H722,99)=99,IF(IFERROR(I722,99)=99,IF(IFERROR(E722,99)=99,IF(IFERROR(J722,99)=99,0,Scoring!$B$7),Scoring!$B$3),Scoring!$B$2),Scoring!$B$6),Scoring!$B$5),Scoring!$B$4)</f>
        <v>0.3</v>
      </c>
      <c r="AV722" s="78">
        <f t="shared" si="57"/>
        <v>0.89999999999999991</v>
      </c>
      <c r="AW722" s="78"/>
      <c r="AX722" s="66"/>
      <c r="AY722" s="78"/>
      <c r="AZ722" s="76"/>
      <c r="BA722" s="76"/>
      <c r="BB722" s="76"/>
    </row>
    <row r="723" spans="1:54" x14ac:dyDescent="0.25">
      <c r="A723" s="77" t="s">
        <v>3337</v>
      </c>
      <c r="B723" s="76" t="str">
        <f t="shared" si="58"/>
        <v>292-605-3</v>
      </c>
      <c r="C723" s="77" t="s">
        <v>2534</v>
      </c>
      <c r="D723" s="77" t="s">
        <v>2535</v>
      </c>
      <c r="E723" s="76" t="str">
        <f>IF(C723="-",IF(A723="-",VLOOKUP(D723,'sin-list 180320_update'!$C$2:$C$835,1,FALSE),VLOOKUP(A723,'sin-list 180320_update'!$A$2:$A$835,1,FALSE)),VLOOKUP(C723,'sin-list 180320_update'!$B$2:$B$835,1,FALSE))</f>
        <v>292-605-3</v>
      </c>
      <c r="F723" s="76" t="str">
        <f>IF($C723="-",IF($A723="-",VLOOKUP($D723,'REACH Bilaga XVII_update'!$A$5:$A$131,1,FALSE),VLOOKUP($A723,'REACH Bilaga XVII_update'!$C$5:$C$131,1,FALSE)),VLOOKUP($C723,'REACH Bilaga XVII_update'!$B$5:$B$131,1,FALSE))</f>
        <v>292-605-3</v>
      </c>
      <c r="G723" s="76" t="e">
        <f>IF($C723="-",IF($A723="-",VLOOKUP($D723,' REACH Bilaga 59_update'!$A$5:$A$210,1,FALSE),VLOOKUP($A723,' REACH Bilaga 59_update'!$D$5:$D$210,1,FALSE)),VLOOKUP($C723,' REACH Bilaga 59_update'!$C$5:$C$210,1,FALSE))</f>
        <v>#N/A</v>
      </c>
      <c r="H723" s="76" t="e">
        <f>IF($C723="-",IF($A723="-",VLOOKUP($D723,'REACH Bilaga XIV_update'!$A$5:$A$110,1,FALSE),VLOOKUP($A723,'REACH Bilaga XIV_update'!$D$5:$D$110,1,FALSE)),VLOOKUP($C723,'REACH Bilaga XIV_update'!$C$5:$C$110,1,FALSE))</f>
        <v>#N/A</v>
      </c>
      <c r="I723" s="76" t="e">
        <f>IF($C723="-",IF($A723="-",VLOOKUP($D723,CoRAP_update!$A$5:$A$376,1,FALSE),VLOOKUP($A723,CoRAP_update!$D$5:$D$376,1,FALSE)),VLOOKUP($C723,CoRAP_update!$C$5:$C$376,1,FALSE))</f>
        <v>#N/A</v>
      </c>
      <c r="J723" s="76" t="e">
        <f>IF($C723="-",IF($A723="-",VLOOKUP($D723,EDC_update!$C$2:$C$450,1,FALSE),VLOOKUP($A723,EDC_update!$B$2:$B$450,1,FALSE)),VLOOKUP($C723,EDC_update!$L$2:$L$450,1,FALSE))</f>
        <v>#N/A</v>
      </c>
      <c r="K723" s="76" t="str">
        <f>IF($C723="-",IF($A723="-",IF(VLOOKUP($D723,'sin-list 180320_update'!$C$2:$S$835,3,FALSE)="",NA(),VLOOKUP($D723,'sin-list 180320_update'!$C$2:$S$835,3,FALSE)),IF(VLOOKUP($A723,'sin-list 180320_update'!$A$2:$S$835,5,FALSE)="",NA(),VLOOKUP($A723,'sin-list 180320_update'!$A$2:$S$835,5,FALSE))),IF(VLOOKUP($C723,'sin-list 180320_update'!$B$2:$S$835,4,FALSE)="",NA(),VLOOKUP($C723,'sin-list 180320_update'!$B$2:$S$835,4,FALSE)))</f>
        <v>Classified CMR according to Annex VI of Regulation 1272/2008. (Might not apply when contaminants are below below legal thresholds and/or full refining history is known)</v>
      </c>
      <c r="L723" s="76" t="str">
        <f>IF($C723="-",IF($A723="-",VLOOKUP($D723,'sin-list 180320_update'!$C$2:$S$835,6,FALSE),VLOOKUP($A723,'sin-list 180320_update'!$A$2:$S$835,8,FALSE)),VLOOKUP($C723,'sin-list 180320_update'!$B$2:$S$835,7,FALSE))</f>
        <v>Carc. 1B</v>
      </c>
      <c r="M723" s="76" t="str">
        <f>IF($C723="-",IF($A723="-",IF(VLOOKUP($D723,'sin-list 180320_update'!$C$2:$S$835,8,FALSE)="",NA(),VLOOKUP($D723,'sin-list 180320_update'!$C$2:$S$835,8,FALSE)),IF(VLOOKUP($A723,'sin-list 180320_update'!$A$2:$S$835,10,FALSE)="",NA(),VLOOKUP($A723,'sin-list 180320_update'!$A$2:$S$835,10,FALSE))),IF(VLOOKUP($C723,'sin-list 180320_update'!$B$2:$S$835,9,FALSE)="",NA(),VLOOKUP($C723,'sin-list 180320_update'!$B$2:$S$835,9,FALSE)))</f>
        <v>H350</v>
      </c>
      <c r="N723" s="76" t="str">
        <f>IF($C723="-",IF($A723="-",IF(VLOOKUP($D723,'REACH Bilaga XVII_update'!$A$5:$E$131,4,FALSE)="",NA(),VLOOKUP($D723,'REACH Bilaga XVII_update'!$A$5:$E$131,4,FALSE)),IF(VLOOKUP($A723,'REACH Bilaga XVII_update'!$C$5:$D$131,2,FALSE)="",NA(),VLOOKUP($A723,'REACH Bilaga XVII_update'!$C$5:$D$131,2,FALSE))),IF(VLOOKUP($C723,'REACH Bilaga XVII_update'!$B$5:$D$131,3,FALSE)="",NA(),VLOOKUP($C723,'REACH Bilaga XVII_update'!$B$5:$D$131,3,FALSE)))</f>
        <v>H350</v>
      </c>
      <c r="O723" s="76" t="e">
        <f>IF($C723="-",IF($A723="-",IF(VLOOKUP($D723,' REACH Bilaga 59_update'!$A$5:$E$210,5,FALSE)="",NA(),VLOOKUP($D723,' REACH Bilaga 59_update'!$A$5:$E$210,5,FALSE)),IF(VLOOKUP($A723,' REACH Bilaga 59_update'!$D$5:$E$210,2,FALSE)="",NA(),VLOOKUP($A723,' REACH Bilaga 59_update'!$D$5:$E$210,2,FALSE))),IF(VLOOKUP($C723,' REACH Bilaga 59_update'!$C$5:$E$210,3,FALSE)="",NA(),VLOOKUP($C723,' REACH Bilaga 59_update'!$C$5:$E$210,3,FALSE)))</f>
        <v>#N/A</v>
      </c>
      <c r="P723" s="76" t="e">
        <f>IF(C723="-",IF(A723="-",IFERROR(VLOOKUP($D723,' REACH Bilaga 59_update'!$A$5:$F$210,MATCH(Sammanfattning!P$1,' REACH Bilaga 59_update'!$A$4:$F$4,0),FALSE),VLOOKUP($D723,'REACH Bilaga XIV_update'!$A$4:$H$110,MATCH(Sammanfattning!P$1,'REACH Bilaga XIV_update'!$A$4:$H$4,0),FALSE)),IFERROR(VLOOKUP($A723,' REACH Bilaga 59_update'!$D$5:$F$210,MATCH(Sammanfattning!P$1,' REACH Bilaga 59_update'!$D$4:$F$4,0),FALSE),VLOOKUP($A723,'REACH Bilaga XIV_update'!$D$4:$H$110,MATCH(Sammanfattning!P$1,'REACH Bilaga XIV_update'!$D$4:$H$4,0),FALSE))),IFERROR(VLOOKUP($C723,' REACH Bilaga 59_update'!$C$5:$F$210,MATCH(Sammanfattning!P$1,' REACH Bilaga 59_update'!$C$4:$F$4,0),FALSE),VLOOKUP($C723,'REACH Bilaga XIV_update'!$C$4:$H$110,MATCH(Sammanfattning!P$1,'REACH Bilaga XIV_update'!$C$4:$H$4,0),FALSE)))</f>
        <v>#N/A</v>
      </c>
      <c r="Q723" s="76" t="e">
        <f>IF($C723="-",IF($A723="-",IF(VLOOKUP($D723,'REACH Bilaga XIV_update'!$A$5:$I$110,9,FALSE)="",NA(),VLOOKUP($D723,'REACH Bilaga XIV_update'!$A$5:$I$110,9,FALSE)),IF(VLOOKUP($A723,'REACH Bilaga XIV_update'!$D$5:$I$110,6,FALSE)="",NA(),VLOOKUP($A723,'REACH Bilaga XIV_update'!$D$5:$I$110,6,FALSE))),IF(VLOOKUP($C723,'REACH Bilaga XIV_update'!$C$5:$I$110,7,FALSE)="",NA(),VLOOKUP($C723,'REACH Bilaga XIV_update'!$C$5:$I$110,7,FALSE)))</f>
        <v>#N/A</v>
      </c>
      <c r="R723" s="76" t="e">
        <f>IF($C723="-",IF($A723="-",IF(VLOOKUP($D723,CoRAP_update!$A$5:$O$376,15,FALSE)="",NA(),VLOOKUP($D723,CoRAP_update!$A$5:$O$376,15,FALSE)),IF(VLOOKUP($A723,CoRAP_update!$D$5:$O$376,12,FALSE)="",NA(),VLOOKUP($A723,CoRAP_update!$D$5:$O$376,12,FALSE))),IF(VLOOKUP($C723,CoRAP_update!$C$5:$O$376,13,FALSE)="",NA(),VLOOKUP($C723,CoRAP_update!$C$5:$O$376,13,FALSE)))</f>
        <v>#N/A</v>
      </c>
      <c r="S723" s="144" t="e">
        <f>IF($C723="-",IF($A723="-",VLOOKUP($D723,CoRAP_update!$A$5:$J$376,MATCH(Sammanfattning!S$1,CoRAP_update!$A$4:$J$4,0),FALSE),VLOOKUP($A723,CoRAP_update!$D$5:$J$376,MATCH(Sammanfattning!S$1,CoRAP_update!$D$4:$J$4,0),FALSE)),VLOOKUP($C723,CoRAP_update!$C$5:$J$376,MATCH(Sammanfattning!S$1,CoRAP_update!$C$4:$J$4,0),FALSE))</f>
        <v>#N/A</v>
      </c>
      <c r="T723" s="76" t="e">
        <f>IF($A723="-",VLOOKUP($D723,EDC_update!$C$2:$F$450,4,FALSE),VLOOKUP($A723,EDC_update!$B$2:$F$450,5,FALSE))</f>
        <v>#N/A</v>
      </c>
      <c r="V723" s="78">
        <f>IF(IFERROR(SEARCH("PBT",P723),99)=99,IF(IFERROR(SEARCH("suspected PBT",S723),99)=99,IF(IFERROR(SEARCH("concluded to be PBT",K723),99)=99,IF(IFERROR(SEARCH("PBT",S723),99)=99,IF(IFERROR(SEARCH("PBT cand",L723),99)=99,IF(IFERROR(SEARCH("PBT",L723),99)=99,IF(IFERROR(SEARCH("persistent, bioackumulative and toxic properties",K723),99)=99,0,Scoring!$E$3),Scoring!$E$3),Scoring!$E$7),Scoring!$E$3),Scoring!$E$5),Scoring!$E$6),Scoring!$E$3)</f>
        <v>0</v>
      </c>
      <c r="W723" s="78">
        <f>IF(IFERROR(SEARCH("vPvB",P723),99)=99,IF(IFERROR(SEARCH("suspected pbt/vPvB",S723),99)=99,IF(IFERROR(SEARCH("vPvB",S723),99)=99,IF(IFERROR(SEARCH("concluded to be a vPvB",S723),99)=99,IF(IFERROR(SEARCH("identified as vPvB",K723),99)=99,IF(IFERROR(SEARCH("concluded to be a vPvB",K723),99)=99,IF(IFERROR(SEARCH("concluded to be both pbt and vPvB",S723),99)=99,IF(IFERROR(SEARCH("concluded to be both pbt and vPvB",K723),99)=99,0,Scoring!$E$5),Scoring!$E$5),Scoring!$E$5),Scoring!$E$5),Scoring!$E$5),Scoring!$E$4),Scoring!$E$6),Scoring!$E$4)</f>
        <v>0</v>
      </c>
      <c r="X723" s="78">
        <f>IF(IFERROR(SEARCH("H410",N723),99)=99,IF(IFERROR(SEARCH("H410",O723),99)=99,IF(IFERROR(SEARCH("H410",Q723),99)=99,IF(IFERROR(SEARCH("H410",M723),99)=99,IF(IFERROR(SEARCH("H410",R723),99)=99,IF(IFERROR(SEARCH("H411",N723),99)=99,IF(IFERROR(SEARCH("H411",O723),99)=99,IF(IFERROR(SEARCH("H411",Q723),99)=99,IF(IFERROR(SEARCH("H411",M723),99)=99,IF(IFERROR(SEARCH("H411",R723),99)=99,IF(IFERROR(SEARCH("H413",N723),99)=99,IF(IFERROR(SEARCH("H413",O723),99)=99,IF(IFERROR(SEARCH("H413",Q723),99)=99,IF(IFERROR(SEARCH("H413",M723),99)=99,IF(IFERROR(SEARCH("H413",R723),99)=99,IF(IFERROR(SEARCH("H412",N723),99)=99,IF(IFERROR(SEARCH("H412",O723),99)=99,IF(IFERROR(SEARCH("H412",Q723),99)=99,IF(IFERROR(SEARCH("H412",M723),99)=99,IF(IFERROR(SEARCH("H412",R723),99)=99,0,Scoring!$E$2),Scoring!$E$2),Scoring!$E$2),Scoring!$E$2),Scoring!$E$2),Scoring!$E$2),Scoring!$E$2),Scoring!$E$2),Scoring!$E$2),Scoring!$E$2),Scoring!$E$2),Scoring!$E$2),Scoring!$E$2),Scoring!$E$2),Scoring!$E$2),Scoring!$E$2),Scoring!$E$2),Scoring!$E$2),Scoring!$E$2),Scoring!$E$2)</f>
        <v>0</v>
      </c>
      <c r="Y723" s="78">
        <f>IF(IFERROR(SEARCH("CMR",K723),99)=99,IF(IFERROR(SEARCH("Suspected CMR",S723),99)=99,IF(IFERROR(SEARCH("CMR",S723),99)=99,0,Scoring!$E$8),Scoring!$E$9),Scoring!$E$8)</f>
        <v>3</v>
      </c>
      <c r="Z723" s="78">
        <f>IF(IFERROR(SEARCH("H350",N723),99)=99,IF(IFERROR(SEARCH("H350",O723),99)=99,IF(IFERROR(SEARCH("H350",Q723),99)=99,IF(IFERROR(SEARCH("H350",M723),99)=99,IF(IFERROR(SEARCH("H350",R723),99)=99,IF(IFERROR(SEARCH("H351",N723),99)=99,IF(IFERROR(SEARCH("H351",O723),99)=99,IF(IFERROR(SEARCH("H351",Q723),99)=99,IF(IFERROR(SEARCH("H351",M723),99)=99,IF(IFERROR(SEARCH("H351",R723),99)=99,IF(IFERROR(SEARCH("carcinogenic",P723),99)=99,IF(IFERROR(SEARCH("suspected carcinogenic",S723),99)=99,0,Scoring!$E$12),Scoring!$E$11),Scoring!$E$10),Scoring!$E$10),Scoring!$E$10),Scoring!$E$10),Scoring!$E$10),Scoring!$E$10),Scoring!$E$10),Scoring!$E$10),Scoring!$E$10),Scoring!$E$10)</f>
        <v>1</v>
      </c>
      <c r="AA723" s="78">
        <f>IF(IFERROR(SEARCH("H340",N723),99)=99,IF(IFERROR(SEARCH("H340",O723),99)=99,IF(IFERROR(SEARCH("H340",Q723),99)=99,IF(IFERROR(SEARCH("H340",M723),99)=99,IF(IFERROR(SEARCH("H340",R723),99)=99,IF(IFERROR(SEARCH("H341",N723),99)=99,IF(IFERROR(SEARCH("H341",O723),99)=99,IF(IFERROR(SEARCH("H341",Q723),99)=99,IF(IFERROR(SEARCH("H341",M723),99)=99,IF(IFERROR(SEARCH("H341",R723),99)=99,IF(IFERROR(SEARCH("mutagenic",P723),99)=99,IF(IFERROR(SEARCH("suspected mutagenic",S723),99)=99,0,Scoring!$E$15),Scoring!$E$14),Scoring!$E$13),Scoring!$E$13),Scoring!$E$13),Scoring!$E$13),Scoring!$E$13),Scoring!$E$13),Scoring!$E$13),Scoring!$E$13),Scoring!$E$13),Scoring!$E$13)</f>
        <v>0</v>
      </c>
      <c r="AB723" s="78">
        <f>IF(IFERROR(SEARCH("H360",N723),99)=99,IF(IFERROR(SEARCH("H360",O723),99)=99,IF(IFERROR(SEARCH("H360",Q723),99)=99,IF(IFERROR(SEARCH("H360",M723),99)=99,IF(IFERROR(SEARCH("H360",R723),99)=99,IF(IFERROR(SEARCH("H361",N723),99)=99,IF(IFERROR(SEARCH("H361",O723),99)=99,IF(IFERROR(SEARCH("H361",Q723),99)=99,IF(IFERROR(SEARCH("H361",M723),99)=99,IF(IFERROR(SEARCH("H361",R723),99)=99,IF(IFERROR(SEARCH("reproduction",P723),99)=99,IF(IFERROR(SEARCH("suspected reprotoxic",S723),99)=99,IF(IFERROR(SEARCH("reprotoxic",S723),99)=99,IF(IFERROR(SEARCH("reprotoxic",K723),99)=99,0,Scoring!$E$18),Scoring!$E$18),Scoring!$E$19),Scoring!$E$17),Scoring!$E$16),Scoring!$E$16),Scoring!$E$16),Scoring!$E$16),Scoring!$E$16),Scoring!$E$16),Scoring!$E$16),Scoring!$E$16),Scoring!$E$16),Scoring!$E$16)</f>
        <v>0</v>
      </c>
      <c r="AC723" s="78">
        <f>IF(IFERROR(SEARCH("57f",L723),99)=99,IF(IFERROR(SEARCH("57(f)",P723),99)=99,0,Scoring!$E$20),Scoring!$E$20)</f>
        <v>0</v>
      </c>
      <c r="AD723" s="78">
        <f>IF(IFERROR(SEARCH("CAT1",T723),99)=99,IF(IFERROR(SEARCH("CAT2",T723),99)=99,IF(IFERROR(SEARCH("CAT3",T723),99)=99,IF(IFERROR(SEARCH("concluded to be endocrine",K723),99)=99,IF(IFERROR(SEARCH("categorised as endocrine",K723),99)=99,IF(IFERROR(SEARCH("endocrine disrupting",P723),99)=99,IF(IFERROR(SEARCH("endocrine disrupting",K723),99)=99,IF(IFERROR(SEARCH("suspected endocrine",S723),99)=99,IF(IFERROR(SEARCH("potential endocrine",S723),99)=99,0,Scoring!$E$25),Scoring!$E$25),Scoring!$E$24),Scoring!$E$24),Scoring!$E$24),Scoring!$E$24),Scoring!$E$23),Scoring!$E$22),Scoring!$E$21)</f>
        <v>0</v>
      </c>
      <c r="AE723" s="78">
        <f>IF(IFERROR(SEARCH("suspected sensitiser",S723),99)=99,IF(IFERROR(SEARCH("sensitiser",S723),99)=99,IF(IFERROR(SEARCH("other hazard based concern",S723),99)=99,0,Scoring!$E$28),Scoring!$E$26),Scoring!$E$27)</f>
        <v>0</v>
      </c>
      <c r="AF723" s="78">
        <f>IF(IFERROR(M723,1)=1,IF(IFERROR(N723,1)=1,IF(IFERROR(O723,1)=1,IF(IFERROR(Q723,1)=1,IF(IFERROR(R723,1)=1,IF(IFERROR(T723,1)=1,IF(IFERROR(K723,1)=1,IF(IFERROR(P723,1)=1,IF(IFERROR(S723,1)=1,Scoring!$E$29,0),0),0),0),0),0),0),0),0)</f>
        <v>0</v>
      </c>
      <c r="AG723" s="78">
        <f t="shared" si="56"/>
        <v>3</v>
      </c>
      <c r="AI723" s="93"/>
      <c r="AJ723" s="94"/>
      <c r="AK723" s="76"/>
      <c r="AL723" s="75"/>
      <c r="AN723" s="79"/>
      <c r="AO723" s="79"/>
      <c r="AP723" s="79"/>
      <c r="AQ723" s="79"/>
      <c r="AR723" s="79"/>
      <c r="AS723" s="78"/>
      <c r="AU723" s="79">
        <f>IF(IFERROR(F723,99)=99,IF(IFERROR(G723,99)=99,IF(IFERROR(H723,99)=99,IF(IFERROR(I723,99)=99,IF(IFERROR(E723,99)=99,IF(IFERROR(J723,99)=99,0,Scoring!$B$7),Scoring!$B$3),Scoring!$B$2),Scoring!$B$6),Scoring!$B$5),Scoring!$B$4)</f>
        <v>1</v>
      </c>
      <c r="AV723" s="78">
        <f t="shared" si="57"/>
        <v>3</v>
      </c>
      <c r="AW723" s="78"/>
      <c r="AX723" s="66"/>
      <c r="AY723" s="78"/>
      <c r="AZ723" s="76"/>
      <c r="BA723" s="76"/>
      <c r="BB723" s="76"/>
    </row>
    <row r="724" spans="1:54" x14ac:dyDescent="0.25">
      <c r="A724" s="77" t="s">
        <v>6624</v>
      </c>
      <c r="B724" s="76" t="str">
        <f t="shared" si="58"/>
        <v>292-607-4</v>
      </c>
      <c r="C724" s="77" t="s">
        <v>2539</v>
      </c>
      <c r="D724" s="77" t="s">
        <v>2540</v>
      </c>
      <c r="E724" s="76" t="str">
        <f>IF(C724="-",IF(A724="-",VLOOKUP(D724,'sin-list 180320_update'!$C$2:$C$835,1,FALSE),VLOOKUP(A724,'sin-list 180320_update'!$A$2:$A$835,1,FALSE)),VLOOKUP(C724,'sin-list 180320_update'!$B$2:$B$835,1,FALSE))</f>
        <v>292-607-4</v>
      </c>
      <c r="F724" s="76" t="e">
        <f>IF($C724="-",IF($A724="-",VLOOKUP($D724,'REACH Bilaga XVII_update'!$A$5:$A$131,1,FALSE),VLOOKUP($A724,'REACH Bilaga XVII_update'!$C$5:$C$131,1,FALSE)),VLOOKUP($C724,'REACH Bilaga XVII_update'!$B$5:$B$131,1,FALSE))</f>
        <v>#N/A</v>
      </c>
      <c r="G724" s="76" t="e">
        <f>IF($C724="-",IF($A724="-",VLOOKUP($D724,' REACH Bilaga 59_update'!$A$5:$A$210,1,FALSE),VLOOKUP($A724,' REACH Bilaga 59_update'!$D$5:$D$210,1,FALSE)),VLOOKUP($C724,' REACH Bilaga 59_update'!$C$5:$C$210,1,FALSE))</f>
        <v>#N/A</v>
      </c>
      <c r="H724" s="76" t="e">
        <f>IF($C724="-",IF($A724="-",VLOOKUP($D724,'REACH Bilaga XIV_update'!$A$5:$A$110,1,FALSE),VLOOKUP($A724,'REACH Bilaga XIV_update'!$D$5:$D$110,1,FALSE)),VLOOKUP($C724,'REACH Bilaga XIV_update'!$C$5:$C$110,1,FALSE))</f>
        <v>#N/A</v>
      </c>
      <c r="I724" s="76" t="e">
        <f>IF($C724="-",IF($A724="-",VLOOKUP($D724,CoRAP_update!$A$5:$A$376,1,FALSE),VLOOKUP($A724,CoRAP_update!$D$5:$D$376,1,FALSE)),VLOOKUP($C724,CoRAP_update!$C$5:$C$376,1,FALSE))</f>
        <v>#N/A</v>
      </c>
      <c r="J724" s="76" t="e">
        <f>IF($C724="-",IF($A724="-",VLOOKUP($D724,EDC_update!$C$2:$C$450,1,FALSE),VLOOKUP($A724,EDC_update!$B$2:$B$450,1,FALSE)),VLOOKUP($C724,EDC_update!$L$2:$L$450,1,FALSE))</f>
        <v>#N/A</v>
      </c>
      <c r="K724" s="76" t="str">
        <f>IF($C724="-",IF($A724="-",IF(VLOOKUP($D724,'sin-list 180320_update'!$C$2:$S$835,3,FALSE)="",NA(),VLOOKUP($D724,'sin-list 180320_update'!$C$2:$S$835,3,FALSE)),IF(VLOOKUP($A724,'sin-list 180320_update'!$A$2:$S$835,5,FALSE)="",NA(),VLOOKUP($A724,'sin-list 180320_update'!$A$2:$S$835,5,FALSE))),IF(VLOOKUP($C724,'sin-list 180320_update'!$B$2:$S$835,4,FALSE)="",NA(),VLOOKUP($C724,'sin-list 180320_update'!$B$2:$S$835,4,FALSE)))</f>
        <v>Classified CMR according to Annex VI of Regulation 1272/2008</v>
      </c>
      <c r="L724" s="76" t="str">
        <f>IF($C724="-",IF($A724="-",VLOOKUP($D724,'sin-list 180320_update'!$C$2:$S$835,6,FALSE),VLOOKUP($A724,'sin-list 180320_update'!$A$2:$S$835,8,FALSE)),VLOOKUP($C724,'sin-list 180320_update'!$B$2:$S$835,7,FALSE))</f>
        <v>Carc. 1B</v>
      </c>
      <c r="M724" s="76" t="str">
        <f>IF($C724="-",IF($A724="-",IF(VLOOKUP($D724,'sin-list 180320_update'!$C$2:$S$835,8,FALSE)="",NA(),VLOOKUP($D724,'sin-list 180320_update'!$C$2:$S$835,8,FALSE)),IF(VLOOKUP($A724,'sin-list 180320_update'!$A$2:$S$835,10,FALSE)="",NA(),VLOOKUP($A724,'sin-list 180320_update'!$A$2:$S$835,10,FALSE))),IF(VLOOKUP($C724,'sin-list 180320_update'!$B$2:$S$835,9,FALSE)="",NA(),VLOOKUP($C724,'sin-list 180320_update'!$B$2:$S$835,9,FALSE)))</f>
        <v>H350</v>
      </c>
      <c r="N724" s="76" t="e">
        <f>IF($C724="-",IF($A724="-",IF(VLOOKUP($D724,'REACH Bilaga XVII_update'!$A$5:$E$131,4,FALSE)="",NA(),VLOOKUP($D724,'REACH Bilaga XVII_update'!$A$5:$E$131,4,FALSE)),IF(VLOOKUP($A724,'REACH Bilaga XVII_update'!$C$5:$D$131,2,FALSE)="",NA(),VLOOKUP($A724,'REACH Bilaga XVII_update'!$C$5:$D$131,2,FALSE))),IF(VLOOKUP($C724,'REACH Bilaga XVII_update'!$B$5:$D$131,3,FALSE)="",NA(),VLOOKUP($C724,'REACH Bilaga XVII_update'!$B$5:$D$131,3,FALSE)))</f>
        <v>#N/A</v>
      </c>
      <c r="O724" s="76" t="e">
        <f>IF($C724="-",IF($A724="-",IF(VLOOKUP($D724,' REACH Bilaga 59_update'!$A$5:$E$210,5,FALSE)="",NA(),VLOOKUP($D724,' REACH Bilaga 59_update'!$A$5:$E$210,5,FALSE)),IF(VLOOKUP($A724,' REACH Bilaga 59_update'!$D$5:$E$210,2,FALSE)="",NA(),VLOOKUP($A724,' REACH Bilaga 59_update'!$D$5:$E$210,2,FALSE))),IF(VLOOKUP($C724,' REACH Bilaga 59_update'!$C$5:$E$210,3,FALSE)="",NA(),VLOOKUP($C724,' REACH Bilaga 59_update'!$C$5:$E$210,3,FALSE)))</f>
        <v>#N/A</v>
      </c>
      <c r="P724" s="76" t="e">
        <f>IF(C724="-",IF(A724="-",IFERROR(VLOOKUP($D724,' REACH Bilaga 59_update'!$A$5:$F$210,MATCH(Sammanfattning!P$1,' REACH Bilaga 59_update'!$A$4:$F$4,0),FALSE),VLOOKUP($D724,'REACH Bilaga XIV_update'!$A$4:$H$110,MATCH(Sammanfattning!P$1,'REACH Bilaga XIV_update'!$A$4:$H$4,0),FALSE)),IFERROR(VLOOKUP($A724,' REACH Bilaga 59_update'!$D$5:$F$210,MATCH(Sammanfattning!P$1,' REACH Bilaga 59_update'!$D$4:$F$4,0),FALSE),VLOOKUP($A724,'REACH Bilaga XIV_update'!$D$4:$H$110,MATCH(Sammanfattning!P$1,'REACH Bilaga XIV_update'!$D$4:$H$4,0),FALSE))),IFERROR(VLOOKUP($C724,' REACH Bilaga 59_update'!$C$5:$F$210,MATCH(Sammanfattning!P$1,' REACH Bilaga 59_update'!$C$4:$F$4,0),FALSE),VLOOKUP($C724,'REACH Bilaga XIV_update'!$C$4:$H$110,MATCH(Sammanfattning!P$1,'REACH Bilaga XIV_update'!$C$4:$H$4,0),FALSE)))</f>
        <v>#N/A</v>
      </c>
      <c r="Q724" s="76" t="e">
        <f>IF($C724="-",IF($A724="-",IF(VLOOKUP($D724,'REACH Bilaga XIV_update'!$A$5:$I$110,9,FALSE)="",NA(),VLOOKUP($D724,'REACH Bilaga XIV_update'!$A$5:$I$110,9,FALSE)),IF(VLOOKUP($A724,'REACH Bilaga XIV_update'!$D$5:$I$110,6,FALSE)="",NA(),VLOOKUP($A724,'REACH Bilaga XIV_update'!$D$5:$I$110,6,FALSE))),IF(VLOOKUP($C724,'REACH Bilaga XIV_update'!$C$5:$I$110,7,FALSE)="",NA(),VLOOKUP($C724,'REACH Bilaga XIV_update'!$C$5:$I$110,7,FALSE)))</f>
        <v>#N/A</v>
      </c>
      <c r="R724" s="76" t="e">
        <f>IF($C724="-",IF($A724="-",IF(VLOOKUP($D724,CoRAP_update!$A$5:$O$376,15,FALSE)="",NA(),VLOOKUP($D724,CoRAP_update!$A$5:$O$376,15,FALSE)),IF(VLOOKUP($A724,CoRAP_update!$D$5:$O$376,12,FALSE)="",NA(),VLOOKUP($A724,CoRAP_update!$D$5:$O$376,12,FALSE))),IF(VLOOKUP($C724,CoRAP_update!$C$5:$O$376,13,FALSE)="",NA(),VLOOKUP($C724,CoRAP_update!$C$5:$O$376,13,FALSE)))</f>
        <v>#N/A</v>
      </c>
      <c r="S724" s="144" t="e">
        <f>IF($C724="-",IF($A724="-",VLOOKUP($D724,CoRAP_update!$A$5:$J$376,MATCH(Sammanfattning!S$1,CoRAP_update!$A$4:$J$4,0),FALSE),VLOOKUP($A724,CoRAP_update!$D$5:$J$376,MATCH(Sammanfattning!S$1,CoRAP_update!$D$4:$J$4,0),FALSE)),VLOOKUP($C724,CoRAP_update!$C$5:$J$376,MATCH(Sammanfattning!S$1,CoRAP_update!$C$4:$J$4,0),FALSE))</f>
        <v>#N/A</v>
      </c>
      <c r="T724" s="76" t="e">
        <f>IF($A724="-",VLOOKUP($D724,EDC_update!$C$2:$F$450,4,FALSE),VLOOKUP($A724,EDC_update!$B$2:$F$450,5,FALSE))</f>
        <v>#N/A</v>
      </c>
      <c r="V724" s="78">
        <f>IF(IFERROR(SEARCH("PBT",P724),99)=99,IF(IFERROR(SEARCH("suspected PBT",S724),99)=99,IF(IFERROR(SEARCH("concluded to be PBT",K724),99)=99,IF(IFERROR(SEARCH("PBT",S724),99)=99,IF(IFERROR(SEARCH("PBT cand",L724),99)=99,IF(IFERROR(SEARCH("PBT",L724),99)=99,IF(IFERROR(SEARCH("persistent, bioackumulative and toxic properties",K724),99)=99,0,Scoring!$E$3),Scoring!$E$3),Scoring!$E$7),Scoring!$E$3),Scoring!$E$5),Scoring!$E$6),Scoring!$E$3)</f>
        <v>0</v>
      </c>
      <c r="W724" s="78">
        <f>IF(IFERROR(SEARCH("vPvB",P724),99)=99,IF(IFERROR(SEARCH("suspected pbt/vPvB",S724),99)=99,IF(IFERROR(SEARCH("vPvB",S724),99)=99,IF(IFERROR(SEARCH("concluded to be a vPvB",S724),99)=99,IF(IFERROR(SEARCH("identified as vPvB",K724),99)=99,IF(IFERROR(SEARCH("concluded to be a vPvB",K724),99)=99,IF(IFERROR(SEARCH("concluded to be both pbt and vPvB",S724),99)=99,IF(IFERROR(SEARCH("concluded to be both pbt and vPvB",K724),99)=99,0,Scoring!$E$5),Scoring!$E$5),Scoring!$E$5),Scoring!$E$5),Scoring!$E$5),Scoring!$E$4),Scoring!$E$6),Scoring!$E$4)</f>
        <v>0</v>
      </c>
      <c r="X724" s="78">
        <f>IF(IFERROR(SEARCH("H410",N724),99)=99,IF(IFERROR(SEARCH("H410",O724),99)=99,IF(IFERROR(SEARCH("H410",Q724),99)=99,IF(IFERROR(SEARCH("H410",M724),99)=99,IF(IFERROR(SEARCH("H410",R724),99)=99,IF(IFERROR(SEARCH("H411",N724),99)=99,IF(IFERROR(SEARCH("H411",O724),99)=99,IF(IFERROR(SEARCH("H411",Q724),99)=99,IF(IFERROR(SEARCH("H411",M724),99)=99,IF(IFERROR(SEARCH("H411",R724),99)=99,IF(IFERROR(SEARCH("H413",N724),99)=99,IF(IFERROR(SEARCH("H413",O724),99)=99,IF(IFERROR(SEARCH("H413",Q724),99)=99,IF(IFERROR(SEARCH("H413",M724),99)=99,IF(IFERROR(SEARCH("H413",R724),99)=99,IF(IFERROR(SEARCH("H412",N724),99)=99,IF(IFERROR(SEARCH("H412",O724),99)=99,IF(IFERROR(SEARCH("H412",Q724),99)=99,IF(IFERROR(SEARCH("H412",M724),99)=99,IF(IFERROR(SEARCH("H412",R724),99)=99,0,Scoring!$E$2),Scoring!$E$2),Scoring!$E$2),Scoring!$E$2),Scoring!$E$2),Scoring!$E$2),Scoring!$E$2),Scoring!$E$2),Scoring!$E$2),Scoring!$E$2),Scoring!$E$2),Scoring!$E$2),Scoring!$E$2),Scoring!$E$2),Scoring!$E$2),Scoring!$E$2),Scoring!$E$2),Scoring!$E$2),Scoring!$E$2),Scoring!$E$2)</f>
        <v>0</v>
      </c>
      <c r="Y724" s="78">
        <f>IF(IFERROR(SEARCH("CMR",K724),99)=99,IF(IFERROR(SEARCH("Suspected CMR",S724),99)=99,IF(IFERROR(SEARCH("CMR",S724),99)=99,0,Scoring!$E$8),Scoring!$E$9),Scoring!$E$8)</f>
        <v>3</v>
      </c>
      <c r="Z724" s="78">
        <f>IF(IFERROR(SEARCH("H350",N724),99)=99,IF(IFERROR(SEARCH("H350",O724),99)=99,IF(IFERROR(SEARCH("H350",Q724),99)=99,IF(IFERROR(SEARCH("H350",M724),99)=99,IF(IFERROR(SEARCH("H350",R724),99)=99,IF(IFERROR(SEARCH("H351",N724),99)=99,IF(IFERROR(SEARCH("H351",O724),99)=99,IF(IFERROR(SEARCH("H351",Q724),99)=99,IF(IFERROR(SEARCH("H351",M724),99)=99,IF(IFERROR(SEARCH("H351",R724),99)=99,IF(IFERROR(SEARCH("carcinogenic",P724),99)=99,IF(IFERROR(SEARCH("suspected carcinogenic",S724),99)=99,0,Scoring!$E$12),Scoring!$E$11),Scoring!$E$10),Scoring!$E$10),Scoring!$E$10),Scoring!$E$10),Scoring!$E$10),Scoring!$E$10),Scoring!$E$10),Scoring!$E$10),Scoring!$E$10),Scoring!$E$10)</f>
        <v>1</v>
      </c>
      <c r="AA724" s="78">
        <f>IF(IFERROR(SEARCH("H340",N724),99)=99,IF(IFERROR(SEARCH("H340",O724),99)=99,IF(IFERROR(SEARCH("H340",Q724),99)=99,IF(IFERROR(SEARCH("H340",M724),99)=99,IF(IFERROR(SEARCH("H340",R724),99)=99,IF(IFERROR(SEARCH("H341",N724),99)=99,IF(IFERROR(SEARCH("H341",O724),99)=99,IF(IFERROR(SEARCH("H341",Q724),99)=99,IF(IFERROR(SEARCH("H341",M724),99)=99,IF(IFERROR(SEARCH("H341",R724),99)=99,IF(IFERROR(SEARCH("mutagenic",P724),99)=99,IF(IFERROR(SEARCH("suspected mutagenic",S724),99)=99,0,Scoring!$E$15),Scoring!$E$14),Scoring!$E$13),Scoring!$E$13),Scoring!$E$13),Scoring!$E$13),Scoring!$E$13),Scoring!$E$13),Scoring!$E$13),Scoring!$E$13),Scoring!$E$13),Scoring!$E$13)</f>
        <v>0</v>
      </c>
      <c r="AB724" s="78">
        <f>IF(IFERROR(SEARCH("H360",N724),99)=99,IF(IFERROR(SEARCH("H360",O724),99)=99,IF(IFERROR(SEARCH("H360",Q724),99)=99,IF(IFERROR(SEARCH("H360",M724),99)=99,IF(IFERROR(SEARCH("H360",R724),99)=99,IF(IFERROR(SEARCH("H361",N724),99)=99,IF(IFERROR(SEARCH("H361",O724),99)=99,IF(IFERROR(SEARCH("H361",Q724),99)=99,IF(IFERROR(SEARCH("H361",M724),99)=99,IF(IFERROR(SEARCH("H361",R724),99)=99,IF(IFERROR(SEARCH("reproduction",P724),99)=99,IF(IFERROR(SEARCH("suspected reprotoxic",S724),99)=99,IF(IFERROR(SEARCH("reprotoxic",S724),99)=99,IF(IFERROR(SEARCH("reprotoxic",K724),99)=99,0,Scoring!$E$18),Scoring!$E$18),Scoring!$E$19),Scoring!$E$17),Scoring!$E$16),Scoring!$E$16),Scoring!$E$16),Scoring!$E$16),Scoring!$E$16),Scoring!$E$16),Scoring!$E$16),Scoring!$E$16),Scoring!$E$16),Scoring!$E$16)</f>
        <v>0</v>
      </c>
      <c r="AC724" s="78">
        <f>IF(IFERROR(SEARCH("57f",L724),99)=99,IF(IFERROR(SEARCH("57(f)",P724),99)=99,0,Scoring!$E$20),Scoring!$E$20)</f>
        <v>0</v>
      </c>
      <c r="AD724" s="78">
        <f>IF(IFERROR(SEARCH("CAT1",T724),99)=99,IF(IFERROR(SEARCH("CAT2",T724),99)=99,IF(IFERROR(SEARCH("CAT3",T724),99)=99,IF(IFERROR(SEARCH("concluded to be endocrine",K724),99)=99,IF(IFERROR(SEARCH("categorised as endocrine",K724),99)=99,IF(IFERROR(SEARCH("endocrine disrupting",P724),99)=99,IF(IFERROR(SEARCH("endocrine disrupting",K724),99)=99,IF(IFERROR(SEARCH("suspected endocrine",S724),99)=99,IF(IFERROR(SEARCH("potential endocrine",S724),99)=99,0,Scoring!$E$25),Scoring!$E$25),Scoring!$E$24),Scoring!$E$24),Scoring!$E$24),Scoring!$E$24),Scoring!$E$23),Scoring!$E$22),Scoring!$E$21)</f>
        <v>0</v>
      </c>
      <c r="AE724" s="78">
        <f>IF(IFERROR(SEARCH("suspected sensitiser",S724),99)=99,IF(IFERROR(SEARCH("sensitiser",S724),99)=99,IF(IFERROR(SEARCH("other hazard based concern",S724),99)=99,0,Scoring!$E$28),Scoring!$E$26),Scoring!$E$27)</f>
        <v>0</v>
      </c>
      <c r="AF724" s="78">
        <f>IF(IFERROR(M724,1)=1,IF(IFERROR(N724,1)=1,IF(IFERROR(O724,1)=1,IF(IFERROR(Q724,1)=1,IF(IFERROR(R724,1)=1,IF(IFERROR(T724,1)=1,IF(IFERROR(K724,1)=1,IF(IFERROR(P724,1)=1,IF(IFERROR(S724,1)=1,Scoring!$E$29,0),0),0),0),0),0),0),0),0)</f>
        <v>0</v>
      </c>
      <c r="AG724" s="78">
        <f t="shared" si="56"/>
        <v>3</v>
      </c>
      <c r="AI724" s="93"/>
      <c r="AJ724" s="94"/>
      <c r="AK724" s="76"/>
      <c r="AL724" s="75"/>
      <c r="AN724" s="79"/>
      <c r="AO724" s="79"/>
      <c r="AP724" s="79"/>
      <c r="AQ724" s="79"/>
      <c r="AR724" s="79"/>
      <c r="AS724" s="78"/>
      <c r="AU724" s="79">
        <f>IF(IFERROR(F724,99)=99,IF(IFERROR(G724,99)=99,IF(IFERROR(H724,99)=99,IF(IFERROR(I724,99)=99,IF(IFERROR(E724,99)=99,IF(IFERROR(J724,99)=99,0,Scoring!$B$7),Scoring!$B$3),Scoring!$B$2),Scoring!$B$6),Scoring!$B$5),Scoring!$B$4)</f>
        <v>0.3</v>
      </c>
      <c r="AV724" s="78">
        <f t="shared" si="57"/>
        <v>0.89999999999999991</v>
      </c>
      <c r="AW724" s="78"/>
      <c r="AX724" s="66"/>
      <c r="AY724" s="78"/>
      <c r="AZ724" s="76"/>
      <c r="BA724" s="76"/>
      <c r="BB724" s="76"/>
    </row>
    <row r="725" spans="1:54" x14ac:dyDescent="0.25">
      <c r="A725" s="77" t="s">
        <v>7653</v>
      </c>
      <c r="B725" s="76" t="str">
        <f t="shared" si="58"/>
        <v>292-656-1</v>
      </c>
      <c r="C725" s="77" t="s">
        <v>2543</v>
      </c>
      <c r="D725" s="77" t="s">
        <v>2544</v>
      </c>
      <c r="E725" s="76" t="str">
        <f>IF(C725="-",IF(A725="-",VLOOKUP(D725,'sin-list 180320_update'!$C$2:$C$835,1,FALSE),VLOOKUP(A725,'sin-list 180320_update'!$A$2:$A$835,1,FALSE)),VLOOKUP(C725,'sin-list 180320_update'!$B$2:$B$835,1,FALSE))</f>
        <v>292-656-1</v>
      </c>
      <c r="F725" s="76" t="e">
        <f>IF($C725="-",IF($A725="-",VLOOKUP($D725,'REACH Bilaga XVII_update'!$A$5:$A$131,1,FALSE),VLOOKUP($A725,'REACH Bilaga XVII_update'!$C$5:$C$131,1,FALSE)),VLOOKUP($C725,'REACH Bilaga XVII_update'!$B$5:$B$131,1,FALSE))</f>
        <v>#N/A</v>
      </c>
      <c r="G725" s="76" t="e">
        <f>IF($C725="-",IF($A725="-",VLOOKUP($D725,' REACH Bilaga 59_update'!$A$5:$A$210,1,FALSE),VLOOKUP($A725,' REACH Bilaga 59_update'!$D$5:$D$210,1,FALSE)),VLOOKUP($C725,' REACH Bilaga 59_update'!$C$5:$C$210,1,FALSE))</f>
        <v>#N/A</v>
      </c>
      <c r="H725" s="76" t="e">
        <f>IF($C725="-",IF($A725="-",VLOOKUP($D725,'REACH Bilaga XIV_update'!$A$5:$A$110,1,FALSE),VLOOKUP($A725,'REACH Bilaga XIV_update'!$D$5:$D$110,1,FALSE)),VLOOKUP($C725,'REACH Bilaga XIV_update'!$C$5:$C$110,1,FALSE))</f>
        <v>#N/A</v>
      </c>
      <c r="I725" s="76" t="e">
        <f>IF($C725="-",IF($A725="-",VLOOKUP($D725,CoRAP_update!$A$5:$A$376,1,FALSE),VLOOKUP($A725,CoRAP_update!$D$5:$D$376,1,FALSE)),VLOOKUP($C725,CoRAP_update!$C$5:$C$376,1,FALSE))</f>
        <v>#N/A</v>
      </c>
      <c r="J725" s="76" t="e">
        <f>IF($C725="-",IF($A725="-",VLOOKUP($D725,EDC_update!$C$2:$C$450,1,FALSE),VLOOKUP($A725,EDC_update!$B$2:$B$450,1,FALSE)),VLOOKUP($C725,EDC_update!$L$2:$L$450,1,FALSE))</f>
        <v>#N/A</v>
      </c>
      <c r="K725" s="76" t="str">
        <f>IF($C725="-",IF($A725="-",IF(VLOOKUP($D725,'sin-list 180320_update'!$C$2:$S$835,3,FALSE)="",NA(),VLOOKUP($D725,'sin-list 180320_update'!$C$2:$S$835,3,FALSE)),IF(VLOOKUP($A725,'sin-list 180320_update'!$A$2:$S$835,5,FALSE)="",NA(),VLOOKUP($A725,'sin-list 180320_update'!$A$2:$S$835,5,FALSE))),IF(VLOOKUP($C725,'sin-list 180320_update'!$B$2:$S$835,4,FALSE)="",NA(),VLOOKUP($C725,'sin-list 180320_update'!$B$2:$S$835,4,FALSE)))</f>
        <v>Classified CMR according to Annex VI of Regulation 1272/2008. (Might not apply when contaminants are below below legal thresholds and/or full refining history is known)</v>
      </c>
      <c r="L725" s="76" t="str">
        <f>IF($C725="-",IF($A725="-",VLOOKUP($D725,'sin-list 180320_update'!$C$2:$S$835,6,FALSE),VLOOKUP($A725,'sin-list 180320_update'!$A$2:$S$835,8,FALSE)),VLOOKUP($C725,'sin-list 180320_update'!$B$2:$S$835,7,FALSE))</f>
        <v xml:space="preserve">Carc. 1B </v>
      </c>
      <c r="M725" s="76" t="str">
        <f>IF($C725="-",IF($A725="-",IF(VLOOKUP($D725,'sin-list 180320_update'!$C$2:$S$835,8,FALSE)="",NA(),VLOOKUP($D725,'sin-list 180320_update'!$C$2:$S$835,8,FALSE)),IF(VLOOKUP($A725,'sin-list 180320_update'!$A$2:$S$835,10,FALSE)="",NA(),VLOOKUP($A725,'sin-list 180320_update'!$A$2:$S$835,10,FALSE))),IF(VLOOKUP($C725,'sin-list 180320_update'!$B$2:$S$835,9,FALSE)="",NA(),VLOOKUP($C725,'sin-list 180320_update'!$B$2:$S$835,9,FALSE)))</f>
        <v>H350</v>
      </c>
      <c r="N725" s="76" t="e">
        <f>IF($C725="-",IF($A725="-",IF(VLOOKUP($D725,'REACH Bilaga XVII_update'!$A$5:$E$131,4,FALSE)="",NA(),VLOOKUP($D725,'REACH Bilaga XVII_update'!$A$5:$E$131,4,FALSE)),IF(VLOOKUP($A725,'REACH Bilaga XVII_update'!$C$5:$D$131,2,FALSE)="",NA(),VLOOKUP($A725,'REACH Bilaga XVII_update'!$C$5:$D$131,2,FALSE))),IF(VLOOKUP($C725,'REACH Bilaga XVII_update'!$B$5:$D$131,3,FALSE)="",NA(),VLOOKUP($C725,'REACH Bilaga XVII_update'!$B$5:$D$131,3,FALSE)))</f>
        <v>#N/A</v>
      </c>
      <c r="O725" s="76" t="e">
        <f>IF($C725="-",IF($A725="-",IF(VLOOKUP($D725,' REACH Bilaga 59_update'!$A$5:$E$210,5,FALSE)="",NA(),VLOOKUP($D725,' REACH Bilaga 59_update'!$A$5:$E$210,5,FALSE)),IF(VLOOKUP($A725,' REACH Bilaga 59_update'!$D$5:$E$210,2,FALSE)="",NA(),VLOOKUP($A725,' REACH Bilaga 59_update'!$D$5:$E$210,2,FALSE))),IF(VLOOKUP($C725,' REACH Bilaga 59_update'!$C$5:$E$210,3,FALSE)="",NA(),VLOOKUP($C725,' REACH Bilaga 59_update'!$C$5:$E$210,3,FALSE)))</f>
        <v>#N/A</v>
      </c>
      <c r="P725" s="76" t="e">
        <f>IF(C725="-",IF(A725="-",IFERROR(VLOOKUP($D725,' REACH Bilaga 59_update'!$A$5:$F$210,MATCH(Sammanfattning!P$1,' REACH Bilaga 59_update'!$A$4:$F$4,0),FALSE),VLOOKUP($D725,'REACH Bilaga XIV_update'!$A$4:$H$110,MATCH(Sammanfattning!P$1,'REACH Bilaga XIV_update'!$A$4:$H$4,0),FALSE)),IFERROR(VLOOKUP($A725,' REACH Bilaga 59_update'!$D$5:$F$210,MATCH(Sammanfattning!P$1,' REACH Bilaga 59_update'!$D$4:$F$4,0),FALSE),VLOOKUP($A725,'REACH Bilaga XIV_update'!$D$4:$H$110,MATCH(Sammanfattning!P$1,'REACH Bilaga XIV_update'!$D$4:$H$4,0),FALSE))),IFERROR(VLOOKUP($C725,' REACH Bilaga 59_update'!$C$5:$F$210,MATCH(Sammanfattning!P$1,' REACH Bilaga 59_update'!$C$4:$F$4,0),FALSE),VLOOKUP($C725,'REACH Bilaga XIV_update'!$C$4:$H$110,MATCH(Sammanfattning!P$1,'REACH Bilaga XIV_update'!$C$4:$H$4,0),FALSE)))</f>
        <v>#N/A</v>
      </c>
      <c r="Q725" s="76" t="e">
        <f>IF($C725="-",IF($A725="-",IF(VLOOKUP($D725,'REACH Bilaga XIV_update'!$A$5:$I$110,9,FALSE)="",NA(),VLOOKUP($D725,'REACH Bilaga XIV_update'!$A$5:$I$110,9,FALSE)),IF(VLOOKUP($A725,'REACH Bilaga XIV_update'!$D$5:$I$110,6,FALSE)="",NA(),VLOOKUP($A725,'REACH Bilaga XIV_update'!$D$5:$I$110,6,FALSE))),IF(VLOOKUP($C725,'REACH Bilaga XIV_update'!$C$5:$I$110,7,FALSE)="",NA(),VLOOKUP($C725,'REACH Bilaga XIV_update'!$C$5:$I$110,7,FALSE)))</f>
        <v>#N/A</v>
      </c>
      <c r="R725" s="76" t="e">
        <f>IF($C725="-",IF($A725="-",IF(VLOOKUP($D725,CoRAP_update!$A$5:$O$376,15,FALSE)="",NA(),VLOOKUP($D725,CoRAP_update!$A$5:$O$376,15,FALSE)),IF(VLOOKUP($A725,CoRAP_update!$D$5:$O$376,12,FALSE)="",NA(),VLOOKUP($A725,CoRAP_update!$D$5:$O$376,12,FALSE))),IF(VLOOKUP($C725,CoRAP_update!$C$5:$O$376,13,FALSE)="",NA(),VLOOKUP($C725,CoRAP_update!$C$5:$O$376,13,FALSE)))</f>
        <v>#N/A</v>
      </c>
      <c r="S725" s="144" t="e">
        <f>IF($C725="-",IF($A725="-",VLOOKUP($D725,CoRAP_update!$A$5:$J$376,MATCH(Sammanfattning!S$1,CoRAP_update!$A$4:$J$4,0),FALSE),VLOOKUP($A725,CoRAP_update!$D$5:$J$376,MATCH(Sammanfattning!S$1,CoRAP_update!$D$4:$J$4,0),FALSE)),VLOOKUP($C725,CoRAP_update!$C$5:$J$376,MATCH(Sammanfattning!S$1,CoRAP_update!$C$4:$J$4,0),FALSE))</f>
        <v>#N/A</v>
      </c>
      <c r="T725" s="76" t="e">
        <f>IF($A725="-",VLOOKUP($D725,EDC_update!$C$2:$F$450,4,FALSE),VLOOKUP($A725,EDC_update!$B$2:$F$450,5,FALSE))</f>
        <v>#N/A</v>
      </c>
      <c r="V725" s="78">
        <f>IF(IFERROR(SEARCH("PBT",P725),99)=99,IF(IFERROR(SEARCH("suspected PBT",S725),99)=99,IF(IFERROR(SEARCH("concluded to be PBT",K725),99)=99,IF(IFERROR(SEARCH("PBT",S725),99)=99,IF(IFERROR(SEARCH("PBT cand",L725),99)=99,IF(IFERROR(SEARCH("PBT",L725),99)=99,IF(IFERROR(SEARCH("persistent, bioackumulative and toxic properties",K725),99)=99,0,Scoring!$E$3),Scoring!$E$3),Scoring!$E$7),Scoring!$E$3),Scoring!$E$5),Scoring!$E$6),Scoring!$E$3)</f>
        <v>0</v>
      </c>
      <c r="W725" s="78">
        <f>IF(IFERROR(SEARCH("vPvB",P725),99)=99,IF(IFERROR(SEARCH("suspected pbt/vPvB",S725),99)=99,IF(IFERROR(SEARCH("vPvB",S725),99)=99,IF(IFERROR(SEARCH("concluded to be a vPvB",S725),99)=99,IF(IFERROR(SEARCH("identified as vPvB",K725),99)=99,IF(IFERROR(SEARCH("concluded to be a vPvB",K725),99)=99,IF(IFERROR(SEARCH("concluded to be both pbt and vPvB",S725),99)=99,IF(IFERROR(SEARCH("concluded to be both pbt and vPvB",K725),99)=99,0,Scoring!$E$5),Scoring!$E$5),Scoring!$E$5),Scoring!$E$5),Scoring!$E$5),Scoring!$E$4),Scoring!$E$6),Scoring!$E$4)</f>
        <v>0</v>
      </c>
      <c r="X725" s="78">
        <f>IF(IFERROR(SEARCH("H410",N725),99)=99,IF(IFERROR(SEARCH("H410",O725),99)=99,IF(IFERROR(SEARCH("H410",Q725),99)=99,IF(IFERROR(SEARCH("H410",M725),99)=99,IF(IFERROR(SEARCH("H410",R725),99)=99,IF(IFERROR(SEARCH("H411",N725),99)=99,IF(IFERROR(SEARCH("H411",O725),99)=99,IF(IFERROR(SEARCH("H411",Q725),99)=99,IF(IFERROR(SEARCH("H411",M725),99)=99,IF(IFERROR(SEARCH("H411",R725),99)=99,IF(IFERROR(SEARCH("H413",N725),99)=99,IF(IFERROR(SEARCH("H413",O725),99)=99,IF(IFERROR(SEARCH("H413",Q725),99)=99,IF(IFERROR(SEARCH("H413",M725),99)=99,IF(IFERROR(SEARCH("H413",R725),99)=99,IF(IFERROR(SEARCH("H412",N725),99)=99,IF(IFERROR(SEARCH("H412",O725),99)=99,IF(IFERROR(SEARCH("H412",Q725),99)=99,IF(IFERROR(SEARCH("H412",M725),99)=99,IF(IFERROR(SEARCH("H412",R725),99)=99,0,Scoring!$E$2),Scoring!$E$2),Scoring!$E$2),Scoring!$E$2),Scoring!$E$2),Scoring!$E$2),Scoring!$E$2),Scoring!$E$2),Scoring!$E$2),Scoring!$E$2),Scoring!$E$2),Scoring!$E$2),Scoring!$E$2),Scoring!$E$2),Scoring!$E$2),Scoring!$E$2),Scoring!$E$2),Scoring!$E$2),Scoring!$E$2),Scoring!$E$2)</f>
        <v>0</v>
      </c>
      <c r="Y725" s="78">
        <f>IF(IFERROR(SEARCH("CMR",K725),99)=99,IF(IFERROR(SEARCH("Suspected CMR",S725),99)=99,IF(IFERROR(SEARCH("CMR",S725),99)=99,0,Scoring!$E$8),Scoring!$E$9),Scoring!$E$8)</f>
        <v>3</v>
      </c>
      <c r="Z725" s="78">
        <f>IF(IFERROR(SEARCH("H350",N725),99)=99,IF(IFERROR(SEARCH("H350",O725),99)=99,IF(IFERROR(SEARCH("H350",Q725),99)=99,IF(IFERROR(SEARCH("H350",M725),99)=99,IF(IFERROR(SEARCH("H350",R725),99)=99,IF(IFERROR(SEARCH("H351",N725),99)=99,IF(IFERROR(SEARCH("H351",O725),99)=99,IF(IFERROR(SEARCH("H351",Q725),99)=99,IF(IFERROR(SEARCH("H351",M725),99)=99,IF(IFERROR(SEARCH("H351",R725),99)=99,IF(IFERROR(SEARCH("carcinogenic",P725),99)=99,IF(IFERROR(SEARCH("suspected carcinogenic",S725),99)=99,0,Scoring!$E$12),Scoring!$E$11),Scoring!$E$10),Scoring!$E$10),Scoring!$E$10),Scoring!$E$10),Scoring!$E$10),Scoring!$E$10),Scoring!$E$10),Scoring!$E$10),Scoring!$E$10),Scoring!$E$10)</f>
        <v>1</v>
      </c>
      <c r="AA725" s="78">
        <f>IF(IFERROR(SEARCH("H340",N725),99)=99,IF(IFERROR(SEARCH("H340",O725),99)=99,IF(IFERROR(SEARCH("H340",Q725),99)=99,IF(IFERROR(SEARCH("H340",M725),99)=99,IF(IFERROR(SEARCH("H340",R725),99)=99,IF(IFERROR(SEARCH("H341",N725),99)=99,IF(IFERROR(SEARCH("H341",O725),99)=99,IF(IFERROR(SEARCH("H341",Q725),99)=99,IF(IFERROR(SEARCH("H341",M725),99)=99,IF(IFERROR(SEARCH("H341",R725),99)=99,IF(IFERROR(SEARCH("mutagenic",P725),99)=99,IF(IFERROR(SEARCH("suspected mutagenic",S725),99)=99,0,Scoring!$E$15),Scoring!$E$14),Scoring!$E$13),Scoring!$E$13),Scoring!$E$13),Scoring!$E$13),Scoring!$E$13),Scoring!$E$13),Scoring!$E$13),Scoring!$E$13),Scoring!$E$13),Scoring!$E$13)</f>
        <v>0</v>
      </c>
      <c r="AB725" s="78">
        <f>IF(IFERROR(SEARCH("H360",N725),99)=99,IF(IFERROR(SEARCH("H360",O725),99)=99,IF(IFERROR(SEARCH("H360",Q725),99)=99,IF(IFERROR(SEARCH("H360",M725),99)=99,IF(IFERROR(SEARCH("H360",R725),99)=99,IF(IFERROR(SEARCH("H361",N725),99)=99,IF(IFERROR(SEARCH("H361",O725),99)=99,IF(IFERROR(SEARCH("H361",Q725),99)=99,IF(IFERROR(SEARCH("H361",M725),99)=99,IF(IFERROR(SEARCH("H361",R725),99)=99,IF(IFERROR(SEARCH("reproduction",P725),99)=99,IF(IFERROR(SEARCH("suspected reprotoxic",S725),99)=99,IF(IFERROR(SEARCH("reprotoxic",S725),99)=99,IF(IFERROR(SEARCH("reprotoxic",K725),99)=99,0,Scoring!$E$18),Scoring!$E$18),Scoring!$E$19),Scoring!$E$17),Scoring!$E$16),Scoring!$E$16),Scoring!$E$16),Scoring!$E$16),Scoring!$E$16),Scoring!$E$16),Scoring!$E$16),Scoring!$E$16),Scoring!$E$16),Scoring!$E$16)</f>
        <v>0</v>
      </c>
      <c r="AC725" s="78">
        <f>IF(IFERROR(SEARCH("57f",L725),99)=99,IF(IFERROR(SEARCH("57(f)",P725),99)=99,0,Scoring!$E$20),Scoring!$E$20)</f>
        <v>0</v>
      </c>
      <c r="AD725" s="78">
        <f>IF(IFERROR(SEARCH("CAT1",T725),99)=99,IF(IFERROR(SEARCH("CAT2",T725),99)=99,IF(IFERROR(SEARCH("CAT3",T725),99)=99,IF(IFERROR(SEARCH("concluded to be endocrine",K725),99)=99,IF(IFERROR(SEARCH("categorised as endocrine",K725),99)=99,IF(IFERROR(SEARCH("endocrine disrupting",P725),99)=99,IF(IFERROR(SEARCH("endocrine disrupting",K725),99)=99,IF(IFERROR(SEARCH("suspected endocrine",S725),99)=99,IF(IFERROR(SEARCH("potential endocrine",S725),99)=99,0,Scoring!$E$25),Scoring!$E$25),Scoring!$E$24),Scoring!$E$24),Scoring!$E$24),Scoring!$E$24),Scoring!$E$23),Scoring!$E$22),Scoring!$E$21)</f>
        <v>0</v>
      </c>
      <c r="AE725" s="78">
        <f>IF(IFERROR(SEARCH("suspected sensitiser",S725),99)=99,IF(IFERROR(SEARCH("sensitiser",S725),99)=99,IF(IFERROR(SEARCH("other hazard based concern",S725),99)=99,0,Scoring!$E$28),Scoring!$E$26),Scoring!$E$27)</f>
        <v>0</v>
      </c>
      <c r="AF725" s="78">
        <f>IF(IFERROR(M725,1)=1,IF(IFERROR(N725,1)=1,IF(IFERROR(O725,1)=1,IF(IFERROR(Q725,1)=1,IF(IFERROR(R725,1)=1,IF(IFERROR(T725,1)=1,IF(IFERROR(K725,1)=1,IF(IFERROR(P725,1)=1,IF(IFERROR(S725,1)=1,Scoring!$E$29,0),0),0),0),0),0),0),0),0)</f>
        <v>0</v>
      </c>
      <c r="AG725" s="78">
        <f t="shared" si="56"/>
        <v>3</v>
      </c>
      <c r="AI725" s="93"/>
      <c r="AJ725" s="94"/>
      <c r="AK725" s="76"/>
      <c r="AL725" s="75"/>
      <c r="AN725" s="79"/>
      <c r="AO725" s="79"/>
      <c r="AP725" s="79"/>
      <c r="AQ725" s="79"/>
      <c r="AR725" s="79"/>
      <c r="AS725" s="78"/>
      <c r="AU725" s="79">
        <f>IF(IFERROR(F725,99)=99,IF(IFERROR(G725,99)=99,IF(IFERROR(H725,99)=99,IF(IFERROR(I725,99)=99,IF(IFERROR(E725,99)=99,IF(IFERROR(J725,99)=99,0,Scoring!$B$7),Scoring!$B$3),Scoring!$B$2),Scoring!$B$6),Scoring!$B$5),Scoring!$B$4)</f>
        <v>0.3</v>
      </c>
      <c r="AV725" s="78">
        <f t="shared" si="57"/>
        <v>0.89999999999999991</v>
      </c>
      <c r="AW725" s="78"/>
      <c r="AX725" s="66"/>
      <c r="AY725" s="78"/>
      <c r="AZ725" s="76"/>
      <c r="BA725" s="76"/>
      <c r="BB725" s="76"/>
    </row>
    <row r="726" spans="1:54" x14ac:dyDescent="0.25">
      <c r="A726" s="77" t="s">
        <v>7654</v>
      </c>
      <c r="B726" s="76" t="str">
        <f t="shared" si="58"/>
        <v>292-658-2</v>
      </c>
      <c r="C726" s="77" t="s">
        <v>2545</v>
      </c>
      <c r="D726" s="77" t="s">
        <v>2546</v>
      </c>
      <c r="E726" s="76" t="str">
        <f>IF(C726="-",IF(A726="-",VLOOKUP(D726,'sin-list 180320_update'!$C$2:$C$835,1,FALSE),VLOOKUP(A726,'sin-list 180320_update'!$A$2:$A$835,1,FALSE)),VLOOKUP(C726,'sin-list 180320_update'!$B$2:$B$835,1,FALSE))</f>
        <v>292-658-2</v>
      </c>
      <c r="F726" s="76" t="e">
        <f>IF($C726="-",IF($A726="-",VLOOKUP($D726,'REACH Bilaga XVII_update'!$A$5:$A$131,1,FALSE),VLOOKUP($A726,'REACH Bilaga XVII_update'!$C$5:$C$131,1,FALSE)),VLOOKUP($C726,'REACH Bilaga XVII_update'!$B$5:$B$131,1,FALSE))</f>
        <v>#N/A</v>
      </c>
      <c r="G726" s="76" t="e">
        <f>IF($C726="-",IF($A726="-",VLOOKUP($D726,' REACH Bilaga 59_update'!$A$5:$A$210,1,FALSE),VLOOKUP($A726,' REACH Bilaga 59_update'!$D$5:$D$210,1,FALSE)),VLOOKUP($C726,' REACH Bilaga 59_update'!$C$5:$C$210,1,FALSE))</f>
        <v>#N/A</v>
      </c>
      <c r="H726" s="76" t="e">
        <f>IF($C726="-",IF($A726="-",VLOOKUP($D726,'REACH Bilaga XIV_update'!$A$5:$A$110,1,FALSE),VLOOKUP($A726,'REACH Bilaga XIV_update'!$D$5:$D$110,1,FALSE)),VLOOKUP($C726,'REACH Bilaga XIV_update'!$C$5:$C$110,1,FALSE))</f>
        <v>#N/A</v>
      </c>
      <c r="I726" s="76" t="e">
        <f>IF($C726="-",IF($A726="-",VLOOKUP($D726,CoRAP_update!$A$5:$A$376,1,FALSE),VLOOKUP($A726,CoRAP_update!$D$5:$D$376,1,FALSE)),VLOOKUP($C726,CoRAP_update!$C$5:$C$376,1,FALSE))</f>
        <v>#N/A</v>
      </c>
      <c r="J726" s="76" t="e">
        <f>IF($C726="-",IF($A726="-",VLOOKUP($D726,EDC_update!$C$2:$C$450,1,FALSE),VLOOKUP($A726,EDC_update!$B$2:$B$450,1,FALSE)),VLOOKUP($C726,EDC_update!$L$2:$L$450,1,FALSE))</f>
        <v>#N/A</v>
      </c>
      <c r="K726" s="76" t="str">
        <f>IF($C726="-",IF($A726="-",IF(VLOOKUP($D726,'sin-list 180320_update'!$C$2:$S$835,3,FALSE)="",NA(),VLOOKUP($D726,'sin-list 180320_update'!$C$2:$S$835,3,FALSE)),IF(VLOOKUP($A726,'sin-list 180320_update'!$A$2:$S$835,5,FALSE)="",NA(),VLOOKUP($A726,'sin-list 180320_update'!$A$2:$S$835,5,FALSE))),IF(VLOOKUP($C726,'sin-list 180320_update'!$B$2:$S$835,4,FALSE)="",NA(),VLOOKUP($C726,'sin-list 180320_update'!$B$2:$S$835,4,FALSE)))</f>
        <v>Classified CMR according to Annex VI of Regulation 1272/2008</v>
      </c>
      <c r="L726" s="76" t="str">
        <f>IF($C726="-",IF($A726="-",VLOOKUP($D726,'sin-list 180320_update'!$C$2:$S$835,6,FALSE),VLOOKUP($A726,'sin-list 180320_update'!$A$2:$S$835,8,FALSE)),VLOOKUP($C726,'sin-list 180320_update'!$B$2:$S$835,7,FALSE))</f>
        <v>Carc. 1B</v>
      </c>
      <c r="M726" s="76" t="str">
        <f>IF($C726="-",IF($A726="-",IF(VLOOKUP($D726,'sin-list 180320_update'!$C$2:$S$835,8,FALSE)="",NA(),VLOOKUP($D726,'sin-list 180320_update'!$C$2:$S$835,8,FALSE)),IF(VLOOKUP($A726,'sin-list 180320_update'!$A$2:$S$835,10,FALSE)="",NA(),VLOOKUP($A726,'sin-list 180320_update'!$A$2:$S$835,10,FALSE))),IF(VLOOKUP($C726,'sin-list 180320_update'!$B$2:$S$835,9,FALSE)="",NA(),VLOOKUP($C726,'sin-list 180320_update'!$B$2:$S$835,9,FALSE)))</f>
        <v>H350</v>
      </c>
      <c r="N726" s="76" t="e">
        <f>IF($C726="-",IF($A726="-",IF(VLOOKUP($D726,'REACH Bilaga XVII_update'!$A$5:$E$131,4,FALSE)="",NA(),VLOOKUP($D726,'REACH Bilaga XVII_update'!$A$5:$E$131,4,FALSE)),IF(VLOOKUP($A726,'REACH Bilaga XVII_update'!$C$5:$D$131,2,FALSE)="",NA(),VLOOKUP($A726,'REACH Bilaga XVII_update'!$C$5:$D$131,2,FALSE))),IF(VLOOKUP($C726,'REACH Bilaga XVII_update'!$B$5:$D$131,3,FALSE)="",NA(),VLOOKUP($C726,'REACH Bilaga XVII_update'!$B$5:$D$131,3,FALSE)))</f>
        <v>#N/A</v>
      </c>
      <c r="O726" s="76" t="e">
        <f>IF($C726="-",IF($A726="-",IF(VLOOKUP($D726,' REACH Bilaga 59_update'!$A$5:$E$210,5,FALSE)="",NA(),VLOOKUP($D726,' REACH Bilaga 59_update'!$A$5:$E$210,5,FALSE)),IF(VLOOKUP($A726,' REACH Bilaga 59_update'!$D$5:$E$210,2,FALSE)="",NA(),VLOOKUP($A726,' REACH Bilaga 59_update'!$D$5:$E$210,2,FALSE))),IF(VLOOKUP($C726,' REACH Bilaga 59_update'!$C$5:$E$210,3,FALSE)="",NA(),VLOOKUP($C726,' REACH Bilaga 59_update'!$C$5:$E$210,3,FALSE)))</f>
        <v>#N/A</v>
      </c>
      <c r="P726" s="76" t="e">
        <f>IF(C726="-",IF(A726="-",IFERROR(VLOOKUP($D726,' REACH Bilaga 59_update'!$A$5:$F$210,MATCH(Sammanfattning!P$1,' REACH Bilaga 59_update'!$A$4:$F$4,0),FALSE),VLOOKUP($D726,'REACH Bilaga XIV_update'!$A$4:$H$110,MATCH(Sammanfattning!P$1,'REACH Bilaga XIV_update'!$A$4:$H$4,0),FALSE)),IFERROR(VLOOKUP($A726,' REACH Bilaga 59_update'!$D$5:$F$210,MATCH(Sammanfattning!P$1,' REACH Bilaga 59_update'!$D$4:$F$4,0),FALSE),VLOOKUP($A726,'REACH Bilaga XIV_update'!$D$4:$H$110,MATCH(Sammanfattning!P$1,'REACH Bilaga XIV_update'!$D$4:$H$4,0),FALSE))),IFERROR(VLOOKUP($C726,' REACH Bilaga 59_update'!$C$5:$F$210,MATCH(Sammanfattning!P$1,' REACH Bilaga 59_update'!$C$4:$F$4,0),FALSE),VLOOKUP($C726,'REACH Bilaga XIV_update'!$C$4:$H$110,MATCH(Sammanfattning!P$1,'REACH Bilaga XIV_update'!$C$4:$H$4,0),FALSE)))</f>
        <v>#N/A</v>
      </c>
      <c r="Q726" s="76" t="e">
        <f>IF($C726="-",IF($A726="-",IF(VLOOKUP($D726,'REACH Bilaga XIV_update'!$A$5:$I$110,9,FALSE)="",NA(),VLOOKUP($D726,'REACH Bilaga XIV_update'!$A$5:$I$110,9,FALSE)),IF(VLOOKUP($A726,'REACH Bilaga XIV_update'!$D$5:$I$110,6,FALSE)="",NA(),VLOOKUP($A726,'REACH Bilaga XIV_update'!$D$5:$I$110,6,FALSE))),IF(VLOOKUP($C726,'REACH Bilaga XIV_update'!$C$5:$I$110,7,FALSE)="",NA(),VLOOKUP($C726,'REACH Bilaga XIV_update'!$C$5:$I$110,7,FALSE)))</f>
        <v>#N/A</v>
      </c>
      <c r="R726" s="76" t="e">
        <f>IF($C726="-",IF($A726="-",IF(VLOOKUP($D726,CoRAP_update!$A$5:$O$376,15,FALSE)="",NA(),VLOOKUP($D726,CoRAP_update!$A$5:$O$376,15,FALSE)),IF(VLOOKUP($A726,CoRAP_update!$D$5:$O$376,12,FALSE)="",NA(),VLOOKUP($A726,CoRAP_update!$D$5:$O$376,12,FALSE))),IF(VLOOKUP($C726,CoRAP_update!$C$5:$O$376,13,FALSE)="",NA(),VLOOKUP($C726,CoRAP_update!$C$5:$O$376,13,FALSE)))</f>
        <v>#N/A</v>
      </c>
      <c r="S726" s="144" t="e">
        <f>IF($C726="-",IF($A726="-",VLOOKUP($D726,CoRAP_update!$A$5:$J$376,MATCH(Sammanfattning!S$1,CoRAP_update!$A$4:$J$4,0),FALSE),VLOOKUP($A726,CoRAP_update!$D$5:$J$376,MATCH(Sammanfattning!S$1,CoRAP_update!$D$4:$J$4,0),FALSE)),VLOOKUP($C726,CoRAP_update!$C$5:$J$376,MATCH(Sammanfattning!S$1,CoRAP_update!$C$4:$J$4,0),FALSE))</f>
        <v>#N/A</v>
      </c>
      <c r="T726" s="76" t="e">
        <f>IF($A726="-",VLOOKUP($D726,EDC_update!$C$2:$F$450,4,FALSE),VLOOKUP($A726,EDC_update!$B$2:$F$450,5,FALSE))</f>
        <v>#N/A</v>
      </c>
      <c r="V726" s="78">
        <f>IF(IFERROR(SEARCH("PBT",P726),99)=99,IF(IFERROR(SEARCH("suspected PBT",S726),99)=99,IF(IFERROR(SEARCH("concluded to be PBT",K726),99)=99,IF(IFERROR(SEARCH("PBT",S726),99)=99,IF(IFERROR(SEARCH("PBT cand",L726),99)=99,IF(IFERROR(SEARCH("PBT",L726),99)=99,IF(IFERROR(SEARCH("persistent, bioackumulative and toxic properties",K726),99)=99,0,Scoring!$E$3),Scoring!$E$3),Scoring!$E$7),Scoring!$E$3),Scoring!$E$5),Scoring!$E$6),Scoring!$E$3)</f>
        <v>0</v>
      </c>
      <c r="W726" s="78">
        <f>IF(IFERROR(SEARCH("vPvB",P726),99)=99,IF(IFERROR(SEARCH("suspected pbt/vPvB",S726),99)=99,IF(IFERROR(SEARCH("vPvB",S726),99)=99,IF(IFERROR(SEARCH("concluded to be a vPvB",S726),99)=99,IF(IFERROR(SEARCH("identified as vPvB",K726),99)=99,IF(IFERROR(SEARCH("concluded to be a vPvB",K726),99)=99,IF(IFERROR(SEARCH("concluded to be both pbt and vPvB",S726),99)=99,IF(IFERROR(SEARCH("concluded to be both pbt and vPvB",K726),99)=99,0,Scoring!$E$5),Scoring!$E$5),Scoring!$E$5),Scoring!$E$5),Scoring!$E$5),Scoring!$E$4),Scoring!$E$6),Scoring!$E$4)</f>
        <v>0</v>
      </c>
      <c r="X726" s="78">
        <f>IF(IFERROR(SEARCH("H410",N726),99)=99,IF(IFERROR(SEARCH("H410",O726),99)=99,IF(IFERROR(SEARCH("H410",Q726),99)=99,IF(IFERROR(SEARCH("H410",M726),99)=99,IF(IFERROR(SEARCH("H410",R726),99)=99,IF(IFERROR(SEARCH("H411",N726),99)=99,IF(IFERROR(SEARCH("H411",O726),99)=99,IF(IFERROR(SEARCH("H411",Q726),99)=99,IF(IFERROR(SEARCH("H411",M726),99)=99,IF(IFERROR(SEARCH("H411",R726),99)=99,IF(IFERROR(SEARCH("H413",N726),99)=99,IF(IFERROR(SEARCH("H413",O726),99)=99,IF(IFERROR(SEARCH("H413",Q726),99)=99,IF(IFERROR(SEARCH("H413",M726),99)=99,IF(IFERROR(SEARCH("H413",R726),99)=99,IF(IFERROR(SEARCH("H412",N726),99)=99,IF(IFERROR(SEARCH("H412",O726),99)=99,IF(IFERROR(SEARCH("H412",Q726),99)=99,IF(IFERROR(SEARCH("H412",M726),99)=99,IF(IFERROR(SEARCH("H412",R726),99)=99,0,Scoring!$E$2),Scoring!$E$2),Scoring!$E$2),Scoring!$E$2),Scoring!$E$2),Scoring!$E$2),Scoring!$E$2),Scoring!$E$2),Scoring!$E$2),Scoring!$E$2),Scoring!$E$2),Scoring!$E$2),Scoring!$E$2),Scoring!$E$2),Scoring!$E$2),Scoring!$E$2),Scoring!$E$2),Scoring!$E$2),Scoring!$E$2),Scoring!$E$2)</f>
        <v>0</v>
      </c>
      <c r="Y726" s="78">
        <f>IF(IFERROR(SEARCH("CMR",K726),99)=99,IF(IFERROR(SEARCH("Suspected CMR",S726),99)=99,IF(IFERROR(SEARCH("CMR",S726),99)=99,0,Scoring!$E$8),Scoring!$E$9),Scoring!$E$8)</f>
        <v>3</v>
      </c>
      <c r="Z726" s="78">
        <f>IF(IFERROR(SEARCH("H350",N726),99)=99,IF(IFERROR(SEARCH("H350",O726),99)=99,IF(IFERROR(SEARCH("H350",Q726),99)=99,IF(IFERROR(SEARCH("H350",M726),99)=99,IF(IFERROR(SEARCH("H350",R726),99)=99,IF(IFERROR(SEARCH("H351",N726),99)=99,IF(IFERROR(SEARCH("H351",O726),99)=99,IF(IFERROR(SEARCH("H351",Q726),99)=99,IF(IFERROR(SEARCH("H351",M726),99)=99,IF(IFERROR(SEARCH("H351",R726),99)=99,IF(IFERROR(SEARCH("carcinogenic",P726),99)=99,IF(IFERROR(SEARCH("suspected carcinogenic",S726),99)=99,0,Scoring!$E$12),Scoring!$E$11),Scoring!$E$10),Scoring!$E$10),Scoring!$E$10),Scoring!$E$10),Scoring!$E$10),Scoring!$E$10),Scoring!$E$10),Scoring!$E$10),Scoring!$E$10),Scoring!$E$10)</f>
        <v>1</v>
      </c>
      <c r="AA726" s="78">
        <f>IF(IFERROR(SEARCH("H340",N726),99)=99,IF(IFERROR(SEARCH("H340",O726),99)=99,IF(IFERROR(SEARCH("H340",Q726),99)=99,IF(IFERROR(SEARCH("H340",M726),99)=99,IF(IFERROR(SEARCH("H340",R726),99)=99,IF(IFERROR(SEARCH("H341",N726),99)=99,IF(IFERROR(SEARCH("H341",O726),99)=99,IF(IFERROR(SEARCH("H341",Q726),99)=99,IF(IFERROR(SEARCH("H341",M726),99)=99,IF(IFERROR(SEARCH("H341",R726),99)=99,IF(IFERROR(SEARCH("mutagenic",P726),99)=99,IF(IFERROR(SEARCH("suspected mutagenic",S726),99)=99,0,Scoring!$E$15),Scoring!$E$14),Scoring!$E$13),Scoring!$E$13),Scoring!$E$13),Scoring!$E$13),Scoring!$E$13),Scoring!$E$13),Scoring!$E$13),Scoring!$E$13),Scoring!$E$13),Scoring!$E$13)</f>
        <v>0</v>
      </c>
      <c r="AB726" s="78">
        <f>IF(IFERROR(SEARCH("H360",N726),99)=99,IF(IFERROR(SEARCH("H360",O726),99)=99,IF(IFERROR(SEARCH("H360",Q726),99)=99,IF(IFERROR(SEARCH("H360",M726),99)=99,IF(IFERROR(SEARCH("H360",R726),99)=99,IF(IFERROR(SEARCH("H361",N726),99)=99,IF(IFERROR(SEARCH("H361",O726),99)=99,IF(IFERROR(SEARCH("H361",Q726),99)=99,IF(IFERROR(SEARCH("H361",M726),99)=99,IF(IFERROR(SEARCH("H361",R726),99)=99,IF(IFERROR(SEARCH("reproduction",P726),99)=99,IF(IFERROR(SEARCH("suspected reprotoxic",S726),99)=99,IF(IFERROR(SEARCH("reprotoxic",S726),99)=99,IF(IFERROR(SEARCH("reprotoxic",K726),99)=99,0,Scoring!$E$18),Scoring!$E$18),Scoring!$E$19),Scoring!$E$17),Scoring!$E$16),Scoring!$E$16),Scoring!$E$16),Scoring!$E$16),Scoring!$E$16),Scoring!$E$16),Scoring!$E$16),Scoring!$E$16),Scoring!$E$16),Scoring!$E$16)</f>
        <v>0</v>
      </c>
      <c r="AC726" s="78">
        <f>IF(IFERROR(SEARCH("57f",L726),99)=99,IF(IFERROR(SEARCH("57(f)",P726),99)=99,0,Scoring!$E$20),Scoring!$E$20)</f>
        <v>0</v>
      </c>
      <c r="AD726" s="78">
        <f>IF(IFERROR(SEARCH("CAT1",T726),99)=99,IF(IFERROR(SEARCH("CAT2",T726),99)=99,IF(IFERROR(SEARCH("CAT3",T726),99)=99,IF(IFERROR(SEARCH("concluded to be endocrine",K726),99)=99,IF(IFERROR(SEARCH("categorised as endocrine",K726),99)=99,IF(IFERROR(SEARCH("endocrine disrupting",P726),99)=99,IF(IFERROR(SEARCH("endocrine disrupting",K726),99)=99,IF(IFERROR(SEARCH("suspected endocrine",S726),99)=99,IF(IFERROR(SEARCH("potential endocrine",S726),99)=99,0,Scoring!$E$25),Scoring!$E$25),Scoring!$E$24),Scoring!$E$24),Scoring!$E$24),Scoring!$E$24),Scoring!$E$23),Scoring!$E$22),Scoring!$E$21)</f>
        <v>0</v>
      </c>
      <c r="AE726" s="78">
        <f>IF(IFERROR(SEARCH("suspected sensitiser",S726),99)=99,IF(IFERROR(SEARCH("sensitiser",S726),99)=99,IF(IFERROR(SEARCH("other hazard based concern",S726),99)=99,0,Scoring!$E$28),Scoring!$E$26),Scoring!$E$27)</f>
        <v>0</v>
      </c>
      <c r="AF726" s="78">
        <f>IF(IFERROR(M726,1)=1,IF(IFERROR(N726,1)=1,IF(IFERROR(O726,1)=1,IF(IFERROR(Q726,1)=1,IF(IFERROR(R726,1)=1,IF(IFERROR(T726,1)=1,IF(IFERROR(K726,1)=1,IF(IFERROR(P726,1)=1,IF(IFERROR(S726,1)=1,Scoring!$E$29,0),0),0),0),0),0),0),0),0)</f>
        <v>0</v>
      </c>
      <c r="AG726" s="78">
        <f t="shared" si="56"/>
        <v>3</v>
      </c>
      <c r="AI726" s="93"/>
      <c r="AJ726" s="94"/>
      <c r="AK726" s="76"/>
      <c r="AL726" s="75"/>
      <c r="AN726" s="79"/>
      <c r="AO726" s="79"/>
      <c r="AP726" s="79"/>
      <c r="AQ726" s="79"/>
      <c r="AR726" s="79"/>
      <c r="AS726" s="78"/>
      <c r="AU726" s="79">
        <f>IF(IFERROR(F726,99)=99,IF(IFERROR(G726,99)=99,IF(IFERROR(H726,99)=99,IF(IFERROR(I726,99)=99,IF(IFERROR(E726,99)=99,IF(IFERROR(J726,99)=99,0,Scoring!$B$7),Scoring!$B$3),Scoring!$B$2),Scoring!$B$6),Scoring!$B$5),Scoring!$B$4)</f>
        <v>0.3</v>
      </c>
      <c r="AV726" s="78">
        <f t="shared" si="57"/>
        <v>0.89999999999999991</v>
      </c>
      <c r="AW726" s="78"/>
      <c r="AX726" s="66"/>
      <c r="AY726" s="78"/>
      <c r="AZ726" s="76"/>
      <c r="BA726" s="76"/>
      <c r="BB726" s="76"/>
    </row>
    <row r="727" spans="1:54" x14ac:dyDescent="0.25">
      <c r="A727" s="77" t="s">
        <v>6625</v>
      </c>
      <c r="B727" s="76" t="str">
        <f t="shared" si="58"/>
        <v>292-660-3</v>
      </c>
      <c r="C727" s="77" t="s">
        <v>2547</v>
      </c>
      <c r="D727" s="77" t="s">
        <v>2548</v>
      </c>
      <c r="E727" s="76" t="str">
        <f>IF(C727="-",IF(A727="-",VLOOKUP(D727,'sin-list 180320_update'!$C$2:$C$835,1,FALSE),VLOOKUP(A727,'sin-list 180320_update'!$A$2:$A$835,1,FALSE)),VLOOKUP(C727,'sin-list 180320_update'!$B$2:$B$835,1,FALSE))</f>
        <v>292-660-3</v>
      </c>
      <c r="F727" s="76" t="e">
        <f>IF($C727="-",IF($A727="-",VLOOKUP($D727,'REACH Bilaga XVII_update'!$A$5:$A$131,1,FALSE),VLOOKUP($A727,'REACH Bilaga XVII_update'!$C$5:$C$131,1,FALSE)),VLOOKUP($C727,'REACH Bilaga XVII_update'!$B$5:$B$131,1,FALSE))</f>
        <v>#N/A</v>
      </c>
      <c r="G727" s="76" t="e">
        <f>IF($C727="-",IF($A727="-",VLOOKUP($D727,' REACH Bilaga 59_update'!$A$5:$A$210,1,FALSE),VLOOKUP($A727,' REACH Bilaga 59_update'!$D$5:$D$210,1,FALSE)),VLOOKUP($C727,' REACH Bilaga 59_update'!$C$5:$C$210,1,FALSE))</f>
        <v>#N/A</v>
      </c>
      <c r="H727" s="76" t="e">
        <f>IF($C727="-",IF($A727="-",VLOOKUP($D727,'REACH Bilaga XIV_update'!$A$5:$A$110,1,FALSE),VLOOKUP($A727,'REACH Bilaga XIV_update'!$D$5:$D$110,1,FALSE)),VLOOKUP($C727,'REACH Bilaga XIV_update'!$C$5:$C$110,1,FALSE))</f>
        <v>#N/A</v>
      </c>
      <c r="I727" s="76" t="e">
        <f>IF($C727="-",IF($A727="-",VLOOKUP($D727,CoRAP_update!$A$5:$A$376,1,FALSE),VLOOKUP($A727,CoRAP_update!$D$5:$D$376,1,FALSE)),VLOOKUP($C727,CoRAP_update!$C$5:$C$376,1,FALSE))</f>
        <v>#N/A</v>
      </c>
      <c r="J727" s="76" t="e">
        <f>IF($C727="-",IF($A727="-",VLOOKUP($D727,EDC_update!$C$2:$C$450,1,FALSE),VLOOKUP($A727,EDC_update!$B$2:$B$450,1,FALSE)),VLOOKUP($C727,EDC_update!$L$2:$L$450,1,FALSE))</f>
        <v>#N/A</v>
      </c>
      <c r="K727" s="76" t="str">
        <f>IF($C727="-",IF($A727="-",IF(VLOOKUP($D727,'sin-list 180320_update'!$C$2:$S$835,3,FALSE)="",NA(),VLOOKUP($D727,'sin-list 180320_update'!$C$2:$S$835,3,FALSE)),IF(VLOOKUP($A727,'sin-list 180320_update'!$A$2:$S$835,5,FALSE)="",NA(),VLOOKUP($A727,'sin-list 180320_update'!$A$2:$S$835,5,FALSE))),IF(VLOOKUP($C727,'sin-list 180320_update'!$B$2:$S$835,4,FALSE)="",NA(),VLOOKUP($C727,'sin-list 180320_update'!$B$2:$S$835,4,FALSE)))</f>
        <v>Classified CMR according to Annex VI of Regulation 1272/2008. (Might not apply when contaminants are below below legal thresholds and/or full refining history is known)</v>
      </c>
      <c r="L727" s="76" t="str">
        <f>IF($C727="-",IF($A727="-",VLOOKUP($D727,'sin-list 180320_update'!$C$2:$S$835,6,FALSE),VLOOKUP($A727,'sin-list 180320_update'!$A$2:$S$835,8,FALSE)),VLOOKUP($C727,'sin-list 180320_update'!$B$2:$S$835,7,FALSE))</f>
        <v>Carc. 1B</v>
      </c>
      <c r="M727" s="76" t="str">
        <f>IF($C727="-",IF($A727="-",IF(VLOOKUP($D727,'sin-list 180320_update'!$C$2:$S$835,8,FALSE)="",NA(),VLOOKUP($D727,'sin-list 180320_update'!$C$2:$S$835,8,FALSE)),IF(VLOOKUP($A727,'sin-list 180320_update'!$A$2:$S$835,10,FALSE)="",NA(),VLOOKUP($A727,'sin-list 180320_update'!$A$2:$S$835,10,FALSE))),IF(VLOOKUP($C727,'sin-list 180320_update'!$B$2:$S$835,9,FALSE)="",NA(),VLOOKUP($C727,'sin-list 180320_update'!$B$2:$S$835,9,FALSE)))</f>
        <v>H350</v>
      </c>
      <c r="N727" s="76" t="e">
        <f>IF($C727="-",IF($A727="-",IF(VLOOKUP($D727,'REACH Bilaga XVII_update'!$A$5:$E$131,4,FALSE)="",NA(),VLOOKUP($D727,'REACH Bilaga XVII_update'!$A$5:$E$131,4,FALSE)),IF(VLOOKUP($A727,'REACH Bilaga XVII_update'!$C$5:$D$131,2,FALSE)="",NA(),VLOOKUP($A727,'REACH Bilaga XVII_update'!$C$5:$D$131,2,FALSE))),IF(VLOOKUP($C727,'REACH Bilaga XVII_update'!$B$5:$D$131,3,FALSE)="",NA(),VLOOKUP($C727,'REACH Bilaga XVII_update'!$B$5:$D$131,3,FALSE)))</f>
        <v>#N/A</v>
      </c>
      <c r="O727" s="76" t="e">
        <f>IF($C727="-",IF($A727="-",IF(VLOOKUP($D727,' REACH Bilaga 59_update'!$A$5:$E$210,5,FALSE)="",NA(),VLOOKUP($D727,' REACH Bilaga 59_update'!$A$5:$E$210,5,FALSE)),IF(VLOOKUP($A727,' REACH Bilaga 59_update'!$D$5:$E$210,2,FALSE)="",NA(),VLOOKUP($A727,' REACH Bilaga 59_update'!$D$5:$E$210,2,FALSE))),IF(VLOOKUP($C727,' REACH Bilaga 59_update'!$C$5:$E$210,3,FALSE)="",NA(),VLOOKUP($C727,' REACH Bilaga 59_update'!$C$5:$E$210,3,FALSE)))</f>
        <v>#N/A</v>
      </c>
      <c r="P727" s="76" t="e">
        <f>IF(C727="-",IF(A727="-",IFERROR(VLOOKUP($D727,' REACH Bilaga 59_update'!$A$5:$F$210,MATCH(Sammanfattning!P$1,' REACH Bilaga 59_update'!$A$4:$F$4,0),FALSE),VLOOKUP($D727,'REACH Bilaga XIV_update'!$A$4:$H$110,MATCH(Sammanfattning!P$1,'REACH Bilaga XIV_update'!$A$4:$H$4,0),FALSE)),IFERROR(VLOOKUP($A727,' REACH Bilaga 59_update'!$D$5:$F$210,MATCH(Sammanfattning!P$1,' REACH Bilaga 59_update'!$D$4:$F$4,0),FALSE),VLOOKUP($A727,'REACH Bilaga XIV_update'!$D$4:$H$110,MATCH(Sammanfattning!P$1,'REACH Bilaga XIV_update'!$D$4:$H$4,0),FALSE))),IFERROR(VLOOKUP($C727,' REACH Bilaga 59_update'!$C$5:$F$210,MATCH(Sammanfattning!P$1,' REACH Bilaga 59_update'!$C$4:$F$4,0),FALSE),VLOOKUP($C727,'REACH Bilaga XIV_update'!$C$4:$H$110,MATCH(Sammanfattning!P$1,'REACH Bilaga XIV_update'!$C$4:$H$4,0),FALSE)))</f>
        <v>#N/A</v>
      </c>
      <c r="Q727" s="76" t="e">
        <f>IF($C727="-",IF($A727="-",IF(VLOOKUP($D727,'REACH Bilaga XIV_update'!$A$5:$I$110,9,FALSE)="",NA(),VLOOKUP($D727,'REACH Bilaga XIV_update'!$A$5:$I$110,9,FALSE)),IF(VLOOKUP($A727,'REACH Bilaga XIV_update'!$D$5:$I$110,6,FALSE)="",NA(),VLOOKUP($A727,'REACH Bilaga XIV_update'!$D$5:$I$110,6,FALSE))),IF(VLOOKUP($C727,'REACH Bilaga XIV_update'!$C$5:$I$110,7,FALSE)="",NA(),VLOOKUP($C727,'REACH Bilaga XIV_update'!$C$5:$I$110,7,FALSE)))</f>
        <v>#N/A</v>
      </c>
      <c r="R727" s="76" t="e">
        <f>IF($C727="-",IF($A727="-",IF(VLOOKUP($D727,CoRAP_update!$A$5:$O$376,15,FALSE)="",NA(),VLOOKUP($D727,CoRAP_update!$A$5:$O$376,15,FALSE)),IF(VLOOKUP($A727,CoRAP_update!$D$5:$O$376,12,FALSE)="",NA(),VLOOKUP($A727,CoRAP_update!$D$5:$O$376,12,FALSE))),IF(VLOOKUP($C727,CoRAP_update!$C$5:$O$376,13,FALSE)="",NA(),VLOOKUP($C727,CoRAP_update!$C$5:$O$376,13,FALSE)))</f>
        <v>#N/A</v>
      </c>
      <c r="S727" s="144" t="e">
        <f>IF($C727="-",IF($A727="-",VLOOKUP($D727,CoRAP_update!$A$5:$J$376,MATCH(Sammanfattning!S$1,CoRAP_update!$A$4:$J$4,0),FALSE),VLOOKUP($A727,CoRAP_update!$D$5:$J$376,MATCH(Sammanfattning!S$1,CoRAP_update!$D$4:$J$4,0),FALSE)),VLOOKUP($C727,CoRAP_update!$C$5:$J$376,MATCH(Sammanfattning!S$1,CoRAP_update!$C$4:$J$4,0),FALSE))</f>
        <v>#N/A</v>
      </c>
      <c r="T727" s="76" t="e">
        <f>IF($A727="-",VLOOKUP($D727,EDC_update!$C$2:$F$450,4,FALSE),VLOOKUP($A727,EDC_update!$B$2:$F$450,5,FALSE))</f>
        <v>#N/A</v>
      </c>
      <c r="V727" s="78">
        <f>IF(IFERROR(SEARCH("PBT",P727),99)=99,IF(IFERROR(SEARCH("suspected PBT",S727),99)=99,IF(IFERROR(SEARCH("concluded to be PBT",K727),99)=99,IF(IFERROR(SEARCH("PBT",S727),99)=99,IF(IFERROR(SEARCH("PBT cand",L727),99)=99,IF(IFERROR(SEARCH("PBT",L727),99)=99,IF(IFERROR(SEARCH("persistent, bioackumulative and toxic properties",K727),99)=99,0,Scoring!$E$3),Scoring!$E$3),Scoring!$E$7),Scoring!$E$3),Scoring!$E$5),Scoring!$E$6),Scoring!$E$3)</f>
        <v>0</v>
      </c>
      <c r="W727" s="78">
        <f>IF(IFERROR(SEARCH("vPvB",P727),99)=99,IF(IFERROR(SEARCH("suspected pbt/vPvB",S727),99)=99,IF(IFERROR(SEARCH("vPvB",S727),99)=99,IF(IFERROR(SEARCH("concluded to be a vPvB",S727),99)=99,IF(IFERROR(SEARCH("identified as vPvB",K727),99)=99,IF(IFERROR(SEARCH("concluded to be a vPvB",K727),99)=99,IF(IFERROR(SEARCH("concluded to be both pbt and vPvB",S727),99)=99,IF(IFERROR(SEARCH("concluded to be both pbt and vPvB",K727),99)=99,0,Scoring!$E$5),Scoring!$E$5),Scoring!$E$5),Scoring!$E$5),Scoring!$E$5),Scoring!$E$4),Scoring!$E$6),Scoring!$E$4)</f>
        <v>0</v>
      </c>
      <c r="X727" s="78">
        <f>IF(IFERROR(SEARCH("H410",N727),99)=99,IF(IFERROR(SEARCH("H410",O727),99)=99,IF(IFERROR(SEARCH("H410",Q727),99)=99,IF(IFERROR(SEARCH("H410",M727),99)=99,IF(IFERROR(SEARCH("H410",R727),99)=99,IF(IFERROR(SEARCH("H411",N727),99)=99,IF(IFERROR(SEARCH("H411",O727),99)=99,IF(IFERROR(SEARCH("H411",Q727),99)=99,IF(IFERROR(SEARCH("H411",M727),99)=99,IF(IFERROR(SEARCH("H411",R727),99)=99,IF(IFERROR(SEARCH("H413",N727),99)=99,IF(IFERROR(SEARCH("H413",O727),99)=99,IF(IFERROR(SEARCH("H413",Q727),99)=99,IF(IFERROR(SEARCH("H413",M727),99)=99,IF(IFERROR(SEARCH("H413",R727),99)=99,IF(IFERROR(SEARCH("H412",N727),99)=99,IF(IFERROR(SEARCH("H412",O727),99)=99,IF(IFERROR(SEARCH("H412",Q727),99)=99,IF(IFERROR(SEARCH("H412",M727),99)=99,IF(IFERROR(SEARCH("H412",R727),99)=99,0,Scoring!$E$2),Scoring!$E$2),Scoring!$E$2),Scoring!$E$2),Scoring!$E$2),Scoring!$E$2),Scoring!$E$2),Scoring!$E$2),Scoring!$E$2),Scoring!$E$2),Scoring!$E$2),Scoring!$E$2),Scoring!$E$2),Scoring!$E$2),Scoring!$E$2),Scoring!$E$2),Scoring!$E$2),Scoring!$E$2),Scoring!$E$2),Scoring!$E$2)</f>
        <v>0</v>
      </c>
      <c r="Y727" s="78">
        <f>IF(IFERROR(SEARCH("CMR",K727),99)=99,IF(IFERROR(SEARCH("Suspected CMR",S727),99)=99,IF(IFERROR(SEARCH("CMR",S727),99)=99,0,Scoring!$E$8),Scoring!$E$9),Scoring!$E$8)</f>
        <v>3</v>
      </c>
      <c r="Z727" s="78">
        <f>IF(IFERROR(SEARCH("H350",N727),99)=99,IF(IFERROR(SEARCH("H350",O727),99)=99,IF(IFERROR(SEARCH("H350",Q727),99)=99,IF(IFERROR(SEARCH("H350",M727),99)=99,IF(IFERROR(SEARCH("H350",R727),99)=99,IF(IFERROR(SEARCH("H351",N727),99)=99,IF(IFERROR(SEARCH("H351",O727),99)=99,IF(IFERROR(SEARCH("H351",Q727),99)=99,IF(IFERROR(SEARCH("H351",M727),99)=99,IF(IFERROR(SEARCH("H351",R727),99)=99,IF(IFERROR(SEARCH("carcinogenic",P727),99)=99,IF(IFERROR(SEARCH("suspected carcinogenic",S727),99)=99,0,Scoring!$E$12),Scoring!$E$11),Scoring!$E$10),Scoring!$E$10),Scoring!$E$10),Scoring!$E$10),Scoring!$E$10),Scoring!$E$10),Scoring!$E$10),Scoring!$E$10),Scoring!$E$10),Scoring!$E$10)</f>
        <v>1</v>
      </c>
      <c r="AA727" s="78">
        <f>IF(IFERROR(SEARCH("H340",N727),99)=99,IF(IFERROR(SEARCH("H340",O727),99)=99,IF(IFERROR(SEARCH("H340",Q727),99)=99,IF(IFERROR(SEARCH("H340",M727),99)=99,IF(IFERROR(SEARCH("H340",R727),99)=99,IF(IFERROR(SEARCH("H341",N727),99)=99,IF(IFERROR(SEARCH("H341",O727),99)=99,IF(IFERROR(SEARCH("H341",Q727),99)=99,IF(IFERROR(SEARCH("H341",M727),99)=99,IF(IFERROR(SEARCH("H341",R727),99)=99,IF(IFERROR(SEARCH("mutagenic",P727),99)=99,IF(IFERROR(SEARCH("suspected mutagenic",S727),99)=99,0,Scoring!$E$15),Scoring!$E$14),Scoring!$E$13),Scoring!$E$13),Scoring!$E$13),Scoring!$E$13),Scoring!$E$13),Scoring!$E$13),Scoring!$E$13),Scoring!$E$13),Scoring!$E$13),Scoring!$E$13)</f>
        <v>0</v>
      </c>
      <c r="AB727" s="78">
        <f>IF(IFERROR(SEARCH("H360",N727),99)=99,IF(IFERROR(SEARCH("H360",O727),99)=99,IF(IFERROR(SEARCH("H360",Q727),99)=99,IF(IFERROR(SEARCH("H360",M727),99)=99,IF(IFERROR(SEARCH("H360",R727),99)=99,IF(IFERROR(SEARCH("H361",N727),99)=99,IF(IFERROR(SEARCH("H361",O727),99)=99,IF(IFERROR(SEARCH("H361",Q727),99)=99,IF(IFERROR(SEARCH("H361",M727),99)=99,IF(IFERROR(SEARCH("H361",R727),99)=99,IF(IFERROR(SEARCH("reproduction",P727),99)=99,IF(IFERROR(SEARCH("suspected reprotoxic",S727),99)=99,IF(IFERROR(SEARCH("reprotoxic",S727),99)=99,IF(IFERROR(SEARCH("reprotoxic",K727),99)=99,0,Scoring!$E$18),Scoring!$E$18),Scoring!$E$19),Scoring!$E$17),Scoring!$E$16),Scoring!$E$16),Scoring!$E$16),Scoring!$E$16),Scoring!$E$16),Scoring!$E$16),Scoring!$E$16),Scoring!$E$16),Scoring!$E$16),Scoring!$E$16)</f>
        <v>0</v>
      </c>
      <c r="AC727" s="78">
        <f>IF(IFERROR(SEARCH("57f",L727),99)=99,IF(IFERROR(SEARCH("57(f)",P727),99)=99,0,Scoring!$E$20),Scoring!$E$20)</f>
        <v>0</v>
      </c>
      <c r="AD727" s="78">
        <f>IF(IFERROR(SEARCH("CAT1",T727),99)=99,IF(IFERROR(SEARCH("CAT2",T727),99)=99,IF(IFERROR(SEARCH("CAT3",T727),99)=99,IF(IFERROR(SEARCH("concluded to be endocrine",K727),99)=99,IF(IFERROR(SEARCH("categorised as endocrine",K727),99)=99,IF(IFERROR(SEARCH("endocrine disrupting",P727),99)=99,IF(IFERROR(SEARCH("endocrine disrupting",K727),99)=99,IF(IFERROR(SEARCH("suspected endocrine",S727),99)=99,IF(IFERROR(SEARCH("potential endocrine",S727),99)=99,0,Scoring!$E$25),Scoring!$E$25),Scoring!$E$24),Scoring!$E$24),Scoring!$E$24),Scoring!$E$24),Scoring!$E$23),Scoring!$E$22),Scoring!$E$21)</f>
        <v>0</v>
      </c>
      <c r="AE727" s="78">
        <f>IF(IFERROR(SEARCH("suspected sensitiser",S727),99)=99,IF(IFERROR(SEARCH("sensitiser",S727),99)=99,IF(IFERROR(SEARCH("other hazard based concern",S727),99)=99,0,Scoring!$E$28),Scoring!$E$26),Scoring!$E$27)</f>
        <v>0</v>
      </c>
      <c r="AF727" s="78">
        <f>IF(IFERROR(M727,1)=1,IF(IFERROR(N727,1)=1,IF(IFERROR(O727,1)=1,IF(IFERROR(Q727,1)=1,IF(IFERROR(R727,1)=1,IF(IFERROR(T727,1)=1,IF(IFERROR(K727,1)=1,IF(IFERROR(P727,1)=1,IF(IFERROR(S727,1)=1,Scoring!$E$29,0),0),0),0),0),0),0),0),0)</f>
        <v>0</v>
      </c>
      <c r="AG727" s="78">
        <f t="shared" si="56"/>
        <v>3</v>
      </c>
      <c r="AI727" s="93"/>
      <c r="AJ727" s="94"/>
      <c r="AK727" s="76"/>
      <c r="AL727" s="75"/>
      <c r="AN727" s="79"/>
      <c r="AO727" s="79"/>
      <c r="AP727" s="79"/>
      <c r="AQ727" s="79"/>
      <c r="AR727" s="79"/>
      <c r="AS727" s="78"/>
      <c r="AU727" s="79">
        <f>IF(IFERROR(F727,99)=99,IF(IFERROR(G727,99)=99,IF(IFERROR(H727,99)=99,IF(IFERROR(I727,99)=99,IF(IFERROR(E727,99)=99,IF(IFERROR(J727,99)=99,0,Scoring!$B$7),Scoring!$B$3),Scoring!$B$2),Scoring!$B$6),Scoring!$B$5),Scoring!$B$4)</f>
        <v>0.3</v>
      </c>
      <c r="AV727" s="78">
        <f t="shared" si="57"/>
        <v>0.89999999999999991</v>
      </c>
      <c r="AW727" s="78"/>
      <c r="AX727" s="66"/>
      <c r="AY727" s="78"/>
      <c r="AZ727" s="76"/>
      <c r="BA727" s="76"/>
      <c r="BB727" s="76"/>
    </row>
    <row r="728" spans="1:54" x14ac:dyDescent="0.25">
      <c r="A728" s="77" t="s">
        <v>6627</v>
      </c>
      <c r="B728" s="76" t="str">
        <f t="shared" si="58"/>
        <v>292-694-9</v>
      </c>
      <c r="C728" s="77" t="s">
        <v>2554</v>
      </c>
      <c r="D728" s="77" t="s">
        <v>2555</v>
      </c>
      <c r="E728" s="76" t="str">
        <f>IF(C728="-",IF(A728="-",VLOOKUP(D728,'sin-list 180320_update'!$C$2:$C$835,1,FALSE),VLOOKUP(A728,'sin-list 180320_update'!$A$2:$A$835,1,FALSE)),VLOOKUP(C728,'sin-list 180320_update'!$B$2:$B$835,1,FALSE))</f>
        <v>292-694-9</v>
      </c>
      <c r="F728" s="76" t="e">
        <f>IF($C728="-",IF($A728="-",VLOOKUP($D728,'REACH Bilaga XVII_update'!$A$5:$A$131,1,FALSE),VLOOKUP($A728,'REACH Bilaga XVII_update'!$C$5:$C$131,1,FALSE)),VLOOKUP($C728,'REACH Bilaga XVII_update'!$B$5:$B$131,1,FALSE))</f>
        <v>#N/A</v>
      </c>
      <c r="G728" s="76" t="e">
        <f>IF($C728="-",IF($A728="-",VLOOKUP($D728,' REACH Bilaga 59_update'!$A$5:$A$210,1,FALSE),VLOOKUP($A728,' REACH Bilaga 59_update'!$D$5:$D$210,1,FALSE)),VLOOKUP($C728,' REACH Bilaga 59_update'!$C$5:$C$210,1,FALSE))</f>
        <v>#N/A</v>
      </c>
      <c r="H728" s="76" t="e">
        <f>IF($C728="-",IF($A728="-",VLOOKUP($D728,'REACH Bilaga XIV_update'!$A$5:$A$110,1,FALSE),VLOOKUP($A728,'REACH Bilaga XIV_update'!$D$5:$D$110,1,FALSE)),VLOOKUP($C728,'REACH Bilaga XIV_update'!$C$5:$C$110,1,FALSE))</f>
        <v>#N/A</v>
      </c>
      <c r="I728" s="76" t="e">
        <f>IF($C728="-",IF($A728="-",VLOOKUP($D728,CoRAP_update!$A$5:$A$376,1,FALSE),VLOOKUP($A728,CoRAP_update!$D$5:$D$376,1,FALSE)),VLOOKUP($C728,CoRAP_update!$C$5:$C$376,1,FALSE))</f>
        <v>#N/A</v>
      </c>
      <c r="J728" s="76" t="e">
        <f>IF($C728="-",IF($A728="-",VLOOKUP($D728,EDC_update!$C$2:$C$450,1,FALSE),VLOOKUP($A728,EDC_update!$B$2:$B$450,1,FALSE)),VLOOKUP($C728,EDC_update!$L$2:$L$450,1,FALSE))</f>
        <v>#N/A</v>
      </c>
      <c r="K728" s="76" t="str">
        <f>IF($C728="-",IF($A728="-",IF(VLOOKUP($D728,'sin-list 180320_update'!$C$2:$S$835,3,FALSE)="",NA(),VLOOKUP($D728,'sin-list 180320_update'!$C$2:$S$835,3,FALSE)),IF(VLOOKUP($A728,'sin-list 180320_update'!$A$2:$S$835,5,FALSE)="",NA(),VLOOKUP($A728,'sin-list 180320_update'!$A$2:$S$835,5,FALSE))),IF(VLOOKUP($C728,'sin-list 180320_update'!$B$2:$S$835,4,FALSE)="",NA(),VLOOKUP($C728,'sin-list 180320_update'!$B$2:$S$835,4,FALSE)))</f>
        <v>Classified CMR according to Annex VI of Regulation 1272/2008. (Might not apply when contaminants are below below legal thresholds and/or full refining history is known)</v>
      </c>
      <c r="L728" s="76" t="str">
        <f>IF($C728="-",IF($A728="-",VLOOKUP($D728,'sin-list 180320_update'!$C$2:$S$835,6,FALSE),VLOOKUP($A728,'sin-list 180320_update'!$A$2:$S$835,8,FALSE)),VLOOKUP($C728,'sin-list 180320_update'!$B$2:$S$835,7,FALSE))</f>
        <v>Carc. 1B
Muta. 1B</v>
      </c>
      <c r="M728" s="76" t="str">
        <f>IF($C728="-",IF($A728="-",IF(VLOOKUP($D728,'sin-list 180320_update'!$C$2:$S$835,8,FALSE)="",NA(),VLOOKUP($D728,'sin-list 180320_update'!$C$2:$S$835,8,FALSE)),IF(VLOOKUP($A728,'sin-list 180320_update'!$A$2:$S$835,10,FALSE)="",NA(),VLOOKUP($A728,'sin-list 180320_update'!$A$2:$S$835,10,FALSE))),IF(VLOOKUP($C728,'sin-list 180320_update'!$B$2:$S$835,9,FALSE)="",NA(),VLOOKUP($C728,'sin-list 180320_update'!$B$2:$S$835,9,FALSE)))</f>
        <v>H350
H340</v>
      </c>
      <c r="N728" s="76" t="e">
        <f>IF($C728="-",IF($A728="-",IF(VLOOKUP($D728,'REACH Bilaga XVII_update'!$A$5:$E$131,4,FALSE)="",NA(),VLOOKUP($D728,'REACH Bilaga XVII_update'!$A$5:$E$131,4,FALSE)),IF(VLOOKUP($A728,'REACH Bilaga XVII_update'!$C$5:$D$131,2,FALSE)="",NA(),VLOOKUP($A728,'REACH Bilaga XVII_update'!$C$5:$D$131,2,FALSE))),IF(VLOOKUP($C728,'REACH Bilaga XVII_update'!$B$5:$D$131,3,FALSE)="",NA(),VLOOKUP($C728,'REACH Bilaga XVII_update'!$B$5:$D$131,3,FALSE)))</f>
        <v>#N/A</v>
      </c>
      <c r="O728" s="76" t="e">
        <f>IF($C728="-",IF($A728="-",IF(VLOOKUP($D728,' REACH Bilaga 59_update'!$A$5:$E$210,5,FALSE)="",NA(),VLOOKUP($D728,' REACH Bilaga 59_update'!$A$5:$E$210,5,FALSE)),IF(VLOOKUP($A728,' REACH Bilaga 59_update'!$D$5:$E$210,2,FALSE)="",NA(),VLOOKUP($A728,' REACH Bilaga 59_update'!$D$5:$E$210,2,FALSE))),IF(VLOOKUP($C728,' REACH Bilaga 59_update'!$C$5:$E$210,3,FALSE)="",NA(),VLOOKUP($C728,' REACH Bilaga 59_update'!$C$5:$E$210,3,FALSE)))</f>
        <v>#N/A</v>
      </c>
      <c r="P728" s="76" t="e">
        <f>IF(C728="-",IF(A728="-",IFERROR(VLOOKUP($D728,' REACH Bilaga 59_update'!$A$5:$F$210,MATCH(Sammanfattning!P$1,' REACH Bilaga 59_update'!$A$4:$F$4,0),FALSE),VLOOKUP($D728,'REACH Bilaga XIV_update'!$A$4:$H$110,MATCH(Sammanfattning!P$1,'REACH Bilaga XIV_update'!$A$4:$H$4,0),FALSE)),IFERROR(VLOOKUP($A728,' REACH Bilaga 59_update'!$D$5:$F$210,MATCH(Sammanfattning!P$1,' REACH Bilaga 59_update'!$D$4:$F$4,0),FALSE),VLOOKUP($A728,'REACH Bilaga XIV_update'!$D$4:$H$110,MATCH(Sammanfattning!P$1,'REACH Bilaga XIV_update'!$D$4:$H$4,0),FALSE))),IFERROR(VLOOKUP($C728,' REACH Bilaga 59_update'!$C$5:$F$210,MATCH(Sammanfattning!P$1,' REACH Bilaga 59_update'!$C$4:$F$4,0),FALSE),VLOOKUP($C728,'REACH Bilaga XIV_update'!$C$4:$H$110,MATCH(Sammanfattning!P$1,'REACH Bilaga XIV_update'!$C$4:$H$4,0),FALSE)))</f>
        <v>#N/A</v>
      </c>
      <c r="Q728" s="76" t="e">
        <f>IF($C728="-",IF($A728="-",IF(VLOOKUP($D728,'REACH Bilaga XIV_update'!$A$5:$I$110,9,FALSE)="",NA(),VLOOKUP($D728,'REACH Bilaga XIV_update'!$A$5:$I$110,9,FALSE)),IF(VLOOKUP($A728,'REACH Bilaga XIV_update'!$D$5:$I$110,6,FALSE)="",NA(),VLOOKUP($A728,'REACH Bilaga XIV_update'!$D$5:$I$110,6,FALSE))),IF(VLOOKUP($C728,'REACH Bilaga XIV_update'!$C$5:$I$110,7,FALSE)="",NA(),VLOOKUP($C728,'REACH Bilaga XIV_update'!$C$5:$I$110,7,FALSE)))</f>
        <v>#N/A</v>
      </c>
      <c r="R728" s="76" t="e">
        <f>IF($C728="-",IF($A728="-",IF(VLOOKUP($D728,CoRAP_update!$A$5:$O$376,15,FALSE)="",NA(),VLOOKUP($D728,CoRAP_update!$A$5:$O$376,15,FALSE)),IF(VLOOKUP($A728,CoRAP_update!$D$5:$O$376,12,FALSE)="",NA(),VLOOKUP($A728,CoRAP_update!$D$5:$O$376,12,FALSE))),IF(VLOOKUP($C728,CoRAP_update!$C$5:$O$376,13,FALSE)="",NA(),VLOOKUP($C728,CoRAP_update!$C$5:$O$376,13,FALSE)))</f>
        <v>#N/A</v>
      </c>
      <c r="S728" s="144" t="e">
        <f>IF($C728="-",IF($A728="-",VLOOKUP($D728,CoRAP_update!$A$5:$J$376,MATCH(Sammanfattning!S$1,CoRAP_update!$A$4:$J$4,0),FALSE),VLOOKUP($A728,CoRAP_update!$D$5:$J$376,MATCH(Sammanfattning!S$1,CoRAP_update!$D$4:$J$4,0),FALSE)),VLOOKUP($C728,CoRAP_update!$C$5:$J$376,MATCH(Sammanfattning!S$1,CoRAP_update!$C$4:$J$4,0),FALSE))</f>
        <v>#N/A</v>
      </c>
      <c r="T728" s="76" t="e">
        <f>IF($A728="-",VLOOKUP($D728,EDC_update!$C$2:$F$450,4,FALSE),VLOOKUP($A728,EDC_update!$B$2:$F$450,5,FALSE))</f>
        <v>#N/A</v>
      </c>
      <c r="V728" s="78">
        <f>IF(IFERROR(SEARCH("PBT",P728),99)=99,IF(IFERROR(SEARCH("suspected PBT",S728),99)=99,IF(IFERROR(SEARCH("concluded to be PBT",K728),99)=99,IF(IFERROR(SEARCH("PBT",S728),99)=99,IF(IFERROR(SEARCH("PBT cand",L728),99)=99,IF(IFERROR(SEARCH("PBT",L728),99)=99,IF(IFERROR(SEARCH("persistent, bioackumulative and toxic properties",K728),99)=99,0,Scoring!$E$3),Scoring!$E$3),Scoring!$E$7),Scoring!$E$3),Scoring!$E$5),Scoring!$E$6),Scoring!$E$3)</f>
        <v>0</v>
      </c>
      <c r="W728" s="78">
        <f>IF(IFERROR(SEARCH("vPvB",P728),99)=99,IF(IFERROR(SEARCH("suspected pbt/vPvB",S728),99)=99,IF(IFERROR(SEARCH("vPvB",S728),99)=99,IF(IFERROR(SEARCH("concluded to be a vPvB",S728),99)=99,IF(IFERROR(SEARCH("identified as vPvB",K728),99)=99,IF(IFERROR(SEARCH("concluded to be a vPvB",K728),99)=99,IF(IFERROR(SEARCH("concluded to be both pbt and vPvB",S728),99)=99,IF(IFERROR(SEARCH("concluded to be both pbt and vPvB",K728),99)=99,0,Scoring!$E$5),Scoring!$E$5),Scoring!$E$5),Scoring!$E$5),Scoring!$E$5),Scoring!$E$4),Scoring!$E$6),Scoring!$E$4)</f>
        <v>0</v>
      </c>
      <c r="X728" s="78">
        <f>IF(IFERROR(SEARCH("H410",N728),99)=99,IF(IFERROR(SEARCH("H410",O728),99)=99,IF(IFERROR(SEARCH("H410",Q728),99)=99,IF(IFERROR(SEARCH("H410",M728),99)=99,IF(IFERROR(SEARCH("H410",R728),99)=99,IF(IFERROR(SEARCH("H411",N728),99)=99,IF(IFERROR(SEARCH("H411",O728),99)=99,IF(IFERROR(SEARCH("H411",Q728),99)=99,IF(IFERROR(SEARCH("H411",M728),99)=99,IF(IFERROR(SEARCH("H411",R728),99)=99,IF(IFERROR(SEARCH("H413",N728),99)=99,IF(IFERROR(SEARCH("H413",O728),99)=99,IF(IFERROR(SEARCH("H413",Q728),99)=99,IF(IFERROR(SEARCH("H413",M728),99)=99,IF(IFERROR(SEARCH("H413",R728),99)=99,IF(IFERROR(SEARCH("H412",N728),99)=99,IF(IFERROR(SEARCH("H412",O728),99)=99,IF(IFERROR(SEARCH("H412",Q728),99)=99,IF(IFERROR(SEARCH("H412",M728),99)=99,IF(IFERROR(SEARCH("H412",R728),99)=99,0,Scoring!$E$2),Scoring!$E$2),Scoring!$E$2),Scoring!$E$2),Scoring!$E$2),Scoring!$E$2),Scoring!$E$2),Scoring!$E$2),Scoring!$E$2),Scoring!$E$2),Scoring!$E$2),Scoring!$E$2),Scoring!$E$2),Scoring!$E$2),Scoring!$E$2),Scoring!$E$2),Scoring!$E$2),Scoring!$E$2),Scoring!$E$2),Scoring!$E$2)</f>
        <v>0</v>
      </c>
      <c r="Y728" s="78">
        <f>IF(IFERROR(SEARCH("CMR",K728),99)=99,IF(IFERROR(SEARCH("Suspected CMR",S728),99)=99,IF(IFERROR(SEARCH("CMR",S728),99)=99,0,Scoring!$E$8),Scoring!$E$9),Scoring!$E$8)</f>
        <v>3</v>
      </c>
      <c r="Z728" s="78">
        <f>IF(IFERROR(SEARCH("H350",N728),99)=99,IF(IFERROR(SEARCH("H350",O728),99)=99,IF(IFERROR(SEARCH("H350",Q728),99)=99,IF(IFERROR(SEARCH("H350",M728),99)=99,IF(IFERROR(SEARCH("H350",R728),99)=99,IF(IFERROR(SEARCH("H351",N728),99)=99,IF(IFERROR(SEARCH("H351",O728),99)=99,IF(IFERROR(SEARCH("H351",Q728),99)=99,IF(IFERROR(SEARCH("H351",M728),99)=99,IF(IFERROR(SEARCH("H351",R728),99)=99,IF(IFERROR(SEARCH("carcinogenic",P728),99)=99,IF(IFERROR(SEARCH("suspected carcinogenic",S728),99)=99,0,Scoring!$E$12),Scoring!$E$11),Scoring!$E$10),Scoring!$E$10),Scoring!$E$10),Scoring!$E$10),Scoring!$E$10),Scoring!$E$10),Scoring!$E$10),Scoring!$E$10),Scoring!$E$10),Scoring!$E$10)</f>
        <v>1</v>
      </c>
      <c r="AA728" s="78">
        <f>IF(IFERROR(SEARCH("H340",N728),99)=99,IF(IFERROR(SEARCH("H340",O728),99)=99,IF(IFERROR(SEARCH("H340",Q728),99)=99,IF(IFERROR(SEARCH("H340",M728),99)=99,IF(IFERROR(SEARCH("H340",R728),99)=99,IF(IFERROR(SEARCH("H341",N728),99)=99,IF(IFERROR(SEARCH("H341",O728),99)=99,IF(IFERROR(SEARCH("H341",Q728),99)=99,IF(IFERROR(SEARCH("H341",M728),99)=99,IF(IFERROR(SEARCH("H341",R728),99)=99,IF(IFERROR(SEARCH("mutagenic",P728),99)=99,IF(IFERROR(SEARCH("suspected mutagenic",S728),99)=99,0,Scoring!$E$15),Scoring!$E$14),Scoring!$E$13),Scoring!$E$13),Scoring!$E$13),Scoring!$E$13),Scoring!$E$13),Scoring!$E$13),Scoring!$E$13),Scoring!$E$13),Scoring!$E$13),Scoring!$E$13)</f>
        <v>1</v>
      </c>
      <c r="AB728" s="78">
        <f>IF(IFERROR(SEARCH("H360",N728),99)=99,IF(IFERROR(SEARCH("H360",O728),99)=99,IF(IFERROR(SEARCH("H360",Q728),99)=99,IF(IFERROR(SEARCH("H360",M728),99)=99,IF(IFERROR(SEARCH("H360",R728),99)=99,IF(IFERROR(SEARCH("H361",N728),99)=99,IF(IFERROR(SEARCH("H361",O728),99)=99,IF(IFERROR(SEARCH("H361",Q728),99)=99,IF(IFERROR(SEARCH("H361",M728),99)=99,IF(IFERROR(SEARCH("H361",R728),99)=99,IF(IFERROR(SEARCH("reproduction",P728),99)=99,IF(IFERROR(SEARCH("suspected reprotoxic",S728),99)=99,IF(IFERROR(SEARCH("reprotoxic",S728),99)=99,IF(IFERROR(SEARCH("reprotoxic",K728),99)=99,0,Scoring!$E$18),Scoring!$E$18),Scoring!$E$19),Scoring!$E$17),Scoring!$E$16),Scoring!$E$16),Scoring!$E$16),Scoring!$E$16),Scoring!$E$16),Scoring!$E$16),Scoring!$E$16),Scoring!$E$16),Scoring!$E$16),Scoring!$E$16)</f>
        <v>0</v>
      </c>
      <c r="AC728" s="78">
        <f>IF(IFERROR(SEARCH("57f",L728),99)=99,IF(IFERROR(SEARCH("57(f)",P728),99)=99,0,Scoring!$E$20),Scoring!$E$20)</f>
        <v>0</v>
      </c>
      <c r="AD728" s="78">
        <f>IF(IFERROR(SEARCH("CAT1",T728),99)=99,IF(IFERROR(SEARCH("CAT2",T728),99)=99,IF(IFERROR(SEARCH("CAT3",T728),99)=99,IF(IFERROR(SEARCH("concluded to be endocrine",K728),99)=99,IF(IFERROR(SEARCH("categorised as endocrine",K728),99)=99,IF(IFERROR(SEARCH("endocrine disrupting",P728),99)=99,IF(IFERROR(SEARCH("endocrine disrupting",K728),99)=99,IF(IFERROR(SEARCH("suspected endocrine",S728),99)=99,IF(IFERROR(SEARCH("potential endocrine",S728),99)=99,0,Scoring!$E$25),Scoring!$E$25),Scoring!$E$24),Scoring!$E$24),Scoring!$E$24),Scoring!$E$24),Scoring!$E$23),Scoring!$E$22),Scoring!$E$21)</f>
        <v>0</v>
      </c>
      <c r="AE728" s="78">
        <f>IF(IFERROR(SEARCH("suspected sensitiser",S728),99)=99,IF(IFERROR(SEARCH("sensitiser",S728),99)=99,IF(IFERROR(SEARCH("other hazard based concern",S728),99)=99,0,Scoring!$E$28),Scoring!$E$26),Scoring!$E$27)</f>
        <v>0</v>
      </c>
      <c r="AF728" s="78">
        <f>IF(IFERROR(M728,1)=1,IF(IFERROR(N728,1)=1,IF(IFERROR(O728,1)=1,IF(IFERROR(Q728,1)=1,IF(IFERROR(R728,1)=1,IF(IFERROR(T728,1)=1,IF(IFERROR(K728,1)=1,IF(IFERROR(P728,1)=1,IF(IFERROR(S728,1)=1,Scoring!$E$29,0),0),0),0),0),0),0),0),0)</f>
        <v>0</v>
      </c>
      <c r="AG728" s="78">
        <f t="shared" si="56"/>
        <v>3</v>
      </c>
      <c r="AI728" s="93"/>
      <c r="AJ728" s="94"/>
      <c r="AK728" s="76"/>
      <c r="AL728" s="75"/>
      <c r="AN728" s="79"/>
      <c r="AO728" s="79"/>
      <c r="AP728" s="79"/>
      <c r="AQ728" s="79"/>
      <c r="AR728" s="79"/>
      <c r="AS728" s="78"/>
      <c r="AU728" s="79">
        <f>IF(IFERROR(F728,99)=99,IF(IFERROR(G728,99)=99,IF(IFERROR(H728,99)=99,IF(IFERROR(I728,99)=99,IF(IFERROR(E728,99)=99,IF(IFERROR(J728,99)=99,0,Scoring!$B$7),Scoring!$B$3),Scoring!$B$2),Scoring!$B$6),Scoring!$B$5),Scoring!$B$4)</f>
        <v>0.3</v>
      </c>
      <c r="AV728" s="78">
        <f t="shared" si="57"/>
        <v>0.89999999999999991</v>
      </c>
      <c r="AW728" s="78"/>
      <c r="AX728" s="66"/>
      <c r="AY728" s="78"/>
      <c r="AZ728" s="76"/>
      <c r="BA728" s="76"/>
      <c r="BB728" s="76"/>
    </row>
    <row r="729" spans="1:54" x14ac:dyDescent="0.25">
      <c r="A729" s="77" t="s">
        <v>6628</v>
      </c>
      <c r="B729" s="76" t="str">
        <f t="shared" si="58"/>
        <v>292-697-5</v>
      </c>
      <c r="C729" s="77" t="s">
        <v>2557</v>
      </c>
      <c r="D729" s="77" t="s">
        <v>2558</v>
      </c>
      <c r="E729" s="76" t="str">
        <f>IF(C729="-",IF(A729="-",VLOOKUP(D729,'sin-list 180320_update'!$C$2:$C$835,1,FALSE),VLOOKUP(A729,'sin-list 180320_update'!$A$2:$A$835,1,FALSE)),VLOOKUP(C729,'sin-list 180320_update'!$B$2:$B$835,1,FALSE))</f>
        <v>292-697-5</v>
      </c>
      <c r="F729" s="76" t="e">
        <f>IF($C729="-",IF($A729="-",VLOOKUP($D729,'REACH Bilaga XVII_update'!$A$5:$A$131,1,FALSE),VLOOKUP($A729,'REACH Bilaga XVII_update'!$C$5:$C$131,1,FALSE)),VLOOKUP($C729,'REACH Bilaga XVII_update'!$B$5:$B$131,1,FALSE))</f>
        <v>#N/A</v>
      </c>
      <c r="G729" s="76" t="e">
        <f>IF($C729="-",IF($A729="-",VLOOKUP($D729,' REACH Bilaga 59_update'!$A$5:$A$210,1,FALSE),VLOOKUP($A729,' REACH Bilaga 59_update'!$D$5:$D$210,1,FALSE)),VLOOKUP($C729,' REACH Bilaga 59_update'!$C$5:$C$210,1,FALSE))</f>
        <v>#N/A</v>
      </c>
      <c r="H729" s="76" t="e">
        <f>IF($C729="-",IF($A729="-",VLOOKUP($D729,'REACH Bilaga XIV_update'!$A$5:$A$110,1,FALSE),VLOOKUP($A729,'REACH Bilaga XIV_update'!$D$5:$D$110,1,FALSE)),VLOOKUP($C729,'REACH Bilaga XIV_update'!$C$5:$C$110,1,FALSE))</f>
        <v>#N/A</v>
      </c>
      <c r="I729" s="76" t="e">
        <f>IF($C729="-",IF($A729="-",VLOOKUP($D729,CoRAP_update!$A$5:$A$376,1,FALSE),VLOOKUP($A729,CoRAP_update!$D$5:$D$376,1,FALSE)),VLOOKUP($C729,CoRAP_update!$C$5:$C$376,1,FALSE))</f>
        <v>#N/A</v>
      </c>
      <c r="J729" s="76" t="e">
        <f>IF($C729="-",IF($A729="-",VLOOKUP($D729,EDC_update!$C$2:$C$450,1,FALSE),VLOOKUP($A729,EDC_update!$B$2:$B$450,1,FALSE)),VLOOKUP($C729,EDC_update!$L$2:$L$450,1,FALSE))</f>
        <v>#N/A</v>
      </c>
      <c r="K729" s="76" t="str">
        <f>IF($C729="-",IF($A729="-",IF(VLOOKUP($D729,'sin-list 180320_update'!$C$2:$S$835,3,FALSE)="",NA(),VLOOKUP($D729,'sin-list 180320_update'!$C$2:$S$835,3,FALSE)),IF(VLOOKUP($A729,'sin-list 180320_update'!$A$2:$S$835,5,FALSE)="",NA(),VLOOKUP($A729,'sin-list 180320_update'!$A$2:$S$835,5,FALSE))),IF(VLOOKUP($C729,'sin-list 180320_update'!$B$2:$S$835,4,FALSE)="",NA(),VLOOKUP($C729,'sin-list 180320_update'!$B$2:$S$835,4,FALSE)))</f>
        <v>Classified CMR according to Annex VI of Regulation 1272/2008. (Might not apply when contaminants are below below legal thresholds and/or full refining history is known)</v>
      </c>
      <c r="L729" s="76" t="str">
        <f>IF($C729="-",IF($A729="-",VLOOKUP($D729,'sin-list 180320_update'!$C$2:$S$835,6,FALSE),VLOOKUP($A729,'sin-list 180320_update'!$A$2:$S$835,8,FALSE)),VLOOKUP($C729,'sin-list 180320_update'!$B$2:$S$835,7,FALSE))</f>
        <v>Carc. 1B
Muta. 1B</v>
      </c>
      <c r="M729" s="76" t="str">
        <f>IF($C729="-",IF($A729="-",IF(VLOOKUP($D729,'sin-list 180320_update'!$C$2:$S$835,8,FALSE)="",NA(),VLOOKUP($D729,'sin-list 180320_update'!$C$2:$S$835,8,FALSE)),IF(VLOOKUP($A729,'sin-list 180320_update'!$A$2:$S$835,10,FALSE)="",NA(),VLOOKUP($A729,'sin-list 180320_update'!$A$2:$S$835,10,FALSE))),IF(VLOOKUP($C729,'sin-list 180320_update'!$B$2:$S$835,9,FALSE)="",NA(),VLOOKUP($C729,'sin-list 180320_update'!$B$2:$S$835,9,FALSE)))</f>
        <v>H350
H340</v>
      </c>
      <c r="N729" s="76" t="e">
        <f>IF($C729="-",IF($A729="-",IF(VLOOKUP($D729,'REACH Bilaga XVII_update'!$A$5:$E$131,4,FALSE)="",NA(),VLOOKUP($D729,'REACH Bilaga XVII_update'!$A$5:$E$131,4,FALSE)),IF(VLOOKUP($A729,'REACH Bilaga XVII_update'!$C$5:$D$131,2,FALSE)="",NA(),VLOOKUP($A729,'REACH Bilaga XVII_update'!$C$5:$D$131,2,FALSE))),IF(VLOOKUP($C729,'REACH Bilaga XVII_update'!$B$5:$D$131,3,FALSE)="",NA(),VLOOKUP($C729,'REACH Bilaga XVII_update'!$B$5:$D$131,3,FALSE)))</f>
        <v>#N/A</v>
      </c>
      <c r="O729" s="76" t="e">
        <f>IF($C729="-",IF($A729="-",IF(VLOOKUP($D729,' REACH Bilaga 59_update'!$A$5:$E$210,5,FALSE)="",NA(),VLOOKUP($D729,' REACH Bilaga 59_update'!$A$5:$E$210,5,FALSE)),IF(VLOOKUP($A729,' REACH Bilaga 59_update'!$D$5:$E$210,2,FALSE)="",NA(),VLOOKUP($A729,' REACH Bilaga 59_update'!$D$5:$E$210,2,FALSE))),IF(VLOOKUP($C729,' REACH Bilaga 59_update'!$C$5:$E$210,3,FALSE)="",NA(),VLOOKUP($C729,' REACH Bilaga 59_update'!$C$5:$E$210,3,FALSE)))</f>
        <v>#N/A</v>
      </c>
      <c r="P729" s="76" t="e">
        <f>IF(C729="-",IF(A729="-",IFERROR(VLOOKUP($D729,' REACH Bilaga 59_update'!$A$5:$F$210,MATCH(Sammanfattning!P$1,' REACH Bilaga 59_update'!$A$4:$F$4,0),FALSE),VLOOKUP($D729,'REACH Bilaga XIV_update'!$A$4:$H$110,MATCH(Sammanfattning!P$1,'REACH Bilaga XIV_update'!$A$4:$H$4,0),FALSE)),IFERROR(VLOOKUP($A729,' REACH Bilaga 59_update'!$D$5:$F$210,MATCH(Sammanfattning!P$1,' REACH Bilaga 59_update'!$D$4:$F$4,0),FALSE),VLOOKUP($A729,'REACH Bilaga XIV_update'!$D$4:$H$110,MATCH(Sammanfattning!P$1,'REACH Bilaga XIV_update'!$D$4:$H$4,0),FALSE))),IFERROR(VLOOKUP($C729,' REACH Bilaga 59_update'!$C$5:$F$210,MATCH(Sammanfattning!P$1,' REACH Bilaga 59_update'!$C$4:$F$4,0),FALSE),VLOOKUP($C729,'REACH Bilaga XIV_update'!$C$4:$H$110,MATCH(Sammanfattning!P$1,'REACH Bilaga XIV_update'!$C$4:$H$4,0),FALSE)))</f>
        <v>#N/A</v>
      </c>
      <c r="Q729" s="76" t="e">
        <f>IF($C729="-",IF($A729="-",IF(VLOOKUP($D729,'REACH Bilaga XIV_update'!$A$5:$I$110,9,FALSE)="",NA(),VLOOKUP($D729,'REACH Bilaga XIV_update'!$A$5:$I$110,9,FALSE)),IF(VLOOKUP($A729,'REACH Bilaga XIV_update'!$D$5:$I$110,6,FALSE)="",NA(),VLOOKUP($A729,'REACH Bilaga XIV_update'!$D$5:$I$110,6,FALSE))),IF(VLOOKUP($C729,'REACH Bilaga XIV_update'!$C$5:$I$110,7,FALSE)="",NA(),VLOOKUP($C729,'REACH Bilaga XIV_update'!$C$5:$I$110,7,FALSE)))</f>
        <v>#N/A</v>
      </c>
      <c r="R729" s="76" t="e">
        <f>IF($C729="-",IF($A729="-",IF(VLOOKUP($D729,CoRAP_update!$A$5:$O$376,15,FALSE)="",NA(),VLOOKUP($D729,CoRAP_update!$A$5:$O$376,15,FALSE)),IF(VLOOKUP($A729,CoRAP_update!$D$5:$O$376,12,FALSE)="",NA(),VLOOKUP($A729,CoRAP_update!$D$5:$O$376,12,FALSE))),IF(VLOOKUP($C729,CoRAP_update!$C$5:$O$376,13,FALSE)="",NA(),VLOOKUP($C729,CoRAP_update!$C$5:$O$376,13,FALSE)))</f>
        <v>#N/A</v>
      </c>
      <c r="S729" s="144" t="e">
        <f>IF($C729="-",IF($A729="-",VLOOKUP($D729,CoRAP_update!$A$5:$J$376,MATCH(Sammanfattning!S$1,CoRAP_update!$A$4:$J$4,0),FALSE),VLOOKUP($A729,CoRAP_update!$D$5:$J$376,MATCH(Sammanfattning!S$1,CoRAP_update!$D$4:$J$4,0),FALSE)),VLOOKUP($C729,CoRAP_update!$C$5:$J$376,MATCH(Sammanfattning!S$1,CoRAP_update!$C$4:$J$4,0),FALSE))</f>
        <v>#N/A</v>
      </c>
      <c r="T729" s="76" t="e">
        <f>IF($A729="-",VLOOKUP($D729,EDC_update!$C$2:$F$450,4,FALSE),VLOOKUP($A729,EDC_update!$B$2:$F$450,5,FALSE))</f>
        <v>#N/A</v>
      </c>
      <c r="V729" s="78">
        <f>IF(IFERROR(SEARCH("PBT",P729),99)=99,IF(IFERROR(SEARCH("suspected PBT",S729),99)=99,IF(IFERROR(SEARCH("concluded to be PBT",K729),99)=99,IF(IFERROR(SEARCH("PBT",S729),99)=99,IF(IFERROR(SEARCH("PBT cand",L729),99)=99,IF(IFERROR(SEARCH("PBT",L729),99)=99,IF(IFERROR(SEARCH("persistent, bioackumulative and toxic properties",K729),99)=99,0,Scoring!$E$3),Scoring!$E$3),Scoring!$E$7),Scoring!$E$3),Scoring!$E$5),Scoring!$E$6),Scoring!$E$3)</f>
        <v>0</v>
      </c>
      <c r="W729" s="78">
        <f>IF(IFERROR(SEARCH("vPvB",P729),99)=99,IF(IFERROR(SEARCH("suspected pbt/vPvB",S729),99)=99,IF(IFERROR(SEARCH("vPvB",S729),99)=99,IF(IFERROR(SEARCH("concluded to be a vPvB",S729),99)=99,IF(IFERROR(SEARCH("identified as vPvB",K729),99)=99,IF(IFERROR(SEARCH("concluded to be a vPvB",K729),99)=99,IF(IFERROR(SEARCH("concluded to be both pbt and vPvB",S729),99)=99,IF(IFERROR(SEARCH("concluded to be both pbt and vPvB",K729),99)=99,0,Scoring!$E$5),Scoring!$E$5),Scoring!$E$5),Scoring!$E$5),Scoring!$E$5),Scoring!$E$4),Scoring!$E$6),Scoring!$E$4)</f>
        <v>0</v>
      </c>
      <c r="X729" s="78">
        <f>IF(IFERROR(SEARCH("H410",N729),99)=99,IF(IFERROR(SEARCH("H410",O729),99)=99,IF(IFERROR(SEARCH("H410",Q729),99)=99,IF(IFERROR(SEARCH("H410",M729),99)=99,IF(IFERROR(SEARCH("H410",R729),99)=99,IF(IFERROR(SEARCH("H411",N729),99)=99,IF(IFERROR(SEARCH("H411",O729),99)=99,IF(IFERROR(SEARCH("H411",Q729),99)=99,IF(IFERROR(SEARCH("H411",M729),99)=99,IF(IFERROR(SEARCH("H411",R729),99)=99,IF(IFERROR(SEARCH("H413",N729),99)=99,IF(IFERROR(SEARCH("H413",O729),99)=99,IF(IFERROR(SEARCH("H413",Q729),99)=99,IF(IFERROR(SEARCH("H413",M729),99)=99,IF(IFERROR(SEARCH("H413",R729),99)=99,IF(IFERROR(SEARCH("H412",N729),99)=99,IF(IFERROR(SEARCH("H412",O729),99)=99,IF(IFERROR(SEARCH("H412",Q729),99)=99,IF(IFERROR(SEARCH("H412",M729),99)=99,IF(IFERROR(SEARCH("H412",R729),99)=99,0,Scoring!$E$2),Scoring!$E$2),Scoring!$E$2),Scoring!$E$2),Scoring!$E$2),Scoring!$E$2),Scoring!$E$2),Scoring!$E$2),Scoring!$E$2),Scoring!$E$2),Scoring!$E$2),Scoring!$E$2),Scoring!$E$2),Scoring!$E$2),Scoring!$E$2),Scoring!$E$2),Scoring!$E$2),Scoring!$E$2),Scoring!$E$2),Scoring!$E$2)</f>
        <v>0</v>
      </c>
      <c r="Y729" s="78">
        <f>IF(IFERROR(SEARCH("CMR",K729),99)=99,IF(IFERROR(SEARCH("Suspected CMR",S729),99)=99,IF(IFERROR(SEARCH("CMR",S729),99)=99,0,Scoring!$E$8),Scoring!$E$9),Scoring!$E$8)</f>
        <v>3</v>
      </c>
      <c r="Z729" s="78">
        <f>IF(IFERROR(SEARCH("H350",N729),99)=99,IF(IFERROR(SEARCH("H350",O729),99)=99,IF(IFERROR(SEARCH("H350",Q729),99)=99,IF(IFERROR(SEARCH("H350",M729),99)=99,IF(IFERROR(SEARCH("H350",R729),99)=99,IF(IFERROR(SEARCH("H351",N729),99)=99,IF(IFERROR(SEARCH("H351",O729),99)=99,IF(IFERROR(SEARCH("H351",Q729),99)=99,IF(IFERROR(SEARCH("H351",M729),99)=99,IF(IFERROR(SEARCH("H351",R729),99)=99,IF(IFERROR(SEARCH("carcinogenic",P729),99)=99,IF(IFERROR(SEARCH("suspected carcinogenic",S729),99)=99,0,Scoring!$E$12),Scoring!$E$11),Scoring!$E$10),Scoring!$E$10),Scoring!$E$10),Scoring!$E$10),Scoring!$E$10),Scoring!$E$10),Scoring!$E$10),Scoring!$E$10),Scoring!$E$10),Scoring!$E$10)</f>
        <v>1</v>
      </c>
      <c r="AA729" s="78">
        <f>IF(IFERROR(SEARCH("H340",N729),99)=99,IF(IFERROR(SEARCH("H340",O729),99)=99,IF(IFERROR(SEARCH("H340",Q729),99)=99,IF(IFERROR(SEARCH("H340",M729),99)=99,IF(IFERROR(SEARCH("H340",R729),99)=99,IF(IFERROR(SEARCH("H341",N729),99)=99,IF(IFERROR(SEARCH("H341",O729),99)=99,IF(IFERROR(SEARCH("H341",Q729),99)=99,IF(IFERROR(SEARCH("H341",M729),99)=99,IF(IFERROR(SEARCH("H341",R729),99)=99,IF(IFERROR(SEARCH("mutagenic",P729),99)=99,IF(IFERROR(SEARCH("suspected mutagenic",S729),99)=99,0,Scoring!$E$15),Scoring!$E$14),Scoring!$E$13),Scoring!$E$13),Scoring!$E$13),Scoring!$E$13),Scoring!$E$13),Scoring!$E$13),Scoring!$E$13),Scoring!$E$13),Scoring!$E$13),Scoring!$E$13)</f>
        <v>1</v>
      </c>
      <c r="AB729" s="78">
        <f>IF(IFERROR(SEARCH("H360",N729),99)=99,IF(IFERROR(SEARCH("H360",O729),99)=99,IF(IFERROR(SEARCH("H360",Q729),99)=99,IF(IFERROR(SEARCH("H360",M729),99)=99,IF(IFERROR(SEARCH("H360",R729),99)=99,IF(IFERROR(SEARCH("H361",N729),99)=99,IF(IFERROR(SEARCH("H361",O729),99)=99,IF(IFERROR(SEARCH("H361",Q729),99)=99,IF(IFERROR(SEARCH("H361",M729),99)=99,IF(IFERROR(SEARCH("H361",R729),99)=99,IF(IFERROR(SEARCH("reproduction",P729),99)=99,IF(IFERROR(SEARCH("suspected reprotoxic",S729),99)=99,IF(IFERROR(SEARCH("reprotoxic",S729),99)=99,IF(IFERROR(SEARCH("reprotoxic",K729),99)=99,0,Scoring!$E$18),Scoring!$E$18),Scoring!$E$19),Scoring!$E$17),Scoring!$E$16),Scoring!$E$16),Scoring!$E$16),Scoring!$E$16),Scoring!$E$16),Scoring!$E$16),Scoring!$E$16),Scoring!$E$16),Scoring!$E$16),Scoring!$E$16)</f>
        <v>0</v>
      </c>
      <c r="AC729" s="78">
        <f>IF(IFERROR(SEARCH("57f",L729),99)=99,IF(IFERROR(SEARCH("57(f)",P729),99)=99,0,Scoring!$E$20),Scoring!$E$20)</f>
        <v>0</v>
      </c>
      <c r="AD729" s="78">
        <f>IF(IFERROR(SEARCH("CAT1",T729),99)=99,IF(IFERROR(SEARCH("CAT2",T729),99)=99,IF(IFERROR(SEARCH("CAT3",T729),99)=99,IF(IFERROR(SEARCH("concluded to be endocrine",K729),99)=99,IF(IFERROR(SEARCH("categorised as endocrine",K729),99)=99,IF(IFERROR(SEARCH("endocrine disrupting",P729),99)=99,IF(IFERROR(SEARCH("endocrine disrupting",K729),99)=99,IF(IFERROR(SEARCH("suspected endocrine",S729),99)=99,IF(IFERROR(SEARCH("potential endocrine",S729),99)=99,0,Scoring!$E$25),Scoring!$E$25),Scoring!$E$24),Scoring!$E$24),Scoring!$E$24),Scoring!$E$24),Scoring!$E$23),Scoring!$E$22),Scoring!$E$21)</f>
        <v>0</v>
      </c>
      <c r="AE729" s="78">
        <f>IF(IFERROR(SEARCH("suspected sensitiser",S729),99)=99,IF(IFERROR(SEARCH("sensitiser",S729),99)=99,IF(IFERROR(SEARCH("other hazard based concern",S729),99)=99,0,Scoring!$E$28),Scoring!$E$26),Scoring!$E$27)</f>
        <v>0</v>
      </c>
      <c r="AF729" s="78">
        <f>IF(IFERROR(M729,1)=1,IF(IFERROR(N729,1)=1,IF(IFERROR(O729,1)=1,IF(IFERROR(Q729,1)=1,IF(IFERROR(R729,1)=1,IF(IFERROR(T729,1)=1,IF(IFERROR(K729,1)=1,IF(IFERROR(P729,1)=1,IF(IFERROR(S729,1)=1,Scoring!$E$29,0),0),0),0),0),0),0),0),0)</f>
        <v>0</v>
      </c>
      <c r="AG729" s="78">
        <f t="shared" si="56"/>
        <v>3</v>
      </c>
      <c r="AI729" s="93"/>
      <c r="AJ729" s="94"/>
      <c r="AK729" s="76"/>
      <c r="AL729" s="75"/>
      <c r="AN729" s="79"/>
      <c r="AO729" s="79"/>
      <c r="AP729" s="79"/>
      <c r="AQ729" s="79"/>
      <c r="AR729" s="79"/>
      <c r="AS729" s="78"/>
      <c r="AU729" s="79">
        <f>IF(IFERROR(F729,99)=99,IF(IFERROR(G729,99)=99,IF(IFERROR(H729,99)=99,IF(IFERROR(I729,99)=99,IF(IFERROR(E729,99)=99,IF(IFERROR(J729,99)=99,0,Scoring!$B$7),Scoring!$B$3),Scoring!$B$2),Scoring!$B$6),Scoring!$B$5),Scoring!$B$4)</f>
        <v>0.3</v>
      </c>
      <c r="AV729" s="78">
        <f t="shared" si="57"/>
        <v>0.89999999999999991</v>
      </c>
      <c r="AW729" s="78"/>
      <c r="AX729" s="66"/>
      <c r="AY729" s="78"/>
      <c r="AZ729" s="76"/>
      <c r="BA729" s="76"/>
      <c r="BB729" s="76"/>
    </row>
    <row r="730" spans="1:54" x14ac:dyDescent="0.25">
      <c r="A730" s="77" t="s">
        <v>7659</v>
      </c>
      <c r="B730" s="76" t="str">
        <f t="shared" si="58"/>
        <v>294-843-3</v>
      </c>
      <c r="C730" s="77" t="s">
        <v>2585</v>
      </c>
      <c r="D730" s="77" t="s">
        <v>2586</v>
      </c>
      <c r="E730" s="76" t="str">
        <f>IF(C730="-",IF(A730="-",VLOOKUP(D730,'sin-list 180320_update'!$C$2:$C$835,1,FALSE),VLOOKUP(A730,'sin-list 180320_update'!$A$2:$A$835,1,FALSE)),VLOOKUP(C730,'sin-list 180320_update'!$B$2:$B$835,1,FALSE))</f>
        <v>294-843-3</v>
      </c>
      <c r="F730" s="76" t="e">
        <f>IF($C730="-",IF($A730="-",VLOOKUP($D730,'REACH Bilaga XVII_update'!$A$5:$A$131,1,FALSE),VLOOKUP($A730,'REACH Bilaga XVII_update'!$C$5:$C$131,1,FALSE)),VLOOKUP($C730,'REACH Bilaga XVII_update'!$B$5:$B$131,1,FALSE))</f>
        <v>#N/A</v>
      </c>
      <c r="G730" s="76" t="e">
        <f>IF($C730="-",IF($A730="-",VLOOKUP($D730,' REACH Bilaga 59_update'!$A$5:$A$210,1,FALSE),VLOOKUP($A730,' REACH Bilaga 59_update'!$D$5:$D$210,1,FALSE)),VLOOKUP($C730,' REACH Bilaga 59_update'!$C$5:$C$210,1,FALSE))</f>
        <v>#N/A</v>
      </c>
      <c r="H730" s="76" t="e">
        <f>IF($C730="-",IF($A730="-",VLOOKUP($D730,'REACH Bilaga XIV_update'!$A$5:$A$110,1,FALSE),VLOOKUP($A730,'REACH Bilaga XIV_update'!$D$5:$D$110,1,FALSE)),VLOOKUP($C730,'REACH Bilaga XIV_update'!$C$5:$C$110,1,FALSE))</f>
        <v>#N/A</v>
      </c>
      <c r="I730" s="76" t="e">
        <f>IF($C730="-",IF($A730="-",VLOOKUP($D730,CoRAP_update!$A$5:$A$376,1,FALSE),VLOOKUP($A730,CoRAP_update!$D$5:$D$376,1,FALSE)),VLOOKUP($C730,CoRAP_update!$C$5:$C$376,1,FALSE))</f>
        <v>#N/A</v>
      </c>
      <c r="J730" s="76" t="e">
        <f>IF($C730="-",IF($A730="-",VLOOKUP($D730,EDC_update!$C$2:$C$450,1,FALSE),VLOOKUP($A730,EDC_update!$B$2:$B$450,1,FALSE)),VLOOKUP($C730,EDC_update!$L$2:$L$450,1,FALSE))</f>
        <v>#N/A</v>
      </c>
      <c r="K730" s="76" t="str">
        <f>IF($C730="-",IF($A730="-",IF(VLOOKUP($D730,'sin-list 180320_update'!$C$2:$S$835,3,FALSE)="",NA(),VLOOKUP($D730,'sin-list 180320_update'!$C$2:$S$835,3,FALSE)),IF(VLOOKUP($A730,'sin-list 180320_update'!$A$2:$S$835,5,FALSE)="",NA(),VLOOKUP($A730,'sin-list 180320_update'!$A$2:$S$835,5,FALSE))),IF(VLOOKUP($C730,'sin-list 180320_update'!$B$2:$S$835,4,FALSE)="",NA(),VLOOKUP($C730,'sin-list 180320_update'!$B$2:$S$835,4,FALSE)))</f>
        <v>Classified CMR according to Annex VI of Regulation 1272/2008. (Might not apply when contaminants are below below legal thresholds and/or full refining history is known)</v>
      </c>
      <c r="L730" s="76" t="str">
        <f>IF($C730="-",IF($A730="-",VLOOKUP($D730,'sin-list 180320_update'!$C$2:$S$835,6,FALSE),VLOOKUP($A730,'sin-list 180320_update'!$A$2:$S$835,8,FALSE)),VLOOKUP($C730,'sin-list 180320_update'!$B$2:$S$835,7,FALSE))</f>
        <v>Carc. 1B</v>
      </c>
      <c r="M730" s="76" t="str">
        <f>IF($C730="-",IF($A730="-",IF(VLOOKUP($D730,'sin-list 180320_update'!$C$2:$S$835,8,FALSE)="",NA(),VLOOKUP($D730,'sin-list 180320_update'!$C$2:$S$835,8,FALSE)),IF(VLOOKUP($A730,'sin-list 180320_update'!$A$2:$S$835,10,FALSE)="",NA(),VLOOKUP($A730,'sin-list 180320_update'!$A$2:$S$835,10,FALSE))),IF(VLOOKUP($C730,'sin-list 180320_update'!$B$2:$S$835,9,FALSE)="",NA(),VLOOKUP($C730,'sin-list 180320_update'!$B$2:$S$835,9,FALSE)))</f>
        <v>H350</v>
      </c>
      <c r="N730" s="76" t="e">
        <f>IF($C730="-",IF($A730="-",IF(VLOOKUP($D730,'REACH Bilaga XVII_update'!$A$5:$E$131,4,FALSE)="",NA(),VLOOKUP($D730,'REACH Bilaga XVII_update'!$A$5:$E$131,4,FALSE)),IF(VLOOKUP($A730,'REACH Bilaga XVII_update'!$C$5:$D$131,2,FALSE)="",NA(),VLOOKUP($A730,'REACH Bilaga XVII_update'!$C$5:$D$131,2,FALSE))),IF(VLOOKUP($C730,'REACH Bilaga XVII_update'!$B$5:$D$131,3,FALSE)="",NA(),VLOOKUP($C730,'REACH Bilaga XVII_update'!$B$5:$D$131,3,FALSE)))</f>
        <v>#N/A</v>
      </c>
      <c r="O730" s="76" t="e">
        <f>IF($C730="-",IF($A730="-",IF(VLOOKUP($D730,' REACH Bilaga 59_update'!$A$5:$E$210,5,FALSE)="",NA(),VLOOKUP($D730,' REACH Bilaga 59_update'!$A$5:$E$210,5,FALSE)),IF(VLOOKUP($A730,' REACH Bilaga 59_update'!$D$5:$E$210,2,FALSE)="",NA(),VLOOKUP($A730,' REACH Bilaga 59_update'!$D$5:$E$210,2,FALSE))),IF(VLOOKUP($C730,' REACH Bilaga 59_update'!$C$5:$E$210,3,FALSE)="",NA(),VLOOKUP($C730,' REACH Bilaga 59_update'!$C$5:$E$210,3,FALSE)))</f>
        <v>#N/A</v>
      </c>
      <c r="P730" s="76" t="e">
        <f>IF(C730="-",IF(A730="-",IFERROR(VLOOKUP($D730,' REACH Bilaga 59_update'!$A$5:$F$210,MATCH(Sammanfattning!P$1,' REACH Bilaga 59_update'!$A$4:$F$4,0),FALSE),VLOOKUP($D730,'REACH Bilaga XIV_update'!$A$4:$H$110,MATCH(Sammanfattning!P$1,'REACH Bilaga XIV_update'!$A$4:$H$4,0),FALSE)),IFERROR(VLOOKUP($A730,' REACH Bilaga 59_update'!$D$5:$F$210,MATCH(Sammanfattning!P$1,' REACH Bilaga 59_update'!$D$4:$F$4,0),FALSE),VLOOKUP($A730,'REACH Bilaga XIV_update'!$D$4:$H$110,MATCH(Sammanfattning!P$1,'REACH Bilaga XIV_update'!$D$4:$H$4,0),FALSE))),IFERROR(VLOOKUP($C730,' REACH Bilaga 59_update'!$C$5:$F$210,MATCH(Sammanfattning!P$1,' REACH Bilaga 59_update'!$C$4:$F$4,0),FALSE),VLOOKUP($C730,'REACH Bilaga XIV_update'!$C$4:$H$110,MATCH(Sammanfattning!P$1,'REACH Bilaga XIV_update'!$C$4:$H$4,0),FALSE)))</f>
        <v>#N/A</v>
      </c>
      <c r="Q730" s="76" t="e">
        <f>IF($C730="-",IF($A730="-",IF(VLOOKUP($D730,'REACH Bilaga XIV_update'!$A$5:$I$110,9,FALSE)="",NA(),VLOOKUP($D730,'REACH Bilaga XIV_update'!$A$5:$I$110,9,FALSE)),IF(VLOOKUP($A730,'REACH Bilaga XIV_update'!$D$5:$I$110,6,FALSE)="",NA(),VLOOKUP($A730,'REACH Bilaga XIV_update'!$D$5:$I$110,6,FALSE))),IF(VLOOKUP($C730,'REACH Bilaga XIV_update'!$C$5:$I$110,7,FALSE)="",NA(),VLOOKUP($C730,'REACH Bilaga XIV_update'!$C$5:$I$110,7,FALSE)))</f>
        <v>#N/A</v>
      </c>
      <c r="R730" s="76" t="e">
        <f>IF($C730="-",IF($A730="-",IF(VLOOKUP($D730,CoRAP_update!$A$5:$O$376,15,FALSE)="",NA(),VLOOKUP($D730,CoRAP_update!$A$5:$O$376,15,FALSE)),IF(VLOOKUP($A730,CoRAP_update!$D$5:$O$376,12,FALSE)="",NA(),VLOOKUP($A730,CoRAP_update!$D$5:$O$376,12,FALSE))),IF(VLOOKUP($C730,CoRAP_update!$C$5:$O$376,13,FALSE)="",NA(),VLOOKUP($C730,CoRAP_update!$C$5:$O$376,13,FALSE)))</f>
        <v>#N/A</v>
      </c>
      <c r="S730" s="144" t="e">
        <f>IF($C730="-",IF($A730="-",VLOOKUP($D730,CoRAP_update!$A$5:$J$376,MATCH(Sammanfattning!S$1,CoRAP_update!$A$4:$J$4,0),FALSE),VLOOKUP($A730,CoRAP_update!$D$5:$J$376,MATCH(Sammanfattning!S$1,CoRAP_update!$D$4:$J$4,0),FALSE)),VLOOKUP($C730,CoRAP_update!$C$5:$J$376,MATCH(Sammanfattning!S$1,CoRAP_update!$C$4:$J$4,0),FALSE))</f>
        <v>#N/A</v>
      </c>
      <c r="T730" s="76" t="e">
        <f>IF($A730="-",VLOOKUP($D730,EDC_update!$C$2:$F$450,4,FALSE),VLOOKUP($A730,EDC_update!$B$2:$F$450,5,FALSE))</f>
        <v>#N/A</v>
      </c>
      <c r="V730" s="78">
        <f>IF(IFERROR(SEARCH("PBT",P730),99)=99,IF(IFERROR(SEARCH("suspected PBT",S730),99)=99,IF(IFERROR(SEARCH("concluded to be PBT",K730),99)=99,IF(IFERROR(SEARCH("PBT",S730),99)=99,IF(IFERROR(SEARCH("PBT cand",L730),99)=99,IF(IFERROR(SEARCH("PBT",L730),99)=99,IF(IFERROR(SEARCH("persistent, bioackumulative and toxic properties",K730),99)=99,0,Scoring!$E$3),Scoring!$E$3),Scoring!$E$7),Scoring!$E$3),Scoring!$E$5),Scoring!$E$6),Scoring!$E$3)</f>
        <v>0</v>
      </c>
      <c r="W730" s="78">
        <f>IF(IFERROR(SEARCH("vPvB",P730),99)=99,IF(IFERROR(SEARCH("suspected pbt/vPvB",S730),99)=99,IF(IFERROR(SEARCH("vPvB",S730),99)=99,IF(IFERROR(SEARCH("concluded to be a vPvB",S730),99)=99,IF(IFERROR(SEARCH("identified as vPvB",K730),99)=99,IF(IFERROR(SEARCH("concluded to be a vPvB",K730),99)=99,IF(IFERROR(SEARCH("concluded to be both pbt and vPvB",S730),99)=99,IF(IFERROR(SEARCH("concluded to be both pbt and vPvB",K730),99)=99,0,Scoring!$E$5),Scoring!$E$5),Scoring!$E$5),Scoring!$E$5),Scoring!$E$5),Scoring!$E$4),Scoring!$E$6),Scoring!$E$4)</f>
        <v>0</v>
      </c>
      <c r="X730" s="78">
        <f>IF(IFERROR(SEARCH("H410",N730),99)=99,IF(IFERROR(SEARCH("H410",O730),99)=99,IF(IFERROR(SEARCH("H410",Q730),99)=99,IF(IFERROR(SEARCH("H410",M730),99)=99,IF(IFERROR(SEARCH("H410",R730),99)=99,IF(IFERROR(SEARCH("H411",N730),99)=99,IF(IFERROR(SEARCH("H411",O730),99)=99,IF(IFERROR(SEARCH("H411",Q730),99)=99,IF(IFERROR(SEARCH("H411",M730),99)=99,IF(IFERROR(SEARCH("H411",R730),99)=99,IF(IFERROR(SEARCH("H413",N730),99)=99,IF(IFERROR(SEARCH("H413",O730),99)=99,IF(IFERROR(SEARCH("H413",Q730),99)=99,IF(IFERROR(SEARCH("H413",M730),99)=99,IF(IFERROR(SEARCH("H413",R730),99)=99,IF(IFERROR(SEARCH("H412",N730),99)=99,IF(IFERROR(SEARCH("H412",O730),99)=99,IF(IFERROR(SEARCH("H412",Q730),99)=99,IF(IFERROR(SEARCH("H412",M730),99)=99,IF(IFERROR(SEARCH("H412",R730),99)=99,0,Scoring!$E$2),Scoring!$E$2),Scoring!$E$2),Scoring!$E$2),Scoring!$E$2),Scoring!$E$2),Scoring!$E$2),Scoring!$E$2),Scoring!$E$2),Scoring!$E$2),Scoring!$E$2),Scoring!$E$2),Scoring!$E$2),Scoring!$E$2),Scoring!$E$2),Scoring!$E$2),Scoring!$E$2),Scoring!$E$2),Scoring!$E$2),Scoring!$E$2)</f>
        <v>0</v>
      </c>
      <c r="Y730" s="78">
        <f>IF(IFERROR(SEARCH("CMR",K730),99)=99,IF(IFERROR(SEARCH("Suspected CMR",S730),99)=99,IF(IFERROR(SEARCH("CMR",S730),99)=99,0,Scoring!$E$8),Scoring!$E$9),Scoring!$E$8)</f>
        <v>3</v>
      </c>
      <c r="Z730" s="78">
        <f>IF(IFERROR(SEARCH("H350",N730),99)=99,IF(IFERROR(SEARCH("H350",O730),99)=99,IF(IFERROR(SEARCH("H350",Q730),99)=99,IF(IFERROR(SEARCH("H350",M730),99)=99,IF(IFERROR(SEARCH("H350",R730),99)=99,IF(IFERROR(SEARCH("H351",N730),99)=99,IF(IFERROR(SEARCH("H351",O730),99)=99,IF(IFERROR(SEARCH("H351",Q730),99)=99,IF(IFERROR(SEARCH("H351",M730),99)=99,IF(IFERROR(SEARCH("H351",R730),99)=99,IF(IFERROR(SEARCH("carcinogenic",P730),99)=99,IF(IFERROR(SEARCH("suspected carcinogenic",S730),99)=99,0,Scoring!$E$12),Scoring!$E$11),Scoring!$E$10),Scoring!$E$10),Scoring!$E$10),Scoring!$E$10),Scoring!$E$10),Scoring!$E$10),Scoring!$E$10),Scoring!$E$10),Scoring!$E$10),Scoring!$E$10)</f>
        <v>1</v>
      </c>
      <c r="AA730" s="78">
        <f>IF(IFERROR(SEARCH("H340",N730),99)=99,IF(IFERROR(SEARCH("H340",O730),99)=99,IF(IFERROR(SEARCH("H340",Q730),99)=99,IF(IFERROR(SEARCH("H340",M730),99)=99,IF(IFERROR(SEARCH("H340",R730),99)=99,IF(IFERROR(SEARCH("H341",N730),99)=99,IF(IFERROR(SEARCH("H341",O730),99)=99,IF(IFERROR(SEARCH("H341",Q730),99)=99,IF(IFERROR(SEARCH("H341",M730),99)=99,IF(IFERROR(SEARCH("H341",R730),99)=99,IF(IFERROR(SEARCH("mutagenic",P730),99)=99,IF(IFERROR(SEARCH("suspected mutagenic",S730),99)=99,0,Scoring!$E$15),Scoring!$E$14),Scoring!$E$13),Scoring!$E$13),Scoring!$E$13),Scoring!$E$13),Scoring!$E$13),Scoring!$E$13),Scoring!$E$13),Scoring!$E$13),Scoring!$E$13),Scoring!$E$13)</f>
        <v>0</v>
      </c>
      <c r="AB730" s="78">
        <f>IF(IFERROR(SEARCH("H360",N730),99)=99,IF(IFERROR(SEARCH("H360",O730),99)=99,IF(IFERROR(SEARCH("H360",Q730),99)=99,IF(IFERROR(SEARCH("H360",M730),99)=99,IF(IFERROR(SEARCH("H360",R730),99)=99,IF(IFERROR(SEARCH("H361",N730),99)=99,IF(IFERROR(SEARCH("H361",O730),99)=99,IF(IFERROR(SEARCH("H361",Q730),99)=99,IF(IFERROR(SEARCH("H361",M730),99)=99,IF(IFERROR(SEARCH("H361",R730),99)=99,IF(IFERROR(SEARCH("reproduction",P730),99)=99,IF(IFERROR(SEARCH("suspected reprotoxic",S730),99)=99,IF(IFERROR(SEARCH("reprotoxic",S730),99)=99,IF(IFERROR(SEARCH("reprotoxic",K730),99)=99,0,Scoring!$E$18),Scoring!$E$18),Scoring!$E$19),Scoring!$E$17),Scoring!$E$16),Scoring!$E$16),Scoring!$E$16),Scoring!$E$16),Scoring!$E$16),Scoring!$E$16),Scoring!$E$16),Scoring!$E$16),Scoring!$E$16),Scoring!$E$16)</f>
        <v>0</v>
      </c>
      <c r="AC730" s="78">
        <f>IF(IFERROR(SEARCH("57f",L730),99)=99,IF(IFERROR(SEARCH("57(f)",P730),99)=99,0,Scoring!$E$20),Scoring!$E$20)</f>
        <v>0</v>
      </c>
      <c r="AD730" s="78">
        <f>IF(IFERROR(SEARCH("CAT1",T730),99)=99,IF(IFERROR(SEARCH("CAT2",T730),99)=99,IF(IFERROR(SEARCH("CAT3",T730),99)=99,IF(IFERROR(SEARCH("concluded to be endocrine",K730),99)=99,IF(IFERROR(SEARCH("categorised as endocrine",K730),99)=99,IF(IFERROR(SEARCH("endocrine disrupting",P730),99)=99,IF(IFERROR(SEARCH("endocrine disrupting",K730),99)=99,IF(IFERROR(SEARCH("suspected endocrine",S730),99)=99,IF(IFERROR(SEARCH("potential endocrine",S730),99)=99,0,Scoring!$E$25),Scoring!$E$25),Scoring!$E$24),Scoring!$E$24),Scoring!$E$24),Scoring!$E$24),Scoring!$E$23),Scoring!$E$22),Scoring!$E$21)</f>
        <v>0</v>
      </c>
      <c r="AE730" s="78">
        <f>IF(IFERROR(SEARCH("suspected sensitiser",S730),99)=99,IF(IFERROR(SEARCH("sensitiser",S730),99)=99,IF(IFERROR(SEARCH("other hazard based concern",S730),99)=99,0,Scoring!$E$28),Scoring!$E$26),Scoring!$E$27)</f>
        <v>0</v>
      </c>
      <c r="AF730" s="78">
        <f>IF(IFERROR(M730,1)=1,IF(IFERROR(N730,1)=1,IF(IFERROR(O730,1)=1,IF(IFERROR(Q730,1)=1,IF(IFERROR(R730,1)=1,IF(IFERROR(T730,1)=1,IF(IFERROR(K730,1)=1,IF(IFERROR(P730,1)=1,IF(IFERROR(S730,1)=1,Scoring!$E$29,0),0),0),0),0),0),0),0),0)</f>
        <v>0</v>
      </c>
      <c r="AG730" s="78">
        <f t="shared" si="56"/>
        <v>3</v>
      </c>
      <c r="AI730" s="93"/>
      <c r="AJ730" s="94"/>
      <c r="AK730" s="76"/>
      <c r="AL730" s="75"/>
      <c r="AN730" s="79"/>
      <c r="AO730" s="79"/>
      <c r="AP730" s="79"/>
      <c r="AQ730" s="79"/>
      <c r="AR730" s="79"/>
      <c r="AS730" s="78"/>
      <c r="AU730" s="79">
        <f>IF(IFERROR(F730,99)=99,IF(IFERROR(G730,99)=99,IF(IFERROR(H730,99)=99,IF(IFERROR(I730,99)=99,IF(IFERROR(E730,99)=99,IF(IFERROR(J730,99)=99,0,Scoring!$B$7),Scoring!$B$3),Scoring!$B$2),Scoring!$B$6),Scoring!$B$5),Scoring!$B$4)</f>
        <v>0.3</v>
      </c>
      <c r="AV730" s="78">
        <f t="shared" si="57"/>
        <v>0.89999999999999991</v>
      </c>
      <c r="AW730" s="78"/>
      <c r="AX730" s="66"/>
      <c r="AY730" s="78"/>
      <c r="AZ730" s="76"/>
      <c r="BA730" s="76"/>
      <c r="BB730" s="76"/>
    </row>
    <row r="731" spans="1:54" x14ac:dyDescent="0.25">
      <c r="A731" s="77" t="s">
        <v>7661</v>
      </c>
      <c r="B731" s="76" t="str">
        <f t="shared" si="58"/>
        <v>295-279-0</v>
      </c>
      <c r="C731" s="77" t="s">
        <v>2604</v>
      </c>
      <c r="D731" s="77" t="s">
        <v>2605</v>
      </c>
      <c r="E731" s="76" t="str">
        <f>IF(C731="-",IF(A731="-",VLOOKUP(D731,'sin-list 180320_update'!$C$2:$C$835,1,FALSE),VLOOKUP(A731,'sin-list 180320_update'!$A$2:$A$835,1,FALSE)),VLOOKUP(C731,'sin-list 180320_update'!$B$2:$B$835,1,FALSE))</f>
        <v>295-279-0</v>
      </c>
      <c r="F731" s="76" t="e">
        <f>IF($C731="-",IF($A731="-",VLOOKUP($D731,'REACH Bilaga XVII_update'!$A$5:$A$131,1,FALSE),VLOOKUP($A731,'REACH Bilaga XVII_update'!$C$5:$C$131,1,FALSE)),VLOOKUP($C731,'REACH Bilaga XVII_update'!$B$5:$B$131,1,FALSE))</f>
        <v>#N/A</v>
      </c>
      <c r="G731" s="76" t="e">
        <f>IF($C731="-",IF($A731="-",VLOOKUP($D731,' REACH Bilaga 59_update'!$A$5:$A$210,1,FALSE),VLOOKUP($A731,' REACH Bilaga 59_update'!$D$5:$D$210,1,FALSE)),VLOOKUP($C731,' REACH Bilaga 59_update'!$C$5:$C$210,1,FALSE))</f>
        <v>#N/A</v>
      </c>
      <c r="H731" s="76" t="e">
        <f>IF($C731="-",IF($A731="-",VLOOKUP($D731,'REACH Bilaga XIV_update'!$A$5:$A$110,1,FALSE),VLOOKUP($A731,'REACH Bilaga XIV_update'!$D$5:$D$110,1,FALSE)),VLOOKUP($C731,'REACH Bilaga XIV_update'!$C$5:$C$110,1,FALSE))</f>
        <v>#N/A</v>
      </c>
      <c r="I731" s="76" t="e">
        <f>IF($C731="-",IF($A731="-",VLOOKUP($D731,CoRAP_update!$A$5:$A$376,1,FALSE),VLOOKUP($A731,CoRAP_update!$D$5:$D$376,1,FALSE)),VLOOKUP($C731,CoRAP_update!$C$5:$C$376,1,FALSE))</f>
        <v>#N/A</v>
      </c>
      <c r="J731" s="76" t="e">
        <f>IF($C731="-",IF($A731="-",VLOOKUP($D731,EDC_update!$C$2:$C$450,1,FALSE),VLOOKUP($A731,EDC_update!$B$2:$B$450,1,FALSE)),VLOOKUP($C731,EDC_update!$L$2:$L$450,1,FALSE))</f>
        <v>#N/A</v>
      </c>
      <c r="K731" s="76" t="str">
        <f>IF($C731="-",IF($A731="-",IF(VLOOKUP($D731,'sin-list 180320_update'!$C$2:$S$835,3,FALSE)="",NA(),VLOOKUP($D731,'sin-list 180320_update'!$C$2:$S$835,3,FALSE)),IF(VLOOKUP($A731,'sin-list 180320_update'!$A$2:$S$835,5,FALSE)="",NA(),VLOOKUP($A731,'sin-list 180320_update'!$A$2:$S$835,5,FALSE))),IF(VLOOKUP($C731,'sin-list 180320_update'!$B$2:$S$835,4,FALSE)="",NA(),VLOOKUP($C731,'sin-list 180320_update'!$B$2:$S$835,4,FALSE)))</f>
        <v>Classified CMR according to Annex VI of Regulation 1272/2008. (Might not apply when contaminants are below below legal thresholds and/or full refining history is known)</v>
      </c>
      <c r="L731" s="76" t="str">
        <f>IF($C731="-",IF($A731="-",VLOOKUP($D731,'sin-list 180320_update'!$C$2:$S$835,6,FALSE),VLOOKUP($A731,'sin-list 180320_update'!$A$2:$S$835,8,FALSE)),VLOOKUP($C731,'sin-list 180320_update'!$B$2:$S$835,7,FALSE))</f>
        <v>Carc. 1B
Muta. 1B
Asp. Tox. 1</v>
      </c>
      <c r="M731" s="76" t="str">
        <f>IF($C731="-",IF($A731="-",IF(VLOOKUP($D731,'sin-list 180320_update'!$C$2:$S$835,8,FALSE)="",NA(),VLOOKUP($D731,'sin-list 180320_update'!$C$2:$S$835,8,FALSE)),IF(VLOOKUP($A731,'sin-list 180320_update'!$A$2:$S$835,10,FALSE)="",NA(),VLOOKUP($A731,'sin-list 180320_update'!$A$2:$S$835,10,FALSE))),IF(VLOOKUP($C731,'sin-list 180320_update'!$B$2:$S$835,9,FALSE)="",NA(),VLOOKUP($C731,'sin-list 180320_update'!$B$2:$S$835,9,FALSE)))</f>
        <v>H350
H340
H304</v>
      </c>
      <c r="N731" s="76" t="e">
        <f>IF($C731="-",IF($A731="-",IF(VLOOKUP($D731,'REACH Bilaga XVII_update'!$A$5:$E$131,4,FALSE)="",NA(),VLOOKUP($D731,'REACH Bilaga XVII_update'!$A$5:$E$131,4,FALSE)),IF(VLOOKUP($A731,'REACH Bilaga XVII_update'!$C$5:$D$131,2,FALSE)="",NA(),VLOOKUP($A731,'REACH Bilaga XVII_update'!$C$5:$D$131,2,FALSE))),IF(VLOOKUP($C731,'REACH Bilaga XVII_update'!$B$5:$D$131,3,FALSE)="",NA(),VLOOKUP($C731,'REACH Bilaga XVII_update'!$B$5:$D$131,3,FALSE)))</f>
        <v>#N/A</v>
      </c>
      <c r="O731" s="76" t="e">
        <f>IF($C731="-",IF($A731="-",IF(VLOOKUP($D731,' REACH Bilaga 59_update'!$A$5:$E$210,5,FALSE)="",NA(),VLOOKUP($D731,' REACH Bilaga 59_update'!$A$5:$E$210,5,FALSE)),IF(VLOOKUP($A731,' REACH Bilaga 59_update'!$D$5:$E$210,2,FALSE)="",NA(),VLOOKUP($A731,' REACH Bilaga 59_update'!$D$5:$E$210,2,FALSE))),IF(VLOOKUP($C731,' REACH Bilaga 59_update'!$C$5:$E$210,3,FALSE)="",NA(),VLOOKUP($C731,' REACH Bilaga 59_update'!$C$5:$E$210,3,FALSE)))</f>
        <v>#N/A</v>
      </c>
      <c r="P731" s="76" t="e">
        <f>IF(C731="-",IF(A731="-",IFERROR(VLOOKUP($D731,' REACH Bilaga 59_update'!$A$5:$F$210,MATCH(Sammanfattning!P$1,' REACH Bilaga 59_update'!$A$4:$F$4,0),FALSE),VLOOKUP($D731,'REACH Bilaga XIV_update'!$A$4:$H$110,MATCH(Sammanfattning!P$1,'REACH Bilaga XIV_update'!$A$4:$H$4,0),FALSE)),IFERROR(VLOOKUP($A731,' REACH Bilaga 59_update'!$D$5:$F$210,MATCH(Sammanfattning!P$1,' REACH Bilaga 59_update'!$D$4:$F$4,0),FALSE),VLOOKUP($A731,'REACH Bilaga XIV_update'!$D$4:$H$110,MATCH(Sammanfattning!P$1,'REACH Bilaga XIV_update'!$D$4:$H$4,0),FALSE))),IFERROR(VLOOKUP($C731,' REACH Bilaga 59_update'!$C$5:$F$210,MATCH(Sammanfattning!P$1,' REACH Bilaga 59_update'!$C$4:$F$4,0),FALSE),VLOOKUP($C731,'REACH Bilaga XIV_update'!$C$4:$H$110,MATCH(Sammanfattning!P$1,'REACH Bilaga XIV_update'!$C$4:$H$4,0),FALSE)))</f>
        <v>#N/A</v>
      </c>
      <c r="Q731" s="76" t="e">
        <f>IF($C731="-",IF($A731="-",IF(VLOOKUP($D731,'REACH Bilaga XIV_update'!$A$5:$I$110,9,FALSE)="",NA(),VLOOKUP($D731,'REACH Bilaga XIV_update'!$A$5:$I$110,9,FALSE)),IF(VLOOKUP($A731,'REACH Bilaga XIV_update'!$D$5:$I$110,6,FALSE)="",NA(),VLOOKUP($A731,'REACH Bilaga XIV_update'!$D$5:$I$110,6,FALSE))),IF(VLOOKUP($C731,'REACH Bilaga XIV_update'!$C$5:$I$110,7,FALSE)="",NA(),VLOOKUP($C731,'REACH Bilaga XIV_update'!$C$5:$I$110,7,FALSE)))</f>
        <v>#N/A</v>
      </c>
      <c r="R731" s="76" t="e">
        <f>IF($C731="-",IF($A731="-",IF(VLOOKUP($D731,CoRAP_update!$A$5:$O$376,15,FALSE)="",NA(),VLOOKUP($D731,CoRAP_update!$A$5:$O$376,15,FALSE)),IF(VLOOKUP($A731,CoRAP_update!$D$5:$O$376,12,FALSE)="",NA(),VLOOKUP($A731,CoRAP_update!$D$5:$O$376,12,FALSE))),IF(VLOOKUP($C731,CoRAP_update!$C$5:$O$376,13,FALSE)="",NA(),VLOOKUP($C731,CoRAP_update!$C$5:$O$376,13,FALSE)))</f>
        <v>#N/A</v>
      </c>
      <c r="S731" s="144" t="e">
        <f>IF($C731="-",IF($A731="-",VLOOKUP($D731,CoRAP_update!$A$5:$J$376,MATCH(Sammanfattning!S$1,CoRAP_update!$A$4:$J$4,0),FALSE),VLOOKUP($A731,CoRAP_update!$D$5:$J$376,MATCH(Sammanfattning!S$1,CoRAP_update!$D$4:$J$4,0),FALSE)),VLOOKUP($C731,CoRAP_update!$C$5:$J$376,MATCH(Sammanfattning!S$1,CoRAP_update!$C$4:$J$4,0),FALSE))</f>
        <v>#N/A</v>
      </c>
      <c r="T731" s="76" t="e">
        <f>IF($A731="-",VLOOKUP($D731,EDC_update!$C$2:$F$450,4,FALSE),VLOOKUP($A731,EDC_update!$B$2:$F$450,5,FALSE))</f>
        <v>#N/A</v>
      </c>
      <c r="V731" s="78">
        <f>IF(IFERROR(SEARCH("PBT",P731),99)=99,IF(IFERROR(SEARCH("suspected PBT",S731),99)=99,IF(IFERROR(SEARCH("concluded to be PBT",K731),99)=99,IF(IFERROR(SEARCH("PBT",S731),99)=99,IF(IFERROR(SEARCH("PBT cand",L731),99)=99,IF(IFERROR(SEARCH("PBT",L731),99)=99,IF(IFERROR(SEARCH("persistent, bioackumulative and toxic properties",K731),99)=99,0,Scoring!$E$3),Scoring!$E$3),Scoring!$E$7),Scoring!$E$3),Scoring!$E$5),Scoring!$E$6),Scoring!$E$3)</f>
        <v>0</v>
      </c>
      <c r="W731" s="78">
        <f>IF(IFERROR(SEARCH("vPvB",P731),99)=99,IF(IFERROR(SEARCH("suspected pbt/vPvB",S731),99)=99,IF(IFERROR(SEARCH("vPvB",S731),99)=99,IF(IFERROR(SEARCH("concluded to be a vPvB",S731),99)=99,IF(IFERROR(SEARCH("identified as vPvB",K731),99)=99,IF(IFERROR(SEARCH("concluded to be a vPvB",K731),99)=99,IF(IFERROR(SEARCH("concluded to be both pbt and vPvB",S731),99)=99,IF(IFERROR(SEARCH("concluded to be both pbt and vPvB",K731),99)=99,0,Scoring!$E$5),Scoring!$E$5),Scoring!$E$5),Scoring!$E$5),Scoring!$E$5),Scoring!$E$4),Scoring!$E$6),Scoring!$E$4)</f>
        <v>0</v>
      </c>
      <c r="X731" s="78">
        <f>IF(IFERROR(SEARCH("H410",N731),99)=99,IF(IFERROR(SEARCH("H410",O731),99)=99,IF(IFERROR(SEARCH("H410",Q731),99)=99,IF(IFERROR(SEARCH("H410",M731),99)=99,IF(IFERROR(SEARCH("H410",R731),99)=99,IF(IFERROR(SEARCH("H411",N731),99)=99,IF(IFERROR(SEARCH("H411",O731),99)=99,IF(IFERROR(SEARCH("H411",Q731),99)=99,IF(IFERROR(SEARCH("H411",M731),99)=99,IF(IFERROR(SEARCH("H411",R731),99)=99,IF(IFERROR(SEARCH("H413",N731),99)=99,IF(IFERROR(SEARCH("H413",O731),99)=99,IF(IFERROR(SEARCH("H413",Q731),99)=99,IF(IFERROR(SEARCH("H413",M731),99)=99,IF(IFERROR(SEARCH("H413",R731),99)=99,IF(IFERROR(SEARCH("H412",N731),99)=99,IF(IFERROR(SEARCH("H412",O731),99)=99,IF(IFERROR(SEARCH("H412",Q731),99)=99,IF(IFERROR(SEARCH("H412",M731),99)=99,IF(IFERROR(SEARCH("H412",R731),99)=99,0,Scoring!$E$2),Scoring!$E$2),Scoring!$E$2),Scoring!$E$2),Scoring!$E$2),Scoring!$E$2),Scoring!$E$2),Scoring!$E$2),Scoring!$E$2),Scoring!$E$2),Scoring!$E$2),Scoring!$E$2),Scoring!$E$2),Scoring!$E$2),Scoring!$E$2),Scoring!$E$2),Scoring!$E$2),Scoring!$E$2),Scoring!$E$2),Scoring!$E$2)</f>
        <v>0</v>
      </c>
      <c r="Y731" s="78">
        <f>IF(IFERROR(SEARCH("CMR",K731),99)=99,IF(IFERROR(SEARCH("Suspected CMR",S731),99)=99,IF(IFERROR(SEARCH("CMR",S731),99)=99,0,Scoring!$E$8),Scoring!$E$9),Scoring!$E$8)</f>
        <v>3</v>
      </c>
      <c r="Z731" s="78">
        <f>IF(IFERROR(SEARCH("H350",N731),99)=99,IF(IFERROR(SEARCH("H350",O731),99)=99,IF(IFERROR(SEARCH("H350",Q731),99)=99,IF(IFERROR(SEARCH("H350",M731),99)=99,IF(IFERROR(SEARCH("H350",R731),99)=99,IF(IFERROR(SEARCH("H351",N731),99)=99,IF(IFERROR(SEARCH("H351",O731),99)=99,IF(IFERROR(SEARCH("H351",Q731),99)=99,IF(IFERROR(SEARCH("H351",M731),99)=99,IF(IFERROR(SEARCH("H351",R731),99)=99,IF(IFERROR(SEARCH("carcinogenic",P731),99)=99,IF(IFERROR(SEARCH("suspected carcinogenic",S731),99)=99,0,Scoring!$E$12),Scoring!$E$11),Scoring!$E$10),Scoring!$E$10),Scoring!$E$10),Scoring!$E$10),Scoring!$E$10),Scoring!$E$10),Scoring!$E$10),Scoring!$E$10),Scoring!$E$10),Scoring!$E$10)</f>
        <v>1</v>
      </c>
      <c r="AA731" s="78">
        <f>IF(IFERROR(SEARCH("H340",N731),99)=99,IF(IFERROR(SEARCH("H340",O731),99)=99,IF(IFERROR(SEARCH("H340",Q731),99)=99,IF(IFERROR(SEARCH("H340",M731),99)=99,IF(IFERROR(SEARCH("H340",R731),99)=99,IF(IFERROR(SEARCH("H341",N731),99)=99,IF(IFERROR(SEARCH("H341",O731),99)=99,IF(IFERROR(SEARCH("H341",Q731),99)=99,IF(IFERROR(SEARCH("H341",M731),99)=99,IF(IFERROR(SEARCH("H341",R731),99)=99,IF(IFERROR(SEARCH("mutagenic",P731),99)=99,IF(IFERROR(SEARCH("suspected mutagenic",S731),99)=99,0,Scoring!$E$15),Scoring!$E$14),Scoring!$E$13),Scoring!$E$13),Scoring!$E$13),Scoring!$E$13),Scoring!$E$13),Scoring!$E$13),Scoring!$E$13),Scoring!$E$13),Scoring!$E$13),Scoring!$E$13)</f>
        <v>1</v>
      </c>
      <c r="AB731" s="78">
        <f>IF(IFERROR(SEARCH("H360",N731),99)=99,IF(IFERROR(SEARCH("H360",O731),99)=99,IF(IFERROR(SEARCH("H360",Q731),99)=99,IF(IFERROR(SEARCH("H360",M731),99)=99,IF(IFERROR(SEARCH("H360",R731),99)=99,IF(IFERROR(SEARCH("H361",N731),99)=99,IF(IFERROR(SEARCH("H361",O731),99)=99,IF(IFERROR(SEARCH("H361",Q731),99)=99,IF(IFERROR(SEARCH("H361",M731),99)=99,IF(IFERROR(SEARCH("H361",R731),99)=99,IF(IFERROR(SEARCH("reproduction",P731),99)=99,IF(IFERROR(SEARCH("suspected reprotoxic",S731),99)=99,IF(IFERROR(SEARCH("reprotoxic",S731),99)=99,IF(IFERROR(SEARCH("reprotoxic",K731),99)=99,0,Scoring!$E$18),Scoring!$E$18),Scoring!$E$19),Scoring!$E$17),Scoring!$E$16),Scoring!$E$16),Scoring!$E$16),Scoring!$E$16),Scoring!$E$16),Scoring!$E$16),Scoring!$E$16),Scoring!$E$16),Scoring!$E$16),Scoring!$E$16)</f>
        <v>0</v>
      </c>
      <c r="AC731" s="78">
        <f>IF(IFERROR(SEARCH("57f",L731),99)=99,IF(IFERROR(SEARCH("57(f)",P731),99)=99,0,Scoring!$E$20),Scoring!$E$20)</f>
        <v>0</v>
      </c>
      <c r="AD731" s="78">
        <f>IF(IFERROR(SEARCH("CAT1",T731),99)=99,IF(IFERROR(SEARCH("CAT2",T731),99)=99,IF(IFERROR(SEARCH("CAT3",T731),99)=99,IF(IFERROR(SEARCH("concluded to be endocrine",K731),99)=99,IF(IFERROR(SEARCH("categorised as endocrine",K731),99)=99,IF(IFERROR(SEARCH("endocrine disrupting",P731),99)=99,IF(IFERROR(SEARCH("endocrine disrupting",K731),99)=99,IF(IFERROR(SEARCH("suspected endocrine",S731),99)=99,IF(IFERROR(SEARCH("potential endocrine",S731),99)=99,0,Scoring!$E$25),Scoring!$E$25),Scoring!$E$24),Scoring!$E$24),Scoring!$E$24),Scoring!$E$24),Scoring!$E$23),Scoring!$E$22),Scoring!$E$21)</f>
        <v>0</v>
      </c>
      <c r="AE731" s="78">
        <f>IF(IFERROR(SEARCH("suspected sensitiser",S731),99)=99,IF(IFERROR(SEARCH("sensitiser",S731),99)=99,IF(IFERROR(SEARCH("other hazard based concern",S731),99)=99,0,Scoring!$E$28),Scoring!$E$26),Scoring!$E$27)</f>
        <v>0</v>
      </c>
      <c r="AF731" s="78">
        <f>IF(IFERROR(M731,1)=1,IF(IFERROR(N731,1)=1,IF(IFERROR(O731,1)=1,IF(IFERROR(Q731,1)=1,IF(IFERROR(R731,1)=1,IF(IFERROR(T731,1)=1,IF(IFERROR(K731,1)=1,IF(IFERROR(P731,1)=1,IF(IFERROR(S731,1)=1,Scoring!$E$29,0),0),0),0),0),0),0),0),0)</f>
        <v>0</v>
      </c>
      <c r="AG731" s="78">
        <f t="shared" si="56"/>
        <v>3</v>
      </c>
      <c r="AI731" s="93"/>
      <c r="AJ731" s="94"/>
      <c r="AK731" s="76"/>
      <c r="AL731" s="75"/>
      <c r="AN731" s="79"/>
      <c r="AO731" s="79"/>
      <c r="AP731" s="79"/>
      <c r="AQ731" s="79"/>
      <c r="AR731" s="79"/>
      <c r="AS731" s="78"/>
      <c r="AU731" s="79">
        <f>IF(IFERROR(F731,99)=99,IF(IFERROR(G731,99)=99,IF(IFERROR(H731,99)=99,IF(IFERROR(I731,99)=99,IF(IFERROR(E731,99)=99,IF(IFERROR(J731,99)=99,0,Scoring!$B$7),Scoring!$B$3),Scoring!$B$2),Scoring!$B$6),Scoring!$B$5),Scoring!$B$4)</f>
        <v>0.3</v>
      </c>
      <c r="AV731" s="78">
        <f t="shared" si="57"/>
        <v>0.89999999999999991</v>
      </c>
      <c r="AW731" s="78"/>
      <c r="AX731" s="66"/>
      <c r="AY731" s="78"/>
      <c r="AZ731" s="76"/>
      <c r="BA731" s="76"/>
      <c r="BB731" s="76"/>
    </row>
    <row r="732" spans="1:54" x14ac:dyDescent="0.25">
      <c r="A732" s="77" t="s">
        <v>6629</v>
      </c>
      <c r="B732" s="76" t="str">
        <f t="shared" si="58"/>
        <v>295-298-4</v>
      </c>
      <c r="C732" s="77" t="s">
        <v>2606</v>
      </c>
      <c r="D732" s="77" t="s">
        <v>2607</v>
      </c>
      <c r="E732" s="76" t="str">
        <f>IF(C732="-",IF(A732="-",VLOOKUP(D732,'sin-list 180320_update'!$C$2:$C$835,1,FALSE),VLOOKUP(A732,'sin-list 180320_update'!$A$2:$A$835,1,FALSE)),VLOOKUP(C732,'sin-list 180320_update'!$B$2:$B$835,1,FALSE))</f>
        <v>295-298-4</v>
      </c>
      <c r="F732" s="76" t="e">
        <f>IF($C732="-",IF($A732="-",VLOOKUP($D732,'REACH Bilaga XVII_update'!$A$5:$A$131,1,FALSE),VLOOKUP($A732,'REACH Bilaga XVII_update'!$C$5:$C$131,1,FALSE)),VLOOKUP($C732,'REACH Bilaga XVII_update'!$B$5:$B$131,1,FALSE))</f>
        <v>#N/A</v>
      </c>
      <c r="G732" s="76" t="e">
        <f>IF($C732="-",IF($A732="-",VLOOKUP($D732,' REACH Bilaga 59_update'!$A$5:$A$210,1,FALSE),VLOOKUP($A732,' REACH Bilaga 59_update'!$D$5:$D$210,1,FALSE)),VLOOKUP($C732,' REACH Bilaga 59_update'!$C$5:$C$210,1,FALSE))</f>
        <v>#N/A</v>
      </c>
      <c r="H732" s="76" t="e">
        <f>IF($C732="-",IF($A732="-",VLOOKUP($D732,'REACH Bilaga XIV_update'!$A$5:$A$110,1,FALSE),VLOOKUP($A732,'REACH Bilaga XIV_update'!$D$5:$D$110,1,FALSE)),VLOOKUP($C732,'REACH Bilaga XIV_update'!$C$5:$C$110,1,FALSE))</f>
        <v>#N/A</v>
      </c>
      <c r="I732" s="76" t="e">
        <f>IF($C732="-",IF($A732="-",VLOOKUP($D732,CoRAP_update!$A$5:$A$376,1,FALSE),VLOOKUP($A732,CoRAP_update!$D$5:$D$376,1,FALSE)),VLOOKUP($C732,CoRAP_update!$C$5:$C$376,1,FALSE))</f>
        <v>#N/A</v>
      </c>
      <c r="J732" s="76" t="e">
        <f>IF($C732="-",IF($A732="-",VLOOKUP($D732,EDC_update!$C$2:$C$450,1,FALSE),VLOOKUP($A732,EDC_update!$B$2:$B$450,1,FALSE)),VLOOKUP($C732,EDC_update!$L$2:$L$450,1,FALSE))</f>
        <v>#N/A</v>
      </c>
      <c r="K732" s="76" t="str">
        <f>IF($C732="-",IF($A732="-",IF(VLOOKUP($D732,'sin-list 180320_update'!$C$2:$S$835,3,FALSE)="",NA(),VLOOKUP($D732,'sin-list 180320_update'!$C$2:$S$835,3,FALSE)),IF(VLOOKUP($A732,'sin-list 180320_update'!$A$2:$S$835,5,FALSE)="",NA(),VLOOKUP($A732,'sin-list 180320_update'!$A$2:$S$835,5,FALSE))),IF(VLOOKUP($C732,'sin-list 180320_update'!$B$2:$S$835,4,FALSE)="",NA(),VLOOKUP($C732,'sin-list 180320_update'!$B$2:$S$835,4,FALSE)))</f>
        <v>Classified CMR according to Annex VI of Regulation 1272/2008. (Might not apply when contaminants are below below legal thresholds and/or full refining history is known)</v>
      </c>
      <c r="L732" s="76" t="str">
        <f>IF($C732="-",IF($A732="-",VLOOKUP($D732,'sin-list 180320_update'!$C$2:$S$835,6,FALSE),VLOOKUP($A732,'sin-list 180320_update'!$A$2:$S$835,8,FALSE)),VLOOKUP($C732,'sin-list 180320_update'!$B$2:$S$835,7,FALSE))</f>
        <v>Carc. 1B
Muta. 1B
Asp. Tox. 1</v>
      </c>
      <c r="M732" s="76" t="str">
        <f>IF($C732="-",IF($A732="-",IF(VLOOKUP($D732,'sin-list 180320_update'!$C$2:$S$835,8,FALSE)="",NA(),VLOOKUP($D732,'sin-list 180320_update'!$C$2:$S$835,8,FALSE)),IF(VLOOKUP($A732,'sin-list 180320_update'!$A$2:$S$835,10,FALSE)="",NA(),VLOOKUP($A732,'sin-list 180320_update'!$A$2:$S$835,10,FALSE))),IF(VLOOKUP($C732,'sin-list 180320_update'!$B$2:$S$835,9,FALSE)="",NA(),VLOOKUP($C732,'sin-list 180320_update'!$B$2:$S$835,9,FALSE)))</f>
        <v>H350
H340
H304</v>
      </c>
      <c r="N732" s="76" t="e">
        <f>IF($C732="-",IF($A732="-",IF(VLOOKUP($D732,'REACH Bilaga XVII_update'!$A$5:$E$131,4,FALSE)="",NA(),VLOOKUP($D732,'REACH Bilaga XVII_update'!$A$5:$E$131,4,FALSE)),IF(VLOOKUP($A732,'REACH Bilaga XVII_update'!$C$5:$D$131,2,FALSE)="",NA(),VLOOKUP($A732,'REACH Bilaga XVII_update'!$C$5:$D$131,2,FALSE))),IF(VLOOKUP($C732,'REACH Bilaga XVII_update'!$B$5:$D$131,3,FALSE)="",NA(),VLOOKUP($C732,'REACH Bilaga XVII_update'!$B$5:$D$131,3,FALSE)))</f>
        <v>#N/A</v>
      </c>
      <c r="O732" s="76" t="e">
        <f>IF($C732="-",IF($A732="-",IF(VLOOKUP($D732,' REACH Bilaga 59_update'!$A$5:$E$210,5,FALSE)="",NA(),VLOOKUP($D732,' REACH Bilaga 59_update'!$A$5:$E$210,5,FALSE)),IF(VLOOKUP($A732,' REACH Bilaga 59_update'!$D$5:$E$210,2,FALSE)="",NA(),VLOOKUP($A732,' REACH Bilaga 59_update'!$D$5:$E$210,2,FALSE))),IF(VLOOKUP($C732,' REACH Bilaga 59_update'!$C$5:$E$210,3,FALSE)="",NA(),VLOOKUP($C732,' REACH Bilaga 59_update'!$C$5:$E$210,3,FALSE)))</f>
        <v>#N/A</v>
      </c>
      <c r="P732" s="76" t="e">
        <f>IF(C732="-",IF(A732="-",IFERROR(VLOOKUP($D732,' REACH Bilaga 59_update'!$A$5:$F$210,MATCH(Sammanfattning!P$1,' REACH Bilaga 59_update'!$A$4:$F$4,0),FALSE),VLOOKUP($D732,'REACH Bilaga XIV_update'!$A$4:$H$110,MATCH(Sammanfattning!P$1,'REACH Bilaga XIV_update'!$A$4:$H$4,0),FALSE)),IFERROR(VLOOKUP($A732,' REACH Bilaga 59_update'!$D$5:$F$210,MATCH(Sammanfattning!P$1,' REACH Bilaga 59_update'!$D$4:$F$4,0),FALSE),VLOOKUP($A732,'REACH Bilaga XIV_update'!$D$4:$H$110,MATCH(Sammanfattning!P$1,'REACH Bilaga XIV_update'!$D$4:$H$4,0),FALSE))),IFERROR(VLOOKUP($C732,' REACH Bilaga 59_update'!$C$5:$F$210,MATCH(Sammanfattning!P$1,' REACH Bilaga 59_update'!$C$4:$F$4,0),FALSE),VLOOKUP($C732,'REACH Bilaga XIV_update'!$C$4:$H$110,MATCH(Sammanfattning!P$1,'REACH Bilaga XIV_update'!$C$4:$H$4,0),FALSE)))</f>
        <v>#N/A</v>
      </c>
      <c r="Q732" s="76" t="e">
        <f>IF($C732="-",IF($A732="-",IF(VLOOKUP($D732,'REACH Bilaga XIV_update'!$A$5:$I$110,9,FALSE)="",NA(),VLOOKUP($D732,'REACH Bilaga XIV_update'!$A$5:$I$110,9,FALSE)),IF(VLOOKUP($A732,'REACH Bilaga XIV_update'!$D$5:$I$110,6,FALSE)="",NA(),VLOOKUP($A732,'REACH Bilaga XIV_update'!$D$5:$I$110,6,FALSE))),IF(VLOOKUP($C732,'REACH Bilaga XIV_update'!$C$5:$I$110,7,FALSE)="",NA(),VLOOKUP($C732,'REACH Bilaga XIV_update'!$C$5:$I$110,7,FALSE)))</f>
        <v>#N/A</v>
      </c>
      <c r="R732" s="76" t="e">
        <f>IF($C732="-",IF($A732="-",IF(VLOOKUP($D732,CoRAP_update!$A$5:$O$376,15,FALSE)="",NA(),VLOOKUP($D732,CoRAP_update!$A$5:$O$376,15,FALSE)),IF(VLOOKUP($A732,CoRAP_update!$D$5:$O$376,12,FALSE)="",NA(),VLOOKUP($A732,CoRAP_update!$D$5:$O$376,12,FALSE))),IF(VLOOKUP($C732,CoRAP_update!$C$5:$O$376,13,FALSE)="",NA(),VLOOKUP($C732,CoRAP_update!$C$5:$O$376,13,FALSE)))</f>
        <v>#N/A</v>
      </c>
      <c r="S732" s="144" t="e">
        <f>IF($C732="-",IF($A732="-",VLOOKUP($D732,CoRAP_update!$A$5:$J$376,MATCH(Sammanfattning!S$1,CoRAP_update!$A$4:$J$4,0),FALSE),VLOOKUP($A732,CoRAP_update!$D$5:$J$376,MATCH(Sammanfattning!S$1,CoRAP_update!$D$4:$J$4,0),FALSE)),VLOOKUP($C732,CoRAP_update!$C$5:$J$376,MATCH(Sammanfattning!S$1,CoRAP_update!$C$4:$J$4,0),FALSE))</f>
        <v>#N/A</v>
      </c>
      <c r="T732" s="76" t="e">
        <f>IF($A732="-",VLOOKUP($D732,EDC_update!$C$2:$F$450,4,FALSE),VLOOKUP($A732,EDC_update!$B$2:$F$450,5,FALSE))</f>
        <v>#N/A</v>
      </c>
      <c r="V732" s="78">
        <f>IF(IFERROR(SEARCH("PBT",P732),99)=99,IF(IFERROR(SEARCH("suspected PBT",S732),99)=99,IF(IFERROR(SEARCH("concluded to be PBT",K732),99)=99,IF(IFERROR(SEARCH("PBT",S732),99)=99,IF(IFERROR(SEARCH("PBT cand",L732),99)=99,IF(IFERROR(SEARCH("PBT",L732),99)=99,IF(IFERROR(SEARCH("persistent, bioackumulative and toxic properties",K732),99)=99,0,Scoring!$E$3),Scoring!$E$3),Scoring!$E$7),Scoring!$E$3),Scoring!$E$5),Scoring!$E$6),Scoring!$E$3)</f>
        <v>0</v>
      </c>
      <c r="W732" s="78">
        <f>IF(IFERROR(SEARCH("vPvB",P732),99)=99,IF(IFERROR(SEARCH("suspected pbt/vPvB",S732),99)=99,IF(IFERROR(SEARCH("vPvB",S732),99)=99,IF(IFERROR(SEARCH("concluded to be a vPvB",S732),99)=99,IF(IFERROR(SEARCH("identified as vPvB",K732),99)=99,IF(IFERROR(SEARCH("concluded to be a vPvB",K732),99)=99,IF(IFERROR(SEARCH("concluded to be both pbt and vPvB",S732),99)=99,IF(IFERROR(SEARCH("concluded to be both pbt and vPvB",K732),99)=99,0,Scoring!$E$5),Scoring!$E$5),Scoring!$E$5),Scoring!$E$5),Scoring!$E$5),Scoring!$E$4),Scoring!$E$6),Scoring!$E$4)</f>
        <v>0</v>
      </c>
      <c r="X732" s="78">
        <f>IF(IFERROR(SEARCH("H410",N732),99)=99,IF(IFERROR(SEARCH("H410",O732),99)=99,IF(IFERROR(SEARCH("H410",Q732),99)=99,IF(IFERROR(SEARCH("H410",M732),99)=99,IF(IFERROR(SEARCH("H410",R732),99)=99,IF(IFERROR(SEARCH("H411",N732),99)=99,IF(IFERROR(SEARCH("H411",O732),99)=99,IF(IFERROR(SEARCH("H411",Q732),99)=99,IF(IFERROR(SEARCH("H411",M732),99)=99,IF(IFERROR(SEARCH("H411",R732),99)=99,IF(IFERROR(SEARCH("H413",N732),99)=99,IF(IFERROR(SEARCH("H413",O732),99)=99,IF(IFERROR(SEARCH("H413",Q732),99)=99,IF(IFERROR(SEARCH("H413",M732),99)=99,IF(IFERROR(SEARCH("H413",R732),99)=99,IF(IFERROR(SEARCH("H412",N732),99)=99,IF(IFERROR(SEARCH("H412",O732),99)=99,IF(IFERROR(SEARCH("H412",Q732),99)=99,IF(IFERROR(SEARCH("H412",M732),99)=99,IF(IFERROR(SEARCH("H412",R732),99)=99,0,Scoring!$E$2),Scoring!$E$2),Scoring!$E$2),Scoring!$E$2),Scoring!$E$2),Scoring!$E$2),Scoring!$E$2),Scoring!$E$2),Scoring!$E$2),Scoring!$E$2),Scoring!$E$2),Scoring!$E$2),Scoring!$E$2),Scoring!$E$2),Scoring!$E$2),Scoring!$E$2),Scoring!$E$2),Scoring!$E$2),Scoring!$E$2),Scoring!$E$2)</f>
        <v>0</v>
      </c>
      <c r="Y732" s="78">
        <f>IF(IFERROR(SEARCH("CMR",K732),99)=99,IF(IFERROR(SEARCH("Suspected CMR",S732),99)=99,IF(IFERROR(SEARCH("CMR",S732),99)=99,0,Scoring!$E$8),Scoring!$E$9),Scoring!$E$8)</f>
        <v>3</v>
      </c>
      <c r="Z732" s="78">
        <f>IF(IFERROR(SEARCH("H350",N732),99)=99,IF(IFERROR(SEARCH("H350",O732),99)=99,IF(IFERROR(SEARCH("H350",Q732),99)=99,IF(IFERROR(SEARCH("H350",M732),99)=99,IF(IFERROR(SEARCH("H350",R732),99)=99,IF(IFERROR(SEARCH("H351",N732),99)=99,IF(IFERROR(SEARCH("H351",O732),99)=99,IF(IFERROR(SEARCH("H351",Q732),99)=99,IF(IFERROR(SEARCH("H351",M732),99)=99,IF(IFERROR(SEARCH("H351",R732),99)=99,IF(IFERROR(SEARCH("carcinogenic",P732),99)=99,IF(IFERROR(SEARCH("suspected carcinogenic",S732),99)=99,0,Scoring!$E$12),Scoring!$E$11),Scoring!$E$10),Scoring!$E$10),Scoring!$E$10),Scoring!$E$10),Scoring!$E$10),Scoring!$E$10),Scoring!$E$10),Scoring!$E$10),Scoring!$E$10),Scoring!$E$10)</f>
        <v>1</v>
      </c>
      <c r="AA732" s="78">
        <f>IF(IFERROR(SEARCH("H340",N732),99)=99,IF(IFERROR(SEARCH("H340",O732),99)=99,IF(IFERROR(SEARCH("H340",Q732),99)=99,IF(IFERROR(SEARCH("H340",M732),99)=99,IF(IFERROR(SEARCH("H340",R732),99)=99,IF(IFERROR(SEARCH("H341",N732),99)=99,IF(IFERROR(SEARCH("H341",O732),99)=99,IF(IFERROR(SEARCH("H341",Q732),99)=99,IF(IFERROR(SEARCH("H341",M732),99)=99,IF(IFERROR(SEARCH("H341",R732),99)=99,IF(IFERROR(SEARCH("mutagenic",P732),99)=99,IF(IFERROR(SEARCH("suspected mutagenic",S732),99)=99,0,Scoring!$E$15),Scoring!$E$14),Scoring!$E$13),Scoring!$E$13),Scoring!$E$13),Scoring!$E$13),Scoring!$E$13),Scoring!$E$13),Scoring!$E$13),Scoring!$E$13),Scoring!$E$13),Scoring!$E$13)</f>
        <v>1</v>
      </c>
      <c r="AB732" s="78">
        <f>IF(IFERROR(SEARCH("H360",N732),99)=99,IF(IFERROR(SEARCH("H360",O732),99)=99,IF(IFERROR(SEARCH("H360",Q732),99)=99,IF(IFERROR(SEARCH("H360",M732),99)=99,IF(IFERROR(SEARCH("H360",R732),99)=99,IF(IFERROR(SEARCH("H361",N732),99)=99,IF(IFERROR(SEARCH("H361",O732),99)=99,IF(IFERROR(SEARCH("H361",Q732),99)=99,IF(IFERROR(SEARCH("H361",M732),99)=99,IF(IFERROR(SEARCH("H361",R732),99)=99,IF(IFERROR(SEARCH("reproduction",P732),99)=99,IF(IFERROR(SEARCH("suspected reprotoxic",S732),99)=99,IF(IFERROR(SEARCH("reprotoxic",S732),99)=99,IF(IFERROR(SEARCH("reprotoxic",K732),99)=99,0,Scoring!$E$18),Scoring!$E$18),Scoring!$E$19),Scoring!$E$17),Scoring!$E$16),Scoring!$E$16),Scoring!$E$16),Scoring!$E$16),Scoring!$E$16),Scoring!$E$16),Scoring!$E$16),Scoring!$E$16),Scoring!$E$16),Scoring!$E$16)</f>
        <v>0</v>
      </c>
      <c r="AC732" s="78">
        <f>IF(IFERROR(SEARCH("57f",L732),99)=99,IF(IFERROR(SEARCH("57(f)",P732),99)=99,0,Scoring!$E$20),Scoring!$E$20)</f>
        <v>0</v>
      </c>
      <c r="AD732" s="78">
        <f>IF(IFERROR(SEARCH("CAT1",T732),99)=99,IF(IFERROR(SEARCH("CAT2",T732),99)=99,IF(IFERROR(SEARCH("CAT3",T732),99)=99,IF(IFERROR(SEARCH("concluded to be endocrine",K732),99)=99,IF(IFERROR(SEARCH("categorised as endocrine",K732),99)=99,IF(IFERROR(SEARCH("endocrine disrupting",P732),99)=99,IF(IFERROR(SEARCH("endocrine disrupting",K732),99)=99,IF(IFERROR(SEARCH("suspected endocrine",S732),99)=99,IF(IFERROR(SEARCH("potential endocrine",S732),99)=99,0,Scoring!$E$25),Scoring!$E$25),Scoring!$E$24),Scoring!$E$24),Scoring!$E$24),Scoring!$E$24),Scoring!$E$23),Scoring!$E$22),Scoring!$E$21)</f>
        <v>0</v>
      </c>
      <c r="AE732" s="78">
        <f>IF(IFERROR(SEARCH("suspected sensitiser",S732),99)=99,IF(IFERROR(SEARCH("sensitiser",S732),99)=99,IF(IFERROR(SEARCH("other hazard based concern",S732),99)=99,0,Scoring!$E$28),Scoring!$E$26),Scoring!$E$27)</f>
        <v>0</v>
      </c>
      <c r="AF732" s="78">
        <f>IF(IFERROR(M732,1)=1,IF(IFERROR(N732,1)=1,IF(IFERROR(O732,1)=1,IF(IFERROR(Q732,1)=1,IF(IFERROR(R732,1)=1,IF(IFERROR(T732,1)=1,IF(IFERROR(K732,1)=1,IF(IFERROR(P732,1)=1,IF(IFERROR(S732,1)=1,Scoring!$E$29,0),0),0),0),0),0),0),0),0)</f>
        <v>0</v>
      </c>
      <c r="AG732" s="78">
        <f t="shared" si="56"/>
        <v>3</v>
      </c>
      <c r="AI732" s="93"/>
      <c r="AJ732" s="94"/>
      <c r="AK732" s="76"/>
      <c r="AL732" s="75"/>
      <c r="AN732" s="79"/>
      <c r="AO732" s="79"/>
      <c r="AP732" s="79"/>
      <c r="AQ732" s="79"/>
      <c r="AR732" s="79"/>
      <c r="AS732" s="78"/>
      <c r="AU732" s="79">
        <f>IF(IFERROR(F732,99)=99,IF(IFERROR(G732,99)=99,IF(IFERROR(H732,99)=99,IF(IFERROR(I732,99)=99,IF(IFERROR(E732,99)=99,IF(IFERROR(J732,99)=99,0,Scoring!$B$7),Scoring!$B$3),Scoring!$B$2),Scoring!$B$6),Scoring!$B$5),Scoring!$B$4)</f>
        <v>0.3</v>
      </c>
      <c r="AV732" s="78">
        <f t="shared" si="57"/>
        <v>0.89999999999999991</v>
      </c>
      <c r="AW732" s="78"/>
      <c r="AX732" s="66"/>
      <c r="AY732" s="78"/>
      <c r="AZ732" s="76"/>
      <c r="BA732" s="76"/>
      <c r="BB732" s="76"/>
    </row>
    <row r="733" spans="1:54" x14ac:dyDescent="0.25">
      <c r="A733" s="77" t="s">
        <v>7662</v>
      </c>
      <c r="B733" s="76" t="str">
        <f t="shared" si="58"/>
        <v>295-301-9</v>
      </c>
      <c r="C733" s="77" t="s">
        <v>2608</v>
      </c>
      <c r="D733" s="77" t="s">
        <v>2609</v>
      </c>
      <c r="E733" s="76" t="str">
        <f>IF(C733="-",IF(A733="-",VLOOKUP(D733,'sin-list 180320_update'!$C$2:$C$835,1,FALSE),VLOOKUP(A733,'sin-list 180320_update'!$A$2:$A$835,1,FALSE)),VLOOKUP(C733,'sin-list 180320_update'!$B$2:$B$835,1,FALSE))</f>
        <v>295-301-9</v>
      </c>
      <c r="F733" s="76" t="e">
        <f>IF($C733="-",IF($A733="-",VLOOKUP($D733,'REACH Bilaga XVII_update'!$A$5:$A$131,1,FALSE),VLOOKUP($A733,'REACH Bilaga XVII_update'!$C$5:$C$131,1,FALSE)),VLOOKUP($C733,'REACH Bilaga XVII_update'!$B$5:$B$131,1,FALSE))</f>
        <v>#N/A</v>
      </c>
      <c r="G733" s="76" t="e">
        <f>IF($C733="-",IF($A733="-",VLOOKUP($D733,' REACH Bilaga 59_update'!$A$5:$A$210,1,FALSE),VLOOKUP($A733,' REACH Bilaga 59_update'!$D$5:$D$210,1,FALSE)),VLOOKUP($C733,' REACH Bilaga 59_update'!$C$5:$C$210,1,FALSE))</f>
        <v>#N/A</v>
      </c>
      <c r="H733" s="76" t="e">
        <f>IF($C733="-",IF($A733="-",VLOOKUP($D733,'REACH Bilaga XIV_update'!$A$5:$A$110,1,FALSE),VLOOKUP($A733,'REACH Bilaga XIV_update'!$D$5:$D$110,1,FALSE)),VLOOKUP($C733,'REACH Bilaga XIV_update'!$C$5:$C$110,1,FALSE))</f>
        <v>#N/A</v>
      </c>
      <c r="I733" s="76" t="e">
        <f>IF($C733="-",IF($A733="-",VLOOKUP($D733,CoRAP_update!$A$5:$A$376,1,FALSE),VLOOKUP($A733,CoRAP_update!$D$5:$D$376,1,FALSE)),VLOOKUP($C733,CoRAP_update!$C$5:$C$376,1,FALSE))</f>
        <v>#N/A</v>
      </c>
      <c r="J733" s="76" t="e">
        <f>IF($C733="-",IF($A733="-",VLOOKUP($D733,EDC_update!$C$2:$C$450,1,FALSE),VLOOKUP($A733,EDC_update!$B$2:$B$450,1,FALSE)),VLOOKUP($C733,EDC_update!$L$2:$L$450,1,FALSE))</f>
        <v>#N/A</v>
      </c>
      <c r="K733" s="76" t="str">
        <f>IF($C733="-",IF($A733="-",IF(VLOOKUP($D733,'sin-list 180320_update'!$C$2:$S$835,3,FALSE)="",NA(),VLOOKUP($D733,'sin-list 180320_update'!$C$2:$S$835,3,FALSE)),IF(VLOOKUP($A733,'sin-list 180320_update'!$A$2:$S$835,5,FALSE)="",NA(),VLOOKUP($A733,'sin-list 180320_update'!$A$2:$S$835,5,FALSE))),IF(VLOOKUP($C733,'sin-list 180320_update'!$B$2:$S$835,4,FALSE)="",NA(),VLOOKUP($C733,'sin-list 180320_update'!$B$2:$S$835,4,FALSE)))</f>
        <v>Classified CMR according to Annex VI of Regulation 1272/2008. (Might not apply when contaminants are below below legal thresholds and/or full refining history is known)</v>
      </c>
      <c r="L733" s="76" t="str">
        <f>IF($C733="-",IF($A733="-",VLOOKUP($D733,'sin-list 180320_update'!$C$2:$S$835,6,FALSE),VLOOKUP($A733,'sin-list 180320_update'!$A$2:$S$835,8,FALSE)),VLOOKUP($C733,'sin-list 180320_update'!$B$2:$S$835,7,FALSE))</f>
        <v>Carc. 1B</v>
      </c>
      <c r="M733" s="76" t="str">
        <f>IF($C733="-",IF($A733="-",IF(VLOOKUP($D733,'sin-list 180320_update'!$C$2:$S$835,8,FALSE)="",NA(),VLOOKUP($D733,'sin-list 180320_update'!$C$2:$S$835,8,FALSE)),IF(VLOOKUP($A733,'sin-list 180320_update'!$A$2:$S$835,10,FALSE)="",NA(),VLOOKUP($A733,'sin-list 180320_update'!$A$2:$S$835,10,FALSE))),IF(VLOOKUP($C733,'sin-list 180320_update'!$B$2:$S$835,9,FALSE)="",NA(),VLOOKUP($C733,'sin-list 180320_update'!$B$2:$S$835,9,FALSE)))</f>
        <v>H350</v>
      </c>
      <c r="N733" s="76" t="e">
        <f>IF($C733="-",IF($A733="-",IF(VLOOKUP($D733,'REACH Bilaga XVII_update'!$A$5:$E$131,4,FALSE)="",NA(),VLOOKUP($D733,'REACH Bilaga XVII_update'!$A$5:$E$131,4,FALSE)),IF(VLOOKUP($A733,'REACH Bilaga XVII_update'!$C$5:$D$131,2,FALSE)="",NA(),VLOOKUP($A733,'REACH Bilaga XVII_update'!$C$5:$D$131,2,FALSE))),IF(VLOOKUP($C733,'REACH Bilaga XVII_update'!$B$5:$D$131,3,FALSE)="",NA(),VLOOKUP($C733,'REACH Bilaga XVII_update'!$B$5:$D$131,3,FALSE)))</f>
        <v>#N/A</v>
      </c>
      <c r="O733" s="76" t="e">
        <f>IF($C733="-",IF($A733="-",IF(VLOOKUP($D733,' REACH Bilaga 59_update'!$A$5:$E$210,5,FALSE)="",NA(),VLOOKUP($D733,' REACH Bilaga 59_update'!$A$5:$E$210,5,FALSE)),IF(VLOOKUP($A733,' REACH Bilaga 59_update'!$D$5:$E$210,2,FALSE)="",NA(),VLOOKUP($A733,' REACH Bilaga 59_update'!$D$5:$E$210,2,FALSE))),IF(VLOOKUP($C733,' REACH Bilaga 59_update'!$C$5:$E$210,3,FALSE)="",NA(),VLOOKUP($C733,' REACH Bilaga 59_update'!$C$5:$E$210,3,FALSE)))</f>
        <v>#N/A</v>
      </c>
      <c r="P733" s="76" t="e">
        <f>IF(C733="-",IF(A733="-",IFERROR(VLOOKUP($D733,' REACH Bilaga 59_update'!$A$5:$F$210,MATCH(Sammanfattning!P$1,' REACH Bilaga 59_update'!$A$4:$F$4,0),FALSE),VLOOKUP($D733,'REACH Bilaga XIV_update'!$A$4:$H$110,MATCH(Sammanfattning!P$1,'REACH Bilaga XIV_update'!$A$4:$H$4,0),FALSE)),IFERROR(VLOOKUP($A733,' REACH Bilaga 59_update'!$D$5:$F$210,MATCH(Sammanfattning!P$1,' REACH Bilaga 59_update'!$D$4:$F$4,0),FALSE),VLOOKUP($A733,'REACH Bilaga XIV_update'!$D$4:$H$110,MATCH(Sammanfattning!P$1,'REACH Bilaga XIV_update'!$D$4:$H$4,0),FALSE))),IFERROR(VLOOKUP($C733,' REACH Bilaga 59_update'!$C$5:$F$210,MATCH(Sammanfattning!P$1,' REACH Bilaga 59_update'!$C$4:$F$4,0),FALSE),VLOOKUP($C733,'REACH Bilaga XIV_update'!$C$4:$H$110,MATCH(Sammanfattning!P$1,'REACH Bilaga XIV_update'!$C$4:$H$4,0),FALSE)))</f>
        <v>#N/A</v>
      </c>
      <c r="Q733" s="76" t="e">
        <f>IF($C733="-",IF($A733="-",IF(VLOOKUP($D733,'REACH Bilaga XIV_update'!$A$5:$I$110,9,FALSE)="",NA(),VLOOKUP($D733,'REACH Bilaga XIV_update'!$A$5:$I$110,9,FALSE)),IF(VLOOKUP($A733,'REACH Bilaga XIV_update'!$D$5:$I$110,6,FALSE)="",NA(),VLOOKUP($A733,'REACH Bilaga XIV_update'!$D$5:$I$110,6,FALSE))),IF(VLOOKUP($C733,'REACH Bilaga XIV_update'!$C$5:$I$110,7,FALSE)="",NA(),VLOOKUP($C733,'REACH Bilaga XIV_update'!$C$5:$I$110,7,FALSE)))</f>
        <v>#N/A</v>
      </c>
      <c r="R733" s="76" t="e">
        <f>IF($C733="-",IF($A733="-",IF(VLOOKUP($D733,CoRAP_update!$A$5:$O$376,15,FALSE)="",NA(),VLOOKUP($D733,CoRAP_update!$A$5:$O$376,15,FALSE)),IF(VLOOKUP($A733,CoRAP_update!$D$5:$O$376,12,FALSE)="",NA(),VLOOKUP($A733,CoRAP_update!$D$5:$O$376,12,FALSE))),IF(VLOOKUP($C733,CoRAP_update!$C$5:$O$376,13,FALSE)="",NA(),VLOOKUP($C733,CoRAP_update!$C$5:$O$376,13,FALSE)))</f>
        <v>#N/A</v>
      </c>
      <c r="S733" s="144" t="e">
        <f>IF($C733="-",IF($A733="-",VLOOKUP($D733,CoRAP_update!$A$5:$J$376,MATCH(Sammanfattning!S$1,CoRAP_update!$A$4:$J$4,0),FALSE),VLOOKUP($A733,CoRAP_update!$D$5:$J$376,MATCH(Sammanfattning!S$1,CoRAP_update!$D$4:$J$4,0),FALSE)),VLOOKUP($C733,CoRAP_update!$C$5:$J$376,MATCH(Sammanfattning!S$1,CoRAP_update!$C$4:$J$4,0),FALSE))</f>
        <v>#N/A</v>
      </c>
      <c r="T733" s="76" t="e">
        <f>IF($A733="-",VLOOKUP($D733,EDC_update!$C$2:$F$450,4,FALSE),VLOOKUP($A733,EDC_update!$B$2:$F$450,5,FALSE))</f>
        <v>#N/A</v>
      </c>
      <c r="V733" s="78">
        <f>IF(IFERROR(SEARCH("PBT",P733),99)=99,IF(IFERROR(SEARCH("suspected PBT",S733),99)=99,IF(IFERROR(SEARCH("concluded to be PBT",K733),99)=99,IF(IFERROR(SEARCH("PBT",S733),99)=99,IF(IFERROR(SEARCH("PBT cand",L733),99)=99,IF(IFERROR(SEARCH("PBT",L733),99)=99,IF(IFERROR(SEARCH("persistent, bioackumulative and toxic properties",K733),99)=99,0,Scoring!$E$3),Scoring!$E$3),Scoring!$E$7),Scoring!$E$3),Scoring!$E$5),Scoring!$E$6),Scoring!$E$3)</f>
        <v>0</v>
      </c>
      <c r="W733" s="78">
        <f>IF(IFERROR(SEARCH("vPvB",P733),99)=99,IF(IFERROR(SEARCH("suspected pbt/vPvB",S733),99)=99,IF(IFERROR(SEARCH("vPvB",S733),99)=99,IF(IFERROR(SEARCH("concluded to be a vPvB",S733),99)=99,IF(IFERROR(SEARCH("identified as vPvB",K733),99)=99,IF(IFERROR(SEARCH("concluded to be a vPvB",K733),99)=99,IF(IFERROR(SEARCH("concluded to be both pbt and vPvB",S733),99)=99,IF(IFERROR(SEARCH("concluded to be both pbt and vPvB",K733),99)=99,0,Scoring!$E$5),Scoring!$E$5),Scoring!$E$5),Scoring!$E$5),Scoring!$E$5),Scoring!$E$4),Scoring!$E$6),Scoring!$E$4)</f>
        <v>0</v>
      </c>
      <c r="X733" s="78">
        <f>IF(IFERROR(SEARCH("H410",N733),99)=99,IF(IFERROR(SEARCH("H410",O733),99)=99,IF(IFERROR(SEARCH("H410",Q733),99)=99,IF(IFERROR(SEARCH("H410",M733),99)=99,IF(IFERROR(SEARCH("H410",R733),99)=99,IF(IFERROR(SEARCH("H411",N733),99)=99,IF(IFERROR(SEARCH("H411",O733),99)=99,IF(IFERROR(SEARCH("H411",Q733),99)=99,IF(IFERROR(SEARCH("H411",M733),99)=99,IF(IFERROR(SEARCH("H411",R733),99)=99,IF(IFERROR(SEARCH("H413",N733),99)=99,IF(IFERROR(SEARCH("H413",O733),99)=99,IF(IFERROR(SEARCH("H413",Q733),99)=99,IF(IFERROR(SEARCH("H413",M733),99)=99,IF(IFERROR(SEARCH("H413",R733),99)=99,IF(IFERROR(SEARCH("H412",N733),99)=99,IF(IFERROR(SEARCH("H412",O733),99)=99,IF(IFERROR(SEARCH("H412",Q733),99)=99,IF(IFERROR(SEARCH("H412",M733),99)=99,IF(IFERROR(SEARCH("H412",R733),99)=99,0,Scoring!$E$2),Scoring!$E$2),Scoring!$E$2),Scoring!$E$2),Scoring!$E$2),Scoring!$E$2),Scoring!$E$2),Scoring!$E$2),Scoring!$E$2),Scoring!$E$2),Scoring!$E$2),Scoring!$E$2),Scoring!$E$2),Scoring!$E$2),Scoring!$E$2),Scoring!$E$2),Scoring!$E$2),Scoring!$E$2),Scoring!$E$2),Scoring!$E$2)</f>
        <v>0</v>
      </c>
      <c r="Y733" s="78">
        <f>IF(IFERROR(SEARCH("CMR",K733),99)=99,IF(IFERROR(SEARCH("Suspected CMR",S733),99)=99,IF(IFERROR(SEARCH("CMR",S733),99)=99,0,Scoring!$E$8),Scoring!$E$9),Scoring!$E$8)</f>
        <v>3</v>
      </c>
      <c r="Z733" s="78">
        <f>IF(IFERROR(SEARCH("H350",N733),99)=99,IF(IFERROR(SEARCH("H350",O733),99)=99,IF(IFERROR(SEARCH("H350",Q733),99)=99,IF(IFERROR(SEARCH("H350",M733),99)=99,IF(IFERROR(SEARCH("H350",R733),99)=99,IF(IFERROR(SEARCH("H351",N733),99)=99,IF(IFERROR(SEARCH("H351",O733),99)=99,IF(IFERROR(SEARCH("H351",Q733),99)=99,IF(IFERROR(SEARCH("H351",M733),99)=99,IF(IFERROR(SEARCH("H351",R733),99)=99,IF(IFERROR(SEARCH("carcinogenic",P733),99)=99,IF(IFERROR(SEARCH("suspected carcinogenic",S733),99)=99,0,Scoring!$E$12),Scoring!$E$11),Scoring!$E$10),Scoring!$E$10),Scoring!$E$10),Scoring!$E$10),Scoring!$E$10),Scoring!$E$10),Scoring!$E$10),Scoring!$E$10),Scoring!$E$10),Scoring!$E$10)</f>
        <v>1</v>
      </c>
      <c r="AA733" s="78">
        <f>IF(IFERROR(SEARCH("H340",N733),99)=99,IF(IFERROR(SEARCH("H340",O733),99)=99,IF(IFERROR(SEARCH("H340",Q733),99)=99,IF(IFERROR(SEARCH("H340",M733),99)=99,IF(IFERROR(SEARCH("H340",R733),99)=99,IF(IFERROR(SEARCH("H341",N733),99)=99,IF(IFERROR(SEARCH("H341",O733),99)=99,IF(IFERROR(SEARCH("H341",Q733),99)=99,IF(IFERROR(SEARCH("H341",M733),99)=99,IF(IFERROR(SEARCH("H341",R733),99)=99,IF(IFERROR(SEARCH("mutagenic",P733),99)=99,IF(IFERROR(SEARCH("suspected mutagenic",S733),99)=99,0,Scoring!$E$15),Scoring!$E$14),Scoring!$E$13),Scoring!$E$13),Scoring!$E$13),Scoring!$E$13),Scoring!$E$13),Scoring!$E$13),Scoring!$E$13),Scoring!$E$13),Scoring!$E$13),Scoring!$E$13)</f>
        <v>0</v>
      </c>
      <c r="AB733" s="78">
        <f>IF(IFERROR(SEARCH("H360",N733),99)=99,IF(IFERROR(SEARCH("H360",O733),99)=99,IF(IFERROR(SEARCH("H360",Q733),99)=99,IF(IFERROR(SEARCH("H360",M733),99)=99,IF(IFERROR(SEARCH("H360",R733),99)=99,IF(IFERROR(SEARCH("H361",N733),99)=99,IF(IFERROR(SEARCH("H361",O733),99)=99,IF(IFERROR(SEARCH("H361",Q733),99)=99,IF(IFERROR(SEARCH("H361",M733),99)=99,IF(IFERROR(SEARCH("H361",R733),99)=99,IF(IFERROR(SEARCH("reproduction",P733),99)=99,IF(IFERROR(SEARCH("suspected reprotoxic",S733),99)=99,IF(IFERROR(SEARCH("reprotoxic",S733),99)=99,IF(IFERROR(SEARCH("reprotoxic",K733),99)=99,0,Scoring!$E$18),Scoring!$E$18),Scoring!$E$19),Scoring!$E$17),Scoring!$E$16),Scoring!$E$16),Scoring!$E$16),Scoring!$E$16),Scoring!$E$16),Scoring!$E$16),Scoring!$E$16),Scoring!$E$16),Scoring!$E$16),Scoring!$E$16)</f>
        <v>0</v>
      </c>
      <c r="AC733" s="78">
        <f>IF(IFERROR(SEARCH("57f",L733),99)=99,IF(IFERROR(SEARCH("57(f)",P733),99)=99,0,Scoring!$E$20),Scoring!$E$20)</f>
        <v>0</v>
      </c>
      <c r="AD733" s="78">
        <f>IF(IFERROR(SEARCH("CAT1",T733),99)=99,IF(IFERROR(SEARCH("CAT2",T733),99)=99,IF(IFERROR(SEARCH("CAT3",T733),99)=99,IF(IFERROR(SEARCH("concluded to be endocrine",K733),99)=99,IF(IFERROR(SEARCH("categorised as endocrine",K733),99)=99,IF(IFERROR(SEARCH("endocrine disrupting",P733),99)=99,IF(IFERROR(SEARCH("endocrine disrupting",K733),99)=99,IF(IFERROR(SEARCH("suspected endocrine",S733),99)=99,IF(IFERROR(SEARCH("potential endocrine",S733),99)=99,0,Scoring!$E$25),Scoring!$E$25),Scoring!$E$24),Scoring!$E$24),Scoring!$E$24),Scoring!$E$24),Scoring!$E$23),Scoring!$E$22),Scoring!$E$21)</f>
        <v>0</v>
      </c>
      <c r="AE733" s="78">
        <f>IF(IFERROR(SEARCH("suspected sensitiser",S733),99)=99,IF(IFERROR(SEARCH("sensitiser",S733),99)=99,IF(IFERROR(SEARCH("other hazard based concern",S733),99)=99,0,Scoring!$E$28),Scoring!$E$26),Scoring!$E$27)</f>
        <v>0</v>
      </c>
      <c r="AF733" s="78">
        <f>IF(IFERROR(M733,1)=1,IF(IFERROR(N733,1)=1,IF(IFERROR(O733,1)=1,IF(IFERROR(Q733,1)=1,IF(IFERROR(R733,1)=1,IF(IFERROR(T733,1)=1,IF(IFERROR(K733,1)=1,IF(IFERROR(P733,1)=1,IF(IFERROR(S733,1)=1,Scoring!$E$29,0),0),0),0),0),0),0),0),0)</f>
        <v>0</v>
      </c>
      <c r="AG733" s="78">
        <f t="shared" si="56"/>
        <v>3</v>
      </c>
      <c r="AI733" s="93"/>
      <c r="AJ733" s="94"/>
      <c r="AK733" s="76"/>
      <c r="AL733" s="75"/>
      <c r="AN733" s="79"/>
      <c r="AO733" s="79"/>
      <c r="AP733" s="79"/>
      <c r="AQ733" s="79"/>
      <c r="AR733" s="79"/>
      <c r="AS733" s="78"/>
      <c r="AU733" s="79">
        <f>IF(IFERROR(F733,99)=99,IF(IFERROR(G733,99)=99,IF(IFERROR(H733,99)=99,IF(IFERROR(I733,99)=99,IF(IFERROR(E733,99)=99,IF(IFERROR(J733,99)=99,0,Scoring!$B$7),Scoring!$B$3),Scoring!$B$2),Scoring!$B$6),Scoring!$B$5),Scoring!$B$4)</f>
        <v>0.3</v>
      </c>
      <c r="AV733" s="78">
        <f t="shared" si="57"/>
        <v>0.89999999999999991</v>
      </c>
      <c r="AW733" s="78"/>
      <c r="AX733" s="66"/>
      <c r="AY733" s="78"/>
      <c r="AZ733" s="76"/>
      <c r="BA733" s="76"/>
      <c r="BB733" s="76"/>
    </row>
    <row r="734" spans="1:54" x14ac:dyDescent="0.25">
      <c r="A734" s="77" t="s">
        <v>7663</v>
      </c>
      <c r="B734" s="76" t="str">
        <f t="shared" si="58"/>
        <v>295-302-4</v>
      </c>
      <c r="C734" s="77" t="s">
        <v>2610</v>
      </c>
      <c r="D734" s="77" t="s">
        <v>2611</v>
      </c>
      <c r="E734" s="76" t="str">
        <f>IF(C734="-",IF(A734="-",VLOOKUP(D734,'sin-list 180320_update'!$C$2:$C$835,1,FALSE),VLOOKUP(A734,'sin-list 180320_update'!$A$2:$A$835,1,FALSE)),VLOOKUP(C734,'sin-list 180320_update'!$B$2:$B$835,1,FALSE))</f>
        <v>295-302-4</v>
      </c>
      <c r="F734" s="76" t="e">
        <f>IF($C734="-",IF($A734="-",VLOOKUP($D734,'REACH Bilaga XVII_update'!$A$5:$A$131,1,FALSE),VLOOKUP($A734,'REACH Bilaga XVII_update'!$C$5:$C$131,1,FALSE)),VLOOKUP($C734,'REACH Bilaga XVII_update'!$B$5:$B$131,1,FALSE))</f>
        <v>#N/A</v>
      </c>
      <c r="G734" s="76" t="e">
        <f>IF($C734="-",IF($A734="-",VLOOKUP($D734,' REACH Bilaga 59_update'!$A$5:$A$210,1,FALSE),VLOOKUP($A734,' REACH Bilaga 59_update'!$D$5:$D$210,1,FALSE)),VLOOKUP($C734,' REACH Bilaga 59_update'!$C$5:$C$210,1,FALSE))</f>
        <v>#N/A</v>
      </c>
      <c r="H734" s="76" t="e">
        <f>IF($C734="-",IF($A734="-",VLOOKUP($D734,'REACH Bilaga XIV_update'!$A$5:$A$110,1,FALSE),VLOOKUP($A734,'REACH Bilaga XIV_update'!$D$5:$D$110,1,FALSE)),VLOOKUP($C734,'REACH Bilaga XIV_update'!$C$5:$C$110,1,FALSE))</f>
        <v>#N/A</v>
      </c>
      <c r="I734" s="76" t="e">
        <f>IF($C734="-",IF($A734="-",VLOOKUP($D734,CoRAP_update!$A$5:$A$376,1,FALSE),VLOOKUP($A734,CoRAP_update!$D$5:$D$376,1,FALSE)),VLOOKUP($C734,CoRAP_update!$C$5:$C$376,1,FALSE))</f>
        <v>#N/A</v>
      </c>
      <c r="J734" s="76" t="e">
        <f>IF($C734="-",IF($A734="-",VLOOKUP($D734,EDC_update!$C$2:$C$450,1,FALSE),VLOOKUP($A734,EDC_update!$B$2:$B$450,1,FALSE)),VLOOKUP($C734,EDC_update!$L$2:$L$450,1,FALSE))</f>
        <v>#N/A</v>
      </c>
      <c r="K734" s="76" t="str">
        <f>IF($C734="-",IF($A734="-",IF(VLOOKUP($D734,'sin-list 180320_update'!$C$2:$S$835,3,FALSE)="",NA(),VLOOKUP($D734,'sin-list 180320_update'!$C$2:$S$835,3,FALSE)),IF(VLOOKUP($A734,'sin-list 180320_update'!$A$2:$S$835,5,FALSE)="",NA(),VLOOKUP($A734,'sin-list 180320_update'!$A$2:$S$835,5,FALSE))),IF(VLOOKUP($C734,'sin-list 180320_update'!$B$2:$S$835,4,FALSE)="",NA(),VLOOKUP($C734,'sin-list 180320_update'!$B$2:$S$835,4,FALSE)))</f>
        <v>Classified CMR according to Annex VI of Regulation 1272/2008. (Might not apply when contaminants are below below legal thresholds and/or full refining history is known)</v>
      </c>
      <c r="L734" s="76" t="str">
        <f>IF($C734="-",IF($A734="-",VLOOKUP($D734,'sin-list 180320_update'!$C$2:$S$835,6,FALSE),VLOOKUP($A734,'sin-list 180320_update'!$A$2:$S$835,8,FALSE)),VLOOKUP($C734,'sin-list 180320_update'!$B$2:$S$835,7,FALSE))</f>
        <v>Carc. 1B
Muta. 1B
Asp. Tox. 1</v>
      </c>
      <c r="M734" s="76" t="str">
        <f>IF($C734="-",IF($A734="-",IF(VLOOKUP($D734,'sin-list 180320_update'!$C$2:$S$835,8,FALSE)="",NA(),VLOOKUP($D734,'sin-list 180320_update'!$C$2:$S$835,8,FALSE)),IF(VLOOKUP($A734,'sin-list 180320_update'!$A$2:$S$835,10,FALSE)="",NA(),VLOOKUP($A734,'sin-list 180320_update'!$A$2:$S$835,10,FALSE))),IF(VLOOKUP($C734,'sin-list 180320_update'!$B$2:$S$835,9,FALSE)="",NA(),VLOOKUP($C734,'sin-list 180320_update'!$B$2:$S$835,9,FALSE)))</f>
        <v>H350
H340
H304</v>
      </c>
      <c r="N734" s="76" t="e">
        <f>IF($C734="-",IF($A734="-",IF(VLOOKUP($D734,'REACH Bilaga XVII_update'!$A$5:$E$131,4,FALSE)="",NA(),VLOOKUP($D734,'REACH Bilaga XVII_update'!$A$5:$E$131,4,FALSE)),IF(VLOOKUP($A734,'REACH Bilaga XVII_update'!$C$5:$D$131,2,FALSE)="",NA(),VLOOKUP($A734,'REACH Bilaga XVII_update'!$C$5:$D$131,2,FALSE))),IF(VLOOKUP($C734,'REACH Bilaga XVII_update'!$B$5:$D$131,3,FALSE)="",NA(),VLOOKUP($C734,'REACH Bilaga XVII_update'!$B$5:$D$131,3,FALSE)))</f>
        <v>#N/A</v>
      </c>
      <c r="O734" s="76" t="e">
        <f>IF($C734="-",IF($A734="-",IF(VLOOKUP($D734,' REACH Bilaga 59_update'!$A$5:$E$210,5,FALSE)="",NA(),VLOOKUP($D734,' REACH Bilaga 59_update'!$A$5:$E$210,5,FALSE)),IF(VLOOKUP($A734,' REACH Bilaga 59_update'!$D$5:$E$210,2,FALSE)="",NA(),VLOOKUP($A734,' REACH Bilaga 59_update'!$D$5:$E$210,2,FALSE))),IF(VLOOKUP($C734,' REACH Bilaga 59_update'!$C$5:$E$210,3,FALSE)="",NA(),VLOOKUP($C734,' REACH Bilaga 59_update'!$C$5:$E$210,3,FALSE)))</f>
        <v>#N/A</v>
      </c>
      <c r="P734" s="76" t="e">
        <f>IF(C734="-",IF(A734="-",IFERROR(VLOOKUP($D734,' REACH Bilaga 59_update'!$A$5:$F$210,MATCH(Sammanfattning!P$1,' REACH Bilaga 59_update'!$A$4:$F$4,0),FALSE),VLOOKUP($D734,'REACH Bilaga XIV_update'!$A$4:$H$110,MATCH(Sammanfattning!P$1,'REACH Bilaga XIV_update'!$A$4:$H$4,0),FALSE)),IFERROR(VLOOKUP($A734,' REACH Bilaga 59_update'!$D$5:$F$210,MATCH(Sammanfattning!P$1,' REACH Bilaga 59_update'!$D$4:$F$4,0),FALSE),VLOOKUP($A734,'REACH Bilaga XIV_update'!$D$4:$H$110,MATCH(Sammanfattning!P$1,'REACH Bilaga XIV_update'!$D$4:$H$4,0),FALSE))),IFERROR(VLOOKUP($C734,' REACH Bilaga 59_update'!$C$5:$F$210,MATCH(Sammanfattning!P$1,' REACH Bilaga 59_update'!$C$4:$F$4,0),FALSE),VLOOKUP($C734,'REACH Bilaga XIV_update'!$C$4:$H$110,MATCH(Sammanfattning!P$1,'REACH Bilaga XIV_update'!$C$4:$H$4,0),FALSE)))</f>
        <v>#N/A</v>
      </c>
      <c r="Q734" s="76" t="e">
        <f>IF($C734="-",IF($A734="-",IF(VLOOKUP($D734,'REACH Bilaga XIV_update'!$A$5:$I$110,9,FALSE)="",NA(),VLOOKUP($D734,'REACH Bilaga XIV_update'!$A$5:$I$110,9,FALSE)),IF(VLOOKUP($A734,'REACH Bilaga XIV_update'!$D$5:$I$110,6,FALSE)="",NA(),VLOOKUP($A734,'REACH Bilaga XIV_update'!$D$5:$I$110,6,FALSE))),IF(VLOOKUP($C734,'REACH Bilaga XIV_update'!$C$5:$I$110,7,FALSE)="",NA(),VLOOKUP($C734,'REACH Bilaga XIV_update'!$C$5:$I$110,7,FALSE)))</f>
        <v>#N/A</v>
      </c>
      <c r="R734" s="76" t="e">
        <f>IF($C734="-",IF($A734="-",IF(VLOOKUP($D734,CoRAP_update!$A$5:$O$376,15,FALSE)="",NA(),VLOOKUP($D734,CoRAP_update!$A$5:$O$376,15,FALSE)),IF(VLOOKUP($A734,CoRAP_update!$D$5:$O$376,12,FALSE)="",NA(),VLOOKUP($A734,CoRAP_update!$D$5:$O$376,12,FALSE))),IF(VLOOKUP($C734,CoRAP_update!$C$5:$O$376,13,FALSE)="",NA(),VLOOKUP($C734,CoRAP_update!$C$5:$O$376,13,FALSE)))</f>
        <v>#N/A</v>
      </c>
      <c r="S734" s="144" t="e">
        <f>IF($C734="-",IF($A734="-",VLOOKUP($D734,CoRAP_update!$A$5:$J$376,MATCH(Sammanfattning!S$1,CoRAP_update!$A$4:$J$4,0),FALSE),VLOOKUP($A734,CoRAP_update!$D$5:$J$376,MATCH(Sammanfattning!S$1,CoRAP_update!$D$4:$J$4,0),FALSE)),VLOOKUP($C734,CoRAP_update!$C$5:$J$376,MATCH(Sammanfattning!S$1,CoRAP_update!$C$4:$J$4,0),FALSE))</f>
        <v>#N/A</v>
      </c>
      <c r="T734" s="76" t="e">
        <f>IF($A734="-",VLOOKUP($D734,EDC_update!$C$2:$F$450,4,FALSE),VLOOKUP($A734,EDC_update!$B$2:$F$450,5,FALSE))</f>
        <v>#N/A</v>
      </c>
      <c r="V734" s="78">
        <f>IF(IFERROR(SEARCH("PBT",P734),99)=99,IF(IFERROR(SEARCH("suspected PBT",S734),99)=99,IF(IFERROR(SEARCH("concluded to be PBT",K734),99)=99,IF(IFERROR(SEARCH("PBT",S734),99)=99,IF(IFERROR(SEARCH("PBT cand",L734),99)=99,IF(IFERROR(SEARCH("PBT",L734),99)=99,IF(IFERROR(SEARCH("persistent, bioackumulative and toxic properties",K734),99)=99,0,Scoring!$E$3),Scoring!$E$3),Scoring!$E$7),Scoring!$E$3),Scoring!$E$5),Scoring!$E$6),Scoring!$E$3)</f>
        <v>0</v>
      </c>
      <c r="W734" s="78">
        <f>IF(IFERROR(SEARCH("vPvB",P734),99)=99,IF(IFERROR(SEARCH("suspected pbt/vPvB",S734),99)=99,IF(IFERROR(SEARCH("vPvB",S734),99)=99,IF(IFERROR(SEARCH("concluded to be a vPvB",S734),99)=99,IF(IFERROR(SEARCH("identified as vPvB",K734),99)=99,IF(IFERROR(SEARCH("concluded to be a vPvB",K734),99)=99,IF(IFERROR(SEARCH("concluded to be both pbt and vPvB",S734),99)=99,IF(IFERROR(SEARCH("concluded to be both pbt and vPvB",K734),99)=99,0,Scoring!$E$5),Scoring!$E$5),Scoring!$E$5),Scoring!$E$5),Scoring!$E$5),Scoring!$E$4),Scoring!$E$6),Scoring!$E$4)</f>
        <v>0</v>
      </c>
      <c r="X734" s="78">
        <f>IF(IFERROR(SEARCH("H410",N734),99)=99,IF(IFERROR(SEARCH("H410",O734),99)=99,IF(IFERROR(SEARCH("H410",Q734),99)=99,IF(IFERROR(SEARCH("H410",M734),99)=99,IF(IFERROR(SEARCH("H410",R734),99)=99,IF(IFERROR(SEARCH("H411",N734),99)=99,IF(IFERROR(SEARCH("H411",O734),99)=99,IF(IFERROR(SEARCH("H411",Q734),99)=99,IF(IFERROR(SEARCH("H411",M734),99)=99,IF(IFERROR(SEARCH("H411",R734),99)=99,IF(IFERROR(SEARCH("H413",N734),99)=99,IF(IFERROR(SEARCH("H413",O734),99)=99,IF(IFERROR(SEARCH("H413",Q734),99)=99,IF(IFERROR(SEARCH("H413",M734),99)=99,IF(IFERROR(SEARCH("H413",R734),99)=99,IF(IFERROR(SEARCH("H412",N734),99)=99,IF(IFERROR(SEARCH("H412",O734),99)=99,IF(IFERROR(SEARCH("H412",Q734),99)=99,IF(IFERROR(SEARCH("H412",M734),99)=99,IF(IFERROR(SEARCH("H412",R734),99)=99,0,Scoring!$E$2),Scoring!$E$2),Scoring!$E$2),Scoring!$E$2),Scoring!$E$2),Scoring!$E$2),Scoring!$E$2),Scoring!$E$2),Scoring!$E$2),Scoring!$E$2),Scoring!$E$2),Scoring!$E$2),Scoring!$E$2),Scoring!$E$2),Scoring!$E$2),Scoring!$E$2),Scoring!$E$2),Scoring!$E$2),Scoring!$E$2),Scoring!$E$2)</f>
        <v>0</v>
      </c>
      <c r="Y734" s="78">
        <f>IF(IFERROR(SEARCH("CMR",K734),99)=99,IF(IFERROR(SEARCH("Suspected CMR",S734),99)=99,IF(IFERROR(SEARCH("CMR",S734),99)=99,0,Scoring!$E$8),Scoring!$E$9),Scoring!$E$8)</f>
        <v>3</v>
      </c>
      <c r="Z734" s="78">
        <f>IF(IFERROR(SEARCH("H350",N734),99)=99,IF(IFERROR(SEARCH("H350",O734),99)=99,IF(IFERROR(SEARCH("H350",Q734),99)=99,IF(IFERROR(SEARCH("H350",M734),99)=99,IF(IFERROR(SEARCH("H350",R734),99)=99,IF(IFERROR(SEARCH("H351",N734),99)=99,IF(IFERROR(SEARCH("H351",O734),99)=99,IF(IFERROR(SEARCH("H351",Q734),99)=99,IF(IFERROR(SEARCH("H351",M734),99)=99,IF(IFERROR(SEARCH("H351",R734),99)=99,IF(IFERROR(SEARCH("carcinogenic",P734),99)=99,IF(IFERROR(SEARCH("suspected carcinogenic",S734),99)=99,0,Scoring!$E$12),Scoring!$E$11),Scoring!$E$10),Scoring!$E$10),Scoring!$E$10),Scoring!$E$10),Scoring!$E$10),Scoring!$E$10),Scoring!$E$10),Scoring!$E$10),Scoring!$E$10),Scoring!$E$10)</f>
        <v>1</v>
      </c>
      <c r="AA734" s="78">
        <f>IF(IFERROR(SEARCH("H340",N734),99)=99,IF(IFERROR(SEARCH("H340",O734),99)=99,IF(IFERROR(SEARCH("H340",Q734),99)=99,IF(IFERROR(SEARCH("H340",M734),99)=99,IF(IFERROR(SEARCH("H340",R734),99)=99,IF(IFERROR(SEARCH("H341",N734),99)=99,IF(IFERROR(SEARCH("H341",O734),99)=99,IF(IFERROR(SEARCH("H341",Q734),99)=99,IF(IFERROR(SEARCH("H341",M734),99)=99,IF(IFERROR(SEARCH("H341",R734),99)=99,IF(IFERROR(SEARCH("mutagenic",P734),99)=99,IF(IFERROR(SEARCH("suspected mutagenic",S734),99)=99,0,Scoring!$E$15),Scoring!$E$14),Scoring!$E$13),Scoring!$E$13),Scoring!$E$13),Scoring!$E$13),Scoring!$E$13),Scoring!$E$13),Scoring!$E$13),Scoring!$E$13),Scoring!$E$13),Scoring!$E$13)</f>
        <v>1</v>
      </c>
      <c r="AB734" s="78">
        <f>IF(IFERROR(SEARCH("H360",N734),99)=99,IF(IFERROR(SEARCH("H360",O734),99)=99,IF(IFERROR(SEARCH("H360",Q734),99)=99,IF(IFERROR(SEARCH("H360",M734),99)=99,IF(IFERROR(SEARCH("H360",R734),99)=99,IF(IFERROR(SEARCH("H361",N734),99)=99,IF(IFERROR(SEARCH("H361",O734),99)=99,IF(IFERROR(SEARCH("H361",Q734),99)=99,IF(IFERROR(SEARCH("H361",M734),99)=99,IF(IFERROR(SEARCH("H361",R734),99)=99,IF(IFERROR(SEARCH("reproduction",P734),99)=99,IF(IFERROR(SEARCH("suspected reprotoxic",S734),99)=99,IF(IFERROR(SEARCH("reprotoxic",S734),99)=99,IF(IFERROR(SEARCH("reprotoxic",K734),99)=99,0,Scoring!$E$18),Scoring!$E$18),Scoring!$E$19),Scoring!$E$17),Scoring!$E$16),Scoring!$E$16),Scoring!$E$16),Scoring!$E$16),Scoring!$E$16),Scoring!$E$16),Scoring!$E$16),Scoring!$E$16),Scoring!$E$16),Scoring!$E$16)</f>
        <v>0</v>
      </c>
      <c r="AC734" s="78">
        <f>IF(IFERROR(SEARCH("57f",L734),99)=99,IF(IFERROR(SEARCH("57(f)",P734),99)=99,0,Scoring!$E$20),Scoring!$E$20)</f>
        <v>0</v>
      </c>
      <c r="AD734" s="78">
        <f>IF(IFERROR(SEARCH("CAT1",T734),99)=99,IF(IFERROR(SEARCH("CAT2",T734),99)=99,IF(IFERROR(SEARCH("CAT3",T734),99)=99,IF(IFERROR(SEARCH("concluded to be endocrine",K734),99)=99,IF(IFERROR(SEARCH("categorised as endocrine",K734),99)=99,IF(IFERROR(SEARCH("endocrine disrupting",P734),99)=99,IF(IFERROR(SEARCH("endocrine disrupting",K734),99)=99,IF(IFERROR(SEARCH("suspected endocrine",S734),99)=99,IF(IFERROR(SEARCH("potential endocrine",S734),99)=99,0,Scoring!$E$25),Scoring!$E$25),Scoring!$E$24),Scoring!$E$24),Scoring!$E$24),Scoring!$E$24),Scoring!$E$23),Scoring!$E$22),Scoring!$E$21)</f>
        <v>0</v>
      </c>
      <c r="AE734" s="78">
        <f>IF(IFERROR(SEARCH("suspected sensitiser",S734),99)=99,IF(IFERROR(SEARCH("sensitiser",S734),99)=99,IF(IFERROR(SEARCH("other hazard based concern",S734),99)=99,0,Scoring!$E$28),Scoring!$E$26),Scoring!$E$27)</f>
        <v>0</v>
      </c>
      <c r="AF734" s="78">
        <f>IF(IFERROR(M734,1)=1,IF(IFERROR(N734,1)=1,IF(IFERROR(O734,1)=1,IF(IFERROR(Q734,1)=1,IF(IFERROR(R734,1)=1,IF(IFERROR(T734,1)=1,IF(IFERROR(K734,1)=1,IF(IFERROR(P734,1)=1,IF(IFERROR(S734,1)=1,Scoring!$E$29,0),0),0),0),0),0),0),0),0)</f>
        <v>0</v>
      </c>
      <c r="AG734" s="78">
        <f t="shared" si="56"/>
        <v>3</v>
      </c>
      <c r="AI734" s="93"/>
      <c r="AJ734" s="94"/>
      <c r="AK734" s="76"/>
      <c r="AL734" s="75"/>
      <c r="AN734" s="79"/>
      <c r="AO734" s="79"/>
      <c r="AP734" s="79"/>
      <c r="AQ734" s="79"/>
      <c r="AR734" s="79"/>
      <c r="AS734" s="78"/>
      <c r="AU734" s="79">
        <f>IF(IFERROR(F734,99)=99,IF(IFERROR(G734,99)=99,IF(IFERROR(H734,99)=99,IF(IFERROR(I734,99)=99,IF(IFERROR(E734,99)=99,IF(IFERROR(J734,99)=99,0,Scoring!$B$7),Scoring!$B$3),Scoring!$B$2),Scoring!$B$6),Scoring!$B$5),Scoring!$B$4)</f>
        <v>0.3</v>
      </c>
      <c r="AV734" s="78">
        <f t="shared" si="57"/>
        <v>0.89999999999999991</v>
      </c>
      <c r="AW734" s="78"/>
      <c r="AX734" s="66"/>
      <c r="AY734" s="78"/>
      <c r="AZ734" s="76"/>
      <c r="BA734" s="76"/>
      <c r="BB734" s="76"/>
    </row>
    <row r="735" spans="1:54" x14ac:dyDescent="0.25">
      <c r="A735" s="77" t="s">
        <v>7664</v>
      </c>
      <c r="B735" s="76" t="str">
        <f t="shared" si="58"/>
        <v>295-311-3</v>
      </c>
      <c r="C735" s="77" t="s">
        <v>2612</v>
      </c>
      <c r="D735" s="77" t="s">
        <v>2613</v>
      </c>
      <c r="E735" s="76" t="str">
        <f>IF(C735="-",IF(A735="-",VLOOKUP(D735,'sin-list 180320_update'!$C$2:$C$835,1,FALSE),VLOOKUP(A735,'sin-list 180320_update'!$A$2:$A$835,1,FALSE)),VLOOKUP(C735,'sin-list 180320_update'!$B$2:$B$835,1,FALSE))</f>
        <v>295-311-3</v>
      </c>
      <c r="F735" s="76" t="e">
        <f>IF($C735="-",IF($A735="-",VLOOKUP($D735,'REACH Bilaga XVII_update'!$A$5:$A$131,1,FALSE),VLOOKUP($A735,'REACH Bilaga XVII_update'!$C$5:$C$131,1,FALSE)),VLOOKUP($C735,'REACH Bilaga XVII_update'!$B$5:$B$131,1,FALSE))</f>
        <v>#N/A</v>
      </c>
      <c r="G735" s="76" t="e">
        <f>IF($C735="-",IF($A735="-",VLOOKUP($D735,' REACH Bilaga 59_update'!$A$5:$A$210,1,FALSE),VLOOKUP($A735,' REACH Bilaga 59_update'!$D$5:$D$210,1,FALSE)),VLOOKUP($C735,' REACH Bilaga 59_update'!$C$5:$C$210,1,FALSE))</f>
        <v>#N/A</v>
      </c>
      <c r="H735" s="76" t="e">
        <f>IF($C735="-",IF($A735="-",VLOOKUP($D735,'REACH Bilaga XIV_update'!$A$5:$A$110,1,FALSE),VLOOKUP($A735,'REACH Bilaga XIV_update'!$D$5:$D$110,1,FALSE)),VLOOKUP($C735,'REACH Bilaga XIV_update'!$C$5:$C$110,1,FALSE))</f>
        <v>#N/A</v>
      </c>
      <c r="I735" s="76" t="e">
        <f>IF($C735="-",IF($A735="-",VLOOKUP($D735,CoRAP_update!$A$5:$A$376,1,FALSE),VLOOKUP($A735,CoRAP_update!$D$5:$D$376,1,FALSE)),VLOOKUP($C735,CoRAP_update!$C$5:$C$376,1,FALSE))</f>
        <v>#N/A</v>
      </c>
      <c r="J735" s="76" t="e">
        <f>IF($C735="-",IF($A735="-",VLOOKUP($D735,EDC_update!$C$2:$C$450,1,FALSE),VLOOKUP($A735,EDC_update!$B$2:$B$450,1,FALSE)),VLOOKUP($C735,EDC_update!$L$2:$L$450,1,FALSE))</f>
        <v>#N/A</v>
      </c>
      <c r="K735" s="76" t="str">
        <f>IF($C735="-",IF($A735="-",IF(VLOOKUP($D735,'sin-list 180320_update'!$C$2:$S$835,3,FALSE)="",NA(),VLOOKUP($D735,'sin-list 180320_update'!$C$2:$S$835,3,FALSE)),IF(VLOOKUP($A735,'sin-list 180320_update'!$A$2:$S$835,5,FALSE)="",NA(),VLOOKUP($A735,'sin-list 180320_update'!$A$2:$S$835,5,FALSE))),IF(VLOOKUP($C735,'sin-list 180320_update'!$B$2:$S$835,4,FALSE)="",NA(),VLOOKUP($C735,'sin-list 180320_update'!$B$2:$S$835,4,FALSE)))</f>
        <v>Classified CMR according to Annex VI of Regulation 1272/2008. (Might not apply when contaminants are below below legal thresholds and/or full refining history is known)</v>
      </c>
      <c r="L735" s="76" t="str">
        <f>IF($C735="-",IF($A735="-",VLOOKUP($D735,'sin-list 180320_update'!$C$2:$S$835,6,FALSE),VLOOKUP($A735,'sin-list 180320_update'!$A$2:$S$835,8,FALSE)),VLOOKUP($C735,'sin-list 180320_update'!$B$2:$S$835,7,FALSE))</f>
        <v>Carc. 1B
Muta. 1B
Asp. Tox. 1</v>
      </c>
      <c r="M735" s="76" t="str">
        <f>IF($C735="-",IF($A735="-",IF(VLOOKUP($D735,'sin-list 180320_update'!$C$2:$S$835,8,FALSE)="",NA(),VLOOKUP($D735,'sin-list 180320_update'!$C$2:$S$835,8,FALSE)),IF(VLOOKUP($A735,'sin-list 180320_update'!$A$2:$S$835,10,FALSE)="",NA(),VLOOKUP($A735,'sin-list 180320_update'!$A$2:$S$835,10,FALSE))),IF(VLOOKUP($C735,'sin-list 180320_update'!$B$2:$S$835,9,FALSE)="",NA(),VLOOKUP($C735,'sin-list 180320_update'!$B$2:$S$835,9,FALSE)))</f>
        <v>H350
H340
H304</v>
      </c>
      <c r="N735" s="76" t="e">
        <f>IF($C735="-",IF($A735="-",IF(VLOOKUP($D735,'REACH Bilaga XVII_update'!$A$5:$E$131,4,FALSE)="",NA(),VLOOKUP($D735,'REACH Bilaga XVII_update'!$A$5:$E$131,4,FALSE)),IF(VLOOKUP($A735,'REACH Bilaga XVII_update'!$C$5:$D$131,2,FALSE)="",NA(),VLOOKUP($A735,'REACH Bilaga XVII_update'!$C$5:$D$131,2,FALSE))),IF(VLOOKUP($C735,'REACH Bilaga XVII_update'!$B$5:$D$131,3,FALSE)="",NA(),VLOOKUP($C735,'REACH Bilaga XVII_update'!$B$5:$D$131,3,FALSE)))</f>
        <v>#N/A</v>
      </c>
      <c r="O735" s="76" t="e">
        <f>IF($C735="-",IF($A735="-",IF(VLOOKUP($D735,' REACH Bilaga 59_update'!$A$5:$E$210,5,FALSE)="",NA(),VLOOKUP($D735,' REACH Bilaga 59_update'!$A$5:$E$210,5,FALSE)),IF(VLOOKUP($A735,' REACH Bilaga 59_update'!$D$5:$E$210,2,FALSE)="",NA(),VLOOKUP($A735,' REACH Bilaga 59_update'!$D$5:$E$210,2,FALSE))),IF(VLOOKUP($C735,' REACH Bilaga 59_update'!$C$5:$E$210,3,FALSE)="",NA(),VLOOKUP($C735,' REACH Bilaga 59_update'!$C$5:$E$210,3,FALSE)))</f>
        <v>#N/A</v>
      </c>
      <c r="P735" s="76" t="e">
        <f>IF(C735="-",IF(A735="-",IFERROR(VLOOKUP($D735,' REACH Bilaga 59_update'!$A$5:$F$210,MATCH(Sammanfattning!P$1,' REACH Bilaga 59_update'!$A$4:$F$4,0),FALSE),VLOOKUP($D735,'REACH Bilaga XIV_update'!$A$4:$H$110,MATCH(Sammanfattning!P$1,'REACH Bilaga XIV_update'!$A$4:$H$4,0),FALSE)),IFERROR(VLOOKUP($A735,' REACH Bilaga 59_update'!$D$5:$F$210,MATCH(Sammanfattning!P$1,' REACH Bilaga 59_update'!$D$4:$F$4,0),FALSE),VLOOKUP($A735,'REACH Bilaga XIV_update'!$D$4:$H$110,MATCH(Sammanfattning!P$1,'REACH Bilaga XIV_update'!$D$4:$H$4,0),FALSE))),IFERROR(VLOOKUP($C735,' REACH Bilaga 59_update'!$C$5:$F$210,MATCH(Sammanfattning!P$1,' REACH Bilaga 59_update'!$C$4:$F$4,0),FALSE),VLOOKUP($C735,'REACH Bilaga XIV_update'!$C$4:$H$110,MATCH(Sammanfattning!P$1,'REACH Bilaga XIV_update'!$C$4:$H$4,0),FALSE)))</f>
        <v>#N/A</v>
      </c>
      <c r="Q735" s="76" t="e">
        <f>IF($C735="-",IF($A735="-",IF(VLOOKUP($D735,'REACH Bilaga XIV_update'!$A$5:$I$110,9,FALSE)="",NA(),VLOOKUP($D735,'REACH Bilaga XIV_update'!$A$5:$I$110,9,FALSE)),IF(VLOOKUP($A735,'REACH Bilaga XIV_update'!$D$5:$I$110,6,FALSE)="",NA(),VLOOKUP($A735,'REACH Bilaga XIV_update'!$D$5:$I$110,6,FALSE))),IF(VLOOKUP($C735,'REACH Bilaga XIV_update'!$C$5:$I$110,7,FALSE)="",NA(),VLOOKUP($C735,'REACH Bilaga XIV_update'!$C$5:$I$110,7,FALSE)))</f>
        <v>#N/A</v>
      </c>
      <c r="R735" s="76" t="e">
        <f>IF($C735="-",IF($A735="-",IF(VLOOKUP($D735,CoRAP_update!$A$5:$O$376,15,FALSE)="",NA(),VLOOKUP($D735,CoRAP_update!$A$5:$O$376,15,FALSE)),IF(VLOOKUP($A735,CoRAP_update!$D$5:$O$376,12,FALSE)="",NA(),VLOOKUP($A735,CoRAP_update!$D$5:$O$376,12,FALSE))),IF(VLOOKUP($C735,CoRAP_update!$C$5:$O$376,13,FALSE)="",NA(),VLOOKUP($C735,CoRAP_update!$C$5:$O$376,13,FALSE)))</f>
        <v>#N/A</v>
      </c>
      <c r="S735" s="144" t="e">
        <f>IF($C735="-",IF($A735="-",VLOOKUP($D735,CoRAP_update!$A$5:$J$376,MATCH(Sammanfattning!S$1,CoRAP_update!$A$4:$J$4,0),FALSE),VLOOKUP($A735,CoRAP_update!$D$5:$J$376,MATCH(Sammanfattning!S$1,CoRAP_update!$D$4:$J$4,0),FALSE)),VLOOKUP($C735,CoRAP_update!$C$5:$J$376,MATCH(Sammanfattning!S$1,CoRAP_update!$C$4:$J$4,0),FALSE))</f>
        <v>#N/A</v>
      </c>
      <c r="T735" s="76" t="e">
        <f>IF($A735="-",VLOOKUP($D735,EDC_update!$C$2:$F$450,4,FALSE),VLOOKUP($A735,EDC_update!$B$2:$F$450,5,FALSE))</f>
        <v>#N/A</v>
      </c>
      <c r="V735" s="78">
        <f>IF(IFERROR(SEARCH("PBT",P735),99)=99,IF(IFERROR(SEARCH("suspected PBT",S735),99)=99,IF(IFERROR(SEARCH("concluded to be PBT",K735),99)=99,IF(IFERROR(SEARCH("PBT",S735),99)=99,IF(IFERROR(SEARCH("PBT cand",L735),99)=99,IF(IFERROR(SEARCH("PBT",L735),99)=99,IF(IFERROR(SEARCH("persistent, bioackumulative and toxic properties",K735),99)=99,0,Scoring!$E$3),Scoring!$E$3),Scoring!$E$7),Scoring!$E$3),Scoring!$E$5),Scoring!$E$6),Scoring!$E$3)</f>
        <v>0</v>
      </c>
      <c r="W735" s="78">
        <f>IF(IFERROR(SEARCH("vPvB",P735),99)=99,IF(IFERROR(SEARCH("suspected pbt/vPvB",S735),99)=99,IF(IFERROR(SEARCH("vPvB",S735),99)=99,IF(IFERROR(SEARCH("concluded to be a vPvB",S735),99)=99,IF(IFERROR(SEARCH("identified as vPvB",K735),99)=99,IF(IFERROR(SEARCH("concluded to be a vPvB",K735),99)=99,IF(IFERROR(SEARCH("concluded to be both pbt and vPvB",S735),99)=99,IF(IFERROR(SEARCH("concluded to be both pbt and vPvB",K735),99)=99,0,Scoring!$E$5),Scoring!$E$5),Scoring!$E$5),Scoring!$E$5),Scoring!$E$5),Scoring!$E$4),Scoring!$E$6),Scoring!$E$4)</f>
        <v>0</v>
      </c>
      <c r="X735" s="78">
        <f>IF(IFERROR(SEARCH("H410",N735),99)=99,IF(IFERROR(SEARCH("H410",O735),99)=99,IF(IFERROR(SEARCH("H410",Q735),99)=99,IF(IFERROR(SEARCH("H410",M735),99)=99,IF(IFERROR(SEARCH("H410",R735),99)=99,IF(IFERROR(SEARCH("H411",N735),99)=99,IF(IFERROR(SEARCH("H411",O735),99)=99,IF(IFERROR(SEARCH("H411",Q735),99)=99,IF(IFERROR(SEARCH("H411",M735),99)=99,IF(IFERROR(SEARCH("H411",R735),99)=99,IF(IFERROR(SEARCH("H413",N735),99)=99,IF(IFERROR(SEARCH("H413",O735),99)=99,IF(IFERROR(SEARCH("H413",Q735),99)=99,IF(IFERROR(SEARCH("H413",M735),99)=99,IF(IFERROR(SEARCH("H413",R735),99)=99,IF(IFERROR(SEARCH("H412",N735),99)=99,IF(IFERROR(SEARCH("H412",O735),99)=99,IF(IFERROR(SEARCH("H412",Q735),99)=99,IF(IFERROR(SEARCH("H412",M735),99)=99,IF(IFERROR(SEARCH("H412",R735),99)=99,0,Scoring!$E$2),Scoring!$E$2),Scoring!$E$2),Scoring!$E$2),Scoring!$E$2),Scoring!$E$2),Scoring!$E$2),Scoring!$E$2),Scoring!$E$2),Scoring!$E$2),Scoring!$E$2),Scoring!$E$2),Scoring!$E$2),Scoring!$E$2),Scoring!$E$2),Scoring!$E$2),Scoring!$E$2),Scoring!$E$2),Scoring!$E$2),Scoring!$E$2)</f>
        <v>0</v>
      </c>
      <c r="Y735" s="78">
        <f>IF(IFERROR(SEARCH("CMR",K735),99)=99,IF(IFERROR(SEARCH("Suspected CMR",S735),99)=99,IF(IFERROR(SEARCH("CMR",S735),99)=99,0,Scoring!$E$8),Scoring!$E$9),Scoring!$E$8)</f>
        <v>3</v>
      </c>
      <c r="Z735" s="78">
        <f>IF(IFERROR(SEARCH("H350",N735),99)=99,IF(IFERROR(SEARCH("H350",O735),99)=99,IF(IFERROR(SEARCH("H350",Q735),99)=99,IF(IFERROR(SEARCH("H350",M735),99)=99,IF(IFERROR(SEARCH("H350",R735),99)=99,IF(IFERROR(SEARCH("H351",N735),99)=99,IF(IFERROR(SEARCH("H351",O735),99)=99,IF(IFERROR(SEARCH("H351",Q735),99)=99,IF(IFERROR(SEARCH("H351",M735),99)=99,IF(IFERROR(SEARCH("H351",R735),99)=99,IF(IFERROR(SEARCH("carcinogenic",P735),99)=99,IF(IFERROR(SEARCH("suspected carcinogenic",S735),99)=99,0,Scoring!$E$12),Scoring!$E$11),Scoring!$E$10),Scoring!$E$10),Scoring!$E$10),Scoring!$E$10),Scoring!$E$10),Scoring!$E$10),Scoring!$E$10),Scoring!$E$10),Scoring!$E$10),Scoring!$E$10)</f>
        <v>1</v>
      </c>
      <c r="AA735" s="78">
        <f>IF(IFERROR(SEARCH("H340",N735),99)=99,IF(IFERROR(SEARCH("H340",O735),99)=99,IF(IFERROR(SEARCH("H340",Q735),99)=99,IF(IFERROR(SEARCH("H340",M735),99)=99,IF(IFERROR(SEARCH("H340",R735),99)=99,IF(IFERROR(SEARCH("H341",N735),99)=99,IF(IFERROR(SEARCH("H341",O735),99)=99,IF(IFERROR(SEARCH("H341",Q735),99)=99,IF(IFERROR(SEARCH("H341",M735),99)=99,IF(IFERROR(SEARCH("H341",R735),99)=99,IF(IFERROR(SEARCH("mutagenic",P735),99)=99,IF(IFERROR(SEARCH("suspected mutagenic",S735),99)=99,0,Scoring!$E$15),Scoring!$E$14),Scoring!$E$13),Scoring!$E$13),Scoring!$E$13),Scoring!$E$13),Scoring!$E$13),Scoring!$E$13),Scoring!$E$13),Scoring!$E$13),Scoring!$E$13),Scoring!$E$13)</f>
        <v>1</v>
      </c>
      <c r="AB735" s="78">
        <f>IF(IFERROR(SEARCH("H360",N735),99)=99,IF(IFERROR(SEARCH("H360",O735),99)=99,IF(IFERROR(SEARCH("H360",Q735),99)=99,IF(IFERROR(SEARCH("H360",M735),99)=99,IF(IFERROR(SEARCH("H360",R735),99)=99,IF(IFERROR(SEARCH("H361",N735),99)=99,IF(IFERROR(SEARCH("H361",O735),99)=99,IF(IFERROR(SEARCH("H361",Q735),99)=99,IF(IFERROR(SEARCH("H361",M735),99)=99,IF(IFERROR(SEARCH("H361",R735),99)=99,IF(IFERROR(SEARCH("reproduction",P735),99)=99,IF(IFERROR(SEARCH("suspected reprotoxic",S735),99)=99,IF(IFERROR(SEARCH("reprotoxic",S735),99)=99,IF(IFERROR(SEARCH("reprotoxic",K735),99)=99,0,Scoring!$E$18),Scoring!$E$18),Scoring!$E$19),Scoring!$E$17),Scoring!$E$16),Scoring!$E$16),Scoring!$E$16),Scoring!$E$16),Scoring!$E$16),Scoring!$E$16),Scoring!$E$16),Scoring!$E$16),Scoring!$E$16),Scoring!$E$16)</f>
        <v>0</v>
      </c>
      <c r="AC735" s="78">
        <f>IF(IFERROR(SEARCH("57f",L735),99)=99,IF(IFERROR(SEARCH("57(f)",P735),99)=99,0,Scoring!$E$20),Scoring!$E$20)</f>
        <v>0</v>
      </c>
      <c r="AD735" s="78">
        <f>IF(IFERROR(SEARCH("CAT1",T735),99)=99,IF(IFERROR(SEARCH("CAT2",T735),99)=99,IF(IFERROR(SEARCH("CAT3",T735),99)=99,IF(IFERROR(SEARCH("concluded to be endocrine",K735),99)=99,IF(IFERROR(SEARCH("categorised as endocrine",K735),99)=99,IF(IFERROR(SEARCH("endocrine disrupting",P735),99)=99,IF(IFERROR(SEARCH("endocrine disrupting",K735),99)=99,IF(IFERROR(SEARCH("suspected endocrine",S735),99)=99,IF(IFERROR(SEARCH("potential endocrine",S735),99)=99,0,Scoring!$E$25),Scoring!$E$25),Scoring!$E$24),Scoring!$E$24),Scoring!$E$24),Scoring!$E$24),Scoring!$E$23),Scoring!$E$22),Scoring!$E$21)</f>
        <v>0</v>
      </c>
      <c r="AE735" s="78">
        <f>IF(IFERROR(SEARCH("suspected sensitiser",S735),99)=99,IF(IFERROR(SEARCH("sensitiser",S735),99)=99,IF(IFERROR(SEARCH("other hazard based concern",S735),99)=99,0,Scoring!$E$28),Scoring!$E$26),Scoring!$E$27)</f>
        <v>0</v>
      </c>
      <c r="AF735" s="78">
        <f>IF(IFERROR(M735,1)=1,IF(IFERROR(N735,1)=1,IF(IFERROR(O735,1)=1,IF(IFERROR(Q735,1)=1,IF(IFERROR(R735,1)=1,IF(IFERROR(T735,1)=1,IF(IFERROR(K735,1)=1,IF(IFERROR(P735,1)=1,IF(IFERROR(S735,1)=1,Scoring!$E$29,0),0),0),0),0),0),0),0),0)</f>
        <v>0</v>
      </c>
      <c r="AG735" s="78">
        <f t="shared" si="56"/>
        <v>3</v>
      </c>
      <c r="AI735" s="93"/>
      <c r="AJ735" s="94"/>
      <c r="AK735" s="76"/>
      <c r="AL735" s="75"/>
      <c r="AN735" s="79"/>
      <c r="AO735" s="79"/>
      <c r="AP735" s="79"/>
      <c r="AQ735" s="79"/>
      <c r="AR735" s="79"/>
      <c r="AS735" s="78"/>
      <c r="AU735" s="79">
        <f>IF(IFERROR(F735,99)=99,IF(IFERROR(G735,99)=99,IF(IFERROR(H735,99)=99,IF(IFERROR(I735,99)=99,IF(IFERROR(E735,99)=99,IF(IFERROR(J735,99)=99,0,Scoring!$B$7),Scoring!$B$3),Scoring!$B$2),Scoring!$B$6),Scoring!$B$5),Scoring!$B$4)</f>
        <v>0.3</v>
      </c>
      <c r="AV735" s="78">
        <f t="shared" si="57"/>
        <v>0.89999999999999991</v>
      </c>
      <c r="AW735" s="78"/>
      <c r="AX735" s="66"/>
      <c r="AY735" s="78"/>
      <c r="AZ735" s="76"/>
      <c r="BA735" s="76"/>
      <c r="BB735" s="76"/>
    </row>
    <row r="736" spans="1:54" x14ac:dyDescent="0.25">
      <c r="A736" s="77" t="s">
        <v>7665</v>
      </c>
      <c r="B736" s="76" t="str">
        <f t="shared" si="58"/>
        <v>295-331-2</v>
      </c>
      <c r="C736" s="77" t="s">
        <v>2614</v>
      </c>
      <c r="D736" s="77" t="s">
        <v>2615</v>
      </c>
      <c r="E736" s="76" t="str">
        <f>IF(C736="-",IF(A736="-",VLOOKUP(D736,'sin-list 180320_update'!$C$2:$C$835,1,FALSE),VLOOKUP(A736,'sin-list 180320_update'!$A$2:$A$835,1,FALSE)),VLOOKUP(C736,'sin-list 180320_update'!$B$2:$B$835,1,FALSE))</f>
        <v>295-331-2</v>
      </c>
      <c r="F736" s="76" t="e">
        <f>IF($C736="-",IF($A736="-",VLOOKUP($D736,'REACH Bilaga XVII_update'!$A$5:$A$131,1,FALSE),VLOOKUP($A736,'REACH Bilaga XVII_update'!$C$5:$C$131,1,FALSE)),VLOOKUP($C736,'REACH Bilaga XVII_update'!$B$5:$B$131,1,FALSE))</f>
        <v>#N/A</v>
      </c>
      <c r="G736" s="76" t="e">
        <f>IF($C736="-",IF($A736="-",VLOOKUP($D736,' REACH Bilaga 59_update'!$A$5:$A$210,1,FALSE),VLOOKUP($A736,' REACH Bilaga 59_update'!$D$5:$D$210,1,FALSE)),VLOOKUP($C736,' REACH Bilaga 59_update'!$C$5:$C$210,1,FALSE))</f>
        <v>#N/A</v>
      </c>
      <c r="H736" s="76" t="e">
        <f>IF($C736="-",IF($A736="-",VLOOKUP($D736,'REACH Bilaga XIV_update'!$A$5:$A$110,1,FALSE),VLOOKUP($A736,'REACH Bilaga XIV_update'!$D$5:$D$110,1,FALSE)),VLOOKUP($C736,'REACH Bilaga XIV_update'!$C$5:$C$110,1,FALSE))</f>
        <v>#N/A</v>
      </c>
      <c r="I736" s="76" t="e">
        <f>IF($C736="-",IF($A736="-",VLOOKUP($D736,CoRAP_update!$A$5:$A$376,1,FALSE),VLOOKUP($A736,CoRAP_update!$D$5:$D$376,1,FALSE)),VLOOKUP($C736,CoRAP_update!$C$5:$C$376,1,FALSE))</f>
        <v>#N/A</v>
      </c>
      <c r="J736" s="76" t="e">
        <f>IF($C736="-",IF($A736="-",VLOOKUP($D736,EDC_update!$C$2:$C$450,1,FALSE),VLOOKUP($A736,EDC_update!$B$2:$B$450,1,FALSE)),VLOOKUP($C736,EDC_update!$L$2:$L$450,1,FALSE))</f>
        <v>#N/A</v>
      </c>
      <c r="K736" s="76" t="str">
        <f>IF($C736="-",IF($A736="-",IF(VLOOKUP($D736,'sin-list 180320_update'!$C$2:$S$835,3,FALSE)="",NA(),VLOOKUP($D736,'sin-list 180320_update'!$C$2:$S$835,3,FALSE)),IF(VLOOKUP($A736,'sin-list 180320_update'!$A$2:$S$835,5,FALSE)="",NA(),VLOOKUP($A736,'sin-list 180320_update'!$A$2:$S$835,5,FALSE))),IF(VLOOKUP($C736,'sin-list 180320_update'!$B$2:$S$835,4,FALSE)="",NA(),VLOOKUP($C736,'sin-list 180320_update'!$B$2:$S$835,4,FALSE)))</f>
        <v>Classified CMR according to Annex VI of Regulation 1272/2008. (Might not apply when contaminants are below below legal thresholds and/or full refining history is known)</v>
      </c>
      <c r="L736" s="76" t="str">
        <f>IF($C736="-",IF($A736="-",VLOOKUP($D736,'sin-list 180320_update'!$C$2:$S$835,6,FALSE),VLOOKUP($A736,'sin-list 180320_update'!$A$2:$S$835,8,FALSE)),VLOOKUP($C736,'sin-list 180320_update'!$B$2:$S$835,7,FALSE))</f>
        <v>Carc. 1B
Muta. 1B
Asp. Tox. 1</v>
      </c>
      <c r="M736" s="76" t="str">
        <f>IF($C736="-",IF($A736="-",IF(VLOOKUP($D736,'sin-list 180320_update'!$C$2:$S$835,8,FALSE)="",NA(),VLOOKUP($D736,'sin-list 180320_update'!$C$2:$S$835,8,FALSE)),IF(VLOOKUP($A736,'sin-list 180320_update'!$A$2:$S$835,10,FALSE)="",NA(),VLOOKUP($A736,'sin-list 180320_update'!$A$2:$S$835,10,FALSE))),IF(VLOOKUP($C736,'sin-list 180320_update'!$B$2:$S$835,9,FALSE)="",NA(),VLOOKUP($C736,'sin-list 180320_update'!$B$2:$S$835,9,FALSE)))</f>
        <v>H350
H340
H304</v>
      </c>
      <c r="N736" s="76" t="e">
        <f>IF($C736="-",IF($A736="-",IF(VLOOKUP($D736,'REACH Bilaga XVII_update'!$A$5:$E$131,4,FALSE)="",NA(),VLOOKUP($D736,'REACH Bilaga XVII_update'!$A$5:$E$131,4,FALSE)),IF(VLOOKUP($A736,'REACH Bilaga XVII_update'!$C$5:$D$131,2,FALSE)="",NA(),VLOOKUP($A736,'REACH Bilaga XVII_update'!$C$5:$D$131,2,FALSE))),IF(VLOOKUP($C736,'REACH Bilaga XVII_update'!$B$5:$D$131,3,FALSE)="",NA(),VLOOKUP($C736,'REACH Bilaga XVII_update'!$B$5:$D$131,3,FALSE)))</f>
        <v>#N/A</v>
      </c>
      <c r="O736" s="76" t="e">
        <f>IF($C736="-",IF($A736="-",IF(VLOOKUP($D736,' REACH Bilaga 59_update'!$A$5:$E$210,5,FALSE)="",NA(),VLOOKUP($D736,' REACH Bilaga 59_update'!$A$5:$E$210,5,FALSE)),IF(VLOOKUP($A736,' REACH Bilaga 59_update'!$D$5:$E$210,2,FALSE)="",NA(),VLOOKUP($A736,' REACH Bilaga 59_update'!$D$5:$E$210,2,FALSE))),IF(VLOOKUP($C736,' REACH Bilaga 59_update'!$C$5:$E$210,3,FALSE)="",NA(),VLOOKUP($C736,' REACH Bilaga 59_update'!$C$5:$E$210,3,FALSE)))</f>
        <v>#N/A</v>
      </c>
      <c r="P736" s="76" t="e">
        <f>IF(C736="-",IF(A736="-",IFERROR(VLOOKUP($D736,' REACH Bilaga 59_update'!$A$5:$F$210,MATCH(Sammanfattning!P$1,' REACH Bilaga 59_update'!$A$4:$F$4,0),FALSE),VLOOKUP($D736,'REACH Bilaga XIV_update'!$A$4:$H$110,MATCH(Sammanfattning!P$1,'REACH Bilaga XIV_update'!$A$4:$H$4,0),FALSE)),IFERROR(VLOOKUP($A736,' REACH Bilaga 59_update'!$D$5:$F$210,MATCH(Sammanfattning!P$1,' REACH Bilaga 59_update'!$D$4:$F$4,0),FALSE),VLOOKUP($A736,'REACH Bilaga XIV_update'!$D$4:$H$110,MATCH(Sammanfattning!P$1,'REACH Bilaga XIV_update'!$D$4:$H$4,0),FALSE))),IFERROR(VLOOKUP($C736,' REACH Bilaga 59_update'!$C$5:$F$210,MATCH(Sammanfattning!P$1,' REACH Bilaga 59_update'!$C$4:$F$4,0),FALSE),VLOOKUP($C736,'REACH Bilaga XIV_update'!$C$4:$H$110,MATCH(Sammanfattning!P$1,'REACH Bilaga XIV_update'!$C$4:$H$4,0),FALSE)))</f>
        <v>#N/A</v>
      </c>
      <c r="Q736" s="76" t="e">
        <f>IF($C736="-",IF($A736="-",IF(VLOOKUP($D736,'REACH Bilaga XIV_update'!$A$5:$I$110,9,FALSE)="",NA(),VLOOKUP($D736,'REACH Bilaga XIV_update'!$A$5:$I$110,9,FALSE)),IF(VLOOKUP($A736,'REACH Bilaga XIV_update'!$D$5:$I$110,6,FALSE)="",NA(),VLOOKUP($A736,'REACH Bilaga XIV_update'!$D$5:$I$110,6,FALSE))),IF(VLOOKUP($C736,'REACH Bilaga XIV_update'!$C$5:$I$110,7,FALSE)="",NA(),VLOOKUP($C736,'REACH Bilaga XIV_update'!$C$5:$I$110,7,FALSE)))</f>
        <v>#N/A</v>
      </c>
      <c r="R736" s="76" t="e">
        <f>IF($C736="-",IF($A736="-",IF(VLOOKUP($D736,CoRAP_update!$A$5:$O$376,15,FALSE)="",NA(),VLOOKUP($D736,CoRAP_update!$A$5:$O$376,15,FALSE)),IF(VLOOKUP($A736,CoRAP_update!$D$5:$O$376,12,FALSE)="",NA(),VLOOKUP($A736,CoRAP_update!$D$5:$O$376,12,FALSE))),IF(VLOOKUP($C736,CoRAP_update!$C$5:$O$376,13,FALSE)="",NA(),VLOOKUP($C736,CoRAP_update!$C$5:$O$376,13,FALSE)))</f>
        <v>#N/A</v>
      </c>
      <c r="S736" s="144" t="e">
        <f>IF($C736="-",IF($A736="-",VLOOKUP($D736,CoRAP_update!$A$5:$J$376,MATCH(Sammanfattning!S$1,CoRAP_update!$A$4:$J$4,0),FALSE),VLOOKUP($A736,CoRAP_update!$D$5:$J$376,MATCH(Sammanfattning!S$1,CoRAP_update!$D$4:$J$4,0),FALSE)),VLOOKUP($C736,CoRAP_update!$C$5:$J$376,MATCH(Sammanfattning!S$1,CoRAP_update!$C$4:$J$4,0),FALSE))</f>
        <v>#N/A</v>
      </c>
      <c r="T736" s="76" t="e">
        <f>IF($A736="-",VLOOKUP($D736,EDC_update!$C$2:$F$450,4,FALSE),VLOOKUP($A736,EDC_update!$B$2:$F$450,5,FALSE))</f>
        <v>#N/A</v>
      </c>
      <c r="V736" s="78">
        <f>IF(IFERROR(SEARCH("PBT",P736),99)=99,IF(IFERROR(SEARCH("suspected PBT",S736),99)=99,IF(IFERROR(SEARCH("concluded to be PBT",K736),99)=99,IF(IFERROR(SEARCH("PBT",S736),99)=99,IF(IFERROR(SEARCH("PBT cand",L736),99)=99,IF(IFERROR(SEARCH("PBT",L736),99)=99,IF(IFERROR(SEARCH("persistent, bioackumulative and toxic properties",K736),99)=99,0,Scoring!$E$3),Scoring!$E$3),Scoring!$E$7),Scoring!$E$3),Scoring!$E$5),Scoring!$E$6),Scoring!$E$3)</f>
        <v>0</v>
      </c>
      <c r="W736" s="78">
        <f>IF(IFERROR(SEARCH("vPvB",P736),99)=99,IF(IFERROR(SEARCH("suspected pbt/vPvB",S736),99)=99,IF(IFERROR(SEARCH("vPvB",S736),99)=99,IF(IFERROR(SEARCH("concluded to be a vPvB",S736),99)=99,IF(IFERROR(SEARCH("identified as vPvB",K736),99)=99,IF(IFERROR(SEARCH("concluded to be a vPvB",K736),99)=99,IF(IFERROR(SEARCH("concluded to be both pbt and vPvB",S736),99)=99,IF(IFERROR(SEARCH("concluded to be both pbt and vPvB",K736),99)=99,0,Scoring!$E$5),Scoring!$E$5),Scoring!$E$5),Scoring!$E$5),Scoring!$E$5),Scoring!$E$4),Scoring!$E$6),Scoring!$E$4)</f>
        <v>0</v>
      </c>
      <c r="X736" s="78">
        <f>IF(IFERROR(SEARCH("H410",N736),99)=99,IF(IFERROR(SEARCH("H410",O736),99)=99,IF(IFERROR(SEARCH("H410",Q736),99)=99,IF(IFERROR(SEARCH("H410",M736),99)=99,IF(IFERROR(SEARCH("H410",R736),99)=99,IF(IFERROR(SEARCH("H411",N736),99)=99,IF(IFERROR(SEARCH("H411",O736),99)=99,IF(IFERROR(SEARCH("H411",Q736),99)=99,IF(IFERROR(SEARCH("H411",M736),99)=99,IF(IFERROR(SEARCH("H411",R736),99)=99,IF(IFERROR(SEARCH("H413",N736),99)=99,IF(IFERROR(SEARCH("H413",O736),99)=99,IF(IFERROR(SEARCH("H413",Q736),99)=99,IF(IFERROR(SEARCH("H413",M736),99)=99,IF(IFERROR(SEARCH("H413",R736),99)=99,IF(IFERROR(SEARCH("H412",N736),99)=99,IF(IFERROR(SEARCH("H412",O736),99)=99,IF(IFERROR(SEARCH("H412",Q736),99)=99,IF(IFERROR(SEARCH("H412",M736),99)=99,IF(IFERROR(SEARCH("H412",R736),99)=99,0,Scoring!$E$2),Scoring!$E$2),Scoring!$E$2),Scoring!$E$2),Scoring!$E$2),Scoring!$E$2),Scoring!$E$2),Scoring!$E$2),Scoring!$E$2),Scoring!$E$2),Scoring!$E$2),Scoring!$E$2),Scoring!$E$2),Scoring!$E$2),Scoring!$E$2),Scoring!$E$2),Scoring!$E$2),Scoring!$E$2),Scoring!$E$2),Scoring!$E$2)</f>
        <v>0</v>
      </c>
      <c r="Y736" s="78">
        <f>IF(IFERROR(SEARCH("CMR",K736),99)=99,IF(IFERROR(SEARCH("Suspected CMR",S736),99)=99,IF(IFERROR(SEARCH("CMR",S736),99)=99,0,Scoring!$E$8),Scoring!$E$9),Scoring!$E$8)</f>
        <v>3</v>
      </c>
      <c r="Z736" s="78">
        <f>IF(IFERROR(SEARCH("H350",N736),99)=99,IF(IFERROR(SEARCH("H350",O736),99)=99,IF(IFERROR(SEARCH("H350",Q736),99)=99,IF(IFERROR(SEARCH("H350",M736),99)=99,IF(IFERROR(SEARCH("H350",R736),99)=99,IF(IFERROR(SEARCH("H351",N736),99)=99,IF(IFERROR(SEARCH("H351",O736),99)=99,IF(IFERROR(SEARCH("H351",Q736),99)=99,IF(IFERROR(SEARCH("H351",M736),99)=99,IF(IFERROR(SEARCH("H351",R736),99)=99,IF(IFERROR(SEARCH("carcinogenic",P736),99)=99,IF(IFERROR(SEARCH("suspected carcinogenic",S736),99)=99,0,Scoring!$E$12),Scoring!$E$11),Scoring!$E$10),Scoring!$E$10),Scoring!$E$10),Scoring!$E$10),Scoring!$E$10),Scoring!$E$10),Scoring!$E$10),Scoring!$E$10),Scoring!$E$10),Scoring!$E$10)</f>
        <v>1</v>
      </c>
      <c r="AA736" s="78">
        <f>IF(IFERROR(SEARCH("H340",N736),99)=99,IF(IFERROR(SEARCH("H340",O736),99)=99,IF(IFERROR(SEARCH("H340",Q736),99)=99,IF(IFERROR(SEARCH("H340",M736),99)=99,IF(IFERROR(SEARCH("H340",R736),99)=99,IF(IFERROR(SEARCH("H341",N736),99)=99,IF(IFERROR(SEARCH("H341",O736),99)=99,IF(IFERROR(SEARCH("H341",Q736),99)=99,IF(IFERROR(SEARCH("H341",M736),99)=99,IF(IFERROR(SEARCH("H341",R736),99)=99,IF(IFERROR(SEARCH("mutagenic",P736),99)=99,IF(IFERROR(SEARCH("suspected mutagenic",S736),99)=99,0,Scoring!$E$15),Scoring!$E$14),Scoring!$E$13),Scoring!$E$13),Scoring!$E$13),Scoring!$E$13),Scoring!$E$13),Scoring!$E$13),Scoring!$E$13),Scoring!$E$13),Scoring!$E$13),Scoring!$E$13)</f>
        <v>1</v>
      </c>
      <c r="AB736" s="78">
        <f>IF(IFERROR(SEARCH("H360",N736),99)=99,IF(IFERROR(SEARCH("H360",O736),99)=99,IF(IFERROR(SEARCH("H360",Q736),99)=99,IF(IFERROR(SEARCH("H360",M736),99)=99,IF(IFERROR(SEARCH("H360",R736),99)=99,IF(IFERROR(SEARCH("H361",N736),99)=99,IF(IFERROR(SEARCH("H361",O736),99)=99,IF(IFERROR(SEARCH("H361",Q736),99)=99,IF(IFERROR(SEARCH("H361",M736),99)=99,IF(IFERROR(SEARCH("H361",R736),99)=99,IF(IFERROR(SEARCH("reproduction",P736),99)=99,IF(IFERROR(SEARCH("suspected reprotoxic",S736),99)=99,IF(IFERROR(SEARCH("reprotoxic",S736),99)=99,IF(IFERROR(SEARCH("reprotoxic",K736),99)=99,0,Scoring!$E$18),Scoring!$E$18),Scoring!$E$19),Scoring!$E$17),Scoring!$E$16),Scoring!$E$16),Scoring!$E$16),Scoring!$E$16),Scoring!$E$16),Scoring!$E$16),Scoring!$E$16),Scoring!$E$16),Scoring!$E$16),Scoring!$E$16)</f>
        <v>0</v>
      </c>
      <c r="AC736" s="78">
        <f>IF(IFERROR(SEARCH("57f",L736),99)=99,IF(IFERROR(SEARCH("57(f)",P736),99)=99,0,Scoring!$E$20),Scoring!$E$20)</f>
        <v>0</v>
      </c>
      <c r="AD736" s="78">
        <f>IF(IFERROR(SEARCH("CAT1",T736),99)=99,IF(IFERROR(SEARCH("CAT2",T736),99)=99,IF(IFERROR(SEARCH("CAT3",T736),99)=99,IF(IFERROR(SEARCH("concluded to be endocrine",K736),99)=99,IF(IFERROR(SEARCH("categorised as endocrine",K736),99)=99,IF(IFERROR(SEARCH("endocrine disrupting",P736),99)=99,IF(IFERROR(SEARCH("endocrine disrupting",K736),99)=99,IF(IFERROR(SEARCH("suspected endocrine",S736),99)=99,IF(IFERROR(SEARCH("potential endocrine",S736),99)=99,0,Scoring!$E$25),Scoring!$E$25),Scoring!$E$24),Scoring!$E$24),Scoring!$E$24),Scoring!$E$24),Scoring!$E$23),Scoring!$E$22),Scoring!$E$21)</f>
        <v>0</v>
      </c>
      <c r="AE736" s="78">
        <f>IF(IFERROR(SEARCH("suspected sensitiser",S736),99)=99,IF(IFERROR(SEARCH("sensitiser",S736),99)=99,IF(IFERROR(SEARCH("other hazard based concern",S736),99)=99,0,Scoring!$E$28),Scoring!$E$26),Scoring!$E$27)</f>
        <v>0</v>
      </c>
      <c r="AF736" s="78">
        <f>IF(IFERROR(M736,1)=1,IF(IFERROR(N736,1)=1,IF(IFERROR(O736,1)=1,IF(IFERROR(Q736,1)=1,IF(IFERROR(R736,1)=1,IF(IFERROR(T736,1)=1,IF(IFERROR(K736,1)=1,IF(IFERROR(P736,1)=1,IF(IFERROR(S736,1)=1,Scoring!$E$29,0),0),0),0),0),0),0),0),0)</f>
        <v>0</v>
      </c>
      <c r="AG736" s="78">
        <f t="shared" si="56"/>
        <v>3</v>
      </c>
      <c r="AI736" s="93"/>
      <c r="AJ736" s="94"/>
      <c r="AK736" s="76"/>
      <c r="AL736" s="75"/>
      <c r="AN736" s="79"/>
      <c r="AO736" s="79"/>
      <c r="AP736" s="79"/>
      <c r="AQ736" s="79"/>
      <c r="AR736" s="79"/>
      <c r="AS736" s="78"/>
      <c r="AU736" s="79">
        <f>IF(IFERROR(F736,99)=99,IF(IFERROR(G736,99)=99,IF(IFERROR(H736,99)=99,IF(IFERROR(I736,99)=99,IF(IFERROR(E736,99)=99,IF(IFERROR(J736,99)=99,0,Scoring!$B$7),Scoring!$B$3),Scoring!$B$2),Scoring!$B$6),Scoring!$B$5),Scoring!$B$4)</f>
        <v>0.3</v>
      </c>
      <c r="AV736" s="78">
        <f t="shared" si="57"/>
        <v>0.89999999999999991</v>
      </c>
      <c r="AW736" s="78"/>
      <c r="AX736" s="66"/>
      <c r="AY736" s="78"/>
      <c r="AZ736" s="76"/>
      <c r="BA736" s="76"/>
      <c r="BB736" s="76"/>
    </row>
    <row r="737" spans="1:54" x14ac:dyDescent="0.25">
      <c r="A737" s="77" t="s">
        <v>6630</v>
      </c>
      <c r="B737" s="76" t="str">
        <f t="shared" si="58"/>
        <v>295-394-6</v>
      </c>
      <c r="C737" s="77" t="s">
        <v>2616</v>
      </c>
      <c r="D737" s="77" t="s">
        <v>2617</v>
      </c>
      <c r="E737" s="76" t="str">
        <f>IF(C737="-",IF(A737="-",VLOOKUP(D737,'sin-list 180320_update'!$C$2:$C$835,1,FALSE),VLOOKUP(A737,'sin-list 180320_update'!$A$2:$A$835,1,FALSE)),VLOOKUP(C737,'sin-list 180320_update'!$B$2:$B$835,1,FALSE))</f>
        <v>295-394-6</v>
      </c>
      <c r="F737" s="76" t="e">
        <f>IF($C737="-",IF($A737="-",VLOOKUP($D737,'REACH Bilaga XVII_update'!$A$5:$A$131,1,FALSE),VLOOKUP($A737,'REACH Bilaga XVII_update'!$C$5:$C$131,1,FALSE)),VLOOKUP($C737,'REACH Bilaga XVII_update'!$B$5:$B$131,1,FALSE))</f>
        <v>#N/A</v>
      </c>
      <c r="G737" s="76" t="e">
        <f>IF($C737="-",IF($A737="-",VLOOKUP($D737,' REACH Bilaga 59_update'!$A$5:$A$210,1,FALSE),VLOOKUP($A737,' REACH Bilaga 59_update'!$D$5:$D$210,1,FALSE)),VLOOKUP($C737,' REACH Bilaga 59_update'!$C$5:$C$210,1,FALSE))</f>
        <v>#N/A</v>
      </c>
      <c r="H737" s="76" t="e">
        <f>IF($C737="-",IF($A737="-",VLOOKUP($D737,'REACH Bilaga XIV_update'!$A$5:$A$110,1,FALSE),VLOOKUP($A737,'REACH Bilaga XIV_update'!$D$5:$D$110,1,FALSE)),VLOOKUP($C737,'REACH Bilaga XIV_update'!$C$5:$C$110,1,FALSE))</f>
        <v>#N/A</v>
      </c>
      <c r="I737" s="76" t="e">
        <f>IF($C737="-",IF($A737="-",VLOOKUP($D737,CoRAP_update!$A$5:$A$376,1,FALSE),VLOOKUP($A737,CoRAP_update!$D$5:$D$376,1,FALSE)),VLOOKUP($C737,CoRAP_update!$C$5:$C$376,1,FALSE))</f>
        <v>#N/A</v>
      </c>
      <c r="J737" s="76" t="e">
        <f>IF($C737="-",IF($A737="-",VLOOKUP($D737,EDC_update!$C$2:$C$450,1,FALSE),VLOOKUP($A737,EDC_update!$B$2:$B$450,1,FALSE)),VLOOKUP($C737,EDC_update!$L$2:$L$450,1,FALSE))</f>
        <v>#N/A</v>
      </c>
      <c r="K737" s="76" t="str">
        <f>IF($C737="-",IF($A737="-",IF(VLOOKUP($D737,'sin-list 180320_update'!$C$2:$S$835,3,FALSE)="",NA(),VLOOKUP($D737,'sin-list 180320_update'!$C$2:$S$835,3,FALSE)),IF(VLOOKUP($A737,'sin-list 180320_update'!$A$2:$S$835,5,FALSE)="",NA(),VLOOKUP($A737,'sin-list 180320_update'!$A$2:$S$835,5,FALSE))),IF(VLOOKUP($C737,'sin-list 180320_update'!$B$2:$S$835,4,FALSE)="",NA(),VLOOKUP($C737,'sin-list 180320_update'!$B$2:$S$835,4,FALSE)))</f>
        <v>Classified CMR according to Annex VI of Regulation 1272/2008. (Might not apply when contaminants are below below legal thresholds and/or full refining history is known)</v>
      </c>
      <c r="L737" s="76" t="str">
        <f>IF($C737="-",IF($A737="-",VLOOKUP($D737,'sin-list 180320_update'!$C$2:$S$835,6,FALSE),VLOOKUP($A737,'sin-list 180320_update'!$A$2:$S$835,8,FALSE)),VLOOKUP($C737,'sin-list 180320_update'!$B$2:$S$835,7,FALSE))</f>
        <v>Carc. 1B</v>
      </c>
      <c r="M737" s="76" t="str">
        <f>IF($C737="-",IF($A737="-",IF(VLOOKUP($D737,'sin-list 180320_update'!$C$2:$S$835,8,FALSE)="",NA(),VLOOKUP($D737,'sin-list 180320_update'!$C$2:$S$835,8,FALSE)),IF(VLOOKUP($A737,'sin-list 180320_update'!$A$2:$S$835,10,FALSE)="",NA(),VLOOKUP($A737,'sin-list 180320_update'!$A$2:$S$835,10,FALSE))),IF(VLOOKUP($C737,'sin-list 180320_update'!$B$2:$S$835,9,FALSE)="",NA(),VLOOKUP($C737,'sin-list 180320_update'!$B$2:$S$835,9,FALSE)))</f>
        <v>H350</v>
      </c>
      <c r="N737" s="76" t="e">
        <f>IF($C737="-",IF($A737="-",IF(VLOOKUP($D737,'REACH Bilaga XVII_update'!$A$5:$E$131,4,FALSE)="",NA(),VLOOKUP($D737,'REACH Bilaga XVII_update'!$A$5:$E$131,4,FALSE)),IF(VLOOKUP($A737,'REACH Bilaga XVII_update'!$C$5:$D$131,2,FALSE)="",NA(),VLOOKUP($A737,'REACH Bilaga XVII_update'!$C$5:$D$131,2,FALSE))),IF(VLOOKUP($C737,'REACH Bilaga XVII_update'!$B$5:$D$131,3,FALSE)="",NA(),VLOOKUP($C737,'REACH Bilaga XVII_update'!$B$5:$D$131,3,FALSE)))</f>
        <v>#N/A</v>
      </c>
      <c r="O737" s="76" t="e">
        <f>IF($C737="-",IF($A737="-",IF(VLOOKUP($D737,' REACH Bilaga 59_update'!$A$5:$E$210,5,FALSE)="",NA(),VLOOKUP($D737,' REACH Bilaga 59_update'!$A$5:$E$210,5,FALSE)),IF(VLOOKUP($A737,' REACH Bilaga 59_update'!$D$5:$E$210,2,FALSE)="",NA(),VLOOKUP($A737,' REACH Bilaga 59_update'!$D$5:$E$210,2,FALSE))),IF(VLOOKUP($C737,' REACH Bilaga 59_update'!$C$5:$E$210,3,FALSE)="",NA(),VLOOKUP($C737,' REACH Bilaga 59_update'!$C$5:$E$210,3,FALSE)))</f>
        <v>#N/A</v>
      </c>
      <c r="P737" s="76" t="e">
        <f>IF(C737="-",IF(A737="-",IFERROR(VLOOKUP($D737,' REACH Bilaga 59_update'!$A$5:$F$210,MATCH(Sammanfattning!P$1,' REACH Bilaga 59_update'!$A$4:$F$4,0),FALSE),VLOOKUP($D737,'REACH Bilaga XIV_update'!$A$4:$H$110,MATCH(Sammanfattning!P$1,'REACH Bilaga XIV_update'!$A$4:$H$4,0),FALSE)),IFERROR(VLOOKUP($A737,' REACH Bilaga 59_update'!$D$5:$F$210,MATCH(Sammanfattning!P$1,' REACH Bilaga 59_update'!$D$4:$F$4,0),FALSE),VLOOKUP($A737,'REACH Bilaga XIV_update'!$D$4:$H$110,MATCH(Sammanfattning!P$1,'REACH Bilaga XIV_update'!$D$4:$H$4,0),FALSE))),IFERROR(VLOOKUP($C737,' REACH Bilaga 59_update'!$C$5:$F$210,MATCH(Sammanfattning!P$1,' REACH Bilaga 59_update'!$C$4:$F$4,0),FALSE),VLOOKUP($C737,'REACH Bilaga XIV_update'!$C$4:$H$110,MATCH(Sammanfattning!P$1,'REACH Bilaga XIV_update'!$C$4:$H$4,0),FALSE)))</f>
        <v>#N/A</v>
      </c>
      <c r="Q737" s="76" t="e">
        <f>IF($C737="-",IF($A737="-",IF(VLOOKUP($D737,'REACH Bilaga XIV_update'!$A$5:$I$110,9,FALSE)="",NA(),VLOOKUP($D737,'REACH Bilaga XIV_update'!$A$5:$I$110,9,FALSE)),IF(VLOOKUP($A737,'REACH Bilaga XIV_update'!$D$5:$I$110,6,FALSE)="",NA(),VLOOKUP($A737,'REACH Bilaga XIV_update'!$D$5:$I$110,6,FALSE))),IF(VLOOKUP($C737,'REACH Bilaga XIV_update'!$C$5:$I$110,7,FALSE)="",NA(),VLOOKUP($C737,'REACH Bilaga XIV_update'!$C$5:$I$110,7,FALSE)))</f>
        <v>#N/A</v>
      </c>
      <c r="R737" s="76" t="e">
        <f>IF($C737="-",IF($A737="-",IF(VLOOKUP($D737,CoRAP_update!$A$5:$O$376,15,FALSE)="",NA(),VLOOKUP($D737,CoRAP_update!$A$5:$O$376,15,FALSE)),IF(VLOOKUP($A737,CoRAP_update!$D$5:$O$376,12,FALSE)="",NA(),VLOOKUP($A737,CoRAP_update!$D$5:$O$376,12,FALSE))),IF(VLOOKUP($C737,CoRAP_update!$C$5:$O$376,13,FALSE)="",NA(),VLOOKUP($C737,CoRAP_update!$C$5:$O$376,13,FALSE)))</f>
        <v>#N/A</v>
      </c>
      <c r="S737" s="144" t="e">
        <f>IF($C737="-",IF($A737="-",VLOOKUP($D737,CoRAP_update!$A$5:$J$376,MATCH(Sammanfattning!S$1,CoRAP_update!$A$4:$J$4,0),FALSE),VLOOKUP($A737,CoRAP_update!$D$5:$J$376,MATCH(Sammanfattning!S$1,CoRAP_update!$D$4:$J$4,0),FALSE)),VLOOKUP($C737,CoRAP_update!$C$5:$J$376,MATCH(Sammanfattning!S$1,CoRAP_update!$C$4:$J$4,0),FALSE))</f>
        <v>#N/A</v>
      </c>
      <c r="T737" s="76" t="e">
        <f>IF($A737="-",VLOOKUP($D737,EDC_update!$C$2:$F$450,4,FALSE),VLOOKUP($A737,EDC_update!$B$2:$F$450,5,FALSE))</f>
        <v>#N/A</v>
      </c>
      <c r="V737" s="78">
        <f>IF(IFERROR(SEARCH("PBT",P737),99)=99,IF(IFERROR(SEARCH("suspected PBT",S737),99)=99,IF(IFERROR(SEARCH("concluded to be PBT",K737),99)=99,IF(IFERROR(SEARCH("PBT",S737),99)=99,IF(IFERROR(SEARCH("PBT cand",L737),99)=99,IF(IFERROR(SEARCH("PBT",L737),99)=99,IF(IFERROR(SEARCH("persistent, bioackumulative and toxic properties",K737),99)=99,0,Scoring!$E$3),Scoring!$E$3),Scoring!$E$7),Scoring!$E$3),Scoring!$E$5),Scoring!$E$6),Scoring!$E$3)</f>
        <v>0</v>
      </c>
      <c r="W737" s="78">
        <f>IF(IFERROR(SEARCH("vPvB",P737),99)=99,IF(IFERROR(SEARCH("suspected pbt/vPvB",S737),99)=99,IF(IFERROR(SEARCH("vPvB",S737),99)=99,IF(IFERROR(SEARCH("concluded to be a vPvB",S737),99)=99,IF(IFERROR(SEARCH("identified as vPvB",K737),99)=99,IF(IFERROR(SEARCH("concluded to be a vPvB",K737),99)=99,IF(IFERROR(SEARCH("concluded to be both pbt and vPvB",S737),99)=99,IF(IFERROR(SEARCH("concluded to be both pbt and vPvB",K737),99)=99,0,Scoring!$E$5),Scoring!$E$5),Scoring!$E$5),Scoring!$E$5),Scoring!$E$5),Scoring!$E$4),Scoring!$E$6),Scoring!$E$4)</f>
        <v>0</v>
      </c>
      <c r="X737" s="78">
        <f>IF(IFERROR(SEARCH("H410",N737),99)=99,IF(IFERROR(SEARCH("H410",O737),99)=99,IF(IFERROR(SEARCH("H410",Q737),99)=99,IF(IFERROR(SEARCH("H410",M737),99)=99,IF(IFERROR(SEARCH("H410",R737),99)=99,IF(IFERROR(SEARCH("H411",N737),99)=99,IF(IFERROR(SEARCH("H411",O737),99)=99,IF(IFERROR(SEARCH("H411",Q737),99)=99,IF(IFERROR(SEARCH("H411",M737),99)=99,IF(IFERROR(SEARCH("H411",R737),99)=99,IF(IFERROR(SEARCH("H413",N737),99)=99,IF(IFERROR(SEARCH("H413",O737),99)=99,IF(IFERROR(SEARCH("H413",Q737),99)=99,IF(IFERROR(SEARCH("H413",M737),99)=99,IF(IFERROR(SEARCH("H413",R737),99)=99,IF(IFERROR(SEARCH("H412",N737),99)=99,IF(IFERROR(SEARCH("H412",O737),99)=99,IF(IFERROR(SEARCH("H412",Q737),99)=99,IF(IFERROR(SEARCH("H412",M737),99)=99,IF(IFERROR(SEARCH("H412",R737),99)=99,0,Scoring!$E$2),Scoring!$E$2),Scoring!$E$2),Scoring!$E$2),Scoring!$E$2),Scoring!$E$2),Scoring!$E$2),Scoring!$E$2),Scoring!$E$2),Scoring!$E$2),Scoring!$E$2),Scoring!$E$2),Scoring!$E$2),Scoring!$E$2),Scoring!$E$2),Scoring!$E$2),Scoring!$E$2),Scoring!$E$2),Scoring!$E$2),Scoring!$E$2)</f>
        <v>0</v>
      </c>
      <c r="Y737" s="78">
        <f>IF(IFERROR(SEARCH("CMR",K737),99)=99,IF(IFERROR(SEARCH("Suspected CMR",S737),99)=99,IF(IFERROR(SEARCH("CMR",S737),99)=99,0,Scoring!$E$8),Scoring!$E$9),Scoring!$E$8)</f>
        <v>3</v>
      </c>
      <c r="Z737" s="78">
        <f>IF(IFERROR(SEARCH("H350",N737),99)=99,IF(IFERROR(SEARCH("H350",O737),99)=99,IF(IFERROR(SEARCH("H350",Q737),99)=99,IF(IFERROR(SEARCH("H350",M737),99)=99,IF(IFERROR(SEARCH("H350",R737),99)=99,IF(IFERROR(SEARCH("H351",N737),99)=99,IF(IFERROR(SEARCH("H351",O737),99)=99,IF(IFERROR(SEARCH("H351",Q737),99)=99,IF(IFERROR(SEARCH("H351",M737),99)=99,IF(IFERROR(SEARCH("H351",R737),99)=99,IF(IFERROR(SEARCH("carcinogenic",P737),99)=99,IF(IFERROR(SEARCH("suspected carcinogenic",S737),99)=99,0,Scoring!$E$12),Scoring!$E$11),Scoring!$E$10),Scoring!$E$10),Scoring!$E$10),Scoring!$E$10),Scoring!$E$10),Scoring!$E$10),Scoring!$E$10),Scoring!$E$10),Scoring!$E$10),Scoring!$E$10)</f>
        <v>1</v>
      </c>
      <c r="AA737" s="78">
        <f>IF(IFERROR(SEARCH("H340",N737),99)=99,IF(IFERROR(SEARCH("H340",O737),99)=99,IF(IFERROR(SEARCH("H340",Q737),99)=99,IF(IFERROR(SEARCH("H340",M737),99)=99,IF(IFERROR(SEARCH("H340",R737),99)=99,IF(IFERROR(SEARCH("H341",N737),99)=99,IF(IFERROR(SEARCH("H341",O737),99)=99,IF(IFERROR(SEARCH("H341",Q737),99)=99,IF(IFERROR(SEARCH("H341",M737),99)=99,IF(IFERROR(SEARCH("H341",R737),99)=99,IF(IFERROR(SEARCH("mutagenic",P737),99)=99,IF(IFERROR(SEARCH("suspected mutagenic",S737),99)=99,0,Scoring!$E$15),Scoring!$E$14),Scoring!$E$13),Scoring!$E$13),Scoring!$E$13),Scoring!$E$13),Scoring!$E$13),Scoring!$E$13),Scoring!$E$13),Scoring!$E$13),Scoring!$E$13),Scoring!$E$13)</f>
        <v>0</v>
      </c>
      <c r="AB737" s="78">
        <f>IF(IFERROR(SEARCH("H360",N737),99)=99,IF(IFERROR(SEARCH("H360",O737),99)=99,IF(IFERROR(SEARCH("H360",Q737),99)=99,IF(IFERROR(SEARCH("H360",M737),99)=99,IF(IFERROR(SEARCH("H360",R737),99)=99,IF(IFERROR(SEARCH("H361",N737),99)=99,IF(IFERROR(SEARCH("H361",O737),99)=99,IF(IFERROR(SEARCH("H361",Q737),99)=99,IF(IFERROR(SEARCH("H361",M737),99)=99,IF(IFERROR(SEARCH("H361",R737),99)=99,IF(IFERROR(SEARCH("reproduction",P737),99)=99,IF(IFERROR(SEARCH("suspected reprotoxic",S737),99)=99,IF(IFERROR(SEARCH("reprotoxic",S737),99)=99,IF(IFERROR(SEARCH("reprotoxic",K737),99)=99,0,Scoring!$E$18),Scoring!$E$18),Scoring!$E$19),Scoring!$E$17),Scoring!$E$16),Scoring!$E$16),Scoring!$E$16),Scoring!$E$16),Scoring!$E$16),Scoring!$E$16),Scoring!$E$16),Scoring!$E$16),Scoring!$E$16),Scoring!$E$16)</f>
        <v>0</v>
      </c>
      <c r="AC737" s="78">
        <f>IF(IFERROR(SEARCH("57f",L737),99)=99,IF(IFERROR(SEARCH("57(f)",P737),99)=99,0,Scoring!$E$20),Scoring!$E$20)</f>
        <v>0</v>
      </c>
      <c r="AD737" s="78">
        <f>IF(IFERROR(SEARCH("CAT1",T737),99)=99,IF(IFERROR(SEARCH("CAT2",T737),99)=99,IF(IFERROR(SEARCH("CAT3",T737),99)=99,IF(IFERROR(SEARCH("concluded to be endocrine",K737),99)=99,IF(IFERROR(SEARCH("categorised as endocrine",K737),99)=99,IF(IFERROR(SEARCH("endocrine disrupting",P737),99)=99,IF(IFERROR(SEARCH("endocrine disrupting",K737),99)=99,IF(IFERROR(SEARCH("suspected endocrine",S737),99)=99,IF(IFERROR(SEARCH("potential endocrine",S737),99)=99,0,Scoring!$E$25),Scoring!$E$25),Scoring!$E$24),Scoring!$E$24),Scoring!$E$24),Scoring!$E$24),Scoring!$E$23),Scoring!$E$22),Scoring!$E$21)</f>
        <v>0</v>
      </c>
      <c r="AE737" s="78">
        <f>IF(IFERROR(SEARCH("suspected sensitiser",S737),99)=99,IF(IFERROR(SEARCH("sensitiser",S737),99)=99,IF(IFERROR(SEARCH("other hazard based concern",S737),99)=99,0,Scoring!$E$28),Scoring!$E$26),Scoring!$E$27)</f>
        <v>0</v>
      </c>
      <c r="AF737" s="78">
        <f>IF(IFERROR(M737,1)=1,IF(IFERROR(N737,1)=1,IF(IFERROR(O737,1)=1,IF(IFERROR(Q737,1)=1,IF(IFERROR(R737,1)=1,IF(IFERROR(T737,1)=1,IF(IFERROR(K737,1)=1,IF(IFERROR(P737,1)=1,IF(IFERROR(S737,1)=1,Scoring!$E$29,0),0),0),0),0),0),0),0),0)</f>
        <v>0</v>
      </c>
      <c r="AG737" s="78">
        <f t="shared" si="56"/>
        <v>3</v>
      </c>
      <c r="AI737" s="93"/>
      <c r="AJ737" s="94"/>
      <c r="AK737" s="76"/>
      <c r="AL737" s="75"/>
      <c r="AN737" s="79"/>
      <c r="AO737" s="79"/>
      <c r="AP737" s="79"/>
      <c r="AQ737" s="79"/>
      <c r="AR737" s="79"/>
      <c r="AS737" s="78"/>
      <c r="AU737" s="79">
        <f>IF(IFERROR(F737,99)=99,IF(IFERROR(G737,99)=99,IF(IFERROR(H737,99)=99,IF(IFERROR(I737,99)=99,IF(IFERROR(E737,99)=99,IF(IFERROR(J737,99)=99,0,Scoring!$B$7),Scoring!$B$3),Scoring!$B$2),Scoring!$B$6),Scoring!$B$5),Scoring!$B$4)</f>
        <v>0.3</v>
      </c>
      <c r="AV737" s="78">
        <f t="shared" si="57"/>
        <v>0.89999999999999991</v>
      </c>
      <c r="AW737" s="78"/>
      <c r="AX737" s="66"/>
      <c r="AY737" s="78"/>
      <c r="AZ737" s="76"/>
      <c r="BA737" s="76"/>
      <c r="BB737" s="76"/>
    </row>
    <row r="738" spans="1:54" x14ac:dyDescent="0.25">
      <c r="A738" s="77" t="s">
        <v>7666</v>
      </c>
      <c r="B738" s="76" t="str">
        <f t="shared" si="58"/>
        <v>295-396-7</v>
      </c>
      <c r="C738" s="77" t="s">
        <v>2619</v>
      </c>
      <c r="D738" s="77" t="s">
        <v>2620</v>
      </c>
      <c r="E738" s="76" t="str">
        <f>IF(C738="-",IF(A738="-",VLOOKUP(D738,'sin-list 180320_update'!$C$2:$C$835,1,FALSE),VLOOKUP(A738,'sin-list 180320_update'!$A$2:$A$835,1,FALSE)),VLOOKUP(C738,'sin-list 180320_update'!$B$2:$B$835,1,FALSE))</f>
        <v>295-396-7</v>
      </c>
      <c r="F738" s="76" t="e">
        <f>IF($C738="-",IF($A738="-",VLOOKUP($D738,'REACH Bilaga XVII_update'!$A$5:$A$131,1,FALSE),VLOOKUP($A738,'REACH Bilaga XVII_update'!$C$5:$C$131,1,FALSE)),VLOOKUP($C738,'REACH Bilaga XVII_update'!$B$5:$B$131,1,FALSE))</f>
        <v>#N/A</v>
      </c>
      <c r="G738" s="76" t="e">
        <f>IF($C738="-",IF($A738="-",VLOOKUP($D738,' REACH Bilaga 59_update'!$A$5:$A$210,1,FALSE),VLOOKUP($A738,' REACH Bilaga 59_update'!$D$5:$D$210,1,FALSE)),VLOOKUP($C738,' REACH Bilaga 59_update'!$C$5:$C$210,1,FALSE))</f>
        <v>#N/A</v>
      </c>
      <c r="H738" s="76" t="e">
        <f>IF($C738="-",IF($A738="-",VLOOKUP($D738,'REACH Bilaga XIV_update'!$A$5:$A$110,1,FALSE),VLOOKUP($A738,'REACH Bilaga XIV_update'!$D$5:$D$110,1,FALSE)),VLOOKUP($C738,'REACH Bilaga XIV_update'!$C$5:$C$110,1,FALSE))</f>
        <v>#N/A</v>
      </c>
      <c r="I738" s="76" t="e">
        <f>IF($C738="-",IF($A738="-",VLOOKUP($D738,CoRAP_update!$A$5:$A$376,1,FALSE),VLOOKUP($A738,CoRAP_update!$D$5:$D$376,1,FALSE)),VLOOKUP($C738,CoRAP_update!$C$5:$C$376,1,FALSE))</f>
        <v>#N/A</v>
      </c>
      <c r="J738" s="76" t="e">
        <f>IF($C738="-",IF($A738="-",VLOOKUP($D738,EDC_update!$C$2:$C$450,1,FALSE),VLOOKUP($A738,EDC_update!$B$2:$B$450,1,FALSE)),VLOOKUP($C738,EDC_update!$L$2:$L$450,1,FALSE))</f>
        <v>#N/A</v>
      </c>
      <c r="K738" s="76" t="str">
        <f>IF($C738="-",IF($A738="-",IF(VLOOKUP($D738,'sin-list 180320_update'!$C$2:$S$835,3,FALSE)="",NA(),VLOOKUP($D738,'sin-list 180320_update'!$C$2:$S$835,3,FALSE)),IF(VLOOKUP($A738,'sin-list 180320_update'!$A$2:$S$835,5,FALSE)="",NA(),VLOOKUP($A738,'sin-list 180320_update'!$A$2:$S$835,5,FALSE))),IF(VLOOKUP($C738,'sin-list 180320_update'!$B$2:$S$835,4,FALSE)="",NA(),VLOOKUP($C738,'sin-list 180320_update'!$B$2:$S$835,4,FALSE)))</f>
        <v>Classified CMR according to Annex VI of Regulation 1272/2008</v>
      </c>
      <c r="L738" s="76" t="str">
        <f>IF($C738="-",IF($A738="-",VLOOKUP($D738,'sin-list 180320_update'!$C$2:$S$835,6,FALSE),VLOOKUP($A738,'sin-list 180320_update'!$A$2:$S$835,8,FALSE)),VLOOKUP($C738,'sin-list 180320_update'!$B$2:$S$835,7,FALSE))</f>
        <v>Carc. 1B</v>
      </c>
      <c r="M738" s="76" t="str">
        <f>IF($C738="-",IF($A738="-",IF(VLOOKUP($D738,'sin-list 180320_update'!$C$2:$S$835,8,FALSE)="",NA(),VLOOKUP($D738,'sin-list 180320_update'!$C$2:$S$835,8,FALSE)),IF(VLOOKUP($A738,'sin-list 180320_update'!$A$2:$S$835,10,FALSE)="",NA(),VLOOKUP($A738,'sin-list 180320_update'!$A$2:$S$835,10,FALSE))),IF(VLOOKUP($C738,'sin-list 180320_update'!$B$2:$S$835,9,FALSE)="",NA(),VLOOKUP($C738,'sin-list 180320_update'!$B$2:$S$835,9,FALSE)))</f>
        <v>H350</v>
      </c>
      <c r="N738" s="76" t="e">
        <f>IF($C738="-",IF($A738="-",IF(VLOOKUP($D738,'REACH Bilaga XVII_update'!$A$5:$E$131,4,FALSE)="",NA(),VLOOKUP($D738,'REACH Bilaga XVII_update'!$A$5:$E$131,4,FALSE)),IF(VLOOKUP($A738,'REACH Bilaga XVII_update'!$C$5:$D$131,2,FALSE)="",NA(),VLOOKUP($A738,'REACH Bilaga XVII_update'!$C$5:$D$131,2,FALSE))),IF(VLOOKUP($C738,'REACH Bilaga XVII_update'!$B$5:$D$131,3,FALSE)="",NA(),VLOOKUP($C738,'REACH Bilaga XVII_update'!$B$5:$D$131,3,FALSE)))</f>
        <v>#N/A</v>
      </c>
      <c r="O738" s="76" t="e">
        <f>IF($C738="-",IF($A738="-",IF(VLOOKUP($D738,' REACH Bilaga 59_update'!$A$5:$E$210,5,FALSE)="",NA(),VLOOKUP($D738,' REACH Bilaga 59_update'!$A$5:$E$210,5,FALSE)),IF(VLOOKUP($A738,' REACH Bilaga 59_update'!$D$5:$E$210,2,FALSE)="",NA(),VLOOKUP($A738,' REACH Bilaga 59_update'!$D$5:$E$210,2,FALSE))),IF(VLOOKUP($C738,' REACH Bilaga 59_update'!$C$5:$E$210,3,FALSE)="",NA(),VLOOKUP($C738,' REACH Bilaga 59_update'!$C$5:$E$210,3,FALSE)))</f>
        <v>#N/A</v>
      </c>
      <c r="P738" s="76" t="e">
        <f>IF(C738="-",IF(A738="-",IFERROR(VLOOKUP($D738,' REACH Bilaga 59_update'!$A$5:$F$210,MATCH(Sammanfattning!P$1,' REACH Bilaga 59_update'!$A$4:$F$4,0),FALSE),VLOOKUP($D738,'REACH Bilaga XIV_update'!$A$4:$H$110,MATCH(Sammanfattning!P$1,'REACH Bilaga XIV_update'!$A$4:$H$4,0),FALSE)),IFERROR(VLOOKUP($A738,' REACH Bilaga 59_update'!$D$5:$F$210,MATCH(Sammanfattning!P$1,' REACH Bilaga 59_update'!$D$4:$F$4,0),FALSE),VLOOKUP($A738,'REACH Bilaga XIV_update'!$D$4:$H$110,MATCH(Sammanfattning!P$1,'REACH Bilaga XIV_update'!$D$4:$H$4,0),FALSE))),IFERROR(VLOOKUP($C738,' REACH Bilaga 59_update'!$C$5:$F$210,MATCH(Sammanfattning!P$1,' REACH Bilaga 59_update'!$C$4:$F$4,0),FALSE),VLOOKUP($C738,'REACH Bilaga XIV_update'!$C$4:$H$110,MATCH(Sammanfattning!P$1,'REACH Bilaga XIV_update'!$C$4:$H$4,0),FALSE)))</f>
        <v>#N/A</v>
      </c>
      <c r="Q738" s="76" t="e">
        <f>IF($C738="-",IF($A738="-",IF(VLOOKUP($D738,'REACH Bilaga XIV_update'!$A$5:$I$110,9,FALSE)="",NA(),VLOOKUP($D738,'REACH Bilaga XIV_update'!$A$5:$I$110,9,FALSE)),IF(VLOOKUP($A738,'REACH Bilaga XIV_update'!$D$5:$I$110,6,FALSE)="",NA(),VLOOKUP($A738,'REACH Bilaga XIV_update'!$D$5:$I$110,6,FALSE))),IF(VLOOKUP($C738,'REACH Bilaga XIV_update'!$C$5:$I$110,7,FALSE)="",NA(),VLOOKUP($C738,'REACH Bilaga XIV_update'!$C$5:$I$110,7,FALSE)))</f>
        <v>#N/A</v>
      </c>
      <c r="R738" s="76" t="e">
        <f>IF($C738="-",IF($A738="-",IF(VLOOKUP($D738,CoRAP_update!$A$5:$O$376,15,FALSE)="",NA(),VLOOKUP($D738,CoRAP_update!$A$5:$O$376,15,FALSE)),IF(VLOOKUP($A738,CoRAP_update!$D$5:$O$376,12,FALSE)="",NA(),VLOOKUP($A738,CoRAP_update!$D$5:$O$376,12,FALSE))),IF(VLOOKUP($C738,CoRAP_update!$C$5:$O$376,13,FALSE)="",NA(),VLOOKUP($C738,CoRAP_update!$C$5:$O$376,13,FALSE)))</f>
        <v>#N/A</v>
      </c>
      <c r="S738" s="144" t="e">
        <f>IF($C738="-",IF($A738="-",VLOOKUP($D738,CoRAP_update!$A$5:$J$376,MATCH(Sammanfattning!S$1,CoRAP_update!$A$4:$J$4,0),FALSE),VLOOKUP($A738,CoRAP_update!$D$5:$J$376,MATCH(Sammanfattning!S$1,CoRAP_update!$D$4:$J$4,0),FALSE)),VLOOKUP($C738,CoRAP_update!$C$5:$J$376,MATCH(Sammanfattning!S$1,CoRAP_update!$C$4:$J$4,0),FALSE))</f>
        <v>#N/A</v>
      </c>
      <c r="T738" s="76" t="e">
        <f>IF($A738="-",VLOOKUP($D738,EDC_update!$C$2:$F$450,4,FALSE),VLOOKUP($A738,EDC_update!$B$2:$F$450,5,FALSE))</f>
        <v>#N/A</v>
      </c>
      <c r="V738" s="78">
        <f>IF(IFERROR(SEARCH("PBT",P738),99)=99,IF(IFERROR(SEARCH("suspected PBT",S738),99)=99,IF(IFERROR(SEARCH("concluded to be PBT",K738),99)=99,IF(IFERROR(SEARCH("PBT",S738),99)=99,IF(IFERROR(SEARCH("PBT cand",L738),99)=99,IF(IFERROR(SEARCH("PBT",L738),99)=99,IF(IFERROR(SEARCH("persistent, bioackumulative and toxic properties",K738),99)=99,0,Scoring!$E$3),Scoring!$E$3),Scoring!$E$7),Scoring!$E$3),Scoring!$E$5),Scoring!$E$6),Scoring!$E$3)</f>
        <v>0</v>
      </c>
      <c r="W738" s="78">
        <f>IF(IFERROR(SEARCH("vPvB",P738),99)=99,IF(IFERROR(SEARCH("suspected pbt/vPvB",S738),99)=99,IF(IFERROR(SEARCH("vPvB",S738),99)=99,IF(IFERROR(SEARCH("concluded to be a vPvB",S738),99)=99,IF(IFERROR(SEARCH("identified as vPvB",K738),99)=99,IF(IFERROR(SEARCH("concluded to be a vPvB",K738),99)=99,IF(IFERROR(SEARCH("concluded to be both pbt and vPvB",S738),99)=99,IF(IFERROR(SEARCH("concluded to be both pbt and vPvB",K738),99)=99,0,Scoring!$E$5),Scoring!$E$5),Scoring!$E$5),Scoring!$E$5),Scoring!$E$5),Scoring!$E$4),Scoring!$E$6),Scoring!$E$4)</f>
        <v>0</v>
      </c>
      <c r="X738" s="78">
        <f>IF(IFERROR(SEARCH("H410",N738),99)=99,IF(IFERROR(SEARCH("H410",O738),99)=99,IF(IFERROR(SEARCH("H410",Q738),99)=99,IF(IFERROR(SEARCH("H410",M738),99)=99,IF(IFERROR(SEARCH("H410",R738),99)=99,IF(IFERROR(SEARCH("H411",N738),99)=99,IF(IFERROR(SEARCH("H411",O738),99)=99,IF(IFERROR(SEARCH("H411",Q738),99)=99,IF(IFERROR(SEARCH("H411",M738),99)=99,IF(IFERROR(SEARCH("H411",R738),99)=99,IF(IFERROR(SEARCH("H413",N738),99)=99,IF(IFERROR(SEARCH("H413",O738),99)=99,IF(IFERROR(SEARCH("H413",Q738),99)=99,IF(IFERROR(SEARCH("H413",M738),99)=99,IF(IFERROR(SEARCH("H413",R738),99)=99,IF(IFERROR(SEARCH("H412",N738),99)=99,IF(IFERROR(SEARCH("H412",O738),99)=99,IF(IFERROR(SEARCH("H412",Q738),99)=99,IF(IFERROR(SEARCH("H412",M738),99)=99,IF(IFERROR(SEARCH("H412",R738),99)=99,0,Scoring!$E$2),Scoring!$E$2),Scoring!$E$2),Scoring!$E$2),Scoring!$E$2),Scoring!$E$2),Scoring!$E$2),Scoring!$E$2),Scoring!$E$2),Scoring!$E$2),Scoring!$E$2),Scoring!$E$2),Scoring!$E$2),Scoring!$E$2),Scoring!$E$2),Scoring!$E$2),Scoring!$E$2),Scoring!$E$2),Scoring!$E$2),Scoring!$E$2)</f>
        <v>0</v>
      </c>
      <c r="Y738" s="78">
        <f>IF(IFERROR(SEARCH("CMR",K738),99)=99,IF(IFERROR(SEARCH("Suspected CMR",S738),99)=99,IF(IFERROR(SEARCH("CMR",S738),99)=99,0,Scoring!$E$8),Scoring!$E$9),Scoring!$E$8)</f>
        <v>3</v>
      </c>
      <c r="Z738" s="78">
        <f>IF(IFERROR(SEARCH("H350",N738),99)=99,IF(IFERROR(SEARCH("H350",O738),99)=99,IF(IFERROR(SEARCH("H350",Q738),99)=99,IF(IFERROR(SEARCH("H350",M738),99)=99,IF(IFERROR(SEARCH("H350",R738),99)=99,IF(IFERROR(SEARCH("H351",N738),99)=99,IF(IFERROR(SEARCH("H351",O738),99)=99,IF(IFERROR(SEARCH("H351",Q738),99)=99,IF(IFERROR(SEARCH("H351",M738),99)=99,IF(IFERROR(SEARCH("H351",R738),99)=99,IF(IFERROR(SEARCH("carcinogenic",P738),99)=99,IF(IFERROR(SEARCH("suspected carcinogenic",S738),99)=99,0,Scoring!$E$12),Scoring!$E$11),Scoring!$E$10),Scoring!$E$10),Scoring!$E$10),Scoring!$E$10),Scoring!$E$10),Scoring!$E$10),Scoring!$E$10),Scoring!$E$10),Scoring!$E$10),Scoring!$E$10)</f>
        <v>1</v>
      </c>
      <c r="AA738" s="78">
        <f>IF(IFERROR(SEARCH("H340",N738),99)=99,IF(IFERROR(SEARCH("H340",O738),99)=99,IF(IFERROR(SEARCH("H340",Q738),99)=99,IF(IFERROR(SEARCH("H340",M738),99)=99,IF(IFERROR(SEARCH("H340",R738),99)=99,IF(IFERROR(SEARCH("H341",N738),99)=99,IF(IFERROR(SEARCH("H341",O738),99)=99,IF(IFERROR(SEARCH("H341",Q738),99)=99,IF(IFERROR(SEARCH("H341",M738),99)=99,IF(IFERROR(SEARCH("H341",R738),99)=99,IF(IFERROR(SEARCH("mutagenic",P738),99)=99,IF(IFERROR(SEARCH("suspected mutagenic",S738),99)=99,0,Scoring!$E$15),Scoring!$E$14),Scoring!$E$13),Scoring!$E$13),Scoring!$E$13),Scoring!$E$13),Scoring!$E$13),Scoring!$E$13),Scoring!$E$13),Scoring!$E$13),Scoring!$E$13),Scoring!$E$13)</f>
        <v>0</v>
      </c>
      <c r="AB738" s="78">
        <f>IF(IFERROR(SEARCH("H360",N738),99)=99,IF(IFERROR(SEARCH("H360",O738),99)=99,IF(IFERROR(SEARCH("H360",Q738),99)=99,IF(IFERROR(SEARCH("H360",M738),99)=99,IF(IFERROR(SEARCH("H360",R738),99)=99,IF(IFERROR(SEARCH("H361",N738),99)=99,IF(IFERROR(SEARCH("H361",O738),99)=99,IF(IFERROR(SEARCH("H361",Q738),99)=99,IF(IFERROR(SEARCH("H361",M738),99)=99,IF(IFERROR(SEARCH("H361",R738),99)=99,IF(IFERROR(SEARCH("reproduction",P738),99)=99,IF(IFERROR(SEARCH("suspected reprotoxic",S738),99)=99,IF(IFERROR(SEARCH("reprotoxic",S738),99)=99,IF(IFERROR(SEARCH("reprotoxic",K738),99)=99,0,Scoring!$E$18),Scoring!$E$18),Scoring!$E$19),Scoring!$E$17),Scoring!$E$16),Scoring!$E$16),Scoring!$E$16),Scoring!$E$16),Scoring!$E$16),Scoring!$E$16),Scoring!$E$16),Scoring!$E$16),Scoring!$E$16),Scoring!$E$16)</f>
        <v>0</v>
      </c>
      <c r="AC738" s="78">
        <f>IF(IFERROR(SEARCH("57f",L738),99)=99,IF(IFERROR(SEARCH("57(f)",P738),99)=99,0,Scoring!$E$20),Scoring!$E$20)</f>
        <v>0</v>
      </c>
      <c r="AD738" s="78">
        <f>IF(IFERROR(SEARCH("CAT1",T738),99)=99,IF(IFERROR(SEARCH("CAT2",T738),99)=99,IF(IFERROR(SEARCH("CAT3",T738),99)=99,IF(IFERROR(SEARCH("concluded to be endocrine",K738),99)=99,IF(IFERROR(SEARCH("categorised as endocrine",K738),99)=99,IF(IFERROR(SEARCH("endocrine disrupting",P738),99)=99,IF(IFERROR(SEARCH("endocrine disrupting",K738),99)=99,IF(IFERROR(SEARCH("suspected endocrine",S738),99)=99,IF(IFERROR(SEARCH("potential endocrine",S738),99)=99,0,Scoring!$E$25),Scoring!$E$25),Scoring!$E$24),Scoring!$E$24),Scoring!$E$24),Scoring!$E$24),Scoring!$E$23),Scoring!$E$22),Scoring!$E$21)</f>
        <v>0</v>
      </c>
      <c r="AE738" s="78">
        <f>IF(IFERROR(SEARCH("suspected sensitiser",S738),99)=99,IF(IFERROR(SEARCH("sensitiser",S738),99)=99,IF(IFERROR(SEARCH("other hazard based concern",S738),99)=99,0,Scoring!$E$28),Scoring!$E$26),Scoring!$E$27)</f>
        <v>0</v>
      </c>
      <c r="AF738" s="78">
        <f>IF(IFERROR(M738,1)=1,IF(IFERROR(N738,1)=1,IF(IFERROR(O738,1)=1,IF(IFERROR(Q738,1)=1,IF(IFERROR(R738,1)=1,IF(IFERROR(T738,1)=1,IF(IFERROR(K738,1)=1,IF(IFERROR(P738,1)=1,IF(IFERROR(S738,1)=1,Scoring!$E$29,0),0),0),0),0),0),0),0),0)</f>
        <v>0</v>
      </c>
      <c r="AG738" s="78">
        <f t="shared" si="56"/>
        <v>3</v>
      </c>
      <c r="AI738" s="93"/>
      <c r="AJ738" s="94"/>
      <c r="AK738" s="76"/>
      <c r="AL738" s="75"/>
      <c r="AN738" s="79"/>
      <c r="AO738" s="79"/>
      <c r="AP738" s="79"/>
      <c r="AQ738" s="79"/>
      <c r="AR738" s="79"/>
      <c r="AS738" s="78"/>
      <c r="AU738" s="79">
        <f>IF(IFERROR(F738,99)=99,IF(IFERROR(G738,99)=99,IF(IFERROR(H738,99)=99,IF(IFERROR(I738,99)=99,IF(IFERROR(E738,99)=99,IF(IFERROR(J738,99)=99,0,Scoring!$B$7),Scoring!$B$3),Scoring!$B$2),Scoring!$B$6),Scoring!$B$5),Scoring!$B$4)</f>
        <v>0.3</v>
      </c>
      <c r="AV738" s="78">
        <f t="shared" si="57"/>
        <v>0.89999999999999991</v>
      </c>
      <c r="AW738" s="78"/>
      <c r="AX738" s="66"/>
      <c r="AY738" s="78"/>
      <c r="AZ738" s="76"/>
      <c r="BA738" s="76"/>
      <c r="BB738" s="76"/>
    </row>
    <row r="739" spans="1:54" x14ac:dyDescent="0.25">
      <c r="A739" s="77" t="s">
        <v>6631</v>
      </c>
      <c r="B739" s="76" t="str">
        <f t="shared" si="58"/>
        <v>295-405-4</v>
      </c>
      <c r="C739" s="77" t="s">
        <v>2621</v>
      </c>
      <c r="D739" s="77" t="s">
        <v>2622</v>
      </c>
      <c r="E739" s="76" t="str">
        <f>IF(C739="-",IF(A739="-",VLOOKUP(D739,'sin-list 180320_update'!$C$2:$C$835,1,FALSE),VLOOKUP(A739,'sin-list 180320_update'!$A$2:$A$835,1,FALSE)),VLOOKUP(C739,'sin-list 180320_update'!$B$2:$B$835,1,FALSE))</f>
        <v>295-405-4</v>
      </c>
      <c r="F739" s="76" t="e">
        <f>IF($C739="-",IF($A739="-",VLOOKUP($D739,'REACH Bilaga XVII_update'!$A$5:$A$131,1,FALSE),VLOOKUP($A739,'REACH Bilaga XVII_update'!$C$5:$C$131,1,FALSE)),VLOOKUP($C739,'REACH Bilaga XVII_update'!$B$5:$B$131,1,FALSE))</f>
        <v>#N/A</v>
      </c>
      <c r="G739" s="76" t="e">
        <f>IF($C739="-",IF($A739="-",VLOOKUP($D739,' REACH Bilaga 59_update'!$A$5:$A$210,1,FALSE),VLOOKUP($A739,' REACH Bilaga 59_update'!$D$5:$D$210,1,FALSE)),VLOOKUP($C739,' REACH Bilaga 59_update'!$C$5:$C$210,1,FALSE))</f>
        <v>#N/A</v>
      </c>
      <c r="H739" s="76" t="e">
        <f>IF($C739="-",IF($A739="-",VLOOKUP($D739,'REACH Bilaga XIV_update'!$A$5:$A$110,1,FALSE),VLOOKUP($A739,'REACH Bilaga XIV_update'!$D$5:$D$110,1,FALSE)),VLOOKUP($C739,'REACH Bilaga XIV_update'!$C$5:$C$110,1,FALSE))</f>
        <v>#N/A</v>
      </c>
      <c r="I739" s="76" t="e">
        <f>IF($C739="-",IF($A739="-",VLOOKUP($D739,CoRAP_update!$A$5:$A$376,1,FALSE),VLOOKUP($A739,CoRAP_update!$D$5:$D$376,1,FALSE)),VLOOKUP($C739,CoRAP_update!$C$5:$C$376,1,FALSE))</f>
        <v>#N/A</v>
      </c>
      <c r="J739" s="76" t="e">
        <f>IF($C739="-",IF($A739="-",VLOOKUP($D739,EDC_update!$C$2:$C$450,1,FALSE),VLOOKUP($A739,EDC_update!$B$2:$B$450,1,FALSE)),VLOOKUP($C739,EDC_update!$L$2:$L$450,1,FALSE))</f>
        <v>#N/A</v>
      </c>
      <c r="K739" s="76" t="str">
        <f>IF($C739="-",IF($A739="-",IF(VLOOKUP($D739,'sin-list 180320_update'!$C$2:$S$835,3,FALSE)="",NA(),VLOOKUP($D739,'sin-list 180320_update'!$C$2:$S$835,3,FALSE)),IF(VLOOKUP($A739,'sin-list 180320_update'!$A$2:$S$835,5,FALSE)="",NA(),VLOOKUP($A739,'sin-list 180320_update'!$A$2:$S$835,5,FALSE))),IF(VLOOKUP($C739,'sin-list 180320_update'!$B$2:$S$835,4,FALSE)="",NA(),VLOOKUP($C739,'sin-list 180320_update'!$B$2:$S$835,4,FALSE)))</f>
        <v>Classified CMR according to Annex VI of Regulation 1272/2008. (Might not apply when contaminants are below below legal thresholds and/or full refining history is known)</v>
      </c>
      <c r="L739" s="76" t="str">
        <f>IF($C739="-",IF($A739="-",VLOOKUP($D739,'sin-list 180320_update'!$C$2:$S$835,6,FALSE),VLOOKUP($A739,'sin-list 180320_update'!$A$2:$S$835,8,FALSE)),VLOOKUP($C739,'sin-list 180320_update'!$B$2:$S$835,7,FALSE))</f>
        <v>Press. Gas
Flam. Gas 1
Carc. 1B
Muta. 1B</v>
      </c>
      <c r="M739" s="76" t="str">
        <f>IF($C739="-",IF($A739="-",IF(VLOOKUP($D739,'sin-list 180320_update'!$C$2:$S$835,8,FALSE)="",NA(),VLOOKUP($D739,'sin-list 180320_update'!$C$2:$S$835,8,FALSE)),IF(VLOOKUP($A739,'sin-list 180320_update'!$A$2:$S$835,10,FALSE)="",NA(),VLOOKUP($A739,'sin-list 180320_update'!$A$2:$S$835,10,FALSE))),IF(VLOOKUP($C739,'sin-list 180320_update'!$B$2:$S$835,9,FALSE)="",NA(),VLOOKUP($C739,'sin-list 180320_update'!$B$2:$S$835,9,FALSE)))</f>
        <v>H220
H350
H340</v>
      </c>
      <c r="N739" s="76" t="e">
        <f>IF($C739="-",IF($A739="-",IF(VLOOKUP($D739,'REACH Bilaga XVII_update'!$A$5:$E$131,4,FALSE)="",NA(),VLOOKUP($D739,'REACH Bilaga XVII_update'!$A$5:$E$131,4,FALSE)),IF(VLOOKUP($A739,'REACH Bilaga XVII_update'!$C$5:$D$131,2,FALSE)="",NA(),VLOOKUP($A739,'REACH Bilaga XVII_update'!$C$5:$D$131,2,FALSE))),IF(VLOOKUP($C739,'REACH Bilaga XVII_update'!$B$5:$D$131,3,FALSE)="",NA(),VLOOKUP($C739,'REACH Bilaga XVII_update'!$B$5:$D$131,3,FALSE)))</f>
        <v>#N/A</v>
      </c>
      <c r="O739" s="76" t="e">
        <f>IF($C739="-",IF($A739="-",IF(VLOOKUP($D739,' REACH Bilaga 59_update'!$A$5:$E$210,5,FALSE)="",NA(),VLOOKUP($D739,' REACH Bilaga 59_update'!$A$5:$E$210,5,FALSE)),IF(VLOOKUP($A739,' REACH Bilaga 59_update'!$D$5:$E$210,2,FALSE)="",NA(),VLOOKUP($A739,' REACH Bilaga 59_update'!$D$5:$E$210,2,FALSE))),IF(VLOOKUP($C739,' REACH Bilaga 59_update'!$C$5:$E$210,3,FALSE)="",NA(),VLOOKUP($C739,' REACH Bilaga 59_update'!$C$5:$E$210,3,FALSE)))</f>
        <v>#N/A</v>
      </c>
      <c r="P739" s="76" t="e">
        <f>IF(C739="-",IF(A739="-",IFERROR(VLOOKUP($D739,' REACH Bilaga 59_update'!$A$5:$F$210,MATCH(Sammanfattning!P$1,' REACH Bilaga 59_update'!$A$4:$F$4,0),FALSE),VLOOKUP($D739,'REACH Bilaga XIV_update'!$A$4:$H$110,MATCH(Sammanfattning!P$1,'REACH Bilaga XIV_update'!$A$4:$H$4,0),FALSE)),IFERROR(VLOOKUP($A739,' REACH Bilaga 59_update'!$D$5:$F$210,MATCH(Sammanfattning!P$1,' REACH Bilaga 59_update'!$D$4:$F$4,0),FALSE),VLOOKUP($A739,'REACH Bilaga XIV_update'!$D$4:$H$110,MATCH(Sammanfattning!P$1,'REACH Bilaga XIV_update'!$D$4:$H$4,0),FALSE))),IFERROR(VLOOKUP($C739,' REACH Bilaga 59_update'!$C$5:$F$210,MATCH(Sammanfattning!P$1,' REACH Bilaga 59_update'!$C$4:$F$4,0),FALSE),VLOOKUP($C739,'REACH Bilaga XIV_update'!$C$4:$H$110,MATCH(Sammanfattning!P$1,'REACH Bilaga XIV_update'!$C$4:$H$4,0),FALSE)))</f>
        <v>#N/A</v>
      </c>
      <c r="Q739" s="76" t="e">
        <f>IF($C739="-",IF($A739="-",IF(VLOOKUP($D739,'REACH Bilaga XIV_update'!$A$5:$I$110,9,FALSE)="",NA(),VLOOKUP($D739,'REACH Bilaga XIV_update'!$A$5:$I$110,9,FALSE)),IF(VLOOKUP($A739,'REACH Bilaga XIV_update'!$D$5:$I$110,6,FALSE)="",NA(),VLOOKUP($A739,'REACH Bilaga XIV_update'!$D$5:$I$110,6,FALSE))),IF(VLOOKUP($C739,'REACH Bilaga XIV_update'!$C$5:$I$110,7,FALSE)="",NA(),VLOOKUP($C739,'REACH Bilaga XIV_update'!$C$5:$I$110,7,FALSE)))</f>
        <v>#N/A</v>
      </c>
      <c r="R739" s="76" t="e">
        <f>IF($C739="-",IF($A739="-",IF(VLOOKUP($D739,CoRAP_update!$A$5:$O$376,15,FALSE)="",NA(),VLOOKUP($D739,CoRAP_update!$A$5:$O$376,15,FALSE)),IF(VLOOKUP($A739,CoRAP_update!$D$5:$O$376,12,FALSE)="",NA(),VLOOKUP($A739,CoRAP_update!$D$5:$O$376,12,FALSE))),IF(VLOOKUP($C739,CoRAP_update!$C$5:$O$376,13,FALSE)="",NA(),VLOOKUP($C739,CoRAP_update!$C$5:$O$376,13,FALSE)))</f>
        <v>#N/A</v>
      </c>
      <c r="S739" s="144" t="e">
        <f>IF($C739="-",IF($A739="-",VLOOKUP($D739,CoRAP_update!$A$5:$J$376,MATCH(Sammanfattning!S$1,CoRAP_update!$A$4:$J$4,0),FALSE),VLOOKUP($A739,CoRAP_update!$D$5:$J$376,MATCH(Sammanfattning!S$1,CoRAP_update!$D$4:$J$4,0),FALSE)),VLOOKUP($C739,CoRAP_update!$C$5:$J$376,MATCH(Sammanfattning!S$1,CoRAP_update!$C$4:$J$4,0),FALSE))</f>
        <v>#N/A</v>
      </c>
      <c r="T739" s="76" t="e">
        <f>IF($A739="-",VLOOKUP($D739,EDC_update!$C$2:$F$450,4,FALSE),VLOOKUP($A739,EDC_update!$B$2:$F$450,5,FALSE))</f>
        <v>#N/A</v>
      </c>
      <c r="V739" s="78">
        <f>IF(IFERROR(SEARCH("PBT",P739),99)=99,IF(IFERROR(SEARCH("suspected PBT",S739),99)=99,IF(IFERROR(SEARCH("concluded to be PBT",K739),99)=99,IF(IFERROR(SEARCH("PBT",S739),99)=99,IF(IFERROR(SEARCH("PBT cand",L739),99)=99,IF(IFERROR(SEARCH("PBT",L739),99)=99,IF(IFERROR(SEARCH("persistent, bioackumulative and toxic properties",K739),99)=99,0,Scoring!$E$3),Scoring!$E$3),Scoring!$E$7),Scoring!$E$3),Scoring!$E$5),Scoring!$E$6),Scoring!$E$3)</f>
        <v>0</v>
      </c>
      <c r="W739" s="78">
        <f>IF(IFERROR(SEARCH("vPvB",P739),99)=99,IF(IFERROR(SEARCH("suspected pbt/vPvB",S739),99)=99,IF(IFERROR(SEARCH("vPvB",S739),99)=99,IF(IFERROR(SEARCH("concluded to be a vPvB",S739),99)=99,IF(IFERROR(SEARCH("identified as vPvB",K739),99)=99,IF(IFERROR(SEARCH("concluded to be a vPvB",K739),99)=99,IF(IFERROR(SEARCH("concluded to be both pbt and vPvB",S739),99)=99,IF(IFERROR(SEARCH("concluded to be both pbt and vPvB",K739),99)=99,0,Scoring!$E$5),Scoring!$E$5),Scoring!$E$5),Scoring!$E$5),Scoring!$E$5),Scoring!$E$4),Scoring!$E$6),Scoring!$E$4)</f>
        <v>0</v>
      </c>
      <c r="X739" s="78">
        <f>IF(IFERROR(SEARCH("H410",N739),99)=99,IF(IFERROR(SEARCH("H410",O739),99)=99,IF(IFERROR(SEARCH("H410",Q739),99)=99,IF(IFERROR(SEARCH("H410",M739),99)=99,IF(IFERROR(SEARCH("H410",R739),99)=99,IF(IFERROR(SEARCH("H411",N739),99)=99,IF(IFERROR(SEARCH("H411",O739),99)=99,IF(IFERROR(SEARCH("H411",Q739),99)=99,IF(IFERROR(SEARCH("H411",M739),99)=99,IF(IFERROR(SEARCH("H411",R739),99)=99,IF(IFERROR(SEARCH("H413",N739),99)=99,IF(IFERROR(SEARCH("H413",O739),99)=99,IF(IFERROR(SEARCH("H413",Q739),99)=99,IF(IFERROR(SEARCH("H413",M739),99)=99,IF(IFERROR(SEARCH("H413",R739),99)=99,IF(IFERROR(SEARCH("H412",N739),99)=99,IF(IFERROR(SEARCH("H412",O739),99)=99,IF(IFERROR(SEARCH("H412",Q739),99)=99,IF(IFERROR(SEARCH("H412",M739),99)=99,IF(IFERROR(SEARCH("H412",R739),99)=99,0,Scoring!$E$2),Scoring!$E$2),Scoring!$E$2),Scoring!$E$2),Scoring!$E$2),Scoring!$E$2),Scoring!$E$2),Scoring!$E$2),Scoring!$E$2),Scoring!$E$2),Scoring!$E$2),Scoring!$E$2),Scoring!$E$2),Scoring!$E$2),Scoring!$E$2),Scoring!$E$2),Scoring!$E$2),Scoring!$E$2),Scoring!$E$2),Scoring!$E$2)</f>
        <v>0</v>
      </c>
      <c r="Y739" s="78">
        <f>IF(IFERROR(SEARCH("CMR",K739),99)=99,IF(IFERROR(SEARCH("Suspected CMR",S739),99)=99,IF(IFERROR(SEARCH("CMR",S739),99)=99,0,Scoring!$E$8),Scoring!$E$9),Scoring!$E$8)</f>
        <v>3</v>
      </c>
      <c r="Z739" s="78">
        <f>IF(IFERROR(SEARCH("H350",N739),99)=99,IF(IFERROR(SEARCH("H350",O739),99)=99,IF(IFERROR(SEARCH("H350",Q739),99)=99,IF(IFERROR(SEARCH("H350",M739),99)=99,IF(IFERROR(SEARCH("H350",R739),99)=99,IF(IFERROR(SEARCH("H351",N739),99)=99,IF(IFERROR(SEARCH("H351",O739),99)=99,IF(IFERROR(SEARCH("H351",Q739),99)=99,IF(IFERROR(SEARCH("H351",M739),99)=99,IF(IFERROR(SEARCH("H351",R739),99)=99,IF(IFERROR(SEARCH("carcinogenic",P739),99)=99,IF(IFERROR(SEARCH("suspected carcinogenic",S739),99)=99,0,Scoring!$E$12),Scoring!$E$11),Scoring!$E$10),Scoring!$E$10),Scoring!$E$10),Scoring!$E$10),Scoring!$E$10),Scoring!$E$10),Scoring!$E$10),Scoring!$E$10),Scoring!$E$10),Scoring!$E$10)</f>
        <v>1</v>
      </c>
      <c r="AA739" s="78">
        <f>IF(IFERROR(SEARCH("H340",N739),99)=99,IF(IFERROR(SEARCH("H340",O739),99)=99,IF(IFERROR(SEARCH("H340",Q739),99)=99,IF(IFERROR(SEARCH("H340",M739),99)=99,IF(IFERROR(SEARCH("H340",R739),99)=99,IF(IFERROR(SEARCH("H341",N739),99)=99,IF(IFERROR(SEARCH("H341",O739),99)=99,IF(IFERROR(SEARCH("H341",Q739),99)=99,IF(IFERROR(SEARCH("H341",M739),99)=99,IF(IFERROR(SEARCH("H341",R739),99)=99,IF(IFERROR(SEARCH("mutagenic",P739),99)=99,IF(IFERROR(SEARCH("suspected mutagenic",S739),99)=99,0,Scoring!$E$15),Scoring!$E$14),Scoring!$E$13),Scoring!$E$13),Scoring!$E$13),Scoring!$E$13),Scoring!$E$13),Scoring!$E$13),Scoring!$E$13),Scoring!$E$13),Scoring!$E$13),Scoring!$E$13)</f>
        <v>1</v>
      </c>
      <c r="AB739" s="78">
        <f>IF(IFERROR(SEARCH("H360",N739),99)=99,IF(IFERROR(SEARCH("H360",O739),99)=99,IF(IFERROR(SEARCH("H360",Q739),99)=99,IF(IFERROR(SEARCH("H360",M739),99)=99,IF(IFERROR(SEARCH("H360",R739),99)=99,IF(IFERROR(SEARCH("H361",N739),99)=99,IF(IFERROR(SEARCH("H361",O739),99)=99,IF(IFERROR(SEARCH("H361",Q739),99)=99,IF(IFERROR(SEARCH("H361",M739),99)=99,IF(IFERROR(SEARCH("H361",R739),99)=99,IF(IFERROR(SEARCH("reproduction",P739),99)=99,IF(IFERROR(SEARCH("suspected reprotoxic",S739),99)=99,IF(IFERROR(SEARCH("reprotoxic",S739),99)=99,IF(IFERROR(SEARCH("reprotoxic",K739),99)=99,0,Scoring!$E$18),Scoring!$E$18),Scoring!$E$19),Scoring!$E$17),Scoring!$E$16),Scoring!$E$16),Scoring!$E$16),Scoring!$E$16),Scoring!$E$16),Scoring!$E$16),Scoring!$E$16),Scoring!$E$16),Scoring!$E$16),Scoring!$E$16)</f>
        <v>0</v>
      </c>
      <c r="AC739" s="78">
        <f>IF(IFERROR(SEARCH("57f",L739),99)=99,IF(IFERROR(SEARCH("57(f)",P739),99)=99,0,Scoring!$E$20),Scoring!$E$20)</f>
        <v>0</v>
      </c>
      <c r="AD739" s="78">
        <f>IF(IFERROR(SEARCH("CAT1",T739),99)=99,IF(IFERROR(SEARCH("CAT2",T739),99)=99,IF(IFERROR(SEARCH("CAT3",T739),99)=99,IF(IFERROR(SEARCH("concluded to be endocrine",K739),99)=99,IF(IFERROR(SEARCH("categorised as endocrine",K739),99)=99,IF(IFERROR(SEARCH("endocrine disrupting",P739),99)=99,IF(IFERROR(SEARCH("endocrine disrupting",K739),99)=99,IF(IFERROR(SEARCH("suspected endocrine",S739),99)=99,IF(IFERROR(SEARCH("potential endocrine",S739),99)=99,0,Scoring!$E$25),Scoring!$E$25),Scoring!$E$24),Scoring!$E$24),Scoring!$E$24),Scoring!$E$24),Scoring!$E$23),Scoring!$E$22),Scoring!$E$21)</f>
        <v>0</v>
      </c>
      <c r="AE739" s="78">
        <f>IF(IFERROR(SEARCH("suspected sensitiser",S739),99)=99,IF(IFERROR(SEARCH("sensitiser",S739),99)=99,IF(IFERROR(SEARCH("other hazard based concern",S739),99)=99,0,Scoring!$E$28),Scoring!$E$26),Scoring!$E$27)</f>
        <v>0</v>
      </c>
      <c r="AF739" s="78">
        <f>IF(IFERROR(M739,1)=1,IF(IFERROR(N739,1)=1,IF(IFERROR(O739,1)=1,IF(IFERROR(Q739,1)=1,IF(IFERROR(R739,1)=1,IF(IFERROR(T739,1)=1,IF(IFERROR(K739,1)=1,IF(IFERROR(P739,1)=1,IF(IFERROR(S739,1)=1,Scoring!$E$29,0),0),0),0),0),0),0),0),0)</f>
        <v>0</v>
      </c>
      <c r="AG739" s="78">
        <f t="shared" si="56"/>
        <v>3</v>
      </c>
      <c r="AI739" s="93"/>
      <c r="AJ739" s="94"/>
      <c r="AK739" s="76"/>
      <c r="AL739" s="75"/>
      <c r="AN739" s="79"/>
      <c r="AO739" s="79"/>
      <c r="AP739" s="79"/>
      <c r="AQ739" s="79"/>
      <c r="AR739" s="79"/>
      <c r="AS739" s="78"/>
      <c r="AU739" s="79">
        <f>IF(IFERROR(F739,99)=99,IF(IFERROR(G739,99)=99,IF(IFERROR(H739,99)=99,IF(IFERROR(I739,99)=99,IF(IFERROR(E739,99)=99,IF(IFERROR(J739,99)=99,0,Scoring!$B$7),Scoring!$B$3),Scoring!$B$2),Scoring!$B$6),Scoring!$B$5),Scoring!$B$4)</f>
        <v>0.3</v>
      </c>
      <c r="AV739" s="78">
        <f t="shared" si="57"/>
        <v>0.89999999999999991</v>
      </c>
      <c r="AW739" s="78"/>
      <c r="AX739" s="66"/>
      <c r="AY739" s="78"/>
      <c r="AZ739" s="76"/>
      <c r="BA739" s="76"/>
      <c r="BB739" s="76"/>
    </row>
    <row r="740" spans="1:54" x14ac:dyDescent="0.25">
      <c r="A740" s="77" t="s">
        <v>7667</v>
      </c>
      <c r="B740" s="76" t="str">
        <f t="shared" si="58"/>
        <v>295-411-7</v>
      </c>
      <c r="C740" s="77" t="s">
        <v>2623</v>
      </c>
      <c r="D740" s="77" t="s">
        <v>2624</v>
      </c>
      <c r="E740" s="76" t="str">
        <f>IF(C740="-",IF(A740="-",VLOOKUP(D740,'sin-list 180320_update'!$C$2:$C$835,1,FALSE),VLOOKUP(A740,'sin-list 180320_update'!$A$2:$A$835,1,FALSE)),VLOOKUP(C740,'sin-list 180320_update'!$B$2:$B$835,1,FALSE))</f>
        <v>295-411-7</v>
      </c>
      <c r="F740" s="76" t="e">
        <f>IF($C740="-",IF($A740="-",VLOOKUP($D740,'REACH Bilaga XVII_update'!$A$5:$A$131,1,FALSE),VLOOKUP($A740,'REACH Bilaga XVII_update'!$C$5:$C$131,1,FALSE)),VLOOKUP($C740,'REACH Bilaga XVII_update'!$B$5:$B$131,1,FALSE))</f>
        <v>#N/A</v>
      </c>
      <c r="G740" s="76" t="e">
        <f>IF($C740="-",IF($A740="-",VLOOKUP($D740,' REACH Bilaga 59_update'!$A$5:$A$210,1,FALSE),VLOOKUP($A740,' REACH Bilaga 59_update'!$D$5:$D$210,1,FALSE)),VLOOKUP($C740,' REACH Bilaga 59_update'!$C$5:$C$210,1,FALSE))</f>
        <v>#N/A</v>
      </c>
      <c r="H740" s="76" t="e">
        <f>IF($C740="-",IF($A740="-",VLOOKUP($D740,'REACH Bilaga XIV_update'!$A$5:$A$110,1,FALSE),VLOOKUP($A740,'REACH Bilaga XIV_update'!$D$5:$D$110,1,FALSE)),VLOOKUP($C740,'REACH Bilaga XIV_update'!$C$5:$C$110,1,FALSE))</f>
        <v>#N/A</v>
      </c>
      <c r="I740" s="76" t="e">
        <f>IF($C740="-",IF($A740="-",VLOOKUP($D740,CoRAP_update!$A$5:$A$376,1,FALSE),VLOOKUP($A740,CoRAP_update!$D$5:$D$376,1,FALSE)),VLOOKUP($C740,CoRAP_update!$C$5:$C$376,1,FALSE))</f>
        <v>#N/A</v>
      </c>
      <c r="J740" s="76" t="e">
        <f>IF($C740="-",IF($A740="-",VLOOKUP($D740,EDC_update!$C$2:$C$450,1,FALSE),VLOOKUP($A740,EDC_update!$B$2:$B$450,1,FALSE)),VLOOKUP($C740,EDC_update!$L$2:$L$450,1,FALSE))</f>
        <v>#N/A</v>
      </c>
      <c r="K740" s="76" t="str">
        <f>IF($C740="-",IF($A740="-",IF(VLOOKUP($D740,'sin-list 180320_update'!$C$2:$S$835,3,FALSE)="",NA(),VLOOKUP($D740,'sin-list 180320_update'!$C$2:$S$835,3,FALSE)),IF(VLOOKUP($A740,'sin-list 180320_update'!$A$2:$S$835,5,FALSE)="",NA(),VLOOKUP($A740,'sin-list 180320_update'!$A$2:$S$835,5,FALSE))),IF(VLOOKUP($C740,'sin-list 180320_update'!$B$2:$S$835,4,FALSE)="",NA(),VLOOKUP($C740,'sin-list 180320_update'!$B$2:$S$835,4,FALSE)))</f>
        <v>Classified CMR according to Annex VI of Regulation 1272/2008</v>
      </c>
      <c r="L740" s="76" t="str">
        <f>IF($C740="-",IF($A740="-",VLOOKUP($D740,'sin-list 180320_update'!$C$2:$S$835,6,FALSE),VLOOKUP($A740,'sin-list 180320_update'!$A$2:$S$835,8,FALSE)),VLOOKUP($C740,'sin-list 180320_update'!$B$2:$S$835,7,FALSE))</f>
        <v>Carc. 1B</v>
      </c>
      <c r="M740" s="76" t="str">
        <f>IF($C740="-",IF($A740="-",IF(VLOOKUP($D740,'sin-list 180320_update'!$C$2:$S$835,8,FALSE)="",NA(),VLOOKUP($D740,'sin-list 180320_update'!$C$2:$S$835,8,FALSE)),IF(VLOOKUP($A740,'sin-list 180320_update'!$A$2:$S$835,10,FALSE)="",NA(),VLOOKUP($A740,'sin-list 180320_update'!$A$2:$S$835,10,FALSE))),IF(VLOOKUP($C740,'sin-list 180320_update'!$B$2:$S$835,9,FALSE)="",NA(),VLOOKUP($C740,'sin-list 180320_update'!$B$2:$S$835,9,FALSE)))</f>
        <v>H350</v>
      </c>
      <c r="N740" s="76" t="e">
        <f>IF($C740="-",IF($A740="-",IF(VLOOKUP($D740,'REACH Bilaga XVII_update'!$A$5:$E$131,4,FALSE)="",NA(),VLOOKUP($D740,'REACH Bilaga XVII_update'!$A$5:$E$131,4,FALSE)),IF(VLOOKUP($A740,'REACH Bilaga XVII_update'!$C$5:$D$131,2,FALSE)="",NA(),VLOOKUP($A740,'REACH Bilaga XVII_update'!$C$5:$D$131,2,FALSE))),IF(VLOOKUP($C740,'REACH Bilaga XVII_update'!$B$5:$D$131,3,FALSE)="",NA(),VLOOKUP($C740,'REACH Bilaga XVII_update'!$B$5:$D$131,3,FALSE)))</f>
        <v>#N/A</v>
      </c>
      <c r="O740" s="76" t="e">
        <f>IF($C740="-",IF($A740="-",IF(VLOOKUP($D740,' REACH Bilaga 59_update'!$A$5:$E$210,5,FALSE)="",NA(),VLOOKUP($D740,' REACH Bilaga 59_update'!$A$5:$E$210,5,FALSE)),IF(VLOOKUP($A740,' REACH Bilaga 59_update'!$D$5:$E$210,2,FALSE)="",NA(),VLOOKUP($A740,' REACH Bilaga 59_update'!$D$5:$E$210,2,FALSE))),IF(VLOOKUP($C740,' REACH Bilaga 59_update'!$C$5:$E$210,3,FALSE)="",NA(),VLOOKUP($C740,' REACH Bilaga 59_update'!$C$5:$E$210,3,FALSE)))</f>
        <v>#N/A</v>
      </c>
      <c r="P740" s="76" t="e">
        <f>IF(C740="-",IF(A740="-",IFERROR(VLOOKUP($D740,' REACH Bilaga 59_update'!$A$5:$F$210,MATCH(Sammanfattning!P$1,' REACH Bilaga 59_update'!$A$4:$F$4,0),FALSE),VLOOKUP($D740,'REACH Bilaga XIV_update'!$A$4:$H$110,MATCH(Sammanfattning!P$1,'REACH Bilaga XIV_update'!$A$4:$H$4,0),FALSE)),IFERROR(VLOOKUP($A740,' REACH Bilaga 59_update'!$D$5:$F$210,MATCH(Sammanfattning!P$1,' REACH Bilaga 59_update'!$D$4:$F$4,0),FALSE),VLOOKUP($A740,'REACH Bilaga XIV_update'!$D$4:$H$110,MATCH(Sammanfattning!P$1,'REACH Bilaga XIV_update'!$D$4:$H$4,0),FALSE))),IFERROR(VLOOKUP($C740,' REACH Bilaga 59_update'!$C$5:$F$210,MATCH(Sammanfattning!P$1,' REACH Bilaga 59_update'!$C$4:$F$4,0),FALSE),VLOOKUP($C740,'REACH Bilaga XIV_update'!$C$4:$H$110,MATCH(Sammanfattning!P$1,'REACH Bilaga XIV_update'!$C$4:$H$4,0),FALSE)))</f>
        <v>#N/A</v>
      </c>
      <c r="Q740" s="76" t="e">
        <f>IF($C740="-",IF($A740="-",IF(VLOOKUP($D740,'REACH Bilaga XIV_update'!$A$5:$I$110,9,FALSE)="",NA(),VLOOKUP($D740,'REACH Bilaga XIV_update'!$A$5:$I$110,9,FALSE)),IF(VLOOKUP($A740,'REACH Bilaga XIV_update'!$D$5:$I$110,6,FALSE)="",NA(),VLOOKUP($A740,'REACH Bilaga XIV_update'!$D$5:$I$110,6,FALSE))),IF(VLOOKUP($C740,'REACH Bilaga XIV_update'!$C$5:$I$110,7,FALSE)="",NA(),VLOOKUP($C740,'REACH Bilaga XIV_update'!$C$5:$I$110,7,FALSE)))</f>
        <v>#N/A</v>
      </c>
      <c r="R740" s="76" t="e">
        <f>IF($C740="-",IF($A740="-",IF(VLOOKUP($D740,CoRAP_update!$A$5:$O$376,15,FALSE)="",NA(),VLOOKUP($D740,CoRAP_update!$A$5:$O$376,15,FALSE)),IF(VLOOKUP($A740,CoRAP_update!$D$5:$O$376,12,FALSE)="",NA(),VLOOKUP($A740,CoRAP_update!$D$5:$O$376,12,FALSE))),IF(VLOOKUP($C740,CoRAP_update!$C$5:$O$376,13,FALSE)="",NA(),VLOOKUP($C740,CoRAP_update!$C$5:$O$376,13,FALSE)))</f>
        <v>#N/A</v>
      </c>
      <c r="S740" s="144" t="e">
        <f>IF($C740="-",IF($A740="-",VLOOKUP($D740,CoRAP_update!$A$5:$J$376,MATCH(Sammanfattning!S$1,CoRAP_update!$A$4:$J$4,0),FALSE),VLOOKUP($A740,CoRAP_update!$D$5:$J$376,MATCH(Sammanfattning!S$1,CoRAP_update!$D$4:$J$4,0),FALSE)),VLOOKUP($C740,CoRAP_update!$C$5:$J$376,MATCH(Sammanfattning!S$1,CoRAP_update!$C$4:$J$4,0),FALSE))</f>
        <v>#N/A</v>
      </c>
      <c r="T740" s="76" t="e">
        <f>IF($A740="-",VLOOKUP($D740,EDC_update!$C$2:$F$450,4,FALSE),VLOOKUP($A740,EDC_update!$B$2:$F$450,5,FALSE))</f>
        <v>#N/A</v>
      </c>
      <c r="V740" s="78">
        <f>IF(IFERROR(SEARCH("PBT",P740),99)=99,IF(IFERROR(SEARCH("suspected PBT",S740),99)=99,IF(IFERROR(SEARCH("concluded to be PBT",K740),99)=99,IF(IFERROR(SEARCH("PBT",S740),99)=99,IF(IFERROR(SEARCH("PBT cand",L740),99)=99,IF(IFERROR(SEARCH("PBT",L740),99)=99,IF(IFERROR(SEARCH("persistent, bioackumulative and toxic properties",K740),99)=99,0,Scoring!$E$3),Scoring!$E$3),Scoring!$E$7),Scoring!$E$3),Scoring!$E$5),Scoring!$E$6),Scoring!$E$3)</f>
        <v>0</v>
      </c>
      <c r="W740" s="78">
        <f>IF(IFERROR(SEARCH("vPvB",P740),99)=99,IF(IFERROR(SEARCH("suspected pbt/vPvB",S740),99)=99,IF(IFERROR(SEARCH("vPvB",S740),99)=99,IF(IFERROR(SEARCH("concluded to be a vPvB",S740),99)=99,IF(IFERROR(SEARCH("identified as vPvB",K740),99)=99,IF(IFERROR(SEARCH("concluded to be a vPvB",K740),99)=99,IF(IFERROR(SEARCH("concluded to be both pbt and vPvB",S740),99)=99,IF(IFERROR(SEARCH("concluded to be both pbt and vPvB",K740),99)=99,0,Scoring!$E$5),Scoring!$E$5),Scoring!$E$5),Scoring!$E$5),Scoring!$E$5),Scoring!$E$4),Scoring!$E$6),Scoring!$E$4)</f>
        <v>0</v>
      </c>
      <c r="X740" s="78">
        <f>IF(IFERROR(SEARCH("H410",N740),99)=99,IF(IFERROR(SEARCH("H410",O740),99)=99,IF(IFERROR(SEARCH("H410",Q740),99)=99,IF(IFERROR(SEARCH("H410",M740),99)=99,IF(IFERROR(SEARCH("H410",R740),99)=99,IF(IFERROR(SEARCH("H411",N740),99)=99,IF(IFERROR(SEARCH("H411",O740),99)=99,IF(IFERROR(SEARCH("H411",Q740),99)=99,IF(IFERROR(SEARCH("H411",M740),99)=99,IF(IFERROR(SEARCH("H411",R740),99)=99,IF(IFERROR(SEARCH("H413",N740),99)=99,IF(IFERROR(SEARCH("H413",O740),99)=99,IF(IFERROR(SEARCH("H413",Q740),99)=99,IF(IFERROR(SEARCH("H413",M740),99)=99,IF(IFERROR(SEARCH("H413",R740),99)=99,IF(IFERROR(SEARCH("H412",N740),99)=99,IF(IFERROR(SEARCH("H412",O740),99)=99,IF(IFERROR(SEARCH("H412",Q740),99)=99,IF(IFERROR(SEARCH("H412",M740),99)=99,IF(IFERROR(SEARCH("H412",R740),99)=99,0,Scoring!$E$2),Scoring!$E$2),Scoring!$E$2),Scoring!$E$2),Scoring!$E$2),Scoring!$E$2),Scoring!$E$2),Scoring!$E$2),Scoring!$E$2),Scoring!$E$2),Scoring!$E$2),Scoring!$E$2),Scoring!$E$2),Scoring!$E$2),Scoring!$E$2),Scoring!$E$2),Scoring!$E$2),Scoring!$E$2),Scoring!$E$2),Scoring!$E$2)</f>
        <v>0</v>
      </c>
      <c r="Y740" s="78">
        <f>IF(IFERROR(SEARCH("CMR",K740),99)=99,IF(IFERROR(SEARCH("Suspected CMR",S740),99)=99,IF(IFERROR(SEARCH("CMR",S740),99)=99,0,Scoring!$E$8),Scoring!$E$9),Scoring!$E$8)</f>
        <v>3</v>
      </c>
      <c r="Z740" s="78">
        <f>IF(IFERROR(SEARCH("H350",N740),99)=99,IF(IFERROR(SEARCH("H350",O740),99)=99,IF(IFERROR(SEARCH("H350",Q740),99)=99,IF(IFERROR(SEARCH("H350",M740),99)=99,IF(IFERROR(SEARCH("H350",R740),99)=99,IF(IFERROR(SEARCH("H351",N740),99)=99,IF(IFERROR(SEARCH("H351",O740),99)=99,IF(IFERROR(SEARCH("H351",Q740),99)=99,IF(IFERROR(SEARCH("H351",M740),99)=99,IF(IFERROR(SEARCH("H351",R740),99)=99,IF(IFERROR(SEARCH("carcinogenic",P740),99)=99,IF(IFERROR(SEARCH("suspected carcinogenic",S740),99)=99,0,Scoring!$E$12),Scoring!$E$11),Scoring!$E$10),Scoring!$E$10),Scoring!$E$10),Scoring!$E$10),Scoring!$E$10),Scoring!$E$10),Scoring!$E$10),Scoring!$E$10),Scoring!$E$10),Scoring!$E$10)</f>
        <v>1</v>
      </c>
      <c r="AA740" s="78">
        <f>IF(IFERROR(SEARCH("H340",N740),99)=99,IF(IFERROR(SEARCH("H340",O740),99)=99,IF(IFERROR(SEARCH("H340",Q740),99)=99,IF(IFERROR(SEARCH("H340",M740),99)=99,IF(IFERROR(SEARCH("H340",R740),99)=99,IF(IFERROR(SEARCH("H341",N740),99)=99,IF(IFERROR(SEARCH("H341",O740),99)=99,IF(IFERROR(SEARCH("H341",Q740),99)=99,IF(IFERROR(SEARCH("H341",M740),99)=99,IF(IFERROR(SEARCH("H341",R740),99)=99,IF(IFERROR(SEARCH("mutagenic",P740),99)=99,IF(IFERROR(SEARCH("suspected mutagenic",S740),99)=99,0,Scoring!$E$15),Scoring!$E$14),Scoring!$E$13),Scoring!$E$13),Scoring!$E$13),Scoring!$E$13),Scoring!$E$13),Scoring!$E$13),Scoring!$E$13),Scoring!$E$13),Scoring!$E$13),Scoring!$E$13)</f>
        <v>0</v>
      </c>
      <c r="AB740" s="78">
        <f>IF(IFERROR(SEARCH("H360",N740),99)=99,IF(IFERROR(SEARCH("H360",O740),99)=99,IF(IFERROR(SEARCH("H360",Q740),99)=99,IF(IFERROR(SEARCH("H360",M740),99)=99,IF(IFERROR(SEARCH("H360",R740),99)=99,IF(IFERROR(SEARCH("H361",N740),99)=99,IF(IFERROR(SEARCH("H361",O740),99)=99,IF(IFERROR(SEARCH("H361",Q740),99)=99,IF(IFERROR(SEARCH("H361",M740),99)=99,IF(IFERROR(SEARCH("H361",R740),99)=99,IF(IFERROR(SEARCH("reproduction",P740),99)=99,IF(IFERROR(SEARCH("suspected reprotoxic",S740),99)=99,IF(IFERROR(SEARCH("reprotoxic",S740),99)=99,IF(IFERROR(SEARCH("reprotoxic",K740),99)=99,0,Scoring!$E$18),Scoring!$E$18),Scoring!$E$19),Scoring!$E$17),Scoring!$E$16),Scoring!$E$16),Scoring!$E$16),Scoring!$E$16),Scoring!$E$16),Scoring!$E$16),Scoring!$E$16),Scoring!$E$16),Scoring!$E$16),Scoring!$E$16)</f>
        <v>0</v>
      </c>
      <c r="AC740" s="78">
        <f>IF(IFERROR(SEARCH("57f",L740),99)=99,IF(IFERROR(SEARCH("57(f)",P740),99)=99,0,Scoring!$E$20),Scoring!$E$20)</f>
        <v>0</v>
      </c>
      <c r="AD740" s="78">
        <f>IF(IFERROR(SEARCH("CAT1",T740),99)=99,IF(IFERROR(SEARCH("CAT2",T740),99)=99,IF(IFERROR(SEARCH("CAT3",T740),99)=99,IF(IFERROR(SEARCH("concluded to be endocrine",K740),99)=99,IF(IFERROR(SEARCH("categorised as endocrine",K740),99)=99,IF(IFERROR(SEARCH("endocrine disrupting",P740),99)=99,IF(IFERROR(SEARCH("endocrine disrupting",K740),99)=99,IF(IFERROR(SEARCH("suspected endocrine",S740),99)=99,IF(IFERROR(SEARCH("potential endocrine",S740),99)=99,0,Scoring!$E$25),Scoring!$E$25),Scoring!$E$24),Scoring!$E$24),Scoring!$E$24),Scoring!$E$24),Scoring!$E$23),Scoring!$E$22),Scoring!$E$21)</f>
        <v>0</v>
      </c>
      <c r="AE740" s="78">
        <f>IF(IFERROR(SEARCH("suspected sensitiser",S740),99)=99,IF(IFERROR(SEARCH("sensitiser",S740),99)=99,IF(IFERROR(SEARCH("other hazard based concern",S740),99)=99,0,Scoring!$E$28),Scoring!$E$26),Scoring!$E$27)</f>
        <v>0</v>
      </c>
      <c r="AF740" s="78">
        <f>IF(IFERROR(M740,1)=1,IF(IFERROR(N740,1)=1,IF(IFERROR(O740,1)=1,IF(IFERROR(Q740,1)=1,IF(IFERROR(R740,1)=1,IF(IFERROR(T740,1)=1,IF(IFERROR(K740,1)=1,IF(IFERROR(P740,1)=1,IF(IFERROR(S740,1)=1,Scoring!$E$29,0),0),0),0),0),0),0),0),0)</f>
        <v>0</v>
      </c>
      <c r="AG740" s="78">
        <f t="shared" si="56"/>
        <v>3</v>
      </c>
      <c r="AI740" s="93"/>
      <c r="AJ740" s="94"/>
      <c r="AK740" s="76"/>
      <c r="AL740" s="75"/>
      <c r="AN740" s="79"/>
      <c r="AO740" s="79"/>
      <c r="AP740" s="79"/>
      <c r="AQ740" s="79"/>
      <c r="AR740" s="79"/>
      <c r="AS740" s="78"/>
      <c r="AU740" s="79">
        <f>IF(IFERROR(F740,99)=99,IF(IFERROR(G740,99)=99,IF(IFERROR(H740,99)=99,IF(IFERROR(I740,99)=99,IF(IFERROR(E740,99)=99,IF(IFERROR(J740,99)=99,0,Scoring!$B$7),Scoring!$B$3),Scoring!$B$2),Scoring!$B$6),Scoring!$B$5),Scoring!$B$4)</f>
        <v>0.3</v>
      </c>
      <c r="AV740" s="78">
        <f t="shared" si="57"/>
        <v>0.89999999999999991</v>
      </c>
      <c r="AW740" s="78"/>
      <c r="AX740" s="66"/>
      <c r="AY740" s="78"/>
      <c r="AZ740" s="76"/>
      <c r="BA740" s="76"/>
      <c r="BB740" s="76"/>
    </row>
    <row r="741" spans="1:54" x14ac:dyDescent="0.25">
      <c r="A741" s="77" t="s">
        <v>6632</v>
      </c>
      <c r="B741" s="76" t="str">
        <f t="shared" si="58"/>
        <v>295-431-6</v>
      </c>
      <c r="C741" s="77" t="s">
        <v>2625</v>
      </c>
      <c r="D741" s="77" t="s">
        <v>2626</v>
      </c>
      <c r="E741" s="76" t="str">
        <f>IF(C741="-",IF(A741="-",VLOOKUP(D741,'sin-list 180320_update'!$C$2:$C$835,1,FALSE),VLOOKUP(A741,'sin-list 180320_update'!$A$2:$A$835,1,FALSE)),VLOOKUP(C741,'sin-list 180320_update'!$B$2:$B$835,1,FALSE))</f>
        <v>295-431-6</v>
      </c>
      <c r="F741" s="76" t="e">
        <f>IF($C741="-",IF($A741="-",VLOOKUP($D741,'REACH Bilaga XVII_update'!$A$5:$A$131,1,FALSE),VLOOKUP($A741,'REACH Bilaga XVII_update'!$C$5:$C$131,1,FALSE)),VLOOKUP($C741,'REACH Bilaga XVII_update'!$B$5:$B$131,1,FALSE))</f>
        <v>#N/A</v>
      </c>
      <c r="G741" s="76" t="e">
        <f>IF($C741="-",IF($A741="-",VLOOKUP($D741,' REACH Bilaga 59_update'!$A$5:$A$210,1,FALSE),VLOOKUP($A741,' REACH Bilaga 59_update'!$D$5:$D$210,1,FALSE)),VLOOKUP($C741,' REACH Bilaga 59_update'!$C$5:$C$210,1,FALSE))</f>
        <v>#N/A</v>
      </c>
      <c r="H741" s="76" t="e">
        <f>IF($C741="-",IF($A741="-",VLOOKUP($D741,'REACH Bilaga XIV_update'!$A$5:$A$110,1,FALSE),VLOOKUP($A741,'REACH Bilaga XIV_update'!$D$5:$D$110,1,FALSE)),VLOOKUP($C741,'REACH Bilaga XIV_update'!$C$5:$C$110,1,FALSE))</f>
        <v>#N/A</v>
      </c>
      <c r="I741" s="76" t="e">
        <f>IF($C741="-",IF($A741="-",VLOOKUP($D741,CoRAP_update!$A$5:$A$376,1,FALSE),VLOOKUP($A741,CoRAP_update!$D$5:$D$376,1,FALSE)),VLOOKUP($C741,CoRAP_update!$C$5:$C$376,1,FALSE))</f>
        <v>#N/A</v>
      </c>
      <c r="J741" s="76" t="e">
        <f>IF($C741="-",IF($A741="-",VLOOKUP($D741,EDC_update!$C$2:$C$450,1,FALSE),VLOOKUP($A741,EDC_update!$B$2:$B$450,1,FALSE)),VLOOKUP($C741,EDC_update!$L$2:$L$450,1,FALSE))</f>
        <v>#N/A</v>
      </c>
      <c r="K741" s="76" t="str">
        <f>IF($C741="-",IF($A741="-",IF(VLOOKUP($D741,'sin-list 180320_update'!$C$2:$S$835,3,FALSE)="",NA(),VLOOKUP($D741,'sin-list 180320_update'!$C$2:$S$835,3,FALSE)),IF(VLOOKUP($A741,'sin-list 180320_update'!$A$2:$S$835,5,FALSE)="",NA(),VLOOKUP($A741,'sin-list 180320_update'!$A$2:$S$835,5,FALSE))),IF(VLOOKUP($C741,'sin-list 180320_update'!$B$2:$S$835,4,FALSE)="",NA(),VLOOKUP($C741,'sin-list 180320_update'!$B$2:$S$835,4,FALSE)))</f>
        <v>Classified CMR according to Annex VI of Regulation 1272/2008. (Might not apply when contaminants are below below legal thresholds and/or full refining history is known)</v>
      </c>
      <c r="L741" s="76" t="str">
        <f>IF($C741="-",IF($A741="-",VLOOKUP($D741,'sin-list 180320_update'!$C$2:$S$835,6,FALSE),VLOOKUP($A741,'sin-list 180320_update'!$A$2:$S$835,8,FALSE)),VLOOKUP($C741,'sin-list 180320_update'!$B$2:$S$835,7,FALSE))</f>
        <v>Carc. 1B
Muta. 1B
Asp. Tox. 1</v>
      </c>
      <c r="M741" s="76" t="str">
        <f>IF($C741="-",IF($A741="-",IF(VLOOKUP($D741,'sin-list 180320_update'!$C$2:$S$835,8,FALSE)="",NA(),VLOOKUP($D741,'sin-list 180320_update'!$C$2:$S$835,8,FALSE)),IF(VLOOKUP($A741,'sin-list 180320_update'!$A$2:$S$835,10,FALSE)="",NA(),VLOOKUP($A741,'sin-list 180320_update'!$A$2:$S$835,10,FALSE))),IF(VLOOKUP($C741,'sin-list 180320_update'!$B$2:$S$835,9,FALSE)="",NA(),VLOOKUP($C741,'sin-list 180320_update'!$B$2:$S$835,9,FALSE)))</f>
        <v>H350
H340
H304</v>
      </c>
      <c r="N741" s="76" t="e">
        <f>IF($C741="-",IF($A741="-",IF(VLOOKUP($D741,'REACH Bilaga XVII_update'!$A$5:$E$131,4,FALSE)="",NA(),VLOOKUP($D741,'REACH Bilaga XVII_update'!$A$5:$E$131,4,FALSE)),IF(VLOOKUP($A741,'REACH Bilaga XVII_update'!$C$5:$D$131,2,FALSE)="",NA(),VLOOKUP($A741,'REACH Bilaga XVII_update'!$C$5:$D$131,2,FALSE))),IF(VLOOKUP($C741,'REACH Bilaga XVII_update'!$B$5:$D$131,3,FALSE)="",NA(),VLOOKUP($C741,'REACH Bilaga XVII_update'!$B$5:$D$131,3,FALSE)))</f>
        <v>#N/A</v>
      </c>
      <c r="O741" s="76" t="e">
        <f>IF($C741="-",IF($A741="-",IF(VLOOKUP($D741,' REACH Bilaga 59_update'!$A$5:$E$210,5,FALSE)="",NA(),VLOOKUP($D741,' REACH Bilaga 59_update'!$A$5:$E$210,5,FALSE)),IF(VLOOKUP($A741,' REACH Bilaga 59_update'!$D$5:$E$210,2,FALSE)="",NA(),VLOOKUP($A741,' REACH Bilaga 59_update'!$D$5:$E$210,2,FALSE))),IF(VLOOKUP($C741,' REACH Bilaga 59_update'!$C$5:$E$210,3,FALSE)="",NA(),VLOOKUP($C741,' REACH Bilaga 59_update'!$C$5:$E$210,3,FALSE)))</f>
        <v>#N/A</v>
      </c>
      <c r="P741" s="76" t="e">
        <f>IF(C741="-",IF(A741="-",IFERROR(VLOOKUP($D741,' REACH Bilaga 59_update'!$A$5:$F$210,MATCH(Sammanfattning!P$1,' REACH Bilaga 59_update'!$A$4:$F$4,0),FALSE),VLOOKUP($D741,'REACH Bilaga XIV_update'!$A$4:$H$110,MATCH(Sammanfattning!P$1,'REACH Bilaga XIV_update'!$A$4:$H$4,0),FALSE)),IFERROR(VLOOKUP($A741,' REACH Bilaga 59_update'!$D$5:$F$210,MATCH(Sammanfattning!P$1,' REACH Bilaga 59_update'!$D$4:$F$4,0),FALSE),VLOOKUP($A741,'REACH Bilaga XIV_update'!$D$4:$H$110,MATCH(Sammanfattning!P$1,'REACH Bilaga XIV_update'!$D$4:$H$4,0),FALSE))),IFERROR(VLOOKUP($C741,' REACH Bilaga 59_update'!$C$5:$F$210,MATCH(Sammanfattning!P$1,' REACH Bilaga 59_update'!$C$4:$F$4,0),FALSE),VLOOKUP($C741,'REACH Bilaga XIV_update'!$C$4:$H$110,MATCH(Sammanfattning!P$1,'REACH Bilaga XIV_update'!$C$4:$H$4,0),FALSE)))</f>
        <v>#N/A</v>
      </c>
      <c r="Q741" s="76" t="e">
        <f>IF($C741="-",IF($A741="-",IF(VLOOKUP($D741,'REACH Bilaga XIV_update'!$A$5:$I$110,9,FALSE)="",NA(),VLOOKUP($D741,'REACH Bilaga XIV_update'!$A$5:$I$110,9,FALSE)),IF(VLOOKUP($A741,'REACH Bilaga XIV_update'!$D$5:$I$110,6,FALSE)="",NA(),VLOOKUP($A741,'REACH Bilaga XIV_update'!$D$5:$I$110,6,FALSE))),IF(VLOOKUP($C741,'REACH Bilaga XIV_update'!$C$5:$I$110,7,FALSE)="",NA(),VLOOKUP($C741,'REACH Bilaga XIV_update'!$C$5:$I$110,7,FALSE)))</f>
        <v>#N/A</v>
      </c>
      <c r="R741" s="76" t="e">
        <f>IF($C741="-",IF($A741="-",IF(VLOOKUP($D741,CoRAP_update!$A$5:$O$376,15,FALSE)="",NA(),VLOOKUP($D741,CoRAP_update!$A$5:$O$376,15,FALSE)),IF(VLOOKUP($A741,CoRAP_update!$D$5:$O$376,12,FALSE)="",NA(),VLOOKUP($A741,CoRAP_update!$D$5:$O$376,12,FALSE))),IF(VLOOKUP($C741,CoRAP_update!$C$5:$O$376,13,FALSE)="",NA(),VLOOKUP($C741,CoRAP_update!$C$5:$O$376,13,FALSE)))</f>
        <v>#N/A</v>
      </c>
      <c r="S741" s="144" t="e">
        <f>IF($C741="-",IF($A741="-",VLOOKUP($D741,CoRAP_update!$A$5:$J$376,MATCH(Sammanfattning!S$1,CoRAP_update!$A$4:$J$4,0),FALSE),VLOOKUP($A741,CoRAP_update!$D$5:$J$376,MATCH(Sammanfattning!S$1,CoRAP_update!$D$4:$J$4,0),FALSE)),VLOOKUP($C741,CoRAP_update!$C$5:$J$376,MATCH(Sammanfattning!S$1,CoRAP_update!$C$4:$J$4,0),FALSE))</f>
        <v>#N/A</v>
      </c>
      <c r="T741" s="76" t="e">
        <f>IF($A741="-",VLOOKUP($D741,EDC_update!$C$2:$F$450,4,FALSE),VLOOKUP($A741,EDC_update!$B$2:$F$450,5,FALSE))</f>
        <v>#N/A</v>
      </c>
      <c r="V741" s="78">
        <f>IF(IFERROR(SEARCH("PBT",P741),99)=99,IF(IFERROR(SEARCH("suspected PBT",S741),99)=99,IF(IFERROR(SEARCH("concluded to be PBT",K741),99)=99,IF(IFERROR(SEARCH("PBT",S741),99)=99,IF(IFERROR(SEARCH("PBT cand",L741),99)=99,IF(IFERROR(SEARCH("PBT",L741),99)=99,IF(IFERROR(SEARCH("persistent, bioackumulative and toxic properties",K741),99)=99,0,Scoring!$E$3),Scoring!$E$3),Scoring!$E$7),Scoring!$E$3),Scoring!$E$5),Scoring!$E$6),Scoring!$E$3)</f>
        <v>0</v>
      </c>
      <c r="W741" s="78">
        <f>IF(IFERROR(SEARCH("vPvB",P741),99)=99,IF(IFERROR(SEARCH("suspected pbt/vPvB",S741),99)=99,IF(IFERROR(SEARCH("vPvB",S741),99)=99,IF(IFERROR(SEARCH("concluded to be a vPvB",S741),99)=99,IF(IFERROR(SEARCH("identified as vPvB",K741),99)=99,IF(IFERROR(SEARCH("concluded to be a vPvB",K741),99)=99,IF(IFERROR(SEARCH("concluded to be both pbt and vPvB",S741),99)=99,IF(IFERROR(SEARCH("concluded to be both pbt and vPvB",K741),99)=99,0,Scoring!$E$5),Scoring!$E$5),Scoring!$E$5),Scoring!$E$5),Scoring!$E$5),Scoring!$E$4),Scoring!$E$6),Scoring!$E$4)</f>
        <v>0</v>
      </c>
      <c r="X741" s="78">
        <f>IF(IFERROR(SEARCH("H410",N741),99)=99,IF(IFERROR(SEARCH("H410",O741),99)=99,IF(IFERROR(SEARCH("H410",Q741),99)=99,IF(IFERROR(SEARCH("H410",M741),99)=99,IF(IFERROR(SEARCH("H410",R741),99)=99,IF(IFERROR(SEARCH("H411",N741),99)=99,IF(IFERROR(SEARCH("H411",O741),99)=99,IF(IFERROR(SEARCH("H411",Q741),99)=99,IF(IFERROR(SEARCH("H411",M741),99)=99,IF(IFERROR(SEARCH("H411",R741),99)=99,IF(IFERROR(SEARCH("H413",N741),99)=99,IF(IFERROR(SEARCH("H413",O741),99)=99,IF(IFERROR(SEARCH("H413",Q741),99)=99,IF(IFERROR(SEARCH("H413",M741),99)=99,IF(IFERROR(SEARCH("H413",R741),99)=99,IF(IFERROR(SEARCH("H412",N741),99)=99,IF(IFERROR(SEARCH("H412",O741),99)=99,IF(IFERROR(SEARCH("H412",Q741),99)=99,IF(IFERROR(SEARCH("H412",M741),99)=99,IF(IFERROR(SEARCH("H412",R741),99)=99,0,Scoring!$E$2),Scoring!$E$2),Scoring!$E$2),Scoring!$E$2),Scoring!$E$2),Scoring!$E$2),Scoring!$E$2),Scoring!$E$2),Scoring!$E$2),Scoring!$E$2),Scoring!$E$2),Scoring!$E$2),Scoring!$E$2),Scoring!$E$2),Scoring!$E$2),Scoring!$E$2),Scoring!$E$2),Scoring!$E$2),Scoring!$E$2),Scoring!$E$2)</f>
        <v>0</v>
      </c>
      <c r="Y741" s="78">
        <f>IF(IFERROR(SEARCH("CMR",K741),99)=99,IF(IFERROR(SEARCH("Suspected CMR",S741),99)=99,IF(IFERROR(SEARCH("CMR",S741),99)=99,0,Scoring!$E$8),Scoring!$E$9),Scoring!$E$8)</f>
        <v>3</v>
      </c>
      <c r="Z741" s="78">
        <f>IF(IFERROR(SEARCH("H350",N741),99)=99,IF(IFERROR(SEARCH("H350",O741),99)=99,IF(IFERROR(SEARCH("H350",Q741),99)=99,IF(IFERROR(SEARCH("H350",M741),99)=99,IF(IFERROR(SEARCH("H350",R741),99)=99,IF(IFERROR(SEARCH("H351",N741),99)=99,IF(IFERROR(SEARCH("H351",O741),99)=99,IF(IFERROR(SEARCH("H351",Q741),99)=99,IF(IFERROR(SEARCH("H351",M741),99)=99,IF(IFERROR(SEARCH("H351",R741),99)=99,IF(IFERROR(SEARCH("carcinogenic",P741),99)=99,IF(IFERROR(SEARCH("suspected carcinogenic",S741),99)=99,0,Scoring!$E$12),Scoring!$E$11),Scoring!$E$10),Scoring!$E$10),Scoring!$E$10),Scoring!$E$10),Scoring!$E$10),Scoring!$E$10),Scoring!$E$10),Scoring!$E$10),Scoring!$E$10),Scoring!$E$10)</f>
        <v>1</v>
      </c>
      <c r="AA741" s="78">
        <f>IF(IFERROR(SEARCH("H340",N741),99)=99,IF(IFERROR(SEARCH("H340",O741),99)=99,IF(IFERROR(SEARCH("H340",Q741),99)=99,IF(IFERROR(SEARCH("H340",M741),99)=99,IF(IFERROR(SEARCH("H340",R741),99)=99,IF(IFERROR(SEARCH("H341",N741),99)=99,IF(IFERROR(SEARCH("H341",O741),99)=99,IF(IFERROR(SEARCH("H341",Q741),99)=99,IF(IFERROR(SEARCH("H341",M741),99)=99,IF(IFERROR(SEARCH("H341",R741),99)=99,IF(IFERROR(SEARCH("mutagenic",P741),99)=99,IF(IFERROR(SEARCH("suspected mutagenic",S741),99)=99,0,Scoring!$E$15),Scoring!$E$14),Scoring!$E$13),Scoring!$E$13),Scoring!$E$13),Scoring!$E$13),Scoring!$E$13),Scoring!$E$13),Scoring!$E$13),Scoring!$E$13),Scoring!$E$13),Scoring!$E$13)</f>
        <v>1</v>
      </c>
      <c r="AB741" s="78">
        <f>IF(IFERROR(SEARCH("H360",N741),99)=99,IF(IFERROR(SEARCH("H360",O741),99)=99,IF(IFERROR(SEARCH("H360",Q741),99)=99,IF(IFERROR(SEARCH("H360",M741),99)=99,IF(IFERROR(SEARCH("H360",R741),99)=99,IF(IFERROR(SEARCH("H361",N741),99)=99,IF(IFERROR(SEARCH("H361",O741),99)=99,IF(IFERROR(SEARCH("H361",Q741),99)=99,IF(IFERROR(SEARCH("H361",M741),99)=99,IF(IFERROR(SEARCH("H361",R741),99)=99,IF(IFERROR(SEARCH("reproduction",P741),99)=99,IF(IFERROR(SEARCH("suspected reprotoxic",S741),99)=99,IF(IFERROR(SEARCH("reprotoxic",S741),99)=99,IF(IFERROR(SEARCH("reprotoxic",K741),99)=99,0,Scoring!$E$18),Scoring!$E$18),Scoring!$E$19),Scoring!$E$17),Scoring!$E$16),Scoring!$E$16),Scoring!$E$16),Scoring!$E$16),Scoring!$E$16),Scoring!$E$16),Scoring!$E$16),Scoring!$E$16),Scoring!$E$16),Scoring!$E$16)</f>
        <v>0</v>
      </c>
      <c r="AC741" s="78">
        <f>IF(IFERROR(SEARCH("57f",L741),99)=99,IF(IFERROR(SEARCH("57(f)",P741),99)=99,0,Scoring!$E$20),Scoring!$E$20)</f>
        <v>0</v>
      </c>
      <c r="AD741" s="78">
        <f>IF(IFERROR(SEARCH("CAT1",T741),99)=99,IF(IFERROR(SEARCH("CAT2",T741),99)=99,IF(IFERROR(SEARCH("CAT3",T741),99)=99,IF(IFERROR(SEARCH("concluded to be endocrine",K741),99)=99,IF(IFERROR(SEARCH("categorised as endocrine",K741),99)=99,IF(IFERROR(SEARCH("endocrine disrupting",P741),99)=99,IF(IFERROR(SEARCH("endocrine disrupting",K741),99)=99,IF(IFERROR(SEARCH("suspected endocrine",S741),99)=99,IF(IFERROR(SEARCH("potential endocrine",S741),99)=99,0,Scoring!$E$25),Scoring!$E$25),Scoring!$E$24),Scoring!$E$24),Scoring!$E$24),Scoring!$E$24),Scoring!$E$23),Scoring!$E$22),Scoring!$E$21)</f>
        <v>0</v>
      </c>
      <c r="AE741" s="78">
        <f>IF(IFERROR(SEARCH("suspected sensitiser",S741),99)=99,IF(IFERROR(SEARCH("sensitiser",S741),99)=99,IF(IFERROR(SEARCH("other hazard based concern",S741),99)=99,0,Scoring!$E$28),Scoring!$E$26),Scoring!$E$27)</f>
        <v>0</v>
      </c>
      <c r="AF741" s="78">
        <f>IF(IFERROR(M741,1)=1,IF(IFERROR(N741,1)=1,IF(IFERROR(O741,1)=1,IF(IFERROR(Q741,1)=1,IF(IFERROR(R741,1)=1,IF(IFERROR(T741,1)=1,IF(IFERROR(K741,1)=1,IF(IFERROR(P741,1)=1,IF(IFERROR(S741,1)=1,Scoring!$E$29,0),0),0),0),0),0),0),0),0)</f>
        <v>0</v>
      </c>
      <c r="AG741" s="78">
        <f t="shared" si="56"/>
        <v>3</v>
      </c>
      <c r="AI741" s="93"/>
      <c r="AJ741" s="94"/>
      <c r="AK741" s="76"/>
      <c r="AL741" s="75"/>
      <c r="AN741" s="79"/>
      <c r="AO741" s="79"/>
      <c r="AP741" s="79"/>
      <c r="AQ741" s="79"/>
      <c r="AR741" s="79"/>
      <c r="AS741" s="78"/>
      <c r="AU741" s="79">
        <f>IF(IFERROR(F741,99)=99,IF(IFERROR(G741,99)=99,IF(IFERROR(H741,99)=99,IF(IFERROR(I741,99)=99,IF(IFERROR(E741,99)=99,IF(IFERROR(J741,99)=99,0,Scoring!$B$7),Scoring!$B$3),Scoring!$B$2),Scoring!$B$6),Scoring!$B$5),Scoring!$B$4)</f>
        <v>0.3</v>
      </c>
      <c r="AV741" s="78">
        <f t="shared" si="57"/>
        <v>0.89999999999999991</v>
      </c>
      <c r="AW741" s="78"/>
      <c r="AX741" s="66"/>
      <c r="AY741" s="78"/>
      <c r="AZ741" s="76"/>
      <c r="BA741" s="76"/>
      <c r="BB741" s="76"/>
    </row>
    <row r="742" spans="1:54" x14ac:dyDescent="0.25">
      <c r="A742" s="77" t="s">
        <v>7668</v>
      </c>
      <c r="B742" s="76" t="str">
        <f t="shared" si="58"/>
        <v>295-433-7</v>
      </c>
      <c r="C742" s="77" t="s">
        <v>2627</v>
      </c>
      <c r="D742" s="77" t="s">
        <v>2628</v>
      </c>
      <c r="E742" s="76" t="str">
        <f>IF(C742="-",IF(A742="-",VLOOKUP(D742,'sin-list 180320_update'!$C$2:$C$835,1,FALSE),VLOOKUP(A742,'sin-list 180320_update'!$A$2:$A$835,1,FALSE)),VLOOKUP(C742,'sin-list 180320_update'!$B$2:$B$835,1,FALSE))</f>
        <v>295-433-7</v>
      </c>
      <c r="F742" s="76" t="e">
        <f>IF($C742="-",IF($A742="-",VLOOKUP($D742,'REACH Bilaga XVII_update'!$A$5:$A$131,1,FALSE),VLOOKUP($A742,'REACH Bilaga XVII_update'!$C$5:$C$131,1,FALSE)),VLOOKUP($C742,'REACH Bilaga XVII_update'!$B$5:$B$131,1,FALSE))</f>
        <v>#N/A</v>
      </c>
      <c r="G742" s="76" t="e">
        <f>IF($C742="-",IF($A742="-",VLOOKUP($D742,' REACH Bilaga 59_update'!$A$5:$A$210,1,FALSE),VLOOKUP($A742,' REACH Bilaga 59_update'!$D$5:$D$210,1,FALSE)),VLOOKUP($C742,' REACH Bilaga 59_update'!$C$5:$C$210,1,FALSE))</f>
        <v>#N/A</v>
      </c>
      <c r="H742" s="76" t="e">
        <f>IF($C742="-",IF($A742="-",VLOOKUP($D742,'REACH Bilaga XIV_update'!$A$5:$A$110,1,FALSE),VLOOKUP($A742,'REACH Bilaga XIV_update'!$D$5:$D$110,1,FALSE)),VLOOKUP($C742,'REACH Bilaga XIV_update'!$C$5:$C$110,1,FALSE))</f>
        <v>#N/A</v>
      </c>
      <c r="I742" s="76" t="e">
        <f>IF($C742="-",IF($A742="-",VLOOKUP($D742,CoRAP_update!$A$5:$A$376,1,FALSE),VLOOKUP($A742,CoRAP_update!$D$5:$D$376,1,FALSE)),VLOOKUP($C742,CoRAP_update!$C$5:$C$376,1,FALSE))</f>
        <v>#N/A</v>
      </c>
      <c r="J742" s="76" t="e">
        <f>IF($C742="-",IF($A742="-",VLOOKUP($D742,EDC_update!$C$2:$C$450,1,FALSE),VLOOKUP($A742,EDC_update!$B$2:$B$450,1,FALSE)),VLOOKUP($C742,EDC_update!$L$2:$L$450,1,FALSE))</f>
        <v>#N/A</v>
      </c>
      <c r="K742" s="76" t="str">
        <f>IF($C742="-",IF($A742="-",IF(VLOOKUP($D742,'sin-list 180320_update'!$C$2:$S$835,3,FALSE)="",NA(),VLOOKUP($D742,'sin-list 180320_update'!$C$2:$S$835,3,FALSE)),IF(VLOOKUP($A742,'sin-list 180320_update'!$A$2:$S$835,5,FALSE)="",NA(),VLOOKUP($A742,'sin-list 180320_update'!$A$2:$S$835,5,FALSE))),IF(VLOOKUP($C742,'sin-list 180320_update'!$B$2:$S$835,4,FALSE)="",NA(),VLOOKUP($C742,'sin-list 180320_update'!$B$2:$S$835,4,FALSE)))</f>
        <v>Classified CMR according to Annex VI of Regulation 1272/2008. (Might not apply when contaminants are below below legal thresholds and/or full refining history is known)</v>
      </c>
      <c r="L742" s="76" t="str">
        <f>IF($C742="-",IF($A742="-",VLOOKUP($D742,'sin-list 180320_update'!$C$2:$S$835,6,FALSE),VLOOKUP($A742,'sin-list 180320_update'!$A$2:$S$835,8,FALSE)),VLOOKUP($C742,'sin-list 180320_update'!$B$2:$S$835,7,FALSE))</f>
        <v>Carc. 1B
Muta. 1B
Asp. Tox. 1</v>
      </c>
      <c r="M742" s="76" t="str">
        <f>IF($C742="-",IF($A742="-",IF(VLOOKUP($D742,'sin-list 180320_update'!$C$2:$S$835,8,FALSE)="",NA(),VLOOKUP($D742,'sin-list 180320_update'!$C$2:$S$835,8,FALSE)),IF(VLOOKUP($A742,'sin-list 180320_update'!$A$2:$S$835,10,FALSE)="",NA(),VLOOKUP($A742,'sin-list 180320_update'!$A$2:$S$835,10,FALSE))),IF(VLOOKUP($C742,'sin-list 180320_update'!$B$2:$S$835,9,FALSE)="",NA(),VLOOKUP($C742,'sin-list 180320_update'!$B$2:$S$835,9,FALSE)))</f>
        <v>H350
H340
H304</v>
      </c>
      <c r="N742" s="76" t="e">
        <f>IF($C742="-",IF($A742="-",IF(VLOOKUP($D742,'REACH Bilaga XVII_update'!$A$5:$E$131,4,FALSE)="",NA(),VLOOKUP($D742,'REACH Bilaga XVII_update'!$A$5:$E$131,4,FALSE)),IF(VLOOKUP($A742,'REACH Bilaga XVII_update'!$C$5:$D$131,2,FALSE)="",NA(),VLOOKUP($A742,'REACH Bilaga XVII_update'!$C$5:$D$131,2,FALSE))),IF(VLOOKUP($C742,'REACH Bilaga XVII_update'!$B$5:$D$131,3,FALSE)="",NA(),VLOOKUP($C742,'REACH Bilaga XVII_update'!$B$5:$D$131,3,FALSE)))</f>
        <v>#N/A</v>
      </c>
      <c r="O742" s="76" t="e">
        <f>IF($C742="-",IF($A742="-",IF(VLOOKUP($D742,' REACH Bilaga 59_update'!$A$5:$E$210,5,FALSE)="",NA(),VLOOKUP($D742,' REACH Bilaga 59_update'!$A$5:$E$210,5,FALSE)),IF(VLOOKUP($A742,' REACH Bilaga 59_update'!$D$5:$E$210,2,FALSE)="",NA(),VLOOKUP($A742,' REACH Bilaga 59_update'!$D$5:$E$210,2,FALSE))),IF(VLOOKUP($C742,' REACH Bilaga 59_update'!$C$5:$E$210,3,FALSE)="",NA(),VLOOKUP($C742,' REACH Bilaga 59_update'!$C$5:$E$210,3,FALSE)))</f>
        <v>#N/A</v>
      </c>
      <c r="P742" s="76" t="e">
        <f>IF(C742="-",IF(A742="-",IFERROR(VLOOKUP($D742,' REACH Bilaga 59_update'!$A$5:$F$210,MATCH(Sammanfattning!P$1,' REACH Bilaga 59_update'!$A$4:$F$4,0),FALSE),VLOOKUP($D742,'REACH Bilaga XIV_update'!$A$4:$H$110,MATCH(Sammanfattning!P$1,'REACH Bilaga XIV_update'!$A$4:$H$4,0),FALSE)),IFERROR(VLOOKUP($A742,' REACH Bilaga 59_update'!$D$5:$F$210,MATCH(Sammanfattning!P$1,' REACH Bilaga 59_update'!$D$4:$F$4,0),FALSE),VLOOKUP($A742,'REACH Bilaga XIV_update'!$D$4:$H$110,MATCH(Sammanfattning!P$1,'REACH Bilaga XIV_update'!$D$4:$H$4,0),FALSE))),IFERROR(VLOOKUP($C742,' REACH Bilaga 59_update'!$C$5:$F$210,MATCH(Sammanfattning!P$1,' REACH Bilaga 59_update'!$C$4:$F$4,0),FALSE),VLOOKUP($C742,'REACH Bilaga XIV_update'!$C$4:$H$110,MATCH(Sammanfattning!P$1,'REACH Bilaga XIV_update'!$C$4:$H$4,0),FALSE)))</f>
        <v>#N/A</v>
      </c>
      <c r="Q742" s="76" t="e">
        <f>IF($C742="-",IF($A742="-",IF(VLOOKUP($D742,'REACH Bilaga XIV_update'!$A$5:$I$110,9,FALSE)="",NA(),VLOOKUP($D742,'REACH Bilaga XIV_update'!$A$5:$I$110,9,FALSE)),IF(VLOOKUP($A742,'REACH Bilaga XIV_update'!$D$5:$I$110,6,FALSE)="",NA(),VLOOKUP($A742,'REACH Bilaga XIV_update'!$D$5:$I$110,6,FALSE))),IF(VLOOKUP($C742,'REACH Bilaga XIV_update'!$C$5:$I$110,7,FALSE)="",NA(),VLOOKUP($C742,'REACH Bilaga XIV_update'!$C$5:$I$110,7,FALSE)))</f>
        <v>#N/A</v>
      </c>
      <c r="R742" s="76" t="e">
        <f>IF($C742="-",IF($A742="-",IF(VLOOKUP($D742,CoRAP_update!$A$5:$O$376,15,FALSE)="",NA(),VLOOKUP($D742,CoRAP_update!$A$5:$O$376,15,FALSE)),IF(VLOOKUP($A742,CoRAP_update!$D$5:$O$376,12,FALSE)="",NA(),VLOOKUP($A742,CoRAP_update!$D$5:$O$376,12,FALSE))),IF(VLOOKUP($C742,CoRAP_update!$C$5:$O$376,13,FALSE)="",NA(),VLOOKUP($C742,CoRAP_update!$C$5:$O$376,13,FALSE)))</f>
        <v>#N/A</v>
      </c>
      <c r="S742" s="144" t="e">
        <f>IF($C742="-",IF($A742="-",VLOOKUP($D742,CoRAP_update!$A$5:$J$376,MATCH(Sammanfattning!S$1,CoRAP_update!$A$4:$J$4,0),FALSE),VLOOKUP($A742,CoRAP_update!$D$5:$J$376,MATCH(Sammanfattning!S$1,CoRAP_update!$D$4:$J$4,0),FALSE)),VLOOKUP($C742,CoRAP_update!$C$5:$J$376,MATCH(Sammanfattning!S$1,CoRAP_update!$C$4:$J$4,0),FALSE))</f>
        <v>#N/A</v>
      </c>
      <c r="T742" s="76" t="e">
        <f>IF($A742="-",VLOOKUP($D742,EDC_update!$C$2:$F$450,4,FALSE),VLOOKUP($A742,EDC_update!$B$2:$F$450,5,FALSE))</f>
        <v>#N/A</v>
      </c>
      <c r="V742" s="78">
        <f>IF(IFERROR(SEARCH("PBT",P742),99)=99,IF(IFERROR(SEARCH("suspected PBT",S742),99)=99,IF(IFERROR(SEARCH("concluded to be PBT",K742),99)=99,IF(IFERROR(SEARCH("PBT",S742),99)=99,IF(IFERROR(SEARCH("PBT cand",L742),99)=99,IF(IFERROR(SEARCH("PBT",L742),99)=99,IF(IFERROR(SEARCH("persistent, bioackumulative and toxic properties",K742),99)=99,0,Scoring!$E$3),Scoring!$E$3),Scoring!$E$7),Scoring!$E$3),Scoring!$E$5),Scoring!$E$6),Scoring!$E$3)</f>
        <v>0</v>
      </c>
      <c r="W742" s="78">
        <f>IF(IFERROR(SEARCH("vPvB",P742),99)=99,IF(IFERROR(SEARCH("suspected pbt/vPvB",S742),99)=99,IF(IFERROR(SEARCH("vPvB",S742),99)=99,IF(IFERROR(SEARCH("concluded to be a vPvB",S742),99)=99,IF(IFERROR(SEARCH("identified as vPvB",K742),99)=99,IF(IFERROR(SEARCH("concluded to be a vPvB",K742),99)=99,IF(IFERROR(SEARCH("concluded to be both pbt and vPvB",S742),99)=99,IF(IFERROR(SEARCH("concluded to be both pbt and vPvB",K742),99)=99,0,Scoring!$E$5),Scoring!$E$5),Scoring!$E$5),Scoring!$E$5),Scoring!$E$5),Scoring!$E$4),Scoring!$E$6),Scoring!$E$4)</f>
        <v>0</v>
      </c>
      <c r="X742" s="78">
        <f>IF(IFERROR(SEARCH("H410",N742),99)=99,IF(IFERROR(SEARCH("H410",O742),99)=99,IF(IFERROR(SEARCH("H410",Q742),99)=99,IF(IFERROR(SEARCH("H410",M742),99)=99,IF(IFERROR(SEARCH("H410",R742),99)=99,IF(IFERROR(SEARCH("H411",N742),99)=99,IF(IFERROR(SEARCH("H411",O742),99)=99,IF(IFERROR(SEARCH("H411",Q742),99)=99,IF(IFERROR(SEARCH("H411",M742),99)=99,IF(IFERROR(SEARCH("H411",R742),99)=99,IF(IFERROR(SEARCH("H413",N742),99)=99,IF(IFERROR(SEARCH("H413",O742),99)=99,IF(IFERROR(SEARCH("H413",Q742),99)=99,IF(IFERROR(SEARCH("H413",M742),99)=99,IF(IFERROR(SEARCH("H413",R742),99)=99,IF(IFERROR(SEARCH("H412",N742),99)=99,IF(IFERROR(SEARCH("H412",O742),99)=99,IF(IFERROR(SEARCH("H412",Q742),99)=99,IF(IFERROR(SEARCH("H412",M742),99)=99,IF(IFERROR(SEARCH("H412",R742),99)=99,0,Scoring!$E$2),Scoring!$E$2),Scoring!$E$2),Scoring!$E$2),Scoring!$E$2),Scoring!$E$2),Scoring!$E$2),Scoring!$E$2),Scoring!$E$2),Scoring!$E$2),Scoring!$E$2),Scoring!$E$2),Scoring!$E$2),Scoring!$E$2),Scoring!$E$2),Scoring!$E$2),Scoring!$E$2),Scoring!$E$2),Scoring!$E$2),Scoring!$E$2)</f>
        <v>0</v>
      </c>
      <c r="Y742" s="78">
        <f>IF(IFERROR(SEARCH("CMR",K742),99)=99,IF(IFERROR(SEARCH("Suspected CMR",S742),99)=99,IF(IFERROR(SEARCH("CMR",S742),99)=99,0,Scoring!$E$8),Scoring!$E$9),Scoring!$E$8)</f>
        <v>3</v>
      </c>
      <c r="Z742" s="78">
        <f>IF(IFERROR(SEARCH("H350",N742),99)=99,IF(IFERROR(SEARCH("H350",O742),99)=99,IF(IFERROR(SEARCH("H350",Q742),99)=99,IF(IFERROR(SEARCH("H350",M742),99)=99,IF(IFERROR(SEARCH("H350",R742),99)=99,IF(IFERROR(SEARCH("H351",N742),99)=99,IF(IFERROR(SEARCH("H351",O742),99)=99,IF(IFERROR(SEARCH("H351",Q742),99)=99,IF(IFERROR(SEARCH("H351",M742),99)=99,IF(IFERROR(SEARCH("H351",R742),99)=99,IF(IFERROR(SEARCH("carcinogenic",P742),99)=99,IF(IFERROR(SEARCH("suspected carcinogenic",S742),99)=99,0,Scoring!$E$12),Scoring!$E$11),Scoring!$E$10),Scoring!$E$10),Scoring!$E$10),Scoring!$E$10),Scoring!$E$10),Scoring!$E$10),Scoring!$E$10),Scoring!$E$10),Scoring!$E$10),Scoring!$E$10)</f>
        <v>1</v>
      </c>
      <c r="AA742" s="78">
        <f>IF(IFERROR(SEARCH("H340",N742),99)=99,IF(IFERROR(SEARCH("H340",O742),99)=99,IF(IFERROR(SEARCH("H340",Q742),99)=99,IF(IFERROR(SEARCH("H340",M742),99)=99,IF(IFERROR(SEARCH("H340",R742),99)=99,IF(IFERROR(SEARCH("H341",N742),99)=99,IF(IFERROR(SEARCH("H341",O742),99)=99,IF(IFERROR(SEARCH("H341",Q742),99)=99,IF(IFERROR(SEARCH("H341",M742),99)=99,IF(IFERROR(SEARCH("H341",R742),99)=99,IF(IFERROR(SEARCH("mutagenic",P742),99)=99,IF(IFERROR(SEARCH("suspected mutagenic",S742),99)=99,0,Scoring!$E$15),Scoring!$E$14),Scoring!$E$13),Scoring!$E$13),Scoring!$E$13),Scoring!$E$13),Scoring!$E$13),Scoring!$E$13),Scoring!$E$13),Scoring!$E$13),Scoring!$E$13),Scoring!$E$13)</f>
        <v>1</v>
      </c>
      <c r="AB742" s="78">
        <f>IF(IFERROR(SEARCH("H360",N742),99)=99,IF(IFERROR(SEARCH("H360",O742),99)=99,IF(IFERROR(SEARCH("H360",Q742),99)=99,IF(IFERROR(SEARCH("H360",M742),99)=99,IF(IFERROR(SEARCH("H360",R742),99)=99,IF(IFERROR(SEARCH("H361",N742),99)=99,IF(IFERROR(SEARCH("H361",O742),99)=99,IF(IFERROR(SEARCH("H361",Q742),99)=99,IF(IFERROR(SEARCH("H361",M742),99)=99,IF(IFERROR(SEARCH("H361",R742),99)=99,IF(IFERROR(SEARCH("reproduction",P742),99)=99,IF(IFERROR(SEARCH("suspected reprotoxic",S742),99)=99,IF(IFERROR(SEARCH("reprotoxic",S742),99)=99,IF(IFERROR(SEARCH("reprotoxic",K742),99)=99,0,Scoring!$E$18),Scoring!$E$18),Scoring!$E$19),Scoring!$E$17),Scoring!$E$16),Scoring!$E$16),Scoring!$E$16),Scoring!$E$16),Scoring!$E$16),Scoring!$E$16),Scoring!$E$16),Scoring!$E$16),Scoring!$E$16),Scoring!$E$16)</f>
        <v>0</v>
      </c>
      <c r="AC742" s="78">
        <f>IF(IFERROR(SEARCH("57f",L742),99)=99,IF(IFERROR(SEARCH("57(f)",P742),99)=99,0,Scoring!$E$20),Scoring!$E$20)</f>
        <v>0</v>
      </c>
      <c r="AD742" s="78">
        <f>IF(IFERROR(SEARCH("CAT1",T742),99)=99,IF(IFERROR(SEARCH("CAT2",T742),99)=99,IF(IFERROR(SEARCH("CAT3",T742),99)=99,IF(IFERROR(SEARCH("concluded to be endocrine",K742),99)=99,IF(IFERROR(SEARCH("categorised as endocrine",K742),99)=99,IF(IFERROR(SEARCH("endocrine disrupting",P742),99)=99,IF(IFERROR(SEARCH("endocrine disrupting",K742),99)=99,IF(IFERROR(SEARCH("suspected endocrine",S742),99)=99,IF(IFERROR(SEARCH("potential endocrine",S742),99)=99,0,Scoring!$E$25),Scoring!$E$25),Scoring!$E$24),Scoring!$E$24),Scoring!$E$24),Scoring!$E$24),Scoring!$E$23),Scoring!$E$22),Scoring!$E$21)</f>
        <v>0</v>
      </c>
      <c r="AE742" s="78">
        <f>IF(IFERROR(SEARCH("suspected sensitiser",S742),99)=99,IF(IFERROR(SEARCH("sensitiser",S742),99)=99,IF(IFERROR(SEARCH("other hazard based concern",S742),99)=99,0,Scoring!$E$28),Scoring!$E$26),Scoring!$E$27)</f>
        <v>0</v>
      </c>
      <c r="AF742" s="78">
        <f>IF(IFERROR(M742,1)=1,IF(IFERROR(N742,1)=1,IF(IFERROR(O742,1)=1,IF(IFERROR(Q742,1)=1,IF(IFERROR(R742,1)=1,IF(IFERROR(T742,1)=1,IF(IFERROR(K742,1)=1,IF(IFERROR(P742,1)=1,IF(IFERROR(S742,1)=1,Scoring!$E$29,0),0),0),0),0),0),0),0),0)</f>
        <v>0</v>
      </c>
      <c r="AG742" s="78">
        <f t="shared" si="56"/>
        <v>3</v>
      </c>
      <c r="AI742" s="93"/>
      <c r="AJ742" s="94"/>
      <c r="AK742" s="76"/>
      <c r="AL742" s="75"/>
      <c r="AN742" s="79"/>
      <c r="AO742" s="79"/>
      <c r="AP742" s="79"/>
      <c r="AQ742" s="79"/>
      <c r="AR742" s="79"/>
      <c r="AS742" s="78"/>
      <c r="AU742" s="79">
        <f>IF(IFERROR(F742,99)=99,IF(IFERROR(G742,99)=99,IF(IFERROR(H742,99)=99,IF(IFERROR(I742,99)=99,IF(IFERROR(E742,99)=99,IF(IFERROR(J742,99)=99,0,Scoring!$B$7),Scoring!$B$3),Scoring!$B$2),Scoring!$B$6),Scoring!$B$5),Scoring!$B$4)</f>
        <v>0.3</v>
      </c>
      <c r="AV742" s="78">
        <f t="shared" si="57"/>
        <v>0.89999999999999991</v>
      </c>
      <c r="AW742" s="78"/>
      <c r="AX742" s="66"/>
      <c r="AY742" s="78"/>
      <c r="AZ742" s="76"/>
      <c r="BA742" s="76"/>
      <c r="BB742" s="76"/>
    </row>
    <row r="743" spans="1:54" x14ac:dyDescent="0.25">
      <c r="A743" s="77" t="s">
        <v>6633</v>
      </c>
      <c r="B743" s="76" t="str">
        <f t="shared" si="58"/>
        <v>295-434-2</v>
      </c>
      <c r="C743" s="77" t="s">
        <v>2629</v>
      </c>
      <c r="D743" s="77" t="s">
        <v>2630</v>
      </c>
      <c r="E743" s="76" t="str">
        <f>IF(C743="-",IF(A743="-",VLOOKUP(D743,'sin-list 180320_update'!$C$2:$C$835,1,FALSE),VLOOKUP(A743,'sin-list 180320_update'!$A$2:$A$835,1,FALSE)),VLOOKUP(C743,'sin-list 180320_update'!$B$2:$B$835,1,FALSE))</f>
        <v>295-434-2</v>
      </c>
      <c r="F743" s="76" t="e">
        <f>IF($C743="-",IF($A743="-",VLOOKUP($D743,'REACH Bilaga XVII_update'!$A$5:$A$131,1,FALSE),VLOOKUP($A743,'REACH Bilaga XVII_update'!$C$5:$C$131,1,FALSE)),VLOOKUP($C743,'REACH Bilaga XVII_update'!$B$5:$B$131,1,FALSE))</f>
        <v>#N/A</v>
      </c>
      <c r="G743" s="76" t="e">
        <f>IF($C743="-",IF($A743="-",VLOOKUP($D743,' REACH Bilaga 59_update'!$A$5:$A$210,1,FALSE),VLOOKUP($A743,' REACH Bilaga 59_update'!$D$5:$D$210,1,FALSE)),VLOOKUP($C743,' REACH Bilaga 59_update'!$C$5:$C$210,1,FALSE))</f>
        <v>#N/A</v>
      </c>
      <c r="H743" s="76" t="e">
        <f>IF($C743="-",IF($A743="-",VLOOKUP($D743,'REACH Bilaga XIV_update'!$A$5:$A$110,1,FALSE),VLOOKUP($A743,'REACH Bilaga XIV_update'!$D$5:$D$110,1,FALSE)),VLOOKUP($C743,'REACH Bilaga XIV_update'!$C$5:$C$110,1,FALSE))</f>
        <v>#N/A</v>
      </c>
      <c r="I743" s="76" t="e">
        <f>IF($C743="-",IF($A743="-",VLOOKUP($D743,CoRAP_update!$A$5:$A$376,1,FALSE),VLOOKUP($A743,CoRAP_update!$D$5:$D$376,1,FALSE)),VLOOKUP($C743,CoRAP_update!$C$5:$C$376,1,FALSE))</f>
        <v>#N/A</v>
      </c>
      <c r="J743" s="76" t="e">
        <f>IF($C743="-",IF($A743="-",VLOOKUP($D743,EDC_update!$C$2:$C$450,1,FALSE),VLOOKUP($A743,EDC_update!$B$2:$B$450,1,FALSE)),VLOOKUP($C743,EDC_update!$L$2:$L$450,1,FALSE))</f>
        <v>#N/A</v>
      </c>
      <c r="K743" s="76" t="str">
        <f>IF($C743="-",IF($A743="-",IF(VLOOKUP($D743,'sin-list 180320_update'!$C$2:$S$835,3,FALSE)="",NA(),VLOOKUP($D743,'sin-list 180320_update'!$C$2:$S$835,3,FALSE)),IF(VLOOKUP($A743,'sin-list 180320_update'!$A$2:$S$835,5,FALSE)="",NA(),VLOOKUP($A743,'sin-list 180320_update'!$A$2:$S$835,5,FALSE))),IF(VLOOKUP($C743,'sin-list 180320_update'!$B$2:$S$835,4,FALSE)="",NA(),VLOOKUP($C743,'sin-list 180320_update'!$B$2:$S$835,4,FALSE)))</f>
        <v>Classified CMR according to Annex VI of Regulation 1272/2008. (Might not apply when contaminants are below below legal thresholds and/or full refining history is known)</v>
      </c>
      <c r="L743" s="76" t="str">
        <f>IF($C743="-",IF($A743="-",VLOOKUP($D743,'sin-list 180320_update'!$C$2:$S$835,6,FALSE),VLOOKUP($A743,'sin-list 180320_update'!$A$2:$S$835,8,FALSE)),VLOOKUP($C743,'sin-list 180320_update'!$B$2:$S$835,7,FALSE))</f>
        <v>Carc. 1B
Muta. 1B
Asp. Tox. 1</v>
      </c>
      <c r="M743" s="76" t="str">
        <f>IF($C743="-",IF($A743="-",IF(VLOOKUP($D743,'sin-list 180320_update'!$C$2:$S$835,8,FALSE)="",NA(),VLOOKUP($D743,'sin-list 180320_update'!$C$2:$S$835,8,FALSE)),IF(VLOOKUP($A743,'sin-list 180320_update'!$A$2:$S$835,10,FALSE)="",NA(),VLOOKUP($A743,'sin-list 180320_update'!$A$2:$S$835,10,FALSE))),IF(VLOOKUP($C743,'sin-list 180320_update'!$B$2:$S$835,9,FALSE)="",NA(),VLOOKUP($C743,'sin-list 180320_update'!$B$2:$S$835,9,FALSE)))</f>
        <v>H350
H340
H304</v>
      </c>
      <c r="N743" s="76" t="e">
        <f>IF($C743="-",IF($A743="-",IF(VLOOKUP($D743,'REACH Bilaga XVII_update'!$A$5:$E$131,4,FALSE)="",NA(),VLOOKUP($D743,'REACH Bilaga XVII_update'!$A$5:$E$131,4,FALSE)),IF(VLOOKUP($A743,'REACH Bilaga XVII_update'!$C$5:$D$131,2,FALSE)="",NA(),VLOOKUP($A743,'REACH Bilaga XVII_update'!$C$5:$D$131,2,FALSE))),IF(VLOOKUP($C743,'REACH Bilaga XVII_update'!$B$5:$D$131,3,FALSE)="",NA(),VLOOKUP($C743,'REACH Bilaga XVII_update'!$B$5:$D$131,3,FALSE)))</f>
        <v>#N/A</v>
      </c>
      <c r="O743" s="76" t="e">
        <f>IF($C743="-",IF($A743="-",IF(VLOOKUP($D743,' REACH Bilaga 59_update'!$A$5:$E$210,5,FALSE)="",NA(),VLOOKUP($D743,' REACH Bilaga 59_update'!$A$5:$E$210,5,FALSE)),IF(VLOOKUP($A743,' REACH Bilaga 59_update'!$D$5:$E$210,2,FALSE)="",NA(),VLOOKUP($A743,' REACH Bilaga 59_update'!$D$5:$E$210,2,FALSE))),IF(VLOOKUP($C743,' REACH Bilaga 59_update'!$C$5:$E$210,3,FALSE)="",NA(),VLOOKUP($C743,' REACH Bilaga 59_update'!$C$5:$E$210,3,FALSE)))</f>
        <v>#N/A</v>
      </c>
      <c r="P743" s="76" t="e">
        <f>IF(C743="-",IF(A743="-",IFERROR(VLOOKUP($D743,' REACH Bilaga 59_update'!$A$5:$F$210,MATCH(Sammanfattning!P$1,' REACH Bilaga 59_update'!$A$4:$F$4,0),FALSE),VLOOKUP($D743,'REACH Bilaga XIV_update'!$A$4:$H$110,MATCH(Sammanfattning!P$1,'REACH Bilaga XIV_update'!$A$4:$H$4,0),FALSE)),IFERROR(VLOOKUP($A743,' REACH Bilaga 59_update'!$D$5:$F$210,MATCH(Sammanfattning!P$1,' REACH Bilaga 59_update'!$D$4:$F$4,0),FALSE),VLOOKUP($A743,'REACH Bilaga XIV_update'!$D$4:$H$110,MATCH(Sammanfattning!P$1,'REACH Bilaga XIV_update'!$D$4:$H$4,0),FALSE))),IFERROR(VLOOKUP($C743,' REACH Bilaga 59_update'!$C$5:$F$210,MATCH(Sammanfattning!P$1,' REACH Bilaga 59_update'!$C$4:$F$4,0),FALSE),VLOOKUP($C743,'REACH Bilaga XIV_update'!$C$4:$H$110,MATCH(Sammanfattning!P$1,'REACH Bilaga XIV_update'!$C$4:$H$4,0),FALSE)))</f>
        <v>#N/A</v>
      </c>
      <c r="Q743" s="76" t="e">
        <f>IF($C743="-",IF($A743="-",IF(VLOOKUP($D743,'REACH Bilaga XIV_update'!$A$5:$I$110,9,FALSE)="",NA(),VLOOKUP($D743,'REACH Bilaga XIV_update'!$A$5:$I$110,9,FALSE)),IF(VLOOKUP($A743,'REACH Bilaga XIV_update'!$D$5:$I$110,6,FALSE)="",NA(),VLOOKUP($A743,'REACH Bilaga XIV_update'!$D$5:$I$110,6,FALSE))),IF(VLOOKUP($C743,'REACH Bilaga XIV_update'!$C$5:$I$110,7,FALSE)="",NA(),VLOOKUP($C743,'REACH Bilaga XIV_update'!$C$5:$I$110,7,FALSE)))</f>
        <v>#N/A</v>
      </c>
      <c r="R743" s="76" t="e">
        <f>IF($C743="-",IF($A743="-",IF(VLOOKUP($D743,CoRAP_update!$A$5:$O$376,15,FALSE)="",NA(),VLOOKUP($D743,CoRAP_update!$A$5:$O$376,15,FALSE)),IF(VLOOKUP($A743,CoRAP_update!$D$5:$O$376,12,FALSE)="",NA(),VLOOKUP($A743,CoRAP_update!$D$5:$O$376,12,FALSE))),IF(VLOOKUP($C743,CoRAP_update!$C$5:$O$376,13,FALSE)="",NA(),VLOOKUP($C743,CoRAP_update!$C$5:$O$376,13,FALSE)))</f>
        <v>#N/A</v>
      </c>
      <c r="S743" s="144" t="e">
        <f>IF($C743="-",IF($A743="-",VLOOKUP($D743,CoRAP_update!$A$5:$J$376,MATCH(Sammanfattning!S$1,CoRAP_update!$A$4:$J$4,0),FALSE),VLOOKUP($A743,CoRAP_update!$D$5:$J$376,MATCH(Sammanfattning!S$1,CoRAP_update!$D$4:$J$4,0),FALSE)),VLOOKUP($C743,CoRAP_update!$C$5:$J$376,MATCH(Sammanfattning!S$1,CoRAP_update!$C$4:$J$4,0),FALSE))</f>
        <v>#N/A</v>
      </c>
      <c r="T743" s="76" t="e">
        <f>IF($A743="-",VLOOKUP($D743,EDC_update!$C$2:$F$450,4,FALSE),VLOOKUP($A743,EDC_update!$B$2:$F$450,5,FALSE))</f>
        <v>#N/A</v>
      </c>
      <c r="V743" s="78">
        <f>IF(IFERROR(SEARCH("PBT",P743),99)=99,IF(IFERROR(SEARCH("suspected PBT",S743),99)=99,IF(IFERROR(SEARCH("concluded to be PBT",K743),99)=99,IF(IFERROR(SEARCH("PBT",S743),99)=99,IF(IFERROR(SEARCH("PBT cand",L743),99)=99,IF(IFERROR(SEARCH("PBT",L743),99)=99,IF(IFERROR(SEARCH("persistent, bioackumulative and toxic properties",K743),99)=99,0,Scoring!$E$3),Scoring!$E$3),Scoring!$E$7),Scoring!$E$3),Scoring!$E$5),Scoring!$E$6),Scoring!$E$3)</f>
        <v>0</v>
      </c>
      <c r="W743" s="78">
        <f>IF(IFERROR(SEARCH("vPvB",P743),99)=99,IF(IFERROR(SEARCH("suspected pbt/vPvB",S743),99)=99,IF(IFERROR(SEARCH("vPvB",S743),99)=99,IF(IFERROR(SEARCH("concluded to be a vPvB",S743),99)=99,IF(IFERROR(SEARCH("identified as vPvB",K743),99)=99,IF(IFERROR(SEARCH("concluded to be a vPvB",K743),99)=99,IF(IFERROR(SEARCH("concluded to be both pbt and vPvB",S743),99)=99,IF(IFERROR(SEARCH("concluded to be both pbt and vPvB",K743),99)=99,0,Scoring!$E$5),Scoring!$E$5),Scoring!$E$5),Scoring!$E$5),Scoring!$E$5),Scoring!$E$4),Scoring!$E$6),Scoring!$E$4)</f>
        <v>0</v>
      </c>
      <c r="X743" s="78">
        <f>IF(IFERROR(SEARCH("H410",N743),99)=99,IF(IFERROR(SEARCH("H410",O743),99)=99,IF(IFERROR(SEARCH("H410",Q743),99)=99,IF(IFERROR(SEARCH("H410",M743),99)=99,IF(IFERROR(SEARCH("H410",R743),99)=99,IF(IFERROR(SEARCH("H411",N743),99)=99,IF(IFERROR(SEARCH("H411",O743),99)=99,IF(IFERROR(SEARCH("H411",Q743),99)=99,IF(IFERROR(SEARCH("H411",M743),99)=99,IF(IFERROR(SEARCH("H411",R743),99)=99,IF(IFERROR(SEARCH("H413",N743),99)=99,IF(IFERROR(SEARCH("H413",O743),99)=99,IF(IFERROR(SEARCH("H413",Q743),99)=99,IF(IFERROR(SEARCH("H413",M743),99)=99,IF(IFERROR(SEARCH("H413",R743),99)=99,IF(IFERROR(SEARCH("H412",N743),99)=99,IF(IFERROR(SEARCH("H412",O743),99)=99,IF(IFERROR(SEARCH("H412",Q743),99)=99,IF(IFERROR(SEARCH("H412",M743),99)=99,IF(IFERROR(SEARCH("H412",R743),99)=99,0,Scoring!$E$2),Scoring!$E$2),Scoring!$E$2),Scoring!$E$2),Scoring!$E$2),Scoring!$E$2),Scoring!$E$2),Scoring!$E$2),Scoring!$E$2),Scoring!$E$2),Scoring!$E$2),Scoring!$E$2),Scoring!$E$2),Scoring!$E$2),Scoring!$E$2),Scoring!$E$2),Scoring!$E$2),Scoring!$E$2),Scoring!$E$2),Scoring!$E$2)</f>
        <v>0</v>
      </c>
      <c r="Y743" s="78">
        <f>IF(IFERROR(SEARCH("CMR",K743),99)=99,IF(IFERROR(SEARCH("Suspected CMR",S743),99)=99,IF(IFERROR(SEARCH("CMR",S743),99)=99,0,Scoring!$E$8),Scoring!$E$9),Scoring!$E$8)</f>
        <v>3</v>
      </c>
      <c r="Z743" s="78">
        <f>IF(IFERROR(SEARCH("H350",N743),99)=99,IF(IFERROR(SEARCH("H350",O743),99)=99,IF(IFERROR(SEARCH("H350",Q743),99)=99,IF(IFERROR(SEARCH("H350",M743),99)=99,IF(IFERROR(SEARCH("H350",R743),99)=99,IF(IFERROR(SEARCH("H351",N743),99)=99,IF(IFERROR(SEARCH("H351",O743),99)=99,IF(IFERROR(SEARCH("H351",Q743),99)=99,IF(IFERROR(SEARCH("H351",M743),99)=99,IF(IFERROR(SEARCH("H351",R743),99)=99,IF(IFERROR(SEARCH("carcinogenic",P743),99)=99,IF(IFERROR(SEARCH("suspected carcinogenic",S743),99)=99,0,Scoring!$E$12),Scoring!$E$11),Scoring!$E$10),Scoring!$E$10),Scoring!$E$10),Scoring!$E$10),Scoring!$E$10),Scoring!$E$10),Scoring!$E$10),Scoring!$E$10),Scoring!$E$10),Scoring!$E$10)</f>
        <v>1</v>
      </c>
      <c r="AA743" s="78">
        <f>IF(IFERROR(SEARCH("H340",N743),99)=99,IF(IFERROR(SEARCH("H340",O743),99)=99,IF(IFERROR(SEARCH("H340",Q743),99)=99,IF(IFERROR(SEARCH("H340",M743),99)=99,IF(IFERROR(SEARCH("H340",R743),99)=99,IF(IFERROR(SEARCH("H341",N743),99)=99,IF(IFERROR(SEARCH("H341",O743),99)=99,IF(IFERROR(SEARCH("H341",Q743),99)=99,IF(IFERROR(SEARCH("H341",M743),99)=99,IF(IFERROR(SEARCH("H341",R743),99)=99,IF(IFERROR(SEARCH("mutagenic",P743),99)=99,IF(IFERROR(SEARCH("suspected mutagenic",S743),99)=99,0,Scoring!$E$15),Scoring!$E$14),Scoring!$E$13),Scoring!$E$13),Scoring!$E$13),Scoring!$E$13),Scoring!$E$13),Scoring!$E$13),Scoring!$E$13),Scoring!$E$13),Scoring!$E$13),Scoring!$E$13)</f>
        <v>1</v>
      </c>
      <c r="AB743" s="78">
        <f>IF(IFERROR(SEARCH("H360",N743),99)=99,IF(IFERROR(SEARCH("H360",O743),99)=99,IF(IFERROR(SEARCH("H360",Q743),99)=99,IF(IFERROR(SEARCH("H360",M743),99)=99,IF(IFERROR(SEARCH("H360",R743),99)=99,IF(IFERROR(SEARCH("H361",N743),99)=99,IF(IFERROR(SEARCH("H361",O743),99)=99,IF(IFERROR(SEARCH("H361",Q743),99)=99,IF(IFERROR(SEARCH("H361",M743),99)=99,IF(IFERROR(SEARCH("H361",R743),99)=99,IF(IFERROR(SEARCH("reproduction",P743),99)=99,IF(IFERROR(SEARCH("suspected reprotoxic",S743),99)=99,IF(IFERROR(SEARCH("reprotoxic",S743),99)=99,IF(IFERROR(SEARCH("reprotoxic",K743),99)=99,0,Scoring!$E$18),Scoring!$E$18),Scoring!$E$19),Scoring!$E$17),Scoring!$E$16),Scoring!$E$16),Scoring!$E$16),Scoring!$E$16),Scoring!$E$16),Scoring!$E$16),Scoring!$E$16),Scoring!$E$16),Scoring!$E$16),Scoring!$E$16)</f>
        <v>0</v>
      </c>
      <c r="AC743" s="78">
        <f>IF(IFERROR(SEARCH("57f",L743),99)=99,IF(IFERROR(SEARCH("57(f)",P743),99)=99,0,Scoring!$E$20),Scoring!$E$20)</f>
        <v>0</v>
      </c>
      <c r="AD743" s="78">
        <f>IF(IFERROR(SEARCH("CAT1",T743),99)=99,IF(IFERROR(SEARCH("CAT2",T743),99)=99,IF(IFERROR(SEARCH("CAT3",T743),99)=99,IF(IFERROR(SEARCH("concluded to be endocrine",K743),99)=99,IF(IFERROR(SEARCH("categorised as endocrine",K743),99)=99,IF(IFERROR(SEARCH("endocrine disrupting",P743),99)=99,IF(IFERROR(SEARCH("endocrine disrupting",K743),99)=99,IF(IFERROR(SEARCH("suspected endocrine",S743),99)=99,IF(IFERROR(SEARCH("potential endocrine",S743),99)=99,0,Scoring!$E$25),Scoring!$E$25),Scoring!$E$24),Scoring!$E$24),Scoring!$E$24),Scoring!$E$24),Scoring!$E$23),Scoring!$E$22),Scoring!$E$21)</f>
        <v>0</v>
      </c>
      <c r="AE743" s="78">
        <f>IF(IFERROR(SEARCH("suspected sensitiser",S743),99)=99,IF(IFERROR(SEARCH("sensitiser",S743),99)=99,IF(IFERROR(SEARCH("other hazard based concern",S743),99)=99,0,Scoring!$E$28),Scoring!$E$26),Scoring!$E$27)</f>
        <v>0</v>
      </c>
      <c r="AF743" s="78">
        <f>IF(IFERROR(M743,1)=1,IF(IFERROR(N743,1)=1,IF(IFERROR(O743,1)=1,IF(IFERROR(Q743,1)=1,IF(IFERROR(R743,1)=1,IF(IFERROR(T743,1)=1,IF(IFERROR(K743,1)=1,IF(IFERROR(P743,1)=1,IF(IFERROR(S743,1)=1,Scoring!$E$29,0),0),0),0),0),0),0),0),0)</f>
        <v>0</v>
      </c>
      <c r="AG743" s="78">
        <f t="shared" si="56"/>
        <v>3</v>
      </c>
      <c r="AI743" s="93"/>
      <c r="AJ743" s="94"/>
      <c r="AK743" s="76"/>
      <c r="AL743" s="75"/>
      <c r="AN743" s="79"/>
      <c r="AO743" s="79"/>
      <c r="AP743" s="79"/>
      <c r="AQ743" s="79"/>
      <c r="AR743" s="79"/>
      <c r="AS743" s="78"/>
      <c r="AU743" s="79">
        <f>IF(IFERROR(F743,99)=99,IF(IFERROR(G743,99)=99,IF(IFERROR(H743,99)=99,IF(IFERROR(I743,99)=99,IF(IFERROR(E743,99)=99,IF(IFERROR(J743,99)=99,0,Scoring!$B$7),Scoring!$B$3),Scoring!$B$2),Scoring!$B$6),Scoring!$B$5),Scoring!$B$4)</f>
        <v>0.3</v>
      </c>
      <c r="AV743" s="78">
        <f t="shared" si="57"/>
        <v>0.89999999999999991</v>
      </c>
      <c r="AW743" s="78"/>
      <c r="AX743" s="66"/>
      <c r="AY743" s="78"/>
      <c r="AZ743" s="76"/>
      <c r="BA743" s="76"/>
      <c r="BB743" s="76"/>
    </row>
    <row r="744" spans="1:54" x14ac:dyDescent="0.25">
      <c r="A744" s="77" t="s">
        <v>7669</v>
      </c>
      <c r="B744" s="76" t="str">
        <f t="shared" si="58"/>
        <v>295-438-4</v>
      </c>
      <c r="C744" s="77" t="s">
        <v>2632</v>
      </c>
      <c r="D744" s="77" t="s">
        <v>2633</v>
      </c>
      <c r="E744" s="76" t="str">
        <f>IF(C744="-",IF(A744="-",VLOOKUP(D744,'sin-list 180320_update'!$C$2:$C$835,1,FALSE),VLOOKUP(A744,'sin-list 180320_update'!$A$2:$A$835,1,FALSE)),VLOOKUP(C744,'sin-list 180320_update'!$B$2:$B$835,1,FALSE))</f>
        <v>295-438-4</v>
      </c>
      <c r="F744" s="76" t="e">
        <f>IF($C744="-",IF($A744="-",VLOOKUP($D744,'REACH Bilaga XVII_update'!$A$5:$A$131,1,FALSE),VLOOKUP($A744,'REACH Bilaga XVII_update'!$C$5:$C$131,1,FALSE)),VLOOKUP($C744,'REACH Bilaga XVII_update'!$B$5:$B$131,1,FALSE))</f>
        <v>#N/A</v>
      </c>
      <c r="G744" s="76" t="e">
        <f>IF($C744="-",IF($A744="-",VLOOKUP($D744,' REACH Bilaga 59_update'!$A$5:$A$210,1,FALSE),VLOOKUP($A744,' REACH Bilaga 59_update'!$D$5:$D$210,1,FALSE)),VLOOKUP($C744,' REACH Bilaga 59_update'!$C$5:$C$210,1,FALSE))</f>
        <v>#N/A</v>
      </c>
      <c r="H744" s="76" t="e">
        <f>IF($C744="-",IF($A744="-",VLOOKUP($D744,'REACH Bilaga XIV_update'!$A$5:$A$110,1,FALSE),VLOOKUP($A744,'REACH Bilaga XIV_update'!$D$5:$D$110,1,FALSE)),VLOOKUP($C744,'REACH Bilaga XIV_update'!$C$5:$C$110,1,FALSE))</f>
        <v>#N/A</v>
      </c>
      <c r="I744" s="76" t="e">
        <f>IF($C744="-",IF($A744="-",VLOOKUP($D744,CoRAP_update!$A$5:$A$376,1,FALSE),VLOOKUP($A744,CoRAP_update!$D$5:$D$376,1,FALSE)),VLOOKUP($C744,CoRAP_update!$C$5:$C$376,1,FALSE))</f>
        <v>#N/A</v>
      </c>
      <c r="J744" s="76" t="e">
        <f>IF($C744="-",IF($A744="-",VLOOKUP($D744,EDC_update!$C$2:$C$450,1,FALSE),VLOOKUP($A744,EDC_update!$B$2:$B$450,1,FALSE)),VLOOKUP($C744,EDC_update!$L$2:$L$450,1,FALSE))</f>
        <v>#N/A</v>
      </c>
      <c r="K744" s="76" t="str">
        <f>IF($C744="-",IF($A744="-",IF(VLOOKUP($D744,'sin-list 180320_update'!$C$2:$S$835,3,FALSE)="",NA(),VLOOKUP($D744,'sin-list 180320_update'!$C$2:$S$835,3,FALSE)),IF(VLOOKUP($A744,'sin-list 180320_update'!$A$2:$S$835,5,FALSE)="",NA(),VLOOKUP($A744,'sin-list 180320_update'!$A$2:$S$835,5,FALSE))),IF(VLOOKUP($C744,'sin-list 180320_update'!$B$2:$S$835,4,FALSE)="",NA(),VLOOKUP($C744,'sin-list 180320_update'!$B$2:$S$835,4,FALSE)))</f>
        <v>Classified CMR according to Annex VI of Regulation 1272/2008. (Might not apply when contaminants are below below legal thresholds and/or full refining history is known)</v>
      </c>
      <c r="L744" s="76" t="str">
        <f>IF($C744="-",IF($A744="-",VLOOKUP($D744,'sin-list 180320_update'!$C$2:$S$835,6,FALSE),VLOOKUP($A744,'sin-list 180320_update'!$A$2:$S$835,8,FALSE)),VLOOKUP($C744,'sin-list 180320_update'!$B$2:$S$835,7,FALSE))</f>
        <v>Carc. 1B
Muta. 1B
Asp. Tox. 1</v>
      </c>
      <c r="M744" s="76" t="str">
        <f>IF($C744="-",IF($A744="-",IF(VLOOKUP($D744,'sin-list 180320_update'!$C$2:$S$835,8,FALSE)="",NA(),VLOOKUP($D744,'sin-list 180320_update'!$C$2:$S$835,8,FALSE)),IF(VLOOKUP($A744,'sin-list 180320_update'!$A$2:$S$835,10,FALSE)="",NA(),VLOOKUP($A744,'sin-list 180320_update'!$A$2:$S$835,10,FALSE))),IF(VLOOKUP($C744,'sin-list 180320_update'!$B$2:$S$835,9,FALSE)="",NA(),VLOOKUP($C744,'sin-list 180320_update'!$B$2:$S$835,9,FALSE)))</f>
        <v>H350
H340
H304</v>
      </c>
      <c r="N744" s="76" t="e">
        <f>IF($C744="-",IF($A744="-",IF(VLOOKUP($D744,'REACH Bilaga XVII_update'!$A$5:$E$131,4,FALSE)="",NA(),VLOOKUP($D744,'REACH Bilaga XVII_update'!$A$5:$E$131,4,FALSE)),IF(VLOOKUP($A744,'REACH Bilaga XVII_update'!$C$5:$D$131,2,FALSE)="",NA(),VLOOKUP($A744,'REACH Bilaga XVII_update'!$C$5:$D$131,2,FALSE))),IF(VLOOKUP($C744,'REACH Bilaga XVII_update'!$B$5:$D$131,3,FALSE)="",NA(),VLOOKUP($C744,'REACH Bilaga XVII_update'!$B$5:$D$131,3,FALSE)))</f>
        <v>#N/A</v>
      </c>
      <c r="O744" s="76" t="e">
        <f>IF($C744="-",IF($A744="-",IF(VLOOKUP($D744,' REACH Bilaga 59_update'!$A$5:$E$210,5,FALSE)="",NA(),VLOOKUP($D744,' REACH Bilaga 59_update'!$A$5:$E$210,5,FALSE)),IF(VLOOKUP($A744,' REACH Bilaga 59_update'!$D$5:$E$210,2,FALSE)="",NA(),VLOOKUP($A744,' REACH Bilaga 59_update'!$D$5:$E$210,2,FALSE))),IF(VLOOKUP($C744,' REACH Bilaga 59_update'!$C$5:$E$210,3,FALSE)="",NA(),VLOOKUP($C744,' REACH Bilaga 59_update'!$C$5:$E$210,3,FALSE)))</f>
        <v>#N/A</v>
      </c>
      <c r="P744" s="76" t="e">
        <f>IF(C744="-",IF(A744="-",IFERROR(VLOOKUP($D744,' REACH Bilaga 59_update'!$A$5:$F$210,MATCH(Sammanfattning!P$1,' REACH Bilaga 59_update'!$A$4:$F$4,0),FALSE),VLOOKUP($D744,'REACH Bilaga XIV_update'!$A$4:$H$110,MATCH(Sammanfattning!P$1,'REACH Bilaga XIV_update'!$A$4:$H$4,0),FALSE)),IFERROR(VLOOKUP($A744,' REACH Bilaga 59_update'!$D$5:$F$210,MATCH(Sammanfattning!P$1,' REACH Bilaga 59_update'!$D$4:$F$4,0),FALSE),VLOOKUP($A744,'REACH Bilaga XIV_update'!$D$4:$H$110,MATCH(Sammanfattning!P$1,'REACH Bilaga XIV_update'!$D$4:$H$4,0),FALSE))),IFERROR(VLOOKUP($C744,' REACH Bilaga 59_update'!$C$5:$F$210,MATCH(Sammanfattning!P$1,' REACH Bilaga 59_update'!$C$4:$F$4,0),FALSE),VLOOKUP($C744,'REACH Bilaga XIV_update'!$C$4:$H$110,MATCH(Sammanfattning!P$1,'REACH Bilaga XIV_update'!$C$4:$H$4,0),FALSE)))</f>
        <v>#N/A</v>
      </c>
      <c r="Q744" s="76" t="e">
        <f>IF($C744="-",IF($A744="-",IF(VLOOKUP($D744,'REACH Bilaga XIV_update'!$A$5:$I$110,9,FALSE)="",NA(),VLOOKUP($D744,'REACH Bilaga XIV_update'!$A$5:$I$110,9,FALSE)),IF(VLOOKUP($A744,'REACH Bilaga XIV_update'!$D$5:$I$110,6,FALSE)="",NA(),VLOOKUP($A744,'REACH Bilaga XIV_update'!$D$5:$I$110,6,FALSE))),IF(VLOOKUP($C744,'REACH Bilaga XIV_update'!$C$5:$I$110,7,FALSE)="",NA(),VLOOKUP($C744,'REACH Bilaga XIV_update'!$C$5:$I$110,7,FALSE)))</f>
        <v>#N/A</v>
      </c>
      <c r="R744" s="76" t="e">
        <f>IF($C744="-",IF($A744="-",IF(VLOOKUP($D744,CoRAP_update!$A$5:$O$376,15,FALSE)="",NA(),VLOOKUP($D744,CoRAP_update!$A$5:$O$376,15,FALSE)),IF(VLOOKUP($A744,CoRAP_update!$D$5:$O$376,12,FALSE)="",NA(),VLOOKUP($A744,CoRAP_update!$D$5:$O$376,12,FALSE))),IF(VLOOKUP($C744,CoRAP_update!$C$5:$O$376,13,FALSE)="",NA(),VLOOKUP($C744,CoRAP_update!$C$5:$O$376,13,FALSE)))</f>
        <v>#N/A</v>
      </c>
      <c r="S744" s="144" t="e">
        <f>IF($C744="-",IF($A744="-",VLOOKUP($D744,CoRAP_update!$A$5:$J$376,MATCH(Sammanfattning!S$1,CoRAP_update!$A$4:$J$4,0),FALSE),VLOOKUP($A744,CoRAP_update!$D$5:$J$376,MATCH(Sammanfattning!S$1,CoRAP_update!$D$4:$J$4,0),FALSE)),VLOOKUP($C744,CoRAP_update!$C$5:$J$376,MATCH(Sammanfattning!S$1,CoRAP_update!$C$4:$J$4,0),FALSE))</f>
        <v>#N/A</v>
      </c>
      <c r="T744" s="76" t="e">
        <f>IF($A744="-",VLOOKUP($D744,EDC_update!$C$2:$F$450,4,FALSE),VLOOKUP($A744,EDC_update!$B$2:$F$450,5,FALSE))</f>
        <v>#N/A</v>
      </c>
      <c r="V744" s="78">
        <f>IF(IFERROR(SEARCH("PBT",P744),99)=99,IF(IFERROR(SEARCH("suspected PBT",S744),99)=99,IF(IFERROR(SEARCH("concluded to be PBT",K744),99)=99,IF(IFERROR(SEARCH("PBT",S744),99)=99,IF(IFERROR(SEARCH("PBT cand",L744),99)=99,IF(IFERROR(SEARCH("PBT",L744),99)=99,IF(IFERROR(SEARCH("persistent, bioackumulative and toxic properties",K744),99)=99,0,Scoring!$E$3),Scoring!$E$3),Scoring!$E$7),Scoring!$E$3),Scoring!$E$5),Scoring!$E$6),Scoring!$E$3)</f>
        <v>0</v>
      </c>
      <c r="W744" s="78">
        <f>IF(IFERROR(SEARCH("vPvB",P744),99)=99,IF(IFERROR(SEARCH("suspected pbt/vPvB",S744),99)=99,IF(IFERROR(SEARCH("vPvB",S744),99)=99,IF(IFERROR(SEARCH("concluded to be a vPvB",S744),99)=99,IF(IFERROR(SEARCH("identified as vPvB",K744),99)=99,IF(IFERROR(SEARCH("concluded to be a vPvB",K744),99)=99,IF(IFERROR(SEARCH("concluded to be both pbt and vPvB",S744),99)=99,IF(IFERROR(SEARCH("concluded to be both pbt and vPvB",K744),99)=99,0,Scoring!$E$5),Scoring!$E$5),Scoring!$E$5),Scoring!$E$5),Scoring!$E$5),Scoring!$E$4),Scoring!$E$6),Scoring!$E$4)</f>
        <v>0</v>
      </c>
      <c r="X744" s="78">
        <f>IF(IFERROR(SEARCH("H410",N744),99)=99,IF(IFERROR(SEARCH("H410",O744),99)=99,IF(IFERROR(SEARCH("H410",Q744),99)=99,IF(IFERROR(SEARCH("H410",M744),99)=99,IF(IFERROR(SEARCH("H410",R744),99)=99,IF(IFERROR(SEARCH("H411",N744),99)=99,IF(IFERROR(SEARCH("H411",O744),99)=99,IF(IFERROR(SEARCH("H411",Q744),99)=99,IF(IFERROR(SEARCH("H411",M744),99)=99,IF(IFERROR(SEARCH("H411",R744),99)=99,IF(IFERROR(SEARCH("H413",N744),99)=99,IF(IFERROR(SEARCH("H413",O744),99)=99,IF(IFERROR(SEARCH("H413",Q744),99)=99,IF(IFERROR(SEARCH("H413",M744),99)=99,IF(IFERROR(SEARCH("H413",R744),99)=99,IF(IFERROR(SEARCH("H412",N744),99)=99,IF(IFERROR(SEARCH("H412",O744),99)=99,IF(IFERROR(SEARCH("H412",Q744),99)=99,IF(IFERROR(SEARCH("H412",M744),99)=99,IF(IFERROR(SEARCH("H412",R744),99)=99,0,Scoring!$E$2),Scoring!$E$2),Scoring!$E$2),Scoring!$E$2),Scoring!$E$2),Scoring!$E$2),Scoring!$E$2),Scoring!$E$2),Scoring!$E$2),Scoring!$E$2),Scoring!$E$2),Scoring!$E$2),Scoring!$E$2),Scoring!$E$2),Scoring!$E$2),Scoring!$E$2),Scoring!$E$2),Scoring!$E$2),Scoring!$E$2),Scoring!$E$2)</f>
        <v>0</v>
      </c>
      <c r="Y744" s="78">
        <f>IF(IFERROR(SEARCH("CMR",K744),99)=99,IF(IFERROR(SEARCH("Suspected CMR",S744),99)=99,IF(IFERROR(SEARCH("CMR",S744),99)=99,0,Scoring!$E$8),Scoring!$E$9),Scoring!$E$8)</f>
        <v>3</v>
      </c>
      <c r="Z744" s="78">
        <f>IF(IFERROR(SEARCH("H350",N744),99)=99,IF(IFERROR(SEARCH("H350",O744),99)=99,IF(IFERROR(SEARCH("H350",Q744),99)=99,IF(IFERROR(SEARCH("H350",M744),99)=99,IF(IFERROR(SEARCH("H350",R744),99)=99,IF(IFERROR(SEARCH("H351",N744),99)=99,IF(IFERROR(SEARCH("H351",O744),99)=99,IF(IFERROR(SEARCH("H351",Q744),99)=99,IF(IFERROR(SEARCH("H351",M744),99)=99,IF(IFERROR(SEARCH("H351",R744),99)=99,IF(IFERROR(SEARCH("carcinogenic",P744),99)=99,IF(IFERROR(SEARCH("suspected carcinogenic",S744),99)=99,0,Scoring!$E$12),Scoring!$E$11),Scoring!$E$10),Scoring!$E$10),Scoring!$E$10),Scoring!$E$10),Scoring!$E$10),Scoring!$E$10),Scoring!$E$10),Scoring!$E$10),Scoring!$E$10),Scoring!$E$10)</f>
        <v>1</v>
      </c>
      <c r="AA744" s="78">
        <f>IF(IFERROR(SEARCH("H340",N744),99)=99,IF(IFERROR(SEARCH("H340",O744),99)=99,IF(IFERROR(SEARCH("H340",Q744),99)=99,IF(IFERROR(SEARCH("H340",M744),99)=99,IF(IFERROR(SEARCH("H340",R744),99)=99,IF(IFERROR(SEARCH("H341",N744),99)=99,IF(IFERROR(SEARCH("H341",O744),99)=99,IF(IFERROR(SEARCH("H341",Q744),99)=99,IF(IFERROR(SEARCH("H341",M744),99)=99,IF(IFERROR(SEARCH("H341",R744),99)=99,IF(IFERROR(SEARCH("mutagenic",P744),99)=99,IF(IFERROR(SEARCH("suspected mutagenic",S744),99)=99,0,Scoring!$E$15),Scoring!$E$14),Scoring!$E$13),Scoring!$E$13),Scoring!$E$13),Scoring!$E$13),Scoring!$E$13),Scoring!$E$13),Scoring!$E$13),Scoring!$E$13),Scoring!$E$13),Scoring!$E$13)</f>
        <v>1</v>
      </c>
      <c r="AB744" s="78">
        <f>IF(IFERROR(SEARCH("H360",N744),99)=99,IF(IFERROR(SEARCH("H360",O744),99)=99,IF(IFERROR(SEARCH("H360",Q744),99)=99,IF(IFERROR(SEARCH("H360",M744),99)=99,IF(IFERROR(SEARCH("H360",R744),99)=99,IF(IFERROR(SEARCH("H361",N744),99)=99,IF(IFERROR(SEARCH("H361",O744),99)=99,IF(IFERROR(SEARCH("H361",Q744),99)=99,IF(IFERROR(SEARCH("H361",M744),99)=99,IF(IFERROR(SEARCH("H361",R744),99)=99,IF(IFERROR(SEARCH("reproduction",P744),99)=99,IF(IFERROR(SEARCH("suspected reprotoxic",S744),99)=99,IF(IFERROR(SEARCH("reprotoxic",S744),99)=99,IF(IFERROR(SEARCH("reprotoxic",K744),99)=99,0,Scoring!$E$18),Scoring!$E$18),Scoring!$E$19),Scoring!$E$17),Scoring!$E$16),Scoring!$E$16),Scoring!$E$16),Scoring!$E$16),Scoring!$E$16),Scoring!$E$16),Scoring!$E$16),Scoring!$E$16),Scoring!$E$16),Scoring!$E$16)</f>
        <v>0</v>
      </c>
      <c r="AC744" s="78">
        <f>IF(IFERROR(SEARCH("57f",L744),99)=99,IF(IFERROR(SEARCH("57(f)",P744),99)=99,0,Scoring!$E$20),Scoring!$E$20)</f>
        <v>0</v>
      </c>
      <c r="AD744" s="78">
        <f>IF(IFERROR(SEARCH("CAT1",T744),99)=99,IF(IFERROR(SEARCH("CAT2",T744),99)=99,IF(IFERROR(SEARCH("CAT3",T744),99)=99,IF(IFERROR(SEARCH("concluded to be endocrine",K744),99)=99,IF(IFERROR(SEARCH("categorised as endocrine",K744),99)=99,IF(IFERROR(SEARCH("endocrine disrupting",P744),99)=99,IF(IFERROR(SEARCH("endocrine disrupting",K744),99)=99,IF(IFERROR(SEARCH("suspected endocrine",S744),99)=99,IF(IFERROR(SEARCH("potential endocrine",S744),99)=99,0,Scoring!$E$25),Scoring!$E$25),Scoring!$E$24),Scoring!$E$24),Scoring!$E$24),Scoring!$E$24),Scoring!$E$23),Scoring!$E$22),Scoring!$E$21)</f>
        <v>0</v>
      </c>
      <c r="AE744" s="78">
        <f>IF(IFERROR(SEARCH("suspected sensitiser",S744),99)=99,IF(IFERROR(SEARCH("sensitiser",S744),99)=99,IF(IFERROR(SEARCH("other hazard based concern",S744),99)=99,0,Scoring!$E$28),Scoring!$E$26),Scoring!$E$27)</f>
        <v>0</v>
      </c>
      <c r="AF744" s="78">
        <f>IF(IFERROR(M744,1)=1,IF(IFERROR(N744,1)=1,IF(IFERROR(O744,1)=1,IF(IFERROR(Q744,1)=1,IF(IFERROR(R744,1)=1,IF(IFERROR(T744,1)=1,IF(IFERROR(K744,1)=1,IF(IFERROR(P744,1)=1,IF(IFERROR(S744,1)=1,Scoring!$E$29,0),0),0),0),0),0),0),0),0)</f>
        <v>0</v>
      </c>
      <c r="AG744" s="78">
        <f t="shared" si="56"/>
        <v>3</v>
      </c>
      <c r="AI744" s="93"/>
      <c r="AJ744" s="94"/>
      <c r="AK744" s="76"/>
      <c r="AL744" s="75"/>
      <c r="AN744" s="79"/>
      <c r="AO744" s="79"/>
      <c r="AP744" s="79"/>
      <c r="AQ744" s="79"/>
      <c r="AR744" s="79"/>
      <c r="AS744" s="78"/>
      <c r="AU744" s="79">
        <f>IF(IFERROR(F744,99)=99,IF(IFERROR(G744,99)=99,IF(IFERROR(H744,99)=99,IF(IFERROR(I744,99)=99,IF(IFERROR(E744,99)=99,IF(IFERROR(J744,99)=99,0,Scoring!$B$7),Scoring!$B$3),Scoring!$B$2),Scoring!$B$6),Scoring!$B$5),Scoring!$B$4)</f>
        <v>0.3</v>
      </c>
      <c r="AV744" s="78">
        <f t="shared" si="57"/>
        <v>0.89999999999999991</v>
      </c>
      <c r="AW744" s="78"/>
      <c r="AX744" s="66"/>
      <c r="AY744" s="78"/>
      <c r="AZ744" s="76"/>
      <c r="BA744" s="76"/>
      <c r="BB744" s="76"/>
    </row>
    <row r="745" spans="1:54" x14ac:dyDescent="0.25">
      <c r="A745" s="77" t="s">
        <v>7670</v>
      </c>
      <c r="B745" s="76" t="str">
        <f t="shared" si="58"/>
        <v>295-440-5</v>
      </c>
      <c r="C745" s="77" t="s">
        <v>2634</v>
      </c>
      <c r="D745" s="77" t="s">
        <v>2635</v>
      </c>
      <c r="E745" s="76" t="str">
        <f>IF(C745="-",IF(A745="-",VLOOKUP(D745,'sin-list 180320_update'!$C$2:$C$835,1,FALSE),VLOOKUP(A745,'sin-list 180320_update'!$A$2:$A$835,1,FALSE)),VLOOKUP(C745,'sin-list 180320_update'!$B$2:$B$835,1,FALSE))</f>
        <v>295-440-5</v>
      </c>
      <c r="F745" s="76" t="e">
        <f>IF($C745="-",IF($A745="-",VLOOKUP($D745,'REACH Bilaga XVII_update'!$A$5:$A$131,1,FALSE),VLOOKUP($A745,'REACH Bilaga XVII_update'!$C$5:$C$131,1,FALSE)),VLOOKUP($C745,'REACH Bilaga XVII_update'!$B$5:$B$131,1,FALSE))</f>
        <v>#N/A</v>
      </c>
      <c r="G745" s="76" t="e">
        <f>IF($C745="-",IF($A745="-",VLOOKUP($D745,' REACH Bilaga 59_update'!$A$5:$A$210,1,FALSE),VLOOKUP($A745,' REACH Bilaga 59_update'!$D$5:$D$210,1,FALSE)),VLOOKUP($C745,' REACH Bilaga 59_update'!$C$5:$C$210,1,FALSE))</f>
        <v>#N/A</v>
      </c>
      <c r="H745" s="76" t="e">
        <f>IF($C745="-",IF($A745="-",VLOOKUP($D745,'REACH Bilaga XIV_update'!$A$5:$A$110,1,FALSE),VLOOKUP($A745,'REACH Bilaga XIV_update'!$D$5:$D$110,1,FALSE)),VLOOKUP($C745,'REACH Bilaga XIV_update'!$C$5:$C$110,1,FALSE))</f>
        <v>#N/A</v>
      </c>
      <c r="I745" s="76" t="e">
        <f>IF($C745="-",IF($A745="-",VLOOKUP($D745,CoRAP_update!$A$5:$A$376,1,FALSE),VLOOKUP($A745,CoRAP_update!$D$5:$D$376,1,FALSE)),VLOOKUP($C745,CoRAP_update!$C$5:$C$376,1,FALSE))</f>
        <v>#N/A</v>
      </c>
      <c r="J745" s="76" t="e">
        <f>IF($C745="-",IF($A745="-",VLOOKUP($D745,EDC_update!$C$2:$C$450,1,FALSE),VLOOKUP($A745,EDC_update!$B$2:$B$450,1,FALSE)),VLOOKUP($C745,EDC_update!$L$2:$L$450,1,FALSE))</f>
        <v>#N/A</v>
      </c>
      <c r="K745" s="76" t="str">
        <f>IF($C745="-",IF($A745="-",IF(VLOOKUP($D745,'sin-list 180320_update'!$C$2:$S$835,3,FALSE)="",NA(),VLOOKUP($D745,'sin-list 180320_update'!$C$2:$S$835,3,FALSE)),IF(VLOOKUP($A745,'sin-list 180320_update'!$A$2:$S$835,5,FALSE)="",NA(),VLOOKUP($A745,'sin-list 180320_update'!$A$2:$S$835,5,FALSE))),IF(VLOOKUP($C745,'sin-list 180320_update'!$B$2:$S$835,4,FALSE)="",NA(),VLOOKUP($C745,'sin-list 180320_update'!$B$2:$S$835,4,FALSE)))</f>
        <v>Classified CMR according to Annex VI of Regulation 1272/2008. (Might not apply when contaminants are below below legal thresholds and/or full refining history is known)</v>
      </c>
      <c r="L745" s="76" t="str">
        <f>IF($C745="-",IF($A745="-",VLOOKUP($D745,'sin-list 180320_update'!$C$2:$S$835,6,FALSE),VLOOKUP($A745,'sin-list 180320_update'!$A$2:$S$835,8,FALSE)),VLOOKUP($C745,'sin-list 180320_update'!$B$2:$S$835,7,FALSE))</f>
        <v>Carc. 1B
Muta. 1B
Asp. Tox. 1</v>
      </c>
      <c r="M745" s="76" t="str">
        <f>IF($C745="-",IF($A745="-",IF(VLOOKUP($D745,'sin-list 180320_update'!$C$2:$S$835,8,FALSE)="",NA(),VLOOKUP($D745,'sin-list 180320_update'!$C$2:$S$835,8,FALSE)),IF(VLOOKUP($A745,'sin-list 180320_update'!$A$2:$S$835,10,FALSE)="",NA(),VLOOKUP($A745,'sin-list 180320_update'!$A$2:$S$835,10,FALSE))),IF(VLOOKUP($C745,'sin-list 180320_update'!$B$2:$S$835,9,FALSE)="",NA(),VLOOKUP($C745,'sin-list 180320_update'!$B$2:$S$835,9,FALSE)))</f>
        <v>H350
H340
H304</v>
      </c>
      <c r="N745" s="76" t="e">
        <f>IF($C745="-",IF($A745="-",IF(VLOOKUP($D745,'REACH Bilaga XVII_update'!$A$5:$E$131,4,FALSE)="",NA(),VLOOKUP($D745,'REACH Bilaga XVII_update'!$A$5:$E$131,4,FALSE)),IF(VLOOKUP($A745,'REACH Bilaga XVII_update'!$C$5:$D$131,2,FALSE)="",NA(),VLOOKUP($A745,'REACH Bilaga XVII_update'!$C$5:$D$131,2,FALSE))),IF(VLOOKUP($C745,'REACH Bilaga XVII_update'!$B$5:$D$131,3,FALSE)="",NA(),VLOOKUP($C745,'REACH Bilaga XVII_update'!$B$5:$D$131,3,FALSE)))</f>
        <v>#N/A</v>
      </c>
      <c r="O745" s="76" t="e">
        <f>IF($C745="-",IF($A745="-",IF(VLOOKUP($D745,' REACH Bilaga 59_update'!$A$5:$E$210,5,FALSE)="",NA(),VLOOKUP($D745,' REACH Bilaga 59_update'!$A$5:$E$210,5,FALSE)),IF(VLOOKUP($A745,' REACH Bilaga 59_update'!$D$5:$E$210,2,FALSE)="",NA(),VLOOKUP($A745,' REACH Bilaga 59_update'!$D$5:$E$210,2,FALSE))),IF(VLOOKUP($C745,' REACH Bilaga 59_update'!$C$5:$E$210,3,FALSE)="",NA(),VLOOKUP($C745,' REACH Bilaga 59_update'!$C$5:$E$210,3,FALSE)))</f>
        <v>#N/A</v>
      </c>
      <c r="P745" s="76" t="e">
        <f>IF(C745="-",IF(A745="-",IFERROR(VLOOKUP($D745,' REACH Bilaga 59_update'!$A$5:$F$210,MATCH(Sammanfattning!P$1,' REACH Bilaga 59_update'!$A$4:$F$4,0),FALSE),VLOOKUP($D745,'REACH Bilaga XIV_update'!$A$4:$H$110,MATCH(Sammanfattning!P$1,'REACH Bilaga XIV_update'!$A$4:$H$4,0),FALSE)),IFERROR(VLOOKUP($A745,' REACH Bilaga 59_update'!$D$5:$F$210,MATCH(Sammanfattning!P$1,' REACH Bilaga 59_update'!$D$4:$F$4,0),FALSE),VLOOKUP($A745,'REACH Bilaga XIV_update'!$D$4:$H$110,MATCH(Sammanfattning!P$1,'REACH Bilaga XIV_update'!$D$4:$H$4,0),FALSE))),IFERROR(VLOOKUP($C745,' REACH Bilaga 59_update'!$C$5:$F$210,MATCH(Sammanfattning!P$1,' REACH Bilaga 59_update'!$C$4:$F$4,0),FALSE),VLOOKUP($C745,'REACH Bilaga XIV_update'!$C$4:$H$110,MATCH(Sammanfattning!P$1,'REACH Bilaga XIV_update'!$C$4:$H$4,0),FALSE)))</f>
        <v>#N/A</v>
      </c>
      <c r="Q745" s="76" t="e">
        <f>IF($C745="-",IF($A745="-",IF(VLOOKUP($D745,'REACH Bilaga XIV_update'!$A$5:$I$110,9,FALSE)="",NA(),VLOOKUP($D745,'REACH Bilaga XIV_update'!$A$5:$I$110,9,FALSE)),IF(VLOOKUP($A745,'REACH Bilaga XIV_update'!$D$5:$I$110,6,FALSE)="",NA(),VLOOKUP($A745,'REACH Bilaga XIV_update'!$D$5:$I$110,6,FALSE))),IF(VLOOKUP($C745,'REACH Bilaga XIV_update'!$C$5:$I$110,7,FALSE)="",NA(),VLOOKUP($C745,'REACH Bilaga XIV_update'!$C$5:$I$110,7,FALSE)))</f>
        <v>#N/A</v>
      </c>
      <c r="R745" s="76" t="e">
        <f>IF($C745="-",IF($A745="-",IF(VLOOKUP($D745,CoRAP_update!$A$5:$O$376,15,FALSE)="",NA(),VLOOKUP($D745,CoRAP_update!$A$5:$O$376,15,FALSE)),IF(VLOOKUP($A745,CoRAP_update!$D$5:$O$376,12,FALSE)="",NA(),VLOOKUP($A745,CoRAP_update!$D$5:$O$376,12,FALSE))),IF(VLOOKUP($C745,CoRAP_update!$C$5:$O$376,13,FALSE)="",NA(),VLOOKUP($C745,CoRAP_update!$C$5:$O$376,13,FALSE)))</f>
        <v>#N/A</v>
      </c>
      <c r="S745" s="144" t="e">
        <f>IF($C745="-",IF($A745="-",VLOOKUP($D745,CoRAP_update!$A$5:$J$376,MATCH(Sammanfattning!S$1,CoRAP_update!$A$4:$J$4,0),FALSE),VLOOKUP($A745,CoRAP_update!$D$5:$J$376,MATCH(Sammanfattning!S$1,CoRAP_update!$D$4:$J$4,0),FALSE)),VLOOKUP($C745,CoRAP_update!$C$5:$J$376,MATCH(Sammanfattning!S$1,CoRAP_update!$C$4:$J$4,0),FALSE))</f>
        <v>#N/A</v>
      </c>
      <c r="T745" s="76" t="e">
        <f>IF($A745="-",VLOOKUP($D745,EDC_update!$C$2:$F$450,4,FALSE),VLOOKUP($A745,EDC_update!$B$2:$F$450,5,FALSE))</f>
        <v>#N/A</v>
      </c>
      <c r="V745" s="78">
        <f>IF(IFERROR(SEARCH("PBT",P745),99)=99,IF(IFERROR(SEARCH("suspected PBT",S745),99)=99,IF(IFERROR(SEARCH("concluded to be PBT",K745),99)=99,IF(IFERROR(SEARCH("PBT",S745),99)=99,IF(IFERROR(SEARCH("PBT cand",L745),99)=99,IF(IFERROR(SEARCH("PBT",L745),99)=99,IF(IFERROR(SEARCH("persistent, bioackumulative and toxic properties",K745),99)=99,0,Scoring!$E$3),Scoring!$E$3),Scoring!$E$7),Scoring!$E$3),Scoring!$E$5),Scoring!$E$6),Scoring!$E$3)</f>
        <v>0</v>
      </c>
      <c r="W745" s="78">
        <f>IF(IFERROR(SEARCH("vPvB",P745),99)=99,IF(IFERROR(SEARCH("suspected pbt/vPvB",S745),99)=99,IF(IFERROR(SEARCH("vPvB",S745),99)=99,IF(IFERROR(SEARCH("concluded to be a vPvB",S745),99)=99,IF(IFERROR(SEARCH("identified as vPvB",K745),99)=99,IF(IFERROR(SEARCH("concluded to be a vPvB",K745),99)=99,IF(IFERROR(SEARCH("concluded to be both pbt and vPvB",S745),99)=99,IF(IFERROR(SEARCH("concluded to be both pbt and vPvB",K745),99)=99,0,Scoring!$E$5),Scoring!$E$5),Scoring!$E$5),Scoring!$E$5),Scoring!$E$5),Scoring!$E$4),Scoring!$E$6),Scoring!$E$4)</f>
        <v>0</v>
      </c>
      <c r="X745" s="78">
        <f>IF(IFERROR(SEARCH("H410",N745),99)=99,IF(IFERROR(SEARCH("H410",O745),99)=99,IF(IFERROR(SEARCH("H410",Q745),99)=99,IF(IFERROR(SEARCH("H410",M745),99)=99,IF(IFERROR(SEARCH("H410",R745),99)=99,IF(IFERROR(SEARCH("H411",N745),99)=99,IF(IFERROR(SEARCH("H411",O745),99)=99,IF(IFERROR(SEARCH("H411",Q745),99)=99,IF(IFERROR(SEARCH("H411",M745),99)=99,IF(IFERROR(SEARCH("H411",R745),99)=99,IF(IFERROR(SEARCH("H413",N745),99)=99,IF(IFERROR(SEARCH("H413",O745),99)=99,IF(IFERROR(SEARCH("H413",Q745),99)=99,IF(IFERROR(SEARCH("H413",M745),99)=99,IF(IFERROR(SEARCH("H413",R745),99)=99,IF(IFERROR(SEARCH("H412",N745),99)=99,IF(IFERROR(SEARCH("H412",O745),99)=99,IF(IFERROR(SEARCH("H412",Q745),99)=99,IF(IFERROR(SEARCH("H412",M745),99)=99,IF(IFERROR(SEARCH("H412",R745),99)=99,0,Scoring!$E$2),Scoring!$E$2),Scoring!$E$2),Scoring!$E$2),Scoring!$E$2),Scoring!$E$2),Scoring!$E$2),Scoring!$E$2),Scoring!$E$2),Scoring!$E$2),Scoring!$E$2),Scoring!$E$2),Scoring!$E$2),Scoring!$E$2),Scoring!$E$2),Scoring!$E$2),Scoring!$E$2),Scoring!$E$2),Scoring!$E$2),Scoring!$E$2)</f>
        <v>0</v>
      </c>
      <c r="Y745" s="78">
        <f>IF(IFERROR(SEARCH("CMR",K745),99)=99,IF(IFERROR(SEARCH("Suspected CMR",S745),99)=99,IF(IFERROR(SEARCH("CMR",S745),99)=99,0,Scoring!$E$8),Scoring!$E$9),Scoring!$E$8)</f>
        <v>3</v>
      </c>
      <c r="Z745" s="78">
        <f>IF(IFERROR(SEARCH("H350",N745),99)=99,IF(IFERROR(SEARCH("H350",O745),99)=99,IF(IFERROR(SEARCH("H350",Q745),99)=99,IF(IFERROR(SEARCH("H350",M745),99)=99,IF(IFERROR(SEARCH("H350",R745),99)=99,IF(IFERROR(SEARCH("H351",N745),99)=99,IF(IFERROR(SEARCH("H351",O745),99)=99,IF(IFERROR(SEARCH("H351",Q745),99)=99,IF(IFERROR(SEARCH("H351",M745),99)=99,IF(IFERROR(SEARCH("H351",R745),99)=99,IF(IFERROR(SEARCH("carcinogenic",P745),99)=99,IF(IFERROR(SEARCH("suspected carcinogenic",S745),99)=99,0,Scoring!$E$12),Scoring!$E$11),Scoring!$E$10),Scoring!$E$10),Scoring!$E$10),Scoring!$E$10),Scoring!$E$10),Scoring!$E$10),Scoring!$E$10),Scoring!$E$10),Scoring!$E$10),Scoring!$E$10)</f>
        <v>1</v>
      </c>
      <c r="AA745" s="78">
        <f>IF(IFERROR(SEARCH("H340",N745),99)=99,IF(IFERROR(SEARCH("H340",O745),99)=99,IF(IFERROR(SEARCH("H340",Q745),99)=99,IF(IFERROR(SEARCH("H340",M745),99)=99,IF(IFERROR(SEARCH("H340",R745),99)=99,IF(IFERROR(SEARCH("H341",N745),99)=99,IF(IFERROR(SEARCH("H341",O745),99)=99,IF(IFERROR(SEARCH("H341",Q745),99)=99,IF(IFERROR(SEARCH("H341",M745),99)=99,IF(IFERROR(SEARCH("H341",R745),99)=99,IF(IFERROR(SEARCH("mutagenic",P745),99)=99,IF(IFERROR(SEARCH("suspected mutagenic",S745),99)=99,0,Scoring!$E$15),Scoring!$E$14),Scoring!$E$13),Scoring!$E$13),Scoring!$E$13),Scoring!$E$13),Scoring!$E$13),Scoring!$E$13),Scoring!$E$13),Scoring!$E$13),Scoring!$E$13),Scoring!$E$13)</f>
        <v>1</v>
      </c>
      <c r="AB745" s="78">
        <f>IF(IFERROR(SEARCH("H360",N745),99)=99,IF(IFERROR(SEARCH("H360",O745),99)=99,IF(IFERROR(SEARCH("H360",Q745),99)=99,IF(IFERROR(SEARCH("H360",M745),99)=99,IF(IFERROR(SEARCH("H360",R745),99)=99,IF(IFERROR(SEARCH("H361",N745),99)=99,IF(IFERROR(SEARCH("H361",O745),99)=99,IF(IFERROR(SEARCH("H361",Q745),99)=99,IF(IFERROR(SEARCH("H361",M745),99)=99,IF(IFERROR(SEARCH("H361",R745),99)=99,IF(IFERROR(SEARCH("reproduction",P745),99)=99,IF(IFERROR(SEARCH("suspected reprotoxic",S745),99)=99,IF(IFERROR(SEARCH("reprotoxic",S745),99)=99,IF(IFERROR(SEARCH("reprotoxic",K745),99)=99,0,Scoring!$E$18),Scoring!$E$18),Scoring!$E$19),Scoring!$E$17),Scoring!$E$16),Scoring!$E$16),Scoring!$E$16),Scoring!$E$16),Scoring!$E$16),Scoring!$E$16),Scoring!$E$16),Scoring!$E$16),Scoring!$E$16),Scoring!$E$16)</f>
        <v>0</v>
      </c>
      <c r="AC745" s="78">
        <f>IF(IFERROR(SEARCH("57f",L745),99)=99,IF(IFERROR(SEARCH("57(f)",P745),99)=99,0,Scoring!$E$20),Scoring!$E$20)</f>
        <v>0</v>
      </c>
      <c r="AD745" s="78">
        <f>IF(IFERROR(SEARCH("CAT1",T745),99)=99,IF(IFERROR(SEARCH("CAT2",T745),99)=99,IF(IFERROR(SEARCH("CAT3",T745),99)=99,IF(IFERROR(SEARCH("concluded to be endocrine",K745),99)=99,IF(IFERROR(SEARCH("categorised as endocrine",K745),99)=99,IF(IFERROR(SEARCH("endocrine disrupting",P745),99)=99,IF(IFERROR(SEARCH("endocrine disrupting",K745),99)=99,IF(IFERROR(SEARCH("suspected endocrine",S745),99)=99,IF(IFERROR(SEARCH("potential endocrine",S745),99)=99,0,Scoring!$E$25),Scoring!$E$25),Scoring!$E$24),Scoring!$E$24),Scoring!$E$24),Scoring!$E$24),Scoring!$E$23),Scoring!$E$22),Scoring!$E$21)</f>
        <v>0</v>
      </c>
      <c r="AE745" s="78">
        <f>IF(IFERROR(SEARCH("suspected sensitiser",S745),99)=99,IF(IFERROR(SEARCH("sensitiser",S745),99)=99,IF(IFERROR(SEARCH("other hazard based concern",S745),99)=99,0,Scoring!$E$28),Scoring!$E$26),Scoring!$E$27)</f>
        <v>0</v>
      </c>
      <c r="AF745" s="78">
        <f>IF(IFERROR(M745,1)=1,IF(IFERROR(N745,1)=1,IF(IFERROR(O745,1)=1,IF(IFERROR(Q745,1)=1,IF(IFERROR(R745,1)=1,IF(IFERROR(T745,1)=1,IF(IFERROR(K745,1)=1,IF(IFERROR(P745,1)=1,IF(IFERROR(S745,1)=1,Scoring!$E$29,0),0),0),0),0),0),0),0),0)</f>
        <v>0</v>
      </c>
      <c r="AG745" s="78">
        <f t="shared" si="56"/>
        <v>3</v>
      </c>
      <c r="AI745" s="93"/>
      <c r="AJ745" s="94"/>
      <c r="AK745" s="76"/>
      <c r="AL745" s="75"/>
      <c r="AN745" s="79"/>
      <c r="AO745" s="79"/>
      <c r="AP745" s="79"/>
      <c r="AQ745" s="79"/>
      <c r="AR745" s="79"/>
      <c r="AS745" s="78"/>
      <c r="AU745" s="79">
        <f>IF(IFERROR(F745,99)=99,IF(IFERROR(G745,99)=99,IF(IFERROR(H745,99)=99,IF(IFERROR(I745,99)=99,IF(IFERROR(E745,99)=99,IF(IFERROR(J745,99)=99,0,Scoring!$B$7),Scoring!$B$3),Scoring!$B$2),Scoring!$B$6),Scoring!$B$5),Scoring!$B$4)</f>
        <v>0.3</v>
      </c>
      <c r="AV745" s="78">
        <f t="shared" si="57"/>
        <v>0.89999999999999991</v>
      </c>
      <c r="AW745" s="78"/>
      <c r="AX745" s="66"/>
      <c r="AY745" s="78"/>
      <c r="AZ745" s="76"/>
      <c r="BA745" s="76"/>
      <c r="BB745" s="76"/>
    </row>
    <row r="746" spans="1:54" x14ac:dyDescent="0.25">
      <c r="A746" s="77" t="s">
        <v>6634</v>
      </c>
      <c r="B746" s="76" t="str">
        <f t="shared" si="58"/>
        <v>295-441-0</v>
      </c>
      <c r="C746" s="77" t="s">
        <v>2636</v>
      </c>
      <c r="D746" s="77" t="s">
        <v>2637</v>
      </c>
      <c r="E746" s="76" t="str">
        <f>IF(C746="-",IF(A746="-",VLOOKUP(D746,'sin-list 180320_update'!$C$2:$C$835,1,FALSE),VLOOKUP(A746,'sin-list 180320_update'!$A$2:$A$835,1,FALSE)),VLOOKUP(C746,'sin-list 180320_update'!$B$2:$B$835,1,FALSE))</f>
        <v>295-441-0</v>
      </c>
      <c r="F746" s="76" t="e">
        <f>IF($C746="-",IF($A746="-",VLOOKUP($D746,'REACH Bilaga XVII_update'!$A$5:$A$131,1,FALSE),VLOOKUP($A746,'REACH Bilaga XVII_update'!$C$5:$C$131,1,FALSE)),VLOOKUP($C746,'REACH Bilaga XVII_update'!$B$5:$B$131,1,FALSE))</f>
        <v>#N/A</v>
      </c>
      <c r="G746" s="76" t="e">
        <f>IF($C746="-",IF($A746="-",VLOOKUP($D746,' REACH Bilaga 59_update'!$A$5:$A$210,1,FALSE),VLOOKUP($A746,' REACH Bilaga 59_update'!$D$5:$D$210,1,FALSE)),VLOOKUP($C746,' REACH Bilaga 59_update'!$C$5:$C$210,1,FALSE))</f>
        <v>#N/A</v>
      </c>
      <c r="H746" s="76" t="e">
        <f>IF($C746="-",IF($A746="-",VLOOKUP($D746,'REACH Bilaga XIV_update'!$A$5:$A$110,1,FALSE),VLOOKUP($A746,'REACH Bilaga XIV_update'!$D$5:$D$110,1,FALSE)),VLOOKUP($C746,'REACH Bilaga XIV_update'!$C$5:$C$110,1,FALSE))</f>
        <v>#N/A</v>
      </c>
      <c r="I746" s="76" t="e">
        <f>IF($C746="-",IF($A746="-",VLOOKUP($D746,CoRAP_update!$A$5:$A$376,1,FALSE),VLOOKUP($A746,CoRAP_update!$D$5:$D$376,1,FALSE)),VLOOKUP($C746,CoRAP_update!$C$5:$C$376,1,FALSE))</f>
        <v>#N/A</v>
      </c>
      <c r="J746" s="76" t="e">
        <f>IF($C746="-",IF($A746="-",VLOOKUP($D746,EDC_update!$C$2:$C$450,1,FALSE),VLOOKUP($A746,EDC_update!$B$2:$B$450,1,FALSE)),VLOOKUP($C746,EDC_update!$L$2:$L$450,1,FALSE))</f>
        <v>#N/A</v>
      </c>
      <c r="K746" s="76" t="str">
        <f>IF($C746="-",IF($A746="-",IF(VLOOKUP($D746,'sin-list 180320_update'!$C$2:$S$835,3,FALSE)="",NA(),VLOOKUP($D746,'sin-list 180320_update'!$C$2:$S$835,3,FALSE)),IF(VLOOKUP($A746,'sin-list 180320_update'!$A$2:$S$835,5,FALSE)="",NA(),VLOOKUP($A746,'sin-list 180320_update'!$A$2:$S$835,5,FALSE))),IF(VLOOKUP($C746,'sin-list 180320_update'!$B$2:$S$835,4,FALSE)="",NA(),VLOOKUP($C746,'sin-list 180320_update'!$B$2:$S$835,4,FALSE)))</f>
        <v>Classified CMR according to Annex VI of Regulation 1272/2008. (Might not apply when contaminants are below below legal thresholds and/or full refining history is known)</v>
      </c>
      <c r="L746" s="76" t="str">
        <f>IF($C746="-",IF($A746="-",VLOOKUP($D746,'sin-list 180320_update'!$C$2:$S$835,6,FALSE),VLOOKUP($A746,'sin-list 180320_update'!$A$2:$S$835,8,FALSE)),VLOOKUP($C746,'sin-list 180320_update'!$B$2:$S$835,7,FALSE))</f>
        <v>Carc. 1B
Muta. 1B
Asp. Tox. 1</v>
      </c>
      <c r="M746" s="76" t="str">
        <f>IF($C746="-",IF($A746="-",IF(VLOOKUP($D746,'sin-list 180320_update'!$C$2:$S$835,8,FALSE)="",NA(),VLOOKUP($D746,'sin-list 180320_update'!$C$2:$S$835,8,FALSE)),IF(VLOOKUP($A746,'sin-list 180320_update'!$A$2:$S$835,10,FALSE)="",NA(),VLOOKUP($A746,'sin-list 180320_update'!$A$2:$S$835,10,FALSE))),IF(VLOOKUP($C746,'sin-list 180320_update'!$B$2:$S$835,9,FALSE)="",NA(),VLOOKUP($C746,'sin-list 180320_update'!$B$2:$S$835,9,FALSE)))</f>
        <v>H350
H340
H304</v>
      </c>
      <c r="N746" s="76" t="e">
        <f>IF($C746="-",IF($A746="-",IF(VLOOKUP($D746,'REACH Bilaga XVII_update'!$A$5:$E$131,4,FALSE)="",NA(),VLOOKUP($D746,'REACH Bilaga XVII_update'!$A$5:$E$131,4,FALSE)),IF(VLOOKUP($A746,'REACH Bilaga XVII_update'!$C$5:$D$131,2,FALSE)="",NA(),VLOOKUP($A746,'REACH Bilaga XVII_update'!$C$5:$D$131,2,FALSE))),IF(VLOOKUP($C746,'REACH Bilaga XVII_update'!$B$5:$D$131,3,FALSE)="",NA(),VLOOKUP($C746,'REACH Bilaga XVII_update'!$B$5:$D$131,3,FALSE)))</f>
        <v>#N/A</v>
      </c>
      <c r="O746" s="76" t="e">
        <f>IF($C746="-",IF($A746="-",IF(VLOOKUP($D746,' REACH Bilaga 59_update'!$A$5:$E$210,5,FALSE)="",NA(),VLOOKUP($D746,' REACH Bilaga 59_update'!$A$5:$E$210,5,FALSE)),IF(VLOOKUP($A746,' REACH Bilaga 59_update'!$D$5:$E$210,2,FALSE)="",NA(),VLOOKUP($A746,' REACH Bilaga 59_update'!$D$5:$E$210,2,FALSE))),IF(VLOOKUP($C746,' REACH Bilaga 59_update'!$C$5:$E$210,3,FALSE)="",NA(),VLOOKUP($C746,' REACH Bilaga 59_update'!$C$5:$E$210,3,FALSE)))</f>
        <v>#N/A</v>
      </c>
      <c r="P746" s="76" t="e">
        <f>IF(C746="-",IF(A746="-",IFERROR(VLOOKUP($D746,' REACH Bilaga 59_update'!$A$5:$F$210,MATCH(Sammanfattning!P$1,' REACH Bilaga 59_update'!$A$4:$F$4,0),FALSE),VLOOKUP($D746,'REACH Bilaga XIV_update'!$A$4:$H$110,MATCH(Sammanfattning!P$1,'REACH Bilaga XIV_update'!$A$4:$H$4,0),FALSE)),IFERROR(VLOOKUP($A746,' REACH Bilaga 59_update'!$D$5:$F$210,MATCH(Sammanfattning!P$1,' REACH Bilaga 59_update'!$D$4:$F$4,0),FALSE),VLOOKUP($A746,'REACH Bilaga XIV_update'!$D$4:$H$110,MATCH(Sammanfattning!P$1,'REACH Bilaga XIV_update'!$D$4:$H$4,0),FALSE))),IFERROR(VLOOKUP($C746,' REACH Bilaga 59_update'!$C$5:$F$210,MATCH(Sammanfattning!P$1,' REACH Bilaga 59_update'!$C$4:$F$4,0),FALSE),VLOOKUP($C746,'REACH Bilaga XIV_update'!$C$4:$H$110,MATCH(Sammanfattning!P$1,'REACH Bilaga XIV_update'!$C$4:$H$4,0),FALSE)))</f>
        <v>#N/A</v>
      </c>
      <c r="Q746" s="76" t="e">
        <f>IF($C746="-",IF($A746="-",IF(VLOOKUP($D746,'REACH Bilaga XIV_update'!$A$5:$I$110,9,FALSE)="",NA(),VLOOKUP($D746,'REACH Bilaga XIV_update'!$A$5:$I$110,9,FALSE)),IF(VLOOKUP($A746,'REACH Bilaga XIV_update'!$D$5:$I$110,6,FALSE)="",NA(),VLOOKUP($A746,'REACH Bilaga XIV_update'!$D$5:$I$110,6,FALSE))),IF(VLOOKUP($C746,'REACH Bilaga XIV_update'!$C$5:$I$110,7,FALSE)="",NA(),VLOOKUP($C746,'REACH Bilaga XIV_update'!$C$5:$I$110,7,FALSE)))</f>
        <v>#N/A</v>
      </c>
      <c r="R746" s="76" t="e">
        <f>IF($C746="-",IF($A746="-",IF(VLOOKUP($D746,CoRAP_update!$A$5:$O$376,15,FALSE)="",NA(),VLOOKUP($D746,CoRAP_update!$A$5:$O$376,15,FALSE)),IF(VLOOKUP($A746,CoRAP_update!$D$5:$O$376,12,FALSE)="",NA(),VLOOKUP($A746,CoRAP_update!$D$5:$O$376,12,FALSE))),IF(VLOOKUP($C746,CoRAP_update!$C$5:$O$376,13,FALSE)="",NA(),VLOOKUP($C746,CoRAP_update!$C$5:$O$376,13,FALSE)))</f>
        <v>#N/A</v>
      </c>
      <c r="S746" s="144" t="e">
        <f>IF($C746="-",IF($A746="-",VLOOKUP($D746,CoRAP_update!$A$5:$J$376,MATCH(Sammanfattning!S$1,CoRAP_update!$A$4:$J$4,0),FALSE),VLOOKUP($A746,CoRAP_update!$D$5:$J$376,MATCH(Sammanfattning!S$1,CoRAP_update!$D$4:$J$4,0),FALSE)),VLOOKUP($C746,CoRAP_update!$C$5:$J$376,MATCH(Sammanfattning!S$1,CoRAP_update!$C$4:$J$4,0),FALSE))</f>
        <v>#N/A</v>
      </c>
      <c r="T746" s="76" t="e">
        <f>IF($A746="-",VLOOKUP($D746,EDC_update!$C$2:$F$450,4,FALSE),VLOOKUP($A746,EDC_update!$B$2:$F$450,5,FALSE))</f>
        <v>#N/A</v>
      </c>
      <c r="V746" s="78">
        <f>IF(IFERROR(SEARCH("PBT",P746),99)=99,IF(IFERROR(SEARCH("suspected PBT",S746),99)=99,IF(IFERROR(SEARCH("concluded to be PBT",K746),99)=99,IF(IFERROR(SEARCH("PBT",S746),99)=99,IF(IFERROR(SEARCH("PBT cand",L746),99)=99,IF(IFERROR(SEARCH("PBT",L746),99)=99,IF(IFERROR(SEARCH("persistent, bioackumulative and toxic properties",K746),99)=99,0,Scoring!$E$3),Scoring!$E$3),Scoring!$E$7),Scoring!$E$3),Scoring!$E$5),Scoring!$E$6),Scoring!$E$3)</f>
        <v>0</v>
      </c>
      <c r="W746" s="78">
        <f>IF(IFERROR(SEARCH("vPvB",P746),99)=99,IF(IFERROR(SEARCH("suspected pbt/vPvB",S746),99)=99,IF(IFERROR(SEARCH("vPvB",S746),99)=99,IF(IFERROR(SEARCH("concluded to be a vPvB",S746),99)=99,IF(IFERROR(SEARCH("identified as vPvB",K746),99)=99,IF(IFERROR(SEARCH("concluded to be a vPvB",K746),99)=99,IF(IFERROR(SEARCH("concluded to be both pbt and vPvB",S746),99)=99,IF(IFERROR(SEARCH("concluded to be both pbt and vPvB",K746),99)=99,0,Scoring!$E$5),Scoring!$E$5),Scoring!$E$5),Scoring!$E$5),Scoring!$E$5),Scoring!$E$4),Scoring!$E$6),Scoring!$E$4)</f>
        <v>0</v>
      </c>
      <c r="X746" s="78">
        <f>IF(IFERROR(SEARCH("H410",N746),99)=99,IF(IFERROR(SEARCH("H410",O746),99)=99,IF(IFERROR(SEARCH("H410",Q746),99)=99,IF(IFERROR(SEARCH("H410",M746),99)=99,IF(IFERROR(SEARCH("H410",R746),99)=99,IF(IFERROR(SEARCH("H411",N746),99)=99,IF(IFERROR(SEARCH("H411",O746),99)=99,IF(IFERROR(SEARCH("H411",Q746),99)=99,IF(IFERROR(SEARCH("H411",M746),99)=99,IF(IFERROR(SEARCH("H411",R746),99)=99,IF(IFERROR(SEARCH("H413",N746),99)=99,IF(IFERROR(SEARCH("H413",O746),99)=99,IF(IFERROR(SEARCH("H413",Q746),99)=99,IF(IFERROR(SEARCH("H413",M746),99)=99,IF(IFERROR(SEARCH("H413",R746),99)=99,IF(IFERROR(SEARCH("H412",N746),99)=99,IF(IFERROR(SEARCH("H412",O746),99)=99,IF(IFERROR(SEARCH("H412",Q746),99)=99,IF(IFERROR(SEARCH("H412",M746),99)=99,IF(IFERROR(SEARCH("H412",R746),99)=99,0,Scoring!$E$2),Scoring!$E$2),Scoring!$E$2),Scoring!$E$2),Scoring!$E$2),Scoring!$E$2),Scoring!$E$2),Scoring!$E$2),Scoring!$E$2),Scoring!$E$2),Scoring!$E$2),Scoring!$E$2),Scoring!$E$2),Scoring!$E$2),Scoring!$E$2),Scoring!$E$2),Scoring!$E$2),Scoring!$E$2),Scoring!$E$2),Scoring!$E$2)</f>
        <v>0</v>
      </c>
      <c r="Y746" s="78">
        <f>IF(IFERROR(SEARCH("CMR",K746),99)=99,IF(IFERROR(SEARCH("Suspected CMR",S746),99)=99,IF(IFERROR(SEARCH("CMR",S746),99)=99,0,Scoring!$E$8),Scoring!$E$9),Scoring!$E$8)</f>
        <v>3</v>
      </c>
      <c r="Z746" s="78">
        <f>IF(IFERROR(SEARCH("H350",N746),99)=99,IF(IFERROR(SEARCH("H350",O746),99)=99,IF(IFERROR(SEARCH("H350",Q746),99)=99,IF(IFERROR(SEARCH("H350",M746),99)=99,IF(IFERROR(SEARCH("H350",R746),99)=99,IF(IFERROR(SEARCH("H351",N746),99)=99,IF(IFERROR(SEARCH("H351",O746),99)=99,IF(IFERROR(SEARCH("H351",Q746),99)=99,IF(IFERROR(SEARCH("H351",M746),99)=99,IF(IFERROR(SEARCH("H351",R746),99)=99,IF(IFERROR(SEARCH("carcinogenic",P746),99)=99,IF(IFERROR(SEARCH("suspected carcinogenic",S746),99)=99,0,Scoring!$E$12),Scoring!$E$11),Scoring!$E$10),Scoring!$E$10),Scoring!$E$10),Scoring!$E$10),Scoring!$E$10),Scoring!$E$10),Scoring!$E$10),Scoring!$E$10),Scoring!$E$10),Scoring!$E$10)</f>
        <v>1</v>
      </c>
      <c r="AA746" s="78">
        <f>IF(IFERROR(SEARCH("H340",N746),99)=99,IF(IFERROR(SEARCH("H340",O746),99)=99,IF(IFERROR(SEARCH("H340",Q746),99)=99,IF(IFERROR(SEARCH("H340",M746),99)=99,IF(IFERROR(SEARCH("H340",R746),99)=99,IF(IFERROR(SEARCH("H341",N746),99)=99,IF(IFERROR(SEARCH("H341",O746),99)=99,IF(IFERROR(SEARCH("H341",Q746),99)=99,IF(IFERROR(SEARCH("H341",M746),99)=99,IF(IFERROR(SEARCH("H341",R746),99)=99,IF(IFERROR(SEARCH("mutagenic",P746),99)=99,IF(IFERROR(SEARCH("suspected mutagenic",S746),99)=99,0,Scoring!$E$15),Scoring!$E$14),Scoring!$E$13),Scoring!$E$13),Scoring!$E$13),Scoring!$E$13),Scoring!$E$13),Scoring!$E$13),Scoring!$E$13),Scoring!$E$13),Scoring!$E$13),Scoring!$E$13)</f>
        <v>1</v>
      </c>
      <c r="AB746" s="78">
        <f>IF(IFERROR(SEARCH("H360",N746),99)=99,IF(IFERROR(SEARCH("H360",O746),99)=99,IF(IFERROR(SEARCH("H360",Q746),99)=99,IF(IFERROR(SEARCH("H360",M746),99)=99,IF(IFERROR(SEARCH("H360",R746),99)=99,IF(IFERROR(SEARCH("H361",N746),99)=99,IF(IFERROR(SEARCH("H361",O746),99)=99,IF(IFERROR(SEARCH("H361",Q746),99)=99,IF(IFERROR(SEARCH("H361",M746),99)=99,IF(IFERROR(SEARCH("H361",R746),99)=99,IF(IFERROR(SEARCH("reproduction",P746),99)=99,IF(IFERROR(SEARCH("suspected reprotoxic",S746),99)=99,IF(IFERROR(SEARCH("reprotoxic",S746),99)=99,IF(IFERROR(SEARCH("reprotoxic",K746),99)=99,0,Scoring!$E$18),Scoring!$E$18),Scoring!$E$19),Scoring!$E$17),Scoring!$E$16),Scoring!$E$16),Scoring!$E$16),Scoring!$E$16),Scoring!$E$16),Scoring!$E$16),Scoring!$E$16),Scoring!$E$16),Scoring!$E$16),Scoring!$E$16)</f>
        <v>0</v>
      </c>
      <c r="AC746" s="78">
        <f>IF(IFERROR(SEARCH("57f",L746),99)=99,IF(IFERROR(SEARCH("57(f)",P746),99)=99,0,Scoring!$E$20),Scoring!$E$20)</f>
        <v>0</v>
      </c>
      <c r="AD746" s="78">
        <f>IF(IFERROR(SEARCH("CAT1",T746),99)=99,IF(IFERROR(SEARCH("CAT2",T746),99)=99,IF(IFERROR(SEARCH("CAT3",T746),99)=99,IF(IFERROR(SEARCH("concluded to be endocrine",K746),99)=99,IF(IFERROR(SEARCH("categorised as endocrine",K746),99)=99,IF(IFERROR(SEARCH("endocrine disrupting",P746),99)=99,IF(IFERROR(SEARCH("endocrine disrupting",K746),99)=99,IF(IFERROR(SEARCH("suspected endocrine",S746),99)=99,IF(IFERROR(SEARCH("potential endocrine",S746),99)=99,0,Scoring!$E$25),Scoring!$E$25),Scoring!$E$24),Scoring!$E$24),Scoring!$E$24),Scoring!$E$24),Scoring!$E$23),Scoring!$E$22),Scoring!$E$21)</f>
        <v>0</v>
      </c>
      <c r="AE746" s="78">
        <f>IF(IFERROR(SEARCH("suspected sensitiser",S746),99)=99,IF(IFERROR(SEARCH("sensitiser",S746),99)=99,IF(IFERROR(SEARCH("other hazard based concern",S746),99)=99,0,Scoring!$E$28),Scoring!$E$26),Scoring!$E$27)</f>
        <v>0</v>
      </c>
      <c r="AF746" s="78">
        <f>IF(IFERROR(M746,1)=1,IF(IFERROR(N746,1)=1,IF(IFERROR(O746,1)=1,IF(IFERROR(Q746,1)=1,IF(IFERROR(R746,1)=1,IF(IFERROR(T746,1)=1,IF(IFERROR(K746,1)=1,IF(IFERROR(P746,1)=1,IF(IFERROR(S746,1)=1,Scoring!$E$29,0),0),0),0),0),0),0),0),0)</f>
        <v>0</v>
      </c>
      <c r="AG746" s="78">
        <f t="shared" si="56"/>
        <v>3</v>
      </c>
      <c r="AI746" s="93"/>
      <c r="AJ746" s="94"/>
      <c r="AK746" s="76"/>
      <c r="AL746" s="75"/>
      <c r="AN746" s="79"/>
      <c r="AO746" s="79"/>
      <c r="AP746" s="79"/>
      <c r="AQ746" s="79"/>
      <c r="AR746" s="79"/>
      <c r="AS746" s="78"/>
      <c r="AU746" s="79">
        <f>IF(IFERROR(F746,99)=99,IF(IFERROR(G746,99)=99,IF(IFERROR(H746,99)=99,IF(IFERROR(I746,99)=99,IF(IFERROR(E746,99)=99,IF(IFERROR(J746,99)=99,0,Scoring!$B$7),Scoring!$B$3),Scoring!$B$2),Scoring!$B$6),Scoring!$B$5),Scoring!$B$4)</f>
        <v>0.3</v>
      </c>
      <c r="AV746" s="78">
        <f t="shared" si="57"/>
        <v>0.89999999999999991</v>
      </c>
      <c r="AW746" s="78"/>
      <c r="AX746" s="66"/>
      <c r="AY746" s="78"/>
      <c r="AZ746" s="76"/>
      <c r="BA746" s="76"/>
      <c r="BB746" s="76"/>
    </row>
    <row r="747" spans="1:54" x14ac:dyDescent="0.25">
      <c r="A747" s="77" t="s">
        <v>7671</v>
      </c>
      <c r="B747" s="76" t="str">
        <f t="shared" si="58"/>
        <v>295-442-6</v>
      </c>
      <c r="C747" s="77" t="s">
        <v>2638</v>
      </c>
      <c r="D747" s="77" t="s">
        <v>2639</v>
      </c>
      <c r="E747" s="76" t="str">
        <f>IF(C747="-",IF(A747="-",VLOOKUP(D747,'sin-list 180320_update'!$C$2:$C$835,1,FALSE),VLOOKUP(A747,'sin-list 180320_update'!$A$2:$A$835,1,FALSE)),VLOOKUP(C747,'sin-list 180320_update'!$B$2:$B$835,1,FALSE))</f>
        <v>295-442-6</v>
      </c>
      <c r="F747" s="76" t="e">
        <f>IF($C747="-",IF($A747="-",VLOOKUP($D747,'REACH Bilaga XVII_update'!$A$5:$A$131,1,FALSE),VLOOKUP($A747,'REACH Bilaga XVII_update'!$C$5:$C$131,1,FALSE)),VLOOKUP($C747,'REACH Bilaga XVII_update'!$B$5:$B$131,1,FALSE))</f>
        <v>#N/A</v>
      </c>
      <c r="G747" s="76" t="e">
        <f>IF($C747="-",IF($A747="-",VLOOKUP($D747,' REACH Bilaga 59_update'!$A$5:$A$210,1,FALSE),VLOOKUP($A747,' REACH Bilaga 59_update'!$D$5:$D$210,1,FALSE)),VLOOKUP($C747,' REACH Bilaga 59_update'!$C$5:$C$210,1,FALSE))</f>
        <v>#N/A</v>
      </c>
      <c r="H747" s="76" t="e">
        <f>IF($C747="-",IF($A747="-",VLOOKUP($D747,'REACH Bilaga XIV_update'!$A$5:$A$110,1,FALSE),VLOOKUP($A747,'REACH Bilaga XIV_update'!$D$5:$D$110,1,FALSE)),VLOOKUP($C747,'REACH Bilaga XIV_update'!$C$5:$C$110,1,FALSE))</f>
        <v>#N/A</v>
      </c>
      <c r="I747" s="76" t="e">
        <f>IF($C747="-",IF($A747="-",VLOOKUP($D747,CoRAP_update!$A$5:$A$376,1,FALSE),VLOOKUP($A747,CoRAP_update!$D$5:$D$376,1,FALSE)),VLOOKUP($C747,CoRAP_update!$C$5:$C$376,1,FALSE))</f>
        <v>#N/A</v>
      </c>
      <c r="J747" s="76" t="e">
        <f>IF($C747="-",IF($A747="-",VLOOKUP($D747,EDC_update!$C$2:$C$450,1,FALSE),VLOOKUP($A747,EDC_update!$B$2:$B$450,1,FALSE)),VLOOKUP($C747,EDC_update!$L$2:$L$450,1,FALSE))</f>
        <v>#N/A</v>
      </c>
      <c r="K747" s="76" t="str">
        <f>IF($C747="-",IF($A747="-",IF(VLOOKUP($D747,'sin-list 180320_update'!$C$2:$S$835,3,FALSE)="",NA(),VLOOKUP($D747,'sin-list 180320_update'!$C$2:$S$835,3,FALSE)),IF(VLOOKUP($A747,'sin-list 180320_update'!$A$2:$S$835,5,FALSE)="",NA(),VLOOKUP($A747,'sin-list 180320_update'!$A$2:$S$835,5,FALSE))),IF(VLOOKUP($C747,'sin-list 180320_update'!$B$2:$S$835,4,FALSE)="",NA(),VLOOKUP($C747,'sin-list 180320_update'!$B$2:$S$835,4,FALSE)))</f>
        <v>Classified CMR according to Annex VI of Regulation 1272/2008. (Might not apply when contaminants are below below legal thresholds and/or full refining history is known)</v>
      </c>
      <c r="L747" s="76" t="str">
        <f>IF($C747="-",IF($A747="-",VLOOKUP($D747,'sin-list 180320_update'!$C$2:$S$835,6,FALSE),VLOOKUP($A747,'sin-list 180320_update'!$A$2:$S$835,8,FALSE)),VLOOKUP($C747,'sin-list 180320_update'!$B$2:$S$835,7,FALSE))</f>
        <v>Carc. 1B
Muta. 1B
Asp. Tox. 1</v>
      </c>
      <c r="M747" s="76" t="str">
        <f>IF($C747="-",IF($A747="-",IF(VLOOKUP($D747,'sin-list 180320_update'!$C$2:$S$835,8,FALSE)="",NA(),VLOOKUP($D747,'sin-list 180320_update'!$C$2:$S$835,8,FALSE)),IF(VLOOKUP($A747,'sin-list 180320_update'!$A$2:$S$835,10,FALSE)="",NA(),VLOOKUP($A747,'sin-list 180320_update'!$A$2:$S$835,10,FALSE))),IF(VLOOKUP($C747,'sin-list 180320_update'!$B$2:$S$835,9,FALSE)="",NA(),VLOOKUP($C747,'sin-list 180320_update'!$B$2:$S$835,9,FALSE)))</f>
        <v>H350
H340
H304</v>
      </c>
      <c r="N747" s="76" t="e">
        <f>IF($C747="-",IF($A747="-",IF(VLOOKUP($D747,'REACH Bilaga XVII_update'!$A$5:$E$131,4,FALSE)="",NA(),VLOOKUP($D747,'REACH Bilaga XVII_update'!$A$5:$E$131,4,FALSE)),IF(VLOOKUP($A747,'REACH Bilaga XVII_update'!$C$5:$D$131,2,FALSE)="",NA(),VLOOKUP($A747,'REACH Bilaga XVII_update'!$C$5:$D$131,2,FALSE))),IF(VLOOKUP($C747,'REACH Bilaga XVII_update'!$B$5:$D$131,3,FALSE)="",NA(),VLOOKUP($C747,'REACH Bilaga XVII_update'!$B$5:$D$131,3,FALSE)))</f>
        <v>#N/A</v>
      </c>
      <c r="O747" s="76" t="e">
        <f>IF($C747="-",IF($A747="-",IF(VLOOKUP($D747,' REACH Bilaga 59_update'!$A$5:$E$210,5,FALSE)="",NA(),VLOOKUP($D747,' REACH Bilaga 59_update'!$A$5:$E$210,5,FALSE)),IF(VLOOKUP($A747,' REACH Bilaga 59_update'!$D$5:$E$210,2,FALSE)="",NA(),VLOOKUP($A747,' REACH Bilaga 59_update'!$D$5:$E$210,2,FALSE))),IF(VLOOKUP($C747,' REACH Bilaga 59_update'!$C$5:$E$210,3,FALSE)="",NA(),VLOOKUP($C747,' REACH Bilaga 59_update'!$C$5:$E$210,3,FALSE)))</f>
        <v>#N/A</v>
      </c>
      <c r="P747" s="76" t="e">
        <f>IF(C747="-",IF(A747="-",IFERROR(VLOOKUP($D747,' REACH Bilaga 59_update'!$A$5:$F$210,MATCH(Sammanfattning!P$1,' REACH Bilaga 59_update'!$A$4:$F$4,0),FALSE),VLOOKUP($D747,'REACH Bilaga XIV_update'!$A$4:$H$110,MATCH(Sammanfattning!P$1,'REACH Bilaga XIV_update'!$A$4:$H$4,0),FALSE)),IFERROR(VLOOKUP($A747,' REACH Bilaga 59_update'!$D$5:$F$210,MATCH(Sammanfattning!P$1,' REACH Bilaga 59_update'!$D$4:$F$4,0),FALSE),VLOOKUP($A747,'REACH Bilaga XIV_update'!$D$4:$H$110,MATCH(Sammanfattning!P$1,'REACH Bilaga XIV_update'!$D$4:$H$4,0),FALSE))),IFERROR(VLOOKUP($C747,' REACH Bilaga 59_update'!$C$5:$F$210,MATCH(Sammanfattning!P$1,' REACH Bilaga 59_update'!$C$4:$F$4,0),FALSE),VLOOKUP($C747,'REACH Bilaga XIV_update'!$C$4:$H$110,MATCH(Sammanfattning!P$1,'REACH Bilaga XIV_update'!$C$4:$H$4,0),FALSE)))</f>
        <v>#N/A</v>
      </c>
      <c r="Q747" s="76" t="e">
        <f>IF($C747="-",IF($A747="-",IF(VLOOKUP($D747,'REACH Bilaga XIV_update'!$A$5:$I$110,9,FALSE)="",NA(),VLOOKUP($D747,'REACH Bilaga XIV_update'!$A$5:$I$110,9,FALSE)),IF(VLOOKUP($A747,'REACH Bilaga XIV_update'!$D$5:$I$110,6,FALSE)="",NA(),VLOOKUP($A747,'REACH Bilaga XIV_update'!$D$5:$I$110,6,FALSE))),IF(VLOOKUP($C747,'REACH Bilaga XIV_update'!$C$5:$I$110,7,FALSE)="",NA(),VLOOKUP($C747,'REACH Bilaga XIV_update'!$C$5:$I$110,7,FALSE)))</f>
        <v>#N/A</v>
      </c>
      <c r="R747" s="76" t="e">
        <f>IF($C747="-",IF($A747="-",IF(VLOOKUP($D747,CoRAP_update!$A$5:$O$376,15,FALSE)="",NA(),VLOOKUP($D747,CoRAP_update!$A$5:$O$376,15,FALSE)),IF(VLOOKUP($A747,CoRAP_update!$D$5:$O$376,12,FALSE)="",NA(),VLOOKUP($A747,CoRAP_update!$D$5:$O$376,12,FALSE))),IF(VLOOKUP($C747,CoRAP_update!$C$5:$O$376,13,FALSE)="",NA(),VLOOKUP($C747,CoRAP_update!$C$5:$O$376,13,FALSE)))</f>
        <v>#N/A</v>
      </c>
      <c r="S747" s="144" t="e">
        <f>IF($C747="-",IF($A747="-",VLOOKUP($D747,CoRAP_update!$A$5:$J$376,MATCH(Sammanfattning!S$1,CoRAP_update!$A$4:$J$4,0),FALSE),VLOOKUP($A747,CoRAP_update!$D$5:$J$376,MATCH(Sammanfattning!S$1,CoRAP_update!$D$4:$J$4,0),FALSE)),VLOOKUP($C747,CoRAP_update!$C$5:$J$376,MATCH(Sammanfattning!S$1,CoRAP_update!$C$4:$J$4,0),FALSE))</f>
        <v>#N/A</v>
      </c>
      <c r="T747" s="76" t="e">
        <f>IF($A747="-",VLOOKUP($D747,EDC_update!$C$2:$F$450,4,FALSE),VLOOKUP($A747,EDC_update!$B$2:$F$450,5,FALSE))</f>
        <v>#N/A</v>
      </c>
      <c r="V747" s="78">
        <f>IF(IFERROR(SEARCH("PBT",P747),99)=99,IF(IFERROR(SEARCH("suspected PBT",S747),99)=99,IF(IFERROR(SEARCH("concluded to be PBT",K747),99)=99,IF(IFERROR(SEARCH("PBT",S747),99)=99,IF(IFERROR(SEARCH("PBT cand",L747),99)=99,IF(IFERROR(SEARCH("PBT",L747),99)=99,IF(IFERROR(SEARCH("persistent, bioackumulative and toxic properties",K747),99)=99,0,Scoring!$E$3),Scoring!$E$3),Scoring!$E$7),Scoring!$E$3),Scoring!$E$5),Scoring!$E$6),Scoring!$E$3)</f>
        <v>0</v>
      </c>
      <c r="W747" s="78">
        <f>IF(IFERROR(SEARCH("vPvB",P747),99)=99,IF(IFERROR(SEARCH("suspected pbt/vPvB",S747),99)=99,IF(IFERROR(SEARCH("vPvB",S747),99)=99,IF(IFERROR(SEARCH("concluded to be a vPvB",S747),99)=99,IF(IFERROR(SEARCH("identified as vPvB",K747),99)=99,IF(IFERROR(SEARCH("concluded to be a vPvB",K747),99)=99,IF(IFERROR(SEARCH("concluded to be both pbt and vPvB",S747),99)=99,IF(IFERROR(SEARCH("concluded to be both pbt and vPvB",K747),99)=99,0,Scoring!$E$5),Scoring!$E$5),Scoring!$E$5),Scoring!$E$5),Scoring!$E$5),Scoring!$E$4),Scoring!$E$6),Scoring!$E$4)</f>
        <v>0</v>
      </c>
      <c r="X747" s="78">
        <f>IF(IFERROR(SEARCH("H410",N747),99)=99,IF(IFERROR(SEARCH("H410",O747),99)=99,IF(IFERROR(SEARCH("H410",Q747),99)=99,IF(IFERROR(SEARCH("H410",M747),99)=99,IF(IFERROR(SEARCH("H410",R747),99)=99,IF(IFERROR(SEARCH("H411",N747),99)=99,IF(IFERROR(SEARCH("H411",O747),99)=99,IF(IFERROR(SEARCH("H411",Q747),99)=99,IF(IFERROR(SEARCH("H411",M747),99)=99,IF(IFERROR(SEARCH("H411",R747),99)=99,IF(IFERROR(SEARCH("H413",N747),99)=99,IF(IFERROR(SEARCH("H413",O747),99)=99,IF(IFERROR(SEARCH("H413",Q747),99)=99,IF(IFERROR(SEARCH("H413",M747),99)=99,IF(IFERROR(SEARCH("H413",R747),99)=99,IF(IFERROR(SEARCH("H412",N747),99)=99,IF(IFERROR(SEARCH("H412",O747),99)=99,IF(IFERROR(SEARCH("H412",Q747),99)=99,IF(IFERROR(SEARCH("H412",M747),99)=99,IF(IFERROR(SEARCH("H412",R747),99)=99,0,Scoring!$E$2),Scoring!$E$2),Scoring!$E$2),Scoring!$E$2),Scoring!$E$2),Scoring!$E$2),Scoring!$E$2),Scoring!$E$2),Scoring!$E$2),Scoring!$E$2),Scoring!$E$2),Scoring!$E$2),Scoring!$E$2),Scoring!$E$2),Scoring!$E$2),Scoring!$E$2),Scoring!$E$2),Scoring!$E$2),Scoring!$E$2),Scoring!$E$2)</f>
        <v>0</v>
      </c>
      <c r="Y747" s="78">
        <f>IF(IFERROR(SEARCH("CMR",K747),99)=99,IF(IFERROR(SEARCH("Suspected CMR",S747),99)=99,IF(IFERROR(SEARCH("CMR",S747),99)=99,0,Scoring!$E$8),Scoring!$E$9),Scoring!$E$8)</f>
        <v>3</v>
      </c>
      <c r="Z747" s="78">
        <f>IF(IFERROR(SEARCH("H350",N747),99)=99,IF(IFERROR(SEARCH("H350",O747),99)=99,IF(IFERROR(SEARCH("H350",Q747),99)=99,IF(IFERROR(SEARCH("H350",M747),99)=99,IF(IFERROR(SEARCH("H350",R747),99)=99,IF(IFERROR(SEARCH("H351",N747),99)=99,IF(IFERROR(SEARCH("H351",O747),99)=99,IF(IFERROR(SEARCH("H351",Q747),99)=99,IF(IFERROR(SEARCH("H351",M747),99)=99,IF(IFERROR(SEARCH("H351",R747),99)=99,IF(IFERROR(SEARCH("carcinogenic",P747),99)=99,IF(IFERROR(SEARCH("suspected carcinogenic",S747),99)=99,0,Scoring!$E$12),Scoring!$E$11),Scoring!$E$10),Scoring!$E$10),Scoring!$E$10),Scoring!$E$10),Scoring!$E$10),Scoring!$E$10),Scoring!$E$10),Scoring!$E$10),Scoring!$E$10),Scoring!$E$10)</f>
        <v>1</v>
      </c>
      <c r="AA747" s="78">
        <f>IF(IFERROR(SEARCH("H340",N747),99)=99,IF(IFERROR(SEARCH("H340",O747),99)=99,IF(IFERROR(SEARCH("H340",Q747),99)=99,IF(IFERROR(SEARCH("H340",M747),99)=99,IF(IFERROR(SEARCH("H340",R747),99)=99,IF(IFERROR(SEARCH("H341",N747),99)=99,IF(IFERROR(SEARCH("H341",O747),99)=99,IF(IFERROR(SEARCH("H341",Q747),99)=99,IF(IFERROR(SEARCH("H341",M747),99)=99,IF(IFERROR(SEARCH("H341",R747),99)=99,IF(IFERROR(SEARCH("mutagenic",P747),99)=99,IF(IFERROR(SEARCH("suspected mutagenic",S747),99)=99,0,Scoring!$E$15),Scoring!$E$14),Scoring!$E$13),Scoring!$E$13),Scoring!$E$13),Scoring!$E$13),Scoring!$E$13),Scoring!$E$13),Scoring!$E$13),Scoring!$E$13),Scoring!$E$13),Scoring!$E$13)</f>
        <v>1</v>
      </c>
      <c r="AB747" s="78">
        <f>IF(IFERROR(SEARCH("H360",N747),99)=99,IF(IFERROR(SEARCH("H360",O747),99)=99,IF(IFERROR(SEARCH("H360",Q747),99)=99,IF(IFERROR(SEARCH("H360",M747),99)=99,IF(IFERROR(SEARCH("H360",R747),99)=99,IF(IFERROR(SEARCH("H361",N747),99)=99,IF(IFERROR(SEARCH("H361",O747),99)=99,IF(IFERROR(SEARCH("H361",Q747),99)=99,IF(IFERROR(SEARCH("H361",M747),99)=99,IF(IFERROR(SEARCH("H361",R747),99)=99,IF(IFERROR(SEARCH("reproduction",P747),99)=99,IF(IFERROR(SEARCH("suspected reprotoxic",S747),99)=99,IF(IFERROR(SEARCH("reprotoxic",S747),99)=99,IF(IFERROR(SEARCH("reprotoxic",K747),99)=99,0,Scoring!$E$18),Scoring!$E$18),Scoring!$E$19),Scoring!$E$17),Scoring!$E$16),Scoring!$E$16),Scoring!$E$16),Scoring!$E$16),Scoring!$E$16),Scoring!$E$16),Scoring!$E$16),Scoring!$E$16),Scoring!$E$16),Scoring!$E$16)</f>
        <v>0</v>
      </c>
      <c r="AC747" s="78">
        <f>IF(IFERROR(SEARCH("57f",L747),99)=99,IF(IFERROR(SEARCH("57(f)",P747),99)=99,0,Scoring!$E$20),Scoring!$E$20)</f>
        <v>0</v>
      </c>
      <c r="AD747" s="78">
        <f>IF(IFERROR(SEARCH("CAT1",T747),99)=99,IF(IFERROR(SEARCH("CAT2",T747),99)=99,IF(IFERROR(SEARCH("CAT3",T747),99)=99,IF(IFERROR(SEARCH("concluded to be endocrine",K747),99)=99,IF(IFERROR(SEARCH("categorised as endocrine",K747),99)=99,IF(IFERROR(SEARCH("endocrine disrupting",P747),99)=99,IF(IFERROR(SEARCH("endocrine disrupting",K747),99)=99,IF(IFERROR(SEARCH("suspected endocrine",S747),99)=99,IF(IFERROR(SEARCH("potential endocrine",S747),99)=99,0,Scoring!$E$25),Scoring!$E$25),Scoring!$E$24),Scoring!$E$24),Scoring!$E$24),Scoring!$E$24),Scoring!$E$23),Scoring!$E$22),Scoring!$E$21)</f>
        <v>0</v>
      </c>
      <c r="AE747" s="78">
        <f>IF(IFERROR(SEARCH("suspected sensitiser",S747),99)=99,IF(IFERROR(SEARCH("sensitiser",S747),99)=99,IF(IFERROR(SEARCH("other hazard based concern",S747),99)=99,0,Scoring!$E$28),Scoring!$E$26),Scoring!$E$27)</f>
        <v>0</v>
      </c>
      <c r="AF747" s="78">
        <f>IF(IFERROR(M747,1)=1,IF(IFERROR(N747,1)=1,IF(IFERROR(O747,1)=1,IF(IFERROR(Q747,1)=1,IF(IFERROR(R747,1)=1,IF(IFERROR(T747,1)=1,IF(IFERROR(K747,1)=1,IF(IFERROR(P747,1)=1,IF(IFERROR(S747,1)=1,Scoring!$E$29,0),0),0),0),0),0),0),0),0)</f>
        <v>0</v>
      </c>
      <c r="AG747" s="78">
        <f t="shared" si="56"/>
        <v>3</v>
      </c>
      <c r="AI747" s="93"/>
      <c r="AJ747" s="94"/>
      <c r="AK747" s="76"/>
      <c r="AL747" s="75"/>
      <c r="AN747" s="79"/>
      <c r="AO747" s="79"/>
      <c r="AP747" s="79"/>
      <c r="AQ747" s="79"/>
      <c r="AR747" s="79"/>
      <c r="AS747" s="78"/>
      <c r="AU747" s="79">
        <f>IF(IFERROR(F747,99)=99,IF(IFERROR(G747,99)=99,IF(IFERROR(H747,99)=99,IF(IFERROR(I747,99)=99,IF(IFERROR(E747,99)=99,IF(IFERROR(J747,99)=99,0,Scoring!$B$7),Scoring!$B$3),Scoring!$B$2),Scoring!$B$6),Scoring!$B$5),Scoring!$B$4)</f>
        <v>0.3</v>
      </c>
      <c r="AV747" s="78">
        <f t="shared" si="57"/>
        <v>0.89999999999999991</v>
      </c>
      <c r="AW747" s="78"/>
      <c r="AX747" s="66"/>
      <c r="AY747" s="78"/>
      <c r="AZ747" s="76"/>
      <c r="BA747" s="76"/>
      <c r="BB747" s="76"/>
    </row>
    <row r="748" spans="1:54" x14ac:dyDescent="0.25">
      <c r="A748" s="77" t="s">
        <v>6635</v>
      </c>
      <c r="B748" s="76" t="str">
        <f t="shared" si="58"/>
        <v>295-443-1</v>
      </c>
      <c r="C748" s="77" t="s">
        <v>2640</v>
      </c>
      <c r="D748" s="77" t="s">
        <v>2641</v>
      </c>
      <c r="E748" s="76" t="str">
        <f>IF(C748="-",IF(A748="-",VLOOKUP(D748,'sin-list 180320_update'!$C$2:$C$835,1,FALSE),VLOOKUP(A748,'sin-list 180320_update'!$A$2:$A$835,1,FALSE)),VLOOKUP(C748,'sin-list 180320_update'!$B$2:$B$835,1,FALSE))</f>
        <v>295-443-1</v>
      </c>
      <c r="F748" s="76" t="e">
        <f>IF($C748="-",IF($A748="-",VLOOKUP($D748,'REACH Bilaga XVII_update'!$A$5:$A$131,1,FALSE),VLOOKUP($A748,'REACH Bilaga XVII_update'!$C$5:$C$131,1,FALSE)),VLOOKUP($C748,'REACH Bilaga XVII_update'!$B$5:$B$131,1,FALSE))</f>
        <v>#N/A</v>
      </c>
      <c r="G748" s="76" t="e">
        <f>IF($C748="-",IF($A748="-",VLOOKUP($D748,' REACH Bilaga 59_update'!$A$5:$A$210,1,FALSE),VLOOKUP($A748,' REACH Bilaga 59_update'!$D$5:$D$210,1,FALSE)),VLOOKUP($C748,' REACH Bilaga 59_update'!$C$5:$C$210,1,FALSE))</f>
        <v>#N/A</v>
      </c>
      <c r="H748" s="76" t="e">
        <f>IF($C748="-",IF($A748="-",VLOOKUP($D748,'REACH Bilaga XIV_update'!$A$5:$A$110,1,FALSE),VLOOKUP($A748,'REACH Bilaga XIV_update'!$D$5:$D$110,1,FALSE)),VLOOKUP($C748,'REACH Bilaga XIV_update'!$C$5:$C$110,1,FALSE))</f>
        <v>#N/A</v>
      </c>
      <c r="I748" s="76" t="e">
        <f>IF($C748="-",IF($A748="-",VLOOKUP($D748,CoRAP_update!$A$5:$A$376,1,FALSE),VLOOKUP($A748,CoRAP_update!$D$5:$D$376,1,FALSE)),VLOOKUP($C748,CoRAP_update!$C$5:$C$376,1,FALSE))</f>
        <v>#N/A</v>
      </c>
      <c r="J748" s="76" t="e">
        <f>IF($C748="-",IF($A748="-",VLOOKUP($D748,EDC_update!$C$2:$C$450,1,FALSE),VLOOKUP($A748,EDC_update!$B$2:$B$450,1,FALSE)),VLOOKUP($C748,EDC_update!$L$2:$L$450,1,FALSE))</f>
        <v>#N/A</v>
      </c>
      <c r="K748" s="76" t="str">
        <f>IF($C748="-",IF($A748="-",IF(VLOOKUP($D748,'sin-list 180320_update'!$C$2:$S$835,3,FALSE)="",NA(),VLOOKUP($D748,'sin-list 180320_update'!$C$2:$S$835,3,FALSE)),IF(VLOOKUP($A748,'sin-list 180320_update'!$A$2:$S$835,5,FALSE)="",NA(),VLOOKUP($A748,'sin-list 180320_update'!$A$2:$S$835,5,FALSE))),IF(VLOOKUP($C748,'sin-list 180320_update'!$B$2:$S$835,4,FALSE)="",NA(),VLOOKUP($C748,'sin-list 180320_update'!$B$2:$S$835,4,FALSE)))</f>
        <v>Classified CMR according to Annex VI of Regulation 1272/2008. (Might not apply when contaminants are below below legal thresholds and/or full refining history is known)</v>
      </c>
      <c r="L748" s="76" t="str">
        <f>IF($C748="-",IF($A748="-",VLOOKUP($D748,'sin-list 180320_update'!$C$2:$S$835,6,FALSE),VLOOKUP($A748,'sin-list 180320_update'!$A$2:$S$835,8,FALSE)),VLOOKUP($C748,'sin-list 180320_update'!$B$2:$S$835,7,FALSE))</f>
        <v>Carc. 1B
Muta. 1B
Asp. Tox. 1</v>
      </c>
      <c r="M748" s="76" t="str">
        <f>IF($C748="-",IF($A748="-",IF(VLOOKUP($D748,'sin-list 180320_update'!$C$2:$S$835,8,FALSE)="",NA(),VLOOKUP($D748,'sin-list 180320_update'!$C$2:$S$835,8,FALSE)),IF(VLOOKUP($A748,'sin-list 180320_update'!$A$2:$S$835,10,FALSE)="",NA(),VLOOKUP($A748,'sin-list 180320_update'!$A$2:$S$835,10,FALSE))),IF(VLOOKUP($C748,'sin-list 180320_update'!$B$2:$S$835,9,FALSE)="",NA(),VLOOKUP($C748,'sin-list 180320_update'!$B$2:$S$835,9,FALSE)))</f>
        <v>H350
H340
H304</v>
      </c>
      <c r="N748" s="76" t="e">
        <f>IF($C748="-",IF($A748="-",IF(VLOOKUP($D748,'REACH Bilaga XVII_update'!$A$5:$E$131,4,FALSE)="",NA(),VLOOKUP($D748,'REACH Bilaga XVII_update'!$A$5:$E$131,4,FALSE)),IF(VLOOKUP($A748,'REACH Bilaga XVII_update'!$C$5:$D$131,2,FALSE)="",NA(),VLOOKUP($A748,'REACH Bilaga XVII_update'!$C$5:$D$131,2,FALSE))),IF(VLOOKUP($C748,'REACH Bilaga XVII_update'!$B$5:$D$131,3,FALSE)="",NA(),VLOOKUP($C748,'REACH Bilaga XVII_update'!$B$5:$D$131,3,FALSE)))</f>
        <v>#N/A</v>
      </c>
      <c r="O748" s="76" t="e">
        <f>IF($C748="-",IF($A748="-",IF(VLOOKUP($D748,' REACH Bilaga 59_update'!$A$5:$E$210,5,FALSE)="",NA(),VLOOKUP($D748,' REACH Bilaga 59_update'!$A$5:$E$210,5,FALSE)),IF(VLOOKUP($A748,' REACH Bilaga 59_update'!$D$5:$E$210,2,FALSE)="",NA(),VLOOKUP($A748,' REACH Bilaga 59_update'!$D$5:$E$210,2,FALSE))),IF(VLOOKUP($C748,' REACH Bilaga 59_update'!$C$5:$E$210,3,FALSE)="",NA(),VLOOKUP($C748,' REACH Bilaga 59_update'!$C$5:$E$210,3,FALSE)))</f>
        <v>#N/A</v>
      </c>
      <c r="P748" s="76" t="e">
        <f>IF(C748="-",IF(A748="-",IFERROR(VLOOKUP($D748,' REACH Bilaga 59_update'!$A$5:$F$210,MATCH(Sammanfattning!P$1,' REACH Bilaga 59_update'!$A$4:$F$4,0),FALSE),VLOOKUP($D748,'REACH Bilaga XIV_update'!$A$4:$H$110,MATCH(Sammanfattning!P$1,'REACH Bilaga XIV_update'!$A$4:$H$4,0),FALSE)),IFERROR(VLOOKUP($A748,' REACH Bilaga 59_update'!$D$5:$F$210,MATCH(Sammanfattning!P$1,' REACH Bilaga 59_update'!$D$4:$F$4,0),FALSE),VLOOKUP($A748,'REACH Bilaga XIV_update'!$D$4:$H$110,MATCH(Sammanfattning!P$1,'REACH Bilaga XIV_update'!$D$4:$H$4,0),FALSE))),IFERROR(VLOOKUP($C748,' REACH Bilaga 59_update'!$C$5:$F$210,MATCH(Sammanfattning!P$1,' REACH Bilaga 59_update'!$C$4:$F$4,0),FALSE),VLOOKUP($C748,'REACH Bilaga XIV_update'!$C$4:$H$110,MATCH(Sammanfattning!P$1,'REACH Bilaga XIV_update'!$C$4:$H$4,0),FALSE)))</f>
        <v>#N/A</v>
      </c>
      <c r="Q748" s="76" t="e">
        <f>IF($C748="-",IF($A748="-",IF(VLOOKUP($D748,'REACH Bilaga XIV_update'!$A$5:$I$110,9,FALSE)="",NA(),VLOOKUP($D748,'REACH Bilaga XIV_update'!$A$5:$I$110,9,FALSE)),IF(VLOOKUP($A748,'REACH Bilaga XIV_update'!$D$5:$I$110,6,FALSE)="",NA(),VLOOKUP($A748,'REACH Bilaga XIV_update'!$D$5:$I$110,6,FALSE))),IF(VLOOKUP($C748,'REACH Bilaga XIV_update'!$C$5:$I$110,7,FALSE)="",NA(),VLOOKUP($C748,'REACH Bilaga XIV_update'!$C$5:$I$110,7,FALSE)))</f>
        <v>#N/A</v>
      </c>
      <c r="R748" s="76" t="e">
        <f>IF($C748="-",IF($A748="-",IF(VLOOKUP($D748,CoRAP_update!$A$5:$O$376,15,FALSE)="",NA(),VLOOKUP($D748,CoRAP_update!$A$5:$O$376,15,FALSE)),IF(VLOOKUP($A748,CoRAP_update!$D$5:$O$376,12,FALSE)="",NA(),VLOOKUP($A748,CoRAP_update!$D$5:$O$376,12,FALSE))),IF(VLOOKUP($C748,CoRAP_update!$C$5:$O$376,13,FALSE)="",NA(),VLOOKUP($C748,CoRAP_update!$C$5:$O$376,13,FALSE)))</f>
        <v>#N/A</v>
      </c>
      <c r="S748" s="144" t="e">
        <f>IF($C748="-",IF($A748="-",VLOOKUP($D748,CoRAP_update!$A$5:$J$376,MATCH(Sammanfattning!S$1,CoRAP_update!$A$4:$J$4,0),FALSE),VLOOKUP($A748,CoRAP_update!$D$5:$J$376,MATCH(Sammanfattning!S$1,CoRAP_update!$D$4:$J$4,0),FALSE)),VLOOKUP($C748,CoRAP_update!$C$5:$J$376,MATCH(Sammanfattning!S$1,CoRAP_update!$C$4:$J$4,0),FALSE))</f>
        <v>#N/A</v>
      </c>
      <c r="T748" s="76" t="e">
        <f>IF($A748="-",VLOOKUP($D748,EDC_update!$C$2:$F$450,4,FALSE),VLOOKUP($A748,EDC_update!$B$2:$F$450,5,FALSE))</f>
        <v>#N/A</v>
      </c>
      <c r="V748" s="78">
        <f>IF(IFERROR(SEARCH("PBT",P748),99)=99,IF(IFERROR(SEARCH("suspected PBT",S748),99)=99,IF(IFERROR(SEARCH("concluded to be PBT",K748),99)=99,IF(IFERROR(SEARCH("PBT",S748),99)=99,IF(IFERROR(SEARCH("PBT cand",L748),99)=99,IF(IFERROR(SEARCH("PBT",L748),99)=99,IF(IFERROR(SEARCH("persistent, bioackumulative and toxic properties",K748),99)=99,0,Scoring!$E$3),Scoring!$E$3),Scoring!$E$7),Scoring!$E$3),Scoring!$E$5),Scoring!$E$6),Scoring!$E$3)</f>
        <v>0</v>
      </c>
      <c r="W748" s="78">
        <f>IF(IFERROR(SEARCH("vPvB",P748),99)=99,IF(IFERROR(SEARCH("suspected pbt/vPvB",S748),99)=99,IF(IFERROR(SEARCH("vPvB",S748),99)=99,IF(IFERROR(SEARCH("concluded to be a vPvB",S748),99)=99,IF(IFERROR(SEARCH("identified as vPvB",K748),99)=99,IF(IFERROR(SEARCH("concluded to be a vPvB",K748),99)=99,IF(IFERROR(SEARCH("concluded to be both pbt and vPvB",S748),99)=99,IF(IFERROR(SEARCH("concluded to be both pbt and vPvB",K748),99)=99,0,Scoring!$E$5),Scoring!$E$5),Scoring!$E$5),Scoring!$E$5),Scoring!$E$5),Scoring!$E$4),Scoring!$E$6),Scoring!$E$4)</f>
        <v>0</v>
      </c>
      <c r="X748" s="78">
        <f>IF(IFERROR(SEARCH("H410",N748),99)=99,IF(IFERROR(SEARCH("H410",O748),99)=99,IF(IFERROR(SEARCH("H410",Q748),99)=99,IF(IFERROR(SEARCH("H410",M748),99)=99,IF(IFERROR(SEARCH("H410",R748),99)=99,IF(IFERROR(SEARCH("H411",N748),99)=99,IF(IFERROR(SEARCH("H411",O748),99)=99,IF(IFERROR(SEARCH("H411",Q748),99)=99,IF(IFERROR(SEARCH("H411",M748),99)=99,IF(IFERROR(SEARCH("H411",R748),99)=99,IF(IFERROR(SEARCH("H413",N748),99)=99,IF(IFERROR(SEARCH("H413",O748),99)=99,IF(IFERROR(SEARCH("H413",Q748),99)=99,IF(IFERROR(SEARCH("H413",M748),99)=99,IF(IFERROR(SEARCH("H413",R748),99)=99,IF(IFERROR(SEARCH("H412",N748),99)=99,IF(IFERROR(SEARCH("H412",O748),99)=99,IF(IFERROR(SEARCH("H412",Q748),99)=99,IF(IFERROR(SEARCH("H412",M748),99)=99,IF(IFERROR(SEARCH("H412",R748),99)=99,0,Scoring!$E$2),Scoring!$E$2),Scoring!$E$2),Scoring!$E$2),Scoring!$E$2),Scoring!$E$2),Scoring!$E$2),Scoring!$E$2),Scoring!$E$2),Scoring!$E$2),Scoring!$E$2),Scoring!$E$2),Scoring!$E$2),Scoring!$E$2),Scoring!$E$2),Scoring!$E$2),Scoring!$E$2),Scoring!$E$2),Scoring!$E$2),Scoring!$E$2)</f>
        <v>0</v>
      </c>
      <c r="Y748" s="78">
        <f>IF(IFERROR(SEARCH("CMR",K748),99)=99,IF(IFERROR(SEARCH("Suspected CMR",S748),99)=99,IF(IFERROR(SEARCH("CMR",S748),99)=99,0,Scoring!$E$8),Scoring!$E$9),Scoring!$E$8)</f>
        <v>3</v>
      </c>
      <c r="Z748" s="78">
        <f>IF(IFERROR(SEARCH("H350",N748),99)=99,IF(IFERROR(SEARCH("H350",O748),99)=99,IF(IFERROR(SEARCH("H350",Q748),99)=99,IF(IFERROR(SEARCH("H350",M748),99)=99,IF(IFERROR(SEARCH("H350",R748),99)=99,IF(IFERROR(SEARCH("H351",N748),99)=99,IF(IFERROR(SEARCH("H351",O748),99)=99,IF(IFERROR(SEARCH("H351",Q748),99)=99,IF(IFERROR(SEARCH("H351",M748),99)=99,IF(IFERROR(SEARCH("H351",R748),99)=99,IF(IFERROR(SEARCH("carcinogenic",P748),99)=99,IF(IFERROR(SEARCH("suspected carcinogenic",S748),99)=99,0,Scoring!$E$12),Scoring!$E$11),Scoring!$E$10),Scoring!$E$10),Scoring!$E$10),Scoring!$E$10),Scoring!$E$10),Scoring!$E$10),Scoring!$E$10),Scoring!$E$10),Scoring!$E$10),Scoring!$E$10)</f>
        <v>1</v>
      </c>
      <c r="AA748" s="78">
        <f>IF(IFERROR(SEARCH("H340",N748),99)=99,IF(IFERROR(SEARCH("H340",O748),99)=99,IF(IFERROR(SEARCH("H340",Q748),99)=99,IF(IFERROR(SEARCH("H340",M748),99)=99,IF(IFERROR(SEARCH("H340",R748),99)=99,IF(IFERROR(SEARCH("H341",N748),99)=99,IF(IFERROR(SEARCH("H341",O748),99)=99,IF(IFERROR(SEARCH("H341",Q748),99)=99,IF(IFERROR(SEARCH("H341",M748),99)=99,IF(IFERROR(SEARCH("H341",R748),99)=99,IF(IFERROR(SEARCH("mutagenic",P748),99)=99,IF(IFERROR(SEARCH("suspected mutagenic",S748),99)=99,0,Scoring!$E$15),Scoring!$E$14),Scoring!$E$13),Scoring!$E$13),Scoring!$E$13),Scoring!$E$13),Scoring!$E$13),Scoring!$E$13),Scoring!$E$13),Scoring!$E$13),Scoring!$E$13),Scoring!$E$13)</f>
        <v>1</v>
      </c>
      <c r="AB748" s="78">
        <f>IF(IFERROR(SEARCH("H360",N748),99)=99,IF(IFERROR(SEARCH("H360",O748),99)=99,IF(IFERROR(SEARCH("H360",Q748),99)=99,IF(IFERROR(SEARCH("H360",M748),99)=99,IF(IFERROR(SEARCH("H360",R748),99)=99,IF(IFERROR(SEARCH("H361",N748),99)=99,IF(IFERROR(SEARCH("H361",O748),99)=99,IF(IFERROR(SEARCH("H361",Q748),99)=99,IF(IFERROR(SEARCH("H361",M748),99)=99,IF(IFERROR(SEARCH("H361",R748),99)=99,IF(IFERROR(SEARCH("reproduction",P748),99)=99,IF(IFERROR(SEARCH("suspected reprotoxic",S748),99)=99,IF(IFERROR(SEARCH("reprotoxic",S748),99)=99,IF(IFERROR(SEARCH("reprotoxic",K748),99)=99,0,Scoring!$E$18),Scoring!$E$18),Scoring!$E$19),Scoring!$E$17),Scoring!$E$16),Scoring!$E$16),Scoring!$E$16),Scoring!$E$16),Scoring!$E$16),Scoring!$E$16),Scoring!$E$16),Scoring!$E$16),Scoring!$E$16),Scoring!$E$16)</f>
        <v>0</v>
      </c>
      <c r="AC748" s="78">
        <f>IF(IFERROR(SEARCH("57f",L748),99)=99,IF(IFERROR(SEARCH("57(f)",P748),99)=99,0,Scoring!$E$20),Scoring!$E$20)</f>
        <v>0</v>
      </c>
      <c r="AD748" s="78">
        <f>IF(IFERROR(SEARCH("CAT1",T748),99)=99,IF(IFERROR(SEARCH("CAT2",T748),99)=99,IF(IFERROR(SEARCH("CAT3",T748),99)=99,IF(IFERROR(SEARCH("concluded to be endocrine",K748),99)=99,IF(IFERROR(SEARCH("categorised as endocrine",K748),99)=99,IF(IFERROR(SEARCH("endocrine disrupting",P748),99)=99,IF(IFERROR(SEARCH("endocrine disrupting",K748),99)=99,IF(IFERROR(SEARCH("suspected endocrine",S748),99)=99,IF(IFERROR(SEARCH("potential endocrine",S748),99)=99,0,Scoring!$E$25),Scoring!$E$25),Scoring!$E$24),Scoring!$E$24),Scoring!$E$24),Scoring!$E$24),Scoring!$E$23),Scoring!$E$22),Scoring!$E$21)</f>
        <v>0</v>
      </c>
      <c r="AE748" s="78">
        <f>IF(IFERROR(SEARCH("suspected sensitiser",S748),99)=99,IF(IFERROR(SEARCH("sensitiser",S748),99)=99,IF(IFERROR(SEARCH("other hazard based concern",S748),99)=99,0,Scoring!$E$28),Scoring!$E$26),Scoring!$E$27)</f>
        <v>0</v>
      </c>
      <c r="AF748" s="78">
        <f>IF(IFERROR(M748,1)=1,IF(IFERROR(N748,1)=1,IF(IFERROR(O748,1)=1,IF(IFERROR(Q748,1)=1,IF(IFERROR(R748,1)=1,IF(IFERROR(T748,1)=1,IF(IFERROR(K748,1)=1,IF(IFERROR(P748,1)=1,IF(IFERROR(S748,1)=1,Scoring!$E$29,0),0),0),0),0),0),0),0),0)</f>
        <v>0</v>
      </c>
      <c r="AG748" s="78">
        <f t="shared" si="56"/>
        <v>3</v>
      </c>
      <c r="AI748" s="93"/>
      <c r="AJ748" s="94"/>
      <c r="AK748" s="76"/>
      <c r="AL748" s="75"/>
      <c r="AN748" s="79"/>
      <c r="AO748" s="79"/>
      <c r="AP748" s="79"/>
      <c r="AQ748" s="79"/>
      <c r="AR748" s="79"/>
      <c r="AS748" s="78"/>
      <c r="AU748" s="79">
        <f>IF(IFERROR(F748,99)=99,IF(IFERROR(G748,99)=99,IF(IFERROR(H748,99)=99,IF(IFERROR(I748,99)=99,IF(IFERROR(E748,99)=99,IF(IFERROR(J748,99)=99,0,Scoring!$B$7),Scoring!$B$3),Scoring!$B$2),Scoring!$B$6),Scoring!$B$5),Scoring!$B$4)</f>
        <v>0.3</v>
      </c>
      <c r="AV748" s="78">
        <f t="shared" si="57"/>
        <v>0.89999999999999991</v>
      </c>
      <c r="AW748" s="78"/>
      <c r="AX748" s="66"/>
      <c r="AY748" s="78"/>
      <c r="AZ748" s="76"/>
      <c r="BA748" s="76"/>
      <c r="BB748" s="76"/>
    </row>
    <row r="749" spans="1:54" x14ac:dyDescent="0.25">
      <c r="A749" s="77" t="s">
        <v>7672</v>
      </c>
      <c r="B749" s="76" t="str">
        <f t="shared" si="58"/>
        <v>295-445-2</v>
      </c>
      <c r="C749" s="77" t="s">
        <v>2642</v>
      </c>
      <c r="D749" s="77" t="s">
        <v>2643</v>
      </c>
      <c r="E749" s="76" t="str">
        <f>IF(C749="-",IF(A749="-",VLOOKUP(D749,'sin-list 180320_update'!$C$2:$C$835,1,FALSE),VLOOKUP(A749,'sin-list 180320_update'!$A$2:$A$835,1,FALSE)),VLOOKUP(C749,'sin-list 180320_update'!$B$2:$B$835,1,FALSE))</f>
        <v>295-445-2</v>
      </c>
      <c r="F749" s="76" t="e">
        <f>IF($C749="-",IF($A749="-",VLOOKUP($D749,'REACH Bilaga XVII_update'!$A$5:$A$131,1,FALSE),VLOOKUP($A749,'REACH Bilaga XVII_update'!$C$5:$C$131,1,FALSE)),VLOOKUP($C749,'REACH Bilaga XVII_update'!$B$5:$B$131,1,FALSE))</f>
        <v>#N/A</v>
      </c>
      <c r="G749" s="76" t="e">
        <f>IF($C749="-",IF($A749="-",VLOOKUP($D749,' REACH Bilaga 59_update'!$A$5:$A$210,1,FALSE),VLOOKUP($A749,' REACH Bilaga 59_update'!$D$5:$D$210,1,FALSE)),VLOOKUP($C749,' REACH Bilaga 59_update'!$C$5:$C$210,1,FALSE))</f>
        <v>#N/A</v>
      </c>
      <c r="H749" s="76" t="e">
        <f>IF($C749="-",IF($A749="-",VLOOKUP($D749,'REACH Bilaga XIV_update'!$A$5:$A$110,1,FALSE),VLOOKUP($A749,'REACH Bilaga XIV_update'!$D$5:$D$110,1,FALSE)),VLOOKUP($C749,'REACH Bilaga XIV_update'!$C$5:$C$110,1,FALSE))</f>
        <v>#N/A</v>
      </c>
      <c r="I749" s="76" t="e">
        <f>IF($C749="-",IF($A749="-",VLOOKUP($D749,CoRAP_update!$A$5:$A$376,1,FALSE),VLOOKUP($A749,CoRAP_update!$D$5:$D$376,1,FALSE)),VLOOKUP($C749,CoRAP_update!$C$5:$C$376,1,FALSE))</f>
        <v>#N/A</v>
      </c>
      <c r="J749" s="76" t="e">
        <f>IF($C749="-",IF($A749="-",VLOOKUP($D749,EDC_update!$C$2:$C$450,1,FALSE),VLOOKUP($A749,EDC_update!$B$2:$B$450,1,FALSE)),VLOOKUP($C749,EDC_update!$L$2:$L$450,1,FALSE))</f>
        <v>#N/A</v>
      </c>
      <c r="K749" s="76" t="str">
        <f>IF($C749="-",IF($A749="-",IF(VLOOKUP($D749,'sin-list 180320_update'!$C$2:$S$835,3,FALSE)="",NA(),VLOOKUP($D749,'sin-list 180320_update'!$C$2:$S$835,3,FALSE)),IF(VLOOKUP($A749,'sin-list 180320_update'!$A$2:$S$835,5,FALSE)="",NA(),VLOOKUP($A749,'sin-list 180320_update'!$A$2:$S$835,5,FALSE))),IF(VLOOKUP($C749,'sin-list 180320_update'!$B$2:$S$835,4,FALSE)="",NA(),VLOOKUP($C749,'sin-list 180320_update'!$B$2:$S$835,4,FALSE)))</f>
        <v>Classified CMR according to Annex VI of Regulation 1272/2008. (Might not apply when contaminants are below below legal thresholds and/or full refining history is known)</v>
      </c>
      <c r="L749" s="76" t="str">
        <f>IF($C749="-",IF($A749="-",VLOOKUP($D749,'sin-list 180320_update'!$C$2:$S$835,6,FALSE),VLOOKUP($A749,'sin-list 180320_update'!$A$2:$S$835,8,FALSE)),VLOOKUP($C749,'sin-list 180320_update'!$B$2:$S$835,7,FALSE))</f>
        <v>Carc. 1B
Muta. 1B
Asp. Tox. 1</v>
      </c>
      <c r="M749" s="76" t="str">
        <f>IF($C749="-",IF($A749="-",IF(VLOOKUP($D749,'sin-list 180320_update'!$C$2:$S$835,8,FALSE)="",NA(),VLOOKUP($D749,'sin-list 180320_update'!$C$2:$S$835,8,FALSE)),IF(VLOOKUP($A749,'sin-list 180320_update'!$A$2:$S$835,10,FALSE)="",NA(),VLOOKUP($A749,'sin-list 180320_update'!$A$2:$S$835,10,FALSE))),IF(VLOOKUP($C749,'sin-list 180320_update'!$B$2:$S$835,9,FALSE)="",NA(),VLOOKUP($C749,'sin-list 180320_update'!$B$2:$S$835,9,FALSE)))</f>
        <v>H350
H340
H304</v>
      </c>
      <c r="N749" s="76" t="e">
        <f>IF($C749="-",IF($A749="-",IF(VLOOKUP($D749,'REACH Bilaga XVII_update'!$A$5:$E$131,4,FALSE)="",NA(),VLOOKUP($D749,'REACH Bilaga XVII_update'!$A$5:$E$131,4,FALSE)),IF(VLOOKUP($A749,'REACH Bilaga XVII_update'!$C$5:$D$131,2,FALSE)="",NA(),VLOOKUP($A749,'REACH Bilaga XVII_update'!$C$5:$D$131,2,FALSE))),IF(VLOOKUP($C749,'REACH Bilaga XVII_update'!$B$5:$D$131,3,FALSE)="",NA(),VLOOKUP($C749,'REACH Bilaga XVII_update'!$B$5:$D$131,3,FALSE)))</f>
        <v>#N/A</v>
      </c>
      <c r="O749" s="76" t="e">
        <f>IF($C749="-",IF($A749="-",IF(VLOOKUP($D749,' REACH Bilaga 59_update'!$A$5:$E$210,5,FALSE)="",NA(),VLOOKUP($D749,' REACH Bilaga 59_update'!$A$5:$E$210,5,FALSE)),IF(VLOOKUP($A749,' REACH Bilaga 59_update'!$D$5:$E$210,2,FALSE)="",NA(),VLOOKUP($A749,' REACH Bilaga 59_update'!$D$5:$E$210,2,FALSE))),IF(VLOOKUP($C749,' REACH Bilaga 59_update'!$C$5:$E$210,3,FALSE)="",NA(),VLOOKUP($C749,' REACH Bilaga 59_update'!$C$5:$E$210,3,FALSE)))</f>
        <v>#N/A</v>
      </c>
      <c r="P749" s="76" t="e">
        <f>IF(C749="-",IF(A749="-",IFERROR(VLOOKUP($D749,' REACH Bilaga 59_update'!$A$5:$F$210,MATCH(Sammanfattning!P$1,' REACH Bilaga 59_update'!$A$4:$F$4,0),FALSE),VLOOKUP($D749,'REACH Bilaga XIV_update'!$A$4:$H$110,MATCH(Sammanfattning!P$1,'REACH Bilaga XIV_update'!$A$4:$H$4,0),FALSE)),IFERROR(VLOOKUP($A749,' REACH Bilaga 59_update'!$D$5:$F$210,MATCH(Sammanfattning!P$1,' REACH Bilaga 59_update'!$D$4:$F$4,0),FALSE),VLOOKUP($A749,'REACH Bilaga XIV_update'!$D$4:$H$110,MATCH(Sammanfattning!P$1,'REACH Bilaga XIV_update'!$D$4:$H$4,0),FALSE))),IFERROR(VLOOKUP($C749,' REACH Bilaga 59_update'!$C$5:$F$210,MATCH(Sammanfattning!P$1,' REACH Bilaga 59_update'!$C$4:$F$4,0),FALSE),VLOOKUP($C749,'REACH Bilaga XIV_update'!$C$4:$H$110,MATCH(Sammanfattning!P$1,'REACH Bilaga XIV_update'!$C$4:$H$4,0),FALSE)))</f>
        <v>#N/A</v>
      </c>
      <c r="Q749" s="76" t="e">
        <f>IF($C749="-",IF($A749="-",IF(VLOOKUP($D749,'REACH Bilaga XIV_update'!$A$5:$I$110,9,FALSE)="",NA(),VLOOKUP($D749,'REACH Bilaga XIV_update'!$A$5:$I$110,9,FALSE)),IF(VLOOKUP($A749,'REACH Bilaga XIV_update'!$D$5:$I$110,6,FALSE)="",NA(),VLOOKUP($A749,'REACH Bilaga XIV_update'!$D$5:$I$110,6,FALSE))),IF(VLOOKUP($C749,'REACH Bilaga XIV_update'!$C$5:$I$110,7,FALSE)="",NA(),VLOOKUP($C749,'REACH Bilaga XIV_update'!$C$5:$I$110,7,FALSE)))</f>
        <v>#N/A</v>
      </c>
      <c r="R749" s="76" t="e">
        <f>IF($C749="-",IF($A749="-",IF(VLOOKUP($D749,CoRAP_update!$A$5:$O$376,15,FALSE)="",NA(),VLOOKUP($D749,CoRAP_update!$A$5:$O$376,15,FALSE)),IF(VLOOKUP($A749,CoRAP_update!$D$5:$O$376,12,FALSE)="",NA(),VLOOKUP($A749,CoRAP_update!$D$5:$O$376,12,FALSE))),IF(VLOOKUP($C749,CoRAP_update!$C$5:$O$376,13,FALSE)="",NA(),VLOOKUP($C749,CoRAP_update!$C$5:$O$376,13,FALSE)))</f>
        <v>#N/A</v>
      </c>
      <c r="S749" s="144" t="e">
        <f>IF($C749="-",IF($A749="-",VLOOKUP($D749,CoRAP_update!$A$5:$J$376,MATCH(Sammanfattning!S$1,CoRAP_update!$A$4:$J$4,0),FALSE),VLOOKUP($A749,CoRAP_update!$D$5:$J$376,MATCH(Sammanfattning!S$1,CoRAP_update!$D$4:$J$4,0),FALSE)),VLOOKUP($C749,CoRAP_update!$C$5:$J$376,MATCH(Sammanfattning!S$1,CoRAP_update!$C$4:$J$4,0),FALSE))</f>
        <v>#N/A</v>
      </c>
      <c r="T749" s="76" t="e">
        <f>IF($A749="-",VLOOKUP($D749,EDC_update!$C$2:$F$450,4,FALSE),VLOOKUP($A749,EDC_update!$B$2:$F$450,5,FALSE))</f>
        <v>#N/A</v>
      </c>
      <c r="V749" s="78">
        <f>IF(IFERROR(SEARCH("PBT",P749),99)=99,IF(IFERROR(SEARCH("suspected PBT",S749),99)=99,IF(IFERROR(SEARCH("concluded to be PBT",K749),99)=99,IF(IFERROR(SEARCH("PBT",S749),99)=99,IF(IFERROR(SEARCH("PBT cand",L749),99)=99,IF(IFERROR(SEARCH("PBT",L749),99)=99,IF(IFERROR(SEARCH("persistent, bioackumulative and toxic properties",K749),99)=99,0,Scoring!$E$3),Scoring!$E$3),Scoring!$E$7),Scoring!$E$3),Scoring!$E$5),Scoring!$E$6),Scoring!$E$3)</f>
        <v>0</v>
      </c>
      <c r="W749" s="78">
        <f>IF(IFERROR(SEARCH("vPvB",P749),99)=99,IF(IFERROR(SEARCH("suspected pbt/vPvB",S749),99)=99,IF(IFERROR(SEARCH("vPvB",S749),99)=99,IF(IFERROR(SEARCH("concluded to be a vPvB",S749),99)=99,IF(IFERROR(SEARCH("identified as vPvB",K749),99)=99,IF(IFERROR(SEARCH("concluded to be a vPvB",K749),99)=99,IF(IFERROR(SEARCH("concluded to be both pbt and vPvB",S749),99)=99,IF(IFERROR(SEARCH("concluded to be both pbt and vPvB",K749),99)=99,0,Scoring!$E$5),Scoring!$E$5),Scoring!$E$5),Scoring!$E$5),Scoring!$E$5),Scoring!$E$4),Scoring!$E$6),Scoring!$E$4)</f>
        <v>0</v>
      </c>
      <c r="X749" s="78">
        <f>IF(IFERROR(SEARCH("H410",N749),99)=99,IF(IFERROR(SEARCH("H410",O749),99)=99,IF(IFERROR(SEARCH("H410",Q749),99)=99,IF(IFERROR(SEARCH("H410",M749),99)=99,IF(IFERROR(SEARCH("H410",R749),99)=99,IF(IFERROR(SEARCH("H411",N749),99)=99,IF(IFERROR(SEARCH("H411",O749),99)=99,IF(IFERROR(SEARCH("H411",Q749),99)=99,IF(IFERROR(SEARCH("H411",M749),99)=99,IF(IFERROR(SEARCH("H411",R749),99)=99,IF(IFERROR(SEARCH("H413",N749),99)=99,IF(IFERROR(SEARCH("H413",O749),99)=99,IF(IFERROR(SEARCH("H413",Q749),99)=99,IF(IFERROR(SEARCH("H413",M749),99)=99,IF(IFERROR(SEARCH("H413",R749),99)=99,IF(IFERROR(SEARCH("H412",N749),99)=99,IF(IFERROR(SEARCH("H412",O749),99)=99,IF(IFERROR(SEARCH("H412",Q749),99)=99,IF(IFERROR(SEARCH("H412",M749),99)=99,IF(IFERROR(SEARCH("H412",R749),99)=99,0,Scoring!$E$2),Scoring!$E$2),Scoring!$E$2),Scoring!$E$2),Scoring!$E$2),Scoring!$E$2),Scoring!$E$2),Scoring!$E$2),Scoring!$E$2),Scoring!$E$2),Scoring!$E$2),Scoring!$E$2),Scoring!$E$2),Scoring!$E$2),Scoring!$E$2),Scoring!$E$2),Scoring!$E$2),Scoring!$E$2),Scoring!$E$2),Scoring!$E$2)</f>
        <v>0</v>
      </c>
      <c r="Y749" s="78">
        <f>IF(IFERROR(SEARCH("CMR",K749),99)=99,IF(IFERROR(SEARCH("Suspected CMR",S749),99)=99,IF(IFERROR(SEARCH("CMR",S749),99)=99,0,Scoring!$E$8),Scoring!$E$9),Scoring!$E$8)</f>
        <v>3</v>
      </c>
      <c r="Z749" s="78">
        <f>IF(IFERROR(SEARCH("H350",N749),99)=99,IF(IFERROR(SEARCH("H350",O749),99)=99,IF(IFERROR(SEARCH("H350",Q749),99)=99,IF(IFERROR(SEARCH("H350",M749),99)=99,IF(IFERROR(SEARCH("H350",R749),99)=99,IF(IFERROR(SEARCH("H351",N749),99)=99,IF(IFERROR(SEARCH("H351",O749),99)=99,IF(IFERROR(SEARCH("H351",Q749),99)=99,IF(IFERROR(SEARCH("H351",M749),99)=99,IF(IFERROR(SEARCH("H351",R749),99)=99,IF(IFERROR(SEARCH("carcinogenic",P749),99)=99,IF(IFERROR(SEARCH("suspected carcinogenic",S749),99)=99,0,Scoring!$E$12),Scoring!$E$11),Scoring!$E$10),Scoring!$E$10),Scoring!$E$10),Scoring!$E$10),Scoring!$E$10),Scoring!$E$10),Scoring!$E$10),Scoring!$E$10),Scoring!$E$10),Scoring!$E$10)</f>
        <v>1</v>
      </c>
      <c r="AA749" s="78">
        <f>IF(IFERROR(SEARCH("H340",N749),99)=99,IF(IFERROR(SEARCH("H340",O749),99)=99,IF(IFERROR(SEARCH("H340",Q749),99)=99,IF(IFERROR(SEARCH("H340",M749),99)=99,IF(IFERROR(SEARCH("H340",R749),99)=99,IF(IFERROR(SEARCH("H341",N749),99)=99,IF(IFERROR(SEARCH("H341",O749),99)=99,IF(IFERROR(SEARCH("H341",Q749),99)=99,IF(IFERROR(SEARCH("H341",M749),99)=99,IF(IFERROR(SEARCH("H341",R749),99)=99,IF(IFERROR(SEARCH("mutagenic",P749),99)=99,IF(IFERROR(SEARCH("suspected mutagenic",S749),99)=99,0,Scoring!$E$15),Scoring!$E$14),Scoring!$E$13),Scoring!$E$13),Scoring!$E$13),Scoring!$E$13),Scoring!$E$13),Scoring!$E$13),Scoring!$E$13),Scoring!$E$13),Scoring!$E$13),Scoring!$E$13)</f>
        <v>1</v>
      </c>
      <c r="AB749" s="78">
        <f>IF(IFERROR(SEARCH("H360",N749),99)=99,IF(IFERROR(SEARCH("H360",O749),99)=99,IF(IFERROR(SEARCH("H360",Q749),99)=99,IF(IFERROR(SEARCH("H360",M749),99)=99,IF(IFERROR(SEARCH("H360",R749),99)=99,IF(IFERROR(SEARCH("H361",N749),99)=99,IF(IFERROR(SEARCH("H361",O749),99)=99,IF(IFERROR(SEARCH("H361",Q749),99)=99,IF(IFERROR(SEARCH("H361",M749),99)=99,IF(IFERROR(SEARCH("H361",R749),99)=99,IF(IFERROR(SEARCH("reproduction",P749),99)=99,IF(IFERROR(SEARCH("suspected reprotoxic",S749),99)=99,IF(IFERROR(SEARCH("reprotoxic",S749),99)=99,IF(IFERROR(SEARCH("reprotoxic",K749),99)=99,0,Scoring!$E$18),Scoring!$E$18),Scoring!$E$19),Scoring!$E$17),Scoring!$E$16),Scoring!$E$16),Scoring!$E$16),Scoring!$E$16),Scoring!$E$16),Scoring!$E$16),Scoring!$E$16),Scoring!$E$16),Scoring!$E$16),Scoring!$E$16)</f>
        <v>0</v>
      </c>
      <c r="AC749" s="78">
        <f>IF(IFERROR(SEARCH("57f",L749),99)=99,IF(IFERROR(SEARCH("57(f)",P749),99)=99,0,Scoring!$E$20),Scoring!$E$20)</f>
        <v>0</v>
      </c>
      <c r="AD749" s="78">
        <f>IF(IFERROR(SEARCH("CAT1",T749),99)=99,IF(IFERROR(SEARCH("CAT2",T749),99)=99,IF(IFERROR(SEARCH("CAT3",T749),99)=99,IF(IFERROR(SEARCH("concluded to be endocrine",K749),99)=99,IF(IFERROR(SEARCH("categorised as endocrine",K749),99)=99,IF(IFERROR(SEARCH("endocrine disrupting",P749),99)=99,IF(IFERROR(SEARCH("endocrine disrupting",K749),99)=99,IF(IFERROR(SEARCH("suspected endocrine",S749),99)=99,IF(IFERROR(SEARCH("potential endocrine",S749),99)=99,0,Scoring!$E$25),Scoring!$E$25),Scoring!$E$24),Scoring!$E$24),Scoring!$E$24),Scoring!$E$24),Scoring!$E$23),Scoring!$E$22),Scoring!$E$21)</f>
        <v>0</v>
      </c>
      <c r="AE749" s="78">
        <f>IF(IFERROR(SEARCH("suspected sensitiser",S749),99)=99,IF(IFERROR(SEARCH("sensitiser",S749),99)=99,IF(IFERROR(SEARCH("other hazard based concern",S749),99)=99,0,Scoring!$E$28),Scoring!$E$26),Scoring!$E$27)</f>
        <v>0</v>
      </c>
      <c r="AF749" s="78">
        <f>IF(IFERROR(M749,1)=1,IF(IFERROR(N749,1)=1,IF(IFERROR(O749,1)=1,IF(IFERROR(Q749,1)=1,IF(IFERROR(R749,1)=1,IF(IFERROR(T749,1)=1,IF(IFERROR(K749,1)=1,IF(IFERROR(P749,1)=1,IF(IFERROR(S749,1)=1,Scoring!$E$29,0),0),0),0),0),0),0),0),0)</f>
        <v>0</v>
      </c>
      <c r="AG749" s="78">
        <f t="shared" si="56"/>
        <v>3</v>
      </c>
      <c r="AI749" s="93"/>
      <c r="AJ749" s="94"/>
      <c r="AK749" s="76"/>
      <c r="AL749" s="75"/>
      <c r="AN749" s="79"/>
      <c r="AO749" s="79"/>
      <c r="AP749" s="79"/>
      <c r="AQ749" s="79"/>
      <c r="AR749" s="79"/>
      <c r="AS749" s="78"/>
      <c r="AU749" s="79">
        <f>IF(IFERROR(F749,99)=99,IF(IFERROR(G749,99)=99,IF(IFERROR(H749,99)=99,IF(IFERROR(I749,99)=99,IF(IFERROR(E749,99)=99,IF(IFERROR(J749,99)=99,0,Scoring!$B$7),Scoring!$B$3),Scoring!$B$2),Scoring!$B$6),Scoring!$B$5),Scoring!$B$4)</f>
        <v>0.3</v>
      </c>
      <c r="AV749" s="78">
        <f t="shared" si="57"/>
        <v>0.89999999999999991</v>
      </c>
      <c r="AW749" s="78"/>
      <c r="AX749" s="66"/>
      <c r="AY749" s="78"/>
      <c r="AZ749" s="76"/>
      <c r="BA749" s="76"/>
      <c r="BB749" s="76"/>
    </row>
    <row r="750" spans="1:54" x14ac:dyDescent="0.25">
      <c r="A750" s="77" t="s">
        <v>7673</v>
      </c>
      <c r="B750" s="76" t="str">
        <f t="shared" si="58"/>
        <v>295-446-8</v>
      </c>
      <c r="C750" s="77" t="s">
        <v>2644</v>
      </c>
      <c r="D750" s="77" t="s">
        <v>2645</v>
      </c>
      <c r="E750" s="76" t="str">
        <f>IF(C750="-",IF(A750="-",VLOOKUP(D750,'sin-list 180320_update'!$C$2:$C$835,1,FALSE),VLOOKUP(A750,'sin-list 180320_update'!$A$2:$A$835,1,FALSE)),VLOOKUP(C750,'sin-list 180320_update'!$B$2:$B$835,1,FALSE))</f>
        <v>295-446-8</v>
      </c>
      <c r="F750" s="76" t="e">
        <f>IF($C750="-",IF($A750="-",VLOOKUP($D750,'REACH Bilaga XVII_update'!$A$5:$A$131,1,FALSE),VLOOKUP($A750,'REACH Bilaga XVII_update'!$C$5:$C$131,1,FALSE)),VLOOKUP($C750,'REACH Bilaga XVII_update'!$B$5:$B$131,1,FALSE))</f>
        <v>#N/A</v>
      </c>
      <c r="G750" s="76" t="e">
        <f>IF($C750="-",IF($A750="-",VLOOKUP($D750,' REACH Bilaga 59_update'!$A$5:$A$210,1,FALSE),VLOOKUP($A750,' REACH Bilaga 59_update'!$D$5:$D$210,1,FALSE)),VLOOKUP($C750,' REACH Bilaga 59_update'!$C$5:$C$210,1,FALSE))</f>
        <v>#N/A</v>
      </c>
      <c r="H750" s="76" t="e">
        <f>IF($C750="-",IF($A750="-",VLOOKUP($D750,'REACH Bilaga XIV_update'!$A$5:$A$110,1,FALSE),VLOOKUP($A750,'REACH Bilaga XIV_update'!$D$5:$D$110,1,FALSE)),VLOOKUP($C750,'REACH Bilaga XIV_update'!$C$5:$C$110,1,FALSE))</f>
        <v>#N/A</v>
      </c>
      <c r="I750" s="76" t="e">
        <f>IF($C750="-",IF($A750="-",VLOOKUP($D750,CoRAP_update!$A$5:$A$376,1,FALSE),VLOOKUP($A750,CoRAP_update!$D$5:$D$376,1,FALSE)),VLOOKUP($C750,CoRAP_update!$C$5:$C$376,1,FALSE))</f>
        <v>#N/A</v>
      </c>
      <c r="J750" s="76" t="e">
        <f>IF($C750="-",IF($A750="-",VLOOKUP($D750,EDC_update!$C$2:$C$450,1,FALSE),VLOOKUP($A750,EDC_update!$B$2:$B$450,1,FALSE)),VLOOKUP($C750,EDC_update!$L$2:$L$450,1,FALSE))</f>
        <v>#N/A</v>
      </c>
      <c r="K750" s="76" t="str">
        <f>IF($C750="-",IF($A750="-",IF(VLOOKUP($D750,'sin-list 180320_update'!$C$2:$S$835,3,FALSE)="",NA(),VLOOKUP($D750,'sin-list 180320_update'!$C$2:$S$835,3,FALSE)),IF(VLOOKUP($A750,'sin-list 180320_update'!$A$2:$S$835,5,FALSE)="",NA(),VLOOKUP($A750,'sin-list 180320_update'!$A$2:$S$835,5,FALSE))),IF(VLOOKUP($C750,'sin-list 180320_update'!$B$2:$S$835,4,FALSE)="",NA(),VLOOKUP($C750,'sin-list 180320_update'!$B$2:$S$835,4,FALSE)))</f>
        <v>Classified CMR according to Annex VI of Regulation 1272/2008. (Might not apply when contaminants are below below legal thresholds and/or full refining history is known)</v>
      </c>
      <c r="L750" s="76" t="str">
        <f>IF($C750="-",IF($A750="-",VLOOKUP($D750,'sin-list 180320_update'!$C$2:$S$835,6,FALSE),VLOOKUP($A750,'sin-list 180320_update'!$A$2:$S$835,8,FALSE)),VLOOKUP($C750,'sin-list 180320_update'!$B$2:$S$835,7,FALSE))</f>
        <v>Carc. 1B
Muta. 1B
Asp. Tox. 1</v>
      </c>
      <c r="M750" s="76" t="str">
        <f>IF($C750="-",IF($A750="-",IF(VLOOKUP($D750,'sin-list 180320_update'!$C$2:$S$835,8,FALSE)="",NA(),VLOOKUP($D750,'sin-list 180320_update'!$C$2:$S$835,8,FALSE)),IF(VLOOKUP($A750,'sin-list 180320_update'!$A$2:$S$835,10,FALSE)="",NA(),VLOOKUP($A750,'sin-list 180320_update'!$A$2:$S$835,10,FALSE))),IF(VLOOKUP($C750,'sin-list 180320_update'!$B$2:$S$835,9,FALSE)="",NA(),VLOOKUP($C750,'sin-list 180320_update'!$B$2:$S$835,9,FALSE)))</f>
        <v>H350
H340
H304</v>
      </c>
      <c r="N750" s="76" t="e">
        <f>IF($C750="-",IF($A750="-",IF(VLOOKUP($D750,'REACH Bilaga XVII_update'!$A$5:$E$131,4,FALSE)="",NA(),VLOOKUP($D750,'REACH Bilaga XVII_update'!$A$5:$E$131,4,FALSE)),IF(VLOOKUP($A750,'REACH Bilaga XVII_update'!$C$5:$D$131,2,FALSE)="",NA(),VLOOKUP($A750,'REACH Bilaga XVII_update'!$C$5:$D$131,2,FALSE))),IF(VLOOKUP($C750,'REACH Bilaga XVII_update'!$B$5:$D$131,3,FALSE)="",NA(),VLOOKUP($C750,'REACH Bilaga XVII_update'!$B$5:$D$131,3,FALSE)))</f>
        <v>#N/A</v>
      </c>
      <c r="O750" s="76" t="e">
        <f>IF($C750="-",IF($A750="-",IF(VLOOKUP($D750,' REACH Bilaga 59_update'!$A$5:$E$210,5,FALSE)="",NA(),VLOOKUP($D750,' REACH Bilaga 59_update'!$A$5:$E$210,5,FALSE)),IF(VLOOKUP($A750,' REACH Bilaga 59_update'!$D$5:$E$210,2,FALSE)="",NA(),VLOOKUP($A750,' REACH Bilaga 59_update'!$D$5:$E$210,2,FALSE))),IF(VLOOKUP($C750,' REACH Bilaga 59_update'!$C$5:$E$210,3,FALSE)="",NA(),VLOOKUP($C750,' REACH Bilaga 59_update'!$C$5:$E$210,3,FALSE)))</f>
        <v>#N/A</v>
      </c>
      <c r="P750" s="76" t="e">
        <f>IF(C750="-",IF(A750="-",IFERROR(VLOOKUP($D750,' REACH Bilaga 59_update'!$A$5:$F$210,MATCH(Sammanfattning!P$1,' REACH Bilaga 59_update'!$A$4:$F$4,0),FALSE),VLOOKUP($D750,'REACH Bilaga XIV_update'!$A$4:$H$110,MATCH(Sammanfattning!P$1,'REACH Bilaga XIV_update'!$A$4:$H$4,0),FALSE)),IFERROR(VLOOKUP($A750,' REACH Bilaga 59_update'!$D$5:$F$210,MATCH(Sammanfattning!P$1,' REACH Bilaga 59_update'!$D$4:$F$4,0),FALSE),VLOOKUP($A750,'REACH Bilaga XIV_update'!$D$4:$H$110,MATCH(Sammanfattning!P$1,'REACH Bilaga XIV_update'!$D$4:$H$4,0),FALSE))),IFERROR(VLOOKUP($C750,' REACH Bilaga 59_update'!$C$5:$F$210,MATCH(Sammanfattning!P$1,' REACH Bilaga 59_update'!$C$4:$F$4,0),FALSE),VLOOKUP($C750,'REACH Bilaga XIV_update'!$C$4:$H$110,MATCH(Sammanfattning!P$1,'REACH Bilaga XIV_update'!$C$4:$H$4,0),FALSE)))</f>
        <v>#N/A</v>
      </c>
      <c r="Q750" s="76" t="e">
        <f>IF($C750="-",IF($A750="-",IF(VLOOKUP($D750,'REACH Bilaga XIV_update'!$A$5:$I$110,9,FALSE)="",NA(),VLOOKUP($D750,'REACH Bilaga XIV_update'!$A$5:$I$110,9,FALSE)),IF(VLOOKUP($A750,'REACH Bilaga XIV_update'!$D$5:$I$110,6,FALSE)="",NA(),VLOOKUP($A750,'REACH Bilaga XIV_update'!$D$5:$I$110,6,FALSE))),IF(VLOOKUP($C750,'REACH Bilaga XIV_update'!$C$5:$I$110,7,FALSE)="",NA(),VLOOKUP($C750,'REACH Bilaga XIV_update'!$C$5:$I$110,7,FALSE)))</f>
        <v>#N/A</v>
      </c>
      <c r="R750" s="76" t="e">
        <f>IF($C750="-",IF($A750="-",IF(VLOOKUP($D750,CoRAP_update!$A$5:$O$376,15,FALSE)="",NA(),VLOOKUP($D750,CoRAP_update!$A$5:$O$376,15,FALSE)),IF(VLOOKUP($A750,CoRAP_update!$D$5:$O$376,12,FALSE)="",NA(),VLOOKUP($A750,CoRAP_update!$D$5:$O$376,12,FALSE))),IF(VLOOKUP($C750,CoRAP_update!$C$5:$O$376,13,FALSE)="",NA(),VLOOKUP($C750,CoRAP_update!$C$5:$O$376,13,FALSE)))</f>
        <v>#N/A</v>
      </c>
      <c r="S750" s="144" t="e">
        <f>IF($C750="-",IF($A750="-",VLOOKUP($D750,CoRAP_update!$A$5:$J$376,MATCH(Sammanfattning!S$1,CoRAP_update!$A$4:$J$4,0),FALSE),VLOOKUP($A750,CoRAP_update!$D$5:$J$376,MATCH(Sammanfattning!S$1,CoRAP_update!$D$4:$J$4,0),FALSE)),VLOOKUP($C750,CoRAP_update!$C$5:$J$376,MATCH(Sammanfattning!S$1,CoRAP_update!$C$4:$J$4,0),FALSE))</f>
        <v>#N/A</v>
      </c>
      <c r="T750" s="76" t="e">
        <f>IF($A750="-",VLOOKUP($D750,EDC_update!$C$2:$F$450,4,FALSE),VLOOKUP($A750,EDC_update!$B$2:$F$450,5,FALSE))</f>
        <v>#N/A</v>
      </c>
      <c r="V750" s="78">
        <f>IF(IFERROR(SEARCH("PBT",P750),99)=99,IF(IFERROR(SEARCH("suspected PBT",S750),99)=99,IF(IFERROR(SEARCH("concluded to be PBT",K750),99)=99,IF(IFERROR(SEARCH("PBT",S750),99)=99,IF(IFERROR(SEARCH("PBT cand",L750),99)=99,IF(IFERROR(SEARCH("PBT",L750),99)=99,IF(IFERROR(SEARCH("persistent, bioackumulative and toxic properties",K750),99)=99,0,Scoring!$E$3),Scoring!$E$3),Scoring!$E$7),Scoring!$E$3),Scoring!$E$5),Scoring!$E$6),Scoring!$E$3)</f>
        <v>0</v>
      </c>
      <c r="W750" s="78">
        <f>IF(IFERROR(SEARCH("vPvB",P750),99)=99,IF(IFERROR(SEARCH("suspected pbt/vPvB",S750),99)=99,IF(IFERROR(SEARCH("vPvB",S750),99)=99,IF(IFERROR(SEARCH("concluded to be a vPvB",S750),99)=99,IF(IFERROR(SEARCH("identified as vPvB",K750),99)=99,IF(IFERROR(SEARCH("concluded to be a vPvB",K750),99)=99,IF(IFERROR(SEARCH("concluded to be both pbt and vPvB",S750),99)=99,IF(IFERROR(SEARCH("concluded to be both pbt and vPvB",K750),99)=99,0,Scoring!$E$5),Scoring!$E$5),Scoring!$E$5),Scoring!$E$5),Scoring!$E$5),Scoring!$E$4),Scoring!$E$6),Scoring!$E$4)</f>
        <v>0</v>
      </c>
      <c r="X750" s="78">
        <f>IF(IFERROR(SEARCH("H410",N750),99)=99,IF(IFERROR(SEARCH("H410",O750),99)=99,IF(IFERROR(SEARCH("H410",Q750),99)=99,IF(IFERROR(SEARCH("H410",M750),99)=99,IF(IFERROR(SEARCH("H410",R750),99)=99,IF(IFERROR(SEARCH("H411",N750),99)=99,IF(IFERROR(SEARCH("H411",O750),99)=99,IF(IFERROR(SEARCH("H411",Q750),99)=99,IF(IFERROR(SEARCH("H411",M750),99)=99,IF(IFERROR(SEARCH("H411",R750),99)=99,IF(IFERROR(SEARCH("H413",N750),99)=99,IF(IFERROR(SEARCH("H413",O750),99)=99,IF(IFERROR(SEARCH("H413",Q750),99)=99,IF(IFERROR(SEARCH("H413",M750),99)=99,IF(IFERROR(SEARCH("H413",R750),99)=99,IF(IFERROR(SEARCH("H412",N750),99)=99,IF(IFERROR(SEARCH("H412",O750),99)=99,IF(IFERROR(SEARCH("H412",Q750),99)=99,IF(IFERROR(SEARCH("H412",M750),99)=99,IF(IFERROR(SEARCH("H412",R750),99)=99,0,Scoring!$E$2),Scoring!$E$2),Scoring!$E$2),Scoring!$E$2),Scoring!$E$2),Scoring!$E$2),Scoring!$E$2),Scoring!$E$2),Scoring!$E$2),Scoring!$E$2),Scoring!$E$2),Scoring!$E$2),Scoring!$E$2),Scoring!$E$2),Scoring!$E$2),Scoring!$E$2),Scoring!$E$2),Scoring!$E$2),Scoring!$E$2),Scoring!$E$2)</f>
        <v>0</v>
      </c>
      <c r="Y750" s="78">
        <f>IF(IFERROR(SEARCH("CMR",K750),99)=99,IF(IFERROR(SEARCH("Suspected CMR",S750),99)=99,IF(IFERROR(SEARCH("CMR",S750),99)=99,0,Scoring!$E$8),Scoring!$E$9),Scoring!$E$8)</f>
        <v>3</v>
      </c>
      <c r="Z750" s="78">
        <f>IF(IFERROR(SEARCH("H350",N750),99)=99,IF(IFERROR(SEARCH("H350",O750),99)=99,IF(IFERROR(SEARCH("H350",Q750),99)=99,IF(IFERROR(SEARCH("H350",M750),99)=99,IF(IFERROR(SEARCH("H350",R750),99)=99,IF(IFERROR(SEARCH("H351",N750),99)=99,IF(IFERROR(SEARCH("H351",O750),99)=99,IF(IFERROR(SEARCH("H351",Q750),99)=99,IF(IFERROR(SEARCH("H351",M750),99)=99,IF(IFERROR(SEARCH("H351",R750),99)=99,IF(IFERROR(SEARCH("carcinogenic",P750),99)=99,IF(IFERROR(SEARCH("suspected carcinogenic",S750),99)=99,0,Scoring!$E$12),Scoring!$E$11),Scoring!$E$10),Scoring!$E$10),Scoring!$E$10),Scoring!$E$10),Scoring!$E$10),Scoring!$E$10),Scoring!$E$10),Scoring!$E$10),Scoring!$E$10),Scoring!$E$10)</f>
        <v>1</v>
      </c>
      <c r="AA750" s="78">
        <f>IF(IFERROR(SEARCH("H340",N750),99)=99,IF(IFERROR(SEARCH("H340",O750),99)=99,IF(IFERROR(SEARCH("H340",Q750),99)=99,IF(IFERROR(SEARCH("H340",M750),99)=99,IF(IFERROR(SEARCH("H340",R750),99)=99,IF(IFERROR(SEARCH("H341",N750),99)=99,IF(IFERROR(SEARCH("H341",O750),99)=99,IF(IFERROR(SEARCH("H341",Q750),99)=99,IF(IFERROR(SEARCH("H341",M750),99)=99,IF(IFERROR(SEARCH("H341",R750),99)=99,IF(IFERROR(SEARCH("mutagenic",P750),99)=99,IF(IFERROR(SEARCH("suspected mutagenic",S750),99)=99,0,Scoring!$E$15),Scoring!$E$14),Scoring!$E$13),Scoring!$E$13),Scoring!$E$13),Scoring!$E$13),Scoring!$E$13),Scoring!$E$13),Scoring!$E$13),Scoring!$E$13),Scoring!$E$13),Scoring!$E$13)</f>
        <v>1</v>
      </c>
      <c r="AB750" s="78">
        <f>IF(IFERROR(SEARCH("H360",N750),99)=99,IF(IFERROR(SEARCH("H360",O750),99)=99,IF(IFERROR(SEARCH("H360",Q750),99)=99,IF(IFERROR(SEARCH("H360",M750),99)=99,IF(IFERROR(SEARCH("H360",R750),99)=99,IF(IFERROR(SEARCH("H361",N750),99)=99,IF(IFERROR(SEARCH("H361",O750),99)=99,IF(IFERROR(SEARCH("H361",Q750),99)=99,IF(IFERROR(SEARCH("H361",M750),99)=99,IF(IFERROR(SEARCH("H361",R750),99)=99,IF(IFERROR(SEARCH("reproduction",P750),99)=99,IF(IFERROR(SEARCH("suspected reprotoxic",S750),99)=99,IF(IFERROR(SEARCH("reprotoxic",S750),99)=99,IF(IFERROR(SEARCH("reprotoxic",K750),99)=99,0,Scoring!$E$18),Scoring!$E$18),Scoring!$E$19),Scoring!$E$17),Scoring!$E$16),Scoring!$E$16),Scoring!$E$16),Scoring!$E$16),Scoring!$E$16),Scoring!$E$16),Scoring!$E$16),Scoring!$E$16),Scoring!$E$16),Scoring!$E$16)</f>
        <v>0</v>
      </c>
      <c r="AC750" s="78">
        <f>IF(IFERROR(SEARCH("57f",L750),99)=99,IF(IFERROR(SEARCH("57(f)",P750),99)=99,0,Scoring!$E$20),Scoring!$E$20)</f>
        <v>0</v>
      </c>
      <c r="AD750" s="78">
        <f>IF(IFERROR(SEARCH("CAT1",T750),99)=99,IF(IFERROR(SEARCH("CAT2",T750),99)=99,IF(IFERROR(SEARCH("CAT3",T750),99)=99,IF(IFERROR(SEARCH("concluded to be endocrine",K750),99)=99,IF(IFERROR(SEARCH("categorised as endocrine",K750),99)=99,IF(IFERROR(SEARCH("endocrine disrupting",P750),99)=99,IF(IFERROR(SEARCH("endocrine disrupting",K750),99)=99,IF(IFERROR(SEARCH("suspected endocrine",S750),99)=99,IF(IFERROR(SEARCH("potential endocrine",S750),99)=99,0,Scoring!$E$25),Scoring!$E$25),Scoring!$E$24),Scoring!$E$24),Scoring!$E$24),Scoring!$E$24),Scoring!$E$23),Scoring!$E$22),Scoring!$E$21)</f>
        <v>0</v>
      </c>
      <c r="AE750" s="78">
        <f>IF(IFERROR(SEARCH("suspected sensitiser",S750),99)=99,IF(IFERROR(SEARCH("sensitiser",S750),99)=99,IF(IFERROR(SEARCH("other hazard based concern",S750),99)=99,0,Scoring!$E$28),Scoring!$E$26),Scoring!$E$27)</f>
        <v>0</v>
      </c>
      <c r="AF750" s="78">
        <f>IF(IFERROR(M750,1)=1,IF(IFERROR(N750,1)=1,IF(IFERROR(O750,1)=1,IF(IFERROR(Q750,1)=1,IF(IFERROR(R750,1)=1,IF(IFERROR(T750,1)=1,IF(IFERROR(K750,1)=1,IF(IFERROR(P750,1)=1,IF(IFERROR(S750,1)=1,Scoring!$E$29,0),0),0),0),0),0),0),0),0)</f>
        <v>0</v>
      </c>
      <c r="AG750" s="78">
        <f t="shared" si="56"/>
        <v>3</v>
      </c>
      <c r="AI750" s="93"/>
      <c r="AJ750" s="94"/>
      <c r="AK750" s="76"/>
      <c r="AL750" s="75"/>
      <c r="AN750" s="79"/>
      <c r="AO750" s="79"/>
      <c r="AP750" s="79"/>
      <c r="AQ750" s="79"/>
      <c r="AR750" s="79"/>
      <c r="AS750" s="78"/>
      <c r="AU750" s="79">
        <f>IF(IFERROR(F750,99)=99,IF(IFERROR(G750,99)=99,IF(IFERROR(H750,99)=99,IF(IFERROR(I750,99)=99,IF(IFERROR(E750,99)=99,IF(IFERROR(J750,99)=99,0,Scoring!$B$7),Scoring!$B$3),Scoring!$B$2),Scoring!$B$6),Scoring!$B$5),Scoring!$B$4)</f>
        <v>0.3</v>
      </c>
      <c r="AV750" s="78">
        <f t="shared" si="57"/>
        <v>0.89999999999999991</v>
      </c>
      <c r="AW750" s="78"/>
      <c r="AX750" s="66"/>
      <c r="AY750" s="78"/>
      <c r="AZ750" s="76"/>
      <c r="BA750" s="76"/>
      <c r="BB750" s="76"/>
    </row>
    <row r="751" spans="1:54" x14ac:dyDescent="0.25">
      <c r="A751" s="77" t="s">
        <v>6636</v>
      </c>
      <c r="B751" s="76" t="str">
        <f t="shared" si="58"/>
        <v>295-459-9</v>
      </c>
      <c r="C751" s="77" t="s">
        <v>2646</v>
      </c>
      <c r="D751" s="77" t="s">
        <v>2647</v>
      </c>
      <c r="E751" s="76" t="str">
        <f>IF(C751="-",IF(A751="-",VLOOKUP(D751,'sin-list 180320_update'!$C$2:$C$835,1,FALSE),VLOOKUP(A751,'sin-list 180320_update'!$A$2:$A$835,1,FALSE)),VLOOKUP(C751,'sin-list 180320_update'!$B$2:$B$835,1,FALSE))</f>
        <v>295-459-9</v>
      </c>
      <c r="F751" s="76" t="e">
        <f>IF($C751="-",IF($A751="-",VLOOKUP($D751,'REACH Bilaga XVII_update'!$A$5:$A$131,1,FALSE),VLOOKUP($A751,'REACH Bilaga XVII_update'!$C$5:$C$131,1,FALSE)),VLOOKUP($C751,'REACH Bilaga XVII_update'!$B$5:$B$131,1,FALSE))</f>
        <v>#N/A</v>
      </c>
      <c r="G751" s="76" t="e">
        <f>IF($C751="-",IF($A751="-",VLOOKUP($D751,' REACH Bilaga 59_update'!$A$5:$A$210,1,FALSE),VLOOKUP($A751,' REACH Bilaga 59_update'!$D$5:$D$210,1,FALSE)),VLOOKUP($C751,' REACH Bilaga 59_update'!$C$5:$C$210,1,FALSE))</f>
        <v>#N/A</v>
      </c>
      <c r="H751" s="76" t="e">
        <f>IF($C751="-",IF($A751="-",VLOOKUP($D751,'REACH Bilaga XIV_update'!$A$5:$A$110,1,FALSE),VLOOKUP($A751,'REACH Bilaga XIV_update'!$D$5:$D$110,1,FALSE)),VLOOKUP($C751,'REACH Bilaga XIV_update'!$C$5:$C$110,1,FALSE))</f>
        <v>#N/A</v>
      </c>
      <c r="I751" s="76" t="e">
        <f>IF($C751="-",IF($A751="-",VLOOKUP($D751,CoRAP_update!$A$5:$A$376,1,FALSE),VLOOKUP($A751,CoRAP_update!$D$5:$D$376,1,FALSE)),VLOOKUP($C751,CoRAP_update!$C$5:$C$376,1,FALSE))</f>
        <v>#N/A</v>
      </c>
      <c r="J751" s="76" t="e">
        <f>IF($C751="-",IF($A751="-",VLOOKUP($D751,EDC_update!$C$2:$C$450,1,FALSE),VLOOKUP($A751,EDC_update!$B$2:$B$450,1,FALSE)),VLOOKUP($C751,EDC_update!$L$2:$L$450,1,FALSE))</f>
        <v>#N/A</v>
      </c>
      <c r="K751" s="76" t="str">
        <f>IF($C751="-",IF($A751="-",IF(VLOOKUP($D751,'sin-list 180320_update'!$C$2:$S$835,3,FALSE)="",NA(),VLOOKUP($D751,'sin-list 180320_update'!$C$2:$S$835,3,FALSE)),IF(VLOOKUP($A751,'sin-list 180320_update'!$A$2:$S$835,5,FALSE)="",NA(),VLOOKUP($A751,'sin-list 180320_update'!$A$2:$S$835,5,FALSE))),IF(VLOOKUP($C751,'sin-list 180320_update'!$B$2:$S$835,4,FALSE)="",NA(),VLOOKUP($C751,'sin-list 180320_update'!$B$2:$S$835,4,FALSE)))</f>
        <v>Classified CMR according to Annex VI of Regulation 1272/2008. (Might not apply when contaminants are below below legal thresholds and/or full refining history is known)</v>
      </c>
      <c r="L751" s="76" t="str">
        <f>IF($C751="-",IF($A751="-",VLOOKUP($D751,'sin-list 180320_update'!$C$2:$S$835,6,FALSE),VLOOKUP($A751,'sin-list 180320_update'!$A$2:$S$835,8,FALSE)),VLOOKUP($C751,'sin-list 180320_update'!$B$2:$S$835,7,FALSE))</f>
        <v>Carc. 1B</v>
      </c>
      <c r="M751" s="76" t="str">
        <f>IF($C751="-",IF($A751="-",IF(VLOOKUP($D751,'sin-list 180320_update'!$C$2:$S$835,8,FALSE)="",NA(),VLOOKUP($D751,'sin-list 180320_update'!$C$2:$S$835,8,FALSE)),IF(VLOOKUP($A751,'sin-list 180320_update'!$A$2:$S$835,10,FALSE)="",NA(),VLOOKUP($A751,'sin-list 180320_update'!$A$2:$S$835,10,FALSE))),IF(VLOOKUP($C751,'sin-list 180320_update'!$B$2:$S$835,9,FALSE)="",NA(),VLOOKUP($C751,'sin-list 180320_update'!$B$2:$S$835,9,FALSE)))</f>
        <v>H350</v>
      </c>
      <c r="N751" s="76" t="e">
        <f>IF($C751="-",IF($A751="-",IF(VLOOKUP($D751,'REACH Bilaga XVII_update'!$A$5:$E$131,4,FALSE)="",NA(),VLOOKUP($D751,'REACH Bilaga XVII_update'!$A$5:$E$131,4,FALSE)),IF(VLOOKUP($A751,'REACH Bilaga XVII_update'!$C$5:$D$131,2,FALSE)="",NA(),VLOOKUP($A751,'REACH Bilaga XVII_update'!$C$5:$D$131,2,FALSE))),IF(VLOOKUP($C751,'REACH Bilaga XVII_update'!$B$5:$D$131,3,FALSE)="",NA(),VLOOKUP($C751,'REACH Bilaga XVII_update'!$B$5:$D$131,3,FALSE)))</f>
        <v>#N/A</v>
      </c>
      <c r="O751" s="76" t="e">
        <f>IF($C751="-",IF($A751="-",IF(VLOOKUP($D751,' REACH Bilaga 59_update'!$A$5:$E$210,5,FALSE)="",NA(),VLOOKUP($D751,' REACH Bilaga 59_update'!$A$5:$E$210,5,FALSE)),IF(VLOOKUP($A751,' REACH Bilaga 59_update'!$D$5:$E$210,2,FALSE)="",NA(),VLOOKUP($A751,' REACH Bilaga 59_update'!$D$5:$E$210,2,FALSE))),IF(VLOOKUP($C751,' REACH Bilaga 59_update'!$C$5:$E$210,3,FALSE)="",NA(),VLOOKUP($C751,' REACH Bilaga 59_update'!$C$5:$E$210,3,FALSE)))</f>
        <v>#N/A</v>
      </c>
      <c r="P751" s="76" t="e">
        <f>IF(C751="-",IF(A751="-",IFERROR(VLOOKUP($D751,' REACH Bilaga 59_update'!$A$5:$F$210,MATCH(Sammanfattning!P$1,' REACH Bilaga 59_update'!$A$4:$F$4,0),FALSE),VLOOKUP($D751,'REACH Bilaga XIV_update'!$A$4:$H$110,MATCH(Sammanfattning!P$1,'REACH Bilaga XIV_update'!$A$4:$H$4,0),FALSE)),IFERROR(VLOOKUP($A751,' REACH Bilaga 59_update'!$D$5:$F$210,MATCH(Sammanfattning!P$1,' REACH Bilaga 59_update'!$D$4:$F$4,0),FALSE),VLOOKUP($A751,'REACH Bilaga XIV_update'!$D$4:$H$110,MATCH(Sammanfattning!P$1,'REACH Bilaga XIV_update'!$D$4:$H$4,0),FALSE))),IFERROR(VLOOKUP($C751,' REACH Bilaga 59_update'!$C$5:$F$210,MATCH(Sammanfattning!P$1,' REACH Bilaga 59_update'!$C$4:$F$4,0),FALSE),VLOOKUP($C751,'REACH Bilaga XIV_update'!$C$4:$H$110,MATCH(Sammanfattning!P$1,'REACH Bilaga XIV_update'!$C$4:$H$4,0),FALSE)))</f>
        <v>#N/A</v>
      </c>
      <c r="Q751" s="76" t="e">
        <f>IF($C751="-",IF($A751="-",IF(VLOOKUP($D751,'REACH Bilaga XIV_update'!$A$5:$I$110,9,FALSE)="",NA(),VLOOKUP($D751,'REACH Bilaga XIV_update'!$A$5:$I$110,9,FALSE)),IF(VLOOKUP($A751,'REACH Bilaga XIV_update'!$D$5:$I$110,6,FALSE)="",NA(),VLOOKUP($A751,'REACH Bilaga XIV_update'!$D$5:$I$110,6,FALSE))),IF(VLOOKUP($C751,'REACH Bilaga XIV_update'!$C$5:$I$110,7,FALSE)="",NA(),VLOOKUP($C751,'REACH Bilaga XIV_update'!$C$5:$I$110,7,FALSE)))</f>
        <v>#N/A</v>
      </c>
      <c r="R751" s="76" t="e">
        <f>IF($C751="-",IF($A751="-",IF(VLOOKUP($D751,CoRAP_update!$A$5:$O$376,15,FALSE)="",NA(),VLOOKUP($D751,CoRAP_update!$A$5:$O$376,15,FALSE)),IF(VLOOKUP($A751,CoRAP_update!$D$5:$O$376,12,FALSE)="",NA(),VLOOKUP($A751,CoRAP_update!$D$5:$O$376,12,FALSE))),IF(VLOOKUP($C751,CoRAP_update!$C$5:$O$376,13,FALSE)="",NA(),VLOOKUP($C751,CoRAP_update!$C$5:$O$376,13,FALSE)))</f>
        <v>#N/A</v>
      </c>
      <c r="S751" s="144" t="e">
        <f>IF($C751="-",IF($A751="-",VLOOKUP($D751,CoRAP_update!$A$5:$J$376,MATCH(Sammanfattning!S$1,CoRAP_update!$A$4:$J$4,0),FALSE),VLOOKUP($A751,CoRAP_update!$D$5:$J$376,MATCH(Sammanfattning!S$1,CoRAP_update!$D$4:$J$4,0),FALSE)),VLOOKUP($C751,CoRAP_update!$C$5:$J$376,MATCH(Sammanfattning!S$1,CoRAP_update!$C$4:$J$4,0),FALSE))</f>
        <v>#N/A</v>
      </c>
      <c r="T751" s="76" t="e">
        <f>IF($A751="-",VLOOKUP($D751,EDC_update!$C$2:$F$450,4,FALSE),VLOOKUP($A751,EDC_update!$B$2:$F$450,5,FALSE))</f>
        <v>#N/A</v>
      </c>
      <c r="V751" s="78">
        <f>IF(IFERROR(SEARCH("PBT",P751),99)=99,IF(IFERROR(SEARCH("suspected PBT",S751),99)=99,IF(IFERROR(SEARCH("concluded to be PBT",K751),99)=99,IF(IFERROR(SEARCH("PBT",S751),99)=99,IF(IFERROR(SEARCH("PBT cand",L751),99)=99,IF(IFERROR(SEARCH("PBT",L751),99)=99,IF(IFERROR(SEARCH("persistent, bioackumulative and toxic properties",K751),99)=99,0,Scoring!$E$3),Scoring!$E$3),Scoring!$E$7),Scoring!$E$3),Scoring!$E$5),Scoring!$E$6),Scoring!$E$3)</f>
        <v>0</v>
      </c>
      <c r="W751" s="78">
        <f>IF(IFERROR(SEARCH("vPvB",P751),99)=99,IF(IFERROR(SEARCH("suspected pbt/vPvB",S751),99)=99,IF(IFERROR(SEARCH("vPvB",S751),99)=99,IF(IFERROR(SEARCH("concluded to be a vPvB",S751),99)=99,IF(IFERROR(SEARCH("identified as vPvB",K751),99)=99,IF(IFERROR(SEARCH("concluded to be a vPvB",K751),99)=99,IF(IFERROR(SEARCH("concluded to be both pbt and vPvB",S751),99)=99,IF(IFERROR(SEARCH("concluded to be both pbt and vPvB",K751),99)=99,0,Scoring!$E$5),Scoring!$E$5),Scoring!$E$5),Scoring!$E$5),Scoring!$E$5),Scoring!$E$4),Scoring!$E$6),Scoring!$E$4)</f>
        <v>0</v>
      </c>
      <c r="X751" s="78">
        <f>IF(IFERROR(SEARCH("H410",N751),99)=99,IF(IFERROR(SEARCH("H410",O751),99)=99,IF(IFERROR(SEARCH("H410",Q751),99)=99,IF(IFERROR(SEARCH("H410",M751),99)=99,IF(IFERROR(SEARCH("H410",R751),99)=99,IF(IFERROR(SEARCH("H411",N751),99)=99,IF(IFERROR(SEARCH("H411",O751),99)=99,IF(IFERROR(SEARCH("H411",Q751),99)=99,IF(IFERROR(SEARCH("H411",M751),99)=99,IF(IFERROR(SEARCH("H411",R751),99)=99,IF(IFERROR(SEARCH("H413",N751),99)=99,IF(IFERROR(SEARCH("H413",O751),99)=99,IF(IFERROR(SEARCH("H413",Q751),99)=99,IF(IFERROR(SEARCH("H413",M751),99)=99,IF(IFERROR(SEARCH("H413",R751),99)=99,IF(IFERROR(SEARCH("H412",N751),99)=99,IF(IFERROR(SEARCH("H412",O751),99)=99,IF(IFERROR(SEARCH("H412",Q751),99)=99,IF(IFERROR(SEARCH("H412",M751),99)=99,IF(IFERROR(SEARCH("H412",R751),99)=99,0,Scoring!$E$2),Scoring!$E$2),Scoring!$E$2),Scoring!$E$2),Scoring!$E$2),Scoring!$E$2),Scoring!$E$2),Scoring!$E$2),Scoring!$E$2),Scoring!$E$2),Scoring!$E$2),Scoring!$E$2),Scoring!$E$2),Scoring!$E$2),Scoring!$E$2),Scoring!$E$2),Scoring!$E$2),Scoring!$E$2),Scoring!$E$2),Scoring!$E$2)</f>
        <v>0</v>
      </c>
      <c r="Y751" s="78">
        <f>IF(IFERROR(SEARCH("CMR",K751),99)=99,IF(IFERROR(SEARCH("Suspected CMR",S751),99)=99,IF(IFERROR(SEARCH("CMR",S751),99)=99,0,Scoring!$E$8),Scoring!$E$9),Scoring!$E$8)</f>
        <v>3</v>
      </c>
      <c r="Z751" s="78">
        <f>IF(IFERROR(SEARCH("H350",N751),99)=99,IF(IFERROR(SEARCH("H350",O751),99)=99,IF(IFERROR(SEARCH("H350",Q751),99)=99,IF(IFERROR(SEARCH("H350",M751),99)=99,IF(IFERROR(SEARCH("H350",R751),99)=99,IF(IFERROR(SEARCH("H351",N751),99)=99,IF(IFERROR(SEARCH("H351",O751),99)=99,IF(IFERROR(SEARCH("H351",Q751),99)=99,IF(IFERROR(SEARCH("H351",M751),99)=99,IF(IFERROR(SEARCH("H351",R751),99)=99,IF(IFERROR(SEARCH("carcinogenic",P751),99)=99,IF(IFERROR(SEARCH("suspected carcinogenic",S751),99)=99,0,Scoring!$E$12),Scoring!$E$11),Scoring!$E$10),Scoring!$E$10),Scoring!$E$10),Scoring!$E$10),Scoring!$E$10),Scoring!$E$10),Scoring!$E$10),Scoring!$E$10),Scoring!$E$10),Scoring!$E$10)</f>
        <v>1</v>
      </c>
      <c r="AA751" s="78">
        <f>IF(IFERROR(SEARCH("H340",N751),99)=99,IF(IFERROR(SEARCH("H340",O751),99)=99,IF(IFERROR(SEARCH("H340",Q751),99)=99,IF(IFERROR(SEARCH("H340",M751),99)=99,IF(IFERROR(SEARCH("H340",R751),99)=99,IF(IFERROR(SEARCH("H341",N751),99)=99,IF(IFERROR(SEARCH("H341",O751),99)=99,IF(IFERROR(SEARCH("H341",Q751),99)=99,IF(IFERROR(SEARCH("H341",M751),99)=99,IF(IFERROR(SEARCH("H341",R751),99)=99,IF(IFERROR(SEARCH("mutagenic",P751),99)=99,IF(IFERROR(SEARCH("suspected mutagenic",S751),99)=99,0,Scoring!$E$15),Scoring!$E$14),Scoring!$E$13),Scoring!$E$13),Scoring!$E$13),Scoring!$E$13),Scoring!$E$13),Scoring!$E$13),Scoring!$E$13),Scoring!$E$13),Scoring!$E$13),Scoring!$E$13)</f>
        <v>0</v>
      </c>
      <c r="AB751" s="78">
        <f>IF(IFERROR(SEARCH("H360",N751),99)=99,IF(IFERROR(SEARCH("H360",O751),99)=99,IF(IFERROR(SEARCH("H360",Q751),99)=99,IF(IFERROR(SEARCH("H360",M751),99)=99,IF(IFERROR(SEARCH("H360",R751),99)=99,IF(IFERROR(SEARCH("H361",N751),99)=99,IF(IFERROR(SEARCH("H361",O751),99)=99,IF(IFERROR(SEARCH("H361",Q751),99)=99,IF(IFERROR(SEARCH("H361",M751),99)=99,IF(IFERROR(SEARCH("H361",R751),99)=99,IF(IFERROR(SEARCH("reproduction",P751),99)=99,IF(IFERROR(SEARCH("suspected reprotoxic",S751),99)=99,IF(IFERROR(SEARCH("reprotoxic",S751),99)=99,IF(IFERROR(SEARCH("reprotoxic",K751),99)=99,0,Scoring!$E$18),Scoring!$E$18),Scoring!$E$19),Scoring!$E$17),Scoring!$E$16),Scoring!$E$16),Scoring!$E$16),Scoring!$E$16),Scoring!$E$16),Scoring!$E$16),Scoring!$E$16),Scoring!$E$16),Scoring!$E$16),Scoring!$E$16)</f>
        <v>0</v>
      </c>
      <c r="AC751" s="78">
        <f>IF(IFERROR(SEARCH("57f",L751),99)=99,IF(IFERROR(SEARCH("57(f)",P751),99)=99,0,Scoring!$E$20),Scoring!$E$20)</f>
        <v>0</v>
      </c>
      <c r="AD751" s="78">
        <f>IF(IFERROR(SEARCH("CAT1",T751),99)=99,IF(IFERROR(SEARCH("CAT2",T751),99)=99,IF(IFERROR(SEARCH("CAT3",T751),99)=99,IF(IFERROR(SEARCH("concluded to be endocrine",K751),99)=99,IF(IFERROR(SEARCH("categorised as endocrine",K751),99)=99,IF(IFERROR(SEARCH("endocrine disrupting",P751),99)=99,IF(IFERROR(SEARCH("endocrine disrupting",K751),99)=99,IF(IFERROR(SEARCH("suspected endocrine",S751),99)=99,IF(IFERROR(SEARCH("potential endocrine",S751),99)=99,0,Scoring!$E$25),Scoring!$E$25),Scoring!$E$24),Scoring!$E$24),Scoring!$E$24),Scoring!$E$24),Scoring!$E$23),Scoring!$E$22),Scoring!$E$21)</f>
        <v>0</v>
      </c>
      <c r="AE751" s="78">
        <f>IF(IFERROR(SEARCH("suspected sensitiser",S751),99)=99,IF(IFERROR(SEARCH("sensitiser",S751),99)=99,IF(IFERROR(SEARCH("other hazard based concern",S751),99)=99,0,Scoring!$E$28),Scoring!$E$26),Scoring!$E$27)</f>
        <v>0</v>
      </c>
      <c r="AF751" s="78">
        <f>IF(IFERROR(M751,1)=1,IF(IFERROR(N751,1)=1,IF(IFERROR(O751,1)=1,IF(IFERROR(Q751,1)=1,IF(IFERROR(R751,1)=1,IF(IFERROR(T751,1)=1,IF(IFERROR(K751,1)=1,IF(IFERROR(P751,1)=1,IF(IFERROR(S751,1)=1,Scoring!$E$29,0),0),0),0),0),0),0),0),0)</f>
        <v>0</v>
      </c>
      <c r="AG751" s="78">
        <f t="shared" si="56"/>
        <v>3</v>
      </c>
      <c r="AI751" s="93"/>
      <c r="AJ751" s="94"/>
      <c r="AK751" s="76"/>
      <c r="AL751" s="75"/>
      <c r="AN751" s="79"/>
      <c r="AO751" s="79"/>
      <c r="AP751" s="79"/>
      <c r="AQ751" s="79"/>
      <c r="AR751" s="79"/>
      <c r="AS751" s="78"/>
      <c r="AU751" s="79">
        <f>IF(IFERROR(F751,99)=99,IF(IFERROR(G751,99)=99,IF(IFERROR(H751,99)=99,IF(IFERROR(I751,99)=99,IF(IFERROR(E751,99)=99,IF(IFERROR(J751,99)=99,0,Scoring!$B$7),Scoring!$B$3),Scoring!$B$2),Scoring!$B$6),Scoring!$B$5),Scoring!$B$4)</f>
        <v>0.3</v>
      </c>
      <c r="AV751" s="78">
        <f t="shared" si="57"/>
        <v>0.89999999999999991</v>
      </c>
      <c r="AW751" s="78"/>
      <c r="AX751" s="66"/>
      <c r="AY751" s="78"/>
      <c r="AZ751" s="76"/>
      <c r="BA751" s="76"/>
      <c r="BB751" s="76"/>
    </row>
    <row r="752" spans="1:54" x14ac:dyDescent="0.25">
      <c r="A752" s="77" t="s">
        <v>7674</v>
      </c>
      <c r="B752" s="76" t="str">
        <f t="shared" si="58"/>
        <v>295-463-0</v>
      </c>
      <c r="C752" s="77" t="s">
        <v>2648</v>
      </c>
      <c r="D752" s="77" t="s">
        <v>2649</v>
      </c>
      <c r="E752" s="76" t="str">
        <f>IF(C752="-",IF(A752="-",VLOOKUP(D752,'sin-list 180320_update'!$C$2:$C$835,1,FALSE),VLOOKUP(A752,'sin-list 180320_update'!$A$2:$A$835,1,FALSE)),VLOOKUP(C752,'sin-list 180320_update'!$B$2:$B$835,1,FALSE))</f>
        <v>295-463-0</v>
      </c>
      <c r="F752" s="76" t="e">
        <f>IF($C752="-",IF($A752="-",VLOOKUP($D752,'REACH Bilaga XVII_update'!$A$5:$A$131,1,FALSE),VLOOKUP($A752,'REACH Bilaga XVII_update'!$C$5:$C$131,1,FALSE)),VLOOKUP($C752,'REACH Bilaga XVII_update'!$B$5:$B$131,1,FALSE))</f>
        <v>#N/A</v>
      </c>
      <c r="G752" s="76" t="e">
        <f>IF($C752="-",IF($A752="-",VLOOKUP($D752,' REACH Bilaga 59_update'!$A$5:$A$210,1,FALSE),VLOOKUP($A752,' REACH Bilaga 59_update'!$D$5:$D$210,1,FALSE)),VLOOKUP($C752,' REACH Bilaga 59_update'!$C$5:$C$210,1,FALSE))</f>
        <v>#N/A</v>
      </c>
      <c r="H752" s="76" t="e">
        <f>IF($C752="-",IF($A752="-",VLOOKUP($D752,'REACH Bilaga XIV_update'!$A$5:$A$110,1,FALSE),VLOOKUP($A752,'REACH Bilaga XIV_update'!$D$5:$D$110,1,FALSE)),VLOOKUP($C752,'REACH Bilaga XIV_update'!$C$5:$C$110,1,FALSE))</f>
        <v>#N/A</v>
      </c>
      <c r="I752" s="76" t="e">
        <f>IF($C752="-",IF($A752="-",VLOOKUP($D752,CoRAP_update!$A$5:$A$376,1,FALSE),VLOOKUP($A752,CoRAP_update!$D$5:$D$376,1,FALSE)),VLOOKUP($C752,CoRAP_update!$C$5:$C$376,1,FALSE))</f>
        <v>#N/A</v>
      </c>
      <c r="J752" s="76" t="e">
        <f>IF($C752="-",IF($A752="-",VLOOKUP($D752,EDC_update!$C$2:$C$450,1,FALSE),VLOOKUP($A752,EDC_update!$B$2:$B$450,1,FALSE)),VLOOKUP($C752,EDC_update!$L$2:$L$450,1,FALSE))</f>
        <v>#N/A</v>
      </c>
      <c r="K752" s="76" t="str">
        <f>IF($C752="-",IF($A752="-",IF(VLOOKUP($D752,'sin-list 180320_update'!$C$2:$S$835,3,FALSE)="",NA(),VLOOKUP($D752,'sin-list 180320_update'!$C$2:$S$835,3,FALSE)),IF(VLOOKUP($A752,'sin-list 180320_update'!$A$2:$S$835,5,FALSE)="",NA(),VLOOKUP($A752,'sin-list 180320_update'!$A$2:$S$835,5,FALSE))),IF(VLOOKUP($C752,'sin-list 180320_update'!$B$2:$S$835,4,FALSE)="",NA(),VLOOKUP($C752,'sin-list 180320_update'!$B$2:$S$835,4,FALSE)))</f>
        <v>Classified CMR according to Annex VI of Regulation 1272/2008. (Might not apply when contaminants are below below legal thresholds and/or full refining history is known)</v>
      </c>
      <c r="L752" s="76" t="str">
        <f>IF($C752="-",IF($A752="-",VLOOKUP($D752,'sin-list 180320_update'!$C$2:$S$835,6,FALSE),VLOOKUP($A752,'sin-list 180320_update'!$A$2:$S$835,8,FALSE)),VLOOKUP($C752,'sin-list 180320_update'!$B$2:$S$835,7,FALSE))</f>
        <v>Press. Gas
Flam. Gas 1
Carc. 1B
Muta. 1B</v>
      </c>
      <c r="M752" s="76" t="str">
        <f>IF($C752="-",IF($A752="-",IF(VLOOKUP($D752,'sin-list 180320_update'!$C$2:$S$835,8,FALSE)="",NA(),VLOOKUP($D752,'sin-list 180320_update'!$C$2:$S$835,8,FALSE)),IF(VLOOKUP($A752,'sin-list 180320_update'!$A$2:$S$835,10,FALSE)="",NA(),VLOOKUP($A752,'sin-list 180320_update'!$A$2:$S$835,10,FALSE))),IF(VLOOKUP($C752,'sin-list 180320_update'!$B$2:$S$835,9,FALSE)="",NA(),VLOOKUP($C752,'sin-list 180320_update'!$B$2:$S$835,9,FALSE)))</f>
        <v>H220
H350
H340</v>
      </c>
      <c r="N752" s="76" t="e">
        <f>IF($C752="-",IF($A752="-",IF(VLOOKUP($D752,'REACH Bilaga XVII_update'!$A$5:$E$131,4,FALSE)="",NA(),VLOOKUP($D752,'REACH Bilaga XVII_update'!$A$5:$E$131,4,FALSE)),IF(VLOOKUP($A752,'REACH Bilaga XVII_update'!$C$5:$D$131,2,FALSE)="",NA(),VLOOKUP($A752,'REACH Bilaga XVII_update'!$C$5:$D$131,2,FALSE))),IF(VLOOKUP($C752,'REACH Bilaga XVII_update'!$B$5:$D$131,3,FALSE)="",NA(),VLOOKUP($C752,'REACH Bilaga XVII_update'!$B$5:$D$131,3,FALSE)))</f>
        <v>#N/A</v>
      </c>
      <c r="O752" s="76" t="e">
        <f>IF($C752="-",IF($A752="-",IF(VLOOKUP($D752,' REACH Bilaga 59_update'!$A$5:$E$210,5,FALSE)="",NA(),VLOOKUP($D752,' REACH Bilaga 59_update'!$A$5:$E$210,5,FALSE)),IF(VLOOKUP($A752,' REACH Bilaga 59_update'!$D$5:$E$210,2,FALSE)="",NA(),VLOOKUP($A752,' REACH Bilaga 59_update'!$D$5:$E$210,2,FALSE))),IF(VLOOKUP($C752,' REACH Bilaga 59_update'!$C$5:$E$210,3,FALSE)="",NA(),VLOOKUP($C752,' REACH Bilaga 59_update'!$C$5:$E$210,3,FALSE)))</f>
        <v>#N/A</v>
      </c>
      <c r="P752" s="76" t="e">
        <f>IF(C752="-",IF(A752="-",IFERROR(VLOOKUP($D752,' REACH Bilaga 59_update'!$A$5:$F$210,MATCH(Sammanfattning!P$1,' REACH Bilaga 59_update'!$A$4:$F$4,0),FALSE),VLOOKUP($D752,'REACH Bilaga XIV_update'!$A$4:$H$110,MATCH(Sammanfattning!P$1,'REACH Bilaga XIV_update'!$A$4:$H$4,0),FALSE)),IFERROR(VLOOKUP($A752,' REACH Bilaga 59_update'!$D$5:$F$210,MATCH(Sammanfattning!P$1,' REACH Bilaga 59_update'!$D$4:$F$4,0),FALSE),VLOOKUP($A752,'REACH Bilaga XIV_update'!$D$4:$H$110,MATCH(Sammanfattning!P$1,'REACH Bilaga XIV_update'!$D$4:$H$4,0),FALSE))),IFERROR(VLOOKUP($C752,' REACH Bilaga 59_update'!$C$5:$F$210,MATCH(Sammanfattning!P$1,' REACH Bilaga 59_update'!$C$4:$F$4,0),FALSE),VLOOKUP($C752,'REACH Bilaga XIV_update'!$C$4:$H$110,MATCH(Sammanfattning!P$1,'REACH Bilaga XIV_update'!$C$4:$H$4,0),FALSE)))</f>
        <v>#N/A</v>
      </c>
      <c r="Q752" s="76" t="e">
        <f>IF($C752="-",IF($A752="-",IF(VLOOKUP($D752,'REACH Bilaga XIV_update'!$A$5:$I$110,9,FALSE)="",NA(),VLOOKUP($D752,'REACH Bilaga XIV_update'!$A$5:$I$110,9,FALSE)),IF(VLOOKUP($A752,'REACH Bilaga XIV_update'!$D$5:$I$110,6,FALSE)="",NA(),VLOOKUP($A752,'REACH Bilaga XIV_update'!$D$5:$I$110,6,FALSE))),IF(VLOOKUP($C752,'REACH Bilaga XIV_update'!$C$5:$I$110,7,FALSE)="",NA(),VLOOKUP($C752,'REACH Bilaga XIV_update'!$C$5:$I$110,7,FALSE)))</f>
        <v>#N/A</v>
      </c>
      <c r="R752" s="76" t="e">
        <f>IF($C752="-",IF($A752="-",IF(VLOOKUP($D752,CoRAP_update!$A$5:$O$376,15,FALSE)="",NA(),VLOOKUP($D752,CoRAP_update!$A$5:$O$376,15,FALSE)),IF(VLOOKUP($A752,CoRAP_update!$D$5:$O$376,12,FALSE)="",NA(),VLOOKUP($A752,CoRAP_update!$D$5:$O$376,12,FALSE))),IF(VLOOKUP($C752,CoRAP_update!$C$5:$O$376,13,FALSE)="",NA(),VLOOKUP($C752,CoRAP_update!$C$5:$O$376,13,FALSE)))</f>
        <v>#N/A</v>
      </c>
      <c r="S752" s="144" t="e">
        <f>IF($C752="-",IF($A752="-",VLOOKUP($D752,CoRAP_update!$A$5:$J$376,MATCH(Sammanfattning!S$1,CoRAP_update!$A$4:$J$4,0),FALSE),VLOOKUP($A752,CoRAP_update!$D$5:$J$376,MATCH(Sammanfattning!S$1,CoRAP_update!$D$4:$J$4,0),FALSE)),VLOOKUP($C752,CoRAP_update!$C$5:$J$376,MATCH(Sammanfattning!S$1,CoRAP_update!$C$4:$J$4,0),FALSE))</f>
        <v>#N/A</v>
      </c>
      <c r="T752" s="76" t="e">
        <f>IF($A752="-",VLOOKUP($D752,EDC_update!$C$2:$F$450,4,FALSE),VLOOKUP($A752,EDC_update!$B$2:$F$450,5,FALSE))</f>
        <v>#N/A</v>
      </c>
      <c r="V752" s="78">
        <f>IF(IFERROR(SEARCH("PBT",P752),99)=99,IF(IFERROR(SEARCH("suspected PBT",S752),99)=99,IF(IFERROR(SEARCH("concluded to be PBT",K752),99)=99,IF(IFERROR(SEARCH("PBT",S752),99)=99,IF(IFERROR(SEARCH("PBT cand",L752),99)=99,IF(IFERROR(SEARCH("PBT",L752),99)=99,IF(IFERROR(SEARCH("persistent, bioackumulative and toxic properties",K752),99)=99,0,Scoring!$E$3),Scoring!$E$3),Scoring!$E$7),Scoring!$E$3),Scoring!$E$5),Scoring!$E$6),Scoring!$E$3)</f>
        <v>0</v>
      </c>
      <c r="W752" s="78">
        <f>IF(IFERROR(SEARCH("vPvB",P752),99)=99,IF(IFERROR(SEARCH("suspected pbt/vPvB",S752),99)=99,IF(IFERROR(SEARCH("vPvB",S752),99)=99,IF(IFERROR(SEARCH("concluded to be a vPvB",S752),99)=99,IF(IFERROR(SEARCH("identified as vPvB",K752),99)=99,IF(IFERROR(SEARCH("concluded to be a vPvB",K752),99)=99,IF(IFERROR(SEARCH("concluded to be both pbt and vPvB",S752),99)=99,IF(IFERROR(SEARCH("concluded to be both pbt and vPvB",K752),99)=99,0,Scoring!$E$5),Scoring!$E$5),Scoring!$E$5),Scoring!$E$5),Scoring!$E$5),Scoring!$E$4),Scoring!$E$6),Scoring!$E$4)</f>
        <v>0</v>
      </c>
      <c r="X752" s="78">
        <f>IF(IFERROR(SEARCH("H410",N752),99)=99,IF(IFERROR(SEARCH("H410",O752),99)=99,IF(IFERROR(SEARCH("H410",Q752),99)=99,IF(IFERROR(SEARCH("H410",M752),99)=99,IF(IFERROR(SEARCH("H410",R752),99)=99,IF(IFERROR(SEARCH("H411",N752),99)=99,IF(IFERROR(SEARCH("H411",O752),99)=99,IF(IFERROR(SEARCH("H411",Q752),99)=99,IF(IFERROR(SEARCH("H411",M752),99)=99,IF(IFERROR(SEARCH("H411",R752),99)=99,IF(IFERROR(SEARCH("H413",N752),99)=99,IF(IFERROR(SEARCH("H413",O752),99)=99,IF(IFERROR(SEARCH("H413",Q752),99)=99,IF(IFERROR(SEARCH("H413",M752),99)=99,IF(IFERROR(SEARCH("H413",R752),99)=99,IF(IFERROR(SEARCH("H412",N752),99)=99,IF(IFERROR(SEARCH("H412",O752),99)=99,IF(IFERROR(SEARCH("H412",Q752),99)=99,IF(IFERROR(SEARCH("H412",M752),99)=99,IF(IFERROR(SEARCH("H412",R752),99)=99,0,Scoring!$E$2),Scoring!$E$2),Scoring!$E$2),Scoring!$E$2),Scoring!$E$2),Scoring!$E$2),Scoring!$E$2),Scoring!$E$2),Scoring!$E$2),Scoring!$E$2),Scoring!$E$2),Scoring!$E$2),Scoring!$E$2),Scoring!$E$2),Scoring!$E$2),Scoring!$E$2),Scoring!$E$2),Scoring!$E$2),Scoring!$E$2),Scoring!$E$2)</f>
        <v>0</v>
      </c>
      <c r="Y752" s="78">
        <f>IF(IFERROR(SEARCH("CMR",K752),99)=99,IF(IFERROR(SEARCH("Suspected CMR",S752),99)=99,IF(IFERROR(SEARCH("CMR",S752),99)=99,0,Scoring!$E$8),Scoring!$E$9),Scoring!$E$8)</f>
        <v>3</v>
      </c>
      <c r="Z752" s="78">
        <f>IF(IFERROR(SEARCH("H350",N752),99)=99,IF(IFERROR(SEARCH("H350",O752),99)=99,IF(IFERROR(SEARCH("H350",Q752),99)=99,IF(IFERROR(SEARCH("H350",M752),99)=99,IF(IFERROR(SEARCH("H350",R752),99)=99,IF(IFERROR(SEARCH("H351",N752),99)=99,IF(IFERROR(SEARCH("H351",O752),99)=99,IF(IFERROR(SEARCH("H351",Q752),99)=99,IF(IFERROR(SEARCH("H351",M752),99)=99,IF(IFERROR(SEARCH("H351",R752),99)=99,IF(IFERROR(SEARCH("carcinogenic",P752),99)=99,IF(IFERROR(SEARCH("suspected carcinogenic",S752),99)=99,0,Scoring!$E$12),Scoring!$E$11),Scoring!$E$10),Scoring!$E$10),Scoring!$E$10),Scoring!$E$10),Scoring!$E$10),Scoring!$E$10),Scoring!$E$10),Scoring!$E$10),Scoring!$E$10),Scoring!$E$10)</f>
        <v>1</v>
      </c>
      <c r="AA752" s="78">
        <f>IF(IFERROR(SEARCH("H340",N752),99)=99,IF(IFERROR(SEARCH("H340",O752),99)=99,IF(IFERROR(SEARCH("H340",Q752),99)=99,IF(IFERROR(SEARCH("H340",M752),99)=99,IF(IFERROR(SEARCH("H340",R752),99)=99,IF(IFERROR(SEARCH("H341",N752),99)=99,IF(IFERROR(SEARCH("H341",O752),99)=99,IF(IFERROR(SEARCH("H341",Q752),99)=99,IF(IFERROR(SEARCH("H341",M752),99)=99,IF(IFERROR(SEARCH("H341",R752),99)=99,IF(IFERROR(SEARCH("mutagenic",P752),99)=99,IF(IFERROR(SEARCH("suspected mutagenic",S752),99)=99,0,Scoring!$E$15),Scoring!$E$14),Scoring!$E$13),Scoring!$E$13),Scoring!$E$13),Scoring!$E$13),Scoring!$E$13),Scoring!$E$13),Scoring!$E$13),Scoring!$E$13),Scoring!$E$13),Scoring!$E$13)</f>
        <v>1</v>
      </c>
      <c r="AB752" s="78">
        <f>IF(IFERROR(SEARCH("H360",N752),99)=99,IF(IFERROR(SEARCH("H360",O752),99)=99,IF(IFERROR(SEARCH("H360",Q752),99)=99,IF(IFERROR(SEARCH("H360",M752),99)=99,IF(IFERROR(SEARCH("H360",R752),99)=99,IF(IFERROR(SEARCH("H361",N752),99)=99,IF(IFERROR(SEARCH("H361",O752),99)=99,IF(IFERROR(SEARCH("H361",Q752),99)=99,IF(IFERROR(SEARCH("H361",M752),99)=99,IF(IFERROR(SEARCH("H361",R752),99)=99,IF(IFERROR(SEARCH("reproduction",P752),99)=99,IF(IFERROR(SEARCH("suspected reprotoxic",S752),99)=99,IF(IFERROR(SEARCH("reprotoxic",S752),99)=99,IF(IFERROR(SEARCH("reprotoxic",K752),99)=99,0,Scoring!$E$18),Scoring!$E$18),Scoring!$E$19),Scoring!$E$17),Scoring!$E$16),Scoring!$E$16),Scoring!$E$16),Scoring!$E$16),Scoring!$E$16),Scoring!$E$16),Scoring!$E$16),Scoring!$E$16),Scoring!$E$16),Scoring!$E$16)</f>
        <v>0</v>
      </c>
      <c r="AC752" s="78">
        <f>IF(IFERROR(SEARCH("57f",L752),99)=99,IF(IFERROR(SEARCH("57(f)",P752),99)=99,0,Scoring!$E$20),Scoring!$E$20)</f>
        <v>0</v>
      </c>
      <c r="AD752" s="78">
        <f>IF(IFERROR(SEARCH("CAT1",T752),99)=99,IF(IFERROR(SEARCH("CAT2",T752),99)=99,IF(IFERROR(SEARCH("CAT3",T752),99)=99,IF(IFERROR(SEARCH("concluded to be endocrine",K752),99)=99,IF(IFERROR(SEARCH("categorised as endocrine",K752),99)=99,IF(IFERROR(SEARCH("endocrine disrupting",P752),99)=99,IF(IFERROR(SEARCH("endocrine disrupting",K752),99)=99,IF(IFERROR(SEARCH("suspected endocrine",S752),99)=99,IF(IFERROR(SEARCH("potential endocrine",S752),99)=99,0,Scoring!$E$25),Scoring!$E$25),Scoring!$E$24),Scoring!$E$24),Scoring!$E$24),Scoring!$E$24),Scoring!$E$23),Scoring!$E$22),Scoring!$E$21)</f>
        <v>0</v>
      </c>
      <c r="AE752" s="78">
        <f>IF(IFERROR(SEARCH("suspected sensitiser",S752),99)=99,IF(IFERROR(SEARCH("sensitiser",S752),99)=99,IF(IFERROR(SEARCH("other hazard based concern",S752),99)=99,0,Scoring!$E$28),Scoring!$E$26),Scoring!$E$27)</f>
        <v>0</v>
      </c>
      <c r="AF752" s="78">
        <f>IF(IFERROR(M752,1)=1,IF(IFERROR(N752,1)=1,IF(IFERROR(O752,1)=1,IF(IFERROR(Q752,1)=1,IF(IFERROR(R752,1)=1,IF(IFERROR(T752,1)=1,IF(IFERROR(K752,1)=1,IF(IFERROR(P752,1)=1,IF(IFERROR(S752,1)=1,Scoring!$E$29,0),0),0),0),0),0),0),0),0)</f>
        <v>0</v>
      </c>
      <c r="AG752" s="78">
        <f t="shared" si="56"/>
        <v>3</v>
      </c>
      <c r="AI752" s="93"/>
      <c r="AJ752" s="94"/>
      <c r="AK752" s="76"/>
      <c r="AL752" s="75"/>
      <c r="AN752" s="79"/>
      <c r="AO752" s="79"/>
      <c r="AP752" s="79"/>
      <c r="AQ752" s="79"/>
      <c r="AR752" s="79"/>
      <c r="AS752" s="78"/>
      <c r="AU752" s="79">
        <f>IF(IFERROR(F752,99)=99,IF(IFERROR(G752,99)=99,IF(IFERROR(H752,99)=99,IF(IFERROR(I752,99)=99,IF(IFERROR(E752,99)=99,IF(IFERROR(J752,99)=99,0,Scoring!$B$7),Scoring!$B$3),Scoring!$B$2),Scoring!$B$6),Scoring!$B$5),Scoring!$B$4)</f>
        <v>0.3</v>
      </c>
      <c r="AV752" s="78">
        <f t="shared" si="57"/>
        <v>0.89999999999999991</v>
      </c>
      <c r="AW752" s="78"/>
      <c r="AX752" s="66"/>
      <c r="AY752" s="78"/>
      <c r="AZ752" s="76"/>
      <c r="BA752" s="76"/>
      <c r="BB752" s="76"/>
    </row>
    <row r="753" spans="1:54" x14ac:dyDescent="0.25">
      <c r="A753" s="77" t="s">
        <v>6637</v>
      </c>
      <c r="B753" s="76" t="str">
        <f t="shared" si="58"/>
        <v>295-511-0</v>
      </c>
      <c r="C753" s="77" t="s">
        <v>2650</v>
      </c>
      <c r="D753" s="77" t="s">
        <v>2651</v>
      </c>
      <c r="E753" s="76" t="str">
        <f>IF(C753="-",IF(A753="-",VLOOKUP(D753,'sin-list 180320_update'!$C$2:$C$835,1,FALSE),VLOOKUP(A753,'sin-list 180320_update'!$A$2:$A$835,1,FALSE)),VLOOKUP(C753,'sin-list 180320_update'!$B$2:$B$835,1,FALSE))</f>
        <v>295-511-0</v>
      </c>
      <c r="F753" s="76" t="e">
        <f>IF($C753="-",IF($A753="-",VLOOKUP($D753,'REACH Bilaga XVII_update'!$A$5:$A$131,1,FALSE),VLOOKUP($A753,'REACH Bilaga XVII_update'!$C$5:$C$131,1,FALSE)),VLOOKUP($C753,'REACH Bilaga XVII_update'!$B$5:$B$131,1,FALSE))</f>
        <v>#N/A</v>
      </c>
      <c r="G753" s="76" t="e">
        <f>IF($C753="-",IF($A753="-",VLOOKUP($D753,' REACH Bilaga 59_update'!$A$5:$A$210,1,FALSE),VLOOKUP($A753,' REACH Bilaga 59_update'!$D$5:$D$210,1,FALSE)),VLOOKUP($C753,' REACH Bilaga 59_update'!$C$5:$C$210,1,FALSE))</f>
        <v>#N/A</v>
      </c>
      <c r="H753" s="76" t="e">
        <f>IF($C753="-",IF($A753="-",VLOOKUP($D753,'REACH Bilaga XIV_update'!$A$5:$A$110,1,FALSE),VLOOKUP($A753,'REACH Bilaga XIV_update'!$D$5:$D$110,1,FALSE)),VLOOKUP($C753,'REACH Bilaga XIV_update'!$C$5:$C$110,1,FALSE))</f>
        <v>#N/A</v>
      </c>
      <c r="I753" s="76" t="e">
        <f>IF($C753="-",IF($A753="-",VLOOKUP($D753,CoRAP_update!$A$5:$A$376,1,FALSE),VLOOKUP($A753,CoRAP_update!$D$5:$D$376,1,FALSE)),VLOOKUP($C753,CoRAP_update!$C$5:$C$376,1,FALSE))</f>
        <v>#N/A</v>
      </c>
      <c r="J753" s="76" t="e">
        <f>IF($C753="-",IF($A753="-",VLOOKUP($D753,EDC_update!$C$2:$C$450,1,FALSE),VLOOKUP($A753,EDC_update!$B$2:$B$450,1,FALSE)),VLOOKUP($C753,EDC_update!$L$2:$L$450,1,FALSE))</f>
        <v>#N/A</v>
      </c>
      <c r="K753" s="76" t="str">
        <f>IF($C753="-",IF($A753="-",IF(VLOOKUP($D753,'sin-list 180320_update'!$C$2:$S$835,3,FALSE)="",NA(),VLOOKUP($D753,'sin-list 180320_update'!$C$2:$S$835,3,FALSE)),IF(VLOOKUP($A753,'sin-list 180320_update'!$A$2:$S$835,5,FALSE)="",NA(),VLOOKUP($A753,'sin-list 180320_update'!$A$2:$S$835,5,FALSE))),IF(VLOOKUP($C753,'sin-list 180320_update'!$B$2:$S$835,4,FALSE)="",NA(),VLOOKUP($C753,'sin-list 180320_update'!$B$2:$S$835,4,FALSE)))</f>
        <v>Classified CMR according to Annex VI of Regulation 1272/2008</v>
      </c>
      <c r="L753" s="76" t="str">
        <f>IF($C753="-",IF($A753="-",VLOOKUP($D753,'sin-list 180320_update'!$C$2:$S$835,6,FALSE),VLOOKUP($A753,'sin-list 180320_update'!$A$2:$S$835,8,FALSE)),VLOOKUP($C753,'sin-list 180320_update'!$B$2:$S$835,7,FALSE))</f>
        <v>Carc. 1B</v>
      </c>
      <c r="M753" s="76" t="str">
        <f>IF($C753="-",IF($A753="-",IF(VLOOKUP($D753,'sin-list 180320_update'!$C$2:$S$835,8,FALSE)="",NA(),VLOOKUP($D753,'sin-list 180320_update'!$C$2:$S$835,8,FALSE)),IF(VLOOKUP($A753,'sin-list 180320_update'!$A$2:$S$835,10,FALSE)="",NA(),VLOOKUP($A753,'sin-list 180320_update'!$A$2:$S$835,10,FALSE))),IF(VLOOKUP($C753,'sin-list 180320_update'!$B$2:$S$835,9,FALSE)="",NA(),VLOOKUP($C753,'sin-list 180320_update'!$B$2:$S$835,9,FALSE)))</f>
        <v>H350</v>
      </c>
      <c r="N753" s="76" t="e">
        <f>IF($C753="-",IF($A753="-",IF(VLOOKUP($D753,'REACH Bilaga XVII_update'!$A$5:$E$131,4,FALSE)="",NA(),VLOOKUP($D753,'REACH Bilaga XVII_update'!$A$5:$E$131,4,FALSE)),IF(VLOOKUP($A753,'REACH Bilaga XVII_update'!$C$5:$D$131,2,FALSE)="",NA(),VLOOKUP($A753,'REACH Bilaga XVII_update'!$C$5:$D$131,2,FALSE))),IF(VLOOKUP($C753,'REACH Bilaga XVII_update'!$B$5:$D$131,3,FALSE)="",NA(),VLOOKUP($C753,'REACH Bilaga XVII_update'!$B$5:$D$131,3,FALSE)))</f>
        <v>#N/A</v>
      </c>
      <c r="O753" s="76" t="e">
        <f>IF($C753="-",IF($A753="-",IF(VLOOKUP($D753,' REACH Bilaga 59_update'!$A$5:$E$210,5,FALSE)="",NA(),VLOOKUP($D753,' REACH Bilaga 59_update'!$A$5:$E$210,5,FALSE)),IF(VLOOKUP($A753,' REACH Bilaga 59_update'!$D$5:$E$210,2,FALSE)="",NA(),VLOOKUP($A753,' REACH Bilaga 59_update'!$D$5:$E$210,2,FALSE))),IF(VLOOKUP($C753,' REACH Bilaga 59_update'!$C$5:$E$210,3,FALSE)="",NA(),VLOOKUP($C753,' REACH Bilaga 59_update'!$C$5:$E$210,3,FALSE)))</f>
        <v>#N/A</v>
      </c>
      <c r="P753" s="76" t="e">
        <f>IF(C753="-",IF(A753="-",IFERROR(VLOOKUP($D753,' REACH Bilaga 59_update'!$A$5:$F$210,MATCH(Sammanfattning!P$1,' REACH Bilaga 59_update'!$A$4:$F$4,0),FALSE),VLOOKUP($D753,'REACH Bilaga XIV_update'!$A$4:$H$110,MATCH(Sammanfattning!P$1,'REACH Bilaga XIV_update'!$A$4:$H$4,0),FALSE)),IFERROR(VLOOKUP($A753,' REACH Bilaga 59_update'!$D$5:$F$210,MATCH(Sammanfattning!P$1,' REACH Bilaga 59_update'!$D$4:$F$4,0),FALSE),VLOOKUP($A753,'REACH Bilaga XIV_update'!$D$4:$H$110,MATCH(Sammanfattning!P$1,'REACH Bilaga XIV_update'!$D$4:$H$4,0),FALSE))),IFERROR(VLOOKUP($C753,' REACH Bilaga 59_update'!$C$5:$F$210,MATCH(Sammanfattning!P$1,' REACH Bilaga 59_update'!$C$4:$F$4,0),FALSE),VLOOKUP($C753,'REACH Bilaga XIV_update'!$C$4:$H$110,MATCH(Sammanfattning!P$1,'REACH Bilaga XIV_update'!$C$4:$H$4,0),FALSE)))</f>
        <v>#N/A</v>
      </c>
      <c r="Q753" s="76" t="e">
        <f>IF($C753="-",IF($A753="-",IF(VLOOKUP($D753,'REACH Bilaga XIV_update'!$A$5:$I$110,9,FALSE)="",NA(),VLOOKUP($D753,'REACH Bilaga XIV_update'!$A$5:$I$110,9,FALSE)),IF(VLOOKUP($A753,'REACH Bilaga XIV_update'!$D$5:$I$110,6,FALSE)="",NA(),VLOOKUP($A753,'REACH Bilaga XIV_update'!$D$5:$I$110,6,FALSE))),IF(VLOOKUP($C753,'REACH Bilaga XIV_update'!$C$5:$I$110,7,FALSE)="",NA(),VLOOKUP($C753,'REACH Bilaga XIV_update'!$C$5:$I$110,7,FALSE)))</f>
        <v>#N/A</v>
      </c>
      <c r="R753" s="76" t="e">
        <f>IF($C753="-",IF($A753="-",IF(VLOOKUP($D753,CoRAP_update!$A$5:$O$376,15,FALSE)="",NA(),VLOOKUP($D753,CoRAP_update!$A$5:$O$376,15,FALSE)),IF(VLOOKUP($A753,CoRAP_update!$D$5:$O$376,12,FALSE)="",NA(),VLOOKUP($A753,CoRAP_update!$D$5:$O$376,12,FALSE))),IF(VLOOKUP($C753,CoRAP_update!$C$5:$O$376,13,FALSE)="",NA(),VLOOKUP($C753,CoRAP_update!$C$5:$O$376,13,FALSE)))</f>
        <v>#N/A</v>
      </c>
      <c r="S753" s="144" t="e">
        <f>IF($C753="-",IF($A753="-",VLOOKUP($D753,CoRAP_update!$A$5:$J$376,MATCH(Sammanfattning!S$1,CoRAP_update!$A$4:$J$4,0),FALSE),VLOOKUP($A753,CoRAP_update!$D$5:$J$376,MATCH(Sammanfattning!S$1,CoRAP_update!$D$4:$J$4,0),FALSE)),VLOOKUP($C753,CoRAP_update!$C$5:$J$376,MATCH(Sammanfattning!S$1,CoRAP_update!$C$4:$J$4,0),FALSE))</f>
        <v>#N/A</v>
      </c>
      <c r="T753" s="76" t="e">
        <f>IF($A753="-",VLOOKUP($D753,EDC_update!$C$2:$F$450,4,FALSE),VLOOKUP($A753,EDC_update!$B$2:$F$450,5,FALSE))</f>
        <v>#N/A</v>
      </c>
      <c r="V753" s="78">
        <f>IF(IFERROR(SEARCH("PBT",P753),99)=99,IF(IFERROR(SEARCH("suspected PBT",S753),99)=99,IF(IFERROR(SEARCH("concluded to be PBT",K753),99)=99,IF(IFERROR(SEARCH("PBT",S753),99)=99,IF(IFERROR(SEARCH("PBT cand",L753),99)=99,IF(IFERROR(SEARCH("PBT",L753),99)=99,IF(IFERROR(SEARCH("persistent, bioackumulative and toxic properties",K753),99)=99,0,Scoring!$E$3),Scoring!$E$3),Scoring!$E$7),Scoring!$E$3),Scoring!$E$5),Scoring!$E$6),Scoring!$E$3)</f>
        <v>0</v>
      </c>
      <c r="W753" s="78">
        <f>IF(IFERROR(SEARCH("vPvB",P753),99)=99,IF(IFERROR(SEARCH("suspected pbt/vPvB",S753),99)=99,IF(IFERROR(SEARCH("vPvB",S753),99)=99,IF(IFERROR(SEARCH("concluded to be a vPvB",S753),99)=99,IF(IFERROR(SEARCH("identified as vPvB",K753),99)=99,IF(IFERROR(SEARCH("concluded to be a vPvB",K753),99)=99,IF(IFERROR(SEARCH("concluded to be both pbt and vPvB",S753),99)=99,IF(IFERROR(SEARCH("concluded to be both pbt and vPvB",K753),99)=99,0,Scoring!$E$5),Scoring!$E$5),Scoring!$E$5),Scoring!$E$5),Scoring!$E$5),Scoring!$E$4),Scoring!$E$6),Scoring!$E$4)</f>
        <v>0</v>
      </c>
      <c r="X753" s="78">
        <f>IF(IFERROR(SEARCH("H410",N753),99)=99,IF(IFERROR(SEARCH("H410",O753),99)=99,IF(IFERROR(SEARCH("H410",Q753),99)=99,IF(IFERROR(SEARCH("H410",M753),99)=99,IF(IFERROR(SEARCH("H410",R753),99)=99,IF(IFERROR(SEARCH("H411",N753),99)=99,IF(IFERROR(SEARCH("H411",O753),99)=99,IF(IFERROR(SEARCH("H411",Q753),99)=99,IF(IFERROR(SEARCH("H411",M753),99)=99,IF(IFERROR(SEARCH("H411",R753),99)=99,IF(IFERROR(SEARCH("H413",N753),99)=99,IF(IFERROR(SEARCH("H413",O753),99)=99,IF(IFERROR(SEARCH("H413",Q753),99)=99,IF(IFERROR(SEARCH("H413",M753),99)=99,IF(IFERROR(SEARCH("H413",R753),99)=99,IF(IFERROR(SEARCH("H412",N753),99)=99,IF(IFERROR(SEARCH("H412",O753),99)=99,IF(IFERROR(SEARCH("H412",Q753),99)=99,IF(IFERROR(SEARCH("H412",M753),99)=99,IF(IFERROR(SEARCH("H412",R753),99)=99,0,Scoring!$E$2),Scoring!$E$2),Scoring!$E$2),Scoring!$E$2),Scoring!$E$2),Scoring!$E$2),Scoring!$E$2),Scoring!$E$2),Scoring!$E$2),Scoring!$E$2),Scoring!$E$2),Scoring!$E$2),Scoring!$E$2),Scoring!$E$2),Scoring!$E$2),Scoring!$E$2),Scoring!$E$2),Scoring!$E$2),Scoring!$E$2),Scoring!$E$2)</f>
        <v>0</v>
      </c>
      <c r="Y753" s="78">
        <f>IF(IFERROR(SEARCH("CMR",K753),99)=99,IF(IFERROR(SEARCH("Suspected CMR",S753),99)=99,IF(IFERROR(SEARCH("CMR",S753),99)=99,0,Scoring!$E$8),Scoring!$E$9),Scoring!$E$8)</f>
        <v>3</v>
      </c>
      <c r="Z753" s="78">
        <f>IF(IFERROR(SEARCH("H350",N753),99)=99,IF(IFERROR(SEARCH("H350",O753),99)=99,IF(IFERROR(SEARCH("H350",Q753),99)=99,IF(IFERROR(SEARCH("H350",M753),99)=99,IF(IFERROR(SEARCH("H350",R753),99)=99,IF(IFERROR(SEARCH("H351",N753),99)=99,IF(IFERROR(SEARCH("H351",O753),99)=99,IF(IFERROR(SEARCH("H351",Q753),99)=99,IF(IFERROR(SEARCH("H351",M753),99)=99,IF(IFERROR(SEARCH("H351",R753),99)=99,IF(IFERROR(SEARCH("carcinogenic",P753),99)=99,IF(IFERROR(SEARCH("suspected carcinogenic",S753),99)=99,0,Scoring!$E$12),Scoring!$E$11),Scoring!$E$10),Scoring!$E$10),Scoring!$E$10),Scoring!$E$10),Scoring!$E$10),Scoring!$E$10),Scoring!$E$10),Scoring!$E$10),Scoring!$E$10),Scoring!$E$10)</f>
        <v>1</v>
      </c>
      <c r="AA753" s="78">
        <f>IF(IFERROR(SEARCH("H340",N753),99)=99,IF(IFERROR(SEARCH("H340",O753),99)=99,IF(IFERROR(SEARCH("H340",Q753),99)=99,IF(IFERROR(SEARCH("H340",M753),99)=99,IF(IFERROR(SEARCH("H340",R753),99)=99,IF(IFERROR(SEARCH("H341",N753),99)=99,IF(IFERROR(SEARCH("H341",O753),99)=99,IF(IFERROR(SEARCH("H341",Q753),99)=99,IF(IFERROR(SEARCH("H341",M753),99)=99,IF(IFERROR(SEARCH("H341",R753),99)=99,IF(IFERROR(SEARCH("mutagenic",P753),99)=99,IF(IFERROR(SEARCH("suspected mutagenic",S753),99)=99,0,Scoring!$E$15),Scoring!$E$14),Scoring!$E$13),Scoring!$E$13),Scoring!$E$13),Scoring!$E$13),Scoring!$E$13),Scoring!$E$13),Scoring!$E$13),Scoring!$E$13),Scoring!$E$13),Scoring!$E$13)</f>
        <v>0</v>
      </c>
      <c r="AB753" s="78">
        <f>IF(IFERROR(SEARCH("H360",N753),99)=99,IF(IFERROR(SEARCH("H360",O753),99)=99,IF(IFERROR(SEARCH("H360",Q753),99)=99,IF(IFERROR(SEARCH("H360",M753),99)=99,IF(IFERROR(SEARCH("H360",R753),99)=99,IF(IFERROR(SEARCH("H361",N753),99)=99,IF(IFERROR(SEARCH("H361",O753),99)=99,IF(IFERROR(SEARCH("H361",Q753),99)=99,IF(IFERROR(SEARCH("H361",M753),99)=99,IF(IFERROR(SEARCH("H361",R753),99)=99,IF(IFERROR(SEARCH("reproduction",P753),99)=99,IF(IFERROR(SEARCH("suspected reprotoxic",S753),99)=99,IF(IFERROR(SEARCH("reprotoxic",S753),99)=99,IF(IFERROR(SEARCH("reprotoxic",K753),99)=99,0,Scoring!$E$18),Scoring!$E$18),Scoring!$E$19),Scoring!$E$17),Scoring!$E$16),Scoring!$E$16),Scoring!$E$16),Scoring!$E$16),Scoring!$E$16),Scoring!$E$16),Scoring!$E$16),Scoring!$E$16),Scoring!$E$16),Scoring!$E$16)</f>
        <v>0</v>
      </c>
      <c r="AC753" s="78">
        <f>IF(IFERROR(SEARCH("57f",L753),99)=99,IF(IFERROR(SEARCH("57(f)",P753),99)=99,0,Scoring!$E$20),Scoring!$E$20)</f>
        <v>0</v>
      </c>
      <c r="AD753" s="78">
        <f>IF(IFERROR(SEARCH("CAT1",T753),99)=99,IF(IFERROR(SEARCH("CAT2",T753),99)=99,IF(IFERROR(SEARCH("CAT3",T753),99)=99,IF(IFERROR(SEARCH("concluded to be endocrine",K753),99)=99,IF(IFERROR(SEARCH("categorised as endocrine",K753),99)=99,IF(IFERROR(SEARCH("endocrine disrupting",P753),99)=99,IF(IFERROR(SEARCH("endocrine disrupting",K753),99)=99,IF(IFERROR(SEARCH("suspected endocrine",S753),99)=99,IF(IFERROR(SEARCH("potential endocrine",S753),99)=99,0,Scoring!$E$25),Scoring!$E$25),Scoring!$E$24),Scoring!$E$24),Scoring!$E$24),Scoring!$E$24),Scoring!$E$23),Scoring!$E$22),Scoring!$E$21)</f>
        <v>0</v>
      </c>
      <c r="AE753" s="78">
        <f>IF(IFERROR(SEARCH("suspected sensitiser",S753),99)=99,IF(IFERROR(SEARCH("sensitiser",S753),99)=99,IF(IFERROR(SEARCH("other hazard based concern",S753),99)=99,0,Scoring!$E$28),Scoring!$E$26),Scoring!$E$27)</f>
        <v>0</v>
      </c>
      <c r="AF753" s="78">
        <f>IF(IFERROR(M753,1)=1,IF(IFERROR(N753,1)=1,IF(IFERROR(O753,1)=1,IF(IFERROR(Q753,1)=1,IF(IFERROR(R753,1)=1,IF(IFERROR(T753,1)=1,IF(IFERROR(K753,1)=1,IF(IFERROR(P753,1)=1,IF(IFERROR(S753,1)=1,Scoring!$E$29,0),0),0),0),0),0),0),0),0)</f>
        <v>0</v>
      </c>
      <c r="AG753" s="78">
        <f t="shared" si="56"/>
        <v>3</v>
      </c>
      <c r="AI753" s="93"/>
      <c r="AJ753" s="94"/>
      <c r="AK753" s="76"/>
      <c r="AL753" s="75"/>
      <c r="AN753" s="79"/>
      <c r="AO753" s="79"/>
      <c r="AP753" s="79"/>
      <c r="AQ753" s="79"/>
      <c r="AR753" s="79"/>
      <c r="AS753" s="78"/>
      <c r="AU753" s="79">
        <f>IF(IFERROR(F753,99)=99,IF(IFERROR(G753,99)=99,IF(IFERROR(H753,99)=99,IF(IFERROR(I753,99)=99,IF(IFERROR(E753,99)=99,IF(IFERROR(J753,99)=99,0,Scoring!$B$7),Scoring!$B$3),Scoring!$B$2),Scoring!$B$6),Scoring!$B$5),Scoring!$B$4)</f>
        <v>0.3</v>
      </c>
      <c r="AV753" s="78">
        <f t="shared" si="57"/>
        <v>0.89999999999999991</v>
      </c>
      <c r="AW753" s="78"/>
      <c r="AX753" s="66"/>
      <c r="AY753" s="78"/>
      <c r="AZ753" s="76"/>
      <c r="BA753" s="76"/>
      <c r="BB753" s="76"/>
    </row>
    <row r="754" spans="1:54" x14ac:dyDescent="0.25">
      <c r="A754" s="77" t="s">
        <v>6638</v>
      </c>
      <c r="B754" s="76" t="str">
        <f t="shared" si="58"/>
        <v>295-523-6</v>
      </c>
      <c r="C754" s="77" t="s">
        <v>2652</v>
      </c>
      <c r="D754" s="77" t="s">
        <v>2653</v>
      </c>
      <c r="E754" s="76" t="str">
        <f>IF(C754="-",IF(A754="-",VLOOKUP(D754,'sin-list 180320_update'!$C$2:$C$835,1,FALSE),VLOOKUP(A754,'sin-list 180320_update'!$A$2:$A$835,1,FALSE)),VLOOKUP(C754,'sin-list 180320_update'!$B$2:$B$835,1,FALSE))</f>
        <v>295-523-6</v>
      </c>
      <c r="F754" s="76" t="e">
        <f>IF($C754="-",IF($A754="-",VLOOKUP($D754,'REACH Bilaga XVII_update'!$A$5:$A$131,1,FALSE),VLOOKUP($A754,'REACH Bilaga XVII_update'!$C$5:$C$131,1,FALSE)),VLOOKUP($C754,'REACH Bilaga XVII_update'!$B$5:$B$131,1,FALSE))</f>
        <v>#N/A</v>
      </c>
      <c r="G754" s="76" t="e">
        <f>IF($C754="-",IF($A754="-",VLOOKUP($D754,' REACH Bilaga 59_update'!$A$5:$A$210,1,FALSE),VLOOKUP($A754,' REACH Bilaga 59_update'!$D$5:$D$210,1,FALSE)),VLOOKUP($C754,' REACH Bilaga 59_update'!$C$5:$C$210,1,FALSE))</f>
        <v>#N/A</v>
      </c>
      <c r="H754" s="76" t="e">
        <f>IF($C754="-",IF($A754="-",VLOOKUP($D754,'REACH Bilaga XIV_update'!$A$5:$A$110,1,FALSE),VLOOKUP($A754,'REACH Bilaga XIV_update'!$D$5:$D$110,1,FALSE)),VLOOKUP($C754,'REACH Bilaga XIV_update'!$C$5:$C$110,1,FALSE))</f>
        <v>#N/A</v>
      </c>
      <c r="I754" s="76" t="e">
        <f>IF($C754="-",IF($A754="-",VLOOKUP($D754,CoRAP_update!$A$5:$A$376,1,FALSE),VLOOKUP($A754,CoRAP_update!$D$5:$D$376,1,FALSE)),VLOOKUP($C754,CoRAP_update!$C$5:$C$376,1,FALSE))</f>
        <v>#N/A</v>
      </c>
      <c r="J754" s="76" t="e">
        <f>IF($C754="-",IF($A754="-",VLOOKUP($D754,EDC_update!$C$2:$C$450,1,FALSE),VLOOKUP($A754,EDC_update!$B$2:$B$450,1,FALSE)),VLOOKUP($C754,EDC_update!$L$2:$L$450,1,FALSE))</f>
        <v>#N/A</v>
      </c>
      <c r="K754" s="76" t="str">
        <f>IF($C754="-",IF($A754="-",IF(VLOOKUP($D754,'sin-list 180320_update'!$C$2:$S$835,3,FALSE)="",NA(),VLOOKUP($D754,'sin-list 180320_update'!$C$2:$S$835,3,FALSE)),IF(VLOOKUP($A754,'sin-list 180320_update'!$A$2:$S$835,5,FALSE)="",NA(),VLOOKUP($A754,'sin-list 180320_update'!$A$2:$S$835,5,FALSE))),IF(VLOOKUP($C754,'sin-list 180320_update'!$B$2:$S$835,4,FALSE)="",NA(),VLOOKUP($C754,'sin-list 180320_update'!$B$2:$S$835,4,FALSE)))</f>
        <v>Classified CMR according to Annex VI of Regulation 1272/2008. (Might not apply when contaminants are below below legal thresholds and/or full refining history is known)</v>
      </c>
      <c r="L754" s="76" t="str">
        <f>IF($C754="-",IF($A754="-",VLOOKUP($D754,'sin-list 180320_update'!$C$2:$S$835,6,FALSE),VLOOKUP($A754,'sin-list 180320_update'!$A$2:$S$835,8,FALSE)),VLOOKUP($C754,'sin-list 180320_update'!$B$2:$S$835,7,FALSE))</f>
        <v>Carc. 1B</v>
      </c>
      <c r="M754" s="76" t="str">
        <f>IF($C754="-",IF($A754="-",IF(VLOOKUP($D754,'sin-list 180320_update'!$C$2:$S$835,8,FALSE)="",NA(),VLOOKUP($D754,'sin-list 180320_update'!$C$2:$S$835,8,FALSE)),IF(VLOOKUP($A754,'sin-list 180320_update'!$A$2:$S$835,10,FALSE)="",NA(),VLOOKUP($A754,'sin-list 180320_update'!$A$2:$S$835,10,FALSE))),IF(VLOOKUP($C754,'sin-list 180320_update'!$B$2:$S$835,9,FALSE)="",NA(),VLOOKUP($C754,'sin-list 180320_update'!$B$2:$S$835,9,FALSE)))</f>
        <v>H350</v>
      </c>
      <c r="N754" s="76" t="e">
        <f>IF($C754="-",IF($A754="-",IF(VLOOKUP($D754,'REACH Bilaga XVII_update'!$A$5:$E$131,4,FALSE)="",NA(),VLOOKUP($D754,'REACH Bilaga XVII_update'!$A$5:$E$131,4,FALSE)),IF(VLOOKUP($A754,'REACH Bilaga XVII_update'!$C$5:$D$131,2,FALSE)="",NA(),VLOOKUP($A754,'REACH Bilaga XVII_update'!$C$5:$D$131,2,FALSE))),IF(VLOOKUP($C754,'REACH Bilaga XVII_update'!$B$5:$D$131,3,FALSE)="",NA(),VLOOKUP($C754,'REACH Bilaga XVII_update'!$B$5:$D$131,3,FALSE)))</f>
        <v>#N/A</v>
      </c>
      <c r="O754" s="76" t="e">
        <f>IF($C754="-",IF($A754="-",IF(VLOOKUP($D754,' REACH Bilaga 59_update'!$A$5:$E$210,5,FALSE)="",NA(),VLOOKUP($D754,' REACH Bilaga 59_update'!$A$5:$E$210,5,FALSE)),IF(VLOOKUP($A754,' REACH Bilaga 59_update'!$D$5:$E$210,2,FALSE)="",NA(),VLOOKUP($A754,' REACH Bilaga 59_update'!$D$5:$E$210,2,FALSE))),IF(VLOOKUP($C754,' REACH Bilaga 59_update'!$C$5:$E$210,3,FALSE)="",NA(),VLOOKUP($C754,' REACH Bilaga 59_update'!$C$5:$E$210,3,FALSE)))</f>
        <v>#N/A</v>
      </c>
      <c r="P754" s="76" t="e">
        <f>IF(C754="-",IF(A754="-",IFERROR(VLOOKUP($D754,' REACH Bilaga 59_update'!$A$5:$F$210,MATCH(Sammanfattning!P$1,' REACH Bilaga 59_update'!$A$4:$F$4,0),FALSE),VLOOKUP($D754,'REACH Bilaga XIV_update'!$A$4:$H$110,MATCH(Sammanfattning!P$1,'REACH Bilaga XIV_update'!$A$4:$H$4,0),FALSE)),IFERROR(VLOOKUP($A754,' REACH Bilaga 59_update'!$D$5:$F$210,MATCH(Sammanfattning!P$1,' REACH Bilaga 59_update'!$D$4:$F$4,0),FALSE),VLOOKUP($A754,'REACH Bilaga XIV_update'!$D$4:$H$110,MATCH(Sammanfattning!P$1,'REACH Bilaga XIV_update'!$D$4:$H$4,0),FALSE))),IFERROR(VLOOKUP($C754,' REACH Bilaga 59_update'!$C$5:$F$210,MATCH(Sammanfattning!P$1,' REACH Bilaga 59_update'!$C$4:$F$4,0),FALSE),VLOOKUP($C754,'REACH Bilaga XIV_update'!$C$4:$H$110,MATCH(Sammanfattning!P$1,'REACH Bilaga XIV_update'!$C$4:$H$4,0),FALSE)))</f>
        <v>#N/A</v>
      </c>
      <c r="Q754" s="76" t="e">
        <f>IF($C754="-",IF($A754="-",IF(VLOOKUP($D754,'REACH Bilaga XIV_update'!$A$5:$I$110,9,FALSE)="",NA(),VLOOKUP($D754,'REACH Bilaga XIV_update'!$A$5:$I$110,9,FALSE)),IF(VLOOKUP($A754,'REACH Bilaga XIV_update'!$D$5:$I$110,6,FALSE)="",NA(),VLOOKUP($A754,'REACH Bilaga XIV_update'!$D$5:$I$110,6,FALSE))),IF(VLOOKUP($C754,'REACH Bilaga XIV_update'!$C$5:$I$110,7,FALSE)="",NA(),VLOOKUP($C754,'REACH Bilaga XIV_update'!$C$5:$I$110,7,FALSE)))</f>
        <v>#N/A</v>
      </c>
      <c r="R754" s="76" t="e">
        <f>IF($C754="-",IF($A754="-",IF(VLOOKUP($D754,CoRAP_update!$A$5:$O$376,15,FALSE)="",NA(),VLOOKUP($D754,CoRAP_update!$A$5:$O$376,15,FALSE)),IF(VLOOKUP($A754,CoRAP_update!$D$5:$O$376,12,FALSE)="",NA(),VLOOKUP($A754,CoRAP_update!$D$5:$O$376,12,FALSE))),IF(VLOOKUP($C754,CoRAP_update!$C$5:$O$376,13,FALSE)="",NA(),VLOOKUP($C754,CoRAP_update!$C$5:$O$376,13,FALSE)))</f>
        <v>#N/A</v>
      </c>
      <c r="S754" s="144" t="e">
        <f>IF($C754="-",IF($A754="-",VLOOKUP($D754,CoRAP_update!$A$5:$J$376,MATCH(Sammanfattning!S$1,CoRAP_update!$A$4:$J$4,0),FALSE),VLOOKUP($A754,CoRAP_update!$D$5:$J$376,MATCH(Sammanfattning!S$1,CoRAP_update!$D$4:$J$4,0),FALSE)),VLOOKUP($C754,CoRAP_update!$C$5:$J$376,MATCH(Sammanfattning!S$1,CoRAP_update!$C$4:$J$4,0),FALSE))</f>
        <v>#N/A</v>
      </c>
      <c r="T754" s="76" t="e">
        <f>IF($A754="-",VLOOKUP($D754,EDC_update!$C$2:$F$450,4,FALSE),VLOOKUP($A754,EDC_update!$B$2:$F$450,5,FALSE))</f>
        <v>#N/A</v>
      </c>
      <c r="V754" s="78">
        <f>IF(IFERROR(SEARCH("PBT",P754),99)=99,IF(IFERROR(SEARCH("suspected PBT",S754),99)=99,IF(IFERROR(SEARCH("concluded to be PBT",K754),99)=99,IF(IFERROR(SEARCH("PBT",S754),99)=99,IF(IFERROR(SEARCH("PBT cand",L754),99)=99,IF(IFERROR(SEARCH("PBT",L754),99)=99,IF(IFERROR(SEARCH("persistent, bioackumulative and toxic properties",K754),99)=99,0,Scoring!$E$3),Scoring!$E$3),Scoring!$E$7),Scoring!$E$3),Scoring!$E$5),Scoring!$E$6),Scoring!$E$3)</f>
        <v>0</v>
      </c>
      <c r="W754" s="78">
        <f>IF(IFERROR(SEARCH("vPvB",P754),99)=99,IF(IFERROR(SEARCH("suspected pbt/vPvB",S754),99)=99,IF(IFERROR(SEARCH("vPvB",S754),99)=99,IF(IFERROR(SEARCH("concluded to be a vPvB",S754),99)=99,IF(IFERROR(SEARCH("identified as vPvB",K754),99)=99,IF(IFERROR(SEARCH("concluded to be a vPvB",K754),99)=99,IF(IFERROR(SEARCH("concluded to be both pbt and vPvB",S754),99)=99,IF(IFERROR(SEARCH("concluded to be both pbt and vPvB",K754),99)=99,0,Scoring!$E$5),Scoring!$E$5),Scoring!$E$5),Scoring!$E$5),Scoring!$E$5),Scoring!$E$4),Scoring!$E$6),Scoring!$E$4)</f>
        <v>0</v>
      </c>
      <c r="X754" s="78">
        <f>IF(IFERROR(SEARCH("H410",N754),99)=99,IF(IFERROR(SEARCH("H410",O754),99)=99,IF(IFERROR(SEARCH("H410",Q754),99)=99,IF(IFERROR(SEARCH("H410",M754),99)=99,IF(IFERROR(SEARCH("H410",R754),99)=99,IF(IFERROR(SEARCH("H411",N754),99)=99,IF(IFERROR(SEARCH("H411",O754),99)=99,IF(IFERROR(SEARCH("H411",Q754),99)=99,IF(IFERROR(SEARCH("H411",M754),99)=99,IF(IFERROR(SEARCH("H411",R754),99)=99,IF(IFERROR(SEARCH("H413",N754),99)=99,IF(IFERROR(SEARCH("H413",O754),99)=99,IF(IFERROR(SEARCH("H413",Q754),99)=99,IF(IFERROR(SEARCH("H413",M754),99)=99,IF(IFERROR(SEARCH("H413",R754),99)=99,IF(IFERROR(SEARCH("H412",N754),99)=99,IF(IFERROR(SEARCH("H412",O754),99)=99,IF(IFERROR(SEARCH("H412",Q754),99)=99,IF(IFERROR(SEARCH("H412",M754),99)=99,IF(IFERROR(SEARCH("H412",R754),99)=99,0,Scoring!$E$2),Scoring!$E$2),Scoring!$E$2),Scoring!$E$2),Scoring!$E$2),Scoring!$E$2),Scoring!$E$2),Scoring!$E$2),Scoring!$E$2),Scoring!$E$2),Scoring!$E$2),Scoring!$E$2),Scoring!$E$2),Scoring!$E$2),Scoring!$E$2),Scoring!$E$2),Scoring!$E$2),Scoring!$E$2),Scoring!$E$2),Scoring!$E$2)</f>
        <v>0</v>
      </c>
      <c r="Y754" s="78">
        <f>IF(IFERROR(SEARCH("CMR",K754),99)=99,IF(IFERROR(SEARCH("Suspected CMR",S754),99)=99,IF(IFERROR(SEARCH("CMR",S754),99)=99,0,Scoring!$E$8),Scoring!$E$9),Scoring!$E$8)</f>
        <v>3</v>
      </c>
      <c r="Z754" s="78">
        <f>IF(IFERROR(SEARCH("H350",N754),99)=99,IF(IFERROR(SEARCH("H350",O754),99)=99,IF(IFERROR(SEARCH("H350",Q754),99)=99,IF(IFERROR(SEARCH("H350",M754),99)=99,IF(IFERROR(SEARCH("H350",R754),99)=99,IF(IFERROR(SEARCH("H351",N754),99)=99,IF(IFERROR(SEARCH("H351",O754),99)=99,IF(IFERROR(SEARCH("H351",Q754),99)=99,IF(IFERROR(SEARCH("H351",M754),99)=99,IF(IFERROR(SEARCH("H351",R754),99)=99,IF(IFERROR(SEARCH("carcinogenic",P754),99)=99,IF(IFERROR(SEARCH("suspected carcinogenic",S754),99)=99,0,Scoring!$E$12),Scoring!$E$11),Scoring!$E$10),Scoring!$E$10),Scoring!$E$10),Scoring!$E$10),Scoring!$E$10),Scoring!$E$10),Scoring!$E$10),Scoring!$E$10),Scoring!$E$10),Scoring!$E$10)</f>
        <v>1</v>
      </c>
      <c r="AA754" s="78">
        <f>IF(IFERROR(SEARCH("H340",N754),99)=99,IF(IFERROR(SEARCH("H340",O754),99)=99,IF(IFERROR(SEARCH("H340",Q754),99)=99,IF(IFERROR(SEARCH("H340",M754),99)=99,IF(IFERROR(SEARCH("H340",R754),99)=99,IF(IFERROR(SEARCH("H341",N754),99)=99,IF(IFERROR(SEARCH("H341",O754),99)=99,IF(IFERROR(SEARCH("H341",Q754),99)=99,IF(IFERROR(SEARCH("H341",M754),99)=99,IF(IFERROR(SEARCH("H341",R754),99)=99,IF(IFERROR(SEARCH("mutagenic",P754),99)=99,IF(IFERROR(SEARCH("suspected mutagenic",S754),99)=99,0,Scoring!$E$15),Scoring!$E$14),Scoring!$E$13),Scoring!$E$13),Scoring!$E$13),Scoring!$E$13),Scoring!$E$13),Scoring!$E$13),Scoring!$E$13),Scoring!$E$13),Scoring!$E$13),Scoring!$E$13)</f>
        <v>0</v>
      </c>
      <c r="AB754" s="78">
        <f>IF(IFERROR(SEARCH("H360",N754),99)=99,IF(IFERROR(SEARCH("H360",O754),99)=99,IF(IFERROR(SEARCH("H360",Q754),99)=99,IF(IFERROR(SEARCH("H360",M754),99)=99,IF(IFERROR(SEARCH("H360",R754),99)=99,IF(IFERROR(SEARCH("H361",N754),99)=99,IF(IFERROR(SEARCH("H361",O754),99)=99,IF(IFERROR(SEARCH("H361",Q754),99)=99,IF(IFERROR(SEARCH("H361",M754),99)=99,IF(IFERROR(SEARCH("H361",R754),99)=99,IF(IFERROR(SEARCH("reproduction",P754),99)=99,IF(IFERROR(SEARCH("suspected reprotoxic",S754),99)=99,IF(IFERROR(SEARCH("reprotoxic",S754),99)=99,IF(IFERROR(SEARCH("reprotoxic",K754),99)=99,0,Scoring!$E$18),Scoring!$E$18),Scoring!$E$19),Scoring!$E$17),Scoring!$E$16),Scoring!$E$16),Scoring!$E$16),Scoring!$E$16),Scoring!$E$16),Scoring!$E$16),Scoring!$E$16),Scoring!$E$16),Scoring!$E$16),Scoring!$E$16)</f>
        <v>0</v>
      </c>
      <c r="AC754" s="78">
        <f>IF(IFERROR(SEARCH("57f",L754),99)=99,IF(IFERROR(SEARCH("57(f)",P754),99)=99,0,Scoring!$E$20),Scoring!$E$20)</f>
        <v>0</v>
      </c>
      <c r="AD754" s="78">
        <f>IF(IFERROR(SEARCH("CAT1",T754),99)=99,IF(IFERROR(SEARCH("CAT2",T754),99)=99,IF(IFERROR(SEARCH("CAT3",T754),99)=99,IF(IFERROR(SEARCH("concluded to be endocrine",K754),99)=99,IF(IFERROR(SEARCH("categorised as endocrine",K754),99)=99,IF(IFERROR(SEARCH("endocrine disrupting",P754),99)=99,IF(IFERROR(SEARCH("endocrine disrupting",K754),99)=99,IF(IFERROR(SEARCH("suspected endocrine",S754),99)=99,IF(IFERROR(SEARCH("potential endocrine",S754),99)=99,0,Scoring!$E$25),Scoring!$E$25),Scoring!$E$24),Scoring!$E$24),Scoring!$E$24),Scoring!$E$24),Scoring!$E$23),Scoring!$E$22),Scoring!$E$21)</f>
        <v>0</v>
      </c>
      <c r="AE754" s="78">
        <f>IF(IFERROR(SEARCH("suspected sensitiser",S754),99)=99,IF(IFERROR(SEARCH("sensitiser",S754),99)=99,IF(IFERROR(SEARCH("other hazard based concern",S754),99)=99,0,Scoring!$E$28),Scoring!$E$26),Scoring!$E$27)</f>
        <v>0</v>
      </c>
      <c r="AF754" s="78">
        <f>IF(IFERROR(M754,1)=1,IF(IFERROR(N754,1)=1,IF(IFERROR(O754,1)=1,IF(IFERROR(Q754,1)=1,IF(IFERROR(R754,1)=1,IF(IFERROR(T754,1)=1,IF(IFERROR(K754,1)=1,IF(IFERROR(P754,1)=1,IF(IFERROR(S754,1)=1,Scoring!$E$29,0),0),0),0),0),0),0),0),0)</f>
        <v>0</v>
      </c>
      <c r="AG754" s="78">
        <f t="shared" si="56"/>
        <v>3</v>
      </c>
      <c r="AI754" s="93"/>
      <c r="AJ754" s="94"/>
      <c r="AK754" s="76"/>
      <c r="AL754" s="75"/>
      <c r="AN754" s="79"/>
      <c r="AO754" s="79"/>
      <c r="AP754" s="79"/>
      <c r="AQ754" s="79"/>
      <c r="AR754" s="79"/>
      <c r="AS754" s="78"/>
      <c r="AU754" s="79">
        <f>IF(IFERROR(F754,99)=99,IF(IFERROR(G754,99)=99,IF(IFERROR(H754,99)=99,IF(IFERROR(I754,99)=99,IF(IFERROR(E754,99)=99,IF(IFERROR(J754,99)=99,0,Scoring!$B$7),Scoring!$B$3),Scoring!$B$2),Scoring!$B$6),Scoring!$B$5),Scoring!$B$4)</f>
        <v>0.3</v>
      </c>
      <c r="AV754" s="78">
        <f t="shared" si="57"/>
        <v>0.89999999999999991</v>
      </c>
      <c r="AW754" s="78"/>
      <c r="AX754" s="66"/>
      <c r="AY754" s="78"/>
      <c r="AZ754" s="76"/>
      <c r="BA754" s="76"/>
      <c r="BB754" s="76"/>
    </row>
    <row r="755" spans="1:54" x14ac:dyDescent="0.25">
      <c r="A755" s="77" t="s">
        <v>6639</v>
      </c>
      <c r="B755" s="76" t="str">
        <f t="shared" si="58"/>
        <v>295-551-9</v>
      </c>
      <c r="C755" s="77" t="s">
        <v>2654</v>
      </c>
      <c r="D755" s="77" t="s">
        <v>2655</v>
      </c>
      <c r="E755" s="76" t="str">
        <f>IF(C755="-",IF(A755="-",VLOOKUP(D755,'sin-list 180320_update'!$C$2:$C$835,1,FALSE),VLOOKUP(A755,'sin-list 180320_update'!$A$2:$A$835,1,FALSE)),VLOOKUP(C755,'sin-list 180320_update'!$B$2:$B$835,1,FALSE))</f>
        <v>295-551-9</v>
      </c>
      <c r="F755" s="76" t="e">
        <f>IF($C755="-",IF($A755="-",VLOOKUP($D755,'REACH Bilaga XVII_update'!$A$5:$A$131,1,FALSE),VLOOKUP($A755,'REACH Bilaga XVII_update'!$C$5:$C$131,1,FALSE)),VLOOKUP($C755,'REACH Bilaga XVII_update'!$B$5:$B$131,1,FALSE))</f>
        <v>#N/A</v>
      </c>
      <c r="G755" s="76" t="e">
        <f>IF($C755="-",IF($A755="-",VLOOKUP($D755,' REACH Bilaga 59_update'!$A$5:$A$210,1,FALSE),VLOOKUP($A755,' REACH Bilaga 59_update'!$D$5:$D$210,1,FALSE)),VLOOKUP($C755,' REACH Bilaga 59_update'!$C$5:$C$210,1,FALSE))</f>
        <v>#N/A</v>
      </c>
      <c r="H755" s="76" t="e">
        <f>IF($C755="-",IF($A755="-",VLOOKUP($D755,'REACH Bilaga XIV_update'!$A$5:$A$110,1,FALSE),VLOOKUP($A755,'REACH Bilaga XIV_update'!$D$5:$D$110,1,FALSE)),VLOOKUP($C755,'REACH Bilaga XIV_update'!$C$5:$C$110,1,FALSE))</f>
        <v>#N/A</v>
      </c>
      <c r="I755" s="76" t="e">
        <f>IF($C755="-",IF($A755="-",VLOOKUP($D755,CoRAP_update!$A$5:$A$376,1,FALSE),VLOOKUP($A755,CoRAP_update!$D$5:$D$376,1,FALSE)),VLOOKUP($C755,CoRAP_update!$C$5:$C$376,1,FALSE))</f>
        <v>#N/A</v>
      </c>
      <c r="J755" s="76" t="e">
        <f>IF($C755="-",IF($A755="-",VLOOKUP($D755,EDC_update!$C$2:$C$450,1,FALSE),VLOOKUP($A755,EDC_update!$B$2:$B$450,1,FALSE)),VLOOKUP($C755,EDC_update!$L$2:$L$450,1,FALSE))</f>
        <v>#N/A</v>
      </c>
      <c r="K755" s="76" t="str">
        <f>IF($C755="-",IF($A755="-",IF(VLOOKUP($D755,'sin-list 180320_update'!$C$2:$S$835,3,FALSE)="",NA(),VLOOKUP($D755,'sin-list 180320_update'!$C$2:$S$835,3,FALSE)),IF(VLOOKUP($A755,'sin-list 180320_update'!$A$2:$S$835,5,FALSE)="",NA(),VLOOKUP($A755,'sin-list 180320_update'!$A$2:$S$835,5,FALSE))),IF(VLOOKUP($C755,'sin-list 180320_update'!$B$2:$S$835,4,FALSE)="",NA(),VLOOKUP($C755,'sin-list 180320_update'!$B$2:$S$835,4,FALSE)))</f>
        <v>Classified CMR according to Annex VI of Regulation 1272/2008. (Might not apply when contaminants are below below legal thresholds and/or full refining history is known)</v>
      </c>
      <c r="L755" s="76" t="str">
        <f>IF($C755="-",IF($A755="-",VLOOKUP($D755,'sin-list 180320_update'!$C$2:$S$835,6,FALSE),VLOOKUP($A755,'sin-list 180320_update'!$A$2:$S$835,8,FALSE)),VLOOKUP($C755,'sin-list 180320_update'!$B$2:$S$835,7,FALSE))</f>
        <v>Carc. 1B
Muta. 1B</v>
      </c>
      <c r="M755" s="76" t="str">
        <f>IF($C755="-",IF($A755="-",IF(VLOOKUP($D755,'sin-list 180320_update'!$C$2:$S$835,8,FALSE)="",NA(),VLOOKUP($D755,'sin-list 180320_update'!$C$2:$S$835,8,FALSE)),IF(VLOOKUP($A755,'sin-list 180320_update'!$A$2:$S$835,10,FALSE)="",NA(),VLOOKUP($A755,'sin-list 180320_update'!$A$2:$S$835,10,FALSE))),IF(VLOOKUP($C755,'sin-list 180320_update'!$B$2:$S$835,9,FALSE)="",NA(),VLOOKUP($C755,'sin-list 180320_update'!$B$2:$S$835,9,FALSE)))</f>
        <v>H350
H340</v>
      </c>
      <c r="N755" s="76" t="e">
        <f>IF($C755="-",IF($A755="-",IF(VLOOKUP($D755,'REACH Bilaga XVII_update'!$A$5:$E$131,4,FALSE)="",NA(),VLOOKUP($D755,'REACH Bilaga XVII_update'!$A$5:$E$131,4,FALSE)),IF(VLOOKUP($A755,'REACH Bilaga XVII_update'!$C$5:$D$131,2,FALSE)="",NA(),VLOOKUP($A755,'REACH Bilaga XVII_update'!$C$5:$D$131,2,FALSE))),IF(VLOOKUP($C755,'REACH Bilaga XVII_update'!$B$5:$D$131,3,FALSE)="",NA(),VLOOKUP($C755,'REACH Bilaga XVII_update'!$B$5:$D$131,3,FALSE)))</f>
        <v>#N/A</v>
      </c>
      <c r="O755" s="76" t="e">
        <f>IF($C755="-",IF($A755="-",IF(VLOOKUP($D755,' REACH Bilaga 59_update'!$A$5:$E$210,5,FALSE)="",NA(),VLOOKUP($D755,' REACH Bilaga 59_update'!$A$5:$E$210,5,FALSE)),IF(VLOOKUP($A755,' REACH Bilaga 59_update'!$D$5:$E$210,2,FALSE)="",NA(),VLOOKUP($A755,' REACH Bilaga 59_update'!$D$5:$E$210,2,FALSE))),IF(VLOOKUP($C755,' REACH Bilaga 59_update'!$C$5:$E$210,3,FALSE)="",NA(),VLOOKUP($C755,' REACH Bilaga 59_update'!$C$5:$E$210,3,FALSE)))</f>
        <v>#N/A</v>
      </c>
      <c r="P755" s="76" t="e">
        <f>IF(C755="-",IF(A755="-",IFERROR(VLOOKUP($D755,' REACH Bilaga 59_update'!$A$5:$F$210,MATCH(Sammanfattning!P$1,' REACH Bilaga 59_update'!$A$4:$F$4,0),FALSE),VLOOKUP($D755,'REACH Bilaga XIV_update'!$A$4:$H$110,MATCH(Sammanfattning!P$1,'REACH Bilaga XIV_update'!$A$4:$H$4,0),FALSE)),IFERROR(VLOOKUP($A755,' REACH Bilaga 59_update'!$D$5:$F$210,MATCH(Sammanfattning!P$1,' REACH Bilaga 59_update'!$D$4:$F$4,0),FALSE),VLOOKUP($A755,'REACH Bilaga XIV_update'!$D$4:$H$110,MATCH(Sammanfattning!P$1,'REACH Bilaga XIV_update'!$D$4:$H$4,0),FALSE))),IFERROR(VLOOKUP($C755,' REACH Bilaga 59_update'!$C$5:$F$210,MATCH(Sammanfattning!P$1,' REACH Bilaga 59_update'!$C$4:$F$4,0),FALSE),VLOOKUP($C755,'REACH Bilaga XIV_update'!$C$4:$H$110,MATCH(Sammanfattning!P$1,'REACH Bilaga XIV_update'!$C$4:$H$4,0),FALSE)))</f>
        <v>#N/A</v>
      </c>
      <c r="Q755" s="76" t="e">
        <f>IF($C755="-",IF($A755="-",IF(VLOOKUP($D755,'REACH Bilaga XIV_update'!$A$5:$I$110,9,FALSE)="",NA(),VLOOKUP($D755,'REACH Bilaga XIV_update'!$A$5:$I$110,9,FALSE)),IF(VLOOKUP($A755,'REACH Bilaga XIV_update'!$D$5:$I$110,6,FALSE)="",NA(),VLOOKUP($A755,'REACH Bilaga XIV_update'!$D$5:$I$110,6,FALSE))),IF(VLOOKUP($C755,'REACH Bilaga XIV_update'!$C$5:$I$110,7,FALSE)="",NA(),VLOOKUP($C755,'REACH Bilaga XIV_update'!$C$5:$I$110,7,FALSE)))</f>
        <v>#N/A</v>
      </c>
      <c r="R755" s="76" t="e">
        <f>IF($C755="-",IF($A755="-",IF(VLOOKUP($D755,CoRAP_update!$A$5:$O$376,15,FALSE)="",NA(),VLOOKUP($D755,CoRAP_update!$A$5:$O$376,15,FALSE)),IF(VLOOKUP($A755,CoRAP_update!$D$5:$O$376,12,FALSE)="",NA(),VLOOKUP($A755,CoRAP_update!$D$5:$O$376,12,FALSE))),IF(VLOOKUP($C755,CoRAP_update!$C$5:$O$376,13,FALSE)="",NA(),VLOOKUP($C755,CoRAP_update!$C$5:$O$376,13,FALSE)))</f>
        <v>#N/A</v>
      </c>
      <c r="S755" s="144" t="e">
        <f>IF($C755="-",IF($A755="-",VLOOKUP($D755,CoRAP_update!$A$5:$J$376,MATCH(Sammanfattning!S$1,CoRAP_update!$A$4:$J$4,0),FALSE),VLOOKUP($A755,CoRAP_update!$D$5:$J$376,MATCH(Sammanfattning!S$1,CoRAP_update!$D$4:$J$4,0),FALSE)),VLOOKUP($C755,CoRAP_update!$C$5:$J$376,MATCH(Sammanfattning!S$1,CoRAP_update!$C$4:$J$4,0),FALSE))</f>
        <v>#N/A</v>
      </c>
      <c r="T755" s="76" t="e">
        <f>IF($A755="-",VLOOKUP($D755,EDC_update!$C$2:$F$450,4,FALSE),VLOOKUP($A755,EDC_update!$B$2:$F$450,5,FALSE))</f>
        <v>#N/A</v>
      </c>
      <c r="V755" s="78">
        <f>IF(IFERROR(SEARCH("PBT",P755),99)=99,IF(IFERROR(SEARCH("suspected PBT",S755),99)=99,IF(IFERROR(SEARCH("concluded to be PBT",K755),99)=99,IF(IFERROR(SEARCH("PBT",S755),99)=99,IF(IFERROR(SEARCH("PBT cand",L755),99)=99,IF(IFERROR(SEARCH("PBT",L755),99)=99,IF(IFERROR(SEARCH("persistent, bioackumulative and toxic properties",K755),99)=99,0,Scoring!$E$3),Scoring!$E$3),Scoring!$E$7),Scoring!$E$3),Scoring!$E$5),Scoring!$E$6),Scoring!$E$3)</f>
        <v>0</v>
      </c>
      <c r="W755" s="78">
        <f>IF(IFERROR(SEARCH("vPvB",P755),99)=99,IF(IFERROR(SEARCH("suspected pbt/vPvB",S755),99)=99,IF(IFERROR(SEARCH("vPvB",S755),99)=99,IF(IFERROR(SEARCH("concluded to be a vPvB",S755),99)=99,IF(IFERROR(SEARCH("identified as vPvB",K755),99)=99,IF(IFERROR(SEARCH("concluded to be a vPvB",K755),99)=99,IF(IFERROR(SEARCH("concluded to be both pbt and vPvB",S755),99)=99,IF(IFERROR(SEARCH("concluded to be both pbt and vPvB",K755),99)=99,0,Scoring!$E$5),Scoring!$E$5),Scoring!$E$5),Scoring!$E$5),Scoring!$E$5),Scoring!$E$4),Scoring!$E$6),Scoring!$E$4)</f>
        <v>0</v>
      </c>
      <c r="X755" s="78">
        <f>IF(IFERROR(SEARCH("H410",N755),99)=99,IF(IFERROR(SEARCH("H410",O755),99)=99,IF(IFERROR(SEARCH("H410",Q755),99)=99,IF(IFERROR(SEARCH("H410",M755),99)=99,IF(IFERROR(SEARCH("H410",R755),99)=99,IF(IFERROR(SEARCH("H411",N755),99)=99,IF(IFERROR(SEARCH("H411",O755),99)=99,IF(IFERROR(SEARCH("H411",Q755),99)=99,IF(IFERROR(SEARCH("H411",M755),99)=99,IF(IFERROR(SEARCH("H411",R755),99)=99,IF(IFERROR(SEARCH("H413",N755),99)=99,IF(IFERROR(SEARCH("H413",O755),99)=99,IF(IFERROR(SEARCH("H413",Q755),99)=99,IF(IFERROR(SEARCH("H413",M755),99)=99,IF(IFERROR(SEARCH("H413",R755),99)=99,IF(IFERROR(SEARCH("H412",N755),99)=99,IF(IFERROR(SEARCH("H412",O755),99)=99,IF(IFERROR(SEARCH("H412",Q755),99)=99,IF(IFERROR(SEARCH("H412",M755),99)=99,IF(IFERROR(SEARCH("H412",R755),99)=99,0,Scoring!$E$2),Scoring!$E$2),Scoring!$E$2),Scoring!$E$2),Scoring!$E$2),Scoring!$E$2),Scoring!$E$2),Scoring!$E$2),Scoring!$E$2),Scoring!$E$2),Scoring!$E$2),Scoring!$E$2),Scoring!$E$2),Scoring!$E$2),Scoring!$E$2),Scoring!$E$2),Scoring!$E$2),Scoring!$E$2),Scoring!$E$2),Scoring!$E$2)</f>
        <v>0</v>
      </c>
      <c r="Y755" s="78">
        <f>IF(IFERROR(SEARCH("CMR",K755),99)=99,IF(IFERROR(SEARCH("Suspected CMR",S755),99)=99,IF(IFERROR(SEARCH("CMR",S755),99)=99,0,Scoring!$E$8),Scoring!$E$9),Scoring!$E$8)</f>
        <v>3</v>
      </c>
      <c r="Z755" s="78">
        <f>IF(IFERROR(SEARCH("H350",N755),99)=99,IF(IFERROR(SEARCH("H350",O755),99)=99,IF(IFERROR(SEARCH("H350",Q755),99)=99,IF(IFERROR(SEARCH("H350",M755),99)=99,IF(IFERROR(SEARCH("H350",R755),99)=99,IF(IFERROR(SEARCH("H351",N755),99)=99,IF(IFERROR(SEARCH("H351",O755),99)=99,IF(IFERROR(SEARCH("H351",Q755),99)=99,IF(IFERROR(SEARCH("H351",M755),99)=99,IF(IFERROR(SEARCH("H351",R755),99)=99,IF(IFERROR(SEARCH("carcinogenic",P755),99)=99,IF(IFERROR(SEARCH("suspected carcinogenic",S755),99)=99,0,Scoring!$E$12),Scoring!$E$11),Scoring!$E$10),Scoring!$E$10),Scoring!$E$10),Scoring!$E$10),Scoring!$E$10),Scoring!$E$10),Scoring!$E$10),Scoring!$E$10),Scoring!$E$10),Scoring!$E$10)</f>
        <v>1</v>
      </c>
      <c r="AA755" s="78">
        <f>IF(IFERROR(SEARCH("H340",N755),99)=99,IF(IFERROR(SEARCH("H340",O755),99)=99,IF(IFERROR(SEARCH("H340",Q755),99)=99,IF(IFERROR(SEARCH("H340",M755),99)=99,IF(IFERROR(SEARCH("H340",R755),99)=99,IF(IFERROR(SEARCH("H341",N755),99)=99,IF(IFERROR(SEARCH("H341",O755),99)=99,IF(IFERROR(SEARCH("H341",Q755),99)=99,IF(IFERROR(SEARCH("H341",M755),99)=99,IF(IFERROR(SEARCH("H341",R755),99)=99,IF(IFERROR(SEARCH("mutagenic",P755),99)=99,IF(IFERROR(SEARCH("suspected mutagenic",S755),99)=99,0,Scoring!$E$15),Scoring!$E$14),Scoring!$E$13),Scoring!$E$13),Scoring!$E$13),Scoring!$E$13),Scoring!$E$13),Scoring!$E$13),Scoring!$E$13),Scoring!$E$13),Scoring!$E$13),Scoring!$E$13)</f>
        <v>1</v>
      </c>
      <c r="AB755" s="78">
        <f>IF(IFERROR(SEARCH("H360",N755),99)=99,IF(IFERROR(SEARCH("H360",O755),99)=99,IF(IFERROR(SEARCH("H360",Q755),99)=99,IF(IFERROR(SEARCH("H360",M755),99)=99,IF(IFERROR(SEARCH("H360",R755),99)=99,IF(IFERROR(SEARCH("H361",N755),99)=99,IF(IFERROR(SEARCH("H361",O755),99)=99,IF(IFERROR(SEARCH("H361",Q755),99)=99,IF(IFERROR(SEARCH("H361",M755),99)=99,IF(IFERROR(SEARCH("H361",R755),99)=99,IF(IFERROR(SEARCH("reproduction",P755),99)=99,IF(IFERROR(SEARCH("suspected reprotoxic",S755),99)=99,IF(IFERROR(SEARCH("reprotoxic",S755),99)=99,IF(IFERROR(SEARCH("reprotoxic",K755),99)=99,0,Scoring!$E$18),Scoring!$E$18),Scoring!$E$19),Scoring!$E$17),Scoring!$E$16),Scoring!$E$16),Scoring!$E$16),Scoring!$E$16),Scoring!$E$16),Scoring!$E$16),Scoring!$E$16),Scoring!$E$16),Scoring!$E$16),Scoring!$E$16)</f>
        <v>0</v>
      </c>
      <c r="AC755" s="78">
        <f>IF(IFERROR(SEARCH("57f",L755),99)=99,IF(IFERROR(SEARCH("57(f)",P755),99)=99,0,Scoring!$E$20),Scoring!$E$20)</f>
        <v>0</v>
      </c>
      <c r="AD755" s="78">
        <f>IF(IFERROR(SEARCH("CAT1",T755),99)=99,IF(IFERROR(SEARCH("CAT2",T755),99)=99,IF(IFERROR(SEARCH("CAT3",T755),99)=99,IF(IFERROR(SEARCH("concluded to be endocrine",K755),99)=99,IF(IFERROR(SEARCH("categorised as endocrine",K755),99)=99,IF(IFERROR(SEARCH("endocrine disrupting",P755),99)=99,IF(IFERROR(SEARCH("endocrine disrupting",K755),99)=99,IF(IFERROR(SEARCH("suspected endocrine",S755),99)=99,IF(IFERROR(SEARCH("potential endocrine",S755),99)=99,0,Scoring!$E$25),Scoring!$E$25),Scoring!$E$24),Scoring!$E$24),Scoring!$E$24),Scoring!$E$24),Scoring!$E$23),Scoring!$E$22),Scoring!$E$21)</f>
        <v>0</v>
      </c>
      <c r="AE755" s="78">
        <f>IF(IFERROR(SEARCH("suspected sensitiser",S755),99)=99,IF(IFERROR(SEARCH("sensitiser",S755),99)=99,IF(IFERROR(SEARCH("other hazard based concern",S755),99)=99,0,Scoring!$E$28),Scoring!$E$26),Scoring!$E$27)</f>
        <v>0</v>
      </c>
      <c r="AF755" s="78">
        <f>IF(IFERROR(M755,1)=1,IF(IFERROR(N755,1)=1,IF(IFERROR(O755,1)=1,IF(IFERROR(Q755,1)=1,IF(IFERROR(R755,1)=1,IF(IFERROR(T755,1)=1,IF(IFERROR(K755,1)=1,IF(IFERROR(P755,1)=1,IF(IFERROR(S755,1)=1,Scoring!$E$29,0),0),0),0),0),0),0),0),0)</f>
        <v>0</v>
      </c>
      <c r="AG755" s="78">
        <f t="shared" si="56"/>
        <v>3</v>
      </c>
      <c r="AI755" s="93"/>
      <c r="AJ755" s="94"/>
      <c r="AK755" s="76"/>
      <c r="AL755" s="75"/>
      <c r="AN755" s="79"/>
      <c r="AO755" s="79"/>
      <c r="AP755" s="79"/>
      <c r="AQ755" s="79"/>
      <c r="AR755" s="79"/>
      <c r="AS755" s="78"/>
      <c r="AU755" s="79">
        <f>IF(IFERROR(F755,99)=99,IF(IFERROR(G755,99)=99,IF(IFERROR(H755,99)=99,IF(IFERROR(I755,99)=99,IF(IFERROR(E755,99)=99,IF(IFERROR(J755,99)=99,0,Scoring!$B$7),Scoring!$B$3),Scoring!$B$2),Scoring!$B$6),Scoring!$B$5),Scoring!$B$4)</f>
        <v>0.3</v>
      </c>
      <c r="AV755" s="78">
        <f t="shared" si="57"/>
        <v>0.89999999999999991</v>
      </c>
      <c r="AW755" s="78"/>
      <c r="AX755" s="66"/>
      <c r="AY755" s="78"/>
      <c r="AZ755" s="76"/>
      <c r="BA755" s="76"/>
      <c r="BB755" s="76"/>
    </row>
    <row r="756" spans="1:54" x14ac:dyDescent="0.25">
      <c r="A756" s="77" t="s">
        <v>7676</v>
      </c>
      <c r="B756" s="76" t="str">
        <f t="shared" si="58"/>
        <v>296-903-4</v>
      </c>
      <c r="C756" s="77" t="s">
        <v>2671</v>
      </c>
      <c r="D756" s="77" t="s">
        <v>2672</v>
      </c>
      <c r="E756" s="76" t="str">
        <f>IF(C756="-",IF(A756="-",VLOOKUP(D756,'sin-list 180320_update'!$C$2:$C$835,1,FALSE),VLOOKUP(A756,'sin-list 180320_update'!$A$2:$A$835,1,FALSE)),VLOOKUP(C756,'sin-list 180320_update'!$B$2:$B$835,1,FALSE))</f>
        <v>296-903-4</v>
      </c>
      <c r="F756" s="76" t="e">
        <f>IF($C756="-",IF($A756="-",VLOOKUP($D756,'REACH Bilaga XVII_update'!$A$5:$A$131,1,FALSE),VLOOKUP($A756,'REACH Bilaga XVII_update'!$C$5:$C$131,1,FALSE)),VLOOKUP($C756,'REACH Bilaga XVII_update'!$B$5:$B$131,1,FALSE))</f>
        <v>#N/A</v>
      </c>
      <c r="G756" s="76" t="e">
        <f>IF($C756="-",IF($A756="-",VLOOKUP($D756,' REACH Bilaga 59_update'!$A$5:$A$210,1,FALSE),VLOOKUP($A756,' REACH Bilaga 59_update'!$D$5:$D$210,1,FALSE)),VLOOKUP($C756,' REACH Bilaga 59_update'!$C$5:$C$210,1,FALSE))</f>
        <v>#N/A</v>
      </c>
      <c r="H756" s="76" t="e">
        <f>IF($C756="-",IF($A756="-",VLOOKUP($D756,'REACH Bilaga XIV_update'!$A$5:$A$110,1,FALSE),VLOOKUP($A756,'REACH Bilaga XIV_update'!$D$5:$D$110,1,FALSE)),VLOOKUP($C756,'REACH Bilaga XIV_update'!$C$5:$C$110,1,FALSE))</f>
        <v>#N/A</v>
      </c>
      <c r="I756" s="76" t="e">
        <f>IF($C756="-",IF($A756="-",VLOOKUP($D756,CoRAP_update!$A$5:$A$376,1,FALSE),VLOOKUP($A756,CoRAP_update!$D$5:$D$376,1,FALSE)),VLOOKUP($C756,CoRAP_update!$C$5:$C$376,1,FALSE))</f>
        <v>#N/A</v>
      </c>
      <c r="J756" s="76" t="e">
        <f>IF($C756="-",IF($A756="-",VLOOKUP($D756,EDC_update!$C$2:$C$450,1,FALSE),VLOOKUP($A756,EDC_update!$B$2:$B$450,1,FALSE)),VLOOKUP($C756,EDC_update!$L$2:$L$450,1,FALSE))</f>
        <v>#N/A</v>
      </c>
      <c r="K756" s="76" t="str">
        <f>IF($C756="-",IF($A756="-",IF(VLOOKUP($D756,'sin-list 180320_update'!$C$2:$S$835,3,FALSE)="",NA(),VLOOKUP($D756,'sin-list 180320_update'!$C$2:$S$835,3,FALSE)),IF(VLOOKUP($A756,'sin-list 180320_update'!$A$2:$S$835,5,FALSE)="",NA(),VLOOKUP($A756,'sin-list 180320_update'!$A$2:$S$835,5,FALSE))),IF(VLOOKUP($C756,'sin-list 180320_update'!$B$2:$S$835,4,FALSE)="",NA(),VLOOKUP($C756,'sin-list 180320_update'!$B$2:$S$835,4,FALSE)))</f>
        <v>Classified CMR according to Annex VI of Regulation 1272/2008. (Might not apply when contaminants are below below legal thresholds and/or full refining history is known)</v>
      </c>
      <c r="L756" s="76" t="str">
        <f>IF($C756="-",IF($A756="-",VLOOKUP($D756,'sin-list 180320_update'!$C$2:$S$835,6,FALSE),VLOOKUP($A756,'sin-list 180320_update'!$A$2:$S$835,8,FALSE)),VLOOKUP($C756,'sin-list 180320_update'!$B$2:$S$835,7,FALSE))</f>
        <v>Carc. 1B
Muta. 1B
Asp. Tox. 1</v>
      </c>
      <c r="M756" s="76" t="str">
        <f>IF($C756="-",IF($A756="-",IF(VLOOKUP($D756,'sin-list 180320_update'!$C$2:$S$835,8,FALSE)="",NA(),VLOOKUP($D756,'sin-list 180320_update'!$C$2:$S$835,8,FALSE)),IF(VLOOKUP($A756,'sin-list 180320_update'!$A$2:$S$835,10,FALSE)="",NA(),VLOOKUP($A756,'sin-list 180320_update'!$A$2:$S$835,10,FALSE))),IF(VLOOKUP($C756,'sin-list 180320_update'!$B$2:$S$835,9,FALSE)="",NA(),VLOOKUP($C756,'sin-list 180320_update'!$B$2:$S$835,9,FALSE)))</f>
        <v>H350
H340
H304</v>
      </c>
      <c r="N756" s="76" t="e">
        <f>IF($C756="-",IF($A756="-",IF(VLOOKUP($D756,'REACH Bilaga XVII_update'!$A$5:$E$131,4,FALSE)="",NA(),VLOOKUP($D756,'REACH Bilaga XVII_update'!$A$5:$E$131,4,FALSE)),IF(VLOOKUP($A756,'REACH Bilaga XVII_update'!$C$5:$D$131,2,FALSE)="",NA(),VLOOKUP($A756,'REACH Bilaga XVII_update'!$C$5:$D$131,2,FALSE))),IF(VLOOKUP($C756,'REACH Bilaga XVII_update'!$B$5:$D$131,3,FALSE)="",NA(),VLOOKUP($C756,'REACH Bilaga XVII_update'!$B$5:$D$131,3,FALSE)))</f>
        <v>#N/A</v>
      </c>
      <c r="O756" s="76" t="e">
        <f>IF($C756="-",IF($A756="-",IF(VLOOKUP($D756,' REACH Bilaga 59_update'!$A$5:$E$210,5,FALSE)="",NA(),VLOOKUP($D756,' REACH Bilaga 59_update'!$A$5:$E$210,5,FALSE)),IF(VLOOKUP($A756,' REACH Bilaga 59_update'!$D$5:$E$210,2,FALSE)="",NA(),VLOOKUP($A756,' REACH Bilaga 59_update'!$D$5:$E$210,2,FALSE))),IF(VLOOKUP($C756,' REACH Bilaga 59_update'!$C$5:$E$210,3,FALSE)="",NA(),VLOOKUP($C756,' REACH Bilaga 59_update'!$C$5:$E$210,3,FALSE)))</f>
        <v>#N/A</v>
      </c>
      <c r="P756" s="76" t="e">
        <f>IF(C756="-",IF(A756="-",IFERROR(VLOOKUP($D756,' REACH Bilaga 59_update'!$A$5:$F$210,MATCH(Sammanfattning!P$1,' REACH Bilaga 59_update'!$A$4:$F$4,0),FALSE),VLOOKUP($D756,'REACH Bilaga XIV_update'!$A$4:$H$110,MATCH(Sammanfattning!P$1,'REACH Bilaga XIV_update'!$A$4:$H$4,0),FALSE)),IFERROR(VLOOKUP($A756,' REACH Bilaga 59_update'!$D$5:$F$210,MATCH(Sammanfattning!P$1,' REACH Bilaga 59_update'!$D$4:$F$4,0),FALSE),VLOOKUP($A756,'REACH Bilaga XIV_update'!$D$4:$H$110,MATCH(Sammanfattning!P$1,'REACH Bilaga XIV_update'!$D$4:$H$4,0),FALSE))),IFERROR(VLOOKUP($C756,' REACH Bilaga 59_update'!$C$5:$F$210,MATCH(Sammanfattning!P$1,' REACH Bilaga 59_update'!$C$4:$F$4,0),FALSE),VLOOKUP($C756,'REACH Bilaga XIV_update'!$C$4:$H$110,MATCH(Sammanfattning!P$1,'REACH Bilaga XIV_update'!$C$4:$H$4,0),FALSE)))</f>
        <v>#N/A</v>
      </c>
      <c r="Q756" s="76" t="e">
        <f>IF($C756="-",IF($A756="-",IF(VLOOKUP($D756,'REACH Bilaga XIV_update'!$A$5:$I$110,9,FALSE)="",NA(),VLOOKUP($D756,'REACH Bilaga XIV_update'!$A$5:$I$110,9,FALSE)),IF(VLOOKUP($A756,'REACH Bilaga XIV_update'!$D$5:$I$110,6,FALSE)="",NA(),VLOOKUP($A756,'REACH Bilaga XIV_update'!$D$5:$I$110,6,FALSE))),IF(VLOOKUP($C756,'REACH Bilaga XIV_update'!$C$5:$I$110,7,FALSE)="",NA(),VLOOKUP($C756,'REACH Bilaga XIV_update'!$C$5:$I$110,7,FALSE)))</f>
        <v>#N/A</v>
      </c>
      <c r="R756" s="76" t="e">
        <f>IF($C756="-",IF($A756="-",IF(VLOOKUP($D756,CoRAP_update!$A$5:$O$376,15,FALSE)="",NA(),VLOOKUP($D756,CoRAP_update!$A$5:$O$376,15,FALSE)),IF(VLOOKUP($A756,CoRAP_update!$D$5:$O$376,12,FALSE)="",NA(),VLOOKUP($A756,CoRAP_update!$D$5:$O$376,12,FALSE))),IF(VLOOKUP($C756,CoRAP_update!$C$5:$O$376,13,FALSE)="",NA(),VLOOKUP($C756,CoRAP_update!$C$5:$O$376,13,FALSE)))</f>
        <v>#N/A</v>
      </c>
      <c r="S756" s="144" t="e">
        <f>IF($C756="-",IF($A756="-",VLOOKUP($D756,CoRAP_update!$A$5:$J$376,MATCH(Sammanfattning!S$1,CoRAP_update!$A$4:$J$4,0),FALSE),VLOOKUP($A756,CoRAP_update!$D$5:$J$376,MATCH(Sammanfattning!S$1,CoRAP_update!$D$4:$J$4,0),FALSE)),VLOOKUP($C756,CoRAP_update!$C$5:$J$376,MATCH(Sammanfattning!S$1,CoRAP_update!$C$4:$J$4,0),FALSE))</f>
        <v>#N/A</v>
      </c>
      <c r="T756" s="76" t="e">
        <f>IF($A756="-",VLOOKUP($D756,EDC_update!$C$2:$F$450,4,FALSE),VLOOKUP($A756,EDC_update!$B$2:$F$450,5,FALSE))</f>
        <v>#N/A</v>
      </c>
      <c r="V756" s="78">
        <f>IF(IFERROR(SEARCH("PBT",P756),99)=99,IF(IFERROR(SEARCH("suspected PBT",S756),99)=99,IF(IFERROR(SEARCH("concluded to be PBT",K756),99)=99,IF(IFERROR(SEARCH("PBT",S756),99)=99,IF(IFERROR(SEARCH("PBT cand",L756),99)=99,IF(IFERROR(SEARCH("PBT",L756),99)=99,IF(IFERROR(SEARCH("persistent, bioackumulative and toxic properties",K756),99)=99,0,Scoring!$E$3),Scoring!$E$3),Scoring!$E$7),Scoring!$E$3),Scoring!$E$5),Scoring!$E$6),Scoring!$E$3)</f>
        <v>0</v>
      </c>
      <c r="W756" s="78">
        <f>IF(IFERROR(SEARCH("vPvB",P756),99)=99,IF(IFERROR(SEARCH("suspected pbt/vPvB",S756),99)=99,IF(IFERROR(SEARCH("vPvB",S756),99)=99,IF(IFERROR(SEARCH("concluded to be a vPvB",S756),99)=99,IF(IFERROR(SEARCH("identified as vPvB",K756),99)=99,IF(IFERROR(SEARCH("concluded to be a vPvB",K756),99)=99,IF(IFERROR(SEARCH("concluded to be both pbt and vPvB",S756),99)=99,IF(IFERROR(SEARCH("concluded to be both pbt and vPvB",K756),99)=99,0,Scoring!$E$5),Scoring!$E$5),Scoring!$E$5),Scoring!$E$5),Scoring!$E$5),Scoring!$E$4),Scoring!$E$6),Scoring!$E$4)</f>
        <v>0</v>
      </c>
      <c r="X756" s="78">
        <f>IF(IFERROR(SEARCH("H410",N756),99)=99,IF(IFERROR(SEARCH("H410",O756),99)=99,IF(IFERROR(SEARCH("H410",Q756),99)=99,IF(IFERROR(SEARCH("H410",M756),99)=99,IF(IFERROR(SEARCH("H410",R756),99)=99,IF(IFERROR(SEARCH("H411",N756),99)=99,IF(IFERROR(SEARCH("H411",O756),99)=99,IF(IFERROR(SEARCH("H411",Q756),99)=99,IF(IFERROR(SEARCH("H411",M756),99)=99,IF(IFERROR(SEARCH("H411",R756),99)=99,IF(IFERROR(SEARCH("H413",N756),99)=99,IF(IFERROR(SEARCH("H413",O756),99)=99,IF(IFERROR(SEARCH("H413",Q756),99)=99,IF(IFERROR(SEARCH("H413",M756),99)=99,IF(IFERROR(SEARCH("H413",R756),99)=99,IF(IFERROR(SEARCH("H412",N756),99)=99,IF(IFERROR(SEARCH("H412",O756),99)=99,IF(IFERROR(SEARCH("H412",Q756),99)=99,IF(IFERROR(SEARCH("H412",M756),99)=99,IF(IFERROR(SEARCH("H412",R756),99)=99,0,Scoring!$E$2),Scoring!$E$2),Scoring!$E$2),Scoring!$E$2),Scoring!$E$2),Scoring!$E$2),Scoring!$E$2),Scoring!$E$2),Scoring!$E$2),Scoring!$E$2),Scoring!$E$2),Scoring!$E$2),Scoring!$E$2),Scoring!$E$2),Scoring!$E$2),Scoring!$E$2),Scoring!$E$2),Scoring!$E$2),Scoring!$E$2),Scoring!$E$2)</f>
        <v>0</v>
      </c>
      <c r="Y756" s="78">
        <f>IF(IFERROR(SEARCH("CMR",K756),99)=99,IF(IFERROR(SEARCH("Suspected CMR",S756),99)=99,IF(IFERROR(SEARCH("CMR",S756),99)=99,0,Scoring!$E$8),Scoring!$E$9),Scoring!$E$8)</f>
        <v>3</v>
      </c>
      <c r="Z756" s="78">
        <f>IF(IFERROR(SEARCH("H350",N756),99)=99,IF(IFERROR(SEARCH("H350",O756),99)=99,IF(IFERROR(SEARCH("H350",Q756),99)=99,IF(IFERROR(SEARCH("H350",M756),99)=99,IF(IFERROR(SEARCH("H350",R756),99)=99,IF(IFERROR(SEARCH("H351",N756),99)=99,IF(IFERROR(SEARCH("H351",O756),99)=99,IF(IFERROR(SEARCH("H351",Q756),99)=99,IF(IFERROR(SEARCH("H351",M756),99)=99,IF(IFERROR(SEARCH("H351",R756),99)=99,IF(IFERROR(SEARCH("carcinogenic",P756),99)=99,IF(IFERROR(SEARCH("suspected carcinogenic",S756),99)=99,0,Scoring!$E$12),Scoring!$E$11),Scoring!$E$10),Scoring!$E$10),Scoring!$E$10),Scoring!$E$10),Scoring!$E$10),Scoring!$E$10),Scoring!$E$10),Scoring!$E$10),Scoring!$E$10),Scoring!$E$10)</f>
        <v>1</v>
      </c>
      <c r="AA756" s="78">
        <f>IF(IFERROR(SEARCH("H340",N756),99)=99,IF(IFERROR(SEARCH("H340",O756),99)=99,IF(IFERROR(SEARCH("H340",Q756),99)=99,IF(IFERROR(SEARCH("H340",M756),99)=99,IF(IFERROR(SEARCH("H340",R756),99)=99,IF(IFERROR(SEARCH("H341",N756),99)=99,IF(IFERROR(SEARCH("H341",O756),99)=99,IF(IFERROR(SEARCH("H341",Q756),99)=99,IF(IFERROR(SEARCH("H341",M756),99)=99,IF(IFERROR(SEARCH("H341",R756),99)=99,IF(IFERROR(SEARCH("mutagenic",P756),99)=99,IF(IFERROR(SEARCH("suspected mutagenic",S756),99)=99,0,Scoring!$E$15),Scoring!$E$14),Scoring!$E$13),Scoring!$E$13),Scoring!$E$13),Scoring!$E$13),Scoring!$E$13),Scoring!$E$13),Scoring!$E$13),Scoring!$E$13),Scoring!$E$13),Scoring!$E$13)</f>
        <v>1</v>
      </c>
      <c r="AB756" s="78">
        <f>IF(IFERROR(SEARCH("H360",N756),99)=99,IF(IFERROR(SEARCH("H360",O756),99)=99,IF(IFERROR(SEARCH("H360",Q756),99)=99,IF(IFERROR(SEARCH("H360",M756),99)=99,IF(IFERROR(SEARCH("H360",R756),99)=99,IF(IFERROR(SEARCH("H361",N756),99)=99,IF(IFERROR(SEARCH("H361",O756),99)=99,IF(IFERROR(SEARCH("H361",Q756),99)=99,IF(IFERROR(SEARCH("H361",M756),99)=99,IF(IFERROR(SEARCH("H361",R756),99)=99,IF(IFERROR(SEARCH("reproduction",P756),99)=99,IF(IFERROR(SEARCH("suspected reprotoxic",S756),99)=99,IF(IFERROR(SEARCH("reprotoxic",S756),99)=99,IF(IFERROR(SEARCH("reprotoxic",K756),99)=99,0,Scoring!$E$18),Scoring!$E$18),Scoring!$E$19),Scoring!$E$17),Scoring!$E$16),Scoring!$E$16),Scoring!$E$16),Scoring!$E$16),Scoring!$E$16),Scoring!$E$16),Scoring!$E$16),Scoring!$E$16),Scoring!$E$16),Scoring!$E$16)</f>
        <v>0</v>
      </c>
      <c r="AC756" s="78">
        <f>IF(IFERROR(SEARCH("57f",L756),99)=99,IF(IFERROR(SEARCH("57(f)",P756),99)=99,0,Scoring!$E$20),Scoring!$E$20)</f>
        <v>0</v>
      </c>
      <c r="AD756" s="78">
        <f>IF(IFERROR(SEARCH("CAT1",T756),99)=99,IF(IFERROR(SEARCH("CAT2",T756),99)=99,IF(IFERROR(SEARCH("CAT3",T756),99)=99,IF(IFERROR(SEARCH("concluded to be endocrine",K756),99)=99,IF(IFERROR(SEARCH("categorised as endocrine",K756),99)=99,IF(IFERROR(SEARCH("endocrine disrupting",P756),99)=99,IF(IFERROR(SEARCH("endocrine disrupting",K756),99)=99,IF(IFERROR(SEARCH("suspected endocrine",S756),99)=99,IF(IFERROR(SEARCH("potential endocrine",S756),99)=99,0,Scoring!$E$25),Scoring!$E$25),Scoring!$E$24),Scoring!$E$24),Scoring!$E$24),Scoring!$E$24),Scoring!$E$23),Scoring!$E$22),Scoring!$E$21)</f>
        <v>0</v>
      </c>
      <c r="AE756" s="78">
        <f>IF(IFERROR(SEARCH("suspected sensitiser",S756),99)=99,IF(IFERROR(SEARCH("sensitiser",S756),99)=99,IF(IFERROR(SEARCH("other hazard based concern",S756),99)=99,0,Scoring!$E$28),Scoring!$E$26),Scoring!$E$27)</f>
        <v>0</v>
      </c>
      <c r="AF756" s="78">
        <f>IF(IFERROR(M756,1)=1,IF(IFERROR(N756,1)=1,IF(IFERROR(O756,1)=1,IF(IFERROR(Q756,1)=1,IF(IFERROR(R756,1)=1,IF(IFERROR(T756,1)=1,IF(IFERROR(K756,1)=1,IF(IFERROR(P756,1)=1,IF(IFERROR(S756,1)=1,Scoring!$E$29,0),0),0),0),0),0),0),0),0)</f>
        <v>0</v>
      </c>
      <c r="AG756" s="78">
        <f t="shared" si="56"/>
        <v>3</v>
      </c>
      <c r="AI756" s="93"/>
      <c r="AJ756" s="94"/>
      <c r="AK756" s="76"/>
      <c r="AL756" s="75"/>
      <c r="AN756" s="79"/>
      <c r="AO756" s="79"/>
      <c r="AP756" s="79"/>
      <c r="AQ756" s="79"/>
      <c r="AR756" s="79"/>
      <c r="AS756" s="78"/>
      <c r="AU756" s="79">
        <f>IF(IFERROR(F756,99)=99,IF(IFERROR(G756,99)=99,IF(IFERROR(H756,99)=99,IF(IFERROR(I756,99)=99,IF(IFERROR(E756,99)=99,IF(IFERROR(J756,99)=99,0,Scoring!$B$7),Scoring!$B$3),Scoring!$B$2),Scoring!$B$6),Scoring!$B$5),Scoring!$B$4)</f>
        <v>0.3</v>
      </c>
      <c r="AV756" s="78">
        <f t="shared" si="57"/>
        <v>0.89999999999999991</v>
      </c>
      <c r="AW756" s="78"/>
      <c r="AX756" s="66"/>
      <c r="AY756" s="78"/>
      <c r="AZ756" s="76"/>
      <c r="BA756" s="76"/>
      <c r="BB756" s="76"/>
    </row>
    <row r="757" spans="1:54" x14ac:dyDescent="0.25">
      <c r="A757" s="77" t="s">
        <v>7677</v>
      </c>
      <c r="B757" s="76" t="str">
        <f t="shared" si="58"/>
        <v>297-401-8</v>
      </c>
      <c r="C757" s="77" t="s">
        <v>2673</v>
      </c>
      <c r="D757" s="77" t="s">
        <v>2674</v>
      </c>
      <c r="E757" s="76" t="str">
        <f>IF(C757="-",IF(A757="-",VLOOKUP(D757,'sin-list 180320_update'!$C$2:$C$835,1,FALSE),VLOOKUP(A757,'sin-list 180320_update'!$A$2:$A$835,1,FALSE)),VLOOKUP(C757,'sin-list 180320_update'!$B$2:$B$835,1,FALSE))</f>
        <v>297-401-8</v>
      </c>
      <c r="F757" s="76" t="e">
        <f>IF($C757="-",IF($A757="-",VLOOKUP($D757,'REACH Bilaga XVII_update'!$A$5:$A$131,1,FALSE),VLOOKUP($A757,'REACH Bilaga XVII_update'!$C$5:$C$131,1,FALSE)),VLOOKUP($C757,'REACH Bilaga XVII_update'!$B$5:$B$131,1,FALSE))</f>
        <v>#N/A</v>
      </c>
      <c r="G757" s="76" t="e">
        <f>IF($C757="-",IF($A757="-",VLOOKUP($D757,' REACH Bilaga 59_update'!$A$5:$A$210,1,FALSE),VLOOKUP($A757,' REACH Bilaga 59_update'!$D$5:$D$210,1,FALSE)),VLOOKUP($C757,' REACH Bilaga 59_update'!$C$5:$C$210,1,FALSE))</f>
        <v>#N/A</v>
      </c>
      <c r="H757" s="76" t="e">
        <f>IF($C757="-",IF($A757="-",VLOOKUP($D757,'REACH Bilaga XIV_update'!$A$5:$A$110,1,FALSE),VLOOKUP($A757,'REACH Bilaga XIV_update'!$D$5:$D$110,1,FALSE)),VLOOKUP($C757,'REACH Bilaga XIV_update'!$C$5:$C$110,1,FALSE))</f>
        <v>#N/A</v>
      </c>
      <c r="I757" s="76" t="e">
        <f>IF($C757="-",IF($A757="-",VLOOKUP($D757,CoRAP_update!$A$5:$A$376,1,FALSE),VLOOKUP($A757,CoRAP_update!$D$5:$D$376,1,FALSE)),VLOOKUP($C757,CoRAP_update!$C$5:$C$376,1,FALSE))</f>
        <v>#N/A</v>
      </c>
      <c r="J757" s="76" t="e">
        <f>IF($C757="-",IF($A757="-",VLOOKUP($D757,EDC_update!$C$2:$C$450,1,FALSE),VLOOKUP($A757,EDC_update!$B$2:$B$450,1,FALSE)),VLOOKUP($C757,EDC_update!$L$2:$L$450,1,FALSE))</f>
        <v>#N/A</v>
      </c>
      <c r="K757" s="76" t="str">
        <f>IF($C757="-",IF($A757="-",IF(VLOOKUP($D757,'sin-list 180320_update'!$C$2:$S$835,3,FALSE)="",NA(),VLOOKUP($D757,'sin-list 180320_update'!$C$2:$S$835,3,FALSE)),IF(VLOOKUP($A757,'sin-list 180320_update'!$A$2:$S$835,5,FALSE)="",NA(),VLOOKUP($A757,'sin-list 180320_update'!$A$2:$S$835,5,FALSE))),IF(VLOOKUP($C757,'sin-list 180320_update'!$B$2:$S$835,4,FALSE)="",NA(),VLOOKUP($C757,'sin-list 180320_update'!$B$2:$S$835,4,FALSE)))</f>
        <v>Classified CMR according to Annex VI of Regulation 1272/2008. (Might not apply when contaminants are below below legal thresholds and/or full refining history is known)</v>
      </c>
      <c r="L757" s="76" t="str">
        <f>IF($C757="-",IF($A757="-",VLOOKUP($D757,'sin-list 180320_update'!$C$2:$S$835,6,FALSE),VLOOKUP($A757,'sin-list 180320_update'!$A$2:$S$835,8,FALSE)),VLOOKUP($C757,'sin-list 180320_update'!$B$2:$S$835,7,FALSE))</f>
        <v>Carc. 1B
Muta. 1B
Asp. Tox. 1</v>
      </c>
      <c r="M757" s="76" t="str">
        <f>IF($C757="-",IF($A757="-",IF(VLOOKUP($D757,'sin-list 180320_update'!$C$2:$S$835,8,FALSE)="",NA(),VLOOKUP($D757,'sin-list 180320_update'!$C$2:$S$835,8,FALSE)),IF(VLOOKUP($A757,'sin-list 180320_update'!$A$2:$S$835,10,FALSE)="",NA(),VLOOKUP($A757,'sin-list 180320_update'!$A$2:$S$835,10,FALSE))),IF(VLOOKUP($C757,'sin-list 180320_update'!$B$2:$S$835,9,FALSE)="",NA(),VLOOKUP($C757,'sin-list 180320_update'!$B$2:$S$835,9,FALSE)))</f>
        <v>H350
H340
H304</v>
      </c>
      <c r="N757" s="76" t="e">
        <f>IF($C757="-",IF($A757="-",IF(VLOOKUP($D757,'REACH Bilaga XVII_update'!$A$5:$E$131,4,FALSE)="",NA(),VLOOKUP($D757,'REACH Bilaga XVII_update'!$A$5:$E$131,4,FALSE)),IF(VLOOKUP($A757,'REACH Bilaga XVII_update'!$C$5:$D$131,2,FALSE)="",NA(),VLOOKUP($A757,'REACH Bilaga XVII_update'!$C$5:$D$131,2,FALSE))),IF(VLOOKUP($C757,'REACH Bilaga XVII_update'!$B$5:$D$131,3,FALSE)="",NA(),VLOOKUP($C757,'REACH Bilaga XVII_update'!$B$5:$D$131,3,FALSE)))</f>
        <v>#N/A</v>
      </c>
      <c r="O757" s="76" t="e">
        <f>IF($C757="-",IF($A757="-",IF(VLOOKUP($D757,' REACH Bilaga 59_update'!$A$5:$E$210,5,FALSE)="",NA(),VLOOKUP($D757,' REACH Bilaga 59_update'!$A$5:$E$210,5,FALSE)),IF(VLOOKUP($A757,' REACH Bilaga 59_update'!$D$5:$E$210,2,FALSE)="",NA(),VLOOKUP($A757,' REACH Bilaga 59_update'!$D$5:$E$210,2,FALSE))),IF(VLOOKUP($C757,' REACH Bilaga 59_update'!$C$5:$E$210,3,FALSE)="",NA(),VLOOKUP($C757,' REACH Bilaga 59_update'!$C$5:$E$210,3,FALSE)))</f>
        <v>#N/A</v>
      </c>
      <c r="P757" s="76" t="e">
        <f>IF(C757="-",IF(A757="-",IFERROR(VLOOKUP($D757,' REACH Bilaga 59_update'!$A$5:$F$210,MATCH(Sammanfattning!P$1,' REACH Bilaga 59_update'!$A$4:$F$4,0),FALSE),VLOOKUP($D757,'REACH Bilaga XIV_update'!$A$4:$H$110,MATCH(Sammanfattning!P$1,'REACH Bilaga XIV_update'!$A$4:$H$4,0),FALSE)),IFERROR(VLOOKUP($A757,' REACH Bilaga 59_update'!$D$5:$F$210,MATCH(Sammanfattning!P$1,' REACH Bilaga 59_update'!$D$4:$F$4,0),FALSE),VLOOKUP($A757,'REACH Bilaga XIV_update'!$D$4:$H$110,MATCH(Sammanfattning!P$1,'REACH Bilaga XIV_update'!$D$4:$H$4,0),FALSE))),IFERROR(VLOOKUP($C757,' REACH Bilaga 59_update'!$C$5:$F$210,MATCH(Sammanfattning!P$1,' REACH Bilaga 59_update'!$C$4:$F$4,0),FALSE),VLOOKUP($C757,'REACH Bilaga XIV_update'!$C$4:$H$110,MATCH(Sammanfattning!P$1,'REACH Bilaga XIV_update'!$C$4:$H$4,0),FALSE)))</f>
        <v>#N/A</v>
      </c>
      <c r="Q757" s="76" t="e">
        <f>IF($C757="-",IF($A757="-",IF(VLOOKUP($D757,'REACH Bilaga XIV_update'!$A$5:$I$110,9,FALSE)="",NA(),VLOOKUP($D757,'REACH Bilaga XIV_update'!$A$5:$I$110,9,FALSE)),IF(VLOOKUP($A757,'REACH Bilaga XIV_update'!$D$5:$I$110,6,FALSE)="",NA(),VLOOKUP($A757,'REACH Bilaga XIV_update'!$D$5:$I$110,6,FALSE))),IF(VLOOKUP($C757,'REACH Bilaga XIV_update'!$C$5:$I$110,7,FALSE)="",NA(),VLOOKUP($C757,'REACH Bilaga XIV_update'!$C$5:$I$110,7,FALSE)))</f>
        <v>#N/A</v>
      </c>
      <c r="R757" s="76" t="e">
        <f>IF($C757="-",IF($A757="-",IF(VLOOKUP($D757,CoRAP_update!$A$5:$O$376,15,FALSE)="",NA(),VLOOKUP($D757,CoRAP_update!$A$5:$O$376,15,FALSE)),IF(VLOOKUP($A757,CoRAP_update!$D$5:$O$376,12,FALSE)="",NA(),VLOOKUP($A757,CoRAP_update!$D$5:$O$376,12,FALSE))),IF(VLOOKUP($C757,CoRAP_update!$C$5:$O$376,13,FALSE)="",NA(),VLOOKUP($C757,CoRAP_update!$C$5:$O$376,13,FALSE)))</f>
        <v>#N/A</v>
      </c>
      <c r="S757" s="144" t="e">
        <f>IF($C757="-",IF($A757="-",VLOOKUP($D757,CoRAP_update!$A$5:$J$376,MATCH(Sammanfattning!S$1,CoRAP_update!$A$4:$J$4,0),FALSE),VLOOKUP($A757,CoRAP_update!$D$5:$J$376,MATCH(Sammanfattning!S$1,CoRAP_update!$D$4:$J$4,0),FALSE)),VLOOKUP($C757,CoRAP_update!$C$5:$J$376,MATCH(Sammanfattning!S$1,CoRAP_update!$C$4:$J$4,0),FALSE))</f>
        <v>#N/A</v>
      </c>
      <c r="T757" s="76" t="e">
        <f>IF($A757="-",VLOOKUP($D757,EDC_update!$C$2:$F$450,4,FALSE),VLOOKUP($A757,EDC_update!$B$2:$F$450,5,FALSE))</f>
        <v>#N/A</v>
      </c>
      <c r="V757" s="78">
        <f>IF(IFERROR(SEARCH("PBT",P757),99)=99,IF(IFERROR(SEARCH("suspected PBT",S757),99)=99,IF(IFERROR(SEARCH("concluded to be PBT",K757),99)=99,IF(IFERROR(SEARCH("PBT",S757),99)=99,IF(IFERROR(SEARCH("PBT cand",L757),99)=99,IF(IFERROR(SEARCH("PBT",L757),99)=99,IF(IFERROR(SEARCH("persistent, bioackumulative and toxic properties",K757),99)=99,0,Scoring!$E$3),Scoring!$E$3),Scoring!$E$7),Scoring!$E$3),Scoring!$E$5),Scoring!$E$6),Scoring!$E$3)</f>
        <v>0</v>
      </c>
      <c r="W757" s="78">
        <f>IF(IFERROR(SEARCH("vPvB",P757),99)=99,IF(IFERROR(SEARCH("suspected pbt/vPvB",S757),99)=99,IF(IFERROR(SEARCH("vPvB",S757),99)=99,IF(IFERROR(SEARCH("concluded to be a vPvB",S757),99)=99,IF(IFERROR(SEARCH("identified as vPvB",K757),99)=99,IF(IFERROR(SEARCH("concluded to be a vPvB",K757),99)=99,IF(IFERROR(SEARCH("concluded to be both pbt and vPvB",S757),99)=99,IF(IFERROR(SEARCH("concluded to be both pbt and vPvB",K757),99)=99,0,Scoring!$E$5),Scoring!$E$5),Scoring!$E$5),Scoring!$E$5),Scoring!$E$5),Scoring!$E$4),Scoring!$E$6),Scoring!$E$4)</f>
        <v>0</v>
      </c>
      <c r="X757" s="78">
        <f>IF(IFERROR(SEARCH("H410",N757),99)=99,IF(IFERROR(SEARCH("H410",O757),99)=99,IF(IFERROR(SEARCH("H410",Q757),99)=99,IF(IFERROR(SEARCH("H410",M757),99)=99,IF(IFERROR(SEARCH("H410",R757),99)=99,IF(IFERROR(SEARCH("H411",N757),99)=99,IF(IFERROR(SEARCH("H411",O757),99)=99,IF(IFERROR(SEARCH("H411",Q757),99)=99,IF(IFERROR(SEARCH("H411",M757),99)=99,IF(IFERROR(SEARCH("H411",R757),99)=99,IF(IFERROR(SEARCH("H413",N757),99)=99,IF(IFERROR(SEARCH("H413",O757),99)=99,IF(IFERROR(SEARCH("H413",Q757),99)=99,IF(IFERROR(SEARCH("H413",M757),99)=99,IF(IFERROR(SEARCH("H413",R757),99)=99,IF(IFERROR(SEARCH("H412",N757),99)=99,IF(IFERROR(SEARCH("H412",O757),99)=99,IF(IFERROR(SEARCH("H412",Q757),99)=99,IF(IFERROR(SEARCH("H412",M757),99)=99,IF(IFERROR(SEARCH("H412",R757),99)=99,0,Scoring!$E$2),Scoring!$E$2),Scoring!$E$2),Scoring!$E$2),Scoring!$E$2),Scoring!$E$2),Scoring!$E$2),Scoring!$E$2),Scoring!$E$2),Scoring!$E$2),Scoring!$E$2),Scoring!$E$2),Scoring!$E$2),Scoring!$E$2),Scoring!$E$2),Scoring!$E$2),Scoring!$E$2),Scoring!$E$2),Scoring!$E$2),Scoring!$E$2)</f>
        <v>0</v>
      </c>
      <c r="Y757" s="78">
        <f>IF(IFERROR(SEARCH("CMR",K757),99)=99,IF(IFERROR(SEARCH("Suspected CMR",S757),99)=99,IF(IFERROR(SEARCH("CMR",S757),99)=99,0,Scoring!$E$8),Scoring!$E$9),Scoring!$E$8)</f>
        <v>3</v>
      </c>
      <c r="Z757" s="78">
        <f>IF(IFERROR(SEARCH("H350",N757),99)=99,IF(IFERROR(SEARCH("H350",O757),99)=99,IF(IFERROR(SEARCH("H350",Q757),99)=99,IF(IFERROR(SEARCH("H350",M757),99)=99,IF(IFERROR(SEARCH("H350",R757),99)=99,IF(IFERROR(SEARCH("H351",N757),99)=99,IF(IFERROR(SEARCH("H351",O757),99)=99,IF(IFERROR(SEARCH("H351",Q757),99)=99,IF(IFERROR(SEARCH("H351",M757),99)=99,IF(IFERROR(SEARCH("H351",R757),99)=99,IF(IFERROR(SEARCH("carcinogenic",P757),99)=99,IF(IFERROR(SEARCH("suspected carcinogenic",S757),99)=99,0,Scoring!$E$12),Scoring!$E$11),Scoring!$E$10),Scoring!$E$10),Scoring!$E$10),Scoring!$E$10),Scoring!$E$10),Scoring!$E$10),Scoring!$E$10),Scoring!$E$10),Scoring!$E$10),Scoring!$E$10)</f>
        <v>1</v>
      </c>
      <c r="AA757" s="78">
        <f>IF(IFERROR(SEARCH("H340",N757),99)=99,IF(IFERROR(SEARCH("H340",O757),99)=99,IF(IFERROR(SEARCH("H340",Q757),99)=99,IF(IFERROR(SEARCH("H340",M757),99)=99,IF(IFERROR(SEARCH("H340",R757),99)=99,IF(IFERROR(SEARCH("H341",N757),99)=99,IF(IFERROR(SEARCH("H341",O757),99)=99,IF(IFERROR(SEARCH("H341",Q757),99)=99,IF(IFERROR(SEARCH("H341",M757),99)=99,IF(IFERROR(SEARCH("H341",R757),99)=99,IF(IFERROR(SEARCH("mutagenic",P757),99)=99,IF(IFERROR(SEARCH("suspected mutagenic",S757),99)=99,0,Scoring!$E$15),Scoring!$E$14),Scoring!$E$13),Scoring!$E$13),Scoring!$E$13),Scoring!$E$13),Scoring!$E$13),Scoring!$E$13),Scoring!$E$13),Scoring!$E$13),Scoring!$E$13),Scoring!$E$13)</f>
        <v>1</v>
      </c>
      <c r="AB757" s="78">
        <f>IF(IFERROR(SEARCH("H360",N757),99)=99,IF(IFERROR(SEARCH("H360",O757),99)=99,IF(IFERROR(SEARCH("H360",Q757),99)=99,IF(IFERROR(SEARCH("H360",M757),99)=99,IF(IFERROR(SEARCH("H360",R757),99)=99,IF(IFERROR(SEARCH("H361",N757),99)=99,IF(IFERROR(SEARCH("H361",O757),99)=99,IF(IFERROR(SEARCH("H361",Q757),99)=99,IF(IFERROR(SEARCH("H361",M757),99)=99,IF(IFERROR(SEARCH("H361",R757),99)=99,IF(IFERROR(SEARCH("reproduction",P757),99)=99,IF(IFERROR(SEARCH("suspected reprotoxic",S757),99)=99,IF(IFERROR(SEARCH("reprotoxic",S757),99)=99,IF(IFERROR(SEARCH("reprotoxic",K757),99)=99,0,Scoring!$E$18),Scoring!$E$18),Scoring!$E$19),Scoring!$E$17),Scoring!$E$16),Scoring!$E$16),Scoring!$E$16),Scoring!$E$16),Scoring!$E$16),Scoring!$E$16),Scoring!$E$16),Scoring!$E$16),Scoring!$E$16),Scoring!$E$16)</f>
        <v>0</v>
      </c>
      <c r="AC757" s="78">
        <f>IF(IFERROR(SEARCH("57f",L757),99)=99,IF(IFERROR(SEARCH("57(f)",P757),99)=99,0,Scoring!$E$20),Scoring!$E$20)</f>
        <v>0</v>
      </c>
      <c r="AD757" s="78">
        <f>IF(IFERROR(SEARCH("CAT1",T757),99)=99,IF(IFERROR(SEARCH("CAT2",T757),99)=99,IF(IFERROR(SEARCH("CAT3",T757),99)=99,IF(IFERROR(SEARCH("concluded to be endocrine",K757),99)=99,IF(IFERROR(SEARCH("categorised as endocrine",K757),99)=99,IF(IFERROR(SEARCH("endocrine disrupting",P757),99)=99,IF(IFERROR(SEARCH("endocrine disrupting",K757),99)=99,IF(IFERROR(SEARCH("suspected endocrine",S757),99)=99,IF(IFERROR(SEARCH("potential endocrine",S757),99)=99,0,Scoring!$E$25),Scoring!$E$25),Scoring!$E$24),Scoring!$E$24),Scoring!$E$24),Scoring!$E$24),Scoring!$E$23),Scoring!$E$22),Scoring!$E$21)</f>
        <v>0</v>
      </c>
      <c r="AE757" s="78">
        <f>IF(IFERROR(SEARCH("suspected sensitiser",S757),99)=99,IF(IFERROR(SEARCH("sensitiser",S757),99)=99,IF(IFERROR(SEARCH("other hazard based concern",S757),99)=99,0,Scoring!$E$28),Scoring!$E$26),Scoring!$E$27)</f>
        <v>0</v>
      </c>
      <c r="AF757" s="78">
        <f>IF(IFERROR(M757,1)=1,IF(IFERROR(N757,1)=1,IF(IFERROR(O757,1)=1,IF(IFERROR(Q757,1)=1,IF(IFERROR(R757,1)=1,IF(IFERROR(T757,1)=1,IF(IFERROR(K757,1)=1,IF(IFERROR(P757,1)=1,IF(IFERROR(S757,1)=1,Scoring!$E$29,0),0),0),0),0),0),0),0),0)</f>
        <v>0</v>
      </c>
      <c r="AG757" s="78">
        <f t="shared" si="56"/>
        <v>3</v>
      </c>
      <c r="AI757" s="93"/>
      <c r="AJ757" s="94"/>
      <c r="AK757" s="76"/>
      <c r="AL757" s="75"/>
      <c r="AN757" s="79"/>
      <c r="AO757" s="79"/>
      <c r="AP757" s="79"/>
      <c r="AQ757" s="79"/>
      <c r="AR757" s="79"/>
      <c r="AS757" s="78"/>
      <c r="AU757" s="79">
        <f>IF(IFERROR(F757,99)=99,IF(IFERROR(G757,99)=99,IF(IFERROR(H757,99)=99,IF(IFERROR(I757,99)=99,IF(IFERROR(E757,99)=99,IF(IFERROR(J757,99)=99,0,Scoring!$B$7),Scoring!$B$3),Scoring!$B$2),Scoring!$B$6),Scoring!$B$5),Scoring!$B$4)</f>
        <v>0.3</v>
      </c>
      <c r="AV757" s="78">
        <f t="shared" si="57"/>
        <v>0.89999999999999991</v>
      </c>
      <c r="AW757" s="78"/>
      <c r="AX757" s="66"/>
      <c r="AY757" s="78"/>
      <c r="AZ757" s="76"/>
      <c r="BA757" s="76"/>
      <c r="BB757" s="76"/>
    </row>
    <row r="758" spans="1:54" x14ac:dyDescent="0.25">
      <c r="A758" s="77" t="s">
        <v>6640</v>
      </c>
      <c r="B758" s="76" t="str">
        <f t="shared" si="58"/>
        <v>297-458-9</v>
      </c>
      <c r="C758" s="77" t="s">
        <v>2675</v>
      </c>
      <c r="D758" s="77" t="s">
        <v>2676</v>
      </c>
      <c r="E758" s="76" t="str">
        <f>IF(C758="-",IF(A758="-",VLOOKUP(D758,'sin-list 180320_update'!$C$2:$C$835,1,FALSE),VLOOKUP(A758,'sin-list 180320_update'!$A$2:$A$835,1,FALSE)),VLOOKUP(C758,'sin-list 180320_update'!$B$2:$B$835,1,FALSE))</f>
        <v>297-458-9</v>
      </c>
      <c r="F758" s="76" t="e">
        <f>IF($C758="-",IF($A758="-",VLOOKUP($D758,'REACH Bilaga XVII_update'!$A$5:$A$131,1,FALSE),VLOOKUP($A758,'REACH Bilaga XVII_update'!$C$5:$C$131,1,FALSE)),VLOOKUP($C758,'REACH Bilaga XVII_update'!$B$5:$B$131,1,FALSE))</f>
        <v>#N/A</v>
      </c>
      <c r="G758" s="76" t="e">
        <f>IF($C758="-",IF($A758="-",VLOOKUP($D758,' REACH Bilaga 59_update'!$A$5:$A$210,1,FALSE),VLOOKUP($A758,' REACH Bilaga 59_update'!$D$5:$D$210,1,FALSE)),VLOOKUP($C758,' REACH Bilaga 59_update'!$C$5:$C$210,1,FALSE))</f>
        <v>#N/A</v>
      </c>
      <c r="H758" s="76" t="e">
        <f>IF($C758="-",IF($A758="-",VLOOKUP($D758,'REACH Bilaga XIV_update'!$A$5:$A$110,1,FALSE),VLOOKUP($A758,'REACH Bilaga XIV_update'!$D$5:$D$110,1,FALSE)),VLOOKUP($C758,'REACH Bilaga XIV_update'!$C$5:$C$110,1,FALSE))</f>
        <v>#N/A</v>
      </c>
      <c r="I758" s="76" t="e">
        <f>IF($C758="-",IF($A758="-",VLOOKUP($D758,CoRAP_update!$A$5:$A$376,1,FALSE),VLOOKUP($A758,CoRAP_update!$D$5:$D$376,1,FALSE)),VLOOKUP($C758,CoRAP_update!$C$5:$C$376,1,FALSE))</f>
        <v>#N/A</v>
      </c>
      <c r="J758" s="76" t="e">
        <f>IF($C758="-",IF($A758="-",VLOOKUP($D758,EDC_update!$C$2:$C$450,1,FALSE),VLOOKUP($A758,EDC_update!$B$2:$B$450,1,FALSE)),VLOOKUP($C758,EDC_update!$L$2:$L$450,1,FALSE))</f>
        <v>#N/A</v>
      </c>
      <c r="K758" s="76" t="str">
        <f>IF($C758="-",IF($A758="-",IF(VLOOKUP($D758,'sin-list 180320_update'!$C$2:$S$835,3,FALSE)="",NA(),VLOOKUP($D758,'sin-list 180320_update'!$C$2:$S$835,3,FALSE)),IF(VLOOKUP($A758,'sin-list 180320_update'!$A$2:$S$835,5,FALSE)="",NA(),VLOOKUP($A758,'sin-list 180320_update'!$A$2:$S$835,5,FALSE))),IF(VLOOKUP($C758,'sin-list 180320_update'!$B$2:$S$835,4,FALSE)="",NA(),VLOOKUP($C758,'sin-list 180320_update'!$B$2:$S$835,4,FALSE)))</f>
        <v>Classified CMR according to Annex VI of Regulation 1272/2008. (Might not apply when contaminants are below below legal thresholds and/or full refining history is known)</v>
      </c>
      <c r="L758" s="76" t="str">
        <f>IF($C758="-",IF($A758="-",VLOOKUP($D758,'sin-list 180320_update'!$C$2:$S$835,6,FALSE),VLOOKUP($A758,'sin-list 180320_update'!$A$2:$S$835,8,FALSE)),VLOOKUP($C758,'sin-list 180320_update'!$B$2:$S$835,7,FALSE))</f>
        <v>Carc. 1B
Muta. 1B
Asp. Tox. 1</v>
      </c>
      <c r="M758" s="76" t="str">
        <f>IF($C758="-",IF($A758="-",IF(VLOOKUP($D758,'sin-list 180320_update'!$C$2:$S$835,8,FALSE)="",NA(),VLOOKUP($D758,'sin-list 180320_update'!$C$2:$S$835,8,FALSE)),IF(VLOOKUP($A758,'sin-list 180320_update'!$A$2:$S$835,10,FALSE)="",NA(),VLOOKUP($A758,'sin-list 180320_update'!$A$2:$S$835,10,FALSE))),IF(VLOOKUP($C758,'sin-list 180320_update'!$B$2:$S$835,9,FALSE)="",NA(),VLOOKUP($C758,'sin-list 180320_update'!$B$2:$S$835,9,FALSE)))</f>
        <v>H350
H340
H304</v>
      </c>
      <c r="N758" s="76" t="e">
        <f>IF($C758="-",IF($A758="-",IF(VLOOKUP($D758,'REACH Bilaga XVII_update'!$A$5:$E$131,4,FALSE)="",NA(),VLOOKUP($D758,'REACH Bilaga XVII_update'!$A$5:$E$131,4,FALSE)),IF(VLOOKUP($A758,'REACH Bilaga XVII_update'!$C$5:$D$131,2,FALSE)="",NA(),VLOOKUP($A758,'REACH Bilaga XVII_update'!$C$5:$D$131,2,FALSE))),IF(VLOOKUP($C758,'REACH Bilaga XVII_update'!$B$5:$D$131,3,FALSE)="",NA(),VLOOKUP($C758,'REACH Bilaga XVII_update'!$B$5:$D$131,3,FALSE)))</f>
        <v>#N/A</v>
      </c>
      <c r="O758" s="76" t="e">
        <f>IF($C758="-",IF($A758="-",IF(VLOOKUP($D758,' REACH Bilaga 59_update'!$A$5:$E$210,5,FALSE)="",NA(),VLOOKUP($D758,' REACH Bilaga 59_update'!$A$5:$E$210,5,FALSE)),IF(VLOOKUP($A758,' REACH Bilaga 59_update'!$D$5:$E$210,2,FALSE)="",NA(),VLOOKUP($A758,' REACH Bilaga 59_update'!$D$5:$E$210,2,FALSE))),IF(VLOOKUP($C758,' REACH Bilaga 59_update'!$C$5:$E$210,3,FALSE)="",NA(),VLOOKUP($C758,' REACH Bilaga 59_update'!$C$5:$E$210,3,FALSE)))</f>
        <v>#N/A</v>
      </c>
      <c r="P758" s="76" t="e">
        <f>IF(C758="-",IF(A758="-",IFERROR(VLOOKUP($D758,' REACH Bilaga 59_update'!$A$5:$F$210,MATCH(Sammanfattning!P$1,' REACH Bilaga 59_update'!$A$4:$F$4,0),FALSE),VLOOKUP($D758,'REACH Bilaga XIV_update'!$A$4:$H$110,MATCH(Sammanfattning!P$1,'REACH Bilaga XIV_update'!$A$4:$H$4,0),FALSE)),IFERROR(VLOOKUP($A758,' REACH Bilaga 59_update'!$D$5:$F$210,MATCH(Sammanfattning!P$1,' REACH Bilaga 59_update'!$D$4:$F$4,0),FALSE),VLOOKUP($A758,'REACH Bilaga XIV_update'!$D$4:$H$110,MATCH(Sammanfattning!P$1,'REACH Bilaga XIV_update'!$D$4:$H$4,0),FALSE))),IFERROR(VLOOKUP($C758,' REACH Bilaga 59_update'!$C$5:$F$210,MATCH(Sammanfattning!P$1,' REACH Bilaga 59_update'!$C$4:$F$4,0),FALSE),VLOOKUP($C758,'REACH Bilaga XIV_update'!$C$4:$H$110,MATCH(Sammanfattning!P$1,'REACH Bilaga XIV_update'!$C$4:$H$4,0),FALSE)))</f>
        <v>#N/A</v>
      </c>
      <c r="Q758" s="76" t="e">
        <f>IF($C758="-",IF($A758="-",IF(VLOOKUP($D758,'REACH Bilaga XIV_update'!$A$5:$I$110,9,FALSE)="",NA(),VLOOKUP($D758,'REACH Bilaga XIV_update'!$A$5:$I$110,9,FALSE)),IF(VLOOKUP($A758,'REACH Bilaga XIV_update'!$D$5:$I$110,6,FALSE)="",NA(),VLOOKUP($A758,'REACH Bilaga XIV_update'!$D$5:$I$110,6,FALSE))),IF(VLOOKUP($C758,'REACH Bilaga XIV_update'!$C$5:$I$110,7,FALSE)="",NA(),VLOOKUP($C758,'REACH Bilaga XIV_update'!$C$5:$I$110,7,FALSE)))</f>
        <v>#N/A</v>
      </c>
      <c r="R758" s="76" t="e">
        <f>IF($C758="-",IF($A758="-",IF(VLOOKUP($D758,CoRAP_update!$A$5:$O$376,15,FALSE)="",NA(),VLOOKUP($D758,CoRAP_update!$A$5:$O$376,15,FALSE)),IF(VLOOKUP($A758,CoRAP_update!$D$5:$O$376,12,FALSE)="",NA(),VLOOKUP($A758,CoRAP_update!$D$5:$O$376,12,FALSE))),IF(VLOOKUP($C758,CoRAP_update!$C$5:$O$376,13,FALSE)="",NA(),VLOOKUP($C758,CoRAP_update!$C$5:$O$376,13,FALSE)))</f>
        <v>#N/A</v>
      </c>
      <c r="S758" s="144" t="e">
        <f>IF($C758="-",IF($A758="-",VLOOKUP($D758,CoRAP_update!$A$5:$J$376,MATCH(Sammanfattning!S$1,CoRAP_update!$A$4:$J$4,0),FALSE),VLOOKUP($A758,CoRAP_update!$D$5:$J$376,MATCH(Sammanfattning!S$1,CoRAP_update!$D$4:$J$4,0),FALSE)),VLOOKUP($C758,CoRAP_update!$C$5:$J$376,MATCH(Sammanfattning!S$1,CoRAP_update!$C$4:$J$4,0),FALSE))</f>
        <v>#N/A</v>
      </c>
      <c r="T758" s="76" t="e">
        <f>IF($A758="-",VLOOKUP($D758,EDC_update!$C$2:$F$450,4,FALSE),VLOOKUP($A758,EDC_update!$B$2:$F$450,5,FALSE))</f>
        <v>#N/A</v>
      </c>
      <c r="V758" s="78">
        <f>IF(IFERROR(SEARCH("PBT",P758),99)=99,IF(IFERROR(SEARCH("suspected PBT",S758),99)=99,IF(IFERROR(SEARCH("concluded to be PBT",K758),99)=99,IF(IFERROR(SEARCH("PBT",S758),99)=99,IF(IFERROR(SEARCH("PBT cand",L758),99)=99,IF(IFERROR(SEARCH("PBT",L758),99)=99,IF(IFERROR(SEARCH("persistent, bioackumulative and toxic properties",K758),99)=99,0,Scoring!$E$3),Scoring!$E$3),Scoring!$E$7),Scoring!$E$3),Scoring!$E$5),Scoring!$E$6),Scoring!$E$3)</f>
        <v>0</v>
      </c>
      <c r="W758" s="78">
        <f>IF(IFERROR(SEARCH("vPvB",P758),99)=99,IF(IFERROR(SEARCH("suspected pbt/vPvB",S758),99)=99,IF(IFERROR(SEARCH("vPvB",S758),99)=99,IF(IFERROR(SEARCH("concluded to be a vPvB",S758),99)=99,IF(IFERROR(SEARCH("identified as vPvB",K758),99)=99,IF(IFERROR(SEARCH("concluded to be a vPvB",K758),99)=99,IF(IFERROR(SEARCH("concluded to be both pbt and vPvB",S758),99)=99,IF(IFERROR(SEARCH("concluded to be both pbt and vPvB",K758),99)=99,0,Scoring!$E$5),Scoring!$E$5),Scoring!$E$5),Scoring!$E$5),Scoring!$E$5),Scoring!$E$4),Scoring!$E$6),Scoring!$E$4)</f>
        <v>0</v>
      </c>
      <c r="X758" s="78">
        <f>IF(IFERROR(SEARCH("H410",N758),99)=99,IF(IFERROR(SEARCH("H410",O758),99)=99,IF(IFERROR(SEARCH("H410",Q758),99)=99,IF(IFERROR(SEARCH("H410",M758),99)=99,IF(IFERROR(SEARCH("H410",R758),99)=99,IF(IFERROR(SEARCH("H411",N758),99)=99,IF(IFERROR(SEARCH("H411",O758),99)=99,IF(IFERROR(SEARCH("H411",Q758),99)=99,IF(IFERROR(SEARCH("H411",M758),99)=99,IF(IFERROR(SEARCH("H411",R758),99)=99,IF(IFERROR(SEARCH("H413",N758),99)=99,IF(IFERROR(SEARCH("H413",O758),99)=99,IF(IFERROR(SEARCH("H413",Q758),99)=99,IF(IFERROR(SEARCH("H413",M758),99)=99,IF(IFERROR(SEARCH("H413",R758),99)=99,IF(IFERROR(SEARCH("H412",N758),99)=99,IF(IFERROR(SEARCH("H412",O758),99)=99,IF(IFERROR(SEARCH("H412",Q758),99)=99,IF(IFERROR(SEARCH("H412",M758),99)=99,IF(IFERROR(SEARCH("H412",R758),99)=99,0,Scoring!$E$2),Scoring!$E$2),Scoring!$E$2),Scoring!$E$2),Scoring!$E$2),Scoring!$E$2),Scoring!$E$2),Scoring!$E$2),Scoring!$E$2),Scoring!$E$2),Scoring!$E$2),Scoring!$E$2),Scoring!$E$2),Scoring!$E$2),Scoring!$E$2),Scoring!$E$2),Scoring!$E$2),Scoring!$E$2),Scoring!$E$2),Scoring!$E$2)</f>
        <v>0</v>
      </c>
      <c r="Y758" s="78">
        <f>IF(IFERROR(SEARCH("CMR",K758),99)=99,IF(IFERROR(SEARCH("Suspected CMR",S758),99)=99,IF(IFERROR(SEARCH("CMR",S758),99)=99,0,Scoring!$E$8),Scoring!$E$9),Scoring!$E$8)</f>
        <v>3</v>
      </c>
      <c r="Z758" s="78">
        <f>IF(IFERROR(SEARCH("H350",N758),99)=99,IF(IFERROR(SEARCH("H350",O758),99)=99,IF(IFERROR(SEARCH("H350",Q758),99)=99,IF(IFERROR(SEARCH("H350",M758),99)=99,IF(IFERROR(SEARCH("H350",R758),99)=99,IF(IFERROR(SEARCH("H351",N758),99)=99,IF(IFERROR(SEARCH("H351",O758),99)=99,IF(IFERROR(SEARCH("H351",Q758),99)=99,IF(IFERROR(SEARCH("H351",M758),99)=99,IF(IFERROR(SEARCH("H351",R758),99)=99,IF(IFERROR(SEARCH("carcinogenic",P758),99)=99,IF(IFERROR(SEARCH("suspected carcinogenic",S758),99)=99,0,Scoring!$E$12),Scoring!$E$11),Scoring!$E$10),Scoring!$E$10),Scoring!$E$10),Scoring!$E$10),Scoring!$E$10),Scoring!$E$10),Scoring!$E$10),Scoring!$E$10),Scoring!$E$10),Scoring!$E$10)</f>
        <v>1</v>
      </c>
      <c r="AA758" s="78">
        <f>IF(IFERROR(SEARCH("H340",N758),99)=99,IF(IFERROR(SEARCH("H340",O758),99)=99,IF(IFERROR(SEARCH("H340",Q758),99)=99,IF(IFERROR(SEARCH("H340",M758),99)=99,IF(IFERROR(SEARCH("H340",R758),99)=99,IF(IFERROR(SEARCH("H341",N758),99)=99,IF(IFERROR(SEARCH("H341",O758),99)=99,IF(IFERROR(SEARCH("H341",Q758),99)=99,IF(IFERROR(SEARCH("H341",M758),99)=99,IF(IFERROR(SEARCH("H341",R758),99)=99,IF(IFERROR(SEARCH("mutagenic",P758),99)=99,IF(IFERROR(SEARCH("suspected mutagenic",S758),99)=99,0,Scoring!$E$15),Scoring!$E$14),Scoring!$E$13),Scoring!$E$13),Scoring!$E$13),Scoring!$E$13),Scoring!$E$13),Scoring!$E$13),Scoring!$E$13),Scoring!$E$13),Scoring!$E$13),Scoring!$E$13)</f>
        <v>1</v>
      </c>
      <c r="AB758" s="78">
        <f>IF(IFERROR(SEARCH("H360",N758),99)=99,IF(IFERROR(SEARCH("H360",O758),99)=99,IF(IFERROR(SEARCH("H360",Q758),99)=99,IF(IFERROR(SEARCH("H360",M758),99)=99,IF(IFERROR(SEARCH("H360",R758),99)=99,IF(IFERROR(SEARCH("H361",N758),99)=99,IF(IFERROR(SEARCH("H361",O758),99)=99,IF(IFERROR(SEARCH("H361",Q758),99)=99,IF(IFERROR(SEARCH("H361",M758),99)=99,IF(IFERROR(SEARCH("H361",R758),99)=99,IF(IFERROR(SEARCH("reproduction",P758),99)=99,IF(IFERROR(SEARCH("suspected reprotoxic",S758),99)=99,IF(IFERROR(SEARCH("reprotoxic",S758),99)=99,IF(IFERROR(SEARCH("reprotoxic",K758),99)=99,0,Scoring!$E$18),Scoring!$E$18),Scoring!$E$19),Scoring!$E$17),Scoring!$E$16),Scoring!$E$16),Scoring!$E$16),Scoring!$E$16),Scoring!$E$16),Scoring!$E$16),Scoring!$E$16),Scoring!$E$16),Scoring!$E$16),Scoring!$E$16)</f>
        <v>0</v>
      </c>
      <c r="AC758" s="78">
        <f>IF(IFERROR(SEARCH("57f",L758),99)=99,IF(IFERROR(SEARCH("57(f)",P758),99)=99,0,Scoring!$E$20),Scoring!$E$20)</f>
        <v>0</v>
      </c>
      <c r="AD758" s="78">
        <f>IF(IFERROR(SEARCH("CAT1",T758),99)=99,IF(IFERROR(SEARCH("CAT2",T758),99)=99,IF(IFERROR(SEARCH("CAT3",T758),99)=99,IF(IFERROR(SEARCH("concluded to be endocrine",K758),99)=99,IF(IFERROR(SEARCH("categorised as endocrine",K758),99)=99,IF(IFERROR(SEARCH("endocrine disrupting",P758),99)=99,IF(IFERROR(SEARCH("endocrine disrupting",K758),99)=99,IF(IFERROR(SEARCH("suspected endocrine",S758),99)=99,IF(IFERROR(SEARCH("potential endocrine",S758),99)=99,0,Scoring!$E$25),Scoring!$E$25),Scoring!$E$24),Scoring!$E$24),Scoring!$E$24),Scoring!$E$24),Scoring!$E$23),Scoring!$E$22),Scoring!$E$21)</f>
        <v>0</v>
      </c>
      <c r="AE758" s="78">
        <f>IF(IFERROR(SEARCH("suspected sensitiser",S758),99)=99,IF(IFERROR(SEARCH("sensitiser",S758),99)=99,IF(IFERROR(SEARCH("other hazard based concern",S758),99)=99,0,Scoring!$E$28),Scoring!$E$26),Scoring!$E$27)</f>
        <v>0</v>
      </c>
      <c r="AF758" s="78">
        <f>IF(IFERROR(M758,1)=1,IF(IFERROR(N758,1)=1,IF(IFERROR(O758,1)=1,IF(IFERROR(Q758,1)=1,IF(IFERROR(R758,1)=1,IF(IFERROR(T758,1)=1,IF(IFERROR(K758,1)=1,IF(IFERROR(P758,1)=1,IF(IFERROR(S758,1)=1,Scoring!$E$29,0),0),0),0),0),0),0),0),0)</f>
        <v>0</v>
      </c>
      <c r="AG758" s="78">
        <f t="shared" si="56"/>
        <v>3</v>
      </c>
      <c r="AI758" s="93"/>
      <c r="AJ758" s="94"/>
      <c r="AK758" s="76"/>
      <c r="AL758" s="75"/>
      <c r="AN758" s="79"/>
      <c r="AO758" s="79"/>
      <c r="AP758" s="79"/>
      <c r="AQ758" s="79"/>
      <c r="AR758" s="79"/>
      <c r="AS758" s="78"/>
      <c r="AU758" s="79">
        <f>IF(IFERROR(F758,99)=99,IF(IFERROR(G758,99)=99,IF(IFERROR(H758,99)=99,IF(IFERROR(I758,99)=99,IF(IFERROR(E758,99)=99,IF(IFERROR(J758,99)=99,0,Scoring!$B$7),Scoring!$B$3),Scoring!$B$2),Scoring!$B$6),Scoring!$B$5),Scoring!$B$4)</f>
        <v>0.3</v>
      </c>
      <c r="AV758" s="78">
        <f t="shared" si="57"/>
        <v>0.89999999999999991</v>
      </c>
      <c r="AW758" s="78"/>
      <c r="AX758" s="66"/>
      <c r="AY758" s="78"/>
      <c r="AZ758" s="76"/>
      <c r="BA758" s="76"/>
      <c r="BB758" s="76"/>
    </row>
    <row r="759" spans="1:54" x14ac:dyDescent="0.25">
      <c r="A759" s="77" t="s">
        <v>6641</v>
      </c>
      <c r="B759" s="76" t="str">
        <f t="shared" si="58"/>
        <v>297-465-7</v>
      </c>
      <c r="C759" s="77" t="s">
        <v>2677</v>
      </c>
      <c r="D759" s="77" t="s">
        <v>2678</v>
      </c>
      <c r="E759" s="76" t="str">
        <f>IF(C759="-",IF(A759="-",VLOOKUP(D759,'sin-list 180320_update'!$C$2:$C$835,1,FALSE),VLOOKUP(A759,'sin-list 180320_update'!$A$2:$A$835,1,FALSE)),VLOOKUP(C759,'sin-list 180320_update'!$B$2:$B$835,1,FALSE))</f>
        <v>297-465-7</v>
      </c>
      <c r="F759" s="76" t="e">
        <f>IF($C759="-",IF($A759="-",VLOOKUP($D759,'REACH Bilaga XVII_update'!$A$5:$A$131,1,FALSE),VLOOKUP($A759,'REACH Bilaga XVII_update'!$C$5:$C$131,1,FALSE)),VLOOKUP($C759,'REACH Bilaga XVII_update'!$B$5:$B$131,1,FALSE))</f>
        <v>#N/A</v>
      </c>
      <c r="G759" s="76" t="e">
        <f>IF($C759="-",IF($A759="-",VLOOKUP($D759,' REACH Bilaga 59_update'!$A$5:$A$210,1,FALSE),VLOOKUP($A759,' REACH Bilaga 59_update'!$D$5:$D$210,1,FALSE)),VLOOKUP($C759,' REACH Bilaga 59_update'!$C$5:$C$210,1,FALSE))</f>
        <v>#N/A</v>
      </c>
      <c r="H759" s="76" t="e">
        <f>IF($C759="-",IF($A759="-",VLOOKUP($D759,'REACH Bilaga XIV_update'!$A$5:$A$110,1,FALSE),VLOOKUP($A759,'REACH Bilaga XIV_update'!$D$5:$D$110,1,FALSE)),VLOOKUP($C759,'REACH Bilaga XIV_update'!$C$5:$C$110,1,FALSE))</f>
        <v>#N/A</v>
      </c>
      <c r="I759" s="76" t="e">
        <f>IF($C759="-",IF($A759="-",VLOOKUP($D759,CoRAP_update!$A$5:$A$376,1,FALSE),VLOOKUP($A759,CoRAP_update!$D$5:$D$376,1,FALSE)),VLOOKUP($C759,CoRAP_update!$C$5:$C$376,1,FALSE))</f>
        <v>#N/A</v>
      </c>
      <c r="J759" s="76" t="e">
        <f>IF($C759="-",IF($A759="-",VLOOKUP($D759,EDC_update!$C$2:$C$450,1,FALSE),VLOOKUP($A759,EDC_update!$B$2:$B$450,1,FALSE)),VLOOKUP($C759,EDC_update!$L$2:$L$450,1,FALSE))</f>
        <v>#N/A</v>
      </c>
      <c r="K759" s="76" t="str">
        <f>IF($C759="-",IF($A759="-",IF(VLOOKUP($D759,'sin-list 180320_update'!$C$2:$S$835,3,FALSE)="",NA(),VLOOKUP($D759,'sin-list 180320_update'!$C$2:$S$835,3,FALSE)),IF(VLOOKUP($A759,'sin-list 180320_update'!$A$2:$S$835,5,FALSE)="",NA(),VLOOKUP($A759,'sin-list 180320_update'!$A$2:$S$835,5,FALSE))),IF(VLOOKUP($C759,'sin-list 180320_update'!$B$2:$S$835,4,FALSE)="",NA(),VLOOKUP($C759,'sin-list 180320_update'!$B$2:$S$835,4,FALSE)))</f>
        <v>Classified CMR according to Annex VI of Regulation 1272/2008. (Might not apply when contaminants are below below legal thresholds and/or full refining history is known)</v>
      </c>
      <c r="L759" s="76" t="str">
        <f>IF($C759="-",IF($A759="-",VLOOKUP($D759,'sin-list 180320_update'!$C$2:$S$835,6,FALSE),VLOOKUP($A759,'sin-list 180320_update'!$A$2:$S$835,8,FALSE)),VLOOKUP($C759,'sin-list 180320_update'!$B$2:$S$835,7,FALSE))</f>
        <v>Carc. 1B
Muta. 1B
Asp. Tox. 1</v>
      </c>
      <c r="M759" s="76" t="str">
        <f>IF($C759="-",IF($A759="-",IF(VLOOKUP($D759,'sin-list 180320_update'!$C$2:$S$835,8,FALSE)="",NA(),VLOOKUP($D759,'sin-list 180320_update'!$C$2:$S$835,8,FALSE)),IF(VLOOKUP($A759,'sin-list 180320_update'!$A$2:$S$835,10,FALSE)="",NA(),VLOOKUP($A759,'sin-list 180320_update'!$A$2:$S$835,10,FALSE))),IF(VLOOKUP($C759,'sin-list 180320_update'!$B$2:$S$835,9,FALSE)="",NA(),VLOOKUP($C759,'sin-list 180320_update'!$B$2:$S$835,9,FALSE)))</f>
        <v>H350
H340
H304</v>
      </c>
      <c r="N759" s="76" t="e">
        <f>IF($C759="-",IF($A759="-",IF(VLOOKUP($D759,'REACH Bilaga XVII_update'!$A$5:$E$131,4,FALSE)="",NA(),VLOOKUP($D759,'REACH Bilaga XVII_update'!$A$5:$E$131,4,FALSE)),IF(VLOOKUP($A759,'REACH Bilaga XVII_update'!$C$5:$D$131,2,FALSE)="",NA(),VLOOKUP($A759,'REACH Bilaga XVII_update'!$C$5:$D$131,2,FALSE))),IF(VLOOKUP($C759,'REACH Bilaga XVII_update'!$B$5:$D$131,3,FALSE)="",NA(),VLOOKUP($C759,'REACH Bilaga XVII_update'!$B$5:$D$131,3,FALSE)))</f>
        <v>#N/A</v>
      </c>
      <c r="O759" s="76" t="e">
        <f>IF($C759="-",IF($A759="-",IF(VLOOKUP($D759,' REACH Bilaga 59_update'!$A$5:$E$210,5,FALSE)="",NA(),VLOOKUP($D759,' REACH Bilaga 59_update'!$A$5:$E$210,5,FALSE)),IF(VLOOKUP($A759,' REACH Bilaga 59_update'!$D$5:$E$210,2,FALSE)="",NA(),VLOOKUP($A759,' REACH Bilaga 59_update'!$D$5:$E$210,2,FALSE))),IF(VLOOKUP($C759,' REACH Bilaga 59_update'!$C$5:$E$210,3,FALSE)="",NA(),VLOOKUP($C759,' REACH Bilaga 59_update'!$C$5:$E$210,3,FALSE)))</f>
        <v>#N/A</v>
      </c>
      <c r="P759" s="76" t="e">
        <f>IF(C759="-",IF(A759="-",IFERROR(VLOOKUP($D759,' REACH Bilaga 59_update'!$A$5:$F$210,MATCH(Sammanfattning!P$1,' REACH Bilaga 59_update'!$A$4:$F$4,0),FALSE),VLOOKUP($D759,'REACH Bilaga XIV_update'!$A$4:$H$110,MATCH(Sammanfattning!P$1,'REACH Bilaga XIV_update'!$A$4:$H$4,0),FALSE)),IFERROR(VLOOKUP($A759,' REACH Bilaga 59_update'!$D$5:$F$210,MATCH(Sammanfattning!P$1,' REACH Bilaga 59_update'!$D$4:$F$4,0),FALSE),VLOOKUP($A759,'REACH Bilaga XIV_update'!$D$4:$H$110,MATCH(Sammanfattning!P$1,'REACH Bilaga XIV_update'!$D$4:$H$4,0),FALSE))),IFERROR(VLOOKUP($C759,' REACH Bilaga 59_update'!$C$5:$F$210,MATCH(Sammanfattning!P$1,' REACH Bilaga 59_update'!$C$4:$F$4,0),FALSE),VLOOKUP($C759,'REACH Bilaga XIV_update'!$C$4:$H$110,MATCH(Sammanfattning!P$1,'REACH Bilaga XIV_update'!$C$4:$H$4,0),FALSE)))</f>
        <v>#N/A</v>
      </c>
      <c r="Q759" s="76" t="e">
        <f>IF($C759="-",IF($A759="-",IF(VLOOKUP($D759,'REACH Bilaga XIV_update'!$A$5:$I$110,9,FALSE)="",NA(),VLOOKUP($D759,'REACH Bilaga XIV_update'!$A$5:$I$110,9,FALSE)),IF(VLOOKUP($A759,'REACH Bilaga XIV_update'!$D$5:$I$110,6,FALSE)="",NA(),VLOOKUP($A759,'REACH Bilaga XIV_update'!$D$5:$I$110,6,FALSE))),IF(VLOOKUP($C759,'REACH Bilaga XIV_update'!$C$5:$I$110,7,FALSE)="",NA(),VLOOKUP($C759,'REACH Bilaga XIV_update'!$C$5:$I$110,7,FALSE)))</f>
        <v>#N/A</v>
      </c>
      <c r="R759" s="76" t="e">
        <f>IF($C759="-",IF($A759="-",IF(VLOOKUP($D759,CoRAP_update!$A$5:$O$376,15,FALSE)="",NA(),VLOOKUP($D759,CoRAP_update!$A$5:$O$376,15,FALSE)),IF(VLOOKUP($A759,CoRAP_update!$D$5:$O$376,12,FALSE)="",NA(),VLOOKUP($A759,CoRAP_update!$D$5:$O$376,12,FALSE))),IF(VLOOKUP($C759,CoRAP_update!$C$5:$O$376,13,FALSE)="",NA(),VLOOKUP($C759,CoRAP_update!$C$5:$O$376,13,FALSE)))</f>
        <v>#N/A</v>
      </c>
      <c r="S759" s="144" t="e">
        <f>IF($C759="-",IF($A759="-",VLOOKUP($D759,CoRAP_update!$A$5:$J$376,MATCH(Sammanfattning!S$1,CoRAP_update!$A$4:$J$4,0),FALSE),VLOOKUP($A759,CoRAP_update!$D$5:$J$376,MATCH(Sammanfattning!S$1,CoRAP_update!$D$4:$J$4,0),FALSE)),VLOOKUP($C759,CoRAP_update!$C$5:$J$376,MATCH(Sammanfattning!S$1,CoRAP_update!$C$4:$J$4,0),FALSE))</f>
        <v>#N/A</v>
      </c>
      <c r="T759" s="76" t="e">
        <f>IF($A759="-",VLOOKUP($D759,EDC_update!$C$2:$F$450,4,FALSE),VLOOKUP($A759,EDC_update!$B$2:$F$450,5,FALSE))</f>
        <v>#N/A</v>
      </c>
      <c r="V759" s="78">
        <f>IF(IFERROR(SEARCH("PBT",P759),99)=99,IF(IFERROR(SEARCH("suspected PBT",S759),99)=99,IF(IFERROR(SEARCH("concluded to be PBT",K759),99)=99,IF(IFERROR(SEARCH("PBT",S759),99)=99,IF(IFERROR(SEARCH("PBT cand",L759),99)=99,IF(IFERROR(SEARCH("PBT",L759),99)=99,IF(IFERROR(SEARCH("persistent, bioackumulative and toxic properties",K759),99)=99,0,Scoring!$E$3),Scoring!$E$3),Scoring!$E$7),Scoring!$E$3),Scoring!$E$5),Scoring!$E$6),Scoring!$E$3)</f>
        <v>0</v>
      </c>
      <c r="W759" s="78">
        <f>IF(IFERROR(SEARCH("vPvB",P759),99)=99,IF(IFERROR(SEARCH("suspected pbt/vPvB",S759),99)=99,IF(IFERROR(SEARCH("vPvB",S759),99)=99,IF(IFERROR(SEARCH("concluded to be a vPvB",S759),99)=99,IF(IFERROR(SEARCH("identified as vPvB",K759),99)=99,IF(IFERROR(SEARCH("concluded to be a vPvB",K759),99)=99,IF(IFERROR(SEARCH("concluded to be both pbt and vPvB",S759),99)=99,IF(IFERROR(SEARCH("concluded to be both pbt and vPvB",K759),99)=99,0,Scoring!$E$5),Scoring!$E$5),Scoring!$E$5),Scoring!$E$5),Scoring!$E$5),Scoring!$E$4),Scoring!$E$6),Scoring!$E$4)</f>
        <v>0</v>
      </c>
      <c r="X759" s="78">
        <f>IF(IFERROR(SEARCH("H410",N759),99)=99,IF(IFERROR(SEARCH("H410",O759),99)=99,IF(IFERROR(SEARCH("H410",Q759),99)=99,IF(IFERROR(SEARCH("H410",M759),99)=99,IF(IFERROR(SEARCH("H410",R759),99)=99,IF(IFERROR(SEARCH("H411",N759),99)=99,IF(IFERROR(SEARCH("H411",O759),99)=99,IF(IFERROR(SEARCH("H411",Q759),99)=99,IF(IFERROR(SEARCH("H411",M759),99)=99,IF(IFERROR(SEARCH("H411",R759),99)=99,IF(IFERROR(SEARCH("H413",N759),99)=99,IF(IFERROR(SEARCH("H413",O759),99)=99,IF(IFERROR(SEARCH("H413",Q759),99)=99,IF(IFERROR(SEARCH("H413",M759),99)=99,IF(IFERROR(SEARCH("H413",R759),99)=99,IF(IFERROR(SEARCH("H412",N759),99)=99,IF(IFERROR(SEARCH("H412",O759),99)=99,IF(IFERROR(SEARCH("H412",Q759),99)=99,IF(IFERROR(SEARCH("H412",M759),99)=99,IF(IFERROR(SEARCH("H412",R759),99)=99,0,Scoring!$E$2),Scoring!$E$2),Scoring!$E$2),Scoring!$E$2),Scoring!$E$2),Scoring!$E$2),Scoring!$E$2),Scoring!$E$2),Scoring!$E$2),Scoring!$E$2),Scoring!$E$2),Scoring!$E$2),Scoring!$E$2),Scoring!$E$2),Scoring!$E$2),Scoring!$E$2),Scoring!$E$2),Scoring!$E$2),Scoring!$E$2),Scoring!$E$2)</f>
        <v>0</v>
      </c>
      <c r="Y759" s="78">
        <f>IF(IFERROR(SEARCH("CMR",K759),99)=99,IF(IFERROR(SEARCH("Suspected CMR",S759),99)=99,IF(IFERROR(SEARCH("CMR",S759),99)=99,0,Scoring!$E$8),Scoring!$E$9),Scoring!$E$8)</f>
        <v>3</v>
      </c>
      <c r="Z759" s="78">
        <f>IF(IFERROR(SEARCH("H350",N759),99)=99,IF(IFERROR(SEARCH("H350",O759),99)=99,IF(IFERROR(SEARCH("H350",Q759),99)=99,IF(IFERROR(SEARCH("H350",M759),99)=99,IF(IFERROR(SEARCH("H350",R759),99)=99,IF(IFERROR(SEARCH("H351",N759),99)=99,IF(IFERROR(SEARCH("H351",O759),99)=99,IF(IFERROR(SEARCH("H351",Q759),99)=99,IF(IFERROR(SEARCH("H351",M759),99)=99,IF(IFERROR(SEARCH("H351",R759),99)=99,IF(IFERROR(SEARCH("carcinogenic",P759),99)=99,IF(IFERROR(SEARCH("suspected carcinogenic",S759),99)=99,0,Scoring!$E$12),Scoring!$E$11),Scoring!$E$10),Scoring!$E$10),Scoring!$E$10),Scoring!$E$10),Scoring!$E$10),Scoring!$E$10),Scoring!$E$10),Scoring!$E$10),Scoring!$E$10),Scoring!$E$10)</f>
        <v>1</v>
      </c>
      <c r="AA759" s="78">
        <f>IF(IFERROR(SEARCH("H340",N759),99)=99,IF(IFERROR(SEARCH("H340",O759),99)=99,IF(IFERROR(SEARCH("H340",Q759),99)=99,IF(IFERROR(SEARCH("H340",M759),99)=99,IF(IFERROR(SEARCH("H340",R759),99)=99,IF(IFERROR(SEARCH("H341",N759),99)=99,IF(IFERROR(SEARCH("H341",O759),99)=99,IF(IFERROR(SEARCH("H341",Q759),99)=99,IF(IFERROR(SEARCH("H341",M759),99)=99,IF(IFERROR(SEARCH("H341",R759),99)=99,IF(IFERROR(SEARCH("mutagenic",P759),99)=99,IF(IFERROR(SEARCH("suspected mutagenic",S759),99)=99,0,Scoring!$E$15),Scoring!$E$14),Scoring!$E$13),Scoring!$E$13),Scoring!$E$13),Scoring!$E$13),Scoring!$E$13),Scoring!$E$13),Scoring!$E$13),Scoring!$E$13),Scoring!$E$13),Scoring!$E$13)</f>
        <v>1</v>
      </c>
      <c r="AB759" s="78">
        <f>IF(IFERROR(SEARCH("H360",N759),99)=99,IF(IFERROR(SEARCH("H360",O759),99)=99,IF(IFERROR(SEARCH("H360",Q759),99)=99,IF(IFERROR(SEARCH("H360",M759),99)=99,IF(IFERROR(SEARCH("H360",R759),99)=99,IF(IFERROR(SEARCH("H361",N759),99)=99,IF(IFERROR(SEARCH("H361",O759),99)=99,IF(IFERROR(SEARCH("H361",Q759),99)=99,IF(IFERROR(SEARCH("H361",M759),99)=99,IF(IFERROR(SEARCH("H361",R759),99)=99,IF(IFERROR(SEARCH("reproduction",P759),99)=99,IF(IFERROR(SEARCH("suspected reprotoxic",S759),99)=99,IF(IFERROR(SEARCH("reprotoxic",S759),99)=99,IF(IFERROR(SEARCH("reprotoxic",K759),99)=99,0,Scoring!$E$18),Scoring!$E$18),Scoring!$E$19),Scoring!$E$17),Scoring!$E$16),Scoring!$E$16),Scoring!$E$16),Scoring!$E$16),Scoring!$E$16),Scoring!$E$16),Scoring!$E$16),Scoring!$E$16),Scoring!$E$16),Scoring!$E$16)</f>
        <v>0</v>
      </c>
      <c r="AC759" s="78">
        <f>IF(IFERROR(SEARCH("57f",L759),99)=99,IF(IFERROR(SEARCH("57(f)",P759),99)=99,0,Scoring!$E$20),Scoring!$E$20)</f>
        <v>0</v>
      </c>
      <c r="AD759" s="78">
        <f>IF(IFERROR(SEARCH("CAT1",T759),99)=99,IF(IFERROR(SEARCH("CAT2",T759),99)=99,IF(IFERROR(SEARCH("CAT3",T759),99)=99,IF(IFERROR(SEARCH("concluded to be endocrine",K759),99)=99,IF(IFERROR(SEARCH("categorised as endocrine",K759),99)=99,IF(IFERROR(SEARCH("endocrine disrupting",P759),99)=99,IF(IFERROR(SEARCH("endocrine disrupting",K759),99)=99,IF(IFERROR(SEARCH("suspected endocrine",S759),99)=99,IF(IFERROR(SEARCH("potential endocrine",S759),99)=99,0,Scoring!$E$25),Scoring!$E$25),Scoring!$E$24),Scoring!$E$24),Scoring!$E$24),Scoring!$E$24),Scoring!$E$23),Scoring!$E$22),Scoring!$E$21)</f>
        <v>0</v>
      </c>
      <c r="AE759" s="78">
        <f>IF(IFERROR(SEARCH("suspected sensitiser",S759),99)=99,IF(IFERROR(SEARCH("sensitiser",S759),99)=99,IF(IFERROR(SEARCH("other hazard based concern",S759),99)=99,0,Scoring!$E$28),Scoring!$E$26),Scoring!$E$27)</f>
        <v>0</v>
      </c>
      <c r="AF759" s="78">
        <f>IF(IFERROR(M759,1)=1,IF(IFERROR(N759,1)=1,IF(IFERROR(O759,1)=1,IF(IFERROR(Q759,1)=1,IF(IFERROR(R759,1)=1,IF(IFERROR(T759,1)=1,IF(IFERROR(K759,1)=1,IF(IFERROR(P759,1)=1,IF(IFERROR(S759,1)=1,Scoring!$E$29,0),0),0),0),0),0),0),0),0)</f>
        <v>0</v>
      </c>
      <c r="AG759" s="78">
        <f t="shared" si="56"/>
        <v>3</v>
      </c>
      <c r="AI759" s="93"/>
      <c r="AJ759" s="94"/>
      <c r="AK759" s="76"/>
      <c r="AL759" s="75"/>
      <c r="AN759" s="79"/>
      <c r="AO759" s="79"/>
      <c r="AP759" s="79"/>
      <c r="AQ759" s="79"/>
      <c r="AR759" s="79"/>
      <c r="AS759" s="78"/>
      <c r="AU759" s="79">
        <f>IF(IFERROR(F759,99)=99,IF(IFERROR(G759,99)=99,IF(IFERROR(H759,99)=99,IF(IFERROR(I759,99)=99,IF(IFERROR(E759,99)=99,IF(IFERROR(J759,99)=99,0,Scoring!$B$7),Scoring!$B$3),Scoring!$B$2),Scoring!$B$6),Scoring!$B$5),Scoring!$B$4)</f>
        <v>0.3</v>
      </c>
      <c r="AV759" s="78">
        <f t="shared" si="57"/>
        <v>0.89999999999999991</v>
      </c>
      <c r="AW759" s="78"/>
      <c r="AX759" s="66"/>
      <c r="AY759" s="78"/>
      <c r="AZ759" s="76"/>
      <c r="BA759" s="76"/>
      <c r="BB759" s="76"/>
    </row>
    <row r="760" spans="1:54" x14ac:dyDescent="0.25">
      <c r="A760" s="77" t="s">
        <v>7678</v>
      </c>
      <c r="B760" s="76" t="str">
        <f t="shared" si="58"/>
        <v>297-466-2</v>
      </c>
      <c r="C760" s="77" t="s">
        <v>2679</v>
      </c>
      <c r="D760" s="77" t="s">
        <v>2680</v>
      </c>
      <c r="E760" s="76" t="str">
        <f>IF(C760="-",IF(A760="-",VLOOKUP(D760,'sin-list 180320_update'!$C$2:$C$835,1,FALSE),VLOOKUP(A760,'sin-list 180320_update'!$A$2:$A$835,1,FALSE)),VLOOKUP(C760,'sin-list 180320_update'!$B$2:$B$835,1,FALSE))</f>
        <v>297-466-2</v>
      </c>
      <c r="F760" s="76" t="e">
        <f>IF($C760="-",IF($A760="-",VLOOKUP($D760,'REACH Bilaga XVII_update'!$A$5:$A$131,1,FALSE),VLOOKUP($A760,'REACH Bilaga XVII_update'!$C$5:$C$131,1,FALSE)),VLOOKUP($C760,'REACH Bilaga XVII_update'!$B$5:$B$131,1,FALSE))</f>
        <v>#N/A</v>
      </c>
      <c r="G760" s="76" t="e">
        <f>IF($C760="-",IF($A760="-",VLOOKUP($D760,' REACH Bilaga 59_update'!$A$5:$A$210,1,FALSE),VLOOKUP($A760,' REACH Bilaga 59_update'!$D$5:$D$210,1,FALSE)),VLOOKUP($C760,' REACH Bilaga 59_update'!$C$5:$C$210,1,FALSE))</f>
        <v>#N/A</v>
      </c>
      <c r="H760" s="76" t="e">
        <f>IF($C760="-",IF($A760="-",VLOOKUP($D760,'REACH Bilaga XIV_update'!$A$5:$A$110,1,FALSE),VLOOKUP($A760,'REACH Bilaga XIV_update'!$D$5:$D$110,1,FALSE)),VLOOKUP($C760,'REACH Bilaga XIV_update'!$C$5:$C$110,1,FALSE))</f>
        <v>#N/A</v>
      </c>
      <c r="I760" s="76" t="e">
        <f>IF($C760="-",IF($A760="-",VLOOKUP($D760,CoRAP_update!$A$5:$A$376,1,FALSE),VLOOKUP($A760,CoRAP_update!$D$5:$D$376,1,FALSE)),VLOOKUP($C760,CoRAP_update!$C$5:$C$376,1,FALSE))</f>
        <v>#N/A</v>
      </c>
      <c r="J760" s="76" t="e">
        <f>IF($C760="-",IF($A760="-",VLOOKUP($D760,EDC_update!$C$2:$C$450,1,FALSE),VLOOKUP($A760,EDC_update!$B$2:$B$450,1,FALSE)),VLOOKUP($C760,EDC_update!$L$2:$L$450,1,FALSE))</f>
        <v>#N/A</v>
      </c>
      <c r="K760" s="76" t="str">
        <f>IF($C760="-",IF($A760="-",IF(VLOOKUP($D760,'sin-list 180320_update'!$C$2:$S$835,3,FALSE)="",NA(),VLOOKUP($D760,'sin-list 180320_update'!$C$2:$S$835,3,FALSE)),IF(VLOOKUP($A760,'sin-list 180320_update'!$A$2:$S$835,5,FALSE)="",NA(),VLOOKUP($A760,'sin-list 180320_update'!$A$2:$S$835,5,FALSE))),IF(VLOOKUP($C760,'sin-list 180320_update'!$B$2:$S$835,4,FALSE)="",NA(),VLOOKUP($C760,'sin-list 180320_update'!$B$2:$S$835,4,FALSE)))</f>
        <v>Classified CMR according to Annex VI of Regulation 1272/2008. (Might not apply when contaminants are below below legal thresholds and/or full refining history is known)</v>
      </c>
      <c r="L760" s="76" t="str">
        <f>IF($C760="-",IF($A760="-",VLOOKUP($D760,'sin-list 180320_update'!$C$2:$S$835,6,FALSE),VLOOKUP($A760,'sin-list 180320_update'!$A$2:$S$835,8,FALSE)),VLOOKUP($C760,'sin-list 180320_update'!$B$2:$S$835,7,FALSE))</f>
        <v>Carc. 1B
Muta. 1B
Asp. Tox. 1</v>
      </c>
      <c r="M760" s="76" t="str">
        <f>IF($C760="-",IF($A760="-",IF(VLOOKUP($D760,'sin-list 180320_update'!$C$2:$S$835,8,FALSE)="",NA(),VLOOKUP($D760,'sin-list 180320_update'!$C$2:$S$835,8,FALSE)),IF(VLOOKUP($A760,'sin-list 180320_update'!$A$2:$S$835,10,FALSE)="",NA(),VLOOKUP($A760,'sin-list 180320_update'!$A$2:$S$835,10,FALSE))),IF(VLOOKUP($C760,'sin-list 180320_update'!$B$2:$S$835,9,FALSE)="",NA(),VLOOKUP($C760,'sin-list 180320_update'!$B$2:$S$835,9,FALSE)))</f>
        <v>H350
H340
H304</v>
      </c>
      <c r="N760" s="76" t="e">
        <f>IF($C760="-",IF($A760="-",IF(VLOOKUP($D760,'REACH Bilaga XVII_update'!$A$5:$E$131,4,FALSE)="",NA(),VLOOKUP($D760,'REACH Bilaga XVII_update'!$A$5:$E$131,4,FALSE)),IF(VLOOKUP($A760,'REACH Bilaga XVII_update'!$C$5:$D$131,2,FALSE)="",NA(),VLOOKUP($A760,'REACH Bilaga XVII_update'!$C$5:$D$131,2,FALSE))),IF(VLOOKUP($C760,'REACH Bilaga XVII_update'!$B$5:$D$131,3,FALSE)="",NA(),VLOOKUP($C760,'REACH Bilaga XVII_update'!$B$5:$D$131,3,FALSE)))</f>
        <v>#N/A</v>
      </c>
      <c r="O760" s="76" t="e">
        <f>IF($C760="-",IF($A760="-",IF(VLOOKUP($D760,' REACH Bilaga 59_update'!$A$5:$E$210,5,FALSE)="",NA(),VLOOKUP($D760,' REACH Bilaga 59_update'!$A$5:$E$210,5,FALSE)),IF(VLOOKUP($A760,' REACH Bilaga 59_update'!$D$5:$E$210,2,FALSE)="",NA(),VLOOKUP($A760,' REACH Bilaga 59_update'!$D$5:$E$210,2,FALSE))),IF(VLOOKUP($C760,' REACH Bilaga 59_update'!$C$5:$E$210,3,FALSE)="",NA(),VLOOKUP($C760,' REACH Bilaga 59_update'!$C$5:$E$210,3,FALSE)))</f>
        <v>#N/A</v>
      </c>
      <c r="P760" s="76" t="e">
        <f>IF(C760="-",IF(A760="-",IFERROR(VLOOKUP($D760,' REACH Bilaga 59_update'!$A$5:$F$210,MATCH(Sammanfattning!P$1,' REACH Bilaga 59_update'!$A$4:$F$4,0),FALSE),VLOOKUP($D760,'REACH Bilaga XIV_update'!$A$4:$H$110,MATCH(Sammanfattning!P$1,'REACH Bilaga XIV_update'!$A$4:$H$4,0),FALSE)),IFERROR(VLOOKUP($A760,' REACH Bilaga 59_update'!$D$5:$F$210,MATCH(Sammanfattning!P$1,' REACH Bilaga 59_update'!$D$4:$F$4,0),FALSE),VLOOKUP($A760,'REACH Bilaga XIV_update'!$D$4:$H$110,MATCH(Sammanfattning!P$1,'REACH Bilaga XIV_update'!$D$4:$H$4,0),FALSE))),IFERROR(VLOOKUP($C760,' REACH Bilaga 59_update'!$C$5:$F$210,MATCH(Sammanfattning!P$1,' REACH Bilaga 59_update'!$C$4:$F$4,0),FALSE),VLOOKUP($C760,'REACH Bilaga XIV_update'!$C$4:$H$110,MATCH(Sammanfattning!P$1,'REACH Bilaga XIV_update'!$C$4:$H$4,0),FALSE)))</f>
        <v>#N/A</v>
      </c>
      <c r="Q760" s="76" t="e">
        <f>IF($C760="-",IF($A760="-",IF(VLOOKUP($D760,'REACH Bilaga XIV_update'!$A$5:$I$110,9,FALSE)="",NA(),VLOOKUP($D760,'REACH Bilaga XIV_update'!$A$5:$I$110,9,FALSE)),IF(VLOOKUP($A760,'REACH Bilaga XIV_update'!$D$5:$I$110,6,FALSE)="",NA(),VLOOKUP($A760,'REACH Bilaga XIV_update'!$D$5:$I$110,6,FALSE))),IF(VLOOKUP($C760,'REACH Bilaga XIV_update'!$C$5:$I$110,7,FALSE)="",NA(),VLOOKUP($C760,'REACH Bilaga XIV_update'!$C$5:$I$110,7,FALSE)))</f>
        <v>#N/A</v>
      </c>
      <c r="R760" s="76" t="e">
        <f>IF($C760="-",IF($A760="-",IF(VLOOKUP($D760,CoRAP_update!$A$5:$O$376,15,FALSE)="",NA(),VLOOKUP($D760,CoRAP_update!$A$5:$O$376,15,FALSE)),IF(VLOOKUP($A760,CoRAP_update!$D$5:$O$376,12,FALSE)="",NA(),VLOOKUP($A760,CoRAP_update!$D$5:$O$376,12,FALSE))),IF(VLOOKUP($C760,CoRAP_update!$C$5:$O$376,13,FALSE)="",NA(),VLOOKUP($C760,CoRAP_update!$C$5:$O$376,13,FALSE)))</f>
        <v>#N/A</v>
      </c>
      <c r="S760" s="144" t="e">
        <f>IF($C760="-",IF($A760="-",VLOOKUP($D760,CoRAP_update!$A$5:$J$376,MATCH(Sammanfattning!S$1,CoRAP_update!$A$4:$J$4,0),FALSE),VLOOKUP($A760,CoRAP_update!$D$5:$J$376,MATCH(Sammanfattning!S$1,CoRAP_update!$D$4:$J$4,0),FALSE)),VLOOKUP($C760,CoRAP_update!$C$5:$J$376,MATCH(Sammanfattning!S$1,CoRAP_update!$C$4:$J$4,0),FALSE))</f>
        <v>#N/A</v>
      </c>
      <c r="T760" s="76" t="e">
        <f>IF($A760="-",VLOOKUP($D760,EDC_update!$C$2:$F$450,4,FALSE),VLOOKUP($A760,EDC_update!$B$2:$F$450,5,FALSE))</f>
        <v>#N/A</v>
      </c>
      <c r="V760" s="78">
        <f>IF(IFERROR(SEARCH("PBT",P760),99)=99,IF(IFERROR(SEARCH("suspected PBT",S760),99)=99,IF(IFERROR(SEARCH("concluded to be PBT",K760),99)=99,IF(IFERROR(SEARCH("PBT",S760),99)=99,IF(IFERROR(SEARCH("PBT cand",L760),99)=99,IF(IFERROR(SEARCH("PBT",L760),99)=99,IF(IFERROR(SEARCH("persistent, bioackumulative and toxic properties",K760),99)=99,0,Scoring!$E$3),Scoring!$E$3),Scoring!$E$7),Scoring!$E$3),Scoring!$E$5),Scoring!$E$6),Scoring!$E$3)</f>
        <v>0</v>
      </c>
      <c r="W760" s="78">
        <f>IF(IFERROR(SEARCH("vPvB",P760),99)=99,IF(IFERROR(SEARCH("suspected pbt/vPvB",S760),99)=99,IF(IFERROR(SEARCH("vPvB",S760),99)=99,IF(IFERROR(SEARCH("concluded to be a vPvB",S760),99)=99,IF(IFERROR(SEARCH("identified as vPvB",K760),99)=99,IF(IFERROR(SEARCH("concluded to be a vPvB",K760),99)=99,IF(IFERROR(SEARCH("concluded to be both pbt and vPvB",S760),99)=99,IF(IFERROR(SEARCH("concluded to be both pbt and vPvB",K760),99)=99,0,Scoring!$E$5),Scoring!$E$5),Scoring!$E$5),Scoring!$E$5),Scoring!$E$5),Scoring!$E$4),Scoring!$E$6),Scoring!$E$4)</f>
        <v>0</v>
      </c>
      <c r="X760" s="78">
        <f>IF(IFERROR(SEARCH("H410",N760),99)=99,IF(IFERROR(SEARCH("H410",O760),99)=99,IF(IFERROR(SEARCH("H410",Q760),99)=99,IF(IFERROR(SEARCH("H410",M760),99)=99,IF(IFERROR(SEARCH("H410",R760),99)=99,IF(IFERROR(SEARCH("H411",N760),99)=99,IF(IFERROR(SEARCH("H411",O760),99)=99,IF(IFERROR(SEARCH("H411",Q760),99)=99,IF(IFERROR(SEARCH("H411",M760),99)=99,IF(IFERROR(SEARCH("H411",R760),99)=99,IF(IFERROR(SEARCH("H413",N760),99)=99,IF(IFERROR(SEARCH("H413",O760),99)=99,IF(IFERROR(SEARCH("H413",Q760),99)=99,IF(IFERROR(SEARCH("H413",M760),99)=99,IF(IFERROR(SEARCH("H413",R760),99)=99,IF(IFERROR(SEARCH("H412",N760),99)=99,IF(IFERROR(SEARCH("H412",O760),99)=99,IF(IFERROR(SEARCH("H412",Q760),99)=99,IF(IFERROR(SEARCH("H412",M760),99)=99,IF(IFERROR(SEARCH("H412",R760),99)=99,0,Scoring!$E$2),Scoring!$E$2),Scoring!$E$2),Scoring!$E$2),Scoring!$E$2),Scoring!$E$2),Scoring!$E$2),Scoring!$E$2),Scoring!$E$2),Scoring!$E$2),Scoring!$E$2),Scoring!$E$2),Scoring!$E$2),Scoring!$E$2),Scoring!$E$2),Scoring!$E$2),Scoring!$E$2),Scoring!$E$2),Scoring!$E$2),Scoring!$E$2)</f>
        <v>0</v>
      </c>
      <c r="Y760" s="78">
        <f>IF(IFERROR(SEARCH("CMR",K760),99)=99,IF(IFERROR(SEARCH("Suspected CMR",S760),99)=99,IF(IFERROR(SEARCH("CMR",S760),99)=99,0,Scoring!$E$8),Scoring!$E$9),Scoring!$E$8)</f>
        <v>3</v>
      </c>
      <c r="Z760" s="78">
        <f>IF(IFERROR(SEARCH("H350",N760),99)=99,IF(IFERROR(SEARCH("H350",O760),99)=99,IF(IFERROR(SEARCH("H350",Q760),99)=99,IF(IFERROR(SEARCH("H350",M760),99)=99,IF(IFERROR(SEARCH("H350",R760),99)=99,IF(IFERROR(SEARCH("H351",N760),99)=99,IF(IFERROR(SEARCH("H351",O760),99)=99,IF(IFERROR(SEARCH("H351",Q760),99)=99,IF(IFERROR(SEARCH("H351",M760),99)=99,IF(IFERROR(SEARCH("H351",R760),99)=99,IF(IFERROR(SEARCH("carcinogenic",P760),99)=99,IF(IFERROR(SEARCH("suspected carcinogenic",S760),99)=99,0,Scoring!$E$12),Scoring!$E$11),Scoring!$E$10),Scoring!$E$10),Scoring!$E$10),Scoring!$E$10),Scoring!$E$10),Scoring!$E$10),Scoring!$E$10),Scoring!$E$10),Scoring!$E$10),Scoring!$E$10)</f>
        <v>1</v>
      </c>
      <c r="AA760" s="78">
        <f>IF(IFERROR(SEARCH("H340",N760),99)=99,IF(IFERROR(SEARCH("H340",O760),99)=99,IF(IFERROR(SEARCH("H340",Q760),99)=99,IF(IFERROR(SEARCH("H340",M760),99)=99,IF(IFERROR(SEARCH("H340",R760),99)=99,IF(IFERROR(SEARCH("H341",N760),99)=99,IF(IFERROR(SEARCH("H341",O760),99)=99,IF(IFERROR(SEARCH("H341",Q760),99)=99,IF(IFERROR(SEARCH("H341",M760),99)=99,IF(IFERROR(SEARCH("H341",R760),99)=99,IF(IFERROR(SEARCH("mutagenic",P760),99)=99,IF(IFERROR(SEARCH("suspected mutagenic",S760),99)=99,0,Scoring!$E$15),Scoring!$E$14),Scoring!$E$13),Scoring!$E$13),Scoring!$E$13),Scoring!$E$13),Scoring!$E$13),Scoring!$E$13),Scoring!$E$13),Scoring!$E$13),Scoring!$E$13),Scoring!$E$13)</f>
        <v>1</v>
      </c>
      <c r="AB760" s="78">
        <f>IF(IFERROR(SEARCH("H360",N760),99)=99,IF(IFERROR(SEARCH("H360",O760),99)=99,IF(IFERROR(SEARCH("H360",Q760),99)=99,IF(IFERROR(SEARCH("H360",M760),99)=99,IF(IFERROR(SEARCH("H360",R760),99)=99,IF(IFERROR(SEARCH("H361",N760),99)=99,IF(IFERROR(SEARCH("H361",O760),99)=99,IF(IFERROR(SEARCH("H361",Q760),99)=99,IF(IFERROR(SEARCH("H361",M760),99)=99,IF(IFERROR(SEARCH("H361",R760),99)=99,IF(IFERROR(SEARCH("reproduction",P760),99)=99,IF(IFERROR(SEARCH("suspected reprotoxic",S760),99)=99,IF(IFERROR(SEARCH("reprotoxic",S760),99)=99,IF(IFERROR(SEARCH("reprotoxic",K760),99)=99,0,Scoring!$E$18),Scoring!$E$18),Scoring!$E$19),Scoring!$E$17),Scoring!$E$16),Scoring!$E$16),Scoring!$E$16),Scoring!$E$16),Scoring!$E$16),Scoring!$E$16),Scoring!$E$16),Scoring!$E$16),Scoring!$E$16),Scoring!$E$16)</f>
        <v>0</v>
      </c>
      <c r="AC760" s="78">
        <f>IF(IFERROR(SEARCH("57f",L760),99)=99,IF(IFERROR(SEARCH("57(f)",P760),99)=99,0,Scoring!$E$20),Scoring!$E$20)</f>
        <v>0</v>
      </c>
      <c r="AD760" s="78">
        <f>IF(IFERROR(SEARCH("CAT1",T760),99)=99,IF(IFERROR(SEARCH("CAT2",T760),99)=99,IF(IFERROR(SEARCH("CAT3",T760),99)=99,IF(IFERROR(SEARCH("concluded to be endocrine",K760),99)=99,IF(IFERROR(SEARCH("categorised as endocrine",K760),99)=99,IF(IFERROR(SEARCH("endocrine disrupting",P760),99)=99,IF(IFERROR(SEARCH("endocrine disrupting",K760),99)=99,IF(IFERROR(SEARCH("suspected endocrine",S760),99)=99,IF(IFERROR(SEARCH("potential endocrine",S760),99)=99,0,Scoring!$E$25),Scoring!$E$25),Scoring!$E$24),Scoring!$E$24),Scoring!$E$24),Scoring!$E$24),Scoring!$E$23),Scoring!$E$22),Scoring!$E$21)</f>
        <v>0</v>
      </c>
      <c r="AE760" s="78">
        <f>IF(IFERROR(SEARCH("suspected sensitiser",S760),99)=99,IF(IFERROR(SEARCH("sensitiser",S760),99)=99,IF(IFERROR(SEARCH("other hazard based concern",S760),99)=99,0,Scoring!$E$28),Scoring!$E$26),Scoring!$E$27)</f>
        <v>0</v>
      </c>
      <c r="AF760" s="78">
        <f>IF(IFERROR(M760,1)=1,IF(IFERROR(N760,1)=1,IF(IFERROR(O760,1)=1,IF(IFERROR(Q760,1)=1,IF(IFERROR(R760,1)=1,IF(IFERROR(T760,1)=1,IF(IFERROR(K760,1)=1,IF(IFERROR(P760,1)=1,IF(IFERROR(S760,1)=1,Scoring!$E$29,0),0),0),0),0),0),0),0),0)</f>
        <v>0</v>
      </c>
      <c r="AG760" s="78">
        <f t="shared" si="56"/>
        <v>3</v>
      </c>
      <c r="AI760" s="93"/>
      <c r="AJ760" s="94"/>
      <c r="AK760" s="76"/>
      <c r="AL760" s="75"/>
      <c r="AN760" s="79"/>
      <c r="AO760" s="79"/>
      <c r="AP760" s="79"/>
      <c r="AQ760" s="79"/>
      <c r="AR760" s="79"/>
      <c r="AS760" s="78"/>
      <c r="AU760" s="79">
        <f>IF(IFERROR(F760,99)=99,IF(IFERROR(G760,99)=99,IF(IFERROR(H760,99)=99,IF(IFERROR(I760,99)=99,IF(IFERROR(E760,99)=99,IF(IFERROR(J760,99)=99,0,Scoring!$B$7),Scoring!$B$3),Scoring!$B$2),Scoring!$B$6),Scoring!$B$5),Scoring!$B$4)</f>
        <v>0.3</v>
      </c>
      <c r="AV760" s="78">
        <f t="shared" si="57"/>
        <v>0.89999999999999991</v>
      </c>
      <c r="AW760" s="78"/>
      <c r="AX760" s="66"/>
      <c r="AY760" s="78"/>
      <c r="AZ760" s="76"/>
      <c r="BA760" s="76"/>
      <c r="BB760" s="76"/>
    </row>
    <row r="761" spans="1:54" x14ac:dyDescent="0.25">
      <c r="A761" s="77" t="s">
        <v>6642</v>
      </c>
      <c r="B761" s="76" t="str">
        <f t="shared" si="58"/>
        <v>297-474-6</v>
      </c>
      <c r="C761" s="77" t="s">
        <v>2681</v>
      </c>
      <c r="D761" s="77" t="s">
        <v>2682</v>
      </c>
      <c r="E761" s="76" t="str">
        <f>IF(C761="-",IF(A761="-",VLOOKUP(D761,'sin-list 180320_update'!$C$2:$C$835,1,FALSE),VLOOKUP(A761,'sin-list 180320_update'!$A$2:$A$835,1,FALSE)),VLOOKUP(C761,'sin-list 180320_update'!$B$2:$B$835,1,FALSE))</f>
        <v>297-474-6</v>
      </c>
      <c r="F761" s="76" t="e">
        <f>IF($C761="-",IF($A761="-",VLOOKUP($D761,'REACH Bilaga XVII_update'!$A$5:$A$131,1,FALSE),VLOOKUP($A761,'REACH Bilaga XVII_update'!$C$5:$C$131,1,FALSE)),VLOOKUP($C761,'REACH Bilaga XVII_update'!$B$5:$B$131,1,FALSE))</f>
        <v>#N/A</v>
      </c>
      <c r="G761" s="76" t="e">
        <f>IF($C761="-",IF($A761="-",VLOOKUP($D761,' REACH Bilaga 59_update'!$A$5:$A$210,1,FALSE),VLOOKUP($A761,' REACH Bilaga 59_update'!$D$5:$D$210,1,FALSE)),VLOOKUP($C761,' REACH Bilaga 59_update'!$C$5:$C$210,1,FALSE))</f>
        <v>#N/A</v>
      </c>
      <c r="H761" s="76" t="e">
        <f>IF($C761="-",IF($A761="-",VLOOKUP($D761,'REACH Bilaga XIV_update'!$A$5:$A$110,1,FALSE),VLOOKUP($A761,'REACH Bilaga XIV_update'!$D$5:$D$110,1,FALSE)),VLOOKUP($C761,'REACH Bilaga XIV_update'!$C$5:$C$110,1,FALSE))</f>
        <v>#N/A</v>
      </c>
      <c r="I761" s="76" t="e">
        <f>IF($C761="-",IF($A761="-",VLOOKUP($D761,CoRAP_update!$A$5:$A$376,1,FALSE),VLOOKUP($A761,CoRAP_update!$D$5:$D$376,1,FALSE)),VLOOKUP($C761,CoRAP_update!$C$5:$C$376,1,FALSE))</f>
        <v>#N/A</v>
      </c>
      <c r="J761" s="76" t="e">
        <f>IF($C761="-",IF($A761="-",VLOOKUP($D761,EDC_update!$C$2:$C$450,1,FALSE),VLOOKUP($A761,EDC_update!$B$2:$B$450,1,FALSE)),VLOOKUP($C761,EDC_update!$L$2:$L$450,1,FALSE))</f>
        <v>#N/A</v>
      </c>
      <c r="K761" s="76" t="str">
        <f>IF($C761="-",IF($A761="-",IF(VLOOKUP($D761,'sin-list 180320_update'!$C$2:$S$835,3,FALSE)="",NA(),VLOOKUP($D761,'sin-list 180320_update'!$C$2:$S$835,3,FALSE)),IF(VLOOKUP($A761,'sin-list 180320_update'!$A$2:$S$835,5,FALSE)="",NA(),VLOOKUP($A761,'sin-list 180320_update'!$A$2:$S$835,5,FALSE))),IF(VLOOKUP($C761,'sin-list 180320_update'!$B$2:$S$835,4,FALSE)="",NA(),VLOOKUP($C761,'sin-list 180320_update'!$B$2:$S$835,4,FALSE)))</f>
        <v>Classified CMR according to Annex VI of Regulation 1272/2008. (Might not apply when contaminants are below below legal thresholds and/or full refining history is known)</v>
      </c>
      <c r="L761" s="76" t="str">
        <f>IF($C761="-",IF($A761="-",VLOOKUP($D761,'sin-list 180320_update'!$C$2:$S$835,6,FALSE),VLOOKUP($A761,'sin-list 180320_update'!$A$2:$S$835,8,FALSE)),VLOOKUP($C761,'sin-list 180320_update'!$B$2:$S$835,7,FALSE))</f>
        <v>Carc. 1B</v>
      </c>
      <c r="M761" s="76" t="str">
        <f>IF($C761="-",IF($A761="-",IF(VLOOKUP($D761,'sin-list 180320_update'!$C$2:$S$835,8,FALSE)="",NA(),VLOOKUP($D761,'sin-list 180320_update'!$C$2:$S$835,8,FALSE)),IF(VLOOKUP($A761,'sin-list 180320_update'!$A$2:$S$835,10,FALSE)="",NA(),VLOOKUP($A761,'sin-list 180320_update'!$A$2:$S$835,10,FALSE))),IF(VLOOKUP($C761,'sin-list 180320_update'!$B$2:$S$835,9,FALSE)="",NA(),VLOOKUP($C761,'sin-list 180320_update'!$B$2:$S$835,9,FALSE)))</f>
        <v>H350</v>
      </c>
      <c r="N761" s="76" t="e">
        <f>IF($C761="-",IF($A761="-",IF(VLOOKUP($D761,'REACH Bilaga XVII_update'!$A$5:$E$131,4,FALSE)="",NA(),VLOOKUP($D761,'REACH Bilaga XVII_update'!$A$5:$E$131,4,FALSE)),IF(VLOOKUP($A761,'REACH Bilaga XVII_update'!$C$5:$D$131,2,FALSE)="",NA(),VLOOKUP($A761,'REACH Bilaga XVII_update'!$C$5:$D$131,2,FALSE))),IF(VLOOKUP($C761,'REACH Bilaga XVII_update'!$B$5:$D$131,3,FALSE)="",NA(),VLOOKUP($C761,'REACH Bilaga XVII_update'!$B$5:$D$131,3,FALSE)))</f>
        <v>#N/A</v>
      </c>
      <c r="O761" s="76" t="e">
        <f>IF($C761="-",IF($A761="-",IF(VLOOKUP($D761,' REACH Bilaga 59_update'!$A$5:$E$210,5,FALSE)="",NA(),VLOOKUP($D761,' REACH Bilaga 59_update'!$A$5:$E$210,5,FALSE)),IF(VLOOKUP($A761,' REACH Bilaga 59_update'!$D$5:$E$210,2,FALSE)="",NA(),VLOOKUP($A761,' REACH Bilaga 59_update'!$D$5:$E$210,2,FALSE))),IF(VLOOKUP($C761,' REACH Bilaga 59_update'!$C$5:$E$210,3,FALSE)="",NA(),VLOOKUP($C761,' REACH Bilaga 59_update'!$C$5:$E$210,3,FALSE)))</f>
        <v>#N/A</v>
      </c>
      <c r="P761" s="76" t="e">
        <f>IF(C761="-",IF(A761="-",IFERROR(VLOOKUP($D761,' REACH Bilaga 59_update'!$A$5:$F$210,MATCH(Sammanfattning!P$1,' REACH Bilaga 59_update'!$A$4:$F$4,0),FALSE),VLOOKUP($D761,'REACH Bilaga XIV_update'!$A$4:$H$110,MATCH(Sammanfattning!P$1,'REACH Bilaga XIV_update'!$A$4:$H$4,0),FALSE)),IFERROR(VLOOKUP($A761,' REACH Bilaga 59_update'!$D$5:$F$210,MATCH(Sammanfattning!P$1,' REACH Bilaga 59_update'!$D$4:$F$4,0),FALSE),VLOOKUP($A761,'REACH Bilaga XIV_update'!$D$4:$H$110,MATCH(Sammanfattning!P$1,'REACH Bilaga XIV_update'!$D$4:$H$4,0),FALSE))),IFERROR(VLOOKUP($C761,' REACH Bilaga 59_update'!$C$5:$F$210,MATCH(Sammanfattning!P$1,' REACH Bilaga 59_update'!$C$4:$F$4,0),FALSE),VLOOKUP($C761,'REACH Bilaga XIV_update'!$C$4:$H$110,MATCH(Sammanfattning!P$1,'REACH Bilaga XIV_update'!$C$4:$H$4,0),FALSE)))</f>
        <v>#N/A</v>
      </c>
      <c r="Q761" s="76" t="e">
        <f>IF($C761="-",IF($A761="-",IF(VLOOKUP($D761,'REACH Bilaga XIV_update'!$A$5:$I$110,9,FALSE)="",NA(),VLOOKUP($D761,'REACH Bilaga XIV_update'!$A$5:$I$110,9,FALSE)),IF(VLOOKUP($A761,'REACH Bilaga XIV_update'!$D$5:$I$110,6,FALSE)="",NA(),VLOOKUP($A761,'REACH Bilaga XIV_update'!$D$5:$I$110,6,FALSE))),IF(VLOOKUP($C761,'REACH Bilaga XIV_update'!$C$5:$I$110,7,FALSE)="",NA(),VLOOKUP($C761,'REACH Bilaga XIV_update'!$C$5:$I$110,7,FALSE)))</f>
        <v>#N/A</v>
      </c>
      <c r="R761" s="76" t="e">
        <f>IF($C761="-",IF($A761="-",IF(VLOOKUP($D761,CoRAP_update!$A$5:$O$376,15,FALSE)="",NA(),VLOOKUP($D761,CoRAP_update!$A$5:$O$376,15,FALSE)),IF(VLOOKUP($A761,CoRAP_update!$D$5:$O$376,12,FALSE)="",NA(),VLOOKUP($A761,CoRAP_update!$D$5:$O$376,12,FALSE))),IF(VLOOKUP($C761,CoRAP_update!$C$5:$O$376,13,FALSE)="",NA(),VLOOKUP($C761,CoRAP_update!$C$5:$O$376,13,FALSE)))</f>
        <v>#N/A</v>
      </c>
      <c r="S761" s="144" t="e">
        <f>IF($C761="-",IF($A761="-",VLOOKUP($D761,CoRAP_update!$A$5:$J$376,MATCH(Sammanfattning!S$1,CoRAP_update!$A$4:$J$4,0),FALSE),VLOOKUP($A761,CoRAP_update!$D$5:$J$376,MATCH(Sammanfattning!S$1,CoRAP_update!$D$4:$J$4,0),FALSE)),VLOOKUP($C761,CoRAP_update!$C$5:$J$376,MATCH(Sammanfattning!S$1,CoRAP_update!$C$4:$J$4,0),FALSE))</f>
        <v>#N/A</v>
      </c>
      <c r="T761" s="76" t="e">
        <f>IF($A761="-",VLOOKUP($D761,EDC_update!$C$2:$F$450,4,FALSE),VLOOKUP($A761,EDC_update!$B$2:$F$450,5,FALSE))</f>
        <v>#N/A</v>
      </c>
      <c r="V761" s="78">
        <f>IF(IFERROR(SEARCH("PBT",P761),99)=99,IF(IFERROR(SEARCH("suspected PBT",S761),99)=99,IF(IFERROR(SEARCH("concluded to be PBT",K761),99)=99,IF(IFERROR(SEARCH("PBT",S761),99)=99,IF(IFERROR(SEARCH("PBT cand",L761),99)=99,IF(IFERROR(SEARCH("PBT",L761),99)=99,IF(IFERROR(SEARCH("persistent, bioackumulative and toxic properties",K761),99)=99,0,Scoring!$E$3),Scoring!$E$3),Scoring!$E$7),Scoring!$E$3),Scoring!$E$5),Scoring!$E$6),Scoring!$E$3)</f>
        <v>0</v>
      </c>
      <c r="W761" s="78">
        <f>IF(IFERROR(SEARCH("vPvB",P761),99)=99,IF(IFERROR(SEARCH("suspected pbt/vPvB",S761),99)=99,IF(IFERROR(SEARCH("vPvB",S761),99)=99,IF(IFERROR(SEARCH("concluded to be a vPvB",S761),99)=99,IF(IFERROR(SEARCH("identified as vPvB",K761),99)=99,IF(IFERROR(SEARCH("concluded to be a vPvB",K761),99)=99,IF(IFERROR(SEARCH("concluded to be both pbt and vPvB",S761),99)=99,IF(IFERROR(SEARCH("concluded to be both pbt and vPvB",K761),99)=99,0,Scoring!$E$5),Scoring!$E$5),Scoring!$E$5),Scoring!$E$5),Scoring!$E$5),Scoring!$E$4),Scoring!$E$6),Scoring!$E$4)</f>
        <v>0</v>
      </c>
      <c r="X761" s="78">
        <f>IF(IFERROR(SEARCH("H410",N761),99)=99,IF(IFERROR(SEARCH("H410",O761),99)=99,IF(IFERROR(SEARCH("H410",Q761),99)=99,IF(IFERROR(SEARCH("H410",M761),99)=99,IF(IFERROR(SEARCH("H410",R761),99)=99,IF(IFERROR(SEARCH("H411",N761),99)=99,IF(IFERROR(SEARCH("H411",O761),99)=99,IF(IFERROR(SEARCH("H411",Q761),99)=99,IF(IFERROR(SEARCH("H411",M761),99)=99,IF(IFERROR(SEARCH("H411",R761),99)=99,IF(IFERROR(SEARCH("H413",N761),99)=99,IF(IFERROR(SEARCH("H413",O761),99)=99,IF(IFERROR(SEARCH("H413",Q761),99)=99,IF(IFERROR(SEARCH("H413",M761),99)=99,IF(IFERROR(SEARCH("H413",R761),99)=99,IF(IFERROR(SEARCH("H412",N761),99)=99,IF(IFERROR(SEARCH("H412",O761),99)=99,IF(IFERROR(SEARCH("H412",Q761),99)=99,IF(IFERROR(SEARCH("H412",M761),99)=99,IF(IFERROR(SEARCH("H412",R761),99)=99,0,Scoring!$E$2),Scoring!$E$2),Scoring!$E$2),Scoring!$E$2),Scoring!$E$2),Scoring!$E$2),Scoring!$E$2),Scoring!$E$2),Scoring!$E$2),Scoring!$E$2),Scoring!$E$2),Scoring!$E$2),Scoring!$E$2),Scoring!$E$2),Scoring!$E$2),Scoring!$E$2),Scoring!$E$2),Scoring!$E$2),Scoring!$E$2),Scoring!$E$2)</f>
        <v>0</v>
      </c>
      <c r="Y761" s="78">
        <f>IF(IFERROR(SEARCH("CMR",K761),99)=99,IF(IFERROR(SEARCH("Suspected CMR",S761),99)=99,IF(IFERROR(SEARCH("CMR",S761),99)=99,0,Scoring!$E$8),Scoring!$E$9),Scoring!$E$8)</f>
        <v>3</v>
      </c>
      <c r="Z761" s="78">
        <f>IF(IFERROR(SEARCH("H350",N761),99)=99,IF(IFERROR(SEARCH("H350",O761),99)=99,IF(IFERROR(SEARCH("H350",Q761),99)=99,IF(IFERROR(SEARCH("H350",M761),99)=99,IF(IFERROR(SEARCH("H350",R761),99)=99,IF(IFERROR(SEARCH("H351",N761),99)=99,IF(IFERROR(SEARCH("H351",O761),99)=99,IF(IFERROR(SEARCH("H351",Q761),99)=99,IF(IFERROR(SEARCH("H351",M761),99)=99,IF(IFERROR(SEARCH("H351",R761),99)=99,IF(IFERROR(SEARCH("carcinogenic",P761),99)=99,IF(IFERROR(SEARCH("suspected carcinogenic",S761),99)=99,0,Scoring!$E$12),Scoring!$E$11),Scoring!$E$10),Scoring!$E$10),Scoring!$E$10),Scoring!$E$10),Scoring!$E$10),Scoring!$E$10),Scoring!$E$10),Scoring!$E$10),Scoring!$E$10),Scoring!$E$10)</f>
        <v>1</v>
      </c>
      <c r="AA761" s="78">
        <f>IF(IFERROR(SEARCH("H340",N761),99)=99,IF(IFERROR(SEARCH("H340",O761),99)=99,IF(IFERROR(SEARCH("H340",Q761),99)=99,IF(IFERROR(SEARCH("H340",M761),99)=99,IF(IFERROR(SEARCH("H340",R761),99)=99,IF(IFERROR(SEARCH("H341",N761),99)=99,IF(IFERROR(SEARCH("H341",O761),99)=99,IF(IFERROR(SEARCH("H341",Q761),99)=99,IF(IFERROR(SEARCH("H341",M761),99)=99,IF(IFERROR(SEARCH("H341",R761),99)=99,IF(IFERROR(SEARCH("mutagenic",P761),99)=99,IF(IFERROR(SEARCH("suspected mutagenic",S761),99)=99,0,Scoring!$E$15),Scoring!$E$14),Scoring!$E$13),Scoring!$E$13),Scoring!$E$13),Scoring!$E$13),Scoring!$E$13),Scoring!$E$13),Scoring!$E$13),Scoring!$E$13),Scoring!$E$13),Scoring!$E$13)</f>
        <v>0</v>
      </c>
      <c r="AB761" s="78">
        <f>IF(IFERROR(SEARCH("H360",N761),99)=99,IF(IFERROR(SEARCH("H360",O761),99)=99,IF(IFERROR(SEARCH("H360",Q761),99)=99,IF(IFERROR(SEARCH("H360",M761),99)=99,IF(IFERROR(SEARCH("H360",R761),99)=99,IF(IFERROR(SEARCH("H361",N761),99)=99,IF(IFERROR(SEARCH("H361",O761),99)=99,IF(IFERROR(SEARCH("H361",Q761),99)=99,IF(IFERROR(SEARCH("H361",M761),99)=99,IF(IFERROR(SEARCH("H361",R761),99)=99,IF(IFERROR(SEARCH("reproduction",P761),99)=99,IF(IFERROR(SEARCH("suspected reprotoxic",S761),99)=99,IF(IFERROR(SEARCH("reprotoxic",S761),99)=99,IF(IFERROR(SEARCH("reprotoxic",K761),99)=99,0,Scoring!$E$18),Scoring!$E$18),Scoring!$E$19),Scoring!$E$17),Scoring!$E$16),Scoring!$E$16),Scoring!$E$16),Scoring!$E$16),Scoring!$E$16),Scoring!$E$16),Scoring!$E$16),Scoring!$E$16),Scoring!$E$16),Scoring!$E$16)</f>
        <v>0</v>
      </c>
      <c r="AC761" s="78">
        <f>IF(IFERROR(SEARCH("57f",L761),99)=99,IF(IFERROR(SEARCH("57(f)",P761),99)=99,0,Scoring!$E$20),Scoring!$E$20)</f>
        <v>0</v>
      </c>
      <c r="AD761" s="78">
        <f>IF(IFERROR(SEARCH("CAT1",T761),99)=99,IF(IFERROR(SEARCH("CAT2",T761),99)=99,IF(IFERROR(SEARCH("CAT3",T761),99)=99,IF(IFERROR(SEARCH("concluded to be endocrine",K761),99)=99,IF(IFERROR(SEARCH("categorised as endocrine",K761),99)=99,IF(IFERROR(SEARCH("endocrine disrupting",P761),99)=99,IF(IFERROR(SEARCH("endocrine disrupting",K761),99)=99,IF(IFERROR(SEARCH("suspected endocrine",S761),99)=99,IF(IFERROR(SEARCH("potential endocrine",S761),99)=99,0,Scoring!$E$25),Scoring!$E$25),Scoring!$E$24),Scoring!$E$24),Scoring!$E$24),Scoring!$E$24),Scoring!$E$23),Scoring!$E$22),Scoring!$E$21)</f>
        <v>0</v>
      </c>
      <c r="AE761" s="78">
        <f>IF(IFERROR(SEARCH("suspected sensitiser",S761),99)=99,IF(IFERROR(SEARCH("sensitiser",S761),99)=99,IF(IFERROR(SEARCH("other hazard based concern",S761),99)=99,0,Scoring!$E$28),Scoring!$E$26),Scoring!$E$27)</f>
        <v>0</v>
      </c>
      <c r="AF761" s="78">
        <f>IF(IFERROR(M761,1)=1,IF(IFERROR(N761,1)=1,IF(IFERROR(O761,1)=1,IF(IFERROR(Q761,1)=1,IF(IFERROR(R761,1)=1,IF(IFERROR(T761,1)=1,IF(IFERROR(K761,1)=1,IF(IFERROR(P761,1)=1,IF(IFERROR(S761,1)=1,Scoring!$E$29,0),0),0),0),0),0),0),0),0)</f>
        <v>0</v>
      </c>
      <c r="AG761" s="78">
        <f t="shared" si="56"/>
        <v>3</v>
      </c>
      <c r="AI761" s="93"/>
      <c r="AJ761" s="94"/>
      <c r="AK761" s="76"/>
      <c r="AL761" s="75"/>
      <c r="AN761" s="79"/>
      <c r="AO761" s="79"/>
      <c r="AP761" s="79"/>
      <c r="AQ761" s="79"/>
      <c r="AR761" s="79"/>
      <c r="AS761" s="78"/>
      <c r="AU761" s="79">
        <f>IF(IFERROR(F761,99)=99,IF(IFERROR(G761,99)=99,IF(IFERROR(H761,99)=99,IF(IFERROR(I761,99)=99,IF(IFERROR(E761,99)=99,IF(IFERROR(J761,99)=99,0,Scoring!$B$7),Scoring!$B$3),Scoring!$B$2),Scoring!$B$6),Scoring!$B$5),Scoring!$B$4)</f>
        <v>0.3</v>
      </c>
      <c r="AV761" s="78">
        <f t="shared" si="57"/>
        <v>0.89999999999999991</v>
      </c>
      <c r="AW761" s="78"/>
      <c r="AX761" s="66"/>
      <c r="AY761" s="78"/>
      <c r="AZ761" s="76"/>
      <c r="BA761" s="76"/>
      <c r="BB761" s="76"/>
    </row>
    <row r="762" spans="1:54" x14ac:dyDescent="0.25">
      <c r="A762" s="77" t="s">
        <v>6643</v>
      </c>
      <c r="B762" s="76" t="str">
        <f t="shared" si="58"/>
        <v>297-852-0</v>
      </c>
      <c r="C762" s="77" t="s">
        <v>2684</v>
      </c>
      <c r="D762" s="77" t="s">
        <v>2685</v>
      </c>
      <c r="E762" s="76" t="str">
        <f>IF(C762="-",IF(A762="-",VLOOKUP(D762,'sin-list 180320_update'!$C$2:$C$835,1,FALSE),VLOOKUP(A762,'sin-list 180320_update'!$A$2:$A$835,1,FALSE)),VLOOKUP(C762,'sin-list 180320_update'!$B$2:$B$835,1,FALSE))</f>
        <v>297-852-0</v>
      </c>
      <c r="F762" s="76" t="e">
        <f>IF($C762="-",IF($A762="-",VLOOKUP($D762,'REACH Bilaga XVII_update'!$A$5:$A$131,1,FALSE),VLOOKUP($A762,'REACH Bilaga XVII_update'!$C$5:$C$131,1,FALSE)),VLOOKUP($C762,'REACH Bilaga XVII_update'!$B$5:$B$131,1,FALSE))</f>
        <v>#N/A</v>
      </c>
      <c r="G762" s="76" t="e">
        <f>IF($C762="-",IF($A762="-",VLOOKUP($D762,' REACH Bilaga 59_update'!$A$5:$A$210,1,FALSE),VLOOKUP($A762,' REACH Bilaga 59_update'!$D$5:$D$210,1,FALSE)),VLOOKUP($C762,' REACH Bilaga 59_update'!$C$5:$C$210,1,FALSE))</f>
        <v>#N/A</v>
      </c>
      <c r="H762" s="76" t="e">
        <f>IF($C762="-",IF($A762="-",VLOOKUP($D762,'REACH Bilaga XIV_update'!$A$5:$A$110,1,FALSE),VLOOKUP($A762,'REACH Bilaga XIV_update'!$D$5:$D$110,1,FALSE)),VLOOKUP($C762,'REACH Bilaga XIV_update'!$C$5:$C$110,1,FALSE))</f>
        <v>#N/A</v>
      </c>
      <c r="I762" s="76" t="e">
        <f>IF($C762="-",IF($A762="-",VLOOKUP($D762,CoRAP_update!$A$5:$A$376,1,FALSE),VLOOKUP($A762,CoRAP_update!$D$5:$D$376,1,FALSE)),VLOOKUP($C762,CoRAP_update!$C$5:$C$376,1,FALSE))</f>
        <v>#N/A</v>
      </c>
      <c r="J762" s="76" t="e">
        <f>IF($C762="-",IF($A762="-",VLOOKUP($D762,EDC_update!$C$2:$C$450,1,FALSE),VLOOKUP($A762,EDC_update!$B$2:$B$450,1,FALSE)),VLOOKUP($C762,EDC_update!$L$2:$L$450,1,FALSE))</f>
        <v>#N/A</v>
      </c>
      <c r="K762" s="76" t="str">
        <f>IF($C762="-",IF($A762="-",IF(VLOOKUP($D762,'sin-list 180320_update'!$C$2:$S$835,3,FALSE)="",NA(),VLOOKUP($D762,'sin-list 180320_update'!$C$2:$S$835,3,FALSE)),IF(VLOOKUP($A762,'sin-list 180320_update'!$A$2:$S$835,5,FALSE)="",NA(),VLOOKUP($A762,'sin-list 180320_update'!$A$2:$S$835,5,FALSE))),IF(VLOOKUP($C762,'sin-list 180320_update'!$B$2:$S$835,4,FALSE)="",NA(),VLOOKUP($C762,'sin-list 180320_update'!$B$2:$S$835,4,FALSE)))</f>
        <v>Classified CMR according to Annex VI of Regulation 1272/2008. (Might not apply when contaminants are below below legal thresholds and/or full refining history is known)</v>
      </c>
      <c r="L762" s="76" t="str">
        <f>IF($C762="-",IF($A762="-",VLOOKUP($D762,'sin-list 180320_update'!$C$2:$S$835,6,FALSE),VLOOKUP($A762,'sin-list 180320_update'!$A$2:$S$835,8,FALSE)),VLOOKUP($C762,'sin-list 180320_update'!$B$2:$S$835,7,FALSE))</f>
        <v>Carc. 1B
Muta. 1B
Asp. Tox. 1</v>
      </c>
      <c r="M762" s="76" t="str">
        <f>IF($C762="-",IF($A762="-",IF(VLOOKUP($D762,'sin-list 180320_update'!$C$2:$S$835,8,FALSE)="",NA(),VLOOKUP($D762,'sin-list 180320_update'!$C$2:$S$835,8,FALSE)),IF(VLOOKUP($A762,'sin-list 180320_update'!$A$2:$S$835,10,FALSE)="",NA(),VLOOKUP($A762,'sin-list 180320_update'!$A$2:$S$835,10,FALSE))),IF(VLOOKUP($C762,'sin-list 180320_update'!$B$2:$S$835,9,FALSE)="",NA(),VLOOKUP($C762,'sin-list 180320_update'!$B$2:$S$835,9,FALSE)))</f>
        <v>H350
H340
H304</v>
      </c>
      <c r="N762" s="76" t="e">
        <f>IF($C762="-",IF($A762="-",IF(VLOOKUP($D762,'REACH Bilaga XVII_update'!$A$5:$E$131,4,FALSE)="",NA(),VLOOKUP($D762,'REACH Bilaga XVII_update'!$A$5:$E$131,4,FALSE)),IF(VLOOKUP($A762,'REACH Bilaga XVII_update'!$C$5:$D$131,2,FALSE)="",NA(),VLOOKUP($A762,'REACH Bilaga XVII_update'!$C$5:$D$131,2,FALSE))),IF(VLOOKUP($C762,'REACH Bilaga XVII_update'!$B$5:$D$131,3,FALSE)="",NA(),VLOOKUP($C762,'REACH Bilaga XVII_update'!$B$5:$D$131,3,FALSE)))</f>
        <v>#N/A</v>
      </c>
      <c r="O762" s="76" t="e">
        <f>IF($C762="-",IF($A762="-",IF(VLOOKUP($D762,' REACH Bilaga 59_update'!$A$5:$E$210,5,FALSE)="",NA(),VLOOKUP($D762,' REACH Bilaga 59_update'!$A$5:$E$210,5,FALSE)),IF(VLOOKUP($A762,' REACH Bilaga 59_update'!$D$5:$E$210,2,FALSE)="",NA(),VLOOKUP($A762,' REACH Bilaga 59_update'!$D$5:$E$210,2,FALSE))),IF(VLOOKUP($C762,' REACH Bilaga 59_update'!$C$5:$E$210,3,FALSE)="",NA(),VLOOKUP($C762,' REACH Bilaga 59_update'!$C$5:$E$210,3,FALSE)))</f>
        <v>#N/A</v>
      </c>
      <c r="P762" s="76" t="e">
        <f>IF(C762="-",IF(A762="-",IFERROR(VLOOKUP($D762,' REACH Bilaga 59_update'!$A$5:$F$210,MATCH(Sammanfattning!P$1,' REACH Bilaga 59_update'!$A$4:$F$4,0),FALSE),VLOOKUP($D762,'REACH Bilaga XIV_update'!$A$4:$H$110,MATCH(Sammanfattning!P$1,'REACH Bilaga XIV_update'!$A$4:$H$4,0),FALSE)),IFERROR(VLOOKUP($A762,' REACH Bilaga 59_update'!$D$5:$F$210,MATCH(Sammanfattning!P$1,' REACH Bilaga 59_update'!$D$4:$F$4,0),FALSE),VLOOKUP($A762,'REACH Bilaga XIV_update'!$D$4:$H$110,MATCH(Sammanfattning!P$1,'REACH Bilaga XIV_update'!$D$4:$H$4,0),FALSE))),IFERROR(VLOOKUP($C762,' REACH Bilaga 59_update'!$C$5:$F$210,MATCH(Sammanfattning!P$1,' REACH Bilaga 59_update'!$C$4:$F$4,0),FALSE),VLOOKUP($C762,'REACH Bilaga XIV_update'!$C$4:$H$110,MATCH(Sammanfattning!P$1,'REACH Bilaga XIV_update'!$C$4:$H$4,0),FALSE)))</f>
        <v>#N/A</v>
      </c>
      <c r="Q762" s="76" t="e">
        <f>IF($C762="-",IF($A762="-",IF(VLOOKUP($D762,'REACH Bilaga XIV_update'!$A$5:$I$110,9,FALSE)="",NA(),VLOOKUP($D762,'REACH Bilaga XIV_update'!$A$5:$I$110,9,FALSE)),IF(VLOOKUP($A762,'REACH Bilaga XIV_update'!$D$5:$I$110,6,FALSE)="",NA(),VLOOKUP($A762,'REACH Bilaga XIV_update'!$D$5:$I$110,6,FALSE))),IF(VLOOKUP($C762,'REACH Bilaga XIV_update'!$C$5:$I$110,7,FALSE)="",NA(),VLOOKUP($C762,'REACH Bilaga XIV_update'!$C$5:$I$110,7,FALSE)))</f>
        <v>#N/A</v>
      </c>
      <c r="R762" s="76" t="e">
        <f>IF($C762="-",IF($A762="-",IF(VLOOKUP($D762,CoRAP_update!$A$5:$O$376,15,FALSE)="",NA(),VLOOKUP($D762,CoRAP_update!$A$5:$O$376,15,FALSE)),IF(VLOOKUP($A762,CoRAP_update!$D$5:$O$376,12,FALSE)="",NA(),VLOOKUP($A762,CoRAP_update!$D$5:$O$376,12,FALSE))),IF(VLOOKUP($C762,CoRAP_update!$C$5:$O$376,13,FALSE)="",NA(),VLOOKUP($C762,CoRAP_update!$C$5:$O$376,13,FALSE)))</f>
        <v>#N/A</v>
      </c>
      <c r="S762" s="144" t="e">
        <f>IF($C762="-",IF($A762="-",VLOOKUP($D762,CoRAP_update!$A$5:$J$376,MATCH(Sammanfattning!S$1,CoRAP_update!$A$4:$J$4,0),FALSE),VLOOKUP($A762,CoRAP_update!$D$5:$J$376,MATCH(Sammanfattning!S$1,CoRAP_update!$D$4:$J$4,0),FALSE)),VLOOKUP($C762,CoRAP_update!$C$5:$J$376,MATCH(Sammanfattning!S$1,CoRAP_update!$C$4:$J$4,0),FALSE))</f>
        <v>#N/A</v>
      </c>
      <c r="T762" s="76" t="e">
        <f>IF($A762="-",VLOOKUP($D762,EDC_update!$C$2:$F$450,4,FALSE),VLOOKUP($A762,EDC_update!$B$2:$F$450,5,FALSE))</f>
        <v>#N/A</v>
      </c>
      <c r="V762" s="78">
        <f>IF(IFERROR(SEARCH("PBT",P762),99)=99,IF(IFERROR(SEARCH("suspected PBT",S762),99)=99,IF(IFERROR(SEARCH("concluded to be PBT",K762),99)=99,IF(IFERROR(SEARCH("PBT",S762),99)=99,IF(IFERROR(SEARCH("PBT cand",L762),99)=99,IF(IFERROR(SEARCH("PBT",L762),99)=99,IF(IFERROR(SEARCH("persistent, bioackumulative and toxic properties",K762),99)=99,0,Scoring!$E$3),Scoring!$E$3),Scoring!$E$7),Scoring!$E$3),Scoring!$E$5),Scoring!$E$6),Scoring!$E$3)</f>
        <v>0</v>
      </c>
      <c r="W762" s="78">
        <f>IF(IFERROR(SEARCH("vPvB",P762),99)=99,IF(IFERROR(SEARCH("suspected pbt/vPvB",S762),99)=99,IF(IFERROR(SEARCH("vPvB",S762),99)=99,IF(IFERROR(SEARCH("concluded to be a vPvB",S762),99)=99,IF(IFERROR(SEARCH("identified as vPvB",K762),99)=99,IF(IFERROR(SEARCH("concluded to be a vPvB",K762),99)=99,IF(IFERROR(SEARCH("concluded to be both pbt and vPvB",S762),99)=99,IF(IFERROR(SEARCH("concluded to be both pbt and vPvB",K762),99)=99,0,Scoring!$E$5),Scoring!$E$5),Scoring!$E$5),Scoring!$E$5),Scoring!$E$5),Scoring!$E$4),Scoring!$E$6),Scoring!$E$4)</f>
        <v>0</v>
      </c>
      <c r="X762" s="78">
        <f>IF(IFERROR(SEARCH("H410",N762),99)=99,IF(IFERROR(SEARCH("H410",O762),99)=99,IF(IFERROR(SEARCH("H410",Q762),99)=99,IF(IFERROR(SEARCH("H410",M762),99)=99,IF(IFERROR(SEARCH("H410",R762),99)=99,IF(IFERROR(SEARCH("H411",N762),99)=99,IF(IFERROR(SEARCH("H411",O762),99)=99,IF(IFERROR(SEARCH("H411",Q762),99)=99,IF(IFERROR(SEARCH("H411",M762),99)=99,IF(IFERROR(SEARCH("H411",R762),99)=99,IF(IFERROR(SEARCH("H413",N762),99)=99,IF(IFERROR(SEARCH("H413",O762),99)=99,IF(IFERROR(SEARCH("H413",Q762),99)=99,IF(IFERROR(SEARCH("H413",M762),99)=99,IF(IFERROR(SEARCH("H413",R762),99)=99,IF(IFERROR(SEARCH("H412",N762),99)=99,IF(IFERROR(SEARCH("H412",O762),99)=99,IF(IFERROR(SEARCH("H412",Q762),99)=99,IF(IFERROR(SEARCH("H412",M762),99)=99,IF(IFERROR(SEARCH("H412",R762),99)=99,0,Scoring!$E$2),Scoring!$E$2),Scoring!$E$2),Scoring!$E$2),Scoring!$E$2),Scoring!$E$2),Scoring!$E$2),Scoring!$E$2),Scoring!$E$2),Scoring!$E$2),Scoring!$E$2),Scoring!$E$2),Scoring!$E$2),Scoring!$E$2),Scoring!$E$2),Scoring!$E$2),Scoring!$E$2),Scoring!$E$2),Scoring!$E$2),Scoring!$E$2)</f>
        <v>0</v>
      </c>
      <c r="Y762" s="78">
        <f>IF(IFERROR(SEARCH("CMR",K762),99)=99,IF(IFERROR(SEARCH("Suspected CMR",S762),99)=99,IF(IFERROR(SEARCH("CMR",S762),99)=99,0,Scoring!$E$8),Scoring!$E$9),Scoring!$E$8)</f>
        <v>3</v>
      </c>
      <c r="Z762" s="78">
        <f>IF(IFERROR(SEARCH("H350",N762),99)=99,IF(IFERROR(SEARCH("H350",O762),99)=99,IF(IFERROR(SEARCH("H350",Q762),99)=99,IF(IFERROR(SEARCH("H350",M762),99)=99,IF(IFERROR(SEARCH("H350",R762),99)=99,IF(IFERROR(SEARCH("H351",N762),99)=99,IF(IFERROR(SEARCH("H351",O762),99)=99,IF(IFERROR(SEARCH("H351",Q762),99)=99,IF(IFERROR(SEARCH("H351",M762),99)=99,IF(IFERROR(SEARCH("H351",R762),99)=99,IF(IFERROR(SEARCH("carcinogenic",P762),99)=99,IF(IFERROR(SEARCH("suspected carcinogenic",S762),99)=99,0,Scoring!$E$12),Scoring!$E$11),Scoring!$E$10),Scoring!$E$10),Scoring!$E$10),Scoring!$E$10),Scoring!$E$10),Scoring!$E$10),Scoring!$E$10),Scoring!$E$10),Scoring!$E$10),Scoring!$E$10)</f>
        <v>1</v>
      </c>
      <c r="AA762" s="78">
        <f>IF(IFERROR(SEARCH("H340",N762),99)=99,IF(IFERROR(SEARCH("H340",O762),99)=99,IF(IFERROR(SEARCH("H340",Q762),99)=99,IF(IFERROR(SEARCH("H340",M762),99)=99,IF(IFERROR(SEARCH("H340",R762),99)=99,IF(IFERROR(SEARCH("H341",N762),99)=99,IF(IFERROR(SEARCH("H341",O762),99)=99,IF(IFERROR(SEARCH("H341",Q762),99)=99,IF(IFERROR(SEARCH("H341",M762),99)=99,IF(IFERROR(SEARCH("H341",R762),99)=99,IF(IFERROR(SEARCH("mutagenic",P762),99)=99,IF(IFERROR(SEARCH("suspected mutagenic",S762),99)=99,0,Scoring!$E$15),Scoring!$E$14),Scoring!$E$13),Scoring!$E$13),Scoring!$E$13),Scoring!$E$13),Scoring!$E$13),Scoring!$E$13),Scoring!$E$13),Scoring!$E$13),Scoring!$E$13),Scoring!$E$13)</f>
        <v>1</v>
      </c>
      <c r="AB762" s="78">
        <f>IF(IFERROR(SEARCH("H360",N762),99)=99,IF(IFERROR(SEARCH("H360",O762),99)=99,IF(IFERROR(SEARCH("H360",Q762),99)=99,IF(IFERROR(SEARCH("H360",M762),99)=99,IF(IFERROR(SEARCH("H360",R762),99)=99,IF(IFERROR(SEARCH("H361",N762),99)=99,IF(IFERROR(SEARCH("H361",O762),99)=99,IF(IFERROR(SEARCH("H361",Q762),99)=99,IF(IFERROR(SEARCH("H361",M762),99)=99,IF(IFERROR(SEARCH("H361",R762),99)=99,IF(IFERROR(SEARCH("reproduction",P762),99)=99,IF(IFERROR(SEARCH("suspected reprotoxic",S762),99)=99,IF(IFERROR(SEARCH("reprotoxic",S762),99)=99,IF(IFERROR(SEARCH("reprotoxic",K762),99)=99,0,Scoring!$E$18),Scoring!$E$18),Scoring!$E$19),Scoring!$E$17),Scoring!$E$16),Scoring!$E$16),Scoring!$E$16),Scoring!$E$16),Scoring!$E$16),Scoring!$E$16),Scoring!$E$16),Scoring!$E$16),Scoring!$E$16),Scoring!$E$16)</f>
        <v>0</v>
      </c>
      <c r="AC762" s="78">
        <f>IF(IFERROR(SEARCH("57f",L762),99)=99,IF(IFERROR(SEARCH("57(f)",P762),99)=99,0,Scoring!$E$20),Scoring!$E$20)</f>
        <v>0</v>
      </c>
      <c r="AD762" s="78">
        <f>IF(IFERROR(SEARCH("CAT1",T762),99)=99,IF(IFERROR(SEARCH("CAT2",T762),99)=99,IF(IFERROR(SEARCH("CAT3",T762),99)=99,IF(IFERROR(SEARCH("concluded to be endocrine",K762),99)=99,IF(IFERROR(SEARCH("categorised as endocrine",K762),99)=99,IF(IFERROR(SEARCH("endocrine disrupting",P762),99)=99,IF(IFERROR(SEARCH("endocrine disrupting",K762),99)=99,IF(IFERROR(SEARCH("suspected endocrine",S762),99)=99,IF(IFERROR(SEARCH("potential endocrine",S762),99)=99,0,Scoring!$E$25),Scoring!$E$25),Scoring!$E$24),Scoring!$E$24),Scoring!$E$24),Scoring!$E$24),Scoring!$E$23),Scoring!$E$22),Scoring!$E$21)</f>
        <v>0</v>
      </c>
      <c r="AE762" s="78">
        <f>IF(IFERROR(SEARCH("suspected sensitiser",S762),99)=99,IF(IFERROR(SEARCH("sensitiser",S762),99)=99,IF(IFERROR(SEARCH("other hazard based concern",S762),99)=99,0,Scoring!$E$28),Scoring!$E$26),Scoring!$E$27)</f>
        <v>0</v>
      </c>
      <c r="AF762" s="78">
        <f>IF(IFERROR(M762,1)=1,IF(IFERROR(N762,1)=1,IF(IFERROR(O762,1)=1,IF(IFERROR(Q762,1)=1,IF(IFERROR(R762,1)=1,IF(IFERROR(T762,1)=1,IF(IFERROR(K762,1)=1,IF(IFERROR(P762,1)=1,IF(IFERROR(S762,1)=1,Scoring!$E$29,0),0),0),0),0),0),0),0),0)</f>
        <v>0</v>
      </c>
      <c r="AG762" s="78">
        <f t="shared" si="56"/>
        <v>3</v>
      </c>
      <c r="AI762" s="93"/>
      <c r="AJ762" s="94"/>
      <c r="AK762" s="76"/>
      <c r="AL762" s="75"/>
      <c r="AN762" s="79"/>
      <c r="AO762" s="79"/>
      <c r="AP762" s="79"/>
      <c r="AQ762" s="79"/>
      <c r="AR762" s="79"/>
      <c r="AS762" s="78"/>
      <c r="AU762" s="79">
        <f>IF(IFERROR(F762,99)=99,IF(IFERROR(G762,99)=99,IF(IFERROR(H762,99)=99,IF(IFERROR(I762,99)=99,IF(IFERROR(E762,99)=99,IF(IFERROR(J762,99)=99,0,Scoring!$B$7),Scoring!$B$3),Scoring!$B$2),Scoring!$B$6),Scoring!$B$5),Scoring!$B$4)</f>
        <v>0.3</v>
      </c>
      <c r="AV762" s="78">
        <f t="shared" si="57"/>
        <v>0.89999999999999991</v>
      </c>
      <c r="AW762" s="78"/>
      <c r="AX762" s="66"/>
      <c r="AY762" s="78"/>
      <c r="AZ762" s="76"/>
      <c r="BA762" s="76"/>
      <c r="BB762" s="76"/>
    </row>
    <row r="763" spans="1:54" x14ac:dyDescent="0.25">
      <c r="A763" s="77" t="s">
        <v>7679</v>
      </c>
      <c r="B763" s="76" t="str">
        <f t="shared" si="58"/>
        <v>298-754-0</v>
      </c>
      <c r="C763" s="77" t="s">
        <v>2686</v>
      </c>
      <c r="D763" s="77" t="s">
        <v>2687</v>
      </c>
      <c r="E763" s="76" t="str">
        <f>IF(C763="-",IF(A763="-",VLOOKUP(D763,'sin-list 180320_update'!$C$2:$C$835,1,FALSE),VLOOKUP(A763,'sin-list 180320_update'!$A$2:$A$835,1,FALSE)),VLOOKUP(C763,'sin-list 180320_update'!$B$2:$B$835,1,FALSE))</f>
        <v>298-754-0</v>
      </c>
      <c r="F763" s="76" t="e">
        <f>IF($C763="-",IF($A763="-",VLOOKUP($D763,'REACH Bilaga XVII_update'!$A$5:$A$131,1,FALSE),VLOOKUP($A763,'REACH Bilaga XVII_update'!$C$5:$C$131,1,FALSE)),VLOOKUP($C763,'REACH Bilaga XVII_update'!$B$5:$B$131,1,FALSE))</f>
        <v>#N/A</v>
      </c>
      <c r="G763" s="76" t="e">
        <f>IF($C763="-",IF($A763="-",VLOOKUP($D763,' REACH Bilaga 59_update'!$A$5:$A$210,1,FALSE),VLOOKUP($A763,' REACH Bilaga 59_update'!$D$5:$D$210,1,FALSE)),VLOOKUP($C763,' REACH Bilaga 59_update'!$C$5:$C$210,1,FALSE))</f>
        <v>#N/A</v>
      </c>
      <c r="H763" s="76" t="e">
        <f>IF($C763="-",IF($A763="-",VLOOKUP($D763,'REACH Bilaga XIV_update'!$A$5:$A$110,1,FALSE),VLOOKUP($A763,'REACH Bilaga XIV_update'!$D$5:$D$110,1,FALSE)),VLOOKUP($C763,'REACH Bilaga XIV_update'!$C$5:$C$110,1,FALSE))</f>
        <v>#N/A</v>
      </c>
      <c r="I763" s="76" t="e">
        <f>IF($C763="-",IF($A763="-",VLOOKUP($D763,CoRAP_update!$A$5:$A$376,1,FALSE),VLOOKUP($A763,CoRAP_update!$D$5:$D$376,1,FALSE)),VLOOKUP($C763,CoRAP_update!$C$5:$C$376,1,FALSE))</f>
        <v>#N/A</v>
      </c>
      <c r="J763" s="76" t="e">
        <f>IF($C763="-",IF($A763="-",VLOOKUP($D763,EDC_update!$C$2:$C$450,1,FALSE),VLOOKUP($A763,EDC_update!$B$2:$B$450,1,FALSE)),VLOOKUP($C763,EDC_update!$L$2:$L$450,1,FALSE))</f>
        <v>#N/A</v>
      </c>
      <c r="K763" s="76" t="str">
        <f>IF($C763="-",IF($A763="-",IF(VLOOKUP($D763,'sin-list 180320_update'!$C$2:$S$835,3,FALSE)="",NA(),VLOOKUP($D763,'sin-list 180320_update'!$C$2:$S$835,3,FALSE)),IF(VLOOKUP($A763,'sin-list 180320_update'!$A$2:$S$835,5,FALSE)="",NA(),VLOOKUP($A763,'sin-list 180320_update'!$A$2:$S$835,5,FALSE))),IF(VLOOKUP($C763,'sin-list 180320_update'!$B$2:$S$835,4,FALSE)="",NA(),VLOOKUP($C763,'sin-list 180320_update'!$B$2:$S$835,4,FALSE)))</f>
        <v>Classified CMR according to Annex VI of Regulation 1272/2008</v>
      </c>
      <c r="L763" s="76" t="str">
        <f>IF($C763="-",IF($A763="-",VLOOKUP($D763,'sin-list 180320_update'!$C$2:$S$835,6,FALSE),VLOOKUP($A763,'sin-list 180320_update'!$A$2:$S$835,8,FALSE)),VLOOKUP($C763,'sin-list 180320_update'!$B$2:$S$835,7,FALSE))</f>
        <v>Carc. 1B</v>
      </c>
      <c r="M763" s="76" t="str">
        <f>IF($C763="-",IF($A763="-",IF(VLOOKUP($D763,'sin-list 180320_update'!$C$2:$S$835,8,FALSE)="",NA(),VLOOKUP($D763,'sin-list 180320_update'!$C$2:$S$835,8,FALSE)),IF(VLOOKUP($A763,'sin-list 180320_update'!$A$2:$S$835,10,FALSE)="",NA(),VLOOKUP($A763,'sin-list 180320_update'!$A$2:$S$835,10,FALSE))),IF(VLOOKUP($C763,'sin-list 180320_update'!$B$2:$S$835,9,FALSE)="",NA(),VLOOKUP($C763,'sin-list 180320_update'!$B$2:$S$835,9,FALSE)))</f>
        <v>H350</v>
      </c>
      <c r="N763" s="76" t="e">
        <f>IF($C763="-",IF($A763="-",IF(VLOOKUP($D763,'REACH Bilaga XVII_update'!$A$5:$E$131,4,FALSE)="",NA(),VLOOKUP($D763,'REACH Bilaga XVII_update'!$A$5:$E$131,4,FALSE)),IF(VLOOKUP($A763,'REACH Bilaga XVII_update'!$C$5:$D$131,2,FALSE)="",NA(),VLOOKUP($A763,'REACH Bilaga XVII_update'!$C$5:$D$131,2,FALSE))),IF(VLOOKUP($C763,'REACH Bilaga XVII_update'!$B$5:$D$131,3,FALSE)="",NA(),VLOOKUP($C763,'REACH Bilaga XVII_update'!$B$5:$D$131,3,FALSE)))</f>
        <v>#N/A</v>
      </c>
      <c r="O763" s="76" t="e">
        <f>IF($C763="-",IF($A763="-",IF(VLOOKUP($D763,' REACH Bilaga 59_update'!$A$5:$E$210,5,FALSE)="",NA(),VLOOKUP($D763,' REACH Bilaga 59_update'!$A$5:$E$210,5,FALSE)),IF(VLOOKUP($A763,' REACH Bilaga 59_update'!$D$5:$E$210,2,FALSE)="",NA(),VLOOKUP($A763,' REACH Bilaga 59_update'!$D$5:$E$210,2,FALSE))),IF(VLOOKUP($C763,' REACH Bilaga 59_update'!$C$5:$E$210,3,FALSE)="",NA(),VLOOKUP($C763,' REACH Bilaga 59_update'!$C$5:$E$210,3,FALSE)))</f>
        <v>#N/A</v>
      </c>
      <c r="P763" s="76" t="e">
        <f>IF(C763="-",IF(A763="-",IFERROR(VLOOKUP($D763,' REACH Bilaga 59_update'!$A$5:$F$210,MATCH(Sammanfattning!P$1,' REACH Bilaga 59_update'!$A$4:$F$4,0),FALSE),VLOOKUP($D763,'REACH Bilaga XIV_update'!$A$4:$H$110,MATCH(Sammanfattning!P$1,'REACH Bilaga XIV_update'!$A$4:$H$4,0),FALSE)),IFERROR(VLOOKUP($A763,' REACH Bilaga 59_update'!$D$5:$F$210,MATCH(Sammanfattning!P$1,' REACH Bilaga 59_update'!$D$4:$F$4,0),FALSE),VLOOKUP($A763,'REACH Bilaga XIV_update'!$D$4:$H$110,MATCH(Sammanfattning!P$1,'REACH Bilaga XIV_update'!$D$4:$H$4,0),FALSE))),IFERROR(VLOOKUP($C763,' REACH Bilaga 59_update'!$C$5:$F$210,MATCH(Sammanfattning!P$1,' REACH Bilaga 59_update'!$C$4:$F$4,0),FALSE),VLOOKUP($C763,'REACH Bilaga XIV_update'!$C$4:$H$110,MATCH(Sammanfattning!P$1,'REACH Bilaga XIV_update'!$C$4:$H$4,0),FALSE)))</f>
        <v>#N/A</v>
      </c>
      <c r="Q763" s="76" t="e">
        <f>IF($C763="-",IF($A763="-",IF(VLOOKUP($D763,'REACH Bilaga XIV_update'!$A$5:$I$110,9,FALSE)="",NA(),VLOOKUP($D763,'REACH Bilaga XIV_update'!$A$5:$I$110,9,FALSE)),IF(VLOOKUP($A763,'REACH Bilaga XIV_update'!$D$5:$I$110,6,FALSE)="",NA(),VLOOKUP($A763,'REACH Bilaga XIV_update'!$D$5:$I$110,6,FALSE))),IF(VLOOKUP($C763,'REACH Bilaga XIV_update'!$C$5:$I$110,7,FALSE)="",NA(),VLOOKUP($C763,'REACH Bilaga XIV_update'!$C$5:$I$110,7,FALSE)))</f>
        <v>#N/A</v>
      </c>
      <c r="R763" s="76" t="e">
        <f>IF($C763="-",IF($A763="-",IF(VLOOKUP($D763,CoRAP_update!$A$5:$O$376,15,FALSE)="",NA(),VLOOKUP($D763,CoRAP_update!$A$5:$O$376,15,FALSE)),IF(VLOOKUP($A763,CoRAP_update!$D$5:$O$376,12,FALSE)="",NA(),VLOOKUP($A763,CoRAP_update!$D$5:$O$376,12,FALSE))),IF(VLOOKUP($C763,CoRAP_update!$C$5:$O$376,13,FALSE)="",NA(),VLOOKUP($C763,CoRAP_update!$C$5:$O$376,13,FALSE)))</f>
        <v>#N/A</v>
      </c>
      <c r="S763" s="144" t="e">
        <f>IF($C763="-",IF($A763="-",VLOOKUP($D763,CoRAP_update!$A$5:$J$376,MATCH(Sammanfattning!S$1,CoRAP_update!$A$4:$J$4,0),FALSE),VLOOKUP($A763,CoRAP_update!$D$5:$J$376,MATCH(Sammanfattning!S$1,CoRAP_update!$D$4:$J$4,0),FALSE)),VLOOKUP($C763,CoRAP_update!$C$5:$J$376,MATCH(Sammanfattning!S$1,CoRAP_update!$C$4:$J$4,0),FALSE))</f>
        <v>#N/A</v>
      </c>
      <c r="T763" s="76" t="e">
        <f>IF($A763="-",VLOOKUP($D763,EDC_update!$C$2:$F$450,4,FALSE),VLOOKUP($A763,EDC_update!$B$2:$F$450,5,FALSE))</f>
        <v>#N/A</v>
      </c>
      <c r="V763" s="78">
        <f>IF(IFERROR(SEARCH("PBT",P763),99)=99,IF(IFERROR(SEARCH("suspected PBT",S763),99)=99,IF(IFERROR(SEARCH("concluded to be PBT",K763),99)=99,IF(IFERROR(SEARCH("PBT",S763),99)=99,IF(IFERROR(SEARCH("PBT cand",L763),99)=99,IF(IFERROR(SEARCH("PBT",L763),99)=99,IF(IFERROR(SEARCH("persistent, bioackumulative and toxic properties",K763),99)=99,0,Scoring!$E$3),Scoring!$E$3),Scoring!$E$7),Scoring!$E$3),Scoring!$E$5),Scoring!$E$6),Scoring!$E$3)</f>
        <v>0</v>
      </c>
      <c r="W763" s="78">
        <f>IF(IFERROR(SEARCH("vPvB",P763),99)=99,IF(IFERROR(SEARCH("suspected pbt/vPvB",S763),99)=99,IF(IFERROR(SEARCH("vPvB",S763),99)=99,IF(IFERROR(SEARCH("concluded to be a vPvB",S763),99)=99,IF(IFERROR(SEARCH("identified as vPvB",K763),99)=99,IF(IFERROR(SEARCH("concluded to be a vPvB",K763),99)=99,IF(IFERROR(SEARCH("concluded to be both pbt and vPvB",S763),99)=99,IF(IFERROR(SEARCH("concluded to be both pbt and vPvB",K763),99)=99,0,Scoring!$E$5),Scoring!$E$5),Scoring!$E$5),Scoring!$E$5),Scoring!$E$5),Scoring!$E$4),Scoring!$E$6),Scoring!$E$4)</f>
        <v>0</v>
      </c>
      <c r="X763" s="78">
        <f>IF(IFERROR(SEARCH("H410",N763),99)=99,IF(IFERROR(SEARCH("H410",O763),99)=99,IF(IFERROR(SEARCH("H410",Q763),99)=99,IF(IFERROR(SEARCH("H410",M763),99)=99,IF(IFERROR(SEARCH("H410",R763),99)=99,IF(IFERROR(SEARCH("H411",N763),99)=99,IF(IFERROR(SEARCH("H411",O763),99)=99,IF(IFERROR(SEARCH("H411",Q763),99)=99,IF(IFERROR(SEARCH("H411",M763),99)=99,IF(IFERROR(SEARCH("H411",R763),99)=99,IF(IFERROR(SEARCH("H413",N763),99)=99,IF(IFERROR(SEARCH("H413",O763),99)=99,IF(IFERROR(SEARCH("H413",Q763),99)=99,IF(IFERROR(SEARCH("H413",M763),99)=99,IF(IFERROR(SEARCH("H413",R763),99)=99,IF(IFERROR(SEARCH("H412",N763),99)=99,IF(IFERROR(SEARCH("H412",O763),99)=99,IF(IFERROR(SEARCH("H412",Q763),99)=99,IF(IFERROR(SEARCH("H412",M763),99)=99,IF(IFERROR(SEARCH("H412",R763),99)=99,0,Scoring!$E$2),Scoring!$E$2),Scoring!$E$2),Scoring!$E$2),Scoring!$E$2),Scoring!$E$2),Scoring!$E$2),Scoring!$E$2),Scoring!$E$2),Scoring!$E$2),Scoring!$E$2),Scoring!$E$2),Scoring!$E$2),Scoring!$E$2),Scoring!$E$2),Scoring!$E$2),Scoring!$E$2),Scoring!$E$2),Scoring!$E$2),Scoring!$E$2)</f>
        <v>0</v>
      </c>
      <c r="Y763" s="78">
        <f>IF(IFERROR(SEARCH("CMR",K763),99)=99,IF(IFERROR(SEARCH("Suspected CMR",S763),99)=99,IF(IFERROR(SEARCH("CMR",S763),99)=99,0,Scoring!$E$8),Scoring!$E$9),Scoring!$E$8)</f>
        <v>3</v>
      </c>
      <c r="Z763" s="78">
        <f>IF(IFERROR(SEARCH("H350",N763),99)=99,IF(IFERROR(SEARCH("H350",O763),99)=99,IF(IFERROR(SEARCH("H350",Q763),99)=99,IF(IFERROR(SEARCH("H350",M763),99)=99,IF(IFERROR(SEARCH("H350",R763),99)=99,IF(IFERROR(SEARCH("H351",N763),99)=99,IF(IFERROR(SEARCH("H351",O763),99)=99,IF(IFERROR(SEARCH("H351",Q763),99)=99,IF(IFERROR(SEARCH("H351",M763),99)=99,IF(IFERROR(SEARCH("H351",R763),99)=99,IF(IFERROR(SEARCH("carcinogenic",P763),99)=99,IF(IFERROR(SEARCH("suspected carcinogenic",S763),99)=99,0,Scoring!$E$12),Scoring!$E$11),Scoring!$E$10),Scoring!$E$10),Scoring!$E$10),Scoring!$E$10),Scoring!$E$10),Scoring!$E$10),Scoring!$E$10),Scoring!$E$10),Scoring!$E$10),Scoring!$E$10)</f>
        <v>1</v>
      </c>
      <c r="AA763" s="78">
        <f>IF(IFERROR(SEARCH("H340",N763),99)=99,IF(IFERROR(SEARCH("H340",O763),99)=99,IF(IFERROR(SEARCH("H340",Q763),99)=99,IF(IFERROR(SEARCH("H340",M763),99)=99,IF(IFERROR(SEARCH("H340",R763),99)=99,IF(IFERROR(SEARCH("H341",N763),99)=99,IF(IFERROR(SEARCH("H341",O763),99)=99,IF(IFERROR(SEARCH("H341",Q763),99)=99,IF(IFERROR(SEARCH("H341",M763),99)=99,IF(IFERROR(SEARCH("H341",R763),99)=99,IF(IFERROR(SEARCH("mutagenic",P763),99)=99,IF(IFERROR(SEARCH("suspected mutagenic",S763),99)=99,0,Scoring!$E$15),Scoring!$E$14),Scoring!$E$13),Scoring!$E$13),Scoring!$E$13),Scoring!$E$13),Scoring!$E$13),Scoring!$E$13),Scoring!$E$13),Scoring!$E$13),Scoring!$E$13),Scoring!$E$13)</f>
        <v>0</v>
      </c>
      <c r="AB763" s="78">
        <f>IF(IFERROR(SEARCH("H360",N763),99)=99,IF(IFERROR(SEARCH("H360",O763),99)=99,IF(IFERROR(SEARCH("H360",Q763),99)=99,IF(IFERROR(SEARCH("H360",M763),99)=99,IF(IFERROR(SEARCH("H360",R763),99)=99,IF(IFERROR(SEARCH("H361",N763),99)=99,IF(IFERROR(SEARCH("H361",O763),99)=99,IF(IFERROR(SEARCH("H361",Q763),99)=99,IF(IFERROR(SEARCH("H361",M763),99)=99,IF(IFERROR(SEARCH("H361",R763),99)=99,IF(IFERROR(SEARCH("reproduction",P763),99)=99,IF(IFERROR(SEARCH("suspected reprotoxic",S763),99)=99,IF(IFERROR(SEARCH("reprotoxic",S763),99)=99,IF(IFERROR(SEARCH("reprotoxic",K763),99)=99,0,Scoring!$E$18),Scoring!$E$18),Scoring!$E$19),Scoring!$E$17),Scoring!$E$16),Scoring!$E$16),Scoring!$E$16),Scoring!$E$16),Scoring!$E$16),Scoring!$E$16),Scoring!$E$16),Scoring!$E$16),Scoring!$E$16),Scoring!$E$16)</f>
        <v>0</v>
      </c>
      <c r="AC763" s="78">
        <f>IF(IFERROR(SEARCH("57f",L763),99)=99,IF(IFERROR(SEARCH("57(f)",P763),99)=99,0,Scoring!$E$20),Scoring!$E$20)</f>
        <v>0</v>
      </c>
      <c r="AD763" s="78">
        <f>IF(IFERROR(SEARCH("CAT1",T763),99)=99,IF(IFERROR(SEARCH("CAT2",T763),99)=99,IF(IFERROR(SEARCH("CAT3",T763),99)=99,IF(IFERROR(SEARCH("concluded to be endocrine",K763),99)=99,IF(IFERROR(SEARCH("categorised as endocrine",K763),99)=99,IF(IFERROR(SEARCH("endocrine disrupting",P763),99)=99,IF(IFERROR(SEARCH("endocrine disrupting",K763),99)=99,IF(IFERROR(SEARCH("suspected endocrine",S763),99)=99,IF(IFERROR(SEARCH("potential endocrine",S763),99)=99,0,Scoring!$E$25),Scoring!$E$25),Scoring!$E$24),Scoring!$E$24),Scoring!$E$24),Scoring!$E$24),Scoring!$E$23),Scoring!$E$22),Scoring!$E$21)</f>
        <v>0</v>
      </c>
      <c r="AE763" s="78">
        <f>IF(IFERROR(SEARCH("suspected sensitiser",S763),99)=99,IF(IFERROR(SEARCH("sensitiser",S763),99)=99,IF(IFERROR(SEARCH("other hazard based concern",S763),99)=99,0,Scoring!$E$28),Scoring!$E$26),Scoring!$E$27)</f>
        <v>0</v>
      </c>
      <c r="AF763" s="78">
        <f>IF(IFERROR(M763,1)=1,IF(IFERROR(N763,1)=1,IF(IFERROR(O763,1)=1,IF(IFERROR(Q763,1)=1,IF(IFERROR(R763,1)=1,IF(IFERROR(T763,1)=1,IF(IFERROR(K763,1)=1,IF(IFERROR(P763,1)=1,IF(IFERROR(S763,1)=1,Scoring!$E$29,0),0),0),0),0),0),0),0),0)</f>
        <v>0</v>
      </c>
      <c r="AG763" s="78">
        <f t="shared" si="56"/>
        <v>3</v>
      </c>
      <c r="AI763" s="93"/>
      <c r="AJ763" s="94"/>
      <c r="AK763" s="76"/>
      <c r="AL763" s="75"/>
      <c r="AN763" s="79"/>
      <c r="AO763" s="79"/>
      <c r="AP763" s="79"/>
      <c r="AQ763" s="79"/>
      <c r="AR763" s="79"/>
      <c r="AS763" s="78"/>
      <c r="AU763" s="79">
        <f>IF(IFERROR(F763,99)=99,IF(IFERROR(G763,99)=99,IF(IFERROR(H763,99)=99,IF(IFERROR(I763,99)=99,IF(IFERROR(E763,99)=99,IF(IFERROR(J763,99)=99,0,Scoring!$B$7),Scoring!$B$3),Scoring!$B$2),Scoring!$B$6),Scoring!$B$5),Scoring!$B$4)</f>
        <v>0.3</v>
      </c>
      <c r="AV763" s="78">
        <f t="shared" si="57"/>
        <v>0.89999999999999991</v>
      </c>
      <c r="AW763" s="78"/>
      <c r="AX763" s="66"/>
      <c r="AY763" s="78"/>
      <c r="AZ763" s="76"/>
      <c r="BA763" s="76"/>
      <c r="BB763" s="76"/>
    </row>
    <row r="764" spans="1:54" x14ac:dyDescent="0.25">
      <c r="A764" s="77" t="s">
        <v>7680</v>
      </c>
      <c r="B764" s="76" t="str">
        <f t="shared" si="58"/>
        <v>300-226-2</v>
      </c>
      <c r="C764" s="77" t="s">
        <v>2688</v>
      </c>
      <c r="D764" s="77" t="s">
        <v>2689</v>
      </c>
      <c r="E764" s="76" t="str">
        <f>IF(C764="-",IF(A764="-",VLOOKUP(D764,'sin-list 180320_update'!$C$2:$C$835,1,FALSE),VLOOKUP(A764,'sin-list 180320_update'!$A$2:$A$835,1,FALSE)),VLOOKUP(C764,'sin-list 180320_update'!$B$2:$B$835,1,FALSE))</f>
        <v>300-226-2</v>
      </c>
      <c r="F764" s="76" t="e">
        <f>IF($C764="-",IF($A764="-",VLOOKUP($D764,'REACH Bilaga XVII_update'!$A$5:$A$131,1,FALSE),VLOOKUP($A764,'REACH Bilaga XVII_update'!$C$5:$C$131,1,FALSE)),VLOOKUP($C764,'REACH Bilaga XVII_update'!$B$5:$B$131,1,FALSE))</f>
        <v>#N/A</v>
      </c>
      <c r="G764" s="76" t="e">
        <f>IF($C764="-",IF($A764="-",VLOOKUP($D764,' REACH Bilaga 59_update'!$A$5:$A$210,1,FALSE),VLOOKUP($A764,' REACH Bilaga 59_update'!$D$5:$D$210,1,FALSE)),VLOOKUP($C764,' REACH Bilaga 59_update'!$C$5:$C$210,1,FALSE))</f>
        <v>#N/A</v>
      </c>
      <c r="H764" s="76" t="e">
        <f>IF($C764="-",IF($A764="-",VLOOKUP($D764,'REACH Bilaga XIV_update'!$A$5:$A$110,1,FALSE),VLOOKUP($A764,'REACH Bilaga XIV_update'!$D$5:$D$110,1,FALSE)),VLOOKUP($C764,'REACH Bilaga XIV_update'!$C$5:$C$110,1,FALSE))</f>
        <v>#N/A</v>
      </c>
      <c r="I764" s="76" t="e">
        <f>IF($C764="-",IF($A764="-",VLOOKUP($D764,CoRAP_update!$A$5:$A$376,1,FALSE),VLOOKUP($A764,CoRAP_update!$D$5:$D$376,1,FALSE)),VLOOKUP($C764,CoRAP_update!$C$5:$C$376,1,FALSE))</f>
        <v>#N/A</v>
      </c>
      <c r="J764" s="76" t="e">
        <f>IF($C764="-",IF($A764="-",VLOOKUP($D764,EDC_update!$C$2:$C$450,1,FALSE),VLOOKUP($A764,EDC_update!$B$2:$B$450,1,FALSE)),VLOOKUP($C764,EDC_update!$L$2:$L$450,1,FALSE))</f>
        <v>#N/A</v>
      </c>
      <c r="K764" s="76" t="str">
        <f>IF($C764="-",IF($A764="-",IF(VLOOKUP($D764,'sin-list 180320_update'!$C$2:$S$835,3,FALSE)="",NA(),VLOOKUP($D764,'sin-list 180320_update'!$C$2:$S$835,3,FALSE)),IF(VLOOKUP($A764,'sin-list 180320_update'!$A$2:$S$835,5,FALSE)="",NA(),VLOOKUP($A764,'sin-list 180320_update'!$A$2:$S$835,5,FALSE))),IF(VLOOKUP($C764,'sin-list 180320_update'!$B$2:$S$835,4,FALSE)="",NA(),VLOOKUP($C764,'sin-list 180320_update'!$B$2:$S$835,4,FALSE)))</f>
        <v>Classified CMR according to Annex VI of Regulation 1272/2008</v>
      </c>
      <c r="L764" s="76" t="str">
        <f>IF($C764="-",IF($A764="-",VLOOKUP($D764,'sin-list 180320_update'!$C$2:$S$835,6,FALSE),VLOOKUP($A764,'sin-list 180320_update'!$A$2:$S$835,8,FALSE)),VLOOKUP($C764,'sin-list 180320_update'!$B$2:$S$835,7,FALSE))</f>
        <v xml:space="preserve">Carc. 1B 
Flam. Gas 1 
Press.Gas </v>
      </c>
      <c r="M764" s="76" t="str">
        <f>IF($C764="-",IF($A764="-",IF(VLOOKUP($D764,'sin-list 180320_update'!$C$2:$S$835,8,FALSE)="",NA(),VLOOKUP($D764,'sin-list 180320_update'!$C$2:$S$835,8,FALSE)),IF(VLOOKUP($A764,'sin-list 180320_update'!$A$2:$S$835,10,FALSE)="",NA(),VLOOKUP($A764,'sin-list 180320_update'!$A$2:$S$835,10,FALSE))),IF(VLOOKUP($C764,'sin-list 180320_update'!$B$2:$S$835,9,FALSE)="",NA(),VLOOKUP($C764,'sin-list 180320_update'!$B$2:$S$835,9,FALSE)))</f>
        <v>H350 
H220
H280</v>
      </c>
      <c r="N764" s="76" t="e">
        <f>IF($C764="-",IF($A764="-",IF(VLOOKUP($D764,'REACH Bilaga XVII_update'!$A$5:$E$131,4,FALSE)="",NA(),VLOOKUP($D764,'REACH Bilaga XVII_update'!$A$5:$E$131,4,FALSE)),IF(VLOOKUP($A764,'REACH Bilaga XVII_update'!$C$5:$D$131,2,FALSE)="",NA(),VLOOKUP($A764,'REACH Bilaga XVII_update'!$C$5:$D$131,2,FALSE))),IF(VLOOKUP($C764,'REACH Bilaga XVII_update'!$B$5:$D$131,3,FALSE)="",NA(),VLOOKUP($C764,'REACH Bilaga XVII_update'!$B$5:$D$131,3,FALSE)))</f>
        <v>#N/A</v>
      </c>
      <c r="O764" s="76" t="e">
        <f>IF($C764="-",IF($A764="-",IF(VLOOKUP($D764,' REACH Bilaga 59_update'!$A$5:$E$210,5,FALSE)="",NA(),VLOOKUP($D764,' REACH Bilaga 59_update'!$A$5:$E$210,5,FALSE)),IF(VLOOKUP($A764,' REACH Bilaga 59_update'!$D$5:$E$210,2,FALSE)="",NA(),VLOOKUP($A764,' REACH Bilaga 59_update'!$D$5:$E$210,2,FALSE))),IF(VLOOKUP($C764,' REACH Bilaga 59_update'!$C$5:$E$210,3,FALSE)="",NA(),VLOOKUP($C764,' REACH Bilaga 59_update'!$C$5:$E$210,3,FALSE)))</f>
        <v>#N/A</v>
      </c>
      <c r="P764" s="76" t="e">
        <f>IF(C764="-",IF(A764="-",IFERROR(VLOOKUP($D764,' REACH Bilaga 59_update'!$A$5:$F$210,MATCH(Sammanfattning!P$1,' REACH Bilaga 59_update'!$A$4:$F$4,0),FALSE),VLOOKUP($D764,'REACH Bilaga XIV_update'!$A$4:$H$110,MATCH(Sammanfattning!P$1,'REACH Bilaga XIV_update'!$A$4:$H$4,0),FALSE)),IFERROR(VLOOKUP($A764,' REACH Bilaga 59_update'!$D$5:$F$210,MATCH(Sammanfattning!P$1,' REACH Bilaga 59_update'!$D$4:$F$4,0),FALSE),VLOOKUP($A764,'REACH Bilaga XIV_update'!$D$4:$H$110,MATCH(Sammanfattning!P$1,'REACH Bilaga XIV_update'!$D$4:$H$4,0),FALSE))),IFERROR(VLOOKUP($C764,' REACH Bilaga 59_update'!$C$5:$F$210,MATCH(Sammanfattning!P$1,' REACH Bilaga 59_update'!$C$4:$F$4,0),FALSE),VLOOKUP($C764,'REACH Bilaga XIV_update'!$C$4:$H$110,MATCH(Sammanfattning!P$1,'REACH Bilaga XIV_update'!$C$4:$H$4,0),FALSE)))</f>
        <v>#N/A</v>
      </c>
      <c r="Q764" s="76" t="e">
        <f>IF($C764="-",IF($A764="-",IF(VLOOKUP($D764,'REACH Bilaga XIV_update'!$A$5:$I$110,9,FALSE)="",NA(),VLOOKUP($D764,'REACH Bilaga XIV_update'!$A$5:$I$110,9,FALSE)),IF(VLOOKUP($A764,'REACH Bilaga XIV_update'!$D$5:$I$110,6,FALSE)="",NA(),VLOOKUP($A764,'REACH Bilaga XIV_update'!$D$5:$I$110,6,FALSE))),IF(VLOOKUP($C764,'REACH Bilaga XIV_update'!$C$5:$I$110,7,FALSE)="",NA(),VLOOKUP($C764,'REACH Bilaga XIV_update'!$C$5:$I$110,7,FALSE)))</f>
        <v>#N/A</v>
      </c>
      <c r="R764" s="76" t="e">
        <f>IF($C764="-",IF($A764="-",IF(VLOOKUP($D764,CoRAP_update!$A$5:$O$376,15,FALSE)="",NA(),VLOOKUP($D764,CoRAP_update!$A$5:$O$376,15,FALSE)),IF(VLOOKUP($A764,CoRAP_update!$D$5:$O$376,12,FALSE)="",NA(),VLOOKUP($A764,CoRAP_update!$D$5:$O$376,12,FALSE))),IF(VLOOKUP($C764,CoRAP_update!$C$5:$O$376,13,FALSE)="",NA(),VLOOKUP($C764,CoRAP_update!$C$5:$O$376,13,FALSE)))</f>
        <v>#N/A</v>
      </c>
      <c r="S764" s="144" t="e">
        <f>IF($C764="-",IF($A764="-",VLOOKUP($D764,CoRAP_update!$A$5:$J$376,MATCH(Sammanfattning!S$1,CoRAP_update!$A$4:$J$4,0),FALSE),VLOOKUP($A764,CoRAP_update!$D$5:$J$376,MATCH(Sammanfattning!S$1,CoRAP_update!$D$4:$J$4,0),FALSE)),VLOOKUP($C764,CoRAP_update!$C$5:$J$376,MATCH(Sammanfattning!S$1,CoRAP_update!$C$4:$J$4,0),FALSE))</f>
        <v>#N/A</v>
      </c>
      <c r="T764" s="76" t="e">
        <f>IF($A764="-",VLOOKUP($D764,EDC_update!$C$2:$F$450,4,FALSE),VLOOKUP($A764,EDC_update!$B$2:$F$450,5,FALSE))</f>
        <v>#N/A</v>
      </c>
      <c r="V764" s="78">
        <f>IF(IFERROR(SEARCH("PBT",P764),99)=99,IF(IFERROR(SEARCH("suspected PBT",S764),99)=99,IF(IFERROR(SEARCH("concluded to be PBT",K764),99)=99,IF(IFERROR(SEARCH("PBT",S764),99)=99,IF(IFERROR(SEARCH("PBT cand",L764),99)=99,IF(IFERROR(SEARCH("PBT",L764),99)=99,IF(IFERROR(SEARCH("persistent, bioackumulative and toxic properties",K764),99)=99,0,Scoring!$E$3),Scoring!$E$3),Scoring!$E$7),Scoring!$E$3),Scoring!$E$5),Scoring!$E$6),Scoring!$E$3)</f>
        <v>0</v>
      </c>
      <c r="W764" s="78">
        <f>IF(IFERROR(SEARCH("vPvB",P764),99)=99,IF(IFERROR(SEARCH("suspected pbt/vPvB",S764),99)=99,IF(IFERROR(SEARCH("vPvB",S764),99)=99,IF(IFERROR(SEARCH("concluded to be a vPvB",S764),99)=99,IF(IFERROR(SEARCH("identified as vPvB",K764),99)=99,IF(IFERROR(SEARCH("concluded to be a vPvB",K764),99)=99,IF(IFERROR(SEARCH("concluded to be both pbt and vPvB",S764),99)=99,IF(IFERROR(SEARCH("concluded to be both pbt and vPvB",K764),99)=99,0,Scoring!$E$5),Scoring!$E$5),Scoring!$E$5),Scoring!$E$5),Scoring!$E$5),Scoring!$E$4),Scoring!$E$6),Scoring!$E$4)</f>
        <v>0</v>
      </c>
      <c r="X764" s="78">
        <f>IF(IFERROR(SEARCH("H410",N764),99)=99,IF(IFERROR(SEARCH("H410",O764),99)=99,IF(IFERROR(SEARCH("H410",Q764),99)=99,IF(IFERROR(SEARCH("H410",M764),99)=99,IF(IFERROR(SEARCH("H410",R764),99)=99,IF(IFERROR(SEARCH("H411",N764),99)=99,IF(IFERROR(SEARCH("H411",O764),99)=99,IF(IFERROR(SEARCH("H411",Q764),99)=99,IF(IFERROR(SEARCH("H411",M764),99)=99,IF(IFERROR(SEARCH("H411",R764),99)=99,IF(IFERROR(SEARCH("H413",N764),99)=99,IF(IFERROR(SEARCH("H413",O764),99)=99,IF(IFERROR(SEARCH("H413",Q764),99)=99,IF(IFERROR(SEARCH("H413",M764),99)=99,IF(IFERROR(SEARCH("H413",R764),99)=99,IF(IFERROR(SEARCH("H412",N764),99)=99,IF(IFERROR(SEARCH("H412",O764),99)=99,IF(IFERROR(SEARCH("H412",Q764),99)=99,IF(IFERROR(SEARCH("H412",M764),99)=99,IF(IFERROR(SEARCH("H412",R764),99)=99,0,Scoring!$E$2),Scoring!$E$2),Scoring!$E$2),Scoring!$E$2),Scoring!$E$2),Scoring!$E$2),Scoring!$E$2),Scoring!$E$2),Scoring!$E$2),Scoring!$E$2),Scoring!$E$2),Scoring!$E$2),Scoring!$E$2),Scoring!$E$2),Scoring!$E$2),Scoring!$E$2),Scoring!$E$2),Scoring!$E$2),Scoring!$E$2),Scoring!$E$2)</f>
        <v>0</v>
      </c>
      <c r="Y764" s="78">
        <f>IF(IFERROR(SEARCH("CMR",K764),99)=99,IF(IFERROR(SEARCH("Suspected CMR",S764),99)=99,IF(IFERROR(SEARCH("CMR",S764),99)=99,0,Scoring!$E$8),Scoring!$E$9),Scoring!$E$8)</f>
        <v>3</v>
      </c>
      <c r="Z764" s="78">
        <f>IF(IFERROR(SEARCH("H350",N764),99)=99,IF(IFERROR(SEARCH("H350",O764),99)=99,IF(IFERROR(SEARCH("H350",Q764),99)=99,IF(IFERROR(SEARCH("H350",M764),99)=99,IF(IFERROR(SEARCH("H350",R764),99)=99,IF(IFERROR(SEARCH("H351",N764),99)=99,IF(IFERROR(SEARCH("H351",O764),99)=99,IF(IFERROR(SEARCH("H351",Q764),99)=99,IF(IFERROR(SEARCH("H351",M764),99)=99,IF(IFERROR(SEARCH("H351",R764),99)=99,IF(IFERROR(SEARCH("carcinogenic",P764),99)=99,IF(IFERROR(SEARCH("suspected carcinogenic",S764),99)=99,0,Scoring!$E$12),Scoring!$E$11),Scoring!$E$10),Scoring!$E$10),Scoring!$E$10),Scoring!$E$10),Scoring!$E$10),Scoring!$E$10),Scoring!$E$10),Scoring!$E$10),Scoring!$E$10),Scoring!$E$10)</f>
        <v>1</v>
      </c>
      <c r="AA764" s="78">
        <f>IF(IFERROR(SEARCH("H340",N764),99)=99,IF(IFERROR(SEARCH("H340",O764),99)=99,IF(IFERROR(SEARCH("H340",Q764),99)=99,IF(IFERROR(SEARCH("H340",M764),99)=99,IF(IFERROR(SEARCH("H340",R764),99)=99,IF(IFERROR(SEARCH("H341",N764),99)=99,IF(IFERROR(SEARCH("H341",O764),99)=99,IF(IFERROR(SEARCH("H341",Q764),99)=99,IF(IFERROR(SEARCH("H341",M764),99)=99,IF(IFERROR(SEARCH("H341",R764),99)=99,IF(IFERROR(SEARCH("mutagenic",P764),99)=99,IF(IFERROR(SEARCH("suspected mutagenic",S764),99)=99,0,Scoring!$E$15),Scoring!$E$14),Scoring!$E$13),Scoring!$E$13),Scoring!$E$13),Scoring!$E$13),Scoring!$E$13),Scoring!$E$13),Scoring!$E$13),Scoring!$E$13),Scoring!$E$13),Scoring!$E$13)</f>
        <v>0</v>
      </c>
      <c r="AB764" s="78">
        <f>IF(IFERROR(SEARCH("H360",N764),99)=99,IF(IFERROR(SEARCH("H360",O764),99)=99,IF(IFERROR(SEARCH("H360",Q764),99)=99,IF(IFERROR(SEARCH("H360",M764),99)=99,IF(IFERROR(SEARCH("H360",R764),99)=99,IF(IFERROR(SEARCH("H361",N764),99)=99,IF(IFERROR(SEARCH("H361",O764),99)=99,IF(IFERROR(SEARCH("H361",Q764),99)=99,IF(IFERROR(SEARCH("H361",M764),99)=99,IF(IFERROR(SEARCH("H361",R764),99)=99,IF(IFERROR(SEARCH("reproduction",P764),99)=99,IF(IFERROR(SEARCH("suspected reprotoxic",S764),99)=99,IF(IFERROR(SEARCH("reprotoxic",S764),99)=99,IF(IFERROR(SEARCH("reprotoxic",K764),99)=99,0,Scoring!$E$18),Scoring!$E$18),Scoring!$E$19),Scoring!$E$17),Scoring!$E$16),Scoring!$E$16),Scoring!$E$16),Scoring!$E$16),Scoring!$E$16),Scoring!$E$16),Scoring!$E$16),Scoring!$E$16),Scoring!$E$16),Scoring!$E$16)</f>
        <v>0</v>
      </c>
      <c r="AC764" s="78">
        <f>IF(IFERROR(SEARCH("57f",L764),99)=99,IF(IFERROR(SEARCH("57(f)",P764),99)=99,0,Scoring!$E$20),Scoring!$E$20)</f>
        <v>0</v>
      </c>
      <c r="AD764" s="78">
        <f>IF(IFERROR(SEARCH("CAT1",T764),99)=99,IF(IFERROR(SEARCH("CAT2",T764),99)=99,IF(IFERROR(SEARCH("CAT3",T764),99)=99,IF(IFERROR(SEARCH("concluded to be endocrine",K764),99)=99,IF(IFERROR(SEARCH("categorised as endocrine",K764),99)=99,IF(IFERROR(SEARCH("endocrine disrupting",P764),99)=99,IF(IFERROR(SEARCH("endocrine disrupting",K764),99)=99,IF(IFERROR(SEARCH("suspected endocrine",S764),99)=99,IF(IFERROR(SEARCH("potential endocrine",S764),99)=99,0,Scoring!$E$25),Scoring!$E$25),Scoring!$E$24),Scoring!$E$24),Scoring!$E$24),Scoring!$E$24),Scoring!$E$23),Scoring!$E$22),Scoring!$E$21)</f>
        <v>0</v>
      </c>
      <c r="AE764" s="78">
        <f>IF(IFERROR(SEARCH("suspected sensitiser",S764),99)=99,IF(IFERROR(SEARCH("sensitiser",S764),99)=99,IF(IFERROR(SEARCH("other hazard based concern",S764),99)=99,0,Scoring!$E$28),Scoring!$E$26),Scoring!$E$27)</f>
        <v>0</v>
      </c>
      <c r="AF764" s="78">
        <f>IF(IFERROR(M764,1)=1,IF(IFERROR(N764,1)=1,IF(IFERROR(O764,1)=1,IF(IFERROR(Q764,1)=1,IF(IFERROR(R764,1)=1,IF(IFERROR(T764,1)=1,IF(IFERROR(K764,1)=1,IF(IFERROR(P764,1)=1,IF(IFERROR(S764,1)=1,Scoring!$E$29,0),0),0),0),0),0),0),0),0)</f>
        <v>0</v>
      </c>
      <c r="AG764" s="78">
        <f t="shared" si="56"/>
        <v>3</v>
      </c>
      <c r="AI764" s="93"/>
      <c r="AJ764" s="94"/>
      <c r="AK764" s="76"/>
      <c r="AL764" s="75"/>
      <c r="AN764" s="79"/>
      <c r="AO764" s="79"/>
      <c r="AP764" s="79"/>
      <c r="AQ764" s="79"/>
      <c r="AR764" s="79"/>
      <c r="AS764" s="78"/>
      <c r="AU764" s="79">
        <f>IF(IFERROR(F764,99)=99,IF(IFERROR(G764,99)=99,IF(IFERROR(H764,99)=99,IF(IFERROR(I764,99)=99,IF(IFERROR(E764,99)=99,IF(IFERROR(J764,99)=99,0,Scoring!$B$7),Scoring!$B$3),Scoring!$B$2),Scoring!$B$6),Scoring!$B$5),Scoring!$B$4)</f>
        <v>0.3</v>
      </c>
      <c r="AV764" s="78">
        <f t="shared" si="57"/>
        <v>0.89999999999999991</v>
      </c>
      <c r="AW764" s="78"/>
      <c r="AX764" s="66"/>
      <c r="AY764" s="78"/>
      <c r="AZ764" s="76"/>
      <c r="BA764" s="76"/>
      <c r="BB764" s="76"/>
    </row>
    <row r="765" spans="1:54" x14ac:dyDescent="0.25">
      <c r="A765" s="77" t="s">
        <v>7681</v>
      </c>
      <c r="B765" s="76" t="str">
        <f t="shared" si="58"/>
        <v>300-227-8</v>
      </c>
      <c r="C765" s="77" t="s">
        <v>2692</v>
      </c>
      <c r="D765" s="77" t="s">
        <v>2693</v>
      </c>
      <c r="E765" s="76" t="str">
        <f>IF(C765="-",IF(A765="-",VLOOKUP(D765,'sin-list 180320_update'!$C$2:$C$835,1,FALSE),VLOOKUP(A765,'sin-list 180320_update'!$A$2:$A$835,1,FALSE)),VLOOKUP(C765,'sin-list 180320_update'!$B$2:$B$835,1,FALSE))</f>
        <v>300-227-8</v>
      </c>
      <c r="F765" s="76" t="e">
        <f>IF($C765="-",IF($A765="-",VLOOKUP($D765,'REACH Bilaga XVII_update'!$A$5:$A$131,1,FALSE),VLOOKUP($A765,'REACH Bilaga XVII_update'!$C$5:$C$131,1,FALSE)),VLOOKUP($C765,'REACH Bilaga XVII_update'!$B$5:$B$131,1,FALSE))</f>
        <v>#N/A</v>
      </c>
      <c r="G765" s="76" t="e">
        <f>IF($C765="-",IF($A765="-",VLOOKUP($D765,' REACH Bilaga 59_update'!$A$5:$A$210,1,FALSE),VLOOKUP($A765,' REACH Bilaga 59_update'!$D$5:$D$210,1,FALSE)),VLOOKUP($C765,' REACH Bilaga 59_update'!$C$5:$C$210,1,FALSE))</f>
        <v>#N/A</v>
      </c>
      <c r="H765" s="76" t="e">
        <f>IF($C765="-",IF($A765="-",VLOOKUP($D765,'REACH Bilaga XIV_update'!$A$5:$A$110,1,FALSE),VLOOKUP($A765,'REACH Bilaga XIV_update'!$D$5:$D$110,1,FALSE)),VLOOKUP($C765,'REACH Bilaga XIV_update'!$C$5:$C$110,1,FALSE))</f>
        <v>#N/A</v>
      </c>
      <c r="I765" s="76" t="e">
        <f>IF($C765="-",IF($A765="-",VLOOKUP($D765,CoRAP_update!$A$5:$A$376,1,FALSE),VLOOKUP($A765,CoRAP_update!$D$5:$D$376,1,FALSE)),VLOOKUP($C765,CoRAP_update!$C$5:$C$376,1,FALSE))</f>
        <v>#N/A</v>
      </c>
      <c r="J765" s="76" t="e">
        <f>IF($C765="-",IF($A765="-",VLOOKUP($D765,EDC_update!$C$2:$C$450,1,FALSE),VLOOKUP($A765,EDC_update!$B$2:$B$450,1,FALSE)),VLOOKUP($C765,EDC_update!$L$2:$L$450,1,FALSE))</f>
        <v>#N/A</v>
      </c>
      <c r="K765" s="76" t="str">
        <f>IF($C765="-",IF($A765="-",IF(VLOOKUP($D765,'sin-list 180320_update'!$C$2:$S$835,3,FALSE)="",NA(),VLOOKUP($D765,'sin-list 180320_update'!$C$2:$S$835,3,FALSE)),IF(VLOOKUP($A765,'sin-list 180320_update'!$A$2:$S$835,5,FALSE)="",NA(),VLOOKUP($A765,'sin-list 180320_update'!$A$2:$S$835,5,FALSE))),IF(VLOOKUP($C765,'sin-list 180320_update'!$B$2:$S$835,4,FALSE)="",NA(),VLOOKUP($C765,'sin-list 180320_update'!$B$2:$S$835,4,FALSE)))</f>
        <v>Classified CMR according to Annex VI of Regulation 1272/2008. (Might not apply when contaminants are below below legal thresholds and/or full refining history is known)</v>
      </c>
      <c r="L765" s="76" t="str">
        <f>IF($C765="-",IF($A765="-",VLOOKUP($D765,'sin-list 180320_update'!$C$2:$S$835,6,FALSE),VLOOKUP($A765,'sin-list 180320_update'!$A$2:$S$835,8,FALSE)),VLOOKUP($C765,'sin-list 180320_update'!$B$2:$S$835,7,FALSE))</f>
        <v>Carc. 1B</v>
      </c>
      <c r="M765" s="76" t="str">
        <f>IF($C765="-",IF($A765="-",IF(VLOOKUP($D765,'sin-list 180320_update'!$C$2:$S$835,8,FALSE)="",NA(),VLOOKUP($D765,'sin-list 180320_update'!$C$2:$S$835,8,FALSE)),IF(VLOOKUP($A765,'sin-list 180320_update'!$A$2:$S$835,10,FALSE)="",NA(),VLOOKUP($A765,'sin-list 180320_update'!$A$2:$S$835,10,FALSE))),IF(VLOOKUP($C765,'sin-list 180320_update'!$B$2:$S$835,9,FALSE)="",NA(),VLOOKUP($C765,'sin-list 180320_update'!$B$2:$S$835,9,FALSE)))</f>
        <v>H350</v>
      </c>
      <c r="N765" s="76" t="e">
        <f>IF($C765="-",IF($A765="-",IF(VLOOKUP($D765,'REACH Bilaga XVII_update'!$A$5:$E$131,4,FALSE)="",NA(),VLOOKUP($D765,'REACH Bilaga XVII_update'!$A$5:$E$131,4,FALSE)),IF(VLOOKUP($A765,'REACH Bilaga XVII_update'!$C$5:$D$131,2,FALSE)="",NA(),VLOOKUP($A765,'REACH Bilaga XVII_update'!$C$5:$D$131,2,FALSE))),IF(VLOOKUP($C765,'REACH Bilaga XVII_update'!$B$5:$D$131,3,FALSE)="",NA(),VLOOKUP($C765,'REACH Bilaga XVII_update'!$B$5:$D$131,3,FALSE)))</f>
        <v>#N/A</v>
      </c>
      <c r="O765" s="76" t="e">
        <f>IF($C765="-",IF($A765="-",IF(VLOOKUP($D765,' REACH Bilaga 59_update'!$A$5:$E$210,5,FALSE)="",NA(),VLOOKUP($D765,' REACH Bilaga 59_update'!$A$5:$E$210,5,FALSE)),IF(VLOOKUP($A765,' REACH Bilaga 59_update'!$D$5:$E$210,2,FALSE)="",NA(),VLOOKUP($A765,' REACH Bilaga 59_update'!$D$5:$E$210,2,FALSE))),IF(VLOOKUP($C765,' REACH Bilaga 59_update'!$C$5:$E$210,3,FALSE)="",NA(),VLOOKUP($C765,' REACH Bilaga 59_update'!$C$5:$E$210,3,FALSE)))</f>
        <v>#N/A</v>
      </c>
      <c r="P765" s="76" t="e">
        <f>IF(C765="-",IF(A765="-",IFERROR(VLOOKUP($D765,' REACH Bilaga 59_update'!$A$5:$F$210,MATCH(Sammanfattning!P$1,' REACH Bilaga 59_update'!$A$4:$F$4,0),FALSE),VLOOKUP($D765,'REACH Bilaga XIV_update'!$A$4:$H$110,MATCH(Sammanfattning!P$1,'REACH Bilaga XIV_update'!$A$4:$H$4,0),FALSE)),IFERROR(VLOOKUP($A765,' REACH Bilaga 59_update'!$D$5:$F$210,MATCH(Sammanfattning!P$1,' REACH Bilaga 59_update'!$D$4:$F$4,0),FALSE),VLOOKUP($A765,'REACH Bilaga XIV_update'!$D$4:$H$110,MATCH(Sammanfattning!P$1,'REACH Bilaga XIV_update'!$D$4:$H$4,0),FALSE))),IFERROR(VLOOKUP($C765,' REACH Bilaga 59_update'!$C$5:$F$210,MATCH(Sammanfattning!P$1,' REACH Bilaga 59_update'!$C$4:$F$4,0),FALSE),VLOOKUP($C765,'REACH Bilaga XIV_update'!$C$4:$H$110,MATCH(Sammanfattning!P$1,'REACH Bilaga XIV_update'!$C$4:$H$4,0),FALSE)))</f>
        <v>#N/A</v>
      </c>
      <c r="Q765" s="76" t="e">
        <f>IF($C765="-",IF($A765="-",IF(VLOOKUP($D765,'REACH Bilaga XIV_update'!$A$5:$I$110,9,FALSE)="",NA(),VLOOKUP($D765,'REACH Bilaga XIV_update'!$A$5:$I$110,9,FALSE)),IF(VLOOKUP($A765,'REACH Bilaga XIV_update'!$D$5:$I$110,6,FALSE)="",NA(),VLOOKUP($A765,'REACH Bilaga XIV_update'!$D$5:$I$110,6,FALSE))),IF(VLOOKUP($C765,'REACH Bilaga XIV_update'!$C$5:$I$110,7,FALSE)="",NA(),VLOOKUP($C765,'REACH Bilaga XIV_update'!$C$5:$I$110,7,FALSE)))</f>
        <v>#N/A</v>
      </c>
      <c r="R765" s="76" t="e">
        <f>IF($C765="-",IF($A765="-",IF(VLOOKUP($D765,CoRAP_update!$A$5:$O$376,15,FALSE)="",NA(),VLOOKUP($D765,CoRAP_update!$A$5:$O$376,15,FALSE)),IF(VLOOKUP($A765,CoRAP_update!$D$5:$O$376,12,FALSE)="",NA(),VLOOKUP($A765,CoRAP_update!$D$5:$O$376,12,FALSE))),IF(VLOOKUP($C765,CoRAP_update!$C$5:$O$376,13,FALSE)="",NA(),VLOOKUP($C765,CoRAP_update!$C$5:$O$376,13,FALSE)))</f>
        <v>#N/A</v>
      </c>
      <c r="S765" s="144" t="e">
        <f>IF($C765="-",IF($A765="-",VLOOKUP($D765,CoRAP_update!$A$5:$J$376,MATCH(Sammanfattning!S$1,CoRAP_update!$A$4:$J$4,0),FALSE),VLOOKUP($A765,CoRAP_update!$D$5:$J$376,MATCH(Sammanfattning!S$1,CoRAP_update!$D$4:$J$4,0),FALSE)),VLOOKUP($C765,CoRAP_update!$C$5:$J$376,MATCH(Sammanfattning!S$1,CoRAP_update!$C$4:$J$4,0),FALSE))</f>
        <v>#N/A</v>
      </c>
      <c r="T765" s="76" t="e">
        <f>IF($A765="-",VLOOKUP($D765,EDC_update!$C$2:$F$450,4,FALSE),VLOOKUP($A765,EDC_update!$B$2:$F$450,5,FALSE))</f>
        <v>#N/A</v>
      </c>
      <c r="V765" s="78">
        <f>IF(IFERROR(SEARCH("PBT",P765),99)=99,IF(IFERROR(SEARCH("suspected PBT",S765),99)=99,IF(IFERROR(SEARCH("concluded to be PBT",K765),99)=99,IF(IFERROR(SEARCH("PBT",S765),99)=99,IF(IFERROR(SEARCH("PBT cand",L765),99)=99,IF(IFERROR(SEARCH("PBT",L765),99)=99,IF(IFERROR(SEARCH("persistent, bioackumulative and toxic properties",K765),99)=99,0,Scoring!$E$3),Scoring!$E$3),Scoring!$E$7),Scoring!$E$3),Scoring!$E$5),Scoring!$E$6),Scoring!$E$3)</f>
        <v>0</v>
      </c>
      <c r="W765" s="78">
        <f>IF(IFERROR(SEARCH("vPvB",P765),99)=99,IF(IFERROR(SEARCH("suspected pbt/vPvB",S765),99)=99,IF(IFERROR(SEARCH("vPvB",S765),99)=99,IF(IFERROR(SEARCH("concluded to be a vPvB",S765),99)=99,IF(IFERROR(SEARCH("identified as vPvB",K765),99)=99,IF(IFERROR(SEARCH("concluded to be a vPvB",K765),99)=99,IF(IFERROR(SEARCH("concluded to be both pbt and vPvB",S765),99)=99,IF(IFERROR(SEARCH("concluded to be both pbt and vPvB",K765),99)=99,0,Scoring!$E$5),Scoring!$E$5),Scoring!$E$5),Scoring!$E$5),Scoring!$E$5),Scoring!$E$4),Scoring!$E$6),Scoring!$E$4)</f>
        <v>0</v>
      </c>
      <c r="X765" s="78">
        <f>IF(IFERROR(SEARCH("H410",N765),99)=99,IF(IFERROR(SEARCH("H410",O765),99)=99,IF(IFERROR(SEARCH("H410",Q765),99)=99,IF(IFERROR(SEARCH("H410",M765),99)=99,IF(IFERROR(SEARCH("H410",R765),99)=99,IF(IFERROR(SEARCH("H411",N765),99)=99,IF(IFERROR(SEARCH("H411",O765),99)=99,IF(IFERROR(SEARCH("H411",Q765),99)=99,IF(IFERROR(SEARCH("H411",M765),99)=99,IF(IFERROR(SEARCH("H411",R765),99)=99,IF(IFERROR(SEARCH("H413",N765),99)=99,IF(IFERROR(SEARCH("H413",O765),99)=99,IF(IFERROR(SEARCH("H413",Q765),99)=99,IF(IFERROR(SEARCH("H413",M765),99)=99,IF(IFERROR(SEARCH("H413",R765),99)=99,IF(IFERROR(SEARCH("H412",N765),99)=99,IF(IFERROR(SEARCH("H412",O765),99)=99,IF(IFERROR(SEARCH("H412",Q765),99)=99,IF(IFERROR(SEARCH("H412",M765),99)=99,IF(IFERROR(SEARCH("H412",R765),99)=99,0,Scoring!$E$2),Scoring!$E$2),Scoring!$E$2),Scoring!$E$2),Scoring!$E$2),Scoring!$E$2),Scoring!$E$2),Scoring!$E$2),Scoring!$E$2),Scoring!$E$2),Scoring!$E$2),Scoring!$E$2),Scoring!$E$2),Scoring!$E$2),Scoring!$E$2),Scoring!$E$2),Scoring!$E$2),Scoring!$E$2),Scoring!$E$2),Scoring!$E$2)</f>
        <v>0</v>
      </c>
      <c r="Y765" s="78">
        <f>IF(IFERROR(SEARCH("CMR",K765),99)=99,IF(IFERROR(SEARCH("Suspected CMR",S765),99)=99,IF(IFERROR(SEARCH("CMR",S765),99)=99,0,Scoring!$E$8),Scoring!$E$9),Scoring!$E$8)</f>
        <v>3</v>
      </c>
      <c r="Z765" s="78">
        <f>IF(IFERROR(SEARCH("H350",N765),99)=99,IF(IFERROR(SEARCH("H350",O765),99)=99,IF(IFERROR(SEARCH("H350",Q765),99)=99,IF(IFERROR(SEARCH("H350",M765),99)=99,IF(IFERROR(SEARCH("H350",R765),99)=99,IF(IFERROR(SEARCH("H351",N765),99)=99,IF(IFERROR(SEARCH("H351",O765),99)=99,IF(IFERROR(SEARCH("H351",Q765),99)=99,IF(IFERROR(SEARCH("H351",M765),99)=99,IF(IFERROR(SEARCH("H351",R765),99)=99,IF(IFERROR(SEARCH("carcinogenic",P765),99)=99,IF(IFERROR(SEARCH("suspected carcinogenic",S765),99)=99,0,Scoring!$E$12),Scoring!$E$11),Scoring!$E$10),Scoring!$E$10),Scoring!$E$10),Scoring!$E$10),Scoring!$E$10),Scoring!$E$10),Scoring!$E$10),Scoring!$E$10),Scoring!$E$10),Scoring!$E$10)</f>
        <v>1</v>
      </c>
      <c r="AA765" s="78">
        <f>IF(IFERROR(SEARCH("H340",N765),99)=99,IF(IFERROR(SEARCH("H340",O765),99)=99,IF(IFERROR(SEARCH("H340",Q765),99)=99,IF(IFERROR(SEARCH("H340",M765),99)=99,IF(IFERROR(SEARCH("H340",R765),99)=99,IF(IFERROR(SEARCH("H341",N765),99)=99,IF(IFERROR(SEARCH("H341",O765),99)=99,IF(IFERROR(SEARCH("H341",Q765),99)=99,IF(IFERROR(SEARCH("H341",M765),99)=99,IF(IFERROR(SEARCH("H341",R765),99)=99,IF(IFERROR(SEARCH("mutagenic",P765),99)=99,IF(IFERROR(SEARCH("suspected mutagenic",S765),99)=99,0,Scoring!$E$15),Scoring!$E$14),Scoring!$E$13),Scoring!$E$13),Scoring!$E$13),Scoring!$E$13),Scoring!$E$13),Scoring!$E$13),Scoring!$E$13),Scoring!$E$13),Scoring!$E$13),Scoring!$E$13)</f>
        <v>0</v>
      </c>
      <c r="AB765" s="78">
        <f>IF(IFERROR(SEARCH("H360",N765),99)=99,IF(IFERROR(SEARCH("H360",O765),99)=99,IF(IFERROR(SEARCH("H360",Q765),99)=99,IF(IFERROR(SEARCH("H360",M765),99)=99,IF(IFERROR(SEARCH("H360",R765),99)=99,IF(IFERROR(SEARCH("H361",N765),99)=99,IF(IFERROR(SEARCH("H361",O765),99)=99,IF(IFERROR(SEARCH("H361",Q765),99)=99,IF(IFERROR(SEARCH("H361",M765),99)=99,IF(IFERROR(SEARCH("H361",R765),99)=99,IF(IFERROR(SEARCH("reproduction",P765),99)=99,IF(IFERROR(SEARCH("suspected reprotoxic",S765),99)=99,IF(IFERROR(SEARCH("reprotoxic",S765),99)=99,IF(IFERROR(SEARCH("reprotoxic",K765),99)=99,0,Scoring!$E$18),Scoring!$E$18),Scoring!$E$19),Scoring!$E$17),Scoring!$E$16),Scoring!$E$16),Scoring!$E$16),Scoring!$E$16),Scoring!$E$16),Scoring!$E$16),Scoring!$E$16),Scoring!$E$16),Scoring!$E$16),Scoring!$E$16)</f>
        <v>0</v>
      </c>
      <c r="AC765" s="78">
        <f>IF(IFERROR(SEARCH("57f",L765),99)=99,IF(IFERROR(SEARCH("57(f)",P765),99)=99,0,Scoring!$E$20),Scoring!$E$20)</f>
        <v>0</v>
      </c>
      <c r="AD765" s="78">
        <f>IF(IFERROR(SEARCH("CAT1",T765),99)=99,IF(IFERROR(SEARCH("CAT2",T765),99)=99,IF(IFERROR(SEARCH("CAT3",T765),99)=99,IF(IFERROR(SEARCH("concluded to be endocrine",K765),99)=99,IF(IFERROR(SEARCH("categorised as endocrine",K765),99)=99,IF(IFERROR(SEARCH("endocrine disrupting",P765),99)=99,IF(IFERROR(SEARCH("endocrine disrupting",K765),99)=99,IF(IFERROR(SEARCH("suspected endocrine",S765),99)=99,IF(IFERROR(SEARCH("potential endocrine",S765),99)=99,0,Scoring!$E$25),Scoring!$E$25),Scoring!$E$24),Scoring!$E$24),Scoring!$E$24),Scoring!$E$24),Scoring!$E$23),Scoring!$E$22),Scoring!$E$21)</f>
        <v>0</v>
      </c>
      <c r="AE765" s="78">
        <f>IF(IFERROR(SEARCH("suspected sensitiser",S765),99)=99,IF(IFERROR(SEARCH("sensitiser",S765),99)=99,IF(IFERROR(SEARCH("other hazard based concern",S765),99)=99,0,Scoring!$E$28),Scoring!$E$26),Scoring!$E$27)</f>
        <v>0</v>
      </c>
      <c r="AF765" s="78">
        <f>IF(IFERROR(M765,1)=1,IF(IFERROR(N765,1)=1,IF(IFERROR(O765,1)=1,IF(IFERROR(Q765,1)=1,IF(IFERROR(R765,1)=1,IF(IFERROR(T765,1)=1,IF(IFERROR(K765,1)=1,IF(IFERROR(P765,1)=1,IF(IFERROR(S765,1)=1,Scoring!$E$29,0),0),0),0),0),0),0),0),0)</f>
        <v>0</v>
      </c>
      <c r="AG765" s="78">
        <f t="shared" si="56"/>
        <v>3</v>
      </c>
      <c r="AI765" s="93"/>
      <c r="AJ765" s="94"/>
      <c r="AK765" s="76"/>
      <c r="AL765" s="75"/>
      <c r="AN765" s="79"/>
      <c r="AO765" s="79"/>
      <c r="AP765" s="79"/>
      <c r="AQ765" s="79"/>
      <c r="AR765" s="79"/>
      <c r="AS765" s="78"/>
      <c r="AU765" s="79">
        <f>IF(IFERROR(F765,99)=99,IF(IFERROR(G765,99)=99,IF(IFERROR(H765,99)=99,IF(IFERROR(I765,99)=99,IF(IFERROR(E765,99)=99,IF(IFERROR(J765,99)=99,0,Scoring!$B$7),Scoring!$B$3),Scoring!$B$2),Scoring!$B$6),Scoring!$B$5),Scoring!$B$4)</f>
        <v>0.3</v>
      </c>
      <c r="AV765" s="78">
        <f t="shared" si="57"/>
        <v>0.89999999999999991</v>
      </c>
      <c r="AW765" s="78"/>
      <c r="AX765" s="66"/>
      <c r="AY765" s="78"/>
      <c r="AZ765" s="76"/>
      <c r="BA765" s="76"/>
      <c r="BB765" s="76"/>
    </row>
    <row r="766" spans="1:54" x14ac:dyDescent="0.25">
      <c r="A766" s="77" t="s">
        <v>7683</v>
      </c>
      <c r="B766" s="76" t="str">
        <f t="shared" si="58"/>
        <v>302-639-3</v>
      </c>
      <c r="C766" s="77" t="s">
        <v>2700</v>
      </c>
      <c r="D766" s="77" t="s">
        <v>2701</v>
      </c>
      <c r="E766" s="76" t="str">
        <f>IF(C766="-",IF(A766="-",VLOOKUP(D766,'sin-list 180320_update'!$C$2:$C$835,1,FALSE),VLOOKUP(A766,'sin-list 180320_update'!$A$2:$A$835,1,FALSE)),VLOOKUP(C766,'sin-list 180320_update'!$B$2:$B$835,1,FALSE))</f>
        <v>302-639-3</v>
      </c>
      <c r="F766" s="76" t="e">
        <f>IF($C766="-",IF($A766="-",VLOOKUP($D766,'REACH Bilaga XVII_update'!$A$5:$A$131,1,FALSE),VLOOKUP($A766,'REACH Bilaga XVII_update'!$C$5:$C$131,1,FALSE)),VLOOKUP($C766,'REACH Bilaga XVII_update'!$B$5:$B$131,1,FALSE))</f>
        <v>#N/A</v>
      </c>
      <c r="G766" s="76" t="e">
        <f>IF($C766="-",IF($A766="-",VLOOKUP($D766,' REACH Bilaga 59_update'!$A$5:$A$210,1,FALSE),VLOOKUP($A766,' REACH Bilaga 59_update'!$D$5:$D$210,1,FALSE)),VLOOKUP($C766,' REACH Bilaga 59_update'!$C$5:$C$210,1,FALSE))</f>
        <v>#N/A</v>
      </c>
      <c r="H766" s="76" t="e">
        <f>IF($C766="-",IF($A766="-",VLOOKUP($D766,'REACH Bilaga XIV_update'!$A$5:$A$110,1,FALSE),VLOOKUP($A766,'REACH Bilaga XIV_update'!$D$5:$D$110,1,FALSE)),VLOOKUP($C766,'REACH Bilaga XIV_update'!$C$5:$C$110,1,FALSE))</f>
        <v>#N/A</v>
      </c>
      <c r="I766" s="76" t="e">
        <f>IF($C766="-",IF($A766="-",VLOOKUP($D766,CoRAP_update!$A$5:$A$376,1,FALSE),VLOOKUP($A766,CoRAP_update!$D$5:$D$376,1,FALSE)),VLOOKUP($C766,CoRAP_update!$C$5:$C$376,1,FALSE))</f>
        <v>#N/A</v>
      </c>
      <c r="J766" s="76" t="e">
        <f>IF($C766="-",IF($A766="-",VLOOKUP($D766,EDC_update!$C$2:$C$450,1,FALSE),VLOOKUP($A766,EDC_update!$B$2:$B$450,1,FALSE)),VLOOKUP($C766,EDC_update!$L$2:$L$450,1,FALSE))</f>
        <v>#N/A</v>
      </c>
      <c r="K766" s="76" t="str">
        <f>IF($C766="-",IF($A766="-",IF(VLOOKUP($D766,'sin-list 180320_update'!$C$2:$S$835,3,FALSE)="",NA(),VLOOKUP($D766,'sin-list 180320_update'!$C$2:$S$835,3,FALSE)),IF(VLOOKUP($A766,'sin-list 180320_update'!$A$2:$S$835,5,FALSE)="",NA(),VLOOKUP($A766,'sin-list 180320_update'!$A$2:$S$835,5,FALSE))),IF(VLOOKUP($C766,'sin-list 180320_update'!$B$2:$S$835,4,FALSE)="",NA(),VLOOKUP($C766,'sin-list 180320_update'!$B$2:$S$835,4,FALSE)))</f>
        <v>Classified CMR according to Annex VI of Regulation 1272/2008. (Might not apply when contaminants are below below legal thresholds and/or full refining history is known)</v>
      </c>
      <c r="L766" s="76" t="str">
        <f>IF($C766="-",IF($A766="-",VLOOKUP($D766,'sin-list 180320_update'!$C$2:$S$835,6,FALSE),VLOOKUP($A766,'sin-list 180320_update'!$A$2:$S$835,8,FALSE)),VLOOKUP($C766,'sin-list 180320_update'!$B$2:$S$835,7,FALSE))</f>
        <v>Carc. 1B
Muta. 1B
Asp. Tox. 1</v>
      </c>
      <c r="M766" s="76" t="str">
        <f>IF($C766="-",IF($A766="-",IF(VLOOKUP($D766,'sin-list 180320_update'!$C$2:$S$835,8,FALSE)="",NA(),VLOOKUP($D766,'sin-list 180320_update'!$C$2:$S$835,8,FALSE)),IF(VLOOKUP($A766,'sin-list 180320_update'!$A$2:$S$835,10,FALSE)="",NA(),VLOOKUP($A766,'sin-list 180320_update'!$A$2:$S$835,10,FALSE))),IF(VLOOKUP($C766,'sin-list 180320_update'!$B$2:$S$835,9,FALSE)="",NA(),VLOOKUP($C766,'sin-list 180320_update'!$B$2:$S$835,9,FALSE)))</f>
        <v>H350
H340
H304</v>
      </c>
      <c r="N766" s="76" t="e">
        <f>IF($C766="-",IF($A766="-",IF(VLOOKUP($D766,'REACH Bilaga XVII_update'!$A$5:$E$131,4,FALSE)="",NA(),VLOOKUP($D766,'REACH Bilaga XVII_update'!$A$5:$E$131,4,FALSE)),IF(VLOOKUP($A766,'REACH Bilaga XVII_update'!$C$5:$D$131,2,FALSE)="",NA(),VLOOKUP($A766,'REACH Bilaga XVII_update'!$C$5:$D$131,2,FALSE))),IF(VLOOKUP($C766,'REACH Bilaga XVII_update'!$B$5:$D$131,3,FALSE)="",NA(),VLOOKUP($C766,'REACH Bilaga XVII_update'!$B$5:$D$131,3,FALSE)))</f>
        <v>#N/A</v>
      </c>
      <c r="O766" s="76" t="e">
        <f>IF($C766="-",IF($A766="-",IF(VLOOKUP($D766,' REACH Bilaga 59_update'!$A$5:$E$210,5,FALSE)="",NA(),VLOOKUP($D766,' REACH Bilaga 59_update'!$A$5:$E$210,5,FALSE)),IF(VLOOKUP($A766,' REACH Bilaga 59_update'!$D$5:$E$210,2,FALSE)="",NA(),VLOOKUP($A766,' REACH Bilaga 59_update'!$D$5:$E$210,2,FALSE))),IF(VLOOKUP($C766,' REACH Bilaga 59_update'!$C$5:$E$210,3,FALSE)="",NA(),VLOOKUP($C766,' REACH Bilaga 59_update'!$C$5:$E$210,3,FALSE)))</f>
        <v>#N/A</v>
      </c>
      <c r="P766" s="76" t="e">
        <f>IF(C766="-",IF(A766="-",IFERROR(VLOOKUP($D766,' REACH Bilaga 59_update'!$A$5:$F$210,MATCH(Sammanfattning!P$1,' REACH Bilaga 59_update'!$A$4:$F$4,0),FALSE),VLOOKUP($D766,'REACH Bilaga XIV_update'!$A$4:$H$110,MATCH(Sammanfattning!P$1,'REACH Bilaga XIV_update'!$A$4:$H$4,0),FALSE)),IFERROR(VLOOKUP($A766,' REACH Bilaga 59_update'!$D$5:$F$210,MATCH(Sammanfattning!P$1,' REACH Bilaga 59_update'!$D$4:$F$4,0),FALSE),VLOOKUP($A766,'REACH Bilaga XIV_update'!$D$4:$H$110,MATCH(Sammanfattning!P$1,'REACH Bilaga XIV_update'!$D$4:$H$4,0),FALSE))),IFERROR(VLOOKUP($C766,' REACH Bilaga 59_update'!$C$5:$F$210,MATCH(Sammanfattning!P$1,' REACH Bilaga 59_update'!$C$4:$F$4,0),FALSE),VLOOKUP($C766,'REACH Bilaga XIV_update'!$C$4:$H$110,MATCH(Sammanfattning!P$1,'REACH Bilaga XIV_update'!$C$4:$H$4,0),FALSE)))</f>
        <v>#N/A</v>
      </c>
      <c r="Q766" s="76" t="e">
        <f>IF($C766="-",IF($A766="-",IF(VLOOKUP($D766,'REACH Bilaga XIV_update'!$A$5:$I$110,9,FALSE)="",NA(),VLOOKUP($D766,'REACH Bilaga XIV_update'!$A$5:$I$110,9,FALSE)),IF(VLOOKUP($A766,'REACH Bilaga XIV_update'!$D$5:$I$110,6,FALSE)="",NA(),VLOOKUP($A766,'REACH Bilaga XIV_update'!$D$5:$I$110,6,FALSE))),IF(VLOOKUP($C766,'REACH Bilaga XIV_update'!$C$5:$I$110,7,FALSE)="",NA(),VLOOKUP($C766,'REACH Bilaga XIV_update'!$C$5:$I$110,7,FALSE)))</f>
        <v>#N/A</v>
      </c>
      <c r="R766" s="76" t="e">
        <f>IF($C766="-",IF($A766="-",IF(VLOOKUP($D766,CoRAP_update!$A$5:$O$376,15,FALSE)="",NA(),VLOOKUP($D766,CoRAP_update!$A$5:$O$376,15,FALSE)),IF(VLOOKUP($A766,CoRAP_update!$D$5:$O$376,12,FALSE)="",NA(),VLOOKUP($A766,CoRAP_update!$D$5:$O$376,12,FALSE))),IF(VLOOKUP($C766,CoRAP_update!$C$5:$O$376,13,FALSE)="",NA(),VLOOKUP($C766,CoRAP_update!$C$5:$O$376,13,FALSE)))</f>
        <v>#N/A</v>
      </c>
      <c r="S766" s="144" t="e">
        <f>IF($C766="-",IF($A766="-",VLOOKUP($D766,CoRAP_update!$A$5:$J$376,MATCH(Sammanfattning!S$1,CoRAP_update!$A$4:$J$4,0),FALSE),VLOOKUP($A766,CoRAP_update!$D$5:$J$376,MATCH(Sammanfattning!S$1,CoRAP_update!$D$4:$J$4,0),FALSE)),VLOOKUP($C766,CoRAP_update!$C$5:$J$376,MATCH(Sammanfattning!S$1,CoRAP_update!$C$4:$J$4,0),FALSE))</f>
        <v>#N/A</v>
      </c>
      <c r="T766" s="76" t="e">
        <f>IF($A766="-",VLOOKUP($D766,EDC_update!$C$2:$F$450,4,FALSE),VLOOKUP($A766,EDC_update!$B$2:$F$450,5,FALSE))</f>
        <v>#N/A</v>
      </c>
      <c r="V766" s="78">
        <f>IF(IFERROR(SEARCH("PBT",P766),99)=99,IF(IFERROR(SEARCH("suspected PBT",S766),99)=99,IF(IFERROR(SEARCH("concluded to be PBT",K766),99)=99,IF(IFERROR(SEARCH("PBT",S766),99)=99,IF(IFERROR(SEARCH("PBT cand",L766),99)=99,IF(IFERROR(SEARCH("PBT",L766),99)=99,IF(IFERROR(SEARCH("persistent, bioackumulative and toxic properties",K766),99)=99,0,Scoring!$E$3),Scoring!$E$3),Scoring!$E$7),Scoring!$E$3),Scoring!$E$5),Scoring!$E$6),Scoring!$E$3)</f>
        <v>0</v>
      </c>
      <c r="W766" s="78">
        <f>IF(IFERROR(SEARCH("vPvB",P766),99)=99,IF(IFERROR(SEARCH("suspected pbt/vPvB",S766),99)=99,IF(IFERROR(SEARCH("vPvB",S766),99)=99,IF(IFERROR(SEARCH("concluded to be a vPvB",S766),99)=99,IF(IFERROR(SEARCH("identified as vPvB",K766),99)=99,IF(IFERROR(SEARCH("concluded to be a vPvB",K766),99)=99,IF(IFERROR(SEARCH("concluded to be both pbt and vPvB",S766),99)=99,IF(IFERROR(SEARCH("concluded to be both pbt and vPvB",K766),99)=99,0,Scoring!$E$5),Scoring!$E$5),Scoring!$E$5),Scoring!$E$5),Scoring!$E$5),Scoring!$E$4),Scoring!$E$6),Scoring!$E$4)</f>
        <v>0</v>
      </c>
      <c r="X766" s="78">
        <f>IF(IFERROR(SEARCH("H410",N766),99)=99,IF(IFERROR(SEARCH("H410",O766),99)=99,IF(IFERROR(SEARCH("H410",Q766),99)=99,IF(IFERROR(SEARCH("H410",M766),99)=99,IF(IFERROR(SEARCH("H410",R766),99)=99,IF(IFERROR(SEARCH("H411",N766),99)=99,IF(IFERROR(SEARCH("H411",O766),99)=99,IF(IFERROR(SEARCH("H411",Q766),99)=99,IF(IFERROR(SEARCH("H411",M766),99)=99,IF(IFERROR(SEARCH("H411",R766),99)=99,IF(IFERROR(SEARCH("H413",N766),99)=99,IF(IFERROR(SEARCH("H413",O766),99)=99,IF(IFERROR(SEARCH("H413",Q766),99)=99,IF(IFERROR(SEARCH("H413",M766),99)=99,IF(IFERROR(SEARCH("H413",R766),99)=99,IF(IFERROR(SEARCH("H412",N766),99)=99,IF(IFERROR(SEARCH("H412",O766),99)=99,IF(IFERROR(SEARCH("H412",Q766),99)=99,IF(IFERROR(SEARCH("H412",M766),99)=99,IF(IFERROR(SEARCH("H412",R766),99)=99,0,Scoring!$E$2),Scoring!$E$2),Scoring!$E$2),Scoring!$E$2),Scoring!$E$2),Scoring!$E$2),Scoring!$E$2),Scoring!$E$2),Scoring!$E$2),Scoring!$E$2),Scoring!$E$2),Scoring!$E$2),Scoring!$E$2),Scoring!$E$2),Scoring!$E$2),Scoring!$E$2),Scoring!$E$2),Scoring!$E$2),Scoring!$E$2),Scoring!$E$2)</f>
        <v>0</v>
      </c>
      <c r="Y766" s="78">
        <f>IF(IFERROR(SEARCH("CMR",K766),99)=99,IF(IFERROR(SEARCH("Suspected CMR",S766),99)=99,IF(IFERROR(SEARCH("CMR",S766),99)=99,0,Scoring!$E$8),Scoring!$E$9),Scoring!$E$8)</f>
        <v>3</v>
      </c>
      <c r="Z766" s="78">
        <f>IF(IFERROR(SEARCH("H350",N766),99)=99,IF(IFERROR(SEARCH("H350",O766),99)=99,IF(IFERROR(SEARCH("H350",Q766),99)=99,IF(IFERROR(SEARCH("H350",M766),99)=99,IF(IFERROR(SEARCH("H350",R766),99)=99,IF(IFERROR(SEARCH("H351",N766),99)=99,IF(IFERROR(SEARCH("H351",O766),99)=99,IF(IFERROR(SEARCH("H351",Q766),99)=99,IF(IFERROR(SEARCH("H351",M766),99)=99,IF(IFERROR(SEARCH("H351",R766),99)=99,IF(IFERROR(SEARCH("carcinogenic",P766),99)=99,IF(IFERROR(SEARCH("suspected carcinogenic",S766),99)=99,0,Scoring!$E$12),Scoring!$E$11),Scoring!$E$10),Scoring!$E$10),Scoring!$E$10),Scoring!$E$10),Scoring!$E$10),Scoring!$E$10),Scoring!$E$10),Scoring!$E$10),Scoring!$E$10),Scoring!$E$10)</f>
        <v>1</v>
      </c>
      <c r="AA766" s="78">
        <f>IF(IFERROR(SEARCH("H340",N766),99)=99,IF(IFERROR(SEARCH("H340",O766),99)=99,IF(IFERROR(SEARCH("H340",Q766),99)=99,IF(IFERROR(SEARCH("H340",M766),99)=99,IF(IFERROR(SEARCH("H340",R766),99)=99,IF(IFERROR(SEARCH("H341",N766),99)=99,IF(IFERROR(SEARCH("H341",O766),99)=99,IF(IFERROR(SEARCH("H341",Q766),99)=99,IF(IFERROR(SEARCH("H341",M766),99)=99,IF(IFERROR(SEARCH("H341",R766),99)=99,IF(IFERROR(SEARCH("mutagenic",P766),99)=99,IF(IFERROR(SEARCH("suspected mutagenic",S766),99)=99,0,Scoring!$E$15),Scoring!$E$14),Scoring!$E$13),Scoring!$E$13),Scoring!$E$13),Scoring!$E$13),Scoring!$E$13),Scoring!$E$13),Scoring!$E$13),Scoring!$E$13),Scoring!$E$13),Scoring!$E$13)</f>
        <v>1</v>
      </c>
      <c r="AB766" s="78">
        <f>IF(IFERROR(SEARCH("H360",N766),99)=99,IF(IFERROR(SEARCH("H360",O766),99)=99,IF(IFERROR(SEARCH("H360",Q766),99)=99,IF(IFERROR(SEARCH("H360",M766),99)=99,IF(IFERROR(SEARCH("H360",R766),99)=99,IF(IFERROR(SEARCH("H361",N766),99)=99,IF(IFERROR(SEARCH("H361",O766),99)=99,IF(IFERROR(SEARCH("H361",Q766),99)=99,IF(IFERROR(SEARCH("H361",M766),99)=99,IF(IFERROR(SEARCH("H361",R766),99)=99,IF(IFERROR(SEARCH("reproduction",P766),99)=99,IF(IFERROR(SEARCH("suspected reprotoxic",S766),99)=99,IF(IFERROR(SEARCH("reprotoxic",S766),99)=99,IF(IFERROR(SEARCH("reprotoxic",K766),99)=99,0,Scoring!$E$18),Scoring!$E$18),Scoring!$E$19),Scoring!$E$17),Scoring!$E$16),Scoring!$E$16),Scoring!$E$16),Scoring!$E$16),Scoring!$E$16),Scoring!$E$16),Scoring!$E$16),Scoring!$E$16),Scoring!$E$16),Scoring!$E$16)</f>
        <v>0</v>
      </c>
      <c r="AC766" s="78">
        <f>IF(IFERROR(SEARCH("57f",L766),99)=99,IF(IFERROR(SEARCH("57(f)",P766),99)=99,0,Scoring!$E$20),Scoring!$E$20)</f>
        <v>0</v>
      </c>
      <c r="AD766" s="78">
        <f>IF(IFERROR(SEARCH("CAT1",T766),99)=99,IF(IFERROR(SEARCH("CAT2",T766),99)=99,IF(IFERROR(SEARCH("CAT3",T766),99)=99,IF(IFERROR(SEARCH("concluded to be endocrine",K766),99)=99,IF(IFERROR(SEARCH("categorised as endocrine",K766),99)=99,IF(IFERROR(SEARCH("endocrine disrupting",P766),99)=99,IF(IFERROR(SEARCH("endocrine disrupting",K766),99)=99,IF(IFERROR(SEARCH("suspected endocrine",S766),99)=99,IF(IFERROR(SEARCH("potential endocrine",S766),99)=99,0,Scoring!$E$25),Scoring!$E$25),Scoring!$E$24),Scoring!$E$24),Scoring!$E$24),Scoring!$E$24),Scoring!$E$23),Scoring!$E$22),Scoring!$E$21)</f>
        <v>0</v>
      </c>
      <c r="AE766" s="78">
        <f>IF(IFERROR(SEARCH("suspected sensitiser",S766),99)=99,IF(IFERROR(SEARCH("sensitiser",S766),99)=99,IF(IFERROR(SEARCH("other hazard based concern",S766),99)=99,0,Scoring!$E$28),Scoring!$E$26),Scoring!$E$27)</f>
        <v>0</v>
      </c>
      <c r="AF766" s="78">
        <f>IF(IFERROR(M766,1)=1,IF(IFERROR(N766,1)=1,IF(IFERROR(O766,1)=1,IF(IFERROR(Q766,1)=1,IF(IFERROR(R766,1)=1,IF(IFERROR(T766,1)=1,IF(IFERROR(K766,1)=1,IF(IFERROR(P766,1)=1,IF(IFERROR(S766,1)=1,Scoring!$E$29,0),0),0),0),0),0),0),0),0)</f>
        <v>0</v>
      </c>
      <c r="AG766" s="78">
        <f t="shared" si="56"/>
        <v>3</v>
      </c>
      <c r="AI766" s="93"/>
      <c r="AJ766" s="94"/>
      <c r="AK766" s="76"/>
      <c r="AL766" s="75"/>
      <c r="AN766" s="79"/>
      <c r="AO766" s="79"/>
      <c r="AP766" s="79"/>
      <c r="AQ766" s="79"/>
      <c r="AR766" s="79"/>
      <c r="AS766" s="78"/>
      <c r="AU766" s="79">
        <f>IF(IFERROR(F766,99)=99,IF(IFERROR(G766,99)=99,IF(IFERROR(H766,99)=99,IF(IFERROR(I766,99)=99,IF(IFERROR(E766,99)=99,IF(IFERROR(J766,99)=99,0,Scoring!$B$7),Scoring!$B$3),Scoring!$B$2),Scoring!$B$6),Scoring!$B$5),Scoring!$B$4)</f>
        <v>0.3</v>
      </c>
      <c r="AV766" s="78">
        <f t="shared" si="57"/>
        <v>0.89999999999999991</v>
      </c>
      <c r="AW766" s="78"/>
      <c r="AX766" s="66"/>
      <c r="AY766" s="78"/>
      <c r="AZ766" s="76"/>
      <c r="BA766" s="76"/>
      <c r="BB766" s="76"/>
    </row>
    <row r="767" spans="1:54" x14ac:dyDescent="0.25">
      <c r="A767" s="77" t="s">
        <v>6647</v>
      </c>
      <c r="B767" s="76" t="str">
        <f t="shared" si="58"/>
        <v>305-588-5</v>
      </c>
      <c r="C767" s="77" t="s">
        <v>2733</v>
      </c>
      <c r="D767" s="77" t="s">
        <v>2734</v>
      </c>
      <c r="E767" s="76" t="str">
        <f>IF(C767="-",IF(A767="-",VLOOKUP(D767,'sin-list 180320_update'!$C$2:$C$835,1,FALSE),VLOOKUP(A767,'sin-list 180320_update'!$A$2:$A$835,1,FALSE)),VLOOKUP(C767,'sin-list 180320_update'!$B$2:$B$835,1,FALSE))</f>
        <v>305-588-5</v>
      </c>
      <c r="F767" s="76" t="e">
        <f>IF($C767="-",IF($A767="-",VLOOKUP($D767,'REACH Bilaga XVII_update'!$A$5:$A$131,1,FALSE),VLOOKUP($A767,'REACH Bilaga XVII_update'!$C$5:$C$131,1,FALSE)),VLOOKUP($C767,'REACH Bilaga XVII_update'!$B$5:$B$131,1,FALSE))</f>
        <v>#N/A</v>
      </c>
      <c r="G767" s="76" t="e">
        <f>IF($C767="-",IF($A767="-",VLOOKUP($D767,' REACH Bilaga 59_update'!$A$5:$A$210,1,FALSE),VLOOKUP($A767,' REACH Bilaga 59_update'!$D$5:$D$210,1,FALSE)),VLOOKUP($C767,' REACH Bilaga 59_update'!$C$5:$C$210,1,FALSE))</f>
        <v>#N/A</v>
      </c>
      <c r="H767" s="76" t="e">
        <f>IF($C767="-",IF($A767="-",VLOOKUP($D767,'REACH Bilaga XIV_update'!$A$5:$A$110,1,FALSE),VLOOKUP($A767,'REACH Bilaga XIV_update'!$D$5:$D$110,1,FALSE)),VLOOKUP($C767,'REACH Bilaga XIV_update'!$C$5:$C$110,1,FALSE))</f>
        <v>#N/A</v>
      </c>
      <c r="I767" s="76" t="e">
        <f>IF($C767="-",IF($A767="-",VLOOKUP($D767,CoRAP_update!$A$5:$A$376,1,FALSE),VLOOKUP($A767,CoRAP_update!$D$5:$D$376,1,FALSE)),VLOOKUP($C767,CoRAP_update!$C$5:$C$376,1,FALSE))</f>
        <v>#N/A</v>
      </c>
      <c r="J767" s="76" t="e">
        <f>IF($C767="-",IF($A767="-",VLOOKUP($D767,EDC_update!$C$2:$C$450,1,FALSE),VLOOKUP($A767,EDC_update!$B$2:$B$450,1,FALSE)),VLOOKUP($C767,EDC_update!$L$2:$L$450,1,FALSE))</f>
        <v>#N/A</v>
      </c>
      <c r="K767" s="76" t="str">
        <f>IF($C767="-",IF($A767="-",IF(VLOOKUP($D767,'sin-list 180320_update'!$C$2:$S$835,3,FALSE)="",NA(),VLOOKUP($D767,'sin-list 180320_update'!$C$2:$S$835,3,FALSE)),IF(VLOOKUP($A767,'sin-list 180320_update'!$A$2:$S$835,5,FALSE)="",NA(),VLOOKUP($A767,'sin-list 180320_update'!$A$2:$S$835,5,FALSE))),IF(VLOOKUP($C767,'sin-list 180320_update'!$B$2:$S$835,4,FALSE)="",NA(),VLOOKUP($C767,'sin-list 180320_update'!$B$2:$S$835,4,FALSE)))</f>
        <v>Classified CMR according to Annex VI of Regulation 1272/2008. (Might not apply when contaminants are below below legal thresholds and/or full refining history is known)</v>
      </c>
      <c r="L767" s="76" t="str">
        <f>IF($C767="-",IF($A767="-",VLOOKUP($D767,'sin-list 180320_update'!$C$2:$S$835,6,FALSE),VLOOKUP($A767,'sin-list 180320_update'!$A$2:$S$835,8,FALSE)),VLOOKUP($C767,'sin-list 180320_update'!$B$2:$S$835,7,FALSE))</f>
        <v>Carc. 1B</v>
      </c>
      <c r="M767" s="76" t="str">
        <f>IF($C767="-",IF($A767="-",IF(VLOOKUP($D767,'sin-list 180320_update'!$C$2:$S$835,8,FALSE)="",NA(),VLOOKUP($D767,'sin-list 180320_update'!$C$2:$S$835,8,FALSE)),IF(VLOOKUP($A767,'sin-list 180320_update'!$A$2:$S$835,10,FALSE)="",NA(),VLOOKUP($A767,'sin-list 180320_update'!$A$2:$S$835,10,FALSE))),IF(VLOOKUP($C767,'sin-list 180320_update'!$B$2:$S$835,9,FALSE)="",NA(),VLOOKUP($C767,'sin-list 180320_update'!$B$2:$S$835,9,FALSE)))</f>
        <v>H350</v>
      </c>
      <c r="N767" s="76" t="e">
        <f>IF($C767="-",IF($A767="-",IF(VLOOKUP($D767,'REACH Bilaga XVII_update'!$A$5:$E$131,4,FALSE)="",NA(),VLOOKUP($D767,'REACH Bilaga XVII_update'!$A$5:$E$131,4,FALSE)),IF(VLOOKUP($A767,'REACH Bilaga XVII_update'!$C$5:$D$131,2,FALSE)="",NA(),VLOOKUP($A767,'REACH Bilaga XVII_update'!$C$5:$D$131,2,FALSE))),IF(VLOOKUP($C767,'REACH Bilaga XVII_update'!$B$5:$D$131,3,FALSE)="",NA(),VLOOKUP($C767,'REACH Bilaga XVII_update'!$B$5:$D$131,3,FALSE)))</f>
        <v>#N/A</v>
      </c>
      <c r="O767" s="76" t="e">
        <f>IF($C767="-",IF($A767="-",IF(VLOOKUP($D767,' REACH Bilaga 59_update'!$A$5:$E$210,5,FALSE)="",NA(),VLOOKUP($D767,' REACH Bilaga 59_update'!$A$5:$E$210,5,FALSE)),IF(VLOOKUP($A767,' REACH Bilaga 59_update'!$D$5:$E$210,2,FALSE)="",NA(),VLOOKUP($A767,' REACH Bilaga 59_update'!$D$5:$E$210,2,FALSE))),IF(VLOOKUP($C767,' REACH Bilaga 59_update'!$C$5:$E$210,3,FALSE)="",NA(),VLOOKUP($C767,' REACH Bilaga 59_update'!$C$5:$E$210,3,FALSE)))</f>
        <v>#N/A</v>
      </c>
      <c r="P767" s="76" t="e">
        <f>IF(C767="-",IF(A767="-",IFERROR(VLOOKUP($D767,' REACH Bilaga 59_update'!$A$5:$F$210,MATCH(Sammanfattning!P$1,' REACH Bilaga 59_update'!$A$4:$F$4,0),FALSE),VLOOKUP($D767,'REACH Bilaga XIV_update'!$A$4:$H$110,MATCH(Sammanfattning!P$1,'REACH Bilaga XIV_update'!$A$4:$H$4,0),FALSE)),IFERROR(VLOOKUP($A767,' REACH Bilaga 59_update'!$D$5:$F$210,MATCH(Sammanfattning!P$1,' REACH Bilaga 59_update'!$D$4:$F$4,0),FALSE),VLOOKUP($A767,'REACH Bilaga XIV_update'!$D$4:$H$110,MATCH(Sammanfattning!P$1,'REACH Bilaga XIV_update'!$D$4:$H$4,0),FALSE))),IFERROR(VLOOKUP($C767,' REACH Bilaga 59_update'!$C$5:$F$210,MATCH(Sammanfattning!P$1,' REACH Bilaga 59_update'!$C$4:$F$4,0),FALSE),VLOOKUP($C767,'REACH Bilaga XIV_update'!$C$4:$H$110,MATCH(Sammanfattning!P$1,'REACH Bilaga XIV_update'!$C$4:$H$4,0),FALSE)))</f>
        <v>#N/A</v>
      </c>
      <c r="Q767" s="76" t="e">
        <f>IF($C767="-",IF($A767="-",IF(VLOOKUP($D767,'REACH Bilaga XIV_update'!$A$5:$I$110,9,FALSE)="",NA(),VLOOKUP($D767,'REACH Bilaga XIV_update'!$A$5:$I$110,9,FALSE)),IF(VLOOKUP($A767,'REACH Bilaga XIV_update'!$D$5:$I$110,6,FALSE)="",NA(),VLOOKUP($A767,'REACH Bilaga XIV_update'!$D$5:$I$110,6,FALSE))),IF(VLOOKUP($C767,'REACH Bilaga XIV_update'!$C$5:$I$110,7,FALSE)="",NA(),VLOOKUP($C767,'REACH Bilaga XIV_update'!$C$5:$I$110,7,FALSE)))</f>
        <v>#N/A</v>
      </c>
      <c r="R767" s="76" t="e">
        <f>IF($C767="-",IF($A767="-",IF(VLOOKUP($D767,CoRAP_update!$A$5:$O$376,15,FALSE)="",NA(),VLOOKUP($D767,CoRAP_update!$A$5:$O$376,15,FALSE)),IF(VLOOKUP($A767,CoRAP_update!$D$5:$O$376,12,FALSE)="",NA(),VLOOKUP($A767,CoRAP_update!$D$5:$O$376,12,FALSE))),IF(VLOOKUP($C767,CoRAP_update!$C$5:$O$376,13,FALSE)="",NA(),VLOOKUP($C767,CoRAP_update!$C$5:$O$376,13,FALSE)))</f>
        <v>#N/A</v>
      </c>
      <c r="S767" s="144" t="e">
        <f>IF($C767="-",IF($A767="-",VLOOKUP($D767,CoRAP_update!$A$5:$J$376,MATCH(Sammanfattning!S$1,CoRAP_update!$A$4:$J$4,0),FALSE),VLOOKUP($A767,CoRAP_update!$D$5:$J$376,MATCH(Sammanfattning!S$1,CoRAP_update!$D$4:$J$4,0),FALSE)),VLOOKUP($C767,CoRAP_update!$C$5:$J$376,MATCH(Sammanfattning!S$1,CoRAP_update!$C$4:$J$4,0),FALSE))</f>
        <v>#N/A</v>
      </c>
      <c r="T767" s="76" t="e">
        <f>IF($A767="-",VLOOKUP($D767,EDC_update!$C$2:$F$450,4,FALSE),VLOOKUP($A767,EDC_update!$B$2:$F$450,5,FALSE))</f>
        <v>#N/A</v>
      </c>
      <c r="V767" s="78">
        <f>IF(IFERROR(SEARCH("PBT",P767),99)=99,IF(IFERROR(SEARCH("suspected PBT",S767),99)=99,IF(IFERROR(SEARCH("concluded to be PBT",K767),99)=99,IF(IFERROR(SEARCH("PBT",S767),99)=99,IF(IFERROR(SEARCH("PBT cand",L767),99)=99,IF(IFERROR(SEARCH("PBT",L767),99)=99,IF(IFERROR(SEARCH("persistent, bioackumulative and toxic properties",K767),99)=99,0,Scoring!$E$3),Scoring!$E$3),Scoring!$E$7),Scoring!$E$3),Scoring!$E$5),Scoring!$E$6),Scoring!$E$3)</f>
        <v>0</v>
      </c>
      <c r="W767" s="78">
        <f>IF(IFERROR(SEARCH("vPvB",P767),99)=99,IF(IFERROR(SEARCH("suspected pbt/vPvB",S767),99)=99,IF(IFERROR(SEARCH("vPvB",S767),99)=99,IF(IFERROR(SEARCH("concluded to be a vPvB",S767),99)=99,IF(IFERROR(SEARCH("identified as vPvB",K767),99)=99,IF(IFERROR(SEARCH("concluded to be a vPvB",K767),99)=99,IF(IFERROR(SEARCH("concluded to be both pbt and vPvB",S767),99)=99,IF(IFERROR(SEARCH("concluded to be both pbt and vPvB",K767),99)=99,0,Scoring!$E$5),Scoring!$E$5),Scoring!$E$5),Scoring!$E$5),Scoring!$E$5),Scoring!$E$4),Scoring!$E$6),Scoring!$E$4)</f>
        <v>0</v>
      </c>
      <c r="X767" s="78">
        <f>IF(IFERROR(SEARCH("H410",N767),99)=99,IF(IFERROR(SEARCH("H410",O767),99)=99,IF(IFERROR(SEARCH("H410",Q767),99)=99,IF(IFERROR(SEARCH("H410",M767),99)=99,IF(IFERROR(SEARCH("H410",R767),99)=99,IF(IFERROR(SEARCH("H411",N767),99)=99,IF(IFERROR(SEARCH("H411",O767),99)=99,IF(IFERROR(SEARCH("H411",Q767),99)=99,IF(IFERROR(SEARCH("H411",M767),99)=99,IF(IFERROR(SEARCH("H411",R767),99)=99,IF(IFERROR(SEARCH("H413",N767),99)=99,IF(IFERROR(SEARCH("H413",O767),99)=99,IF(IFERROR(SEARCH("H413",Q767),99)=99,IF(IFERROR(SEARCH("H413",M767),99)=99,IF(IFERROR(SEARCH("H413",R767),99)=99,IF(IFERROR(SEARCH("H412",N767),99)=99,IF(IFERROR(SEARCH("H412",O767),99)=99,IF(IFERROR(SEARCH("H412",Q767),99)=99,IF(IFERROR(SEARCH("H412",M767),99)=99,IF(IFERROR(SEARCH("H412",R767),99)=99,0,Scoring!$E$2),Scoring!$E$2),Scoring!$E$2),Scoring!$E$2),Scoring!$E$2),Scoring!$E$2),Scoring!$E$2),Scoring!$E$2),Scoring!$E$2),Scoring!$E$2),Scoring!$E$2),Scoring!$E$2),Scoring!$E$2),Scoring!$E$2),Scoring!$E$2),Scoring!$E$2),Scoring!$E$2),Scoring!$E$2),Scoring!$E$2),Scoring!$E$2)</f>
        <v>0</v>
      </c>
      <c r="Y767" s="78">
        <f>IF(IFERROR(SEARCH("CMR",K767),99)=99,IF(IFERROR(SEARCH("Suspected CMR",S767),99)=99,IF(IFERROR(SEARCH("CMR",S767),99)=99,0,Scoring!$E$8),Scoring!$E$9),Scoring!$E$8)</f>
        <v>3</v>
      </c>
      <c r="Z767" s="78">
        <f>IF(IFERROR(SEARCH("H350",N767),99)=99,IF(IFERROR(SEARCH("H350",O767),99)=99,IF(IFERROR(SEARCH("H350",Q767),99)=99,IF(IFERROR(SEARCH("H350",M767),99)=99,IF(IFERROR(SEARCH("H350",R767),99)=99,IF(IFERROR(SEARCH("H351",N767),99)=99,IF(IFERROR(SEARCH("H351",O767),99)=99,IF(IFERROR(SEARCH("H351",Q767),99)=99,IF(IFERROR(SEARCH("H351",M767),99)=99,IF(IFERROR(SEARCH("H351",R767),99)=99,IF(IFERROR(SEARCH("carcinogenic",P767),99)=99,IF(IFERROR(SEARCH("suspected carcinogenic",S767),99)=99,0,Scoring!$E$12),Scoring!$E$11),Scoring!$E$10),Scoring!$E$10),Scoring!$E$10),Scoring!$E$10),Scoring!$E$10),Scoring!$E$10),Scoring!$E$10),Scoring!$E$10),Scoring!$E$10),Scoring!$E$10)</f>
        <v>1</v>
      </c>
      <c r="AA767" s="78">
        <f>IF(IFERROR(SEARCH("H340",N767),99)=99,IF(IFERROR(SEARCH("H340",O767),99)=99,IF(IFERROR(SEARCH("H340",Q767),99)=99,IF(IFERROR(SEARCH("H340",M767),99)=99,IF(IFERROR(SEARCH("H340",R767),99)=99,IF(IFERROR(SEARCH("H341",N767),99)=99,IF(IFERROR(SEARCH("H341",O767),99)=99,IF(IFERROR(SEARCH("H341",Q767),99)=99,IF(IFERROR(SEARCH("H341",M767),99)=99,IF(IFERROR(SEARCH("H341",R767),99)=99,IF(IFERROR(SEARCH("mutagenic",P767),99)=99,IF(IFERROR(SEARCH("suspected mutagenic",S767),99)=99,0,Scoring!$E$15),Scoring!$E$14),Scoring!$E$13),Scoring!$E$13),Scoring!$E$13),Scoring!$E$13),Scoring!$E$13),Scoring!$E$13),Scoring!$E$13),Scoring!$E$13),Scoring!$E$13),Scoring!$E$13)</f>
        <v>0</v>
      </c>
      <c r="AB767" s="78">
        <f>IF(IFERROR(SEARCH("H360",N767),99)=99,IF(IFERROR(SEARCH("H360",O767),99)=99,IF(IFERROR(SEARCH("H360",Q767),99)=99,IF(IFERROR(SEARCH("H360",M767),99)=99,IF(IFERROR(SEARCH("H360",R767),99)=99,IF(IFERROR(SEARCH("H361",N767),99)=99,IF(IFERROR(SEARCH("H361",O767),99)=99,IF(IFERROR(SEARCH("H361",Q767),99)=99,IF(IFERROR(SEARCH("H361",M767),99)=99,IF(IFERROR(SEARCH("H361",R767),99)=99,IF(IFERROR(SEARCH("reproduction",P767),99)=99,IF(IFERROR(SEARCH("suspected reprotoxic",S767),99)=99,IF(IFERROR(SEARCH("reprotoxic",S767),99)=99,IF(IFERROR(SEARCH("reprotoxic",K767),99)=99,0,Scoring!$E$18),Scoring!$E$18),Scoring!$E$19),Scoring!$E$17),Scoring!$E$16),Scoring!$E$16),Scoring!$E$16),Scoring!$E$16),Scoring!$E$16),Scoring!$E$16),Scoring!$E$16),Scoring!$E$16),Scoring!$E$16),Scoring!$E$16)</f>
        <v>0</v>
      </c>
      <c r="AC767" s="78">
        <f>IF(IFERROR(SEARCH("57f",L767),99)=99,IF(IFERROR(SEARCH("57(f)",P767),99)=99,0,Scoring!$E$20),Scoring!$E$20)</f>
        <v>0</v>
      </c>
      <c r="AD767" s="78">
        <f>IF(IFERROR(SEARCH("CAT1",T767),99)=99,IF(IFERROR(SEARCH("CAT2",T767),99)=99,IF(IFERROR(SEARCH("CAT3",T767),99)=99,IF(IFERROR(SEARCH("concluded to be endocrine",K767),99)=99,IF(IFERROR(SEARCH("categorised as endocrine",K767),99)=99,IF(IFERROR(SEARCH("endocrine disrupting",P767),99)=99,IF(IFERROR(SEARCH("endocrine disrupting",K767),99)=99,IF(IFERROR(SEARCH("suspected endocrine",S767),99)=99,IF(IFERROR(SEARCH("potential endocrine",S767),99)=99,0,Scoring!$E$25),Scoring!$E$25),Scoring!$E$24),Scoring!$E$24),Scoring!$E$24),Scoring!$E$24),Scoring!$E$23),Scoring!$E$22),Scoring!$E$21)</f>
        <v>0</v>
      </c>
      <c r="AE767" s="78">
        <f>IF(IFERROR(SEARCH("suspected sensitiser",S767),99)=99,IF(IFERROR(SEARCH("sensitiser",S767),99)=99,IF(IFERROR(SEARCH("other hazard based concern",S767),99)=99,0,Scoring!$E$28),Scoring!$E$26),Scoring!$E$27)</f>
        <v>0</v>
      </c>
      <c r="AF767" s="78">
        <f>IF(IFERROR(M767,1)=1,IF(IFERROR(N767,1)=1,IF(IFERROR(O767,1)=1,IF(IFERROR(Q767,1)=1,IF(IFERROR(R767,1)=1,IF(IFERROR(T767,1)=1,IF(IFERROR(K767,1)=1,IF(IFERROR(P767,1)=1,IF(IFERROR(S767,1)=1,Scoring!$E$29,0),0),0),0),0),0),0),0),0)</f>
        <v>0</v>
      </c>
      <c r="AG767" s="78">
        <f t="shared" si="56"/>
        <v>3</v>
      </c>
      <c r="AI767" s="93"/>
      <c r="AJ767" s="94"/>
      <c r="AK767" s="76"/>
      <c r="AL767" s="75"/>
      <c r="AN767" s="79"/>
      <c r="AO767" s="79"/>
      <c r="AP767" s="79"/>
      <c r="AQ767" s="79"/>
      <c r="AR767" s="79"/>
      <c r="AS767" s="78"/>
      <c r="AU767" s="79">
        <f>IF(IFERROR(F767,99)=99,IF(IFERROR(G767,99)=99,IF(IFERROR(H767,99)=99,IF(IFERROR(I767,99)=99,IF(IFERROR(E767,99)=99,IF(IFERROR(J767,99)=99,0,Scoring!$B$7),Scoring!$B$3),Scoring!$B$2),Scoring!$B$6),Scoring!$B$5),Scoring!$B$4)</f>
        <v>0.3</v>
      </c>
      <c r="AV767" s="78">
        <f t="shared" si="57"/>
        <v>0.89999999999999991</v>
      </c>
      <c r="AW767" s="78"/>
      <c r="AX767" s="66"/>
      <c r="AY767" s="78"/>
      <c r="AZ767" s="76"/>
      <c r="BA767" s="76"/>
      <c r="BB767" s="76"/>
    </row>
    <row r="768" spans="1:54" x14ac:dyDescent="0.25">
      <c r="A768" s="77" t="s">
        <v>6648</v>
      </c>
      <c r="B768" s="76" t="str">
        <f t="shared" si="58"/>
        <v>305-594-8</v>
      </c>
      <c r="C768" s="77" t="s">
        <v>2735</v>
      </c>
      <c r="D768" s="77" t="s">
        <v>2736</v>
      </c>
      <c r="E768" s="76" t="str">
        <f>IF(C768="-",IF(A768="-",VLOOKUP(D768,'sin-list 180320_update'!$C$2:$C$835,1,FALSE),VLOOKUP(A768,'sin-list 180320_update'!$A$2:$A$835,1,FALSE)),VLOOKUP(C768,'sin-list 180320_update'!$B$2:$B$835,1,FALSE))</f>
        <v>305-594-8</v>
      </c>
      <c r="F768" s="76" t="e">
        <f>IF($C768="-",IF($A768="-",VLOOKUP($D768,'REACH Bilaga XVII_update'!$A$5:$A$131,1,FALSE),VLOOKUP($A768,'REACH Bilaga XVII_update'!$C$5:$C$131,1,FALSE)),VLOOKUP($C768,'REACH Bilaga XVII_update'!$B$5:$B$131,1,FALSE))</f>
        <v>#N/A</v>
      </c>
      <c r="G768" s="76" t="e">
        <f>IF($C768="-",IF($A768="-",VLOOKUP($D768,' REACH Bilaga 59_update'!$A$5:$A$210,1,FALSE),VLOOKUP($A768,' REACH Bilaga 59_update'!$D$5:$D$210,1,FALSE)),VLOOKUP($C768,' REACH Bilaga 59_update'!$C$5:$C$210,1,FALSE))</f>
        <v>#N/A</v>
      </c>
      <c r="H768" s="76" t="e">
        <f>IF($C768="-",IF($A768="-",VLOOKUP($D768,'REACH Bilaga XIV_update'!$A$5:$A$110,1,FALSE),VLOOKUP($A768,'REACH Bilaga XIV_update'!$D$5:$D$110,1,FALSE)),VLOOKUP($C768,'REACH Bilaga XIV_update'!$C$5:$C$110,1,FALSE))</f>
        <v>#N/A</v>
      </c>
      <c r="I768" s="76" t="e">
        <f>IF($C768="-",IF($A768="-",VLOOKUP($D768,CoRAP_update!$A$5:$A$376,1,FALSE),VLOOKUP($A768,CoRAP_update!$D$5:$D$376,1,FALSE)),VLOOKUP($C768,CoRAP_update!$C$5:$C$376,1,FALSE))</f>
        <v>#N/A</v>
      </c>
      <c r="J768" s="76" t="e">
        <f>IF($C768="-",IF($A768="-",VLOOKUP($D768,EDC_update!$C$2:$C$450,1,FALSE),VLOOKUP($A768,EDC_update!$B$2:$B$450,1,FALSE)),VLOOKUP($C768,EDC_update!$L$2:$L$450,1,FALSE))</f>
        <v>#N/A</v>
      </c>
      <c r="K768" s="76" t="str">
        <f>IF($C768="-",IF($A768="-",IF(VLOOKUP($D768,'sin-list 180320_update'!$C$2:$S$835,3,FALSE)="",NA(),VLOOKUP($D768,'sin-list 180320_update'!$C$2:$S$835,3,FALSE)),IF(VLOOKUP($A768,'sin-list 180320_update'!$A$2:$S$835,5,FALSE)="",NA(),VLOOKUP($A768,'sin-list 180320_update'!$A$2:$S$835,5,FALSE))),IF(VLOOKUP($C768,'sin-list 180320_update'!$B$2:$S$835,4,FALSE)="",NA(),VLOOKUP($C768,'sin-list 180320_update'!$B$2:$S$835,4,FALSE)))</f>
        <v>Classified CMR according to Annex VI of Regulation 1272/2008. (Might not apply when contaminants are below below legal thresholds and/or full refining history is known)</v>
      </c>
      <c r="L768" s="76" t="str">
        <f>IF($C768="-",IF($A768="-",VLOOKUP($D768,'sin-list 180320_update'!$C$2:$S$835,6,FALSE),VLOOKUP($A768,'sin-list 180320_update'!$A$2:$S$835,8,FALSE)),VLOOKUP($C768,'sin-list 180320_update'!$B$2:$S$835,7,FALSE))</f>
        <v>Carc. 1B</v>
      </c>
      <c r="M768" s="76" t="str">
        <f>IF($C768="-",IF($A768="-",IF(VLOOKUP($D768,'sin-list 180320_update'!$C$2:$S$835,8,FALSE)="",NA(),VLOOKUP($D768,'sin-list 180320_update'!$C$2:$S$835,8,FALSE)),IF(VLOOKUP($A768,'sin-list 180320_update'!$A$2:$S$835,10,FALSE)="",NA(),VLOOKUP($A768,'sin-list 180320_update'!$A$2:$S$835,10,FALSE))),IF(VLOOKUP($C768,'sin-list 180320_update'!$B$2:$S$835,9,FALSE)="",NA(),VLOOKUP($C768,'sin-list 180320_update'!$B$2:$S$835,9,FALSE)))</f>
        <v>H350</v>
      </c>
      <c r="N768" s="76" t="e">
        <f>IF($C768="-",IF($A768="-",IF(VLOOKUP($D768,'REACH Bilaga XVII_update'!$A$5:$E$131,4,FALSE)="",NA(),VLOOKUP($D768,'REACH Bilaga XVII_update'!$A$5:$E$131,4,FALSE)),IF(VLOOKUP($A768,'REACH Bilaga XVII_update'!$C$5:$D$131,2,FALSE)="",NA(),VLOOKUP($A768,'REACH Bilaga XVII_update'!$C$5:$D$131,2,FALSE))),IF(VLOOKUP($C768,'REACH Bilaga XVII_update'!$B$5:$D$131,3,FALSE)="",NA(),VLOOKUP($C768,'REACH Bilaga XVII_update'!$B$5:$D$131,3,FALSE)))</f>
        <v>#N/A</v>
      </c>
      <c r="O768" s="76" t="e">
        <f>IF($C768="-",IF($A768="-",IF(VLOOKUP($D768,' REACH Bilaga 59_update'!$A$5:$E$210,5,FALSE)="",NA(),VLOOKUP($D768,' REACH Bilaga 59_update'!$A$5:$E$210,5,FALSE)),IF(VLOOKUP($A768,' REACH Bilaga 59_update'!$D$5:$E$210,2,FALSE)="",NA(),VLOOKUP($A768,' REACH Bilaga 59_update'!$D$5:$E$210,2,FALSE))),IF(VLOOKUP($C768,' REACH Bilaga 59_update'!$C$5:$E$210,3,FALSE)="",NA(),VLOOKUP($C768,' REACH Bilaga 59_update'!$C$5:$E$210,3,FALSE)))</f>
        <v>#N/A</v>
      </c>
      <c r="P768" s="76" t="e">
        <f>IF(C768="-",IF(A768="-",IFERROR(VLOOKUP($D768,' REACH Bilaga 59_update'!$A$5:$F$210,MATCH(Sammanfattning!P$1,' REACH Bilaga 59_update'!$A$4:$F$4,0),FALSE),VLOOKUP($D768,'REACH Bilaga XIV_update'!$A$4:$H$110,MATCH(Sammanfattning!P$1,'REACH Bilaga XIV_update'!$A$4:$H$4,0),FALSE)),IFERROR(VLOOKUP($A768,' REACH Bilaga 59_update'!$D$5:$F$210,MATCH(Sammanfattning!P$1,' REACH Bilaga 59_update'!$D$4:$F$4,0),FALSE),VLOOKUP($A768,'REACH Bilaga XIV_update'!$D$4:$H$110,MATCH(Sammanfattning!P$1,'REACH Bilaga XIV_update'!$D$4:$H$4,0),FALSE))),IFERROR(VLOOKUP($C768,' REACH Bilaga 59_update'!$C$5:$F$210,MATCH(Sammanfattning!P$1,' REACH Bilaga 59_update'!$C$4:$F$4,0),FALSE),VLOOKUP($C768,'REACH Bilaga XIV_update'!$C$4:$H$110,MATCH(Sammanfattning!P$1,'REACH Bilaga XIV_update'!$C$4:$H$4,0),FALSE)))</f>
        <v>#N/A</v>
      </c>
      <c r="Q768" s="76" t="e">
        <f>IF($C768="-",IF($A768="-",IF(VLOOKUP($D768,'REACH Bilaga XIV_update'!$A$5:$I$110,9,FALSE)="",NA(),VLOOKUP($D768,'REACH Bilaga XIV_update'!$A$5:$I$110,9,FALSE)),IF(VLOOKUP($A768,'REACH Bilaga XIV_update'!$D$5:$I$110,6,FALSE)="",NA(),VLOOKUP($A768,'REACH Bilaga XIV_update'!$D$5:$I$110,6,FALSE))),IF(VLOOKUP($C768,'REACH Bilaga XIV_update'!$C$5:$I$110,7,FALSE)="",NA(),VLOOKUP($C768,'REACH Bilaga XIV_update'!$C$5:$I$110,7,FALSE)))</f>
        <v>#N/A</v>
      </c>
      <c r="R768" s="76" t="e">
        <f>IF($C768="-",IF($A768="-",IF(VLOOKUP($D768,CoRAP_update!$A$5:$O$376,15,FALSE)="",NA(),VLOOKUP($D768,CoRAP_update!$A$5:$O$376,15,FALSE)),IF(VLOOKUP($A768,CoRAP_update!$D$5:$O$376,12,FALSE)="",NA(),VLOOKUP($A768,CoRAP_update!$D$5:$O$376,12,FALSE))),IF(VLOOKUP($C768,CoRAP_update!$C$5:$O$376,13,FALSE)="",NA(),VLOOKUP($C768,CoRAP_update!$C$5:$O$376,13,FALSE)))</f>
        <v>#N/A</v>
      </c>
      <c r="S768" s="144" t="e">
        <f>IF($C768="-",IF($A768="-",VLOOKUP($D768,CoRAP_update!$A$5:$J$376,MATCH(Sammanfattning!S$1,CoRAP_update!$A$4:$J$4,0),FALSE),VLOOKUP($A768,CoRAP_update!$D$5:$J$376,MATCH(Sammanfattning!S$1,CoRAP_update!$D$4:$J$4,0),FALSE)),VLOOKUP($C768,CoRAP_update!$C$5:$J$376,MATCH(Sammanfattning!S$1,CoRAP_update!$C$4:$J$4,0),FALSE))</f>
        <v>#N/A</v>
      </c>
      <c r="T768" s="76" t="e">
        <f>IF($A768="-",VLOOKUP($D768,EDC_update!$C$2:$F$450,4,FALSE),VLOOKUP($A768,EDC_update!$B$2:$F$450,5,FALSE))</f>
        <v>#N/A</v>
      </c>
      <c r="V768" s="78">
        <f>IF(IFERROR(SEARCH("PBT",P768),99)=99,IF(IFERROR(SEARCH("suspected PBT",S768),99)=99,IF(IFERROR(SEARCH("concluded to be PBT",K768),99)=99,IF(IFERROR(SEARCH("PBT",S768),99)=99,IF(IFERROR(SEARCH("PBT cand",L768),99)=99,IF(IFERROR(SEARCH("PBT",L768),99)=99,IF(IFERROR(SEARCH("persistent, bioackumulative and toxic properties",K768),99)=99,0,Scoring!$E$3),Scoring!$E$3),Scoring!$E$7),Scoring!$E$3),Scoring!$E$5),Scoring!$E$6),Scoring!$E$3)</f>
        <v>0</v>
      </c>
      <c r="W768" s="78">
        <f>IF(IFERROR(SEARCH("vPvB",P768),99)=99,IF(IFERROR(SEARCH("suspected pbt/vPvB",S768),99)=99,IF(IFERROR(SEARCH("vPvB",S768),99)=99,IF(IFERROR(SEARCH("concluded to be a vPvB",S768),99)=99,IF(IFERROR(SEARCH("identified as vPvB",K768),99)=99,IF(IFERROR(SEARCH("concluded to be a vPvB",K768),99)=99,IF(IFERROR(SEARCH("concluded to be both pbt and vPvB",S768),99)=99,IF(IFERROR(SEARCH("concluded to be both pbt and vPvB",K768),99)=99,0,Scoring!$E$5),Scoring!$E$5),Scoring!$E$5),Scoring!$E$5),Scoring!$E$5),Scoring!$E$4),Scoring!$E$6),Scoring!$E$4)</f>
        <v>0</v>
      </c>
      <c r="X768" s="78">
        <f>IF(IFERROR(SEARCH("H410",N768),99)=99,IF(IFERROR(SEARCH("H410",O768),99)=99,IF(IFERROR(SEARCH("H410",Q768),99)=99,IF(IFERROR(SEARCH("H410",M768),99)=99,IF(IFERROR(SEARCH("H410",R768),99)=99,IF(IFERROR(SEARCH("H411",N768),99)=99,IF(IFERROR(SEARCH("H411",O768),99)=99,IF(IFERROR(SEARCH("H411",Q768),99)=99,IF(IFERROR(SEARCH("H411",M768),99)=99,IF(IFERROR(SEARCH("H411",R768),99)=99,IF(IFERROR(SEARCH("H413",N768),99)=99,IF(IFERROR(SEARCH("H413",O768),99)=99,IF(IFERROR(SEARCH("H413",Q768),99)=99,IF(IFERROR(SEARCH("H413",M768),99)=99,IF(IFERROR(SEARCH("H413",R768),99)=99,IF(IFERROR(SEARCH("H412",N768),99)=99,IF(IFERROR(SEARCH("H412",O768),99)=99,IF(IFERROR(SEARCH("H412",Q768),99)=99,IF(IFERROR(SEARCH("H412",M768),99)=99,IF(IFERROR(SEARCH("H412",R768),99)=99,0,Scoring!$E$2),Scoring!$E$2),Scoring!$E$2),Scoring!$E$2),Scoring!$E$2),Scoring!$E$2),Scoring!$E$2),Scoring!$E$2),Scoring!$E$2),Scoring!$E$2),Scoring!$E$2),Scoring!$E$2),Scoring!$E$2),Scoring!$E$2),Scoring!$E$2),Scoring!$E$2),Scoring!$E$2),Scoring!$E$2),Scoring!$E$2),Scoring!$E$2)</f>
        <v>0</v>
      </c>
      <c r="Y768" s="78">
        <f>IF(IFERROR(SEARCH("CMR",K768),99)=99,IF(IFERROR(SEARCH("Suspected CMR",S768),99)=99,IF(IFERROR(SEARCH("CMR",S768),99)=99,0,Scoring!$E$8),Scoring!$E$9),Scoring!$E$8)</f>
        <v>3</v>
      </c>
      <c r="Z768" s="78">
        <f>IF(IFERROR(SEARCH("H350",N768),99)=99,IF(IFERROR(SEARCH("H350",O768),99)=99,IF(IFERROR(SEARCH("H350",Q768),99)=99,IF(IFERROR(SEARCH("H350",M768),99)=99,IF(IFERROR(SEARCH("H350",R768),99)=99,IF(IFERROR(SEARCH("H351",N768),99)=99,IF(IFERROR(SEARCH("H351",O768),99)=99,IF(IFERROR(SEARCH("H351",Q768),99)=99,IF(IFERROR(SEARCH("H351",M768),99)=99,IF(IFERROR(SEARCH("H351",R768),99)=99,IF(IFERROR(SEARCH("carcinogenic",P768),99)=99,IF(IFERROR(SEARCH("suspected carcinogenic",S768),99)=99,0,Scoring!$E$12),Scoring!$E$11),Scoring!$E$10),Scoring!$E$10),Scoring!$E$10),Scoring!$E$10),Scoring!$E$10),Scoring!$E$10),Scoring!$E$10),Scoring!$E$10),Scoring!$E$10),Scoring!$E$10)</f>
        <v>1</v>
      </c>
      <c r="AA768" s="78">
        <f>IF(IFERROR(SEARCH("H340",N768),99)=99,IF(IFERROR(SEARCH("H340",O768),99)=99,IF(IFERROR(SEARCH("H340",Q768),99)=99,IF(IFERROR(SEARCH("H340",M768),99)=99,IF(IFERROR(SEARCH("H340",R768),99)=99,IF(IFERROR(SEARCH("H341",N768),99)=99,IF(IFERROR(SEARCH("H341",O768),99)=99,IF(IFERROR(SEARCH("H341",Q768),99)=99,IF(IFERROR(SEARCH("H341",M768),99)=99,IF(IFERROR(SEARCH("H341",R768),99)=99,IF(IFERROR(SEARCH("mutagenic",P768),99)=99,IF(IFERROR(SEARCH("suspected mutagenic",S768),99)=99,0,Scoring!$E$15),Scoring!$E$14),Scoring!$E$13),Scoring!$E$13),Scoring!$E$13),Scoring!$E$13),Scoring!$E$13),Scoring!$E$13),Scoring!$E$13),Scoring!$E$13),Scoring!$E$13),Scoring!$E$13)</f>
        <v>0</v>
      </c>
      <c r="AB768" s="78">
        <f>IF(IFERROR(SEARCH("H360",N768),99)=99,IF(IFERROR(SEARCH("H360",O768),99)=99,IF(IFERROR(SEARCH("H360",Q768),99)=99,IF(IFERROR(SEARCH("H360",M768),99)=99,IF(IFERROR(SEARCH("H360",R768),99)=99,IF(IFERROR(SEARCH("H361",N768),99)=99,IF(IFERROR(SEARCH("H361",O768),99)=99,IF(IFERROR(SEARCH("H361",Q768),99)=99,IF(IFERROR(SEARCH("H361",M768),99)=99,IF(IFERROR(SEARCH("H361",R768),99)=99,IF(IFERROR(SEARCH("reproduction",P768),99)=99,IF(IFERROR(SEARCH("suspected reprotoxic",S768),99)=99,IF(IFERROR(SEARCH("reprotoxic",S768),99)=99,IF(IFERROR(SEARCH("reprotoxic",K768),99)=99,0,Scoring!$E$18),Scoring!$E$18),Scoring!$E$19),Scoring!$E$17),Scoring!$E$16),Scoring!$E$16),Scoring!$E$16),Scoring!$E$16),Scoring!$E$16),Scoring!$E$16),Scoring!$E$16),Scoring!$E$16),Scoring!$E$16),Scoring!$E$16)</f>
        <v>0</v>
      </c>
      <c r="AC768" s="78">
        <f>IF(IFERROR(SEARCH("57f",L768),99)=99,IF(IFERROR(SEARCH("57(f)",P768),99)=99,0,Scoring!$E$20),Scoring!$E$20)</f>
        <v>0</v>
      </c>
      <c r="AD768" s="78">
        <f>IF(IFERROR(SEARCH("CAT1",T768),99)=99,IF(IFERROR(SEARCH("CAT2",T768),99)=99,IF(IFERROR(SEARCH("CAT3",T768),99)=99,IF(IFERROR(SEARCH("concluded to be endocrine",K768),99)=99,IF(IFERROR(SEARCH("categorised as endocrine",K768),99)=99,IF(IFERROR(SEARCH("endocrine disrupting",P768),99)=99,IF(IFERROR(SEARCH("endocrine disrupting",K768),99)=99,IF(IFERROR(SEARCH("suspected endocrine",S768),99)=99,IF(IFERROR(SEARCH("potential endocrine",S768),99)=99,0,Scoring!$E$25),Scoring!$E$25),Scoring!$E$24),Scoring!$E$24),Scoring!$E$24),Scoring!$E$24),Scoring!$E$23),Scoring!$E$22),Scoring!$E$21)</f>
        <v>0</v>
      </c>
      <c r="AE768" s="78">
        <f>IF(IFERROR(SEARCH("suspected sensitiser",S768),99)=99,IF(IFERROR(SEARCH("sensitiser",S768),99)=99,IF(IFERROR(SEARCH("other hazard based concern",S768),99)=99,0,Scoring!$E$28),Scoring!$E$26),Scoring!$E$27)</f>
        <v>0</v>
      </c>
      <c r="AF768" s="78">
        <f>IF(IFERROR(M768,1)=1,IF(IFERROR(N768,1)=1,IF(IFERROR(O768,1)=1,IF(IFERROR(Q768,1)=1,IF(IFERROR(R768,1)=1,IF(IFERROR(T768,1)=1,IF(IFERROR(K768,1)=1,IF(IFERROR(P768,1)=1,IF(IFERROR(S768,1)=1,Scoring!$E$29,0),0),0),0),0),0),0),0),0)</f>
        <v>0</v>
      </c>
      <c r="AG768" s="78">
        <f t="shared" si="56"/>
        <v>3</v>
      </c>
      <c r="AI768" s="93"/>
      <c r="AJ768" s="94"/>
      <c r="AK768" s="76"/>
      <c r="AL768" s="75"/>
      <c r="AN768" s="79"/>
      <c r="AO768" s="79"/>
      <c r="AP768" s="79"/>
      <c r="AQ768" s="79"/>
      <c r="AR768" s="79"/>
      <c r="AS768" s="78"/>
      <c r="AU768" s="79">
        <f>IF(IFERROR(F768,99)=99,IF(IFERROR(G768,99)=99,IF(IFERROR(H768,99)=99,IF(IFERROR(I768,99)=99,IF(IFERROR(E768,99)=99,IF(IFERROR(J768,99)=99,0,Scoring!$B$7),Scoring!$B$3),Scoring!$B$2),Scoring!$B$6),Scoring!$B$5),Scoring!$B$4)</f>
        <v>0.3</v>
      </c>
      <c r="AV768" s="78">
        <f t="shared" si="57"/>
        <v>0.89999999999999991</v>
      </c>
      <c r="AW768" s="78"/>
      <c r="AX768" s="66"/>
      <c r="AY768" s="78"/>
      <c r="AZ768" s="76"/>
      <c r="BA768" s="76"/>
      <c r="BB768" s="76"/>
    </row>
    <row r="769" spans="1:54" ht="45" x14ac:dyDescent="0.25">
      <c r="A769" s="77" t="s">
        <v>6650</v>
      </c>
      <c r="B769" s="76" t="str">
        <f t="shared" si="58"/>
        <v>306-004-1</v>
      </c>
      <c r="C769" s="77" t="s">
        <v>2737</v>
      </c>
      <c r="D769" s="83" t="s">
        <v>2738</v>
      </c>
      <c r="E769" s="76" t="str">
        <f>IF(C769="-",IF(A769="-",VLOOKUP(D769,'sin-list 180320_update'!$C$2:$C$835,1,FALSE),VLOOKUP(A769,'sin-list 180320_update'!$A$2:$A$835,1,FALSE)),VLOOKUP(C769,'sin-list 180320_update'!$B$2:$B$835,1,FALSE))</f>
        <v>306-004-1</v>
      </c>
      <c r="F769" s="76" t="e">
        <f>IF($C769="-",IF($A769="-",VLOOKUP($D769,'REACH Bilaga XVII_update'!$A$5:$A$131,1,FALSE),VLOOKUP($A769,'REACH Bilaga XVII_update'!$C$5:$C$131,1,FALSE)),VLOOKUP($C769,'REACH Bilaga XVII_update'!$B$5:$B$131,1,FALSE))</f>
        <v>#N/A</v>
      </c>
      <c r="G769" s="76" t="e">
        <f>IF($C769="-",IF($A769="-",VLOOKUP($D769,' REACH Bilaga 59_update'!$A$5:$A$210,1,FALSE),VLOOKUP($A769,' REACH Bilaga 59_update'!$D$5:$D$210,1,FALSE)),VLOOKUP($C769,' REACH Bilaga 59_update'!$C$5:$C$210,1,FALSE))</f>
        <v>#N/A</v>
      </c>
      <c r="H769" s="76" t="e">
        <f>IF($C769="-",IF($A769="-",VLOOKUP($D769,'REACH Bilaga XIV_update'!$A$5:$A$110,1,FALSE),VLOOKUP($A769,'REACH Bilaga XIV_update'!$D$5:$D$110,1,FALSE)),VLOOKUP($C769,'REACH Bilaga XIV_update'!$C$5:$C$110,1,FALSE))</f>
        <v>#N/A</v>
      </c>
      <c r="I769" s="76" t="e">
        <f>IF($C769="-",IF($A769="-",VLOOKUP($D769,CoRAP_update!$A$5:$A$376,1,FALSE),VLOOKUP($A769,CoRAP_update!$D$5:$D$376,1,FALSE)),VLOOKUP($C769,CoRAP_update!$C$5:$C$376,1,FALSE))</f>
        <v>#N/A</v>
      </c>
      <c r="J769" s="76" t="e">
        <f>IF($C769="-",IF($A769="-",VLOOKUP($D769,EDC_update!$C$2:$C$450,1,FALSE),VLOOKUP($A769,EDC_update!$B$2:$B$450,1,FALSE)),VLOOKUP($C769,EDC_update!$L$2:$L$450,1,FALSE))</f>
        <v>#N/A</v>
      </c>
      <c r="K769" s="76" t="str">
        <f>IF($C769="-",IF($A769="-",IF(VLOOKUP($D769,'sin-list 180320_update'!$C$2:$S$835,3,FALSE)="",NA(),VLOOKUP($D769,'sin-list 180320_update'!$C$2:$S$835,3,FALSE)),IF(VLOOKUP($A769,'sin-list 180320_update'!$A$2:$S$835,5,FALSE)="",NA(),VLOOKUP($A769,'sin-list 180320_update'!$A$2:$S$835,5,FALSE))),IF(VLOOKUP($C769,'sin-list 180320_update'!$B$2:$S$835,4,FALSE)="",NA(),VLOOKUP($C769,'sin-list 180320_update'!$B$2:$S$835,4,FALSE)))</f>
        <v>Classified CMR according to Annex VI of Regulation 1272/2008. (Might not apply when contaminants are below below legal thresholds and/or full refining history is known)</v>
      </c>
      <c r="L769" s="76" t="str">
        <f>IF($C769="-",IF($A769="-",VLOOKUP($D769,'sin-list 180320_update'!$C$2:$S$835,6,FALSE),VLOOKUP($A769,'sin-list 180320_update'!$A$2:$S$835,8,FALSE)),VLOOKUP($C769,'sin-list 180320_update'!$B$2:$S$835,7,FALSE))</f>
        <v>Press. Gas
Flam. Gas 1
Carc. 1B
Muta. 1B</v>
      </c>
      <c r="M769" s="76" t="str">
        <f>IF($C769="-",IF($A769="-",IF(VLOOKUP($D769,'sin-list 180320_update'!$C$2:$S$835,8,FALSE)="",NA(),VLOOKUP($D769,'sin-list 180320_update'!$C$2:$S$835,8,FALSE)),IF(VLOOKUP($A769,'sin-list 180320_update'!$A$2:$S$835,10,FALSE)="",NA(),VLOOKUP($A769,'sin-list 180320_update'!$A$2:$S$835,10,FALSE))),IF(VLOOKUP($C769,'sin-list 180320_update'!$B$2:$S$835,9,FALSE)="",NA(),VLOOKUP($C769,'sin-list 180320_update'!$B$2:$S$835,9,FALSE)))</f>
        <v>H220
H350
H340</v>
      </c>
      <c r="N769" s="76" t="e">
        <f>IF($C769="-",IF($A769="-",IF(VLOOKUP($D769,'REACH Bilaga XVII_update'!$A$5:$E$131,4,FALSE)="",NA(),VLOOKUP($D769,'REACH Bilaga XVII_update'!$A$5:$E$131,4,FALSE)),IF(VLOOKUP($A769,'REACH Bilaga XVII_update'!$C$5:$D$131,2,FALSE)="",NA(),VLOOKUP($A769,'REACH Bilaga XVII_update'!$C$5:$D$131,2,FALSE))),IF(VLOOKUP($C769,'REACH Bilaga XVII_update'!$B$5:$D$131,3,FALSE)="",NA(),VLOOKUP($C769,'REACH Bilaga XVII_update'!$B$5:$D$131,3,FALSE)))</f>
        <v>#N/A</v>
      </c>
      <c r="O769" s="76" t="e">
        <f>IF($C769="-",IF($A769="-",IF(VLOOKUP($D769,' REACH Bilaga 59_update'!$A$5:$E$210,5,FALSE)="",NA(),VLOOKUP($D769,' REACH Bilaga 59_update'!$A$5:$E$210,5,FALSE)),IF(VLOOKUP($A769,' REACH Bilaga 59_update'!$D$5:$E$210,2,FALSE)="",NA(),VLOOKUP($A769,' REACH Bilaga 59_update'!$D$5:$E$210,2,FALSE))),IF(VLOOKUP($C769,' REACH Bilaga 59_update'!$C$5:$E$210,3,FALSE)="",NA(),VLOOKUP($C769,' REACH Bilaga 59_update'!$C$5:$E$210,3,FALSE)))</f>
        <v>#N/A</v>
      </c>
      <c r="P769" s="76" t="e">
        <f>IF(C769="-",IF(A769="-",IFERROR(VLOOKUP($D769,' REACH Bilaga 59_update'!$A$5:$F$210,MATCH(Sammanfattning!P$1,' REACH Bilaga 59_update'!$A$4:$F$4,0),FALSE),VLOOKUP($D769,'REACH Bilaga XIV_update'!$A$4:$H$110,MATCH(Sammanfattning!P$1,'REACH Bilaga XIV_update'!$A$4:$H$4,0),FALSE)),IFERROR(VLOOKUP($A769,' REACH Bilaga 59_update'!$D$5:$F$210,MATCH(Sammanfattning!P$1,' REACH Bilaga 59_update'!$D$4:$F$4,0),FALSE),VLOOKUP($A769,'REACH Bilaga XIV_update'!$D$4:$H$110,MATCH(Sammanfattning!P$1,'REACH Bilaga XIV_update'!$D$4:$H$4,0),FALSE))),IFERROR(VLOOKUP($C769,' REACH Bilaga 59_update'!$C$5:$F$210,MATCH(Sammanfattning!P$1,' REACH Bilaga 59_update'!$C$4:$F$4,0),FALSE),VLOOKUP($C769,'REACH Bilaga XIV_update'!$C$4:$H$110,MATCH(Sammanfattning!P$1,'REACH Bilaga XIV_update'!$C$4:$H$4,0),FALSE)))</f>
        <v>#N/A</v>
      </c>
      <c r="Q769" s="76" t="e">
        <f>IF($C769="-",IF($A769="-",IF(VLOOKUP($D769,'REACH Bilaga XIV_update'!$A$5:$I$110,9,FALSE)="",NA(),VLOOKUP($D769,'REACH Bilaga XIV_update'!$A$5:$I$110,9,FALSE)),IF(VLOOKUP($A769,'REACH Bilaga XIV_update'!$D$5:$I$110,6,FALSE)="",NA(),VLOOKUP($A769,'REACH Bilaga XIV_update'!$D$5:$I$110,6,FALSE))),IF(VLOOKUP($C769,'REACH Bilaga XIV_update'!$C$5:$I$110,7,FALSE)="",NA(),VLOOKUP($C769,'REACH Bilaga XIV_update'!$C$5:$I$110,7,FALSE)))</f>
        <v>#N/A</v>
      </c>
      <c r="R769" s="76" t="e">
        <f>IF($C769="-",IF($A769="-",IF(VLOOKUP($D769,CoRAP_update!$A$5:$O$376,15,FALSE)="",NA(),VLOOKUP($D769,CoRAP_update!$A$5:$O$376,15,FALSE)),IF(VLOOKUP($A769,CoRAP_update!$D$5:$O$376,12,FALSE)="",NA(),VLOOKUP($A769,CoRAP_update!$D$5:$O$376,12,FALSE))),IF(VLOOKUP($C769,CoRAP_update!$C$5:$O$376,13,FALSE)="",NA(),VLOOKUP($C769,CoRAP_update!$C$5:$O$376,13,FALSE)))</f>
        <v>#N/A</v>
      </c>
      <c r="S769" s="144" t="e">
        <f>IF($C769="-",IF($A769="-",VLOOKUP($D769,CoRAP_update!$A$5:$J$376,MATCH(Sammanfattning!S$1,CoRAP_update!$A$4:$J$4,0),FALSE),VLOOKUP($A769,CoRAP_update!$D$5:$J$376,MATCH(Sammanfattning!S$1,CoRAP_update!$D$4:$J$4,0),FALSE)),VLOOKUP($C769,CoRAP_update!$C$5:$J$376,MATCH(Sammanfattning!S$1,CoRAP_update!$C$4:$J$4,0),FALSE))</f>
        <v>#N/A</v>
      </c>
      <c r="T769" s="76" t="e">
        <f>IF($A769="-",VLOOKUP($D769,EDC_update!$C$2:$F$450,4,FALSE),VLOOKUP($A769,EDC_update!$B$2:$F$450,5,FALSE))</f>
        <v>#N/A</v>
      </c>
      <c r="V769" s="78">
        <f>IF(IFERROR(SEARCH("PBT",P769),99)=99,IF(IFERROR(SEARCH("suspected PBT",S769),99)=99,IF(IFERROR(SEARCH("concluded to be PBT",K769),99)=99,IF(IFERROR(SEARCH("PBT",S769),99)=99,IF(IFERROR(SEARCH("PBT cand",L769),99)=99,IF(IFERROR(SEARCH("PBT",L769),99)=99,IF(IFERROR(SEARCH("persistent, bioackumulative and toxic properties",K769),99)=99,0,Scoring!$E$3),Scoring!$E$3),Scoring!$E$7),Scoring!$E$3),Scoring!$E$5),Scoring!$E$6),Scoring!$E$3)</f>
        <v>0</v>
      </c>
      <c r="W769" s="78">
        <f>IF(IFERROR(SEARCH("vPvB",P769),99)=99,IF(IFERROR(SEARCH("suspected pbt/vPvB",S769),99)=99,IF(IFERROR(SEARCH("vPvB",S769),99)=99,IF(IFERROR(SEARCH("concluded to be a vPvB",S769),99)=99,IF(IFERROR(SEARCH("identified as vPvB",K769),99)=99,IF(IFERROR(SEARCH("concluded to be a vPvB",K769),99)=99,IF(IFERROR(SEARCH("concluded to be both pbt and vPvB",S769),99)=99,IF(IFERROR(SEARCH("concluded to be both pbt and vPvB",K769),99)=99,0,Scoring!$E$5),Scoring!$E$5),Scoring!$E$5),Scoring!$E$5),Scoring!$E$5),Scoring!$E$4),Scoring!$E$6),Scoring!$E$4)</f>
        <v>0</v>
      </c>
      <c r="X769" s="78">
        <f>IF(IFERROR(SEARCH("H410",N769),99)=99,IF(IFERROR(SEARCH("H410",O769),99)=99,IF(IFERROR(SEARCH("H410",Q769),99)=99,IF(IFERROR(SEARCH("H410",M769),99)=99,IF(IFERROR(SEARCH("H410",R769),99)=99,IF(IFERROR(SEARCH("H411",N769),99)=99,IF(IFERROR(SEARCH("H411",O769),99)=99,IF(IFERROR(SEARCH("H411",Q769),99)=99,IF(IFERROR(SEARCH("H411",M769),99)=99,IF(IFERROR(SEARCH("H411",R769),99)=99,IF(IFERROR(SEARCH("H413",N769),99)=99,IF(IFERROR(SEARCH("H413",O769),99)=99,IF(IFERROR(SEARCH("H413",Q769),99)=99,IF(IFERROR(SEARCH("H413",M769),99)=99,IF(IFERROR(SEARCH("H413",R769),99)=99,IF(IFERROR(SEARCH("H412",N769),99)=99,IF(IFERROR(SEARCH("H412",O769),99)=99,IF(IFERROR(SEARCH("H412",Q769),99)=99,IF(IFERROR(SEARCH("H412",M769),99)=99,IF(IFERROR(SEARCH("H412",R769),99)=99,0,Scoring!$E$2),Scoring!$E$2),Scoring!$E$2),Scoring!$E$2),Scoring!$E$2),Scoring!$E$2),Scoring!$E$2),Scoring!$E$2),Scoring!$E$2),Scoring!$E$2),Scoring!$E$2),Scoring!$E$2),Scoring!$E$2),Scoring!$E$2),Scoring!$E$2),Scoring!$E$2),Scoring!$E$2),Scoring!$E$2),Scoring!$E$2),Scoring!$E$2)</f>
        <v>0</v>
      </c>
      <c r="Y769" s="78">
        <f>IF(IFERROR(SEARCH("CMR",K769),99)=99,IF(IFERROR(SEARCH("Suspected CMR",S769),99)=99,IF(IFERROR(SEARCH("CMR",S769),99)=99,0,Scoring!$E$8),Scoring!$E$9),Scoring!$E$8)</f>
        <v>3</v>
      </c>
      <c r="Z769" s="78">
        <f>IF(IFERROR(SEARCH("H350",N769),99)=99,IF(IFERROR(SEARCH("H350",O769),99)=99,IF(IFERROR(SEARCH("H350",Q769),99)=99,IF(IFERROR(SEARCH("H350",M769),99)=99,IF(IFERROR(SEARCH("H350",R769),99)=99,IF(IFERROR(SEARCH("H351",N769),99)=99,IF(IFERROR(SEARCH("H351",O769),99)=99,IF(IFERROR(SEARCH("H351",Q769),99)=99,IF(IFERROR(SEARCH("H351",M769),99)=99,IF(IFERROR(SEARCH("H351",R769),99)=99,IF(IFERROR(SEARCH("carcinogenic",P769),99)=99,IF(IFERROR(SEARCH("suspected carcinogenic",S769),99)=99,0,Scoring!$E$12),Scoring!$E$11),Scoring!$E$10),Scoring!$E$10),Scoring!$E$10),Scoring!$E$10),Scoring!$E$10),Scoring!$E$10),Scoring!$E$10),Scoring!$E$10),Scoring!$E$10),Scoring!$E$10)</f>
        <v>1</v>
      </c>
      <c r="AA769" s="78">
        <f>IF(IFERROR(SEARCH("H340",N769),99)=99,IF(IFERROR(SEARCH("H340",O769),99)=99,IF(IFERROR(SEARCH("H340",Q769),99)=99,IF(IFERROR(SEARCH("H340",M769),99)=99,IF(IFERROR(SEARCH("H340",R769),99)=99,IF(IFERROR(SEARCH("H341",N769),99)=99,IF(IFERROR(SEARCH("H341",O769),99)=99,IF(IFERROR(SEARCH("H341",Q769),99)=99,IF(IFERROR(SEARCH("H341",M769),99)=99,IF(IFERROR(SEARCH("H341",R769),99)=99,IF(IFERROR(SEARCH("mutagenic",P769),99)=99,IF(IFERROR(SEARCH("suspected mutagenic",S769),99)=99,0,Scoring!$E$15),Scoring!$E$14),Scoring!$E$13),Scoring!$E$13),Scoring!$E$13),Scoring!$E$13),Scoring!$E$13),Scoring!$E$13),Scoring!$E$13),Scoring!$E$13),Scoring!$E$13),Scoring!$E$13)</f>
        <v>1</v>
      </c>
      <c r="AB769" s="78">
        <f>IF(IFERROR(SEARCH("H360",N769),99)=99,IF(IFERROR(SEARCH("H360",O769),99)=99,IF(IFERROR(SEARCH("H360",Q769),99)=99,IF(IFERROR(SEARCH("H360",M769),99)=99,IF(IFERROR(SEARCH("H360",R769),99)=99,IF(IFERROR(SEARCH("H361",N769),99)=99,IF(IFERROR(SEARCH("H361",O769),99)=99,IF(IFERROR(SEARCH("H361",Q769),99)=99,IF(IFERROR(SEARCH("H361",M769),99)=99,IF(IFERROR(SEARCH("H361",R769),99)=99,IF(IFERROR(SEARCH("reproduction",P769),99)=99,IF(IFERROR(SEARCH("suspected reprotoxic",S769),99)=99,IF(IFERROR(SEARCH("reprotoxic",S769),99)=99,IF(IFERROR(SEARCH("reprotoxic",K769),99)=99,0,Scoring!$E$18),Scoring!$E$18),Scoring!$E$19),Scoring!$E$17),Scoring!$E$16),Scoring!$E$16),Scoring!$E$16),Scoring!$E$16),Scoring!$E$16),Scoring!$E$16),Scoring!$E$16),Scoring!$E$16),Scoring!$E$16),Scoring!$E$16)</f>
        <v>0</v>
      </c>
      <c r="AC769" s="78">
        <f>IF(IFERROR(SEARCH("57f",L769),99)=99,IF(IFERROR(SEARCH("57(f)",P769),99)=99,0,Scoring!$E$20),Scoring!$E$20)</f>
        <v>0</v>
      </c>
      <c r="AD769" s="78">
        <f>IF(IFERROR(SEARCH("CAT1",T769),99)=99,IF(IFERROR(SEARCH("CAT2",T769),99)=99,IF(IFERROR(SEARCH("CAT3",T769),99)=99,IF(IFERROR(SEARCH("concluded to be endocrine",K769),99)=99,IF(IFERROR(SEARCH("categorised as endocrine",K769),99)=99,IF(IFERROR(SEARCH("endocrine disrupting",P769),99)=99,IF(IFERROR(SEARCH("endocrine disrupting",K769),99)=99,IF(IFERROR(SEARCH("suspected endocrine",S769),99)=99,IF(IFERROR(SEARCH("potential endocrine",S769),99)=99,0,Scoring!$E$25),Scoring!$E$25),Scoring!$E$24),Scoring!$E$24),Scoring!$E$24),Scoring!$E$24),Scoring!$E$23),Scoring!$E$22),Scoring!$E$21)</f>
        <v>0</v>
      </c>
      <c r="AE769" s="78">
        <f>IF(IFERROR(SEARCH("suspected sensitiser",S769),99)=99,IF(IFERROR(SEARCH("sensitiser",S769),99)=99,IF(IFERROR(SEARCH("other hazard based concern",S769),99)=99,0,Scoring!$E$28),Scoring!$E$26),Scoring!$E$27)</f>
        <v>0</v>
      </c>
      <c r="AF769" s="78">
        <f>IF(IFERROR(M769,1)=1,IF(IFERROR(N769,1)=1,IF(IFERROR(O769,1)=1,IF(IFERROR(Q769,1)=1,IF(IFERROR(R769,1)=1,IF(IFERROR(T769,1)=1,IF(IFERROR(K769,1)=1,IF(IFERROR(P769,1)=1,IF(IFERROR(S769,1)=1,Scoring!$E$29,0),0),0),0),0),0),0),0),0)</f>
        <v>0</v>
      </c>
      <c r="AG769" s="78">
        <f t="shared" si="56"/>
        <v>3</v>
      </c>
      <c r="AI769" s="93"/>
      <c r="AJ769" s="94"/>
      <c r="AK769" s="76"/>
      <c r="AL769" s="75"/>
      <c r="AN769" s="79"/>
      <c r="AO769" s="79"/>
      <c r="AP769" s="79"/>
      <c r="AQ769" s="79"/>
      <c r="AR769" s="79"/>
      <c r="AS769" s="78"/>
      <c r="AU769" s="79">
        <f>IF(IFERROR(F769,99)=99,IF(IFERROR(G769,99)=99,IF(IFERROR(H769,99)=99,IF(IFERROR(I769,99)=99,IF(IFERROR(E769,99)=99,IF(IFERROR(J769,99)=99,0,Scoring!$B$7),Scoring!$B$3),Scoring!$B$2),Scoring!$B$6),Scoring!$B$5),Scoring!$B$4)</f>
        <v>0.3</v>
      </c>
      <c r="AV769" s="78">
        <f t="shared" si="57"/>
        <v>0.89999999999999991</v>
      </c>
      <c r="AW769" s="78"/>
      <c r="AX769" s="66"/>
      <c r="AY769" s="78"/>
      <c r="AZ769" s="76"/>
      <c r="BA769" s="76"/>
      <c r="BB769" s="76"/>
    </row>
    <row r="770" spans="1:54" x14ac:dyDescent="0.25">
      <c r="A770" s="77" t="s">
        <v>7688</v>
      </c>
      <c r="B770" s="76" t="str">
        <f t="shared" si="58"/>
        <v>308-132-3</v>
      </c>
      <c r="C770" s="77" t="s">
        <v>2800</v>
      </c>
      <c r="D770" s="77" t="s">
        <v>2801</v>
      </c>
      <c r="E770" s="76" t="str">
        <f>IF(C770="-",IF(A770="-",VLOOKUP(D770,'sin-list 180320_update'!$C$2:$C$835,1,FALSE),VLOOKUP(A770,'sin-list 180320_update'!$A$2:$A$835,1,FALSE)),VLOOKUP(C770,'sin-list 180320_update'!$B$2:$B$835,1,FALSE))</f>
        <v>308-132-3</v>
      </c>
      <c r="F770" s="76" t="e">
        <f>IF($C770="-",IF($A770="-",VLOOKUP($D770,'REACH Bilaga XVII_update'!$A$5:$A$131,1,FALSE),VLOOKUP($A770,'REACH Bilaga XVII_update'!$C$5:$C$131,1,FALSE)),VLOOKUP($C770,'REACH Bilaga XVII_update'!$B$5:$B$131,1,FALSE))</f>
        <v>#N/A</v>
      </c>
      <c r="G770" s="76" t="e">
        <f>IF($C770="-",IF($A770="-",VLOOKUP($D770,' REACH Bilaga 59_update'!$A$5:$A$210,1,FALSE),VLOOKUP($A770,' REACH Bilaga 59_update'!$D$5:$D$210,1,FALSE)),VLOOKUP($C770,' REACH Bilaga 59_update'!$C$5:$C$210,1,FALSE))</f>
        <v>#N/A</v>
      </c>
      <c r="H770" s="76" t="e">
        <f>IF($C770="-",IF($A770="-",VLOOKUP($D770,'REACH Bilaga XIV_update'!$A$5:$A$110,1,FALSE),VLOOKUP($A770,'REACH Bilaga XIV_update'!$D$5:$D$110,1,FALSE)),VLOOKUP($C770,'REACH Bilaga XIV_update'!$C$5:$C$110,1,FALSE))</f>
        <v>#N/A</v>
      </c>
      <c r="I770" s="76" t="e">
        <f>IF($C770="-",IF($A770="-",VLOOKUP($D770,CoRAP_update!$A$5:$A$376,1,FALSE),VLOOKUP($A770,CoRAP_update!$D$5:$D$376,1,FALSE)),VLOOKUP($C770,CoRAP_update!$C$5:$C$376,1,FALSE))</f>
        <v>#N/A</v>
      </c>
      <c r="J770" s="76" t="e">
        <f>IF($C770="-",IF($A770="-",VLOOKUP($D770,EDC_update!$C$2:$C$450,1,FALSE),VLOOKUP($A770,EDC_update!$B$2:$B$450,1,FALSE)),VLOOKUP($C770,EDC_update!$L$2:$L$450,1,FALSE))</f>
        <v>#N/A</v>
      </c>
      <c r="K770" s="76" t="str">
        <f>IF($C770="-",IF($A770="-",IF(VLOOKUP($D770,'sin-list 180320_update'!$C$2:$S$835,3,FALSE)="",NA(),VLOOKUP($D770,'sin-list 180320_update'!$C$2:$S$835,3,FALSE)),IF(VLOOKUP($A770,'sin-list 180320_update'!$A$2:$S$835,5,FALSE)="",NA(),VLOOKUP($A770,'sin-list 180320_update'!$A$2:$S$835,5,FALSE))),IF(VLOOKUP($C770,'sin-list 180320_update'!$B$2:$S$835,4,FALSE)="",NA(),VLOOKUP($C770,'sin-list 180320_update'!$B$2:$S$835,4,FALSE)))</f>
        <v>Classified CMR according to Annex VI of Regulation 1272/2008. (Might not apply when contaminants are below below legal thresholds and/or full refining history is known)</v>
      </c>
      <c r="L770" s="76" t="str">
        <f>IF($C770="-",IF($A770="-",VLOOKUP($D770,'sin-list 180320_update'!$C$2:$S$835,6,FALSE),VLOOKUP($A770,'sin-list 180320_update'!$A$2:$S$835,8,FALSE)),VLOOKUP($C770,'sin-list 180320_update'!$B$2:$S$835,7,FALSE))</f>
        <v>Carc. 1B</v>
      </c>
      <c r="M770" s="76" t="str">
        <f>IF($C770="-",IF($A770="-",IF(VLOOKUP($D770,'sin-list 180320_update'!$C$2:$S$835,8,FALSE)="",NA(),VLOOKUP($D770,'sin-list 180320_update'!$C$2:$S$835,8,FALSE)),IF(VLOOKUP($A770,'sin-list 180320_update'!$A$2:$S$835,10,FALSE)="",NA(),VLOOKUP($A770,'sin-list 180320_update'!$A$2:$S$835,10,FALSE))),IF(VLOOKUP($C770,'sin-list 180320_update'!$B$2:$S$835,9,FALSE)="",NA(),VLOOKUP($C770,'sin-list 180320_update'!$B$2:$S$835,9,FALSE)))</f>
        <v>H350</v>
      </c>
      <c r="N770" s="76" t="e">
        <f>IF($C770="-",IF($A770="-",IF(VLOOKUP($D770,'REACH Bilaga XVII_update'!$A$5:$E$131,4,FALSE)="",NA(),VLOOKUP($D770,'REACH Bilaga XVII_update'!$A$5:$E$131,4,FALSE)),IF(VLOOKUP($A770,'REACH Bilaga XVII_update'!$C$5:$D$131,2,FALSE)="",NA(),VLOOKUP($A770,'REACH Bilaga XVII_update'!$C$5:$D$131,2,FALSE))),IF(VLOOKUP($C770,'REACH Bilaga XVII_update'!$B$5:$D$131,3,FALSE)="",NA(),VLOOKUP($C770,'REACH Bilaga XVII_update'!$B$5:$D$131,3,FALSE)))</f>
        <v>#N/A</v>
      </c>
      <c r="O770" s="76" t="e">
        <f>IF($C770="-",IF($A770="-",IF(VLOOKUP($D770,' REACH Bilaga 59_update'!$A$5:$E$210,5,FALSE)="",NA(),VLOOKUP($D770,' REACH Bilaga 59_update'!$A$5:$E$210,5,FALSE)),IF(VLOOKUP($A770,' REACH Bilaga 59_update'!$D$5:$E$210,2,FALSE)="",NA(),VLOOKUP($A770,' REACH Bilaga 59_update'!$D$5:$E$210,2,FALSE))),IF(VLOOKUP($C770,' REACH Bilaga 59_update'!$C$5:$E$210,3,FALSE)="",NA(),VLOOKUP($C770,' REACH Bilaga 59_update'!$C$5:$E$210,3,FALSE)))</f>
        <v>#N/A</v>
      </c>
      <c r="P770" s="76" t="e">
        <f>IF(C770="-",IF(A770="-",IFERROR(VLOOKUP($D770,' REACH Bilaga 59_update'!$A$5:$F$210,MATCH(Sammanfattning!P$1,' REACH Bilaga 59_update'!$A$4:$F$4,0),FALSE),VLOOKUP($D770,'REACH Bilaga XIV_update'!$A$4:$H$110,MATCH(Sammanfattning!P$1,'REACH Bilaga XIV_update'!$A$4:$H$4,0),FALSE)),IFERROR(VLOOKUP($A770,' REACH Bilaga 59_update'!$D$5:$F$210,MATCH(Sammanfattning!P$1,' REACH Bilaga 59_update'!$D$4:$F$4,0),FALSE),VLOOKUP($A770,'REACH Bilaga XIV_update'!$D$4:$H$110,MATCH(Sammanfattning!P$1,'REACH Bilaga XIV_update'!$D$4:$H$4,0),FALSE))),IFERROR(VLOOKUP($C770,' REACH Bilaga 59_update'!$C$5:$F$210,MATCH(Sammanfattning!P$1,' REACH Bilaga 59_update'!$C$4:$F$4,0),FALSE),VLOOKUP($C770,'REACH Bilaga XIV_update'!$C$4:$H$110,MATCH(Sammanfattning!P$1,'REACH Bilaga XIV_update'!$C$4:$H$4,0),FALSE)))</f>
        <v>#N/A</v>
      </c>
      <c r="Q770" s="76" t="e">
        <f>IF($C770="-",IF($A770="-",IF(VLOOKUP($D770,'REACH Bilaga XIV_update'!$A$5:$I$110,9,FALSE)="",NA(),VLOOKUP($D770,'REACH Bilaga XIV_update'!$A$5:$I$110,9,FALSE)),IF(VLOOKUP($A770,'REACH Bilaga XIV_update'!$D$5:$I$110,6,FALSE)="",NA(),VLOOKUP($A770,'REACH Bilaga XIV_update'!$D$5:$I$110,6,FALSE))),IF(VLOOKUP($C770,'REACH Bilaga XIV_update'!$C$5:$I$110,7,FALSE)="",NA(),VLOOKUP($C770,'REACH Bilaga XIV_update'!$C$5:$I$110,7,FALSE)))</f>
        <v>#N/A</v>
      </c>
      <c r="R770" s="76" t="e">
        <f>IF($C770="-",IF($A770="-",IF(VLOOKUP($D770,CoRAP_update!$A$5:$O$376,15,FALSE)="",NA(),VLOOKUP($D770,CoRAP_update!$A$5:$O$376,15,FALSE)),IF(VLOOKUP($A770,CoRAP_update!$D$5:$O$376,12,FALSE)="",NA(),VLOOKUP($A770,CoRAP_update!$D$5:$O$376,12,FALSE))),IF(VLOOKUP($C770,CoRAP_update!$C$5:$O$376,13,FALSE)="",NA(),VLOOKUP($C770,CoRAP_update!$C$5:$O$376,13,FALSE)))</f>
        <v>#N/A</v>
      </c>
      <c r="S770" s="144" t="e">
        <f>IF($C770="-",IF($A770="-",VLOOKUP($D770,CoRAP_update!$A$5:$J$376,MATCH(Sammanfattning!S$1,CoRAP_update!$A$4:$J$4,0),FALSE),VLOOKUP($A770,CoRAP_update!$D$5:$J$376,MATCH(Sammanfattning!S$1,CoRAP_update!$D$4:$J$4,0),FALSE)),VLOOKUP($C770,CoRAP_update!$C$5:$J$376,MATCH(Sammanfattning!S$1,CoRAP_update!$C$4:$J$4,0),FALSE))</f>
        <v>#N/A</v>
      </c>
      <c r="T770" s="76" t="e">
        <f>IF($A770="-",VLOOKUP($D770,EDC_update!$C$2:$F$450,4,FALSE),VLOOKUP($A770,EDC_update!$B$2:$F$450,5,FALSE))</f>
        <v>#N/A</v>
      </c>
      <c r="V770" s="78">
        <f>IF(IFERROR(SEARCH("PBT",P770),99)=99,IF(IFERROR(SEARCH("suspected PBT",S770),99)=99,IF(IFERROR(SEARCH("concluded to be PBT",K770),99)=99,IF(IFERROR(SEARCH("PBT",S770),99)=99,IF(IFERROR(SEARCH("PBT cand",L770),99)=99,IF(IFERROR(SEARCH("PBT",L770),99)=99,IF(IFERROR(SEARCH("persistent, bioackumulative and toxic properties",K770),99)=99,0,Scoring!$E$3),Scoring!$E$3),Scoring!$E$7),Scoring!$E$3),Scoring!$E$5),Scoring!$E$6),Scoring!$E$3)</f>
        <v>0</v>
      </c>
      <c r="W770" s="78">
        <f>IF(IFERROR(SEARCH("vPvB",P770),99)=99,IF(IFERROR(SEARCH("suspected pbt/vPvB",S770),99)=99,IF(IFERROR(SEARCH("vPvB",S770),99)=99,IF(IFERROR(SEARCH("concluded to be a vPvB",S770),99)=99,IF(IFERROR(SEARCH("identified as vPvB",K770),99)=99,IF(IFERROR(SEARCH("concluded to be a vPvB",K770),99)=99,IF(IFERROR(SEARCH("concluded to be both pbt and vPvB",S770),99)=99,IF(IFERROR(SEARCH("concluded to be both pbt and vPvB",K770),99)=99,0,Scoring!$E$5),Scoring!$E$5),Scoring!$E$5),Scoring!$E$5),Scoring!$E$5),Scoring!$E$4),Scoring!$E$6),Scoring!$E$4)</f>
        <v>0</v>
      </c>
      <c r="X770" s="78">
        <f>IF(IFERROR(SEARCH("H410",N770),99)=99,IF(IFERROR(SEARCH("H410",O770),99)=99,IF(IFERROR(SEARCH("H410",Q770),99)=99,IF(IFERROR(SEARCH("H410",M770),99)=99,IF(IFERROR(SEARCH("H410",R770),99)=99,IF(IFERROR(SEARCH("H411",N770),99)=99,IF(IFERROR(SEARCH("H411",O770),99)=99,IF(IFERROR(SEARCH("H411",Q770),99)=99,IF(IFERROR(SEARCH("H411",M770),99)=99,IF(IFERROR(SEARCH("H411",R770),99)=99,IF(IFERROR(SEARCH("H413",N770),99)=99,IF(IFERROR(SEARCH("H413",O770),99)=99,IF(IFERROR(SEARCH("H413",Q770),99)=99,IF(IFERROR(SEARCH("H413",M770),99)=99,IF(IFERROR(SEARCH("H413",R770),99)=99,IF(IFERROR(SEARCH("H412",N770),99)=99,IF(IFERROR(SEARCH("H412",O770),99)=99,IF(IFERROR(SEARCH("H412",Q770),99)=99,IF(IFERROR(SEARCH("H412",M770),99)=99,IF(IFERROR(SEARCH("H412",R770),99)=99,0,Scoring!$E$2),Scoring!$E$2),Scoring!$E$2),Scoring!$E$2),Scoring!$E$2),Scoring!$E$2),Scoring!$E$2),Scoring!$E$2),Scoring!$E$2),Scoring!$E$2),Scoring!$E$2),Scoring!$E$2),Scoring!$E$2),Scoring!$E$2),Scoring!$E$2),Scoring!$E$2),Scoring!$E$2),Scoring!$E$2),Scoring!$E$2),Scoring!$E$2)</f>
        <v>0</v>
      </c>
      <c r="Y770" s="78">
        <f>IF(IFERROR(SEARCH("CMR",K770),99)=99,IF(IFERROR(SEARCH("Suspected CMR",S770),99)=99,IF(IFERROR(SEARCH("CMR",S770),99)=99,0,Scoring!$E$8),Scoring!$E$9),Scoring!$E$8)</f>
        <v>3</v>
      </c>
      <c r="Z770" s="78">
        <f>IF(IFERROR(SEARCH("H350",N770),99)=99,IF(IFERROR(SEARCH("H350",O770),99)=99,IF(IFERROR(SEARCH("H350",Q770),99)=99,IF(IFERROR(SEARCH("H350",M770),99)=99,IF(IFERROR(SEARCH("H350",R770),99)=99,IF(IFERROR(SEARCH("H351",N770),99)=99,IF(IFERROR(SEARCH("H351",O770),99)=99,IF(IFERROR(SEARCH("H351",Q770),99)=99,IF(IFERROR(SEARCH("H351",M770),99)=99,IF(IFERROR(SEARCH("H351",R770),99)=99,IF(IFERROR(SEARCH("carcinogenic",P770),99)=99,IF(IFERROR(SEARCH("suspected carcinogenic",S770),99)=99,0,Scoring!$E$12),Scoring!$E$11),Scoring!$E$10),Scoring!$E$10),Scoring!$E$10),Scoring!$E$10),Scoring!$E$10),Scoring!$E$10),Scoring!$E$10),Scoring!$E$10),Scoring!$E$10),Scoring!$E$10)</f>
        <v>1</v>
      </c>
      <c r="AA770" s="78">
        <f>IF(IFERROR(SEARCH("H340",N770),99)=99,IF(IFERROR(SEARCH("H340",O770),99)=99,IF(IFERROR(SEARCH("H340",Q770),99)=99,IF(IFERROR(SEARCH("H340",M770),99)=99,IF(IFERROR(SEARCH("H340",R770),99)=99,IF(IFERROR(SEARCH("H341",N770),99)=99,IF(IFERROR(SEARCH("H341",O770),99)=99,IF(IFERROR(SEARCH("H341",Q770),99)=99,IF(IFERROR(SEARCH("H341",M770),99)=99,IF(IFERROR(SEARCH("H341",R770),99)=99,IF(IFERROR(SEARCH("mutagenic",P770),99)=99,IF(IFERROR(SEARCH("suspected mutagenic",S770),99)=99,0,Scoring!$E$15),Scoring!$E$14),Scoring!$E$13),Scoring!$E$13),Scoring!$E$13),Scoring!$E$13),Scoring!$E$13),Scoring!$E$13),Scoring!$E$13),Scoring!$E$13),Scoring!$E$13),Scoring!$E$13)</f>
        <v>0</v>
      </c>
      <c r="AB770" s="78">
        <f>IF(IFERROR(SEARCH("H360",N770),99)=99,IF(IFERROR(SEARCH("H360",O770),99)=99,IF(IFERROR(SEARCH("H360",Q770),99)=99,IF(IFERROR(SEARCH("H360",M770),99)=99,IF(IFERROR(SEARCH("H360",R770),99)=99,IF(IFERROR(SEARCH("H361",N770),99)=99,IF(IFERROR(SEARCH("H361",O770),99)=99,IF(IFERROR(SEARCH("H361",Q770),99)=99,IF(IFERROR(SEARCH("H361",M770),99)=99,IF(IFERROR(SEARCH("H361",R770),99)=99,IF(IFERROR(SEARCH("reproduction",P770),99)=99,IF(IFERROR(SEARCH("suspected reprotoxic",S770),99)=99,IF(IFERROR(SEARCH("reprotoxic",S770),99)=99,IF(IFERROR(SEARCH("reprotoxic",K770),99)=99,0,Scoring!$E$18),Scoring!$E$18),Scoring!$E$19),Scoring!$E$17),Scoring!$E$16),Scoring!$E$16),Scoring!$E$16),Scoring!$E$16),Scoring!$E$16),Scoring!$E$16),Scoring!$E$16),Scoring!$E$16),Scoring!$E$16),Scoring!$E$16)</f>
        <v>0</v>
      </c>
      <c r="AC770" s="78">
        <f>IF(IFERROR(SEARCH("57f",L770),99)=99,IF(IFERROR(SEARCH("57(f)",P770),99)=99,0,Scoring!$E$20),Scoring!$E$20)</f>
        <v>0</v>
      </c>
      <c r="AD770" s="78">
        <f>IF(IFERROR(SEARCH("CAT1",T770),99)=99,IF(IFERROR(SEARCH("CAT2",T770),99)=99,IF(IFERROR(SEARCH("CAT3",T770),99)=99,IF(IFERROR(SEARCH("concluded to be endocrine",K770),99)=99,IF(IFERROR(SEARCH("categorised as endocrine",K770),99)=99,IF(IFERROR(SEARCH("endocrine disrupting",P770),99)=99,IF(IFERROR(SEARCH("endocrine disrupting",K770),99)=99,IF(IFERROR(SEARCH("suspected endocrine",S770),99)=99,IF(IFERROR(SEARCH("potential endocrine",S770),99)=99,0,Scoring!$E$25),Scoring!$E$25),Scoring!$E$24),Scoring!$E$24),Scoring!$E$24),Scoring!$E$24),Scoring!$E$23),Scoring!$E$22),Scoring!$E$21)</f>
        <v>0</v>
      </c>
      <c r="AE770" s="78">
        <f>IF(IFERROR(SEARCH("suspected sensitiser",S770),99)=99,IF(IFERROR(SEARCH("sensitiser",S770),99)=99,IF(IFERROR(SEARCH("other hazard based concern",S770),99)=99,0,Scoring!$E$28),Scoring!$E$26),Scoring!$E$27)</f>
        <v>0</v>
      </c>
      <c r="AF770" s="78">
        <f>IF(IFERROR(M770,1)=1,IF(IFERROR(N770,1)=1,IF(IFERROR(O770,1)=1,IF(IFERROR(Q770,1)=1,IF(IFERROR(R770,1)=1,IF(IFERROR(T770,1)=1,IF(IFERROR(K770,1)=1,IF(IFERROR(P770,1)=1,IF(IFERROR(S770,1)=1,Scoring!$E$29,0),0),0),0),0),0),0),0),0)</f>
        <v>0</v>
      </c>
      <c r="AG770" s="78">
        <f t="shared" ref="AG770:AG833" si="59">V770+W770+X770+AD770+AE770+AF770+IF(Y770&gt;0,Y770,SUM(Z770:AB770))+AC770</f>
        <v>3</v>
      </c>
      <c r="AI770" s="93"/>
      <c r="AJ770" s="94"/>
      <c r="AK770" s="76"/>
      <c r="AL770" s="75"/>
      <c r="AN770" s="79"/>
      <c r="AO770" s="79"/>
      <c r="AP770" s="79"/>
      <c r="AQ770" s="79"/>
      <c r="AR770" s="79"/>
      <c r="AS770" s="78"/>
      <c r="AU770" s="79">
        <f>IF(IFERROR(F770,99)=99,IF(IFERROR(G770,99)=99,IF(IFERROR(H770,99)=99,IF(IFERROR(I770,99)=99,IF(IFERROR(E770,99)=99,IF(IFERROR(J770,99)=99,0,Scoring!$B$7),Scoring!$B$3),Scoring!$B$2),Scoring!$B$6),Scoring!$B$5),Scoring!$B$4)</f>
        <v>0.3</v>
      </c>
      <c r="AV770" s="78">
        <f t="shared" ref="AV770:AV833" si="60">AG770*AU770</f>
        <v>0.89999999999999991</v>
      </c>
      <c r="AW770" s="78"/>
      <c r="AX770" s="66"/>
      <c r="AY770" s="78"/>
      <c r="AZ770" s="76"/>
      <c r="BA770" s="76"/>
      <c r="BB770" s="76"/>
    </row>
    <row r="771" spans="1:54" x14ac:dyDescent="0.25">
      <c r="A771" s="84" t="s">
        <v>6652</v>
      </c>
      <c r="B771" s="85" t="s">
        <v>30</v>
      </c>
      <c r="C771" s="85" t="s">
        <v>6653</v>
      </c>
      <c r="D771" s="84" t="s">
        <v>11487</v>
      </c>
      <c r="E771" s="76" t="str">
        <f>IF(C771="-",IF(A771="-",VLOOKUP(D771,'sin-list 180320_update'!$C$2:$C$835,1,FALSE),VLOOKUP(A771,'sin-list 180320_update'!$A$2:$A$835,1,FALSE)),VLOOKUP(C771,'sin-list 180320_update'!$B$2:$B$835,1,FALSE))</f>
        <v>308-208-6</v>
      </c>
      <c r="F771" s="76" t="e">
        <f>IF($C771="-",IF($A771="-",VLOOKUP($D771,'REACH Bilaga XVII_update'!$A$5:$A$131,1,FALSE),VLOOKUP($A771,'REACH Bilaga XVII_update'!$C$5:$C$131,1,FALSE)),VLOOKUP($C771,'REACH Bilaga XVII_update'!$B$5:$B$131,1,FALSE))</f>
        <v>#N/A</v>
      </c>
      <c r="G771" s="76" t="e">
        <f>IF($C771="-",IF($A771="-",VLOOKUP($D771,' REACH Bilaga 59_update'!$A$5:$A$210,1,FALSE),VLOOKUP($A771,' REACH Bilaga 59_update'!$D$5:$D$210,1,FALSE)),VLOOKUP($C771,' REACH Bilaga 59_update'!$C$5:$C$210,1,FALSE))</f>
        <v>#N/A</v>
      </c>
      <c r="H771" s="76" t="e">
        <f>IF($C771="-",IF($A771="-",VLOOKUP($D771,'REACH Bilaga XIV_update'!$A$5:$A$110,1,FALSE),VLOOKUP($A771,'REACH Bilaga XIV_update'!$D$5:$D$110,1,FALSE)),VLOOKUP($C771,'REACH Bilaga XIV_update'!$C$5:$C$110,1,FALSE))</f>
        <v>#N/A</v>
      </c>
      <c r="I771" s="76" t="e">
        <f>IF($C771="-",IF($A771="-",VLOOKUP($D771,CoRAP_update!$A$5:$A$376,1,FALSE),VLOOKUP($A771,CoRAP_update!$D$5:$D$376,1,FALSE)),VLOOKUP($C771,CoRAP_update!$C$5:$C$376,1,FALSE))</f>
        <v>#N/A</v>
      </c>
      <c r="J771" s="76" t="e">
        <f>IF($C771="-",IF($A771="-",VLOOKUP($D771,EDC_update!$C$2:$C$450,1,FALSE),VLOOKUP($A771,EDC_update!$B$2:$B$450,1,FALSE)),VLOOKUP($C771,EDC_update!$L$2:$L$450,1,FALSE))</f>
        <v>#N/A</v>
      </c>
      <c r="K771" s="76" t="str">
        <f>IF($C771="-",IF($A771="-",IF(VLOOKUP($D771,'sin-list 180320_update'!$C$2:$S$835,3,FALSE)="",NA(),VLOOKUP($D771,'sin-list 180320_update'!$C$2:$S$835,3,FALSE)),IF(VLOOKUP($A771,'sin-list 180320_update'!$A$2:$S$835,5,FALSE)="",NA(),VLOOKUP($A771,'sin-list 180320_update'!$A$2:$S$835,5,FALSE))),IF(VLOOKUP($C771,'sin-list 180320_update'!$B$2:$S$835,4,FALSE)="",NA(),VLOOKUP($C771,'sin-list 180320_update'!$B$2:$S$835,4,FALSE)))</f>
        <v>Classified CMR according to Annex VI of Regulation 1272/2008</v>
      </c>
      <c r="L771" s="76" t="str">
        <f>IF($C771="-",IF($A771="-",VLOOKUP($D771,'sin-list 180320_update'!$C$2:$S$835,6,FALSE),VLOOKUP($A771,'sin-list 180320_update'!$A$2:$S$835,8,FALSE)),VLOOKUP($C771,'sin-list 180320_update'!$B$2:$S$835,7,FALSE))</f>
        <v>Repr. 1B</v>
      </c>
      <c r="M771" s="76" t="str">
        <f>IF($C771="-",IF($A771="-",IF(VLOOKUP($D771,'sin-list 180320_update'!$C$2:$S$835,8,FALSE)="",NA(),VLOOKUP($D771,'sin-list 180320_update'!$C$2:$S$835,8,FALSE)),IF(VLOOKUP($A771,'sin-list 180320_update'!$A$2:$S$835,10,FALSE)="",NA(),VLOOKUP($A771,'sin-list 180320_update'!$A$2:$S$835,10,FALSE))),IF(VLOOKUP($C771,'sin-list 180320_update'!$B$2:$S$835,9,FALSE)="",NA(),VLOOKUP($C771,'sin-list 180320_update'!$B$2:$S$835,9,FALSE)))</f>
        <v>H360D</v>
      </c>
      <c r="N771" s="76" t="e">
        <f>IF($C771="-",IF($A771="-",IF(VLOOKUP($D771,'REACH Bilaga XVII_update'!$A$5:$E$131,4,FALSE)="",NA(),VLOOKUP($D771,'REACH Bilaga XVII_update'!$A$5:$E$131,4,FALSE)),IF(VLOOKUP($A771,'REACH Bilaga XVII_update'!$C$5:$D$131,2,FALSE)="",NA(),VLOOKUP($A771,'REACH Bilaga XVII_update'!$C$5:$D$131,2,FALSE))),IF(VLOOKUP($C771,'REACH Bilaga XVII_update'!$B$5:$D$131,3,FALSE)="",NA(),VLOOKUP($C771,'REACH Bilaga XVII_update'!$B$5:$D$131,3,FALSE)))</f>
        <v>#N/A</v>
      </c>
      <c r="O771" s="76" t="e">
        <f>IF($C771="-",IF($A771="-",IF(VLOOKUP($D771,' REACH Bilaga 59_update'!$A$5:$E$210,5,FALSE)="",NA(),VLOOKUP($D771,' REACH Bilaga 59_update'!$A$5:$E$210,5,FALSE)),IF(VLOOKUP($A771,' REACH Bilaga 59_update'!$D$5:$E$210,2,FALSE)="",NA(),VLOOKUP($A771,' REACH Bilaga 59_update'!$D$5:$E$210,2,FALSE))),IF(VLOOKUP($C771,' REACH Bilaga 59_update'!$C$5:$E$210,3,FALSE)="",NA(),VLOOKUP($C771,' REACH Bilaga 59_update'!$C$5:$E$210,3,FALSE)))</f>
        <v>#N/A</v>
      </c>
      <c r="P771" s="76" t="e">
        <f>IF(C771="-",IF(A771="-",IFERROR(VLOOKUP($D771,' REACH Bilaga 59_update'!$A$5:$F$210,MATCH(Sammanfattning!P$1,' REACH Bilaga 59_update'!$A$4:$F$4,0),FALSE),VLOOKUP($D771,'REACH Bilaga XIV_update'!$A$4:$H$110,MATCH(Sammanfattning!P$1,'REACH Bilaga XIV_update'!$A$4:$H$4,0),FALSE)),IFERROR(VLOOKUP($A771,' REACH Bilaga 59_update'!$D$5:$F$210,MATCH(Sammanfattning!P$1,' REACH Bilaga 59_update'!$D$4:$F$4,0),FALSE),VLOOKUP($A771,'REACH Bilaga XIV_update'!$D$4:$H$110,MATCH(Sammanfattning!P$1,'REACH Bilaga XIV_update'!$D$4:$H$4,0),FALSE))),IFERROR(VLOOKUP($C771,' REACH Bilaga 59_update'!$C$5:$F$210,MATCH(Sammanfattning!P$1,' REACH Bilaga 59_update'!$C$4:$F$4,0),FALSE),VLOOKUP($C771,'REACH Bilaga XIV_update'!$C$4:$H$110,MATCH(Sammanfattning!P$1,'REACH Bilaga XIV_update'!$C$4:$H$4,0),FALSE)))</f>
        <v>#N/A</v>
      </c>
      <c r="Q771" s="76" t="e">
        <f>IF($C771="-",IF($A771="-",IF(VLOOKUP($D771,'REACH Bilaga XIV_update'!$A$5:$I$110,9,FALSE)="",NA(),VLOOKUP($D771,'REACH Bilaga XIV_update'!$A$5:$I$110,9,FALSE)),IF(VLOOKUP($A771,'REACH Bilaga XIV_update'!$D$5:$I$110,6,FALSE)="",NA(),VLOOKUP($A771,'REACH Bilaga XIV_update'!$D$5:$I$110,6,FALSE))),IF(VLOOKUP($C771,'REACH Bilaga XIV_update'!$C$5:$I$110,7,FALSE)="",NA(),VLOOKUP($C771,'REACH Bilaga XIV_update'!$C$5:$I$110,7,FALSE)))</f>
        <v>#N/A</v>
      </c>
      <c r="R771" s="76" t="e">
        <f>IF($C771="-",IF($A771="-",IF(VLOOKUP($D771,CoRAP_update!$A$5:$O$376,15,FALSE)="",NA(),VLOOKUP($D771,CoRAP_update!$A$5:$O$376,15,FALSE)),IF(VLOOKUP($A771,CoRAP_update!$D$5:$O$376,12,FALSE)="",NA(),VLOOKUP($A771,CoRAP_update!$D$5:$O$376,12,FALSE))),IF(VLOOKUP($C771,CoRAP_update!$C$5:$O$376,13,FALSE)="",NA(),VLOOKUP($C771,CoRAP_update!$C$5:$O$376,13,FALSE)))</f>
        <v>#N/A</v>
      </c>
      <c r="S771" s="144" t="e">
        <f>IF($C771="-",IF($A771="-",VLOOKUP($D771,CoRAP_update!$A$5:$J$376,MATCH(Sammanfattning!S$1,CoRAP_update!$A$4:$J$4,0),FALSE),VLOOKUP($A771,CoRAP_update!$D$5:$J$376,MATCH(Sammanfattning!S$1,CoRAP_update!$D$4:$J$4,0),FALSE)),VLOOKUP($C771,CoRAP_update!$C$5:$J$376,MATCH(Sammanfattning!S$1,CoRAP_update!$C$4:$J$4,0),FALSE))</f>
        <v>#N/A</v>
      </c>
      <c r="T771" s="76" t="e">
        <f>IF($A771="-",VLOOKUP($D771,EDC_update!$C$2:$F$450,4,FALSE),VLOOKUP($A771,EDC_update!$B$2:$F$450,5,FALSE))</f>
        <v>#N/A</v>
      </c>
      <c r="V771" s="78">
        <f>IF(IFERROR(SEARCH("PBT",P771),99)=99,IF(IFERROR(SEARCH("suspected PBT",S771),99)=99,IF(IFERROR(SEARCH("concluded to be PBT",K771),99)=99,IF(IFERROR(SEARCH("PBT",S771),99)=99,IF(IFERROR(SEARCH("PBT cand",L771),99)=99,IF(IFERROR(SEARCH("PBT",L771),99)=99,IF(IFERROR(SEARCH("persistent, bioackumulative and toxic properties",K771),99)=99,0,Scoring!$E$3),Scoring!$E$3),Scoring!$E$7),Scoring!$E$3),Scoring!$E$5),Scoring!$E$6),Scoring!$E$3)</f>
        <v>0</v>
      </c>
      <c r="W771" s="78">
        <f>IF(IFERROR(SEARCH("vPvB",P771),99)=99,IF(IFERROR(SEARCH("suspected pbt/vPvB",S771),99)=99,IF(IFERROR(SEARCH("vPvB",S771),99)=99,IF(IFERROR(SEARCH("concluded to be a vPvB",S771),99)=99,IF(IFERROR(SEARCH("identified as vPvB",K771),99)=99,IF(IFERROR(SEARCH("concluded to be a vPvB",K771),99)=99,IF(IFERROR(SEARCH("concluded to be both pbt and vPvB",S771),99)=99,IF(IFERROR(SEARCH("concluded to be both pbt and vPvB",K771),99)=99,0,Scoring!$E$5),Scoring!$E$5),Scoring!$E$5),Scoring!$E$5),Scoring!$E$5),Scoring!$E$4),Scoring!$E$6),Scoring!$E$4)</f>
        <v>0</v>
      </c>
      <c r="X771" s="78">
        <f>IF(IFERROR(SEARCH("H410",N771),99)=99,IF(IFERROR(SEARCH("H410",O771),99)=99,IF(IFERROR(SEARCH("H410",Q771),99)=99,IF(IFERROR(SEARCH("H410",M771),99)=99,IF(IFERROR(SEARCH("H410",R771),99)=99,IF(IFERROR(SEARCH("H411",N771),99)=99,IF(IFERROR(SEARCH("H411",O771),99)=99,IF(IFERROR(SEARCH("H411",Q771),99)=99,IF(IFERROR(SEARCH("H411",M771),99)=99,IF(IFERROR(SEARCH("H411",R771),99)=99,IF(IFERROR(SEARCH("H413",N771),99)=99,IF(IFERROR(SEARCH("H413",O771),99)=99,IF(IFERROR(SEARCH("H413",Q771),99)=99,IF(IFERROR(SEARCH("H413",M771),99)=99,IF(IFERROR(SEARCH("H413",R771),99)=99,IF(IFERROR(SEARCH("H412",N771),99)=99,IF(IFERROR(SEARCH("H412",O771),99)=99,IF(IFERROR(SEARCH("H412",Q771),99)=99,IF(IFERROR(SEARCH("H412",M771),99)=99,IF(IFERROR(SEARCH("H412",R771),99)=99,0,Scoring!$E$2),Scoring!$E$2),Scoring!$E$2),Scoring!$E$2),Scoring!$E$2),Scoring!$E$2),Scoring!$E$2),Scoring!$E$2),Scoring!$E$2),Scoring!$E$2),Scoring!$E$2),Scoring!$E$2),Scoring!$E$2),Scoring!$E$2),Scoring!$E$2),Scoring!$E$2),Scoring!$E$2),Scoring!$E$2),Scoring!$E$2),Scoring!$E$2)</f>
        <v>0</v>
      </c>
      <c r="Y771" s="78">
        <f>IF(IFERROR(SEARCH("CMR",K771),99)=99,IF(IFERROR(SEARCH("Suspected CMR",S771),99)=99,IF(IFERROR(SEARCH("CMR",S771),99)=99,0,Scoring!$E$8),Scoring!$E$9),Scoring!$E$8)</f>
        <v>3</v>
      </c>
      <c r="Z771" s="78">
        <f>IF(IFERROR(SEARCH("H350",N771),99)=99,IF(IFERROR(SEARCH("H350",O771),99)=99,IF(IFERROR(SEARCH("H350",Q771),99)=99,IF(IFERROR(SEARCH("H350",M771),99)=99,IF(IFERROR(SEARCH("H350",R771),99)=99,IF(IFERROR(SEARCH("H351",N771),99)=99,IF(IFERROR(SEARCH("H351",O771),99)=99,IF(IFERROR(SEARCH("H351",Q771),99)=99,IF(IFERROR(SEARCH("H351",M771),99)=99,IF(IFERROR(SEARCH("H351",R771),99)=99,IF(IFERROR(SEARCH("carcinogenic",P771),99)=99,IF(IFERROR(SEARCH("suspected carcinogenic",S771),99)=99,0,Scoring!$E$12),Scoring!$E$11),Scoring!$E$10),Scoring!$E$10),Scoring!$E$10),Scoring!$E$10),Scoring!$E$10),Scoring!$E$10),Scoring!$E$10),Scoring!$E$10),Scoring!$E$10),Scoring!$E$10)</f>
        <v>0</v>
      </c>
      <c r="AA771" s="78">
        <f>IF(IFERROR(SEARCH("H340",N771),99)=99,IF(IFERROR(SEARCH("H340",O771),99)=99,IF(IFERROR(SEARCH("H340",Q771),99)=99,IF(IFERROR(SEARCH("H340",M771),99)=99,IF(IFERROR(SEARCH("H340",R771),99)=99,IF(IFERROR(SEARCH("H341",N771),99)=99,IF(IFERROR(SEARCH("H341",O771),99)=99,IF(IFERROR(SEARCH("H341",Q771),99)=99,IF(IFERROR(SEARCH("H341",M771),99)=99,IF(IFERROR(SEARCH("H341",R771),99)=99,IF(IFERROR(SEARCH("mutagenic",P771),99)=99,IF(IFERROR(SEARCH("suspected mutagenic",S771),99)=99,0,Scoring!$E$15),Scoring!$E$14),Scoring!$E$13),Scoring!$E$13),Scoring!$E$13),Scoring!$E$13),Scoring!$E$13),Scoring!$E$13),Scoring!$E$13),Scoring!$E$13),Scoring!$E$13),Scoring!$E$13)</f>
        <v>0</v>
      </c>
      <c r="AB771" s="78">
        <f>IF(IFERROR(SEARCH("H360",N771),99)=99,IF(IFERROR(SEARCH("H360",O771),99)=99,IF(IFERROR(SEARCH("H360",Q771),99)=99,IF(IFERROR(SEARCH("H360",M771),99)=99,IF(IFERROR(SEARCH("H360",R771),99)=99,IF(IFERROR(SEARCH("H361",N771),99)=99,IF(IFERROR(SEARCH("H361",O771),99)=99,IF(IFERROR(SEARCH("H361",Q771),99)=99,IF(IFERROR(SEARCH("H361",M771),99)=99,IF(IFERROR(SEARCH("H361",R771),99)=99,IF(IFERROR(SEARCH("reproduction",P771),99)=99,IF(IFERROR(SEARCH("suspected reprotoxic",S771),99)=99,IF(IFERROR(SEARCH("reprotoxic",S771),99)=99,IF(IFERROR(SEARCH("reprotoxic",K771),99)=99,0,Scoring!$E$18),Scoring!$E$18),Scoring!$E$19),Scoring!$E$17),Scoring!$E$16),Scoring!$E$16),Scoring!$E$16),Scoring!$E$16),Scoring!$E$16),Scoring!$E$16),Scoring!$E$16),Scoring!$E$16),Scoring!$E$16),Scoring!$E$16)</f>
        <v>1</v>
      </c>
      <c r="AC771" s="78">
        <f>IF(IFERROR(SEARCH("57f",L771),99)=99,IF(IFERROR(SEARCH("57(f)",P771),99)=99,0,Scoring!$E$20),Scoring!$E$20)</f>
        <v>0</v>
      </c>
      <c r="AD771" s="78">
        <f>IF(IFERROR(SEARCH("CAT1",T771),99)=99,IF(IFERROR(SEARCH("CAT2",T771),99)=99,IF(IFERROR(SEARCH("CAT3",T771),99)=99,IF(IFERROR(SEARCH("concluded to be endocrine",K771),99)=99,IF(IFERROR(SEARCH("categorised as endocrine",K771),99)=99,IF(IFERROR(SEARCH("endocrine disrupting",P771),99)=99,IF(IFERROR(SEARCH("endocrine disrupting",K771),99)=99,IF(IFERROR(SEARCH("suspected endocrine",S771),99)=99,IF(IFERROR(SEARCH("potential endocrine",S771),99)=99,0,Scoring!$E$25),Scoring!$E$25),Scoring!$E$24),Scoring!$E$24),Scoring!$E$24),Scoring!$E$24),Scoring!$E$23),Scoring!$E$22),Scoring!$E$21)</f>
        <v>0</v>
      </c>
      <c r="AE771" s="78">
        <f>IF(IFERROR(SEARCH("suspected sensitiser",S771),99)=99,IF(IFERROR(SEARCH("sensitiser",S771),99)=99,IF(IFERROR(SEARCH("other hazard based concern",S771),99)=99,0,Scoring!$E$28),Scoring!$E$26),Scoring!$E$27)</f>
        <v>0</v>
      </c>
      <c r="AF771" s="78">
        <f>IF(IFERROR(M771,1)=1,IF(IFERROR(N771,1)=1,IF(IFERROR(O771,1)=1,IF(IFERROR(Q771,1)=1,IF(IFERROR(R771,1)=1,IF(IFERROR(T771,1)=1,IF(IFERROR(K771,1)=1,IF(IFERROR(P771,1)=1,IF(IFERROR(S771,1)=1,Scoring!$E$29,0),0),0),0),0),0),0),0),0)</f>
        <v>0</v>
      </c>
      <c r="AG771" s="78">
        <f t="shared" si="59"/>
        <v>3</v>
      </c>
      <c r="AI771" s="93"/>
      <c r="AJ771" s="94"/>
      <c r="AK771" s="76"/>
      <c r="AL771" s="75"/>
      <c r="AN771" s="79"/>
      <c r="AO771" s="79"/>
      <c r="AP771" s="79"/>
      <c r="AQ771" s="79"/>
      <c r="AR771" s="79"/>
      <c r="AS771" s="78"/>
      <c r="AU771" s="79">
        <f>IF(IFERROR(F771,99)=99,IF(IFERROR(G771,99)=99,IF(IFERROR(H771,99)=99,IF(IFERROR(I771,99)=99,IF(IFERROR(E771,99)=99,IF(IFERROR(J771,99)=99,0,Scoring!$B$7),Scoring!$B$3),Scoring!$B$2),Scoring!$B$6),Scoring!$B$5),Scoring!$B$4)</f>
        <v>0.3</v>
      </c>
      <c r="AV771" s="78">
        <f t="shared" si="60"/>
        <v>0.89999999999999991</v>
      </c>
      <c r="AW771" s="78"/>
      <c r="AX771" s="66"/>
      <c r="AY771" s="78"/>
      <c r="AZ771" s="76"/>
      <c r="BB771" s="76"/>
    </row>
    <row r="772" spans="1:54" ht="45" x14ac:dyDescent="0.25">
      <c r="A772" s="77" t="s">
        <v>7689</v>
      </c>
      <c r="B772" s="76" t="str">
        <f t="shared" ref="B772:B800" si="61">C772</f>
        <v>308-714-7</v>
      </c>
      <c r="C772" s="77" t="s">
        <v>2815</v>
      </c>
      <c r="D772" s="83" t="s">
        <v>2816</v>
      </c>
      <c r="E772" s="76" t="str">
        <f>IF(C772="-",IF(A772="-",VLOOKUP(D772,'sin-list 180320_update'!$C$2:$C$835,1,FALSE),VLOOKUP(A772,'sin-list 180320_update'!$A$2:$A$835,1,FALSE)),VLOOKUP(C772,'sin-list 180320_update'!$B$2:$B$835,1,FALSE))</f>
        <v>308-714-7</v>
      </c>
      <c r="F772" s="76" t="e">
        <f>IF($C772="-",IF($A772="-",VLOOKUP($D772,'REACH Bilaga XVII_update'!$A$5:$A$131,1,FALSE),VLOOKUP($A772,'REACH Bilaga XVII_update'!$C$5:$C$131,1,FALSE)),VLOOKUP($C772,'REACH Bilaga XVII_update'!$B$5:$B$131,1,FALSE))</f>
        <v>#N/A</v>
      </c>
      <c r="G772" s="76" t="e">
        <f>IF($C772="-",IF($A772="-",VLOOKUP($D772,' REACH Bilaga 59_update'!$A$5:$A$210,1,FALSE),VLOOKUP($A772,' REACH Bilaga 59_update'!$D$5:$D$210,1,FALSE)),VLOOKUP($C772,' REACH Bilaga 59_update'!$C$5:$C$210,1,FALSE))</f>
        <v>#N/A</v>
      </c>
      <c r="H772" s="76" t="e">
        <f>IF($C772="-",IF($A772="-",VLOOKUP($D772,'REACH Bilaga XIV_update'!$A$5:$A$110,1,FALSE),VLOOKUP($A772,'REACH Bilaga XIV_update'!$D$5:$D$110,1,FALSE)),VLOOKUP($C772,'REACH Bilaga XIV_update'!$C$5:$C$110,1,FALSE))</f>
        <v>#N/A</v>
      </c>
      <c r="I772" s="76" t="e">
        <f>IF($C772="-",IF($A772="-",VLOOKUP($D772,CoRAP_update!$A$5:$A$376,1,FALSE),VLOOKUP($A772,CoRAP_update!$D$5:$D$376,1,FALSE)),VLOOKUP($C772,CoRAP_update!$C$5:$C$376,1,FALSE))</f>
        <v>#N/A</v>
      </c>
      <c r="J772" s="76" t="e">
        <f>IF($C772="-",IF($A772="-",VLOOKUP($D772,EDC_update!$C$2:$C$450,1,FALSE),VLOOKUP($A772,EDC_update!$B$2:$B$450,1,FALSE)),VLOOKUP($C772,EDC_update!$L$2:$L$450,1,FALSE))</f>
        <v>#N/A</v>
      </c>
      <c r="K772" s="76" t="str">
        <f>IF($C772="-",IF($A772="-",IF(VLOOKUP($D772,'sin-list 180320_update'!$C$2:$S$835,3,FALSE)="",NA(),VLOOKUP($D772,'sin-list 180320_update'!$C$2:$S$835,3,FALSE)),IF(VLOOKUP($A772,'sin-list 180320_update'!$A$2:$S$835,5,FALSE)="",NA(),VLOOKUP($A772,'sin-list 180320_update'!$A$2:$S$835,5,FALSE))),IF(VLOOKUP($C772,'sin-list 180320_update'!$B$2:$S$835,4,FALSE)="",NA(),VLOOKUP($C772,'sin-list 180320_update'!$B$2:$S$835,4,FALSE)))</f>
        <v>Classified CMR according to Annex VI of Regulation 1272/2008. (Might not apply when contaminants are below below legal thresholds and/or full refining history is known)</v>
      </c>
      <c r="L772" s="76" t="str">
        <f>IF($C772="-",IF($A772="-",VLOOKUP($D772,'sin-list 180320_update'!$C$2:$S$835,6,FALSE),VLOOKUP($A772,'sin-list 180320_update'!$A$2:$S$835,8,FALSE)),VLOOKUP($C772,'sin-list 180320_update'!$B$2:$S$835,7,FALSE))</f>
        <v>Carc. 1B
Muta. 1B
Asp. Tox. 1</v>
      </c>
      <c r="M772" s="76" t="str">
        <f>IF($C772="-",IF($A772="-",IF(VLOOKUP($D772,'sin-list 180320_update'!$C$2:$S$835,8,FALSE)="",NA(),VLOOKUP($D772,'sin-list 180320_update'!$C$2:$S$835,8,FALSE)),IF(VLOOKUP($A772,'sin-list 180320_update'!$A$2:$S$835,10,FALSE)="",NA(),VLOOKUP($A772,'sin-list 180320_update'!$A$2:$S$835,10,FALSE))),IF(VLOOKUP($C772,'sin-list 180320_update'!$B$2:$S$835,9,FALSE)="",NA(),VLOOKUP($C772,'sin-list 180320_update'!$B$2:$S$835,9,FALSE)))</f>
        <v>H350
H340
H304</v>
      </c>
      <c r="N772" s="76" t="e">
        <f>IF($C772="-",IF($A772="-",IF(VLOOKUP($D772,'REACH Bilaga XVII_update'!$A$5:$E$131,4,FALSE)="",NA(),VLOOKUP($D772,'REACH Bilaga XVII_update'!$A$5:$E$131,4,FALSE)),IF(VLOOKUP($A772,'REACH Bilaga XVII_update'!$C$5:$D$131,2,FALSE)="",NA(),VLOOKUP($A772,'REACH Bilaga XVII_update'!$C$5:$D$131,2,FALSE))),IF(VLOOKUP($C772,'REACH Bilaga XVII_update'!$B$5:$D$131,3,FALSE)="",NA(),VLOOKUP($C772,'REACH Bilaga XVII_update'!$B$5:$D$131,3,FALSE)))</f>
        <v>#N/A</v>
      </c>
      <c r="O772" s="76" t="e">
        <f>IF($C772="-",IF($A772="-",IF(VLOOKUP($D772,' REACH Bilaga 59_update'!$A$5:$E$210,5,FALSE)="",NA(),VLOOKUP($D772,' REACH Bilaga 59_update'!$A$5:$E$210,5,FALSE)),IF(VLOOKUP($A772,' REACH Bilaga 59_update'!$D$5:$E$210,2,FALSE)="",NA(),VLOOKUP($A772,' REACH Bilaga 59_update'!$D$5:$E$210,2,FALSE))),IF(VLOOKUP($C772,' REACH Bilaga 59_update'!$C$5:$E$210,3,FALSE)="",NA(),VLOOKUP($C772,' REACH Bilaga 59_update'!$C$5:$E$210,3,FALSE)))</f>
        <v>#N/A</v>
      </c>
      <c r="P772" s="76" t="e">
        <f>IF(C772="-",IF(A772="-",IFERROR(VLOOKUP($D772,' REACH Bilaga 59_update'!$A$5:$F$210,MATCH(Sammanfattning!P$1,' REACH Bilaga 59_update'!$A$4:$F$4,0),FALSE),VLOOKUP($D772,'REACH Bilaga XIV_update'!$A$4:$H$110,MATCH(Sammanfattning!P$1,'REACH Bilaga XIV_update'!$A$4:$H$4,0),FALSE)),IFERROR(VLOOKUP($A772,' REACH Bilaga 59_update'!$D$5:$F$210,MATCH(Sammanfattning!P$1,' REACH Bilaga 59_update'!$D$4:$F$4,0),FALSE),VLOOKUP($A772,'REACH Bilaga XIV_update'!$D$4:$H$110,MATCH(Sammanfattning!P$1,'REACH Bilaga XIV_update'!$D$4:$H$4,0),FALSE))),IFERROR(VLOOKUP($C772,' REACH Bilaga 59_update'!$C$5:$F$210,MATCH(Sammanfattning!P$1,' REACH Bilaga 59_update'!$C$4:$F$4,0),FALSE),VLOOKUP($C772,'REACH Bilaga XIV_update'!$C$4:$H$110,MATCH(Sammanfattning!P$1,'REACH Bilaga XIV_update'!$C$4:$H$4,0),FALSE)))</f>
        <v>#N/A</v>
      </c>
      <c r="Q772" s="76" t="e">
        <f>IF($C772="-",IF($A772="-",IF(VLOOKUP($D772,'REACH Bilaga XIV_update'!$A$5:$I$110,9,FALSE)="",NA(),VLOOKUP($D772,'REACH Bilaga XIV_update'!$A$5:$I$110,9,FALSE)),IF(VLOOKUP($A772,'REACH Bilaga XIV_update'!$D$5:$I$110,6,FALSE)="",NA(),VLOOKUP($A772,'REACH Bilaga XIV_update'!$D$5:$I$110,6,FALSE))),IF(VLOOKUP($C772,'REACH Bilaga XIV_update'!$C$5:$I$110,7,FALSE)="",NA(),VLOOKUP($C772,'REACH Bilaga XIV_update'!$C$5:$I$110,7,FALSE)))</f>
        <v>#N/A</v>
      </c>
      <c r="R772" s="76" t="e">
        <f>IF($C772="-",IF($A772="-",IF(VLOOKUP($D772,CoRAP_update!$A$5:$O$376,15,FALSE)="",NA(),VLOOKUP($D772,CoRAP_update!$A$5:$O$376,15,FALSE)),IF(VLOOKUP($A772,CoRAP_update!$D$5:$O$376,12,FALSE)="",NA(),VLOOKUP($A772,CoRAP_update!$D$5:$O$376,12,FALSE))),IF(VLOOKUP($C772,CoRAP_update!$C$5:$O$376,13,FALSE)="",NA(),VLOOKUP($C772,CoRAP_update!$C$5:$O$376,13,FALSE)))</f>
        <v>#N/A</v>
      </c>
      <c r="S772" s="144" t="e">
        <f>IF($C772="-",IF($A772="-",VLOOKUP($D772,CoRAP_update!$A$5:$J$376,MATCH(Sammanfattning!S$1,CoRAP_update!$A$4:$J$4,0),FALSE),VLOOKUP($A772,CoRAP_update!$D$5:$J$376,MATCH(Sammanfattning!S$1,CoRAP_update!$D$4:$J$4,0),FALSE)),VLOOKUP($C772,CoRAP_update!$C$5:$J$376,MATCH(Sammanfattning!S$1,CoRAP_update!$C$4:$J$4,0),FALSE))</f>
        <v>#N/A</v>
      </c>
      <c r="T772" s="76" t="e">
        <f>IF($A772="-",VLOOKUP($D772,EDC_update!$C$2:$F$450,4,FALSE),VLOOKUP($A772,EDC_update!$B$2:$F$450,5,FALSE))</f>
        <v>#N/A</v>
      </c>
      <c r="V772" s="78">
        <f>IF(IFERROR(SEARCH("PBT",P772),99)=99,IF(IFERROR(SEARCH("suspected PBT",S772),99)=99,IF(IFERROR(SEARCH("concluded to be PBT",K772),99)=99,IF(IFERROR(SEARCH("PBT",S772),99)=99,IF(IFERROR(SEARCH("PBT cand",L772),99)=99,IF(IFERROR(SEARCH("PBT",L772),99)=99,IF(IFERROR(SEARCH("persistent, bioackumulative and toxic properties",K772),99)=99,0,Scoring!$E$3),Scoring!$E$3),Scoring!$E$7),Scoring!$E$3),Scoring!$E$5),Scoring!$E$6),Scoring!$E$3)</f>
        <v>0</v>
      </c>
      <c r="W772" s="78">
        <f>IF(IFERROR(SEARCH("vPvB",P772),99)=99,IF(IFERROR(SEARCH("suspected pbt/vPvB",S772),99)=99,IF(IFERROR(SEARCH("vPvB",S772),99)=99,IF(IFERROR(SEARCH("concluded to be a vPvB",S772),99)=99,IF(IFERROR(SEARCH("identified as vPvB",K772),99)=99,IF(IFERROR(SEARCH("concluded to be a vPvB",K772),99)=99,IF(IFERROR(SEARCH("concluded to be both pbt and vPvB",S772),99)=99,IF(IFERROR(SEARCH("concluded to be both pbt and vPvB",K772),99)=99,0,Scoring!$E$5),Scoring!$E$5),Scoring!$E$5),Scoring!$E$5),Scoring!$E$5),Scoring!$E$4),Scoring!$E$6),Scoring!$E$4)</f>
        <v>0</v>
      </c>
      <c r="X772" s="78">
        <f>IF(IFERROR(SEARCH("H410",N772),99)=99,IF(IFERROR(SEARCH("H410",O772),99)=99,IF(IFERROR(SEARCH("H410",Q772),99)=99,IF(IFERROR(SEARCH("H410",M772),99)=99,IF(IFERROR(SEARCH("H410",R772),99)=99,IF(IFERROR(SEARCH("H411",N772),99)=99,IF(IFERROR(SEARCH("H411",O772),99)=99,IF(IFERROR(SEARCH("H411",Q772),99)=99,IF(IFERROR(SEARCH("H411",M772),99)=99,IF(IFERROR(SEARCH("H411",R772),99)=99,IF(IFERROR(SEARCH("H413",N772),99)=99,IF(IFERROR(SEARCH("H413",O772),99)=99,IF(IFERROR(SEARCH("H413",Q772),99)=99,IF(IFERROR(SEARCH("H413",M772),99)=99,IF(IFERROR(SEARCH("H413",R772),99)=99,IF(IFERROR(SEARCH("H412",N772),99)=99,IF(IFERROR(SEARCH("H412",O772),99)=99,IF(IFERROR(SEARCH("H412",Q772),99)=99,IF(IFERROR(SEARCH("H412",M772),99)=99,IF(IFERROR(SEARCH("H412",R772),99)=99,0,Scoring!$E$2),Scoring!$E$2),Scoring!$E$2),Scoring!$E$2),Scoring!$E$2),Scoring!$E$2),Scoring!$E$2),Scoring!$E$2),Scoring!$E$2),Scoring!$E$2),Scoring!$E$2),Scoring!$E$2),Scoring!$E$2),Scoring!$E$2),Scoring!$E$2),Scoring!$E$2),Scoring!$E$2),Scoring!$E$2),Scoring!$E$2),Scoring!$E$2)</f>
        <v>0</v>
      </c>
      <c r="Y772" s="78">
        <f>IF(IFERROR(SEARCH("CMR",K772),99)=99,IF(IFERROR(SEARCH("Suspected CMR",S772),99)=99,IF(IFERROR(SEARCH("CMR",S772),99)=99,0,Scoring!$E$8),Scoring!$E$9),Scoring!$E$8)</f>
        <v>3</v>
      </c>
      <c r="Z772" s="78">
        <f>IF(IFERROR(SEARCH("H350",N772),99)=99,IF(IFERROR(SEARCH("H350",O772),99)=99,IF(IFERROR(SEARCH("H350",Q772),99)=99,IF(IFERROR(SEARCH("H350",M772),99)=99,IF(IFERROR(SEARCH("H350",R772),99)=99,IF(IFERROR(SEARCH("H351",N772),99)=99,IF(IFERROR(SEARCH("H351",O772),99)=99,IF(IFERROR(SEARCH("H351",Q772),99)=99,IF(IFERROR(SEARCH("H351",M772),99)=99,IF(IFERROR(SEARCH("H351",R772),99)=99,IF(IFERROR(SEARCH("carcinogenic",P772),99)=99,IF(IFERROR(SEARCH("suspected carcinogenic",S772),99)=99,0,Scoring!$E$12),Scoring!$E$11),Scoring!$E$10),Scoring!$E$10),Scoring!$E$10),Scoring!$E$10),Scoring!$E$10),Scoring!$E$10),Scoring!$E$10),Scoring!$E$10),Scoring!$E$10),Scoring!$E$10)</f>
        <v>1</v>
      </c>
      <c r="AA772" s="78">
        <f>IF(IFERROR(SEARCH("H340",N772),99)=99,IF(IFERROR(SEARCH("H340",O772),99)=99,IF(IFERROR(SEARCH("H340",Q772),99)=99,IF(IFERROR(SEARCH("H340",M772),99)=99,IF(IFERROR(SEARCH("H340",R772),99)=99,IF(IFERROR(SEARCH("H341",N772),99)=99,IF(IFERROR(SEARCH("H341",O772),99)=99,IF(IFERROR(SEARCH("H341",Q772),99)=99,IF(IFERROR(SEARCH("H341",M772),99)=99,IF(IFERROR(SEARCH("H341",R772),99)=99,IF(IFERROR(SEARCH("mutagenic",P772),99)=99,IF(IFERROR(SEARCH("suspected mutagenic",S772),99)=99,0,Scoring!$E$15),Scoring!$E$14),Scoring!$E$13),Scoring!$E$13),Scoring!$E$13),Scoring!$E$13),Scoring!$E$13),Scoring!$E$13),Scoring!$E$13),Scoring!$E$13),Scoring!$E$13),Scoring!$E$13)</f>
        <v>1</v>
      </c>
      <c r="AB772" s="78">
        <f>IF(IFERROR(SEARCH("H360",N772),99)=99,IF(IFERROR(SEARCH("H360",O772),99)=99,IF(IFERROR(SEARCH("H360",Q772),99)=99,IF(IFERROR(SEARCH("H360",M772),99)=99,IF(IFERROR(SEARCH("H360",R772),99)=99,IF(IFERROR(SEARCH("H361",N772),99)=99,IF(IFERROR(SEARCH("H361",O772),99)=99,IF(IFERROR(SEARCH("H361",Q772),99)=99,IF(IFERROR(SEARCH("H361",M772),99)=99,IF(IFERROR(SEARCH("H361",R772),99)=99,IF(IFERROR(SEARCH("reproduction",P772),99)=99,IF(IFERROR(SEARCH("suspected reprotoxic",S772),99)=99,IF(IFERROR(SEARCH("reprotoxic",S772),99)=99,IF(IFERROR(SEARCH("reprotoxic",K772),99)=99,0,Scoring!$E$18),Scoring!$E$18),Scoring!$E$19),Scoring!$E$17),Scoring!$E$16),Scoring!$E$16),Scoring!$E$16),Scoring!$E$16),Scoring!$E$16),Scoring!$E$16),Scoring!$E$16),Scoring!$E$16),Scoring!$E$16),Scoring!$E$16)</f>
        <v>0</v>
      </c>
      <c r="AC772" s="78">
        <f>IF(IFERROR(SEARCH("57f",L772),99)=99,IF(IFERROR(SEARCH("57(f)",P772),99)=99,0,Scoring!$E$20),Scoring!$E$20)</f>
        <v>0</v>
      </c>
      <c r="AD772" s="78">
        <f>IF(IFERROR(SEARCH("CAT1",T772),99)=99,IF(IFERROR(SEARCH("CAT2",T772),99)=99,IF(IFERROR(SEARCH("CAT3",T772),99)=99,IF(IFERROR(SEARCH("concluded to be endocrine",K772),99)=99,IF(IFERROR(SEARCH("categorised as endocrine",K772),99)=99,IF(IFERROR(SEARCH("endocrine disrupting",P772),99)=99,IF(IFERROR(SEARCH("endocrine disrupting",K772),99)=99,IF(IFERROR(SEARCH("suspected endocrine",S772),99)=99,IF(IFERROR(SEARCH("potential endocrine",S772),99)=99,0,Scoring!$E$25),Scoring!$E$25),Scoring!$E$24),Scoring!$E$24),Scoring!$E$24),Scoring!$E$24),Scoring!$E$23),Scoring!$E$22),Scoring!$E$21)</f>
        <v>0</v>
      </c>
      <c r="AE772" s="78">
        <f>IF(IFERROR(SEARCH("suspected sensitiser",S772),99)=99,IF(IFERROR(SEARCH("sensitiser",S772),99)=99,IF(IFERROR(SEARCH("other hazard based concern",S772),99)=99,0,Scoring!$E$28),Scoring!$E$26),Scoring!$E$27)</f>
        <v>0</v>
      </c>
      <c r="AF772" s="78">
        <f>IF(IFERROR(M772,1)=1,IF(IFERROR(N772,1)=1,IF(IFERROR(O772,1)=1,IF(IFERROR(Q772,1)=1,IF(IFERROR(R772,1)=1,IF(IFERROR(T772,1)=1,IF(IFERROR(K772,1)=1,IF(IFERROR(P772,1)=1,IF(IFERROR(S772,1)=1,Scoring!$E$29,0),0),0),0),0),0),0),0),0)</f>
        <v>0</v>
      </c>
      <c r="AG772" s="78">
        <f t="shared" si="59"/>
        <v>3</v>
      </c>
      <c r="AI772" s="93"/>
      <c r="AJ772" s="94"/>
      <c r="AK772" s="76"/>
      <c r="AL772" s="75"/>
      <c r="AN772" s="79"/>
      <c r="AO772" s="79"/>
      <c r="AP772" s="79"/>
      <c r="AQ772" s="79"/>
      <c r="AR772" s="79"/>
      <c r="AS772" s="78"/>
      <c r="AU772" s="79">
        <f>IF(IFERROR(F772,99)=99,IF(IFERROR(G772,99)=99,IF(IFERROR(H772,99)=99,IF(IFERROR(I772,99)=99,IF(IFERROR(E772,99)=99,IF(IFERROR(J772,99)=99,0,Scoring!$B$7),Scoring!$B$3),Scoring!$B$2),Scoring!$B$6),Scoring!$B$5),Scoring!$B$4)</f>
        <v>0.3</v>
      </c>
      <c r="AV772" s="78">
        <f t="shared" si="60"/>
        <v>0.89999999999999991</v>
      </c>
      <c r="AW772" s="78"/>
      <c r="AX772" s="66"/>
      <c r="AY772" s="78"/>
      <c r="AZ772" s="76"/>
      <c r="BA772" s="76"/>
      <c r="BB772" s="76"/>
    </row>
    <row r="773" spans="1:54" ht="45" x14ac:dyDescent="0.25">
      <c r="A773" s="77" t="s">
        <v>6654</v>
      </c>
      <c r="B773" s="76" t="str">
        <f t="shared" si="61"/>
        <v>308-733-0</v>
      </c>
      <c r="C773" s="77" t="s">
        <v>2817</v>
      </c>
      <c r="D773" s="83" t="s">
        <v>2818</v>
      </c>
      <c r="E773" s="76" t="str">
        <f>IF(C773="-",IF(A773="-",VLOOKUP(D773,'sin-list 180320_update'!$C$2:$C$835,1,FALSE),VLOOKUP(A773,'sin-list 180320_update'!$A$2:$A$835,1,FALSE)),VLOOKUP(C773,'sin-list 180320_update'!$B$2:$B$835,1,FALSE))</f>
        <v>308-733-0</v>
      </c>
      <c r="F773" s="76" t="e">
        <f>IF($C773="-",IF($A773="-",VLOOKUP($D773,'REACH Bilaga XVII_update'!$A$5:$A$131,1,FALSE),VLOOKUP($A773,'REACH Bilaga XVII_update'!$C$5:$C$131,1,FALSE)),VLOOKUP($C773,'REACH Bilaga XVII_update'!$B$5:$B$131,1,FALSE))</f>
        <v>#N/A</v>
      </c>
      <c r="G773" s="76" t="e">
        <f>IF($C773="-",IF($A773="-",VLOOKUP($D773,' REACH Bilaga 59_update'!$A$5:$A$210,1,FALSE),VLOOKUP($A773,' REACH Bilaga 59_update'!$D$5:$D$210,1,FALSE)),VLOOKUP($C773,' REACH Bilaga 59_update'!$C$5:$C$210,1,FALSE))</f>
        <v>#N/A</v>
      </c>
      <c r="H773" s="76" t="e">
        <f>IF($C773="-",IF($A773="-",VLOOKUP($D773,'REACH Bilaga XIV_update'!$A$5:$A$110,1,FALSE),VLOOKUP($A773,'REACH Bilaga XIV_update'!$D$5:$D$110,1,FALSE)),VLOOKUP($C773,'REACH Bilaga XIV_update'!$C$5:$C$110,1,FALSE))</f>
        <v>#N/A</v>
      </c>
      <c r="I773" s="76" t="e">
        <f>IF($C773="-",IF($A773="-",VLOOKUP($D773,CoRAP_update!$A$5:$A$376,1,FALSE),VLOOKUP($A773,CoRAP_update!$D$5:$D$376,1,FALSE)),VLOOKUP($C773,CoRAP_update!$C$5:$C$376,1,FALSE))</f>
        <v>#N/A</v>
      </c>
      <c r="J773" s="76" t="e">
        <f>IF($C773="-",IF($A773="-",VLOOKUP($D773,EDC_update!$C$2:$C$450,1,FALSE),VLOOKUP($A773,EDC_update!$B$2:$B$450,1,FALSE)),VLOOKUP($C773,EDC_update!$L$2:$L$450,1,FALSE))</f>
        <v>#N/A</v>
      </c>
      <c r="K773" s="76" t="str">
        <f>IF($C773="-",IF($A773="-",IF(VLOOKUP($D773,'sin-list 180320_update'!$C$2:$S$835,3,FALSE)="",NA(),VLOOKUP($D773,'sin-list 180320_update'!$C$2:$S$835,3,FALSE)),IF(VLOOKUP($A773,'sin-list 180320_update'!$A$2:$S$835,5,FALSE)="",NA(),VLOOKUP($A773,'sin-list 180320_update'!$A$2:$S$835,5,FALSE))),IF(VLOOKUP($C773,'sin-list 180320_update'!$B$2:$S$835,4,FALSE)="",NA(),VLOOKUP($C773,'sin-list 180320_update'!$B$2:$S$835,4,FALSE)))</f>
        <v>Classified CMR according to Annex VI of Regulation 1272/2008</v>
      </c>
      <c r="L773" s="76" t="str">
        <f>IF($C773="-",IF($A773="-",VLOOKUP($D773,'sin-list 180320_update'!$C$2:$S$835,6,FALSE),VLOOKUP($A773,'sin-list 180320_update'!$A$2:$S$835,8,FALSE)),VLOOKUP($C773,'sin-list 180320_update'!$B$2:$S$835,7,FALSE))</f>
        <v>Carc. 1B</v>
      </c>
      <c r="M773" s="76" t="str">
        <f>IF($C773="-",IF($A773="-",IF(VLOOKUP($D773,'sin-list 180320_update'!$C$2:$S$835,8,FALSE)="",NA(),VLOOKUP($D773,'sin-list 180320_update'!$C$2:$S$835,8,FALSE)),IF(VLOOKUP($A773,'sin-list 180320_update'!$A$2:$S$835,10,FALSE)="",NA(),VLOOKUP($A773,'sin-list 180320_update'!$A$2:$S$835,10,FALSE))),IF(VLOOKUP($C773,'sin-list 180320_update'!$B$2:$S$835,9,FALSE)="",NA(),VLOOKUP($C773,'sin-list 180320_update'!$B$2:$S$835,9,FALSE)))</f>
        <v>H350</v>
      </c>
      <c r="N773" s="76" t="e">
        <f>IF($C773="-",IF($A773="-",IF(VLOOKUP($D773,'REACH Bilaga XVII_update'!$A$5:$E$131,4,FALSE)="",NA(),VLOOKUP($D773,'REACH Bilaga XVII_update'!$A$5:$E$131,4,FALSE)),IF(VLOOKUP($A773,'REACH Bilaga XVII_update'!$C$5:$D$131,2,FALSE)="",NA(),VLOOKUP($A773,'REACH Bilaga XVII_update'!$C$5:$D$131,2,FALSE))),IF(VLOOKUP($C773,'REACH Bilaga XVII_update'!$B$5:$D$131,3,FALSE)="",NA(),VLOOKUP($C773,'REACH Bilaga XVII_update'!$B$5:$D$131,3,FALSE)))</f>
        <v>#N/A</v>
      </c>
      <c r="O773" s="76" t="e">
        <f>IF($C773="-",IF($A773="-",IF(VLOOKUP($D773,' REACH Bilaga 59_update'!$A$5:$E$210,5,FALSE)="",NA(),VLOOKUP($D773,' REACH Bilaga 59_update'!$A$5:$E$210,5,FALSE)),IF(VLOOKUP($A773,' REACH Bilaga 59_update'!$D$5:$E$210,2,FALSE)="",NA(),VLOOKUP($A773,' REACH Bilaga 59_update'!$D$5:$E$210,2,FALSE))),IF(VLOOKUP($C773,' REACH Bilaga 59_update'!$C$5:$E$210,3,FALSE)="",NA(),VLOOKUP($C773,' REACH Bilaga 59_update'!$C$5:$E$210,3,FALSE)))</f>
        <v>#N/A</v>
      </c>
      <c r="P773" s="76" t="e">
        <f>IF(C773="-",IF(A773="-",IFERROR(VLOOKUP($D773,' REACH Bilaga 59_update'!$A$5:$F$210,MATCH(Sammanfattning!P$1,' REACH Bilaga 59_update'!$A$4:$F$4,0),FALSE),VLOOKUP($D773,'REACH Bilaga XIV_update'!$A$4:$H$110,MATCH(Sammanfattning!P$1,'REACH Bilaga XIV_update'!$A$4:$H$4,0),FALSE)),IFERROR(VLOOKUP($A773,' REACH Bilaga 59_update'!$D$5:$F$210,MATCH(Sammanfattning!P$1,' REACH Bilaga 59_update'!$D$4:$F$4,0),FALSE),VLOOKUP($A773,'REACH Bilaga XIV_update'!$D$4:$H$110,MATCH(Sammanfattning!P$1,'REACH Bilaga XIV_update'!$D$4:$H$4,0),FALSE))),IFERROR(VLOOKUP($C773,' REACH Bilaga 59_update'!$C$5:$F$210,MATCH(Sammanfattning!P$1,' REACH Bilaga 59_update'!$C$4:$F$4,0),FALSE),VLOOKUP($C773,'REACH Bilaga XIV_update'!$C$4:$H$110,MATCH(Sammanfattning!P$1,'REACH Bilaga XIV_update'!$C$4:$H$4,0),FALSE)))</f>
        <v>#N/A</v>
      </c>
      <c r="Q773" s="76" t="e">
        <f>IF($C773="-",IF($A773="-",IF(VLOOKUP($D773,'REACH Bilaga XIV_update'!$A$5:$I$110,9,FALSE)="",NA(),VLOOKUP($D773,'REACH Bilaga XIV_update'!$A$5:$I$110,9,FALSE)),IF(VLOOKUP($A773,'REACH Bilaga XIV_update'!$D$5:$I$110,6,FALSE)="",NA(),VLOOKUP($A773,'REACH Bilaga XIV_update'!$D$5:$I$110,6,FALSE))),IF(VLOOKUP($C773,'REACH Bilaga XIV_update'!$C$5:$I$110,7,FALSE)="",NA(),VLOOKUP($C773,'REACH Bilaga XIV_update'!$C$5:$I$110,7,FALSE)))</f>
        <v>#N/A</v>
      </c>
      <c r="R773" s="76" t="e">
        <f>IF($C773="-",IF($A773="-",IF(VLOOKUP($D773,CoRAP_update!$A$5:$O$376,15,FALSE)="",NA(),VLOOKUP($D773,CoRAP_update!$A$5:$O$376,15,FALSE)),IF(VLOOKUP($A773,CoRAP_update!$D$5:$O$376,12,FALSE)="",NA(),VLOOKUP($A773,CoRAP_update!$D$5:$O$376,12,FALSE))),IF(VLOOKUP($C773,CoRAP_update!$C$5:$O$376,13,FALSE)="",NA(),VLOOKUP($C773,CoRAP_update!$C$5:$O$376,13,FALSE)))</f>
        <v>#N/A</v>
      </c>
      <c r="S773" s="144" t="e">
        <f>IF($C773="-",IF($A773="-",VLOOKUP($D773,CoRAP_update!$A$5:$J$376,MATCH(Sammanfattning!S$1,CoRAP_update!$A$4:$J$4,0),FALSE),VLOOKUP($A773,CoRAP_update!$D$5:$J$376,MATCH(Sammanfattning!S$1,CoRAP_update!$D$4:$J$4,0),FALSE)),VLOOKUP($C773,CoRAP_update!$C$5:$J$376,MATCH(Sammanfattning!S$1,CoRAP_update!$C$4:$J$4,0),FALSE))</f>
        <v>#N/A</v>
      </c>
      <c r="T773" s="76" t="e">
        <f>IF($A773="-",VLOOKUP($D773,EDC_update!$C$2:$F$450,4,FALSE),VLOOKUP($A773,EDC_update!$B$2:$F$450,5,FALSE))</f>
        <v>#N/A</v>
      </c>
      <c r="V773" s="78">
        <f>IF(IFERROR(SEARCH("PBT",P773),99)=99,IF(IFERROR(SEARCH("suspected PBT",S773),99)=99,IF(IFERROR(SEARCH("concluded to be PBT",K773),99)=99,IF(IFERROR(SEARCH("PBT",S773),99)=99,IF(IFERROR(SEARCH("PBT cand",L773),99)=99,IF(IFERROR(SEARCH("PBT",L773),99)=99,IF(IFERROR(SEARCH("persistent, bioackumulative and toxic properties",K773),99)=99,0,Scoring!$E$3),Scoring!$E$3),Scoring!$E$7),Scoring!$E$3),Scoring!$E$5),Scoring!$E$6),Scoring!$E$3)</f>
        <v>0</v>
      </c>
      <c r="W773" s="78">
        <f>IF(IFERROR(SEARCH("vPvB",P773),99)=99,IF(IFERROR(SEARCH("suspected pbt/vPvB",S773),99)=99,IF(IFERROR(SEARCH("vPvB",S773),99)=99,IF(IFERROR(SEARCH("concluded to be a vPvB",S773),99)=99,IF(IFERROR(SEARCH("identified as vPvB",K773),99)=99,IF(IFERROR(SEARCH("concluded to be a vPvB",K773),99)=99,IF(IFERROR(SEARCH("concluded to be both pbt and vPvB",S773),99)=99,IF(IFERROR(SEARCH("concluded to be both pbt and vPvB",K773),99)=99,0,Scoring!$E$5),Scoring!$E$5),Scoring!$E$5),Scoring!$E$5),Scoring!$E$5),Scoring!$E$4),Scoring!$E$6),Scoring!$E$4)</f>
        <v>0</v>
      </c>
      <c r="X773" s="78">
        <f>IF(IFERROR(SEARCH("H410",N773),99)=99,IF(IFERROR(SEARCH("H410",O773),99)=99,IF(IFERROR(SEARCH("H410",Q773),99)=99,IF(IFERROR(SEARCH("H410",M773),99)=99,IF(IFERROR(SEARCH("H410",R773),99)=99,IF(IFERROR(SEARCH("H411",N773),99)=99,IF(IFERROR(SEARCH("H411",O773),99)=99,IF(IFERROR(SEARCH("H411",Q773),99)=99,IF(IFERROR(SEARCH("H411",M773),99)=99,IF(IFERROR(SEARCH("H411",R773),99)=99,IF(IFERROR(SEARCH("H413",N773),99)=99,IF(IFERROR(SEARCH("H413",O773),99)=99,IF(IFERROR(SEARCH("H413",Q773),99)=99,IF(IFERROR(SEARCH("H413",M773),99)=99,IF(IFERROR(SEARCH("H413",R773),99)=99,IF(IFERROR(SEARCH("H412",N773),99)=99,IF(IFERROR(SEARCH("H412",O773),99)=99,IF(IFERROR(SEARCH("H412",Q773),99)=99,IF(IFERROR(SEARCH("H412",M773),99)=99,IF(IFERROR(SEARCH("H412",R773),99)=99,0,Scoring!$E$2),Scoring!$E$2),Scoring!$E$2),Scoring!$E$2),Scoring!$E$2),Scoring!$E$2),Scoring!$E$2),Scoring!$E$2),Scoring!$E$2),Scoring!$E$2),Scoring!$E$2),Scoring!$E$2),Scoring!$E$2),Scoring!$E$2),Scoring!$E$2),Scoring!$E$2),Scoring!$E$2),Scoring!$E$2),Scoring!$E$2),Scoring!$E$2)</f>
        <v>0</v>
      </c>
      <c r="Y773" s="78">
        <f>IF(IFERROR(SEARCH("CMR",K773),99)=99,IF(IFERROR(SEARCH("Suspected CMR",S773),99)=99,IF(IFERROR(SEARCH("CMR",S773),99)=99,0,Scoring!$E$8),Scoring!$E$9),Scoring!$E$8)</f>
        <v>3</v>
      </c>
      <c r="Z773" s="78">
        <f>IF(IFERROR(SEARCH("H350",N773),99)=99,IF(IFERROR(SEARCH("H350",O773),99)=99,IF(IFERROR(SEARCH("H350",Q773),99)=99,IF(IFERROR(SEARCH("H350",M773),99)=99,IF(IFERROR(SEARCH("H350",R773),99)=99,IF(IFERROR(SEARCH("H351",N773),99)=99,IF(IFERROR(SEARCH("H351",O773),99)=99,IF(IFERROR(SEARCH("H351",Q773),99)=99,IF(IFERROR(SEARCH("H351",M773),99)=99,IF(IFERROR(SEARCH("H351",R773),99)=99,IF(IFERROR(SEARCH("carcinogenic",P773),99)=99,IF(IFERROR(SEARCH("suspected carcinogenic",S773),99)=99,0,Scoring!$E$12),Scoring!$E$11),Scoring!$E$10),Scoring!$E$10),Scoring!$E$10),Scoring!$E$10),Scoring!$E$10),Scoring!$E$10),Scoring!$E$10),Scoring!$E$10),Scoring!$E$10),Scoring!$E$10)</f>
        <v>1</v>
      </c>
      <c r="AA773" s="78">
        <f>IF(IFERROR(SEARCH("H340",N773),99)=99,IF(IFERROR(SEARCH("H340",O773),99)=99,IF(IFERROR(SEARCH("H340",Q773),99)=99,IF(IFERROR(SEARCH("H340",M773),99)=99,IF(IFERROR(SEARCH("H340",R773),99)=99,IF(IFERROR(SEARCH("H341",N773),99)=99,IF(IFERROR(SEARCH("H341",O773),99)=99,IF(IFERROR(SEARCH("H341",Q773),99)=99,IF(IFERROR(SEARCH("H341",M773),99)=99,IF(IFERROR(SEARCH("H341",R773),99)=99,IF(IFERROR(SEARCH("mutagenic",P773),99)=99,IF(IFERROR(SEARCH("suspected mutagenic",S773),99)=99,0,Scoring!$E$15),Scoring!$E$14),Scoring!$E$13),Scoring!$E$13),Scoring!$E$13),Scoring!$E$13),Scoring!$E$13),Scoring!$E$13),Scoring!$E$13),Scoring!$E$13),Scoring!$E$13),Scoring!$E$13)</f>
        <v>0</v>
      </c>
      <c r="AB773" s="78">
        <f>IF(IFERROR(SEARCH("H360",N773),99)=99,IF(IFERROR(SEARCH("H360",O773),99)=99,IF(IFERROR(SEARCH("H360",Q773),99)=99,IF(IFERROR(SEARCH("H360",M773),99)=99,IF(IFERROR(SEARCH("H360",R773),99)=99,IF(IFERROR(SEARCH("H361",N773),99)=99,IF(IFERROR(SEARCH("H361",O773),99)=99,IF(IFERROR(SEARCH("H361",Q773),99)=99,IF(IFERROR(SEARCH("H361",M773),99)=99,IF(IFERROR(SEARCH("H361",R773),99)=99,IF(IFERROR(SEARCH("reproduction",P773),99)=99,IF(IFERROR(SEARCH("suspected reprotoxic",S773),99)=99,IF(IFERROR(SEARCH("reprotoxic",S773),99)=99,IF(IFERROR(SEARCH("reprotoxic",K773),99)=99,0,Scoring!$E$18),Scoring!$E$18),Scoring!$E$19),Scoring!$E$17),Scoring!$E$16),Scoring!$E$16),Scoring!$E$16),Scoring!$E$16),Scoring!$E$16),Scoring!$E$16),Scoring!$E$16),Scoring!$E$16),Scoring!$E$16),Scoring!$E$16)</f>
        <v>0</v>
      </c>
      <c r="AC773" s="78">
        <f>IF(IFERROR(SEARCH("57f",L773),99)=99,IF(IFERROR(SEARCH("57(f)",P773),99)=99,0,Scoring!$E$20),Scoring!$E$20)</f>
        <v>0</v>
      </c>
      <c r="AD773" s="78">
        <f>IF(IFERROR(SEARCH("CAT1",T773),99)=99,IF(IFERROR(SEARCH("CAT2",T773),99)=99,IF(IFERROR(SEARCH("CAT3",T773),99)=99,IF(IFERROR(SEARCH("concluded to be endocrine",K773),99)=99,IF(IFERROR(SEARCH("categorised as endocrine",K773),99)=99,IF(IFERROR(SEARCH("endocrine disrupting",P773),99)=99,IF(IFERROR(SEARCH("endocrine disrupting",K773),99)=99,IF(IFERROR(SEARCH("suspected endocrine",S773),99)=99,IF(IFERROR(SEARCH("potential endocrine",S773),99)=99,0,Scoring!$E$25),Scoring!$E$25),Scoring!$E$24),Scoring!$E$24),Scoring!$E$24),Scoring!$E$24),Scoring!$E$23),Scoring!$E$22),Scoring!$E$21)</f>
        <v>0</v>
      </c>
      <c r="AE773" s="78">
        <f>IF(IFERROR(SEARCH("suspected sensitiser",S773),99)=99,IF(IFERROR(SEARCH("sensitiser",S773),99)=99,IF(IFERROR(SEARCH("other hazard based concern",S773),99)=99,0,Scoring!$E$28),Scoring!$E$26),Scoring!$E$27)</f>
        <v>0</v>
      </c>
      <c r="AF773" s="78">
        <f>IF(IFERROR(M773,1)=1,IF(IFERROR(N773,1)=1,IF(IFERROR(O773,1)=1,IF(IFERROR(Q773,1)=1,IF(IFERROR(R773,1)=1,IF(IFERROR(T773,1)=1,IF(IFERROR(K773,1)=1,IF(IFERROR(P773,1)=1,IF(IFERROR(S773,1)=1,Scoring!$E$29,0),0),0),0),0),0),0),0),0)</f>
        <v>0</v>
      </c>
      <c r="AG773" s="78">
        <f t="shared" si="59"/>
        <v>3</v>
      </c>
      <c r="AI773" s="93"/>
      <c r="AJ773" s="94"/>
      <c r="AK773" s="76"/>
      <c r="AL773" s="75"/>
      <c r="AN773" s="79"/>
      <c r="AO773" s="79"/>
      <c r="AP773" s="79"/>
      <c r="AQ773" s="79"/>
      <c r="AR773" s="79"/>
      <c r="AS773" s="78"/>
      <c r="AU773" s="79">
        <f>IF(IFERROR(F773,99)=99,IF(IFERROR(G773,99)=99,IF(IFERROR(H773,99)=99,IF(IFERROR(I773,99)=99,IF(IFERROR(E773,99)=99,IF(IFERROR(J773,99)=99,0,Scoring!$B$7),Scoring!$B$3),Scoring!$B$2),Scoring!$B$6),Scoring!$B$5),Scoring!$B$4)</f>
        <v>0.3</v>
      </c>
      <c r="AV773" s="78">
        <f t="shared" si="60"/>
        <v>0.89999999999999991</v>
      </c>
      <c r="AW773" s="78"/>
      <c r="AX773" s="66"/>
      <c r="AY773" s="78"/>
      <c r="AZ773" s="76"/>
      <c r="BA773" s="76"/>
      <c r="BB773" s="76"/>
    </row>
    <row r="774" spans="1:54" x14ac:dyDescent="0.25">
      <c r="A774" s="77" t="s">
        <v>6656</v>
      </c>
      <c r="B774" s="76" t="str">
        <f t="shared" si="61"/>
        <v>309-706-6</v>
      </c>
      <c r="C774" s="77" t="s">
        <v>90</v>
      </c>
      <c r="D774" s="77" t="s">
        <v>91</v>
      </c>
      <c r="E774" s="76" t="str">
        <f>IF(C774="-",IF(A774="-",VLOOKUP(D774,'sin-list 180320_update'!$C$2:$C$835,1,FALSE),VLOOKUP(A774,'sin-list 180320_update'!$A$2:$A$835,1,FALSE)),VLOOKUP(C774,'sin-list 180320_update'!$B$2:$B$835,1,FALSE))</f>
        <v>309-706-6</v>
      </c>
      <c r="F774" s="76" t="e">
        <f>IF($C774="-",IF($A774="-",VLOOKUP($D774,'REACH Bilaga XVII_update'!$A$5:$A$131,1,FALSE),VLOOKUP($A774,'REACH Bilaga XVII_update'!$C$5:$C$131,1,FALSE)),VLOOKUP($C774,'REACH Bilaga XVII_update'!$B$5:$B$131,1,FALSE))</f>
        <v>#N/A</v>
      </c>
      <c r="G774" s="76" t="e">
        <f>IF($C774="-",IF($A774="-",VLOOKUP($D774,' REACH Bilaga 59_update'!$A$5:$A$210,1,FALSE),VLOOKUP($A774,' REACH Bilaga 59_update'!$D$5:$D$210,1,FALSE)),VLOOKUP($C774,' REACH Bilaga 59_update'!$C$5:$C$210,1,FALSE))</f>
        <v>#N/A</v>
      </c>
      <c r="H774" s="76" t="e">
        <f>IF($C774="-",IF($A774="-",VLOOKUP($D774,'REACH Bilaga XIV_update'!$A$5:$A$110,1,FALSE),VLOOKUP($A774,'REACH Bilaga XIV_update'!$D$5:$D$110,1,FALSE)),VLOOKUP($C774,'REACH Bilaga XIV_update'!$C$5:$C$110,1,FALSE))</f>
        <v>#N/A</v>
      </c>
      <c r="I774" s="76" t="e">
        <f>IF($C774="-",IF($A774="-",VLOOKUP($D774,CoRAP_update!$A$5:$A$376,1,FALSE),VLOOKUP($A774,CoRAP_update!$D$5:$D$376,1,FALSE)),VLOOKUP($C774,CoRAP_update!$C$5:$C$376,1,FALSE))</f>
        <v>#N/A</v>
      </c>
      <c r="J774" s="76" t="e">
        <f>IF($C774="-",IF($A774="-",VLOOKUP($D774,EDC_update!$C$2:$C$450,1,FALSE),VLOOKUP($A774,EDC_update!$B$2:$B$450,1,FALSE)),VLOOKUP($C774,EDC_update!$L$2:$L$450,1,FALSE))</f>
        <v>#N/A</v>
      </c>
      <c r="K774" s="76" t="str">
        <f>IF($C774="-",IF($A774="-",IF(VLOOKUP($D774,'sin-list 180320_update'!$C$2:$S$835,3,FALSE)="",NA(),VLOOKUP($D774,'sin-list 180320_update'!$C$2:$S$835,3,FALSE)),IF(VLOOKUP($A774,'sin-list 180320_update'!$A$2:$S$835,5,FALSE)="",NA(),VLOOKUP($A774,'sin-list 180320_update'!$A$2:$S$835,5,FALSE))),IF(VLOOKUP($C774,'sin-list 180320_update'!$B$2:$S$835,4,FALSE)="",NA(),VLOOKUP($C774,'sin-list 180320_update'!$B$2:$S$835,4,FALSE)))</f>
        <v>Classified CMR according to Annex VI of Regulation 1272/2008. (Might not apply when contaminants are below below legal thresholds and/or full refining history is known)</v>
      </c>
      <c r="L774" s="76" t="str">
        <f>IF($C774="-",IF($A774="-",VLOOKUP($D774,'sin-list 180320_update'!$C$2:$S$835,6,FALSE),VLOOKUP($A774,'sin-list 180320_update'!$A$2:$S$835,8,FALSE)),VLOOKUP($C774,'sin-list 180320_update'!$B$2:$S$835,7,FALSE))</f>
        <v>Carc. 1B</v>
      </c>
      <c r="M774" s="76" t="str">
        <f>IF($C774="-",IF($A774="-",IF(VLOOKUP($D774,'sin-list 180320_update'!$C$2:$S$835,8,FALSE)="",NA(),VLOOKUP($D774,'sin-list 180320_update'!$C$2:$S$835,8,FALSE)),IF(VLOOKUP($A774,'sin-list 180320_update'!$A$2:$S$835,10,FALSE)="",NA(),VLOOKUP($A774,'sin-list 180320_update'!$A$2:$S$835,10,FALSE))),IF(VLOOKUP($C774,'sin-list 180320_update'!$B$2:$S$835,9,FALSE)="",NA(),VLOOKUP($C774,'sin-list 180320_update'!$B$2:$S$835,9,FALSE)))</f>
        <v>H350</v>
      </c>
      <c r="N774" s="76" t="e">
        <f>IF($C774="-",IF($A774="-",IF(VLOOKUP($D774,'REACH Bilaga XVII_update'!$A$5:$E$131,4,FALSE)="",NA(),VLOOKUP($D774,'REACH Bilaga XVII_update'!$A$5:$E$131,4,FALSE)),IF(VLOOKUP($A774,'REACH Bilaga XVII_update'!$C$5:$D$131,2,FALSE)="",NA(),VLOOKUP($A774,'REACH Bilaga XVII_update'!$C$5:$D$131,2,FALSE))),IF(VLOOKUP($C774,'REACH Bilaga XVII_update'!$B$5:$D$131,3,FALSE)="",NA(),VLOOKUP($C774,'REACH Bilaga XVII_update'!$B$5:$D$131,3,FALSE)))</f>
        <v>#N/A</v>
      </c>
      <c r="O774" s="76" t="e">
        <f>IF($C774="-",IF($A774="-",IF(VLOOKUP($D774,' REACH Bilaga 59_update'!$A$5:$E$210,5,FALSE)="",NA(),VLOOKUP($D774,' REACH Bilaga 59_update'!$A$5:$E$210,5,FALSE)),IF(VLOOKUP($A774,' REACH Bilaga 59_update'!$D$5:$E$210,2,FALSE)="",NA(),VLOOKUP($A774,' REACH Bilaga 59_update'!$D$5:$E$210,2,FALSE))),IF(VLOOKUP($C774,' REACH Bilaga 59_update'!$C$5:$E$210,3,FALSE)="",NA(),VLOOKUP($C774,' REACH Bilaga 59_update'!$C$5:$E$210,3,FALSE)))</f>
        <v>#N/A</v>
      </c>
      <c r="P774" s="76" t="e">
        <f>IF(C774="-",IF(A774="-",IFERROR(VLOOKUP($D774,' REACH Bilaga 59_update'!$A$5:$F$210,MATCH(Sammanfattning!P$1,' REACH Bilaga 59_update'!$A$4:$F$4,0),FALSE),VLOOKUP($D774,'REACH Bilaga XIV_update'!$A$4:$H$110,MATCH(Sammanfattning!P$1,'REACH Bilaga XIV_update'!$A$4:$H$4,0),FALSE)),IFERROR(VLOOKUP($A774,' REACH Bilaga 59_update'!$D$5:$F$210,MATCH(Sammanfattning!P$1,' REACH Bilaga 59_update'!$D$4:$F$4,0),FALSE),VLOOKUP($A774,'REACH Bilaga XIV_update'!$D$4:$H$110,MATCH(Sammanfattning!P$1,'REACH Bilaga XIV_update'!$D$4:$H$4,0),FALSE))),IFERROR(VLOOKUP($C774,' REACH Bilaga 59_update'!$C$5:$F$210,MATCH(Sammanfattning!P$1,' REACH Bilaga 59_update'!$C$4:$F$4,0),FALSE),VLOOKUP($C774,'REACH Bilaga XIV_update'!$C$4:$H$110,MATCH(Sammanfattning!P$1,'REACH Bilaga XIV_update'!$C$4:$H$4,0),FALSE)))</f>
        <v>#N/A</v>
      </c>
      <c r="Q774" s="76" t="e">
        <f>IF($C774="-",IF($A774="-",IF(VLOOKUP($D774,'REACH Bilaga XIV_update'!$A$5:$I$110,9,FALSE)="",NA(),VLOOKUP($D774,'REACH Bilaga XIV_update'!$A$5:$I$110,9,FALSE)),IF(VLOOKUP($A774,'REACH Bilaga XIV_update'!$D$5:$I$110,6,FALSE)="",NA(),VLOOKUP($A774,'REACH Bilaga XIV_update'!$D$5:$I$110,6,FALSE))),IF(VLOOKUP($C774,'REACH Bilaga XIV_update'!$C$5:$I$110,7,FALSE)="",NA(),VLOOKUP($C774,'REACH Bilaga XIV_update'!$C$5:$I$110,7,FALSE)))</f>
        <v>#N/A</v>
      </c>
      <c r="R774" s="76" t="e">
        <f>IF($C774="-",IF($A774="-",IF(VLOOKUP($D774,CoRAP_update!$A$5:$O$376,15,FALSE)="",NA(),VLOOKUP($D774,CoRAP_update!$A$5:$O$376,15,FALSE)),IF(VLOOKUP($A774,CoRAP_update!$D$5:$O$376,12,FALSE)="",NA(),VLOOKUP($A774,CoRAP_update!$D$5:$O$376,12,FALSE))),IF(VLOOKUP($C774,CoRAP_update!$C$5:$O$376,13,FALSE)="",NA(),VLOOKUP($C774,CoRAP_update!$C$5:$O$376,13,FALSE)))</f>
        <v>#N/A</v>
      </c>
      <c r="S774" s="144" t="e">
        <f>IF($C774="-",IF($A774="-",VLOOKUP($D774,CoRAP_update!$A$5:$J$376,MATCH(Sammanfattning!S$1,CoRAP_update!$A$4:$J$4,0),FALSE),VLOOKUP($A774,CoRAP_update!$D$5:$J$376,MATCH(Sammanfattning!S$1,CoRAP_update!$D$4:$J$4,0),FALSE)),VLOOKUP($C774,CoRAP_update!$C$5:$J$376,MATCH(Sammanfattning!S$1,CoRAP_update!$C$4:$J$4,0),FALSE))</f>
        <v>#N/A</v>
      </c>
      <c r="T774" s="76" t="e">
        <f>IF($A774="-",VLOOKUP($D774,EDC_update!$C$2:$F$450,4,FALSE),VLOOKUP($A774,EDC_update!$B$2:$F$450,5,FALSE))</f>
        <v>#N/A</v>
      </c>
      <c r="V774" s="78">
        <f>IF(IFERROR(SEARCH("PBT",P774),99)=99,IF(IFERROR(SEARCH("suspected PBT",S774),99)=99,IF(IFERROR(SEARCH("concluded to be PBT",K774),99)=99,IF(IFERROR(SEARCH("PBT",S774),99)=99,IF(IFERROR(SEARCH("PBT cand",L774),99)=99,IF(IFERROR(SEARCH("PBT",L774),99)=99,IF(IFERROR(SEARCH("persistent, bioackumulative and toxic properties",K774),99)=99,0,Scoring!$E$3),Scoring!$E$3),Scoring!$E$7),Scoring!$E$3),Scoring!$E$5),Scoring!$E$6),Scoring!$E$3)</f>
        <v>0</v>
      </c>
      <c r="W774" s="78">
        <f>IF(IFERROR(SEARCH("vPvB",P774),99)=99,IF(IFERROR(SEARCH("suspected pbt/vPvB",S774),99)=99,IF(IFERROR(SEARCH("vPvB",S774),99)=99,IF(IFERROR(SEARCH("concluded to be a vPvB",S774),99)=99,IF(IFERROR(SEARCH("identified as vPvB",K774),99)=99,IF(IFERROR(SEARCH("concluded to be a vPvB",K774),99)=99,IF(IFERROR(SEARCH("concluded to be both pbt and vPvB",S774),99)=99,IF(IFERROR(SEARCH("concluded to be both pbt and vPvB",K774),99)=99,0,Scoring!$E$5),Scoring!$E$5),Scoring!$E$5),Scoring!$E$5),Scoring!$E$5),Scoring!$E$4),Scoring!$E$6),Scoring!$E$4)</f>
        <v>0</v>
      </c>
      <c r="X774" s="78">
        <f>IF(IFERROR(SEARCH("H410",N774),99)=99,IF(IFERROR(SEARCH("H410",O774),99)=99,IF(IFERROR(SEARCH("H410",Q774),99)=99,IF(IFERROR(SEARCH("H410",M774),99)=99,IF(IFERROR(SEARCH("H410",R774),99)=99,IF(IFERROR(SEARCH("H411",N774),99)=99,IF(IFERROR(SEARCH("H411",O774),99)=99,IF(IFERROR(SEARCH("H411",Q774),99)=99,IF(IFERROR(SEARCH("H411",M774),99)=99,IF(IFERROR(SEARCH("H411",R774),99)=99,IF(IFERROR(SEARCH("H413",N774),99)=99,IF(IFERROR(SEARCH("H413",O774),99)=99,IF(IFERROR(SEARCH("H413",Q774),99)=99,IF(IFERROR(SEARCH("H413",M774),99)=99,IF(IFERROR(SEARCH("H413",R774),99)=99,IF(IFERROR(SEARCH("H412",N774),99)=99,IF(IFERROR(SEARCH("H412",O774),99)=99,IF(IFERROR(SEARCH("H412",Q774),99)=99,IF(IFERROR(SEARCH("H412",M774),99)=99,IF(IFERROR(SEARCH("H412",R774),99)=99,0,Scoring!$E$2),Scoring!$E$2),Scoring!$E$2),Scoring!$E$2),Scoring!$E$2),Scoring!$E$2),Scoring!$E$2),Scoring!$E$2),Scoring!$E$2),Scoring!$E$2),Scoring!$E$2),Scoring!$E$2),Scoring!$E$2),Scoring!$E$2),Scoring!$E$2),Scoring!$E$2),Scoring!$E$2),Scoring!$E$2),Scoring!$E$2),Scoring!$E$2)</f>
        <v>0</v>
      </c>
      <c r="Y774" s="78">
        <f>IF(IFERROR(SEARCH("CMR",K774),99)=99,IF(IFERROR(SEARCH("Suspected CMR",S774),99)=99,IF(IFERROR(SEARCH("CMR",S774),99)=99,0,Scoring!$E$8),Scoring!$E$9),Scoring!$E$8)</f>
        <v>3</v>
      </c>
      <c r="Z774" s="78">
        <f>IF(IFERROR(SEARCH("H350",N774),99)=99,IF(IFERROR(SEARCH("H350",O774),99)=99,IF(IFERROR(SEARCH("H350",Q774),99)=99,IF(IFERROR(SEARCH("H350",M774),99)=99,IF(IFERROR(SEARCH("H350",R774),99)=99,IF(IFERROR(SEARCH("H351",N774),99)=99,IF(IFERROR(SEARCH("H351",O774),99)=99,IF(IFERROR(SEARCH("H351",Q774),99)=99,IF(IFERROR(SEARCH("H351",M774),99)=99,IF(IFERROR(SEARCH("H351",R774),99)=99,IF(IFERROR(SEARCH("carcinogenic",P774),99)=99,IF(IFERROR(SEARCH("suspected carcinogenic",S774),99)=99,0,Scoring!$E$12),Scoring!$E$11),Scoring!$E$10),Scoring!$E$10),Scoring!$E$10),Scoring!$E$10),Scoring!$E$10),Scoring!$E$10),Scoring!$E$10),Scoring!$E$10),Scoring!$E$10),Scoring!$E$10)</f>
        <v>1</v>
      </c>
      <c r="AA774" s="78">
        <f>IF(IFERROR(SEARCH("H340",N774),99)=99,IF(IFERROR(SEARCH("H340",O774),99)=99,IF(IFERROR(SEARCH("H340",Q774),99)=99,IF(IFERROR(SEARCH("H340",M774),99)=99,IF(IFERROR(SEARCH("H340",R774),99)=99,IF(IFERROR(SEARCH("H341",N774),99)=99,IF(IFERROR(SEARCH("H341",O774),99)=99,IF(IFERROR(SEARCH("H341",Q774),99)=99,IF(IFERROR(SEARCH("H341",M774),99)=99,IF(IFERROR(SEARCH("H341",R774),99)=99,IF(IFERROR(SEARCH("mutagenic",P774),99)=99,IF(IFERROR(SEARCH("suspected mutagenic",S774),99)=99,0,Scoring!$E$15),Scoring!$E$14),Scoring!$E$13),Scoring!$E$13),Scoring!$E$13),Scoring!$E$13),Scoring!$E$13),Scoring!$E$13),Scoring!$E$13),Scoring!$E$13),Scoring!$E$13),Scoring!$E$13)</f>
        <v>0</v>
      </c>
      <c r="AB774" s="78">
        <f>IF(IFERROR(SEARCH("H360",N774),99)=99,IF(IFERROR(SEARCH("H360",O774),99)=99,IF(IFERROR(SEARCH("H360",Q774),99)=99,IF(IFERROR(SEARCH("H360",M774),99)=99,IF(IFERROR(SEARCH("H360",R774),99)=99,IF(IFERROR(SEARCH("H361",N774),99)=99,IF(IFERROR(SEARCH("H361",O774),99)=99,IF(IFERROR(SEARCH("H361",Q774),99)=99,IF(IFERROR(SEARCH("H361",M774),99)=99,IF(IFERROR(SEARCH("H361",R774),99)=99,IF(IFERROR(SEARCH("reproduction",P774),99)=99,IF(IFERROR(SEARCH("suspected reprotoxic",S774),99)=99,IF(IFERROR(SEARCH("reprotoxic",S774),99)=99,IF(IFERROR(SEARCH("reprotoxic",K774),99)=99,0,Scoring!$E$18),Scoring!$E$18),Scoring!$E$19),Scoring!$E$17),Scoring!$E$16),Scoring!$E$16),Scoring!$E$16),Scoring!$E$16),Scoring!$E$16),Scoring!$E$16),Scoring!$E$16),Scoring!$E$16),Scoring!$E$16),Scoring!$E$16)</f>
        <v>0</v>
      </c>
      <c r="AC774" s="78">
        <f>IF(IFERROR(SEARCH("57f",L774),99)=99,IF(IFERROR(SEARCH("57(f)",P774),99)=99,0,Scoring!$E$20),Scoring!$E$20)</f>
        <v>0</v>
      </c>
      <c r="AD774" s="78">
        <f>IF(IFERROR(SEARCH("CAT1",T774),99)=99,IF(IFERROR(SEARCH("CAT2",T774),99)=99,IF(IFERROR(SEARCH("CAT3",T774),99)=99,IF(IFERROR(SEARCH("concluded to be endocrine",K774),99)=99,IF(IFERROR(SEARCH("categorised as endocrine",K774),99)=99,IF(IFERROR(SEARCH("endocrine disrupting",P774),99)=99,IF(IFERROR(SEARCH("endocrine disrupting",K774),99)=99,IF(IFERROR(SEARCH("suspected endocrine",S774),99)=99,IF(IFERROR(SEARCH("potential endocrine",S774),99)=99,0,Scoring!$E$25),Scoring!$E$25),Scoring!$E$24),Scoring!$E$24),Scoring!$E$24),Scoring!$E$24),Scoring!$E$23),Scoring!$E$22),Scoring!$E$21)</f>
        <v>0</v>
      </c>
      <c r="AE774" s="78">
        <f>IF(IFERROR(SEARCH("suspected sensitiser",S774),99)=99,IF(IFERROR(SEARCH("sensitiser",S774),99)=99,IF(IFERROR(SEARCH("other hazard based concern",S774),99)=99,0,Scoring!$E$28),Scoring!$E$26),Scoring!$E$27)</f>
        <v>0</v>
      </c>
      <c r="AF774" s="78">
        <f>IF(IFERROR(M774,1)=1,IF(IFERROR(N774,1)=1,IF(IFERROR(O774,1)=1,IF(IFERROR(Q774,1)=1,IF(IFERROR(R774,1)=1,IF(IFERROR(T774,1)=1,IF(IFERROR(K774,1)=1,IF(IFERROR(P774,1)=1,IF(IFERROR(S774,1)=1,Scoring!$E$29,0),0),0),0),0),0),0),0),0)</f>
        <v>0</v>
      </c>
      <c r="AG774" s="78">
        <f t="shared" si="59"/>
        <v>3</v>
      </c>
      <c r="AI774" s="93"/>
      <c r="AJ774" s="94"/>
      <c r="AK774" s="76"/>
      <c r="AL774" s="75"/>
      <c r="AN774" s="79"/>
      <c r="AO774" s="79"/>
      <c r="AP774" s="79"/>
      <c r="AQ774" s="79"/>
      <c r="AR774" s="79"/>
      <c r="AS774" s="78"/>
      <c r="AU774" s="79">
        <f>IF(IFERROR(F774,99)=99,IF(IFERROR(G774,99)=99,IF(IFERROR(H774,99)=99,IF(IFERROR(I774,99)=99,IF(IFERROR(E774,99)=99,IF(IFERROR(J774,99)=99,0,Scoring!$B$7),Scoring!$B$3),Scoring!$B$2),Scoring!$B$6),Scoring!$B$5),Scoring!$B$4)</f>
        <v>0.3</v>
      </c>
      <c r="AV774" s="78">
        <f t="shared" si="60"/>
        <v>0.89999999999999991</v>
      </c>
      <c r="AW774" s="78"/>
      <c r="AX774" s="66"/>
      <c r="AY774" s="78"/>
      <c r="AZ774" s="76"/>
      <c r="BA774" s="76"/>
      <c r="BB774" s="76"/>
    </row>
    <row r="775" spans="1:54" x14ac:dyDescent="0.25">
      <c r="A775" s="77" t="s">
        <v>7449</v>
      </c>
      <c r="B775" s="76" t="str">
        <f t="shared" si="61"/>
        <v>309-865-1</v>
      </c>
      <c r="C775" s="77" t="s">
        <v>120</v>
      </c>
      <c r="D775" s="77" t="s">
        <v>121</v>
      </c>
      <c r="E775" s="76" t="str">
        <f>IF(C775="-",IF(A775="-",VLOOKUP(D775,'sin-list 180320_update'!$C$2:$C$835,1,FALSE),VLOOKUP(A775,'sin-list 180320_update'!$A$2:$A$835,1,FALSE)),VLOOKUP(C775,'sin-list 180320_update'!$B$2:$B$835,1,FALSE))</f>
        <v>309-865-1</v>
      </c>
      <c r="F775" s="76" t="e">
        <f>IF($C775="-",IF($A775="-",VLOOKUP($D775,'REACH Bilaga XVII_update'!$A$5:$A$131,1,FALSE),VLOOKUP($A775,'REACH Bilaga XVII_update'!$C$5:$C$131,1,FALSE)),VLOOKUP($C775,'REACH Bilaga XVII_update'!$B$5:$B$131,1,FALSE))</f>
        <v>#N/A</v>
      </c>
      <c r="G775" s="76" t="e">
        <f>IF($C775="-",IF($A775="-",VLOOKUP($D775,' REACH Bilaga 59_update'!$A$5:$A$210,1,FALSE),VLOOKUP($A775,' REACH Bilaga 59_update'!$D$5:$D$210,1,FALSE)),VLOOKUP($C775,' REACH Bilaga 59_update'!$C$5:$C$210,1,FALSE))</f>
        <v>#N/A</v>
      </c>
      <c r="H775" s="76" t="e">
        <f>IF($C775="-",IF($A775="-",VLOOKUP($D775,'REACH Bilaga XIV_update'!$A$5:$A$110,1,FALSE),VLOOKUP($A775,'REACH Bilaga XIV_update'!$D$5:$D$110,1,FALSE)),VLOOKUP($C775,'REACH Bilaga XIV_update'!$C$5:$C$110,1,FALSE))</f>
        <v>#N/A</v>
      </c>
      <c r="I775" s="76" t="e">
        <f>IF($C775="-",IF($A775="-",VLOOKUP($D775,CoRAP_update!$A$5:$A$376,1,FALSE),VLOOKUP($A775,CoRAP_update!$D$5:$D$376,1,FALSE)),VLOOKUP($C775,CoRAP_update!$C$5:$C$376,1,FALSE))</f>
        <v>#N/A</v>
      </c>
      <c r="J775" s="76" t="e">
        <f>IF($C775="-",IF($A775="-",VLOOKUP($D775,EDC_update!$C$2:$C$450,1,FALSE),VLOOKUP($A775,EDC_update!$B$2:$B$450,1,FALSE)),VLOOKUP($C775,EDC_update!$L$2:$L$450,1,FALSE))</f>
        <v>#N/A</v>
      </c>
      <c r="K775" s="76" t="str">
        <f>IF($C775="-",IF($A775="-",IF(VLOOKUP($D775,'sin-list 180320_update'!$C$2:$S$835,3,FALSE)="",NA(),VLOOKUP($D775,'sin-list 180320_update'!$C$2:$S$835,3,FALSE)),IF(VLOOKUP($A775,'sin-list 180320_update'!$A$2:$S$835,5,FALSE)="",NA(),VLOOKUP($A775,'sin-list 180320_update'!$A$2:$S$835,5,FALSE))),IF(VLOOKUP($C775,'sin-list 180320_update'!$B$2:$S$835,4,FALSE)="",NA(),VLOOKUP($C775,'sin-list 180320_update'!$B$2:$S$835,4,FALSE)))</f>
        <v>Classified CMR according to Annex VI of Regulation 1272/2008</v>
      </c>
      <c r="L775" s="76" t="str">
        <f>IF($C775="-",IF($A775="-",VLOOKUP($D775,'sin-list 180320_update'!$C$2:$S$835,6,FALSE),VLOOKUP($A775,'sin-list 180320_update'!$A$2:$S$835,8,FALSE)),VLOOKUP($C775,'sin-list 180320_update'!$B$2:$S$835,7,FALSE))</f>
        <v>Carc. 1B</v>
      </c>
      <c r="M775" s="76" t="str">
        <f>IF($C775="-",IF($A775="-",IF(VLOOKUP($D775,'sin-list 180320_update'!$C$2:$S$835,8,FALSE)="",NA(),VLOOKUP($D775,'sin-list 180320_update'!$C$2:$S$835,8,FALSE)),IF(VLOOKUP($A775,'sin-list 180320_update'!$A$2:$S$835,10,FALSE)="",NA(),VLOOKUP($A775,'sin-list 180320_update'!$A$2:$S$835,10,FALSE))),IF(VLOOKUP($C775,'sin-list 180320_update'!$B$2:$S$835,9,FALSE)="",NA(),VLOOKUP($C775,'sin-list 180320_update'!$B$2:$S$835,9,FALSE)))</f>
        <v>H350</v>
      </c>
      <c r="N775" s="76" t="e">
        <f>IF($C775="-",IF($A775="-",IF(VLOOKUP($D775,'REACH Bilaga XVII_update'!$A$5:$E$131,4,FALSE)="",NA(),VLOOKUP($D775,'REACH Bilaga XVII_update'!$A$5:$E$131,4,FALSE)),IF(VLOOKUP($A775,'REACH Bilaga XVII_update'!$C$5:$D$131,2,FALSE)="",NA(),VLOOKUP($A775,'REACH Bilaga XVII_update'!$C$5:$D$131,2,FALSE))),IF(VLOOKUP($C775,'REACH Bilaga XVII_update'!$B$5:$D$131,3,FALSE)="",NA(),VLOOKUP($C775,'REACH Bilaga XVII_update'!$B$5:$D$131,3,FALSE)))</f>
        <v>#N/A</v>
      </c>
      <c r="O775" s="76" t="e">
        <f>IF($C775="-",IF($A775="-",IF(VLOOKUP($D775,' REACH Bilaga 59_update'!$A$5:$E$210,5,FALSE)="",NA(),VLOOKUP($D775,' REACH Bilaga 59_update'!$A$5:$E$210,5,FALSE)),IF(VLOOKUP($A775,' REACH Bilaga 59_update'!$D$5:$E$210,2,FALSE)="",NA(),VLOOKUP($A775,' REACH Bilaga 59_update'!$D$5:$E$210,2,FALSE))),IF(VLOOKUP($C775,' REACH Bilaga 59_update'!$C$5:$E$210,3,FALSE)="",NA(),VLOOKUP($C775,' REACH Bilaga 59_update'!$C$5:$E$210,3,FALSE)))</f>
        <v>#N/A</v>
      </c>
      <c r="P775" s="76" t="e">
        <f>IF(C775="-",IF(A775="-",IFERROR(VLOOKUP($D775,' REACH Bilaga 59_update'!$A$5:$F$210,MATCH(Sammanfattning!P$1,' REACH Bilaga 59_update'!$A$4:$F$4,0),FALSE),VLOOKUP($D775,'REACH Bilaga XIV_update'!$A$4:$H$110,MATCH(Sammanfattning!P$1,'REACH Bilaga XIV_update'!$A$4:$H$4,0),FALSE)),IFERROR(VLOOKUP($A775,' REACH Bilaga 59_update'!$D$5:$F$210,MATCH(Sammanfattning!P$1,' REACH Bilaga 59_update'!$D$4:$F$4,0),FALSE),VLOOKUP($A775,'REACH Bilaga XIV_update'!$D$4:$H$110,MATCH(Sammanfattning!P$1,'REACH Bilaga XIV_update'!$D$4:$H$4,0),FALSE))),IFERROR(VLOOKUP($C775,' REACH Bilaga 59_update'!$C$5:$F$210,MATCH(Sammanfattning!P$1,' REACH Bilaga 59_update'!$C$4:$F$4,0),FALSE),VLOOKUP($C775,'REACH Bilaga XIV_update'!$C$4:$H$110,MATCH(Sammanfattning!P$1,'REACH Bilaga XIV_update'!$C$4:$H$4,0),FALSE)))</f>
        <v>#N/A</v>
      </c>
      <c r="Q775" s="76" t="e">
        <f>IF($C775="-",IF($A775="-",IF(VLOOKUP($D775,'REACH Bilaga XIV_update'!$A$5:$I$110,9,FALSE)="",NA(),VLOOKUP($D775,'REACH Bilaga XIV_update'!$A$5:$I$110,9,FALSE)),IF(VLOOKUP($A775,'REACH Bilaga XIV_update'!$D$5:$I$110,6,FALSE)="",NA(),VLOOKUP($A775,'REACH Bilaga XIV_update'!$D$5:$I$110,6,FALSE))),IF(VLOOKUP($C775,'REACH Bilaga XIV_update'!$C$5:$I$110,7,FALSE)="",NA(),VLOOKUP($C775,'REACH Bilaga XIV_update'!$C$5:$I$110,7,FALSE)))</f>
        <v>#N/A</v>
      </c>
      <c r="R775" s="76" t="e">
        <f>IF($C775="-",IF($A775="-",IF(VLOOKUP($D775,CoRAP_update!$A$5:$O$376,15,FALSE)="",NA(),VLOOKUP($D775,CoRAP_update!$A$5:$O$376,15,FALSE)),IF(VLOOKUP($A775,CoRAP_update!$D$5:$O$376,12,FALSE)="",NA(),VLOOKUP($A775,CoRAP_update!$D$5:$O$376,12,FALSE))),IF(VLOOKUP($C775,CoRAP_update!$C$5:$O$376,13,FALSE)="",NA(),VLOOKUP($C775,CoRAP_update!$C$5:$O$376,13,FALSE)))</f>
        <v>#N/A</v>
      </c>
      <c r="S775" s="144" t="e">
        <f>IF($C775="-",IF($A775="-",VLOOKUP($D775,CoRAP_update!$A$5:$J$376,MATCH(Sammanfattning!S$1,CoRAP_update!$A$4:$J$4,0),FALSE),VLOOKUP($A775,CoRAP_update!$D$5:$J$376,MATCH(Sammanfattning!S$1,CoRAP_update!$D$4:$J$4,0),FALSE)),VLOOKUP($C775,CoRAP_update!$C$5:$J$376,MATCH(Sammanfattning!S$1,CoRAP_update!$C$4:$J$4,0),FALSE))</f>
        <v>#N/A</v>
      </c>
      <c r="T775" s="76" t="e">
        <f>IF($A775="-",VLOOKUP($D775,EDC_update!$C$2:$F$450,4,FALSE),VLOOKUP($A775,EDC_update!$B$2:$F$450,5,FALSE))</f>
        <v>#N/A</v>
      </c>
      <c r="V775" s="78">
        <f>IF(IFERROR(SEARCH("PBT",P775),99)=99,IF(IFERROR(SEARCH("suspected PBT",S775),99)=99,IF(IFERROR(SEARCH("concluded to be PBT",K775),99)=99,IF(IFERROR(SEARCH("PBT",S775),99)=99,IF(IFERROR(SEARCH("PBT cand",L775),99)=99,IF(IFERROR(SEARCH("PBT",L775),99)=99,IF(IFERROR(SEARCH("persistent, bioackumulative and toxic properties",K775),99)=99,0,Scoring!$E$3),Scoring!$E$3),Scoring!$E$7),Scoring!$E$3),Scoring!$E$5),Scoring!$E$6),Scoring!$E$3)</f>
        <v>0</v>
      </c>
      <c r="W775" s="78">
        <f>IF(IFERROR(SEARCH("vPvB",P775),99)=99,IF(IFERROR(SEARCH("suspected pbt/vPvB",S775),99)=99,IF(IFERROR(SEARCH("vPvB",S775),99)=99,IF(IFERROR(SEARCH("concluded to be a vPvB",S775),99)=99,IF(IFERROR(SEARCH("identified as vPvB",K775),99)=99,IF(IFERROR(SEARCH("concluded to be a vPvB",K775),99)=99,IF(IFERROR(SEARCH("concluded to be both pbt and vPvB",S775),99)=99,IF(IFERROR(SEARCH("concluded to be both pbt and vPvB",K775),99)=99,0,Scoring!$E$5),Scoring!$E$5),Scoring!$E$5),Scoring!$E$5),Scoring!$E$5),Scoring!$E$4),Scoring!$E$6),Scoring!$E$4)</f>
        <v>0</v>
      </c>
      <c r="X775" s="78">
        <f>IF(IFERROR(SEARCH("H410",N775),99)=99,IF(IFERROR(SEARCH("H410",O775),99)=99,IF(IFERROR(SEARCH("H410",Q775),99)=99,IF(IFERROR(SEARCH("H410",M775),99)=99,IF(IFERROR(SEARCH("H410",R775),99)=99,IF(IFERROR(SEARCH("H411",N775),99)=99,IF(IFERROR(SEARCH("H411",O775),99)=99,IF(IFERROR(SEARCH("H411",Q775),99)=99,IF(IFERROR(SEARCH("H411",M775),99)=99,IF(IFERROR(SEARCH("H411",R775),99)=99,IF(IFERROR(SEARCH("H413",N775),99)=99,IF(IFERROR(SEARCH("H413",O775),99)=99,IF(IFERROR(SEARCH("H413",Q775),99)=99,IF(IFERROR(SEARCH("H413",M775),99)=99,IF(IFERROR(SEARCH("H413",R775),99)=99,IF(IFERROR(SEARCH("H412",N775),99)=99,IF(IFERROR(SEARCH("H412",O775),99)=99,IF(IFERROR(SEARCH("H412",Q775),99)=99,IF(IFERROR(SEARCH("H412",M775),99)=99,IF(IFERROR(SEARCH("H412",R775),99)=99,0,Scoring!$E$2),Scoring!$E$2),Scoring!$E$2),Scoring!$E$2),Scoring!$E$2),Scoring!$E$2),Scoring!$E$2),Scoring!$E$2),Scoring!$E$2),Scoring!$E$2),Scoring!$E$2),Scoring!$E$2),Scoring!$E$2),Scoring!$E$2),Scoring!$E$2),Scoring!$E$2),Scoring!$E$2),Scoring!$E$2),Scoring!$E$2),Scoring!$E$2)</f>
        <v>0</v>
      </c>
      <c r="Y775" s="78">
        <f>IF(IFERROR(SEARCH("CMR",K775),99)=99,IF(IFERROR(SEARCH("Suspected CMR",S775),99)=99,IF(IFERROR(SEARCH("CMR",S775),99)=99,0,Scoring!$E$8),Scoring!$E$9),Scoring!$E$8)</f>
        <v>3</v>
      </c>
      <c r="Z775" s="78">
        <f>IF(IFERROR(SEARCH("H350",N775),99)=99,IF(IFERROR(SEARCH("H350",O775),99)=99,IF(IFERROR(SEARCH("H350",Q775),99)=99,IF(IFERROR(SEARCH("H350",M775),99)=99,IF(IFERROR(SEARCH("H350",R775),99)=99,IF(IFERROR(SEARCH("H351",N775),99)=99,IF(IFERROR(SEARCH("H351",O775),99)=99,IF(IFERROR(SEARCH("H351",Q775),99)=99,IF(IFERROR(SEARCH("H351",M775),99)=99,IF(IFERROR(SEARCH("H351",R775),99)=99,IF(IFERROR(SEARCH("carcinogenic",P775),99)=99,IF(IFERROR(SEARCH("suspected carcinogenic",S775),99)=99,0,Scoring!$E$12),Scoring!$E$11),Scoring!$E$10),Scoring!$E$10),Scoring!$E$10),Scoring!$E$10),Scoring!$E$10),Scoring!$E$10),Scoring!$E$10),Scoring!$E$10),Scoring!$E$10),Scoring!$E$10)</f>
        <v>1</v>
      </c>
      <c r="AA775" s="78">
        <f>IF(IFERROR(SEARCH("H340",N775),99)=99,IF(IFERROR(SEARCH("H340",O775),99)=99,IF(IFERROR(SEARCH("H340",Q775),99)=99,IF(IFERROR(SEARCH("H340",M775),99)=99,IF(IFERROR(SEARCH("H340",R775),99)=99,IF(IFERROR(SEARCH("H341",N775),99)=99,IF(IFERROR(SEARCH("H341",O775),99)=99,IF(IFERROR(SEARCH("H341",Q775),99)=99,IF(IFERROR(SEARCH("H341",M775),99)=99,IF(IFERROR(SEARCH("H341",R775),99)=99,IF(IFERROR(SEARCH("mutagenic",P775),99)=99,IF(IFERROR(SEARCH("suspected mutagenic",S775),99)=99,0,Scoring!$E$15),Scoring!$E$14),Scoring!$E$13),Scoring!$E$13),Scoring!$E$13),Scoring!$E$13),Scoring!$E$13),Scoring!$E$13),Scoring!$E$13),Scoring!$E$13),Scoring!$E$13),Scoring!$E$13)</f>
        <v>0</v>
      </c>
      <c r="AB775" s="78">
        <f>IF(IFERROR(SEARCH("H360",N775),99)=99,IF(IFERROR(SEARCH("H360",O775),99)=99,IF(IFERROR(SEARCH("H360",Q775),99)=99,IF(IFERROR(SEARCH("H360",M775),99)=99,IF(IFERROR(SEARCH("H360",R775),99)=99,IF(IFERROR(SEARCH("H361",N775),99)=99,IF(IFERROR(SEARCH("H361",O775),99)=99,IF(IFERROR(SEARCH("H361",Q775),99)=99,IF(IFERROR(SEARCH("H361",M775),99)=99,IF(IFERROR(SEARCH("H361",R775),99)=99,IF(IFERROR(SEARCH("reproduction",P775),99)=99,IF(IFERROR(SEARCH("suspected reprotoxic",S775),99)=99,IF(IFERROR(SEARCH("reprotoxic",S775),99)=99,IF(IFERROR(SEARCH("reprotoxic",K775),99)=99,0,Scoring!$E$18),Scoring!$E$18),Scoring!$E$19),Scoring!$E$17),Scoring!$E$16),Scoring!$E$16),Scoring!$E$16),Scoring!$E$16),Scoring!$E$16),Scoring!$E$16),Scoring!$E$16),Scoring!$E$16),Scoring!$E$16),Scoring!$E$16)</f>
        <v>0</v>
      </c>
      <c r="AC775" s="78">
        <f>IF(IFERROR(SEARCH("57f",L775),99)=99,IF(IFERROR(SEARCH("57(f)",P775),99)=99,0,Scoring!$E$20),Scoring!$E$20)</f>
        <v>0</v>
      </c>
      <c r="AD775" s="78">
        <f>IF(IFERROR(SEARCH("CAT1",T775),99)=99,IF(IFERROR(SEARCH("CAT2",T775),99)=99,IF(IFERROR(SEARCH("CAT3",T775),99)=99,IF(IFERROR(SEARCH("concluded to be endocrine",K775),99)=99,IF(IFERROR(SEARCH("categorised as endocrine",K775),99)=99,IF(IFERROR(SEARCH("endocrine disrupting",P775),99)=99,IF(IFERROR(SEARCH("endocrine disrupting",K775),99)=99,IF(IFERROR(SEARCH("suspected endocrine",S775),99)=99,IF(IFERROR(SEARCH("potential endocrine",S775),99)=99,0,Scoring!$E$25),Scoring!$E$25),Scoring!$E$24),Scoring!$E$24),Scoring!$E$24),Scoring!$E$24),Scoring!$E$23),Scoring!$E$22),Scoring!$E$21)</f>
        <v>0</v>
      </c>
      <c r="AE775" s="78">
        <f>IF(IFERROR(SEARCH("suspected sensitiser",S775),99)=99,IF(IFERROR(SEARCH("sensitiser",S775),99)=99,IF(IFERROR(SEARCH("other hazard based concern",S775),99)=99,0,Scoring!$E$28),Scoring!$E$26),Scoring!$E$27)</f>
        <v>0</v>
      </c>
      <c r="AF775" s="78">
        <f>IF(IFERROR(M775,1)=1,IF(IFERROR(N775,1)=1,IF(IFERROR(O775,1)=1,IF(IFERROR(Q775,1)=1,IF(IFERROR(R775,1)=1,IF(IFERROR(T775,1)=1,IF(IFERROR(K775,1)=1,IF(IFERROR(P775,1)=1,IF(IFERROR(S775,1)=1,Scoring!$E$29,0),0),0),0),0),0),0),0),0)</f>
        <v>0</v>
      </c>
      <c r="AG775" s="78">
        <f t="shared" si="59"/>
        <v>3</v>
      </c>
      <c r="AI775" s="93"/>
      <c r="AJ775" s="94"/>
      <c r="AK775" s="76"/>
      <c r="AL775" s="75"/>
      <c r="AN775" s="79"/>
      <c r="AO775" s="79"/>
      <c r="AP775" s="79"/>
      <c r="AQ775" s="79"/>
      <c r="AR775" s="79"/>
      <c r="AS775" s="78"/>
      <c r="AU775" s="79">
        <f>IF(IFERROR(F775,99)=99,IF(IFERROR(G775,99)=99,IF(IFERROR(H775,99)=99,IF(IFERROR(I775,99)=99,IF(IFERROR(E775,99)=99,IF(IFERROR(J775,99)=99,0,Scoring!$B$7),Scoring!$B$3),Scoring!$B$2),Scoring!$B$6),Scoring!$B$5),Scoring!$B$4)</f>
        <v>0.3</v>
      </c>
      <c r="AV775" s="78">
        <f t="shared" si="60"/>
        <v>0.89999999999999991</v>
      </c>
      <c r="AW775" s="78"/>
      <c r="AX775" s="66"/>
      <c r="AY775" s="78"/>
      <c r="AZ775" s="76"/>
      <c r="BA775" s="76"/>
      <c r="BB775" s="76"/>
    </row>
    <row r="776" spans="1:54" x14ac:dyDescent="0.25">
      <c r="A776" s="77" t="s">
        <v>7450</v>
      </c>
      <c r="B776" s="76" t="str">
        <f t="shared" si="61"/>
        <v>309-867-2</v>
      </c>
      <c r="C776" s="77" t="s">
        <v>122</v>
      </c>
      <c r="D776" s="77" t="s">
        <v>123</v>
      </c>
      <c r="E776" s="76" t="str">
        <f>IF(C776="-",IF(A776="-",VLOOKUP(D776,'sin-list 180320_update'!$C$2:$C$835,1,FALSE),VLOOKUP(A776,'sin-list 180320_update'!$A$2:$A$835,1,FALSE)),VLOOKUP(C776,'sin-list 180320_update'!$B$2:$B$835,1,FALSE))</f>
        <v>309-867-2</v>
      </c>
      <c r="F776" s="76" t="e">
        <f>IF($C776="-",IF($A776="-",VLOOKUP($D776,'REACH Bilaga XVII_update'!$A$5:$A$131,1,FALSE),VLOOKUP($A776,'REACH Bilaga XVII_update'!$C$5:$C$131,1,FALSE)),VLOOKUP($C776,'REACH Bilaga XVII_update'!$B$5:$B$131,1,FALSE))</f>
        <v>#N/A</v>
      </c>
      <c r="G776" s="76" t="e">
        <f>IF($C776="-",IF($A776="-",VLOOKUP($D776,' REACH Bilaga 59_update'!$A$5:$A$210,1,FALSE),VLOOKUP($A776,' REACH Bilaga 59_update'!$D$5:$D$210,1,FALSE)),VLOOKUP($C776,' REACH Bilaga 59_update'!$C$5:$C$210,1,FALSE))</f>
        <v>#N/A</v>
      </c>
      <c r="H776" s="76" t="e">
        <f>IF($C776="-",IF($A776="-",VLOOKUP($D776,'REACH Bilaga XIV_update'!$A$5:$A$110,1,FALSE),VLOOKUP($A776,'REACH Bilaga XIV_update'!$D$5:$D$110,1,FALSE)),VLOOKUP($C776,'REACH Bilaga XIV_update'!$C$5:$C$110,1,FALSE))</f>
        <v>#N/A</v>
      </c>
      <c r="I776" s="76" t="e">
        <f>IF($C776="-",IF($A776="-",VLOOKUP($D776,CoRAP_update!$A$5:$A$376,1,FALSE),VLOOKUP($A776,CoRAP_update!$D$5:$D$376,1,FALSE)),VLOOKUP($C776,CoRAP_update!$C$5:$C$376,1,FALSE))</f>
        <v>#N/A</v>
      </c>
      <c r="J776" s="76" t="e">
        <f>IF($C776="-",IF($A776="-",VLOOKUP($D776,EDC_update!$C$2:$C$450,1,FALSE),VLOOKUP($A776,EDC_update!$B$2:$B$450,1,FALSE)),VLOOKUP($C776,EDC_update!$L$2:$L$450,1,FALSE))</f>
        <v>#N/A</v>
      </c>
      <c r="K776" s="76" t="str">
        <f>IF($C776="-",IF($A776="-",IF(VLOOKUP($D776,'sin-list 180320_update'!$C$2:$S$835,3,FALSE)="",NA(),VLOOKUP($D776,'sin-list 180320_update'!$C$2:$S$835,3,FALSE)),IF(VLOOKUP($A776,'sin-list 180320_update'!$A$2:$S$835,5,FALSE)="",NA(),VLOOKUP($A776,'sin-list 180320_update'!$A$2:$S$835,5,FALSE))),IF(VLOOKUP($C776,'sin-list 180320_update'!$B$2:$S$835,4,FALSE)="",NA(),VLOOKUP($C776,'sin-list 180320_update'!$B$2:$S$835,4,FALSE)))</f>
        <v>Classified CMR according to Annex VI of Regulation 1272/2008. (Might not apply when contaminants are below below legal thresholds and/or full refining history is known)</v>
      </c>
      <c r="L776" s="76" t="str">
        <f>IF($C776="-",IF($A776="-",VLOOKUP($D776,'sin-list 180320_update'!$C$2:$S$835,6,FALSE),VLOOKUP($A776,'sin-list 180320_update'!$A$2:$S$835,8,FALSE)),VLOOKUP($C776,'sin-list 180320_update'!$B$2:$S$835,7,FALSE))</f>
        <v>Carc. 1B
Muta. 1B</v>
      </c>
      <c r="M776" s="76" t="str">
        <f>IF($C776="-",IF($A776="-",IF(VLOOKUP($D776,'sin-list 180320_update'!$C$2:$S$835,8,FALSE)="",NA(),VLOOKUP($D776,'sin-list 180320_update'!$C$2:$S$835,8,FALSE)),IF(VLOOKUP($A776,'sin-list 180320_update'!$A$2:$S$835,10,FALSE)="",NA(),VLOOKUP($A776,'sin-list 180320_update'!$A$2:$S$835,10,FALSE))),IF(VLOOKUP($C776,'sin-list 180320_update'!$B$2:$S$835,9,FALSE)="",NA(),VLOOKUP($C776,'sin-list 180320_update'!$B$2:$S$835,9,FALSE)))</f>
        <v>H350
H340</v>
      </c>
      <c r="N776" s="76" t="e">
        <f>IF($C776="-",IF($A776="-",IF(VLOOKUP($D776,'REACH Bilaga XVII_update'!$A$5:$E$131,4,FALSE)="",NA(),VLOOKUP($D776,'REACH Bilaga XVII_update'!$A$5:$E$131,4,FALSE)),IF(VLOOKUP($A776,'REACH Bilaga XVII_update'!$C$5:$D$131,2,FALSE)="",NA(),VLOOKUP($A776,'REACH Bilaga XVII_update'!$C$5:$D$131,2,FALSE))),IF(VLOOKUP($C776,'REACH Bilaga XVII_update'!$B$5:$D$131,3,FALSE)="",NA(),VLOOKUP($C776,'REACH Bilaga XVII_update'!$B$5:$D$131,3,FALSE)))</f>
        <v>#N/A</v>
      </c>
      <c r="O776" s="76" t="e">
        <f>IF($C776="-",IF($A776="-",IF(VLOOKUP($D776,' REACH Bilaga 59_update'!$A$5:$E$210,5,FALSE)="",NA(),VLOOKUP($D776,' REACH Bilaga 59_update'!$A$5:$E$210,5,FALSE)),IF(VLOOKUP($A776,' REACH Bilaga 59_update'!$D$5:$E$210,2,FALSE)="",NA(),VLOOKUP($A776,' REACH Bilaga 59_update'!$D$5:$E$210,2,FALSE))),IF(VLOOKUP($C776,' REACH Bilaga 59_update'!$C$5:$E$210,3,FALSE)="",NA(),VLOOKUP($C776,' REACH Bilaga 59_update'!$C$5:$E$210,3,FALSE)))</f>
        <v>#N/A</v>
      </c>
      <c r="P776" s="76" t="e">
        <f>IF(C776="-",IF(A776="-",IFERROR(VLOOKUP($D776,' REACH Bilaga 59_update'!$A$5:$F$210,MATCH(Sammanfattning!P$1,' REACH Bilaga 59_update'!$A$4:$F$4,0),FALSE),VLOOKUP($D776,'REACH Bilaga XIV_update'!$A$4:$H$110,MATCH(Sammanfattning!P$1,'REACH Bilaga XIV_update'!$A$4:$H$4,0),FALSE)),IFERROR(VLOOKUP($A776,' REACH Bilaga 59_update'!$D$5:$F$210,MATCH(Sammanfattning!P$1,' REACH Bilaga 59_update'!$D$4:$F$4,0),FALSE),VLOOKUP($A776,'REACH Bilaga XIV_update'!$D$4:$H$110,MATCH(Sammanfattning!P$1,'REACH Bilaga XIV_update'!$D$4:$H$4,0),FALSE))),IFERROR(VLOOKUP($C776,' REACH Bilaga 59_update'!$C$5:$F$210,MATCH(Sammanfattning!P$1,' REACH Bilaga 59_update'!$C$4:$F$4,0),FALSE),VLOOKUP($C776,'REACH Bilaga XIV_update'!$C$4:$H$110,MATCH(Sammanfattning!P$1,'REACH Bilaga XIV_update'!$C$4:$H$4,0),FALSE)))</f>
        <v>#N/A</v>
      </c>
      <c r="Q776" s="76" t="e">
        <f>IF($C776="-",IF($A776="-",IF(VLOOKUP($D776,'REACH Bilaga XIV_update'!$A$5:$I$110,9,FALSE)="",NA(),VLOOKUP($D776,'REACH Bilaga XIV_update'!$A$5:$I$110,9,FALSE)),IF(VLOOKUP($A776,'REACH Bilaga XIV_update'!$D$5:$I$110,6,FALSE)="",NA(),VLOOKUP($A776,'REACH Bilaga XIV_update'!$D$5:$I$110,6,FALSE))),IF(VLOOKUP($C776,'REACH Bilaga XIV_update'!$C$5:$I$110,7,FALSE)="",NA(),VLOOKUP($C776,'REACH Bilaga XIV_update'!$C$5:$I$110,7,FALSE)))</f>
        <v>#N/A</v>
      </c>
      <c r="R776" s="76" t="e">
        <f>IF($C776="-",IF($A776="-",IF(VLOOKUP($D776,CoRAP_update!$A$5:$O$376,15,FALSE)="",NA(),VLOOKUP($D776,CoRAP_update!$A$5:$O$376,15,FALSE)),IF(VLOOKUP($A776,CoRAP_update!$D$5:$O$376,12,FALSE)="",NA(),VLOOKUP($A776,CoRAP_update!$D$5:$O$376,12,FALSE))),IF(VLOOKUP($C776,CoRAP_update!$C$5:$O$376,13,FALSE)="",NA(),VLOOKUP($C776,CoRAP_update!$C$5:$O$376,13,FALSE)))</f>
        <v>#N/A</v>
      </c>
      <c r="S776" s="144" t="e">
        <f>IF($C776="-",IF($A776="-",VLOOKUP($D776,CoRAP_update!$A$5:$J$376,MATCH(Sammanfattning!S$1,CoRAP_update!$A$4:$J$4,0),FALSE),VLOOKUP($A776,CoRAP_update!$D$5:$J$376,MATCH(Sammanfattning!S$1,CoRAP_update!$D$4:$J$4,0),FALSE)),VLOOKUP($C776,CoRAP_update!$C$5:$J$376,MATCH(Sammanfattning!S$1,CoRAP_update!$C$4:$J$4,0),FALSE))</f>
        <v>#N/A</v>
      </c>
      <c r="T776" s="76" t="e">
        <f>IF($A776="-",VLOOKUP($D776,EDC_update!$C$2:$F$450,4,FALSE),VLOOKUP($A776,EDC_update!$B$2:$F$450,5,FALSE))</f>
        <v>#N/A</v>
      </c>
      <c r="V776" s="78">
        <f>IF(IFERROR(SEARCH("PBT",P776),99)=99,IF(IFERROR(SEARCH("suspected PBT",S776),99)=99,IF(IFERROR(SEARCH("concluded to be PBT",K776),99)=99,IF(IFERROR(SEARCH("PBT",S776),99)=99,IF(IFERROR(SEARCH("PBT cand",L776),99)=99,IF(IFERROR(SEARCH("PBT",L776),99)=99,IF(IFERROR(SEARCH("persistent, bioackumulative and toxic properties",K776),99)=99,0,Scoring!$E$3),Scoring!$E$3),Scoring!$E$7),Scoring!$E$3),Scoring!$E$5),Scoring!$E$6),Scoring!$E$3)</f>
        <v>0</v>
      </c>
      <c r="W776" s="78">
        <f>IF(IFERROR(SEARCH("vPvB",P776),99)=99,IF(IFERROR(SEARCH("suspected pbt/vPvB",S776),99)=99,IF(IFERROR(SEARCH("vPvB",S776),99)=99,IF(IFERROR(SEARCH("concluded to be a vPvB",S776),99)=99,IF(IFERROR(SEARCH("identified as vPvB",K776),99)=99,IF(IFERROR(SEARCH("concluded to be a vPvB",K776),99)=99,IF(IFERROR(SEARCH("concluded to be both pbt and vPvB",S776),99)=99,IF(IFERROR(SEARCH("concluded to be both pbt and vPvB",K776),99)=99,0,Scoring!$E$5),Scoring!$E$5),Scoring!$E$5),Scoring!$E$5),Scoring!$E$5),Scoring!$E$4),Scoring!$E$6),Scoring!$E$4)</f>
        <v>0</v>
      </c>
      <c r="X776" s="78">
        <f>IF(IFERROR(SEARCH("H410",N776),99)=99,IF(IFERROR(SEARCH("H410",O776),99)=99,IF(IFERROR(SEARCH("H410",Q776),99)=99,IF(IFERROR(SEARCH("H410",M776),99)=99,IF(IFERROR(SEARCH("H410",R776),99)=99,IF(IFERROR(SEARCH("H411",N776),99)=99,IF(IFERROR(SEARCH("H411",O776),99)=99,IF(IFERROR(SEARCH("H411",Q776),99)=99,IF(IFERROR(SEARCH("H411",M776),99)=99,IF(IFERROR(SEARCH("H411",R776),99)=99,IF(IFERROR(SEARCH("H413",N776),99)=99,IF(IFERROR(SEARCH("H413",O776),99)=99,IF(IFERROR(SEARCH("H413",Q776),99)=99,IF(IFERROR(SEARCH("H413",M776),99)=99,IF(IFERROR(SEARCH("H413",R776),99)=99,IF(IFERROR(SEARCH("H412",N776),99)=99,IF(IFERROR(SEARCH("H412",O776),99)=99,IF(IFERROR(SEARCH("H412",Q776),99)=99,IF(IFERROR(SEARCH("H412",M776),99)=99,IF(IFERROR(SEARCH("H412",R776),99)=99,0,Scoring!$E$2),Scoring!$E$2),Scoring!$E$2),Scoring!$E$2),Scoring!$E$2),Scoring!$E$2),Scoring!$E$2),Scoring!$E$2),Scoring!$E$2),Scoring!$E$2),Scoring!$E$2),Scoring!$E$2),Scoring!$E$2),Scoring!$E$2),Scoring!$E$2),Scoring!$E$2),Scoring!$E$2),Scoring!$E$2),Scoring!$E$2),Scoring!$E$2)</f>
        <v>0</v>
      </c>
      <c r="Y776" s="78">
        <f>IF(IFERROR(SEARCH("CMR",K776),99)=99,IF(IFERROR(SEARCH("Suspected CMR",S776),99)=99,IF(IFERROR(SEARCH("CMR",S776),99)=99,0,Scoring!$E$8),Scoring!$E$9),Scoring!$E$8)</f>
        <v>3</v>
      </c>
      <c r="Z776" s="78">
        <f>IF(IFERROR(SEARCH("H350",N776),99)=99,IF(IFERROR(SEARCH("H350",O776),99)=99,IF(IFERROR(SEARCH("H350",Q776),99)=99,IF(IFERROR(SEARCH("H350",M776),99)=99,IF(IFERROR(SEARCH("H350",R776),99)=99,IF(IFERROR(SEARCH("H351",N776),99)=99,IF(IFERROR(SEARCH("H351",O776),99)=99,IF(IFERROR(SEARCH("H351",Q776),99)=99,IF(IFERROR(SEARCH("H351",M776),99)=99,IF(IFERROR(SEARCH("H351",R776),99)=99,IF(IFERROR(SEARCH("carcinogenic",P776),99)=99,IF(IFERROR(SEARCH("suspected carcinogenic",S776),99)=99,0,Scoring!$E$12),Scoring!$E$11),Scoring!$E$10),Scoring!$E$10),Scoring!$E$10),Scoring!$E$10),Scoring!$E$10),Scoring!$E$10),Scoring!$E$10),Scoring!$E$10),Scoring!$E$10),Scoring!$E$10)</f>
        <v>1</v>
      </c>
      <c r="AA776" s="78">
        <f>IF(IFERROR(SEARCH("H340",N776),99)=99,IF(IFERROR(SEARCH("H340",O776),99)=99,IF(IFERROR(SEARCH("H340",Q776),99)=99,IF(IFERROR(SEARCH("H340",M776),99)=99,IF(IFERROR(SEARCH("H340",R776),99)=99,IF(IFERROR(SEARCH("H341",N776),99)=99,IF(IFERROR(SEARCH("H341",O776),99)=99,IF(IFERROR(SEARCH("H341",Q776),99)=99,IF(IFERROR(SEARCH("H341",M776),99)=99,IF(IFERROR(SEARCH("H341",R776),99)=99,IF(IFERROR(SEARCH("mutagenic",P776),99)=99,IF(IFERROR(SEARCH("suspected mutagenic",S776),99)=99,0,Scoring!$E$15),Scoring!$E$14),Scoring!$E$13),Scoring!$E$13),Scoring!$E$13),Scoring!$E$13),Scoring!$E$13),Scoring!$E$13),Scoring!$E$13),Scoring!$E$13),Scoring!$E$13),Scoring!$E$13)</f>
        <v>1</v>
      </c>
      <c r="AB776" s="78">
        <f>IF(IFERROR(SEARCH("H360",N776),99)=99,IF(IFERROR(SEARCH("H360",O776),99)=99,IF(IFERROR(SEARCH("H360",Q776),99)=99,IF(IFERROR(SEARCH("H360",M776),99)=99,IF(IFERROR(SEARCH("H360",R776),99)=99,IF(IFERROR(SEARCH("H361",N776),99)=99,IF(IFERROR(SEARCH("H361",O776),99)=99,IF(IFERROR(SEARCH("H361",Q776),99)=99,IF(IFERROR(SEARCH("H361",M776),99)=99,IF(IFERROR(SEARCH("H361",R776),99)=99,IF(IFERROR(SEARCH("reproduction",P776),99)=99,IF(IFERROR(SEARCH("suspected reprotoxic",S776),99)=99,IF(IFERROR(SEARCH("reprotoxic",S776),99)=99,IF(IFERROR(SEARCH("reprotoxic",K776),99)=99,0,Scoring!$E$18),Scoring!$E$18),Scoring!$E$19),Scoring!$E$17),Scoring!$E$16),Scoring!$E$16),Scoring!$E$16),Scoring!$E$16),Scoring!$E$16),Scoring!$E$16),Scoring!$E$16),Scoring!$E$16),Scoring!$E$16),Scoring!$E$16)</f>
        <v>0</v>
      </c>
      <c r="AC776" s="78">
        <f>IF(IFERROR(SEARCH("57f",L776),99)=99,IF(IFERROR(SEARCH("57(f)",P776),99)=99,0,Scoring!$E$20),Scoring!$E$20)</f>
        <v>0</v>
      </c>
      <c r="AD776" s="78">
        <f>IF(IFERROR(SEARCH("CAT1",T776),99)=99,IF(IFERROR(SEARCH("CAT2",T776),99)=99,IF(IFERROR(SEARCH("CAT3",T776),99)=99,IF(IFERROR(SEARCH("concluded to be endocrine",K776),99)=99,IF(IFERROR(SEARCH("categorised as endocrine",K776),99)=99,IF(IFERROR(SEARCH("endocrine disrupting",P776),99)=99,IF(IFERROR(SEARCH("endocrine disrupting",K776),99)=99,IF(IFERROR(SEARCH("suspected endocrine",S776),99)=99,IF(IFERROR(SEARCH("potential endocrine",S776),99)=99,0,Scoring!$E$25),Scoring!$E$25),Scoring!$E$24),Scoring!$E$24),Scoring!$E$24),Scoring!$E$24),Scoring!$E$23),Scoring!$E$22),Scoring!$E$21)</f>
        <v>0</v>
      </c>
      <c r="AE776" s="78">
        <f>IF(IFERROR(SEARCH("suspected sensitiser",S776),99)=99,IF(IFERROR(SEARCH("sensitiser",S776),99)=99,IF(IFERROR(SEARCH("other hazard based concern",S776),99)=99,0,Scoring!$E$28),Scoring!$E$26),Scoring!$E$27)</f>
        <v>0</v>
      </c>
      <c r="AF776" s="78">
        <f>IF(IFERROR(M776,1)=1,IF(IFERROR(N776,1)=1,IF(IFERROR(O776,1)=1,IF(IFERROR(Q776,1)=1,IF(IFERROR(R776,1)=1,IF(IFERROR(T776,1)=1,IF(IFERROR(K776,1)=1,IF(IFERROR(P776,1)=1,IF(IFERROR(S776,1)=1,Scoring!$E$29,0),0),0),0),0),0),0),0),0)</f>
        <v>0</v>
      </c>
      <c r="AG776" s="78">
        <f t="shared" si="59"/>
        <v>3</v>
      </c>
      <c r="AI776" s="93"/>
      <c r="AJ776" s="94"/>
      <c r="AK776" s="76"/>
      <c r="AL776" s="75"/>
      <c r="AN776" s="79"/>
      <c r="AO776" s="79"/>
      <c r="AP776" s="79"/>
      <c r="AQ776" s="79"/>
      <c r="AR776" s="79"/>
      <c r="AS776" s="78"/>
      <c r="AU776" s="79">
        <f>IF(IFERROR(F776,99)=99,IF(IFERROR(G776,99)=99,IF(IFERROR(H776,99)=99,IF(IFERROR(I776,99)=99,IF(IFERROR(E776,99)=99,IF(IFERROR(J776,99)=99,0,Scoring!$B$7),Scoring!$B$3),Scoring!$B$2),Scoring!$B$6),Scoring!$B$5),Scoring!$B$4)</f>
        <v>0.3</v>
      </c>
      <c r="AV776" s="78">
        <f t="shared" si="60"/>
        <v>0.89999999999999991</v>
      </c>
      <c r="AW776" s="78"/>
      <c r="AX776" s="66"/>
      <c r="AY776" s="78"/>
      <c r="AZ776" s="76"/>
      <c r="BA776" s="76"/>
      <c r="BB776" s="76"/>
    </row>
    <row r="777" spans="1:54" x14ac:dyDescent="0.25">
      <c r="A777" s="77" t="s">
        <v>7451</v>
      </c>
      <c r="B777" s="76" t="str">
        <f t="shared" si="61"/>
        <v>309-870-9</v>
      </c>
      <c r="C777" s="77" t="s">
        <v>128</v>
      </c>
      <c r="D777" s="77" t="s">
        <v>129</v>
      </c>
      <c r="E777" s="76" t="str">
        <f>IF(C777="-",IF(A777="-",VLOOKUP(D777,'sin-list 180320_update'!$C$2:$C$835,1,FALSE),VLOOKUP(A777,'sin-list 180320_update'!$A$2:$A$835,1,FALSE)),VLOOKUP(C777,'sin-list 180320_update'!$B$2:$B$835,1,FALSE))</f>
        <v>309-870-9</v>
      </c>
      <c r="F777" s="76" t="e">
        <f>IF($C777="-",IF($A777="-",VLOOKUP($D777,'REACH Bilaga XVII_update'!$A$5:$A$131,1,FALSE),VLOOKUP($A777,'REACH Bilaga XVII_update'!$C$5:$C$131,1,FALSE)),VLOOKUP($C777,'REACH Bilaga XVII_update'!$B$5:$B$131,1,FALSE))</f>
        <v>#N/A</v>
      </c>
      <c r="G777" s="76" t="e">
        <f>IF($C777="-",IF($A777="-",VLOOKUP($D777,' REACH Bilaga 59_update'!$A$5:$A$210,1,FALSE),VLOOKUP($A777,' REACH Bilaga 59_update'!$D$5:$D$210,1,FALSE)),VLOOKUP($C777,' REACH Bilaga 59_update'!$C$5:$C$210,1,FALSE))</f>
        <v>#N/A</v>
      </c>
      <c r="H777" s="76" t="e">
        <f>IF($C777="-",IF($A777="-",VLOOKUP($D777,'REACH Bilaga XIV_update'!$A$5:$A$110,1,FALSE),VLOOKUP($A777,'REACH Bilaga XIV_update'!$D$5:$D$110,1,FALSE)),VLOOKUP($C777,'REACH Bilaga XIV_update'!$C$5:$C$110,1,FALSE))</f>
        <v>#N/A</v>
      </c>
      <c r="I777" s="76" t="e">
        <f>IF($C777="-",IF($A777="-",VLOOKUP($D777,CoRAP_update!$A$5:$A$376,1,FALSE),VLOOKUP($A777,CoRAP_update!$D$5:$D$376,1,FALSE)),VLOOKUP($C777,CoRAP_update!$C$5:$C$376,1,FALSE))</f>
        <v>#N/A</v>
      </c>
      <c r="J777" s="76" t="e">
        <f>IF($C777="-",IF($A777="-",VLOOKUP($D777,EDC_update!$C$2:$C$450,1,FALSE),VLOOKUP($A777,EDC_update!$B$2:$B$450,1,FALSE)),VLOOKUP($C777,EDC_update!$L$2:$L$450,1,FALSE))</f>
        <v>#N/A</v>
      </c>
      <c r="K777" s="76" t="str">
        <f>IF($C777="-",IF($A777="-",IF(VLOOKUP($D777,'sin-list 180320_update'!$C$2:$S$835,3,FALSE)="",NA(),VLOOKUP($D777,'sin-list 180320_update'!$C$2:$S$835,3,FALSE)),IF(VLOOKUP($A777,'sin-list 180320_update'!$A$2:$S$835,5,FALSE)="",NA(),VLOOKUP($A777,'sin-list 180320_update'!$A$2:$S$835,5,FALSE))),IF(VLOOKUP($C777,'sin-list 180320_update'!$B$2:$S$835,4,FALSE)="",NA(),VLOOKUP($C777,'sin-list 180320_update'!$B$2:$S$835,4,FALSE)))</f>
        <v>Classified CMR according to Annex VI of Regulation 1272/2008. (Might not apply when contaminants are below below legal thresholds and/or full refining history is known)</v>
      </c>
      <c r="L777" s="76" t="str">
        <f>IF($C777="-",IF($A777="-",VLOOKUP($D777,'sin-list 180320_update'!$C$2:$S$835,6,FALSE),VLOOKUP($A777,'sin-list 180320_update'!$A$2:$S$835,8,FALSE)),VLOOKUP($C777,'sin-list 180320_update'!$B$2:$S$835,7,FALSE))</f>
        <v>Carc. 1B
Muta. 1B
Asp. Tox. 1</v>
      </c>
      <c r="M777" s="76" t="str">
        <f>IF($C777="-",IF($A777="-",IF(VLOOKUP($D777,'sin-list 180320_update'!$C$2:$S$835,8,FALSE)="",NA(),VLOOKUP($D777,'sin-list 180320_update'!$C$2:$S$835,8,FALSE)),IF(VLOOKUP($A777,'sin-list 180320_update'!$A$2:$S$835,10,FALSE)="",NA(),VLOOKUP($A777,'sin-list 180320_update'!$A$2:$S$835,10,FALSE))),IF(VLOOKUP($C777,'sin-list 180320_update'!$B$2:$S$835,9,FALSE)="",NA(),VLOOKUP($C777,'sin-list 180320_update'!$B$2:$S$835,9,FALSE)))</f>
        <v>H350
H340
H304</v>
      </c>
      <c r="N777" s="76" t="e">
        <f>IF($C777="-",IF($A777="-",IF(VLOOKUP($D777,'REACH Bilaga XVII_update'!$A$5:$E$131,4,FALSE)="",NA(),VLOOKUP($D777,'REACH Bilaga XVII_update'!$A$5:$E$131,4,FALSE)),IF(VLOOKUP($A777,'REACH Bilaga XVII_update'!$C$5:$D$131,2,FALSE)="",NA(),VLOOKUP($A777,'REACH Bilaga XVII_update'!$C$5:$D$131,2,FALSE))),IF(VLOOKUP($C777,'REACH Bilaga XVII_update'!$B$5:$D$131,3,FALSE)="",NA(),VLOOKUP($C777,'REACH Bilaga XVII_update'!$B$5:$D$131,3,FALSE)))</f>
        <v>#N/A</v>
      </c>
      <c r="O777" s="76" t="e">
        <f>IF($C777="-",IF($A777="-",IF(VLOOKUP($D777,' REACH Bilaga 59_update'!$A$5:$E$210,5,FALSE)="",NA(),VLOOKUP($D777,' REACH Bilaga 59_update'!$A$5:$E$210,5,FALSE)),IF(VLOOKUP($A777,' REACH Bilaga 59_update'!$D$5:$E$210,2,FALSE)="",NA(),VLOOKUP($A777,' REACH Bilaga 59_update'!$D$5:$E$210,2,FALSE))),IF(VLOOKUP($C777,' REACH Bilaga 59_update'!$C$5:$E$210,3,FALSE)="",NA(),VLOOKUP($C777,' REACH Bilaga 59_update'!$C$5:$E$210,3,FALSE)))</f>
        <v>#N/A</v>
      </c>
      <c r="P777" s="76" t="e">
        <f>IF(C777="-",IF(A777="-",IFERROR(VLOOKUP($D777,' REACH Bilaga 59_update'!$A$5:$F$210,MATCH(Sammanfattning!P$1,' REACH Bilaga 59_update'!$A$4:$F$4,0),FALSE),VLOOKUP($D777,'REACH Bilaga XIV_update'!$A$4:$H$110,MATCH(Sammanfattning!P$1,'REACH Bilaga XIV_update'!$A$4:$H$4,0),FALSE)),IFERROR(VLOOKUP($A777,' REACH Bilaga 59_update'!$D$5:$F$210,MATCH(Sammanfattning!P$1,' REACH Bilaga 59_update'!$D$4:$F$4,0),FALSE),VLOOKUP($A777,'REACH Bilaga XIV_update'!$D$4:$H$110,MATCH(Sammanfattning!P$1,'REACH Bilaga XIV_update'!$D$4:$H$4,0),FALSE))),IFERROR(VLOOKUP($C777,' REACH Bilaga 59_update'!$C$5:$F$210,MATCH(Sammanfattning!P$1,' REACH Bilaga 59_update'!$C$4:$F$4,0),FALSE),VLOOKUP($C777,'REACH Bilaga XIV_update'!$C$4:$H$110,MATCH(Sammanfattning!P$1,'REACH Bilaga XIV_update'!$C$4:$H$4,0),FALSE)))</f>
        <v>#N/A</v>
      </c>
      <c r="Q777" s="76" t="e">
        <f>IF($C777="-",IF($A777="-",IF(VLOOKUP($D777,'REACH Bilaga XIV_update'!$A$5:$I$110,9,FALSE)="",NA(),VLOOKUP($D777,'REACH Bilaga XIV_update'!$A$5:$I$110,9,FALSE)),IF(VLOOKUP($A777,'REACH Bilaga XIV_update'!$D$5:$I$110,6,FALSE)="",NA(),VLOOKUP($A777,'REACH Bilaga XIV_update'!$D$5:$I$110,6,FALSE))),IF(VLOOKUP($C777,'REACH Bilaga XIV_update'!$C$5:$I$110,7,FALSE)="",NA(),VLOOKUP($C777,'REACH Bilaga XIV_update'!$C$5:$I$110,7,FALSE)))</f>
        <v>#N/A</v>
      </c>
      <c r="R777" s="76" t="e">
        <f>IF($C777="-",IF($A777="-",IF(VLOOKUP($D777,CoRAP_update!$A$5:$O$376,15,FALSE)="",NA(),VLOOKUP($D777,CoRAP_update!$A$5:$O$376,15,FALSE)),IF(VLOOKUP($A777,CoRAP_update!$D$5:$O$376,12,FALSE)="",NA(),VLOOKUP($A777,CoRAP_update!$D$5:$O$376,12,FALSE))),IF(VLOOKUP($C777,CoRAP_update!$C$5:$O$376,13,FALSE)="",NA(),VLOOKUP($C777,CoRAP_update!$C$5:$O$376,13,FALSE)))</f>
        <v>#N/A</v>
      </c>
      <c r="S777" s="144" t="e">
        <f>IF($C777="-",IF($A777="-",VLOOKUP($D777,CoRAP_update!$A$5:$J$376,MATCH(Sammanfattning!S$1,CoRAP_update!$A$4:$J$4,0),FALSE),VLOOKUP($A777,CoRAP_update!$D$5:$J$376,MATCH(Sammanfattning!S$1,CoRAP_update!$D$4:$J$4,0),FALSE)),VLOOKUP($C777,CoRAP_update!$C$5:$J$376,MATCH(Sammanfattning!S$1,CoRAP_update!$C$4:$J$4,0),FALSE))</f>
        <v>#N/A</v>
      </c>
      <c r="T777" s="76" t="e">
        <f>IF($A777="-",VLOOKUP($D777,EDC_update!$C$2:$F$450,4,FALSE),VLOOKUP($A777,EDC_update!$B$2:$F$450,5,FALSE))</f>
        <v>#N/A</v>
      </c>
      <c r="V777" s="78">
        <f>IF(IFERROR(SEARCH("PBT",P777),99)=99,IF(IFERROR(SEARCH("suspected PBT",S777),99)=99,IF(IFERROR(SEARCH("concluded to be PBT",K777),99)=99,IF(IFERROR(SEARCH("PBT",S777),99)=99,IF(IFERROR(SEARCH("PBT cand",L777),99)=99,IF(IFERROR(SEARCH("PBT",L777),99)=99,IF(IFERROR(SEARCH("persistent, bioackumulative and toxic properties",K777),99)=99,0,Scoring!$E$3),Scoring!$E$3),Scoring!$E$7),Scoring!$E$3),Scoring!$E$5),Scoring!$E$6),Scoring!$E$3)</f>
        <v>0</v>
      </c>
      <c r="W777" s="78">
        <f>IF(IFERROR(SEARCH("vPvB",P777),99)=99,IF(IFERROR(SEARCH("suspected pbt/vPvB",S777),99)=99,IF(IFERROR(SEARCH("vPvB",S777),99)=99,IF(IFERROR(SEARCH("concluded to be a vPvB",S777),99)=99,IF(IFERROR(SEARCH("identified as vPvB",K777),99)=99,IF(IFERROR(SEARCH("concluded to be a vPvB",K777),99)=99,IF(IFERROR(SEARCH("concluded to be both pbt and vPvB",S777),99)=99,IF(IFERROR(SEARCH("concluded to be both pbt and vPvB",K777),99)=99,0,Scoring!$E$5),Scoring!$E$5),Scoring!$E$5),Scoring!$E$5),Scoring!$E$5),Scoring!$E$4),Scoring!$E$6),Scoring!$E$4)</f>
        <v>0</v>
      </c>
      <c r="X777" s="78">
        <f>IF(IFERROR(SEARCH("H410",N777),99)=99,IF(IFERROR(SEARCH("H410",O777),99)=99,IF(IFERROR(SEARCH("H410",Q777),99)=99,IF(IFERROR(SEARCH("H410",M777),99)=99,IF(IFERROR(SEARCH("H410",R777),99)=99,IF(IFERROR(SEARCH("H411",N777),99)=99,IF(IFERROR(SEARCH("H411",O777),99)=99,IF(IFERROR(SEARCH("H411",Q777),99)=99,IF(IFERROR(SEARCH("H411",M777),99)=99,IF(IFERROR(SEARCH("H411",R777),99)=99,IF(IFERROR(SEARCH("H413",N777),99)=99,IF(IFERROR(SEARCH("H413",O777),99)=99,IF(IFERROR(SEARCH("H413",Q777),99)=99,IF(IFERROR(SEARCH("H413",M777),99)=99,IF(IFERROR(SEARCH("H413",R777),99)=99,IF(IFERROR(SEARCH("H412",N777),99)=99,IF(IFERROR(SEARCH("H412",O777),99)=99,IF(IFERROR(SEARCH("H412",Q777),99)=99,IF(IFERROR(SEARCH("H412",M777),99)=99,IF(IFERROR(SEARCH("H412",R777),99)=99,0,Scoring!$E$2),Scoring!$E$2),Scoring!$E$2),Scoring!$E$2),Scoring!$E$2),Scoring!$E$2),Scoring!$E$2),Scoring!$E$2),Scoring!$E$2),Scoring!$E$2),Scoring!$E$2),Scoring!$E$2),Scoring!$E$2),Scoring!$E$2),Scoring!$E$2),Scoring!$E$2),Scoring!$E$2),Scoring!$E$2),Scoring!$E$2),Scoring!$E$2)</f>
        <v>0</v>
      </c>
      <c r="Y777" s="78">
        <f>IF(IFERROR(SEARCH("CMR",K777),99)=99,IF(IFERROR(SEARCH("Suspected CMR",S777),99)=99,IF(IFERROR(SEARCH("CMR",S777),99)=99,0,Scoring!$E$8),Scoring!$E$9),Scoring!$E$8)</f>
        <v>3</v>
      </c>
      <c r="Z777" s="78">
        <f>IF(IFERROR(SEARCH("H350",N777),99)=99,IF(IFERROR(SEARCH("H350",O777),99)=99,IF(IFERROR(SEARCH("H350",Q777),99)=99,IF(IFERROR(SEARCH("H350",M777),99)=99,IF(IFERROR(SEARCH("H350",R777),99)=99,IF(IFERROR(SEARCH("H351",N777),99)=99,IF(IFERROR(SEARCH("H351",O777),99)=99,IF(IFERROR(SEARCH("H351",Q777),99)=99,IF(IFERROR(SEARCH("H351",M777),99)=99,IF(IFERROR(SEARCH("H351",R777),99)=99,IF(IFERROR(SEARCH("carcinogenic",P777),99)=99,IF(IFERROR(SEARCH("suspected carcinogenic",S777),99)=99,0,Scoring!$E$12),Scoring!$E$11),Scoring!$E$10),Scoring!$E$10),Scoring!$E$10),Scoring!$E$10),Scoring!$E$10),Scoring!$E$10),Scoring!$E$10),Scoring!$E$10),Scoring!$E$10),Scoring!$E$10)</f>
        <v>1</v>
      </c>
      <c r="AA777" s="78">
        <f>IF(IFERROR(SEARCH("H340",N777),99)=99,IF(IFERROR(SEARCH("H340",O777),99)=99,IF(IFERROR(SEARCH("H340",Q777),99)=99,IF(IFERROR(SEARCH("H340",M777),99)=99,IF(IFERROR(SEARCH("H340",R777),99)=99,IF(IFERROR(SEARCH("H341",N777),99)=99,IF(IFERROR(SEARCH("H341",O777),99)=99,IF(IFERROR(SEARCH("H341",Q777),99)=99,IF(IFERROR(SEARCH("H341",M777),99)=99,IF(IFERROR(SEARCH("H341",R777),99)=99,IF(IFERROR(SEARCH("mutagenic",P777),99)=99,IF(IFERROR(SEARCH("suspected mutagenic",S777),99)=99,0,Scoring!$E$15),Scoring!$E$14),Scoring!$E$13),Scoring!$E$13),Scoring!$E$13),Scoring!$E$13),Scoring!$E$13),Scoring!$E$13),Scoring!$E$13),Scoring!$E$13),Scoring!$E$13),Scoring!$E$13)</f>
        <v>1</v>
      </c>
      <c r="AB777" s="78">
        <f>IF(IFERROR(SEARCH("H360",N777),99)=99,IF(IFERROR(SEARCH("H360",O777),99)=99,IF(IFERROR(SEARCH("H360",Q777),99)=99,IF(IFERROR(SEARCH("H360",M777),99)=99,IF(IFERROR(SEARCH("H360",R777),99)=99,IF(IFERROR(SEARCH("H361",N777),99)=99,IF(IFERROR(SEARCH("H361",O777),99)=99,IF(IFERROR(SEARCH("H361",Q777),99)=99,IF(IFERROR(SEARCH("H361",M777),99)=99,IF(IFERROR(SEARCH("H361",R777),99)=99,IF(IFERROR(SEARCH("reproduction",P777),99)=99,IF(IFERROR(SEARCH("suspected reprotoxic",S777),99)=99,IF(IFERROR(SEARCH("reprotoxic",S777),99)=99,IF(IFERROR(SEARCH("reprotoxic",K777),99)=99,0,Scoring!$E$18),Scoring!$E$18),Scoring!$E$19),Scoring!$E$17),Scoring!$E$16),Scoring!$E$16),Scoring!$E$16),Scoring!$E$16),Scoring!$E$16),Scoring!$E$16),Scoring!$E$16),Scoring!$E$16),Scoring!$E$16),Scoring!$E$16)</f>
        <v>0</v>
      </c>
      <c r="AC777" s="78">
        <f>IF(IFERROR(SEARCH("57f",L777),99)=99,IF(IFERROR(SEARCH("57(f)",P777),99)=99,0,Scoring!$E$20),Scoring!$E$20)</f>
        <v>0</v>
      </c>
      <c r="AD777" s="78">
        <f>IF(IFERROR(SEARCH("CAT1",T777),99)=99,IF(IFERROR(SEARCH("CAT2",T777),99)=99,IF(IFERROR(SEARCH("CAT3",T777),99)=99,IF(IFERROR(SEARCH("concluded to be endocrine",K777),99)=99,IF(IFERROR(SEARCH("categorised as endocrine",K777),99)=99,IF(IFERROR(SEARCH("endocrine disrupting",P777),99)=99,IF(IFERROR(SEARCH("endocrine disrupting",K777),99)=99,IF(IFERROR(SEARCH("suspected endocrine",S777),99)=99,IF(IFERROR(SEARCH("potential endocrine",S777),99)=99,0,Scoring!$E$25),Scoring!$E$25),Scoring!$E$24),Scoring!$E$24),Scoring!$E$24),Scoring!$E$24),Scoring!$E$23),Scoring!$E$22),Scoring!$E$21)</f>
        <v>0</v>
      </c>
      <c r="AE777" s="78">
        <f>IF(IFERROR(SEARCH("suspected sensitiser",S777),99)=99,IF(IFERROR(SEARCH("sensitiser",S777),99)=99,IF(IFERROR(SEARCH("other hazard based concern",S777),99)=99,0,Scoring!$E$28),Scoring!$E$26),Scoring!$E$27)</f>
        <v>0</v>
      </c>
      <c r="AF777" s="78">
        <f>IF(IFERROR(M777,1)=1,IF(IFERROR(N777,1)=1,IF(IFERROR(O777,1)=1,IF(IFERROR(Q777,1)=1,IF(IFERROR(R777,1)=1,IF(IFERROR(T777,1)=1,IF(IFERROR(K777,1)=1,IF(IFERROR(P777,1)=1,IF(IFERROR(S777,1)=1,Scoring!$E$29,0),0),0),0),0),0),0),0),0)</f>
        <v>0</v>
      </c>
      <c r="AG777" s="78">
        <f t="shared" si="59"/>
        <v>3</v>
      </c>
      <c r="AI777" s="93"/>
      <c r="AJ777" s="94"/>
      <c r="AK777" s="76"/>
      <c r="AL777" s="75"/>
      <c r="AN777" s="79"/>
      <c r="AO777" s="79"/>
      <c r="AP777" s="79"/>
      <c r="AQ777" s="79"/>
      <c r="AR777" s="79"/>
      <c r="AS777" s="78"/>
      <c r="AU777" s="79">
        <f>IF(IFERROR(F777,99)=99,IF(IFERROR(G777,99)=99,IF(IFERROR(H777,99)=99,IF(IFERROR(I777,99)=99,IF(IFERROR(E777,99)=99,IF(IFERROR(J777,99)=99,0,Scoring!$B$7),Scoring!$B$3),Scoring!$B$2),Scoring!$B$6),Scoring!$B$5),Scoring!$B$4)</f>
        <v>0.3</v>
      </c>
      <c r="AV777" s="78">
        <f t="shared" si="60"/>
        <v>0.89999999999999991</v>
      </c>
      <c r="AW777" s="78"/>
      <c r="AX777" s="66"/>
      <c r="AY777" s="78"/>
      <c r="AZ777" s="76"/>
      <c r="BA777" s="76"/>
      <c r="BB777" s="76"/>
    </row>
    <row r="778" spans="1:54" x14ac:dyDescent="0.25">
      <c r="A778" s="77" t="s">
        <v>7452</v>
      </c>
      <c r="B778" s="76" t="str">
        <f t="shared" si="61"/>
        <v>309-871-4</v>
      </c>
      <c r="C778" s="77" t="s">
        <v>134</v>
      </c>
      <c r="D778" s="77" t="s">
        <v>135</v>
      </c>
      <c r="E778" s="76" t="str">
        <f>IF(C778="-",IF(A778="-",VLOOKUP(D778,'sin-list 180320_update'!$C$2:$C$835,1,FALSE),VLOOKUP(A778,'sin-list 180320_update'!$A$2:$A$835,1,FALSE)),VLOOKUP(C778,'sin-list 180320_update'!$B$2:$B$835,1,FALSE))</f>
        <v>309-871-4</v>
      </c>
      <c r="F778" s="76" t="e">
        <f>IF($C778="-",IF($A778="-",VLOOKUP($D778,'REACH Bilaga XVII_update'!$A$5:$A$131,1,FALSE),VLOOKUP($A778,'REACH Bilaga XVII_update'!$C$5:$C$131,1,FALSE)),VLOOKUP($C778,'REACH Bilaga XVII_update'!$B$5:$B$131,1,FALSE))</f>
        <v>#N/A</v>
      </c>
      <c r="G778" s="76" t="e">
        <f>IF($C778="-",IF($A778="-",VLOOKUP($D778,' REACH Bilaga 59_update'!$A$5:$A$210,1,FALSE),VLOOKUP($A778,' REACH Bilaga 59_update'!$D$5:$D$210,1,FALSE)),VLOOKUP($C778,' REACH Bilaga 59_update'!$C$5:$C$210,1,FALSE))</f>
        <v>#N/A</v>
      </c>
      <c r="H778" s="76" t="e">
        <f>IF($C778="-",IF($A778="-",VLOOKUP($D778,'REACH Bilaga XIV_update'!$A$5:$A$110,1,FALSE),VLOOKUP($A778,'REACH Bilaga XIV_update'!$D$5:$D$110,1,FALSE)),VLOOKUP($C778,'REACH Bilaga XIV_update'!$C$5:$C$110,1,FALSE))</f>
        <v>#N/A</v>
      </c>
      <c r="I778" s="76" t="e">
        <f>IF($C778="-",IF($A778="-",VLOOKUP($D778,CoRAP_update!$A$5:$A$376,1,FALSE),VLOOKUP($A778,CoRAP_update!$D$5:$D$376,1,FALSE)),VLOOKUP($C778,CoRAP_update!$C$5:$C$376,1,FALSE))</f>
        <v>#N/A</v>
      </c>
      <c r="J778" s="76" t="e">
        <f>IF($C778="-",IF($A778="-",VLOOKUP($D778,EDC_update!$C$2:$C$450,1,FALSE),VLOOKUP($A778,EDC_update!$B$2:$B$450,1,FALSE)),VLOOKUP($C778,EDC_update!$L$2:$L$450,1,FALSE))</f>
        <v>#N/A</v>
      </c>
      <c r="K778" s="76" t="str">
        <f>IF($C778="-",IF($A778="-",IF(VLOOKUP($D778,'sin-list 180320_update'!$C$2:$S$835,3,FALSE)="",NA(),VLOOKUP($D778,'sin-list 180320_update'!$C$2:$S$835,3,FALSE)),IF(VLOOKUP($A778,'sin-list 180320_update'!$A$2:$S$835,5,FALSE)="",NA(),VLOOKUP($A778,'sin-list 180320_update'!$A$2:$S$835,5,FALSE))),IF(VLOOKUP($C778,'sin-list 180320_update'!$B$2:$S$835,4,FALSE)="",NA(),VLOOKUP($C778,'sin-list 180320_update'!$B$2:$S$835,4,FALSE)))</f>
        <v>Classified CMR according to Annex VI of Regulation 1272/2008. (Might not apply when contaminants are below below legal thresholds and/or full refining history is known)</v>
      </c>
      <c r="L778" s="76" t="str">
        <f>IF($C778="-",IF($A778="-",VLOOKUP($D778,'sin-list 180320_update'!$C$2:$S$835,6,FALSE),VLOOKUP($A778,'sin-list 180320_update'!$A$2:$S$835,8,FALSE)),VLOOKUP($C778,'sin-list 180320_update'!$B$2:$S$835,7,FALSE))</f>
        <v>Carc. 1B
Muta. 1B
Asp. Tox. 1</v>
      </c>
      <c r="M778" s="76" t="str">
        <f>IF($C778="-",IF($A778="-",IF(VLOOKUP($D778,'sin-list 180320_update'!$C$2:$S$835,8,FALSE)="",NA(),VLOOKUP($D778,'sin-list 180320_update'!$C$2:$S$835,8,FALSE)),IF(VLOOKUP($A778,'sin-list 180320_update'!$A$2:$S$835,10,FALSE)="",NA(),VLOOKUP($A778,'sin-list 180320_update'!$A$2:$S$835,10,FALSE))),IF(VLOOKUP($C778,'sin-list 180320_update'!$B$2:$S$835,9,FALSE)="",NA(),VLOOKUP($C778,'sin-list 180320_update'!$B$2:$S$835,9,FALSE)))</f>
        <v>H350
H340
H304</v>
      </c>
      <c r="N778" s="76" t="e">
        <f>IF($C778="-",IF($A778="-",IF(VLOOKUP($D778,'REACH Bilaga XVII_update'!$A$5:$E$131,4,FALSE)="",NA(),VLOOKUP($D778,'REACH Bilaga XVII_update'!$A$5:$E$131,4,FALSE)),IF(VLOOKUP($A778,'REACH Bilaga XVII_update'!$C$5:$D$131,2,FALSE)="",NA(),VLOOKUP($A778,'REACH Bilaga XVII_update'!$C$5:$D$131,2,FALSE))),IF(VLOOKUP($C778,'REACH Bilaga XVII_update'!$B$5:$D$131,3,FALSE)="",NA(),VLOOKUP($C778,'REACH Bilaga XVII_update'!$B$5:$D$131,3,FALSE)))</f>
        <v>#N/A</v>
      </c>
      <c r="O778" s="76" t="e">
        <f>IF($C778="-",IF($A778="-",IF(VLOOKUP($D778,' REACH Bilaga 59_update'!$A$5:$E$210,5,FALSE)="",NA(),VLOOKUP($D778,' REACH Bilaga 59_update'!$A$5:$E$210,5,FALSE)),IF(VLOOKUP($A778,' REACH Bilaga 59_update'!$D$5:$E$210,2,FALSE)="",NA(),VLOOKUP($A778,' REACH Bilaga 59_update'!$D$5:$E$210,2,FALSE))),IF(VLOOKUP($C778,' REACH Bilaga 59_update'!$C$5:$E$210,3,FALSE)="",NA(),VLOOKUP($C778,' REACH Bilaga 59_update'!$C$5:$E$210,3,FALSE)))</f>
        <v>#N/A</v>
      </c>
      <c r="P778" s="76" t="e">
        <f>IF(C778="-",IF(A778="-",IFERROR(VLOOKUP($D778,' REACH Bilaga 59_update'!$A$5:$F$210,MATCH(Sammanfattning!P$1,' REACH Bilaga 59_update'!$A$4:$F$4,0),FALSE),VLOOKUP($D778,'REACH Bilaga XIV_update'!$A$4:$H$110,MATCH(Sammanfattning!P$1,'REACH Bilaga XIV_update'!$A$4:$H$4,0),FALSE)),IFERROR(VLOOKUP($A778,' REACH Bilaga 59_update'!$D$5:$F$210,MATCH(Sammanfattning!P$1,' REACH Bilaga 59_update'!$D$4:$F$4,0),FALSE),VLOOKUP($A778,'REACH Bilaga XIV_update'!$D$4:$H$110,MATCH(Sammanfattning!P$1,'REACH Bilaga XIV_update'!$D$4:$H$4,0),FALSE))),IFERROR(VLOOKUP($C778,' REACH Bilaga 59_update'!$C$5:$F$210,MATCH(Sammanfattning!P$1,' REACH Bilaga 59_update'!$C$4:$F$4,0),FALSE),VLOOKUP($C778,'REACH Bilaga XIV_update'!$C$4:$H$110,MATCH(Sammanfattning!P$1,'REACH Bilaga XIV_update'!$C$4:$H$4,0),FALSE)))</f>
        <v>#N/A</v>
      </c>
      <c r="Q778" s="76" t="e">
        <f>IF($C778="-",IF($A778="-",IF(VLOOKUP($D778,'REACH Bilaga XIV_update'!$A$5:$I$110,9,FALSE)="",NA(),VLOOKUP($D778,'REACH Bilaga XIV_update'!$A$5:$I$110,9,FALSE)),IF(VLOOKUP($A778,'REACH Bilaga XIV_update'!$D$5:$I$110,6,FALSE)="",NA(),VLOOKUP($A778,'REACH Bilaga XIV_update'!$D$5:$I$110,6,FALSE))),IF(VLOOKUP($C778,'REACH Bilaga XIV_update'!$C$5:$I$110,7,FALSE)="",NA(),VLOOKUP($C778,'REACH Bilaga XIV_update'!$C$5:$I$110,7,FALSE)))</f>
        <v>#N/A</v>
      </c>
      <c r="R778" s="76" t="e">
        <f>IF($C778="-",IF($A778="-",IF(VLOOKUP($D778,CoRAP_update!$A$5:$O$376,15,FALSE)="",NA(),VLOOKUP($D778,CoRAP_update!$A$5:$O$376,15,FALSE)),IF(VLOOKUP($A778,CoRAP_update!$D$5:$O$376,12,FALSE)="",NA(),VLOOKUP($A778,CoRAP_update!$D$5:$O$376,12,FALSE))),IF(VLOOKUP($C778,CoRAP_update!$C$5:$O$376,13,FALSE)="",NA(),VLOOKUP($C778,CoRAP_update!$C$5:$O$376,13,FALSE)))</f>
        <v>#N/A</v>
      </c>
      <c r="S778" s="144" t="e">
        <f>IF($C778="-",IF($A778="-",VLOOKUP($D778,CoRAP_update!$A$5:$J$376,MATCH(Sammanfattning!S$1,CoRAP_update!$A$4:$J$4,0),FALSE),VLOOKUP($A778,CoRAP_update!$D$5:$J$376,MATCH(Sammanfattning!S$1,CoRAP_update!$D$4:$J$4,0),FALSE)),VLOOKUP($C778,CoRAP_update!$C$5:$J$376,MATCH(Sammanfattning!S$1,CoRAP_update!$C$4:$J$4,0),FALSE))</f>
        <v>#N/A</v>
      </c>
      <c r="T778" s="76" t="e">
        <f>IF($A778="-",VLOOKUP($D778,EDC_update!$C$2:$F$450,4,FALSE),VLOOKUP($A778,EDC_update!$B$2:$F$450,5,FALSE))</f>
        <v>#N/A</v>
      </c>
      <c r="V778" s="78">
        <f>IF(IFERROR(SEARCH("PBT",P778),99)=99,IF(IFERROR(SEARCH("suspected PBT",S778),99)=99,IF(IFERROR(SEARCH("concluded to be PBT",K778),99)=99,IF(IFERROR(SEARCH("PBT",S778),99)=99,IF(IFERROR(SEARCH("PBT cand",L778),99)=99,IF(IFERROR(SEARCH("PBT",L778),99)=99,IF(IFERROR(SEARCH("persistent, bioackumulative and toxic properties",K778),99)=99,0,Scoring!$E$3),Scoring!$E$3),Scoring!$E$7),Scoring!$E$3),Scoring!$E$5),Scoring!$E$6),Scoring!$E$3)</f>
        <v>0</v>
      </c>
      <c r="W778" s="78">
        <f>IF(IFERROR(SEARCH("vPvB",P778),99)=99,IF(IFERROR(SEARCH("suspected pbt/vPvB",S778),99)=99,IF(IFERROR(SEARCH("vPvB",S778),99)=99,IF(IFERROR(SEARCH("concluded to be a vPvB",S778),99)=99,IF(IFERROR(SEARCH("identified as vPvB",K778),99)=99,IF(IFERROR(SEARCH("concluded to be a vPvB",K778),99)=99,IF(IFERROR(SEARCH("concluded to be both pbt and vPvB",S778),99)=99,IF(IFERROR(SEARCH("concluded to be both pbt and vPvB",K778),99)=99,0,Scoring!$E$5),Scoring!$E$5),Scoring!$E$5),Scoring!$E$5),Scoring!$E$5),Scoring!$E$4),Scoring!$E$6),Scoring!$E$4)</f>
        <v>0</v>
      </c>
      <c r="X778" s="78">
        <f>IF(IFERROR(SEARCH("H410",N778),99)=99,IF(IFERROR(SEARCH("H410",O778),99)=99,IF(IFERROR(SEARCH("H410",Q778),99)=99,IF(IFERROR(SEARCH("H410",M778),99)=99,IF(IFERROR(SEARCH("H410",R778),99)=99,IF(IFERROR(SEARCH("H411",N778),99)=99,IF(IFERROR(SEARCH("H411",O778),99)=99,IF(IFERROR(SEARCH("H411",Q778),99)=99,IF(IFERROR(SEARCH("H411",M778),99)=99,IF(IFERROR(SEARCH("H411",R778),99)=99,IF(IFERROR(SEARCH("H413",N778),99)=99,IF(IFERROR(SEARCH("H413",O778),99)=99,IF(IFERROR(SEARCH("H413",Q778),99)=99,IF(IFERROR(SEARCH("H413",M778),99)=99,IF(IFERROR(SEARCH("H413",R778),99)=99,IF(IFERROR(SEARCH("H412",N778),99)=99,IF(IFERROR(SEARCH("H412",O778),99)=99,IF(IFERROR(SEARCH("H412",Q778),99)=99,IF(IFERROR(SEARCH("H412",M778),99)=99,IF(IFERROR(SEARCH("H412",R778),99)=99,0,Scoring!$E$2),Scoring!$E$2),Scoring!$E$2),Scoring!$E$2),Scoring!$E$2),Scoring!$E$2),Scoring!$E$2),Scoring!$E$2),Scoring!$E$2),Scoring!$E$2),Scoring!$E$2),Scoring!$E$2),Scoring!$E$2),Scoring!$E$2),Scoring!$E$2),Scoring!$E$2),Scoring!$E$2),Scoring!$E$2),Scoring!$E$2),Scoring!$E$2)</f>
        <v>0</v>
      </c>
      <c r="Y778" s="78">
        <f>IF(IFERROR(SEARCH("CMR",K778),99)=99,IF(IFERROR(SEARCH("Suspected CMR",S778),99)=99,IF(IFERROR(SEARCH("CMR",S778),99)=99,0,Scoring!$E$8),Scoring!$E$9),Scoring!$E$8)</f>
        <v>3</v>
      </c>
      <c r="Z778" s="78">
        <f>IF(IFERROR(SEARCH("H350",N778),99)=99,IF(IFERROR(SEARCH("H350",O778),99)=99,IF(IFERROR(SEARCH("H350",Q778),99)=99,IF(IFERROR(SEARCH("H350",M778),99)=99,IF(IFERROR(SEARCH("H350",R778),99)=99,IF(IFERROR(SEARCH("H351",N778),99)=99,IF(IFERROR(SEARCH("H351",O778),99)=99,IF(IFERROR(SEARCH("H351",Q778),99)=99,IF(IFERROR(SEARCH("H351",M778),99)=99,IF(IFERROR(SEARCH("H351",R778),99)=99,IF(IFERROR(SEARCH("carcinogenic",P778),99)=99,IF(IFERROR(SEARCH("suspected carcinogenic",S778),99)=99,0,Scoring!$E$12),Scoring!$E$11),Scoring!$E$10),Scoring!$E$10),Scoring!$E$10),Scoring!$E$10),Scoring!$E$10),Scoring!$E$10),Scoring!$E$10),Scoring!$E$10),Scoring!$E$10),Scoring!$E$10)</f>
        <v>1</v>
      </c>
      <c r="AA778" s="78">
        <f>IF(IFERROR(SEARCH("H340",N778),99)=99,IF(IFERROR(SEARCH("H340",O778),99)=99,IF(IFERROR(SEARCH("H340",Q778),99)=99,IF(IFERROR(SEARCH("H340",M778),99)=99,IF(IFERROR(SEARCH("H340",R778),99)=99,IF(IFERROR(SEARCH("H341",N778),99)=99,IF(IFERROR(SEARCH("H341",O778),99)=99,IF(IFERROR(SEARCH("H341",Q778),99)=99,IF(IFERROR(SEARCH("H341",M778),99)=99,IF(IFERROR(SEARCH("H341",R778),99)=99,IF(IFERROR(SEARCH("mutagenic",P778),99)=99,IF(IFERROR(SEARCH("suspected mutagenic",S778),99)=99,0,Scoring!$E$15),Scoring!$E$14),Scoring!$E$13),Scoring!$E$13),Scoring!$E$13),Scoring!$E$13),Scoring!$E$13),Scoring!$E$13),Scoring!$E$13),Scoring!$E$13),Scoring!$E$13),Scoring!$E$13)</f>
        <v>1</v>
      </c>
      <c r="AB778" s="78">
        <f>IF(IFERROR(SEARCH("H360",N778),99)=99,IF(IFERROR(SEARCH("H360",O778),99)=99,IF(IFERROR(SEARCH("H360",Q778),99)=99,IF(IFERROR(SEARCH("H360",M778),99)=99,IF(IFERROR(SEARCH("H360",R778),99)=99,IF(IFERROR(SEARCH("H361",N778),99)=99,IF(IFERROR(SEARCH("H361",O778),99)=99,IF(IFERROR(SEARCH("H361",Q778),99)=99,IF(IFERROR(SEARCH("H361",M778),99)=99,IF(IFERROR(SEARCH("H361",R778),99)=99,IF(IFERROR(SEARCH("reproduction",P778),99)=99,IF(IFERROR(SEARCH("suspected reprotoxic",S778),99)=99,IF(IFERROR(SEARCH("reprotoxic",S778),99)=99,IF(IFERROR(SEARCH("reprotoxic",K778),99)=99,0,Scoring!$E$18),Scoring!$E$18),Scoring!$E$19),Scoring!$E$17),Scoring!$E$16),Scoring!$E$16),Scoring!$E$16),Scoring!$E$16),Scoring!$E$16),Scoring!$E$16),Scoring!$E$16),Scoring!$E$16),Scoring!$E$16),Scoring!$E$16)</f>
        <v>0</v>
      </c>
      <c r="AC778" s="78">
        <f>IF(IFERROR(SEARCH("57f",L778),99)=99,IF(IFERROR(SEARCH("57(f)",P778),99)=99,0,Scoring!$E$20),Scoring!$E$20)</f>
        <v>0</v>
      </c>
      <c r="AD778" s="78">
        <f>IF(IFERROR(SEARCH("CAT1",T778),99)=99,IF(IFERROR(SEARCH("CAT2",T778),99)=99,IF(IFERROR(SEARCH("CAT3",T778),99)=99,IF(IFERROR(SEARCH("concluded to be endocrine",K778),99)=99,IF(IFERROR(SEARCH("categorised as endocrine",K778),99)=99,IF(IFERROR(SEARCH("endocrine disrupting",P778),99)=99,IF(IFERROR(SEARCH("endocrine disrupting",K778),99)=99,IF(IFERROR(SEARCH("suspected endocrine",S778),99)=99,IF(IFERROR(SEARCH("potential endocrine",S778),99)=99,0,Scoring!$E$25),Scoring!$E$25),Scoring!$E$24),Scoring!$E$24),Scoring!$E$24),Scoring!$E$24),Scoring!$E$23),Scoring!$E$22),Scoring!$E$21)</f>
        <v>0</v>
      </c>
      <c r="AE778" s="78">
        <f>IF(IFERROR(SEARCH("suspected sensitiser",S778),99)=99,IF(IFERROR(SEARCH("sensitiser",S778),99)=99,IF(IFERROR(SEARCH("other hazard based concern",S778),99)=99,0,Scoring!$E$28),Scoring!$E$26),Scoring!$E$27)</f>
        <v>0</v>
      </c>
      <c r="AF778" s="78">
        <f>IF(IFERROR(M778,1)=1,IF(IFERROR(N778,1)=1,IF(IFERROR(O778,1)=1,IF(IFERROR(Q778,1)=1,IF(IFERROR(R778,1)=1,IF(IFERROR(T778,1)=1,IF(IFERROR(K778,1)=1,IF(IFERROR(P778,1)=1,IF(IFERROR(S778,1)=1,Scoring!$E$29,0),0),0),0),0),0),0),0),0)</f>
        <v>0</v>
      </c>
      <c r="AG778" s="78">
        <f t="shared" si="59"/>
        <v>3</v>
      </c>
      <c r="AI778" s="93"/>
      <c r="AJ778" s="94"/>
      <c r="AK778" s="76"/>
      <c r="AL778" s="75"/>
      <c r="AN778" s="79"/>
      <c r="AO778" s="79"/>
      <c r="AP778" s="79"/>
      <c r="AQ778" s="79"/>
      <c r="AR778" s="79"/>
      <c r="AS778" s="78"/>
      <c r="AU778" s="79">
        <f>IF(IFERROR(F778,99)=99,IF(IFERROR(G778,99)=99,IF(IFERROR(H778,99)=99,IF(IFERROR(I778,99)=99,IF(IFERROR(E778,99)=99,IF(IFERROR(J778,99)=99,0,Scoring!$B$7),Scoring!$B$3),Scoring!$B$2),Scoring!$B$6),Scoring!$B$5),Scoring!$B$4)</f>
        <v>0.3</v>
      </c>
      <c r="AV778" s="78">
        <f t="shared" si="60"/>
        <v>0.89999999999999991</v>
      </c>
      <c r="AW778" s="78"/>
      <c r="AX778" s="66"/>
      <c r="AY778" s="78"/>
      <c r="AZ778" s="76"/>
      <c r="BA778" s="76"/>
      <c r="BB778" s="76"/>
    </row>
    <row r="779" spans="1:54" x14ac:dyDescent="0.25">
      <c r="A779" s="77" t="s">
        <v>6657</v>
      </c>
      <c r="B779" s="76" t="str">
        <f t="shared" si="61"/>
        <v>309-874-0</v>
      </c>
      <c r="C779" s="77" t="s">
        <v>136</v>
      </c>
      <c r="D779" s="77" t="s">
        <v>137</v>
      </c>
      <c r="E779" s="76" t="str">
        <f>IF(C779="-",IF(A779="-",VLOOKUP(D779,'sin-list 180320_update'!$C$2:$C$835,1,FALSE),VLOOKUP(A779,'sin-list 180320_update'!$A$2:$A$835,1,FALSE)),VLOOKUP(C779,'sin-list 180320_update'!$B$2:$B$835,1,FALSE))</f>
        <v>309-874-0</v>
      </c>
      <c r="F779" s="76" t="e">
        <f>IF($C779="-",IF($A779="-",VLOOKUP($D779,'REACH Bilaga XVII_update'!$A$5:$A$131,1,FALSE),VLOOKUP($A779,'REACH Bilaga XVII_update'!$C$5:$C$131,1,FALSE)),VLOOKUP($C779,'REACH Bilaga XVII_update'!$B$5:$B$131,1,FALSE))</f>
        <v>#N/A</v>
      </c>
      <c r="G779" s="76" t="e">
        <f>IF($C779="-",IF($A779="-",VLOOKUP($D779,' REACH Bilaga 59_update'!$A$5:$A$210,1,FALSE),VLOOKUP($A779,' REACH Bilaga 59_update'!$D$5:$D$210,1,FALSE)),VLOOKUP($C779,' REACH Bilaga 59_update'!$C$5:$C$210,1,FALSE))</f>
        <v>#N/A</v>
      </c>
      <c r="H779" s="76" t="e">
        <f>IF($C779="-",IF($A779="-",VLOOKUP($D779,'REACH Bilaga XIV_update'!$A$5:$A$110,1,FALSE),VLOOKUP($A779,'REACH Bilaga XIV_update'!$D$5:$D$110,1,FALSE)),VLOOKUP($C779,'REACH Bilaga XIV_update'!$C$5:$C$110,1,FALSE))</f>
        <v>#N/A</v>
      </c>
      <c r="I779" s="76" t="e">
        <f>IF($C779="-",IF($A779="-",VLOOKUP($D779,CoRAP_update!$A$5:$A$376,1,FALSE),VLOOKUP($A779,CoRAP_update!$D$5:$D$376,1,FALSE)),VLOOKUP($C779,CoRAP_update!$C$5:$C$376,1,FALSE))</f>
        <v>#N/A</v>
      </c>
      <c r="J779" s="76" t="e">
        <f>IF($C779="-",IF($A779="-",VLOOKUP($D779,EDC_update!$C$2:$C$450,1,FALSE),VLOOKUP($A779,EDC_update!$B$2:$B$450,1,FALSE)),VLOOKUP($C779,EDC_update!$L$2:$L$450,1,FALSE))</f>
        <v>#N/A</v>
      </c>
      <c r="K779" s="76" t="str">
        <f>IF($C779="-",IF($A779="-",IF(VLOOKUP($D779,'sin-list 180320_update'!$C$2:$S$835,3,FALSE)="",NA(),VLOOKUP($D779,'sin-list 180320_update'!$C$2:$S$835,3,FALSE)),IF(VLOOKUP($A779,'sin-list 180320_update'!$A$2:$S$835,5,FALSE)="",NA(),VLOOKUP($A779,'sin-list 180320_update'!$A$2:$S$835,5,FALSE))),IF(VLOOKUP($C779,'sin-list 180320_update'!$B$2:$S$835,4,FALSE)="",NA(),VLOOKUP($C779,'sin-list 180320_update'!$B$2:$S$835,4,FALSE)))</f>
        <v>Classified CMR according to Annex VI of Regulation 1272/2008. (Might not apply when contaminants are below below legal thresholds and/or full refining history is known)</v>
      </c>
      <c r="L779" s="76" t="str">
        <f>IF($C779="-",IF($A779="-",VLOOKUP($D779,'sin-list 180320_update'!$C$2:$S$835,6,FALSE),VLOOKUP($A779,'sin-list 180320_update'!$A$2:$S$835,8,FALSE)),VLOOKUP($C779,'sin-list 180320_update'!$B$2:$S$835,7,FALSE))</f>
        <v>Carc. 1B</v>
      </c>
      <c r="M779" s="76" t="str">
        <f>IF($C779="-",IF($A779="-",IF(VLOOKUP($D779,'sin-list 180320_update'!$C$2:$S$835,8,FALSE)="",NA(),VLOOKUP($D779,'sin-list 180320_update'!$C$2:$S$835,8,FALSE)),IF(VLOOKUP($A779,'sin-list 180320_update'!$A$2:$S$835,10,FALSE)="",NA(),VLOOKUP($A779,'sin-list 180320_update'!$A$2:$S$835,10,FALSE))),IF(VLOOKUP($C779,'sin-list 180320_update'!$B$2:$S$835,9,FALSE)="",NA(),VLOOKUP($C779,'sin-list 180320_update'!$B$2:$S$835,9,FALSE)))</f>
        <v>H350</v>
      </c>
      <c r="N779" s="76" t="e">
        <f>IF($C779="-",IF($A779="-",IF(VLOOKUP($D779,'REACH Bilaga XVII_update'!$A$5:$E$131,4,FALSE)="",NA(),VLOOKUP($D779,'REACH Bilaga XVII_update'!$A$5:$E$131,4,FALSE)),IF(VLOOKUP($A779,'REACH Bilaga XVII_update'!$C$5:$D$131,2,FALSE)="",NA(),VLOOKUP($A779,'REACH Bilaga XVII_update'!$C$5:$D$131,2,FALSE))),IF(VLOOKUP($C779,'REACH Bilaga XVII_update'!$B$5:$D$131,3,FALSE)="",NA(),VLOOKUP($C779,'REACH Bilaga XVII_update'!$B$5:$D$131,3,FALSE)))</f>
        <v>#N/A</v>
      </c>
      <c r="O779" s="76" t="e">
        <f>IF($C779="-",IF($A779="-",IF(VLOOKUP($D779,' REACH Bilaga 59_update'!$A$5:$E$210,5,FALSE)="",NA(),VLOOKUP($D779,' REACH Bilaga 59_update'!$A$5:$E$210,5,FALSE)),IF(VLOOKUP($A779,' REACH Bilaga 59_update'!$D$5:$E$210,2,FALSE)="",NA(),VLOOKUP($A779,' REACH Bilaga 59_update'!$D$5:$E$210,2,FALSE))),IF(VLOOKUP($C779,' REACH Bilaga 59_update'!$C$5:$E$210,3,FALSE)="",NA(),VLOOKUP($C779,' REACH Bilaga 59_update'!$C$5:$E$210,3,FALSE)))</f>
        <v>#N/A</v>
      </c>
      <c r="P779" s="76" t="e">
        <f>IF(C779="-",IF(A779="-",IFERROR(VLOOKUP($D779,' REACH Bilaga 59_update'!$A$5:$F$210,MATCH(Sammanfattning!P$1,' REACH Bilaga 59_update'!$A$4:$F$4,0),FALSE),VLOOKUP($D779,'REACH Bilaga XIV_update'!$A$4:$H$110,MATCH(Sammanfattning!P$1,'REACH Bilaga XIV_update'!$A$4:$H$4,0),FALSE)),IFERROR(VLOOKUP($A779,' REACH Bilaga 59_update'!$D$5:$F$210,MATCH(Sammanfattning!P$1,' REACH Bilaga 59_update'!$D$4:$F$4,0),FALSE),VLOOKUP($A779,'REACH Bilaga XIV_update'!$D$4:$H$110,MATCH(Sammanfattning!P$1,'REACH Bilaga XIV_update'!$D$4:$H$4,0),FALSE))),IFERROR(VLOOKUP($C779,' REACH Bilaga 59_update'!$C$5:$F$210,MATCH(Sammanfattning!P$1,' REACH Bilaga 59_update'!$C$4:$F$4,0),FALSE),VLOOKUP($C779,'REACH Bilaga XIV_update'!$C$4:$H$110,MATCH(Sammanfattning!P$1,'REACH Bilaga XIV_update'!$C$4:$H$4,0),FALSE)))</f>
        <v>#N/A</v>
      </c>
      <c r="Q779" s="76" t="e">
        <f>IF($C779="-",IF($A779="-",IF(VLOOKUP($D779,'REACH Bilaga XIV_update'!$A$5:$I$110,9,FALSE)="",NA(),VLOOKUP($D779,'REACH Bilaga XIV_update'!$A$5:$I$110,9,FALSE)),IF(VLOOKUP($A779,'REACH Bilaga XIV_update'!$D$5:$I$110,6,FALSE)="",NA(),VLOOKUP($A779,'REACH Bilaga XIV_update'!$D$5:$I$110,6,FALSE))),IF(VLOOKUP($C779,'REACH Bilaga XIV_update'!$C$5:$I$110,7,FALSE)="",NA(),VLOOKUP($C779,'REACH Bilaga XIV_update'!$C$5:$I$110,7,FALSE)))</f>
        <v>#N/A</v>
      </c>
      <c r="R779" s="76" t="e">
        <f>IF($C779="-",IF($A779="-",IF(VLOOKUP($D779,CoRAP_update!$A$5:$O$376,15,FALSE)="",NA(),VLOOKUP($D779,CoRAP_update!$A$5:$O$376,15,FALSE)),IF(VLOOKUP($A779,CoRAP_update!$D$5:$O$376,12,FALSE)="",NA(),VLOOKUP($A779,CoRAP_update!$D$5:$O$376,12,FALSE))),IF(VLOOKUP($C779,CoRAP_update!$C$5:$O$376,13,FALSE)="",NA(),VLOOKUP($C779,CoRAP_update!$C$5:$O$376,13,FALSE)))</f>
        <v>#N/A</v>
      </c>
      <c r="S779" s="144" t="e">
        <f>IF($C779="-",IF($A779="-",VLOOKUP($D779,CoRAP_update!$A$5:$J$376,MATCH(Sammanfattning!S$1,CoRAP_update!$A$4:$J$4,0),FALSE),VLOOKUP($A779,CoRAP_update!$D$5:$J$376,MATCH(Sammanfattning!S$1,CoRAP_update!$D$4:$J$4,0),FALSE)),VLOOKUP($C779,CoRAP_update!$C$5:$J$376,MATCH(Sammanfattning!S$1,CoRAP_update!$C$4:$J$4,0),FALSE))</f>
        <v>#N/A</v>
      </c>
      <c r="T779" s="76" t="e">
        <f>IF($A779="-",VLOOKUP($D779,EDC_update!$C$2:$F$450,4,FALSE),VLOOKUP($A779,EDC_update!$B$2:$F$450,5,FALSE))</f>
        <v>#N/A</v>
      </c>
      <c r="V779" s="78">
        <f>IF(IFERROR(SEARCH("PBT",P779),99)=99,IF(IFERROR(SEARCH("suspected PBT",S779),99)=99,IF(IFERROR(SEARCH("concluded to be PBT",K779),99)=99,IF(IFERROR(SEARCH("PBT",S779),99)=99,IF(IFERROR(SEARCH("PBT cand",L779),99)=99,IF(IFERROR(SEARCH("PBT",L779),99)=99,IF(IFERROR(SEARCH("persistent, bioackumulative and toxic properties",K779),99)=99,0,Scoring!$E$3),Scoring!$E$3),Scoring!$E$7),Scoring!$E$3),Scoring!$E$5),Scoring!$E$6),Scoring!$E$3)</f>
        <v>0</v>
      </c>
      <c r="W779" s="78">
        <f>IF(IFERROR(SEARCH("vPvB",P779),99)=99,IF(IFERROR(SEARCH("suspected pbt/vPvB",S779),99)=99,IF(IFERROR(SEARCH("vPvB",S779),99)=99,IF(IFERROR(SEARCH("concluded to be a vPvB",S779),99)=99,IF(IFERROR(SEARCH("identified as vPvB",K779),99)=99,IF(IFERROR(SEARCH("concluded to be a vPvB",K779),99)=99,IF(IFERROR(SEARCH("concluded to be both pbt and vPvB",S779),99)=99,IF(IFERROR(SEARCH("concluded to be both pbt and vPvB",K779),99)=99,0,Scoring!$E$5),Scoring!$E$5),Scoring!$E$5),Scoring!$E$5),Scoring!$E$5),Scoring!$E$4),Scoring!$E$6),Scoring!$E$4)</f>
        <v>0</v>
      </c>
      <c r="X779" s="78">
        <f>IF(IFERROR(SEARCH("H410",N779),99)=99,IF(IFERROR(SEARCH("H410",O779),99)=99,IF(IFERROR(SEARCH("H410",Q779),99)=99,IF(IFERROR(SEARCH("H410",M779),99)=99,IF(IFERROR(SEARCH("H410",R779),99)=99,IF(IFERROR(SEARCH("H411",N779),99)=99,IF(IFERROR(SEARCH("H411",O779),99)=99,IF(IFERROR(SEARCH("H411",Q779),99)=99,IF(IFERROR(SEARCH("H411",M779),99)=99,IF(IFERROR(SEARCH("H411",R779),99)=99,IF(IFERROR(SEARCH("H413",N779),99)=99,IF(IFERROR(SEARCH("H413",O779),99)=99,IF(IFERROR(SEARCH("H413",Q779),99)=99,IF(IFERROR(SEARCH("H413",M779),99)=99,IF(IFERROR(SEARCH("H413",R779),99)=99,IF(IFERROR(SEARCH("H412",N779),99)=99,IF(IFERROR(SEARCH("H412",O779),99)=99,IF(IFERROR(SEARCH("H412",Q779),99)=99,IF(IFERROR(SEARCH("H412",M779),99)=99,IF(IFERROR(SEARCH("H412",R779),99)=99,0,Scoring!$E$2),Scoring!$E$2),Scoring!$E$2),Scoring!$E$2),Scoring!$E$2),Scoring!$E$2),Scoring!$E$2),Scoring!$E$2),Scoring!$E$2),Scoring!$E$2),Scoring!$E$2),Scoring!$E$2),Scoring!$E$2),Scoring!$E$2),Scoring!$E$2),Scoring!$E$2),Scoring!$E$2),Scoring!$E$2),Scoring!$E$2),Scoring!$E$2)</f>
        <v>0</v>
      </c>
      <c r="Y779" s="78">
        <f>IF(IFERROR(SEARCH("CMR",K779),99)=99,IF(IFERROR(SEARCH("Suspected CMR",S779),99)=99,IF(IFERROR(SEARCH("CMR",S779),99)=99,0,Scoring!$E$8),Scoring!$E$9),Scoring!$E$8)</f>
        <v>3</v>
      </c>
      <c r="Z779" s="78">
        <f>IF(IFERROR(SEARCH("H350",N779),99)=99,IF(IFERROR(SEARCH("H350",O779),99)=99,IF(IFERROR(SEARCH("H350",Q779),99)=99,IF(IFERROR(SEARCH("H350",M779),99)=99,IF(IFERROR(SEARCH("H350",R779),99)=99,IF(IFERROR(SEARCH("H351",N779),99)=99,IF(IFERROR(SEARCH("H351",O779),99)=99,IF(IFERROR(SEARCH("H351",Q779),99)=99,IF(IFERROR(SEARCH("H351",M779),99)=99,IF(IFERROR(SEARCH("H351",R779),99)=99,IF(IFERROR(SEARCH("carcinogenic",P779),99)=99,IF(IFERROR(SEARCH("suspected carcinogenic",S779),99)=99,0,Scoring!$E$12),Scoring!$E$11),Scoring!$E$10),Scoring!$E$10),Scoring!$E$10),Scoring!$E$10),Scoring!$E$10),Scoring!$E$10),Scoring!$E$10),Scoring!$E$10),Scoring!$E$10),Scoring!$E$10)</f>
        <v>1</v>
      </c>
      <c r="AA779" s="78">
        <f>IF(IFERROR(SEARCH("H340",N779),99)=99,IF(IFERROR(SEARCH("H340",O779),99)=99,IF(IFERROR(SEARCH("H340",Q779),99)=99,IF(IFERROR(SEARCH("H340",M779),99)=99,IF(IFERROR(SEARCH("H340",R779),99)=99,IF(IFERROR(SEARCH("H341",N779),99)=99,IF(IFERROR(SEARCH("H341",O779),99)=99,IF(IFERROR(SEARCH("H341",Q779),99)=99,IF(IFERROR(SEARCH("H341",M779),99)=99,IF(IFERROR(SEARCH("H341",R779),99)=99,IF(IFERROR(SEARCH("mutagenic",P779),99)=99,IF(IFERROR(SEARCH("suspected mutagenic",S779),99)=99,0,Scoring!$E$15),Scoring!$E$14),Scoring!$E$13),Scoring!$E$13),Scoring!$E$13),Scoring!$E$13),Scoring!$E$13),Scoring!$E$13),Scoring!$E$13),Scoring!$E$13),Scoring!$E$13),Scoring!$E$13)</f>
        <v>0</v>
      </c>
      <c r="AB779" s="78">
        <f>IF(IFERROR(SEARCH("H360",N779),99)=99,IF(IFERROR(SEARCH("H360",O779),99)=99,IF(IFERROR(SEARCH("H360",Q779),99)=99,IF(IFERROR(SEARCH("H360",M779),99)=99,IF(IFERROR(SEARCH("H360",R779),99)=99,IF(IFERROR(SEARCH("H361",N779),99)=99,IF(IFERROR(SEARCH("H361",O779),99)=99,IF(IFERROR(SEARCH("H361",Q779),99)=99,IF(IFERROR(SEARCH("H361",M779),99)=99,IF(IFERROR(SEARCH("H361",R779),99)=99,IF(IFERROR(SEARCH("reproduction",P779),99)=99,IF(IFERROR(SEARCH("suspected reprotoxic",S779),99)=99,IF(IFERROR(SEARCH("reprotoxic",S779),99)=99,IF(IFERROR(SEARCH("reprotoxic",K779),99)=99,0,Scoring!$E$18),Scoring!$E$18),Scoring!$E$19),Scoring!$E$17),Scoring!$E$16),Scoring!$E$16),Scoring!$E$16),Scoring!$E$16),Scoring!$E$16),Scoring!$E$16),Scoring!$E$16),Scoring!$E$16),Scoring!$E$16),Scoring!$E$16)</f>
        <v>0</v>
      </c>
      <c r="AC779" s="78">
        <f>IF(IFERROR(SEARCH("57f",L779),99)=99,IF(IFERROR(SEARCH("57(f)",P779),99)=99,0,Scoring!$E$20),Scoring!$E$20)</f>
        <v>0</v>
      </c>
      <c r="AD779" s="78">
        <f>IF(IFERROR(SEARCH("CAT1",T779),99)=99,IF(IFERROR(SEARCH("CAT2",T779),99)=99,IF(IFERROR(SEARCH("CAT3",T779),99)=99,IF(IFERROR(SEARCH("concluded to be endocrine",K779),99)=99,IF(IFERROR(SEARCH("categorised as endocrine",K779),99)=99,IF(IFERROR(SEARCH("endocrine disrupting",P779),99)=99,IF(IFERROR(SEARCH("endocrine disrupting",K779),99)=99,IF(IFERROR(SEARCH("suspected endocrine",S779),99)=99,IF(IFERROR(SEARCH("potential endocrine",S779),99)=99,0,Scoring!$E$25),Scoring!$E$25),Scoring!$E$24),Scoring!$E$24),Scoring!$E$24),Scoring!$E$24),Scoring!$E$23),Scoring!$E$22),Scoring!$E$21)</f>
        <v>0</v>
      </c>
      <c r="AE779" s="78">
        <f>IF(IFERROR(SEARCH("suspected sensitiser",S779),99)=99,IF(IFERROR(SEARCH("sensitiser",S779),99)=99,IF(IFERROR(SEARCH("other hazard based concern",S779),99)=99,0,Scoring!$E$28),Scoring!$E$26),Scoring!$E$27)</f>
        <v>0</v>
      </c>
      <c r="AF779" s="78">
        <f>IF(IFERROR(M779,1)=1,IF(IFERROR(N779,1)=1,IF(IFERROR(O779,1)=1,IF(IFERROR(Q779,1)=1,IF(IFERROR(R779,1)=1,IF(IFERROR(T779,1)=1,IF(IFERROR(K779,1)=1,IF(IFERROR(P779,1)=1,IF(IFERROR(S779,1)=1,Scoring!$E$29,0),0),0),0),0),0),0),0),0)</f>
        <v>0</v>
      </c>
      <c r="AG779" s="78">
        <f t="shared" si="59"/>
        <v>3</v>
      </c>
      <c r="AI779" s="93"/>
      <c r="AJ779" s="94"/>
      <c r="AK779" s="76"/>
      <c r="AL779" s="75"/>
      <c r="AN779" s="79"/>
      <c r="AO779" s="79"/>
      <c r="AP779" s="79"/>
      <c r="AQ779" s="79"/>
      <c r="AR779" s="79"/>
      <c r="AS779" s="78"/>
      <c r="AU779" s="79">
        <f>IF(IFERROR(F779,99)=99,IF(IFERROR(G779,99)=99,IF(IFERROR(H779,99)=99,IF(IFERROR(I779,99)=99,IF(IFERROR(E779,99)=99,IF(IFERROR(J779,99)=99,0,Scoring!$B$7),Scoring!$B$3),Scoring!$B$2),Scoring!$B$6),Scoring!$B$5),Scoring!$B$4)</f>
        <v>0.3</v>
      </c>
      <c r="AV779" s="78">
        <f t="shared" si="60"/>
        <v>0.89999999999999991</v>
      </c>
      <c r="AW779" s="78"/>
      <c r="AX779" s="66"/>
      <c r="AY779" s="78"/>
      <c r="AZ779" s="76"/>
      <c r="BA779" s="76"/>
      <c r="BB779" s="76"/>
    </row>
    <row r="780" spans="1:54" x14ac:dyDescent="0.25">
      <c r="A780" s="77" t="s">
        <v>6658</v>
      </c>
      <c r="B780" s="76" t="str">
        <f t="shared" si="61"/>
        <v>309-877-7</v>
      </c>
      <c r="C780" s="77" t="s">
        <v>139</v>
      </c>
      <c r="D780" s="77" t="s">
        <v>140</v>
      </c>
      <c r="E780" s="76" t="str">
        <f>IF(C780="-",IF(A780="-",VLOOKUP(D780,'sin-list 180320_update'!$C$2:$C$835,1,FALSE),VLOOKUP(A780,'sin-list 180320_update'!$A$2:$A$835,1,FALSE)),VLOOKUP(C780,'sin-list 180320_update'!$B$2:$B$835,1,FALSE))</f>
        <v>309-877-7</v>
      </c>
      <c r="F780" s="76" t="e">
        <f>IF($C780="-",IF($A780="-",VLOOKUP($D780,'REACH Bilaga XVII_update'!$A$5:$A$131,1,FALSE),VLOOKUP($A780,'REACH Bilaga XVII_update'!$C$5:$C$131,1,FALSE)),VLOOKUP($C780,'REACH Bilaga XVII_update'!$B$5:$B$131,1,FALSE))</f>
        <v>#N/A</v>
      </c>
      <c r="G780" s="76" t="e">
        <f>IF($C780="-",IF($A780="-",VLOOKUP($D780,' REACH Bilaga 59_update'!$A$5:$A$210,1,FALSE),VLOOKUP($A780,' REACH Bilaga 59_update'!$D$5:$D$210,1,FALSE)),VLOOKUP($C780,' REACH Bilaga 59_update'!$C$5:$C$210,1,FALSE))</f>
        <v>#N/A</v>
      </c>
      <c r="H780" s="76" t="e">
        <f>IF($C780="-",IF($A780="-",VLOOKUP($D780,'REACH Bilaga XIV_update'!$A$5:$A$110,1,FALSE),VLOOKUP($A780,'REACH Bilaga XIV_update'!$D$5:$D$110,1,FALSE)),VLOOKUP($C780,'REACH Bilaga XIV_update'!$C$5:$C$110,1,FALSE))</f>
        <v>#N/A</v>
      </c>
      <c r="I780" s="76" t="e">
        <f>IF($C780="-",IF($A780="-",VLOOKUP($D780,CoRAP_update!$A$5:$A$376,1,FALSE),VLOOKUP($A780,CoRAP_update!$D$5:$D$376,1,FALSE)),VLOOKUP($C780,CoRAP_update!$C$5:$C$376,1,FALSE))</f>
        <v>#N/A</v>
      </c>
      <c r="J780" s="76" t="e">
        <f>IF($C780="-",IF($A780="-",VLOOKUP($D780,EDC_update!$C$2:$C$450,1,FALSE),VLOOKUP($A780,EDC_update!$B$2:$B$450,1,FALSE)),VLOOKUP($C780,EDC_update!$L$2:$L$450,1,FALSE))</f>
        <v>#N/A</v>
      </c>
      <c r="K780" s="76" t="str">
        <f>IF($C780="-",IF($A780="-",IF(VLOOKUP($D780,'sin-list 180320_update'!$C$2:$S$835,3,FALSE)="",NA(),VLOOKUP($D780,'sin-list 180320_update'!$C$2:$S$835,3,FALSE)),IF(VLOOKUP($A780,'sin-list 180320_update'!$A$2:$S$835,5,FALSE)="",NA(),VLOOKUP($A780,'sin-list 180320_update'!$A$2:$S$835,5,FALSE))),IF(VLOOKUP($C780,'sin-list 180320_update'!$B$2:$S$835,4,FALSE)="",NA(),VLOOKUP($C780,'sin-list 180320_update'!$B$2:$S$835,4,FALSE)))</f>
        <v>Classified CMR according to Annex VI of Regulation 1272/2008. (Might not apply when contaminants are below below legal thresholds and/or full refining history is known)</v>
      </c>
      <c r="L780" s="76" t="str">
        <f>IF($C780="-",IF($A780="-",VLOOKUP($D780,'sin-list 180320_update'!$C$2:$S$835,6,FALSE),VLOOKUP($A780,'sin-list 180320_update'!$A$2:$S$835,8,FALSE)),VLOOKUP($C780,'sin-list 180320_update'!$B$2:$S$835,7,FALSE))</f>
        <v>Carc. 1B</v>
      </c>
      <c r="M780" s="76" t="str">
        <f>IF($C780="-",IF($A780="-",IF(VLOOKUP($D780,'sin-list 180320_update'!$C$2:$S$835,8,FALSE)="",NA(),VLOOKUP($D780,'sin-list 180320_update'!$C$2:$S$835,8,FALSE)),IF(VLOOKUP($A780,'sin-list 180320_update'!$A$2:$S$835,10,FALSE)="",NA(),VLOOKUP($A780,'sin-list 180320_update'!$A$2:$S$835,10,FALSE))),IF(VLOOKUP($C780,'sin-list 180320_update'!$B$2:$S$835,9,FALSE)="",NA(),VLOOKUP($C780,'sin-list 180320_update'!$B$2:$S$835,9,FALSE)))</f>
        <v>H350</v>
      </c>
      <c r="N780" s="76" t="e">
        <f>IF($C780="-",IF($A780="-",IF(VLOOKUP($D780,'REACH Bilaga XVII_update'!$A$5:$E$131,4,FALSE)="",NA(),VLOOKUP($D780,'REACH Bilaga XVII_update'!$A$5:$E$131,4,FALSE)),IF(VLOOKUP($A780,'REACH Bilaga XVII_update'!$C$5:$D$131,2,FALSE)="",NA(),VLOOKUP($A780,'REACH Bilaga XVII_update'!$C$5:$D$131,2,FALSE))),IF(VLOOKUP($C780,'REACH Bilaga XVII_update'!$B$5:$D$131,3,FALSE)="",NA(),VLOOKUP($C780,'REACH Bilaga XVII_update'!$B$5:$D$131,3,FALSE)))</f>
        <v>#N/A</v>
      </c>
      <c r="O780" s="76" t="e">
        <f>IF($C780="-",IF($A780="-",IF(VLOOKUP($D780,' REACH Bilaga 59_update'!$A$5:$E$210,5,FALSE)="",NA(),VLOOKUP($D780,' REACH Bilaga 59_update'!$A$5:$E$210,5,FALSE)),IF(VLOOKUP($A780,' REACH Bilaga 59_update'!$D$5:$E$210,2,FALSE)="",NA(),VLOOKUP($A780,' REACH Bilaga 59_update'!$D$5:$E$210,2,FALSE))),IF(VLOOKUP($C780,' REACH Bilaga 59_update'!$C$5:$E$210,3,FALSE)="",NA(),VLOOKUP($C780,' REACH Bilaga 59_update'!$C$5:$E$210,3,FALSE)))</f>
        <v>#N/A</v>
      </c>
      <c r="P780" s="76" t="e">
        <f>IF(C780="-",IF(A780="-",IFERROR(VLOOKUP($D780,' REACH Bilaga 59_update'!$A$5:$F$210,MATCH(Sammanfattning!P$1,' REACH Bilaga 59_update'!$A$4:$F$4,0),FALSE),VLOOKUP($D780,'REACH Bilaga XIV_update'!$A$4:$H$110,MATCH(Sammanfattning!P$1,'REACH Bilaga XIV_update'!$A$4:$H$4,0),FALSE)),IFERROR(VLOOKUP($A780,' REACH Bilaga 59_update'!$D$5:$F$210,MATCH(Sammanfattning!P$1,' REACH Bilaga 59_update'!$D$4:$F$4,0),FALSE),VLOOKUP($A780,'REACH Bilaga XIV_update'!$D$4:$H$110,MATCH(Sammanfattning!P$1,'REACH Bilaga XIV_update'!$D$4:$H$4,0),FALSE))),IFERROR(VLOOKUP($C780,' REACH Bilaga 59_update'!$C$5:$F$210,MATCH(Sammanfattning!P$1,' REACH Bilaga 59_update'!$C$4:$F$4,0),FALSE),VLOOKUP($C780,'REACH Bilaga XIV_update'!$C$4:$H$110,MATCH(Sammanfattning!P$1,'REACH Bilaga XIV_update'!$C$4:$H$4,0),FALSE)))</f>
        <v>#N/A</v>
      </c>
      <c r="Q780" s="76" t="e">
        <f>IF($C780="-",IF($A780="-",IF(VLOOKUP($D780,'REACH Bilaga XIV_update'!$A$5:$I$110,9,FALSE)="",NA(),VLOOKUP($D780,'REACH Bilaga XIV_update'!$A$5:$I$110,9,FALSE)),IF(VLOOKUP($A780,'REACH Bilaga XIV_update'!$D$5:$I$110,6,FALSE)="",NA(),VLOOKUP($A780,'REACH Bilaga XIV_update'!$D$5:$I$110,6,FALSE))),IF(VLOOKUP($C780,'REACH Bilaga XIV_update'!$C$5:$I$110,7,FALSE)="",NA(),VLOOKUP($C780,'REACH Bilaga XIV_update'!$C$5:$I$110,7,FALSE)))</f>
        <v>#N/A</v>
      </c>
      <c r="R780" s="76" t="e">
        <f>IF($C780="-",IF($A780="-",IF(VLOOKUP($D780,CoRAP_update!$A$5:$O$376,15,FALSE)="",NA(),VLOOKUP($D780,CoRAP_update!$A$5:$O$376,15,FALSE)),IF(VLOOKUP($A780,CoRAP_update!$D$5:$O$376,12,FALSE)="",NA(),VLOOKUP($A780,CoRAP_update!$D$5:$O$376,12,FALSE))),IF(VLOOKUP($C780,CoRAP_update!$C$5:$O$376,13,FALSE)="",NA(),VLOOKUP($C780,CoRAP_update!$C$5:$O$376,13,FALSE)))</f>
        <v>#N/A</v>
      </c>
      <c r="S780" s="144" t="e">
        <f>IF($C780="-",IF($A780="-",VLOOKUP($D780,CoRAP_update!$A$5:$J$376,MATCH(Sammanfattning!S$1,CoRAP_update!$A$4:$J$4,0),FALSE),VLOOKUP($A780,CoRAP_update!$D$5:$J$376,MATCH(Sammanfattning!S$1,CoRAP_update!$D$4:$J$4,0),FALSE)),VLOOKUP($C780,CoRAP_update!$C$5:$J$376,MATCH(Sammanfattning!S$1,CoRAP_update!$C$4:$J$4,0),FALSE))</f>
        <v>#N/A</v>
      </c>
      <c r="T780" s="76" t="e">
        <f>IF($A780="-",VLOOKUP($D780,EDC_update!$C$2:$F$450,4,FALSE),VLOOKUP($A780,EDC_update!$B$2:$F$450,5,FALSE))</f>
        <v>#N/A</v>
      </c>
      <c r="V780" s="78">
        <f>IF(IFERROR(SEARCH("PBT",P780),99)=99,IF(IFERROR(SEARCH("suspected PBT",S780),99)=99,IF(IFERROR(SEARCH("concluded to be PBT",K780),99)=99,IF(IFERROR(SEARCH("PBT",S780),99)=99,IF(IFERROR(SEARCH("PBT cand",L780),99)=99,IF(IFERROR(SEARCH("PBT",L780),99)=99,IF(IFERROR(SEARCH("persistent, bioackumulative and toxic properties",K780),99)=99,0,Scoring!$E$3),Scoring!$E$3),Scoring!$E$7),Scoring!$E$3),Scoring!$E$5),Scoring!$E$6),Scoring!$E$3)</f>
        <v>0</v>
      </c>
      <c r="W780" s="78">
        <f>IF(IFERROR(SEARCH("vPvB",P780),99)=99,IF(IFERROR(SEARCH("suspected pbt/vPvB",S780),99)=99,IF(IFERROR(SEARCH("vPvB",S780),99)=99,IF(IFERROR(SEARCH("concluded to be a vPvB",S780),99)=99,IF(IFERROR(SEARCH("identified as vPvB",K780),99)=99,IF(IFERROR(SEARCH("concluded to be a vPvB",K780),99)=99,IF(IFERROR(SEARCH("concluded to be both pbt and vPvB",S780),99)=99,IF(IFERROR(SEARCH("concluded to be both pbt and vPvB",K780),99)=99,0,Scoring!$E$5),Scoring!$E$5),Scoring!$E$5),Scoring!$E$5),Scoring!$E$5),Scoring!$E$4),Scoring!$E$6),Scoring!$E$4)</f>
        <v>0</v>
      </c>
      <c r="X780" s="78">
        <f>IF(IFERROR(SEARCH("H410",N780),99)=99,IF(IFERROR(SEARCH("H410",O780),99)=99,IF(IFERROR(SEARCH("H410",Q780),99)=99,IF(IFERROR(SEARCH("H410",M780),99)=99,IF(IFERROR(SEARCH("H410",R780),99)=99,IF(IFERROR(SEARCH("H411",N780),99)=99,IF(IFERROR(SEARCH("H411",O780),99)=99,IF(IFERROR(SEARCH("H411",Q780),99)=99,IF(IFERROR(SEARCH("H411",M780),99)=99,IF(IFERROR(SEARCH("H411",R780),99)=99,IF(IFERROR(SEARCH("H413",N780),99)=99,IF(IFERROR(SEARCH("H413",O780),99)=99,IF(IFERROR(SEARCH("H413",Q780),99)=99,IF(IFERROR(SEARCH("H413",M780),99)=99,IF(IFERROR(SEARCH("H413",R780),99)=99,IF(IFERROR(SEARCH("H412",N780),99)=99,IF(IFERROR(SEARCH("H412",O780),99)=99,IF(IFERROR(SEARCH("H412",Q780),99)=99,IF(IFERROR(SEARCH("H412",M780),99)=99,IF(IFERROR(SEARCH("H412",R780),99)=99,0,Scoring!$E$2),Scoring!$E$2),Scoring!$E$2),Scoring!$E$2),Scoring!$E$2),Scoring!$E$2),Scoring!$E$2),Scoring!$E$2),Scoring!$E$2),Scoring!$E$2),Scoring!$E$2),Scoring!$E$2),Scoring!$E$2),Scoring!$E$2),Scoring!$E$2),Scoring!$E$2),Scoring!$E$2),Scoring!$E$2),Scoring!$E$2),Scoring!$E$2)</f>
        <v>0</v>
      </c>
      <c r="Y780" s="78">
        <f>IF(IFERROR(SEARCH("CMR",K780),99)=99,IF(IFERROR(SEARCH("Suspected CMR",S780),99)=99,IF(IFERROR(SEARCH("CMR",S780),99)=99,0,Scoring!$E$8),Scoring!$E$9),Scoring!$E$8)</f>
        <v>3</v>
      </c>
      <c r="Z780" s="78">
        <f>IF(IFERROR(SEARCH("H350",N780),99)=99,IF(IFERROR(SEARCH("H350",O780),99)=99,IF(IFERROR(SEARCH("H350",Q780),99)=99,IF(IFERROR(SEARCH("H350",M780),99)=99,IF(IFERROR(SEARCH("H350",R780),99)=99,IF(IFERROR(SEARCH("H351",N780),99)=99,IF(IFERROR(SEARCH("H351",O780),99)=99,IF(IFERROR(SEARCH("H351",Q780),99)=99,IF(IFERROR(SEARCH("H351",M780),99)=99,IF(IFERROR(SEARCH("H351",R780),99)=99,IF(IFERROR(SEARCH("carcinogenic",P780),99)=99,IF(IFERROR(SEARCH("suspected carcinogenic",S780),99)=99,0,Scoring!$E$12),Scoring!$E$11),Scoring!$E$10),Scoring!$E$10),Scoring!$E$10),Scoring!$E$10),Scoring!$E$10),Scoring!$E$10),Scoring!$E$10),Scoring!$E$10),Scoring!$E$10),Scoring!$E$10)</f>
        <v>1</v>
      </c>
      <c r="AA780" s="78">
        <f>IF(IFERROR(SEARCH("H340",N780),99)=99,IF(IFERROR(SEARCH("H340",O780),99)=99,IF(IFERROR(SEARCH("H340",Q780),99)=99,IF(IFERROR(SEARCH("H340",M780),99)=99,IF(IFERROR(SEARCH("H340",R780),99)=99,IF(IFERROR(SEARCH("H341",N780),99)=99,IF(IFERROR(SEARCH("H341",O780),99)=99,IF(IFERROR(SEARCH("H341",Q780),99)=99,IF(IFERROR(SEARCH("H341",M780),99)=99,IF(IFERROR(SEARCH("H341",R780),99)=99,IF(IFERROR(SEARCH("mutagenic",P780),99)=99,IF(IFERROR(SEARCH("suspected mutagenic",S780),99)=99,0,Scoring!$E$15),Scoring!$E$14),Scoring!$E$13),Scoring!$E$13),Scoring!$E$13),Scoring!$E$13),Scoring!$E$13),Scoring!$E$13),Scoring!$E$13),Scoring!$E$13),Scoring!$E$13),Scoring!$E$13)</f>
        <v>0</v>
      </c>
      <c r="AB780" s="78">
        <f>IF(IFERROR(SEARCH("H360",N780),99)=99,IF(IFERROR(SEARCH("H360",O780),99)=99,IF(IFERROR(SEARCH("H360",Q780),99)=99,IF(IFERROR(SEARCH("H360",M780),99)=99,IF(IFERROR(SEARCH("H360",R780),99)=99,IF(IFERROR(SEARCH("H361",N780),99)=99,IF(IFERROR(SEARCH("H361",O780),99)=99,IF(IFERROR(SEARCH("H361",Q780),99)=99,IF(IFERROR(SEARCH("H361",M780),99)=99,IF(IFERROR(SEARCH("H361",R780),99)=99,IF(IFERROR(SEARCH("reproduction",P780),99)=99,IF(IFERROR(SEARCH("suspected reprotoxic",S780),99)=99,IF(IFERROR(SEARCH("reprotoxic",S780),99)=99,IF(IFERROR(SEARCH("reprotoxic",K780),99)=99,0,Scoring!$E$18),Scoring!$E$18),Scoring!$E$19),Scoring!$E$17),Scoring!$E$16),Scoring!$E$16),Scoring!$E$16),Scoring!$E$16),Scoring!$E$16),Scoring!$E$16),Scoring!$E$16),Scoring!$E$16),Scoring!$E$16),Scoring!$E$16)</f>
        <v>0</v>
      </c>
      <c r="AC780" s="78">
        <f>IF(IFERROR(SEARCH("57f",L780),99)=99,IF(IFERROR(SEARCH("57(f)",P780),99)=99,0,Scoring!$E$20),Scoring!$E$20)</f>
        <v>0</v>
      </c>
      <c r="AD780" s="78">
        <f>IF(IFERROR(SEARCH("CAT1",T780),99)=99,IF(IFERROR(SEARCH("CAT2",T780),99)=99,IF(IFERROR(SEARCH("CAT3",T780),99)=99,IF(IFERROR(SEARCH("concluded to be endocrine",K780),99)=99,IF(IFERROR(SEARCH("categorised as endocrine",K780),99)=99,IF(IFERROR(SEARCH("endocrine disrupting",P780),99)=99,IF(IFERROR(SEARCH("endocrine disrupting",K780),99)=99,IF(IFERROR(SEARCH("suspected endocrine",S780),99)=99,IF(IFERROR(SEARCH("potential endocrine",S780),99)=99,0,Scoring!$E$25),Scoring!$E$25),Scoring!$E$24),Scoring!$E$24),Scoring!$E$24),Scoring!$E$24),Scoring!$E$23),Scoring!$E$22),Scoring!$E$21)</f>
        <v>0</v>
      </c>
      <c r="AE780" s="78">
        <f>IF(IFERROR(SEARCH("suspected sensitiser",S780),99)=99,IF(IFERROR(SEARCH("sensitiser",S780),99)=99,IF(IFERROR(SEARCH("other hazard based concern",S780),99)=99,0,Scoring!$E$28),Scoring!$E$26),Scoring!$E$27)</f>
        <v>0</v>
      </c>
      <c r="AF780" s="78">
        <f>IF(IFERROR(M780,1)=1,IF(IFERROR(N780,1)=1,IF(IFERROR(O780,1)=1,IF(IFERROR(Q780,1)=1,IF(IFERROR(R780,1)=1,IF(IFERROR(T780,1)=1,IF(IFERROR(K780,1)=1,IF(IFERROR(P780,1)=1,IF(IFERROR(S780,1)=1,Scoring!$E$29,0),0),0),0),0),0),0),0),0)</f>
        <v>0</v>
      </c>
      <c r="AG780" s="78">
        <f t="shared" si="59"/>
        <v>3</v>
      </c>
      <c r="AI780" s="93"/>
      <c r="AJ780" s="94"/>
      <c r="AK780" s="76"/>
      <c r="AL780" s="75"/>
      <c r="AN780" s="79"/>
      <c r="AO780" s="79"/>
      <c r="AP780" s="79"/>
      <c r="AQ780" s="79"/>
      <c r="AR780" s="79"/>
      <c r="AS780" s="78"/>
      <c r="AU780" s="79">
        <f>IF(IFERROR(F780,99)=99,IF(IFERROR(G780,99)=99,IF(IFERROR(H780,99)=99,IF(IFERROR(I780,99)=99,IF(IFERROR(E780,99)=99,IF(IFERROR(J780,99)=99,0,Scoring!$B$7),Scoring!$B$3),Scoring!$B$2),Scoring!$B$6),Scoring!$B$5),Scoring!$B$4)</f>
        <v>0.3</v>
      </c>
      <c r="AV780" s="78">
        <f t="shared" si="60"/>
        <v>0.89999999999999991</v>
      </c>
      <c r="AW780" s="78"/>
      <c r="AX780" s="66"/>
      <c r="AY780" s="78"/>
      <c r="AZ780" s="76"/>
      <c r="BA780" s="76"/>
      <c r="BB780" s="76"/>
    </row>
    <row r="781" spans="1:54" x14ac:dyDescent="0.25">
      <c r="A781" s="77" t="s">
        <v>7453</v>
      </c>
      <c r="B781" s="76" t="str">
        <f t="shared" si="61"/>
        <v>309-879-8</v>
      </c>
      <c r="C781" s="77" t="s">
        <v>142</v>
      </c>
      <c r="D781" s="77" t="s">
        <v>143</v>
      </c>
      <c r="E781" s="76" t="str">
        <f>IF(C781="-",IF(A781="-",VLOOKUP(D781,'sin-list 180320_update'!$C$2:$C$835,1,FALSE),VLOOKUP(A781,'sin-list 180320_update'!$A$2:$A$835,1,FALSE)),VLOOKUP(C781,'sin-list 180320_update'!$B$2:$B$835,1,FALSE))</f>
        <v>309-879-8</v>
      </c>
      <c r="F781" s="76" t="e">
        <f>IF($C781="-",IF($A781="-",VLOOKUP($D781,'REACH Bilaga XVII_update'!$A$5:$A$131,1,FALSE),VLOOKUP($A781,'REACH Bilaga XVII_update'!$C$5:$C$131,1,FALSE)),VLOOKUP($C781,'REACH Bilaga XVII_update'!$B$5:$B$131,1,FALSE))</f>
        <v>#N/A</v>
      </c>
      <c r="G781" s="76" t="e">
        <f>IF($C781="-",IF($A781="-",VLOOKUP($D781,' REACH Bilaga 59_update'!$A$5:$A$210,1,FALSE),VLOOKUP($A781,' REACH Bilaga 59_update'!$D$5:$D$210,1,FALSE)),VLOOKUP($C781,' REACH Bilaga 59_update'!$C$5:$C$210,1,FALSE))</f>
        <v>#N/A</v>
      </c>
      <c r="H781" s="76" t="e">
        <f>IF($C781="-",IF($A781="-",VLOOKUP($D781,'REACH Bilaga XIV_update'!$A$5:$A$110,1,FALSE),VLOOKUP($A781,'REACH Bilaga XIV_update'!$D$5:$D$110,1,FALSE)),VLOOKUP($C781,'REACH Bilaga XIV_update'!$C$5:$C$110,1,FALSE))</f>
        <v>#N/A</v>
      </c>
      <c r="I781" s="76" t="e">
        <f>IF($C781="-",IF($A781="-",VLOOKUP($D781,CoRAP_update!$A$5:$A$376,1,FALSE),VLOOKUP($A781,CoRAP_update!$D$5:$D$376,1,FALSE)),VLOOKUP($C781,CoRAP_update!$C$5:$C$376,1,FALSE))</f>
        <v>#N/A</v>
      </c>
      <c r="J781" s="76" t="e">
        <f>IF($C781="-",IF($A781="-",VLOOKUP($D781,EDC_update!$C$2:$C$450,1,FALSE),VLOOKUP($A781,EDC_update!$B$2:$B$450,1,FALSE)),VLOOKUP($C781,EDC_update!$L$2:$L$450,1,FALSE))</f>
        <v>#N/A</v>
      </c>
      <c r="K781" s="76" t="str">
        <f>IF($C781="-",IF($A781="-",IF(VLOOKUP($D781,'sin-list 180320_update'!$C$2:$S$835,3,FALSE)="",NA(),VLOOKUP($D781,'sin-list 180320_update'!$C$2:$S$835,3,FALSE)),IF(VLOOKUP($A781,'sin-list 180320_update'!$A$2:$S$835,5,FALSE)="",NA(),VLOOKUP($A781,'sin-list 180320_update'!$A$2:$S$835,5,FALSE))),IF(VLOOKUP($C781,'sin-list 180320_update'!$B$2:$S$835,4,FALSE)="",NA(),VLOOKUP($C781,'sin-list 180320_update'!$B$2:$S$835,4,FALSE)))</f>
        <v>Classified CMR according to Annex VI of Regulation 1272/2008. (Might not apply when contaminants are below below legal thresholds and/or full refining history is known)</v>
      </c>
      <c r="L781" s="76" t="str">
        <f>IF($C781="-",IF($A781="-",VLOOKUP($D781,'sin-list 180320_update'!$C$2:$S$835,6,FALSE),VLOOKUP($A781,'sin-list 180320_update'!$A$2:$S$835,8,FALSE)),VLOOKUP($C781,'sin-list 180320_update'!$B$2:$S$835,7,FALSE))</f>
        <v>Carc. 1B
Muta. 1B
Asp. Tox. 1</v>
      </c>
      <c r="M781" s="76" t="str">
        <f>IF($C781="-",IF($A781="-",IF(VLOOKUP($D781,'sin-list 180320_update'!$C$2:$S$835,8,FALSE)="",NA(),VLOOKUP($D781,'sin-list 180320_update'!$C$2:$S$835,8,FALSE)),IF(VLOOKUP($A781,'sin-list 180320_update'!$A$2:$S$835,10,FALSE)="",NA(),VLOOKUP($A781,'sin-list 180320_update'!$A$2:$S$835,10,FALSE))),IF(VLOOKUP($C781,'sin-list 180320_update'!$B$2:$S$835,9,FALSE)="",NA(),VLOOKUP($C781,'sin-list 180320_update'!$B$2:$S$835,9,FALSE)))</f>
        <v>H350
H340
H304</v>
      </c>
      <c r="N781" s="76" t="e">
        <f>IF($C781="-",IF($A781="-",IF(VLOOKUP($D781,'REACH Bilaga XVII_update'!$A$5:$E$131,4,FALSE)="",NA(),VLOOKUP($D781,'REACH Bilaga XVII_update'!$A$5:$E$131,4,FALSE)),IF(VLOOKUP($A781,'REACH Bilaga XVII_update'!$C$5:$D$131,2,FALSE)="",NA(),VLOOKUP($A781,'REACH Bilaga XVII_update'!$C$5:$D$131,2,FALSE))),IF(VLOOKUP($C781,'REACH Bilaga XVII_update'!$B$5:$D$131,3,FALSE)="",NA(),VLOOKUP($C781,'REACH Bilaga XVII_update'!$B$5:$D$131,3,FALSE)))</f>
        <v>#N/A</v>
      </c>
      <c r="O781" s="76" t="e">
        <f>IF($C781="-",IF($A781="-",IF(VLOOKUP($D781,' REACH Bilaga 59_update'!$A$5:$E$210,5,FALSE)="",NA(),VLOOKUP($D781,' REACH Bilaga 59_update'!$A$5:$E$210,5,FALSE)),IF(VLOOKUP($A781,' REACH Bilaga 59_update'!$D$5:$E$210,2,FALSE)="",NA(),VLOOKUP($A781,' REACH Bilaga 59_update'!$D$5:$E$210,2,FALSE))),IF(VLOOKUP($C781,' REACH Bilaga 59_update'!$C$5:$E$210,3,FALSE)="",NA(),VLOOKUP($C781,' REACH Bilaga 59_update'!$C$5:$E$210,3,FALSE)))</f>
        <v>#N/A</v>
      </c>
      <c r="P781" s="76" t="e">
        <f>IF(C781="-",IF(A781="-",IFERROR(VLOOKUP($D781,' REACH Bilaga 59_update'!$A$5:$F$210,MATCH(Sammanfattning!P$1,' REACH Bilaga 59_update'!$A$4:$F$4,0),FALSE),VLOOKUP($D781,'REACH Bilaga XIV_update'!$A$4:$H$110,MATCH(Sammanfattning!P$1,'REACH Bilaga XIV_update'!$A$4:$H$4,0),FALSE)),IFERROR(VLOOKUP($A781,' REACH Bilaga 59_update'!$D$5:$F$210,MATCH(Sammanfattning!P$1,' REACH Bilaga 59_update'!$D$4:$F$4,0),FALSE),VLOOKUP($A781,'REACH Bilaga XIV_update'!$D$4:$H$110,MATCH(Sammanfattning!P$1,'REACH Bilaga XIV_update'!$D$4:$H$4,0),FALSE))),IFERROR(VLOOKUP($C781,' REACH Bilaga 59_update'!$C$5:$F$210,MATCH(Sammanfattning!P$1,' REACH Bilaga 59_update'!$C$4:$F$4,0),FALSE),VLOOKUP($C781,'REACH Bilaga XIV_update'!$C$4:$H$110,MATCH(Sammanfattning!P$1,'REACH Bilaga XIV_update'!$C$4:$H$4,0),FALSE)))</f>
        <v>#N/A</v>
      </c>
      <c r="Q781" s="76" t="e">
        <f>IF($C781="-",IF($A781="-",IF(VLOOKUP($D781,'REACH Bilaga XIV_update'!$A$5:$I$110,9,FALSE)="",NA(),VLOOKUP($D781,'REACH Bilaga XIV_update'!$A$5:$I$110,9,FALSE)),IF(VLOOKUP($A781,'REACH Bilaga XIV_update'!$D$5:$I$110,6,FALSE)="",NA(),VLOOKUP($A781,'REACH Bilaga XIV_update'!$D$5:$I$110,6,FALSE))),IF(VLOOKUP($C781,'REACH Bilaga XIV_update'!$C$5:$I$110,7,FALSE)="",NA(),VLOOKUP($C781,'REACH Bilaga XIV_update'!$C$5:$I$110,7,FALSE)))</f>
        <v>#N/A</v>
      </c>
      <c r="R781" s="76" t="e">
        <f>IF($C781="-",IF($A781="-",IF(VLOOKUP($D781,CoRAP_update!$A$5:$O$376,15,FALSE)="",NA(),VLOOKUP($D781,CoRAP_update!$A$5:$O$376,15,FALSE)),IF(VLOOKUP($A781,CoRAP_update!$D$5:$O$376,12,FALSE)="",NA(),VLOOKUP($A781,CoRAP_update!$D$5:$O$376,12,FALSE))),IF(VLOOKUP($C781,CoRAP_update!$C$5:$O$376,13,FALSE)="",NA(),VLOOKUP($C781,CoRAP_update!$C$5:$O$376,13,FALSE)))</f>
        <v>#N/A</v>
      </c>
      <c r="S781" s="144" t="e">
        <f>IF($C781="-",IF($A781="-",VLOOKUP($D781,CoRAP_update!$A$5:$J$376,MATCH(Sammanfattning!S$1,CoRAP_update!$A$4:$J$4,0),FALSE),VLOOKUP($A781,CoRAP_update!$D$5:$J$376,MATCH(Sammanfattning!S$1,CoRAP_update!$D$4:$J$4,0),FALSE)),VLOOKUP($C781,CoRAP_update!$C$5:$J$376,MATCH(Sammanfattning!S$1,CoRAP_update!$C$4:$J$4,0),FALSE))</f>
        <v>#N/A</v>
      </c>
      <c r="T781" s="76" t="e">
        <f>IF($A781="-",VLOOKUP($D781,EDC_update!$C$2:$F$450,4,FALSE),VLOOKUP($A781,EDC_update!$B$2:$F$450,5,FALSE))</f>
        <v>#N/A</v>
      </c>
      <c r="V781" s="78">
        <f>IF(IFERROR(SEARCH("PBT",P781),99)=99,IF(IFERROR(SEARCH("suspected PBT",S781),99)=99,IF(IFERROR(SEARCH("concluded to be PBT",K781),99)=99,IF(IFERROR(SEARCH("PBT",S781),99)=99,IF(IFERROR(SEARCH("PBT cand",L781),99)=99,IF(IFERROR(SEARCH("PBT",L781),99)=99,IF(IFERROR(SEARCH("persistent, bioackumulative and toxic properties",K781),99)=99,0,Scoring!$E$3),Scoring!$E$3),Scoring!$E$7),Scoring!$E$3),Scoring!$E$5),Scoring!$E$6),Scoring!$E$3)</f>
        <v>0</v>
      </c>
      <c r="W781" s="78">
        <f>IF(IFERROR(SEARCH("vPvB",P781),99)=99,IF(IFERROR(SEARCH("suspected pbt/vPvB",S781),99)=99,IF(IFERROR(SEARCH("vPvB",S781),99)=99,IF(IFERROR(SEARCH("concluded to be a vPvB",S781),99)=99,IF(IFERROR(SEARCH("identified as vPvB",K781),99)=99,IF(IFERROR(SEARCH("concluded to be a vPvB",K781),99)=99,IF(IFERROR(SEARCH("concluded to be both pbt and vPvB",S781),99)=99,IF(IFERROR(SEARCH("concluded to be both pbt and vPvB",K781),99)=99,0,Scoring!$E$5),Scoring!$E$5),Scoring!$E$5),Scoring!$E$5),Scoring!$E$5),Scoring!$E$4),Scoring!$E$6),Scoring!$E$4)</f>
        <v>0</v>
      </c>
      <c r="X781" s="78">
        <f>IF(IFERROR(SEARCH("H410",N781),99)=99,IF(IFERROR(SEARCH("H410",O781),99)=99,IF(IFERROR(SEARCH("H410",Q781),99)=99,IF(IFERROR(SEARCH("H410",M781),99)=99,IF(IFERROR(SEARCH("H410",R781),99)=99,IF(IFERROR(SEARCH("H411",N781),99)=99,IF(IFERROR(SEARCH("H411",O781),99)=99,IF(IFERROR(SEARCH("H411",Q781),99)=99,IF(IFERROR(SEARCH("H411",M781),99)=99,IF(IFERROR(SEARCH("H411",R781),99)=99,IF(IFERROR(SEARCH("H413",N781),99)=99,IF(IFERROR(SEARCH("H413",O781),99)=99,IF(IFERROR(SEARCH("H413",Q781),99)=99,IF(IFERROR(SEARCH("H413",M781),99)=99,IF(IFERROR(SEARCH("H413",R781),99)=99,IF(IFERROR(SEARCH("H412",N781),99)=99,IF(IFERROR(SEARCH("H412",O781),99)=99,IF(IFERROR(SEARCH("H412",Q781),99)=99,IF(IFERROR(SEARCH("H412",M781),99)=99,IF(IFERROR(SEARCH("H412",R781),99)=99,0,Scoring!$E$2),Scoring!$E$2),Scoring!$E$2),Scoring!$E$2),Scoring!$E$2),Scoring!$E$2),Scoring!$E$2),Scoring!$E$2),Scoring!$E$2),Scoring!$E$2),Scoring!$E$2),Scoring!$E$2),Scoring!$E$2),Scoring!$E$2),Scoring!$E$2),Scoring!$E$2),Scoring!$E$2),Scoring!$E$2),Scoring!$E$2),Scoring!$E$2)</f>
        <v>0</v>
      </c>
      <c r="Y781" s="78">
        <f>IF(IFERROR(SEARCH("CMR",K781),99)=99,IF(IFERROR(SEARCH("Suspected CMR",S781),99)=99,IF(IFERROR(SEARCH("CMR",S781),99)=99,0,Scoring!$E$8),Scoring!$E$9),Scoring!$E$8)</f>
        <v>3</v>
      </c>
      <c r="Z781" s="78">
        <f>IF(IFERROR(SEARCH("H350",N781),99)=99,IF(IFERROR(SEARCH("H350",O781),99)=99,IF(IFERROR(SEARCH("H350",Q781),99)=99,IF(IFERROR(SEARCH("H350",M781),99)=99,IF(IFERROR(SEARCH("H350",R781),99)=99,IF(IFERROR(SEARCH("H351",N781),99)=99,IF(IFERROR(SEARCH("H351",O781),99)=99,IF(IFERROR(SEARCH("H351",Q781),99)=99,IF(IFERROR(SEARCH("H351",M781),99)=99,IF(IFERROR(SEARCH("H351",R781),99)=99,IF(IFERROR(SEARCH("carcinogenic",P781),99)=99,IF(IFERROR(SEARCH("suspected carcinogenic",S781),99)=99,0,Scoring!$E$12),Scoring!$E$11),Scoring!$E$10),Scoring!$E$10),Scoring!$E$10),Scoring!$E$10),Scoring!$E$10),Scoring!$E$10),Scoring!$E$10),Scoring!$E$10),Scoring!$E$10),Scoring!$E$10)</f>
        <v>1</v>
      </c>
      <c r="AA781" s="78">
        <f>IF(IFERROR(SEARCH("H340",N781),99)=99,IF(IFERROR(SEARCH("H340",O781),99)=99,IF(IFERROR(SEARCH("H340",Q781),99)=99,IF(IFERROR(SEARCH("H340",M781),99)=99,IF(IFERROR(SEARCH("H340",R781),99)=99,IF(IFERROR(SEARCH("H341",N781),99)=99,IF(IFERROR(SEARCH("H341",O781),99)=99,IF(IFERROR(SEARCH("H341",Q781),99)=99,IF(IFERROR(SEARCH("H341",M781),99)=99,IF(IFERROR(SEARCH("H341",R781),99)=99,IF(IFERROR(SEARCH("mutagenic",P781),99)=99,IF(IFERROR(SEARCH("suspected mutagenic",S781),99)=99,0,Scoring!$E$15),Scoring!$E$14),Scoring!$E$13),Scoring!$E$13),Scoring!$E$13),Scoring!$E$13),Scoring!$E$13),Scoring!$E$13),Scoring!$E$13),Scoring!$E$13),Scoring!$E$13),Scoring!$E$13)</f>
        <v>1</v>
      </c>
      <c r="AB781" s="78">
        <f>IF(IFERROR(SEARCH("H360",N781),99)=99,IF(IFERROR(SEARCH("H360",O781),99)=99,IF(IFERROR(SEARCH("H360",Q781),99)=99,IF(IFERROR(SEARCH("H360",M781),99)=99,IF(IFERROR(SEARCH("H360",R781),99)=99,IF(IFERROR(SEARCH("H361",N781),99)=99,IF(IFERROR(SEARCH("H361",O781),99)=99,IF(IFERROR(SEARCH("H361",Q781),99)=99,IF(IFERROR(SEARCH("H361",M781),99)=99,IF(IFERROR(SEARCH("H361",R781),99)=99,IF(IFERROR(SEARCH("reproduction",P781),99)=99,IF(IFERROR(SEARCH("suspected reprotoxic",S781),99)=99,IF(IFERROR(SEARCH("reprotoxic",S781),99)=99,IF(IFERROR(SEARCH("reprotoxic",K781),99)=99,0,Scoring!$E$18),Scoring!$E$18),Scoring!$E$19),Scoring!$E$17),Scoring!$E$16),Scoring!$E$16),Scoring!$E$16),Scoring!$E$16),Scoring!$E$16),Scoring!$E$16),Scoring!$E$16),Scoring!$E$16),Scoring!$E$16),Scoring!$E$16)</f>
        <v>0</v>
      </c>
      <c r="AC781" s="78">
        <f>IF(IFERROR(SEARCH("57f",L781),99)=99,IF(IFERROR(SEARCH("57(f)",P781),99)=99,0,Scoring!$E$20),Scoring!$E$20)</f>
        <v>0</v>
      </c>
      <c r="AD781" s="78">
        <f>IF(IFERROR(SEARCH("CAT1",T781),99)=99,IF(IFERROR(SEARCH("CAT2",T781),99)=99,IF(IFERROR(SEARCH("CAT3",T781),99)=99,IF(IFERROR(SEARCH("concluded to be endocrine",K781),99)=99,IF(IFERROR(SEARCH("categorised as endocrine",K781),99)=99,IF(IFERROR(SEARCH("endocrine disrupting",P781),99)=99,IF(IFERROR(SEARCH("endocrine disrupting",K781),99)=99,IF(IFERROR(SEARCH("suspected endocrine",S781),99)=99,IF(IFERROR(SEARCH("potential endocrine",S781),99)=99,0,Scoring!$E$25),Scoring!$E$25),Scoring!$E$24),Scoring!$E$24),Scoring!$E$24),Scoring!$E$24),Scoring!$E$23),Scoring!$E$22),Scoring!$E$21)</f>
        <v>0</v>
      </c>
      <c r="AE781" s="78">
        <f>IF(IFERROR(SEARCH("suspected sensitiser",S781),99)=99,IF(IFERROR(SEARCH("sensitiser",S781),99)=99,IF(IFERROR(SEARCH("other hazard based concern",S781),99)=99,0,Scoring!$E$28),Scoring!$E$26),Scoring!$E$27)</f>
        <v>0</v>
      </c>
      <c r="AF781" s="78">
        <f>IF(IFERROR(M781,1)=1,IF(IFERROR(N781,1)=1,IF(IFERROR(O781,1)=1,IF(IFERROR(Q781,1)=1,IF(IFERROR(R781,1)=1,IF(IFERROR(T781,1)=1,IF(IFERROR(K781,1)=1,IF(IFERROR(P781,1)=1,IF(IFERROR(S781,1)=1,Scoring!$E$29,0),0),0),0),0),0),0),0),0)</f>
        <v>0</v>
      </c>
      <c r="AG781" s="78">
        <f t="shared" si="59"/>
        <v>3</v>
      </c>
      <c r="AI781" s="93"/>
      <c r="AJ781" s="94"/>
      <c r="AK781" s="76"/>
      <c r="AL781" s="75"/>
      <c r="AN781" s="79"/>
      <c r="AO781" s="79"/>
      <c r="AP781" s="79"/>
      <c r="AQ781" s="79"/>
      <c r="AR781" s="79"/>
      <c r="AS781" s="78"/>
      <c r="AU781" s="79">
        <f>IF(IFERROR(F781,99)=99,IF(IFERROR(G781,99)=99,IF(IFERROR(H781,99)=99,IF(IFERROR(I781,99)=99,IF(IFERROR(E781,99)=99,IF(IFERROR(J781,99)=99,0,Scoring!$B$7),Scoring!$B$3),Scoring!$B$2),Scoring!$B$6),Scoring!$B$5),Scoring!$B$4)</f>
        <v>0.3</v>
      </c>
      <c r="AV781" s="78">
        <f t="shared" si="60"/>
        <v>0.89999999999999991</v>
      </c>
      <c r="AW781" s="78"/>
      <c r="AX781" s="66"/>
      <c r="AY781" s="78"/>
      <c r="AZ781" s="76"/>
      <c r="BA781" s="76"/>
      <c r="BB781" s="76"/>
    </row>
    <row r="782" spans="1:54" x14ac:dyDescent="0.25">
      <c r="A782" s="77" t="s">
        <v>7454</v>
      </c>
      <c r="B782" s="76" t="str">
        <f t="shared" si="61"/>
        <v>309-886-6</v>
      </c>
      <c r="C782" s="77" t="s">
        <v>145</v>
      </c>
      <c r="D782" s="77" t="s">
        <v>146</v>
      </c>
      <c r="E782" s="76" t="str">
        <f>IF(C782="-",IF(A782="-",VLOOKUP(D782,'sin-list 180320_update'!$C$2:$C$835,1,FALSE),VLOOKUP(A782,'sin-list 180320_update'!$A$2:$A$835,1,FALSE)),VLOOKUP(C782,'sin-list 180320_update'!$B$2:$B$835,1,FALSE))</f>
        <v>309-886-6</v>
      </c>
      <c r="F782" s="76" t="e">
        <f>IF($C782="-",IF($A782="-",VLOOKUP($D782,'REACH Bilaga XVII_update'!$A$5:$A$131,1,FALSE),VLOOKUP($A782,'REACH Bilaga XVII_update'!$C$5:$C$131,1,FALSE)),VLOOKUP($C782,'REACH Bilaga XVII_update'!$B$5:$B$131,1,FALSE))</f>
        <v>#N/A</v>
      </c>
      <c r="G782" s="76" t="e">
        <f>IF($C782="-",IF($A782="-",VLOOKUP($D782,' REACH Bilaga 59_update'!$A$5:$A$210,1,FALSE),VLOOKUP($A782,' REACH Bilaga 59_update'!$D$5:$D$210,1,FALSE)),VLOOKUP($C782,' REACH Bilaga 59_update'!$C$5:$C$210,1,FALSE))</f>
        <v>#N/A</v>
      </c>
      <c r="H782" s="76" t="e">
        <f>IF($C782="-",IF($A782="-",VLOOKUP($D782,'REACH Bilaga XIV_update'!$A$5:$A$110,1,FALSE),VLOOKUP($A782,'REACH Bilaga XIV_update'!$D$5:$D$110,1,FALSE)),VLOOKUP($C782,'REACH Bilaga XIV_update'!$C$5:$C$110,1,FALSE))</f>
        <v>#N/A</v>
      </c>
      <c r="I782" s="76" t="e">
        <f>IF($C782="-",IF($A782="-",VLOOKUP($D782,CoRAP_update!$A$5:$A$376,1,FALSE),VLOOKUP($A782,CoRAP_update!$D$5:$D$376,1,FALSE)),VLOOKUP($C782,CoRAP_update!$C$5:$C$376,1,FALSE))</f>
        <v>#N/A</v>
      </c>
      <c r="J782" s="76" t="e">
        <f>IF($C782="-",IF($A782="-",VLOOKUP($D782,EDC_update!$C$2:$C$450,1,FALSE),VLOOKUP($A782,EDC_update!$B$2:$B$450,1,FALSE)),VLOOKUP($C782,EDC_update!$L$2:$L$450,1,FALSE))</f>
        <v>#N/A</v>
      </c>
      <c r="K782" s="76" t="str">
        <f>IF($C782="-",IF($A782="-",IF(VLOOKUP($D782,'sin-list 180320_update'!$C$2:$S$835,3,FALSE)="",NA(),VLOOKUP($D782,'sin-list 180320_update'!$C$2:$S$835,3,FALSE)),IF(VLOOKUP($A782,'sin-list 180320_update'!$A$2:$S$835,5,FALSE)="",NA(),VLOOKUP($A782,'sin-list 180320_update'!$A$2:$S$835,5,FALSE))),IF(VLOOKUP($C782,'sin-list 180320_update'!$B$2:$S$835,4,FALSE)="",NA(),VLOOKUP($C782,'sin-list 180320_update'!$B$2:$S$835,4,FALSE)))</f>
        <v>Classified CMR according to Annex VI of Regulation 1272/2008</v>
      </c>
      <c r="L782" s="76" t="str">
        <f>IF($C782="-",IF($A782="-",VLOOKUP($D782,'sin-list 180320_update'!$C$2:$S$835,6,FALSE),VLOOKUP($A782,'sin-list 180320_update'!$A$2:$S$835,8,FALSE)),VLOOKUP($C782,'sin-list 180320_update'!$B$2:$S$835,7,FALSE))</f>
        <v>Carc. 1A</v>
      </c>
      <c r="M782" s="76" t="str">
        <f>IF($C782="-",IF($A782="-",IF(VLOOKUP($D782,'sin-list 180320_update'!$C$2:$S$835,8,FALSE)="",NA(),VLOOKUP($D782,'sin-list 180320_update'!$C$2:$S$835,8,FALSE)),IF(VLOOKUP($A782,'sin-list 180320_update'!$A$2:$S$835,10,FALSE)="",NA(),VLOOKUP($A782,'sin-list 180320_update'!$A$2:$S$835,10,FALSE))),IF(VLOOKUP($C782,'sin-list 180320_update'!$B$2:$S$835,9,FALSE)="",NA(),VLOOKUP($C782,'sin-list 180320_update'!$B$2:$S$835,9,FALSE)))</f>
        <v>H350</v>
      </c>
      <c r="N782" s="76" t="e">
        <f>IF($C782="-",IF($A782="-",IF(VLOOKUP($D782,'REACH Bilaga XVII_update'!$A$5:$E$131,4,FALSE)="",NA(),VLOOKUP($D782,'REACH Bilaga XVII_update'!$A$5:$E$131,4,FALSE)),IF(VLOOKUP($A782,'REACH Bilaga XVII_update'!$C$5:$D$131,2,FALSE)="",NA(),VLOOKUP($A782,'REACH Bilaga XVII_update'!$C$5:$D$131,2,FALSE))),IF(VLOOKUP($C782,'REACH Bilaga XVII_update'!$B$5:$D$131,3,FALSE)="",NA(),VLOOKUP($C782,'REACH Bilaga XVII_update'!$B$5:$D$131,3,FALSE)))</f>
        <v>#N/A</v>
      </c>
      <c r="O782" s="76" t="e">
        <f>IF($C782="-",IF($A782="-",IF(VLOOKUP($D782,' REACH Bilaga 59_update'!$A$5:$E$210,5,FALSE)="",NA(),VLOOKUP($D782,' REACH Bilaga 59_update'!$A$5:$E$210,5,FALSE)),IF(VLOOKUP($A782,' REACH Bilaga 59_update'!$D$5:$E$210,2,FALSE)="",NA(),VLOOKUP($A782,' REACH Bilaga 59_update'!$D$5:$E$210,2,FALSE))),IF(VLOOKUP($C782,' REACH Bilaga 59_update'!$C$5:$E$210,3,FALSE)="",NA(),VLOOKUP($C782,' REACH Bilaga 59_update'!$C$5:$E$210,3,FALSE)))</f>
        <v>#N/A</v>
      </c>
      <c r="P782" s="76" t="e">
        <f>IF(C782="-",IF(A782="-",IFERROR(VLOOKUP($D782,' REACH Bilaga 59_update'!$A$5:$F$210,MATCH(Sammanfattning!P$1,' REACH Bilaga 59_update'!$A$4:$F$4,0),FALSE),VLOOKUP($D782,'REACH Bilaga XIV_update'!$A$4:$H$110,MATCH(Sammanfattning!P$1,'REACH Bilaga XIV_update'!$A$4:$H$4,0),FALSE)),IFERROR(VLOOKUP($A782,' REACH Bilaga 59_update'!$D$5:$F$210,MATCH(Sammanfattning!P$1,' REACH Bilaga 59_update'!$D$4:$F$4,0),FALSE),VLOOKUP($A782,'REACH Bilaga XIV_update'!$D$4:$H$110,MATCH(Sammanfattning!P$1,'REACH Bilaga XIV_update'!$D$4:$H$4,0),FALSE))),IFERROR(VLOOKUP($C782,' REACH Bilaga 59_update'!$C$5:$F$210,MATCH(Sammanfattning!P$1,' REACH Bilaga 59_update'!$C$4:$F$4,0),FALSE),VLOOKUP($C782,'REACH Bilaga XIV_update'!$C$4:$H$110,MATCH(Sammanfattning!P$1,'REACH Bilaga XIV_update'!$C$4:$H$4,0),FALSE)))</f>
        <v>#N/A</v>
      </c>
      <c r="Q782" s="76" t="e">
        <f>IF($C782="-",IF($A782="-",IF(VLOOKUP($D782,'REACH Bilaga XIV_update'!$A$5:$I$110,9,FALSE)="",NA(),VLOOKUP($D782,'REACH Bilaga XIV_update'!$A$5:$I$110,9,FALSE)),IF(VLOOKUP($A782,'REACH Bilaga XIV_update'!$D$5:$I$110,6,FALSE)="",NA(),VLOOKUP($A782,'REACH Bilaga XIV_update'!$D$5:$I$110,6,FALSE))),IF(VLOOKUP($C782,'REACH Bilaga XIV_update'!$C$5:$I$110,7,FALSE)="",NA(),VLOOKUP($C782,'REACH Bilaga XIV_update'!$C$5:$I$110,7,FALSE)))</f>
        <v>#N/A</v>
      </c>
      <c r="R782" s="76" t="e">
        <f>IF($C782="-",IF($A782="-",IF(VLOOKUP($D782,CoRAP_update!$A$5:$O$376,15,FALSE)="",NA(),VLOOKUP($D782,CoRAP_update!$A$5:$O$376,15,FALSE)),IF(VLOOKUP($A782,CoRAP_update!$D$5:$O$376,12,FALSE)="",NA(),VLOOKUP($A782,CoRAP_update!$D$5:$O$376,12,FALSE))),IF(VLOOKUP($C782,CoRAP_update!$C$5:$O$376,13,FALSE)="",NA(),VLOOKUP($C782,CoRAP_update!$C$5:$O$376,13,FALSE)))</f>
        <v>#N/A</v>
      </c>
      <c r="S782" s="144" t="e">
        <f>IF($C782="-",IF($A782="-",VLOOKUP($D782,CoRAP_update!$A$5:$J$376,MATCH(Sammanfattning!S$1,CoRAP_update!$A$4:$J$4,0),FALSE),VLOOKUP($A782,CoRAP_update!$D$5:$J$376,MATCH(Sammanfattning!S$1,CoRAP_update!$D$4:$J$4,0),FALSE)),VLOOKUP($C782,CoRAP_update!$C$5:$J$376,MATCH(Sammanfattning!S$1,CoRAP_update!$C$4:$J$4,0),FALSE))</f>
        <v>#N/A</v>
      </c>
      <c r="T782" s="76" t="e">
        <f>IF($A782="-",VLOOKUP($D782,EDC_update!$C$2:$F$450,4,FALSE),VLOOKUP($A782,EDC_update!$B$2:$F$450,5,FALSE))</f>
        <v>#N/A</v>
      </c>
      <c r="V782" s="78">
        <f>IF(IFERROR(SEARCH("PBT",P782),99)=99,IF(IFERROR(SEARCH("suspected PBT",S782),99)=99,IF(IFERROR(SEARCH("concluded to be PBT",K782),99)=99,IF(IFERROR(SEARCH("PBT",S782),99)=99,IF(IFERROR(SEARCH("PBT cand",L782),99)=99,IF(IFERROR(SEARCH("PBT",L782),99)=99,IF(IFERROR(SEARCH("persistent, bioackumulative and toxic properties",K782),99)=99,0,Scoring!$E$3),Scoring!$E$3),Scoring!$E$7),Scoring!$E$3),Scoring!$E$5),Scoring!$E$6),Scoring!$E$3)</f>
        <v>0</v>
      </c>
      <c r="W782" s="78">
        <f>IF(IFERROR(SEARCH("vPvB",P782),99)=99,IF(IFERROR(SEARCH("suspected pbt/vPvB",S782),99)=99,IF(IFERROR(SEARCH("vPvB",S782),99)=99,IF(IFERROR(SEARCH("concluded to be a vPvB",S782),99)=99,IF(IFERROR(SEARCH("identified as vPvB",K782),99)=99,IF(IFERROR(SEARCH("concluded to be a vPvB",K782),99)=99,IF(IFERROR(SEARCH("concluded to be both pbt and vPvB",S782),99)=99,IF(IFERROR(SEARCH("concluded to be both pbt and vPvB",K782),99)=99,0,Scoring!$E$5),Scoring!$E$5),Scoring!$E$5),Scoring!$E$5),Scoring!$E$5),Scoring!$E$4),Scoring!$E$6),Scoring!$E$4)</f>
        <v>0</v>
      </c>
      <c r="X782" s="78">
        <f>IF(IFERROR(SEARCH("H410",N782),99)=99,IF(IFERROR(SEARCH("H410",O782),99)=99,IF(IFERROR(SEARCH("H410",Q782),99)=99,IF(IFERROR(SEARCH("H410",M782),99)=99,IF(IFERROR(SEARCH("H410",R782),99)=99,IF(IFERROR(SEARCH("H411",N782),99)=99,IF(IFERROR(SEARCH("H411",O782),99)=99,IF(IFERROR(SEARCH("H411",Q782),99)=99,IF(IFERROR(SEARCH("H411",M782),99)=99,IF(IFERROR(SEARCH("H411",R782),99)=99,IF(IFERROR(SEARCH("H413",N782),99)=99,IF(IFERROR(SEARCH("H413",O782),99)=99,IF(IFERROR(SEARCH("H413",Q782),99)=99,IF(IFERROR(SEARCH("H413",M782),99)=99,IF(IFERROR(SEARCH("H413",R782),99)=99,IF(IFERROR(SEARCH("H412",N782),99)=99,IF(IFERROR(SEARCH("H412",O782),99)=99,IF(IFERROR(SEARCH("H412",Q782),99)=99,IF(IFERROR(SEARCH("H412",M782),99)=99,IF(IFERROR(SEARCH("H412",R782),99)=99,0,Scoring!$E$2),Scoring!$E$2),Scoring!$E$2),Scoring!$E$2),Scoring!$E$2),Scoring!$E$2),Scoring!$E$2),Scoring!$E$2),Scoring!$E$2),Scoring!$E$2),Scoring!$E$2),Scoring!$E$2),Scoring!$E$2),Scoring!$E$2),Scoring!$E$2),Scoring!$E$2),Scoring!$E$2),Scoring!$E$2),Scoring!$E$2),Scoring!$E$2)</f>
        <v>0</v>
      </c>
      <c r="Y782" s="78">
        <f>IF(IFERROR(SEARCH("CMR",K782),99)=99,IF(IFERROR(SEARCH("Suspected CMR",S782),99)=99,IF(IFERROR(SEARCH("CMR",S782),99)=99,0,Scoring!$E$8),Scoring!$E$9),Scoring!$E$8)</f>
        <v>3</v>
      </c>
      <c r="Z782" s="78">
        <f>IF(IFERROR(SEARCH("H350",N782),99)=99,IF(IFERROR(SEARCH("H350",O782),99)=99,IF(IFERROR(SEARCH("H350",Q782),99)=99,IF(IFERROR(SEARCH("H350",M782),99)=99,IF(IFERROR(SEARCH("H350",R782),99)=99,IF(IFERROR(SEARCH("H351",N782),99)=99,IF(IFERROR(SEARCH("H351",O782),99)=99,IF(IFERROR(SEARCH("H351",Q782),99)=99,IF(IFERROR(SEARCH("H351",M782),99)=99,IF(IFERROR(SEARCH("H351",R782),99)=99,IF(IFERROR(SEARCH("carcinogenic",P782),99)=99,IF(IFERROR(SEARCH("suspected carcinogenic",S782),99)=99,0,Scoring!$E$12),Scoring!$E$11),Scoring!$E$10),Scoring!$E$10),Scoring!$E$10),Scoring!$E$10),Scoring!$E$10),Scoring!$E$10),Scoring!$E$10),Scoring!$E$10),Scoring!$E$10),Scoring!$E$10)</f>
        <v>1</v>
      </c>
      <c r="AA782" s="78">
        <f>IF(IFERROR(SEARCH("H340",N782),99)=99,IF(IFERROR(SEARCH("H340",O782),99)=99,IF(IFERROR(SEARCH("H340",Q782),99)=99,IF(IFERROR(SEARCH("H340",M782),99)=99,IF(IFERROR(SEARCH("H340",R782),99)=99,IF(IFERROR(SEARCH("H341",N782),99)=99,IF(IFERROR(SEARCH("H341",O782),99)=99,IF(IFERROR(SEARCH("H341",Q782),99)=99,IF(IFERROR(SEARCH("H341",M782),99)=99,IF(IFERROR(SEARCH("H341",R782),99)=99,IF(IFERROR(SEARCH("mutagenic",P782),99)=99,IF(IFERROR(SEARCH("suspected mutagenic",S782),99)=99,0,Scoring!$E$15),Scoring!$E$14),Scoring!$E$13),Scoring!$E$13),Scoring!$E$13),Scoring!$E$13),Scoring!$E$13),Scoring!$E$13),Scoring!$E$13),Scoring!$E$13),Scoring!$E$13),Scoring!$E$13)</f>
        <v>0</v>
      </c>
      <c r="AB782" s="78">
        <f>IF(IFERROR(SEARCH("H360",N782),99)=99,IF(IFERROR(SEARCH("H360",O782),99)=99,IF(IFERROR(SEARCH("H360",Q782),99)=99,IF(IFERROR(SEARCH("H360",M782),99)=99,IF(IFERROR(SEARCH("H360",R782),99)=99,IF(IFERROR(SEARCH("H361",N782),99)=99,IF(IFERROR(SEARCH("H361",O782),99)=99,IF(IFERROR(SEARCH("H361",Q782),99)=99,IF(IFERROR(SEARCH("H361",M782),99)=99,IF(IFERROR(SEARCH("H361",R782),99)=99,IF(IFERROR(SEARCH("reproduction",P782),99)=99,IF(IFERROR(SEARCH("suspected reprotoxic",S782),99)=99,IF(IFERROR(SEARCH("reprotoxic",S782),99)=99,IF(IFERROR(SEARCH("reprotoxic",K782),99)=99,0,Scoring!$E$18),Scoring!$E$18),Scoring!$E$19),Scoring!$E$17),Scoring!$E$16),Scoring!$E$16),Scoring!$E$16),Scoring!$E$16),Scoring!$E$16),Scoring!$E$16),Scoring!$E$16),Scoring!$E$16),Scoring!$E$16),Scoring!$E$16)</f>
        <v>0</v>
      </c>
      <c r="AC782" s="78">
        <f>IF(IFERROR(SEARCH("57f",L782),99)=99,IF(IFERROR(SEARCH("57(f)",P782),99)=99,0,Scoring!$E$20),Scoring!$E$20)</f>
        <v>0</v>
      </c>
      <c r="AD782" s="78">
        <f>IF(IFERROR(SEARCH("CAT1",T782),99)=99,IF(IFERROR(SEARCH("CAT2",T782),99)=99,IF(IFERROR(SEARCH("CAT3",T782),99)=99,IF(IFERROR(SEARCH("concluded to be endocrine",K782),99)=99,IF(IFERROR(SEARCH("categorised as endocrine",K782),99)=99,IF(IFERROR(SEARCH("endocrine disrupting",P782),99)=99,IF(IFERROR(SEARCH("endocrine disrupting",K782),99)=99,IF(IFERROR(SEARCH("suspected endocrine",S782),99)=99,IF(IFERROR(SEARCH("potential endocrine",S782),99)=99,0,Scoring!$E$25),Scoring!$E$25),Scoring!$E$24),Scoring!$E$24),Scoring!$E$24),Scoring!$E$24),Scoring!$E$23),Scoring!$E$22),Scoring!$E$21)</f>
        <v>0</v>
      </c>
      <c r="AE782" s="78">
        <f>IF(IFERROR(SEARCH("suspected sensitiser",S782),99)=99,IF(IFERROR(SEARCH("sensitiser",S782),99)=99,IF(IFERROR(SEARCH("other hazard based concern",S782),99)=99,0,Scoring!$E$28),Scoring!$E$26),Scoring!$E$27)</f>
        <v>0</v>
      </c>
      <c r="AF782" s="78">
        <f>IF(IFERROR(M782,1)=1,IF(IFERROR(N782,1)=1,IF(IFERROR(O782,1)=1,IF(IFERROR(Q782,1)=1,IF(IFERROR(R782,1)=1,IF(IFERROR(T782,1)=1,IF(IFERROR(K782,1)=1,IF(IFERROR(P782,1)=1,IF(IFERROR(S782,1)=1,Scoring!$E$29,0),0),0),0),0),0),0),0),0)</f>
        <v>0</v>
      </c>
      <c r="AG782" s="78">
        <f t="shared" si="59"/>
        <v>3</v>
      </c>
      <c r="AI782" s="93"/>
      <c r="AJ782" s="94"/>
      <c r="AK782" s="76"/>
      <c r="AL782" s="75"/>
      <c r="AN782" s="79"/>
      <c r="AO782" s="79"/>
      <c r="AP782" s="79"/>
      <c r="AQ782" s="79"/>
      <c r="AR782" s="79"/>
      <c r="AS782" s="78"/>
      <c r="AU782" s="79">
        <f>IF(IFERROR(F782,99)=99,IF(IFERROR(G782,99)=99,IF(IFERROR(H782,99)=99,IF(IFERROR(I782,99)=99,IF(IFERROR(E782,99)=99,IF(IFERROR(J782,99)=99,0,Scoring!$B$7),Scoring!$B$3),Scoring!$B$2),Scoring!$B$6),Scoring!$B$5),Scoring!$B$4)</f>
        <v>0.3</v>
      </c>
      <c r="AV782" s="78">
        <f t="shared" si="60"/>
        <v>0.89999999999999991</v>
      </c>
      <c r="AW782" s="78"/>
      <c r="AX782" s="66"/>
      <c r="AY782" s="78"/>
      <c r="AZ782" s="76"/>
      <c r="BA782" s="76"/>
      <c r="BB782" s="76"/>
    </row>
    <row r="783" spans="1:54" x14ac:dyDescent="0.25">
      <c r="A783" s="77" t="s">
        <v>7455</v>
      </c>
      <c r="B783" s="76" t="str">
        <f t="shared" si="61"/>
        <v>309-939-3</v>
      </c>
      <c r="C783" s="77" t="s">
        <v>155</v>
      </c>
      <c r="D783" s="77" t="s">
        <v>156</v>
      </c>
      <c r="E783" s="76" t="str">
        <f>IF(C783="-",IF(A783="-",VLOOKUP(D783,'sin-list 180320_update'!$C$2:$C$835,1,FALSE),VLOOKUP(A783,'sin-list 180320_update'!$A$2:$A$835,1,FALSE)),VLOOKUP(C783,'sin-list 180320_update'!$B$2:$B$835,1,FALSE))</f>
        <v>309-939-3</v>
      </c>
      <c r="F783" s="76" t="e">
        <f>IF($C783="-",IF($A783="-",VLOOKUP($D783,'REACH Bilaga XVII_update'!$A$5:$A$131,1,FALSE),VLOOKUP($A783,'REACH Bilaga XVII_update'!$C$5:$C$131,1,FALSE)),VLOOKUP($C783,'REACH Bilaga XVII_update'!$B$5:$B$131,1,FALSE))</f>
        <v>#N/A</v>
      </c>
      <c r="G783" s="76" t="e">
        <f>IF($C783="-",IF($A783="-",VLOOKUP($D783,' REACH Bilaga 59_update'!$A$5:$A$210,1,FALSE),VLOOKUP($A783,' REACH Bilaga 59_update'!$D$5:$D$210,1,FALSE)),VLOOKUP($C783,' REACH Bilaga 59_update'!$C$5:$C$210,1,FALSE))</f>
        <v>#N/A</v>
      </c>
      <c r="H783" s="76" t="e">
        <f>IF($C783="-",IF($A783="-",VLOOKUP($D783,'REACH Bilaga XIV_update'!$A$5:$A$110,1,FALSE),VLOOKUP($A783,'REACH Bilaga XIV_update'!$D$5:$D$110,1,FALSE)),VLOOKUP($C783,'REACH Bilaga XIV_update'!$C$5:$C$110,1,FALSE))</f>
        <v>#N/A</v>
      </c>
      <c r="I783" s="76" t="e">
        <f>IF($C783="-",IF($A783="-",VLOOKUP($D783,CoRAP_update!$A$5:$A$376,1,FALSE),VLOOKUP($A783,CoRAP_update!$D$5:$D$376,1,FALSE)),VLOOKUP($C783,CoRAP_update!$C$5:$C$376,1,FALSE))</f>
        <v>#N/A</v>
      </c>
      <c r="J783" s="76" t="e">
        <f>IF($C783="-",IF($A783="-",VLOOKUP($D783,EDC_update!$C$2:$C$450,1,FALSE),VLOOKUP($A783,EDC_update!$B$2:$B$450,1,FALSE)),VLOOKUP($C783,EDC_update!$L$2:$L$450,1,FALSE))</f>
        <v>#N/A</v>
      </c>
      <c r="K783" s="76" t="str">
        <f>IF($C783="-",IF($A783="-",IF(VLOOKUP($D783,'sin-list 180320_update'!$C$2:$S$835,3,FALSE)="",NA(),VLOOKUP($D783,'sin-list 180320_update'!$C$2:$S$835,3,FALSE)),IF(VLOOKUP($A783,'sin-list 180320_update'!$A$2:$S$835,5,FALSE)="",NA(),VLOOKUP($A783,'sin-list 180320_update'!$A$2:$S$835,5,FALSE))),IF(VLOOKUP($C783,'sin-list 180320_update'!$B$2:$S$835,4,FALSE)="",NA(),VLOOKUP($C783,'sin-list 180320_update'!$B$2:$S$835,4,FALSE)))</f>
        <v>Classified CMR according to Annex VI of Regulation 1272/2008</v>
      </c>
      <c r="L783" s="76" t="str">
        <f>IF($C783="-",IF($A783="-",VLOOKUP($D783,'sin-list 180320_update'!$C$2:$S$835,6,FALSE),VLOOKUP($A783,'sin-list 180320_update'!$A$2:$S$835,8,FALSE)),VLOOKUP($C783,'sin-list 180320_update'!$B$2:$S$835,7,FALSE))</f>
        <v>Carc. 1B</v>
      </c>
      <c r="M783" s="76" t="str">
        <f>IF($C783="-",IF($A783="-",IF(VLOOKUP($D783,'sin-list 180320_update'!$C$2:$S$835,8,FALSE)="",NA(),VLOOKUP($D783,'sin-list 180320_update'!$C$2:$S$835,8,FALSE)),IF(VLOOKUP($A783,'sin-list 180320_update'!$A$2:$S$835,10,FALSE)="",NA(),VLOOKUP($A783,'sin-list 180320_update'!$A$2:$S$835,10,FALSE))),IF(VLOOKUP($C783,'sin-list 180320_update'!$B$2:$S$835,9,FALSE)="",NA(),VLOOKUP($C783,'sin-list 180320_update'!$B$2:$S$835,9,FALSE)))</f>
        <v>H350</v>
      </c>
      <c r="N783" s="76" t="e">
        <f>IF($C783="-",IF($A783="-",IF(VLOOKUP($D783,'REACH Bilaga XVII_update'!$A$5:$E$131,4,FALSE)="",NA(),VLOOKUP($D783,'REACH Bilaga XVII_update'!$A$5:$E$131,4,FALSE)),IF(VLOOKUP($A783,'REACH Bilaga XVII_update'!$C$5:$D$131,2,FALSE)="",NA(),VLOOKUP($A783,'REACH Bilaga XVII_update'!$C$5:$D$131,2,FALSE))),IF(VLOOKUP($C783,'REACH Bilaga XVII_update'!$B$5:$D$131,3,FALSE)="",NA(),VLOOKUP($C783,'REACH Bilaga XVII_update'!$B$5:$D$131,3,FALSE)))</f>
        <v>#N/A</v>
      </c>
      <c r="O783" s="76" t="e">
        <f>IF($C783="-",IF($A783="-",IF(VLOOKUP($D783,' REACH Bilaga 59_update'!$A$5:$E$210,5,FALSE)="",NA(),VLOOKUP($D783,' REACH Bilaga 59_update'!$A$5:$E$210,5,FALSE)),IF(VLOOKUP($A783,' REACH Bilaga 59_update'!$D$5:$E$210,2,FALSE)="",NA(),VLOOKUP($A783,' REACH Bilaga 59_update'!$D$5:$E$210,2,FALSE))),IF(VLOOKUP($C783,' REACH Bilaga 59_update'!$C$5:$E$210,3,FALSE)="",NA(),VLOOKUP($C783,' REACH Bilaga 59_update'!$C$5:$E$210,3,FALSE)))</f>
        <v>#N/A</v>
      </c>
      <c r="P783" s="76" t="e">
        <f>IF(C783="-",IF(A783="-",IFERROR(VLOOKUP($D783,' REACH Bilaga 59_update'!$A$5:$F$210,MATCH(Sammanfattning!P$1,' REACH Bilaga 59_update'!$A$4:$F$4,0),FALSE),VLOOKUP($D783,'REACH Bilaga XIV_update'!$A$4:$H$110,MATCH(Sammanfattning!P$1,'REACH Bilaga XIV_update'!$A$4:$H$4,0),FALSE)),IFERROR(VLOOKUP($A783,' REACH Bilaga 59_update'!$D$5:$F$210,MATCH(Sammanfattning!P$1,' REACH Bilaga 59_update'!$D$4:$F$4,0),FALSE),VLOOKUP($A783,'REACH Bilaga XIV_update'!$D$4:$H$110,MATCH(Sammanfattning!P$1,'REACH Bilaga XIV_update'!$D$4:$H$4,0),FALSE))),IFERROR(VLOOKUP($C783,' REACH Bilaga 59_update'!$C$5:$F$210,MATCH(Sammanfattning!P$1,' REACH Bilaga 59_update'!$C$4:$F$4,0),FALSE),VLOOKUP($C783,'REACH Bilaga XIV_update'!$C$4:$H$110,MATCH(Sammanfattning!P$1,'REACH Bilaga XIV_update'!$C$4:$H$4,0),FALSE)))</f>
        <v>#N/A</v>
      </c>
      <c r="Q783" s="76" t="e">
        <f>IF($C783="-",IF($A783="-",IF(VLOOKUP($D783,'REACH Bilaga XIV_update'!$A$5:$I$110,9,FALSE)="",NA(),VLOOKUP($D783,'REACH Bilaga XIV_update'!$A$5:$I$110,9,FALSE)),IF(VLOOKUP($A783,'REACH Bilaga XIV_update'!$D$5:$I$110,6,FALSE)="",NA(),VLOOKUP($A783,'REACH Bilaga XIV_update'!$D$5:$I$110,6,FALSE))),IF(VLOOKUP($C783,'REACH Bilaga XIV_update'!$C$5:$I$110,7,FALSE)="",NA(),VLOOKUP($C783,'REACH Bilaga XIV_update'!$C$5:$I$110,7,FALSE)))</f>
        <v>#N/A</v>
      </c>
      <c r="R783" s="76" t="e">
        <f>IF($C783="-",IF($A783="-",IF(VLOOKUP($D783,CoRAP_update!$A$5:$O$376,15,FALSE)="",NA(),VLOOKUP($D783,CoRAP_update!$A$5:$O$376,15,FALSE)),IF(VLOOKUP($A783,CoRAP_update!$D$5:$O$376,12,FALSE)="",NA(),VLOOKUP($A783,CoRAP_update!$D$5:$O$376,12,FALSE))),IF(VLOOKUP($C783,CoRAP_update!$C$5:$O$376,13,FALSE)="",NA(),VLOOKUP($C783,CoRAP_update!$C$5:$O$376,13,FALSE)))</f>
        <v>#N/A</v>
      </c>
      <c r="S783" s="144" t="e">
        <f>IF($C783="-",IF($A783="-",VLOOKUP($D783,CoRAP_update!$A$5:$J$376,MATCH(Sammanfattning!S$1,CoRAP_update!$A$4:$J$4,0),FALSE),VLOOKUP($A783,CoRAP_update!$D$5:$J$376,MATCH(Sammanfattning!S$1,CoRAP_update!$D$4:$J$4,0),FALSE)),VLOOKUP($C783,CoRAP_update!$C$5:$J$376,MATCH(Sammanfattning!S$1,CoRAP_update!$C$4:$J$4,0),FALSE))</f>
        <v>#N/A</v>
      </c>
      <c r="T783" s="76" t="e">
        <f>IF($A783="-",VLOOKUP($D783,EDC_update!$C$2:$F$450,4,FALSE),VLOOKUP($A783,EDC_update!$B$2:$F$450,5,FALSE))</f>
        <v>#N/A</v>
      </c>
      <c r="V783" s="78">
        <f>IF(IFERROR(SEARCH("PBT",P783),99)=99,IF(IFERROR(SEARCH("suspected PBT",S783),99)=99,IF(IFERROR(SEARCH("concluded to be PBT",K783),99)=99,IF(IFERROR(SEARCH("PBT",S783),99)=99,IF(IFERROR(SEARCH("PBT cand",L783),99)=99,IF(IFERROR(SEARCH("PBT",L783),99)=99,IF(IFERROR(SEARCH("persistent, bioackumulative and toxic properties",K783),99)=99,0,Scoring!$E$3),Scoring!$E$3),Scoring!$E$7),Scoring!$E$3),Scoring!$E$5),Scoring!$E$6),Scoring!$E$3)</f>
        <v>0</v>
      </c>
      <c r="W783" s="78">
        <f>IF(IFERROR(SEARCH("vPvB",P783),99)=99,IF(IFERROR(SEARCH("suspected pbt/vPvB",S783),99)=99,IF(IFERROR(SEARCH("vPvB",S783),99)=99,IF(IFERROR(SEARCH("concluded to be a vPvB",S783),99)=99,IF(IFERROR(SEARCH("identified as vPvB",K783),99)=99,IF(IFERROR(SEARCH("concluded to be a vPvB",K783),99)=99,IF(IFERROR(SEARCH("concluded to be both pbt and vPvB",S783),99)=99,IF(IFERROR(SEARCH("concluded to be both pbt and vPvB",K783),99)=99,0,Scoring!$E$5),Scoring!$E$5),Scoring!$E$5),Scoring!$E$5),Scoring!$E$5),Scoring!$E$4),Scoring!$E$6),Scoring!$E$4)</f>
        <v>0</v>
      </c>
      <c r="X783" s="78">
        <f>IF(IFERROR(SEARCH("H410",N783),99)=99,IF(IFERROR(SEARCH("H410",O783),99)=99,IF(IFERROR(SEARCH("H410",Q783),99)=99,IF(IFERROR(SEARCH("H410",M783),99)=99,IF(IFERROR(SEARCH("H410",R783),99)=99,IF(IFERROR(SEARCH("H411",N783),99)=99,IF(IFERROR(SEARCH("H411",O783),99)=99,IF(IFERROR(SEARCH("H411",Q783),99)=99,IF(IFERROR(SEARCH("H411",M783),99)=99,IF(IFERROR(SEARCH("H411",R783),99)=99,IF(IFERROR(SEARCH("H413",N783),99)=99,IF(IFERROR(SEARCH("H413",O783),99)=99,IF(IFERROR(SEARCH("H413",Q783),99)=99,IF(IFERROR(SEARCH("H413",M783),99)=99,IF(IFERROR(SEARCH("H413",R783),99)=99,IF(IFERROR(SEARCH("H412",N783),99)=99,IF(IFERROR(SEARCH("H412",O783),99)=99,IF(IFERROR(SEARCH("H412",Q783),99)=99,IF(IFERROR(SEARCH("H412",M783),99)=99,IF(IFERROR(SEARCH("H412",R783),99)=99,0,Scoring!$E$2),Scoring!$E$2),Scoring!$E$2),Scoring!$E$2),Scoring!$E$2),Scoring!$E$2),Scoring!$E$2),Scoring!$E$2),Scoring!$E$2),Scoring!$E$2),Scoring!$E$2),Scoring!$E$2),Scoring!$E$2),Scoring!$E$2),Scoring!$E$2),Scoring!$E$2),Scoring!$E$2),Scoring!$E$2),Scoring!$E$2),Scoring!$E$2)</f>
        <v>0</v>
      </c>
      <c r="Y783" s="78">
        <f>IF(IFERROR(SEARCH("CMR",K783),99)=99,IF(IFERROR(SEARCH("Suspected CMR",S783),99)=99,IF(IFERROR(SEARCH("CMR",S783),99)=99,0,Scoring!$E$8),Scoring!$E$9),Scoring!$E$8)</f>
        <v>3</v>
      </c>
      <c r="Z783" s="78">
        <f>IF(IFERROR(SEARCH("H350",N783),99)=99,IF(IFERROR(SEARCH("H350",O783),99)=99,IF(IFERROR(SEARCH("H350",Q783),99)=99,IF(IFERROR(SEARCH("H350",M783),99)=99,IF(IFERROR(SEARCH("H350",R783),99)=99,IF(IFERROR(SEARCH("H351",N783),99)=99,IF(IFERROR(SEARCH("H351",O783),99)=99,IF(IFERROR(SEARCH("H351",Q783),99)=99,IF(IFERROR(SEARCH("H351",M783),99)=99,IF(IFERROR(SEARCH("H351",R783),99)=99,IF(IFERROR(SEARCH("carcinogenic",P783),99)=99,IF(IFERROR(SEARCH("suspected carcinogenic",S783),99)=99,0,Scoring!$E$12),Scoring!$E$11),Scoring!$E$10),Scoring!$E$10),Scoring!$E$10),Scoring!$E$10),Scoring!$E$10),Scoring!$E$10),Scoring!$E$10),Scoring!$E$10),Scoring!$E$10),Scoring!$E$10)</f>
        <v>1</v>
      </c>
      <c r="AA783" s="78">
        <f>IF(IFERROR(SEARCH("H340",N783),99)=99,IF(IFERROR(SEARCH("H340",O783),99)=99,IF(IFERROR(SEARCH("H340",Q783),99)=99,IF(IFERROR(SEARCH("H340",M783),99)=99,IF(IFERROR(SEARCH("H340",R783),99)=99,IF(IFERROR(SEARCH("H341",N783),99)=99,IF(IFERROR(SEARCH("H341",O783),99)=99,IF(IFERROR(SEARCH("H341",Q783),99)=99,IF(IFERROR(SEARCH("H341",M783),99)=99,IF(IFERROR(SEARCH("H341",R783),99)=99,IF(IFERROR(SEARCH("mutagenic",P783),99)=99,IF(IFERROR(SEARCH("suspected mutagenic",S783),99)=99,0,Scoring!$E$15),Scoring!$E$14),Scoring!$E$13),Scoring!$E$13),Scoring!$E$13),Scoring!$E$13),Scoring!$E$13),Scoring!$E$13),Scoring!$E$13),Scoring!$E$13),Scoring!$E$13),Scoring!$E$13)</f>
        <v>0</v>
      </c>
      <c r="AB783" s="78">
        <f>IF(IFERROR(SEARCH("H360",N783),99)=99,IF(IFERROR(SEARCH("H360",O783),99)=99,IF(IFERROR(SEARCH("H360",Q783),99)=99,IF(IFERROR(SEARCH("H360",M783),99)=99,IF(IFERROR(SEARCH("H360",R783),99)=99,IF(IFERROR(SEARCH("H361",N783),99)=99,IF(IFERROR(SEARCH("H361",O783),99)=99,IF(IFERROR(SEARCH("H361",Q783),99)=99,IF(IFERROR(SEARCH("H361",M783),99)=99,IF(IFERROR(SEARCH("H361",R783),99)=99,IF(IFERROR(SEARCH("reproduction",P783),99)=99,IF(IFERROR(SEARCH("suspected reprotoxic",S783),99)=99,IF(IFERROR(SEARCH("reprotoxic",S783),99)=99,IF(IFERROR(SEARCH("reprotoxic",K783),99)=99,0,Scoring!$E$18),Scoring!$E$18),Scoring!$E$19),Scoring!$E$17),Scoring!$E$16),Scoring!$E$16),Scoring!$E$16),Scoring!$E$16),Scoring!$E$16),Scoring!$E$16),Scoring!$E$16),Scoring!$E$16),Scoring!$E$16),Scoring!$E$16)</f>
        <v>0</v>
      </c>
      <c r="AC783" s="78">
        <f>IF(IFERROR(SEARCH("57f",L783),99)=99,IF(IFERROR(SEARCH("57(f)",P783),99)=99,0,Scoring!$E$20),Scoring!$E$20)</f>
        <v>0</v>
      </c>
      <c r="AD783" s="78">
        <f>IF(IFERROR(SEARCH("CAT1",T783),99)=99,IF(IFERROR(SEARCH("CAT2",T783),99)=99,IF(IFERROR(SEARCH("CAT3",T783),99)=99,IF(IFERROR(SEARCH("concluded to be endocrine",K783),99)=99,IF(IFERROR(SEARCH("categorised as endocrine",K783),99)=99,IF(IFERROR(SEARCH("endocrine disrupting",P783),99)=99,IF(IFERROR(SEARCH("endocrine disrupting",K783),99)=99,IF(IFERROR(SEARCH("suspected endocrine",S783),99)=99,IF(IFERROR(SEARCH("potential endocrine",S783),99)=99,0,Scoring!$E$25),Scoring!$E$25),Scoring!$E$24),Scoring!$E$24),Scoring!$E$24),Scoring!$E$24),Scoring!$E$23),Scoring!$E$22),Scoring!$E$21)</f>
        <v>0</v>
      </c>
      <c r="AE783" s="78">
        <f>IF(IFERROR(SEARCH("suspected sensitiser",S783),99)=99,IF(IFERROR(SEARCH("sensitiser",S783),99)=99,IF(IFERROR(SEARCH("other hazard based concern",S783),99)=99,0,Scoring!$E$28),Scoring!$E$26),Scoring!$E$27)</f>
        <v>0</v>
      </c>
      <c r="AF783" s="78">
        <f>IF(IFERROR(M783,1)=1,IF(IFERROR(N783,1)=1,IF(IFERROR(O783,1)=1,IF(IFERROR(Q783,1)=1,IF(IFERROR(R783,1)=1,IF(IFERROR(T783,1)=1,IF(IFERROR(K783,1)=1,IF(IFERROR(P783,1)=1,IF(IFERROR(S783,1)=1,Scoring!$E$29,0),0),0),0),0),0),0),0),0)</f>
        <v>0</v>
      </c>
      <c r="AG783" s="78">
        <f t="shared" si="59"/>
        <v>3</v>
      </c>
      <c r="AI783" s="93"/>
      <c r="AJ783" s="94"/>
      <c r="AK783" s="76"/>
      <c r="AL783" s="75"/>
      <c r="AN783" s="79"/>
      <c r="AO783" s="79"/>
      <c r="AP783" s="79"/>
      <c r="AQ783" s="79"/>
      <c r="AR783" s="79"/>
      <c r="AS783" s="78"/>
      <c r="AU783" s="79">
        <f>IF(IFERROR(F783,99)=99,IF(IFERROR(G783,99)=99,IF(IFERROR(H783,99)=99,IF(IFERROR(I783,99)=99,IF(IFERROR(E783,99)=99,IF(IFERROR(J783,99)=99,0,Scoring!$B$7),Scoring!$B$3),Scoring!$B$2),Scoring!$B$6),Scoring!$B$5),Scoring!$B$4)</f>
        <v>0.3</v>
      </c>
      <c r="AV783" s="78">
        <f t="shared" si="60"/>
        <v>0.89999999999999991</v>
      </c>
      <c r="AW783" s="78"/>
      <c r="AX783" s="66"/>
      <c r="AY783" s="78"/>
      <c r="AZ783" s="76"/>
      <c r="BA783" s="76"/>
      <c r="BB783" s="76"/>
    </row>
    <row r="784" spans="1:54" x14ac:dyDescent="0.25">
      <c r="A784" s="77" t="s">
        <v>7456</v>
      </c>
      <c r="B784" s="76" t="str">
        <f t="shared" si="61"/>
        <v>309-976-5</v>
      </c>
      <c r="C784" s="77" t="s">
        <v>163</v>
      </c>
      <c r="D784" s="77" t="s">
        <v>164</v>
      </c>
      <c r="E784" s="76" t="str">
        <f>IF(C784="-",IF(A784="-",VLOOKUP(D784,'sin-list 180320_update'!$C$2:$C$835,1,FALSE),VLOOKUP(A784,'sin-list 180320_update'!$A$2:$A$835,1,FALSE)),VLOOKUP(C784,'sin-list 180320_update'!$B$2:$B$835,1,FALSE))</f>
        <v>309-976-5</v>
      </c>
      <c r="F784" s="76" t="e">
        <f>IF($C784="-",IF($A784="-",VLOOKUP($D784,'REACH Bilaga XVII_update'!$A$5:$A$131,1,FALSE),VLOOKUP($A784,'REACH Bilaga XVII_update'!$C$5:$C$131,1,FALSE)),VLOOKUP($C784,'REACH Bilaga XVII_update'!$B$5:$B$131,1,FALSE))</f>
        <v>#N/A</v>
      </c>
      <c r="G784" s="76" t="e">
        <f>IF($C784="-",IF($A784="-",VLOOKUP($D784,' REACH Bilaga 59_update'!$A$5:$A$210,1,FALSE),VLOOKUP($A784,' REACH Bilaga 59_update'!$D$5:$D$210,1,FALSE)),VLOOKUP($C784,' REACH Bilaga 59_update'!$C$5:$C$210,1,FALSE))</f>
        <v>#N/A</v>
      </c>
      <c r="H784" s="76" t="e">
        <f>IF($C784="-",IF($A784="-",VLOOKUP($D784,'REACH Bilaga XIV_update'!$A$5:$A$110,1,FALSE),VLOOKUP($A784,'REACH Bilaga XIV_update'!$D$5:$D$110,1,FALSE)),VLOOKUP($C784,'REACH Bilaga XIV_update'!$C$5:$C$110,1,FALSE))</f>
        <v>#N/A</v>
      </c>
      <c r="I784" s="76" t="e">
        <f>IF($C784="-",IF($A784="-",VLOOKUP($D784,CoRAP_update!$A$5:$A$376,1,FALSE),VLOOKUP($A784,CoRAP_update!$D$5:$D$376,1,FALSE)),VLOOKUP($C784,CoRAP_update!$C$5:$C$376,1,FALSE))</f>
        <v>#N/A</v>
      </c>
      <c r="J784" s="76" t="e">
        <f>IF($C784="-",IF($A784="-",VLOOKUP($D784,EDC_update!$C$2:$C$450,1,FALSE),VLOOKUP($A784,EDC_update!$B$2:$B$450,1,FALSE)),VLOOKUP($C784,EDC_update!$L$2:$L$450,1,FALSE))</f>
        <v>#N/A</v>
      </c>
      <c r="K784" s="76" t="str">
        <f>IF($C784="-",IF($A784="-",IF(VLOOKUP($D784,'sin-list 180320_update'!$C$2:$S$835,3,FALSE)="",NA(),VLOOKUP($D784,'sin-list 180320_update'!$C$2:$S$835,3,FALSE)),IF(VLOOKUP($A784,'sin-list 180320_update'!$A$2:$S$835,5,FALSE)="",NA(),VLOOKUP($A784,'sin-list 180320_update'!$A$2:$S$835,5,FALSE))),IF(VLOOKUP($C784,'sin-list 180320_update'!$B$2:$S$835,4,FALSE)="",NA(),VLOOKUP($C784,'sin-list 180320_update'!$B$2:$S$835,4,FALSE)))</f>
        <v>Classified CMR according to Annex VI of Regulation 1272/2008. (Might not apply when contaminants are below below legal thresholds and/or full refining history is known)</v>
      </c>
      <c r="L784" s="76" t="str">
        <f>IF($C784="-",IF($A784="-",VLOOKUP($D784,'sin-list 180320_update'!$C$2:$S$835,6,FALSE),VLOOKUP($A784,'sin-list 180320_update'!$A$2:$S$835,8,FALSE)),VLOOKUP($C784,'sin-list 180320_update'!$B$2:$S$835,7,FALSE))</f>
        <v>Carc. 1B
Muta. 1B
Asp. Tox. 1</v>
      </c>
      <c r="M784" s="76" t="str">
        <f>IF($C784="-",IF($A784="-",IF(VLOOKUP($D784,'sin-list 180320_update'!$C$2:$S$835,8,FALSE)="",NA(),VLOOKUP($D784,'sin-list 180320_update'!$C$2:$S$835,8,FALSE)),IF(VLOOKUP($A784,'sin-list 180320_update'!$A$2:$S$835,10,FALSE)="",NA(),VLOOKUP($A784,'sin-list 180320_update'!$A$2:$S$835,10,FALSE))),IF(VLOOKUP($C784,'sin-list 180320_update'!$B$2:$S$835,9,FALSE)="",NA(),VLOOKUP($C784,'sin-list 180320_update'!$B$2:$S$835,9,FALSE)))</f>
        <v>H350
H340
H304</v>
      </c>
      <c r="N784" s="76" t="e">
        <f>IF($C784="-",IF($A784="-",IF(VLOOKUP($D784,'REACH Bilaga XVII_update'!$A$5:$E$131,4,FALSE)="",NA(),VLOOKUP($D784,'REACH Bilaga XVII_update'!$A$5:$E$131,4,FALSE)),IF(VLOOKUP($A784,'REACH Bilaga XVII_update'!$C$5:$D$131,2,FALSE)="",NA(),VLOOKUP($A784,'REACH Bilaga XVII_update'!$C$5:$D$131,2,FALSE))),IF(VLOOKUP($C784,'REACH Bilaga XVII_update'!$B$5:$D$131,3,FALSE)="",NA(),VLOOKUP($C784,'REACH Bilaga XVII_update'!$B$5:$D$131,3,FALSE)))</f>
        <v>#N/A</v>
      </c>
      <c r="O784" s="76" t="e">
        <f>IF($C784="-",IF($A784="-",IF(VLOOKUP($D784,' REACH Bilaga 59_update'!$A$5:$E$210,5,FALSE)="",NA(),VLOOKUP($D784,' REACH Bilaga 59_update'!$A$5:$E$210,5,FALSE)),IF(VLOOKUP($A784,' REACH Bilaga 59_update'!$D$5:$E$210,2,FALSE)="",NA(),VLOOKUP($A784,' REACH Bilaga 59_update'!$D$5:$E$210,2,FALSE))),IF(VLOOKUP($C784,' REACH Bilaga 59_update'!$C$5:$E$210,3,FALSE)="",NA(),VLOOKUP($C784,' REACH Bilaga 59_update'!$C$5:$E$210,3,FALSE)))</f>
        <v>#N/A</v>
      </c>
      <c r="P784" s="76" t="e">
        <f>IF(C784="-",IF(A784="-",IFERROR(VLOOKUP($D784,' REACH Bilaga 59_update'!$A$5:$F$210,MATCH(Sammanfattning!P$1,' REACH Bilaga 59_update'!$A$4:$F$4,0),FALSE),VLOOKUP($D784,'REACH Bilaga XIV_update'!$A$4:$H$110,MATCH(Sammanfattning!P$1,'REACH Bilaga XIV_update'!$A$4:$H$4,0),FALSE)),IFERROR(VLOOKUP($A784,' REACH Bilaga 59_update'!$D$5:$F$210,MATCH(Sammanfattning!P$1,' REACH Bilaga 59_update'!$D$4:$F$4,0),FALSE),VLOOKUP($A784,'REACH Bilaga XIV_update'!$D$4:$H$110,MATCH(Sammanfattning!P$1,'REACH Bilaga XIV_update'!$D$4:$H$4,0),FALSE))),IFERROR(VLOOKUP($C784,' REACH Bilaga 59_update'!$C$5:$F$210,MATCH(Sammanfattning!P$1,' REACH Bilaga 59_update'!$C$4:$F$4,0),FALSE),VLOOKUP($C784,'REACH Bilaga XIV_update'!$C$4:$H$110,MATCH(Sammanfattning!P$1,'REACH Bilaga XIV_update'!$C$4:$H$4,0),FALSE)))</f>
        <v>#N/A</v>
      </c>
      <c r="Q784" s="76" t="e">
        <f>IF($C784="-",IF($A784="-",IF(VLOOKUP($D784,'REACH Bilaga XIV_update'!$A$5:$I$110,9,FALSE)="",NA(),VLOOKUP($D784,'REACH Bilaga XIV_update'!$A$5:$I$110,9,FALSE)),IF(VLOOKUP($A784,'REACH Bilaga XIV_update'!$D$5:$I$110,6,FALSE)="",NA(),VLOOKUP($A784,'REACH Bilaga XIV_update'!$D$5:$I$110,6,FALSE))),IF(VLOOKUP($C784,'REACH Bilaga XIV_update'!$C$5:$I$110,7,FALSE)="",NA(),VLOOKUP($C784,'REACH Bilaga XIV_update'!$C$5:$I$110,7,FALSE)))</f>
        <v>#N/A</v>
      </c>
      <c r="R784" s="76" t="e">
        <f>IF($C784="-",IF($A784="-",IF(VLOOKUP($D784,CoRAP_update!$A$5:$O$376,15,FALSE)="",NA(),VLOOKUP($D784,CoRAP_update!$A$5:$O$376,15,FALSE)),IF(VLOOKUP($A784,CoRAP_update!$D$5:$O$376,12,FALSE)="",NA(),VLOOKUP($A784,CoRAP_update!$D$5:$O$376,12,FALSE))),IF(VLOOKUP($C784,CoRAP_update!$C$5:$O$376,13,FALSE)="",NA(),VLOOKUP($C784,CoRAP_update!$C$5:$O$376,13,FALSE)))</f>
        <v>#N/A</v>
      </c>
      <c r="S784" s="144" t="e">
        <f>IF($C784="-",IF($A784="-",VLOOKUP($D784,CoRAP_update!$A$5:$J$376,MATCH(Sammanfattning!S$1,CoRAP_update!$A$4:$J$4,0),FALSE),VLOOKUP($A784,CoRAP_update!$D$5:$J$376,MATCH(Sammanfattning!S$1,CoRAP_update!$D$4:$J$4,0),FALSE)),VLOOKUP($C784,CoRAP_update!$C$5:$J$376,MATCH(Sammanfattning!S$1,CoRAP_update!$C$4:$J$4,0),FALSE))</f>
        <v>#N/A</v>
      </c>
      <c r="T784" s="76" t="e">
        <f>IF($A784="-",VLOOKUP($D784,EDC_update!$C$2:$F$450,4,FALSE),VLOOKUP($A784,EDC_update!$B$2:$F$450,5,FALSE))</f>
        <v>#N/A</v>
      </c>
      <c r="V784" s="78">
        <f>IF(IFERROR(SEARCH("PBT",P784),99)=99,IF(IFERROR(SEARCH("suspected PBT",S784),99)=99,IF(IFERROR(SEARCH("concluded to be PBT",K784),99)=99,IF(IFERROR(SEARCH("PBT",S784),99)=99,IF(IFERROR(SEARCH("PBT cand",L784),99)=99,IF(IFERROR(SEARCH("PBT",L784),99)=99,IF(IFERROR(SEARCH("persistent, bioackumulative and toxic properties",K784),99)=99,0,Scoring!$E$3),Scoring!$E$3),Scoring!$E$7),Scoring!$E$3),Scoring!$E$5),Scoring!$E$6),Scoring!$E$3)</f>
        <v>0</v>
      </c>
      <c r="W784" s="78">
        <f>IF(IFERROR(SEARCH("vPvB",P784),99)=99,IF(IFERROR(SEARCH("suspected pbt/vPvB",S784),99)=99,IF(IFERROR(SEARCH("vPvB",S784),99)=99,IF(IFERROR(SEARCH("concluded to be a vPvB",S784),99)=99,IF(IFERROR(SEARCH("identified as vPvB",K784),99)=99,IF(IFERROR(SEARCH("concluded to be a vPvB",K784),99)=99,IF(IFERROR(SEARCH("concluded to be both pbt and vPvB",S784),99)=99,IF(IFERROR(SEARCH("concluded to be both pbt and vPvB",K784),99)=99,0,Scoring!$E$5),Scoring!$E$5),Scoring!$E$5),Scoring!$E$5),Scoring!$E$5),Scoring!$E$4),Scoring!$E$6),Scoring!$E$4)</f>
        <v>0</v>
      </c>
      <c r="X784" s="78">
        <f>IF(IFERROR(SEARCH("H410",N784),99)=99,IF(IFERROR(SEARCH("H410",O784),99)=99,IF(IFERROR(SEARCH("H410",Q784),99)=99,IF(IFERROR(SEARCH("H410",M784),99)=99,IF(IFERROR(SEARCH("H410",R784),99)=99,IF(IFERROR(SEARCH("H411",N784),99)=99,IF(IFERROR(SEARCH("H411",O784),99)=99,IF(IFERROR(SEARCH("H411",Q784),99)=99,IF(IFERROR(SEARCH("H411",M784),99)=99,IF(IFERROR(SEARCH("H411",R784),99)=99,IF(IFERROR(SEARCH("H413",N784),99)=99,IF(IFERROR(SEARCH("H413",O784),99)=99,IF(IFERROR(SEARCH("H413",Q784),99)=99,IF(IFERROR(SEARCH("H413",M784),99)=99,IF(IFERROR(SEARCH("H413",R784),99)=99,IF(IFERROR(SEARCH("H412",N784),99)=99,IF(IFERROR(SEARCH("H412",O784),99)=99,IF(IFERROR(SEARCH("H412",Q784),99)=99,IF(IFERROR(SEARCH("H412",M784),99)=99,IF(IFERROR(SEARCH("H412",R784),99)=99,0,Scoring!$E$2),Scoring!$E$2),Scoring!$E$2),Scoring!$E$2),Scoring!$E$2),Scoring!$E$2),Scoring!$E$2),Scoring!$E$2),Scoring!$E$2),Scoring!$E$2),Scoring!$E$2),Scoring!$E$2),Scoring!$E$2),Scoring!$E$2),Scoring!$E$2),Scoring!$E$2),Scoring!$E$2),Scoring!$E$2),Scoring!$E$2),Scoring!$E$2)</f>
        <v>0</v>
      </c>
      <c r="Y784" s="78">
        <f>IF(IFERROR(SEARCH("CMR",K784),99)=99,IF(IFERROR(SEARCH("Suspected CMR",S784),99)=99,IF(IFERROR(SEARCH("CMR",S784),99)=99,0,Scoring!$E$8),Scoring!$E$9),Scoring!$E$8)</f>
        <v>3</v>
      </c>
      <c r="Z784" s="78">
        <f>IF(IFERROR(SEARCH("H350",N784),99)=99,IF(IFERROR(SEARCH("H350",O784),99)=99,IF(IFERROR(SEARCH("H350",Q784),99)=99,IF(IFERROR(SEARCH("H350",M784),99)=99,IF(IFERROR(SEARCH("H350",R784),99)=99,IF(IFERROR(SEARCH("H351",N784),99)=99,IF(IFERROR(SEARCH("H351",O784),99)=99,IF(IFERROR(SEARCH("H351",Q784),99)=99,IF(IFERROR(SEARCH("H351",M784),99)=99,IF(IFERROR(SEARCH("H351",R784),99)=99,IF(IFERROR(SEARCH("carcinogenic",P784),99)=99,IF(IFERROR(SEARCH("suspected carcinogenic",S784),99)=99,0,Scoring!$E$12),Scoring!$E$11),Scoring!$E$10),Scoring!$E$10),Scoring!$E$10),Scoring!$E$10),Scoring!$E$10),Scoring!$E$10),Scoring!$E$10),Scoring!$E$10),Scoring!$E$10),Scoring!$E$10)</f>
        <v>1</v>
      </c>
      <c r="AA784" s="78">
        <f>IF(IFERROR(SEARCH("H340",N784),99)=99,IF(IFERROR(SEARCH("H340",O784),99)=99,IF(IFERROR(SEARCH("H340",Q784),99)=99,IF(IFERROR(SEARCH("H340",M784),99)=99,IF(IFERROR(SEARCH("H340",R784),99)=99,IF(IFERROR(SEARCH("H341",N784),99)=99,IF(IFERROR(SEARCH("H341",O784),99)=99,IF(IFERROR(SEARCH("H341",Q784),99)=99,IF(IFERROR(SEARCH("H341",M784),99)=99,IF(IFERROR(SEARCH("H341",R784),99)=99,IF(IFERROR(SEARCH("mutagenic",P784),99)=99,IF(IFERROR(SEARCH("suspected mutagenic",S784),99)=99,0,Scoring!$E$15),Scoring!$E$14),Scoring!$E$13),Scoring!$E$13),Scoring!$E$13),Scoring!$E$13),Scoring!$E$13),Scoring!$E$13),Scoring!$E$13),Scoring!$E$13),Scoring!$E$13),Scoring!$E$13)</f>
        <v>1</v>
      </c>
      <c r="AB784" s="78">
        <f>IF(IFERROR(SEARCH("H360",N784),99)=99,IF(IFERROR(SEARCH("H360",O784),99)=99,IF(IFERROR(SEARCH("H360",Q784),99)=99,IF(IFERROR(SEARCH("H360",M784),99)=99,IF(IFERROR(SEARCH("H360",R784),99)=99,IF(IFERROR(SEARCH("H361",N784),99)=99,IF(IFERROR(SEARCH("H361",O784),99)=99,IF(IFERROR(SEARCH("H361",Q784),99)=99,IF(IFERROR(SEARCH("H361",M784),99)=99,IF(IFERROR(SEARCH("H361",R784),99)=99,IF(IFERROR(SEARCH("reproduction",P784),99)=99,IF(IFERROR(SEARCH("suspected reprotoxic",S784),99)=99,IF(IFERROR(SEARCH("reprotoxic",S784),99)=99,IF(IFERROR(SEARCH("reprotoxic",K784),99)=99,0,Scoring!$E$18),Scoring!$E$18),Scoring!$E$19),Scoring!$E$17),Scoring!$E$16),Scoring!$E$16),Scoring!$E$16),Scoring!$E$16),Scoring!$E$16),Scoring!$E$16),Scoring!$E$16),Scoring!$E$16),Scoring!$E$16),Scoring!$E$16)</f>
        <v>0</v>
      </c>
      <c r="AC784" s="78">
        <f>IF(IFERROR(SEARCH("57f",L784),99)=99,IF(IFERROR(SEARCH("57(f)",P784),99)=99,0,Scoring!$E$20),Scoring!$E$20)</f>
        <v>0</v>
      </c>
      <c r="AD784" s="78">
        <f>IF(IFERROR(SEARCH("CAT1",T784),99)=99,IF(IFERROR(SEARCH("CAT2",T784),99)=99,IF(IFERROR(SEARCH("CAT3",T784),99)=99,IF(IFERROR(SEARCH("concluded to be endocrine",K784),99)=99,IF(IFERROR(SEARCH("categorised as endocrine",K784),99)=99,IF(IFERROR(SEARCH("endocrine disrupting",P784),99)=99,IF(IFERROR(SEARCH("endocrine disrupting",K784),99)=99,IF(IFERROR(SEARCH("suspected endocrine",S784),99)=99,IF(IFERROR(SEARCH("potential endocrine",S784),99)=99,0,Scoring!$E$25),Scoring!$E$25),Scoring!$E$24),Scoring!$E$24),Scoring!$E$24),Scoring!$E$24),Scoring!$E$23),Scoring!$E$22),Scoring!$E$21)</f>
        <v>0</v>
      </c>
      <c r="AE784" s="78">
        <f>IF(IFERROR(SEARCH("suspected sensitiser",S784),99)=99,IF(IFERROR(SEARCH("sensitiser",S784),99)=99,IF(IFERROR(SEARCH("other hazard based concern",S784),99)=99,0,Scoring!$E$28),Scoring!$E$26),Scoring!$E$27)</f>
        <v>0</v>
      </c>
      <c r="AF784" s="78">
        <f>IF(IFERROR(M784,1)=1,IF(IFERROR(N784,1)=1,IF(IFERROR(O784,1)=1,IF(IFERROR(Q784,1)=1,IF(IFERROR(R784,1)=1,IF(IFERROR(T784,1)=1,IF(IFERROR(K784,1)=1,IF(IFERROR(P784,1)=1,IF(IFERROR(S784,1)=1,Scoring!$E$29,0),0),0),0),0),0),0),0),0)</f>
        <v>0</v>
      </c>
      <c r="AG784" s="78">
        <f t="shared" si="59"/>
        <v>3</v>
      </c>
      <c r="AI784" s="93"/>
      <c r="AJ784" s="94"/>
      <c r="AK784" s="76"/>
      <c r="AL784" s="75"/>
      <c r="AN784" s="79"/>
      <c r="AO784" s="79"/>
      <c r="AP784" s="79"/>
      <c r="AQ784" s="79"/>
      <c r="AR784" s="79"/>
      <c r="AS784" s="78"/>
      <c r="AU784" s="79">
        <f>IF(IFERROR(F784,99)=99,IF(IFERROR(G784,99)=99,IF(IFERROR(H784,99)=99,IF(IFERROR(I784,99)=99,IF(IFERROR(E784,99)=99,IF(IFERROR(J784,99)=99,0,Scoring!$B$7),Scoring!$B$3),Scoring!$B$2),Scoring!$B$6),Scoring!$B$5),Scoring!$B$4)</f>
        <v>0.3</v>
      </c>
      <c r="AV784" s="78">
        <f t="shared" si="60"/>
        <v>0.89999999999999991</v>
      </c>
      <c r="AW784" s="78"/>
      <c r="AX784" s="66"/>
      <c r="AY784" s="78"/>
      <c r="AZ784" s="76"/>
      <c r="BA784" s="76"/>
      <c r="BB784" s="76"/>
    </row>
    <row r="785" spans="1:54" x14ac:dyDescent="0.25">
      <c r="A785" s="77" t="s">
        <v>7457</v>
      </c>
      <c r="B785" s="76" t="str">
        <f t="shared" si="61"/>
        <v>310-012-0</v>
      </c>
      <c r="C785" s="77" t="s">
        <v>173</v>
      </c>
      <c r="D785" s="77" t="s">
        <v>174</v>
      </c>
      <c r="E785" s="76" t="str">
        <f>IF(C785="-",IF(A785="-",VLOOKUP(D785,'sin-list 180320_update'!$C$2:$C$835,1,FALSE),VLOOKUP(A785,'sin-list 180320_update'!$A$2:$A$835,1,FALSE)),VLOOKUP(C785,'sin-list 180320_update'!$B$2:$B$835,1,FALSE))</f>
        <v>310-012-0</v>
      </c>
      <c r="F785" s="76" t="e">
        <f>IF($C785="-",IF($A785="-",VLOOKUP($D785,'REACH Bilaga XVII_update'!$A$5:$A$131,1,FALSE),VLOOKUP($A785,'REACH Bilaga XVII_update'!$C$5:$C$131,1,FALSE)),VLOOKUP($C785,'REACH Bilaga XVII_update'!$B$5:$B$131,1,FALSE))</f>
        <v>#N/A</v>
      </c>
      <c r="G785" s="76" t="e">
        <f>IF($C785="-",IF($A785="-",VLOOKUP($D785,' REACH Bilaga 59_update'!$A$5:$A$210,1,FALSE),VLOOKUP($A785,' REACH Bilaga 59_update'!$D$5:$D$210,1,FALSE)),VLOOKUP($C785,' REACH Bilaga 59_update'!$C$5:$C$210,1,FALSE))</f>
        <v>#N/A</v>
      </c>
      <c r="H785" s="76" t="e">
        <f>IF($C785="-",IF($A785="-",VLOOKUP($D785,'REACH Bilaga XIV_update'!$A$5:$A$110,1,FALSE),VLOOKUP($A785,'REACH Bilaga XIV_update'!$D$5:$D$110,1,FALSE)),VLOOKUP($C785,'REACH Bilaga XIV_update'!$C$5:$C$110,1,FALSE))</f>
        <v>#N/A</v>
      </c>
      <c r="I785" s="76" t="e">
        <f>IF($C785="-",IF($A785="-",VLOOKUP($D785,CoRAP_update!$A$5:$A$376,1,FALSE),VLOOKUP($A785,CoRAP_update!$D$5:$D$376,1,FALSE)),VLOOKUP($C785,CoRAP_update!$C$5:$C$376,1,FALSE))</f>
        <v>#N/A</v>
      </c>
      <c r="J785" s="76" t="e">
        <f>IF($C785="-",IF($A785="-",VLOOKUP($D785,EDC_update!$C$2:$C$450,1,FALSE),VLOOKUP($A785,EDC_update!$B$2:$B$450,1,FALSE)),VLOOKUP($C785,EDC_update!$L$2:$L$450,1,FALSE))</f>
        <v>#N/A</v>
      </c>
      <c r="K785" s="76" t="str">
        <f>IF($C785="-",IF($A785="-",IF(VLOOKUP($D785,'sin-list 180320_update'!$C$2:$S$835,3,FALSE)="",NA(),VLOOKUP($D785,'sin-list 180320_update'!$C$2:$S$835,3,FALSE)),IF(VLOOKUP($A785,'sin-list 180320_update'!$A$2:$S$835,5,FALSE)="",NA(),VLOOKUP($A785,'sin-list 180320_update'!$A$2:$S$835,5,FALSE))),IF(VLOOKUP($C785,'sin-list 180320_update'!$B$2:$S$835,4,FALSE)="",NA(),VLOOKUP($C785,'sin-list 180320_update'!$B$2:$S$835,4,FALSE)))</f>
        <v>Classified CMR according to Annex VI of Regulation 1272/2008. (Might not apply when contaminants are below below legal thresholds and/or full refining history is known)</v>
      </c>
      <c r="L785" s="76" t="str">
        <f>IF($C785="-",IF($A785="-",VLOOKUP($D785,'sin-list 180320_update'!$C$2:$S$835,6,FALSE),VLOOKUP($A785,'sin-list 180320_update'!$A$2:$S$835,8,FALSE)),VLOOKUP($C785,'sin-list 180320_update'!$B$2:$S$835,7,FALSE))</f>
        <v>Carc. 1B
Muta. 1B
Asp. Tox. 1</v>
      </c>
      <c r="M785" s="76" t="str">
        <f>IF($C785="-",IF($A785="-",IF(VLOOKUP($D785,'sin-list 180320_update'!$C$2:$S$835,8,FALSE)="",NA(),VLOOKUP($D785,'sin-list 180320_update'!$C$2:$S$835,8,FALSE)),IF(VLOOKUP($A785,'sin-list 180320_update'!$A$2:$S$835,10,FALSE)="",NA(),VLOOKUP($A785,'sin-list 180320_update'!$A$2:$S$835,10,FALSE))),IF(VLOOKUP($C785,'sin-list 180320_update'!$B$2:$S$835,9,FALSE)="",NA(),VLOOKUP($C785,'sin-list 180320_update'!$B$2:$S$835,9,FALSE)))</f>
        <v>H350
H340
H304</v>
      </c>
      <c r="N785" s="76" t="e">
        <f>IF($C785="-",IF($A785="-",IF(VLOOKUP($D785,'REACH Bilaga XVII_update'!$A$5:$E$131,4,FALSE)="",NA(),VLOOKUP($D785,'REACH Bilaga XVII_update'!$A$5:$E$131,4,FALSE)),IF(VLOOKUP($A785,'REACH Bilaga XVII_update'!$C$5:$D$131,2,FALSE)="",NA(),VLOOKUP($A785,'REACH Bilaga XVII_update'!$C$5:$D$131,2,FALSE))),IF(VLOOKUP($C785,'REACH Bilaga XVII_update'!$B$5:$D$131,3,FALSE)="",NA(),VLOOKUP($C785,'REACH Bilaga XVII_update'!$B$5:$D$131,3,FALSE)))</f>
        <v>#N/A</v>
      </c>
      <c r="O785" s="76" t="e">
        <f>IF($C785="-",IF($A785="-",IF(VLOOKUP($D785,' REACH Bilaga 59_update'!$A$5:$E$210,5,FALSE)="",NA(),VLOOKUP($D785,' REACH Bilaga 59_update'!$A$5:$E$210,5,FALSE)),IF(VLOOKUP($A785,' REACH Bilaga 59_update'!$D$5:$E$210,2,FALSE)="",NA(),VLOOKUP($A785,' REACH Bilaga 59_update'!$D$5:$E$210,2,FALSE))),IF(VLOOKUP($C785,' REACH Bilaga 59_update'!$C$5:$E$210,3,FALSE)="",NA(),VLOOKUP($C785,' REACH Bilaga 59_update'!$C$5:$E$210,3,FALSE)))</f>
        <v>#N/A</v>
      </c>
      <c r="P785" s="76" t="e">
        <f>IF(C785="-",IF(A785="-",IFERROR(VLOOKUP($D785,' REACH Bilaga 59_update'!$A$5:$F$210,MATCH(Sammanfattning!P$1,' REACH Bilaga 59_update'!$A$4:$F$4,0),FALSE),VLOOKUP($D785,'REACH Bilaga XIV_update'!$A$4:$H$110,MATCH(Sammanfattning!P$1,'REACH Bilaga XIV_update'!$A$4:$H$4,0),FALSE)),IFERROR(VLOOKUP($A785,' REACH Bilaga 59_update'!$D$5:$F$210,MATCH(Sammanfattning!P$1,' REACH Bilaga 59_update'!$D$4:$F$4,0),FALSE),VLOOKUP($A785,'REACH Bilaga XIV_update'!$D$4:$H$110,MATCH(Sammanfattning!P$1,'REACH Bilaga XIV_update'!$D$4:$H$4,0),FALSE))),IFERROR(VLOOKUP($C785,' REACH Bilaga 59_update'!$C$5:$F$210,MATCH(Sammanfattning!P$1,' REACH Bilaga 59_update'!$C$4:$F$4,0),FALSE),VLOOKUP($C785,'REACH Bilaga XIV_update'!$C$4:$H$110,MATCH(Sammanfattning!P$1,'REACH Bilaga XIV_update'!$C$4:$H$4,0),FALSE)))</f>
        <v>#N/A</v>
      </c>
      <c r="Q785" s="76" t="e">
        <f>IF($C785="-",IF($A785="-",IF(VLOOKUP($D785,'REACH Bilaga XIV_update'!$A$5:$I$110,9,FALSE)="",NA(),VLOOKUP($D785,'REACH Bilaga XIV_update'!$A$5:$I$110,9,FALSE)),IF(VLOOKUP($A785,'REACH Bilaga XIV_update'!$D$5:$I$110,6,FALSE)="",NA(),VLOOKUP($A785,'REACH Bilaga XIV_update'!$D$5:$I$110,6,FALSE))),IF(VLOOKUP($C785,'REACH Bilaga XIV_update'!$C$5:$I$110,7,FALSE)="",NA(),VLOOKUP($C785,'REACH Bilaga XIV_update'!$C$5:$I$110,7,FALSE)))</f>
        <v>#N/A</v>
      </c>
      <c r="R785" s="76" t="e">
        <f>IF($C785="-",IF($A785="-",IF(VLOOKUP($D785,CoRAP_update!$A$5:$O$376,15,FALSE)="",NA(),VLOOKUP($D785,CoRAP_update!$A$5:$O$376,15,FALSE)),IF(VLOOKUP($A785,CoRAP_update!$D$5:$O$376,12,FALSE)="",NA(),VLOOKUP($A785,CoRAP_update!$D$5:$O$376,12,FALSE))),IF(VLOOKUP($C785,CoRAP_update!$C$5:$O$376,13,FALSE)="",NA(),VLOOKUP($C785,CoRAP_update!$C$5:$O$376,13,FALSE)))</f>
        <v>#N/A</v>
      </c>
      <c r="S785" s="144" t="e">
        <f>IF($C785="-",IF($A785="-",VLOOKUP($D785,CoRAP_update!$A$5:$J$376,MATCH(Sammanfattning!S$1,CoRAP_update!$A$4:$J$4,0),FALSE),VLOOKUP($A785,CoRAP_update!$D$5:$J$376,MATCH(Sammanfattning!S$1,CoRAP_update!$D$4:$J$4,0),FALSE)),VLOOKUP($C785,CoRAP_update!$C$5:$J$376,MATCH(Sammanfattning!S$1,CoRAP_update!$C$4:$J$4,0),FALSE))</f>
        <v>#N/A</v>
      </c>
      <c r="T785" s="76" t="e">
        <f>IF($A785="-",VLOOKUP($D785,EDC_update!$C$2:$F$450,4,FALSE),VLOOKUP($A785,EDC_update!$B$2:$F$450,5,FALSE))</f>
        <v>#N/A</v>
      </c>
      <c r="V785" s="78">
        <f>IF(IFERROR(SEARCH("PBT",P785),99)=99,IF(IFERROR(SEARCH("suspected PBT",S785),99)=99,IF(IFERROR(SEARCH("concluded to be PBT",K785),99)=99,IF(IFERROR(SEARCH("PBT",S785),99)=99,IF(IFERROR(SEARCH("PBT cand",L785),99)=99,IF(IFERROR(SEARCH("PBT",L785),99)=99,IF(IFERROR(SEARCH("persistent, bioackumulative and toxic properties",K785),99)=99,0,Scoring!$E$3),Scoring!$E$3),Scoring!$E$7),Scoring!$E$3),Scoring!$E$5),Scoring!$E$6),Scoring!$E$3)</f>
        <v>0</v>
      </c>
      <c r="W785" s="78">
        <f>IF(IFERROR(SEARCH("vPvB",P785),99)=99,IF(IFERROR(SEARCH("suspected pbt/vPvB",S785),99)=99,IF(IFERROR(SEARCH("vPvB",S785),99)=99,IF(IFERROR(SEARCH("concluded to be a vPvB",S785),99)=99,IF(IFERROR(SEARCH("identified as vPvB",K785),99)=99,IF(IFERROR(SEARCH("concluded to be a vPvB",K785),99)=99,IF(IFERROR(SEARCH("concluded to be both pbt and vPvB",S785),99)=99,IF(IFERROR(SEARCH("concluded to be both pbt and vPvB",K785),99)=99,0,Scoring!$E$5),Scoring!$E$5),Scoring!$E$5),Scoring!$E$5),Scoring!$E$5),Scoring!$E$4),Scoring!$E$6),Scoring!$E$4)</f>
        <v>0</v>
      </c>
      <c r="X785" s="78">
        <f>IF(IFERROR(SEARCH("H410",N785),99)=99,IF(IFERROR(SEARCH("H410",O785),99)=99,IF(IFERROR(SEARCH("H410",Q785),99)=99,IF(IFERROR(SEARCH("H410",M785),99)=99,IF(IFERROR(SEARCH("H410",R785),99)=99,IF(IFERROR(SEARCH("H411",N785),99)=99,IF(IFERROR(SEARCH("H411",O785),99)=99,IF(IFERROR(SEARCH("H411",Q785),99)=99,IF(IFERROR(SEARCH("H411",M785),99)=99,IF(IFERROR(SEARCH("H411",R785),99)=99,IF(IFERROR(SEARCH("H413",N785),99)=99,IF(IFERROR(SEARCH("H413",O785),99)=99,IF(IFERROR(SEARCH("H413",Q785),99)=99,IF(IFERROR(SEARCH("H413",M785),99)=99,IF(IFERROR(SEARCH("H413",R785),99)=99,IF(IFERROR(SEARCH("H412",N785),99)=99,IF(IFERROR(SEARCH("H412",O785),99)=99,IF(IFERROR(SEARCH("H412",Q785),99)=99,IF(IFERROR(SEARCH("H412",M785),99)=99,IF(IFERROR(SEARCH("H412",R785),99)=99,0,Scoring!$E$2),Scoring!$E$2),Scoring!$E$2),Scoring!$E$2),Scoring!$E$2),Scoring!$E$2),Scoring!$E$2),Scoring!$E$2),Scoring!$E$2),Scoring!$E$2),Scoring!$E$2),Scoring!$E$2),Scoring!$E$2),Scoring!$E$2),Scoring!$E$2),Scoring!$E$2),Scoring!$E$2),Scoring!$E$2),Scoring!$E$2),Scoring!$E$2)</f>
        <v>0</v>
      </c>
      <c r="Y785" s="78">
        <f>IF(IFERROR(SEARCH("CMR",K785),99)=99,IF(IFERROR(SEARCH("Suspected CMR",S785),99)=99,IF(IFERROR(SEARCH("CMR",S785),99)=99,0,Scoring!$E$8),Scoring!$E$9),Scoring!$E$8)</f>
        <v>3</v>
      </c>
      <c r="Z785" s="78">
        <f>IF(IFERROR(SEARCH("H350",N785),99)=99,IF(IFERROR(SEARCH("H350",O785),99)=99,IF(IFERROR(SEARCH("H350",Q785),99)=99,IF(IFERROR(SEARCH("H350",M785),99)=99,IF(IFERROR(SEARCH("H350",R785),99)=99,IF(IFERROR(SEARCH("H351",N785),99)=99,IF(IFERROR(SEARCH("H351",O785),99)=99,IF(IFERROR(SEARCH("H351",Q785),99)=99,IF(IFERROR(SEARCH("H351",M785),99)=99,IF(IFERROR(SEARCH("H351",R785),99)=99,IF(IFERROR(SEARCH("carcinogenic",P785),99)=99,IF(IFERROR(SEARCH("suspected carcinogenic",S785),99)=99,0,Scoring!$E$12),Scoring!$E$11),Scoring!$E$10),Scoring!$E$10),Scoring!$E$10),Scoring!$E$10),Scoring!$E$10),Scoring!$E$10),Scoring!$E$10),Scoring!$E$10),Scoring!$E$10),Scoring!$E$10)</f>
        <v>1</v>
      </c>
      <c r="AA785" s="78">
        <f>IF(IFERROR(SEARCH("H340",N785),99)=99,IF(IFERROR(SEARCH("H340",O785),99)=99,IF(IFERROR(SEARCH("H340",Q785),99)=99,IF(IFERROR(SEARCH("H340",M785),99)=99,IF(IFERROR(SEARCH("H340",R785),99)=99,IF(IFERROR(SEARCH("H341",N785),99)=99,IF(IFERROR(SEARCH("H341",O785),99)=99,IF(IFERROR(SEARCH("H341",Q785),99)=99,IF(IFERROR(SEARCH("H341",M785),99)=99,IF(IFERROR(SEARCH("H341",R785),99)=99,IF(IFERROR(SEARCH("mutagenic",P785),99)=99,IF(IFERROR(SEARCH("suspected mutagenic",S785),99)=99,0,Scoring!$E$15),Scoring!$E$14),Scoring!$E$13),Scoring!$E$13),Scoring!$E$13),Scoring!$E$13),Scoring!$E$13),Scoring!$E$13),Scoring!$E$13),Scoring!$E$13),Scoring!$E$13),Scoring!$E$13)</f>
        <v>1</v>
      </c>
      <c r="AB785" s="78">
        <f>IF(IFERROR(SEARCH("H360",N785),99)=99,IF(IFERROR(SEARCH("H360",O785),99)=99,IF(IFERROR(SEARCH("H360",Q785),99)=99,IF(IFERROR(SEARCH("H360",M785),99)=99,IF(IFERROR(SEARCH("H360",R785),99)=99,IF(IFERROR(SEARCH("H361",N785),99)=99,IF(IFERROR(SEARCH("H361",O785),99)=99,IF(IFERROR(SEARCH("H361",Q785),99)=99,IF(IFERROR(SEARCH("H361",M785),99)=99,IF(IFERROR(SEARCH("H361",R785),99)=99,IF(IFERROR(SEARCH("reproduction",P785),99)=99,IF(IFERROR(SEARCH("suspected reprotoxic",S785),99)=99,IF(IFERROR(SEARCH("reprotoxic",S785),99)=99,IF(IFERROR(SEARCH("reprotoxic",K785),99)=99,0,Scoring!$E$18),Scoring!$E$18),Scoring!$E$19),Scoring!$E$17),Scoring!$E$16),Scoring!$E$16),Scoring!$E$16),Scoring!$E$16),Scoring!$E$16),Scoring!$E$16),Scoring!$E$16),Scoring!$E$16),Scoring!$E$16),Scoring!$E$16)</f>
        <v>0</v>
      </c>
      <c r="AC785" s="78">
        <f>IF(IFERROR(SEARCH("57f",L785),99)=99,IF(IFERROR(SEARCH("57(f)",P785),99)=99,0,Scoring!$E$20),Scoring!$E$20)</f>
        <v>0</v>
      </c>
      <c r="AD785" s="78">
        <f>IF(IFERROR(SEARCH("CAT1",T785),99)=99,IF(IFERROR(SEARCH("CAT2",T785),99)=99,IF(IFERROR(SEARCH("CAT3",T785),99)=99,IF(IFERROR(SEARCH("concluded to be endocrine",K785),99)=99,IF(IFERROR(SEARCH("categorised as endocrine",K785),99)=99,IF(IFERROR(SEARCH("endocrine disrupting",P785),99)=99,IF(IFERROR(SEARCH("endocrine disrupting",K785),99)=99,IF(IFERROR(SEARCH("suspected endocrine",S785),99)=99,IF(IFERROR(SEARCH("potential endocrine",S785),99)=99,0,Scoring!$E$25),Scoring!$E$25),Scoring!$E$24),Scoring!$E$24),Scoring!$E$24),Scoring!$E$24),Scoring!$E$23),Scoring!$E$22),Scoring!$E$21)</f>
        <v>0</v>
      </c>
      <c r="AE785" s="78">
        <f>IF(IFERROR(SEARCH("suspected sensitiser",S785),99)=99,IF(IFERROR(SEARCH("sensitiser",S785),99)=99,IF(IFERROR(SEARCH("other hazard based concern",S785),99)=99,0,Scoring!$E$28),Scoring!$E$26),Scoring!$E$27)</f>
        <v>0</v>
      </c>
      <c r="AF785" s="78">
        <f>IF(IFERROR(M785,1)=1,IF(IFERROR(N785,1)=1,IF(IFERROR(O785,1)=1,IF(IFERROR(Q785,1)=1,IF(IFERROR(R785,1)=1,IF(IFERROR(T785,1)=1,IF(IFERROR(K785,1)=1,IF(IFERROR(P785,1)=1,IF(IFERROR(S785,1)=1,Scoring!$E$29,0),0),0),0),0),0),0),0),0)</f>
        <v>0</v>
      </c>
      <c r="AG785" s="78">
        <f t="shared" si="59"/>
        <v>3</v>
      </c>
      <c r="AI785" s="93"/>
      <c r="AJ785" s="94"/>
      <c r="AK785" s="76"/>
      <c r="AL785" s="75"/>
      <c r="AN785" s="79"/>
      <c r="AO785" s="79"/>
      <c r="AP785" s="79"/>
      <c r="AQ785" s="79"/>
      <c r="AR785" s="79"/>
      <c r="AS785" s="78"/>
      <c r="AU785" s="79">
        <f>IF(IFERROR(F785,99)=99,IF(IFERROR(G785,99)=99,IF(IFERROR(H785,99)=99,IF(IFERROR(I785,99)=99,IF(IFERROR(E785,99)=99,IF(IFERROR(J785,99)=99,0,Scoring!$B$7),Scoring!$B$3),Scoring!$B$2),Scoring!$B$6),Scoring!$B$5),Scoring!$B$4)</f>
        <v>0.3</v>
      </c>
      <c r="AV785" s="78">
        <f t="shared" si="60"/>
        <v>0.89999999999999991</v>
      </c>
      <c r="AW785" s="78"/>
      <c r="AX785" s="66"/>
      <c r="AY785" s="78"/>
      <c r="AZ785" s="76"/>
      <c r="BA785" s="76"/>
      <c r="BB785" s="76"/>
    </row>
    <row r="786" spans="1:54" x14ac:dyDescent="0.25">
      <c r="A786" s="77" t="s">
        <v>7458</v>
      </c>
      <c r="B786" s="76" t="str">
        <f t="shared" si="61"/>
        <v>310-013-6</v>
      </c>
      <c r="C786" s="77" t="s">
        <v>175</v>
      </c>
      <c r="D786" s="77" t="s">
        <v>176</v>
      </c>
      <c r="E786" s="76" t="str">
        <f>IF(C786="-",IF(A786="-",VLOOKUP(D786,'sin-list 180320_update'!$C$2:$C$835,1,FALSE),VLOOKUP(A786,'sin-list 180320_update'!$A$2:$A$835,1,FALSE)),VLOOKUP(C786,'sin-list 180320_update'!$B$2:$B$835,1,FALSE))</f>
        <v>310-013-6</v>
      </c>
      <c r="F786" s="76" t="e">
        <f>IF($C786="-",IF($A786="-",VLOOKUP($D786,'REACH Bilaga XVII_update'!$A$5:$A$131,1,FALSE),VLOOKUP($A786,'REACH Bilaga XVII_update'!$C$5:$C$131,1,FALSE)),VLOOKUP($C786,'REACH Bilaga XVII_update'!$B$5:$B$131,1,FALSE))</f>
        <v>#N/A</v>
      </c>
      <c r="G786" s="76" t="e">
        <f>IF($C786="-",IF($A786="-",VLOOKUP($D786,' REACH Bilaga 59_update'!$A$5:$A$210,1,FALSE),VLOOKUP($A786,' REACH Bilaga 59_update'!$D$5:$D$210,1,FALSE)),VLOOKUP($C786,' REACH Bilaga 59_update'!$C$5:$C$210,1,FALSE))</f>
        <v>#N/A</v>
      </c>
      <c r="H786" s="76" t="e">
        <f>IF($C786="-",IF($A786="-",VLOOKUP($D786,'REACH Bilaga XIV_update'!$A$5:$A$110,1,FALSE),VLOOKUP($A786,'REACH Bilaga XIV_update'!$D$5:$D$110,1,FALSE)),VLOOKUP($C786,'REACH Bilaga XIV_update'!$C$5:$C$110,1,FALSE))</f>
        <v>#N/A</v>
      </c>
      <c r="I786" s="76" t="e">
        <f>IF($C786="-",IF($A786="-",VLOOKUP($D786,CoRAP_update!$A$5:$A$376,1,FALSE),VLOOKUP($A786,CoRAP_update!$D$5:$D$376,1,FALSE)),VLOOKUP($C786,CoRAP_update!$C$5:$C$376,1,FALSE))</f>
        <v>#N/A</v>
      </c>
      <c r="J786" s="76" t="e">
        <f>IF($C786="-",IF($A786="-",VLOOKUP($D786,EDC_update!$C$2:$C$450,1,FALSE),VLOOKUP($A786,EDC_update!$B$2:$B$450,1,FALSE)),VLOOKUP($C786,EDC_update!$L$2:$L$450,1,FALSE))</f>
        <v>#N/A</v>
      </c>
      <c r="K786" s="76" t="str">
        <f>IF($C786="-",IF($A786="-",IF(VLOOKUP($D786,'sin-list 180320_update'!$C$2:$S$835,3,FALSE)="",NA(),VLOOKUP($D786,'sin-list 180320_update'!$C$2:$S$835,3,FALSE)),IF(VLOOKUP($A786,'sin-list 180320_update'!$A$2:$S$835,5,FALSE)="",NA(),VLOOKUP($A786,'sin-list 180320_update'!$A$2:$S$835,5,FALSE))),IF(VLOOKUP($C786,'sin-list 180320_update'!$B$2:$S$835,4,FALSE)="",NA(),VLOOKUP($C786,'sin-list 180320_update'!$B$2:$S$835,4,FALSE)))</f>
        <v>Classified CMR according to Annex VI of Regulation 1272/2008. (Might not apply when contaminants are below below legal thresholds and/or full refining history is known)</v>
      </c>
      <c r="L786" s="76" t="str">
        <f>IF($C786="-",IF($A786="-",VLOOKUP($D786,'sin-list 180320_update'!$C$2:$S$835,6,FALSE),VLOOKUP($A786,'sin-list 180320_update'!$A$2:$S$835,8,FALSE)),VLOOKUP($C786,'sin-list 180320_update'!$B$2:$S$835,7,FALSE))</f>
        <v>Carc. 1B
Muta. 1B
Asp. Tox. 1</v>
      </c>
      <c r="M786" s="76" t="str">
        <f>IF($C786="-",IF($A786="-",IF(VLOOKUP($D786,'sin-list 180320_update'!$C$2:$S$835,8,FALSE)="",NA(),VLOOKUP($D786,'sin-list 180320_update'!$C$2:$S$835,8,FALSE)),IF(VLOOKUP($A786,'sin-list 180320_update'!$A$2:$S$835,10,FALSE)="",NA(),VLOOKUP($A786,'sin-list 180320_update'!$A$2:$S$835,10,FALSE))),IF(VLOOKUP($C786,'sin-list 180320_update'!$B$2:$S$835,9,FALSE)="",NA(),VLOOKUP($C786,'sin-list 180320_update'!$B$2:$S$835,9,FALSE)))</f>
        <v>H350
H340
H304</v>
      </c>
      <c r="N786" s="76" t="e">
        <f>IF($C786="-",IF($A786="-",IF(VLOOKUP($D786,'REACH Bilaga XVII_update'!$A$5:$E$131,4,FALSE)="",NA(),VLOOKUP($D786,'REACH Bilaga XVII_update'!$A$5:$E$131,4,FALSE)),IF(VLOOKUP($A786,'REACH Bilaga XVII_update'!$C$5:$D$131,2,FALSE)="",NA(),VLOOKUP($A786,'REACH Bilaga XVII_update'!$C$5:$D$131,2,FALSE))),IF(VLOOKUP($C786,'REACH Bilaga XVII_update'!$B$5:$D$131,3,FALSE)="",NA(),VLOOKUP($C786,'REACH Bilaga XVII_update'!$B$5:$D$131,3,FALSE)))</f>
        <v>#N/A</v>
      </c>
      <c r="O786" s="76" t="e">
        <f>IF($C786="-",IF($A786="-",IF(VLOOKUP($D786,' REACH Bilaga 59_update'!$A$5:$E$210,5,FALSE)="",NA(),VLOOKUP($D786,' REACH Bilaga 59_update'!$A$5:$E$210,5,FALSE)),IF(VLOOKUP($A786,' REACH Bilaga 59_update'!$D$5:$E$210,2,FALSE)="",NA(),VLOOKUP($A786,' REACH Bilaga 59_update'!$D$5:$E$210,2,FALSE))),IF(VLOOKUP($C786,' REACH Bilaga 59_update'!$C$5:$E$210,3,FALSE)="",NA(),VLOOKUP($C786,' REACH Bilaga 59_update'!$C$5:$E$210,3,FALSE)))</f>
        <v>#N/A</v>
      </c>
      <c r="P786" s="76" t="e">
        <f>IF(C786="-",IF(A786="-",IFERROR(VLOOKUP($D786,' REACH Bilaga 59_update'!$A$5:$F$210,MATCH(Sammanfattning!P$1,' REACH Bilaga 59_update'!$A$4:$F$4,0),FALSE),VLOOKUP($D786,'REACH Bilaga XIV_update'!$A$4:$H$110,MATCH(Sammanfattning!P$1,'REACH Bilaga XIV_update'!$A$4:$H$4,0),FALSE)),IFERROR(VLOOKUP($A786,' REACH Bilaga 59_update'!$D$5:$F$210,MATCH(Sammanfattning!P$1,' REACH Bilaga 59_update'!$D$4:$F$4,0),FALSE),VLOOKUP($A786,'REACH Bilaga XIV_update'!$D$4:$H$110,MATCH(Sammanfattning!P$1,'REACH Bilaga XIV_update'!$D$4:$H$4,0),FALSE))),IFERROR(VLOOKUP($C786,' REACH Bilaga 59_update'!$C$5:$F$210,MATCH(Sammanfattning!P$1,' REACH Bilaga 59_update'!$C$4:$F$4,0),FALSE),VLOOKUP($C786,'REACH Bilaga XIV_update'!$C$4:$H$110,MATCH(Sammanfattning!P$1,'REACH Bilaga XIV_update'!$C$4:$H$4,0),FALSE)))</f>
        <v>#N/A</v>
      </c>
      <c r="Q786" s="76" t="e">
        <f>IF($C786="-",IF($A786="-",IF(VLOOKUP($D786,'REACH Bilaga XIV_update'!$A$5:$I$110,9,FALSE)="",NA(),VLOOKUP($D786,'REACH Bilaga XIV_update'!$A$5:$I$110,9,FALSE)),IF(VLOOKUP($A786,'REACH Bilaga XIV_update'!$D$5:$I$110,6,FALSE)="",NA(),VLOOKUP($A786,'REACH Bilaga XIV_update'!$D$5:$I$110,6,FALSE))),IF(VLOOKUP($C786,'REACH Bilaga XIV_update'!$C$5:$I$110,7,FALSE)="",NA(),VLOOKUP($C786,'REACH Bilaga XIV_update'!$C$5:$I$110,7,FALSE)))</f>
        <v>#N/A</v>
      </c>
      <c r="R786" s="76" t="e">
        <f>IF($C786="-",IF($A786="-",IF(VLOOKUP($D786,CoRAP_update!$A$5:$O$376,15,FALSE)="",NA(),VLOOKUP($D786,CoRAP_update!$A$5:$O$376,15,FALSE)),IF(VLOOKUP($A786,CoRAP_update!$D$5:$O$376,12,FALSE)="",NA(),VLOOKUP($A786,CoRAP_update!$D$5:$O$376,12,FALSE))),IF(VLOOKUP($C786,CoRAP_update!$C$5:$O$376,13,FALSE)="",NA(),VLOOKUP($C786,CoRAP_update!$C$5:$O$376,13,FALSE)))</f>
        <v>#N/A</v>
      </c>
      <c r="S786" s="144" t="e">
        <f>IF($C786="-",IF($A786="-",VLOOKUP($D786,CoRAP_update!$A$5:$J$376,MATCH(Sammanfattning!S$1,CoRAP_update!$A$4:$J$4,0),FALSE),VLOOKUP($A786,CoRAP_update!$D$5:$J$376,MATCH(Sammanfattning!S$1,CoRAP_update!$D$4:$J$4,0),FALSE)),VLOOKUP($C786,CoRAP_update!$C$5:$J$376,MATCH(Sammanfattning!S$1,CoRAP_update!$C$4:$J$4,0),FALSE))</f>
        <v>#N/A</v>
      </c>
      <c r="T786" s="76" t="e">
        <f>IF($A786="-",VLOOKUP($D786,EDC_update!$C$2:$F$450,4,FALSE),VLOOKUP($A786,EDC_update!$B$2:$F$450,5,FALSE))</f>
        <v>#N/A</v>
      </c>
      <c r="V786" s="78">
        <f>IF(IFERROR(SEARCH("PBT",P786),99)=99,IF(IFERROR(SEARCH("suspected PBT",S786),99)=99,IF(IFERROR(SEARCH("concluded to be PBT",K786),99)=99,IF(IFERROR(SEARCH("PBT",S786),99)=99,IF(IFERROR(SEARCH("PBT cand",L786),99)=99,IF(IFERROR(SEARCH("PBT",L786),99)=99,IF(IFERROR(SEARCH("persistent, bioackumulative and toxic properties",K786),99)=99,0,Scoring!$E$3),Scoring!$E$3),Scoring!$E$7),Scoring!$E$3),Scoring!$E$5),Scoring!$E$6),Scoring!$E$3)</f>
        <v>0</v>
      </c>
      <c r="W786" s="78">
        <f>IF(IFERROR(SEARCH("vPvB",P786),99)=99,IF(IFERROR(SEARCH("suspected pbt/vPvB",S786),99)=99,IF(IFERROR(SEARCH("vPvB",S786),99)=99,IF(IFERROR(SEARCH("concluded to be a vPvB",S786),99)=99,IF(IFERROR(SEARCH("identified as vPvB",K786),99)=99,IF(IFERROR(SEARCH("concluded to be a vPvB",K786),99)=99,IF(IFERROR(SEARCH("concluded to be both pbt and vPvB",S786),99)=99,IF(IFERROR(SEARCH("concluded to be both pbt and vPvB",K786),99)=99,0,Scoring!$E$5),Scoring!$E$5),Scoring!$E$5),Scoring!$E$5),Scoring!$E$5),Scoring!$E$4),Scoring!$E$6),Scoring!$E$4)</f>
        <v>0</v>
      </c>
      <c r="X786" s="78">
        <f>IF(IFERROR(SEARCH("H410",N786),99)=99,IF(IFERROR(SEARCH("H410",O786),99)=99,IF(IFERROR(SEARCH("H410",Q786),99)=99,IF(IFERROR(SEARCH("H410",M786),99)=99,IF(IFERROR(SEARCH("H410",R786),99)=99,IF(IFERROR(SEARCH("H411",N786),99)=99,IF(IFERROR(SEARCH("H411",O786),99)=99,IF(IFERROR(SEARCH("H411",Q786),99)=99,IF(IFERROR(SEARCH("H411",M786),99)=99,IF(IFERROR(SEARCH("H411",R786),99)=99,IF(IFERROR(SEARCH("H413",N786),99)=99,IF(IFERROR(SEARCH("H413",O786),99)=99,IF(IFERROR(SEARCH("H413",Q786),99)=99,IF(IFERROR(SEARCH("H413",M786),99)=99,IF(IFERROR(SEARCH("H413",R786),99)=99,IF(IFERROR(SEARCH("H412",N786),99)=99,IF(IFERROR(SEARCH("H412",O786),99)=99,IF(IFERROR(SEARCH("H412",Q786),99)=99,IF(IFERROR(SEARCH("H412",M786),99)=99,IF(IFERROR(SEARCH("H412",R786),99)=99,0,Scoring!$E$2),Scoring!$E$2),Scoring!$E$2),Scoring!$E$2),Scoring!$E$2),Scoring!$E$2),Scoring!$E$2),Scoring!$E$2),Scoring!$E$2),Scoring!$E$2),Scoring!$E$2),Scoring!$E$2),Scoring!$E$2),Scoring!$E$2),Scoring!$E$2),Scoring!$E$2),Scoring!$E$2),Scoring!$E$2),Scoring!$E$2),Scoring!$E$2)</f>
        <v>0</v>
      </c>
      <c r="Y786" s="78">
        <f>IF(IFERROR(SEARCH("CMR",K786),99)=99,IF(IFERROR(SEARCH("Suspected CMR",S786),99)=99,IF(IFERROR(SEARCH("CMR",S786),99)=99,0,Scoring!$E$8),Scoring!$E$9),Scoring!$E$8)</f>
        <v>3</v>
      </c>
      <c r="Z786" s="78">
        <f>IF(IFERROR(SEARCH("H350",N786),99)=99,IF(IFERROR(SEARCH("H350",O786),99)=99,IF(IFERROR(SEARCH("H350",Q786),99)=99,IF(IFERROR(SEARCH("H350",M786),99)=99,IF(IFERROR(SEARCH("H350",R786),99)=99,IF(IFERROR(SEARCH("H351",N786),99)=99,IF(IFERROR(SEARCH("H351",O786),99)=99,IF(IFERROR(SEARCH("H351",Q786),99)=99,IF(IFERROR(SEARCH("H351",M786),99)=99,IF(IFERROR(SEARCH("H351",R786),99)=99,IF(IFERROR(SEARCH("carcinogenic",P786),99)=99,IF(IFERROR(SEARCH("suspected carcinogenic",S786),99)=99,0,Scoring!$E$12),Scoring!$E$11),Scoring!$E$10),Scoring!$E$10),Scoring!$E$10),Scoring!$E$10),Scoring!$E$10),Scoring!$E$10),Scoring!$E$10),Scoring!$E$10),Scoring!$E$10),Scoring!$E$10)</f>
        <v>1</v>
      </c>
      <c r="AA786" s="78">
        <f>IF(IFERROR(SEARCH("H340",N786),99)=99,IF(IFERROR(SEARCH("H340",O786),99)=99,IF(IFERROR(SEARCH("H340",Q786),99)=99,IF(IFERROR(SEARCH("H340",M786),99)=99,IF(IFERROR(SEARCH("H340",R786),99)=99,IF(IFERROR(SEARCH("H341",N786),99)=99,IF(IFERROR(SEARCH("H341",O786),99)=99,IF(IFERROR(SEARCH("H341",Q786),99)=99,IF(IFERROR(SEARCH("H341",M786),99)=99,IF(IFERROR(SEARCH("H341",R786),99)=99,IF(IFERROR(SEARCH("mutagenic",P786),99)=99,IF(IFERROR(SEARCH("suspected mutagenic",S786),99)=99,0,Scoring!$E$15),Scoring!$E$14),Scoring!$E$13),Scoring!$E$13),Scoring!$E$13),Scoring!$E$13),Scoring!$E$13),Scoring!$E$13),Scoring!$E$13),Scoring!$E$13),Scoring!$E$13),Scoring!$E$13)</f>
        <v>1</v>
      </c>
      <c r="AB786" s="78">
        <f>IF(IFERROR(SEARCH("H360",N786),99)=99,IF(IFERROR(SEARCH("H360",O786),99)=99,IF(IFERROR(SEARCH("H360",Q786),99)=99,IF(IFERROR(SEARCH("H360",M786),99)=99,IF(IFERROR(SEARCH("H360",R786),99)=99,IF(IFERROR(SEARCH("H361",N786),99)=99,IF(IFERROR(SEARCH("H361",O786),99)=99,IF(IFERROR(SEARCH("H361",Q786),99)=99,IF(IFERROR(SEARCH("H361",M786),99)=99,IF(IFERROR(SEARCH("H361",R786),99)=99,IF(IFERROR(SEARCH("reproduction",P786),99)=99,IF(IFERROR(SEARCH("suspected reprotoxic",S786),99)=99,IF(IFERROR(SEARCH("reprotoxic",S786),99)=99,IF(IFERROR(SEARCH("reprotoxic",K786),99)=99,0,Scoring!$E$18),Scoring!$E$18),Scoring!$E$19),Scoring!$E$17),Scoring!$E$16),Scoring!$E$16),Scoring!$E$16),Scoring!$E$16),Scoring!$E$16),Scoring!$E$16),Scoring!$E$16),Scoring!$E$16),Scoring!$E$16),Scoring!$E$16)</f>
        <v>0</v>
      </c>
      <c r="AC786" s="78">
        <f>IF(IFERROR(SEARCH("57f",L786),99)=99,IF(IFERROR(SEARCH("57(f)",P786),99)=99,0,Scoring!$E$20),Scoring!$E$20)</f>
        <v>0</v>
      </c>
      <c r="AD786" s="78">
        <f>IF(IFERROR(SEARCH("CAT1",T786),99)=99,IF(IFERROR(SEARCH("CAT2",T786),99)=99,IF(IFERROR(SEARCH("CAT3",T786),99)=99,IF(IFERROR(SEARCH("concluded to be endocrine",K786),99)=99,IF(IFERROR(SEARCH("categorised as endocrine",K786),99)=99,IF(IFERROR(SEARCH("endocrine disrupting",P786),99)=99,IF(IFERROR(SEARCH("endocrine disrupting",K786),99)=99,IF(IFERROR(SEARCH("suspected endocrine",S786),99)=99,IF(IFERROR(SEARCH("potential endocrine",S786),99)=99,0,Scoring!$E$25),Scoring!$E$25),Scoring!$E$24),Scoring!$E$24),Scoring!$E$24),Scoring!$E$24),Scoring!$E$23),Scoring!$E$22),Scoring!$E$21)</f>
        <v>0</v>
      </c>
      <c r="AE786" s="78">
        <f>IF(IFERROR(SEARCH("suspected sensitiser",S786),99)=99,IF(IFERROR(SEARCH("sensitiser",S786),99)=99,IF(IFERROR(SEARCH("other hazard based concern",S786),99)=99,0,Scoring!$E$28),Scoring!$E$26),Scoring!$E$27)</f>
        <v>0</v>
      </c>
      <c r="AF786" s="78">
        <f>IF(IFERROR(M786,1)=1,IF(IFERROR(N786,1)=1,IF(IFERROR(O786,1)=1,IF(IFERROR(Q786,1)=1,IF(IFERROR(R786,1)=1,IF(IFERROR(T786,1)=1,IF(IFERROR(K786,1)=1,IF(IFERROR(P786,1)=1,IF(IFERROR(S786,1)=1,Scoring!$E$29,0),0),0),0),0),0),0),0),0)</f>
        <v>0</v>
      </c>
      <c r="AG786" s="78">
        <f t="shared" si="59"/>
        <v>3</v>
      </c>
      <c r="AI786" s="93"/>
      <c r="AJ786" s="94"/>
      <c r="AK786" s="76"/>
      <c r="AL786" s="75"/>
      <c r="AN786" s="79"/>
      <c r="AO786" s="79"/>
      <c r="AP786" s="79"/>
      <c r="AQ786" s="79"/>
      <c r="AR786" s="79"/>
      <c r="AS786" s="78"/>
      <c r="AU786" s="79">
        <f>IF(IFERROR(F786,99)=99,IF(IFERROR(G786,99)=99,IF(IFERROR(H786,99)=99,IF(IFERROR(I786,99)=99,IF(IFERROR(E786,99)=99,IF(IFERROR(J786,99)=99,0,Scoring!$B$7),Scoring!$B$3),Scoring!$B$2),Scoring!$B$6),Scoring!$B$5),Scoring!$B$4)</f>
        <v>0.3</v>
      </c>
      <c r="AV786" s="78">
        <f t="shared" si="60"/>
        <v>0.89999999999999991</v>
      </c>
      <c r="AW786" s="78"/>
      <c r="AX786" s="66"/>
      <c r="AY786" s="78"/>
      <c r="AZ786" s="76"/>
      <c r="BA786" s="76"/>
      <c r="BB786" s="76"/>
    </row>
    <row r="787" spans="1:54" x14ac:dyDescent="0.25">
      <c r="A787" s="77" t="s">
        <v>7459</v>
      </c>
      <c r="B787" s="76" t="str">
        <f t="shared" si="61"/>
        <v>310-057-6</v>
      </c>
      <c r="C787" s="77" t="s">
        <v>177</v>
      </c>
      <c r="D787" s="77" t="s">
        <v>178</v>
      </c>
      <c r="E787" s="76" t="str">
        <f>IF(C787="-",IF(A787="-",VLOOKUP(D787,'sin-list 180320_update'!$C$2:$C$835,1,FALSE),VLOOKUP(A787,'sin-list 180320_update'!$A$2:$A$835,1,FALSE)),VLOOKUP(C787,'sin-list 180320_update'!$B$2:$B$835,1,FALSE))</f>
        <v>310-057-6</v>
      </c>
      <c r="F787" s="76" t="e">
        <f>IF($C787="-",IF($A787="-",VLOOKUP($D787,'REACH Bilaga XVII_update'!$A$5:$A$131,1,FALSE),VLOOKUP($A787,'REACH Bilaga XVII_update'!$C$5:$C$131,1,FALSE)),VLOOKUP($C787,'REACH Bilaga XVII_update'!$B$5:$B$131,1,FALSE))</f>
        <v>#N/A</v>
      </c>
      <c r="G787" s="76" t="e">
        <f>IF($C787="-",IF($A787="-",VLOOKUP($D787,' REACH Bilaga 59_update'!$A$5:$A$210,1,FALSE),VLOOKUP($A787,' REACH Bilaga 59_update'!$D$5:$D$210,1,FALSE)),VLOOKUP($C787,' REACH Bilaga 59_update'!$C$5:$C$210,1,FALSE))</f>
        <v>#N/A</v>
      </c>
      <c r="H787" s="76" t="e">
        <f>IF($C787="-",IF($A787="-",VLOOKUP($D787,'REACH Bilaga XIV_update'!$A$5:$A$110,1,FALSE),VLOOKUP($A787,'REACH Bilaga XIV_update'!$D$5:$D$110,1,FALSE)),VLOOKUP($C787,'REACH Bilaga XIV_update'!$C$5:$C$110,1,FALSE))</f>
        <v>#N/A</v>
      </c>
      <c r="I787" s="76" t="e">
        <f>IF($C787="-",IF($A787="-",VLOOKUP($D787,CoRAP_update!$A$5:$A$376,1,FALSE),VLOOKUP($A787,CoRAP_update!$D$5:$D$376,1,FALSE)),VLOOKUP($C787,CoRAP_update!$C$5:$C$376,1,FALSE))</f>
        <v>#N/A</v>
      </c>
      <c r="J787" s="76" t="e">
        <f>IF($C787="-",IF($A787="-",VLOOKUP($D787,EDC_update!$C$2:$C$450,1,FALSE),VLOOKUP($A787,EDC_update!$B$2:$B$450,1,FALSE)),VLOOKUP($C787,EDC_update!$L$2:$L$450,1,FALSE))</f>
        <v>#N/A</v>
      </c>
      <c r="K787" s="76" t="str">
        <f>IF($C787="-",IF($A787="-",IF(VLOOKUP($D787,'sin-list 180320_update'!$C$2:$S$835,3,FALSE)="",NA(),VLOOKUP($D787,'sin-list 180320_update'!$C$2:$S$835,3,FALSE)),IF(VLOOKUP($A787,'sin-list 180320_update'!$A$2:$S$835,5,FALSE)="",NA(),VLOOKUP($A787,'sin-list 180320_update'!$A$2:$S$835,5,FALSE))),IF(VLOOKUP($C787,'sin-list 180320_update'!$B$2:$S$835,4,FALSE)="",NA(),VLOOKUP($C787,'sin-list 180320_update'!$B$2:$S$835,4,FALSE)))</f>
        <v>Classified CMR according to Annex VI of Regulation 1272/2008. (Might not apply when contaminants are below below legal thresholds and/or full refining history is known)</v>
      </c>
      <c r="L787" s="76" t="str">
        <f>IF($C787="-",IF($A787="-",VLOOKUP($D787,'sin-list 180320_update'!$C$2:$S$835,6,FALSE),VLOOKUP($A787,'sin-list 180320_update'!$A$2:$S$835,8,FALSE)),VLOOKUP($C787,'sin-list 180320_update'!$B$2:$S$835,7,FALSE))</f>
        <v>Carc. 1B
Muta. 1B
Asp. Tox. 1</v>
      </c>
      <c r="M787" s="76" t="str">
        <f>IF($C787="-",IF($A787="-",IF(VLOOKUP($D787,'sin-list 180320_update'!$C$2:$S$835,8,FALSE)="",NA(),VLOOKUP($D787,'sin-list 180320_update'!$C$2:$S$835,8,FALSE)),IF(VLOOKUP($A787,'sin-list 180320_update'!$A$2:$S$835,10,FALSE)="",NA(),VLOOKUP($A787,'sin-list 180320_update'!$A$2:$S$835,10,FALSE))),IF(VLOOKUP($C787,'sin-list 180320_update'!$B$2:$S$835,9,FALSE)="",NA(),VLOOKUP($C787,'sin-list 180320_update'!$B$2:$S$835,9,FALSE)))</f>
        <v>H350
H340
H304</v>
      </c>
      <c r="N787" s="76" t="e">
        <f>IF($C787="-",IF($A787="-",IF(VLOOKUP($D787,'REACH Bilaga XVII_update'!$A$5:$E$131,4,FALSE)="",NA(),VLOOKUP($D787,'REACH Bilaga XVII_update'!$A$5:$E$131,4,FALSE)),IF(VLOOKUP($A787,'REACH Bilaga XVII_update'!$C$5:$D$131,2,FALSE)="",NA(),VLOOKUP($A787,'REACH Bilaga XVII_update'!$C$5:$D$131,2,FALSE))),IF(VLOOKUP($C787,'REACH Bilaga XVII_update'!$B$5:$D$131,3,FALSE)="",NA(),VLOOKUP($C787,'REACH Bilaga XVII_update'!$B$5:$D$131,3,FALSE)))</f>
        <v>#N/A</v>
      </c>
      <c r="O787" s="76" t="e">
        <f>IF($C787="-",IF($A787="-",IF(VLOOKUP($D787,' REACH Bilaga 59_update'!$A$5:$E$210,5,FALSE)="",NA(),VLOOKUP($D787,' REACH Bilaga 59_update'!$A$5:$E$210,5,FALSE)),IF(VLOOKUP($A787,' REACH Bilaga 59_update'!$D$5:$E$210,2,FALSE)="",NA(),VLOOKUP($A787,' REACH Bilaga 59_update'!$D$5:$E$210,2,FALSE))),IF(VLOOKUP($C787,' REACH Bilaga 59_update'!$C$5:$E$210,3,FALSE)="",NA(),VLOOKUP($C787,' REACH Bilaga 59_update'!$C$5:$E$210,3,FALSE)))</f>
        <v>#N/A</v>
      </c>
      <c r="P787" s="76" t="e">
        <f>IF(C787="-",IF(A787="-",IFERROR(VLOOKUP($D787,' REACH Bilaga 59_update'!$A$5:$F$210,MATCH(Sammanfattning!P$1,' REACH Bilaga 59_update'!$A$4:$F$4,0),FALSE),VLOOKUP($D787,'REACH Bilaga XIV_update'!$A$4:$H$110,MATCH(Sammanfattning!P$1,'REACH Bilaga XIV_update'!$A$4:$H$4,0),FALSE)),IFERROR(VLOOKUP($A787,' REACH Bilaga 59_update'!$D$5:$F$210,MATCH(Sammanfattning!P$1,' REACH Bilaga 59_update'!$D$4:$F$4,0),FALSE),VLOOKUP($A787,'REACH Bilaga XIV_update'!$D$4:$H$110,MATCH(Sammanfattning!P$1,'REACH Bilaga XIV_update'!$D$4:$H$4,0),FALSE))),IFERROR(VLOOKUP($C787,' REACH Bilaga 59_update'!$C$5:$F$210,MATCH(Sammanfattning!P$1,' REACH Bilaga 59_update'!$C$4:$F$4,0),FALSE),VLOOKUP($C787,'REACH Bilaga XIV_update'!$C$4:$H$110,MATCH(Sammanfattning!P$1,'REACH Bilaga XIV_update'!$C$4:$H$4,0),FALSE)))</f>
        <v>#N/A</v>
      </c>
      <c r="Q787" s="76" t="e">
        <f>IF($C787="-",IF($A787="-",IF(VLOOKUP($D787,'REACH Bilaga XIV_update'!$A$5:$I$110,9,FALSE)="",NA(),VLOOKUP($D787,'REACH Bilaga XIV_update'!$A$5:$I$110,9,FALSE)),IF(VLOOKUP($A787,'REACH Bilaga XIV_update'!$D$5:$I$110,6,FALSE)="",NA(),VLOOKUP($A787,'REACH Bilaga XIV_update'!$D$5:$I$110,6,FALSE))),IF(VLOOKUP($C787,'REACH Bilaga XIV_update'!$C$5:$I$110,7,FALSE)="",NA(),VLOOKUP($C787,'REACH Bilaga XIV_update'!$C$5:$I$110,7,FALSE)))</f>
        <v>#N/A</v>
      </c>
      <c r="R787" s="76" t="e">
        <f>IF($C787="-",IF($A787="-",IF(VLOOKUP($D787,CoRAP_update!$A$5:$O$376,15,FALSE)="",NA(),VLOOKUP($D787,CoRAP_update!$A$5:$O$376,15,FALSE)),IF(VLOOKUP($A787,CoRAP_update!$D$5:$O$376,12,FALSE)="",NA(),VLOOKUP($A787,CoRAP_update!$D$5:$O$376,12,FALSE))),IF(VLOOKUP($C787,CoRAP_update!$C$5:$O$376,13,FALSE)="",NA(),VLOOKUP($C787,CoRAP_update!$C$5:$O$376,13,FALSE)))</f>
        <v>#N/A</v>
      </c>
      <c r="S787" s="144" t="e">
        <f>IF($C787="-",IF($A787="-",VLOOKUP($D787,CoRAP_update!$A$5:$J$376,MATCH(Sammanfattning!S$1,CoRAP_update!$A$4:$J$4,0),FALSE),VLOOKUP($A787,CoRAP_update!$D$5:$J$376,MATCH(Sammanfattning!S$1,CoRAP_update!$D$4:$J$4,0),FALSE)),VLOOKUP($C787,CoRAP_update!$C$5:$J$376,MATCH(Sammanfattning!S$1,CoRAP_update!$C$4:$J$4,0),FALSE))</f>
        <v>#N/A</v>
      </c>
      <c r="T787" s="76" t="e">
        <f>IF($A787="-",VLOOKUP($D787,EDC_update!$C$2:$F$450,4,FALSE),VLOOKUP($A787,EDC_update!$B$2:$F$450,5,FALSE))</f>
        <v>#N/A</v>
      </c>
      <c r="V787" s="78">
        <f>IF(IFERROR(SEARCH("PBT",P787),99)=99,IF(IFERROR(SEARCH("suspected PBT",S787),99)=99,IF(IFERROR(SEARCH("concluded to be PBT",K787),99)=99,IF(IFERROR(SEARCH("PBT",S787),99)=99,IF(IFERROR(SEARCH("PBT cand",L787),99)=99,IF(IFERROR(SEARCH("PBT",L787),99)=99,IF(IFERROR(SEARCH("persistent, bioackumulative and toxic properties",K787),99)=99,0,Scoring!$E$3),Scoring!$E$3),Scoring!$E$7),Scoring!$E$3),Scoring!$E$5),Scoring!$E$6),Scoring!$E$3)</f>
        <v>0</v>
      </c>
      <c r="W787" s="78">
        <f>IF(IFERROR(SEARCH("vPvB",P787),99)=99,IF(IFERROR(SEARCH("suspected pbt/vPvB",S787),99)=99,IF(IFERROR(SEARCH("vPvB",S787),99)=99,IF(IFERROR(SEARCH("concluded to be a vPvB",S787),99)=99,IF(IFERROR(SEARCH("identified as vPvB",K787),99)=99,IF(IFERROR(SEARCH("concluded to be a vPvB",K787),99)=99,IF(IFERROR(SEARCH("concluded to be both pbt and vPvB",S787),99)=99,IF(IFERROR(SEARCH("concluded to be both pbt and vPvB",K787),99)=99,0,Scoring!$E$5),Scoring!$E$5),Scoring!$E$5),Scoring!$E$5),Scoring!$E$5),Scoring!$E$4),Scoring!$E$6),Scoring!$E$4)</f>
        <v>0</v>
      </c>
      <c r="X787" s="78">
        <f>IF(IFERROR(SEARCH("H410",N787),99)=99,IF(IFERROR(SEARCH("H410",O787),99)=99,IF(IFERROR(SEARCH("H410",Q787),99)=99,IF(IFERROR(SEARCH("H410",M787),99)=99,IF(IFERROR(SEARCH("H410",R787),99)=99,IF(IFERROR(SEARCH("H411",N787),99)=99,IF(IFERROR(SEARCH("H411",O787),99)=99,IF(IFERROR(SEARCH("H411",Q787),99)=99,IF(IFERROR(SEARCH("H411",M787),99)=99,IF(IFERROR(SEARCH("H411",R787),99)=99,IF(IFERROR(SEARCH("H413",N787),99)=99,IF(IFERROR(SEARCH("H413",O787),99)=99,IF(IFERROR(SEARCH("H413",Q787),99)=99,IF(IFERROR(SEARCH("H413",M787),99)=99,IF(IFERROR(SEARCH("H413",R787),99)=99,IF(IFERROR(SEARCH("H412",N787),99)=99,IF(IFERROR(SEARCH("H412",O787),99)=99,IF(IFERROR(SEARCH("H412",Q787),99)=99,IF(IFERROR(SEARCH("H412",M787),99)=99,IF(IFERROR(SEARCH("H412",R787),99)=99,0,Scoring!$E$2),Scoring!$E$2),Scoring!$E$2),Scoring!$E$2),Scoring!$E$2),Scoring!$E$2),Scoring!$E$2),Scoring!$E$2),Scoring!$E$2),Scoring!$E$2),Scoring!$E$2),Scoring!$E$2),Scoring!$E$2),Scoring!$E$2),Scoring!$E$2),Scoring!$E$2),Scoring!$E$2),Scoring!$E$2),Scoring!$E$2),Scoring!$E$2)</f>
        <v>0</v>
      </c>
      <c r="Y787" s="78">
        <f>IF(IFERROR(SEARCH("CMR",K787),99)=99,IF(IFERROR(SEARCH("Suspected CMR",S787),99)=99,IF(IFERROR(SEARCH("CMR",S787),99)=99,0,Scoring!$E$8),Scoring!$E$9),Scoring!$E$8)</f>
        <v>3</v>
      </c>
      <c r="Z787" s="78">
        <f>IF(IFERROR(SEARCH("H350",N787),99)=99,IF(IFERROR(SEARCH("H350",O787),99)=99,IF(IFERROR(SEARCH("H350",Q787),99)=99,IF(IFERROR(SEARCH("H350",M787),99)=99,IF(IFERROR(SEARCH("H350",R787),99)=99,IF(IFERROR(SEARCH("H351",N787),99)=99,IF(IFERROR(SEARCH("H351",O787),99)=99,IF(IFERROR(SEARCH("H351",Q787),99)=99,IF(IFERROR(SEARCH("H351",M787),99)=99,IF(IFERROR(SEARCH("H351",R787),99)=99,IF(IFERROR(SEARCH("carcinogenic",P787),99)=99,IF(IFERROR(SEARCH("suspected carcinogenic",S787),99)=99,0,Scoring!$E$12),Scoring!$E$11),Scoring!$E$10),Scoring!$E$10),Scoring!$E$10),Scoring!$E$10),Scoring!$E$10),Scoring!$E$10),Scoring!$E$10),Scoring!$E$10),Scoring!$E$10),Scoring!$E$10)</f>
        <v>1</v>
      </c>
      <c r="AA787" s="78">
        <f>IF(IFERROR(SEARCH("H340",N787),99)=99,IF(IFERROR(SEARCH("H340",O787),99)=99,IF(IFERROR(SEARCH("H340",Q787),99)=99,IF(IFERROR(SEARCH("H340",M787),99)=99,IF(IFERROR(SEARCH("H340",R787),99)=99,IF(IFERROR(SEARCH("H341",N787),99)=99,IF(IFERROR(SEARCH("H341",O787),99)=99,IF(IFERROR(SEARCH("H341",Q787),99)=99,IF(IFERROR(SEARCH("H341",M787),99)=99,IF(IFERROR(SEARCH("H341",R787),99)=99,IF(IFERROR(SEARCH("mutagenic",P787),99)=99,IF(IFERROR(SEARCH("suspected mutagenic",S787),99)=99,0,Scoring!$E$15),Scoring!$E$14),Scoring!$E$13),Scoring!$E$13),Scoring!$E$13),Scoring!$E$13),Scoring!$E$13),Scoring!$E$13),Scoring!$E$13),Scoring!$E$13),Scoring!$E$13),Scoring!$E$13)</f>
        <v>1</v>
      </c>
      <c r="AB787" s="78">
        <f>IF(IFERROR(SEARCH("H360",N787),99)=99,IF(IFERROR(SEARCH("H360",O787),99)=99,IF(IFERROR(SEARCH("H360",Q787),99)=99,IF(IFERROR(SEARCH("H360",M787),99)=99,IF(IFERROR(SEARCH("H360",R787),99)=99,IF(IFERROR(SEARCH("H361",N787),99)=99,IF(IFERROR(SEARCH("H361",O787),99)=99,IF(IFERROR(SEARCH("H361",Q787),99)=99,IF(IFERROR(SEARCH("H361",M787),99)=99,IF(IFERROR(SEARCH("H361",R787),99)=99,IF(IFERROR(SEARCH("reproduction",P787),99)=99,IF(IFERROR(SEARCH("suspected reprotoxic",S787),99)=99,IF(IFERROR(SEARCH("reprotoxic",S787),99)=99,IF(IFERROR(SEARCH("reprotoxic",K787),99)=99,0,Scoring!$E$18),Scoring!$E$18),Scoring!$E$19),Scoring!$E$17),Scoring!$E$16),Scoring!$E$16),Scoring!$E$16),Scoring!$E$16),Scoring!$E$16),Scoring!$E$16),Scoring!$E$16),Scoring!$E$16),Scoring!$E$16),Scoring!$E$16)</f>
        <v>0</v>
      </c>
      <c r="AC787" s="78">
        <f>IF(IFERROR(SEARCH("57f",L787),99)=99,IF(IFERROR(SEARCH("57(f)",P787),99)=99,0,Scoring!$E$20),Scoring!$E$20)</f>
        <v>0</v>
      </c>
      <c r="AD787" s="78">
        <f>IF(IFERROR(SEARCH("CAT1",T787),99)=99,IF(IFERROR(SEARCH("CAT2",T787),99)=99,IF(IFERROR(SEARCH("CAT3",T787),99)=99,IF(IFERROR(SEARCH("concluded to be endocrine",K787),99)=99,IF(IFERROR(SEARCH("categorised as endocrine",K787),99)=99,IF(IFERROR(SEARCH("endocrine disrupting",P787),99)=99,IF(IFERROR(SEARCH("endocrine disrupting",K787),99)=99,IF(IFERROR(SEARCH("suspected endocrine",S787),99)=99,IF(IFERROR(SEARCH("potential endocrine",S787),99)=99,0,Scoring!$E$25),Scoring!$E$25),Scoring!$E$24),Scoring!$E$24),Scoring!$E$24),Scoring!$E$24),Scoring!$E$23),Scoring!$E$22),Scoring!$E$21)</f>
        <v>0</v>
      </c>
      <c r="AE787" s="78">
        <f>IF(IFERROR(SEARCH("suspected sensitiser",S787),99)=99,IF(IFERROR(SEARCH("sensitiser",S787),99)=99,IF(IFERROR(SEARCH("other hazard based concern",S787),99)=99,0,Scoring!$E$28),Scoring!$E$26),Scoring!$E$27)</f>
        <v>0</v>
      </c>
      <c r="AF787" s="78">
        <f>IF(IFERROR(M787,1)=1,IF(IFERROR(N787,1)=1,IF(IFERROR(O787,1)=1,IF(IFERROR(Q787,1)=1,IF(IFERROR(R787,1)=1,IF(IFERROR(T787,1)=1,IF(IFERROR(K787,1)=1,IF(IFERROR(P787,1)=1,IF(IFERROR(S787,1)=1,Scoring!$E$29,0),0),0),0),0),0),0),0),0)</f>
        <v>0</v>
      </c>
      <c r="AG787" s="78">
        <f t="shared" si="59"/>
        <v>3</v>
      </c>
      <c r="AI787" s="93"/>
      <c r="AJ787" s="94"/>
      <c r="AK787" s="76"/>
      <c r="AL787" s="75"/>
      <c r="AN787" s="79"/>
      <c r="AO787" s="79"/>
      <c r="AP787" s="79"/>
      <c r="AQ787" s="79"/>
      <c r="AR787" s="79"/>
      <c r="AS787" s="78"/>
      <c r="AU787" s="79">
        <f>IF(IFERROR(F787,99)=99,IF(IFERROR(G787,99)=99,IF(IFERROR(H787,99)=99,IF(IFERROR(I787,99)=99,IF(IFERROR(E787,99)=99,IF(IFERROR(J787,99)=99,0,Scoring!$B$7),Scoring!$B$3),Scoring!$B$2),Scoring!$B$6),Scoring!$B$5),Scoring!$B$4)</f>
        <v>0.3</v>
      </c>
      <c r="AV787" s="78">
        <f t="shared" si="60"/>
        <v>0.89999999999999991</v>
      </c>
      <c r="AW787" s="78"/>
      <c r="AX787" s="66"/>
      <c r="AY787" s="78"/>
      <c r="AZ787" s="76"/>
      <c r="BA787" s="76"/>
      <c r="BB787" s="76"/>
    </row>
    <row r="788" spans="1:54" x14ac:dyDescent="0.25">
      <c r="A788" s="77" t="s">
        <v>6673</v>
      </c>
      <c r="B788" s="76" t="str">
        <f t="shared" si="61"/>
        <v>310-162-7</v>
      </c>
      <c r="C788" s="77" t="s">
        <v>575</v>
      </c>
      <c r="D788" s="77" t="s">
        <v>576</v>
      </c>
      <c r="E788" s="76" t="str">
        <f>IF(C788="-",IF(A788="-",VLOOKUP(D788,'sin-list 180320_update'!$C$2:$C$835,1,FALSE),VLOOKUP(A788,'sin-list 180320_update'!$A$2:$A$835,1,FALSE)),VLOOKUP(C788,'sin-list 180320_update'!$B$2:$B$835,1,FALSE))</f>
        <v>310-162-7</v>
      </c>
      <c r="F788" s="76" t="e">
        <f>IF($C788="-",IF($A788="-",VLOOKUP($D788,'REACH Bilaga XVII_update'!$A$5:$A$131,1,FALSE),VLOOKUP($A788,'REACH Bilaga XVII_update'!$C$5:$C$131,1,FALSE)),VLOOKUP($C788,'REACH Bilaga XVII_update'!$B$5:$B$131,1,FALSE))</f>
        <v>#N/A</v>
      </c>
      <c r="G788" s="76" t="e">
        <f>IF($C788="-",IF($A788="-",VLOOKUP($D788,' REACH Bilaga 59_update'!$A$5:$A$210,1,FALSE),VLOOKUP($A788,' REACH Bilaga 59_update'!$D$5:$D$210,1,FALSE)),VLOOKUP($C788,' REACH Bilaga 59_update'!$C$5:$C$210,1,FALSE))</f>
        <v>#N/A</v>
      </c>
      <c r="H788" s="76" t="e">
        <f>IF($C788="-",IF($A788="-",VLOOKUP($D788,'REACH Bilaga XIV_update'!$A$5:$A$110,1,FALSE),VLOOKUP($A788,'REACH Bilaga XIV_update'!$D$5:$D$110,1,FALSE)),VLOOKUP($C788,'REACH Bilaga XIV_update'!$C$5:$C$110,1,FALSE))</f>
        <v>#N/A</v>
      </c>
      <c r="I788" s="76" t="e">
        <f>IF($C788="-",IF($A788="-",VLOOKUP($D788,CoRAP_update!$A$5:$A$376,1,FALSE),VLOOKUP($A788,CoRAP_update!$D$5:$D$376,1,FALSE)),VLOOKUP($C788,CoRAP_update!$C$5:$C$376,1,FALSE))</f>
        <v>#N/A</v>
      </c>
      <c r="J788" s="76" t="e">
        <f>IF($C788="-",IF($A788="-",VLOOKUP($D788,EDC_update!$C$2:$C$450,1,FALSE),VLOOKUP($A788,EDC_update!$B$2:$B$450,1,FALSE)),VLOOKUP($C788,EDC_update!$L$2:$L$450,1,FALSE))</f>
        <v>#N/A</v>
      </c>
      <c r="K788" s="76" t="str">
        <f>IF($C788="-",IF($A788="-",IF(VLOOKUP($D788,'sin-list 180320_update'!$C$2:$S$835,3,FALSE)="",NA(),VLOOKUP($D788,'sin-list 180320_update'!$C$2:$S$835,3,FALSE)),IF(VLOOKUP($A788,'sin-list 180320_update'!$A$2:$S$835,5,FALSE)="",NA(),VLOOKUP($A788,'sin-list 180320_update'!$A$2:$S$835,5,FALSE))),IF(VLOOKUP($C788,'sin-list 180320_update'!$B$2:$S$835,4,FALSE)="",NA(),VLOOKUP($C788,'sin-list 180320_update'!$B$2:$S$835,4,FALSE)))</f>
        <v>Classified CMR according to Annex VI of Regulation 1272/2008. (Might not apply when contaminants are below below legal thresholds and/or full refining history is known)</v>
      </c>
      <c r="L788" s="76" t="str">
        <f>IF($C788="-",IF($A788="-",VLOOKUP($D788,'sin-list 180320_update'!$C$2:$S$835,6,FALSE),VLOOKUP($A788,'sin-list 180320_update'!$A$2:$S$835,8,FALSE)),VLOOKUP($C788,'sin-list 180320_update'!$B$2:$S$835,7,FALSE))</f>
        <v>Carc. 1B</v>
      </c>
      <c r="M788" s="76" t="str">
        <f>IF($C788="-",IF($A788="-",IF(VLOOKUP($D788,'sin-list 180320_update'!$C$2:$S$835,8,FALSE)="",NA(),VLOOKUP($D788,'sin-list 180320_update'!$C$2:$S$835,8,FALSE)),IF(VLOOKUP($A788,'sin-list 180320_update'!$A$2:$S$835,10,FALSE)="",NA(),VLOOKUP($A788,'sin-list 180320_update'!$A$2:$S$835,10,FALSE))),IF(VLOOKUP($C788,'sin-list 180320_update'!$B$2:$S$835,9,FALSE)="",NA(),VLOOKUP($C788,'sin-list 180320_update'!$B$2:$S$835,9,FALSE)))</f>
        <v>H350</v>
      </c>
      <c r="N788" s="76" t="e">
        <f>IF($C788="-",IF($A788="-",IF(VLOOKUP($D788,'REACH Bilaga XVII_update'!$A$5:$E$131,4,FALSE)="",NA(),VLOOKUP($D788,'REACH Bilaga XVII_update'!$A$5:$E$131,4,FALSE)),IF(VLOOKUP($A788,'REACH Bilaga XVII_update'!$C$5:$D$131,2,FALSE)="",NA(),VLOOKUP($A788,'REACH Bilaga XVII_update'!$C$5:$D$131,2,FALSE))),IF(VLOOKUP($C788,'REACH Bilaga XVII_update'!$B$5:$D$131,3,FALSE)="",NA(),VLOOKUP($C788,'REACH Bilaga XVII_update'!$B$5:$D$131,3,FALSE)))</f>
        <v>#N/A</v>
      </c>
      <c r="O788" s="76" t="e">
        <f>IF($C788="-",IF($A788="-",IF(VLOOKUP($D788,' REACH Bilaga 59_update'!$A$5:$E$210,5,FALSE)="",NA(),VLOOKUP($D788,' REACH Bilaga 59_update'!$A$5:$E$210,5,FALSE)),IF(VLOOKUP($A788,' REACH Bilaga 59_update'!$D$5:$E$210,2,FALSE)="",NA(),VLOOKUP($A788,' REACH Bilaga 59_update'!$D$5:$E$210,2,FALSE))),IF(VLOOKUP($C788,' REACH Bilaga 59_update'!$C$5:$E$210,3,FALSE)="",NA(),VLOOKUP($C788,' REACH Bilaga 59_update'!$C$5:$E$210,3,FALSE)))</f>
        <v>#N/A</v>
      </c>
      <c r="P788" s="76" t="e">
        <f>IF(C788="-",IF(A788="-",IFERROR(VLOOKUP($D788,' REACH Bilaga 59_update'!$A$5:$F$210,MATCH(Sammanfattning!P$1,' REACH Bilaga 59_update'!$A$4:$F$4,0),FALSE),VLOOKUP($D788,'REACH Bilaga XIV_update'!$A$4:$H$110,MATCH(Sammanfattning!P$1,'REACH Bilaga XIV_update'!$A$4:$H$4,0),FALSE)),IFERROR(VLOOKUP($A788,' REACH Bilaga 59_update'!$D$5:$F$210,MATCH(Sammanfattning!P$1,' REACH Bilaga 59_update'!$D$4:$F$4,0),FALSE),VLOOKUP($A788,'REACH Bilaga XIV_update'!$D$4:$H$110,MATCH(Sammanfattning!P$1,'REACH Bilaga XIV_update'!$D$4:$H$4,0),FALSE))),IFERROR(VLOOKUP($C788,' REACH Bilaga 59_update'!$C$5:$F$210,MATCH(Sammanfattning!P$1,' REACH Bilaga 59_update'!$C$4:$F$4,0),FALSE),VLOOKUP($C788,'REACH Bilaga XIV_update'!$C$4:$H$110,MATCH(Sammanfattning!P$1,'REACH Bilaga XIV_update'!$C$4:$H$4,0),FALSE)))</f>
        <v>#N/A</v>
      </c>
      <c r="Q788" s="76" t="e">
        <f>IF($C788="-",IF($A788="-",IF(VLOOKUP($D788,'REACH Bilaga XIV_update'!$A$5:$I$110,9,FALSE)="",NA(),VLOOKUP($D788,'REACH Bilaga XIV_update'!$A$5:$I$110,9,FALSE)),IF(VLOOKUP($A788,'REACH Bilaga XIV_update'!$D$5:$I$110,6,FALSE)="",NA(),VLOOKUP($A788,'REACH Bilaga XIV_update'!$D$5:$I$110,6,FALSE))),IF(VLOOKUP($C788,'REACH Bilaga XIV_update'!$C$5:$I$110,7,FALSE)="",NA(),VLOOKUP($C788,'REACH Bilaga XIV_update'!$C$5:$I$110,7,FALSE)))</f>
        <v>#N/A</v>
      </c>
      <c r="R788" s="76" t="e">
        <f>IF($C788="-",IF($A788="-",IF(VLOOKUP($D788,CoRAP_update!$A$5:$O$376,15,FALSE)="",NA(),VLOOKUP($D788,CoRAP_update!$A$5:$O$376,15,FALSE)),IF(VLOOKUP($A788,CoRAP_update!$D$5:$O$376,12,FALSE)="",NA(),VLOOKUP($A788,CoRAP_update!$D$5:$O$376,12,FALSE))),IF(VLOOKUP($C788,CoRAP_update!$C$5:$O$376,13,FALSE)="",NA(),VLOOKUP($C788,CoRAP_update!$C$5:$O$376,13,FALSE)))</f>
        <v>#N/A</v>
      </c>
      <c r="S788" s="144" t="e">
        <f>IF($C788="-",IF($A788="-",VLOOKUP($D788,CoRAP_update!$A$5:$J$376,MATCH(Sammanfattning!S$1,CoRAP_update!$A$4:$J$4,0),FALSE),VLOOKUP($A788,CoRAP_update!$D$5:$J$376,MATCH(Sammanfattning!S$1,CoRAP_update!$D$4:$J$4,0),FALSE)),VLOOKUP($C788,CoRAP_update!$C$5:$J$376,MATCH(Sammanfattning!S$1,CoRAP_update!$C$4:$J$4,0),FALSE))</f>
        <v>#N/A</v>
      </c>
      <c r="T788" s="76" t="e">
        <f>IF($A788="-",VLOOKUP($D788,EDC_update!$C$2:$F$450,4,FALSE),VLOOKUP($A788,EDC_update!$B$2:$F$450,5,FALSE))</f>
        <v>#N/A</v>
      </c>
      <c r="V788" s="78">
        <f>IF(IFERROR(SEARCH("PBT",P788),99)=99,IF(IFERROR(SEARCH("suspected PBT",S788),99)=99,IF(IFERROR(SEARCH("concluded to be PBT",K788),99)=99,IF(IFERROR(SEARCH("PBT",S788),99)=99,IF(IFERROR(SEARCH("PBT cand",L788),99)=99,IF(IFERROR(SEARCH("PBT",L788),99)=99,IF(IFERROR(SEARCH("persistent, bioackumulative and toxic properties",K788),99)=99,0,Scoring!$E$3),Scoring!$E$3),Scoring!$E$7),Scoring!$E$3),Scoring!$E$5),Scoring!$E$6),Scoring!$E$3)</f>
        <v>0</v>
      </c>
      <c r="W788" s="78">
        <f>IF(IFERROR(SEARCH("vPvB",P788),99)=99,IF(IFERROR(SEARCH("suspected pbt/vPvB",S788),99)=99,IF(IFERROR(SEARCH("vPvB",S788),99)=99,IF(IFERROR(SEARCH("concluded to be a vPvB",S788),99)=99,IF(IFERROR(SEARCH("identified as vPvB",K788),99)=99,IF(IFERROR(SEARCH("concluded to be a vPvB",K788),99)=99,IF(IFERROR(SEARCH("concluded to be both pbt and vPvB",S788),99)=99,IF(IFERROR(SEARCH("concluded to be both pbt and vPvB",K788),99)=99,0,Scoring!$E$5),Scoring!$E$5),Scoring!$E$5),Scoring!$E$5),Scoring!$E$5),Scoring!$E$4),Scoring!$E$6),Scoring!$E$4)</f>
        <v>0</v>
      </c>
      <c r="X788" s="78">
        <f>IF(IFERROR(SEARCH("H410",N788),99)=99,IF(IFERROR(SEARCH("H410",O788),99)=99,IF(IFERROR(SEARCH("H410",Q788),99)=99,IF(IFERROR(SEARCH("H410",M788),99)=99,IF(IFERROR(SEARCH("H410",R788),99)=99,IF(IFERROR(SEARCH("H411",N788),99)=99,IF(IFERROR(SEARCH("H411",O788),99)=99,IF(IFERROR(SEARCH("H411",Q788),99)=99,IF(IFERROR(SEARCH("H411",M788),99)=99,IF(IFERROR(SEARCH("H411",R788),99)=99,IF(IFERROR(SEARCH("H413",N788),99)=99,IF(IFERROR(SEARCH("H413",O788),99)=99,IF(IFERROR(SEARCH("H413",Q788),99)=99,IF(IFERROR(SEARCH("H413",M788),99)=99,IF(IFERROR(SEARCH("H413",R788),99)=99,IF(IFERROR(SEARCH("H412",N788),99)=99,IF(IFERROR(SEARCH("H412",O788),99)=99,IF(IFERROR(SEARCH("H412",Q788),99)=99,IF(IFERROR(SEARCH("H412",M788),99)=99,IF(IFERROR(SEARCH("H412",R788),99)=99,0,Scoring!$E$2),Scoring!$E$2),Scoring!$E$2),Scoring!$E$2),Scoring!$E$2),Scoring!$E$2),Scoring!$E$2),Scoring!$E$2),Scoring!$E$2),Scoring!$E$2),Scoring!$E$2),Scoring!$E$2),Scoring!$E$2),Scoring!$E$2),Scoring!$E$2),Scoring!$E$2),Scoring!$E$2),Scoring!$E$2),Scoring!$E$2),Scoring!$E$2)</f>
        <v>0</v>
      </c>
      <c r="Y788" s="78">
        <f>IF(IFERROR(SEARCH("CMR",K788),99)=99,IF(IFERROR(SEARCH("Suspected CMR",S788),99)=99,IF(IFERROR(SEARCH("CMR",S788),99)=99,0,Scoring!$E$8),Scoring!$E$9),Scoring!$E$8)</f>
        <v>3</v>
      </c>
      <c r="Z788" s="78">
        <f>IF(IFERROR(SEARCH("H350",N788),99)=99,IF(IFERROR(SEARCH("H350",O788),99)=99,IF(IFERROR(SEARCH("H350",Q788),99)=99,IF(IFERROR(SEARCH("H350",M788),99)=99,IF(IFERROR(SEARCH("H350",R788),99)=99,IF(IFERROR(SEARCH("H351",N788),99)=99,IF(IFERROR(SEARCH("H351",O788),99)=99,IF(IFERROR(SEARCH("H351",Q788),99)=99,IF(IFERROR(SEARCH("H351",M788),99)=99,IF(IFERROR(SEARCH("H351",R788),99)=99,IF(IFERROR(SEARCH("carcinogenic",P788),99)=99,IF(IFERROR(SEARCH("suspected carcinogenic",S788),99)=99,0,Scoring!$E$12),Scoring!$E$11),Scoring!$E$10),Scoring!$E$10),Scoring!$E$10),Scoring!$E$10),Scoring!$E$10),Scoring!$E$10),Scoring!$E$10),Scoring!$E$10),Scoring!$E$10),Scoring!$E$10)</f>
        <v>1</v>
      </c>
      <c r="AA788" s="78">
        <f>IF(IFERROR(SEARCH("H340",N788),99)=99,IF(IFERROR(SEARCH("H340",O788),99)=99,IF(IFERROR(SEARCH("H340",Q788),99)=99,IF(IFERROR(SEARCH("H340",M788),99)=99,IF(IFERROR(SEARCH("H340",R788),99)=99,IF(IFERROR(SEARCH("H341",N788),99)=99,IF(IFERROR(SEARCH("H341",O788),99)=99,IF(IFERROR(SEARCH("H341",Q788),99)=99,IF(IFERROR(SEARCH("H341",M788),99)=99,IF(IFERROR(SEARCH("H341",R788),99)=99,IF(IFERROR(SEARCH("mutagenic",P788),99)=99,IF(IFERROR(SEARCH("suspected mutagenic",S788),99)=99,0,Scoring!$E$15),Scoring!$E$14),Scoring!$E$13),Scoring!$E$13),Scoring!$E$13),Scoring!$E$13),Scoring!$E$13),Scoring!$E$13),Scoring!$E$13),Scoring!$E$13),Scoring!$E$13),Scoring!$E$13)</f>
        <v>0</v>
      </c>
      <c r="AB788" s="78">
        <f>IF(IFERROR(SEARCH("H360",N788),99)=99,IF(IFERROR(SEARCH("H360",O788),99)=99,IF(IFERROR(SEARCH("H360",Q788),99)=99,IF(IFERROR(SEARCH("H360",M788),99)=99,IF(IFERROR(SEARCH("H360",R788),99)=99,IF(IFERROR(SEARCH("H361",N788),99)=99,IF(IFERROR(SEARCH("H361",O788),99)=99,IF(IFERROR(SEARCH("H361",Q788),99)=99,IF(IFERROR(SEARCH("H361",M788),99)=99,IF(IFERROR(SEARCH("H361",R788),99)=99,IF(IFERROR(SEARCH("reproduction",P788),99)=99,IF(IFERROR(SEARCH("suspected reprotoxic",S788),99)=99,IF(IFERROR(SEARCH("reprotoxic",S788),99)=99,IF(IFERROR(SEARCH("reprotoxic",K788),99)=99,0,Scoring!$E$18),Scoring!$E$18),Scoring!$E$19),Scoring!$E$17),Scoring!$E$16),Scoring!$E$16),Scoring!$E$16),Scoring!$E$16),Scoring!$E$16),Scoring!$E$16),Scoring!$E$16),Scoring!$E$16),Scoring!$E$16),Scoring!$E$16)</f>
        <v>0</v>
      </c>
      <c r="AC788" s="78">
        <f>IF(IFERROR(SEARCH("57f",L788),99)=99,IF(IFERROR(SEARCH("57(f)",P788),99)=99,0,Scoring!$E$20),Scoring!$E$20)</f>
        <v>0</v>
      </c>
      <c r="AD788" s="78">
        <f>IF(IFERROR(SEARCH("CAT1",T788),99)=99,IF(IFERROR(SEARCH("CAT2",T788),99)=99,IF(IFERROR(SEARCH("CAT3",T788),99)=99,IF(IFERROR(SEARCH("concluded to be endocrine",K788),99)=99,IF(IFERROR(SEARCH("categorised as endocrine",K788),99)=99,IF(IFERROR(SEARCH("endocrine disrupting",P788),99)=99,IF(IFERROR(SEARCH("endocrine disrupting",K788),99)=99,IF(IFERROR(SEARCH("suspected endocrine",S788),99)=99,IF(IFERROR(SEARCH("potential endocrine",S788),99)=99,0,Scoring!$E$25),Scoring!$E$25),Scoring!$E$24),Scoring!$E$24),Scoring!$E$24),Scoring!$E$24),Scoring!$E$23),Scoring!$E$22),Scoring!$E$21)</f>
        <v>0</v>
      </c>
      <c r="AE788" s="78">
        <f>IF(IFERROR(SEARCH("suspected sensitiser",S788),99)=99,IF(IFERROR(SEARCH("sensitiser",S788),99)=99,IF(IFERROR(SEARCH("other hazard based concern",S788),99)=99,0,Scoring!$E$28),Scoring!$E$26),Scoring!$E$27)</f>
        <v>0</v>
      </c>
      <c r="AF788" s="78">
        <f>IF(IFERROR(M788,1)=1,IF(IFERROR(N788,1)=1,IF(IFERROR(O788,1)=1,IF(IFERROR(Q788,1)=1,IF(IFERROR(R788,1)=1,IF(IFERROR(T788,1)=1,IF(IFERROR(K788,1)=1,IF(IFERROR(P788,1)=1,IF(IFERROR(S788,1)=1,Scoring!$E$29,0),0),0),0),0),0),0),0),0)</f>
        <v>0</v>
      </c>
      <c r="AG788" s="78">
        <f t="shared" si="59"/>
        <v>3</v>
      </c>
      <c r="AI788" s="93"/>
      <c r="AJ788" s="94"/>
      <c r="AK788" s="76"/>
      <c r="AL788" s="75"/>
      <c r="AN788" s="79"/>
      <c r="AO788" s="79"/>
      <c r="AP788" s="79"/>
      <c r="AQ788" s="79"/>
      <c r="AR788" s="79"/>
      <c r="AS788" s="78"/>
      <c r="AU788" s="79">
        <f>IF(IFERROR(F788,99)=99,IF(IFERROR(G788,99)=99,IF(IFERROR(H788,99)=99,IF(IFERROR(I788,99)=99,IF(IFERROR(E788,99)=99,IF(IFERROR(J788,99)=99,0,Scoring!$B$7),Scoring!$B$3),Scoring!$B$2),Scoring!$B$6),Scoring!$B$5),Scoring!$B$4)</f>
        <v>0.3</v>
      </c>
      <c r="AV788" s="78">
        <f t="shared" si="60"/>
        <v>0.89999999999999991</v>
      </c>
      <c r="AW788" s="78"/>
      <c r="AX788" s="66"/>
      <c r="AY788" s="78"/>
      <c r="AZ788" s="76"/>
      <c r="BA788" s="76"/>
      <c r="BB788" s="76"/>
    </row>
    <row r="789" spans="1:54" x14ac:dyDescent="0.25">
      <c r="A789" s="77" t="s">
        <v>7547</v>
      </c>
      <c r="B789" s="76" t="str">
        <f t="shared" si="61"/>
        <v>404-660-4</v>
      </c>
      <c r="C789" s="77" t="s">
        <v>1444</v>
      </c>
      <c r="D789" s="77" t="s">
        <v>1445</v>
      </c>
      <c r="E789" s="76" t="str">
        <f>IF(C789="-",IF(A789="-",VLOOKUP(D789,'sin-list 180320_update'!$C$2:$C$835,1,FALSE),VLOOKUP(A789,'sin-list 180320_update'!$A$2:$A$835,1,FALSE)),VLOOKUP(C789,'sin-list 180320_update'!$B$2:$B$835,1,FALSE))</f>
        <v>404-660-4</v>
      </c>
      <c r="F789" s="76" t="e">
        <f>IF($C789="-",IF($A789="-",VLOOKUP($D789,'REACH Bilaga XVII_update'!$A$5:$A$131,1,FALSE),VLOOKUP($A789,'REACH Bilaga XVII_update'!$C$5:$C$131,1,FALSE)),VLOOKUP($C789,'REACH Bilaga XVII_update'!$B$5:$B$131,1,FALSE))</f>
        <v>#N/A</v>
      </c>
      <c r="G789" s="76" t="e">
        <f>IF($C789="-",IF($A789="-",VLOOKUP($D789,' REACH Bilaga 59_update'!$A$5:$A$210,1,FALSE),VLOOKUP($A789,' REACH Bilaga 59_update'!$D$5:$D$210,1,FALSE)),VLOOKUP($C789,' REACH Bilaga 59_update'!$C$5:$C$210,1,FALSE))</f>
        <v>#N/A</v>
      </c>
      <c r="H789" s="76" t="e">
        <f>IF($C789="-",IF($A789="-",VLOOKUP($D789,'REACH Bilaga XIV_update'!$A$5:$A$110,1,FALSE),VLOOKUP($A789,'REACH Bilaga XIV_update'!$D$5:$D$110,1,FALSE)),VLOOKUP($C789,'REACH Bilaga XIV_update'!$C$5:$C$110,1,FALSE))</f>
        <v>#N/A</v>
      </c>
      <c r="I789" s="76" t="e">
        <f>IF($C789="-",IF($A789="-",VLOOKUP($D789,CoRAP_update!$A$5:$A$376,1,FALSE),VLOOKUP($A789,CoRAP_update!$D$5:$D$376,1,FALSE)),VLOOKUP($C789,CoRAP_update!$C$5:$C$376,1,FALSE))</f>
        <v>#N/A</v>
      </c>
      <c r="J789" s="76" t="e">
        <f>IF($C789="-",IF($A789="-",VLOOKUP($D789,EDC_update!$C$2:$C$450,1,FALSE),VLOOKUP($A789,EDC_update!$B$2:$B$450,1,FALSE)),VLOOKUP($C789,EDC_update!$L$2:$L$450,1,FALSE))</f>
        <v>#N/A</v>
      </c>
      <c r="K789" s="76" t="str">
        <f>IF($C789="-",IF($A789="-",IF(VLOOKUP($D789,'sin-list 180320_update'!$C$2:$S$835,3,FALSE)="",NA(),VLOOKUP($D789,'sin-list 180320_update'!$C$2:$S$835,3,FALSE)),IF(VLOOKUP($A789,'sin-list 180320_update'!$A$2:$S$835,5,FALSE)="",NA(),VLOOKUP($A789,'sin-list 180320_update'!$A$2:$S$835,5,FALSE))),IF(VLOOKUP($C789,'sin-list 180320_update'!$B$2:$S$835,4,FALSE)="",NA(),VLOOKUP($C789,'sin-list 180320_update'!$B$2:$S$835,4,FALSE)))</f>
        <v>Classified CMR according to Annex VI of Regulation 1272/2008</v>
      </c>
      <c r="L789" s="76" t="str">
        <f>IF($C789="-",IF($A789="-",VLOOKUP($D789,'sin-list 180320_update'!$C$2:$S$835,6,FALSE),VLOOKUP($A789,'sin-list 180320_update'!$A$2:$S$835,8,FALSE)),VLOOKUP($C789,'sin-list 180320_update'!$B$2:$S$835,7,FALSE))</f>
        <v>Carc. 1B
Muta. 2
Repr. 1B
Acute Tox. 3 *
Acute Tox. 4 *
Acute Tox. 4 *
Skin Corr. 1B</v>
      </c>
      <c r="M789" s="76" t="str">
        <f>IF($C789="-",IF($A789="-",IF(VLOOKUP($D789,'sin-list 180320_update'!$C$2:$S$835,8,FALSE)="",NA(),VLOOKUP($D789,'sin-list 180320_update'!$C$2:$S$835,8,FALSE)),IF(VLOOKUP($A789,'sin-list 180320_update'!$A$2:$S$835,10,FALSE)="",NA(),VLOOKUP($A789,'sin-list 180320_update'!$A$2:$S$835,10,FALSE))),IF(VLOOKUP($C789,'sin-list 180320_update'!$B$2:$S$835,9,FALSE)="",NA(),VLOOKUP($C789,'sin-list 180320_update'!$B$2:$S$835,9,FALSE)))</f>
        <v>H242
H350
H341
H360F ***
H331
H312
H302
H314</v>
      </c>
      <c r="N789" s="76" t="e">
        <f>IF($C789="-",IF($A789="-",IF(VLOOKUP($D789,'REACH Bilaga XVII_update'!$A$5:$E$131,4,FALSE)="",NA(),VLOOKUP($D789,'REACH Bilaga XVII_update'!$A$5:$E$131,4,FALSE)),IF(VLOOKUP($A789,'REACH Bilaga XVII_update'!$C$5:$D$131,2,FALSE)="",NA(),VLOOKUP($A789,'REACH Bilaga XVII_update'!$C$5:$D$131,2,FALSE))),IF(VLOOKUP($C789,'REACH Bilaga XVII_update'!$B$5:$D$131,3,FALSE)="",NA(),VLOOKUP($C789,'REACH Bilaga XVII_update'!$B$5:$D$131,3,FALSE)))</f>
        <v>#N/A</v>
      </c>
      <c r="O789" s="76" t="e">
        <f>IF($C789="-",IF($A789="-",IF(VLOOKUP($D789,' REACH Bilaga 59_update'!$A$5:$E$210,5,FALSE)="",NA(),VLOOKUP($D789,' REACH Bilaga 59_update'!$A$5:$E$210,5,FALSE)),IF(VLOOKUP($A789,' REACH Bilaga 59_update'!$D$5:$E$210,2,FALSE)="",NA(),VLOOKUP($A789,' REACH Bilaga 59_update'!$D$5:$E$210,2,FALSE))),IF(VLOOKUP($C789,' REACH Bilaga 59_update'!$C$5:$E$210,3,FALSE)="",NA(),VLOOKUP($C789,' REACH Bilaga 59_update'!$C$5:$E$210,3,FALSE)))</f>
        <v>#N/A</v>
      </c>
      <c r="P789" s="76" t="e">
        <f>IF(C789="-",IF(A789="-",IFERROR(VLOOKUP($D789,' REACH Bilaga 59_update'!$A$5:$F$210,MATCH(Sammanfattning!P$1,' REACH Bilaga 59_update'!$A$4:$F$4,0),FALSE),VLOOKUP($D789,'REACH Bilaga XIV_update'!$A$4:$H$110,MATCH(Sammanfattning!P$1,'REACH Bilaga XIV_update'!$A$4:$H$4,0),FALSE)),IFERROR(VLOOKUP($A789,' REACH Bilaga 59_update'!$D$5:$F$210,MATCH(Sammanfattning!P$1,' REACH Bilaga 59_update'!$D$4:$F$4,0),FALSE),VLOOKUP($A789,'REACH Bilaga XIV_update'!$D$4:$H$110,MATCH(Sammanfattning!P$1,'REACH Bilaga XIV_update'!$D$4:$H$4,0),FALSE))),IFERROR(VLOOKUP($C789,' REACH Bilaga 59_update'!$C$5:$F$210,MATCH(Sammanfattning!P$1,' REACH Bilaga 59_update'!$C$4:$F$4,0),FALSE),VLOOKUP($C789,'REACH Bilaga XIV_update'!$C$4:$H$110,MATCH(Sammanfattning!P$1,'REACH Bilaga XIV_update'!$C$4:$H$4,0),FALSE)))</f>
        <v>#N/A</v>
      </c>
      <c r="Q789" s="76" t="e">
        <f>IF($C789="-",IF($A789="-",IF(VLOOKUP($D789,'REACH Bilaga XIV_update'!$A$5:$I$110,9,FALSE)="",NA(),VLOOKUP($D789,'REACH Bilaga XIV_update'!$A$5:$I$110,9,FALSE)),IF(VLOOKUP($A789,'REACH Bilaga XIV_update'!$D$5:$I$110,6,FALSE)="",NA(),VLOOKUP($A789,'REACH Bilaga XIV_update'!$D$5:$I$110,6,FALSE))),IF(VLOOKUP($C789,'REACH Bilaga XIV_update'!$C$5:$I$110,7,FALSE)="",NA(),VLOOKUP($C789,'REACH Bilaga XIV_update'!$C$5:$I$110,7,FALSE)))</f>
        <v>#N/A</v>
      </c>
      <c r="R789" s="76" t="e">
        <f>IF($C789="-",IF($A789="-",IF(VLOOKUP($D789,CoRAP_update!$A$5:$O$376,15,FALSE)="",NA(),VLOOKUP($D789,CoRAP_update!$A$5:$O$376,15,FALSE)),IF(VLOOKUP($A789,CoRAP_update!$D$5:$O$376,12,FALSE)="",NA(),VLOOKUP($A789,CoRAP_update!$D$5:$O$376,12,FALSE))),IF(VLOOKUP($C789,CoRAP_update!$C$5:$O$376,13,FALSE)="",NA(),VLOOKUP($C789,CoRAP_update!$C$5:$O$376,13,FALSE)))</f>
        <v>#N/A</v>
      </c>
      <c r="S789" s="144" t="e">
        <f>IF($C789="-",IF($A789="-",VLOOKUP($D789,CoRAP_update!$A$5:$J$376,MATCH(Sammanfattning!S$1,CoRAP_update!$A$4:$J$4,0),FALSE),VLOOKUP($A789,CoRAP_update!$D$5:$J$376,MATCH(Sammanfattning!S$1,CoRAP_update!$D$4:$J$4,0),FALSE)),VLOOKUP($C789,CoRAP_update!$C$5:$J$376,MATCH(Sammanfattning!S$1,CoRAP_update!$C$4:$J$4,0),FALSE))</f>
        <v>#N/A</v>
      </c>
      <c r="T789" s="76" t="e">
        <f>IF($A789="-",VLOOKUP($D789,EDC_update!$C$2:$F$450,4,FALSE),VLOOKUP($A789,EDC_update!$B$2:$F$450,5,FALSE))</f>
        <v>#N/A</v>
      </c>
      <c r="V789" s="78">
        <f>IF(IFERROR(SEARCH("PBT",P789),99)=99,IF(IFERROR(SEARCH("suspected PBT",S789),99)=99,IF(IFERROR(SEARCH("concluded to be PBT",K789),99)=99,IF(IFERROR(SEARCH("PBT",S789),99)=99,IF(IFERROR(SEARCH("PBT cand",L789),99)=99,IF(IFERROR(SEARCH("PBT",L789),99)=99,IF(IFERROR(SEARCH("persistent, bioackumulative and toxic properties",K789),99)=99,0,Scoring!$E$3),Scoring!$E$3),Scoring!$E$7),Scoring!$E$3),Scoring!$E$5),Scoring!$E$6),Scoring!$E$3)</f>
        <v>0</v>
      </c>
      <c r="W789" s="78">
        <f>IF(IFERROR(SEARCH("vPvB",P789),99)=99,IF(IFERROR(SEARCH("suspected pbt/vPvB",S789),99)=99,IF(IFERROR(SEARCH("vPvB",S789),99)=99,IF(IFERROR(SEARCH("concluded to be a vPvB",S789),99)=99,IF(IFERROR(SEARCH("identified as vPvB",K789),99)=99,IF(IFERROR(SEARCH("concluded to be a vPvB",K789),99)=99,IF(IFERROR(SEARCH("concluded to be both pbt and vPvB",S789),99)=99,IF(IFERROR(SEARCH("concluded to be both pbt and vPvB",K789),99)=99,0,Scoring!$E$5),Scoring!$E$5),Scoring!$E$5),Scoring!$E$5),Scoring!$E$5),Scoring!$E$4),Scoring!$E$6),Scoring!$E$4)</f>
        <v>0</v>
      </c>
      <c r="X789" s="78">
        <f>IF(IFERROR(SEARCH("H410",N789),99)=99,IF(IFERROR(SEARCH("H410",O789),99)=99,IF(IFERROR(SEARCH("H410",Q789),99)=99,IF(IFERROR(SEARCH("H410",M789),99)=99,IF(IFERROR(SEARCH("H410",R789),99)=99,IF(IFERROR(SEARCH("H411",N789),99)=99,IF(IFERROR(SEARCH("H411",O789),99)=99,IF(IFERROR(SEARCH("H411",Q789),99)=99,IF(IFERROR(SEARCH("H411",M789),99)=99,IF(IFERROR(SEARCH("H411",R789),99)=99,IF(IFERROR(SEARCH("H413",N789),99)=99,IF(IFERROR(SEARCH("H413",O789),99)=99,IF(IFERROR(SEARCH("H413",Q789),99)=99,IF(IFERROR(SEARCH("H413",M789),99)=99,IF(IFERROR(SEARCH("H413",R789),99)=99,IF(IFERROR(SEARCH("H412",N789),99)=99,IF(IFERROR(SEARCH("H412",O789),99)=99,IF(IFERROR(SEARCH("H412",Q789),99)=99,IF(IFERROR(SEARCH("H412",M789),99)=99,IF(IFERROR(SEARCH("H412",R789),99)=99,0,Scoring!$E$2),Scoring!$E$2),Scoring!$E$2),Scoring!$E$2),Scoring!$E$2),Scoring!$E$2),Scoring!$E$2),Scoring!$E$2),Scoring!$E$2),Scoring!$E$2),Scoring!$E$2),Scoring!$E$2),Scoring!$E$2),Scoring!$E$2),Scoring!$E$2),Scoring!$E$2),Scoring!$E$2),Scoring!$E$2),Scoring!$E$2),Scoring!$E$2)</f>
        <v>0</v>
      </c>
      <c r="Y789" s="78">
        <f>IF(IFERROR(SEARCH("CMR",K789),99)=99,IF(IFERROR(SEARCH("Suspected CMR",S789),99)=99,IF(IFERROR(SEARCH("CMR",S789),99)=99,0,Scoring!$E$8),Scoring!$E$9),Scoring!$E$8)</f>
        <v>3</v>
      </c>
      <c r="Z789" s="78">
        <f>IF(IFERROR(SEARCH("H350",N789),99)=99,IF(IFERROR(SEARCH("H350",O789),99)=99,IF(IFERROR(SEARCH("H350",Q789),99)=99,IF(IFERROR(SEARCH("H350",M789),99)=99,IF(IFERROR(SEARCH("H350",R789),99)=99,IF(IFERROR(SEARCH("H351",N789),99)=99,IF(IFERROR(SEARCH("H351",O789),99)=99,IF(IFERROR(SEARCH("H351",Q789),99)=99,IF(IFERROR(SEARCH("H351",M789),99)=99,IF(IFERROR(SEARCH("H351",R789),99)=99,IF(IFERROR(SEARCH("carcinogenic",P789),99)=99,IF(IFERROR(SEARCH("suspected carcinogenic",S789),99)=99,0,Scoring!$E$12),Scoring!$E$11),Scoring!$E$10),Scoring!$E$10),Scoring!$E$10),Scoring!$E$10),Scoring!$E$10),Scoring!$E$10),Scoring!$E$10),Scoring!$E$10),Scoring!$E$10),Scoring!$E$10)</f>
        <v>1</v>
      </c>
      <c r="AA789" s="78">
        <f>IF(IFERROR(SEARCH("H340",N789),99)=99,IF(IFERROR(SEARCH("H340",O789),99)=99,IF(IFERROR(SEARCH("H340",Q789),99)=99,IF(IFERROR(SEARCH("H340",M789),99)=99,IF(IFERROR(SEARCH("H340",R789),99)=99,IF(IFERROR(SEARCH("H341",N789),99)=99,IF(IFERROR(SEARCH("H341",O789),99)=99,IF(IFERROR(SEARCH("H341",Q789),99)=99,IF(IFERROR(SEARCH("H341",M789),99)=99,IF(IFERROR(SEARCH("H341",R789),99)=99,IF(IFERROR(SEARCH("mutagenic",P789),99)=99,IF(IFERROR(SEARCH("suspected mutagenic",S789),99)=99,0,Scoring!$E$15),Scoring!$E$14),Scoring!$E$13),Scoring!$E$13),Scoring!$E$13),Scoring!$E$13),Scoring!$E$13),Scoring!$E$13),Scoring!$E$13),Scoring!$E$13),Scoring!$E$13),Scoring!$E$13)</f>
        <v>1</v>
      </c>
      <c r="AB789" s="78">
        <f>IF(IFERROR(SEARCH("H360",N789),99)=99,IF(IFERROR(SEARCH("H360",O789),99)=99,IF(IFERROR(SEARCH("H360",Q789),99)=99,IF(IFERROR(SEARCH("H360",M789),99)=99,IF(IFERROR(SEARCH("H360",R789),99)=99,IF(IFERROR(SEARCH("H361",N789),99)=99,IF(IFERROR(SEARCH("H361",O789),99)=99,IF(IFERROR(SEARCH("H361",Q789),99)=99,IF(IFERROR(SEARCH("H361",M789),99)=99,IF(IFERROR(SEARCH("H361",R789),99)=99,IF(IFERROR(SEARCH("reproduction",P789),99)=99,IF(IFERROR(SEARCH("suspected reprotoxic",S789),99)=99,IF(IFERROR(SEARCH("reprotoxic",S789),99)=99,IF(IFERROR(SEARCH("reprotoxic",K789),99)=99,0,Scoring!$E$18),Scoring!$E$18),Scoring!$E$19),Scoring!$E$17),Scoring!$E$16),Scoring!$E$16),Scoring!$E$16),Scoring!$E$16),Scoring!$E$16),Scoring!$E$16),Scoring!$E$16),Scoring!$E$16),Scoring!$E$16),Scoring!$E$16)</f>
        <v>1</v>
      </c>
      <c r="AC789" s="78">
        <f>IF(IFERROR(SEARCH("57f",L789),99)=99,IF(IFERROR(SEARCH("57(f)",P789),99)=99,0,Scoring!$E$20),Scoring!$E$20)</f>
        <v>0</v>
      </c>
      <c r="AD789" s="78">
        <f>IF(IFERROR(SEARCH("CAT1",T789),99)=99,IF(IFERROR(SEARCH("CAT2",T789),99)=99,IF(IFERROR(SEARCH("CAT3",T789),99)=99,IF(IFERROR(SEARCH("concluded to be endocrine",K789),99)=99,IF(IFERROR(SEARCH("categorised as endocrine",K789),99)=99,IF(IFERROR(SEARCH("endocrine disrupting",P789),99)=99,IF(IFERROR(SEARCH("endocrine disrupting",K789),99)=99,IF(IFERROR(SEARCH("suspected endocrine",S789),99)=99,IF(IFERROR(SEARCH("potential endocrine",S789),99)=99,0,Scoring!$E$25),Scoring!$E$25),Scoring!$E$24),Scoring!$E$24),Scoring!$E$24),Scoring!$E$24),Scoring!$E$23),Scoring!$E$22),Scoring!$E$21)</f>
        <v>0</v>
      </c>
      <c r="AE789" s="78">
        <f>IF(IFERROR(SEARCH("suspected sensitiser",S789),99)=99,IF(IFERROR(SEARCH("sensitiser",S789),99)=99,IF(IFERROR(SEARCH("other hazard based concern",S789),99)=99,0,Scoring!$E$28),Scoring!$E$26),Scoring!$E$27)</f>
        <v>0</v>
      </c>
      <c r="AF789" s="78">
        <f>IF(IFERROR(M789,1)=1,IF(IFERROR(N789,1)=1,IF(IFERROR(O789,1)=1,IF(IFERROR(Q789,1)=1,IF(IFERROR(R789,1)=1,IF(IFERROR(T789,1)=1,IF(IFERROR(K789,1)=1,IF(IFERROR(P789,1)=1,IF(IFERROR(S789,1)=1,Scoring!$E$29,0),0),0),0),0),0),0),0),0)</f>
        <v>0</v>
      </c>
      <c r="AG789" s="78">
        <f t="shared" si="59"/>
        <v>3</v>
      </c>
      <c r="AI789" s="93"/>
      <c r="AJ789" s="94"/>
      <c r="AK789" s="76"/>
      <c r="AL789" s="75"/>
      <c r="AN789" s="79"/>
      <c r="AO789" s="79"/>
      <c r="AP789" s="79"/>
      <c r="AQ789" s="79"/>
      <c r="AR789" s="79"/>
      <c r="AS789" s="78"/>
      <c r="AU789" s="79">
        <f>IF(IFERROR(F789,99)=99,IF(IFERROR(G789,99)=99,IF(IFERROR(H789,99)=99,IF(IFERROR(I789,99)=99,IF(IFERROR(E789,99)=99,IF(IFERROR(J789,99)=99,0,Scoring!$B$7),Scoring!$B$3),Scoring!$B$2),Scoring!$B$6),Scoring!$B$5),Scoring!$B$4)</f>
        <v>0.3</v>
      </c>
      <c r="AV789" s="78">
        <f t="shared" si="60"/>
        <v>0.89999999999999991</v>
      </c>
      <c r="AW789" s="78"/>
      <c r="AX789" s="66"/>
      <c r="AY789" s="78"/>
      <c r="AZ789" s="76"/>
      <c r="BA789" s="76"/>
      <c r="BB789" s="76"/>
    </row>
    <row r="790" spans="1:54" x14ac:dyDescent="0.25">
      <c r="A790" s="77" t="s">
        <v>7693</v>
      </c>
      <c r="B790" s="76" t="str">
        <f t="shared" si="61"/>
        <v>412-790-8</v>
      </c>
      <c r="C790" s="77" t="s">
        <v>2850</v>
      </c>
      <c r="D790" s="77" t="s">
        <v>2851</v>
      </c>
      <c r="E790" s="76" t="str">
        <f>IF(C790="-",IF(A790="-",VLOOKUP(D790,'sin-list 180320_update'!$C$2:$C$835,1,FALSE),VLOOKUP(A790,'sin-list 180320_update'!$A$2:$A$835,1,FALSE)),VLOOKUP(C790,'sin-list 180320_update'!$B$2:$B$835,1,FALSE))</f>
        <v>412-790-8</v>
      </c>
      <c r="F790" s="76" t="e">
        <f>IF($C790="-",IF($A790="-",VLOOKUP($D790,'REACH Bilaga XVII_update'!$A$5:$A$131,1,FALSE),VLOOKUP($A790,'REACH Bilaga XVII_update'!$C$5:$C$131,1,FALSE)),VLOOKUP($C790,'REACH Bilaga XVII_update'!$B$5:$B$131,1,FALSE))</f>
        <v>#N/A</v>
      </c>
      <c r="G790" s="76" t="e">
        <f>IF($C790="-",IF($A790="-",VLOOKUP($D790,' REACH Bilaga 59_update'!$A$5:$A$210,1,FALSE),VLOOKUP($A790,' REACH Bilaga 59_update'!$D$5:$D$210,1,FALSE)),VLOOKUP($C790,' REACH Bilaga 59_update'!$C$5:$C$210,1,FALSE))</f>
        <v>#N/A</v>
      </c>
      <c r="H790" s="76" t="e">
        <f>IF($C790="-",IF($A790="-",VLOOKUP($D790,'REACH Bilaga XIV_update'!$A$5:$A$110,1,FALSE),VLOOKUP($A790,'REACH Bilaga XIV_update'!$D$5:$D$110,1,FALSE)),VLOOKUP($C790,'REACH Bilaga XIV_update'!$C$5:$C$110,1,FALSE))</f>
        <v>#N/A</v>
      </c>
      <c r="I790" s="76" t="e">
        <f>IF($C790="-",IF($A790="-",VLOOKUP($D790,CoRAP_update!$A$5:$A$376,1,FALSE),VLOOKUP($A790,CoRAP_update!$D$5:$D$376,1,FALSE)),VLOOKUP($C790,CoRAP_update!$C$5:$C$376,1,FALSE))</f>
        <v>#N/A</v>
      </c>
      <c r="J790" s="76" t="e">
        <f>IF($C790="-",IF($A790="-",VLOOKUP($D790,EDC_update!$C$2:$C$450,1,FALSE),VLOOKUP($A790,EDC_update!$B$2:$B$450,1,FALSE)),VLOOKUP($C790,EDC_update!$L$2:$L$450,1,FALSE))</f>
        <v>#N/A</v>
      </c>
      <c r="K790" s="76" t="str">
        <f>IF($C790="-",IF($A790="-",IF(VLOOKUP($D790,'sin-list 180320_update'!$C$2:$S$835,3,FALSE)="",NA(),VLOOKUP($D790,'sin-list 180320_update'!$C$2:$S$835,3,FALSE)),IF(VLOOKUP($A790,'sin-list 180320_update'!$A$2:$S$835,5,FALSE)="",NA(),VLOOKUP($A790,'sin-list 180320_update'!$A$2:$S$835,5,FALSE))),IF(VLOOKUP($C790,'sin-list 180320_update'!$B$2:$S$835,4,FALSE)="",NA(),VLOOKUP($C790,'sin-list 180320_update'!$B$2:$S$835,4,FALSE)))</f>
        <v>Classified CMR according to Annex VI of Regulation 1272/2008</v>
      </c>
      <c r="L790" s="76" t="str">
        <f>IF($C790="-",IF($A790="-",VLOOKUP($D790,'sin-list 180320_update'!$C$2:$S$835,6,FALSE),VLOOKUP($A790,'sin-list 180320_update'!$A$2:$S$835,8,FALSE)),VLOOKUP($C790,'sin-list 180320_update'!$B$2:$S$835,7,FALSE))</f>
        <v>Carc. 1B
Muta. 2
STOT RE 2 *</v>
      </c>
      <c r="M790" s="76" t="str">
        <f>IF($C790="-",IF($A790="-",IF(VLOOKUP($D790,'sin-list 180320_update'!$C$2:$S$835,8,FALSE)="",NA(),VLOOKUP($D790,'sin-list 180320_update'!$C$2:$S$835,8,FALSE)),IF(VLOOKUP($A790,'sin-list 180320_update'!$A$2:$S$835,10,FALSE)="",NA(),VLOOKUP($A790,'sin-list 180320_update'!$A$2:$S$835,10,FALSE))),IF(VLOOKUP($C790,'sin-list 180320_update'!$B$2:$S$835,9,FALSE)="",NA(),VLOOKUP($C790,'sin-list 180320_update'!$B$2:$S$835,9,FALSE)))</f>
        <v>H350
H341
H373 **</v>
      </c>
      <c r="N790" s="76" t="e">
        <f>IF($C790="-",IF($A790="-",IF(VLOOKUP($D790,'REACH Bilaga XVII_update'!$A$5:$E$131,4,FALSE)="",NA(),VLOOKUP($D790,'REACH Bilaga XVII_update'!$A$5:$E$131,4,FALSE)),IF(VLOOKUP($A790,'REACH Bilaga XVII_update'!$C$5:$D$131,2,FALSE)="",NA(),VLOOKUP($A790,'REACH Bilaga XVII_update'!$C$5:$D$131,2,FALSE))),IF(VLOOKUP($C790,'REACH Bilaga XVII_update'!$B$5:$D$131,3,FALSE)="",NA(),VLOOKUP($C790,'REACH Bilaga XVII_update'!$B$5:$D$131,3,FALSE)))</f>
        <v>#N/A</v>
      </c>
      <c r="O790" s="76" t="e">
        <f>IF($C790="-",IF($A790="-",IF(VLOOKUP($D790,' REACH Bilaga 59_update'!$A$5:$E$210,5,FALSE)="",NA(),VLOOKUP($D790,' REACH Bilaga 59_update'!$A$5:$E$210,5,FALSE)),IF(VLOOKUP($A790,' REACH Bilaga 59_update'!$D$5:$E$210,2,FALSE)="",NA(),VLOOKUP($A790,' REACH Bilaga 59_update'!$D$5:$E$210,2,FALSE))),IF(VLOOKUP($C790,' REACH Bilaga 59_update'!$C$5:$E$210,3,FALSE)="",NA(),VLOOKUP($C790,' REACH Bilaga 59_update'!$C$5:$E$210,3,FALSE)))</f>
        <v>#N/A</v>
      </c>
      <c r="P790" s="76" t="e">
        <f>IF(C790="-",IF(A790="-",IFERROR(VLOOKUP($D790,' REACH Bilaga 59_update'!$A$5:$F$210,MATCH(Sammanfattning!P$1,' REACH Bilaga 59_update'!$A$4:$F$4,0),FALSE),VLOOKUP($D790,'REACH Bilaga XIV_update'!$A$4:$H$110,MATCH(Sammanfattning!P$1,'REACH Bilaga XIV_update'!$A$4:$H$4,0),FALSE)),IFERROR(VLOOKUP($A790,' REACH Bilaga 59_update'!$D$5:$F$210,MATCH(Sammanfattning!P$1,' REACH Bilaga 59_update'!$D$4:$F$4,0),FALSE),VLOOKUP($A790,'REACH Bilaga XIV_update'!$D$4:$H$110,MATCH(Sammanfattning!P$1,'REACH Bilaga XIV_update'!$D$4:$H$4,0),FALSE))),IFERROR(VLOOKUP($C790,' REACH Bilaga 59_update'!$C$5:$F$210,MATCH(Sammanfattning!P$1,' REACH Bilaga 59_update'!$C$4:$F$4,0),FALSE),VLOOKUP($C790,'REACH Bilaga XIV_update'!$C$4:$H$110,MATCH(Sammanfattning!P$1,'REACH Bilaga XIV_update'!$C$4:$H$4,0),FALSE)))</f>
        <v>#N/A</v>
      </c>
      <c r="Q790" s="76" t="e">
        <f>IF($C790="-",IF($A790="-",IF(VLOOKUP($D790,'REACH Bilaga XIV_update'!$A$5:$I$110,9,FALSE)="",NA(),VLOOKUP($D790,'REACH Bilaga XIV_update'!$A$5:$I$110,9,FALSE)),IF(VLOOKUP($A790,'REACH Bilaga XIV_update'!$D$5:$I$110,6,FALSE)="",NA(),VLOOKUP($A790,'REACH Bilaga XIV_update'!$D$5:$I$110,6,FALSE))),IF(VLOOKUP($C790,'REACH Bilaga XIV_update'!$C$5:$I$110,7,FALSE)="",NA(),VLOOKUP($C790,'REACH Bilaga XIV_update'!$C$5:$I$110,7,FALSE)))</f>
        <v>#N/A</v>
      </c>
      <c r="R790" s="76" t="e">
        <f>IF($C790="-",IF($A790="-",IF(VLOOKUP($D790,CoRAP_update!$A$5:$O$376,15,FALSE)="",NA(),VLOOKUP($D790,CoRAP_update!$A$5:$O$376,15,FALSE)),IF(VLOOKUP($A790,CoRAP_update!$D$5:$O$376,12,FALSE)="",NA(),VLOOKUP($A790,CoRAP_update!$D$5:$O$376,12,FALSE))),IF(VLOOKUP($C790,CoRAP_update!$C$5:$O$376,13,FALSE)="",NA(),VLOOKUP($C790,CoRAP_update!$C$5:$O$376,13,FALSE)))</f>
        <v>#N/A</v>
      </c>
      <c r="S790" s="144" t="e">
        <f>IF($C790="-",IF($A790="-",VLOOKUP($D790,CoRAP_update!$A$5:$J$376,MATCH(Sammanfattning!S$1,CoRAP_update!$A$4:$J$4,0),FALSE),VLOOKUP($A790,CoRAP_update!$D$5:$J$376,MATCH(Sammanfattning!S$1,CoRAP_update!$D$4:$J$4,0),FALSE)),VLOOKUP($C790,CoRAP_update!$C$5:$J$376,MATCH(Sammanfattning!S$1,CoRAP_update!$C$4:$J$4,0),FALSE))</f>
        <v>#N/A</v>
      </c>
      <c r="T790" s="76" t="e">
        <f>IF($A790="-",VLOOKUP($D790,EDC_update!$C$2:$F$450,4,FALSE),VLOOKUP($A790,EDC_update!$B$2:$F$450,5,FALSE))</f>
        <v>#N/A</v>
      </c>
      <c r="V790" s="78">
        <f>IF(IFERROR(SEARCH("PBT",P790),99)=99,IF(IFERROR(SEARCH("suspected PBT",S790),99)=99,IF(IFERROR(SEARCH("concluded to be PBT",K790),99)=99,IF(IFERROR(SEARCH("PBT",S790),99)=99,IF(IFERROR(SEARCH("PBT cand",L790),99)=99,IF(IFERROR(SEARCH("PBT",L790),99)=99,IF(IFERROR(SEARCH("persistent, bioackumulative and toxic properties",K790),99)=99,0,Scoring!$E$3),Scoring!$E$3),Scoring!$E$7),Scoring!$E$3),Scoring!$E$5),Scoring!$E$6),Scoring!$E$3)</f>
        <v>0</v>
      </c>
      <c r="W790" s="78">
        <f>IF(IFERROR(SEARCH("vPvB",P790),99)=99,IF(IFERROR(SEARCH("suspected pbt/vPvB",S790),99)=99,IF(IFERROR(SEARCH("vPvB",S790),99)=99,IF(IFERROR(SEARCH("concluded to be a vPvB",S790),99)=99,IF(IFERROR(SEARCH("identified as vPvB",K790),99)=99,IF(IFERROR(SEARCH("concluded to be a vPvB",K790),99)=99,IF(IFERROR(SEARCH("concluded to be both pbt and vPvB",S790),99)=99,IF(IFERROR(SEARCH("concluded to be both pbt and vPvB",K790),99)=99,0,Scoring!$E$5),Scoring!$E$5),Scoring!$E$5),Scoring!$E$5),Scoring!$E$5),Scoring!$E$4),Scoring!$E$6),Scoring!$E$4)</f>
        <v>0</v>
      </c>
      <c r="X790" s="78">
        <f>IF(IFERROR(SEARCH("H410",N790),99)=99,IF(IFERROR(SEARCH("H410",O790),99)=99,IF(IFERROR(SEARCH("H410",Q790),99)=99,IF(IFERROR(SEARCH("H410",M790),99)=99,IF(IFERROR(SEARCH("H410",R790),99)=99,IF(IFERROR(SEARCH("H411",N790),99)=99,IF(IFERROR(SEARCH("H411",O790),99)=99,IF(IFERROR(SEARCH("H411",Q790),99)=99,IF(IFERROR(SEARCH("H411",M790),99)=99,IF(IFERROR(SEARCH("H411",R790),99)=99,IF(IFERROR(SEARCH("H413",N790),99)=99,IF(IFERROR(SEARCH("H413",O790),99)=99,IF(IFERROR(SEARCH("H413",Q790),99)=99,IF(IFERROR(SEARCH("H413",M790),99)=99,IF(IFERROR(SEARCH("H413",R790),99)=99,IF(IFERROR(SEARCH("H412",N790),99)=99,IF(IFERROR(SEARCH("H412",O790),99)=99,IF(IFERROR(SEARCH("H412",Q790),99)=99,IF(IFERROR(SEARCH("H412",M790),99)=99,IF(IFERROR(SEARCH("H412",R790),99)=99,0,Scoring!$E$2),Scoring!$E$2),Scoring!$E$2),Scoring!$E$2),Scoring!$E$2),Scoring!$E$2),Scoring!$E$2),Scoring!$E$2),Scoring!$E$2),Scoring!$E$2),Scoring!$E$2),Scoring!$E$2),Scoring!$E$2),Scoring!$E$2),Scoring!$E$2),Scoring!$E$2),Scoring!$E$2),Scoring!$E$2),Scoring!$E$2),Scoring!$E$2)</f>
        <v>0</v>
      </c>
      <c r="Y790" s="78">
        <f>IF(IFERROR(SEARCH("CMR",K790),99)=99,IF(IFERROR(SEARCH("Suspected CMR",S790),99)=99,IF(IFERROR(SEARCH("CMR",S790),99)=99,0,Scoring!$E$8),Scoring!$E$9),Scoring!$E$8)</f>
        <v>3</v>
      </c>
      <c r="Z790" s="78">
        <f>IF(IFERROR(SEARCH("H350",N790),99)=99,IF(IFERROR(SEARCH("H350",O790),99)=99,IF(IFERROR(SEARCH("H350",Q790),99)=99,IF(IFERROR(SEARCH("H350",M790),99)=99,IF(IFERROR(SEARCH("H350",R790),99)=99,IF(IFERROR(SEARCH("H351",N790),99)=99,IF(IFERROR(SEARCH("H351",O790),99)=99,IF(IFERROR(SEARCH("H351",Q790),99)=99,IF(IFERROR(SEARCH("H351",M790),99)=99,IF(IFERROR(SEARCH("H351",R790),99)=99,IF(IFERROR(SEARCH("carcinogenic",P790),99)=99,IF(IFERROR(SEARCH("suspected carcinogenic",S790),99)=99,0,Scoring!$E$12),Scoring!$E$11),Scoring!$E$10),Scoring!$E$10),Scoring!$E$10),Scoring!$E$10),Scoring!$E$10),Scoring!$E$10),Scoring!$E$10),Scoring!$E$10),Scoring!$E$10),Scoring!$E$10)</f>
        <v>1</v>
      </c>
      <c r="AA790" s="78">
        <f>IF(IFERROR(SEARCH("H340",N790),99)=99,IF(IFERROR(SEARCH("H340",O790),99)=99,IF(IFERROR(SEARCH("H340",Q790),99)=99,IF(IFERROR(SEARCH("H340",M790),99)=99,IF(IFERROR(SEARCH("H340",R790),99)=99,IF(IFERROR(SEARCH("H341",N790),99)=99,IF(IFERROR(SEARCH("H341",O790),99)=99,IF(IFERROR(SEARCH("H341",Q790),99)=99,IF(IFERROR(SEARCH("H341",M790),99)=99,IF(IFERROR(SEARCH("H341",R790),99)=99,IF(IFERROR(SEARCH("mutagenic",P790),99)=99,IF(IFERROR(SEARCH("suspected mutagenic",S790),99)=99,0,Scoring!$E$15),Scoring!$E$14),Scoring!$E$13),Scoring!$E$13),Scoring!$E$13),Scoring!$E$13),Scoring!$E$13),Scoring!$E$13),Scoring!$E$13),Scoring!$E$13),Scoring!$E$13),Scoring!$E$13)</f>
        <v>1</v>
      </c>
      <c r="AB790" s="78">
        <f>IF(IFERROR(SEARCH("H360",N790),99)=99,IF(IFERROR(SEARCH("H360",O790),99)=99,IF(IFERROR(SEARCH("H360",Q790),99)=99,IF(IFERROR(SEARCH("H360",M790),99)=99,IF(IFERROR(SEARCH("H360",R790),99)=99,IF(IFERROR(SEARCH("H361",N790),99)=99,IF(IFERROR(SEARCH("H361",O790),99)=99,IF(IFERROR(SEARCH("H361",Q790),99)=99,IF(IFERROR(SEARCH("H361",M790),99)=99,IF(IFERROR(SEARCH("H361",R790),99)=99,IF(IFERROR(SEARCH("reproduction",P790),99)=99,IF(IFERROR(SEARCH("suspected reprotoxic",S790),99)=99,IF(IFERROR(SEARCH("reprotoxic",S790),99)=99,IF(IFERROR(SEARCH("reprotoxic",K790),99)=99,0,Scoring!$E$18),Scoring!$E$18),Scoring!$E$19),Scoring!$E$17),Scoring!$E$16),Scoring!$E$16),Scoring!$E$16),Scoring!$E$16),Scoring!$E$16),Scoring!$E$16),Scoring!$E$16),Scoring!$E$16),Scoring!$E$16),Scoring!$E$16)</f>
        <v>0</v>
      </c>
      <c r="AC790" s="78">
        <f>IF(IFERROR(SEARCH("57f",L790),99)=99,IF(IFERROR(SEARCH("57(f)",P790),99)=99,0,Scoring!$E$20),Scoring!$E$20)</f>
        <v>0</v>
      </c>
      <c r="AD790" s="78">
        <f>IF(IFERROR(SEARCH("CAT1",T790),99)=99,IF(IFERROR(SEARCH("CAT2",T790),99)=99,IF(IFERROR(SEARCH("CAT3",T790),99)=99,IF(IFERROR(SEARCH("concluded to be endocrine",K790),99)=99,IF(IFERROR(SEARCH("categorised as endocrine",K790),99)=99,IF(IFERROR(SEARCH("endocrine disrupting",P790),99)=99,IF(IFERROR(SEARCH("endocrine disrupting",K790),99)=99,IF(IFERROR(SEARCH("suspected endocrine",S790),99)=99,IF(IFERROR(SEARCH("potential endocrine",S790),99)=99,0,Scoring!$E$25),Scoring!$E$25),Scoring!$E$24),Scoring!$E$24),Scoring!$E$24),Scoring!$E$24),Scoring!$E$23),Scoring!$E$22),Scoring!$E$21)</f>
        <v>0</v>
      </c>
      <c r="AE790" s="78">
        <f>IF(IFERROR(SEARCH("suspected sensitiser",S790),99)=99,IF(IFERROR(SEARCH("sensitiser",S790),99)=99,IF(IFERROR(SEARCH("other hazard based concern",S790),99)=99,0,Scoring!$E$28),Scoring!$E$26),Scoring!$E$27)</f>
        <v>0</v>
      </c>
      <c r="AF790" s="78">
        <f>IF(IFERROR(M790,1)=1,IF(IFERROR(N790,1)=1,IF(IFERROR(O790,1)=1,IF(IFERROR(Q790,1)=1,IF(IFERROR(R790,1)=1,IF(IFERROR(T790,1)=1,IF(IFERROR(K790,1)=1,IF(IFERROR(P790,1)=1,IF(IFERROR(S790,1)=1,Scoring!$E$29,0),0),0),0),0),0),0),0),0)</f>
        <v>0</v>
      </c>
      <c r="AG790" s="78">
        <f t="shared" si="59"/>
        <v>3</v>
      </c>
      <c r="AI790" s="93"/>
      <c r="AJ790" s="94"/>
      <c r="AK790" s="76"/>
      <c r="AL790" s="75"/>
      <c r="AN790" s="79"/>
      <c r="AO790" s="79"/>
      <c r="AP790" s="79"/>
      <c r="AQ790" s="79"/>
      <c r="AR790" s="79"/>
      <c r="AS790" s="78"/>
      <c r="AU790" s="79">
        <f>IF(IFERROR(F790,99)=99,IF(IFERROR(G790,99)=99,IF(IFERROR(H790,99)=99,IF(IFERROR(I790,99)=99,IF(IFERROR(E790,99)=99,IF(IFERROR(J790,99)=99,0,Scoring!$B$7),Scoring!$B$3),Scoring!$B$2),Scoring!$B$6),Scoring!$B$5),Scoring!$B$4)</f>
        <v>0.3</v>
      </c>
      <c r="AV790" s="78">
        <f t="shared" si="60"/>
        <v>0.89999999999999991</v>
      </c>
      <c r="AW790" s="78"/>
      <c r="AX790" s="66"/>
      <c r="AY790" s="78"/>
      <c r="AZ790" s="76"/>
      <c r="BA790" s="76"/>
      <c r="BB790" s="76"/>
    </row>
    <row r="791" spans="1:54" x14ac:dyDescent="0.25">
      <c r="A791" s="77" t="s">
        <v>7488</v>
      </c>
      <c r="B791" s="76" t="str">
        <f t="shared" si="61"/>
        <v>413-590-3</v>
      </c>
      <c r="C791" s="77" t="s">
        <v>900</v>
      </c>
      <c r="D791" s="77" t="s">
        <v>901</v>
      </c>
      <c r="E791" s="76" t="str">
        <f>IF(C791="-",IF(A791="-",VLOOKUP(D791,'sin-list 180320_update'!$C$2:$C$835,1,FALSE),VLOOKUP(A791,'sin-list 180320_update'!$A$2:$A$835,1,FALSE)),VLOOKUP(C791,'sin-list 180320_update'!$B$2:$B$835,1,FALSE))</f>
        <v>413-590-3</v>
      </c>
      <c r="F791" s="76" t="e">
        <f>IF($C791="-",IF($A791="-",VLOOKUP($D791,'REACH Bilaga XVII_update'!$A$5:$A$131,1,FALSE),VLOOKUP($A791,'REACH Bilaga XVII_update'!$C$5:$C$131,1,FALSE)),VLOOKUP($C791,'REACH Bilaga XVII_update'!$B$5:$B$131,1,FALSE))</f>
        <v>#N/A</v>
      </c>
      <c r="G791" s="76" t="e">
        <f>IF($C791="-",IF($A791="-",VLOOKUP($D791,' REACH Bilaga 59_update'!$A$5:$A$210,1,FALSE),VLOOKUP($A791,' REACH Bilaga 59_update'!$D$5:$D$210,1,FALSE)),VLOOKUP($C791,' REACH Bilaga 59_update'!$C$5:$C$210,1,FALSE))</f>
        <v>#N/A</v>
      </c>
      <c r="H791" s="76" t="e">
        <f>IF($C791="-",IF($A791="-",VLOOKUP($D791,'REACH Bilaga XIV_update'!$A$5:$A$110,1,FALSE),VLOOKUP($A791,'REACH Bilaga XIV_update'!$D$5:$D$110,1,FALSE)),VLOOKUP($C791,'REACH Bilaga XIV_update'!$C$5:$C$110,1,FALSE))</f>
        <v>#N/A</v>
      </c>
      <c r="I791" s="76" t="e">
        <f>IF($C791="-",IF($A791="-",VLOOKUP($D791,CoRAP_update!$A$5:$A$376,1,FALSE),VLOOKUP($A791,CoRAP_update!$D$5:$D$376,1,FALSE)),VLOOKUP($C791,CoRAP_update!$C$5:$C$376,1,FALSE))</f>
        <v>#N/A</v>
      </c>
      <c r="J791" s="76" t="e">
        <f>IF($C791="-",IF($A791="-",VLOOKUP($D791,EDC_update!$C$2:$C$450,1,FALSE),VLOOKUP($A791,EDC_update!$B$2:$B$450,1,FALSE)),VLOOKUP($C791,EDC_update!$L$2:$L$450,1,FALSE))</f>
        <v>#N/A</v>
      </c>
      <c r="K791" s="76" t="str">
        <f>IF($C791="-",IF($A791="-",IF(VLOOKUP($D791,'sin-list 180320_update'!$C$2:$S$835,3,FALSE)="",NA(),VLOOKUP($D791,'sin-list 180320_update'!$C$2:$S$835,3,FALSE)),IF(VLOOKUP($A791,'sin-list 180320_update'!$A$2:$S$835,5,FALSE)="",NA(),VLOOKUP($A791,'sin-list 180320_update'!$A$2:$S$835,5,FALSE))),IF(VLOOKUP($C791,'sin-list 180320_update'!$B$2:$S$835,4,FALSE)="",NA(),VLOOKUP($C791,'sin-list 180320_update'!$B$2:$S$835,4,FALSE)))</f>
        <v>Classified CMR according to Annex VI of Regulation 1272/2008</v>
      </c>
      <c r="L791" s="76" t="str">
        <f>IF($C791="-",IF($A791="-",VLOOKUP($D791,'sin-list 180320_update'!$C$2:$S$835,6,FALSE),VLOOKUP($A791,'sin-list 180320_update'!$A$2:$S$835,8,FALSE)),VLOOKUP($C791,'sin-list 180320_update'!$B$2:$S$835,7,FALSE))</f>
        <v>Carc. 1B</v>
      </c>
      <c r="M791" s="76" t="str">
        <f>IF($C791="-",IF($A791="-",IF(VLOOKUP($D791,'sin-list 180320_update'!$C$2:$S$835,8,FALSE)="",NA(),VLOOKUP($D791,'sin-list 180320_update'!$C$2:$S$835,8,FALSE)),IF(VLOOKUP($A791,'sin-list 180320_update'!$A$2:$S$835,10,FALSE)="",NA(),VLOOKUP($A791,'sin-list 180320_update'!$A$2:$S$835,10,FALSE))),IF(VLOOKUP($C791,'sin-list 180320_update'!$B$2:$S$835,9,FALSE)="",NA(),VLOOKUP($C791,'sin-list 180320_update'!$B$2:$S$835,9,FALSE)))</f>
        <v>H350</v>
      </c>
      <c r="N791" s="76" t="e">
        <f>IF($C791="-",IF($A791="-",IF(VLOOKUP($D791,'REACH Bilaga XVII_update'!$A$5:$E$131,4,FALSE)="",NA(),VLOOKUP($D791,'REACH Bilaga XVII_update'!$A$5:$E$131,4,FALSE)),IF(VLOOKUP($A791,'REACH Bilaga XVII_update'!$C$5:$D$131,2,FALSE)="",NA(),VLOOKUP($A791,'REACH Bilaga XVII_update'!$C$5:$D$131,2,FALSE))),IF(VLOOKUP($C791,'REACH Bilaga XVII_update'!$B$5:$D$131,3,FALSE)="",NA(),VLOOKUP($C791,'REACH Bilaga XVII_update'!$B$5:$D$131,3,FALSE)))</f>
        <v>#N/A</v>
      </c>
      <c r="O791" s="76" t="e">
        <f>IF($C791="-",IF($A791="-",IF(VLOOKUP($D791,' REACH Bilaga 59_update'!$A$5:$E$210,5,FALSE)="",NA(),VLOOKUP($D791,' REACH Bilaga 59_update'!$A$5:$E$210,5,FALSE)),IF(VLOOKUP($A791,' REACH Bilaga 59_update'!$D$5:$E$210,2,FALSE)="",NA(),VLOOKUP($A791,' REACH Bilaga 59_update'!$D$5:$E$210,2,FALSE))),IF(VLOOKUP($C791,' REACH Bilaga 59_update'!$C$5:$E$210,3,FALSE)="",NA(),VLOOKUP($C791,' REACH Bilaga 59_update'!$C$5:$E$210,3,FALSE)))</f>
        <v>#N/A</v>
      </c>
      <c r="P791" s="76" t="e">
        <f>IF(C791="-",IF(A791="-",IFERROR(VLOOKUP($D791,' REACH Bilaga 59_update'!$A$5:$F$210,MATCH(Sammanfattning!P$1,' REACH Bilaga 59_update'!$A$4:$F$4,0),FALSE),VLOOKUP($D791,'REACH Bilaga XIV_update'!$A$4:$H$110,MATCH(Sammanfattning!P$1,'REACH Bilaga XIV_update'!$A$4:$H$4,0),FALSE)),IFERROR(VLOOKUP($A791,' REACH Bilaga 59_update'!$D$5:$F$210,MATCH(Sammanfattning!P$1,' REACH Bilaga 59_update'!$D$4:$F$4,0),FALSE),VLOOKUP($A791,'REACH Bilaga XIV_update'!$D$4:$H$110,MATCH(Sammanfattning!P$1,'REACH Bilaga XIV_update'!$D$4:$H$4,0),FALSE))),IFERROR(VLOOKUP($C791,' REACH Bilaga 59_update'!$C$5:$F$210,MATCH(Sammanfattning!P$1,' REACH Bilaga 59_update'!$C$4:$F$4,0),FALSE),VLOOKUP($C791,'REACH Bilaga XIV_update'!$C$4:$H$110,MATCH(Sammanfattning!P$1,'REACH Bilaga XIV_update'!$C$4:$H$4,0),FALSE)))</f>
        <v>#N/A</v>
      </c>
      <c r="Q791" s="76" t="e">
        <f>IF($C791="-",IF($A791="-",IF(VLOOKUP($D791,'REACH Bilaga XIV_update'!$A$5:$I$110,9,FALSE)="",NA(),VLOOKUP($D791,'REACH Bilaga XIV_update'!$A$5:$I$110,9,FALSE)),IF(VLOOKUP($A791,'REACH Bilaga XIV_update'!$D$5:$I$110,6,FALSE)="",NA(),VLOOKUP($A791,'REACH Bilaga XIV_update'!$D$5:$I$110,6,FALSE))),IF(VLOOKUP($C791,'REACH Bilaga XIV_update'!$C$5:$I$110,7,FALSE)="",NA(),VLOOKUP($C791,'REACH Bilaga XIV_update'!$C$5:$I$110,7,FALSE)))</f>
        <v>#N/A</v>
      </c>
      <c r="R791" s="76" t="e">
        <f>IF($C791="-",IF($A791="-",IF(VLOOKUP($D791,CoRAP_update!$A$5:$O$376,15,FALSE)="",NA(),VLOOKUP($D791,CoRAP_update!$A$5:$O$376,15,FALSE)),IF(VLOOKUP($A791,CoRAP_update!$D$5:$O$376,12,FALSE)="",NA(),VLOOKUP($A791,CoRAP_update!$D$5:$O$376,12,FALSE))),IF(VLOOKUP($C791,CoRAP_update!$C$5:$O$376,13,FALSE)="",NA(),VLOOKUP($C791,CoRAP_update!$C$5:$O$376,13,FALSE)))</f>
        <v>#N/A</v>
      </c>
      <c r="S791" s="144" t="e">
        <f>IF($C791="-",IF($A791="-",VLOOKUP($D791,CoRAP_update!$A$5:$J$376,MATCH(Sammanfattning!S$1,CoRAP_update!$A$4:$J$4,0),FALSE),VLOOKUP($A791,CoRAP_update!$D$5:$J$376,MATCH(Sammanfattning!S$1,CoRAP_update!$D$4:$J$4,0),FALSE)),VLOOKUP($C791,CoRAP_update!$C$5:$J$376,MATCH(Sammanfattning!S$1,CoRAP_update!$C$4:$J$4,0),FALSE))</f>
        <v>#N/A</v>
      </c>
      <c r="T791" s="76" t="e">
        <f>IF($A791="-",VLOOKUP($D791,EDC_update!$C$2:$F$450,4,FALSE),VLOOKUP($A791,EDC_update!$B$2:$F$450,5,FALSE))</f>
        <v>#N/A</v>
      </c>
      <c r="V791" s="78">
        <f>IF(IFERROR(SEARCH("PBT",P791),99)=99,IF(IFERROR(SEARCH("suspected PBT",S791),99)=99,IF(IFERROR(SEARCH("concluded to be PBT",K791),99)=99,IF(IFERROR(SEARCH("PBT",S791),99)=99,IF(IFERROR(SEARCH("PBT cand",L791),99)=99,IF(IFERROR(SEARCH("PBT",L791),99)=99,IF(IFERROR(SEARCH("persistent, bioackumulative and toxic properties",K791),99)=99,0,Scoring!$E$3),Scoring!$E$3),Scoring!$E$7),Scoring!$E$3),Scoring!$E$5),Scoring!$E$6),Scoring!$E$3)</f>
        <v>0</v>
      </c>
      <c r="W791" s="78">
        <f>IF(IFERROR(SEARCH("vPvB",P791),99)=99,IF(IFERROR(SEARCH("suspected pbt/vPvB",S791),99)=99,IF(IFERROR(SEARCH("vPvB",S791),99)=99,IF(IFERROR(SEARCH("concluded to be a vPvB",S791),99)=99,IF(IFERROR(SEARCH("identified as vPvB",K791),99)=99,IF(IFERROR(SEARCH("concluded to be a vPvB",K791),99)=99,IF(IFERROR(SEARCH("concluded to be both pbt and vPvB",S791),99)=99,IF(IFERROR(SEARCH("concluded to be both pbt and vPvB",K791),99)=99,0,Scoring!$E$5),Scoring!$E$5),Scoring!$E$5),Scoring!$E$5),Scoring!$E$5),Scoring!$E$4),Scoring!$E$6),Scoring!$E$4)</f>
        <v>0</v>
      </c>
      <c r="X791" s="78">
        <f>IF(IFERROR(SEARCH("H410",N791),99)=99,IF(IFERROR(SEARCH("H410",O791),99)=99,IF(IFERROR(SEARCH("H410",Q791),99)=99,IF(IFERROR(SEARCH("H410",M791),99)=99,IF(IFERROR(SEARCH("H410",R791),99)=99,IF(IFERROR(SEARCH("H411",N791),99)=99,IF(IFERROR(SEARCH("H411",O791),99)=99,IF(IFERROR(SEARCH("H411",Q791),99)=99,IF(IFERROR(SEARCH("H411",M791),99)=99,IF(IFERROR(SEARCH("H411",R791),99)=99,IF(IFERROR(SEARCH("H413",N791),99)=99,IF(IFERROR(SEARCH("H413",O791),99)=99,IF(IFERROR(SEARCH("H413",Q791),99)=99,IF(IFERROR(SEARCH("H413",M791),99)=99,IF(IFERROR(SEARCH("H413",R791),99)=99,IF(IFERROR(SEARCH("H412",N791),99)=99,IF(IFERROR(SEARCH("H412",O791),99)=99,IF(IFERROR(SEARCH("H412",Q791),99)=99,IF(IFERROR(SEARCH("H412",M791),99)=99,IF(IFERROR(SEARCH("H412",R791),99)=99,0,Scoring!$E$2),Scoring!$E$2),Scoring!$E$2),Scoring!$E$2),Scoring!$E$2),Scoring!$E$2),Scoring!$E$2),Scoring!$E$2),Scoring!$E$2),Scoring!$E$2),Scoring!$E$2),Scoring!$E$2),Scoring!$E$2),Scoring!$E$2),Scoring!$E$2),Scoring!$E$2),Scoring!$E$2),Scoring!$E$2),Scoring!$E$2),Scoring!$E$2)</f>
        <v>0</v>
      </c>
      <c r="Y791" s="78">
        <f>IF(IFERROR(SEARCH("CMR",K791),99)=99,IF(IFERROR(SEARCH("Suspected CMR",S791),99)=99,IF(IFERROR(SEARCH("CMR",S791),99)=99,0,Scoring!$E$8),Scoring!$E$9),Scoring!$E$8)</f>
        <v>3</v>
      </c>
      <c r="Z791" s="78">
        <f>IF(IFERROR(SEARCH("H350",N791),99)=99,IF(IFERROR(SEARCH("H350",O791),99)=99,IF(IFERROR(SEARCH("H350",Q791),99)=99,IF(IFERROR(SEARCH("H350",M791),99)=99,IF(IFERROR(SEARCH("H350",R791),99)=99,IF(IFERROR(SEARCH("H351",N791),99)=99,IF(IFERROR(SEARCH("H351",O791),99)=99,IF(IFERROR(SEARCH("H351",Q791),99)=99,IF(IFERROR(SEARCH("H351",M791),99)=99,IF(IFERROR(SEARCH("H351",R791),99)=99,IF(IFERROR(SEARCH("carcinogenic",P791),99)=99,IF(IFERROR(SEARCH("suspected carcinogenic",S791),99)=99,0,Scoring!$E$12),Scoring!$E$11),Scoring!$E$10),Scoring!$E$10),Scoring!$E$10),Scoring!$E$10),Scoring!$E$10),Scoring!$E$10),Scoring!$E$10),Scoring!$E$10),Scoring!$E$10),Scoring!$E$10)</f>
        <v>1</v>
      </c>
      <c r="AA791" s="78">
        <f>IF(IFERROR(SEARCH("H340",N791),99)=99,IF(IFERROR(SEARCH("H340",O791),99)=99,IF(IFERROR(SEARCH("H340",Q791),99)=99,IF(IFERROR(SEARCH("H340",M791),99)=99,IF(IFERROR(SEARCH("H340",R791),99)=99,IF(IFERROR(SEARCH("H341",N791),99)=99,IF(IFERROR(SEARCH("H341",O791),99)=99,IF(IFERROR(SEARCH("H341",Q791),99)=99,IF(IFERROR(SEARCH("H341",M791),99)=99,IF(IFERROR(SEARCH("H341",R791),99)=99,IF(IFERROR(SEARCH("mutagenic",P791),99)=99,IF(IFERROR(SEARCH("suspected mutagenic",S791),99)=99,0,Scoring!$E$15),Scoring!$E$14),Scoring!$E$13),Scoring!$E$13),Scoring!$E$13),Scoring!$E$13),Scoring!$E$13),Scoring!$E$13),Scoring!$E$13),Scoring!$E$13),Scoring!$E$13),Scoring!$E$13)</f>
        <v>0</v>
      </c>
      <c r="AB791" s="78">
        <f>IF(IFERROR(SEARCH("H360",N791),99)=99,IF(IFERROR(SEARCH("H360",O791),99)=99,IF(IFERROR(SEARCH("H360",Q791),99)=99,IF(IFERROR(SEARCH("H360",M791),99)=99,IF(IFERROR(SEARCH("H360",R791),99)=99,IF(IFERROR(SEARCH("H361",N791),99)=99,IF(IFERROR(SEARCH("H361",O791),99)=99,IF(IFERROR(SEARCH("H361",Q791),99)=99,IF(IFERROR(SEARCH("H361",M791),99)=99,IF(IFERROR(SEARCH("H361",R791),99)=99,IF(IFERROR(SEARCH("reproduction",P791),99)=99,IF(IFERROR(SEARCH("suspected reprotoxic",S791),99)=99,IF(IFERROR(SEARCH("reprotoxic",S791),99)=99,IF(IFERROR(SEARCH("reprotoxic",K791),99)=99,0,Scoring!$E$18),Scoring!$E$18),Scoring!$E$19),Scoring!$E$17),Scoring!$E$16),Scoring!$E$16),Scoring!$E$16),Scoring!$E$16),Scoring!$E$16),Scoring!$E$16),Scoring!$E$16),Scoring!$E$16),Scoring!$E$16),Scoring!$E$16)</f>
        <v>0</v>
      </c>
      <c r="AC791" s="78">
        <f>IF(IFERROR(SEARCH("57f",L791),99)=99,IF(IFERROR(SEARCH("57(f)",P791),99)=99,0,Scoring!$E$20),Scoring!$E$20)</f>
        <v>0</v>
      </c>
      <c r="AD791" s="78">
        <f>IF(IFERROR(SEARCH("CAT1",T791),99)=99,IF(IFERROR(SEARCH("CAT2",T791),99)=99,IF(IFERROR(SEARCH("CAT3",T791),99)=99,IF(IFERROR(SEARCH("concluded to be endocrine",K791),99)=99,IF(IFERROR(SEARCH("categorised as endocrine",K791),99)=99,IF(IFERROR(SEARCH("endocrine disrupting",P791),99)=99,IF(IFERROR(SEARCH("endocrine disrupting",K791),99)=99,IF(IFERROR(SEARCH("suspected endocrine",S791),99)=99,IF(IFERROR(SEARCH("potential endocrine",S791),99)=99,0,Scoring!$E$25),Scoring!$E$25),Scoring!$E$24),Scoring!$E$24),Scoring!$E$24),Scoring!$E$24),Scoring!$E$23),Scoring!$E$22),Scoring!$E$21)</f>
        <v>0</v>
      </c>
      <c r="AE791" s="78">
        <f>IF(IFERROR(SEARCH("suspected sensitiser",S791),99)=99,IF(IFERROR(SEARCH("sensitiser",S791),99)=99,IF(IFERROR(SEARCH("other hazard based concern",S791),99)=99,0,Scoring!$E$28),Scoring!$E$26),Scoring!$E$27)</f>
        <v>0</v>
      </c>
      <c r="AF791" s="78">
        <f>IF(IFERROR(M791,1)=1,IF(IFERROR(N791,1)=1,IF(IFERROR(O791,1)=1,IF(IFERROR(Q791,1)=1,IF(IFERROR(R791,1)=1,IF(IFERROR(T791,1)=1,IF(IFERROR(K791,1)=1,IF(IFERROR(P791,1)=1,IF(IFERROR(S791,1)=1,Scoring!$E$29,0),0),0),0),0),0),0),0),0)</f>
        <v>0</v>
      </c>
      <c r="AG791" s="78">
        <f t="shared" si="59"/>
        <v>3</v>
      </c>
      <c r="AI791" s="93"/>
      <c r="AJ791" s="94"/>
      <c r="AK791" s="76"/>
      <c r="AL791" s="75"/>
      <c r="AN791" s="79"/>
      <c r="AO791" s="79"/>
      <c r="AP791" s="79"/>
      <c r="AQ791" s="79"/>
      <c r="AR791" s="79"/>
      <c r="AS791" s="78"/>
      <c r="AU791" s="79">
        <f>IF(IFERROR(F791,99)=99,IF(IFERROR(G791,99)=99,IF(IFERROR(H791,99)=99,IF(IFERROR(I791,99)=99,IF(IFERROR(E791,99)=99,IF(IFERROR(J791,99)=99,0,Scoring!$B$7),Scoring!$B$3),Scoring!$B$2),Scoring!$B$6),Scoring!$B$5),Scoring!$B$4)</f>
        <v>0.3</v>
      </c>
      <c r="AV791" s="78">
        <f t="shared" si="60"/>
        <v>0.89999999999999991</v>
      </c>
      <c r="AW791" s="78"/>
      <c r="AX791" s="66"/>
      <c r="AY791" s="78"/>
      <c r="AZ791" s="76"/>
      <c r="BA791" s="76"/>
      <c r="BB791" s="76"/>
    </row>
    <row r="792" spans="1:54" x14ac:dyDescent="0.25">
      <c r="A792" s="77" t="s">
        <v>7694</v>
      </c>
      <c r="B792" s="76" t="str">
        <f t="shared" si="61"/>
        <v>414-850-9</v>
      </c>
      <c r="C792" s="77" t="s">
        <v>2855</v>
      </c>
      <c r="D792" s="77" t="s">
        <v>2856</v>
      </c>
      <c r="E792" s="76" t="str">
        <f>IF(C792="-",IF(A792="-",VLOOKUP(D792,'sin-list 180320_update'!$C$2:$C$835,1,FALSE),VLOOKUP(A792,'sin-list 180320_update'!$A$2:$A$835,1,FALSE)),VLOOKUP(C792,'sin-list 180320_update'!$B$2:$B$835,1,FALSE))</f>
        <v>414-850-9</v>
      </c>
      <c r="F792" s="76" t="e">
        <f>IF($C792="-",IF($A792="-",VLOOKUP($D792,'REACH Bilaga XVII_update'!$A$5:$A$131,1,FALSE),VLOOKUP($A792,'REACH Bilaga XVII_update'!$C$5:$C$131,1,FALSE)),VLOOKUP($C792,'REACH Bilaga XVII_update'!$B$5:$B$131,1,FALSE))</f>
        <v>#N/A</v>
      </c>
      <c r="G792" s="76" t="e">
        <f>IF($C792="-",IF($A792="-",VLOOKUP($D792,' REACH Bilaga 59_update'!$A$5:$A$210,1,FALSE),VLOOKUP($A792,' REACH Bilaga 59_update'!$D$5:$D$210,1,FALSE)),VLOOKUP($C792,' REACH Bilaga 59_update'!$C$5:$C$210,1,FALSE))</f>
        <v>#N/A</v>
      </c>
      <c r="H792" s="76" t="e">
        <f>IF($C792="-",IF($A792="-",VLOOKUP($D792,'REACH Bilaga XIV_update'!$A$5:$A$110,1,FALSE),VLOOKUP($A792,'REACH Bilaga XIV_update'!$D$5:$D$110,1,FALSE)),VLOOKUP($C792,'REACH Bilaga XIV_update'!$C$5:$C$110,1,FALSE))</f>
        <v>#N/A</v>
      </c>
      <c r="I792" s="76" t="e">
        <f>IF($C792="-",IF($A792="-",VLOOKUP($D792,CoRAP_update!$A$5:$A$376,1,FALSE),VLOOKUP($A792,CoRAP_update!$D$5:$D$376,1,FALSE)),VLOOKUP($C792,CoRAP_update!$C$5:$C$376,1,FALSE))</f>
        <v>#N/A</v>
      </c>
      <c r="J792" s="76" t="e">
        <f>IF($C792="-",IF($A792="-",VLOOKUP($D792,EDC_update!$C$2:$C$450,1,FALSE),VLOOKUP($A792,EDC_update!$B$2:$B$450,1,FALSE)),VLOOKUP($C792,EDC_update!$L$2:$L$450,1,FALSE))</f>
        <v>#N/A</v>
      </c>
      <c r="K792" s="76" t="str">
        <f>IF($C792="-",IF($A792="-",IF(VLOOKUP($D792,'sin-list 180320_update'!$C$2:$S$835,3,FALSE)="",NA(),VLOOKUP($D792,'sin-list 180320_update'!$C$2:$S$835,3,FALSE)),IF(VLOOKUP($A792,'sin-list 180320_update'!$A$2:$S$835,5,FALSE)="",NA(),VLOOKUP($A792,'sin-list 180320_update'!$A$2:$S$835,5,FALSE))),IF(VLOOKUP($C792,'sin-list 180320_update'!$B$2:$S$835,4,FALSE)="",NA(),VLOOKUP($C792,'sin-list 180320_update'!$B$2:$S$835,4,FALSE)))</f>
        <v>Classified CMR according to Annex VI of Regulation 1272/2008</v>
      </c>
      <c r="L792" s="76" t="str">
        <f>IF($C792="-",IF($A792="-",VLOOKUP($D792,'sin-list 180320_update'!$C$2:$S$835,6,FALSE),VLOOKUP($A792,'sin-list 180320_update'!$A$2:$S$835,8,FALSE)),VLOOKUP($C792,'sin-list 180320_update'!$B$2:$S$835,7,FALSE))</f>
        <v>Expl. 1.1 ****
Self-react. A
Carc. 1B
Acute Tox. 3 *
Acute Tox. 3 *
Skin Sens. 1</v>
      </c>
      <c r="M792" s="76" t="str">
        <f>IF($C792="-",IF($A792="-",IF(VLOOKUP($D792,'sin-list 180320_update'!$C$2:$S$835,8,FALSE)="",NA(),VLOOKUP($D792,'sin-list 180320_update'!$C$2:$S$835,8,FALSE)),IF(VLOOKUP($A792,'sin-list 180320_update'!$A$2:$S$835,10,FALSE)="",NA(),VLOOKUP($A792,'sin-list 180320_update'!$A$2:$S$835,10,FALSE))),IF(VLOOKUP($C792,'sin-list 180320_update'!$B$2:$S$835,9,FALSE)="",NA(),VLOOKUP($C792,'sin-list 180320_update'!$B$2:$S$835,9,FALSE)))</f>
        <v>H201
H240
H350
H331
H301
H317</v>
      </c>
      <c r="N792" s="76" t="e">
        <f>IF($C792="-",IF($A792="-",IF(VLOOKUP($D792,'REACH Bilaga XVII_update'!$A$5:$E$131,4,FALSE)="",NA(),VLOOKUP($D792,'REACH Bilaga XVII_update'!$A$5:$E$131,4,FALSE)),IF(VLOOKUP($A792,'REACH Bilaga XVII_update'!$C$5:$D$131,2,FALSE)="",NA(),VLOOKUP($A792,'REACH Bilaga XVII_update'!$C$5:$D$131,2,FALSE))),IF(VLOOKUP($C792,'REACH Bilaga XVII_update'!$B$5:$D$131,3,FALSE)="",NA(),VLOOKUP($C792,'REACH Bilaga XVII_update'!$B$5:$D$131,3,FALSE)))</f>
        <v>#N/A</v>
      </c>
      <c r="O792" s="76" t="e">
        <f>IF($C792="-",IF($A792="-",IF(VLOOKUP($D792,' REACH Bilaga 59_update'!$A$5:$E$210,5,FALSE)="",NA(),VLOOKUP($D792,' REACH Bilaga 59_update'!$A$5:$E$210,5,FALSE)),IF(VLOOKUP($A792,' REACH Bilaga 59_update'!$D$5:$E$210,2,FALSE)="",NA(),VLOOKUP($A792,' REACH Bilaga 59_update'!$D$5:$E$210,2,FALSE))),IF(VLOOKUP($C792,' REACH Bilaga 59_update'!$C$5:$E$210,3,FALSE)="",NA(),VLOOKUP($C792,' REACH Bilaga 59_update'!$C$5:$E$210,3,FALSE)))</f>
        <v>#N/A</v>
      </c>
      <c r="P792" s="76" t="e">
        <f>IF(C792="-",IF(A792="-",IFERROR(VLOOKUP($D792,' REACH Bilaga 59_update'!$A$5:$F$210,MATCH(Sammanfattning!P$1,' REACH Bilaga 59_update'!$A$4:$F$4,0),FALSE),VLOOKUP($D792,'REACH Bilaga XIV_update'!$A$4:$H$110,MATCH(Sammanfattning!P$1,'REACH Bilaga XIV_update'!$A$4:$H$4,0),FALSE)),IFERROR(VLOOKUP($A792,' REACH Bilaga 59_update'!$D$5:$F$210,MATCH(Sammanfattning!P$1,' REACH Bilaga 59_update'!$D$4:$F$4,0),FALSE),VLOOKUP($A792,'REACH Bilaga XIV_update'!$D$4:$H$110,MATCH(Sammanfattning!P$1,'REACH Bilaga XIV_update'!$D$4:$H$4,0),FALSE))),IFERROR(VLOOKUP($C792,' REACH Bilaga 59_update'!$C$5:$F$210,MATCH(Sammanfattning!P$1,' REACH Bilaga 59_update'!$C$4:$F$4,0),FALSE),VLOOKUP($C792,'REACH Bilaga XIV_update'!$C$4:$H$110,MATCH(Sammanfattning!P$1,'REACH Bilaga XIV_update'!$C$4:$H$4,0),FALSE)))</f>
        <v>#N/A</v>
      </c>
      <c r="Q792" s="76" t="e">
        <f>IF($C792="-",IF($A792="-",IF(VLOOKUP($D792,'REACH Bilaga XIV_update'!$A$5:$I$110,9,FALSE)="",NA(),VLOOKUP($D792,'REACH Bilaga XIV_update'!$A$5:$I$110,9,FALSE)),IF(VLOOKUP($A792,'REACH Bilaga XIV_update'!$D$5:$I$110,6,FALSE)="",NA(),VLOOKUP($A792,'REACH Bilaga XIV_update'!$D$5:$I$110,6,FALSE))),IF(VLOOKUP($C792,'REACH Bilaga XIV_update'!$C$5:$I$110,7,FALSE)="",NA(),VLOOKUP($C792,'REACH Bilaga XIV_update'!$C$5:$I$110,7,FALSE)))</f>
        <v>#N/A</v>
      </c>
      <c r="R792" s="76" t="e">
        <f>IF($C792="-",IF($A792="-",IF(VLOOKUP($D792,CoRAP_update!$A$5:$O$376,15,FALSE)="",NA(),VLOOKUP($D792,CoRAP_update!$A$5:$O$376,15,FALSE)),IF(VLOOKUP($A792,CoRAP_update!$D$5:$O$376,12,FALSE)="",NA(),VLOOKUP($A792,CoRAP_update!$D$5:$O$376,12,FALSE))),IF(VLOOKUP($C792,CoRAP_update!$C$5:$O$376,13,FALSE)="",NA(),VLOOKUP($C792,CoRAP_update!$C$5:$O$376,13,FALSE)))</f>
        <v>#N/A</v>
      </c>
      <c r="S792" s="144" t="e">
        <f>IF($C792="-",IF($A792="-",VLOOKUP($D792,CoRAP_update!$A$5:$J$376,MATCH(Sammanfattning!S$1,CoRAP_update!$A$4:$J$4,0),FALSE),VLOOKUP($A792,CoRAP_update!$D$5:$J$376,MATCH(Sammanfattning!S$1,CoRAP_update!$D$4:$J$4,0),FALSE)),VLOOKUP($C792,CoRAP_update!$C$5:$J$376,MATCH(Sammanfattning!S$1,CoRAP_update!$C$4:$J$4,0),FALSE))</f>
        <v>#N/A</v>
      </c>
      <c r="T792" s="76" t="e">
        <f>IF($A792="-",VLOOKUP($D792,EDC_update!$C$2:$F$450,4,FALSE),VLOOKUP($A792,EDC_update!$B$2:$F$450,5,FALSE))</f>
        <v>#N/A</v>
      </c>
      <c r="V792" s="78">
        <f>IF(IFERROR(SEARCH("PBT",P792),99)=99,IF(IFERROR(SEARCH("suspected PBT",S792),99)=99,IF(IFERROR(SEARCH("concluded to be PBT",K792),99)=99,IF(IFERROR(SEARCH("PBT",S792),99)=99,IF(IFERROR(SEARCH("PBT cand",L792),99)=99,IF(IFERROR(SEARCH("PBT",L792),99)=99,IF(IFERROR(SEARCH("persistent, bioackumulative and toxic properties",K792),99)=99,0,Scoring!$E$3),Scoring!$E$3),Scoring!$E$7),Scoring!$E$3),Scoring!$E$5),Scoring!$E$6),Scoring!$E$3)</f>
        <v>0</v>
      </c>
      <c r="W792" s="78">
        <f>IF(IFERROR(SEARCH("vPvB",P792),99)=99,IF(IFERROR(SEARCH("suspected pbt/vPvB",S792),99)=99,IF(IFERROR(SEARCH("vPvB",S792),99)=99,IF(IFERROR(SEARCH("concluded to be a vPvB",S792),99)=99,IF(IFERROR(SEARCH("identified as vPvB",K792),99)=99,IF(IFERROR(SEARCH("concluded to be a vPvB",K792),99)=99,IF(IFERROR(SEARCH("concluded to be both pbt and vPvB",S792),99)=99,IF(IFERROR(SEARCH("concluded to be both pbt and vPvB",K792),99)=99,0,Scoring!$E$5),Scoring!$E$5),Scoring!$E$5),Scoring!$E$5),Scoring!$E$5),Scoring!$E$4),Scoring!$E$6),Scoring!$E$4)</f>
        <v>0</v>
      </c>
      <c r="X792" s="78">
        <f>IF(IFERROR(SEARCH("H410",N792),99)=99,IF(IFERROR(SEARCH("H410",O792),99)=99,IF(IFERROR(SEARCH("H410",Q792),99)=99,IF(IFERROR(SEARCH("H410",M792),99)=99,IF(IFERROR(SEARCH("H410",R792),99)=99,IF(IFERROR(SEARCH("H411",N792),99)=99,IF(IFERROR(SEARCH("H411",O792),99)=99,IF(IFERROR(SEARCH("H411",Q792),99)=99,IF(IFERROR(SEARCH("H411",M792),99)=99,IF(IFERROR(SEARCH("H411",R792),99)=99,IF(IFERROR(SEARCH("H413",N792),99)=99,IF(IFERROR(SEARCH("H413",O792),99)=99,IF(IFERROR(SEARCH("H413",Q792),99)=99,IF(IFERROR(SEARCH("H413",M792),99)=99,IF(IFERROR(SEARCH("H413",R792),99)=99,IF(IFERROR(SEARCH("H412",N792),99)=99,IF(IFERROR(SEARCH("H412",O792),99)=99,IF(IFERROR(SEARCH("H412",Q792),99)=99,IF(IFERROR(SEARCH("H412",M792),99)=99,IF(IFERROR(SEARCH("H412",R792),99)=99,0,Scoring!$E$2),Scoring!$E$2),Scoring!$E$2),Scoring!$E$2),Scoring!$E$2),Scoring!$E$2),Scoring!$E$2),Scoring!$E$2),Scoring!$E$2),Scoring!$E$2),Scoring!$E$2),Scoring!$E$2),Scoring!$E$2),Scoring!$E$2),Scoring!$E$2),Scoring!$E$2),Scoring!$E$2),Scoring!$E$2),Scoring!$E$2),Scoring!$E$2)</f>
        <v>0</v>
      </c>
      <c r="Y792" s="78">
        <f>IF(IFERROR(SEARCH("CMR",K792),99)=99,IF(IFERROR(SEARCH("Suspected CMR",S792),99)=99,IF(IFERROR(SEARCH("CMR",S792),99)=99,0,Scoring!$E$8),Scoring!$E$9),Scoring!$E$8)</f>
        <v>3</v>
      </c>
      <c r="Z792" s="78">
        <f>IF(IFERROR(SEARCH("H350",N792),99)=99,IF(IFERROR(SEARCH("H350",O792),99)=99,IF(IFERROR(SEARCH("H350",Q792),99)=99,IF(IFERROR(SEARCH("H350",M792),99)=99,IF(IFERROR(SEARCH("H350",R792),99)=99,IF(IFERROR(SEARCH("H351",N792),99)=99,IF(IFERROR(SEARCH("H351",O792),99)=99,IF(IFERROR(SEARCH("H351",Q792),99)=99,IF(IFERROR(SEARCH("H351",M792),99)=99,IF(IFERROR(SEARCH("H351",R792),99)=99,IF(IFERROR(SEARCH("carcinogenic",P792),99)=99,IF(IFERROR(SEARCH("suspected carcinogenic",S792),99)=99,0,Scoring!$E$12),Scoring!$E$11),Scoring!$E$10),Scoring!$E$10),Scoring!$E$10),Scoring!$E$10),Scoring!$E$10),Scoring!$E$10),Scoring!$E$10),Scoring!$E$10),Scoring!$E$10),Scoring!$E$10)</f>
        <v>1</v>
      </c>
      <c r="AA792" s="78">
        <f>IF(IFERROR(SEARCH("H340",N792),99)=99,IF(IFERROR(SEARCH("H340",O792),99)=99,IF(IFERROR(SEARCH("H340",Q792),99)=99,IF(IFERROR(SEARCH("H340",M792),99)=99,IF(IFERROR(SEARCH("H340",R792),99)=99,IF(IFERROR(SEARCH("H341",N792),99)=99,IF(IFERROR(SEARCH("H341",O792),99)=99,IF(IFERROR(SEARCH("H341",Q792),99)=99,IF(IFERROR(SEARCH("H341",M792),99)=99,IF(IFERROR(SEARCH("H341",R792),99)=99,IF(IFERROR(SEARCH("mutagenic",P792),99)=99,IF(IFERROR(SEARCH("suspected mutagenic",S792),99)=99,0,Scoring!$E$15),Scoring!$E$14),Scoring!$E$13),Scoring!$E$13),Scoring!$E$13),Scoring!$E$13),Scoring!$E$13),Scoring!$E$13),Scoring!$E$13),Scoring!$E$13),Scoring!$E$13),Scoring!$E$13)</f>
        <v>0</v>
      </c>
      <c r="AB792" s="78">
        <f>IF(IFERROR(SEARCH("H360",N792),99)=99,IF(IFERROR(SEARCH("H360",O792),99)=99,IF(IFERROR(SEARCH("H360",Q792),99)=99,IF(IFERROR(SEARCH("H360",M792),99)=99,IF(IFERROR(SEARCH("H360",R792),99)=99,IF(IFERROR(SEARCH("H361",N792),99)=99,IF(IFERROR(SEARCH("H361",O792),99)=99,IF(IFERROR(SEARCH("H361",Q792),99)=99,IF(IFERROR(SEARCH("H361",M792),99)=99,IF(IFERROR(SEARCH("H361",R792),99)=99,IF(IFERROR(SEARCH("reproduction",P792),99)=99,IF(IFERROR(SEARCH("suspected reprotoxic",S792),99)=99,IF(IFERROR(SEARCH("reprotoxic",S792),99)=99,IF(IFERROR(SEARCH("reprotoxic",K792),99)=99,0,Scoring!$E$18),Scoring!$E$18),Scoring!$E$19),Scoring!$E$17),Scoring!$E$16),Scoring!$E$16),Scoring!$E$16),Scoring!$E$16),Scoring!$E$16),Scoring!$E$16),Scoring!$E$16),Scoring!$E$16),Scoring!$E$16),Scoring!$E$16)</f>
        <v>0</v>
      </c>
      <c r="AC792" s="78">
        <f>IF(IFERROR(SEARCH("57f",L792),99)=99,IF(IFERROR(SEARCH("57(f)",P792),99)=99,0,Scoring!$E$20),Scoring!$E$20)</f>
        <v>0</v>
      </c>
      <c r="AD792" s="78">
        <f>IF(IFERROR(SEARCH("CAT1",T792),99)=99,IF(IFERROR(SEARCH("CAT2",T792),99)=99,IF(IFERROR(SEARCH("CAT3",T792),99)=99,IF(IFERROR(SEARCH("concluded to be endocrine",K792),99)=99,IF(IFERROR(SEARCH("categorised as endocrine",K792),99)=99,IF(IFERROR(SEARCH("endocrine disrupting",P792),99)=99,IF(IFERROR(SEARCH("endocrine disrupting",K792),99)=99,IF(IFERROR(SEARCH("suspected endocrine",S792),99)=99,IF(IFERROR(SEARCH("potential endocrine",S792),99)=99,0,Scoring!$E$25),Scoring!$E$25),Scoring!$E$24),Scoring!$E$24),Scoring!$E$24),Scoring!$E$24),Scoring!$E$23),Scoring!$E$22),Scoring!$E$21)</f>
        <v>0</v>
      </c>
      <c r="AE792" s="78">
        <f>IF(IFERROR(SEARCH("suspected sensitiser",S792),99)=99,IF(IFERROR(SEARCH("sensitiser",S792),99)=99,IF(IFERROR(SEARCH("other hazard based concern",S792),99)=99,0,Scoring!$E$28),Scoring!$E$26),Scoring!$E$27)</f>
        <v>0</v>
      </c>
      <c r="AF792" s="78">
        <f>IF(IFERROR(M792,1)=1,IF(IFERROR(N792,1)=1,IF(IFERROR(O792,1)=1,IF(IFERROR(Q792,1)=1,IF(IFERROR(R792,1)=1,IF(IFERROR(T792,1)=1,IF(IFERROR(K792,1)=1,IF(IFERROR(P792,1)=1,IF(IFERROR(S792,1)=1,Scoring!$E$29,0),0),0),0),0),0),0),0),0)</f>
        <v>0</v>
      </c>
      <c r="AG792" s="78">
        <f t="shared" si="59"/>
        <v>3</v>
      </c>
      <c r="AI792" s="93"/>
      <c r="AJ792" s="94"/>
      <c r="AK792" s="76"/>
      <c r="AL792" s="75"/>
      <c r="AN792" s="79"/>
      <c r="AO792" s="79"/>
      <c r="AP792" s="79"/>
      <c r="AQ792" s="79"/>
      <c r="AR792" s="79"/>
      <c r="AS792" s="78"/>
      <c r="AU792" s="79">
        <f>IF(IFERROR(F792,99)=99,IF(IFERROR(G792,99)=99,IF(IFERROR(H792,99)=99,IF(IFERROR(I792,99)=99,IF(IFERROR(E792,99)=99,IF(IFERROR(J792,99)=99,0,Scoring!$B$7),Scoring!$B$3),Scoring!$B$2),Scoring!$B$6),Scoring!$B$5),Scoring!$B$4)</f>
        <v>0.3</v>
      </c>
      <c r="AV792" s="78">
        <f t="shared" si="60"/>
        <v>0.89999999999999991</v>
      </c>
      <c r="AW792" s="78"/>
      <c r="AX792" s="66"/>
      <c r="AY792" s="78"/>
      <c r="AZ792" s="76"/>
      <c r="BA792" s="76"/>
      <c r="BB792" s="76"/>
    </row>
    <row r="793" spans="1:54" x14ac:dyDescent="0.25">
      <c r="A793" s="77" t="s">
        <v>7491</v>
      </c>
      <c r="B793" s="76" t="str">
        <f t="shared" si="61"/>
        <v>418-260-2</v>
      </c>
      <c r="C793" s="77" t="s">
        <v>919</v>
      </c>
      <c r="D793" s="77" t="s">
        <v>920</v>
      </c>
      <c r="E793" s="76" t="str">
        <f>IF(C793="-",IF(A793="-",VLOOKUP(D793,'sin-list 180320_update'!$C$2:$C$835,1,FALSE),VLOOKUP(A793,'sin-list 180320_update'!$A$2:$A$835,1,FALSE)),VLOOKUP(C793,'sin-list 180320_update'!$B$2:$B$835,1,FALSE))</f>
        <v>418-260-2</v>
      </c>
      <c r="F793" s="76" t="e">
        <f>IF($C793="-",IF($A793="-",VLOOKUP($D793,'REACH Bilaga XVII_update'!$A$5:$A$131,1,FALSE),VLOOKUP($A793,'REACH Bilaga XVII_update'!$C$5:$C$131,1,FALSE)),VLOOKUP($C793,'REACH Bilaga XVII_update'!$B$5:$B$131,1,FALSE))</f>
        <v>#N/A</v>
      </c>
      <c r="G793" s="76" t="e">
        <f>IF($C793="-",IF($A793="-",VLOOKUP($D793,' REACH Bilaga 59_update'!$A$5:$A$210,1,FALSE),VLOOKUP($A793,' REACH Bilaga 59_update'!$D$5:$D$210,1,FALSE)),VLOOKUP($C793,' REACH Bilaga 59_update'!$C$5:$C$210,1,FALSE))</f>
        <v>#N/A</v>
      </c>
      <c r="H793" s="76" t="e">
        <f>IF($C793="-",IF($A793="-",VLOOKUP($D793,'REACH Bilaga XIV_update'!$A$5:$A$110,1,FALSE),VLOOKUP($A793,'REACH Bilaga XIV_update'!$D$5:$D$110,1,FALSE)),VLOOKUP($C793,'REACH Bilaga XIV_update'!$C$5:$C$110,1,FALSE))</f>
        <v>#N/A</v>
      </c>
      <c r="I793" s="76" t="e">
        <f>IF($C793="-",IF($A793="-",VLOOKUP($D793,CoRAP_update!$A$5:$A$376,1,FALSE),VLOOKUP($A793,CoRAP_update!$D$5:$D$376,1,FALSE)),VLOOKUP($C793,CoRAP_update!$C$5:$C$376,1,FALSE))</f>
        <v>#N/A</v>
      </c>
      <c r="J793" s="76" t="e">
        <f>IF($C793="-",IF($A793="-",VLOOKUP($D793,EDC_update!$C$2:$C$450,1,FALSE),VLOOKUP($A793,EDC_update!$B$2:$B$450,1,FALSE)),VLOOKUP($C793,EDC_update!$L$2:$L$450,1,FALSE))</f>
        <v>#N/A</v>
      </c>
      <c r="K793" s="76" t="str">
        <f>IF($C793="-",IF($A793="-",IF(VLOOKUP($D793,'sin-list 180320_update'!$C$2:$S$835,3,FALSE)="",NA(),VLOOKUP($D793,'sin-list 180320_update'!$C$2:$S$835,3,FALSE)),IF(VLOOKUP($A793,'sin-list 180320_update'!$A$2:$S$835,5,FALSE)="",NA(),VLOOKUP($A793,'sin-list 180320_update'!$A$2:$S$835,5,FALSE))),IF(VLOOKUP($C793,'sin-list 180320_update'!$B$2:$S$835,4,FALSE)="",NA(),VLOOKUP($C793,'sin-list 180320_update'!$B$2:$S$835,4,FALSE)))</f>
        <v>Classified CMR according to Annex VI of Regulation 1272/2008</v>
      </c>
      <c r="L793" s="76" t="str">
        <f>IF($C793="-",IF($A793="-",VLOOKUP($D793,'sin-list 180320_update'!$C$2:$S$835,6,FALSE),VLOOKUP($A793,'sin-list 180320_update'!$A$2:$S$835,8,FALSE)),VLOOKUP($C793,'sin-list 180320_update'!$B$2:$S$835,7,FALSE))</f>
        <v>Repr. 1B
Skin Sens. 1</v>
      </c>
      <c r="M793" s="76" t="str">
        <f>IF($C793="-",IF($A793="-",IF(VLOOKUP($D793,'sin-list 180320_update'!$C$2:$S$835,8,FALSE)="",NA(),VLOOKUP($D793,'sin-list 180320_update'!$C$2:$S$835,8,FALSE)),IF(VLOOKUP($A793,'sin-list 180320_update'!$A$2:$S$835,10,FALSE)="",NA(),VLOOKUP($A793,'sin-list 180320_update'!$A$2:$S$835,10,FALSE))),IF(VLOOKUP($C793,'sin-list 180320_update'!$B$2:$S$835,9,FALSE)="",NA(),VLOOKUP($C793,'sin-list 180320_update'!$B$2:$S$835,9,FALSE)))</f>
        <v>H360D***
H317</v>
      </c>
      <c r="N793" s="76" t="e">
        <f>IF($C793="-",IF($A793="-",IF(VLOOKUP($D793,'REACH Bilaga XVII_update'!$A$5:$E$131,4,FALSE)="",NA(),VLOOKUP($D793,'REACH Bilaga XVII_update'!$A$5:$E$131,4,FALSE)),IF(VLOOKUP($A793,'REACH Bilaga XVII_update'!$C$5:$D$131,2,FALSE)="",NA(),VLOOKUP($A793,'REACH Bilaga XVII_update'!$C$5:$D$131,2,FALSE))),IF(VLOOKUP($C793,'REACH Bilaga XVII_update'!$B$5:$D$131,3,FALSE)="",NA(),VLOOKUP($C793,'REACH Bilaga XVII_update'!$B$5:$D$131,3,FALSE)))</f>
        <v>#N/A</v>
      </c>
      <c r="O793" s="76" t="e">
        <f>IF($C793="-",IF($A793="-",IF(VLOOKUP($D793,' REACH Bilaga 59_update'!$A$5:$E$210,5,FALSE)="",NA(),VLOOKUP($D793,' REACH Bilaga 59_update'!$A$5:$E$210,5,FALSE)),IF(VLOOKUP($A793,' REACH Bilaga 59_update'!$D$5:$E$210,2,FALSE)="",NA(),VLOOKUP($A793,' REACH Bilaga 59_update'!$D$5:$E$210,2,FALSE))),IF(VLOOKUP($C793,' REACH Bilaga 59_update'!$C$5:$E$210,3,FALSE)="",NA(),VLOOKUP($C793,' REACH Bilaga 59_update'!$C$5:$E$210,3,FALSE)))</f>
        <v>#N/A</v>
      </c>
      <c r="P793" s="76" t="e">
        <f>IF(C793="-",IF(A793="-",IFERROR(VLOOKUP($D793,' REACH Bilaga 59_update'!$A$5:$F$210,MATCH(Sammanfattning!P$1,' REACH Bilaga 59_update'!$A$4:$F$4,0),FALSE),VLOOKUP($D793,'REACH Bilaga XIV_update'!$A$4:$H$110,MATCH(Sammanfattning!P$1,'REACH Bilaga XIV_update'!$A$4:$H$4,0),FALSE)),IFERROR(VLOOKUP($A793,' REACH Bilaga 59_update'!$D$5:$F$210,MATCH(Sammanfattning!P$1,' REACH Bilaga 59_update'!$D$4:$F$4,0),FALSE),VLOOKUP($A793,'REACH Bilaga XIV_update'!$D$4:$H$110,MATCH(Sammanfattning!P$1,'REACH Bilaga XIV_update'!$D$4:$H$4,0),FALSE))),IFERROR(VLOOKUP($C793,' REACH Bilaga 59_update'!$C$5:$F$210,MATCH(Sammanfattning!P$1,' REACH Bilaga 59_update'!$C$4:$F$4,0),FALSE),VLOOKUP($C793,'REACH Bilaga XIV_update'!$C$4:$H$110,MATCH(Sammanfattning!P$1,'REACH Bilaga XIV_update'!$C$4:$H$4,0),FALSE)))</f>
        <v>#N/A</v>
      </c>
      <c r="Q793" s="76" t="e">
        <f>IF($C793="-",IF($A793="-",IF(VLOOKUP($D793,'REACH Bilaga XIV_update'!$A$5:$I$110,9,FALSE)="",NA(),VLOOKUP($D793,'REACH Bilaga XIV_update'!$A$5:$I$110,9,FALSE)),IF(VLOOKUP($A793,'REACH Bilaga XIV_update'!$D$5:$I$110,6,FALSE)="",NA(),VLOOKUP($A793,'REACH Bilaga XIV_update'!$D$5:$I$110,6,FALSE))),IF(VLOOKUP($C793,'REACH Bilaga XIV_update'!$C$5:$I$110,7,FALSE)="",NA(),VLOOKUP($C793,'REACH Bilaga XIV_update'!$C$5:$I$110,7,FALSE)))</f>
        <v>#N/A</v>
      </c>
      <c r="R793" s="76" t="e">
        <f>IF($C793="-",IF($A793="-",IF(VLOOKUP($D793,CoRAP_update!$A$5:$O$376,15,FALSE)="",NA(),VLOOKUP($D793,CoRAP_update!$A$5:$O$376,15,FALSE)),IF(VLOOKUP($A793,CoRAP_update!$D$5:$O$376,12,FALSE)="",NA(),VLOOKUP($A793,CoRAP_update!$D$5:$O$376,12,FALSE))),IF(VLOOKUP($C793,CoRAP_update!$C$5:$O$376,13,FALSE)="",NA(),VLOOKUP($C793,CoRAP_update!$C$5:$O$376,13,FALSE)))</f>
        <v>#N/A</v>
      </c>
      <c r="S793" s="144" t="e">
        <f>IF($C793="-",IF($A793="-",VLOOKUP($D793,CoRAP_update!$A$5:$J$376,MATCH(Sammanfattning!S$1,CoRAP_update!$A$4:$J$4,0),FALSE),VLOOKUP($A793,CoRAP_update!$D$5:$J$376,MATCH(Sammanfattning!S$1,CoRAP_update!$D$4:$J$4,0),FALSE)),VLOOKUP($C793,CoRAP_update!$C$5:$J$376,MATCH(Sammanfattning!S$1,CoRAP_update!$C$4:$J$4,0),FALSE))</f>
        <v>#N/A</v>
      </c>
      <c r="T793" s="76" t="e">
        <f>IF($A793="-",VLOOKUP($D793,EDC_update!$C$2:$F$450,4,FALSE),VLOOKUP($A793,EDC_update!$B$2:$F$450,5,FALSE))</f>
        <v>#N/A</v>
      </c>
      <c r="V793" s="78">
        <f>IF(IFERROR(SEARCH("PBT",P793),99)=99,IF(IFERROR(SEARCH("suspected PBT",S793),99)=99,IF(IFERROR(SEARCH("concluded to be PBT",K793),99)=99,IF(IFERROR(SEARCH("PBT",S793),99)=99,IF(IFERROR(SEARCH("PBT cand",L793),99)=99,IF(IFERROR(SEARCH("PBT",L793),99)=99,IF(IFERROR(SEARCH("persistent, bioackumulative and toxic properties",K793),99)=99,0,Scoring!$E$3),Scoring!$E$3),Scoring!$E$7),Scoring!$E$3),Scoring!$E$5),Scoring!$E$6),Scoring!$E$3)</f>
        <v>0</v>
      </c>
      <c r="W793" s="78">
        <f>IF(IFERROR(SEARCH("vPvB",P793),99)=99,IF(IFERROR(SEARCH("suspected pbt/vPvB",S793),99)=99,IF(IFERROR(SEARCH("vPvB",S793),99)=99,IF(IFERROR(SEARCH("concluded to be a vPvB",S793),99)=99,IF(IFERROR(SEARCH("identified as vPvB",K793),99)=99,IF(IFERROR(SEARCH("concluded to be a vPvB",K793),99)=99,IF(IFERROR(SEARCH("concluded to be both pbt and vPvB",S793),99)=99,IF(IFERROR(SEARCH("concluded to be both pbt and vPvB",K793),99)=99,0,Scoring!$E$5),Scoring!$E$5),Scoring!$E$5),Scoring!$E$5),Scoring!$E$5),Scoring!$E$4),Scoring!$E$6),Scoring!$E$4)</f>
        <v>0</v>
      </c>
      <c r="X793" s="78">
        <f>IF(IFERROR(SEARCH("H410",N793),99)=99,IF(IFERROR(SEARCH("H410",O793),99)=99,IF(IFERROR(SEARCH("H410",Q793),99)=99,IF(IFERROR(SEARCH("H410",M793),99)=99,IF(IFERROR(SEARCH("H410",R793),99)=99,IF(IFERROR(SEARCH("H411",N793),99)=99,IF(IFERROR(SEARCH("H411",O793),99)=99,IF(IFERROR(SEARCH("H411",Q793),99)=99,IF(IFERROR(SEARCH("H411",M793),99)=99,IF(IFERROR(SEARCH("H411",R793),99)=99,IF(IFERROR(SEARCH("H413",N793),99)=99,IF(IFERROR(SEARCH("H413",O793),99)=99,IF(IFERROR(SEARCH("H413",Q793),99)=99,IF(IFERROR(SEARCH("H413",M793),99)=99,IF(IFERROR(SEARCH("H413",R793),99)=99,IF(IFERROR(SEARCH("H412",N793),99)=99,IF(IFERROR(SEARCH("H412",O793),99)=99,IF(IFERROR(SEARCH("H412",Q793),99)=99,IF(IFERROR(SEARCH("H412",M793),99)=99,IF(IFERROR(SEARCH("H412",R793),99)=99,0,Scoring!$E$2),Scoring!$E$2),Scoring!$E$2),Scoring!$E$2),Scoring!$E$2),Scoring!$E$2),Scoring!$E$2),Scoring!$E$2),Scoring!$E$2),Scoring!$E$2),Scoring!$E$2),Scoring!$E$2),Scoring!$E$2),Scoring!$E$2),Scoring!$E$2),Scoring!$E$2),Scoring!$E$2),Scoring!$E$2),Scoring!$E$2),Scoring!$E$2)</f>
        <v>0</v>
      </c>
      <c r="Y793" s="78">
        <f>IF(IFERROR(SEARCH("CMR",K793),99)=99,IF(IFERROR(SEARCH("Suspected CMR",S793),99)=99,IF(IFERROR(SEARCH("CMR",S793),99)=99,0,Scoring!$E$8),Scoring!$E$9),Scoring!$E$8)</f>
        <v>3</v>
      </c>
      <c r="Z793" s="78">
        <f>IF(IFERROR(SEARCH("H350",N793),99)=99,IF(IFERROR(SEARCH("H350",O793),99)=99,IF(IFERROR(SEARCH("H350",Q793),99)=99,IF(IFERROR(SEARCH("H350",M793),99)=99,IF(IFERROR(SEARCH("H350",R793),99)=99,IF(IFERROR(SEARCH("H351",N793),99)=99,IF(IFERROR(SEARCH("H351",O793),99)=99,IF(IFERROR(SEARCH("H351",Q793),99)=99,IF(IFERROR(SEARCH("H351",M793),99)=99,IF(IFERROR(SEARCH("H351",R793),99)=99,IF(IFERROR(SEARCH("carcinogenic",P793),99)=99,IF(IFERROR(SEARCH("suspected carcinogenic",S793),99)=99,0,Scoring!$E$12),Scoring!$E$11),Scoring!$E$10),Scoring!$E$10),Scoring!$E$10),Scoring!$E$10),Scoring!$E$10),Scoring!$E$10),Scoring!$E$10),Scoring!$E$10),Scoring!$E$10),Scoring!$E$10)</f>
        <v>0</v>
      </c>
      <c r="AA793" s="78">
        <f>IF(IFERROR(SEARCH("H340",N793),99)=99,IF(IFERROR(SEARCH("H340",O793),99)=99,IF(IFERROR(SEARCH("H340",Q793),99)=99,IF(IFERROR(SEARCH("H340",M793),99)=99,IF(IFERROR(SEARCH("H340",R793),99)=99,IF(IFERROR(SEARCH("H341",N793),99)=99,IF(IFERROR(SEARCH("H341",O793),99)=99,IF(IFERROR(SEARCH("H341",Q793),99)=99,IF(IFERROR(SEARCH("H341",M793),99)=99,IF(IFERROR(SEARCH("H341",R793),99)=99,IF(IFERROR(SEARCH("mutagenic",P793),99)=99,IF(IFERROR(SEARCH("suspected mutagenic",S793),99)=99,0,Scoring!$E$15),Scoring!$E$14),Scoring!$E$13),Scoring!$E$13),Scoring!$E$13),Scoring!$E$13),Scoring!$E$13),Scoring!$E$13),Scoring!$E$13),Scoring!$E$13),Scoring!$E$13),Scoring!$E$13)</f>
        <v>0</v>
      </c>
      <c r="AB793" s="78">
        <f>IF(IFERROR(SEARCH("H360",N793),99)=99,IF(IFERROR(SEARCH("H360",O793),99)=99,IF(IFERROR(SEARCH("H360",Q793),99)=99,IF(IFERROR(SEARCH("H360",M793),99)=99,IF(IFERROR(SEARCH("H360",R793),99)=99,IF(IFERROR(SEARCH("H361",N793),99)=99,IF(IFERROR(SEARCH("H361",O793),99)=99,IF(IFERROR(SEARCH("H361",Q793),99)=99,IF(IFERROR(SEARCH("H361",M793),99)=99,IF(IFERROR(SEARCH("H361",R793),99)=99,IF(IFERROR(SEARCH("reproduction",P793),99)=99,IF(IFERROR(SEARCH("suspected reprotoxic",S793),99)=99,IF(IFERROR(SEARCH("reprotoxic",S793),99)=99,IF(IFERROR(SEARCH("reprotoxic",K793),99)=99,0,Scoring!$E$18),Scoring!$E$18),Scoring!$E$19),Scoring!$E$17),Scoring!$E$16),Scoring!$E$16),Scoring!$E$16),Scoring!$E$16),Scoring!$E$16),Scoring!$E$16),Scoring!$E$16),Scoring!$E$16),Scoring!$E$16),Scoring!$E$16)</f>
        <v>1</v>
      </c>
      <c r="AC793" s="78">
        <f>IF(IFERROR(SEARCH("57f",L793),99)=99,IF(IFERROR(SEARCH("57(f)",P793),99)=99,0,Scoring!$E$20),Scoring!$E$20)</f>
        <v>0</v>
      </c>
      <c r="AD793" s="78">
        <f>IF(IFERROR(SEARCH("CAT1",T793),99)=99,IF(IFERROR(SEARCH("CAT2",T793),99)=99,IF(IFERROR(SEARCH("CAT3",T793),99)=99,IF(IFERROR(SEARCH("concluded to be endocrine",K793),99)=99,IF(IFERROR(SEARCH("categorised as endocrine",K793),99)=99,IF(IFERROR(SEARCH("endocrine disrupting",P793),99)=99,IF(IFERROR(SEARCH("endocrine disrupting",K793),99)=99,IF(IFERROR(SEARCH("suspected endocrine",S793),99)=99,IF(IFERROR(SEARCH("potential endocrine",S793),99)=99,0,Scoring!$E$25),Scoring!$E$25),Scoring!$E$24),Scoring!$E$24),Scoring!$E$24),Scoring!$E$24),Scoring!$E$23),Scoring!$E$22),Scoring!$E$21)</f>
        <v>0</v>
      </c>
      <c r="AE793" s="78">
        <f>IF(IFERROR(SEARCH("suspected sensitiser",S793),99)=99,IF(IFERROR(SEARCH("sensitiser",S793),99)=99,IF(IFERROR(SEARCH("other hazard based concern",S793),99)=99,0,Scoring!$E$28),Scoring!$E$26),Scoring!$E$27)</f>
        <v>0</v>
      </c>
      <c r="AF793" s="78">
        <f>IF(IFERROR(M793,1)=1,IF(IFERROR(N793,1)=1,IF(IFERROR(O793,1)=1,IF(IFERROR(Q793,1)=1,IF(IFERROR(R793,1)=1,IF(IFERROR(T793,1)=1,IF(IFERROR(K793,1)=1,IF(IFERROR(P793,1)=1,IF(IFERROR(S793,1)=1,Scoring!$E$29,0),0),0),0),0),0),0),0),0)</f>
        <v>0</v>
      </c>
      <c r="AG793" s="78">
        <f t="shared" si="59"/>
        <v>3</v>
      </c>
      <c r="AI793" s="93"/>
      <c r="AJ793" s="94"/>
      <c r="AK793" s="76"/>
      <c r="AL793" s="75"/>
      <c r="AN793" s="79"/>
      <c r="AO793" s="79"/>
      <c r="AP793" s="79"/>
      <c r="AQ793" s="79"/>
      <c r="AR793" s="79"/>
      <c r="AS793" s="78"/>
      <c r="AU793" s="79">
        <f>IF(IFERROR(F793,99)=99,IF(IFERROR(G793,99)=99,IF(IFERROR(H793,99)=99,IF(IFERROR(I793,99)=99,IF(IFERROR(E793,99)=99,IF(IFERROR(J793,99)=99,0,Scoring!$B$7),Scoring!$B$3),Scoring!$B$2),Scoring!$B$6),Scoring!$B$5),Scoring!$B$4)</f>
        <v>0.3</v>
      </c>
      <c r="AV793" s="78">
        <f t="shared" si="60"/>
        <v>0.89999999999999991</v>
      </c>
      <c r="AW793" s="78"/>
      <c r="AX793" s="66"/>
      <c r="AY793" s="78"/>
      <c r="AZ793" s="76"/>
      <c r="BA793" s="76"/>
      <c r="BB793" s="76"/>
    </row>
    <row r="794" spans="1:54" x14ac:dyDescent="0.25">
      <c r="A794" s="77" t="s">
        <v>3092</v>
      </c>
      <c r="B794" s="76" t="str">
        <f t="shared" si="61"/>
        <v>423-400-0</v>
      </c>
      <c r="C794" s="77" t="s">
        <v>1489</v>
      </c>
      <c r="D794" s="77" t="s">
        <v>1490</v>
      </c>
      <c r="E794" s="76" t="str">
        <f>IF(C794="-",IF(A794="-",VLOOKUP(D794,'sin-list 180320_update'!$C$2:$C$835,1,FALSE),VLOOKUP(A794,'sin-list 180320_update'!$A$2:$A$835,1,FALSE)),VLOOKUP(C794,'sin-list 180320_update'!$B$2:$B$835,1,FALSE))</f>
        <v>423-400-0</v>
      </c>
      <c r="F794" s="76" t="e">
        <f>IF($C794="-",IF($A794="-",VLOOKUP($D794,'REACH Bilaga XVII_update'!$A$5:$A$131,1,FALSE),VLOOKUP($A794,'REACH Bilaga XVII_update'!$C$5:$C$131,1,FALSE)),VLOOKUP($C794,'REACH Bilaga XVII_update'!$B$5:$B$131,1,FALSE))</f>
        <v>#N/A</v>
      </c>
      <c r="G794" s="76" t="str">
        <f>IF($C794="-",IF($A794="-",VLOOKUP($D794,' REACH Bilaga 59_update'!$A$5:$A$210,1,FALSE),VLOOKUP($A794,' REACH Bilaga 59_update'!$D$5:$D$210,1,FALSE)),VLOOKUP($C794,' REACH Bilaga 59_update'!$C$5:$C$210,1,FALSE))</f>
        <v>423-400-0</v>
      </c>
      <c r="H794" s="76" t="e">
        <f>IF($C794="-",IF($A794="-",VLOOKUP($D794,'REACH Bilaga XIV_update'!$A$5:$A$110,1,FALSE),VLOOKUP($A794,'REACH Bilaga XIV_update'!$D$5:$D$110,1,FALSE)),VLOOKUP($C794,'REACH Bilaga XIV_update'!$C$5:$C$110,1,FALSE))</f>
        <v>#N/A</v>
      </c>
      <c r="I794" s="76" t="e">
        <f>IF($C794="-",IF($A794="-",VLOOKUP($D794,CoRAP_update!$A$5:$A$376,1,FALSE),VLOOKUP($A794,CoRAP_update!$D$5:$D$376,1,FALSE)),VLOOKUP($C794,CoRAP_update!$C$5:$C$376,1,FALSE))</f>
        <v>#N/A</v>
      </c>
      <c r="J794" s="76" t="e">
        <f>IF($C794="-",IF($A794="-",VLOOKUP($D794,EDC_update!$C$2:$C$450,1,FALSE),VLOOKUP($A794,EDC_update!$B$2:$B$450,1,FALSE)),VLOOKUP($C794,EDC_update!$L$2:$L$450,1,FALSE))</f>
        <v>#N/A</v>
      </c>
      <c r="K794" s="76" t="str">
        <f>IF($C794="-",IF($A794="-",IF(VLOOKUP($D794,'sin-list 180320_update'!$C$2:$S$835,3,FALSE)="",NA(),VLOOKUP($D794,'sin-list 180320_update'!$C$2:$S$835,3,FALSE)),IF(VLOOKUP($A794,'sin-list 180320_update'!$A$2:$S$835,5,FALSE)="",NA(),VLOOKUP($A794,'sin-list 180320_update'!$A$2:$S$835,5,FALSE))),IF(VLOOKUP($C794,'sin-list 180320_update'!$B$2:$S$835,4,FALSE)="",NA(),VLOOKUP($C794,'sin-list 180320_update'!$B$2:$S$835,4,FALSE)))</f>
        <v>Classified CMR according to Annex VI of Regulation 1272/2008</v>
      </c>
      <c r="L794" s="76" t="str">
        <f>IF($C794="-",IF($A794="-",VLOOKUP($D794,'sin-list 180320_update'!$C$2:$S$835,6,FALSE),VLOOKUP($A794,'sin-list 180320_update'!$A$2:$S$835,8,FALSE)),VLOOKUP($C794,'sin-list 180320_update'!$B$2:$S$835,7,FALSE))</f>
        <v>Muta. 1B
Acute Tox. 3 *
Acute Tox. 4 *
STOT RE 2 *
Eye Dam. 1
Skin Sens. 1</v>
      </c>
      <c r="M794" s="76" t="str">
        <f>IF($C794="-",IF($A794="-",IF(VLOOKUP($D794,'sin-list 180320_update'!$C$2:$S$835,8,FALSE)="",NA(),VLOOKUP($D794,'sin-list 180320_update'!$C$2:$S$835,8,FALSE)),IF(VLOOKUP($A794,'sin-list 180320_update'!$A$2:$S$835,10,FALSE)="",NA(),VLOOKUP($A794,'sin-list 180320_update'!$A$2:$S$835,10,FALSE))),IF(VLOOKUP($C794,'sin-list 180320_update'!$B$2:$S$835,9,FALSE)="",NA(),VLOOKUP($C794,'sin-list 180320_update'!$B$2:$S$835,9,FALSE)))</f>
        <v>H340
H331
H302
H373 **
H318
H317</v>
      </c>
      <c r="N794" s="76" t="e">
        <f>IF($C794="-",IF($A794="-",IF(VLOOKUP($D794,'REACH Bilaga XVII_update'!$A$5:$E$131,4,FALSE)="",NA(),VLOOKUP($D794,'REACH Bilaga XVII_update'!$A$5:$E$131,4,FALSE)),IF(VLOOKUP($A794,'REACH Bilaga XVII_update'!$C$5:$D$131,2,FALSE)="",NA(),VLOOKUP($A794,'REACH Bilaga XVII_update'!$C$5:$D$131,2,FALSE))),IF(VLOOKUP($C794,'REACH Bilaga XVII_update'!$B$5:$D$131,3,FALSE)="",NA(),VLOOKUP($C794,'REACH Bilaga XVII_update'!$B$5:$D$131,3,FALSE)))</f>
        <v>#N/A</v>
      </c>
      <c r="O794" s="76" t="str">
        <f>IF($C794="-",IF($A794="-",IF(VLOOKUP($D794,' REACH Bilaga 59_update'!$A$5:$E$210,5,FALSE)="",NA(),VLOOKUP($D794,' REACH Bilaga 59_update'!$A$5:$E$210,5,FALSE)),IF(VLOOKUP($A794,' REACH Bilaga 59_update'!$D$5:$E$210,2,FALSE)="",NA(),VLOOKUP($A794,' REACH Bilaga 59_update'!$D$5:$E$210,2,FALSE))),IF(VLOOKUP($C794,' REACH Bilaga 59_update'!$C$5:$E$210,3,FALSE)="",NA(),VLOOKUP($C794,' REACH Bilaga 59_update'!$C$5:$E$210,3,FALSE)))</f>
        <v>H340
H331
H302
H373 **
H318
H317</v>
      </c>
      <c r="P794" s="76" t="str">
        <f>IF(C794="-",IF(A794="-",IFERROR(VLOOKUP($D794,' REACH Bilaga 59_update'!$A$5:$F$210,MATCH(Sammanfattning!P$1,' REACH Bilaga 59_update'!$A$4:$F$4,0),FALSE),VLOOKUP($D794,'REACH Bilaga XIV_update'!$A$4:$H$110,MATCH(Sammanfattning!P$1,'REACH Bilaga XIV_update'!$A$4:$H$4,0),FALSE)),IFERROR(VLOOKUP($A794,' REACH Bilaga 59_update'!$D$5:$F$210,MATCH(Sammanfattning!P$1,' REACH Bilaga 59_update'!$D$4:$F$4,0),FALSE),VLOOKUP($A794,'REACH Bilaga XIV_update'!$D$4:$H$110,MATCH(Sammanfattning!P$1,'REACH Bilaga XIV_update'!$D$4:$H$4,0),FALSE))),IFERROR(VLOOKUP($C794,' REACH Bilaga 59_update'!$C$5:$F$210,MATCH(Sammanfattning!P$1,' REACH Bilaga 59_update'!$C$4:$F$4,0),FALSE),VLOOKUP($C794,'REACH Bilaga XIV_update'!$C$4:$H$110,MATCH(Sammanfattning!P$1,'REACH Bilaga XIV_update'!$C$4:$H$4,0),FALSE)))</f>
        <v>Mutagenic (Article 57b)</v>
      </c>
      <c r="Q794" s="76" t="e">
        <f>IF($C794="-",IF($A794="-",IF(VLOOKUP($D794,'REACH Bilaga XIV_update'!$A$5:$I$110,9,FALSE)="",NA(),VLOOKUP($D794,'REACH Bilaga XIV_update'!$A$5:$I$110,9,FALSE)),IF(VLOOKUP($A794,'REACH Bilaga XIV_update'!$D$5:$I$110,6,FALSE)="",NA(),VLOOKUP($A794,'REACH Bilaga XIV_update'!$D$5:$I$110,6,FALSE))),IF(VLOOKUP($C794,'REACH Bilaga XIV_update'!$C$5:$I$110,7,FALSE)="",NA(),VLOOKUP($C794,'REACH Bilaga XIV_update'!$C$5:$I$110,7,FALSE)))</f>
        <v>#N/A</v>
      </c>
      <c r="R794" s="76" t="e">
        <f>IF($C794="-",IF($A794="-",IF(VLOOKUP($D794,CoRAP_update!$A$5:$O$376,15,FALSE)="",NA(),VLOOKUP($D794,CoRAP_update!$A$5:$O$376,15,FALSE)),IF(VLOOKUP($A794,CoRAP_update!$D$5:$O$376,12,FALSE)="",NA(),VLOOKUP($A794,CoRAP_update!$D$5:$O$376,12,FALSE))),IF(VLOOKUP($C794,CoRAP_update!$C$5:$O$376,13,FALSE)="",NA(),VLOOKUP($C794,CoRAP_update!$C$5:$O$376,13,FALSE)))</f>
        <v>#N/A</v>
      </c>
      <c r="S794" s="144" t="e">
        <f>IF($C794="-",IF($A794="-",VLOOKUP($D794,CoRAP_update!$A$5:$J$376,MATCH(Sammanfattning!S$1,CoRAP_update!$A$4:$J$4,0),FALSE),VLOOKUP($A794,CoRAP_update!$D$5:$J$376,MATCH(Sammanfattning!S$1,CoRAP_update!$D$4:$J$4,0),FALSE)),VLOOKUP($C794,CoRAP_update!$C$5:$J$376,MATCH(Sammanfattning!S$1,CoRAP_update!$C$4:$J$4,0),FALSE))</f>
        <v>#N/A</v>
      </c>
      <c r="T794" s="76" t="e">
        <f>IF($A794="-",VLOOKUP($D794,EDC_update!$C$2:$F$450,4,FALSE),VLOOKUP($A794,EDC_update!$B$2:$F$450,5,FALSE))</f>
        <v>#N/A</v>
      </c>
      <c r="V794" s="78">
        <f>IF(IFERROR(SEARCH("PBT",P794),99)=99,IF(IFERROR(SEARCH("suspected PBT",S794),99)=99,IF(IFERROR(SEARCH("concluded to be PBT",K794),99)=99,IF(IFERROR(SEARCH("PBT",S794),99)=99,IF(IFERROR(SEARCH("PBT cand",L794),99)=99,IF(IFERROR(SEARCH("PBT",L794),99)=99,IF(IFERROR(SEARCH("persistent, bioackumulative and toxic properties",K794),99)=99,0,Scoring!$E$3),Scoring!$E$3),Scoring!$E$7),Scoring!$E$3),Scoring!$E$5),Scoring!$E$6),Scoring!$E$3)</f>
        <v>0</v>
      </c>
      <c r="W794" s="78">
        <f>IF(IFERROR(SEARCH("vPvB",P794),99)=99,IF(IFERROR(SEARCH("suspected pbt/vPvB",S794),99)=99,IF(IFERROR(SEARCH("vPvB",S794),99)=99,IF(IFERROR(SEARCH("concluded to be a vPvB",S794),99)=99,IF(IFERROR(SEARCH("identified as vPvB",K794),99)=99,IF(IFERROR(SEARCH("concluded to be a vPvB",K794),99)=99,IF(IFERROR(SEARCH("concluded to be both pbt and vPvB",S794),99)=99,IF(IFERROR(SEARCH("concluded to be both pbt and vPvB",K794),99)=99,0,Scoring!$E$5),Scoring!$E$5),Scoring!$E$5),Scoring!$E$5),Scoring!$E$5),Scoring!$E$4),Scoring!$E$6),Scoring!$E$4)</f>
        <v>0</v>
      </c>
      <c r="X794" s="78">
        <f>IF(IFERROR(SEARCH("H410",N794),99)=99,IF(IFERROR(SEARCH("H410",O794),99)=99,IF(IFERROR(SEARCH("H410",Q794),99)=99,IF(IFERROR(SEARCH("H410",M794),99)=99,IF(IFERROR(SEARCH("H410",R794),99)=99,IF(IFERROR(SEARCH("H411",N794),99)=99,IF(IFERROR(SEARCH("H411",O794),99)=99,IF(IFERROR(SEARCH("H411",Q794),99)=99,IF(IFERROR(SEARCH("H411",M794),99)=99,IF(IFERROR(SEARCH("H411",R794),99)=99,IF(IFERROR(SEARCH("H413",N794),99)=99,IF(IFERROR(SEARCH("H413",O794),99)=99,IF(IFERROR(SEARCH("H413",Q794),99)=99,IF(IFERROR(SEARCH("H413",M794),99)=99,IF(IFERROR(SEARCH("H413",R794),99)=99,IF(IFERROR(SEARCH("H412",N794),99)=99,IF(IFERROR(SEARCH("H412",O794),99)=99,IF(IFERROR(SEARCH("H412",Q794),99)=99,IF(IFERROR(SEARCH("H412",M794),99)=99,IF(IFERROR(SEARCH("H412",R794),99)=99,0,Scoring!$E$2),Scoring!$E$2),Scoring!$E$2),Scoring!$E$2),Scoring!$E$2),Scoring!$E$2),Scoring!$E$2),Scoring!$E$2),Scoring!$E$2),Scoring!$E$2),Scoring!$E$2),Scoring!$E$2),Scoring!$E$2),Scoring!$E$2),Scoring!$E$2),Scoring!$E$2),Scoring!$E$2),Scoring!$E$2),Scoring!$E$2),Scoring!$E$2)</f>
        <v>0</v>
      </c>
      <c r="Y794" s="78">
        <f>IF(IFERROR(SEARCH("CMR",K794),99)=99,IF(IFERROR(SEARCH("Suspected CMR",S794),99)=99,IF(IFERROR(SEARCH("CMR",S794),99)=99,0,Scoring!$E$8),Scoring!$E$9),Scoring!$E$8)</f>
        <v>3</v>
      </c>
      <c r="Z794" s="78">
        <f>IF(IFERROR(SEARCH("H350",N794),99)=99,IF(IFERROR(SEARCH("H350",O794),99)=99,IF(IFERROR(SEARCH("H350",Q794),99)=99,IF(IFERROR(SEARCH("H350",M794),99)=99,IF(IFERROR(SEARCH("H350",R794),99)=99,IF(IFERROR(SEARCH("H351",N794),99)=99,IF(IFERROR(SEARCH("H351",O794),99)=99,IF(IFERROR(SEARCH("H351",Q794),99)=99,IF(IFERROR(SEARCH("H351",M794),99)=99,IF(IFERROR(SEARCH("H351",R794),99)=99,IF(IFERROR(SEARCH("carcinogenic",P794),99)=99,IF(IFERROR(SEARCH("suspected carcinogenic",S794),99)=99,0,Scoring!$E$12),Scoring!$E$11),Scoring!$E$10),Scoring!$E$10),Scoring!$E$10),Scoring!$E$10),Scoring!$E$10),Scoring!$E$10),Scoring!$E$10),Scoring!$E$10),Scoring!$E$10),Scoring!$E$10)</f>
        <v>0</v>
      </c>
      <c r="AA794" s="78">
        <f>IF(IFERROR(SEARCH("H340",N794),99)=99,IF(IFERROR(SEARCH("H340",O794),99)=99,IF(IFERROR(SEARCH("H340",Q794),99)=99,IF(IFERROR(SEARCH("H340",M794),99)=99,IF(IFERROR(SEARCH("H340",R794),99)=99,IF(IFERROR(SEARCH("H341",N794),99)=99,IF(IFERROR(SEARCH("H341",O794),99)=99,IF(IFERROR(SEARCH("H341",Q794),99)=99,IF(IFERROR(SEARCH("H341",M794),99)=99,IF(IFERROR(SEARCH("H341",R794),99)=99,IF(IFERROR(SEARCH("mutagenic",P794),99)=99,IF(IFERROR(SEARCH("suspected mutagenic",S794),99)=99,0,Scoring!$E$15),Scoring!$E$14),Scoring!$E$13),Scoring!$E$13),Scoring!$E$13),Scoring!$E$13),Scoring!$E$13),Scoring!$E$13),Scoring!$E$13),Scoring!$E$13),Scoring!$E$13),Scoring!$E$13)</f>
        <v>1</v>
      </c>
      <c r="AB794" s="78">
        <f>IF(IFERROR(SEARCH("H360",N794),99)=99,IF(IFERROR(SEARCH("H360",O794),99)=99,IF(IFERROR(SEARCH("H360",Q794),99)=99,IF(IFERROR(SEARCH("H360",M794),99)=99,IF(IFERROR(SEARCH("H360",R794),99)=99,IF(IFERROR(SEARCH("H361",N794),99)=99,IF(IFERROR(SEARCH("H361",O794),99)=99,IF(IFERROR(SEARCH("H361",Q794),99)=99,IF(IFERROR(SEARCH("H361",M794),99)=99,IF(IFERROR(SEARCH("H361",R794),99)=99,IF(IFERROR(SEARCH("reproduction",P794),99)=99,IF(IFERROR(SEARCH("suspected reprotoxic",S794),99)=99,IF(IFERROR(SEARCH("reprotoxic",S794),99)=99,IF(IFERROR(SEARCH("reprotoxic",K794),99)=99,0,Scoring!$E$18),Scoring!$E$18),Scoring!$E$19),Scoring!$E$17),Scoring!$E$16),Scoring!$E$16),Scoring!$E$16),Scoring!$E$16),Scoring!$E$16),Scoring!$E$16),Scoring!$E$16),Scoring!$E$16),Scoring!$E$16),Scoring!$E$16)</f>
        <v>0</v>
      </c>
      <c r="AC794" s="78">
        <f>IF(IFERROR(SEARCH("57f",L794),99)=99,IF(IFERROR(SEARCH("57(f)",P794),99)=99,0,Scoring!$E$20),Scoring!$E$20)</f>
        <v>0</v>
      </c>
      <c r="AD794" s="78">
        <f>IF(IFERROR(SEARCH("CAT1",T794),99)=99,IF(IFERROR(SEARCH("CAT2",T794),99)=99,IF(IFERROR(SEARCH("CAT3",T794),99)=99,IF(IFERROR(SEARCH("concluded to be endocrine",K794),99)=99,IF(IFERROR(SEARCH("categorised as endocrine",K794),99)=99,IF(IFERROR(SEARCH("endocrine disrupting",P794),99)=99,IF(IFERROR(SEARCH("endocrine disrupting",K794),99)=99,IF(IFERROR(SEARCH("suspected endocrine",S794),99)=99,IF(IFERROR(SEARCH("potential endocrine",S794),99)=99,0,Scoring!$E$25),Scoring!$E$25),Scoring!$E$24),Scoring!$E$24),Scoring!$E$24),Scoring!$E$24),Scoring!$E$23),Scoring!$E$22),Scoring!$E$21)</f>
        <v>0</v>
      </c>
      <c r="AE794" s="78">
        <f>IF(IFERROR(SEARCH("suspected sensitiser",S794),99)=99,IF(IFERROR(SEARCH("sensitiser",S794),99)=99,IF(IFERROR(SEARCH("other hazard based concern",S794),99)=99,0,Scoring!$E$28),Scoring!$E$26),Scoring!$E$27)</f>
        <v>0</v>
      </c>
      <c r="AF794" s="78">
        <f>IF(IFERROR(M794,1)=1,IF(IFERROR(N794,1)=1,IF(IFERROR(O794,1)=1,IF(IFERROR(Q794,1)=1,IF(IFERROR(R794,1)=1,IF(IFERROR(T794,1)=1,IF(IFERROR(K794,1)=1,IF(IFERROR(P794,1)=1,IF(IFERROR(S794,1)=1,Scoring!$E$29,0),0),0),0),0),0),0),0),0)</f>
        <v>0</v>
      </c>
      <c r="AG794" s="78">
        <f t="shared" si="59"/>
        <v>3</v>
      </c>
      <c r="AI794" s="93"/>
      <c r="AJ794" s="94"/>
      <c r="AK794" s="76"/>
      <c r="AL794" s="75"/>
      <c r="AN794" s="79"/>
      <c r="AO794" s="79"/>
      <c r="AP794" s="79"/>
      <c r="AQ794" s="79"/>
      <c r="AR794" s="79"/>
      <c r="AS794" s="78"/>
      <c r="AU794" s="79">
        <f>IF(IFERROR(F794,99)=99,IF(IFERROR(G794,99)=99,IF(IFERROR(H794,99)=99,IF(IFERROR(I794,99)=99,IF(IFERROR(E794,99)=99,IF(IFERROR(J794,99)=99,0,Scoring!$B$7),Scoring!$B$3),Scoring!$B$2),Scoring!$B$6),Scoring!$B$5),Scoring!$B$4)</f>
        <v>1</v>
      </c>
      <c r="AV794" s="78">
        <f t="shared" si="60"/>
        <v>3</v>
      </c>
      <c r="AW794" s="78"/>
      <c r="AX794" s="66"/>
      <c r="AY794" s="78"/>
      <c r="AZ794" s="76"/>
      <c r="BA794" s="76"/>
      <c r="BB794" s="76"/>
    </row>
    <row r="795" spans="1:54" x14ac:dyDescent="0.25">
      <c r="A795" s="77" t="s">
        <v>7534</v>
      </c>
      <c r="B795" s="76" t="str">
        <f t="shared" si="61"/>
        <v>424-280-2</v>
      </c>
      <c r="C795" s="77" t="s">
        <v>1345</v>
      </c>
      <c r="D795" s="77" t="s">
        <v>1346</v>
      </c>
      <c r="E795" s="76" t="str">
        <f>IF(C795="-",IF(A795="-",VLOOKUP(D795,'sin-list 180320_update'!$C$2:$C$835,1,FALSE),VLOOKUP(A795,'sin-list 180320_update'!$A$2:$A$835,1,FALSE)),VLOOKUP(C795,'sin-list 180320_update'!$B$2:$B$835,1,FALSE))</f>
        <v>424-280-2</v>
      </c>
      <c r="F795" s="76" t="e">
        <f>IF($C795="-",IF($A795="-",VLOOKUP($D795,'REACH Bilaga XVII_update'!$A$5:$A$131,1,FALSE),VLOOKUP($A795,'REACH Bilaga XVII_update'!$C$5:$C$131,1,FALSE)),VLOOKUP($C795,'REACH Bilaga XVII_update'!$B$5:$B$131,1,FALSE))</f>
        <v>#N/A</v>
      </c>
      <c r="G795" s="76" t="e">
        <f>IF($C795="-",IF($A795="-",VLOOKUP($D795,' REACH Bilaga 59_update'!$A$5:$A$210,1,FALSE),VLOOKUP($A795,' REACH Bilaga 59_update'!$D$5:$D$210,1,FALSE)),VLOOKUP($C795,' REACH Bilaga 59_update'!$C$5:$C$210,1,FALSE))</f>
        <v>#N/A</v>
      </c>
      <c r="H795" s="76" t="e">
        <f>IF($C795="-",IF($A795="-",VLOOKUP($D795,'REACH Bilaga XIV_update'!$A$5:$A$110,1,FALSE),VLOOKUP($A795,'REACH Bilaga XIV_update'!$D$5:$D$110,1,FALSE)),VLOOKUP($C795,'REACH Bilaga XIV_update'!$C$5:$C$110,1,FALSE))</f>
        <v>#N/A</v>
      </c>
      <c r="I795" s="76" t="e">
        <f>IF($C795="-",IF($A795="-",VLOOKUP($D795,CoRAP_update!$A$5:$A$376,1,FALSE),VLOOKUP($A795,CoRAP_update!$D$5:$D$376,1,FALSE)),VLOOKUP($C795,CoRAP_update!$C$5:$C$376,1,FALSE))</f>
        <v>#N/A</v>
      </c>
      <c r="J795" s="76" t="e">
        <f>IF($C795="-",IF($A795="-",VLOOKUP($D795,EDC_update!$C$2:$C$450,1,FALSE),VLOOKUP($A795,EDC_update!$B$2:$B$450,1,FALSE)),VLOOKUP($C795,EDC_update!$L$2:$L$450,1,FALSE))</f>
        <v>#N/A</v>
      </c>
      <c r="K795" s="76" t="str">
        <f>IF($C795="-",IF($A795="-",IF(VLOOKUP($D795,'sin-list 180320_update'!$C$2:$S$835,3,FALSE)="",NA(),VLOOKUP($D795,'sin-list 180320_update'!$C$2:$S$835,3,FALSE)),IF(VLOOKUP($A795,'sin-list 180320_update'!$A$2:$S$835,5,FALSE)="",NA(),VLOOKUP($A795,'sin-list 180320_update'!$A$2:$S$835,5,FALSE))),IF(VLOOKUP($C795,'sin-list 180320_update'!$B$2:$S$835,4,FALSE)="",NA(),VLOOKUP($C795,'sin-list 180320_update'!$B$2:$S$835,4,FALSE)))</f>
        <v>Classified CMR according to Annex VI of Regulation 1272/2008</v>
      </c>
      <c r="L795" s="76" t="str">
        <f>IF($C795="-",IF($A795="-",VLOOKUP($D795,'sin-list 180320_update'!$C$2:$S$835,6,FALSE),VLOOKUP($A795,'sin-list 180320_update'!$A$2:$S$835,8,FALSE)),VLOOKUP($C795,'sin-list 180320_update'!$B$2:$S$835,7,FALSE))</f>
        <v>Flam. Liq. 3
Carc. 1B
Acute Tox. 3 *
Acute Tox. 3 *
Acute Tox. 3 *
Skin Corr. 1B
Skin Sens. 1</v>
      </c>
      <c r="M795" s="76" t="str">
        <f>IF($C795="-",IF($A795="-",IF(VLOOKUP($D795,'sin-list 180320_update'!$C$2:$S$835,8,FALSE)="",NA(),VLOOKUP($D795,'sin-list 180320_update'!$C$2:$S$835,8,FALSE)),IF(VLOOKUP($A795,'sin-list 180320_update'!$A$2:$S$835,10,FALSE)="",NA(),VLOOKUP($A795,'sin-list 180320_update'!$A$2:$S$835,10,FALSE))),IF(VLOOKUP($C795,'sin-list 180320_update'!$B$2:$S$835,9,FALSE)="",NA(),VLOOKUP($C795,'sin-list 180320_update'!$B$2:$S$835,9,FALSE)))</f>
        <v>H226
H350
H331
H311
H301
H314
H317</v>
      </c>
      <c r="N795" s="76" t="e">
        <f>IF($C795="-",IF($A795="-",IF(VLOOKUP($D795,'REACH Bilaga XVII_update'!$A$5:$E$131,4,FALSE)="",NA(),VLOOKUP($D795,'REACH Bilaga XVII_update'!$A$5:$E$131,4,FALSE)),IF(VLOOKUP($A795,'REACH Bilaga XVII_update'!$C$5:$D$131,2,FALSE)="",NA(),VLOOKUP($A795,'REACH Bilaga XVII_update'!$C$5:$D$131,2,FALSE))),IF(VLOOKUP($C795,'REACH Bilaga XVII_update'!$B$5:$D$131,3,FALSE)="",NA(),VLOOKUP($C795,'REACH Bilaga XVII_update'!$B$5:$D$131,3,FALSE)))</f>
        <v>#N/A</v>
      </c>
      <c r="O795" s="76" t="e">
        <f>IF($C795="-",IF($A795="-",IF(VLOOKUP($D795,' REACH Bilaga 59_update'!$A$5:$E$210,5,FALSE)="",NA(),VLOOKUP($D795,' REACH Bilaga 59_update'!$A$5:$E$210,5,FALSE)),IF(VLOOKUP($A795,' REACH Bilaga 59_update'!$D$5:$E$210,2,FALSE)="",NA(),VLOOKUP($A795,' REACH Bilaga 59_update'!$D$5:$E$210,2,FALSE))),IF(VLOOKUP($C795,' REACH Bilaga 59_update'!$C$5:$E$210,3,FALSE)="",NA(),VLOOKUP($C795,' REACH Bilaga 59_update'!$C$5:$E$210,3,FALSE)))</f>
        <v>#N/A</v>
      </c>
      <c r="P795" s="76" t="e">
        <f>IF(C795="-",IF(A795="-",IFERROR(VLOOKUP($D795,' REACH Bilaga 59_update'!$A$5:$F$210,MATCH(Sammanfattning!P$1,' REACH Bilaga 59_update'!$A$4:$F$4,0),FALSE),VLOOKUP($D795,'REACH Bilaga XIV_update'!$A$4:$H$110,MATCH(Sammanfattning!P$1,'REACH Bilaga XIV_update'!$A$4:$H$4,0),FALSE)),IFERROR(VLOOKUP($A795,' REACH Bilaga 59_update'!$D$5:$F$210,MATCH(Sammanfattning!P$1,' REACH Bilaga 59_update'!$D$4:$F$4,0),FALSE),VLOOKUP($A795,'REACH Bilaga XIV_update'!$D$4:$H$110,MATCH(Sammanfattning!P$1,'REACH Bilaga XIV_update'!$D$4:$H$4,0),FALSE))),IFERROR(VLOOKUP($C795,' REACH Bilaga 59_update'!$C$5:$F$210,MATCH(Sammanfattning!P$1,' REACH Bilaga 59_update'!$C$4:$F$4,0),FALSE),VLOOKUP($C795,'REACH Bilaga XIV_update'!$C$4:$H$110,MATCH(Sammanfattning!P$1,'REACH Bilaga XIV_update'!$C$4:$H$4,0),FALSE)))</f>
        <v>#N/A</v>
      </c>
      <c r="Q795" s="76" t="e">
        <f>IF($C795="-",IF($A795="-",IF(VLOOKUP($D795,'REACH Bilaga XIV_update'!$A$5:$I$110,9,FALSE)="",NA(),VLOOKUP($D795,'REACH Bilaga XIV_update'!$A$5:$I$110,9,FALSE)),IF(VLOOKUP($A795,'REACH Bilaga XIV_update'!$D$5:$I$110,6,FALSE)="",NA(),VLOOKUP($A795,'REACH Bilaga XIV_update'!$D$5:$I$110,6,FALSE))),IF(VLOOKUP($C795,'REACH Bilaga XIV_update'!$C$5:$I$110,7,FALSE)="",NA(),VLOOKUP($C795,'REACH Bilaga XIV_update'!$C$5:$I$110,7,FALSE)))</f>
        <v>#N/A</v>
      </c>
      <c r="R795" s="76" t="e">
        <f>IF($C795="-",IF($A795="-",IF(VLOOKUP($D795,CoRAP_update!$A$5:$O$376,15,FALSE)="",NA(),VLOOKUP($D795,CoRAP_update!$A$5:$O$376,15,FALSE)),IF(VLOOKUP($A795,CoRAP_update!$D$5:$O$376,12,FALSE)="",NA(),VLOOKUP($A795,CoRAP_update!$D$5:$O$376,12,FALSE))),IF(VLOOKUP($C795,CoRAP_update!$C$5:$O$376,13,FALSE)="",NA(),VLOOKUP($C795,CoRAP_update!$C$5:$O$376,13,FALSE)))</f>
        <v>#N/A</v>
      </c>
      <c r="S795" s="144" t="e">
        <f>IF($C795="-",IF($A795="-",VLOOKUP($D795,CoRAP_update!$A$5:$J$376,MATCH(Sammanfattning!S$1,CoRAP_update!$A$4:$J$4,0),FALSE),VLOOKUP($A795,CoRAP_update!$D$5:$J$376,MATCH(Sammanfattning!S$1,CoRAP_update!$D$4:$J$4,0),FALSE)),VLOOKUP($C795,CoRAP_update!$C$5:$J$376,MATCH(Sammanfattning!S$1,CoRAP_update!$C$4:$J$4,0),FALSE))</f>
        <v>#N/A</v>
      </c>
      <c r="T795" s="76" t="e">
        <f>IF($A795="-",VLOOKUP($D795,EDC_update!$C$2:$F$450,4,FALSE),VLOOKUP($A795,EDC_update!$B$2:$F$450,5,FALSE))</f>
        <v>#N/A</v>
      </c>
      <c r="V795" s="78">
        <f>IF(IFERROR(SEARCH("PBT",P795),99)=99,IF(IFERROR(SEARCH("suspected PBT",S795),99)=99,IF(IFERROR(SEARCH("concluded to be PBT",K795),99)=99,IF(IFERROR(SEARCH("PBT",S795),99)=99,IF(IFERROR(SEARCH("PBT cand",L795),99)=99,IF(IFERROR(SEARCH("PBT",L795),99)=99,IF(IFERROR(SEARCH("persistent, bioackumulative and toxic properties",K795),99)=99,0,Scoring!$E$3),Scoring!$E$3),Scoring!$E$7),Scoring!$E$3),Scoring!$E$5),Scoring!$E$6),Scoring!$E$3)</f>
        <v>0</v>
      </c>
      <c r="W795" s="78">
        <f>IF(IFERROR(SEARCH("vPvB",P795),99)=99,IF(IFERROR(SEARCH("suspected pbt/vPvB",S795),99)=99,IF(IFERROR(SEARCH("vPvB",S795),99)=99,IF(IFERROR(SEARCH("concluded to be a vPvB",S795),99)=99,IF(IFERROR(SEARCH("identified as vPvB",K795),99)=99,IF(IFERROR(SEARCH("concluded to be a vPvB",K795),99)=99,IF(IFERROR(SEARCH("concluded to be both pbt and vPvB",S795),99)=99,IF(IFERROR(SEARCH("concluded to be both pbt and vPvB",K795),99)=99,0,Scoring!$E$5),Scoring!$E$5),Scoring!$E$5),Scoring!$E$5),Scoring!$E$5),Scoring!$E$4),Scoring!$E$6),Scoring!$E$4)</f>
        <v>0</v>
      </c>
      <c r="X795" s="78">
        <f>IF(IFERROR(SEARCH("H410",N795),99)=99,IF(IFERROR(SEARCH("H410",O795),99)=99,IF(IFERROR(SEARCH("H410",Q795),99)=99,IF(IFERROR(SEARCH("H410",M795),99)=99,IF(IFERROR(SEARCH("H410",R795),99)=99,IF(IFERROR(SEARCH("H411",N795),99)=99,IF(IFERROR(SEARCH("H411",O795),99)=99,IF(IFERROR(SEARCH("H411",Q795),99)=99,IF(IFERROR(SEARCH("H411",M795),99)=99,IF(IFERROR(SEARCH("H411",R795),99)=99,IF(IFERROR(SEARCH("H413",N795),99)=99,IF(IFERROR(SEARCH("H413",O795),99)=99,IF(IFERROR(SEARCH("H413",Q795),99)=99,IF(IFERROR(SEARCH("H413",M795),99)=99,IF(IFERROR(SEARCH("H413",R795),99)=99,IF(IFERROR(SEARCH("H412",N795),99)=99,IF(IFERROR(SEARCH("H412",O795),99)=99,IF(IFERROR(SEARCH("H412",Q795),99)=99,IF(IFERROR(SEARCH("H412",M795),99)=99,IF(IFERROR(SEARCH("H412",R795),99)=99,0,Scoring!$E$2),Scoring!$E$2),Scoring!$E$2),Scoring!$E$2),Scoring!$E$2),Scoring!$E$2),Scoring!$E$2),Scoring!$E$2),Scoring!$E$2),Scoring!$E$2),Scoring!$E$2),Scoring!$E$2),Scoring!$E$2),Scoring!$E$2),Scoring!$E$2),Scoring!$E$2),Scoring!$E$2),Scoring!$E$2),Scoring!$E$2),Scoring!$E$2)</f>
        <v>0</v>
      </c>
      <c r="Y795" s="78">
        <f>IF(IFERROR(SEARCH("CMR",K795),99)=99,IF(IFERROR(SEARCH("Suspected CMR",S795),99)=99,IF(IFERROR(SEARCH("CMR",S795),99)=99,0,Scoring!$E$8),Scoring!$E$9),Scoring!$E$8)</f>
        <v>3</v>
      </c>
      <c r="Z795" s="78">
        <f>IF(IFERROR(SEARCH("H350",N795),99)=99,IF(IFERROR(SEARCH("H350",O795),99)=99,IF(IFERROR(SEARCH("H350",Q795),99)=99,IF(IFERROR(SEARCH("H350",M795),99)=99,IF(IFERROR(SEARCH("H350",R795),99)=99,IF(IFERROR(SEARCH("H351",N795),99)=99,IF(IFERROR(SEARCH("H351",O795),99)=99,IF(IFERROR(SEARCH("H351",Q795),99)=99,IF(IFERROR(SEARCH("H351",M795),99)=99,IF(IFERROR(SEARCH("H351",R795),99)=99,IF(IFERROR(SEARCH("carcinogenic",P795),99)=99,IF(IFERROR(SEARCH("suspected carcinogenic",S795),99)=99,0,Scoring!$E$12),Scoring!$E$11),Scoring!$E$10),Scoring!$E$10),Scoring!$E$10),Scoring!$E$10),Scoring!$E$10),Scoring!$E$10),Scoring!$E$10),Scoring!$E$10),Scoring!$E$10),Scoring!$E$10)</f>
        <v>1</v>
      </c>
      <c r="AA795" s="78">
        <f>IF(IFERROR(SEARCH("H340",N795),99)=99,IF(IFERROR(SEARCH("H340",O795),99)=99,IF(IFERROR(SEARCH("H340",Q795),99)=99,IF(IFERROR(SEARCH("H340",M795),99)=99,IF(IFERROR(SEARCH("H340",R795),99)=99,IF(IFERROR(SEARCH("H341",N795),99)=99,IF(IFERROR(SEARCH("H341",O795),99)=99,IF(IFERROR(SEARCH("H341",Q795),99)=99,IF(IFERROR(SEARCH("H341",M795),99)=99,IF(IFERROR(SEARCH("H341",R795),99)=99,IF(IFERROR(SEARCH("mutagenic",P795),99)=99,IF(IFERROR(SEARCH("suspected mutagenic",S795),99)=99,0,Scoring!$E$15),Scoring!$E$14),Scoring!$E$13),Scoring!$E$13),Scoring!$E$13),Scoring!$E$13),Scoring!$E$13),Scoring!$E$13),Scoring!$E$13),Scoring!$E$13),Scoring!$E$13),Scoring!$E$13)</f>
        <v>0</v>
      </c>
      <c r="AB795" s="78">
        <f>IF(IFERROR(SEARCH("H360",N795),99)=99,IF(IFERROR(SEARCH("H360",O795),99)=99,IF(IFERROR(SEARCH("H360",Q795),99)=99,IF(IFERROR(SEARCH("H360",M795),99)=99,IF(IFERROR(SEARCH("H360",R795),99)=99,IF(IFERROR(SEARCH("H361",N795),99)=99,IF(IFERROR(SEARCH("H361",O795),99)=99,IF(IFERROR(SEARCH("H361",Q795),99)=99,IF(IFERROR(SEARCH("H361",M795),99)=99,IF(IFERROR(SEARCH("H361",R795),99)=99,IF(IFERROR(SEARCH("reproduction",P795),99)=99,IF(IFERROR(SEARCH("suspected reprotoxic",S795),99)=99,IF(IFERROR(SEARCH("reprotoxic",S795),99)=99,IF(IFERROR(SEARCH("reprotoxic",K795),99)=99,0,Scoring!$E$18),Scoring!$E$18),Scoring!$E$19),Scoring!$E$17),Scoring!$E$16),Scoring!$E$16),Scoring!$E$16),Scoring!$E$16),Scoring!$E$16),Scoring!$E$16),Scoring!$E$16),Scoring!$E$16),Scoring!$E$16),Scoring!$E$16)</f>
        <v>0</v>
      </c>
      <c r="AC795" s="78">
        <f>IF(IFERROR(SEARCH("57f",L795),99)=99,IF(IFERROR(SEARCH("57(f)",P795),99)=99,0,Scoring!$E$20),Scoring!$E$20)</f>
        <v>0</v>
      </c>
      <c r="AD795" s="78">
        <f>IF(IFERROR(SEARCH("CAT1",T795),99)=99,IF(IFERROR(SEARCH("CAT2",T795),99)=99,IF(IFERROR(SEARCH("CAT3",T795),99)=99,IF(IFERROR(SEARCH("concluded to be endocrine",K795),99)=99,IF(IFERROR(SEARCH("categorised as endocrine",K795),99)=99,IF(IFERROR(SEARCH("endocrine disrupting",P795),99)=99,IF(IFERROR(SEARCH("endocrine disrupting",K795),99)=99,IF(IFERROR(SEARCH("suspected endocrine",S795),99)=99,IF(IFERROR(SEARCH("potential endocrine",S795),99)=99,0,Scoring!$E$25),Scoring!$E$25),Scoring!$E$24),Scoring!$E$24),Scoring!$E$24),Scoring!$E$24),Scoring!$E$23),Scoring!$E$22),Scoring!$E$21)</f>
        <v>0</v>
      </c>
      <c r="AE795" s="78">
        <f>IF(IFERROR(SEARCH("suspected sensitiser",S795),99)=99,IF(IFERROR(SEARCH("sensitiser",S795),99)=99,IF(IFERROR(SEARCH("other hazard based concern",S795),99)=99,0,Scoring!$E$28),Scoring!$E$26),Scoring!$E$27)</f>
        <v>0</v>
      </c>
      <c r="AF795" s="78">
        <f>IF(IFERROR(M795,1)=1,IF(IFERROR(N795,1)=1,IF(IFERROR(O795,1)=1,IF(IFERROR(Q795,1)=1,IF(IFERROR(R795,1)=1,IF(IFERROR(T795,1)=1,IF(IFERROR(K795,1)=1,IF(IFERROR(P795,1)=1,IF(IFERROR(S795,1)=1,Scoring!$E$29,0),0),0),0),0),0),0),0),0)</f>
        <v>0</v>
      </c>
      <c r="AG795" s="78">
        <f t="shared" si="59"/>
        <v>3</v>
      </c>
      <c r="AI795" s="93"/>
      <c r="AJ795" s="94"/>
      <c r="AK795" s="76"/>
      <c r="AL795" s="75"/>
      <c r="AN795" s="79"/>
      <c r="AO795" s="79"/>
      <c r="AP795" s="79"/>
      <c r="AQ795" s="79"/>
      <c r="AR795" s="79"/>
      <c r="AS795" s="78"/>
      <c r="AU795" s="79">
        <f>IF(IFERROR(F795,99)=99,IF(IFERROR(G795,99)=99,IF(IFERROR(H795,99)=99,IF(IFERROR(I795,99)=99,IF(IFERROR(E795,99)=99,IF(IFERROR(J795,99)=99,0,Scoring!$B$7),Scoring!$B$3),Scoring!$B$2),Scoring!$B$6),Scoring!$B$5),Scoring!$B$4)</f>
        <v>0.3</v>
      </c>
      <c r="AV795" s="78">
        <f t="shared" si="60"/>
        <v>0.89999999999999991</v>
      </c>
      <c r="AW795" s="78"/>
      <c r="AX795" s="66"/>
      <c r="AY795" s="78"/>
      <c r="AZ795" s="76"/>
      <c r="BA795" s="76"/>
      <c r="BB795" s="76"/>
    </row>
    <row r="796" spans="1:54" x14ac:dyDescent="0.25">
      <c r="A796" s="77" t="s">
        <v>7637</v>
      </c>
      <c r="B796" s="76" t="str">
        <f t="shared" si="61"/>
        <v>424-550-1</v>
      </c>
      <c r="C796" s="77" t="s">
        <v>2345</v>
      </c>
      <c r="D796" s="77" t="s">
        <v>2346</v>
      </c>
      <c r="E796" s="76" t="str">
        <f>IF(C796="-",IF(A796="-",VLOOKUP(D796,'sin-list 180320_update'!$C$2:$C$835,1,FALSE),VLOOKUP(A796,'sin-list 180320_update'!$A$2:$A$835,1,FALSE)),VLOOKUP(C796,'sin-list 180320_update'!$B$2:$B$835,1,FALSE))</f>
        <v>424-550-1</v>
      </c>
      <c r="F796" s="76" t="e">
        <f>IF($C796="-",IF($A796="-",VLOOKUP($D796,'REACH Bilaga XVII_update'!$A$5:$A$131,1,FALSE),VLOOKUP($A796,'REACH Bilaga XVII_update'!$C$5:$C$131,1,FALSE)),VLOOKUP($C796,'REACH Bilaga XVII_update'!$B$5:$B$131,1,FALSE))</f>
        <v>#N/A</v>
      </c>
      <c r="G796" s="76" t="e">
        <f>IF($C796="-",IF($A796="-",VLOOKUP($D796,' REACH Bilaga 59_update'!$A$5:$A$210,1,FALSE),VLOOKUP($A796,' REACH Bilaga 59_update'!$D$5:$D$210,1,FALSE)),VLOOKUP($C796,' REACH Bilaga 59_update'!$C$5:$C$210,1,FALSE))</f>
        <v>#N/A</v>
      </c>
      <c r="H796" s="76" t="e">
        <f>IF($C796="-",IF($A796="-",VLOOKUP($D796,'REACH Bilaga XIV_update'!$A$5:$A$110,1,FALSE),VLOOKUP($A796,'REACH Bilaga XIV_update'!$D$5:$D$110,1,FALSE)),VLOOKUP($C796,'REACH Bilaga XIV_update'!$C$5:$C$110,1,FALSE))</f>
        <v>#N/A</v>
      </c>
      <c r="I796" s="76" t="e">
        <f>IF($C796="-",IF($A796="-",VLOOKUP($D796,CoRAP_update!$A$5:$A$376,1,FALSE),VLOOKUP($A796,CoRAP_update!$D$5:$D$376,1,FALSE)),VLOOKUP($C796,CoRAP_update!$C$5:$C$376,1,FALSE))</f>
        <v>#N/A</v>
      </c>
      <c r="J796" s="76" t="e">
        <f>IF($C796="-",IF($A796="-",VLOOKUP($D796,EDC_update!$C$2:$C$450,1,FALSE),VLOOKUP($A796,EDC_update!$B$2:$B$450,1,FALSE)),VLOOKUP($C796,EDC_update!$L$2:$L$450,1,FALSE))</f>
        <v>#N/A</v>
      </c>
      <c r="K796" s="76" t="str">
        <f>IF($C796="-",IF($A796="-",IF(VLOOKUP($D796,'sin-list 180320_update'!$C$2:$S$835,3,FALSE)="",NA(),VLOOKUP($D796,'sin-list 180320_update'!$C$2:$S$835,3,FALSE)),IF(VLOOKUP($A796,'sin-list 180320_update'!$A$2:$S$835,5,FALSE)="",NA(),VLOOKUP($A796,'sin-list 180320_update'!$A$2:$S$835,5,FALSE))),IF(VLOOKUP($C796,'sin-list 180320_update'!$B$2:$S$835,4,FALSE)="",NA(),VLOOKUP($C796,'sin-list 180320_update'!$B$2:$S$835,4,FALSE)))</f>
        <v>Classified CMR according to Annex VI of Regulation 1272/2008</v>
      </c>
      <c r="L796" s="76" t="str">
        <f>IF($C796="-",IF($A796="-",VLOOKUP($D796,'sin-list 180320_update'!$C$2:$S$835,6,FALSE),VLOOKUP($A796,'sin-list 180320_update'!$A$2:$S$835,8,FALSE)),VLOOKUP($C796,'sin-list 180320_update'!$B$2:$S$835,7,FALSE))</f>
        <v>Carc. 1B
Muta. 1B
Repr. 1B</v>
      </c>
      <c r="M796" s="76" t="str">
        <f>IF($C796="-",IF($A796="-",IF(VLOOKUP($D796,'sin-list 180320_update'!$C$2:$S$835,8,FALSE)="",NA(),VLOOKUP($D796,'sin-list 180320_update'!$C$2:$S$835,8,FALSE)),IF(VLOOKUP($A796,'sin-list 180320_update'!$A$2:$S$835,10,FALSE)="",NA(),VLOOKUP($A796,'sin-list 180320_update'!$A$2:$S$835,10,FALSE))),IF(VLOOKUP($C796,'sin-list 180320_update'!$B$2:$S$835,9,FALSE)="",NA(),VLOOKUP($C796,'sin-list 180320_update'!$B$2:$S$835,9,FALSE)))</f>
        <v>H350
H340
H360FD</v>
      </c>
      <c r="N796" s="76" t="e">
        <f>IF($C796="-",IF($A796="-",IF(VLOOKUP($D796,'REACH Bilaga XVII_update'!$A$5:$E$131,4,FALSE)="",NA(),VLOOKUP($D796,'REACH Bilaga XVII_update'!$A$5:$E$131,4,FALSE)),IF(VLOOKUP($A796,'REACH Bilaga XVII_update'!$C$5:$D$131,2,FALSE)="",NA(),VLOOKUP($A796,'REACH Bilaga XVII_update'!$C$5:$D$131,2,FALSE))),IF(VLOOKUP($C796,'REACH Bilaga XVII_update'!$B$5:$D$131,3,FALSE)="",NA(),VLOOKUP($C796,'REACH Bilaga XVII_update'!$B$5:$D$131,3,FALSE)))</f>
        <v>#N/A</v>
      </c>
      <c r="O796" s="76" t="e">
        <f>IF($C796="-",IF($A796="-",IF(VLOOKUP($D796,' REACH Bilaga 59_update'!$A$5:$E$210,5,FALSE)="",NA(),VLOOKUP($D796,' REACH Bilaga 59_update'!$A$5:$E$210,5,FALSE)),IF(VLOOKUP($A796,' REACH Bilaga 59_update'!$D$5:$E$210,2,FALSE)="",NA(),VLOOKUP($A796,' REACH Bilaga 59_update'!$D$5:$E$210,2,FALSE))),IF(VLOOKUP($C796,' REACH Bilaga 59_update'!$C$5:$E$210,3,FALSE)="",NA(),VLOOKUP($C796,' REACH Bilaga 59_update'!$C$5:$E$210,3,FALSE)))</f>
        <v>#N/A</v>
      </c>
      <c r="P796" s="76" t="e">
        <f>IF(C796="-",IF(A796="-",IFERROR(VLOOKUP($D796,' REACH Bilaga 59_update'!$A$5:$F$210,MATCH(Sammanfattning!P$1,' REACH Bilaga 59_update'!$A$4:$F$4,0),FALSE),VLOOKUP($D796,'REACH Bilaga XIV_update'!$A$4:$H$110,MATCH(Sammanfattning!P$1,'REACH Bilaga XIV_update'!$A$4:$H$4,0),FALSE)),IFERROR(VLOOKUP($A796,' REACH Bilaga 59_update'!$D$5:$F$210,MATCH(Sammanfattning!P$1,' REACH Bilaga 59_update'!$D$4:$F$4,0),FALSE),VLOOKUP($A796,'REACH Bilaga XIV_update'!$D$4:$H$110,MATCH(Sammanfattning!P$1,'REACH Bilaga XIV_update'!$D$4:$H$4,0),FALSE))),IFERROR(VLOOKUP($C796,' REACH Bilaga 59_update'!$C$5:$F$210,MATCH(Sammanfattning!P$1,' REACH Bilaga 59_update'!$C$4:$F$4,0),FALSE),VLOOKUP($C796,'REACH Bilaga XIV_update'!$C$4:$H$110,MATCH(Sammanfattning!P$1,'REACH Bilaga XIV_update'!$C$4:$H$4,0),FALSE)))</f>
        <v>#N/A</v>
      </c>
      <c r="Q796" s="76" t="e">
        <f>IF($C796="-",IF($A796="-",IF(VLOOKUP($D796,'REACH Bilaga XIV_update'!$A$5:$I$110,9,FALSE)="",NA(),VLOOKUP($D796,'REACH Bilaga XIV_update'!$A$5:$I$110,9,FALSE)),IF(VLOOKUP($A796,'REACH Bilaga XIV_update'!$D$5:$I$110,6,FALSE)="",NA(),VLOOKUP($A796,'REACH Bilaga XIV_update'!$D$5:$I$110,6,FALSE))),IF(VLOOKUP($C796,'REACH Bilaga XIV_update'!$C$5:$I$110,7,FALSE)="",NA(),VLOOKUP($C796,'REACH Bilaga XIV_update'!$C$5:$I$110,7,FALSE)))</f>
        <v>#N/A</v>
      </c>
      <c r="R796" s="76" t="e">
        <f>IF($C796="-",IF($A796="-",IF(VLOOKUP($D796,CoRAP_update!$A$5:$O$376,15,FALSE)="",NA(),VLOOKUP($D796,CoRAP_update!$A$5:$O$376,15,FALSE)),IF(VLOOKUP($A796,CoRAP_update!$D$5:$O$376,12,FALSE)="",NA(),VLOOKUP($A796,CoRAP_update!$D$5:$O$376,12,FALSE))),IF(VLOOKUP($C796,CoRAP_update!$C$5:$O$376,13,FALSE)="",NA(),VLOOKUP($C796,CoRAP_update!$C$5:$O$376,13,FALSE)))</f>
        <v>#N/A</v>
      </c>
      <c r="S796" s="144" t="e">
        <f>IF($C796="-",IF($A796="-",VLOOKUP($D796,CoRAP_update!$A$5:$J$376,MATCH(Sammanfattning!S$1,CoRAP_update!$A$4:$J$4,0),FALSE),VLOOKUP($A796,CoRAP_update!$D$5:$J$376,MATCH(Sammanfattning!S$1,CoRAP_update!$D$4:$J$4,0),FALSE)),VLOOKUP($C796,CoRAP_update!$C$5:$J$376,MATCH(Sammanfattning!S$1,CoRAP_update!$C$4:$J$4,0),FALSE))</f>
        <v>#N/A</v>
      </c>
      <c r="T796" s="76" t="e">
        <f>IF($A796="-",VLOOKUP($D796,EDC_update!$C$2:$F$450,4,FALSE),VLOOKUP($A796,EDC_update!$B$2:$F$450,5,FALSE))</f>
        <v>#N/A</v>
      </c>
      <c r="V796" s="78">
        <f>IF(IFERROR(SEARCH("PBT",P796),99)=99,IF(IFERROR(SEARCH("suspected PBT",S796),99)=99,IF(IFERROR(SEARCH("concluded to be PBT",K796),99)=99,IF(IFERROR(SEARCH("PBT",S796),99)=99,IF(IFERROR(SEARCH("PBT cand",L796),99)=99,IF(IFERROR(SEARCH("PBT",L796),99)=99,IF(IFERROR(SEARCH("persistent, bioackumulative and toxic properties",K796),99)=99,0,Scoring!$E$3),Scoring!$E$3),Scoring!$E$7),Scoring!$E$3),Scoring!$E$5),Scoring!$E$6),Scoring!$E$3)</f>
        <v>0</v>
      </c>
      <c r="W796" s="78">
        <f>IF(IFERROR(SEARCH("vPvB",P796),99)=99,IF(IFERROR(SEARCH("suspected pbt/vPvB",S796),99)=99,IF(IFERROR(SEARCH("vPvB",S796),99)=99,IF(IFERROR(SEARCH("concluded to be a vPvB",S796),99)=99,IF(IFERROR(SEARCH("identified as vPvB",K796),99)=99,IF(IFERROR(SEARCH("concluded to be a vPvB",K796),99)=99,IF(IFERROR(SEARCH("concluded to be both pbt and vPvB",S796),99)=99,IF(IFERROR(SEARCH("concluded to be both pbt and vPvB",K796),99)=99,0,Scoring!$E$5),Scoring!$E$5),Scoring!$E$5),Scoring!$E$5),Scoring!$E$5),Scoring!$E$4),Scoring!$E$6),Scoring!$E$4)</f>
        <v>0</v>
      </c>
      <c r="X796" s="78">
        <f>IF(IFERROR(SEARCH("H410",N796),99)=99,IF(IFERROR(SEARCH("H410",O796),99)=99,IF(IFERROR(SEARCH("H410",Q796),99)=99,IF(IFERROR(SEARCH("H410",M796),99)=99,IF(IFERROR(SEARCH("H410",R796),99)=99,IF(IFERROR(SEARCH("H411",N796),99)=99,IF(IFERROR(SEARCH("H411",O796),99)=99,IF(IFERROR(SEARCH("H411",Q796),99)=99,IF(IFERROR(SEARCH("H411",M796),99)=99,IF(IFERROR(SEARCH("H411",R796),99)=99,IF(IFERROR(SEARCH("H413",N796),99)=99,IF(IFERROR(SEARCH("H413",O796),99)=99,IF(IFERROR(SEARCH("H413",Q796),99)=99,IF(IFERROR(SEARCH("H413",M796),99)=99,IF(IFERROR(SEARCH("H413",R796),99)=99,IF(IFERROR(SEARCH("H412",N796),99)=99,IF(IFERROR(SEARCH("H412",O796),99)=99,IF(IFERROR(SEARCH("H412",Q796),99)=99,IF(IFERROR(SEARCH("H412",M796),99)=99,IF(IFERROR(SEARCH("H412",R796),99)=99,0,Scoring!$E$2),Scoring!$E$2),Scoring!$E$2),Scoring!$E$2),Scoring!$E$2),Scoring!$E$2),Scoring!$E$2),Scoring!$E$2),Scoring!$E$2),Scoring!$E$2),Scoring!$E$2),Scoring!$E$2),Scoring!$E$2),Scoring!$E$2),Scoring!$E$2),Scoring!$E$2),Scoring!$E$2),Scoring!$E$2),Scoring!$E$2),Scoring!$E$2)</f>
        <v>0</v>
      </c>
      <c r="Y796" s="78">
        <f>IF(IFERROR(SEARCH("CMR",K796),99)=99,IF(IFERROR(SEARCH("Suspected CMR",S796),99)=99,IF(IFERROR(SEARCH("CMR",S796),99)=99,0,Scoring!$E$8),Scoring!$E$9),Scoring!$E$8)</f>
        <v>3</v>
      </c>
      <c r="Z796" s="78">
        <f>IF(IFERROR(SEARCH("H350",N796),99)=99,IF(IFERROR(SEARCH("H350",O796),99)=99,IF(IFERROR(SEARCH("H350",Q796),99)=99,IF(IFERROR(SEARCH("H350",M796),99)=99,IF(IFERROR(SEARCH("H350",R796),99)=99,IF(IFERROR(SEARCH("H351",N796),99)=99,IF(IFERROR(SEARCH("H351",O796),99)=99,IF(IFERROR(SEARCH("H351",Q796),99)=99,IF(IFERROR(SEARCH("H351",M796),99)=99,IF(IFERROR(SEARCH("H351",R796),99)=99,IF(IFERROR(SEARCH("carcinogenic",P796),99)=99,IF(IFERROR(SEARCH("suspected carcinogenic",S796),99)=99,0,Scoring!$E$12),Scoring!$E$11),Scoring!$E$10),Scoring!$E$10),Scoring!$E$10),Scoring!$E$10),Scoring!$E$10),Scoring!$E$10),Scoring!$E$10),Scoring!$E$10),Scoring!$E$10),Scoring!$E$10)</f>
        <v>1</v>
      </c>
      <c r="AA796" s="78">
        <f>IF(IFERROR(SEARCH("H340",N796),99)=99,IF(IFERROR(SEARCH("H340",O796),99)=99,IF(IFERROR(SEARCH("H340",Q796),99)=99,IF(IFERROR(SEARCH("H340",M796),99)=99,IF(IFERROR(SEARCH("H340",R796),99)=99,IF(IFERROR(SEARCH("H341",N796),99)=99,IF(IFERROR(SEARCH("H341",O796),99)=99,IF(IFERROR(SEARCH("H341",Q796),99)=99,IF(IFERROR(SEARCH("H341",M796),99)=99,IF(IFERROR(SEARCH("H341",R796),99)=99,IF(IFERROR(SEARCH("mutagenic",P796),99)=99,IF(IFERROR(SEARCH("suspected mutagenic",S796),99)=99,0,Scoring!$E$15),Scoring!$E$14),Scoring!$E$13),Scoring!$E$13),Scoring!$E$13),Scoring!$E$13),Scoring!$E$13),Scoring!$E$13),Scoring!$E$13),Scoring!$E$13),Scoring!$E$13),Scoring!$E$13)</f>
        <v>1</v>
      </c>
      <c r="AB796" s="78">
        <f>IF(IFERROR(SEARCH("H360",N796),99)=99,IF(IFERROR(SEARCH("H360",O796),99)=99,IF(IFERROR(SEARCH("H360",Q796),99)=99,IF(IFERROR(SEARCH("H360",M796),99)=99,IF(IFERROR(SEARCH("H360",R796),99)=99,IF(IFERROR(SEARCH("H361",N796),99)=99,IF(IFERROR(SEARCH("H361",O796),99)=99,IF(IFERROR(SEARCH("H361",Q796),99)=99,IF(IFERROR(SEARCH("H361",M796),99)=99,IF(IFERROR(SEARCH("H361",R796),99)=99,IF(IFERROR(SEARCH("reproduction",P796),99)=99,IF(IFERROR(SEARCH("suspected reprotoxic",S796),99)=99,IF(IFERROR(SEARCH("reprotoxic",S796),99)=99,IF(IFERROR(SEARCH("reprotoxic",K796),99)=99,0,Scoring!$E$18),Scoring!$E$18),Scoring!$E$19),Scoring!$E$17),Scoring!$E$16),Scoring!$E$16),Scoring!$E$16),Scoring!$E$16),Scoring!$E$16),Scoring!$E$16),Scoring!$E$16),Scoring!$E$16),Scoring!$E$16),Scoring!$E$16)</f>
        <v>1</v>
      </c>
      <c r="AC796" s="78">
        <f>IF(IFERROR(SEARCH("57f",L796),99)=99,IF(IFERROR(SEARCH("57(f)",P796),99)=99,0,Scoring!$E$20),Scoring!$E$20)</f>
        <v>0</v>
      </c>
      <c r="AD796" s="78">
        <f>IF(IFERROR(SEARCH("CAT1",T796),99)=99,IF(IFERROR(SEARCH("CAT2",T796),99)=99,IF(IFERROR(SEARCH("CAT3",T796),99)=99,IF(IFERROR(SEARCH("concluded to be endocrine",K796),99)=99,IF(IFERROR(SEARCH("categorised as endocrine",K796),99)=99,IF(IFERROR(SEARCH("endocrine disrupting",P796),99)=99,IF(IFERROR(SEARCH("endocrine disrupting",K796),99)=99,IF(IFERROR(SEARCH("suspected endocrine",S796),99)=99,IF(IFERROR(SEARCH("potential endocrine",S796),99)=99,0,Scoring!$E$25),Scoring!$E$25),Scoring!$E$24),Scoring!$E$24),Scoring!$E$24),Scoring!$E$24),Scoring!$E$23),Scoring!$E$22),Scoring!$E$21)</f>
        <v>0</v>
      </c>
      <c r="AE796" s="78">
        <f>IF(IFERROR(SEARCH("suspected sensitiser",S796),99)=99,IF(IFERROR(SEARCH("sensitiser",S796),99)=99,IF(IFERROR(SEARCH("other hazard based concern",S796),99)=99,0,Scoring!$E$28),Scoring!$E$26),Scoring!$E$27)</f>
        <v>0</v>
      </c>
      <c r="AF796" s="78">
        <f>IF(IFERROR(M796,1)=1,IF(IFERROR(N796,1)=1,IF(IFERROR(O796,1)=1,IF(IFERROR(Q796,1)=1,IF(IFERROR(R796,1)=1,IF(IFERROR(T796,1)=1,IF(IFERROR(K796,1)=1,IF(IFERROR(P796,1)=1,IF(IFERROR(S796,1)=1,Scoring!$E$29,0),0),0),0),0),0),0),0),0)</f>
        <v>0</v>
      </c>
      <c r="AG796" s="78">
        <f t="shared" si="59"/>
        <v>3</v>
      </c>
      <c r="AI796" s="93"/>
      <c r="AJ796" s="94"/>
      <c r="AK796" s="76"/>
      <c r="AL796" s="75"/>
      <c r="AN796" s="79"/>
      <c r="AO796" s="79"/>
      <c r="AP796" s="79"/>
      <c r="AQ796" s="79"/>
      <c r="AR796" s="79"/>
      <c r="AS796" s="78"/>
      <c r="AU796" s="79">
        <f>IF(IFERROR(F796,99)=99,IF(IFERROR(G796,99)=99,IF(IFERROR(H796,99)=99,IF(IFERROR(I796,99)=99,IF(IFERROR(E796,99)=99,IF(IFERROR(J796,99)=99,0,Scoring!$B$7),Scoring!$B$3),Scoring!$B$2),Scoring!$B$6),Scoring!$B$5),Scoring!$B$4)</f>
        <v>0.3</v>
      </c>
      <c r="AV796" s="78">
        <f t="shared" si="60"/>
        <v>0.89999999999999991</v>
      </c>
      <c r="AW796" s="78"/>
      <c r="AX796" s="66"/>
      <c r="AY796" s="78"/>
      <c r="AZ796" s="76"/>
      <c r="BA796" s="76"/>
      <c r="BB796" s="76"/>
    </row>
    <row r="797" spans="1:54" x14ac:dyDescent="0.25">
      <c r="A797" s="77" t="s">
        <v>7526</v>
      </c>
      <c r="B797" s="76" t="str">
        <f t="shared" si="61"/>
        <v>425-970-6</v>
      </c>
      <c r="C797" s="77" t="s">
        <v>1254</v>
      </c>
      <c r="D797" s="77" t="s">
        <v>1255</v>
      </c>
      <c r="E797" s="76" t="str">
        <f>IF(C797="-",IF(A797="-",VLOOKUP(D797,'sin-list 180320_update'!$C$2:$C$835,1,FALSE),VLOOKUP(A797,'sin-list 180320_update'!$A$2:$A$835,1,FALSE)),VLOOKUP(C797,'sin-list 180320_update'!$B$2:$B$835,1,FALSE))</f>
        <v>425-970-6</v>
      </c>
      <c r="F797" s="76" t="e">
        <f>IF($C797="-",IF($A797="-",VLOOKUP($D797,'REACH Bilaga XVII_update'!$A$5:$A$131,1,FALSE),VLOOKUP($A797,'REACH Bilaga XVII_update'!$C$5:$C$131,1,FALSE)),VLOOKUP($C797,'REACH Bilaga XVII_update'!$B$5:$B$131,1,FALSE))</f>
        <v>#N/A</v>
      </c>
      <c r="G797" s="76" t="e">
        <f>IF($C797="-",IF($A797="-",VLOOKUP($D797,' REACH Bilaga 59_update'!$A$5:$A$210,1,FALSE),VLOOKUP($A797,' REACH Bilaga 59_update'!$D$5:$D$210,1,FALSE)),VLOOKUP($C797,' REACH Bilaga 59_update'!$C$5:$C$210,1,FALSE))</f>
        <v>#N/A</v>
      </c>
      <c r="H797" s="76" t="e">
        <f>IF($C797="-",IF($A797="-",VLOOKUP($D797,'REACH Bilaga XIV_update'!$A$5:$A$110,1,FALSE),VLOOKUP($A797,'REACH Bilaga XIV_update'!$D$5:$D$110,1,FALSE)),VLOOKUP($C797,'REACH Bilaga XIV_update'!$C$5:$C$110,1,FALSE))</f>
        <v>#N/A</v>
      </c>
      <c r="I797" s="76" t="e">
        <f>IF($C797="-",IF($A797="-",VLOOKUP($D797,CoRAP_update!$A$5:$A$376,1,FALSE),VLOOKUP($A797,CoRAP_update!$D$5:$D$376,1,FALSE)),VLOOKUP($C797,CoRAP_update!$C$5:$C$376,1,FALSE))</f>
        <v>#N/A</v>
      </c>
      <c r="J797" s="76" t="e">
        <f>IF($C797="-",IF($A797="-",VLOOKUP($D797,EDC_update!$C$2:$C$450,1,FALSE),VLOOKUP($A797,EDC_update!$B$2:$B$450,1,FALSE)),VLOOKUP($C797,EDC_update!$L$2:$L$450,1,FALSE))</f>
        <v>#N/A</v>
      </c>
      <c r="K797" s="76" t="str">
        <f>IF($C797="-",IF($A797="-",IF(VLOOKUP($D797,'sin-list 180320_update'!$C$2:$S$835,3,FALSE)="",NA(),VLOOKUP($D797,'sin-list 180320_update'!$C$2:$S$835,3,FALSE)),IF(VLOOKUP($A797,'sin-list 180320_update'!$A$2:$S$835,5,FALSE)="",NA(),VLOOKUP($A797,'sin-list 180320_update'!$A$2:$S$835,5,FALSE))),IF(VLOOKUP($C797,'sin-list 180320_update'!$B$2:$S$835,4,FALSE)="",NA(),VLOOKUP($C797,'sin-list 180320_update'!$B$2:$S$835,4,FALSE)))</f>
        <v>Classified CMR according to Annex VI of Regulation 1272/2008</v>
      </c>
      <c r="L797" s="76" t="str">
        <f>IF($C797="-",IF($A797="-",VLOOKUP($D797,'sin-list 180320_update'!$C$2:$S$835,6,FALSE),VLOOKUP($A797,'sin-list 180320_update'!$A$2:$S$835,8,FALSE)),VLOOKUP($C797,'sin-list 180320_update'!$B$2:$S$835,7,FALSE))</f>
        <v>Repr. 1B
Acute Tox. 4 *
Skin Corr. 1A</v>
      </c>
      <c r="M797" s="76" t="str">
        <f>IF($C797="-",IF($A797="-",IF(VLOOKUP($D797,'sin-list 180320_update'!$C$2:$S$835,8,FALSE)="",NA(),VLOOKUP($D797,'sin-list 180320_update'!$C$2:$S$835,8,FALSE)),IF(VLOOKUP($A797,'sin-list 180320_update'!$A$2:$S$835,10,FALSE)="",NA(),VLOOKUP($A797,'sin-list 180320_update'!$A$2:$S$835,10,FALSE))),IF(VLOOKUP($C797,'sin-list 180320_update'!$B$2:$S$835,9,FALSE)="",NA(),VLOOKUP($C797,'sin-list 180320_update'!$B$2:$S$835,9,FALSE)))</f>
        <v>H360D***
H302
H314</v>
      </c>
      <c r="N797" s="76" t="e">
        <f>IF($C797="-",IF($A797="-",IF(VLOOKUP($D797,'REACH Bilaga XVII_update'!$A$5:$E$131,4,FALSE)="",NA(),VLOOKUP($D797,'REACH Bilaga XVII_update'!$A$5:$E$131,4,FALSE)),IF(VLOOKUP($A797,'REACH Bilaga XVII_update'!$C$5:$D$131,2,FALSE)="",NA(),VLOOKUP($A797,'REACH Bilaga XVII_update'!$C$5:$D$131,2,FALSE))),IF(VLOOKUP($C797,'REACH Bilaga XVII_update'!$B$5:$D$131,3,FALSE)="",NA(),VLOOKUP($C797,'REACH Bilaga XVII_update'!$B$5:$D$131,3,FALSE)))</f>
        <v>#N/A</v>
      </c>
      <c r="O797" s="76" t="e">
        <f>IF($C797="-",IF($A797="-",IF(VLOOKUP($D797,' REACH Bilaga 59_update'!$A$5:$E$210,5,FALSE)="",NA(),VLOOKUP($D797,' REACH Bilaga 59_update'!$A$5:$E$210,5,FALSE)),IF(VLOOKUP($A797,' REACH Bilaga 59_update'!$D$5:$E$210,2,FALSE)="",NA(),VLOOKUP($A797,' REACH Bilaga 59_update'!$D$5:$E$210,2,FALSE))),IF(VLOOKUP($C797,' REACH Bilaga 59_update'!$C$5:$E$210,3,FALSE)="",NA(),VLOOKUP($C797,' REACH Bilaga 59_update'!$C$5:$E$210,3,FALSE)))</f>
        <v>#N/A</v>
      </c>
      <c r="P797" s="76" t="e">
        <f>IF(C797="-",IF(A797="-",IFERROR(VLOOKUP($D797,' REACH Bilaga 59_update'!$A$5:$F$210,MATCH(Sammanfattning!P$1,' REACH Bilaga 59_update'!$A$4:$F$4,0),FALSE),VLOOKUP($D797,'REACH Bilaga XIV_update'!$A$4:$H$110,MATCH(Sammanfattning!P$1,'REACH Bilaga XIV_update'!$A$4:$H$4,0),FALSE)),IFERROR(VLOOKUP($A797,' REACH Bilaga 59_update'!$D$5:$F$210,MATCH(Sammanfattning!P$1,' REACH Bilaga 59_update'!$D$4:$F$4,0),FALSE),VLOOKUP($A797,'REACH Bilaga XIV_update'!$D$4:$H$110,MATCH(Sammanfattning!P$1,'REACH Bilaga XIV_update'!$D$4:$H$4,0),FALSE))),IFERROR(VLOOKUP($C797,' REACH Bilaga 59_update'!$C$5:$F$210,MATCH(Sammanfattning!P$1,' REACH Bilaga 59_update'!$C$4:$F$4,0),FALSE),VLOOKUP($C797,'REACH Bilaga XIV_update'!$C$4:$H$110,MATCH(Sammanfattning!P$1,'REACH Bilaga XIV_update'!$C$4:$H$4,0),FALSE)))</f>
        <v>#N/A</v>
      </c>
      <c r="Q797" s="76" t="e">
        <f>IF($C797="-",IF($A797="-",IF(VLOOKUP($D797,'REACH Bilaga XIV_update'!$A$5:$I$110,9,FALSE)="",NA(),VLOOKUP($D797,'REACH Bilaga XIV_update'!$A$5:$I$110,9,FALSE)),IF(VLOOKUP($A797,'REACH Bilaga XIV_update'!$D$5:$I$110,6,FALSE)="",NA(),VLOOKUP($A797,'REACH Bilaga XIV_update'!$D$5:$I$110,6,FALSE))),IF(VLOOKUP($C797,'REACH Bilaga XIV_update'!$C$5:$I$110,7,FALSE)="",NA(),VLOOKUP($C797,'REACH Bilaga XIV_update'!$C$5:$I$110,7,FALSE)))</f>
        <v>#N/A</v>
      </c>
      <c r="R797" s="76" t="e">
        <f>IF($C797="-",IF($A797="-",IF(VLOOKUP($D797,CoRAP_update!$A$5:$O$376,15,FALSE)="",NA(),VLOOKUP($D797,CoRAP_update!$A$5:$O$376,15,FALSE)),IF(VLOOKUP($A797,CoRAP_update!$D$5:$O$376,12,FALSE)="",NA(),VLOOKUP($A797,CoRAP_update!$D$5:$O$376,12,FALSE))),IF(VLOOKUP($C797,CoRAP_update!$C$5:$O$376,13,FALSE)="",NA(),VLOOKUP($C797,CoRAP_update!$C$5:$O$376,13,FALSE)))</f>
        <v>#N/A</v>
      </c>
      <c r="S797" s="144" t="e">
        <f>IF($C797="-",IF($A797="-",VLOOKUP($D797,CoRAP_update!$A$5:$J$376,MATCH(Sammanfattning!S$1,CoRAP_update!$A$4:$J$4,0),FALSE),VLOOKUP($A797,CoRAP_update!$D$5:$J$376,MATCH(Sammanfattning!S$1,CoRAP_update!$D$4:$J$4,0),FALSE)),VLOOKUP($C797,CoRAP_update!$C$5:$J$376,MATCH(Sammanfattning!S$1,CoRAP_update!$C$4:$J$4,0),FALSE))</f>
        <v>#N/A</v>
      </c>
      <c r="T797" s="76" t="e">
        <f>IF($A797="-",VLOOKUP($D797,EDC_update!$C$2:$F$450,4,FALSE),VLOOKUP($A797,EDC_update!$B$2:$F$450,5,FALSE))</f>
        <v>#N/A</v>
      </c>
      <c r="V797" s="78">
        <f>IF(IFERROR(SEARCH("PBT",P797),99)=99,IF(IFERROR(SEARCH("suspected PBT",S797),99)=99,IF(IFERROR(SEARCH("concluded to be PBT",K797),99)=99,IF(IFERROR(SEARCH("PBT",S797),99)=99,IF(IFERROR(SEARCH("PBT cand",L797),99)=99,IF(IFERROR(SEARCH("PBT",L797),99)=99,IF(IFERROR(SEARCH("persistent, bioackumulative and toxic properties",K797),99)=99,0,Scoring!$E$3),Scoring!$E$3),Scoring!$E$7),Scoring!$E$3),Scoring!$E$5),Scoring!$E$6),Scoring!$E$3)</f>
        <v>0</v>
      </c>
      <c r="W797" s="78">
        <f>IF(IFERROR(SEARCH("vPvB",P797),99)=99,IF(IFERROR(SEARCH("suspected pbt/vPvB",S797),99)=99,IF(IFERROR(SEARCH("vPvB",S797),99)=99,IF(IFERROR(SEARCH("concluded to be a vPvB",S797),99)=99,IF(IFERROR(SEARCH("identified as vPvB",K797),99)=99,IF(IFERROR(SEARCH("concluded to be a vPvB",K797),99)=99,IF(IFERROR(SEARCH("concluded to be both pbt and vPvB",S797),99)=99,IF(IFERROR(SEARCH("concluded to be both pbt and vPvB",K797),99)=99,0,Scoring!$E$5),Scoring!$E$5),Scoring!$E$5),Scoring!$E$5),Scoring!$E$5),Scoring!$E$4),Scoring!$E$6),Scoring!$E$4)</f>
        <v>0</v>
      </c>
      <c r="X797" s="78">
        <f>IF(IFERROR(SEARCH("H410",N797),99)=99,IF(IFERROR(SEARCH("H410",O797),99)=99,IF(IFERROR(SEARCH("H410",Q797),99)=99,IF(IFERROR(SEARCH("H410",M797),99)=99,IF(IFERROR(SEARCH("H410",R797),99)=99,IF(IFERROR(SEARCH("H411",N797),99)=99,IF(IFERROR(SEARCH("H411",O797),99)=99,IF(IFERROR(SEARCH("H411",Q797),99)=99,IF(IFERROR(SEARCH("H411",M797),99)=99,IF(IFERROR(SEARCH("H411",R797),99)=99,IF(IFERROR(SEARCH("H413",N797),99)=99,IF(IFERROR(SEARCH("H413",O797),99)=99,IF(IFERROR(SEARCH("H413",Q797),99)=99,IF(IFERROR(SEARCH("H413",M797),99)=99,IF(IFERROR(SEARCH("H413",R797),99)=99,IF(IFERROR(SEARCH("H412",N797),99)=99,IF(IFERROR(SEARCH("H412",O797),99)=99,IF(IFERROR(SEARCH("H412",Q797),99)=99,IF(IFERROR(SEARCH("H412",M797),99)=99,IF(IFERROR(SEARCH("H412",R797),99)=99,0,Scoring!$E$2),Scoring!$E$2),Scoring!$E$2),Scoring!$E$2),Scoring!$E$2),Scoring!$E$2),Scoring!$E$2),Scoring!$E$2),Scoring!$E$2),Scoring!$E$2),Scoring!$E$2),Scoring!$E$2),Scoring!$E$2),Scoring!$E$2),Scoring!$E$2),Scoring!$E$2),Scoring!$E$2),Scoring!$E$2),Scoring!$E$2),Scoring!$E$2)</f>
        <v>0</v>
      </c>
      <c r="Y797" s="78">
        <f>IF(IFERROR(SEARCH("CMR",K797),99)=99,IF(IFERROR(SEARCH("Suspected CMR",S797),99)=99,IF(IFERROR(SEARCH("CMR",S797),99)=99,0,Scoring!$E$8),Scoring!$E$9),Scoring!$E$8)</f>
        <v>3</v>
      </c>
      <c r="Z797" s="78">
        <f>IF(IFERROR(SEARCH("H350",N797),99)=99,IF(IFERROR(SEARCH("H350",O797),99)=99,IF(IFERROR(SEARCH("H350",Q797),99)=99,IF(IFERROR(SEARCH("H350",M797),99)=99,IF(IFERROR(SEARCH("H350",R797),99)=99,IF(IFERROR(SEARCH("H351",N797),99)=99,IF(IFERROR(SEARCH("H351",O797),99)=99,IF(IFERROR(SEARCH("H351",Q797),99)=99,IF(IFERROR(SEARCH("H351",M797),99)=99,IF(IFERROR(SEARCH("H351",R797),99)=99,IF(IFERROR(SEARCH("carcinogenic",P797),99)=99,IF(IFERROR(SEARCH("suspected carcinogenic",S797),99)=99,0,Scoring!$E$12),Scoring!$E$11),Scoring!$E$10),Scoring!$E$10),Scoring!$E$10),Scoring!$E$10),Scoring!$E$10),Scoring!$E$10),Scoring!$E$10),Scoring!$E$10),Scoring!$E$10),Scoring!$E$10)</f>
        <v>0</v>
      </c>
      <c r="AA797" s="78">
        <f>IF(IFERROR(SEARCH("H340",N797),99)=99,IF(IFERROR(SEARCH("H340",O797),99)=99,IF(IFERROR(SEARCH("H340",Q797),99)=99,IF(IFERROR(SEARCH("H340",M797),99)=99,IF(IFERROR(SEARCH("H340",R797),99)=99,IF(IFERROR(SEARCH("H341",N797),99)=99,IF(IFERROR(SEARCH("H341",O797),99)=99,IF(IFERROR(SEARCH("H341",Q797),99)=99,IF(IFERROR(SEARCH("H341",M797),99)=99,IF(IFERROR(SEARCH("H341",R797),99)=99,IF(IFERROR(SEARCH("mutagenic",P797),99)=99,IF(IFERROR(SEARCH("suspected mutagenic",S797),99)=99,0,Scoring!$E$15),Scoring!$E$14),Scoring!$E$13),Scoring!$E$13),Scoring!$E$13),Scoring!$E$13),Scoring!$E$13),Scoring!$E$13),Scoring!$E$13),Scoring!$E$13),Scoring!$E$13),Scoring!$E$13)</f>
        <v>0</v>
      </c>
      <c r="AB797" s="78">
        <f>IF(IFERROR(SEARCH("H360",N797),99)=99,IF(IFERROR(SEARCH("H360",O797),99)=99,IF(IFERROR(SEARCH("H360",Q797),99)=99,IF(IFERROR(SEARCH("H360",M797),99)=99,IF(IFERROR(SEARCH("H360",R797),99)=99,IF(IFERROR(SEARCH("H361",N797),99)=99,IF(IFERROR(SEARCH("H361",O797),99)=99,IF(IFERROR(SEARCH("H361",Q797),99)=99,IF(IFERROR(SEARCH("H361",M797),99)=99,IF(IFERROR(SEARCH("H361",R797),99)=99,IF(IFERROR(SEARCH("reproduction",P797),99)=99,IF(IFERROR(SEARCH("suspected reprotoxic",S797),99)=99,IF(IFERROR(SEARCH("reprotoxic",S797),99)=99,IF(IFERROR(SEARCH("reprotoxic",K797),99)=99,0,Scoring!$E$18),Scoring!$E$18),Scoring!$E$19),Scoring!$E$17),Scoring!$E$16),Scoring!$E$16),Scoring!$E$16),Scoring!$E$16),Scoring!$E$16),Scoring!$E$16),Scoring!$E$16),Scoring!$E$16),Scoring!$E$16),Scoring!$E$16)</f>
        <v>1</v>
      </c>
      <c r="AC797" s="78">
        <f>IF(IFERROR(SEARCH("57f",L797),99)=99,IF(IFERROR(SEARCH("57(f)",P797),99)=99,0,Scoring!$E$20),Scoring!$E$20)</f>
        <v>0</v>
      </c>
      <c r="AD797" s="78">
        <f>IF(IFERROR(SEARCH("CAT1",T797),99)=99,IF(IFERROR(SEARCH("CAT2",T797),99)=99,IF(IFERROR(SEARCH("CAT3",T797),99)=99,IF(IFERROR(SEARCH("concluded to be endocrine",K797),99)=99,IF(IFERROR(SEARCH("categorised as endocrine",K797),99)=99,IF(IFERROR(SEARCH("endocrine disrupting",P797),99)=99,IF(IFERROR(SEARCH("endocrine disrupting",K797),99)=99,IF(IFERROR(SEARCH("suspected endocrine",S797),99)=99,IF(IFERROR(SEARCH("potential endocrine",S797),99)=99,0,Scoring!$E$25),Scoring!$E$25),Scoring!$E$24),Scoring!$E$24),Scoring!$E$24),Scoring!$E$24),Scoring!$E$23),Scoring!$E$22),Scoring!$E$21)</f>
        <v>0</v>
      </c>
      <c r="AE797" s="78">
        <f>IF(IFERROR(SEARCH("suspected sensitiser",S797),99)=99,IF(IFERROR(SEARCH("sensitiser",S797),99)=99,IF(IFERROR(SEARCH("other hazard based concern",S797),99)=99,0,Scoring!$E$28),Scoring!$E$26),Scoring!$E$27)</f>
        <v>0</v>
      </c>
      <c r="AF797" s="78">
        <f>IF(IFERROR(M797,1)=1,IF(IFERROR(N797,1)=1,IF(IFERROR(O797,1)=1,IF(IFERROR(Q797,1)=1,IF(IFERROR(R797,1)=1,IF(IFERROR(T797,1)=1,IF(IFERROR(K797,1)=1,IF(IFERROR(P797,1)=1,IF(IFERROR(S797,1)=1,Scoring!$E$29,0),0),0),0),0),0),0),0),0)</f>
        <v>0</v>
      </c>
      <c r="AG797" s="78">
        <f t="shared" si="59"/>
        <v>3</v>
      </c>
      <c r="AI797" s="93"/>
      <c r="AJ797" s="94"/>
      <c r="AK797" s="76"/>
      <c r="AL797" s="75"/>
      <c r="AN797" s="79"/>
      <c r="AO797" s="79"/>
      <c r="AP797" s="79"/>
      <c r="AQ797" s="79"/>
      <c r="AR797" s="79"/>
      <c r="AS797" s="78"/>
      <c r="AU797" s="79">
        <f>IF(IFERROR(F797,99)=99,IF(IFERROR(G797,99)=99,IF(IFERROR(H797,99)=99,IF(IFERROR(I797,99)=99,IF(IFERROR(E797,99)=99,IF(IFERROR(J797,99)=99,0,Scoring!$B$7),Scoring!$B$3),Scoring!$B$2),Scoring!$B$6),Scoring!$B$5),Scoring!$B$4)</f>
        <v>0.3</v>
      </c>
      <c r="AV797" s="78">
        <f t="shared" si="60"/>
        <v>0.89999999999999991</v>
      </c>
      <c r="AW797" s="78"/>
      <c r="AX797" s="66"/>
      <c r="AY797" s="78"/>
      <c r="AZ797" s="76"/>
      <c r="BA797" s="76"/>
      <c r="BB797" s="76"/>
    </row>
    <row r="798" spans="1:54" ht="45" x14ac:dyDescent="0.25">
      <c r="A798" s="77" t="s">
        <v>7699</v>
      </c>
      <c r="B798" s="76" t="str">
        <f t="shared" si="61"/>
        <v>435-960-3</v>
      </c>
      <c r="C798" s="77" t="s">
        <v>2878</v>
      </c>
      <c r="D798" s="83" t="s">
        <v>2879</v>
      </c>
      <c r="E798" s="76" t="str">
        <f>IF(C798="-",IF(A798="-",VLOOKUP(D798,'sin-list 180320_update'!$C$2:$C$835,1,FALSE),VLOOKUP(A798,'sin-list 180320_update'!$A$2:$A$835,1,FALSE)),VLOOKUP(C798,'sin-list 180320_update'!$B$2:$B$835,1,FALSE))</f>
        <v>435-960-3</v>
      </c>
      <c r="F798" s="76" t="e">
        <f>IF($C798="-",IF($A798="-",VLOOKUP($D798,'REACH Bilaga XVII_update'!$A$5:$A$131,1,FALSE),VLOOKUP($A798,'REACH Bilaga XVII_update'!$C$5:$C$131,1,FALSE)),VLOOKUP($C798,'REACH Bilaga XVII_update'!$B$5:$B$131,1,FALSE))</f>
        <v>#N/A</v>
      </c>
      <c r="G798" s="76" t="e">
        <f>IF($C798="-",IF($A798="-",VLOOKUP($D798,' REACH Bilaga 59_update'!$A$5:$A$210,1,FALSE),VLOOKUP($A798,' REACH Bilaga 59_update'!$D$5:$D$210,1,FALSE)),VLOOKUP($C798,' REACH Bilaga 59_update'!$C$5:$C$210,1,FALSE))</f>
        <v>#N/A</v>
      </c>
      <c r="H798" s="76" t="e">
        <f>IF($C798="-",IF($A798="-",VLOOKUP($D798,'REACH Bilaga XIV_update'!$A$5:$A$110,1,FALSE),VLOOKUP($A798,'REACH Bilaga XIV_update'!$D$5:$D$110,1,FALSE)),VLOOKUP($C798,'REACH Bilaga XIV_update'!$C$5:$C$110,1,FALSE))</f>
        <v>#N/A</v>
      </c>
      <c r="I798" s="76" t="e">
        <f>IF($C798="-",IF($A798="-",VLOOKUP($D798,CoRAP_update!$A$5:$A$376,1,FALSE),VLOOKUP($A798,CoRAP_update!$D$5:$D$376,1,FALSE)),VLOOKUP($C798,CoRAP_update!$C$5:$C$376,1,FALSE))</f>
        <v>#N/A</v>
      </c>
      <c r="J798" s="76" t="e">
        <f>IF($C798="-",IF($A798="-",VLOOKUP($D798,EDC_update!$C$2:$C$450,1,FALSE),VLOOKUP($A798,EDC_update!$B$2:$B$450,1,FALSE)),VLOOKUP($C798,EDC_update!$L$2:$L$450,1,FALSE))</f>
        <v>#N/A</v>
      </c>
      <c r="K798" s="76" t="str">
        <f>IF($C798="-",IF($A798="-",IF(VLOOKUP($D798,'sin-list 180320_update'!$C$2:$S$835,3,FALSE)="",NA(),VLOOKUP($D798,'sin-list 180320_update'!$C$2:$S$835,3,FALSE)),IF(VLOOKUP($A798,'sin-list 180320_update'!$A$2:$S$835,5,FALSE)="",NA(),VLOOKUP($A798,'sin-list 180320_update'!$A$2:$S$835,5,FALSE))),IF(VLOOKUP($C798,'sin-list 180320_update'!$B$2:$S$835,4,FALSE)="",NA(),VLOOKUP($C798,'sin-list 180320_update'!$B$2:$S$835,4,FALSE)))</f>
        <v>Classified CMR according to Annex VI of Regulation 1272/2008</v>
      </c>
      <c r="L798" s="76" t="str">
        <f>IF($C798="-",IF($A798="-",VLOOKUP($D798,'sin-list 180320_update'!$C$2:$S$835,6,FALSE),VLOOKUP($A798,'sin-list 180320_update'!$A$2:$S$835,8,FALSE)),VLOOKUP($C798,'sin-list 180320_update'!$B$2:$S$835,7,FALSE))</f>
        <v>Carc. 1B
Muta. 1B
Skin Sens. 1</v>
      </c>
      <c r="M798" s="76" t="str">
        <f>IF($C798="-",IF($A798="-",IF(VLOOKUP($D798,'sin-list 180320_update'!$C$2:$S$835,8,FALSE)="",NA(),VLOOKUP($D798,'sin-list 180320_update'!$C$2:$S$835,8,FALSE)),IF(VLOOKUP($A798,'sin-list 180320_update'!$A$2:$S$835,10,FALSE)="",NA(),VLOOKUP($A798,'sin-list 180320_update'!$A$2:$S$835,10,FALSE))),IF(VLOOKUP($C798,'sin-list 180320_update'!$B$2:$S$835,9,FALSE)="",NA(),VLOOKUP($C798,'sin-list 180320_update'!$B$2:$S$835,9,FALSE)))</f>
        <v>H350
H340
H317</v>
      </c>
      <c r="N798" s="76" t="e">
        <f>IF($C798="-",IF($A798="-",IF(VLOOKUP($D798,'REACH Bilaga XVII_update'!$A$5:$E$131,4,FALSE)="",NA(),VLOOKUP($D798,'REACH Bilaga XVII_update'!$A$5:$E$131,4,FALSE)),IF(VLOOKUP($A798,'REACH Bilaga XVII_update'!$C$5:$D$131,2,FALSE)="",NA(),VLOOKUP($A798,'REACH Bilaga XVII_update'!$C$5:$D$131,2,FALSE))),IF(VLOOKUP($C798,'REACH Bilaga XVII_update'!$B$5:$D$131,3,FALSE)="",NA(),VLOOKUP($C798,'REACH Bilaga XVII_update'!$B$5:$D$131,3,FALSE)))</f>
        <v>#N/A</v>
      </c>
      <c r="O798" s="76" t="e">
        <f>IF($C798="-",IF($A798="-",IF(VLOOKUP($D798,' REACH Bilaga 59_update'!$A$5:$E$210,5,FALSE)="",NA(),VLOOKUP($D798,' REACH Bilaga 59_update'!$A$5:$E$210,5,FALSE)),IF(VLOOKUP($A798,' REACH Bilaga 59_update'!$D$5:$E$210,2,FALSE)="",NA(),VLOOKUP($A798,' REACH Bilaga 59_update'!$D$5:$E$210,2,FALSE))),IF(VLOOKUP($C798,' REACH Bilaga 59_update'!$C$5:$E$210,3,FALSE)="",NA(),VLOOKUP($C798,' REACH Bilaga 59_update'!$C$5:$E$210,3,FALSE)))</f>
        <v>#N/A</v>
      </c>
      <c r="P798" s="76" t="e">
        <f>IF(C798="-",IF(A798="-",IFERROR(VLOOKUP($D798,' REACH Bilaga 59_update'!$A$5:$F$210,MATCH(Sammanfattning!P$1,' REACH Bilaga 59_update'!$A$4:$F$4,0),FALSE),VLOOKUP($D798,'REACH Bilaga XIV_update'!$A$4:$H$110,MATCH(Sammanfattning!P$1,'REACH Bilaga XIV_update'!$A$4:$H$4,0),FALSE)),IFERROR(VLOOKUP($A798,' REACH Bilaga 59_update'!$D$5:$F$210,MATCH(Sammanfattning!P$1,' REACH Bilaga 59_update'!$D$4:$F$4,0),FALSE),VLOOKUP($A798,'REACH Bilaga XIV_update'!$D$4:$H$110,MATCH(Sammanfattning!P$1,'REACH Bilaga XIV_update'!$D$4:$H$4,0),FALSE))),IFERROR(VLOOKUP($C798,' REACH Bilaga 59_update'!$C$5:$F$210,MATCH(Sammanfattning!P$1,' REACH Bilaga 59_update'!$C$4:$F$4,0),FALSE),VLOOKUP($C798,'REACH Bilaga XIV_update'!$C$4:$H$110,MATCH(Sammanfattning!P$1,'REACH Bilaga XIV_update'!$C$4:$H$4,0),FALSE)))</f>
        <v>#N/A</v>
      </c>
      <c r="Q798" s="76" t="e">
        <f>IF($C798="-",IF($A798="-",IF(VLOOKUP($D798,'REACH Bilaga XIV_update'!$A$5:$I$110,9,FALSE)="",NA(),VLOOKUP($D798,'REACH Bilaga XIV_update'!$A$5:$I$110,9,FALSE)),IF(VLOOKUP($A798,'REACH Bilaga XIV_update'!$D$5:$I$110,6,FALSE)="",NA(),VLOOKUP($A798,'REACH Bilaga XIV_update'!$D$5:$I$110,6,FALSE))),IF(VLOOKUP($C798,'REACH Bilaga XIV_update'!$C$5:$I$110,7,FALSE)="",NA(),VLOOKUP($C798,'REACH Bilaga XIV_update'!$C$5:$I$110,7,FALSE)))</f>
        <v>#N/A</v>
      </c>
      <c r="R798" s="76" t="e">
        <f>IF($C798="-",IF($A798="-",IF(VLOOKUP($D798,CoRAP_update!$A$5:$O$376,15,FALSE)="",NA(),VLOOKUP($D798,CoRAP_update!$A$5:$O$376,15,FALSE)),IF(VLOOKUP($A798,CoRAP_update!$D$5:$O$376,12,FALSE)="",NA(),VLOOKUP($A798,CoRAP_update!$D$5:$O$376,12,FALSE))),IF(VLOOKUP($C798,CoRAP_update!$C$5:$O$376,13,FALSE)="",NA(),VLOOKUP($C798,CoRAP_update!$C$5:$O$376,13,FALSE)))</f>
        <v>#N/A</v>
      </c>
      <c r="S798" s="144" t="e">
        <f>IF($C798="-",IF($A798="-",VLOOKUP($D798,CoRAP_update!$A$5:$J$376,MATCH(Sammanfattning!S$1,CoRAP_update!$A$4:$J$4,0),FALSE),VLOOKUP($A798,CoRAP_update!$D$5:$J$376,MATCH(Sammanfattning!S$1,CoRAP_update!$D$4:$J$4,0),FALSE)),VLOOKUP($C798,CoRAP_update!$C$5:$J$376,MATCH(Sammanfattning!S$1,CoRAP_update!$C$4:$J$4,0),FALSE))</f>
        <v>#N/A</v>
      </c>
      <c r="T798" s="76" t="e">
        <f>IF($A798="-",VLOOKUP($D798,EDC_update!$C$2:$F$450,4,FALSE),VLOOKUP($A798,EDC_update!$B$2:$F$450,5,FALSE))</f>
        <v>#N/A</v>
      </c>
      <c r="V798" s="78">
        <f>IF(IFERROR(SEARCH("PBT",P798),99)=99,IF(IFERROR(SEARCH("suspected PBT",S798),99)=99,IF(IFERROR(SEARCH("concluded to be PBT",K798),99)=99,IF(IFERROR(SEARCH("PBT",S798),99)=99,IF(IFERROR(SEARCH("PBT cand",L798),99)=99,IF(IFERROR(SEARCH("PBT",L798),99)=99,IF(IFERROR(SEARCH("persistent, bioackumulative and toxic properties",K798),99)=99,0,Scoring!$E$3),Scoring!$E$3),Scoring!$E$7),Scoring!$E$3),Scoring!$E$5),Scoring!$E$6),Scoring!$E$3)</f>
        <v>0</v>
      </c>
      <c r="W798" s="78">
        <f>IF(IFERROR(SEARCH("vPvB",P798),99)=99,IF(IFERROR(SEARCH("suspected pbt/vPvB",S798),99)=99,IF(IFERROR(SEARCH("vPvB",S798),99)=99,IF(IFERROR(SEARCH("concluded to be a vPvB",S798),99)=99,IF(IFERROR(SEARCH("identified as vPvB",K798),99)=99,IF(IFERROR(SEARCH("concluded to be a vPvB",K798),99)=99,IF(IFERROR(SEARCH("concluded to be both pbt and vPvB",S798),99)=99,IF(IFERROR(SEARCH("concluded to be both pbt and vPvB",K798),99)=99,0,Scoring!$E$5),Scoring!$E$5),Scoring!$E$5),Scoring!$E$5),Scoring!$E$5),Scoring!$E$4),Scoring!$E$6),Scoring!$E$4)</f>
        <v>0</v>
      </c>
      <c r="X798" s="78">
        <f>IF(IFERROR(SEARCH("H410",N798),99)=99,IF(IFERROR(SEARCH("H410",O798),99)=99,IF(IFERROR(SEARCH("H410",Q798),99)=99,IF(IFERROR(SEARCH("H410",M798),99)=99,IF(IFERROR(SEARCH("H410",R798),99)=99,IF(IFERROR(SEARCH("H411",N798),99)=99,IF(IFERROR(SEARCH("H411",O798),99)=99,IF(IFERROR(SEARCH("H411",Q798),99)=99,IF(IFERROR(SEARCH("H411",M798),99)=99,IF(IFERROR(SEARCH("H411",R798),99)=99,IF(IFERROR(SEARCH("H413",N798),99)=99,IF(IFERROR(SEARCH("H413",O798),99)=99,IF(IFERROR(SEARCH("H413",Q798),99)=99,IF(IFERROR(SEARCH("H413",M798),99)=99,IF(IFERROR(SEARCH("H413",R798),99)=99,IF(IFERROR(SEARCH("H412",N798),99)=99,IF(IFERROR(SEARCH("H412",O798),99)=99,IF(IFERROR(SEARCH("H412",Q798),99)=99,IF(IFERROR(SEARCH("H412",M798),99)=99,IF(IFERROR(SEARCH("H412",R798),99)=99,0,Scoring!$E$2),Scoring!$E$2),Scoring!$E$2),Scoring!$E$2),Scoring!$E$2),Scoring!$E$2),Scoring!$E$2),Scoring!$E$2),Scoring!$E$2),Scoring!$E$2),Scoring!$E$2),Scoring!$E$2),Scoring!$E$2),Scoring!$E$2),Scoring!$E$2),Scoring!$E$2),Scoring!$E$2),Scoring!$E$2),Scoring!$E$2),Scoring!$E$2)</f>
        <v>0</v>
      </c>
      <c r="Y798" s="78">
        <f>IF(IFERROR(SEARCH("CMR",K798),99)=99,IF(IFERROR(SEARCH("Suspected CMR",S798),99)=99,IF(IFERROR(SEARCH("CMR",S798),99)=99,0,Scoring!$E$8),Scoring!$E$9),Scoring!$E$8)</f>
        <v>3</v>
      </c>
      <c r="Z798" s="78">
        <f>IF(IFERROR(SEARCH("H350",N798),99)=99,IF(IFERROR(SEARCH("H350",O798),99)=99,IF(IFERROR(SEARCH("H350",Q798),99)=99,IF(IFERROR(SEARCH("H350",M798),99)=99,IF(IFERROR(SEARCH("H350",R798),99)=99,IF(IFERROR(SEARCH("H351",N798),99)=99,IF(IFERROR(SEARCH("H351",O798),99)=99,IF(IFERROR(SEARCH("H351",Q798),99)=99,IF(IFERROR(SEARCH("H351",M798),99)=99,IF(IFERROR(SEARCH("H351",R798),99)=99,IF(IFERROR(SEARCH("carcinogenic",P798),99)=99,IF(IFERROR(SEARCH("suspected carcinogenic",S798),99)=99,0,Scoring!$E$12),Scoring!$E$11),Scoring!$E$10),Scoring!$E$10),Scoring!$E$10),Scoring!$E$10),Scoring!$E$10),Scoring!$E$10),Scoring!$E$10),Scoring!$E$10),Scoring!$E$10),Scoring!$E$10)</f>
        <v>1</v>
      </c>
      <c r="AA798" s="78">
        <f>IF(IFERROR(SEARCH("H340",N798),99)=99,IF(IFERROR(SEARCH("H340",O798),99)=99,IF(IFERROR(SEARCH("H340",Q798),99)=99,IF(IFERROR(SEARCH("H340",M798),99)=99,IF(IFERROR(SEARCH("H340",R798),99)=99,IF(IFERROR(SEARCH("H341",N798),99)=99,IF(IFERROR(SEARCH("H341",O798),99)=99,IF(IFERROR(SEARCH("H341",Q798),99)=99,IF(IFERROR(SEARCH("H341",M798),99)=99,IF(IFERROR(SEARCH("H341",R798),99)=99,IF(IFERROR(SEARCH("mutagenic",P798),99)=99,IF(IFERROR(SEARCH("suspected mutagenic",S798),99)=99,0,Scoring!$E$15),Scoring!$E$14),Scoring!$E$13),Scoring!$E$13),Scoring!$E$13),Scoring!$E$13),Scoring!$E$13),Scoring!$E$13),Scoring!$E$13),Scoring!$E$13),Scoring!$E$13),Scoring!$E$13)</f>
        <v>1</v>
      </c>
      <c r="AB798" s="78">
        <f>IF(IFERROR(SEARCH("H360",N798),99)=99,IF(IFERROR(SEARCH("H360",O798),99)=99,IF(IFERROR(SEARCH("H360",Q798),99)=99,IF(IFERROR(SEARCH("H360",M798),99)=99,IF(IFERROR(SEARCH("H360",R798),99)=99,IF(IFERROR(SEARCH("H361",N798),99)=99,IF(IFERROR(SEARCH("H361",O798),99)=99,IF(IFERROR(SEARCH("H361",Q798),99)=99,IF(IFERROR(SEARCH("H361",M798),99)=99,IF(IFERROR(SEARCH("H361",R798),99)=99,IF(IFERROR(SEARCH("reproduction",P798),99)=99,IF(IFERROR(SEARCH("suspected reprotoxic",S798),99)=99,IF(IFERROR(SEARCH("reprotoxic",S798),99)=99,IF(IFERROR(SEARCH("reprotoxic",K798),99)=99,0,Scoring!$E$18),Scoring!$E$18),Scoring!$E$19),Scoring!$E$17),Scoring!$E$16),Scoring!$E$16),Scoring!$E$16),Scoring!$E$16),Scoring!$E$16),Scoring!$E$16),Scoring!$E$16),Scoring!$E$16),Scoring!$E$16),Scoring!$E$16)</f>
        <v>0</v>
      </c>
      <c r="AC798" s="78">
        <f>IF(IFERROR(SEARCH("57f",L798),99)=99,IF(IFERROR(SEARCH("57(f)",P798),99)=99,0,Scoring!$E$20),Scoring!$E$20)</f>
        <v>0</v>
      </c>
      <c r="AD798" s="78">
        <f>IF(IFERROR(SEARCH("CAT1",T798),99)=99,IF(IFERROR(SEARCH("CAT2",T798),99)=99,IF(IFERROR(SEARCH("CAT3",T798),99)=99,IF(IFERROR(SEARCH("concluded to be endocrine",K798),99)=99,IF(IFERROR(SEARCH("categorised as endocrine",K798),99)=99,IF(IFERROR(SEARCH("endocrine disrupting",P798),99)=99,IF(IFERROR(SEARCH("endocrine disrupting",K798),99)=99,IF(IFERROR(SEARCH("suspected endocrine",S798),99)=99,IF(IFERROR(SEARCH("potential endocrine",S798),99)=99,0,Scoring!$E$25),Scoring!$E$25),Scoring!$E$24),Scoring!$E$24),Scoring!$E$24),Scoring!$E$24),Scoring!$E$23),Scoring!$E$22),Scoring!$E$21)</f>
        <v>0</v>
      </c>
      <c r="AE798" s="78">
        <f>IF(IFERROR(SEARCH("suspected sensitiser",S798),99)=99,IF(IFERROR(SEARCH("sensitiser",S798),99)=99,IF(IFERROR(SEARCH("other hazard based concern",S798),99)=99,0,Scoring!$E$28),Scoring!$E$26),Scoring!$E$27)</f>
        <v>0</v>
      </c>
      <c r="AF798" s="78">
        <f>IF(IFERROR(M798,1)=1,IF(IFERROR(N798,1)=1,IF(IFERROR(O798,1)=1,IF(IFERROR(Q798,1)=1,IF(IFERROR(R798,1)=1,IF(IFERROR(T798,1)=1,IF(IFERROR(K798,1)=1,IF(IFERROR(P798,1)=1,IF(IFERROR(S798,1)=1,Scoring!$E$29,0),0),0),0),0),0),0),0),0)</f>
        <v>0</v>
      </c>
      <c r="AG798" s="78">
        <f t="shared" si="59"/>
        <v>3</v>
      </c>
      <c r="AI798" s="93"/>
      <c r="AJ798" s="94"/>
      <c r="AK798" s="76"/>
      <c r="AL798" s="75"/>
      <c r="AN798" s="79"/>
      <c r="AO798" s="79"/>
      <c r="AP798" s="79"/>
      <c r="AQ798" s="79"/>
      <c r="AR798" s="79"/>
      <c r="AS798" s="78"/>
      <c r="AU798" s="79">
        <f>IF(IFERROR(F798,99)=99,IF(IFERROR(G798,99)=99,IF(IFERROR(H798,99)=99,IF(IFERROR(I798,99)=99,IF(IFERROR(E798,99)=99,IF(IFERROR(J798,99)=99,0,Scoring!$B$7),Scoring!$B$3),Scoring!$B$2),Scoring!$B$6),Scoring!$B$5),Scoring!$B$4)</f>
        <v>0.3</v>
      </c>
      <c r="AV798" s="78">
        <f t="shared" si="60"/>
        <v>0.89999999999999991</v>
      </c>
      <c r="AW798" s="78"/>
      <c r="AX798" s="66"/>
      <c r="AY798" s="78"/>
      <c r="AZ798" s="76"/>
      <c r="BA798" s="76"/>
      <c r="BB798" s="76"/>
    </row>
    <row r="799" spans="1:54" x14ac:dyDescent="0.25">
      <c r="A799" s="77" t="s">
        <v>6689</v>
      </c>
      <c r="B799" s="76" t="str">
        <f t="shared" si="61"/>
        <v xml:space="preserve">604-314-4
</v>
      </c>
      <c r="C799" s="77" t="s">
        <v>827</v>
      </c>
      <c r="D799" s="77" t="s">
        <v>828</v>
      </c>
      <c r="E799" s="76" t="str">
        <f>IF(C799="-",IF(A799="-",VLOOKUP(D799,'sin-list 180320_update'!$C$2:$C$835,1,FALSE),VLOOKUP(A799,'sin-list 180320_update'!$A$2:$A$835,1,FALSE)),VLOOKUP(C799,'sin-list 180320_update'!$B$2:$B$835,1,FALSE))</f>
        <v xml:space="preserve">604-314-4
</v>
      </c>
      <c r="F799" s="76" t="e">
        <f>IF($C799="-",IF($A799="-",VLOOKUP($D799,'REACH Bilaga XVII_update'!$A$5:$A$131,1,FALSE),VLOOKUP($A799,'REACH Bilaga XVII_update'!$C$5:$C$131,1,FALSE)),VLOOKUP($C799,'REACH Bilaga XVII_update'!$B$5:$B$131,1,FALSE))</f>
        <v>#N/A</v>
      </c>
      <c r="G799" s="76" t="e">
        <f>IF($C799="-",IF($A799="-",VLOOKUP($D799,' REACH Bilaga 59_update'!$A$5:$A$210,1,FALSE),VLOOKUP($A799,' REACH Bilaga 59_update'!$D$5:$D$210,1,FALSE)),VLOOKUP($C799,' REACH Bilaga 59_update'!$C$5:$C$210,1,FALSE))</f>
        <v>#N/A</v>
      </c>
      <c r="H799" s="76" t="e">
        <f>IF($C799="-",IF($A799="-",VLOOKUP($D799,'REACH Bilaga XIV_update'!$A$5:$A$110,1,FALSE),VLOOKUP($A799,'REACH Bilaga XIV_update'!$D$5:$D$110,1,FALSE)),VLOOKUP($C799,'REACH Bilaga XIV_update'!$C$5:$C$110,1,FALSE))</f>
        <v>#N/A</v>
      </c>
      <c r="I799" s="76" t="e">
        <f>IF($C799="-",IF($A799="-",VLOOKUP($D799,CoRAP_update!$A$5:$A$376,1,FALSE),VLOOKUP($A799,CoRAP_update!$D$5:$D$376,1,FALSE)),VLOOKUP($C799,CoRAP_update!$C$5:$C$376,1,FALSE))</f>
        <v>#N/A</v>
      </c>
      <c r="J799" s="76" t="e">
        <f>IF($C799="-",IF($A799="-",VLOOKUP($D799,EDC_update!$C$2:$C$450,1,FALSE),VLOOKUP($A799,EDC_update!$B$2:$B$450,1,FALSE)),VLOOKUP($C799,EDC_update!$L$2:$L$450,1,FALSE))</f>
        <v>#N/A</v>
      </c>
      <c r="K799" s="76" t="str">
        <f>IF($C799="-",IF($A799="-",IF(VLOOKUP($D799,'sin-list 180320_update'!$C$2:$S$835,3,FALSE)="",NA(),VLOOKUP($D799,'sin-list 180320_update'!$C$2:$S$835,3,FALSE)),IF(VLOOKUP($A799,'sin-list 180320_update'!$A$2:$S$835,5,FALSE)="",NA(),VLOOKUP($A799,'sin-list 180320_update'!$A$2:$S$835,5,FALSE))),IF(VLOOKUP($C799,'sin-list 180320_update'!$B$2:$S$835,4,FALSE)="",NA(),VLOOKUP($C799,'sin-list 180320_update'!$B$2:$S$835,4,FALSE)))</f>
        <v>Classified CMR according to Annex VI of Regulation 1272/2008</v>
      </c>
      <c r="L799" s="76" t="str">
        <f>IF($C799="-",IF($A799="-",VLOOKUP($D799,'sin-list 180320_update'!$C$2:$S$835,6,FALSE),VLOOKUP($A799,'sin-list 180320_update'!$A$2:$S$835,8,FALSE)),VLOOKUP($C799,'sin-list 180320_update'!$B$2:$S$835,7,FALSE))</f>
        <v>Carc. 1B</v>
      </c>
      <c r="M799" s="76" t="str">
        <f>IF($C799="-",IF($A799="-",IF(VLOOKUP($D799,'sin-list 180320_update'!$C$2:$S$835,8,FALSE)="",NA(),VLOOKUP($D799,'sin-list 180320_update'!$C$2:$S$835,8,FALSE)),IF(VLOOKUP($A799,'sin-list 180320_update'!$A$2:$S$835,10,FALSE)="",NA(),VLOOKUP($A799,'sin-list 180320_update'!$A$2:$S$835,10,FALSE))),IF(VLOOKUP($C799,'sin-list 180320_update'!$B$2:$S$835,9,FALSE)="",NA(),VLOOKUP($C799,'sin-list 180320_update'!$B$2:$S$835,9,FALSE)))</f>
        <v>H350i</v>
      </c>
      <c r="N799" s="76" t="e">
        <f>IF($C799="-",IF($A799="-",IF(VLOOKUP($D799,'REACH Bilaga XVII_update'!$A$5:$E$131,4,FALSE)="",NA(),VLOOKUP($D799,'REACH Bilaga XVII_update'!$A$5:$E$131,4,FALSE)),IF(VLOOKUP($A799,'REACH Bilaga XVII_update'!$C$5:$D$131,2,FALSE)="",NA(),VLOOKUP($A799,'REACH Bilaga XVII_update'!$C$5:$D$131,2,FALSE))),IF(VLOOKUP($C799,'REACH Bilaga XVII_update'!$B$5:$D$131,3,FALSE)="",NA(),VLOOKUP($C799,'REACH Bilaga XVII_update'!$B$5:$D$131,3,FALSE)))</f>
        <v>#N/A</v>
      </c>
      <c r="O799" s="76" t="e">
        <f>IF($C799="-",IF($A799="-",IF(VLOOKUP($D799,' REACH Bilaga 59_update'!$A$5:$E$210,5,FALSE)="",NA(),VLOOKUP($D799,' REACH Bilaga 59_update'!$A$5:$E$210,5,FALSE)),IF(VLOOKUP($A799,' REACH Bilaga 59_update'!$D$5:$E$210,2,FALSE)="",NA(),VLOOKUP($A799,' REACH Bilaga 59_update'!$D$5:$E$210,2,FALSE))),IF(VLOOKUP($C799,' REACH Bilaga 59_update'!$C$5:$E$210,3,FALSE)="",NA(),VLOOKUP($C799,' REACH Bilaga 59_update'!$C$5:$E$210,3,FALSE)))</f>
        <v>#N/A</v>
      </c>
      <c r="P799" s="76" t="e">
        <f>IF(C799="-",IF(A799="-",IFERROR(VLOOKUP($D799,' REACH Bilaga 59_update'!$A$5:$F$210,MATCH(Sammanfattning!P$1,' REACH Bilaga 59_update'!$A$4:$F$4,0),FALSE),VLOOKUP($D799,'REACH Bilaga XIV_update'!$A$4:$H$110,MATCH(Sammanfattning!P$1,'REACH Bilaga XIV_update'!$A$4:$H$4,0),FALSE)),IFERROR(VLOOKUP($A799,' REACH Bilaga 59_update'!$D$5:$F$210,MATCH(Sammanfattning!P$1,' REACH Bilaga 59_update'!$D$4:$F$4,0),FALSE),VLOOKUP($A799,'REACH Bilaga XIV_update'!$D$4:$H$110,MATCH(Sammanfattning!P$1,'REACH Bilaga XIV_update'!$D$4:$H$4,0),FALSE))),IFERROR(VLOOKUP($C799,' REACH Bilaga 59_update'!$C$5:$F$210,MATCH(Sammanfattning!P$1,' REACH Bilaga 59_update'!$C$4:$F$4,0),FALSE),VLOOKUP($C799,'REACH Bilaga XIV_update'!$C$4:$H$110,MATCH(Sammanfattning!P$1,'REACH Bilaga XIV_update'!$C$4:$H$4,0),FALSE)))</f>
        <v>#N/A</v>
      </c>
      <c r="Q799" s="76" t="e">
        <f>IF($C799="-",IF($A799="-",IF(VLOOKUP($D799,'REACH Bilaga XIV_update'!$A$5:$I$110,9,FALSE)="",NA(),VLOOKUP($D799,'REACH Bilaga XIV_update'!$A$5:$I$110,9,FALSE)),IF(VLOOKUP($A799,'REACH Bilaga XIV_update'!$D$5:$I$110,6,FALSE)="",NA(),VLOOKUP($A799,'REACH Bilaga XIV_update'!$D$5:$I$110,6,FALSE))),IF(VLOOKUP($C799,'REACH Bilaga XIV_update'!$C$5:$I$110,7,FALSE)="",NA(),VLOOKUP($C799,'REACH Bilaga XIV_update'!$C$5:$I$110,7,FALSE)))</f>
        <v>#N/A</v>
      </c>
      <c r="R799" s="76" t="e">
        <f>IF($C799="-",IF($A799="-",IF(VLOOKUP($D799,CoRAP_update!$A$5:$O$376,15,FALSE)="",NA(),VLOOKUP($D799,CoRAP_update!$A$5:$O$376,15,FALSE)),IF(VLOOKUP($A799,CoRAP_update!$D$5:$O$376,12,FALSE)="",NA(),VLOOKUP($A799,CoRAP_update!$D$5:$O$376,12,FALSE))),IF(VLOOKUP($C799,CoRAP_update!$C$5:$O$376,13,FALSE)="",NA(),VLOOKUP($C799,CoRAP_update!$C$5:$O$376,13,FALSE)))</f>
        <v>#N/A</v>
      </c>
      <c r="S799" s="144" t="e">
        <f>IF($C799="-",IF($A799="-",VLOOKUP($D799,CoRAP_update!$A$5:$J$376,MATCH(Sammanfattning!S$1,CoRAP_update!$A$4:$J$4,0),FALSE),VLOOKUP($A799,CoRAP_update!$D$5:$J$376,MATCH(Sammanfattning!S$1,CoRAP_update!$D$4:$J$4,0),FALSE)),VLOOKUP($C799,CoRAP_update!$C$5:$J$376,MATCH(Sammanfattning!S$1,CoRAP_update!$C$4:$J$4,0),FALSE))</f>
        <v>#N/A</v>
      </c>
      <c r="T799" s="76" t="e">
        <f>IF($A799="-",VLOOKUP($D799,EDC_update!$C$2:$F$450,4,FALSE),VLOOKUP($A799,EDC_update!$B$2:$F$450,5,FALSE))</f>
        <v>#N/A</v>
      </c>
      <c r="V799" s="78">
        <f>IF(IFERROR(SEARCH("PBT",P799),99)=99,IF(IFERROR(SEARCH("suspected PBT",S799),99)=99,IF(IFERROR(SEARCH("concluded to be PBT",K799),99)=99,IF(IFERROR(SEARCH("PBT",S799),99)=99,IF(IFERROR(SEARCH("PBT cand",L799),99)=99,IF(IFERROR(SEARCH("PBT",L799),99)=99,IF(IFERROR(SEARCH("persistent, bioackumulative and toxic properties",K799),99)=99,0,Scoring!$E$3),Scoring!$E$3),Scoring!$E$7),Scoring!$E$3),Scoring!$E$5),Scoring!$E$6),Scoring!$E$3)</f>
        <v>0</v>
      </c>
      <c r="W799" s="78">
        <f>IF(IFERROR(SEARCH("vPvB",P799),99)=99,IF(IFERROR(SEARCH("suspected pbt/vPvB",S799),99)=99,IF(IFERROR(SEARCH("vPvB",S799),99)=99,IF(IFERROR(SEARCH("concluded to be a vPvB",S799),99)=99,IF(IFERROR(SEARCH("identified as vPvB",K799),99)=99,IF(IFERROR(SEARCH("concluded to be a vPvB",K799),99)=99,IF(IFERROR(SEARCH("concluded to be both pbt and vPvB",S799),99)=99,IF(IFERROR(SEARCH("concluded to be both pbt and vPvB",K799),99)=99,0,Scoring!$E$5),Scoring!$E$5),Scoring!$E$5),Scoring!$E$5),Scoring!$E$5),Scoring!$E$4),Scoring!$E$6),Scoring!$E$4)</f>
        <v>0</v>
      </c>
      <c r="X799" s="78">
        <f>IF(IFERROR(SEARCH("H410",N799),99)=99,IF(IFERROR(SEARCH("H410",O799),99)=99,IF(IFERROR(SEARCH("H410",Q799),99)=99,IF(IFERROR(SEARCH("H410",M799),99)=99,IF(IFERROR(SEARCH("H410",R799),99)=99,IF(IFERROR(SEARCH("H411",N799),99)=99,IF(IFERROR(SEARCH("H411",O799),99)=99,IF(IFERROR(SEARCH("H411",Q799),99)=99,IF(IFERROR(SEARCH("H411",M799),99)=99,IF(IFERROR(SEARCH("H411",R799),99)=99,IF(IFERROR(SEARCH("H413",N799),99)=99,IF(IFERROR(SEARCH("H413",O799),99)=99,IF(IFERROR(SEARCH("H413",Q799),99)=99,IF(IFERROR(SEARCH("H413",M799),99)=99,IF(IFERROR(SEARCH("H413",R799),99)=99,IF(IFERROR(SEARCH("H412",N799),99)=99,IF(IFERROR(SEARCH("H412",O799),99)=99,IF(IFERROR(SEARCH("H412",Q799),99)=99,IF(IFERROR(SEARCH("H412",M799),99)=99,IF(IFERROR(SEARCH("H412",R799),99)=99,0,Scoring!$E$2),Scoring!$E$2),Scoring!$E$2),Scoring!$E$2),Scoring!$E$2),Scoring!$E$2),Scoring!$E$2),Scoring!$E$2),Scoring!$E$2),Scoring!$E$2),Scoring!$E$2),Scoring!$E$2),Scoring!$E$2),Scoring!$E$2),Scoring!$E$2),Scoring!$E$2),Scoring!$E$2),Scoring!$E$2),Scoring!$E$2),Scoring!$E$2)</f>
        <v>0</v>
      </c>
      <c r="Y799" s="78">
        <f>IF(IFERROR(SEARCH("CMR",K799),99)=99,IF(IFERROR(SEARCH("Suspected CMR",S799),99)=99,IF(IFERROR(SEARCH("CMR",S799),99)=99,0,Scoring!$E$8),Scoring!$E$9),Scoring!$E$8)</f>
        <v>3</v>
      </c>
      <c r="Z799" s="78">
        <f>IF(IFERROR(SEARCH("H350",N799),99)=99,IF(IFERROR(SEARCH("H350",O799),99)=99,IF(IFERROR(SEARCH("H350",Q799),99)=99,IF(IFERROR(SEARCH("H350",M799),99)=99,IF(IFERROR(SEARCH("H350",R799),99)=99,IF(IFERROR(SEARCH("H351",N799),99)=99,IF(IFERROR(SEARCH("H351",O799),99)=99,IF(IFERROR(SEARCH("H351",Q799),99)=99,IF(IFERROR(SEARCH("H351",M799),99)=99,IF(IFERROR(SEARCH("H351",R799),99)=99,IF(IFERROR(SEARCH("carcinogenic",P799),99)=99,IF(IFERROR(SEARCH("suspected carcinogenic",S799),99)=99,0,Scoring!$E$12),Scoring!$E$11),Scoring!$E$10),Scoring!$E$10),Scoring!$E$10),Scoring!$E$10),Scoring!$E$10),Scoring!$E$10),Scoring!$E$10),Scoring!$E$10),Scoring!$E$10),Scoring!$E$10)</f>
        <v>1</v>
      </c>
      <c r="AA799" s="78">
        <f>IF(IFERROR(SEARCH("H340",N799),99)=99,IF(IFERROR(SEARCH("H340",O799),99)=99,IF(IFERROR(SEARCH("H340",Q799),99)=99,IF(IFERROR(SEARCH("H340",M799),99)=99,IF(IFERROR(SEARCH("H340",R799),99)=99,IF(IFERROR(SEARCH("H341",N799),99)=99,IF(IFERROR(SEARCH("H341",O799),99)=99,IF(IFERROR(SEARCH("H341",Q799),99)=99,IF(IFERROR(SEARCH("H341",M799),99)=99,IF(IFERROR(SEARCH("H341",R799),99)=99,IF(IFERROR(SEARCH("mutagenic",P799),99)=99,IF(IFERROR(SEARCH("suspected mutagenic",S799),99)=99,0,Scoring!$E$15),Scoring!$E$14),Scoring!$E$13),Scoring!$E$13),Scoring!$E$13),Scoring!$E$13),Scoring!$E$13),Scoring!$E$13),Scoring!$E$13),Scoring!$E$13),Scoring!$E$13),Scoring!$E$13)</f>
        <v>0</v>
      </c>
      <c r="AB799" s="78">
        <f>IF(IFERROR(SEARCH("H360",N799),99)=99,IF(IFERROR(SEARCH("H360",O799),99)=99,IF(IFERROR(SEARCH("H360",Q799),99)=99,IF(IFERROR(SEARCH("H360",M799),99)=99,IF(IFERROR(SEARCH("H360",R799),99)=99,IF(IFERROR(SEARCH("H361",N799),99)=99,IF(IFERROR(SEARCH("H361",O799),99)=99,IF(IFERROR(SEARCH("H361",Q799),99)=99,IF(IFERROR(SEARCH("H361",M799),99)=99,IF(IFERROR(SEARCH("H361",R799),99)=99,IF(IFERROR(SEARCH("reproduction",P799),99)=99,IF(IFERROR(SEARCH("suspected reprotoxic",S799),99)=99,IF(IFERROR(SEARCH("reprotoxic",S799),99)=99,IF(IFERROR(SEARCH("reprotoxic",K799),99)=99,0,Scoring!$E$18),Scoring!$E$18),Scoring!$E$19),Scoring!$E$17),Scoring!$E$16),Scoring!$E$16),Scoring!$E$16),Scoring!$E$16),Scoring!$E$16),Scoring!$E$16),Scoring!$E$16),Scoring!$E$16),Scoring!$E$16),Scoring!$E$16)</f>
        <v>0</v>
      </c>
      <c r="AC799" s="78">
        <f>IF(IFERROR(SEARCH("57f",L799),99)=99,IF(IFERROR(SEARCH("57(f)",P799),99)=99,0,Scoring!$E$20),Scoring!$E$20)</f>
        <v>0</v>
      </c>
      <c r="AD799" s="78">
        <f>IF(IFERROR(SEARCH("CAT1",T799),99)=99,IF(IFERROR(SEARCH("CAT2",T799),99)=99,IF(IFERROR(SEARCH("CAT3",T799),99)=99,IF(IFERROR(SEARCH("concluded to be endocrine",K799),99)=99,IF(IFERROR(SEARCH("categorised as endocrine",K799),99)=99,IF(IFERROR(SEARCH("endocrine disrupting",P799),99)=99,IF(IFERROR(SEARCH("endocrine disrupting",K799),99)=99,IF(IFERROR(SEARCH("suspected endocrine",S799),99)=99,IF(IFERROR(SEARCH("potential endocrine",S799),99)=99,0,Scoring!$E$25),Scoring!$E$25),Scoring!$E$24),Scoring!$E$24),Scoring!$E$24),Scoring!$E$24),Scoring!$E$23),Scoring!$E$22),Scoring!$E$21)</f>
        <v>0</v>
      </c>
      <c r="AE799" s="78">
        <f>IF(IFERROR(SEARCH("suspected sensitiser",S799),99)=99,IF(IFERROR(SEARCH("sensitiser",S799),99)=99,IF(IFERROR(SEARCH("other hazard based concern",S799),99)=99,0,Scoring!$E$28),Scoring!$E$26),Scoring!$E$27)</f>
        <v>0</v>
      </c>
      <c r="AF799" s="78">
        <f>IF(IFERROR(M799,1)=1,IF(IFERROR(N799,1)=1,IF(IFERROR(O799,1)=1,IF(IFERROR(Q799,1)=1,IF(IFERROR(R799,1)=1,IF(IFERROR(T799,1)=1,IF(IFERROR(K799,1)=1,IF(IFERROR(P799,1)=1,IF(IFERROR(S799,1)=1,Scoring!$E$29,0),0),0),0),0),0),0),0),0)</f>
        <v>0</v>
      </c>
      <c r="AG799" s="78">
        <f t="shared" si="59"/>
        <v>3</v>
      </c>
      <c r="AI799" s="93"/>
      <c r="AJ799" s="94"/>
      <c r="AK799" s="76"/>
      <c r="AL799" s="75"/>
      <c r="AN799" s="79"/>
      <c r="AO799" s="79"/>
      <c r="AP799" s="79"/>
      <c r="AQ799" s="79"/>
      <c r="AR799" s="79"/>
      <c r="AS799" s="78"/>
      <c r="AU799" s="79">
        <f>IF(IFERROR(F799,99)=99,IF(IFERROR(G799,99)=99,IF(IFERROR(H799,99)=99,IF(IFERROR(I799,99)=99,IF(IFERROR(E799,99)=99,IF(IFERROR(J799,99)=99,0,Scoring!$B$7),Scoring!$B$3),Scoring!$B$2),Scoring!$B$6),Scoring!$B$5),Scoring!$B$4)</f>
        <v>0.3</v>
      </c>
      <c r="AV799" s="78">
        <f t="shared" si="60"/>
        <v>0.89999999999999991</v>
      </c>
      <c r="AW799" s="78"/>
      <c r="AX799" s="66"/>
      <c r="AY799" s="78"/>
      <c r="AZ799" s="76"/>
      <c r="BA799" s="76"/>
      <c r="BB799" s="76"/>
    </row>
    <row r="800" spans="1:54" x14ac:dyDescent="0.25">
      <c r="A800" s="77" t="s">
        <v>7484</v>
      </c>
      <c r="B800" s="76" t="str">
        <f t="shared" si="61"/>
        <v xml:space="preserve">604-314-4
</v>
      </c>
      <c r="C800" s="77" t="s">
        <v>827</v>
      </c>
      <c r="D800" s="77" t="s">
        <v>831</v>
      </c>
      <c r="E800" s="76" t="str">
        <f>IF(C800="-",IF(A800="-",VLOOKUP(D800,'sin-list 180320_update'!$C$2:$C$835,1,FALSE),VLOOKUP(A800,'sin-list 180320_update'!$A$2:$A$835,1,FALSE)),VLOOKUP(C800,'sin-list 180320_update'!$B$2:$B$835,1,FALSE))</f>
        <v xml:space="preserve">604-314-4
</v>
      </c>
      <c r="F800" s="76" t="e">
        <f>IF($C800="-",IF($A800="-",VLOOKUP($D800,'REACH Bilaga XVII_update'!$A$5:$A$131,1,FALSE),VLOOKUP($A800,'REACH Bilaga XVII_update'!$C$5:$C$131,1,FALSE)),VLOOKUP($C800,'REACH Bilaga XVII_update'!$B$5:$B$131,1,FALSE))</f>
        <v>#N/A</v>
      </c>
      <c r="G800" s="76" t="e">
        <f>IF($C800="-",IF($A800="-",VLOOKUP($D800,' REACH Bilaga 59_update'!$A$5:$A$210,1,FALSE),VLOOKUP($A800,' REACH Bilaga 59_update'!$D$5:$D$210,1,FALSE)),VLOOKUP($C800,' REACH Bilaga 59_update'!$C$5:$C$210,1,FALSE))</f>
        <v>#N/A</v>
      </c>
      <c r="H800" s="76" t="e">
        <f>IF($C800="-",IF($A800="-",VLOOKUP($D800,'REACH Bilaga XIV_update'!$A$5:$A$110,1,FALSE),VLOOKUP($A800,'REACH Bilaga XIV_update'!$D$5:$D$110,1,FALSE)),VLOOKUP($C800,'REACH Bilaga XIV_update'!$C$5:$C$110,1,FALSE))</f>
        <v>#N/A</v>
      </c>
      <c r="I800" s="76" t="e">
        <f>IF($C800="-",IF($A800="-",VLOOKUP($D800,CoRAP_update!$A$5:$A$376,1,FALSE),VLOOKUP($A800,CoRAP_update!$D$5:$D$376,1,FALSE)),VLOOKUP($C800,CoRAP_update!$C$5:$C$376,1,FALSE))</f>
        <v>#N/A</v>
      </c>
      <c r="J800" s="76" t="e">
        <f>IF($C800="-",IF($A800="-",VLOOKUP($D800,EDC_update!$C$2:$C$450,1,FALSE),VLOOKUP($A800,EDC_update!$B$2:$B$450,1,FALSE)),VLOOKUP($C800,EDC_update!$L$2:$L$450,1,FALSE))</f>
        <v>#N/A</v>
      </c>
      <c r="K800" s="76" t="str">
        <f>IF($C800="-",IF($A800="-",IF(VLOOKUP($D800,'sin-list 180320_update'!$C$2:$S$835,3,FALSE)="",NA(),VLOOKUP($D800,'sin-list 180320_update'!$C$2:$S$835,3,FALSE)),IF(VLOOKUP($A800,'sin-list 180320_update'!$A$2:$S$835,5,FALSE)="",NA(),VLOOKUP($A800,'sin-list 180320_update'!$A$2:$S$835,5,FALSE))),IF(VLOOKUP($C800,'sin-list 180320_update'!$B$2:$S$835,4,FALSE)="",NA(),VLOOKUP($C800,'sin-list 180320_update'!$B$2:$S$835,4,FALSE)))</f>
        <v>Classified CMR according to Annex VI of Regulation 1272/2008</v>
      </c>
      <c r="L800" s="76" t="str">
        <f>IF($C800="-",IF($A800="-",VLOOKUP($D800,'sin-list 180320_update'!$C$2:$S$835,6,FALSE),VLOOKUP($A800,'sin-list 180320_update'!$A$2:$S$835,8,FALSE)),VLOOKUP($C800,'sin-list 180320_update'!$B$2:$S$835,7,FALSE))</f>
        <v>Carc. 1B</v>
      </c>
      <c r="M800" s="76" t="str">
        <f>IF($C800="-",IF($A800="-",IF(VLOOKUP($D800,'sin-list 180320_update'!$C$2:$S$835,8,FALSE)="",NA(),VLOOKUP($D800,'sin-list 180320_update'!$C$2:$S$835,8,FALSE)),IF(VLOOKUP($A800,'sin-list 180320_update'!$A$2:$S$835,10,FALSE)="",NA(),VLOOKUP($A800,'sin-list 180320_update'!$A$2:$S$835,10,FALSE))),IF(VLOOKUP($C800,'sin-list 180320_update'!$B$2:$S$835,9,FALSE)="",NA(),VLOOKUP($C800,'sin-list 180320_update'!$B$2:$S$835,9,FALSE)))</f>
        <v>H350i</v>
      </c>
      <c r="N800" s="76" t="e">
        <f>IF($C800="-",IF($A800="-",IF(VLOOKUP($D800,'REACH Bilaga XVII_update'!$A$5:$E$131,4,FALSE)="",NA(),VLOOKUP($D800,'REACH Bilaga XVII_update'!$A$5:$E$131,4,FALSE)),IF(VLOOKUP($A800,'REACH Bilaga XVII_update'!$C$5:$D$131,2,FALSE)="",NA(),VLOOKUP($A800,'REACH Bilaga XVII_update'!$C$5:$D$131,2,FALSE))),IF(VLOOKUP($C800,'REACH Bilaga XVII_update'!$B$5:$D$131,3,FALSE)="",NA(),VLOOKUP($C800,'REACH Bilaga XVII_update'!$B$5:$D$131,3,FALSE)))</f>
        <v>#N/A</v>
      </c>
      <c r="O800" s="76" t="e">
        <f>IF($C800="-",IF($A800="-",IF(VLOOKUP($D800,' REACH Bilaga 59_update'!$A$5:$E$210,5,FALSE)="",NA(),VLOOKUP($D800,' REACH Bilaga 59_update'!$A$5:$E$210,5,FALSE)),IF(VLOOKUP($A800,' REACH Bilaga 59_update'!$D$5:$E$210,2,FALSE)="",NA(),VLOOKUP($A800,' REACH Bilaga 59_update'!$D$5:$E$210,2,FALSE))),IF(VLOOKUP($C800,' REACH Bilaga 59_update'!$C$5:$E$210,3,FALSE)="",NA(),VLOOKUP($C800,' REACH Bilaga 59_update'!$C$5:$E$210,3,FALSE)))</f>
        <v>#N/A</v>
      </c>
      <c r="P800" s="76" t="e">
        <f>IF(C800="-",IF(A800="-",IFERROR(VLOOKUP($D800,' REACH Bilaga 59_update'!$A$5:$F$210,MATCH(Sammanfattning!P$1,' REACH Bilaga 59_update'!$A$4:$F$4,0),FALSE),VLOOKUP($D800,'REACH Bilaga XIV_update'!$A$4:$H$110,MATCH(Sammanfattning!P$1,'REACH Bilaga XIV_update'!$A$4:$H$4,0),FALSE)),IFERROR(VLOOKUP($A800,' REACH Bilaga 59_update'!$D$5:$F$210,MATCH(Sammanfattning!P$1,' REACH Bilaga 59_update'!$D$4:$F$4,0),FALSE),VLOOKUP($A800,'REACH Bilaga XIV_update'!$D$4:$H$110,MATCH(Sammanfattning!P$1,'REACH Bilaga XIV_update'!$D$4:$H$4,0),FALSE))),IFERROR(VLOOKUP($C800,' REACH Bilaga 59_update'!$C$5:$F$210,MATCH(Sammanfattning!P$1,' REACH Bilaga 59_update'!$C$4:$F$4,0),FALSE),VLOOKUP($C800,'REACH Bilaga XIV_update'!$C$4:$H$110,MATCH(Sammanfattning!P$1,'REACH Bilaga XIV_update'!$C$4:$H$4,0),FALSE)))</f>
        <v>#N/A</v>
      </c>
      <c r="Q800" s="76" t="e">
        <f>IF($C800="-",IF($A800="-",IF(VLOOKUP($D800,'REACH Bilaga XIV_update'!$A$5:$I$110,9,FALSE)="",NA(),VLOOKUP($D800,'REACH Bilaga XIV_update'!$A$5:$I$110,9,FALSE)),IF(VLOOKUP($A800,'REACH Bilaga XIV_update'!$D$5:$I$110,6,FALSE)="",NA(),VLOOKUP($A800,'REACH Bilaga XIV_update'!$D$5:$I$110,6,FALSE))),IF(VLOOKUP($C800,'REACH Bilaga XIV_update'!$C$5:$I$110,7,FALSE)="",NA(),VLOOKUP($C800,'REACH Bilaga XIV_update'!$C$5:$I$110,7,FALSE)))</f>
        <v>#N/A</v>
      </c>
      <c r="R800" s="76" t="e">
        <f>IF($C800="-",IF($A800="-",IF(VLOOKUP($D800,CoRAP_update!$A$5:$O$376,15,FALSE)="",NA(),VLOOKUP($D800,CoRAP_update!$A$5:$O$376,15,FALSE)),IF(VLOOKUP($A800,CoRAP_update!$D$5:$O$376,12,FALSE)="",NA(),VLOOKUP($A800,CoRAP_update!$D$5:$O$376,12,FALSE))),IF(VLOOKUP($C800,CoRAP_update!$C$5:$O$376,13,FALSE)="",NA(),VLOOKUP($C800,CoRAP_update!$C$5:$O$376,13,FALSE)))</f>
        <v>#N/A</v>
      </c>
      <c r="S800" s="144" t="e">
        <f>IF($C800="-",IF($A800="-",VLOOKUP($D800,CoRAP_update!$A$5:$J$376,MATCH(Sammanfattning!S$1,CoRAP_update!$A$4:$J$4,0),FALSE),VLOOKUP($A800,CoRAP_update!$D$5:$J$376,MATCH(Sammanfattning!S$1,CoRAP_update!$D$4:$J$4,0),FALSE)),VLOOKUP($C800,CoRAP_update!$C$5:$J$376,MATCH(Sammanfattning!S$1,CoRAP_update!$C$4:$J$4,0),FALSE))</f>
        <v>#N/A</v>
      </c>
      <c r="T800" s="76" t="e">
        <f>IF($A800="-",VLOOKUP($D800,EDC_update!$C$2:$F$450,4,FALSE),VLOOKUP($A800,EDC_update!$B$2:$F$450,5,FALSE))</f>
        <v>#N/A</v>
      </c>
      <c r="V800" s="78">
        <f>IF(IFERROR(SEARCH("PBT",P800),99)=99,IF(IFERROR(SEARCH("suspected PBT",S800),99)=99,IF(IFERROR(SEARCH("concluded to be PBT",K800),99)=99,IF(IFERROR(SEARCH("PBT",S800),99)=99,IF(IFERROR(SEARCH("PBT cand",L800),99)=99,IF(IFERROR(SEARCH("PBT",L800),99)=99,IF(IFERROR(SEARCH("persistent, bioackumulative and toxic properties",K800),99)=99,0,Scoring!$E$3),Scoring!$E$3),Scoring!$E$7),Scoring!$E$3),Scoring!$E$5),Scoring!$E$6),Scoring!$E$3)</f>
        <v>0</v>
      </c>
      <c r="W800" s="78">
        <f>IF(IFERROR(SEARCH("vPvB",P800),99)=99,IF(IFERROR(SEARCH("suspected pbt/vPvB",S800),99)=99,IF(IFERROR(SEARCH("vPvB",S800),99)=99,IF(IFERROR(SEARCH("concluded to be a vPvB",S800),99)=99,IF(IFERROR(SEARCH("identified as vPvB",K800),99)=99,IF(IFERROR(SEARCH("concluded to be a vPvB",K800),99)=99,IF(IFERROR(SEARCH("concluded to be both pbt and vPvB",S800),99)=99,IF(IFERROR(SEARCH("concluded to be both pbt and vPvB",K800),99)=99,0,Scoring!$E$5),Scoring!$E$5),Scoring!$E$5),Scoring!$E$5),Scoring!$E$5),Scoring!$E$4),Scoring!$E$6),Scoring!$E$4)</f>
        <v>0</v>
      </c>
      <c r="X800" s="78">
        <f>IF(IFERROR(SEARCH("H410",N800),99)=99,IF(IFERROR(SEARCH("H410",O800),99)=99,IF(IFERROR(SEARCH("H410",Q800),99)=99,IF(IFERROR(SEARCH("H410",M800),99)=99,IF(IFERROR(SEARCH("H410",R800),99)=99,IF(IFERROR(SEARCH("H411",N800),99)=99,IF(IFERROR(SEARCH("H411",O800),99)=99,IF(IFERROR(SEARCH("H411",Q800),99)=99,IF(IFERROR(SEARCH("H411",M800),99)=99,IF(IFERROR(SEARCH("H411",R800),99)=99,IF(IFERROR(SEARCH("H413",N800),99)=99,IF(IFERROR(SEARCH("H413",O800),99)=99,IF(IFERROR(SEARCH("H413",Q800),99)=99,IF(IFERROR(SEARCH("H413",M800),99)=99,IF(IFERROR(SEARCH("H413",R800),99)=99,IF(IFERROR(SEARCH("H412",N800),99)=99,IF(IFERROR(SEARCH("H412",O800),99)=99,IF(IFERROR(SEARCH("H412",Q800),99)=99,IF(IFERROR(SEARCH("H412",M800),99)=99,IF(IFERROR(SEARCH("H412",R800),99)=99,0,Scoring!$E$2),Scoring!$E$2),Scoring!$E$2),Scoring!$E$2),Scoring!$E$2),Scoring!$E$2),Scoring!$E$2),Scoring!$E$2),Scoring!$E$2),Scoring!$E$2),Scoring!$E$2),Scoring!$E$2),Scoring!$E$2),Scoring!$E$2),Scoring!$E$2),Scoring!$E$2),Scoring!$E$2),Scoring!$E$2),Scoring!$E$2),Scoring!$E$2)</f>
        <v>0</v>
      </c>
      <c r="Y800" s="78">
        <f>IF(IFERROR(SEARCH("CMR",K800),99)=99,IF(IFERROR(SEARCH("Suspected CMR",S800),99)=99,IF(IFERROR(SEARCH("CMR",S800),99)=99,0,Scoring!$E$8),Scoring!$E$9),Scoring!$E$8)</f>
        <v>3</v>
      </c>
      <c r="Z800" s="78">
        <f>IF(IFERROR(SEARCH("H350",N800),99)=99,IF(IFERROR(SEARCH("H350",O800),99)=99,IF(IFERROR(SEARCH("H350",Q800),99)=99,IF(IFERROR(SEARCH("H350",M800),99)=99,IF(IFERROR(SEARCH("H350",R800),99)=99,IF(IFERROR(SEARCH("H351",N800),99)=99,IF(IFERROR(SEARCH("H351",O800),99)=99,IF(IFERROR(SEARCH("H351",Q800),99)=99,IF(IFERROR(SEARCH("H351",M800),99)=99,IF(IFERROR(SEARCH("H351",R800),99)=99,IF(IFERROR(SEARCH("carcinogenic",P800),99)=99,IF(IFERROR(SEARCH("suspected carcinogenic",S800),99)=99,0,Scoring!$E$12),Scoring!$E$11),Scoring!$E$10),Scoring!$E$10),Scoring!$E$10),Scoring!$E$10),Scoring!$E$10),Scoring!$E$10),Scoring!$E$10),Scoring!$E$10),Scoring!$E$10),Scoring!$E$10)</f>
        <v>1</v>
      </c>
      <c r="AA800" s="78">
        <f>IF(IFERROR(SEARCH("H340",N800),99)=99,IF(IFERROR(SEARCH("H340",O800),99)=99,IF(IFERROR(SEARCH("H340",Q800),99)=99,IF(IFERROR(SEARCH("H340",M800),99)=99,IF(IFERROR(SEARCH("H340",R800),99)=99,IF(IFERROR(SEARCH("H341",N800),99)=99,IF(IFERROR(SEARCH("H341",O800),99)=99,IF(IFERROR(SEARCH("H341",Q800),99)=99,IF(IFERROR(SEARCH("H341",M800),99)=99,IF(IFERROR(SEARCH("H341",R800),99)=99,IF(IFERROR(SEARCH("mutagenic",P800),99)=99,IF(IFERROR(SEARCH("suspected mutagenic",S800),99)=99,0,Scoring!$E$15),Scoring!$E$14),Scoring!$E$13),Scoring!$E$13),Scoring!$E$13),Scoring!$E$13),Scoring!$E$13),Scoring!$E$13),Scoring!$E$13),Scoring!$E$13),Scoring!$E$13),Scoring!$E$13)</f>
        <v>0</v>
      </c>
      <c r="AB800" s="78">
        <f>IF(IFERROR(SEARCH("H360",N800),99)=99,IF(IFERROR(SEARCH("H360",O800),99)=99,IF(IFERROR(SEARCH("H360",Q800),99)=99,IF(IFERROR(SEARCH("H360",M800),99)=99,IF(IFERROR(SEARCH("H360",R800),99)=99,IF(IFERROR(SEARCH("H361",N800),99)=99,IF(IFERROR(SEARCH("H361",O800),99)=99,IF(IFERROR(SEARCH("H361",Q800),99)=99,IF(IFERROR(SEARCH("H361",M800),99)=99,IF(IFERROR(SEARCH("H361",R800),99)=99,IF(IFERROR(SEARCH("reproduction",P800),99)=99,IF(IFERROR(SEARCH("suspected reprotoxic",S800),99)=99,IF(IFERROR(SEARCH("reprotoxic",S800),99)=99,IF(IFERROR(SEARCH("reprotoxic",K800),99)=99,0,Scoring!$E$18),Scoring!$E$18),Scoring!$E$19),Scoring!$E$17),Scoring!$E$16),Scoring!$E$16),Scoring!$E$16),Scoring!$E$16),Scoring!$E$16),Scoring!$E$16),Scoring!$E$16),Scoring!$E$16),Scoring!$E$16),Scoring!$E$16)</f>
        <v>0</v>
      </c>
      <c r="AC800" s="78">
        <f>IF(IFERROR(SEARCH("57f",L800),99)=99,IF(IFERROR(SEARCH("57(f)",P800),99)=99,0,Scoring!$E$20),Scoring!$E$20)</f>
        <v>0</v>
      </c>
      <c r="AD800" s="78">
        <f>IF(IFERROR(SEARCH("CAT1",T800),99)=99,IF(IFERROR(SEARCH("CAT2",T800),99)=99,IF(IFERROR(SEARCH("CAT3",T800),99)=99,IF(IFERROR(SEARCH("concluded to be endocrine",K800),99)=99,IF(IFERROR(SEARCH("categorised as endocrine",K800),99)=99,IF(IFERROR(SEARCH("endocrine disrupting",P800),99)=99,IF(IFERROR(SEARCH("endocrine disrupting",K800),99)=99,IF(IFERROR(SEARCH("suspected endocrine",S800),99)=99,IF(IFERROR(SEARCH("potential endocrine",S800),99)=99,0,Scoring!$E$25),Scoring!$E$25),Scoring!$E$24),Scoring!$E$24),Scoring!$E$24),Scoring!$E$24),Scoring!$E$23),Scoring!$E$22),Scoring!$E$21)</f>
        <v>0</v>
      </c>
      <c r="AE800" s="78">
        <f>IF(IFERROR(SEARCH("suspected sensitiser",S800),99)=99,IF(IFERROR(SEARCH("sensitiser",S800),99)=99,IF(IFERROR(SEARCH("other hazard based concern",S800),99)=99,0,Scoring!$E$28),Scoring!$E$26),Scoring!$E$27)</f>
        <v>0</v>
      </c>
      <c r="AF800" s="78">
        <f>IF(IFERROR(M800,1)=1,IF(IFERROR(N800,1)=1,IF(IFERROR(O800,1)=1,IF(IFERROR(Q800,1)=1,IF(IFERROR(R800,1)=1,IF(IFERROR(T800,1)=1,IF(IFERROR(K800,1)=1,IF(IFERROR(P800,1)=1,IF(IFERROR(S800,1)=1,Scoring!$E$29,0),0),0),0),0),0),0),0),0)</f>
        <v>0</v>
      </c>
      <c r="AG800" s="78">
        <f t="shared" si="59"/>
        <v>3</v>
      </c>
      <c r="AI800" s="93"/>
      <c r="AJ800" s="94"/>
      <c r="AK800" s="76"/>
      <c r="AL800" s="75"/>
      <c r="AN800" s="79"/>
      <c r="AO800" s="79"/>
      <c r="AP800" s="79"/>
      <c r="AQ800" s="79"/>
      <c r="AR800" s="79"/>
      <c r="AS800" s="78"/>
      <c r="AU800" s="79">
        <f>IF(IFERROR(F800,99)=99,IF(IFERROR(G800,99)=99,IF(IFERROR(H800,99)=99,IF(IFERROR(I800,99)=99,IF(IFERROR(E800,99)=99,IF(IFERROR(J800,99)=99,0,Scoring!$B$7),Scoring!$B$3),Scoring!$B$2),Scoring!$B$6),Scoring!$B$5),Scoring!$B$4)</f>
        <v>0.3</v>
      </c>
      <c r="AV800" s="78">
        <f t="shared" si="60"/>
        <v>0.89999999999999991</v>
      </c>
      <c r="AW800" s="78"/>
      <c r="AX800" s="66"/>
      <c r="AY800" s="78"/>
      <c r="AZ800" s="76"/>
      <c r="BA800" s="76"/>
      <c r="BB800" s="76"/>
    </row>
    <row r="801" spans="1:54" x14ac:dyDescent="0.25">
      <c r="A801" s="80" t="s">
        <v>30</v>
      </c>
      <c r="B801" s="80" t="s">
        <v>30</v>
      </c>
      <c r="C801" s="80" t="s">
        <v>11199</v>
      </c>
      <c r="D801" s="80" t="s">
        <v>11220</v>
      </c>
      <c r="E801" s="76" t="e">
        <f>IF(C801="-",IF(A801="-",VLOOKUP(D801,'sin-list 180320_update'!$C$2:$C$835,1,FALSE),VLOOKUP(A801,'sin-list 180320_update'!$A$2:$A$835,1,FALSE)),VLOOKUP(C801,'sin-list 180320_update'!$B$2:$B$835,1,FALSE))</f>
        <v>#N/A</v>
      </c>
      <c r="F801" s="76" t="e">
        <f>IF($C801="-",IF($A801="-",VLOOKUP($D801,'REACH Bilaga XVII_update'!$A$5:$A$131,1,FALSE),VLOOKUP($A801,'REACH Bilaga XVII_update'!$C$5:$C$131,1,FALSE)),VLOOKUP($C801,'REACH Bilaga XVII_update'!$B$5:$B$131,1,FALSE))</f>
        <v>#N/A</v>
      </c>
      <c r="G801" s="76" t="str">
        <f>IF($C801="-",IF($A801="-",VLOOKUP($D801,' REACH Bilaga 59_update'!$A$5:$A$210,1,FALSE),VLOOKUP($A801,' REACH Bilaga 59_update'!$D$5:$D$210,1,FALSE)),VLOOKUP($C801,' REACH Bilaga 59_update'!$C$5:$C$210,1,FALSE))</f>
        <v>701-028-2</v>
      </c>
      <c r="H801" s="76" t="e">
        <f>IF($C801="-",IF($A801="-",VLOOKUP($D801,'REACH Bilaga XIV_update'!$A$5:$A$110,1,FALSE),VLOOKUP($A801,'REACH Bilaga XIV_update'!$D$5:$D$110,1,FALSE)),VLOOKUP($C801,'REACH Bilaga XIV_update'!$C$5:$C$110,1,FALSE))</f>
        <v>#N/A</v>
      </c>
      <c r="I801" s="76" t="e">
        <f>IF($C801="-",IF($A801="-",VLOOKUP($D801,CoRAP_update!$A$5:$A$376,1,FALSE),VLOOKUP($A801,CoRAP_update!$D$5:$D$376,1,FALSE)),VLOOKUP($C801,CoRAP_update!$C$5:$C$376,1,FALSE))</f>
        <v>#N/A</v>
      </c>
      <c r="J801" s="76" t="e">
        <f>IF($C801="-",IF($A801="-",VLOOKUP($D801,EDC_update!$C$2:$C$450,1,FALSE),VLOOKUP($A801,EDC_update!$B$2:$B$450,1,FALSE)),VLOOKUP($C801,EDC_update!$L$2:$L$450,1,FALSE))</f>
        <v>#N/A</v>
      </c>
      <c r="K801" s="76" t="e">
        <f>IF($C801="-",IF($A801="-",IF(VLOOKUP($D801,'sin-list 180320_update'!$C$2:$S$835,3,FALSE)="",NA(),VLOOKUP($D801,'sin-list 180320_update'!$C$2:$S$835,3,FALSE)),IF(VLOOKUP($A801,'sin-list 180320_update'!$A$2:$S$835,5,FALSE)="",NA(),VLOOKUP($A801,'sin-list 180320_update'!$A$2:$S$835,5,FALSE))),IF(VLOOKUP($C801,'sin-list 180320_update'!$B$2:$S$835,4,FALSE)="",NA(),VLOOKUP($C801,'sin-list 180320_update'!$B$2:$S$835,4,FALSE)))</f>
        <v>#N/A</v>
      </c>
      <c r="L801" s="76" t="e">
        <f>IF($C801="-",IF($A801="-",VLOOKUP($D801,'sin-list 180320_update'!$C$2:$S$835,6,FALSE),VLOOKUP($A801,'sin-list 180320_update'!$A$2:$S$835,8,FALSE)),VLOOKUP($C801,'sin-list 180320_update'!$B$2:$S$835,7,FALSE))</f>
        <v>#N/A</v>
      </c>
      <c r="M801" s="76" t="e">
        <f>IF($C801="-",IF($A801="-",IF(VLOOKUP($D801,'sin-list 180320_update'!$C$2:$S$835,8,FALSE)="",NA(),VLOOKUP($D801,'sin-list 180320_update'!$C$2:$S$835,8,FALSE)),IF(VLOOKUP($A801,'sin-list 180320_update'!$A$2:$S$835,10,FALSE)="",NA(),VLOOKUP($A801,'sin-list 180320_update'!$A$2:$S$835,10,FALSE))),IF(VLOOKUP($C801,'sin-list 180320_update'!$B$2:$S$835,9,FALSE)="",NA(),VLOOKUP($C801,'sin-list 180320_update'!$B$2:$S$835,9,FALSE)))</f>
        <v>#N/A</v>
      </c>
      <c r="N801" s="76" t="e">
        <f>IF($C801="-",IF($A801="-",IF(VLOOKUP($D801,'REACH Bilaga XVII_update'!$A$5:$E$131,4,FALSE)="",NA(),VLOOKUP($D801,'REACH Bilaga XVII_update'!$A$5:$E$131,4,FALSE)),IF(VLOOKUP($A801,'REACH Bilaga XVII_update'!$C$5:$D$131,2,FALSE)="",NA(),VLOOKUP($A801,'REACH Bilaga XVII_update'!$C$5:$D$131,2,FALSE))),IF(VLOOKUP($C801,'REACH Bilaga XVII_update'!$B$5:$D$131,3,FALSE)="",NA(),VLOOKUP($C801,'REACH Bilaga XVII_update'!$B$5:$D$131,3,FALSE)))</f>
        <v>#N/A</v>
      </c>
      <c r="O801" s="76" t="str">
        <f>IF($C801="-",IF($A801="-",IF(VLOOKUP($D801,' REACH Bilaga 59_update'!$A$5:$E$210,5,FALSE)="",NA(),VLOOKUP($D801,' REACH Bilaga 59_update'!$A$5:$E$210,5,FALSE)),IF(VLOOKUP($A801,' REACH Bilaga 59_update'!$D$5:$E$210,2,FALSE)="",NA(),VLOOKUP($A801,' REACH Bilaga 59_update'!$D$5:$E$210,2,FALSE))),IF(VLOOKUP($C801,' REACH Bilaga 59_update'!$C$5:$E$210,3,FALSE)="",NA(),VLOOKUP($C801,' REACH Bilaga 59_update'!$C$5:$E$210,3,FALSE)))</f>
        <v>H317;_x000D_
H400;_x000D_
H410</v>
      </c>
      <c r="P801" s="76" t="str">
        <f>IF(C801="-",IF(A801="-",IFERROR(VLOOKUP($D801,' REACH Bilaga 59_update'!$A$5:$F$210,MATCH(Sammanfattning!P$1,' REACH Bilaga 59_update'!$A$4:$F$4,0),FALSE),VLOOKUP($D801,'REACH Bilaga XIV_update'!$A$4:$H$110,MATCH(Sammanfattning!P$1,'REACH Bilaga XIV_update'!$A$4:$H$4,0),FALSE)),IFERROR(VLOOKUP($A801,' REACH Bilaga 59_update'!$D$5:$F$210,MATCH(Sammanfattning!P$1,' REACH Bilaga 59_update'!$D$4:$F$4,0),FALSE),VLOOKUP($A801,'REACH Bilaga XIV_update'!$D$4:$H$110,MATCH(Sammanfattning!P$1,'REACH Bilaga XIV_update'!$D$4:$H$4,0),FALSE))),IFERROR(VLOOKUP($C801,' REACH Bilaga 59_update'!$C$5:$F$210,MATCH(Sammanfattning!P$1,' REACH Bilaga 59_update'!$C$4:$F$4,0),FALSE),VLOOKUP($C801,'REACH Bilaga XIV_update'!$C$4:$H$110,MATCH(Sammanfattning!P$1,'REACH Bilaga XIV_update'!$C$4:$H$4,0),FALSE)))</f>
        <v>Endocrine disrupting properties (Article 57(f) - environment)</v>
      </c>
      <c r="Q801" s="76" t="e">
        <f>IF($C801="-",IF($A801="-",IF(VLOOKUP($D801,'REACH Bilaga XIV_update'!$A$5:$I$110,9,FALSE)="",NA(),VLOOKUP($D801,'REACH Bilaga XIV_update'!$A$5:$I$110,9,FALSE)),IF(VLOOKUP($A801,'REACH Bilaga XIV_update'!$D$5:$I$110,6,FALSE)="",NA(),VLOOKUP($A801,'REACH Bilaga XIV_update'!$D$5:$I$110,6,FALSE))),IF(VLOOKUP($C801,'REACH Bilaga XIV_update'!$C$5:$I$110,7,FALSE)="",NA(),VLOOKUP($C801,'REACH Bilaga XIV_update'!$C$5:$I$110,7,FALSE)))</f>
        <v>#N/A</v>
      </c>
      <c r="R801" s="76" t="e">
        <f>IF($C801="-",IF($A801="-",IF(VLOOKUP($D801,CoRAP_update!$A$5:$O$376,15,FALSE)="",NA(),VLOOKUP($D801,CoRAP_update!$A$5:$O$376,15,FALSE)),IF(VLOOKUP($A801,CoRAP_update!$D$5:$O$376,12,FALSE)="",NA(),VLOOKUP($A801,CoRAP_update!$D$5:$O$376,12,FALSE))),IF(VLOOKUP($C801,CoRAP_update!$C$5:$O$376,13,FALSE)="",NA(),VLOOKUP($C801,CoRAP_update!$C$5:$O$376,13,FALSE)))</f>
        <v>#N/A</v>
      </c>
      <c r="S801" s="144" t="e">
        <f>IF($C801="-",IF($A801="-",VLOOKUP($D801,CoRAP_update!$A$5:$J$376,MATCH(Sammanfattning!S$1,CoRAP_update!$A$4:$J$4,0),FALSE),VLOOKUP($A801,CoRAP_update!$D$5:$J$376,MATCH(Sammanfattning!S$1,CoRAP_update!$D$4:$J$4,0),FALSE)),VLOOKUP($C801,CoRAP_update!$C$5:$J$376,MATCH(Sammanfattning!S$1,CoRAP_update!$C$4:$J$4,0),FALSE))</f>
        <v>#N/A</v>
      </c>
      <c r="T801" s="76" t="e">
        <f>IF($A801="-",VLOOKUP($D801,EDC_update!$C$2:$F$450,4,FALSE),VLOOKUP($A801,EDC_update!$B$2:$F$450,5,FALSE))</f>
        <v>#N/A</v>
      </c>
      <c r="V801" s="78">
        <f>IF(IFERROR(SEARCH("PBT",P801),99)=99,IF(IFERROR(SEARCH("suspected PBT",S801),99)=99,IF(IFERROR(SEARCH("concluded to be PBT",K801),99)=99,IF(IFERROR(SEARCH("PBT",S801),99)=99,IF(IFERROR(SEARCH("PBT cand",L801),99)=99,IF(IFERROR(SEARCH("PBT",L801),99)=99,IF(IFERROR(SEARCH("persistent, bioackumulative and toxic properties",K801),99)=99,0,Scoring!$E$3),Scoring!$E$3),Scoring!$E$7),Scoring!$E$3),Scoring!$E$5),Scoring!$E$6),Scoring!$E$3)</f>
        <v>0</v>
      </c>
      <c r="W801" s="78">
        <f>IF(IFERROR(SEARCH("vPvB",P801),99)=99,IF(IFERROR(SEARCH("suspected pbt/vPvB",S801),99)=99,IF(IFERROR(SEARCH("vPvB",S801),99)=99,IF(IFERROR(SEARCH("concluded to be a vPvB",S801),99)=99,IF(IFERROR(SEARCH("identified as vPvB",K801),99)=99,IF(IFERROR(SEARCH("concluded to be a vPvB",K801),99)=99,IF(IFERROR(SEARCH("concluded to be both pbt and vPvB",S801),99)=99,IF(IFERROR(SEARCH("concluded to be both pbt and vPvB",K801),99)=99,0,Scoring!$E$5),Scoring!$E$5),Scoring!$E$5),Scoring!$E$5),Scoring!$E$5),Scoring!$E$4),Scoring!$E$6),Scoring!$E$4)</f>
        <v>0</v>
      </c>
      <c r="X801" s="78">
        <f>IF(IFERROR(SEARCH("H410",N801),99)=99,IF(IFERROR(SEARCH("H410",O801),99)=99,IF(IFERROR(SEARCH("H410",Q801),99)=99,IF(IFERROR(SEARCH("H410",M801),99)=99,IF(IFERROR(SEARCH("H410",R801),99)=99,IF(IFERROR(SEARCH("H411",N801),99)=99,IF(IFERROR(SEARCH("H411",O801),99)=99,IF(IFERROR(SEARCH("H411",Q801),99)=99,IF(IFERROR(SEARCH("H411",M801),99)=99,IF(IFERROR(SEARCH("H411",R801),99)=99,IF(IFERROR(SEARCH("H413",N801),99)=99,IF(IFERROR(SEARCH("H413",O801),99)=99,IF(IFERROR(SEARCH("H413",Q801),99)=99,IF(IFERROR(SEARCH("H413",M801),99)=99,IF(IFERROR(SEARCH("H413",R801),99)=99,IF(IFERROR(SEARCH("H412",N801),99)=99,IF(IFERROR(SEARCH("H412",O801),99)=99,IF(IFERROR(SEARCH("H412",Q801),99)=99,IF(IFERROR(SEARCH("H412",M801),99)=99,IF(IFERROR(SEARCH("H412",R801),99)=99,0,Scoring!$E$2),Scoring!$E$2),Scoring!$E$2),Scoring!$E$2),Scoring!$E$2),Scoring!$E$2),Scoring!$E$2),Scoring!$E$2),Scoring!$E$2),Scoring!$E$2),Scoring!$E$2),Scoring!$E$2),Scoring!$E$2),Scoring!$E$2),Scoring!$E$2),Scoring!$E$2),Scoring!$E$2),Scoring!$E$2),Scoring!$E$2),Scoring!$E$2)</f>
        <v>1</v>
      </c>
      <c r="Y801" s="78">
        <f>IF(IFERROR(SEARCH("CMR",K801),99)=99,IF(IFERROR(SEARCH("Suspected CMR",S801),99)=99,IF(IFERROR(SEARCH("CMR",S801),99)=99,0,Scoring!$E$8),Scoring!$E$9),Scoring!$E$8)</f>
        <v>0</v>
      </c>
      <c r="Z801" s="78">
        <f>IF(IFERROR(SEARCH("H350",N801),99)=99,IF(IFERROR(SEARCH("H350",O801),99)=99,IF(IFERROR(SEARCH("H350",Q801),99)=99,IF(IFERROR(SEARCH("H350",M801),99)=99,IF(IFERROR(SEARCH("H350",R801),99)=99,IF(IFERROR(SEARCH("H351",N801),99)=99,IF(IFERROR(SEARCH("H351",O801),99)=99,IF(IFERROR(SEARCH("H351",Q801),99)=99,IF(IFERROR(SEARCH("H351",M801),99)=99,IF(IFERROR(SEARCH("H351",R801),99)=99,IF(IFERROR(SEARCH("carcinogenic",P801),99)=99,IF(IFERROR(SEARCH("suspected carcinogenic",S801),99)=99,0,Scoring!$E$12),Scoring!$E$11),Scoring!$E$10),Scoring!$E$10),Scoring!$E$10),Scoring!$E$10),Scoring!$E$10),Scoring!$E$10),Scoring!$E$10),Scoring!$E$10),Scoring!$E$10),Scoring!$E$10)</f>
        <v>0</v>
      </c>
      <c r="AA801" s="78">
        <f>IF(IFERROR(SEARCH("H340",N801),99)=99,IF(IFERROR(SEARCH("H340",O801),99)=99,IF(IFERROR(SEARCH("H340",Q801),99)=99,IF(IFERROR(SEARCH("H340",M801),99)=99,IF(IFERROR(SEARCH("H340",R801),99)=99,IF(IFERROR(SEARCH("H341",N801),99)=99,IF(IFERROR(SEARCH("H341",O801),99)=99,IF(IFERROR(SEARCH("H341",Q801),99)=99,IF(IFERROR(SEARCH("H341",M801),99)=99,IF(IFERROR(SEARCH("H341",R801),99)=99,IF(IFERROR(SEARCH("mutagenic",P801),99)=99,IF(IFERROR(SEARCH("suspected mutagenic",S801),99)=99,0,Scoring!$E$15),Scoring!$E$14),Scoring!$E$13),Scoring!$E$13),Scoring!$E$13),Scoring!$E$13),Scoring!$E$13),Scoring!$E$13),Scoring!$E$13),Scoring!$E$13),Scoring!$E$13),Scoring!$E$13)</f>
        <v>0</v>
      </c>
      <c r="AB801" s="78">
        <f>IF(IFERROR(SEARCH("H360",N801),99)=99,IF(IFERROR(SEARCH("H360",O801),99)=99,IF(IFERROR(SEARCH("H360",Q801),99)=99,IF(IFERROR(SEARCH("H360",M801),99)=99,IF(IFERROR(SEARCH("H360",R801),99)=99,IF(IFERROR(SEARCH("H361",N801),99)=99,IF(IFERROR(SEARCH("H361",O801),99)=99,IF(IFERROR(SEARCH("H361",Q801),99)=99,IF(IFERROR(SEARCH("H361",M801),99)=99,IF(IFERROR(SEARCH("H361",R801),99)=99,IF(IFERROR(SEARCH("reproduction",P801),99)=99,IF(IFERROR(SEARCH("suspected reprotoxic",S801),99)=99,IF(IFERROR(SEARCH("reprotoxic",S801),99)=99,IF(IFERROR(SEARCH("reprotoxic",K801),99)=99,0,Scoring!$E$18),Scoring!$E$18),Scoring!$E$19),Scoring!$E$17),Scoring!$E$16),Scoring!$E$16),Scoring!$E$16),Scoring!$E$16),Scoring!$E$16),Scoring!$E$16),Scoring!$E$16),Scoring!$E$16),Scoring!$E$16),Scoring!$E$16)</f>
        <v>0</v>
      </c>
      <c r="AC801" s="78">
        <f>IF(IFERROR(SEARCH("57f",L801),99)=99,IF(IFERROR(SEARCH("57(f)",P801),99)=99,0,Scoring!$E$20),Scoring!$E$20)</f>
        <v>1</v>
      </c>
      <c r="AD801" s="78">
        <f>IF(IFERROR(SEARCH("CAT1",T801),99)=99,IF(IFERROR(SEARCH("CAT2",T801),99)=99,IF(IFERROR(SEARCH("CAT3",T801),99)=99,IF(IFERROR(SEARCH("concluded to be endocrine",K801),99)=99,IF(IFERROR(SEARCH("categorised as endocrine",K801),99)=99,IF(IFERROR(SEARCH("endocrine disrupting",P801),99)=99,IF(IFERROR(SEARCH("endocrine disrupting",K801),99)=99,IF(IFERROR(SEARCH("suspected endocrine",S801),99)=99,IF(IFERROR(SEARCH("potential endocrine",S801),99)=99,0,Scoring!$E$25),Scoring!$E$25),Scoring!$E$24),Scoring!$E$24),Scoring!$E$24),Scoring!$E$24),Scoring!$E$23),Scoring!$E$22),Scoring!$E$21)</f>
        <v>1</v>
      </c>
      <c r="AE801" s="78">
        <f>IF(IFERROR(SEARCH("suspected sensitiser",S801),99)=99,IF(IFERROR(SEARCH("sensitiser",S801),99)=99,IF(IFERROR(SEARCH("other hazard based concern",S801),99)=99,0,Scoring!$E$28),Scoring!$E$26),Scoring!$E$27)</f>
        <v>0</v>
      </c>
      <c r="AF801" s="78">
        <f>IF(IFERROR(M801,1)=1,IF(IFERROR(N801,1)=1,IF(IFERROR(O801,1)=1,IF(IFERROR(Q801,1)=1,IF(IFERROR(R801,1)=1,IF(IFERROR(T801,1)=1,IF(IFERROR(K801,1)=1,IF(IFERROR(P801,1)=1,IF(IFERROR(S801,1)=1,Scoring!$E$29,0),0),0),0),0),0),0),0),0)</f>
        <v>0</v>
      </c>
      <c r="AG801" s="78">
        <f t="shared" si="59"/>
        <v>3</v>
      </c>
      <c r="AI801" s="93"/>
      <c r="AJ801" s="94"/>
      <c r="AK801" s="76"/>
      <c r="AL801" s="75"/>
      <c r="AN801" s="79"/>
      <c r="AO801" s="79"/>
      <c r="AP801" s="79"/>
      <c r="AQ801" s="79"/>
      <c r="AR801" s="79"/>
      <c r="AS801" s="78"/>
      <c r="AU801" s="79">
        <f>IF(IFERROR(F801,99)=99,IF(IFERROR(G801,99)=99,IF(IFERROR(H801,99)=99,IF(IFERROR(I801,99)=99,IF(IFERROR(E801,99)=99,IF(IFERROR(J801,99)=99,0,Scoring!$B$7),Scoring!$B$3),Scoring!$B$2),Scoring!$B$6),Scoring!$B$5),Scoring!$B$4)</f>
        <v>1</v>
      </c>
      <c r="AV801" s="78">
        <f t="shared" si="60"/>
        <v>3</v>
      </c>
      <c r="AW801" s="78"/>
      <c r="AX801" s="66"/>
      <c r="AY801" s="78"/>
      <c r="AZ801" s="76"/>
      <c r="BB801" s="76"/>
    </row>
    <row r="802" spans="1:54" x14ac:dyDescent="0.25">
      <c r="A802" s="77" t="s">
        <v>4425</v>
      </c>
      <c r="B802" s="76" t="str">
        <f t="shared" ref="B802:B807" si="62">C802</f>
        <v>202-597-5</v>
      </c>
      <c r="C802" s="77" t="s">
        <v>4424</v>
      </c>
      <c r="D802" s="77" t="s">
        <v>4423</v>
      </c>
      <c r="E802" s="76" t="e">
        <f>IF(C802="-",IF(A802="-",VLOOKUP(D802,'sin-list 180320_update'!$C$2:$C$835,1,FALSE),VLOOKUP(A802,'sin-list 180320_update'!$A$2:$A$835,1,FALSE)),VLOOKUP(C802,'sin-list 180320_update'!$B$2:$B$835,1,FALSE))</f>
        <v>#N/A</v>
      </c>
      <c r="F802" s="76" t="e">
        <f>IF($C802="-",IF($A802="-",VLOOKUP($D802,'REACH Bilaga XVII_update'!$A$5:$A$131,1,FALSE),VLOOKUP($A802,'REACH Bilaga XVII_update'!$C$5:$C$131,1,FALSE)),VLOOKUP($C802,'REACH Bilaga XVII_update'!$B$5:$B$131,1,FALSE))</f>
        <v>#N/A</v>
      </c>
      <c r="G802" s="76" t="e">
        <f>IF($C802="-",IF($A802="-",VLOOKUP($D802,' REACH Bilaga 59_update'!$A$5:$A$210,1,FALSE),VLOOKUP($A802,' REACH Bilaga 59_update'!$D$5:$D$210,1,FALSE)),VLOOKUP($C802,' REACH Bilaga 59_update'!$C$5:$C$210,1,FALSE))</f>
        <v>#N/A</v>
      </c>
      <c r="H802" s="76" t="e">
        <f>IF($C802="-",IF($A802="-",VLOOKUP($D802,'REACH Bilaga XIV_update'!$A$5:$A$110,1,FALSE),VLOOKUP($A802,'REACH Bilaga XIV_update'!$D$5:$D$110,1,FALSE)),VLOOKUP($C802,'REACH Bilaga XIV_update'!$C$5:$C$110,1,FALSE))</f>
        <v>#N/A</v>
      </c>
      <c r="I802" s="76" t="str">
        <f>IF($C802="-",IF($A802="-",VLOOKUP($D802,CoRAP_update!$A$5:$A$376,1,FALSE),VLOOKUP($A802,CoRAP_update!$D$5:$D$376,1,FALSE)),VLOOKUP($C802,CoRAP_update!$C$5:$C$376,1,FALSE))</f>
        <v>202-597-5</v>
      </c>
      <c r="J802" s="76" t="e">
        <f>IF($C802="-",IF($A802="-",VLOOKUP($D802,EDC_update!$C$2:$C$450,1,FALSE),VLOOKUP($A802,EDC_update!$B$2:$B$450,1,FALSE)),VLOOKUP($C802,EDC_update!$L$2:$L$450,1,FALSE))</f>
        <v>#N/A</v>
      </c>
      <c r="K802" s="76" t="e">
        <f>IF($C802="-",IF($A802="-",IF(VLOOKUP($D802,'sin-list 180320_update'!$C$2:$S$835,3,FALSE)="",NA(),VLOOKUP($D802,'sin-list 180320_update'!$C$2:$S$835,3,FALSE)),IF(VLOOKUP($A802,'sin-list 180320_update'!$A$2:$S$835,5,FALSE)="",NA(),VLOOKUP($A802,'sin-list 180320_update'!$A$2:$S$835,5,FALSE))),IF(VLOOKUP($C802,'sin-list 180320_update'!$B$2:$S$835,4,FALSE)="",NA(),VLOOKUP($C802,'sin-list 180320_update'!$B$2:$S$835,4,FALSE)))</f>
        <v>#N/A</v>
      </c>
      <c r="L802" s="76" t="e">
        <f>IF($C802="-",IF($A802="-",VLOOKUP($D802,'sin-list 180320_update'!$C$2:$S$835,6,FALSE),VLOOKUP($A802,'sin-list 180320_update'!$A$2:$S$835,8,FALSE)),VLOOKUP($C802,'sin-list 180320_update'!$B$2:$S$835,7,FALSE))</f>
        <v>#N/A</v>
      </c>
      <c r="M802" s="76" t="e">
        <f>IF($C802="-",IF($A802="-",IF(VLOOKUP($D802,'sin-list 180320_update'!$C$2:$S$835,8,FALSE)="",NA(),VLOOKUP($D802,'sin-list 180320_update'!$C$2:$S$835,8,FALSE)),IF(VLOOKUP($A802,'sin-list 180320_update'!$A$2:$S$835,10,FALSE)="",NA(),VLOOKUP($A802,'sin-list 180320_update'!$A$2:$S$835,10,FALSE))),IF(VLOOKUP($C802,'sin-list 180320_update'!$B$2:$S$835,9,FALSE)="",NA(),VLOOKUP($C802,'sin-list 180320_update'!$B$2:$S$835,9,FALSE)))</f>
        <v>#N/A</v>
      </c>
      <c r="N802" s="76" t="e">
        <f>IF($C802="-",IF($A802="-",IF(VLOOKUP($D802,'REACH Bilaga XVII_update'!$A$5:$E$131,4,FALSE)="",NA(),VLOOKUP($D802,'REACH Bilaga XVII_update'!$A$5:$E$131,4,FALSE)),IF(VLOOKUP($A802,'REACH Bilaga XVII_update'!$C$5:$D$131,2,FALSE)="",NA(),VLOOKUP($A802,'REACH Bilaga XVII_update'!$C$5:$D$131,2,FALSE))),IF(VLOOKUP($C802,'REACH Bilaga XVII_update'!$B$5:$D$131,3,FALSE)="",NA(),VLOOKUP($C802,'REACH Bilaga XVII_update'!$B$5:$D$131,3,FALSE)))</f>
        <v>#N/A</v>
      </c>
      <c r="O802" s="76" t="e">
        <f>IF($C802="-",IF($A802="-",IF(VLOOKUP($D802,' REACH Bilaga 59_update'!$A$5:$E$210,5,FALSE)="",NA(),VLOOKUP($D802,' REACH Bilaga 59_update'!$A$5:$E$210,5,FALSE)),IF(VLOOKUP($A802,' REACH Bilaga 59_update'!$D$5:$E$210,2,FALSE)="",NA(),VLOOKUP($A802,' REACH Bilaga 59_update'!$D$5:$E$210,2,FALSE))),IF(VLOOKUP($C802,' REACH Bilaga 59_update'!$C$5:$E$210,3,FALSE)="",NA(),VLOOKUP($C802,' REACH Bilaga 59_update'!$C$5:$E$210,3,FALSE)))</f>
        <v>#N/A</v>
      </c>
      <c r="P802" s="76" t="e">
        <f>IF(C802="-",IF(A802="-",IFERROR(VLOOKUP($D802,' REACH Bilaga 59_update'!$A$5:$F$210,MATCH(Sammanfattning!P$1,' REACH Bilaga 59_update'!$A$4:$F$4,0),FALSE),VLOOKUP($D802,'REACH Bilaga XIV_update'!$A$4:$H$110,MATCH(Sammanfattning!P$1,'REACH Bilaga XIV_update'!$A$4:$H$4,0),FALSE)),IFERROR(VLOOKUP($A802,' REACH Bilaga 59_update'!$D$5:$F$210,MATCH(Sammanfattning!P$1,' REACH Bilaga 59_update'!$D$4:$F$4,0),FALSE),VLOOKUP($A802,'REACH Bilaga XIV_update'!$D$4:$H$110,MATCH(Sammanfattning!P$1,'REACH Bilaga XIV_update'!$D$4:$H$4,0),FALSE))),IFERROR(VLOOKUP($C802,' REACH Bilaga 59_update'!$C$5:$F$210,MATCH(Sammanfattning!P$1,' REACH Bilaga 59_update'!$C$4:$F$4,0),FALSE),VLOOKUP($C802,'REACH Bilaga XIV_update'!$C$4:$H$110,MATCH(Sammanfattning!P$1,'REACH Bilaga XIV_update'!$C$4:$H$4,0),FALSE)))</f>
        <v>#N/A</v>
      </c>
      <c r="Q802" s="76" t="e">
        <f>IF($C802="-",IF($A802="-",IF(VLOOKUP($D802,'REACH Bilaga XIV_update'!$A$5:$I$110,9,FALSE)="",NA(),VLOOKUP($D802,'REACH Bilaga XIV_update'!$A$5:$I$110,9,FALSE)),IF(VLOOKUP($A802,'REACH Bilaga XIV_update'!$D$5:$I$110,6,FALSE)="",NA(),VLOOKUP($A802,'REACH Bilaga XIV_update'!$D$5:$I$110,6,FALSE))),IF(VLOOKUP($C802,'REACH Bilaga XIV_update'!$C$5:$I$110,7,FALSE)="",NA(),VLOOKUP($C802,'REACH Bilaga XIV_update'!$C$5:$I$110,7,FALSE)))</f>
        <v>#N/A</v>
      </c>
      <c r="R802" s="76" t="str">
        <f>IF($C802="-",IF($A802="-",IF(VLOOKUP($D802,CoRAP_update!$A$5:$O$376,15,FALSE)="",NA(),VLOOKUP($D802,CoRAP_update!$A$5:$O$376,15,FALSE)),IF(VLOOKUP($A802,CoRAP_update!$D$5:$O$376,12,FALSE)="",NA(),VLOOKUP($A802,CoRAP_update!$D$5:$O$376,12,FALSE))),IF(VLOOKUP($C802,CoRAP_update!$C$5:$O$376,13,FALSE)="",NA(),VLOOKUP($C802,CoRAP_update!$C$5:$O$376,13,FALSE)))</f>
        <v>H225
H319
H335
H315
H317</v>
      </c>
      <c r="S802" s="144" t="str">
        <f>IF($C802="-",IF($A802="-",VLOOKUP($D802,CoRAP_update!$A$5:$J$376,MATCH(Sammanfattning!S$1,CoRAP_update!$A$4:$J$4,0),FALSE),VLOOKUP($A802,CoRAP_update!$D$5:$J$376,MATCH(Sammanfattning!S$1,CoRAP_update!$D$4:$J$4,0),FALSE)),VLOOKUP($C802,CoRAP_update!$C$5:$J$376,MATCH(Sammanfattning!S$1,CoRAP_update!$C$4:$J$4,0),FALSE))</f>
        <v>Suspected CMR#Sensitiser#Consumer use#High (aggregated) tonnage#Wide dispersive use</v>
      </c>
      <c r="T802" s="76" t="e">
        <f>IF($A802="-",VLOOKUP($D802,EDC_update!$C$2:$F$450,4,FALSE),VLOOKUP($A802,EDC_update!$B$2:$F$450,5,FALSE))</f>
        <v>#N/A</v>
      </c>
      <c r="V802" s="78">
        <f>IF(IFERROR(SEARCH("PBT",P802),99)=99,IF(IFERROR(SEARCH("suspected PBT",S802),99)=99,IF(IFERROR(SEARCH("concluded to be PBT",K802),99)=99,IF(IFERROR(SEARCH("PBT",S802),99)=99,IF(IFERROR(SEARCH("PBT cand",L802),99)=99,IF(IFERROR(SEARCH("PBT",L802),99)=99,IF(IFERROR(SEARCH("persistent, bioackumulative and toxic properties",K802),99)=99,0,Scoring!$E$3),Scoring!$E$3),Scoring!$E$7),Scoring!$E$3),Scoring!$E$5),Scoring!$E$6),Scoring!$E$3)</f>
        <v>0</v>
      </c>
      <c r="W802" s="78">
        <f>IF(IFERROR(SEARCH("vPvB",P802),99)=99,IF(IFERROR(SEARCH("suspected pbt/vPvB",S802),99)=99,IF(IFERROR(SEARCH("vPvB",S802),99)=99,IF(IFERROR(SEARCH("concluded to be a vPvB",S802),99)=99,IF(IFERROR(SEARCH("identified as vPvB",K802),99)=99,IF(IFERROR(SEARCH("concluded to be a vPvB",K802),99)=99,IF(IFERROR(SEARCH("concluded to be both pbt and vPvB",S802),99)=99,IF(IFERROR(SEARCH("concluded to be both pbt and vPvB",K802),99)=99,0,Scoring!$E$5),Scoring!$E$5),Scoring!$E$5),Scoring!$E$5),Scoring!$E$5),Scoring!$E$4),Scoring!$E$6),Scoring!$E$4)</f>
        <v>0</v>
      </c>
      <c r="X802" s="78">
        <f>IF(IFERROR(SEARCH("H410",N802),99)=99,IF(IFERROR(SEARCH("H410",O802),99)=99,IF(IFERROR(SEARCH("H410",Q802),99)=99,IF(IFERROR(SEARCH("H410",M802),99)=99,IF(IFERROR(SEARCH("H410",R802),99)=99,IF(IFERROR(SEARCH("H411",N802),99)=99,IF(IFERROR(SEARCH("H411",O802),99)=99,IF(IFERROR(SEARCH("H411",Q802),99)=99,IF(IFERROR(SEARCH("H411",M802),99)=99,IF(IFERROR(SEARCH("H411",R802),99)=99,IF(IFERROR(SEARCH("H413",N802),99)=99,IF(IFERROR(SEARCH("H413",O802),99)=99,IF(IFERROR(SEARCH("H413",Q802),99)=99,IF(IFERROR(SEARCH("H413",M802),99)=99,IF(IFERROR(SEARCH("H413",R802),99)=99,IF(IFERROR(SEARCH("H412",N802),99)=99,IF(IFERROR(SEARCH("H412",O802),99)=99,IF(IFERROR(SEARCH("H412",Q802),99)=99,IF(IFERROR(SEARCH("H412",M802),99)=99,IF(IFERROR(SEARCH("H412",R802),99)=99,0,Scoring!$E$2),Scoring!$E$2),Scoring!$E$2),Scoring!$E$2),Scoring!$E$2),Scoring!$E$2),Scoring!$E$2),Scoring!$E$2),Scoring!$E$2),Scoring!$E$2),Scoring!$E$2),Scoring!$E$2),Scoring!$E$2),Scoring!$E$2),Scoring!$E$2),Scoring!$E$2),Scoring!$E$2),Scoring!$E$2),Scoring!$E$2),Scoring!$E$2)</f>
        <v>0</v>
      </c>
      <c r="Y802" s="78">
        <f>IF(IFERROR(SEARCH("CMR",K802),99)=99,IF(IFERROR(SEARCH("Suspected CMR",S802),99)=99,IF(IFERROR(SEARCH("CMR",S802),99)=99,0,Scoring!$E$8),Scoring!$E$9),Scoring!$E$8)</f>
        <v>2.1</v>
      </c>
      <c r="Z802" s="78">
        <f>IF(IFERROR(SEARCH("H350",N802),99)=99,IF(IFERROR(SEARCH("H350",O802),99)=99,IF(IFERROR(SEARCH("H350",Q802),99)=99,IF(IFERROR(SEARCH("H350",M802),99)=99,IF(IFERROR(SEARCH("H350",R802),99)=99,IF(IFERROR(SEARCH("H351",N802),99)=99,IF(IFERROR(SEARCH("H351",O802),99)=99,IF(IFERROR(SEARCH("H351",Q802),99)=99,IF(IFERROR(SEARCH("H351",M802),99)=99,IF(IFERROR(SEARCH("H351",R802),99)=99,IF(IFERROR(SEARCH("carcinogenic",P802),99)=99,IF(IFERROR(SEARCH("suspected carcinogenic",S802),99)=99,0,Scoring!$E$12),Scoring!$E$11),Scoring!$E$10),Scoring!$E$10),Scoring!$E$10),Scoring!$E$10),Scoring!$E$10),Scoring!$E$10),Scoring!$E$10),Scoring!$E$10),Scoring!$E$10),Scoring!$E$10)</f>
        <v>0</v>
      </c>
      <c r="AA802" s="78">
        <f>IF(IFERROR(SEARCH("H340",N802),99)=99,IF(IFERROR(SEARCH("H340",O802),99)=99,IF(IFERROR(SEARCH("H340",Q802),99)=99,IF(IFERROR(SEARCH("H340",M802),99)=99,IF(IFERROR(SEARCH("H340",R802),99)=99,IF(IFERROR(SEARCH("H341",N802),99)=99,IF(IFERROR(SEARCH("H341",O802),99)=99,IF(IFERROR(SEARCH("H341",Q802),99)=99,IF(IFERROR(SEARCH("H341",M802),99)=99,IF(IFERROR(SEARCH("H341",R802),99)=99,IF(IFERROR(SEARCH("mutagenic",P802),99)=99,IF(IFERROR(SEARCH("suspected mutagenic",S802),99)=99,0,Scoring!$E$15),Scoring!$E$14),Scoring!$E$13),Scoring!$E$13),Scoring!$E$13),Scoring!$E$13),Scoring!$E$13),Scoring!$E$13),Scoring!$E$13),Scoring!$E$13),Scoring!$E$13),Scoring!$E$13)</f>
        <v>0</v>
      </c>
      <c r="AB802" s="78">
        <f>IF(IFERROR(SEARCH("H360",N802),99)=99,IF(IFERROR(SEARCH("H360",O802),99)=99,IF(IFERROR(SEARCH("H360",Q802),99)=99,IF(IFERROR(SEARCH("H360",M802),99)=99,IF(IFERROR(SEARCH("H360",R802),99)=99,IF(IFERROR(SEARCH("H361",N802),99)=99,IF(IFERROR(SEARCH("H361",O802),99)=99,IF(IFERROR(SEARCH("H361",Q802),99)=99,IF(IFERROR(SEARCH("H361",M802),99)=99,IF(IFERROR(SEARCH("H361",R802),99)=99,IF(IFERROR(SEARCH("reproduction",P802),99)=99,IF(IFERROR(SEARCH("suspected reprotoxic",S802),99)=99,IF(IFERROR(SEARCH("reprotoxic",S802),99)=99,IF(IFERROR(SEARCH("reprotoxic",K802),99)=99,0,Scoring!$E$18),Scoring!$E$18),Scoring!$E$19),Scoring!$E$17),Scoring!$E$16),Scoring!$E$16),Scoring!$E$16),Scoring!$E$16),Scoring!$E$16),Scoring!$E$16),Scoring!$E$16),Scoring!$E$16),Scoring!$E$16),Scoring!$E$16)</f>
        <v>0</v>
      </c>
      <c r="AC802" s="78">
        <f>IF(IFERROR(SEARCH("57f",L802),99)=99,IF(IFERROR(SEARCH("57(f)",P802),99)=99,0,Scoring!$E$20),Scoring!$E$20)</f>
        <v>0</v>
      </c>
      <c r="AD802" s="78">
        <f>IF(IFERROR(SEARCH("CAT1",T802),99)=99,IF(IFERROR(SEARCH("CAT2",T802),99)=99,IF(IFERROR(SEARCH("CAT3",T802),99)=99,IF(IFERROR(SEARCH("concluded to be endocrine",K802),99)=99,IF(IFERROR(SEARCH("categorised as endocrine",K802),99)=99,IF(IFERROR(SEARCH("endocrine disrupting",P802),99)=99,IF(IFERROR(SEARCH("endocrine disrupting",K802),99)=99,IF(IFERROR(SEARCH("suspected endocrine",S802),99)=99,IF(IFERROR(SEARCH("potential endocrine",S802),99)=99,0,Scoring!$E$25),Scoring!$E$25),Scoring!$E$24),Scoring!$E$24),Scoring!$E$24),Scoring!$E$24),Scoring!$E$23),Scoring!$E$22),Scoring!$E$21)</f>
        <v>0</v>
      </c>
      <c r="AE802" s="78">
        <f>IF(IFERROR(SEARCH("suspected sensitiser",S802),99)=99,IF(IFERROR(SEARCH("sensitiser",S802),99)=99,IF(IFERROR(SEARCH("other hazard based concern",S802),99)=99,0,Scoring!$E$28),Scoring!$E$26),Scoring!$E$27)</f>
        <v>0.6</v>
      </c>
      <c r="AF802" s="78">
        <f>IF(IFERROR(M802,1)=1,IF(IFERROR(N802,1)=1,IF(IFERROR(O802,1)=1,IF(IFERROR(Q802,1)=1,IF(IFERROR(R802,1)=1,IF(IFERROR(T802,1)=1,IF(IFERROR(K802,1)=1,IF(IFERROR(P802,1)=1,IF(IFERROR(S802,1)=1,Scoring!$E$29,0),0),0),0),0),0),0),0),0)</f>
        <v>0</v>
      </c>
      <c r="AG802" s="78">
        <f t="shared" si="59"/>
        <v>2.7</v>
      </c>
      <c r="AI802" s="93"/>
      <c r="AJ802" s="94"/>
      <c r="AK802" s="76"/>
      <c r="AL802" s="75"/>
      <c r="AN802" s="79"/>
      <c r="AO802" s="79"/>
      <c r="AP802" s="79"/>
      <c r="AQ802" s="79"/>
      <c r="AR802" s="79"/>
      <c r="AS802" s="78"/>
      <c r="AU802" s="79">
        <f>IF(IFERROR(F802,99)=99,IF(IFERROR(G802,99)=99,IF(IFERROR(H802,99)=99,IF(IFERROR(I802,99)=99,IF(IFERROR(E802,99)=99,IF(IFERROR(J802,99)=99,0,Scoring!$B$7),Scoring!$B$3),Scoring!$B$2),Scoring!$B$6),Scoring!$B$5),Scoring!$B$4)</f>
        <v>0.5</v>
      </c>
      <c r="AV802" s="78">
        <f t="shared" si="60"/>
        <v>1.35</v>
      </c>
      <c r="AW802" s="78"/>
      <c r="AX802" s="66"/>
      <c r="AY802" s="78"/>
      <c r="AZ802" s="76"/>
      <c r="BA802" s="76"/>
      <c r="BB802" s="76"/>
    </row>
    <row r="803" spans="1:54" x14ac:dyDescent="0.25">
      <c r="A803" s="77" t="s">
        <v>4589</v>
      </c>
      <c r="B803" s="76" t="str">
        <f t="shared" si="62"/>
        <v>203-570-0</v>
      </c>
      <c r="C803" s="77" t="s">
        <v>4588</v>
      </c>
      <c r="D803" s="77" t="s">
        <v>4587</v>
      </c>
      <c r="E803" s="76" t="e">
        <f>IF(C803="-",IF(A803="-",VLOOKUP(D803,'sin-list 180320_update'!$C$2:$C$835,1,FALSE),VLOOKUP(A803,'sin-list 180320_update'!$A$2:$A$835,1,FALSE)),VLOOKUP(C803,'sin-list 180320_update'!$B$2:$B$835,1,FALSE))</f>
        <v>#N/A</v>
      </c>
      <c r="F803" s="76" t="e">
        <f>IF($C803="-",IF($A803="-",VLOOKUP($D803,'REACH Bilaga XVII_update'!$A$5:$A$131,1,FALSE),VLOOKUP($A803,'REACH Bilaga XVII_update'!$C$5:$C$131,1,FALSE)),VLOOKUP($C803,'REACH Bilaga XVII_update'!$B$5:$B$131,1,FALSE))</f>
        <v>#N/A</v>
      </c>
      <c r="G803" s="76" t="e">
        <f>IF($C803="-",IF($A803="-",VLOOKUP($D803,' REACH Bilaga 59_update'!$A$5:$A$210,1,FALSE),VLOOKUP($A803,' REACH Bilaga 59_update'!$D$5:$D$210,1,FALSE)),VLOOKUP($C803,' REACH Bilaga 59_update'!$C$5:$C$210,1,FALSE))</f>
        <v>#N/A</v>
      </c>
      <c r="H803" s="76" t="e">
        <f>IF($C803="-",IF($A803="-",VLOOKUP($D803,'REACH Bilaga XIV_update'!$A$5:$A$110,1,FALSE),VLOOKUP($A803,'REACH Bilaga XIV_update'!$D$5:$D$110,1,FALSE)),VLOOKUP($C803,'REACH Bilaga XIV_update'!$C$5:$C$110,1,FALSE))</f>
        <v>#N/A</v>
      </c>
      <c r="I803" s="76" t="str">
        <f>IF($C803="-",IF($A803="-",VLOOKUP($D803,CoRAP_update!$A$5:$A$376,1,FALSE),VLOOKUP($A803,CoRAP_update!$D$5:$D$376,1,FALSE)),VLOOKUP($C803,CoRAP_update!$C$5:$C$376,1,FALSE))</f>
        <v>203-570-0</v>
      </c>
      <c r="J803" s="76" t="e">
        <f>IF($C803="-",IF($A803="-",VLOOKUP($D803,EDC_update!$C$2:$C$450,1,FALSE),VLOOKUP($A803,EDC_update!$B$2:$B$450,1,FALSE)),VLOOKUP($C803,EDC_update!$L$2:$L$450,1,FALSE))</f>
        <v>#N/A</v>
      </c>
      <c r="K803" s="76" t="e">
        <f>IF($C803="-",IF($A803="-",IF(VLOOKUP($D803,'sin-list 180320_update'!$C$2:$S$835,3,FALSE)="",NA(),VLOOKUP($D803,'sin-list 180320_update'!$C$2:$S$835,3,FALSE)),IF(VLOOKUP($A803,'sin-list 180320_update'!$A$2:$S$835,5,FALSE)="",NA(),VLOOKUP($A803,'sin-list 180320_update'!$A$2:$S$835,5,FALSE))),IF(VLOOKUP($C803,'sin-list 180320_update'!$B$2:$S$835,4,FALSE)="",NA(),VLOOKUP($C803,'sin-list 180320_update'!$B$2:$S$835,4,FALSE)))</f>
        <v>#N/A</v>
      </c>
      <c r="L803" s="76" t="e">
        <f>IF($C803="-",IF($A803="-",VLOOKUP($D803,'sin-list 180320_update'!$C$2:$S$835,6,FALSE),VLOOKUP($A803,'sin-list 180320_update'!$A$2:$S$835,8,FALSE)),VLOOKUP($C803,'sin-list 180320_update'!$B$2:$S$835,7,FALSE))</f>
        <v>#N/A</v>
      </c>
      <c r="M803" s="76" t="e">
        <f>IF($C803="-",IF($A803="-",IF(VLOOKUP($D803,'sin-list 180320_update'!$C$2:$S$835,8,FALSE)="",NA(),VLOOKUP($D803,'sin-list 180320_update'!$C$2:$S$835,8,FALSE)),IF(VLOOKUP($A803,'sin-list 180320_update'!$A$2:$S$835,10,FALSE)="",NA(),VLOOKUP($A803,'sin-list 180320_update'!$A$2:$S$835,10,FALSE))),IF(VLOOKUP($C803,'sin-list 180320_update'!$B$2:$S$835,9,FALSE)="",NA(),VLOOKUP($C803,'sin-list 180320_update'!$B$2:$S$835,9,FALSE)))</f>
        <v>#N/A</v>
      </c>
      <c r="N803" s="76" t="e">
        <f>IF($C803="-",IF($A803="-",IF(VLOOKUP($D803,'REACH Bilaga XVII_update'!$A$5:$E$131,4,FALSE)="",NA(),VLOOKUP($D803,'REACH Bilaga XVII_update'!$A$5:$E$131,4,FALSE)),IF(VLOOKUP($A803,'REACH Bilaga XVII_update'!$C$5:$D$131,2,FALSE)="",NA(),VLOOKUP($A803,'REACH Bilaga XVII_update'!$C$5:$D$131,2,FALSE))),IF(VLOOKUP($C803,'REACH Bilaga XVII_update'!$B$5:$D$131,3,FALSE)="",NA(),VLOOKUP($C803,'REACH Bilaga XVII_update'!$B$5:$D$131,3,FALSE)))</f>
        <v>#N/A</v>
      </c>
      <c r="O803" s="76" t="e">
        <f>IF($C803="-",IF($A803="-",IF(VLOOKUP($D803,' REACH Bilaga 59_update'!$A$5:$E$210,5,FALSE)="",NA(),VLOOKUP($D803,' REACH Bilaga 59_update'!$A$5:$E$210,5,FALSE)),IF(VLOOKUP($A803,' REACH Bilaga 59_update'!$D$5:$E$210,2,FALSE)="",NA(),VLOOKUP($A803,' REACH Bilaga 59_update'!$D$5:$E$210,2,FALSE))),IF(VLOOKUP($C803,' REACH Bilaga 59_update'!$C$5:$E$210,3,FALSE)="",NA(),VLOOKUP($C803,' REACH Bilaga 59_update'!$C$5:$E$210,3,FALSE)))</f>
        <v>#N/A</v>
      </c>
      <c r="P803" s="76" t="e">
        <f>IF(C803="-",IF(A803="-",IFERROR(VLOOKUP($D803,' REACH Bilaga 59_update'!$A$5:$F$210,MATCH(Sammanfattning!P$1,' REACH Bilaga 59_update'!$A$4:$F$4,0),FALSE),VLOOKUP($D803,'REACH Bilaga XIV_update'!$A$4:$H$110,MATCH(Sammanfattning!P$1,'REACH Bilaga XIV_update'!$A$4:$H$4,0),FALSE)),IFERROR(VLOOKUP($A803,' REACH Bilaga 59_update'!$D$5:$F$210,MATCH(Sammanfattning!P$1,' REACH Bilaga 59_update'!$D$4:$F$4,0),FALSE),VLOOKUP($A803,'REACH Bilaga XIV_update'!$D$4:$H$110,MATCH(Sammanfattning!P$1,'REACH Bilaga XIV_update'!$D$4:$H$4,0),FALSE))),IFERROR(VLOOKUP($C803,' REACH Bilaga 59_update'!$C$5:$F$210,MATCH(Sammanfattning!P$1,' REACH Bilaga 59_update'!$C$4:$F$4,0),FALSE),VLOOKUP($C803,'REACH Bilaga XIV_update'!$C$4:$H$110,MATCH(Sammanfattning!P$1,'REACH Bilaga XIV_update'!$C$4:$H$4,0),FALSE)))</f>
        <v>#N/A</v>
      </c>
      <c r="Q803" s="76" t="e">
        <f>IF($C803="-",IF($A803="-",IF(VLOOKUP($D803,'REACH Bilaga XIV_update'!$A$5:$I$110,9,FALSE)="",NA(),VLOOKUP($D803,'REACH Bilaga XIV_update'!$A$5:$I$110,9,FALSE)),IF(VLOOKUP($A803,'REACH Bilaga XIV_update'!$D$5:$I$110,6,FALSE)="",NA(),VLOOKUP($A803,'REACH Bilaga XIV_update'!$D$5:$I$110,6,FALSE))),IF(VLOOKUP($C803,'REACH Bilaga XIV_update'!$C$5:$I$110,7,FALSE)="",NA(),VLOOKUP($C803,'REACH Bilaga XIV_update'!$C$5:$I$110,7,FALSE)))</f>
        <v>#N/A</v>
      </c>
      <c r="R803" s="76" t="str">
        <f>IF($C803="-",IF($A803="-",IF(VLOOKUP($D803,CoRAP_update!$A$5:$O$376,15,FALSE)="",NA(),VLOOKUP($D803,CoRAP_update!$A$5:$O$376,15,FALSE)),IF(VLOOKUP($A803,CoRAP_update!$D$5:$O$376,12,FALSE)="",NA(),VLOOKUP($A803,CoRAP_update!$D$5:$O$376,12,FALSE))),IF(VLOOKUP($C803,CoRAP_update!$C$5:$O$376,13,FALSE)="",NA(),VLOOKUP($C803,CoRAP_update!$C$5:$O$376,13,FALSE)))</f>
        <v>H302
H335
H319</v>
      </c>
      <c r="S803" s="144" t="str">
        <f>IF($C803="-",IF($A803="-",VLOOKUP($D803,CoRAP_update!$A$5:$J$376,MATCH(Sammanfattning!S$1,CoRAP_update!$A$4:$J$4,0),FALSE),VLOOKUP($A803,CoRAP_update!$D$5:$J$376,MATCH(Sammanfattning!S$1,CoRAP_update!$D$4:$J$4,0),FALSE)),VLOOKUP($C803,CoRAP_update!$C$5:$J$376,MATCH(Sammanfattning!S$1,CoRAP_update!$C$4:$J$4,0),FALSE))</f>
        <v>Suspected CMR#Sensitiser#High (aggregated) tonnage#High RCR</v>
      </c>
      <c r="T803" s="76" t="e">
        <f>IF($A803="-",VLOOKUP($D803,EDC_update!$C$2:$F$450,4,FALSE),VLOOKUP($A803,EDC_update!$B$2:$F$450,5,FALSE))</f>
        <v>#N/A</v>
      </c>
      <c r="V803" s="78">
        <f>IF(IFERROR(SEARCH("PBT",P803),99)=99,IF(IFERROR(SEARCH("suspected PBT",S803),99)=99,IF(IFERROR(SEARCH("concluded to be PBT",K803),99)=99,IF(IFERROR(SEARCH("PBT",S803),99)=99,IF(IFERROR(SEARCH("PBT cand",L803),99)=99,IF(IFERROR(SEARCH("PBT",L803),99)=99,IF(IFERROR(SEARCH("persistent, bioackumulative and toxic properties",K803),99)=99,0,Scoring!$E$3),Scoring!$E$3),Scoring!$E$7),Scoring!$E$3),Scoring!$E$5),Scoring!$E$6),Scoring!$E$3)</f>
        <v>0</v>
      </c>
      <c r="W803" s="78">
        <f>IF(IFERROR(SEARCH("vPvB",P803),99)=99,IF(IFERROR(SEARCH("suspected pbt/vPvB",S803),99)=99,IF(IFERROR(SEARCH("vPvB",S803),99)=99,IF(IFERROR(SEARCH("concluded to be a vPvB",S803),99)=99,IF(IFERROR(SEARCH("identified as vPvB",K803),99)=99,IF(IFERROR(SEARCH("concluded to be a vPvB",K803),99)=99,IF(IFERROR(SEARCH("concluded to be both pbt and vPvB",S803),99)=99,IF(IFERROR(SEARCH("concluded to be both pbt and vPvB",K803),99)=99,0,Scoring!$E$5),Scoring!$E$5),Scoring!$E$5),Scoring!$E$5),Scoring!$E$5),Scoring!$E$4),Scoring!$E$6),Scoring!$E$4)</f>
        <v>0</v>
      </c>
      <c r="X803" s="78">
        <f>IF(IFERROR(SEARCH("H410",N803),99)=99,IF(IFERROR(SEARCH("H410",O803),99)=99,IF(IFERROR(SEARCH("H410",Q803),99)=99,IF(IFERROR(SEARCH("H410",M803),99)=99,IF(IFERROR(SEARCH("H410",R803),99)=99,IF(IFERROR(SEARCH("H411",N803),99)=99,IF(IFERROR(SEARCH("H411",O803),99)=99,IF(IFERROR(SEARCH("H411",Q803),99)=99,IF(IFERROR(SEARCH("H411",M803),99)=99,IF(IFERROR(SEARCH("H411",R803),99)=99,IF(IFERROR(SEARCH("H413",N803),99)=99,IF(IFERROR(SEARCH("H413",O803),99)=99,IF(IFERROR(SEARCH("H413",Q803),99)=99,IF(IFERROR(SEARCH("H413",M803),99)=99,IF(IFERROR(SEARCH("H413",R803),99)=99,IF(IFERROR(SEARCH("H412",N803),99)=99,IF(IFERROR(SEARCH("H412",O803),99)=99,IF(IFERROR(SEARCH("H412",Q803),99)=99,IF(IFERROR(SEARCH("H412",M803),99)=99,IF(IFERROR(SEARCH("H412",R803),99)=99,0,Scoring!$E$2),Scoring!$E$2),Scoring!$E$2),Scoring!$E$2),Scoring!$E$2),Scoring!$E$2),Scoring!$E$2),Scoring!$E$2),Scoring!$E$2),Scoring!$E$2),Scoring!$E$2),Scoring!$E$2),Scoring!$E$2),Scoring!$E$2),Scoring!$E$2),Scoring!$E$2),Scoring!$E$2),Scoring!$E$2),Scoring!$E$2),Scoring!$E$2)</f>
        <v>0</v>
      </c>
      <c r="Y803" s="78">
        <f>IF(IFERROR(SEARCH("CMR",K803),99)=99,IF(IFERROR(SEARCH("Suspected CMR",S803),99)=99,IF(IFERROR(SEARCH("CMR",S803),99)=99,0,Scoring!$E$8),Scoring!$E$9),Scoring!$E$8)</f>
        <v>2.1</v>
      </c>
      <c r="Z803" s="78">
        <f>IF(IFERROR(SEARCH("H350",N803),99)=99,IF(IFERROR(SEARCH("H350",O803),99)=99,IF(IFERROR(SEARCH("H350",Q803),99)=99,IF(IFERROR(SEARCH("H350",M803),99)=99,IF(IFERROR(SEARCH("H350",R803),99)=99,IF(IFERROR(SEARCH("H351",N803),99)=99,IF(IFERROR(SEARCH("H351",O803),99)=99,IF(IFERROR(SEARCH("H351",Q803),99)=99,IF(IFERROR(SEARCH("H351",M803),99)=99,IF(IFERROR(SEARCH("H351",R803),99)=99,IF(IFERROR(SEARCH("carcinogenic",P803),99)=99,IF(IFERROR(SEARCH("suspected carcinogenic",S803),99)=99,0,Scoring!$E$12),Scoring!$E$11),Scoring!$E$10),Scoring!$E$10),Scoring!$E$10),Scoring!$E$10),Scoring!$E$10),Scoring!$E$10),Scoring!$E$10),Scoring!$E$10),Scoring!$E$10),Scoring!$E$10)</f>
        <v>0</v>
      </c>
      <c r="AA803" s="78">
        <f>IF(IFERROR(SEARCH("H340",N803),99)=99,IF(IFERROR(SEARCH("H340",O803),99)=99,IF(IFERROR(SEARCH("H340",Q803),99)=99,IF(IFERROR(SEARCH("H340",M803),99)=99,IF(IFERROR(SEARCH("H340",R803),99)=99,IF(IFERROR(SEARCH("H341",N803),99)=99,IF(IFERROR(SEARCH("H341",O803),99)=99,IF(IFERROR(SEARCH("H341",Q803),99)=99,IF(IFERROR(SEARCH("H341",M803),99)=99,IF(IFERROR(SEARCH("H341",R803),99)=99,IF(IFERROR(SEARCH("mutagenic",P803),99)=99,IF(IFERROR(SEARCH("suspected mutagenic",S803),99)=99,0,Scoring!$E$15),Scoring!$E$14),Scoring!$E$13),Scoring!$E$13),Scoring!$E$13),Scoring!$E$13),Scoring!$E$13),Scoring!$E$13),Scoring!$E$13),Scoring!$E$13),Scoring!$E$13),Scoring!$E$13)</f>
        <v>0</v>
      </c>
      <c r="AB803" s="78">
        <f>IF(IFERROR(SEARCH("H360",N803),99)=99,IF(IFERROR(SEARCH("H360",O803),99)=99,IF(IFERROR(SEARCH("H360",Q803),99)=99,IF(IFERROR(SEARCH("H360",M803),99)=99,IF(IFERROR(SEARCH("H360",R803),99)=99,IF(IFERROR(SEARCH("H361",N803),99)=99,IF(IFERROR(SEARCH("H361",O803),99)=99,IF(IFERROR(SEARCH("H361",Q803),99)=99,IF(IFERROR(SEARCH("H361",M803),99)=99,IF(IFERROR(SEARCH("H361",R803),99)=99,IF(IFERROR(SEARCH("reproduction",P803),99)=99,IF(IFERROR(SEARCH("suspected reprotoxic",S803),99)=99,IF(IFERROR(SEARCH("reprotoxic",S803),99)=99,IF(IFERROR(SEARCH("reprotoxic",K803),99)=99,0,Scoring!$E$18),Scoring!$E$18),Scoring!$E$19),Scoring!$E$17),Scoring!$E$16),Scoring!$E$16),Scoring!$E$16),Scoring!$E$16),Scoring!$E$16),Scoring!$E$16),Scoring!$E$16),Scoring!$E$16),Scoring!$E$16),Scoring!$E$16)</f>
        <v>0</v>
      </c>
      <c r="AC803" s="78">
        <f>IF(IFERROR(SEARCH("57f",L803),99)=99,IF(IFERROR(SEARCH("57(f)",P803),99)=99,0,Scoring!$E$20),Scoring!$E$20)</f>
        <v>0</v>
      </c>
      <c r="AD803" s="78">
        <f>IF(IFERROR(SEARCH("CAT1",T803),99)=99,IF(IFERROR(SEARCH("CAT2",T803),99)=99,IF(IFERROR(SEARCH("CAT3",T803),99)=99,IF(IFERROR(SEARCH("concluded to be endocrine",K803),99)=99,IF(IFERROR(SEARCH("categorised as endocrine",K803),99)=99,IF(IFERROR(SEARCH("endocrine disrupting",P803),99)=99,IF(IFERROR(SEARCH("endocrine disrupting",K803),99)=99,IF(IFERROR(SEARCH("suspected endocrine",S803),99)=99,IF(IFERROR(SEARCH("potential endocrine",S803),99)=99,0,Scoring!$E$25),Scoring!$E$25),Scoring!$E$24),Scoring!$E$24),Scoring!$E$24),Scoring!$E$24),Scoring!$E$23),Scoring!$E$22),Scoring!$E$21)</f>
        <v>0</v>
      </c>
      <c r="AE803" s="78">
        <f>IF(IFERROR(SEARCH("suspected sensitiser",S803),99)=99,IF(IFERROR(SEARCH("sensitiser",S803),99)=99,IF(IFERROR(SEARCH("other hazard based concern",S803),99)=99,0,Scoring!$E$28),Scoring!$E$26),Scoring!$E$27)</f>
        <v>0.6</v>
      </c>
      <c r="AF803" s="78">
        <f>IF(IFERROR(M803,1)=1,IF(IFERROR(N803,1)=1,IF(IFERROR(O803,1)=1,IF(IFERROR(Q803,1)=1,IF(IFERROR(R803,1)=1,IF(IFERROR(T803,1)=1,IF(IFERROR(K803,1)=1,IF(IFERROR(P803,1)=1,IF(IFERROR(S803,1)=1,Scoring!$E$29,0),0),0),0),0),0),0),0),0)</f>
        <v>0</v>
      </c>
      <c r="AG803" s="78">
        <f t="shared" si="59"/>
        <v>2.7</v>
      </c>
      <c r="AI803" s="93"/>
      <c r="AJ803" s="94"/>
      <c r="AK803" s="76"/>
      <c r="AL803" s="75"/>
      <c r="AN803" s="79"/>
      <c r="AO803" s="79"/>
      <c r="AP803" s="79"/>
      <c r="AQ803" s="79"/>
      <c r="AR803" s="79"/>
      <c r="AS803" s="78"/>
      <c r="AU803" s="79">
        <f>IF(IFERROR(F803,99)=99,IF(IFERROR(G803,99)=99,IF(IFERROR(H803,99)=99,IF(IFERROR(I803,99)=99,IF(IFERROR(E803,99)=99,IF(IFERROR(J803,99)=99,0,Scoring!$B$7),Scoring!$B$3),Scoring!$B$2),Scoring!$B$6),Scoring!$B$5),Scoring!$B$4)</f>
        <v>0.5</v>
      </c>
      <c r="AV803" s="78">
        <f t="shared" si="60"/>
        <v>1.35</v>
      </c>
      <c r="AW803" s="78"/>
      <c r="AX803" s="66"/>
      <c r="AY803" s="78"/>
      <c r="AZ803" s="76"/>
      <c r="BA803" s="76"/>
      <c r="BB803" s="76"/>
    </row>
    <row r="804" spans="1:54" x14ac:dyDescent="0.25">
      <c r="A804" s="77" t="s">
        <v>4924</v>
      </c>
      <c r="B804" s="76" t="str">
        <f t="shared" si="62"/>
        <v>212-782-2</v>
      </c>
      <c r="C804" s="77" t="s">
        <v>4923</v>
      </c>
      <c r="D804" s="77" t="s">
        <v>4922</v>
      </c>
      <c r="E804" s="76" t="e">
        <f>IF(C804="-",IF(A804="-",VLOOKUP(D804,'sin-list 180320_update'!$C$2:$C$835,1,FALSE),VLOOKUP(A804,'sin-list 180320_update'!$A$2:$A$835,1,FALSE)),VLOOKUP(C804,'sin-list 180320_update'!$B$2:$B$835,1,FALSE))</f>
        <v>#N/A</v>
      </c>
      <c r="F804" s="76" t="e">
        <f>IF($C804="-",IF($A804="-",VLOOKUP($D804,'REACH Bilaga XVII_update'!$A$5:$A$131,1,FALSE),VLOOKUP($A804,'REACH Bilaga XVII_update'!$C$5:$C$131,1,FALSE)),VLOOKUP($C804,'REACH Bilaga XVII_update'!$B$5:$B$131,1,FALSE))</f>
        <v>#N/A</v>
      </c>
      <c r="G804" s="76" t="e">
        <f>IF($C804="-",IF($A804="-",VLOOKUP($D804,' REACH Bilaga 59_update'!$A$5:$A$210,1,FALSE),VLOOKUP($A804,' REACH Bilaga 59_update'!$D$5:$D$210,1,FALSE)),VLOOKUP($C804,' REACH Bilaga 59_update'!$C$5:$C$210,1,FALSE))</f>
        <v>#N/A</v>
      </c>
      <c r="H804" s="76" t="e">
        <f>IF($C804="-",IF($A804="-",VLOOKUP($D804,'REACH Bilaga XIV_update'!$A$5:$A$110,1,FALSE),VLOOKUP($A804,'REACH Bilaga XIV_update'!$D$5:$D$110,1,FALSE)),VLOOKUP($C804,'REACH Bilaga XIV_update'!$C$5:$C$110,1,FALSE))</f>
        <v>#N/A</v>
      </c>
      <c r="I804" s="76" t="str">
        <f>IF($C804="-",IF($A804="-",VLOOKUP($D804,CoRAP_update!$A$5:$A$376,1,FALSE),VLOOKUP($A804,CoRAP_update!$D$5:$D$376,1,FALSE)),VLOOKUP($C804,CoRAP_update!$C$5:$C$376,1,FALSE))</f>
        <v>212-782-2</v>
      </c>
      <c r="J804" s="76" t="e">
        <f>IF($C804="-",IF($A804="-",VLOOKUP($D804,EDC_update!$C$2:$C$450,1,FALSE),VLOOKUP($A804,EDC_update!$B$2:$B$450,1,FALSE)),VLOOKUP($C804,EDC_update!$L$2:$L$450,1,FALSE))</f>
        <v>#N/A</v>
      </c>
      <c r="K804" s="76" t="e">
        <f>IF($C804="-",IF($A804="-",IF(VLOOKUP($D804,'sin-list 180320_update'!$C$2:$S$835,3,FALSE)="",NA(),VLOOKUP($D804,'sin-list 180320_update'!$C$2:$S$835,3,FALSE)),IF(VLOOKUP($A804,'sin-list 180320_update'!$A$2:$S$835,5,FALSE)="",NA(),VLOOKUP($A804,'sin-list 180320_update'!$A$2:$S$835,5,FALSE))),IF(VLOOKUP($C804,'sin-list 180320_update'!$B$2:$S$835,4,FALSE)="",NA(),VLOOKUP($C804,'sin-list 180320_update'!$B$2:$S$835,4,FALSE)))</f>
        <v>#N/A</v>
      </c>
      <c r="L804" s="76" t="e">
        <f>IF($C804="-",IF($A804="-",VLOOKUP($D804,'sin-list 180320_update'!$C$2:$S$835,6,FALSE),VLOOKUP($A804,'sin-list 180320_update'!$A$2:$S$835,8,FALSE)),VLOOKUP($C804,'sin-list 180320_update'!$B$2:$S$835,7,FALSE))</f>
        <v>#N/A</v>
      </c>
      <c r="M804" s="76" t="e">
        <f>IF($C804="-",IF($A804="-",IF(VLOOKUP($D804,'sin-list 180320_update'!$C$2:$S$835,8,FALSE)="",NA(),VLOOKUP($D804,'sin-list 180320_update'!$C$2:$S$835,8,FALSE)),IF(VLOOKUP($A804,'sin-list 180320_update'!$A$2:$S$835,10,FALSE)="",NA(),VLOOKUP($A804,'sin-list 180320_update'!$A$2:$S$835,10,FALSE))),IF(VLOOKUP($C804,'sin-list 180320_update'!$B$2:$S$835,9,FALSE)="",NA(),VLOOKUP($C804,'sin-list 180320_update'!$B$2:$S$835,9,FALSE)))</f>
        <v>#N/A</v>
      </c>
      <c r="N804" s="76" t="e">
        <f>IF($C804="-",IF($A804="-",IF(VLOOKUP($D804,'REACH Bilaga XVII_update'!$A$5:$E$131,4,FALSE)="",NA(),VLOOKUP($D804,'REACH Bilaga XVII_update'!$A$5:$E$131,4,FALSE)),IF(VLOOKUP($A804,'REACH Bilaga XVII_update'!$C$5:$D$131,2,FALSE)="",NA(),VLOOKUP($A804,'REACH Bilaga XVII_update'!$C$5:$D$131,2,FALSE))),IF(VLOOKUP($C804,'REACH Bilaga XVII_update'!$B$5:$D$131,3,FALSE)="",NA(),VLOOKUP($C804,'REACH Bilaga XVII_update'!$B$5:$D$131,3,FALSE)))</f>
        <v>#N/A</v>
      </c>
      <c r="O804" s="76" t="e">
        <f>IF($C804="-",IF($A804="-",IF(VLOOKUP($D804,' REACH Bilaga 59_update'!$A$5:$E$210,5,FALSE)="",NA(),VLOOKUP($D804,' REACH Bilaga 59_update'!$A$5:$E$210,5,FALSE)),IF(VLOOKUP($A804,' REACH Bilaga 59_update'!$D$5:$E$210,2,FALSE)="",NA(),VLOOKUP($A804,' REACH Bilaga 59_update'!$D$5:$E$210,2,FALSE))),IF(VLOOKUP($C804,' REACH Bilaga 59_update'!$C$5:$E$210,3,FALSE)="",NA(),VLOOKUP($C804,' REACH Bilaga 59_update'!$C$5:$E$210,3,FALSE)))</f>
        <v>#N/A</v>
      </c>
      <c r="P804" s="76" t="e">
        <f>IF(C804="-",IF(A804="-",IFERROR(VLOOKUP($D804,' REACH Bilaga 59_update'!$A$5:$F$210,MATCH(Sammanfattning!P$1,' REACH Bilaga 59_update'!$A$4:$F$4,0),FALSE),VLOOKUP($D804,'REACH Bilaga XIV_update'!$A$4:$H$110,MATCH(Sammanfattning!P$1,'REACH Bilaga XIV_update'!$A$4:$H$4,0),FALSE)),IFERROR(VLOOKUP($A804,' REACH Bilaga 59_update'!$D$5:$F$210,MATCH(Sammanfattning!P$1,' REACH Bilaga 59_update'!$D$4:$F$4,0),FALSE),VLOOKUP($A804,'REACH Bilaga XIV_update'!$D$4:$H$110,MATCH(Sammanfattning!P$1,'REACH Bilaga XIV_update'!$D$4:$H$4,0),FALSE))),IFERROR(VLOOKUP($C804,' REACH Bilaga 59_update'!$C$5:$F$210,MATCH(Sammanfattning!P$1,' REACH Bilaga 59_update'!$C$4:$F$4,0),FALSE),VLOOKUP($C804,'REACH Bilaga XIV_update'!$C$4:$H$110,MATCH(Sammanfattning!P$1,'REACH Bilaga XIV_update'!$C$4:$H$4,0),FALSE)))</f>
        <v>#N/A</v>
      </c>
      <c r="Q804" s="76" t="e">
        <f>IF($C804="-",IF($A804="-",IF(VLOOKUP($D804,'REACH Bilaga XIV_update'!$A$5:$I$110,9,FALSE)="",NA(),VLOOKUP($D804,'REACH Bilaga XIV_update'!$A$5:$I$110,9,FALSE)),IF(VLOOKUP($A804,'REACH Bilaga XIV_update'!$D$5:$I$110,6,FALSE)="",NA(),VLOOKUP($A804,'REACH Bilaga XIV_update'!$D$5:$I$110,6,FALSE))),IF(VLOOKUP($C804,'REACH Bilaga XIV_update'!$C$5:$I$110,7,FALSE)="",NA(),VLOOKUP($C804,'REACH Bilaga XIV_update'!$C$5:$I$110,7,FALSE)))</f>
        <v>#N/A</v>
      </c>
      <c r="R804" s="76" t="str">
        <f>IF($C804="-",IF($A804="-",IF(VLOOKUP($D804,CoRAP_update!$A$5:$O$376,15,FALSE)="",NA(),VLOOKUP($D804,CoRAP_update!$A$5:$O$376,15,FALSE)),IF(VLOOKUP($A804,CoRAP_update!$D$5:$O$376,12,FALSE)="",NA(),VLOOKUP($A804,CoRAP_update!$D$5:$O$376,12,FALSE))),IF(VLOOKUP($C804,CoRAP_update!$C$5:$O$376,13,FALSE)="",NA(),VLOOKUP($C804,CoRAP_update!$C$5:$O$376,13,FALSE)))</f>
        <v>H315
H319
H317</v>
      </c>
      <c r="S804" s="144" t="str">
        <f>IF($C804="-",IF($A804="-",VLOOKUP($D804,CoRAP_update!$A$5:$J$376,MATCH(Sammanfattning!S$1,CoRAP_update!$A$4:$J$4,0),FALSE),VLOOKUP($A804,CoRAP_update!$D$5:$J$376,MATCH(Sammanfattning!S$1,CoRAP_update!$D$4:$J$4,0),FALSE)),VLOOKUP($C804,CoRAP_update!$C$5:$J$376,MATCH(Sammanfattning!S$1,CoRAP_update!$C$4:$J$4,0),FALSE))</f>
        <v>Suspected CMR#Sensitiser#Consumer use#High (aggregated) tonnage#High RCR#Wide dispersive use</v>
      </c>
      <c r="T804" s="76" t="e">
        <f>IF($A804="-",VLOOKUP($D804,EDC_update!$C$2:$F$450,4,FALSE),VLOOKUP($A804,EDC_update!$B$2:$F$450,5,FALSE))</f>
        <v>#N/A</v>
      </c>
      <c r="V804" s="78">
        <f>IF(IFERROR(SEARCH("PBT",P804),99)=99,IF(IFERROR(SEARCH("suspected PBT",S804),99)=99,IF(IFERROR(SEARCH("concluded to be PBT",K804),99)=99,IF(IFERROR(SEARCH("PBT",S804),99)=99,IF(IFERROR(SEARCH("PBT cand",L804),99)=99,IF(IFERROR(SEARCH("PBT",L804),99)=99,IF(IFERROR(SEARCH("persistent, bioackumulative and toxic properties",K804),99)=99,0,Scoring!$E$3),Scoring!$E$3),Scoring!$E$7),Scoring!$E$3),Scoring!$E$5),Scoring!$E$6),Scoring!$E$3)</f>
        <v>0</v>
      </c>
      <c r="W804" s="78">
        <f>IF(IFERROR(SEARCH("vPvB",P804),99)=99,IF(IFERROR(SEARCH("suspected pbt/vPvB",S804),99)=99,IF(IFERROR(SEARCH("vPvB",S804),99)=99,IF(IFERROR(SEARCH("concluded to be a vPvB",S804),99)=99,IF(IFERROR(SEARCH("identified as vPvB",K804),99)=99,IF(IFERROR(SEARCH("concluded to be a vPvB",K804),99)=99,IF(IFERROR(SEARCH("concluded to be both pbt and vPvB",S804),99)=99,IF(IFERROR(SEARCH("concluded to be both pbt and vPvB",K804),99)=99,0,Scoring!$E$5),Scoring!$E$5),Scoring!$E$5),Scoring!$E$5),Scoring!$E$5),Scoring!$E$4),Scoring!$E$6),Scoring!$E$4)</f>
        <v>0</v>
      </c>
      <c r="X804" s="78">
        <f>IF(IFERROR(SEARCH("H410",N804),99)=99,IF(IFERROR(SEARCH("H410",O804),99)=99,IF(IFERROR(SEARCH("H410",Q804),99)=99,IF(IFERROR(SEARCH("H410",M804),99)=99,IF(IFERROR(SEARCH("H410",R804),99)=99,IF(IFERROR(SEARCH("H411",N804),99)=99,IF(IFERROR(SEARCH("H411",O804),99)=99,IF(IFERROR(SEARCH("H411",Q804),99)=99,IF(IFERROR(SEARCH("H411",M804),99)=99,IF(IFERROR(SEARCH("H411",R804),99)=99,IF(IFERROR(SEARCH("H413",N804),99)=99,IF(IFERROR(SEARCH("H413",O804),99)=99,IF(IFERROR(SEARCH("H413",Q804),99)=99,IF(IFERROR(SEARCH("H413",M804),99)=99,IF(IFERROR(SEARCH("H413",R804),99)=99,IF(IFERROR(SEARCH("H412",N804),99)=99,IF(IFERROR(SEARCH("H412",O804),99)=99,IF(IFERROR(SEARCH("H412",Q804),99)=99,IF(IFERROR(SEARCH("H412",M804),99)=99,IF(IFERROR(SEARCH("H412",R804),99)=99,0,Scoring!$E$2),Scoring!$E$2),Scoring!$E$2),Scoring!$E$2),Scoring!$E$2),Scoring!$E$2),Scoring!$E$2),Scoring!$E$2),Scoring!$E$2),Scoring!$E$2),Scoring!$E$2),Scoring!$E$2),Scoring!$E$2),Scoring!$E$2),Scoring!$E$2),Scoring!$E$2),Scoring!$E$2),Scoring!$E$2),Scoring!$E$2),Scoring!$E$2)</f>
        <v>0</v>
      </c>
      <c r="Y804" s="78">
        <f>IF(IFERROR(SEARCH("CMR",K804),99)=99,IF(IFERROR(SEARCH("Suspected CMR",S804),99)=99,IF(IFERROR(SEARCH("CMR",S804),99)=99,0,Scoring!$E$8),Scoring!$E$9),Scoring!$E$8)</f>
        <v>2.1</v>
      </c>
      <c r="Z804" s="78">
        <f>IF(IFERROR(SEARCH("H350",N804),99)=99,IF(IFERROR(SEARCH("H350",O804),99)=99,IF(IFERROR(SEARCH("H350",Q804),99)=99,IF(IFERROR(SEARCH("H350",M804),99)=99,IF(IFERROR(SEARCH("H350",R804),99)=99,IF(IFERROR(SEARCH("H351",N804),99)=99,IF(IFERROR(SEARCH("H351",O804),99)=99,IF(IFERROR(SEARCH("H351",Q804),99)=99,IF(IFERROR(SEARCH("H351",M804),99)=99,IF(IFERROR(SEARCH("H351",R804),99)=99,IF(IFERROR(SEARCH("carcinogenic",P804),99)=99,IF(IFERROR(SEARCH("suspected carcinogenic",S804),99)=99,0,Scoring!$E$12),Scoring!$E$11),Scoring!$E$10),Scoring!$E$10),Scoring!$E$10),Scoring!$E$10),Scoring!$E$10),Scoring!$E$10),Scoring!$E$10),Scoring!$E$10),Scoring!$E$10),Scoring!$E$10)</f>
        <v>0</v>
      </c>
      <c r="AA804" s="78">
        <f>IF(IFERROR(SEARCH("H340",N804),99)=99,IF(IFERROR(SEARCH("H340",O804),99)=99,IF(IFERROR(SEARCH("H340",Q804),99)=99,IF(IFERROR(SEARCH("H340",M804),99)=99,IF(IFERROR(SEARCH("H340",R804),99)=99,IF(IFERROR(SEARCH("H341",N804),99)=99,IF(IFERROR(SEARCH("H341",O804),99)=99,IF(IFERROR(SEARCH("H341",Q804),99)=99,IF(IFERROR(SEARCH("H341",M804),99)=99,IF(IFERROR(SEARCH("H341",R804),99)=99,IF(IFERROR(SEARCH("mutagenic",P804),99)=99,IF(IFERROR(SEARCH("suspected mutagenic",S804),99)=99,0,Scoring!$E$15),Scoring!$E$14),Scoring!$E$13),Scoring!$E$13),Scoring!$E$13),Scoring!$E$13),Scoring!$E$13),Scoring!$E$13),Scoring!$E$13),Scoring!$E$13),Scoring!$E$13),Scoring!$E$13)</f>
        <v>0</v>
      </c>
      <c r="AB804" s="78">
        <f>IF(IFERROR(SEARCH("H360",N804),99)=99,IF(IFERROR(SEARCH("H360",O804),99)=99,IF(IFERROR(SEARCH("H360",Q804),99)=99,IF(IFERROR(SEARCH("H360",M804),99)=99,IF(IFERROR(SEARCH("H360",R804),99)=99,IF(IFERROR(SEARCH("H361",N804),99)=99,IF(IFERROR(SEARCH("H361",O804),99)=99,IF(IFERROR(SEARCH("H361",Q804),99)=99,IF(IFERROR(SEARCH("H361",M804),99)=99,IF(IFERROR(SEARCH("H361",R804),99)=99,IF(IFERROR(SEARCH("reproduction",P804),99)=99,IF(IFERROR(SEARCH("suspected reprotoxic",S804),99)=99,IF(IFERROR(SEARCH("reprotoxic",S804),99)=99,IF(IFERROR(SEARCH("reprotoxic",K804),99)=99,0,Scoring!$E$18),Scoring!$E$18),Scoring!$E$19),Scoring!$E$17),Scoring!$E$16),Scoring!$E$16),Scoring!$E$16),Scoring!$E$16),Scoring!$E$16),Scoring!$E$16),Scoring!$E$16),Scoring!$E$16),Scoring!$E$16),Scoring!$E$16)</f>
        <v>0</v>
      </c>
      <c r="AC804" s="78">
        <f>IF(IFERROR(SEARCH("57f",L804),99)=99,IF(IFERROR(SEARCH("57(f)",P804),99)=99,0,Scoring!$E$20),Scoring!$E$20)</f>
        <v>0</v>
      </c>
      <c r="AD804" s="78">
        <f>IF(IFERROR(SEARCH("CAT1",T804),99)=99,IF(IFERROR(SEARCH("CAT2",T804),99)=99,IF(IFERROR(SEARCH("CAT3",T804),99)=99,IF(IFERROR(SEARCH("concluded to be endocrine",K804),99)=99,IF(IFERROR(SEARCH("categorised as endocrine",K804),99)=99,IF(IFERROR(SEARCH("endocrine disrupting",P804),99)=99,IF(IFERROR(SEARCH("endocrine disrupting",K804),99)=99,IF(IFERROR(SEARCH("suspected endocrine",S804),99)=99,IF(IFERROR(SEARCH("potential endocrine",S804),99)=99,0,Scoring!$E$25),Scoring!$E$25),Scoring!$E$24),Scoring!$E$24),Scoring!$E$24),Scoring!$E$24),Scoring!$E$23),Scoring!$E$22),Scoring!$E$21)</f>
        <v>0</v>
      </c>
      <c r="AE804" s="78">
        <f>IF(IFERROR(SEARCH("suspected sensitiser",S804),99)=99,IF(IFERROR(SEARCH("sensitiser",S804),99)=99,IF(IFERROR(SEARCH("other hazard based concern",S804),99)=99,0,Scoring!$E$28),Scoring!$E$26),Scoring!$E$27)</f>
        <v>0.6</v>
      </c>
      <c r="AF804" s="78">
        <f>IF(IFERROR(M804,1)=1,IF(IFERROR(N804,1)=1,IF(IFERROR(O804,1)=1,IF(IFERROR(Q804,1)=1,IF(IFERROR(R804,1)=1,IF(IFERROR(T804,1)=1,IF(IFERROR(K804,1)=1,IF(IFERROR(P804,1)=1,IF(IFERROR(S804,1)=1,Scoring!$E$29,0),0),0),0),0),0),0),0),0)</f>
        <v>0</v>
      </c>
      <c r="AG804" s="78">
        <f t="shared" si="59"/>
        <v>2.7</v>
      </c>
      <c r="AI804" s="93"/>
      <c r="AJ804" s="94"/>
      <c r="AK804" s="76"/>
      <c r="AL804" s="75"/>
      <c r="AN804" s="79"/>
      <c r="AO804" s="79"/>
      <c r="AP804" s="79"/>
      <c r="AQ804" s="79"/>
      <c r="AR804" s="79"/>
      <c r="AS804" s="78"/>
      <c r="AU804" s="79">
        <f>IF(IFERROR(F804,99)=99,IF(IFERROR(G804,99)=99,IF(IFERROR(H804,99)=99,IF(IFERROR(I804,99)=99,IF(IFERROR(E804,99)=99,IF(IFERROR(J804,99)=99,0,Scoring!$B$7),Scoring!$B$3),Scoring!$B$2),Scoring!$B$6),Scoring!$B$5),Scoring!$B$4)</f>
        <v>0.5</v>
      </c>
      <c r="AV804" s="78">
        <f t="shared" si="60"/>
        <v>1.35</v>
      </c>
      <c r="AW804" s="78"/>
      <c r="AX804" s="66"/>
      <c r="AY804" s="78"/>
      <c r="AZ804" s="76"/>
      <c r="BA804" s="76"/>
      <c r="BB804" s="76"/>
    </row>
    <row r="805" spans="1:54" x14ac:dyDescent="0.25">
      <c r="A805" s="77" t="s">
        <v>5043</v>
      </c>
      <c r="B805" s="76" t="str">
        <f t="shared" si="62"/>
        <v>219-207-4</v>
      </c>
      <c r="C805" s="77" t="s">
        <v>5042</v>
      </c>
      <c r="D805" s="77" t="s">
        <v>5041</v>
      </c>
      <c r="E805" s="76" t="e">
        <f>IF(C805="-",IF(A805="-",VLOOKUP(D805,'sin-list 180320_update'!$C$2:$C$835,1,FALSE),VLOOKUP(A805,'sin-list 180320_update'!$A$2:$A$835,1,FALSE)),VLOOKUP(C805,'sin-list 180320_update'!$B$2:$B$835,1,FALSE))</f>
        <v>#N/A</v>
      </c>
      <c r="F805" s="76" t="e">
        <f>IF($C805="-",IF($A805="-",VLOOKUP($D805,'REACH Bilaga XVII_update'!$A$5:$A$131,1,FALSE),VLOOKUP($A805,'REACH Bilaga XVII_update'!$C$5:$C$131,1,FALSE)),VLOOKUP($C805,'REACH Bilaga XVII_update'!$B$5:$B$131,1,FALSE))</f>
        <v>#N/A</v>
      </c>
      <c r="G805" s="76" t="e">
        <f>IF($C805="-",IF($A805="-",VLOOKUP($D805,' REACH Bilaga 59_update'!$A$5:$A$210,1,FALSE),VLOOKUP($A805,' REACH Bilaga 59_update'!$D$5:$D$210,1,FALSE)),VLOOKUP($C805,' REACH Bilaga 59_update'!$C$5:$C$210,1,FALSE))</f>
        <v>#N/A</v>
      </c>
      <c r="H805" s="76" t="e">
        <f>IF($C805="-",IF($A805="-",VLOOKUP($D805,'REACH Bilaga XIV_update'!$A$5:$A$110,1,FALSE),VLOOKUP($A805,'REACH Bilaga XIV_update'!$D$5:$D$110,1,FALSE)),VLOOKUP($C805,'REACH Bilaga XIV_update'!$C$5:$C$110,1,FALSE))</f>
        <v>#N/A</v>
      </c>
      <c r="I805" s="76" t="str">
        <f>IF($C805="-",IF($A805="-",VLOOKUP($D805,CoRAP_update!$A$5:$A$376,1,FALSE),VLOOKUP($A805,CoRAP_update!$D$5:$D$376,1,FALSE)),VLOOKUP($C805,CoRAP_update!$C$5:$C$376,1,FALSE))</f>
        <v>219-207-4</v>
      </c>
      <c r="J805" s="76" t="e">
        <f>IF($C805="-",IF($A805="-",VLOOKUP($D805,EDC_update!$C$2:$C$450,1,FALSE),VLOOKUP($A805,EDC_update!$B$2:$B$450,1,FALSE)),VLOOKUP($C805,EDC_update!$L$2:$L$450,1,FALSE))</f>
        <v>#N/A</v>
      </c>
      <c r="K805" s="76" t="e">
        <f>IF($C805="-",IF($A805="-",IF(VLOOKUP($D805,'sin-list 180320_update'!$C$2:$S$835,3,FALSE)="",NA(),VLOOKUP($D805,'sin-list 180320_update'!$C$2:$S$835,3,FALSE)),IF(VLOOKUP($A805,'sin-list 180320_update'!$A$2:$S$835,5,FALSE)="",NA(),VLOOKUP($A805,'sin-list 180320_update'!$A$2:$S$835,5,FALSE))),IF(VLOOKUP($C805,'sin-list 180320_update'!$B$2:$S$835,4,FALSE)="",NA(),VLOOKUP($C805,'sin-list 180320_update'!$B$2:$S$835,4,FALSE)))</f>
        <v>#N/A</v>
      </c>
      <c r="L805" s="76" t="e">
        <f>IF($C805="-",IF($A805="-",VLOOKUP($D805,'sin-list 180320_update'!$C$2:$S$835,6,FALSE),VLOOKUP($A805,'sin-list 180320_update'!$A$2:$S$835,8,FALSE)),VLOOKUP($C805,'sin-list 180320_update'!$B$2:$S$835,7,FALSE))</f>
        <v>#N/A</v>
      </c>
      <c r="M805" s="76" t="e">
        <f>IF($C805="-",IF($A805="-",IF(VLOOKUP($D805,'sin-list 180320_update'!$C$2:$S$835,8,FALSE)="",NA(),VLOOKUP($D805,'sin-list 180320_update'!$C$2:$S$835,8,FALSE)),IF(VLOOKUP($A805,'sin-list 180320_update'!$A$2:$S$835,10,FALSE)="",NA(),VLOOKUP($A805,'sin-list 180320_update'!$A$2:$S$835,10,FALSE))),IF(VLOOKUP($C805,'sin-list 180320_update'!$B$2:$S$835,9,FALSE)="",NA(),VLOOKUP($C805,'sin-list 180320_update'!$B$2:$S$835,9,FALSE)))</f>
        <v>#N/A</v>
      </c>
      <c r="N805" s="76" t="e">
        <f>IF($C805="-",IF($A805="-",IF(VLOOKUP($D805,'REACH Bilaga XVII_update'!$A$5:$E$131,4,FALSE)="",NA(),VLOOKUP($D805,'REACH Bilaga XVII_update'!$A$5:$E$131,4,FALSE)),IF(VLOOKUP($A805,'REACH Bilaga XVII_update'!$C$5:$D$131,2,FALSE)="",NA(),VLOOKUP($A805,'REACH Bilaga XVII_update'!$C$5:$D$131,2,FALSE))),IF(VLOOKUP($C805,'REACH Bilaga XVII_update'!$B$5:$D$131,3,FALSE)="",NA(),VLOOKUP($C805,'REACH Bilaga XVII_update'!$B$5:$D$131,3,FALSE)))</f>
        <v>#N/A</v>
      </c>
      <c r="O805" s="76" t="e">
        <f>IF($C805="-",IF($A805="-",IF(VLOOKUP($D805,' REACH Bilaga 59_update'!$A$5:$E$210,5,FALSE)="",NA(),VLOOKUP($D805,' REACH Bilaga 59_update'!$A$5:$E$210,5,FALSE)),IF(VLOOKUP($A805,' REACH Bilaga 59_update'!$D$5:$E$210,2,FALSE)="",NA(),VLOOKUP($A805,' REACH Bilaga 59_update'!$D$5:$E$210,2,FALSE))),IF(VLOOKUP($C805,' REACH Bilaga 59_update'!$C$5:$E$210,3,FALSE)="",NA(),VLOOKUP($C805,' REACH Bilaga 59_update'!$C$5:$E$210,3,FALSE)))</f>
        <v>#N/A</v>
      </c>
      <c r="P805" s="76" t="e">
        <f>IF(C805="-",IF(A805="-",IFERROR(VLOOKUP($D805,' REACH Bilaga 59_update'!$A$5:$F$210,MATCH(Sammanfattning!P$1,' REACH Bilaga 59_update'!$A$4:$F$4,0),FALSE),VLOOKUP($D805,'REACH Bilaga XIV_update'!$A$4:$H$110,MATCH(Sammanfattning!P$1,'REACH Bilaga XIV_update'!$A$4:$H$4,0),FALSE)),IFERROR(VLOOKUP($A805,' REACH Bilaga 59_update'!$D$5:$F$210,MATCH(Sammanfattning!P$1,' REACH Bilaga 59_update'!$D$4:$F$4,0),FALSE),VLOOKUP($A805,'REACH Bilaga XIV_update'!$D$4:$H$110,MATCH(Sammanfattning!P$1,'REACH Bilaga XIV_update'!$D$4:$H$4,0),FALSE))),IFERROR(VLOOKUP($C805,' REACH Bilaga 59_update'!$C$5:$F$210,MATCH(Sammanfattning!P$1,' REACH Bilaga 59_update'!$C$4:$F$4,0),FALSE),VLOOKUP($C805,'REACH Bilaga XIV_update'!$C$4:$H$110,MATCH(Sammanfattning!P$1,'REACH Bilaga XIV_update'!$C$4:$H$4,0),FALSE)))</f>
        <v>#N/A</v>
      </c>
      <c r="Q805" s="76" t="e">
        <f>IF($C805="-",IF($A805="-",IF(VLOOKUP($D805,'REACH Bilaga XIV_update'!$A$5:$I$110,9,FALSE)="",NA(),VLOOKUP($D805,'REACH Bilaga XIV_update'!$A$5:$I$110,9,FALSE)),IF(VLOOKUP($A805,'REACH Bilaga XIV_update'!$D$5:$I$110,6,FALSE)="",NA(),VLOOKUP($A805,'REACH Bilaga XIV_update'!$D$5:$I$110,6,FALSE))),IF(VLOOKUP($C805,'REACH Bilaga XIV_update'!$C$5:$I$110,7,FALSE)="",NA(),VLOOKUP($C805,'REACH Bilaga XIV_update'!$C$5:$I$110,7,FALSE)))</f>
        <v>#N/A</v>
      </c>
      <c r="R805" s="76" t="e">
        <f>IF($C805="-",IF($A805="-",IF(VLOOKUP($D805,CoRAP_update!$A$5:$O$376,15,FALSE)="",NA(),VLOOKUP($D805,CoRAP_update!$A$5:$O$376,15,FALSE)),IF(VLOOKUP($A805,CoRAP_update!$D$5:$O$376,12,FALSE)="",NA(),VLOOKUP($A805,CoRAP_update!$D$5:$O$376,12,FALSE))),IF(VLOOKUP($C805,CoRAP_update!$C$5:$O$376,13,FALSE)="",NA(),VLOOKUP($C805,CoRAP_update!$C$5:$O$376,13,FALSE)))</f>
        <v>#N/A</v>
      </c>
      <c r="S805" s="144" t="str">
        <f>IF($C805="-",IF($A805="-",VLOOKUP($D805,CoRAP_update!$A$5:$J$376,MATCH(Sammanfattning!S$1,CoRAP_update!$A$4:$J$4,0),FALSE),VLOOKUP($A805,CoRAP_update!$D$5:$J$376,MATCH(Sammanfattning!S$1,CoRAP_update!$D$4:$J$4,0),FALSE)),VLOOKUP($C805,CoRAP_update!$C$5:$J$376,MATCH(Sammanfattning!S$1,CoRAP_update!$C$4:$J$4,0),FALSE))</f>
        <v>Suspected CMR#Sensitiser#Exposure of workers#High RCR</v>
      </c>
      <c r="T805" s="76" t="e">
        <f>IF($A805="-",VLOOKUP($D805,EDC_update!$C$2:$F$450,4,FALSE),VLOOKUP($A805,EDC_update!$B$2:$F$450,5,FALSE))</f>
        <v>#N/A</v>
      </c>
      <c r="V805" s="78">
        <f>IF(IFERROR(SEARCH("PBT",P805),99)=99,IF(IFERROR(SEARCH("suspected PBT",S805),99)=99,IF(IFERROR(SEARCH("concluded to be PBT",K805),99)=99,IF(IFERROR(SEARCH("PBT",S805),99)=99,IF(IFERROR(SEARCH("PBT cand",L805),99)=99,IF(IFERROR(SEARCH("PBT",L805),99)=99,IF(IFERROR(SEARCH("persistent, bioackumulative and toxic properties",K805),99)=99,0,Scoring!$E$3),Scoring!$E$3),Scoring!$E$7),Scoring!$E$3),Scoring!$E$5),Scoring!$E$6),Scoring!$E$3)</f>
        <v>0</v>
      </c>
      <c r="W805" s="78">
        <f>IF(IFERROR(SEARCH("vPvB",P805),99)=99,IF(IFERROR(SEARCH("suspected pbt/vPvB",S805),99)=99,IF(IFERROR(SEARCH("vPvB",S805),99)=99,IF(IFERROR(SEARCH("concluded to be a vPvB",S805),99)=99,IF(IFERROR(SEARCH("identified as vPvB",K805),99)=99,IF(IFERROR(SEARCH("concluded to be a vPvB",K805),99)=99,IF(IFERROR(SEARCH("concluded to be both pbt and vPvB",S805),99)=99,IF(IFERROR(SEARCH("concluded to be both pbt and vPvB",K805),99)=99,0,Scoring!$E$5),Scoring!$E$5),Scoring!$E$5),Scoring!$E$5),Scoring!$E$5),Scoring!$E$4),Scoring!$E$6),Scoring!$E$4)</f>
        <v>0</v>
      </c>
      <c r="X805" s="78">
        <f>IF(IFERROR(SEARCH("H410",N805),99)=99,IF(IFERROR(SEARCH("H410",O805),99)=99,IF(IFERROR(SEARCH("H410",Q805),99)=99,IF(IFERROR(SEARCH("H410",M805),99)=99,IF(IFERROR(SEARCH("H410",R805),99)=99,IF(IFERROR(SEARCH("H411",N805),99)=99,IF(IFERROR(SEARCH("H411",O805),99)=99,IF(IFERROR(SEARCH("H411",Q805),99)=99,IF(IFERROR(SEARCH("H411",M805),99)=99,IF(IFERROR(SEARCH("H411",R805),99)=99,IF(IFERROR(SEARCH("H413",N805),99)=99,IF(IFERROR(SEARCH("H413",O805),99)=99,IF(IFERROR(SEARCH("H413",Q805),99)=99,IF(IFERROR(SEARCH("H413",M805),99)=99,IF(IFERROR(SEARCH("H413",R805),99)=99,IF(IFERROR(SEARCH("H412",N805),99)=99,IF(IFERROR(SEARCH("H412",O805),99)=99,IF(IFERROR(SEARCH("H412",Q805),99)=99,IF(IFERROR(SEARCH("H412",M805),99)=99,IF(IFERROR(SEARCH("H412",R805),99)=99,0,Scoring!$E$2),Scoring!$E$2),Scoring!$E$2),Scoring!$E$2),Scoring!$E$2),Scoring!$E$2),Scoring!$E$2),Scoring!$E$2),Scoring!$E$2),Scoring!$E$2),Scoring!$E$2),Scoring!$E$2),Scoring!$E$2),Scoring!$E$2),Scoring!$E$2),Scoring!$E$2),Scoring!$E$2),Scoring!$E$2),Scoring!$E$2),Scoring!$E$2)</f>
        <v>0</v>
      </c>
      <c r="Y805" s="78">
        <f>IF(IFERROR(SEARCH("CMR",K805),99)=99,IF(IFERROR(SEARCH("Suspected CMR",S805),99)=99,IF(IFERROR(SEARCH("CMR",S805),99)=99,0,Scoring!$E$8),Scoring!$E$9),Scoring!$E$8)</f>
        <v>2.1</v>
      </c>
      <c r="Z805" s="78">
        <f>IF(IFERROR(SEARCH("H350",N805),99)=99,IF(IFERROR(SEARCH("H350",O805),99)=99,IF(IFERROR(SEARCH("H350",Q805),99)=99,IF(IFERROR(SEARCH("H350",M805),99)=99,IF(IFERROR(SEARCH("H350",R805),99)=99,IF(IFERROR(SEARCH("H351",N805),99)=99,IF(IFERROR(SEARCH("H351",O805),99)=99,IF(IFERROR(SEARCH("H351",Q805),99)=99,IF(IFERROR(SEARCH("H351",M805),99)=99,IF(IFERROR(SEARCH("H351",R805),99)=99,IF(IFERROR(SEARCH("carcinogenic",P805),99)=99,IF(IFERROR(SEARCH("suspected carcinogenic",S805),99)=99,0,Scoring!$E$12),Scoring!$E$11),Scoring!$E$10),Scoring!$E$10),Scoring!$E$10),Scoring!$E$10),Scoring!$E$10),Scoring!$E$10),Scoring!$E$10),Scoring!$E$10),Scoring!$E$10),Scoring!$E$10)</f>
        <v>0</v>
      </c>
      <c r="AA805" s="78">
        <f>IF(IFERROR(SEARCH("H340",N805),99)=99,IF(IFERROR(SEARCH("H340",O805),99)=99,IF(IFERROR(SEARCH("H340",Q805),99)=99,IF(IFERROR(SEARCH("H340",M805),99)=99,IF(IFERROR(SEARCH("H340",R805),99)=99,IF(IFERROR(SEARCH("H341",N805),99)=99,IF(IFERROR(SEARCH("H341",O805),99)=99,IF(IFERROR(SEARCH("H341",Q805),99)=99,IF(IFERROR(SEARCH("H341",M805),99)=99,IF(IFERROR(SEARCH("H341",R805),99)=99,IF(IFERROR(SEARCH("mutagenic",P805),99)=99,IF(IFERROR(SEARCH("suspected mutagenic",S805),99)=99,0,Scoring!$E$15),Scoring!$E$14),Scoring!$E$13),Scoring!$E$13),Scoring!$E$13),Scoring!$E$13),Scoring!$E$13),Scoring!$E$13),Scoring!$E$13),Scoring!$E$13),Scoring!$E$13),Scoring!$E$13)</f>
        <v>0</v>
      </c>
      <c r="AB805" s="78">
        <f>IF(IFERROR(SEARCH("H360",N805),99)=99,IF(IFERROR(SEARCH("H360",O805),99)=99,IF(IFERROR(SEARCH("H360",Q805),99)=99,IF(IFERROR(SEARCH("H360",M805),99)=99,IF(IFERROR(SEARCH("H360",R805),99)=99,IF(IFERROR(SEARCH("H361",N805),99)=99,IF(IFERROR(SEARCH("H361",O805),99)=99,IF(IFERROR(SEARCH("H361",Q805),99)=99,IF(IFERROR(SEARCH("H361",M805),99)=99,IF(IFERROR(SEARCH("H361",R805),99)=99,IF(IFERROR(SEARCH("reproduction",P805),99)=99,IF(IFERROR(SEARCH("suspected reprotoxic",S805),99)=99,IF(IFERROR(SEARCH("reprotoxic",S805),99)=99,IF(IFERROR(SEARCH("reprotoxic",K805),99)=99,0,Scoring!$E$18),Scoring!$E$18),Scoring!$E$19),Scoring!$E$17),Scoring!$E$16),Scoring!$E$16),Scoring!$E$16),Scoring!$E$16),Scoring!$E$16),Scoring!$E$16),Scoring!$E$16),Scoring!$E$16),Scoring!$E$16),Scoring!$E$16)</f>
        <v>0</v>
      </c>
      <c r="AC805" s="78">
        <f>IF(IFERROR(SEARCH("57f",L805),99)=99,IF(IFERROR(SEARCH("57(f)",P805),99)=99,0,Scoring!$E$20),Scoring!$E$20)</f>
        <v>0</v>
      </c>
      <c r="AD805" s="78">
        <f>IF(IFERROR(SEARCH("CAT1",T805),99)=99,IF(IFERROR(SEARCH("CAT2",T805),99)=99,IF(IFERROR(SEARCH("CAT3",T805),99)=99,IF(IFERROR(SEARCH("concluded to be endocrine",K805),99)=99,IF(IFERROR(SEARCH("categorised as endocrine",K805),99)=99,IF(IFERROR(SEARCH("endocrine disrupting",P805),99)=99,IF(IFERROR(SEARCH("endocrine disrupting",K805),99)=99,IF(IFERROR(SEARCH("suspected endocrine",S805),99)=99,IF(IFERROR(SEARCH("potential endocrine",S805),99)=99,0,Scoring!$E$25),Scoring!$E$25),Scoring!$E$24),Scoring!$E$24),Scoring!$E$24),Scoring!$E$24),Scoring!$E$23),Scoring!$E$22),Scoring!$E$21)</f>
        <v>0</v>
      </c>
      <c r="AE805" s="78">
        <f>IF(IFERROR(SEARCH("suspected sensitiser",S805),99)=99,IF(IFERROR(SEARCH("sensitiser",S805),99)=99,IF(IFERROR(SEARCH("other hazard based concern",S805),99)=99,0,Scoring!$E$28),Scoring!$E$26),Scoring!$E$27)</f>
        <v>0.6</v>
      </c>
      <c r="AF805" s="78">
        <f>IF(IFERROR(M805,1)=1,IF(IFERROR(N805,1)=1,IF(IFERROR(O805,1)=1,IF(IFERROR(Q805,1)=1,IF(IFERROR(R805,1)=1,IF(IFERROR(T805,1)=1,IF(IFERROR(K805,1)=1,IF(IFERROR(P805,1)=1,IF(IFERROR(S805,1)=1,Scoring!$E$29,0),0),0),0),0),0),0),0),0)</f>
        <v>0</v>
      </c>
      <c r="AG805" s="78">
        <f t="shared" si="59"/>
        <v>2.7</v>
      </c>
      <c r="AI805" s="93"/>
      <c r="AJ805" s="94"/>
      <c r="AK805" s="76"/>
      <c r="AL805" s="75"/>
      <c r="AN805" s="79"/>
      <c r="AO805" s="79"/>
      <c r="AP805" s="79"/>
      <c r="AQ805" s="79"/>
      <c r="AR805" s="79"/>
      <c r="AS805" s="78"/>
      <c r="AU805" s="79">
        <f>IF(IFERROR(F805,99)=99,IF(IFERROR(G805,99)=99,IF(IFERROR(H805,99)=99,IF(IFERROR(I805,99)=99,IF(IFERROR(E805,99)=99,IF(IFERROR(J805,99)=99,0,Scoring!$B$7),Scoring!$B$3),Scoring!$B$2),Scoring!$B$6),Scoring!$B$5),Scoring!$B$4)</f>
        <v>0.5</v>
      </c>
      <c r="AV805" s="78">
        <f t="shared" si="60"/>
        <v>1.35</v>
      </c>
      <c r="AW805" s="78"/>
      <c r="AX805" s="66"/>
      <c r="AY805" s="78"/>
      <c r="AZ805" s="76"/>
      <c r="BA805" s="76"/>
      <c r="BB805" s="76"/>
    </row>
    <row r="806" spans="1:54" x14ac:dyDescent="0.25">
      <c r="A806" s="77" t="s">
        <v>5245</v>
      </c>
      <c r="B806" s="76" t="str">
        <f t="shared" si="62"/>
        <v>246-563-8</v>
      </c>
      <c r="C806" s="77" t="s">
        <v>1014</v>
      </c>
      <c r="D806" s="77" t="s">
        <v>1015</v>
      </c>
      <c r="E806" s="76" t="str">
        <f>IF(C806="-",IF(A806="-",VLOOKUP(D806,'sin-list 180320_update'!$C$2:$C$835,1,FALSE),VLOOKUP(A806,'sin-list 180320_update'!$A$2:$A$835,1,FALSE)),VLOOKUP(C806,'sin-list 180320_update'!$B$2:$B$835,1,FALSE))</f>
        <v>246-563-8</v>
      </c>
      <c r="F806" s="76" t="e">
        <f>IF($C806="-",IF($A806="-",VLOOKUP($D806,'REACH Bilaga XVII_update'!$A$5:$A$131,1,FALSE),VLOOKUP($A806,'REACH Bilaga XVII_update'!$C$5:$C$131,1,FALSE)),VLOOKUP($C806,'REACH Bilaga XVII_update'!$B$5:$B$131,1,FALSE))</f>
        <v>#N/A</v>
      </c>
      <c r="G806" s="76" t="e">
        <f>IF($C806="-",IF($A806="-",VLOOKUP($D806,' REACH Bilaga 59_update'!$A$5:$A$210,1,FALSE),VLOOKUP($A806,' REACH Bilaga 59_update'!$D$5:$D$210,1,FALSE)),VLOOKUP($C806,' REACH Bilaga 59_update'!$C$5:$C$210,1,FALSE))</f>
        <v>#N/A</v>
      </c>
      <c r="H806" s="76" t="e">
        <f>IF($C806="-",IF($A806="-",VLOOKUP($D806,'REACH Bilaga XIV_update'!$A$5:$A$110,1,FALSE),VLOOKUP($A806,'REACH Bilaga XIV_update'!$D$5:$D$110,1,FALSE)),VLOOKUP($C806,'REACH Bilaga XIV_update'!$C$5:$C$110,1,FALSE))</f>
        <v>#N/A</v>
      </c>
      <c r="I806" s="76" t="str">
        <f>IF($C806="-",IF($A806="-",VLOOKUP($D806,CoRAP_update!$A$5:$A$376,1,FALSE),VLOOKUP($A806,CoRAP_update!$D$5:$D$376,1,FALSE)),VLOOKUP($C806,CoRAP_update!$C$5:$C$376,1,FALSE))</f>
        <v>246-563-8</v>
      </c>
      <c r="J806" s="76" t="e">
        <f>IF($C806="-",IF($A806="-",VLOOKUP($D806,EDC_update!$C$2:$C$450,1,FALSE),VLOOKUP($A806,EDC_update!$B$2:$B$450,1,FALSE)),VLOOKUP($C806,EDC_update!$L$2:$L$450,1,FALSE))</f>
        <v>#N/A</v>
      </c>
      <c r="K806" s="76" t="str">
        <f>IF($C806="-",IF($A806="-",IF(VLOOKUP($D806,'sin-list 180320_update'!$C$2:$S$835,3,FALSE)="",NA(),VLOOKUP($D806,'sin-list 180320_update'!$C$2:$S$835,3,FALSE)),IF(VLOOKUP($A806,'sin-list 180320_update'!$A$2:$S$835,5,FALSE)="",NA(),VLOOKUP($A806,'sin-list 180320_update'!$A$2:$S$835,5,FALSE))),IF(VLOOKUP($C806,'sin-list 180320_update'!$B$2:$S$835,4,FALSE)="",NA(),VLOOKUP($C806,'sin-list 180320_update'!$B$2:$S$835,4,FALSE)))</f>
        <v>BHA is associated with reproductive dysfunction, increased cancer risk, including breast and prostate, and a range of other chronic or irreversible health problems, often from very low levels of exposure. BHA is commonly detected in humans.</v>
      </c>
      <c r="L806" s="76" t="str">
        <f>IF($C806="-",IF($A806="-",VLOOKUP($D806,'sin-list 180320_update'!$C$2:$S$835,6,FALSE),VLOOKUP($A806,'sin-list 180320_update'!$A$2:$S$835,8,FALSE)),VLOOKUP($C806,'sin-list 180320_update'!$B$2:$S$835,7,FALSE))</f>
        <v>Official classification missing - 57f substance</v>
      </c>
      <c r="M806" s="76" t="e">
        <f>IF($C806="-",IF($A806="-",IF(VLOOKUP($D806,'sin-list 180320_update'!$C$2:$S$835,8,FALSE)="",NA(),VLOOKUP($D806,'sin-list 180320_update'!$C$2:$S$835,8,FALSE)),IF(VLOOKUP($A806,'sin-list 180320_update'!$A$2:$S$835,10,FALSE)="",NA(),VLOOKUP($A806,'sin-list 180320_update'!$A$2:$S$835,10,FALSE))),IF(VLOOKUP($C806,'sin-list 180320_update'!$B$2:$S$835,9,FALSE)="",NA(),VLOOKUP($C806,'sin-list 180320_update'!$B$2:$S$835,9,FALSE)))</f>
        <v>#N/A</v>
      </c>
      <c r="N806" s="76" t="e">
        <f>IF($C806="-",IF($A806="-",IF(VLOOKUP($D806,'REACH Bilaga XVII_update'!$A$5:$E$131,4,FALSE)="",NA(),VLOOKUP($D806,'REACH Bilaga XVII_update'!$A$5:$E$131,4,FALSE)),IF(VLOOKUP($A806,'REACH Bilaga XVII_update'!$C$5:$D$131,2,FALSE)="",NA(),VLOOKUP($A806,'REACH Bilaga XVII_update'!$C$5:$D$131,2,FALSE))),IF(VLOOKUP($C806,'REACH Bilaga XVII_update'!$B$5:$D$131,3,FALSE)="",NA(),VLOOKUP($C806,'REACH Bilaga XVII_update'!$B$5:$D$131,3,FALSE)))</f>
        <v>#N/A</v>
      </c>
      <c r="O806" s="76" t="e">
        <f>IF($C806="-",IF($A806="-",IF(VLOOKUP($D806,' REACH Bilaga 59_update'!$A$5:$E$210,5,FALSE)="",NA(),VLOOKUP($D806,' REACH Bilaga 59_update'!$A$5:$E$210,5,FALSE)),IF(VLOOKUP($A806,' REACH Bilaga 59_update'!$D$5:$E$210,2,FALSE)="",NA(),VLOOKUP($A806,' REACH Bilaga 59_update'!$D$5:$E$210,2,FALSE))),IF(VLOOKUP($C806,' REACH Bilaga 59_update'!$C$5:$E$210,3,FALSE)="",NA(),VLOOKUP($C806,' REACH Bilaga 59_update'!$C$5:$E$210,3,FALSE)))</f>
        <v>#N/A</v>
      </c>
      <c r="P806" s="76" t="e">
        <f>IF(C806="-",IF(A806="-",IFERROR(VLOOKUP($D806,' REACH Bilaga 59_update'!$A$5:$F$210,MATCH(Sammanfattning!P$1,' REACH Bilaga 59_update'!$A$4:$F$4,0),FALSE),VLOOKUP($D806,'REACH Bilaga XIV_update'!$A$4:$H$110,MATCH(Sammanfattning!P$1,'REACH Bilaga XIV_update'!$A$4:$H$4,0),FALSE)),IFERROR(VLOOKUP($A806,' REACH Bilaga 59_update'!$D$5:$F$210,MATCH(Sammanfattning!P$1,' REACH Bilaga 59_update'!$D$4:$F$4,0),FALSE),VLOOKUP($A806,'REACH Bilaga XIV_update'!$D$4:$H$110,MATCH(Sammanfattning!P$1,'REACH Bilaga XIV_update'!$D$4:$H$4,0),FALSE))),IFERROR(VLOOKUP($C806,' REACH Bilaga 59_update'!$C$5:$F$210,MATCH(Sammanfattning!P$1,' REACH Bilaga 59_update'!$C$4:$F$4,0),FALSE),VLOOKUP($C806,'REACH Bilaga XIV_update'!$C$4:$H$110,MATCH(Sammanfattning!P$1,'REACH Bilaga XIV_update'!$C$4:$H$4,0),FALSE)))</f>
        <v>#N/A</v>
      </c>
      <c r="Q806" s="76" t="e">
        <f>IF($C806="-",IF($A806="-",IF(VLOOKUP($D806,'REACH Bilaga XIV_update'!$A$5:$I$110,9,FALSE)="",NA(),VLOOKUP($D806,'REACH Bilaga XIV_update'!$A$5:$I$110,9,FALSE)),IF(VLOOKUP($A806,'REACH Bilaga XIV_update'!$D$5:$I$110,6,FALSE)="",NA(),VLOOKUP($A806,'REACH Bilaga XIV_update'!$D$5:$I$110,6,FALSE))),IF(VLOOKUP($C806,'REACH Bilaga XIV_update'!$C$5:$I$110,7,FALSE)="",NA(),VLOOKUP($C806,'REACH Bilaga XIV_update'!$C$5:$I$110,7,FALSE)))</f>
        <v>#N/A</v>
      </c>
      <c r="R806" s="76" t="e">
        <f>IF($C806="-",IF($A806="-",IF(VLOOKUP($D806,CoRAP_update!$A$5:$O$376,15,FALSE)="",NA(),VLOOKUP($D806,CoRAP_update!$A$5:$O$376,15,FALSE)),IF(VLOOKUP($A806,CoRAP_update!$D$5:$O$376,12,FALSE)="",NA(),VLOOKUP($A806,CoRAP_update!$D$5:$O$376,12,FALSE))),IF(VLOOKUP($C806,CoRAP_update!$C$5:$O$376,13,FALSE)="",NA(),VLOOKUP($C806,CoRAP_update!$C$5:$O$376,13,FALSE)))</f>
        <v>#N/A</v>
      </c>
      <c r="S806" s="144" t="str">
        <f>IF($C806="-",IF($A806="-",VLOOKUP($D806,CoRAP_update!$A$5:$J$376,MATCH(Sammanfattning!S$1,CoRAP_update!$A$4:$J$4,0),FALSE),VLOOKUP($A806,CoRAP_update!$D$5:$J$376,MATCH(Sammanfattning!S$1,CoRAP_update!$D$4:$J$4,0),FALSE)),VLOOKUP($C806,CoRAP_update!$C$5:$J$376,MATCH(Sammanfattning!S$1,CoRAP_update!$C$4:$J$4,0),FALSE))</f>
        <v>Suspected Reprotoxic#Potential endocrine disruptor#Consumer use#Exposure of sensitive populations#Wide dispersive use</v>
      </c>
      <c r="T806" s="76" t="str">
        <f>IF($A806="-",VLOOKUP($D806,EDC_update!$C$2:$F$450,4,FALSE),VLOOKUP($A806,EDC_update!$B$2:$F$450,5,FALSE))</f>
        <v>CAT1</v>
      </c>
      <c r="V806" s="78">
        <f>IF(IFERROR(SEARCH("PBT",P806),99)=99,IF(IFERROR(SEARCH("suspected PBT",S806),99)=99,IF(IFERROR(SEARCH("concluded to be PBT",K806),99)=99,IF(IFERROR(SEARCH("PBT",S806),99)=99,IF(IFERROR(SEARCH("PBT cand",L806),99)=99,IF(IFERROR(SEARCH("PBT",L806),99)=99,IF(IFERROR(SEARCH("persistent, bioackumulative and toxic properties",K806),99)=99,0,Scoring!$E$3),Scoring!$E$3),Scoring!$E$7),Scoring!$E$3),Scoring!$E$5),Scoring!$E$6),Scoring!$E$3)</f>
        <v>0</v>
      </c>
      <c r="W806" s="78">
        <f>IF(IFERROR(SEARCH("vPvB",P806),99)=99,IF(IFERROR(SEARCH("suspected pbt/vPvB",S806),99)=99,IF(IFERROR(SEARCH("vPvB",S806),99)=99,IF(IFERROR(SEARCH("concluded to be a vPvB",S806),99)=99,IF(IFERROR(SEARCH("identified as vPvB",K806),99)=99,IF(IFERROR(SEARCH("concluded to be a vPvB",K806),99)=99,IF(IFERROR(SEARCH("concluded to be both pbt and vPvB",S806),99)=99,IF(IFERROR(SEARCH("concluded to be both pbt and vPvB",K806),99)=99,0,Scoring!$E$5),Scoring!$E$5),Scoring!$E$5),Scoring!$E$5),Scoring!$E$5),Scoring!$E$4),Scoring!$E$6),Scoring!$E$4)</f>
        <v>0</v>
      </c>
      <c r="X806" s="78">
        <f>IF(IFERROR(SEARCH("H410",N806),99)=99,IF(IFERROR(SEARCH("H410",O806),99)=99,IF(IFERROR(SEARCH("H410",Q806),99)=99,IF(IFERROR(SEARCH("H410",M806),99)=99,IF(IFERROR(SEARCH("H410",R806),99)=99,IF(IFERROR(SEARCH("H411",N806),99)=99,IF(IFERROR(SEARCH("H411",O806),99)=99,IF(IFERROR(SEARCH("H411",Q806),99)=99,IF(IFERROR(SEARCH("H411",M806),99)=99,IF(IFERROR(SEARCH("H411",R806),99)=99,IF(IFERROR(SEARCH("H413",N806),99)=99,IF(IFERROR(SEARCH("H413",O806),99)=99,IF(IFERROR(SEARCH("H413",Q806),99)=99,IF(IFERROR(SEARCH("H413",M806),99)=99,IF(IFERROR(SEARCH("H413",R806),99)=99,IF(IFERROR(SEARCH("H412",N806),99)=99,IF(IFERROR(SEARCH("H412",O806),99)=99,IF(IFERROR(SEARCH("H412",Q806),99)=99,IF(IFERROR(SEARCH("H412",M806),99)=99,IF(IFERROR(SEARCH("H412",R806),99)=99,0,Scoring!$E$2),Scoring!$E$2),Scoring!$E$2),Scoring!$E$2),Scoring!$E$2),Scoring!$E$2),Scoring!$E$2),Scoring!$E$2),Scoring!$E$2),Scoring!$E$2),Scoring!$E$2),Scoring!$E$2),Scoring!$E$2),Scoring!$E$2),Scoring!$E$2),Scoring!$E$2),Scoring!$E$2),Scoring!$E$2),Scoring!$E$2),Scoring!$E$2)</f>
        <v>0</v>
      </c>
      <c r="Y806" s="78">
        <f>IF(IFERROR(SEARCH("CMR",K806),99)=99,IF(IFERROR(SEARCH("Suspected CMR",S806),99)=99,IF(IFERROR(SEARCH("CMR",S806),99)=99,0,Scoring!$E$8),Scoring!$E$9),Scoring!$E$8)</f>
        <v>0</v>
      </c>
      <c r="Z806" s="78">
        <f>IF(IFERROR(SEARCH("H350",N806),99)=99,IF(IFERROR(SEARCH("H350",O806),99)=99,IF(IFERROR(SEARCH("H350",Q806),99)=99,IF(IFERROR(SEARCH("H350",M806),99)=99,IF(IFERROR(SEARCH("H350",R806),99)=99,IF(IFERROR(SEARCH("H351",N806),99)=99,IF(IFERROR(SEARCH("H351",O806),99)=99,IF(IFERROR(SEARCH("H351",Q806),99)=99,IF(IFERROR(SEARCH("H351",M806),99)=99,IF(IFERROR(SEARCH("H351",R806),99)=99,IF(IFERROR(SEARCH("carcinogenic",P806),99)=99,IF(IFERROR(SEARCH("suspected carcinogenic",S806),99)=99,0,Scoring!$E$12),Scoring!$E$11),Scoring!$E$10),Scoring!$E$10),Scoring!$E$10),Scoring!$E$10),Scoring!$E$10),Scoring!$E$10),Scoring!$E$10),Scoring!$E$10),Scoring!$E$10),Scoring!$E$10)</f>
        <v>0</v>
      </c>
      <c r="AA806" s="78">
        <f>IF(IFERROR(SEARCH("H340",N806),99)=99,IF(IFERROR(SEARCH("H340",O806),99)=99,IF(IFERROR(SEARCH("H340",Q806),99)=99,IF(IFERROR(SEARCH("H340",M806),99)=99,IF(IFERROR(SEARCH("H340",R806),99)=99,IF(IFERROR(SEARCH("H341",N806),99)=99,IF(IFERROR(SEARCH("H341",O806),99)=99,IF(IFERROR(SEARCH("H341",Q806),99)=99,IF(IFERROR(SEARCH("H341",M806),99)=99,IF(IFERROR(SEARCH("H341",R806),99)=99,IF(IFERROR(SEARCH("mutagenic",P806),99)=99,IF(IFERROR(SEARCH("suspected mutagenic",S806),99)=99,0,Scoring!$E$15),Scoring!$E$14),Scoring!$E$13),Scoring!$E$13),Scoring!$E$13),Scoring!$E$13),Scoring!$E$13),Scoring!$E$13),Scoring!$E$13),Scoring!$E$13),Scoring!$E$13),Scoring!$E$13)</f>
        <v>0</v>
      </c>
      <c r="AB806" s="78">
        <f>IF(IFERROR(SEARCH("H360",N806),99)=99,IF(IFERROR(SEARCH("H360",O806),99)=99,IF(IFERROR(SEARCH("H360",Q806),99)=99,IF(IFERROR(SEARCH("H360",M806),99)=99,IF(IFERROR(SEARCH("H360",R806),99)=99,IF(IFERROR(SEARCH("H361",N806),99)=99,IF(IFERROR(SEARCH("H361",O806),99)=99,IF(IFERROR(SEARCH("H361",Q806),99)=99,IF(IFERROR(SEARCH("H361",M806),99)=99,IF(IFERROR(SEARCH("H361",R806),99)=99,IF(IFERROR(SEARCH("reproduction",P806),99)=99,IF(IFERROR(SEARCH("suspected reprotoxic",S806),99)=99,IF(IFERROR(SEARCH("reprotoxic",S806),99)=99,IF(IFERROR(SEARCH("reprotoxic",K806),99)=99,0,Scoring!$E$18),Scoring!$E$18),Scoring!$E$19),Scoring!$E$17),Scoring!$E$16),Scoring!$E$16),Scoring!$E$16),Scoring!$E$16),Scoring!$E$16),Scoring!$E$16),Scoring!$E$16),Scoring!$E$16),Scoring!$E$16),Scoring!$E$16)</f>
        <v>0.7</v>
      </c>
      <c r="AC806" s="78">
        <f>IF(IFERROR(SEARCH("57f",L806),99)=99,IF(IFERROR(SEARCH("57(f)",P806),99)=99,0,Scoring!$E$20),Scoring!$E$20)</f>
        <v>1</v>
      </c>
      <c r="AD806" s="78">
        <f>IF(IFERROR(SEARCH("CAT1",T806),99)=99,IF(IFERROR(SEARCH("CAT2",T806),99)=99,IF(IFERROR(SEARCH("CAT3",T806),99)=99,IF(IFERROR(SEARCH("concluded to be endocrine",K806),99)=99,IF(IFERROR(SEARCH("categorised as endocrine",K806),99)=99,IF(IFERROR(SEARCH("endocrine disrupting",P806),99)=99,IF(IFERROR(SEARCH("endocrine disrupting",K806),99)=99,IF(IFERROR(SEARCH("suspected endocrine",S806),99)=99,IF(IFERROR(SEARCH("potential endocrine",S806),99)=99,0,Scoring!$E$25),Scoring!$E$25),Scoring!$E$24),Scoring!$E$24),Scoring!$E$24),Scoring!$E$24),Scoring!$E$23),Scoring!$E$22),Scoring!$E$21)</f>
        <v>1</v>
      </c>
      <c r="AE806" s="78">
        <f>IF(IFERROR(SEARCH("suspected sensitiser",S806),99)=99,IF(IFERROR(SEARCH("sensitiser",S806),99)=99,IF(IFERROR(SEARCH("other hazard based concern",S806),99)=99,0,Scoring!$E$28),Scoring!$E$26),Scoring!$E$27)</f>
        <v>0</v>
      </c>
      <c r="AF806" s="78">
        <f>IF(IFERROR(M806,1)=1,IF(IFERROR(N806,1)=1,IF(IFERROR(O806,1)=1,IF(IFERROR(Q806,1)=1,IF(IFERROR(R806,1)=1,IF(IFERROR(T806,1)=1,IF(IFERROR(K806,1)=1,IF(IFERROR(P806,1)=1,IF(IFERROR(S806,1)=1,Scoring!$E$29,0),0),0),0),0),0),0),0),0)</f>
        <v>0</v>
      </c>
      <c r="AG806" s="78">
        <f t="shared" si="59"/>
        <v>2.7</v>
      </c>
      <c r="AI806" s="93"/>
      <c r="AJ806" s="94"/>
      <c r="AK806" s="76"/>
      <c r="AL806" s="75"/>
      <c r="AN806" s="79"/>
      <c r="AO806" s="79"/>
      <c r="AP806" s="79"/>
      <c r="AQ806" s="79"/>
      <c r="AR806" s="79"/>
      <c r="AS806" s="78"/>
      <c r="AU806" s="79">
        <f>IF(IFERROR(F806,99)=99,IF(IFERROR(G806,99)=99,IF(IFERROR(H806,99)=99,IF(IFERROR(I806,99)=99,IF(IFERROR(E806,99)=99,IF(IFERROR(J806,99)=99,0,Scoring!$B$7),Scoring!$B$3),Scoring!$B$2),Scoring!$B$6),Scoring!$B$5),Scoring!$B$4)</f>
        <v>0.5</v>
      </c>
      <c r="AV806" s="78">
        <f t="shared" si="60"/>
        <v>1.35</v>
      </c>
      <c r="AW806" s="78"/>
      <c r="AX806" s="66"/>
      <c r="AY806" s="78"/>
      <c r="AZ806" s="76"/>
      <c r="BA806" s="76"/>
      <c r="BB806" s="76"/>
    </row>
    <row r="807" spans="1:54" x14ac:dyDescent="0.25">
      <c r="A807" s="77" t="s">
        <v>5306</v>
      </c>
      <c r="B807" s="76" t="str">
        <f t="shared" si="62"/>
        <v>248-666-3</v>
      </c>
      <c r="C807" s="77" t="s">
        <v>5305</v>
      </c>
      <c r="D807" s="77" t="s">
        <v>5304</v>
      </c>
      <c r="E807" s="76" t="e">
        <f>IF(C807="-",IF(A807="-",VLOOKUP(D807,'sin-list 180320_update'!$C$2:$C$835,1,FALSE),VLOOKUP(A807,'sin-list 180320_update'!$A$2:$A$835,1,FALSE)),VLOOKUP(C807,'sin-list 180320_update'!$B$2:$B$835,1,FALSE))</f>
        <v>#N/A</v>
      </c>
      <c r="F807" s="76" t="e">
        <f>IF($C807="-",IF($A807="-",VLOOKUP($D807,'REACH Bilaga XVII_update'!$A$5:$A$131,1,FALSE),VLOOKUP($A807,'REACH Bilaga XVII_update'!$C$5:$C$131,1,FALSE)),VLOOKUP($C807,'REACH Bilaga XVII_update'!$B$5:$B$131,1,FALSE))</f>
        <v>#N/A</v>
      </c>
      <c r="G807" s="76" t="e">
        <f>IF($C807="-",IF($A807="-",VLOOKUP($D807,' REACH Bilaga 59_update'!$A$5:$A$210,1,FALSE),VLOOKUP($A807,' REACH Bilaga 59_update'!$D$5:$D$210,1,FALSE)),VLOOKUP($C807,' REACH Bilaga 59_update'!$C$5:$C$210,1,FALSE))</f>
        <v>#N/A</v>
      </c>
      <c r="H807" s="76" t="e">
        <f>IF($C807="-",IF($A807="-",VLOOKUP($D807,'REACH Bilaga XIV_update'!$A$5:$A$110,1,FALSE),VLOOKUP($A807,'REACH Bilaga XIV_update'!$D$5:$D$110,1,FALSE)),VLOOKUP($C807,'REACH Bilaga XIV_update'!$C$5:$C$110,1,FALSE))</f>
        <v>#N/A</v>
      </c>
      <c r="I807" s="76" t="str">
        <f>IF($C807="-",IF($A807="-",VLOOKUP($D807,CoRAP_update!$A$5:$A$376,1,FALSE),VLOOKUP($A807,CoRAP_update!$D$5:$D$376,1,FALSE)),VLOOKUP($C807,CoRAP_update!$C$5:$C$376,1,FALSE))</f>
        <v>248-666-3</v>
      </c>
      <c r="J807" s="76" t="e">
        <f>IF($C807="-",IF($A807="-",VLOOKUP($D807,EDC_update!$C$2:$C$450,1,FALSE),VLOOKUP($A807,EDC_update!$B$2:$B$450,1,FALSE)),VLOOKUP($C807,EDC_update!$L$2:$L$450,1,FALSE))</f>
        <v>#N/A</v>
      </c>
      <c r="K807" s="76" t="e">
        <f>IF($C807="-",IF($A807="-",IF(VLOOKUP($D807,'sin-list 180320_update'!$C$2:$S$835,3,FALSE)="",NA(),VLOOKUP($D807,'sin-list 180320_update'!$C$2:$S$835,3,FALSE)),IF(VLOOKUP($A807,'sin-list 180320_update'!$A$2:$S$835,5,FALSE)="",NA(),VLOOKUP($A807,'sin-list 180320_update'!$A$2:$S$835,5,FALSE))),IF(VLOOKUP($C807,'sin-list 180320_update'!$B$2:$S$835,4,FALSE)="",NA(),VLOOKUP($C807,'sin-list 180320_update'!$B$2:$S$835,4,FALSE)))</f>
        <v>#N/A</v>
      </c>
      <c r="L807" s="76" t="e">
        <f>IF($C807="-",IF($A807="-",VLOOKUP($D807,'sin-list 180320_update'!$C$2:$S$835,6,FALSE),VLOOKUP($A807,'sin-list 180320_update'!$A$2:$S$835,8,FALSE)),VLOOKUP($C807,'sin-list 180320_update'!$B$2:$S$835,7,FALSE))</f>
        <v>#N/A</v>
      </c>
      <c r="M807" s="76" t="e">
        <f>IF($C807="-",IF($A807="-",IF(VLOOKUP($D807,'sin-list 180320_update'!$C$2:$S$835,8,FALSE)="",NA(),VLOOKUP($D807,'sin-list 180320_update'!$C$2:$S$835,8,FALSE)),IF(VLOOKUP($A807,'sin-list 180320_update'!$A$2:$S$835,10,FALSE)="",NA(),VLOOKUP($A807,'sin-list 180320_update'!$A$2:$S$835,10,FALSE))),IF(VLOOKUP($C807,'sin-list 180320_update'!$B$2:$S$835,9,FALSE)="",NA(),VLOOKUP($C807,'sin-list 180320_update'!$B$2:$S$835,9,FALSE)))</f>
        <v>#N/A</v>
      </c>
      <c r="N807" s="76" t="e">
        <f>IF($C807="-",IF($A807="-",IF(VLOOKUP($D807,'REACH Bilaga XVII_update'!$A$5:$E$131,4,FALSE)="",NA(),VLOOKUP($D807,'REACH Bilaga XVII_update'!$A$5:$E$131,4,FALSE)),IF(VLOOKUP($A807,'REACH Bilaga XVII_update'!$C$5:$D$131,2,FALSE)="",NA(),VLOOKUP($A807,'REACH Bilaga XVII_update'!$C$5:$D$131,2,FALSE))),IF(VLOOKUP($C807,'REACH Bilaga XVII_update'!$B$5:$D$131,3,FALSE)="",NA(),VLOOKUP($C807,'REACH Bilaga XVII_update'!$B$5:$D$131,3,FALSE)))</f>
        <v>#N/A</v>
      </c>
      <c r="O807" s="76" t="e">
        <f>IF($C807="-",IF($A807="-",IF(VLOOKUP($D807,' REACH Bilaga 59_update'!$A$5:$E$210,5,FALSE)="",NA(),VLOOKUP($D807,' REACH Bilaga 59_update'!$A$5:$E$210,5,FALSE)),IF(VLOOKUP($A807,' REACH Bilaga 59_update'!$D$5:$E$210,2,FALSE)="",NA(),VLOOKUP($A807,' REACH Bilaga 59_update'!$D$5:$E$210,2,FALSE))),IF(VLOOKUP($C807,' REACH Bilaga 59_update'!$C$5:$E$210,3,FALSE)="",NA(),VLOOKUP($C807,' REACH Bilaga 59_update'!$C$5:$E$210,3,FALSE)))</f>
        <v>#N/A</v>
      </c>
      <c r="P807" s="76" t="e">
        <f>IF(C807="-",IF(A807="-",IFERROR(VLOOKUP($D807,' REACH Bilaga 59_update'!$A$5:$F$210,MATCH(Sammanfattning!P$1,' REACH Bilaga 59_update'!$A$4:$F$4,0),FALSE),VLOOKUP($D807,'REACH Bilaga XIV_update'!$A$4:$H$110,MATCH(Sammanfattning!P$1,'REACH Bilaga XIV_update'!$A$4:$H$4,0),FALSE)),IFERROR(VLOOKUP($A807,' REACH Bilaga 59_update'!$D$5:$F$210,MATCH(Sammanfattning!P$1,' REACH Bilaga 59_update'!$D$4:$F$4,0),FALSE),VLOOKUP($A807,'REACH Bilaga XIV_update'!$D$4:$H$110,MATCH(Sammanfattning!P$1,'REACH Bilaga XIV_update'!$D$4:$H$4,0),FALSE))),IFERROR(VLOOKUP($C807,' REACH Bilaga 59_update'!$C$5:$F$210,MATCH(Sammanfattning!P$1,' REACH Bilaga 59_update'!$C$4:$F$4,0),FALSE),VLOOKUP($C807,'REACH Bilaga XIV_update'!$C$4:$H$110,MATCH(Sammanfattning!P$1,'REACH Bilaga XIV_update'!$C$4:$H$4,0),FALSE)))</f>
        <v>#N/A</v>
      </c>
      <c r="Q807" s="76" t="e">
        <f>IF($C807="-",IF($A807="-",IF(VLOOKUP($D807,'REACH Bilaga XIV_update'!$A$5:$I$110,9,FALSE)="",NA(),VLOOKUP($D807,'REACH Bilaga XIV_update'!$A$5:$I$110,9,FALSE)),IF(VLOOKUP($A807,'REACH Bilaga XIV_update'!$D$5:$I$110,6,FALSE)="",NA(),VLOOKUP($A807,'REACH Bilaga XIV_update'!$D$5:$I$110,6,FALSE))),IF(VLOOKUP($C807,'REACH Bilaga XIV_update'!$C$5:$I$110,7,FALSE)="",NA(),VLOOKUP($C807,'REACH Bilaga XIV_update'!$C$5:$I$110,7,FALSE)))</f>
        <v>#N/A</v>
      </c>
      <c r="R807" s="76" t="e">
        <f>IF($C807="-",IF($A807="-",IF(VLOOKUP($D807,CoRAP_update!$A$5:$O$376,15,FALSE)="",NA(),VLOOKUP($D807,CoRAP_update!$A$5:$O$376,15,FALSE)),IF(VLOOKUP($A807,CoRAP_update!$D$5:$O$376,12,FALSE)="",NA(),VLOOKUP($A807,CoRAP_update!$D$5:$O$376,12,FALSE))),IF(VLOOKUP($C807,CoRAP_update!$C$5:$O$376,13,FALSE)="",NA(),VLOOKUP($C807,CoRAP_update!$C$5:$O$376,13,FALSE)))</f>
        <v>#N/A</v>
      </c>
      <c r="S807" s="144" t="str">
        <f>IF($C807="-",IF($A807="-",VLOOKUP($D807,CoRAP_update!$A$5:$J$376,MATCH(Sammanfattning!S$1,CoRAP_update!$A$4:$J$4,0),FALSE),VLOOKUP($A807,CoRAP_update!$D$5:$J$376,MATCH(Sammanfattning!S$1,CoRAP_update!$D$4:$J$4,0),FALSE)),VLOOKUP($C807,CoRAP_update!$C$5:$J$376,MATCH(Sammanfattning!S$1,CoRAP_update!$C$4:$J$4,0),FALSE))</f>
        <v>Suspected CMR#Sensitiser#Consumer use#High (aggregated) tonnage#High RCR#Wide dispersive use</v>
      </c>
      <c r="T807" s="76" t="e">
        <f>IF($A807="-",VLOOKUP($D807,EDC_update!$C$2:$F$450,4,FALSE),VLOOKUP($A807,EDC_update!$B$2:$F$450,5,FALSE))</f>
        <v>#N/A</v>
      </c>
      <c r="V807" s="78">
        <f>IF(IFERROR(SEARCH("PBT",P807),99)=99,IF(IFERROR(SEARCH("suspected PBT",S807),99)=99,IF(IFERROR(SEARCH("concluded to be PBT",K807),99)=99,IF(IFERROR(SEARCH("PBT",S807),99)=99,IF(IFERROR(SEARCH("PBT cand",L807),99)=99,IF(IFERROR(SEARCH("PBT",L807),99)=99,IF(IFERROR(SEARCH("persistent, bioackumulative and toxic properties",K807),99)=99,0,Scoring!$E$3),Scoring!$E$3),Scoring!$E$7),Scoring!$E$3),Scoring!$E$5),Scoring!$E$6),Scoring!$E$3)</f>
        <v>0</v>
      </c>
      <c r="W807" s="78">
        <f>IF(IFERROR(SEARCH("vPvB",P807),99)=99,IF(IFERROR(SEARCH("suspected pbt/vPvB",S807),99)=99,IF(IFERROR(SEARCH("vPvB",S807),99)=99,IF(IFERROR(SEARCH("concluded to be a vPvB",S807),99)=99,IF(IFERROR(SEARCH("identified as vPvB",K807),99)=99,IF(IFERROR(SEARCH("concluded to be a vPvB",K807),99)=99,IF(IFERROR(SEARCH("concluded to be both pbt and vPvB",S807),99)=99,IF(IFERROR(SEARCH("concluded to be both pbt and vPvB",K807),99)=99,0,Scoring!$E$5),Scoring!$E$5),Scoring!$E$5),Scoring!$E$5),Scoring!$E$5),Scoring!$E$4),Scoring!$E$6),Scoring!$E$4)</f>
        <v>0</v>
      </c>
      <c r="X807" s="78">
        <f>IF(IFERROR(SEARCH("H410",N807),99)=99,IF(IFERROR(SEARCH("H410",O807),99)=99,IF(IFERROR(SEARCH("H410",Q807),99)=99,IF(IFERROR(SEARCH("H410",M807),99)=99,IF(IFERROR(SEARCH("H410",R807),99)=99,IF(IFERROR(SEARCH("H411",N807),99)=99,IF(IFERROR(SEARCH("H411",O807),99)=99,IF(IFERROR(SEARCH("H411",Q807),99)=99,IF(IFERROR(SEARCH("H411",M807),99)=99,IF(IFERROR(SEARCH("H411",R807),99)=99,IF(IFERROR(SEARCH("H413",N807),99)=99,IF(IFERROR(SEARCH("H413",O807),99)=99,IF(IFERROR(SEARCH("H413",Q807),99)=99,IF(IFERROR(SEARCH("H413",M807),99)=99,IF(IFERROR(SEARCH("H413",R807),99)=99,IF(IFERROR(SEARCH("H412",N807),99)=99,IF(IFERROR(SEARCH("H412",O807),99)=99,IF(IFERROR(SEARCH("H412",Q807),99)=99,IF(IFERROR(SEARCH("H412",M807),99)=99,IF(IFERROR(SEARCH("H412",R807),99)=99,0,Scoring!$E$2),Scoring!$E$2),Scoring!$E$2),Scoring!$E$2),Scoring!$E$2),Scoring!$E$2),Scoring!$E$2),Scoring!$E$2),Scoring!$E$2),Scoring!$E$2),Scoring!$E$2),Scoring!$E$2),Scoring!$E$2),Scoring!$E$2),Scoring!$E$2),Scoring!$E$2),Scoring!$E$2),Scoring!$E$2),Scoring!$E$2),Scoring!$E$2)</f>
        <v>0</v>
      </c>
      <c r="Y807" s="78">
        <f>IF(IFERROR(SEARCH("CMR",K807),99)=99,IF(IFERROR(SEARCH("Suspected CMR",S807),99)=99,IF(IFERROR(SEARCH("CMR",S807),99)=99,0,Scoring!$E$8),Scoring!$E$9),Scoring!$E$8)</f>
        <v>2.1</v>
      </c>
      <c r="Z807" s="78">
        <f>IF(IFERROR(SEARCH("H350",N807),99)=99,IF(IFERROR(SEARCH("H350",O807),99)=99,IF(IFERROR(SEARCH("H350",Q807),99)=99,IF(IFERROR(SEARCH("H350",M807),99)=99,IF(IFERROR(SEARCH("H350",R807),99)=99,IF(IFERROR(SEARCH("H351",N807),99)=99,IF(IFERROR(SEARCH("H351",O807),99)=99,IF(IFERROR(SEARCH("H351",Q807),99)=99,IF(IFERROR(SEARCH("H351",M807),99)=99,IF(IFERROR(SEARCH("H351",R807),99)=99,IF(IFERROR(SEARCH("carcinogenic",P807),99)=99,IF(IFERROR(SEARCH("suspected carcinogenic",S807),99)=99,0,Scoring!$E$12),Scoring!$E$11),Scoring!$E$10),Scoring!$E$10),Scoring!$E$10),Scoring!$E$10),Scoring!$E$10),Scoring!$E$10),Scoring!$E$10),Scoring!$E$10),Scoring!$E$10),Scoring!$E$10)</f>
        <v>0</v>
      </c>
      <c r="AA807" s="78">
        <f>IF(IFERROR(SEARCH("H340",N807),99)=99,IF(IFERROR(SEARCH("H340",O807),99)=99,IF(IFERROR(SEARCH("H340",Q807),99)=99,IF(IFERROR(SEARCH("H340",M807),99)=99,IF(IFERROR(SEARCH("H340",R807),99)=99,IF(IFERROR(SEARCH("H341",N807),99)=99,IF(IFERROR(SEARCH("H341",O807),99)=99,IF(IFERROR(SEARCH("H341",Q807),99)=99,IF(IFERROR(SEARCH("H341",M807),99)=99,IF(IFERROR(SEARCH("H341",R807),99)=99,IF(IFERROR(SEARCH("mutagenic",P807),99)=99,IF(IFERROR(SEARCH("suspected mutagenic",S807),99)=99,0,Scoring!$E$15),Scoring!$E$14),Scoring!$E$13),Scoring!$E$13),Scoring!$E$13),Scoring!$E$13),Scoring!$E$13),Scoring!$E$13),Scoring!$E$13),Scoring!$E$13),Scoring!$E$13),Scoring!$E$13)</f>
        <v>0</v>
      </c>
      <c r="AB807" s="78">
        <f>IF(IFERROR(SEARCH("H360",N807),99)=99,IF(IFERROR(SEARCH("H360",O807),99)=99,IF(IFERROR(SEARCH("H360",Q807),99)=99,IF(IFERROR(SEARCH("H360",M807),99)=99,IF(IFERROR(SEARCH("H360",R807),99)=99,IF(IFERROR(SEARCH("H361",N807),99)=99,IF(IFERROR(SEARCH("H361",O807),99)=99,IF(IFERROR(SEARCH("H361",Q807),99)=99,IF(IFERROR(SEARCH("H361",M807),99)=99,IF(IFERROR(SEARCH("H361",R807),99)=99,IF(IFERROR(SEARCH("reproduction",P807),99)=99,IF(IFERROR(SEARCH("suspected reprotoxic",S807),99)=99,IF(IFERROR(SEARCH("reprotoxic",S807),99)=99,IF(IFERROR(SEARCH("reprotoxic",K807),99)=99,0,Scoring!$E$18),Scoring!$E$18),Scoring!$E$19),Scoring!$E$17),Scoring!$E$16),Scoring!$E$16),Scoring!$E$16),Scoring!$E$16),Scoring!$E$16),Scoring!$E$16),Scoring!$E$16),Scoring!$E$16),Scoring!$E$16),Scoring!$E$16)</f>
        <v>0</v>
      </c>
      <c r="AC807" s="78">
        <f>IF(IFERROR(SEARCH("57f",L807),99)=99,IF(IFERROR(SEARCH("57(f)",P807),99)=99,0,Scoring!$E$20),Scoring!$E$20)</f>
        <v>0</v>
      </c>
      <c r="AD807" s="78">
        <f>IF(IFERROR(SEARCH("CAT1",T807),99)=99,IF(IFERROR(SEARCH("CAT2",T807),99)=99,IF(IFERROR(SEARCH("CAT3",T807),99)=99,IF(IFERROR(SEARCH("concluded to be endocrine",K807),99)=99,IF(IFERROR(SEARCH("categorised as endocrine",K807),99)=99,IF(IFERROR(SEARCH("endocrine disrupting",P807),99)=99,IF(IFERROR(SEARCH("endocrine disrupting",K807),99)=99,IF(IFERROR(SEARCH("suspected endocrine",S807),99)=99,IF(IFERROR(SEARCH("potential endocrine",S807),99)=99,0,Scoring!$E$25),Scoring!$E$25),Scoring!$E$24),Scoring!$E$24),Scoring!$E$24),Scoring!$E$24),Scoring!$E$23),Scoring!$E$22),Scoring!$E$21)</f>
        <v>0</v>
      </c>
      <c r="AE807" s="78">
        <f>IF(IFERROR(SEARCH("suspected sensitiser",S807),99)=99,IF(IFERROR(SEARCH("sensitiser",S807),99)=99,IF(IFERROR(SEARCH("other hazard based concern",S807),99)=99,0,Scoring!$E$28),Scoring!$E$26),Scoring!$E$27)</f>
        <v>0.6</v>
      </c>
      <c r="AF807" s="78">
        <f>IF(IFERROR(M807,1)=1,IF(IFERROR(N807,1)=1,IF(IFERROR(O807,1)=1,IF(IFERROR(Q807,1)=1,IF(IFERROR(R807,1)=1,IF(IFERROR(T807,1)=1,IF(IFERROR(K807,1)=1,IF(IFERROR(P807,1)=1,IF(IFERROR(S807,1)=1,Scoring!$E$29,0),0),0),0),0),0),0),0),0)</f>
        <v>0</v>
      </c>
      <c r="AG807" s="78">
        <f t="shared" si="59"/>
        <v>2.7</v>
      </c>
      <c r="AI807" s="93"/>
      <c r="AJ807" s="94"/>
      <c r="AK807" s="76"/>
      <c r="AL807" s="75"/>
      <c r="AN807" s="79"/>
      <c r="AO807" s="79"/>
      <c r="AP807" s="79"/>
      <c r="AQ807" s="79"/>
      <c r="AR807" s="79"/>
      <c r="AS807" s="78"/>
      <c r="AU807" s="79">
        <f>IF(IFERROR(F807,99)=99,IF(IFERROR(G807,99)=99,IF(IFERROR(H807,99)=99,IF(IFERROR(I807,99)=99,IF(IFERROR(E807,99)=99,IF(IFERROR(J807,99)=99,0,Scoring!$B$7),Scoring!$B$3),Scoring!$B$2),Scoring!$B$6),Scoring!$B$5),Scoring!$B$4)</f>
        <v>0.5</v>
      </c>
      <c r="AV807" s="78">
        <f t="shared" si="60"/>
        <v>1.35</v>
      </c>
      <c r="AW807" s="78"/>
      <c r="AX807" s="66"/>
      <c r="AY807" s="78"/>
      <c r="AZ807" s="76"/>
      <c r="BA807" s="76"/>
      <c r="BB807" s="76"/>
    </row>
    <row r="808" spans="1:54" x14ac:dyDescent="0.25">
      <c r="A808" s="86" t="s">
        <v>6234</v>
      </c>
      <c r="B808" s="87" t="s">
        <v>30</v>
      </c>
      <c r="C808" s="87" t="s">
        <v>6235</v>
      </c>
      <c r="D808" s="86" t="s">
        <v>30</v>
      </c>
      <c r="E808" s="76" t="e">
        <f>IF(C808="-",IF(A808="-",VLOOKUP(D808,'sin-list 180320_update'!$C$2:$C$835,1,FALSE),VLOOKUP(A808,'sin-list 180320_update'!$A$2:$A$835,1,FALSE)),VLOOKUP(C808,'sin-list 180320_update'!$B$2:$B$835,1,FALSE))</f>
        <v>#N/A</v>
      </c>
      <c r="F808" s="76" t="e">
        <f>IF($C808="-",IF($A808="-",VLOOKUP($D808,'REACH Bilaga XVII_update'!$A$5:$A$131,1,FALSE),VLOOKUP($A808,'REACH Bilaga XVII_update'!$C$5:$C$131,1,FALSE)),VLOOKUP($C808,'REACH Bilaga XVII_update'!$B$5:$B$131,1,FALSE))</f>
        <v>#N/A</v>
      </c>
      <c r="G808" s="76" t="e">
        <f>IF($C808="-",IF($A808="-",VLOOKUP($D808,' REACH Bilaga 59_update'!$A$5:$A$210,1,FALSE),VLOOKUP($A808,' REACH Bilaga 59_update'!$D$5:$D$210,1,FALSE)),VLOOKUP($C808,' REACH Bilaga 59_update'!$C$5:$C$210,1,FALSE))</f>
        <v>#N/A</v>
      </c>
      <c r="H808" s="76" t="e">
        <f>IF($C808="-",IF($A808="-",VLOOKUP($D808,'REACH Bilaga XIV_update'!$A$5:$A$110,1,FALSE),VLOOKUP($A808,'REACH Bilaga XIV_update'!$D$5:$D$110,1,FALSE)),VLOOKUP($C808,'REACH Bilaga XIV_update'!$C$5:$C$110,1,FALSE))</f>
        <v>#N/A</v>
      </c>
      <c r="I808" s="76" t="str">
        <f>IF($C808="-",IF($A808="-",VLOOKUP($D808,CoRAP_update!$A$5:$A$376,1,FALSE),VLOOKUP($A808,CoRAP_update!$D$5:$D$376,1,FALSE)),VLOOKUP($C808,CoRAP_update!$C$5:$C$376,1,FALSE))</f>
        <v>220-260-0</v>
      </c>
      <c r="J808" s="76" t="e">
        <f>IF($C808="-",IF($A808="-",VLOOKUP($D808,EDC_update!$C$2:$C$450,1,FALSE),VLOOKUP($A808,EDC_update!$B$2:$B$450,1,FALSE)),VLOOKUP($C808,EDC_update!$L$2:$L$450,1,FALSE))</f>
        <v>#N/A</v>
      </c>
      <c r="K808" s="76" t="e">
        <f>IF($C808="-",IF($A808="-",IF(VLOOKUP($D808,'sin-list 180320_update'!$C$2:$S$835,3,FALSE)="",NA(),VLOOKUP($D808,'sin-list 180320_update'!$C$2:$S$835,3,FALSE)),IF(VLOOKUP($A808,'sin-list 180320_update'!$A$2:$S$835,5,FALSE)="",NA(),VLOOKUP($A808,'sin-list 180320_update'!$A$2:$S$835,5,FALSE))),IF(VLOOKUP($C808,'sin-list 180320_update'!$B$2:$S$835,4,FALSE)="",NA(),VLOOKUP($C808,'sin-list 180320_update'!$B$2:$S$835,4,FALSE)))</f>
        <v>#N/A</v>
      </c>
      <c r="L808" s="76" t="e">
        <f>IF($C808="-",IF($A808="-",VLOOKUP($D808,'sin-list 180320_update'!$C$2:$S$835,6,FALSE),VLOOKUP($A808,'sin-list 180320_update'!$A$2:$S$835,8,FALSE)),VLOOKUP($C808,'sin-list 180320_update'!$B$2:$S$835,7,FALSE))</f>
        <v>#N/A</v>
      </c>
      <c r="M808" s="76" t="e">
        <f>IF($C808="-",IF($A808="-",IF(VLOOKUP($D808,'sin-list 180320_update'!$C$2:$S$835,8,FALSE)="",NA(),VLOOKUP($D808,'sin-list 180320_update'!$C$2:$S$835,8,FALSE)),IF(VLOOKUP($A808,'sin-list 180320_update'!$A$2:$S$835,10,FALSE)="",NA(),VLOOKUP($A808,'sin-list 180320_update'!$A$2:$S$835,10,FALSE))),IF(VLOOKUP($C808,'sin-list 180320_update'!$B$2:$S$835,9,FALSE)="",NA(),VLOOKUP($C808,'sin-list 180320_update'!$B$2:$S$835,9,FALSE)))</f>
        <v>#N/A</v>
      </c>
      <c r="N808" s="76" t="e">
        <f>IF($C808="-",IF($A808="-",IF(VLOOKUP($D808,'REACH Bilaga XVII_update'!$A$5:$E$131,4,FALSE)="",NA(),VLOOKUP($D808,'REACH Bilaga XVII_update'!$A$5:$E$131,4,FALSE)),IF(VLOOKUP($A808,'REACH Bilaga XVII_update'!$C$5:$D$131,2,FALSE)="",NA(),VLOOKUP($A808,'REACH Bilaga XVII_update'!$C$5:$D$131,2,FALSE))),IF(VLOOKUP($C808,'REACH Bilaga XVII_update'!$B$5:$D$131,3,FALSE)="",NA(),VLOOKUP($C808,'REACH Bilaga XVII_update'!$B$5:$D$131,3,FALSE)))</f>
        <v>#N/A</v>
      </c>
      <c r="O808" s="76" t="e">
        <f>IF($C808="-",IF($A808="-",IF(VLOOKUP($D808,' REACH Bilaga 59_update'!$A$5:$E$210,5,FALSE)="",NA(),VLOOKUP($D808,' REACH Bilaga 59_update'!$A$5:$E$210,5,FALSE)),IF(VLOOKUP($A808,' REACH Bilaga 59_update'!$D$5:$E$210,2,FALSE)="",NA(),VLOOKUP($A808,' REACH Bilaga 59_update'!$D$5:$E$210,2,FALSE))),IF(VLOOKUP($C808,' REACH Bilaga 59_update'!$C$5:$E$210,3,FALSE)="",NA(),VLOOKUP($C808,' REACH Bilaga 59_update'!$C$5:$E$210,3,FALSE)))</f>
        <v>#N/A</v>
      </c>
      <c r="P808" s="76" t="e">
        <f>IF(C808="-",IF(A808="-",IFERROR(VLOOKUP($D808,' REACH Bilaga 59_update'!$A$5:$F$210,MATCH(Sammanfattning!P$1,' REACH Bilaga 59_update'!$A$4:$F$4,0),FALSE),VLOOKUP($D808,'REACH Bilaga XIV_update'!$A$4:$H$110,MATCH(Sammanfattning!P$1,'REACH Bilaga XIV_update'!$A$4:$H$4,0),FALSE)),IFERROR(VLOOKUP($A808,' REACH Bilaga 59_update'!$D$5:$F$210,MATCH(Sammanfattning!P$1,' REACH Bilaga 59_update'!$D$4:$F$4,0),FALSE),VLOOKUP($A808,'REACH Bilaga XIV_update'!$D$4:$H$110,MATCH(Sammanfattning!P$1,'REACH Bilaga XIV_update'!$D$4:$H$4,0),FALSE))),IFERROR(VLOOKUP($C808,' REACH Bilaga 59_update'!$C$5:$F$210,MATCH(Sammanfattning!P$1,' REACH Bilaga 59_update'!$C$4:$F$4,0),FALSE),VLOOKUP($C808,'REACH Bilaga XIV_update'!$C$4:$H$110,MATCH(Sammanfattning!P$1,'REACH Bilaga XIV_update'!$C$4:$H$4,0),FALSE)))</f>
        <v>#N/A</v>
      </c>
      <c r="Q808" s="76" t="e">
        <f>IF($C808="-",IF($A808="-",IF(VLOOKUP($D808,'REACH Bilaga XIV_update'!$A$5:$I$110,9,FALSE)="",NA(),VLOOKUP($D808,'REACH Bilaga XIV_update'!$A$5:$I$110,9,FALSE)),IF(VLOOKUP($A808,'REACH Bilaga XIV_update'!$D$5:$I$110,6,FALSE)="",NA(),VLOOKUP($A808,'REACH Bilaga XIV_update'!$D$5:$I$110,6,FALSE))),IF(VLOOKUP($C808,'REACH Bilaga XIV_update'!$C$5:$I$110,7,FALSE)="",NA(),VLOOKUP($C808,'REACH Bilaga XIV_update'!$C$5:$I$110,7,FALSE)))</f>
        <v>#N/A</v>
      </c>
      <c r="R808" s="76" t="str">
        <f>IF($C808="-",IF($A808="-",IF(VLOOKUP($D808,CoRAP_update!$A$5:$O$376,15,FALSE)="",NA(),VLOOKUP($D808,CoRAP_update!$A$5:$O$376,15,FALSE)),IF(VLOOKUP($A808,CoRAP_update!$D$5:$O$376,12,FALSE)="",NA(),VLOOKUP($A808,CoRAP_update!$D$5:$O$376,12,FALSE))),IF(VLOOKUP($C808,CoRAP_update!$C$5:$O$376,13,FALSE)="",NA(),VLOOKUP($C808,CoRAP_update!$C$5:$O$376,13,FALSE)))</f>
        <v>H302; H311; H312; H332; H360; H412; H370</v>
      </c>
      <c r="S808" s="144" t="str">
        <f>IF($C808="-",IF($A808="-",VLOOKUP($D808,CoRAP_update!$A$5:$J$376,MATCH(Sammanfattning!S$1,CoRAP_update!$A$4:$J$4,0),FALSE),VLOOKUP($A808,CoRAP_update!$D$5:$J$376,MATCH(Sammanfattning!S$1,CoRAP_update!$D$4:$J$4,0),FALSE)),VLOOKUP($C808,CoRAP_update!$C$5:$J$376,MATCH(Sammanfattning!S$1,CoRAP_update!$C$4:$J$4,0),FALSE))</f>
        <v>Suspected Carcinogenic#Suspected Reprotoxic#Exposure of environment#Exposure of workers#Wide dispersive use</v>
      </c>
      <c r="T808" s="76" t="e">
        <f>IF($A808="-",VLOOKUP($D808,EDC_update!$C$2:$F$450,4,FALSE),VLOOKUP($A808,EDC_update!$B$2:$F$450,5,FALSE))</f>
        <v>#N/A</v>
      </c>
      <c r="V808" s="78">
        <f>IF(IFERROR(SEARCH("PBT",P808),99)=99,IF(IFERROR(SEARCH("suspected PBT",S808),99)=99,IF(IFERROR(SEARCH("concluded to be PBT",K808),99)=99,IF(IFERROR(SEARCH("PBT",S808),99)=99,IF(IFERROR(SEARCH("PBT cand",L808),99)=99,IF(IFERROR(SEARCH("PBT",L808),99)=99,IF(IFERROR(SEARCH("persistent, bioackumulative and toxic properties",K808),99)=99,0,Scoring!$E$3),Scoring!$E$3),Scoring!$E$7),Scoring!$E$3),Scoring!$E$5),Scoring!$E$6),Scoring!$E$3)</f>
        <v>0</v>
      </c>
      <c r="W808" s="78">
        <f>IF(IFERROR(SEARCH("vPvB",P808),99)=99,IF(IFERROR(SEARCH("suspected pbt/vPvB",S808),99)=99,IF(IFERROR(SEARCH("vPvB",S808),99)=99,IF(IFERROR(SEARCH("concluded to be a vPvB",S808),99)=99,IF(IFERROR(SEARCH("identified as vPvB",K808),99)=99,IF(IFERROR(SEARCH("concluded to be a vPvB",K808),99)=99,IF(IFERROR(SEARCH("concluded to be both pbt and vPvB",S808),99)=99,IF(IFERROR(SEARCH("concluded to be both pbt and vPvB",K808),99)=99,0,Scoring!$E$5),Scoring!$E$5),Scoring!$E$5),Scoring!$E$5),Scoring!$E$5),Scoring!$E$4),Scoring!$E$6),Scoring!$E$4)</f>
        <v>0</v>
      </c>
      <c r="X808" s="78">
        <f>IF(IFERROR(SEARCH("H410",N808),99)=99,IF(IFERROR(SEARCH("H410",O808),99)=99,IF(IFERROR(SEARCH("H410",Q808),99)=99,IF(IFERROR(SEARCH("H410",M808),99)=99,IF(IFERROR(SEARCH("H410",R808),99)=99,IF(IFERROR(SEARCH("H411",N808),99)=99,IF(IFERROR(SEARCH("H411",O808),99)=99,IF(IFERROR(SEARCH("H411",Q808),99)=99,IF(IFERROR(SEARCH("H411",M808),99)=99,IF(IFERROR(SEARCH("H411",R808),99)=99,IF(IFERROR(SEARCH("H413",N808),99)=99,IF(IFERROR(SEARCH("H413",O808),99)=99,IF(IFERROR(SEARCH("H413",Q808),99)=99,IF(IFERROR(SEARCH("H413",M808),99)=99,IF(IFERROR(SEARCH("H413",R808),99)=99,IF(IFERROR(SEARCH("H412",N808),99)=99,IF(IFERROR(SEARCH("H412",O808),99)=99,IF(IFERROR(SEARCH("H412",Q808),99)=99,IF(IFERROR(SEARCH("H412",M808),99)=99,IF(IFERROR(SEARCH("H412",R808),99)=99,0,Scoring!$E$2),Scoring!$E$2),Scoring!$E$2),Scoring!$E$2),Scoring!$E$2),Scoring!$E$2),Scoring!$E$2),Scoring!$E$2),Scoring!$E$2),Scoring!$E$2),Scoring!$E$2),Scoring!$E$2),Scoring!$E$2),Scoring!$E$2),Scoring!$E$2),Scoring!$E$2),Scoring!$E$2),Scoring!$E$2),Scoring!$E$2),Scoring!$E$2)</f>
        <v>1</v>
      </c>
      <c r="Y808" s="78">
        <f>IF(IFERROR(SEARCH("CMR",K808),99)=99,IF(IFERROR(SEARCH("Suspected CMR",S808),99)=99,IF(IFERROR(SEARCH("CMR",S808),99)=99,0,Scoring!$E$8),Scoring!$E$9),Scoring!$E$8)</f>
        <v>0</v>
      </c>
      <c r="Z808" s="78">
        <f>IF(IFERROR(SEARCH("H350",N808),99)=99,IF(IFERROR(SEARCH("H350",O808),99)=99,IF(IFERROR(SEARCH("H350",Q808),99)=99,IF(IFERROR(SEARCH("H350",M808),99)=99,IF(IFERROR(SEARCH("H350",R808),99)=99,IF(IFERROR(SEARCH("H351",N808),99)=99,IF(IFERROR(SEARCH("H351",O808),99)=99,IF(IFERROR(SEARCH("H351",Q808),99)=99,IF(IFERROR(SEARCH("H351",M808),99)=99,IF(IFERROR(SEARCH("H351",R808),99)=99,IF(IFERROR(SEARCH("carcinogenic",P808),99)=99,IF(IFERROR(SEARCH("suspected carcinogenic",S808),99)=99,0,Scoring!$E$12),Scoring!$E$11),Scoring!$E$10),Scoring!$E$10),Scoring!$E$10),Scoring!$E$10),Scoring!$E$10),Scoring!$E$10),Scoring!$E$10),Scoring!$E$10),Scoring!$E$10),Scoring!$E$10)</f>
        <v>0.7</v>
      </c>
      <c r="AA808" s="78">
        <f>IF(IFERROR(SEARCH("H340",N808),99)=99,IF(IFERROR(SEARCH("H340",O808),99)=99,IF(IFERROR(SEARCH("H340",Q808),99)=99,IF(IFERROR(SEARCH("H340",M808),99)=99,IF(IFERROR(SEARCH("H340",R808),99)=99,IF(IFERROR(SEARCH("H341",N808),99)=99,IF(IFERROR(SEARCH("H341",O808),99)=99,IF(IFERROR(SEARCH("H341",Q808),99)=99,IF(IFERROR(SEARCH("H341",M808),99)=99,IF(IFERROR(SEARCH("H341",R808),99)=99,IF(IFERROR(SEARCH("mutagenic",P808),99)=99,IF(IFERROR(SEARCH("suspected mutagenic",S808),99)=99,0,Scoring!$E$15),Scoring!$E$14),Scoring!$E$13),Scoring!$E$13),Scoring!$E$13),Scoring!$E$13),Scoring!$E$13),Scoring!$E$13),Scoring!$E$13),Scoring!$E$13),Scoring!$E$13),Scoring!$E$13)</f>
        <v>0</v>
      </c>
      <c r="AB808" s="78">
        <f>IF(IFERROR(SEARCH("H360",N808),99)=99,IF(IFERROR(SEARCH("H360",O808),99)=99,IF(IFERROR(SEARCH("H360",Q808),99)=99,IF(IFERROR(SEARCH("H360",M808),99)=99,IF(IFERROR(SEARCH("H360",R808),99)=99,IF(IFERROR(SEARCH("H361",N808),99)=99,IF(IFERROR(SEARCH("H361",O808),99)=99,IF(IFERROR(SEARCH("H361",Q808),99)=99,IF(IFERROR(SEARCH("H361",M808),99)=99,IF(IFERROR(SEARCH("H361",R808),99)=99,IF(IFERROR(SEARCH("reproduction",P808),99)=99,IF(IFERROR(SEARCH("suspected reprotoxic",S808),99)=99,IF(IFERROR(SEARCH("reprotoxic",S808),99)=99,IF(IFERROR(SEARCH("reprotoxic",K808),99)=99,0,Scoring!$E$18),Scoring!$E$18),Scoring!$E$19),Scoring!$E$17),Scoring!$E$16),Scoring!$E$16),Scoring!$E$16),Scoring!$E$16),Scoring!$E$16),Scoring!$E$16),Scoring!$E$16),Scoring!$E$16),Scoring!$E$16),Scoring!$E$16)</f>
        <v>1</v>
      </c>
      <c r="AC808" s="78">
        <f>IF(IFERROR(SEARCH("57f",L808),99)=99,IF(IFERROR(SEARCH("57(f)",P808),99)=99,0,Scoring!$E$20),Scoring!$E$20)</f>
        <v>0</v>
      </c>
      <c r="AD808" s="78">
        <f>IF(IFERROR(SEARCH("CAT1",T808),99)=99,IF(IFERROR(SEARCH("CAT2",T808),99)=99,IF(IFERROR(SEARCH("CAT3",T808),99)=99,IF(IFERROR(SEARCH("concluded to be endocrine",K808),99)=99,IF(IFERROR(SEARCH("categorised as endocrine",K808),99)=99,IF(IFERROR(SEARCH("endocrine disrupting",P808),99)=99,IF(IFERROR(SEARCH("endocrine disrupting",K808),99)=99,IF(IFERROR(SEARCH("suspected endocrine",S808),99)=99,IF(IFERROR(SEARCH("potential endocrine",S808),99)=99,0,Scoring!$E$25),Scoring!$E$25),Scoring!$E$24),Scoring!$E$24),Scoring!$E$24),Scoring!$E$24),Scoring!$E$23),Scoring!$E$22),Scoring!$E$21)</f>
        <v>0</v>
      </c>
      <c r="AE808" s="78">
        <f>IF(IFERROR(SEARCH("suspected sensitiser",S808),99)=99,IF(IFERROR(SEARCH("sensitiser",S808),99)=99,IF(IFERROR(SEARCH("other hazard based concern",S808),99)=99,0,Scoring!$E$28),Scoring!$E$26),Scoring!$E$27)</f>
        <v>0</v>
      </c>
      <c r="AF808" s="78">
        <f>IF(IFERROR(M808,1)=1,IF(IFERROR(N808,1)=1,IF(IFERROR(O808,1)=1,IF(IFERROR(Q808,1)=1,IF(IFERROR(R808,1)=1,IF(IFERROR(T808,1)=1,IF(IFERROR(K808,1)=1,IF(IFERROR(P808,1)=1,IF(IFERROR(S808,1)=1,Scoring!$E$29,0),0),0),0),0),0),0),0),0)</f>
        <v>0</v>
      </c>
      <c r="AG808" s="78">
        <f t="shared" si="59"/>
        <v>2.7</v>
      </c>
      <c r="AI808" s="93"/>
      <c r="AJ808" s="94"/>
      <c r="AK808" s="76"/>
      <c r="AL808" s="75"/>
      <c r="AN808" s="79"/>
      <c r="AO808" s="79"/>
      <c r="AP808" s="79"/>
      <c r="AQ808" s="79"/>
      <c r="AR808" s="79"/>
      <c r="AS808" s="78"/>
      <c r="AU808" s="79">
        <f>IF(IFERROR(F808,99)=99,IF(IFERROR(G808,99)=99,IF(IFERROR(H808,99)=99,IF(IFERROR(I808,99)=99,IF(IFERROR(E808,99)=99,IF(IFERROR(J808,99)=99,0,Scoring!$B$7),Scoring!$B$3),Scoring!$B$2),Scoring!$B$6),Scoring!$B$5),Scoring!$B$4)</f>
        <v>0.5</v>
      </c>
      <c r="AV808" s="78">
        <f t="shared" si="60"/>
        <v>1.35</v>
      </c>
      <c r="AW808" s="78"/>
      <c r="AX808" s="66"/>
      <c r="AY808" s="78"/>
      <c r="AZ808" s="76"/>
      <c r="BB808" s="76"/>
    </row>
    <row r="809" spans="1:54" x14ac:dyDescent="0.25">
      <c r="A809" s="77" t="s">
        <v>4420</v>
      </c>
      <c r="B809" s="76" t="str">
        <f>C809</f>
        <v>202-532-0</v>
      </c>
      <c r="C809" s="77" t="s">
        <v>4419</v>
      </c>
      <c r="D809" s="77" t="s">
        <v>4418</v>
      </c>
      <c r="E809" s="76" t="e">
        <f>IF(C809="-",IF(A809="-",VLOOKUP(D809,'sin-list 180320_update'!$C$2:$C$835,1,FALSE),VLOOKUP(A809,'sin-list 180320_update'!$A$2:$A$835,1,FALSE)),VLOOKUP(C809,'sin-list 180320_update'!$B$2:$B$835,1,FALSE))</f>
        <v>#N/A</v>
      </c>
      <c r="F809" s="76" t="e">
        <f>IF($C809="-",IF($A809="-",VLOOKUP($D809,'REACH Bilaga XVII_update'!$A$5:$A$131,1,FALSE),VLOOKUP($A809,'REACH Bilaga XVII_update'!$C$5:$C$131,1,FALSE)),VLOOKUP($C809,'REACH Bilaga XVII_update'!$B$5:$B$131,1,FALSE))</f>
        <v>#N/A</v>
      </c>
      <c r="G809" s="76" t="e">
        <f>IF($C809="-",IF($A809="-",VLOOKUP($D809,' REACH Bilaga 59_update'!$A$5:$A$210,1,FALSE),VLOOKUP($A809,' REACH Bilaga 59_update'!$D$5:$D$210,1,FALSE)),VLOOKUP($C809,' REACH Bilaga 59_update'!$C$5:$C$210,1,FALSE))</f>
        <v>#N/A</v>
      </c>
      <c r="H809" s="76" t="e">
        <f>IF($C809="-",IF($A809="-",VLOOKUP($D809,'REACH Bilaga XIV_update'!$A$5:$A$110,1,FALSE),VLOOKUP($A809,'REACH Bilaga XIV_update'!$D$5:$D$110,1,FALSE)),VLOOKUP($C809,'REACH Bilaga XIV_update'!$C$5:$C$110,1,FALSE))</f>
        <v>#N/A</v>
      </c>
      <c r="I809" s="76" t="str">
        <f>IF($C809="-",IF($A809="-",VLOOKUP($D809,CoRAP_update!$A$5:$A$376,1,FALSE),VLOOKUP($A809,CoRAP_update!$D$5:$D$376,1,FALSE)),VLOOKUP($C809,CoRAP_update!$C$5:$C$376,1,FALSE))</f>
        <v>202-532-0</v>
      </c>
      <c r="J809" s="76" t="e">
        <f>IF($C809="-",IF($A809="-",VLOOKUP($D809,EDC_update!$C$2:$C$450,1,FALSE),VLOOKUP($A809,EDC_update!$B$2:$B$450,1,FALSE)),VLOOKUP($C809,EDC_update!$L$2:$L$450,1,FALSE))</f>
        <v>#N/A</v>
      </c>
      <c r="K809" s="76" t="e">
        <f>IF($C809="-",IF($A809="-",IF(VLOOKUP($D809,'sin-list 180320_update'!$C$2:$S$835,3,FALSE)="",NA(),VLOOKUP($D809,'sin-list 180320_update'!$C$2:$S$835,3,FALSE)),IF(VLOOKUP($A809,'sin-list 180320_update'!$A$2:$S$835,5,FALSE)="",NA(),VLOOKUP($A809,'sin-list 180320_update'!$A$2:$S$835,5,FALSE))),IF(VLOOKUP($C809,'sin-list 180320_update'!$B$2:$S$835,4,FALSE)="",NA(),VLOOKUP($C809,'sin-list 180320_update'!$B$2:$S$835,4,FALSE)))</f>
        <v>#N/A</v>
      </c>
      <c r="L809" s="76" t="e">
        <f>IF($C809="-",IF($A809="-",VLOOKUP($D809,'sin-list 180320_update'!$C$2:$S$835,6,FALSE),VLOOKUP($A809,'sin-list 180320_update'!$A$2:$S$835,8,FALSE)),VLOOKUP($C809,'sin-list 180320_update'!$B$2:$S$835,7,FALSE))</f>
        <v>#N/A</v>
      </c>
      <c r="M809" s="76" t="e">
        <f>IF($C809="-",IF($A809="-",IF(VLOOKUP($D809,'sin-list 180320_update'!$C$2:$S$835,8,FALSE)="",NA(),VLOOKUP($D809,'sin-list 180320_update'!$C$2:$S$835,8,FALSE)),IF(VLOOKUP($A809,'sin-list 180320_update'!$A$2:$S$835,10,FALSE)="",NA(),VLOOKUP($A809,'sin-list 180320_update'!$A$2:$S$835,10,FALSE))),IF(VLOOKUP($C809,'sin-list 180320_update'!$B$2:$S$835,9,FALSE)="",NA(),VLOOKUP($C809,'sin-list 180320_update'!$B$2:$S$835,9,FALSE)))</f>
        <v>#N/A</v>
      </c>
      <c r="N809" s="76" t="e">
        <f>IF($C809="-",IF($A809="-",IF(VLOOKUP($D809,'REACH Bilaga XVII_update'!$A$5:$E$131,4,FALSE)="",NA(),VLOOKUP($D809,'REACH Bilaga XVII_update'!$A$5:$E$131,4,FALSE)),IF(VLOOKUP($A809,'REACH Bilaga XVII_update'!$C$5:$D$131,2,FALSE)="",NA(),VLOOKUP($A809,'REACH Bilaga XVII_update'!$C$5:$D$131,2,FALSE))),IF(VLOOKUP($C809,'REACH Bilaga XVII_update'!$B$5:$D$131,3,FALSE)="",NA(),VLOOKUP($C809,'REACH Bilaga XVII_update'!$B$5:$D$131,3,FALSE)))</f>
        <v>#N/A</v>
      </c>
      <c r="O809" s="76" t="e">
        <f>IF($C809="-",IF($A809="-",IF(VLOOKUP($D809,' REACH Bilaga 59_update'!$A$5:$E$210,5,FALSE)="",NA(),VLOOKUP($D809,' REACH Bilaga 59_update'!$A$5:$E$210,5,FALSE)),IF(VLOOKUP($A809,' REACH Bilaga 59_update'!$D$5:$E$210,2,FALSE)="",NA(),VLOOKUP($A809,' REACH Bilaga 59_update'!$D$5:$E$210,2,FALSE))),IF(VLOOKUP($C809,' REACH Bilaga 59_update'!$C$5:$E$210,3,FALSE)="",NA(),VLOOKUP($C809,' REACH Bilaga 59_update'!$C$5:$E$210,3,FALSE)))</f>
        <v>#N/A</v>
      </c>
      <c r="P809" s="76" t="e">
        <f>IF(C809="-",IF(A809="-",IFERROR(VLOOKUP($D809,' REACH Bilaga 59_update'!$A$5:$F$210,MATCH(Sammanfattning!P$1,' REACH Bilaga 59_update'!$A$4:$F$4,0),FALSE),VLOOKUP($D809,'REACH Bilaga XIV_update'!$A$4:$H$110,MATCH(Sammanfattning!P$1,'REACH Bilaga XIV_update'!$A$4:$H$4,0),FALSE)),IFERROR(VLOOKUP($A809,' REACH Bilaga 59_update'!$D$5:$F$210,MATCH(Sammanfattning!P$1,' REACH Bilaga 59_update'!$D$4:$F$4,0),FALSE),VLOOKUP($A809,'REACH Bilaga XIV_update'!$D$4:$H$110,MATCH(Sammanfattning!P$1,'REACH Bilaga XIV_update'!$D$4:$H$4,0),FALSE))),IFERROR(VLOOKUP($C809,' REACH Bilaga 59_update'!$C$5:$F$210,MATCH(Sammanfattning!P$1,' REACH Bilaga 59_update'!$C$4:$F$4,0),FALSE),VLOOKUP($C809,'REACH Bilaga XIV_update'!$C$4:$H$110,MATCH(Sammanfattning!P$1,'REACH Bilaga XIV_update'!$C$4:$H$4,0),FALSE)))</f>
        <v>#N/A</v>
      </c>
      <c r="Q809" s="76" t="e">
        <f>IF($C809="-",IF($A809="-",IF(VLOOKUP($D809,'REACH Bilaga XIV_update'!$A$5:$I$110,9,FALSE)="",NA(),VLOOKUP($D809,'REACH Bilaga XIV_update'!$A$5:$I$110,9,FALSE)),IF(VLOOKUP($A809,'REACH Bilaga XIV_update'!$D$5:$I$110,6,FALSE)="",NA(),VLOOKUP($A809,'REACH Bilaga XIV_update'!$D$5:$I$110,6,FALSE))),IF(VLOOKUP($C809,'REACH Bilaga XIV_update'!$C$5:$I$110,7,FALSE)="",NA(),VLOOKUP($C809,'REACH Bilaga XIV_update'!$C$5:$I$110,7,FALSE)))</f>
        <v>#N/A</v>
      </c>
      <c r="R809" s="76" t="e">
        <f>IF($C809="-",IF($A809="-",IF(VLOOKUP($D809,CoRAP_update!$A$5:$O$376,15,FALSE)="",NA(),VLOOKUP($D809,CoRAP_update!$A$5:$O$376,15,FALSE)),IF(VLOOKUP($A809,CoRAP_update!$D$5:$O$376,12,FALSE)="",NA(),VLOOKUP($A809,CoRAP_update!$D$5:$O$376,12,FALSE))),IF(VLOOKUP($C809,CoRAP_update!$C$5:$O$376,13,FALSE)="",NA(),VLOOKUP($C809,CoRAP_update!$C$5:$O$376,13,FALSE)))</f>
        <v>#N/A</v>
      </c>
      <c r="S809" s="144" t="str">
        <f>IF($C809="-",IF($A809="-",VLOOKUP($D809,CoRAP_update!$A$5:$J$376,MATCH(Sammanfattning!S$1,CoRAP_update!$A$4:$J$4,0),FALSE),VLOOKUP($A809,CoRAP_update!$D$5:$J$376,MATCH(Sammanfattning!S$1,CoRAP_update!$D$4:$J$4,0),FALSE)),VLOOKUP($C809,CoRAP_update!$C$5:$J$376,MATCH(Sammanfattning!S$1,CoRAP_update!$C$4:$J$4,0),FALSE))</f>
        <v>Suspected CMR#Potential endocrine disruptor#Consumer use#Wide dispersive use</v>
      </c>
      <c r="T809" s="76" t="e">
        <f>IF($A809="-",VLOOKUP($D809,EDC_update!$C$2:$F$450,4,FALSE),VLOOKUP($A809,EDC_update!$B$2:$F$450,5,FALSE))</f>
        <v>#N/A</v>
      </c>
      <c r="V809" s="78">
        <f>IF(IFERROR(SEARCH("PBT",P809),99)=99,IF(IFERROR(SEARCH("suspected PBT",S809),99)=99,IF(IFERROR(SEARCH("concluded to be PBT",K809),99)=99,IF(IFERROR(SEARCH("PBT",S809),99)=99,IF(IFERROR(SEARCH("PBT cand",L809),99)=99,IF(IFERROR(SEARCH("PBT",L809),99)=99,IF(IFERROR(SEARCH("persistent, bioackumulative and toxic properties",K809),99)=99,0,Scoring!$E$3),Scoring!$E$3),Scoring!$E$7),Scoring!$E$3),Scoring!$E$5),Scoring!$E$6),Scoring!$E$3)</f>
        <v>0</v>
      </c>
      <c r="W809" s="78">
        <f>IF(IFERROR(SEARCH("vPvB",P809),99)=99,IF(IFERROR(SEARCH("suspected pbt/vPvB",S809),99)=99,IF(IFERROR(SEARCH("vPvB",S809),99)=99,IF(IFERROR(SEARCH("concluded to be a vPvB",S809),99)=99,IF(IFERROR(SEARCH("identified as vPvB",K809),99)=99,IF(IFERROR(SEARCH("concluded to be a vPvB",K809),99)=99,IF(IFERROR(SEARCH("concluded to be both pbt and vPvB",S809),99)=99,IF(IFERROR(SEARCH("concluded to be both pbt and vPvB",K809),99)=99,0,Scoring!$E$5),Scoring!$E$5),Scoring!$E$5),Scoring!$E$5),Scoring!$E$5),Scoring!$E$4),Scoring!$E$6),Scoring!$E$4)</f>
        <v>0</v>
      </c>
      <c r="X809" s="78">
        <f>IF(IFERROR(SEARCH("H410",N809),99)=99,IF(IFERROR(SEARCH("H410",O809),99)=99,IF(IFERROR(SEARCH("H410",Q809),99)=99,IF(IFERROR(SEARCH("H410",M809),99)=99,IF(IFERROR(SEARCH("H410",R809),99)=99,IF(IFERROR(SEARCH("H411",N809),99)=99,IF(IFERROR(SEARCH("H411",O809),99)=99,IF(IFERROR(SEARCH("H411",Q809),99)=99,IF(IFERROR(SEARCH("H411",M809),99)=99,IF(IFERROR(SEARCH("H411",R809),99)=99,IF(IFERROR(SEARCH("H413",N809),99)=99,IF(IFERROR(SEARCH("H413",O809),99)=99,IF(IFERROR(SEARCH("H413",Q809),99)=99,IF(IFERROR(SEARCH("H413",M809),99)=99,IF(IFERROR(SEARCH("H413",R809),99)=99,IF(IFERROR(SEARCH("H412",N809),99)=99,IF(IFERROR(SEARCH("H412",O809),99)=99,IF(IFERROR(SEARCH("H412",Q809),99)=99,IF(IFERROR(SEARCH("H412",M809),99)=99,IF(IFERROR(SEARCH("H412",R809),99)=99,0,Scoring!$E$2),Scoring!$E$2),Scoring!$E$2),Scoring!$E$2),Scoring!$E$2),Scoring!$E$2),Scoring!$E$2),Scoring!$E$2),Scoring!$E$2),Scoring!$E$2),Scoring!$E$2),Scoring!$E$2),Scoring!$E$2),Scoring!$E$2),Scoring!$E$2),Scoring!$E$2),Scoring!$E$2),Scoring!$E$2),Scoring!$E$2),Scoring!$E$2)</f>
        <v>0</v>
      </c>
      <c r="Y809" s="78">
        <f>IF(IFERROR(SEARCH("CMR",K809),99)=99,IF(IFERROR(SEARCH("Suspected CMR",S809),99)=99,IF(IFERROR(SEARCH("CMR",S809),99)=99,0,Scoring!$E$8),Scoring!$E$9),Scoring!$E$8)</f>
        <v>2.1</v>
      </c>
      <c r="Z809" s="78">
        <f>IF(IFERROR(SEARCH("H350",N809),99)=99,IF(IFERROR(SEARCH("H350",O809),99)=99,IF(IFERROR(SEARCH("H350",Q809),99)=99,IF(IFERROR(SEARCH("H350",M809),99)=99,IF(IFERROR(SEARCH("H350",R809),99)=99,IF(IFERROR(SEARCH("H351",N809),99)=99,IF(IFERROR(SEARCH("H351",O809),99)=99,IF(IFERROR(SEARCH("H351",Q809),99)=99,IF(IFERROR(SEARCH("H351",M809),99)=99,IF(IFERROR(SEARCH("H351",R809),99)=99,IF(IFERROR(SEARCH("carcinogenic",P809),99)=99,IF(IFERROR(SEARCH("suspected carcinogenic",S809),99)=99,0,Scoring!$E$12),Scoring!$E$11),Scoring!$E$10),Scoring!$E$10),Scoring!$E$10),Scoring!$E$10),Scoring!$E$10),Scoring!$E$10),Scoring!$E$10),Scoring!$E$10),Scoring!$E$10),Scoring!$E$10)</f>
        <v>0</v>
      </c>
      <c r="AA809" s="78">
        <f>IF(IFERROR(SEARCH("H340",N809),99)=99,IF(IFERROR(SEARCH("H340",O809),99)=99,IF(IFERROR(SEARCH("H340",Q809),99)=99,IF(IFERROR(SEARCH("H340",M809),99)=99,IF(IFERROR(SEARCH("H340",R809),99)=99,IF(IFERROR(SEARCH("H341",N809),99)=99,IF(IFERROR(SEARCH("H341",O809),99)=99,IF(IFERROR(SEARCH("H341",Q809),99)=99,IF(IFERROR(SEARCH("H341",M809),99)=99,IF(IFERROR(SEARCH("H341",R809),99)=99,IF(IFERROR(SEARCH("mutagenic",P809),99)=99,IF(IFERROR(SEARCH("suspected mutagenic",S809),99)=99,0,Scoring!$E$15),Scoring!$E$14),Scoring!$E$13),Scoring!$E$13),Scoring!$E$13),Scoring!$E$13),Scoring!$E$13),Scoring!$E$13),Scoring!$E$13),Scoring!$E$13),Scoring!$E$13),Scoring!$E$13)</f>
        <v>0</v>
      </c>
      <c r="AB809" s="78">
        <f>IF(IFERROR(SEARCH("H360",N809),99)=99,IF(IFERROR(SEARCH("H360",O809),99)=99,IF(IFERROR(SEARCH("H360",Q809),99)=99,IF(IFERROR(SEARCH("H360",M809),99)=99,IF(IFERROR(SEARCH("H360",R809),99)=99,IF(IFERROR(SEARCH("H361",N809),99)=99,IF(IFERROR(SEARCH("H361",O809),99)=99,IF(IFERROR(SEARCH("H361",Q809),99)=99,IF(IFERROR(SEARCH("H361",M809),99)=99,IF(IFERROR(SEARCH("H361",R809),99)=99,IF(IFERROR(SEARCH("reproduction",P809),99)=99,IF(IFERROR(SEARCH("suspected reprotoxic",S809),99)=99,IF(IFERROR(SEARCH("reprotoxic",S809),99)=99,IF(IFERROR(SEARCH("reprotoxic",K809),99)=99,0,Scoring!$E$18),Scoring!$E$18),Scoring!$E$19),Scoring!$E$17),Scoring!$E$16),Scoring!$E$16),Scoring!$E$16),Scoring!$E$16),Scoring!$E$16),Scoring!$E$16),Scoring!$E$16),Scoring!$E$16),Scoring!$E$16),Scoring!$E$16)</f>
        <v>0</v>
      </c>
      <c r="AC809" s="78">
        <f>IF(IFERROR(SEARCH("57f",L809),99)=99,IF(IFERROR(SEARCH("57(f)",P809),99)=99,0,Scoring!$E$20),Scoring!$E$20)</f>
        <v>0</v>
      </c>
      <c r="AD809" s="78">
        <f>IF(IFERROR(SEARCH("CAT1",T809),99)=99,IF(IFERROR(SEARCH("CAT2",T809),99)=99,IF(IFERROR(SEARCH("CAT3",T809),99)=99,IF(IFERROR(SEARCH("concluded to be endocrine",K809),99)=99,IF(IFERROR(SEARCH("categorised as endocrine",K809),99)=99,IF(IFERROR(SEARCH("endocrine disrupting",P809),99)=99,IF(IFERROR(SEARCH("endocrine disrupting",K809),99)=99,IF(IFERROR(SEARCH("suspected endocrine",S809),99)=99,IF(IFERROR(SEARCH("potential endocrine",S809),99)=99,0,Scoring!$E$25),Scoring!$E$25),Scoring!$E$24),Scoring!$E$24),Scoring!$E$24),Scoring!$E$24),Scoring!$E$23),Scoring!$E$22),Scoring!$E$21)</f>
        <v>0.5</v>
      </c>
      <c r="AE809" s="78">
        <f>IF(IFERROR(SEARCH("suspected sensitiser",S809),99)=99,IF(IFERROR(SEARCH("sensitiser",S809),99)=99,IF(IFERROR(SEARCH("other hazard based concern",S809),99)=99,0,Scoring!$E$28),Scoring!$E$26),Scoring!$E$27)</f>
        <v>0</v>
      </c>
      <c r="AF809" s="78">
        <f>IF(IFERROR(M809,1)=1,IF(IFERROR(N809,1)=1,IF(IFERROR(O809,1)=1,IF(IFERROR(Q809,1)=1,IF(IFERROR(R809,1)=1,IF(IFERROR(T809,1)=1,IF(IFERROR(K809,1)=1,IF(IFERROR(P809,1)=1,IF(IFERROR(S809,1)=1,Scoring!$E$29,0),0),0),0),0),0),0),0),0)</f>
        <v>0</v>
      </c>
      <c r="AG809" s="78">
        <f t="shared" si="59"/>
        <v>2.6</v>
      </c>
      <c r="AI809" s="93"/>
      <c r="AJ809" s="94"/>
      <c r="AK809" s="76"/>
      <c r="AL809" s="75"/>
      <c r="AN809" s="79"/>
      <c r="AO809" s="79"/>
      <c r="AP809" s="79"/>
      <c r="AQ809" s="79"/>
      <c r="AR809" s="79"/>
      <c r="AS809" s="78"/>
      <c r="AU809" s="79">
        <f>IF(IFERROR(F809,99)=99,IF(IFERROR(G809,99)=99,IF(IFERROR(H809,99)=99,IF(IFERROR(I809,99)=99,IF(IFERROR(E809,99)=99,IF(IFERROR(J809,99)=99,0,Scoring!$B$7),Scoring!$B$3),Scoring!$B$2),Scoring!$B$6),Scoring!$B$5),Scoring!$B$4)</f>
        <v>0.5</v>
      </c>
      <c r="AV809" s="78">
        <f t="shared" si="60"/>
        <v>1.3</v>
      </c>
      <c r="AW809" s="78"/>
      <c r="AX809" s="66"/>
      <c r="AY809" s="78"/>
      <c r="AZ809" s="76"/>
      <c r="BA809" s="76"/>
      <c r="BB809" s="76"/>
    </row>
    <row r="810" spans="1:54" x14ac:dyDescent="0.25">
      <c r="A810" s="77" t="s">
        <v>4557</v>
      </c>
      <c r="B810" s="76" t="str">
        <f>C810</f>
        <v>203-398-6</v>
      </c>
      <c r="C810" s="77" t="s">
        <v>4556</v>
      </c>
      <c r="D810" s="77" t="s">
        <v>4555</v>
      </c>
      <c r="E810" s="76" t="e">
        <f>IF(C810="-",IF(A810="-",VLOOKUP(D810,'sin-list 180320_update'!$C$2:$C$835,1,FALSE),VLOOKUP(A810,'sin-list 180320_update'!$A$2:$A$835,1,FALSE)),VLOOKUP(C810,'sin-list 180320_update'!$B$2:$B$835,1,FALSE))</f>
        <v>#N/A</v>
      </c>
      <c r="F810" s="76" t="e">
        <f>IF($C810="-",IF($A810="-",VLOOKUP($D810,'REACH Bilaga XVII_update'!$A$5:$A$131,1,FALSE),VLOOKUP($A810,'REACH Bilaga XVII_update'!$C$5:$C$131,1,FALSE)),VLOOKUP($C810,'REACH Bilaga XVII_update'!$B$5:$B$131,1,FALSE))</f>
        <v>#N/A</v>
      </c>
      <c r="G810" s="76" t="e">
        <f>IF($C810="-",IF($A810="-",VLOOKUP($D810,' REACH Bilaga 59_update'!$A$5:$A$210,1,FALSE),VLOOKUP($A810,' REACH Bilaga 59_update'!$D$5:$D$210,1,FALSE)),VLOOKUP($C810,' REACH Bilaga 59_update'!$C$5:$C$210,1,FALSE))</f>
        <v>#N/A</v>
      </c>
      <c r="H810" s="76" t="e">
        <f>IF($C810="-",IF($A810="-",VLOOKUP($D810,'REACH Bilaga XIV_update'!$A$5:$A$110,1,FALSE),VLOOKUP($A810,'REACH Bilaga XIV_update'!$D$5:$D$110,1,FALSE)),VLOOKUP($C810,'REACH Bilaga XIV_update'!$C$5:$C$110,1,FALSE))</f>
        <v>#N/A</v>
      </c>
      <c r="I810" s="76" t="str">
        <f>IF($C810="-",IF($A810="-",VLOOKUP($D810,CoRAP_update!$A$5:$A$376,1,FALSE),VLOOKUP($A810,CoRAP_update!$D$5:$D$376,1,FALSE)),VLOOKUP($C810,CoRAP_update!$C$5:$C$376,1,FALSE))</f>
        <v>203-398-6</v>
      </c>
      <c r="J810" s="76" t="e">
        <f>IF($C810="-",IF($A810="-",VLOOKUP($D810,EDC_update!$C$2:$C$450,1,FALSE),VLOOKUP($A810,EDC_update!$B$2:$B$450,1,FALSE)),VLOOKUP($C810,EDC_update!$L$2:$L$450,1,FALSE))</f>
        <v>#N/A</v>
      </c>
      <c r="K810" s="76" t="e">
        <f>IF($C810="-",IF($A810="-",IF(VLOOKUP($D810,'sin-list 180320_update'!$C$2:$S$835,3,FALSE)="",NA(),VLOOKUP($D810,'sin-list 180320_update'!$C$2:$S$835,3,FALSE)),IF(VLOOKUP($A810,'sin-list 180320_update'!$A$2:$S$835,5,FALSE)="",NA(),VLOOKUP($A810,'sin-list 180320_update'!$A$2:$S$835,5,FALSE))),IF(VLOOKUP($C810,'sin-list 180320_update'!$B$2:$S$835,4,FALSE)="",NA(),VLOOKUP($C810,'sin-list 180320_update'!$B$2:$S$835,4,FALSE)))</f>
        <v>#N/A</v>
      </c>
      <c r="L810" s="76" t="e">
        <f>IF($C810="-",IF($A810="-",VLOOKUP($D810,'sin-list 180320_update'!$C$2:$S$835,6,FALSE),VLOOKUP($A810,'sin-list 180320_update'!$A$2:$S$835,8,FALSE)),VLOOKUP($C810,'sin-list 180320_update'!$B$2:$S$835,7,FALSE))</f>
        <v>#N/A</v>
      </c>
      <c r="M810" s="76" t="e">
        <f>IF($C810="-",IF($A810="-",IF(VLOOKUP($D810,'sin-list 180320_update'!$C$2:$S$835,8,FALSE)="",NA(),VLOOKUP($D810,'sin-list 180320_update'!$C$2:$S$835,8,FALSE)),IF(VLOOKUP($A810,'sin-list 180320_update'!$A$2:$S$835,10,FALSE)="",NA(),VLOOKUP($A810,'sin-list 180320_update'!$A$2:$S$835,10,FALSE))),IF(VLOOKUP($C810,'sin-list 180320_update'!$B$2:$S$835,9,FALSE)="",NA(),VLOOKUP($C810,'sin-list 180320_update'!$B$2:$S$835,9,FALSE)))</f>
        <v>#N/A</v>
      </c>
      <c r="N810" s="76" t="e">
        <f>IF($C810="-",IF($A810="-",IF(VLOOKUP($D810,'REACH Bilaga XVII_update'!$A$5:$E$131,4,FALSE)="",NA(),VLOOKUP($D810,'REACH Bilaga XVII_update'!$A$5:$E$131,4,FALSE)),IF(VLOOKUP($A810,'REACH Bilaga XVII_update'!$C$5:$D$131,2,FALSE)="",NA(),VLOOKUP($A810,'REACH Bilaga XVII_update'!$C$5:$D$131,2,FALSE))),IF(VLOOKUP($C810,'REACH Bilaga XVII_update'!$B$5:$D$131,3,FALSE)="",NA(),VLOOKUP($C810,'REACH Bilaga XVII_update'!$B$5:$D$131,3,FALSE)))</f>
        <v>#N/A</v>
      </c>
      <c r="O810" s="76" t="e">
        <f>IF($C810="-",IF($A810="-",IF(VLOOKUP($D810,' REACH Bilaga 59_update'!$A$5:$E$210,5,FALSE)="",NA(),VLOOKUP($D810,' REACH Bilaga 59_update'!$A$5:$E$210,5,FALSE)),IF(VLOOKUP($A810,' REACH Bilaga 59_update'!$D$5:$E$210,2,FALSE)="",NA(),VLOOKUP($A810,' REACH Bilaga 59_update'!$D$5:$E$210,2,FALSE))),IF(VLOOKUP($C810,' REACH Bilaga 59_update'!$C$5:$E$210,3,FALSE)="",NA(),VLOOKUP($C810,' REACH Bilaga 59_update'!$C$5:$E$210,3,FALSE)))</f>
        <v>#N/A</v>
      </c>
      <c r="P810" s="76" t="e">
        <f>IF(C810="-",IF(A810="-",IFERROR(VLOOKUP($D810,' REACH Bilaga 59_update'!$A$5:$F$210,MATCH(Sammanfattning!P$1,' REACH Bilaga 59_update'!$A$4:$F$4,0),FALSE),VLOOKUP($D810,'REACH Bilaga XIV_update'!$A$4:$H$110,MATCH(Sammanfattning!P$1,'REACH Bilaga XIV_update'!$A$4:$H$4,0),FALSE)),IFERROR(VLOOKUP($A810,' REACH Bilaga 59_update'!$D$5:$F$210,MATCH(Sammanfattning!P$1,' REACH Bilaga 59_update'!$D$4:$F$4,0),FALSE),VLOOKUP($A810,'REACH Bilaga XIV_update'!$D$4:$H$110,MATCH(Sammanfattning!P$1,'REACH Bilaga XIV_update'!$D$4:$H$4,0),FALSE))),IFERROR(VLOOKUP($C810,' REACH Bilaga 59_update'!$C$5:$F$210,MATCH(Sammanfattning!P$1,' REACH Bilaga 59_update'!$C$4:$F$4,0),FALSE),VLOOKUP($C810,'REACH Bilaga XIV_update'!$C$4:$H$110,MATCH(Sammanfattning!P$1,'REACH Bilaga XIV_update'!$C$4:$H$4,0),FALSE)))</f>
        <v>#N/A</v>
      </c>
      <c r="Q810" s="76" t="e">
        <f>IF($C810="-",IF($A810="-",IF(VLOOKUP($D810,'REACH Bilaga XIV_update'!$A$5:$I$110,9,FALSE)="",NA(),VLOOKUP($D810,'REACH Bilaga XIV_update'!$A$5:$I$110,9,FALSE)),IF(VLOOKUP($A810,'REACH Bilaga XIV_update'!$D$5:$I$110,6,FALSE)="",NA(),VLOOKUP($A810,'REACH Bilaga XIV_update'!$D$5:$I$110,6,FALSE))),IF(VLOOKUP($C810,'REACH Bilaga XIV_update'!$C$5:$I$110,7,FALSE)="",NA(),VLOOKUP($C810,'REACH Bilaga XIV_update'!$C$5:$I$110,7,FALSE)))</f>
        <v>#N/A</v>
      </c>
      <c r="R810" s="76" t="str">
        <f>IF($C810="-",IF($A810="-",IF(VLOOKUP($D810,CoRAP_update!$A$5:$O$376,15,FALSE)="",NA(),VLOOKUP($D810,CoRAP_update!$A$5:$O$376,15,FALSE)),IF(VLOOKUP($A810,CoRAP_update!$D$5:$O$376,12,FALSE)="",NA(),VLOOKUP($A810,CoRAP_update!$D$5:$O$376,12,FALSE))),IF(VLOOKUP($C810,CoRAP_update!$C$5:$O$376,13,FALSE)="",NA(),VLOOKUP($C810,CoRAP_update!$C$5:$O$376,13,FALSE)))</f>
        <v>H311
H301
H314</v>
      </c>
      <c r="S810" s="144" t="str">
        <f>IF($C810="-",IF($A810="-",VLOOKUP($D810,CoRAP_update!$A$5:$J$376,MATCH(Sammanfattning!S$1,CoRAP_update!$A$4:$J$4,0),FALSE),VLOOKUP($A810,CoRAP_update!$D$5:$J$376,MATCH(Sammanfattning!S$1,CoRAP_update!$D$4:$J$4,0),FALSE)),VLOOKUP($C810,CoRAP_update!$C$5:$J$376,MATCH(Sammanfattning!S$1,CoRAP_update!$C$4:$J$4,0),FALSE))</f>
        <v>Suspected CMR#Potential endocrine disruptor#Consumer use#High (aggregated) tonnage#Wide dispersive use</v>
      </c>
      <c r="T810" s="76" t="str">
        <f>IF($A810="-",VLOOKUP($D810,EDC_update!$C$2:$F$450,4,FALSE),VLOOKUP($A810,EDC_update!$B$2:$F$450,5,FALSE))</f>
        <v>CAT2</v>
      </c>
      <c r="V810" s="78">
        <f>IF(IFERROR(SEARCH("PBT",P810),99)=99,IF(IFERROR(SEARCH("suspected PBT",S810),99)=99,IF(IFERROR(SEARCH("concluded to be PBT",K810),99)=99,IF(IFERROR(SEARCH("PBT",S810),99)=99,IF(IFERROR(SEARCH("PBT cand",L810),99)=99,IF(IFERROR(SEARCH("PBT",L810),99)=99,IF(IFERROR(SEARCH("persistent, bioackumulative and toxic properties",K810),99)=99,0,Scoring!$E$3),Scoring!$E$3),Scoring!$E$7),Scoring!$E$3),Scoring!$E$5),Scoring!$E$6),Scoring!$E$3)</f>
        <v>0</v>
      </c>
      <c r="W810" s="78">
        <f>IF(IFERROR(SEARCH("vPvB",P810),99)=99,IF(IFERROR(SEARCH("suspected pbt/vPvB",S810),99)=99,IF(IFERROR(SEARCH("vPvB",S810),99)=99,IF(IFERROR(SEARCH("concluded to be a vPvB",S810),99)=99,IF(IFERROR(SEARCH("identified as vPvB",K810),99)=99,IF(IFERROR(SEARCH("concluded to be a vPvB",K810),99)=99,IF(IFERROR(SEARCH("concluded to be both pbt and vPvB",S810),99)=99,IF(IFERROR(SEARCH("concluded to be both pbt and vPvB",K810),99)=99,0,Scoring!$E$5),Scoring!$E$5),Scoring!$E$5),Scoring!$E$5),Scoring!$E$5),Scoring!$E$4),Scoring!$E$6),Scoring!$E$4)</f>
        <v>0</v>
      </c>
      <c r="X810" s="78">
        <f>IF(IFERROR(SEARCH("H410",N810),99)=99,IF(IFERROR(SEARCH("H410",O810),99)=99,IF(IFERROR(SEARCH("H410",Q810),99)=99,IF(IFERROR(SEARCH("H410",M810),99)=99,IF(IFERROR(SEARCH("H410",R810),99)=99,IF(IFERROR(SEARCH("H411",N810),99)=99,IF(IFERROR(SEARCH("H411",O810),99)=99,IF(IFERROR(SEARCH("H411",Q810),99)=99,IF(IFERROR(SEARCH("H411",M810),99)=99,IF(IFERROR(SEARCH("H411",R810),99)=99,IF(IFERROR(SEARCH("H413",N810),99)=99,IF(IFERROR(SEARCH("H413",O810),99)=99,IF(IFERROR(SEARCH("H413",Q810),99)=99,IF(IFERROR(SEARCH("H413",M810),99)=99,IF(IFERROR(SEARCH("H413",R810),99)=99,IF(IFERROR(SEARCH("H412",N810),99)=99,IF(IFERROR(SEARCH("H412",O810),99)=99,IF(IFERROR(SEARCH("H412",Q810),99)=99,IF(IFERROR(SEARCH("H412",M810),99)=99,IF(IFERROR(SEARCH("H412",R810),99)=99,0,Scoring!$E$2),Scoring!$E$2),Scoring!$E$2),Scoring!$E$2),Scoring!$E$2),Scoring!$E$2),Scoring!$E$2),Scoring!$E$2),Scoring!$E$2),Scoring!$E$2),Scoring!$E$2),Scoring!$E$2),Scoring!$E$2),Scoring!$E$2),Scoring!$E$2),Scoring!$E$2),Scoring!$E$2),Scoring!$E$2),Scoring!$E$2),Scoring!$E$2)</f>
        <v>0</v>
      </c>
      <c r="Y810" s="78">
        <f>IF(IFERROR(SEARCH("CMR",K810),99)=99,IF(IFERROR(SEARCH("Suspected CMR",S810),99)=99,IF(IFERROR(SEARCH("CMR",S810),99)=99,0,Scoring!$E$8),Scoring!$E$9),Scoring!$E$8)</f>
        <v>2.1</v>
      </c>
      <c r="Z810" s="78">
        <f>IF(IFERROR(SEARCH("H350",N810),99)=99,IF(IFERROR(SEARCH("H350",O810),99)=99,IF(IFERROR(SEARCH("H350",Q810),99)=99,IF(IFERROR(SEARCH("H350",M810),99)=99,IF(IFERROR(SEARCH("H350",R810),99)=99,IF(IFERROR(SEARCH("H351",N810),99)=99,IF(IFERROR(SEARCH("H351",O810),99)=99,IF(IFERROR(SEARCH("H351",Q810),99)=99,IF(IFERROR(SEARCH("H351",M810),99)=99,IF(IFERROR(SEARCH("H351",R810),99)=99,IF(IFERROR(SEARCH("carcinogenic",P810),99)=99,IF(IFERROR(SEARCH("suspected carcinogenic",S810),99)=99,0,Scoring!$E$12),Scoring!$E$11),Scoring!$E$10),Scoring!$E$10),Scoring!$E$10),Scoring!$E$10),Scoring!$E$10),Scoring!$E$10),Scoring!$E$10),Scoring!$E$10),Scoring!$E$10),Scoring!$E$10)</f>
        <v>0</v>
      </c>
      <c r="AA810" s="78">
        <f>IF(IFERROR(SEARCH("H340",N810),99)=99,IF(IFERROR(SEARCH("H340",O810),99)=99,IF(IFERROR(SEARCH("H340",Q810),99)=99,IF(IFERROR(SEARCH("H340",M810),99)=99,IF(IFERROR(SEARCH("H340",R810),99)=99,IF(IFERROR(SEARCH("H341",N810),99)=99,IF(IFERROR(SEARCH("H341",O810),99)=99,IF(IFERROR(SEARCH("H341",Q810),99)=99,IF(IFERROR(SEARCH("H341",M810),99)=99,IF(IFERROR(SEARCH("H341",R810),99)=99,IF(IFERROR(SEARCH("mutagenic",P810),99)=99,IF(IFERROR(SEARCH("suspected mutagenic",S810),99)=99,0,Scoring!$E$15),Scoring!$E$14),Scoring!$E$13),Scoring!$E$13),Scoring!$E$13),Scoring!$E$13),Scoring!$E$13),Scoring!$E$13),Scoring!$E$13),Scoring!$E$13),Scoring!$E$13),Scoring!$E$13)</f>
        <v>0</v>
      </c>
      <c r="AB810" s="78">
        <f>IF(IFERROR(SEARCH("H360",N810),99)=99,IF(IFERROR(SEARCH("H360",O810),99)=99,IF(IFERROR(SEARCH("H360",Q810),99)=99,IF(IFERROR(SEARCH("H360",M810),99)=99,IF(IFERROR(SEARCH("H360",R810),99)=99,IF(IFERROR(SEARCH("H361",N810),99)=99,IF(IFERROR(SEARCH("H361",O810),99)=99,IF(IFERROR(SEARCH("H361",Q810),99)=99,IF(IFERROR(SEARCH("H361",M810),99)=99,IF(IFERROR(SEARCH("H361",R810),99)=99,IF(IFERROR(SEARCH("reproduction",P810),99)=99,IF(IFERROR(SEARCH("suspected reprotoxic",S810),99)=99,IF(IFERROR(SEARCH("reprotoxic",S810),99)=99,IF(IFERROR(SEARCH("reprotoxic",K810),99)=99,0,Scoring!$E$18),Scoring!$E$18),Scoring!$E$19),Scoring!$E$17),Scoring!$E$16),Scoring!$E$16),Scoring!$E$16),Scoring!$E$16),Scoring!$E$16),Scoring!$E$16),Scoring!$E$16),Scoring!$E$16),Scoring!$E$16),Scoring!$E$16)</f>
        <v>0</v>
      </c>
      <c r="AC810" s="78">
        <f>IF(IFERROR(SEARCH("57f",L810),99)=99,IF(IFERROR(SEARCH("57(f)",P810),99)=99,0,Scoring!$E$20),Scoring!$E$20)</f>
        <v>0</v>
      </c>
      <c r="AD810" s="78">
        <f>IF(IFERROR(SEARCH("CAT1",T810),99)=99,IF(IFERROR(SEARCH("CAT2",T810),99)=99,IF(IFERROR(SEARCH("CAT3",T810),99)=99,IF(IFERROR(SEARCH("concluded to be endocrine",K810),99)=99,IF(IFERROR(SEARCH("categorised as endocrine",K810),99)=99,IF(IFERROR(SEARCH("endocrine disrupting",P810),99)=99,IF(IFERROR(SEARCH("endocrine disrupting",K810),99)=99,IF(IFERROR(SEARCH("suspected endocrine",S810),99)=99,IF(IFERROR(SEARCH("potential endocrine",S810),99)=99,0,Scoring!$E$25),Scoring!$E$25),Scoring!$E$24),Scoring!$E$24),Scoring!$E$24),Scoring!$E$24),Scoring!$E$23),Scoring!$E$22),Scoring!$E$21)</f>
        <v>0.5</v>
      </c>
      <c r="AE810" s="78">
        <f>IF(IFERROR(SEARCH("suspected sensitiser",S810),99)=99,IF(IFERROR(SEARCH("sensitiser",S810),99)=99,IF(IFERROR(SEARCH("other hazard based concern",S810),99)=99,0,Scoring!$E$28),Scoring!$E$26),Scoring!$E$27)</f>
        <v>0</v>
      </c>
      <c r="AF810" s="78">
        <f>IF(IFERROR(M810,1)=1,IF(IFERROR(N810,1)=1,IF(IFERROR(O810,1)=1,IF(IFERROR(Q810,1)=1,IF(IFERROR(R810,1)=1,IF(IFERROR(T810,1)=1,IF(IFERROR(K810,1)=1,IF(IFERROR(P810,1)=1,IF(IFERROR(S810,1)=1,Scoring!$E$29,0),0),0),0),0),0),0),0),0)</f>
        <v>0</v>
      </c>
      <c r="AG810" s="78">
        <f t="shared" si="59"/>
        <v>2.6</v>
      </c>
      <c r="AI810" s="93"/>
      <c r="AJ810" s="94"/>
      <c r="AK810" s="76"/>
      <c r="AL810" s="75"/>
      <c r="AN810" s="79"/>
      <c r="AO810" s="79"/>
      <c r="AP810" s="79"/>
      <c r="AQ810" s="79"/>
      <c r="AR810" s="79"/>
      <c r="AS810" s="78"/>
      <c r="AU810" s="79">
        <f>IF(IFERROR(F810,99)=99,IF(IFERROR(G810,99)=99,IF(IFERROR(H810,99)=99,IF(IFERROR(I810,99)=99,IF(IFERROR(E810,99)=99,IF(IFERROR(J810,99)=99,0,Scoring!$B$7),Scoring!$B$3),Scoring!$B$2),Scoring!$B$6),Scoring!$B$5),Scoring!$B$4)</f>
        <v>0.5</v>
      </c>
      <c r="AV810" s="78">
        <f t="shared" si="60"/>
        <v>1.3</v>
      </c>
      <c r="AW810" s="78"/>
      <c r="AX810" s="66"/>
      <c r="AY810" s="78"/>
      <c r="AZ810" s="76"/>
      <c r="BA810" s="76"/>
      <c r="BB810" s="76"/>
    </row>
    <row r="811" spans="1:54" x14ac:dyDescent="0.25">
      <c r="A811" s="77" t="s">
        <v>5000</v>
      </c>
      <c r="B811" s="76" t="str">
        <f>C811</f>
        <v>217-175-6</v>
      </c>
      <c r="C811" s="77" t="s">
        <v>4999</v>
      </c>
      <c r="D811" s="77" t="s">
        <v>4998</v>
      </c>
      <c r="E811" s="76" t="e">
        <f>IF(C811="-",IF(A811="-",VLOOKUP(D811,'sin-list 180320_update'!$C$2:$C$835,1,FALSE),VLOOKUP(A811,'sin-list 180320_update'!$A$2:$A$835,1,FALSE)),VLOOKUP(C811,'sin-list 180320_update'!$B$2:$B$835,1,FALSE))</f>
        <v>#N/A</v>
      </c>
      <c r="F811" s="76" t="e">
        <f>IF($C811="-",IF($A811="-",VLOOKUP($D811,'REACH Bilaga XVII_update'!$A$5:$A$131,1,FALSE),VLOOKUP($A811,'REACH Bilaga XVII_update'!$C$5:$C$131,1,FALSE)),VLOOKUP($C811,'REACH Bilaga XVII_update'!$B$5:$B$131,1,FALSE))</f>
        <v>#N/A</v>
      </c>
      <c r="G811" s="76" t="e">
        <f>IF($C811="-",IF($A811="-",VLOOKUP($D811,' REACH Bilaga 59_update'!$A$5:$A$210,1,FALSE),VLOOKUP($A811,' REACH Bilaga 59_update'!$D$5:$D$210,1,FALSE)),VLOOKUP($C811,' REACH Bilaga 59_update'!$C$5:$C$210,1,FALSE))</f>
        <v>#N/A</v>
      </c>
      <c r="H811" s="76" t="e">
        <f>IF($C811="-",IF($A811="-",VLOOKUP($D811,'REACH Bilaga XIV_update'!$A$5:$A$110,1,FALSE),VLOOKUP($A811,'REACH Bilaga XIV_update'!$D$5:$D$110,1,FALSE)),VLOOKUP($C811,'REACH Bilaga XIV_update'!$C$5:$C$110,1,FALSE))</f>
        <v>#N/A</v>
      </c>
      <c r="I811" s="76" t="str">
        <f>IF($C811="-",IF($A811="-",VLOOKUP($D811,CoRAP_update!$A$5:$A$376,1,FALSE),VLOOKUP($A811,CoRAP_update!$D$5:$D$376,1,FALSE)),VLOOKUP($C811,CoRAP_update!$C$5:$C$376,1,FALSE))</f>
        <v>217-175-6</v>
      </c>
      <c r="J811" s="76" t="e">
        <f>IF($C811="-",IF($A811="-",VLOOKUP($D811,EDC_update!$C$2:$C$450,1,FALSE),VLOOKUP($A811,EDC_update!$B$2:$B$450,1,FALSE)),VLOOKUP($C811,EDC_update!$L$2:$L$450,1,FALSE))</f>
        <v>#N/A</v>
      </c>
      <c r="K811" s="76" t="e">
        <f>IF($C811="-",IF($A811="-",IF(VLOOKUP($D811,'sin-list 180320_update'!$C$2:$S$835,3,FALSE)="",NA(),VLOOKUP($D811,'sin-list 180320_update'!$C$2:$S$835,3,FALSE)),IF(VLOOKUP($A811,'sin-list 180320_update'!$A$2:$S$835,5,FALSE)="",NA(),VLOOKUP($A811,'sin-list 180320_update'!$A$2:$S$835,5,FALSE))),IF(VLOOKUP($C811,'sin-list 180320_update'!$B$2:$S$835,4,FALSE)="",NA(),VLOOKUP($C811,'sin-list 180320_update'!$B$2:$S$835,4,FALSE)))</f>
        <v>#N/A</v>
      </c>
      <c r="L811" s="76" t="e">
        <f>IF($C811="-",IF($A811="-",VLOOKUP($D811,'sin-list 180320_update'!$C$2:$S$835,6,FALSE),VLOOKUP($A811,'sin-list 180320_update'!$A$2:$S$835,8,FALSE)),VLOOKUP($C811,'sin-list 180320_update'!$B$2:$S$835,7,FALSE))</f>
        <v>#N/A</v>
      </c>
      <c r="M811" s="76" t="e">
        <f>IF($C811="-",IF($A811="-",IF(VLOOKUP($D811,'sin-list 180320_update'!$C$2:$S$835,8,FALSE)="",NA(),VLOOKUP($D811,'sin-list 180320_update'!$C$2:$S$835,8,FALSE)),IF(VLOOKUP($A811,'sin-list 180320_update'!$A$2:$S$835,10,FALSE)="",NA(),VLOOKUP($A811,'sin-list 180320_update'!$A$2:$S$835,10,FALSE))),IF(VLOOKUP($C811,'sin-list 180320_update'!$B$2:$S$835,9,FALSE)="",NA(),VLOOKUP($C811,'sin-list 180320_update'!$B$2:$S$835,9,FALSE)))</f>
        <v>#N/A</v>
      </c>
      <c r="N811" s="76" t="e">
        <f>IF($C811="-",IF($A811="-",IF(VLOOKUP($D811,'REACH Bilaga XVII_update'!$A$5:$E$131,4,FALSE)="",NA(),VLOOKUP($D811,'REACH Bilaga XVII_update'!$A$5:$E$131,4,FALSE)),IF(VLOOKUP($A811,'REACH Bilaga XVII_update'!$C$5:$D$131,2,FALSE)="",NA(),VLOOKUP($A811,'REACH Bilaga XVII_update'!$C$5:$D$131,2,FALSE))),IF(VLOOKUP($C811,'REACH Bilaga XVII_update'!$B$5:$D$131,3,FALSE)="",NA(),VLOOKUP($C811,'REACH Bilaga XVII_update'!$B$5:$D$131,3,FALSE)))</f>
        <v>#N/A</v>
      </c>
      <c r="O811" s="76" t="e">
        <f>IF($C811="-",IF($A811="-",IF(VLOOKUP($D811,' REACH Bilaga 59_update'!$A$5:$E$210,5,FALSE)="",NA(),VLOOKUP($D811,' REACH Bilaga 59_update'!$A$5:$E$210,5,FALSE)),IF(VLOOKUP($A811,' REACH Bilaga 59_update'!$D$5:$E$210,2,FALSE)="",NA(),VLOOKUP($A811,' REACH Bilaga 59_update'!$D$5:$E$210,2,FALSE))),IF(VLOOKUP($C811,' REACH Bilaga 59_update'!$C$5:$E$210,3,FALSE)="",NA(),VLOOKUP($C811,' REACH Bilaga 59_update'!$C$5:$E$210,3,FALSE)))</f>
        <v>#N/A</v>
      </c>
      <c r="P811" s="76" t="e">
        <f>IF(C811="-",IF(A811="-",IFERROR(VLOOKUP($D811,' REACH Bilaga 59_update'!$A$5:$F$210,MATCH(Sammanfattning!P$1,' REACH Bilaga 59_update'!$A$4:$F$4,0),FALSE),VLOOKUP($D811,'REACH Bilaga XIV_update'!$A$4:$H$110,MATCH(Sammanfattning!P$1,'REACH Bilaga XIV_update'!$A$4:$H$4,0),FALSE)),IFERROR(VLOOKUP($A811,' REACH Bilaga 59_update'!$D$5:$F$210,MATCH(Sammanfattning!P$1,' REACH Bilaga 59_update'!$D$4:$F$4,0),FALSE),VLOOKUP($A811,'REACH Bilaga XIV_update'!$D$4:$H$110,MATCH(Sammanfattning!P$1,'REACH Bilaga XIV_update'!$D$4:$H$4,0),FALSE))),IFERROR(VLOOKUP($C811,' REACH Bilaga 59_update'!$C$5:$F$210,MATCH(Sammanfattning!P$1,' REACH Bilaga 59_update'!$C$4:$F$4,0),FALSE),VLOOKUP($C811,'REACH Bilaga XIV_update'!$C$4:$H$110,MATCH(Sammanfattning!P$1,'REACH Bilaga XIV_update'!$C$4:$H$4,0),FALSE)))</f>
        <v>#N/A</v>
      </c>
      <c r="Q811" s="76" t="e">
        <f>IF($C811="-",IF($A811="-",IF(VLOOKUP($D811,'REACH Bilaga XIV_update'!$A$5:$I$110,9,FALSE)="",NA(),VLOOKUP($D811,'REACH Bilaga XIV_update'!$A$5:$I$110,9,FALSE)),IF(VLOOKUP($A811,'REACH Bilaga XIV_update'!$D$5:$I$110,6,FALSE)="",NA(),VLOOKUP($A811,'REACH Bilaga XIV_update'!$D$5:$I$110,6,FALSE))),IF(VLOOKUP($C811,'REACH Bilaga XIV_update'!$C$5:$I$110,7,FALSE)="",NA(),VLOOKUP($C811,'REACH Bilaga XIV_update'!$C$5:$I$110,7,FALSE)))</f>
        <v>#N/A</v>
      </c>
      <c r="R811" s="76" t="e">
        <f>IF($C811="-",IF($A811="-",IF(VLOOKUP($D811,CoRAP_update!$A$5:$O$376,15,FALSE)="",NA(),VLOOKUP($D811,CoRAP_update!$A$5:$O$376,15,FALSE)),IF(VLOOKUP($A811,CoRAP_update!$D$5:$O$376,12,FALSE)="",NA(),VLOOKUP($A811,CoRAP_update!$D$5:$O$376,12,FALSE))),IF(VLOOKUP($C811,CoRAP_update!$C$5:$O$376,13,FALSE)="",NA(),VLOOKUP($C811,CoRAP_update!$C$5:$O$376,13,FALSE)))</f>
        <v>#N/A</v>
      </c>
      <c r="S811" s="144" t="str">
        <f>IF($C811="-",IF($A811="-",VLOOKUP($D811,CoRAP_update!$A$5:$J$376,MATCH(Sammanfattning!S$1,CoRAP_update!$A$4:$J$4,0),FALSE),VLOOKUP($A811,CoRAP_update!$D$5:$J$376,MATCH(Sammanfattning!S$1,CoRAP_update!$D$4:$J$4,0),FALSE)),VLOOKUP($C811,CoRAP_update!$C$5:$J$376,MATCH(Sammanfattning!S$1,CoRAP_update!$C$4:$J$4,0),FALSE))</f>
        <v>Suspected CMR#Potential endocrine disruptor#High (aggregated) tonnage#High RCR#Wide dispersive use</v>
      </c>
      <c r="T811" s="76" t="e">
        <f>IF($A811="-",VLOOKUP($D811,EDC_update!$C$2:$F$450,4,FALSE),VLOOKUP($A811,EDC_update!$B$2:$F$450,5,FALSE))</f>
        <v>#N/A</v>
      </c>
      <c r="V811" s="78">
        <f>IF(IFERROR(SEARCH("PBT",P811),99)=99,IF(IFERROR(SEARCH("suspected PBT",S811),99)=99,IF(IFERROR(SEARCH("concluded to be PBT",K811),99)=99,IF(IFERROR(SEARCH("PBT",S811),99)=99,IF(IFERROR(SEARCH("PBT cand",L811),99)=99,IF(IFERROR(SEARCH("PBT",L811),99)=99,IF(IFERROR(SEARCH("persistent, bioackumulative and toxic properties",K811),99)=99,0,Scoring!$E$3),Scoring!$E$3),Scoring!$E$7),Scoring!$E$3),Scoring!$E$5),Scoring!$E$6),Scoring!$E$3)</f>
        <v>0</v>
      </c>
      <c r="W811" s="78">
        <f>IF(IFERROR(SEARCH("vPvB",P811),99)=99,IF(IFERROR(SEARCH("suspected pbt/vPvB",S811),99)=99,IF(IFERROR(SEARCH("vPvB",S811),99)=99,IF(IFERROR(SEARCH("concluded to be a vPvB",S811),99)=99,IF(IFERROR(SEARCH("identified as vPvB",K811),99)=99,IF(IFERROR(SEARCH("concluded to be a vPvB",K811),99)=99,IF(IFERROR(SEARCH("concluded to be both pbt and vPvB",S811),99)=99,IF(IFERROR(SEARCH("concluded to be both pbt and vPvB",K811),99)=99,0,Scoring!$E$5),Scoring!$E$5),Scoring!$E$5),Scoring!$E$5),Scoring!$E$5),Scoring!$E$4),Scoring!$E$6),Scoring!$E$4)</f>
        <v>0</v>
      </c>
      <c r="X811" s="78">
        <f>IF(IFERROR(SEARCH("H410",N811),99)=99,IF(IFERROR(SEARCH("H410",O811),99)=99,IF(IFERROR(SEARCH("H410",Q811),99)=99,IF(IFERROR(SEARCH("H410",M811),99)=99,IF(IFERROR(SEARCH("H410",R811),99)=99,IF(IFERROR(SEARCH("H411",N811),99)=99,IF(IFERROR(SEARCH("H411",O811),99)=99,IF(IFERROR(SEARCH("H411",Q811),99)=99,IF(IFERROR(SEARCH("H411",M811),99)=99,IF(IFERROR(SEARCH("H411",R811),99)=99,IF(IFERROR(SEARCH("H413",N811),99)=99,IF(IFERROR(SEARCH("H413",O811),99)=99,IF(IFERROR(SEARCH("H413",Q811),99)=99,IF(IFERROR(SEARCH("H413",M811),99)=99,IF(IFERROR(SEARCH("H413",R811),99)=99,IF(IFERROR(SEARCH("H412",N811),99)=99,IF(IFERROR(SEARCH("H412",O811),99)=99,IF(IFERROR(SEARCH("H412",Q811),99)=99,IF(IFERROR(SEARCH("H412",M811),99)=99,IF(IFERROR(SEARCH("H412",R811),99)=99,0,Scoring!$E$2),Scoring!$E$2),Scoring!$E$2),Scoring!$E$2),Scoring!$E$2),Scoring!$E$2),Scoring!$E$2),Scoring!$E$2),Scoring!$E$2),Scoring!$E$2),Scoring!$E$2),Scoring!$E$2),Scoring!$E$2),Scoring!$E$2),Scoring!$E$2),Scoring!$E$2),Scoring!$E$2),Scoring!$E$2),Scoring!$E$2),Scoring!$E$2)</f>
        <v>0</v>
      </c>
      <c r="Y811" s="78">
        <f>IF(IFERROR(SEARCH("CMR",K811),99)=99,IF(IFERROR(SEARCH("Suspected CMR",S811),99)=99,IF(IFERROR(SEARCH("CMR",S811),99)=99,0,Scoring!$E$8),Scoring!$E$9),Scoring!$E$8)</f>
        <v>2.1</v>
      </c>
      <c r="Z811" s="78">
        <f>IF(IFERROR(SEARCH("H350",N811),99)=99,IF(IFERROR(SEARCH("H350",O811),99)=99,IF(IFERROR(SEARCH("H350",Q811),99)=99,IF(IFERROR(SEARCH("H350",M811),99)=99,IF(IFERROR(SEARCH("H350",R811),99)=99,IF(IFERROR(SEARCH("H351",N811),99)=99,IF(IFERROR(SEARCH("H351",O811),99)=99,IF(IFERROR(SEARCH("H351",Q811),99)=99,IF(IFERROR(SEARCH("H351",M811),99)=99,IF(IFERROR(SEARCH("H351",R811),99)=99,IF(IFERROR(SEARCH("carcinogenic",P811),99)=99,IF(IFERROR(SEARCH("suspected carcinogenic",S811),99)=99,0,Scoring!$E$12),Scoring!$E$11),Scoring!$E$10),Scoring!$E$10),Scoring!$E$10),Scoring!$E$10),Scoring!$E$10),Scoring!$E$10),Scoring!$E$10),Scoring!$E$10),Scoring!$E$10),Scoring!$E$10)</f>
        <v>0</v>
      </c>
      <c r="AA811" s="78">
        <f>IF(IFERROR(SEARCH("H340",N811),99)=99,IF(IFERROR(SEARCH("H340",O811),99)=99,IF(IFERROR(SEARCH("H340",Q811),99)=99,IF(IFERROR(SEARCH("H340",M811),99)=99,IF(IFERROR(SEARCH("H340",R811),99)=99,IF(IFERROR(SEARCH("H341",N811),99)=99,IF(IFERROR(SEARCH("H341",O811),99)=99,IF(IFERROR(SEARCH("H341",Q811),99)=99,IF(IFERROR(SEARCH("H341",M811),99)=99,IF(IFERROR(SEARCH("H341",R811),99)=99,IF(IFERROR(SEARCH("mutagenic",P811),99)=99,IF(IFERROR(SEARCH("suspected mutagenic",S811),99)=99,0,Scoring!$E$15),Scoring!$E$14),Scoring!$E$13),Scoring!$E$13),Scoring!$E$13),Scoring!$E$13),Scoring!$E$13),Scoring!$E$13),Scoring!$E$13),Scoring!$E$13),Scoring!$E$13),Scoring!$E$13)</f>
        <v>0</v>
      </c>
      <c r="AB811" s="78">
        <f>IF(IFERROR(SEARCH("H360",N811),99)=99,IF(IFERROR(SEARCH("H360",O811),99)=99,IF(IFERROR(SEARCH("H360",Q811),99)=99,IF(IFERROR(SEARCH("H360",M811),99)=99,IF(IFERROR(SEARCH("H360",R811),99)=99,IF(IFERROR(SEARCH("H361",N811),99)=99,IF(IFERROR(SEARCH("H361",O811),99)=99,IF(IFERROR(SEARCH("H361",Q811),99)=99,IF(IFERROR(SEARCH("H361",M811),99)=99,IF(IFERROR(SEARCH("H361",R811),99)=99,IF(IFERROR(SEARCH("reproduction",P811),99)=99,IF(IFERROR(SEARCH("suspected reprotoxic",S811),99)=99,IF(IFERROR(SEARCH("reprotoxic",S811),99)=99,IF(IFERROR(SEARCH("reprotoxic",K811),99)=99,0,Scoring!$E$18),Scoring!$E$18),Scoring!$E$19),Scoring!$E$17),Scoring!$E$16),Scoring!$E$16),Scoring!$E$16),Scoring!$E$16),Scoring!$E$16),Scoring!$E$16),Scoring!$E$16),Scoring!$E$16),Scoring!$E$16),Scoring!$E$16)</f>
        <v>0</v>
      </c>
      <c r="AC811" s="78">
        <f>IF(IFERROR(SEARCH("57f",L811),99)=99,IF(IFERROR(SEARCH("57(f)",P811),99)=99,0,Scoring!$E$20),Scoring!$E$20)</f>
        <v>0</v>
      </c>
      <c r="AD811" s="78">
        <f>IF(IFERROR(SEARCH("CAT1",T811),99)=99,IF(IFERROR(SEARCH("CAT2",T811),99)=99,IF(IFERROR(SEARCH("CAT3",T811),99)=99,IF(IFERROR(SEARCH("concluded to be endocrine",K811),99)=99,IF(IFERROR(SEARCH("categorised as endocrine",K811),99)=99,IF(IFERROR(SEARCH("endocrine disrupting",P811),99)=99,IF(IFERROR(SEARCH("endocrine disrupting",K811),99)=99,IF(IFERROR(SEARCH("suspected endocrine",S811),99)=99,IF(IFERROR(SEARCH("potential endocrine",S811),99)=99,0,Scoring!$E$25),Scoring!$E$25),Scoring!$E$24),Scoring!$E$24),Scoring!$E$24),Scoring!$E$24),Scoring!$E$23),Scoring!$E$22),Scoring!$E$21)</f>
        <v>0.5</v>
      </c>
      <c r="AE811" s="78">
        <f>IF(IFERROR(SEARCH("suspected sensitiser",S811),99)=99,IF(IFERROR(SEARCH("sensitiser",S811),99)=99,IF(IFERROR(SEARCH("other hazard based concern",S811),99)=99,0,Scoring!$E$28),Scoring!$E$26),Scoring!$E$27)</f>
        <v>0</v>
      </c>
      <c r="AF811" s="78">
        <f>IF(IFERROR(M811,1)=1,IF(IFERROR(N811,1)=1,IF(IFERROR(O811,1)=1,IF(IFERROR(Q811,1)=1,IF(IFERROR(R811,1)=1,IF(IFERROR(T811,1)=1,IF(IFERROR(K811,1)=1,IF(IFERROR(P811,1)=1,IF(IFERROR(S811,1)=1,Scoring!$E$29,0),0),0),0),0),0),0),0),0)</f>
        <v>0</v>
      </c>
      <c r="AG811" s="78">
        <f t="shared" si="59"/>
        <v>2.6</v>
      </c>
      <c r="AI811" s="93"/>
      <c r="AJ811" s="94"/>
      <c r="AK811" s="76"/>
      <c r="AL811" s="75"/>
      <c r="AN811" s="79"/>
      <c r="AO811" s="79"/>
      <c r="AP811" s="79"/>
      <c r="AQ811" s="79"/>
      <c r="AR811" s="79"/>
      <c r="AS811" s="78"/>
      <c r="AU811" s="79">
        <f>IF(IFERROR(F811,99)=99,IF(IFERROR(G811,99)=99,IF(IFERROR(H811,99)=99,IF(IFERROR(I811,99)=99,IF(IFERROR(E811,99)=99,IF(IFERROR(J811,99)=99,0,Scoring!$B$7),Scoring!$B$3),Scoring!$B$2),Scoring!$B$6),Scoring!$B$5),Scoring!$B$4)</f>
        <v>0.5</v>
      </c>
      <c r="AV811" s="78">
        <f t="shared" si="60"/>
        <v>1.3</v>
      </c>
      <c r="AW811" s="78"/>
      <c r="AX811" s="66"/>
      <c r="AY811" s="78"/>
      <c r="AZ811" s="76"/>
      <c r="BA811" s="76"/>
      <c r="BB811" s="76"/>
    </row>
    <row r="812" spans="1:54" x14ac:dyDescent="0.25">
      <c r="A812" s="86" t="s">
        <v>6079</v>
      </c>
      <c r="B812" s="87" t="s">
        <v>30</v>
      </c>
      <c r="C812" s="87" t="s">
        <v>6080</v>
      </c>
      <c r="D812" s="86" t="s">
        <v>30</v>
      </c>
      <c r="E812" s="76" t="e">
        <f>IF(C812="-",IF(A812="-",VLOOKUP(D812,'sin-list 180320_update'!$C$2:$C$835,1,FALSE),VLOOKUP(A812,'sin-list 180320_update'!$A$2:$A$835,1,FALSE)),VLOOKUP(C812,'sin-list 180320_update'!$B$2:$B$835,1,FALSE))</f>
        <v>#N/A</v>
      </c>
      <c r="F812" s="76" t="e">
        <f>IF($C812="-",IF($A812="-",VLOOKUP($D812,'REACH Bilaga XVII_update'!$A$5:$A$131,1,FALSE),VLOOKUP($A812,'REACH Bilaga XVII_update'!$C$5:$C$131,1,FALSE)),VLOOKUP($C812,'REACH Bilaga XVII_update'!$B$5:$B$131,1,FALSE))</f>
        <v>#N/A</v>
      </c>
      <c r="G812" s="76" t="e">
        <f>IF($C812="-",IF($A812="-",VLOOKUP($D812,' REACH Bilaga 59_update'!$A$5:$A$210,1,FALSE),VLOOKUP($A812,' REACH Bilaga 59_update'!$D$5:$D$210,1,FALSE)),VLOOKUP($C812,' REACH Bilaga 59_update'!$C$5:$C$210,1,FALSE))</f>
        <v>#N/A</v>
      </c>
      <c r="H812" s="76" t="e">
        <f>IF($C812="-",IF($A812="-",VLOOKUP($D812,'REACH Bilaga XIV_update'!$A$5:$A$110,1,FALSE),VLOOKUP($A812,'REACH Bilaga XIV_update'!$D$5:$D$110,1,FALSE)),VLOOKUP($C812,'REACH Bilaga XIV_update'!$C$5:$C$110,1,FALSE))</f>
        <v>#N/A</v>
      </c>
      <c r="I812" s="76" t="str">
        <f>IF($C812="-",IF($A812="-",VLOOKUP($D812,CoRAP_update!$A$5:$A$376,1,FALSE),VLOOKUP($A812,CoRAP_update!$D$5:$D$376,1,FALSE)),VLOOKUP($C812,CoRAP_update!$C$5:$C$376,1,FALSE))</f>
        <v>204-616-2</v>
      </c>
      <c r="J812" s="76" t="e">
        <f>IF($C812="-",IF($A812="-",VLOOKUP($D812,EDC_update!$C$2:$C$450,1,FALSE),VLOOKUP($A812,EDC_update!$B$2:$B$450,1,FALSE)),VLOOKUP($C812,EDC_update!$L$2:$L$450,1,FALSE))</f>
        <v>#N/A</v>
      </c>
      <c r="K812" s="76" t="e">
        <f>IF($C812="-",IF($A812="-",IF(VLOOKUP($D812,'sin-list 180320_update'!$C$2:$S$835,3,FALSE)="",NA(),VLOOKUP($D812,'sin-list 180320_update'!$C$2:$S$835,3,FALSE)),IF(VLOOKUP($A812,'sin-list 180320_update'!$A$2:$S$835,5,FALSE)="",NA(),VLOOKUP($A812,'sin-list 180320_update'!$A$2:$S$835,5,FALSE))),IF(VLOOKUP($C812,'sin-list 180320_update'!$B$2:$S$835,4,FALSE)="",NA(),VLOOKUP($C812,'sin-list 180320_update'!$B$2:$S$835,4,FALSE)))</f>
        <v>#N/A</v>
      </c>
      <c r="L812" s="76" t="e">
        <f>IF($C812="-",IF($A812="-",VLOOKUP($D812,'sin-list 180320_update'!$C$2:$S$835,6,FALSE),VLOOKUP($A812,'sin-list 180320_update'!$A$2:$S$835,8,FALSE)),VLOOKUP($C812,'sin-list 180320_update'!$B$2:$S$835,7,FALSE))</f>
        <v>#N/A</v>
      </c>
      <c r="M812" s="76" t="e">
        <f>IF($C812="-",IF($A812="-",IF(VLOOKUP($D812,'sin-list 180320_update'!$C$2:$S$835,8,FALSE)="",NA(),VLOOKUP($D812,'sin-list 180320_update'!$C$2:$S$835,8,FALSE)),IF(VLOOKUP($A812,'sin-list 180320_update'!$A$2:$S$835,10,FALSE)="",NA(),VLOOKUP($A812,'sin-list 180320_update'!$A$2:$S$835,10,FALSE))),IF(VLOOKUP($C812,'sin-list 180320_update'!$B$2:$S$835,9,FALSE)="",NA(),VLOOKUP($C812,'sin-list 180320_update'!$B$2:$S$835,9,FALSE)))</f>
        <v>#N/A</v>
      </c>
      <c r="N812" s="76" t="e">
        <f>IF($C812="-",IF($A812="-",IF(VLOOKUP($D812,'REACH Bilaga XVII_update'!$A$5:$E$131,4,FALSE)="",NA(),VLOOKUP($D812,'REACH Bilaga XVII_update'!$A$5:$E$131,4,FALSE)),IF(VLOOKUP($A812,'REACH Bilaga XVII_update'!$C$5:$D$131,2,FALSE)="",NA(),VLOOKUP($A812,'REACH Bilaga XVII_update'!$C$5:$D$131,2,FALSE))),IF(VLOOKUP($C812,'REACH Bilaga XVII_update'!$B$5:$D$131,3,FALSE)="",NA(),VLOOKUP($C812,'REACH Bilaga XVII_update'!$B$5:$D$131,3,FALSE)))</f>
        <v>#N/A</v>
      </c>
      <c r="O812" s="76" t="e">
        <f>IF($C812="-",IF($A812="-",IF(VLOOKUP($D812,' REACH Bilaga 59_update'!$A$5:$E$210,5,FALSE)="",NA(),VLOOKUP($D812,' REACH Bilaga 59_update'!$A$5:$E$210,5,FALSE)),IF(VLOOKUP($A812,' REACH Bilaga 59_update'!$D$5:$E$210,2,FALSE)="",NA(),VLOOKUP($A812,' REACH Bilaga 59_update'!$D$5:$E$210,2,FALSE))),IF(VLOOKUP($C812,' REACH Bilaga 59_update'!$C$5:$E$210,3,FALSE)="",NA(),VLOOKUP($C812,' REACH Bilaga 59_update'!$C$5:$E$210,3,FALSE)))</f>
        <v>#N/A</v>
      </c>
      <c r="P812" s="76" t="e">
        <f>IF(C812="-",IF(A812="-",IFERROR(VLOOKUP($D812,' REACH Bilaga 59_update'!$A$5:$F$210,MATCH(Sammanfattning!P$1,' REACH Bilaga 59_update'!$A$4:$F$4,0),FALSE),VLOOKUP($D812,'REACH Bilaga XIV_update'!$A$4:$H$110,MATCH(Sammanfattning!P$1,'REACH Bilaga XIV_update'!$A$4:$H$4,0),FALSE)),IFERROR(VLOOKUP($A812,' REACH Bilaga 59_update'!$D$5:$F$210,MATCH(Sammanfattning!P$1,' REACH Bilaga 59_update'!$D$4:$F$4,0),FALSE),VLOOKUP($A812,'REACH Bilaga XIV_update'!$D$4:$H$110,MATCH(Sammanfattning!P$1,'REACH Bilaga XIV_update'!$D$4:$H$4,0),FALSE))),IFERROR(VLOOKUP($C812,' REACH Bilaga 59_update'!$C$5:$F$210,MATCH(Sammanfattning!P$1,' REACH Bilaga 59_update'!$C$4:$F$4,0),FALSE),VLOOKUP($C812,'REACH Bilaga XIV_update'!$C$4:$H$110,MATCH(Sammanfattning!P$1,'REACH Bilaga XIV_update'!$C$4:$H$4,0),FALSE)))</f>
        <v>#N/A</v>
      </c>
      <c r="Q812" s="76" t="e">
        <f>IF($C812="-",IF($A812="-",IF(VLOOKUP($D812,'REACH Bilaga XIV_update'!$A$5:$I$110,9,FALSE)="",NA(),VLOOKUP($D812,'REACH Bilaga XIV_update'!$A$5:$I$110,9,FALSE)),IF(VLOOKUP($A812,'REACH Bilaga XIV_update'!$D$5:$I$110,6,FALSE)="",NA(),VLOOKUP($A812,'REACH Bilaga XIV_update'!$D$5:$I$110,6,FALSE))),IF(VLOOKUP($C812,'REACH Bilaga XIV_update'!$C$5:$I$110,7,FALSE)="",NA(),VLOOKUP($C812,'REACH Bilaga XIV_update'!$C$5:$I$110,7,FALSE)))</f>
        <v>#N/A</v>
      </c>
      <c r="R812" s="76" t="str">
        <f>IF($C812="-",IF($A812="-",IF(VLOOKUP($D812,CoRAP_update!$A$5:$O$376,15,FALSE)="",NA(),VLOOKUP($D812,CoRAP_update!$A$5:$O$376,15,FALSE)),IF(VLOOKUP($A812,CoRAP_update!$D$5:$O$376,12,FALSE)="",NA(),VLOOKUP($A812,CoRAP_update!$D$5:$O$376,12,FALSE))),IF(VLOOKUP($C812,CoRAP_update!$C$5:$O$376,13,FALSE)="",NA(),VLOOKUP($C812,CoRAP_update!$C$5:$O$376,13,FALSE)))</f>
        <v xml:space="preserve">H302; H332; H411; H332;H341 </v>
      </c>
      <c r="S812" s="144" t="str">
        <f>IF($C812="-",IF($A812="-",VLOOKUP($D812,CoRAP_update!$A$5:$J$376,MATCH(Sammanfattning!S$1,CoRAP_update!$A$4:$J$4,0),FALSE),VLOOKUP($A812,CoRAP_update!$D$5:$J$376,MATCH(Sammanfattning!S$1,CoRAP_update!$D$4:$J$4,0),FALSE)),VLOOKUP($C812,CoRAP_update!$C$5:$J$376,MATCH(Sammanfattning!S$1,CoRAP_update!$C$4:$J$4,0),FALSE))</f>
        <v>Mutagenic#Sensitiser#Other hazard based concern</v>
      </c>
      <c r="T812" s="76" t="e">
        <f>IF($A812="-",VLOOKUP($D812,EDC_update!$C$2:$F$450,4,FALSE),VLOOKUP($A812,EDC_update!$B$2:$F$450,5,FALSE))</f>
        <v>#N/A</v>
      </c>
      <c r="V812" s="78">
        <f>IF(IFERROR(SEARCH("PBT",P812),99)=99,IF(IFERROR(SEARCH("suspected PBT",S812),99)=99,IF(IFERROR(SEARCH("concluded to be PBT",K812),99)=99,IF(IFERROR(SEARCH("PBT",S812),99)=99,IF(IFERROR(SEARCH("PBT cand",L812),99)=99,IF(IFERROR(SEARCH("PBT",L812),99)=99,IF(IFERROR(SEARCH("persistent, bioackumulative and toxic properties",K812),99)=99,0,Scoring!$E$3),Scoring!$E$3),Scoring!$E$7),Scoring!$E$3),Scoring!$E$5),Scoring!$E$6),Scoring!$E$3)</f>
        <v>0</v>
      </c>
      <c r="W812" s="78">
        <f>IF(IFERROR(SEARCH("vPvB",P812),99)=99,IF(IFERROR(SEARCH("suspected pbt/vPvB",S812),99)=99,IF(IFERROR(SEARCH("vPvB",S812),99)=99,IF(IFERROR(SEARCH("concluded to be a vPvB",S812),99)=99,IF(IFERROR(SEARCH("identified as vPvB",K812),99)=99,IF(IFERROR(SEARCH("concluded to be a vPvB",K812),99)=99,IF(IFERROR(SEARCH("concluded to be both pbt and vPvB",S812),99)=99,IF(IFERROR(SEARCH("concluded to be both pbt and vPvB",K812),99)=99,0,Scoring!$E$5),Scoring!$E$5),Scoring!$E$5),Scoring!$E$5),Scoring!$E$5),Scoring!$E$4),Scoring!$E$6),Scoring!$E$4)</f>
        <v>0</v>
      </c>
      <c r="X812" s="78">
        <f>IF(IFERROR(SEARCH("H410",N812),99)=99,IF(IFERROR(SEARCH("H410",O812),99)=99,IF(IFERROR(SEARCH("H410",Q812),99)=99,IF(IFERROR(SEARCH("H410",M812),99)=99,IF(IFERROR(SEARCH("H410",R812),99)=99,IF(IFERROR(SEARCH("H411",N812),99)=99,IF(IFERROR(SEARCH("H411",O812),99)=99,IF(IFERROR(SEARCH("H411",Q812),99)=99,IF(IFERROR(SEARCH("H411",M812),99)=99,IF(IFERROR(SEARCH("H411",R812),99)=99,IF(IFERROR(SEARCH("H413",N812),99)=99,IF(IFERROR(SEARCH("H413",O812),99)=99,IF(IFERROR(SEARCH("H413",Q812),99)=99,IF(IFERROR(SEARCH("H413",M812),99)=99,IF(IFERROR(SEARCH("H413",R812),99)=99,IF(IFERROR(SEARCH("H412",N812),99)=99,IF(IFERROR(SEARCH("H412",O812),99)=99,IF(IFERROR(SEARCH("H412",Q812),99)=99,IF(IFERROR(SEARCH("H412",M812),99)=99,IF(IFERROR(SEARCH("H412",R812),99)=99,0,Scoring!$E$2),Scoring!$E$2),Scoring!$E$2),Scoring!$E$2),Scoring!$E$2),Scoring!$E$2),Scoring!$E$2),Scoring!$E$2),Scoring!$E$2),Scoring!$E$2),Scoring!$E$2),Scoring!$E$2),Scoring!$E$2),Scoring!$E$2),Scoring!$E$2),Scoring!$E$2),Scoring!$E$2),Scoring!$E$2),Scoring!$E$2),Scoring!$E$2)</f>
        <v>1</v>
      </c>
      <c r="Y812" s="78">
        <f>IF(IFERROR(SEARCH("CMR",K812),99)=99,IF(IFERROR(SEARCH("Suspected CMR",S812),99)=99,IF(IFERROR(SEARCH("CMR",S812),99)=99,0,Scoring!$E$8),Scoring!$E$9),Scoring!$E$8)</f>
        <v>0</v>
      </c>
      <c r="Z812" s="78">
        <f>IF(IFERROR(SEARCH("H350",N812),99)=99,IF(IFERROR(SEARCH("H350",O812),99)=99,IF(IFERROR(SEARCH("H350",Q812),99)=99,IF(IFERROR(SEARCH("H350",M812),99)=99,IF(IFERROR(SEARCH("H350",R812),99)=99,IF(IFERROR(SEARCH("H351",N812),99)=99,IF(IFERROR(SEARCH("H351",O812),99)=99,IF(IFERROR(SEARCH("H351",Q812),99)=99,IF(IFERROR(SEARCH("H351",M812),99)=99,IF(IFERROR(SEARCH("H351",R812),99)=99,IF(IFERROR(SEARCH("carcinogenic",P812),99)=99,IF(IFERROR(SEARCH("suspected carcinogenic",S812),99)=99,0,Scoring!$E$12),Scoring!$E$11),Scoring!$E$10),Scoring!$E$10),Scoring!$E$10),Scoring!$E$10),Scoring!$E$10),Scoring!$E$10),Scoring!$E$10),Scoring!$E$10),Scoring!$E$10),Scoring!$E$10)</f>
        <v>0</v>
      </c>
      <c r="AA812" s="78">
        <f>IF(IFERROR(SEARCH("H340",N812),99)=99,IF(IFERROR(SEARCH("H340",O812),99)=99,IF(IFERROR(SEARCH("H340",Q812),99)=99,IF(IFERROR(SEARCH("H340",M812),99)=99,IF(IFERROR(SEARCH("H340",R812),99)=99,IF(IFERROR(SEARCH("H341",N812),99)=99,IF(IFERROR(SEARCH("H341",O812),99)=99,IF(IFERROR(SEARCH("H341",Q812),99)=99,IF(IFERROR(SEARCH("H341",M812),99)=99,IF(IFERROR(SEARCH("H341",R812),99)=99,IF(IFERROR(SEARCH("mutagenic",P812),99)=99,IF(IFERROR(SEARCH("suspected mutagenic",S812),99)=99,0,Scoring!$E$15),Scoring!$E$14),Scoring!$E$13),Scoring!$E$13),Scoring!$E$13),Scoring!$E$13),Scoring!$E$13),Scoring!$E$13),Scoring!$E$13),Scoring!$E$13),Scoring!$E$13),Scoring!$E$13)</f>
        <v>1</v>
      </c>
      <c r="AB812" s="78">
        <f>IF(IFERROR(SEARCH("H360",N812),99)=99,IF(IFERROR(SEARCH("H360",O812),99)=99,IF(IFERROR(SEARCH("H360",Q812),99)=99,IF(IFERROR(SEARCH("H360",M812),99)=99,IF(IFERROR(SEARCH("H360",R812),99)=99,IF(IFERROR(SEARCH("H361",N812),99)=99,IF(IFERROR(SEARCH("H361",O812),99)=99,IF(IFERROR(SEARCH("H361",Q812),99)=99,IF(IFERROR(SEARCH("H361",M812),99)=99,IF(IFERROR(SEARCH("H361",R812),99)=99,IF(IFERROR(SEARCH("reproduction",P812),99)=99,IF(IFERROR(SEARCH("suspected reprotoxic",S812),99)=99,IF(IFERROR(SEARCH("reprotoxic",S812),99)=99,IF(IFERROR(SEARCH("reprotoxic",K812),99)=99,0,Scoring!$E$18),Scoring!$E$18),Scoring!$E$19),Scoring!$E$17),Scoring!$E$16),Scoring!$E$16),Scoring!$E$16),Scoring!$E$16),Scoring!$E$16),Scoring!$E$16),Scoring!$E$16),Scoring!$E$16),Scoring!$E$16),Scoring!$E$16)</f>
        <v>0</v>
      </c>
      <c r="AC812" s="78">
        <f>IF(IFERROR(SEARCH("57f",L812),99)=99,IF(IFERROR(SEARCH("57(f)",P812),99)=99,0,Scoring!$E$20),Scoring!$E$20)</f>
        <v>0</v>
      </c>
      <c r="AD812" s="78">
        <f>IF(IFERROR(SEARCH("CAT1",T812),99)=99,IF(IFERROR(SEARCH("CAT2",T812),99)=99,IF(IFERROR(SEARCH("CAT3",T812),99)=99,IF(IFERROR(SEARCH("concluded to be endocrine",K812),99)=99,IF(IFERROR(SEARCH("categorised as endocrine",K812),99)=99,IF(IFERROR(SEARCH("endocrine disrupting",P812),99)=99,IF(IFERROR(SEARCH("endocrine disrupting",K812),99)=99,IF(IFERROR(SEARCH("suspected endocrine",S812),99)=99,IF(IFERROR(SEARCH("potential endocrine",S812),99)=99,0,Scoring!$E$25),Scoring!$E$25),Scoring!$E$24),Scoring!$E$24),Scoring!$E$24),Scoring!$E$24),Scoring!$E$23),Scoring!$E$22),Scoring!$E$21)</f>
        <v>0</v>
      </c>
      <c r="AE812" s="78">
        <f>IF(IFERROR(SEARCH("suspected sensitiser",S812),99)=99,IF(IFERROR(SEARCH("sensitiser",S812),99)=99,IF(IFERROR(SEARCH("other hazard based concern",S812),99)=99,0,Scoring!$E$28),Scoring!$E$26),Scoring!$E$27)</f>
        <v>0.6</v>
      </c>
      <c r="AF812" s="78">
        <f>IF(IFERROR(M812,1)=1,IF(IFERROR(N812,1)=1,IF(IFERROR(O812,1)=1,IF(IFERROR(Q812,1)=1,IF(IFERROR(R812,1)=1,IF(IFERROR(T812,1)=1,IF(IFERROR(K812,1)=1,IF(IFERROR(P812,1)=1,IF(IFERROR(S812,1)=1,Scoring!$E$29,0),0),0),0),0),0),0),0),0)</f>
        <v>0</v>
      </c>
      <c r="AG812" s="78">
        <f t="shared" si="59"/>
        <v>2.6</v>
      </c>
      <c r="AI812" s="93"/>
      <c r="AJ812" s="94"/>
      <c r="AK812" s="76"/>
      <c r="AL812" s="75"/>
      <c r="AN812" s="79"/>
      <c r="AO812" s="79"/>
      <c r="AP812" s="79"/>
      <c r="AQ812" s="79"/>
      <c r="AR812" s="79"/>
      <c r="AS812" s="78"/>
      <c r="AU812" s="79">
        <f>IF(IFERROR(F812,99)=99,IF(IFERROR(G812,99)=99,IF(IFERROR(H812,99)=99,IF(IFERROR(I812,99)=99,IF(IFERROR(E812,99)=99,IF(IFERROR(J812,99)=99,0,Scoring!$B$7),Scoring!$B$3),Scoring!$B$2),Scoring!$B$6),Scoring!$B$5),Scoring!$B$4)</f>
        <v>0.5</v>
      </c>
      <c r="AV812" s="78">
        <f t="shared" si="60"/>
        <v>1.3</v>
      </c>
      <c r="AW812" s="78"/>
      <c r="AX812" s="66"/>
      <c r="AY812" s="78"/>
      <c r="AZ812" s="76"/>
      <c r="BB812" s="76"/>
    </row>
    <row r="813" spans="1:54" x14ac:dyDescent="0.25">
      <c r="A813" s="86" t="s">
        <v>6242</v>
      </c>
      <c r="B813" s="87" t="s">
        <v>30</v>
      </c>
      <c r="C813" s="87" t="s">
        <v>6243</v>
      </c>
      <c r="D813" s="86" t="s">
        <v>30</v>
      </c>
      <c r="E813" s="76" t="e">
        <f>IF(C813="-",IF(A813="-",VLOOKUP(D813,'sin-list 180320_update'!$C$2:$C$835,1,FALSE),VLOOKUP(A813,'sin-list 180320_update'!$A$2:$A$835,1,FALSE)),VLOOKUP(C813,'sin-list 180320_update'!$B$2:$B$835,1,FALSE))</f>
        <v>#N/A</v>
      </c>
      <c r="F813" s="76" t="e">
        <f>IF($C813="-",IF($A813="-",VLOOKUP($D813,'REACH Bilaga XVII_update'!$A$5:$A$131,1,FALSE),VLOOKUP($A813,'REACH Bilaga XVII_update'!$C$5:$C$131,1,FALSE)),VLOOKUP($C813,'REACH Bilaga XVII_update'!$B$5:$B$131,1,FALSE))</f>
        <v>#N/A</v>
      </c>
      <c r="G813" s="76" t="e">
        <f>IF($C813="-",IF($A813="-",VLOOKUP($D813,' REACH Bilaga 59_update'!$A$5:$A$210,1,FALSE),VLOOKUP($A813,' REACH Bilaga 59_update'!$D$5:$D$210,1,FALSE)),VLOOKUP($C813,' REACH Bilaga 59_update'!$C$5:$C$210,1,FALSE))</f>
        <v>#N/A</v>
      </c>
      <c r="H813" s="76" t="e">
        <f>IF($C813="-",IF($A813="-",VLOOKUP($D813,'REACH Bilaga XIV_update'!$A$5:$A$110,1,FALSE),VLOOKUP($A813,'REACH Bilaga XIV_update'!$D$5:$D$110,1,FALSE)),VLOOKUP($C813,'REACH Bilaga XIV_update'!$C$5:$C$110,1,FALSE))</f>
        <v>#N/A</v>
      </c>
      <c r="I813" s="76" t="str">
        <f>IF($C813="-",IF($A813="-",VLOOKUP($D813,CoRAP_update!$A$5:$A$376,1,FALSE),VLOOKUP($A813,CoRAP_update!$D$5:$D$376,1,FALSE)),VLOOKUP($C813,CoRAP_update!$C$5:$C$376,1,FALSE))</f>
        <v>220-618-6</v>
      </c>
      <c r="J813" s="76" t="e">
        <f>IF($C813="-",IF($A813="-",VLOOKUP($D813,EDC_update!$C$2:$C$450,1,FALSE),VLOOKUP($A813,EDC_update!$B$2:$B$450,1,FALSE)),VLOOKUP($C813,EDC_update!$L$2:$L$450,1,FALSE))</f>
        <v>#N/A</v>
      </c>
      <c r="K813" s="76" t="e">
        <f>IF($C813="-",IF($A813="-",IF(VLOOKUP($D813,'sin-list 180320_update'!$C$2:$S$835,3,FALSE)="",NA(),VLOOKUP($D813,'sin-list 180320_update'!$C$2:$S$835,3,FALSE)),IF(VLOOKUP($A813,'sin-list 180320_update'!$A$2:$S$835,5,FALSE)="",NA(),VLOOKUP($A813,'sin-list 180320_update'!$A$2:$S$835,5,FALSE))),IF(VLOOKUP($C813,'sin-list 180320_update'!$B$2:$S$835,4,FALSE)="",NA(),VLOOKUP($C813,'sin-list 180320_update'!$B$2:$S$835,4,FALSE)))</f>
        <v>#N/A</v>
      </c>
      <c r="L813" s="76" t="e">
        <f>IF($C813="-",IF($A813="-",VLOOKUP($D813,'sin-list 180320_update'!$C$2:$S$835,6,FALSE),VLOOKUP($A813,'sin-list 180320_update'!$A$2:$S$835,8,FALSE)),VLOOKUP($C813,'sin-list 180320_update'!$B$2:$S$835,7,FALSE))</f>
        <v>#N/A</v>
      </c>
      <c r="M813" s="76" t="e">
        <f>IF($C813="-",IF($A813="-",IF(VLOOKUP($D813,'sin-list 180320_update'!$C$2:$S$835,8,FALSE)="",NA(),VLOOKUP($D813,'sin-list 180320_update'!$C$2:$S$835,8,FALSE)),IF(VLOOKUP($A813,'sin-list 180320_update'!$A$2:$S$835,10,FALSE)="",NA(),VLOOKUP($A813,'sin-list 180320_update'!$A$2:$S$835,10,FALSE))),IF(VLOOKUP($C813,'sin-list 180320_update'!$B$2:$S$835,9,FALSE)="",NA(),VLOOKUP($C813,'sin-list 180320_update'!$B$2:$S$835,9,FALSE)))</f>
        <v>#N/A</v>
      </c>
      <c r="N813" s="76" t="e">
        <f>IF($C813="-",IF($A813="-",IF(VLOOKUP($D813,'REACH Bilaga XVII_update'!$A$5:$E$131,4,FALSE)="",NA(),VLOOKUP($D813,'REACH Bilaga XVII_update'!$A$5:$E$131,4,FALSE)),IF(VLOOKUP($A813,'REACH Bilaga XVII_update'!$C$5:$D$131,2,FALSE)="",NA(),VLOOKUP($A813,'REACH Bilaga XVII_update'!$C$5:$D$131,2,FALSE))),IF(VLOOKUP($C813,'REACH Bilaga XVII_update'!$B$5:$D$131,3,FALSE)="",NA(),VLOOKUP($C813,'REACH Bilaga XVII_update'!$B$5:$D$131,3,FALSE)))</f>
        <v>#N/A</v>
      </c>
      <c r="O813" s="76" t="e">
        <f>IF($C813="-",IF($A813="-",IF(VLOOKUP($D813,' REACH Bilaga 59_update'!$A$5:$E$210,5,FALSE)="",NA(),VLOOKUP($D813,' REACH Bilaga 59_update'!$A$5:$E$210,5,FALSE)),IF(VLOOKUP($A813,' REACH Bilaga 59_update'!$D$5:$E$210,2,FALSE)="",NA(),VLOOKUP($A813,' REACH Bilaga 59_update'!$D$5:$E$210,2,FALSE))),IF(VLOOKUP($C813,' REACH Bilaga 59_update'!$C$5:$E$210,3,FALSE)="",NA(),VLOOKUP($C813,' REACH Bilaga 59_update'!$C$5:$E$210,3,FALSE)))</f>
        <v>#N/A</v>
      </c>
      <c r="P813" s="76" t="e">
        <f>IF(C813="-",IF(A813="-",IFERROR(VLOOKUP($D813,' REACH Bilaga 59_update'!$A$5:$F$210,MATCH(Sammanfattning!P$1,' REACH Bilaga 59_update'!$A$4:$F$4,0),FALSE),VLOOKUP($D813,'REACH Bilaga XIV_update'!$A$4:$H$110,MATCH(Sammanfattning!P$1,'REACH Bilaga XIV_update'!$A$4:$H$4,0),FALSE)),IFERROR(VLOOKUP($A813,' REACH Bilaga 59_update'!$D$5:$F$210,MATCH(Sammanfattning!P$1,' REACH Bilaga 59_update'!$D$4:$F$4,0),FALSE),VLOOKUP($A813,'REACH Bilaga XIV_update'!$D$4:$H$110,MATCH(Sammanfattning!P$1,'REACH Bilaga XIV_update'!$D$4:$H$4,0),FALSE))),IFERROR(VLOOKUP($C813,' REACH Bilaga 59_update'!$C$5:$F$210,MATCH(Sammanfattning!P$1,' REACH Bilaga 59_update'!$C$4:$F$4,0),FALSE),VLOOKUP($C813,'REACH Bilaga XIV_update'!$C$4:$H$110,MATCH(Sammanfattning!P$1,'REACH Bilaga XIV_update'!$C$4:$H$4,0),FALSE)))</f>
        <v>#N/A</v>
      </c>
      <c r="Q813" s="76" t="e">
        <f>IF($C813="-",IF($A813="-",IF(VLOOKUP($D813,'REACH Bilaga XIV_update'!$A$5:$I$110,9,FALSE)="",NA(),VLOOKUP($D813,'REACH Bilaga XIV_update'!$A$5:$I$110,9,FALSE)),IF(VLOOKUP($A813,'REACH Bilaga XIV_update'!$D$5:$I$110,6,FALSE)="",NA(),VLOOKUP($A813,'REACH Bilaga XIV_update'!$D$5:$I$110,6,FALSE))),IF(VLOOKUP($C813,'REACH Bilaga XIV_update'!$C$5:$I$110,7,FALSE)="",NA(),VLOOKUP($C813,'REACH Bilaga XIV_update'!$C$5:$I$110,7,FALSE)))</f>
        <v>#N/A</v>
      </c>
      <c r="R813" s="76" t="str">
        <f>IF($C813="-",IF($A813="-",IF(VLOOKUP($D813,CoRAP_update!$A$5:$O$376,15,FALSE)="",NA(),VLOOKUP($D813,CoRAP_update!$A$5:$O$376,15,FALSE)),IF(VLOOKUP($A813,CoRAP_update!$D$5:$O$376,12,FALSE)="",NA(),VLOOKUP($A813,CoRAP_update!$D$5:$O$376,12,FALSE))),IF(VLOOKUP($C813,CoRAP_update!$C$5:$O$376,13,FALSE)="",NA(),VLOOKUP($C813,CoRAP_update!$C$5:$O$376,13,FALSE)))</f>
        <v xml:space="preserve">H302; H315; H317; H312; H332; H411; H335;H341 </v>
      </c>
      <c r="S813" s="144" t="str">
        <f>IF($C813="-",IF($A813="-",VLOOKUP($D813,CoRAP_update!$A$5:$J$376,MATCH(Sammanfattning!S$1,CoRAP_update!$A$4:$J$4,0),FALSE),VLOOKUP($A813,CoRAP_update!$D$5:$J$376,MATCH(Sammanfattning!S$1,CoRAP_update!$D$4:$J$4,0),FALSE)),VLOOKUP($C813,CoRAP_update!$C$5:$J$376,MATCH(Sammanfattning!S$1,CoRAP_update!$C$4:$J$4,0),FALSE))</f>
        <v>Mutagenic#Sensitiser#Other hazard based concern</v>
      </c>
      <c r="T813" s="76" t="e">
        <f>IF($A813="-",VLOOKUP($D813,EDC_update!$C$2:$F$450,4,FALSE),VLOOKUP($A813,EDC_update!$B$2:$F$450,5,FALSE))</f>
        <v>#N/A</v>
      </c>
      <c r="V813" s="78">
        <f>IF(IFERROR(SEARCH("PBT",P813),99)=99,IF(IFERROR(SEARCH("suspected PBT",S813),99)=99,IF(IFERROR(SEARCH("concluded to be PBT",K813),99)=99,IF(IFERROR(SEARCH("PBT",S813),99)=99,IF(IFERROR(SEARCH("PBT cand",L813),99)=99,IF(IFERROR(SEARCH("PBT",L813),99)=99,IF(IFERROR(SEARCH("persistent, bioackumulative and toxic properties",K813),99)=99,0,Scoring!$E$3),Scoring!$E$3),Scoring!$E$7),Scoring!$E$3),Scoring!$E$5),Scoring!$E$6),Scoring!$E$3)</f>
        <v>0</v>
      </c>
      <c r="W813" s="78">
        <f>IF(IFERROR(SEARCH("vPvB",P813),99)=99,IF(IFERROR(SEARCH("suspected pbt/vPvB",S813),99)=99,IF(IFERROR(SEARCH("vPvB",S813),99)=99,IF(IFERROR(SEARCH("concluded to be a vPvB",S813),99)=99,IF(IFERROR(SEARCH("identified as vPvB",K813),99)=99,IF(IFERROR(SEARCH("concluded to be a vPvB",K813),99)=99,IF(IFERROR(SEARCH("concluded to be both pbt and vPvB",S813),99)=99,IF(IFERROR(SEARCH("concluded to be both pbt and vPvB",K813),99)=99,0,Scoring!$E$5),Scoring!$E$5),Scoring!$E$5),Scoring!$E$5),Scoring!$E$5),Scoring!$E$4),Scoring!$E$6),Scoring!$E$4)</f>
        <v>0</v>
      </c>
      <c r="X813" s="78">
        <f>IF(IFERROR(SEARCH("H410",N813),99)=99,IF(IFERROR(SEARCH("H410",O813),99)=99,IF(IFERROR(SEARCH("H410",Q813),99)=99,IF(IFERROR(SEARCH("H410",M813),99)=99,IF(IFERROR(SEARCH("H410",R813),99)=99,IF(IFERROR(SEARCH("H411",N813),99)=99,IF(IFERROR(SEARCH("H411",O813),99)=99,IF(IFERROR(SEARCH("H411",Q813),99)=99,IF(IFERROR(SEARCH("H411",M813),99)=99,IF(IFERROR(SEARCH("H411",R813),99)=99,IF(IFERROR(SEARCH("H413",N813),99)=99,IF(IFERROR(SEARCH("H413",O813),99)=99,IF(IFERROR(SEARCH("H413",Q813),99)=99,IF(IFERROR(SEARCH("H413",M813),99)=99,IF(IFERROR(SEARCH("H413",R813),99)=99,IF(IFERROR(SEARCH("H412",N813),99)=99,IF(IFERROR(SEARCH("H412",O813),99)=99,IF(IFERROR(SEARCH("H412",Q813),99)=99,IF(IFERROR(SEARCH("H412",M813),99)=99,IF(IFERROR(SEARCH("H412",R813),99)=99,0,Scoring!$E$2),Scoring!$E$2),Scoring!$E$2),Scoring!$E$2),Scoring!$E$2),Scoring!$E$2),Scoring!$E$2),Scoring!$E$2),Scoring!$E$2),Scoring!$E$2),Scoring!$E$2),Scoring!$E$2),Scoring!$E$2),Scoring!$E$2),Scoring!$E$2),Scoring!$E$2),Scoring!$E$2),Scoring!$E$2),Scoring!$E$2),Scoring!$E$2)</f>
        <v>1</v>
      </c>
      <c r="Y813" s="78">
        <f>IF(IFERROR(SEARCH("CMR",K813),99)=99,IF(IFERROR(SEARCH("Suspected CMR",S813),99)=99,IF(IFERROR(SEARCH("CMR",S813),99)=99,0,Scoring!$E$8),Scoring!$E$9),Scoring!$E$8)</f>
        <v>0</v>
      </c>
      <c r="Z813" s="78">
        <f>IF(IFERROR(SEARCH("H350",N813),99)=99,IF(IFERROR(SEARCH("H350",O813),99)=99,IF(IFERROR(SEARCH("H350",Q813),99)=99,IF(IFERROR(SEARCH("H350",M813),99)=99,IF(IFERROR(SEARCH("H350",R813),99)=99,IF(IFERROR(SEARCH("H351",N813),99)=99,IF(IFERROR(SEARCH("H351",O813),99)=99,IF(IFERROR(SEARCH("H351",Q813),99)=99,IF(IFERROR(SEARCH("H351",M813),99)=99,IF(IFERROR(SEARCH("H351",R813),99)=99,IF(IFERROR(SEARCH("carcinogenic",P813),99)=99,IF(IFERROR(SEARCH("suspected carcinogenic",S813),99)=99,0,Scoring!$E$12),Scoring!$E$11),Scoring!$E$10),Scoring!$E$10),Scoring!$E$10),Scoring!$E$10),Scoring!$E$10),Scoring!$E$10),Scoring!$E$10),Scoring!$E$10),Scoring!$E$10),Scoring!$E$10)</f>
        <v>0</v>
      </c>
      <c r="AA813" s="78">
        <f>IF(IFERROR(SEARCH("H340",N813),99)=99,IF(IFERROR(SEARCH("H340",O813),99)=99,IF(IFERROR(SEARCH("H340",Q813),99)=99,IF(IFERROR(SEARCH("H340",M813),99)=99,IF(IFERROR(SEARCH("H340",R813),99)=99,IF(IFERROR(SEARCH("H341",N813),99)=99,IF(IFERROR(SEARCH("H341",O813),99)=99,IF(IFERROR(SEARCH("H341",Q813),99)=99,IF(IFERROR(SEARCH("H341",M813),99)=99,IF(IFERROR(SEARCH("H341",R813),99)=99,IF(IFERROR(SEARCH("mutagenic",P813),99)=99,IF(IFERROR(SEARCH("suspected mutagenic",S813),99)=99,0,Scoring!$E$15),Scoring!$E$14),Scoring!$E$13),Scoring!$E$13),Scoring!$E$13),Scoring!$E$13),Scoring!$E$13),Scoring!$E$13),Scoring!$E$13),Scoring!$E$13),Scoring!$E$13),Scoring!$E$13)</f>
        <v>1</v>
      </c>
      <c r="AB813" s="78">
        <f>IF(IFERROR(SEARCH("H360",N813),99)=99,IF(IFERROR(SEARCH("H360",O813),99)=99,IF(IFERROR(SEARCH("H360",Q813),99)=99,IF(IFERROR(SEARCH("H360",M813),99)=99,IF(IFERROR(SEARCH("H360",R813),99)=99,IF(IFERROR(SEARCH("H361",N813),99)=99,IF(IFERROR(SEARCH("H361",O813),99)=99,IF(IFERROR(SEARCH("H361",Q813),99)=99,IF(IFERROR(SEARCH("H361",M813),99)=99,IF(IFERROR(SEARCH("H361",R813),99)=99,IF(IFERROR(SEARCH("reproduction",P813),99)=99,IF(IFERROR(SEARCH("suspected reprotoxic",S813),99)=99,IF(IFERROR(SEARCH("reprotoxic",S813),99)=99,IF(IFERROR(SEARCH("reprotoxic",K813),99)=99,0,Scoring!$E$18),Scoring!$E$18),Scoring!$E$19),Scoring!$E$17),Scoring!$E$16),Scoring!$E$16),Scoring!$E$16),Scoring!$E$16),Scoring!$E$16),Scoring!$E$16),Scoring!$E$16),Scoring!$E$16),Scoring!$E$16),Scoring!$E$16)</f>
        <v>0</v>
      </c>
      <c r="AC813" s="78">
        <f>IF(IFERROR(SEARCH("57f",L813),99)=99,IF(IFERROR(SEARCH("57(f)",P813),99)=99,0,Scoring!$E$20),Scoring!$E$20)</f>
        <v>0</v>
      </c>
      <c r="AD813" s="78">
        <f>IF(IFERROR(SEARCH("CAT1",T813),99)=99,IF(IFERROR(SEARCH("CAT2",T813),99)=99,IF(IFERROR(SEARCH("CAT3",T813),99)=99,IF(IFERROR(SEARCH("concluded to be endocrine",K813),99)=99,IF(IFERROR(SEARCH("categorised as endocrine",K813),99)=99,IF(IFERROR(SEARCH("endocrine disrupting",P813),99)=99,IF(IFERROR(SEARCH("endocrine disrupting",K813),99)=99,IF(IFERROR(SEARCH("suspected endocrine",S813),99)=99,IF(IFERROR(SEARCH("potential endocrine",S813),99)=99,0,Scoring!$E$25),Scoring!$E$25),Scoring!$E$24),Scoring!$E$24),Scoring!$E$24),Scoring!$E$24),Scoring!$E$23),Scoring!$E$22),Scoring!$E$21)</f>
        <v>0</v>
      </c>
      <c r="AE813" s="78">
        <f>IF(IFERROR(SEARCH("suspected sensitiser",S813),99)=99,IF(IFERROR(SEARCH("sensitiser",S813),99)=99,IF(IFERROR(SEARCH("other hazard based concern",S813),99)=99,0,Scoring!$E$28),Scoring!$E$26),Scoring!$E$27)</f>
        <v>0.6</v>
      </c>
      <c r="AF813" s="78">
        <f>IF(IFERROR(M813,1)=1,IF(IFERROR(N813,1)=1,IF(IFERROR(O813,1)=1,IF(IFERROR(Q813,1)=1,IF(IFERROR(R813,1)=1,IF(IFERROR(T813,1)=1,IF(IFERROR(K813,1)=1,IF(IFERROR(P813,1)=1,IF(IFERROR(S813,1)=1,Scoring!$E$29,0),0),0),0),0),0),0),0),0)</f>
        <v>0</v>
      </c>
      <c r="AG813" s="78">
        <f t="shared" si="59"/>
        <v>2.6</v>
      </c>
      <c r="AI813" s="93"/>
      <c r="AJ813" s="94"/>
      <c r="AK813" s="76"/>
      <c r="AL813" s="75"/>
      <c r="AN813" s="79"/>
      <c r="AO813" s="79"/>
      <c r="AP813" s="79"/>
      <c r="AQ813" s="79"/>
      <c r="AR813" s="79"/>
      <c r="AS813" s="78"/>
      <c r="AU813" s="79">
        <f>IF(IFERROR(F813,99)=99,IF(IFERROR(G813,99)=99,IF(IFERROR(H813,99)=99,IF(IFERROR(I813,99)=99,IF(IFERROR(E813,99)=99,IF(IFERROR(J813,99)=99,0,Scoring!$B$7),Scoring!$B$3),Scoring!$B$2),Scoring!$B$6),Scoring!$B$5),Scoring!$B$4)</f>
        <v>0.5</v>
      </c>
      <c r="AV813" s="78">
        <f t="shared" si="60"/>
        <v>1.3</v>
      </c>
      <c r="AW813" s="78"/>
      <c r="AX813" s="66"/>
      <c r="AY813" s="78"/>
      <c r="AZ813" s="76"/>
      <c r="BB813" s="76"/>
    </row>
    <row r="814" spans="1:54" x14ac:dyDescent="0.25">
      <c r="A814" s="77" t="s">
        <v>4390</v>
      </c>
      <c r="B814" s="76" t="str">
        <f t="shared" ref="B814:B830" si="63">C814</f>
        <v>202-422-2</v>
      </c>
      <c r="C814" s="77" t="s">
        <v>4389</v>
      </c>
      <c r="D814" s="83" t="s">
        <v>4388</v>
      </c>
      <c r="E814" s="76" t="e">
        <f>IF(C814="-",IF(A814="-",VLOOKUP(D814,'sin-list 180320_update'!$C$2:$C$835,1,FALSE),VLOOKUP(A814,'sin-list 180320_update'!$A$2:$A$835,1,FALSE)),VLOOKUP(C814,'sin-list 180320_update'!$B$2:$B$835,1,FALSE))</f>
        <v>#N/A</v>
      </c>
      <c r="F814" s="76" t="e">
        <f>IF($C814="-",IF($A814="-",VLOOKUP($D814,'REACH Bilaga XVII_update'!$A$5:$A$131,1,FALSE),VLOOKUP($A814,'REACH Bilaga XVII_update'!$C$5:$C$131,1,FALSE)),VLOOKUP($C814,'REACH Bilaga XVII_update'!$B$5:$B$131,1,FALSE))</f>
        <v>#N/A</v>
      </c>
      <c r="G814" s="76" t="e">
        <f>IF($C814="-",IF($A814="-",VLOOKUP($D814,' REACH Bilaga 59_update'!$A$5:$A$210,1,FALSE),VLOOKUP($A814,' REACH Bilaga 59_update'!$D$5:$D$210,1,FALSE)),VLOOKUP($C814,' REACH Bilaga 59_update'!$C$5:$C$210,1,FALSE))</f>
        <v>#N/A</v>
      </c>
      <c r="H814" s="76" t="e">
        <f>IF($C814="-",IF($A814="-",VLOOKUP($D814,'REACH Bilaga XIV_update'!$A$5:$A$110,1,FALSE),VLOOKUP($A814,'REACH Bilaga XIV_update'!$D$5:$D$110,1,FALSE)),VLOOKUP($C814,'REACH Bilaga XIV_update'!$C$5:$C$110,1,FALSE))</f>
        <v>#N/A</v>
      </c>
      <c r="I814" s="76" t="str">
        <f>IF($C814="-",IF($A814="-",VLOOKUP($D814,CoRAP_update!$A$5:$A$376,1,FALSE),VLOOKUP($A814,CoRAP_update!$D$5:$D$376,1,FALSE)),VLOOKUP($C814,CoRAP_update!$C$5:$C$376,1,FALSE))</f>
        <v>202-422-2</v>
      </c>
      <c r="J814" s="76" t="e">
        <f>IF($C814="-",IF($A814="-",VLOOKUP($D814,EDC_update!$C$2:$C$450,1,FALSE),VLOOKUP($A814,EDC_update!$B$2:$B$450,1,FALSE)),VLOOKUP($C814,EDC_update!$L$2:$L$450,1,FALSE))</f>
        <v>#N/A</v>
      </c>
      <c r="K814" s="76" t="e">
        <f>IF($C814="-",IF($A814="-",IF(VLOOKUP($D814,'sin-list 180320_update'!$C$2:$S$835,3,FALSE)="",NA(),VLOOKUP($D814,'sin-list 180320_update'!$C$2:$S$835,3,FALSE)),IF(VLOOKUP($A814,'sin-list 180320_update'!$A$2:$S$835,5,FALSE)="",NA(),VLOOKUP($A814,'sin-list 180320_update'!$A$2:$S$835,5,FALSE))),IF(VLOOKUP($C814,'sin-list 180320_update'!$B$2:$S$835,4,FALSE)="",NA(),VLOOKUP($C814,'sin-list 180320_update'!$B$2:$S$835,4,FALSE)))</f>
        <v>#N/A</v>
      </c>
      <c r="L814" s="76" t="e">
        <f>IF($C814="-",IF($A814="-",VLOOKUP($D814,'sin-list 180320_update'!$C$2:$S$835,6,FALSE),VLOOKUP($A814,'sin-list 180320_update'!$A$2:$S$835,8,FALSE)),VLOOKUP($C814,'sin-list 180320_update'!$B$2:$S$835,7,FALSE))</f>
        <v>#N/A</v>
      </c>
      <c r="M814" s="76" t="e">
        <f>IF($C814="-",IF($A814="-",IF(VLOOKUP($D814,'sin-list 180320_update'!$C$2:$S$835,8,FALSE)="",NA(),VLOOKUP($D814,'sin-list 180320_update'!$C$2:$S$835,8,FALSE)),IF(VLOOKUP($A814,'sin-list 180320_update'!$A$2:$S$835,10,FALSE)="",NA(),VLOOKUP($A814,'sin-list 180320_update'!$A$2:$S$835,10,FALSE))),IF(VLOOKUP($C814,'sin-list 180320_update'!$B$2:$S$835,9,FALSE)="",NA(),VLOOKUP($C814,'sin-list 180320_update'!$B$2:$S$835,9,FALSE)))</f>
        <v>#N/A</v>
      </c>
      <c r="N814" s="76" t="e">
        <f>IF($C814="-",IF($A814="-",IF(VLOOKUP($D814,'REACH Bilaga XVII_update'!$A$5:$E$131,4,FALSE)="",NA(),VLOOKUP($D814,'REACH Bilaga XVII_update'!$A$5:$E$131,4,FALSE)),IF(VLOOKUP($A814,'REACH Bilaga XVII_update'!$C$5:$D$131,2,FALSE)="",NA(),VLOOKUP($A814,'REACH Bilaga XVII_update'!$C$5:$D$131,2,FALSE))),IF(VLOOKUP($C814,'REACH Bilaga XVII_update'!$B$5:$D$131,3,FALSE)="",NA(),VLOOKUP($C814,'REACH Bilaga XVII_update'!$B$5:$D$131,3,FALSE)))</f>
        <v>#N/A</v>
      </c>
      <c r="O814" s="76" t="e">
        <f>IF($C814="-",IF($A814="-",IF(VLOOKUP($D814,' REACH Bilaga 59_update'!$A$5:$E$210,5,FALSE)="",NA(),VLOOKUP($D814,' REACH Bilaga 59_update'!$A$5:$E$210,5,FALSE)),IF(VLOOKUP($A814,' REACH Bilaga 59_update'!$D$5:$E$210,2,FALSE)="",NA(),VLOOKUP($A814,' REACH Bilaga 59_update'!$D$5:$E$210,2,FALSE))),IF(VLOOKUP($C814,' REACH Bilaga 59_update'!$C$5:$E$210,3,FALSE)="",NA(),VLOOKUP($C814,' REACH Bilaga 59_update'!$C$5:$E$210,3,FALSE)))</f>
        <v>#N/A</v>
      </c>
      <c r="P814" s="76" t="e">
        <f>IF(C814="-",IF(A814="-",IFERROR(VLOOKUP($D814,' REACH Bilaga 59_update'!$A$5:$F$210,MATCH(Sammanfattning!P$1,' REACH Bilaga 59_update'!$A$4:$F$4,0),FALSE),VLOOKUP($D814,'REACH Bilaga XIV_update'!$A$4:$H$110,MATCH(Sammanfattning!P$1,'REACH Bilaga XIV_update'!$A$4:$H$4,0),FALSE)),IFERROR(VLOOKUP($A814,' REACH Bilaga 59_update'!$D$5:$F$210,MATCH(Sammanfattning!P$1,' REACH Bilaga 59_update'!$D$4:$F$4,0),FALSE),VLOOKUP($A814,'REACH Bilaga XIV_update'!$D$4:$H$110,MATCH(Sammanfattning!P$1,'REACH Bilaga XIV_update'!$D$4:$H$4,0),FALSE))),IFERROR(VLOOKUP($C814,' REACH Bilaga 59_update'!$C$5:$F$210,MATCH(Sammanfattning!P$1,' REACH Bilaga 59_update'!$C$4:$F$4,0),FALSE),VLOOKUP($C814,'REACH Bilaga XIV_update'!$C$4:$H$110,MATCH(Sammanfattning!P$1,'REACH Bilaga XIV_update'!$C$4:$H$4,0),FALSE)))</f>
        <v>#N/A</v>
      </c>
      <c r="Q814" s="76" t="e">
        <f>IF($C814="-",IF($A814="-",IF(VLOOKUP($D814,'REACH Bilaga XIV_update'!$A$5:$I$110,9,FALSE)="",NA(),VLOOKUP($D814,'REACH Bilaga XIV_update'!$A$5:$I$110,9,FALSE)),IF(VLOOKUP($A814,'REACH Bilaga XIV_update'!$D$5:$I$110,6,FALSE)="",NA(),VLOOKUP($A814,'REACH Bilaga XIV_update'!$D$5:$I$110,6,FALSE))),IF(VLOOKUP($C814,'REACH Bilaga XIV_update'!$C$5:$I$110,7,FALSE)="",NA(),VLOOKUP($C814,'REACH Bilaga XIV_update'!$C$5:$I$110,7,FALSE)))</f>
        <v>#N/A</v>
      </c>
      <c r="R814" s="76" t="str">
        <f>IF($C814="-",IF($A814="-",IF(VLOOKUP($D814,CoRAP_update!$A$5:$O$376,15,FALSE)="",NA(),VLOOKUP($D814,CoRAP_update!$A$5:$O$376,15,FALSE)),IF(VLOOKUP($A814,CoRAP_update!$D$5:$O$376,12,FALSE)="",NA(),VLOOKUP($A814,CoRAP_update!$D$5:$O$376,12,FALSE))),IF(VLOOKUP($C814,CoRAP_update!$C$5:$O$376,13,FALSE)="",NA(),VLOOKUP($C814,CoRAP_update!$C$5:$O$376,13,FALSE)))</f>
        <v>H226
H332
H312
H315</v>
      </c>
      <c r="S814" s="144" t="str">
        <f>IF($C814="-",IF($A814="-",VLOOKUP($D814,CoRAP_update!$A$5:$J$376,MATCH(Sammanfattning!S$1,CoRAP_update!$A$4:$J$4,0),FALSE),VLOOKUP($A814,CoRAP_update!$D$5:$J$376,MATCH(Sammanfattning!S$1,CoRAP_update!$D$4:$J$4,0),FALSE)),VLOOKUP($C814,CoRAP_update!$C$5:$J$376,MATCH(Sammanfattning!S$1,CoRAP_update!$C$4:$J$4,0),FALSE))</f>
        <v>Suspected CMR#Suspected Sensitiser#Consumer use#Cumulative exposure#High (aggregated) tonnage#High RCR#Wide dispersive use</v>
      </c>
      <c r="T814" s="76" t="e">
        <f>IF($A814="-",VLOOKUP($D814,EDC_update!$C$2:$F$450,4,FALSE),VLOOKUP($A814,EDC_update!$B$2:$F$450,5,FALSE))</f>
        <v>#N/A</v>
      </c>
      <c r="V814" s="78">
        <f>IF(IFERROR(SEARCH("PBT",P814),99)=99,IF(IFERROR(SEARCH("suspected PBT",S814),99)=99,IF(IFERROR(SEARCH("concluded to be PBT",K814),99)=99,IF(IFERROR(SEARCH("PBT",S814),99)=99,IF(IFERROR(SEARCH("PBT cand",L814),99)=99,IF(IFERROR(SEARCH("PBT",L814),99)=99,IF(IFERROR(SEARCH("persistent, bioackumulative and toxic properties",K814),99)=99,0,Scoring!$E$3),Scoring!$E$3),Scoring!$E$7),Scoring!$E$3),Scoring!$E$5),Scoring!$E$6),Scoring!$E$3)</f>
        <v>0</v>
      </c>
      <c r="W814" s="78">
        <f>IF(IFERROR(SEARCH("vPvB",P814),99)=99,IF(IFERROR(SEARCH("suspected pbt/vPvB",S814),99)=99,IF(IFERROR(SEARCH("vPvB",S814),99)=99,IF(IFERROR(SEARCH("concluded to be a vPvB",S814),99)=99,IF(IFERROR(SEARCH("identified as vPvB",K814),99)=99,IF(IFERROR(SEARCH("concluded to be a vPvB",K814),99)=99,IF(IFERROR(SEARCH("concluded to be both pbt and vPvB",S814),99)=99,IF(IFERROR(SEARCH("concluded to be both pbt and vPvB",K814),99)=99,0,Scoring!$E$5),Scoring!$E$5),Scoring!$E$5),Scoring!$E$5),Scoring!$E$5),Scoring!$E$4),Scoring!$E$6),Scoring!$E$4)</f>
        <v>0</v>
      </c>
      <c r="X814" s="78">
        <f>IF(IFERROR(SEARCH("H410",N814),99)=99,IF(IFERROR(SEARCH("H410",O814),99)=99,IF(IFERROR(SEARCH("H410",Q814),99)=99,IF(IFERROR(SEARCH("H410",M814),99)=99,IF(IFERROR(SEARCH("H410",R814),99)=99,IF(IFERROR(SEARCH("H411",N814),99)=99,IF(IFERROR(SEARCH("H411",O814),99)=99,IF(IFERROR(SEARCH("H411",Q814),99)=99,IF(IFERROR(SEARCH("H411",M814),99)=99,IF(IFERROR(SEARCH("H411",R814),99)=99,IF(IFERROR(SEARCH("H413",N814),99)=99,IF(IFERROR(SEARCH("H413",O814),99)=99,IF(IFERROR(SEARCH("H413",Q814),99)=99,IF(IFERROR(SEARCH("H413",M814),99)=99,IF(IFERROR(SEARCH("H413",R814),99)=99,IF(IFERROR(SEARCH("H412",N814),99)=99,IF(IFERROR(SEARCH("H412",O814),99)=99,IF(IFERROR(SEARCH("H412",Q814),99)=99,IF(IFERROR(SEARCH("H412",M814),99)=99,IF(IFERROR(SEARCH("H412",R814),99)=99,0,Scoring!$E$2),Scoring!$E$2),Scoring!$E$2),Scoring!$E$2),Scoring!$E$2),Scoring!$E$2),Scoring!$E$2),Scoring!$E$2),Scoring!$E$2),Scoring!$E$2),Scoring!$E$2),Scoring!$E$2),Scoring!$E$2),Scoring!$E$2),Scoring!$E$2),Scoring!$E$2),Scoring!$E$2),Scoring!$E$2),Scoring!$E$2),Scoring!$E$2)</f>
        <v>0</v>
      </c>
      <c r="Y814" s="78">
        <f>IF(IFERROR(SEARCH("CMR",K814),99)=99,IF(IFERROR(SEARCH("Suspected CMR",S814),99)=99,IF(IFERROR(SEARCH("CMR",S814),99)=99,0,Scoring!$E$8),Scoring!$E$9),Scoring!$E$8)</f>
        <v>2.1</v>
      </c>
      <c r="Z814" s="78">
        <f>IF(IFERROR(SEARCH("H350",N814),99)=99,IF(IFERROR(SEARCH("H350",O814),99)=99,IF(IFERROR(SEARCH("H350",Q814),99)=99,IF(IFERROR(SEARCH("H350",M814),99)=99,IF(IFERROR(SEARCH("H350",R814),99)=99,IF(IFERROR(SEARCH("H351",N814),99)=99,IF(IFERROR(SEARCH("H351",O814),99)=99,IF(IFERROR(SEARCH("H351",Q814),99)=99,IF(IFERROR(SEARCH("H351",M814),99)=99,IF(IFERROR(SEARCH("H351",R814),99)=99,IF(IFERROR(SEARCH("carcinogenic",P814),99)=99,IF(IFERROR(SEARCH("suspected carcinogenic",S814),99)=99,0,Scoring!$E$12),Scoring!$E$11),Scoring!$E$10),Scoring!$E$10),Scoring!$E$10),Scoring!$E$10),Scoring!$E$10),Scoring!$E$10),Scoring!$E$10),Scoring!$E$10),Scoring!$E$10),Scoring!$E$10)</f>
        <v>0</v>
      </c>
      <c r="AA814" s="78">
        <f>IF(IFERROR(SEARCH("H340",N814),99)=99,IF(IFERROR(SEARCH("H340",O814),99)=99,IF(IFERROR(SEARCH("H340",Q814),99)=99,IF(IFERROR(SEARCH("H340",M814),99)=99,IF(IFERROR(SEARCH("H340",R814),99)=99,IF(IFERROR(SEARCH("H341",N814),99)=99,IF(IFERROR(SEARCH("H341",O814),99)=99,IF(IFERROR(SEARCH("H341",Q814),99)=99,IF(IFERROR(SEARCH("H341",M814),99)=99,IF(IFERROR(SEARCH("H341",R814),99)=99,IF(IFERROR(SEARCH("mutagenic",P814),99)=99,IF(IFERROR(SEARCH("suspected mutagenic",S814),99)=99,0,Scoring!$E$15),Scoring!$E$14),Scoring!$E$13),Scoring!$E$13),Scoring!$E$13),Scoring!$E$13),Scoring!$E$13),Scoring!$E$13),Scoring!$E$13),Scoring!$E$13),Scoring!$E$13),Scoring!$E$13)</f>
        <v>0</v>
      </c>
      <c r="AB814" s="78">
        <f>IF(IFERROR(SEARCH("H360",N814),99)=99,IF(IFERROR(SEARCH("H360",O814),99)=99,IF(IFERROR(SEARCH("H360",Q814),99)=99,IF(IFERROR(SEARCH("H360",M814),99)=99,IF(IFERROR(SEARCH("H360",R814),99)=99,IF(IFERROR(SEARCH("H361",N814),99)=99,IF(IFERROR(SEARCH("H361",O814),99)=99,IF(IFERROR(SEARCH("H361",Q814),99)=99,IF(IFERROR(SEARCH("H361",M814),99)=99,IF(IFERROR(SEARCH("H361",R814),99)=99,IF(IFERROR(SEARCH("reproduction",P814),99)=99,IF(IFERROR(SEARCH("suspected reprotoxic",S814),99)=99,IF(IFERROR(SEARCH("reprotoxic",S814),99)=99,IF(IFERROR(SEARCH("reprotoxic",K814),99)=99,0,Scoring!$E$18),Scoring!$E$18),Scoring!$E$19),Scoring!$E$17),Scoring!$E$16),Scoring!$E$16),Scoring!$E$16),Scoring!$E$16),Scoring!$E$16),Scoring!$E$16),Scoring!$E$16),Scoring!$E$16),Scoring!$E$16),Scoring!$E$16)</f>
        <v>0</v>
      </c>
      <c r="AC814" s="78">
        <f>IF(IFERROR(SEARCH("57f",L814),99)=99,IF(IFERROR(SEARCH("57(f)",P814),99)=99,0,Scoring!$E$20),Scoring!$E$20)</f>
        <v>0</v>
      </c>
      <c r="AD814" s="78">
        <f>IF(IFERROR(SEARCH("CAT1",T814),99)=99,IF(IFERROR(SEARCH("CAT2",T814),99)=99,IF(IFERROR(SEARCH("CAT3",T814),99)=99,IF(IFERROR(SEARCH("concluded to be endocrine",K814),99)=99,IF(IFERROR(SEARCH("categorised as endocrine",K814),99)=99,IF(IFERROR(SEARCH("endocrine disrupting",P814),99)=99,IF(IFERROR(SEARCH("endocrine disrupting",K814),99)=99,IF(IFERROR(SEARCH("suspected endocrine",S814),99)=99,IF(IFERROR(SEARCH("potential endocrine",S814),99)=99,0,Scoring!$E$25),Scoring!$E$25),Scoring!$E$24),Scoring!$E$24),Scoring!$E$24),Scoring!$E$24),Scoring!$E$23),Scoring!$E$22),Scoring!$E$21)</f>
        <v>0</v>
      </c>
      <c r="AE814" s="78">
        <f>IF(IFERROR(SEARCH("suspected sensitiser",S814),99)=99,IF(IFERROR(SEARCH("sensitiser",S814),99)=99,IF(IFERROR(SEARCH("other hazard based concern",S814),99)=99,0,Scoring!$E$28),Scoring!$E$26),Scoring!$E$27)</f>
        <v>0.4</v>
      </c>
      <c r="AF814" s="78">
        <f>IF(IFERROR(M814,1)=1,IF(IFERROR(N814,1)=1,IF(IFERROR(O814,1)=1,IF(IFERROR(Q814,1)=1,IF(IFERROR(R814,1)=1,IF(IFERROR(T814,1)=1,IF(IFERROR(K814,1)=1,IF(IFERROR(P814,1)=1,IF(IFERROR(S814,1)=1,Scoring!$E$29,0),0),0),0),0),0),0),0),0)</f>
        <v>0</v>
      </c>
      <c r="AG814" s="78">
        <f t="shared" si="59"/>
        <v>2.5</v>
      </c>
      <c r="AI814" s="93"/>
      <c r="AJ814" s="94"/>
      <c r="AK814" s="76"/>
      <c r="AL814" s="75"/>
      <c r="AN814" s="79"/>
      <c r="AO814" s="79"/>
      <c r="AP814" s="79"/>
      <c r="AQ814" s="79"/>
      <c r="AR814" s="79"/>
      <c r="AS814" s="78"/>
      <c r="AU814" s="79">
        <f>IF(IFERROR(F814,99)=99,IF(IFERROR(G814,99)=99,IF(IFERROR(H814,99)=99,IF(IFERROR(I814,99)=99,IF(IFERROR(E814,99)=99,IF(IFERROR(J814,99)=99,0,Scoring!$B$7),Scoring!$B$3),Scoring!$B$2),Scoring!$B$6),Scoring!$B$5),Scoring!$B$4)</f>
        <v>0.5</v>
      </c>
      <c r="AV814" s="78">
        <f t="shared" si="60"/>
        <v>1.25</v>
      </c>
      <c r="AW814" s="78"/>
      <c r="AX814" s="66"/>
      <c r="AY814" s="78"/>
      <c r="AZ814" s="76"/>
      <c r="BA814" s="76"/>
      <c r="BB814" s="76"/>
    </row>
    <row r="815" spans="1:54" x14ac:dyDescent="0.25">
      <c r="A815" s="77" t="s">
        <v>4446</v>
      </c>
      <c r="B815" s="76" t="str">
        <f t="shared" si="63"/>
        <v>202-679-0</v>
      </c>
      <c r="C815" s="77" t="s">
        <v>2819</v>
      </c>
      <c r="D815" s="77" t="s">
        <v>2820</v>
      </c>
      <c r="E815" s="76" t="str">
        <f>IF(C815="-",IF(A815="-",VLOOKUP(D815,'sin-list 180320_update'!$C$2:$C$835,1,FALSE),VLOOKUP(A815,'sin-list 180320_update'!$A$2:$A$835,1,FALSE)),VLOOKUP(C815,'sin-list 180320_update'!$B$2:$B$835,1,FALSE))</f>
        <v>202-679-0</v>
      </c>
      <c r="F815" s="76" t="e">
        <f>IF($C815="-",IF($A815="-",VLOOKUP($D815,'REACH Bilaga XVII_update'!$A$5:$A$131,1,FALSE),VLOOKUP($A815,'REACH Bilaga XVII_update'!$C$5:$C$131,1,FALSE)),VLOOKUP($C815,'REACH Bilaga XVII_update'!$B$5:$B$131,1,FALSE))</f>
        <v>#N/A</v>
      </c>
      <c r="G815" s="76" t="str">
        <f>IF($C815="-",IF($A815="-",VLOOKUP($D815,' REACH Bilaga 59_update'!$A$5:$A$210,1,FALSE),VLOOKUP($A815,' REACH Bilaga 59_update'!$D$5:$D$210,1,FALSE)),VLOOKUP($C815,' REACH Bilaga 59_update'!$C$5:$C$210,1,FALSE))</f>
        <v>202-679-0</v>
      </c>
      <c r="H815" s="76" t="e">
        <f>IF($C815="-",IF($A815="-",VLOOKUP($D815,'REACH Bilaga XIV_update'!$A$5:$A$110,1,FALSE),VLOOKUP($A815,'REACH Bilaga XIV_update'!$D$5:$D$110,1,FALSE)),VLOOKUP($C815,'REACH Bilaga XIV_update'!$C$5:$C$110,1,FALSE))</f>
        <v>#N/A</v>
      </c>
      <c r="I815" s="76" t="str">
        <f>IF($C815="-",IF($A815="-",VLOOKUP($D815,CoRAP_update!$A$5:$A$376,1,FALSE),VLOOKUP($A815,CoRAP_update!$D$5:$D$376,1,FALSE)),VLOOKUP($C815,CoRAP_update!$C$5:$C$376,1,FALSE))</f>
        <v>202-679-0</v>
      </c>
      <c r="J815" s="76" t="e">
        <f>IF($C815="-",IF($A815="-",VLOOKUP($D815,EDC_update!$C$2:$C$450,1,FALSE),VLOOKUP($A815,EDC_update!$B$2:$B$450,1,FALSE)),VLOOKUP($C815,EDC_update!$L$2:$L$450,1,FALSE))</f>
        <v>#N/A</v>
      </c>
      <c r="K815" s="76" t="str">
        <f>IF($C815="-",IF($A815="-",IF(VLOOKUP($D815,'sin-list 180320_update'!$C$2:$S$835,3,FALSE)="",NA(),VLOOKUP($D815,'sin-list 180320_update'!$C$2:$S$835,3,FALSE)),IF(VLOOKUP($A815,'sin-list 180320_update'!$A$2:$S$835,5,FALSE)="",NA(),VLOOKUP($A815,'sin-list 180320_update'!$A$2:$S$835,5,FALSE))),IF(VLOOKUP($C815,'sin-list 180320_update'!$B$2:$S$835,4,FALSE)="",NA(),VLOOKUP($C815,'sin-list 180320_update'!$B$2:$S$835,4,FALSE)))</f>
        <v>4-tert-butylphenol acts as an endocrine disruptor and has been reported as toxic to reproduction.  It has been widely found in the environment.</v>
      </c>
      <c r="L815" s="76" t="str">
        <f>IF($C815="-",IF($A815="-",VLOOKUP($D815,'sin-list 180320_update'!$C$2:$S$835,6,FALSE),VLOOKUP($A815,'sin-list 180320_update'!$A$2:$S$835,8,FALSE)),VLOOKUP($C815,'sin-list 180320_update'!$B$2:$S$835,7,FALSE))</f>
        <v>Repr. 2
Skin Irrit. 2
Eye Dam. 1</v>
      </c>
      <c r="M815" s="76" t="str">
        <f>IF($C815="-",IF($A815="-",IF(VLOOKUP($D815,'sin-list 180320_update'!$C$2:$S$835,8,FALSE)="",NA(),VLOOKUP($D815,'sin-list 180320_update'!$C$2:$S$835,8,FALSE)),IF(VLOOKUP($A815,'sin-list 180320_update'!$A$2:$S$835,10,FALSE)="",NA(),VLOOKUP($A815,'sin-list 180320_update'!$A$2:$S$835,10,FALSE))),IF(VLOOKUP($C815,'sin-list 180320_update'!$B$2:$S$835,9,FALSE)="",NA(),VLOOKUP($C815,'sin-list 180320_update'!$B$2:$S$835,9,FALSE)))</f>
        <v>H361f
H315
H318</v>
      </c>
      <c r="N815" s="76" t="e">
        <f>IF($C815="-",IF($A815="-",IF(VLOOKUP($D815,'REACH Bilaga XVII_update'!$A$5:$E$131,4,FALSE)="",NA(),VLOOKUP($D815,'REACH Bilaga XVII_update'!$A$5:$E$131,4,FALSE)),IF(VLOOKUP($A815,'REACH Bilaga XVII_update'!$C$5:$D$131,2,FALSE)="",NA(),VLOOKUP($A815,'REACH Bilaga XVII_update'!$C$5:$D$131,2,FALSE))),IF(VLOOKUP($C815,'REACH Bilaga XVII_update'!$B$5:$D$131,3,FALSE)="",NA(),VLOOKUP($C815,'REACH Bilaga XVII_update'!$B$5:$D$131,3,FALSE)))</f>
        <v>#N/A</v>
      </c>
      <c r="O815" s="76" t="str">
        <f>IF($C815="-",IF($A815="-",IF(VLOOKUP($D815,' REACH Bilaga 59_update'!$A$5:$E$210,5,FALSE)="",NA(),VLOOKUP($D815,' REACH Bilaga 59_update'!$A$5:$E$210,5,FALSE)),IF(VLOOKUP($A815,' REACH Bilaga 59_update'!$D$5:$E$210,2,FALSE)="",NA(),VLOOKUP($A815,' REACH Bilaga 59_update'!$D$5:$E$210,2,FALSE))),IF(VLOOKUP($C815,' REACH Bilaga 59_update'!$C$5:$E$210,3,FALSE)="",NA(),VLOOKUP($C815,' REACH Bilaga 59_update'!$C$5:$E$210,3,FALSE)))</f>
        <v>H361f
H315
H318</v>
      </c>
      <c r="P815" s="76" t="str">
        <f>IF(C815="-",IF(A815="-",IFERROR(VLOOKUP($D815,' REACH Bilaga 59_update'!$A$5:$F$210,MATCH(Sammanfattning!P$1,' REACH Bilaga 59_update'!$A$4:$F$4,0),FALSE),VLOOKUP($D815,'REACH Bilaga XIV_update'!$A$4:$H$110,MATCH(Sammanfattning!P$1,'REACH Bilaga XIV_update'!$A$4:$H$4,0),FALSE)),IFERROR(VLOOKUP($A815,' REACH Bilaga 59_update'!$D$5:$F$210,MATCH(Sammanfattning!P$1,' REACH Bilaga 59_update'!$D$4:$F$4,0),FALSE),VLOOKUP($A815,'REACH Bilaga XIV_update'!$D$4:$H$110,MATCH(Sammanfattning!P$1,'REACH Bilaga XIV_update'!$D$4:$H$4,0),FALSE))),IFERROR(VLOOKUP($C815,' REACH Bilaga 59_update'!$C$5:$F$210,MATCH(Sammanfattning!P$1,' REACH Bilaga 59_update'!$C$4:$F$4,0),FALSE),VLOOKUP($C815,'REACH Bilaga XIV_update'!$C$4:$H$110,MATCH(Sammanfattning!P$1,'REACH Bilaga XIV_update'!$C$4:$H$4,0),FALSE)))</f>
        <v>Endocrine disrupting properties (Article 57(f) - environment)</v>
      </c>
      <c r="Q815" s="76" t="e">
        <f>IF($C815="-",IF($A815="-",IF(VLOOKUP($D815,'REACH Bilaga XIV_update'!$A$5:$I$110,9,FALSE)="",NA(),VLOOKUP($D815,'REACH Bilaga XIV_update'!$A$5:$I$110,9,FALSE)),IF(VLOOKUP($A815,'REACH Bilaga XIV_update'!$D$5:$I$110,6,FALSE)="",NA(),VLOOKUP($A815,'REACH Bilaga XIV_update'!$D$5:$I$110,6,FALSE))),IF(VLOOKUP($C815,'REACH Bilaga XIV_update'!$C$5:$I$110,7,FALSE)="",NA(),VLOOKUP($C815,'REACH Bilaga XIV_update'!$C$5:$I$110,7,FALSE)))</f>
        <v>#N/A</v>
      </c>
      <c r="R815" s="76" t="str">
        <f>IF($C815="-",IF($A815="-",IF(VLOOKUP($D815,CoRAP_update!$A$5:$O$376,15,FALSE)="",NA(),VLOOKUP($D815,CoRAP_update!$A$5:$O$376,15,FALSE)),IF(VLOOKUP($A815,CoRAP_update!$D$5:$O$376,12,FALSE)="",NA(),VLOOKUP($A815,CoRAP_update!$D$5:$O$376,12,FALSE))),IF(VLOOKUP($C815,CoRAP_update!$C$5:$O$376,13,FALSE)="",NA(),VLOOKUP($C815,CoRAP_update!$C$5:$O$376,13,FALSE)))</f>
        <v>H361f
H315
H318</v>
      </c>
      <c r="S815" s="144" t="str">
        <f>IF($C815="-",IF($A815="-",VLOOKUP($D815,CoRAP_update!$A$5:$J$376,MATCH(Sammanfattning!S$1,CoRAP_update!$A$4:$J$4,0),FALSE),VLOOKUP($A815,CoRAP_update!$D$5:$J$376,MATCH(Sammanfattning!S$1,CoRAP_update!$D$4:$J$4,0),FALSE)),VLOOKUP($C815,CoRAP_update!$C$5:$J$376,MATCH(Sammanfattning!S$1,CoRAP_update!$C$4:$J$4,0),FALSE))</f>
        <v>Potential endocrine disruptor#High (aggregated) tonnage</v>
      </c>
      <c r="T815" s="76" t="str">
        <f>IF($A815="-",VLOOKUP($D815,EDC_update!$C$2:$F$450,4,FALSE),VLOOKUP($A815,EDC_update!$B$2:$F$450,5,FALSE))</f>
        <v>CAT2</v>
      </c>
      <c r="V815" s="78">
        <f>IF(IFERROR(SEARCH("PBT",P815),99)=99,IF(IFERROR(SEARCH("suspected PBT",S815),99)=99,IF(IFERROR(SEARCH("concluded to be PBT",K815),99)=99,IF(IFERROR(SEARCH("PBT",S815),99)=99,IF(IFERROR(SEARCH("PBT cand",L815),99)=99,IF(IFERROR(SEARCH("PBT",L815),99)=99,IF(IFERROR(SEARCH("persistent, bioackumulative and toxic properties",K815),99)=99,0,Scoring!$E$3),Scoring!$E$3),Scoring!$E$7),Scoring!$E$3),Scoring!$E$5),Scoring!$E$6),Scoring!$E$3)</f>
        <v>0</v>
      </c>
      <c r="W815" s="78">
        <f>IF(IFERROR(SEARCH("vPvB",P815),99)=99,IF(IFERROR(SEARCH("suspected pbt/vPvB",S815),99)=99,IF(IFERROR(SEARCH("vPvB",S815),99)=99,IF(IFERROR(SEARCH("concluded to be a vPvB",S815),99)=99,IF(IFERROR(SEARCH("identified as vPvB",K815),99)=99,IF(IFERROR(SEARCH("concluded to be a vPvB",K815),99)=99,IF(IFERROR(SEARCH("concluded to be both pbt and vPvB",S815),99)=99,IF(IFERROR(SEARCH("concluded to be both pbt and vPvB",K815),99)=99,0,Scoring!$E$5),Scoring!$E$5),Scoring!$E$5),Scoring!$E$5),Scoring!$E$5),Scoring!$E$4),Scoring!$E$6),Scoring!$E$4)</f>
        <v>0</v>
      </c>
      <c r="X815" s="78">
        <f>IF(IFERROR(SEARCH("H410",N815),99)=99,IF(IFERROR(SEARCH("H410",O815),99)=99,IF(IFERROR(SEARCH("H410",Q815),99)=99,IF(IFERROR(SEARCH("H410",M815),99)=99,IF(IFERROR(SEARCH("H410",R815),99)=99,IF(IFERROR(SEARCH("H411",N815),99)=99,IF(IFERROR(SEARCH("H411",O815),99)=99,IF(IFERROR(SEARCH("H411",Q815),99)=99,IF(IFERROR(SEARCH("H411",M815),99)=99,IF(IFERROR(SEARCH("H411",R815),99)=99,IF(IFERROR(SEARCH("H413",N815),99)=99,IF(IFERROR(SEARCH("H413",O815),99)=99,IF(IFERROR(SEARCH("H413",Q815),99)=99,IF(IFERROR(SEARCH("H413",M815),99)=99,IF(IFERROR(SEARCH("H413",R815),99)=99,IF(IFERROR(SEARCH("H412",N815),99)=99,IF(IFERROR(SEARCH("H412",O815),99)=99,IF(IFERROR(SEARCH("H412",Q815),99)=99,IF(IFERROR(SEARCH("H412",M815),99)=99,IF(IFERROR(SEARCH("H412",R815),99)=99,0,Scoring!$E$2),Scoring!$E$2),Scoring!$E$2),Scoring!$E$2),Scoring!$E$2),Scoring!$E$2),Scoring!$E$2),Scoring!$E$2),Scoring!$E$2),Scoring!$E$2),Scoring!$E$2),Scoring!$E$2),Scoring!$E$2),Scoring!$E$2),Scoring!$E$2),Scoring!$E$2),Scoring!$E$2),Scoring!$E$2),Scoring!$E$2),Scoring!$E$2)</f>
        <v>0</v>
      </c>
      <c r="Y815" s="78">
        <f>IF(IFERROR(SEARCH("CMR",K815),99)=99,IF(IFERROR(SEARCH("Suspected CMR",S815),99)=99,IF(IFERROR(SEARCH("CMR",S815),99)=99,0,Scoring!$E$8),Scoring!$E$9),Scoring!$E$8)</f>
        <v>0</v>
      </c>
      <c r="Z815" s="78">
        <f>IF(IFERROR(SEARCH("H350",N815),99)=99,IF(IFERROR(SEARCH("H350",O815),99)=99,IF(IFERROR(SEARCH("H350",Q815),99)=99,IF(IFERROR(SEARCH("H350",M815),99)=99,IF(IFERROR(SEARCH("H350",R815),99)=99,IF(IFERROR(SEARCH("H351",N815),99)=99,IF(IFERROR(SEARCH("H351",O815),99)=99,IF(IFERROR(SEARCH("H351",Q815),99)=99,IF(IFERROR(SEARCH("H351",M815),99)=99,IF(IFERROR(SEARCH("H351",R815),99)=99,IF(IFERROR(SEARCH("carcinogenic",P815),99)=99,IF(IFERROR(SEARCH("suspected carcinogenic",S815),99)=99,0,Scoring!$E$12),Scoring!$E$11),Scoring!$E$10),Scoring!$E$10),Scoring!$E$10),Scoring!$E$10),Scoring!$E$10),Scoring!$E$10),Scoring!$E$10),Scoring!$E$10),Scoring!$E$10),Scoring!$E$10)</f>
        <v>0</v>
      </c>
      <c r="AA815" s="78">
        <f>IF(IFERROR(SEARCH("H340",N815),99)=99,IF(IFERROR(SEARCH("H340",O815),99)=99,IF(IFERROR(SEARCH("H340",Q815),99)=99,IF(IFERROR(SEARCH("H340",M815),99)=99,IF(IFERROR(SEARCH("H340",R815),99)=99,IF(IFERROR(SEARCH("H341",N815),99)=99,IF(IFERROR(SEARCH("H341",O815),99)=99,IF(IFERROR(SEARCH("H341",Q815),99)=99,IF(IFERROR(SEARCH("H341",M815),99)=99,IF(IFERROR(SEARCH("H341",R815),99)=99,IF(IFERROR(SEARCH("mutagenic",P815),99)=99,IF(IFERROR(SEARCH("suspected mutagenic",S815),99)=99,0,Scoring!$E$15),Scoring!$E$14),Scoring!$E$13),Scoring!$E$13),Scoring!$E$13),Scoring!$E$13),Scoring!$E$13),Scoring!$E$13),Scoring!$E$13),Scoring!$E$13),Scoring!$E$13),Scoring!$E$13)</f>
        <v>0</v>
      </c>
      <c r="AB815" s="78">
        <f>IF(IFERROR(SEARCH("H360",N815),99)=99,IF(IFERROR(SEARCH("H360",O815),99)=99,IF(IFERROR(SEARCH("H360",Q815),99)=99,IF(IFERROR(SEARCH("H360",M815),99)=99,IF(IFERROR(SEARCH("H360",R815),99)=99,IF(IFERROR(SEARCH("H361",N815),99)=99,IF(IFERROR(SEARCH("H361",O815),99)=99,IF(IFERROR(SEARCH("H361",Q815),99)=99,IF(IFERROR(SEARCH("H361",M815),99)=99,IF(IFERROR(SEARCH("H361",R815),99)=99,IF(IFERROR(SEARCH("reproduction",P815),99)=99,IF(IFERROR(SEARCH("suspected reprotoxic",S815),99)=99,IF(IFERROR(SEARCH("reprotoxic",S815),99)=99,IF(IFERROR(SEARCH("reprotoxic",K815),99)=99,0,Scoring!$E$18),Scoring!$E$18),Scoring!$E$19),Scoring!$E$17),Scoring!$E$16),Scoring!$E$16),Scoring!$E$16),Scoring!$E$16),Scoring!$E$16),Scoring!$E$16),Scoring!$E$16),Scoring!$E$16),Scoring!$E$16),Scoring!$E$16)</f>
        <v>1</v>
      </c>
      <c r="AC815" s="78">
        <f>IF(IFERROR(SEARCH("57f",L815),99)=99,IF(IFERROR(SEARCH("57(f)",P815),99)=99,0,Scoring!$E$20),Scoring!$E$20)</f>
        <v>1</v>
      </c>
      <c r="AD815" s="78">
        <f>IF(IFERROR(SEARCH("CAT1",T815),99)=99,IF(IFERROR(SEARCH("CAT2",T815),99)=99,IF(IFERROR(SEARCH("CAT3",T815),99)=99,IF(IFERROR(SEARCH("concluded to be endocrine",K815),99)=99,IF(IFERROR(SEARCH("categorised as endocrine",K815),99)=99,IF(IFERROR(SEARCH("endocrine disrupting",P815),99)=99,IF(IFERROR(SEARCH("endocrine disrupting",K815),99)=99,IF(IFERROR(SEARCH("suspected endocrine",S815),99)=99,IF(IFERROR(SEARCH("potential endocrine",S815),99)=99,0,Scoring!$E$25),Scoring!$E$25),Scoring!$E$24),Scoring!$E$24),Scoring!$E$24),Scoring!$E$24),Scoring!$E$23),Scoring!$E$22),Scoring!$E$21)</f>
        <v>0.5</v>
      </c>
      <c r="AE815" s="78">
        <f>IF(IFERROR(SEARCH("suspected sensitiser",S815),99)=99,IF(IFERROR(SEARCH("sensitiser",S815),99)=99,IF(IFERROR(SEARCH("other hazard based concern",S815),99)=99,0,Scoring!$E$28),Scoring!$E$26),Scoring!$E$27)</f>
        <v>0</v>
      </c>
      <c r="AF815" s="78">
        <f>IF(IFERROR(M815,1)=1,IF(IFERROR(N815,1)=1,IF(IFERROR(O815,1)=1,IF(IFERROR(Q815,1)=1,IF(IFERROR(R815,1)=1,IF(IFERROR(T815,1)=1,IF(IFERROR(K815,1)=1,IF(IFERROR(P815,1)=1,IF(IFERROR(S815,1)=1,Scoring!$E$29,0),0),0),0),0),0),0),0),0)</f>
        <v>0</v>
      </c>
      <c r="AG815" s="78">
        <f t="shared" si="59"/>
        <v>2.5</v>
      </c>
      <c r="AI815" s="93"/>
      <c r="AJ815" s="94"/>
      <c r="AK815" s="76"/>
      <c r="AL815" s="75"/>
      <c r="AN815" s="79"/>
      <c r="AO815" s="79"/>
      <c r="AP815" s="79"/>
      <c r="AQ815" s="79"/>
      <c r="AR815" s="79"/>
      <c r="AS815" s="78"/>
      <c r="AU815" s="79">
        <f>IF(IFERROR(F815,99)=99,IF(IFERROR(G815,99)=99,IF(IFERROR(H815,99)=99,IF(IFERROR(I815,99)=99,IF(IFERROR(E815,99)=99,IF(IFERROR(J815,99)=99,0,Scoring!$B$7),Scoring!$B$3),Scoring!$B$2),Scoring!$B$6),Scoring!$B$5),Scoring!$B$4)</f>
        <v>1</v>
      </c>
      <c r="AV815" s="78">
        <f t="shared" si="60"/>
        <v>2.5</v>
      </c>
      <c r="AW815" s="78"/>
      <c r="AX815" s="66"/>
      <c r="AY815" s="78"/>
      <c r="AZ815" s="76"/>
      <c r="BA815" s="76"/>
      <c r="BB815" s="76"/>
    </row>
    <row r="816" spans="1:54" x14ac:dyDescent="0.25">
      <c r="A816" s="77" t="s">
        <v>4512</v>
      </c>
      <c r="B816" s="76" t="str">
        <f t="shared" si="63"/>
        <v>203-049-8</v>
      </c>
      <c r="C816" s="77" t="s">
        <v>4511</v>
      </c>
      <c r="D816" s="77" t="s">
        <v>4510</v>
      </c>
      <c r="E816" s="76" t="e">
        <f>IF(C816="-",IF(A816="-",VLOOKUP(D816,'sin-list 180320_update'!$C$2:$C$835,1,FALSE),VLOOKUP(A816,'sin-list 180320_update'!$A$2:$A$835,1,FALSE)),VLOOKUP(C816,'sin-list 180320_update'!$B$2:$B$835,1,FALSE))</f>
        <v>#N/A</v>
      </c>
      <c r="F816" s="76" t="e">
        <f>IF($C816="-",IF($A816="-",VLOOKUP($D816,'REACH Bilaga XVII_update'!$A$5:$A$131,1,FALSE),VLOOKUP($A816,'REACH Bilaga XVII_update'!$C$5:$C$131,1,FALSE)),VLOOKUP($C816,'REACH Bilaga XVII_update'!$B$5:$B$131,1,FALSE))</f>
        <v>#N/A</v>
      </c>
      <c r="G816" s="76" t="e">
        <f>IF($C816="-",IF($A816="-",VLOOKUP($D816,' REACH Bilaga 59_update'!$A$5:$A$210,1,FALSE),VLOOKUP($A816,' REACH Bilaga 59_update'!$D$5:$D$210,1,FALSE)),VLOOKUP($C816,' REACH Bilaga 59_update'!$C$5:$C$210,1,FALSE))</f>
        <v>#N/A</v>
      </c>
      <c r="H816" s="76" t="e">
        <f>IF($C816="-",IF($A816="-",VLOOKUP($D816,'REACH Bilaga XIV_update'!$A$5:$A$110,1,FALSE),VLOOKUP($A816,'REACH Bilaga XIV_update'!$D$5:$D$110,1,FALSE)),VLOOKUP($C816,'REACH Bilaga XIV_update'!$C$5:$C$110,1,FALSE))</f>
        <v>#N/A</v>
      </c>
      <c r="I816" s="76" t="str">
        <f>IF($C816="-",IF($A816="-",VLOOKUP($D816,CoRAP_update!$A$5:$A$376,1,FALSE),VLOOKUP($A816,CoRAP_update!$D$5:$D$376,1,FALSE)),VLOOKUP($C816,CoRAP_update!$C$5:$C$376,1,FALSE))</f>
        <v>203-049-8</v>
      </c>
      <c r="J816" s="76" t="e">
        <f>IF($C816="-",IF($A816="-",VLOOKUP($D816,EDC_update!$C$2:$C$450,1,FALSE),VLOOKUP($A816,EDC_update!$B$2:$B$450,1,FALSE)),VLOOKUP($C816,EDC_update!$L$2:$L$450,1,FALSE))</f>
        <v>#N/A</v>
      </c>
      <c r="K816" s="76" t="e">
        <f>IF($C816="-",IF($A816="-",IF(VLOOKUP($D816,'sin-list 180320_update'!$C$2:$S$835,3,FALSE)="",NA(),VLOOKUP($D816,'sin-list 180320_update'!$C$2:$S$835,3,FALSE)),IF(VLOOKUP($A816,'sin-list 180320_update'!$A$2:$S$835,5,FALSE)="",NA(),VLOOKUP($A816,'sin-list 180320_update'!$A$2:$S$835,5,FALSE))),IF(VLOOKUP($C816,'sin-list 180320_update'!$B$2:$S$835,4,FALSE)="",NA(),VLOOKUP($C816,'sin-list 180320_update'!$B$2:$S$835,4,FALSE)))</f>
        <v>#N/A</v>
      </c>
      <c r="L816" s="76" t="e">
        <f>IF($C816="-",IF($A816="-",VLOOKUP($D816,'sin-list 180320_update'!$C$2:$S$835,6,FALSE),VLOOKUP($A816,'sin-list 180320_update'!$A$2:$S$835,8,FALSE)),VLOOKUP($C816,'sin-list 180320_update'!$B$2:$S$835,7,FALSE))</f>
        <v>#N/A</v>
      </c>
      <c r="M816" s="76" t="e">
        <f>IF($C816="-",IF($A816="-",IF(VLOOKUP($D816,'sin-list 180320_update'!$C$2:$S$835,8,FALSE)="",NA(),VLOOKUP($D816,'sin-list 180320_update'!$C$2:$S$835,8,FALSE)),IF(VLOOKUP($A816,'sin-list 180320_update'!$A$2:$S$835,10,FALSE)="",NA(),VLOOKUP($A816,'sin-list 180320_update'!$A$2:$S$835,10,FALSE))),IF(VLOOKUP($C816,'sin-list 180320_update'!$B$2:$S$835,9,FALSE)="",NA(),VLOOKUP($C816,'sin-list 180320_update'!$B$2:$S$835,9,FALSE)))</f>
        <v>#N/A</v>
      </c>
      <c r="N816" s="76" t="e">
        <f>IF($C816="-",IF($A816="-",IF(VLOOKUP($D816,'REACH Bilaga XVII_update'!$A$5:$E$131,4,FALSE)="",NA(),VLOOKUP($D816,'REACH Bilaga XVII_update'!$A$5:$E$131,4,FALSE)),IF(VLOOKUP($A816,'REACH Bilaga XVII_update'!$C$5:$D$131,2,FALSE)="",NA(),VLOOKUP($A816,'REACH Bilaga XVII_update'!$C$5:$D$131,2,FALSE))),IF(VLOOKUP($C816,'REACH Bilaga XVII_update'!$B$5:$D$131,3,FALSE)="",NA(),VLOOKUP($C816,'REACH Bilaga XVII_update'!$B$5:$D$131,3,FALSE)))</f>
        <v>#N/A</v>
      </c>
      <c r="O816" s="76" t="e">
        <f>IF($C816="-",IF($A816="-",IF(VLOOKUP($D816,' REACH Bilaga 59_update'!$A$5:$E$210,5,FALSE)="",NA(),VLOOKUP($D816,' REACH Bilaga 59_update'!$A$5:$E$210,5,FALSE)),IF(VLOOKUP($A816,' REACH Bilaga 59_update'!$D$5:$E$210,2,FALSE)="",NA(),VLOOKUP($A816,' REACH Bilaga 59_update'!$D$5:$E$210,2,FALSE))),IF(VLOOKUP($C816,' REACH Bilaga 59_update'!$C$5:$E$210,3,FALSE)="",NA(),VLOOKUP($C816,' REACH Bilaga 59_update'!$C$5:$E$210,3,FALSE)))</f>
        <v>#N/A</v>
      </c>
      <c r="P816" s="76" t="e">
        <f>IF(C816="-",IF(A816="-",IFERROR(VLOOKUP($D816,' REACH Bilaga 59_update'!$A$5:$F$210,MATCH(Sammanfattning!P$1,' REACH Bilaga 59_update'!$A$4:$F$4,0),FALSE),VLOOKUP($D816,'REACH Bilaga XIV_update'!$A$4:$H$110,MATCH(Sammanfattning!P$1,'REACH Bilaga XIV_update'!$A$4:$H$4,0),FALSE)),IFERROR(VLOOKUP($A816,' REACH Bilaga 59_update'!$D$5:$F$210,MATCH(Sammanfattning!P$1,' REACH Bilaga 59_update'!$D$4:$F$4,0),FALSE),VLOOKUP($A816,'REACH Bilaga XIV_update'!$D$4:$H$110,MATCH(Sammanfattning!P$1,'REACH Bilaga XIV_update'!$D$4:$H$4,0),FALSE))),IFERROR(VLOOKUP($C816,' REACH Bilaga 59_update'!$C$5:$F$210,MATCH(Sammanfattning!P$1,' REACH Bilaga 59_update'!$C$4:$F$4,0),FALSE),VLOOKUP($C816,'REACH Bilaga XIV_update'!$C$4:$H$110,MATCH(Sammanfattning!P$1,'REACH Bilaga XIV_update'!$C$4:$H$4,0),FALSE)))</f>
        <v>#N/A</v>
      </c>
      <c r="Q816" s="76" t="e">
        <f>IF($C816="-",IF($A816="-",IF(VLOOKUP($D816,'REACH Bilaga XIV_update'!$A$5:$I$110,9,FALSE)="",NA(),VLOOKUP($D816,'REACH Bilaga XIV_update'!$A$5:$I$110,9,FALSE)),IF(VLOOKUP($A816,'REACH Bilaga XIV_update'!$D$5:$I$110,6,FALSE)="",NA(),VLOOKUP($A816,'REACH Bilaga XIV_update'!$D$5:$I$110,6,FALSE))),IF(VLOOKUP($C816,'REACH Bilaga XIV_update'!$C$5:$I$110,7,FALSE)="",NA(),VLOOKUP($C816,'REACH Bilaga XIV_update'!$C$5:$I$110,7,FALSE)))</f>
        <v>#N/A</v>
      </c>
      <c r="R816" s="76" t="e">
        <f>IF($C816="-",IF($A816="-",IF(VLOOKUP($D816,CoRAP_update!$A$5:$O$376,15,FALSE)="",NA(),VLOOKUP($D816,CoRAP_update!$A$5:$O$376,15,FALSE)),IF(VLOOKUP($A816,CoRAP_update!$D$5:$O$376,12,FALSE)="",NA(),VLOOKUP($A816,CoRAP_update!$D$5:$O$376,12,FALSE))),IF(VLOOKUP($C816,CoRAP_update!$C$5:$O$376,13,FALSE)="",NA(),VLOOKUP($C816,CoRAP_update!$C$5:$O$376,13,FALSE)))</f>
        <v>#N/A</v>
      </c>
      <c r="S816" s="144" t="str">
        <f>IF($C816="-",IF($A816="-",VLOOKUP($D816,CoRAP_update!$A$5:$J$376,MATCH(Sammanfattning!S$1,CoRAP_update!$A$4:$J$4,0),FALSE),VLOOKUP($A816,CoRAP_update!$D$5:$J$376,MATCH(Sammanfattning!S$1,CoRAP_update!$D$4:$J$4,0),FALSE)),VLOOKUP($C816,CoRAP_update!$C$5:$J$376,MATCH(Sammanfattning!S$1,CoRAP_update!$C$4:$J$4,0),FALSE))</f>
        <v>Suspected CMR#Suspected Sensitiser#Other hazard based concern#Consumer use#Exposure of workers#High (aggregated) tonnage#Wide dispersive use</v>
      </c>
      <c r="T816" s="76" t="e">
        <f>IF($A816="-",VLOOKUP($D816,EDC_update!$C$2:$F$450,4,FALSE),VLOOKUP($A816,EDC_update!$B$2:$F$450,5,FALSE))</f>
        <v>#N/A</v>
      </c>
      <c r="V816" s="78">
        <f>IF(IFERROR(SEARCH("PBT",P816),99)=99,IF(IFERROR(SEARCH("suspected PBT",S816),99)=99,IF(IFERROR(SEARCH("concluded to be PBT",K816),99)=99,IF(IFERROR(SEARCH("PBT",S816),99)=99,IF(IFERROR(SEARCH("PBT cand",L816),99)=99,IF(IFERROR(SEARCH("PBT",L816),99)=99,IF(IFERROR(SEARCH("persistent, bioackumulative and toxic properties",K816),99)=99,0,Scoring!$E$3),Scoring!$E$3),Scoring!$E$7),Scoring!$E$3),Scoring!$E$5),Scoring!$E$6),Scoring!$E$3)</f>
        <v>0</v>
      </c>
      <c r="W816" s="78">
        <f>IF(IFERROR(SEARCH("vPvB",P816),99)=99,IF(IFERROR(SEARCH("suspected pbt/vPvB",S816),99)=99,IF(IFERROR(SEARCH("vPvB",S816),99)=99,IF(IFERROR(SEARCH("concluded to be a vPvB",S816),99)=99,IF(IFERROR(SEARCH("identified as vPvB",K816),99)=99,IF(IFERROR(SEARCH("concluded to be a vPvB",K816),99)=99,IF(IFERROR(SEARCH("concluded to be both pbt and vPvB",S816),99)=99,IF(IFERROR(SEARCH("concluded to be both pbt and vPvB",K816),99)=99,0,Scoring!$E$5),Scoring!$E$5),Scoring!$E$5),Scoring!$E$5),Scoring!$E$5),Scoring!$E$4),Scoring!$E$6),Scoring!$E$4)</f>
        <v>0</v>
      </c>
      <c r="X816" s="78">
        <f>IF(IFERROR(SEARCH("H410",N816),99)=99,IF(IFERROR(SEARCH("H410",O816),99)=99,IF(IFERROR(SEARCH("H410",Q816),99)=99,IF(IFERROR(SEARCH("H410",M816),99)=99,IF(IFERROR(SEARCH("H410",R816),99)=99,IF(IFERROR(SEARCH("H411",N816),99)=99,IF(IFERROR(SEARCH("H411",O816),99)=99,IF(IFERROR(SEARCH("H411",Q816),99)=99,IF(IFERROR(SEARCH("H411",M816),99)=99,IF(IFERROR(SEARCH("H411",R816),99)=99,IF(IFERROR(SEARCH("H413",N816),99)=99,IF(IFERROR(SEARCH("H413",O816),99)=99,IF(IFERROR(SEARCH("H413",Q816),99)=99,IF(IFERROR(SEARCH("H413",M816),99)=99,IF(IFERROR(SEARCH("H413",R816),99)=99,IF(IFERROR(SEARCH("H412",N816),99)=99,IF(IFERROR(SEARCH("H412",O816),99)=99,IF(IFERROR(SEARCH("H412",Q816),99)=99,IF(IFERROR(SEARCH("H412",M816),99)=99,IF(IFERROR(SEARCH("H412",R816),99)=99,0,Scoring!$E$2),Scoring!$E$2),Scoring!$E$2),Scoring!$E$2),Scoring!$E$2),Scoring!$E$2),Scoring!$E$2),Scoring!$E$2),Scoring!$E$2),Scoring!$E$2),Scoring!$E$2),Scoring!$E$2),Scoring!$E$2),Scoring!$E$2),Scoring!$E$2),Scoring!$E$2),Scoring!$E$2),Scoring!$E$2),Scoring!$E$2),Scoring!$E$2)</f>
        <v>0</v>
      </c>
      <c r="Y816" s="78">
        <f>IF(IFERROR(SEARCH("CMR",K816),99)=99,IF(IFERROR(SEARCH("Suspected CMR",S816),99)=99,IF(IFERROR(SEARCH("CMR",S816),99)=99,0,Scoring!$E$8),Scoring!$E$9),Scoring!$E$8)</f>
        <v>2.1</v>
      </c>
      <c r="Z816" s="78">
        <f>IF(IFERROR(SEARCH("H350",N816),99)=99,IF(IFERROR(SEARCH("H350",O816),99)=99,IF(IFERROR(SEARCH("H350",Q816),99)=99,IF(IFERROR(SEARCH("H350",M816),99)=99,IF(IFERROR(SEARCH("H350",R816),99)=99,IF(IFERROR(SEARCH("H351",N816),99)=99,IF(IFERROR(SEARCH("H351",O816),99)=99,IF(IFERROR(SEARCH("H351",Q816),99)=99,IF(IFERROR(SEARCH("H351",M816),99)=99,IF(IFERROR(SEARCH("H351",R816),99)=99,IF(IFERROR(SEARCH("carcinogenic",P816),99)=99,IF(IFERROR(SEARCH("suspected carcinogenic",S816),99)=99,0,Scoring!$E$12),Scoring!$E$11),Scoring!$E$10),Scoring!$E$10),Scoring!$E$10),Scoring!$E$10),Scoring!$E$10),Scoring!$E$10),Scoring!$E$10),Scoring!$E$10),Scoring!$E$10),Scoring!$E$10)</f>
        <v>0</v>
      </c>
      <c r="AA816" s="78">
        <f>IF(IFERROR(SEARCH("H340",N816),99)=99,IF(IFERROR(SEARCH("H340",O816),99)=99,IF(IFERROR(SEARCH("H340",Q816),99)=99,IF(IFERROR(SEARCH("H340",M816),99)=99,IF(IFERROR(SEARCH("H340",R816),99)=99,IF(IFERROR(SEARCH("H341",N816),99)=99,IF(IFERROR(SEARCH("H341",O816),99)=99,IF(IFERROR(SEARCH("H341",Q816),99)=99,IF(IFERROR(SEARCH("H341",M816),99)=99,IF(IFERROR(SEARCH("H341",R816),99)=99,IF(IFERROR(SEARCH("mutagenic",P816),99)=99,IF(IFERROR(SEARCH("suspected mutagenic",S816),99)=99,0,Scoring!$E$15),Scoring!$E$14),Scoring!$E$13),Scoring!$E$13),Scoring!$E$13),Scoring!$E$13),Scoring!$E$13),Scoring!$E$13),Scoring!$E$13),Scoring!$E$13),Scoring!$E$13),Scoring!$E$13)</f>
        <v>0</v>
      </c>
      <c r="AB816" s="78">
        <f>IF(IFERROR(SEARCH("H360",N816),99)=99,IF(IFERROR(SEARCH("H360",O816),99)=99,IF(IFERROR(SEARCH("H360",Q816),99)=99,IF(IFERROR(SEARCH("H360",M816),99)=99,IF(IFERROR(SEARCH("H360",R816),99)=99,IF(IFERROR(SEARCH("H361",N816),99)=99,IF(IFERROR(SEARCH("H361",O816),99)=99,IF(IFERROR(SEARCH("H361",Q816),99)=99,IF(IFERROR(SEARCH("H361",M816),99)=99,IF(IFERROR(SEARCH("H361",R816),99)=99,IF(IFERROR(SEARCH("reproduction",P816),99)=99,IF(IFERROR(SEARCH("suspected reprotoxic",S816),99)=99,IF(IFERROR(SEARCH("reprotoxic",S816),99)=99,IF(IFERROR(SEARCH("reprotoxic",K816),99)=99,0,Scoring!$E$18),Scoring!$E$18),Scoring!$E$19),Scoring!$E$17),Scoring!$E$16),Scoring!$E$16),Scoring!$E$16),Scoring!$E$16),Scoring!$E$16),Scoring!$E$16),Scoring!$E$16),Scoring!$E$16),Scoring!$E$16),Scoring!$E$16)</f>
        <v>0</v>
      </c>
      <c r="AC816" s="78">
        <f>IF(IFERROR(SEARCH("57f",L816),99)=99,IF(IFERROR(SEARCH("57(f)",P816),99)=99,0,Scoring!$E$20),Scoring!$E$20)</f>
        <v>0</v>
      </c>
      <c r="AD816" s="78">
        <f>IF(IFERROR(SEARCH("CAT1",T816),99)=99,IF(IFERROR(SEARCH("CAT2",T816),99)=99,IF(IFERROR(SEARCH("CAT3",T816),99)=99,IF(IFERROR(SEARCH("concluded to be endocrine",K816),99)=99,IF(IFERROR(SEARCH("categorised as endocrine",K816),99)=99,IF(IFERROR(SEARCH("endocrine disrupting",P816),99)=99,IF(IFERROR(SEARCH("endocrine disrupting",K816),99)=99,IF(IFERROR(SEARCH("suspected endocrine",S816),99)=99,IF(IFERROR(SEARCH("potential endocrine",S816),99)=99,0,Scoring!$E$25),Scoring!$E$25),Scoring!$E$24),Scoring!$E$24),Scoring!$E$24),Scoring!$E$24),Scoring!$E$23),Scoring!$E$22),Scoring!$E$21)</f>
        <v>0</v>
      </c>
      <c r="AE816" s="78">
        <f>IF(IFERROR(SEARCH("suspected sensitiser",S816),99)=99,IF(IFERROR(SEARCH("sensitiser",S816),99)=99,IF(IFERROR(SEARCH("other hazard based concern",S816),99)=99,0,Scoring!$E$28),Scoring!$E$26),Scoring!$E$27)</f>
        <v>0.4</v>
      </c>
      <c r="AF816" s="78">
        <f>IF(IFERROR(M816,1)=1,IF(IFERROR(N816,1)=1,IF(IFERROR(O816,1)=1,IF(IFERROR(Q816,1)=1,IF(IFERROR(R816,1)=1,IF(IFERROR(T816,1)=1,IF(IFERROR(K816,1)=1,IF(IFERROR(P816,1)=1,IF(IFERROR(S816,1)=1,Scoring!$E$29,0),0),0),0),0),0),0),0),0)</f>
        <v>0</v>
      </c>
      <c r="AG816" s="78">
        <f t="shared" si="59"/>
        <v>2.5</v>
      </c>
      <c r="AI816" s="93"/>
      <c r="AJ816" s="94"/>
      <c r="AK816" s="76"/>
      <c r="AL816" s="75"/>
      <c r="AN816" s="79"/>
      <c r="AO816" s="79"/>
      <c r="AP816" s="79"/>
      <c r="AQ816" s="79"/>
      <c r="AR816" s="79"/>
      <c r="AS816" s="78"/>
      <c r="AU816" s="79">
        <f>IF(IFERROR(F816,99)=99,IF(IFERROR(G816,99)=99,IF(IFERROR(H816,99)=99,IF(IFERROR(I816,99)=99,IF(IFERROR(E816,99)=99,IF(IFERROR(J816,99)=99,0,Scoring!$B$7),Scoring!$B$3),Scoring!$B$2),Scoring!$B$6),Scoring!$B$5),Scoring!$B$4)</f>
        <v>0.5</v>
      </c>
      <c r="AV816" s="78">
        <f t="shared" si="60"/>
        <v>1.25</v>
      </c>
      <c r="AW816" s="78"/>
      <c r="AX816" s="66"/>
      <c r="AY816" s="78"/>
      <c r="AZ816" s="76"/>
      <c r="BA816" s="76"/>
      <c r="BB816" s="76"/>
    </row>
    <row r="817" spans="1:54" x14ac:dyDescent="0.25">
      <c r="A817" s="77" t="s">
        <v>4552</v>
      </c>
      <c r="B817" s="76" t="str">
        <f t="shared" si="63"/>
        <v>203-396-5</v>
      </c>
      <c r="C817" s="77" t="s">
        <v>4551</v>
      </c>
      <c r="D817" s="77" t="s">
        <v>4550</v>
      </c>
      <c r="E817" s="76" t="e">
        <f>IF(C817="-",IF(A817="-",VLOOKUP(D817,'sin-list 180320_update'!$C$2:$C$835,1,FALSE),VLOOKUP(A817,'sin-list 180320_update'!$A$2:$A$835,1,FALSE)),VLOOKUP(C817,'sin-list 180320_update'!$B$2:$B$835,1,FALSE))</f>
        <v>#N/A</v>
      </c>
      <c r="F817" s="76" t="e">
        <f>IF($C817="-",IF($A817="-",VLOOKUP($D817,'REACH Bilaga XVII_update'!$A$5:$A$131,1,FALSE),VLOOKUP($A817,'REACH Bilaga XVII_update'!$C$5:$C$131,1,FALSE)),VLOOKUP($C817,'REACH Bilaga XVII_update'!$B$5:$B$131,1,FALSE))</f>
        <v>#N/A</v>
      </c>
      <c r="G817" s="76" t="e">
        <f>IF($C817="-",IF($A817="-",VLOOKUP($D817,' REACH Bilaga 59_update'!$A$5:$A$210,1,FALSE),VLOOKUP($A817,' REACH Bilaga 59_update'!$D$5:$D$210,1,FALSE)),VLOOKUP($C817,' REACH Bilaga 59_update'!$C$5:$C$210,1,FALSE))</f>
        <v>#N/A</v>
      </c>
      <c r="H817" s="76" t="e">
        <f>IF($C817="-",IF($A817="-",VLOOKUP($D817,'REACH Bilaga XIV_update'!$A$5:$A$110,1,FALSE),VLOOKUP($A817,'REACH Bilaga XIV_update'!$D$5:$D$110,1,FALSE)),VLOOKUP($C817,'REACH Bilaga XIV_update'!$C$5:$C$110,1,FALSE))</f>
        <v>#N/A</v>
      </c>
      <c r="I817" s="76" t="str">
        <f>IF($C817="-",IF($A817="-",VLOOKUP($D817,CoRAP_update!$A$5:$A$376,1,FALSE),VLOOKUP($A817,CoRAP_update!$D$5:$D$376,1,FALSE)),VLOOKUP($C817,CoRAP_update!$C$5:$C$376,1,FALSE))</f>
        <v>203-396-5</v>
      </c>
      <c r="J817" s="76" t="e">
        <f>IF($C817="-",IF($A817="-",VLOOKUP($D817,EDC_update!$C$2:$C$450,1,FALSE),VLOOKUP($A817,EDC_update!$B$2:$B$450,1,FALSE)),VLOOKUP($C817,EDC_update!$L$2:$L$450,1,FALSE))</f>
        <v>#N/A</v>
      </c>
      <c r="K817" s="76" t="e">
        <f>IF($C817="-",IF($A817="-",IF(VLOOKUP($D817,'sin-list 180320_update'!$C$2:$S$835,3,FALSE)="",NA(),VLOOKUP($D817,'sin-list 180320_update'!$C$2:$S$835,3,FALSE)),IF(VLOOKUP($A817,'sin-list 180320_update'!$A$2:$S$835,5,FALSE)="",NA(),VLOOKUP($A817,'sin-list 180320_update'!$A$2:$S$835,5,FALSE))),IF(VLOOKUP($C817,'sin-list 180320_update'!$B$2:$S$835,4,FALSE)="",NA(),VLOOKUP($C817,'sin-list 180320_update'!$B$2:$S$835,4,FALSE)))</f>
        <v>#N/A</v>
      </c>
      <c r="L817" s="76" t="e">
        <f>IF($C817="-",IF($A817="-",VLOOKUP($D817,'sin-list 180320_update'!$C$2:$S$835,6,FALSE),VLOOKUP($A817,'sin-list 180320_update'!$A$2:$S$835,8,FALSE)),VLOOKUP($C817,'sin-list 180320_update'!$B$2:$S$835,7,FALSE))</f>
        <v>#N/A</v>
      </c>
      <c r="M817" s="76" t="e">
        <f>IF($C817="-",IF($A817="-",IF(VLOOKUP($D817,'sin-list 180320_update'!$C$2:$S$835,8,FALSE)="",NA(),VLOOKUP($D817,'sin-list 180320_update'!$C$2:$S$835,8,FALSE)),IF(VLOOKUP($A817,'sin-list 180320_update'!$A$2:$S$835,10,FALSE)="",NA(),VLOOKUP($A817,'sin-list 180320_update'!$A$2:$S$835,10,FALSE))),IF(VLOOKUP($C817,'sin-list 180320_update'!$B$2:$S$835,9,FALSE)="",NA(),VLOOKUP($C817,'sin-list 180320_update'!$B$2:$S$835,9,FALSE)))</f>
        <v>#N/A</v>
      </c>
      <c r="N817" s="76" t="e">
        <f>IF($C817="-",IF($A817="-",IF(VLOOKUP($D817,'REACH Bilaga XVII_update'!$A$5:$E$131,4,FALSE)="",NA(),VLOOKUP($D817,'REACH Bilaga XVII_update'!$A$5:$E$131,4,FALSE)),IF(VLOOKUP($A817,'REACH Bilaga XVII_update'!$C$5:$D$131,2,FALSE)="",NA(),VLOOKUP($A817,'REACH Bilaga XVII_update'!$C$5:$D$131,2,FALSE))),IF(VLOOKUP($C817,'REACH Bilaga XVII_update'!$B$5:$D$131,3,FALSE)="",NA(),VLOOKUP($C817,'REACH Bilaga XVII_update'!$B$5:$D$131,3,FALSE)))</f>
        <v>#N/A</v>
      </c>
      <c r="O817" s="76" t="e">
        <f>IF($C817="-",IF($A817="-",IF(VLOOKUP($D817,' REACH Bilaga 59_update'!$A$5:$E$210,5,FALSE)="",NA(),VLOOKUP($D817,' REACH Bilaga 59_update'!$A$5:$E$210,5,FALSE)),IF(VLOOKUP($A817,' REACH Bilaga 59_update'!$D$5:$E$210,2,FALSE)="",NA(),VLOOKUP($A817,' REACH Bilaga 59_update'!$D$5:$E$210,2,FALSE))),IF(VLOOKUP($C817,' REACH Bilaga 59_update'!$C$5:$E$210,3,FALSE)="",NA(),VLOOKUP($C817,' REACH Bilaga 59_update'!$C$5:$E$210,3,FALSE)))</f>
        <v>#N/A</v>
      </c>
      <c r="P817" s="76" t="e">
        <f>IF(C817="-",IF(A817="-",IFERROR(VLOOKUP($D817,' REACH Bilaga 59_update'!$A$5:$F$210,MATCH(Sammanfattning!P$1,' REACH Bilaga 59_update'!$A$4:$F$4,0),FALSE),VLOOKUP($D817,'REACH Bilaga XIV_update'!$A$4:$H$110,MATCH(Sammanfattning!P$1,'REACH Bilaga XIV_update'!$A$4:$H$4,0),FALSE)),IFERROR(VLOOKUP($A817,' REACH Bilaga 59_update'!$D$5:$F$210,MATCH(Sammanfattning!P$1,' REACH Bilaga 59_update'!$D$4:$F$4,0),FALSE),VLOOKUP($A817,'REACH Bilaga XIV_update'!$D$4:$H$110,MATCH(Sammanfattning!P$1,'REACH Bilaga XIV_update'!$D$4:$H$4,0),FALSE))),IFERROR(VLOOKUP($C817,' REACH Bilaga 59_update'!$C$5:$F$210,MATCH(Sammanfattning!P$1,' REACH Bilaga 59_update'!$C$4:$F$4,0),FALSE),VLOOKUP($C817,'REACH Bilaga XIV_update'!$C$4:$H$110,MATCH(Sammanfattning!P$1,'REACH Bilaga XIV_update'!$C$4:$H$4,0),FALSE)))</f>
        <v>#N/A</v>
      </c>
      <c r="Q817" s="76" t="e">
        <f>IF($C817="-",IF($A817="-",IF(VLOOKUP($D817,'REACH Bilaga XIV_update'!$A$5:$I$110,9,FALSE)="",NA(),VLOOKUP($D817,'REACH Bilaga XIV_update'!$A$5:$I$110,9,FALSE)),IF(VLOOKUP($A817,'REACH Bilaga XIV_update'!$D$5:$I$110,6,FALSE)="",NA(),VLOOKUP($A817,'REACH Bilaga XIV_update'!$D$5:$I$110,6,FALSE))),IF(VLOOKUP($C817,'REACH Bilaga XIV_update'!$C$5:$I$110,7,FALSE)="",NA(),VLOOKUP($C817,'REACH Bilaga XIV_update'!$C$5:$I$110,7,FALSE)))</f>
        <v>#N/A</v>
      </c>
      <c r="R817" s="76" t="str">
        <f>IF($C817="-",IF($A817="-",IF(VLOOKUP($D817,CoRAP_update!$A$5:$O$376,15,FALSE)="",NA(),VLOOKUP($D817,CoRAP_update!$A$5:$O$376,15,FALSE)),IF(VLOOKUP($A817,CoRAP_update!$D$5:$O$376,12,FALSE)="",NA(),VLOOKUP($A817,CoRAP_update!$D$5:$O$376,12,FALSE))),IF(VLOOKUP($C817,CoRAP_update!$C$5:$O$376,13,FALSE)="",NA(),VLOOKUP($C817,CoRAP_update!$C$5:$O$376,13,FALSE)))</f>
        <v>H226
H332
H312
H315</v>
      </c>
      <c r="S817" s="144" t="str">
        <f>IF($C817="-",IF($A817="-",VLOOKUP($D817,CoRAP_update!$A$5:$J$376,MATCH(Sammanfattning!S$1,CoRAP_update!$A$4:$J$4,0),FALSE),VLOOKUP($A817,CoRAP_update!$D$5:$J$376,MATCH(Sammanfattning!S$1,CoRAP_update!$D$4:$J$4,0),FALSE)),VLOOKUP($C817,CoRAP_update!$C$5:$J$376,MATCH(Sammanfattning!S$1,CoRAP_update!$C$4:$J$4,0),FALSE))</f>
        <v>Suspected CMR#Suspected Sensitiser#Consumer use#Cumulative exposure#High (aggregated) tonnage#High RCR#Wide dispersive use</v>
      </c>
      <c r="T817" s="76" t="e">
        <f>IF($A817="-",VLOOKUP($D817,EDC_update!$C$2:$F$450,4,FALSE),VLOOKUP($A817,EDC_update!$B$2:$F$450,5,FALSE))</f>
        <v>#N/A</v>
      </c>
      <c r="V817" s="78">
        <f>IF(IFERROR(SEARCH("PBT",P817),99)=99,IF(IFERROR(SEARCH("suspected PBT",S817),99)=99,IF(IFERROR(SEARCH("concluded to be PBT",K817),99)=99,IF(IFERROR(SEARCH("PBT",S817),99)=99,IF(IFERROR(SEARCH("PBT cand",L817),99)=99,IF(IFERROR(SEARCH("PBT",L817),99)=99,IF(IFERROR(SEARCH("persistent, bioackumulative and toxic properties",K817),99)=99,0,Scoring!$E$3),Scoring!$E$3),Scoring!$E$7),Scoring!$E$3),Scoring!$E$5),Scoring!$E$6),Scoring!$E$3)</f>
        <v>0</v>
      </c>
      <c r="W817" s="78">
        <f>IF(IFERROR(SEARCH("vPvB",P817),99)=99,IF(IFERROR(SEARCH("suspected pbt/vPvB",S817),99)=99,IF(IFERROR(SEARCH("vPvB",S817),99)=99,IF(IFERROR(SEARCH("concluded to be a vPvB",S817),99)=99,IF(IFERROR(SEARCH("identified as vPvB",K817),99)=99,IF(IFERROR(SEARCH("concluded to be a vPvB",K817),99)=99,IF(IFERROR(SEARCH("concluded to be both pbt and vPvB",S817),99)=99,IF(IFERROR(SEARCH("concluded to be both pbt and vPvB",K817),99)=99,0,Scoring!$E$5),Scoring!$E$5),Scoring!$E$5),Scoring!$E$5),Scoring!$E$5),Scoring!$E$4),Scoring!$E$6),Scoring!$E$4)</f>
        <v>0</v>
      </c>
      <c r="X817" s="78">
        <f>IF(IFERROR(SEARCH("H410",N817),99)=99,IF(IFERROR(SEARCH("H410",O817),99)=99,IF(IFERROR(SEARCH("H410",Q817),99)=99,IF(IFERROR(SEARCH("H410",M817),99)=99,IF(IFERROR(SEARCH("H410",R817),99)=99,IF(IFERROR(SEARCH("H411",N817),99)=99,IF(IFERROR(SEARCH("H411",O817),99)=99,IF(IFERROR(SEARCH("H411",Q817),99)=99,IF(IFERROR(SEARCH("H411",M817),99)=99,IF(IFERROR(SEARCH("H411",R817),99)=99,IF(IFERROR(SEARCH("H413",N817),99)=99,IF(IFERROR(SEARCH("H413",O817),99)=99,IF(IFERROR(SEARCH("H413",Q817),99)=99,IF(IFERROR(SEARCH("H413",M817),99)=99,IF(IFERROR(SEARCH("H413",R817),99)=99,IF(IFERROR(SEARCH("H412",N817),99)=99,IF(IFERROR(SEARCH("H412",O817),99)=99,IF(IFERROR(SEARCH("H412",Q817),99)=99,IF(IFERROR(SEARCH("H412",M817),99)=99,IF(IFERROR(SEARCH("H412",R817),99)=99,0,Scoring!$E$2),Scoring!$E$2),Scoring!$E$2),Scoring!$E$2),Scoring!$E$2),Scoring!$E$2),Scoring!$E$2),Scoring!$E$2),Scoring!$E$2),Scoring!$E$2),Scoring!$E$2),Scoring!$E$2),Scoring!$E$2),Scoring!$E$2),Scoring!$E$2),Scoring!$E$2),Scoring!$E$2),Scoring!$E$2),Scoring!$E$2),Scoring!$E$2)</f>
        <v>0</v>
      </c>
      <c r="Y817" s="78">
        <f>IF(IFERROR(SEARCH("CMR",K817),99)=99,IF(IFERROR(SEARCH("Suspected CMR",S817),99)=99,IF(IFERROR(SEARCH("CMR",S817),99)=99,0,Scoring!$E$8),Scoring!$E$9),Scoring!$E$8)</f>
        <v>2.1</v>
      </c>
      <c r="Z817" s="78">
        <f>IF(IFERROR(SEARCH("H350",N817),99)=99,IF(IFERROR(SEARCH("H350",O817),99)=99,IF(IFERROR(SEARCH("H350",Q817),99)=99,IF(IFERROR(SEARCH("H350",M817),99)=99,IF(IFERROR(SEARCH("H350",R817),99)=99,IF(IFERROR(SEARCH("H351",N817),99)=99,IF(IFERROR(SEARCH("H351",O817),99)=99,IF(IFERROR(SEARCH("H351",Q817),99)=99,IF(IFERROR(SEARCH("H351",M817),99)=99,IF(IFERROR(SEARCH("H351",R817),99)=99,IF(IFERROR(SEARCH("carcinogenic",P817),99)=99,IF(IFERROR(SEARCH("suspected carcinogenic",S817),99)=99,0,Scoring!$E$12),Scoring!$E$11),Scoring!$E$10),Scoring!$E$10),Scoring!$E$10),Scoring!$E$10),Scoring!$E$10),Scoring!$E$10),Scoring!$E$10),Scoring!$E$10),Scoring!$E$10),Scoring!$E$10)</f>
        <v>0</v>
      </c>
      <c r="AA817" s="78">
        <f>IF(IFERROR(SEARCH("H340",N817),99)=99,IF(IFERROR(SEARCH("H340",O817),99)=99,IF(IFERROR(SEARCH("H340",Q817),99)=99,IF(IFERROR(SEARCH("H340",M817),99)=99,IF(IFERROR(SEARCH("H340",R817),99)=99,IF(IFERROR(SEARCH("H341",N817),99)=99,IF(IFERROR(SEARCH("H341",O817),99)=99,IF(IFERROR(SEARCH("H341",Q817),99)=99,IF(IFERROR(SEARCH("H341",M817),99)=99,IF(IFERROR(SEARCH("H341",R817),99)=99,IF(IFERROR(SEARCH("mutagenic",P817),99)=99,IF(IFERROR(SEARCH("suspected mutagenic",S817),99)=99,0,Scoring!$E$15),Scoring!$E$14),Scoring!$E$13),Scoring!$E$13),Scoring!$E$13),Scoring!$E$13),Scoring!$E$13),Scoring!$E$13),Scoring!$E$13),Scoring!$E$13),Scoring!$E$13),Scoring!$E$13)</f>
        <v>0</v>
      </c>
      <c r="AB817" s="78">
        <f>IF(IFERROR(SEARCH("H360",N817),99)=99,IF(IFERROR(SEARCH("H360",O817),99)=99,IF(IFERROR(SEARCH("H360",Q817),99)=99,IF(IFERROR(SEARCH("H360",M817),99)=99,IF(IFERROR(SEARCH("H360",R817),99)=99,IF(IFERROR(SEARCH("H361",N817),99)=99,IF(IFERROR(SEARCH("H361",O817),99)=99,IF(IFERROR(SEARCH("H361",Q817),99)=99,IF(IFERROR(SEARCH("H361",M817),99)=99,IF(IFERROR(SEARCH("H361",R817),99)=99,IF(IFERROR(SEARCH("reproduction",P817),99)=99,IF(IFERROR(SEARCH("suspected reprotoxic",S817),99)=99,IF(IFERROR(SEARCH("reprotoxic",S817),99)=99,IF(IFERROR(SEARCH("reprotoxic",K817),99)=99,0,Scoring!$E$18),Scoring!$E$18),Scoring!$E$19),Scoring!$E$17),Scoring!$E$16),Scoring!$E$16),Scoring!$E$16),Scoring!$E$16),Scoring!$E$16),Scoring!$E$16),Scoring!$E$16),Scoring!$E$16),Scoring!$E$16),Scoring!$E$16)</f>
        <v>0</v>
      </c>
      <c r="AC817" s="78">
        <f>IF(IFERROR(SEARCH("57f",L817),99)=99,IF(IFERROR(SEARCH("57(f)",P817),99)=99,0,Scoring!$E$20),Scoring!$E$20)</f>
        <v>0</v>
      </c>
      <c r="AD817" s="78">
        <f>IF(IFERROR(SEARCH("CAT1",T817),99)=99,IF(IFERROR(SEARCH("CAT2",T817),99)=99,IF(IFERROR(SEARCH("CAT3",T817),99)=99,IF(IFERROR(SEARCH("concluded to be endocrine",K817),99)=99,IF(IFERROR(SEARCH("categorised as endocrine",K817),99)=99,IF(IFERROR(SEARCH("endocrine disrupting",P817),99)=99,IF(IFERROR(SEARCH("endocrine disrupting",K817),99)=99,IF(IFERROR(SEARCH("suspected endocrine",S817),99)=99,IF(IFERROR(SEARCH("potential endocrine",S817),99)=99,0,Scoring!$E$25),Scoring!$E$25),Scoring!$E$24),Scoring!$E$24),Scoring!$E$24),Scoring!$E$24),Scoring!$E$23),Scoring!$E$22),Scoring!$E$21)</f>
        <v>0</v>
      </c>
      <c r="AE817" s="78">
        <f>IF(IFERROR(SEARCH("suspected sensitiser",S817),99)=99,IF(IFERROR(SEARCH("sensitiser",S817),99)=99,IF(IFERROR(SEARCH("other hazard based concern",S817),99)=99,0,Scoring!$E$28),Scoring!$E$26),Scoring!$E$27)</f>
        <v>0.4</v>
      </c>
      <c r="AF817" s="78">
        <f>IF(IFERROR(M817,1)=1,IF(IFERROR(N817,1)=1,IF(IFERROR(O817,1)=1,IF(IFERROR(Q817,1)=1,IF(IFERROR(R817,1)=1,IF(IFERROR(T817,1)=1,IF(IFERROR(K817,1)=1,IF(IFERROR(P817,1)=1,IF(IFERROR(S817,1)=1,Scoring!$E$29,0),0),0),0),0),0),0),0),0)</f>
        <v>0</v>
      </c>
      <c r="AG817" s="78">
        <f t="shared" si="59"/>
        <v>2.5</v>
      </c>
      <c r="AI817" s="93"/>
      <c r="AJ817" s="94"/>
      <c r="AK817" s="76"/>
      <c r="AL817" s="75"/>
      <c r="AN817" s="79"/>
      <c r="AO817" s="79"/>
      <c r="AP817" s="79"/>
      <c r="AQ817" s="79"/>
      <c r="AR817" s="79"/>
      <c r="AS817" s="78"/>
      <c r="AU817" s="79">
        <f>IF(IFERROR(F817,99)=99,IF(IFERROR(G817,99)=99,IF(IFERROR(H817,99)=99,IF(IFERROR(I817,99)=99,IF(IFERROR(E817,99)=99,IF(IFERROR(J817,99)=99,0,Scoring!$B$7),Scoring!$B$3),Scoring!$B$2),Scoring!$B$6),Scoring!$B$5),Scoring!$B$4)</f>
        <v>0.5</v>
      </c>
      <c r="AV817" s="78">
        <f t="shared" si="60"/>
        <v>1.25</v>
      </c>
      <c r="AW817" s="78"/>
      <c r="AX817" s="66"/>
      <c r="AY817" s="78"/>
      <c r="AZ817" s="76"/>
      <c r="BA817" s="76"/>
      <c r="BB817" s="76"/>
    </row>
    <row r="818" spans="1:54" x14ac:dyDescent="0.25">
      <c r="A818" s="77" t="s">
        <v>4602</v>
      </c>
      <c r="B818" s="76" t="str">
        <f t="shared" si="63"/>
        <v>203-576-3</v>
      </c>
      <c r="C818" s="77" t="s">
        <v>4601</v>
      </c>
      <c r="D818" s="77" t="s">
        <v>4600</v>
      </c>
      <c r="E818" s="76" t="e">
        <f>IF(C818="-",IF(A818="-",VLOOKUP(D818,'sin-list 180320_update'!$C$2:$C$835,1,FALSE),VLOOKUP(A818,'sin-list 180320_update'!$A$2:$A$835,1,FALSE)),VLOOKUP(C818,'sin-list 180320_update'!$B$2:$B$835,1,FALSE))</f>
        <v>#N/A</v>
      </c>
      <c r="F818" s="76" t="e">
        <f>IF($C818="-",IF($A818="-",VLOOKUP($D818,'REACH Bilaga XVII_update'!$A$5:$A$131,1,FALSE),VLOOKUP($A818,'REACH Bilaga XVII_update'!$C$5:$C$131,1,FALSE)),VLOOKUP($C818,'REACH Bilaga XVII_update'!$B$5:$B$131,1,FALSE))</f>
        <v>#N/A</v>
      </c>
      <c r="G818" s="76" t="e">
        <f>IF($C818="-",IF($A818="-",VLOOKUP($D818,' REACH Bilaga 59_update'!$A$5:$A$210,1,FALSE),VLOOKUP($A818,' REACH Bilaga 59_update'!$D$5:$D$210,1,FALSE)),VLOOKUP($C818,' REACH Bilaga 59_update'!$C$5:$C$210,1,FALSE))</f>
        <v>#N/A</v>
      </c>
      <c r="H818" s="76" t="e">
        <f>IF($C818="-",IF($A818="-",VLOOKUP($D818,'REACH Bilaga XIV_update'!$A$5:$A$110,1,FALSE),VLOOKUP($A818,'REACH Bilaga XIV_update'!$D$5:$D$110,1,FALSE)),VLOOKUP($C818,'REACH Bilaga XIV_update'!$C$5:$C$110,1,FALSE))</f>
        <v>#N/A</v>
      </c>
      <c r="I818" s="76" t="str">
        <f>IF($C818="-",IF($A818="-",VLOOKUP($D818,CoRAP_update!$A$5:$A$376,1,FALSE),VLOOKUP($A818,CoRAP_update!$D$5:$D$376,1,FALSE)),VLOOKUP($C818,CoRAP_update!$C$5:$C$376,1,FALSE))</f>
        <v>203-576-3</v>
      </c>
      <c r="J818" s="76" t="e">
        <f>IF($C818="-",IF($A818="-",VLOOKUP($D818,EDC_update!$C$2:$C$450,1,FALSE),VLOOKUP($A818,EDC_update!$B$2:$B$450,1,FALSE)),VLOOKUP($C818,EDC_update!$L$2:$L$450,1,FALSE))</f>
        <v>#N/A</v>
      </c>
      <c r="K818" s="76" t="e">
        <f>IF($C818="-",IF($A818="-",IF(VLOOKUP($D818,'sin-list 180320_update'!$C$2:$S$835,3,FALSE)="",NA(),VLOOKUP($D818,'sin-list 180320_update'!$C$2:$S$835,3,FALSE)),IF(VLOOKUP($A818,'sin-list 180320_update'!$A$2:$S$835,5,FALSE)="",NA(),VLOOKUP($A818,'sin-list 180320_update'!$A$2:$S$835,5,FALSE))),IF(VLOOKUP($C818,'sin-list 180320_update'!$B$2:$S$835,4,FALSE)="",NA(),VLOOKUP($C818,'sin-list 180320_update'!$B$2:$S$835,4,FALSE)))</f>
        <v>#N/A</v>
      </c>
      <c r="L818" s="76" t="e">
        <f>IF($C818="-",IF($A818="-",VLOOKUP($D818,'sin-list 180320_update'!$C$2:$S$835,6,FALSE),VLOOKUP($A818,'sin-list 180320_update'!$A$2:$S$835,8,FALSE)),VLOOKUP($C818,'sin-list 180320_update'!$B$2:$S$835,7,FALSE))</f>
        <v>#N/A</v>
      </c>
      <c r="M818" s="76" t="e">
        <f>IF($C818="-",IF($A818="-",IF(VLOOKUP($D818,'sin-list 180320_update'!$C$2:$S$835,8,FALSE)="",NA(),VLOOKUP($D818,'sin-list 180320_update'!$C$2:$S$835,8,FALSE)),IF(VLOOKUP($A818,'sin-list 180320_update'!$A$2:$S$835,10,FALSE)="",NA(),VLOOKUP($A818,'sin-list 180320_update'!$A$2:$S$835,10,FALSE))),IF(VLOOKUP($C818,'sin-list 180320_update'!$B$2:$S$835,9,FALSE)="",NA(),VLOOKUP($C818,'sin-list 180320_update'!$B$2:$S$835,9,FALSE)))</f>
        <v>#N/A</v>
      </c>
      <c r="N818" s="76" t="e">
        <f>IF($C818="-",IF($A818="-",IF(VLOOKUP($D818,'REACH Bilaga XVII_update'!$A$5:$E$131,4,FALSE)="",NA(),VLOOKUP($D818,'REACH Bilaga XVII_update'!$A$5:$E$131,4,FALSE)),IF(VLOOKUP($A818,'REACH Bilaga XVII_update'!$C$5:$D$131,2,FALSE)="",NA(),VLOOKUP($A818,'REACH Bilaga XVII_update'!$C$5:$D$131,2,FALSE))),IF(VLOOKUP($C818,'REACH Bilaga XVII_update'!$B$5:$D$131,3,FALSE)="",NA(),VLOOKUP($C818,'REACH Bilaga XVII_update'!$B$5:$D$131,3,FALSE)))</f>
        <v>#N/A</v>
      </c>
      <c r="O818" s="76" t="e">
        <f>IF($C818="-",IF($A818="-",IF(VLOOKUP($D818,' REACH Bilaga 59_update'!$A$5:$E$210,5,FALSE)="",NA(),VLOOKUP($D818,' REACH Bilaga 59_update'!$A$5:$E$210,5,FALSE)),IF(VLOOKUP($A818,' REACH Bilaga 59_update'!$D$5:$E$210,2,FALSE)="",NA(),VLOOKUP($A818,' REACH Bilaga 59_update'!$D$5:$E$210,2,FALSE))),IF(VLOOKUP($C818,' REACH Bilaga 59_update'!$C$5:$E$210,3,FALSE)="",NA(),VLOOKUP($C818,' REACH Bilaga 59_update'!$C$5:$E$210,3,FALSE)))</f>
        <v>#N/A</v>
      </c>
      <c r="P818" s="76" t="e">
        <f>IF(C818="-",IF(A818="-",IFERROR(VLOOKUP($D818,' REACH Bilaga 59_update'!$A$5:$F$210,MATCH(Sammanfattning!P$1,' REACH Bilaga 59_update'!$A$4:$F$4,0),FALSE),VLOOKUP($D818,'REACH Bilaga XIV_update'!$A$4:$H$110,MATCH(Sammanfattning!P$1,'REACH Bilaga XIV_update'!$A$4:$H$4,0),FALSE)),IFERROR(VLOOKUP($A818,' REACH Bilaga 59_update'!$D$5:$F$210,MATCH(Sammanfattning!P$1,' REACH Bilaga 59_update'!$D$4:$F$4,0),FALSE),VLOOKUP($A818,'REACH Bilaga XIV_update'!$D$4:$H$110,MATCH(Sammanfattning!P$1,'REACH Bilaga XIV_update'!$D$4:$H$4,0),FALSE))),IFERROR(VLOOKUP($C818,' REACH Bilaga 59_update'!$C$5:$F$210,MATCH(Sammanfattning!P$1,' REACH Bilaga 59_update'!$C$4:$F$4,0),FALSE),VLOOKUP($C818,'REACH Bilaga XIV_update'!$C$4:$H$110,MATCH(Sammanfattning!P$1,'REACH Bilaga XIV_update'!$C$4:$H$4,0),FALSE)))</f>
        <v>#N/A</v>
      </c>
      <c r="Q818" s="76" t="e">
        <f>IF($C818="-",IF($A818="-",IF(VLOOKUP($D818,'REACH Bilaga XIV_update'!$A$5:$I$110,9,FALSE)="",NA(),VLOOKUP($D818,'REACH Bilaga XIV_update'!$A$5:$I$110,9,FALSE)),IF(VLOOKUP($A818,'REACH Bilaga XIV_update'!$D$5:$I$110,6,FALSE)="",NA(),VLOOKUP($A818,'REACH Bilaga XIV_update'!$D$5:$I$110,6,FALSE))),IF(VLOOKUP($C818,'REACH Bilaga XIV_update'!$C$5:$I$110,7,FALSE)="",NA(),VLOOKUP($C818,'REACH Bilaga XIV_update'!$C$5:$I$110,7,FALSE)))</f>
        <v>#N/A</v>
      </c>
      <c r="R818" s="76" t="str">
        <f>IF($C818="-",IF($A818="-",IF(VLOOKUP($D818,CoRAP_update!$A$5:$O$376,15,FALSE)="",NA(),VLOOKUP($D818,CoRAP_update!$A$5:$O$376,15,FALSE)),IF(VLOOKUP($A818,CoRAP_update!$D$5:$O$376,12,FALSE)="",NA(),VLOOKUP($A818,CoRAP_update!$D$5:$O$376,12,FALSE))),IF(VLOOKUP($C818,CoRAP_update!$C$5:$O$376,13,FALSE)="",NA(),VLOOKUP($C818,CoRAP_update!$C$5:$O$376,13,FALSE)))</f>
        <v>H226
H332
H312
H315</v>
      </c>
      <c r="S818" s="144" t="str">
        <f>IF($C818="-",IF($A818="-",VLOOKUP($D818,CoRAP_update!$A$5:$J$376,MATCH(Sammanfattning!S$1,CoRAP_update!$A$4:$J$4,0),FALSE),VLOOKUP($A818,CoRAP_update!$D$5:$J$376,MATCH(Sammanfattning!S$1,CoRAP_update!$D$4:$J$4,0),FALSE)),VLOOKUP($C818,CoRAP_update!$C$5:$J$376,MATCH(Sammanfattning!S$1,CoRAP_update!$C$4:$J$4,0),FALSE))</f>
        <v>Suspected CMR#Suspected Sensitiser#Consumer use#Cumulative exposure#High (aggregated) tonnage#High RCR#Wide dispersive use</v>
      </c>
      <c r="T818" s="76" t="e">
        <f>IF($A818="-",VLOOKUP($D818,EDC_update!$C$2:$F$450,4,FALSE),VLOOKUP($A818,EDC_update!$B$2:$F$450,5,FALSE))</f>
        <v>#N/A</v>
      </c>
      <c r="V818" s="78">
        <f>IF(IFERROR(SEARCH("PBT",P818),99)=99,IF(IFERROR(SEARCH("suspected PBT",S818),99)=99,IF(IFERROR(SEARCH("concluded to be PBT",K818),99)=99,IF(IFERROR(SEARCH("PBT",S818),99)=99,IF(IFERROR(SEARCH("PBT cand",L818),99)=99,IF(IFERROR(SEARCH("PBT",L818),99)=99,IF(IFERROR(SEARCH("persistent, bioackumulative and toxic properties",K818),99)=99,0,Scoring!$E$3),Scoring!$E$3),Scoring!$E$7),Scoring!$E$3),Scoring!$E$5),Scoring!$E$6),Scoring!$E$3)</f>
        <v>0</v>
      </c>
      <c r="W818" s="78">
        <f>IF(IFERROR(SEARCH("vPvB",P818),99)=99,IF(IFERROR(SEARCH("suspected pbt/vPvB",S818),99)=99,IF(IFERROR(SEARCH("vPvB",S818),99)=99,IF(IFERROR(SEARCH("concluded to be a vPvB",S818),99)=99,IF(IFERROR(SEARCH("identified as vPvB",K818),99)=99,IF(IFERROR(SEARCH("concluded to be a vPvB",K818),99)=99,IF(IFERROR(SEARCH("concluded to be both pbt and vPvB",S818),99)=99,IF(IFERROR(SEARCH("concluded to be both pbt and vPvB",K818),99)=99,0,Scoring!$E$5),Scoring!$E$5),Scoring!$E$5),Scoring!$E$5),Scoring!$E$5),Scoring!$E$4),Scoring!$E$6),Scoring!$E$4)</f>
        <v>0</v>
      </c>
      <c r="X818" s="78">
        <f>IF(IFERROR(SEARCH("H410",N818),99)=99,IF(IFERROR(SEARCH("H410",O818),99)=99,IF(IFERROR(SEARCH("H410",Q818),99)=99,IF(IFERROR(SEARCH("H410",M818),99)=99,IF(IFERROR(SEARCH("H410",R818),99)=99,IF(IFERROR(SEARCH("H411",N818),99)=99,IF(IFERROR(SEARCH("H411",O818),99)=99,IF(IFERROR(SEARCH("H411",Q818),99)=99,IF(IFERROR(SEARCH("H411",M818),99)=99,IF(IFERROR(SEARCH("H411",R818),99)=99,IF(IFERROR(SEARCH("H413",N818),99)=99,IF(IFERROR(SEARCH("H413",O818),99)=99,IF(IFERROR(SEARCH("H413",Q818),99)=99,IF(IFERROR(SEARCH("H413",M818),99)=99,IF(IFERROR(SEARCH("H413",R818),99)=99,IF(IFERROR(SEARCH("H412",N818),99)=99,IF(IFERROR(SEARCH("H412",O818),99)=99,IF(IFERROR(SEARCH("H412",Q818),99)=99,IF(IFERROR(SEARCH("H412",M818),99)=99,IF(IFERROR(SEARCH("H412",R818),99)=99,0,Scoring!$E$2),Scoring!$E$2),Scoring!$E$2),Scoring!$E$2),Scoring!$E$2),Scoring!$E$2),Scoring!$E$2),Scoring!$E$2),Scoring!$E$2),Scoring!$E$2),Scoring!$E$2),Scoring!$E$2),Scoring!$E$2),Scoring!$E$2),Scoring!$E$2),Scoring!$E$2),Scoring!$E$2),Scoring!$E$2),Scoring!$E$2),Scoring!$E$2)</f>
        <v>0</v>
      </c>
      <c r="Y818" s="78">
        <f>IF(IFERROR(SEARCH("CMR",K818),99)=99,IF(IFERROR(SEARCH("Suspected CMR",S818),99)=99,IF(IFERROR(SEARCH("CMR",S818),99)=99,0,Scoring!$E$8),Scoring!$E$9),Scoring!$E$8)</f>
        <v>2.1</v>
      </c>
      <c r="Z818" s="78">
        <f>IF(IFERROR(SEARCH("H350",N818),99)=99,IF(IFERROR(SEARCH("H350",O818),99)=99,IF(IFERROR(SEARCH("H350",Q818),99)=99,IF(IFERROR(SEARCH("H350",M818),99)=99,IF(IFERROR(SEARCH("H350",R818),99)=99,IF(IFERROR(SEARCH("H351",N818),99)=99,IF(IFERROR(SEARCH("H351",O818),99)=99,IF(IFERROR(SEARCH("H351",Q818),99)=99,IF(IFERROR(SEARCH("H351",M818),99)=99,IF(IFERROR(SEARCH("H351",R818),99)=99,IF(IFERROR(SEARCH("carcinogenic",P818),99)=99,IF(IFERROR(SEARCH("suspected carcinogenic",S818),99)=99,0,Scoring!$E$12),Scoring!$E$11),Scoring!$E$10),Scoring!$E$10),Scoring!$E$10),Scoring!$E$10),Scoring!$E$10),Scoring!$E$10),Scoring!$E$10),Scoring!$E$10),Scoring!$E$10),Scoring!$E$10)</f>
        <v>0</v>
      </c>
      <c r="AA818" s="78">
        <f>IF(IFERROR(SEARCH("H340",N818),99)=99,IF(IFERROR(SEARCH("H340",O818),99)=99,IF(IFERROR(SEARCH("H340",Q818),99)=99,IF(IFERROR(SEARCH("H340",M818),99)=99,IF(IFERROR(SEARCH("H340",R818),99)=99,IF(IFERROR(SEARCH("H341",N818),99)=99,IF(IFERROR(SEARCH("H341",O818),99)=99,IF(IFERROR(SEARCH("H341",Q818),99)=99,IF(IFERROR(SEARCH("H341",M818),99)=99,IF(IFERROR(SEARCH("H341",R818),99)=99,IF(IFERROR(SEARCH("mutagenic",P818),99)=99,IF(IFERROR(SEARCH("suspected mutagenic",S818),99)=99,0,Scoring!$E$15),Scoring!$E$14),Scoring!$E$13),Scoring!$E$13),Scoring!$E$13),Scoring!$E$13),Scoring!$E$13),Scoring!$E$13),Scoring!$E$13),Scoring!$E$13),Scoring!$E$13),Scoring!$E$13)</f>
        <v>0</v>
      </c>
      <c r="AB818" s="78">
        <f>IF(IFERROR(SEARCH("H360",N818),99)=99,IF(IFERROR(SEARCH("H360",O818),99)=99,IF(IFERROR(SEARCH("H360",Q818),99)=99,IF(IFERROR(SEARCH("H360",M818),99)=99,IF(IFERROR(SEARCH("H360",R818),99)=99,IF(IFERROR(SEARCH("H361",N818),99)=99,IF(IFERROR(SEARCH("H361",O818),99)=99,IF(IFERROR(SEARCH("H361",Q818),99)=99,IF(IFERROR(SEARCH("H361",M818),99)=99,IF(IFERROR(SEARCH("H361",R818),99)=99,IF(IFERROR(SEARCH("reproduction",P818),99)=99,IF(IFERROR(SEARCH("suspected reprotoxic",S818),99)=99,IF(IFERROR(SEARCH("reprotoxic",S818),99)=99,IF(IFERROR(SEARCH("reprotoxic",K818),99)=99,0,Scoring!$E$18),Scoring!$E$18),Scoring!$E$19),Scoring!$E$17),Scoring!$E$16),Scoring!$E$16),Scoring!$E$16),Scoring!$E$16),Scoring!$E$16),Scoring!$E$16),Scoring!$E$16),Scoring!$E$16),Scoring!$E$16),Scoring!$E$16)</f>
        <v>0</v>
      </c>
      <c r="AC818" s="78">
        <f>IF(IFERROR(SEARCH("57f",L818),99)=99,IF(IFERROR(SEARCH("57(f)",P818),99)=99,0,Scoring!$E$20),Scoring!$E$20)</f>
        <v>0</v>
      </c>
      <c r="AD818" s="78">
        <f>IF(IFERROR(SEARCH("CAT1",T818),99)=99,IF(IFERROR(SEARCH("CAT2",T818),99)=99,IF(IFERROR(SEARCH("CAT3",T818),99)=99,IF(IFERROR(SEARCH("concluded to be endocrine",K818),99)=99,IF(IFERROR(SEARCH("categorised as endocrine",K818),99)=99,IF(IFERROR(SEARCH("endocrine disrupting",P818),99)=99,IF(IFERROR(SEARCH("endocrine disrupting",K818),99)=99,IF(IFERROR(SEARCH("suspected endocrine",S818),99)=99,IF(IFERROR(SEARCH("potential endocrine",S818),99)=99,0,Scoring!$E$25),Scoring!$E$25),Scoring!$E$24),Scoring!$E$24),Scoring!$E$24),Scoring!$E$24),Scoring!$E$23),Scoring!$E$22),Scoring!$E$21)</f>
        <v>0</v>
      </c>
      <c r="AE818" s="78">
        <f>IF(IFERROR(SEARCH("suspected sensitiser",S818),99)=99,IF(IFERROR(SEARCH("sensitiser",S818),99)=99,IF(IFERROR(SEARCH("other hazard based concern",S818),99)=99,0,Scoring!$E$28),Scoring!$E$26),Scoring!$E$27)</f>
        <v>0.4</v>
      </c>
      <c r="AF818" s="78">
        <f>IF(IFERROR(M818,1)=1,IF(IFERROR(N818,1)=1,IF(IFERROR(O818,1)=1,IF(IFERROR(Q818,1)=1,IF(IFERROR(R818,1)=1,IF(IFERROR(T818,1)=1,IF(IFERROR(K818,1)=1,IF(IFERROR(P818,1)=1,IF(IFERROR(S818,1)=1,Scoring!$E$29,0),0),0),0),0),0),0),0),0)</f>
        <v>0</v>
      </c>
      <c r="AG818" s="78">
        <f t="shared" si="59"/>
        <v>2.5</v>
      </c>
      <c r="AI818" s="93"/>
      <c r="AJ818" s="94"/>
      <c r="AK818" s="76"/>
      <c r="AL818" s="75"/>
      <c r="AN818" s="79"/>
      <c r="AO818" s="79"/>
      <c r="AP818" s="79"/>
      <c r="AQ818" s="79"/>
      <c r="AR818" s="79"/>
      <c r="AS818" s="78"/>
      <c r="AU818" s="79">
        <f>IF(IFERROR(F818,99)=99,IF(IFERROR(G818,99)=99,IF(IFERROR(H818,99)=99,IF(IFERROR(I818,99)=99,IF(IFERROR(E818,99)=99,IF(IFERROR(J818,99)=99,0,Scoring!$B$7),Scoring!$B$3),Scoring!$B$2),Scoring!$B$6),Scoring!$B$5),Scoring!$B$4)</f>
        <v>0.5</v>
      </c>
      <c r="AV818" s="78">
        <f t="shared" si="60"/>
        <v>1.25</v>
      </c>
      <c r="AW818" s="78"/>
      <c r="AX818" s="66"/>
      <c r="AY818" s="78"/>
      <c r="AZ818" s="76"/>
      <c r="BA818" s="76"/>
      <c r="BB818" s="76"/>
    </row>
    <row r="819" spans="1:54" x14ac:dyDescent="0.25">
      <c r="A819" s="77" t="s">
        <v>4681</v>
      </c>
      <c r="B819" s="76" t="str">
        <f t="shared" si="63"/>
        <v>203-820-9</v>
      </c>
      <c r="C819" s="77" t="s">
        <v>4680</v>
      </c>
      <c r="D819" s="77" t="s">
        <v>4679</v>
      </c>
      <c r="E819" s="76" t="e">
        <f>IF(C819="-",IF(A819="-",VLOOKUP(D819,'sin-list 180320_update'!$C$2:$C$835,1,FALSE),VLOOKUP(A819,'sin-list 180320_update'!$A$2:$A$835,1,FALSE)),VLOOKUP(C819,'sin-list 180320_update'!$B$2:$B$835,1,FALSE))</f>
        <v>#N/A</v>
      </c>
      <c r="F819" s="76" t="e">
        <f>IF($C819="-",IF($A819="-",VLOOKUP($D819,'REACH Bilaga XVII_update'!$A$5:$A$131,1,FALSE),VLOOKUP($A819,'REACH Bilaga XVII_update'!$C$5:$C$131,1,FALSE)),VLOOKUP($C819,'REACH Bilaga XVII_update'!$B$5:$B$131,1,FALSE))</f>
        <v>#N/A</v>
      </c>
      <c r="G819" s="76" t="e">
        <f>IF($C819="-",IF($A819="-",VLOOKUP($D819,' REACH Bilaga 59_update'!$A$5:$A$210,1,FALSE),VLOOKUP($A819,' REACH Bilaga 59_update'!$D$5:$D$210,1,FALSE)),VLOOKUP($C819,' REACH Bilaga 59_update'!$C$5:$C$210,1,FALSE))</f>
        <v>#N/A</v>
      </c>
      <c r="H819" s="76" t="e">
        <f>IF($C819="-",IF($A819="-",VLOOKUP($D819,'REACH Bilaga XIV_update'!$A$5:$A$110,1,FALSE),VLOOKUP($A819,'REACH Bilaga XIV_update'!$D$5:$D$110,1,FALSE)),VLOOKUP($C819,'REACH Bilaga XIV_update'!$C$5:$C$110,1,FALSE))</f>
        <v>#N/A</v>
      </c>
      <c r="I819" s="76" t="str">
        <f>IF($C819="-",IF($A819="-",VLOOKUP($D819,CoRAP_update!$A$5:$A$376,1,FALSE),VLOOKUP($A819,CoRAP_update!$D$5:$D$376,1,FALSE)),VLOOKUP($C819,CoRAP_update!$C$5:$C$376,1,FALSE))</f>
        <v>203-820-9</v>
      </c>
      <c r="J819" s="76" t="e">
        <f>IF($C819="-",IF($A819="-",VLOOKUP($D819,EDC_update!$C$2:$C$450,1,FALSE),VLOOKUP($A819,EDC_update!$B$2:$B$450,1,FALSE)),VLOOKUP($C819,EDC_update!$L$2:$L$450,1,FALSE))</f>
        <v>#N/A</v>
      </c>
      <c r="K819" s="76" t="e">
        <f>IF($C819="-",IF($A819="-",IF(VLOOKUP($D819,'sin-list 180320_update'!$C$2:$S$835,3,FALSE)="",NA(),VLOOKUP($D819,'sin-list 180320_update'!$C$2:$S$835,3,FALSE)),IF(VLOOKUP($A819,'sin-list 180320_update'!$A$2:$S$835,5,FALSE)="",NA(),VLOOKUP($A819,'sin-list 180320_update'!$A$2:$S$835,5,FALSE))),IF(VLOOKUP($C819,'sin-list 180320_update'!$B$2:$S$835,4,FALSE)="",NA(),VLOOKUP($C819,'sin-list 180320_update'!$B$2:$S$835,4,FALSE)))</f>
        <v>#N/A</v>
      </c>
      <c r="L819" s="76" t="e">
        <f>IF($C819="-",IF($A819="-",VLOOKUP($D819,'sin-list 180320_update'!$C$2:$S$835,6,FALSE),VLOOKUP($A819,'sin-list 180320_update'!$A$2:$S$835,8,FALSE)),VLOOKUP($C819,'sin-list 180320_update'!$B$2:$S$835,7,FALSE))</f>
        <v>#N/A</v>
      </c>
      <c r="M819" s="76" t="e">
        <f>IF($C819="-",IF($A819="-",IF(VLOOKUP($D819,'sin-list 180320_update'!$C$2:$S$835,8,FALSE)="",NA(),VLOOKUP($D819,'sin-list 180320_update'!$C$2:$S$835,8,FALSE)),IF(VLOOKUP($A819,'sin-list 180320_update'!$A$2:$S$835,10,FALSE)="",NA(),VLOOKUP($A819,'sin-list 180320_update'!$A$2:$S$835,10,FALSE))),IF(VLOOKUP($C819,'sin-list 180320_update'!$B$2:$S$835,9,FALSE)="",NA(),VLOOKUP($C819,'sin-list 180320_update'!$B$2:$S$835,9,FALSE)))</f>
        <v>#N/A</v>
      </c>
      <c r="N819" s="76" t="e">
        <f>IF($C819="-",IF($A819="-",IF(VLOOKUP($D819,'REACH Bilaga XVII_update'!$A$5:$E$131,4,FALSE)="",NA(),VLOOKUP($D819,'REACH Bilaga XVII_update'!$A$5:$E$131,4,FALSE)),IF(VLOOKUP($A819,'REACH Bilaga XVII_update'!$C$5:$D$131,2,FALSE)="",NA(),VLOOKUP($A819,'REACH Bilaga XVII_update'!$C$5:$D$131,2,FALSE))),IF(VLOOKUP($C819,'REACH Bilaga XVII_update'!$B$5:$D$131,3,FALSE)="",NA(),VLOOKUP($C819,'REACH Bilaga XVII_update'!$B$5:$D$131,3,FALSE)))</f>
        <v>#N/A</v>
      </c>
      <c r="O819" s="76" t="e">
        <f>IF($C819="-",IF($A819="-",IF(VLOOKUP($D819,' REACH Bilaga 59_update'!$A$5:$E$210,5,FALSE)="",NA(),VLOOKUP($D819,' REACH Bilaga 59_update'!$A$5:$E$210,5,FALSE)),IF(VLOOKUP($A819,' REACH Bilaga 59_update'!$D$5:$E$210,2,FALSE)="",NA(),VLOOKUP($A819,' REACH Bilaga 59_update'!$D$5:$E$210,2,FALSE))),IF(VLOOKUP($C819,' REACH Bilaga 59_update'!$C$5:$E$210,3,FALSE)="",NA(),VLOOKUP($C819,' REACH Bilaga 59_update'!$C$5:$E$210,3,FALSE)))</f>
        <v>#N/A</v>
      </c>
      <c r="P819" s="76" t="e">
        <f>IF(C819="-",IF(A819="-",IFERROR(VLOOKUP($D819,' REACH Bilaga 59_update'!$A$5:$F$210,MATCH(Sammanfattning!P$1,' REACH Bilaga 59_update'!$A$4:$F$4,0),FALSE),VLOOKUP($D819,'REACH Bilaga XIV_update'!$A$4:$H$110,MATCH(Sammanfattning!P$1,'REACH Bilaga XIV_update'!$A$4:$H$4,0),FALSE)),IFERROR(VLOOKUP($A819,' REACH Bilaga 59_update'!$D$5:$F$210,MATCH(Sammanfattning!P$1,' REACH Bilaga 59_update'!$D$4:$F$4,0),FALSE),VLOOKUP($A819,'REACH Bilaga XIV_update'!$D$4:$H$110,MATCH(Sammanfattning!P$1,'REACH Bilaga XIV_update'!$D$4:$H$4,0),FALSE))),IFERROR(VLOOKUP($C819,' REACH Bilaga 59_update'!$C$5:$F$210,MATCH(Sammanfattning!P$1,' REACH Bilaga 59_update'!$C$4:$F$4,0),FALSE),VLOOKUP($C819,'REACH Bilaga XIV_update'!$C$4:$H$110,MATCH(Sammanfattning!P$1,'REACH Bilaga XIV_update'!$C$4:$H$4,0),FALSE)))</f>
        <v>#N/A</v>
      </c>
      <c r="Q819" s="76" t="e">
        <f>IF($C819="-",IF($A819="-",IF(VLOOKUP($D819,'REACH Bilaga XIV_update'!$A$5:$I$110,9,FALSE)="",NA(),VLOOKUP($D819,'REACH Bilaga XIV_update'!$A$5:$I$110,9,FALSE)),IF(VLOOKUP($A819,'REACH Bilaga XIV_update'!$D$5:$I$110,6,FALSE)="",NA(),VLOOKUP($A819,'REACH Bilaga XIV_update'!$D$5:$I$110,6,FALSE))),IF(VLOOKUP($C819,'REACH Bilaga XIV_update'!$C$5:$I$110,7,FALSE)="",NA(),VLOOKUP($C819,'REACH Bilaga XIV_update'!$C$5:$I$110,7,FALSE)))</f>
        <v>#N/A</v>
      </c>
      <c r="R819" s="76" t="str">
        <f>IF($C819="-",IF($A819="-",IF(VLOOKUP($D819,CoRAP_update!$A$5:$O$376,15,FALSE)="",NA(),VLOOKUP($D819,CoRAP_update!$A$5:$O$376,15,FALSE)),IF(VLOOKUP($A819,CoRAP_update!$D$5:$O$376,12,FALSE)="",NA(),VLOOKUP($A819,CoRAP_update!$D$5:$O$376,12,FALSE))),IF(VLOOKUP($C819,CoRAP_update!$C$5:$O$376,13,FALSE)="",NA(),VLOOKUP($C819,CoRAP_update!$C$5:$O$376,13,FALSE)))</f>
        <v>H319</v>
      </c>
      <c r="S819" s="144" t="str">
        <f>IF($C819="-",IF($A819="-",VLOOKUP($D819,CoRAP_update!$A$5:$J$376,MATCH(Sammanfattning!S$1,CoRAP_update!$A$4:$J$4,0),FALSE),VLOOKUP($A819,CoRAP_update!$D$5:$J$376,MATCH(Sammanfattning!S$1,CoRAP_update!$D$4:$J$4,0),FALSE)),VLOOKUP($C819,CoRAP_update!$C$5:$J$376,MATCH(Sammanfattning!S$1,CoRAP_update!$C$4:$J$4,0),FALSE))</f>
        <v>Suspected CMR#Suspected Sensitiser#Consumer use#Exposure of workers#High RCR#Wide dispersive use</v>
      </c>
      <c r="T819" s="76" t="e">
        <f>IF($A819="-",VLOOKUP($D819,EDC_update!$C$2:$F$450,4,FALSE),VLOOKUP($A819,EDC_update!$B$2:$F$450,5,FALSE))</f>
        <v>#N/A</v>
      </c>
      <c r="V819" s="78">
        <f>IF(IFERROR(SEARCH("PBT",P819),99)=99,IF(IFERROR(SEARCH("suspected PBT",S819),99)=99,IF(IFERROR(SEARCH("concluded to be PBT",K819),99)=99,IF(IFERROR(SEARCH("PBT",S819),99)=99,IF(IFERROR(SEARCH("PBT cand",L819),99)=99,IF(IFERROR(SEARCH("PBT",L819),99)=99,IF(IFERROR(SEARCH("persistent, bioackumulative and toxic properties",K819),99)=99,0,Scoring!$E$3),Scoring!$E$3),Scoring!$E$7),Scoring!$E$3),Scoring!$E$5),Scoring!$E$6),Scoring!$E$3)</f>
        <v>0</v>
      </c>
      <c r="W819" s="78">
        <f>IF(IFERROR(SEARCH("vPvB",P819),99)=99,IF(IFERROR(SEARCH("suspected pbt/vPvB",S819),99)=99,IF(IFERROR(SEARCH("vPvB",S819),99)=99,IF(IFERROR(SEARCH("concluded to be a vPvB",S819),99)=99,IF(IFERROR(SEARCH("identified as vPvB",K819),99)=99,IF(IFERROR(SEARCH("concluded to be a vPvB",K819),99)=99,IF(IFERROR(SEARCH("concluded to be both pbt and vPvB",S819),99)=99,IF(IFERROR(SEARCH("concluded to be both pbt and vPvB",K819),99)=99,0,Scoring!$E$5),Scoring!$E$5),Scoring!$E$5),Scoring!$E$5),Scoring!$E$5),Scoring!$E$4),Scoring!$E$6),Scoring!$E$4)</f>
        <v>0</v>
      </c>
      <c r="X819" s="78">
        <f>IF(IFERROR(SEARCH("H410",N819),99)=99,IF(IFERROR(SEARCH("H410",O819),99)=99,IF(IFERROR(SEARCH("H410",Q819),99)=99,IF(IFERROR(SEARCH("H410",M819),99)=99,IF(IFERROR(SEARCH("H410",R819),99)=99,IF(IFERROR(SEARCH("H411",N819),99)=99,IF(IFERROR(SEARCH("H411",O819),99)=99,IF(IFERROR(SEARCH("H411",Q819),99)=99,IF(IFERROR(SEARCH("H411",M819),99)=99,IF(IFERROR(SEARCH("H411",R819),99)=99,IF(IFERROR(SEARCH("H413",N819),99)=99,IF(IFERROR(SEARCH("H413",O819),99)=99,IF(IFERROR(SEARCH("H413",Q819),99)=99,IF(IFERROR(SEARCH("H413",M819),99)=99,IF(IFERROR(SEARCH("H413",R819),99)=99,IF(IFERROR(SEARCH("H412",N819),99)=99,IF(IFERROR(SEARCH("H412",O819),99)=99,IF(IFERROR(SEARCH("H412",Q819),99)=99,IF(IFERROR(SEARCH("H412",M819),99)=99,IF(IFERROR(SEARCH("H412",R819),99)=99,0,Scoring!$E$2),Scoring!$E$2),Scoring!$E$2),Scoring!$E$2),Scoring!$E$2),Scoring!$E$2),Scoring!$E$2),Scoring!$E$2),Scoring!$E$2),Scoring!$E$2),Scoring!$E$2),Scoring!$E$2),Scoring!$E$2),Scoring!$E$2),Scoring!$E$2),Scoring!$E$2),Scoring!$E$2),Scoring!$E$2),Scoring!$E$2),Scoring!$E$2)</f>
        <v>0</v>
      </c>
      <c r="Y819" s="78">
        <f>IF(IFERROR(SEARCH("CMR",K819),99)=99,IF(IFERROR(SEARCH("Suspected CMR",S819),99)=99,IF(IFERROR(SEARCH("CMR",S819),99)=99,0,Scoring!$E$8),Scoring!$E$9),Scoring!$E$8)</f>
        <v>2.1</v>
      </c>
      <c r="Z819" s="78">
        <f>IF(IFERROR(SEARCH("H350",N819),99)=99,IF(IFERROR(SEARCH("H350",O819),99)=99,IF(IFERROR(SEARCH("H350",Q819),99)=99,IF(IFERROR(SEARCH("H350",M819),99)=99,IF(IFERROR(SEARCH("H350",R819),99)=99,IF(IFERROR(SEARCH("H351",N819),99)=99,IF(IFERROR(SEARCH("H351",O819),99)=99,IF(IFERROR(SEARCH("H351",Q819),99)=99,IF(IFERROR(SEARCH("H351",M819),99)=99,IF(IFERROR(SEARCH("H351",R819),99)=99,IF(IFERROR(SEARCH("carcinogenic",P819),99)=99,IF(IFERROR(SEARCH("suspected carcinogenic",S819),99)=99,0,Scoring!$E$12),Scoring!$E$11),Scoring!$E$10),Scoring!$E$10),Scoring!$E$10),Scoring!$E$10),Scoring!$E$10),Scoring!$E$10),Scoring!$E$10),Scoring!$E$10),Scoring!$E$10),Scoring!$E$10)</f>
        <v>0</v>
      </c>
      <c r="AA819" s="78">
        <f>IF(IFERROR(SEARCH("H340",N819),99)=99,IF(IFERROR(SEARCH("H340",O819),99)=99,IF(IFERROR(SEARCH("H340",Q819),99)=99,IF(IFERROR(SEARCH("H340",M819),99)=99,IF(IFERROR(SEARCH("H340",R819),99)=99,IF(IFERROR(SEARCH("H341",N819),99)=99,IF(IFERROR(SEARCH("H341",O819),99)=99,IF(IFERROR(SEARCH("H341",Q819),99)=99,IF(IFERROR(SEARCH("H341",M819),99)=99,IF(IFERROR(SEARCH("H341",R819),99)=99,IF(IFERROR(SEARCH("mutagenic",P819),99)=99,IF(IFERROR(SEARCH("suspected mutagenic",S819),99)=99,0,Scoring!$E$15),Scoring!$E$14),Scoring!$E$13),Scoring!$E$13),Scoring!$E$13),Scoring!$E$13),Scoring!$E$13),Scoring!$E$13),Scoring!$E$13),Scoring!$E$13),Scoring!$E$13),Scoring!$E$13)</f>
        <v>0</v>
      </c>
      <c r="AB819" s="78">
        <f>IF(IFERROR(SEARCH("H360",N819),99)=99,IF(IFERROR(SEARCH("H360",O819),99)=99,IF(IFERROR(SEARCH("H360",Q819),99)=99,IF(IFERROR(SEARCH("H360",M819),99)=99,IF(IFERROR(SEARCH("H360",R819),99)=99,IF(IFERROR(SEARCH("H361",N819),99)=99,IF(IFERROR(SEARCH("H361",O819),99)=99,IF(IFERROR(SEARCH("H361",Q819),99)=99,IF(IFERROR(SEARCH("H361",M819),99)=99,IF(IFERROR(SEARCH("H361",R819),99)=99,IF(IFERROR(SEARCH("reproduction",P819),99)=99,IF(IFERROR(SEARCH("suspected reprotoxic",S819),99)=99,IF(IFERROR(SEARCH("reprotoxic",S819),99)=99,IF(IFERROR(SEARCH("reprotoxic",K819),99)=99,0,Scoring!$E$18),Scoring!$E$18),Scoring!$E$19),Scoring!$E$17),Scoring!$E$16),Scoring!$E$16),Scoring!$E$16),Scoring!$E$16),Scoring!$E$16),Scoring!$E$16),Scoring!$E$16),Scoring!$E$16),Scoring!$E$16),Scoring!$E$16)</f>
        <v>0</v>
      </c>
      <c r="AC819" s="78">
        <f>IF(IFERROR(SEARCH("57f",L819),99)=99,IF(IFERROR(SEARCH("57(f)",P819),99)=99,0,Scoring!$E$20),Scoring!$E$20)</f>
        <v>0</v>
      </c>
      <c r="AD819" s="78">
        <f>IF(IFERROR(SEARCH("CAT1",T819),99)=99,IF(IFERROR(SEARCH("CAT2",T819),99)=99,IF(IFERROR(SEARCH("CAT3",T819),99)=99,IF(IFERROR(SEARCH("concluded to be endocrine",K819),99)=99,IF(IFERROR(SEARCH("categorised as endocrine",K819),99)=99,IF(IFERROR(SEARCH("endocrine disrupting",P819),99)=99,IF(IFERROR(SEARCH("endocrine disrupting",K819),99)=99,IF(IFERROR(SEARCH("suspected endocrine",S819),99)=99,IF(IFERROR(SEARCH("potential endocrine",S819),99)=99,0,Scoring!$E$25),Scoring!$E$25),Scoring!$E$24),Scoring!$E$24),Scoring!$E$24),Scoring!$E$24),Scoring!$E$23),Scoring!$E$22),Scoring!$E$21)</f>
        <v>0</v>
      </c>
      <c r="AE819" s="78">
        <f>IF(IFERROR(SEARCH("suspected sensitiser",S819),99)=99,IF(IFERROR(SEARCH("sensitiser",S819),99)=99,IF(IFERROR(SEARCH("other hazard based concern",S819),99)=99,0,Scoring!$E$28),Scoring!$E$26),Scoring!$E$27)</f>
        <v>0.4</v>
      </c>
      <c r="AF819" s="78">
        <f>IF(IFERROR(M819,1)=1,IF(IFERROR(N819,1)=1,IF(IFERROR(O819,1)=1,IF(IFERROR(Q819,1)=1,IF(IFERROR(R819,1)=1,IF(IFERROR(T819,1)=1,IF(IFERROR(K819,1)=1,IF(IFERROR(P819,1)=1,IF(IFERROR(S819,1)=1,Scoring!$E$29,0),0),0),0),0),0),0),0),0)</f>
        <v>0</v>
      </c>
      <c r="AG819" s="78">
        <f t="shared" si="59"/>
        <v>2.5</v>
      </c>
      <c r="AI819" s="93"/>
      <c r="AJ819" s="94"/>
      <c r="AK819" s="76"/>
      <c r="AL819" s="75"/>
      <c r="AN819" s="79"/>
      <c r="AO819" s="79"/>
      <c r="AP819" s="79"/>
      <c r="AQ819" s="79"/>
      <c r="AR819" s="79"/>
      <c r="AS819" s="78"/>
      <c r="AU819" s="79">
        <f>IF(IFERROR(F819,99)=99,IF(IFERROR(G819,99)=99,IF(IFERROR(H819,99)=99,IF(IFERROR(I819,99)=99,IF(IFERROR(E819,99)=99,IF(IFERROR(J819,99)=99,0,Scoring!$B$7),Scoring!$B$3),Scoring!$B$2),Scoring!$B$6),Scoring!$B$5),Scoring!$B$4)</f>
        <v>0.5</v>
      </c>
      <c r="AV819" s="78">
        <f t="shared" si="60"/>
        <v>1.25</v>
      </c>
      <c r="AW819" s="78"/>
      <c r="AX819" s="66"/>
      <c r="AY819" s="78"/>
      <c r="AZ819" s="76"/>
      <c r="BA819" s="76"/>
      <c r="BB819" s="76"/>
    </row>
    <row r="820" spans="1:54" x14ac:dyDescent="0.25">
      <c r="A820" s="77" t="s">
        <v>4691</v>
      </c>
      <c r="B820" s="76" t="str">
        <f t="shared" si="63"/>
        <v>203-872-2</v>
      </c>
      <c r="C820" s="77" t="s">
        <v>4690</v>
      </c>
      <c r="D820" s="77" t="s">
        <v>4689</v>
      </c>
      <c r="E820" s="76" t="e">
        <f>IF(C820="-",IF(A820="-",VLOOKUP(D820,'sin-list 180320_update'!$C$2:$C$835,1,FALSE),VLOOKUP(A820,'sin-list 180320_update'!$A$2:$A$835,1,FALSE)),VLOOKUP(C820,'sin-list 180320_update'!$B$2:$B$835,1,FALSE))</f>
        <v>#N/A</v>
      </c>
      <c r="F820" s="76" t="e">
        <f>IF($C820="-",IF($A820="-",VLOOKUP($D820,'REACH Bilaga XVII_update'!$A$5:$A$131,1,FALSE),VLOOKUP($A820,'REACH Bilaga XVII_update'!$C$5:$C$131,1,FALSE)),VLOOKUP($C820,'REACH Bilaga XVII_update'!$B$5:$B$131,1,FALSE))</f>
        <v>#N/A</v>
      </c>
      <c r="G820" s="76" t="e">
        <f>IF($C820="-",IF($A820="-",VLOOKUP($D820,' REACH Bilaga 59_update'!$A$5:$A$210,1,FALSE),VLOOKUP($A820,' REACH Bilaga 59_update'!$D$5:$D$210,1,FALSE)),VLOOKUP($C820,' REACH Bilaga 59_update'!$C$5:$C$210,1,FALSE))</f>
        <v>#N/A</v>
      </c>
      <c r="H820" s="76" t="e">
        <f>IF($C820="-",IF($A820="-",VLOOKUP($D820,'REACH Bilaga XIV_update'!$A$5:$A$110,1,FALSE),VLOOKUP($A820,'REACH Bilaga XIV_update'!$D$5:$D$110,1,FALSE)),VLOOKUP($C820,'REACH Bilaga XIV_update'!$C$5:$C$110,1,FALSE))</f>
        <v>#N/A</v>
      </c>
      <c r="I820" s="76" t="str">
        <f>IF($C820="-",IF($A820="-",VLOOKUP($D820,CoRAP_update!$A$5:$A$376,1,FALSE),VLOOKUP($A820,CoRAP_update!$D$5:$D$376,1,FALSE)),VLOOKUP($C820,CoRAP_update!$C$5:$C$376,1,FALSE))</f>
        <v>203-872-2</v>
      </c>
      <c r="J820" s="76" t="e">
        <f>IF($C820="-",IF($A820="-",VLOOKUP($D820,EDC_update!$C$2:$C$450,1,FALSE),VLOOKUP($A820,EDC_update!$B$2:$B$450,1,FALSE)),VLOOKUP($C820,EDC_update!$L$2:$L$450,1,FALSE))</f>
        <v>#N/A</v>
      </c>
      <c r="K820" s="76" t="e">
        <f>IF($C820="-",IF($A820="-",IF(VLOOKUP($D820,'sin-list 180320_update'!$C$2:$S$835,3,FALSE)="",NA(),VLOOKUP($D820,'sin-list 180320_update'!$C$2:$S$835,3,FALSE)),IF(VLOOKUP($A820,'sin-list 180320_update'!$A$2:$S$835,5,FALSE)="",NA(),VLOOKUP($A820,'sin-list 180320_update'!$A$2:$S$835,5,FALSE))),IF(VLOOKUP($C820,'sin-list 180320_update'!$B$2:$S$835,4,FALSE)="",NA(),VLOOKUP($C820,'sin-list 180320_update'!$B$2:$S$835,4,FALSE)))</f>
        <v>#N/A</v>
      </c>
      <c r="L820" s="76" t="e">
        <f>IF($C820="-",IF($A820="-",VLOOKUP($D820,'sin-list 180320_update'!$C$2:$S$835,6,FALSE),VLOOKUP($A820,'sin-list 180320_update'!$A$2:$S$835,8,FALSE)),VLOOKUP($C820,'sin-list 180320_update'!$B$2:$S$835,7,FALSE))</f>
        <v>#N/A</v>
      </c>
      <c r="M820" s="76" t="e">
        <f>IF($C820="-",IF($A820="-",IF(VLOOKUP($D820,'sin-list 180320_update'!$C$2:$S$835,8,FALSE)="",NA(),VLOOKUP($D820,'sin-list 180320_update'!$C$2:$S$835,8,FALSE)),IF(VLOOKUP($A820,'sin-list 180320_update'!$A$2:$S$835,10,FALSE)="",NA(),VLOOKUP($A820,'sin-list 180320_update'!$A$2:$S$835,10,FALSE))),IF(VLOOKUP($C820,'sin-list 180320_update'!$B$2:$S$835,9,FALSE)="",NA(),VLOOKUP($C820,'sin-list 180320_update'!$B$2:$S$835,9,FALSE)))</f>
        <v>#N/A</v>
      </c>
      <c r="N820" s="76" t="e">
        <f>IF($C820="-",IF($A820="-",IF(VLOOKUP($D820,'REACH Bilaga XVII_update'!$A$5:$E$131,4,FALSE)="",NA(),VLOOKUP($D820,'REACH Bilaga XVII_update'!$A$5:$E$131,4,FALSE)),IF(VLOOKUP($A820,'REACH Bilaga XVII_update'!$C$5:$D$131,2,FALSE)="",NA(),VLOOKUP($A820,'REACH Bilaga XVII_update'!$C$5:$D$131,2,FALSE))),IF(VLOOKUP($C820,'REACH Bilaga XVII_update'!$B$5:$D$131,3,FALSE)="",NA(),VLOOKUP($C820,'REACH Bilaga XVII_update'!$B$5:$D$131,3,FALSE)))</f>
        <v>#N/A</v>
      </c>
      <c r="O820" s="76" t="e">
        <f>IF($C820="-",IF($A820="-",IF(VLOOKUP($D820,' REACH Bilaga 59_update'!$A$5:$E$210,5,FALSE)="",NA(),VLOOKUP($D820,' REACH Bilaga 59_update'!$A$5:$E$210,5,FALSE)),IF(VLOOKUP($A820,' REACH Bilaga 59_update'!$D$5:$E$210,2,FALSE)="",NA(),VLOOKUP($A820,' REACH Bilaga 59_update'!$D$5:$E$210,2,FALSE))),IF(VLOOKUP($C820,' REACH Bilaga 59_update'!$C$5:$E$210,3,FALSE)="",NA(),VLOOKUP($C820,' REACH Bilaga 59_update'!$C$5:$E$210,3,FALSE)))</f>
        <v>#N/A</v>
      </c>
      <c r="P820" s="76" t="e">
        <f>IF(C820="-",IF(A820="-",IFERROR(VLOOKUP($D820,' REACH Bilaga 59_update'!$A$5:$F$210,MATCH(Sammanfattning!P$1,' REACH Bilaga 59_update'!$A$4:$F$4,0),FALSE),VLOOKUP($D820,'REACH Bilaga XIV_update'!$A$4:$H$110,MATCH(Sammanfattning!P$1,'REACH Bilaga XIV_update'!$A$4:$H$4,0),FALSE)),IFERROR(VLOOKUP($A820,' REACH Bilaga 59_update'!$D$5:$F$210,MATCH(Sammanfattning!P$1,' REACH Bilaga 59_update'!$D$4:$F$4,0),FALSE),VLOOKUP($A820,'REACH Bilaga XIV_update'!$D$4:$H$110,MATCH(Sammanfattning!P$1,'REACH Bilaga XIV_update'!$D$4:$H$4,0),FALSE))),IFERROR(VLOOKUP($C820,' REACH Bilaga 59_update'!$C$5:$F$210,MATCH(Sammanfattning!P$1,' REACH Bilaga 59_update'!$C$4:$F$4,0),FALSE),VLOOKUP($C820,'REACH Bilaga XIV_update'!$C$4:$H$110,MATCH(Sammanfattning!P$1,'REACH Bilaga XIV_update'!$C$4:$H$4,0),FALSE)))</f>
        <v>#N/A</v>
      </c>
      <c r="Q820" s="76" t="e">
        <f>IF($C820="-",IF($A820="-",IF(VLOOKUP($D820,'REACH Bilaga XIV_update'!$A$5:$I$110,9,FALSE)="",NA(),VLOOKUP($D820,'REACH Bilaga XIV_update'!$A$5:$I$110,9,FALSE)),IF(VLOOKUP($A820,'REACH Bilaga XIV_update'!$D$5:$I$110,6,FALSE)="",NA(),VLOOKUP($A820,'REACH Bilaga XIV_update'!$D$5:$I$110,6,FALSE))),IF(VLOOKUP($C820,'REACH Bilaga XIV_update'!$C$5:$I$110,7,FALSE)="",NA(),VLOOKUP($C820,'REACH Bilaga XIV_update'!$C$5:$I$110,7,FALSE)))</f>
        <v>#N/A</v>
      </c>
      <c r="R820" s="76" t="str">
        <f>IF($C820="-",IF($A820="-",IF(VLOOKUP($D820,CoRAP_update!$A$5:$O$376,15,FALSE)="",NA(),VLOOKUP($D820,CoRAP_update!$A$5:$O$376,15,FALSE)),IF(VLOOKUP($A820,CoRAP_update!$D$5:$O$376,12,FALSE)="",NA(),VLOOKUP($A820,CoRAP_update!$D$5:$O$376,12,FALSE))),IF(VLOOKUP($C820,CoRAP_update!$C$5:$O$376,13,FALSE)="",NA(),VLOOKUP($C820,CoRAP_update!$C$5:$O$376,13,FALSE)))</f>
        <v>H302</v>
      </c>
      <c r="S820" s="144" t="str">
        <f>IF($C820="-",IF($A820="-",VLOOKUP($D820,CoRAP_update!$A$5:$J$376,MATCH(Sammanfattning!S$1,CoRAP_update!$A$4:$J$4,0),FALSE),VLOOKUP($A820,CoRAP_update!$D$5:$J$376,MATCH(Sammanfattning!S$1,CoRAP_update!$D$4:$J$4,0),FALSE)),VLOOKUP($C820,CoRAP_update!$C$5:$J$376,MATCH(Sammanfattning!S$1,CoRAP_update!$C$4:$J$4,0),FALSE))</f>
        <v>Suspected CMR#Other hazard based concern#Consumer use#High (aggregated) tonnage#Wide dispersive use</v>
      </c>
      <c r="T820" s="76" t="e">
        <f>IF($A820="-",VLOOKUP($D820,EDC_update!$C$2:$F$450,4,FALSE),VLOOKUP($A820,EDC_update!$B$2:$F$450,5,FALSE))</f>
        <v>#N/A</v>
      </c>
      <c r="V820" s="78">
        <f>IF(IFERROR(SEARCH("PBT",P820),99)=99,IF(IFERROR(SEARCH("suspected PBT",S820),99)=99,IF(IFERROR(SEARCH("concluded to be PBT",K820),99)=99,IF(IFERROR(SEARCH("PBT",S820),99)=99,IF(IFERROR(SEARCH("PBT cand",L820),99)=99,IF(IFERROR(SEARCH("PBT",L820),99)=99,IF(IFERROR(SEARCH("persistent, bioackumulative and toxic properties",K820),99)=99,0,Scoring!$E$3),Scoring!$E$3),Scoring!$E$7),Scoring!$E$3),Scoring!$E$5),Scoring!$E$6),Scoring!$E$3)</f>
        <v>0</v>
      </c>
      <c r="W820" s="78">
        <f>IF(IFERROR(SEARCH("vPvB",P820),99)=99,IF(IFERROR(SEARCH("suspected pbt/vPvB",S820),99)=99,IF(IFERROR(SEARCH("vPvB",S820),99)=99,IF(IFERROR(SEARCH("concluded to be a vPvB",S820),99)=99,IF(IFERROR(SEARCH("identified as vPvB",K820),99)=99,IF(IFERROR(SEARCH("concluded to be a vPvB",K820),99)=99,IF(IFERROR(SEARCH("concluded to be both pbt and vPvB",S820),99)=99,IF(IFERROR(SEARCH("concluded to be both pbt and vPvB",K820),99)=99,0,Scoring!$E$5),Scoring!$E$5),Scoring!$E$5),Scoring!$E$5),Scoring!$E$5),Scoring!$E$4),Scoring!$E$6),Scoring!$E$4)</f>
        <v>0</v>
      </c>
      <c r="X820" s="78">
        <f>IF(IFERROR(SEARCH("H410",N820),99)=99,IF(IFERROR(SEARCH("H410",O820),99)=99,IF(IFERROR(SEARCH("H410",Q820),99)=99,IF(IFERROR(SEARCH("H410",M820),99)=99,IF(IFERROR(SEARCH("H410",R820),99)=99,IF(IFERROR(SEARCH("H411",N820),99)=99,IF(IFERROR(SEARCH("H411",O820),99)=99,IF(IFERROR(SEARCH("H411",Q820),99)=99,IF(IFERROR(SEARCH("H411",M820),99)=99,IF(IFERROR(SEARCH("H411",R820),99)=99,IF(IFERROR(SEARCH("H413",N820),99)=99,IF(IFERROR(SEARCH("H413",O820),99)=99,IF(IFERROR(SEARCH("H413",Q820),99)=99,IF(IFERROR(SEARCH("H413",M820),99)=99,IF(IFERROR(SEARCH("H413",R820),99)=99,IF(IFERROR(SEARCH("H412",N820),99)=99,IF(IFERROR(SEARCH("H412",O820),99)=99,IF(IFERROR(SEARCH("H412",Q820),99)=99,IF(IFERROR(SEARCH("H412",M820),99)=99,IF(IFERROR(SEARCH("H412",R820),99)=99,0,Scoring!$E$2),Scoring!$E$2),Scoring!$E$2),Scoring!$E$2),Scoring!$E$2),Scoring!$E$2),Scoring!$E$2),Scoring!$E$2),Scoring!$E$2),Scoring!$E$2),Scoring!$E$2),Scoring!$E$2),Scoring!$E$2),Scoring!$E$2),Scoring!$E$2),Scoring!$E$2),Scoring!$E$2),Scoring!$E$2),Scoring!$E$2),Scoring!$E$2)</f>
        <v>0</v>
      </c>
      <c r="Y820" s="78">
        <f>IF(IFERROR(SEARCH("CMR",K820),99)=99,IF(IFERROR(SEARCH("Suspected CMR",S820),99)=99,IF(IFERROR(SEARCH("CMR",S820),99)=99,0,Scoring!$E$8),Scoring!$E$9),Scoring!$E$8)</f>
        <v>2.1</v>
      </c>
      <c r="Z820" s="78">
        <f>IF(IFERROR(SEARCH("H350",N820),99)=99,IF(IFERROR(SEARCH("H350",O820),99)=99,IF(IFERROR(SEARCH("H350",Q820),99)=99,IF(IFERROR(SEARCH("H350",M820),99)=99,IF(IFERROR(SEARCH("H350",R820),99)=99,IF(IFERROR(SEARCH("H351",N820),99)=99,IF(IFERROR(SEARCH("H351",O820),99)=99,IF(IFERROR(SEARCH("H351",Q820),99)=99,IF(IFERROR(SEARCH("H351",M820),99)=99,IF(IFERROR(SEARCH("H351",R820),99)=99,IF(IFERROR(SEARCH("carcinogenic",P820),99)=99,IF(IFERROR(SEARCH("suspected carcinogenic",S820),99)=99,0,Scoring!$E$12),Scoring!$E$11),Scoring!$E$10),Scoring!$E$10),Scoring!$E$10),Scoring!$E$10),Scoring!$E$10),Scoring!$E$10),Scoring!$E$10),Scoring!$E$10),Scoring!$E$10),Scoring!$E$10)</f>
        <v>0</v>
      </c>
      <c r="AA820" s="78">
        <f>IF(IFERROR(SEARCH("H340",N820),99)=99,IF(IFERROR(SEARCH("H340",O820),99)=99,IF(IFERROR(SEARCH("H340",Q820),99)=99,IF(IFERROR(SEARCH("H340",M820),99)=99,IF(IFERROR(SEARCH("H340",R820),99)=99,IF(IFERROR(SEARCH("H341",N820),99)=99,IF(IFERROR(SEARCH("H341",O820),99)=99,IF(IFERROR(SEARCH("H341",Q820),99)=99,IF(IFERROR(SEARCH("H341",M820),99)=99,IF(IFERROR(SEARCH("H341",R820),99)=99,IF(IFERROR(SEARCH("mutagenic",P820),99)=99,IF(IFERROR(SEARCH("suspected mutagenic",S820),99)=99,0,Scoring!$E$15),Scoring!$E$14),Scoring!$E$13),Scoring!$E$13),Scoring!$E$13),Scoring!$E$13),Scoring!$E$13),Scoring!$E$13),Scoring!$E$13),Scoring!$E$13),Scoring!$E$13),Scoring!$E$13)</f>
        <v>0</v>
      </c>
      <c r="AB820" s="78">
        <f>IF(IFERROR(SEARCH("H360",N820),99)=99,IF(IFERROR(SEARCH("H360",O820),99)=99,IF(IFERROR(SEARCH("H360",Q820),99)=99,IF(IFERROR(SEARCH("H360",M820),99)=99,IF(IFERROR(SEARCH("H360",R820),99)=99,IF(IFERROR(SEARCH("H361",N820),99)=99,IF(IFERROR(SEARCH("H361",O820),99)=99,IF(IFERROR(SEARCH("H361",Q820),99)=99,IF(IFERROR(SEARCH("H361",M820),99)=99,IF(IFERROR(SEARCH("H361",R820),99)=99,IF(IFERROR(SEARCH("reproduction",P820),99)=99,IF(IFERROR(SEARCH("suspected reprotoxic",S820),99)=99,IF(IFERROR(SEARCH("reprotoxic",S820),99)=99,IF(IFERROR(SEARCH("reprotoxic",K820),99)=99,0,Scoring!$E$18),Scoring!$E$18),Scoring!$E$19),Scoring!$E$17),Scoring!$E$16),Scoring!$E$16),Scoring!$E$16),Scoring!$E$16),Scoring!$E$16),Scoring!$E$16),Scoring!$E$16),Scoring!$E$16),Scoring!$E$16),Scoring!$E$16)</f>
        <v>0</v>
      </c>
      <c r="AC820" s="78">
        <f>IF(IFERROR(SEARCH("57f",L820),99)=99,IF(IFERROR(SEARCH("57(f)",P820),99)=99,0,Scoring!$E$20),Scoring!$E$20)</f>
        <v>0</v>
      </c>
      <c r="AD820" s="78">
        <f>IF(IFERROR(SEARCH("CAT1",T820),99)=99,IF(IFERROR(SEARCH("CAT2",T820),99)=99,IF(IFERROR(SEARCH("CAT3",T820),99)=99,IF(IFERROR(SEARCH("concluded to be endocrine",K820),99)=99,IF(IFERROR(SEARCH("categorised as endocrine",K820),99)=99,IF(IFERROR(SEARCH("endocrine disrupting",P820),99)=99,IF(IFERROR(SEARCH("endocrine disrupting",K820),99)=99,IF(IFERROR(SEARCH("suspected endocrine",S820),99)=99,IF(IFERROR(SEARCH("potential endocrine",S820),99)=99,0,Scoring!$E$25),Scoring!$E$25),Scoring!$E$24),Scoring!$E$24),Scoring!$E$24),Scoring!$E$24),Scoring!$E$23),Scoring!$E$22),Scoring!$E$21)</f>
        <v>0</v>
      </c>
      <c r="AE820" s="78">
        <f>IF(IFERROR(SEARCH("suspected sensitiser",S820),99)=99,IF(IFERROR(SEARCH("sensitiser",S820),99)=99,IF(IFERROR(SEARCH("other hazard based concern",S820),99)=99,0,Scoring!$E$28),Scoring!$E$26),Scoring!$E$27)</f>
        <v>0.4</v>
      </c>
      <c r="AF820" s="78">
        <f>IF(IFERROR(M820,1)=1,IF(IFERROR(N820,1)=1,IF(IFERROR(O820,1)=1,IF(IFERROR(Q820,1)=1,IF(IFERROR(R820,1)=1,IF(IFERROR(T820,1)=1,IF(IFERROR(K820,1)=1,IF(IFERROR(P820,1)=1,IF(IFERROR(S820,1)=1,Scoring!$E$29,0),0),0),0),0),0),0),0),0)</f>
        <v>0</v>
      </c>
      <c r="AG820" s="78">
        <f t="shared" si="59"/>
        <v>2.5</v>
      </c>
      <c r="AI820" s="93"/>
      <c r="AJ820" s="94"/>
      <c r="AK820" s="76"/>
      <c r="AL820" s="75"/>
      <c r="AN820" s="79"/>
      <c r="AO820" s="79"/>
      <c r="AP820" s="79"/>
      <c r="AQ820" s="79"/>
      <c r="AR820" s="79"/>
      <c r="AS820" s="78"/>
      <c r="AU820" s="79">
        <f>IF(IFERROR(F820,99)=99,IF(IFERROR(G820,99)=99,IF(IFERROR(H820,99)=99,IF(IFERROR(I820,99)=99,IF(IFERROR(E820,99)=99,IF(IFERROR(J820,99)=99,0,Scoring!$B$7),Scoring!$B$3),Scoring!$B$2),Scoring!$B$6),Scoring!$B$5),Scoring!$B$4)</f>
        <v>0.5</v>
      </c>
      <c r="AV820" s="78">
        <f t="shared" si="60"/>
        <v>1.25</v>
      </c>
      <c r="AW820" s="78"/>
      <c r="AX820" s="66"/>
      <c r="AY820" s="78"/>
      <c r="AZ820" s="76"/>
      <c r="BA820" s="76"/>
      <c r="BB820" s="76"/>
    </row>
    <row r="821" spans="1:54" x14ac:dyDescent="0.25">
      <c r="A821" s="77" t="s">
        <v>4871</v>
      </c>
      <c r="B821" s="76" t="str">
        <f t="shared" si="63"/>
        <v>206-022-9</v>
      </c>
      <c r="C821" s="77" t="s">
        <v>4870</v>
      </c>
      <c r="D821" s="77" t="s">
        <v>4869</v>
      </c>
      <c r="E821" s="76" t="str">
        <f>IF(C821="-",IF(A821="-",VLOOKUP(D821,'sin-list 180320_update'!$C$2:$C$835,1,FALSE),VLOOKUP(A821,'sin-list 180320_update'!$A$2:$A$835,1,FALSE)),VLOOKUP(C821,'sin-list 180320_update'!$B$2:$B$835,1,FALSE))</f>
        <v>206-022-9</v>
      </c>
      <c r="F821" s="76" t="e">
        <f>IF($C821="-",IF($A821="-",VLOOKUP($D821,'REACH Bilaga XVII_update'!$A$5:$A$131,1,FALSE),VLOOKUP($A821,'REACH Bilaga XVII_update'!$C$5:$C$131,1,FALSE)),VLOOKUP($C821,'REACH Bilaga XVII_update'!$B$5:$B$131,1,FALSE))</f>
        <v>#N/A</v>
      </c>
      <c r="G821" s="76" t="e">
        <f>IF($C821="-",IF($A821="-",VLOOKUP($D821,' REACH Bilaga 59_update'!$A$5:$A$210,1,FALSE),VLOOKUP($A821,' REACH Bilaga 59_update'!$D$5:$D$210,1,FALSE)),VLOOKUP($C821,' REACH Bilaga 59_update'!$C$5:$C$210,1,FALSE))</f>
        <v>#N/A</v>
      </c>
      <c r="H821" s="76" t="e">
        <f>IF($C821="-",IF($A821="-",VLOOKUP($D821,'REACH Bilaga XIV_update'!$A$5:$A$110,1,FALSE),VLOOKUP($A821,'REACH Bilaga XIV_update'!$D$5:$D$110,1,FALSE)),VLOOKUP($C821,'REACH Bilaga XIV_update'!$C$5:$C$110,1,FALSE))</f>
        <v>#N/A</v>
      </c>
      <c r="I821" s="76" t="str">
        <f>IF($C821="-",IF($A821="-",VLOOKUP($D821,CoRAP_update!$A$5:$A$376,1,FALSE),VLOOKUP($A821,CoRAP_update!$D$5:$D$376,1,FALSE)),VLOOKUP($C821,CoRAP_update!$C$5:$C$376,1,FALSE))</f>
        <v>206-022-9</v>
      </c>
      <c r="J821" s="76" t="e">
        <f>IF($C821="-",IF($A821="-",VLOOKUP($D821,EDC_update!$C$2:$C$450,1,FALSE),VLOOKUP($A821,EDC_update!$B$2:$B$450,1,FALSE)),VLOOKUP($C821,EDC_update!$L$2:$L$450,1,FALSE))</f>
        <v>#N/A</v>
      </c>
      <c r="K821" s="76" t="str">
        <f>IF($C821="-",IF($A821="-",IF(VLOOKUP($D821,'sin-list 180320_update'!$C$2:$S$835,3,FALSE)="",NA(),VLOOKUP($D821,'sin-list 180320_update'!$C$2:$S$835,3,FALSE)),IF(VLOOKUP($A821,'sin-list 180320_update'!$A$2:$S$835,5,FALSE)="",NA(),VLOOKUP($A821,'sin-list 180320_update'!$A$2:$S$835,5,FALSE))),IF(VLOOKUP($C821,'sin-list 180320_update'!$B$2:$S$835,4,FALSE)="",NA(),VLOOKUP($C821,'sin-list 180320_update'!$B$2:$S$835,4,FALSE)))</f>
        <v>This substance is Persistent, Mobile and Toxic. It is frequently detected in ground water samples.</v>
      </c>
      <c r="L821" s="76" t="str">
        <f>IF($C821="-",IF($A821="-",VLOOKUP($D821,'sin-list 180320_update'!$C$2:$S$835,6,FALSE),VLOOKUP($A821,'sin-list 180320_update'!$A$2:$S$835,8,FALSE)),VLOOKUP($C821,'sin-list 180320_update'!$B$2:$S$835,7,FALSE))</f>
        <v>Acute Tox. 4_x000D_
Skin Irrit. 2 _x000D_
Eye Irrit. 2 _x000D_
Acute Tox. 3 _x000D_
Carc. 2 _x000D_
STOT RE 1 _x000D_
Acute Tox. 4_x000D_
Eye Irrit. 2_x000D_
Repr. 2</v>
      </c>
      <c r="M821" s="76" t="str">
        <f>IF($C821="-",IF($A821="-",IF(VLOOKUP($D821,'sin-list 180320_update'!$C$2:$S$835,8,FALSE)="",NA(),VLOOKUP($D821,'sin-list 180320_update'!$C$2:$S$835,8,FALSE)),IF(VLOOKUP($A821,'sin-list 180320_update'!$A$2:$S$835,10,FALSE)="",NA(),VLOOKUP($A821,'sin-list 180320_update'!$A$2:$S$835,10,FALSE))),IF(VLOOKUP($C821,'sin-list 180320_update'!$B$2:$S$835,9,FALSE)="",NA(),VLOOKUP($C821,'sin-list 180320_update'!$B$2:$S$835,9,FALSE)))</f>
        <v>H302 _x000D_
H319 _x000D_
H361</v>
      </c>
      <c r="N821" s="76" t="e">
        <f>IF($C821="-",IF($A821="-",IF(VLOOKUP($D821,'REACH Bilaga XVII_update'!$A$5:$E$131,4,FALSE)="",NA(),VLOOKUP($D821,'REACH Bilaga XVII_update'!$A$5:$E$131,4,FALSE)),IF(VLOOKUP($A821,'REACH Bilaga XVII_update'!$C$5:$D$131,2,FALSE)="",NA(),VLOOKUP($A821,'REACH Bilaga XVII_update'!$C$5:$D$131,2,FALSE))),IF(VLOOKUP($C821,'REACH Bilaga XVII_update'!$B$5:$D$131,3,FALSE)="",NA(),VLOOKUP($C821,'REACH Bilaga XVII_update'!$B$5:$D$131,3,FALSE)))</f>
        <v>#N/A</v>
      </c>
      <c r="O821" s="76" t="e">
        <f>IF($C821="-",IF($A821="-",IF(VLOOKUP($D821,' REACH Bilaga 59_update'!$A$5:$E$210,5,FALSE)="",NA(),VLOOKUP($D821,' REACH Bilaga 59_update'!$A$5:$E$210,5,FALSE)),IF(VLOOKUP($A821,' REACH Bilaga 59_update'!$D$5:$E$210,2,FALSE)="",NA(),VLOOKUP($A821,' REACH Bilaga 59_update'!$D$5:$E$210,2,FALSE))),IF(VLOOKUP($C821,' REACH Bilaga 59_update'!$C$5:$E$210,3,FALSE)="",NA(),VLOOKUP($C821,' REACH Bilaga 59_update'!$C$5:$E$210,3,FALSE)))</f>
        <v>#N/A</v>
      </c>
      <c r="P821" s="76" t="e">
        <f>IF(C821="-",IF(A821="-",IFERROR(VLOOKUP($D821,' REACH Bilaga 59_update'!$A$5:$F$210,MATCH(Sammanfattning!P$1,' REACH Bilaga 59_update'!$A$4:$F$4,0),FALSE),VLOOKUP($D821,'REACH Bilaga XIV_update'!$A$4:$H$110,MATCH(Sammanfattning!P$1,'REACH Bilaga XIV_update'!$A$4:$H$4,0),FALSE)),IFERROR(VLOOKUP($A821,' REACH Bilaga 59_update'!$D$5:$F$210,MATCH(Sammanfattning!P$1,' REACH Bilaga 59_update'!$D$4:$F$4,0),FALSE),VLOOKUP($A821,'REACH Bilaga XIV_update'!$D$4:$H$110,MATCH(Sammanfattning!P$1,'REACH Bilaga XIV_update'!$D$4:$H$4,0),FALSE))),IFERROR(VLOOKUP($C821,' REACH Bilaga 59_update'!$C$5:$F$210,MATCH(Sammanfattning!P$1,' REACH Bilaga 59_update'!$C$4:$F$4,0),FALSE),VLOOKUP($C821,'REACH Bilaga XIV_update'!$C$4:$H$110,MATCH(Sammanfattning!P$1,'REACH Bilaga XIV_update'!$C$4:$H$4,0),FALSE)))</f>
        <v>#N/A</v>
      </c>
      <c r="Q821" s="76" t="e">
        <f>IF($C821="-",IF($A821="-",IF(VLOOKUP($D821,'REACH Bilaga XIV_update'!$A$5:$I$110,9,FALSE)="",NA(),VLOOKUP($D821,'REACH Bilaga XIV_update'!$A$5:$I$110,9,FALSE)),IF(VLOOKUP($A821,'REACH Bilaga XIV_update'!$D$5:$I$110,6,FALSE)="",NA(),VLOOKUP($A821,'REACH Bilaga XIV_update'!$D$5:$I$110,6,FALSE))),IF(VLOOKUP($C821,'REACH Bilaga XIV_update'!$C$5:$I$110,7,FALSE)="",NA(),VLOOKUP($C821,'REACH Bilaga XIV_update'!$C$5:$I$110,7,FALSE)))</f>
        <v>#N/A</v>
      </c>
      <c r="R821" s="76" t="str">
        <f>IF($C821="-",IF($A821="-",IF(VLOOKUP($D821,CoRAP_update!$A$5:$O$376,15,FALSE)="",NA(),VLOOKUP($D821,CoRAP_update!$A$5:$O$376,15,FALSE)),IF(VLOOKUP($A821,CoRAP_update!$D$5:$O$376,12,FALSE)="",NA(),VLOOKUP($A821,CoRAP_update!$D$5:$O$376,12,FALSE))),IF(VLOOKUP($C821,CoRAP_update!$C$5:$O$376,13,FALSE)="",NA(),VLOOKUP($C821,CoRAP_update!$C$5:$O$376,13,FALSE)))</f>
        <v>H361d ***
H302
H319</v>
      </c>
      <c r="S821" s="144" t="str">
        <f>IF($C821="-",IF($A821="-",VLOOKUP($D821,CoRAP_update!$A$5:$J$376,MATCH(Sammanfattning!S$1,CoRAP_update!$A$4:$J$4,0),FALSE),VLOOKUP($A821,CoRAP_update!$D$5:$J$376,MATCH(Sammanfattning!S$1,CoRAP_update!$D$4:$J$4,0),FALSE)),VLOOKUP($C821,CoRAP_update!$C$5:$J$376,MATCH(Sammanfattning!S$1,CoRAP_update!$C$4:$J$4,0),FALSE))</f>
        <v>Suspected CMR#Other hazard based concern#Exposure of environment#High (aggregated) tonnage#Other exposure/risk based concern#Wide dispersive use</v>
      </c>
      <c r="T821" s="76" t="e">
        <f>IF($A821="-",VLOOKUP($D821,EDC_update!$C$2:$F$450,4,FALSE),VLOOKUP($A821,EDC_update!$B$2:$F$450,5,FALSE))</f>
        <v>#N/A</v>
      </c>
      <c r="V821" s="78">
        <f>IF(IFERROR(SEARCH("PBT",P821),99)=99,IF(IFERROR(SEARCH("suspected PBT",S821),99)=99,IF(IFERROR(SEARCH("concluded to be PBT",K821),99)=99,IF(IFERROR(SEARCH("PBT",S821),99)=99,IF(IFERROR(SEARCH("PBT cand",L821),99)=99,IF(IFERROR(SEARCH("PBT",L821),99)=99,IF(IFERROR(SEARCH("persistent, bioackumulative and toxic properties",K821),99)=99,0,Scoring!$E$3),Scoring!$E$3),Scoring!$E$7),Scoring!$E$3),Scoring!$E$5),Scoring!$E$6),Scoring!$E$3)</f>
        <v>0</v>
      </c>
      <c r="W821" s="78">
        <f>IF(IFERROR(SEARCH("vPvB",P821),99)=99,IF(IFERROR(SEARCH("suspected pbt/vPvB",S821),99)=99,IF(IFERROR(SEARCH("vPvB",S821),99)=99,IF(IFERROR(SEARCH("concluded to be a vPvB",S821),99)=99,IF(IFERROR(SEARCH("identified as vPvB",K821),99)=99,IF(IFERROR(SEARCH("concluded to be a vPvB",K821),99)=99,IF(IFERROR(SEARCH("concluded to be both pbt and vPvB",S821),99)=99,IF(IFERROR(SEARCH("concluded to be both pbt and vPvB",K821),99)=99,0,Scoring!$E$5),Scoring!$E$5),Scoring!$E$5),Scoring!$E$5),Scoring!$E$5),Scoring!$E$4),Scoring!$E$6),Scoring!$E$4)</f>
        <v>0</v>
      </c>
      <c r="X821" s="78">
        <f>IF(IFERROR(SEARCH("H410",N821),99)=99,IF(IFERROR(SEARCH("H410",O821),99)=99,IF(IFERROR(SEARCH("H410",Q821),99)=99,IF(IFERROR(SEARCH("H410",M821),99)=99,IF(IFERROR(SEARCH("H410",R821),99)=99,IF(IFERROR(SEARCH("H411",N821),99)=99,IF(IFERROR(SEARCH("H411",O821),99)=99,IF(IFERROR(SEARCH("H411",Q821),99)=99,IF(IFERROR(SEARCH("H411",M821),99)=99,IF(IFERROR(SEARCH("H411",R821),99)=99,IF(IFERROR(SEARCH("H413",N821),99)=99,IF(IFERROR(SEARCH("H413",O821),99)=99,IF(IFERROR(SEARCH("H413",Q821),99)=99,IF(IFERROR(SEARCH("H413",M821),99)=99,IF(IFERROR(SEARCH("H413",R821),99)=99,IF(IFERROR(SEARCH("H412",N821),99)=99,IF(IFERROR(SEARCH("H412",O821),99)=99,IF(IFERROR(SEARCH("H412",Q821),99)=99,IF(IFERROR(SEARCH("H412",M821),99)=99,IF(IFERROR(SEARCH("H412",R821),99)=99,0,Scoring!$E$2),Scoring!$E$2),Scoring!$E$2),Scoring!$E$2),Scoring!$E$2),Scoring!$E$2),Scoring!$E$2),Scoring!$E$2),Scoring!$E$2),Scoring!$E$2),Scoring!$E$2),Scoring!$E$2),Scoring!$E$2),Scoring!$E$2),Scoring!$E$2),Scoring!$E$2),Scoring!$E$2),Scoring!$E$2),Scoring!$E$2),Scoring!$E$2)</f>
        <v>0</v>
      </c>
      <c r="Y821" s="78">
        <f>IF(IFERROR(SEARCH("CMR",K821),99)=99,IF(IFERROR(SEARCH("Suspected CMR",S821),99)=99,IF(IFERROR(SEARCH("CMR",S821),99)=99,0,Scoring!$E$8),Scoring!$E$9),Scoring!$E$8)</f>
        <v>2.1</v>
      </c>
      <c r="Z821" s="78">
        <f>IF(IFERROR(SEARCH("H350",N821),99)=99,IF(IFERROR(SEARCH("H350",O821),99)=99,IF(IFERROR(SEARCH("H350",Q821),99)=99,IF(IFERROR(SEARCH("H350",M821),99)=99,IF(IFERROR(SEARCH("H350",R821),99)=99,IF(IFERROR(SEARCH("H351",N821),99)=99,IF(IFERROR(SEARCH("H351",O821),99)=99,IF(IFERROR(SEARCH("H351",Q821),99)=99,IF(IFERROR(SEARCH("H351",M821),99)=99,IF(IFERROR(SEARCH("H351",R821),99)=99,IF(IFERROR(SEARCH("carcinogenic",P821),99)=99,IF(IFERROR(SEARCH("suspected carcinogenic",S821),99)=99,0,Scoring!$E$12),Scoring!$E$11),Scoring!$E$10),Scoring!$E$10),Scoring!$E$10),Scoring!$E$10),Scoring!$E$10),Scoring!$E$10),Scoring!$E$10),Scoring!$E$10),Scoring!$E$10),Scoring!$E$10)</f>
        <v>0</v>
      </c>
      <c r="AA821" s="78">
        <f>IF(IFERROR(SEARCH("H340",N821),99)=99,IF(IFERROR(SEARCH("H340",O821),99)=99,IF(IFERROR(SEARCH("H340",Q821),99)=99,IF(IFERROR(SEARCH("H340",M821),99)=99,IF(IFERROR(SEARCH("H340",R821),99)=99,IF(IFERROR(SEARCH("H341",N821),99)=99,IF(IFERROR(SEARCH("H341",O821),99)=99,IF(IFERROR(SEARCH("H341",Q821),99)=99,IF(IFERROR(SEARCH("H341",M821),99)=99,IF(IFERROR(SEARCH("H341",R821),99)=99,IF(IFERROR(SEARCH("mutagenic",P821),99)=99,IF(IFERROR(SEARCH("suspected mutagenic",S821),99)=99,0,Scoring!$E$15),Scoring!$E$14),Scoring!$E$13),Scoring!$E$13),Scoring!$E$13),Scoring!$E$13),Scoring!$E$13),Scoring!$E$13),Scoring!$E$13),Scoring!$E$13),Scoring!$E$13),Scoring!$E$13)</f>
        <v>0</v>
      </c>
      <c r="AB821" s="78">
        <f>IF(IFERROR(SEARCH("H360",N821),99)=99,IF(IFERROR(SEARCH("H360",O821),99)=99,IF(IFERROR(SEARCH("H360",Q821),99)=99,IF(IFERROR(SEARCH("H360",M821),99)=99,IF(IFERROR(SEARCH("H360",R821),99)=99,IF(IFERROR(SEARCH("H361",N821),99)=99,IF(IFERROR(SEARCH("H361",O821),99)=99,IF(IFERROR(SEARCH("H361",Q821),99)=99,IF(IFERROR(SEARCH("H361",M821),99)=99,IF(IFERROR(SEARCH("H361",R821),99)=99,IF(IFERROR(SEARCH("reproduction",P821),99)=99,IF(IFERROR(SEARCH("suspected reprotoxic",S821),99)=99,IF(IFERROR(SEARCH("reprotoxic",S821),99)=99,IF(IFERROR(SEARCH("reprotoxic",K821),99)=99,0,Scoring!$E$18),Scoring!$E$18),Scoring!$E$19),Scoring!$E$17),Scoring!$E$16),Scoring!$E$16),Scoring!$E$16),Scoring!$E$16),Scoring!$E$16),Scoring!$E$16),Scoring!$E$16),Scoring!$E$16),Scoring!$E$16),Scoring!$E$16)</f>
        <v>1</v>
      </c>
      <c r="AC821" s="78">
        <f>IF(IFERROR(SEARCH("57f",L821),99)=99,IF(IFERROR(SEARCH("57(f)",P821),99)=99,0,Scoring!$E$20),Scoring!$E$20)</f>
        <v>0</v>
      </c>
      <c r="AD821" s="78">
        <f>IF(IFERROR(SEARCH("CAT1",T821),99)=99,IF(IFERROR(SEARCH("CAT2",T821),99)=99,IF(IFERROR(SEARCH("CAT3",T821),99)=99,IF(IFERROR(SEARCH("concluded to be endocrine",K821),99)=99,IF(IFERROR(SEARCH("categorised as endocrine",K821),99)=99,IF(IFERROR(SEARCH("endocrine disrupting",P821),99)=99,IF(IFERROR(SEARCH("endocrine disrupting",K821),99)=99,IF(IFERROR(SEARCH("suspected endocrine",S821),99)=99,IF(IFERROR(SEARCH("potential endocrine",S821),99)=99,0,Scoring!$E$25),Scoring!$E$25),Scoring!$E$24),Scoring!$E$24),Scoring!$E$24),Scoring!$E$24),Scoring!$E$23),Scoring!$E$22),Scoring!$E$21)</f>
        <v>0</v>
      </c>
      <c r="AE821" s="78">
        <f>IF(IFERROR(SEARCH("suspected sensitiser",S821),99)=99,IF(IFERROR(SEARCH("sensitiser",S821),99)=99,IF(IFERROR(SEARCH("other hazard based concern",S821),99)=99,0,Scoring!$E$28),Scoring!$E$26),Scoring!$E$27)</f>
        <v>0.4</v>
      </c>
      <c r="AF821" s="78">
        <f>IF(IFERROR(M821,1)=1,IF(IFERROR(N821,1)=1,IF(IFERROR(O821,1)=1,IF(IFERROR(Q821,1)=1,IF(IFERROR(R821,1)=1,IF(IFERROR(T821,1)=1,IF(IFERROR(K821,1)=1,IF(IFERROR(P821,1)=1,IF(IFERROR(S821,1)=1,Scoring!$E$29,0),0),0),0),0),0),0),0),0)</f>
        <v>0</v>
      </c>
      <c r="AG821" s="78">
        <f t="shared" si="59"/>
        <v>2.5</v>
      </c>
      <c r="AI821" s="93"/>
      <c r="AJ821" s="94"/>
      <c r="AK821" s="76"/>
      <c r="AL821" s="75"/>
      <c r="AN821" s="79"/>
      <c r="AO821" s="79"/>
      <c r="AP821" s="79"/>
      <c r="AQ821" s="79"/>
      <c r="AR821" s="79"/>
      <c r="AS821" s="78"/>
      <c r="AU821" s="79">
        <f>IF(IFERROR(F821,99)=99,IF(IFERROR(G821,99)=99,IF(IFERROR(H821,99)=99,IF(IFERROR(I821,99)=99,IF(IFERROR(E821,99)=99,IF(IFERROR(J821,99)=99,0,Scoring!$B$7),Scoring!$B$3),Scoring!$B$2),Scoring!$B$6),Scoring!$B$5),Scoring!$B$4)</f>
        <v>0.5</v>
      </c>
      <c r="AV821" s="78">
        <f t="shared" si="60"/>
        <v>1.25</v>
      </c>
      <c r="AW821" s="78"/>
      <c r="AX821" s="66"/>
      <c r="AY821" s="78"/>
      <c r="AZ821" s="76"/>
      <c r="BA821" s="76"/>
      <c r="BB821" s="76"/>
    </row>
    <row r="822" spans="1:54" x14ac:dyDescent="0.25">
      <c r="A822" s="77" t="s">
        <v>4877</v>
      </c>
      <c r="B822" s="76" t="str">
        <f t="shared" si="63"/>
        <v>206-354-4</v>
      </c>
      <c r="C822" s="77" t="s">
        <v>4876</v>
      </c>
      <c r="D822" s="77" t="s">
        <v>4875</v>
      </c>
      <c r="E822" s="76" t="e">
        <f>IF(C822="-",IF(A822="-",VLOOKUP(D822,'sin-list 180320_update'!$C$2:$C$835,1,FALSE),VLOOKUP(A822,'sin-list 180320_update'!$A$2:$A$835,1,FALSE)),VLOOKUP(C822,'sin-list 180320_update'!$B$2:$B$835,1,FALSE))</f>
        <v>#N/A</v>
      </c>
      <c r="F822" s="76" t="e">
        <f>IF($C822="-",IF($A822="-",VLOOKUP($D822,'REACH Bilaga XVII_update'!$A$5:$A$131,1,FALSE),VLOOKUP($A822,'REACH Bilaga XVII_update'!$C$5:$C$131,1,FALSE)),VLOOKUP($C822,'REACH Bilaga XVII_update'!$B$5:$B$131,1,FALSE))</f>
        <v>#N/A</v>
      </c>
      <c r="G822" s="76" t="e">
        <f>IF($C822="-",IF($A822="-",VLOOKUP($D822,' REACH Bilaga 59_update'!$A$5:$A$210,1,FALSE),VLOOKUP($A822,' REACH Bilaga 59_update'!$D$5:$D$210,1,FALSE)),VLOOKUP($C822,' REACH Bilaga 59_update'!$C$5:$C$210,1,FALSE))</f>
        <v>#N/A</v>
      </c>
      <c r="H822" s="76" t="e">
        <f>IF($C822="-",IF($A822="-",VLOOKUP($D822,'REACH Bilaga XIV_update'!$A$5:$A$110,1,FALSE),VLOOKUP($A822,'REACH Bilaga XIV_update'!$D$5:$D$110,1,FALSE)),VLOOKUP($C822,'REACH Bilaga XIV_update'!$C$5:$C$110,1,FALSE))</f>
        <v>#N/A</v>
      </c>
      <c r="I822" s="76" t="str">
        <f>IF($C822="-",IF($A822="-",VLOOKUP($D822,CoRAP_update!$A$5:$A$376,1,FALSE),VLOOKUP($A822,CoRAP_update!$D$5:$D$376,1,FALSE)),VLOOKUP($C822,CoRAP_update!$C$5:$C$376,1,FALSE))</f>
        <v>206-354-4</v>
      </c>
      <c r="J822" s="76" t="e">
        <f>IF($C822="-",IF($A822="-",VLOOKUP($D822,EDC_update!$C$2:$C$450,1,FALSE),VLOOKUP($A822,EDC_update!$B$2:$B$450,1,FALSE)),VLOOKUP($C822,EDC_update!$L$2:$L$450,1,FALSE))</f>
        <v>#N/A</v>
      </c>
      <c r="K822" s="76" t="e">
        <f>IF($C822="-",IF($A822="-",IF(VLOOKUP($D822,'sin-list 180320_update'!$C$2:$S$835,3,FALSE)="",NA(),VLOOKUP($D822,'sin-list 180320_update'!$C$2:$S$835,3,FALSE)),IF(VLOOKUP($A822,'sin-list 180320_update'!$A$2:$S$835,5,FALSE)="",NA(),VLOOKUP($A822,'sin-list 180320_update'!$A$2:$S$835,5,FALSE))),IF(VLOOKUP($C822,'sin-list 180320_update'!$B$2:$S$835,4,FALSE)="",NA(),VLOOKUP($C822,'sin-list 180320_update'!$B$2:$S$835,4,FALSE)))</f>
        <v>#N/A</v>
      </c>
      <c r="L822" s="76" t="e">
        <f>IF($C822="-",IF($A822="-",VLOOKUP($D822,'sin-list 180320_update'!$C$2:$S$835,6,FALSE),VLOOKUP($A822,'sin-list 180320_update'!$A$2:$S$835,8,FALSE)),VLOOKUP($C822,'sin-list 180320_update'!$B$2:$S$835,7,FALSE))</f>
        <v>#N/A</v>
      </c>
      <c r="M822" s="76" t="e">
        <f>IF($C822="-",IF($A822="-",IF(VLOOKUP($D822,'sin-list 180320_update'!$C$2:$S$835,8,FALSE)="",NA(),VLOOKUP($D822,'sin-list 180320_update'!$C$2:$S$835,8,FALSE)),IF(VLOOKUP($A822,'sin-list 180320_update'!$A$2:$S$835,10,FALSE)="",NA(),VLOOKUP($A822,'sin-list 180320_update'!$A$2:$S$835,10,FALSE))),IF(VLOOKUP($C822,'sin-list 180320_update'!$B$2:$S$835,9,FALSE)="",NA(),VLOOKUP($C822,'sin-list 180320_update'!$B$2:$S$835,9,FALSE)))</f>
        <v>#N/A</v>
      </c>
      <c r="N822" s="76" t="e">
        <f>IF($C822="-",IF($A822="-",IF(VLOOKUP($D822,'REACH Bilaga XVII_update'!$A$5:$E$131,4,FALSE)="",NA(),VLOOKUP($D822,'REACH Bilaga XVII_update'!$A$5:$E$131,4,FALSE)),IF(VLOOKUP($A822,'REACH Bilaga XVII_update'!$C$5:$D$131,2,FALSE)="",NA(),VLOOKUP($A822,'REACH Bilaga XVII_update'!$C$5:$D$131,2,FALSE))),IF(VLOOKUP($C822,'REACH Bilaga XVII_update'!$B$5:$D$131,3,FALSE)="",NA(),VLOOKUP($C822,'REACH Bilaga XVII_update'!$B$5:$D$131,3,FALSE)))</f>
        <v>#N/A</v>
      </c>
      <c r="O822" s="76" t="e">
        <f>IF($C822="-",IF($A822="-",IF(VLOOKUP($D822,' REACH Bilaga 59_update'!$A$5:$E$210,5,FALSE)="",NA(),VLOOKUP($D822,' REACH Bilaga 59_update'!$A$5:$E$210,5,FALSE)),IF(VLOOKUP($A822,' REACH Bilaga 59_update'!$D$5:$E$210,2,FALSE)="",NA(),VLOOKUP($A822,' REACH Bilaga 59_update'!$D$5:$E$210,2,FALSE))),IF(VLOOKUP($C822,' REACH Bilaga 59_update'!$C$5:$E$210,3,FALSE)="",NA(),VLOOKUP($C822,' REACH Bilaga 59_update'!$C$5:$E$210,3,FALSE)))</f>
        <v>#N/A</v>
      </c>
      <c r="P822" s="76" t="e">
        <f>IF(C822="-",IF(A822="-",IFERROR(VLOOKUP($D822,' REACH Bilaga 59_update'!$A$5:$F$210,MATCH(Sammanfattning!P$1,' REACH Bilaga 59_update'!$A$4:$F$4,0),FALSE),VLOOKUP($D822,'REACH Bilaga XIV_update'!$A$4:$H$110,MATCH(Sammanfattning!P$1,'REACH Bilaga XIV_update'!$A$4:$H$4,0),FALSE)),IFERROR(VLOOKUP($A822,' REACH Bilaga 59_update'!$D$5:$F$210,MATCH(Sammanfattning!P$1,' REACH Bilaga 59_update'!$D$4:$F$4,0),FALSE),VLOOKUP($A822,'REACH Bilaga XIV_update'!$D$4:$H$110,MATCH(Sammanfattning!P$1,'REACH Bilaga XIV_update'!$D$4:$H$4,0),FALSE))),IFERROR(VLOOKUP($C822,' REACH Bilaga 59_update'!$C$5:$F$210,MATCH(Sammanfattning!P$1,' REACH Bilaga 59_update'!$C$4:$F$4,0),FALSE),VLOOKUP($C822,'REACH Bilaga XIV_update'!$C$4:$H$110,MATCH(Sammanfattning!P$1,'REACH Bilaga XIV_update'!$C$4:$H$4,0),FALSE)))</f>
        <v>#N/A</v>
      </c>
      <c r="Q822" s="76" t="e">
        <f>IF($C822="-",IF($A822="-",IF(VLOOKUP($D822,'REACH Bilaga XIV_update'!$A$5:$I$110,9,FALSE)="",NA(),VLOOKUP($D822,'REACH Bilaga XIV_update'!$A$5:$I$110,9,FALSE)),IF(VLOOKUP($A822,'REACH Bilaga XIV_update'!$D$5:$I$110,6,FALSE)="",NA(),VLOOKUP($A822,'REACH Bilaga XIV_update'!$D$5:$I$110,6,FALSE))),IF(VLOOKUP($C822,'REACH Bilaga XIV_update'!$C$5:$I$110,7,FALSE)="",NA(),VLOOKUP($C822,'REACH Bilaga XIV_update'!$C$5:$I$110,7,FALSE)))</f>
        <v>#N/A</v>
      </c>
      <c r="R822" s="76" t="str">
        <f>IF($C822="-",IF($A822="-",IF(VLOOKUP($D822,CoRAP_update!$A$5:$O$376,15,FALSE)="",NA(),VLOOKUP($D822,CoRAP_update!$A$5:$O$376,15,FALSE)),IF(VLOOKUP($A822,CoRAP_update!$D$5:$O$376,12,FALSE)="",NA(),VLOOKUP($A822,CoRAP_update!$D$5:$O$376,12,FALSE))),IF(VLOOKUP($C822,CoRAP_update!$C$5:$O$376,13,FALSE)="",NA(),VLOOKUP($C822,CoRAP_update!$C$5:$O$376,13,FALSE)))</f>
        <v>H351
H302
H373 **
H400
H410</v>
      </c>
      <c r="S822" s="144" t="str">
        <f>IF($C822="-",IF($A822="-",VLOOKUP($D822,CoRAP_update!$A$5:$J$376,MATCH(Sammanfattning!S$1,CoRAP_update!$A$4:$J$4,0),FALSE),VLOOKUP($A822,CoRAP_update!$D$5:$J$376,MATCH(Sammanfattning!S$1,CoRAP_update!$D$4:$J$4,0),FALSE)),VLOOKUP($C822,CoRAP_update!$C$5:$J$376,MATCH(Sammanfattning!S$1,CoRAP_update!$C$4:$J$4,0),FALSE))</f>
        <v>Potential endocrine disruptor#Other exposure/risk based concern#Wide dispersive use</v>
      </c>
      <c r="T822" s="76" t="str">
        <f>IF($A822="-",VLOOKUP($D822,EDC_update!$C$2:$F$450,4,FALSE),VLOOKUP($A822,EDC_update!$B$2:$F$450,5,FALSE))</f>
        <v>CAT2</v>
      </c>
      <c r="V822" s="78">
        <f>IF(IFERROR(SEARCH("PBT",P822),99)=99,IF(IFERROR(SEARCH("suspected PBT",S822),99)=99,IF(IFERROR(SEARCH("concluded to be PBT",K822),99)=99,IF(IFERROR(SEARCH("PBT",S822),99)=99,IF(IFERROR(SEARCH("PBT cand",L822),99)=99,IF(IFERROR(SEARCH("PBT",L822),99)=99,IF(IFERROR(SEARCH("persistent, bioackumulative and toxic properties",K822),99)=99,0,Scoring!$E$3),Scoring!$E$3),Scoring!$E$7),Scoring!$E$3),Scoring!$E$5),Scoring!$E$6),Scoring!$E$3)</f>
        <v>0</v>
      </c>
      <c r="W822" s="78">
        <f>IF(IFERROR(SEARCH("vPvB",P822),99)=99,IF(IFERROR(SEARCH("suspected pbt/vPvB",S822),99)=99,IF(IFERROR(SEARCH("vPvB",S822),99)=99,IF(IFERROR(SEARCH("concluded to be a vPvB",S822),99)=99,IF(IFERROR(SEARCH("identified as vPvB",K822),99)=99,IF(IFERROR(SEARCH("concluded to be a vPvB",K822),99)=99,IF(IFERROR(SEARCH("concluded to be both pbt and vPvB",S822),99)=99,IF(IFERROR(SEARCH("concluded to be both pbt and vPvB",K822),99)=99,0,Scoring!$E$5),Scoring!$E$5),Scoring!$E$5),Scoring!$E$5),Scoring!$E$5),Scoring!$E$4),Scoring!$E$6),Scoring!$E$4)</f>
        <v>0</v>
      </c>
      <c r="X822" s="78">
        <f>IF(IFERROR(SEARCH("H410",N822),99)=99,IF(IFERROR(SEARCH("H410",O822),99)=99,IF(IFERROR(SEARCH("H410",Q822),99)=99,IF(IFERROR(SEARCH("H410",M822),99)=99,IF(IFERROR(SEARCH("H410",R822),99)=99,IF(IFERROR(SEARCH("H411",N822),99)=99,IF(IFERROR(SEARCH("H411",O822),99)=99,IF(IFERROR(SEARCH("H411",Q822),99)=99,IF(IFERROR(SEARCH("H411",M822),99)=99,IF(IFERROR(SEARCH("H411",R822),99)=99,IF(IFERROR(SEARCH("H413",N822),99)=99,IF(IFERROR(SEARCH("H413",O822),99)=99,IF(IFERROR(SEARCH("H413",Q822),99)=99,IF(IFERROR(SEARCH("H413",M822),99)=99,IF(IFERROR(SEARCH("H413",R822),99)=99,IF(IFERROR(SEARCH("H412",N822),99)=99,IF(IFERROR(SEARCH("H412",O822),99)=99,IF(IFERROR(SEARCH("H412",Q822),99)=99,IF(IFERROR(SEARCH("H412",M822),99)=99,IF(IFERROR(SEARCH("H412",R822),99)=99,0,Scoring!$E$2),Scoring!$E$2),Scoring!$E$2),Scoring!$E$2),Scoring!$E$2),Scoring!$E$2),Scoring!$E$2),Scoring!$E$2),Scoring!$E$2),Scoring!$E$2),Scoring!$E$2),Scoring!$E$2),Scoring!$E$2),Scoring!$E$2),Scoring!$E$2),Scoring!$E$2),Scoring!$E$2),Scoring!$E$2),Scoring!$E$2),Scoring!$E$2)</f>
        <v>1</v>
      </c>
      <c r="Y822" s="78">
        <f>IF(IFERROR(SEARCH("CMR",K822),99)=99,IF(IFERROR(SEARCH("Suspected CMR",S822),99)=99,IF(IFERROR(SEARCH("CMR",S822),99)=99,0,Scoring!$E$8),Scoring!$E$9),Scoring!$E$8)</f>
        <v>0</v>
      </c>
      <c r="Z822" s="78">
        <f>IF(IFERROR(SEARCH("H350",N822),99)=99,IF(IFERROR(SEARCH("H350",O822),99)=99,IF(IFERROR(SEARCH("H350",Q822),99)=99,IF(IFERROR(SEARCH("H350",M822),99)=99,IF(IFERROR(SEARCH("H350",R822),99)=99,IF(IFERROR(SEARCH("H351",N822),99)=99,IF(IFERROR(SEARCH("H351",O822),99)=99,IF(IFERROR(SEARCH("H351",Q822),99)=99,IF(IFERROR(SEARCH("H351",M822),99)=99,IF(IFERROR(SEARCH("H351",R822),99)=99,IF(IFERROR(SEARCH("carcinogenic",P822),99)=99,IF(IFERROR(SEARCH("suspected carcinogenic",S822),99)=99,0,Scoring!$E$12),Scoring!$E$11),Scoring!$E$10),Scoring!$E$10),Scoring!$E$10),Scoring!$E$10),Scoring!$E$10),Scoring!$E$10),Scoring!$E$10),Scoring!$E$10),Scoring!$E$10),Scoring!$E$10)</f>
        <v>1</v>
      </c>
      <c r="AA822" s="78">
        <f>IF(IFERROR(SEARCH("H340",N822),99)=99,IF(IFERROR(SEARCH("H340",O822),99)=99,IF(IFERROR(SEARCH("H340",Q822),99)=99,IF(IFERROR(SEARCH("H340",M822),99)=99,IF(IFERROR(SEARCH("H340",R822),99)=99,IF(IFERROR(SEARCH("H341",N822),99)=99,IF(IFERROR(SEARCH("H341",O822),99)=99,IF(IFERROR(SEARCH("H341",Q822),99)=99,IF(IFERROR(SEARCH("H341",M822),99)=99,IF(IFERROR(SEARCH("H341",R822),99)=99,IF(IFERROR(SEARCH("mutagenic",P822),99)=99,IF(IFERROR(SEARCH("suspected mutagenic",S822),99)=99,0,Scoring!$E$15),Scoring!$E$14),Scoring!$E$13),Scoring!$E$13),Scoring!$E$13),Scoring!$E$13),Scoring!$E$13),Scoring!$E$13),Scoring!$E$13),Scoring!$E$13),Scoring!$E$13),Scoring!$E$13)</f>
        <v>0</v>
      </c>
      <c r="AB822" s="78">
        <f>IF(IFERROR(SEARCH("H360",N822),99)=99,IF(IFERROR(SEARCH("H360",O822),99)=99,IF(IFERROR(SEARCH("H360",Q822),99)=99,IF(IFERROR(SEARCH("H360",M822),99)=99,IF(IFERROR(SEARCH("H360",R822),99)=99,IF(IFERROR(SEARCH("H361",N822),99)=99,IF(IFERROR(SEARCH("H361",O822),99)=99,IF(IFERROR(SEARCH("H361",Q822),99)=99,IF(IFERROR(SEARCH("H361",M822),99)=99,IF(IFERROR(SEARCH("H361",R822),99)=99,IF(IFERROR(SEARCH("reproduction",P822),99)=99,IF(IFERROR(SEARCH("suspected reprotoxic",S822),99)=99,IF(IFERROR(SEARCH("reprotoxic",S822),99)=99,IF(IFERROR(SEARCH("reprotoxic",K822),99)=99,0,Scoring!$E$18),Scoring!$E$18),Scoring!$E$19),Scoring!$E$17),Scoring!$E$16),Scoring!$E$16),Scoring!$E$16),Scoring!$E$16),Scoring!$E$16),Scoring!$E$16),Scoring!$E$16),Scoring!$E$16),Scoring!$E$16),Scoring!$E$16)</f>
        <v>0</v>
      </c>
      <c r="AC822" s="78">
        <f>IF(IFERROR(SEARCH("57f",L822),99)=99,IF(IFERROR(SEARCH("57(f)",P822),99)=99,0,Scoring!$E$20),Scoring!$E$20)</f>
        <v>0</v>
      </c>
      <c r="AD822" s="78">
        <f>IF(IFERROR(SEARCH("CAT1",T822),99)=99,IF(IFERROR(SEARCH("CAT2",T822),99)=99,IF(IFERROR(SEARCH("CAT3",T822),99)=99,IF(IFERROR(SEARCH("concluded to be endocrine",K822),99)=99,IF(IFERROR(SEARCH("categorised as endocrine",K822),99)=99,IF(IFERROR(SEARCH("endocrine disrupting",P822),99)=99,IF(IFERROR(SEARCH("endocrine disrupting",K822),99)=99,IF(IFERROR(SEARCH("suspected endocrine",S822),99)=99,IF(IFERROR(SEARCH("potential endocrine",S822),99)=99,0,Scoring!$E$25),Scoring!$E$25),Scoring!$E$24),Scoring!$E$24),Scoring!$E$24),Scoring!$E$24),Scoring!$E$23),Scoring!$E$22),Scoring!$E$21)</f>
        <v>0.5</v>
      </c>
      <c r="AE822" s="78">
        <f>IF(IFERROR(SEARCH("suspected sensitiser",S822),99)=99,IF(IFERROR(SEARCH("sensitiser",S822),99)=99,IF(IFERROR(SEARCH("other hazard based concern",S822),99)=99,0,Scoring!$E$28),Scoring!$E$26),Scoring!$E$27)</f>
        <v>0</v>
      </c>
      <c r="AF822" s="78">
        <f>IF(IFERROR(M822,1)=1,IF(IFERROR(N822,1)=1,IF(IFERROR(O822,1)=1,IF(IFERROR(Q822,1)=1,IF(IFERROR(R822,1)=1,IF(IFERROR(T822,1)=1,IF(IFERROR(K822,1)=1,IF(IFERROR(P822,1)=1,IF(IFERROR(S822,1)=1,Scoring!$E$29,0),0),0),0),0),0),0),0),0)</f>
        <v>0</v>
      </c>
      <c r="AG822" s="78">
        <f t="shared" si="59"/>
        <v>2.5</v>
      </c>
      <c r="AI822" s="93"/>
      <c r="AJ822" s="94"/>
      <c r="AK822" s="76"/>
      <c r="AL822" s="75"/>
      <c r="AN822" s="79"/>
      <c r="AO822" s="79"/>
      <c r="AP822" s="79"/>
      <c r="AQ822" s="79"/>
      <c r="AR822" s="79"/>
      <c r="AS822" s="78"/>
      <c r="AU822" s="79">
        <f>IF(IFERROR(F822,99)=99,IF(IFERROR(G822,99)=99,IF(IFERROR(H822,99)=99,IF(IFERROR(I822,99)=99,IF(IFERROR(E822,99)=99,IF(IFERROR(J822,99)=99,0,Scoring!$B$7),Scoring!$B$3),Scoring!$B$2),Scoring!$B$6),Scoring!$B$5),Scoring!$B$4)</f>
        <v>0.5</v>
      </c>
      <c r="AV822" s="78">
        <f t="shared" si="60"/>
        <v>1.25</v>
      </c>
      <c r="AW822" s="78"/>
      <c r="AX822" s="66"/>
      <c r="AY822" s="78"/>
      <c r="AZ822" s="76"/>
      <c r="BA822" s="76"/>
      <c r="BB822" s="76"/>
    </row>
    <row r="823" spans="1:54" x14ac:dyDescent="0.25">
      <c r="A823" s="77" t="s">
        <v>4973</v>
      </c>
      <c r="B823" s="76" t="str">
        <f t="shared" si="63"/>
        <v>215-535-7</v>
      </c>
      <c r="C823" s="77" t="s">
        <v>4972</v>
      </c>
      <c r="D823" s="77" t="s">
        <v>4971</v>
      </c>
      <c r="E823" s="76" t="e">
        <f>IF(C823="-",IF(A823="-",VLOOKUP(D823,'sin-list 180320_update'!$C$2:$C$835,1,FALSE),VLOOKUP(A823,'sin-list 180320_update'!$A$2:$A$835,1,FALSE)),VLOOKUP(C823,'sin-list 180320_update'!$B$2:$B$835,1,FALSE))</f>
        <v>#N/A</v>
      </c>
      <c r="F823" s="76" t="e">
        <f>IF($C823="-",IF($A823="-",VLOOKUP($D823,'REACH Bilaga XVII_update'!$A$5:$A$131,1,FALSE),VLOOKUP($A823,'REACH Bilaga XVII_update'!$C$5:$C$131,1,FALSE)),VLOOKUP($C823,'REACH Bilaga XVII_update'!$B$5:$B$131,1,FALSE))</f>
        <v>#N/A</v>
      </c>
      <c r="G823" s="76" t="e">
        <f>IF($C823="-",IF($A823="-",VLOOKUP($D823,' REACH Bilaga 59_update'!$A$5:$A$210,1,FALSE),VLOOKUP($A823,' REACH Bilaga 59_update'!$D$5:$D$210,1,FALSE)),VLOOKUP($C823,' REACH Bilaga 59_update'!$C$5:$C$210,1,FALSE))</f>
        <v>#N/A</v>
      </c>
      <c r="H823" s="76" t="e">
        <f>IF($C823="-",IF($A823="-",VLOOKUP($D823,'REACH Bilaga XIV_update'!$A$5:$A$110,1,FALSE),VLOOKUP($A823,'REACH Bilaga XIV_update'!$D$5:$D$110,1,FALSE)),VLOOKUP($C823,'REACH Bilaga XIV_update'!$C$5:$C$110,1,FALSE))</f>
        <v>#N/A</v>
      </c>
      <c r="I823" s="76" t="str">
        <f>IF($C823="-",IF($A823="-",VLOOKUP($D823,CoRAP_update!$A$5:$A$376,1,FALSE),VLOOKUP($A823,CoRAP_update!$D$5:$D$376,1,FALSE)),VLOOKUP($C823,CoRAP_update!$C$5:$C$376,1,FALSE))</f>
        <v>215-535-7</v>
      </c>
      <c r="J823" s="76" t="e">
        <f>IF($C823="-",IF($A823="-",VLOOKUP($D823,EDC_update!$C$2:$C$450,1,FALSE),VLOOKUP($A823,EDC_update!$B$2:$B$450,1,FALSE)),VLOOKUP($C823,EDC_update!$L$2:$L$450,1,FALSE))</f>
        <v>#N/A</v>
      </c>
      <c r="K823" s="76" t="e">
        <f>IF($C823="-",IF($A823="-",IF(VLOOKUP($D823,'sin-list 180320_update'!$C$2:$S$835,3,FALSE)="",NA(),VLOOKUP($D823,'sin-list 180320_update'!$C$2:$S$835,3,FALSE)),IF(VLOOKUP($A823,'sin-list 180320_update'!$A$2:$S$835,5,FALSE)="",NA(),VLOOKUP($A823,'sin-list 180320_update'!$A$2:$S$835,5,FALSE))),IF(VLOOKUP($C823,'sin-list 180320_update'!$B$2:$S$835,4,FALSE)="",NA(),VLOOKUP($C823,'sin-list 180320_update'!$B$2:$S$835,4,FALSE)))</f>
        <v>#N/A</v>
      </c>
      <c r="L823" s="76" t="e">
        <f>IF($C823="-",IF($A823="-",VLOOKUP($D823,'sin-list 180320_update'!$C$2:$S$835,6,FALSE),VLOOKUP($A823,'sin-list 180320_update'!$A$2:$S$835,8,FALSE)),VLOOKUP($C823,'sin-list 180320_update'!$B$2:$S$835,7,FALSE))</f>
        <v>#N/A</v>
      </c>
      <c r="M823" s="76" t="e">
        <f>IF($C823="-",IF($A823="-",IF(VLOOKUP($D823,'sin-list 180320_update'!$C$2:$S$835,8,FALSE)="",NA(),VLOOKUP($D823,'sin-list 180320_update'!$C$2:$S$835,8,FALSE)),IF(VLOOKUP($A823,'sin-list 180320_update'!$A$2:$S$835,10,FALSE)="",NA(),VLOOKUP($A823,'sin-list 180320_update'!$A$2:$S$835,10,FALSE))),IF(VLOOKUP($C823,'sin-list 180320_update'!$B$2:$S$835,9,FALSE)="",NA(),VLOOKUP($C823,'sin-list 180320_update'!$B$2:$S$835,9,FALSE)))</f>
        <v>#N/A</v>
      </c>
      <c r="N823" s="76" t="e">
        <f>IF($C823="-",IF($A823="-",IF(VLOOKUP($D823,'REACH Bilaga XVII_update'!$A$5:$E$131,4,FALSE)="",NA(),VLOOKUP($D823,'REACH Bilaga XVII_update'!$A$5:$E$131,4,FALSE)),IF(VLOOKUP($A823,'REACH Bilaga XVII_update'!$C$5:$D$131,2,FALSE)="",NA(),VLOOKUP($A823,'REACH Bilaga XVII_update'!$C$5:$D$131,2,FALSE))),IF(VLOOKUP($C823,'REACH Bilaga XVII_update'!$B$5:$D$131,3,FALSE)="",NA(),VLOOKUP($C823,'REACH Bilaga XVII_update'!$B$5:$D$131,3,FALSE)))</f>
        <v>#N/A</v>
      </c>
      <c r="O823" s="76" t="e">
        <f>IF($C823="-",IF($A823="-",IF(VLOOKUP($D823,' REACH Bilaga 59_update'!$A$5:$E$210,5,FALSE)="",NA(),VLOOKUP($D823,' REACH Bilaga 59_update'!$A$5:$E$210,5,FALSE)),IF(VLOOKUP($A823,' REACH Bilaga 59_update'!$D$5:$E$210,2,FALSE)="",NA(),VLOOKUP($A823,' REACH Bilaga 59_update'!$D$5:$E$210,2,FALSE))),IF(VLOOKUP($C823,' REACH Bilaga 59_update'!$C$5:$E$210,3,FALSE)="",NA(),VLOOKUP($C823,' REACH Bilaga 59_update'!$C$5:$E$210,3,FALSE)))</f>
        <v>#N/A</v>
      </c>
      <c r="P823" s="76" t="e">
        <f>IF(C823="-",IF(A823="-",IFERROR(VLOOKUP($D823,' REACH Bilaga 59_update'!$A$5:$F$210,MATCH(Sammanfattning!P$1,' REACH Bilaga 59_update'!$A$4:$F$4,0),FALSE),VLOOKUP($D823,'REACH Bilaga XIV_update'!$A$4:$H$110,MATCH(Sammanfattning!P$1,'REACH Bilaga XIV_update'!$A$4:$H$4,0),FALSE)),IFERROR(VLOOKUP($A823,' REACH Bilaga 59_update'!$D$5:$F$210,MATCH(Sammanfattning!P$1,' REACH Bilaga 59_update'!$D$4:$F$4,0),FALSE),VLOOKUP($A823,'REACH Bilaga XIV_update'!$D$4:$H$110,MATCH(Sammanfattning!P$1,'REACH Bilaga XIV_update'!$D$4:$H$4,0),FALSE))),IFERROR(VLOOKUP($C823,' REACH Bilaga 59_update'!$C$5:$F$210,MATCH(Sammanfattning!P$1,' REACH Bilaga 59_update'!$C$4:$F$4,0),FALSE),VLOOKUP($C823,'REACH Bilaga XIV_update'!$C$4:$H$110,MATCH(Sammanfattning!P$1,'REACH Bilaga XIV_update'!$C$4:$H$4,0),FALSE)))</f>
        <v>#N/A</v>
      </c>
      <c r="Q823" s="76" t="e">
        <f>IF($C823="-",IF($A823="-",IF(VLOOKUP($D823,'REACH Bilaga XIV_update'!$A$5:$I$110,9,FALSE)="",NA(),VLOOKUP($D823,'REACH Bilaga XIV_update'!$A$5:$I$110,9,FALSE)),IF(VLOOKUP($A823,'REACH Bilaga XIV_update'!$D$5:$I$110,6,FALSE)="",NA(),VLOOKUP($A823,'REACH Bilaga XIV_update'!$D$5:$I$110,6,FALSE))),IF(VLOOKUP($C823,'REACH Bilaga XIV_update'!$C$5:$I$110,7,FALSE)="",NA(),VLOOKUP($C823,'REACH Bilaga XIV_update'!$C$5:$I$110,7,FALSE)))</f>
        <v>#N/A</v>
      </c>
      <c r="R823" s="76" t="str">
        <f>IF($C823="-",IF($A823="-",IF(VLOOKUP($D823,CoRAP_update!$A$5:$O$376,15,FALSE)="",NA(),VLOOKUP($D823,CoRAP_update!$A$5:$O$376,15,FALSE)),IF(VLOOKUP($A823,CoRAP_update!$D$5:$O$376,12,FALSE)="",NA(),VLOOKUP($A823,CoRAP_update!$D$5:$O$376,12,FALSE))),IF(VLOOKUP($C823,CoRAP_update!$C$5:$O$376,13,FALSE)="",NA(),VLOOKUP($C823,CoRAP_update!$C$5:$O$376,13,FALSE)))</f>
        <v>H226
H332
H312
H315</v>
      </c>
      <c r="S823" s="144" t="str">
        <f>IF($C823="-",IF($A823="-",VLOOKUP($D823,CoRAP_update!$A$5:$J$376,MATCH(Sammanfattning!S$1,CoRAP_update!$A$4:$J$4,0),FALSE),VLOOKUP($A823,CoRAP_update!$D$5:$J$376,MATCH(Sammanfattning!S$1,CoRAP_update!$D$4:$J$4,0),FALSE)),VLOOKUP($C823,CoRAP_update!$C$5:$J$376,MATCH(Sammanfattning!S$1,CoRAP_update!$C$4:$J$4,0),FALSE))</f>
        <v>Suspected CMR#Suspected Sensitiser#Consumer use#Cumulative exposure#High (aggregated) tonnage#High RCR#Wide dispersive use</v>
      </c>
      <c r="T823" s="76" t="e">
        <f>IF($A823="-",VLOOKUP($D823,EDC_update!$C$2:$F$450,4,FALSE),VLOOKUP($A823,EDC_update!$B$2:$F$450,5,FALSE))</f>
        <v>#N/A</v>
      </c>
      <c r="V823" s="78">
        <f>IF(IFERROR(SEARCH("PBT",P823),99)=99,IF(IFERROR(SEARCH("suspected PBT",S823),99)=99,IF(IFERROR(SEARCH("concluded to be PBT",K823),99)=99,IF(IFERROR(SEARCH("PBT",S823),99)=99,IF(IFERROR(SEARCH("PBT cand",L823),99)=99,IF(IFERROR(SEARCH("PBT",L823),99)=99,IF(IFERROR(SEARCH("persistent, bioackumulative and toxic properties",K823),99)=99,0,Scoring!$E$3),Scoring!$E$3),Scoring!$E$7),Scoring!$E$3),Scoring!$E$5),Scoring!$E$6),Scoring!$E$3)</f>
        <v>0</v>
      </c>
      <c r="W823" s="78">
        <f>IF(IFERROR(SEARCH("vPvB",P823),99)=99,IF(IFERROR(SEARCH("suspected pbt/vPvB",S823),99)=99,IF(IFERROR(SEARCH("vPvB",S823),99)=99,IF(IFERROR(SEARCH("concluded to be a vPvB",S823),99)=99,IF(IFERROR(SEARCH("identified as vPvB",K823),99)=99,IF(IFERROR(SEARCH("concluded to be a vPvB",K823),99)=99,IF(IFERROR(SEARCH("concluded to be both pbt and vPvB",S823),99)=99,IF(IFERROR(SEARCH("concluded to be both pbt and vPvB",K823),99)=99,0,Scoring!$E$5),Scoring!$E$5),Scoring!$E$5),Scoring!$E$5),Scoring!$E$5),Scoring!$E$4),Scoring!$E$6),Scoring!$E$4)</f>
        <v>0</v>
      </c>
      <c r="X823" s="78">
        <f>IF(IFERROR(SEARCH("H410",N823),99)=99,IF(IFERROR(SEARCH("H410",O823),99)=99,IF(IFERROR(SEARCH("H410",Q823),99)=99,IF(IFERROR(SEARCH("H410",M823),99)=99,IF(IFERROR(SEARCH("H410",R823),99)=99,IF(IFERROR(SEARCH("H411",N823),99)=99,IF(IFERROR(SEARCH("H411",O823),99)=99,IF(IFERROR(SEARCH("H411",Q823),99)=99,IF(IFERROR(SEARCH("H411",M823),99)=99,IF(IFERROR(SEARCH("H411",R823),99)=99,IF(IFERROR(SEARCH("H413",N823),99)=99,IF(IFERROR(SEARCH("H413",O823),99)=99,IF(IFERROR(SEARCH("H413",Q823),99)=99,IF(IFERROR(SEARCH("H413",M823),99)=99,IF(IFERROR(SEARCH("H413",R823),99)=99,IF(IFERROR(SEARCH("H412",N823),99)=99,IF(IFERROR(SEARCH("H412",O823),99)=99,IF(IFERROR(SEARCH("H412",Q823),99)=99,IF(IFERROR(SEARCH("H412",M823),99)=99,IF(IFERROR(SEARCH("H412",R823),99)=99,0,Scoring!$E$2),Scoring!$E$2),Scoring!$E$2),Scoring!$E$2),Scoring!$E$2),Scoring!$E$2),Scoring!$E$2),Scoring!$E$2),Scoring!$E$2),Scoring!$E$2),Scoring!$E$2),Scoring!$E$2),Scoring!$E$2),Scoring!$E$2),Scoring!$E$2),Scoring!$E$2),Scoring!$E$2),Scoring!$E$2),Scoring!$E$2),Scoring!$E$2)</f>
        <v>0</v>
      </c>
      <c r="Y823" s="78">
        <f>IF(IFERROR(SEARCH("CMR",K823),99)=99,IF(IFERROR(SEARCH("Suspected CMR",S823),99)=99,IF(IFERROR(SEARCH("CMR",S823),99)=99,0,Scoring!$E$8),Scoring!$E$9),Scoring!$E$8)</f>
        <v>2.1</v>
      </c>
      <c r="Z823" s="78">
        <f>IF(IFERROR(SEARCH("H350",N823),99)=99,IF(IFERROR(SEARCH("H350",O823),99)=99,IF(IFERROR(SEARCH("H350",Q823),99)=99,IF(IFERROR(SEARCH("H350",M823),99)=99,IF(IFERROR(SEARCH("H350",R823),99)=99,IF(IFERROR(SEARCH("H351",N823),99)=99,IF(IFERROR(SEARCH("H351",O823),99)=99,IF(IFERROR(SEARCH("H351",Q823),99)=99,IF(IFERROR(SEARCH("H351",M823),99)=99,IF(IFERROR(SEARCH("H351",R823),99)=99,IF(IFERROR(SEARCH("carcinogenic",P823),99)=99,IF(IFERROR(SEARCH("suspected carcinogenic",S823),99)=99,0,Scoring!$E$12),Scoring!$E$11),Scoring!$E$10),Scoring!$E$10),Scoring!$E$10),Scoring!$E$10),Scoring!$E$10),Scoring!$E$10),Scoring!$E$10),Scoring!$E$10),Scoring!$E$10),Scoring!$E$10)</f>
        <v>0</v>
      </c>
      <c r="AA823" s="78">
        <f>IF(IFERROR(SEARCH("H340",N823),99)=99,IF(IFERROR(SEARCH("H340",O823),99)=99,IF(IFERROR(SEARCH("H340",Q823),99)=99,IF(IFERROR(SEARCH("H340",M823),99)=99,IF(IFERROR(SEARCH("H340",R823),99)=99,IF(IFERROR(SEARCH("H341",N823),99)=99,IF(IFERROR(SEARCH("H341",O823),99)=99,IF(IFERROR(SEARCH("H341",Q823),99)=99,IF(IFERROR(SEARCH("H341",M823),99)=99,IF(IFERROR(SEARCH("H341",R823),99)=99,IF(IFERROR(SEARCH("mutagenic",P823),99)=99,IF(IFERROR(SEARCH("suspected mutagenic",S823),99)=99,0,Scoring!$E$15),Scoring!$E$14),Scoring!$E$13),Scoring!$E$13),Scoring!$E$13),Scoring!$E$13),Scoring!$E$13),Scoring!$E$13),Scoring!$E$13),Scoring!$E$13),Scoring!$E$13),Scoring!$E$13)</f>
        <v>0</v>
      </c>
      <c r="AB823" s="78">
        <f>IF(IFERROR(SEARCH("H360",N823),99)=99,IF(IFERROR(SEARCH("H360",O823),99)=99,IF(IFERROR(SEARCH("H360",Q823),99)=99,IF(IFERROR(SEARCH("H360",M823),99)=99,IF(IFERROR(SEARCH("H360",R823),99)=99,IF(IFERROR(SEARCH("H361",N823),99)=99,IF(IFERROR(SEARCH("H361",O823),99)=99,IF(IFERROR(SEARCH("H361",Q823),99)=99,IF(IFERROR(SEARCH("H361",M823),99)=99,IF(IFERROR(SEARCH("H361",R823),99)=99,IF(IFERROR(SEARCH("reproduction",P823),99)=99,IF(IFERROR(SEARCH("suspected reprotoxic",S823),99)=99,IF(IFERROR(SEARCH("reprotoxic",S823),99)=99,IF(IFERROR(SEARCH("reprotoxic",K823),99)=99,0,Scoring!$E$18),Scoring!$E$18),Scoring!$E$19),Scoring!$E$17),Scoring!$E$16),Scoring!$E$16),Scoring!$E$16),Scoring!$E$16),Scoring!$E$16),Scoring!$E$16),Scoring!$E$16),Scoring!$E$16),Scoring!$E$16),Scoring!$E$16)</f>
        <v>0</v>
      </c>
      <c r="AC823" s="78">
        <f>IF(IFERROR(SEARCH("57f",L823),99)=99,IF(IFERROR(SEARCH("57(f)",P823),99)=99,0,Scoring!$E$20),Scoring!$E$20)</f>
        <v>0</v>
      </c>
      <c r="AD823" s="78">
        <f>IF(IFERROR(SEARCH("CAT1",T823),99)=99,IF(IFERROR(SEARCH("CAT2",T823),99)=99,IF(IFERROR(SEARCH("CAT3",T823),99)=99,IF(IFERROR(SEARCH("concluded to be endocrine",K823),99)=99,IF(IFERROR(SEARCH("categorised as endocrine",K823),99)=99,IF(IFERROR(SEARCH("endocrine disrupting",P823),99)=99,IF(IFERROR(SEARCH("endocrine disrupting",K823),99)=99,IF(IFERROR(SEARCH("suspected endocrine",S823),99)=99,IF(IFERROR(SEARCH("potential endocrine",S823),99)=99,0,Scoring!$E$25),Scoring!$E$25),Scoring!$E$24),Scoring!$E$24),Scoring!$E$24),Scoring!$E$24),Scoring!$E$23),Scoring!$E$22),Scoring!$E$21)</f>
        <v>0</v>
      </c>
      <c r="AE823" s="78">
        <f>IF(IFERROR(SEARCH("suspected sensitiser",S823),99)=99,IF(IFERROR(SEARCH("sensitiser",S823),99)=99,IF(IFERROR(SEARCH("other hazard based concern",S823),99)=99,0,Scoring!$E$28),Scoring!$E$26),Scoring!$E$27)</f>
        <v>0.4</v>
      </c>
      <c r="AF823" s="78">
        <f>IF(IFERROR(M823,1)=1,IF(IFERROR(N823,1)=1,IF(IFERROR(O823,1)=1,IF(IFERROR(Q823,1)=1,IF(IFERROR(R823,1)=1,IF(IFERROR(T823,1)=1,IF(IFERROR(K823,1)=1,IF(IFERROR(P823,1)=1,IF(IFERROR(S823,1)=1,Scoring!$E$29,0),0),0),0),0),0),0),0),0)</f>
        <v>0</v>
      </c>
      <c r="AG823" s="78">
        <f t="shared" si="59"/>
        <v>2.5</v>
      </c>
      <c r="AI823" s="93"/>
      <c r="AJ823" s="94"/>
      <c r="AK823" s="76"/>
      <c r="AL823" s="75"/>
      <c r="AN823" s="79"/>
      <c r="AO823" s="79"/>
      <c r="AP823" s="79"/>
      <c r="AQ823" s="79"/>
      <c r="AR823" s="79"/>
      <c r="AS823" s="78"/>
      <c r="AU823" s="79">
        <f>IF(IFERROR(F823,99)=99,IF(IFERROR(G823,99)=99,IF(IFERROR(H823,99)=99,IF(IFERROR(I823,99)=99,IF(IFERROR(E823,99)=99,IF(IFERROR(J823,99)=99,0,Scoring!$B$7),Scoring!$B$3),Scoring!$B$2),Scoring!$B$6),Scoring!$B$5),Scoring!$B$4)</f>
        <v>0.5</v>
      </c>
      <c r="AV823" s="78">
        <f t="shared" si="60"/>
        <v>1.25</v>
      </c>
      <c r="AW823" s="78"/>
      <c r="AX823" s="66"/>
      <c r="AY823" s="78"/>
      <c r="AZ823" s="76"/>
      <c r="BA823" s="76"/>
      <c r="BB823" s="76"/>
    </row>
    <row r="824" spans="1:54" x14ac:dyDescent="0.25">
      <c r="A824" s="77" t="s">
        <v>5291</v>
      </c>
      <c r="B824" s="76" t="str">
        <f t="shared" si="63"/>
        <v>247-979-2</v>
      </c>
      <c r="C824" s="77" t="s">
        <v>5290</v>
      </c>
      <c r="D824" s="77" t="s">
        <v>5289</v>
      </c>
      <c r="E824" s="76" t="e">
        <f>IF(C824="-",IF(A824="-",VLOOKUP(D824,'sin-list 180320_update'!$C$2:$C$835,1,FALSE),VLOOKUP(A824,'sin-list 180320_update'!$A$2:$A$835,1,FALSE)),VLOOKUP(C824,'sin-list 180320_update'!$B$2:$B$835,1,FALSE))</f>
        <v>#N/A</v>
      </c>
      <c r="F824" s="76" t="e">
        <f>IF($C824="-",IF($A824="-",VLOOKUP($D824,'REACH Bilaga XVII_update'!$A$5:$A$131,1,FALSE),VLOOKUP($A824,'REACH Bilaga XVII_update'!$C$5:$C$131,1,FALSE)),VLOOKUP($C824,'REACH Bilaga XVII_update'!$B$5:$B$131,1,FALSE))</f>
        <v>#N/A</v>
      </c>
      <c r="G824" s="76" t="e">
        <f>IF($C824="-",IF($A824="-",VLOOKUP($D824,' REACH Bilaga 59_update'!$A$5:$A$210,1,FALSE),VLOOKUP($A824,' REACH Bilaga 59_update'!$D$5:$D$210,1,FALSE)),VLOOKUP($C824,' REACH Bilaga 59_update'!$C$5:$C$210,1,FALSE))</f>
        <v>#N/A</v>
      </c>
      <c r="H824" s="76" t="e">
        <f>IF($C824="-",IF($A824="-",VLOOKUP($D824,'REACH Bilaga XIV_update'!$A$5:$A$110,1,FALSE),VLOOKUP($A824,'REACH Bilaga XIV_update'!$D$5:$D$110,1,FALSE)),VLOOKUP($C824,'REACH Bilaga XIV_update'!$C$5:$C$110,1,FALSE))</f>
        <v>#N/A</v>
      </c>
      <c r="I824" s="76" t="str">
        <f>IF($C824="-",IF($A824="-",VLOOKUP($D824,CoRAP_update!$A$5:$A$376,1,FALSE),VLOOKUP($A824,CoRAP_update!$D$5:$D$376,1,FALSE)),VLOOKUP($C824,CoRAP_update!$C$5:$C$376,1,FALSE))</f>
        <v>247-979-2</v>
      </c>
      <c r="J824" s="76" t="e">
        <f>IF($C824="-",IF($A824="-",VLOOKUP($D824,EDC_update!$C$2:$C$450,1,FALSE),VLOOKUP($A824,EDC_update!$B$2:$B$450,1,FALSE)),VLOOKUP($C824,EDC_update!$L$2:$L$450,1,FALSE))</f>
        <v>#N/A</v>
      </c>
      <c r="K824" s="76" t="e">
        <f>IF($C824="-",IF($A824="-",IF(VLOOKUP($D824,'sin-list 180320_update'!$C$2:$S$835,3,FALSE)="",NA(),VLOOKUP($D824,'sin-list 180320_update'!$C$2:$S$835,3,FALSE)),IF(VLOOKUP($A824,'sin-list 180320_update'!$A$2:$S$835,5,FALSE)="",NA(),VLOOKUP($A824,'sin-list 180320_update'!$A$2:$S$835,5,FALSE))),IF(VLOOKUP($C824,'sin-list 180320_update'!$B$2:$S$835,4,FALSE)="",NA(),VLOOKUP($C824,'sin-list 180320_update'!$B$2:$S$835,4,FALSE)))</f>
        <v>#N/A</v>
      </c>
      <c r="L824" s="76" t="e">
        <f>IF($C824="-",IF($A824="-",VLOOKUP($D824,'sin-list 180320_update'!$C$2:$S$835,6,FALSE),VLOOKUP($A824,'sin-list 180320_update'!$A$2:$S$835,8,FALSE)),VLOOKUP($C824,'sin-list 180320_update'!$B$2:$S$835,7,FALSE))</f>
        <v>#N/A</v>
      </c>
      <c r="M824" s="76" t="e">
        <f>IF($C824="-",IF($A824="-",IF(VLOOKUP($D824,'sin-list 180320_update'!$C$2:$S$835,8,FALSE)="",NA(),VLOOKUP($D824,'sin-list 180320_update'!$C$2:$S$835,8,FALSE)),IF(VLOOKUP($A824,'sin-list 180320_update'!$A$2:$S$835,10,FALSE)="",NA(),VLOOKUP($A824,'sin-list 180320_update'!$A$2:$S$835,10,FALSE))),IF(VLOOKUP($C824,'sin-list 180320_update'!$B$2:$S$835,9,FALSE)="",NA(),VLOOKUP($C824,'sin-list 180320_update'!$B$2:$S$835,9,FALSE)))</f>
        <v>#N/A</v>
      </c>
      <c r="N824" s="76" t="e">
        <f>IF($C824="-",IF($A824="-",IF(VLOOKUP($D824,'REACH Bilaga XVII_update'!$A$5:$E$131,4,FALSE)="",NA(),VLOOKUP($D824,'REACH Bilaga XVII_update'!$A$5:$E$131,4,FALSE)),IF(VLOOKUP($A824,'REACH Bilaga XVII_update'!$C$5:$D$131,2,FALSE)="",NA(),VLOOKUP($A824,'REACH Bilaga XVII_update'!$C$5:$D$131,2,FALSE))),IF(VLOOKUP($C824,'REACH Bilaga XVII_update'!$B$5:$D$131,3,FALSE)="",NA(),VLOOKUP($C824,'REACH Bilaga XVII_update'!$B$5:$D$131,3,FALSE)))</f>
        <v>#N/A</v>
      </c>
      <c r="O824" s="76" t="e">
        <f>IF($C824="-",IF($A824="-",IF(VLOOKUP($D824,' REACH Bilaga 59_update'!$A$5:$E$210,5,FALSE)="",NA(),VLOOKUP($D824,' REACH Bilaga 59_update'!$A$5:$E$210,5,FALSE)),IF(VLOOKUP($A824,' REACH Bilaga 59_update'!$D$5:$E$210,2,FALSE)="",NA(),VLOOKUP($A824,' REACH Bilaga 59_update'!$D$5:$E$210,2,FALSE))),IF(VLOOKUP($C824,' REACH Bilaga 59_update'!$C$5:$E$210,3,FALSE)="",NA(),VLOOKUP($C824,' REACH Bilaga 59_update'!$C$5:$E$210,3,FALSE)))</f>
        <v>#N/A</v>
      </c>
      <c r="P824" s="76" t="e">
        <f>IF(C824="-",IF(A824="-",IFERROR(VLOOKUP($D824,' REACH Bilaga 59_update'!$A$5:$F$210,MATCH(Sammanfattning!P$1,' REACH Bilaga 59_update'!$A$4:$F$4,0),FALSE),VLOOKUP($D824,'REACH Bilaga XIV_update'!$A$4:$H$110,MATCH(Sammanfattning!P$1,'REACH Bilaga XIV_update'!$A$4:$H$4,0),FALSE)),IFERROR(VLOOKUP($A824,' REACH Bilaga 59_update'!$D$5:$F$210,MATCH(Sammanfattning!P$1,' REACH Bilaga 59_update'!$D$4:$F$4,0),FALSE),VLOOKUP($A824,'REACH Bilaga XIV_update'!$D$4:$H$110,MATCH(Sammanfattning!P$1,'REACH Bilaga XIV_update'!$D$4:$H$4,0),FALSE))),IFERROR(VLOOKUP($C824,' REACH Bilaga 59_update'!$C$5:$F$210,MATCH(Sammanfattning!P$1,' REACH Bilaga 59_update'!$C$4:$F$4,0),FALSE),VLOOKUP($C824,'REACH Bilaga XIV_update'!$C$4:$H$110,MATCH(Sammanfattning!P$1,'REACH Bilaga XIV_update'!$C$4:$H$4,0),FALSE)))</f>
        <v>#N/A</v>
      </c>
      <c r="Q824" s="76" t="e">
        <f>IF($C824="-",IF($A824="-",IF(VLOOKUP($D824,'REACH Bilaga XIV_update'!$A$5:$I$110,9,FALSE)="",NA(),VLOOKUP($D824,'REACH Bilaga XIV_update'!$A$5:$I$110,9,FALSE)),IF(VLOOKUP($A824,'REACH Bilaga XIV_update'!$D$5:$I$110,6,FALSE)="",NA(),VLOOKUP($A824,'REACH Bilaga XIV_update'!$D$5:$I$110,6,FALSE))),IF(VLOOKUP($C824,'REACH Bilaga XIV_update'!$C$5:$I$110,7,FALSE)="",NA(),VLOOKUP($C824,'REACH Bilaga XIV_update'!$C$5:$I$110,7,FALSE)))</f>
        <v>#N/A</v>
      </c>
      <c r="R824" s="76" t="e">
        <f>IF($C824="-",IF($A824="-",IF(VLOOKUP($D824,CoRAP_update!$A$5:$O$376,15,FALSE)="",NA(),VLOOKUP($D824,CoRAP_update!$A$5:$O$376,15,FALSE)),IF(VLOOKUP($A824,CoRAP_update!$D$5:$O$376,12,FALSE)="",NA(),VLOOKUP($A824,CoRAP_update!$D$5:$O$376,12,FALSE))),IF(VLOOKUP($C824,CoRAP_update!$C$5:$O$376,13,FALSE)="",NA(),VLOOKUP($C824,CoRAP_update!$C$5:$O$376,13,FALSE)))</f>
        <v>#N/A</v>
      </c>
      <c r="S824" s="144" t="str">
        <f>IF($C824="-",IF($A824="-",VLOOKUP($D824,CoRAP_update!$A$5:$J$376,MATCH(Sammanfattning!S$1,CoRAP_update!$A$4:$J$4,0),FALSE),VLOOKUP($A824,CoRAP_update!$D$5:$J$376,MATCH(Sammanfattning!S$1,CoRAP_update!$D$4:$J$4,0),FALSE)),VLOOKUP($C824,CoRAP_update!$C$5:$J$376,MATCH(Sammanfattning!S$1,CoRAP_update!$C$4:$J$4,0),FALSE))</f>
        <v>Suspected CMR#Suspected Sensitiser#Consumer use#Exposure of workers#High (aggregated) tonnage#Wide dispersive use</v>
      </c>
      <c r="T824" s="76" t="e">
        <f>IF($A824="-",VLOOKUP($D824,EDC_update!$C$2:$F$450,4,FALSE),VLOOKUP($A824,EDC_update!$B$2:$F$450,5,FALSE))</f>
        <v>#N/A</v>
      </c>
      <c r="V824" s="78">
        <f>IF(IFERROR(SEARCH("PBT",P824),99)=99,IF(IFERROR(SEARCH("suspected PBT",S824),99)=99,IF(IFERROR(SEARCH("concluded to be PBT",K824),99)=99,IF(IFERROR(SEARCH("PBT",S824),99)=99,IF(IFERROR(SEARCH("PBT cand",L824),99)=99,IF(IFERROR(SEARCH("PBT",L824),99)=99,IF(IFERROR(SEARCH("persistent, bioackumulative and toxic properties",K824),99)=99,0,Scoring!$E$3),Scoring!$E$3),Scoring!$E$7),Scoring!$E$3),Scoring!$E$5),Scoring!$E$6),Scoring!$E$3)</f>
        <v>0</v>
      </c>
      <c r="W824" s="78">
        <f>IF(IFERROR(SEARCH("vPvB",P824),99)=99,IF(IFERROR(SEARCH("suspected pbt/vPvB",S824),99)=99,IF(IFERROR(SEARCH("vPvB",S824),99)=99,IF(IFERROR(SEARCH("concluded to be a vPvB",S824),99)=99,IF(IFERROR(SEARCH("identified as vPvB",K824),99)=99,IF(IFERROR(SEARCH("concluded to be a vPvB",K824),99)=99,IF(IFERROR(SEARCH("concluded to be both pbt and vPvB",S824),99)=99,IF(IFERROR(SEARCH("concluded to be both pbt and vPvB",K824),99)=99,0,Scoring!$E$5),Scoring!$E$5),Scoring!$E$5),Scoring!$E$5),Scoring!$E$5),Scoring!$E$4),Scoring!$E$6),Scoring!$E$4)</f>
        <v>0</v>
      </c>
      <c r="X824" s="78">
        <f>IF(IFERROR(SEARCH("H410",N824),99)=99,IF(IFERROR(SEARCH("H410",O824),99)=99,IF(IFERROR(SEARCH("H410",Q824),99)=99,IF(IFERROR(SEARCH("H410",M824),99)=99,IF(IFERROR(SEARCH("H410",R824),99)=99,IF(IFERROR(SEARCH("H411",N824),99)=99,IF(IFERROR(SEARCH("H411",O824),99)=99,IF(IFERROR(SEARCH("H411",Q824),99)=99,IF(IFERROR(SEARCH("H411",M824),99)=99,IF(IFERROR(SEARCH("H411",R824),99)=99,IF(IFERROR(SEARCH("H413",N824),99)=99,IF(IFERROR(SEARCH("H413",O824),99)=99,IF(IFERROR(SEARCH("H413",Q824),99)=99,IF(IFERROR(SEARCH("H413",M824),99)=99,IF(IFERROR(SEARCH("H413",R824),99)=99,IF(IFERROR(SEARCH("H412",N824),99)=99,IF(IFERROR(SEARCH("H412",O824),99)=99,IF(IFERROR(SEARCH("H412",Q824),99)=99,IF(IFERROR(SEARCH("H412",M824),99)=99,IF(IFERROR(SEARCH("H412",R824),99)=99,0,Scoring!$E$2),Scoring!$E$2),Scoring!$E$2),Scoring!$E$2),Scoring!$E$2),Scoring!$E$2),Scoring!$E$2),Scoring!$E$2),Scoring!$E$2),Scoring!$E$2),Scoring!$E$2),Scoring!$E$2),Scoring!$E$2),Scoring!$E$2),Scoring!$E$2),Scoring!$E$2),Scoring!$E$2),Scoring!$E$2),Scoring!$E$2),Scoring!$E$2)</f>
        <v>0</v>
      </c>
      <c r="Y824" s="78">
        <f>IF(IFERROR(SEARCH("CMR",K824),99)=99,IF(IFERROR(SEARCH("Suspected CMR",S824),99)=99,IF(IFERROR(SEARCH("CMR",S824),99)=99,0,Scoring!$E$8),Scoring!$E$9),Scoring!$E$8)</f>
        <v>2.1</v>
      </c>
      <c r="Z824" s="78">
        <f>IF(IFERROR(SEARCH("H350",N824),99)=99,IF(IFERROR(SEARCH("H350",O824),99)=99,IF(IFERROR(SEARCH("H350",Q824),99)=99,IF(IFERROR(SEARCH("H350",M824),99)=99,IF(IFERROR(SEARCH("H350",R824),99)=99,IF(IFERROR(SEARCH("H351",N824),99)=99,IF(IFERROR(SEARCH("H351",O824),99)=99,IF(IFERROR(SEARCH("H351",Q824),99)=99,IF(IFERROR(SEARCH("H351",M824),99)=99,IF(IFERROR(SEARCH("H351",R824),99)=99,IF(IFERROR(SEARCH("carcinogenic",P824),99)=99,IF(IFERROR(SEARCH("suspected carcinogenic",S824),99)=99,0,Scoring!$E$12),Scoring!$E$11),Scoring!$E$10),Scoring!$E$10),Scoring!$E$10),Scoring!$E$10),Scoring!$E$10),Scoring!$E$10),Scoring!$E$10),Scoring!$E$10),Scoring!$E$10),Scoring!$E$10)</f>
        <v>0</v>
      </c>
      <c r="AA824" s="78">
        <f>IF(IFERROR(SEARCH("H340",N824),99)=99,IF(IFERROR(SEARCH("H340",O824),99)=99,IF(IFERROR(SEARCH("H340",Q824),99)=99,IF(IFERROR(SEARCH("H340",M824),99)=99,IF(IFERROR(SEARCH("H340",R824),99)=99,IF(IFERROR(SEARCH("H341",N824),99)=99,IF(IFERROR(SEARCH("H341",O824),99)=99,IF(IFERROR(SEARCH("H341",Q824),99)=99,IF(IFERROR(SEARCH("H341",M824),99)=99,IF(IFERROR(SEARCH("H341",R824),99)=99,IF(IFERROR(SEARCH("mutagenic",P824),99)=99,IF(IFERROR(SEARCH("suspected mutagenic",S824),99)=99,0,Scoring!$E$15),Scoring!$E$14),Scoring!$E$13),Scoring!$E$13),Scoring!$E$13),Scoring!$E$13),Scoring!$E$13),Scoring!$E$13),Scoring!$E$13),Scoring!$E$13),Scoring!$E$13),Scoring!$E$13)</f>
        <v>0</v>
      </c>
      <c r="AB824" s="78">
        <f>IF(IFERROR(SEARCH("H360",N824),99)=99,IF(IFERROR(SEARCH("H360",O824),99)=99,IF(IFERROR(SEARCH("H360",Q824),99)=99,IF(IFERROR(SEARCH("H360",M824),99)=99,IF(IFERROR(SEARCH("H360",R824),99)=99,IF(IFERROR(SEARCH("H361",N824),99)=99,IF(IFERROR(SEARCH("H361",O824),99)=99,IF(IFERROR(SEARCH("H361",Q824),99)=99,IF(IFERROR(SEARCH("H361",M824),99)=99,IF(IFERROR(SEARCH("H361",R824),99)=99,IF(IFERROR(SEARCH("reproduction",P824),99)=99,IF(IFERROR(SEARCH("suspected reprotoxic",S824),99)=99,IF(IFERROR(SEARCH("reprotoxic",S824),99)=99,IF(IFERROR(SEARCH("reprotoxic",K824),99)=99,0,Scoring!$E$18),Scoring!$E$18),Scoring!$E$19),Scoring!$E$17),Scoring!$E$16),Scoring!$E$16),Scoring!$E$16),Scoring!$E$16),Scoring!$E$16),Scoring!$E$16),Scoring!$E$16),Scoring!$E$16),Scoring!$E$16),Scoring!$E$16)</f>
        <v>0</v>
      </c>
      <c r="AC824" s="78">
        <f>IF(IFERROR(SEARCH("57f",L824),99)=99,IF(IFERROR(SEARCH("57(f)",P824),99)=99,0,Scoring!$E$20),Scoring!$E$20)</f>
        <v>0</v>
      </c>
      <c r="AD824" s="78">
        <f>IF(IFERROR(SEARCH("CAT1",T824),99)=99,IF(IFERROR(SEARCH("CAT2",T824),99)=99,IF(IFERROR(SEARCH("CAT3",T824),99)=99,IF(IFERROR(SEARCH("concluded to be endocrine",K824),99)=99,IF(IFERROR(SEARCH("categorised as endocrine",K824),99)=99,IF(IFERROR(SEARCH("endocrine disrupting",P824),99)=99,IF(IFERROR(SEARCH("endocrine disrupting",K824),99)=99,IF(IFERROR(SEARCH("suspected endocrine",S824),99)=99,IF(IFERROR(SEARCH("potential endocrine",S824),99)=99,0,Scoring!$E$25),Scoring!$E$25),Scoring!$E$24),Scoring!$E$24),Scoring!$E$24),Scoring!$E$24),Scoring!$E$23),Scoring!$E$22),Scoring!$E$21)</f>
        <v>0</v>
      </c>
      <c r="AE824" s="78">
        <f>IF(IFERROR(SEARCH("suspected sensitiser",S824),99)=99,IF(IFERROR(SEARCH("sensitiser",S824),99)=99,IF(IFERROR(SEARCH("other hazard based concern",S824),99)=99,0,Scoring!$E$28),Scoring!$E$26),Scoring!$E$27)</f>
        <v>0.4</v>
      </c>
      <c r="AF824" s="78">
        <f>IF(IFERROR(M824,1)=1,IF(IFERROR(N824,1)=1,IF(IFERROR(O824,1)=1,IF(IFERROR(Q824,1)=1,IF(IFERROR(R824,1)=1,IF(IFERROR(T824,1)=1,IF(IFERROR(K824,1)=1,IF(IFERROR(P824,1)=1,IF(IFERROR(S824,1)=1,Scoring!$E$29,0),0),0),0),0),0),0),0),0)</f>
        <v>0</v>
      </c>
      <c r="AG824" s="78">
        <f t="shared" si="59"/>
        <v>2.5</v>
      </c>
      <c r="AI824" s="93"/>
      <c r="AJ824" s="94"/>
      <c r="AK824" s="76"/>
      <c r="AL824" s="75"/>
      <c r="AN824" s="79"/>
      <c r="AO824" s="79"/>
      <c r="AP824" s="79"/>
      <c r="AQ824" s="79"/>
      <c r="AR824" s="79"/>
      <c r="AS824" s="78"/>
      <c r="AU824" s="79">
        <f>IF(IFERROR(F824,99)=99,IF(IFERROR(G824,99)=99,IF(IFERROR(H824,99)=99,IF(IFERROR(I824,99)=99,IF(IFERROR(E824,99)=99,IF(IFERROR(J824,99)=99,0,Scoring!$B$7),Scoring!$B$3),Scoring!$B$2),Scoring!$B$6),Scoring!$B$5),Scoring!$B$4)</f>
        <v>0.5</v>
      </c>
      <c r="AV824" s="78">
        <f t="shared" si="60"/>
        <v>1.25</v>
      </c>
      <c r="AW824" s="78"/>
      <c r="AX824" s="66"/>
      <c r="AY824" s="78"/>
      <c r="AZ824" s="76"/>
      <c r="BA824" s="76"/>
      <c r="BB824" s="76"/>
    </row>
    <row r="825" spans="1:54" x14ac:dyDescent="0.25">
      <c r="A825" s="77" t="s">
        <v>3365</v>
      </c>
      <c r="B825" s="76" t="str">
        <f t="shared" si="63"/>
        <v>249-079-5</v>
      </c>
      <c r="C825" s="77" t="s">
        <v>1105</v>
      </c>
      <c r="D825" s="77" t="s">
        <v>1106</v>
      </c>
      <c r="E825" s="76" t="str">
        <f>IF(C825="-",IF(A825="-",VLOOKUP(D825,'sin-list 180320_update'!$C$2:$C$835,1,FALSE),VLOOKUP(A825,'sin-list 180320_update'!$A$2:$A$835,1,FALSE)),VLOOKUP(C825,'sin-list 180320_update'!$B$2:$B$835,1,FALSE))</f>
        <v>249-079-5</v>
      </c>
      <c r="F825" s="76" t="str">
        <f>IF($C825="-",IF($A825="-",VLOOKUP($D825,'REACH Bilaga XVII_update'!$A$5:$A$131,1,FALSE),VLOOKUP($A825,'REACH Bilaga XVII_update'!$C$5:$C$131,1,FALSE)),VLOOKUP($C825,'REACH Bilaga XVII_update'!$B$5:$B$131,1,FALSE))</f>
        <v>249-079-5</v>
      </c>
      <c r="G825" s="76" t="e">
        <f>IF($C825="-",IF($A825="-",VLOOKUP($D825,' REACH Bilaga 59_update'!$A$5:$A$210,1,FALSE),VLOOKUP($A825,' REACH Bilaga 59_update'!$D$5:$D$210,1,FALSE)),VLOOKUP($C825,' REACH Bilaga 59_update'!$C$5:$C$210,1,FALSE))</f>
        <v>#N/A</v>
      </c>
      <c r="H825" s="76" t="e">
        <f>IF($C825="-",IF($A825="-",VLOOKUP($D825,'REACH Bilaga XIV_update'!$A$5:$A$110,1,FALSE),VLOOKUP($A825,'REACH Bilaga XIV_update'!$D$5:$D$110,1,FALSE)),VLOOKUP($C825,'REACH Bilaga XIV_update'!$C$5:$C$110,1,FALSE))</f>
        <v>#N/A</v>
      </c>
      <c r="I825" s="76" t="e">
        <f>IF($C825="-",IF($A825="-",VLOOKUP($D825,CoRAP_update!$A$5:$A$376,1,FALSE),VLOOKUP($A825,CoRAP_update!$D$5:$D$376,1,FALSE)),VLOOKUP($C825,CoRAP_update!$C$5:$C$376,1,FALSE))</f>
        <v>#N/A</v>
      </c>
      <c r="J825" s="76" t="e">
        <f>IF($C825="-",IF($A825="-",VLOOKUP($D825,EDC_update!$C$2:$C$450,1,FALSE),VLOOKUP($A825,EDC_update!$B$2:$B$450,1,FALSE)),VLOOKUP($C825,EDC_update!$L$2:$L$450,1,FALSE))</f>
        <v>#N/A</v>
      </c>
      <c r="K825" s="76" t="str">
        <f>IF($C825="-",IF($A825="-",IF(VLOOKUP($D825,'sin-list 180320_update'!$C$2:$S$835,3,FALSE)="",NA(),VLOOKUP($D825,'sin-list 180320_update'!$C$2:$S$835,3,FALSE)),IF(VLOOKUP($A825,'sin-list 180320_update'!$A$2:$S$835,5,FALSE)="",NA(),VLOOKUP($A825,'sin-list 180320_update'!$A$2:$S$835,5,FALSE))),IF(VLOOKUP($C825,'sin-list 180320_update'!$B$2:$S$835,4,FALSE)="",NA(),VLOOKUP($C825,'sin-list 180320_update'!$B$2:$S$835,4,FALSE)))</f>
        <v>For DINP reprotoxic effects and effects on development have been reported and it is a suspected endocrine disruptor. It has been detected in the environment and humans.</v>
      </c>
      <c r="L825" s="76" t="str">
        <f>IF($C825="-",IF($A825="-",VLOOKUP($D825,'sin-list 180320_update'!$C$2:$S$835,6,FALSE),VLOOKUP($A825,'sin-list 180320_update'!$A$2:$S$835,8,FALSE)),VLOOKUP($C825,'sin-list 180320_update'!$B$2:$S$835,7,FALSE))</f>
        <v>Official classification missing - 57f substance</v>
      </c>
      <c r="M825" s="76" t="e">
        <f>IF($C825="-",IF($A825="-",IF(VLOOKUP($D825,'sin-list 180320_update'!$C$2:$S$835,8,FALSE)="",NA(),VLOOKUP($D825,'sin-list 180320_update'!$C$2:$S$835,8,FALSE)),IF(VLOOKUP($A825,'sin-list 180320_update'!$A$2:$S$835,10,FALSE)="",NA(),VLOOKUP($A825,'sin-list 180320_update'!$A$2:$S$835,10,FALSE))),IF(VLOOKUP($C825,'sin-list 180320_update'!$B$2:$S$835,9,FALSE)="",NA(),VLOOKUP($C825,'sin-list 180320_update'!$B$2:$S$835,9,FALSE)))</f>
        <v>#N/A</v>
      </c>
      <c r="N825" s="76" t="e">
        <f>IF($C825="-",IF($A825="-",IF(VLOOKUP($D825,'REACH Bilaga XVII_update'!$A$5:$E$131,4,FALSE)="",NA(),VLOOKUP($D825,'REACH Bilaga XVII_update'!$A$5:$E$131,4,FALSE)),IF(VLOOKUP($A825,'REACH Bilaga XVII_update'!$C$5:$D$131,2,FALSE)="",NA(),VLOOKUP($A825,'REACH Bilaga XVII_update'!$C$5:$D$131,2,FALSE))),IF(VLOOKUP($C825,'REACH Bilaga XVII_update'!$B$5:$D$131,3,FALSE)="",NA(),VLOOKUP($C825,'REACH Bilaga XVII_update'!$B$5:$D$131,3,FALSE)))</f>
        <v>#N/A</v>
      </c>
      <c r="O825" s="76" t="e">
        <f>IF($C825="-",IF($A825="-",IF(VLOOKUP($D825,' REACH Bilaga 59_update'!$A$5:$E$210,5,FALSE)="",NA(),VLOOKUP($D825,' REACH Bilaga 59_update'!$A$5:$E$210,5,FALSE)),IF(VLOOKUP($A825,' REACH Bilaga 59_update'!$D$5:$E$210,2,FALSE)="",NA(),VLOOKUP($A825,' REACH Bilaga 59_update'!$D$5:$E$210,2,FALSE))),IF(VLOOKUP($C825,' REACH Bilaga 59_update'!$C$5:$E$210,3,FALSE)="",NA(),VLOOKUP($C825,' REACH Bilaga 59_update'!$C$5:$E$210,3,FALSE)))</f>
        <v>#N/A</v>
      </c>
      <c r="P825" s="76" t="e">
        <f>IF(C825="-",IF(A825="-",IFERROR(VLOOKUP($D825,' REACH Bilaga 59_update'!$A$5:$F$210,MATCH(Sammanfattning!P$1,' REACH Bilaga 59_update'!$A$4:$F$4,0),FALSE),VLOOKUP($D825,'REACH Bilaga XIV_update'!$A$4:$H$110,MATCH(Sammanfattning!P$1,'REACH Bilaga XIV_update'!$A$4:$H$4,0),FALSE)),IFERROR(VLOOKUP($A825,' REACH Bilaga 59_update'!$D$5:$F$210,MATCH(Sammanfattning!P$1,' REACH Bilaga 59_update'!$D$4:$F$4,0),FALSE),VLOOKUP($A825,'REACH Bilaga XIV_update'!$D$4:$H$110,MATCH(Sammanfattning!P$1,'REACH Bilaga XIV_update'!$D$4:$H$4,0),FALSE))),IFERROR(VLOOKUP($C825,' REACH Bilaga 59_update'!$C$5:$F$210,MATCH(Sammanfattning!P$1,' REACH Bilaga 59_update'!$C$4:$F$4,0),FALSE),VLOOKUP($C825,'REACH Bilaga XIV_update'!$C$4:$H$110,MATCH(Sammanfattning!P$1,'REACH Bilaga XIV_update'!$C$4:$H$4,0),FALSE)))</f>
        <v>#N/A</v>
      </c>
      <c r="Q825" s="76" t="e">
        <f>IF($C825="-",IF($A825="-",IF(VLOOKUP($D825,'REACH Bilaga XIV_update'!$A$5:$I$110,9,FALSE)="",NA(),VLOOKUP($D825,'REACH Bilaga XIV_update'!$A$5:$I$110,9,FALSE)),IF(VLOOKUP($A825,'REACH Bilaga XIV_update'!$D$5:$I$110,6,FALSE)="",NA(),VLOOKUP($A825,'REACH Bilaga XIV_update'!$D$5:$I$110,6,FALSE))),IF(VLOOKUP($C825,'REACH Bilaga XIV_update'!$C$5:$I$110,7,FALSE)="",NA(),VLOOKUP($C825,'REACH Bilaga XIV_update'!$C$5:$I$110,7,FALSE)))</f>
        <v>#N/A</v>
      </c>
      <c r="R825" s="76" t="e">
        <f>IF($C825="-",IF($A825="-",IF(VLOOKUP($D825,CoRAP_update!$A$5:$O$376,15,FALSE)="",NA(),VLOOKUP($D825,CoRAP_update!$A$5:$O$376,15,FALSE)),IF(VLOOKUP($A825,CoRAP_update!$D$5:$O$376,12,FALSE)="",NA(),VLOOKUP($A825,CoRAP_update!$D$5:$O$376,12,FALSE))),IF(VLOOKUP($C825,CoRAP_update!$C$5:$O$376,13,FALSE)="",NA(),VLOOKUP($C825,CoRAP_update!$C$5:$O$376,13,FALSE)))</f>
        <v>#N/A</v>
      </c>
      <c r="S825" s="144" t="e">
        <f>IF($C825="-",IF($A825="-",VLOOKUP($D825,CoRAP_update!$A$5:$J$376,MATCH(Sammanfattning!S$1,CoRAP_update!$A$4:$J$4,0),FALSE),VLOOKUP($A825,CoRAP_update!$D$5:$J$376,MATCH(Sammanfattning!S$1,CoRAP_update!$D$4:$J$4,0),FALSE)),VLOOKUP($C825,CoRAP_update!$C$5:$J$376,MATCH(Sammanfattning!S$1,CoRAP_update!$C$4:$J$4,0),FALSE))</f>
        <v>#N/A</v>
      </c>
      <c r="T825" s="76" t="str">
        <f>IF($A825="-",VLOOKUP($D825,EDC_update!$C$2:$F$450,4,FALSE),VLOOKUP($A825,EDC_update!$B$2:$F$450,5,FALSE))</f>
        <v>CAT2</v>
      </c>
      <c r="V825" s="78">
        <f>IF(IFERROR(SEARCH("PBT",P825),99)=99,IF(IFERROR(SEARCH("suspected PBT",S825),99)=99,IF(IFERROR(SEARCH("concluded to be PBT",K825),99)=99,IF(IFERROR(SEARCH("PBT",S825),99)=99,IF(IFERROR(SEARCH("PBT cand",L825),99)=99,IF(IFERROR(SEARCH("PBT",L825),99)=99,IF(IFERROR(SEARCH("persistent, bioackumulative and toxic properties",K825),99)=99,0,Scoring!$E$3),Scoring!$E$3),Scoring!$E$7),Scoring!$E$3),Scoring!$E$5),Scoring!$E$6),Scoring!$E$3)</f>
        <v>0</v>
      </c>
      <c r="W825" s="78">
        <f>IF(IFERROR(SEARCH("vPvB",P825),99)=99,IF(IFERROR(SEARCH("suspected pbt/vPvB",S825),99)=99,IF(IFERROR(SEARCH("vPvB",S825),99)=99,IF(IFERROR(SEARCH("concluded to be a vPvB",S825),99)=99,IF(IFERROR(SEARCH("identified as vPvB",K825),99)=99,IF(IFERROR(SEARCH("concluded to be a vPvB",K825),99)=99,IF(IFERROR(SEARCH("concluded to be both pbt and vPvB",S825),99)=99,IF(IFERROR(SEARCH("concluded to be both pbt and vPvB",K825),99)=99,0,Scoring!$E$5),Scoring!$E$5),Scoring!$E$5),Scoring!$E$5),Scoring!$E$5),Scoring!$E$4),Scoring!$E$6),Scoring!$E$4)</f>
        <v>0</v>
      </c>
      <c r="X825" s="78">
        <f>IF(IFERROR(SEARCH("H410",N825),99)=99,IF(IFERROR(SEARCH("H410",O825),99)=99,IF(IFERROR(SEARCH("H410",Q825),99)=99,IF(IFERROR(SEARCH("H410",M825),99)=99,IF(IFERROR(SEARCH("H410",R825),99)=99,IF(IFERROR(SEARCH("H411",N825),99)=99,IF(IFERROR(SEARCH("H411",O825),99)=99,IF(IFERROR(SEARCH("H411",Q825),99)=99,IF(IFERROR(SEARCH("H411",M825),99)=99,IF(IFERROR(SEARCH("H411",R825),99)=99,IF(IFERROR(SEARCH("H413",N825),99)=99,IF(IFERROR(SEARCH("H413",O825),99)=99,IF(IFERROR(SEARCH("H413",Q825),99)=99,IF(IFERROR(SEARCH("H413",M825),99)=99,IF(IFERROR(SEARCH("H413",R825),99)=99,IF(IFERROR(SEARCH("H412",N825),99)=99,IF(IFERROR(SEARCH("H412",O825),99)=99,IF(IFERROR(SEARCH("H412",Q825),99)=99,IF(IFERROR(SEARCH("H412",M825),99)=99,IF(IFERROR(SEARCH("H412",R825),99)=99,0,Scoring!$E$2),Scoring!$E$2),Scoring!$E$2),Scoring!$E$2),Scoring!$E$2),Scoring!$E$2),Scoring!$E$2),Scoring!$E$2),Scoring!$E$2),Scoring!$E$2),Scoring!$E$2),Scoring!$E$2),Scoring!$E$2),Scoring!$E$2),Scoring!$E$2),Scoring!$E$2),Scoring!$E$2),Scoring!$E$2),Scoring!$E$2),Scoring!$E$2)</f>
        <v>0</v>
      </c>
      <c r="Y825" s="78">
        <f>IF(IFERROR(SEARCH("CMR",K825),99)=99,IF(IFERROR(SEARCH("Suspected CMR",S825),99)=99,IF(IFERROR(SEARCH("CMR",S825),99)=99,0,Scoring!$E$8),Scoring!$E$9),Scoring!$E$8)</f>
        <v>0</v>
      </c>
      <c r="Z825" s="78">
        <f>IF(IFERROR(SEARCH("H350",N825),99)=99,IF(IFERROR(SEARCH("H350",O825),99)=99,IF(IFERROR(SEARCH("H350",Q825),99)=99,IF(IFERROR(SEARCH("H350",M825),99)=99,IF(IFERROR(SEARCH("H350",R825),99)=99,IF(IFERROR(SEARCH("H351",N825),99)=99,IF(IFERROR(SEARCH("H351",O825),99)=99,IF(IFERROR(SEARCH("H351",Q825),99)=99,IF(IFERROR(SEARCH("H351",M825),99)=99,IF(IFERROR(SEARCH("H351",R825),99)=99,IF(IFERROR(SEARCH("carcinogenic",P825),99)=99,IF(IFERROR(SEARCH("suspected carcinogenic",S825),99)=99,0,Scoring!$E$12),Scoring!$E$11),Scoring!$E$10),Scoring!$E$10),Scoring!$E$10),Scoring!$E$10),Scoring!$E$10),Scoring!$E$10),Scoring!$E$10),Scoring!$E$10),Scoring!$E$10),Scoring!$E$10)</f>
        <v>0</v>
      </c>
      <c r="AA825" s="78">
        <f>IF(IFERROR(SEARCH("H340",N825),99)=99,IF(IFERROR(SEARCH("H340",O825),99)=99,IF(IFERROR(SEARCH("H340",Q825),99)=99,IF(IFERROR(SEARCH("H340",M825),99)=99,IF(IFERROR(SEARCH("H340",R825),99)=99,IF(IFERROR(SEARCH("H341",N825),99)=99,IF(IFERROR(SEARCH("H341",O825),99)=99,IF(IFERROR(SEARCH("H341",Q825),99)=99,IF(IFERROR(SEARCH("H341",M825),99)=99,IF(IFERROR(SEARCH("H341",R825),99)=99,IF(IFERROR(SEARCH("mutagenic",P825),99)=99,IF(IFERROR(SEARCH("suspected mutagenic",S825),99)=99,0,Scoring!$E$15),Scoring!$E$14),Scoring!$E$13),Scoring!$E$13),Scoring!$E$13),Scoring!$E$13),Scoring!$E$13),Scoring!$E$13),Scoring!$E$13),Scoring!$E$13),Scoring!$E$13),Scoring!$E$13)</f>
        <v>0</v>
      </c>
      <c r="AB825" s="78">
        <f>IF(IFERROR(SEARCH("H360",N825),99)=99,IF(IFERROR(SEARCH("H360",O825),99)=99,IF(IFERROR(SEARCH("H360",Q825),99)=99,IF(IFERROR(SEARCH("H360",M825),99)=99,IF(IFERROR(SEARCH("H360",R825),99)=99,IF(IFERROR(SEARCH("H361",N825),99)=99,IF(IFERROR(SEARCH("H361",O825),99)=99,IF(IFERROR(SEARCH("H361",Q825),99)=99,IF(IFERROR(SEARCH("H361",M825),99)=99,IF(IFERROR(SEARCH("H361",R825),99)=99,IF(IFERROR(SEARCH("reproduction",P825),99)=99,IF(IFERROR(SEARCH("suspected reprotoxic",S825),99)=99,IF(IFERROR(SEARCH("reprotoxic",S825),99)=99,IF(IFERROR(SEARCH("reprotoxic",K825),99)=99,0,Scoring!$E$18),Scoring!$E$18),Scoring!$E$19),Scoring!$E$17),Scoring!$E$16),Scoring!$E$16),Scoring!$E$16),Scoring!$E$16),Scoring!$E$16),Scoring!$E$16),Scoring!$E$16),Scoring!$E$16),Scoring!$E$16),Scoring!$E$16)</f>
        <v>1</v>
      </c>
      <c r="AC825" s="78">
        <f>IF(IFERROR(SEARCH("57f",L825),99)=99,IF(IFERROR(SEARCH("57(f)",P825),99)=99,0,Scoring!$E$20),Scoring!$E$20)</f>
        <v>1</v>
      </c>
      <c r="AD825" s="78">
        <f>IF(IFERROR(SEARCH("CAT1",T825),99)=99,IF(IFERROR(SEARCH("CAT2",T825),99)=99,IF(IFERROR(SEARCH("CAT3",T825),99)=99,IF(IFERROR(SEARCH("concluded to be endocrine",K825),99)=99,IF(IFERROR(SEARCH("categorised as endocrine",K825),99)=99,IF(IFERROR(SEARCH("endocrine disrupting",P825),99)=99,IF(IFERROR(SEARCH("endocrine disrupting",K825),99)=99,IF(IFERROR(SEARCH("suspected endocrine",S825),99)=99,IF(IFERROR(SEARCH("potential endocrine",S825),99)=99,0,Scoring!$E$25),Scoring!$E$25),Scoring!$E$24),Scoring!$E$24),Scoring!$E$24),Scoring!$E$24),Scoring!$E$23),Scoring!$E$22),Scoring!$E$21)</f>
        <v>0.5</v>
      </c>
      <c r="AE825" s="78">
        <f>IF(IFERROR(SEARCH("suspected sensitiser",S825),99)=99,IF(IFERROR(SEARCH("sensitiser",S825),99)=99,IF(IFERROR(SEARCH("other hazard based concern",S825),99)=99,0,Scoring!$E$28),Scoring!$E$26),Scoring!$E$27)</f>
        <v>0</v>
      </c>
      <c r="AF825" s="78">
        <f>IF(IFERROR(M825,1)=1,IF(IFERROR(N825,1)=1,IF(IFERROR(O825,1)=1,IF(IFERROR(Q825,1)=1,IF(IFERROR(R825,1)=1,IF(IFERROR(T825,1)=1,IF(IFERROR(K825,1)=1,IF(IFERROR(P825,1)=1,IF(IFERROR(S825,1)=1,Scoring!$E$29,0),0),0),0),0),0),0),0),0)</f>
        <v>0</v>
      </c>
      <c r="AG825" s="78">
        <f t="shared" si="59"/>
        <v>2.5</v>
      </c>
      <c r="AI825" s="93"/>
      <c r="AJ825" s="94"/>
      <c r="AK825" s="76"/>
      <c r="AL825" s="75"/>
      <c r="AN825" s="79"/>
      <c r="AO825" s="79"/>
      <c r="AP825" s="79"/>
      <c r="AQ825" s="79"/>
      <c r="AR825" s="79"/>
      <c r="AS825" s="78"/>
      <c r="AU825" s="79">
        <f>IF(IFERROR(F825,99)=99,IF(IFERROR(G825,99)=99,IF(IFERROR(H825,99)=99,IF(IFERROR(I825,99)=99,IF(IFERROR(E825,99)=99,IF(IFERROR(J825,99)=99,0,Scoring!$B$7),Scoring!$B$3),Scoring!$B$2),Scoring!$B$6),Scoring!$B$5),Scoring!$B$4)</f>
        <v>1</v>
      </c>
      <c r="AV825" s="78">
        <f t="shared" si="60"/>
        <v>2.5</v>
      </c>
      <c r="AW825" s="78"/>
      <c r="AX825" s="66"/>
      <c r="AY825" s="78"/>
      <c r="AZ825" s="76"/>
      <c r="BA825" s="76"/>
      <c r="BB825" s="76"/>
    </row>
    <row r="826" spans="1:54" x14ac:dyDescent="0.25">
      <c r="A826" s="77" t="s">
        <v>4186</v>
      </c>
      <c r="B826" s="76" t="str">
        <f t="shared" si="63"/>
        <v>200-467-2</v>
      </c>
      <c r="C826" s="77" t="s">
        <v>4185</v>
      </c>
      <c r="D826" s="77" t="s">
        <v>4184</v>
      </c>
      <c r="E826" s="76" t="e">
        <f>IF(C826="-",IF(A826="-",VLOOKUP(D826,'sin-list 180320_update'!$C$2:$C$835,1,FALSE),VLOOKUP(A826,'sin-list 180320_update'!$A$2:$A$835,1,FALSE)),VLOOKUP(C826,'sin-list 180320_update'!$B$2:$B$835,1,FALSE))</f>
        <v>#N/A</v>
      </c>
      <c r="F826" s="76" t="e">
        <f>IF($C826="-",IF($A826="-",VLOOKUP($D826,'REACH Bilaga XVII_update'!$A$5:$A$131,1,FALSE),VLOOKUP($A826,'REACH Bilaga XVII_update'!$C$5:$C$131,1,FALSE)),VLOOKUP($C826,'REACH Bilaga XVII_update'!$B$5:$B$131,1,FALSE))</f>
        <v>#N/A</v>
      </c>
      <c r="G826" s="76" t="e">
        <f>IF($C826="-",IF($A826="-",VLOOKUP($D826,' REACH Bilaga 59_update'!$A$5:$A$210,1,FALSE),VLOOKUP($A826,' REACH Bilaga 59_update'!$D$5:$D$210,1,FALSE)),VLOOKUP($C826,' REACH Bilaga 59_update'!$C$5:$C$210,1,FALSE))</f>
        <v>#N/A</v>
      </c>
      <c r="H826" s="76" t="e">
        <f>IF($C826="-",IF($A826="-",VLOOKUP($D826,'REACH Bilaga XIV_update'!$A$5:$A$110,1,FALSE),VLOOKUP($A826,'REACH Bilaga XIV_update'!$D$5:$D$110,1,FALSE)),VLOOKUP($C826,'REACH Bilaga XIV_update'!$C$5:$C$110,1,FALSE))</f>
        <v>#N/A</v>
      </c>
      <c r="I826" s="76" t="str">
        <f>IF($C826="-",IF($A826="-",VLOOKUP($D826,CoRAP_update!$A$5:$A$376,1,FALSE),VLOOKUP($A826,CoRAP_update!$D$5:$D$376,1,FALSE)),VLOOKUP($C826,CoRAP_update!$C$5:$C$376,1,FALSE))</f>
        <v>200-467-2</v>
      </c>
      <c r="J826" s="76" t="e">
        <f>IF($C826="-",IF($A826="-",VLOOKUP($D826,EDC_update!$C$2:$C$450,1,FALSE),VLOOKUP($A826,EDC_update!$B$2:$B$450,1,FALSE)),VLOOKUP($C826,EDC_update!$L$2:$L$450,1,FALSE))</f>
        <v>#N/A</v>
      </c>
      <c r="K826" s="76" t="e">
        <f>IF($C826="-",IF($A826="-",IF(VLOOKUP($D826,'sin-list 180320_update'!$C$2:$S$835,3,FALSE)="",NA(),VLOOKUP($D826,'sin-list 180320_update'!$C$2:$S$835,3,FALSE)),IF(VLOOKUP($A826,'sin-list 180320_update'!$A$2:$S$835,5,FALSE)="",NA(),VLOOKUP($A826,'sin-list 180320_update'!$A$2:$S$835,5,FALSE))),IF(VLOOKUP($C826,'sin-list 180320_update'!$B$2:$S$835,4,FALSE)="",NA(),VLOOKUP($C826,'sin-list 180320_update'!$B$2:$S$835,4,FALSE)))</f>
        <v>#N/A</v>
      </c>
      <c r="L826" s="76" t="e">
        <f>IF($C826="-",IF($A826="-",VLOOKUP($D826,'sin-list 180320_update'!$C$2:$S$835,6,FALSE),VLOOKUP($A826,'sin-list 180320_update'!$A$2:$S$835,8,FALSE)),VLOOKUP($C826,'sin-list 180320_update'!$B$2:$S$835,7,FALSE))</f>
        <v>#N/A</v>
      </c>
      <c r="M826" s="76" t="e">
        <f>IF($C826="-",IF($A826="-",IF(VLOOKUP($D826,'sin-list 180320_update'!$C$2:$S$835,8,FALSE)="",NA(),VLOOKUP($D826,'sin-list 180320_update'!$C$2:$S$835,8,FALSE)),IF(VLOOKUP($A826,'sin-list 180320_update'!$A$2:$S$835,10,FALSE)="",NA(),VLOOKUP($A826,'sin-list 180320_update'!$A$2:$S$835,10,FALSE))),IF(VLOOKUP($C826,'sin-list 180320_update'!$B$2:$S$835,9,FALSE)="",NA(),VLOOKUP($C826,'sin-list 180320_update'!$B$2:$S$835,9,FALSE)))</f>
        <v>#N/A</v>
      </c>
      <c r="N826" s="76" t="e">
        <f>IF($C826="-",IF($A826="-",IF(VLOOKUP($D826,'REACH Bilaga XVII_update'!$A$5:$E$131,4,FALSE)="",NA(),VLOOKUP($D826,'REACH Bilaga XVII_update'!$A$5:$E$131,4,FALSE)),IF(VLOOKUP($A826,'REACH Bilaga XVII_update'!$C$5:$D$131,2,FALSE)="",NA(),VLOOKUP($A826,'REACH Bilaga XVII_update'!$C$5:$D$131,2,FALSE))),IF(VLOOKUP($C826,'REACH Bilaga XVII_update'!$B$5:$D$131,3,FALSE)="",NA(),VLOOKUP($C826,'REACH Bilaga XVII_update'!$B$5:$D$131,3,FALSE)))</f>
        <v>#N/A</v>
      </c>
      <c r="O826" s="76" t="e">
        <f>IF($C826="-",IF($A826="-",IF(VLOOKUP($D826,' REACH Bilaga 59_update'!$A$5:$E$210,5,FALSE)="",NA(),VLOOKUP($D826,' REACH Bilaga 59_update'!$A$5:$E$210,5,FALSE)),IF(VLOOKUP($A826,' REACH Bilaga 59_update'!$D$5:$E$210,2,FALSE)="",NA(),VLOOKUP($A826,' REACH Bilaga 59_update'!$D$5:$E$210,2,FALSE))),IF(VLOOKUP($C826,' REACH Bilaga 59_update'!$C$5:$E$210,3,FALSE)="",NA(),VLOOKUP($C826,' REACH Bilaga 59_update'!$C$5:$E$210,3,FALSE)))</f>
        <v>#N/A</v>
      </c>
      <c r="P826" s="76" t="e">
        <f>IF(C826="-",IF(A826="-",IFERROR(VLOOKUP($D826,' REACH Bilaga 59_update'!$A$5:$F$210,MATCH(Sammanfattning!P$1,' REACH Bilaga 59_update'!$A$4:$F$4,0),FALSE),VLOOKUP($D826,'REACH Bilaga XIV_update'!$A$4:$H$110,MATCH(Sammanfattning!P$1,'REACH Bilaga XIV_update'!$A$4:$H$4,0),FALSE)),IFERROR(VLOOKUP($A826,' REACH Bilaga 59_update'!$D$5:$F$210,MATCH(Sammanfattning!P$1,' REACH Bilaga 59_update'!$D$4:$F$4,0),FALSE),VLOOKUP($A826,'REACH Bilaga XIV_update'!$D$4:$H$110,MATCH(Sammanfattning!P$1,'REACH Bilaga XIV_update'!$D$4:$H$4,0),FALSE))),IFERROR(VLOOKUP($C826,' REACH Bilaga 59_update'!$C$5:$F$210,MATCH(Sammanfattning!P$1,' REACH Bilaga 59_update'!$C$4:$F$4,0),FALSE),VLOOKUP($C826,'REACH Bilaga XIV_update'!$C$4:$H$110,MATCH(Sammanfattning!P$1,'REACH Bilaga XIV_update'!$C$4:$H$4,0),FALSE)))</f>
        <v>#N/A</v>
      </c>
      <c r="Q826" s="76" t="e">
        <f>IF($C826="-",IF($A826="-",IF(VLOOKUP($D826,'REACH Bilaga XIV_update'!$A$5:$I$110,9,FALSE)="",NA(),VLOOKUP($D826,'REACH Bilaga XIV_update'!$A$5:$I$110,9,FALSE)),IF(VLOOKUP($A826,'REACH Bilaga XIV_update'!$D$5:$I$110,6,FALSE)="",NA(),VLOOKUP($A826,'REACH Bilaga XIV_update'!$D$5:$I$110,6,FALSE))),IF(VLOOKUP($C826,'REACH Bilaga XIV_update'!$C$5:$I$110,7,FALSE)="",NA(),VLOOKUP($C826,'REACH Bilaga XIV_update'!$C$5:$I$110,7,FALSE)))</f>
        <v>#N/A</v>
      </c>
      <c r="R826" s="76" t="str">
        <f>IF($C826="-",IF($A826="-",IF(VLOOKUP($D826,CoRAP_update!$A$5:$O$376,15,FALSE)="",NA(),VLOOKUP($D826,CoRAP_update!$A$5:$O$376,15,FALSE)),IF(VLOOKUP($A826,CoRAP_update!$D$5:$O$376,12,FALSE)="",NA(),VLOOKUP($A826,CoRAP_update!$D$5:$O$376,12,FALSE))),IF(VLOOKUP($C826,CoRAP_update!$C$5:$O$376,13,FALSE)="",NA(),VLOOKUP($C826,CoRAP_update!$C$5:$O$376,13,FALSE)))</f>
        <v>H224
H302
H336</v>
      </c>
      <c r="S826" s="144" t="str">
        <f>IF($C826="-",IF($A826="-",VLOOKUP($D826,CoRAP_update!$A$5:$J$376,MATCH(Sammanfattning!S$1,CoRAP_update!$A$4:$J$4,0),FALSE),VLOOKUP($A826,CoRAP_update!$D$5:$J$376,MATCH(Sammanfattning!S$1,CoRAP_update!$D$4:$J$4,0),FALSE)),VLOOKUP($C826,CoRAP_update!$C$5:$J$376,MATCH(Sammanfattning!S$1,CoRAP_update!$C$4:$J$4,0),FALSE))</f>
        <v>Suspected Carcinogenic#Suspected Mutagenic#Suspected Reprotoxic#Other hazard based concern#Consumer use#Exposure of environment#High (aggregated) tonnage#Wide dispersive use</v>
      </c>
      <c r="T826" s="76" t="e">
        <f>IF($A826="-",VLOOKUP($D826,EDC_update!$C$2:$F$450,4,FALSE),VLOOKUP($A826,EDC_update!$B$2:$F$450,5,FALSE))</f>
        <v>#N/A</v>
      </c>
      <c r="V826" s="78">
        <f>IF(IFERROR(SEARCH("PBT",P826),99)=99,IF(IFERROR(SEARCH("suspected PBT",S826),99)=99,IF(IFERROR(SEARCH("concluded to be PBT",K826),99)=99,IF(IFERROR(SEARCH("PBT",S826),99)=99,IF(IFERROR(SEARCH("PBT cand",L826),99)=99,IF(IFERROR(SEARCH("PBT",L826),99)=99,IF(IFERROR(SEARCH("persistent, bioackumulative and toxic properties",K826),99)=99,0,Scoring!$E$3),Scoring!$E$3),Scoring!$E$7),Scoring!$E$3),Scoring!$E$5),Scoring!$E$6),Scoring!$E$3)</f>
        <v>0</v>
      </c>
      <c r="W826" s="78">
        <f>IF(IFERROR(SEARCH("vPvB",P826),99)=99,IF(IFERROR(SEARCH("suspected pbt/vPvB",S826),99)=99,IF(IFERROR(SEARCH("vPvB",S826),99)=99,IF(IFERROR(SEARCH("concluded to be a vPvB",S826),99)=99,IF(IFERROR(SEARCH("identified as vPvB",K826),99)=99,IF(IFERROR(SEARCH("concluded to be a vPvB",K826),99)=99,IF(IFERROR(SEARCH("concluded to be both pbt and vPvB",S826),99)=99,IF(IFERROR(SEARCH("concluded to be both pbt and vPvB",K826),99)=99,0,Scoring!$E$5),Scoring!$E$5),Scoring!$E$5),Scoring!$E$5),Scoring!$E$5),Scoring!$E$4),Scoring!$E$6),Scoring!$E$4)</f>
        <v>0</v>
      </c>
      <c r="X826" s="78">
        <f>IF(IFERROR(SEARCH("H410",N826),99)=99,IF(IFERROR(SEARCH("H410",O826),99)=99,IF(IFERROR(SEARCH("H410",Q826),99)=99,IF(IFERROR(SEARCH("H410",M826),99)=99,IF(IFERROR(SEARCH("H410",R826),99)=99,IF(IFERROR(SEARCH("H411",N826),99)=99,IF(IFERROR(SEARCH("H411",O826),99)=99,IF(IFERROR(SEARCH("H411",Q826),99)=99,IF(IFERROR(SEARCH("H411",M826),99)=99,IF(IFERROR(SEARCH("H411",R826),99)=99,IF(IFERROR(SEARCH("H413",N826),99)=99,IF(IFERROR(SEARCH("H413",O826),99)=99,IF(IFERROR(SEARCH("H413",Q826),99)=99,IF(IFERROR(SEARCH("H413",M826),99)=99,IF(IFERROR(SEARCH("H413",R826),99)=99,IF(IFERROR(SEARCH("H412",N826),99)=99,IF(IFERROR(SEARCH("H412",O826),99)=99,IF(IFERROR(SEARCH("H412",Q826),99)=99,IF(IFERROR(SEARCH("H412",M826),99)=99,IF(IFERROR(SEARCH("H412",R826),99)=99,0,Scoring!$E$2),Scoring!$E$2),Scoring!$E$2),Scoring!$E$2),Scoring!$E$2),Scoring!$E$2),Scoring!$E$2),Scoring!$E$2),Scoring!$E$2),Scoring!$E$2),Scoring!$E$2),Scoring!$E$2),Scoring!$E$2),Scoring!$E$2),Scoring!$E$2),Scoring!$E$2),Scoring!$E$2),Scoring!$E$2),Scoring!$E$2),Scoring!$E$2)</f>
        <v>0</v>
      </c>
      <c r="Y826" s="78">
        <f>IF(IFERROR(SEARCH("CMR",K826),99)=99,IF(IFERROR(SEARCH("Suspected CMR",S826),99)=99,IF(IFERROR(SEARCH("CMR",S826),99)=99,0,Scoring!$E$8),Scoring!$E$9),Scoring!$E$8)</f>
        <v>0</v>
      </c>
      <c r="Z826" s="78">
        <f>IF(IFERROR(SEARCH("H350",N826),99)=99,IF(IFERROR(SEARCH("H350",O826),99)=99,IF(IFERROR(SEARCH("H350",Q826),99)=99,IF(IFERROR(SEARCH("H350",M826),99)=99,IF(IFERROR(SEARCH("H350",R826),99)=99,IF(IFERROR(SEARCH("H351",N826),99)=99,IF(IFERROR(SEARCH("H351",O826),99)=99,IF(IFERROR(SEARCH("H351",Q826),99)=99,IF(IFERROR(SEARCH("H351",M826),99)=99,IF(IFERROR(SEARCH("H351",R826),99)=99,IF(IFERROR(SEARCH("carcinogenic",P826),99)=99,IF(IFERROR(SEARCH("suspected carcinogenic",S826),99)=99,0,Scoring!$E$12),Scoring!$E$11),Scoring!$E$10),Scoring!$E$10),Scoring!$E$10),Scoring!$E$10),Scoring!$E$10),Scoring!$E$10),Scoring!$E$10),Scoring!$E$10),Scoring!$E$10),Scoring!$E$10)</f>
        <v>0.7</v>
      </c>
      <c r="AA826" s="78">
        <f>IF(IFERROR(SEARCH("H340",N826),99)=99,IF(IFERROR(SEARCH("H340",O826),99)=99,IF(IFERROR(SEARCH("H340",Q826),99)=99,IF(IFERROR(SEARCH("H340",M826),99)=99,IF(IFERROR(SEARCH("H340",R826),99)=99,IF(IFERROR(SEARCH("H341",N826),99)=99,IF(IFERROR(SEARCH("H341",O826),99)=99,IF(IFERROR(SEARCH("H341",Q826),99)=99,IF(IFERROR(SEARCH("H341",M826),99)=99,IF(IFERROR(SEARCH("H341",R826),99)=99,IF(IFERROR(SEARCH("mutagenic",P826),99)=99,IF(IFERROR(SEARCH("suspected mutagenic",S826),99)=99,0,Scoring!$E$15),Scoring!$E$14),Scoring!$E$13),Scoring!$E$13),Scoring!$E$13),Scoring!$E$13),Scoring!$E$13),Scoring!$E$13),Scoring!$E$13),Scoring!$E$13),Scoring!$E$13),Scoring!$E$13)</f>
        <v>0.7</v>
      </c>
      <c r="AB826" s="78">
        <f>IF(IFERROR(SEARCH("H360",N826),99)=99,IF(IFERROR(SEARCH("H360",O826),99)=99,IF(IFERROR(SEARCH("H360",Q826),99)=99,IF(IFERROR(SEARCH("H360",M826),99)=99,IF(IFERROR(SEARCH("H360",R826),99)=99,IF(IFERROR(SEARCH("H361",N826),99)=99,IF(IFERROR(SEARCH("H361",O826),99)=99,IF(IFERROR(SEARCH("H361",Q826),99)=99,IF(IFERROR(SEARCH("H361",M826),99)=99,IF(IFERROR(SEARCH("H361",R826),99)=99,IF(IFERROR(SEARCH("reproduction",P826),99)=99,IF(IFERROR(SEARCH("suspected reprotoxic",S826),99)=99,IF(IFERROR(SEARCH("reprotoxic",S826),99)=99,IF(IFERROR(SEARCH("reprotoxic",K826),99)=99,0,Scoring!$E$18),Scoring!$E$18),Scoring!$E$19),Scoring!$E$17),Scoring!$E$16),Scoring!$E$16),Scoring!$E$16),Scoring!$E$16),Scoring!$E$16),Scoring!$E$16),Scoring!$E$16),Scoring!$E$16),Scoring!$E$16),Scoring!$E$16)</f>
        <v>0.7</v>
      </c>
      <c r="AC826" s="78">
        <f>IF(IFERROR(SEARCH("57f",L826),99)=99,IF(IFERROR(SEARCH("57(f)",P826),99)=99,0,Scoring!$E$20),Scoring!$E$20)</f>
        <v>0</v>
      </c>
      <c r="AD826" s="78">
        <f>IF(IFERROR(SEARCH("CAT1",T826),99)=99,IF(IFERROR(SEARCH("CAT2",T826),99)=99,IF(IFERROR(SEARCH("CAT3",T826),99)=99,IF(IFERROR(SEARCH("concluded to be endocrine",K826),99)=99,IF(IFERROR(SEARCH("categorised as endocrine",K826),99)=99,IF(IFERROR(SEARCH("endocrine disrupting",P826),99)=99,IF(IFERROR(SEARCH("endocrine disrupting",K826),99)=99,IF(IFERROR(SEARCH("suspected endocrine",S826),99)=99,IF(IFERROR(SEARCH("potential endocrine",S826),99)=99,0,Scoring!$E$25),Scoring!$E$25),Scoring!$E$24),Scoring!$E$24),Scoring!$E$24),Scoring!$E$24),Scoring!$E$23),Scoring!$E$22),Scoring!$E$21)</f>
        <v>0</v>
      </c>
      <c r="AE826" s="78">
        <f>IF(IFERROR(SEARCH("suspected sensitiser",S826),99)=99,IF(IFERROR(SEARCH("sensitiser",S826),99)=99,IF(IFERROR(SEARCH("other hazard based concern",S826),99)=99,0,Scoring!$E$28),Scoring!$E$26),Scoring!$E$27)</f>
        <v>0.4</v>
      </c>
      <c r="AF826" s="78">
        <f>IF(IFERROR(M826,1)=1,IF(IFERROR(N826,1)=1,IF(IFERROR(O826,1)=1,IF(IFERROR(Q826,1)=1,IF(IFERROR(R826,1)=1,IF(IFERROR(T826,1)=1,IF(IFERROR(K826,1)=1,IF(IFERROR(P826,1)=1,IF(IFERROR(S826,1)=1,Scoring!$E$29,0),0),0),0),0),0),0),0),0)</f>
        <v>0</v>
      </c>
      <c r="AG826" s="78">
        <f t="shared" si="59"/>
        <v>2.4999999999999996</v>
      </c>
      <c r="AI826" s="93"/>
      <c r="AJ826" s="94"/>
      <c r="AK826" s="76"/>
      <c r="AL826" s="75"/>
      <c r="AN826" s="79"/>
      <c r="AO826" s="79"/>
      <c r="AP826" s="79"/>
      <c r="AQ826" s="79"/>
      <c r="AR826" s="79"/>
      <c r="AS826" s="78"/>
      <c r="AU826" s="79">
        <f>IF(IFERROR(F826,99)=99,IF(IFERROR(G826,99)=99,IF(IFERROR(H826,99)=99,IF(IFERROR(I826,99)=99,IF(IFERROR(E826,99)=99,IF(IFERROR(J826,99)=99,0,Scoring!$B$7),Scoring!$B$3),Scoring!$B$2),Scoring!$B$6),Scoring!$B$5),Scoring!$B$4)</f>
        <v>0.5</v>
      </c>
      <c r="AV826" s="78">
        <f t="shared" si="60"/>
        <v>1.2499999999999998</v>
      </c>
      <c r="AW826" s="78"/>
      <c r="AX826" s="66"/>
      <c r="AY826" s="78"/>
      <c r="AZ826" s="76"/>
      <c r="BA826" s="76"/>
      <c r="BB826" s="76"/>
    </row>
    <row r="827" spans="1:54" x14ac:dyDescent="0.25">
      <c r="A827" s="77" t="s">
        <v>4524</v>
      </c>
      <c r="B827" s="76" t="str">
        <f t="shared" si="63"/>
        <v>203-090-1</v>
      </c>
      <c r="C827" s="77" t="s">
        <v>4523</v>
      </c>
      <c r="D827" s="77" t="s">
        <v>4522</v>
      </c>
      <c r="E827" s="76" t="e">
        <f>IF(C827="-",IF(A827="-",VLOOKUP(D827,'sin-list 180320_update'!$C$2:$C$835,1,FALSE),VLOOKUP(A827,'sin-list 180320_update'!$A$2:$A$835,1,FALSE)),VLOOKUP(C827,'sin-list 180320_update'!$B$2:$B$835,1,FALSE))</f>
        <v>#N/A</v>
      </c>
      <c r="F827" s="76" t="e">
        <f>IF($C827="-",IF($A827="-",VLOOKUP($D827,'REACH Bilaga XVII_update'!$A$5:$A$131,1,FALSE),VLOOKUP($A827,'REACH Bilaga XVII_update'!$C$5:$C$131,1,FALSE)),VLOOKUP($C827,'REACH Bilaga XVII_update'!$B$5:$B$131,1,FALSE))</f>
        <v>#N/A</v>
      </c>
      <c r="G827" s="76" t="e">
        <f>IF($C827="-",IF($A827="-",VLOOKUP($D827,' REACH Bilaga 59_update'!$A$5:$A$210,1,FALSE),VLOOKUP($A827,' REACH Bilaga 59_update'!$D$5:$D$210,1,FALSE)),VLOOKUP($C827,' REACH Bilaga 59_update'!$C$5:$C$210,1,FALSE))</f>
        <v>#N/A</v>
      </c>
      <c r="H827" s="76" t="e">
        <f>IF($C827="-",IF($A827="-",VLOOKUP($D827,'REACH Bilaga XIV_update'!$A$5:$A$110,1,FALSE),VLOOKUP($A827,'REACH Bilaga XIV_update'!$D$5:$D$110,1,FALSE)),VLOOKUP($C827,'REACH Bilaga XIV_update'!$C$5:$C$110,1,FALSE))</f>
        <v>#N/A</v>
      </c>
      <c r="I827" s="76" t="str">
        <f>IF($C827="-",IF($A827="-",VLOOKUP($D827,CoRAP_update!$A$5:$A$376,1,FALSE),VLOOKUP($A827,CoRAP_update!$D$5:$D$376,1,FALSE)),VLOOKUP($C827,CoRAP_update!$C$5:$C$376,1,FALSE))</f>
        <v>203-090-1</v>
      </c>
      <c r="J827" s="76" t="e">
        <f>IF($C827="-",IF($A827="-",VLOOKUP($D827,EDC_update!$C$2:$C$450,1,FALSE),VLOOKUP($A827,EDC_update!$B$2:$B$450,1,FALSE)),VLOOKUP($C827,EDC_update!$L$2:$L$450,1,FALSE))</f>
        <v>#N/A</v>
      </c>
      <c r="K827" s="76" t="e">
        <f>IF($C827="-",IF($A827="-",IF(VLOOKUP($D827,'sin-list 180320_update'!$C$2:$S$835,3,FALSE)="",NA(),VLOOKUP($D827,'sin-list 180320_update'!$C$2:$S$835,3,FALSE)),IF(VLOOKUP($A827,'sin-list 180320_update'!$A$2:$S$835,5,FALSE)="",NA(),VLOOKUP($A827,'sin-list 180320_update'!$A$2:$S$835,5,FALSE))),IF(VLOOKUP($C827,'sin-list 180320_update'!$B$2:$S$835,4,FALSE)="",NA(),VLOOKUP($C827,'sin-list 180320_update'!$B$2:$S$835,4,FALSE)))</f>
        <v>#N/A</v>
      </c>
      <c r="L827" s="76" t="e">
        <f>IF($C827="-",IF($A827="-",VLOOKUP($D827,'sin-list 180320_update'!$C$2:$S$835,6,FALSE),VLOOKUP($A827,'sin-list 180320_update'!$A$2:$S$835,8,FALSE)),VLOOKUP($C827,'sin-list 180320_update'!$B$2:$S$835,7,FALSE))</f>
        <v>#N/A</v>
      </c>
      <c r="M827" s="76" t="e">
        <f>IF($C827="-",IF($A827="-",IF(VLOOKUP($D827,'sin-list 180320_update'!$C$2:$S$835,8,FALSE)="",NA(),VLOOKUP($D827,'sin-list 180320_update'!$C$2:$S$835,8,FALSE)),IF(VLOOKUP($A827,'sin-list 180320_update'!$A$2:$S$835,10,FALSE)="",NA(),VLOOKUP($A827,'sin-list 180320_update'!$A$2:$S$835,10,FALSE))),IF(VLOOKUP($C827,'sin-list 180320_update'!$B$2:$S$835,9,FALSE)="",NA(),VLOOKUP($C827,'sin-list 180320_update'!$B$2:$S$835,9,FALSE)))</f>
        <v>#N/A</v>
      </c>
      <c r="N827" s="76" t="e">
        <f>IF($C827="-",IF($A827="-",IF(VLOOKUP($D827,'REACH Bilaga XVII_update'!$A$5:$E$131,4,FALSE)="",NA(),VLOOKUP($D827,'REACH Bilaga XVII_update'!$A$5:$E$131,4,FALSE)),IF(VLOOKUP($A827,'REACH Bilaga XVII_update'!$C$5:$D$131,2,FALSE)="",NA(),VLOOKUP($A827,'REACH Bilaga XVII_update'!$C$5:$D$131,2,FALSE))),IF(VLOOKUP($C827,'REACH Bilaga XVII_update'!$B$5:$D$131,3,FALSE)="",NA(),VLOOKUP($C827,'REACH Bilaga XVII_update'!$B$5:$D$131,3,FALSE)))</f>
        <v>#N/A</v>
      </c>
      <c r="O827" s="76" t="e">
        <f>IF($C827="-",IF($A827="-",IF(VLOOKUP($D827,' REACH Bilaga 59_update'!$A$5:$E$210,5,FALSE)="",NA(),VLOOKUP($D827,' REACH Bilaga 59_update'!$A$5:$E$210,5,FALSE)),IF(VLOOKUP($A827,' REACH Bilaga 59_update'!$D$5:$E$210,2,FALSE)="",NA(),VLOOKUP($A827,' REACH Bilaga 59_update'!$D$5:$E$210,2,FALSE))),IF(VLOOKUP($C827,' REACH Bilaga 59_update'!$C$5:$E$210,3,FALSE)="",NA(),VLOOKUP($C827,' REACH Bilaga 59_update'!$C$5:$E$210,3,FALSE)))</f>
        <v>#N/A</v>
      </c>
      <c r="P827" s="76" t="e">
        <f>IF(C827="-",IF(A827="-",IFERROR(VLOOKUP($D827,' REACH Bilaga 59_update'!$A$5:$F$210,MATCH(Sammanfattning!P$1,' REACH Bilaga 59_update'!$A$4:$F$4,0),FALSE),VLOOKUP($D827,'REACH Bilaga XIV_update'!$A$4:$H$110,MATCH(Sammanfattning!P$1,'REACH Bilaga XIV_update'!$A$4:$H$4,0),FALSE)),IFERROR(VLOOKUP($A827,' REACH Bilaga 59_update'!$D$5:$F$210,MATCH(Sammanfattning!P$1,' REACH Bilaga 59_update'!$D$4:$F$4,0),FALSE),VLOOKUP($A827,'REACH Bilaga XIV_update'!$D$4:$H$110,MATCH(Sammanfattning!P$1,'REACH Bilaga XIV_update'!$D$4:$H$4,0),FALSE))),IFERROR(VLOOKUP($C827,' REACH Bilaga 59_update'!$C$5:$F$210,MATCH(Sammanfattning!P$1,' REACH Bilaga 59_update'!$C$4:$F$4,0),FALSE),VLOOKUP($C827,'REACH Bilaga XIV_update'!$C$4:$H$110,MATCH(Sammanfattning!P$1,'REACH Bilaga XIV_update'!$C$4:$H$4,0),FALSE)))</f>
        <v>#N/A</v>
      </c>
      <c r="Q827" s="76" t="e">
        <f>IF($C827="-",IF($A827="-",IF(VLOOKUP($D827,'REACH Bilaga XIV_update'!$A$5:$I$110,9,FALSE)="",NA(),VLOOKUP($D827,'REACH Bilaga XIV_update'!$A$5:$I$110,9,FALSE)),IF(VLOOKUP($A827,'REACH Bilaga XIV_update'!$D$5:$I$110,6,FALSE)="",NA(),VLOOKUP($A827,'REACH Bilaga XIV_update'!$D$5:$I$110,6,FALSE))),IF(VLOOKUP($C827,'REACH Bilaga XIV_update'!$C$5:$I$110,7,FALSE)="",NA(),VLOOKUP($C827,'REACH Bilaga XIV_update'!$C$5:$I$110,7,FALSE)))</f>
        <v>#N/A</v>
      </c>
      <c r="R827" s="76" t="e">
        <f>IF($C827="-",IF($A827="-",IF(VLOOKUP($D827,CoRAP_update!$A$5:$O$376,15,FALSE)="",NA(),VLOOKUP($D827,CoRAP_update!$A$5:$O$376,15,FALSE)),IF(VLOOKUP($A827,CoRAP_update!$D$5:$O$376,12,FALSE)="",NA(),VLOOKUP($A827,CoRAP_update!$D$5:$O$376,12,FALSE))),IF(VLOOKUP($C827,CoRAP_update!$C$5:$O$376,13,FALSE)="",NA(),VLOOKUP($C827,CoRAP_update!$C$5:$O$376,13,FALSE)))</f>
        <v>#N/A</v>
      </c>
      <c r="S827" s="144" t="str">
        <f>IF($C827="-",IF($A827="-",VLOOKUP($D827,CoRAP_update!$A$5:$J$376,MATCH(Sammanfattning!S$1,CoRAP_update!$A$4:$J$4,0),FALSE),VLOOKUP($A827,CoRAP_update!$D$5:$J$376,MATCH(Sammanfattning!S$1,CoRAP_update!$D$4:$J$4,0),FALSE)),VLOOKUP($C827,CoRAP_update!$C$5:$J$376,MATCH(Sammanfattning!S$1,CoRAP_update!$C$4:$J$4,0),FALSE))</f>
        <v>Suspected CMR#Consumer use#High (aggregated) tonnage#Wide dispersive use</v>
      </c>
      <c r="T827" s="76" t="str">
        <f>IF($A827="-",VLOOKUP($D827,EDC_update!$C$2:$F$450,4,FALSE),VLOOKUP($A827,EDC_update!$B$2:$F$450,5,FALSE))</f>
        <v>CAT3b</v>
      </c>
      <c r="V827" s="78">
        <f>IF(IFERROR(SEARCH("PBT",P827),99)=99,IF(IFERROR(SEARCH("suspected PBT",S827),99)=99,IF(IFERROR(SEARCH("concluded to be PBT",K827),99)=99,IF(IFERROR(SEARCH("PBT",S827),99)=99,IF(IFERROR(SEARCH("PBT cand",L827),99)=99,IF(IFERROR(SEARCH("PBT",L827),99)=99,IF(IFERROR(SEARCH("persistent, bioackumulative and toxic properties",K827),99)=99,0,Scoring!$E$3),Scoring!$E$3),Scoring!$E$7),Scoring!$E$3),Scoring!$E$5),Scoring!$E$6),Scoring!$E$3)</f>
        <v>0</v>
      </c>
      <c r="W827" s="78">
        <f>IF(IFERROR(SEARCH("vPvB",P827),99)=99,IF(IFERROR(SEARCH("suspected pbt/vPvB",S827),99)=99,IF(IFERROR(SEARCH("vPvB",S827),99)=99,IF(IFERROR(SEARCH("concluded to be a vPvB",S827),99)=99,IF(IFERROR(SEARCH("identified as vPvB",K827),99)=99,IF(IFERROR(SEARCH("concluded to be a vPvB",K827),99)=99,IF(IFERROR(SEARCH("concluded to be both pbt and vPvB",S827),99)=99,IF(IFERROR(SEARCH("concluded to be both pbt and vPvB",K827),99)=99,0,Scoring!$E$5),Scoring!$E$5),Scoring!$E$5),Scoring!$E$5),Scoring!$E$5),Scoring!$E$4),Scoring!$E$6),Scoring!$E$4)</f>
        <v>0</v>
      </c>
      <c r="X827" s="78">
        <f>IF(IFERROR(SEARCH("H410",N827),99)=99,IF(IFERROR(SEARCH("H410",O827),99)=99,IF(IFERROR(SEARCH("H410",Q827),99)=99,IF(IFERROR(SEARCH("H410",M827),99)=99,IF(IFERROR(SEARCH("H410",R827),99)=99,IF(IFERROR(SEARCH("H411",N827),99)=99,IF(IFERROR(SEARCH("H411",O827),99)=99,IF(IFERROR(SEARCH("H411",Q827),99)=99,IF(IFERROR(SEARCH("H411",M827),99)=99,IF(IFERROR(SEARCH("H411",R827),99)=99,IF(IFERROR(SEARCH("H413",N827),99)=99,IF(IFERROR(SEARCH("H413",O827),99)=99,IF(IFERROR(SEARCH("H413",Q827),99)=99,IF(IFERROR(SEARCH("H413",M827),99)=99,IF(IFERROR(SEARCH("H413",R827),99)=99,IF(IFERROR(SEARCH("H412",N827),99)=99,IF(IFERROR(SEARCH("H412",O827),99)=99,IF(IFERROR(SEARCH("H412",Q827),99)=99,IF(IFERROR(SEARCH("H412",M827),99)=99,IF(IFERROR(SEARCH("H412",R827),99)=99,0,Scoring!$E$2),Scoring!$E$2),Scoring!$E$2),Scoring!$E$2),Scoring!$E$2),Scoring!$E$2),Scoring!$E$2),Scoring!$E$2),Scoring!$E$2),Scoring!$E$2),Scoring!$E$2),Scoring!$E$2),Scoring!$E$2),Scoring!$E$2),Scoring!$E$2),Scoring!$E$2),Scoring!$E$2),Scoring!$E$2),Scoring!$E$2),Scoring!$E$2)</f>
        <v>0</v>
      </c>
      <c r="Y827" s="78">
        <f>IF(IFERROR(SEARCH("CMR",K827),99)=99,IF(IFERROR(SEARCH("Suspected CMR",S827),99)=99,IF(IFERROR(SEARCH("CMR",S827),99)=99,0,Scoring!$E$8),Scoring!$E$9),Scoring!$E$8)</f>
        <v>2.1</v>
      </c>
      <c r="Z827" s="78">
        <f>IF(IFERROR(SEARCH("H350",N827),99)=99,IF(IFERROR(SEARCH("H350",O827),99)=99,IF(IFERROR(SEARCH("H350",Q827),99)=99,IF(IFERROR(SEARCH("H350",M827),99)=99,IF(IFERROR(SEARCH("H350",R827),99)=99,IF(IFERROR(SEARCH("H351",N827),99)=99,IF(IFERROR(SEARCH("H351",O827),99)=99,IF(IFERROR(SEARCH("H351",Q827),99)=99,IF(IFERROR(SEARCH("H351",M827),99)=99,IF(IFERROR(SEARCH("H351",R827),99)=99,IF(IFERROR(SEARCH("carcinogenic",P827),99)=99,IF(IFERROR(SEARCH("suspected carcinogenic",S827),99)=99,0,Scoring!$E$12),Scoring!$E$11),Scoring!$E$10),Scoring!$E$10),Scoring!$E$10),Scoring!$E$10),Scoring!$E$10),Scoring!$E$10),Scoring!$E$10),Scoring!$E$10),Scoring!$E$10),Scoring!$E$10)</f>
        <v>0</v>
      </c>
      <c r="AA827" s="78">
        <f>IF(IFERROR(SEARCH("H340",N827),99)=99,IF(IFERROR(SEARCH("H340",O827),99)=99,IF(IFERROR(SEARCH("H340",Q827),99)=99,IF(IFERROR(SEARCH("H340",M827),99)=99,IF(IFERROR(SEARCH("H340",R827),99)=99,IF(IFERROR(SEARCH("H341",N827),99)=99,IF(IFERROR(SEARCH("H341",O827),99)=99,IF(IFERROR(SEARCH("H341",Q827),99)=99,IF(IFERROR(SEARCH("H341",M827),99)=99,IF(IFERROR(SEARCH("H341",R827),99)=99,IF(IFERROR(SEARCH("mutagenic",P827),99)=99,IF(IFERROR(SEARCH("suspected mutagenic",S827),99)=99,0,Scoring!$E$15),Scoring!$E$14),Scoring!$E$13),Scoring!$E$13),Scoring!$E$13),Scoring!$E$13),Scoring!$E$13),Scoring!$E$13),Scoring!$E$13),Scoring!$E$13),Scoring!$E$13),Scoring!$E$13)</f>
        <v>0</v>
      </c>
      <c r="AB827" s="78">
        <f>IF(IFERROR(SEARCH("H360",N827),99)=99,IF(IFERROR(SEARCH("H360",O827),99)=99,IF(IFERROR(SEARCH("H360",Q827),99)=99,IF(IFERROR(SEARCH("H360",M827),99)=99,IF(IFERROR(SEARCH("H360",R827),99)=99,IF(IFERROR(SEARCH("H361",N827),99)=99,IF(IFERROR(SEARCH("H361",O827),99)=99,IF(IFERROR(SEARCH("H361",Q827),99)=99,IF(IFERROR(SEARCH("H361",M827),99)=99,IF(IFERROR(SEARCH("H361",R827),99)=99,IF(IFERROR(SEARCH("reproduction",P827),99)=99,IF(IFERROR(SEARCH("suspected reprotoxic",S827),99)=99,IF(IFERROR(SEARCH("reprotoxic",S827),99)=99,IF(IFERROR(SEARCH("reprotoxic",K827),99)=99,0,Scoring!$E$18),Scoring!$E$18),Scoring!$E$19),Scoring!$E$17),Scoring!$E$16),Scoring!$E$16),Scoring!$E$16),Scoring!$E$16),Scoring!$E$16),Scoring!$E$16),Scoring!$E$16),Scoring!$E$16),Scoring!$E$16),Scoring!$E$16)</f>
        <v>0</v>
      </c>
      <c r="AC827" s="78">
        <f>IF(IFERROR(SEARCH("57f",L827),99)=99,IF(IFERROR(SEARCH("57(f)",P827),99)=99,0,Scoring!$E$20),Scoring!$E$20)</f>
        <v>0</v>
      </c>
      <c r="AD827" s="78">
        <f>IF(IFERROR(SEARCH("CAT1",T827),99)=99,IF(IFERROR(SEARCH("CAT2",T827),99)=99,IF(IFERROR(SEARCH("CAT3",T827),99)=99,IF(IFERROR(SEARCH("concluded to be endocrine",K827),99)=99,IF(IFERROR(SEARCH("categorised as endocrine",K827),99)=99,IF(IFERROR(SEARCH("endocrine disrupting",P827),99)=99,IF(IFERROR(SEARCH("endocrine disrupting",K827),99)=99,IF(IFERROR(SEARCH("suspected endocrine",S827),99)=99,IF(IFERROR(SEARCH("potential endocrine",S827),99)=99,0,Scoring!$E$25),Scoring!$E$25),Scoring!$E$24),Scoring!$E$24),Scoring!$E$24),Scoring!$E$24),Scoring!$E$23),Scoring!$E$22),Scoring!$E$21)</f>
        <v>0.3</v>
      </c>
      <c r="AE827" s="78">
        <f>IF(IFERROR(SEARCH("suspected sensitiser",S827),99)=99,IF(IFERROR(SEARCH("sensitiser",S827),99)=99,IF(IFERROR(SEARCH("other hazard based concern",S827),99)=99,0,Scoring!$E$28),Scoring!$E$26),Scoring!$E$27)</f>
        <v>0</v>
      </c>
      <c r="AF827" s="78">
        <f>IF(IFERROR(M827,1)=1,IF(IFERROR(N827,1)=1,IF(IFERROR(O827,1)=1,IF(IFERROR(Q827,1)=1,IF(IFERROR(R827,1)=1,IF(IFERROR(T827,1)=1,IF(IFERROR(K827,1)=1,IF(IFERROR(P827,1)=1,IF(IFERROR(S827,1)=1,Scoring!$E$29,0),0),0),0),0),0),0),0),0)</f>
        <v>0</v>
      </c>
      <c r="AG827" s="78">
        <f t="shared" si="59"/>
        <v>2.4</v>
      </c>
      <c r="AI827" s="93"/>
      <c r="AJ827" s="94"/>
      <c r="AK827" s="76"/>
      <c r="AL827" s="75"/>
      <c r="AN827" s="79"/>
      <c r="AO827" s="79"/>
      <c r="AP827" s="79"/>
      <c r="AQ827" s="79"/>
      <c r="AR827" s="79"/>
      <c r="AS827" s="78"/>
      <c r="AU827" s="79">
        <f>IF(IFERROR(F827,99)=99,IF(IFERROR(G827,99)=99,IF(IFERROR(H827,99)=99,IF(IFERROR(I827,99)=99,IF(IFERROR(E827,99)=99,IF(IFERROR(J827,99)=99,0,Scoring!$B$7),Scoring!$B$3),Scoring!$B$2),Scoring!$B$6),Scoring!$B$5),Scoring!$B$4)</f>
        <v>0.5</v>
      </c>
      <c r="AV827" s="78">
        <f t="shared" si="60"/>
        <v>1.2</v>
      </c>
      <c r="AW827" s="78"/>
      <c r="AX827" s="66"/>
      <c r="AY827" s="78"/>
      <c r="AZ827" s="76"/>
      <c r="BA827" s="76"/>
      <c r="BB827" s="76"/>
    </row>
    <row r="828" spans="1:54" x14ac:dyDescent="0.25">
      <c r="A828" s="77" t="s">
        <v>4584</v>
      </c>
      <c r="B828" s="76" t="str">
        <f t="shared" si="63"/>
        <v>203-545-4</v>
      </c>
      <c r="C828" s="77" t="s">
        <v>4583</v>
      </c>
      <c r="D828" s="77" t="s">
        <v>4582</v>
      </c>
      <c r="E828" s="76" t="e">
        <f>IF(C828="-",IF(A828="-",VLOOKUP(D828,'sin-list 180320_update'!$C$2:$C$835,1,FALSE),VLOOKUP(A828,'sin-list 180320_update'!$A$2:$A$835,1,FALSE)),VLOOKUP(C828,'sin-list 180320_update'!$B$2:$B$835,1,FALSE))</f>
        <v>#N/A</v>
      </c>
      <c r="F828" s="76" t="e">
        <f>IF($C828="-",IF($A828="-",VLOOKUP($D828,'REACH Bilaga XVII_update'!$A$5:$A$131,1,FALSE),VLOOKUP($A828,'REACH Bilaga XVII_update'!$C$5:$C$131,1,FALSE)),VLOOKUP($C828,'REACH Bilaga XVII_update'!$B$5:$B$131,1,FALSE))</f>
        <v>#N/A</v>
      </c>
      <c r="G828" s="76" t="e">
        <f>IF($C828="-",IF($A828="-",VLOOKUP($D828,' REACH Bilaga 59_update'!$A$5:$A$210,1,FALSE),VLOOKUP($A828,' REACH Bilaga 59_update'!$D$5:$D$210,1,FALSE)),VLOOKUP($C828,' REACH Bilaga 59_update'!$C$5:$C$210,1,FALSE))</f>
        <v>#N/A</v>
      </c>
      <c r="H828" s="76" t="e">
        <f>IF($C828="-",IF($A828="-",VLOOKUP($D828,'REACH Bilaga XIV_update'!$A$5:$A$110,1,FALSE),VLOOKUP($A828,'REACH Bilaga XIV_update'!$D$5:$D$110,1,FALSE)),VLOOKUP($C828,'REACH Bilaga XIV_update'!$C$5:$C$110,1,FALSE))</f>
        <v>#N/A</v>
      </c>
      <c r="I828" s="76" t="str">
        <f>IF($C828="-",IF($A828="-",VLOOKUP($D828,CoRAP_update!$A$5:$A$376,1,FALSE),VLOOKUP($A828,CoRAP_update!$D$5:$D$376,1,FALSE)),VLOOKUP($C828,CoRAP_update!$C$5:$C$376,1,FALSE))</f>
        <v>203-545-4</v>
      </c>
      <c r="J828" s="76" t="e">
        <f>IF($C828="-",IF($A828="-",VLOOKUP($D828,EDC_update!$C$2:$C$450,1,FALSE),VLOOKUP($A828,EDC_update!$B$2:$B$450,1,FALSE)),VLOOKUP($C828,EDC_update!$L$2:$L$450,1,FALSE))</f>
        <v>#N/A</v>
      </c>
      <c r="K828" s="76" t="e">
        <f>IF($C828="-",IF($A828="-",IF(VLOOKUP($D828,'sin-list 180320_update'!$C$2:$S$835,3,FALSE)="",NA(),VLOOKUP($D828,'sin-list 180320_update'!$C$2:$S$835,3,FALSE)),IF(VLOOKUP($A828,'sin-list 180320_update'!$A$2:$S$835,5,FALSE)="",NA(),VLOOKUP($A828,'sin-list 180320_update'!$A$2:$S$835,5,FALSE))),IF(VLOOKUP($C828,'sin-list 180320_update'!$B$2:$S$835,4,FALSE)="",NA(),VLOOKUP($C828,'sin-list 180320_update'!$B$2:$S$835,4,FALSE)))</f>
        <v>#N/A</v>
      </c>
      <c r="L828" s="76" t="e">
        <f>IF($C828="-",IF($A828="-",VLOOKUP($D828,'sin-list 180320_update'!$C$2:$S$835,6,FALSE),VLOOKUP($A828,'sin-list 180320_update'!$A$2:$S$835,8,FALSE)),VLOOKUP($C828,'sin-list 180320_update'!$B$2:$S$835,7,FALSE))</f>
        <v>#N/A</v>
      </c>
      <c r="M828" s="76" t="e">
        <f>IF($C828="-",IF($A828="-",IF(VLOOKUP($D828,'sin-list 180320_update'!$C$2:$S$835,8,FALSE)="",NA(),VLOOKUP($D828,'sin-list 180320_update'!$C$2:$S$835,8,FALSE)),IF(VLOOKUP($A828,'sin-list 180320_update'!$A$2:$S$835,10,FALSE)="",NA(),VLOOKUP($A828,'sin-list 180320_update'!$A$2:$S$835,10,FALSE))),IF(VLOOKUP($C828,'sin-list 180320_update'!$B$2:$S$835,9,FALSE)="",NA(),VLOOKUP($C828,'sin-list 180320_update'!$B$2:$S$835,9,FALSE)))</f>
        <v>#N/A</v>
      </c>
      <c r="N828" s="76" t="e">
        <f>IF($C828="-",IF($A828="-",IF(VLOOKUP($D828,'REACH Bilaga XVII_update'!$A$5:$E$131,4,FALSE)="",NA(),VLOOKUP($D828,'REACH Bilaga XVII_update'!$A$5:$E$131,4,FALSE)),IF(VLOOKUP($A828,'REACH Bilaga XVII_update'!$C$5:$D$131,2,FALSE)="",NA(),VLOOKUP($A828,'REACH Bilaga XVII_update'!$C$5:$D$131,2,FALSE))),IF(VLOOKUP($C828,'REACH Bilaga XVII_update'!$B$5:$D$131,3,FALSE)="",NA(),VLOOKUP($C828,'REACH Bilaga XVII_update'!$B$5:$D$131,3,FALSE)))</f>
        <v>#N/A</v>
      </c>
      <c r="O828" s="76" t="e">
        <f>IF($C828="-",IF($A828="-",IF(VLOOKUP($D828,' REACH Bilaga 59_update'!$A$5:$E$210,5,FALSE)="",NA(),VLOOKUP($D828,' REACH Bilaga 59_update'!$A$5:$E$210,5,FALSE)),IF(VLOOKUP($A828,' REACH Bilaga 59_update'!$D$5:$E$210,2,FALSE)="",NA(),VLOOKUP($A828,' REACH Bilaga 59_update'!$D$5:$E$210,2,FALSE))),IF(VLOOKUP($C828,' REACH Bilaga 59_update'!$C$5:$E$210,3,FALSE)="",NA(),VLOOKUP($C828,' REACH Bilaga 59_update'!$C$5:$E$210,3,FALSE)))</f>
        <v>#N/A</v>
      </c>
      <c r="P828" s="76" t="e">
        <f>IF(C828="-",IF(A828="-",IFERROR(VLOOKUP($D828,' REACH Bilaga 59_update'!$A$5:$F$210,MATCH(Sammanfattning!P$1,' REACH Bilaga 59_update'!$A$4:$F$4,0),FALSE),VLOOKUP($D828,'REACH Bilaga XIV_update'!$A$4:$H$110,MATCH(Sammanfattning!P$1,'REACH Bilaga XIV_update'!$A$4:$H$4,0),FALSE)),IFERROR(VLOOKUP($A828,' REACH Bilaga 59_update'!$D$5:$F$210,MATCH(Sammanfattning!P$1,' REACH Bilaga 59_update'!$D$4:$F$4,0),FALSE),VLOOKUP($A828,'REACH Bilaga XIV_update'!$D$4:$H$110,MATCH(Sammanfattning!P$1,'REACH Bilaga XIV_update'!$D$4:$H$4,0),FALSE))),IFERROR(VLOOKUP($C828,' REACH Bilaga 59_update'!$C$5:$F$210,MATCH(Sammanfattning!P$1,' REACH Bilaga 59_update'!$C$4:$F$4,0),FALSE),VLOOKUP($C828,'REACH Bilaga XIV_update'!$C$4:$H$110,MATCH(Sammanfattning!P$1,'REACH Bilaga XIV_update'!$C$4:$H$4,0),FALSE)))</f>
        <v>#N/A</v>
      </c>
      <c r="Q828" s="76" t="e">
        <f>IF($C828="-",IF($A828="-",IF(VLOOKUP($D828,'REACH Bilaga XIV_update'!$A$5:$I$110,9,FALSE)="",NA(),VLOOKUP($D828,'REACH Bilaga XIV_update'!$A$5:$I$110,9,FALSE)),IF(VLOOKUP($A828,'REACH Bilaga XIV_update'!$D$5:$I$110,6,FALSE)="",NA(),VLOOKUP($A828,'REACH Bilaga XIV_update'!$D$5:$I$110,6,FALSE))),IF(VLOOKUP($C828,'REACH Bilaga XIV_update'!$C$5:$I$110,7,FALSE)="",NA(),VLOOKUP($C828,'REACH Bilaga XIV_update'!$C$5:$I$110,7,FALSE)))</f>
        <v>#N/A</v>
      </c>
      <c r="R828" s="76" t="str">
        <f>IF($C828="-",IF($A828="-",IF(VLOOKUP($D828,CoRAP_update!$A$5:$O$376,15,FALSE)="",NA(),VLOOKUP($D828,CoRAP_update!$A$5:$O$376,15,FALSE)),IF(VLOOKUP($A828,CoRAP_update!$D$5:$O$376,12,FALSE)="",NA(),VLOOKUP($A828,CoRAP_update!$D$5:$O$376,12,FALSE))),IF(VLOOKUP($C828,CoRAP_update!$C$5:$O$376,13,FALSE)="",NA(),VLOOKUP($C828,CoRAP_update!$C$5:$O$376,13,FALSE)))</f>
        <v>H225
H351
H332
H335</v>
      </c>
      <c r="S828" s="144" t="str">
        <f>IF($C828="-",IF($A828="-",VLOOKUP($D828,CoRAP_update!$A$5:$J$376,MATCH(Sammanfattning!S$1,CoRAP_update!$A$4:$J$4,0),FALSE),VLOOKUP($A828,CoRAP_update!$D$5:$J$376,MATCH(Sammanfattning!S$1,CoRAP_update!$D$4:$J$4,0),FALSE)),VLOOKUP($C828,CoRAP_update!$C$5:$J$376,MATCH(Sammanfattning!S$1,CoRAP_update!$C$4:$J$4,0),FALSE))</f>
        <v>Suspected Reprotoxic#Potential endocrine disruptor#Suspected Sensitiser#Consumer use#High (aggregated) tonnage#Wide dispersive use</v>
      </c>
      <c r="T828" s="76" t="str">
        <f>IF($A828="-",VLOOKUP($D828,EDC_update!$C$2:$F$450,4,FALSE),VLOOKUP($A828,EDC_update!$B$2:$F$450,5,FALSE))</f>
        <v>CAT3b</v>
      </c>
      <c r="V828" s="78">
        <f>IF(IFERROR(SEARCH("PBT",P828),99)=99,IF(IFERROR(SEARCH("suspected PBT",S828),99)=99,IF(IFERROR(SEARCH("concluded to be PBT",K828),99)=99,IF(IFERROR(SEARCH("PBT",S828),99)=99,IF(IFERROR(SEARCH("PBT cand",L828),99)=99,IF(IFERROR(SEARCH("PBT",L828),99)=99,IF(IFERROR(SEARCH("persistent, bioackumulative and toxic properties",K828),99)=99,0,Scoring!$E$3),Scoring!$E$3),Scoring!$E$7),Scoring!$E$3),Scoring!$E$5),Scoring!$E$6),Scoring!$E$3)</f>
        <v>0</v>
      </c>
      <c r="W828" s="78">
        <f>IF(IFERROR(SEARCH("vPvB",P828),99)=99,IF(IFERROR(SEARCH("suspected pbt/vPvB",S828),99)=99,IF(IFERROR(SEARCH("vPvB",S828),99)=99,IF(IFERROR(SEARCH("concluded to be a vPvB",S828),99)=99,IF(IFERROR(SEARCH("identified as vPvB",K828),99)=99,IF(IFERROR(SEARCH("concluded to be a vPvB",K828),99)=99,IF(IFERROR(SEARCH("concluded to be both pbt and vPvB",S828),99)=99,IF(IFERROR(SEARCH("concluded to be both pbt and vPvB",K828),99)=99,0,Scoring!$E$5),Scoring!$E$5),Scoring!$E$5),Scoring!$E$5),Scoring!$E$5),Scoring!$E$4),Scoring!$E$6),Scoring!$E$4)</f>
        <v>0</v>
      </c>
      <c r="X828" s="78">
        <f>IF(IFERROR(SEARCH("H410",N828),99)=99,IF(IFERROR(SEARCH("H410",O828),99)=99,IF(IFERROR(SEARCH("H410",Q828),99)=99,IF(IFERROR(SEARCH("H410",M828),99)=99,IF(IFERROR(SEARCH("H410",R828),99)=99,IF(IFERROR(SEARCH("H411",N828),99)=99,IF(IFERROR(SEARCH("H411",O828),99)=99,IF(IFERROR(SEARCH("H411",Q828),99)=99,IF(IFERROR(SEARCH("H411",M828),99)=99,IF(IFERROR(SEARCH("H411",R828),99)=99,IF(IFERROR(SEARCH("H413",N828),99)=99,IF(IFERROR(SEARCH("H413",O828),99)=99,IF(IFERROR(SEARCH("H413",Q828),99)=99,IF(IFERROR(SEARCH("H413",M828),99)=99,IF(IFERROR(SEARCH("H413",R828),99)=99,IF(IFERROR(SEARCH("H412",N828),99)=99,IF(IFERROR(SEARCH("H412",O828),99)=99,IF(IFERROR(SEARCH("H412",Q828),99)=99,IF(IFERROR(SEARCH("H412",M828),99)=99,IF(IFERROR(SEARCH("H412",R828),99)=99,0,Scoring!$E$2),Scoring!$E$2),Scoring!$E$2),Scoring!$E$2),Scoring!$E$2),Scoring!$E$2),Scoring!$E$2),Scoring!$E$2),Scoring!$E$2),Scoring!$E$2),Scoring!$E$2),Scoring!$E$2),Scoring!$E$2),Scoring!$E$2),Scoring!$E$2),Scoring!$E$2),Scoring!$E$2),Scoring!$E$2),Scoring!$E$2),Scoring!$E$2)</f>
        <v>0</v>
      </c>
      <c r="Y828" s="78">
        <f>IF(IFERROR(SEARCH("CMR",K828),99)=99,IF(IFERROR(SEARCH("Suspected CMR",S828),99)=99,IF(IFERROR(SEARCH("CMR",S828),99)=99,0,Scoring!$E$8),Scoring!$E$9),Scoring!$E$8)</f>
        <v>0</v>
      </c>
      <c r="Z828" s="78">
        <f>IF(IFERROR(SEARCH("H350",N828),99)=99,IF(IFERROR(SEARCH("H350",O828),99)=99,IF(IFERROR(SEARCH("H350",Q828),99)=99,IF(IFERROR(SEARCH("H350",M828),99)=99,IF(IFERROR(SEARCH("H350",R828),99)=99,IF(IFERROR(SEARCH("H351",N828),99)=99,IF(IFERROR(SEARCH("H351",O828),99)=99,IF(IFERROR(SEARCH("H351",Q828),99)=99,IF(IFERROR(SEARCH("H351",M828),99)=99,IF(IFERROR(SEARCH("H351",R828),99)=99,IF(IFERROR(SEARCH("carcinogenic",P828),99)=99,IF(IFERROR(SEARCH("suspected carcinogenic",S828),99)=99,0,Scoring!$E$12),Scoring!$E$11),Scoring!$E$10),Scoring!$E$10),Scoring!$E$10),Scoring!$E$10),Scoring!$E$10),Scoring!$E$10),Scoring!$E$10),Scoring!$E$10),Scoring!$E$10),Scoring!$E$10)</f>
        <v>1</v>
      </c>
      <c r="AA828" s="78">
        <f>IF(IFERROR(SEARCH("H340",N828),99)=99,IF(IFERROR(SEARCH("H340",O828),99)=99,IF(IFERROR(SEARCH("H340",Q828),99)=99,IF(IFERROR(SEARCH("H340",M828),99)=99,IF(IFERROR(SEARCH("H340",R828),99)=99,IF(IFERROR(SEARCH("H341",N828),99)=99,IF(IFERROR(SEARCH("H341",O828),99)=99,IF(IFERROR(SEARCH("H341",Q828),99)=99,IF(IFERROR(SEARCH("H341",M828),99)=99,IF(IFERROR(SEARCH("H341",R828),99)=99,IF(IFERROR(SEARCH("mutagenic",P828),99)=99,IF(IFERROR(SEARCH("suspected mutagenic",S828),99)=99,0,Scoring!$E$15),Scoring!$E$14),Scoring!$E$13),Scoring!$E$13),Scoring!$E$13),Scoring!$E$13),Scoring!$E$13),Scoring!$E$13),Scoring!$E$13),Scoring!$E$13),Scoring!$E$13),Scoring!$E$13)</f>
        <v>0</v>
      </c>
      <c r="AB828" s="78">
        <f>IF(IFERROR(SEARCH("H360",N828),99)=99,IF(IFERROR(SEARCH("H360",O828),99)=99,IF(IFERROR(SEARCH("H360",Q828),99)=99,IF(IFERROR(SEARCH("H360",M828),99)=99,IF(IFERROR(SEARCH("H360",R828),99)=99,IF(IFERROR(SEARCH("H361",N828),99)=99,IF(IFERROR(SEARCH("H361",O828),99)=99,IF(IFERROR(SEARCH("H361",Q828),99)=99,IF(IFERROR(SEARCH("H361",M828),99)=99,IF(IFERROR(SEARCH("H361",R828),99)=99,IF(IFERROR(SEARCH("reproduction",P828),99)=99,IF(IFERROR(SEARCH("suspected reprotoxic",S828),99)=99,IF(IFERROR(SEARCH("reprotoxic",S828),99)=99,IF(IFERROR(SEARCH("reprotoxic",K828),99)=99,0,Scoring!$E$18),Scoring!$E$18),Scoring!$E$19),Scoring!$E$17),Scoring!$E$16),Scoring!$E$16),Scoring!$E$16),Scoring!$E$16),Scoring!$E$16),Scoring!$E$16),Scoring!$E$16),Scoring!$E$16),Scoring!$E$16),Scoring!$E$16)</f>
        <v>0.7</v>
      </c>
      <c r="AC828" s="78">
        <f>IF(IFERROR(SEARCH("57f",L828),99)=99,IF(IFERROR(SEARCH("57(f)",P828),99)=99,0,Scoring!$E$20),Scoring!$E$20)</f>
        <v>0</v>
      </c>
      <c r="AD828" s="78">
        <f>IF(IFERROR(SEARCH("CAT1",T828),99)=99,IF(IFERROR(SEARCH("CAT2",T828),99)=99,IF(IFERROR(SEARCH("CAT3",T828),99)=99,IF(IFERROR(SEARCH("concluded to be endocrine",K828),99)=99,IF(IFERROR(SEARCH("categorised as endocrine",K828),99)=99,IF(IFERROR(SEARCH("endocrine disrupting",P828),99)=99,IF(IFERROR(SEARCH("endocrine disrupting",K828),99)=99,IF(IFERROR(SEARCH("suspected endocrine",S828),99)=99,IF(IFERROR(SEARCH("potential endocrine",S828),99)=99,0,Scoring!$E$25),Scoring!$E$25),Scoring!$E$24),Scoring!$E$24),Scoring!$E$24),Scoring!$E$24),Scoring!$E$23),Scoring!$E$22),Scoring!$E$21)</f>
        <v>0.3</v>
      </c>
      <c r="AE828" s="78">
        <f>IF(IFERROR(SEARCH("suspected sensitiser",S828),99)=99,IF(IFERROR(SEARCH("sensitiser",S828),99)=99,IF(IFERROR(SEARCH("other hazard based concern",S828),99)=99,0,Scoring!$E$28),Scoring!$E$26),Scoring!$E$27)</f>
        <v>0.4</v>
      </c>
      <c r="AF828" s="78">
        <f>IF(IFERROR(M828,1)=1,IF(IFERROR(N828,1)=1,IF(IFERROR(O828,1)=1,IF(IFERROR(Q828,1)=1,IF(IFERROR(R828,1)=1,IF(IFERROR(T828,1)=1,IF(IFERROR(K828,1)=1,IF(IFERROR(P828,1)=1,IF(IFERROR(S828,1)=1,Scoring!$E$29,0),0),0),0),0),0),0),0),0)</f>
        <v>0</v>
      </c>
      <c r="AG828" s="78">
        <f t="shared" si="59"/>
        <v>2.4</v>
      </c>
      <c r="AI828" s="93"/>
      <c r="AJ828" s="94"/>
      <c r="AK828" s="76"/>
      <c r="AL828" s="75"/>
      <c r="AN828" s="79"/>
      <c r="AO828" s="79"/>
      <c r="AP828" s="79"/>
      <c r="AQ828" s="79"/>
      <c r="AR828" s="79"/>
      <c r="AS828" s="78"/>
      <c r="AU828" s="79">
        <f>IF(IFERROR(F828,99)=99,IF(IFERROR(G828,99)=99,IF(IFERROR(H828,99)=99,IF(IFERROR(I828,99)=99,IF(IFERROR(E828,99)=99,IF(IFERROR(J828,99)=99,0,Scoring!$B$7),Scoring!$B$3),Scoring!$B$2),Scoring!$B$6),Scoring!$B$5),Scoring!$B$4)</f>
        <v>0.5</v>
      </c>
      <c r="AV828" s="78">
        <f t="shared" si="60"/>
        <v>1.2</v>
      </c>
      <c r="AW828" s="78"/>
      <c r="AX828" s="66"/>
      <c r="AY828" s="78"/>
      <c r="AZ828" s="76"/>
      <c r="BA828" s="76"/>
      <c r="BB828" s="76"/>
    </row>
    <row r="829" spans="1:54" x14ac:dyDescent="0.25">
      <c r="A829" s="77" t="s">
        <v>5431</v>
      </c>
      <c r="B829" s="76" t="str">
        <f t="shared" si="63"/>
        <v>270-877-4</v>
      </c>
      <c r="C829" s="77" t="s">
        <v>5430</v>
      </c>
      <c r="D829" s="77" t="s">
        <v>5429</v>
      </c>
      <c r="E829" s="76" t="e">
        <f>IF(C829="-",IF(A829="-",VLOOKUP(D829,'sin-list 180320_update'!$C$2:$C$835,1,FALSE),VLOOKUP(A829,'sin-list 180320_update'!$A$2:$A$835,1,FALSE)),VLOOKUP(C829,'sin-list 180320_update'!$B$2:$B$835,1,FALSE))</f>
        <v>#N/A</v>
      </c>
      <c r="F829" s="76" t="e">
        <f>IF($C829="-",IF($A829="-",VLOOKUP($D829,'REACH Bilaga XVII_update'!$A$5:$A$131,1,FALSE),VLOOKUP($A829,'REACH Bilaga XVII_update'!$C$5:$C$131,1,FALSE)),VLOOKUP($C829,'REACH Bilaga XVII_update'!$B$5:$B$131,1,FALSE))</f>
        <v>#N/A</v>
      </c>
      <c r="G829" s="76" t="e">
        <f>IF($C829="-",IF($A829="-",VLOOKUP($D829,' REACH Bilaga 59_update'!$A$5:$A$210,1,FALSE),VLOOKUP($A829,' REACH Bilaga 59_update'!$D$5:$D$210,1,FALSE)),VLOOKUP($C829,' REACH Bilaga 59_update'!$C$5:$C$210,1,FALSE))</f>
        <v>#N/A</v>
      </c>
      <c r="H829" s="76" t="e">
        <f>IF($C829="-",IF($A829="-",VLOOKUP($D829,'REACH Bilaga XIV_update'!$A$5:$A$110,1,FALSE),VLOOKUP($A829,'REACH Bilaga XIV_update'!$D$5:$D$110,1,FALSE)),VLOOKUP($C829,'REACH Bilaga XIV_update'!$C$5:$C$110,1,FALSE))</f>
        <v>#N/A</v>
      </c>
      <c r="I829" s="76" t="str">
        <f>IF($C829="-",IF($A829="-",VLOOKUP($D829,CoRAP_update!$A$5:$A$376,1,FALSE),VLOOKUP($A829,CoRAP_update!$D$5:$D$376,1,FALSE)),VLOOKUP($C829,CoRAP_update!$C$5:$C$376,1,FALSE))</f>
        <v>270-877-4</v>
      </c>
      <c r="J829" s="76" t="e">
        <f>IF($C829="-",IF($A829="-",VLOOKUP($D829,EDC_update!$C$2:$C$450,1,FALSE),VLOOKUP($A829,EDC_update!$B$2:$B$450,1,FALSE)),VLOOKUP($C829,EDC_update!$L$2:$L$450,1,FALSE))</f>
        <v>#N/A</v>
      </c>
      <c r="K829" s="76" t="e">
        <f>IF($C829="-",IF($A829="-",IF(VLOOKUP($D829,'sin-list 180320_update'!$C$2:$S$835,3,FALSE)="",NA(),VLOOKUP($D829,'sin-list 180320_update'!$C$2:$S$835,3,FALSE)),IF(VLOOKUP($A829,'sin-list 180320_update'!$A$2:$S$835,5,FALSE)="",NA(),VLOOKUP($A829,'sin-list 180320_update'!$A$2:$S$835,5,FALSE))),IF(VLOOKUP($C829,'sin-list 180320_update'!$B$2:$S$835,4,FALSE)="",NA(),VLOOKUP($C829,'sin-list 180320_update'!$B$2:$S$835,4,FALSE)))</f>
        <v>#N/A</v>
      </c>
      <c r="L829" s="76" t="e">
        <f>IF($C829="-",IF($A829="-",VLOOKUP($D829,'sin-list 180320_update'!$C$2:$S$835,6,FALSE),VLOOKUP($A829,'sin-list 180320_update'!$A$2:$S$835,8,FALSE)),VLOOKUP($C829,'sin-list 180320_update'!$B$2:$S$835,7,FALSE))</f>
        <v>#N/A</v>
      </c>
      <c r="M829" s="76" t="e">
        <f>IF($C829="-",IF($A829="-",IF(VLOOKUP($D829,'sin-list 180320_update'!$C$2:$S$835,8,FALSE)="",NA(),VLOOKUP($D829,'sin-list 180320_update'!$C$2:$S$835,8,FALSE)),IF(VLOOKUP($A829,'sin-list 180320_update'!$A$2:$S$835,10,FALSE)="",NA(),VLOOKUP($A829,'sin-list 180320_update'!$A$2:$S$835,10,FALSE))),IF(VLOOKUP($C829,'sin-list 180320_update'!$B$2:$S$835,9,FALSE)="",NA(),VLOOKUP($C829,'sin-list 180320_update'!$B$2:$S$835,9,FALSE)))</f>
        <v>#N/A</v>
      </c>
      <c r="N829" s="76" t="e">
        <f>IF($C829="-",IF($A829="-",IF(VLOOKUP($D829,'REACH Bilaga XVII_update'!$A$5:$E$131,4,FALSE)="",NA(),VLOOKUP($D829,'REACH Bilaga XVII_update'!$A$5:$E$131,4,FALSE)),IF(VLOOKUP($A829,'REACH Bilaga XVII_update'!$C$5:$D$131,2,FALSE)="",NA(),VLOOKUP($A829,'REACH Bilaga XVII_update'!$C$5:$D$131,2,FALSE))),IF(VLOOKUP($C829,'REACH Bilaga XVII_update'!$B$5:$D$131,3,FALSE)="",NA(),VLOOKUP($C829,'REACH Bilaga XVII_update'!$B$5:$D$131,3,FALSE)))</f>
        <v>#N/A</v>
      </c>
      <c r="O829" s="76" t="e">
        <f>IF($C829="-",IF($A829="-",IF(VLOOKUP($D829,' REACH Bilaga 59_update'!$A$5:$E$210,5,FALSE)="",NA(),VLOOKUP($D829,' REACH Bilaga 59_update'!$A$5:$E$210,5,FALSE)),IF(VLOOKUP($A829,' REACH Bilaga 59_update'!$D$5:$E$210,2,FALSE)="",NA(),VLOOKUP($A829,' REACH Bilaga 59_update'!$D$5:$E$210,2,FALSE))),IF(VLOOKUP($C829,' REACH Bilaga 59_update'!$C$5:$E$210,3,FALSE)="",NA(),VLOOKUP($C829,' REACH Bilaga 59_update'!$C$5:$E$210,3,FALSE)))</f>
        <v>#N/A</v>
      </c>
      <c r="P829" s="76" t="e">
        <f>IF(C829="-",IF(A829="-",IFERROR(VLOOKUP($D829,' REACH Bilaga 59_update'!$A$5:$F$210,MATCH(Sammanfattning!P$1,' REACH Bilaga 59_update'!$A$4:$F$4,0),FALSE),VLOOKUP($D829,'REACH Bilaga XIV_update'!$A$4:$H$110,MATCH(Sammanfattning!P$1,'REACH Bilaga XIV_update'!$A$4:$H$4,0),FALSE)),IFERROR(VLOOKUP($A829,' REACH Bilaga 59_update'!$D$5:$F$210,MATCH(Sammanfattning!P$1,' REACH Bilaga 59_update'!$D$4:$F$4,0),FALSE),VLOOKUP($A829,'REACH Bilaga XIV_update'!$D$4:$H$110,MATCH(Sammanfattning!P$1,'REACH Bilaga XIV_update'!$D$4:$H$4,0),FALSE))),IFERROR(VLOOKUP($C829,' REACH Bilaga 59_update'!$C$5:$F$210,MATCH(Sammanfattning!P$1,' REACH Bilaga 59_update'!$C$4:$F$4,0),FALSE),VLOOKUP($C829,'REACH Bilaga XIV_update'!$C$4:$H$110,MATCH(Sammanfattning!P$1,'REACH Bilaga XIV_update'!$C$4:$H$4,0),FALSE)))</f>
        <v>#N/A</v>
      </c>
      <c r="Q829" s="76" t="e">
        <f>IF($C829="-",IF($A829="-",IF(VLOOKUP($D829,'REACH Bilaga XIV_update'!$A$5:$I$110,9,FALSE)="",NA(),VLOOKUP($D829,'REACH Bilaga XIV_update'!$A$5:$I$110,9,FALSE)),IF(VLOOKUP($A829,'REACH Bilaga XIV_update'!$D$5:$I$110,6,FALSE)="",NA(),VLOOKUP($A829,'REACH Bilaga XIV_update'!$D$5:$I$110,6,FALSE))),IF(VLOOKUP($C829,'REACH Bilaga XIV_update'!$C$5:$I$110,7,FALSE)="",NA(),VLOOKUP($C829,'REACH Bilaga XIV_update'!$C$5:$I$110,7,FALSE)))</f>
        <v>#N/A</v>
      </c>
      <c r="R829" s="76" t="str">
        <f>IF($C829="-",IF($A829="-",IF(VLOOKUP($D829,CoRAP_update!$A$5:$O$376,15,FALSE)="",NA(),VLOOKUP($D829,CoRAP_update!$A$5:$O$376,15,FALSE)),IF(VLOOKUP($A829,CoRAP_update!$D$5:$O$376,12,FALSE)="",NA(),VLOOKUP($A829,CoRAP_update!$D$5:$O$376,12,FALSE))),IF(VLOOKUP($C829,CoRAP_update!$C$5:$O$376,13,FALSE)="",NA(),VLOOKUP($C829,CoRAP_update!$C$5:$O$376,13,FALSE)))</f>
        <v>H312
H302
H373 **
H319
H400
H410</v>
      </c>
      <c r="S829" s="144" t="str">
        <f>IF($C829="-",IF($A829="-",VLOOKUP($D829,CoRAP_update!$A$5:$J$376,MATCH(Sammanfattning!S$1,CoRAP_update!$A$4:$J$4,0),FALSE),VLOOKUP($A829,CoRAP_update!$D$5:$J$376,MATCH(Sammanfattning!S$1,CoRAP_update!$D$4:$J$4,0),FALSE)),VLOOKUP($C829,CoRAP_update!$C$5:$J$376,MATCH(Sammanfattning!S$1,CoRAP_update!$C$4:$J$4,0),FALSE))</f>
        <v>Suspected Mutagenic#Suspected Reprotoxic</v>
      </c>
      <c r="T829" s="76" t="e">
        <f>IF($A829="-",VLOOKUP($D829,EDC_update!$C$2:$F$450,4,FALSE),VLOOKUP($A829,EDC_update!$B$2:$F$450,5,FALSE))</f>
        <v>#N/A</v>
      </c>
      <c r="V829" s="78">
        <f>IF(IFERROR(SEARCH("PBT",P829),99)=99,IF(IFERROR(SEARCH("suspected PBT",S829),99)=99,IF(IFERROR(SEARCH("concluded to be PBT",K829),99)=99,IF(IFERROR(SEARCH("PBT",S829),99)=99,IF(IFERROR(SEARCH("PBT cand",L829),99)=99,IF(IFERROR(SEARCH("PBT",L829),99)=99,IF(IFERROR(SEARCH("persistent, bioackumulative and toxic properties",K829),99)=99,0,Scoring!$E$3),Scoring!$E$3),Scoring!$E$7),Scoring!$E$3),Scoring!$E$5),Scoring!$E$6),Scoring!$E$3)</f>
        <v>0</v>
      </c>
      <c r="W829" s="78">
        <f>IF(IFERROR(SEARCH("vPvB",P829),99)=99,IF(IFERROR(SEARCH("suspected pbt/vPvB",S829),99)=99,IF(IFERROR(SEARCH("vPvB",S829),99)=99,IF(IFERROR(SEARCH("concluded to be a vPvB",S829),99)=99,IF(IFERROR(SEARCH("identified as vPvB",K829),99)=99,IF(IFERROR(SEARCH("concluded to be a vPvB",K829),99)=99,IF(IFERROR(SEARCH("concluded to be both pbt and vPvB",S829),99)=99,IF(IFERROR(SEARCH("concluded to be both pbt and vPvB",K829),99)=99,0,Scoring!$E$5),Scoring!$E$5),Scoring!$E$5),Scoring!$E$5),Scoring!$E$5),Scoring!$E$4),Scoring!$E$6),Scoring!$E$4)</f>
        <v>0</v>
      </c>
      <c r="X829" s="78">
        <f>IF(IFERROR(SEARCH("H410",N829),99)=99,IF(IFERROR(SEARCH("H410",O829),99)=99,IF(IFERROR(SEARCH("H410",Q829),99)=99,IF(IFERROR(SEARCH("H410",M829),99)=99,IF(IFERROR(SEARCH("H410",R829),99)=99,IF(IFERROR(SEARCH("H411",N829),99)=99,IF(IFERROR(SEARCH("H411",O829),99)=99,IF(IFERROR(SEARCH("H411",Q829),99)=99,IF(IFERROR(SEARCH("H411",M829),99)=99,IF(IFERROR(SEARCH("H411",R829),99)=99,IF(IFERROR(SEARCH("H413",N829),99)=99,IF(IFERROR(SEARCH("H413",O829),99)=99,IF(IFERROR(SEARCH("H413",Q829),99)=99,IF(IFERROR(SEARCH("H413",M829),99)=99,IF(IFERROR(SEARCH("H413",R829),99)=99,IF(IFERROR(SEARCH("H412",N829),99)=99,IF(IFERROR(SEARCH("H412",O829),99)=99,IF(IFERROR(SEARCH("H412",Q829),99)=99,IF(IFERROR(SEARCH("H412",M829),99)=99,IF(IFERROR(SEARCH("H412",R829),99)=99,0,Scoring!$E$2),Scoring!$E$2),Scoring!$E$2),Scoring!$E$2),Scoring!$E$2),Scoring!$E$2),Scoring!$E$2),Scoring!$E$2),Scoring!$E$2),Scoring!$E$2),Scoring!$E$2),Scoring!$E$2),Scoring!$E$2),Scoring!$E$2),Scoring!$E$2),Scoring!$E$2),Scoring!$E$2),Scoring!$E$2),Scoring!$E$2),Scoring!$E$2)</f>
        <v>1</v>
      </c>
      <c r="Y829" s="78">
        <f>IF(IFERROR(SEARCH("CMR",K829),99)=99,IF(IFERROR(SEARCH("Suspected CMR",S829),99)=99,IF(IFERROR(SEARCH("CMR",S829),99)=99,0,Scoring!$E$8),Scoring!$E$9),Scoring!$E$8)</f>
        <v>0</v>
      </c>
      <c r="Z829" s="78">
        <f>IF(IFERROR(SEARCH("H350",N829),99)=99,IF(IFERROR(SEARCH("H350",O829),99)=99,IF(IFERROR(SEARCH("H350",Q829),99)=99,IF(IFERROR(SEARCH("H350",M829),99)=99,IF(IFERROR(SEARCH("H350",R829),99)=99,IF(IFERROR(SEARCH("H351",N829),99)=99,IF(IFERROR(SEARCH("H351",O829),99)=99,IF(IFERROR(SEARCH("H351",Q829),99)=99,IF(IFERROR(SEARCH("H351",M829),99)=99,IF(IFERROR(SEARCH("H351",R829),99)=99,IF(IFERROR(SEARCH("carcinogenic",P829),99)=99,IF(IFERROR(SEARCH("suspected carcinogenic",S829),99)=99,0,Scoring!$E$12),Scoring!$E$11),Scoring!$E$10),Scoring!$E$10),Scoring!$E$10),Scoring!$E$10),Scoring!$E$10),Scoring!$E$10),Scoring!$E$10),Scoring!$E$10),Scoring!$E$10),Scoring!$E$10)</f>
        <v>0</v>
      </c>
      <c r="AA829" s="78">
        <f>IF(IFERROR(SEARCH("H340",N829),99)=99,IF(IFERROR(SEARCH("H340",O829),99)=99,IF(IFERROR(SEARCH("H340",Q829),99)=99,IF(IFERROR(SEARCH("H340",M829),99)=99,IF(IFERROR(SEARCH("H340",R829),99)=99,IF(IFERROR(SEARCH("H341",N829),99)=99,IF(IFERROR(SEARCH("H341",O829),99)=99,IF(IFERROR(SEARCH("H341",Q829),99)=99,IF(IFERROR(SEARCH("H341",M829),99)=99,IF(IFERROR(SEARCH("H341",R829),99)=99,IF(IFERROR(SEARCH("mutagenic",P829),99)=99,IF(IFERROR(SEARCH("suspected mutagenic",S829),99)=99,0,Scoring!$E$15),Scoring!$E$14),Scoring!$E$13),Scoring!$E$13),Scoring!$E$13),Scoring!$E$13),Scoring!$E$13),Scoring!$E$13),Scoring!$E$13),Scoring!$E$13),Scoring!$E$13),Scoring!$E$13)</f>
        <v>0.7</v>
      </c>
      <c r="AB829" s="78">
        <f>IF(IFERROR(SEARCH("H360",N829),99)=99,IF(IFERROR(SEARCH("H360",O829),99)=99,IF(IFERROR(SEARCH("H360",Q829),99)=99,IF(IFERROR(SEARCH("H360",M829),99)=99,IF(IFERROR(SEARCH("H360",R829),99)=99,IF(IFERROR(SEARCH("H361",N829),99)=99,IF(IFERROR(SEARCH("H361",O829),99)=99,IF(IFERROR(SEARCH("H361",Q829),99)=99,IF(IFERROR(SEARCH("H361",M829),99)=99,IF(IFERROR(SEARCH("H361",R829),99)=99,IF(IFERROR(SEARCH("reproduction",P829),99)=99,IF(IFERROR(SEARCH("suspected reprotoxic",S829),99)=99,IF(IFERROR(SEARCH("reprotoxic",S829),99)=99,IF(IFERROR(SEARCH("reprotoxic",K829),99)=99,0,Scoring!$E$18),Scoring!$E$18),Scoring!$E$19),Scoring!$E$17),Scoring!$E$16),Scoring!$E$16),Scoring!$E$16),Scoring!$E$16),Scoring!$E$16),Scoring!$E$16),Scoring!$E$16),Scoring!$E$16),Scoring!$E$16),Scoring!$E$16)</f>
        <v>0.7</v>
      </c>
      <c r="AC829" s="78">
        <f>IF(IFERROR(SEARCH("57f",L829),99)=99,IF(IFERROR(SEARCH("57(f)",P829),99)=99,0,Scoring!$E$20),Scoring!$E$20)</f>
        <v>0</v>
      </c>
      <c r="AD829" s="78">
        <f>IF(IFERROR(SEARCH("CAT1",T829),99)=99,IF(IFERROR(SEARCH("CAT2",T829),99)=99,IF(IFERROR(SEARCH("CAT3",T829),99)=99,IF(IFERROR(SEARCH("concluded to be endocrine",K829),99)=99,IF(IFERROR(SEARCH("categorised as endocrine",K829),99)=99,IF(IFERROR(SEARCH("endocrine disrupting",P829),99)=99,IF(IFERROR(SEARCH("endocrine disrupting",K829),99)=99,IF(IFERROR(SEARCH("suspected endocrine",S829),99)=99,IF(IFERROR(SEARCH("potential endocrine",S829),99)=99,0,Scoring!$E$25),Scoring!$E$25),Scoring!$E$24),Scoring!$E$24),Scoring!$E$24),Scoring!$E$24),Scoring!$E$23),Scoring!$E$22),Scoring!$E$21)</f>
        <v>0</v>
      </c>
      <c r="AE829" s="78">
        <f>IF(IFERROR(SEARCH("suspected sensitiser",S829),99)=99,IF(IFERROR(SEARCH("sensitiser",S829),99)=99,IF(IFERROR(SEARCH("other hazard based concern",S829),99)=99,0,Scoring!$E$28),Scoring!$E$26),Scoring!$E$27)</f>
        <v>0</v>
      </c>
      <c r="AF829" s="78">
        <f>IF(IFERROR(M829,1)=1,IF(IFERROR(N829,1)=1,IF(IFERROR(O829,1)=1,IF(IFERROR(Q829,1)=1,IF(IFERROR(R829,1)=1,IF(IFERROR(T829,1)=1,IF(IFERROR(K829,1)=1,IF(IFERROR(P829,1)=1,IF(IFERROR(S829,1)=1,Scoring!$E$29,0),0),0),0),0),0),0),0),0)</f>
        <v>0</v>
      </c>
      <c r="AG829" s="78">
        <f t="shared" si="59"/>
        <v>2.4</v>
      </c>
      <c r="AI829" s="93"/>
      <c r="AJ829" s="94"/>
      <c r="AK829" s="76"/>
      <c r="AL829" s="75"/>
      <c r="AN829" s="79"/>
      <c r="AO829" s="79"/>
      <c r="AP829" s="79"/>
      <c r="AQ829" s="79"/>
      <c r="AR829" s="79"/>
      <c r="AS829" s="78"/>
      <c r="AU829" s="79">
        <f>IF(IFERROR(F829,99)=99,IF(IFERROR(G829,99)=99,IF(IFERROR(H829,99)=99,IF(IFERROR(I829,99)=99,IF(IFERROR(E829,99)=99,IF(IFERROR(J829,99)=99,0,Scoring!$B$7),Scoring!$B$3),Scoring!$B$2),Scoring!$B$6),Scoring!$B$5),Scoring!$B$4)</f>
        <v>0.5</v>
      </c>
      <c r="AV829" s="78">
        <f t="shared" si="60"/>
        <v>1.2</v>
      </c>
      <c r="AW829" s="78"/>
      <c r="AX829" s="66"/>
      <c r="AY829" s="78"/>
      <c r="AZ829" s="76"/>
      <c r="BA829" s="76"/>
      <c r="BB829" s="76"/>
    </row>
    <row r="830" spans="1:54" x14ac:dyDescent="0.25">
      <c r="A830" s="77" t="s">
        <v>3353</v>
      </c>
      <c r="B830" s="76" t="str">
        <f t="shared" si="63"/>
        <v>500-209-1</v>
      </c>
      <c r="C830" s="77" t="s">
        <v>1904</v>
      </c>
      <c r="D830" s="77" t="s">
        <v>1905</v>
      </c>
      <c r="E830" s="76" t="str">
        <f>IF(C830="-",IF(A830="-",VLOOKUP(D830,'sin-list 180320_update'!$C$2:$C$835,1,FALSE),VLOOKUP(A830,'sin-list 180320_update'!$A$2:$A$835,1,FALSE)),VLOOKUP(C830,'sin-list 180320_update'!$B$2:$B$835,1,FALSE))</f>
        <v>500-209-1</v>
      </c>
      <c r="F830" s="76" t="str">
        <f>IF($C830="-",IF($A830="-",VLOOKUP($D830,'REACH Bilaga XVII_update'!$A$5:$A$131,1,FALSE),VLOOKUP($A830,'REACH Bilaga XVII_update'!$C$5:$C$131,1,FALSE)),VLOOKUP($C830,'REACH Bilaga XVII_update'!$B$5:$B$131,1,FALSE))</f>
        <v>500-209-1</v>
      </c>
      <c r="G830" s="76" t="e">
        <f>IF($C830="-",IF($A830="-",VLOOKUP($D830,' REACH Bilaga 59_update'!$A$5:$A$210,1,FALSE),VLOOKUP($A830,' REACH Bilaga 59_update'!$D$5:$D$210,1,FALSE)),VLOOKUP($C830,' REACH Bilaga 59_update'!$C$5:$C$210,1,FALSE))</f>
        <v>#N/A</v>
      </c>
      <c r="H830" s="76" t="str">
        <f>IF($C830="-",IF($A830="-",VLOOKUP($D830,'REACH Bilaga XIV_update'!$A$5:$A$110,1,FALSE),VLOOKUP($A830,'REACH Bilaga XIV_update'!$D$5:$D$110,1,FALSE)),VLOOKUP($C830,'REACH Bilaga XIV_update'!$C$5:$C$110,1,FALSE))</f>
        <v>500-209-1</v>
      </c>
      <c r="I830" s="76" t="str">
        <f>IF($C830="-",IF($A830="-",VLOOKUP($D830,CoRAP_update!$A$5:$A$376,1,FALSE),VLOOKUP($A830,CoRAP_update!$D$5:$D$376,1,FALSE)),VLOOKUP($C830,CoRAP_update!$C$5:$C$376,1,FALSE))</f>
        <v>500-209-1</v>
      </c>
      <c r="J830" s="76" t="e">
        <f>IF($C830="-",IF($A830="-",VLOOKUP($D830,EDC_update!$C$2:$C$450,1,FALSE),VLOOKUP($A830,EDC_update!$B$2:$B$450,1,FALSE)),VLOOKUP($C830,EDC_update!$L$2:$L$450,1,FALSE))</f>
        <v>#N/A</v>
      </c>
      <c r="K830" s="76" t="str">
        <f>IF($C830="-",IF($A830="-",IF(VLOOKUP($D830,'sin-list 180320_update'!$C$2:$S$835,3,FALSE)="",NA(),VLOOKUP($D830,'sin-list 180320_update'!$C$2:$S$835,3,FALSE)),IF(VLOOKUP($A830,'sin-list 180320_update'!$A$2:$S$835,5,FALSE)="",NA(),VLOOKUP($A830,'sin-list 180320_update'!$A$2:$S$835,5,FALSE))),IF(VLOOKUP($C830,'sin-list 180320_update'!$B$2:$S$835,4,FALSE)="",NA(),VLOOKUP($C830,'sin-list 180320_update'!$B$2:$S$835,4,FALSE)))</f>
        <v>Nonylphenol etoxilates are categorized as endocrine disruptors (cat 1), they are the precursors of Nonyl phenol which is a persistent and bio-accumulative substance. It has been found in the environment.</v>
      </c>
      <c r="L830" s="76" t="str">
        <f>IF($C830="-",IF($A830="-",VLOOKUP($D830,'sin-list 180320_update'!$C$2:$S$835,6,FALSE),VLOOKUP($A830,'sin-list 180320_update'!$A$2:$S$835,8,FALSE)),VLOOKUP($C830,'sin-list 180320_update'!$B$2:$S$835,7,FALSE))</f>
        <v>Official classification missing - 57f substance</v>
      </c>
      <c r="M830" s="76" t="e">
        <f>IF($C830="-",IF($A830="-",IF(VLOOKUP($D830,'sin-list 180320_update'!$C$2:$S$835,8,FALSE)="",NA(),VLOOKUP($D830,'sin-list 180320_update'!$C$2:$S$835,8,FALSE)),IF(VLOOKUP($A830,'sin-list 180320_update'!$A$2:$S$835,10,FALSE)="",NA(),VLOOKUP($A830,'sin-list 180320_update'!$A$2:$S$835,10,FALSE))),IF(VLOOKUP($C830,'sin-list 180320_update'!$B$2:$S$835,9,FALSE)="",NA(),VLOOKUP($C830,'sin-list 180320_update'!$B$2:$S$835,9,FALSE)))</f>
        <v>#N/A</v>
      </c>
      <c r="N830" s="76" t="e">
        <f>IF($C830="-",IF($A830="-",IF(VLOOKUP($D830,'REACH Bilaga XVII_update'!$A$5:$E$131,4,FALSE)="",NA(),VLOOKUP($D830,'REACH Bilaga XVII_update'!$A$5:$E$131,4,FALSE)),IF(VLOOKUP($A830,'REACH Bilaga XVII_update'!$C$5:$D$131,2,FALSE)="",NA(),VLOOKUP($A830,'REACH Bilaga XVII_update'!$C$5:$D$131,2,FALSE))),IF(VLOOKUP($C830,'REACH Bilaga XVII_update'!$B$5:$D$131,3,FALSE)="",NA(),VLOOKUP($C830,'REACH Bilaga XVII_update'!$B$5:$D$131,3,FALSE)))</f>
        <v>#N/A</v>
      </c>
      <c r="O830" s="76" t="e">
        <f>IF($C830="-",IF($A830="-",IF(VLOOKUP($D830,' REACH Bilaga 59_update'!$A$5:$E$210,5,FALSE)="",NA(),VLOOKUP($D830,' REACH Bilaga 59_update'!$A$5:$E$210,5,FALSE)),IF(VLOOKUP($A830,' REACH Bilaga 59_update'!$D$5:$E$210,2,FALSE)="",NA(),VLOOKUP($A830,' REACH Bilaga 59_update'!$D$5:$E$210,2,FALSE))),IF(VLOOKUP($C830,' REACH Bilaga 59_update'!$C$5:$E$210,3,FALSE)="",NA(),VLOOKUP($C830,' REACH Bilaga 59_update'!$C$5:$E$210,3,FALSE)))</f>
        <v>#N/A</v>
      </c>
      <c r="P830" s="76" t="str">
        <f>IF(C830="-",IF(A830="-",IFERROR(VLOOKUP($D830,' REACH Bilaga 59_update'!$A$5:$F$210,MATCH(Sammanfattning!P$1,' REACH Bilaga 59_update'!$A$4:$F$4,0),FALSE),VLOOKUP($D830,'REACH Bilaga XIV_update'!$A$4:$H$110,MATCH(Sammanfattning!P$1,'REACH Bilaga XIV_update'!$A$4:$H$4,0),FALSE)),IFERROR(VLOOKUP($A830,' REACH Bilaga 59_update'!$D$5:$F$210,MATCH(Sammanfattning!P$1,' REACH Bilaga 59_update'!$D$4:$F$4,0),FALSE),VLOOKUP($A830,'REACH Bilaga XIV_update'!$D$4:$H$110,MATCH(Sammanfattning!P$1,'REACH Bilaga XIV_update'!$D$4:$H$4,0),FALSE))),IFERROR(VLOOKUP($C830,' REACH Bilaga 59_update'!$C$5:$F$210,MATCH(Sammanfattning!P$1,' REACH Bilaga 59_update'!$C$4:$F$4,0),FALSE),VLOOKUP($C830,'REACH Bilaga XIV_update'!$C$4:$H$110,MATCH(Sammanfattning!P$1,'REACH Bilaga XIV_update'!$C$4:$H$4,0),FALSE)))</f>
        <v>Endocrine disrupting properties (Article 57(f) - environment)</v>
      </c>
      <c r="Q830" s="76" t="e">
        <f>IF($C830="-",IF($A830="-",IF(VLOOKUP($D830,'REACH Bilaga XIV_update'!$A$5:$I$110,9,FALSE)="",NA(),VLOOKUP($D830,'REACH Bilaga XIV_update'!$A$5:$I$110,9,FALSE)),IF(VLOOKUP($A830,'REACH Bilaga XIV_update'!$D$5:$I$110,6,FALSE)="",NA(),VLOOKUP($A830,'REACH Bilaga XIV_update'!$D$5:$I$110,6,FALSE))),IF(VLOOKUP($C830,'REACH Bilaga XIV_update'!$C$5:$I$110,7,FALSE)="",NA(),VLOOKUP($C830,'REACH Bilaga XIV_update'!$C$5:$I$110,7,FALSE)))</f>
        <v>#N/A</v>
      </c>
      <c r="R830" s="76" t="e">
        <f>IF($C830="-",IF($A830="-",IF(VLOOKUP($D830,CoRAP_update!$A$5:$O$376,15,FALSE)="",NA(),VLOOKUP($D830,CoRAP_update!$A$5:$O$376,15,FALSE)),IF(VLOOKUP($A830,CoRAP_update!$D$5:$O$376,12,FALSE)="",NA(),VLOOKUP($A830,CoRAP_update!$D$5:$O$376,12,FALSE))),IF(VLOOKUP($C830,CoRAP_update!$C$5:$O$376,13,FALSE)="",NA(),VLOOKUP($C830,CoRAP_update!$C$5:$O$376,13,FALSE)))</f>
        <v>#N/A</v>
      </c>
      <c r="S830" s="144" t="str">
        <f>IF($C830="-",IF($A830="-",VLOOKUP($D830,CoRAP_update!$A$5:$J$376,MATCH(Sammanfattning!S$1,CoRAP_update!$A$4:$J$4,0),FALSE),VLOOKUP($A830,CoRAP_update!$D$5:$J$376,MATCH(Sammanfattning!S$1,CoRAP_update!$D$4:$J$4,0),FALSE)),VLOOKUP($C830,CoRAP_update!$C$5:$J$376,MATCH(Sammanfattning!S$1,CoRAP_update!$C$4:$J$4,0),FALSE))</f>
        <v>Potential endocrine disruptor#Other hazard based concern#High (aggregated) tonnage</v>
      </c>
      <c r="T830" s="76" t="e">
        <f>IF($A830="-",VLOOKUP($D830,EDC_update!$C$2:$F$450,4,FALSE),VLOOKUP($A830,EDC_update!$B$2:$F$450,5,FALSE))</f>
        <v>#N/A</v>
      </c>
      <c r="V830" s="78">
        <f>IF(IFERROR(SEARCH("PBT",P830),99)=99,IF(IFERROR(SEARCH("suspected PBT",S830),99)=99,IF(IFERROR(SEARCH("concluded to be PBT",K830),99)=99,IF(IFERROR(SEARCH("PBT",S830),99)=99,IF(IFERROR(SEARCH("PBT cand",L830),99)=99,IF(IFERROR(SEARCH("PBT",L830),99)=99,IF(IFERROR(SEARCH("persistent, bioackumulative and toxic properties",K830),99)=99,0,Scoring!$E$3),Scoring!$E$3),Scoring!$E$7),Scoring!$E$3),Scoring!$E$5),Scoring!$E$6),Scoring!$E$3)</f>
        <v>0</v>
      </c>
      <c r="W830" s="78">
        <f>IF(IFERROR(SEARCH("vPvB",P830),99)=99,IF(IFERROR(SEARCH("suspected pbt/vPvB",S830),99)=99,IF(IFERROR(SEARCH("vPvB",S830),99)=99,IF(IFERROR(SEARCH("concluded to be a vPvB",S830),99)=99,IF(IFERROR(SEARCH("identified as vPvB",K830),99)=99,IF(IFERROR(SEARCH("concluded to be a vPvB",K830),99)=99,IF(IFERROR(SEARCH("concluded to be both pbt and vPvB",S830),99)=99,IF(IFERROR(SEARCH("concluded to be both pbt and vPvB",K830),99)=99,0,Scoring!$E$5),Scoring!$E$5),Scoring!$E$5),Scoring!$E$5),Scoring!$E$5),Scoring!$E$4),Scoring!$E$6),Scoring!$E$4)</f>
        <v>0</v>
      </c>
      <c r="X830" s="78">
        <f>IF(IFERROR(SEARCH("H410",N830),99)=99,IF(IFERROR(SEARCH("H410",O830),99)=99,IF(IFERROR(SEARCH("H410",Q830),99)=99,IF(IFERROR(SEARCH("H410",M830),99)=99,IF(IFERROR(SEARCH("H410",R830),99)=99,IF(IFERROR(SEARCH("H411",N830),99)=99,IF(IFERROR(SEARCH("H411",O830),99)=99,IF(IFERROR(SEARCH("H411",Q830),99)=99,IF(IFERROR(SEARCH("H411",M830),99)=99,IF(IFERROR(SEARCH("H411",R830),99)=99,IF(IFERROR(SEARCH("H413",N830),99)=99,IF(IFERROR(SEARCH("H413",O830),99)=99,IF(IFERROR(SEARCH("H413",Q830),99)=99,IF(IFERROR(SEARCH("H413",M830),99)=99,IF(IFERROR(SEARCH("H413",R830),99)=99,IF(IFERROR(SEARCH("H412",N830),99)=99,IF(IFERROR(SEARCH("H412",O830),99)=99,IF(IFERROR(SEARCH("H412",Q830),99)=99,IF(IFERROR(SEARCH("H412",M830),99)=99,IF(IFERROR(SEARCH("H412",R830),99)=99,0,Scoring!$E$2),Scoring!$E$2),Scoring!$E$2),Scoring!$E$2),Scoring!$E$2),Scoring!$E$2),Scoring!$E$2),Scoring!$E$2),Scoring!$E$2),Scoring!$E$2),Scoring!$E$2),Scoring!$E$2),Scoring!$E$2),Scoring!$E$2),Scoring!$E$2),Scoring!$E$2),Scoring!$E$2),Scoring!$E$2),Scoring!$E$2),Scoring!$E$2)</f>
        <v>0</v>
      </c>
      <c r="Y830" s="78">
        <f>IF(IFERROR(SEARCH("CMR",K830),99)=99,IF(IFERROR(SEARCH("Suspected CMR",S830),99)=99,IF(IFERROR(SEARCH("CMR",S830),99)=99,0,Scoring!$E$8),Scoring!$E$9),Scoring!$E$8)</f>
        <v>0</v>
      </c>
      <c r="Z830" s="78">
        <f>IF(IFERROR(SEARCH("H350",N830),99)=99,IF(IFERROR(SEARCH("H350",O830),99)=99,IF(IFERROR(SEARCH("H350",Q830),99)=99,IF(IFERROR(SEARCH("H350",M830),99)=99,IF(IFERROR(SEARCH("H350",R830),99)=99,IF(IFERROR(SEARCH("H351",N830),99)=99,IF(IFERROR(SEARCH("H351",O830),99)=99,IF(IFERROR(SEARCH("H351",Q830),99)=99,IF(IFERROR(SEARCH("H351",M830),99)=99,IF(IFERROR(SEARCH("H351",R830),99)=99,IF(IFERROR(SEARCH("carcinogenic",P830),99)=99,IF(IFERROR(SEARCH("suspected carcinogenic",S830),99)=99,0,Scoring!$E$12),Scoring!$E$11),Scoring!$E$10),Scoring!$E$10),Scoring!$E$10),Scoring!$E$10),Scoring!$E$10),Scoring!$E$10),Scoring!$E$10),Scoring!$E$10),Scoring!$E$10),Scoring!$E$10)</f>
        <v>0</v>
      </c>
      <c r="AA830" s="78">
        <f>IF(IFERROR(SEARCH("H340",N830),99)=99,IF(IFERROR(SEARCH("H340",O830),99)=99,IF(IFERROR(SEARCH("H340",Q830),99)=99,IF(IFERROR(SEARCH("H340",M830),99)=99,IF(IFERROR(SEARCH("H340",R830),99)=99,IF(IFERROR(SEARCH("H341",N830),99)=99,IF(IFERROR(SEARCH("H341",O830),99)=99,IF(IFERROR(SEARCH("H341",Q830),99)=99,IF(IFERROR(SEARCH("H341",M830),99)=99,IF(IFERROR(SEARCH("H341",R830),99)=99,IF(IFERROR(SEARCH("mutagenic",P830),99)=99,IF(IFERROR(SEARCH("suspected mutagenic",S830),99)=99,0,Scoring!$E$15),Scoring!$E$14),Scoring!$E$13),Scoring!$E$13),Scoring!$E$13),Scoring!$E$13),Scoring!$E$13),Scoring!$E$13),Scoring!$E$13),Scoring!$E$13),Scoring!$E$13),Scoring!$E$13)</f>
        <v>0</v>
      </c>
      <c r="AB830" s="78">
        <f>IF(IFERROR(SEARCH("H360",N830),99)=99,IF(IFERROR(SEARCH("H360",O830),99)=99,IF(IFERROR(SEARCH("H360",Q830),99)=99,IF(IFERROR(SEARCH("H360",M830),99)=99,IF(IFERROR(SEARCH("H360",R830),99)=99,IF(IFERROR(SEARCH("H361",N830),99)=99,IF(IFERROR(SEARCH("H361",O830),99)=99,IF(IFERROR(SEARCH("H361",Q830),99)=99,IF(IFERROR(SEARCH("H361",M830),99)=99,IF(IFERROR(SEARCH("H361",R830),99)=99,IF(IFERROR(SEARCH("reproduction",P830),99)=99,IF(IFERROR(SEARCH("suspected reprotoxic",S830),99)=99,IF(IFERROR(SEARCH("reprotoxic",S830),99)=99,IF(IFERROR(SEARCH("reprotoxic",K830),99)=99,0,Scoring!$E$18),Scoring!$E$18),Scoring!$E$19),Scoring!$E$17),Scoring!$E$16),Scoring!$E$16),Scoring!$E$16),Scoring!$E$16),Scoring!$E$16),Scoring!$E$16),Scoring!$E$16),Scoring!$E$16),Scoring!$E$16),Scoring!$E$16)</f>
        <v>0</v>
      </c>
      <c r="AC830" s="78">
        <f>IF(IFERROR(SEARCH("57f",L830),99)=99,IF(IFERROR(SEARCH("57(f)",P830),99)=99,0,Scoring!$E$20),Scoring!$E$20)</f>
        <v>1</v>
      </c>
      <c r="AD830" s="78">
        <f>IF(IFERROR(SEARCH("CAT1",T830),99)=99,IF(IFERROR(SEARCH("CAT2",T830),99)=99,IF(IFERROR(SEARCH("CAT3",T830),99)=99,IF(IFERROR(SEARCH("concluded to be endocrine",K830),99)=99,IF(IFERROR(SEARCH("categorised as endocrine",K830),99)=99,IF(IFERROR(SEARCH("endocrine disrupting",P830),99)=99,IF(IFERROR(SEARCH("endocrine disrupting",K830),99)=99,IF(IFERROR(SEARCH("suspected endocrine",S830),99)=99,IF(IFERROR(SEARCH("potential endocrine",S830),99)=99,0,Scoring!$E$25),Scoring!$E$25),Scoring!$E$24),Scoring!$E$24),Scoring!$E$24),Scoring!$E$24),Scoring!$E$23),Scoring!$E$22),Scoring!$E$21)</f>
        <v>1</v>
      </c>
      <c r="AE830" s="78">
        <f>IF(IFERROR(SEARCH("suspected sensitiser",S830),99)=99,IF(IFERROR(SEARCH("sensitiser",S830),99)=99,IF(IFERROR(SEARCH("other hazard based concern",S830),99)=99,0,Scoring!$E$28),Scoring!$E$26),Scoring!$E$27)</f>
        <v>0.4</v>
      </c>
      <c r="AF830" s="78">
        <f>IF(IFERROR(M830,1)=1,IF(IFERROR(N830,1)=1,IF(IFERROR(O830,1)=1,IF(IFERROR(Q830,1)=1,IF(IFERROR(R830,1)=1,IF(IFERROR(T830,1)=1,IF(IFERROR(K830,1)=1,IF(IFERROR(P830,1)=1,IF(IFERROR(S830,1)=1,Scoring!$E$29,0),0),0),0),0),0),0),0),0)</f>
        <v>0</v>
      </c>
      <c r="AG830" s="78">
        <f t="shared" si="59"/>
        <v>2.4</v>
      </c>
      <c r="AI830" s="93"/>
      <c r="AJ830" s="94"/>
      <c r="AK830" s="76"/>
      <c r="AL830" s="75"/>
      <c r="AN830" s="79"/>
      <c r="AO830" s="79"/>
      <c r="AP830" s="79"/>
      <c r="AQ830" s="79"/>
      <c r="AR830" s="79"/>
      <c r="AS830" s="78"/>
      <c r="AU830" s="79">
        <f>IF(IFERROR(F830,99)=99,IF(IFERROR(G830,99)=99,IF(IFERROR(H830,99)=99,IF(IFERROR(I830,99)=99,IF(IFERROR(E830,99)=99,IF(IFERROR(J830,99)=99,0,Scoring!$B$7),Scoring!$B$3),Scoring!$B$2),Scoring!$B$6),Scoring!$B$5),Scoring!$B$4)</f>
        <v>1</v>
      </c>
      <c r="AV830" s="78">
        <f t="shared" si="60"/>
        <v>2.4</v>
      </c>
      <c r="AW830" s="78"/>
      <c r="AX830" s="66"/>
      <c r="AY830" s="78"/>
      <c r="AZ830" s="76"/>
      <c r="BA830" s="76"/>
      <c r="BB830" s="76"/>
    </row>
    <row r="831" spans="1:54" x14ac:dyDescent="0.25">
      <c r="A831" s="86" t="s">
        <v>6073</v>
      </c>
      <c r="B831" s="87" t="s">
        <v>30</v>
      </c>
      <c r="C831" s="87" t="s">
        <v>6074</v>
      </c>
      <c r="D831" s="86" t="s">
        <v>30</v>
      </c>
      <c r="E831" s="76" t="e">
        <f>IF(C831="-",IF(A831="-",VLOOKUP(D831,'sin-list 180320_update'!$C$2:$C$835,1,FALSE),VLOOKUP(A831,'sin-list 180320_update'!$A$2:$A$835,1,FALSE)),VLOOKUP(C831,'sin-list 180320_update'!$B$2:$B$835,1,FALSE))</f>
        <v>#N/A</v>
      </c>
      <c r="F831" s="76" t="e">
        <f>IF($C831="-",IF($A831="-",VLOOKUP($D831,'REACH Bilaga XVII_update'!$A$5:$A$131,1,FALSE),VLOOKUP($A831,'REACH Bilaga XVII_update'!$C$5:$C$131,1,FALSE)),VLOOKUP($C831,'REACH Bilaga XVII_update'!$B$5:$B$131,1,FALSE))</f>
        <v>#N/A</v>
      </c>
      <c r="G831" s="76" t="e">
        <f>IF($C831="-",IF($A831="-",VLOOKUP($D831,' REACH Bilaga 59_update'!$A$5:$A$210,1,FALSE),VLOOKUP($A831,' REACH Bilaga 59_update'!$D$5:$D$210,1,FALSE)),VLOOKUP($C831,' REACH Bilaga 59_update'!$C$5:$C$210,1,FALSE))</f>
        <v>#N/A</v>
      </c>
      <c r="H831" s="76" t="e">
        <f>IF($C831="-",IF($A831="-",VLOOKUP($D831,'REACH Bilaga XIV_update'!$A$5:$A$110,1,FALSE),VLOOKUP($A831,'REACH Bilaga XIV_update'!$D$5:$D$110,1,FALSE)),VLOOKUP($C831,'REACH Bilaga XIV_update'!$C$5:$C$110,1,FALSE))</f>
        <v>#N/A</v>
      </c>
      <c r="I831" s="76" t="str">
        <f>IF($C831="-",IF($A831="-",VLOOKUP($D831,CoRAP_update!$A$5:$A$376,1,FALSE),VLOOKUP($A831,CoRAP_update!$D$5:$D$376,1,FALSE)),VLOOKUP($C831,CoRAP_update!$C$5:$C$376,1,FALSE))</f>
        <v>204-500-1</v>
      </c>
      <c r="J831" s="76" t="e">
        <f>IF($C831="-",IF($A831="-",VLOOKUP($D831,EDC_update!$C$2:$C$450,1,FALSE),VLOOKUP($A831,EDC_update!$B$2:$B$450,1,FALSE)),VLOOKUP($C831,EDC_update!$L$2:$L$450,1,FALSE))</f>
        <v>#N/A</v>
      </c>
      <c r="K831" s="76" t="e">
        <f>IF($C831="-",IF($A831="-",IF(VLOOKUP($D831,'sin-list 180320_update'!$C$2:$S$835,3,FALSE)="",NA(),VLOOKUP($D831,'sin-list 180320_update'!$C$2:$S$835,3,FALSE)),IF(VLOOKUP($A831,'sin-list 180320_update'!$A$2:$S$835,5,FALSE)="",NA(),VLOOKUP($A831,'sin-list 180320_update'!$A$2:$S$835,5,FALSE))),IF(VLOOKUP($C831,'sin-list 180320_update'!$B$2:$S$835,4,FALSE)="",NA(),VLOOKUP($C831,'sin-list 180320_update'!$B$2:$S$835,4,FALSE)))</f>
        <v>#N/A</v>
      </c>
      <c r="L831" s="76" t="e">
        <f>IF($C831="-",IF($A831="-",VLOOKUP($D831,'sin-list 180320_update'!$C$2:$S$835,6,FALSE),VLOOKUP($A831,'sin-list 180320_update'!$A$2:$S$835,8,FALSE)),VLOOKUP($C831,'sin-list 180320_update'!$B$2:$S$835,7,FALSE))</f>
        <v>#N/A</v>
      </c>
      <c r="M831" s="76" t="e">
        <f>IF($C831="-",IF($A831="-",IF(VLOOKUP($D831,'sin-list 180320_update'!$C$2:$S$835,8,FALSE)="",NA(),VLOOKUP($D831,'sin-list 180320_update'!$C$2:$S$835,8,FALSE)),IF(VLOOKUP($A831,'sin-list 180320_update'!$A$2:$S$835,10,FALSE)="",NA(),VLOOKUP($A831,'sin-list 180320_update'!$A$2:$S$835,10,FALSE))),IF(VLOOKUP($C831,'sin-list 180320_update'!$B$2:$S$835,9,FALSE)="",NA(),VLOOKUP($C831,'sin-list 180320_update'!$B$2:$S$835,9,FALSE)))</f>
        <v>#N/A</v>
      </c>
      <c r="N831" s="76" t="e">
        <f>IF($C831="-",IF($A831="-",IF(VLOOKUP($D831,'REACH Bilaga XVII_update'!$A$5:$E$131,4,FALSE)="",NA(),VLOOKUP($D831,'REACH Bilaga XVII_update'!$A$5:$E$131,4,FALSE)),IF(VLOOKUP($A831,'REACH Bilaga XVII_update'!$C$5:$D$131,2,FALSE)="",NA(),VLOOKUP($A831,'REACH Bilaga XVII_update'!$C$5:$D$131,2,FALSE))),IF(VLOOKUP($C831,'REACH Bilaga XVII_update'!$B$5:$D$131,3,FALSE)="",NA(),VLOOKUP($C831,'REACH Bilaga XVII_update'!$B$5:$D$131,3,FALSE)))</f>
        <v>#N/A</v>
      </c>
      <c r="O831" s="76" t="e">
        <f>IF($C831="-",IF($A831="-",IF(VLOOKUP($D831,' REACH Bilaga 59_update'!$A$5:$E$210,5,FALSE)="",NA(),VLOOKUP($D831,' REACH Bilaga 59_update'!$A$5:$E$210,5,FALSE)),IF(VLOOKUP($A831,' REACH Bilaga 59_update'!$D$5:$E$210,2,FALSE)="",NA(),VLOOKUP($A831,' REACH Bilaga 59_update'!$D$5:$E$210,2,FALSE))),IF(VLOOKUP($C831,' REACH Bilaga 59_update'!$C$5:$E$210,3,FALSE)="",NA(),VLOOKUP($C831,' REACH Bilaga 59_update'!$C$5:$E$210,3,FALSE)))</f>
        <v>#N/A</v>
      </c>
      <c r="P831" s="76" t="e">
        <f>IF(C831="-",IF(A831="-",IFERROR(VLOOKUP($D831,' REACH Bilaga 59_update'!$A$5:$F$210,MATCH(Sammanfattning!P$1,' REACH Bilaga 59_update'!$A$4:$F$4,0),FALSE),VLOOKUP($D831,'REACH Bilaga XIV_update'!$A$4:$H$110,MATCH(Sammanfattning!P$1,'REACH Bilaga XIV_update'!$A$4:$H$4,0),FALSE)),IFERROR(VLOOKUP($A831,' REACH Bilaga 59_update'!$D$5:$F$210,MATCH(Sammanfattning!P$1,' REACH Bilaga 59_update'!$D$4:$F$4,0),FALSE),VLOOKUP($A831,'REACH Bilaga XIV_update'!$D$4:$H$110,MATCH(Sammanfattning!P$1,'REACH Bilaga XIV_update'!$D$4:$H$4,0),FALSE))),IFERROR(VLOOKUP($C831,' REACH Bilaga 59_update'!$C$5:$F$210,MATCH(Sammanfattning!P$1,' REACH Bilaga 59_update'!$C$4:$F$4,0),FALSE),VLOOKUP($C831,'REACH Bilaga XIV_update'!$C$4:$H$110,MATCH(Sammanfattning!P$1,'REACH Bilaga XIV_update'!$C$4:$H$4,0),FALSE)))</f>
        <v>#N/A</v>
      </c>
      <c r="Q831" s="76" t="e">
        <f>IF($C831="-",IF($A831="-",IF(VLOOKUP($D831,'REACH Bilaga XIV_update'!$A$5:$I$110,9,FALSE)="",NA(),VLOOKUP($D831,'REACH Bilaga XIV_update'!$A$5:$I$110,9,FALSE)),IF(VLOOKUP($A831,'REACH Bilaga XIV_update'!$D$5:$I$110,6,FALSE)="",NA(),VLOOKUP($A831,'REACH Bilaga XIV_update'!$D$5:$I$110,6,FALSE))),IF(VLOOKUP($C831,'REACH Bilaga XIV_update'!$C$5:$I$110,7,FALSE)="",NA(),VLOOKUP($C831,'REACH Bilaga XIV_update'!$C$5:$I$110,7,FALSE)))</f>
        <v>#N/A</v>
      </c>
      <c r="R831" s="76" t="str">
        <f>IF($C831="-",IF($A831="-",IF(VLOOKUP($D831,CoRAP_update!$A$5:$O$376,15,FALSE)="",NA(),VLOOKUP($D831,CoRAP_update!$A$5:$O$376,15,FALSE)),IF(VLOOKUP($A831,CoRAP_update!$D$5:$O$376,12,FALSE)="",NA(),VLOOKUP($A831,CoRAP_update!$D$5:$O$376,12,FALSE))),IF(VLOOKUP($C831,CoRAP_update!$C$5:$O$376,13,FALSE)="",NA(),VLOOKUP($C831,CoRAP_update!$C$5:$O$376,13,FALSE)))</f>
        <v xml:space="preserve">H301; H315; H319; H311; H331; H335;H341; H370; H373; </v>
      </c>
      <c r="S831" s="144" t="str">
        <f>IF($C831="-",IF($A831="-",VLOOKUP($D831,CoRAP_update!$A$5:$J$376,MATCH(Sammanfattning!S$1,CoRAP_update!$A$4:$J$4,0),FALSE),VLOOKUP($A831,CoRAP_update!$D$5:$J$376,MATCH(Sammanfattning!S$1,CoRAP_update!$D$4:$J$4,0),FALSE)),VLOOKUP($C831,CoRAP_update!$C$5:$J$376,MATCH(Sammanfattning!S$1,CoRAP_update!$C$4:$J$4,0),FALSE))</f>
        <v>Suspected Carcinogenic#Suspected Reprotoxic#Exposure of environment#Exposure of workers#Wide dispersive use</v>
      </c>
      <c r="T831" s="76" t="e">
        <f>IF($A831="-",VLOOKUP($D831,EDC_update!$C$2:$F$450,4,FALSE),VLOOKUP($A831,EDC_update!$B$2:$F$450,5,FALSE))</f>
        <v>#N/A</v>
      </c>
      <c r="V831" s="78">
        <f>IF(IFERROR(SEARCH("PBT",P831),99)=99,IF(IFERROR(SEARCH("suspected PBT",S831),99)=99,IF(IFERROR(SEARCH("concluded to be PBT",K831),99)=99,IF(IFERROR(SEARCH("PBT",S831),99)=99,IF(IFERROR(SEARCH("PBT cand",L831),99)=99,IF(IFERROR(SEARCH("PBT",L831),99)=99,IF(IFERROR(SEARCH("persistent, bioackumulative and toxic properties",K831),99)=99,0,Scoring!$E$3),Scoring!$E$3),Scoring!$E$7),Scoring!$E$3),Scoring!$E$5),Scoring!$E$6),Scoring!$E$3)</f>
        <v>0</v>
      </c>
      <c r="W831" s="78">
        <f>IF(IFERROR(SEARCH("vPvB",P831),99)=99,IF(IFERROR(SEARCH("suspected pbt/vPvB",S831),99)=99,IF(IFERROR(SEARCH("vPvB",S831),99)=99,IF(IFERROR(SEARCH("concluded to be a vPvB",S831),99)=99,IF(IFERROR(SEARCH("identified as vPvB",K831),99)=99,IF(IFERROR(SEARCH("concluded to be a vPvB",K831),99)=99,IF(IFERROR(SEARCH("concluded to be both pbt and vPvB",S831),99)=99,IF(IFERROR(SEARCH("concluded to be both pbt and vPvB",K831),99)=99,0,Scoring!$E$5),Scoring!$E$5),Scoring!$E$5),Scoring!$E$5),Scoring!$E$5),Scoring!$E$4),Scoring!$E$6),Scoring!$E$4)</f>
        <v>0</v>
      </c>
      <c r="X831" s="78">
        <f>IF(IFERROR(SEARCH("H410",N831),99)=99,IF(IFERROR(SEARCH("H410",O831),99)=99,IF(IFERROR(SEARCH("H410",Q831),99)=99,IF(IFERROR(SEARCH("H410",M831),99)=99,IF(IFERROR(SEARCH("H410",R831),99)=99,IF(IFERROR(SEARCH("H411",N831),99)=99,IF(IFERROR(SEARCH("H411",O831),99)=99,IF(IFERROR(SEARCH("H411",Q831),99)=99,IF(IFERROR(SEARCH("H411",M831),99)=99,IF(IFERROR(SEARCH("H411",R831),99)=99,IF(IFERROR(SEARCH("H413",N831),99)=99,IF(IFERROR(SEARCH("H413",O831),99)=99,IF(IFERROR(SEARCH("H413",Q831),99)=99,IF(IFERROR(SEARCH("H413",M831),99)=99,IF(IFERROR(SEARCH("H413",R831),99)=99,IF(IFERROR(SEARCH("H412",N831),99)=99,IF(IFERROR(SEARCH("H412",O831),99)=99,IF(IFERROR(SEARCH("H412",Q831),99)=99,IF(IFERROR(SEARCH("H412",M831),99)=99,IF(IFERROR(SEARCH("H412",R831),99)=99,0,Scoring!$E$2),Scoring!$E$2),Scoring!$E$2),Scoring!$E$2),Scoring!$E$2),Scoring!$E$2),Scoring!$E$2),Scoring!$E$2),Scoring!$E$2),Scoring!$E$2),Scoring!$E$2),Scoring!$E$2),Scoring!$E$2),Scoring!$E$2),Scoring!$E$2),Scoring!$E$2),Scoring!$E$2),Scoring!$E$2),Scoring!$E$2),Scoring!$E$2)</f>
        <v>0</v>
      </c>
      <c r="Y831" s="78">
        <f>IF(IFERROR(SEARCH("CMR",K831),99)=99,IF(IFERROR(SEARCH("Suspected CMR",S831),99)=99,IF(IFERROR(SEARCH("CMR",S831),99)=99,0,Scoring!$E$8),Scoring!$E$9),Scoring!$E$8)</f>
        <v>0</v>
      </c>
      <c r="Z831" s="78">
        <f>IF(IFERROR(SEARCH("H350",N831),99)=99,IF(IFERROR(SEARCH("H350",O831),99)=99,IF(IFERROR(SEARCH("H350",Q831),99)=99,IF(IFERROR(SEARCH("H350",M831),99)=99,IF(IFERROR(SEARCH("H350",R831),99)=99,IF(IFERROR(SEARCH("H351",N831),99)=99,IF(IFERROR(SEARCH("H351",O831),99)=99,IF(IFERROR(SEARCH("H351",Q831),99)=99,IF(IFERROR(SEARCH("H351",M831),99)=99,IF(IFERROR(SEARCH("H351",R831),99)=99,IF(IFERROR(SEARCH("carcinogenic",P831),99)=99,IF(IFERROR(SEARCH("suspected carcinogenic",S831),99)=99,0,Scoring!$E$12),Scoring!$E$11),Scoring!$E$10),Scoring!$E$10),Scoring!$E$10),Scoring!$E$10),Scoring!$E$10),Scoring!$E$10),Scoring!$E$10),Scoring!$E$10),Scoring!$E$10),Scoring!$E$10)</f>
        <v>0.7</v>
      </c>
      <c r="AA831" s="78">
        <f>IF(IFERROR(SEARCH("H340",N831),99)=99,IF(IFERROR(SEARCH("H340",O831),99)=99,IF(IFERROR(SEARCH("H340",Q831),99)=99,IF(IFERROR(SEARCH("H340",M831),99)=99,IF(IFERROR(SEARCH("H340",R831),99)=99,IF(IFERROR(SEARCH("H341",N831),99)=99,IF(IFERROR(SEARCH("H341",O831),99)=99,IF(IFERROR(SEARCH("H341",Q831),99)=99,IF(IFERROR(SEARCH("H341",M831),99)=99,IF(IFERROR(SEARCH("H341",R831),99)=99,IF(IFERROR(SEARCH("mutagenic",P831),99)=99,IF(IFERROR(SEARCH("suspected mutagenic",S831),99)=99,0,Scoring!$E$15),Scoring!$E$14),Scoring!$E$13),Scoring!$E$13),Scoring!$E$13),Scoring!$E$13),Scoring!$E$13),Scoring!$E$13),Scoring!$E$13),Scoring!$E$13),Scoring!$E$13),Scoring!$E$13)</f>
        <v>1</v>
      </c>
      <c r="AB831" s="78">
        <f>IF(IFERROR(SEARCH("H360",N831),99)=99,IF(IFERROR(SEARCH("H360",O831),99)=99,IF(IFERROR(SEARCH("H360",Q831),99)=99,IF(IFERROR(SEARCH("H360",M831),99)=99,IF(IFERROR(SEARCH("H360",R831),99)=99,IF(IFERROR(SEARCH("H361",N831),99)=99,IF(IFERROR(SEARCH("H361",O831),99)=99,IF(IFERROR(SEARCH("H361",Q831),99)=99,IF(IFERROR(SEARCH("H361",M831),99)=99,IF(IFERROR(SEARCH("H361",R831),99)=99,IF(IFERROR(SEARCH("reproduction",P831),99)=99,IF(IFERROR(SEARCH("suspected reprotoxic",S831),99)=99,IF(IFERROR(SEARCH("reprotoxic",S831),99)=99,IF(IFERROR(SEARCH("reprotoxic",K831),99)=99,0,Scoring!$E$18),Scoring!$E$18),Scoring!$E$19),Scoring!$E$17),Scoring!$E$16),Scoring!$E$16),Scoring!$E$16),Scoring!$E$16),Scoring!$E$16),Scoring!$E$16),Scoring!$E$16),Scoring!$E$16),Scoring!$E$16),Scoring!$E$16)</f>
        <v>0.7</v>
      </c>
      <c r="AC831" s="78">
        <f>IF(IFERROR(SEARCH("57f",L831),99)=99,IF(IFERROR(SEARCH("57(f)",P831),99)=99,0,Scoring!$E$20),Scoring!$E$20)</f>
        <v>0</v>
      </c>
      <c r="AD831" s="78">
        <f>IF(IFERROR(SEARCH("CAT1",T831),99)=99,IF(IFERROR(SEARCH("CAT2",T831),99)=99,IF(IFERROR(SEARCH("CAT3",T831),99)=99,IF(IFERROR(SEARCH("concluded to be endocrine",K831),99)=99,IF(IFERROR(SEARCH("categorised as endocrine",K831),99)=99,IF(IFERROR(SEARCH("endocrine disrupting",P831),99)=99,IF(IFERROR(SEARCH("endocrine disrupting",K831),99)=99,IF(IFERROR(SEARCH("suspected endocrine",S831),99)=99,IF(IFERROR(SEARCH("potential endocrine",S831),99)=99,0,Scoring!$E$25),Scoring!$E$25),Scoring!$E$24),Scoring!$E$24),Scoring!$E$24),Scoring!$E$24),Scoring!$E$23),Scoring!$E$22),Scoring!$E$21)</f>
        <v>0</v>
      </c>
      <c r="AE831" s="78">
        <f>IF(IFERROR(SEARCH("suspected sensitiser",S831),99)=99,IF(IFERROR(SEARCH("sensitiser",S831),99)=99,IF(IFERROR(SEARCH("other hazard based concern",S831),99)=99,0,Scoring!$E$28),Scoring!$E$26),Scoring!$E$27)</f>
        <v>0</v>
      </c>
      <c r="AF831" s="78">
        <f>IF(IFERROR(M831,1)=1,IF(IFERROR(N831,1)=1,IF(IFERROR(O831,1)=1,IF(IFERROR(Q831,1)=1,IF(IFERROR(R831,1)=1,IF(IFERROR(T831,1)=1,IF(IFERROR(K831,1)=1,IF(IFERROR(P831,1)=1,IF(IFERROR(S831,1)=1,Scoring!$E$29,0),0),0),0),0),0),0),0),0)</f>
        <v>0</v>
      </c>
      <c r="AG831" s="78">
        <f t="shared" si="59"/>
        <v>2.4</v>
      </c>
      <c r="AI831" s="93"/>
      <c r="AJ831" s="94"/>
      <c r="AK831" s="76"/>
      <c r="AL831" s="75"/>
      <c r="AN831" s="79"/>
      <c r="AO831" s="79"/>
      <c r="AP831" s="79"/>
      <c r="AQ831" s="79"/>
      <c r="AR831" s="79"/>
      <c r="AS831" s="78"/>
      <c r="AU831" s="79">
        <f>IF(IFERROR(F831,99)=99,IF(IFERROR(G831,99)=99,IF(IFERROR(H831,99)=99,IF(IFERROR(I831,99)=99,IF(IFERROR(E831,99)=99,IF(IFERROR(J831,99)=99,0,Scoring!$B$7),Scoring!$B$3),Scoring!$B$2),Scoring!$B$6),Scoring!$B$5),Scoring!$B$4)</f>
        <v>0.5</v>
      </c>
      <c r="AV831" s="78">
        <f t="shared" si="60"/>
        <v>1.2</v>
      </c>
      <c r="AW831" s="78"/>
      <c r="AX831" s="66"/>
      <c r="AY831" s="78"/>
      <c r="AZ831" s="76"/>
      <c r="BB831" s="76"/>
    </row>
    <row r="832" spans="1:54" x14ac:dyDescent="0.25">
      <c r="A832" s="86" t="s">
        <v>6034</v>
      </c>
      <c r="B832" s="87" t="s">
        <v>30</v>
      </c>
      <c r="C832" s="87" t="s">
        <v>6035</v>
      </c>
      <c r="D832" s="86" t="s">
        <v>30</v>
      </c>
      <c r="E832" s="76" t="e">
        <f>IF(C832="-",IF(A832="-",VLOOKUP(D832,'sin-list 180320_update'!$C$2:$C$835,1,FALSE),VLOOKUP(A832,'sin-list 180320_update'!$A$2:$A$835,1,FALSE)),VLOOKUP(C832,'sin-list 180320_update'!$B$2:$B$835,1,FALSE))</f>
        <v>#N/A</v>
      </c>
      <c r="F832" s="76" t="e">
        <f>IF($C832="-",IF($A832="-",VLOOKUP($D832,'REACH Bilaga XVII_update'!$A$5:$A$131,1,FALSE),VLOOKUP($A832,'REACH Bilaga XVII_update'!$C$5:$C$131,1,FALSE)),VLOOKUP($C832,'REACH Bilaga XVII_update'!$B$5:$B$131,1,FALSE))</f>
        <v>#N/A</v>
      </c>
      <c r="G832" s="76" t="e">
        <f>IF($C832="-",IF($A832="-",VLOOKUP($D832,' REACH Bilaga 59_update'!$A$5:$A$210,1,FALSE),VLOOKUP($A832,' REACH Bilaga 59_update'!$D$5:$D$210,1,FALSE)),VLOOKUP($C832,' REACH Bilaga 59_update'!$C$5:$C$210,1,FALSE))</f>
        <v>#N/A</v>
      </c>
      <c r="H832" s="76" t="e">
        <f>IF($C832="-",IF($A832="-",VLOOKUP($D832,'REACH Bilaga XIV_update'!$A$5:$A$110,1,FALSE),VLOOKUP($A832,'REACH Bilaga XIV_update'!$D$5:$D$110,1,FALSE)),VLOOKUP($C832,'REACH Bilaga XIV_update'!$C$5:$C$110,1,FALSE))</f>
        <v>#N/A</v>
      </c>
      <c r="I832" s="76" t="str">
        <f>IF($C832="-",IF($A832="-",VLOOKUP($D832,CoRAP_update!$A$5:$A$376,1,FALSE),VLOOKUP($A832,CoRAP_update!$D$5:$D$376,1,FALSE)),VLOOKUP($C832,CoRAP_update!$C$5:$C$376,1,FALSE))</f>
        <v>203-308-5</v>
      </c>
      <c r="J832" s="76" t="e">
        <f>IF($C832="-",IF($A832="-",VLOOKUP($D832,EDC_update!$C$2:$C$450,1,FALSE),VLOOKUP($A832,EDC_update!$B$2:$B$450,1,FALSE)),VLOOKUP($C832,EDC_update!$L$2:$L$450,1,FALSE))</f>
        <v>#N/A</v>
      </c>
      <c r="K832" s="76" t="e">
        <f>IF($C832="-",IF($A832="-",IF(VLOOKUP($D832,'sin-list 180320_update'!$C$2:$S$835,3,FALSE)="",NA(),VLOOKUP($D832,'sin-list 180320_update'!$C$2:$S$835,3,FALSE)),IF(VLOOKUP($A832,'sin-list 180320_update'!$A$2:$S$835,5,FALSE)="",NA(),VLOOKUP($A832,'sin-list 180320_update'!$A$2:$S$835,5,FALSE))),IF(VLOOKUP($C832,'sin-list 180320_update'!$B$2:$S$835,4,FALSE)="",NA(),VLOOKUP($C832,'sin-list 180320_update'!$B$2:$S$835,4,FALSE)))</f>
        <v>#N/A</v>
      </c>
      <c r="L832" s="76" t="e">
        <f>IF($C832="-",IF($A832="-",VLOOKUP($D832,'sin-list 180320_update'!$C$2:$S$835,6,FALSE),VLOOKUP($A832,'sin-list 180320_update'!$A$2:$S$835,8,FALSE)),VLOOKUP($C832,'sin-list 180320_update'!$B$2:$S$835,7,FALSE))</f>
        <v>#N/A</v>
      </c>
      <c r="M832" s="76" t="e">
        <f>IF($C832="-",IF($A832="-",IF(VLOOKUP($D832,'sin-list 180320_update'!$C$2:$S$835,8,FALSE)="",NA(),VLOOKUP($D832,'sin-list 180320_update'!$C$2:$S$835,8,FALSE)),IF(VLOOKUP($A832,'sin-list 180320_update'!$A$2:$S$835,10,FALSE)="",NA(),VLOOKUP($A832,'sin-list 180320_update'!$A$2:$S$835,10,FALSE))),IF(VLOOKUP($C832,'sin-list 180320_update'!$B$2:$S$835,9,FALSE)="",NA(),VLOOKUP($C832,'sin-list 180320_update'!$B$2:$S$835,9,FALSE)))</f>
        <v>#N/A</v>
      </c>
      <c r="N832" s="76" t="e">
        <f>IF($C832="-",IF($A832="-",IF(VLOOKUP($D832,'REACH Bilaga XVII_update'!$A$5:$E$131,4,FALSE)="",NA(),VLOOKUP($D832,'REACH Bilaga XVII_update'!$A$5:$E$131,4,FALSE)),IF(VLOOKUP($A832,'REACH Bilaga XVII_update'!$C$5:$D$131,2,FALSE)="",NA(),VLOOKUP($A832,'REACH Bilaga XVII_update'!$C$5:$D$131,2,FALSE))),IF(VLOOKUP($C832,'REACH Bilaga XVII_update'!$B$5:$D$131,3,FALSE)="",NA(),VLOOKUP($C832,'REACH Bilaga XVII_update'!$B$5:$D$131,3,FALSE)))</f>
        <v>#N/A</v>
      </c>
      <c r="O832" s="76" t="e">
        <f>IF($C832="-",IF($A832="-",IF(VLOOKUP($D832,' REACH Bilaga 59_update'!$A$5:$E$210,5,FALSE)="",NA(),VLOOKUP($D832,' REACH Bilaga 59_update'!$A$5:$E$210,5,FALSE)),IF(VLOOKUP($A832,' REACH Bilaga 59_update'!$D$5:$E$210,2,FALSE)="",NA(),VLOOKUP($A832,' REACH Bilaga 59_update'!$D$5:$E$210,2,FALSE))),IF(VLOOKUP($C832,' REACH Bilaga 59_update'!$C$5:$E$210,3,FALSE)="",NA(),VLOOKUP($C832,' REACH Bilaga 59_update'!$C$5:$E$210,3,FALSE)))</f>
        <v>#N/A</v>
      </c>
      <c r="P832" s="76" t="e">
        <f>IF(C832="-",IF(A832="-",IFERROR(VLOOKUP($D832,' REACH Bilaga 59_update'!$A$5:$F$210,MATCH(Sammanfattning!P$1,' REACH Bilaga 59_update'!$A$4:$F$4,0),FALSE),VLOOKUP($D832,'REACH Bilaga XIV_update'!$A$4:$H$110,MATCH(Sammanfattning!P$1,'REACH Bilaga XIV_update'!$A$4:$H$4,0),FALSE)),IFERROR(VLOOKUP($A832,' REACH Bilaga 59_update'!$D$5:$F$210,MATCH(Sammanfattning!P$1,' REACH Bilaga 59_update'!$D$4:$F$4,0),FALSE),VLOOKUP($A832,'REACH Bilaga XIV_update'!$D$4:$H$110,MATCH(Sammanfattning!P$1,'REACH Bilaga XIV_update'!$D$4:$H$4,0),FALSE))),IFERROR(VLOOKUP($C832,' REACH Bilaga 59_update'!$C$5:$F$210,MATCH(Sammanfattning!P$1,' REACH Bilaga 59_update'!$C$4:$F$4,0),FALSE),VLOOKUP($C832,'REACH Bilaga XIV_update'!$C$4:$H$110,MATCH(Sammanfattning!P$1,'REACH Bilaga XIV_update'!$C$4:$H$4,0),FALSE)))</f>
        <v>#N/A</v>
      </c>
      <c r="Q832" s="76" t="e">
        <f>IF($C832="-",IF($A832="-",IF(VLOOKUP($D832,'REACH Bilaga XIV_update'!$A$5:$I$110,9,FALSE)="",NA(),VLOOKUP($D832,'REACH Bilaga XIV_update'!$A$5:$I$110,9,FALSE)),IF(VLOOKUP($A832,'REACH Bilaga XIV_update'!$D$5:$I$110,6,FALSE)="",NA(),VLOOKUP($A832,'REACH Bilaga XIV_update'!$D$5:$I$110,6,FALSE))),IF(VLOOKUP($C832,'REACH Bilaga XIV_update'!$C$5:$I$110,7,FALSE)="",NA(),VLOOKUP($C832,'REACH Bilaga XIV_update'!$C$5:$I$110,7,FALSE)))</f>
        <v>#N/A</v>
      </c>
      <c r="R832" s="76" t="str">
        <f>IF($C832="-",IF($A832="-",IF(VLOOKUP($D832,CoRAP_update!$A$5:$O$376,15,FALSE)="",NA(),VLOOKUP($D832,CoRAP_update!$A$5:$O$376,15,FALSE)),IF(VLOOKUP($A832,CoRAP_update!$D$5:$O$376,12,FALSE)="",NA(),VLOOKUP($A832,CoRAP_update!$D$5:$O$376,12,FALSE))),IF(VLOOKUP($C832,CoRAP_update!$C$5:$O$376,13,FALSE)="",NA(),VLOOKUP($C832,CoRAP_update!$C$5:$O$376,13,FALSE)))</f>
        <v>H412; H302; H317; H318; H351; H372; H315</v>
      </c>
      <c r="S832" s="144" t="str">
        <f>IF($C832="-",IF($A832="-",VLOOKUP($D832,CoRAP_update!$A$5:$J$376,MATCH(Sammanfattning!S$1,CoRAP_update!$A$4:$J$4,0),FALSE),VLOOKUP($A832,CoRAP_update!$D$5:$J$376,MATCH(Sammanfattning!S$1,CoRAP_update!$D$4:$J$4,0),FALSE)),VLOOKUP($C832,CoRAP_update!$C$5:$J$376,MATCH(Sammanfattning!S$1,CoRAP_update!$C$4:$J$4,0),FALSE))</f>
        <v>Suspected Carcinogenic#Suspected Sensitiser#Consumer use#Exposure of environment#Exposure of workers#Wide dispersive use</v>
      </c>
      <c r="T832" s="76" t="e">
        <f>IF($A832="-",VLOOKUP($D832,EDC_update!$C$2:$F$450,4,FALSE),VLOOKUP($A832,EDC_update!$B$2:$F$450,5,FALSE))</f>
        <v>#N/A</v>
      </c>
      <c r="V832" s="78">
        <f>IF(IFERROR(SEARCH("PBT",P832),99)=99,IF(IFERROR(SEARCH("suspected PBT",S832),99)=99,IF(IFERROR(SEARCH("concluded to be PBT",K832),99)=99,IF(IFERROR(SEARCH("PBT",S832),99)=99,IF(IFERROR(SEARCH("PBT cand",L832),99)=99,IF(IFERROR(SEARCH("PBT",L832),99)=99,IF(IFERROR(SEARCH("persistent, bioackumulative and toxic properties",K832),99)=99,0,Scoring!$E$3),Scoring!$E$3),Scoring!$E$7),Scoring!$E$3),Scoring!$E$5),Scoring!$E$6),Scoring!$E$3)</f>
        <v>0</v>
      </c>
      <c r="W832" s="78">
        <f>IF(IFERROR(SEARCH("vPvB",P832),99)=99,IF(IFERROR(SEARCH("suspected pbt/vPvB",S832),99)=99,IF(IFERROR(SEARCH("vPvB",S832),99)=99,IF(IFERROR(SEARCH("concluded to be a vPvB",S832),99)=99,IF(IFERROR(SEARCH("identified as vPvB",K832),99)=99,IF(IFERROR(SEARCH("concluded to be a vPvB",K832),99)=99,IF(IFERROR(SEARCH("concluded to be both pbt and vPvB",S832),99)=99,IF(IFERROR(SEARCH("concluded to be both pbt and vPvB",K832),99)=99,0,Scoring!$E$5),Scoring!$E$5),Scoring!$E$5),Scoring!$E$5),Scoring!$E$5),Scoring!$E$4),Scoring!$E$6),Scoring!$E$4)</f>
        <v>0</v>
      </c>
      <c r="X832" s="78">
        <f>IF(IFERROR(SEARCH("H410",N832),99)=99,IF(IFERROR(SEARCH("H410",O832),99)=99,IF(IFERROR(SEARCH("H410",Q832),99)=99,IF(IFERROR(SEARCH("H410",M832),99)=99,IF(IFERROR(SEARCH("H410",R832),99)=99,IF(IFERROR(SEARCH("H411",N832),99)=99,IF(IFERROR(SEARCH("H411",O832),99)=99,IF(IFERROR(SEARCH("H411",Q832),99)=99,IF(IFERROR(SEARCH("H411",M832),99)=99,IF(IFERROR(SEARCH("H411",R832),99)=99,IF(IFERROR(SEARCH("H413",N832),99)=99,IF(IFERROR(SEARCH("H413",O832),99)=99,IF(IFERROR(SEARCH("H413",Q832),99)=99,IF(IFERROR(SEARCH("H413",M832),99)=99,IF(IFERROR(SEARCH("H413",R832),99)=99,IF(IFERROR(SEARCH("H412",N832),99)=99,IF(IFERROR(SEARCH("H412",O832),99)=99,IF(IFERROR(SEARCH("H412",Q832),99)=99,IF(IFERROR(SEARCH("H412",M832),99)=99,IF(IFERROR(SEARCH("H412",R832),99)=99,0,Scoring!$E$2),Scoring!$E$2),Scoring!$E$2),Scoring!$E$2),Scoring!$E$2),Scoring!$E$2),Scoring!$E$2),Scoring!$E$2),Scoring!$E$2),Scoring!$E$2),Scoring!$E$2),Scoring!$E$2),Scoring!$E$2),Scoring!$E$2),Scoring!$E$2),Scoring!$E$2),Scoring!$E$2),Scoring!$E$2),Scoring!$E$2),Scoring!$E$2)</f>
        <v>1</v>
      </c>
      <c r="Y832" s="78">
        <f>IF(IFERROR(SEARCH("CMR",K832),99)=99,IF(IFERROR(SEARCH("Suspected CMR",S832),99)=99,IF(IFERROR(SEARCH("CMR",S832),99)=99,0,Scoring!$E$8),Scoring!$E$9),Scoring!$E$8)</f>
        <v>0</v>
      </c>
      <c r="Z832" s="78">
        <f>IF(IFERROR(SEARCH("H350",N832),99)=99,IF(IFERROR(SEARCH("H350",O832),99)=99,IF(IFERROR(SEARCH("H350",Q832),99)=99,IF(IFERROR(SEARCH("H350",M832),99)=99,IF(IFERROR(SEARCH("H350",R832),99)=99,IF(IFERROR(SEARCH("H351",N832),99)=99,IF(IFERROR(SEARCH("H351",O832),99)=99,IF(IFERROR(SEARCH("H351",Q832),99)=99,IF(IFERROR(SEARCH("H351",M832),99)=99,IF(IFERROR(SEARCH("H351",R832),99)=99,IF(IFERROR(SEARCH("carcinogenic",P832),99)=99,IF(IFERROR(SEARCH("suspected carcinogenic",S832),99)=99,0,Scoring!$E$12),Scoring!$E$11),Scoring!$E$10),Scoring!$E$10),Scoring!$E$10),Scoring!$E$10),Scoring!$E$10),Scoring!$E$10),Scoring!$E$10),Scoring!$E$10),Scoring!$E$10),Scoring!$E$10)</f>
        <v>1</v>
      </c>
      <c r="AA832" s="78">
        <f>IF(IFERROR(SEARCH("H340",N832),99)=99,IF(IFERROR(SEARCH("H340",O832),99)=99,IF(IFERROR(SEARCH("H340",Q832),99)=99,IF(IFERROR(SEARCH("H340",M832),99)=99,IF(IFERROR(SEARCH("H340",R832),99)=99,IF(IFERROR(SEARCH("H341",N832),99)=99,IF(IFERROR(SEARCH("H341",O832),99)=99,IF(IFERROR(SEARCH("H341",Q832),99)=99,IF(IFERROR(SEARCH("H341",M832),99)=99,IF(IFERROR(SEARCH("H341",R832),99)=99,IF(IFERROR(SEARCH("mutagenic",P832),99)=99,IF(IFERROR(SEARCH("suspected mutagenic",S832),99)=99,0,Scoring!$E$15),Scoring!$E$14),Scoring!$E$13),Scoring!$E$13),Scoring!$E$13),Scoring!$E$13),Scoring!$E$13),Scoring!$E$13),Scoring!$E$13),Scoring!$E$13),Scoring!$E$13),Scoring!$E$13)</f>
        <v>0</v>
      </c>
      <c r="AB832" s="78">
        <f>IF(IFERROR(SEARCH("H360",N832),99)=99,IF(IFERROR(SEARCH("H360",O832),99)=99,IF(IFERROR(SEARCH("H360",Q832),99)=99,IF(IFERROR(SEARCH("H360",M832),99)=99,IF(IFERROR(SEARCH("H360",R832),99)=99,IF(IFERROR(SEARCH("H361",N832),99)=99,IF(IFERROR(SEARCH("H361",O832),99)=99,IF(IFERROR(SEARCH("H361",Q832),99)=99,IF(IFERROR(SEARCH("H361",M832),99)=99,IF(IFERROR(SEARCH("H361",R832),99)=99,IF(IFERROR(SEARCH("reproduction",P832),99)=99,IF(IFERROR(SEARCH("suspected reprotoxic",S832),99)=99,IF(IFERROR(SEARCH("reprotoxic",S832),99)=99,IF(IFERROR(SEARCH("reprotoxic",K832),99)=99,0,Scoring!$E$18),Scoring!$E$18),Scoring!$E$19),Scoring!$E$17),Scoring!$E$16),Scoring!$E$16),Scoring!$E$16),Scoring!$E$16),Scoring!$E$16),Scoring!$E$16),Scoring!$E$16),Scoring!$E$16),Scoring!$E$16),Scoring!$E$16)</f>
        <v>0</v>
      </c>
      <c r="AC832" s="78">
        <f>IF(IFERROR(SEARCH("57f",L832),99)=99,IF(IFERROR(SEARCH("57(f)",P832),99)=99,0,Scoring!$E$20),Scoring!$E$20)</f>
        <v>0</v>
      </c>
      <c r="AD832" s="78">
        <f>IF(IFERROR(SEARCH("CAT1",T832),99)=99,IF(IFERROR(SEARCH("CAT2",T832),99)=99,IF(IFERROR(SEARCH("CAT3",T832),99)=99,IF(IFERROR(SEARCH("concluded to be endocrine",K832),99)=99,IF(IFERROR(SEARCH("categorised as endocrine",K832),99)=99,IF(IFERROR(SEARCH("endocrine disrupting",P832),99)=99,IF(IFERROR(SEARCH("endocrine disrupting",K832),99)=99,IF(IFERROR(SEARCH("suspected endocrine",S832),99)=99,IF(IFERROR(SEARCH("potential endocrine",S832),99)=99,0,Scoring!$E$25),Scoring!$E$25),Scoring!$E$24),Scoring!$E$24),Scoring!$E$24),Scoring!$E$24),Scoring!$E$23),Scoring!$E$22),Scoring!$E$21)</f>
        <v>0</v>
      </c>
      <c r="AE832" s="78">
        <f>IF(IFERROR(SEARCH("suspected sensitiser",S832),99)=99,IF(IFERROR(SEARCH("sensitiser",S832),99)=99,IF(IFERROR(SEARCH("other hazard based concern",S832),99)=99,0,Scoring!$E$28),Scoring!$E$26),Scoring!$E$27)</f>
        <v>0.4</v>
      </c>
      <c r="AF832" s="78">
        <f>IF(IFERROR(M832,1)=1,IF(IFERROR(N832,1)=1,IF(IFERROR(O832,1)=1,IF(IFERROR(Q832,1)=1,IF(IFERROR(R832,1)=1,IF(IFERROR(T832,1)=1,IF(IFERROR(K832,1)=1,IF(IFERROR(P832,1)=1,IF(IFERROR(S832,1)=1,Scoring!$E$29,0),0),0),0),0),0),0),0),0)</f>
        <v>0</v>
      </c>
      <c r="AG832" s="78">
        <f t="shared" si="59"/>
        <v>2.4</v>
      </c>
      <c r="AI832" s="93"/>
      <c r="AJ832" s="94"/>
      <c r="AK832" s="76"/>
      <c r="AL832" s="75"/>
      <c r="AN832" s="79"/>
      <c r="AO832" s="79"/>
      <c r="AP832" s="79"/>
      <c r="AQ832" s="79"/>
      <c r="AR832" s="79"/>
      <c r="AS832" s="78"/>
      <c r="AU832" s="79">
        <f>IF(IFERROR(F832,99)=99,IF(IFERROR(G832,99)=99,IF(IFERROR(H832,99)=99,IF(IFERROR(I832,99)=99,IF(IFERROR(E832,99)=99,IF(IFERROR(J832,99)=99,0,Scoring!$B$7),Scoring!$B$3),Scoring!$B$2),Scoring!$B$6),Scoring!$B$5),Scoring!$B$4)</f>
        <v>0.5</v>
      </c>
      <c r="AV832" s="78">
        <f t="shared" si="60"/>
        <v>1.2</v>
      </c>
      <c r="AW832" s="78"/>
      <c r="AX832" s="66"/>
      <c r="AY832" s="78"/>
      <c r="AZ832" s="76"/>
      <c r="BB832" s="76"/>
    </row>
    <row r="833" spans="1:54" x14ac:dyDescent="0.25">
      <c r="A833" s="86" t="s">
        <v>11131</v>
      </c>
      <c r="B833" s="87" t="s">
        <v>30</v>
      </c>
      <c r="C833" s="87" t="s">
        <v>11130</v>
      </c>
      <c r="D833" s="86" t="s">
        <v>30</v>
      </c>
      <c r="E833" s="76" t="e">
        <f>IF(C833="-",IF(A833="-",VLOOKUP(D833,'sin-list 180320_update'!$C$2:$C$835,1,FALSE),VLOOKUP(A833,'sin-list 180320_update'!$A$2:$A$835,1,FALSE)),VLOOKUP(C833,'sin-list 180320_update'!$B$2:$B$835,1,FALSE))</f>
        <v>#N/A</v>
      </c>
      <c r="F833" s="76" t="e">
        <f>IF($C833="-",IF($A833="-",VLOOKUP($D833,'REACH Bilaga XVII_update'!$A$5:$A$131,1,FALSE),VLOOKUP($A833,'REACH Bilaga XVII_update'!$C$5:$C$131,1,FALSE)),VLOOKUP($C833,'REACH Bilaga XVII_update'!$B$5:$B$131,1,FALSE))</f>
        <v>#N/A</v>
      </c>
      <c r="G833" s="76" t="e">
        <f>IF($C833="-",IF($A833="-",VLOOKUP($D833,' REACH Bilaga 59_update'!$A$5:$A$210,1,FALSE),VLOOKUP($A833,' REACH Bilaga 59_update'!$D$5:$D$210,1,FALSE)),VLOOKUP($C833,' REACH Bilaga 59_update'!$C$5:$C$210,1,FALSE))</f>
        <v>#N/A</v>
      </c>
      <c r="H833" s="76" t="e">
        <f>IF($C833="-",IF($A833="-",VLOOKUP($D833,'REACH Bilaga XIV_update'!$A$5:$A$110,1,FALSE),VLOOKUP($A833,'REACH Bilaga XIV_update'!$D$5:$D$110,1,FALSE)),VLOOKUP($C833,'REACH Bilaga XIV_update'!$C$5:$C$110,1,FALSE))</f>
        <v>#N/A</v>
      </c>
      <c r="I833" s="76" t="str">
        <f>IF($C833="-",IF($A833="-",VLOOKUP($D833,CoRAP_update!$A$5:$A$376,1,FALSE),VLOOKUP($A833,CoRAP_update!$D$5:$D$376,1,FALSE)),VLOOKUP($C833,CoRAP_update!$C$5:$C$376,1,FALSE))</f>
        <v>432-520-2</v>
      </c>
      <c r="J833" s="76" t="e">
        <f>IF($C833="-",IF($A833="-",VLOOKUP($D833,EDC_update!$C$2:$C$450,1,FALSE),VLOOKUP($A833,EDC_update!$B$2:$B$450,1,FALSE)),VLOOKUP($C833,EDC_update!$L$2:$L$450,1,FALSE))</f>
        <v>#N/A</v>
      </c>
      <c r="K833" s="76" t="e">
        <f>IF($C833="-",IF($A833="-",IF(VLOOKUP($D833,'sin-list 180320_update'!$C$2:$S$835,3,FALSE)="",NA(),VLOOKUP($D833,'sin-list 180320_update'!$C$2:$S$835,3,FALSE)),IF(VLOOKUP($A833,'sin-list 180320_update'!$A$2:$S$835,5,FALSE)="",NA(),VLOOKUP($A833,'sin-list 180320_update'!$A$2:$S$835,5,FALSE))),IF(VLOOKUP($C833,'sin-list 180320_update'!$B$2:$S$835,4,FALSE)="",NA(),VLOOKUP($C833,'sin-list 180320_update'!$B$2:$S$835,4,FALSE)))</f>
        <v>#N/A</v>
      </c>
      <c r="L833" s="76" t="e">
        <f>IF($C833="-",IF($A833="-",VLOOKUP($D833,'sin-list 180320_update'!$C$2:$S$835,6,FALSE),VLOOKUP($A833,'sin-list 180320_update'!$A$2:$S$835,8,FALSE)),VLOOKUP($C833,'sin-list 180320_update'!$B$2:$S$835,7,FALSE))</f>
        <v>#N/A</v>
      </c>
      <c r="M833" s="76" t="e">
        <f>IF($C833="-",IF($A833="-",IF(VLOOKUP($D833,'sin-list 180320_update'!$C$2:$S$835,8,FALSE)="",NA(),VLOOKUP($D833,'sin-list 180320_update'!$C$2:$S$835,8,FALSE)),IF(VLOOKUP($A833,'sin-list 180320_update'!$A$2:$S$835,10,FALSE)="",NA(),VLOOKUP($A833,'sin-list 180320_update'!$A$2:$S$835,10,FALSE))),IF(VLOOKUP($C833,'sin-list 180320_update'!$B$2:$S$835,9,FALSE)="",NA(),VLOOKUP($C833,'sin-list 180320_update'!$B$2:$S$835,9,FALSE)))</f>
        <v>#N/A</v>
      </c>
      <c r="N833" s="76" t="e">
        <f>IF($C833="-",IF($A833="-",IF(VLOOKUP($D833,'REACH Bilaga XVII_update'!$A$5:$E$131,4,FALSE)="",NA(),VLOOKUP($D833,'REACH Bilaga XVII_update'!$A$5:$E$131,4,FALSE)),IF(VLOOKUP($A833,'REACH Bilaga XVII_update'!$C$5:$D$131,2,FALSE)="",NA(),VLOOKUP($A833,'REACH Bilaga XVII_update'!$C$5:$D$131,2,FALSE))),IF(VLOOKUP($C833,'REACH Bilaga XVII_update'!$B$5:$D$131,3,FALSE)="",NA(),VLOOKUP($C833,'REACH Bilaga XVII_update'!$B$5:$D$131,3,FALSE)))</f>
        <v>#N/A</v>
      </c>
      <c r="O833" s="76" t="e">
        <f>IF($C833="-",IF($A833="-",IF(VLOOKUP($D833,' REACH Bilaga 59_update'!$A$5:$E$210,5,FALSE)="",NA(),VLOOKUP($D833,' REACH Bilaga 59_update'!$A$5:$E$210,5,FALSE)),IF(VLOOKUP($A833,' REACH Bilaga 59_update'!$D$5:$E$210,2,FALSE)="",NA(),VLOOKUP($A833,' REACH Bilaga 59_update'!$D$5:$E$210,2,FALSE))),IF(VLOOKUP($C833,' REACH Bilaga 59_update'!$C$5:$E$210,3,FALSE)="",NA(),VLOOKUP($C833,' REACH Bilaga 59_update'!$C$5:$E$210,3,FALSE)))</f>
        <v>#N/A</v>
      </c>
      <c r="P833" s="76" t="e">
        <f>IF(C833="-",IF(A833="-",IFERROR(VLOOKUP($D833,' REACH Bilaga 59_update'!$A$5:$F$210,MATCH(Sammanfattning!P$1,' REACH Bilaga 59_update'!$A$4:$F$4,0),FALSE),VLOOKUP($D833,'REACH Bilaga XIV_update'!$A$4:$H$110,MATCH(Sammanfattning!P$1,'REACH Bilaga XIV_update'!$A$4:$H$4,0),FALSE)),IFERROR(VLOOKUP($A833,' REACH Bilaga 59_update'!$D$5:$F$210,MATCH(Sammanfattning!P$1,' REACH Bilaga 59_update'!$D$4:$F$4,0),FALSE),VLOOKUP($A833,'REACH Bilaga XIV_update'!$D$4:$H$110,MATCH(Sammanfattning!P$1,'REACH Bilaga XIV_update'!$D$4:$H$4,0),FALSE))),IFERROR(VLOOKUP($C833,' REACH Bilaga 59_update'!$C$5:$F$210,MATCH(Sammanfattning!P$1,' REACH Bilaga 59_update'!$C$4:$F$4,0),FALSE),VLOOKUP($C833,'REACH Bilaga XIV_update'!$C$4:$H$110,MATCH(Sammanfattning!P$1,'REACH Bilaga XIV_update'!$C$4:$H$4,0),FALSE)))</f>
        <v>#N/A</v>
      </c>
      <c r="Q833" s="76" t="e">
        <f>IF($C833="-",IF($A833="-",IF(VLOOKUP($D833,'REACH Bilaga XIV_update'!$A$5:$I$110,9,FALSE)="",NA(),VLOOKUP($D833,'REACH Bilaga XIV_update'!$A$5:$I$110,9,FALSE)),IF(VLOOKUP($A833,'REACH Bilaga XIV_update'!$D$5:$I$110,6,FALSE)="",NA(),VLOOKUP($A833,'REACH Bilaga XIV_update'!$D$5:$I$110,6,FALSE))),IF(VLOOKUP($C833,'REACH Bilaga XIV_update'!$C$5:$I$110,7,FALSE)="",NA(),VLOOKUP($C833,'REACH Bilaga XIV_update'!$C$5:$I$110,7,FALSE)))</f>
        <v>#N/A</v>
      </c>
      <c r="R833" s="76" t="str">
        <f>IF($C833="-",IF($A833="-",IF(VLOOKUP($D833,CoRAP_update!$A$5:$O$376,15,FALSE)="",NA(),VLOOKUP($D833,CoRAP_update!$A$5:$O$376,15,FALSE)),IF(VLOOKUP($A833,CoRAP_update!$D$5:$O$376,12,FALSE)="",NA(),VLOOKUP($A833,CoRAP_update!$D$5:$O$376,12,FALSE))),IF(VLOOKUP($C833,CoRAP_update!$C$5:$O$376,13,FALSE)="",NA(),VLOOKUP($C833,CoRAP_update!$C$5:$O$376,13,FALSE)))</f>
        <v>H411</v>
      </c>
      <c r="S833" s="144" t="str">
        <f>IF($C833="-",IF($A833="-",VLOOKUP($D833,CoRAP_update!$A$5:$J$376,MATCH(Sammanfattning!S$1,CoRAP_update!$A$4:$J$4,0),FALSE),VLOOKUP($A833,CoRAP_update!$D$5:$J$376,MATCH(Sammanfattning!S$1,CoRAP_update!$D$4:$J$4,0),FALSE)),VLOOKUP($C833,CoRAP_update!$C$5:$J$376,MATCH(Sammanfattning!S$1,CoRAP_update!$C$4:$J$4,0),FALSE))</f>
        <v>Suspected Reprotoxic#Potential endocrine disruptor</v>
      </c>
      <c r="T833" s="76" t="e">
        <f>IF($A833="-",VLOOKUP($D833,EDC_update!$C$2:$F$450,4,FALSE),VLOOKUP($A833,EDC_update!$B$2:$F$450,5,FALSE))</f>
        <v>#N/A</v>
      </c>
      <c r="V833" s="78">
        <f>IF(IFERROR(SEARCH("PBT",P833),99)=99,IF(IFERROR(SEARCH("suspected PBT",S833),99)=99,IF(IFERROR(SEARCH("concluded to be PBT",K833),99)=99,IF(IFERROR(SEARCH("PBT",S833),99)=99,IF(IFERROR(SEARCH("PBT cand",L833),99)=99,IF(IFERROR(SEARCH("PBT",L833),99)=99,IF(IFERROR(SEARCH("persistent, bioackumulative and toxic properties",K833),99)=99,0,Scoring!$E$3),Scoring!$E$3),Scoring!$E$7),Scoring!$E$3),Scoring!$E$5),Scoring!$E$6),Scoring!$E$3)</f>
        <v>0</v>
      </c>
      <c r="W833" s="78">
        <f>IF(IFERROR(SEARCH("vPvB",P833),99)=99,IF(IFERROR(SEARCH("suspected pbt/vPvB",S833),99)=99,IF(IFERROR(SEARCH("vPvB",S833),99)=99,IF(IFERROR(SEARCH("concluded to be a vPvB",S833),99)=99,IF(IFERROR(SEARCH("identified as vPvB",K833),99)=99,IF(IFERROR(SEARCH("concluded to be a vPvB",K833),99)=99,IF(IFERROR(SEARCH("concluded to be both pbt and vPvB",S833),99)=99,IF(IFERROR(SEARCH("concluded to be both pbt and vPvB",K833),99)=99,0,Scoring!$E$5),Scoring!$E$5),Scoring!$E$5),Scoring!$E$5),Scoring!$E$5),Scoring!$E$4),Scoring!$E$6),Scoring!$E$4)</f>
        <v>0</v>
      </c>
      <c r="X833" s="78">
        <f>IF(IFERROR(SEARCH("H410",N833),99)=99,IF(IFERROR(SEARCH("H410",O833),99)=99,IF(IFERROR(SEARCH("H410",Q833),99)=99,IF(IFERROR(SEARCH("H410",M833),99)=99,IF(IFERROR(SEARCH("H410",R833),99)=99,IF(IFERROR(SEARCH("H411",N833),99)=99,IF(IFERROR(SEARCH("H411",O833),99)=99,IF(IFERROR(SEARCH("H411",Q833),99)=99,IF(IFERROR(SEARCH("H411",M833),99)=99,IF(IFERROR(SEARCH("H411",R833),99)=99,IF(IFERROR(SEARCH("H413",N833),99)=99,IF(IFERROR(SEARCH("H413",O833),99)=99,IF(IFERROR(SEARCH("H413",Q833),99)=99,IF(IFERROR(SEARCH("H413",M833),99)=99,IF(IFERROR(SEARCH("H413",R833),99)=99,IF(IFERROR(SEARCH("H412",N833),99)=99,IF(IFERROR(SEARCH("H412",O833),99)=99,IF(IFERROR(SEARCH("H412",Q833),99)=99,IF(IFERROR(SEARCH("H412",M833),99)=99,IF(IFERROR(SEARCH("H412",R833),99)=99,0,Scoring!$E$2),Scoring!$E$2),Scoring!$E$2),Scoring!$E$2),Scoring!$E$2),Scoring!$E$2),Scoring!$E$2),Scoring!$E$2),Scoring!$E$2),Scoring!$E$2),Scoring!$E$2),Scoring!$E$2),Scoring!$E$2),Scoring!$E$2),Scoring!$E$2),Scoring!$E$2),Scoring!$E$2),Scoring!$E$2),Scoring!$E$2),Scoring!$E$2)</f>
        <v>1</v>
      </c>
      <c r="Y833" s="78">
        <f>IF(IFERROR(SEARCH("CMR",K833),99)=99,IF(IFERROR(SEARCH("Suspected CMR",S833),99)=99,IF(IFERROR(SEARCH("CMR",S833),99)=99,0,Scoring!$E$8),Scoring!$E$9),Scoring!$E$8)</f>
        <v>0</v>
      </c>
      <c r="Z833" s="78">
        <f>IF(IFERROR(SEARCH("H350",N833),99)=99,IF(IFERROR(SEARCH("H350",O833),99)=99,IF(IFERROR(SEARCH("H350",Q833),99)=99,IF(IFERROR(SEARCH("H350",M833),99)=99,IF(IFERROR(SEARCH("H350",R833),99)=99,IF(IFERROR(SEARCH("H351",N833),99)=99,IF(IFERROR(SEARCH("H351",O833),99)=99,IF(IFERROR(SEARCH("H351",Q833),99)=99,IF(IFERROR(SEARCH("H351",M833),99)=99,IF(IFERROR(SEARCH("H351",R833),99)=99,IF(IFERROR(SEARCH("carcinogenic",P833),99)=99,IF(IFERROR(SEARCH("suspected carcinogenic",S833),99)=99,0,Scoring!$E$12),Scoring!$E$11),Scoring!$E$10),Scoring!$E$10),Scoring!$E$10),Scoring!$E$10),Scoring!$E$10),Scoring!$E$10),Scoring!$E$10),Scoring!$E$10),Scoring!$E$10),Scoring!$E$10)</f>
        <v>0</v>
      </c>
      <c r="AA833" s="78">
        <f>IF(IFERROR(SEARCH("H340",N833),99)=99,IF(IFERROR(SEARCH("H340",O833),99)=99,IF(IFERROR(SEARCH("H340",Q833),99)=99,IF(IFERROR(SEARCH("H340",M833),99)=99,IF(IFERROR(SEARCH("H340",R833),99)=99,IF(IFERROR(SEARCH("H341",N833),99)=99,IF(IFERROR(SEARCH("H341",O833),99)=99,IF(IFERROR(SEARCH("H341",Q833),99)=99,IF(IFERROR(SEARCH("H341",M833),99)=99,IF(IFERROR(SEARCH("H341",R833),99)=99,IF(IFERROR(SEARCH("mutagenic",P833),99)=99,IF(IFERROR(SEARCH("suspected mutagenic",S833),99)=99,0,Scoring!$E$15),Scoring!$E$14),Scoring!$E$13),Scoring!$E$13),Scoring!$E$13),Scoring!$E$13),Scoring!$E$13),Scoring!$E$13),Scoring!$E$13),Scoring!$E$13),Scoring!$E$13),Scoring!$E$13)</f>
        <v>0</v>
      </c>
      <c r="AB833" s="78">
        <f>IF(IFERROR(SEARCH("H360",N833),99)=99,IF(IFERROR(SEARCH("H360",O833),99)=99,IF(IFERROR(SEARCH("H360",Q833),99)=99,IF(IFERROR(SEARCH("H360",M833),99)=99,IF(IFERROR(SEARCH("H360",R833),99)=99,IF(IFERROR(SEARCH("H361",N833),99)=99,IF(IFERROR(SEARCH("H361",O833),99)=99,IF(IFERROR(SEARCH("H361",Q833),99)=99,IF(IFERROR(SEARCH("H361",M833),99)=99,IF(IFERROR(SEARCH("H361",R833),99)=99,IF(IFERROR(SEARCH("reproduction",P833),99)=99,IF(IFERROR(SEARCH("suspected reprotoxic",S833),99)=99,IF(IFERROR(SEARCH("reprotoxic",S833),99)=99,IF(IFERROR(SEARCH("reprotoxic",K833),99)=99,0,Scoring!$E$18),Scoring!$E$18),Scoring!$E$19),Scoring!$E$17),Scoring!$E$16),Scoring!$E$16),Scoring!$E$16),Scoring!$E$16),Scoring!$E$16),Scoring!$E$16),Scoring!$E$16),Scoring!$E$16),Scoring!$E$16),Scoring!$E$16)</f>
        <v>0.7</v>
      </c>
      <c r="AC833" s="78">
        <f>IF(IFERROR(SEARCH("57f",L833),99)=99,IF(IFERROR(SEARCH("57(f)",P833),99)=99,0,Scoring!$E$20),Scoring!$E$20)</f>
        <v>0</v>
      </c>
      <c r="AD833" s="78">
        <f>IF(IFERROR(SEARCH("CAT1",T833),99)=99,IF(IFERROR(SEARCH("CAT2",T833),99)=99,IF(IFERROR(SEARCH("CAT3",T833),99)=99,IF(IFERROR(SEARCH("concluded to be endocrine",K833),99)=99,IF(IFERROR(SEARCH("categorised as endocrine",K833),99)=99,IF(IFERROR(SEARCH("endocrine disrupting",P833),99)=99,IF(IFERROR(SEARCH("endocrine disrupting",K833),99)=99,IF(IFERROR(SEARCH("suspected endocrine",S833),99)=99,IF(IFERROR(SEARCH("potential endocrine",S833),99)=99,0,Scoring!$E$25),Scoring!$E$25),Scoring!$E$24),Scoring!$E$24),Scoring!$E$24),Scoring!$E$24),Scoring!$E$23),Scoring!$E$22),Scoring!$E$21)</f>
        <v>0.5</v>
      </c>
      <c r="AE833" s="78">
        <f>IF(IFERROR(SEARCH("suspected sensitiser",S833),99)=99,IF(IFERROR(SEARCH("sensitiser",S833),99)=99,IF(IFERROR(SEARCH("other hazard based concern",S833),99)=99,0,Scoring!$E$28),Scoring!$E$26),Scoring!$E$27)</f>
        <v>0</v>
      </c>
      <c r="AF833" s="78">
        <f>IF(IFERROR(M833,1)=1,IF(IFERROR(N833,1)=1,IF(IFERROR(O833,1)=1,IF(IFERROR(Q833,1)=1,IF(IFERROR(R833,1)=1,IF(IFERROR(T833,1)=1,IF(IFERROR(K833,1)=1,IF(IFERROR(P833,1)=1,IF(IFERROR(S833,1)=1,Scoring!$E$29,0),0),0),0),0),0),0),0),0)</f>
        <v>0</v>
      </c>
      <c r="AG833" s="78">
        <f t="shared" si="59"/>
        <v>2.2000000000000002</v>
      </c>
      <c r="AI833" s="93"/>
      <c r="AJ833" s="94"/>
      <c r="AK833" s="76"/>
      <c r="AL833" s="75"/>
      <c r="AN833" s="79"/>
      <c r="AO833" s="79"/>
      <c r="AP833" s="79"/>
      <c r="AQ833" s="79"/>
      <c r="AR833" s="79"/>
      <c r="AS833" s="78"/>
      <c r="AU833" s="79">
        <f>IF(IFERROR(F833,99)=99,IF(IFERROR(G833,99)=99,IF(IFERROR(H833,99)=99,IF(IFERROR(I833,99)=99,IF(IFERROR(E833,99)=99,IF(IFERROR(J833,99)=99,0,Scoring!$B$7),Scoring!$B$3),Scoring!$B$2),Scoring!$B$6),Scoring!$B$5),Scoring!$B$4)</f>
        <v>0.5</v>
      </c>
      <c r="AV833" s="78">
        <f t="shared" si="60"/>
        <v>1.1000000000000001</v>
      </c>
      <c r="AW833" s="78"/>
      <c r="AX833" s="66"/>
      <c r="AY833" s="78"/>
      <c r="AZ833" s="76"/>
      <c r="BB833" s="76"/>
    </row>
    <row r="834" spans="1:54" x14ac:dyDescent="0.25">
      <c r="A834" s="77" t="s">
        <v>4200</v>
      </c>
      <c r="B834" s="76" t="str">
        <f t="shared" ref="B834:B852" si="64">C834</f>
        <v>200-659-6</v>
      </c>
      <c r="C834" s="77" t="s">
        <v>4199</v>
      </c>
      <c r="D834" s="77" t="s">
        <v>4198</v>
      </c>
      <c r="E834" s="76" t="e">
        <f>IF(C834="-",IF(A834="-",VLOOKUP(D834,'sin-list 180320_update'!$C$2:$C$835,1,FALSE),VLOOKUP(A834,'sin-list 180320_update'!$A$2:$A$835,1,FALSE)),VLOOKUP(C834,'sin-list 180320_update'!$B$2:$B$835,1,FALSE))</f>
        <v>#N/A</v>
      </c>
      <c r="F834" s="76" t="e">
        <f>IF($C834="-",IF($A834="-",VLOOKUP($D834,'REACH Bilaga XVII_update'!$A$5:$A$131,1,FALSE),VLOOKUP($A834,'REACH Bilaga XVII_update'!$C$5:$C$131,1,FALSE)),VLOOKUP($C834,'REACH Bilaga XVII_update'!$B$5:$B$131,1,FALSE))</f>
        <v>#N/A</v>
      </c>
      <c r="G834" s="76" t="e">
        <f>IF($C834="-",IF($A834="-",VLOOKUP($D834,' REACH Bilaga 59_update'!$A$5:$A$210,1,FALSE),VLOOKUP($A834,' REACH Bilaga 59_update'!$D$5:$D$210,1,FALSE)),VLOOKUP($C834,' REACH Bilaga 59_update'!$C$5:$C$210,1,FALSE))</f>
        <v>#N/A</v>
      </c>
      <c r="H834" s="76" t="e">
        <f>IF($C834="-",IF($A834="-",VLOOKUP($D834,'REACH Bilaga XIV_update'!$A$5:$A$110,1,FALSE),VLOOKUP($A834,'REACH Bilaga XIV_update'!$D$5:$D$110,1,FALSE)),VLOOKUP($C834,'REACH Bilaga XIV_update'!$C$5:$C$110,1,FALSE))</f>
        <v>#N/A</v>
      </c>
      <c r="I834" s="76" t="str">
        <f>IF($C834="-",IF($A834="-",VLOOKUP($D834,CoRAP_update!$A$5:$A$376,1,FALSE),VLOOKUP($A834,CoRAP_update!$D$5:$D$376,1,FALSE)),VLOOKUP($C834,CoRAP_update!$C$5:$C$376,1,FALSE))</f>
        <v>200-659-6</v>
      </c>
      <c r="J834" s="76" t="e">
        <f>IF($C834="-",IF($A834="-",VLOOKUP($D834,EDC_update!$C$2:$C$450,1,FALSE),VLOOKUP($A834,EDC_update!$B$2:$B$450,1,FALSE)),VLOOKUP($C834,EDC_update!$L$2:$L$450,1,FALSE))</f>
        <v>#N/A</v>
      </c>
      <c r="K834" s="76" t="e">
        <f>IF($C834="-",IF($A834="-",IF(VLOOKUP($D834,'sin-list 180320_update'!$C$2:$S$835,3,FALSE)="",NA(),VLOOKUP($D834,'sin-list 180320_update'!$C$2:$S$835,3,FALSE)),IF(VLOOKUP($A834,'sin-list 180320_update'!$A$2:$S$835,5,FALSE)="",NA(),VLOOKUP($A834,'sin-list 180320_update'!$A$2:$S$835,5,FALSE))),IF(VLOOKUP($C834,'sin-list 180320_update'!$B$2:$S$835,4,FALSE)="",NA(),VLOOKUP($C834,'sin-list 180320_update'!$B$2:$S$835,4,FALSE)))</f>
        <v>#N/A</v>
      </c>
      <c r="L834" s="76" t="e">
        <f>IF($C834="-",IF($A834="-",VLOOKUP($D834,'sin-list 180320_update'!$C$2:$S$835,6,FALSE),VLOOKUP($A834,'sin-list 180320_update'!$A$2:$S$835,8,FALSE)),VLOOKUP($C834,'sin-list 180320_update'!$B$2:$S$835,7,FALSE))</f>
        <v>#N/A</v>
      </c>
      <c r="M834" s="76" t="e">
        <f>IF($C834="-",IF($A834="-",IF(VLOOKUP($D834,'sin-list 180320_update'!$C$2:$S$835,8,FALSE)="",NA(),VLOOKUP($D834,'sin-list 180320_update'!$C$2:$S$835,8,FALSE)),IF(VLOOKUP($A834,'sin-list 180320_update'!$A$2:$S$835,10,FALSE)="",NA(),VLOOKUP($A834,'sin-list 180320_update'!$A$2:$S$835,10,FALSE))),IF(VLOOKUP($C834,'sin-list 180320_update'!$B$2:$S$835,9,FALSE)="",NA(),VLOOKUP($C834,'sin-list 180320_update'!$B$2:$S$835,9,FALSE)))</f>
        <v>#N/A</v>
      </c>
      <c r="N834" s="76" t="e">
        <f>IF($C834="-",IF($A834="-",IF(VLOOKUP($D834,'REACH Bilaga XVII_update'!$A$5:$E$131,4,FALSE)="",NA(),VLOOKUP($D834,'REACH Bilaga XVII_update'!$A$5:$E$131,4,FALSE)),IF(VLOOKUP($A834,'REACH Bilaga XVII_update'!$C$5:$D$131,2,FALSE)="",NA(),VLOOKUP($A834,'REACH Bilaga XVII_update'!$C$5:$D$131,2,FALSE))),IF(VLOOKUP($C834,'REACH Bilaga XVII_update'!$B$5:$D$131,3,FALSE)="",NA(),VLOOKUP($C834,'REACH Bilaga XVII_update'!$B$5:$D$131,3,FALSE)))</f>
        <v>#N/A</v>
      </c>
      <c r="O834" s="76" t="e">
        <f>IF($C834="-",IF($A834="-",IF(VLOOKUP($D834,' REACH Bilaga 59_update'!$A$5:$E$210,5,FALSE)="",NA(),VLOOKUP($D834,' REACH Bilaga 59_update'!$A$5:$E$210,5,FALSE)),IF(VLOOKUP($A834,' REACH Bilaga 59_update'!$D$5:$E$210,2,FALSE)="",NA(),VLOOKUP($A834,' REACH Bilaga 59_update'!$D$5:$E$210,2,FALSE))),IF(VLOOKUP($C834,' REACH Bilaga 59_update'!$C$5:$E$210,3,FALSE)="",NA(),VLOOKUP($C834,' REACH Bilaga 59_update'!$C$5:$E$210,3,FALSE)))</f>
        <v>#N/A</v>
      </c>
      <c r="P834" s="76" t="e">
        <f>IF(C834="-",IF(A834="-",IFERROR(VLOOKUP($D834,' REACH Bilaga 59_update'!$A$5:$F$210,MATCH(Sammanfattning!P$1,' REACH Bilaga 59_update'!$A$4:$F$4,0),FALSE),VLOOKUP($D834,'REACH Bilaga XIV_update'!$A$4:$H$110,MATCH(Sammanfattning!P$1,'REACH Bilaga XIV_update'!$A$4:$H$4,0),FALSE)),IFERROR(VLOOKUP($A834,' REACH Bilaga 59_update'!$D$5:$F$210,MATCH(Sammanfattning!P$1,' REACH Bilaga 59_update'!$D$4:$F$4,0),FALSE),VLOOKUP($A834,'REACH Bilaga XIV_update'!$D$4:$H$110,MATCH(Sammanfattning!P$1,'REACH Bilaga XIV_update'!$D$4:$H$4,0),FALSE))),IFERROR(VLOOKUP($C834,' REACH Bilaga 59_update'!$C$5:$F$210,MATCH(Sammanfattning!P$1,' REACH Bilaga 59_update'!$C$4:$F$4,0),FALSE),VLOOKUP($C834,'REACH Bilaga XIV_update'!$C$4:$H$110,MATCH(Sammanfattning!P$1,'REACH Bilaga XIV_update'!$C$4:$H$4,0),FALSE)))</f>
        <v>#N/A</v>
      </c>
      <c r="Q834" s="76" t="e">
        <f>IF($C834="-",IF($A834="-",IF(VLOOKUP($D834,'REACH Bilaga XIV_update'!$A$5:$I$110,9,FALSE)="",NA(),VLOOKUP($D834,'REACH Bilaga XIV_update'!$A$5:$I$110,9,FALSE)),IF(VLOOKUP($A834,'REACH Bilaga XIV_update'!$D$5:$I$110,6,FALSE)="",NA(),VLOOKUP($A834,'REACH Bilaga XIV_update'!$D$5:$I$110,6,FALSE))),IF(VLOOKUP($C834,'REACH Bilaga XIV_update'!$C$5:$I$110,7,FALSE)="",NA(),VLOOKUP($C834,'REACH Bilaga XIV_update'!$C$5:$I$110,7,FALSE)))</f>
        <v>#N/A</v>
      </c>
      <c r="R834" s="76" t="str">
        <f>IF($C834="-",IF($A834="-",IF(VLOOKUP($D834,CoRAP_update!$A$5:$O$376,15,FALSE)="",NA(),VLOOKUP($D834,CoRAP_update!$A$5:$O$376,15,FALSE)),IF(VLOOKUP($A834,CoRAP_update!$D$5:$O$376,12,FALSE)="",NA(),VLOOKUP($A834,CoRAP_update!$D$5:$O$376,12,FALSE))),IF(VLOOKUP($C834,CoRAP_update!$C$5:$O$376,13,FALSE)="",NA(),VLOOKUP($C834,CoRAP_update!$C$5:$O$376,13,FALSE)))</f>
        <v xml:space="preserve">H225
H331
H311
H301
H370 **
</v>
      </c>
      <c r="S834" s="144" t="str">
        <f>IF($C834="-",IF($A834="-",VLOOKUP($D834,CoRAP_update!$A$5:$J$376,MATCH(Sammanfattning!S$1,CoRAP_update!$A$4:$J$4,0),FALSE),VLOOKUP($A834,CoRAP_update!$D$5:$J$376,MATCH(Sammanfattning!S$1,CoRAP_update!$D$4:$J$4,0),FALSE)),VLOOKUP($C834,CoRAP_update!$C$5:$J$376,MATCH(Sammanfattning!S$1,CoRAP_update!$C$4:$J$4,0),FALSE))</f>
        <v>Suspected CMR#Consumer use#Exposure of environment#Exposure of workers#Wide dispersive use</v>
      </c>
      <c r="T834" s="76" t="e">
        <f>IF($A834="-",VLOOKUP($D834,EDC_update!$C$2:$F$450,4,FALSE),VLOOKUP($A834,EDC_update!$B$2:$F$450,5,FALSE))</f>
        <v>#N/A</v>
      </c>
      <c r="V834" s="78">
        <f>IF(IFERROR(SEARCH("PBT",P834),99)=99,IF(IFERROR(SEARCH("suspected PBT",S834),99)=99,IF(IFERROR(SEARCH("concluded to be PBT",K834),99)=99,IF(IFERROR(SEARCH("PBT",S834),99)=99,IF(IFERROR(SEARCH("PBT cand",L834),99)=99,IF(IFERROR(SEARCH("PBT",L834),99)=99,IF(IFERROR(SEARCH("persistent, bioackumulative and toxic properties",K834),99)=99,0,Scoring!$E$3),Scoring!$E$3),Scoring!$E$7),Scoring!$E$3),Scoring!$E$5),Scoring!$E$6),Scoring!$E$3)</f>
        <v>0</v>
      </c>
      <c r="W834" s="78">
        <f>IF(IFERROR(SEARCH("vPvB",P834),99)=99,IF(IFERROR(SEARCH("suspected pbt/vPvB",S834),99)=99,IF(IFERROR(SEARCH("vPvB",S834),99)=99,IF(IFERROR(SEARCH("concluded to be a vPvB",S834),99)=99,IF(IFERROR(SEARCH("identified as vPvB",K834),99)=99,IF(IFERROR(SEARCH("concluded to be a vPvB",K834),99)=99,IF(IFERROR(SEARCH("concluded to be both pbt and vPvB",S834),99)=99,IF(IFERROR(SEARCH("concluded to be both pbt and vPvB",K834),99)=99,0,Scoring!$E$5),Scoring!$E$5),Scoring!$E$5),Scoring!$E$5),Scoring!$E$5),Scoring!$E$4),Scoring!$E$6),Scoring!$E$4)</f>
        <v>0</v>
      </c>
      <c r="X834" s="78">
        <f>IF(IFERROR(SEARCH("H410",N834),99)=99,IF(IFERROR(SEARCH("H410",O834),99)=99,IF(IFERROR(SEARCH("H410",Q834),99)=99,IF(IFERROR(SEARCH("H410",M834),99)=99,IF(IFERROR(SEARCH("H410",R834),99)=99,IF(IFERROR(SEARCH("H411",N834),99)=99,IF(IFERROR(SEARCH("H411",O834),99)=99,IF(IFERROR(SEARCH("H411",Q834),99)=99,IF(IFERROR(SEARCH("H411",M834),99)=99,IF(IFERROR(SEARCH("H411",R834),99)=99,IF(IFERROR(SEARCH("H413",N834),99)=99,IF(IFERROR(SEARCH("H413",O834),99)=99,IF(IFERROR(SEARCH("H413",Q834),99)=99,IF(IFERROR(SEARCH("H413",M834),99)=99,IF(IFERROR(SEARCH("H413",R834),99)=99,IF(IFERROR(SEARCH("H412",N834),99)=99,IF(IFERROR(SEARCH("H412",O834),99)=99,IF(IFERROR(SEARCH("H412",Q834),99)=99,IF(IFERROR(SEARCH("H412",M834),99)=99,IF(IFERROR(SEARCH("H412",R834),99)=99,0,Scoring!$E$2),Scoring!$E$2),Scoring!$E$2),Scoring!$E$2),Scoring!$E$2),Scoring!$E$2),Scoring!$E$2),Scoring!$E$2),Scoring!$E$2),Scoring!$E$2),Scoring!$E$2),Scoring!$E$2),Scoring!$E$2),Scoring!$E$2),Scoring!$E$2),Scoring!$E$2),Scoring!$E$2),Scoring!$E$2),Scoring!$E$2),Scoring!$E$2)</f>
        <v>0</v>
      </c>
      <c r="Y834" s="78">
        <f>IF(IFERROR(SEARCH("CMR",K834),99)=99,IF(IFERROR(SEARCH("Suspected CMR",S834),99)=99,IF(IFERROR(SEARCH("CMR",S834),99)=99,0,Scoring!$E$8),Scoring!$E$9),Scoring!$E$8)</f>
        <v>2.1</v>
      </c>
      <c r="Z834" s="78">
        <f>IF(IFERROR(SEARCH("H350",N834),99)=99,IF(IFERROR(SEARCH("H350",O834),99)=99,IF(IFERROR(SEARCH("H350",Q834),99)=99,IF(IFERROR(SEARCH("H350",M834),99)=99,IF(IFERROR(SEARCH("H350",R834),99)=99,IF(IFERROR(SEARCH("H351",N834),99)=99,IF(IFERROR(SEARCH("H351",O834),99)=99,IF(IFERROR(SEARCH("H351",Q834),99)=99,IF(IFERROR(SEARCH("H351",M834),99)=99,IF(IFERROR(SEARCH("H351",R834),99)=99,IF(IFERROR(SEARCH("carcinogenic",P834),99)=99,IF(IFERROR(SEARCH("suspected carcinogenic",S834),99)=99,0,Scoring!$E$12),Scoring!$E$11),Scoring!$E$10),Scoring!$E$10),Scoring!$E$10),Scoring!$E$10),Scoring!$E$10),Scoring!$E$10),Scoring!$E$10),Scoring!$E$10),Scoring!$E$10),Scoring!$E$10)</f>
        <v>0</v>
      </c>
      <c r="AA834" s="78">
        <f>IF(IFERROR(SEARCH("H340",N834),99)=99,IF(IFERROR(SEARCH("H340",O834),99)=99,IF(IFERROR(SEARCH("H340",Q834),99)=99,IF(IFERROR(SEARCH("H340",M834),99)=99,IF(IFERROR(SEARCH("H340",R834),99)=99,IF(IFERROR(SEARCH("H341",N834),99)=99,IF(IFERROR(SEARCH("H341",O834),99)=99,IF(IFERROR(SEARCH("H341",Q834),99)=99,IF(IFERROR(SEARCH("H341",M834),99)=99,IF(IFERROR(SEARCH("H341",R834),99)=99,IF(IFERROR(SEARCH("mutagenic",P834),99)=99,IF(IFERROR(SEARCH("suspected mutagenic",S834),99)=99,0,Scoring!$E$15),Scoring!$E$14),Scoring!$E$13),Scoring!$E$13),Scoring!$E$13),Scoring!$E$13),Scoring!$E$13),Scoring!$E$13),Scoring!$E$13),Scoring!$E$13),Scoring!$E$13),Scoring!$E$13)</f>
        <v>0</v>
      </c>
      <c r="AB834" s="78">
        <f>IF(IFERROR(SEARCH("H360",N834),99)=99,IF(IFERROR(SEARCH("H360",O834),99)=99,IF(IFERROR(SEARCH("H360",Q834),99)=99,IF(IFERROR(SEARCH("H360",M834),99)=99,IF(IFERROR(SEARCH("H360",R834),99)=99,IF(IFERROR(SEARCH("H361",N834),99)=99,IF(IFERROR(SEARCH("H361",O834),99)=99,IF(IFERROR(SEARCH("H361",Q834),99)=99,IF(IFERROR(SEARCH("H361",M834),99)=99,IF(IFERROR(SEARCH("H361",R834),99)=99,IF(IFERROR(SEARCH("reproduction",P834),99)=99,IF(IFERROR(SEARCH("suspected reprotoxic",S834),99)=99,IF(IFERROR(SEARCH("reprotoxic",S834),99)=99,IF(IFERROR(SEARCH("reprotoxic",K834),99)=99,0,Scoring!$E$18),Scoring!$E$18),Scoring!$E$19),Scoring!$E$17),Scoring!$E$16),Scoring!$E$16),Scoring!$E$16),Scoring!$E$16),Scoring!$E$16),Scoring!$E$16),Scoring!$E$16),Scoring!$E$16),Scoring!$E$16),Scoring!$E$16)</f>
        <v>0</v>
      </c>
      <c r="AC834" s="78">
        <f>IF(IFERROR(SEARCH("57f",L834),99)=99,IF(IFERROR(SEARCH("57(f)",P834),99)=99,0,Scoring!$E$20),Scoring!$E$20)</f>
        <v>0</v>
      </c>
      <c r="AD834" s="78">
        <f>IF(IFERROR(SEARCH("CAT1",T834),99)=99,IF(IFERROR(SEARCH("CAT2",T834),99)=99,IF(IFERROR(SEARCH("CAT3",T834),99)=99,IF(IFERROR(SEARCH("concluded to be endocrine",K834),99)=99,IF(IFERROR(SEARCH("categorised as endocrine",K834),99)=99,IF(IFERROR(SEARCH("endocrine disrupting",P834),99)=99,IF(IFERROR(SEARCH("endocrine disrupting",K834),99)=99,IF(IFERROR(SEARCH("suspected endocrine",S834),99)=99,IF(IFERROR(SEARCH("potential endocrine",S834),99)=99,0,Scoring!$E$25),Scoring!$E$25),Scoring!$E$24),Scoring!$E$24),Scoring!$E$24),Scoring!$E$24),Scoring!$E$23),Scoring!$E$22),Scoring!$E$21)</f>
        <v>0</v>
      </c>
      <c r="AE834" s="78">
        <f>IF(IFERROR(SEARCH("suspected sensitiser",S834),99)=99,IF(IFERROR(SEARCH("sensitiser",S834),99)=99,IF(IFERROR(SEARCH("other hazard based concern",S834),99)=99,0,Scoring!$E$28),Scoring!$E$26),Scoring!$E$27)</f>
        <v>0</v>
      </c>
      <c r="AF834" s="78">
        <f>IF(IFERROR(M834,1)=1,IF(IFERROR(N834,1)=1,IF(IFERROR(O834,1)=1,IF(IFERROR(Q834,1)=1,IF(IFERROR(R834,1)=1,IF(IFERROR(T834,1)=1,IF(IFERROR(K834,1)=1,IF(IFERROR(P834,1)=1,IF(IFERROR(S834,1)=1,Scoring!$E$29,0),0),0),0),0),0),0),0),0)</f>
        <v>0</v>
      </c>
      <c r="AG834" s="78">
        <f t="shared" ref="AG834:AG897" si="65">V834+W834+X834+AD834+AE834+AF834+IF(Y834&gt;0,Y834,SUM(Z834:AB834))+AC834</f>
        <v>2.1</v>
      </c>
      <c r="AI834" s="93"/>
      <c r="AJ834" s="94"/>
      <c r="AK834" s="76"/>
      <c r="AL834" s="75"/>
      <c r="AN834" s="79"/>
      <c r="AO834" s="79"/>
      <c r="AP834" s="79"/>
      <c r="AQ834" s="79"/>
      <c r="AR834" s="79"/>
      <c r="AS834" s="78"/>
      <c r="AU834" s="79">
        <f>IF(IFERROR(F834,99)=99,IF(IFERROR(G834,99)=99,IF(IFERROR(H834,99)=99,IF(IFERROR(I834,99)=99,IF(IFERROR(E834,99)=99,IF(IFERROR(J834,99)=99,0,Scoring!$B$7),Scoring!$B$3),Scoring!$B$2),Scoring!$B$6),Scoring!$B$5),Scoring!$B$4)</f>
        <v>0.5</v>
      </c>
      <c r="AV834" s="78">
        <f t="shared" ref="AV834:AV897" si="66">AG834*AU834</f>
        <v>1.05</v>
      </c>
      <c r="AW834" s="78"/>
      <c r="AX834" s="66"/>
      <c r="AY834" s="78"/>
      <c r="AZ834" s="76"/>
      <c r="BA834" s="76"/>
      <c r="BB834" s="76"/>
    </row>
    <row r="835" spans="1:54" x14ac:dyDescent="0.25">
      <c r="A835" s="77" t="s">
        <v>4242</v>
      </c>
      <c r="B835" s="76" t="str">
        <f t="shared" si="64"/>
        <v>200-889-7</v>
      </c>
      <c r="C835" s="77" t="s">
        <v>4241</v>
      </c>
      <c r="D835" s="77" t="s">
        <v>4240</v>
      </c>
      <c r="E835" s="76" t="e">
        <f>IF(C835="-",IF(A835="-",VLOOKUP(D835,'sin-list 180320_update'!$C$2:$C$835,1,FALSE),VLOOKUP(A835,'sin-list 180320_update'!$A$2:$A$835,1,FALSE)),VLOOKUP(C835,'sin-list 180320_update'!$B$2:$B$835,1,FALSE))</f>
        <v>#N/A</v>
      </c>
      <c r="F835" s="76" t="e">
        <f>IF($C835="-",IF($A835="-",VLOOKUP($D835,'REACH Bilaga XVII_update'!$A$5:$A$131,1,FALSE),VLOOKUP($A835,'REACH Bilaga XVII_update'!$C$5:$C$131,1,FALSE)),VLOOKUP($C835,'REACH Bilaga XVII_update'!$B$5:$B$131,1,FALSE))</f>
        <v>#N/A</v>
      </c>
      <c r="G835" s="76" t="e">
        <f>IF($C835="-",IF($A835="-",VLOOKUP($D835,' REACH Bilaga 59_update'!$A$5:$A$210,1,FALSE),VLOOKUP($A835,' REACH Bilaga 59_update'!$D$5:$D$210,1,FALSE)),VLOOKUP($C835,' REACH Bilaga 59_update'!$C$5:$C$210,1,FALSE))</f>
        <v>#N/A</v>
      </c>
      <c r="H835" s="76" t="e">
        <f>IF($C835="-",IF($A835="-",VLOOKUP($D835,'REACH Bilaga XIV_update'!$A$5:$A$110,1,FALSE),VLOOKUP($A835,'REACH Bilaga XIV_update'!$D$5:$D$110,1,FALSE)),VLOOKUP($C835,'REACH Bilaga XIV_update'!$C$5:$C$110,1,FALSE))</f>
        <v>#N/A</v>
      </c>
      <c r="I835" s="76" t="str">
        <f>IF($C835="-",IF($A835="-",VLOOKUP($D835,CoRAP_update!$A$5:$A$376,1,FALSE),VLOOKUP($A835,CoRAP_update!$D$5:$D$376,1,FALSE)),VLOOKUP($C835,CoRAP_update!$C$5:$C$376,1,FALSE))</f>
        <v>200-889-7</v>
      </c>
      <c r="J835" s="76" t="e">
        <f>IF($C835="-",IF($A835="-",VLOOKUP($D835,EDC_update!$C$2:$C$450,1,FALSE),VLOOKUP($A835,EDC_update!$B$2:$B$450,1,FALSE)),VLOOKUP($C835,EDC_update!$L$2:$L$450,1,FALSE))</f>
        <v>#N/A</v>
      </c>
      <c r="K835" s="76" t="e">
        <f>IF($C835="-",IF($A835="-",IF(VLOOKUP($D835,'sin-list 180320_update'!$C$2:$S$835,3,FALSE)="",NA(),VLOOKUP($D835,'sin-list 180320_update'!$C$2:$S$835,3,FALSE)),IF(VLOOKUP($A835,'sin-list 180320_update'!$A$2:$S$835,5,FALSE)="",NA(),VLOOKUP($A835,'sin-list 180320_update'!$A$2:$S$835,5,FALSE))),IF(VLOOKUP($C835,'sin-list 180320_update'!$B$2:$S$835,4,FALSE)="",NA(),VLOOKUP($C835,'sin-list 180320_update'!$B$2:$S$835,4,FALSE)))</f>
        <v>#N/A</v>
      </c>
      <c r="L835" s="76" t="e">
        <f>IF($C835="-",IF($A835="-",VLOOKUP($D835,'sin-list 180320_update'!$C$2:$S$835,6,FALSE),VLOOKUP($A835,'sin-list 180320_update'!$A$2:$S$835,8,FALSE)),VLOOKUP($C835,'sin-list 180320_update'!$B$2:$S$835,7,FALSE))</f>
        <v>#N/A</v>
      </c>
      <c r="M835" s="76" t="e">
        <f>IF($C835="-",IF($A835="-",IF(VLOOKUP($D835,'sin-list 180320_update'!$C$2:$S$835,8,FALSE)="",NA(),VLOOKUP($D835,'sin-list 180320_update'!$C$2:$S$835,8,FALSE)),IF(VLOOKUP($A835,'sin-list 180320_update'!$A$2:$S$835,10,FALSE)="",NA(),VLOOKUP($A835,'sin-list 180320_update'!$A$2:$S$835,10,FALSE))),IF(VLOOKUP($C835,'sin-list 180320_update'!$B$2:$S$835,9,FALSE)="",NA(),VLOOKUP($C835,'sin-list 180320_update'!$B$2:$S$835,9,FALSE)))</f>
        <v>#N/A</v>
      </c>
      <c r="N835" s="76" t="e">
        <f>IF($C835="-",IF($A835="-",IF(VLOOKUP($D835,'REACH Bilaga XVII_update'!$A$5:$E$131,4,FALSE)="",NA(),VLOOKUP($D835,'REACH Bilaga XVII_update'!$A$5:$E$131,4,FALSE)),IF(VLOOKUP($A835,'REACH Bilaga XVII_update'!$C$5:$D$131,2,FALSE)="",NA(),VLOOKUP($A835,'REACH Bilaga XVII_update'!$C$5:$D$131,2,FALSE))),IF(VLOOKUP($C835,'REACH Bilaga XVII_update'!$B$5:$D$131,3,FALSE)="",NA(),VLOOKUP($C835,'REACH Bilaga XVII_update'!$B$5:$D$131,3,FALSE)))</f>
        <v>#N/A</v>
      </c>
      <c r="O835" s="76" t="e">
        <f>IF($C835="-",IF($A835="-",IF(VLOOKUP($D835,' REACH Bilaga 59_update'!$A$5:$E$210,5,FALSE)="",NA(),VLOOKUP($D835,' REACH Bilaga 59_update'!$A$5:$E$210,5,FALSE)),IF(VLOOKUP($A835,' REACH Bilaga 59_update'!$D$5:$E$210,2,FALSE)="",NA(),VLOOKUP($A835,' REACH Bilaga 59_update'!$D$5:$E$210,2,FALSE))),IF(VLOOKUP($C835,' REACH Bilaga 59_update'!$C$5:$E$210,3,FALSE)="",NA(),VLOOKUP($C835,' REACH Bilaga 59_update'!$C$5:$E$210,3,FALSE)))</f>
        <v>#N/A</v>
      </c>
      <c r="P835" s="76" t="e">
        <f>IF(C835="-",IF(A835="-",IFERROR(VLOOKUP($D835,' REACH Bilaga 59_update'!$A$5:$F$210,MATCH(Sammanfattning!P$1,' REACH Bilaga 59_update'!$A$4:$F$4,0),FALSE),VLOOKUP($D835,'REACH Bilaga XIV_update'!$A$4:$H$110,MATCH(Sammanfattning!P$1,'REACH Bilaga XIV_update'!$A$4:$H$4,0),FALSE)),IFERROR(VLOOKUP($A835,' REACH Bilaga 59_update'!$D$5:$F$210,MATCH(Sammanfattning!P$1,' REACH Bilaga 59_update'!$D$4:$F$4,0),FALSE),VLOOKUP($A835,'REACH Bilaga XIV_update'!$D$4:$H$110,MATCH(Sammanfattning!P$1,'REACH Bilaga XIV_update'!$D$4:$H$4,0),FALSE))),IFERROR(VLOOKUP($C835,' REACH Bilaga 59_update'!$C$5:$F$210,MATCH(Sammanfattning!P$1,' REACH Bilaga 59_update'!$C$4:$F$4,0),FALSE),VLOOKUP($C835,'REACH Bilaga XIV_update'!$C$4:$H$110,MATCH(Sammanfattning!P$1,'REACH Bilaga XIV_update'!$C$4:$H$4,0),FALSE)))</f>
        <v>#N/A</v>
      </c>
      <c r="Q835" s="76" t="e">
        <f>IF($C835="-",IF($A835="-",IF(VLOOKUP($D835,'REACH Bilaga XIV_update'!$A$5:$I$110,9,FALSE)="",NA(),VLOOKUP($D835,'REACH Bilaga XIV_update'!$A$5:$I$110,9,FALSE)),IF(VLOOKUP($A835,'REACH Bilaga XIV_update'!$D$5:$I$110,6,FALSE)="",NA(),VLOOKUP($A835,'REACH Bilaga XIV_update'!$D$5:$I$110,6,FALSE))),IF(VLOOKUP($C835,'REACH Bilaga XIV_update'!$C$5:$I$110,7,FALSE)="",NA(),VLOOKUP($C835,'REACH Bilaga XIV_update'!$C$5:$I$110,7,FALSE)))</f>
        <v>#N/A</v>
      </c>
      <c r="R835" s="76" t="str">
        <f>IF($C835="-",IF($A835="-",IF(VLOOKUP($D835,CoRAP_update!$A$5:$O$376,15,FALSE)="",NA(),VLOOKUP($D835,CoRAP_update!$A$5:$O$376,15,FALSE)),IF(VLOOKUP($A835,CoRAP_update!$D$5:$O$376,12,FALSE)="",NA(),VLOOKUP($A835,CoRAP_update!$D$5:$O$376,12,FALSE))),IF(VLOOKUP($C835,CoRAP_update!$C$5:$O$376,13,FALSE)="",NA(),VLOOKUP($C835,CoRAP_update!$C$5:$O$376,13,FALSE)))</f>
        <v>H225
H332
H335
H319</v>
      </c>
      <c r="S835" s="144" t="str">
        <f>IF($C835="-",IF($A835="-",VLOOKUP($D835,CoRAP_update!$A$5:$J$376,MATCH(Sammanfattning!S$1,CoRAP_update!$A$4:$J$4,0),FALSE),VLOOKUP($A835,CoRAP_update!$D$5:$J$376,MATCH(Sammanfattning!S$1,CoRAP_update!$D$4:$J$4,0),FALSE)),VLOOKUP($C835,CoRAP_update!$C$5:$J$376,MATCH(Sammanfattning!S$1,CoRAP_update!$C$4:$J$4,0),FALSE))</f>
        <v>Suspected CMR#Consumer use#High (aggregated) tonnage#High RCR#Wide dispersive use</v>
      </c>
      <c r="T835" s="76" t="e">
        <f>IF($A835="-",VLOOKUP($D835,EDC_update!$C$2:$F$450,4,FALSE),VLOOKUP($A835,EDC_update!$B$2:$F$450,5,FALSE))</f>
        <v>#N/A</v>
      </c>
      <c r="V835" s="78">
        <f>IF(IFERROR(SEARCH("PBT",P835),99)=99,IF(IFERROR(SEARCH("suspected PBT",S835),99)=99,IF(IFERROR(SEARCH("concluded to be PBT",K835),99)=99,IF(IFERROR(SEARCH("PBT",S835),99)=99,IF(IFERROR(SEARCH("PBT cand",L835),99)=99,IF(IFERROR(SEARCH("PBT",L835),99)=99,IF(IFERROR(SEARCH("persistent, bioackumulative and toxic properties",K835),99)=99,0,Scoring!$E$3),Scoring!$E$3),Scoring!$E$7),Scoring!$E$3),Scoring!$E$5),Scoring!$E$6),Scoring!$E$3)</f>
        <v>0</v>
      </c>
      <c r="W835" s="78">
        <f>IF(IFERROR(SEARCH("vPvB",P835),99)=99,IF(IFERROR(SEARCH("suspected pbt/vPvB",S835),99)=99,IF(IFERROR(SEARCH("vPvB",S835),99)=99,IF(IFERROR(SEARCH("concluded to be a vPvB",S835),99)=99,IF(IFERROR(SEARCH("identified as vPvB",K835),99)=99,IF(IFERROR(SEARCH("concluded to be a vPvB",K835),99)=99,IF(IFERROR(SEARCH("concluded to be both pbt and vPvB",S835),99)=99,IF(IFERROR(SEARCH("concluded to be both pbt and vPvB",K835),99)=99,0,Scoring!$E$5),Scoring!$E$5),Scoring!$E$5),Scoring!$E$5),Scoring!$E$5),Scoring!$E$4),Scoring!$E$6),Scoring!$E$4)</f>
        <v>0</v>
      </c>
      <c r="X835" s="78">
        <f>IF(IFERROR(SEARCH("H410",N835),99)=99,IF(IFERROR(SEARCH("H410",O835),99)=99,IF(IFERROR(SEARCH("H410",Q835),99)=99,IF(IFERROR(SEARCH("H410",M835),99)=99,IF(IFERROR(SEARCH("H410",R835),99)=99,IF(IFERROR(SEARCH("H411",N835),99)=99,IF(IFERROR(SEARCH("H411",O835),99)=99,IF(IFERROR(SEARCH("H411",Q835),99)=99,IF(IFERROR(SEARCH("H411",M835),99)=99,IF(IFERROR(SEARCH("H411",R835),99)=99,IF(IFERROR(SEARCH("H413",N835),99)=99,IF(IFERROR(SEARCH("H413",O835),99)=99,IF(IFERROR(SEARCH("H413",Q835),99)=99,IF(IFERROR(SEARCH("H413",M835),99)=99,IF(IFERROR(SEARCH("H413",R835),99)=99,IF(IFERROR(SEARCH("H412",N835),99)=99,IF(IFERROR(SEARCH("H412",O835),99)=99,IF(IFERROR(SEARCH("H412",Q835),99)=99,IF(IFERROR(SEARCH("H412",M835),99)=99,IF(IFERROR(SEARCH("H412",R835),99)=99,0,Scoring!$E$2),Scoring!$E$2),Scoring!$E$2),Scoring!$E$2),Scoring!$E$2),Scoring!$E$2),Scoring!$E$2),Scoring!$E$2),Scoring!$E$2),Scoring!$E$2),Scoring!$E$2),Scoring!$E$2),Scoring!$E$2),Scoring!$E$2),Scoring!$E$2),Scoring!$E$2),Scoring!$E$2),Scoring!$E$2),Scoring!$E$2),Scoring!$E$2)</f>
        <v>0</v>
      </c>
      <c r="Y835" s="78">
        <f>IF(IFERROR(SEARCH("CMR",K835),99)=99,IF(IFERROR(SEARCH("Suspected CMR",S835),99)=99,IF(IFERROR(SEARCH("CMR",S835),99)=99,0,Scoring!$E$8),Scoring!$E$9),Scoring!$E$8)</f>
        <v>2.1</v>
      </c>
      <c r="Z835" s="78">
        <f>IF(IFERROR(SEARCH("H350",N835),99)=99,IF(IFERROR(SEARCH("H350",O835),99)=99,IF(IFERROR(SEARCH("H350",Q835),99)=99,IF(IFERROR(SEARCH("H350",M835),99)=99,IF(IFERROR(SEARCH("H350",R835),99)=99,IF(IFERROR(SEARCH("H351",N835),99)=99,IF(IFERROR(SEARCH("H351",O835),99)=99,IF(IFERROR(SEARCH("H351",Q835),99)=99,IF(IFERROR(SEARCH("H351",M835),99)=99,IF(IFERROR(SEARCH("H351",R835),99)=99,IF(IFERROR(SEARCH("carcinogenic",P835),99)=99,IF(IFERROR(SEARCH("suspected carcinogenic",S835),99)=99,0,Scoring!$E$12),Scoring!$E$11),Scoring!$E$10),Scoring!$E$10),Scoring!$E$10),Scoring!$E$10),Scoring!$E$10),Scoring!$E$10),Scoring!$E$10),Scoring!$E$10),Scoring!$E$10),Scoring!$E$10)</f>
        <v>0</v>
      </c>
      <c r="AA835" s="78">
        <f>IF(IFERROR(SEARCH("H340",N835),99)=99,IF(IFERROR(SEARCH("H340",O835),99)=99,IF(IFERROR(SEARCH("H340",Q835),99)=99,IF(IFERROR(SEARCH("H340",M835),99)=99,IF(IFERROR(SEARCH("H340",R835),99)=99,IF(IFERROR(SEARCH("H341",N835),99)=99,IF(IFERROR(SEARCH("H341",O835),99)=99,IF(IFERROR(SEARCH("H341",Q835),99)=99,IF(IFERROR(SEARCH("H341",M835),99)=99,IF(IFERROR(SEARCH("H341",R835),99)=99,IF(IFERROR(SEARCH("mutagenic",P835),99)=99,IF(IFERROR(SEARCH("suspected mutagenic",S835),99)=99,0,Scoring!$E$15),Scoring!$E$14),Scoring!$E$13),Scoring!$E$13),Scoring!$E$13),Scoring!$E$13),Scoring!$E$13),Scoring!$E$13),Scoring!$E$13),Scoring!$E$13),Scoring!$E$13),Scoring!$E$13)</f>
        <v>0</v>
      </c>
      <c r="AB835" s="78">
        <f>IF(IFERROR(SEARCH("H360",N835),99)=99,IF(IFERROR(SEARCH("H360",O835),99)=99,IF(IFERROR(SEARCH("H360",Q835),99)=99,IF(IFERROR(SEARCH("H360",M835),99)=99,IF(IFERROR(SEARCH("H360",R835),99)=99,IF(IFERROR(SEARCH("H361",N835),99)=99,IF(IFERROR(SEARCH("H361",O835),99)=99,IF(IFERROR(SEARCH("H361",Q835),99)=99,IF(IFERROR(SEARCH("H361",M835),99)=99,IF(IFERROR(SEARCH("H361",R835),99)=99,IF(IFERROR(SEARCH("reproduction",P835),99)=99,IF(IFERROR(SEARCH("suspected reprotoxic",S835),99)=99,IF(IFERROR(SEARCH("reprotoxic",S835),99)=99,IF(IFERROR(SEARCH("reprotoxic",K835),99)=99,0,Scoring!$E$18),Scoring!$E$18),Scoring!$E$19),Scoring!$E$17),Scoring!$E$16),Scoring!$E$16),Scoring!$E$16),Scoring!$E$16),Scoring!$E$16),Scoring!$E$16),Scoring!$E$16),Scoring!$E$16),Scoring!$E$16),Scoring!$E$16)</f>
        <v>0</v>
      </c>
      <c r="AC835" s="78">
        <f>IF(IFERROR(SEARCH("57f",L835),99)=99,IF(IFERROR(SEARCH("57(f)",P835),99)=99,0,Scoring!$E$20),Scoring!$E$20)</f>
        <v>0</v>
      </c>
      <c r="AD835" s="78">
        <f>IF(IFERROR(SEARCH("CAT1",T835),99)=99,IF(IFERROR(SEARCH("CAT2",T835),99)=99,IF(IFERROR(SEARCH("CAT3",T835),99)=99,IF(IFERROR(SEARCH("concluded to be endocrine",K835),99)=99,IF(IFERROR(SEARCH("categorised as endocrine",K835),99)=99,IF(IFERROR(SEARCH("endocrine disrupting",P835),99)=99,IF(IFERROR(SEARCH("endocrine disrupting",K835),99)=99,IF(IFERROR(SEARCH("suspected endocrine",S835),99)=99,IF(IFERROR(SEARCH("potential endocrine",S835),99)=99,0,Scoring!$E$25),Scoring!$E$25),Scoring!$E$24),Scoring!$E$24),Scoring!$E$24),Scoring!$E$24),Scoring!$E$23),Scoring!$E$22),Scoring!$E$21)</f>
        <v>0</v>
      </c>
      <c r="AE835" s="78">
        <f>IF(IFERROR(SEARCH("suspected sensitiser",S835),99)=99,IF(IFERROR(SEARCH("sensitiser",S835),99)=99,IF(IFERROR(SEARCH("other hazard based concern",S835),99)=99,0,Scoring!$E$28),Scoring!$E$26),Scoring!$E$27)</f>
        <v>0</v>
      </c>
      <c r="AF835" s="78">
        <f>IF(IFERROR(M835,1)=1,IF(IFERROR(N835,1)=1,IF(IFERROR(O835,1)=1,IF(IFERROR(Q835,1)=1,IF(IFERROR(R835,1)=1,IF(IFERROR(T835,1)=1,IF(IFERROR(K835,1)=1,IF(IFERROR(P835,1)=1,IF(IFERROR(S835,1)=1,Scoring!$E$29,0),0),0),0),0),0),0),0),0)</f>
        <v>0</v>
      </c>
      <c r="AG835" s="78">
        <f t="shared" si="65"/>
        <v>2.1</v>
      </c>
      <c r="AI835" s="93"/>
      <c r="AJ835" s="94"/>
      <c r="AK835" s="76"/>
      <c r="AL835" s="75"/>
      <c r="AN835" s="79"/>
      <c r="AO835" s="79"/>
      <c r="AP835" s="79"/>
      <c r="AQ835" s="79"/>
      <c r="AR835" s="79"/>
      <c r="AS835" s="78"/>
      <c r="AU835" s="79">
        <f>IF(IFERROR(F835,99)=99,IF(IFERROR(G835,99)=99,IF(IFERROR(H835,99)=99,IF(IFERROR(I835,99)=99,IF(IFERROR(E835,99)=99,IF(IFERROR(J835,99)=99,0,Scoring!$B$7),Scoring!$B$3),Scoring!$B$2),Scoring!$B$6),Scoring!$B$5),Scoring!$B$4)</f>
        <v>0.5</v>
      </c>
      <c r="AV835" s="78">
        <f t="shared" si="66"/>
        <v>1.05</v>
      </c>
      <c r="AW835" s="78"/>
      <c r="AX835" s="66"/>
      <c r="AY835" s="78"/>
      <c r="AZ835" s="76"/>
      <c r="BA835" s="76"/>
      <c r="BB835" s="76"/>
    </row>
    <row r="836" spans="1:54" x14ac:dyDescent="0.25">
      <c r="A836" s="77" t="s">
        <v>4518</v>
      </c>
      <c r="B836" s="76" t="str">
        <f t="shared" si="64"/>
        <v>203-079-1</v>
      </c>
      <c r="C836" s="77" t="s">
        <v>4517</v>
      </c>
      <c r="D836" s="77" t="s">
        <v>4516</v>
      </c>
      <c r="E836" s="76" t="e">
        <f>IF(C836="-",IF(A836="-",VLOOKUP(D836,'sin-list 180320_update'!$C$2:$C$835,1,FALSE),VLOOKUP(A836,'sin-list 180320_update'!$A$2:$A$835,1,FALSE)),VLOOKUP(C836,'sin-list 180320_update'!$B$2:$B$835,1,FALSE))</f>
        <v>#N/A</v>
      </c>
      <c r="F836" s="76" t="e">
        <f>IF($C836="-",IF($A836="-",VLOOKUP($D836,'REACH Bilaga XVII_update'!$A$5:$A$131,1,FALSE),VLOOKUP($A836,'REACH Bilaga XVII_update'!$C$5:$C$131,1,FALSE)),VLOOKUP($C836,'REACH Bilaga XVII_update'!$B$5:$B$131,1,FALSE))</f>
        <v>#N/A</v>
      </c>
      <c r="G836" s="76" t="e">
        <f>IF($C836="-",IF($A836="-",VLOOKUP($D836,' REACH Bilaga 59_update'!$A$5:$A$210,1,FALSE),VLOOKUP($A836,' REACH Bilaga 59_update'!$D$5:$D$210,1,FALSE)),VLOOKUP($C836,' REACH Bilaga 59_update'!$C$5:$C$210,1,FALSE))</f>
        <v>#N/A</v>
      </c>
      <c r="H836" s="76" t="e">
        <f>IF($C836="-",IF($A836="-",VLOOKUP($D836,'REACH Bilaga XIV_update'!$A$5:$A$110,1,FALSE),VLOOKUP($A836,'REACH Bilaga XIV_update'!$D$5:$D$110,1,FALSE)),VLOOKUP($C836,'REACH Bilaga XIV_update'!$C$5:$C$110,1,FALSE))</f>
        <v>#N/A</v>
      </c>
      <c r="I836" s="76" t="str">
        <f>IF($C836="-",IF($A836="-",VLOOKUP($D836,CoRAP_update!$A$5:$A$376,1,FALSE),VLOOKUP($A836,CoRAP_update!$D$5:$D$376,1,FALSE)),VLOOKUP($C836,CoRAP_update!$C$5:$C$376,1,FALSE))</f>
        <v>203-079-1</v>
      </c>
      <c r="J836" s="76" t="e">
        <f>IF($C836="-",IF($A836="-",VLOOKUP($D836,EDC_update!$C$2:$C$450,1,FALSE),VLOOKUP($A836,EDC_update!$B$2:$B$450,1,FALSE)),VLOOKUP($C836,EDC_update!$L$2:$L$450,1,FALSE))</f>
        <v>#N/A</v>
      </c>
      <c r="K836" s="76" t="e">
        <f>IF($C836="-",IF($A836="-",IF(VLOOKUP($D836,'sin-list 180320_update'!$C$2:$S$835,3,FALSE)="",NA(),VLOOKUP($D836,'sin-list 180320_update'!$C$2:$S$835,3,FALSE)),IF(VLOOKUP($A836,'sin-list 180320_update'!$A$2:$S$835,5,FALSE)="",NA(),VLOOKUP($A836,'sin-list 180320_update'!$A$2:$S$835,5,FALSE))),IF(VLOOKUP($C836,'sin-list 180320_update'!$B$2:$S$835,4,FALSE)="",NA(),VLOOKUP($C836,'sin-list 180320_update'!$B$2:$S$835,4,FALSE)))</f>
        <v>#N/A</v>
      </c>
      <c r="L836" s="76" t="e">
        <f>IF($C836="-",IF($A836="-",VLOOKUP($D836,'sin-list 180320_update'!$C$2:$S$835,6,FALSE),VLOOKUP($A836,'sin-list 180320_update'!$A$2:$S$835,8,FALSE)),VLOOKUP($C836,'sin-list 180320_update'!$B$2:$S$835,7,FALSE))</f>
        <v>#N/A</v>
      </c>
      <c r="M836" s="76" t="e">
        <f>IF($C836="-",IF($A836="-",IF(VLOOKUP($D836,'sin-list 180320_update'!$C$2:$S$835,8,FALSE)="",NA(),VLOOKUP($D836,'sin-list 180320_update'!$C$2:$S$835,8,FALSE)),IF(VLOOKUP($A836,'sin-list 180320_update'!$A$2:$S$835,10,FALSE)="",NA(),VLOOKUP($A836,'sin-list 180320_update'!$A$2:$S$835,10,FALSE))),IF(VLOOKUP($C836,'sin-list 180320_update'!$B$2:$S$835,9,FALSE)="",NA(),VLOOKUP($C836,'sin-list 180320_update'!$B$2:$S$835,9,FALSE)))</f>
        <v>#N/A</v>
      </c>
      <c r="N836" s="76" t="e">
        <f>IF($C836="-",IF($A836="-",IF(VLOOKUP($D836,'REACH Bilaga XVII_update'!$A$5:$E$131,4,FALSE)="",NA(),VLOOKUP($D836,'REACH Bilaga XVII_update'!$A$5:$E$131,4,FALSE)),IF(VLOOKUP($A836,'REACH Bilaga XVII_update'!$C$5:$D$131,2,FALSE)="",NA(),VLOOKUP($A836,'REACH Bilaga XVII_update'!$C$5:$D$131,2,FALSE))),IF(VLOOKUP($C836,'REACH Bilaga XVII_update'!$B$5:$D$131,3,FALSE)="",NA(),VLOOKUP($C836,'REACH Bilaga XVII_update'!$B$5:$D$131,3,FALSE)))</f>
        <v>#N/A</v>
      </c>
      <c r="O836" s="76" t="e">
        <f>IF($C836="-",IF($A836="-",IF(VLOOKUP($D836,' REACH Bilaga 59_update'!$A$5:$E$210,5,FALSE)="",NA(),VLOOKUP($D836,' REACH Bilaga 59_update'!$A$5:$E$210,5,FALSE)),IF(VLOOKUP($A836,' REACH Bilaga 59_update'!$D$5:$E$210,2,FALSE)="",NA(),VLOOKUP($A836,' REACH Bilaga 59_update'!$D$5:$E$210,2,FALSE))),IF(VLOOKUP($C836,' REACH Bilaga 59_update'!$C$5:$E$210,3,FALSE)="",NA(),VLOOKUP($C836,' REACH Bilaga 59_update'!$C$5:$E$210,3,FALSE)))</f>
        <v>#N/A</v>
      </c>
      <c r="P836" s="76" t="e">
        <f>IF(C836="-",IF(A836="-",IFERROR(VLOOKUP($D836,' REACH Bilaga 59_update'!$A$5:$F$210,MATCH(Sammanfattning!P$1,' REACH Bilaga 59_update'!$A$4:$F$4,0),FALSE),VLOOKUP($D836,'REACH Bilaga XIV_update'!$A$4:$H$110,MATCH(Sammanfattning!P$1,'REACH Bilaga XIV_update'!$A$4:$H$4,0),FALSE)),IFERROR(VLOOKUP($A836,' REACH Bilaga 59_update'!$D$5:$F$210,MATCH(Sammanfattning!P$1,' REACH Bilaga 59_update'!$D$4:$F$4,0),FALSE),VLOOKUP($A836,'REACH Bilaga XIV_update'!$D$4:$H$110,MATCH(Sammanfattning!P$1,'REACH Bilaga XIV_update'!$D$4:$H$4,0),FALSE))),IFERROR(VLOOKUP($C836,' REACH Bilaga 59_update'!$C$5:$F$210,MATCH(Sammanfattning!P$1,' REACH Bilaga 59_update'!$C$4:$F$4,0),FALSE),VLOOKUP($C836,'REACH Bilaga XIV_update'!$C$4:$H$110,MATCH(Sammanfattning!P$1,'REACH Bilaga XIV_update'!$C$4:$H$4,0),FALSE)))</f>
        <v>#N/A</v>
      </c>
      <c r="Q836" s="76" t="e">
        <f>IF($C836="-",IF($A836="-",IF(VLOOKUP($D836,'REACH Bilaga XIV_update'!$A$5:$I$110,9,FALSE)="",NA(),VLOOKUP($D836,'REACH Bilaga XIV_update'!$A$5:$I$110,9,FALSE)),IF(VLOOKUP($A836,'REACH Bilaga XIV_update'!$D$5:$I$110,6,FALSE)="",NA(),VLOOKUP($A836,'REACH Bilaga XIV_update'!$D$5:$I$110,6,FALSE))),IF(VLOOKUP($C836,'REACH Bilaga XIV_update'!$C$5:$I$110,7,FALSE)="",NA(),VLOOKUP($C836,'REACH Bilaga XIV_update'!$C$5:$I$110,7,FALSE)))</f>
        <v>#N/A</v>
      </c>
      <c r="R836" s="76" t="e">
        <f>IF($C836="-",IF($A836="-",IF(VLOOKUP($D836,CoRAP_update!$A$5:$O$376,15,FALSE)="",NA(),VLOOKUP($D836,CoRAP_update!$A$5:$O$376,15,FALSE)),IF(VLOOKUP($A836,CoRAP_update!$D$5:$O$376,12,FALSE)="",NA(),VLOOKUP($A836,CoRAP_update!$D$5:$O$376,12,FALSE))),IF(VLOOKUP($C836,CoRAP_update!$C$5:$O$376,13,FALSE)="",NA(),VLOOKUP($C836,CoRAP_update!$C$5:$O$376,13,FALSE)))</f>
        <v>#N/A</v>
      </c>
      <c r="S836" s="144" t="str">
        <f>IF($C836="-",IF($A836="-",VLOOKUP($D836,CoRAP_update!$A$5:$J$376,MATCH(Sammanfattning!S$1,CoRAP_update!$A$4:$J$4,0),FALSE),VLOOKUP($A836,CoRAP_update!$D$5:$J$376,MATCH(Sammanfattning!S$1,CoRAP_update!$D$4:$J$4,0),FALSE)),VLOOKUP($C836,CoRAP_update!$C$5:$J$376,MATCH(Sammanfattning!S$1,CoRAP_update!$C$4:$J$4,0),FALSE))</f>
        <v>Suspected CMR#Consumer use#Wide dispersive use</v>
      </c>
      <c r="T836" s="76" t="e">
        <f>IF($A836="-",VLOOKUP($D836,EDC_update!$C$2:$F$450,4,FALSE),VLOOKUP($A836,EDC_update!$B$2:$F$450,5,FALSE))</f>
        <v>#N/A</v>
      </c>
      <c r="V836" s="78">
        <f>IF(IFERROR(SEARCH("PBT",P836),99)=99,IF(IFERROR(SEARCH("suspected PBT",S836),99)=99,IF(IFERROR(SEARCH("concluded to be PBT",K836),99)=99,IF(IFERROR(SEARCH("PBT",S836),99)=99,IF(IFERROR(SEARCH("PBT cand",L836),99)=99,IF(IFERROR(SEARCH("PBT",L836),99)=99,IF(IFERROR(SEARCH("persistent, bioackumulative and toxic properties",K836),99)=99,0,Scoring!$E$3),Scoring!$E$3),Scoring!$E$7),Scoring!$E$3),Scoring!$E$5),Scoring!$E$6),Scoring!$E$3)</f>
        <v>0</v>
      </c>
      <c r="W836" s="78">
        <f>IF(IFERROR(SEARCH("vPvB",P836),99)=99,IF(IFERROR(SEARCH("suspected pbt/vPvB",S836),99)=99,IF(IFERROR(SEARCH("vPvB",S836),99)=99,IF(IFERROR(SEARCH("concluded to be a vPvB",S836),99)=99,IF(IFERROR(SEARCH("identified as vPvB",K836),99)=99,IF(IFERROR(SEARCH("concluded to be a vPvB",K836),99)=99,IF(IFERROR(SEARCH("concluded to be both pbt and vPvB",S836),99)=99,IF(IFERROR(SEARCH("concluded to be both pbt and vPvB",K836),99)=99,0,Scoring!$E$5),Scoring!$E$5),Scoring!$E$5),Scoring!$E$5),Scoring!$E$5),Scoring!$E$4),Scoring!$E$6),Scoring!$E$4)</f>
        <v>0</v>
      </c>
      <c r="X836" s="78">
        <f>IF(IFERROR(SEARCH("H410",N836),99)=99,IF(IFERROR(SEARCH("H410",O836),99)=99,IF(IFERROR(SEARCH("H410",Q836),99)=99,IF(IFERROR(SEARCH("H410",M836),99)=99,IF(IFERROR(SEARCH("H410",R836),99)=99,IF(IFERROR(SEARCH("H411",N836),99)=99,IF(IFERROR(SEARCH("H411",O836),99)=99,IF(IFERROR(SEARCH("H411",Q836),99)=99,IF(IFERROR(SEARCH("H411",M836),99)=99,IF(IFERROR(SEARCH("H411",R836),99)=99,IF(IFERROR(SEARCH("H413",N836),99)=99,IF(IFERROR(SEARCH("H413",O836),99)=99,IF(IFERROR(SEARCH("H413",Q836),99)=99,IF(IFERROR(SEARCH("H413",M836),99)=99,IF(IFERROR(SEARCH("H413",R836),99)=99,IF(IFERROR(SEARCH("H412",N836),99)=99,IF(IFERROR(SEARCH("H412",O836),99)=99,IF(IFERROR(SEARCH("H412",Q836),99)=99,IF(IFERROR(SEARCH("H412",M836),99)=99,IF(IFERROR(SEARCH("H412",R836),99)=99,0,Scoring!$E$2),Scoring!$E$2),Scoring!$E$2),Scoring!$E$2),Scoring!$E$2),Scoring!$E$2),Scoring!$E$2),Scoring!$E$2),Scoring!$E$2),Scoring!$E$2),Scoring!$E$2),Scoring!$E$2),Scoring!$E$2),Scoring!$E$2),Scoring!$E$2),Scoring!$E$2),Scoring!$E$2),Scoring!$E$2),Scoring!$E$2),Scoring!$E$2)</f>
        <v>0</v>
      </c>
      <c r="Y836" s="78">
        <f>IF(IFERROR(SEARCH("CMR",K836),99)=99,IF(IFERROR(SEARCH("Suspected CMR",S836),99)=99,IF(IFERROR(SEARCH("CMR",S836),99)=99,0,Scoring!$E$8),Scoring!$E$9),Scoring!$E$8)</f>
        <v>2.1</v>
      </c>
      <c r="Z836" s="78">
        <f>IF(IFERROR(SEARCH("H350",N836),99)=99,IF(IFERROR(SEARCH("H350",O836),99)=99,IF(IFERROR(SEARCH("H350",Q836),99)=99,IF(IFERROR(SEARCH("H350",M836),99)=99,IF(IFERROR(SEARCH("H350",R836),99)=99,IF(IFERROR(SEARCH("H351",N836),99)=99,IF(IFERROR(SEARCH("H351",O836),99)=99,IF(IFERROR(SEARCH("H351",Q836),99)=99,IF(IFERROR(SEARCH("H351",M836),99)=99,IF(IFERROR(SEARCH("H351",R836),99)=99,IF(IFERROR(SEARCH("carcinogenic",P836),99)=99,IF(IFERROR(SEARCH("suspected carcinogenic",S836),99)=99,0,Scoring!$E$12),Scoring!$E$11),Scoring!$E$10),Scoring!$E$10),Scoring!$E$10),Scoring!$E$10),Scoring!$E$10),Scoring!$E$10),Scoring!$E$10),Scoring!$E$10),Scoring!$E$10),Scoring!$E$10)</f>
        <v>0</v>
      </c>
      <c r="AA836" s="78">
        <f>IF(IFERROR(SEARCH("H340",N836),99)=99,IF(IFERROR(SEARCH("H340",O836),99)=99,IF(IFERROR(SEARCH("H340",Q836),99)=99,IF(IFERROR(SEARCH("H340",M836),99)=99,IF(IFERROR(SEARCH("H340",R836),99)=99,IF(IFERROR(SEARCH("H341",N836),99)=99,IF(IFERROR(SEARCH("H341",O836),99)=99,IF(IFERROR(SEARCH("H341",Q836),99)=99,IF(IFERROR(SEARCH("H341",M836),99)=99,IF(IFERROR(SEARCH("H341",R836),99)=99,IF(IFERROR(SEARCH("mutagenic",P836),99)=99,IF(IFERROR(SEARCH("suspected mutagenic",S836),99)=99,0,Scoring!$E$15),Scoring!$E$14),Scoring!$E$13),Scoring!$E$13),Scoring!$E$13),Scoring!$E$13),Scoring!$E$13),Scoring!$E$13),Scoring!$E$13),Scoring!$E$13),Scoring!$E$13),Scoring!$E$13)</f>
        <v>0</v>
      </c>
      <c r="AB836" s="78">
        <f>IF(IFERROR(SEARCH("H360",N836),99)=99,IF(IFERROR(SEARCH("H360",O836),99)=99,IF(IFERROR(SEARCH("H360",Q836),99)=99,IF(IFERROR(SEARCH("H360",M836),99)=99,IF(IFERROR(SEARCH("H360",R836),99)=99,IF(IFERROR(SEARCH("H361",N836),99)=99,IF(IFERROR(SEARCH("H361",O836),99)=99,IF(IFERROR(SEARCH("H361",Q836),99)=99,IF(IFERROR(SEARCH("H361",M836),99)=99,IF(IFERROR(SEARCH("H361",R836),99)=99,IF(IFERROR(SEARCH("reproduction",P836),99)=99,IF(IFERROR(SEARCH("suspected reprotoxic",S836),99)=99,IF(IFERROR(SEARCH("reprotoxic",S836),99)=99,IF(IFERROR(SEARCH("reprotoxic",K836),99)=99,0,Scoring!$E$18),Scoring!$E$18),Scoring!$E$19),Scoring!$E$17),Scoring!$E$16),Scoring!$E$16),Scoring!$E$16),Scoring!$E$16),Scoring!$E$16),Scoring!$E$16),Scoring!$E$16),Scoring!$E$16),Scoring!$E$16),Scoring!$E$16)</f>
        <v>0</v>
      </c>
      <c r="AC836" s="78">
        <f>IF(IFERROR(SEARCH("57f",L836),99)=99,IF(IFERROR(SEARCH("57(f)",P836),99)=99,0,Scoring!$E$20),Scoring!$E$20)</f>
        <v>0</v>
      </c>
      <c r="AD836" s="78">
        <f>IF(IFERROR(SEARCH("CAT1",T836),99)=99,IF(IFERROR(SEARCH("CAT2",T836),99)=99,IF(IFERROR(SEARCH("CAT3",T836),99)=99,IF(IFERROR(SEARCH("concluded to be endocrine",K836),99)=99,IF(IFERROR(SEARCH("categorised as endocrine",K836),99)=99,IF(IFERROR(SEARCH("endocrine disrupting",P836),99)=99,IF(IFERROR(SEARCH("endocrine disrupting",K836),99)=99,IF(IFERROR(SEARCH("suspected endocrine",S836),99)=99,IF(IFERROR(SEARCH("potential endocrine",S836),99)=99,0,Scoring!$E$25),Scoring!$E$25),Scoring!$E$24),Scoring!$E$24),Scoring!$E$24),Scoring!$E$24),Scoring!$E$23),Scoring!$E$22),Scoring!$E$21)</f>
        <v>0</v>
      </c>
      <c r="AE836" s="78">
        <f>IF(IFERROR(SEARCH("suspected sensitiser",S836),99)=99,IF(IFERROR(SEARCH("sensitiser",S836),99)=99,IF(IFERROR(SEARCH("other hazard based concern",S836),99)=99,0,Scoring!$E$28),Scoring!$E$26),Scoring!$E$27)</f>
        <v>0</v>
      </c>
      <c r="AF836" s="78">
        <f>IF(IFERROR(M836,1)=1,IF(IFERROR(N836,1)=1,IF(IFERROR(O836,1)=1,IF(IFERROR(Q836,1)=1,IF(IFERROR(R836,1)=1,IF(IFERROR(T836,1)=1,IF(IFERROR(K836,1)=1,IF(IFERROR(P836,1)=1,IF(IFERROR(S836,1)=1,Scoring!$E$29,0),0),0),0),0),0),0),0),0)</f>
        <v>0</v>
      </c>
      <c r="AG836" s="78">
        <f t="shared" si="65"/>
        <v>2.1</v>
      </c>
      <c r="AI836" s="93"/>
      <c r="AJ836" s="94"/>
      <c r="AK836" s="76"/>
      <c r="AL836" s="75"/>
      <c r="AN836" s="79"/>
      <c r="AO836" s="79"/>
      <c r="AP836" s="79"/>
      <c r="AQ836" s="79"/>
      <c r="AR836" s="79"/>
      <c r="AS836" s="78"/>
      <c r="AU836" s="79">
        <f>IF(IFERROR(F836,99)=99,IF(IFERROR(G836,99)=99,IF(IFERROR(H836,99)=99,IF(IFERROR(I836,99)=99,IF(IFERROR(E836,99)=99,IF(IFERROR(J836,99)=99,0,Scoring!$B$7),Scoring!$B$3),Scoring!$B$2),Scoring!$B$6),Scoring!$B$5),Scoring!$B$4)</f>
        <v>0.5</v>
      </c>
      <c r="AV836" s="78">
        <f t="shared" si="66"/>
        <v>1.05</v>
      </c>
      <c r="AW836" s="78"/>
      <c r="AX836" s="66"/>
      <c r="AY836" s="78"/>
      <c r="AZ836" s="76"/>
      <c r="BA836" s="76"/>
      <c r="BB836" s="76"/>
    </row>
    <row r="837" spans="1:54" x14ac:dyDescent="0.25">
      <c r="A837" s="77" t="s">
        <v>4529</v>
      </c>
      <c r="B837" s="76" t="str">
        <f t="shared" si="64"/>
        <v>203-234-3</v>
      </c>
      <c r="C837" s="77" t="s">
        <v>4528</v>
      </c>
      <c r="D837" s="77" t="s">
        <v>4527</v>
      </c>
      <c r="E837" s="76" t="e">
        <f>IF(C837="-",IF(A837="-",VLOOKUP(D837,'sin-list 180320_update'!$C$2:$C$835,1,FALSE),VLOOKUP(A837,'sin-list 180320_update'!$A$2:$A$835,1,FALSE)),VLOOKUP(C837,'sin-list 180320_update'!$B$2:$B$835,1,FALSE))</f>
        <v>#N/A</v>
      </c>
      <c r="F837" s="76" t="e">
        <f>IF($C837="-",IF($A837="-",VLOOKUP($D837,'REACH Bilaga XVII_update'!$A$5:$A$131,1,FALSE),VLOOKUP($A837,'REACH Bilaga XVII_update'!$C$5:$C$131,1,FALSE)),VLOOKUP($C837,'REACH Bilaga XVII_update'!$B$5:$B$131,1,FALSE))</f>
        <v>#N/A</v>
      </c>
      <c r="G837" s="76" t="e">
        <f>IF($C837="-",IF($A837="-",VLOOKUP($D837,' REACH Bilaga 59_update'!$A$5:$A$210,1,FALSE),VLOOKUP($A837,' REACH Bilaga 59_update'!$D$5:$D$210,1,FALSE)),VLOOKUP($C837,' REACH Bilaga 59_update'!$C$5:$C$210,1,FALSE))</f>
        <v>#N/A</v>
      </c>
      <c r="H837" s="76" t="e">
        <f>IF($C837="-",IF($A837="-",VLOOKUP($D837,'REACH Bilaga XIV_update'!$A$5:$A$110,1,FALSE),VLOOKUP($A837,'REACH Bilaga XIV_update'!$D$5:$D$110,1,FALSE)),VLOOKUP($C837,'REACH Bilaga XIV_update'!$C$5:$C$110,1,FALSE))</f>
        <v>#N/A</v>
      </c>
      <c r="I837" s="76" t="str">
        <f>IF($C837="-",IF($A837="-",VLOOKUP($D837,CoRAP_update!$A$5:$A$376,1,FALSE),VLOOKUP($A837,CoRAP_update!$D$5:$D$376,1,FALSE)),VLOOKUP($C837,CoRAP_update!$C$5:$C$376,1,FALSE))</f>
        <v>203-234-3</v>
      </c>
      <c r="J837" s="76" t="e">
        <f>IF($C837="-",IF($A837="-",VLOOKUP($D837,EDC_update!$C$2:$C$450,1,FALSE),VLOOKUP($A837,EDC_update!$B$2:$B$450,1,FALSE)),VLOOKUP($C837,EDC_update!$L$2:$L$450,1,FALSE))</f>
        <v>#N/A</v>
      </c>
      <c r="K837" s="76" t="e">
        <f>IF($C837="-",IF($A837="-",IF(VLOOKUP($D837,'sin-list 180320_update'!$C$2:$S$835,3,FALSE)="",NA(),VLOOKUP($D837,'sin-list 180320_update'!$C$2:$S$835,3,FALSE)),IF(VLOOKUP($A837,'sin-list 180320_update'!$A$2:$S$835,5,FALSE)="",NA(),VLOOKUP($A837,'sin-list 180320_update'!$A$2:$S$835,5,FALSE))),IF(VLOOKUP($C837,'sin-list 180320_update'!$B$2:$S$835,4,FALSE)="",NA(),VLOOKUP($C837,'sin-list 180320_update'!$B$2:$S$835,4,FALSE)))</f>
        <v>#N/A</v>
      </c>
      <c r="L837" s="76" t="e">
        <f>IF($C837="-",IF($A837="-",VLOOKUP($D837,'sin-list 180320_update'!$C$2:$S$835,6,FALSE),VLOOKUP($A837,'sin-list 180320_update'!$A$2:$S$835,8,FALSE)),VLOOKUP($C837,'sin-list 180320_update'!$B$2:$S$835,7,FALSE))</f>
        <v>#N/A</v>
      </c>
      <c r="M837" s="76" t="e">
        <f>IF($C837="-",IF($A837="-",IF(VLOOKUP($D837,'sin-list 180320_update'!$C$2:$S$835,8,FALSE)="",NA(),VLOOKUP($D837,'sin-list 180320_update'!$C$2:$S$835,8,FALSE)),IF(VLOOKUP($A837,'sin-list 180320_update'!$A$2:$S$835,10,FALSE)="",NA(),VLOOKUP($A837,'sin-list 180320_update'!$A$2:$S$835,10,FALSE))),IF(VLOOKUP($C837,'sin-list 180320_update'!$B$2:$S$835,9,FALSE)="",NA(),VLOOKUP($C837,'sin-list 180320_update'!$B$2:$S$835,9,FALSE)))</f>
        <v>#N/A</v>
      </c>
      <c r="N837" s="76" t="e">
        <f>IF($C837="-",IF($A837="-",IF(VLOOKUP($D837,'REACH Bilaga XVII_update'!$A$5:$E$131,4,FALSE)="",NA(),VLOOKUP($D837,'REACH Bilaga XVII_update'!$A$5:$E$131,4,FALSE)),IF(VLOOKUP($A837,'REACH Bilaga XVII_update'!$C$5:$D$131,2,FALSE)="",NA(),VLOOKUP($A837,'REACH Bilaga XVII_update'!$C$5:$D$131,2,FALSE))),IF(VLOOKUP($C837,'REACH Bilaga XVII_update'!$B$5:$D$131,3,FALSE)="",NA(),VLOOKUP($C837,'REACH Bilaga XVII_update'!$B$5:$D$131,3,FALSE)))</f>
        <v>#N/A</v>
      </c>
      <c r="O837" s="76" t="e">
        <f>IF($C837="-",IF($A837="-",IF(VLOOKUP($D837,' REACH Bilaga 59_update'!$A$5:$E$210,5,FALSE)="",NA(),VLOOKUP($D837,' REACH Bilaga 59_update'!$A$5:$E$210,5,FALSE)),IF(VLOOKUP($A837,' REACH Bilaga 59_update'!$D$5:$E$210,2,FALSE)="",NA(),VLOOKUP($A837,' REACH Bilaga 59_update'!$D$5:$E$210,2,FALSE))),IF(VLOOKUP($C837,' REACH Bilaga 59_update'!$C$5:$E$210,3,FALSE)="",NA(),VLOOKUP($C837,' REACH Bilaga 59_update'!$C$5:$E$210,3,FALSE)))</f>
        <v>#N/A</v>
      </c>
      <c r="P837" s="76" t="e">
        <f>IF(C837="-",IF(A837="-",IFERROR(VLOOKUP($D837,' REACH Bilaga 59_update'!$A$5:$F$210,MATCH(Sammanfattning!P$1,' REACH Bilaga 59_update'!$A$4:$F$4,0),FALSE),VLOOKUP($D837,'REACH Bilaga XIV_update'!$A$4:$H$110,MATCH(Sammanfattning!P$1,'REACH Bilaga XIV_update'!$A$4:$H$4,0),FALSE)),IFERROR(VLOOKUP($A837,' REACH Bilaga 59_update'!$D$5:$F$210,MATCH(Sammanfattning!P$1,' REACH Bilaga 59_update'!$D$4:$F$4,0),FALSE),VLOOKUP($A837,'REACH Bilaga XIV_update'!$D$4:$H$110,MATCH(Sammanfattning!P$1,'REACH Bilaga XIV_update'!$D$4:$H$4,0),FALSE))),IFERROR(VLOOKUP($C837,' REACH Bilaga 59_update'!$C$5:$F$210,MATCH(Sammanfattning!P$1,' REACH Bilaga 59_update'!$C$4:$F$4,0),FALSE),VLOOKUP($C837,'REACH Bilaga XIV_update'!$C$4:$H$110,MATCH(Sammanfattning!P$1,'REACH Bilaga XIV_update'!$C$4:$H$4,0),FALSE)))</f>
        <v>#N/A</v>
      </c>
      <c r="Q837" s="76" t="e">
        <f>IF($C837="-",IF($A837="-",IF(VLOOKUP($D837,'REACH Bilaga XIV_update'!$A$5:$I$110,9,FALSE)="",NA(),VLOOKUP($D837,'REACH Bilaga XIV_update'!$A$5:$I$110,9,FALSE)),IF(VLOOKUP($A837,'REACH Bilaga XIV_update'!$D$5:$I$110,6,FALSE)="",NA(),VLOOKUP($A837,'REACH Bilaga XIV_update'!$D$5:$I$110,6,FALSE))),IF(VLOOKUP($C837,'REACH Bilaga XIV_update'!$C$5:$I$110,7,FALSE)="",NA(),VLOOKUP($C837,'REACH Bilaga XIV_update'!$C$5:$I$110,7,FALSE)))</f>
        <v>#N/A</v>
      </c>
      <c r="R837" s="76" t="e">
        <f>IF($C837="-",IF($A837="-",IF(VLOOKUP($D837,CoRAP_update!$A$5:$O$376,15,FALSE)="",NA(),VLOOKUP($D837,CoRAP_update!$A$5:$O$376,15,FALSE)),IF(VLOOKUP($A837,CoRAP_update!$D$5:$O$376,12,FALSE)="",NA(),VLOOKUP($A837,CoRAP_update!$D$5:$O$376,12,FALSE))),IF(VLOOKUP($C837,CoRAP_update!$C$5:$O$376,13,FALSE)="",NA(),VLOOKUP($C837,CoRAP_update!$C$5:$O$376,13,FALSE)))</f>
        <v>#N/A</v>
      </c>
      <c r="S837" s="144" t="str">
        <f>IF($C837="-",IF($A837="-",VLOOKUP($D837,CoRAP_update!$A$5:$J$376,MATCH(Sammanfattning!S$1,CoRAP_update!$A$4:$J$4,0),FALSE),VLOOKUP($A837,CoRAP_update!$D$5:$J$376,MATCH(Sammanfattning!S$1,CoRAP_update!$D$4:$J$4,0),FALSE)),VLOOKUP($C837,CoRAP_update!$C$5:$J$376,MATCH(Sammanfattning!S$1,CoRAP_update!$C$4:$J$4,0),FALSE))</f>
        <v>Suspected CMR#Consumer use#High (aggregated) tonnage#High RCR#Wide dispersive use</v>
      </c>
      <c r="T837" s="76" t="e">
        <f>IF($A837="-",VLOOKUP($D837,EDC_update!$C$2:$F$450,4,FALSE),VLOOKUP($A837,EDC_update!$B$2:$F$450,5,FALSE))</f>
        <v>#N/A</v>
      </c>
      <c r="V837" s="78">
        <f>IF(IFERROR(SEARCH("PBT",P837),99)=99,IF(IFERROR(SEARCH("suspected PBT",S837),99)=99,IF(IFERROR(SEARCH("concluded to be PBT",K837),99)=99,IF(IFERROR(SEARCH("PBT",S837),99)=99,IF(IFERROR(SEARCH("PBT cand",L837),99)=99,IF(IFERROR(SEARCH("PBT",L837),99)=99,IF(IFERROR(SEARCH("persistent, bioackumulative and toxic properties",K837),99)=99,0,Scoring!$E$3),Scoring!$E$3),Scoring!$E$7),Scoring!$E$3),Scoring!$E$5),Scoring!$E$6),Scoring!$E$3)</f>
        <v>0</v>
      </c>
      <c r="W837" s="78">
        <f>IF(IFERROR(SEARCH("vPvB",P837),99)=99,IF(IFERROR(SEARCH("suspected pbt/vPvB",S837),99)=99,IF(IFERROR(SEARCH("vPvB",S837),99)=99,IF(IFERROR(SEARCH("concluded to be a vPvB",S837),99)=99,IF(IFERROR(SEARCH("identified as vPvB",K837),99)=99,IF(IFERROR(SEARCH("concluded to be a vPvB",K837),99)=99,IF(IFERROR(SEARCH("concluded to be both pbt and vPvB",S837),99)=99,IF(IFERROR(SEARCH("concluded to be both pbt and vPvB",K837),99)=99,0,Scoring!$E$5),Scoring!$E$5),Scoring!$E$5),Scoring!$E$5),Scoring!$E$5),Scoring!$E$4),Scoring!$E$6),Scoring!$E$4)</f>
        <v>0</v>
      </c>
      <c r="X837" s="78">
        <f>IF(IFERROR(SEARCH("H410",N837),99)=99,IF(IFERROR(SEARCH("H410",O837),99)=99,IF(IFERROR(SEARCH("H410",Q837),99)=99,IF(IFERROR(SEARCH("H410",M837),99)=99,IF(IFERROR(SEARCH("H410",R837),99)=99,IF(IFERROR(SEARCH("H411",N837),99)=99,IF(IFERROR(SEARCH("H411",O837),99)=99,IF(IFERROR(SEARCH("H411",Q837),99)=99,IF(IFERROR(SEARCH("H411",M837),99)=99,IF(IFERROR(SEARCH("H411",R837),99)=99,IF(IFERROR(SEARCH("H413",N837),99)=99,IF(IFERROR(SEARCH("H413",O837),99)=99,IF(IFERROR(SEARCH("H413",Q837),99)=99,IF(IFERROR(SEARCH("H413",M837),99)=99,IF(IFERROR(SEARCH("H413",R837),99)=99,IF(IFERROR(SEARCH("H412",N837),99)=99,IF(IFERROR(SEARCH("H412",O837),99)=99,IF(IFERROR(SEARCH("H412",Q837),99)=99,IF(IFERROR(SEARCH("H412",M837),99)=99,IF(IFERROR(SEARCH("H412",R837),99)=99,0,Scoring!$E$2),Scoring!$E$2),Scoring!$E$2),Scoring!$E$2),Scoring!$E$2),Scoring!$E$2),Scoring!$E$2),Scoring!$E$2),Scoring!$E$2),Scoring!$E$2),Scoring!$E$2),Scoring!$E$2),Scoring!$E$2),Scoring!$E$2),Scoring!$E$2),Scoring!$E$2),Scoring!$E$2),Scoring!$E$2),Scoring!$E$2),Scoring!$E$2)</f>
        <v>0</v>
      </c>
      <c r="Y837" s="78">
        <f>IF(IFERROR(SEARCH("CMR",K837),99)=99,IF(IFERROR(SEARCH("Suspected CMR",S837),99)=99,IF(IFERROR(SEARCH("CMR",S837),99)=99,0,Scoring!$E$8),Scoring!$E$9),Scoring!$E$8)</f>
        <v>2.1</v>
      </c>
      <c r="Z837" s="78">
        <f>IF(IFERROR(SEARCH("H350",N837),99)=99,IF(IFERROR(SEARCH("H350",O837),99)=99,IF(IFERROR(SEARCH("H350",Q837),99)=99,IF(IFERROR(SEARCH("H350",M837),99)=99,IF(IFERROR(SEARCH("H350",R837),99)=99,IF(IFERROR(SEARCH("H351",N837),99)=99,IF(IFERROR(SEARCH("H351",O837),99)=99,IF(IFERROR(SEARCH("H351",Q837),99)=99,IF(IFERROR(SEARCH("H351",M837),99)=99,IF(IFERROR(SEARCH("H351",R837),99)=99,IF(IFERROR(SEARCH("carcinogenic",P837),99)=99,IF(IFERROR(SEARCH("suspected carcinogenic",S837),99)=99,0,Scoring!$E$12),Scoring!$E$11),Scoring!$E$10),Scoring!$E$10),Scoring!$E$10),Scoring!$E$10),Scoring!$E$10),Scoring!$E$10),Scoring!$E$10),Scoring!$E$10),Scoring!$E$10),Scoring!$E$10)</f>
        <v>0</v>
      </c>
      <c r="AA837" s="78">
        <f>IF(IFERROR(SEARCH("H340",N837),99)=99,IF(IFERROR(SEARCH("H340",O837),99)=99,IF(IFERROR(SEARCH("H340",Q837),99)=99,IF(IFERROR(SEARCH("H340",M837),99)=99,IF(IFERROR(SEARCH("H340",R837),99)=99,IF(IFERROR(SEARCH("H341",N837),99)=99,IF(IFERROR(SEARCH("H341",O837),99)=99,IF(IFERROR(SEARCH("H341",Q837),99)=99,IF(IFERROR(SEARCH("H341",M837),99)=99,IF(IFERROR(SEARCH("H341",R837),99)=99,IF(IFERROR(SEARCH("mutagenic",P837),99)=99,IF(IFERROR(SEARCH("suspected mutagenic",S837),99)=99,0,Scoring!$E$15),Scoring!$E$14),Scoring!$E$13),Scoring!$E$13),Scoring!$E$13),Scoring!$E$13),Scoring!$E$13),Scoring!$E$13),Scoring!$E$13),Scoring!$E$13),Scoring!$E$13),Scoring!$E$13)</f>
        <v>0</v>
      </c>
      <c r="AB837" s="78">
        <f>IF(IFERROR(SEARCH("H360",N837),99)=99,IF(IFERROR(SEARCH("H360",O837),99)=99,IF(IFERROR(SEARCH("H360",Q837),99)=99,IF(IFERROR(SEARCH("H360",M837),99)=99,IF(IFERROR(SEARCH("H360",R837),99)=99,IF(IFERROR(SEARCH("H361",N837),99)=99,IF(IFERROR(SEARCH("H361",O837),99)=99,IF(IFERROR(SEARCH("H361",Q837),99)=99,IF(IFERROR(SEARCH("H361",M837),99)=99,IF(IFERROR(SEARCH("H361",R837),99)=99,IF(IFERROR(SEARCH("reproduction",P837),99)=99,IF(IFERROR(SEARCH("suspected reprotoxic",S837),99)=99,IF(IFERROR(SEARCH("reprotoxic",S837),99)=99,IF(IFERROR(SEARCH("reprotoxic",K837),99)=99,0,Scoring!$E$18),Scoring!$E$18),Scoring!$E$19),Scoring!$E$17),Scoring!$E$16),Scoring!$E$16),Scoring!$E$16),Scoring!$E$16),Scoring!$E$16),Scoring!$E$16),Scoring!$E$16),Scoring!$E$16),Scoring!$E$16),Scoring!$E$16)</f>
        <v>0</v>
      </c>
      <c r="AC837" s="78">
        <f>IF(IFERROR(SEARCH("57f",L837),99)=99,IF(IFERROR(SEARCH("57(f)",P837),99)=99,0,Scoring!$E$20),Scoring!$E$20)</f>
        <v>0</v>
      </c>
      <c r="AD837" s="78">
        <f>IF(IFERROR(SEARCH("CAT1",T837),99)=99,IF(IFERROR(SEARCH("CAT2",T837),99)=99,IF(IFERROR(SEARCH("CAT3",T837),99)=99,IF(IFERROR(SEARCH("concluded to be endocrine",K837),99)=99,IF(IFERROR(SEARCH("categorised as endocrine",K837),99)=99,IF(IFERROR(SEARCH("endocrine disrupting",P837),99)=99,IF(IFERROR(SEARCH("endocrine disrupting",K837),99)=99,IF(IFERROR(SEARCH("suspected endocrine",S837),99)=99,IF(IFERROR(SEARCH("potential endocrine",S837),99)=99,0,Scoring!$E$25),Scoring!$E$25),Scoring!$E$24),Scoring!$E$24),Scoring!$E$24),Scoring!$E$24),Scoring!$E$23),Scoring!$E$22),Scoring!$E$21)</f>
        <v>0</v>
      </c>
      <c r="AE837" s="78">
        <f>IF(IFERROR(SEARCH("suspected sensitiser",S837),99)=99,IF(IFERROR(SEARCH("sensitiser",S837),99)=99,IF(IFERROR(SEARCH("other hazard based concern",S837),99)=99,0,Scoring!$E$28),Scoring!$E$26),Scoring!$E$27)</f>
        <v>0</v>
      </c>
      <c r="AF837" s="78">
        <f>IF(IFERROR(M837,1)=1,IF(IFERROR(N837,1)=1,IF(IFERROR(O837,1)=1,IF(IFERROR(Q837,1)=1,IF(IFERROR(R837,1)=1,IF(IFERROR(T837,1)=1,IF(IFERROR(K837,1)=1,IF(IFERROR(P837,1)=1,IF(IFERROR(S837,1)=1,Scoring!$E$29,0),0),0),0),0),0),0),0),0)</f>
        <v>0</v>
      </c>
      <c r="AG837" s="78">
        <f t="shared" si="65"/>
        <v>2.1</v>
      </c>
      <c r="AI837" s="93"/>
      <c r="AJ837" s="94"/>
      <c r="AK837" s="76"/>
      <c r="AL837" s="75"/>
      <c r="AN837" s="79"/>
      <c r="AO837" s="79"/>
      <c r="AP837" s="79"/>
      <c r="AQ837" s="79"/>
      <c r="AR837" s="79"/>
      <c r="AS837" s="78"/>
      <c r="AU837" s="79">
        <f>IF(IFERROR(F837,99)=99,IF(IFERROR(G837,99)=99,IF(IFERROR(H837,99)=99,IF(IFERROR(I837,99)=99,IF(IFERROR(E837,99)=99,IF(IFERROR(J837,99)=99,0,Scoring!$B$7),Scoring!$B$3),Scoring!$B$2),Scoring!$B$6),Scoring!$B$5),Scoring!$B$4)</f>
        <v>0.5</v>
      </c>
      <c r="AV837" s="78">
        <f t="shared" si="66"/>
        <v>1.05</v>
      </c>
      <c r="AW837" s="78"/>
      <c r="AX837" s="66"/>
      <c r="AY837" s="78"/>
      <c r="AZ837" s="76"/>
      <c r="BA837" s="76"/>
      <c r="BB837" s="76"/>
    </row>
    <row r="838" spans="1:54" x14ac:dyDescent="0.25">
      <c r="A838" s="77" t="s">
        <v>4541</v>
      </c>
      <c r="B838" s="76" t="str">
        <f t="shared" si="64"/>
        <v>203-312-7</v>
      </c>
      <c r="C838" s="77" t="s">
        <v>4540</v>
      </c>
      <c r="D838" s="77" t="s">
        <v>4539</v>
      </c>
      <c r="E838" s="76" t="e">
        <f>IF(C838="-",IF(A838="-",VLOOKUP(D838,'sin-list 180320_update'!$C$2:$C$835,1,FALSE),VLOOKUP(A838,'sin-list 180320_update'!$A$2:$A$835,1,FALSE)),VLOOKUP(C838,'sin-list 180320_update'!$B$2:$B$835,1,FALSE))</f>
        <v>#N/A</v>
      </c>
      <c r="F838" s="76" t="e">
        <f>IF($C838="-",IF($A838="-",VLOOKUP($D838,'REACH Bilaga XVII_update'!$A$5:$A$131,1,FALSE),VLOOKUP($A838,'REACH Bilaga XVII_update'!$C$5:$C$131,1,FALSE)),VLOOKUP($C838,'REACH Bilaga XVII_update'!$B$5:$B$131,1,FALSE))</f>
        <v>#N/A</v>
      </c>
      <c r="G838" s="76" t="e">
        <f>IF($C838="-",IF($A838="-",VLOOKUP($D838,' REACH Bilaga 59_update'!$A$5:$A$210,1,FALSE),VLOOKUP($A838,' REACH Bilaga 59_update'!$D$5:$D$210,1,FALSE)),VLOOKUP($C838,' REACH Bilaga 59_update'!$C$5:$C$210,1,FALSE))</f>
        <v>#N/A</v>
      </c>
      <c r="H838" s="76" t="e">
        <f>IF($C838="-",IF($A838="-",VLOOKUP($D838,'REACH Bilaga XIV_update'!$A$5:$A$110,1,FALSE),VLOOKUP($A838,'REACH Bilaga XIV_update'!$D$5:$D$110,1,FALSE)),VLOOKUP($C838,'REACH Bilaga XIV_update'!$C$5:$C$110,1,FALSE))</f>
        <v>#N/A</v>
      </c>
      <c r="I838" s="76" t="str">
        <f>IF($C838="-",IF($A838="-",VLOOKUP($D838,CoRAP_update!$A$5:$A$376,1,FALSE),VLOOKUP($A838,CoRAP_update!$D$5:$D$376,1,FALSE)),VLOOKUP($C838,CoRAP_update!$C$5:$C$376,1,FALSE))</f>
        <v>203-312-7</v>
      </c>
      <c r="J838" s="76" t="e">
        <f>IF($C838="-",IF($A838="-",VLOOKUP($D838,EDC_update!$C$2:$C$450,1,FALSE),VLOOKUP($A838,EDC_update!$B$2:$B$450,1,FALSE)),VLOOKUP($C838,EDC_update!$L$2:$L$450,1,FALSE))</f>
        <v>#N/A</v>
      </c>
      <c r="K838" s="76" t="e">
        <f>IF($C838="-",IF($A838="-",IF(VLOOKUP($D838,'sin-list 180320_update'!$C$2:$S$835,3,FALSE)="",NA(),VLOOKUP($D838,'sin-list 180320_update'!$C$2:$S$835,3,FALSE)),IF(VLOOKUP($A838,'sin-list 180320_update'!$A$2:$S$835,5,FALSE)="",NA(),VLOOKUP($A838,'sin-list 180320_update'!$A$2:$S$835,5,FALSE))),IF(VLOOKUP($C838,'sin-list 180320_update'!$B$2:$S$835,4,FALSE)="",NA(),VLOOKUP($C838,'sin-list 180320_update'!$B$2:$S$835,4,FALSE)))</f>
        <v>#N/A</v>
      </c>
      <c r="L838" s="76" t="e">
        <f>IF($C838="-",IF($A838="-",VLOOKUP($D838,'sin-list 180320_update'!$C$2:$S$835,6,FALSE),VLOOKUP($A838,'sin-list 180320_update'!$A$2:$S$835,8,FALSE)),VLOOKUP($C838,'sin-list 180320_update'!$B$2:$S$835,7,FALSE))</f>
        <v>#N/A</v>
      </c>
      <c r="M838" s="76" t="e">
        <f>IF($C838="-",IF($A838="-",IF(VLOOKUP($D838,'sin-list 180320_update'!$C$2:$S$835,8,FALSE)="",NA(),VLOOKUP($D838,'sin-list 180320_update'!$C$2:$S$835,8,FALSE)),IF(VLOOKUP($A838,'sin-list 180320_update'!$A$2:$S$835,10,FALSE)="",NA(),VLOOKUP($A838,'sin-list 180320_update'!$A$2:$S$835,10,FALSE))),IF(VLOOKUP($C838,'sin-list 180320_update'!$B$2:$S$835,9,FALSE)="",NA(),VLOOKUP($C838,'sin-list 180320_update'!$B$2:$S$835,9,FALSE)))</f>
        <v>#N/A</v>
      </c>
      <c r="N838" s="76" t="e">
        <f>IF($C838="-",IF($A838="-",IF(VLOOKUP($D838,'REACH Bilaga XVII_update'!$A$5:$E$131,4,FALSE)="",NA(),VLOOKUP($D838,'REACH Bilaga XVII_update'!$A$5:$E$131,4,FALSE)),IF(VLOOKUP($A838,'REACH Bilaga XVII_update'!$C$5:$D$131,2,FALSE)="",NA(),VLOOKUP($A838,'REACH Bilaga XVII_update'!$C$5:$D$131,2,FALSE))),IF(VLOOKUP($C838,'REACH Bilaga XVII_update'!$B$5:$D$131,3,FALSE)="",NA(),VLOOKUP($C838,'REACH Bilaga XVII_update'!$B$5:$D$131,3,FALSE)))</f>
        <v>#N/A</v>
      </c>
      <c r="O838" s="76" t="e">
        <f>IF($C838="-",IF($A838="-",IF(VLOOKUP($D838,' REACH Bilaga 59_update'!$A$5:$E$210,5,FALSE)="",NA(),VLOOKUP($D838,' REACH Bilaga 59_update'!$A$5:$E$210,5,FALSE)),IF(VLOOKUP($A838,' REACH Bilaga 59_update'!$D$5:$E$210,2,FALSE)="",NA(),VLOOKUP($A838,' REACH Bilaga 59_update'!$D$5:$E$210,2,FALSE))),IF(VLOOKUP($C838,' REACH Bilaga 59_update'!$C$5:$E$210,3,FALSE)="",NA(),VLOOKUP($C838,' REACH Bilaga 59_update'!$C$5:$E$210,3,FALSE)))</f>
        <v>#N/A</v>
      </c>
      <c r="P838" s="76" t="e">
        <f>IF(C838="-",IF(A838="-",IFERROR(VLOOKUP($D838,' REACH Bilaga 59_update'!$A$5:$F$210,MATCH(Sammanfattning!P$1,' REACH Bilaga 59_update'!$A$4:$F$4,0),FALSE),VLOOKUP($D838,'REACH Bilaga XIV_update'!$A$4:$H$110,MATCH(Sammanfattning!P$1,'REACH Bilaga XIV_update'!$A$4:$H$4,0),FALSE)),IFERROR(VLOOKUP($A838,' REACH Bilaga 59_update'!$D$5:$F$210,MATCH(Sammanfattning!P$1,' REACH Bilaga 59_update'!$D$4:$F$4,0),FALSE),VLOOKUP($A838,'REACH Bilaga XIV_update'!$D$4:$H$110,MATCH(Sammanfattning!P$1,'REACH Bilaga XIV_update'!$D$4:$H$4,0),FALSE))),IFERROR(VLOOKUP($C838,' REACH Bilaga 59_update'!$C$5:$F$210,MATCH(Sammanfattning!P$1,' REACH Bilaga 59_update'!$C$4:$F$4,0),FALSE),VLOOKUP($C838,'REACH Bilaga XIV_update'!$C$4:$H$110,MATCH(Sammanfattning!P$1,'REACH Bilaga XIV_update'!$C$4:$H$4,0),FALSE)))</f>
        <v>#N/A</v>
      </c>
      <c r="Q838" s="76" t="e">
        <f>IF($C838="-",IF($A838="-",IF(VLOOKUP($D838,'REACH Bilaga XIV_update'!$A$5:$I$110,9,FALSE)="",NA(),VLOOKUP($D838,'REACH Bilaga XIV_update'!$A$5:$I$110,9,FALSE)),IF(VLOOKUP($A838,'REACH Bilaga XIV_update'!$D$5:$I$110,6,FALSE)="",NA(),VLOOKUP($A838,'REACH Bilaga XIV_update'!$D$5:$I$110,6,FALSE))),IF(VLOOKUP($C838,'REACH Bilaga XIV_update'!$C$5:$I$110,7,FALSE)="",NA(),VLOOKUP($C838,'REACH Bilaga XIV_update'!$C$5:$I$110,7,FALSE)))</f>
        <v>#N/A</v>
      </c>
      <c r="R838" s="76" t="str">
        <f>IF($C838="-",IF($A838="-",IF(VLOOKUP($D838,CoRAP_update!$A$5:$O$376,15,FALSE)="",NA(),VLOOKUP($D838,CoRAP_update!$A$5:$O$376,15,FALSE)),IF(VLOOKUP($A838,CoRAP_update!$D$5:$O$376,12,FALSE)="",NA(),VLOOKUP($A838,CoRAP_update!$D$5:$O$376,12,FALSE))),IF(VLOOKUP($C838,CoRAP_update!$C$5:$O$376,13,FALSE)="",NA(),VLOOKUP($C838,CoRAP_update!$C$5:$O$376,13,FALSE)))</f>
        <v>H319</v>
      </c>
      <c r="S838" s="144" t="str">
        <f>IF($C838="-",IF($A838="-",VLOOKUP($D838,CoRAP_update!$A$5:$J$376,MATCH(Sammanfattning!S$1,CoRAP_update!$A$4:$J$4,0),FALSE),VLOOKUP($A838,CoRAP_update!$D$5:$J$376,MATCH(Sammanfattning!S$1,CoRAP_update!$D$4:$J$4,0),FALSE)),VLOOKUP($C838,CoRAP_update!$C$5:$J$376,MATCH(Sammanfattning!S$1,CoRAP_update!$C$4:$J$4,0),FALSE))</f>
        <v>Suspected CMR#High (aggregated) tonnage#High RCR#Wide dispersive use</v>
      </c>
      <c r="T838" s="76" t="e">
        <f>IF($A838="-",VLOOKUP($D838,EDC_update!$C$2:$F$450,4,FALSE),VLOOKUP($A838,EDC_update!$B$2:$F$450,5,FALSE))</f>
        <v>#N/A</v>
      </c>
      <c r="V838" s="78">
        <f>IF(IFERROR(SEARCH("PBT",P838),99)=99,IF(IFERROR(SEARCH("suspected PBT",S838),99)=99,IF(IFERROR(SEARCH("concluded to be PBT",K838),99)=99,IF(IFERROR(SEARCH("PBT",S838),99)=99,IF(IFERROR(SEARCH("PBT cand",L838),99)=99,IF(IFERROR(SEARCH("PBT",L838),99)=99,IF(IFERROR(SEARCH("persistent, bioackumulative and toxic properties",K838),99)=99,0,Scoring!$E$3),Scoring!$E$3),Scoring!$E$7),Scoring!$E$3),Scoring!$E$5),Scoring!$E$6),Scoring!$E$3)</f>
        <v>0</v>
      </c>
      <c r="W838" s="78">
        <f>IF(IFERROR(SEARCH("vPvB",P838),99)=99,IF(IFERROR(SEARCH("suspected pbt/vPvB",S838),99)=99,IF(IFERROR(SEARCH("vPvB",S838),99)=99,IF(IFERROR(SEARCH("concluded to be a vPvB",S838),99)=99,IF(IFERROR(SEARCH("identified as vPvB",K838),99)=99,IF(IFERROR(SEARCH("concluded to be a vPvB",K838),99)=99,IF(IFERROR(SEARCH("concluded to be both pbt and vPvB",S838),99)=99,IF(IFERROR(SEARCH("concluded to be both pbt and vPvB",K838),99)=99,0,Scoring!$E$5),Scoring!$E$5),Scoring!$E$5),Scoring!$E$5),Scoring!$E$5),Scoring!$E$4),Scoring!$E$6),Scoring!$E$4)</f>
        <v>0</v>
      </c>
      <c r="X838" s="78">
        <f>IF(IFERROR(SEARCH("H410",N838),99)=99,IF(IFERROR(SEARCH("H410",O838),99)=99,IF(IFERROR(SEARCH("H410",Q838),99)=99,IF(IFERROR(SEARCH("H410",M838),99)=99,IF(IFERROR(SEARCH("H410",R838),99)=99,IF(IFERROR(SEARCH("H411",N838),99)=99,IF(IFERROR(SEARCH("H411",O838),99)=99,IF(IFERROR(SEARCH("H411",Q838),99)=99,IF(IFERROR(SEARCH("H411",M838),99)=99,IF(IFERROR(SEARCH("H411",R838),99)=99,IF(IFERROR(SEARCH("H413",N838),99)=99,IF(IFERROR(SEARCH("H413",O838),99)=99,IF(IFERROR(SEARCH("H413",Q838),99)=99,IF(IFERROR(SEARCH("H413",M838),99)=99,IF(IFERROR(SEARCH("H413",R838),99)=99,IF(IFERROR(SEARCH("H412",N838),99)=99,IF(IFERROR(SEARCH("H412",O838),99)=99,IF(IFERROR(SEARCH("H412",Q838),99)=99,IF(IFERROR(SEARCH("H412",M838),99)=99,IF(IFERROR(SEARCH("H412",R838),99)=99,0,Scoring!$E$2),Scoring!$E$2),Scoring!$E$2),Scoring!$E$2),Scoring!$E$2),Scoring!$E$2),Scoring!$E$2),Scoring!$E$2),Scoring!$E$2),Scoring!$E$2),Scoring!$E$2),Scoring!$E$2),Scoring!$E$2),Scoring!$E$2),Scoring!$E$2),Scoring!$E$2),Scoring!$E$2),Scoring!$E$2),Scoring!$E$2),Scoring!$E$2)</f>
        <v>0</v>
      </c>
      <c r="Y838" s="78">
        <f>IF(IFERROR(SEARCH("CMR",K838),99)=99,IF(IFERROR(SEARCH("Suspected CMR",S838),99)=99,IF(IFERROR(SEARCH("CMR",S838),99)=99,0,Scoring!$E$8),Scoring!$E$9),Scoring!$E$8)</f>
        <v>2.1</v>
      </c>
      <c r="Z838" s="78">
        <f>IF(IFERROR(SEARCH("H350",N838),99)=99,IF(IFERROR(SEARCH("H350",O838),99)=99,IF(IFERROR(SEARCH("H350",Q838),99)=99,IF(IFERROR(SEARCH("H350",M838),99)=99,IF(IFERROR(SEARCH("H350",R838),99)=99,IF(IFERROR(SEARCH("H351",N838),99)=99,IF(IFERROR(SEARCH("H351",O838),99)=99,IF(IFERROR(SEARCH("H351",Q838),99)=99,IF(IFERROR(SEARCH("H351",M838),99)=99,IF(IFERROR(SEARCH("H351",R838),99)=99,IF(IFERROR(SEARCH("carcinogenic",P838),99)=99,IF(IFERROR(SEARCH("suspected carcinogenic",S838),99)=99,0,Scoring!$E$12),Scoring!$E$11),Scoring!$E$10),Scoring!$E$10),Scoring!$E$10),Scoring!$E$10),Scoring!$E$10),Scoring!$E$10),Scoring!$E$10),Scoring!$E$10),Scoring!$E$10),Scoring!$E$10)</f>
        <v>0</v>
      </c>
      <c r="AA838" s="78">
        <f>IF(IFERROR(SEARCH("H340",N838),99)=99,IF(IFERROR(SEARCH("H340",O838),99)=99,IF(IFERROR(SEARCH("H340",Q838),99)=99,IF(IFERROR(SEARCH("H340",M838),99)=99,IF(IFERROR(SEARCH("H340",R838),99)=99,IF(IFERROR(SEARCH("H341",N838),99)=99,IF(IFERROR(SEARCH("H341",O838),99)=99,IF(IFERROR(SEARCH("H341",Q838),99)=99,IF(IFERROR(SEARCH("H341",M838),99)=99,IF(IFERROR(SEARCH("H341",R838),99)=99,IF(IFERROR(SEARCH("mutagenic",P838),99)=99,IF(IFERROR(SEARCH("suspected mutagenic",S838),99)=99,0,Scoring!$E$15),Scoring!$E$14),Scoring!$E$13),Scoring!$E$13),Scoring!$E$13),Scoring!$E$13),Scoring!$E$13),Scoring!$E$13),Scoring!$E$13),Scoring!$E$13),Scoring!$E$13),Scoring!$E$13)</f>
        <v>0</v>
      </c>
      <c r="AB838" s="78">
        <f>IF(IFERROR(SEARCH("H360",N838),99)=99,IF(IFERROR(SEARCH("H360",O838),99)=99,IF(IFERROR(SEARCH("H360",Q838),99)=99,IF(IFERROR(SEARCH("H360",M838),99)=99,IF(IFERROR(SEARCH("H360",R838),99)=99,IF(IFERROR(SEARCH("H361",N838),99)=99,IF(IFERROR(SEARCH("H361",O838),99)=99,IF(IFERROR(SEARCH("H361",Q838),99)=99,IF(IFERROR(SEARCH("H361",M838),99)=99,IF(IFERROR(SEARCH("H361",R838),99)=99,IF(IFERROR(SEARCH("reproduction",P838),99)=99,IF(IFERROR(SEARCH("suspected reprotoxic",S838),99)=99,IF(IFERROR(SEARCH("reprotoxic",S838),99)=99,IF(IFERROR(SEARCH("reprotoxic",K838),99)=99,0,Scoring!$E$18),Scoring!$E$18),Scoring!$E$19),Scoring!$E$17),Scoring!$E$16),Scoring!$E$16),Scoring!$E$16),Scoring!$E$16),Scoring!$E$16),Scoring!$E$16),Scoring!$E$16),Scoring!$E$16),Scoring!$E$16),Scoring!$E$16)</f>
        <v>0</v>
      </c>
      <c r="AC838" s="78">
        <f>IF(IFERROR(SEARCH("57f",L838),99)=99,IF(IFERROR(SEARCH("57(f)",P838),99)=99,0,Scoring!$E$20),Scoring!$E$20)</f>
        <v>0</v>
      </c>
      <c r="AD838" s="78">
        <f>IF(IFERROR(SEARCH("CAT1",T838),99)=99,IF(IFERROR(SEARCH("CAT2",T838),99)=99,IF(IFERROR(SEARCH("CAT3",T838),99)=99,IF(IFERROR(SEARCH("concluded to be endocrine",K838),99)=99,IF(IFERROR(SEARCH("categorised as endocrine",K838),99)=99,IF(IFERROR(SEARCH("endocrine disrupting",P838),99)=99,IF(IFERROR(SEARCH("endocrine disrupting",K838),99)=99,IF(IFERROR(SEARCH("suspected endocrine",S838),99)=99,IF(IFERROR(SEARCH("potential endocrine",S838),99)=99,0,Scoring!$E$25),Scoring!$E$25),Scoring!$E$24),Scoring!$E$24),Scoring!$E$24),Scoring!$E$24),Scoring!$E$23),Scoring!$E$22),Scoring!$E$21)</f>
        <v>0</v>
      </c>
      <c r="AE838" s="78">
        <f>IF(IFERROR(SEARCH("suspected sensitiser",S838),99)=99,IF(IFERROR(SEARCH("sensitiser",S838),99)=99,IF(IFERROR(SEARCH("other hazard based concern",S838),99)=99,0,Scoring!$E$28),Scoring!$E$26),Scoring!$E$27)</f>
        <v>0</v>
      </c>
      <c r="AF838" s="78">
        <f>IF(IFERROR(M838,1)=1,IF(IFERROR(N838,1)=1,IF(IFERROR(O838,1)=1,IF(IFERROR(Q838,1)=1,IF(IFERROR(R838,1)=1,IF(IFERROR(T838,1)=1,IF(IFERROR(K838,1)=1,IF(IFERROR(P838,1)=1,IF(IFERROR(S838,1)=1,Scoring!$E$29,0),0),0),0),0),0),0),0),0)</f>
        <v>0</v>
      </c>
      <c r="AG838" s="78">
        <f t="shared" si="65"/>
        <v>2.1</v>
      </c>
      <c r="AI838" s="93"/>
      <c r="AJ838" s="94"/>
      <c r="AK838" s="76"/>
      <c r="AL838" s="75"/>
      <c r="AN838" s="79"/>
      <c r="AO838" s="79"/>
      <c r="AP838" s="79"/>
      <c r="AQ838" s="79"/>
      <c r="AR838" s="79"/>
      <c r="AS838" s="78"/>
      <c r="AU838" s="79">
        <f>IF(IFERROR(F838,99)=99,IF(IFERROR(G838,99)=99,IF(IFERROR(H838,99)=99,IF(IFERROR(I838,99)=99,IF(IFERROR(E838,99)=99,IF(IFERROR(J838,99)=99,0,Scoring!$B$7),Scoring!$B$3),Scoring!$B$2),Scoring!$B$6),Scoring!$B$5),Scoring!$B$4)</f>
        <v>0.5</v>
      </c>
      <c r="AV838" s="78">
        <f t="shared" si="66"/>
        <v>1.05</v>
      </c>
      <c r="AW838" s="78"/>
      <c r="AX838" s="66"/>
      <c r="AY838" s="78"/>
      <c r="AZ838" s="76"/>
      <c r="BA838" s="76"/>
      <c r="BB838" s="76"/>
    </row>
    <row r="839" spans="1:54" x14ac:dyDescent="0.25">
      <c r="A839" s="77" t="s">
        <v>4572</v>
      </c>
      <c r="B839" s="76" t="str">
        <f t="shared" si="64"/>
        <v>203-492-7</v>
      </c>
      <c r="C839" s="77" t="s">
        <v>4571</v>
      </c>
      <c r="D839" s="77" t="s">
        <v>4570</v>
      </c>
      <c r="E839" s="76" t="e">
        <f>IF(C839="-",IF(A839="-",VLOOKUP(D839,'sin-list 180320_update'!$C$2:$C$835,1,FALSE),VLOOKUP(A839,'sin-list 180320_update'!$A$2:$A$835,1,FALSE)),VLOOKUP(C839,'sin-list 180320_update'!$B$2:$B$835,1,FALSE))</f>
        <v>#N/A</v>
      </c>
      <c r="F839" s="76" t="e">
        <f>IF($C839="-",IF($A839="-",VLOOKUP($D839,'REACH Bilaga XVII_update'!$A$5:$A$131,1,FALSE),VLOOKUP($A839,'REACH Bilaga XVII_update'!$C$5:$C$131,1,FALSE)),VLOOKUP($C839,'REACH Bilaga XVII_update'!$B$5:$B$131,1,FALSE))</f>
        <v>#N/A</v>
      </c>
      <c r="G839" s="76" t="e">
        <f>IF($C839="-",IF($A839="-",VLOOKUP($D839,' REACH Bilaga 59_update'!$A$5:$A$210,1,FALSE),VLOOKUP($A839,' REACH Bilaga 59_update'!$D$5:$D$210,1,FALSE)),VLOOKUP($C839,' REACH Bilaga 59_update'!$C$5:$C$210,1,FALSE))</f>
        <v>#N/A</v>
      </c>
      <c r="H839" s="76" t="e">
        <f>IF($C839="-",IF($A839="-",VLOOKUP($D839,'REACH Bilaga XIV_update'!$A$5:$A$110,1,FALSE),VLOOKUP($A839,'REACH Bilaga XIV_update'!$D$5:$D$110,1,FALSE)),VLOOKUP($C839,'REACH Bilaga XIV_update'!$C$5:$C$110,1,FALSE))</f>
        <v>#N/A</v>
      </c>
      <c r="I839" s="76" t="str">
        <f>IF($C839="-",IF($A839="-",VLOOKUP($D839,CoRAP_update!$A$5:$A$376,1,FALSE),VLOOKUP($A839,CoRAP_update!$D$5:$D$376,1,FALSE)),VLOOKUP($C839,CoRAP_update!$C$5:$C$376,1,FALSE))</f>
        <v>203-492-7</v>
      </c>
      <c r="J839" s="76" t="e">
        <f>IF($C839="-",IF($A839="-",VLOOKUP($D839,EDC_update!$C$2:$C$450,1,FALSE),VLOOKUP($A839,EDC_update!$B$2:$B$450,1,FALSE)),VLOOKUP($C839,EDC_update!$L$2:$L$450,1,FALSE))</f>
        <v>#N/A</v>
      </c>
      <c r="K839" s="76" t="e">
        <f>IF($C839="-",IF($A839="-",IF(VLOOKUP($D839,'sin-list 180320_update'!$C$2:$S$835,3,FALSE)="",NA(),VLOOKUP($D839,'sin-list 180320_update'!$C$2:$S$835,3,FALSE)),IF(VLOOKUP($A839,'sin-list 180320_update'!$A$2:$S$835,5,FALSE)="",NA(),VLOOKUP($A839,'sin-list 180320_update'!$A$2:$S$835,5,FALSE))),IF(VLOOKUP($C839,'sin-list 180320_update'!$B$2:$S$835,4,FALSE)="",NA(),VLOOKUP($C839,'sin-list 180320_update'!$B$2:$S$835,4,FALSE)))</f>
        <v>#N/A</v>
      </c>
      <c r="L839" s="76" t="e">
        <f>IF($C839="-",IF($A839="-",VLOOKUP($D839,'sin-list 180320_update'!$C$2:$S$835,6,FALSE),VLOOKUP($A839,'sin-list 180320_update'!$A$2:$S$835,8,FALSE)),VLOOKUP($C839,'sin-list 180320_update'!$B$2:$S$835,7,FALSE))</f>
        <v>#N/A</v>
      </c>
      <c r="M839" s="76" t="e">
        <f>IF($C839="-",IF($A839="-",IF(VLOOKUP($D839,'sin-list 180320_update'!$C$2:$S$835,8,FALSE)="",NA(),VLOOKUP($D839,'sin-list 180320_update'!$C$2:$S$835,8,FALSE)),IF(VLOOKUP($A839,'sin-list 180320_update'!$A$2:$S$835,10,FALSE)="",NA(),VLOOKUP($A839,'sin-list 180320_update'!$A$2:$S$835,10,FALSE))),IF(VLOOKUP($C839,'sin-list 180320_update'!$B$2:$S$835,9,FALSE)="",NA(),VLOOKUP($C839,'sin-list 180320_update'!$B$2:$S$835,9,FALSE)))</f>
        <v>#N/A</v>
      </c>
      <c r="N839" s="76" t="e">
        <f>IF($C839="-",IF($A839="-",IF(VLOOKUP($D839,'REACH Bilaga XVII_update'!$A$5:$E$131,4,FALSE)="",NA(),VLOOKUP($D839,'REACH Bilaga XVII_update'!$A$5:$E$131,4,FALSE)),IF(VLOOKUP($A839,'REACH Bilaga XVII_update'!$C$5:$D$131,2,FALSE)="",NA(),VLOOKUP($A839,'REACH Bilaga XVII_update'!$C$5:$D$131,2,FALSE))),IF(VLOOKUP($C839,'REACH Bilaga XVII_update'!$B$5:$D$131,3,FALSE)="",NA(),VLOOKUP($C839,'REACH Bilaga XVII_update'!$B$5:$D$131,3,FALSE)))</f>
        <v>#N/A</v>
      </c>
      <c r="O839" s="76" t="e">
        <f>IF($C839="-",IF($A839="-",IF(VLOOKUP($D839,' REACH Bilaga 59_update'!$A$5:$E$210,5,FALSE)="",NA(),VLOOKUP($D839,' REACH Bilaga 59_update'!$A$5:$E$210,5,FALSE)),IF(VLOOKUP($A839,' REACH Bilaga 59_update'!$D$5:$E$210,2,FALSE)="",NA(),VLOOKUP($A839,' REACH Bilaga 59_update'!$D$5:$E$210,2,FALSE))),IF(VLOOKUP($C839,' REACH Bilaga 59_update'!$C$5:$E$210,3,FALSE)="",NA(),VLOOKUP($C839,' REACH Bilaga 59_update'!$C$5:$E$210,3,FALSE)))</f>
        <v>#N/A</v>
      </c>
      <c r="P839" s="76" t="e">
        <f>IF(C839="-",IF(A839="-",IFERROR(VLOOKUP($D839,' REACH Bilaga 59_update'!$A$5:$F$210,MATCH(Sammanfattning!P$1,' REACH Bilaga 59_update'!$A$4:$F$4,0),FALSE),VLOOKUP($D839,'REACH Bilaga XIV_update'!$A$4:$H$110,MATCH(Sammanfattning!P$1,'REACH Bilaga XIV_update'!$A$4:$H$4,0),FALSE)),IFERROR(VLOOKUP($A839,' REACH Bilaga 59_update'!$D$5:$F$210,MATCH(Sammanfattning!P$1,' REACH Bilaga 59_update'!$D$4:$F$4,0),FALSE),VLOOKUP($A839,'REACH Bilaga XIV_update'!$D$4:$H$110,MATCH(Sammanfattning!P$1,'REACH Bilaga XIV_update'!$D$4:$H$4,0),FALSE))),IFERROR(VLOOKUP($C839,' REACH Bilaga 59_update'!$C$5:$F$210,MATCH(Sammanfattning!P$1,' REACH Bilaga 59_update'!$C$4:$F$4,0),FALSE),VLOOKUP($C839,'REACH Bilaga XIV_update'!$C$4:$H$110,MATCH(Sammanfattning!P$1,'REACH Bilaga XIV_update'!$C$4:$H$4,0),FALSE)))</f>
        <v>#N/A</v>
      </c>
      <c r="Q839" s="76" t="e">
        <f>IF($C839="-",IF($A839="-",IF(VLOOKUP($D839,'REACH Bilaga XIV_update'!$A$5:$I$110,9,FALSE)="",NA(),VLOOKUP($D839,'REACH Bilaga XIV_update'!$A$5:$I$110,9,FALSE)),IF(VLOOKUP($A839,'REACH Bilaga XIV_update'!$D$5:$I$110,6,FALSE)="",NA(),VLOOKUP($A839,'REACH Bilaga XIV_update'!$D$5:$I$110,6,FALSE))),IF(VLOOKUP($C839,'REACH Bilaga XIV_update'!$C$5:$I$110,7,FALSE)="",NA(),VLOOKUP($C839,'REACH Bilaga XIV_update'!$C$5:$I$110,7,FALSE)))</f>
        <v>#N/A</v>
      </c>
      <c r="R839" s="76" t="e">
        <f>IF($C839="-",IF($A839="-",IF(VLOOKUP($D839,CoRAP_update!$A$5:$O$376,15,FALSE)="",NA(),VLOOKUP($D839,CoRAP_update!$A$5:$O$376,15,FALSE)),IF(VLOOKUP($A839,CoRAP_update!$D$5:$O$376,12,FALSE)="",NA(),VLOOKUP($A839,CoRAP_update!$D$5:$O$376,12,FALSE))),IF(VLOOKUP($C839,CoRAP_update!$C$5:$O$376,13,FALSE)="",NA(),VLOOKUP($C839,CoRAP_update!$C$5:$O$376,13,FALSE)))</f>
        <v>#N/A</v>
      </c>
      <c r="S839" s="144" t="str">
        <f>IF($C839="-",IF($A839="-",VLOOKUP($D839,CoRAP_update!$A$5:$J$376,MATCH(Sammanfattning!S$1,CoRAP_update!$A$4:$J$4,0),FALSE),VLOOKUP($A839,CoRAP_update!$D$5:$J$376,MATCH(Sammanfattning!S$1,CoRAP_update!$D$4:$J$4,0),FALSE)),VLOOKUP($C839,CoRAP_update!$C$5:$J$376,MATCH(Sammanfattning!S$1,CoRAP_update!$C$4:$J$4,0),FALSE))</f>
        <v>Consumer use#High (aggregated) tonnage#Suspected CMR</v>
      </c>
      <c r="T839" s="76" t="e">
        <f>IF($A839="-",VLOOKUP($D839,EDC_update!$C$2:$F$450,4,FALSE),VLOOKUP($A839,EDC_update!$B$2:$F$450,5,FALSE))</f>
        <v>#N/A</v>
      </c>
      <c r="V839" s="78">
        <f>IF(IFERROR(SEARCH("PBT",P839),99)=99,IF(IFERROR(SEARCH("suspected PBT",S839),99)=99,IF(IFERROR(SEARCH("concluded to be PBT",K839),99)=99,IF(IFERROR(SEARCH("PBT",S839),99)=99,IF(IFERROR(SEARCH("PBT cand",L839),99)=99,IF(IFERROR(SEARCH("PBT",L839),99)=99,IF(IFERROR(SEARCH("persistent, bioackumulative and toxic properties",K839),99)=99,0,Scoring!$E$3),Scoring!$E$3),Scoring!$E$7),Scoring!$E$3),Scoring!$E$5),Scoring!$E$6),Scoring!$E$3)</f>
        <v>0</v>
      </c>
      <c r="W839" s="78">
        <f>IF(IFERROR(SEARCH("vPvB",P839),99)=99,IF(IFERROR(SEARCH("suspected pbt/vPvB",S839),99)=99,IF(IFERROR(SEARCH("vPvB",S839),99)=99,IF(IFERROR(SEARCH("concluded to be a vPvB",S839),99)=99,IF(IFERROR(SEARCH("identified as vPvB",K839),99)=99,IF(IFERROR(SEARCH("concluded to be a vPvB",K839),99)=99,IF(IFERROR(SEARCH("concluded to be both pbt and vPvB",S839),99)=99,IF(IFERROR(SEARCH("concluded to be both pbt and vPvB",K839),99)=99,0,Scoring!$E$5),Scoring!$E$5),Scoring!$E$5),Scoring!$E$5),Scoring!$E$5),Scoring!$E$4),Scoring!$E$6),Scoring!$E$4)</f>
        <v>0</v>
      </c>
      <c r="X839" s="78">
        <f>IF(IFERROR(SEARCH("H410",N839),99)=99,IF(IFERROR(SEARCH("H410",O839),99)=99,IF(IFERROR(SEARCH("H410",Q839),99)=99,IF(IFERROR(SEARCH("H410",M839),99)=99,IF(IFERROR(SEARCH("H410",R839),99)=99,IF(IFERROR(SEARCH("H411",N839),99)=99,IF(IFERROR(SEARCH("H411",O839),99)=99,IF(IFERROR(SEARCH("H411",Q839),99)=99,IF(IFERROR(SEARCH("H411",M839),99)=99,IF(IFERROR(SEARCH("H411",R839),99)=99,IF(IFERROR(SEARCH("H413",N839),99)=99,IF(IFERROR(SEARCH("H413",O839),99)=99,IF(IFERROR(SEARCH("H413",Q839),99)=99,IF(IFERROR(SEARCH("H413",M839),99)=99,IF(IFERROR(SEARCH("H413",R839),99)=99,IF(IFERROR(SEARCH("H412",N839),99)=99,IF(IFERROR(SEARCH("H412",O839),99)=99,IF(IFERROR(SEARCH("H412",Q839),99)=99,IF(IFERROR(SEARCH("H412",M839),99)=99,IF(IFERROR(SEARCH("H412",R839),99)=99,0,Scoring!$E$2),Scoring!$E$2),Scoring!$E$2),Scoring!$E$2),Scoring!$E$2),Scoring!$E$2),Scoring!$E$2),Scoring!$E$2),Scoring!$E$2),Scoring!$E$2),Scoring!$E$2),Scoring!$E$2),Scoring!$E$2),Scoring!$E$2),Scoring!$E$2),Scoring!$E$2),Scoring!$E$2),Scoring!$E$2),Scoring!$E$2),Scoring!$E$2)</f>
        <v>0</v>
      </c>
      <c r="Y839" s="78">
        <f>IF(IFERROR(SEARCH("CMR",K839),99)=99,IF(IFERROR(SEARCH("Suspected CMR",S839),99)=99,IF(IFERROR(SEARCH("CMR",S839),99)=99,0,Scoring!$E$8),Scoring!$E$9),Scoring!$E$8)</f>
        <v>2.1</v>
      </c>
      <c r="Z839" s="78">
        <f>IF(IFERROR(SEARCH("H350",N839),99)=99,IF(IFERROR(SEARCH("H350",O839),99)=99,IF(IFERROR(SEARCH("H350",Q839),99)=99,IF(IFERROR(SEARCH("H350",M839),99)=99,IF(IFERROR(SEARCH("H350",R839),99)=99,IF(IFERROR(SEARCH("H351",N839),99)=99,IF(IFERROR(SEARCH("H351",O839),99)=99,IF(IFERROR(SEARCH("H351",Q839),99)=99,IF(IFERROR(SEARCH("H351",M839),99)=99,IF(IFERROR(SEARCH("H351",R839),99)=99,IF(IFERROR(SEARCH("carcinogenic",P839),99)=99,IF(IFERROR(SEARCH("suspected carcinogenic",S839),99)=99,0,Scoring!$E$12),Scoring!$E$11),Scoring!$E$10),Scoring!$E$10),Scoring!$E$10),Scoring!$E$10),Scoring!$E$10),Scoring!$E$10),Scoring!$E$10),Scoring!$E$10),Scoring!$E$10),Scoring!$E$10)</f>
        <v>0</v>
      </c>
      <c r="AA839" s="78">
        <f>IF(IFERROR(SEARCH("H340",N839),99)=99,IF(IFERROR(SEARCH("H340",O839),99)=99,IF(IFERROR(SEARCH("H340",Q839),99)=99,IF(IFERROR(SEARCH("H340",M839),99)=99,IF(IFERROR(SEARCH("H340",R839),99)=99,IF(IFERROR(SEARCH("H341",N839),99)=99,IF(IFERROR(SEARCH("H341",O839),99)=99,IF(IFERROR(SEARCH("H341",Q839),99)=99,IF(IFERROR(SEARCH("H341",M839),99)=99,IF(IFERROR(SEARCH("H341",R839),99)=99,IF(IFERROR(SEARCH("mutagenic",P839),99)=99,IF(IFERROR(SEARCH("suspected mutagenic",S839),99)=99,0,Scoring!$E$15),Scoring!$E$14),Scoring!$E$13),Scoring!$E$13),Scoring!$E$13),Scoring!$E$13),Scoring!$E$13),Scoring!$E$13),Scoring!$E$13),Scoring!$E$13),Scoring!$E$13),Scoring!$E$13)</f>
        <v>0</v>
      </c>
      <c r="AB839" s="78">
        <f>IF(IFERROR(SEARCH("H360",N839),99)=99,IF(IFERROR(SEARCH("H360",O839),99)=99,IF(IFERROR(SEARCH("H360",Q839),99)=99,IF(IFERROR(SEARCH("H360",M839),99)=99,IF(IFERROR(SEARCH("H360",R839),99)=99,IF(IFERROR(SEARCH("H361",N839),99)=99,IF(IFERROR(SEARCH("H361",O839),99)=99,IF(IFERROR(SEARCH("H361",Q839),99)=99,IF(IFERROR(SEARCH("H361",M839),99)=99,IF(IFERROR(SEARCH("H361",R839),99)=99,IF(IFERROR(SEARCH("reproduction",P839),99)=99,IF(IFERROR(SEARCH("suspected reprotoxic",S839),99)=99,IF(IFERROR(SEARCH("reprotoxic",S839),99)=99,IF(IFERROR(SEARCH("reprotoxic",K839),99)=99,0,Scoring!$E$18),Scoring!$E$18),Scoring!$E$19),Scoring!$E$17),Scoring!$E$16),Scoring!$E$16),Scoring!$E$16),Scoring!$E$16),Scoring!$E$16),Scoring!$E$16),Scoring!$E$16),Scoring!$E$16),Scoring!$E$16),Scoring!$E$16)</f>
        <v>0</v>
      </c>
      <c r="AC839" s="78">
        <f>IF(IFERROR(SEARCH("57f",L839),99)=99,IF(IFERROR(SEARCH("57(f)",P839),99)=99,0,Scoring!$E$20),Scoring!$E$20)</f>
        <v>0</v>
      </c>
      <c r="AD839" s="78">
        <f>IF(IFERROR(SEARCH("CAT1",T839),99)=99,IF(IFERROR(SEARCH("CAT2",T839),99)=99,IF(IFERROR(SEARCH("CAT3",T839),99)=99,IF(IFERROR(SEARCH("concluded to be endocrine",K839),99)=99,IF(IFERROR(SEARCH("categorised as endocrine",K839),99)=99,IF(IFERROR(SEARCH("endocrine disrupting",P839),99)=99,IF(IFERROR(SEARCH("endocrine disrupting",K839),99)=99,IF(IFERROR(SEARCH("suspected endocrine",S839),99)=99,IF(IFERROR(SEARCH("potential endocrine",S839),99)=99,0,Scoring!$E$25),Scoring!$E$25),Scoring!$E$24),Scoring!$E$24),Scoring!$E$24),Scoring!$E$24),Scoring!$E$23),Scoring!$E$22),Scoring!$E$21)</f>
        <v>0</v>
      </c>
      <c r="AE839" s="78">
        <f>IF(IFERROR(SEARCH("suspected sensitiser",S839),99)=99,IF(IFERROR(SEARCH("sensitiser",S839),99)=99,IF(IFERROR(SEARCH("other hazard based concern",S839),99)=99,0,Scoring!$E$28),Scoring!$E$26),Scoring!$E$27)</f>
        <v>0</v>
      </c>
      <c r="AF839" s="78">
        <f>IF(IFERROR(M839,1)=1,IF(IFERROR(N839,1)=1,IF(IFERROR(O839,1)=1,IF(IFERROR(Q839,1)=1,IF(IFERROR(R839,1)=1,IF(IFERROR(T839,1)=1,IF(IFERROR(K839,1)=1,IF(IFERROR(P839,1)=1,IF(IFERROR(S839,1)=1,Scoring!$E$29,0),0),0),0),0),0),0),0),0)</f>
        <v>0</v>
      </c>
      <c r="AG839" s="78">
        <f t="shared" si="65"/>
        <v>2.1</v>
      </c>
      <c r="AI839" s="93"/>
      <c r="AJ839" s="94"/>
      <c r="AK839" s="76"/>
      <c r="AL839" s="75"/>
      <c r="AN839" s="79"/>
      <c r="AO839" s="79"/>
      <c r="AP839" s="79"/>
      <c r="AQ839" s="79"/>
      <c r="AR839" s="79"/>
      <c r="AS839" s="78"/>
      <c r="AU839" s="79">
        <f>IF(IFERROR(F839,99)=99,IF(IFERROR(G839,99)=99,IF(IFERROR(H839,99)=99,IF(IFERROR(I839,99)=99,IF(IFERROR(E839,99)=99,IF(IFERROR(J839,99)=99,0,Scoring!$B$7),Scoring!$B$3),Scoring!$B$2),Scoring!$B$6),Scoring!$B$5),Scoring!$B$4)</f>
        <v>0.5</v>
      </c>
      <c r="AV839" s="78">
        <f t="shared" si="66"/>
        <v>1.05</v>
      </c>
      <c r="AW839" s="78"/>
      <c r="AX839" s="66"/>
      <c r="AY839" s="78"/>
      <c r="AZ839" s="76"/>
      <c r="BA839" s="76"/>
      <c r="BB839" s="76"/>
    </row>
    <row r="840" spans="1:54" x14ac:dyDescent="0.25">
      <c r="A840" s="77" t="s">
        <v>4687</v>
      </c>
      <c r="B840" s="76" t="str">
        <f t="shared" si="64"/>
        <v>203-868-0</v>
      </c>
      <c r="C840" s="77" t="s">
        <v>4686</v>
      </c>
      <c r="D840" s="77" t="s">
        <v>4685</v>
      </c>
      <c r="E840" s="76" t="e">
        <f>IF(C840="-",IF(A840="-",VLOOKUP(D840,'sin-list 180320_update'!$C$2:$C$835,1,FALSE),VLOOKUP(A840,'sin-list 180320_update'!$A$2:$A$835,1,FALSE)),VLOOKUP(C840,'sin-list 180320_update'!$B$2:$B$835,1,FALSE))</f>
        <v>#N/A</v>
      </c>
      <c r="F840" s="76" t="e">
        <f>IF($C840="-",IF($A840="-",VLOOKUP($D840,'REACH Bilaga XVII_update'!$A$5:$A$131,1,FALSE),VLOOKUP($A840,'REACH Bilaga XVII_update'!$C$5:$C$131,1,FALSE)),VLOOKUP($C840,'REACH Bilaga XVII_update'!$B$5:$B$131,1,FALSE))</f>
        <v>#N/A</v>
      </c>
      <c r="G840" s="76" t="e">
        <f>IF($C840="-",IF($A840="-",VLOOKUP($D840,' REACH Bilaga 59_update'!$A$5:$A$210,1,FALSE),VLOOKUP($A840,' REACH Bilaga 59_update'!$D$5:$D$210,1,FALSE)),VLOOKUP($C840,' REACH Bilaga 59_update'!$C$5:$C$210,1,FALSE))</f>
        <v>#N/A</v>
      </c>
      <c r="H840" s="76" t="e">
        <f>IF($C840="-",IF($A840="-",VLOOKUP($D840,'REACH Bilaga XIV_update'!$A$5:$A$110,1,FALSE),VLOOKUP($A840,'REACH Bilaga XIV_update'!$D$5:$D$110,1,FALSE)),VLOOKUP($C840,'REACH Bilaga XIV_update'!$C$5:$C$110,1,FALSE))</f>
        <v>#N/A</v>
      </c>
      <c r="I840" s="76" t="str">
        <f>IF($C840="-",IF($A840="-",VLOOKUP($D840,CoRAP_update!$A$5:$A$376,1,FALSE),VLOOKUP($A840,CoRAP_update!$D$5:$D$376,1,FALSE)),VLOOKUP($C840,CoRAP_update!$C$5:$C$376,1,FALSE))</f>
        <v>203-868-0</v>
      </c>
      <c r="J840" s="76" t="e">
        <f>IF($C840="-",IF($A840="-",VLOOKUP($D840,EDC_update!$C$2:$C$450,1,FALSE),VLOOKUP($A840,EDC_update!$B$2:$B$450,1,FALSE)),VLOOKUP($C840,EDC_update!$L$2:$L$450,1,FALSE))</f>
        <v>#N/A</v>
      </c>
      <c r="K840" s="76" t="e">
        <f>IF($C840="-",IF($A840="-",IF(VLOOKUP($D840,'sin-list 180320_update'!$C$2:$S$835,3,FALSE)="",NA(),VLOOKUP($D840,'sin-list 180320_update'!$C$2:$S$835,3,FALSE)),IF(VLOOKUP($A840,'sin-list 180320_update'!$A$2:$S$835,5,FALSE)="",NA(),VLOOKUP($A840,'sin-list 180320_update'!$A$2:$S$835,5,FALSE))),IF(VLOOKUP($C840,'sin-list 180320_update'!$B$2:$S$835,4,FALSE)="",NA(),VLOOKUP($C840,'sin-list 180320_update'!$B$2:$S$835,4,FALSE)))</f>
        <v>#N/A</v>
      </c>
      <c r="L840" s="76" t="e">
        <f>IF($C840="-",IF($A840="-",VLOOKUP($D840,'sin-list 180320_update'!$C$2:$S$835,6,FALSE),VLOOKUP($A840,'sin-list 180320_update'!$A$2:$S$835,8,FALSE)),VLOOKUP($C840,'sin-list 180320_update'!$B$2:$S$835,7,FALSE))</f>
        <v>#N/A</v>
      </c>
      <c r="M840" s="76" t="e">
        <f>IF($C840="-",IF($A840="-",IF(VLOOKUP($D840,'sin-list 180320_update'!$C$2:$S$835,8,FALSE)="",NA(),VLOOKUP($D840,'sin-list 180320_update'!$C$2:$S$835,8,FALSE)),IF(VLOOKUP($A840,'sin-list 180320_update'!$A$2:$S$835,10,FALSE)="",NA(),VLOOKUP($A840,'sin-list 180320_update'!$A$2:$S$835,10,FALSE))),IF(VLOOKUP($C840,'sin-list 180320_update'!$B$2:$S$835,9,FALSE)="",NA(),VLOOKUP($C840,'sin-list 180320_update'!$B$2:$S$835,9,FALSE)))</f>
        <v>#N/A</v>
      </c>
      <c r="N840" s="76" t="e">
        <f>IF($C840="-",IF($A840="-",IF(VLOOKUP($D840,'REACH Bilaga XVII_update'!$A$5:$E$131,4,FALSE)="",NA(),VLOOKUP($D840,'REACH Bilaga XVII_update'!$A$5:$E$131,4,FALSE)),IF(VLOOKUP($A840,'REACH Bilaga XVII_update'!$C$5:$D$131,2,FALSE)="",NA(),VLOOKUP($A840,'REACH Bilaga XVII_update'!$C$5:$D$131,2,FALSE))),IF(VLOOKUP($C840,'REACH Bilaga XVII_update'!$B$5:$D$131,3,FALSE)="",NA(),VLOOKUP($C840,'REACH Bilaga XVII_update'!$B$5:$D$131,3,FALSE)))</f>
        <v>#N/A</v>
      </c>
      <c r="O840" s="76" t="e">
        <f>IF($C840="-",IF($A840="-",IF(VLOOKUP($D840,' REACH Bilaga 59_update'!$A$5:$E$210,5,FALSE)="",NA(),VLOOKUP($D840,' REACH Bilaga 59_update'!$A$5:$E$210,5,FALSE)),IF(VLOOKUP($A840,' REACH Bilaga 59_update'!$D$5:$E$210,2,FALSE)="",NA(),VLOOKUP($A840,' REACH Bilaga 59_update'!$D$5:$E$210,2,FALSE))),IF(VLOOKUP($C840,' REACH Bilaga 59_update'!$C$5:$E$210,3,FALSE)="",NA(),VLOOKUP($C840,' REACH Bilaga 59_update'!$C$5:$E$210,3,FALSE)))</f>
        <v>#N/A</v>
      </c>
      <c r="P840" s="76" t="e">
        <f>IF(C840="-",IF(A840="-",IFERROR(VLOOKUP($D840,' REACH Bilaga 59_update'!$A$5:$F$210,MATCH(Sammanfattning!P$1,' REACH Bilaga 59_update'!$A$4:$F$4,0),FALSE),VLOOKUP($D840,'REACH Bilaga XIV_update'!$A$4:$H$110,MATCH(Sammanfattning!P$1,'REACH Bilaga XIV_update'!$A$4:$H$4,0),FALSE)),IFERROR(VLOOKUP($A840,' REACH Bilaga 59_update'!$D$5:$F$210,MATCH(Sammanfattning!P$1,' REACH Bilaga 59_update'!$D$4:$F$4,0),FALSE),VLOOKUP($A840,'REACH Bilaga XIV_update'!$D$4:$H$110,MATCH(Sammanfattning!P$1,'REACH Bilaga XIV_update'!$D$4:$H$4,0),FALSE))),IFERROR(VLOOKUP($C840,' REACH Bilaga 59_update'!$C$5:$F$210,MATCH(Sammanfattning!P$1,' REACH Bilaga 59_update'!$C$4:$F$4,0),FALSE),VLOOKUP($C840,'REACH Bilaga XIV_update'!$C$4:$H$110,MATCH(Sammanfattning!P$1,'REACH Bilaga XIV_update'!$C$4:$H$4,0),FALSE)))</f>
        <v>#N/A</v>
      </c>
      <c r="Q840" s="76" t="e">
        <f>IF($C840="-",IF($A840="-",IF(VLOOKUP($D840,'REACH Bilaga XIV_update'!$A$5:$I$110,9,FALSE)="",NA(),VLOOKUP($D840,'REACH Bilaga XIV_update'!$A$5:$I$110,9,FALSE)),IF(VLOOKUP($A840,'REACH Bilaga XIV_update'!$D$5:$I$110,6,FALSE)="",NA(),VLOOKUP($A840,'REACH Bilaga XIV_update'!$D$5:$I$110,6,FALSE))),IF(VLOOKUP($C840,'REACH Bilaga XIV_update'!$C$5:$I$110,7,FALSE)="",NA(),VLOOKUP($C840,'REACH Bilaga XIV_update'!$C$5:$I$110,7,FALSE)))</f>
        <v>#N/A</v>
      </c>
      <c r="R840" s="76" t="str">
        <f>IF($C840="-",IF($A840="-",IF(VLOOKUP($D840,CoRAP_update!$A$5:$O$376,15,FALSE)="",NA(),VLOOKUP($D840,CoRAP_update!$A$5:$O$376,15,FALSE)),IF(VLOOKUP($A840,CoRAP_update!$D$5:$O$376,12,FALSE)="",NA(),VLOOKUP($A840,CoRAP_update!$D$5:$O$376,12,FALSE))),IF(VLOOKUP($C840,CoRAP_update!$C$5:$O$376,13,FALSE)="",NA(),VLOOKUP($C840,CoRAP_update!$C$5:$O$376,13,FALSE)))</f>
        <v>H302
H373 **
H315
H318</v>
      </c>
      <c r="S840" s="144" t="str">
        <f>IF($C840="-",IF($A840="-",VLOOKUP($D840,CoRAP_update!$A$5:$J$376,MATCH(Sammanfattning!S$1,CoRAP_update!$A$4:$J$4,0),FALSE),VLOOKUP($A840,CoRAP_update!$D$5:$J$376,MATCH(Sammanfattning!S$1,CoRAP_update!$D$4:$J$4,0),FALSE)),VLOOKUP($C840,CoRAP_update!$C$5:$J$376,MATCH(Sammanfattning!S$1,CoRAP_update!$C$4:$J$4,0),FALSE))</f>
        <v>Suspected CMR#High (aggregated) tonnage#Wide dispersive use</v>
      </c>
      <c r="T840" s="76" t="e">
        <f>IF($A840="-",VLOOKUP($D840,EDC_update!$C$2:$F$450,4,FALSE),VLOOKUP($A840,EDC_update!$B$2:$F$450,5,FALSE))</f>
        <v>#N/A</v>
      </c>
      <c r="V840" s="78">
        <f>IF(IFERROR(SEARCH("PBT",P840),99)=99,IF(IFERROR(SEARCH("suspected PBT",S840),99)=99,IF(IFERROR(SEARCH("concluded to be PBT",K840),99)=99,IF(IFERROR(SEARCH("PBT",S840),99)=99,IF(IFERROR(SEARCH("PBT cand",L840),99)=99,IF(IFERROR(SEARCH("PBT",L840),99)=99,IF(IFERROR(SEARCH("persistent, bioackumulative and toxic properties",K840),99)=99,0,Scoring!$E$3),Scoring!$E$3),Scoring!$E$7),Scoring!$E$3),Scoring!$E$5),Scoring!$E$6),Scoring!$E$3)</f>
        <v>0</v>
      </c>
      <c r="W840" s="78">
        <f>IF(IFERROR(SEARCH("vPvB",P840),99)=99,IF(IFERROR(SEARCH("suspected pbt/vPvB",S840),99)=99,IF(IFERROR(SEARCH("vPvB",S840),99)=99,IF(IFERROR(SEARCH("concluded to be a vPvB",S840),99)=99,IF(IFERROR(SEARCH("identified as vPvB",K840),99)=99,IF(IFERROR(SEARCH("concluded to be a vPvB",K840),99)=99,IF(IFERROR(SEARCH("concluded to be both pbt and vPvB",S840),99)=99,IF(IFERROR(SEARCH("concluded to be both pbt and vPvB",K840),99)=99,0,Scoring!$E$5),Scoring!$E$5),Scoring!$E$5),Scoring!$E$5),Scoring!$E$5),Scoring!$E$4),Scoring!$E$6),Scoring!$E$4)</f>
        <v>0</v>
      </c>
      <c r="X840" s="78">
        <f>IF(IFERROR(SEARCH("H410",N840),99)=99,IF(IFERROR(SEARCH("H410",O840),99)=99,IF(IFERROR(SEARCH("H410",Q840),99)=99,IF(IFERROR(SEARCH("H410",M840),99)=99,IF(IFERROR(SEARCH("H410",R840),99)=99,IF(IFERROR(SEARCH("H411",N840),99)=99,IF(IFERROR(SEARCH("H411",O840),99)=99,IF(IFERROR(SEARCH("H411",Q840),99)=99,IF(IFERROR(SEARCH("H411",M840),99)=99,IF(IFERROR(SEARCH("H411",R840),99)=99,IF(IFERROR(SEARCH("H413",N840),99)=99,IF(IFERROR(SEARCH("H413",O840),99)=99,IF(IFERROR(SEARCH("H413",Q840),99)=99,IF(IFERROR(SEARCH("H413",M840),99)=99,IF(IFERROR(SEARCH("H413",R840),99)=99,IF(IFERROR(SEARCH("H412",N840),99)=99,IF(IFERROR(SEARCH("H412",O840),99)=99,IF(IFERROR(SEARCH("H412",Q840),99)=99,IF(IFERROR(SEARCH("H412",M840),99)=99,IF(IFERROR(SEARCH("H412",R840),99)=99,0,Scoring!$E$2),Scoring!$E$2),Scoring!$E$2),Scoring!$E$2),Scoring!$E$2),Scoring!$E$2),Scoring!$E$2),Scoring!$E$2),Scoring!$E$2),Scoring!$E$2),Scoring!$E$2),Scoring!$E$2),Scoring!$E$2),Scoring!$E$2),Scoring!$E$2),Scoring!$E$2),Scoring!$E$2),Scoring!$E$2),Scoring!$E$2),Scoring!$E$2)</f>
        <v>0</v>
      </c>
      <c r="Y840" s="78">
        <f>IF(IFERROR(SEARCH("CMR",K840),99)=99,IF(IFERROR(SEARCH("Suspected CMR",S840),99)=99,IF(IFERROR(SEARCH("CMR",S840),99)=99,0,Scoring!$E$8),Scoring!$E$9),Scoring!$E$8)</f>
        <v>2.1</v>
      </c>
      <c r="Z840" s="78">
        <f>IF(IFERROR(SEARCH("H350",N840),99)=99,IF(IFERROR(SEARCH("H350",O840),99)=99,IF(IFERROR(SEARCH("H350",Q840),99)=99,IF(IFERROR(SEARCH("H350",M840),99)=99,IF(IFERROR(SEARCH("H350",R840),99)=99,IF(IFERROR(SEARCH("H351",N840),99)=99,IF(IFERROR(SEARCH("H351",O840),99)=99,IF(IFERROR(SEARCH("H351",Q840),99)=99,IF(IFERROR(SEARCH("H351",M840),99)=99,IF(IFERROR(SEARCH("H351",R840),99)=99,IF(IFERROR(SEARCH("carcinogenic",P840),99)=99,IF(IFERROR(SEARCH("suspected carcinogenic",S840),99)=99,0,Scoring!$E$12),Scoring!$E$11),Scoring!$E$10),Scoring!$E$10),Scoring!$E$10),Scoring!$E$10),Scoring!$E$10),Scoring!$E$10),Scoring!$E$10),Scoring!$E$10),Scoring!$E$10),Scoring!$E$10)</f>
        <v>0</v>
      </c>
      <c r="AA840" s="78">
        <f>IF(IFERROR(SEARCH("H340",N840),99)=99,IF(IFERROR(SEARCH("H340",O840),99)=99,IF(IFERROR(SEARCH("H340",Q840),99)=99,IF(IFERROR(SEARCH("H340",M840),99)=99,IF(IFERROR(SEARCH("H340",R840),99)=99,IF(IFERROR(SEARCH("H341",N840),99)=99,IF(IFERROR(SEARCH("H341",O840),99)=99,IF(IFERROR(SEARCH("H341",Q840),99)=99,IF(IFERROR(SEARCH("H341",M840),99)=99,IF(IFERROR(SEARCH("H341",R840),99)=99,IF(IFERROR(SEARCH("mutagenic",P840),99)=99,IF(IFERROR(SEARCH("suspected mutagenic",S840),99)=99,0,Scoring!$E$15),Scoring!$E$14),Scoring!$E$13),Scoring!$E$13),Scoring!$E$13),Scoring!$E$13),Scoring!$E$13),Scoring!$E$13),Scoring!$E$13),Scoring!$E$13),Scoring!$E$13),Scoring!$E$13)</f>
        <v>0</v>
      </c>
      <c r="AB840" s="78">
        <f>IF(IFERROR(SEARCH("H360",N840),99)=99,IF(IFERROR(SEARCH("H360",O840),99)=99,IF(IFERROR(SEARCH("H360",Q840),99)=99,IF(IFERROR(SEARCH("H360",M840),99)=99,IF(IFERROR(SEARCH("H360",R840),99)=99,IF(IFERROR(SEARCH("H361",N840),99)=99,IF(IFERROR(SEARCH("H361",O840),99)=99,IF(IFERROR(SEARCH("H361",Q840),99)=99,IF(IFERROR(SEARCH("H361",M840),99)=99,IF(IFERROR(SEARCH("H361",R840),99)=99,IF(IFERROR(SEARCH("reproduction",P840),99)=99,IF(IFERROR(SEARCH("suspected reprotoxic",S840),99)=99,IF(IFERROR(SEARCH("reprotoxic",S840),99)=99,IF(IFERROR(SEARCH("reprotoxic",K840),99)=99,0,Scoring!$E$18),Scoring!$E$18),Scoring!$E$19),Scoring!$E$17),Scoring!$E$16),Scoring!$E$16),Scoring!$E$16),Scoring!$E$16),Scoring!$E$16),Scoring!$E$16),Scoring!$E$16),Scoring!$E$16),Scoring!$E$16),Scoring!$E$16)</f>
        <v>0</v>
      </c>
      <c r="AC840" s="78">
        <f>IF(IFERROR(SEARCH("57f",L840),99)=99,IF(IFERROR(SEARCH("57(f)",P840),99)=99,0,Scoring!$E$20),Scoring!$E$20)</f>
        <v>0</v>
      </c>
      <c r="AD840" s="78">
        <f>IF(IFERROR(SEARCH("CAT1",T840),99)=99,IF(IFERROR(SEARCH("CAT2",T840),99)=99,IF(IFERROR(SEARCH("CAT3",T840),99)=99,IF(IFERROR(SEARCH("concluded to be endocrine",K840),99)=99,IF(IFERROR(SEARCH("categorised as endocrine",K840),99)=99,IF(IFERROR(SEARCH("endocrine disrupting",P840),99)=99,IF(IFERROR(SEARCH("endocrine disrupting",K840),99)=99,IF(IFERROR(SEARCH("suspected endocrine",S840),99)=99,IF(IFERROR(SEARCH("potential endocrine",S840),99)=99,0,Scoring!$E$25),Scoring!$E$25),Scoring!$E$24),Scoring!$E$24),Scoring!$E$24),Scoring!$E$24),Scoring!$E$23),Scoring!$E$22),Scoring!$E$21)</f>
        <v>0</v>
      </c>
      <c r="AE840" s="78">
        <f>IF(IFERROR(SEARCH("suspected sensitiser",S840),99)=99,IF(IFERROR(SEARCH("sensitiser",S840),99)=99,IF(IFERROR(SEARCH("other hazard based concern",S840),99)=99,0,Scoring!$E$28),Scoring!$E$26),Scoring!$E$27)</f>
        <v>0</v>
      </c>
      <c r="AF840" s="78">
        <f>IF(IFERROR(M840,1)=1,IF(IFERROR(N840,1)=1,IF(IFERROR(O840,1)=1,IF(IFERROR(Q840,1)=1,IF(IFERROR(R840,1)=1,IF(IFERROR(T840,1)=1,IF(IFERROR(K840,1)=1,IF(IFERROR(P840,1)=1,IF(IFERROR(S840,1)=1,Scoring!$E$29,0),0),0),0),0),0),0),0),0)</f>
        <v>0</v>
      </c>
      <c r="AG840" s="78">
        <f t="shared" si="65"/>
        <v>2.1</v>
      </c>
      <c r="AI840" s="93"/>
      <c r="AJ840" s="94"/>
      <c r="AK840" s="76"/>
      <c r="AL840" s="75"/>
      <c r="AN840" s="79"/>
      <c r="AO840" s="79"/>
      <c r="AP840" s="79"/>
      <c r="AQ840" s="79"/>
      <c r="AR840" s="79"/>
      <c r="AS840" s="78"/>
      <c r="AU840" s="79">
        <f>IF(IFERROR(F840,99)=99,IF(IFERROR(G840,99)=99,IF(IFERROR(H840,99)=99,IF(IFERROR(I840,99)=99,IF(IFERROR(E840,99)=99,IF(IFERROR(J840,99)=99,0,Scoring!$B$7),Scoring!$B$3),Scoring!$B$2),Scoring!$B$6),Scoring!$B$5),Scoring!$B$4)</f>
        <v>0.5</v>
      </c>
      <c r="AV840" s="78">
        <f t="shared" si="66"/>
        <v>1.05</v>
      </c>
      <c r="AW840" s="78"/>
      <c r="AX840" s="66"/>
      <c r="AY840" s="78"/>
      <c r="AZ840" s="76"/>
      <c r="BA840" s="76"/>
      <c r="BB840" s="76"/>
    </row>
    <row r="841" spans="1:54" x14ac:dyDescent="0.25">
      <c r="A841" s="77" t="s">
        <v>4716</v>
      </c>
      <c r="B841" s="76" t="str">
        <f t="shared" si="64"/>
        <v>204-127-4</v>
      </c>
      <c r="C841" s="77" t="s">
        <v>4715</v>
      </c>
      <c r="D841" s="77" t="s">
        <v>4714</v>
      </c>
      <c r="E841" s="76" t="e">
        <f>IF(C841="-",IF(A841="-",VLOOKUP(D841,'sin-list 180320_update'!$C$2:$C$835,1,FALSE),VLOOKUP(A841,'sin-list 180320_update'!$A$2:$A$835,1,FALSE)),VLOOKUP(C841,'sin-list 180320_update'!$B$2:$B$835,1,FALSE))</f>
        <v>#N/A</v>
      </c>
      <c r="F841" s="76" t="e">
        <f>IF($C841="-",IF($A841="-",VLOOKUP($D841,'REACH Bilaga XVII_update'!$A$5:$A$131,1,FALSE),VLOOKUP($A841,'REACH Bilaga XVII_update'!$C$5:$C$131,1,FALSE)),VLOOKUP($C841,'REACH Bilaga XVII_update'!$B$5:$B$131,1,FALSE))</f>
        <v>#N/A</v>
      </c>
      <c r="G841" s="76" t="e">
        <f>IF($C841="-",IF($A841="-",VLOOKUP($D841,' REACH Bilaga 59_update'!$A$5:$A$210,1,FALSE),VLOOKUP($A841,' REACH Bilaga 59_update'!$D$5:$D$210,1,FALSE)),VLOOKUP($C841,' REACH Bilaga 59_update'!$C$5:$C$210,1,FALSE))</f>
        <v>#N/A</v>
      </c>
      <c r="H841" s="76" t="e">
        <f>IF($C841="-",IF($A841="-",VLOOKUP($D841,'REACH Bilaga XIV_update'!$A$5:$A$110,1,FALSE),VLOOKUP($A841,'REACH Bilaga XIV_update'!$D$5:$D$110,1,FALSE)),VLOOKUP($C841,'REACH Bilaga XIV_update'!$C$5:$C$110,1,FALSE))</f>
        <v>#N/A</v>
      </c>
      <c r="I841" s="76" t="str">
        <f>IF($C841="-",IF($A841="-",VLOOKUP($D841,CoRAP_update!$A$5:$A$376,1,FALSE),VLOOKUP($A841,CoRAP_update!$D$5:$D$376,1,FALSE)),VLOOKUP($C841,CoRAP_update!$C$5:$C$376,1,FALSE))</f>
        <v>204-127-4</v>
      </c>
      <c r="J841" s="76" t="e">
        <f>IF($C841="-",IF($A841="-",VLOOKUP($D841,EDC_update!$C$2:$C$450,1,FALSE),VLOOKUP($A841,EDC_update!$B$2:$B$450,1,FALSE)),VLOOKUP($C841,EDC_update!$L$2:$L$450,1,FALSE))</f>
        <v>#N/A</v>
      </c>
      <c r="K841" s="76" t="e">
        <f>IF($C841="-",IF($A841="-",IF(VLOOKUP($D841,'sin-list 180320_update'!$C$2:$S$835,3,FALSE)="",NA(),VLOOKUP($D841,'sin-list 180320_update'!$C$2:$S$835,3,FALSE)),IF(VLOOKUP($A841,'sin-list 180320_update'!$A$2:$S$835,5,FALSE)="",NA(),VLOOKUP($A841,'sin-list 180320_update'!$A$2:$S$835,5,FALSE))),IF(VLOOKUP($C841,'sin-list 180320_update'!$B$2:$S$835,4,FALSE)="",NA(),VLOOKUP($C841,'sin-list 180320_update'!$B$2:$S$835,4,FALSE)))</f>
        <v>#N/A</v>
      </c>
      <c r="L841" s="76" t="e">
        <f>IF($C841="-",IF($A841="-",VLOOKUP($D841,'sin-list 180320_update'!$C$2:$S$835,6,FALSE),VLOOKUP($A841,'sin-list 180320_update'!$A$2:$S$835,8,FALSE)),VLOOKUP($C841,'sin-list 180320_update'!$B$2:$S$835,7,FALSE))</f>
        <v>#N/A</v>
      </c>
      <c r="M841" s="76" t="e">
        <f>IF($C841="-",IF($A841="-",IF(VLOOKUP($D841,'sin-list 180320_update'!$C$2:$S$835,8,FALSE)="",NA(),VLOOKUP($D841,'sin-list 180320_update'!$C$2:$S$835,8,FALSE)),IF(VLOOKUP($A841,'sin-list 180320_update'!$A$2:$S$835,10,FALSE)="",NA(),VLOOKUP($A841,'sin-list 180320_update'!$A$2:$S$835,10,FALSE))),IF(VLOOKUP($C841,'sin-list 180320_update'!$B$2:$S$835,9,FALSE)="",NA(),VLOOKUP($C841,'sin-list 180320_update'!$B$2:$S$835,9,FALSE)))</f>
        <v>#N/A</v>
      </c>
      <c r="N841" s="76" t="e">
        <f>IF($C841="-",IF($A841="-",IF(VLOOKUP($D841,'REACH Bilaga XVII_update'!$A$5:$E$131,4,FALSE)="",NA(),VLOOKUP($D841,'REACH Bilaga XVII_update'!$A$5:$E$131,4,FALSE)),IF(VLOOKUP($A841,'REACH Bilaga XVII_update'!$C$5:$D$131,2,FALSE)="",NA(),VLOOKUP($A841,'REACH Bilaga XVII_update'!$C$5:$D$131,2,FALSE))),IF(VLOOKUP($C841,'REACH Bilaga XVII_update'!$B$5:$D$131,3,FALSE)="",NA(),VLOOKUP($C841,'REACH Bilaga XVII_update'!$B$5:$D$131,3,FALSE)))</f>
        <v>#N/A</v>
      </c>
      <c r="O841" s="76" t="e">
        <f>IF($C841="-",IF($A841="-",IF(VLOOKUP($D841,' REACH Bilaga 59_update'!$A$5:$E$210,5,FALSE)="",NA(),VLOOKUP($D841,' REACH Bilaga 59_update'!$A$5:$E$210,5,FALSE)),IF(VLOOKUP($A841,' REACH Bilaga 59_update'!$D$5:$E$210,2,FALSE)="",NA(),VLOOKUP($A841,' REACH Bilaga 59_update'!$D$5:$E$210,2,FALSE))),IF(VLOOKUP($C841,' REACH Bilaga 59_update'!$C$5:$E$210,3,FALSE)="",NA(),VLOOKUP($C841,' REACH Bilaga 59_update'!$C$5:$E$210,3,FALSE)))</f>
        <v>#N/A</v>
      </c>
      <c r="P841" s="76" t="e">
        <f>IF(C841="-",IF(A841="-",IFERROR(VLOOKUP($D841,' REACH Bilaga 59_update'!$A$5:$F$210,MATCH(Sammanfattning!P$1,' REACH Bilaga 59_update'!$A$4:$F$4,0),FALSE),VLOOKUP($D841,'REACH Bilaga XIV_update'!$A$4:$H$110,MATCH(Sammanfattning!P$1,'REACH Bilaga XIV_update'!$A$4:$H$4,0),FALSE)),IFERROR(VLOOKUP($A841,' REACH Bilaga 59_update'!$D$5:$F$210,MATCH(Sammanfattning!P$1,' REACH Bilaga 59_update'!$D$4:$F$4,0),FALSE),VLOOKUP($A841,'REACH Bilaga XIV_update'!$D$4:$H$110,MATCH(Sammanfattning!P$1,'REACH Bilaga XIV_update'!$D$4:$H$4,0),FALSE))),IFERROR(VLOOKUP($C841,' REACH Bilaga 59_update'!$C$5:$F$210,MATCH(Sammanfattning!P$1,' REACH Bilaga 59_update'!$C$4:$F$4,0),FALSE),VLOOKUP($C841,'REACH Bilaga XIV_update'!$C$4:$H$110,MATCH(Sammanfattning!P$1,'REACH Bilaga XIV_update'!$C$4:$H$4,0),FALSE)))</f>
        <v>#N/A</v>
      </c>
      <c r="Q841" s="76" t="e">
        <f>IF($C841="-",IF($A841="-",IF(VLOOKUP($D841,'REACH Bilaga XIV_update'!$A$5:$I$110,9,FALSE)="",NA(),VLOOKUP($D841,'REACH Bilaga XIV_update'!$A$5:$I$110,9,FALSE)),IF(VLOOKUP($A841,'REACH Bilaga XIV_update'!$D$5:$I$110,6,FALSE)="",NA(),VLOOKUP($A841,'REACH Bilaga XIV_update'!$D$5:$I$110,6,FALSE))),IF(VLOOKUP($C841,'REACH Bilaga XIV_update'!$C$5:$I$110,7,FALSE)="",NA(),VLOOKUP($C841,'REACH Bilaga XIV_update'!$C$5:$I$110,7,FALSE)))</f>
        <v>#N/A</v>
      </c>
      <c r="R841" s="76" t="str">
        <f>IF($C841="-",IF($A841="-",IF(VLOOKUP($D841,CoRAP_update!$A$5:$O$376,15,FALSE)="",NA(),VLOOKUP($D841,CoRAP_update!$A$5:$O$376,15,FALSE)),IF(VLOOKUP($A841,CoRAP_update!$D$5:$O$376,12,FALSE)="",NA(),VLOOKUP($A841,CoRAP_update!$D$5:$O$376,12,FALSE))),IF(VLOOKUP($C841,CoRAP_update!$C$5:$O$376,13,FALSE)="",NA(),VLOOKUP($C841,CoRAP_update!$C$5:$O$376,13,FALSE)))</f>
        <v>H332
H335</v>
      </c>
      <c r="S841" s="144" t="str">
        <f>IF($C841="-",IF($A841="-",VLOOKUP($D841,CoRAP_update!$A$5:$J$376,MATCH(Sammanfattning!S$1,CoRAP_update!$A$4:$J$4,0),FALSE),VLOOKUP($A841,CoRAP_update!$D$5:$J$376,MATCH(Sammanfattning!S$1,CoRAP_update!$D$4:$J$4,0),FALSE)),VLOOKUP($C841,CoRAP_update!$C$5:$J$376,MATCH(Sammanfattning!S$1,CoRAP_update!$C$4:$J$4,0),FALSE))</f>
        <v>Suspected CMR#High (aggregated) tonnage</v>
      </c>
      <c r="T841" s="76" t="e">
        <f>IF($A841="-",VLOOKUP($D841,EDC_update!$C$2:$F$450,4,FALSE),VLOOKUP($A841,EDC_update!$B$2:$F$450,5,FALSE))</f>
        <v>#N/A</v>
      </c>
      <c r="V841" s="78">
        <f>IF(IFERROR(SEARCH("PBT",P841),99)=99,IF(IFERROR(SEARCH("suspected PBT",S841),99)=99,IF(IFERROR(SEARCH("concluded to be PBT",K841),99)=99,IF(IFERROR(SEARCH("PBT",S841),99)=99,IF(IFERROR(SEARCH("PBT cand",L841),99)=99,IF(IFERROR(SEARCH("PBT",L841),99)=99,IF(IFERROR(SEARCH("persistent, bioackumulative and toxic properties",K841),99)=99,0,Scoring!$E$3),Scoring!$E$3),Scoring!$E$7),Scoring!$E$3),Scoring!$E$5),Scoring!$E$6),Scoring!$E$3)</f>
        <v>0</v>
      </c>
      <c r="W841" s="78">
        <f>IF(IFERROR(SEARCH("vPvB",P841),99)=99,IF(IFERROR(SEARCH("suspected pbt/vPvB",S841),99)=99,IF(IFERROR(SEARCH("vPvB",S841),99)=99,IF(IFERROR(SEARCH("concluded to be a vPvB",S841),99)=99,IF(IFERROR(SEARCH("identified as vPvB",K841),99)=99,IF(IFERROR(SEARCH("concluded to be a vPvB",K841),99)=99,IF(IFERROR(SEARCH("concluded to be both pbt and vPvB",S841),99)=99,IF(IFERROR(SEARCH("concluded to be both pbt and vPvB",K841),99)=99,0,Scoring!$E$5),Scoring!$E$5),Scoring!$E$5),Scoring!$E$5),Scoring!$E$5),Scoring!$E$4),Scoring!$E$6),Scoring!$E$4)</f>
        <v>0</v>
      </c>
      <c r="X841" s="78">
        <f>IF(IFERROR(SEARCH("H410",N841),99)=99,IF(IFERROR(SEARCH("H410",O841),99)=99,IF(IFERROR(SEARCH("H410",Q841),99)=99,IF(IFERROR(SEARCH("H410",M841),99)=99,IF(IFERROR(SEARCH("H410",R841),99)=99,IF(IFERROR(SEARCH("H411",N841),99)=99,IF(IFERROR(SEARCH("H411",O841),99)=99,IF(IFERROR(SEARCH("H411",Q841),99)=99,IF(IFERROR(SEARCH("H411",M841),99)=99,IF(IFERROR(SEARCH("H411",R841),99)=99,IF(IFERROR(SEARCH("H413",N841),99)=99,IF(IFERROR(SEARCH("H413",O841),99)=99,IF(IFERROR(SEARCH("H413",Q841),99)=99,IF(IFERROR(SEARCH("H413",M841),99)=99,IF(IFERROR(SEARCH("H413",R841),99)=99,IF(IFERROR(SEARCH("H412",N841),99)=99,IF(IFERROR(SEARCH("H412",O841),99)=99,IF(IFERROR(SEARCH("H412",Q841),99)=99,IF(IFERROR(SEARCH("H412",M841),99)=99,IF(IFERROR(SEARCH("H412",R841),99)=99,0,Scoring!$E$2),Scoring!$E$2),Scoring!$E$2),Scoring!$E$2),Scoring!$E$2),Scoring!$E$2),Scoring!$E$2),Scoring!$E$2),Scoring!$E$2),Scoring!$E$2),Scoring!$E$2),Scoring!$E$2),Scoring!$E$2),Scoring!$E$2),Scoring!$E$2),Scoring!$E$2),Scoring!$E$2),Scoring!$E$2),Scoring!$E$2),Scoring!$E$2)</f>
        <v>0</v>
      </c>
      <c r="Y841" s="78">
        <f>IF(IFERROR(SEARCH("CMR",K841),99)=99,IF(IFERROR(SEARCH("Suspected CMR",S841),99)=99,IF(IFERROR(SEARCH("CMR",S841),99)=99,0,Scoring!$E$8),Scoring!$E$9),Scoring!$E$8)</f>
        <v>2.1</v>
      </c>
      <c r="Z841" s="78">
        <f>IF(IFERROR(SEARCH("H350",N841),99)=99,IF(IFERROR(SEARCH("H350",O841),99)=99,IF(IFERROR(SEARCH("H350",Q841),99)=99,IF(IFERROR(SEARCH("H350",M841),99)=99,IF(IFERROR(SEARCH("H350",R841),99)=99,IF(IFERROR(SEARCH("H351",N841),99)=99,IF(IFERROR(SEARCH("H351",O841),99)=99,IF(IFERROR(SEARCH("H351",Q841),99)=99,IF(IFERROR(SEARCH("H351",M841),99)=99,IF(IFERROR(SEARCH("H351",R841),99)=99,IF(IFERROR(SEARCH("carcinogenic",P841),99)=99,IF(IFERROR(SEARCH("suspected carcinogenic",S841),99)=99,0,Scoring!$E$12),Scoring!$E$11),Scoring!$E$10),Scoring!$E$10),Scoring!$E$10),Scoring!$E$10),Scoring!$E$10),Scoring!$E$10),Scoring!$E$10),Scoring!$E$10),Scoring!$E$10),Scoring!$E$10)</f>
        <v>0</v>
      </c>
      <c r="AA841" s="78">
        <f>IF(IFERROR(SEARCH("H340",N841),99)=99,IF(IFERROR(SEARCH("H340",O841),99)=99,IF(IFERROR(SEARCH("H340",Q841),99)=99,IF(IFERROR(SEARCH("H340",M841),99)=99,IF(IFERROR(SEARCH("H340",R841),99)=99,IF(IFERROR(SEARCH("H341",N841),99)=99,IF(IFERROR(SEARCH("H341",O841),99)=99,IF(IFERROR(SEARCH("H341",Q841),99)=99,IF(IFERROR(SEARCH("H341",M841),99)=99,IF(IFERROR(SEARCH("H341",R841),99)=99,IF(IFERROR(SEARCH("mutagenic",P841),99)=99,IF(IFERROR(SEARCH("suspected mutagenic",S841),99)=99,0,Scoring!$E$15),Scoring!$E$14),Scoring!$E$13),Scoring!$E$13),Scoring!$E$13),Scoring!$E$13),Scoring!$E$13),Scoring!$E$13),Scoring!$E$13),Scoring!$E$13),Scoring!$E$13),Scoring!$E$13)</f>
        <v>0</v>
      </c>
      <c r="AB841" s="78">
        <f>IF(IFERROR(SEARCH("H360",N841),99)=99,IF(IFERROR(SEARCH("H360",O841),99)=99,IF(IFERROR(SEARCH("H360",Q841),99)=99,IF(IFERROR(SEARCH("H360",M841),99)=99,IF(IFERROR(SEARCH("H360",R841),99)=99,IF(IFERROR(SEARCH("H361",N841),99)=99,IF(IFERROR(SEARCH("H361",O841),99)=99,IF(IFERROR(SEARCH("H361",Q841),99)=99,IF(IFERROR(SEARCH("H361",M841),99)=99,IF(IFERROR(SEARCH("H361",R841),99)=99,IF(IFERROR(SEARCH("reproduction",P841),99)=99,IF(IFERROR(SEARCH("suspected reprotoxic",S841),99)=99,IF(IFERROR(SEARCH("reprotoxic",S841),99)=99,IF(IFERROR(SEARCH("reprotoxic",K841),99)=99,0,Scoring!$E$18),Scoring!$E$18),Scoring!$E$19),Scoring!$E$17),Scoring!$E$16),Scoring!$E$16),Scoring!$E$16),Scoring!$E$16),Scoring!$E$16),Scoring!$E$16),Scoring!$E$16),Scoring!$E$16),Scoring!$E$16),Scoring!$E$16)</f>
        <v>0</v>
      </c>
      <c r="AC841" s="78">
        <f>IF(IFERROR(SEARCH("57f",L841),99)=99,IF(IFERROR(SEARCH("57(f)",P841),99)=99,0,Scoring!$E$20),Scoring!$E$20)</f>
        <v>0</v>
      </c>
      <c r="AD841" s="78">
        <f>IF(IFERROR(SEARCH("CAT1",T841),99)=99,IF(IFERROR(SEARCH("CAT2",T841),99)=99,IF(IFERROR(SEARCH("CAT3",T841),99)=99,IF(IFERROR(SEARCH("concluded to be endocrine",K841),99)=99,IF(IFERROR(SEARCH("categorised as endocrine",K841),99)=99,IF(IFERROR(SEARCH("endocrine disrupting",P841),99)=99,IF(IFERROR(SEARCH("endocrine disrupting",K841),99)=99,IF(IFERROR(SEARCH("suspected endocrine",S841),99)=99,IF(IFERROR(SEARCH("potential endocrine",S841),99)=99,0,Scoring!$E$25),Scoring!$E$25),Scoring!$E$24),Scoring!$E$24),Scoring!$E$24),Scoring!$E$24),Scoring!$E$23),Scoring!$E$22),Scoring!$E$21)</f>
        <v>0</v>
      </c>
      <c r="AE841" s="78">
        <f>IF(IFERROR(SEARCH("suspected sensitiser",S841),99)=99,IF(IFERROR(SEARCH("sensitiser",S841),99)=99,IF(IFERROR(SEARCH("other hazard based concern",S841),99)=99,0,Scoring!$E$28),Scoring!$E$26),Scoring!$E$27)</f>
        <v>0</v>
      </c>
      <c r="AF841" s="78">
        <f>IF(IFERROR(M841,1)=1,IF(IFERROR(N841,1)=1,IF(IFERROR(O841,1)=1,IF(IFERROR(Q841,1)=1,IF(IFERROR(R841,1)=1,IF(IFERROR(T841,1)=1,IF(IFERROR(K841,1)=1,IF(IFERROR(P841,1)=1,IF(IFERROR(S841,1)=1,Scoring!$E$29,0),0),0),0),0),0),0),0),0)</f>
        <v>0</v>
      </c>
      <c r="AG841" s="78">
        <f t="shared" si="65"/>
        <v>2.1</v>
      </c>
      <c r="AI841" s="93"/>
      <c r="AJ841" s="94"/>
      <c r="AK841" s="76"/>
      <c r="AL841" s="75"/>
      <c r="AN841" s="79"/>
      <c r="AO841" s="79"/>
      <c r="AP841" s="79"/>
      <c r="AQ841" s="79"/>
      <c r="AR841" s="79"/>
      <c r="AS841" s="78"/>
      <c r="AU841" s="79">
        <f>IF(IFERROR(F841,99)=99,IF(IFERROR(G841,99)=99,IF(IFERROR(H841,99)=99,IF(IFERROR(I841,99)=99,IF(IFERROR(E841,99)=99,IF(IFERROR(J841,99)=99,0,Scoring!$B$7),Scoring!$B$3),Scoring!$B$2),Scoring!$B$6),Scoring!$B$5),Scoring!$B$4)</f>
        <v>0.5</v>
      </c>
      <c r="AV841" s="78">
        <f t="shared" si="66"/>
        <v>1.05</v>
      </c>
      <c r="AW841" s="78"/>
      <c r="AX841" s="66"/>
      <c r="AY841" s="78"/>
      <c r="AZ841" s="76"/>
      <c r="BA841" s="76"/>
      <c r="BB841" s="76"/>
    </row>
    <row r="842" spans="1:54" x14ac:dyDescent="0.25">
      <c r="A842" s="77" t="s">
        <v>4741</v>
      </c>
      <c r="B842" s="76" t="str">
        <f t="shared" si="64"/>
        <v>204-317-7</v>
      </c>
      <c r="C842" s="77" t="s">
        <v>4740</v>
      </c>
      <c r="D842" s="77" t="s">
        <v>4739</v>
      </c>
      <c r="E842" s="76" t="e">
        <f>IF(C842="-",IF(A842="-",VLOOKUP(D842,'sin-list 180320_update'!$C$2:$C$835,1,FALSE),VLOOKUP(A842,'sin-list 180320_update'!$A$2:$A$835,1,FALSE)),VLOOKUP(C842,'sin-list 180320_update'!$B$2:$B$835,1,FALSE))</f>
        <v>#N/A</v>
      </c>
      <c r="F842" s="76" t="e">
        <f>IF($C842="-",IF($A842="-",VLOOKUP($D842,'REACH Bilaga XVII_update'!$A$5:$A$131,1,FALSE),VLOOKUP($A842,'REACH Bilaga XVII_update'!$C$5:$C$131,1,FALSE)),VLOOKUP($C842,'REACH Bilaga XVII_update'!$B$5:$B$131,1,FALSE))</f>
        <v>#N/A</v>
      </c>
      <c r="G842" s="76" t="e">
        <f>IF($C842="-",IF($A842="-",VLOOKUP($D842,' REACH Bilaga 59_update'!$A$5:$A$210,1,FALSE),VLOOKUP($A842,' REACH Bilaga 59_update'!$D$5:$D$210,1,FALSE)),VLOOKUP($C842,' REACH Bilaga 59_update'!$C$5:$C$210,1,FALSE))</f>
        <v>#N/A</v>
      </c>
      <c r="H842" s="76" t="e">
        <f>IF($C842="-",IF($A842="-",VLOOKUP($D842,'REACH Bilaga XIV_update'!$A$5:$A$110,1,FALSE),VLOOKUP($A842,'REACH Bilaga XIV_update'!$D$5:$D$110,1,FALSE)),VLOOKUP($C842,'REACH Bilaga XIV_update'!$C$5:$C$110,1,FALSE))</f>
        <v>#N/A</v>
      </c>
      <c r="I842" s="76" t="str">
        <f>IF($C842="-",IF($A842="-",VLOOKUP($D842,CoRAP_update!$A$5:$A$376,1,FALSE),VLOOKUP($A842,CoRAP_update!$D$5:$D$376,1,FALSE)),VLOOKUP($C842,CoRAP_update!$C$5:$C$376,1,FALSE))</f>
        <v>204-317-7</v>
      </c>
      <c r="J842" s="76" t="e">
        <f>IF($C842="-",IF($A842="-",VLOOKUP($D842,EDC_update!$C$2:$C$450,1,FALSE),VLOOKUP($A842,EDC_update!$B$2:$B$450,1,FALSE)),VLOOKUP($C842,EDC_update!$L$2:$L$450,1,FALSE))</f>
        <v>#N/A</v>
      </c>
      <c r="K842" s="76" t="e">
        <f>IF($C842="-",IF($A842="-",IF(VLOOKUP($D842,'sin-list 180320_update'!$C$2:$S$835,3,FALSE)="",NA(),VLOOKUP($D842,'sin-list 180320_update'!$C$2:$S$835,3,FALSE)),IF(VLOOKUP($A842,'sin-list 180320_update'!$A$2:$S$835,5,FALSE)="",NA(),VLOOKUP($A842,'sin-list 180320_update'!$A$2:$S$835,5,FALSE))),IF(VLOOKUP($C842,'sin-list 180320_update'!$B$2:$S$835,4,FALSE)="",NA(),VLOOKUP($C842,'sin-list 180320_update'!$B$2:$S$835,4,FALSE)))</f>
        <v>#N/A</v>
      </c>
      <c r="L842" s="76" t="e">
        <f>IF($C842="-",IF($A842="-",VLOOKUP($D842,'sin-list 180320_update'!$C$2:$S$835,6,FALSE),VLOOKUP($A842,'sin-list 180320_update'!$A$2:$S$835,8,FALSE)),VLOOKUP($C842,'sin-list 180320_update'!$B$2:$S$835,7,FALSE))</f>
        <v>#N/A</v>
      </c>
      <c r="M842" s="76" t="e">
        <f>IF($C842="-",IF($A842="-",IF(VLOOKUP($D842,'sin-list 180320_update'!$C$2:$S$835,8,FALSE)="",NA(),VLOOKUP($D842,'sin-list 180320_update'!$C$2:$S$835,8,FALSE)),IF(VLOOKUP($A842,'sin-list 180320_update'!$A$2:$S$835,10,FALSE)="",NA(),VLOOKUP($A842,'sin-list 180320_update'!$A$2:$S$835,10,FALSE))),IF(VLOOKUP($C842,'sin-list 180320_update'!$B$2:$S$835,9,FALSE)="",NA(),VLOOKUP($C842,'sin-list 180320_update'!$B$2:$S$835,9,FALSE)))</f>
        <v>#N/A</v>
      </c>
      <c r="N842" s="76" t="e">
        <f>IF($C842="-",IF($A842="-",IF(VLOOKUP($D842,'REACH Bilaga XVII_update'!$A$5:$E$131,4,FALSE)="",NA(),VLOOKUP($D842,'REACH Bilaga XVII_update'!$A$5:$E$131,4,FALSE)),IF(VLOOKUP($A842,'REACH Bilaga XVII_update'!$C$5:$D$131,2,FALSE)="",NA(),VLOOKUP($A842,'REACH Bilaga XVII_update'!$C$5:$D$131,2,FALSE))),IF(VLOOKUP($C842,'REACH Bilaga XVII_update'!$B$5:$D$131,3,FALSE)="",NA(),VLOOKUP($C842,'REACH Bilaga XVII_update'!$B$5:$D$131,3,FALSE)))</f>
        <v>#N/A</v>
      </c>
      <c r="O842" s="76" t="e">
        <f>IF($C842="-",IF($A842="-",IF(VLOOKUP($D842,' REACH Bilaga 59_update'!$A$5:$E$210,5,FALSE)="",NA(),VLOOKUP($D842,' REACH Bilaga 59_update'!$A$5:$E$210,5,FALSE)),IF(VLOOKUP($A842,' REACH Bilaga 59_update'!$D$5:$E$210,2,FALSE)="",NA(),VLOOKUP($A842,' REACH Bilaga 59_update'!$D$5:$E$210,2,FALSE))),IF(VLOOKUP($C842,' REACH Bilaga 59_update'!$C$5:$E$210,3,FALSE)="",NA(),VLOOKUP($C842,' REACH Bilaga 59_update'!$C$5:$E$210,3,FALSE)))</f>
        <v>#N/A</v>
      </c>
      <c r="P842" s="76" t="e">
        <f>IF(C842="-",IF(A842="-",IFERROR(VLOOKUP($D842,' REACH Bilaga 59_update'!$A$5:$F$210,MATCH(Sammanfattning!P$1,' REACH Bilaga 59_update'!$A$4:$F$4,0),FALSE),VLOOKUP($D842,'REACH Bilaga XIV_update'!$A$4:$H$110,MATCH(Sammanfattning!P$1,'REACH Bilaga XIV_update'!$A$4:$H$4,0),FALSE)),IFERROR(VLOOKUP($A842,' REACH Bilaga 59_update'!$D$5:$F$210,MATCH(Sammanfattning!P$1,' REACH Bilaga 59_update'!$D$4:$F$4,0),FALSE),VLOOKUP($A842,'REACH Bilaga XIV_update'!$D$4:$H$110,MATCH(Sammanfattning!P$1,'REACH Bilaga XIV_update'!$D$4:$H$4,0),FALSE))),IFERROR(VLOOKUP($C842,' REACH Bilaga 59_update'!$C$5:$F$210,MATCH(Sammanfattning!P$1,' REACH Bilaga 59_update'!$C$4:$F$4,0),FALSE),VLOOKUP($C842,'REACH Bilaga XIV_update'!$C$4:$H$110,MATCH(Sammanfattning!P$1,'REACH Bilaga XIV_update'!$C$4:$H$4,0),FALSE)))</f>
        <v>#N/A</v>
      </c>
      <c r="Q842" s="76" t="e">
        <f>IF($C842="-",IF($A842="-",IF(VLOOKUP($D842,'REACH Bilaga XIV_update'!$A$5:$I$110,9,FALSE)="",NA(),VLOOKUP($D842,'REACH Bilaga XIV_update'!$A$5:$I$110,9,FALSE)),IF(VLOOKUP($A842,'REACH Bilaga XIV_update'!$D$5:$I$110,6,FALSE)="",NA(),VLOOKUP($A842,'REACH Bilaga XIV_update'!$D$5:$I$110,6,FALSE))),IF(VLOOKUP($C842,'REACH Bilaga XIV_update'!$C$5:$I$110,7,FALSE)="",NA(),VLOOKUP($C842,'REACH Bilaga XIV_update'!$C$5:$I$110,7,FALSE)))</f>
        <v>#N/A</v>
      </c>
      <c r="R842" s="76" t="e">
        <f>IF($C842="-",IF($A842="-",IF(VLOOKUP($D842,CoRAP_update!$A$5:$O$376,15,FALSE)="",NA(),VLOOKUP($D842,CoRAP_update!$A$5:$O$376,15,FALSE)),IF(VLOOKUP($A842,CoRAP_update!$D$5:$O$376,12,FALSE)="",NA(),VLOOKUP($A842,CoRAP_update!$D$5:$O$376,12,FALSE))),IF(VLOOKUP($C842,CoRAP_update!$C$5:$O$376,13,FALSE)="",NA(),VLOOKUP($C842,CoRAP_update!$C$5:$O$376,13,FALSE)))</f>
        <v>#N/A</v>
      </c>
      <c r="S842" s="144" t="str">
        <f>IF($C842="-",IF($A842="-",VLOOKUP($D842,CoRAP_update!$A$5:$J$376,MATCH(Sammanfattning!S$1,CoRAP_update!$A$4:$J$4,0),FALSE),VLOOKUP($A842,CoRAP_update!$D$5:$J$376,MATCH(Sammanfattning!S$1,CoRAP_update!$D$4:$J$4,0),FALSE)),VLOOKUP($C842,CoRAP_update!$C$5:$J$376,MATCH(Sammanfattning!S$1,CoRAP_update!$C$4:$J$4,0),FALSE))</f>
        <v>Suspected CMR#Consumer use#High (aggregated) tonnage</v>
      </c>
      <c r="T842" s="76" t="e">
        <f>IF($A842="-",VLOOKUP($D842,EDC_update!$C$2:$F$450,4,FALSE),VLOOKUP($A842,EDC_update!$B$2:$F$450,5,FALSE))</f>
        <v>#N/A</v>
      </c>
      <c r="V842" s="78">
        <f>IF(IFERROR(SEARCH("PBT",P842),99)=99,IF(IFERROR(SEARCH("suspected PBT",S842),99)=99,IF(IFERROR(SEARCH("concluded to be PBT",K842),99)=99,IF(IFERROR(SEARCH("PBT",S842),99)=99,IF(IFERROR(SEARCH("PBT cand",L842),99)=99,IF(IFERROR(SEARCH("PBT",L842),99)=99,IF(IFERROR(SEARCH("persistent, bioackumulative and toxic properties",K842),99)=99,0,Scoring!$E$3),Scoring!$E$3),Scoring!$E$7),Scoring!$E$3),Scoring!$E$5),Scoring!$E$6),Scoring!$E$3)</f>
        <v>0</v>
      </c>
      <c r="W842" s="78">
        <f>IF(IFERROR(SEARCH("vPvB",P842),99)=99,IF(IFERROR(SEARCH("suspected pbt/vPvB",S842),99)=99,IF(IFERROR(SEARCH("vPvB",S842),99)=99,IF(IFERROR(SEARCH("concluded to be a vPvB",S842),99)=99,IF(IFERROR(SEARCH("identified as vPvB",K842),99)=99,IF(IFERROR(SEARCH("concluded to be a vPvB",K842),99)=99,IF(IFERROR(SEARCH("concluded to be both pbt and vPvB",S842),99)=99,IF(IFERROR(SEARCH("concluded to be both pbt and vPvB",K842),99)=99,0,Scoring!$E$5),Scoring!$E$5),Scoring!$E$5),Scoring!$E$5),Scoring!$E$5),Scoring!$E$4),Scoring!$E$6),Scoring!$E$4)</f>
        <v>0</v>
      </c>
      <c r="X842" s="78">
        <f>IF(IFERROR(SEARCH("H410",N842),99)=99,IF(IFERROR(SEARCH("H410",O842),99)=99,IF(IFERROR(SEARCH("H410",Q842),99)=99,IF(IFERROR(SEARCH("H410",M842),99)=99,IF(IFERROR(SEARCH("H410",R842),99)=99,IF(IFERROR(SEARCH("H411",N842),99)=99,IF(IFERROR(SEARCH("H411",O842),99)=99,IF(IFERROR(SEARCH("H411",Q842),99)=99,IF(IFERROR(SEARCH("H411",M842),99)=99,IF(IFERROR(SEARCH("H411",R842),99)=99,IF(IFERROR(SEARCH("H413",N842),99)=99,IF(IFERROR(SEARCH("H413",O842),99)=99,IF(IFERROR(SEARCH("H413",Q842),99)=99,IF(IFERROR(SEARCH("H413",M842),99)=99,IF(IFERROR(SEARCH("H413",R842),99)=99,IF(IFERROR(SEARCH("H412",N842),99)=99,IF(IFERROR(SEARCH("H412",O842),99)=99,IF(IFERROR(SEARCH("H412",Q842),99)=99,IF(IFERROR(SEARCH("H412",M842),99)=99,IF(IFERROR(SEARCH("H412",R842),99)=99,0,Scoring!$E$2),Scoring!$E$2),Scoring!$E$2),Scoring!$E$2),Scoring!$E$2),Scoring!$E$2),Scoring!$E$2),Scoring!$E$2),Scoring!$E$2),Scoring!$E$2),Scoring!$E$2),Scoring!$E$2),Scoring!$E$2),Scoring!$E$2),Scoring!$E$2),Scoring!$E$2),Scoring!$E$2),Scoring!$E$2),Scoring!$E$2),Scoring!$E$2)</f>
        <v>0</v>
      </c>
      <c r="Y842" s="78">
        <f>IF(IFERROR(SEARCH("CMR",K842),99)=99,IF(IFERROR(SEARCH("Suspected CMR",S842),99)=99,IF(IFERROR(SEARCH("CMR",S842),99)=99,0,Scoring!$E$8),Scoring!$E$9),Scoring!$E$8)</f>
        <v>2.1</v>
      </c>
      <c r="Z842" s="78">
        <f>IF(IFERROR(SEARCH("H350",N842),99)=99,IF(IFERROR(SEARCH("H350",O842),99)=99,IF(IFERROR(SEARCH("H350",Q842),99)=99,IF(IFERROR(SEARCH("H350",M842),99)=99,IF(IFERROR(SEARCH("H350",R842),99)=99,IF(IFERROR(SEARCH("H351",N842),99)=99,IF(IFERROR(SEARCH("H351",O842),99)=99,IF(IFERROR(SEARCH("H351",Q842),99)=99,IF(IFERROR(SEARCH("H351",M842),99)=99,IF(IFERROR(SEARCH("H351",R842),99)=99,IF(IFERROR(SEARCH("carcinogenic",P842),99)=99,IF(IFERROR(SEARCH("suspected carcinogenic",S842),99)=99,0,Scoring!$E$12),Scoring!$E$11),Scoring!$E$10),Scoring!$E$10),Scoring!$E$10),Scoring!$E$10),Scoring!$E$10),Scoring!$E$10),Scoring!$E$10),Scoring!$E$10),Scoring!$E$10),Scoring!$E$10)</f>
        <v>0</v>
      </c>
      <c r="AA842" s="78">
        <f>IF(IFERROR(SEARCH("H340",N842),99)=99,IF(IFERROR(SEARCH("H340",O842),99)=99,IF(IFERROR(SEARCH("H340",Q842),99)=99,IF(IFERROR(SEARCH("H340",M842),99)=99,IF(IFERROR(SEARCH("H340",R842),99)=99,IF(IFERROR(SEARCH("H341",N842),99)=99,IF(IFERROR(SEARCH("H341",O842),99)=99,IF(IFERROR(SEARCH("H341",Q842),99)=99,IF(IFERROR(SEARCH("H341",M842),99)=99,IF(IFERROR(SEARCH("H341",R842),99)=99,IF(IFERROR(SEARCH("mutagenic",P842),99)=99,IF(IFERROR(SEARCH("suspected mutagenic",S842),99)=99,0,Scoring!$E$15),Scoring!$E$14),Scoring!$E$13),Scoring!$E$13),Scoring!$E$13),Scoring!$E$13),Scoring!$E$13),Scoring!$E$13),Scoring!$E$13),Scoring!$E$13),Scoring!$E$13),Scoring!$E$13)</f>
        <v>0</v>
      </c>
      <c r="AB842" s="78">
        <f>IF(IFERROR(SEARCH("H360",N842),99)=99,IF(IFERROR(SEARCH("H360",O842),99)=99,IF(IFERROR(SEARCH("H360",Q842),99)=99,IF(IFERROR(SEARCH("H360",M842),99)=99,IF(IFERROR(SEARCH("H360",R842),99)=99,IF(IFERROR(SEARCH("H361",N842),99)=99,IF(IFERROR(SEARCH("H361",O842),99)=99,IF(IFERROR(SEARCH("H361",Q842),99)=99,IF(IFERROR(SEARCH("H361",M842),99)=99,IF(IFERROR(SEARCH("H361",R842),99)=99,IF(IFERROR(SEARCH("reproduction",P842),99)=99,IF(IFERROR(SEARCH("suspected reprotoxic",S842),99)=99,IF(IFERROR(SEARCH("reprotoxic",S842),99)=99,IF(IFERROR(SEARCH("reprotoxic",K842),99)=99,0,Scoring!$E$18),Scoring!$E$18),Scoring!$E$19),Scoring!$E$17),Scoring!$E$16),Scoring!$E$16),Scoring!$E$16),Scoring!$E$16),Scoring!$E$16),Scoring!$E$16),Scoring!$E$16),Scoring!$E$16),Scoring!$E$16),Scoring!$E$16)</f>
        <v>0</v>
      </c>
      <c r="AC842" s="78">
        <f>IF(IFERROR(SEARCH("57f",L842),99)=99,IF(IFERROR(SEARCH("57(f)",P842),99)=99,0,Scoring!$E$20),Scoring!$E$20)</f>
        <v>0</v>
      </c>
      <c r="AD842" s="78">
        <f>IF(IFERROR(SEARCH("CAT1",T842),99)=99,IF(IFERROR(SEARCH("CAT2",T842),99)=99,IF(IFERROR(SEARCH("CAT3",T842),99)=99,IF(IFERROR(SEARCH("concluded to be endocrine",K842),99)=99,IF(IFERROR(SEARCH("categorised as endocrine",K842),99)=99,IF(IFERROR(SEARCH("endocrine disrupting",P842),99)=99,IF(IFERROR(SEARCH("endocrine disrupting",K842),99)=99,IF(IFERROR(SEARCH("suspected endocrine",S842),99)=99,IF(IFERROR(SEARCH("potential endocrine",S842),99)=99,0,Scoring!$E$25),Scoring!$E$25),Scoring!$E$24),Scoring!$E$24),Scoring!$E$24),Scoring!$E$24),Scoring!$E$23),Scoring!$E$22),Scoring!$E$21)</f>
        <v>0</v>
      </c>
      <c r="AE842" s="78">
        <f>IF(IFERROR(SEARCH("suspected sensitiser",S842),99)=99,IF(IFERROR(SEARCH("sensitiser",S842),99)=99,IF(IFERROR(SEARCH("other hazard based concern",S842),99)=99,0,Scoring!$E$28),Scoring!$E$26),Scoring!$E$27)</f>
        <v>0</v>
      </c>
      <c r="AF842" s="78">
        <f>IF(IFERROR(M842,1)=1,IF(IFERROR(N842,1)=1,IF(IFERROR(O842,1)=1,IF(IFERROR(Q842,1)=1,IF(IFERROR(R842,1)=1,IF(IFERROR(T842,1)=1,IF(IFERROR(K842,1)=1,IF(IFERROR(P842,1)=1,IF(IFERROR(S842,1)=1,Scoring!$E$29,0),0),0),0),0),0),0),0),0)</f>
        <v>0</v>
      </c>
      <c r="AG842" s="78">
        <f t="shared" si="65"/>
        <v>2.1</v>
      </c>
      <c r="AI842" s="93"/>
      <c r="AJ842" s="94"/>
      <c r="AK842" s="76"/>
      <c r="AL842" s="75"/>
      <c r="AN842" s="79"/>
      <c r="AO842" s="79"/>
      <c r="AP842" s="79"/>
      <c r="AQ842" s="79"/>
      <c r="AR842" s="79"/>
      <c r="AS842" s="78"/>
      <c r="AU842" s="79">
        <f>IF(IFERROR(F842,99)=99,IF(IFERROR(G842,99)=99,IF(IFERROR(H842,99)=99,IF(IFERROR(I842,99)=99,IF(IFERROR(E842,99)=99,IF(IFERROR(J842,99)=99,0,Scoring!$B$7),Scoring!$B$3),Scoring!$B$2),Scoring!$B$6),Scoring!$B$5),Scoring!$B$4)</f>
        <v>0.5</v>
      </c>
      <c r="AV842" s="78">
        <f t="shared" si="66"/>
        <v>1.05</v>
      </c>
      <c r="AW842" s="78"/>
      <c r="AX842" s="66"/>
      <c r="AY842" s="78"/>
      <c r="AZ842" s="76"/>
      <c r="BA842" s="76"/>
      <c r="BB842" s="76"/>
    </row>
    <row r="843" spans="1:54" x14ac:dyDescent="0.25">
      <c r="A843" s="77" t="s">
        <v>4831</v>
      </c>
      <c r="B843" s="76" t="str">
        <f t="shared" si="64"/>
        <v>205-480-7</v>
      </c>
      <c r="C843" s="77" t="s">
        <v>4830</v>
      </c>
      <c r="D843" s="77" t="s">
        <v>4829</v>
      </c>
      <c r="E843" s="76" t="e">
        <f>IF(C843="-",IF(A843="-",VLOOKUP(D843,'sin-list 180320_update'!$C$2:$C$835,1,FALSE),VLOOKUP(A843,'sin-list 180320_update'!$A$2:$A$835,1,FALSE)),VLOOKUP(C843,'sin-list 180320_update'!$B$2:$B$835,1,FALSE))</f>
        <v>#N/A</v>
      </c>
      <c r="F843" s="76" t="e">
        <f>IF($C843="-",IF($A843="-",VLOOKUP($D843,'REACH Bilaga XVII_update'!$A$5:$A$131,1,FALSE),VLOOKUP($A843,'REACH Bilaga XVII_update'!$C$5:$C$131,1,FALSE)),VLOOKUP($C843,'REACH Bilaga XVII_update'!$B$5:$B$131,1,FALSE))</f>
        <v>#N/A</v>
      </c>
      <c r="G843" s="76" t="e">
        <f>IF($C843="-",IF($A843="-",VLOOKUP($D843,' REACH Bilaga 59_update'!$A$5:$A$210,1,FALSE),VLOOKUP($A843,' REACH Bilaga 59_update'!$D$5:$D$210,1,FALSE)),VLOOKUP($C843,' REACH Bilaga 59_update'!$C$5:$C$210,1,FALSE))</f>
        <v>#N/A</v>
      </c>
      <c r="H843" s="76" t="e">
        <f>IF($C843="-",IF($A843="-",VLOOKUP($D843,'REACH Bilaga XIV_update'!$A$5:$A$110,1,FALSE),VLOOKUP($A843,'REACH Bilaga XIV_update'!$D$5:$D$110,1,FALSE)),VLOOKUP($C843,'REACH Bilaga XIV_update'!$C$5:$C$110,1,FALSE))</f>
        <v>#N/A</v>
      </c>
      <c r="I843" s="76" t="str">
        <f>IF($C843="-",IF($A843="-",VLOOKUP($D843,CoRAP_update!$A$5:$A$376,1,FALSE),VLOOKUP($A843,CoRAP_update!$D$5:$D$376,1,FALSE)),VLOOKUP($C843,CoRAP_update!$C$5:$C$376,1,FALSE))</f>
        <v>205-480-7</v>
      </c>
      <c r="J843" s="76" t="e">
        <f>IF($C843="-",IF($A843="-",VLOOKUP($D843,EDC_update!$C$2:$C$450,1,FALSE),VLOOKUP($A843,EDC_update!$B$2:$B$450,1,FALSE)),VLOOKUP($C843,EDC_update!$L$2:$L$450,1,FALSE))</f>
        <v>#N/A</v>
      </c>
      <c r="K843" s="76" t="e">
        <f>IF($C843="-",IF($A843="-",IF(VLOOKUP($D843,'sin-list 180320_update'!$C$2:$S$835,3,FALSE)="",NA(),VLOOKUP($D843,'sin-list 180320_update'!$C$2:$S$835,3,FALSE)),IF(VLOOKUP($A843,'sin-list 180320_update'!$A$2:$S$835,5,FALSE)="",NA(),VLOOKUP($A843,'sin-list 180320_update'!$A$2:$S$835,5,FALSE))),IF(VLOOKUP($C843,'sin-list 180320_update'!$B$2:$S$835,4,FALSE)="",NA(),VLOOKUP($C843,'sin-list 180320_update'!$B$2:$S$835,4,FALSE)))</f>
        <v>#N/A</v>
      </c>
      <c r="L843" s="76" t="e">
        <f>IF($C843="-",IF($A843="-",VLOOKUP($D843,'sin-list 180320_update'!$C$2:$S$835,6,FALSE),VLOOKUP($A843,'sin-list 180320_update'!$A$2:$S$835,8,FALSE)),VLOOKUP($C843,'sin-list 180320_update'!$B$2:$S$835,7,FALSE))</f>
        <v>#N/A</v>
      </c>
      <c r="M843" s="76" t="e">
        <f>IF($C843="-",IF($A843="-",IF(VLOOKUP($D843,'sin-list 180320_update'!$C$2:$S$835,8,FALSE)="",NA(),VLOOKUP($D843,'sin-list 180320_update'!$C$2:$S$835,8,FALSE)),IF(VLOOKUP($A843,'sin-list 180320_update'!$A$2:$S$835,10,FALSE)="",NA(),VLOOKUP($A843,'sin-list 180320_update'!$A$2:$S$835,10,FALSE))),IF(VLOOKUP($C843,'sin-list 180320_update'!$B$2:$S$835,9,FALSE)="",NA(),VLOOKUP($C843,'sin-list 180320_update'!$B$2:$S$835,9,FALSE)))</f>
        <v>#N/A</v>
      </c>
      <c r="N843" s="76" t="e">
        <f>IF($C843="-",IF($A843="-",IF(VLOOKUP($D843,'REACH Bilaga XVII_update'!$A$5:$E$131,4,FALSE)="",NA(),VLOOKUP($D843,'REACH Bilaga XVII_update'!$A$5:$E$131,4,FALSE)),IF(VLOOKUP($A843,'REACH Bilaga XVII_update'!$C$5:$D$131,2,FALSE)="",NA(),VLOOKUP($A843,'REACH Bilaga XVII_update'!$C$5:$D$131,2,FALSE))),IF(VLOOKUP($C843,'REACH Bilaga XVII_update'!$B$5:$D$131,3,FALSE)="",NA(),VLOOKUP($C843,'REACH Bilaga XVII_update'!$B$5:$D$131,3,FALSE)))</f>
        <v>#N/A</v>
      </c>
      <c r="O843" s="76" t="e">
        <f>IF($C843="-",IF($A843="-",IF(VLOOKUP($D843,' REACH Bilaga 59_update'!$A$5:$E$210,5,FALSE)="",NA(),VLOOKUP($D843,' REACH Bilaga 59_update'!$A$5:$E$210,5,FALSE)),IF(VLOOKUP($A843,' REACH Bilaga 59_update'!$D$5:$E$210,2,FALSE)="",NA(),VLOOKUP($A843,' REACH Bilaga 59_update'!$D$5:$E$210,2,FALSE))),IF(VLOOKUP($C843,' REACH Bilaga 59_update'!$C$5:$E$210,3,FALSE)="",NA(),VLOOKUP($C843,' REACH Bilaga 59_update'!$C$5:$E$210,3,FALSE)))</f>
        <v>#N/A</v>
      </c>
      <c r="P843" s="76" t="e">
        <f>IF(C843="-",IF(A843="-",IFERROR(VLOOKUP($D843,' REACH Bilaga 59_update'!$A$5:$F$210,MATCH(Sammanfattning!P$1,' REACH Bilaga 59_update'!$A$4:$F$4,0),FALSE),VLOOKUP($D843,'REACH Bilaga XIV_update'!$A$4:$H$110,MATCH(Sammanfattning!P$1,'REACH Bilaga XIV_update'!$A$4:$H$4,0),FALSE)),IFERROR(VLOOKUP($A843,' REACH Bilaga 59_update'!$D$5:$F$210,MATCH(Sammanfattning!P$1,' REACH Bilaga 59_update'!$D$4:$F$4,0),FALSE),VLOOKUP($A843,'REACH Bilaga XIV_update'!$D$4:$H$110,MATCH(Sammanfattning!P$1,'REACH Bilaga XIV_update'!$D$4:$H$4,0),FALSE))),IFERROR(VLOOKUP($C843,' REACH Bilaga 59_update'!$C$5:$F$210,MATCH(Sammanfattning!P$1,' REACH Bilaga 59_update'!$C$4:$F$4,0),FALSE),VLOOKUP($C843,'REACH Bilaga XIV_update'!$C$4:$H$110,MATCH(Sammanfattning!P$1,'REACH Bilaga XIV_update'!$C$4:$H$4,0),FALSE)))</f>
        <v>#N/A</v>
      </c>
      <c r="Q843" s="76" t="e">
        <f>IF($C843="-",IF($A843="-",IF(VLOOKUP($D843,'REACH Bilaga XIV_update'!$A$5:$I$110,9,FALSE)="",NA(),VLOOKUP($D843,'REACH Bilaga XIV_update'!$A$5:$I$110,9,FALSE)),IF(VLOOKUP($A843,'REACH Bilaga XIV_update'!$D$5:$I$110,6,FALSE)="",NA(),VLOOKUP($A843,'REACH Bilaga XIV_update'!$D$5:$I$110,6,FALSE))),IF(VLOOKUP($C843,'REACH Bilaga XIV_update'!$C$5:$I$110,7,FALSE)="",NA(),VLOOKUP($C843,'REACH Bilaga XIV_update'!$C$5:$I$110,7,FALSE)))</f>
        <v>#N/A</v>
      </c>
      <c r="R843" s="76" t="str">
        <f>IF($C843="-",IF($A843="-",IF(VLOOKUP($D843,CoRAP_update!$A$5:$O$376,15,FALSE)="",NA(),VLOOKUP($D843,CoRAP_update!$A$5:$O$376,15,FALSE)),IF(VLOOKUP($A843,CoRAP_update!$D$5:$O$376,12,FALSE)="",NA(),VLOOKUP($A843,CoRAP_update!$D$5:$O$376,12,FALSE))),IF(VLOOKUP($C843,CoRAP_update!$C$5:$O$376,13,FALSE)="",NA(),VLOOKUP($C843,CoRAP_update!$C$5:$O$376,13,FALSE)))</f>
        <v>H226
H335
H315
H319
H317</v>
      </c>
      <c r="S843" s="144" t="str">
        <f>IF($C843="-",IF($A843="-",VLOOKUP($D843,CoRAP_update!$A$5:$J$376,MATCH(Sammanfattning!S$1,CoRAP_update!$A$4:$J$4,0),FALSE),VLOOKUP($A843,CoRAP_update!$D$5:$J$376,MATCH(Sammanfattning!S$1,CoRAP_update!$D$4:$J$4,0),FALSE)),VLOOKUP($C843,CoRAP_update!$C$5:$J$376,MATCH(Sammanfattning!S$1,CoRAP_update!$C$4:$J$4,0),FALSE))</f>
        <v>Suspected CMR#High (aggregated) tonnage#Other exposure/risk based concern</v>
      </c>
      <c r="T843" s="76" t="e">
        <f>IF($A843="-",VLOOKUP($D843,EDC_update!$C$2:$F$450,4,FALSE),VLOOKUP($A843,EDC_update!$B$2:$F$450,5,FALSE))</f>
        <v>#N/A</v>
      </c>
      <c r="V843" s="78">
        <f>IF(IFERROR(SEARCH("PBT",P843),99)=99,IF(IFERROR(SEARCH("suspected PBT",S843),99)=99,IF(IFERROR(SEARCH("concluded to be PBT",K843),99)=99,IF(IFERROR(SEARCH("PBT",S843),99)=99,IF(IFERROR(SEARCH("PBT cand",L843),99)=99,IF(IFERROR(SEARCH("PBT",L843),99)=99,IF(IFERROR(SEARCH("persistent, bioackumulative and toxic properties",K843),99)=99,0,Scoring!$E$3),Scoring!$E$3),Scoring!$E$7),Scoring!$E$3),Scoring!$E$5),Scoring!$E$6),Scoring!$E$3)</f>
        <v>0</v>
      </c>
      <c r="W843" s="78">
        <f>IF(IFERROR(SEARCH("vPvB",P843),99)=99,IF(IFERROR(SEARCH("suspected pbt/vPvB",S843),99)=99,IF(IFERROR(SEARCH("vPvB",S843),99)=99,IF(IFERROR(SEARCH("concluded to be a vPvB",S843),99)=99,IF(IFERROR(SEARCH("identified as vPvB",K843),99)=99,IF(IFERROR(SEARCH("concluded to be a vPvB",K843),99)=99,IF(IFERROR(SEARCH("concluded to be both pbt and vPvB",S843),99)=99,IF(IFERROR(SEARCH("concluded to be both pbt and vPvB",K843),99)=99,0,Scoring!$E$5),Scoring!$E$5),Scoring!$E$5),Scoring!$E$5),Scoring!$E$5),Scoring!$E$4),Scoring!$E$6),Scoring!$E$4)</f>
        <v>0</v>
      </c>
      <c r="X843" s="78">
        <f>IF(IFERROR(SEARCH("H410",N843),99)=99,IF(IFERROR(SEARCH("H410",O843),99)=99,IF(IFERROR(SEARCH("H410",Q843),99)=99,IF(IFERROR(SEARCH("H410",M843),99)=99,IF(IFERROR(SEARCH("H410",R843),99)=99,IF(IFERROR(SEARCH("H411",N843),99)=99,IF(IFERROR(SEARCH("H411",O843),99)=99,IF(IFERROR(SEARCH("H411",Q843),99)=99,IF(IFERROR(SEARCH("H411",M843),99)=99,IF(IFERROR(SEARCH("H411",R843),99)=99,IF(IFERROR(SEARCH("H413",N843),99)=99,IF(IFERROR(SEARCH("H413",O843),99)=99,IF(IFERROR(SEARCH("H413",Q843),99)=99,IF(IFERROR(SEARCH("H413",M843),99)=99,IF(IFERROR(SEARCH("H413",R843),99)=99,IF(IFERROR(SEARCH("H412",N843),99)=99,IF(IFERROR(SEARCH("H412",O843),99)=99,IF(IFERROR(SEARCH("H412",Q843),99)=99,IF(IFERROR(SEARCH("H412",M843),99)=99,IF(IFERROR(SEARCH("H412",R843),99)=99,0,Scoring!$E$2),Scoring!$E$2),Scoring!$E$2),Scoring!$E$2),Scoring!$E$2),Scoring!$E$2),Scoring!$E$2),Scoring!$E$2),Scoring!$E$2),Scoring!$E$2),Scoring!$E$2),Scoring!$E$2),Scoring!$E$2),Scoring!$E$2),Scoring!$E$2),Scoring!$E$2),Scoring!$E$2),Scoring!$E$2),Scoring!$E$2),Scoring!$E$2)</f>
        <v>0</v>
      </c>
      <c r="Y843" s="78">
        <f>IF(IFERROR(SEARCH("CMR",K843),99)=99,IF(IFERROR(SEARCH("Suspected CMR",S843),99)=99,IF(IFERROR(SEARCH("CMR",S843),99)=99,0,Scoring!$E$8),Scoring!$E$9),Scoring!$E$8)</f>
        <v>2.1</v>
      </c>
      <c r="Z843" s="78">
        <f>IF(IFERROR(SEARCH("H350",N843),99)=99,IF(IFERROR(SEARCH("H350",O843),99)=99,IF(IFERROR(SEARCH("H350",Q843),99)=99,IF(IFERROR(SEARCH("H350",M843),99)=99,IF(IFERROR(SEARCH("H350",R843),99)=99,IF(IFERROR(SEARCH("H351",N843),99)=99,IF(IFERROR(SEARCH("H351",O843),99)=99,IF(IFERROR(SEARCH("H351",Q843),99)=99,IF(IFERROR(SEARCH("H351",M843),99)=99,IF(IFERROR(SEARCH("H351",R843),99)=99,IF(IFERROR(SEARCH("carcinogenic",P843),99)=99,IF(IFERROR(SEARCH("suspected carcinogenic",S843),99)=99,0,Scoring!$E$12),Scoring!$E$11),Scoring!$E$10),Scoring!$E$10),Scoring!$E$10),Scoring!$E$10),Scoring!$E$10),Scoring!$E$10),Scoring!$E$10),Scoring!$E$10),Scoring!$E$10),Scoring!$E$10)</f>
        <v>0</v>
      </c>
      <c r="AA843" s="78">
        <f>IF(IFERROR(SEARCH("H340",N843),99)=99,IF(IFERROR(SEARCH("H340",O843),99)=99,IF(IFERROR(SEARCH("H340",Q843),99)=99,IF(IFERROR(SEARCH("H340",M843),99)=99,IF(IFERROR(SEARCH("H340",R843),99)=99,IF(IFERROR(SEARCH("H341",N843),99)=99,IF(IFERROR(SEARCH("H341",O843),99)=99,IF(IFERROR(SEARCH("H341",Q843),99)=99,IF(IFERROR(SEARCH("H341",M843),99)=99,IF(IFERROR(SEARCH("H341",R843),99)=99,IF(IFERROR(SEARCH("mutagenic",P843),99)=99,IF(IFERROR(SEARCH("suspected mutagenic",S843),99)=99,0,Scoring!$E$15),Scoring!$E$14),Scoring!$E$13),Scoring!$E$13),Scoring!$E$13),Scoring!$E$13),Scoring!$E$13),Scoring!$E$13),Scoring!$E$13),Scoring!$E$13),Scoring!$E$13),Scoring!$E$13)</f>
        <v>0</v>
      </c>
      <c r="AB843" s="78">
        <f>IF(IFERROR(SEARCH("H360",N843),99)=99,IF(IFERROR(SEARCH("H360",O843),99)=99,IF(IFERROR(SEARCH("H360",Q843),99)=99,IF(IFERROR(SEARCH("H360",M843),99)=99,IF(IFERROR(SEARCH("H360",R843),99)=99,IF(IFERROR(SEARCH("H361",N843),99)=99,IF(IFERROR(SEARCH("H361",O843),99)=99,IF(IFERROR(SEARCH("H361",Q843),99)=99,IF(IFERROR(SEARCH("H361",M843),99)=99,IF(IFERROR(SEARCH("H361",R843),99)=99,IF(IFERROR(SEARCH("reproduction",P843),99)=99,IF(IFERROR(SEARCH("suspected reprotoxic",S843),99)=99,IF(IFERROR(SEARCH("reprotoxic",S843),99)=99,IF(IFERROR(SEARCH("reprotoxic",K843),99)=99,0,Scoring!$E$18),Scoring!$E$18),Scoring!$E$19),Scoring!$E$17),Scoring!$E$16),Scoring!$E$16),Scoring!$E$16),Scoring!$E$16),Scoring!$E$16),Scoring!$E$16),Scoring!$E$16),Scoring!$E$16),Scoring!$E$16),Scoring!$E$16)</f>
        <v>0</v>
      </c>
      <c r="AC843" s="78">
        <f>IF(IFERROR(SEARCH("57f",L843),99)=99,IF(IFERROR(SEARCH("57(f)",P843),99)=99,0,Scoring!$E$20),Scoring!$E$20)</f>
        <v>0</v>
      </c>
      <c r="AD843" s="78">
        <f>IF(IFERROR(SEARCH("CAT1",T843),99)=99,IF(IFERROR(SEARCH("CAT2",T843),99)=99,IF(IFERROR(SEARCH("CAT3",T843),99)=99,IF(IFERROR(SEARCH("concluded to be endocrine",K843),99)=99,IF(IFERROR(SEARCH("categorised as endocrine",K843),99)=99,IF(IFERROR(SEARCH("endocrine disrupting",P843),99)=99,IF(IFERROR(SEARCH("endocrine disrupting",K843),99)=99,IF(IFERROR(SEARCH("suspected endocrine",S843),99)=99,IF(IFERROR(SEARCH("potential endocrine",S843),99)=99,0,Scoring!$E$25),Scoring!$E$25),Scoring!$E$24),Scoring!$E$24),Scoring!$E$24),Scoring!$E$24),Scoring!$E$23),Scoring!$E$22),Scoring!$E$21)</f>
        <v>0</v>
      </c>
      <c r="AE843" s="78">
        <f>IF(IFERROR(SEARCH("suspected sensitiser",S843),99)=99,IF(IFERROR(SEARCH("sensitiser",S843),99)=99,IF(IFERROR(SEARCH("other hazard based concern",S843),99)=99,0,Scoring!$E$28),Scoring!$E$26),Scoring!$E$27)</f>
        <v>0</v>
      </c>
      <c r="AF843" s="78">
        <f>IF(IFERROR(M843,1)=1,IF(IFERROR(N843,1)=1,IF(IFERROR(O843,1)=1,IF(IFERROR(Q843,1)=1,IF(IFERROR(R843,1)=1,IF(IFERROR(T843,1)=1,IF(IFERROR(K843,1)=1,IF(IFERROR(P843,1)=1,IF(IFERROR(S843,1)=1,Scoring!$E$29,0),0),0),0),0),0),0),0),0)</f>
        <v>0</v>
      </c>
      <c r="AG843" s="78">
        <f t="shared" si="65"/>
        <v>2.1</v>
      </c>
      <c r="AI843" s="93"/>
      <c r="AJ843" s="94"/>
      <c r="AK843" s="76"/>
      <c r="AL843" s="75"/>
      <c r="AN843" s="79"/>
      <c r="AO843" s="79"/>
      <c r="AP843" s="79"/>
      <c r="AQ843" s="79"/>
      <c r="AR843" s="79"/>
      <c r="AS843" s="78"/>
      <c r="AU843" s="79">
        <f>IF(IFERROR(F843,99)=99,IF(IFERROR(G843,99)=99,IF(IFERROR(H843,99)=99,IF(IFERROR(I843,99)=99,IF(IFERROR(E843,99)=99,IF(IFERROR(J843,99)=99,0,Scoring!$B$7),Scoring!$B$3),Scoring!$B$2),Scoring!$B$6),Scoring!$B$5),Scoring!$B$4)</f>
        <v>0.5</v>
      </c>
      <c r="AV843" s="78">
        <f t="shared" si="66"/>
        <v>1.05</v>
      </c>
      <c r="AW843" s="78"/>
      <c r="AX843" s="66"/>
      <c r="AY843" s="78"/>
      <c r="AZ843" s="76"/>
      <c r="BA843" s="76"/>
      <c r="BB843" s="76"/>
    </row>
    <row r="844" spans="1:54" x14ac:dyDescent="0.25">
      <c r="A844" s="77" t="s">
        <v>5133</v>
      </c>
      <c r="B844" s="76" t="str">
        <f t="shared" si="64"/>
        <v>228-408-6</v>
      </c>
      <c r="C844" s="77" t="s">
        <v>5132</v>
      </c>
      <c r="D844" s="77" t="s">
        <v>5131</v>
      </c>
      <c r="E844" s="76" t="e">
        <f>IF(C844="-",IF(A844="-",VLOOKUP(D844,'sin-list 180320_update'!$C$2:$C$835,1,FALSE),VLOOKUP(A844,'sin-list 180320_update'!$A$2:$A$835,1,FALSE)),VLOOKUP(C844,'sin-list 180320_update'!$B$2:$B$835,1,FALSE))</f>
        <v>#N/A</v>
      </c>
      <c r="F844" s="76" t="e">
        <f>IF($C844="-",IF($A844="-",VLOOKUP($D844,'REACH Bilaga XVII_update'!$A$5:$A$131,1,FALSE),VLOOKUP($A844,'REACH Bilaga XVII_update'!$C$5:$C$131,1,FALSE)),VLOOKUP($C844,'REACH Bilaga XVII_update'!$B$5:$B$131,1,FALSE))</f>
        <v>#N/A</v>
      </c>
      <c r="G844" s="76" t="e">
        <f>IF($C844="-",IF($A844="-",VLOOKUP($D844,' REACH Bilaga 59_update'!$A$5:$A$210,1,FALSE),VLOOKUP($A844,' REACH Bilaga 59_update'!$D$5:$D$210,1,FALSE)),VLOOKUP($C844,' REACH Bilaga 59_update'!$C$5:$C$210,1,FALSE))</f>
        <v>#N/A</v>
      </c>
      <c r="H844" s="76" t="e">
        <f>IF($C844="-",IF($A844="-",VLOOKUP($D844,'REACH Bilaga XIV_update'!$A$5:$A$110,1,FALSE),VLOOKUP($A844,'REACH Bilaga XIV_update'!$D$5:$D$110,1,FALSE)),VLOOKUP($C844,'REACH Bilaga XIV_update'!$C$5:$C$110,1,FALSE))</f>
        <v>#N/A</v>
      </c>
      <c r="I844" s="76" t="str">
        <f>IF($C844="-",IF($A844="-",VLOOKUP($D844,CoRAP_update!$A$5:$A$376,1,FALSE),VLOOKUP($A844,CoRAP_update!$D$5:$D$376,1,FALSE)),VLOOKUP($C844,CoRAP_update!$C$5:$C$376,1,FALSE))</f>
        <v>228-408-6</v>
      </c>
      <c r="J844" s="76" t="e">
        <f>IF($C844="-",IF($A844="-",VLOOKUP($D844,EDC_update!$C$2:$C$450,1,FALSE),VLOOKUP($A844,EDC_update!$B$2:$B$450,1,FALSE)),VLOOKUP($C844,EDC_update!$L$2:$L$450,1,FALSE))</f>
        <v>#N/A</v>
      </c>
      <c r="K844" s="76" t="e">
        <f>IF($C844="-",IF($A844="-",IF(VLOOKUP($D844,'sin-list 180320_update'!$C$2:$S$835,3,FALSE)="",NA(),VLOOKUP($D844,'sin-list 180320_update'!$C$2:$S$835,3,FALSE)),IF(VLOOKUP($A844,'sin-list 180320_update'!$A$2:$S$835,5,FALSE)="",NA(),VLOOKUP($A844,'sin-list 180320_update'!$A$2:$S$835,5,FALSE))),IF(VLOOKUP($C844,'sin-list 180320_update'!$B$2:$S$835,4,FALSE)="",NA(),VLOOKUP($C844,'sin-list 180320_update'!$B$2:$S$835,4,FALSE)))</f>
        <v>#N/A</v>
      </c>
      <c r="L844" s="76" t="e">
        <f>IF($C844="-",IF($A844="-",VLOOKUP($D844,'sin-list 180320_update'!$C$2:$S$835,6,FALSE),VLOOKUP($A844,'sin-list 180320_update'!$A$2:$S$835,8,FALSE)),VLOOKUP($C844,'sin-list 180320_update'!$B$2:$S$835,7,FALSE))</f>
        <v>#N/A</v>
      </c>
      <c r="M844" s="76" t="e">
        <f>IF($C844="-",IF($A844="-",IF(VLOOKUP($D844,'sin-list 180320_update'!$C$2:$S$835,8,FALSE)="",NA(),VLOOKUP($D844,'sin-list 180320_update'!$C$2:$S$835,8,FALSE)),IF(VLOOKUP($A844,'sin-list 180320_update'!$A$2:$S$835,10,FALSE)="",NA(),VLOOKUP($A844,'sin-list 180320_update'!$A$2:$S$835,10,FALSE))),IF(VLOOKUP($C844,'sin-list 180320_update'!$B$2:$S$835,9,FALSE)="",NA(),VLOOKUP($C844,'sin-list 180320_update'!$B$2:$S$835,9,FALSE)))</f>
        <v>#N/A</v>
      </c>
      <c r="N844" s="76" t="e">
        <f>IF($C844="-",IF($A844="-",IF(VLOOKUP($D844,'REACH Bilaga XVII_update'!$A$5:$E$131,4,FALSE)="",NA(),VLOOKUP($D844,'REACH Bilaga XVII_update'!$A$5:$E$131,4,FALSE)),IF(VLOOKUP($A844,'REACH Bilaga XVII_update'!$C$5:$D$131,2,FALSE)="",NA(),VLOOKUP($A844,'REACH Bilaga XVII_update'!$C$5:$D$131,2,FALSE))),IF(VLOOKUP($C844,'REACH Bilaga XVII_update'!$B$5:$D$131,3,FALSE)="",NA(),VLOOKUP($C844,'REACH Bilaga XVII_update'!$B$5:$D$131,3,FALSE)))</f>
        <v>#N/A</v>
      </c>
      <c r="O844" s="76" t="e">
        <f>IF($C844="-",IF($A844="-",IF(VLOOKUP($D844,' REACH Bilaga 59_update'!$A$5:$E$210,5,FALSE)="",NA(),VLOOKUP($D844,' REACH Bilaga 59_update'!$A$5:$E$210,5,FALSE)),IF(VLOOKUP($A844,' REACH Bilaga 59_update'!$D$5:$E$210,2,FALSE)="",NA(),VLOOKUP($A844,' REACH Bilaga 59_update'!$D$5:$E$210,2,FALSE))),IF(VLOOKUP($C844,' REACH Bilaga 59_update'!$C$5:$E$210,3,FALSE)="",NA(),VLOOKUP($C844,' REACH Bilaga 59_update'!$C$5:$E$210,3,FALSE)))</f>
        <v>#N/A</v>
      </c>
      <c r="P844" s="76" t="e">
        <f>IF(C844="-",IF(A844="-",IFERROR(VLOOKUP($D844,' REACH Bilaga 59_update'!$A$5:$F$210,MATCH(Sammanfattning!P$1,' REACH Bilaga 59_update'!$A$4:$F$4,0),FALSE),VLOOKUP($D844,'REACH Bilaga XIV_update'!$A$4:$H$110,MATCH(Sammanfattning!P$1,'REACH Bilaga XIV_update'!$A$4:$H$4,0),FALSE)),IFERROR(VLOOKUP($A844,' REACH Bilaga 59_update'!$D$5:$F$210,MATCH(Sammanfattning!P$1,' REACH Bilaga 59_update'!$D$4:$F$4,0),FALSE),VLOOKUP($A844,'REACH Bilaga XIV_update'!$D$4:$H$110,MATCH(Sammanfattning!P$1,'REACH Bilaga XIV_update'!$D$4:$H$4,0),FALSE))),IFERROR(VLOOKUP($C844,' REACH Bilaga 59_update'!$C$5:$F$210,MATCH(Sammanfattning!P$1,' REACH Bilaga 59_update'!$C$4:$F$4,0),FALSE),VLOOKUP($C844,'REACH Bilaga XIV_update'!$C$4:$H$110,MATCH(Sammanfattning!P$1,'REACH Bilaga XIV_update'!$C$4:$H$4,0),FALSE)))</f>
        <v>#N/A</v>
      </c>
      <c r="Q844" s="76" t="e">
        <f>IF($C844="-",IF($A844="-",IF(VLOOKUP($D844,'REACH Bilaga XIV_update'!$A$5:$I$110,9,FALSE)="",NA(),VLOOKUP($D844,'REACH Bilaga XIV_update'!$A$5:$I$110,9,FALSE)),IF(VLOOKUP($A844,'REACH Bilaga XIV_update'!$D$5:$I$110,6,FALSE)="",NA(),VLOOKUP($A844,'REACH Bilaga XIV_update'!$D$5:$I$110,6,FALSE))),IF(VLOOKUP($C844,'REACH Bilaga XIV_update'!$C$5:$I$110,7,FALSE)="",NA(),VLOOKUP($C844,'REACH Bilaga XIV_update'!$C$5:$I$110,7,FALSE)))</f>
        <v>#N/A</v>
      </c>
      <c r="R844" s="76" t="e">
        <f>IF($C844="-",IF($A844="-",IF(VLOOKUP($D844,CoRAP_update!$A$5:$O$376,15,FALSE)="",NA(),VLOOKUP($D844,CoRAP_update!$A$5:$O$376,15,FALSE)),IF(VLOOKUP($A844,CoRAP_update!$D$5:$O$376,12,FALSE)="",NA(),VLOOKUP($A844,CoRAP_update!$D$5:$O$376,12,FALSE))),IF(VLOOKUP($C844,CoRAP_update!$C$5:$O$376,13,FALSE)="",NA(),VLOOKUP($C844,CoRAP_update!$C$5:$O$376,13,FALSE)))</f>
        <v>#N/A</v>
      </c>
      <c r="S844" s="144" t="str">
        <f>IF($C844="-",IF($A844="-",VLOOKUP($D844,CoRAP_update!$A$5:$J$376,MATCH(Sammanfattning!S$1,CoRAP_update!$A$4:$J$4,0),FALSE),VLOOKUP($A844,CoRAP_update!$D$5:$J$376,MATCH(Sammanfattning!S$1,CoRAP_update!$D$4:$J$4,0),FALSE)),VLOOKUP($C844,CoRAP_update!$C$5:$J$376,MATCH(Sammanfattning!S$1,CoRAP_update!$C$4:$J$4,0),FALSE))</f>
        <v>Suspected CMR#Consumer use#High (aggregated) tonnage#High RCR#Wide dispersive use</v>
      </c>
      <c r="T844" s="76" t="e">
        <f>IF($A844="-",VLOOKUP($D844,EDC_update!$C$2:$F$450,4,FALSE),VLOOKUP($A844,EDC_update!$B$2:$F$450,5,FALSE))</f>
        <v>#N/A</v>
      </c>
      <c r="V844" s="78">
        <f>IF(IFERROR(SEARCH("PBT",P844),99)=99,IF(IFERROR(SEARCH("suspected PBT",S844),99)=99,IF(IFERROR(SEARCH("concluded to be PBT",K844),99)=99,IF(IFERROR(SEARCH("PBT",S844),99)=99,IF(IFERROR(SEARCH("PBT cand",L844),99)=99,IF(IFERROR(SEARCH("PBT",L844),99)=99,IF(IFERROR(SEARCH("persistent, bioackumulative and toxic properties",K844),99)=99,0,Scoring!$E$3),Scoring!$E$3),Scoring!$E$7),Scoring!$E$3),Scoring!$E$5),Scoring!$E$6),Scoring!$E$3)</f>
        <v>0</v>
      </c>
      <c r="W844" s="78">
        <f>IF(IFERROR(SEARCH("vPvB",P844),99)=99,IF(IFERROR(SEARCH("suspected pbt/vPvB",S844),99)=99,IF(IFERROR(SEARCH("vPvB",S844),99)=99,IF(IFERROR(SEARCH("concluded to be a vPvB",S844),99)=99,IF(IFERROR(SEARCH("identified as vPvB",K844),99)=99,IF(IFERROR(SEARCH("concluded to be a vPvB",K844),99)=99,IF(IFERROR(SEARCH("concluded to be both pbt and vPvB",S844),99)=99,IF(IFERROR(SEARCH("concluded to be both pbt and vPvB",K844),99)=99,0,Scoring!$E$5),Scoring!$E$5),Scoring!$E$5),Scoring!$E$5),Scoring!$E$5),Scoring!$E$4),Scoring!$E$6),Scoring!$E$4)</f>
        <v>0</v>
      </c>
      <c r="X844" s="78">
        <f>IF(IFERROR(SEARCH("H410",N844),99)=99,IF(IFERROR(SEARCH("H410",O844),99)=99,IF(IFERROR(SEARCH("H410",Q844),99)=99,IF(IFERROR(SEARCH("H410",M844),99)=99,IF(IFERROR(SEARCH("H410",R844),99)=99,IF(IFERROR(SEARCH("H411",N844),99)=99,IF(IFERROR(SEARCH("H411",O844),99)=99,IF(IFERROR(SEARCH("H411",Q844),99)=99,IF(IFERROR(SEARCH("H411",M844),99)=99,IF(IFERROR(SEARCH("H411",R844),99)=99,IF(IFERROR(SEARCH("H413",N844),99)=99,IF(IFERROR(SEARCH("H413",O844),99)=99,IF(IFERROR(SEARCH("H413",Q844),99)=99,IF(IFERROR(SEARCH("H413",M844),99)=99,IF(IFERROR(SEARCH("H413",R844),99)=99,IF(IFERROR(SEARCH("H412",N844),99)=99,IF(IFERROR(SEARCH("H412",O844),99)=99,IF(IFERROR(SEARCH("H412",Q844),99)=99,IF(IFERROR(SEARCH("H412",M844),99)=99,IF(IFERROR(SEARCH("H412",R844),99)=99,0,Scoring!$E$2),Scoring!$E$2),Scoring!$E$2),Scoring!$E$2),Scoring!$E$2),Scoring!$E$2),Scoring!$E$2),Scoring!$E$2),Scoring!$E$2),Scoring!$E$2),Scoring!$E$2),Scoring!$E$2),Scoring!$E$2),Scoring!$E$2),Scoring!$E$2),Scoring!$E$2),Scoring!$E$2),Scoring!$E$2),Scoring!$E$2),Scoring!$E$2)</f>
        <v>0</v>
      </c>
      <c r="Y844" s="78">
        <f>IF(IFERROR(SEARCH("CMR",K844),99)=99,IF(IFERROR(SEARCH("Suspected CMR",S844),99)=99,IF(IFERROR(SEARCH("CMR",S844),99)=99,0,Scoring!$E$8),Scoring!$E$9),Scoring!$E$8)</f>
        <v>2.1</v>
      </c>
      <c r="Z844" s="78">
        <f>IF(IFERROR(SEARCH("H350",N844),99)=99,IF(IFERROR(SEARCH("H350",O844),99)=99,IF(IFERROR(SEARCH("H350",Q844),99)=99,IF(IFERROR(SEARCH("H350",M844),99)=99,IF(IFERROR(SEARCH("H350",R844),99)=99,IF(IFERROR(SEARCH("H351",N844),99)=99,IF(IFERROR(SEARCH("H351",O844),99)=99,IF(IFERROR(SEARCH("H351",Q844),99)=99,IF(IFERROR(SEARCH("H351",M844),99)=99,IF(IFERROR(SEARCH("H351",R844),99)=99,IF(IFERROR(SEARCH("carcinogenic",P844),99)=99,IF(IFERROR(SEARCH("suspected carcinogenic",S844),99)=99,0,Scoring!$E$12),Scoring!$E$11),Scoring!$E$10),Scoring!$E$10),Scoring!$E$10),Scoring!$E$10),Scoring!$E$10),Scoring!$E$10),Scoring!$E$10),Scoring!$E$10),Scoring!$E$10),Scoring!$E$10)</f>
        <v>0</v>
      </c>
      <c r="AA844" s="78">
        <f>IF(IFERROR(SEARCH("H340",N844),99)=99,IF(IFERROR(SEARCH("H340",O844),99)=99,IF(IFERROR(SEARCH("H340",Q844),99)=99,IF(IFERROR(SEARCH("H340",M844),99)=99,IF(IFERROR(SEARCH("H340",R844),99)=99,IF(IFERROR(SEARCH("H341",N844),99)=99,IF(IFERROR(SEARCH("H341",O844),99)=99,IF(IFERROR(SEARCH("H341",Q844),99)=99,IF(IFERROR(SEARCH("H341",M844),99)=99,IF(IFERROR(SEARCH("H341",R844),99)=99,IF(IFERROR(SEARCH("mutagenic",P844),99)=99,IF(IFERROR(SEARCH("suspected mutagenic",S844),99)=99,0,Scoring!$E$15),Scoring!$E$14),Scoring!$E$13),Scoring!$E$13),Scoring!$E$13),Scoring!$E$13),Scoring!$E$13),Scoring!$E$13),Scoring!$E$13),Scoring!$E$13),Scoring!$E$13),Scoring!$E$13)</f>
        <v>0</v>
      </c>
      <c r="AB844" s="78">
        <f>IF(IFERROR(SEARCH("H360",N844),99)=99,IF(IFERROR(SEARCH("H360",O844),99)=99,IF(IFERROR(SEARCH("H360",Q844),99)=99,IF(IFERROR(SEARCH("H360",M844),99)=99,IF(IFERROR(SEARCH("H360",R844),99)=99,IF(IFERROR(SEARCH("H361",N844),99)=99,IF(IFERROR(SEARCH("H361",O844),99)=99,IF(IFERROR(SEARCH("H361",Q844),99)=99,IF(IFERROR(SEARCH("H361",M844),99)=99,IF(IFERROR(SEARCH("H361",R844),99)=99,IF(IFERROR(SEARCH("reproduction",P844),99)=99,IF(IFERROR(SEARCH("suspected reprotoxic",S844),99)=99,IF(IFERROR(SEARCH("reprotoxic",S844),99)=99,IF(IFERROR(SEARCH("reprotoxic",K844),99)=99,0,Scoring!$E$18),Scoring!$E$18),Scoring!$E$19),Scoring!$E$17),Scoring!$E$16),Scoring!$E$16),Scoring!$E$16),Scoring!$E$16),Scoring!$E$16),Scoring!$E$16),Scoring!$E$16),Scoring!$E$16),Scoring!$E$16),Scoring!$E$16)</f>
        <v>0</v>
      </c>
      <c r="AC844" s="78">
        <f>IF(IFERROR(SEARCH("57f",L844),99)=99,IF(IFERROR(SEARCH("57(f)",P844),99)=99,0,Scoring!$E$20),Scoring!$E$20)</f>
        <v>0</v>
      </c>
      <c r="AD844" s="78">
        <f>IF(IFERROR(SEARCH("CAT1",T844),99)=99,IF(IFERROR(SEARCH("CAT2",T844),99)=99,IF(IFERROR(SEARCH("CAT3",T844),99)=99,IF(IFERROR(SEARCH("concluded to be endocrine",K844),99)=99,IF(IFERROR(SEARCH("categorised as endocrine",K844),99)=99,IF(IFERROR(SEARCH("endocrine disrupting",P844),99)=99,IF(IFERROR(SEARCH("endocrine disrupting",K844),99)=99,IF(IFERROR(SEARCH("suspected endocrine",S844),99)=99,IF(IFERROR(SEARCH("potential endocrine",S844),99)=99,0,Scoring!$E$25),Scoring!$E$25),Scoring!$E$24),Scoring!$E$24),Scoring!$E$24),Scoring!$E$24),Scoring!$E$23),Scoring!$E$22),Scoring!$E$21)</f>
        <v>0</v>
      </c>
      <c r="AE844" s="78">
        <f>IF(IFERROR(SEARCH("suspected sensitiser",S844),99)=99,IF(IFERROR(SEARCH("sensitiser",S844),99)=99,IF(IFERROR(SEARCH("other hazard based concern",S844),99)=99,0,Scoring!$E$28),Scoring!$E$26),Scoring!$E$27)</f>
        <v>0</v>
      </c>
      <c r="AF844" s="78">
        <f>IF(IFERROR(M844,1)=1,IF(IFERROR(N844,1)=1,IF(IFERROR(O844,1)=1,IF(IFERROR(Q844,1)=1,IF(IFERROR(R844,1)=1,IF(IFERROR(T844,1)=1,IF(IFERROR(K844,1)=1,IF(IFERROR(P844,1)=1,IF(IFERROR(S844,1)=1,Scoring!$E$29,0),0),0),0),0),0),0),0),0)</f>
        <v>0</v>
      </c>
      <c r="AG844" s="78">
        <f t="shared" si="65"/>
        <v>2.1</v>
      </c>
      <c r="AI844" s="93"/>
      <c r="AJ844" s="94"/>
      <c r="AK844" s="76"/>
      <c r="AL844" s="75"/>
      <c r="AN844" s="79"/>
      <c r="AO844" s="79"/>
      <c r="AP844" s="79"/>
      <c r="AQ844" s="79"/>
      <c r="AR844" s="79"/>
      <c r="AS844" s="78"/>
      <c r="AU844" s="79">
        <f>IF(IFERROR(F844,99)=99,IF(IFERROR(G844,99)=99,IF(IFERROR(H844,99)=99,IF(IFERROR(I844,99)=99,IF(IFERROR(E844,99)=99,IF(IFERROR(J844,99)=99,0,Scoring!$B$7),Scoring!$B$3),Scoring!$B$2),Scoring!$B$6),Scoring!$B$5),Scoring!$B$4)</f>
        <v>0.5</v>
      </c>
      <c r="AV844" s="78">
        <f t="shared" si="66"/>
        <v>1.05</v>
      </c>
      <c r="AW844" s="78"/>
      <c r="AX844" s="66"/>
      <c r="AY844" s="78"/>
      <c r="AZ844" s="76"/>
      <c r="BA844" s="76"/>
      <c r="BB844" s="76"/>
    </row>
    <row r="845" spans="1:54" x14ac:dyDescent="0.25">
      <c r="A845" s="77" t="s">
        <v>5359</v>
      </c>
      <c r="B845" s="76" t="str">
        <f t="shared" si="64"/>
        <v>253-775-4</v>
      </c>
      <c r="C845" s="77" t="s">
        <v>5358</v>
      </c>
      <c r="D845" s="77" t="s">
        <v>5357</v>
      </c>
      <c r="E845" s="76" t="e">
        <f>IF(C845="-",IF(A845="-",VLOOKUP(D845,'sin-list 180320_update'!$C$2:$C$835,1,FALSE),VLOOKUP(A845,'sin-list 180320_update'!$A$2:$A$835,1,FALSE)),VLOOKUP(C845,'sin-list 180320_update'!$B$2:$B$835,1,FALSE))</f>
        <v>#N/A</v>
      </c>
      <c r="F845" s="76" t="e">
        <f>IF($C845="-",IF($A845="-",VLOOKUP($D845,'REACH Bilaga XVII_update'!$A$5:$A$131,1,FALSE),VLOOKUP($A845,'REACH Bilaga XVII_update'!$C$5:$C$131,1,FALSE)),VLOOKUP($C845,'REACH Bilaga XVII_update'!$B$5:$B$131,1,FALSE))</f>
        <v>#N/A</v>
      </c>
      <c r="G845" s="76" t="e">
        <f>IF($C845="-",IF($A845="-",VLOOKUP($D845,' REACH Bilaga 59_update'!$A$5:$A$210,1,FALSE),VLOOKUP($A845,' REACH Bilaga 59_update'!$D$5:$D$210,1,FALSE)),VLOOKUP($C845,' REACH Bilaga 59_update'!$C$5:$C$210,1,FALSE))</f>
        <v>#N/A</v>
      </c>
      <c r="H845" s="76" t="e">
        <f>IF($C845="-",IF($A845="-",VLOOKUP($D845,'REACH Bilaga XIV_update'!$A$5:$A$110,1,FALSE),VLOOKUP($A845,'REACH Bilaga XIV_update'!$D$5:$D$110,1,FALSE)),VLOOKUP($C845,'REACH Bilaga XIV_update'!$C$5:$C$110,1,FALSE))</f>
        <v>#N/A</v>
      </c>
      <c r="I845" s="76" t="str">
        <f>IF($C845="-",IF($A845="-",VLOOKUP($D845,CoRAP_update!$A$5:$A$376,1,FALSE),VLOOKUP($A845,CoRAP_update!$D$5:$D$376,1,FALSE)),VLOOKUP($C845,CoRAP_update!$C$5:$C$376,1,FALSE))</f>
        <v>253-775-4</v>
      </c>
      <c r="J845" s="76" t="e">
        <f>IF($C845="-",IF($A845="-",VLOOKUP($D845,EDC_update!$C$2:$C$450,1,FALSE),VLOOKUP($A845,EDC_update!$B$2:$B$450,1,FALSE)),VLOOKUP($C845,EDC_update!$L$2:$L$450,1,FALSE))</f>
        <v>#N/A</v>
      </c>
      <c r="K845" s="76" t="e">
        <f>IF($C845="-",IF($A845="-",IF(VLOOKUP($D845,'sin-list 180320_update'!$C$2:$S$835,3,FALSE)="",NA(),VLOOKUP($D845,'sin-list 180320_update'!$C$2:$S$835,3,FALSE)),IF(VLOOKUP($A845,'sin-list 180320_update'!$A$2:$S$835,5,FALSE)="",NA(),VLOOKUP($A845,'sin-list 180320_update'!$A$2:$S$835,5,FALSE))),IF(VLOOKUP($C845,'sin-list 180320_update'!$B$2:$S$835,4,FALSE)="",NA(),VLOOKUP($C845,'sin-list 180320_update'!$B$2:$S$835,4,FALSE)))</f>
        <v>#N/A</v>
      </c>
      <c r="L845" s="76" t="e">
        <f>IF($C845="-",IF($A845="-",VLOOKUP($D845,'sin-list 180320_update'!$C$2:$S$835,6,FALSE),VLOOKUP($A845,'sin-list 180320_update'!$A$2:$S$835,8,FALSE)),VLOOKUP($C845,'sin-list 180320_update'!$B$2:$S$835,7,FALSE))</f>
        <v>#N/A</v>
      </c>
      <c r="M845" s="76" t="e">
        <f>IF($C845="-",IF($A845="-",IF(VLOOKUP($D845,'sin-list 180320_update'!$C$2:$S$835,8,FALSE)="",NA(),VLOOKUP($D845,'sin-list 180320_update'!$C$2:$S$835,8,FALSE)),IF(VLOOKUP($A845,'sin-list 180320_update'!$A$2:$S$835,10,FALSE)="",NA(),VLOOKUP($A845,'sin-list 180320_update'!$A$2:$S$835,10,FALSE))),IF(VLOOKUP($C845,'sin-list 180320_update'!$B$2:$S$835,9,FALSE)="",NA(),VLOOKUP($C845,'sin-list 180320_update'!$B$2:$S$835,9,FALSE)))</f>
        <v>#N/A</v>
      </c>
      <c r="N845" s="76" t="e">
        <f>IF($C845="-",IF($A845="-",IF(VLOOKUP($D845,'REACH Bilaga XVII_update'!$A$5:$E$131,4,FALSE)="",NA(),VLOOKUP($D845,'REACH Bilaga XVII_update'!$A$5:$E$131,4,FALSE)),IF(VLOOKUP($A845,'REACH Bilaga XVII_update'!$C$5:$D$131,2,FALSE)="",NA(),VLOOKUP($A845,'REACH Bilaga XVII_update'!$C$5:$D$131,2,FALSE))),IF(VLOOKUP($C845,'REACH Bilaga XVII_update'!$B$5:$D$131,3,FALSE)="",NA(),VLOOKUP($C845,'REACH Bilaga XVII_update'!$B$5:$D$131,3,FALSE)))</f>
        <v>#N/A</v>
      </c>
      <c r="O845" s="76" t="e">
        <f>IF($C845="-",IF($A845="-",IF(VLOOKUP($D845,' REACH Bilaga 59_update'!$A$5:$E$210,5,FALSE)="",NA(),VLOOKUP($D845,' REACH Bilaga 59_update'!$A$5:$E$210,5,FALSE)),IF(VLOOKUP($A845,' REACH Bilaga 59_update'!$D$5:$E$210,2,FALSE)="",NA(),VLOOKUP($A845,' REACH Bilaga 59_update'!$D$5:$E$210,2,FALSE))),IF(VLOOKUP($C845,' REACH Bilaga 59_update'!$C$5:$E$210,3,FALSE)="",NA(),VLOOKUP($C845,' REACH Bilaga 59_update'!$C$5:$E$210,3,FALSE)))</f>
        <v>#N/A</v>
      </c>
      <c r="P845" s="76" t="e">
        <f>IF(C845="-",IF(A845="-",IFERROR(VLOOKUP($D845,' REACH Bilaga 59_update'!$A$5:$F$210,MATCH(Sammanfattning!P$1,' REACH Bilaga 59_update'!$A$4:$F$4,0),FALSE),VLOOKUP($D845,'REACH Bilaga XIV_update'!$A$4:$H$110,MATCH(Sammanfattning!P$1,'REACH Bilaga XIV_update'!$A$4:$H$4,0),FALSE)),IFERROR(VLOOKUP($A845,' REACH Bilaga 59_update'!$D$5:$F$210,MATCH(Sammanfattning!P$1,' REACH Bilaga 59_update'!$D$4:$F$4,0),FALSE),VLOOKUP($A845,'REACH Bilaga XIV_update'!$D$4:$H$110,MATCH(Sammanfattning!P$1,'REACH Bilaga XIV_update'!$D$4:$H$4,0),FALSE))),IFERROR(VLOOKUP($C845,' REACH Bilaga 59_update'!$C$5:$F$210,MATCH(Sammanfattning!P$1,' REACH Bilaga 59_update'!$C$4:$F$4,0),FALSE),VLOOKUP($C845,'REACH Bilaga XIV_update'!$C$4:$H$110,MATCH(Sammanfattning!P$1,'REACH Bilaga XIV_update'!$C$4:$H$4,0),FALSE)))</f>
        <v>#N/A</v>
      </c>
      <c r="Q845" s="76" t="e">
        <f>IF($C845="-",IF($A845="-",IF(VLOOKUP($D845,'REACH Bilaga XIV_update'!$A$5:$I$110,9,FALSE)="",NA(),VLOOKUP($D845,'REACH Bilaga XIV_update'!$A$5:$I$110,9,FALSE)),IF(VLOOKUP($A845,'REACH Bilaga XIV_update'!$D$5:$I$110,6,FALSE)="",NA(),VLOOKUP($A845,'REACH Bilaga XIV_update'!$D$5:$I$110,6,FALSE))),IF(VLOOKUP($C845,'REACH Bilaga XIV_update'!$C$5:$I$110,7,FALSE)="",NA(),VLOOKUP($C845,'REACH Bilaga XIV_update'!$C$5:$I$110,7,FALSE)))</f>
        <v>#N/A</v>
      </c>
      <c r="R845" s="76" t="e">
        <f>IF($C845="-",IF($A845="-",IF(VLOOKUP($D845,CoRAP_update!$A$5:$O$376,15,FALSE)="",NA(),VLOOKUP($D845,CoRAP_update!$A$5:$O$376,15,FALSE)),IF(VLOOKUP($A845,CoRAP_update!$D$5:$O$376,12,FALSE)="",NA(),VLOOKUP($A845,CoRAP_update!$D$5:$O$376,12,FALSE))),IF(VLOOKUP($C845,CoRAP_update!$C$5:$O$376,13,FALSE)="",NA(),VLOOKUP($C845,CoRAP_update!$C$5:$O$376,13,FALSE)))</f>
        <v>#N/A</v>
      </c>
      <c r="S845" s="144" t="str">
        <f>IF($C845="-",IF($A845="-",VLOOKUP($D845,CoRAP_update!$A$5:$J$376,MATCH(Sammanfattning!S$1,CoRAP_update!$A$4:$J$4,0),FALSE),VLOOKUP($A845,CoRAP_update!$D$5:$J$376,MATCH(Sammanfattning!S$1,CoRAP_update!$D$4:$J$4,0),FALSE)),VLOOKUP($C845,CoRAP_update!$C$5:$J$376,MATCH(Sammanfattning!S$1,CoRAP_update!$C$4:$J$4,0),FALSE))</f>
        <v>Suspected CMR#Consumer use#Wide dispersive use</v>
      </c>
      <c r="T845" s="76" t="e">
        <f>IF($A845="-",VLOOKUP($D845,EDC_update!$C$2:$F$450,4,FALSE),VLOOKUP($A845,EDC_update!$B$2:$F$450,5,FALSE))</f>
        <v>#N/A</v>
      </c>
      <c r="V845" s="78">
        <f>IF(IFERROR(SEARCH("PBT",P845),99)=99,IF(IFERROR(SEARCH("suspected PBT",S845),99)=99,IF(IFERROR(SEARCH("concluded to be PBT",K845),99)=99,IF(IFERROR(SEARCH("PBT",S845),99)=99,IF(IFERROR(SEARCH("PBT cand",L845),99)=99,IF(IFERROR(SEARCH("PBT",L845),99)=99,IF(IFERROR(SEARCH("persistent, bioackumulative and toxic properties",K845),99)=99,0,Scoring!$E$3),Scoring!$E$3),Scoring!$E$7),Scoring!$E$3),Scoring!$E$5),Scoring!$E$6),Scoring!$E$3)</f>
        <v>0</v>
      </c>
      <c r="W845" s="78">
        <f>IF(IFERROR(SEARCH("vPvB",P845),99)=99,IF(IFERROR(SEARCH("suspected pbt/vPvB",S845),99)=99,IF(IFERROR(SEARCH("vPvB",S845),99)=99,IF(IFERROR(SEARCH("concluded to be a vPvB",S845),99)=99,IF(IFERROR(SEARCH("identified as vPvB",K845),99)=99,IF(IFERROR(SEARCH("concluded to be a vPvB",K845),99)=99,IF(IFERROR(SEARCH("concluded to be both pbt and vPvB",S845),99)=99,IF(IFERROR(SEARCH("concluded to be both pbt and vPvB",K845),99)=99,0,Scoring!$E$5),Scoring!$E$5),Scoring!$E$5),Scoring!$E$5),Scoring!$E$5),Scoring!$E$4),Scoring!$E$6),Scoring!$E$4)</f>
        <v>0</v>
      </c>
      <c r="X845" s="78">
        <f>IF(IFERROR(SEARCH("H410",N845),99)=99,IF(IFERROR(SEARCH("H410",O845),99)=99,IF(IFERROR(SEARCH("H410",Q845),99)=99,IF(IFERROR(SEARCH("H410",M845),99)=99,IF(IFERROR(SEARCH("H410",R845),99)=99,IF(IFERROR(SEARCH("H411",N845),99)=99,IF(IFERROR(SEARCH("H411",O845),99)=99,IF(IFERROR(SEARCH("H411",Q845),99)=99,IF(IFERROR(SEARCH("H411",M845),99)=99,IF(IFERROR(SEARCH("H411",R845),99)=99,IF(IFERROR(SEARCH("H413",N845),99)=99,IF(IFERROR(SEARCH("H413",O845),99)=99,IF(IFERROR(SEARCH("H413",Q845),99)=99,IF(IFERROR(SEARCH("H413",M845),99)=99,IF(IFERROR(SEARCH("H413",R845),99)=99,IF(IFERROR(SEARCH("H412",N845),99)=99,IF(IFERROR(SEARCH("H412",O845),99)=99,IF(IFERROR(SEARCH("H412",Q845),99)=99,IF(IFERROR(SEARCH("H412",M845),99)=99,IF(IFERROR(SEARCH("H412",R845),99)=99,0,Scoring!$E$2),Scoring!$E$2),Scoring!$E$2),Scoring!$E$2),Scoring!$E$2),Scoring!$E$2),Scoring!$E$2),Scoring!$E$2),Scoring!$E$2),Scoring!$E$2),Scoring!$E$2),Scoring!$E$2),Scoring!$E$2),Scoring!$E$2),Scoring!$E$2),Scoring!$E$2),Scoring!$E$2),Scoring!$E$2),Scoring!$E$2),Scoring!$E$2)</f>
        <v>0</v>
      </c>
      <c r="Y845" s="78">
        <f>IF(IFERROR(SEARCH("CMR",K845),99)=99,IF(IFERROR(SEARCH("Suspected CMR",S845),99)=99,IF(IFERROR(SEARCH("CMR",S845),99)=99,0,Scoring!$E$8),Scoring!$E$9),Scoring!$E$8)</f>
        <v>2.1</v>
      </c>
      <c r="Z845" s="78">
        <f>IF(IFERROR(SEARCH("H350",N845),99)=99,IF(IFERROR(SEARCH("H350",O845),99)=99,IF(IFERROR(SEARCH("H350",Q845),99)=99,IF(IFERROR(SEARCH("H350",M845),99)=99,IF(IFERROR(SEARCH("H350",R845),99)=99,IF(IFERROR(SEARCH("H351",N845),99)=99,IF(IFERROR(SEARCH("H351",O845),99)=99,IF(IFERROR(SEARCH("H351",Q845),99)=99,IF(IFERROR(SEARCH("H351",M845),99)=99,IF(IFERROR(SEARCH("H351",R845),99)=99,IF(IFERROR(SEARCH("carcinogenic",P845),99)=99,IF(IFERROR(SEARCH("suspected carcinogenic",S845),99)=99,0,Scoring!$E$12),Scoring!$E$11),Scoring!$E$10),Scoring!$E$10),Scoring!$E$10),Scoring!$E$10),Scoring!$E$10),Scoring!$E$10),Scoring!$E$10),Scoring!$E$10),Scoring!$E$10),Scoring!$E$10)</f>
        <v>0</v>
      </c>
      <c r="AA845" s="78">
        <f>IF(IFERROR(SEARCH("H340",N845),99)=99,IF(IFERROR(SEARCH("H340",O845),99)=99,IF(IFERROR(SEARCH("H340",Q845),99)=99,IF(IFERROR(SEARCH("H340",M845),99)=99,IF(IFERROR(SEARCH("H340",R845),99)=99,IF(IFERROR(SEARCH("H341",N845),99)=99,IF(IFERROR(SEARCH("H341",O845),99)=99,IF(IFERROR(SEARCH("H341",Q845),99)=99,IF(IFERROR(SEARCH("H341",M845),99)=99,IF(IFERROR(SEARCH("H341",R845),99)=99,IF(IFERROR(SEARCH("mutagenic",P845),99)=99,IF(IFERROR(SEARCH("suspected mutagenic",S845),99)=99,0,Scoring!$E$15),Scoring!$E$14),Scoring!$E$13),Scoring!$E$13),Scoring!$E$13),Scoring!$E$13),Scoring!$E$13),Scoring!$E$13),Scoring!$E$13),Scoring!$E$13),Scoring!$E$13),Scoring!$E$13)</f>
        <v>0</v>
      </c>
      <c r="AB845" s="78">
        <f>IF(IFERROR(SEARCH("H360",N845),99)=99,IF(IFERROR(SEARCH("H360",O845),99)=99,IF(IFERROR(SEARCH("H360",Q845),99)=99,IF(IFERROR(SEARCH("H360",M845),99)=99,IF(IFERROR(SEARCH("H360",R845),99)=99,IF(IFERROR(SEARCH("H361",N845),99)=99,IF(IFERROR(SEARCH("H361",O845),99)=99,IF(IFERROR(SEARCH("H361",Q845),99)=99,IF(IFERROR(SEARCH("H361",M845),99)=99,IF(IFERROR(SEARCH("H361",R845),99)=99,IF(IFERROR(SEARCH("reproduction",P845),99)=99,IF(IFERROR(SEARCH("suspected reprotoxic",S845),99)=99,IF(IFERROR(SEARCH("reprotoxic",S845),99)=99,IF(IFERROR(SEARCH("reprotoxic",K845),99)=99,0,Scoring!$E$18),Scoring!$E$18),Scoring!$E$19),Scoring!$E$17),Scoring!$E$16),Scoring!$E$16),Scoring!$E$16),Scoring!$E$16),Scoring!$E$16),Scoring!$E$16),Scoring!$E$16),Scoring!$E$16),Scoring!$E$16),Scoring!$E$16)</f>
        <v>0</v>
      </c>
      <c r="AC845" s="78">
        <f>IF(IFERROR(SEARCH("57f",L845),99)=99,IF(IFERROR(SEARCH("57(f)",P845),99)=99,0,Scoring!$E$20),Scoring!$E$20)</f>
        <v>0</v>
      </c>
      <c r="AD845" s="78">
        <f>IF(IFERROR(SEARCH("CAT1",T845),99)=99,IF(IFERROR(SEARCH("CAT2",T845),99)=99,IF(IFERROR(SEARCH("CAT3",T845),99)=99,IF(IFERROR(SEARCH("concluded to be endocrine",K845),99)=99,IF(IFERROR(SEARCH("categorised as endocrine",K845),99)=99,IF(IFERROR(SEARCH("endocrine disrupting",P845),99)=99,IF(IFERROR(SEARCH("endocrine disrupting",K845),99)=99,IF(IFERROR(SEARCH("suspected endocrine",S845),99)=99,IF(IFERROR(SEARCH("potential endocrine",S845),99)=99,0,Scoring!$E$25),Scoring!$E$25),Scoring!$E$24),Scoring!$E$24),Scoring!$E$24),Scoring!$E$24),Scoring!$E$23),Scoring!$E$22),Scoring!$E$21)</f>
        <v>0</v>
      </c>
      <c r="AE845" s="78">
        <f>IF(IFERROR(SEARCH("suspected sensitiser",S845),99)=99,IF(IFERROR(SEARCH("sensitiser",S845),99)=99,IF(IFERROR(SEARCH("other hazard based concern",S845),99)=99,0,Scoring!$E$28),Scoring!$E$26),Scoring!$E$27)</f>
        <v>0</v>
      </c>
      <c r="AF845" s="78">
        <f>IF(IFERROR(M845,1)=1,IF(IFERROR(N845,1)=1,IF(IFERROR(O845,1)=1,IF(IFERROR(Q845,1)=1,IF(IFERROR(R845,1)=1,IF(IFERROR(T845,1)=1,IF(IFERROR(K845,1)=1,IF(IFERROR(P845,1)=1,IF(IFERROR(S845,1)=1,Scoring!$E$29,0),0),0),0),0),0),0),0),0)</f>
        <v>0</v>
      </c>
      <c r="AG845" s="78">
        <f t="shared" si="65"/>
        <v>2.1</v>
      </c>
      <c r="AI845" s="93"/>
      <c r="AJ845" s="94"/>
      <c r="AK845" s="76"/>
      <c r="AL845" s="75"/>
      <c r="AN845" s="79"/>
      <c r="AO845" s="79"/>
      <c r="AP845" s="79"/>
      <c r="AQ845" s="79"/>
      <c r="AR845" s="79"/>
      <c r="AS845" s="78"/>
      <c r="AU845" s="79">
        <f>IF(IFERROR(F845,99)=99,IF(IFERROR(G845,99)=99,IF(IFERROR(H845,99)=99,IF(IFERROR(I845,99)=99,IF(IFERROR(E845,99)=99,IF(IFERROR(J845,99)=99,0,Scoring!$B$7),Scoring!$B$3),Scoring!$B$2),Scoring!$B$6),Scoring!$B$5),Scoring!$B$4)</f>
        <v>0.5</v>
      </c>
      <c r="AV845" s="78">
        <f t="shared" si="66"/>
        <v>1.05</v>
      </c>
      <c r="AW845" s="78"/>
      <c r="AX845" s="66"/>
      <c r="AY845" s="78"/>
      <c r="AZ845" s="76"/>
      <c r="BA845" s="76"/>
      <c r="BB845" s="76"/>
    </row>
    <row r="846" spans="1:54" x14ac:dyDescent="0.25">
      <c r="A846" s="77" t="s">
        <v>5436</v>
      </c>
      <c r="B846" s="76" t="str">
        <f t="shared" si="64"/>
        <v>271-082-5</v>
      </c>
      <c r="C846" s="77" t="s">
        <v>5435</v>
      </c>
      <c r="D846" s="77" t="s">
        <v>5434</v>
      </c>
      <c r="E846" s="76" t="e">
        <f>IF(C846="-",IF(A846="-",VLOOKUP(D846,'sin-list 180320_update'!$C$2:$C$835,1,FALSE),VLOOKUP(A846,'sin-list 180320_update'!$A$2:$A$835,1,FALSE)),VLOOKUP(C846,'sin-list 180320_update'!$B$2:$B$835,1,FALSE))</f>
        <v>#N/A</v>
      </c>
      <c r="F846" s="76" t="e">
        <f>IF($C846="-",IF($A846="-",VLOOKUP($D846,'REACH Bilaga XVII_update'!$A$5:$A$131,1,FALSE),VLOOKUP($A846,'REACH Bilaga XVII_update'!$C$5:$C$131,1,FALSE)),VLOOKUP($C846,'REACH Bilaga XVII_update'!$B$5:$B$131,1,FALSE))</f>
        <v>#N/A</v>
      </c>
      <c r="G846" s="76" t="e">
        <f>IF($C846="-",IF($A846="-",VLOOKUP($D846,' REACH Bilaga 59_update'!$A$5:$A$210,1,FALSE),VLOOKUP($A846,' REACH Bilaga 59_update'!$D$5:$D$210,1,FALSE)),VLOOKUP($C846,' REACH Bilaga 59_update'!$C$5:$C$210,1,FALSE))</f>
        <v>#N/A</v>
      </c>
      <c r="H846" s="76" t="e">
        <f>IF($C846="-",IF($A846="-",VLOOKUP($D846,'REACH Bilaga XIV_update'!$A$5:$A$110,1,FALSE),VLOOKUP($A846,'REACH Bilaga XIV_update'!$D$5:$D$110,1,FALSE)),VLOOKUP($C846,'REACH Bilaga XIV_update'!$C$5:$C$110,1,FALSE))</f>
        <v>#N/A</v>
      </c>
      <c r="I846" s="76" t="str">
        <f>IF($C846="-",IF($A846="-",VLOOKUP($D846,CoRAP_update!$A$5:$A$376,1,FALSE),VLOOKUP($A846,CoRAP_update!$D$5:$D$376,1,FALSE)),VLOOKUP($C846,CoRAP_update!$C$5:$C$376,1,FALSE))</f>
        <v>271-082-5</v>
      </c>
      <c r="J846" s="76" t="e">
        <f>IF($C846="-",IF($A846="-",VLOOKUP($D846,EDC_update!$C$2:$C$450,1,FALSE),VLOOKUP($A846,EDC_update!$B$2:$B$450,1,FALSE)),VLOOKUP($C846,EDC_update!$L$2:$L$450,1,FALSE))</f>
        <v>#N/A</v>
      </c>
      <c r="K846" s="76" t="e">
        <f>IF($C846="-",IF($A846="-",IF(VLOOKUP($D846,'sin-list 180320_update'!$C$2:$S$835,3,FALSE)="",NA(),VLOOKUP($D846,'sin-list 180320_update'!$C$2:$S$835,3,FALSE)),IF(VLOOKUP($A846,'sin-list 180320_update'!$A$2:$S$835,5,FALSE)="",NA(),VLOOKUP($A846,'sin-list 180320_update'!$A$2:$S$835,5,FALSE))),IF(VLOOKUP($C846,'sin-list 180320_update'!$B$2:$S$835,4,FALSE)="",NA(),VLOOKUP($C846,'sin-list 180320_update'!$B$2:$S$835,4,FALSE)))</f>
        <v>#N/A</v>
      </c>
      <c r="L846" s="76" t="e">
        <f>IF($C846="-",IF($A846="-",VLOOKUP($D846,'sin-list 180320_update'!$C$2:$S$835,6,FALSE),VLOOKUP($A846,'sin-list 180320_update'!$A$2:$S$835,8,FALSE)),VLOOKUP($C846,'sin-list 180320_update'!$B$2:$S$835,7,FALSE))</f>
        <v>#N/A</v>
      </c>
      <c r="M846" s="76" t="e">
        <f>IF($C846="-",IF($A846="-",IF(VLOOKUP($D846,'sin-list 180320_update'!$C$2:$S$835,8,FALSE)="",NA(),VLOOKUP($D846,'sin-list 180320_update'!$C$2:$S$835,8,FALSE)),IF(VLOOKUP($A846,'sin-list 180320_update'!$A$2:$S$835,10,FALSE)="",NA(),VLOOKUP($A846,'sin-list 180320_update'!$A$2:$S$835,10,FALSE))),IF(VLOOKUP($C846,'sin-list 180320_update'!$B$2:$S$835,9,FALSE)="",NA(),VLOOKUP($C846,'sin-list 180320_update'!$B$2:$S$835,9,FALSE)))</f>
        <v>#N/A</v>
      </c>
      <c r="N846" s="76" t="e">
        <f>IF($C846="-",IF($A846="-",IF(VLOOKUP($D846,'REACH Bilaga XVII_update'!$A$5:$E$131,4,FALSE)="",NA(),VLOOKUP($D846,'REACH Bilaga XVII_update'!$A$5:$E$131,4,FALSE)),IF(VLOOKUP($A846,'REACH Bilaga XVII_update'!$C$5:$D$131,2,FALSE)="",NA(),VLOOKUP($A846,'REACH Bilaga XVII_update'!$C$5:$D$131,2,FALSE))),IF(VLOOKUP($C846,'REACH Bilaga XVII_update'!$B$5:$D$131,3,FALSE)="",NA(),VLOOKUP($C846,'REACH Bilaga XVII_update'!$B$5:$D$131,3,FALSE)))</f>
        <v>#N/A</v>
      </c>
      <c r="O846" s="76" t="e">
        <f>IF($C846="-",IF($A846="-",IF(VLOOKUP($D846,' REACH Bilaga 59_update'!$A$5:$E$210,5,FALSE)="",NA(),VLOOKUP($D846,' REACH Bilaga 59_update'!$A$5:$E$210,5,FALSE)),IF(VLOOKUP($A846,' REACH Bilaga 59_update'!$D$5:$E$210,2,FALSE)="",NA(),VLOOKUP($A846,' REACH Bilaga 59_update'!$D$5:$E$210,2,FALSE))),IF(VLOOKUP($C846,' REACH Bilaga 59_update'!$C$5:$E$210,3,FALSE)="",NA(),VLOOKUP($C846,' REACH Bilaga 59_update'!$C$5:$E$210,3,FALSE)))</f>
        <v>#N/A</v>
      </c>
      <c r="P846" s="76" t="e">
        <f>IF(C846="-",IF(A846="-",IFERROR(VLOOKUP($D846,' REACH Bilaga 59_update'!$A$5:$F$210,MATCH(Sammanfattning!P$1,' REACH Bilaga 59_update'!$A$4:$F$4,0),FALSE),VLOOKUP($D846,'REACH Bilaga XIV_update'!$A$4:$H$110,MATCH(Sammanfattning!P$1,'REACH Bilaga XIV_update'!$A$4:$H$4,0),FALSE)),IFERROR(VLOOKUP($A846,' REACH Bilaga 59_update'!$D$5:$F$210,MATCH(Sammanfattning!P$1,' REACH Bilaga 59_update'!$D$4:$F$4,0),FALSE),VLOOKUP($A846,'REACH Bilaga XIV_update'!$D$4:$H$110,MATCH(Sammanfattning!P$1,'REACH Bilaga XIV_update'!$D$4:$H$4,0),FALSE))),IFERROR(VLOOKUP($C846,' REACH Bilaga 59_update'!$C$5:$F$210,MATCH(Sammanfattning!P$1,' REACH Bilaga 59_update'!$C$4:$F$4,0),FALSE),VLOOKUP($C846,'REACH Bilaga XIV_update'!$C$4:$H$110,MATCH(Sammanfattning!P$1,'REACH Bilaga XIV_update'!$C$4:$H$4,0),FALSE)))</f>
        <v>#N/A</v>
      </c>
      <c r="Q846" s="76" t="e">
        <f>IF($C846="-",IF($A846="-",IF(VLOOKUP($D846,'REACH Bilaga XIV_update'!$A$5:$I$110,9,FALSE)="",NA(),VLOOKUP($D846,'REACH Bilaga XIV_update'!$A$5:$I$110,9,FALSE)),IF(VLOOKUP($A846,'REACH Bilaga XIV_update'!$D$5:$I$110,6,FALSE)="",NA(),VLOOKUP($A846,'REACH Bilaga XIV_update'!$D$5:$I$110,6,FALSE))),IF(VLOOKUP($C846,'REACH Bilaga XIV_update'!$C$5:$I$110,7,FALSE)="",NA(),VLOOKUP($C846,'REACH Bilaga XIV_update'!$C$5:$I$110,7,FALSE)))</f>
        <v>#N/A</v>
      </c>
      <c r="R846" s="76" t="e">
        <f>IF($C846="-",IF($A846="-",IF(VLOOKUP($D846,CoRAP_update!$A$5:$O$376,15,FALSE)="",NA(),VLOOKUP($D846,CoRAP_update!$A$5:$O$376,15,FALSE)),IF(VLOOKUP($A846,CoRAP_update!$D$5:$O$376,12,FALSE)="",NA(),VLOOKUP($A846,CoRAP_update!$D$5:$O$376,12,FALSE))),IF(VLOOKUP($C846,CoRAP_update!$C$5:$O$376,13,FALSE)="",NA(),VLOOKUP($C846,CoRAP_update!$C$5:$O$376,13,FALSE)))</f>
        <v>#N/A</v>
      </c>
      <c r="S846" s="144" t="str">
        <f>IF($C846="-",IF($A846="-",VLOOKUP($D846,CoRAP_update!$A$5:$J$376,MATCH(Sammanfattning!S$1,CoRAP_update!$A$4:$J$4,0),FALSE),VLOOKUP($A846,CoRAP_update!$D$5:$J$376,MATCH(Sammanfattning!S$1,CoRAP_update!$D$4:$J$4,0),FALSE)),VLOOKUP($C846,CoRAP_update!$C$5:$J$376,MATCH(Sammanfattning!S$1,CoRAP_update!$C$4:$J$4,0),FALSE))</f>
        <v>Suspected CMR#High (aggregated) tonnage#Other exposure/risk based concern</v>
      </c>
      <c r="T846" s="76" t="e">
        <f>IF($A846="-",VLOOKUP($D846,EDC_update!$C$2:$F$450,4,FALSE),VLOOKUP($A846,EDC_update!$B$2:$F$450,5,FALSE))</f>
        <v>#N/A</v>
      </c>
      <c r="V846" s="78">
        <f>IF(IFERROR(SEARCH("PBT",P846),99)=99,IF(IFERROR(SEARCH("suspected PBT",S846),99)=99,IF(IFERROR(SEARCH("concluded to be PBT",K846),99)=99,IF(IFERROR(SEARCH("PBT",S846),99)=99,IF(IFERROR(SEARCH("PBT cand",L846),99)=99,IF(IFERROR(SEARCH("PBT",L846),99)=99,IF(IFERROR(SEARCH("persistent, bioackumulative and toxic properties",K846),99)=99,0,Scoring!$E$3),Scoring!$E$3),Scoring!$E$7),Scoring!$E$3),Scoring!$E$5),Scoring!$E$6),Scoring!$E$3)</f>
        <v>0</v>
      </c>
      <c r="W846" s="78">
        <f>IF(IFERROR(SEARCH("vPvB",P846),99)=99,IF(IFERROR(SEARCH("suspected pbt/vPvB",S846),99)=99,IF(IFERROR(SEARCH("vPvB",S846),99)=99,IF(IFERROR(SEARCH("concluded to be a vPvB",S846),99)=99,IF(IFERROR(SEARCH("identified as vPvB",K846),99)=99,IF(IFERROR(SEARCH("concluded to be a vPvB",K846),99)=99,IF(IFERROR(SEARCH("concluded to be both pbt and vPvB",S846),99)=99,IF(IFERROR(SEARCH("concluded to be both pbt and vPvB",K846),99)=99,0,Scoring!$E$5),Scoring!$E$5),Scoring!$E$5),Scoring!$E$5),Scoring!$E$5),Scoring!$E$4),Scoring!$E$6),Scoring!$E$4)</f>
        <v>0</v>
      </c>
      <c r="X846" s="78">
        <f>IF(IFERROR(SEARCH("H410",N846),99)=99,IF(IFERROR(SEARCH("H410",O846),99)=99,IF(IFERROR(SEARCH("H410",Q846),99)=99,IF(IFERROR(SEARCH("H410",M846),99)=99,IF(IFERROR(SEARCH("H410",R846),99)=99,IF(IFERROR(SEARCH("H411",N846),99)=99,IF(IFERROR(SEARCH("H411",O846),99)=99,IF(IFERROR(SEARCH("H411",Q846),99)=99,IF(IFERROR(SEARCH("H411",M846),99)=99,IF(IFERROR(SEARCH("H411",R846),99)=99,IF(IFERROR(SEARCH("H413",N846),99)=99,IF(IFERROR(SEARCH("H413",O846),99)=99,IF(IFERROR(SEARCH("H413",Q846),99)=99,IF(IFERROR(SEARCH("H413",M846),99)=99,IF(IFERROR(SEARCH("H413",R846),99)=99,IF(IFERROR(SEARCH("H412",N846),99)=99,IF(IFERROR(SEARCH("H412",O846),99)=99,IF(IFERROR(SEARCH("H412",Q846),99)=99,IF(IFERROR(SEARCH("H412",M846),99)=99,IF(IFERROR(SEARCH("H412",R846),99)=99,0,Scoring!$E$2),Scoring!$E$2),Scoring!$E$2),Scoring!$E$2),Scoring!$E$2),Scoring!$E$2),Scoring!$E$2),Scoring!$E$2),Scoring!$E$2),Scoring!$E$2),Scoring!$E$2),Scoring!$E$2),Scoring!$E$2),Scoring!$E$2),Scoring!$E$2),Scoring!$E$2),Scoring!$E$2),Scoring!$E$2),Scoring!$E$2),Scoring!$E$2)</f>
        <v>0</v>
      </c>
      <c r="Y846" s="78">
        <f>IF(IFERROR(SEARCH("CMR",K846),99)=99,IF(IFERROR(SEARCH("Suspected CMR",S846),99)=99,IF(IFERROR(SEARCH("CMR",S846),99)=99,0,Scoring!$E$8),Scoring!$E$9),Scoring!$E$8)</f>
        <v>2.1</v>
      </c>
      <c r="Z846" s="78">
        <f>IF(IFERROR(SEARCH("H350",N846),99)=99,IF(IFERROR(SEARCH("H350",O846),99)=99,IF(IFERROR(SEARCH("H350",Q846),99)=99,IF(IFERROR(SEARCH("H350",M846),99)=99,IF(IFERROR(SEARCH("H350",R846),99)=99,IF(IFERROR(SEARCH("H351",N846),99)=99,IF(IFERROR(SEARCH("H351",O846),99)=99,IF(IFERROR(SEARCH("H351",Q846),99)=99,IF(IFERROR(SEARCH("H351",M846),99)=99,IF(IFERROR(SEARCH("H351",R846),99)=99,IF(IFERROR(SEARCH("carcinogenic",P846),99)=99,IF(IFERROR(SEARCH("suspected carcinogenic",S846),99)=99,0,Scoring!$E$12),Scoring!$E$11),Scoring!$E$10),Scoring!$E$10),Scoring!$E$10),Scoring!$E$10),Scoring!$E$10),Scoring!$E$10),Scoring!$E$10),Scoring!$E$10),Scoring!$E$10),Scoring!$E$10)</f>
        <v>0</v>
      </c>
      <c r="AA846" s="78">
        <f>IF(IFERROR(SEARCH("H340",N846),99)=99,IF(IFERROR(SEARCH("H340",O846),99)=99,IF(IFERROR(SEARCH("H340",Q846),99)=99,IF(IFERROR(SEARCH("H340",M846),99)=99,IF(IFERROR(SEARCH("H340",R846),99)=99,IF(IFERROR(SEARCH("H341",N846),99)=99,IF(IFERROR(SEARCH("H341",O846),99)=99,IF(IFERROR(SEARCH("H341",Q846),99)=99,IF(IFERROR(SEARCH("H341",M846),99)=99,IF(IFERROR(SEARCH("H341",R846),99)=99,IF(IFERROR(SEARCH("mutagenic",P846),99)=99,IF(IFERROR(SEARCH("suspected mutagenic",S846),99)=99,0,Scoring!$E$15),Scoring!$E$14),Scoring!$E$13),Scoring!$E$13),Scoring!$E$13),Scoring!$E$13),Scoring!$E$13),Scoring!$E$13),Scoring!$E$13),Scoring!$E$13),Scoring!$E$13),Scoring!$E$13)</f>
        <v>0</v>
      </c>
      <c r="AB846" s="78">
        <f>IF(IFERROR(SEARCH("H360",N846),99)=99,IF(IFERROR(SEARCH("H360",O846),99)=99,IF(IFERROR(SEARCH("H360",Q846),99)=99,IF(IFERROR(SEARCH("H360",M846),99)=99,IF(IFERROR(SEARCH("H360",R846),99)=99,IF(IFERROR(SEARCH("H361",N846),99)=99,IF(IFERROR(SEARCH("H361",O846),99)=99,IF(IFERROR(SEARCH("H361",Q846),99)=99,IF(IFERROR(SEARCH("H361",M846),99)=99,IF(IFERROR(SEARCH("H361",R846),99)=99,IF(IFERROR(SEARCH("reproduction",P846),99)=99,IF(IFERROR(SEARCH("suspected reprotoxic",S846),99)=99,IF(IFERROR(SEARCH("reprotoxic",S846),99)=99,IF(IFERROR(SEARCH("reprotoxic",K846),99)=99,0,Scoring!$E$18),Scoring!$E$18),Scoring!$E$19),Scoring!$E$17),Scoring!$E$16),Scoring!$E$16),Scoring!$E$16),Scoring!$E$16),Scoring!$E$16),Scoring!$E$16),Scoring!$E$16),Scoring!$E$16),Scoring!$E$16),Scoring!$E$16)</f>
        <v>0</v>
      </c>
      <c r="AC846" s="78">
        <f>IF(IFERROR(SEARCH("57f",L846),99)=99,IF(IFERROR(SEARCH("57(f)",P846),99)=99,0,Scoring!$E$20),Scoring!$E$20)</f>
        <v>0</v>
      </c>
      <c r="AD846" s="78">
        <f>IF(IFERROR(SEARCH("CAT1",T846),99)=99,IF(IFERROR(SEARCH("CAT2",T846),99)=99,IF(IFERROR(SEARCH("CAT3",T846),99)=99,IF(IFERROR(SEARCH("concluded to be endocrine",K846),99)=99,IF(IFERROR(SEARCH("categorised as endocrine",K846),99)=99,IF(IFERROR(SEARCH("endocrine disrupting",P846),99)=99,IF(IFERROR(SEARCH("endocrine disrupting",K846),99)=99,IF(IFERROR(SEARCH("suspected endocrine",S846),99)=99,IF(IFERROR(SEARCH("potential endocrine",S846),99)=99,0,Scoring!$E$25),Scoring!$E$25),Scoring!$E$24),Scoring!$E$24),Scoring!$E$24),Scoring!$E$24),Scoring!$E$23),Scoring!$E$22),Scoring!$E$21)</f>
        <v>0</v>
      </c>
      <c r="AE846" s="78">
        <f>IF(IFERROR(SEARCH("suspected sensitiser",S846),99)=99,IF(IFERROR(SEARCH("sensitiser",S846),99)=99,IF(IFERROR(SEARCH("other hazard based concern",S846),99)=99,0,Scoring!$E$28),Scoring!$E$26),Scoring!$E$27)</f>
        <v>0</v>
      </c>
      <c r="AF846" s="78">
        <f>IF(IFERROR(M846,1)=1,IF(IFERROR(N846,1)=1,IF(IFERROR(O846,1)=1,IF(IFERROR(Q846,1)=1,IF(IFERROR(R846,1)=1,IF(IFERROR(T846,1)=1,IF(IFERROR(K846,1)=1,IF(IFERROR(P846,1)=1,IF(IFERROR(S846,1)=1,Scoring!$E$29,0),0),0),0),0),0),0),0),0)</f>
        <v>0</v>
      </c>
      <c r="AG846" s="78">
        <f t="shared" si="65"/>
        <v>2.1</v>
      </c>
      <c r="AI846" s="93"/>
      <c r="AJ846" s="94"/>
      <c r="AK846" s="76"/>
      <c r="AL846" s="75"/>
      <c r="AN846" s="79"/>
      <c r="AO846" s="79"/>
      <c r="AP846" s="79"/>
      <c r="AQ846" s="79"/>
      <c r="AR846" s="79"/>
      <c r="AS846" s="78"/>
      <c r="AU846" s="79">
        <f>IF(IFERROR(F846,99)=99,IF(IFERROR(G846,99)=99,IF(IFERROR(H846,99)=99,IF(IFERROR(I846,99)=99,IF(IFERROR(E846,99)=99,IF(IFERROR(J846,99)=99,0,Scoring!$B$7),Scoring!$B$3),Scoring!$B$2),Scoring!$B$6),Scoring!$B$5),Scoring!$B$4)</f>
        <v>0.5</v>
      </c>
      <c r="AV846" s="78">
        <f t="shared" si="66"/>
        <v>1.05</v>
      </c>
      <c r="AW846" s="78"/>
      <c r="AX846" s="66"/>
      <c r="AY846" s="78"/>
      <c r="AZ846" s="76"/>
      <c r="BA846" s="76"/>
      <c r="BB846" s="76"/>
    </row>
    <row r="847" spans="1:54" x14ac:dyDescent="0.25">
      <c r="A847" s="77" t="s">
        <v>5441</v>
      </c>
      <c r="B847" s="76" t="str">
        <f t="shared" si="64"/>
        <v>271-085-1</v>
      </c>
      <c r="C847" s="77" t="s">
        <v>5440</v>
      </c>
      <c r="D847" s="77" t="s">
        <v>5439</v>
      </c>
      <c r="E847" s="76" t="e">
        <f>IF(C847="-",IF(A847="-",VLOOKUP(D847,'sin-list 180320_update'!$C$2:$C$835,1,FALSE),VLOOKUP(A847,'sin-list 180320_update'!$A$2:$A$835,1,FALSE)),VLOOKUP(C847,'sin-list 180320_update'!$B$2:$B$835,1,FALSE))</f>
        <v>#N/A</v>
      </c>
      <c r="F847" s="76" t="e">
        <f>IF($C847="-",IF($A847="-",VLOOKUP($D847,'REACH Bilaga XVII_update'!$A$5:$A$131,1,FALSE),VLOOKUP($A847,'REACH Bilaga XVII_update'!$C$5:$C$131,1,FALSE)),VLOOKUP($C847,'REACH Bilaga XVII_update'!$B$5:$B$131,1,FALSE))</f>
        <v>#N/A</v>
      </c>
      <c r="G847" s="76" t="e">
        <f>IF($C847="-",IF($A847="-",VLOOKUP($D847,' REACH Bilaga 59_update'!$A$5:$A$210,1,FALSE),VLOOKUP($A847,' REACH Bilaga 59_update'!$D$5:$D$210,1,FALSE)),VLOOKUP($C847,' REACH Bilaga 59_update'!$C$5:$C$210,1,FALSE))</f>
        <v>#N/A</v>
      </c>
      <c r="H847" s="76" t="e">
        <f>IF($C847="-",IF($A847="-",VLOOKUP($D847,'REACH Bilaga XIV_update'!$A$5:$A$110,1,FALSE),VLOOKUP($A847,'REACH Bilaga XIV_update'!$D$5:$D$110,1,FALSE)),VLOOKUP($C847,'REACH Bilaga XIV_update'!$C$5:$C$110,1,FALSE))</f>
        <v>#N/A</v>
      </c>
      <c r="I847" s="76" t="str">
        <f>IF($C847="-",IF($A847="-",VLOOKUP($D847,CoRAP_update!$A$5:$A$376,1,FALSE),VLOOKUP($A847,CoRAP_update!$D$5:$D$376,1,FALSE)),VLOOKUP($C847,CoRAP_update!$C$5:$C$376,1,FALSE))</f>
        <v>271-085-1</v>
      </c>
      <c r="J847" s="76" t="e">
        <f>IF($C847="-",IF($A847="-",VLOOKUP($D847,EDC_update!$C$2:$C$450,1,FALSE),VLOOKUP($A847,EDC_update!$B$2:$B$450,1,FALSE)),VLOOKUP($C847,EDC_update!$L$2:$L$450,1,FALSE))</f>
        <v>#N/A</v>
      </c>
      <c r="K847" s="76" t="e">
        <f>IF($C847="-",IF($A847="-",IF(VLOOKUP($D847,'sin-list 180320_update'!$C$2:$S$835,3,FALSE)="",NA(),VLOOKUP($D847,'sin-list 180320_update'!$C$2:$S$835,3,FALSE)),IF(VLOOKUP($A847,'sin-list 180320_update'!$A$2:$S$835,5,FALSE)="",NA(),VLOOKUP($A847,'sin-list 180320_update'!$A$2:$S$835,5,FALSE))),IF(VLOOKUP($C847,'sin-list 180320_update'!$B$2:$S$835,4,FALSE)="",NA(),VLOOKUP($C847,'sin-list 180320_update'!$B$2:$S$835,4,FALSE)))</f>
        <v>#N/A</v>
      </c>
      <c r="L847" s="76" t="e">
        <f>IF($C847="-",IF($A847="-",VLOOKUP($D847,'sin-list 180320_update'!$C$2:$S$835,6,FALSE),VLOOKUP($A847,'sin-list 180320_update'!$A$2:$S$835,8,FALSE)),VLOOKUP($C847,'sin-list 180320_update'!$B$2:$S$835,7,FALSE))</f>
        <v>#N/A</v>
      </c>
      <c r="M847" s="76" t="e">
        <f>IF($C847="-",IF($A847="-",IF(VLOOKUP($D847,'sin-list 180320_update'!$C$2:$S$835,8,FALSE)="",NA(),VLOOKUP($D847,'sin-list 180320_update'!$C$2:$S$835,8,FALSE)),IF(VLOOKUP($A847,'sin-list 180320_update'!$A$2:$S$835,10,FALSE)="",NA(),VLOOKUP($A847,'sin-list 180320_update'!$A$2:$S$835,10,FALSE))),IF(VLOOKUP($C847,'sin-list 180320_update'!$B$2:$S$835,9,FALSE)="",NA(),VLOOKUP($C847,'sin-list 180320_update'!$B$2:$S$835,9,FALSE)))</f>
        <v>#N/A</v>
      </c>
      <c r="N847" s="76" t="e">
        <f>IF($C847="-",IF($A847="-",IF(VLOOKUP($D847,'REACH Bilaga XVII_update'!$A$5:$E$131,4,FALSE)="",NA(),VLOOKUP($D847,'REACH Bilaga XVII_update'!$A$5:$E$131,4,FALSE)),IF(VLOOKUP($A847,'REACH Bilaga XVII_update'!$C$5:$D$131,2,FALSE)="",NA(),VLOOKUP($A847,'REACH Bilaga XVII_update'!$C$5:$D$131,2,FALSE))),IF(VLOOKUP($C847,'REACH Bilaga XVII_update'!$B$5:$D$131,3,FALSE)="",NA(),VLOOKUP($C847,'REACH Bilaga XVII_update'!$B$5:$D$131,3,FALSE)))</f>
        <v>#N/A</v>
      </c>
      <c r="O847" s="76" t="e">
        <f>IF($C847="-",IF($A847="-",IF(VLOOKUP($D847,' REACH Bilaga 59_update'!$A$5:$E$210,5,FALSE)="",NA(),VLOOKUP($D847,' REACH Bilaga 59_update'!$A$5:$E$210,5,FALSE)),IF(VLOOKUP($A847,' REACH Bilaga 59_update'!$D$5:$E$210,2,FALSE)="",NA(),VLOOKUP($A847,' REACH Bilaga 59_update'!$D$5:$E$210,2,FALSE))),IF(VLOOKUP($C847,' REACH Bilaga 59_update'!$C$5:$E$210,3,FALSE)="",NA(),VLOOKUP($C847,' REACH Bilaga 59_update'!$C$5:$E$210,3,FALSE)))</f>
        <v>#N/A</v>
      </c>
      <c r="P847" s="76" t="e">
        <f>IF(C847="-",IF(A847="-",IFERROR(VLOOKUP($D847,' REACH Bilaga 59_update'!$A$5:$F$210,MATCH(Sammanfattning!P$1,' REACH Bilaga 59_update'!$A$4:$F$4,0),FALSE),VLOOKUP($D847,'REACH Bilaga XIV_update'!$A$4:$H$110,MATCH(Sammanfattning!P$1,'REACH Bilaga XIV_update'!$A$4:$H$4,0),FALSE)),IFERROR(VLOOKUP($A847,' REACH Bilaga 59_update'!$D$5:$F$210,MATCH(Sammanfattning!P$1,' REACH Bilaga 59_update'!$D$4:$F$4,0),FALSE),VLOOKUP($A847,'REACH Bilaga XIV_update'!$D$4:$H$110,MATCH(Sammanfattning!P$1,'REACH Bilaga XIV_update'!$D$4:$H$4,0),FALSE))),IFERROR(VLOOKUP($C847,' REACH Bilaga 59_update'!$C$5:$F$210,MATCH(Sammanfattning!P$1,' REACH Bilaga 59_update'!$C$4:$F$4,0),FALSE),VLOOKUP($C847,'REACH Bilaga XIV_update'!$C$4:$H$110,MATCH(Sammanfattning!P$1,'REACH Bilaga XIV_update'!$C$4:$H$4,0),FALSE)))</f>
        <v>#N/A</v>
      </c>
      <c r="Q847" s="76" t="e">
        <f>IF($C847="-",IF($A847="-",IF(VLOOKUP($D847,'REACH Bilaga XIV_update'!$A$5:$I$110,9,FALSE)="",NA(),VLOOKUP($D847,'REACH Bilaga XIV_update'!$A$5:$I$110,9,FALSE)),IF(VLOOKUP($A847,'REACH Bilaga XIV_update'!$D$5:$I$110,6,FALSE)="",NA(),VLOOKUP($A847,'REACH Bilaga XIV_update'!$D$5:$I$110,6,FALSE))),IF(VLOOKUP($C847,'REACH Bilaga XIV_update'!$C$5:$I$110,7,FALSE)="",NA(),VLOOKUP($C847,'REACH Bilaga XIV_update'!$C$5:$I$110,7,FALSE)))</f>
        <v>#N/A</v>
      </c>
      <c r="R847" s="76" t="e">
        <f>IF($C847="-",IF($A847="-",IF(VLOOKUP($D847,CoRAP_update!$A$5:$O$376,15,FALSE)="",NA(),VLOOKUP($D847,CoRAP_update!$A$5:$O$376,15,FALSE)),IF(VLOOKUP($A847,CoRAP_update!$D$5:$O$376,12,FALSE)="",NA(),VLOOKUP($A847,CoRAP_update!$D$5:$O$376,12,FALSE))),IF(VLOOKUP($C847,CoRAP_update!$C$5:$O$376,13,FALSE)="",NA(),VLOOKUP($C847,CoRAP_update!$C$5:$O$376,13,FALSE)))</f>
        <v>#N/A</v>
      </c>
      <c r="S847" s="144" t="str">
        <f>IF($C847="-",IF($A847="-",VLOOKUP($D847,CoRAP_update!$A$5:$J$376,MATCH(Sammanfattning!S$1,CoRAP_update!$A$4:$J$4,0),FALSE),VLOOKUP($A847,CoRAP_update!$D$5:$J$376,MATCH(Sammanfattning!S$1,CoRAP_update!$D$4:$J$4,0),FALSE)),VLOOKUP($C847,CoRAP_update!$C$5:$J$376,MATCH(Sammanfattning!S$1,CoRAP_update!$C$4:$J$4,0),FALSE))</f>
        <v>Suspected CMR#High (aggregated) tonnage#Other exposure/risk based concern</v>
      </c>
      <c r="T847" s="76" t="e">
        <f>IF($A847="-",VLOOKUP($D847,EDC_update!$C$2:$F$450,4,FALSE),VLOOKUP($A847,EDC_update!$B$2:$F$450,5,FALSE))</f>
        <v>#N/A</v>
      </c>
      <c r="V847" s="78">
        <f>IF(IFERROR(SEARCH("PBT",P847),99)=99,IF(IFERROR(SEARCH("suspected PBT",S847),99)=99,IF(IFERROR(SEARCH("concluded to be PBT",K847),99)=99,IF(IFERROR(SEARCH("PBT",S847),99)=99,IF(IFERROR(SEARCH("PBT cand",L847),99)=99,IF(IFERROR(SEARCH("PBT",L847),99)=99,IF(IFERROR(SEARCH("persistent, bioackumulative and toxic properties",K847),99)=99,0,Scoring!$E$3),Scoring!$E$3),Scoring!$E$7),Scoring!$E$3),Scoring!$E$5),Scoring!$E$6),Scoring!$E$3)</f>
        <v>0</v>
      </c>
      <c r="W847" s="78">
        <f>IF(IFERROR(SEARCH("vPvB",P847),99)=99,IF(IFERROR(SEARCH("suspected pbt/vPvB",S847),99)=99,IF(IFERROR(SEARCH("vPvB",S847),99)=99,IF(IFERROR(SEARCH("concluded to be a vPvB",S847),99)=99,IF(IFERROR(SEARCH("identified as vPvB",K847),99)=99,IF(IFERROR(SEARCH("concluded to be a vPvB",K847),99)=99,IF(IFERROR(SEARCH("concluded to be both pbt and vPvB",S847),99)=99,IF(IFERROR(SEARCH("concluded to be both pbt and vPvB",K847),99)=99,0,Scoring!$E$5),Scoring!$E$5),Scoring!$E$5),Scoring!$E$5),Scoring!$E$5),Scoring!$E$4),Scoring!$E$6),Scoring!$E$4)</f>
        <v>0</v>
      </c>
      <c r="X847" s="78">
        <f>IF(IFERROR(SEARCH("H410",N847),99)=99,IF(IFERROR(SEARCH("H410",O847),99)=99,IF(IFERROR(SEARCH("H410",Q847),99)=99,IF(IFERROR(SEARCH("H410",M847),99)=99,IF(IFERROR(SEARCH("H410",R847),99)=99,IF(IFERROR(SEARCH("H411",N847),99)=99,IF(IFERROR(SEARCH("H411",O847),99)=99,IF(IFERROR(SEARCH("H411",Q847),99)=99,IF(IFERROR(SEARCH("H411",M847),99)=99,IF(IFERROR(SEARCH("H411",R847),99)=99,IF(IFERROR(SEARCH("H413",N847),99)=99,IF(IFERROR(SEARCH("H413",O847),99)=99,IF(IFERROR(SEARCH("H413",Q847),99)=99,IF(IFERROR(SEARCH("H413",M847),99)=99,IF(IFERROR(SEARCH("H413",R847),99)=99,IF(IFERROR(SEARCH("H412",N847),99)=99,IF(IFERROR(SEARCH("H412",O847),99)=99,IF(IFERROR(SEARCH("H412",Q847),99)=99,IF(IFERROR(SEARCH("H412",M847),99)=99,IF(IFERROR(SEARCH("H412",R847),99)=99,0,Scoring!$E$2),Scoring!$E$2),Scoring!$E$2),Scoring!$E$2),Scoring!$E$2),Scoring!$E$2),Scoring!$E$2),Scoring!$E$2),Scoring!$E$2),Scoring!$E$2),Scoring!$E$2),Scoring!$E$2),Scoring!$E$2),Scoring!$E$2),Scoring!$E$2),Scoring!$E$2),Scoring!$E$2),Scoring!$E$2),Scoring!$E$2),Scoring!$E$2)</f>
        <v>0</v>
      </c>
      <c r="Y847" s="78">
        <f>IF(IFERROR(SEARCH("CMR",K847),99)=99,IF(IFERROR(SEARCH("Suspected CMR",S847),99)=99,IF(IFERROR(SEARCH("CMR",S847),99)=99,0,Scoring!$E$8),Scoring!$E$9),Scoring!$E$8)</f>
        <v>2.1</v>
      </c>
      <c r="Z847" s="78">
        <f>IF(IFERROR(SEARCH("H350",N847),99)=99,IF(IFERROR(SEARCH("H350",O847),99)=99,IF(IFERROR(SEARCH("H350",Q847),99)=99,IF(IFERROR(SEARCH("H350",M847),99)=99,IF(IFERROR(SEARCH("H350",R847),99)=99,IF(IFERROR(SEARCH("H351",N847),99)=99,IF(IFERROR(SEARCH("H351",O847),99)=99,IF(IFERROR(SEARCH("H351",Q847),99)=99,IF(IFERROR(SEARCH("H351",M847),99)=99,IF(IFERROR(SEARCH("H351",R847),99)=99,IF(IFERROR(SEARCH("carcinogenic",P847),99)=99,IF(IFERROR(SEARCH("suspected carcinogenic",S847),99)=99,0,Scoring!$E$12),Scoring!$E$11),Scoring!$E$10),Scoring!$E$10),Scoring!$E$10),Scoring!$E$10),Scoring!$E$10),Scoring!$E$10),Scoring!$E$10),Scoring!$E$10),Scoring!$E$10),Scoring!$E$10)</f>
        <v>0</v>
      </c>
      <c r="AA847" s="78">
        <f>IF(IFERROR(SEARCH("H340",N847),99)=99,IF(IFERROR(SEARCH("H340",O847),99)=99,IF(IFERROR(SEARCH("H340",Q847),99)=99,IF(IFERROR(SEARCH("H340",M847),99)=99,IF(IFERROR(SEARCH("H340",R847),99)=99,IF(IFERROR(SEARCH("H341",N847),99)=99,IF(IFERROR(SEARCH("H341",O847),99)=99,IF(IFERROR(SEARCH("H341",Q847),99)=99,IF(IFERROR(SEARCH("H341",M847),99)=99,IF(IFERROR(SEARCH("H341",R847),99)=99,IF(IFERROR(SEARCH("mutagenic",P847),99)=99,IF(IFERROR(SEARCH("suspected mutagenic",S847),99)=99,0,Scoring!$E$15),Scoring!$E$14),Scoring!$E$13),Scoring!$E$13),Scoring!$E$13),Scoring!$E$13),Scoring!$E$13),Scoring!$E$13),Scoring!$E$13),Scoring!$E$13),Scoring!$E$13),Scoring!$E$13)</f>
        <v>0</v>
      </c>
      <c r="AB847" s="78">
        <f>IF(IFERROR(SEARCH("H360",N847),99)=99,IF(IFERROR(SEARCH("H360",O847),99)=99,IF(IFERROR(SEARCH("H360",Q847),99)=99,IF(IFERROR(SEARCH("H360",M847),99)=99,IF(IFERROR(SEARCH("H360",R847),99)=99,IF(IFERROR(SEARCH("H361",N847),99)=99,IF(IFERROR(SEARCH("H361",O847),99)=99,IF(IFERROR(SEARCH("H361",Q847),99)=99,IF(IFERROR(SEARCH("H361",M847),99)=99,IF(IFERROR(SEARCH("H361",R847),99)=99,IF(IFERROR(SEARCH("reproduction",P847),99)=99,IF(IFERROR(SEARCH("suspected reprotoxic",S847),99)=99,IF(IFERROR(SEARCH("reprotoxic",S847),99)=99,IF(IFERROR(SEARCH("reprotoxic",K847),99)=99,0,Scoring!$E$18),Scoring!$E$18),Scoring!$E$19),Scoring!$E$17),Scoring!$E$16),Scoring!$E$16),Scoring!$E$16),Scoring!$E$16),Scoring!$E$16),Scoring!$E$16),Scoring!$E$16),Scoring!$E$16),Scoring!$E$16),Scoring!$E$16)</f>
        <v>0</v>
      </c>
      <c r="AC847" s="78">
        <f>IF(IFERROR(SEARCH("57f",L847),99)=99,IF(IFERROR(SEARCH("57(f)",P847),99)=99,0,Scoring!$E$20),Scoring!$E$20)</f>
        <v>0</v>
      </c>
      <c r="AD847" s="78">
        <f>IF(IFERROR(SEARCH("CAT1",T847),99)=99,IF(IFERROR(SEARCH("CAT2",T847),99)=99,IF(IFERROR(SEARCH("CAT3",T847),99)=99,IF(IFERROR(SEARCH("concluded to be endocrine",K847),99)=99,IF(IFERROR(SEARCH("categorised as endocrine",K847),99)=99,IF(IFERROR(SEARCH("endocrine disrupting",P847),99)=99,IF(IFERROR(SEARCH("endocrine disrupting",K847),99)=99,IF(IFERROR(SEARCH("suspected endocrine",S847),99)=99,IF(IFERROR(SEARCH("potential endocrine",S847),99)=99,0,Scoring!$E$25),Scoring!$E$25),Scoring!$E$24),Scoring!$E$24),Scoring!$E$24),Scoring!$E$24),Scoring!$E$23),Scoring!$E$22),Scoring!$E$21)</f>
        <v>0</v>
      </c>
      <c r="AE847" s="78">
        <f>IF(IFERROR(SEARCH("suspected sensitiser",S847),99)=99,IF(IFERROR(SEARCH("sensitiser",S847),99)=99,IF(IFERROR(SEARCH("other hazard based concern",S847),99)=99,0,Scoring!$E$28),Scoring!$E$26),Scoring!$E$27)</f>
        <v>0</v>
      </c>
      <c r="AF847" s="78">
        <f>IF(IFERROR(M847,1)=1,IF(IFERROR(N847,1)=1,IF(IFERROR(O847,1)=1,IF(IFERROR(Q847,1)=1,IF(IFERROR(R847,1)=1,IF(IFERROR(T847,1)=1,IF(IFERROR(K847,1)=1,IF(IFERROR(P847,1)=1,IF(IFERROR(S847,1)=1,Scoring!$E$29,0),0),0),0),0),0),0),0),0)</f>
        <v>0</v>
      </c>
      <c r="AG847" s="78">
        <f t="shared" si="65"/>
        <v>2.1</v>
      </c>
      <c r="AI847" s="93"/>
      <c r="AJ847" s="94"/>
      <c r="AK847" s="76"/>
      <c r="AL847" s="75"/>
      <c r="AN847" s="79"/>
      <c r="AO847" s="79"/>
      <c r="AP847" s="79"/>
      <c r="AQ847" s="79"/>
      <c r="AR847" s="79"/>
      <c r="AS847" s="78"/>
      <c r="AU847" s="79">
        <f>IF(IFERROR(F847,99)=99,IF(IFERROR(G847,99)=99,IF(IFERROR(H847,99)=99,IF(IFERROR(I847,99)=99,IF(IFERROR(E847,99)=99,IF(IFERROR(J847,99)=99,0,Scoring!$B$7),Scoring!$B$3),Scoring!$B$2),Scoring!$B$6),Scoring!$B$5),Scoring!$B$4)</f>
        <v>0.5</v>
      </c>
      <c r="AV847" s="78">
        <f t="shared" si="66"/>
        <v>1.05</v>
      </c>
      <c r="AW847" s="78"/>
      <c r="AX847" s="66"/>
      <c r="AY847" s="78"/>
      <c r="AZ847" s="76"/>
      <c r="BA847" s="76"/>
      <c r="BB847" s="76"/>
    </row>
    <row r="848" spans="1:54" x14ac:dyDescent="0.25">
      <c r="A848" s="77" t="s">
        <v>5445</v>
      </c>
      <c r="B848" s="76" t="str">
        <f t="shared" si="64"/>
        <v>271-089-3</v>
      </c>
      <c r="C848" s="77" t="s">
        <v>5444</v>
      </c>
      <c r="D848" s="77" t="s">
        <v>5443</v>
      </c>
      <c r="E848" s="76" t="e">
        <f>IF(C848="-",IF(A848="-",VLOOKUP(D848,'sin-list 180320_update'!$C$2:$C$835,1,FALSE),VLOOKUP(A848,'sin-list 180320_update'!$A$2:$A$835,1,FALSE)),VLOOKUP(C848,'sin-list 180320_update'!$B$2:$B$835,1,FALSE))</f>
        <v>#N/A</v>
      </c>
      <c r="F848" s="76" t="e">
        <f>IF($C848="-",IF($A848="-",VLOOKUP($D848,'REACH Bilaga XVII_update'!$A$5:$A$131,1,FALSE),VLOOKUP($A848,'REACH Bilaga XVII_update'!$C$5:$C$131,1,FALSE)),VLOOKUP($C848,'REACH Bilaga XVII_update'!$B$5:$B$131,1,FALSE))</f>
        <v>#N/A</v>
      </c>
      <c r="G848" s="76" t="e">
        <f>IF($C848="-",IF($A848="-",VLOOKUP($D848,' REACH Bilaga 59_update'!$A$5:$A$210,1,FALSE),VLOOKUP($A848,' REACH Bilaga 59_update'!$D$5:$D$210,1,FALSE)),VLOOKUP($C848,' REACH Bilaga 59_update'!$C$5:$C$210,1,FALSE))</f>
        <v>#N/A</v>
      </c>
      <c r="H848" s="76" t="e">
        <f>IF($C848="-",IF($A848="-",VLOOKUP($D848,'REACH Bilaga XIV_update'!$A$5:$A$110,1,FALSE),VLOOKUP($A848,'REACH Bilaga XIV_update'!$D$5:$D$110,1,FALSE)),VLOOKUP($C848,'REACH Bilaga XIV_update'!$C$5:$C$110,1,FALSE))</f>
        <v>#N/A</v>
      </c>
      <c r="I848" s="76" t="str">
        <f>IF($C848="-",IF($A848="-",VLOOKUP($D848,CoRAP_update!$A$5:$A$376,1,FALSE),VLOOKUP($A848,CoRAP_update!$D$5:$D$376,1,FALSE)),VLOOKUP($C848,CoRAP_update!$C$5:$C$376,1,FALSE))</f>
        <v>271-089-3</v>
      </c>
      <c r="J848" s="76" t="e">
        <f>IF($C848="-",IF($A848="-",VLOOKUP($D848,EDC_update!$C$2:$C$450,1,FALSE),VLOOKUP($A848,EDC_update!$B$2:$B$450,1,FALSE)),VLOOKUP($C848,EDC_update!$L$2:$L$450,1,FALSE))</f>
        <v>#N/A</v>
      </c>
      <c r="K848" s="76" t="e">
        <f>IF($C848="-",IF($A848="-",IF(VLOOKUP($D848,'sin-list 180320_update'!$C$2:$S$835,3,FALSE)="",NA(),VLOOKUP($D848,'sin-list 180320_update'!$C$2:$S$835,3,FALSE)),IF(VLOOKUP($A848,'sin-list 180320_update'!$A$2:$S$835,5,FALSE)="",NA(),VLOOKUP($A848,'sin-list 180320_update'!$A$2:$S$835,5,FALSE))),IF(VLOOKUP($C848,'sin-list 180320_update'!$B$2:$S$835,4,FALSE)="",NA(),VLOOKUP($C848,'sin-list 180320_update'!$B$2:$S$835,4,FALSE)))</f>
        <v>#N/A</v>
      </c>
      <c r="L848" s="76" t="e">
        <f>IF($C848="-",IF($A848="-",VLOOKUP($D848,'sin-list 180320_update'!$C$2:$S$835,6,FALSE),VLOOKUP($A848,'sin-list 180320_update'!$A$2:$S$835,8,FALSE)),VLOOKUP($C848,'sin-list 180320_update'!$B$2:$S$835,7,FALSE))</f>
        <v>#N/A</v>
      </c>
      <c r="M848" s="76" t="e">
        <f>IF($C848="-",IF($A848="-",IF(VLOOKUP($D848,'sin-list 180320_update'!$C$2:$S$835,8,FALSE)="",NA(),VLOOKUP($D848,'sin-list 180320_update'!$C$2:$S$835,8,FALSE)),IF(VLOOKUP($A848,'sin-list 180320_update'!$A$2:$S$835,10,FALSE)="",NA(),VLOOKUP($A848,'sin-list 180320_update'!$A$2:$S$835,10,FALSE))),IF(VLOOKUP($C848,'sin-list 180320_update'!$B$2:$S$835,9,FALSE)="",NA(),VLOOKUP($C848,'sin-list 180320_update'!$B$2:$S$835,9,FALSE)))</f>
        <v>#N/A</v>
      </c>
      <c r="N848" s="76" t="e">
        <f>IF($C848="-",IF($A848="-",IF(VLOOKUP($D848,'REACH Bilaga XVII_update'!$A$5:$E$131,4,FALSE)="",NA(),VLOOKUP($D848,'REACH Bilaga XVII_update'!$A$5:$E$131,4,FALSE)),IF(VLOOKUP($A848,'REACH Bilaga XVII_update'!$C$5:$D$131,2,FALSE)="",NA(),VLOOKUP($A848,'REACH Bilaga XVII_update'!$C$5:$D$131,2,FALSE))),IF(VLOOKUP($C848,'REACH Bilaga XVII_update'!$B$5:$D$131,3,FALSE)="",NA(),VLOOKUP($C848,'REACH Bilaga XVII_update'!$B$5:$D$131,3,FALSE)))</f>
        <v>#N/A</v>
      </c>
      <c r="O848" s="76" t="e">
        <f>IF($C848="-",IF($A848="-",IF(VLOOKUP($D848,' REACH Bilaga 59_update'!$A$5:$E$210,5,FALSE)="",NA(),VLOOKUP($D848,' REACH Bilaga 59_update'!$A$5:$E$210,5,FALSE)),IF(VLOOKUP($A848,' REACH Bilaga 59_update'!$D$5:$E$210,2,FALSE)="",NA(),VLOOKUP($A848,' REACH Bilaga 59_update'!$D$5:$E$210,2,FALSE))),IF(VLOOKUP($C848,' REACH Bilaga 59_update'!$C$5:$E$210,3,FALSE)="",NA(),VLOOKUP($C848,' REACH Bilaga 59_update'!$C$5:$E$210,3,FALSE)))</f>
        <v>#N/A</v>
      </c>
      <c r="P848" s="76" t="e">
        <f>IF(C848="-",IF(A848="-",IFERROR(VLOOKUP($D848,' REACH Bilaga 59_update'!$A$5:$F$210,MATCH(Sammanfattning!P$1,' REACH Bilaga 59_update'!$A$4:$F$4,0),FALSE),VLOOKUP($D848,'REACH Bilaga XIV_update'!$A$4:$H$110,MATCH(Sammanfattning!P$1,'REACH Bilaga XIV_update'!$A$4:$H$4,0),FALSE)),IFERROR(VLOOKUP($A848,' REACH Bilaga 59_update'!$D$5:$F$210,MATCH(Sammanfattning!P$1,' REACH Bilaga 59_update'!$D$4:$F$4,0),FALSE),VLOOKUP($A848,'REACH Bilaga XIV_update'!$D$4:$H$110,MATCH(Sammanfattning!P$1,'REACH Bilaga XIV_update'!$D$4:$H$4,0),FALSE))),IFERROR(VLOOKUP($C848,' REACH Bilaga 59_update'!$C$5:$F$210,MATCH(Sammanfattning!P$1,' REACH Bilaga 59_update'!$C$4:$F$4,0),FALSE),VLOOKUP($C848,'REACH Bilaga XIV_update'!$C$4:$H$110,MATCH(Sammanfattning!P$1,'REACH Bilaga XIV_update'!$C$4:$H$4,0),FALSE)))</f>
        <v>#N/A</v>
      </c>
      <c r="Q848" s="76" t="e">
        <f>IF($C848="-",IF($A848="-",IF(VLOOKUP($D848,'REACH Bilaga XIV_update'!$A$5:$I$110,9,FALSE)="",NA(),VLOOKUP($D848,'REACH Bilaga XIV_update'!$A$5:$I$110,9,FALSE)),IF(VLOOKUP($A848,'REACH Bilaga XIV_update'!$D$5:$I$110,6,FALSE)="",NA(),VLOOKUP($A848,'REACH Bilaga XIV_update'!$D$5:$I$110,6,FALSE))),IF(VLOOKUP($C848,'REACH Bilaga XIV_update'!$C$5:$I$110,7,FALSE)="",NA(),VLOOKUP($C848,'REACH Bilaga XIV_update'!$C$5:$I$110,7,FALSE)))</f>
        <v>#N/A</v>
      </c>
      <c r="R848" s="76" t="e">
        <f>IF($C848="-",IF($A848="-",IF(VLOOKUP($D848,CoRAP_update!$A$5:$O$376,15,FALSE)="",NA(),VLOOKUP($D848,CoRAP_update!$A$5:$O$376,15,FALSE)),IF(VLOOKUP($A848,CoRAP_update!$D$5:$O$376,12,FALSE)="",NA(),VLOOKUP($A848,CoRAP_update!$D$5:$O$376,12,FALSE))),IF(VLOOKUP($C848,CoRAP_update!$C$5:$O$376,13,FALSE)="",NA(),VLOOKUP($C848,CoRAP_update!$C$5:$O$376,13,FALSE)))</f>
        <v>#N/A</v>
      </c>
      <c r="S848" s="144" t="str">
        <f>IF($C848="-",IF($A848="-",VLOOKUP($D848,CoRAP_update!$A$5:$J$376,MATCH(Sammanfattning!S$1,CoRAP_update!$A$4:$J$4,0),FALSE),VLOOKUP($A848,CoRAP_update!$D$5:$J$376,MATCH(Sammanfattning!S$1,CoRAP_update!$D$4:$J$4,0),FALSE)),VLOOKUP($C848,CoRAP_update!$C$5:$J$376,MATCH(Sammanfattning!S$1,CoRAP_update!$C$4:$J$4,0),FALSE))</f>
        <v>High (aggregated) tonnage#Other exposure/risk based concern#Suspected CMR</v>
      </c>
      <c r="T848" s="76" t="e">
        <f>IF($A848="-",VLOOKUP($D848,EDC_update!$C$2:$F$450,4,FALSE),VLOOKUP($A848,EDC_update!$B$2:$F$450,5,FALSE))</f>
        <v>#N/A</v>
      </c>
      <c r="V848" s="78">
        <f>IF(IFERROR(SEARCH("PBT",P848),99)=99,IF(IFERROR(SEARCH("suspected PBT",S848),99)=99,IF(IFERROR(SEARCH("concluded to be PBT",K848),99)=99,IF(IFERROR(SEARCH("PBT",S848),99)=99,IF(IFERROR(SEARCH("PBT cand",L848),99)=99,IF(IFERROR(SEARCH("PBT",L848),99)=99,IF(IFERROR(SEARCH("persistent, bioackumulative and toxic properties",K848),99)=99,0,Scoring!$E$3),Scoring!$E$3),Scoring!$E$7),Scoring!$E$3),Scoring!$E$5),Scoring!$E$6),Scoring!$E$3)</f>
        <v>0</v>
      </c>
      <c r="W848" s="78">
        <f>IF(IFERROR(SEARCH("vPvB",P848),99)=99,IF(IFERROR(SEARCH("suspected pbt/vPvB",S848),99)=99,IF(IFERROR(SEARCH("vPvB",S848),99)=99,IF(IFERROR(SEARCH("concluded to be a vPvB",S848),99)=99,IF(IFERROR(SEARCH("identified as vPvB",K848),99)=99,IF(IFERROR(SEARCH("concluded to be a vPvB",K848),99)=99,IF(IFERROR(SEARCH("concluded to be both pbt and vPvB",S848),99)=99,IF(IFERROR(SEARCH("concluded to be both pbt and vPvB",K848),99)=99,0,Scoring!$E$5),Scoring!$E$5),Scoring!$E$5),Scoring!$E$5),Scoring!$E$5),Scoring!$E$4),Scoring!$E$6),Scoring!$E$4)</f>
        <v>0</v>
      </c>
      <c r="X848" s="78">
        <f>IF(IFERROR(SEARCH("H410",N848),99)=99,IF(IFERROR(SEARCH("H410",O848),99)=99,IF(IFERROR(SEARCH("H410",Q848),99)=99,IF(IFERROR(SEARCH("H410",M848),99)=99,IF(IFERROR(SEARCH("H410",R848),99)=99,IF(IFERROR(SEARCH("H411",N848),99)=99,IF(IFERROR(SEARCH("H411",O848),99)=99,IF(IFERROR(SEARCH("H411",Q848),99)=99,IF(IFERROR(SEARCH("H411",M848),99)=99,IF(IFERROR(SEARCH("H411",R848),99)=99,IF(IFERROR(SEARCH("H413",N848),99)=99,IF(IFERROR(SEARCH("H413",O848),99)=99,IF(IFERROR(SEARCH("H413",Q848),99)=99,IF(IFERROR(SEARCH("H413",M848),99)=99,IF(IFERROR(SEARCH("H413",R848),99)=99,IF(IFERROR(SEARCH("H412",N848),99)=99,IF(IFERROR(SEARCH("H412",O848),99)=99,IF(IFERROR(SEARCH("H412",Q848),99)=99,IF(IFERROR(SEARCH("H412",M848),99)=99,IF(IFERROR(SEARCH("H412",R848),99)=99,0,Scoring!$E$2),Scoring!$E$2),Scoring!$E$2),Scoring!$E$2),Scoring!$E$2),Scoring!$E$2),Scoring!$E$2),Scoring!$E$2),Scoring!$E$2),Scoring!$E$2),Scoring!$E$2),Scoring!$E$2),Scoring!$E$2),Scoring!$E$2),Scoring!$E$2),Scoring!$E$2),Scoring!$E$2),Scoring!$E$2),Scoring!$E$2),Scoring!$E$2)</f>
        <v>0</v>
      </c>
      <c r="Y848" s="78">
        <f>IF(IFERROR(SEARCH("CMR",K848),99)=99,IF(IFERROR(SEARCH("Suspected CMR",S848),99)=99,IF(IFERROR(SEARCH("CMR",S848),99)=99,0,Scoring!$E$8),Scoring!$E$9),Scoring!$E$8)</f>
        <v>2.1</v>
      </c>
      <c r="Z848" s="78">
        <f>IF(IFERROR(SEARCH("H350",N848),99)=99,IF(IFERROR(SEARCH("H350",O848),99)=99,IF(IFERROR(SEARCH("H350",Q848),99)=99,IF(IFERROR(SEARCH("H350",M848),99)=99,IF(IFERROR(SEARCH("H350",R848),99)=99,IF(IFERROR(SEARCH("H351",N848),99)=99,IF(IFERROR(SEARCH("H351",O848),99)=99,IF(IFERROR(SEARCH("H351",Q848),99)=99,IF(IFERROR(SEARCH("H351",M848),99)=99,IF(IFERROR(SEARCH("H351",R848),99)=99,IF(IFERROR(SEARCH("carcinogenic",P848),99)=99,IF(IFERROR(SEARCH("suspected carcinogenic",S848),99)=99,0,Scoring!$E$12),Scoring!$E$11),Scoring!$E$10),Scoring!$E$10),Scoring!$E$10),Scoring!$E$10),Scoring!$E$10),Scoring!$E$10),Scoring!$E$10),Scoring!$E$10),Scoring!$E$10),Scoring!$E$10)</f>
        <v>0</v>
      </c>
      <c r="AA848" s="78">
        <f>IF(IFERROR(SEARCH("H340",N848),99)=99,IF(IFERROR(SEARCH("H340",O848),99)=99,IF(IFERROR(SEARCH("H340",Q848),99)=99,IF(IFERROR(SEARCH("H340",M848),99)=99,IF(IFERROR(SEARCH("H340",R848),99)=99,IF(IFERROR(SEARCH("H341",N848),99)=99,IF(IFERROR(SEARCH("H341",O848),99)=99,IF(IFERROR(SEARCH("H341",Q848),99)=99,IF(IFERROR(SEARCH("H341",M848),99)=99,IF(IFERROR(SEARCH("H341",R848),99)=99,IF(IFERROR(SEARCH("mutagenic",P848),99)=99,IF(IFERROR(SEARCH("suspected mutagenic",S848),99)=99,0,Scoring!$E$15),Scoring!$E$14),Scoring!$E$13),Scoring!$E$13),Scoring!$E$13),Scoring!$E$13),Scoring!$E$13),Scoring!$E$13),Scoring!$E$13),Scoring!$E$13),Scoring!$E$13),Scoring!$E$13)</f>
        <v>0</v>
      </c>
      <c r="AB848" s="78">
        <f>IF(IFERROR(SEARCH("H360",N848),99)=99,IF(IFERROR(SEARCH("H360",O848),99)=99,IF(IFERROR(SEARCH("H360",Q848),99)=99,IF(IFERROR(SEARCH("H360",M848),99)=99,IF(IFERROR(SEARCH("H360",R848),99)=99,IF(IFERROR(SEARCH("H361",N848),99)=99,IF(IFERROR(SEARCH("H361",O848),99)=99,IF(IFERROR(SEARCH("H361",Q848),99)=99,IF(IFERROR(SEARCH("H361",M848),99)=99,IF(IFERROR(SEARCH("H361",R848),99)=99,IF(IFERROR(SEARCH("reproduction",P848),99)=99,IF(IFERROR(SEARCH("suspected reprotoxic",S848),99)=99,IF(IFERROR(SEARCH("reprotoxic",S848),99)=99,IF(IFERROR(SEARCH("reprotoxic",K848),99)=99,0,Scoring!$E$18),Scoring!$E$18),Scoring!$E$19),Scoring!$E$17),Scoring!$E$16),Scoring!$E$16),Scoring!$E$16),Scoring!$E$16),Scoring!$E$16),Scoring!$E$16),Scoring!$E$16),Scoring!$E$16),Scoring!$E$16),Scoring!$E$16)</f>
        <v>0</v>
      </c>
      <c r="AC848" s="78">
        <f>IF(IFERROR(SEARCH("57f",L848),99)=99,IF(IFERROR(SEARCH("57(f)",P848),99)=99,0,Scoring!$E$20),Scoring!$E$20)</f>
        <v>0</v>
      </c>
      <c r="AD848" s="78">
        <f>IF(IFERROR(SEARCH("CAT1",T848),99)=99,IF(IFERROR(SEARCH("CAT2",T848),99)=99,IF(IFERROR(SEARCH("CAT3",T848),99)=99,IF(IFERROR(SEARCH("concluded to be endocrine",K848),99)=99,IF(IFERROR(SEARCH("categorised as endocrine",K848),99)=99,IF(IFERROR(SEARCH("endocrine disrupting",P848),99)=99,IF(IFERROR(SEARCH("endocrine disrupting",K848),99)=99,IF(IFERROR(SEARCH("suspected endocrine",S848),99)=99,IF(IFERROR(SEARCH("potential endocrine",S848),99)=99,0,Scoring!$E$25),Scoring!$E$25),Scoring!$E$24),Scoring!$E$24),Scoring!$E$24),Scoring!$E$24),Scoring!$E$23),Scoring!$E$22),Scoring!$E$21)</f>
        <v>0</v>
      </c>
      <c r="AE848" s="78">
        <f>IF(IFERROR(SEARCH("suspected sensitiser",S848),99)=99,IF(IFERROR(SEARCH("sensitiser",S848),99)=99,IF(IFERROR(SEARCH("other hazard based concern",S848),99)=99,0,Scoring!$E$28),Scoring!$E$26),Scoring!$E$27)</f>
        <v>0</v>
      </c>
      <c r="AF848" s="78">
        <f>IF(IFERROR(M848,1)=1,IF(IFERROR(N848,1)=1,IF(IFERROR(O848,1)=1,IF(IFERROR(Q848,1)=1,IF(IFERROR(R848,1)=1,IF(IFERROR(T848,1)=1,IF(IFERROR(K848,1)=1,IF(IFERROR(P848,1)=1,IF(IFERROR(S848,1)=1,Scoring!$E$29,0),0),0),0),0),0),0),0),0)</f>
        <v>0</v>
      </c>
      <c r="AG848" s="78">
        <f t="shared" si="65"/>
        <v>2.1</v>
      </c>
      <c r="AI848" s="93"/>
      <c r="AJ848" s="94"/>
      <c r="AK848" s="76"/>
      <c r="AL848" s="75"/>
      <c r="AN848" s="79"/>
      <c r="AO848" s="79"/>
      <c r="AP848" s="79"/>
      <c r="AQ848" s="79"/>
      <c r="AR848" s="79"/>
      <c r="AS848" s="78"/>
      <c r="AU848" s="79">
        <f>IF(IFERROR(F848,99)=99,IF(IFERROR(G848,99)=99,IF(IFERROR(H848,99)=99,IF(IFERROR(I848,99)=99,IF(IFERROR(E848,99)=99,IF(IFERROR(J848,99)=99,0,Scoring!$B$7),Scoring!$B$3),Scoring!$B$2),Scoring!$B$6),Scoring!$B$5),Scoring!$B$4)</f>
        <v>0.5</v>
      </c>
      <c r="AV848" s="78">
        <f t="shared" si="66"/>
        <v>1.05</v>
      </c>
      <c r="AW848" s="78"/>
      <c r="AX848" s="66"/>
      <c r="AY848" s="78"/>
      <c r="AZ848" s="76"/>
      <c r="BA848" s="76"/>
      <c r="BB848" s="76"/>
    </row>
    <row r="849" spans="1:54" x14ac:dyDescent="0.25">
      <c r="A849" s="77" t="s">
        <v>5528</v>
      </c>
      <c r="B849" s="76" t="str">
        <f t="shared" si="64"/>
        <v>287-401-6</v>
      </c>
      <c r="C849" s="77" t="s">
        <v>5527</v>
      </c>
      <c r="D849" s="77" t="s">
        <v>5526</v>
      </c>
      <c r="E849" s="76" t="e">
        <f>IF(C849="-",IF(A849="-",VLOOKUP(D849,'sin-list 180320_update'!$C$2:$C$835,1,FALSE),VLOOKUP(A849,'sin-list 180320_update'!$A$2:$A$835,1,FALSE)),VLOOKUP(C849,'sin-list 180320_update'!$B$2:$B$835,1,FALSE))</f>
        <v>#N/A</v>
      </c>
      <c r="F849" s="76" t="e">
        <f>IF($C849="-",IF($A849="-",VLOOKUP($D849,'REACH Bilaga XVII_update'!$A$5:$A$131,1,FALSE),VLOOKUP($A849,'REACH Bilaga XVII_update'!$C$5:$C$131,1,FALSE)),VLOOKUP($C849,'REACH Bilaga XVII_update'!$B$5:$B$131,1,FALSE))</f>
        <v>#N/A</v>
      </c>
      <c r="G849" s="76" t="e">
        <f>IF($C849="-",IF($A849="-",VLOOKUP($D849,' REACH Bilaga 59_update'!$A$5:$A$210,1,FALSE),VLOOKUP($A849,' REACH Bilaga 59_update'!$D$5:$D$210,1,FALSE)),VLOOKUP($C849,' REACH Bilaga 59_update'!$C$5:$C$210,1,FALSE))</f>
        <v>#N/A</v>
      </c>
      <c r="H849" s="76" t="e">
        <f>IF($C849="-",IF($A849="-",VLOOKUP($D849,'REACH Bilaga XIV_update'!$A$5:$A$110,1,FALSE),VLOOKUP($A849,'REACH Bilaga XIV_update'!$D$5:$D$110,1,FALSE)),VLOOKUP($C849,'REACH Bilaga XIV_update'!$C$5:$C$110,1,FALSE))</f>
        <v>#N/A</v>
      </c>
      <c r="I849" s="76" t="str">
        <f>IF($C849="-",IF($A849="-",VLOOKUP($D849,CoRAP_update!$A$5:$A$376,1,FALSE),VLOOKUP($A849,CoRAP_update!$D$5:$D$376,1,FALSE)),VLOOKUP($C849,CoRAP_update!$C$5:$C$376,1,FALSE))</f>
        <v>287-401-6</v>
      </c>
      <c r="J849" s="76" t="e">
        <f>IF($C849="-",IF($A849="-",VLOOKUP($D849,EDC_update!$C$2:$C$450,1,FALSE),VLOOKUP($A849,EDC_update!$B$2:$B$450,1,FALSE)),VLOOKUP($C849,EDC_update!$L$2:$L$450,1,FALSE))</f>
        <v>#N/A</v>
      </c>
      <c r="K849" s="76" t="e">
        <f>IF($C849="-",IF($A849="-",IF(VLOOKUP($D849,'sin-list 180320_update'!$C$2:$S$835,3,FALSE)="",NA(),VLOOKUP($D849,'sin-list 180320_update'!$C$2:$S$835,3,FALSE)),IF(VLOOKUP($A849,'sin-list 180320_update'!$A$2:$S$835,5,FALSE)="",NA(),VLOOKUP($A849,'sin-list 180320_update'!$A$2:$S$835,5,FALSE))),IF(VLOOKUP($C849,'sin-list 180320_update'!$B$2:$S$835,4,FALSE)="",NA(),VLOOKUP($C849,'sin-list 180320_update'!$B$2:$S$835,4,FALSE)))</f>
        <v>#N/A</v>
      </c>
      <c r="L849" s="76" t="e">
        <f>IF($C849="-",IF($A849="-",VLOOKUP($D849,'sin-list 180320_update'!$C$2:$S$835,6,FALSE),VLOOKUP($A849,'sin-list 180320_update'!$A$2:$S$835,8,FALSE)),VLOOKUP($C849,'sin-list 180320_update'!$B$2:$S$835,7,FALSE))</f>
        <v>#N/A</v>
      </c>
      <c r="M849" s="76" t="e">
        <f>IF($C849="-",IF($A849="-",IF(VLOOKUP($D849,'sin-list 180320_update'!$C$2:$S$835,8,FALSE)="",NA(),VLOOKUP($D849,'sin-list 180320_update'!$C$2:$S$835,8,FALSE)),IF(VLOOKUP($A849,'sin-list 180320_update'!$A$2:$S$835,10,FALSE)="",NA(),VLOOKUP($A849,'sin-list 180320_update'!$A$2:$S$835,10,FALSE))),IF(VLOOKUP($C849,'sin-list 180320_update'!$B$2:$S$835,9,FALSE)="",NA(),VLOOKUP($C849,'sin-list 180320_update'!$B$2:$S$835,9,FALSE)))</f>
        <v>#N/A</v>
      </c>
      <c r="N849" s="76" t="e">
        <f>IF($C849="-",IF($A849="-",IF(VLOOKUP($D849,'REACH Bilaga XVII_update'!$A$5:$E$131,4,FALSE)="",NA(),VLOOKUP($D849,'REACH Bilaga XVII_update'!$A$5:$E$131,4,FALSE)),IF(VLOOKUP($A849,'REACH Bilaga XVII_update'!$C$5:$D$131,2,FALSE)="",NA(),VLOOKUP($A849,'REACH Bilaga XVII_update'!$C$5:$D$131,2,FALSE))),IF(VLOOKUP($C849,'REACH Bilaga XVII_update'!$B$5:$D$131,3,FALSE)="",NA(),VLOOKUP($C849,'REACH Bilaga XVII_update'!$B$5:$D$131,3,FALSE)))</f>
        <v>#N/A</v>
      </c>
      <c r="O849" s="76" t="e">
        <f>IF($C849="-",IF($A849="-",IF(VLOOKUP($D849,' REACH Bilaga 59_update'!$A$5:$E$210,5,FALSE)="",NA(),VLOOKUP($D849,' REACH Bilaga 59_update'!$A$5:$E$210,5,FALSE)),IF(VLOOKUP($A849,' REACH Bilaga 59_update'!$D$5:$E$210,2,FALSE)="",NA(),VLOOKUP($A849,' REACH Bilaga 59_update'!$D$5:$E$210,2,FALSE))),IF(VLOOKUP($C849,' REACH Bilaga 59_update'!$C$5:$E$210,3,FALSE)="",NA(),VLOOKUP($C849,' REACH Bilaga 59_update'!$C$5:$E$210,3,FALSE)))</f>
        <v>#N/A</v>
      </c>
      <c r="P849" s="76" t="e">
        <f>IF(C849="-",IF(A849="-",IFERROR(VLOOKUP($D849,' REACH Bilaga 59_update'!$A$5:$F$210,MATCH(Sammanfattning!P$1,' REACH Bilaga 59_update'!$A$4:$F$4,0),FALSE),VLOOKUP($D849,'REACH Bilaga XIV_update'!$A$4:$H$110,MATCH(Sammanfattning!P$1,'REACH Bilaga XIV_update'!$A$4:$H$4,0),FALSE)),IFERROR(VLOOKUP($A849,' REACH Bilaga 59_update'!$D$5:$F$210,MATCH(Sammanfattning!P$1,' REACH Bilaga 59_update'!$D$4:$F$4,0),FALSE),VLOOKUP($A849,'REACH Bilaga XIV_update'!$D$4:$H$110,MATCH(Sammanfattning!P$1,'REACH Bilaga XIV_update'!$D$4:$H$4,0),FALSE))),IFERROR(VLOOKUP($C849,' REACH Bilaga 59_update'!$C$5:$F$210,MATCH(Sammanfattning!P$1,' REACH Bilaga 59_update'!$C$4:$F$4,0),FALSE),VLOOKUP($C849,'REACH Bilaga XIV_update'!$C$4:$H$110,MATCH(Sammanfattning!P$1,'REACH Bilaga XIV_update'!$C$4:$H$4,0),FALSE)))</f>
        <v>#N/A</v>
      </c>
      <c r="Q849" s="76" t="e">
        <f>IF($C849="-",IF($A849="-",IF(VLOOKUP($D849,'REACH Bilaga XIV_update'!$A$5:$I$110,9,FALSE)="",NA(),VLOOKUP($D849,'REACH Bilaga XIV_update'!$A$5:$I$110,9,FALSE)),IF(VLOOKUP($A849,'REACH Bilaga XIV_update'!$D$5:$I$110,6,FALSE)="",NA(),VLOOKUP($A849,'REACH Bilaga XIV_update'!$D$5:$I$110,6,FALSE))),IF(VLOOKUP($C849,'REACH Bilaga XIV_update'!$C$5:$I$110,7,FALSE)="",NA(),VLOOKUP($C849,'REACH Bilaga XIV_update'!$C$5:$I$110,7,FALSE)))</f>
        <v>#N/A</v>
      </c>
      <c r="R849" s="76" t="e">
        <f>IF($C849="-",IF($A849="-",IF(VLOOKUP($D849,CoRAP_update!$A$5:$O$376,15,FALSE)="",NA(),VLOOKUP($D849,CoRAP_update!$A$5:$O$376,15,FALSE)),IF(VLOOKUP($A849,CoRAP_update!$D$5:$O$376,12,FALSE)="",NA(),VLOOKUP($A849,CoRAP_update!$D$5:$O$376,12,FALSE))),IF(VLOOKUP($C849,CoRAP_update!$C$5:$O$376,13,FALSE)="",NA(),VLOOKUP($C849,CoRAP_update!$C$5:$O$376,13,FALSE)))</f>
        <v>#N/A</v>
      </c>
      <c r="S849" s="144" t="str">
        <f>IF($C849="-",IF($A849="-",VLOOKUP($D849,CoRAP_update!$A$5:$J$376,MATCH(Sammanfattning!S$1,CoRAP_update!$A$4:$J$4,0),FALSE),VLOOKUP($A849,CoRAP_update!$D$5:$J$376,MATCH(Sammanfattning!S$1,CoRAP_update!$D$4:$J$4,0),FALSE)),VLOOKUP($C849,CoRAP_update!$C$5:$J$376,MATCH(Sammanfattning!S$1,CoRAP_update!$C$4:$J$4,0),FALSE))</f>
        <v>Suspected CMR#High (aggregated) tonnage#Other exposure/risk based concern</v>
      </c>
      <c r="T849" s="76" t="e">
        <f>IF($A849="-",VLOOKUP($D849,EDC_update!$C$2:$F$450,4,FALSE),VLOOKUP($A849,EDC_update!$B$2:$F$450,5,FALSE))</f>
        <v>#N/A</v>
      </c>
      <c r="V849" s="78">
        <f>IF(IFERROR(SEARCH("PBT",P849),99)=99,IF(IFERROR(SEARCH("suspected PBT",S849),99)=99,IF(IFERROR(SEARCH("concluded to be PBT",K849),99)=99,IF(IFERROR(SEARCH("PBT",S849),99)=99,IF(IFERROR(SEARCH("PBT cand",L849),99)=99,IF(IFERROR(SEARCH("PBT",L849),99)=99,IF(IFERROR(SEARCH("persistent, bioackumulative and toxic properties",K849),99)=99,0,Scoring!$E$3),Scoring!$E$3),Scoring!$E$7),Scoring!$E$3),Scoring!$E$5),Scoring!$E$6),Scoring!$E$3)</f>
        <v>0</v>
      </c>
      <c r="W849" s="78">
        <f>IF(IFERROR(SEARCH("vPvB",P849),99)=99,IF(IFERROR(SEARCH("suspected pbt/vPvB",S849),99)=99,IF(IFERROR(SEARCH("vPvB",S849),99)=99,IF(IFERROR(SEARCH("concluded to be a vPvB",S849),99)=99,IF(IFERROR(SEARCH("identified as vPvB",K849),99)=99,IF(IFERROR(SEARCH("concluded to be a vPvB",K849),99)=99,IF(IFERROR(SEARCH("concluded to be both pbt and vPvB",S849),99)=99,IF(IFERROR(SEARCH("concluded to be both pbt and vPvB",K849),99)=99,0,Scoring!$E$5),Scoring!$E$5),Scoring!$E$5),Scoring!$E$5),Scoring!$E$5),Scoring!$E$4),Scoring!$E$6),Scoring!$E$4)</f>
        <v>0</v>
      </c>
      <c r="X849" s="78">
        <f>IF(IFERROR(SEARCH("H410",N849),99)=99,IF(IFERROR(SEARCH("H410",O849),99)=99,IF(IFERROR(SEARCH("H410",Q849),99)=99,IF(IFERROR(SEARCH("H410",M849),99)=99,IF(IFERROR(SEARCH("H410",R849),99)=99,IF(IFERROR(SEARCH("H411",N849),99)=99,IF(IFERROR(SEARCH("H411",O849),99)=99,IF(IFERROR(SEARCH("H411",Q849),99)=99,IF(IFERROR(SEARCH("H411",M849),99)=99,IF(IFERROR(SEARCH("H411",R849),99)=99,IF(IFERROR(SEARCH("H413",N849),99)=99,IF(IFERROR(SEARCH("H413",O849),99)=99,IF(IFERROR(SEARCH("H413",Q849),99)=99,IF(IFERROR(SEARCH("H413",M849),99)=99,IF(IFERROR(SEARCH("H413",R849),99)=99,IF(IFERROR(SEARCH("H412",N849),99)=99,IF(IFERROR(SEARCH("H412",O849),99)=99,IF(IFERROR(SEARCH("H412",Q849),99)=99,IF(IFERROR(SEARCH("H412",M849),99)=99,IF(IFERROR(SEARCH("H412",R849),99)=99,0,Scoring!$E$2),Scoring!$E$2),Scoring!$E$2),Scoring!$E$2),Scoring!$E$2),Scoring!$E$2),Scoring!$E$2),Scoring!$E$2),Scoring!$E$2),Scoring!$E$2),Scoring!$E$2),Scoring!$E$2),Scoring!$E$2),Scoring!$E$2),Scoring!$E$2),Scoring!$E$2),Scoring!$E$2),Scoring!$E$2),Scoring!$E$2),Scoring!$E$2)</f>
        <v>0</v>
      </c>
      <c r="Y849" s="78">
        <f>IF(IFERROR(SEARCH("CMR",K849),99)=99,IF(IFERROR(SEARCH("Suspected CMR",S849),99)=99,IF(IFERROR(SEARCH("CMR",S849),99)=99,0,Scoring!$E$8),Scoring!$E$9),Scoring!$E$8)</f>
        <v>2.1</v>
      </c>
      <c r="Z849" s="78">
        <f>IF(IFERROR(SEARCH("H350",N849),99)=99,IF(IFERROR(SEARCH("H350",O849),99)=99,IF(IFERROR(SEARCH("H350",Q849),99)=99,IF(IFERROR(SEARCH("H350",M849),99)=99,IF(IFERROR(SEARCH("H350",R849),99)=99,IF(IFERROR(SEARCH("H351",N849),99)=99,IF(IFERROR(SEARCH("H351",O849),99)=99,IF(IFERROR(SEARCH("H351",Q849),99)=99,IF(IFERROR(SEARCH("H351",M849),99)=99,IF(IFERROR(SEARCH("H351",R849),99)=99,IF(IFERROR(SEARCH("carcinogenic",P849),99)=99,IF(IFERROR(SEARCH("suspected carcinogenic",S849),99)=99,0,Scoring!$E$12),Scoring!$E$11),Scoring!$E$10),Scoring!$E$10),Scoring!$E$10),Scoring!$E$10),Scoring!$E$10),Scoring!$E$10),Scoring!$E$10),Scoring!$E$10),Scoring!$E$10),Scoring!$E$10)</f>
        <v>0</v>
      </c>
      <c r="AA849" s="78">
        <f>IF(IFERROR(SEARCH("H340",N849),99)=99,IF(IFERROR(SEARCH("H340",O849),99)=99,IF(IFERROR(SEARCH("H340",Q849),99)=99,IF(IFERROR(SEARCH("H340",M849),99)=99,IF(IFERROR(SEARCH("H340",R849),99)=99,IF(IFERROR(SEARCH("H341",N849),99)=99,IF(IFERROR(SEARCH("H341",O849),99)=99,IF(IFERROR(SEARCH("H341",Q849),99)=99,IF(IFERROR(SEARCH("H341",M849),99)=99,IF(IFERROR(SEARCH("H341",R849),99)=99,IF(IFERROR(SEARCH("mutagenic",P849),99)=99,IF(IFERROR(SEARCH("suspected mutagenic",S849),99)=99,0,Scoring!$E$15),Scoring!$E$14),Scoring!$E$13),Scoring!$E$13),Scoring!$E$13),Scoring!$E$13),Scoring!$E$13),Scoring!$E$13),Scoring!$E$13),Scoring!$E$13),Scoring!$E$13),Scoring!$E$13)</f>
        <v>0</v>
      </c>
      <c r="AB849" s="78">
        <f>IF(IFERROR(SEARCH("H360",N849),99)=99,IF(IFERROR(SEARCH("H360",O849),99)=99,IF(IFERROR(SEARCH("H360",Q849),99)=99,IF(IFERROR(SEARCH("H360",M849),99)=99,IF(IFERROR(SEARCH("H360",R849),99)=99,IF(IFERROR(SEARCH("H361",N849),99)=99,IF(IFERROR(SEARCH("H361",O849),99)=99,IF(IFERROR(SEARCH("H361",Q849),99)=99,IF(IFERROR(SEARCH("H361",M849),99)=99,IF(IFERROR(SEARCH("H361",R849),99)=99,IF(IFERROR(SEARCH("reproduction",P849),99)=99,IF(IFERROR(SEARCH("suspected reprotoxic",S849),99)=99,IF(IFERROR(SEARCH("reprotoxic",S849),99)=99,IF(IFERROR(SEARCH("reprotoxic",K849),99)=99,0,Scoring!$E$18),Scoring!$E$18),Scoring!$E$19),Scoring!$E$17),Scoring!$E$16),Scoring!$E$16),Scoring!$E$16),Scoring!$E$16),Scoring!$E$16),Scoring!$E$16),Scoring!$E$16),Scoring!$E$16),Scoring!$E$16),Scoring!$E$16)</f>
        <v>0</v>
      </c>
      <c r="AC849" s="78">
        <f>IF(IFERROR(SEARCH("57f",L849),99)=99,IF(IFERROR(SEARCH("57(f)",P849),99)=99,0,Scoring!$E$20),Scoring!$E$20)</f>
        <v>0</v>
      </c>
      <c r="AD849" s="78">
        <f>IF(IFERROR(SEARCH("CAT1",T849),99)=99,IF(IFERROR(SEARCH("CAT2",T849),99)=99,IF(IFERROR(SEARCH("CAT3",T849),99)=99,IF(IFERROR(SEARCH("concluded to be endocrine",K849),99)=99,IF(IFERROR(SEARCH("categorised as endocrine",K849),99)=99,IF(IFERROR(SEARCH("endocrine disrupting",P849),99)=99,IF(IFERROR(SEARCH("endocrine disrupting",K849),99)=99,IF(IFERROR(SEARCH("suspected endocrine",S849),99)=99,IF(IFERROR(SEARCH("potential endocrine",S849),99)=99,0,Scoring!$E$25),Scoring!$E$25),Scoring!$E$24),Scoring!$E$24),Scoring!$E$24),Scoring!$E$24),Scoring!$E$23),Scoring!$E$22),Scoring!$E$21)</f>
        <v>0</v>
      </c>
      <c r="AE849" s="78">
        <f>IF(IFERROR(SEARCH("suspected sensitiser",S849),99)=99,IF(IFERROR(SEARCH("sensitiser",S849),99)=99,IF(IFERROR(SEARCH("other hazard based concern",S849),99)=99,0,Scoring!$E$28),Scoring!$E$26),Scoring!$E$27)</f>
        <v>0</v>
      </c>
      <c r="AF849" s="78">
        <f>IF(IFERROR(M849,1)=1,IF(IFERROR(N849,1)=1,IF(IFERROR(O849,1)=1,IF(IFERROR(Q849,1)=1,IF(IFERROR(R849,1)=1,IF(IFERROR(T849,1)=1,IF(IFERROR(K849,1)=1,IF(IFERROR(P849,1)=1,IF(IFERROR(S849,1)=1,Scoring!$E$29,0),0),0),0),0),0),0),0),0)</f>
        <v>0</v>
      </c>
      <c r="AG849" s="78">
        <f t="shared" si="65"/>
        <v>2.1</v>
      </c>
      <c r="AI849" s="93"/>
      <c r="AJ849" s="94"/>
      <c r="AK849" s="76"/>
      <c r="AL849" s="75"/>
      <c r="AN849" s="79"/>
      <c r="AO849" s="79"/>
      <c r="AP849" s="79"/>
      <c r="AQ849" s="79"/>
      <c r="AR849" s="79"/>
      <c r="AS849" s="78"/>
      <c r="AU849" s="79">
        <f>IF(IFERROR(F849,99)=99,IF(IFERROR(G849,99)=99,IF(IFERROR(H849,99)=99,IF(IFERROR(I849,99)=99,IF(IFERROR(E849,99)=99,IF(IFERROR(J849,99)=99,0,Scoring!$B$7),Scoring!$B$3),Scoring!$B$2),Scoring!$B$6),Scoring!$B$5),Scoring!$B$4)</f>
        <v>0.5</v>
      </c>
      <c r="AV849" s="78">
        <f t="shared" si="66"/>
        <v>1.05</v>
      </c>
      <c r="AW849" s="78"/>
      <c r="AX849" s="66"/>
      <c r="AY849" s="78"/>
      <c r="AZ849" s="76"/>
      <c r="BA849" s="76"/>
      <c r="BB849" s="76"/>
    </row>
    <row r="850" spans="1:54" x14ac:dyDescent="0.25">
      <c r="A850" s="77" t="s">
        <v>30</v>
      </c>
      <c r="B850" s="76" t="str">
        <f t="shared" si="64"/>
        <v>700-989-5</v>
      </c>
      <c r="C850" s="77" t="s">
        <v>5750</v>
      </c>
      <c r="D850" s="77" t="s">
        <v>5749</v>
      </c>
      <c r="E850" s="76" t="e">
        <f>IF(C850="-",IF(A850="-",VLOOKUP(D850,'sin-list 180320_update'!$C$2:$C$835,1,FALSE),VLOOKUP(A850,'sin-list 180320_update'!$A$2:$A$835,1,FALSE)),VLOOKUP(C850,'sin-list 180320_update'!$B$2:$B$835,1,FALSE))</f>
        <v>#N/A</v>
      </c>
      <c r="F850" s="76" t="e">
        <f>IF($C850="-",IF($A850="-",VLOOKUP($D850,'REACH Bilaga XVII_update'!$A$5:$A$131,1,FALSE),VLOOKUP($A850,'REACH Bilaga XVII_update'!$C$5:$C$131,1,FALSE)),VLOOKUP($C850,'REACH Bilaga XVII_update'!$B$5:$B$131,1,FALSE))</f>
        <v>#N/A</v>
      </c>
      <c r="G850" s="76" t="e">
        <f>IF($C850="-",IF($A850="-",VLOOKUP($D850,' REACH Bilaga 59_update'!$A$5:$A$210,1,FALSE),VLOOKUP($A850,' REACH Bilaga 59_update'!$D$5:$D$210,1,FALSE)),VLOOKUP($C850,' REACH Bilaga 59_update'!$C$5:$C$210,1,FALSE))</f>
        <v>#N/A</v>
      </c>
      <c r="H850" s="76" t="e">
        <f>IF($C850="-",IF($A850="-",VLOOKUP($D850,'REACH Bilaga XIV_update'!$A$5:$A$110,1,FALSE),VLOOKUP($A850,'REACH Bilaga XIV_update'!$D$5:$D$110,1,FALSE)),VLOOKUP($C850,'REACH Bilaga XIV_update'!$C$5:$C$110,1,FALSE))</f>
        <v>#N/A</v>
      </c>
      <c r="I850" s="76" t="str">
        <f>IF($C850="-",IF($A850="-",VLOOKUP($D850,CoRAP_update!$A$5:$A$376,1,FALSE),VLOOKUP($A850,CoRAP_update!$D$5:$D$376,1,FALSE)),VLOOKUP($C850,CoRAP_update!$C$5:$C$376,1,FALSE))</f>
        <v>700-989-5</v>
      </c>
      <c r="J850" s="76" t="e">
        <f>IF($C850="-",IF($A850="-",VLOOKUP($D850,EDC_update!$C$2:$C$450,1,FALSE),VLOOKUP($A850,EDC_update!$B$2:$B$450,1,FALSE)),VLOOKUP($C850,EDC_update!$L$2:$L$450,1,FALSE))</f>
        <v>#N/A</v>
      </c>
      <c r="K850" s="76" t="e">
        <f>IF($C850="-",IF($A850="-",IF(VLOOKUP($D850,'sin-list 180320_update'!$C$2:$S$835,3,FALSE)="",NA(),VLOOKUP($D850,'sin-list 180320_update'!$C$2:$S$835,3,FALSE)),IF(VLOOKUP($A850,'sin-list 180320_update'!$A$2:$S$835,5,FALSE)="",NA(),VLOOKUP($A850,'sin-list 180320_update'!$A$2:$S$835,5,FALSE))),IF(VLOOKUP($C850,'sin-list 180320_update'!$B$2:$S$835,4,FALSE)="",NA(),VLOOKUP($C850,'sin-list 180320_update'!$B$2:$S$835,4,FALSE)))</f>
        <v>#N/A</v>
      </c>
      <c r="L850" s="76" t="e">
        <f>IF($C850="-",IF($A850="-",VLOOKUP($D850,'sin-list 180320_update'!$C$2:$S$835,6,FALSE),VLOOKUP($A850,'sin-list 180320_update'!$A$2:$S$835,8,FALSE)),VLOOKUP($C850,'sin-list 180320_update'!$B$2:$S$835,7,FALSE))</f>
        <v>#N/A</v>
      </c>
      <c r="M850" s="76" t="e">
        <f>IF($C850="-",IF($A850="-",IF(VLOOKUP($D850,'sin-list 180320_update'!$C$2:$S$835,8,FALSE)="",NA(),VLOOKUP($D850,'sin-list 180320_update'!$C$2:$S$835,8,FALSE)),IF(VLOOKUP($A850,'sin-list 180320_update'!$A$2:$S$835,10,FALSE)="",NA(),VLOOKUP($A850,'sin-list 180320_update'!$A$2:$S$835,10,FALSE))),IF(VLOOKUP($C850,'sin-list 180320_update'!$B$2:$S$835,9,FALSE)="",NA(),VLOOKUP($C850,'sin-list 180320_update'!$B$2:$S$835,9,FALSE)))</f>
        <v>#N/A</v>
      </c>
      <c r="N850" s="76" t="e">
        <f>IF($C850="-",IF($A850="-",IF(VLOOKUP($D850,'REACH Bilaga XVII_update'!$A$5:$E$131,4,FALSE)="",NA(),VLOOKUP($D850,'REACH Bilaga XVII_update'!$A$5:$E$131,4,FALSE)),IF(VLOOKUP($A850,'REACH Bilaga XVII_update'!$C$5:$D$131,2,FALSE)="",NA(),VLOOKUP($A850,'REACH Bilaga XVII_update'!$C$5:$D$131,2,FALSE))),IF(VLOOKUP($C850,'REACH Bilaga XVII_update'!$B$5:$D$131,3,FALSE)="",NA(),VLOOKUP($C850,'REACH Bilaga XVII_update'!$B$5:$D$131,3,FALSE)))</f>
        <v>#N/A</v>
      </c>
      <c r="O850" s="76" t="e">
        <f>IF($C850="-",IF($A850="-",IF(VLOOKUP($D850,' REACH Bilaga 59_update'!$A$5:$E$210,5,FALSE)="",NA(),VLOOKUP($D850,' REACH Bilaga 59_update'!$A$5:$E$210,5,FALSE)),IF(VLOOKUP($A850,' REACH Bilaga 59_update'!$D$5:$E$210,2,FALSE)="",NA(),VLOOKUP($A850,' REACH Bilaga 59_update'!$D$5:$E$210,2,FALSE))),IF(VLOOKUP($C850,' REACH Bilaga 59_update'!$C$5:$E$210,3,FALSE)="",NA(),VLOOKUP($C850,' REACH Bilaga 59_update'!$C$5:$E$210,3,FALSE)))</f>
        <v>#N/A</v>
      </c>
      <c r="P850" s="76" t="e">
        <f>IF(C850="-",IF(A850="-",IFERROR(VLOOKUP($D850,' REACH Bilaga 59_update'!$A$5:$F$210,MATCH(Sammanfattning!P$1,' REACH Bilaga 59_update'!$A$4:$F$4,0),FALSE),VLOOKUP($D850,'REACH Bilaga XIV_update'!$A$4:$H$110,MATCH(Sammanfattning!P$1,'REACH Bilaga XIV_update'!$A$4:$H$4,0),FALSE)),IFERROR(VLOOKUP($A850,' REACH Bilaga 59_update'!$D$5:$F$210,MATCH(Sammanfattning!P$1,' REACH Bilaga 59_update'!$D$4:$F$4,0),FALSE),VLOOKUP($A850,'REACH Bilaga XIV_update'!$D$4:$H$110,MATCH(Sammanfattning!P$1,'REACH Bilaga XIV_update'!$D$4:$H$4,0),FALSE))),IFERROR(VLOOKUP($C850,' REACH Bilaga 59_update'!$C$5:$F$210,MATCH(Sammanfattning!P$1,' REACH Bilaga 59_update'!$C$4:$F$4,0),FALSE),VLOOKUP($C850,'REACH Bilaga XIV_update'!$C$4:$H$110,MATCH(Sammanfattning!P$1,'REACH Bilaga XIV_update'!$C$4:$H$4,0),FALSE)))</f>
        <v>#N/A</v>
      </c>
      <c r="Q850" s="76" t="e">
        <f>IF($C850="-",IF($A850="-",IF(VLOOKUP($D850,'REACH Bilaga XIV_update'!$A$5:$I$110,9,FALSE)="",NA(),VLOOKUP($D850,'REACH Bilaga XIV_update'!$A$5:$I$110,9,FALSE)),IF(VLOOKUP($A850,'REACH Bilaga XIV_update'!$D$5:$I$110,6,FALSE)="",NA(),VLOOKUP($A850,'REACH Bilaga XIV_update'!$D$5:$I$110,6,FALSE))),IF(VLOOKUP($C850,'REACH Bilaga XIV_update'!$C$5:$I$110,7,FALSE)="",NA(),VLOOKUP($C850,'REACH Bilaga XIV_update'!$C$5:$I$110,7,FALSE)))</f>
        <v>#N/A</v>
      </c>
      <c r="R850" s="76" t="e">
        <f>IF($C850="-",IF($A850="-",IF(VLOOKUP($D850,CoRAP_update!$A$5:$O$376,15,FALSE)="",NA(),VLOOKUP($D850,CoRAP_update!$A$5:$O$376,15,FALSE)),IF(VLOOKUP($A850,CoRAP_update!$D$5:$O$376,12,FALSE)="",NA(),VLOOKUP($A850,CoRAP_update!$D$5:$O$376,12,FALSE))),IF(VLOOKUP($C850,CoRAP_update!$C$5:$O$376,13,FALSE)="",NA(),VLOOKUP($C850,CoRAP_update!$C$5:$O$376,13,FALSE)))</f>
        <v>#N/A</v>
      </c>
      <c r="S850" s="144" t="str">
        <f>IF($C850="-",IF($A850="-",VLOOKUP($D850,CoRAP_update!$A$5:$J$376,MATCH(Sammanfattning!S$1,CoRAP_update!$A$4:$J$4,0),FALSE),VLOOKUP($A850,CoRAP_update!$D$5:$J$376,MATCH(Sammanfattning!S$1,CoRAP_update!$D$4:$J$4,0),FALSE)),VLOOKUP($C850,CoRAP_update!$C$5:$J$376,MATCH(Sammanfattning!S$1,CoRAP_update!$C$4:$J$4,0),FALSE))</f>
        <v>Suspected CMR#High (aggregated) tonnage#Other exposure/risk based concern</v>
      </c>
      <c r="T850" s="76" t="e">
        <f>IF($A850="-",VLOOKUP($D850,EDC_update!$C$2:$F$450,4,FALSE),VLOOKUP($A850,EDC_update!$B$2:$F$450,5,FALSE))</f>
        <v>#N/A</v>
      </c>
      <c r="V850" s="78">
        <f>IF(IFERROR(SEARCH("PBT",P850),99)=99,IF(IFERROR(SEARCH("suspected PBT",S850),99)=99,IF(IFERROR(SEARCH("concluded to be PBT",K850),99)=99,IF(IFERROR(SEARCH("PBT",S850),99)=99,IF(IFERROR(SEARCH("PBT cand",L850),99)=99,IF(IFERROR(SEARCH("PBT",L850),99)=99,IF(IFERROR(SEARCH("persistent, bioackumulative and toxic properties",K850),99)=99,0,Scoring!$E$3),Scoring!$E$3),Scoring!$E$7),Scoring!$E$3),Scoring!$E$5),Scoring!$E$6),Scoring!$E$3)</f>
        <v>0</v>
      </c>
      <c r="W850" s="78">
        <f>IF(IFERROR(SEARCH("vPvB",P850),99)=99,IF(IFERROR(SEARCH("suspected pbt/vPvB",S850),99)=99,IF(IFERROR(SEARCH("vPvB",S850),99)=99,IF(IFERROR(SEARCH("concluded to be a vPvB",S850),99)=99,IF(IFERROR(SEARCH("identified as vPvB",K850),99)=99,IF(IFERROR(SEARCH("concluded to be a vPvB",K850),99)=99,IF(IFERROR(SEARCH("concluded to be both pbt and vPvB",S850),99)=99,IF(IFERROR(SEARCH("concluded to be both pbt and vPvB",K850),99)=99,0,Scoring!$E$5),Scoring!$E$5),Scoring!$E$5),Scoring!$E$5),Scoring!$E$5),Scoring!$E$4),Scoring!$E$6),Scoring!$E$4)</f>
        <v>0</v>
      </c>
      <c r="X850" s="78">
        <f>IF(IFERROR(SEARCH("H410",N850),99)=99,IF(IFERROR(SEARCH("H410",O850),99)=99,IF(IFERROR(SEARCH("H410",Q850),99)=99,IF(IFERROR(SEARCH("H410",M850),99)=99,IF(IFERROR(SEARCH("H410",R850),99)=99,IF(IFERROR(SEARCH("H411",N850),99)=99,IF(IFERROR(SEARCH("H411",O850),99)=99,IF(IFERROR(SEARCH("H411",Q850),99)=99,IF(IFERROR(SEARCH("H411",M850),99)=99,IF(IFERROR(SEARCH("H411",R850),99)=99,IF(IFERROR(SEARCH("H413",N850),99)=99,IF(IFERROR(SEARCH("H413",O850),99)=99,IF(IFERROR(SEARCH("H413",Q850),99)=99,IF(IFERROR(SEARCH("H413",M850),99)=99,IF(IFERROR(SEARCH("H413",R850),99)=99,IF(IFERROR(SEARCH("H412",N850),99)=99,IF(IFERROR(SEARCH("H412",O850),99)=99,IF(IFERROR(SEARCH("H412",Q850),99)=99,IF(IFERROR(SEARCH("H412",M850),99)=99,IF(IFERROR(SEARCH("H412",R850),99)=99,0,Scoring!$E$2),Scoring!$E$2),Scoring!$E$2),Scoring!$E$2),Scoring!$E$2),Scoring!$E$2),Scoring!$E$2),Scoring!$E$2),Scoring!$E$2),Scoring!$E$2),Scoring!$E$2),Scoring!$E$2),Scoring!$E$2),Scoring!$E$2),Scoring!$E$2),Scoring!$E$2),Scoring!$E$2),Scoring!$E$2),Scoring!$E$2),Scoring!$E$2)</f>
        <v>0</v>
      </c>
      <c r="Y850" s="78">
        <f>IF(IFERROR(SEARCH("CMR",K850),99)=99,IF(IFERROR(SEARCH("Suspected CMR",S850),99)=99,IF(IFERROR(SEARCH("CMR",S850),99)=99,0,Scoring!$E$8),Scoring!$E$9),Scoring!$E$8)</f>
        <v>2.1</v>
      </c>
      <c r="Z850" s="78">
        <f>IF(IFERROR(SEARCH("H350",N850),99)=99,IF(IFERROR(SEARCH("H350",O850),99)=99,IF(IFERROR(SEARCH("H350",Q850),99)=99,IF(IFERROR(SEARCH("H350",M850),99)=99,IF(IFERROR(SEARCH("H350",R850),99)=99,IF(IFERROR(SEARCH("H351",N850),99)=99,IF(IFERROR(SEARCH("H351",O850),99)=99,IF(IFERROR(SEARCH("H351",Q850),99)=99,IF(IFERROR(SEARCH("H351",M850),99)=99,IF(IFERROR(SEARCH("H351",R850),99)=99,IF(IFERROR(SEARCH("carcinogenic",P850),99)=99,IF(IFERROR(SEARCH("suspected carcinogenic",S850),99)=99,0,Scoring!$E$12),Scoring!$E$11),Scoring!$E$10),Scoring!$E$10),Scoring!$E$10),Scoring!$E$10),Scoring!$E$10),Scoring!$E$10),Scoring!$E$10),Scoring!$E$10),Scoring!$E$10),Scoring!$E$10)</f>
        <v>0</v>
      </c>
      <c r="AA850" s="78">
        <f>IF(IFERROR(SEARCH("H340",N850),99)=99,IF(IFERROR(SEARCH("H340",O850),99)=99,IF(IFERROR(SEARCH("H340",Q850),99)=99,IF(IFERROR(SEARCH("H340",M850),99)=99,IF(IFERROR(SEARCH("H340",R850),99)=99,IF(IFERROR(SEARCH("H341",N850),99)=99,IF(IFERROR(SEARCH("H341",O850),99)=99,IF(IFERROR(SEARCH("H341",Q850),99)=99,IF(IFERROR(SEARCH("H341",M850),99)=99,IF(IFERROR(SEARCH("H341",R850),99)=99,IF(IFERROR(SEARCH("mutagenic",P850),99)=99,IF(IFERROR(SEARCH("suspected mutagenic",S850),99)=99,0,Scoring!$E$15),Scoring!$E$14),Scoring!$E$13),Scoring!$E$13),Scoring!$E$13),Scoring!$E$13),Scoring!$E$13),Scoring!$E$13),Scoring!$E$13),Scoring!$E$13),Scoring!$E$13),Scoring!$E$13)</f>
        <v>0</v>
      </c>
      <c r="AB850" s="78">
        <f>IF(IFERROR(SEARCH("H360",N850),99)=99,IF(IFERROR(SEARCH("H360",O850),99)=99,IF(IFERROR(SEARCH("H360",Q850),99)=99,IF(IFERROR(SEARCH("H360",M850),99)=99,IF(IFERROR(SEARCH("H360",R850),99)=99,IF(IFERROR(SEARCH("H361",N850),99)=99,IF(IFERROR(SEARCH("H361",O850),99)=99,IF(IFERROR(SEARCH("H361",Q850),99)=99,IF(IFERROR(SEARCH("H361",M850),99)=99,IF(IFERROR(SEARCH("H361",R850),99)=99,IF(IFERROR(SEARCH("reproduction",P850),99)=99,IF(IFERROR(SEARCH("suspected reprotoxic",S850),99)=99,IF(IFERROR(SEARCH("reprotoxic",S850),99)=99,IF(IFERROR(SEARCH("reprotoxic",K850),99)=99,0,Scoring!$E$18),Scoring!$E$18),Scoring!$E$19),Scoring!$E$17),Scoring!$E$16),Scoring!$E$16),Scoring!$E$16),Scoring!$E$16),Scoring!$E$16),Scoring!$E$16),Scoring!$E$16),Scoring!$E$16),Scoring!$E$16),Scoring!$E$16)</f>
        <v>0</v>
      </c>
      <c r="AC850" s="78">
        <f>IF(IFERROR(SEARCH("57f",L850),99)=99,IF(IFERROR(SEARCH("57(f)",P850),99)=99,0,Scoring!$E$20),Scoring!$E$20)</f>
        <v>0</v>
      </c>
      <c r="AD850" s="78">
        <f>IF(IFERROR(SEARCH("CAT1",T850),99)=99,IF(IFERROR(SEARCH("CAT2",T850),99)=99,IF(IFERROR(SEARCH("CAT3",T850),99)=99,IF(IFERROR(SEARCH("concluded to be endocrine",K850),99)=99,IF(IFERROR(SEARCH("categorised as endocrine",K850),99)=99,IF(IFERROR(SEARCH("endocrine disrupting",P850),99)=99,IF(IFERROR(SEARCH("endocrine disrupting",K850),99)=99,IF(IFERROR(SEARCH("suspected endocrine",S850),99)=99,IF(IFERROR(SEARCH("potential endocrine",S850),99)=99,0,Scoring!$E$25),Scoring!$E$25),Scoring!$E$24),Scoring!$E$24),Scoring!$E$24),Scoring!$E$24),Scoring!$E$23),Scoring!$E$22),Scoring!$E$21)</f>
        <v>0</v>
      </c>
      <c r="AE850" s="78">
        <f>IF(IFERROR(SEARCH("suspected sensitiser",S850),99)=99,IF(IFERROR(SEARCH("sensitiser",S850),99)=99,IF(IFERROR(SEARCH("other hazard based concern",S850),99)=99,0,Scoring!$E$28),Scoring!$E$26),Scoring!$E$27)</f>
        <v>0</v>
      </c>
      <c r="AF850" s="78">
        <f>IF(IFERROR(M850,1)=1,IF(IFERROR(N850,1)=1,IF(IFERROR(O850,1)=1,IF(IFERROR(Q850,1)=1,IF(IFERROR(R850,1)=1,IF(IFERROR(T850,1)=1,IF(IFERROR(K850,1)=1,IF(IFERROR(P850,1)=1,IF(IFERROR(S850,1)=1,Scoring!$E$29,0),0),0),0),0),0),0),0),0)</f>
        <v>0</v>
      </c>
      <c r="AG850" s="78">
        <f t="shared" si="65"/>
        <v>2.1</v>
      </c>
      <c r="AI850" s="93"/>
      <c r="AJ850" s="94"/>
      <c r="AK850" s="76"/>
      <c r="AL850" s="75"/>
      <c r="AN850" s="79"/>
      <c r="AO850" s="79"/>
      <c r="AP850" s="79"/>
      <c r="AQ850" s="79"/>
      <c r="AR850" s="79"/>
      <c r="AS850" s="78"/>
      <c r="AU850" s="79">
        <f>IF(IFERROR(F850,99)=99,IF(IFERROR(G850,99)=99,IF(IFERROR(H850,99)=99,IF(IFERROR(I850,99)=99,IF(IFERROR(E850,99)=99,IF(IFERROR(J850,99)=99,0,Scoring!$B$7),Scoring!$B$3),Scoring!$B$2),Scoring!$B$6),Scoring!$B$5),Scoring!$B$4)</f>
        <v>0.5</v>
      </c>
      <c r="AV850" s="78">
        <f t="shared" si="66"/>
        <v>1.05</v>
      </c>
      <c r="AW850" s="78"/>
      <c r="AX850" s="66"/>
      <c r="AY850" s="78"/>
      <c r="AZ850" s="76"/>
      <c r="BA850" s="76"/>
      <c r="BB850" s="76"/>
    </row>
    <row r="851" spans="1:54" x14ac:dyDescent="0.25">
      <c r="A851" s="77" t="s">
        <v>4636</v>
      </c>
      <c r="B851" s="76" t="str">
        <f t="shared" si="64"/>
        <v>203-631-1</v>
      </c>
      <c r="C851" s="77" t="s">
        <v>4635</v>
      </c>
      <c r="D851" s="77" t="s">
        <v>4634</v>
      </c>
      <c r="E851" s="76" t="e">
        <f>IF(C851="-",IF(A851="-",VLOOKUP(D851,'sin-list 180320_update'!$C$2:$C$835,1,FALSE),VLOOKUP(A851,'sin-list 180320_update'!$A$2:$A$835,1,FALSE)),VLOOKUP(C851,'sin-list 180320_update'!$B$2:$B$835,1,FALSE))</f>
        <v>#N/A</v>
      </c>
      <c r="F851" s="76" t="e">
        <f>IF($C851="-",IF($A851="-",VLOOKUP($D851,'REACH Bilaga XVII_update'!$A$5:$A$131,1,FALSE),VLOOKUP($A851,'REACH Bilaga XVII_update'!$C$5:$C$131,1,FALSE)),VLOOKUP($C851,'REACH Bilaga XVII_update'!$B$5:$B$131,1,FALSE))</f>
        <v>#N/A</v>
      </c>
      <c r="G851" s="76" t="e">
        <f>IF($C851="-",IF($A851="-",VLOOKUP($D851,' REACH Bilaga 59_update'!$A$5:$A$210,1,FALSE),VLOOKUP($A851,' REACH Bilaga 59_update'!$D$5:$D$210,1,FALSE)),VLOOKUP($C851,' REACH Bilaga 59_update'!$C$5:$C$210,1,FALSE))</f>
        <v>#N/A</v>
      </c>
      <c r="H851" s="76" t="e">
        <f>IF($C851="-",IF($A851="-",VLOOKUP($D851,'REACH Bilaga XIV_update'!$A$5:$A$110,1,FALSE),VLOOKUP($A851,'REACH Bilaga XIV_update'!$D$5:$D$110,1,FALSE)),VLOOKUP($C851,'REACH Bilaga XIV_update'!$C$5:$C$110,1,FALSE))</f>
        <v>#N/A</v>
      </c>
      <c r="I851" s="76" t="str">
        <f>IF($C851="-",IF($A851="-",VLOOKUP($D851,CoRAP_update!$A$5:$A$376,1,FALSE),VLOOKUP($A851,CoRAP_update!$D$5:$D$376,1,FALSE)),VLOOKUP($C851,CoRAP_update!$C$5:$C$376,1,FALSE))</f>
        <v>203-631-1</v>
      </c>
      <c r="J851" s="76" t="e">
        <f>IF($C851="-",IF($A851="-",VLOOKUP($D851,EDC_update!$C$2:$C$450,1,FALSE),VLOOKUP($A851,EDC_update!$B$2:$B$450,1,FALSE)),VLOOKUP($C851,EDC_update!$L$2:$L$450,1,FALSE))</f>
        <v>#N/A</v>
      </c>
      <c r="K851" s="76" t="e">
        <f>IF($C851="-",IF($A851="-",IF(VLOOKUP($D851,'sin-list 180320_update'!$C$2:$S$835,3,FALSE)="",NA(),VLOOKUP($D851,'sin-list 180320_update'!$C$2:$S$835,3,FALSE)),IF(VLOOKUP($A851,'sin-list 180320_update'!$A$2:$S$835,5,FALSE)="",NA(),VLOOKUP($A851,'sin-list 180320_update'!$A$2:$S$835,5,FALSE))),IF(VLOOKUP($C851,'sin-list 180320_update'!$B$2:$S$835,4,FALSE)="",NA(),VLOOKUP($C851,'sin-list 180320_update'!$B$2:$S$835,4,FALSE)))</f>
        <v>#N/A</v>
      </c>
      <c r="L851" s="76" t="e">
        <f>IF($C851="-",IF($A851="-",VLOOKUP($D851,'sin-list 180320_update'!$C$2:$S$835,6,FALSE),VLOOKUP($A851,'sin-list 180320_update'!$A$2:$S$835,8,FALSE)),VLOOKUP($C851,'sin-list 180320_update'!$B$2:$S$835,7,FALSE))</f>
        <v>#N/A</v>
      </c>
      <c r="M851" s="76" t="e">
        <f>IF($C851="-",IF($A851="-",IF(VLOOKUP($D851,'sin-list 180320_update'!$C$2:$S$835,8,FALSE)="",NA(),VLOOKUP($D851,'sin-list 180320_update'!$C$2:$S$835,8,FALSE)),IF(VLOOKUP($A851,'sin-list 180320_update'!$A$2:$S$835,10,FALSE)="",NA(),VLOOKUP($A851,'sin-list 180320_update'!$A$2:$S$835,10,FALSE))),IF(VLOOKUP($C851,'sin-list 180320_update'!$B$2:$S$835,9,FALSE)="",NA(),VLOOKUP($C851,'sin-list 180320_update'!$B$2:$S$835,9,FALSE)))</f>
        <v>#N/A</v>
      </c>
      <c r="N851" s="76" t="e">
        <f>IF($C851="-",IF($A851="-",IF(VLOOKUP($D851,'REACH Bilaga XVII_update'!$A$5:$E$131,4,FALSE)="",NA(),VLOOKUP($D851,'REACH Bilaga XVII_update'!$A$5:$E$131,4,FALSE)),IF(VLOOKUP($A851,'REACH Bilaga XVII_update'!$C$5:$D$131,2,FALSE)="",NA(),VLOOKUP($A851,'REACH Bilaga XVII_update'!$C$5:$D$131,2,FALSE))),IF(VLOOKUP($C851,'REACH Bilaga XVII_update'!$B$5:$D$131,3,FALSE)="",NA(),VLOOKUP($C851,'REACH Bilaga XVII_update'!$B$5:$D$131,3,FALSE)))</f>
        <v>#N/A</v>
      </c>
      <c r="O851" s="76" t="e">
        <f>IF($C851="-",IF($A851="-",IF(VLOOKUP($D851,' REACH Bilaga 59_update'!$A$5:$E$210,5,FALSE)="",NA(),VLOOKUP($D851,' REACH Bilaga 59_update'!$A$5:$E$210,5,FALSE)),IF(VLOOKUP($A851,' REACH Bilaga 59_update'!$D$5:$E$210,2,FALSE)="",NA(),VLOOKUP($A851,' REACH Bilaga 59_update'!$D$5:$E$210,2,FALSE))),IF(VLOOKUP($C851,' REACH Bilaga 59_update'!$C$5:$E$210,3,FALSE)="",NA(),VLOOKUP($C851,' REACH Bilaga 59_update'!$C$5:$E$210,3,FALSE)))</f>
        <v>#N/A</v>
      </c>
      <c r="P851" s="76" t="e">
        <f>IF(C851="-",IF(A851="-",IFERROR(VLOOKUP($D851,' REACH Bilaga 59_update'!$A$5:$F$210,MATCH(Sammanfattning!P$1,' REACH Bilaga 59_update'!$A$4:$F$4,0),FALSE),VLOOKUP($D851,'REACH Bilaga XIV_update'!$A$4:$H$110,MATCH(Sammanfattning!P$1,'REACH Bilaga XIV_update'!$A$4:$H$4,0),FALSE)),IFERROR(VLOOKUP($A851,' REACH Bilaga 59_update'!$D$5:$F$210,MATCH(Sammanfattning!P$1,' REACH Bilaga 59_update'!$D$4:$F$4,0),FALSE),VLOOKUP($A851,'REACH Bilaga XIV_update'!$D$4:$H$110,MATCH(Sammanfattning!P$1,'REACH Bilaga XIV_update'!$D$4:$H$4,0),FALSE))),IFERROR(VLOOKUP($C851,' REACH Bilaga 59_update'!$C$5:$F$210,MATCH(Sammanfattning!P$1,' REACH Bilaga 59_update'!$C$4:$F$4,0),FALSE),VLOOKUP($C851,'REACH Bilaga XIV_update'!$C$4:$H$110,MATCH(Sammanfattning!P$1,'REACH Bilaga XIV_update'!$C$4:$H$4,0),FALSE)))</f>
        <v>#N/A</v>
      </c>
      <c r="Q851" s="76" t="e">
        <f>IF($C851="-",IF($A851="-",IF(VLOOKUP($D851,'REACH Bilaga XIV_update'!$A$5:$I$110,9,FALSE)="",NA(),VLOOKUP($D851,'REACH Bilaga XIV_update'!$A$5:$I$110,9,FALSE)),IF(VLOOKUP($A851,'REACH Bilaga XIV_update'!$D$5:$I$110,6,FALSE)="",NA(),VLOOKUP($A851,'REACH Bilaga XIV_update'!$D$5:$I$110,6,FALSE))),IF(VLOOKUP($C851,'REACH Bilaga XIV_update'!$C$5:$I$110,7,FALSE)="",NA(),VLOOKUP($C851,'REACH Bilaga XIV_update'!$C$5:$I$110,7,FALSE)))</f>
        <v>#N/A</v>
      </c>
      <c r="R851" s="76" t="str">
        <f>IF($C851="-",IF($A851="-",IF(VLOOKUP($D851,CoRAP_update!$A$5:$O$376,15,FALSE)="",NA(),VLOOKUP($D851,CoRAP_update!$A$5:$O$376,15,FALSE)),IF(VLOOKUP($A851,CoRAP_update!$D$5:$O$376,12,FALSE)="",NA(),VLOOKUP($A851,CoRAP_update!$D$5:$O$376,12,FALSE))),IF(VLOOKUP($C851,CoRAP_update!$C$5:$O$376,13,FALSE)="",NA(),VLOOKUP($C851,CoRAP_update!$C$5:$O$376,13,FALSE)))</f>
        <v>H226
H332</v>
      </c>
      <c r="S851" s="144" t="str">
        <f>IF($C851="-",IF($A851="-",VLOOKUP($D851,CoRAP_update!$A$5:$J$376,MATCH(Sammanfattning!S$1,CoRAP_update!$A$4:$J$4,0),FALSE),VLOOKUP($A851,CoRAP_update!$D$5:$J$376,MATCH(Sammanfattning!S$1,CoRAP_update!$D$4:$J$4,0),FALSE)),VLOOKUP($C851,CoRAP_update!$C$5:$J$376,MATCH(Sammanfattning!S$1,CoRAP_update!$C$4:$J$4,0),FALSE))</f>
        <v>Suspected Carcinogenic#Suspected Mutagenic#Suspected Reprotoxic#Exposure of workers#High (aggregated) tonnage#Wide dispersive use</v>
      </c>
      <c r="T851" s="76" t="e">
        <f>IF($A851="-",VLOOKUP($D851,EDC_update!$C$2:$F$450,4,FALSE),VLOOKUP($A851,EDC_update!$B$2:$F$450,5,FALSE))</f>
        <v>#N/A</v>
      </c>
      <c r="V851" s="78">
        <f>IF(IFERROR(SEARCH("PBT",P851),99)=99,IF(IFERROR(SEARCH("suspected PBT",S851),99)=99,IF(IFERROR(SEARCH("concluded to be PBT",K851),99)=99,IF(IFERROR(SEARCH("PBT",S851),99)=99,IF(IFERROR(SEARCH("PBT cand",L851),99)=99,IF(IFERROR(SEARCH("PBT",L851),99)=99,IF(IFERROR(SEARCH("persistent, bioackumulative and toxic properties",K851),99)=99,0,Scoring!$E$3),Scoring!$E$3),Scoring!$E$7),Scoring!$E$3),Scoring!$E$5),Scoring!$E$6),Scoring!$E$3)</f>
        <v>0</v>
      </c>
      <c r="W851" s="78">
        <f>IF(IFERROR(SEARCH("vPvB",P851),99)=99,IF(IFERROR(SEARCH("suspected pbt/vPvB",S851),99)=99,IF(IFERROR(SEARCH("vPvB",S851),99)=99,IF(IFERROR(SEARCH("concluded to be a vPvB",S851),99)=99,IF(IFERROR(SEARCH("identified as vPvB",K851),99)=99,IF(IFERROR(SEARCH("concluded to be a vPvB",K851),99)=99,IF(IFERROR(SEARCH("concluded to be both pbt and vPvB",S851),99)=99,IF(IFERROR(SEARCH("concluded to be both pbt and vPvB",K851),99)=99,0,Scoring!$E$5),Scoring!$E$5),Scoring!$E$5),Scoring!$E$5),Scoring!$E$5),Scoring!$E$4),Scoring!$E$6),Scoring!$E$4)</f>
        <v>0</v>
      </c>
      <c r="X851" s="78">
        <f>IF(IFERROR(SEARCH("H410",N851),99)=99,IF(IFERROR(SEARCH("H410",O851),99)=99,IF(IFERROR(SEARCH("H410",Q851),99)=99,IF(IFERROR(SEARCH("H410",M851),99)=99,IF(IFERROR(SEARCH("H410",R851),99)=99,IF(IFERROR(SEARCH("H411",N851),99)=99,IF(IFERROR(SEARCH("H411",O851),99)=99,IF(IFERROR(SEARCH("H411",Q851),99)=99,IF(IFERROR(SEARCH("H411",M851),99)=99,IF(IFERROR(SEARCH("H411",R851),99)=99,IF(IFERROR(SEARCH("H413",N851),99)=99,IF(IFERROR(SEARCH("H413",O851),99)=99,IF(IFERROR(SEARCH("H413",Q851),99)=99,IF(IFERROR(SEARCH("H413",M851),99)=99,IF(IFERROR(SEARCH("H413",R851),99)=99,IF(IFERROR(SEARCH("H412",N851),99)=99,IF(IFERROR(SEARCH("H412",O851),99)=99,IF(IFERROR(SEARCH("H412",Q851),99)=99,IF(IFERROR(SEARCH("H412",M851),99)=99,IF(IFERROR(SEARCH("H412",R851),99)=99,0,Scoring!$E$2),Scoring!$E$2),Scoring!$E$2),Scoring!$E$2),Scoring!$E$2),Scoring!$E$2),Scoring!$E$2),Scoring!$E$2),Scoring!$E$2),Scoring!$E$2),Scoring!$E$2),Scoring!$E$2),Scoring!$E$2),Scoring!$E$2),Scoring!$E$2),Scoring!$E$2),Scoring!$E$2),Scoring!$E$2),Scoring!$E$2),Scoring!$E$2)</f>
        <v>0</v>
      </c>
      <c r="Y851" s="78">
        <f>IF(IFERROR(SEARCH("CMR",K851),99)=99,IF(IFERROR(SEARCH("Suspected CMR",S851),99)=99,IF(IFERROR(SEARCH("CMR",S851),99)=99,0,Scoring!$E$8),Scoring!$E$9),Scoring!$E$8)</f>
        <v>0</v>
      </c>
      <c r="Z851" s="78">
        <f>IF(IFERROR(SEARCH("H350",N851),99)=99,IF(IFERROR(SEARCH("H350",O851),99)=99,IF(IFERROR(SEARCH("H350",Q851),99)=99,IF(IFERROR(SEARCH("H350",M851),99)=99,IF(IFERROR(SEARCH("H350",R851),99)=99,IF(IFERROR(SEARCH("H351",N851),99)=99,IF(IFERROR(SEARCH("H351",O851),99)=99,IF(IFERROR(SEARCH("H351",Q851),99)=99,IF(IFERROR(SEARCH("H351",M851),99)=99,IF(IFERROR(SEARCH("H351",R851),99)=99,IF(IFERROR(SEARCH("carcinogenic",P851),99)=99,IF(IFERROR(SEARCH("suspected carcinogenic",S851),99)=99,0,Scoring!$E$12),Scoring!$E$11),Scoring!$E$10),Scoring!$E$10),Scoring!$E$10),Scoring!$E$10),Scoring!$E$10),Scoring!$E$10),Scoring!$E$10),Scoring!$E$10),Scoring!$E$10),Scoring!$E$10)</f>
        <v>0.7</v>
      </c>
      <c r="AA851" s="78">
        <f>IF(IFERROR(SEARCH("H340",N851),99)=99,IF(IFERROR(SEARCH("H340",O851),99)=99,IF(IFERROR(SEARCH("H340",Q851),99)=99,IF(IFERROR(SEARCH("H340",M851),99)=99,IF(IFERROR(SEARCH("H340",R851),99)=99,IF(IFERROR(SEARCH("H341",N851),99)=99,IF(IFERROR(SEARCH("H341",O851),99)=99,IF(IFERROR(SEARCH("H341",Q851),99)=99,IF(IFERROR(SEARCH("H341",M851),99)=99,IF(IFERROR(SEARCH("H341",R851),99)=99,IF(IFERROR(SEARCH("mutagenic",P851),99)=99,IF(IFERROR(SEARCH("suspected mutagenic",S851),99)=99,0,Scoring!$E$15),Scoring!$E$14),Scoring!$E$13),Scoring!$E$13),Scoring!$E$13),Scoring!$E$13),Scoring!$E$13),Scoring!$E$13),Scoring!$E$13),Scoring!$E$13),Scoring!$E$13),Scoring!$E$13)</f>
        <v>0.7</v>
      </c>
      <c r="AB851" s="78">
        <f>IF(IFERROR(SEARCH("H360",N851),99)=99,IF(IFERROR(SEARCH("H360",O851),99)=99,IF(IFERROR(SEARCH("H360",Q851),99)=99,IF(IFERROR(SEARCH("H360",M851),99)=99,IF(IFERROR(SEARCH("H360",R851),99)=99,IF(IFERROR(SEARCH("H361",N851),99)=99,IF(IFERROR(SEARCH("H361",O851),99)=99,IF(IFERROR(SEARCH("H361",Q851),99)=99,IF(IFERROR(SEARCH("H361",M851),99)=99,IF(IFERROR(SEARCH("H361",R851),99)=99,IF(IFERROR(SEARCH("reproduction",P851),99)=99,IF(IFERROR(SEARCH("suspected reprotoxic",S851),99)=99,IF(IFERROR(SEARCH("reprotoxic",S851),99)=99,IF(IFERROR(SEARCH("reprotoxic",K851),99)=99,0,Scoring!$E$18),Scoring!$E$18),Scoring!$E$19),Scoring!$E$17),Scoring!$E$16),Scoring!$E$16),Scoring!$E$16),Scoring!$E$16),Scoring!$E$16),Scoring!$E$16),Scoring!$E$16),Scoring!$E$16),Scoring!$E$16),Scoring!$E$16)</f>
        <v>0.7</v>
      </c>
      <c r="AC851" s="78">
        <f>IF(IFERROR(SEARCH("57f",L851),99)=99,IF(IFERROR(SEARCH("57(f)",P851),99)=99,0,Scoring!$E$20),Scoring!$E$20)</f>
        <v>0</v>
      </c>
      <c r="AD851" s="78">
        <f>IF(IFERROR(SEARCH("CAT1",T851),99)=99,IF(IFERROR(SEARCH("CAT2",T851),99)=99,IF(IFERROR(SEARCH("CAT3",T851),99)=99,IF(IFERROR(SEARCH("concluded to be endocrine",K851),99)=99,IF(IFERROR(SEARCH("categorised as endocrine",K851),99)=99,IF(IFERROR(SEARCH("endocrine disrupting",P851),99)=99,IF(IFERROR(SEARCH("endocrine disrupting",K851),99)=99,IF(IFERROR(SEARCH("suspected endocrine",S851),99)=99,IF(IFERROR(SEARCH("potential endocrine",S851),99)=99,0,Scoring!$E$25),Scoring!$E$25),Scoring!$E$24),Scoring!$E$24),Scoring!$E$24),Scoring!$E$24),Scoring!$E$23),Scoring!$E$22),Scoring!$E$21)</f>
        <v>0</v>
      </c>
      <c r="AE851" s="78">
        <f>IF(IFERROR(SEARCH("suspected sensitiser",S851),99)=99,IF(IFERROR(SEARCH("sensitiser",S851),99)=99,IF(IFERROR(SEARCH("other hazard based concern",S851),99)=99,0,Scoring!$E$28),Scoring!$E$26),Scoring!$E$27)</f>
        <v>0</v>
      </c>
      <c r="AF851" s="78">
        <f>IF(IFERROR(M851,1)=1,IF(IFERROR(N851,1)=1,IF(IFERROR(O851,1)=1,IF(IFERROR(Q851,1)=1,IF(IFERROR(R851,1)=1,IF(IFERROR(T851,1)=1,IF(IFERROR(K851,1)=1,IF(IFERROR(P851,1)=1,IF(IFERROR(S851,1)=1,Scoring!$E$29,0),0),0),0),0),0),0),0),0)</f>
        <v>0</v>
      </c>
      <c r="AG851" s="78">
        <f t="shared" si="65"/>
        <v>2.0999999999999996</v>
      </c>
      <c r="AI851" s="93"/>
      <c r="AJ851" s="94"/>
      <c r="AK851" s="76"/>
      <c r="AL851" s="75"/>
      <c r="AN851" s="79"/>
      <c r="AO851" s="79"/>
      <c r="AP851" s="79"/>
      <c r="AQ851" s="79"/>
      <c r="AR851" s="79"/>
      <c r="AS851" s="78"/>
      <c r="AU851" s="79">
        <f>IF(IFERROR(F851,99)=99,IF(IFERROR(G851,99)=99,IF(IFERROR(H851,99)=99,IF(IFERROR(I851,99)=99,IF(IFERROR(E851,99)=99,IF(IFERROR(J851,99)=99,0,Scoring!$B$7),Scoring!$B$3),Scoring!$B$2),Scoring!$B$6),Scoring!$B$5),Scoring!$B$4)</f>
        <v>0.5</v>
      </c>
      <c r="AV851" s="78">
        <f t="shared" si="66"/>
        <v>1.0499999999999998</v>
      </c>
      <c r="AW851" s="78"/>
      <c r="AX851" s="66"/>
      <c r="AY851" s="78"/>
      <c r="AZ851" s="76"/>
      <c r="BA851" s="76"/>
      <c r="BB851" s="76"/>
    </row>
    <row r="852" spans="1:54" x14ac:dyDescent="0.25">
      <c r="A852" s="77" t="s">
        <v>4859</v>
      </c>
      <c r="B852" s="76" t="str">
        <f t="shared" si="64"/>
        <v>205-739-4</v>
      </c>
      <c r="C852" s="77" t="s">
        <v>4858</v>
      </c>
      <c r="D852" s="77" t="s">
        <v>4857</v>
      </c>
      <c r="E852" s="76" t="e">
        <f>IF(C852="-",IF(A852="-",VLOOKUP(D852,'sin-list 180320_update'!$C$2:$C$835,1,FALSE),VLOOKUP(A852,'sin-list 180320_update'!$A$2:$A$835,1,FALSE)),VLOOKUP(C852,'sin-list 180320_update'!$B$2:$B$835,1,FALSE))</f>
        <v>#N/A</v>
      </c>
      <c r="F852" s="76" t="e">
        <f>IF($C852="-",IF($A852="-",VLOOKUP($D852,'REACH Bilaga XVII_update'!$A$5:$A$131,1,FALSE),VLOOKUP($A852,'REACH Bilaga XVII_update'!$C$5:$C$131,1,FALSE)),VLOOKUP($C852,'REACH Bilaga XVII_update'!$B$5:$B$131,1,FALSE))</f>
        <v>#N/A</v>
      </c>
      <c r="G852" s="76" t="e">
        <f>IF($C852="-",IF($A852="-",VLOOKUP($D852,' REACH Bilaga 59_update'!$A$5:$A$210,1,FALSE),VLOOKUP($A852,' REACH Bilaga 59_update'!$D$5:$D$210,1,FALSE)),VLOOKUP($C852,' REACH Bilaga 59_update'!$C$5:$C$210,1,FALSE))</f>
        <v>#N/A</v>
      </c>
      <c r="H852" s="76" t="e">
        <f>IF($C852="-",IF($A852="-",VLOOKUP($D852,'REACH Bilaga XIV_update'!$A$5:$A$110,1,FALSE),VLOOKUP($A852,'REACH Bilaga XIV_update'!$D$5:$D$110,1,FALSE)),VLOOKUP($C852,'REACH Bilaga XIV_update'!$C$5:$C$110,1,FALSE))</f>
        <v>#N/A</v>
      </c>
      <c r="I852" s="76" t="str">
        <f>IF($C852="-",IF($A852="-",VLOOKUP($D852,CoRAP_update!$A$5:$A$376,1,FALSE),VLOOKUP($A852,CoRAP_update!$D$5:$D$376,1,FALSE)),VLOOKUP($C852,CoRAP_update!$C$5:$C$376,1,FALSE))</f>
        <v>205-739-4</v>
      </c>
      <c r="J852" s="76" t="e">
        <f>IF($C852="-",IF($A852="-",VLOOKUP($D852,EDC_update!$C$2:$C$450,1,FALSE),VLOOKUP($A852,EDC_update!$B$2:$B$450,1,FALSE)),VLOOKUP($C852,EDC_update!$L$2:$L$450,1,FALSE))</f>
        <v>#N/A</v>
      </c>
      <c r="K852" s="76" t="e">
        <f>IF($C852="-",IF($A852="-",IF(VLOOKUP($D852,'sin-list 180320_update'!$C$2:$S$835,3,FALSE)="",NA(),VLOOKUP($D852,'sin-list 180320_update'!$C$2:$S$835,3,FALSE)),IF(VLOOKUP($A852,'sin-list 180320_update'!$A$2:$S$835,5,FALSE)="",NA(),VLOOKUP($A852,'sin-list 180320_update'!$A$2:$S$835,5,FALSE))),IF(VLOOKUP($C852,'sin-list 180320_update'!$B$2:$S$835,4,FALSE)="",NA(),VLOOKUP($C852,'sin-list 180320_update'!$B$2:$S$835,4,FALSE)))</f>
        <v>#N/A</v>
      </c>
      <c r="L852" s="76" t="e">
        <f>IF($C852="-",IF($A852="-",VLOOKUP($D852,'sin-list 180320_update'!$C$2:$S$835,6,FALSE),VLOOKUP($A852,'sin-list 180320_update'!$A$2:$S$835,8,FALSE)),VLOOKUP($C852,'sin-list 180320_update'!$B$2:$S$835,7,FALSE))</f>
        <v>#N/A</v>
      </c>
      <c r="M852" s="76" t="e">
        <f>IF($C852="-",IF($A852="-",IF(VLOOKUP($D852,'sin-list 180320_update'!$C$2:$S$835,8,FALSE)="",NA(),VLOOKUP($D852,'sin-list 180320_update'!$C$2:$S$835,8,FALSE)),IF(VLOOKUP($A852,'sin-list 180320_update'!$A$2:$S$835,10,FALSE)="",NA(),VLOOKUP($A852,'sin-list 180320_update'!$A$2:$S$835,10,FALSE))),IF(VLOOKUP($C852,'sin-list 180320_update'!$B$2:$S$835,9,FALSE)="",NA(),VLOOKUP($C852,'sin-list 180320_update'!$B$2:$S$835,9,FALSE)))</f>
        <v>#N/A</v>
      </c>
      <c r="N852" s="76" t="e">
        <f>IF($C852="-",IF($A852="-",IF(VLOOKUP($D852,'REACH Bilaga XVII_update'!$A$5:$E$131,4,FALSE)="",NA(),VLOOKUP($D852,'REACH Bilaga XVII_update'!$A$5:$E$131,4,FALSE)),IF(VLOOKUP($A852,'REACH Bilaga XVII_update'!$C$5:$D$131,2,FALSE)="",NA(),VLOOKUP($A852,'REACH Bilaga XVII_update'!$C$5:$D$131,2,FALSE))),IF(VLOOKUP($C852,'REACH Bilaga XVII_update'!$B$5:$D$131,3,FALSE)="",NA(),VLOOKUP($C852,'REACH Bilaga XVII_update'!$B$5:$D$131,3,FALSE)))</f>
        <v>#N/A</v>
      </c>
      <c r="O852" s="76" t="e">
        <f>IF($C852="-",IF($A852="-",IF(VLOOKUP($D852,' REACH Bilaga 59_update'!$A$5:$E$210,5,FALSE)="",NA(),VLOOKUP($D852,' REACH Bilaga 59_update'!$A$5:$E$210,5,FALSE)),IF(VLOOKUP($A852,' REACH Bilaga 59_update'!$D$5:$E$210,2,FALSE)="",NA(),VLOOKUP($A852,' REACH Bilaga 59_update'!$D$5:$E$210,2,FALSE))),IF(VLOOKUP($C852,' REACH Bilaga 59_update'!$C$5:$E$210,3,FALSE)="",NA(),VLOOKUP($C852,' REACH Bilaga 59_update'!$C$5:$E$210,3,FALSE)))</f>
        <v>#N/A</v>
      </c>
      <c r="P852" s="76" t="e">
        <f>IF(C852="-",IF(A852="-",IFERROR(VLOOKUP($D852,' REACH Bilaga 59_update'!$A$5:$F$210,MATCH(Sammanfattning!P$1,' REACH Bilaga 59_update'!$A$4:$F$4,0),FALSE),VLOOKUP($D852,'REACH Bilaga XIV_update'!$A$4:$H$110,MATCH(Sammanfattning!P$1,'REACH Bilaga XIV_update'!$A$4:$H$4,0),FALSE)),IFERROR(VLOOKUP($A852,' REACH Bilaga 59_update'!$D$5:$F$210,MATCH(Sammanfattning!P$1,' REACH Bilaga 59_update'!$D$4:$F$4,0),FALSE),VLOOKUP($A852,'REACH Bilaga XIV_update'!$D$4:$H$110,MATCH(Sammanfattning!P$1,'REACH Bilaga XIV_update'!$D$4:$H$4,0),FALSE))),IFERROR(VLOOKUP($C852,' REACH Bilaga 59_update'!$C$5:$F$210,MATCH(Sammanfattning!P$1,' REACH Bilaga 59_update'!$C$4:$F$4,0),FALSE),VLOOKUP($C852,'REACH Bilaga XIV_update'!$C$4:$H$110,MATCH(Sammanfattning!P$1,'REACH Bilaga XIV_update'!$C$4:$H$4,0),FALSE)))</f>
        <v>#N/A</v>
      </c>
      <c r="Q852" s="76" t="e">
        <f>IF($C852="-",IF($A852="-",IF(VLOOKUP($D852,'REACH Bilaga XIV_update'!$A$5:$I$110,9,FALSE)="",NA(),VLOOKUP($D852,'REACH Bilaga XIV_update'!$A$5:$I$110,9,FALSE)),IF(VLOOKUP($A852,'REACH Bilaga XIV_update'!$D$5:$I$110,6,FALSE)="",NA(),VLOOKUP($A852,'REACH Bilaga XIV_update'!$D$5:$I$110,6,FALSE))),IF(VLOOKUP($C852,'REACH Bilaga XIV_update'!$C$5:$I$110,7,FALSE)="",NA(),VLOOKUP($C852,'REACH Bilaga XIV_update'!$C$5:$I$110,7,FALSE)))</f>
        <v>#N/A</v>
      </c>
      <c r="R852" s="76" t="e">
        <f>IF($C852="-",IF($A852="-",IF(VLOOKUP($D852,CoRAP_update!$A$5:$O$376,15,FALSE)="",NA(),VLOOKUP($D852,CoRAP_update!$A$5:$O$376,15,FALSE)),IF(VLOOKUP($A852,CoRAP_update!$D$5:$O$376,12,FALSE)="",NA(),VLOOKUP($A852,CoRAP_update!$D$5:$O$376,12,FALSE))),IF(VLOOKUP($C852,CoRAP_update!$C$5:$O$376,13,FALSE)="",NA(),VLOOKUP($C852,CoRAP_update!$C$5:$O$376,13,FALSE)))</f>
        <v>#N/A</v>
      </c>
      <c r="S852" s="144" t="str">
        <f>IF($C852="-",IF($A852="-",VLOOKUP($D852,CoRAP_update!$A$5:$J$376,MATCH(Sammanfattning!S$1,CoRAP_update!$A$4:$J$4,0),FALSE),VLOOKUP($A852,CoRAP_update!$D$5:$J$376,MATCH(Sammanfattning!S$1,CoRAP_update!$D$4:$J$4,0),FALSE)),VLOOKUP($C852,CoRAP_update!$C$5:$J$376,MATCH(Sammanfattning!S$1,CoRAP_update!$C$4:$J$4,0),FALSE))</f>
        <v>Suspected Carcinogenic#Suspected Mutagenic#Suspected Reprotoxic#Exposure of workers#High (aggregated) tonnage#Wide dispersive use</v>
      </c>
      <c r="T852" s="76" t="e">
        <f>IF($A852="-",VLOOKUP($D852,EDC_update!$C$2:$F$450,4,FALSE),VLOOKUP($A852,EDC_update!$B$2:$F$450,5,FALSE))</f>
        <v>#N/A</v>
      </c>
      <c r="V852" s="78">
        <f>IF(IFERROR(SEARCH("PBT",P852),99)=99,IF(IFERROR(SEARCH("suspected PBT",S852),99)=99,IF(IFERROR(SEARCH("concluded to be PBT",K852),99)=99,IF(IFERROR(SEARCH("PBT",S852),99)=99,IF(IFERROR(SEARCH("PBT cand",L852),99)=99,IF(IFERROR(SEARCH("PBT",L852),99)=99,IF(IFERROR(SEARCH("persistent, bioackumulative and toxic properties",K852),99)=99,0,Scoring!$E$3),Scoring!$E$3),Scoring!$E$7),Scoring!$E$3),Scoring!$E$5),Scoring!$E$6),Scoring!$E$3)</f>
        <v>0</v>
      </c>
      <c r="W852" s="78">
        <f>IF(IFERROR(SEARCH("vPvB",P852),99)=99,IF(IFERROR(SEARCH("suspected pbt/vPvB",S852),99)=99,IF(IFERROR(SEARCH("vPvB",S852),99)=99,IF(IFERROR(SEARCH("concluded to be a vPvB",S852),99)=99,IF(IFERROR(SEARCH("identified as vPvB",K852),99)=99,IF(IFERROR(SEARCH("concluded to be a vPvB",K852),99)=99,IF(IFERROR(SEARCH("concluded to be both pbt and vPvB",S852),99)=99,IF(IFERROR(SEARCH("concluded to be both pbt and vPvB",K852),99)=99,0,Scoring!$E$5),Scoring!$E$5),Scoring!$E$5),Scoring!$E$5),Scoring!$E$5),Scoring!$E$4),Scoring!$E$6),Scoring!$E$4)</f>
        <v>0</v>
      </c>
      <c r="X852" s="78">
        <f>IF(IFERROR(SEARCH("H410",N852),99)=99,IF(IFERROR(SEARCH("H410",O852),99)=99,IF(IFERROR(SEARCH("H410",Q852),99)=99,IF(IFERROR(SEARCH("H410",M852),99)=99,IF(IFERROR(SEARCH("H410",R852),99)=99,IF(IFERROR(SEARCH("H411",N852),99)=99,IF(IFERROR(SEARCH("H411",O852),99)=99,IF(IFERROR(SEARCH("H411",Q852),99)=99,IF(IFERROR(SEARCH("H411",M852),99)=99,IF(IFERROR(SEARCH("H411",R852),99)=99,IF(IFERROR(SEARCH("H413",N852),99)=99,IF(IFERROR(SEARCH("H413",O852),99)=99,IF(IFERROR(SEARCH("H413",Q852),99)=99,IF(IFERROR(SEARCH("H413",M852),99)=99,IF(IFERROR(SEARCH("H413",R852),99)=99,IF(IFERROR(SEARCH("H412",N852),99)=99,IF(IFERROR(SEARCH("H412",O852),99)=99,IF(IFERROR(SEARCH("H412",Q852),99)=99,IF(IFERROR(SEARCH("H412",M852),99)=99,IF(IFERROR(SEARCH("H412",R852),99)=99,0,Scoring!$E$2),Scoring!$E$2),Scoring!$E$2),Scoring!$E$2),Scoring!$E$2),Scoring!$E$2),Scoring!$E$2),Scoring!$E$2),Scoring!$E$2),Scoring!$E$2),Scoring!$E$2),Scoring!$E$2),Scoring!$E$2),Scoring!$E$2),Scoring!$E$2),Scoring!$E$2),Scoring!$E$2),Scoring!$E$2),Scoring!$E$2),Scoring!$E$2)</f>
        <v>0</v>
      </c>
      <c r="Y852" s="78">
        <f>IF(IFERROR(SEARCH("CMR",K852),99)=99,IF(IFERROR(SEARCH("Suspected CMR",S852),99)=99,IF(IFERROR(SEARCH("CMR",S852),99)=99,0,Scoring!$E$8),Scoring!$E$9),Scoring!$E$8)</f>
        <v>0</v>
      </c>
      <c r="Z852" s="78">
        <f>IF(IFERROR(SEARCH("H350",N852),99)=99,IF(IFERROR(SEARCH("H350",O852),99)=99,IF(IFERROR(SEARCH("H350",Q852),99)=99,IF(IFERROR(SEARCH("H350",M852),99)=99,IF(IFERROR(SEARCH("H350",R852),99)=99,IF(IFERROR(SEARCH("H351",N852),99)=99,IF(IFERROR(SEARCH("H351",O852),99)=99,IF(IFERROR(SEARCH("H351",Q852),99)=99,IF(IFERROR(SEARCH("H351",M852),99)=99,IF(IFERROR(SEARCH("H351",R852),99)=99,IF(IFERROR(SEARCH("carcinogenic",P852),99)=99,IF(IFERROR(SEARCH("suspected carcinogenic",S852),99)=99,0,Scoring!$E$12),Scoring!$E$11),Scoring!$E$10),Scoring!$E$10),Scoring!$E$10),Scoring!$E$10),Scoring!$E$10),Scoring!$E$10),Scoring!$E$10),Scoring!$E$10),Scoring!$E$10),Scoring!$E$10)</f>
        <v>0.7</v>
      </c>
      <c r="AA852" s="78">
        <f>IF(IFERROR(SEARCH("H340",N852),99)=99,IF(IFERROR(SEARCH("H340",O852),99)=99,IF(IFERROR(SEARCH("H340",Q852),99)=99,IF(IFERROR(SEARCH("H340",M852),99)=99,IF(IFERROR(SEARCH("H340",R852),99)=99,IF(IFERROR(SEARCH("H341",N852),99)=99,IF(IFERROR(SEARCH("H341",O852),99)=99,IF(IFERROR(SEARCH("H341",Q852),99)=99,IF(IFERROR(SEARCH("H341",M852),99)=99,IF(IFERROR(SEARCH("H341",R852),99)=99,IF(IFERROR(SEARCH("mutagenic",P852),99)=99,IF(IFERROR(SEARCH("suspected mutagenic",S852),99)=99,0,Scoring!$E$15),Scoring!$E$14),Scoring!$E$13),Scoring!$E$13),Scoring!$E$13),Scoring!$E$13),Scoring!$E$13),Scoring!$E$13),Scoring!$E$13),Scoring!$E$13),Scoring!$E$13),Scoring!$E$13)</f>
        <v>0.7</v>
      </c>
      <c r="AB852" s="78">
        <f>IF(IFERROR(SEARCH("H360",N852),99)=99,IF(IFERROR(SEARCH("H360",O852),99)=99,IF(IFERROR(SEARCH("H360",Q852),99)=99,IF(IFERROR(SEARCH("H360",M852),99)=99,IF(IFERROR(SEARCH("H360",R852),99)=99,IF(IFERROR(SEARCH("H361",N852),99)=99,IF(IFERROR(SEARCH("H361",O852),99)=99,IF(IFERROR(SEARCH("H361",Q852),99)=99,IF(IFERROR(SEARCH("H361",M852),99)=99,IF(IFERROR(SEARCH("H361",R852),99)=99,IF(IFERROR(SEARCH("reproduction",P852),99)=99,IF(IFERROR(SEARCH("suspected reprotoxic",S852),99)=99,IF(IFERROR(SEARCH("reprotoxic",S852),99)=99,IF(IFERROR(SEARCH("reprotoxic",K852),99)=99,0,Scoring!$E$18),Scoring!$E$18),Scoring!$E$19),Scoring!$E$17),Scoring!$E$16),Scoring!$E$16),Scoring!$E$16),Scoring!$E$16),Scoring!$E$16),Scoring!$E$16),Scoring!$E$16),Scoring!$E$16),Scoring!$E$16),Scoring!$E$16)</f>
        <v>0.7</v>
      </c>
      <c r="AC852" s="78">
        <f>IF(IFERROR(SEARCH("57f",L852),99)=99,IF(IFERROR(SEARCH("57(f)",P852),99)=99,0,Scoring!$E$20),Scoring!$E$20)</f>
        <v>0</v>
      </c>
      <c r="AD852" s="78">
        <f>IF(IFERROR(SEARCH("CAT1",T852),99)=99,IF(IFERROR(SEARCH("CAT2",T852),99)=99,IF(IFERROR(SEARCH("CAT3",T852),99)=99,IF(IFERROR(SEARCH("concluded to be endocrine",K852),99)=99,IF(IFERROR(SEARCH("categorised as endocrine",K852),99)=99,IF(IFERROR(SEARCH("endocrine disrupting",P852),99)=99,IF(IFERROR(SEARCH("endocrine disrupting",K852),99)=99,IF(IFERROR(SEARCH("suspected endocrine",S852),99)=99,IF(IFERROR(SEARCH("potential endocrine",S852),99)=99,0,Scoring!$E$25),Scoring!$E$25),Scoring!$E$24),Scoring!$E$24),Scoring!$E$24),Scoring!$E$24),Scoring!$E$23),Scoring!$E$22),Scoring!$E$21)</f>
        <v>0</v>
      </c>
      <c r="AE852" s="78">
        <f>IF(IFERROR(SEARCH("suspected sensitiser",S852),99)=99,IF(IFERROR(SEARCH("sensitiser",S852),99)=99,IF(IFERROR(SEARCH("other hazard based concern",S852),99)=99,0,Scoring!$E$28),Scoring!$E$26),Scoring!$E$27)</f>
        <v>0</v>
      </c>
      <c r="AF852" s="78">
        <f>IF(IFERROR(M852,1)=1,IF(IFERROR(N852,1)=1,IF(IFERROR(O852,1)=1,IF(IFERROR(Q852,1)=1,IF(IFERROR(R852,1)=1,IF(IFERROR(T852,1)=1,IF(IFERROR(K852,1)=1,IF(IFERROR(P852,1)=1,IF(IFERROR(S852,1)=1,Scoring!$E$29,0),0),0),0),0),0),0),0),0)</f>
        <v>0</v>
      </c>
      <c r="AG852" s="78">
        <f t="shared" si="65"/>
        <v>2.0999999999999996</v>
      </c>
      <c r="AI852" s="93"/>
      <c r="AJ852" s="94"/>
      <c r="AK852" s="76"/>
      <c r="AL852" s="75"/>
      <c r="AN852" s="79"/>
      <c r="AO852" s="79"/>
      <c r="AP852" s="79"/>
      <c r="AQ852" s="79"/>
      <c r="AR852" s="79"/>
      <c r="AS852" s="78"/>
      <c r="AU852" s="79">
        <f>IF(IFERROR(F852,99)=99,IF(IFERROR(G852,99)=99,IF(IFERROR(H852,99)=99,IF(IFERROR(I852,99)=99,IF(IFERROR(E852,99)=99,IF(IFERROR(J852,99)=99,0,Scoring!$B$7),Scoring!$B$3),Scoring!$B$2),Scoring!$B$6),Scoring!$B$5),Scoring!$B$4)</f>
        <v>0.5</v>
      </c>
      <c r="AV852" s="78">
        <f t="shared" si="66"/>
        <v>1.0499999999999998</v>
      </c>
      <c r="AW852" s="78"/>
      <c r="AX852" s="66"/>
      <c r="AY852" s="78"/>
      <c r="AZ852" s="76"/>
      <c r="BA852" s="76"/>
      <c r="BB852" s="76"/>
    </row>
    <row r="853" spans="1:54" x14ac:dyDescent="0.25">
      <c r="A853" s="80" t="s">
        <v>30</v>
      </c>
      <c r="B853" s="80" t="s">
        <v>30</v>
      </c>
      <c r="C853" s="80" t="s">
        <v>30</v>
      </c>
      <c r="D853" s="80" t="s">
        <v>11218</v>
      </c>
      <c r="E853" s="76" t="e">
        <f>IF(C853="-",IF(A853="-",VLOOKUP(D853,'sin-list 180320_update'!$C$2:$C$835,1,FALSE),VLOOKUP(A853,'sin-list 180320_update'!$A$2:$A$835,1,FALSE)),VLOOKUP(C853,'sin-list 180320_update'!$B$2:$B$835,1,FALSE))</f>
        <v>#N/A</v>
      </c>
      <c r="F853" s="76" t="e">
        <f>IF($C853="-",IF($A853="-",VLOOKUP($D853,'REACH Bilaga XVII_update'!$A$5:$A$131,1,FALSE),VLOOKUP($A853,'REACH Bilaga XVII_update'!$C$5:$C$131,1,FALSE)),VLOOKUP($C853,'REACH Bilaga XVII_update'!$B$5:$B$131,1,FALSE))</f>
        <v>#N/A</v>
      </c>
      <c r="G853" s="76" t="str">
        <f>IF($C853="-",IF($A853="-",VLOOKUP($D853,' REACH Bilaga 59_update'!$A$5:$A$210,1,FALSE),VLOOKUP($A853,' REACH Bilaga 59_update'!$D$5:$D$210,1,FALSE)),VLOOKUP($C853,' REACH Bilaga 59_update'!$C$5:$C$210,1,FALSE))</f>
        <v>Tris(4-nonylphenyl, branched and linear) phosphite (TNPP) with ≥ 0.1% w/w of 4-nonylphenol, branched and linear (4-NP)</v>
      </c>
      <c r="H853" s="76" t="e">
        <f>IF($C853="-",IF($A853="-",VLOOKUP($D853,'REACH Bilaga XIV_update'!$A$5:$A$110,1,FALSE),VLOOKUP($A853,'REACH Bilaga XIV_update'!$D$5:$D$110,1,FALSE)),VLOOKUP($C853,'REACH Bilaga XIV_update'!$C$5:$C$110,1,FALSE))</f>
        <v>#N/A</v>
      </c>
      <c r="I853" s="76" t="e">
        <f>IF($C853="-",IF($A853="-",VLOOKUP($D853,CoRAP_update!$A$5:$A$376,1,FALSE),VLOOKUP($A853,CoRAP_update!$D$5:$D$376,1,FALSE)),VLOOKUP($C853,CoRAP_update!$C$5:$C$376,1,FALSE))</f>
        <v>#N/A</v>
      </c>
      <c r="J853" s="76" t="e">
        <f>IF($C853="-",IF($A853="-",VLOOKUP($D853,EDC_update!$C$2:$C$450,1,FALSE),VLOOKUP($A853,EDC_update!$B$2:$B$450,1,FALSE)),VLOOKUP($C853,EDC_update!$L$2:$L$450,1,FALSE))</f>
        <v>#N/A</v>
      </c>
      <c r="K853" s="76" t="e">
        <f>IF($C853="-",IF($A853="-",IF(VLOOKUP($D853,'sin-list 180320_update'!$C$2:$S$835,3,FALSE)="",NA(),VLOOKUP($D853,'sin-list 180320_update'!$C$2:$S$835,3,FALSE)),IF(VLOOKUP($A853,'sin-list 180320_update'!$A$2:$S$835,5,FALSE)="",NA(),VLOOKUP($A853,'sin-list 180320_update'!$A$2:$S$835,5,FALSE))),IF(VLOOKUP($C853,'sin-list 180320_update'!$B$2:$S$835,4,FALSE)="",NA(),VLOOKUP($C853,'sin-list 180320_update'!$B$2:$S$835,4,FALSE)))</f>
        <v>#N/A</v>
      </c>
      <c r="L853" s="76" t="e">
        <f>IF($C853="-",IF($A853="-",VLOOKUP($D853,'sin-list 180320_update'!$C$2:$S$835,6,FALSE),VLOOKUP($A853,'sin-list 180320_update'!$A$2:$S$835,8,FALSE)),VLOOKUP($C853,'sin-list 180320_update'!$B$2:$S$835,7,FALSE))</f>
        <v>#N/A</v>
      </c>
      <c r="M853" s="76" t="e">
        <f>IF($C853="-",IF($A853="-",IF(VLOOKUP($D853,'sin-list 180320_update'!$C$2:$S$835,8,FALSE)="",NA(),VLOOKUP($D853,'sin-list 180320_update'!$C$2:$S$835,8,FALSE)),IF(VLOOKUP($A853,'sin-list 180320_update'!$A$2:$S$835,10,FALSE)="",NA(),VLOOKUP($A853,'sin-list 180320_update'!$A$2:$S$835,10,FALSE))),IF(VLOOKUP($C853,'sin-list 180320_update'!$B$2:$S$835,9,FALSE)="",NA(),VLOOKUP($C853,'sin-list 180320_update'!$B$2:$S$835,9,FALSE)))</f>
        <v>#N/A</v>
      </c>
      <c r="N853" s="76" t="e">
        <f>IF($C853="-",IF($A853="-",IF(VLOOKUP($D853,'REACH Bilaga XVII_update'!$A$5:$E$131,4,FALSE)="",NA(),VLOOKUP($D853,'REACH Bilaga XVII_update'!$A$5:$E$131,4,FALSE)),IF(VLOOKUP($A853,'REACH Bilaga XVII_update'!$C$5:$D$131,2,FALSE)="",NA(),VLOOKUP($A853,'REACH Bilaga XVII_update'!$C$5:$D$131,2,FALSE))),IF(VLOOKUP($C853,'REACH Bilaga XVII_update'!$B$5:$D$131,3,FALSE)="",NA(),VLOOKUP($C853,'REACH Bilaga XVII_update'!$B$5:$D$131,3,FALSE)))</f>
        <v>#N/A</v>
      </c>
      <c r="O853" s="76" t="e">
        <f>IF($C853="-",IF($A853="-",IF(VLOOKUP($D853,' REACH Bilaga 59_update'!$A$5:$E$210,5,FALSE)="",NA(),VLOOKUP($D853,' REACH Bilaga 59_update'!$A$5:$E$210,5,FALSE)),IF(VLOOKUP($A853,' REACH Bilaga 59_update'!$D$5:$E$210,2,FALSE)="",NA(),VLOOKUP($A853,' REACH Bilaga 59_update'!$D$5:$E$210,2,FALSE))),IF(VLOOKUP($C853,' REACH Bilaga 59_update'!$C$5:$E$210,3,FALSE)="",NA(),VLOOKUP($C853,' REACH Bilaga 59_update'!$C$5:$E$210,3,FALSE)))</f>
        <v>#N/A</v>
      </c>
      <c r="P853" s="76" t="str">
        <f>IF(C853="-",IF(A853="-",IFERROR(VLOOKUP($D853,' REACH Bilaga 59_update'!$A$5:$F$210,MATCH(Sammanfattning!P$1,' REACH Bilaga 59_update'!$A$4:$F$4,0),FALSE),VLOOKUP($D853,'REACH Bilaga XIV_update'!$A$4:$H$110,MATCH(Sammanfattning!P$1,'REACH Bilaga XIV_update'!$A$4:$H$4,0),FALSE)),IFERROR(VLOOKUP($A853,' REACH Bilaga 59_update'!$D$5:$F$210,MATCH(Sammanfattning!P$1,' REACH Bilaga 59_update'!$D$4:$F$4,0),FALSE),VLOOKUP($A853,'REACH Bilaga XIV_update'!$D$4:$H$110,MATCH(Sammanfattning!P$1,'REACH Bilaga XIV_update'!$D$4:$H$4,0),FALSE))),IFERROR(VLOOKUP($C853,' REACH Bilaga 59_update'!$C$5:$F$210,MATCH(Sammanfattning!P$1,' REACH Bilaga 59_update'!$C$4:$F$4,0),FALSE),VLOOKUP($C853,'REACH Bilaga XIV_update'!$C$4:$H$110,MATCH(Sammanfattning!P$1,'REACH Bilaga XIV_update'!$C$4:$H$4,0),FALSE)))</f>
        <v>Endocrine disrupting properties (Article 57(f) - environment)</v>
      </c>
      <c r="Q853" s="76" t="e">
        <f>IF($C853="-",IF($A853="-",IF(VLOOKUP($D853,'REACH Bilaga XIV_update'!$A$5:$I$110,9,FALSE)="",NA(),VLOOKUP($D853,'REACH Bilaga XIV_update'!$A$5:$I$110,9,FALSE)),IF(VLOOKUP($A853,'REACH Bilaga XIV_update'!$D$5:$I$110,6,FALSE)="",NA(),VLOOKUP($A853,'REACH Bilaga XIV_update'!$D$5:$I$110,6,FALSE))),IF(VLOOKUP($C853,'REACH Bilaga XIV_update'!$C$5:$I$110,7,FALSE)="",NA(),VLOOKUP($C853,'REACH Bilaga XIV_update'!$C$5:$I$110,7,FALSE)))</f>
        <v>#N/A</v>
      </c>
      <c r="R853" s="76" t="e">
        <f>IF($C853="-",IF($A853="-",IF(VLOOKUP($D853,CoRAP_update!$A$5:$O$376,15,FALSE)="",NA(),VLOOKUP($D853,CoRAP_update!$A$5:$O$376,15,FALSE)),IF(VLOOKUP($A853,CoRAP_update!$D$5:$O$376,12,FALSE)="",NA(),VLOOKUP($A853,CoRAP_update!$D$5:$O$376,12,FALSE))),IF(VLOOKUP($C853,CoRAP_update!$C$5:$O$376,13,FALSE)="",NA(),VLOOKUP($C853,CoRAP_update!$C$5:$O$376,13,FALSE)))</f>
        <v>#N/A</v>
      </c>
      <c r="S853" s="144" t="e">
        <f>IF($C853="-",IF($A853="-",VLOOKUP($D853,CoRAP_update!$A$5:$J$376,MATCH(Sammanfattning!S$1,CoRAP_update!$A$4:$J$4,0),FALSE),VLOOKUP($A853,CoRAP_update!$D$5:$J$376,MATCH(Sammanfattning!S$1,CoRAP_update!$D$4:$J$4,0),FALSE)),VLOOKUP($C853,CoRAP_update!$C$5:$J$376,MATCH(Sammanfattning!S$1,CoRAP_update!$C$4:$J$4,0),FALSE))</f>
        <v>#N/A</v>
      </c>
      <c r="T853" s="76" t="e">
        <f>IF($A853="-",VLOOKUP($D853,EDC_update!$C$2:$F$450,4,FALSE),VLOOKUP($A853,EDC_update!$B$2:$F$450,5,FALSE))</f>
        <v>#N/A</v>
      </c>
      <c r="V853" s="78">
        <f>IF(IFERROR(SEARCH("PBT",P853),99)=99,IF(IFERROR(SEARCH("suspected PBT",S853),99)=99,IF(IFERROR(SEARCH("concluded to be PBT",K853),99)=99,IF(IFERROR(SEARCH("PBT",S853),99)=99,IF(IFERROR(SEARCH("PBT cand",L853),99)=99,IF(IFERROR(SEARCH("PBT",L853),99)=99,IF(IFERROR(SEARCH("persistent, bioackumulative and toxic properties",K853),99)=99,0,Scoring!$E$3),Scoring!$E$3),Scoring!$E$7),Scoring!$E$3),Scoring!$E$5),Scoring!$E$6),Scoring!$E$3)</f>
        <v>0</v>
      </c>
      <c r="W853" s="78">
        <f>IF(IFERROR(SEARCH("vPvB",P853),99)=99,IF(IFERROR(SEARCH("suspected pbt/vPvB",S853),99)=99,IF(IFERROR(SEARCH("vPvB",S853),99)=99,IF(IFERROR(SEARCH("concluded to be a vPvB",S853),99)=99,IF(IFERROR(SEARCH("identified as vPvB",K853),99)=99,IF(IFERROR(SEARCH("concluded to be a vPvB",K853),99)=99,IF(IFERROR(SEARCH("concluded to be both pbt and vPvB",S853),99)=99,IF(IFERROR(SEARCH("concluded to be both pbt and vPvB",K853),99)=99,0,Scoring!$E$5),Scoring!$E$5),Scoring!$E$5),Scoring!$E$5),Scoring!$E$5),Scoring!$E$4),Scoring!$E$6),Scoring!$E$4)</f>
        <v>0</v>
      </c>
      <c r="X853" s="78">
        <f>IF(IFERROR(SEARCH("H410",N853),99)=99,IF(IFERROR(SEARCH("H410",O853),99)=99,IF(IFERROR(SEARCH("H410",Q853),99)=99,IF(IFERROR(SEARCH("H410",M853),99)=99,IF(IFERROR(SEARCH("H410",R853),99)=99,IF(IFERROR(SEARCH("H411",N853),99)=99,IF(IFERROR(SEARCH("H411",O853),99)=99,IF(IFERROR(SEARCH("H411",Q853),99)=99,IF(IFERROR(SEARCH("H411",M853),99)=99,IF(IFERROR(SEARCH("H411",R853),99)=99,IF(IFERROR(SEARCH("H413",N853),99)=99,IF(IFERROR(SEARCH("H413",O853),99)=99,IF(IFERROR(SEARCH("H413",Q853),99)=99,IF(IFERROR(SEARCH("H413",M853),99)=99,IF(IFERROR(SEARCH("H413",R853),99)=99,IF(IFERROR(SEARCH("H412",N853),99)=99,IF(IFERROR(SEARCH("H412",O853),99)=99,IF(IFERROR(SEARCH("H412",Q853),99)=99,IF(IFERROR(SEARCH("H412",M853),99)=99,IF(IFERROR(SEARCH("H412",R853),99)=99,0,Scoring!$E$2),Scoring!$E$2),Scoring!$E$2),Scoring!$E$2),Scoring!$E$2),Scoring!$E$2),Scoring!$E$2),Scoring!$E$2),Scoring!$E$2),Scoring!$E$2),Scoring!$E$2),Scoring!$E$2),Scoring!$E$2),Scoring!$E$2),Scoring!$E$2),Scoring!$E$2),Scoring!$E$2),Scoring!$E$2),Scoring!$E$2),Scoring!$E$2)</f>
        <v>0</v>
      </c>
      <c r="Y853" s="78">
        <f>IF(IFERROR(SEARCH("CMR",K853),99)=99,IF(IFERROR(SEARCH("Suspected CMR",S853),99)=99,IF(IFERROR(SEARCH("CMR",S853),99)=99,0,Scoring!$E$8),Scoring!$E$9),Scoring!$E$8)</f>
        <v>0</v>
      </c>
      <c r="Z853" s="78">
        <f>IF(IFERROR(SEARCH("H350",N853),99)=99,IF(IFERROR(SEARCH("H350",O853),99)=99,IF(IFERROR(SEARCH("H350",Q853),99)=99,IF(IFERROR(SEARCH("H350",M853),99)=99,IF(IFERROR(SEARCH("H350",R853),99)=99,IF(IFERROR(SEARCH("H351",N853),99)=99,IF(IFERROR(SEARCH("H351",O853),99)=99,IF(IFERROR(SEARCH("H351",Q853),99)=99,IF(IFERROR(SEARCH("H351",M853),99)=99,IF(IFERROR(SEARCH("H351",R853),99)=99,IF(IFERROR(SEARCH("carcinogenic",P853),99)=99,IF(IFERROR(SEARCH("suspected carcinogenic",S853),99)=99,0,Scoring!$E$12),Scoring!$E$11),Scoring!$E$10),Scoring!$E$10),Scoring!$E$10),Scoring!$E$10),Scoring!$E$10),Scoring!$E$10),Scoring!$E$10),Scoring!$E$10),Scoring!$E$10),Scoring!$E$10)</f>
        <v>0</v>
      </c>
      <c r="AA853" s="78">
        <f>IF(IFERROR(SEARCH("H340",N853),99)=99,IF(IFERROR(SEARCH("H340",O853),99)=99,IF(IFERROR(SEARCH("H340",Q853),99)=99,IF(IFERROR(SEARCH("H340",M853),99)=99,IF(IFERROR(SEARCH("H340",R853),99)=99,IF(IFERROR(SEARCH("H341",N853),99)=99,IF(IFERROR(SEARCH("H341",O853),99)=99,IF(IFERROR(SEARCH("H341",Q853),99)=99,IF(IFERROR(SEARCH("H341",M853),99)=99,IF(IFERROR(SEARCH("H341",R853),99)=99,IF(IFERROR(SEARCH("mutagenic",P853),99)=99,IF(IFERROR(SEARCH("suspected mutagenic",S853),99)=99,0,Scoring!$E$15),Scoring!$E$14),Scoring!$E$13),Scoring!$E$13),Scoring!$E$13),Scoring!$E$13),Scoring!$E$13),Scoring!$E$13),Scoring!$E$13),Scoring!$E$13),Scoring!$E$13),Scoring!$E$13)</f>
        <v>0</v>
      </c>
      <c r="AB853" s="78">
        <f>IF(IFERROR(SEARCH("H360",N853),99)=99,IF(IFERROR(SEARCH("H360",O853),99)=99,IF(IFERROR(SEARCH("H360",Q853),99)=99,IF(IFERROR(SEARCH("H360",M853),99)=99,IF(IFERROR(SEARCH("H360",R853),99)=99,IF(IFERROR(SEARCH("H361",N853),99)=99,IF(IFERROR(SEARCH("H361",O853),99)=99,IF(IFERROR(SEARCH("H361",Q853),99)=99,IF(IFERROR(SEARCH("H361",M853),99)=99,IF(IFERROR(SEARCH("H361",R853),99)=99,IF(IFERROR(SEARCH("reproduction",P853),99)=99,IF(IFERROR(SEARCH("suspected reprotoxic",S853),99)=99,IF(IFERROR(SEARCH("reprotoxic",S853),99)=99,IF(IFERROR(SEARCH("reprotoxic",K853),99)=99,0,Scoring!$E$18),Scoring!$E$18),Scoring!$E$19),Scoring!$E$17),Scoring!$E$16),Scoring!$E$16),Scoring!$E$16),Scoring!$E$16),Scoring!$E$16),Scoring!$E$16),Scoring!$E$16),Scoring!$E$16),Scoring!$E$16),Scoring!$E$16)</f>
        <v>0</v>
      </c>
      <c r="AC853" s="78">
        <f>IF(IFERROR(SEARCH("57f",L853),99)=99,IF(IFERROR(SEARCH("57(f)",P853),99)=99,0,Scoring!$E$20),Scoring!$E$20)</f>
        <v>1</v>
      </c>
      <c r="AD853" s="78">
        <f>IF(IFERROR(SEARCH("CAT1",T853),99)=99,IF(IFERROR(SEARCH("CAT2",T853),99)=99,IF(IFERROR(SEARCH("CAT3",T853),99)=99,IF(IFERROR(SEARCH("concluded to be endocrine",K853),99)=99,IF(IFERROR(SEARCH("categorised as endocrine",K853),99)=99,IF(IFERROR(SEARCH("endocrine disrupting",P853),99)=99,IF(IFERROR(SEARCH("endocrine disrupting",K853),99)=99,IF(IFERROR(SEARCH("suspected endocrine",S853),99)=99,IF(IFERROR(SEARCH("potential endocrine",S853),99)=99,0,Scoring!$E$25),Scoring!$E$25),Scoring!$E$24),Scoring!$E$24),Scoring!$E$24),Scoring!$E$24),Scoring!$E$23),Scoring!$E$22),Scoring!$E$21)</f>
        <v>1</v>
      </c>
      <c r="AE853" s="78">
        <f>IF(IFERROR(SEARCH("suspected sensitiser",S853),99)=99,IF(IFERROR(SEARCH("sensitiser",S853),99)=99,IF(IFERROR(SEARCH("other hazard based concern",S853),99)=99,0,Scoring!$E$28),Scoring!$E$26),Scoring!$E$27)</f>
        <v>0</v>
      </c>
      <c r="AF853" s="78">
        <f>IF(IFERROR(M853,1)=1,IF(IFERROR(N853,1)=1,IF(IFERROR(O853,1)=1,IF(IFERROR(Q853,1)=1,IF(IFERROR(R853,1)=1,IF(IFERROR(T853,1)=1,IF(IFERROR(K853,1)=1,IF(IFERROR(P853,1)=1,IF(IFERROR(S853,1)=1,Scoring!$E$29,0),0),0),0),0),0),0),0),0)</f>
        <v>0</v>
      </c>
      <c r="AG853" s="78">
        <f t="shared" si="65"/>
        <v>2</v>
      </c>
      <c r="AI853" s="93"/>
      <c r="AJ853" s="94"/>
      <c r="AK853" s="76"/>
      <c r="AL853" s="75"/>
      <c r="AN853" s="79"/>
      <c r="AO853" s="79"/>
      <c r="AP853" s="79"/>
      <c r="AQ853" s="79"/>
      <c r="AR853" s="79"/>
      <c r="AS853" s="78"/>
      <c r="AU853" s="79">
        <f>IF(IFERROR(F853,99)=99,IF(IFERROR(G853,99)=99,IF(IFERROR(H853,99)=99,IF(IFERROR(I853,99)=99,IF(IFERROR(E853,99)=99,IF(IFERROR(J853,99)=99,0,Scoring!$B$7),Scoring!$B$3),Scoring!$B$2),Scoring!$B$6),Scoring!$B$5),Scoring!$B$4)</f>
        <v>1</v>
      </c>
      <c r="AV853" s="78">
        <f t="shared" si="66"/>
        <v>2</v>
      </c>
      <c r="AW853" s="78"/>
      <c r="AX853" s="66"/>
      <c r="AY853" s="78"/>
      <c r="AZ853" s="76"/>
      <c r="BB853" s="76"/>
    </row>
    <row r="854" spans="1:54" x14ac:dyDescent="0.25">
      <c r="A854" s="146" t="s">
        <v>30</v>
      </c>
      <c r="B854" s="147" t="s">
        <v>30</v>
      </c>
      <c r="C854" s="146" t="s">
        <v>30</v>
      </c>
      <c r="D854" s="146" t="s">
        <v>2949</v>
      </c>
      <c r="E854" s="76" t="e">
        <f>IF(C854="-",IF(A854="-",VLOOKUP(D854,'sin-list 180320_update'!$C$2:$C$835,1,FALSE),VLOOKUP(A854,'sin-list 180320_update'!$A$2:$A$835,1,FALSE)),VLOOKUP(C854,'sin-list 180320_update'!$B$2:$B$835,1,FALSE))</f>
        <v>#N/A</v>
      </c>
      <c r="F854" s="76" t="e">
        <f>IF($C854="-",IF($A854="-",VLOOKUP($D854,'REACH Bilaga XVII_update'!$A$5:$A$131,1,FALSE),VLOOKUP($A854,'REACH Bilaga XVII_update'!$C$5:$C$131,1,FALSE)),VLOOKUP($C854,'REACH Bilaga XVII_update'!$B$5:$B$131,1,FALSE))</f>
        <v>#N/A</v>
      </c>
      <c r="G854" s="76" t="str">
        <f>IF($C854="-",IF($A854="-",VLOOKUP($D854,' REACH Bilaga 59_update'!$A$5:$A$210,1,FALSE),VLOOKUP($A854,' REACH Bilaga 59_update'!$D$5:$D$210,1,FALSE)),VLOOKUP($C854,' REACH Bilaga 59_update'!$C$5:$C$210,1,FALSE))</f>
        <v>4-(1,1,3,3-tetramethylbutyl)phenol, ethoxylated</v>
      </c>
      <c r="H854" s="76" t="str">
        <f>IF($C854="-",IF($A854="-",VLOOKUP($D854,'REACH Bilaga XIV_update'!$A$5:$A$110,1,FALSE),VLOOKUP($A854,'REACH Bilaga XIV_update'!$D$5:$D$110,1,FALSE)),VLOOKUP($C854,'REACH Bilaga XIV_update'!$C$5:$C$110,1,FALSE))</f>
        <v>4-(1,1,3,3-tetramethylbutyl)phenol, ethoxylated</v>
      </c>
      <c r="I854" s="76" t="e">
        <f>IF($C854="-",IF($A854="-",VLOOKUP($D854,CoRAP_update!$A$5:$A$376,1,FALSE),VLOOKUP($A854,CoRAP_update!$D$5:$D$376,1,FALSE)),VLOOKUP($C854,CoRAP_update!$C$5:$C$376,1,FALSE))</f>
        <v>#N/A</v>
      </c>
      <c r="J854" s="76" t="e">
        <f>IF($C854="-",IF($A854="-",VLOOKUP($D854,EDC_update!$C$2:$C$450,1,FALSE),VLOOKUP($A854,EDC_update!$B$2:$B$450,1,FALSE)),VLOOKUP($C854,EDC_update!$L$2:$L$450,1,FALSE))</f>
        <v>#N/A</v>
      </c>
      <c r="K854" s="76" t="e">
        <f>IF($C854="-",IF($A854="-",IF(VLOOKUP($D854,'sin-list 180320_update'!$C$2:$S$835,3,FALSE)="",NA(),VLOOKUP($D854,'sin-list 180320_update'!$C$2:$S$835,3,FALSE)),IF(VLOOKUP($A854,'sin-list 180320_update'!$A$2:$S$835,5,FALSE)="",NA(),VLOOKUP($A854,'sin-list 180320_update'!$A$2:$S$835,5,FALSE))),IF(VLOOKUP($C854,'sin-list 180320_update'!$B$2:$S$835,4,FALSE)="",NA(),VLOOKUP($C854,'sin-list 180320_update'!$B$2:$S$835,4,FALSE)))</f>
        <v>#N/A</v>
      </c>
      <c r="L854" s="76" t="e">
        <f>IF($C854="-",IF($A854="-",VLOOKUP($D854,'sin-list 180320_update'!$C$2:$S$835,6,FALSE),VLOOKUP($A854,'sin-list 180320_update'!$A$2:$S$835,8,FALSE)),VLOOKUP($C854,'sin-list 180320_update'!$B$2:$S$835,7,FALSE))</f>
        <v>#N/A</v>
      </c>
      <c r="M854" s="76" t="e">
        <f>IF($C854="-",IF($A854="-",IF(VLOOKUP($D854,'sin-list 180320_update'!$C$2:$S$835,8,FALSE)="",NA(),VLOOKUP($D854,'sin-list 180320_update'!$C$2:$S$835,8,FALSE)),IF(VLOOKUP($A854,'sin-list 180320_update'!$A$2:$S$835,10,FALSE)="",NA(),VLOOKUP($A854,'sin-list 180320_update'!$A$2:$S$835,10,FALSE))),IF(VLOOKUP($C854,'sin-list 180320_update'!$B$2:$S$835,9,FALSE)="",NA(),VLOOKUP($C854,'sin-list 180320_update'!$B$2:$S$835,9,FALSE)))</f>
        <v>#N/A</v>
      </c>
      <c r="N854" s="76" t="e">
        <f>IF($C854="-",IF($A854="-",IF(VLOOKUP($D854,'REACH Bilaga XVII_update'!$A$5:$E$131,4,FALSE)="",NA(),VLOOKUP($D854,'REACH Bilaga XVII_update'!$A$5:$E$131,4,FALSE)),IF(VLOOKUP($A854,'REACH Bilaga XVII_update'!$C$5:$D$131,2,FALSE)="",NA(),VLOOKUP($A854,'REACH Bilaga XVII_update'!$C$5:$D$131,2,FALSE))),IF(VLOOKUP($C854,'REACH Bilaga XVII_update'!$B$5:$D$131,3,FALSE)="",NA(),VLOOKUP($C854,'REACH Bilaga XVII_update'!$B$5:$D$131,3,FALSE)))</f>
        <v>#N/A</v>
      </c>
      <c r="O854" s="76" t="e">
        <f>IF($C854="-",IF($A854="-",IF(VLOOKUP($D854,' REACH Bilaga 59_update'!$A$5:$E$210,5,FALSE)="",NA(),VLOOKUP($D854,' REACH Bilaga 59_update'!$A$5:$E$210,5,FALSE)),IF(VLOOKUP($A854,' REACH Bilaga 59_update'!$D$5:$E$210,2,FALSE)="",NA(),VLOOKUP($A854,' REACH Bilaga 59_update'!$D$5:$E$210,2,FALSE))),IF(VLOOKUP($C854,' REACH Bilaga 59_update'!$C$5:$E$210,3,FALSE)="",NA(),VLOOKUP($C854,' REACH Bilaga 59_update'!$C$5:$E$210,3,FALSE)))</f>
        <v>#N/A</v>
      </c>
      <c r="P854" s="76" t="str">
        <f>IF(C854="-",IF(A854="-",IFERROR(VLOOKUP($D854,' REACH Bilaga 59_update'!$A$5:$F$210,MATCH(Sammanfattning!P$1,' REACH Bilaga 59_update'!$A$4:$F$4,0),FALSE),VLOOKUP($D854,'REACH Bilaga XIV_update'!$A$4:$H$110,MATCH(Sammanfattning!P$1,'REACH Bilaga XIV_update'!$A$4:$H$4,0),FALSE)),IFERROR(VLOOKUP($A854,' REACH Bilaga 59_update'!$D$5:$F$210,MATCH(Sammanfattning!P$1,' REACH Bilaga 59_update'!$D$4:$F$4,0),FALSE),VLOOKUP($A854,'REACH Bilaga XIV_update'!$D$4:$H$110,MATCH(Sammanfattning!P$1,'REACH Bilaga XIV_update'!$D$4:$H$4,0),FALSE))),IFERROR(VLOOKUP($C854,' REACH Bilaga 59_update'!$C$5:$F$210,MATCH(Sammanfattning!P$1,' REACH Bilaga 59_update'!$C$4:$F$4,0),FALSE),VLOOKUP($C854,'REACH Bilaga XIV_update'!$C$4:$H$110,MATCH(Sammanfattning!P$1,'REACH Bilaga XIV_update'!$C$4:$H$4,0),FALSE)))</f>
        <v>Endocrine disrupting properties (Article 57(f) - environment)</v>
      </c>
      <c r="Q854" s="76" t="e">
        <f>IF($C854="-",IF($A854="-",IF(VLOOKUP($D854,'REACH Bilaga XIV_update'!$A$5:$I$110,9,FALSE)="",NA(),VLOOKUP($D854,'REACH Bilaga XIV_update'!$A$5:$I$110,9,FALSE)),IF(VLOOKUP($A854,'REACH Bilaga XIV_update'!$D$5:$I$110,6,FALSE)="",NA(),VLOOKUP($A854,'REACH Bilaga XIV_update'!$D$5:$I$110,6,FALSE))),IF(VLOOKUP($C854,'REACH Bilaga XIV_update'!$C$5:$I$110,7,FALSE)="",NA(),VLOOKUP($C854,'REACH Bilaga XIV_update'!$C$5:$I$110,7,FALSE)))</f>
        <v>#N/A</v>
      </c>
      <c r="R854" s="76" t="e">
        <f>IF($C854="-",IF($A854="-",IF(VLOOKUP($D854,CoRAP_update!$A$5:$O$376,15,FALSE)="",NA(),VLOOKUP($D854,CoRAP_update!$A$5:$O$376,15,FALSE)),IF(VLOOKUP($A854,CoRAP_update!$D$5:$O$376,12,FALSE)="",NA(),VLOOKUP($A854,CoRAP_update!$D$5:$O$376,12,FALSE))),IF(VLOOKUP($C854,CoRAP_update!$C$5:$O$376,13,FALSE)="",NA(),VLOOKUP($C854,CoRAP_update!$C$5:$O$376,13,FALSE)))</f>
        <v>#N/A</v>
      </c>
      <c r="S854" s="144" t="e">
        <f>IF($C854="-",IF($A854="-",VLOOKUP($D854,CoRAP_update!$A$5:$J$376,MATCH(Sammanfattning!S$1,CoRAP_update!$A$4:$J$4,0),FALSE),VLOOKUP($A854,CoRAP_update!$D$5:$J$376,MATCH(Sammanfattning!S$1,CoRAP_update!$D$4:$J$4,0),FALSE)),VLOOKUP($C854,CoRAP_update!$C$5:$J$376,MATCH(Sammanfattning!S$1,CoRAP_update!$C$4:$J$4,0),FALSE))</f>
        <v>#N/A</v>
      </c>
      <c r="T854" s="76" t="e">
        <f>IF($A854="-",VLOOKUP($D854,EDC_update!$C$2:$F$450,4,FALSE),VLOOKUP($A854,EDC_update!$B$2:$F$450,5,FALSE))</f>
        <v>#N/A</v>
      </c>
      <c r="V854" s="78">
        <f>IF(IFERROR(SEARCH("PBT",P854),99)=99,IF(IFERROR(SEARCH("suspected PBT",S854),99)=99,IF(IFERROR(SEARCH("concluded to be PBT",K854),99)=99,IF(IFERROR(SEARCH("PBT",S854),99)=99,IF(IFERROR(SEARCH("PBT cand",L854),99)=99,IF(IFERROR(SEARCH("PBT",L854),99)=99,IF(IFERROR(SEARCH("persistent, bioackumulative and toxic properties",K854),99)=99,0,Scoring!$E$3),Scoring!$E$3),Scoring!$E$7),Scoring!$E$3),Scoring!$E$5),Scoring!$E$6),Scoring!$E$3)</f>
        <v>0</v>
      </c>
      <c r="W854" s="78">
        <f>IF(IFERROR(SEARCH("vPvB",P854),99)=99,IF(IFERROR(SEARCH("suspected pbt/vPvB",S854),99)=99,IF(IFERROR(SEARCH("vPvB",S854),99)=99,IF(IFERROR(SEARCH("concluded to be a vPvB",S854),99)=99,IF(IFERROR(SEARCH("identified as vPvB",K854),99)=99,IF(IFERROR(SEARCH("concluded to be a vPvB",K854),99)=99,IF(IFERROR(SEARCH("concluded to be both pbt and vPvB",S854),99)=99,IF(IFERROR(SEARCH("concluded to be both pbt and vPvB",K854),99)=99,0,Scoring!$E$5),Scoring!$E$5),Scoring!$E$5),Scoring!$E$5),Scoring!$E$5),Scoring!$E$4),Scoring!$E$6),Scoring!$E$4)</f>
        <v>0</v>
      </c>
      <c r="X854" s="78">
        <f>IF(IFERROR(SEARCH("H410",N854),99)=99,IF(IFERROR(SEARCH("H410",O854),99)=99,IF(IFERROR(SEARCH("H410",Q854),99)=99,IF(IFERROR(SEARCH("H410",M854),99)=99,IF(IFERROR(SEARCH("H410",R854),99)=99,IF(IFERROR(SEARCH("H411",N854),99)=99,IF(IFERROR(SEARCH("H411",O854),99)=99,IF(IFERROR(SEARCH("H411",Q854),99)=99,IF(IFERROR(SEARCH("H411",M854),99)=99,IF(IFERROR(SEARCH("H411",R854),99)=99,IF(IFERROR(SEARCH("H413",N854),99)=99,IF(IFERROR(SEARCH("H413",O854),99)=99,IF(IFERROR(SEARCH("H413",Q854),99)=99,IF(IFERROR(SEARCH("H413",M854),99)=99,IF(IFERROR(SEARCH("H413",R854),99)=99,IF(IFERROR(SEARCH("H412",N854),99)=99,IF(IFERROR(SEARCH("H412",O854),99)=99,IF(IFERROR(SEARCH("H412",Q854),99)=99,IF(IFERROR(SEARCH("H412",M854),99)=99,IF(IFERROR(SEARCH("H412",R854),99)=99,0,Scoring!$E$2),Scoring!$E$2),Scoring!$E$2),Scoring!$E$2),Scoring!$E$2),Scoring!$E$2),Scoring!$E$2),Scoring!$E$2),Scoring!$E$2),Scoring!$E$2),Scoring!$E$2),Scoring!$E$2),Scoring!$E$2),Scoring!$E$2),Scoring!$E$2),Scoring!$E$2),Scoring!$E$2),Scoring!$E$2),Scoring!$E$2),Scoring!$E$2)</f>
        <v>0</v>
      </c>
      <c r="Y854" s="78">
        <f>IF(IFERROR(SEARCH("CMR",K854),99)=99,IF(IFERROR(SEARCH("Suspected CMR",S854),99)=99,IF(IFERROR(SEARCH("CMR",S854),99)=99,0,Scoring!$E$8),Scoring!$E$9),Scoring!$E$8)</f>
        <v>0</v>
      </c>
      <c r="Z854" s="78">
        <f>IF(IFERROR(SEARCH("H350",N854),99)=99,IF(IFERROR(SEARCH("H350",O854),99)=99,IF(IFERROR(SEARCH("H350",Q854),99)=99,IF(IFERROR(SEARCH("H350",M854),99)=99,IF(IFERROR(SEARCH("H350",R854),99)=99,IF(IFERROR(SEARCH("H351",N854),99)=99,IF(IFERROR(SEARCH("H351",O854),99)=99,IF(IFERROR(SEARCH("H351",Q854),99)=99,IF(IFERROR(SEARCH("H351",M854),99)=99,IF(IFERROR(SEARCH("H351",R854),99)=99,IF(IFERROR(SEARCH("carcinogenic",P854),99)=99,IF(IFERROR(SEARCH("suspected carcinogenic",S854),99)=99,0,Scoring!$E$12),Scoring!$E$11),Scoring!$E$10),Scoring!$E$10),Scoring!$E$10),Scoring!$E$10),Scoring!$E$10),Scoring!$E$10),Scoring!$E$10),Scoring!$E$10),Scoring!$E$10),Scoring!$E$10)</f>
        <v>0</v>
      </c>
      <c r="AA854" s="78">
        <f>IF(IFERROR(SEARCH("H340",N854),99)=99,IF(IFERROR(SEARCH("H340",O854),99)=99,IF(IFERROR(SEARCH("H340",Q854),99)=99,IF(IFERROR(SEARCH("H340",M854),99)=99,IF(IFERROR(SEARCH("H340",R854),99)=99,IF(IFERROR(SEARCH("H341",N854),99)=99,IF(IFERROR(SEARCH("H341",O854),99)=99,IF(IFERROR(SEARCH("H341",Q854),99)=99,IF(IFERROR(SEARCH("H341",M854),99)=99,IF(IFERROR(SEARCH("H341",R854),99)=99,IF(IFERROR(SEARCH("mutagenic",P854),99)=99,IF(IFERROR(SEARCH("suspected mutagenic",S854),99)=99,0,Scoring!$E$15),Scoring!$E$14),Scoring!$E$13),Scoring!$E$13),Scoring!$E$13),Scoring!$E$13),Scoring!$E$13),Scoring!$E$13),Scoring!$E$13),Scoring!$E$13),Scoring!$E$13),Scoring!$E$13)</f>
        <v>0</v>
      </c>
      <c r="AB854" s="78">
        <f>IF(IFERROR(SEARCH("H360",N854),99)=99,IF(IFERROR(SEARCH("H360",O854),99)=99,IF(IFERROR(SEARCH("H360",Q854),99)=99,IF(IFERROR(SEARCH("H360",M854),99)=99,IF(IFERROR(SEARCH("H360",R854),99)=99,IF(IFERROR(SEARCH("H361",N854),99)=99,IF(IFERROR(SEARCH("H361",O854),99)=99,IF(IFERROR(SEARCH("H361",Q854),99)=99,IF(IFERROR(SEARCH("H361",M854),99)=99,IF(IFERROR(SEARCH("H361",R854),99)=99,IF(IFERROR(SEARCH("reproduction",P854),99)=99,IF(IFERROR(SEARCH("suspected reprotoxic",S854),99)=99,IF(IFERROR(SEARCH("reprotoxic",S854),99)=99,IF(IFERROR(SEARCH("reprotoxic",K854),99)=99,0,Scoring!$E$18),Scoring!$E$18),Scoring!$E$19),Scoring!$E$17),Scoring!$E$16),Scoring!$E$16),Scoring!$E$16),Scoring!$E$16),Scoring!$E$16),Scoring!$E$16),Scoring!$E$16),Scoring!$E$16),Scoring!$E$16),Scoring!$E$16)</f>
        <v>0</v>
      </c>
      <c r="AC854" s="78">
        <f>IF(IFERROR(SEARCH("57f",L854),99)=99,IF(IFERROR(SEARCH("57(f)",P854),99)=99,0,Scoring!$E$20),Scoring!$E$20)</f>
        <v>1</v>
      </c>
      <c r="AD854" s="78">
        <f>IF(IFERROR(SEARCH("CAT1",T854),99)=99,IF(IFERROR(SEARCH("CAT2",T854),99)=99,IF(IFERROR(SEARCH("CAT3",T854),99)=99,IF(IFERROR(SEARCH("concluded to be endocrine",K854),99)=99,IF(IFERROR(SEARCH("categorised as endocrine",K854),99)=99,IF(IFERROR(SEARCH("endocrine disrupting",P854),99)=99,IF(IFERROR(SEARCH("endocrine disrupting",K854),99)=99,IF(IFERROR(SEARCH("suspected endocrine",S854),99)=99,IF(IFERROR(SEARCH("potential endocrine",S854),99)=99,0,Scoring!$E$25),Scoring!$E$25),Scoring!$E$24),Scoring!$E$24),Scoring!$E$24),Scoring!$E$24),Scoring!$E$23),Scoring!$E$22),Scoring!$E$21)</f>
        <v>1</v>
      </c>
      <c r="AE854" s="78">
        <f>IF(IFERROR(SEARCH("suspected sensitiser",S854),99)=99,IF(IFERROR(SEARCH("sensitiser",S854),99)=99,IF(IFERROR(SEARCH("other hazard based concern",S854),99)=99,0,Scoring!$E$28),Scoring!$E$26),Scoring!$E$27)</f>
        <v>0</v>
      </c>
      <c r="AF854" s="78">
        <f>IF(IFERROR(M854,1)=1,IF(IFERROR(N854,1)=1,IF(IFERROR(O854,1)=1,IF(IFERROR(Q854,1)=1,IF(IFERROR(R854,1)=1,IF(IFERROR(T854,1)=1,IF(IFERROR(K854,1)=1,IF(IFERROR(P854,1)=1,IF(IFERROR(S854,1)=1,Scoring!$E$29,0),0),0),0),0),0),0),0),0)</f>
        <v>0</v>
      </c>
      <c r="AG854" s="78">
        <f t="shared" si="65"/>
        <v>2</v>
      </c>
      <c r="AI854" s="93"/>
      <c r="AJ854" s="94"/>
      <c r="AK854" s="76"/>
      <c r="AL854" s="75"/>
      <c r="AN854" s="79"/>
      <c r="AO854" s="79"/>
      <c r="AP854" s="79"/>
      <c r="AQ854" s="79"/>
      <c r="AR854" s="79"/>
      <c r="AS854" s="78"/>
      <c r="AU854" s="79">
        <f>IF(IFERROR(F854,99)=99,IF(IFERROR(G854,99)=99,IF(IFERROR(H854,99)=99,IF(IFERROR(I854,99)=99,IF(IFERROR(E854,99)=99,IF(IFERROR(J854,99)=99,0,Scoring!$B$7),Scoring!$B$3),Scoring!$B$2),Scoring!$B$6),Scoring!$B$5),Scoring!$B$4)</f>
        <v>1</v>
      </c>
      <c r="AV854" s="78">
        <f t="shared" si="66"/>
        <v>2</v>
      </c>
      <c r="AW854" s="78"/>
      <c r="AX854" s="66"/>
      <c r="AY854" s="78"/>
      <c r="AZ854" s="76"/>
      <c r="BB854" s="76"/>
    </row>
    <row r="855" spans="1:54" x14ac:dyDescent="0.25">
      <c r="A855" s="146" t="s">
        <v>30</v>
      </c>
      <c r="B855" s="147" t="s">
        <v>30</v>
      </c>
      <c r="C855" s="146" t="s">
        <v>30</v>
      </c>
      <c r="D855" s="146" t="s">
        <v>2942</v>
      </c>
      <c r="E855" s="76" t="e">
        <f>IF(C855="-",IF(A855="-",VLOOKUP(D855,'sin-list 180320_update'!$C$2:$C$835,1,FALSE),VLOOKUP(A855,'sin-list 180320_update'!$A$2:$A$835,1,FALSE)),VLOOKUP(C855,'sin-list 180320_update'!$B$2:$B$835,1,FALSE))</f>
        <v>#N/A</v>
      </c>
      <c r="F855" s="76" t="e">
        <f>IF($C855="-",IF($A855="-",VLOOKUP($D855,'REACH Bilaga XVII_update'!$A$5:$A$131,1,FALSE),VLOOKUP($A855,'REACH Bilaga XVII_update'!$C$5:$C$131,1,FALSE)),VLOOKUP($C855,'REACH Bilaga XVII_update'!$B$5:$B$131,1,FALSE))</f>
        <v>#N/A</v>
      </c>
      <c r="G855" s="76" t="str">
        <f>IF($C855="-",IF($A855="-",VLOOKUP($D855,' REACH Bilaga 59_update'!$A$5:$A$210,1,FALSE),VLOOKUP($A855,' REACH Bilaga 59_update'!$D$5:$D$210,1,FALSE)),VLOOKUP($C855,' REACH Bilaga 59_update'!$C$5:$C$210,1,FALSE))</f>
        <v>4-Nonylphenol, branched and linear, ethoxylated</v>
      </c>
      <c r="H855" s="76" t="str">
        <f>IF($C855="-",IF($A855="-",VLOOKUP($D855,'REACH Bilaga XIV_update'!$A$5:$A$110,1,FALSE),VLOOKUP($A855,'REACH Bilaga XIV_update'!$D$5:$D$110,1,FALSE)),VLOOKUP($C855,'REACH Bilaga XIV_update'!$C$5:$C$110,1,FALSE))</f>
        <v>4-Nonylphenol, branched and linear, ethoxylated</v>
      </c>
      <c r="I855" s="76" t="e">
        <f>IF($C855="-",IF($A855="-",VLOOKUP($D855,CoRAP_update!$A$5:$A$376,1,FALSE),VLOOKUP($A855,CoRAP_update!$D$5:$D$376,1,FALSE)),VLOOKUP($C855,CoRAP_update!$C$5:$C$376,1,FALSE))</f>
        <v>#N/A</v>
      </c>
      <c r="J855" s="76" t="e">
        <f>IF($C855="-",IF($A855="-",VLOOKUP($D855,EDC_update!$C$2:$C$450,1,FALSE),VLOOKUP($A855,EDC_update!$B$2:$B$450,1,FALSE)),VLOOKUP($C855,EDC_update!$L$2:$L$450,1,FALSE))</f>
        <v>#N/A</v>
      </c>
      <c r="K855" s="76" t="e">
        <f>IF($C855="-",IF($A855="-",IF(VLOOKUP($D855,'sin-list 180320_update'!$C$2:$S$835,3,FALSE)="",NA(),VLOOKUP($D855,'sin-list 180320_update'!$C$2:$S$835,3,FALSE)),IF(VLOOKUP($A855,'sin-list 180320_update'!$A$2:$S$835,5,FALSE)="",NA(),VLOOKUP($A855,'sin-list 180320_update'!$A$2:$S$835,5,FALSE))),IF(VLOOKUP($C855,'sin-list 180320_update'!$B$2:$S$835,4,FALSE)="",NA(),VLOOKUP($C855,'sin-list 180320_update'!$B$2:$S$835,4,FALSE)))</f>
        <v>#N/A</v>
      </c>
      <c r="L855" s="76" t="e">
        <f>IF($C855="-",IF($A855="-",VLOOKUP($D855,'sin-list 180320_update'!$C$2:$S$835,6,FALSE),VLOOKUP($A855,'sin-list 180320_update'!$A$2:$S$835,8,FALSE)),VLOOKUP($C855,'sin-list 180320_update'!$B$2:$S$835,7,FALSE))</f>
        <v>#N/A</v>
      </c>
      <c r="M855" s="76" t="e">
        <f>IF($C855="-",IF($A855="-",IF(VLOOKUP($D855,'sin-list 180320_update'!$C$2:$S$835,8,FALSE)="",NA(),VLOOKUP($D855,'sin-list 180320_update'!$C$2:$S$835,8,FALSE)),IF(VLOOKUP($A855,'sin-list 180320_update'!$A$2:$S$835,10,FALSE)="",NA(),VLOOKUP($A855,'sin-list 180320_update'!$A$2:$S$835,10,FALSE))),IF(VLOOKUP($C855,'sin-list 180320_update'!$B$2:$S$835,9,FALSE)="",NA(),VLOOKUP($C855,'sin-list 180320_update'!$B$2:$S$835,9,FALSE)))</f>
        <v>#N/A</v>
      </c>
      <c r="N855" s="76" t="e">
        <f>IF($C855="-",IF($A855="-",IF(VLOOKUP($D855,'REACH Bilaga XVII_update'!$A$5:$E$131,4,FALSE)="",NA(),VLOOKUP($D855,'REACH Bilaga XVII_update'!$A$5:$E$131,4,FALSE)),IF(VLOOKUP($A855,'REACH Bilaga XVII_update'!$C$5:$D$131,2,FALSE)="",NA(),VLOOKUP($A855,'REACH Bilaga XVII_update'!$C$5:$D$131,2,FALSE))),IF(VLOOKUP($C855,'REACH Bilaga XVII_update'!$B$5:$D$131,3,FALSE)="",NA(),VLOOKUP($C855,'REACH Bilaga XVII_update'!$B$5:$D$131,3,FALSE)))</f>
        <v>#N/A</v>
      </c>
      <c r="O855" s="76" t="e">
        <f>IF($C855="-",IF($A855="-",IF(VLOOKUP($D855,' REACH Bilaga 59_update'!$A$5:$E$210,5,FALSE)="",NA(),VLOOKUP($D855,' REACH Bilaga 59_update'!$A$5:$E$210,5,FALSE)),IF(VLOOKUP($A855,' REACH Bilaga 59_update'!$D$5:$E$210,2,FALSE)="",NA(),VLOOKUP($A855,' REACH Bilaga 59_update'!$D$5:$E$210,2,FALSE))),IF(VLOOKUP($C855,' REACH Bilaga 59_update'!$C$5:$E$210,3,FALSE)="",NA(),VLOOKUP($C855,' REACH Bilaga 59_update'!$C$5:$E$210,3,FALSE)))</f>
        <v>#N/A</v>
      </c>
      <c r="P855" s="76" t="str">
        <f>IF(C855="-",IF(A855="-",IFERROR(VLOOKUP($D855,' REACH Bilaga 59_update'!$A$5:$F$210,MATCH(Sammanfattning!P$1,' REACH Bilaga 59_update'!$A$4:$F$4,0),FALSE),VLOOKUP($D855,'REACH Bilaga XIV_update'!$A$4:$H$110,MATCH(Sammanfattning!P$1,'REACH Bilaga XIV_update'!$A$4:$H$4,0),FALSE)),IFERROR(VLOOKUP($A855,' REACH Bilaga 59_update'!$D$5:$F$210,MATCH(Sammanfattning!P$1,' REACH Bilaga 59_update'!$D$4:$F$4,0),FALSE),VLOOKUP($A855,'REACH Bilaga XIV_update'!$D$4:$H$110,MATCH(Sammanfattning!P$1,'REACH Bilaga XIV_update'!$D$4:$H$4,0),FALSE))),IFERROR(VLOOKUP($C855,' REACH Bilaga 59_update'!$C$5:$F$210,MATCH(Sammanfattning!P$1,' REACH Bilaga 59_update'!$C$4:$F$4,0),FALSE),VLOOKUP($C855,'REACH Bilaga XIV_update'!$C$4:$H$110,MATCH(Sammanfattning!P$1,'REACH Bilaga XIV_update'!$C$4:$H$4,0),FALSE)))</f>
        <v>Endocrine disrupting properties (Article 57(f) - environment)</v>
      </c>
      <c r="Q855" s="76" t="e">
        <f>IF($C855="-",IF($A855="-",IF(VLOOKUP($D855,'REACH Bilaga XIV_update'!$A$5:$I$110,9,FALSE)="",NA(),VLOOKUP($D855,'REACH Bilaga XIV_update'!$A$5:$I$110,9,FALSE)),IF(VLOOKUP($A855,'REACH Bilaga XIV_update'!$D$5:$I$110,6,FALSE)="",NA(),VLOOKUP($A855,'REACH Bilaga XIV_update'!$D$5:$I$110,6,FALSE))),IF(VLOOKUP($C855,'REACH Bilaga XIV_update'!$C$5:$I$110,7,FALSE)="",NA(),VLOOKUP($C855,'REACH Bilaga XIV_update'!$C$5:$I$110,7,FALSE)))</f>
        <v>#N/A</v>
      </c>
      <c r="R855" s="76" t="e">
        <f>IF($C855="-",IF($A855="-",IF(VLOOKUP($D855,CoRAP_update!$A$5:$O$376,15,FALSE)="",NA(),VLOOKUP($D855,CoRAP_update!$A$5:$O$376,15,FALSE)),IF(VLOOKUP($A855,CoRAP_update!$D$5:$O$376,12,FALSE)="",NA(),VLOOKUP($A855,CoRAP_update!$D$5:$O$376,12,FALSE))),IF(VLOOKUP($C855,CoRAP_update!$C$5:$O$376,13,FALSE)="",NA(),VLOOKUP($C855,CoRAP_update!$C$5:$O$376,13,FALSE)))</f>
        <v>#N/A</v>
      </c>
      <c r="S855" s="144" t="e">
        <f>IF($C855="-",IF($A855="-",VLOOKUP($D855,CoRAP_update!$A$5:$J$376,MATCH(Sammanfattning!S$1,CoRAP_update!$A$4:$J$4,0),FALSE),VLOOKUP($A855,CoRAP_update!$D$5:$J$376,MATCH(Sammanfattning!S$1,CoRAP_update!$D$4:$J$4,0),FALSE)),VLOOKUP($C855,CoRAP_update!$C$5:$J$376,MATCH(Sammanfattning!S$1,CoRAP_update!$C$4:$J$4,0),FALSE))</f>
        <v>#N/A</v>
      </c>
      <c r="T855" s="76" t="e">
        <f>IF($A855="-",VLOOKUP($D855,EDC_update!$C$2:$F$450,4,FALSE),VLOOKUP($A855,EDC_update!$B$2:$F$450,5,FALSE))</f>
        <v>#N/A</v>
      </c>
      <c r="V855" s="78">
        <f>IF(IFERROR(SEARCH("PBT",P855),99)=99,IF(IFERROR(SEARCH("suspected PBT",S855),99)=99,IF(IFERROR(SEARCH("concluded to be PBT",K855),99)=99,IF(IFERROR(SEARCH("PBT",S855),99)=99,IF(IFERROR(SEARCH("PBT cand",L855),99)=99,IF(IFERROR(SEARCH("PBT",L855),99)=99,IF(IFERROR(SEARCH("persistent, bioackumulative and toxic properties",K855),99)=99,0,Scoring!$E$3),Scoring!$E$3),Scoring!$E$7),Scoring!$E$3),Scoring!$E$5),Scoring!$E$6),Scoring!$E$3)</f>
        <v>0</v>
      </c>
      <c r="W855" s="78">
        <f>IF(IFERROR(SEARCH("vPvB",P855),99)=99,IF(IFERROR(SEARCH("suspected pbt/vPvB",S855),99)=99,IF(IFERROR(SEARCH("vPvB",S855),99)=99,IF(IFERROR(SEARCH("concluded to be a vPvB",S855),99)=99,IF(IFERROR(SEARCH("identified as vPvB",K855),99)=99,IF(IFERROR(SEARCH("concluded to be a vPvB",K855),99)=99,IF(IFERROR(SEARCH("concluded to be both pbt and vPvB",S855),99)=99,IF(IFERROR(SEARCH("concluded to be both pbt and vPvB",K855),99)=99,0,Scoring!$E$5),Scoring!$E$5),Scoring!$E$5),Scoring!$E$5),Scoring!$E$5),Scoring!$E$4),Scoring!$E$6),Scoring!$E$4)</f>
        <v>0</v>
      </c>
      <c r="X855" s="78">
        <f>IF(IFERROR(SEARCH("H410",N855),99)=99,IF(IFERROR(SEARCH("H410",O855),99)=99,IF(IFERROR(SEARCH("H410",Q855),99)=99,IF(IFERROR(SEARCH("H410",M855),99)=99,IF(IFERROR(SEARCH("H410",R855),99)=99,IF(IFERROR(SEARCH("H411",N855),99)=99,IF(IFERROR(SEARCH("H411",O855),99)=99,IF(IFERROR(SEARCH("H411",Q855),99)=99,IF(IFERROR(SEARCH("H411",M855),99)=99,IF(IFERROR(SEARCH("H411",R855),99)=99,IF(IFERROR(SEARCH("H413",N855),99)=99,IF(IFERROR(SEARCH("H413",O855),99)=99,IF(IFERROR(SEARCH("H413",Q855),99)=99,IF(IFERROR(SEARCH("H413",M855),99)=99,IF(IFERROR(SEARCH("H413",R855),99)=99,IF(IFERROR(SEARCH("H412",N855),99)=99,IF(IFERROR(SEARCH("H412",O855),99)=99,IF(IFERROR(SEARCH("H412",Q855),99)=99,IF(IFERROR(SEARCH("H412",M855),99)=99,IF(IFERROR(SEARCH("H412",R855),99)=99,0,Scoring!$E$2),Scoring!$E$2),Scoring!$E$2),Scoring!$E$2),Scoring!$E$2),Scoring!$E$2),Scoring!$E$2),Scoring!$E$2),Scoring!$E$2),Scoring!$E$2),Scoring!$E$2),Scoring!$E$2),Scoring!$E$2),Scoring!$E$2),Scoring!$E$2),Scoring!$E$2),Scoring!$E$2),Scoring!$E$2),Scoring!$E$2),Scoring!$E$2)</f>
        <v>0</v>
      </c>
      <c r="Y855" s="78">
        <f>IF(IFERROR(SEARCH("CMR",K855),99)=99,IF(IFERROR(SEARCH("Suspected CMR",S855),99)=99,IF(IFERROR(SEARCH("CMR",S855),99)=99,0,Scoring!$E$8),Scoring!$E$9),Scoring!$E$8)</f>
        <v>0</v>
      </c>
      <c r="Z855" s="78">
        <f>IF(IFERROR(SEARCH("H350",N855),99)=99,IF(IFERROR(SEARCH("H350",O855),99)=99,IF(IFERROR(SEARCH("H350",Q855),99)=99,IF(IFERROR(SEARCH("H350",M855),99)=99,IF(IFERROR(SEARCH("H350",R855),99)=99,IF(IFERROR(SEARCH("H351",N855),99)=99,IF(IFERROR(SEARCH("H351",O855),99)=99,IF(IFERROR(SEARCH("H351",Q855),99)=99,IF(IFERROR(SEARCH("H351",M855),99)=99,IF(IFERROR(SEARCH("H351",R855),99)=99,IF(IFERROR(SEARCH("carcinogenic",P855),99)=99,IF(IFERROR(SEARCH("suspected carcinogenic",S855),99)=99,0,Scoring!$E$12),Scoring!$E$11),Scoring!$E$10),Scoring!$E$10),Scoring!$E$10),Scoring!$E$10),Scoring!$E$10),Scoring!$E$10),Scoring!$E$10),Scoring!$E$10),Scoring!$E$10),Scoring!$E$10)</f>
        <v>0</v>
      </c>
      <c r="AA855" s="78">
        <f>IF(IFERROR(SEARCH("H340",N855),99)=99,IF(IFERROR(SEARCH("H340",O855),99)=99,IF(IFERROR(SEARCH("H340",Q855),99)=99,IF(IFERROR(SEARCH("H340",M855),99)=99,IF(IFERROR(SEARCH("H340",R855),99)=99,IF(IFERROR(SEARCH("H341",N855),99)=99,IF(IFERROR(SEARCH("H341",O855),99)=99,IF(IFERROR(SEARCH("H341",Q855),99)=99,IF(IFERROR(SEARCH("H341",M855),99)=99,IF(IFERROR(SEARCH("H341",R855),99)=99,IF(IFERROR(SEARCH("mutagenic",P855),99)=99,IF(IFERROR(SEARCH("suspected mutagenic",S855),99)=99,0,Scoring!$E$15),Scoring!$E$14),Scoring!$E$13),Scoring!$E$13),Scoring!$E$13),Scoring!$E$13),Scoring!$E$13),Scoring!$E$13),Scoring!$E$13),Scoring!$E$13),Scoring!$E$13),Scoring!$E$13)</f>
        <v>0</v>
      </c>
      <c r="AB855" s="78">
        <f>IF(IFERROR(SEARCH("H360",N855),99)=99,IF(IFERROR(SEARCH("H360",O855),99)=99,IF(IFERROR(SEARCH("H360",Q855),99)=99,IF(IFERROR(SEARCH("H360",M855),99)=99,IF(IFERROR(SEARCH("H360",R855),99)=99,IF(IFERROR(SEARCH("H361",N855),99)=99,IF(IFERROR(SEARCH("H361",O855),99)=99,IF(IFERROR(SEARCH("H361",Q855),99)=99,IF(IFERROR(SEARCH("H361",M855),99)=99,IF(IFERROR(SEARCH("H361",R855),99)=99,IF(IFERROR(SEARCH("reproduction",P855),99)=99,IF(IFERROR(SEARCH("suspected reprotoxic",S855),99)=99,IF(IFERROR(SEARCH("reprotoxic",S855),99)=99,IF(IFERROR(SEARCH("reprotoxic",K855),99)=99,0,Scoring!$E$18),Scoring!$E$18),Scoring!$E$19),Scoring!$E$17),Scoring!$E$16),Scoring!$E$16),Scoring!$E$16),Scoring!$E$16),Scoring!$E$16),Scoring!$E$16),Scoring!$E$16),Scoring!$E$16),Scoring!$E$16),Scoring!$E$16)</f>
        <v>0</v>
      </c>
      <c r="AC855" s="78">
        <f>IF(IFERROR(SEARCH("57f",L855),99)=99,IF(IFERROR(SEARCH("57(f)",P855),99)=99,0,Scoring!$E$20),Scoring!$E$20)</f>
        <v>1</v>
      </c>
      <c r="AD855" s="78">
        <f>IF(IFERROR(SEARCH("CAT1",T855),99)=99,IF(IFERROR(SEARCH("CAT2",T855),99)=99,IF(IFERROR(SEARCH("CAT3",T855),99)=99,IF(IFERROR(SEARCH("concluded to be endocrine",K855),99)=99,IF(IFERROR(SEARCH("categorised as endocrine",K855),99)=99,IF(IFERROR(SEARCH("endocrine disrupting",P855),99)=99,IF(IFERROR(SEARCH("endocrine disrupting",K855),99)=99,IF(IFERROR(SEARCH("suspected endocrine",S855),99)=99,IF(IFERROR(SEARCH("potential endocrine",S855),99)=99,0,Scoring!$E$25),Scoring!$E$25),Scoring!$E$24),Scoring!$E$24),Scoring!$E$24),Scoring!$E$24),Scoring!$E$23),Scoring!$E$22),Scoring!$E$21)</f>
        <v>1</v>
      </c>
      <c r="AE855" s="78">
        <f>IF(IFERROR(SEARCH("suspected sensitiser",S855),99)=99,IF(IFERROR(SEARCH("sensitiser",S855),99)=99,IF(IFERROR(SEARCH("other hazard based concern",S855),99)=99,0,Scoring!$E$28),Scoring!$E$26),Scoring!$E$27)</f>
        <v>0</v>
      </c>
      <c r="AF855" s="78">
        <f>IF(IFERROR(M855,1)=1,IF(IFERROR(N855,1)=1,IF(IFERROR(O855,1)=1,IF(IFERROR(Q855,1)=1,IF(IFERROR(R855,1)=1,IF(IFERROR(T855,1)=1,IF(IFERROR(K855,1)=1,IF(IFERROR(P855,1)=1,IF(IFERROR(S855,1)=1,Scoring!$E$29,0),0),0),0),0),0),0),0),0)</f>
        <v>0</v>
      </c>
      <c r="AG855" s="78">
        <f t="shared" si="65"/>
        <v>2</v>
      </c>
      <c r="AI855" s="93"/>
      <c r="AJ855" s="94"/>
      <c r="AK855" s="76"/>
      <c r="AL855" s="75"/>
      <c r="AN855" s="79"/>
      <c r="AO855" s="79"/>
      <c r="AP855" s="79"/>
      <c r="AQ855" s="79"/>
      <c r="AR855" s="79"/>
      <c r="AS855" s="78"/>
      <c r="AU855" s="79">
        <f>IF(IFERROR(F855,99)=99,IF(IFERROR(G855,99)=99,IF(IFERROR(H855,99)=99,IF(IFERROR(I855,99)=99,IF(IFERROR(E855,99)=99,IF(IFERROR(J855,99)=99,0,Scoring!$B$7),Scoring!$B$3),Scoring!$B$2),Scoring!$B$6),Scoring!$B$5),Scoring!$B$4)</f>
        <v>1</v>
      </c>
      <c r="AV855" s="78">
        <f t="shared" si="66"/>
        <v>2</v>
      </c>
      <c r="AW855" s="78"/>
      <c r="AX855" s="66"/>
      <c r="AY855" s="78"/>
      <c r="AZ855" s="76"/>
      <c r="BB855" s="76"/>
    </row>
    <row r="856" spans="1:54" x14ac:dyDescent="0.25">
      <c r="A856" s="77" t="s">
        <v>7501</v>
      </c>
      <c r="B856" s="76" t="str">
        <f t="shared" ref="B856:B880" si="67">C856</f>
        <v>-</v>
      </c>
      <c r="C856" s="77" t="s">
        <v>30</v>
      </c>
      <c r="D856" s="77" t="s">
        <v>993</v>
      </c>
      <c r="E856" s="76" t="str">
        <f>IF(C856="-",IF(A856="-",VLOOKUP(D856,'sin-list 180320_update'!$C$2:$C$835,1,FALSE),VLOOKUP(A856,'sin-list 180320_update'!$A$2:$A$835,1,FALSE)),VLOOKUP(C856,'sin-list 180320_update'!$B$2:$B$835,1,FALSE))</f>
        <v>2315-61-9</v>
      </c>
      <c r="F856" s="76" t="e">
        <f>IF($C856="-",IF($A856="-",VLOOKUP($D856,'REACH Bilaga XVII_update'!$A$5:$A$131,1,FALSE),VLOOKUP($A856,'REACH Bilaga XVII_update'!$C$5:$C$131,1,FALSE)),VLOOKUP($C856,'REACH Bilaga XVII_update'!$B$5:$B$131,1,FALSE))</f>
        <v>#N/A</v>
      </c>
      <c r="G856" s="76" t="e">
        <f>IF($C856="-",IF($A856="-",VLOOKUP($D856,' REACH Bilaga 59_update'!$A$5:$A$210,1,FALSE),VLOOKUP($A856,' REACH Bilaga 59_update'!$D$5:$D$210,1,FALSE)),VLOOKUP($C856,' REACH Bilaga 59_update'!$C$5:$C$210,1,FALSE))</f>
        <v>#N/A</v>
      </c>
      <c r="H856" s="76" t="str">
        <f>IF($C856="-",IF($A856="-",VLOOKUP($D856,'REACH Bilaga XIV_update'!$A$5:$A$110,1,FALSE),VLOOKUP($A856,'REACH Bilaga XIV_update'!$D$5:$D$110,1,FALSE)),VLOOKUP($C856,'REACH Bilaga XIV_update'!$C$5:$C$110,1,FALSE))</f>
        <v>2315-61-9</v>
      </c>
      <c r="I856" s="76" t="e">
        <f>IF($C856="-",IF($A856="-",VLOOKUP($D856,CoRAP_update!$A$5:$A$376,1,FALSE),VLOOKUP($A856,CoRAP_update!$D$5:$D$376,1,FALSE)),VLOOKUP($C856,CoRAP_update!$C$5:$C$376,1,FALSE))</f>
        <v>#N/A</v>
      </c>
      <c r="J856" s="76" t="e">
        <f>IF($C856="-",IF($A856="-",VLOOKUP($D856,EDC_update!$C$2:$C$450,1,FALSE),VLOOKUP($A856,EDC_update!$B$2:$B$450,1,FALSE)),VLOOKUP($C856,EDC_update!$L$2:$L$450,1,FALSE))</f>
        <v>#N/A</v>
      </c>
      <c r="K856" s="76" t="str">
        <f>IF($C856="-",IF($A856="-",IF(VLOOKUP($D856,'sin-list 180320_update'!$C$2:$S$835,3,FALSE)="",NA(),VLOOKUP($D856,'sin-list 180320_update'!$C$2:$S$835,3,FALSE)),IF(VLOOKUP($A856,'sin-list 180320_update'!$A$2:$S$835,5,FALSE)="",NA(),VLOOKUP($A856,'sin-list 180320_update'!$A$2:$S$835,5,FALSE))),IF(VLOOKUP($C856,'sin-list 180320_update'!$B$2:$S$835,4,FALSE)="",NA(),VLOOKUP($C856,'sin-list 180320_update'!$B$2:$S$835,4,FALSE)))</f>
        <v>Substance is concluded to be an endocrine disruptor SVHC by ECHA Member State Committee.</v>
      </c>
      <c r="L856" s="76" t="str">
        <f>IF($C856="-",IF($A856="-",VLOOKUP($D856,'sin-list 180320_update'!$C$2:$S$835,6,FALSE),VLOOKUP($A856,'sin-list 180320_update'!$A$2:$S$835,8,FALSE)),VLOOKUP($C856,'sin-list 180320_update'!$B$2:$S$835,7,FALSE))</f>
        <v>Official classification missing - 57f substance</v>
      </c>
      <c r="M856" s="76" t="e">
        <f>IF($C856="-",IF($A856="-",IF(VLOOKUP($D856,'sin-list 180320_update'!$C$2:$S$835,8,FALSE)="",NA(),VLOOKUP($D856,'sin-list 180320_update'!$C$2:$S$835,8,FALSE)),IF(VLOOKUP($A856,'sin-list 180320_update'!$A$2:$S$835,10,FALSE)="",NA(),VLOOKUP($A856,'sin-list 180320_update'!$A$2:$S$835,10,FALSE))),IF(VLOOKUP($C856,'sin-list 180320_update'!$B$2:$S$835,9,FALSE)="",NA(),VLOOKUP($C856,'sin-list 180320_update'!$B$2:$S$835,9,FALSE)))</f>
        <v>#N/A</v>
      </c>
      <c r="N856" s="76" t="e">
        <f>IF($C856="-",IF($A856="-",IF(VLOOKUP($D856,'REACH Bilaga XVII_update'!$A$5:$E$131,4,FALSE)="",NA(),VLOOKUP($D856,'REACH Bilaga XVII_update'!$A$5:$E$131,4,FALSE)),IF(VLOOKUP($A856,'REACH Bilaga XVII_update'!$C$5:$D$131,2,FALSE)="",NA(),VLOOKUP($A856,'REACH Bilaga XVII_update'!$C$5:$D$131,2,FALSE))),IF(VLOOKUP($C856,'REACH Bilaga XVII_update'!$B$5:$D$131,3,FALSE)="",NA(),VLOOKUP($C856,'REACH Bilaga XVII_update'!$B$5:$D$131,3,FALSE)))</f>
        <v>#N/A</v>
      </c>
      <c r="O856" s="76" t="e">
        <f>IF($C856="-",IF($A856="-",IF(VLOOKUP($D856,' REACH Bilaga 59_update'!$A$5:$E$210,5,FALSE)="",NA(),VLOOKUP($D856,' REACH Bilaga 59_update'!$A$5:$E$210,5,FALSE)),IF(VLOOKUP($A856,' REACH Bilaga 59_update'!$D$5:$E$210,2,FALSE)="",NA(),VLOOKUP($A856,' REACH Bilaga 59_update'!$D$5:$E$210,2,FALSE))),IF(VLOOKUP($C856,' REACH Bilaga 59_update'!$C$5:$E$210,3,FALSE)="",NA(),VLOOKUP($C856,' REACH Bilaga 59_update'!$C$5:$E$210,3,FALSE)))</f>
        <v>#N/A</v>
      </c>
      <c r="P856" s="76" t="str">
        <f>IF(C856="-",IF(A856="-",IFERROR(VLOOKUP($D856,' REACH Bilaga 59_update'!$A$5:$F$210,MATCH(Sammanfattning!P$1,' REACH Bilaga 59_update'!$A$4:$F$4,0),FALSE),VLOOKUP($D856,'REACH Bilaga XIV_update'!$A$4:$H$110,MATCH(Sammanfattning!P$1,'REACH Bilaga XIV_update'!$A$4:$H$4,0),FALSE)),IFERROR(VLOOKUP($A856,' REACH Bilaga 59_update'!$D$5:$F$210,MATCH(Sammanfattning!P$1,' REACH Bilaga 59_update'!$D$4:$F$4,0),FALSE),VLOOKUP($A856,'REACH Bilaga XIV_update'!$D$4:$H$110,MATCH(Sammanfattning!P$1,'REACH Bilaga XIV_update'!$D$4:$H$4,0),FALSE))),IFERROR(VLOOKUP($C856,' REACH Bilaga 59_update'!$C$5:$F$210,MATCH(Sammanfattning!P$1,' REACH Bilaga 59_update'!$C$4:$F$4,0),FALSE),VLOOKUP($C856,'REACH Bilaga XIV_update'!$C$4:$H$110,MATCH(Sammanfattning!P$1,'REACH Bilaga XIV_update'!$C$4:$H$4,0),FALSE)))</f>
        <v>Endocrine disrupting properties (Article 57(f) - environment)</v>
      </c>
      <c r="Q856" s="76" t="e">
        <f>IF($C856="-",IF($A856="-",IF(VLOOKUP($D856,'REACH Bilaga XIV_update'!$A$5:$I$110,9,FALSE)="",NA(),VLOOKUP($D856,'REACH Bilaga XIV_update'!$A$5:$I$110,9,FALSE)),IF(VLOOKUP($A856,'REACH Bilaga XIV_update'!$D$5:$I$110,6,FALSE)="",NA(),VLOOKUP($A856,'REACH Bilaga XIV_update'!$D$5:$I$110,6,FALSE))),IF(VLOOKUP($C856,'REACH Bilaga XIV_update'!$C$5:$I$110,7,FALSE)="",NA(),VLOOKUP($C856,'REACH Bilaga XIV_update'!$C$5:$I$110,7,FALSE)))</f>
        <v>#N/A</v>
      </c>
      <c r="R856" s="76" t="e">
        <f>IF($C856="-",IF($A856="-",IF(VLOOKUP($D856,CoRAP_update!$A$5:$O$376,15,FALSE)="",NA(),VLOOKUP($D856,CoRAP_update!$A$5:$O$376,15,FALSE)),IF(VLOOKUP($A856,CoRAP_update!$D$5:$O$376,12,FALSE)="",NA(),VLOOKUP($A856,CoRAP_update!$D$5:$O$376,12,FALSE))),IF(VLOOKUP($C856,CoRAP_update!$C$5:$O$376,13,FALSE)="",NA(),VLOOKUP($C856,CoRAP_update!$C$5:$O$376,13,FALSE)))</f>
        <v>#N/A</v>
      </c>
      <c r="S856" s="144" t="e">
        <f>IF($C856="-",IF($A856="-",VLOOKUP($D856,CoRAP_update!$A$5:$J$376,MATCH(Sammanfattning!S$1,CoRAP_update!$A$4:$J$4,0),FALSE),VLOOKUP($A856,CoRAP_update!$D$5:$J$376,MATCH(Sammanfattning!S$1,CoRAP_update!$D$4:$J$4,0),FALSE)),VLOOKUP($C856,CoRAP_update!$C$5:$J$376,MATCH(Sammanfattning!S$1,CoRAP_update!$C$4:$J$4,0),FALSE))</f>
        <v>#N/A</v>
      </c>
      <c r="T856" s="76" t="e">
        <f>IF($A856="-",VLOOKUP($D856,EDC_update!$C$2:$F$450,4,FALSE),VLOOKUP($A856,EDC_update!$B$2:$F$450,5,FALSE))</f>
        <v>#N/A</v>
      </c>
      <c r="V856" s="78">
        <f>IF(IFERROR(SEARCH("PBT",P856),99)=99,IF(IFERROR(SEARCH("suspected PBT",S856),99)=99,IF(IFERROR(SEARCH("concluded to be PBT",K856),99)=99,IF(IFERROR(SEARCH("PBT",S856),99)=99,IF(IFERROR(SEARCH("PBT cand",L856),99)=99,IF(IFERROR(SEARCH("PBT",L856),99)=99,IF(IFERROR(SEARCH("persistent, bioackumulative and toxic properties",K856),99)=99,0,Scoring!$E$3),Scoring!$E$3),Scoring!$E$7),Scoring!$E$3),Scoring!$E$5),Scoring!$E$6),Scoring!$E$3)</f>
        <v>0</v>
      </c>
      <c r="W856" s="78">
        <f>IF(IFERROR(SEARCH("vPvB",P856),99)=99,IF(IFERROR(SEARCH("suspected pbt/vPvB",S856),99)=99,IF(IFERROR(SEARCH("vPvB",S856),99)=99,IF(IFERROR(SEARCH("concluded to be a vPvB",S856),99)=99,IF(IFERROR(SEARCH("identified as vPvB",K856),99)=99,IF(IFERROR(SEARCH("concluded to be a vPvB",K856),99)=99,IF(IFERROR(SEARCH("concluded to be both pbt and vPvB",S856),99)=99,IF(IFERROR(SEARCH("concluded to be both pbt and vPvB",K856),99)=99,0,Scoring!$E$5),Scoring!$E$5),Scoring!$E$5),Scoring!$E$5),Scoring!$E$5),Scoring!$E$4),Scoring!$E$6),Scoring!$E$4)</f>
        <v>0</v>
      </c>
      <c r="X856" s="78">
        <f>IF(IFERROR(SEARCH("H410",N856),99)=99,IF(IFERROR(SEARCH("H410",O856),99)=99,IF(IFERROR(SEARCH("H410",Q856),99)=99,IF(IFERROR(SEARCH("H410",M856),99)=99,IF(IFERROR(SEARCH("H410",R856),99)=99,IF(IFERROR(SEARCH("H411",N856),99)=99,IF(IFERROR(SEARCH("H411",O856),99)=99,IF(IFERROR(SEARCH("H411",Q856),99)=99,IF(IFERROR(SEARCH("H411",M856),99)=99,IF(IFERROR(SEARCH("H411",R856),99)=99,IF(IFERROR(SEARCH("H413",N856),99)=99,IF(IFERROR(SEARCH("H413",O856),99)=99,IF(IFERROR(SEARCH("H413",Q856),99)=99,IF(IFERROR(SEARCH("H413",M856),99)=99,IF(IFERROR(SEARCH("H413",R856),99)=99,IF(IFERROR(SEARCH("H412",N856),99)=99,IF(IFERROR(SEARCH("H412",O856),99)=99,IF(IFERROR(SEARCH("H412",Q856),99)=99,IF(IFERROR(SEARCH("H412",M856),99)=99,IF(IFERROR(SEARCH("H412",R856),99)=99,0,Scoring!$E$2),Scoring!$E$2),Scoring!$E$2),Scoring!$E$2),Scoring!$E$2),Scoring!$E$2),Scoring!$E$2),Scoring!$E$2),Scoring!$E$2),Scoring!$E$2),Scoring!$E$2),Scoring!$E$2),Scoring!$E$2),Scoring!$E$2),Scoring!$E$2),Scoring!$E$2),Scoring!$E$2),Scoring!$E$2),Scoring!$E$2),Scoring!$E$2)</f>
        <v>0</v>
      </c>
      <c r="Y856" s="78">
        <f>IF(IFERROR(SEARCH("CMR",K856),99)=99,IF(IFERROR(SEARCH("Suspected CMR",S856),99)=99,IF(IFERROR(SEARCH("CMR",S856),99)=99,0,Scoring!$E$8),Scoring!$E$9),Scoring!$E$8)</f>
        <v>0</v>
      </c>
      <c r="Z856" s="78">
        <f>IF(IFERROR(SEARCH("H350",N856),99)=99,IF(IFERROR(SEARCH("H350",O856),99)=99,IF(IFERROR(SEARCH("H350",Q856),99)=99,IF(IFERROR(SEARCH("H350",M856),99)=99,IF(IFERROR(SEARCH("H350",R856),99)=99,IF(IFERROR(SEARCH("H351",N856),99)=99,IF(IFERROR(SEARCH("H351",O856),99)=99,IF(IFERROR(SEARCH("H351",Q856),99)=99,IF(IFERROR(SEARCH("H351",M856),99)=99,IF(IFERROR(SEARCH("H351",R856),99)=99,IF(IFERROR(SEARCH("carcinogenic",P856),99)=99,IF(IFERROR(SEARCH("suspected carcinogenic",S856),99)=99,0,Scoring!$E$12),Scoring!$E$11),Scoring!$E$10),Scoring!$E$10),Scoring!$E$10),Scoring!$E$10),Scoring!$E$10),Scoring!$E$10),Scoring!$E$10),Scoring!$E$10),Scoring!$E$10),Scoring!$E$10)</f>
        <v>0</v>
      </c>
      <c r="AA856" s="78">
        <f>IF(IFERROR(SEARCH("H340",N856),99)=99,IF(IFERROR(SEARCH("H340",O856),99)=99,IF(IFERROR(SEARCH("H340",Q856),99)=99,IF(IFERROR(SEARCH("H340",M856),99)=99,IF(IFERROR(SEARCH("H340",R856),99)=99,IF(IFERROR(SEARCH("H341",N856),99)=99,IF(IFERROR(SEARCH("H341",O856),99)=99,IF(IFERROR(SEARCH("H341",Q856),99)=99,IF(IFERROR(SEARCH("H341",M856),99)=99,IF(IFERROR(SEARCH("H341",R856),99)=99,IF(IFERROR(SEARCH("mutagenic",P856),99)=99,IF(IFERROR(SEARCH("suspected mutagenic",S856),99)=99,0,Scoring!$E$15),Scoring!$E$14),Scoring!$E$13),Scoring!$E$13),Scoring!$E$13),Scoring!$E$13),Scoring!$E$13),Scoring!$E$13),Scoring!$E$13),Scoring!$E$13),Scoring!$E$13),Scoring!$E$13)</f>
        <v>0</v>
      </c>
      <c r="AB856" s="78">
        <f>IF(IFERROR(SEARCH("H360",N856),99)=99,IF(IFERROR(SEARCH("H360",O856),99)=99,IF(IFERROR(SEARCH("H360",Q856),99)=99,IF(IFERROR(SEARCH("H360",M856),99)=99,IF(IFERROR(SEARCH("H360",R856),99)=99,IF(IFERROR(SEARCH("H361",N856),99)=99,IF(IFERROR(SEARCH("H361",O856),99)=99,IF(IFERROR(SEARCH("H361",Q856),99)=99,IF(IFERROR(SEARCH("H361",M856),99)=99,IF(IFERROR(SEARCH("H361",R856),99)=99,IF(IFERROR(SEARCH("reproduction",P856),99)=99,IF(IFERROR(SEARCH("suspected reprotoxic",S856),99)=99,IF(IFERROR(SEARCH("reprotoxic",S856),99)=99,IF(IFERROR(SEARCH("reprotoxic",K856),99)=99,0,Scoring!$E$18),Scoring!$E$18),Scoring!$E$19),Scoring!$E$17),Scoring!$E$16),Scoring!$E$16),Scoring!$E$16),Scoring!$E$16),Scoring!$E$16),Scoring!$E$16),Scoring!$E$16),Scoring!$E$16),Scoring!$E$16),Scoring!$E$16)</f>
        <v>0</v>
      </c>
      <c r="AC856" s="78">
        <f>IF(IFERROR(SEARCH("57f",L856),99)=99,IF(IFERROR(SEARCH("57(f)",P856),99)=99,0,Scoring!$E$20),Scoring!$E$20)</f>
        <v>1</v>
      </c>
      <c r="AD856" s="78">
        <f>IF(IFERROR(SEARCH("CAT1",T856),99)=99,IF(IFERROR(SEARCH("CAT2",T856),99)=99,IF(IFERROR(SEARCH("CAT3",T856),99)=99,IF(IFERROR(SEARCH("concluded to be endocrine",K856),99)=99,IF(IFERROR(SEARCH("categorised as endocrine",K856),99)=99,IF(IFERROR(SEARCH("endocrine disrupting",P856),99)=99,IF(IFERROR(SEARCH("endocrine disrupting",K856),99)=99,IF(IFERROR(SEARCH("suspected endocrine",S856),99)=99,IF(IFERROR(SEARCH("potential endocrine",S856),99)=99,0,Scoring!$E$25),Scoring!$E$25),Scoring!$E$24),Scoring!$E$24),Scoring!$E$24),Scoring!$E$24),Scoring!$E$23),Scoring!$E$22),Scoring!$E$21)</f>
        <v>1</v>
      </c>
      <c r="AE856" s="78">
        <f>IF(IFERROR(SEARCH("suspected sensitiser",S856),99)=99,IF(IFERROR(SEARCH("sensitiser",S856),99)=99,IF(IFERROR(SEARCH("other hazard based concern",S856),99)=99,0,Scoring!$E$28),Scoring!$E$26),Scoring!$E$27)</f>
        <v>0</v>
      </c>
      <c r="AF856" s="78">
        <f>IF(IFERROR(M856,1)=1,IF(IFERROR(N856,1)=1,IF(IFERROR(O856,1)=1,IF(IFERROR(Q856,1)=1,IF(IFERROR(R856,1)=1,IF(IFERROR(T856,1)=1,IF(IFERROR(K856,1)=1,IF(IFERROR(P856,1)=1,IF(IFERROR(S856,1)=1,Scoring!$E$29,0),0),0),0),0),0),0),0),0)</f>
        <v>0</v>
      </c>
      <c r="AG856" s="78">
        <f t="shared" si="65"/>
        <v>2</v>
      </c>
      <c r="AI856" s="93"/>
      <c r="AJ856" s="94"/>
      <c r="AK856" s="76"/>
      <c r="AL856" s="75"/>
      <c r="AN856" s="79"/>
      <c r="AO856" s="79"/>
      <c r="AP856" s="79"/>
      <c r="AQ856" s="79"/>
      <c r="AR856" s="79"/>
      <c r="AS856" s="78"/>
      <c r="AU856" s="79">
        <f>IF(IFERROR(F856,99)=99,IF(IFERROR(G856,99)=99,IF(IFERROR(H856,99)=99,IF(IFERROR(I856,99)=99,IF(IFERROR(E856,99)=99,IF(IFERROR(J856,99)=99,0,Scoring!$B$7),Scoring!$B$3),Scoring!$B$2),Scoring!$B$6),Scoring!$B$5),Scoring!$B$4)</f>
        <v>1</v>
      </c>
      <c r="AV856" s="78">
        <f t="shared" si="66"/>
        <v>2</v>
      </c>
      <c r="AW856" s="78"/>
      <c r="AX856" s="66"/>
      <c r="AY856" s="78"/>
      <c r="AZ856" s="76"/>
      <c r="BA856" s="76"/>
      <c r="BB856" s="76"/>
    </row>
    <row r="857" spans="1:54" x14ac:dyDescent="0.25">
      <c r="A857" s="77" t="s">
        <v>7502</v>
      </c>
      <c r="B857" s="76" t="str">
        <f t="shared" si="67"/>
        <v>-</v>
      </c>
      <c r="C857" s="77" t="s">
        <v>30</v>
      </c>
      <c r="D857" s="77" t="s">
        <v>995</v>
      </c>
      <c r="E857" s="76" t="str">
        <f>IF(C857="-",IF(A857="-",VLOOKUP(D857,'sin-list 180320_update'!$C$2:$C$835,1,FALSE),VLOOKUP(A857,'sin-list 180320_update'!$A$2:$A$835,1,FALSE)),VLOOKUP(C857,'sin-list 180320_update'!$B$2:$B$835,1,FALSE))</f>
        <v>2315-67-5</v>
      </c>
      <c r="F857" s="76" t="e">
        <f>IF($C857="-",IF($A857="-",VLOOKUP($D857,'REACH Bilaga XVII_update'!$A$5:$A$131,1,FALSE),VLOOKUP($A857,'REACH Bilaga XVII_update'!$C$5:$C$131,1,FALSE)),VLOOKUP($C857,'REACH Bilaga XVII_update'!$B$5:$B$131,1,FALSE))</f>
        <v>#N/A</v>
      </c>
      <c r="G857" s="76" t="e">
        <f>IF($C857="-",IF($A857="-",VLOOKUP($D857,' REACH Bilaga 59_update'!$A$5:$A$210,1,FALSE),VLOOKUP($A857,' REACH Bilaga 59_update'!$D$5:$D$210,1,FALSE)),VLOOKUP($C857,' REACH Bilaga 59_update'!$C$5:$C$210,1,FALSE))</f>
        <v>#N/A</v>
      </c>
      <c r="H857" s="76" t="str">
        <f>IF($C857="-",IF($A857="-",VLOOKUP($D857,'REACH Bilaga XIV_update'!$A$5:$A$110,1,FALSE),VLOOKUP($A857,'REACH Bilaga XIV_update'!$D$5:$D$110,1,FALSE)),VLOOKUP($C857,'REACH Bilaga XIV_update'!$C$5:$C$110,1,FALSE))</f>
        <v>2315-67-5</v>
      </c>
      <c r="I857" s="76" t="e">
        <f>IF($C857="-",IF($A857="-",VLOOKUP($D857,CoRAP_update!$A$5:$A$376,1,FALSE),VLOOKUP($A857,CoRAP_update!$D$5:$D$376,1,FALSE)),VLOOKUP($C857,CoRAP_update!$C$5:$C$376,1,FALSE))</f>
        <v>#N/A</v>
      </c>
      <c r="J857" s="76" t="e">
        <f>IF($C857="-",IF($A857="-",VLOOKUP($D857,EDC_update!$C$2:$C$450,1,FALSE),VLOOKUP($A857,EDC_update!$B$2:$B$450,1,FALSE)),VLOOKUP($C857,EDC_update!$L$2:$L$450,1,FALSE))</f>
        <v>#N/A</v>
      </c>
      <c r="K857" s="76" t="str">
        <f>IF($C857="-",IF($A857="-",IF(VLOOKUP($D857,'sin-list 180320_update'!$C$2:$S$835,3,FALSE)="",NA(),VLOOKUP($D857,'sin-list 180320_update'!$C$2:$S$835,3,FALSE)),IF(VLOOKUP($A857,'sin-list 180320_update'!$A$2:$S$835,5,FALSE)="",NA(),VLOOKUP($A857,'sin-list 180320_update'!$A$2:$S$835,5,FALSE))),IF(VLOOKUP($C857,'sin-list 180320_update'!$B$2:$S$835,4,FALSE)="",NA(),VLOOKUP($C857,'sin-list 180320_update'!$B$2:$S$835,4,FALSE)))</f>
        <v>Substance is concluded to be an endocrine disruptor SVHC by ECHA Member State Committee.</v>
      </c>
      <c r="L857" s="76" t="str">
        <f>IF($C857="-",IF($A857="-",VLOOKUP($D857,'sin-list 180320_update'!$C$2:$S$835,6,FALSE),VLOOKUP($A857,'sin-list 180320_update'!$A$2:$S$835,8,FALSE)),VLOOKUP($C857,'sin-list 180320_update'!$B$2:$S$835,7,FALSE))</f>
        <v>Official classification missing - 57f substance</v>
      </c>
      <c r="M857" s="76" t="e">
        <f>IF($C857="-",IF($A857="-",IF(VLOOKUP($D857,'sin-list 180320_update'!$C$2:$S$835,8,FALSE)="",NA(),VLOOKUP($D857,'sin-list 180320_update'!$C$2:$S$835,8,FALSE)),IF(VLOOKUP($A857,'sin-list 180320_update'!$A$2:$S$835,10,FALSE)="",NA(),VLOOKUP($A857,'sin-list 180320_update'!$A$2:$S$835,10,FALSE))),IF(VLOOKUP($C857,'sin-list 180320_update'!$B$2:$S$835,9,FALSE)="",NA(),VLOOKUP($C857,'sin-list 180320_update'!$B$2:$S$835,9,FALSE)))</f>
        <v>#N/A</v>
      </c>
      <c r="N857" s="76" t="e">
        <f>IF($C857="-",IF($A857="-",IF(VLOOKUP($D857,'REACH Bilaga XVII_update'!$A$5:$E$131,4,FALSE)="",NA(),VLOOKUP($D857,'REACH Bilaga XVII_update'!$A$5:$E$131,4,FALSE)),IF(VLOOKUP($A857,'REACH Bilaga XVII_update'!$C$5:$D$131,2,FALSE)="",NA(),VLOOKUP($A857,'REACH Bilaga XVII_update'!$C$5:$D$131,2,FALSE))),IF(VLOOKUP($C857,'REACH Bilaga XVII_update'!$B$5:$D$131,3,FALSE)="",NA(),VLOOKUP($C857,'REACH Bilaga XVII_update'!$B$5:$D$131,3,FALSE)))</f>
        <v>#N/A</v>
      </c>
      <c r="O857" s="76" t="e">
        <f>IF($C857="-",IF($A857="-",IF(VLOOKUP($D857,' REACH Bilaga 59_update'!$A$5:$E$210,5,FALSE)="",NA(),VLOOKUP($D857,' REACH Bilaga 59_update'!$A$5:$E$210,5,FALSE)),IF(VLOOKUP($A857,' REACH Bilaga 59_update'!$D$5:$E$210,2,FALSE)="",NA(),VLOOKUP($A857,' REACH Bilaga 59_update'!$D$5:$E$210,2,FALSE))),IF(VLOOKUP($C857,' REACH Bilaga 59_update'!$C$5:$E$210,3,FALSE)="",NA(),VLOOKUP($C857,' REACH Bilaga 59_update'!$C$5:$E$210,3,FALSE)))</f>
        <v>#N/A</v>
      </c>
      <c r="P857" s="76" t="str">
        <f>IF(C857="-",IF(A857="-",IFERROR(VLOOKUP($D857,' REACH Bilaga 59_update'!$A$5:$F$210,MATCH(Sammanfattning!P$1,' REACH Bilaga 59_update'!$A$4:$F$4,0),FALSE),VLOOKUP($D857,'REACH Bilaga XIV_update'!$A$4:$H$110,MATCH(Sammanfattning!P$1,'REACH Bilaga XIV_update'!$A$4:$H$4,0),FALSE)),IFERROR(VLOOKUP($A857,' REACH Bilaga 59_update'!$D$5:$F$210,MATCH(Sammanfattning!P$1,' REACH Bilaga 59_update'!$D$4:$F$4,0),FALSE),VLOOKUP($A857,'REACH Bilaga XIV_update'!$D$4:$H$110,MATCH(Sammanfattning!P$1,'REACH Bilaga XIV_update'!$D$4:$H$4,0),FALSE))),IFERROR(VLOOKUP($C857,' REACH Bilaga 59_update'!$C$5:$F$210,MATCH(Sammanfattning!P$1,' REACH Bilaga 59_update'!$C$4:$F$4,0),FALSE),VLOOKUP($C857,'REACH Bilaga XIV_update'!$C$4:$H$110,MATCH(Sammanfattning!P$1,'REACH Bilaga XIV_update'!$C$4:$H$4,0),FALSE)))</f>
        <v>Endocrine disrupting properties (Article 57(f) - environment)</v>
      </c>
      <c r="Q857" s="76" t="e">
        <f>IF($C857="-",IF($A857="-",IF(VLOOKUP($D857,'REACH Bilaga XIV_update'!$A$5:$I$110,9,FALSE)="",NA(),VLOOKUP($D857,'REACH Bilaga XIV_update'!$A$5:$I$110,9,FALSE)),IF(VLOOKUP($A857,'REACH Bilaga XIV_update'!$D$5:$I$110,6,FALSE)="",NA(),VLOOKUP($A857,'REACH Bilaga XIV_update'!$D$5:$I$110,6,FALSE))),IF(VLOOKUP($C857,'REACH Bilaga XIV_update'!$C$5:$I$110,7,FALSE)="",NA(),VLOOKUP($C857,'REACH Bilaga XIV_update'!$C$5:$I$110,7,FALSE)))</f>
        <v>#N/A</v>
      </c>
      <c r="R857" s="76" t="e">
        <f>IF($C857="-",IF($A857="-",IF(VLOOKUP($D857,CoRAP_update!$A$5:$O$376,15,FALSE)="",NA(),VLOOKUP($D857,CoRAP_update!$A$5:$O$376,15,FALSE)),IF(VLOOKUP($A857,CoRAP_update!$D$5:$O$376,12,FALSE)="",NA(),VLOOKUP($A857,CoRAP_update!$D$5:$O$376,12,FALSE))),IF(VLOOKUP($C857,CoRAP_update!$C$5:$O$376,13,FALSE)="",NA(),VLOOKUP($C857,CoRAP_update!$C$5:$O$376,13,FALSE)))</f>
        <v>#N/A</v>
      </c>
      <c r="S857" s="144" t="e">
        <f>IF($C857="-",IF($A857="-",VLOOKUP($D857,CoRAP_update!$A$5:$J$376,MATCH(Sammanfattning!S$1,CoRAP_update!$A$4:$J$4,0),FALSE),VLOOKUP($A857,CoRAP_update!$D$5:$J$376,MATCH(Sammanfattning!S$1,CoRAP_update!$D$4:$J$4,0),FALSE)),VLOOKUP($C857,CoRAP_update!$C$5:$J$376,MATCH(Sammanfattning!S$1,CoRAP_update!$C$4:$J$4,0),FALSE))</f>
        <v>#N/A</v>
      </c>
      <c r="T857" s="76" t="e">
        <f>IF($A857="-",VLOOKUP($D857,EDC_update!$C$2:$F$450,4,FALSE),VLOOKUP($A857,EDC_update!$B$2:$F$450,5,FALSE))</f>
        <v>#N/A</v>
      </c>
      <c r="V857" s="78">
        <f>IF(IFERROR(SEARCH("PBT",P857),99)=99,IF(IFERROR(SEARCH("suspected PBT",S857),99)=99,IF(IFERROR(SEARCH("concluded to be PBT",K857),99)=99,IF(IFERROR(SEARCH("PBT",S857),99)=99,IF(IFERROR(SEARCH("PBT cand",L857),99)=99,IF(IFERROR(SEARCH("PBT",L857),99)=99,IF(IFERROR(SEARCH("persistent, bioackumulative and toxic properties",K857),99)=99,0,Scoring!$E$3),Scoring!$E$3),Scoring!$E$7),Scoring!$E$3),Scoring!$E$5),Scoring!$E$6),Scoring!$E$3)</f>
        <v>0</v>
      </c>
      <c r="W857" s="78">
        <f>IF(IFERROR(SEARCH("vPvB",P857),99)=99,IF(IFERROR(SEARCH("suspected pbt/vPvB",S857),99)=99,IF(IFERROR(SEARCH("vPvB",S857),99)=99,IF(IFERROR(SEARCH("concluded to be a vPvB",S857),99)=99,IF(IFERROR(SEARCH("identified as vPvB",K857),99)=99,IF(IFERROR(SEARCH("concluded to be a vPvB",K857),99)=99,IF(IFERROR(SEARCH("concluded to be both pbt and vPvB",S857),99)=99,IF(IFERROR(SEARCH("concluded to be both pbt and vPvB",K857),99)=99,0,Scoring!$E$5),Scoring!$E$5),Scoring!$E$5),Scoring!$E$5),Scoring!$E$5),Scoring!$E$4),Scoring!$E$6),Scoring!$E$4)</f>
        <v>0</v>
      </c>
      <c r="X857" s="78">
        <f>IF(IFERROR(SEARCH("H410",N857),99)=99,IF(IFERROR(SEARCH("H410",O857),99)=99,IF(IFERROR(SEARCH("H410",Q857),99)=99,IF(IFERROR(SEARCH("H410",M857),99)=99,IF(IFERROR(SEARCH("H410",R857),99)=99,IF(IFERROR(SEARCH("H411",N857),99)=99,IF(IFERROR(SEARCH("H411",O857),99)=99,IF(IFERROR(SEARCH("H411",Q857),99)=99,IF(IFERROR(SEARCH("H411",M857),99)=99,IF(IFERROR(SEARCH("H411",R857),99)=99,IF(IFERROR(SEARCH("H413",N857),99)=99,IF(IFERROR(SEARCH("H413",O857),99)=99,IF(IFERROR(SEARCH("H413",Q857),99)=99,IF(IFERROR(SEARCH("H413",M857),99)=99,IF(IFERROR(SEARCH("H413",R857),99)=99,IF(IFERROR(SEARCH("H412",N857),99)=99,IF(IFERROR(SEARCH("H412",O857),99)=99,IF(IFERROR(SEARCH("H412",Q857),99)=99,IF(IFERROR(SEARCH("H412",M857),99)=99,IF(IFERROR(SEARCH("H412",R857),99)=99,0,Scoring!$E$2),Scoring!$E$2),Scoring!$E$2),Scoring!$E$2),Scoring!$E$2),Scoring!$E$2),Scoring!$E$2),Scoring!$E$2),Scoring!$E$2),Scoring!$E$2),Scoring!$E$2),Scoring!$E$2),Scoring!$E$2),Scoring!$E$2),Scoring!$E$2),Scoring!$E$2),Scoring!$E$2),Scoring!$E$2),Scoring!$E$2),Scoring!$E$2)</f>
        <v>0</v>
      </c>
      <c r="Y857" s="78">
        <f>IF(IFERROR(SEARCH("CMR",K857),99)=99,IF(IFERROR(SEARCH("Suspected CMR",S857),99)=99,IF(IFERROR(SEARCH("CMR",S857),99)=99,0,Scoring!$E$8),Scoring!$E$9),Scoring!$E$8)</f>
        <v>0</v>
      </c>
      <c r="Z857" s="78">
        <f>IF(IFERROR(SEARCH("H350",N857),99)=99,IF(IFERROR(SEARCH("H350",O857),99)=99,IF(IFERROR(SEARCH("H350",Q857),99)=99,IF(IFERROR(SEARCH("H350",M857),99)=99,IF(IFERROR(SEARCH("H350",R857),99)=99,IF(IFERROR(SEARCH("H351",N857),99)=99,IF(IFERROR(SEARCH("H351",O857),99)=99,IF(IFERROR(SEARCH("H351",Q857),99)=99,IF(IFERROR(SEARCH("H351",M857),99)=99,IF(IFERROR(SEARCH("H351",R857),99)=99,IF(IFERROR(SEARCH("carcinogenic",P857),99)=99,IF(IFERROR(SEARCH("suspected carcinogenic",S857),99)=99,0,Scoring!$E$12),Scoring!$E$11),Scoring!$E$10),Scoring!$E$10),Scoring!$E$10),Scoring!$E$10),Scoring!$E$10),Scoring!$E$10),Scoring!$E$10),Scoring!$E$10),Scoring!$E$10),Scoring!$E$10)</f>
        <v>0</v>
      </c>
      <c r="AA857" s="78">
        <f>IF(IFERROR(SEARCH("H340",N857),99)=99,IF(IFERROR(SEARCH("H340",O857),99)=99,IF(IFERROR(SEARCH("H340",Q857),99)=99,IF(IFERROR(SEARCH("H340",M857),99)=99,IF(IFERROR(SEARCH("H340",R857),99)=99,IF(IFERROR(SEARCH("H341",N857),99)=99,IF(IFERROR(SEARCH("H341",O857),99)=99,IF(IFERROR(SEARCH("H341",Q857),99)=99,IF(IFERROR(SEARCH("H341",M857),99)=99,IF(IFERROR(SEARCH("H341",R857),99)=99,IF(IFERROR(SEARCH("mutagenic",P857),99)=99,IF(IFERROR(SEARCH("suspected mutagenic",S857),99)=99,0,Scoring!$E$15),Scoring!$E$14),Scoring!$E$13),Scoring!$E$13),Scoring!$E$13),Scoring!$E$13),Scoring!$E$13),Scoring!$E$13),Scoring!$E$13),Scoring!$E$13),Scoring!$E$13),Scoring!$E$13)</f>
        <v>0</v>
      </c>
      <c r="AB857" s="78">
        <f>IF(IFERROR(SEARCH("H360",N857),99)=99,IF(IFERROR(SEARCH("H360",O857),99)=99,IF(IFERROR(SEARCH("H360",Q857),99)=99,IF(IFERROR(SEARCH("H360",M857),99)=99,IF(IFERROR(SEARCH("H360",R857),99)=99,IF(IFERROR(SEARCH("H361",N857),99)=99,IF(IFERROR(SEARCH("H361",O857),99)=99,IF(IFERROR(SEARCH("H361",Q857),99)=99,IF(IFERROR(SEARCH("H361",M857),99)=99,IF(IFERROR(SEARCH("H361",R857),99)=99,IF(IFERROR(SEARCH("reproduction",P857),99)=99,IF(IFERROR(SEARCH("suspected reprotoxic",S857),99)=99,IF(IFERROR(SEARCH("reprotoxic",S857),99)=99,IF(IFERROR(SEARCH("reprotoxic",K857),99)=99,0,Scoring!$E$18),Scoring!$E$18),Scoring!$E$19),Scoring!$E$17),Scoring!$E$16),Scoring!$E$16),Scoring!$E$16),Scoring!$E$16),Scoring!$E$16),Scoring!$E$16),Scoring!$E$16),Scoring!$E$16),Scoring!$E$16),Scoring!$E$16)</f>
        <v>0</v>
      </c>
      <c r="AC857" s="78">
        <f>IF(IFERROR(SEARCH("57f",L857),99)=99,IF(IFERROR(SEARCH("57(f)",P857),99)=99,0,Scoring!$E$20),Scoring!$E$20)</f>
        <v>1</v>
      </c>
      <c r="AD857" s="78">
        <f>IF(IFERROR(SEARCH("CAT1",T857),99)=99,IF(IFERROR(SEARCH("CAT2",T857),99)=99,IF(IFERROR(SEARCH("CAT3",T857),99)=99,IF(IFERROR(SEARCH("concluded to be endocrine",K857),99)=99,IF(IFERROR(SEARCH("categorised as endocrine",K857),99)=99,IF(IFERROR(SEARCH("endocrine disrupting",P857),99)=99,IF(IFERROR(SEARCH("endocrine disrupting",K857),99)=99,IF(IFERROR(SEARCH("suspected endocrine",S857),99)=99,IF(IFERROR(SEARCH("potential endocrine",S857),99)=99,0,Scoring!$E$25),Scoring!$E$25),Scoring!$E$24),Scoring!$E$24),Scoring!$E$24),Scoring!$E$24),Scoring!$E$23),Scoring!$E$22),Scoring!$E$21)</f>
        <v>1</v>
      </c>
      <c r="AE857" s="78">
        <f>IF(IFERROR(SEARCH("suspected sensitiser",S857),99)=99,IF(IFERROR(SEARCH("sensitiser",S857),99)=99,IF(IFERROR(SEARCH("other hazard based concern",S857),99)=99,0,Scoring!$E$28),Scoring!$E$26),Scoring!$E$27)</f>
        <v>0</v>
      </c>
      <c r="AF857" s="78">
        <f>IF(IFERROR(M857,1)=1,IF(IFERROR(N857,1)=1,IF(IFERROR(O857,1)=1,IF(IFERROR(Q857,1)=1,IF(IFERROR(R857,1)=1,IF(IFERROR(T857,1)=1,IF(IFERROR(K857,1)=1,IF(IFERROR(P857,1)=1,IF(IFERROR(S857,1)=1,Scoring!$E$29,0),0),0),0),0),0),0),0),0)</f>
        <v>0</v>
      </c>
      <c r="AG857" s="78">
        <f t="shared" si="65"/>
        <v>2</v>
      </c>
      <c r="AI857" s="93"/>
      <c r="AJ857" s="94"/>
      <c r="AK857" s="76"/>
      <c r="AL857" s="75"/>
      <c r="AN857" s="79"/>
      <c r="AO857" s="79"/>
      <c r="AP857" s="79"/>
      <c r="AQ857" s="79"/>
      <c r="AR857" s="79"/>
      <c r="AS857" s="78"/>
      <c r="AU857" s="79">
        <f>IF(IFERROR(F857,99)=99,IF(IFERROR(G857,99)=99,IF(IFERROR(H857,99)=99,IF(IFERROR(I857,99)=99,IF(IFERROR(E857,99)=99,IF(IFERROR(J857,99)=99,0,Scoring!$B$7),Scoring!$B$3),Scoring!$B$2),Scoring!$B$6),Scoring!$B$5),Scoring!$B$4)</f>
        <v>1</v>
      </c>
      <c r="AV857" s="78">
        <f t="shared" si="66"/>
        <v>2</v>
      </c>
      <c r="AW857" s="78"/>
      <c r="AX857" s="66"/>
      <c r="AY857" s="78"/>
      <c r="AZ857" s="76"/>
      <c r="BA857" s="76"/>
      <c r="BB857" s="76"/>
    </row>
    <row r="858" spans="1:54" x14ac:dyDescent="0.25">
      <c r="A858" s="77" t="s">
        <v>6579</v>
      </c>
      <c r="B858" s="76" t="str">
        <f t="shared" si="67"/>
        <v>-</v>
      </c>
      <c r="C858" s="77" t="s">
        <v>30</v>
      </c>
      <c r="D858" s="77" t="s">
        <v>2071</v>
      </c>
      <c r="E858" s="76" t="str">
        <f>IF(C858="-",IF(A858="-",VLOOKUP(D858,'sin-list 180320_update'!$C$2:$C$835,1,FALSE),VLOOKUP(A858,'sin-list 180320_update'!$A$2:$A$835,1,FALSE)),VLOOKUP(C858,'sin-list 180320_update'!$B$2:$B$835,1,FALSE))</f>
        <v>68987-90-6</v>
      </c>
      <c r="F858" s="76" t="e">
        <f>IF($C858="-",IF($A858="-",VLOOKUP($D858,'REACH Bilaga XVII_update'!$A$5:$A$131,1,FALSE),VLOOKUP($A858,'REACH Bilaga XVII_update'!$C$5:$C$131,1,FALSE)),VLOOKUP($C858,'REACH Bilaga XVII_update'!$B$5:$B$131,1,FALSE))</f>
        <v>#N/A</v>
      </c>
      <c r="G858" s="76" t="e">
        <f>IF($C858="-",IF($A858="-",VLOOKUP($D858,' REACH Bilaga 59_update'!$A$5:$A$210,1,FALSE),VLOOKUP($A858,' REACH Bilaga 59_update'!$D$5:$D$210,1,FALSE)),VLOOKUP($C858,' REACH Bilaga 59_update'!$C$5:$C$210,1,FALSE))</f>
        <v>#N/A</v>
      </c>
      <c r="H858" s="76" t="e">
        <f>IF($C858="-",IF($A858="-",VLOOKUP($D858,'REACH Bilaga XIV_update'!$A$5:$A$110,1,FALSE),VLOOKUP($A858,'REACH Bilaga XIV_update'!$D$5:$D$110,1,FALSE)),VLOOKUP($C858,'REACH Bilaga XIV_update'!$C$5:$C$110,1,FALSE))</f>
        <v>#N/A</v>
      </c>
      <c r="I858" s="76" t="e">
        <f>IF($C858="-",IF($A858="-",VLOOKUP($D858,CoRAP_update!$A$5:$A$376,1,FALSE),VLOOKUP($A858,CoRAP_update!$D$5:$D$376,1,FALSE)),VLOOKUP($C858,CoRAP_update!$C$5:$C$376,1,FALSE))</f>
        <v>#N/A</v>
      </c>
      <c r="J858" s="76" t="e">
        <f>IF($C858="-",IF($A858="-",VLOOKUP($D858,EDC_update!$C$2:$C$450,1,FALSE),VLOOKUP($A858,EDC_update!$B$2:$B$450,1,FALSE)),VLOOKUP($C858,EDC_update!$L$2:$L$450,1,FALSE))</f>
        <v>#N/A</v>
      </c>
      <c r="K858" s="76" t="str">
        <f>IF($C858="-",IF($A858="-",IF(VLOOKUP($D858,'sin-list 180320_update'!$C$2:$S$835,3,FALSE)="",NA(),VLOOKUP($D858,'sin-list 180320_update'!$C$2:$S$835,3,FALSE)),IF(VLOOKUP($A858,'sin-list 180320_update'!$A$2:$S$835,5,FALSE)="",NA(),VLOOKUP($A858,'sin-list 180320_update'!$A$2:$S$835,5,FALSE))),IF(VLOOKUP($C858,'sin-list 180320_update'!$B$2:$S$835,4,FALSE)="",NA(),VLOOKUP($C858,'sin-list 180320_update'!$B$2:$S$835,4,FALSE)))</f>
        <v>Octylphenolethoxylates are reported to have endocrine disrupting properties. They are the precursors of  Octylphenol which is a persistent substance. It has been found in the environment.</v>
      </c>
      <c r="L858" s="76" t="str">
        <f>IF($C858="-",IF($A858="-",VLOOKUP($D858,'sin-list 180320_update'!$C$2:$S$835,6,FALSE),VLOOKUP($A858,'sin-list 180320_update'!$A$2:$S$835,8,FALSE)),VLOOKUP($C858,'sin-list 180320_update'!$B$2:$S$835,7,FALSE))</f>
        <v>Official classification missing - 57f substance</v>
      </c>
      <c r="M858" s="76" t="e">
        <f>IF($C858="-",IF($A858="-",IF(VLOOKUP($D858,'sin-list 180320_update'!$C$2:$S$835,8,FALSE)="",NA(),VLOOKUP($D858,'sin-list 180320_update'!$C$2:$S$835,8,FALSE)),IF(VLOOKUP($A858,'sin-list 180320_update'!$A$2:$S$835,10,FALSE)="",NA(),VLOOKUP($A858,'sin-list 180320_update'!$A$2:$S$835,10,FALSE))),IF(VLOOKUP($C858,'sin-list 180320_update'!$B$2:$S$835,9,FALSE)="",NA(),VLOOKUP($C858,'sin-list 180320_update'!$B$2:$S$835,9,FALSE)))</f>
        <v>#N/A</v>
      </c>
      <c r="N858" s="76" t="e">
        <f>IF($C858="-",IF($A858="-",IF(VLOOKUP($D858,'REACH Bilaga XVII_update'!$A$5:$E$131,4,FALSE)="",NA(),VLOOKUP($D858,'REACH Bilaga XVII_update'!$A$5:$E$131,4,FALSE)),IF(VLOOKUP($A858,'REACH Bilaga XVII_update'!$C$5:$D$131,2,FALSE)="",NA(),VLOOKUP($A858,'REACH Bilaga XVII_update'!$C$5:$D$131,2,FALSE))),IF(VLOOKUP($C858,'REACH Bilaga XVII_update'!$B$5:$D$131,3,FALSE)="",NA(),VLOOKUP($C858,'REACH Bilaga XVII_update'!$B$5:$D$131,3,FALSE)))</f>
        <v>#N/A</v>
      </c>
      <c r="O858" s="76" t="e">
        <f>IF($C858="-",IF($A858="-",IF(VLOOKUP($D858,' REACH Bilaga 59_update'!$A$5:$E$210,5,FALSE)="",NA(),VLOOKUP($D858,' REACH Bilaga 59_update'!$A$5:$E$210,5,FALSE)),IF(VLOOKUP($A858,' REACH Bilaga 59_update'!$D$5:$E$210,2,FALSE)="",NA(),VLOOKUP($A858,' REACH Bilaga 59_update'!$D$5:$E$210,2,FALSE))),IF(VLOOKUP($C858,' REACH Bilaga 59_update'!$C$5:$E$210,3,FALSE)="",NA(),VLOOKUP($C858,' REACH Bilaga 59_update'!$C$5:$E$210,3,FALSE)))</f>
        <v>#N/A</v>
      </c>
      <c r="P858" s="76" t="e">
        <f>IF(C858="-",IF(A858="-",IFERROR(VLOOKUP($D858,' REACH Bilaga 59_update'!$A$5:$F$210,MATCH(Sammanfattning!P$1,' REACH Bilaga 59_update'!$A$4:$F$4,0),FALSE),VLOOKUP($D858,'REACH Bilaga XIV_update'!$A$4:$H$110,MATCH(Sammanfattning!P$1,'REACH Bilaga XIV_update'!$A$4:$H$4,0),FALSE)),IFERROR(VLOOKUP($A858,' REACH Bilaga 59_update'!$D$5:$F$210,MATCH(Sammanfattning!P$1,' REACH Bilaga 59_update'!$D$4:$F$4,0),FALSE),VLOOKUP($A858,'REACH Bilaga XIV_update'!$D$4:$H$110,MATCH(Sammanfattning!P$1,'REACH Bilaga XIV_update'!$D$4:$H$4,0),FALSE))),IFERROR(VLOOKUP($C858,' REACH Bilaga 59_update'!$C$5:$F$210,MATCH(Sammanfattning!P$1,' REACH Bilaga 59_update'!$C$4:$F$4,0),FALSE),VLOOKUP($C858,'REACH Bilaga XIV_update'!$C$4:$H$110,MATCH(Sammanfattning!P$1,'REACH Bilaga XIV_update'!$C$4:$H$4,0),FALSE)))</f>
        <v>#N/A</v>
      </c>
      <c r="Q858" s="76" t="e">
        <f>IF($C858="-",IF($A858="-",IF(VLOOKUP($D858,'REACH Bilaga XIV_update'!$A$5:$I$110,9,FALSE)="",NA(),VLOOKUP($D858,'REACH Bilaga XIV_update'!$A$5:$I$110,9,FALSE)),IF(VLOOKUP($A858,'REACH Bilaga XIV_update'!$D$5:$I$110,6,FALSE)="",NA(),VLOOKUP($A858,'REACH Bilaga XIV_update'!$D$5:$I$110,6,FALSE))),IF(VLOOKUP($C858,'REACH Bilaga XIV_update'!$C$5:$I$110,7,FALSE)="",NA(),VLOOKUP($C858,'REACH Bilaga XIV_update'!$C$5:$I$110,7,FALSE)))</f>
        <v>#N/A</v>
      </c>
      <c r="R858" s="76" t="e">
        <f>IF($C858="-",IF($A858="-",IF(VLOOKUP($D858,CoRAP_update!$A$5:$O$376,15,FALSE)="",NA(),VLOOKUP($D858,CoRAP_update!$A$5:$O$376,15,FALSE)),IF(VLOOKUP($A858,CoRAP_update!$D$5:$O$376,12,FALSE)="",NA(),VLOOKUP($A858,CoRAP_update!$D$5:$O$376,12,FALSE))),IF(VLOOKUP($C858,CoRAP_update!$C$5:$O$376,13,FALSE)="",NA(),VLOOKUP($C858,CoRAP_update!$C$5:$O$376,13,FALSE)))</f>
        <v>#N/A</v>
      </c>
      <c r="S858" s="144" t="e">
        <f>IF($C858="-",IF($A858="-",VLOOKUP($D858,CoRAP_update!$A$5:$J$376,MATCH(Sammanfattning!S$1,CoRAP_update!$A$4:$J$4,0),FALSE),VLOOKUP($A858,CoRAP_update!$D$5:$J$376,MATCH(Sammanfattning!S$1,CoRAP_update!$D$4:$J$4,0),FALSE)),VLOOKUP($C858,CoRAP_update!$C$5:$J$376,MATCH(Sammanfattning!S$1,CoRAP_update!$C$4:$J$4,0),FALSE))</f>
        <v>#N/A</v>
      </c>
      <c r="T858" s="76" t="e">
        <f>IF($A858="-",VLOOKUP($D858,EDC_update!$C$2:$F$450,4,FALSE),VLOOKUP($A858,EDC_update!$B$2:$F$450,5,FALSE))</f>
        <v>#N/A</v>
      </c>
      <c r="V858" s="78">
        <f>IF(IFERROR(SEARCH("PBT",P858),99)=99,IF(IFERROR(SEARCH("suspected PBT",S858),99)=99,IF(IFERROR(SEARCH("concluded to be PBT",K858),99)=99,IF(IFERROR(SEARCH("PBT",S858),99)=99,IF(IFERROR(SEARCH("PBT cand",L858),99)=99,IF(IFERROR(SEARCH("PBT",L858),99)=99,IF(IFERROR(SEARCH("persistent, bioackumulative and toxic properties",K858),99)=99,0,Scoring!$E$3),Scoring!$E$3),Scoring!$E$7),Scoring!$E$3),Scoring!$E$5),Scoring!$E$6),Scoring!$E$3)</f>
        <v>0</v>
      </c>
      <c r="W858" s="78">
        <f>IF(IFERROR(SEARCH("vPvB",P858),99)=99,IF(IFERROR(SEARCH("suspected pbt/vPvB",S858),99)=99,IF(IFERROR(SEARCH("vPvB",S858),99)=99,IF(IFERROR(SEARCH("concluded to be a vPvB",S858),99)=99,IF(IFERROR(SEARCH("identified as vPvB",K858),99)=99,IF(IFERROR(SEARCH("concluded to be a vPvB",K858),99)=99,IF(IFERROR(SEARCH("concluded to be both pbt and vPvB",S858),99)=99,IF(IFERROR(SEARCH("concluded to be both pbt and vPvB",K858),99)=99,0,Scoring!$E$5),Scoring!$E$5),Scoring!$E$5),Scoring!$E$5),Scoring!$E$5),Scoring!$E$4),Scoring!$E$6),Scoring!$E$4)</f>
        <v>0</v>
      </c>
      <c r="X858" s="78">
        <f>IF(IFERROR(SEARCH("H410",N858),99)=99,IF(IFERROR(SEARCH("H410",O858),99)=99,IF(IFERROR(SEARCH("H410",Q858),99)=99,IF(IFERROR(SEARCH("H410",M858),99)=99,IF(IFERROR(SEARCH("H410",R858),99)=99,IF(IFERROR(SEARCH("H411",N858),99)=99,IF(IFERROR(SEARCH("H411",O858),99)=99,IF(IFERROR(SEARCH("H411",Q858),99)=99,IF(IFERROR(SEARCH("H411",M858),99)=99,IF(IFERROR(SEARCH("H411",R858),99)=99,IF(IFERROR(SEARCH("H413",N858),99)=99,IF(IFERROR(SEARCH("H413",O858),99)=99,IF(IFERROR(SEARCH("H413",Q858),99)=99,IF(IFERROR(SEARCH("H413",M858),99)=99,IF(IFERROR(SEARCH("H413",R858),99)=99,IF(IFERROR(SEARCH("H412",N858),99)=99,IF(IFERROR(SEARCH("H412",O858),99)=99,IF(IFERROR(SEARCH("H412",Q858),99)=99,IF(IFERROR(SEARCH("H412",M858),99)=99,IF(IFERROR(SEARCH("H412",R858),99)=99,0,Scoring!$E$2),Scoring!$E$2),Scoring!$E$2),Scoring!$E$2),Scoring!$E$2),Scoring!$E$2),Scoring!$E$2),Scoring!$E$2),Scoring!$E$2),Scoring!$E$2),Scoring!$E$2),Scoring!$E$2),Scoring!$E$2),Scoring!$E$2),Scoring!$E$2),Scoring!$E$2),Scoring!$E$2),Scoring!$E$2),Scoring!$E$2),Scoring!$E$2)</f>
        <v>0</v>
      </c>
      <c r="Y858" s="78">
        <f>IF(IFERROR(SEARCH("CMR",K858),99)=99,IF(IFERROR(SEARCH("Suspected CMR",S858),99)=99,IF(IFERROR(SEARCH("CMR",S858),99)=99,0,Scoring!$E$8),Scoring!$E$9),Scoring!$E$8)</f>
        <v>0</v>
      </c>
      <c r="Z858" s="78">
        <f>IF(IFERROR(SEARCH("H350",N858),99)=99,IF(IFERROR(SEARCH("H350",O858),99)=99,IF(IFERROR(SEARCH("H350",Q858),99)=99,IF(IFERROR(SEARCH("H350",M858),99)=99,IF(IFERROR(SEARCH("H350",R858),99)=99,IF(IFERROR(SEARCH("H351",N858),99)=99,IF(IFERROR(SEARCH("H351",O858),99)=99,IF(IFERROR(SEARCH("H351",Q858),99)=99,IF(IFERROR(SEARCH("H351",M858),99)=99,IF(IFERROR(SEARCH("H351",R858),99)=99,IF(IFERROR(SEARCH("carcinogenic",P858),99)=99,IF(IFERROR(SEARCH("suspected carcinogenic",S858),99)=99,0,Scoring!$E$12),Scoring!$E$11),Scoring!$E$10),Scoring!$E$10),Scoring!$E$10),Scoring!$E$10),Scoring!$E$10),Scoring!$E$10),Scoring!$E$10),Scoring!$E$10),Scoring!$E$10),Scoring!$E$10)</f>
        <v>0</v>
      </c>
      <c r="AA858" s="78">
        <f>IF(IFERROR(SEARCH("H340",N858),99)=99,IF(IFERROR(SEARCH("H340",O858),99)=99,IF(IFERROR(SEARCH("H340",Q858),99)=99,IF(IFERROR(SEARCH("H340",M858),99)=99,IF(IFERROR(SEARCH("H340",R858),99)=99,IF(IFERROR(SEARCH("H341",N858),99)=99,IF(IFERROR(SEARCH("H341",O858),99)=99,IF(IFERROR(SEARCH("H341",Q858),99)=99,IF(IFERROR(SEARCH("H341",M858),99)=99,IF(IFERROR(SEARCH("H341",R858),99)=99,IF(IFERROR(SEARCH("mutagenic",P858),99)=99,IF(IFERROR(SEARCH("suspected mutagenic",S858),99)=99,0,Scoring!$E$15),Scoring!$E$14),Scoring!$E$13),Scoring!$E$13),Scoring!$E$13),Scoring!$E$13),Scoring!$E$13),Scoring!$E$13),Scoring!$E$13),Scoring!$E$13),Scoring!$E$13),Scoring!$E$13)</f>
        <v>0</v>
      </c>
      <c r="AB858" s="78">
        <f>IF(IFERROR(SEARCH("H360",N858),99)=99,IF(IFERROR(SEARCH("H360",O858),99)=99,IF(IFERROR(SEARCH("H360",Q858),99)=99,IF(IFERROR(SEARCH("H360",M858),99)=99,IF(IFERROR(SEARCH("H360",R858),99)=99,IF(IFERROR(SEARCH("H361",N858),99)=99,IF(IFERROR(SEARCH("H361",O858),99)=99,IF(IFERROR(SEARCH("H361",Q858),99)=99,IF(IFERROR(SEARCH("H361",M858),99)=99,IF(IFERROR(SEARCH("H361",R858),99)=99,IF(IFERROR(SEARCH("reproduction",P858),99)=99,IF(IFERROR(SEARCH("suspected reprotoxic",S858),99)=99,IF(IFERROR(SEARCH("reprotoxic",S858),99)=99,IF(IFERROR(SEARCH("reprotoxic",K858),99)=99,0,Scoring!$E$18),Scoring!$E$18),Scoring!$E$19),Scoring!$E$17),Scoring!$E$16),Scoring!$E$16),Scoring!$E$16),Scoring!$E$16),Scoring!$E$16),Scoring!$E$16),Scoring!$E$16),Scoring!$E$16),Scoring!$E$16),Scoring!$E$16)</f>
        <v>0</v>
      </c>
      <c r="AC858" s="78">
        <f>IF(IFERROR(SEARCH("57f",L858),99)=99,IF(IFERROR(SEARCH("57(f)",P858),99)=99,0,Scoring!$E$20),Scoring!$E$20)</f>
        <v>1</v>
      </c>
      <c r="AD858" s="78">
        <f>IF(IFERROR(SEARCH("CAT1",T858),99)=99,IF(IFERROR(SEARCH("CAT2",T858),99)=99,IF(IFERROR(SEARCH("CAT3",T858),99)=99,IF(IFERROR(SEARCH("concluded to be endocrine",K858),99)=99,IF(IFERROR(SEARCH("categorised as endocrine",K858),99)=99,IF(IFERROR(SEARCH("endocrine disrupting",P858),99)=99,IF(IFERROR(SEARCH("endocrine disrupting",K858),99)=99,IF(IFERROR(SEARCH("suspected endocrine",S858),99)=99,IF(IFERROR(SEARCH("potential endocrine",S858),99)=99,0,Scoring!$E$25),Scoring!$E$25),Scoring!$E$24),Scoring!$E$24),Scoring!$E$24),Scoring!$E$24),Scoring!$E$23),Scoring!$E$22),Scoring!$E$21)</f>
        <v>1</v>
      </c>
      <c r="AE858" s="78">
        <f>IF(IFERROR(SEARCH("suspected sensitiser",S858),99)=99,IF(IFERROR(SEARCH("sensitiser",S858),99)=99,IF(IFERROR(SEARCH("other hazard based concern",S858),99)=99,0,Scoring!$E$28),Scoring!$E$26),Scoring!$E$27)</f>
        <v>0</v>
      </c>
      <c r="AF858" s="78">
        <f>IF(IFERROR(M858,1)=1,IF(IFERROR(N858,1)=1,IF(IFERROR(O858,1)=1,IF(IFERROR(Q858,1)=1,IF(IFERROR(R858,1)=1,IF(IFERROR(T858,1)=1,IF(IFERROR(K858,1)=1,IF(IFERROR(P858,1)=1,IF(IFERROR(S858,1)=1,Scoring!$E$29,0),0),0),0),0),0),0),0),0)</f>
        <v>0</v>
      </c>
      <c r="AG858" s="78">
        <f t="shared" si="65"/>
        <v>2</v>
      </c>
      <c r="AI858" s="93"/>
      <c r="AJ858" s="94"/>
      <c r="AK858" s="76"/>
      <c r="AL858" s="75"/>
      <c r="AN858" s="79"/>
      <c r="AO858" s="79"/>
      <c r="AP858" s="79"/>
      <c r="AQ858" s="79"/>
      <c r="AR858" s="79"/>
      <c r="AS858" s="78"/>
      <c r="AU858" s="79">
        <f>IF(IFERROR(F858,99)=99,IF(IFERROR(G858,99)=99,IF(IFERROR(H858,99)=99,IF(IFERROR(I858,99)=99,IF(IFERROR(E858,99)=99,IF(IFERROR(J858,99)=99,0,Scoring!$B$7),Scoring!$B$3),Scoring!$B$2),Scoring!$B$6),Scoring!$B$5),Scoring!$B$4)</f>
        <v>0.3</v>
      </c>
      <c r="AV858" s="78">
        <f t="shared" si="66"/>
        <v>0.6</v>
      </c>
      <c r="AW858" s="78"/>
      <c r="AX858" s="66"/>
      <c r="AY858" s="78"/>
      <c r="AZ858" s="76"/>
      <c r="BA858" s="76"/>
      <c r="BB858" s="76"/>
    </row>
    <row r="859" spans="1:54" x14ac:dyDescent="0.25">
      <c r="A859" s="77" t="s">
        <v>5942</v>
      </c>
      <c r="B859" s="76" t="str">
        <f t="shared" si="67"/>
        <v>200-539-3</v>
      </c>
      <c r="C859" s="77" t="s">
        <v>1572</v>
      </c>
      <c r="D859" s="77" t="s">
        <v>1573</v>
      </c>
      <c r="E859" s="76" t="str">
        <f>IF(C859="-",IF(A859="-",VLOOKUP(D859,'sin-list 180320_update'!$C$2:$C$835,1,FALSE),VLOOKUP(A859,'sin-list 180320_update'!$A$2:$A$835,1,FALSE)),VLOOKUP(C859,'sin-list 180320_update'!$B$2:$B$835,1,FALSE))</f>
        <v>200-539-3</v>
      </c>
      <c r="F859" s="76" t="e">
        <f>IF($C859="-",IF($A859="-",VLOOKUP($D859,'REACH Bilaga XVII_update'!$A$5:$A$131,1,FALSE),VLOOKUP($A859,'REACH Bilaga XVII_update'!$C$5:$C$131,1,FALSE)),VLOOKUP($C859,'REACH Bilaga XVII_update'!$B$5:$B$131,1,FALSE))</f>
        <v>#N/A</v>
      </c>
      <c r="G859" s="76" t="e">
        <f>IF($C859="-",IF($A859="-",VLOOKUP($D859,' REACH Bilaga 59_update'!$A$5:$A$210,1,FALSE),VLOOKUP($A859,' REACH Bilaga 59_update'!$D$5:$D$210,1,FALSE)),VLOOKUP($C859,' REACH Bilaga 59_update'!$C$5:$C$210,1,FALSE))</f>
        <v>#N/A</v>
      </c>
      <c r="H859" s="76" t="e">
        <f>IF($C859="-",IF($A859="-",VLOOKUP($D859,'REACH Bilaga XIV_update'!$A$5:$A$110,1,FALSE),VLOOKUP($A859,'REACH Bilaga XIV_update'!$D$5:$D$110,1,FALSE)),VLOOKUP($C859,'REACH Bilaga XIV_update'!$C$5:$C$110,1,FALSE))</f>
        <v>#N/A</v>
      </c>
      <c r="I859" s="76" t="e">
        <f>IF($C859="-",IF($A859="-",VLOOKUP($D859,CoRAP_update!$A$5:$A$376,1,FALSE),VLOOKUP($A859,CoRAP_update!$D$5:$D$376,1,FALSE)),VLOOKUP($C859,CoRAP_update!$C$5:$C$376,1,FALSE))</f>
        <v>#N/A</v>
      </c>
      <c r="J859" s="76" t="e">
        <f>IF($C859="-",IF($A859="-",VLOOKUP($D859,EDC_update!$C$2:$C$450,1,FALSE),VLOOKUP($A859,EDC_update!$B$2:$B$450,1,FALSE)),VLOOKUP($C859,EDC_update!$L$2:$L$450,1,FALSE))</f>
        <v>#N/A</v>
      </c>
      <c r="K859" s="76" t="str">
        <f>IF($C859="-",IF($A859="-",IF(VLOOKUP($D859,'sin-list 180320_update'!$C$2:$S$835,3,FALSE)="",NA(),VLOOKUP($D859,'sin-list 180320_update'!$C$2:$S$835,3,FALSE)),IF(VLOOKUP($A859,'sin-list 180320_update'!$A$2:$S$835,5,FALSE)="",NA(),VLOOKUP($A859,'sin-list 180320_update'!$A$2:$S$835,5,FALSE))),IF(VLOOKUP($C859,'sin-list 180320_update'!$B$2:$S$835,4,FALSE)="",NA(),VLOOKUP($C859,'sin-list 180320_update'!$B$2:$S$835,4,FALSE)))</f>
        <v>Aniline  is classified as a possible carcinogen (C3) and as a possible mutagenic substance (M3). Aniline is very toxic and has been found in both humans and environmental samples.</v>
      </c>
      <c r="L859" s="76" t="str">
        <f>IF($C859="-",IF($A859="-",VLOOKUP($D859,'sin-list 180320_update'!$C$2:$S$835,6,FALSE),VLOOKUP($A859,'sin-list 180320_update'!$A$2:$S$835,8,FALSE)),VLOOKUP($C859,'sin-list 180320_update'!$B$2:$S$835,7,FALSE))</f>
        <v>Carc. 2
Muta. 2
Acute Tox. 3 *
Acute Tox. 3 *
Acute Tox. 3 *
STOT RE 1
Eye Dam. 1
Skin Sens. 1
Aquatic Acute 1</v>
      </c>
      <c r="M859" s="76" t="str">
        <f>IF($C859="-",IF($A859="-",IF(VLOOKUP($D859,'sin-list 180320_update'!$C$2:$S$835,8,FALSE)="",NA(),VLOOKUP($D859,'sin-list 180320_update'!$C$2:$S$835,8,FALSE)),IF(VLOOKUP($A859,'sin-list 180320_update'!$A$2:$S$835,10,FALSE)="",NA(),VLOOKUP($A859,'sin-list 180320_update'!$A$2:$S$835,10,FALSE))),IF(VLOOKUP($C859,'sin-list 180320_update'!$B$2:$S$835,9,FALSE)="",NA(),VLOOKUP($C859,'sin-list 180320_update'!$B$2:$S$835,9,FALSE)))</f>
        <v>H351
H341
H331
H311
H301
H372 **
H318
H317
H400</v>
      </c>
      <c r="N859" s="76" t="e">
        <f>IF($C859="-",IF($A859="-",IF(VLOOKUP($D859,'REACH Bilaga XVII_update'!$A$5:$E$131,4,FALSE)="",NA(),VLOOKUP($D859,'REACH Bilaga XVII_update'!$A$5:$E$131,4,FALSE)),IF(VLOOKUP($A859,'REACH Bilaga XVII_update'!$C$5:$D$131,2,FALSE)="",NA(),VLOOKUP($A859,'REACH Bilaga XVII_update'!$C$5:$D$131,2,FALSE))),IF(VLOOKUP($C859,'REACH Bilaga XVII_update'!$B$5:$D$131,3,FALSE)="",NA(),VLOOKUP($C859,'REACH Bilaga XVII_update'!$B$5:$D$131,3,FALSE)))</f>
        <v>#N/A</v>
      </c>
      <c r="O859" s="76" t="e">
        <f>IF($C859="-",IF($A859="-",IF(VLOOKUP($D859,' REACH Bilaga 59_update'!$A$5:$E$210,5,FALSE)="",NA(),VLOOKUP($D859,' REACH Bilaga 59_update'!$A$5:$E$210,5,FALSE)),IF(VLOOKUP($A859,' REACH Bilaga 59_update'!$D$5:$E$210,2,FALSE)="",NA(),VLOOKUP($A859,' REACH Bilaga 59_update'!$D$5:$E$210,2,FALSE))),IF(VLOOKUP($C859,' REACH Bilaga 59_update'!$C$5:$E$210,3,FALSE)="",NA(),VLOOKUP($C859,' REACH Bilaga 59_update'!$C$5:$E$210,3,FALSE)))</f>
        <v>#N/A</v>
      </c>
      <c r="P859" s="76" t="e">
        <f>IF(C859="-",IF(A859="-",IFERROR(VLOOKUP($D859,' REACH Bilaga 59_update'!$A$5:$F$210,MATCH(Sammanfattning!P$1,' REACH Bilaga 59_update'!$A$4:$F$4,0),FALSE),VLOOKUP($D859,'REACH Bilaga XIV_update'!$A$4:$H$110,MATCH(Sammanfattning!P$1,'REACH Bilaga XIV_update'!$A$4:$H$4,0),FALSE)),IFERROR(VLOOKUP($A859,' REACH Bilaga 59_update'!$D$5:$F$210,MATCH(Sammanfattning!P$1,' REACH Bilaga 59_update'!$D$4:$F$4,0),FALSE),VLOOKUP($A859,'REACH Bilaga XIV_update'!$D$4:$H$110,MATCH(Sammanfattning!P$1,'REACH Bilaga XIV_update'!$D$4:$H$4,0),FALSE))),IFERROR(VLOOKUP($C859,' REACH Bilaga 59_update'!$C$5:$F$210,MATCH(Sammanfattning!P$1,' REACH Bilaga 59_update'!$C$4:$F$4,0),FALSE),VLOOKUP($C859,'REACH Bilaga XIV_update'!$C$4:$H$110,MATCH(Sammanfattning!P$1,'REACH Bilaga XIV_update'!$C$4:$H$4,0),FALSE)))</f>
        <v>#N/A</v>
      </c>
      <c r="Q859" s="76" t="e">
        <f>IF($C859="-",IF($A859="-",IF(VLOOKUP($D859,'REACH Bilaga XIV_update'!$A$5:$I$110,9,FALSE)="",NA(),VLOOKUP($D859,'REACH Bilaga XIV_update'!$A$5:$I$110,9,FALSE)),IF(VLOOKUP($A859,'REACH Bilaga XIV_update'!$D$5:$I$110,6,FALSE)="",NA(),VLOOKUP($A859,'REACH Bilaga XIV_update'!$D$5:$I$110,6,FALSE))),IF(VLOOKUP($C859,'REACH Bilaga XIV_update'!$C$5:$I$110,7,FALSE)="",NA(),VLOOKUP($C859,'REACH Bilaga XIV_update'!$C$5:$I$110,7,FALSE)))</f>
        <v>#N/A</v>
      </c>
      <c r="R859" s="76" t="e">
        <f>IF($C859="-",IF($A859="-",IF(VLOOKUP($D859,CoRAP_update!$A$5:$O$376,15,FALSE)="",NA(),VLOOKUP($D859,CoRAP_update!$A$5:$O$376,15,FALSE)),IF(VLOOKUP($A859,CoRAP_update!$D$5:$O$376,12,FALSE)="",NA(),VLOOKUP($A859,CoRAP_update!$D$5:$O$376,12,FALSE))),IF(VLOOKUP($C859,CoRAP_update!$C$5:$O$376,13,FALSE)="",NA(),VLOOKUP($C859,CoRAP_update!$C$5:$O$376,13,FALSE)))</f>
        <v>#N/A</v>
      </c>
      <c r="S859" s="144" t="e">
        <f>IF($C859="-",IF($A859="-",VLOOKUP($D859,CoRAP_update!$A$5:$J$376,MATCH(Sammanfattning!S$1,CoRAP_update!$A$4:$J$4,0),FALSE),VLOOKUP($A859,CoRAP_update!$D$5:$J$376,MATCH(Sammanfattning!S$1,CoRAP_update!$D$4:$J$4,0),FALSE)),VLOOKUP($C859,CoRAP_update!$C$5:$J$376,MATCH(Sammanfattning!S$1,CoRAP_update!$C$4:$J$4,0),FALSE))</f>
        <v>#N/A</v>
      </c>
      <c r="T859" s="76" t="e">
        <f>IF($A859="-",VLOOKUP($D859,EDC_update!$C$2:$F$450,4,FALSE),VLOOKUP($A859,EDC_update!$B$2:$F$450,5,FALSE))</f>
        <v>#N/A</v>
      </c>
      <c r="V859" s="78">
        <f>IF(IFERROR(SEARCH("PBT",P859),99)=99,IF(IFERROR(SEARCH("suspected PBT",S859),99)=99,IF(IFERROR(SEARCH("concluded to be PBT",K859),99)=99,IF(IFERROR(SEARCH("PBT",S859),99)=99,IF(IFERROR(SEARCH("PBT cand",L859),99)=99,IF(IFERROR(SEARCH("PBT",L859),99)=99,IF(IFERROR(SEARCH("persistent, bioackumulative and toxic properties",K859),99)=99,0,Scoring!$E$3),Scoring!$E$3),Scoring!$E$7),Scoring!$E$3),Scoring!$E$5),Scoring!$E$6),Scoring!$E$3)</f>
        <v>0</v>
      </c>
      <c r="W859" s="78">
        <f>IF(IFERROR(SEARCH("vPvB",P859),99)=99,IF(IFERROR(SEARCH("suspected pbt/vPvB",S859),99)=99,IF(IFERROR(SEARCH("vPvB",S859),99)=99,IF(IFERROR(SEARCH("concluded to be a vPvB",S859),99)=99,IF(IFERROR(SEARCH("identified as vPvB",K859),99)=99,IF(IFERROR(SEARCH("concluded to be a vPvB",K859),99)=99,IF(IFERROR(SEARCH("concluded to be both pbt and vPvB",S859),99)=99,IF(IFERROR(SEARCH("concluded to be both pbt and vPvB",K859),99)=99,0,Scoring!$E$5),Scoring!$E$5),Scoring!$E$5),Scoring!$E$5),Scoring!$E$5),Scoring!$E$4),Scoring!$E$6),Scoring!$E$4)</f>
        <v>0</v>
      </c>
      <c r="X859" s="78">
        <f>IF(IFERROR(SEARCH("H410",N859),99)=99,IF(IFERROR(SEARCH("H410",O859),99)=99,IF(IFERROR(SEARCH("H410",Q859),99)=99,IF(IFERROR(SEARCH("H410",M859),99)=99,IF(IFERROR(SEARCH("H410",R859),99)=99,IF(IFERROR(SEARCH("H411",N859),99)=99,IF(IFERROR(SEARCH("H411",O859),99)=99,IF(IFERROR(SEARCH("H411",Q859),99)=99,IF(IFERROR(SEARCH("H411",M859),99)=99,IF(IFERROR(SEARCH("H411",R859),99)=99,IF(IFERROR(SEARCH("H413",N859),99)=99,IF(IFERROR(SEARCH("H413",O859),99)=99,IF(IFERROR(SEARCH("H413",Q859),99)=99,IF(IFERROR(SEARCH("H413",M859),99)=99,IF(IFERROR(SEARCH("H413",R859),99)=99,IF(IFERROR(SEARCH("H412",N859),99)=99,IF(IFERROR(SEARCH("H412",O859),99)=99,IF(IFERROR(SEARCH("H412",Q859),99)=99,IF(IFERROR(SEARCH("H412",M859),99)=99,IF(IFERROR(SEARCH("H412",R859),99)=99,0,Scoring!$E$2),Scoring!$E$2),Scoring!$E$2),Scoring!$E$2),Scoring!$E$2),Scoring!$E$2),Scoring!$E$2),Scoring!$E$2),Scoring!$E$2),Scoring!$E$2),Scoring!$E$2),Scoring!$E$2),Scoring!$E$2),Scoring!$E$2),Scoring!$E$2),Scoring!$E$2),Scoring!$E$2),Scoring!$E$2),Scoring!$E$2),Scoring!$E$2)</f>
        <v>0</v>
      </c>
      <c r="Y859" s="78">
        <f>IF(IFERROR(SEARCH("CMR",K859),99)=99,IF(IFERROR(SEARCH("Suspected CMR",S859),99)=99,IF(IFERROR(SEARCH("CMR",S859),99)=99,0,Scoring!$E$8),Scoring!$E$9),Scoring!$E$8)</f>
        <v>0</v>
      </c>
      <c r="Z859" s="78">
        <f>IF(IFERROR(SEARCH("H350",N859),99)=99,IF(IFERROR(SEARCH("H350",O859),99)=99,IF(IFERROR(SEARCH("H350",Q859),99)=99,IF(IFERROR(SEARCH("H350",M859),99)=99,IF(IFERROR(SEARCH("H350",R859),99)=99,IF(IFERROR(SEARCH("H351",N859),99)=99,IF(IFERROR(SEARCH("H351",O859),99)=99,IF(IFERROR(SEARCH("H351",Q859),99)=99,IF(IFERROR(SEARCH("H351",M859),99)=99,IF(IFERROR(SEARCH("H351",R859),99)=99,IF(IFERROR(SEARCH("carcinogenic",P859),99)=99,IF(IFERROR(SEARCH("suspected carcinogenic",S859),99)=99,0,Scoring!$E$12),Scoring!$E$11),Scoring!$E$10),Scoring!$E$10),Scoring!$E$10),Scoring!$E$10),Scoring!$E$10),Scoring!$E$10),Scoring!$E$10),Scoring!$E$10),Scoring!$E$10),Scoring!$E$10)</f>
        <v>1</v>
      </c>
      <c r="AA859" s="78">
        <f>IF(IFERROR(SEARCH("H340",N859),99)=99,IF(IFERROR(SEARCH("H340",O859),99)=99,IF(IFERROR(SEARCH("H340",Q859),99)=99,IF(IFERROR(SEARCH("H340",M859),99)=99,IF(IFERROR(SEARCH("H340",R859),99)=99,IF(IFERROR(SEARCH("H341",N859),99)=99,IF(IFERROR(SEARCH("H341",O859),99)=99,IF(IFERROR(SEARCH("H341",Q859),99)=99,IF(IFERROR(SEARCH("H341",M859),99)=99,IF(IFERROR(SEARCH("H341",R859),99)=99,IF(IFERROR(SEARCH("mutagenic",P859),99)=99,IF(IFERROR(SEARCH("suspected mutagenic",S859),99)=99,0,Scoring!$E$15),Scoring!$E$14),Scoring!$E$13),Scoring!$E$13),Scoring!$E$13),Scoring!$E$13),Scoring!$E$13),Scoring!$E$13),Scoring!$E$13),Scoring!$E$13),Scoring!$E$13),Scoring!$E$13)</f>
        <v>1</v>
      </c>
      <c r="AB859" s="78">
        <f>IF(IFERROR(SEARCH("H360",N859),99)=99,IF(IFERROR(SEARCH("H360",O859),99)=99,IF(IFERROR(SEARCH("H360",Q859),99)=99,IF(IFERROR(SEARCH("H360",M859),99)=99,IF(IFERROR(SEARCH("H360",R859),99)=99,IF(IFERROR(SEARCH("H361",N859),99)=99,IF(IFERROR(SEARCH("H361",O859),99)=99,IF(IFERROR(SEARCH("H361",Q859),99)=99,IF(IFERROR(SEARCH("H361",M859),99)=99,IF(IFERROR(SEARCH("H361",R859),99)=99,IF(IFERROR(SEARCH("reproduction",P859),99)=99,IF(IFERROR(SEARCH("suspected reprotoxic",S859),99)=99,IF(IFERROR(SEARCH("reprotoxic",S859),99)=99,IF(IFERROR(SEARCH("reprotoxic",K859),99)=99,0,Scoring!$E$18),Scoring!$E$18),Scoring!$E$19),Scoring!$E$17),Scoring!$E$16),Scoring!$E$16),Scoring!$E$16),Scoring!$E$16),Scoring!$E$16),Scoring!$E$16),Scoring!$E$16),Scoring!$E$16),Scoring!$E$16),Scoring!$E$16)</f>
        <v>0</v>
      </c>
      <c r="AC859" s="78">
        <f>IF(IFERROR(SEARCH("57f",L859),99)=99,IF(IFERROR(SEARCH("57(f)",P859),99)=99,0,Scoring!$E$20),Scoring!$E$20)</f>
        <v>0</v>
      </c>
      <c r="AD859" s="78">
        <f>IF(IFERROR(SEARCH("CAT1",T859),99)=99,IF(IFERROR(SEARCH("CAT2",T859),99)=99,IF(IFERROR(SEARCH("CAT3",T859),99)=99,IF(IFERROR(SEARCH("concluded to be endocrine",K859),99)=99,IF(IFERROR(SEARCH("categorised as endocrine",K859),99)=99,IF(IFERROR(SEARCH("endocrine disrupting",P859),99)=99,IF(IFERROR(SEARCH("endocrine disrupting",K859),99)=99,IF(IFERROR(SEARCH("suspected endocrine",S859),99)=99,IF(IFERROR(SEARCH("potential endocrine",S859),99)=99,0,Scoring!$E$25),Scoring!$E$25),Scoring!$E$24),Scoring!$E$24),Scoring!$E$24),Scoring!$E$24),Scoring!$E$23),Scoring!$E$22),Scoring!$E$21)</f>
        <v>0</v>
      </c>
      <c r="AE859" s="78">
        <f>IF(IFERROR(SEARCH("suspected sensitiser",S859),99)=99,IF(IFERROR(SEARCH("sensitiser",S859),99)=99,IF(IFERROR(SEARCH("other hazard based concern",S859),99)=99,0,Scoring!$E$28),Scoring!$E$26),Scoring!$E$27)</f>
        <v>0</v>
      </c>
      <c r="AF859" s="78">
        <f>IF(IFERROR(M859,1)=1,IF(IFERROR(N859,1)=1,IF(IFERROR(O859,1)=1,IF(IFERROR(Q859,1)=1,IF(IFERROR(R859,1)=1,IF(IFERROR(T859,1)=1,IF(IFERROR(K859,1)=1,IF(IFERROR(P859,1)=1,IF(IFERROR(S859,1)=1,Scoring!$E$29,0),0),0),0),0),0),0),0),0)</f>
        <v>0</v>
      </c>
      <c r="AG859" s="78">
        <f t="shared" si="65"/>
        <v>2</v>
      </c>
      <c r="AI859" s="93"/>
      <c r="AJ859" s="94"/>
      <c r="AK859" s="76"/>
      <c r="AL859" s="75"/>
      <c r="AN859" s="79"/>
      <c r="AO859" s="79"/>
      <c r="AP859" s="79"/>
      <c r="AQ859" s="79"/>
      <c r="AR859" s="79"/>
      <c r="AS859" s="78"/>
      <c r="AU859" s="79">
        <f>IF(IFERROR(F859,99)=99,IF(IFERROR(G859,99)=99,IF(IFERROR(H859,99)=99,IF(IFERROR(I859,99)=99,IF(IFERROR(E859,99)=99,IF(IFERROR(J859,99)=99,0,Scoring!$B$7),Scoring!$B$3),Scoring!$B$2),Scoring!$B$6),Scoring!$B$5),Scoring!$B$4)</f>
        <v>0.3</v>
      </c>
      <c r="AV859" s="78">
        <f t="shared" si="66"/>
        <v>0.6</v>
      </c>
      <c r="AW859" s="78"/>
      <c r="AX859" s="66"/>
      <c r="AY859" s="78"/>
      <c r="AZ859" s="76"/>
      <c r="BA859" s="76"/>
      <c r="BB859" s="76"/>
    </row>
    <row r="860" spans="1:54" x14ac:dyDescent="0.25">
      <c r="A860" s="77" t="s">
        <v>3340</v>
      </c>
      <c r="B860" s="76" t="str">
        <f t="shared" si="67"/>
        <v>200-663-8</v>
      </c>
      <c r="C860" s="77" t="s">
        <v>3408</v>
      </c>
      <c r="D860" s="77" t="s">
        <v>3242</v>
      </c>
      <c r="E860" s="76" t="str">
        <f>IF(C860="-",IF(A860="-",VLOOKUP(D860,'sin-list 180320_update'!$C$2:$C$835,1,FALSE),VLOOKUP(A860,'sin-list 180320_update'!$A$2:$A$835,1,FALSE)),VLOOKUP(C860,'sin-list 180320_update'!$B$2:$B$835,1,FALSE))</f>
        <v>200-663-8</v>
      </c>
      <c r="F860" s="76" t="str">
        <f>IF($C860="-",IF($A860="-",VLOOKUP($D860,'REACH Bilaga XVII_update'!$A$5:$A$131,1,FALSE),VLOOKUP($A860,'REACH Bilaga XVII_update'!$C$5:$C$131,1,FALSE)),VLOOKUP($C860,'REACH Bilaga XVII_update'!$B$5:$B$131,1,FALSE))</f>
        <v>200-663-8</v>
      </c>
      <c r="G860" s="76" t="e">
        <f>IF($C860="-",IF($A860="-",VLOOKUP($D860,' REACH Bilaga 59_update'!$A$5:$A$210,1,FALSE),VLOOKUP($A860,' REACH Bilaga 59_update'!$D$5:$D$210,1,FALSE)),VLOOKUP($C860,' REACH Bilaga 59_update'!$C$5:$C$210,1,FALSE))</f>
        <v>#N/A</v>
      </c>
      <c r="H860" s="76" t="e">
        <f>IF($C860="-",IF($A860="-",VLOOKUP($D860,'REACH Bilaga XIV_update'!$A$5:$A$110,1,FALSE),VLOOKUP($A860,'REACH Bilaga XIV_update'!$D$5:$D$110,1,FALSE)),VLOOKUP($C860,'REACH Bilaga XIV_update'!$C$5:$C$110,1,FALSE))</f>
        <v>#N/A</v>
      </c>
      <c r="I860" s="76" t="e">
        <f>IF($C860="-",IF($A860="-",VLOOKUP($D860,CoRAP_update!$A$5:$A$376,1,FALSE),VLOOKUP($A860,CoRAP_update!$D$5:$D$376,1,FALSE)),VLOOKUP($C860,CoRAP_update!$C$5:$C$376,1,FALSE))</f>
        <v>#N/A</v>
      </c>
      <c r="J860" s="76" t="e">
        <f>IF($C860="-",IF($A860="-",VLOOKUP($D860,EDC_update!$C$2:$C$450,1,FALSE),VLOOKUP($A860,EDC_update!$B$2:$B$450,1,FALSE)),VLOOKUP($C860,EDC_update!$L$2:$L$450,1,FALSE))</f>
        <v>#N/A</v>
      </c>
      <c r="K860" s="76" t="str">
        <f>IF($C860="-",IF($A860="-",IF(VLOOKUP($D860,'sin-list 180320_update'!$C$2:$S$835,3,FALSE)="",NA(),VLOOKUP($D860,'sin-list 180320_update'!$C$2:$S$835,3,FALSE)),IF(VLOOKUP($A860,'sin-list 180320_update'!$A$2:$S$835,5,FALSE)="",NA(),VLOOKUP($A860,'sin-list 180320_update'!$A$2:$S$835,5,FALSE))),IF(VLOOKUP($C860,'sin-list 180320_update'!$B$2:$S$835,4,FALSE)="",NA(),VLOOKUP($C860,'sin-list 180320_update'!$B$2:$S$835,4,FALSE)))</f>
        <v>This substance is very Persistent, very Mobile and Toxic. It has been found in natural waters and drinking waters.</v>
      </c>
      <c r="L860" s="76" t="str">
        <f>IF($C860="-",IF($A860="-",VLOOKUP($D860,'sin-list 180320_update'!$C$2:$S$835,6,FALSE),VLOOKUP($A860,'sin-list 180320_update'!$A$2:$S$835,8,FALSE)),VLOOKUP($C860,'sin-list 180320_update'!$B$2:$S$835,7,FALSE))</f>
        <v xml:space="preserve">Acute Tox. 4_x000D_
Skin Irrit. 2 _x000D_
Eye Irrit. 2 _x000D_
Acute Tox. 3 _x000D_
Carc. 2 _x000D_
STOT RE 1 _x000D_
Repr. 2 </v>
      </c>
      <c r="M860" s="76" t="str">
        <f>IF($C860="-",IF($A860="-",IF(VLOOKUP($D860,'sin-list 180320_update'!$C$2:$S$835,8,FALSE)="",NA(),VLOOKUP($D860,'sin-list 180320_update'!$C$2:$S$835,8,FALSE)),IF(VLOOKUP($A860,'sin-list 180320_update'!$A$2:$S$835,10,FALSE)="",NA(),VLOOKUP($A860,'sin-list 180320_update'!$A$2:$S$835,10,FALSE))),IF(VLOOKUP($C860,'sin-list 180320_update'!$B$2:$S$835,9,FALSE)="",NA(),VLOOKUP($C860,'sin-list 180320_update'!$B$2:$S$835,9,FALSE)))</f>
        <v>H305 _x000D_
H315_x000D_
H319_x000D_
H331_x000D_
H351_x000D_
H372_x000D_
H361d</v>
      </c>
      <c r="N860" s="76" t="str">
        <f>IF($C860="-",IF($A860="-",IF(VLOOKUP($D860,'REACH Bilaga XVII_update'!$A$5:$E$131,4,FALSE)="",NA(),VLOOKUP($D860,'REACH Bilaga XVII_update'!$A$5:$E$131,4,FALSE)),IF(VLOOKUP($A860,'REACH Bilaga XVII_update'!$C$5:$D$131,2,FALSE)="",NA(),VLOOKUP($A860,'REACH Bilaga XVII_update'!$C$5:$D$131,2,FALSE))),IF(VLOOKUP($C860,'REACH Bilaga XVII_update'!$B$5:$D$131,3,FALSE)="",NA(),VLOOKUP($C860,'REACH Bilaga XVII_update'!$B$5:$D$131,3,FALSE)))</f>
        <v>H351
H361d
H331
H302
H372
H315
H319</v>
      </c>
      <c r="O860" s="76" t="e">
        <f>IF($C860="-",IF($A860="-",IF(VLOOKUP($D860,' REACH Bilaga 59_update'!$A$5:$E$210,5,FALSE)="",NA(),VLOOKUP($D860,' REACH Bilaga 59_update'!$A$5:$E$210,5,FALSE)),IF(VLOOKUP($A860,' REACH Bilaga 59_update'!$D$5:$E$210,2,FALSE)="",NA(),VLOOKUP($A860,' REACH Bilaga 59_update'!$D$5:$E$210,2,FALSE))),IF(VLOOKUP($C860,' REACH Bilaga 59_update'!$C$5:$E$210,3,FALSE)="",NA(),VLOOKUP($C860,' REACH Bilaga 59_update'!$C$5:$E$210,3,FALSE)))</f>
        <v>#N/A</v>
      </c>
      <c r="P860" s="76" t="e">
        <f>IF(C860="-",IF(A860="-",IFERROR(VLOOKUP($D860,' REACH Bilaga 59_update'!$A$5:$F$210,MATCH(Sammanfattning!P$1,' REACH Bilaga 59_update'!$A$4:$F$4,0),FALSE),VLOOKUP($D860,'REACH Bilaga XIV_update'!$A$4:$H$110,MATCH(Sammanfattning!P$1,'REACH Bilaga XIV_update'!$A$4:$H$4,0),FALSE)),IFERROR(VLOOKUP($A860,' REACH Bilaga 59_update'!$D$5:$F$210,MATCH(Sammanfattning!P$1,' REACH Bilaga 59_update'!$D$4:$F$4,0),FALSE),VLOOKUP($A860,'REACH Bilaga XIV_update'!$D$4:$H$110,MATCH(Sammanfattning!P$1,'REACH Bilaga XIV_update'!$D$4:$H$4,0),FALSE))),IFERROR(VLOOKUP($C860,' REACH Bilaga 59_update'!$C$5:$F$210,MATCH(Sammanfattning!P$1,' REACH Bilaga 59_update'!$C$4:$F$4,0),FALSE),VLOOKUP($C860,'REACH Bilaga XIV_update'!$C$4:$H$110,MATCH(Sammanfattning!P$1,'REACH Bilaga XIV_update'!$C$4:$H$4,0),FALSE)))</f>
        <v>#N/A</v>
      </c>
      <c r="Q860" s="76" t="e">
        <f>IF($C860="-",IF($A860="-",IF(VLOOKUP($D860,'REACH Bilaga XIV_update'!$A$5:$I$110,9,FALSE)="",NA(),VLOOKUP($D860,'REACH Bilaga XIV_update'!$A$5:$I$110,9,FALSE)),IF(VLOOKUP($A860,'REACH Bilaga XIV_update'!$D$5:$I$110,6,FALSE)="",NA(),VLOOKUP($A860,'REACH Bilaga XIV_update'!$D$5:$I$110,6,FALSE))),IF(VLOOKUP($C860,'REACH Bilaga XIV_update'!$C$5:$I$110,7,FALSE)="",NA(),VLOOKUP($C860,'REACH Bilaga XIV_update'!$C$5:$I$110,7,FALSE)))</f>
        <v>#N/A</v>
      </c>
      <c r="R860" s="76" t="e">
        <f>IF($C860="-",IF($A860="-",IF(VLOOKUP($D860,CoRAP_update!$A$5:$O$376,15,FALSE)="",NA(),VLOOKUP($D860,CoRAP_update!$A$5:$O$376,15,FALSE)),IF(VLOOKUP($A860,CoRAP_update!$D$5:$O$376,12,FALSE)="",NA(),VLOOKUP($A860,CoRAP_update!$D$5:$O$376,12,FALSE))),IF(VLOOKUP($C860,CoRAP_update!$C$5:$O$376,13,FALSE)="",NA(),VLOOKUP($C860,CoRAP_update!$C$5:$O$376,13,FALSE)))</f>
        <v>#N/A</v>
      </c>
      <c r="S860" s="144" t="e">
        <f>IF($C860="-",IF($A860="-",VLOOKUP($D860,CoRAP_update!$A$5:$J$376,MATCH(Sammanfattning!S$1,CoRAP_update!$A$4:$J$4,0),FALSE),VLOOKUP($A860,CoRAP_update!$D$5:$J$376,MATCH(Sammanfattning!S$1,CoRAP_update!$D$4:$J$4,0),FALSE)),VLOOKUP($C860,CoRAP_update!$C$5:$J$376,MATCH(Sammanfattning!S$1,CoRAP_update!$C$4:$J$4,0),FALSE))</f>
        <v>#N/A</v>
      </c>
      <c r="T860" s="76" t="e">
        <f>IF($A860="-",VLOOKUP($D860,EDC_update!$C$2:$F$450,4,FALSE),VLOOKUP($A860,EDC_update!$B$2:$F$450,5,FALSE))</f>
        <v>#N/A</v>
      </c>
      <c r="V860" s="78">
        <f>IF(IFERROR(SEARCH("PBT",P860),99)=99,IF(IFERROR(SEARCH("suspected PBT",S860),99)=99,IF(IFERROR(SEARCH("concluded to be PBT",K860),99)=99,IF(IFERROR(SEARCH("PBT",S860),99)=99,IF(IFERROR(SEARCH("PBT cand",L860),99)=99,IF(IFERROR(SEARCH("PBT",L860),99)=99,IF(IFERROR(SEARCH("persistent, bioackumulative and toxic properties",K860),99)=99,0,Scoring!$E$3),Scoring!$E$3),Scoring!$E$7),Scoring!$E$3),Scoring!$E$5),Scoring!$E$6),Scoring!$E$3)</f>
        <v>0</v>
      </c>
      <c r="W860" s="78">
        <f>IF(IFERROR(SEARCH("vPvB",P860),99)=99,IF(IFERROR(SEARCH("suspected pbt/vPvB",S860),99)=99,IF(IFERROR(SEARCH("vPvB",S860),99)=99,IF(IFERROR(SEARCH("concluded to be a vPvB",S860),99)=99,IF(IFERROR(SEARCH("identified as vPvB",K860),99)=99,IF(IFERROR(SEARCH("concluded to be a vPvB",K860),99)=99,IF(IFERROR(SEARCH("concluded to be both pbt and vPvB",S860),99)=99,IF(IFERROR(SEARCH("concluded to be both pbt and vPvB",K860),99)=99,0,Scoring!$E$5),Scoring!$E$5),Scoring!$E$5),Scoring!$E$5),Scoring!$E$5),Scoring!$E$4),Scoring!$E$6),Scoring!$E$4)</f>
        <v>0</v>
      </c>
      <c r="X860" s="78">
        <f>IF(IFERROR(SEARCH("H410",N860),99)=99,IF(IFERROR(SEARCH("H410",O860),99)=99,IF(IFERROR(SEARCH("H410",Q860),99)=99,IF(IFERROR(SEARCH("H410",M860),99)=99,IF(IFERROR(SEARCH("H410",R860),99)=99,IF(IFERROR(SEARCH("H411",N860),99)=99,IF(IFERROR(SEARCH("H411",O860),99)=99,IF(IFERROR(SEARCH("H411",Q860),99)=99,IF(IFERROR(SEARCH("H411",M860),99)=99,IF(IFERROR(SEARCH("H411",R860),99)=99,IF(IFERROR(SEARCH("H413",N860),99)=99,IF(IFERROR(SEARCH("H413",O860),99)=99,IF(IFERROR(SEARCH("H413",Q860),99)=99,IF(IFERROR(SEARCH("H413",M860),99)=99,IF(IFERROR(SEARCH("H413",R860),99)=99,IF(IFERROR(SEARCH("H412",N860),99)=99,IF(IFERROR(SEARCH("H412",O860),99)=99,IF(IFERROR(SEARCH("H412",Q860),99)=99,IF(IFERROR(SEARCH("H412",M860),99)=99,IF(IFERROR(SEARCH("H412",R860),99)=99,0,Scoring!$E$2),Scoring!$E$2),Scoring!$E$2),Scoring!$E$2),Scoring!$E$2),Scoring!$E$2),Scoring!$E$2),Scoring!$E$2),Scoring!$E$2),Scoring!$E$2),Scoring!$E$2),Scoring!$E$2),Scoring!$E$2),Scoring!$E$2),Scoring!$E$2),Scoring!$E$2),Scoring!$E$2),Scoring!$E$2),Scoring!$E$2),Scoring!$E$2)</f>
        <v>0</v>
      </c>
      <c r="Y860" s="78">
        <f>IF(IFERROR(SEARCH("CMR",K860),99)=99,IF(IFERROR(SEARCH("Suspected CMR",S860),99)=99,IF(IFERROR(SEARCH("CMR",S860),99)=99,0,Scoring!$E$8),Scoring!$E$9),Scoring!$E$8)</f>
        <v>0</v>
      </c>
      <c r="Z860" s="78">
        <f>IF(IFERROR(SEARCH("H350",N860),99)=99,IF(IFERROR(SEARCH("H350",O860),99)=99,IF(IFERROR(SEARCH("H350",Q860),99)=99,IF(IFERROR(SEARCH("H350",M860),99)=99,IF(IFERROR(SEARCH("H350",R860),99)=99,IF(IFERROR(SEARCH("H351",N860),99)=99,IF(IFERROR(SEARCH("H351",O860),99)=99,IF(IFERROR(SEARCH("H351",Q860),99)=99,IF(IFERROR(SEARCH("H351",M860),99)=99,IF(IFERROR(SEARCH("H351",R860),99)=99,IF(IFERROR(SEARCH("carcinogenic",P860),99)=99,IF(IFERROR(SEARCH("suspected carcinogenic",S860),99)=99,0,Scoring!$E$12),Scoring!$E$11),Scoring!$E$10),Scoring!$E$10),Scoring!$E$10),Scoring!$E$10),Scoring!$E$10),Scoring!$E$10),Scoring!$E$10),Scoring!$E$10),Scoring!$E$10),Scoring!$E$10)</f>
        <v>1</v>
      </c>
      <c r="AA860" s="78">
        <f>IF(IFERROR(SEARCH("H340",N860),99)=99,IF(IFERROR(SEARCH("H340",O860),99)=99,IF(IFERROR(SEARCH("H340",Q860),99)=99,IF(IFERROR(SEARCH("H340",M860),99)=99,IF(IFERROR(SEARCH("H340",R860),99)=99,IF(IFERROR(SEARCH("H341",N860),99)=99,IF(IFERROR(SEARCH("H341",O860),99)=99,IF(IFERROR(SEARCH("H341",Q860),99)=99,IF(IFERROR(SEARCH("H341",M860),99)=99,IF(IFERROR(SEARCH("H341",R860),99)=99,IF(IFERROR(SEARCH("mutagenic",P860),99)=99,IF(IFERROR(SEARCH("suspected mutagenic",S860),99)=99,0,Scoring!$E$15),Scoring!$E$14),Scoring!$E$13),Scoring!$E$13),Scoring!$E$13),Scoring!$E$13),Scoring!$E$13),Scoring!$E$13),Scoring!$E$13),Scoring!$E$13),Scoring!$E$13),Scoring!$E$13)</f>
        <v>0</v>
      </c>
      <c r="AB860" s="78">
        <f>IF(IFERROR(SEARCH("H360",N860),99)=99,IF(IFERROR(SEARCH("H360",O860),99)=99,IF(IFERROR(SEARCH("H360",Q860),99)=99,IF(IFERROR(SEARCH("H360",M860),99)=99,IF(IFERROR(SEARCH("H360",R860),99)=99,IF(IFERROR(SEARCH("H361",N860),99)=99,IF(IFERROR(SEARCH("H361",O860),99)=99,IF(IFERROR(SEARCH("H361",Q860),99)=99,IF(IFERROR(SEARCH("H361",M860),99)=99,IF(IFERROR(SEARCH("H361",R860),99)=99,IF(IFERROR(SEARCH("reproduction",P860),99)=99,IF(IFERROR(SEARCH("suspected reprotoxic",S860),99)=99,IF(IFERROR(SEARCH("reprotoxic",S860),99)=99,IF(IFERROR(SEARCH("reprotoxic",K860),99)=99,0,Scoring!$E$18),Scoring!$E$18),Scoring!$E$19),Scoring!$E$17),Scoring!$E$16),Scoring!$E$16),Scoring!$E$16),Scoring!$E$16),Scoring!$E$16),Scoring!$E$16),Scoring!$E$16),Scoring!$E$16),Scoring!$E$16),Scoring!$E$16)</f>
        <v>1</v>
      </c>
      <c r="AC860" s="78">
        <f>IF(IFERROR(SEARCH("57f",L860),99)=99,IF(IFERROR(SEARCH("57(f)",P860),99)=99,0,Scoring!$E$20),Scoring!$E$20)</f>
        <v>0</v>
      </c>
      <c r="AD860" s="78">
        <f>IF(IFERROR(SEARCH("CAT1",T860),99)=99,IF(IFERROR(SEARCH("CAT2",T860),99)=99,IF(IFERROR(SEARCH("CAT3",T860),99)=99,IF(IFERROR(SEARCH("concluded to be endocrine",K860),99)=99,IF(IFERROR(SEARCH("categorised as endocrine",K860),99)=99,IF(IFERROR(SEARCH("endocrine disrupting",P860),99)=99,IF(IFERROR(SEARCH("endocrine disrupting",K860),99)=99,IF(IFERROR(SEARCH("suspected endocrine",S860),99)=99,IF(IFERROR(SEARCH("potential endocrine",S860),99)=99,0,Scoring!$E$25),Scoring!$E$25),Scoring!$E$24),Scoring!$E$24),Scoring!$E$24),Scoring!$E$24),Scoring!$E$23),Scoring!$E$22),Scoring!$E$21)</f>
        <v>0</v>
      </c>
      <c r="AE860" s="78">
        <f>IF(IFERROR(SEARCH("suspected sensitiser",S860),99)=99,IF(IFERROR(SEARCH("sensitiser",S860),99)=99,IF(IFERROR(SEARCH("other hazard based concern",S860),99)=99,0,Scoring!$E$28),Scoring!$E$26),Scoring!$E$27)</f>
        <v>0</v>
      </c>
      <c r="AF860" s="78">
        <f>IF(IFERROR(M860,1)=1,IF(IFERROR(N860,1)=1,IF(IFERROR(O860,1)=1,IF(IFERROR(Q860,1)=1,IF(IFERROR(R860,1)=1,IF(IFERROR(T860,1)=1,IF(IFERROR(K860,1)=1,IF(IFERROR(P860,1)=1,IF(IFERROR(S860,1)=1,Scoring!$E$29,0),0),0),0),0),0),0),0),0)</f>
        <v>0</v>
      </c>
      <c r="AG860" s="78">
        <f t="shared" si="65"/>
        <v>2</v>
      </c>
      <c r="AI860" s="93"/>
      <c r="AJ860" s="94"/>
      <c r="AK860" s="76"/>
      <c r="AL860" s="75"/>
      <c r="AN860" s="79"/>
      <c r="AO860" s="79"/>
      <c r="AP860" s="79"/>
      <c r="AQ860" s="79"/>
      <c r="AR860" s="79"/>
      <c r="AS860" s="78"/>
      <c r="AU860" s="79">
        <f>IF(IFERROR(F860,99)=99,IF(IFERROR(G860,99)=99,IF(IFERROR(H860,99)=99,IF(IFERROR(I860,99)=99,IF(IFERROR(E860,99)=99,IF(IFERROR(J860,99)=99,0,Scoring!$B$7),Scoring!$B$3),Scoring!$B$2),Scoring!$B$6),Scoring!$B$5),Scoring!$B$4)</f>
        <v>1</v>
      </c>
      <c r="AV860" s="78">
        <f t="shared" si="66"/>
        <v>2</v>
      </c>
      <c r="AW860" s="78"/>
      <c r="AX860" s="66"/>
      <c r="AY860" s="78"/>
      <c r="AZ860" s="76"/>
      <c r="BA860" s="76"/>
      <c r="BB860" s="76"/>
    </row>
    <row r="861" spans="1:54" x14ac:dyDescent="0.25">
      <c r="A861" s="77" t="s">
        <v>3344</v>
      </c>
      <c r="B861" s="76" t="str">
        <f t="shared" si="67"/>
        <v>200-925-1</v>
      </c>
      <c r="C861" s="77" t="s">
        <v>3411</v>
      </c>
      <c r="D861" s="77" t="s">
        <v>3246</v>
      </c>
      <c r="E861" s="76" t="e">
        <f>IF(C861="-",IF(A861="-",VLOOKUP(D861,'sin-list 180320_update'!$C$2:$C$835,1,FALSE),VLOOKUP(A861,'sin-list 180320_update'!$A$2:$A$835,1,FALSE)),VLOOKUP(C861,'sin-list 180320_update'!$B$2:$B$835,1,FALSE))</f>
        <v>#N/A</v>
      </c>
      <c r="F861" s="76" t="str">
        <f>IF($C861="-",IF($A861="-",VLOOKUP($D861,'REACH Bilaga XVII_update'!$A$5:$A$131,1,FALSE),VLOOKUP($A861,'REACH Bilaga XVII_update'!$C$5:$C$131,1,FALSE)),VLOOKUP($C861,'REACH Bilaga XVII_update'!$B$5:$B$131,1,FALSE))</f>
        <v>200-925-1</v>
      </c>
      <c r="G861" s="76" t="e">
        <f>IF($C861="-",IF($A861="-",VLOOKUP($D861,' REACH Bilaga 59_update'!$A$5:$A$210,1,FALSE),VLOOKUP($A861,' REACH Bilaga 59_update'!$D$5:$D$210,1,FALSE)),VLOOKUP($C861,' REACH Bilaga 59_update'!$C$5:$C$210,1,FALSE))</f>
        <v>#N/A</v>
      </c>
      <c r="H861" s="76" t="e">
        <f>IF($C861="-",IF($A861="-",VLOOKUP($D861,'REACH Bilaga XIV_update'!$A$5:$A$110,1,FALSE),VLOOKUP($A861,'REACH Bilaga XIV_update'!$D$5:$D$110,1,FALSE)),VLOOKUP($C861,'REACH Bilaga XIV_update'!$C$5:$C$110,1,FALSE))</f>
        <v>#N/A</v>
      </c>
      <c r="I861" s="76" t="e">
        <f>IF($C861="-",IF($A861="-",VLOOKUP($D861,CoRAP_update!$A$5:$A$376,1,FALSE),VLOOKUP($A861,CoRAP_update!$D$5:$D$376,1,FALSE)),VLOOKUP($C861,CoRAP_update!$C$5:$C$376,1,FALSE))</f>
        <v>#N/A</v>
      </c>
      <c r="J861" s="76" t="e">
        <f>IF($C861="-",IF($A861="-",VLOOKUP($D861,EDC_update!$C$2:$C$450,1,FALSE),VLOOKUP($A861,EDC_update!$B$2:$B$450,1,FALSE)),VLOOKUP($C861,EDC_update!$L$2:$L$450,1,FALSE))</f>
        <v>#N/A</v>
      </c>
      <c r="K861" s="76" t="e">
        <f>IF($C861="-",IF($A861="-",IF(VLOOKUP($D861,'sin-list 180320_update'!$C$2:$S$835,3,FALSE)="",NA(),VLOOKUP($D861,'sin-list 180320_update'!$C$2:$S$835,3,FALSE)),IF(VLOOKUP($A861,'sin-list 180320_update'!$A$2:$S$835,5,FALSE)="",NA(),VLOOKUP($A861,'sin-list 180320_update'!$A$2:$S$835,5,FALSE))),IF(VLOOKUP($C861,'sin-list 180320_update'!$B$2:$S$835,4,FALSE)="",NA(),VLOOKUP($C861,'sin-list 180320_update'!$B$2:$S$835,4,FALSE)))</f>
        <v>#N/A</v>
      </c>
      <c r="L861" s="76" t="e">
        <f>IF($C861="-",IF($A861="-",VLOOKUP($D861,'sin-list 180320_update'!$C$2:$S$835,6,FALSE),VLOOKUP($A861,'sin-list 180320_update'!$A$2:$S$835,8,FALSE)),VLOOKUP($C861,'sin-list 180320_update'!$B$2:$S$835,7,FALSE))</f>
        <v>#N/A</v>
      </c>
      <c r="M861" s="76" t="e">
        <f>IF($C861="-",IF($A861="-",IF(VLOOKUP($D861,'sin-list 180320_update'!$C$2:$S$835,8,FALSE)="",NA(),VLOOKUP($D861,'sin-list 180320_update'!$C$2:$S$835,8,FALSE)),IF(VLOOKUP($A861,'sin-list 180320_update'!$A$2:$S$835,10,FALSE)="",NA(),VLOOKUP($A861,'sin-list 180320_update'!$A$2:$S$835,10,FALSE))),IF(VLOOKUP($C861,'sin-list 180320_update'!$B$2:$S$835,9,FALSE)="",NA(),VLOOKUP($C861,'sin-list 180320_update'!$B$2:$S$835,9,FALSE)))</f>
        <v>#N/A</v>
      </c>
      <c r="N861" s="76" t="str">
        <f>IF($C861="-",IF($A861="-",IF(VLOOKUP($D861,'REACH Bilaga XVII_update'!$A$5:$E$131,4,FALSE)="",NA(),VLOOKUP($D861,'REACH Bilaga XVII_update'!$A$5:$E$131,4,FALSE)),IF(VLOOKUP($A861,'REACH Bilaga XVII_update'!$C$5:$D$131,2,FALSE)="",NA(),VLOOKUP($A861,'REACH Bilaga XVII_update'!$C$5:$D$131,2,FALSE))),IF(VLOOKUP($C861,'REACH Bilaga XVII_update'!$B$5:$D$131,3,FALSE)="",NA(),VLOOKUP($C861,'REACH Bilaga XVII_update'!$B$5:$D$131,3,FALSE)))</f>
        <v>H351
H372 **
H411</v>
      </c>
      <c r="O861" s="76" t="e">
        <f>IF($C861="-",IF($A861="-",IF(VLOOKUP($D861,' REACH Bilaga 59_update'!$A$5:$E$210,5,FALSE)="",NA(),VLOOKUP($D861,' REACH Bilaga 59_update'!$A$5:$E$210,5,FALSE)),IF(VLOOKUP($A861,' REACH Bilaga 59_update'!$D$5:$E$210,2,FALSE)="",NA(),VLOOKUP($A861,' REACH Bilaga 59_update'!$D$5:$E$210,2,FALSE))),IF(VLOOKUP($C861,' REACH Bilaga 59_update'!$C$5:$E$210,3,FALSE)="",NA(),VLOOKUP($C861,' REACH Bilaga 59_update'!$C$5:$E$210,3,FALSE)))</f>
        <v>#N/A</v>
      </c>
      <c r="P861" s="76" t="e">
        <f>IF(C861="-",IF(A861="-",IFERROR(VLOOKUP($D861,' REACH Bilaga 59_update'!$A$5:$F$210,MATCH(Sammanfattning!P$1,' REACH Bilaga 59_update'!$A$4:$F$4,0),FALSE),VLOOKUP($D861,'REACH Bilaga XIV_update'!$A$4:$H$110,MATCH(Sammanfattning!P$1,'REACH Bilaga XIV_update'!$A$4:$H$4,0),FALSE)),IFERROR(VLOOKUP($A861,' REACH Bilaga 59_update'!$D$5:$F$210,MATCH(Sammanfattning!P$1,' REACH Bilaga 59_update'!$D$4:$F$4,0),FALSE),VLOOKUP($A861,'REACH Bilaga XIV_update'!$D$4:$H$110,MATCH(Sammanfattning!P$1,'REACH Bilaga XIV_update'!$D$4:$H$4,0),FALSE))),IFERROR(VLOOKUP($C861,' REACH Bilaga 59_update'!$C$5:$F$210,MATCH(Sammanfattning!P$1,' REACH Bilaga 59_update'!$C$4:$F$4,0),FALSE),VLOOKUP($C861,'REACH Bilaga XIV_update'!$C$4:$H$110,MATCH(Sammanfattning!P$1,'REACH Bilaga XIV_update'!$C$4:$H$4,0),FALSE)))</f>
        <v>#N/A</v>
      </c>
      <c r="Q861" s="76" t="e">
        <f>IF($C861="-",IF($A861="-",IF(VLOOKUP($D861,'REACH Bilaga XIV_update'!$A$5:$I$110,9,FALSE)="",NA(),VLOOKUP($D861,'REACH Bilaga XIV_update'!$A$5:$I$110,9,FALSE)),IF(VLOOKUP($A861,'REACH Bilaga XIV_update'!$D$5:$I$110,6,FALSE)="",NA(),VLOOKUP($A861,'REACH Bilaga XIV_update'!$D$5:$I$110,6,FALSE))),IF(VLOOKUP($C861,'REACH Bilaga XIV_update'!$C$5:$I$110,7,FALSE)="",NA(),VLOOKUP($C861,'REACH Bilaga XIV_update'!$C$5:$I$110,7,FALSE)))</f>
        <v>#N/A</v>
      </c>
      <c r="R861" s="76" t="e">
        <f>IF($C861="-",IF($A861="-",IF(VLOOKUP($D861,CoRAP_update!$A$5:$O$376,15,FALSE)="",NA(),VLOOKUP($D861,CoRAP_update!$A$5:$O$376,15,FALSE)),IF(VLOOKUP($A861,CoRAP_update!$D$5:$O$376,12,FALSE)="",NA(),VLOOKUP($A861,CoRAP_update!$D$5:$O$376,12,FALSE))),IF(VLOOKUP($C861,CoRAP_update!$C$5:$O$376,13,FALSE)="",NA(),VLOOKUP($C861,CoRAP_update!$C$5:$O$376,13,FALSE)))</f>
        <v>#N/A</v>
      </c>
      <c r="S861" s="144" t="e">
        <f>IF($C861="-",IF($A861="-",VLOOKUP($D861,CoRAP_update!$A$5:$J$376,MATCH(Sammanfattning!S$1,CoRAP_update!$A$4:$J$4,0),FALSE),VLOOKUP($A861,CoRAP_update!$D$5:$J$376,MATCH(Sammanfattning!S$1,CoRAP_update!$D$4:$J$4,0),FALSE)),VLOOKUP($C861,CoRAP_update!$C$5:$J$376,MATCH(Sammanfattning!S$1,CoRAP_update!$C$4:$J$4,0),FALSE))</f>
        <v>#N/A</v>
      </c>
      <c r="T861" s="76" t="e">
        <f>IF($A861="-",VLOOKUP($D861,EDC_update!$C$2:$F$450,4,FALSE),VLOOKUP($A861,EDC_update!$B$2:$F$450,5,FALSE))</f>
        <v>#N/A</v>
      </c>
      <c r="V861" s="78">
        <f>IF(IFERROR(SEARCH("PBT",P861),99)=99,IF(IFERROR(SEARCH("suspected PBT",S861),99)=99,IF(IFERROR(SEARCH("concluded to be PBT",K861),99)=99,IF(IFERROR(SEARCH("PBT",S861),99)=99,IF(IFERROR(SEARCH("PBT cand",L861),99)=99,IF(IFERROR(SEARCH("PBT",L861),99)=99,IF(IFERROR(SEARCH("persistent, bioackumulative and toxic properties",K861),99)=99,0,Scoring!$E$3),Scoring!$E$3),Scoring!$E$7),Scoring!$E$3),Scoring!$E$5),Scoring!$E$6),Scoring!$E$3)</f>
        <v>0</v>
      </c>
      <c r="W861" s="78">
        <f>IF(IFERROR(SEARCH("vPvB",P861),99)=99,IF(IFERROR(SEARCH("suspected pbt/vPvB",S861),99)=99,IF(IFERROR(SEARCH("vPvB",S861),99)=99,IF(IFERROR(SEARCH("concluded to be a vPvB",S861),99)=99,IF(IFERROR(SEARCH("identified as vPvB",K861),99)=99,IF(IFERROR(SEARCH("concluded to be a vPvB",K861),99)=99,IF(IFERROR(SEARCH("concluded to be both pbt and vPvB",S861),99)=99,IF(IFERROR(SEARCH("concluded to be both pbt and vPvB",K861),99)=99,0,Scoring!$E$5),Scoring!$E$5),Scoring!$E$5),Scoring!$E$5),Scoring!$E$5),Scoring!$E$4),Scoring!$E$6),Scoring!$E$4)</f>
        <v>0</v>
      </c>
      <c r="X861" s="78">
        <f>IF(IFERROR(SEARCH("H410",N861),99)=99,IF(IFERROR(SEARCH("H410",O861),99)=99,IF(IFERROR(SEARCH("H410",Q861),99)=99,IF(IFERROR(SEARCH("H410",M861),99)=99,IF(IFERROR(SEARCH("H410",R861),99)=99,IF(IFERROR(SEARCH("H411",N861),99)=99,IF(IFERROR(SEARCH("H411",O861),99)=99,IF(IFERROR(SEARCH("H411",Q861),99)=99,IF(IFERROR(SEARCH("H411",M861),99)=99,IF(IFERROR(SEARCH("H411",R861),99)=99,IF(IFERROR(SEARCH("H413",N861),99)=99,IF(IFERROR(SEARCH("H413",O861),99)=99,IF(IFERROR(SEARCH("H413",Q861),99)=99,IF(IFERROR(SEARCH("H413",M861),99)=99,IF(IFERROR(SEARCH("H413",R861),99)=99,IF(IFERROR(SEARCH("H412",N861),99)=99,IF(IFERROR(SEARCH("H412",O861),99)=99,IF(IFERROR(SEARCH("H412",Q861),99)=99,IF(IFERROR(SEARCH("H412",M861),99)=99,IF(IFERROR(SEARCH("H412",R861),99)=99,0,Scoring!$E$2),Scoring!$E$2),Scoring!$E$2),Scoring!$E$2),Scoring!$E$2),Scoring!$E$2),Scoring!$E$2),Scoring!$E$2),Scoring!$E$2),Scoring!$E$2),Scoring!$E$2),Scoring!$E$2),Scoring!$E$2),Scoring!$E$2),Scoring!$E$2),Scoring!$E$2),Scoring!$E$2),Scoring!$E$2),Scoring!$E$2),Scoring!$E$2)</f>
        <v>1</v>
      </c>
      <c r="Y861" s="78">
        <f>IF(IFERROR(SEARCH("CMR",K861),99)=99,IF(IFERROR(SEARCH("Suspected CMR",S861),99)=99,IF(IFERROR(SEARCH("CMR",S861),99)=99,0,Scoring!$E$8),Scoring!$E$9),Scoring!$E$8)</f>
        <v>0</v>
      </c>
      <c r="Z861" s="78">
        <f>IF(IFERROR(SEARCH("H350",N861),99)=99,IF(IFERROR(SEARCH("H350",O861),99)=99,IF(IFERROR(SEARCH("H350",Q861),99)=99,IF(IFERROR(SEARCH("H350",M861),99)=99,IF(IFERROR(SEARCH("H350",R861),99)=99,IF(IFERROR(SEARCH("H351",N861),99)=99,IF(IFERROR(SEARCH("H351",O861),99)=99,IF(IFERROR(SEARCH("H351",Q861),99)=99,IF(IFERROR(SEARCH("H351",M861),99)=99,IF(IFERROR(SEARCH("H351",R861),99)=99,IF(IFERROR(SEARCH("carcinogenic",P861),99)=99,IF(IFERROR(SEARCH("suspected carcinogenic",S861),99)=99,0,Scoring!$E$12),Scoring!$E$11),Scoring!$E$10),Scoring!$E$10),Scoring!$E$10),Scoring!$E$10),Scoring!$E$10),Scoring!$E$10),Scoring!$E$10),Scoring!$E$10),Scoring!$E$10),Scoring!$E$10)</f>
        <v>1</v>
      </c>
      <c r="AA861" s="78">
        <f>IF(IFERROR(SEARCH("H340",N861),99)=99,IF(IFERROR(SEARCH("H340",O861),99)=99,IF(IFERROR(SEARCH("H340",Q861),99)=99,IF(IFERROR(SEARCH("H340",M861),99)=99,IF(IFERROR(SEARCH("H340",R861),99)=99,IF(IFERROR(SEARCH("H341",N861),99)=99,IF(IFERROR(SEARCH("H341",O861),99)=99,IF(IFERROR(SEARCH("H341",Q861),99)=99,IF(IFERROR(SEARCH("H341",M861),99)=99,IF(IFERROR(SEARCH("H341",R861),99)=99,IF(IFERROR(SEARCH("mutagenic",P861),99)=99,IF(IFERROR(SEARCH("suspected mutagenic",S861),99)=99,0,Scoring!$E$15),Scoring!$E$14),Scoring!$E$13),Scoring!$E$13),Scoring!$E$13),Scoring!$E$13),Scoring!$E$13),Scoring!$E$13),Scoring!$E$13),Scoring!$E$13),Scoring!$E$13),Scoring!$E$13)</f>
        <v>0</v>
      </c>
      <c r="AB861" s="78">
        <f>IF(IFERROR(SEARCH("H360",N861),99)=99,IF(IFERROR(SEARCH("H360",O861),99)=99,IF(IFERROR(SEARCH("H360",Q861),99)=99,IF(IFERROR(SEARCH("H360",M861),99)=99,IF(IFERROR(SEARCH("H360",R861),99)=99,IF(IFERROR(SEARCH("H361",N861),99)=99,IF(IFERROR(SEARCH("H361",O861),99)=99,IF(IFERROR(SEARCH("H361",Q861),99)=99,IF(IFERROR(SEARCH("H361",M861),99)=99,IF(IFERROR(SEARCH("H361",R861),99)=99,IF(IFERROR(SEARCH("reproduction",P861),99)=99,IF(IFERROR(SEARCH("suspected reprotoxic",S861),99)=99,IF(IFERROR(SEARCH("reprotoxic",S861),99)=99,IF(IFERROR(SEARCH("reprotoxic",K861),99)=99,0,Scoring!$E$18),Scoring!$E$18),Scoring!$E$19),Scoring!$E$17),Scoring!$E$16),Scoring!$E$16),Scoring!$E$16),Scoring!$E$16),Scoring!$E$16),Scoring!$E$16),Scoring!$E$16),Scoring!$E$16),Scoring!$E$16),Scoring!$E$16)</f>
        <v>0</v>
      </c>
      <c r="AC861" s="78">
        <f>IF(IFERROR(SEARCH("57f",L861),99)=99,IF(IFERROR(SEARCH("57(f)",P861),99)=99,0,Scoring!$E$20),Scoring!$E$20)</f>
        <v>0</v>
      </c>
      <c r="AD861" s="78">
        <f>IF(IFERROR(SEARCH("CAT1",T861),99)=99,IF(IFERROR(SEARCH("CAT2",T861),99)=99,IF(IFERROR(SEARCH("CAT3",T861),99)=99,IF(IFERROR(SEARCH("concluded to be endocrine",K861),99)=99,IF(IFERROR(SEARCH("categorised as endocrine",K861),99)=99,IF(IFERROR(SEARCH("endocrine disrupting",P861),99)=99,IF(IFERROR(SEARCH("endocrine disrupting",K861),99)=99,IF(IFERROR(SEARCH("suspected endocrine",S861),99)=99,IF(IFERROR(SEARCH("potential endocrine",S861),99)=99,0,Scoring!$E$25),Scoring!$E$25),Scoring!$E$24),Scoring!$E$24),Scoring!$E$24),Scoring!$E$24),Scoring!$E$23),Scoring!$E$22),Scoring!$E$21)</f>
        <v>0</v>
      </c>
      <c r="AE861" s="78">
        <f>IF(IFERROR(SEARCH("suspected sensitiser",S861),99)=99,IF(IFERROR(SEARCH("sensitiser",S861),99)=99,IF(IFERROR(SEARCH("other hazard based concern",S861),99)=99,0,Scoring!$E$28),Scoring!$E$26),Scoring!$E$27)</f>
        <v>0</v>
      </c>
      <c r="AF861" s="78">
        <f>IF(IFERROR(M861,1)=1,IF(IFERROR(N861,1)=1,IF(IFERROR(O861,1)=1,IF(IFERROR(Q861,1)=1,IF(IFERROR(R861,1)=1,IF(IFERROR(T861,1)=1,IF(IFERROR(K861,1)=1,IF(IFERROR(P861,1)=1,IF(IFERROR(S861,1)=1,Scoring!$E$29,0),0),0),0),0),0),0),0),0)</f>
        <v>0</v>
      </c>
      <c r="AG861" s="78">
        <f t="shared" si="65"/>
        <v>2</v>
      </c>
      <c r="AI861" s="93"/>
      <c r="AJ861" s="94"/>
      <c r="AK861" s="76"/>
      <c r="AL861" s="75"/>
      <c r="AN861" s="79"/>
      <c r="AO861" s="79"/>
      <c r="AP861" s="79"/>
      <c r="AQ861" s="79"/>
      <c r="AR861" s="79"/>
      <c r="AS861" s="78"/>
      <c r="AU861" s="79">
        <f>IF(IFERROR(F861,99)=99,IF(IFERROR(G861,99)=99,IF(IFERROR(H861,99)=99,IF(IFERROR(I861,99)=99,IF(IFERROR(E861,99)=99,IF(IFERROR(J861,99)=99,0,Scoring!$B$7),Scoring!$B$3),Scoring!$B$2),Scoring!$B$6),Scoring!$B$5),Scoring!$B$4)</f>
        <v>1</v>
      </c>
      <c r="AV861" s="78">
        <f t="shared" si="66"/>
        <v>2</v>
      </c>
      <c r="AW861" s="78"/>
      <c r="AX861" s="66"/>
      <c r="AY861" s="78"/>
      <c r="AZ861" s="76"/>
      <c r="BA861" s="76"/>
      <c r="BB861" s="76"/>
    </row>
    <row r="862" spans="1:54" x14ac:dyDescent="0.25">
      <c r="A862" s="77" t="s">
        <v>3019</v>
      </c>
      <c r="B862" s="76" t="str">
        <f t="shared" si="67"/>
        <v>201-280-9</v>
      </c>
      <c r="C862" s="77" t="s">
        <v>3018</v>
      </c>
      <c r="D862" s="77" t="s">
        <v>2915</v>
      </c>
      <c r="E862" s="76" t="e">
        <f>IF(C862="-",IF(A862="-",VLOOKUP(D862,'sin-list 180320_update'!$C$2:$C$835,1,FALSE),VLOOKUP(A862,'sin-list 180320_update'!$A$2:$A$835,1,FALSE)),VLOOKUP(C862,'sin-list 180320_update'!$B$2:$B$835,1,FALSE))</f>
        <v>#N/A</v>
      </c>
      <c r="F862" s="76" t="e">
        <f>IF($C862="-",IF($A862="-",VLOOKUP($D862,'REACH Bilaga XVII_update'!$A$5:$A$131,1,FALSE),VLOOKUP($A862,'REACH Bilaga XVII_update'!$C$5:$C$131,1,FALSE)),VLOOKUP($C862,'REACH Bilaga XVII_update'!$B$5:$B$131,1,FALSE))</f>
        <v>#N/A</v>
      </c>
      <c r="G862" s="76" t="str">
        <f>IF($C862="-",IF($A862="-",VLOOKUP($D862,' REACH Bilaga 59_update'!$A$5:$A$210,1,FALSE),VLOOKUP($A862,' REACH Bilaga 59_update'!$D$5:$D$210,1,FALSE)),VLOOKUP($C862,' REACH Bilaga 59_update'!$C$5:$C$210,1,FALSE))</f>
        <v>201-280-9</v>
      </c>
      <c r="H862" s="76" t="e">
        <f>IF($C862="-",IF($A862="-",VLOOKUP($D862,'REACH Bilaga XIV_update'!$A$5:$A$110,1,FALSE),VLOOKUP($A862,'REACH Bilaga XIV_update'!$D$5:$D$110,1,FALSE)),VLOOKUP($C862,'REACH Bilaga XIV_update'!$C$5:$C$110,1,FALSE))</f>
        <v>#N/A</v>
      </c>
      <c r="I862" s="76" t="str">
        <f>IF($C862="-",IF($A862="-",VLOOKUP($D862,CoRAP_update!$A$5:$A$376,1,FALSE),VLOOKUP($A862,CoRAP_update!$D$5:$D$376,1,FALSE)),VLOOKUP($C862,CoRAP_update!$C$5:$C$376,1,FALSE))</f>
        <v>201-280-9</v>
      </c>
      <c r="J862" s="76" t="e">
        <f>IF($C862="-",IF($A862="-",VLOOKUP($D862,EDC_update!$C$2:$C$450,1,FALSE),VLOOKUP($A862,EDC_update!$B$2:$B$450,1,FALSE)),VLOOKUP($C862,EDC_update!$L$2:$L$450,1,FALSE))</f>
        <v>#N/A</v>
      </c>
      <c r="K862" s="76" t="e">
        <f>IF($C862="-",IF($A862="-",IF(VLOOKUP($D862,'sin-list 180320_update'!$C$2:$S$835,3,FALSE)="",NA(),VLOOKUP($D862,'sin-list 180320_update'!$C$2:$S$835,3,FALSE)),IF(VLOOKUP($A862,'sin-list 180320_update'!$A$2:$S$835,5,FALSE)="",NA(),VLOOKUP($A862,'sin-list 180320_update'!$A$2:$S$835,5,FALSE))),IF(VLOOKUP($C862,'sin-list 180320_update'!$B$2:$S$835,4,FALSE)="",NA(),VLOOKUP($C862,'sin-list 180320_update'!$B$2:$S$835,4,FALSE)))</f>
        <v>#N/A</v>
      </c>
      <c r="L862" s="76" t="e">
        <f>IF($C862="-",IF($A862="-",VLOOKUP($D862,'sin-list 180320_update'!$C$2:$S$835,6,FALSE),VLOOKUP($A862,'sin-list 180320_update'!$A$2:$S$835,8,FALSE)),VLOOKUP($C862,'sin-list 180320_update'!$B$2:$S$835,7,FALSE))</f>
        <v>#N/A</v>
      </c>
      <c r="M862" s="76" t="e">
        <f>IF($C862="-",IF($A862="-",IF(VLOOKUP($D862,'sin-list 180320_update'!$C$2:$S$835,8,FALSE)="",NA(),VLOOKUP($D862,'sin-list 180320_update'!$C$2:$S$835,8,FALSE)),IF(VLOOKUP($A862,'sin-list 180320_update'!$A$2:$S$835,10,FALSE)="",NA(),VLOOKUP($A862,'sin-list 180320_update'!$A$2:$S$835,10,FALSE))),IF(VLOOKUP($C862,'sin-list 180320_update'!$B$2:$S$835,9,FALSE)="",NA(),VLOOKUP($C862,'sin-list 180320_update'!$B$2:$S$835,9,FALSE)))</f>
        <v>#N/A</v>
      </c>
      <c r="N862" s="76" t="e">
        <f>IF($C862="-",IF($A862="-",IF(VLOOKUP($D862,'REACH Bilaga XVII_update'!$A$5:$E$131,4,FALSE)="",NA(),VLOOKUP($D862,'REACH Bilaga XVII_update'!$A$5:$E$131,4,FALSE)),IF(VLOOKUP($A862,'REACH Bilaga XVII_update'!$C$5:$D$131,2,FALSE)="",NA(),VLOOKUP($A862,'REACH Bilaga XVII_update'!$C$5:$D$131,2,FALSE))),IF(VLOOKUP($C862,'REACH Bilaga XVII_update'!$B$5:$D$131,3,FALSE)="",NA(),VLOOKUP($C862,'REACH Bilaga XVII_update'!$B$5:$D$131,3,FALSE)))</f>
        <v>#N/A</v>
      </c>
      <c r="O862" s="76" t="e">
        <f>IF($C862="-",IF($A862="-",IF(VLOOKUP($D862,' REACH Bilaga 59_update'!$A$5:$E$210,5,FALSE)="",NA(),VLOOKUP($D862,' REACH Bilaga 59_update'!$A$5:$E$210,5,FALSE)),IF(VLOOKUP($A862,' REACH Bilaga 59_update'!$D$5:$E$210,2,FALSE)="",NA(),VLOOKUP($A862,' REACH Bilaga 59_update'!$D$5:$E$210,2,FALSE))),IF(VLOOKUP($C862,' REACH Bilaga 59_update'!$C$5:$E$210,3,FALSE)="",NA(),VLOOKUP($C862,' REACH Bilaga 59_update'!$C$5:$E$210,3,FALSE)))</f>
        <v>#N/A</v>
      </c>
      <c r="P862" s="76" t="str">
        <f>IF(C862="-",IF(A862="-",IFERROR(VLOOKUP($D862,' REACH Bilaga 59_update'!$A$5:$F$210,MATCH(Sammanfattning!P$1,' REACH Bilaga 59_update'!$A$4:$F$4,0),FALSE),VLOOKUP($D862,'REACH Bilaga XIV_update'!$A$4:$H$110,MATCH(Sammanfattning!P$1,'REACH Bilaga XIV_update'!$A$4:$H$4,0),FALSE)),IFERROR(VLOOKUP($A862,' REACH Bilaga 59_update'!$D$5:$F$210,MATCH(Sammanfattning!P$1,' REACH Bilaga 59_update'!$D$4:$F$4,0),FALSE),VLOOKUP($A862,'REACH Bilaga XIV_update'!$D$4:$H$110,MATCH(Sammanfattning!P$1,'REACH Bilaga XIV_update'!$D$4:$H$4,0),FALSE))),IFERROR(VLOOKUP($C862,' REACH Bilaga 59_update'!$C$5:$F$210,MATCH(Sammanfattning!P$1,' REACH Bilaga 59_update'!$C$4:$F$4,0),FALSE),VLOOKUP($C862,'REACH Bilaga XIV_update'!$C$4:$H$110,MATCH(Sammanfattning!P$1,'REACH Bilaga XIV_update'!$C$4:$H$4,0),FALSE)))</f>
        <v>Endocrine disrupting properties (Article 57(f) - environment)</v>
      </c>
      <c r="Q862" s="76" t="e">
        <f>IF($C862="-",IF($A862="-",IF(VLOOKUP($D862,'REACH Bilaga XIV_update'!$A$5:$I$110,9,FALSE)="",NA(),VLOOKUP($D862,'REACH Bilaga XIV_update'!$A$5:$I$110,9,FALSE)),IF(VLOOKUP($A862,'REACH Bilaga XIV_update'!$D$5:$I$110,6,FALSE)="",NA(),VLOOKUP($A862,'REACH Bilaga XIV_update'!$D$5:$I$110,6,FALSE))),IF(VLOOKUP($C862,'REACH Bilaga XIV_update'!$C$5:$I$110,7,FALSE)="",NA(),VLOOKUP($C862,'REACH Bilaga XIV_update'!$C$5:$I$110,7,FALSE)))</f>
        <v>#N/A</v>
      </c>
      <c r="R862" s="76" t="e">
        <f>IF($C862="-",IF($A862="-",IF(VLOOKUP($D862,CoRAP_update!$A$5:$O$376,15,FALSE)="",NA(),VLOOKUP($D862,CoRAP_update!$A$5:$O$376,15,FALSE)),IF(VLOOKUP($A862,CoRAP_update!$D$5:$O$376,12,FALSE)="",NA(),VLOOKUP($A862,CoRAP_update!$D$5:$O$376,12,FALSE))),IF(VLOOKUP($C862,CoRAP_update!$C$5:$O$376,13,FALSE)="",NA(),VLOOKUP($C862,CoRAP_update!$C$5:$O$376,13,FALSE)))</f>
        <v>#N/A</v>
      </c>
      <c r="S862" s="144" t="str">
        <f>IF($C862="-",IF($A862="-",VLOOKUP($D862,CoRAP_update!$A$5:$J$376,MATCH(Sammanfattning!S$1,CoRAP_update!$A$4:$J$4,0),FALSE),VLOOKUP($A862,CoRAP_update!$D$5:$J$376,MATCH(Sammanfattning!S$1,CoRAP_update!$D$4:$J$4,0),FALSE)),VLOOKUP($C862,CoRAP_update!$C$5:$J$376,MATCH(Sammanfattning!S$1,CoRAP_update!$C$4:$J$4,0),FALSE))</f>
        <v>Potential endocrine disruptor#Consumer use#Wide dispersive use</v>
      </c>
      <c r="T862" s="76" t="e">
        <f>IF($A862="-",VLOOKUP($D862,EDC_update!$C$2:$F$450,4,FALSE),VLOOKUP($A862,EDC_update!$B$2:$F$450,5,FALSE))</f>
        <v>#N/A</v>
      </c>
      <c r="V862" s="78">
        <f>IF(IFERROR(SEARCH("PBT",P862),99)=99,IF(IFERROR(SEARCH("suspected PBT",S862),99)=99,IF(IFERROR(SEARCH("concluded to be PBT",K862),99)=99,IF(IFERROR(SEARCH("PBT",S862),99)=99,IF(IFERROR(SEARCH("PBT cand",L862),99)=99,IF(IFERROR(SEARCH("PBT",L862),99)=99,IF(IFERROR(SEARCH("persistent, bioackumulative and toxic properties",K862),99)=99,0,Scoring!$E$3),Scoring!$E$3),Scoring!$E$7),Scoring!$E$3),Scoring!$E$5),Scoring!$E$6),Scoring!$E$3)</f>
        <v>0</v>
      </c>
      <c r="W862" s="78">
        <f>IF(IFERROR(SEARCH("vPvB",P862),99)=99,IF(IFERROR(SEARCH("suspected pbt/vPvB",S862),99)=99,IF(IFERROR(SEARCH("vPvB",S862),99)=99,IF(IFERROR(SEARCH("concluded to be a vPvB",S862),99)=99,IF(IFERROR(SEARCH("identified as vPvB",K862),99)=99,IF(IFERROR(SEARCH("concluded to be a vPvB",K862),99)=99,IF(IFERROR(SEARCH("concluded to be both pbt and vPvB",S862),99)=99,IF(IFERROR(SEARCH("concluded to be both pbt and vPvB",K862),99)=99,0,Scoring!$E$5),Scoring!$E$5),Scoring!$E$5),Scoring!$E$5),Scoring!$E$5),Scoring!$E$4),Scoring!$E$6),Scoring!$E$4)</f>
        <v>0</v>
      </c>
      <c r="X862" s="78">
        <f>IF(IFERROR(SEARCH("H410",N862),99)=99,IF(IFERROR(SEARCH("H410",O862),99)=99,IF(IFERROR(SEARCH("H410",Q862),99)=99,IF(IFERROR(SEARCH("H410",M862),99)=99,IF(IFERROR(SEARCH("H410",R862),99)=99,IF(IFERROR(SEARCH("H411",N862),99)=99,IF(IFERROR(SEARCH("H411",O862),99)=99,IF(IFERROR(SEARCH("H411",Q862),99)=99,IF(IFERROR(SEARCH("H411",M862),99)=99,IF(IFERROR(SEARCH("H411",R862),99)=99,IF(IFERROR(SEARCH("H413",N862),99)=99,IF(IFERROR(SEARCH("H413",O862),99)=99,IF(IFERROR(SEARCH("H413",Q862),99)=99,IF(IFERROR(SEARCH("H413",M862),99)=99,IF(IFERROR(SEARCH("H413",R862),99)=99,IF(IFERROR(SEARCH("H412",N862),99)=99,IF(IFERROR(SEARCH("H412",O862),99)=99,IF(IFERROR(SEARCH("H412",Q862),99)=99,IF(IFERROR(SEARCH("H412",M862),99)=99,IF(IFERROR(SEARCH("H412",R862),99)=99,0,Scoring!$E$2),Scoring!$E$2),Scoring!$E$2),Scoring!$E$2),Scoring!$E$2),Scoring!$E$2),Scoring!$E$2),Scoring!$E$2),Scoring!$E$2),Scoring!$E$2),Scoring!$E$2),Scoring!$E$2),Scoring!$E$2),Scoring!$E$2),Scoring!$E$2),Scoring!$E$2),Scoring!$E$2),Scoring!$E$2),Scoring!$E$2),Scoring!$E$2)</f>
        <v>0</v>
      </c>
      <c r="Y862" s="78">
        <f>IF(IFERROR(SEARCH("CMR",K862),99)=99,IF(IFERROR(SEARCH("Suspected CMR",S862),99)=99,IF(IFERROR(SEARCH("CMR",S862),99)=99,0,Scoring!$E$8),Scoring!$E$9),Scoring!$E$8)</f>
        <v>0</v>
      </c>
      <c r="Z862" s="78">
        <f>IF(IFERROR(SEARCH("H350",N862),99)=99,IF(IFERROR(SEARCH("H350",O862),99)=99,IF(IFERROR(SEARCH("H350",Q862),99)=99,IF(IFERROR(SEARCH("H350",M862),99)=99,IF(IFERROR(SEARCH("H350",R862),99)=99,IF(IFERROR(SEARCH("H351",N862),99)=99,IF(IFERROR(SEARCH("H351",O862),99)=99,IF(IFERROR(SEARCH("H351",Q862),99)=99,IF(IFERROR(SEARCH("H351",M862),99)=99,IF(IFERROR(SEARCH("H351",R862),99)=99,IF(IFERROR(SEARCH("carcinogenic",P862),99)=99,IF(IFERROR(SEARCH("suspected carcinogenic",S862),99)=99,0,Scoring!$E$12),Scoring!$E$11),Scoring!$E$10),Scoring!$E$10),Scoring!$E$10),Scoring!$E$10),Scoring!$E$10),Scoring!$E$10),Scoring!$E$10),Scoring!$E$10),Scoring!$E$10),Scoring!$E$10)</f>
        <v>0</v>
      </c>
      <c r="AA862" s="78">
        <f>IF(IFERROR(SEARCH("H340",N862),99)=99,IF(IFERROR(SEARCH("H340",O862),99)=99,IF(IFERROR(SEARCH("H340",Q862),99)=99,IF(IFERROR(SEARCH("H340",M862),99)=99,IF(IFERROR(SEARCH("H340",R862),99)=99,IF(IFERROR(SEARCH("H341",N862),99)=99,IF(IFERROR(SEARCH("H341",O862),99)=99,IF(IFERROR(SEARCH("H341",Q862),99)=99,IF(IFERROR(SEARCH("H341",M862),99)=99,IF(IFERROR(SEARCH("H341",R862),99)=99,IF(IFERROR(SEARCH("mutagenic",P862),99)=99,IF(IFERROR(SEARCH("suspected mutagenic",S862),99)=99,0,Scoring!$E$15),Scoring!$E$14),Scoring!$E$13),Scoring!$E$13),Scoring!$E$13),Scoring!$E$13),Scoring!$E$13),Scoring!$E$13),Scoring!$E$13),Scoring!$E$13),Scoring!$E$13),Scoring!$E$13)</f>
        <v>0</v>
      </c>
      <c r="AB862" s="78">
        <f>IF(IFERROR(SEARCH("H360",N862),99)=99,IF(IFERROR(SEARCH("H360",O862),99)=99,IF(IFERROR(SEARCH("H360",Q862),99)=99,IF(IFERROR(SEARCH("H360",M862),99)=99,IF(IFERROR(SEARCH("H360",R862),99)=99,IF(IFERROR(SEARCH("H361",N862),99)=99,IF(IFERROR(SEARCH("H361",O862),99)=99,IF(IFERROR(SEARCH("H361",Q862),99)=99,IF(IFERROR(SEARCH("H361",M862),99)=99,IF(IFERROR(SEARCH("H361",R862),99)=99,IF(IFERROR(SEARCH("reproduction",P862),99)=99,IF(IFERROR(SEARCH("suspected reprotoxic",S862),99)=99,IF(IFERROR(SEARCH("reprotoxic",S862),99)=99,IF(IFERROR(SEARCH("reprotoxic",K862),99)=99,0,Scoring!$E$18),Scoring!$E$18),Scoring!$E$19),Scoring!$E$17),Scoring!$E$16),Scoring!$E$16),Scoring!$E$16),Scoring!$E$16),Scoring!$E$16),Scoring!$E$16),Scoring!$E$16),Scoring!$E$16),Scoring!$E$16),Scoring!$E$16)</f>
        <v>0</v>
      </c>
      <c r="AC862" s="78">
        <f>IF(IFERROR(SEARCH("57f",L862),99)=99,IF(IFERROR(SEARCH("57(f)",P862),99)=99,0,Scoring!$E$20),Scoring!$E$20)</f>
        <v>1</v>
      </c>
      <c r="AD862" s="78">
        <f>IF(IFERROR(SEARCH("CAT1",T862),99)=99,IF(IFERROR(SEARCH("CAT2",T862),99)=99,IF(IFERROR(SEARCH("CAT3",T862),99)=99,IF(IFERROR(SEARCH("concluded to be endocrine",K862),99)=99,IF(IFERROR(SEARCH("categorised as endocrine",K862),99)=99,IF(IFERROR(SEARCH("endocrine disrupting",P862),99)=99,IF(IFERROR(SEARCH("endocrine disrupting",K862),99)=99,IF(IFERROR(SEARCH("suspected endocrine",S862),99)=99,IF(IFERROR(SEARCH("potential endocrine",S862),99)=99,0,Scoring!$E$25),Scoring!$E$25),Scoring!$E$24),Scoring!$E$24),Scoring!$E$24),Scoring!$E$24),Scoring!$E$23),Scoring!$E$22),Scoring!$E$21)</f>
        <v>1</v>
      </c>
      <c r="AE862" s="78">
        <f>IF(IFERROR(SEARCH("suspected sensitiser",S862),99)=99,IF(IFERROR(SEARCH("sensitiser",S862),99)=99,IF(IFERROR(SEARCH("other hazard based concern",S862),99)=99,0,Scoring!$E$28),Scoring!$E$26),Scoring!$E$27)</f>
        <v>0</v>
      </c>
      <c r="AF862" s="78">
        <f>IF(IFERROR(M862,1)=1,IF(IFERROR(N862,1)=1,IF(IFERROR(O862,1)=1,IF(IFERROR(Q862,1)=1,IF(IFERROR(R862,1)=1,IF(IFERROR(T862,1)=1,IF(IFERROR(K862,1)=1,IF(IFERROR(P862,1)=1,IF(IFERROR(S862,1)=1,Scoring!$E$29,0),0),0),0),0),0),0),0),0)</f>
        <v>0</v>
      </c>
      <c r="AG862" s="78">
        <f t="shared" si="65"/>
        <v>2</v>
      </c>
      <c r="AI862" s="93"/>
      <c r="AJ862" s="94"/>
      <c r="AK862" s="76"/>
      <c r="AL862" s="75"/>
      <c r="AN862" s="79"/>
      <c r="AO862" s="79"/>
      <c r="AP862" s="79"/>
      <c r="AQ862" s="79"/>
      <c r="AR862" s="79"/>
      <c r="AS862" s="78"/>
      <c r="AU862" s="79">
        <f>IF(IFERROR(F862,99)=99,IF(IFERROR(G862,99)=99,IF(IFERROR(H862,99)=99,IF(IFERROR(I862,99)=99,IF(IFERROR(E862,99)=99,IF(IFERROR(J862,99)=99,0,Scoring!$B$7),Scoring!$B$3),Scoring!$B$2),Scoring!$B$6),Scoring!$B$5),Scoring!$B$4)</f>
        <v>1</v>
      </c>
      <c r="AV862" s="78">
        <f t="shared" si="66"/>
        <v>2</v>
      </c>
      <c r="AW862" s="78"/>
      <c r="AX862" s="66"/>
      <c r="AY862" s="78"/>
      <c r="AZ862" s="76"/>
      <c r="BA862" s="76"/>
      <c r="BB862" s="76"/>
    </row>
    <row r="863" spans="1:54" x14ac:dyDescent="0.25">
      <c r="A863" s="77" t="s">
        <v>4378</v>
      </c>
      <c r="B863" s="76" t="str">
        <f t="shared" si="67"/>
        <v xml:space="preserve">202-307-7
</v>
      </c>
      <c r="C863" s="77" t="s">
        <v>2702</v>
      </c>
      <c r="D863" s="77" t="s">
        <v>2703</v>
      </c>
      <c r="E863" s="76" t="str">
        <f>IF(C863="-",IF(A863="-",VLOOKUP(D863,'sin-list 180320_update'!$C$2:$C$835,1,FALSE),VLOOKUP(A863,'sin-list 180320_update'!$A$2:$A$835,1,FALSE)),VLOOKUP(C863,'sin-list 180320_update'!$B$2:$B$835,1,FALSE))</f>
        <v xml:space="preserve">202-307-7
</v>
      </c>
      <c r="F863" s="76" t="e">
        <f>IF($C863="-",IF($A863="-",VLOOKUP($D863,'REACH Bilaga XVII_update'!$A$5:$A$131,1,FALSE),VLOOKUP($A863,'REACH Bilaga XVII_update'!$C$5:$C$131,1,FALSE)),VLOOKUP($C863,'REACH Bilaga XVII_update'!$B$5:$B$131,1,FALSE))</f>
        <v>#N/A</v>
      </c>
      <c r="G863" s="76" t="e">
        <f>IF($C863="-",IF($A863="-",VLOOKUP($D863,' REACH Bilaga 59_update'!$A$5:$A$210,1,FALSE),VLOOKUP($A863,' REACH Bilaga 59_update'!$D$5:$D$210,1,FALSE)),VLOOKUP($C863,' REACH Bilaga 59_update'!$C$5:$C$210,1,FALSE))</f>
        <v>#N/A</v>
      </c>
      <c r="H863" s="76" t="e">
        <f>IF($C863="-",IF($A863="-",VLOOKUP($D863,'REACH Bilaga XIV_update'!$A$5:$A$110,1,FALSE),VLOOKUP($A863,'REACH Bilaga XIV_update'!$D$5:$D$110,1,FALSE)),VLOOKUP($C863,'REACH Bilaga XIV_update'!$C$5:$C$110,1,FALSE))</f>
        <v>#N/A</v>
      </c>
      <c r="I863" s="76" t="e">
        <f>IF($C863="-",IF($A863="-",VLOOKUP($D863,CoRAP_update!$A$5:$A$376,1,FALSE),VLOOKUP($A863,CoRAP_update!$D$5:$D$376,1,FALSE)),VLOOKUP($C863,CoRAP_update!$C$5:$C$376,1,FALSE))</f>
        <v>#N/A</v>
      </c>
      <c r="J863" s="76" t="e">
        <f>IF($C863="-",IF($A863="-",VLOOKUP($D863,EDC_update!$C$2:$C$450,1,FALSE),VLOOKUP($A863,EDC_update!$B$2:$B$450,1,FALSE)),VLOOKUP($C863,EDC_update!$L$2:$L$450,1,FALSE))</f>
        <v>#N/A</v>
      </c>
      <c r="K863" s="76" t="str">
        <f>IF($C863="-",IF($A863="-",IF(VLOOKUP($D863,'sin-list 180320_update'!$C$2:$S$835,3,FALSE)="",NA(),VLOOKUP($D863,'sin-list 180320_update'!$C$2:$S$835,3,FALSE)),IF(VLOOKUP($A863,'sin-list 180320_update'!$A$2:$S$835,5,FALSE)="",NA(),VLOOKUP($A863,'sin-list 180320_update'!$A$2:$S$835,5,FALSE))),IF(VLOOKUP($C863,'sin-list 180320_update'!$B$2:$S$835,4,FALSE)="",NA(),VLOOKUP($C863,'sin-list 180320_update'!$B$2:$S$835,4,FALSE)))</f>
        <v>Propylparaben is an endocrine disruptor with estrogenic and antiandrogen activity, affecting sperm function and prenatal development among others. The substance has been detected in biomonitoring studies and human urine and milk. It is categorized as an e</v>
      </c>
      <c r="L863" s="76" t="str">
        <f>IF($C863="-",IF($A863="-",VLOOKUP($D863,'sin-list 180320_update'!$C$2:$S$835,6,FALSE),VLOOKUP($A863,'sin-list 180320_update'!$A$2:$S$835,8,FALSE)),VLOOKUP($C863,'sin-list 180320_update'!$B$2:$S$835,7,FALSE))</f>
        <v xml:space="preserve">Official classification missing - 57f substance
</v>
      </c>
      <c r="M863" s="76" t="e">
        <f>IF($C863="-",IF($A863="-",IF(VLOOKUP($D863,'sin-list 180320_update'!$C$2:$S$835,8,FALSE)="",NA(),VLOOKUP($D863,'sin-list 180320_update'!$C$2:$S$835,8,FALSE)),IF(VLOOKUP($A863,'sin-list 180320_update'!$A$2:$S$835,10,FALSE)="",NA(),VLOOKUP($A863,'sin-list 180320_update'!$A$2:$S$835,10,FALSE))),IF(VLOOKUP($C863,'sin-list 180320_update'!$B$2:$S$835,9,FALSE)="",NA(),VLOOKUP($C863,'sin-list 180320_update'!$B$2:$S$835,9,FALSE)))</f>
        <v>#N/A</v>
      </c>
      <c r="N863" s="76" t="e">
        <f>IF($C863="-",IF($A863="-",IF(VLOOKUP($D863,'REACH Bilaga XVII_update'!$A$5:$E$131,4,FALSE)="",NA(),VLOOKUP($D863,'REACH Bilaga XVII_update'!$A$5:$E$131,4,FALSE)),IF(VLOOKUP($A863,'REACH Bilaga XVII_update'!$C$5:$D$131,2,FALSE)="",NA(),VLOOKUP($A863,'REACH Bilaga XVII_update'!$C$5:$D$131,2,FALSE))),IF(VLOOKUP($C863,'REACH Bilaga XVII_update'!$B$5:$D$131,3,FALSE)="",NA(),VLOOKUP($C863,'REACH Bilaga XVII_update'!$B$5:$D$131,3,FALSE)))</f>
        <v>#N/A</v>
      </c>
      <c r="O863" s="76" t="e">
        <f>IF($C863="-",IF($A863="-",IF(VLOOKUP($D863,' REACH Bilaga 59_update'!$A$5:$E$210,5,FALSE)="",NA(),VLOOKUP($D863,' REACH Bilaga 59_update'!$A$5:$E$210,5,FALSE)),IF(VLOOKUP($A863,' REACH Bilaga 59_update'!$D$5:$E$210,2,FALSE)="",NA(),VLOOKUP($A863,' REACH Bilaga 59_update'!$D$5:$E$210,2,FALSE))),IF(VLOOKUP($C863,' REACH Bilaga 59_update'!$C$5:$E$210,3,FALSE)="",NA(),VLOOKUP($C863,' REACH Bilaga 59_update'!$C$5:$E$210,3,FALSE)))</f>
        <v>#N/A</v>
      </c>
      <c r="P863" s="76" t="e">
        <f>IF(C863="-",IF(A863="-",IFERROR(VLOOKUP($D863,' REACH Bilaga 59_update'!$A$5:$F$210,MATCH(Sammanfattning!P$1,' REACH Bilaga 59_update'!$A$4:$F$4,0),FALSE),VLOOKUP($D863,'REACH Bilaga XIV_update'!$A$4:$H$110,MATCH(Sammanfattning!P$1,'REACH Bilaga XIV_update'!$A$4:$H$4,0),FALSE)),IFERROR(VLOOKUP($A863,' REACH Bilaga 59_update'!$D$5:$F$210,MATCH(Sammanfattning!P$1,' REACH Bilaga 59_update'!$D$4:$F$4,0),FALSE),VLOOKUP($A863,'REACH Bilaga XIV_update'!$D$4:$H$110,MATCH(Sammanfattning!P$1,'REACH Bilaga XIV_update'!$D$4:$H$4,0),FALSE))),IFERROR(VLOOKUP($C863,' REACH Bilaga 59_update'!$C$5:$F$210,MATCH(Sammanfattning!P$1,' REACH Bilaga 59_update'!$C$4:$F$4,0),FALSE),VLOOKUP($C863,'REACH Bilaga XIV_update'!$C$4:$H$110,MATCH(Sammanfattning!P$1,'REACH Bilaga XIV_update'!$C$4:$H$4,0),FALSE)))</f>
        <v>#N/A</v>
      </c>
      <c r="Q863" s="76" t="e">
        <f>IF($C863="-",IF($A863="-",IF(VLOOKUP($D863,'REACH Bilaga XIV_update'!$A$5:$I$110,9,FALSE)="",NA(),VLOOKUP($D863,'REACH Bilaga XIV_update'!$A$5:$I$110,9,FALSE)),IF(VLOOKUP($A863,'REACH Bilaga XIV_update'!$D$5:$I$110,6,FALSE)="",NA(),VLOOKUP($A863,'REACH Bilaga XIV_update'!$D$5:$I$110,6,FALSE))),IF(VLOOKUP($C863,'REACH Bilaga XIV_update'!$C$5:$I$110,7,FALSE)="",NA(),VLOOKUP($C863,'REACH Bilaga XIV_update'!$C$5:$I$110,7,FALSE)))</f>
        <v>#N/A</v>
      </c>
      <c r="R863" s="76" t="e">
        <f>IF($C863="-",IF($A863="-",IF(VLOOKUP($D863,CoRAP_update!$A$5:$O$376,15,FALSE)="",NA(),VLOOKUP($D863,CoRAP_update!$A$5:$O$376,15,FALSE)),IF(VLOOKUP($A863,CoRAP_update!$D$5:$O$376,12,FALSE)="",NA(),VLOOKUP($A863,CoRAP_update!$D$5:$O$376,12,FALSE))),IF(VLOOKUP($C863,CoRAP_update!$C$5:$O$376,13,FALSE)="",NA(),VLOOKUP($C863,CoRAP_update!$C$5:$O$376,13,FALSE)))</f>
        <v>#N/A</v>
      </c>
      <c r="S863" s="144" t="e">
        <f>IF($C863="-",IF($A863="-",VLOOKUP($D863,CoRAP_update!$A$5:$J$376,MATCH(Sammanfattning!S$1,CoRAP_update!$A$4:$J$4,0),FALSE),VLOOKUP($A863,CoRAP_update!$D$5:$J$376,MATCH(Sammanfattning!S$1,CoRAP_update!$D$4:$J$4,0),FALSE)),VLOOKUP($C863,CoRAP_update!$C$5:$J$376,MATCH(Sammanfattning!S$1,CoRAP_update!$C$4:$J$4,0),FALSE))</f>
        <v>#N/A</v>
      </c>
      <c r="T863" s="76" t="str">
        <f>IF($A863="-",VLOOKUP($D863,EDC_update!$C$2:$F$450,4,FALSE),VLOOKUP($A863,EDC_update!$B$2:$F$450,5,FALSE))</f>
        <v>CAT1</v>
      </c>
      <c r="V863" s="78">
        <f>IF(IFERROR(SEARCH("PBT",P863),99)=99,IF(IFERROR(SEARCH("suspected PBT",S863),99)=99,IF(IFERROR(SEARCH("concluded to be PBT",K863),99)=99,IF(IFERROR(SEARCH("PBT",S863),99)=99,IF(IFERROR(SEARCH("PBT cand",L863),99)=99,IF(IFERROR(SEARCH("PBT",L863),99)=99,IF(IFERROR(SEARCH("persistent, bioackumulative and toxic properties",K863),99)=99,0,Scoring!$E$3),Scoring!$E$3),Scoring!$E$7),Scoring!$E$3),Scoring!$E$5),Scoring!$E$6),Scoring!$E$3)</f>
        <v>0</v>
      </c>
      <c r="W863" s="78">
        <f>IF(IFERROR(SEARCH("vPvB",P863),99)=99,IF(IFERROR(SEARCH("suspected pbt/vPvB",S863),99)=99,IF(IFERROR(SEARCH("vPvB",S863),99)=99,IF(IFERROR(SEARCH("concluded to be a vPvB",S863),99)=99,IF(IFERROR(SEARCH("identified as vPvB",K863),99)=99,IF(IFERROR(SEARCH("concluded to be a vPvB",K863),99)=99,IF(IFERROR(SEARCH("concluded to be both pbt and vPvB",S863),99)=99,IF(IFERROR(SEARCH("concluded to be both pbt and vPvB",K863),99)=99,0,Scoring!$E$5),Scoring!$E$5),Scoring!$E$5),Scoring!$E$5),Scoring!$E$5),Scoring!$E$4),Scoring!$E$6),Scoring!$E$4)</f>
        <v>0</v>
      </c>
      <c r="X863" s="78">
        <f>IF(IFERROR(SEARCH("H410",N863),99)=99,IF(IFERROR(SEARCH("H410",O863),99)=99,IF(IFERROR(SEARCH("H410",Q863),99)=99,IF(IFERROR(SEARCH("H410",M863),99)=99,IF(IFERROR(SEARCH("H410",R863),99)=99,IF(IFERROR(SEARCH("H411",N863),99)=99,IF(IFERROR(SEARCH("H411",O863),99)=99,IF(IFERROR(SEARCH("H411",Q863),99)=99,IF(IFERROR(SEARCH("H411",M863),99)=99,IF(IFERROR(SEARCH("H411",R863),99)=99,IF(IFERROR(SEARCH("H413",N863),99)=99,IF(IFERROR(SEARCH("H413",O863),99)=99,IF(IFERROR(SEARCH("H413",Q863),99)=99,IF(IFERROR(SEARCH("H413",M863),99)=99,IF(IFERROR(SEARCH("H413",R863),99)=99,IF(IFERROR(SEARCH("H412",N863),99)=99,IF(IFERROR(SEARCH("H412",O863),99)=99,IF(IFERROR(SEARCH("H412",Q863),99)=99,IF(IFERROR(SEARCH("H412",M863),99)=99,IF(IFERROR(SEARCH("H412",R863),99)=99,0,Scoring!$E$2),Scoring!$E$2),Scoring!$E$2),Scoring!$E$2),Scoring!$E$2),Scoring!$E$2),Scoring!$E$2),Scoring!$E$2),Scoring!$E$2),Scoring!$E$2),Scoring!$E$2),Scoring!$E$2),Scoring!$E$2),Scoring!$E$2),Scoring!$E$2),Scoring!$E$2),Scoring!$E$2),Scoring!$E$2),Scoring!$E$2),Scoring!$E$2)</f>
        <v>0</v>
      </c>
      <c r="Y863" s="78">
        <f>IF(IFERROR(SEARCH("CMR",K863),99)=99,IF(IFERROR(SEARCH("Suspected CMR",S863),99)=99,IF(IFERROR(SEARCH("CMR",S863),99)=99,0,Scoring!$E$8),Scoring!$E$9),Scoring!$E$8)</f>
        <v>0</v>
      </c>
      <c r="Z863" s="78">
        <f>IF(IFERROR(SEARCH("H350",N863),99)=99,IF(IFERROR(SEARCH("H350",O863),99)=99,IF(IFERROR(SEARCH("H350",Q863),99)=99,IF(IFERROR(SEARCH("H350",M863),99)=99,IF(IFERROR(SEARCH("H350",R863),99)=99,IF(IFERROR(SEARCH("H351",N863),99)=99,IF(IFERROR(SEARCH("H351",O863),99)=99,IF(IFERROR(SEARCH("H351",Q863),99)=99,IF(IFERROR(SEARCH("H351",M863),99)=99,IF(IFERROR(SEARCH("H351",R863),99)=99,IF(IFERROR(SEARCH("carcinogenic",P863),99)=99,IF(IFERROR(SEARCH("suspected carcinogenic",S863),99)=99,0,Scoring!$E$12),Scoring!$E$11),Scoring!$E$10),Scoring!$E$10),Scoring!$E$10),Scoring!$E$10),Scoring!$E$10),Scoring!$E$10),Scoring!$E$10),Scoring!$E$10),Scoring!$E$10),Scoring!$E$10)</f>
        <v>0</v>
      </c>
      <c r="AA863" s="78">
        <f>IF(IFERROR(SEARCH("H340",N863),99)=99,IF(IFERROR(SEARCH("H340",O863),99)=99,IF(IFERROR(SEARCH("H340",Q863),99)=99,IF(IFERROR(SEARCH("H340",M863),99)=99,IF(IFERROR(SEARCH("H340",R863),99)=99,IF(IFERROR(SEARCH("H341",N863),99)=99,IF(IFERROR(SEARCH("H341",O863),99)=99,IF(IFERROR(SEARCH("H341",Q863),99)=99,IF(IFERROR(SEARCH("H341",M863),99)=99,IF(IFERROR(SEARCH("H341",R863),99)=99,IF(IFERROR(SEARCH("mutagenic",P863),99)=99,IF(IFERROR(SEARCH("suspected mutagenic",S863),99)=99,0,Scoring!$E$15),Scoring!$E$14),Scoring!$E$13),Scoring!$E$13),Scoring!$E$13),Scoring!$E$13),Scoring!$E$13),Scoring!$E$13),Scoring!$E$13),Scoring!$E$13),Scoring!$E$13),Scoring!$E$13)</f>
        <v>0</v>
      </c>
      <c r="AB863" s="78">
        <f>IF(IFERROR(SEARCH("H360",N863),99)=99,IF(IFERROR(SEARCH("H360",O863),99)=99,IF(IFERROR(SEARCH("H360",Q863),99)=99,IF(IFERROR(SEARCH("H360",M863),99)=99,IF(IFERROR(SEARCH("H360",R863),99)=99,IF(IFERROR(SEARCH("H361",N863),99)=99,IF(IFERROR(SEARCH("H361",O863),99)=99,IF(IFERROR(SEARCH("H361",Q863),99)=99,IF(IFERROR(SEARCH("H361",M863),99)=99,IF(IFERROR(SEARCH("H361",R863),99)=99,IF(IFERROR(SEARCH("reproduction",P863),99)=99,IF(IFERROR(SEARCH("suspected reprotoxic",S863),99)=99,IF(IFERROR(SEARCH("reprotoxic",S863),99)=99,IF(IFERROR(SEARCH("reprotoxic",K863),99)=99,0,Scoring!$E$18),Scoring!$E$18),Scoring!$E$19),Scoring!$E$17),Scoring!$E$16),Scoring!$E$16),Scoring!$E$16),Scoring!$E$16),Scoring!$E$16),Scoring!$E$16),Scoring!$E$16),Scoring!$E$16),Scoring!$E$16),Scoring!$E$16)</f>
        <v>0</v>
      </c>
      <c r="AC863" s="78">
        <f>IF(IFERROR(SEARCH("57f",L863),99)=99,IF(IFERROR(SEARCH("57(f)",P863),99)=99,0,Scoring!$E$20),Scoring!$E$20)</f>
        <v>1</v>
      </c>
      <c r="AD863" s="78">
        <f>IF(IFERROR(SEARCH("CAT1",T863),99)=99,IF(IFERROR(SEARCH("CAT2",T863),99)=99,IF(IFERROR(SEARCH("CAT3",T863),99)=99,IF(IFERROR(SEARCH("concluded to be endocrine",K863),99)=99,IF(IFERROR(SEARCH("categorised as endocrine",K863),99)=99,IF(IFERROR(SEARCH("endocrine disrupting",P863),99)=99,IF(IFERROR(SEARCH("endocrine disrupting",K863),99)=99,IF(IFERROR(SEARCH("suspected endocrine",S863),99)=99,IF(IFERROR(SEARCH("potential endocrine",S863),99)=99,0,Scoring!$E$25),Scoring!$E$25),Scoring!$E$24),Scoring!$E$24),Scoring!$E$24),Scoring!$E$24),Scoring!$E$23),Scoring!$E$22),Scoring!$E$21)</f>
        <v>1</v>
      </c>
      <c r="AE863" s="78">
        <f>IF(IFERROR(SEARCH("suspected sensitiser",S863),99)=99,IF(IFERROR(SEARCH("sensitiser",S863),99)=99,IF(IFERROR(SEARCH("other hazard based concern",S863),99)=99,0,Scoring!$E$28),Scoring!$E$26),Scoring!$E$27)</f>
        <v>0</v>
      </c>
      <c r="AF863" s="78">
        <f>IF(IFERROR(M863,1)=1,IF(IFERROR(N863,1)=1,IF(IFERROR(O863,1)=1,IF(IFERROR(Q863,1)=1,IF(IFERROR(R863,1)=1,IF(IFERROR(T863,1)=1,IF(IFERROR(K863,1)=1,IF(IFERROR(P863,1)=1,IF(IFERROR(S863,1)=1,Scoring!$E$29,0),0),0),0),0),0),0),0),0)</f>
        <v>0</v>
      </c>
      <c r="AG863" s="78">
        <f t="shared" si="65"/>
        <v>2</v>
      </c>
      <c r="AI863" s="93"/>
      <c r="AJ863" s="94"/>
      <c r="AK863" s="76"/>
      <c r="AL863" s="75"/>
      <c r="AN863" s="79"/>
      <c r="AO863" s="79"/>
      <c r="AP863" s="79"/>
      <c r="AQ863" s="79"/>
      <c r="AR863" s="79"/>
      <c r="AS863" s="78"/>
      <c r="AU863" s="79">
        <f>IF(IFERROR(F863,99)=99,IF(IFERROR(G863,99)=99,IF(IFERROR(H863,99)=99,IF(IFERROR(I863,99)=99,IF(IFERROR(E863,99)=99,IF(IFERROR(J863,99)=99,0,Scoring!$B$7),Scoring!$B$3),Scoring!$B$2),Scoring!$B$6),Scoring!$B$5),Scoring!$B$4)</f>
        <v>0.3</v>
      </c>
      <c r="AV863" s="78">
        <f t="shared" si="66"/>
        <v>0.6</v>
      </c>
      <c r="AW863" s="78"/>
      <c r="AX863" s="66"/>
      <c r="AY863" s="78"/>
      <c r="AZ863" s="76"/>
      <c r="BA863" s="76"/>
      <c r="BB863" s="76"/>
    </row>
    <row r="864" spans="1:54" x14ac:dyDescent="0.25">
      <c r="A864" s="77" t="s">
        <v>6002</v>
      </c>
      <c r="B864" s="76" t="str">
        <f t="shared" si="67"/>
        <v>202-318-7</v>
      </c>
      <c r="C864" s="77" t="s">
        <v>2713</v>
      </c>
      <c r="D864" s="77" t="s">
        <v>2714</v>
      </c>
      <c r="E864" s="76" t="str">
        <f>IF(C864="-",IF(A864="-",VLOOKUP(D864,'sin-list 180320_update'!$C$2:$C$835,1,FALSE),VLOOKUP(A864,'sin-list 180320_update'!$A$2:$A$835,1,FALSE)),VLOOKUP(C864,'sin-list 180320_update'!$B$2:$B$835,1,FALSE))</f>
        <v>202-318-7</v>
      </c>
      <c r="F864" s="76" t="e">
        <f>IF($C864="-",IF($A864="-",VLOOKUP($D864,'REACH Bilaga XVII_update'!$A$5:$A$131,1,FALSE),VLOOKUP($A864,'REACH Bilaga XVII_update'!$C$5:$C$131,1,FALSE)),VLOOKUP($C864,'REACH Bilaga XVII_update'!$B$5:$B$131,1,FALSE))</f>
        <v>#N/A</v>
      </c>
      <c r="G864" s="76" t="str">
        <f>IF($C864="-",IF($A864="-",VLOOKUP($D864,' REACH Bilaga 59_update'!$A$5:$A$210,1,FALSE),VLOOKUP($A864,' REACH Bilaga 59_update'!$D$5:$D$210,1,FALSE)),VLOOKUP($C864,' REACH Bilaga 59_update'!$C$5:$C$210,1,FALSE))</f>
        <v>202-318-7</v>
      </c>
      <c r="H864" s="76" t="e">
        <f>IF($C864="-",IF($A864="-",VLOOKUP($D864,'REACH Bilaga XIV_update'!$A$5:$A$110,1,FALSE),VLOOKUP($A864,'REACH Bilaga XIV_update'!$D$5:$D$110,1,FALSE)),VLOOKUP($C864,'REACH Bilaga XIV_update'!$C$5:$C$110,1,FALSE))</f>
        <v>#N/A</v>
      </c>
      <c r="I864" s="76" t="e">
        <f>IF($C864="-",IF($A864="-",VLOOKUP($D864,CoRAP_update!$A$5:$A$376,1,FALSE),VLOOKUP($A864,CoRAP_update!$D$5:$D$376,1,FALSE)),VLOOKUP($C864,CoRAP_update!$C$5:$C$376,1,FALSE))</f>
        <v>#N/A</v>
      </c>
      <c r="J864" s="76" t="str">
        <f>IF($C864="-",IF($A864="-",VLOOKUP($D864,EDC_update!$C$2:$C$450,1,FALSE),VLOOKUP($A864,EDC_update!$B$2:$B$450,1,FALSE)),VLOOKUP($C864,EDC_update!$L$2:$L$450,1,FALSE))</f>
        <v>202-318-7</v>
      </c>
      <c r="K864" s="76" t="str">
        <f>IF($C864="-",IF($A864="-",IF(VLOOKUP($D864,'sin-list 180320_update'!$C$2:$S$835,3,FALSE)="",NA(),VLOOKUP($D864,'sin-list 180320_update'!$C$2:$S$835,3,FALSE)),IF(VLOOKUP($A864,'sin-list 180320_update'!$A$2:$S$835,5,FALSE)="",NA(),VLOOKUP($A864,'sin-list 180320_update'!$A$2:$S$835,5,FALSE))),IF(VLOOKUP($C864,'sin-list 180320_update'!$B$2:$S$835,4,FALSE)="",NA(),VLOOKUP($C864,'sin-list 180320_update'!$B$2:$S$835,4,FALSE)))</f>
        <v>Butylparaben is an endocrine disruptor with estrogenic and antiandrogen activity, affecting sperm function and reproductive organs among others. The substance has been detected in human urine and indoor air. It is categorized as an endocrine disruptor in</v>
      </c>
      <c r="L864" s="76" t="str">
        <f>IF($C864="-",IF($A864="-",VLOOKUP($D864,'sin-list 180320_update'!$C$2:$S$835,6,FALSE),VLOOKUP($A864,'sin-list 180320_update'!$A$2:$S$835,8,FALSE)),VLOOKUP($C864,'sin-list 180320_update'!$B$2:$S$835,7,FALSE))</f>
        <v>Official classification missing - 57f substance</v>
      </c>
      <c r="M864" s="76" t="e">
        <f>IF($C864="-",IF($A864="-",IF(VLOOKUP($D864,'sin-list 180320_update'!$C$2:$S$835,8,FALSE)="",NA(),VLOOKUP($D864,'sin-list 180320_update'!$C$2:$S$835,8,FALSE)),IF(VLOOKUP($A864,'sin-list 180320_update'!$A$2:$S$835,10,FALSE)="",NA(),VLOOKUP($A864,'sin-list 180320_update'!$A$2:$S$835,10,FALSE))),IF(VLOOKUP($C864,'sin-list 180320_update'!$B$2:$S$835,9,FALSE)="",NA(),VLOOKUP($C864,'sin-list 180320_update'!$B$2:$S$835,9,FALSE)))</f>
        <v>#N/A</v>
      </c>
      <c r="N864" s="76" t="e">
        <f>IF($C864="-",IF($A864="-",IF(VLOOKUP($D864,'REACH Bilaga XVII_update'!$A$5:$E$131,4,FALSE)="",NA(),VLOOKUP($D864,'REACH Bilaga XVII_update'!$A$5:$E$131,4,FALSE)),IF(VLOOKUP($A864,'REACH Bilaga XVII_update'!$C$5:$D$131,2,FALSE)="",NA(),VLOOKUP($A864,'REACH Bilaga XVII_update'!$C$5:$D$131,2,FALSE))),IF(VLOOKUP($C864,'REACH Bilaga XVII_update'!$B$5:$D$131,3,FALSE)="",NA(),VLOOKUP($C864,'REACH Bilaga XVII_update'!$B$5:$D$131,3,FALSE)))</f>
        <v>#N/A</v>
      </c>
      <c r="O864" s="76" t="e">
        <f>IF($C864="-",IF($A864="-",IF(VLOOKUP($D864,' REACH Bilaga 59_update'!$A$5:$E$210,5,FALSE)="",NA(),VLOOKUP($D864,' REACH Bilaga 59_update'!$A$5:$E$210,5,FALSE)),IF(VLOOKUP($A864,' REACH Bilaga 59_update'!$D$5:$E$210,2,FALSE)="",NA(),VLOOKUP($A864,' REACH Bilaga 59_update'!$D$5:$E$210,2,FALSE))),IF(VLOOKUP($C864,' REACH Bilaga 59_update'!$C$5:$E$210,3,FALSE)="",NA(),VLOOKUP($C864,' REACH Bilaga 59_update'!$C$5:$E$210,3,FALSE)))</f>
        <v>#N/A</v>
      </c>
      <c r="P864" s="76" t="str">
        <f>IF(C864="-",IF(A864="-",IFERROR(VLOOKUP($D864,' REACH Bilaga 59_update'!$A$5:$F$210,MATCH(Sammanfattning!P$1,' REACH Bilaga 59_update'!$A$4:$F$4,0),FALSE),VLOOKUP($D864,'REACH Bilaga XIV_update'!$A$4:$H$110,MATCH(Sammanfattning!P$1,'REACH Bilaga XIV_update'!$A$4:$H$4,0),FALSE)),IFERROR(VLOOKUP($A864,' REACH Bilaga 59_update'!$D$5:$F$210,MATCH(Sammanfattning!P$1,' REACH Bilaga 59_update'!$D$4:$F$4,0),FALSE),VLOOKUP($A864,'REACH Bilaga XIV_update'!$D$4:$H$110,MATCH(Sammanfattning!P$1,'REACH Bilaga XIV_update'!$D$4:$H$4,0),FALSE))),IFERROR(VLOOKUP($C864,' REACH Bilaga 59_update'!$C$5:$F$210,MATCH(Sammanfattning!P$1,' REACH Bilaga 59_update'!$C$4:$F$4,0),FALSE),VLOOKUP($C864,'REACH Bilaga XIV_update'!$C$4:$H$110,MATCH(Sammanfattning!P$1,'REACH Bilaga XIV_update'!$C$4:$H$4,0),FALSE)))</f>
        <v>Endocrine disrupting properties (Article 57(f) - human health)</v>
      </c>
      <c r="Q864" s="76" t="e">
        <f>IF($C864="-",IF($A864="-",IF(VLOOKUP($D864,'REACH Bilaga XIV_update'!$A$5:$I$110,9,FALSE)="",NA(),VLOOKUP($D864,'REACH Bilaga XIV_update'!$A$5:$I$110,9,FALSE)),IF(VLOOKUP($A864,'REACH Bilaga XIV_update'!$D$5:$I$110,6,FALSE)="",NA(),VLOOKUP($A864,'REACH Bilaga XIV_update'!$D$5:$I$110,6,FALSE))),IF(VLOOKUP($C864,'REACH Bilaga XIV_update'!$C$5:$I$110,7,FALSE)="",NA(),VLOOKUP($C864,'REACH Bilaga XIV_update'!$C$5:$I$110,7,FALSE)))</f>
        <v>#N/A</v>
      </c>
      <c r="R864" s="76" t="e">
        <f>IF($C864="-",IF($A864="-",IF(VLOOKUP($D864,CoRAP_update!$A$5:$O$376,15,FALSE)="",NA(),VLOOKUP($D864,CoRAP_update!$A$5:$O$376,15,FALSE)),IF(VLOOKUP($A864,CoRAP_update!$D$5:$O$376,12,FALSE)="",NA(),VLOOKUP($A864,CoRAP_update!$D$5:$O$376,12,FALSE))),IF(VLOOKUP($C864,CoRAP_update!$C$5:$O$376,13,FALSE)="",NA(),VLOOKUP($C864,CoRAP_update!$C$5:$O$376,13,FALSE)))</f>
        <v>#N/A</v>
      </c>
      <c r="S864" s="144" t="e">
        <f>IF($C864="-",IF($A864="-",VLOOKUP($D864,CoRAP_update!$A$5:$J$376,MATCH(Sammanfattning!S$1,CoRAP_update!$A$4:$J$4,0),FALSE),VLOOKUP($A864,CoRAP_update!$D$5:$J$376,MATCH(Sammanfattning!S$1,CoRAP_update!$D$4:$J$4,0),FALSE)),VLOOKUP($C864,CoRAP_update!$C$5:$J$376,MATCH(Sammanfattning!S$1,CoRAP_update!$C$4:$J$4,0),FALSE))</f>
        <v>#N/A</v>
      </c>
      <c r="T864" s="76" t="str">
        <f>IF($A864="-",VLOOKUP($D864,EDC_update!$C$2:$F$450,4,FALSE),VLOOKUP($A864,EDC_update!$B$2:$F$450,5,FALSE))</f>
        <v>CAT1</v>
      </c>
      <c r="V864" s="78">
        <f>IF(IFERROR(SEARCH("PBT",P864),99)=99,IF(IFERROR(SEARCH("suspected PBT",S864),99)=99,IF(IFERROR(SEARCH("concluded to be PBT",K864),99)=99,IF(IFERROR(SEARCH("PBT",S864),99)=99,IF(IFERROR(SEARCH("PBT cand",L864),99)=99,IF(IFERROR(SEARCH("PBT",L864),99)=99,IF(IFERROR(SEARCH("persistent, bioackumulative and toxic properties",K864),99)=99,0,Scoring!$E$3),Scoring!$E$3),Scoring!$E$7),Scoring!$E$3),Scoring!$E$5),Scoring!$E$6),Scoring!$E$3)</f>
        <v>0</v>
      </c>
      <c r="W864" s="78">
        <f>IF(IFERROR(SEARCH("vPvB",P864),99)=99,IF(IFERROR(SEARCH("suspected pbt/vPvB",S864),99)=99,IF(IFERROR(SEARCH("vPvB",S864),99)=99,IF(IFERROR(SEARCH("concluded to be a vPvB",S864),99)=99,IF(IFERROR(SEARCH("identified as vPvB",K864),99)=99,IF(IFERROR(SEARCH("concluded to be a vPvB",K864),99)=99,IF(IFERROR(SEARCH("concluded to be both pbt and vPvB",S864),99)=99,IF(IFERROR(SEARCH("concluded to be both pbt and vPvB",K864),99)=99,0,Scoring!$E$5),Scoring!$E$5),Scoring!$E$5),Scoring!$E$5),Scoring!$E$5),Scoring!$E$4),Scoring!$E$6),Scoring!$E$4)</f>
        <v>0</v>
      </c>
      <c r="X864" s="78">
        <f>IF(IFERROR(SEARCH("H410",N864),99)=99,IF(IFERROR(SEARCH("H410",O864),99)=99,IF(IFERROR(SEARCH("H410",Q864),99)=99,IF(IFERROR(SEARCH("H410",M864),99)=99,IF(IFERROR(SEARCH("H410",R864),99)=99,IF(IFERROR(SEARCH("H411",N864),99)=99,IF(IFERROR(SEARCH("H411",O864),99)=99,IF(IFERROR(SEARCH("H411",Q864),99)=99,IF(IFERROR(SEARCH("H411",M864),99)=99,IF(IFERROR(SEARCH("H411",R864),99)=99,IF(IFERROR(SEARCH("H413",N864),99)=99,IF(IFERROR(SEARCH("H413",O864),99)=99,IF(IFERROR(SEARCH("H413",Q864),99)=99,IF(IFERROR(SEARCH("H413",M864),99)=99,IF(IFERROR(SEARCH("H413",R864),99)=99,IF(IFERROR(SEARCH("H412",N864),99)=99,IF(IFERROR(SEARCH("H412",O864),99)=99,IF(IFERROR(SEARCH("H412",Q864),99)=99,IF(IFERROR(SEARCH("H412",M864),99)=99,IF(IFERROR(SEARCH("H412",R864),99)=99,0,Scoring!$E$2),Scoring!$E$2),Scoring!$E$2),Scoring!$E$2),Scoring!$E$2),Scoring!$E$2),Scoring!$E$2),Scoring!$E$2),Scoring!$E$2),Scoring!$E$2),Scoring!$E$2),Scoring!$E$2),Scoring!$E$2),Scoring!$E$2),Scoring!$E$2),Scoring!$E$2),Scoring!$E$2),Scoring!$E$2),Scoring!$E$2),Scoring!$E$2)</f>
        <v>0</v>
      </c>
      <c r="Y864" s="78">
        <f>IF(IFERROR(SEARCH("CMR",K864),99)=99,IF(IFERROR(SEARCH("Suspected CMR",S864),99)=99,IF(IFERROR(SEARCH("CMR",S864),99)=99,0,Scoring!$E$8),Scoring!$E$9),Scoring!$E$8)</f>
        <v>0</v>
      </c>
      <c r="Z864" s="78">
        <f>IF(IFERROR(SEARCH("H350",N864),99)=99,IF(IFERROR(SEARCH("H350",O864),99)=99,IF(IFERROR(SEARCH("H350",Q864),99)=99,IF(IFERROR(SEARCH("H350",M864),99)=99,IF(IFERROR(SEARCH("H350",R864),99)=99,IF(IFERROR(SEARCH("H351",N864),99)=99,IF(IFERROR(SEARCH("H351",O864),99)=99,IF(IFERROR(SEARCH("H351",Q864),99)=99,IF(IFERROR(SEARCH("H351",M864),99)=99,IF(IFERROR(SEARCH("H351",R864),99)=99,IF(IFERROR(SEARCH("carcinogenic",P864),99)=99,IF(IFERROR(SEARCH("suspected carcinogenic",S864),99)=99,0,Scoring!$E$12),Scoring!$E$11),Scoring!$E$10),Scoring!$E$10),Scoring!$E$10),Scoring!$E$10),Scoring!$E$10),Scoring!$E$10),Scoring!$E$10),Scoring!$E$10),Scoring!$E$10),Scoring!$E$10)</f>
        <v>0</v>
      </c>
      <c r="AA864" s="78">
        <f>IF(IFERROR(SEARCH("H340",N864),99)=99,IF(IFERROR(SEARCH("H340",O864),99)=99,IF(IFERROR(SEARCH("H340",Q864),99)=99,IF(IFERROR(SEARCH("H340",M864),99)=99,IF(IFERROR(SEARCH("H340",R864),99)=99,IF(IFERROR(SEARCH("H341",N864),99)=99,IF(IFERROR(SEARCH("H341",O864),99)=99,IF(IFERROR(SEARCH("H341",Q864),99)=99,IF(IFERROR(SEARCH("H341",M864),99)=99,IF(IFERROR(SEARCH("H341",R864),99)=99,IF(IFERROR(SEARCH("mutagenic",P864),99)=99,IF(IFERROR(SEARCH("suspected mutagenic",S864),99)=99,0,Scoring!$E$15),Scoring!$E$14),Scoring!$E$13),Scoring!$E$13),Scoring!$E$13),Scoring!$E$13),Scoring!$E$13),Scoring!$E$13),Scoring!$E$13),Scoring!$E$13),Scoring!$E$13),Scoring!$E$13)</f>
        <v>0</v>
      </c>
      <c r="AB864" s="78">
        <f>IF(IFERROR(SEARCH("H360",N864),99)=99,IF(IFERROR(SEARCH("H360",O864),99)=99,IF(IFERROR(SEARCH("H360",Q864),99)=99,IF(IFERROR(SEARCH("H360",M864),99)=99,IF(IFERROR(SEARCH("H360",R864),99)=99,IF(IFERROR(SEARCH("H361",N864),99)=99,IF(IFERROR(SEARCH("H361",O864),99)=99,IF(IFERROR(SEARCH("H361",Q864),99)=99,IF(IFERROR(SEARCH("H361",M864),99)=99,IF(IFERROR(SEARCH("H361",R864),99)=99,IF(IFERROR(SEARCH("reproduction",P864),99)=99,IF(IFERROR(SEARCH("suspected reprotoxic",S864),99)=99,IF(IFERROR(SEARCH("reprotoxic",S864),99)=99,IF(IFERROR(SEARCH("reprotoxic",K864),99)=99,0,Scoring!$E$18),Scoring!$E$18),Scoring!$E$19),Scoring!$E$17),Scoring!$E$16),Scoring!$E$16),Scoring!$E$16),Scoring!$E$16),Scoring!$E$16),Scoring!$E$16),Scoring!$E$16),Scoring!$E$16),Scoring!$E$16),Scoring!$E$16)</f>
        <v>0</v>
      </c>
      <c r="AC864" s="78">
        <f>IF(IFERROR(SEARCH("57f",L864),99)=99,IF(IFERROR(SEARCH("57(f)",P864),99)=99,0,Scoring!$E$20),Scoring!$E$20)</f>
        <v>1</v>
      </c>
      <c r="AD864" s="78">
        <f>IF(IFERROR(SEARCH("CAT1",T864),99)=99,IF(IFERROR(SEARCH("CAT2",T864),99)=99,IF(IFERROR(SEARCH("CAT3",T864),99)=99,IF(IFERROR(SEARCH("concluded to be endocrine",K864),99)=99,IF(IFERROR(SEARCH("categorised as endocrine",K864),99)=99,IF(IFERROR(SEARCH("endocrine disrupting",P864),99)=99,IF(IFERROR(SEARCH("endocrine disrupting",K864),99)=99,IF(IFERROR(SEARCH("suspected endocrine",S864),99)=99,IF(IFERROR(SEARCH("potential endocrine",S864),99)=99,0,Scoring!$E$25),Scoring!$E$25),Scoring!$E$24),Scoring!$E$24),Scoring!$E$24),Scoring!$E$24),Scoring!$E$23),Scoring!$E$22),Scoring!$E$21)</f>
        <v>1</v>
      </c>
      <c r="AE864" s="78">
        <f>IF(IFERROR(SEARCH("suspected sensitiser",S864),99)=99,IF(IFERROR(SEARCH("sensitiser",S864),99)=99,IF(IFERROR(SEARCH("other hazard based concern",S864),99)=99,0,Scoring!$E$28),Scoring!$E$26),Scoring!$E$27)</f>
        <v>0</v>
      </c>
      <c r="AF864" s="78">
        <f>IF(IFERROR(M864,1)=1,IF(IFERROR(N864,1)=1,IF(IFERROR(O864,1)=1,IF(IFERROR(Q864,1)=1,IF(IFERROR(R864,1)=1,IF(IFERROR(T864,1)=1,IF(IFERROR(K864,1)=1,IF(IFERROR(P864,1)=1,IF(IFERROR(S864,1)=1,Scoring!$E$29,0),0),0),0),0),0),0),0),0)</f>
        <v>0</v>
      </c>
      <c r="AG864" s="78">
        <f t="shared" si="65"/>
        <v>2</v>
      </c>
      <c r="AI864" s="93"/>
      <c r="AJ864" s="94"/>
      <c r="AK864" s="76"/>
      <c r="AL864" s="75"/>
      <c r="AN864" s="79"/>
      <c r="AO864" s="79"/>
      <c r="AP864" s="79"/>
      <c r="AQ864" s="79"/>
      <c r="AR864" s="79"/>
      <c r="AS864" s="78"/>
      <c r="AU864" s="79">
        <f>IF(IFERROR(F864,99)=99,IF(IFERROR(G864,99)=99,IF(IFERROR(H864,99)=99,IF(IFERROR(I864,99)=99,IF(IFERROR(E864,99)=99,IF(IFERROR(J864,99)=99,0,Scoring!$B$7),Scoring!$B$3),Scoring!$B$2),Scoring!$B$6),Scoring!$B$5),Scoring!$B$4)</f>
        <v>1</v>
      </c>
      <c r="AV864" s="78">
        <f t="shared" si="66"/>
        <v>2</v>
      </c>
      <c r="AW864" s="78"/>
      <c r="AX864" s="66"/>
      <c r="AY864" s="78"/>
      <c r="AZ864" s="76"/>
      <c r="BA864" s="76"/>
      <c r="BB864" s="76"/>
    </row>
    <row r="865" spans="1:54" x14ac:dyDescent="0.25">
      <c r="A865" s="77" t="s">
        <v>6021</v>
      </c>
      <c r="B865" s="76" t="str">
        <f t="shared" si="67"/>
        <v>202-851-5</v>
      </c>
      <c r="C865" s="77" t="s">
        <v>41</v>
      </c>
      <c r="D865" s="77" t="s">
        <v>42</v>
      </c>
      <c r="E865" s="76" t="str">
        <f>IF(C865="-",IF(A865="-",VLOOKUP(D865,'sin-list 180320_update'!$C$2:$C$835,1,FALSE),VLOOKUP(A865,'sin-list 180320_update'!$A$2:$A$835,1,FALSE)),VLOOKUP(C865,'sin-list 180320_update'!$B$2:$B$835,1,FALSE))</f>
        <v>202-851-5</v>
      </c>
      <c r="F865" s="76" t="e">
        <f>IF($C865="-",IF($A865="-",VLOOKUP($D865,'REACH Bilaga XVII_update'!$A$5:$A$131,1,FALSE),VLOOKUP($A865,'REACH Bilaga XVII_update'!$C$5:$C$131,1,FALSE)),VLOOKUP($C865,'REACH Bilaga XVII_update'!$B$5:$B$131,1,FALSE))</f>
        <v>#N/A</v>
      </c>
      <c r="G865" s="76" t="e">
        <f>IF($C865="-",IF($A865="-",VLOOKUP($D865,' REACH Bilaga 59_update'!$A$5:$A$210,1,FALSE),VLOOKUP($A865,' REACH Bilaga 59_update'!$D$5:$D$210,1,FALSE)),VLOOKUP($C865,' REACH Bilaga 59_update'!$C$5:$C$210,1,FALSE))</f>
        <v>#N/A</v>
      </c>
      <c r="H865" s="76" t="e">
        <f>IF($C865="-",IF($A865="-",VLOOKUP($D865,'REACH Bilaga XIV_update'!$A$5:$A$110,1,FALSE),VLOOKUP($A865,'REACH Bilaga XIV_update'!$D$5:$D$110,1,FALSE)),VLOOKUP($C865,'REACH Bilaga XIV_update'!$C$5:$C$110,1,FALSE))</f>
        <v>#N/A</v>
      </c>
      <c r="I865" s="76" t="e">
        <f>IF($C865="-",IF($A865="-",VLOOKUP($D865,CoRAP_update!$A$5:$A$376,1,FALSE),VLOOKUP($A865,CoRAP_update!$D$5:$D$376,1,FALSE)),VLOOKUP($C865,CoRAP_update!$C$5:$C$376,1,FALSE))</f>
        <v>#N/A</v>
      </c>
      <c r="J865" s="76" t="e">
        <f>IF($C865="-",IF($A865="-",VLOOKUP($D865,EDC_update!$C$2:$C$450,1,FALSE),VLOOKUP($A865,EDC_update!$B$2:$B$450,1,FALSE)),VLOOKUP($C865,EDC_update!$L$2:$L$450,1,FALSE))</f>
        <v>#N/A</v>
      </c>
      <c r="K865" s="76" t="str">
        <f>IF($C865="-",IF($A865="-",IF(VLOOKUP($D865,'sin-list 180320_update'!$C$2:$S$835,3,FALSE)="",NA(),VLOOKUP($D865,'sin-list 180320_update'!$C$2:$S$835,3,FALSE)),IF(VLOOKUP($A865,'sin-list 180320_update'!$A$2:$S$835,5,FALSE)="",NA(),VLOOKUP($A865,'sin-list 180320_update'!$A$2:$S$835,5,FALSE))),IF(VLOOKUP($C865,'sin-list 180320_update'!$B$2:$S$835,4,FALSE)="",NA(),VLOOKUP($C865,'sin-list 180320_update'!$B$2:$S$835,4,FALSE)))</f>
        <v>Styrene is an endocrine disruptor (cat 1). Reprotoxic as well as carcinogenic and mutagenic effects have been reported. It is highly toxic to aquatic species.</v>
      </c>
      <c r="L865" s="76" t="str">
        <f>IF($C865="-",IF($A865="-",VLOOKUP($D865,'sin-list 180320_update'!$C$2:$S$835,6,FALSE),VLOOKUP($A865,'sin-list 180320_update'!$A$2:$S$835,8,FALSE)),VLOOKUP($C865,'sin-list 180320_update'!$B$2:$S$835,7,FALSE))</f>
        <v>Flam. Liq. 3
Repr. 2
Acute Tox. 4 *
STOT RE 1
Skin Irrit. 2
Eye Irrit. 2</v>
      </c>
      <c r="M865" s="76" t="str">
        <f>IF($C865="-",IF($A865="-",IF(VLOOKUP($D865,'sin-list 180320_update'!$C$2:$S$835,8,FALSE)="",NA(),VLOOKUP($D865,'sin-list 180320_update'!$C$2:$S$835,8,FALSE)),IF(VLOOKUP($A865,'sin-list 180320_update'!$A$2:$S$835,10,FALSE)="",NA(),VLOOKUP($A865,'sin-list 180320_update'!$A$2:$S$835,10,FALSE))),IF(VLOOKUP($C865,'sin-list 180320_update'!$B$2:$S$835,9,FALSE)="",NA(),VLOOKUP($C865,'sin-list 180320_update'!$B$2:$S$835,9,FALSE)))</f>
        <v>H226
H361d
H332
H372 (hearing organs)
H315
H319</v>
      </c>
      <c r="N865" s="76" t="e">
        <f>IF($C865="-",IF($A865="-",IF(VLOOKUP($D865,'REACH Bilaga XVII_update'!$A$5:$E$131,4,FALSE)="",NA(),VLOOKUP($D865,'REACH Bilaga XVII_update'!$A$5:$E$131,4,FALSE)),IF(VLOOKUP($A865,'REACH Bilaga XVII_update'!$C$5:$D$131,2,FALSE)="",NA(),VLOOKUP($A865,'REACH Bilaga XVII_update'!$C$5:$D$131,2,FALSE))),IF(VLOOKUP($C865,'REACH Bilaga XVII_update'!$B$5:$D$131,3,FALSE)="",NA(),VLOOKUP($C865,'REACH Bilaga XVII_update'!$B$5:$D$131,3,FALSE)))</f>
        <v>#N/A</v>
      </c>
      <c r="O865" s="76" t="e">
        <f>IF($C865="-",IF($A865="-",IF(VLOOKUP($D865,' REACH Bilaga 59_update'!$A$5:$E$210,5,FALSE)="",NA(),VLOOKUP($D865,' REACH Bilaga 59_update'!$A$5:$E$210,5,FALSE)),IF(VLOOKUP($A865,' REACH Bilaga 59_update'!$D$5:$E$210,2,FALSE)="",NA(),VLOOKUP($A865,' REACH Bilaga 59_update'!$D$5:$E$210,2,FALSE))),IF(VLOOKUP($C865,' REACH Bilaga 59_update'!$C$5:$E$210,3,FALSE)="",NA(),VLOOKUP($C865,' REACH Bilaga 59_update'!$C$5:$E$210,3,FALSE)))</f>
        <v>#N/A</v>
      </c>
      <c r="P865" s="76" t="e">
        <f>IF(C865="-",IF(A865="-",IFERROR(VLOOKUP($D865,' REACH Bilaga 59_update'!$A$5:$F$210,MATCH(Sammanfattning!P$1,' REACH Bilaga 59_update'!$A$4:$F$4,0),FALSE),VLOOKUP($D865,'REACH Bilaga XIV_update'!$A$4:$H$110,MATCH(Sammanfattning!P$1,'REACH Bilaga XIV_update'!$A$4:$H$4,0),FALSE)),IFERROR(VLOOKUP($A865,' REACH Bilaga 59_update'!$D$5:$F$210,MATCH(Sammanfattning!P$1,' REACH Bilaga 59_update'!$D$4:$F$4,0),FALSE),VLOOKUP($A865,'REACH Bilaga XIV_update'!$D$4:$H$110,MATCH(Sammanfattning!P$1,'REACH Bilaga XIV_update'!$D$4:$H$4,0),FALSE))),IFERROR(VLOOKUP($C865,' REACH Bilaga 59_update'!$C$5:$F$210,MATCH(Sammanfattning!P$1,' REACH Bilaga 59_update'!$C$4:$F$4,0),FALSE),VLOOKUP($C865,'REACH Bilaga XIV_update'!$C$4:$H$110,MATCH(Sammanfattning!P$1,'REACH Bilaga XIV_update'!$C$4:$H$4,0),FALSE)))</f>
        <v>#N/A</v>
      </c>
      <c r="Q865" s="76" t="e">
        <f>IF($C865="-",IF($A865="-",IF(VLOOKUP($D865,'REACH Bilaga XIV_update'!$A$5:$I$110,9,FALSE)="",NA(),VLOOKUP($D865,'REACH Bilaga XIV_update'!$A$5:$I$110,9,FALSE)),IF(VLOOKUP($A865,'REACH Bilaga XIV_update'!$D$5:$I$110,6,FALSE)="",NA(),VLOOKUP($A865,'REACH Bilaga XIV_update'!$D$5:$I$110,6,FALSE))),IF(VLOOKUP($C865,'REACH Bilaga XIV_update'!$C$5:$I$110,7,FALSE)="",NA(),VLOOKUP($C865,'REACH Bilaga XIV_update'!$C$5:$I$110,7,FALSE)))</f>
        <v>#N/A</v>
      </c>
      <c r="R865" s="76" t="e">
        <f>IF($C865="-",IF($A865="-",IF(VLOOKUP($D865,CoRAP_update!$A$5:$O$376,15,FALSE)="",NA(),VLOOKUP($D865,CoRAP_update!$A$5:$O$376,15,FALSE)),IF(VLOOKUP($A865,CoRAP_update!$D$5:$O$376,12,FALSE)="",NA(),VLOOKUP($A865,CoRAP_update!$D$5:$O$376,12,FALSE))),IF(VLOOKUP($C865,CoRAP_update!$C$5:$O$376,13,FALSE)="",NA(),VLOOKUP($C865,CoRAP_update!$C$5:$O$376,13,FALSE)))</f>
        <v>#N/A</v>
      </c>
      <c r="S865" s="144" t="e">
        <f>IF($C865="-",IF($A865="-",VLOOKUP($D865,CoRAP_update!$A$5:$J$376,MATCH(Sammanfattning!S$1,CoRAP_update!$A$4:$J$4,0),FALSE),VLOOKUP($A865,CoRAP_update!$D$5:$J$376,MATCH(Sammanfattning!S$1,CoRAP_update!$D$4:$J$4,0),FALSE)),VLOOKUP($C865,CoRAP_update!$C$5:$J$376,MATCH(Sammanfattning!S$1,CoRAP_update!$C$4:$J$4,0),FALSE))</f>
        <v>#N/A</v>
      </c>
      <c r="T865" s="76" t="str">
        <f>IF($A865="-",VLOOKUP($D865,EDC_update!$C$2:$F$450,4,FALSE),VLOOKUP($A865,EDC_update!$B$2:$F$450,5,FALSE))</f>
        <v>CAT1</v>
      </c>
      <c r="V865" s="78">
        <f>IF(IFERROR(SEARCH("PBT",P865),99)=99,IF(IFERROR(SEARCH("suspected PBT",S865),99)=99,IF(IFERROR(SEARCH("concluded to be PBT",K865),99)=99,IF(IFERROR(SEARCH("PBT",S865),99)=99,IF(IFERROR(SEARCH("PBT cand",L865),99)=99,IF(IFERROR(SEARCH("PBT",L865),99)=99,IF(IFERROR(SEARCH("persistent, bioackumulative and toxic properties",K865),99)=99,0,Scoring!$E$3),Scoring!$E$3),Scoring!$E$7),Scoring!$E$3),Scoring!$E$5),Scoring!$E$6),Scoring!$E$3)</f>
        <v>0</v>
      </c>
      <c r="W865" s="78">
        <f>IF(IFERROR(SEARCH("vPvB",P865),99)=99,IF(IFERROR(SEARCH("suspected pbt/vPvB",S865),99)=99,IF(IFERROR(SEARCH("vPvB",S865),99)=99,IF(IFERROR(SEARCH("concluded to be a vPvB",S865),99)=99,IF(IFERROR(SEARCH("identified as vPvB",K865),99)=99,IF(IFERROR(SEARCH("concluded to be a vPvB",K865),99)=99,IF(IFERROR(SEARCH("concluded to be both pbt and vPvB",S865),99)=99,IF(IFERROR(SEARCH("concluded to be both pbt and vPvB",K865),99)=99,0,Scoring!$E$5),Scoring!$E$5),Scoring!$E$5),Scoring!$E$5),Scoring!$E$5),Scoring!$E$4),Scoring!$E$6),Scoring!$E$4)</f>
        <v>0</v>
      </c>
      <c r="X865" s="78">
        <f>IF(IFERROR(SEARCH("H410",N865),99)=99,IF(IFERROR(SEARCH("H410",O865),99)=99,IF(IFERROR(SEARCH("H410",Q865),99)=99,IF(IFERROR(SEARCH("H410",M865),99)=99,IF(IFERROR(SEARCH("H410",R865),99)=99,IF(IFERROR(SEARCH("H411",N865),99)=99,IF(IFERROR(SEARCH("H411",O865),99)=99,IF(IFERROR(SEARCH("H411",Q865),99)=99,IF(IFERROR(SEARCH("H411",M865),99)=99,IF(IFERROR(SEARCH("H411",R865),99)=99,IF(IFERROR(SEARCH("H413",N865),99)=99,IF(IFERROR(SEARCH("H413",O865),99)=99,IF(IFERROR(SEARCH("H413",Q865),99)=99,IF(IFERROR(SEARCH("H413",M865),99)=99,IF(IFERROR(SEARCH("H413",R865),99)=99,IF(IFERROR(SEARCH("H412",N865),99)=99,IF(IFERROR(SEARCH("H412",O865),99)=99,IF(IFERROR(SEARCH("H412",Q865),99)=99,IF(IFERROR(SEARCH("H412",M865),99)=99,IF(IFERROR(SEARCH("H412",R865),99)=99,0,Scoring!$E$2),Scoring!$E$2),Scoring!$E$2),Scoring!$E$2),Scoring!$E$2),Scoring!$E$2),Scoring!$E$2),Scoring!$E$2),Scoring!$E$2),Scoring!$E$2),Scoring!$E$2),Scoring!$E$2),Scoring!$E$2),Scoring!$E$2),Scoring!$E$2),Scoring!$E$2),Scoring!$E$2),Scoring!$E$2),Scoring!$E$2),Scoring!$E$2)</f>
        <v>0</v>
      </c>
      <c r="Y865" s="78">
        <f>IF(IFERROR(SEARCH("CMR",K865),99)=99,IF(IFERROR(SEARCH("Suspected CMR",S865),99)=99,IF(IFERROR(SEARCH("CMR",S865),99)=99,0,Scoring!$E$8),Scoring!$E$9),Scoring!$E$8)</f>
        <v>0</v>
      </c>
      <c r="Z865" s="78">
        <f>IF(IFERROR(SEARCH("H350",N865),99)=99,IF(IFERROR(SEARCH("H350",O865),99)=99,IF(IFERROR(SEARCH("H350",Q865),99)=99,IF(IFERROR(SEARCH("H350",M865),99)=99,IF(IFERROR(SEARCH("H350",R865),99)=99,IF(IFERROR(SEARCH("H351",N865),99)=99,IF(IFERROR(SEARCH("H351",O865),99)=99,IF(IFERROR(SEARCH("H351",Q865),99)=99,IF(IFERROR(SEARCH("H351",M865),99)=99,IF(IFERROR(SEARCH("H351",R865),99)=99,IF(IFERROR(SEARCH("carcinogenic",P865),99)=99,IF(IFERROR(SEARCH("suspected carcinogenic",S865),99)=99,0,Scoring!$E$12),Scoring!$E$11),Scoring!$E$10),Scoring!$E$10),Scoring!$E$10),Scoring!$E$10),Scoring!$E$10),Scoring!$E$10),Scoring!$E$10),Scoring!$E$10),Scoring!$E$10),Scoring!$E$10)</f>
        <v>0</v>
      </c>
      <c r="AA865" s="78">
        <f>IF(IFERROR(SEARCH("H340",N865),99)=99,IF(IFERROR(SEARCH("H340",O865),99)=99,IF(IFERROR(SEARCH("H340",Q865),99)=99,IF(IFERROR(SEARCH("H340",M865),99)=99,IF(IFERROR(SEARCH("H340",R865),99)=99,IF(IFERROR(SEARCH("H341",N865),99)=99,IF(IFERROR(SEARCH("H341",O865),99)=99,IF(IFERROR(SEARCH("H341",Q865),99)=99,IF(IFERROR(SEARCH("H341",M865),99)=99,IF(IFERROR(SEARCH("H341",R865),99)=99,IF(IFERROR(SEARCH("mutagenic",P865),99)=99,IF(IFERROR(SEARCH("suspected mutagenic",S865),99)=99,0,Scoring!$E$15),Scoring!$E$14),Scoring!$E$13),Scoring!$E$13),Scoring!$E$13),Scoring!$E$13),Scoring!$E$13),Scoring!$E$13),Scoring!$E$13),Scoring!$E$13),Scoring!$E$13),Scoring!$E$13)</f>
        <v>0</v>
      </c>
      <c r="AB865" s="78">
        <f>IF(IFERROR(SEARCH("H360",N865),99)=99,IF(IFERROR(SEARCH("H360",O865),99)=99,IF(IFERROR(SEARCH("H360",Q865),99)=99,IF(IFERROR(SEARCH("H360",M865),99)=99,IF(IFERROR(SEARCH("H360",R865),99)=99,IF(IFERROR(SEARCH("H361",N865),99)=99,IF(IFERROR(SEARCH("H361",O865),99)=99,IF(IFERROR(SEARCH("H361",Q865),99)=99,IF(IFERROR(SEARCH("H361",M865),99)=99,IF(IFERROR(SEARCH("H361",R865),99)=99,IF(IFERROR(SEARCH("reproduction",P865),99)=99,IF(IFERROR(SEARCH("suspected reprotoxic",S865),99)=99,IF(IFERROR(SEARCH("reprotoxic",S865),99)=99,IF(IFERROR(SEARCH("reprotoxic",K865),99)=99,0,Scoring!$E$18),Scoring!$E$18),Scoring!$E$19),Scoring!$E$17),Scoring!$E$16),Scoring!$E$16),Scoring!$E$16),Scoring!$E$16),Scoring!$E$16),Scoring!$E$16),Scoring!$E$16),Scoring!$E$16),Scoring!$E$16),Scoring!$E$16)</f>
        <v>1</v>
      </c>
      <c r="AC865" s="78">
        <f>IF(IFERROR(SEARCH("57f",L865),99)=99,IF(IFERROR(SEARCH("57(f)",P865),99)=99,0,Scoring!$E$20),Scoring!$E$20)</f>
        <v>0</v>
      </c>
      <c r="AD865" s="78">
        <f>IF(IFERROR(SEARCH("CAT1",T865),99)=99,IF(IFERROR(SEARCH("CAT2",T865),99)=99,IF(IFERROR(SEARCH("CAT3",T865),99)=99,IF(IFERROR(SEARCH("concluded to be endocrine",K865),99)=99,IF(IFERROR(SEARCH("categorised as endocrine",K865),99)=99,IF(IFERROR(SEARCH("endocrine disrupting",P865),99)=99,IF(IFERROR(SEARCH("endocrine disrupting",K865),99)=99,IF(IFERROR(SEARCH("suspected endocrine",S865),99)=99,IF(IFERROR(SEARCH("potential endocrine",S865),99)=99,0,Scoring!$E$25),Scoring!$E$25),Scoring!$E$24),Scoring!$E$24),Scoring!$E$24),Scoring!$E$24),Scoring!$E$23),Scoring!$E$22),Scoring!$E$21)</f>
        <v>1</v>
      </c>
      <c r="AE865" s="78">
        <f>IF(IFERROR(SEARCH("suspected sensitiser",S865),99)=99,IF(IFERROR(SEARCH("sensitiser",S865),99)=99,IF(IFERROR(SEARCH("other hazard based concern",S865),99)=99,0,Scoring!$E$28),Scoring!$E$26),Scoring!$E$27)</f>
        <v>0</v>
      </c>
      <c r="AF865" s="78">
        <f>IF(IFERROR(M865,1)=1,IF(IFERROR(N865,1)=1,IF(IFERROR(O865,1)=1,IF(IFERROR(Q865,1)=1,IF(IFERROR(R865,1)=1,IF(IFERROR(T865,1)=1,IF(IFERROR(K865,1)=1,IF(IFERROR(P865,1)=1,IF(IFERROR(S865,1)=1,Scoring!$E$29,0),0),0),0),0),0),0),0),0)</f>
        <v>0</v>
      </c>
      <c r="AG865" s="78">
        <f t="shared" si="65"/>
        <v>2</v>
      </c>
      <c r="AI865" s="93"/>
      <c r="AJ865" s="94"/>
      <c r="AK865" s="76"/>
      <c r="AL865" s="75"/>
      <c r="AN865" s="79"/>
      <c r="AO865" s="79"/>
      <c r="AP865" s="79"/>
      <c r="AQ865" s="79"/>
      <c r="AR865" s="79"/>
      <c r="AS865" s="78"/>
      <c r="AU865" s="79">
        <f>IF(IFERROR(F865,99)=99,IF(IFERROR(G865,99)=99,IF(IFERROR(H865,99)=99,IF(IFERROR(I865,99)=99,IF(IFERROR(E865,99)=99,IF(IFERROR(J865,99)=99,0,Scoring!$B$7),Scoring!$B$3),Scoring!$B$2),Scoring!$B$6),Scoring!$B$5),Scoring!$B$4)</f>
        <v>0.3</v>
      </c>
      <c r="AV865" s="78">
        <f t="shared" si="66"/>
        <v>0.6</v>
      </c>
      <c r="AW865" s="78"/>
      <c r="AX865" s="66"/>
      <c r="AY865" s="78"/>
      <c r="AZ865" s="76"/>
      <c r="BA865" s="76"/>
      <c r="BB865" s="76"/>
    </row>
    <row r="866" spans="1:54" x14ac:dyDescent="0.25">
      <c r="A866" s="77" t="s">
        <v>6033</v>
      </c>
      <c r="B866" s="76" t="str">
        <f t="shared" si="67"/>
        <v>203-199-4</v>
      </c>
      <c r="C866" s="77" t="s">
        <v>206</v>
      </c>
      <c r="D866" s="77" t="s">
        <v>207</v>
      </c>
      <c r="E866" s="76" t="str">
        <f>IF(C866="-",IF(A866="-",VLOOKUP(D866,'sin-list 180320_update'!$C$2:$C$835,1,FALSE),VLOOKUP(A866,'sin-list 180320_update'!$A$2:$A$835,1,FALSE)),VLOOKUP(C866,'sin-list 180320_update'!$B$2:$B$835,1,FALSE))</f>
        <v>203-199-4</v>
      </c>
      <c r="F866" s="76" t="e">
        <f>IF($C866="-",IF($A866="-",VLOOKUP($D866,'REACH Bilaga XVII_update'!$A$5:$A$131,1,FALSE),VLOOKUP($A866,'REACH Bilaga XVII_update'!$C$5:$C$131,1,FALSE)),VLOOKUP($C866,'REACH Bilaga XVII_update'!$B$5:$B$131,1,FALSE))</f>
        <v>#N/A</v>
      </c>
      <c r="G866" s="76" t="e">
        <f>IF($C866="-",IF($A866="-",VLOOKUP($D866,' REACH Bilaga 59_update'!$A$5:$A$210,1,FALSE),VLOOKUP($A866,' REACH Bilaga 59_update'!$D$5:$D$210,1,FALSE)),VLOOKUP($C866,' REACH Bilaga 59_update'!$C$5:$C$210,1,FALSE))</f>
        <v>#N/A</v>
      </c>
      <c r="H866" s="76" t="e">
        <f>IF($C866="-",IF($A866="-",VLOOKUP($D866,'REACH Bilaga XIV_update'!$A$5:$A$110,1,FALSE),VLOOKUP($A866,'REACH Bilaga XIV_update'!$D$5:$D$110,1,FALSE)),VLOOKUP($C866,'REACH Bilaga XIV_update'!$C$5:$C$110,1,FALSE))</f>
        <v>#N/A</v>
      </c>
      <c r="I866" s="76" t="e">
        <f>IF($C866="-",IF($A866="-",VLOOKUP($D866,CoRAP_update!$A$5:$A$376,1,FALSE),VLOOKUP($A866,CoRAP_update!$D$5:$D$376,1,FALSE)),VLOOKUP($C866,CoRAP_update!$C$5:$C$376,1,FALSE))</f>
        <v>#N/A</v>
      </c>
      <c r="J866" s="76" t="e">
        <f>IF($C866="-",IF($A866="-",VLOOKUP($D866,EDC_update!$C$2:$C$450,1,FALSE),VLOOKUP($A866,EDC_update!$B$2:$B$450,1,FALSE)),VLOOKUP($C866,EDC_update!$L$2:$L$450,1,FALSE))</f>
        <v>#N/A</v>
      </c>
      <c r="K866" s="76" t="str">
        <f>IF($C866="-",IF($A866="-",IF(VLOOKUP($D866,'sin-list 180320_update'!$C$2:$S$835,3,FALSE)="",NA(),VLOOKUP($D866,'sin-list 180320_update'!$C$2:$S$835,3,FALSE)),IF(VLOOKUP($A866,'sin-list 180320_update'!$A$2:$S$835,5,FALSE)="",NA(),VLOOKUP($A866,'sin-list 180320_update'!$A$2:$S$835,5,FALSE))),IF(VLOOKUP($C866,'sin-list 180320_update'!$B$2:$S$835,4,FALSE)="",NA(),VLOOKUP($C866,'sin-list 180320_update'!$B$2:$S$835,4,FALSE)))</f>
        <v>Nonylphenol is an endocrine disruptor (cat 1) and is classified as possibly toxic for reproduction (R3), It is also persistent and bio-accumulative and it has been found in humans and the environment.</v>
      </c>
      <c r="L866" s="76" t="str">
        <f>IF($C866="-",IF($A866="-",VLOOKUP($D866,'sin-list 180320_update'!$C$2:$S$835,6,FALSE),VLOOKUP($A866,'sin-list 180320_update'!$A$2:$S$835,8,FALSE)),VLOOKUP($C866,'sin-list 180320_update'!$B$2:$S$835,7,FALSE))</f>
        <v>Official classification missing - 57f substance</v>
      </c>
      <c r="M866" s="76" t="e">
        <f>IF($C866="-",IF($A866="-",IF(VLOOKUP($D866,'sin-list 180320_update'!$C$2:$S$835,8,FALSE)="",NA(),VLOOKUP($D866,'sin-list 180320_update'!$C$2:$S$835,8,FALSE)),IF(VLOOKUP($A866,'sin-list 180320_update'!$A$2:$S$835,10,FALSE)="",NA(),VLOOKUP($A866,'sin-list 180320_update'!$A$2:$S$835,10,FALSE))),IF(VLOOKUP($C866,'sin-list 180320_update'!$B$2:$S$835,9,FALSE)="",NA(),VLOOKUP($C866,'sin-list 180320_update'!$B$2:$S$835,9,FALSE)))</f>
        <v>#N/A</v>
      </c>
      <c r="N866" s="76" t="e">
        <f>IF($C866="-",IF($A866="-",IF(VLOOKUP($D866,'REACH Bilaga XVII_update'!$A$5:$E$131,4,FALSE)="",NA(),VLOOKUP($D866,'REACH Bilaga XVII_update'!$A$5:$E$131,4,FALSE)),IF(VLOOKUP($A866,'REACH Bilaga XVII_update'!$C$5:$D$131,2,FALSE)="",NA(),VLOOKUP($A866,'REACH Bilaga XVII_update'!$C$5:$D$131,2,FALSE))),IF(VLOOKUP($C866,'REACH Bilaga XVII_update'!$B$5:$D$131,3,FALSE)="",NA(),VLOOKUP($C866,'REACH Bilaga XVII_update'!$B$5:$D$131,3,FALSE)))</f>
        <v>#N/A</v>
      </c>
      <c r="O866" s="76" t="e">
        <f>IF($C866="-",IF($A866="-",IF(VLOOKUP($D866,' REACH Bilaga 59_update'!$A$5:$E$210,5,FALSE)="",NA(),VLOOKUP($D866,' REACH Bilaga 59_update'!$A$5:$E$210,5,FALSE)),IF(VLOOKUP($A866,' REACH Bilaga 59_update'!$D$5:$E$210,2,FALSE)="",NA(),VLOOKUP($A866,' REACH Bilaga 59_update'!$D$5:$E$210,2,FALSE))),IF(VLOOKUP($C866,' REACH Bilaga 59_update'!$C$5:$E$210,3,FALSE)="",NA(),VLOOKUP($C866,' REACH Bilaga 59_update'!$C$5:$E$210,3,FALSE)))</f>
        <v>#N/A</v>
      </c>
      <c r="P866" s="76" t="e">
        <f>IF(C866="-",IF(A866="-",IFERROR(VLOOKUP($D866,' REACH Bilaga 59_update'!$A$5:$F$210,MATCH(Sammanfattning!P$1,' REACH Bilaga 59_update'!$A$4:$F$4,0),FALSE),VLOOKUP($D866,'REACH Bilaga XIV_update'!$A$4:$H$110,MATCH(Sammanfattning!P$1,'REACH Bilaga XIV_update'!$A$4:$H$4,0),FALSE)),IFERROR(VLOOKUP($A866,' REACH Bilaga 59_update'!$D$5:$F$210,MATCH(Sammanfattning!P$1,' REACH Bilaga 59_update'!$D$4:$F$4,0),FALSE),VLOOKUP($A866,'REACH Bilaga XIV_update'!$D$4:$H$110,MATCH(Sammanfattning!P$1,'REACH Bilaga XIV_update'!$D$4:$H$4,0),FALSE))),IFERROR(VLOOKUP($C866,' REACH Bilaga 59_update'!$C$5:$F$210,MATCH(Sammanfattning!P$1,' REACH Bilaga 59_update'!$C$4:$F$4,0),FALSE),VLOOKUP($C866,'REACH Bilaga XIV_update'!$C$4:$H$110,MATCH(Sammanfattning!P$1,'REACH Bilaga XIV_update'!$C$4:$H$4,0),FALSE)))</f>
        <v>#N/A</v>
      </c>
      <c r="Q866" s="76" t="e">
        <f>IF($C866="-",IF($A866="-",IF(VLOOKUP($D866,'REACH Bilaga XIV_update'!$A$5:$I$110,9,FALSE)="",NA(),VLOOKUP($D866,'REACH Bilaga XIV_update'!$A$5:$I$110,9,FALSE)),IF(VLOOKUP($A866,'REACH Bilaga XIV_update'!$D$5:$I$110,6,FALSE)="",NA(),VLOOKUP($A866,'REACH Bilaga XIV_update'!$D$5:$I$110,6,FALSE))),IF(VLOOKUP($C866,'REACH Bilaga XIV_update'!$C$5:$I$110,7,FALSE)="",NA(),VLOOKUP($C866,'REACH Bilaga XIV_update'!$C$5:$I$110,7,FALSE)))</f>
        <v>#N/A</v>
      </c>
      <c r="R866" s="76" t="e">
        <f>IF($C866="-",IF($A866="-",IF(VLOOKUP($D866,CoRAP_update!$A$5:$O$376,15,FALSE)="",NA(),VLOOKUP($D866,CoRAP_update!$A$5:$O$376,15,FALSE)),IF(VLOOKUP($A866,CoRAP_update!$D$5:$O$376,12,FALSE)="",NA(),VLOOKUP($A866,CoRAP_update!$D$5:$O$376,12,FALSE))),IF(VLOOKUP($C866,CoRAP_update!$C$5:$O$376,13,FALSE)="",NA(),VLOOKUP($C866,CoRAP_update!$C$5:$O$376,13,FALSE)))</f>
        <v>#N/A</v>
      </c>
      <c r="S866" s="144" t="e">
        <f>IF($C866="-",IF($A866="-",VLOOKUP($D866,CoRAP_update!$A$5:$J$376,MATCH(Sammanfattning!S$1,CoRAP_update!$A$4:$J$4,0),FALSE),VLOOKUP($A866,CoRAP_update!$D$5:$J$376,MATCH(Sammanfattning!S$1,CoRAP_update!$D$4:$J$4,0),FALSE)),VLOOKUP($C866,CoRAP_update!$C$5:$J$376,MATCH(Sammanfattning!S$1,CoRAP_update!$C$4:$J$4,0),FALSE))</f>
        <v>#N/A</v>
      </c>
      <c r="T866" s="76" t="str">
        <f>IF($A866="-",VLOOKUP($D866,EDC_update!$C$2:$F$450,4,FALSE),VLOOKUP($A866,EDC_update!$B$2:$F$450,5,FALSE))</f>
        <v>CAT1</v>
      </c>
      <c r="V866" s="78">
        <f>IF(IFERROR(SEARCH("PBT",P866),99)=99,IF(IFERROR(SEARCH("suspected PBT",S866),99)=99,IF(IFERROR(SEARCH("concluded to be PBT",K866),99)=99,IF(IFERROR(SEARCH("PBT",S866),99)=99,IF(IFERROR(SEARCH("PBT cand",L866),99)=99,IF(IFERROR(SEARCH("PBT",L866),99)=99,IF(IFERROR(SEARCH("persistent, bioackumulative and toxic properties",K866),99)=99,0,Scoring!$E$3),Scoring!$E$3),Scoring!$E$7),Scoring!$E$3),Scoring!$E$5),Scoring!$E$6),Scoring!$E$3)</f>
        <v>0</v>
      </c>
      <c r="W866" s="78">
        <f>IF(IFERROR(SEARCH("vPvB",P866),99)=99,IF(IFERROR(SEARCH("suspected pbt/vPvB",S866),99)=99,IF(IFERROR(SEARCH("vPvB",S866),99)=99,IF(IFERROR(SEARCH("concluded to be a vPvB",S866),99)=99,IF(IFERROR(SEARCH("identified as vPvB",K866),99)=99,IF(IFERROR(SEARCH("concluded to be a vPvB",K866),99)=99,IF(IFERROR(SEARCH("concluded to be both pbt and vPvB",S866),99)=99,IF(IFERROR(SEARCH("concluded to be both pbt and vPvB",K866),99)=99,0,Scoring!$E$5),Scoring!$E$5),Scoring!$E$5),Scoring!$E$5),Scoring!$E$5),Scoring!$E$4),Scoring!$E$6),Scoring!$E$4)</f>
        <v>0</v>
      </c>
      <c r="X866" s="78">
        <f>IF(IFERROR(SEARCH("H410",N866),99)=99,IF(IFERROR(SEARCH("H410",O866),99)=99,IF(IFERROR(SEARCH("H410",Q866),99)=99,IF(IFERROR(SEARCH("H410",M866),99)=99,IF(IFERROR(SEARCH("H410",R866),99)=99,IF(IFERROR(SEARCH("H411",N866),99)=99,IF(IFERROR(SEARCH("H411",O866),99)=99,IF(IFERROR(SEARCH("H411",Q866),99)=99,IF(IFERROR(SEARCH("H411",M866),99)=99,IF(IFERROR(SEARCH("H411",R866),99)=99,IF(IFERROR(SEARCH("H413",N866),99)=99,IF(IFERROR(SEARCH("H413",O866),99)=99,IF(IFERROR(SEARCH("H413",Q866),99)=99,IF(IFERROR(SEARCH("H413",M866),99)=99,IF(IFERROR(SEARCH("H413",R866),99)=99,IF(IFERROR(SEARCH("H412",N866),99)=99,IF(IFERROR(SEARCH("H412",O866),99)=99,IF(IFERROR(SEARCH("H412",Q866),99)=99,IF(IFERROR(SEARCH("H412",M866),99)=99,IF(IFERROR(SEARCH("H412",R866),99)=99,0,Scoring!$E$2),Scoring!$E$2),Scoring!$E$2),Scoring!$E$2),Scoring!$E$2),Scoring!$E$2),Scoring!$E$2),Scoring!$E$2),Scoring!$E$2),Scoring!$E$2),Scoring!$E$2),Scoring!$E$2),Scoring!$E$2),Scoring!$E$2),Scoring!$E$2),Scoring!$E$2),Scoring!$E$2),Scoring!$E$2),Scoring!$E$2),Scoring!$E$2)</f>
        <v>0</v>
      </c>
      <c r="Y866" s="78">
        <f>IF(IFERROR(SEARCH("CMR",K866),99)=99,IF(IFERROR(SEARCH("Suspected CMR",S866),99)=99,IF(IFERROR(SEARCH("CMR",S866),99)=99,0,Scoring!$E$8),Scoring!$E$9),Scoring!$E$8)</f>
        <v>0</v>
      </c>
      <c r="Z866" s="78">
        <f>IF(IFERROR(SEARCH("H350",N866),99)=99,IF(IFERROR(SEARCH("H350",O866),99)=99,IF(IFERROR(SEARCH("H350",Q866),99)=99,IF(IFERROR(SEARCH("H350",M866),99)=99,IF(IFERROR(SEARCH("H350",R866),99)=99,IF(IFERROR(SEARCH("H351",N866),99)=99,IF(IFERROR(SEARCH("H351",O866),99)=99,IF(IFERROR(SEARCH("H351",Q866),99)=99,IF(IFERROR(SEARCH("H351",M866),99)=99,IF(IFERROR(SEARCH("H351",R866),99)=99,IF(IFERROR(SEARCH("carcinogenic",P866),99)=99,IF(IFERROR(SEARCH("suspected carcinogenic",S866),99)=99,0,Scoring!$E$12),Scoring!$E$11),Scoring!$E$10),Scoring!$E$10),Scoring!$E$10),Scoring!$E$10),Scoring!$E$10),Scoring!$E$10),Scoring!$E$10),Scoring!$E$10),Scoring!$E$10),Scoring!$E$10)</f>
        <v>0</v>
      </c>
      <c r="AA866" s="78">
        <f>IF(IFERROR(SEARCH("H340",N866),99)=99,IF(IFERROR(SEARCH("H340",O866),99)=99,IF(IFERROR(SEARCH("H340",Q866),99)=99,IF(IFERROR(SEARCH("H340",M866),99)=99,IF(IFERROR(SEARCH("H340",R866),99)=99,IF(IFERROR(SEARCH("H341",N866),99)=99,IF(IFERROR(SEARCH("H341",O866),99)=99,IF(IFERROR(SEARCH("H341",Q866),99)=99,IF(IFERROR(SEARCH("H341",M866),99)=99,IF(IFERROR(SEARCH("H341",R866),99)=99,IF(IFERROR(SEARCH("mutagenic",P866),99)=99,IF(IFERROR(SEARCH("suspected mutagenic",S866),99)=99,0,Scoring!$E$15),Scoring!$E$14),Scoring!$E$13),Scoring!$E$13),Scoring!$E$13),Scoring!$E$13),Scoring!$E$13),Scoring!$E$13),Scoring!$E$13),Scoring!$E$13),Scoring!$E$13),Scoring!$E$13)</f>
        <v>0</v>
      </c>
      <c r="AB866" s="78">
        <f>IF(IFERROR(SEARCH("H360",N866),99)=99,IF(IFERROR(SEARCH("H360",O866),99)=99,IF(IFERROR(SEARCH("H360",Q866),99)=99,IF(IFERROR(SEARCH("H360",M866),99)=99,IF(IFERROR(SEARCH("H360",R866),99)=99,IF(IFERROR(SEARCH("H361",N866),99)=99,IF(IFERROR(SEARCH("H361",O866),99)=99,IF(IFERROR(SEARCH("H361",Q866),99)=99,IF(IFERROR(SEARCH("H361",M866),99)=99,IF(IFERROR(SEARCH("H361",R866),99)=99,IF(IFERROR(SEARCH("reproduction",P866),99)=99,IF(IFERROR(SEARCH("suspected reprotoxic",S866),99)=99,IF(IFERROR(SEARCH("reprotoxic",S866),99)=99,IF(IFERROR(SEARCH("reprotoxic",K866),99)=99,0,Scoring!$E$18),Scoring!$E$18),Scoring!$E$19),Scoring!$E$17),Scoring!$E$16),Scoring!$E$16),Scoring!$E$16),Scoring!$E$16),Scoring!$E$16),Scoring!$E$16),Scoring!$E$16),Scoring!$E$16),Scoring!$E$16),Scoring!$E$16)</f>
        <v>0</v>
      </c>
      <c r="AC866" s="78">
        <f>IF(IFERROR(SEARCH("57f",L866),99)=99,IF(IFERROR(SEARCH("57(f)",P866),99)=99,0,Scoring!$E$20),Scoring!$E$20)</f>
        <v>1</v>
      </c>
      <c r="AD866" s="78">
        <f>IF(IFERROR(SEARCH("CAT1",T866),99)=99,IF(IFERROR(SEARCH("CAT2",T866),99)=99,IF(IFERROR(SEARCH("CAT3",T866),99)=99,IF(IFERROR(SEARCH("concluded to be endocrine",K866),99)=99,IF(IFERROR(SEARCH("categorised as endocrine",K866),99)=99,IF(IFERROR(SEARCH("endocrine disrupting",P866),99)=99,IF(IFERROR(SEARCH("endocrine disrupting",K866),99)=99,IF(IFERROR(SEARCH("suspected endocrine",S866),99)=99,IF(IFERROR(SEARCH("potential endocrine",S866),99)=99,0,Scoring!$E$25),Scoring!$E$25),Scoring!$E$24),Scoring!$E$24),Scoring!$E$24),Scoring!$E$24),Scoring!$E$23),Scoring!$E$22),Scoring!$E$21)</f>
        <v>1</v>
      </c>
      <c r="AE866" s="78">
        <f>IF(IFERROR(SEARCH("suspected sensitiser",S866),99)=99,IF(IFERROR(SEARCH("sensitiser",S866),99)=99,IF(IFERROR(SEARCH("other hazard based concern",S866),99)=99,0,Scoring!$E$28),Scoring!$E$26),Scoring!$E$27)</f>
        <v>0</v>
      </c>
      <c r="AF866" s="78">
        <f>IF(IFERROR(M866,1)=1,IF(IFERROR(N866,1)=1,IF(IFERROR(O866,1)=1,IF(IFERROR(Q866,1)=1,IF(IFERROR(R866,1)=1,IF(IFERROR(T866,1)=1,IF(IFERROR(K866,1)=1,IF(IFERROR(P866,1)=1,IF(IFERROR(S866,1)=1,Scoring!$E$29,0),0),0),0),0),0),0),0),0)</f>
        <v>0</v>
      </c>
      <c r="AG866" s="78">
        <f t="shared" si="65"/>
        <v>2</v>
      </c>
      <c r="AI866" s="93"/>
      <c r="AJ866" s="94"/>
      <c r="AK866" s="76"/>
      <c r="AL866" s="75"/>
      <c r="AN866" s="79"/>
      <c r="AO866" s="79"/>
      <c r="AP866" s="79"/>
      <c r="AQ866" s="79"/>
      <c r="AR866" s="79"/>
      <c r="AS866" s="78"/>
      <c r="AU866" s="79">
        <f>IF(IFERROR(F866,99)=99,IF(IFERROR(G866,99)=99,IF(IFERROR(H866,99)=99,IF(IFERROR(I866,99)=99,IF(IFERROR(E866,99)=99,IF(IFERROR(J866,99)=99,0,Scoring!$B$7),Scoring!$B$3),Scoring!$B$2),Scoring!$B$6),Scoring!$B$5),Scoring!$B$4)</f>
        <v>0.3</v>
      </c>
      <c r="AV866" s="78">
        <f t="shared" si="66"/>
        <v>0.6</v>
      </c>
      <c r="AW866" s="78"/>
      <c r="AX866" s="66"/>
      <c r="AY866" s="78"/>
      <c r="AZ866" s="76"/>
      <c r="BA866" s="76"/>
      <c r="BB866" s="76"/>
    </row>
    <row r="867" spans="1:54" x14ac:dyDescent="0.25">
      <c r="A867" s="77" t="s">
        <v>3379</v>
      </c>
      <c r="B867" s="76" t="str">
        <f t="shared" si="67"/>
        <v>203-400-5</v>
      </c>
      <c r="C867" s="77" t="s">
        <v>3429</v>
      </c>
      <c r="D867" s="77" t="s">
        <v>3286</v>
      </c>
      <c r="E867" s="76" t="e">
        <f>IF(C867="-",IF(A867="-",VLOOKUP(D867,'sin-list 180320_update'!$C$2:$C$835,1,FALSE),VLOOKUP(A867,'sin-list 180320_update'!$A$2:$A$835,1,FALSE)),VLOOKUP(C867,'sin-list 180320_update'!$B$2:$B$835,1,FALSE))</f>
        <v>#N/A</v>
      </c>
      <c r="F867" s="76" t="str">
        <f>IF($C867="-",IF($A867="-",VLOOKUP($D867,'REACH Bilaga XVII_update'!$A$5:$A$131,1,FALSE),VLOOKUP($A867,'REACH Bilaga XVII_update'!$C$5:$C$131,1,FALSE)),VLOOKUP($C867,'REACH Bilaga XVII_update'!$B$5:$B$131,1,FALSE))</f>
        <v>203-400-5</v>
      </c>
      <c r="G867" s="76" t="e">
        <f>IF($C867="-",IF($A867="-",VLOOKUP($D867,' REACH Bilaga 59_update'!$A$5:$A$210,1,FALSE),VLOOKUP($A867,' REACH Bilaga 59_update'!$D$5:$D$210,1,FALSE)),VLOOKUP($C867,' REACH Bilaga 59_update'!$C$5:$C$210,1,FALSE))</f>
        <v>#N/A</v>
      </c>
      <c r="H867" s="76" t="e">
        <f>IF($C867="-",IF($A867="-",VLOOKUP($D867,'REACH Bilaga XIV_update'!$A$5:$A$110,1,FALSE),VLOOKUP($A867,'REACH Bilaga XIV_update'!$D$5:$D$110,1,FALSE)),VLOOKUP($C867,'REACH Bilaga XIV_update'!$C$5:$C$110,1,FALSE))</f>
        <v>#N/A</v>
      </c>
      <c r="I867" s="76" t="e">
        <f>IF($C867="-",IF($A867="-",VLOOKUP($D867,CoRAP_update!$A$5:$A$376,1,FALSE),VLOOKUP($A867,CoRAP_update!$D$5:$D$376,1,FALSE)),VLOOKUP($C867,CoRAP_update!$C$5:$C$376,1,FALSE))</f>
        <v>#N/A</v>
      </c>
      <c r="J867" s="76" t="e">
        <f>IF($C867="-",IF($A867="-",VLOOKUP($D867,EDC_update!$C$2:$C$450,1,FALSE),VLOOKUP($A867,EDC_update!$B$2:$B$450,1,FALSE)),VLOOKUP($C867,EDC_update!$L$2:$L$450,1,FALSE))</f>
        <v>#N/A</v>
      </c>
      <c r="K867" s="76" t="e">
        <f>IF($C867="-",IF($A867="-",IF(VLOOKUP($D867,'sin-list 180320_update'!$C$2:$S$835,3,FALSE)="",NA(),VLOOKUP($D867,'sin-list 180320_update'!$C$2:$S$835,3,FALSE)),IF(VLOOKUP($A867,'sin-list 180320_update'!$A$2:$S$835,5,FALSE)="",NA(),VLOOKUP($A867,'sin-list 180320_update'!$A$2:$S$835,5,FALSE))),IF(VLOOKUP($C867,'sin-list 180320_update'!$B$2:$S$835,4,FALSE)="",NA(),VLOOKUP($C867,'sin-list 180320_update'!$B$2:$S$835,4,FALSE)))</f>
        <v>#N/A</v>
      </c>
      <c r="L867" s="76" t="e">
        <f>IF($C867="-",IF($A867="-",VLOOKUP($D867,'sin-list 180320_update'!$C$2:$S$835,6,FALSE),VLOOKUP($A867,'sin-list 180320_update'!$A$2:$S$835,8,FALSE)),VLOOKUP($C867,'sin-list 180320_update'!$B$2:$S$835,7,FALSE))</f>
        <v>#N/A</v>
      </c>
      <c r="M867" s="76" t="e">
        <f>IF($C867="-",IF($A867="-",IF(VLOOKUP($D867,'sin-list 180320_update'!$C$2:$S$835,8,FALSE)="",NA(),VLOOKUP($D867,'sin-list 180320_update'!$C$2:$S$835,8,FALSE)),IF(VLOOKUP($A867,'sin-list 180320_update'!$A$2:$S$835,10,FALSE)="",NA(),VLOOKUP($A867,'sin-list 180320_update'!$A$2:$S$835,10,FALSE))),IF(VLOOKUP($C867,'sin-list 180320_update'!$B$2:$S$835,9,FALSE)="",NA(),VLOOKUP($C867,'sin-list 180320_update'!$B$2:$S$835,9,FALSE)))</f>
        <v>#N/A</v>
      </c>
      <c r="N867" s="76" t="str">
        <f>IF($C867="-",IF($A867="-",IF(VLOOKUP($D867,'REACH Bilaga XVII_update'!$A$5:$E$131,4,FALSE)="",NA(),VLOOKUP($D867,'REACH Bilaga XVII_update'!$A$5:$E$131,4,FALSE)),IF(VLOOKUP($A867,'REACH Bilaga XVII_update'!$C$5:$D$131,2,FALSE)="",NA(),VLOOKUP($A867,'REACH Bilaga XVII_update'!$C$5:$D$131,2,FALSE))),IF(VLOOKUP($C867,'REACH Bilaga XVII_update'!$B$5:$D$131,3,FALSE)="",NA(),VLOOKUP($C867,'REACH Bilaga XVII_update'!$B$5:$D$131,3,FALSE)))</f>
        <v>H351
H319
H400
H410</v>
      </c>
      <c r="O867" s="76" t="e">
        <f>IF($C867="-",IF($A867="-",IF(VLOOKUP($D867,' REACH Bilaga 59_update'!$A$5:$E$210,5,FALSE)="",NA(),VLOOKUP($D867,' REACH Bilaga 59_update'!$A$5:$E$210,5,FALSE)),IF(VLOOKUP($A867,' REACH Bilaga 59_update'!$D$5:$E$210,2,FALSE)="",NA(),VLOOKUP($A867,' REACH Bilaga 59_update'!$D$5:$E$210,2,FALSE))),IF(VLOOKUP($C867,' REACH Bilaga 59_update'!$C$5:$E$210,3,FALSE)="",NA(),VLOOKUP($C867,' REACH Bilaga 59_update'!$C$5:$E$210,3,FALSE)))</f>
        <v>#N/A</v>
      </c>
      <c r="P867" s="76" t="e">
        <f>IF(C867="-",IF(A867="-",IFERROR(VLOOKUP($D867,' REACH Bilaga 59_update'!$A$5:$F$210,MATCH(Sammanfattning!P$1,' REACH Bilaga 59_update'!$A$4:$F$4,0),FALSE),VLOOKUP($D867,'REACH Bilaga XIV_update'!$A$4:$H$110,MATCH(Sammanfattning!P$1,'REACH Bilaga XIV_update'!$A$4:$H$4,0),FALSE)),IFERROR(VLOOKUP($A867,' REACH Bilaga 59_update'!$D$5:$F$210,MATCH(Sammanfattning!P$1,' REACH Bilaga 59_update'!$D$4:$F$4,0),FALSE),VLOOKUP($A867,'REACH Bilaga XIV_update'!$D$4:$H$110,MATCH(Sammanfattning!P$1,'REACH Bilaga XIV_update'!$D$4:$H$4,0),FALSE))),IFERROR(VLOOKUP($C867,' REACH Bilaga 59_update'!$C$5:$F$210,MATCH(Sammanfattning!P$1,' REACH Bilaga 59_update'!$C$4:$F$4,0),FALSE),VLOOKUP($C867,'REACH Bilaga XIV_update'!$C$4:$H$110,MATCH(Sammanfattning!P$1,'REACH Bilaga XIV_update'!$C$4:$H$4,0),FALSE)))</f>
        <v>#N/A</v>
      </c>
      <c r="Q867" s="76" t="e">
        <f>IF($C867="-",IF($A867="-",IF(VLOOKUP($D867,'REACH Bilaga XIV_update'!$A$5:$I$110,9,FALSE)="",NA(),VLOOKUP($D867,'REACH Bilaga XIV_update'!$A$5:$I$110,9,FALSE)),IF(VLOOKUP($A867,'REACH Bilaga XIV_update'!$D$5:$I$110,6,FALSE)="",NA(),VLOOKUP($A867,'REACH Bilaga XIV_update'!$D$5:$I$110,6,FALSE))),IF(VLOOKUP($C867,'REACH Bilaga XIV_update'!$C$5:$I$110,7,FALSE)="",NA(),VLOOKUP($C867,'REACH Bilaga XIV_update'!$C$5:$I$110,7,FALSE)))</f>
        <v>#N/A</v>
      </c>
      <c r="R867" s="76" t="e">
        <f>IF($C867="-",IF($A867="-",IF(VLOOKUP($D867,CoRAP_update!$A$5:$O$376,15,FALSE)="",NA(),VLOOKUP($D867,CoRAP_update!$A$5:$O$376,15,FALSE)),IF(VLOOKUP($A867,CoRAP_update!$D$5:$O$376,12,FALSE)="",NA(),VLOOKUP($A867,CoRAP_update!$D$5:$O$376,12,FALSE))),IF(VLOOKUP($C867,CoRAP_update!$C$5:$O$376,13,FALSE)="",NA(),VLOOKUP($C867,CoRAP_update!$C$5:$O$376,13,FALSE)))</f>
        <v>#N/A</v>
      </c>
      <c r="S867" s="144" t="e">
        <f>IF($C867="-",IF($A867="-",VLOOKUP($D867,CoRAP_update!$A$5:$J$376,MATCH(Sammanfattning!S$1,CoRAP_update!$A$4:$J$4,0),FALSE),VLOOKUP($A867,CoRAP_update!$D$5:$J$376,MATCH(Sammanfattning!S$1,CoRAP_update!$D$4:$J$4,0),FALSE)),VLOOKUP($C867,CoRAP_update!$C$5:$J$376,MATCH(Sammanfattning!S$1,CoRAP_update!$C$4:$J$4,0),FALSE))</f>
        <v>#N/A</v>
      </c>
      <c r="T867" s="76" t="e">
        <f>IF($A867="-",VLOOKUP($D867,EDC_update!$C$2:$F$450,4,FALSE),VLOOKUP($A867,EDC_update!$B$2:$F$450,5,FALSE))</f>
        <v>#N/A</v>
      </c>
      <c r="V867" s="78">
        <f>IF(IFERROR(SEARCH("PBT",P867),99)=99,IF(IFERROR(SEARCH("suspected PBT",S867),99)=99,IF(IFERROR(SEARCH("concluded to be PBT",K867),99)=99,IF(IFERROR(SEARCH("PBT",S867),99)=99,IF(IFERROR(SEARCH("PBT cand",L867),99)=99,IF(IFERROR(SEARCH("PBT",L867),99)=99,IF(IFERROR(SEARCH("persistent, bioackumulative and toxic properties",K867),99)=99,0,Scoring!$E$3),Scoring!$E$3),Scoring!$E$7),Scoring!$E$3),Scoring!$E$5),Scoring!$E$6),Scoring!$E$3)</f>
        <v>0</v>
      </c>
      <c r="W867" s="78">
        <f>IF(IFERROR(SEARCH("vPvB",P867),99)=99,IF(IFERROR(SEARCH("suspected pbt/vPvB",S867),99)=99,IF(IFERROR(SEARCH("vPvB",S867),99)=99,IF(IFERROR(SEARCH("concluded to be a vPvB",S867),99)=99,IF(IFERROR(SEARCH("identified as vPvB",K867),99)=99,IF(IFERROR(SEARCH("concluded to be a vPvB",K867),99)=99,IF(IFERROR(SEARCH("concluded to be both pbt and vPvB",S867),99)=99,IF(IFERROR(SEARCH("concluded to be both pbt and vPvB",K867),99)=99,0,Scoring!$E$5),Scoring!$E$5),Scoring!$E$5),Scoring!$E$5),Scoring!$E$5),Scoring!$E$4),Scoring!$E$6),Scoring!$E$4)</f>
        <v>0</v>
      </c>
      <c r="X867" s="78">
        <f>IF(IFERROR(SEARCH("H410",N867),99)=99,IF(IFERROR(SEARCH("H410",O867),99)=99,IF(IFERROR(SEARCH("H410",Q867),99)=99,IF(IFERROR(SEARCH("H410",M867),99)=99,IF(IFERROR(SEARCH("H410",R867),99)=99,IF(IFERROR(SEARCH("H411",N867),99)=99,IF(IFERROR(SEARCH("H411",O867),99)=99,IF(IFERROR(SEARCH("H411",Q867),99)=99,IF(IFERROR(SEARCH("H411",M867),99)=99,IF(IFERROR(SEARCH("H411",R867),99)=99,IF(IFERROR(SEARCH("H413",N867),99)=99,IF(IFERROR(SEARCH("H413",O867),99)=99,IF(IFERROR(SEARCH("H413",Q867),99)=99,IF(IFERROR(SEARCH("H413",M867),99)=99,IF(IFERROR(SEARCH("H413",R867),99)=99,IF(IFERROR(SEARCH("H412",N867),99)=99,IF(IFERROR(SEARCH("H412",O867),99)=99,IF(IFERROR(SEARCH("H412",Q867),99)=99,IF(IFERROR(SEARCH("H412",M867),99)=99,IF(IFERROR(SEARCH("H412",R867),99)=99,0,Scoring!$E$2),Scoring!$E$2),Scoring!$E$2),Scoring!$E$2),Scoring!$E$2),Scoring!$E$2),Scoring!$E$2),Scoring!$E$2),Scoring!$E$2),Scoring!$E$2),Scoring!$E$2),Scoring!$E$2),Scoring!$E$2),Scoring!$E$2),Scoring!$E$2),Scoring!$E$2),Scoring!$E$2),Scoring!$E$2),Scoring!$E$2),Scoring!$E$2)</f>
        <v>1</v>
      </c>
      <c r="Y867" s="78">
        <f>IF(IFERROR(SEARCH("CMR",K867),99)=99,IF(IFERROR(SEARCH("Suspected CMR",S867),99)=99,IF(IFERROR(SEARCH("CMR",S867),99)=99,0,Scoring!$E$8),Scoring!$E$9),Scoring!$E$8)</f>
        <v>0</v>
      </c>
      <c r="Z867" s="78">
        <f>IF(IFERROR(SEARCH("H350",N867),99)=99,IF(IFERROR(SEARCH("H350",O867),99)=99,IF(IFERROR(SEARCH("H350",Q867),99)=99,IF(IFERROR(SEARCH("H350",M867),99)=99,IF(IFERROR(SEARCH("H350",R867),99)=99,IF(IFERROR(SEARCH("H351",N867),99)=99,IF(IFERROR(SEARCH("H351",O867),99)=99,IF(IFERROR(SEARCH("H351",Q867),99)=99,IF(IFERROR(SEARCH("H351",M867),99)=99,IF(IFERROR(SEARCH("H351",R867),99)=99,IF(IFERROR(SEARCH("carcinogenic",P867),99)=99,IF(IFERROR(SEARCH("suspected carcinogenic",S867),99)=99,0,Scoring!$E$12),Scoring!$E$11),Scoring!$E$10),Scoring!$E$10),Scoring!$E$10),Scoring!$E$10),Scoring!$E$10),Scoring!$E$10),Scoring!$E$10),Scoring!$E$10),Scoring!$E$10),Scoring!$E$10)</f>
        <v>1</v>
      </c>
      <c r="AA867" s="78">
        <f>IF(IFERROR(SEARCH("H340",N867),99)=99,IF(IFERROR(SEARCH("H340",O867),99)=99,IF(IFERROR(SEARCH("H340",Q867),99)=99,IF(IFERROR(SEARCH("H340",M867),99)=99,IF(IFERROR(SEARCH("H340",R867),99)=99,IF(IFERROR(SEARCH("H341",N867),99)=99,IF(IFERROR(SEARCH("H341",O867),99)=99,IF(IFERROR(SEARCH("H341",Q867),99)=99,IF(IFERROR(SEARCH("H341",M867),99)=99,IF(IFERROR(SEARCH("H341",R867),99)=99,IF(IFERROR(SEARCH("mutagenic",P867),99)=99,IF(IFERROR(SEARCH("suspected mutagenic",S867),99)=99,0,Scoring!$E$15),Scoring!$E$14),Scoring!$E$13),Scoring!$E$13),Scoring!$E$13),Scoring!$E$13),Scoring!$E$13),Scoring!$E$13),Scoring!$E$13),Scoring!$E$13),Scoring!$E$13),Scoring!$E$13)</f>
        <v>0</v>
      </c>
      <c r="AB867" s="78">
        <f>IF(IFERROR(SEARCH("H360",N867),99)=99,IF(IFERROR(SEARCH("H360",O867),99)=99,IF(IFERROR(SEARCH("H360",Q867),99)=99,IF(IFERROR(SEARCH("H360",M867),99)=99,IF(IFERROR(SEARCH("H360",R867),99)=99,IF(IFERROR(SEARCH("H361",N867),99)=99,IF(IFERROR(SEARCH("H361",O867),99)=99,IF(IFERROR(SEARCH("H361",Q867),99)=99,IF(IFERROR(SEARCH("H361",M867),99)=99,IF(IFERROR(SEARCH("H361",R867),99)=99,IF(IFERROR(SEARCH("reproduction",P867),99)=99,IF(IFERROR(SEARCH("suspected reprotoxic",S867),99)=99,IF(IFERROR(SEARCH("reprotoxic",S867),99)=99,IF(IFERROR(SEARCH("reprotoxic",K867),99)=99,0,Scoring!$E$18),Scoring!$E$18),Scoring!$E$19),Scoring!$E$17),Scoring!$E$16),Scoring!$E$16),Scoring!$E$16),Scoring!$E$16),Scoring!$E$16),Scoring!$E$16),Scoring!$E$16),Scoring!$E$16),Scoring!$E$16),Scoring!$E$16)</f>
        <v>0</v>
      </c>
      <c r="AC867" s="78">
        <f>IF(IFERROR(SEARCH("57f",L867),99)=99,IF(IFERROR(SEARCH("57(f)",P867),99)=99,0,Scoring!$E$20),Scoring!$E$20)</f>
        <v>0</v>
      </c>
      <c r="AD867" s="78">
        <f>IF(IFERROR(SEARCH("CAT1",T867),99)=99,IF(IFERROR(SEARCH("CAT2",T867),99)=99,IF(IFERROR(SEARCH("CAT3",T867),99)=99,IF(IFERROR(SEARCH("concluded to be endocrine",K867),99)=99,IF(IFERROR(SEARCH("categorised as endocrine",K867),99)=99,IF(IFERROR(SEARCH("endocrine disrupting",P867),99)=99,IF(IFERROR(SEARCH("endocrine disrupting",K867),99)=99,IF(IFERROR(SEARCH("suspected endocrine",S867),99)=99,IF(IFERROR(SEARCH("potential endocrine",S867),99)=99,0,Scoring!$E$25),Scoring!$E$25),Scoring!$E$24),Scoring!$E$24),Scoring!$E$24),Scoring!$E$24),Scoring!$E$23),Scoring!$E$22),Scoring!$E$21)</f>
        <v>0</v>
      </c>
      <c r="AE867" s="78">
        <f>IF(IFERROR(SEARCH("suspected sensitiser",S867),99)=99,IF(IFERROR(SEARCH("sensitiser",S867),99)=99,IF(IFERROR(SEARCH("other hazard based concern",S867),99)=99,0,Scoring!$E$28),Scoring!$E$26),Scoring!$E$27)</f>
        <v>0</v>
      </c>
      <c r="AF867" s="78">
        <f>IF(IFERROR(M867,1)=1,IF(IFERROR(N867,1)=1,IF(IFERROR(O867,1)=1,IF(IFERROR(Q867,1)=1,IF(IFERROR(R867,1)=1,IF(IFERROR(T867,1)=1,IF(IFERROR(K867,1)=1,IF(IFERROR(P867,1)=1,IF(IFERROR(S867,1)=1,Scoring!$E$29,0),0),0),0),0),0),0),0),0)</f>
        <v>0</v>
      </c>
      <c r="AG867" s="78">
        <f t="shared" si="65"/>
        <v>2</v>
      </c>
      <c r="AI867" s="93"/>
      <c r="AJ867" s="94"/>
      <c r="AK867" s="76"/>
      <c r="AL867" s="75"/>
      <c r="AN867" s="79"/>
      <c r="AO867" s="79"/>
      <c r="AP867" s="79"/>
      <c r="AQ867" s="79"/>
      <c r="AR867" s="79"/>
      <c r="AS867" s="78"/>
      <c r="AU867" s="79">
        <f>IF(IFERROR(F867,99)=99,IF(IFERROR(G867,99)=99,IF(IFERROR(H867,99)=99,IF(IFERROR(I867,99)=99,IF(IFERROR(E867,99)=99,IF(IFERROR(J867,99)=99,0,Scoring!$B$7),Scoring!$B$3),Scoring!$B$2),Scoring!$B$6),Scoring!$B$5),Scoring!$B$4)</f>
        <v>1</v>
      </c>
      <c r="AV867" s="78">
        <f t="shared" si="66"/>
        <v>2</v>
      </c>
      <c r="AW867" s="78"/>
      <c r="AX867" s="66"/>
      <c r="AY867" s="78"/>
      <c r="AZ867" s="76"/>
      <c r="BA867" s="76"/>
      <c r="BB867" s="76"/>
    </row>
    <row r="868" spans="1:54" x14ac:dyDescent="0.25">
      <c r="A868" s="77" t="s">
        <v>3321</v>
      </c>
      <c r="B868" s="76" t="str">
        <f t="shared" si="67"/>
        <v>205-025-2</v>
      </c>
      <c r="C868" s="77" t="s">
        <v>3393</v>
      </c>
      <c r="D868" s="77" t="s">
        <v>3221</v>
      </c>
      <c r="E868" s="76" t="e">
        <f>IF(C868="-",IF(A868="-",VLOOKUP(D868,'sin-list 180320_update'!$C$2:$C$835,1,FALSE),VLOOKUP(A868,'sin-list 180320_update'!$A$2:$A$835,1,FALSE)),VLOOKUP(C868,'sin-list 180320_update'!$B$2:$B$835,1,FALSE))</f>
        <v>#N/A</v>
      </c>
      <c r="F868" s="76" t="str">
        <f>IF($C868="-",IF($A868="-",VLOOKUP($D868,'REACH Bilaga XVII_update'!$A$5:$A$131,1,FALSE),VLOOKUP($A868,'REACH Bilaga XVII_update'!$C$5:$C$131,1,FALSE)),VLOOKUP($C868,'REACH Bilaga XVII_update'!$B$5:$B$131,1,FALSE))</f>
        <v>205-025-2</v>
      </c>
      <c r="G868" s="76" t="e">
        <f>IF($C868="-",IF($A868="-",VLOOKUP($D868,' REACH Bilaga 59_update'!$A$5:$A$210,1,FALSE),VLOOKUP($A868,' REACH Bilaga 59_update'!$D$5:$D$210,1,FALSE)),VLOOKUP($C868,' REACH Bilaga 59_update'!$C$5:$C$210,1,FALSE))</f>
        <v>#N/A</v>
      </c>
      <c r="H868" s="76" t="e">
        <f>IF($C868="-",IF($A868="-",VLOOKUP($D868,'REACH Bilaga XIV_update'!$A$5:$A$110,1,FALSE),VLOOKUP($A868,'REACH Bilaga XIV_update'!$D$5:$D$110,1,FALSE)),VLOOKUP($C868,'REACH Bilaga XIV_update'!$C$5:$C$110,1,FALSE))</f>
        <v>#N/A</v>
      </c>
      <c r="I868" s="76" t="e">
        <f>IF($C868="-",IF($A868="-",VLOOKUP($D868,CoRAP_update!$A$5:$A$376,1,FALSE),VLOOKUP($A868,CoRAP_update!$D$5:$D$376,1,FALSE)),VLOOKUP($C868,CoRAP_update!$C$5:$C$376,1,FALSE))</f>
        <v>#N/A</v>
      </c>
      <c r="J868" s="76" t="e">
        <f>IF($C868="-",IF($A868="-",VLOOKUP($D868,EDC_update!$C$2:$C$450,1,FALSE),VLOOKUP($A868,EDC_update!$B$2:$B$450,1,FALSE)),VLOOKUP($C868,EDC_update!$L$2:$L$450,1,FALSE))</f>
        <v>#N/A</v>
      </c>
      <c r="K868" s="76" t="e">
        <f>IF($C868="-",IF($A868="-",IF(VLOOKUP($D868,'sin-list 180320_update'!$C$2:$S$835,3,FALSE)="",NA(),VLOOKUP($D868,'sin-list 180320_update'!$C$2:$S$835,3,FALSE)),IF(VLOOKUP($A868,'sin-list 180320_update'!$A$2:$S$835,5,FALSE)="",NA(),VLOOKUP($A868,'sin-list 180320_update'!$A$2:$S$835,5,FALSE))),IF(VLOOKUP($C868,'sin-list 180320_update'!$B$2:$S$835,4,FALSE)="",NA(),VLOOKUP($C868,'sin-list 180320_update'!$B$2:$S$835,4,FALSE)))</f>
        <v>#N/A</v>
      </c>
      <c r="L868" s="76" t="e">
        <f>IF($C868="-",IF($A868="-",VLOOKUP($D868,'sin-list 180320_update'!$C$2:$S$835,6,FALSE),VLOOKUP($A868,'sin-list 180320_update'!$A$2:$S$835,8,FALSE)),VLOOKUP($C868,'sin-list 180320_update'!$B$2:$S$835,7,FALSE))</f>
        <v>#N/A</v>
      </c>
      <c r="M868" s="76" t="e">
        <f>IF($C868="-",IF($A868="-",IF(VLOOKUP($D868,'sin-list 180320_update'!$C$2:$S$835,8,FALSE)="",NA(),VLOOKUP($D868,'sin-list 180320_update'!$C$2:$S$835,8,FALSE)),IF(VLOOKUP($A868,'sin-list 180320_update'!$A$2:$S$835,10,FALSE)="",NA(),VLOOKUP($A868,'sin-list 180320_update'!$A$2:$S$835,10,FALSE))),IF(VLOOKUP($C868,'sin-list 180320_update'!$B$2:$S$835,9,FALSE)="",NA(),VLOOKUP($C868,'sin-list 180320_update'!$B$2:$S$835,9,FALSE)))</f>
        <v>#N/A</v>
      </c>
      <c r="N868" s="76" t="str">
        <f>IF($C868="-",IF($A868="-",IF(VLOOKUP($D868,'REACH Bilaga XVII_update'!$A$5:$E$131,4,FALSE)="",NA(),VLOOKUP($D868,'REACH Bilaga XVII_update'!$A$5:$E$131,4,FALSE)),IF(VLOOKUP($A868,'REACH Bilaga XVII_update'!$C$5:$D$131,2,FALSE)="",NA(),VLOOKUP($A868,'REACH Bilaga XVII_update'!$C$5:$D$131,2,FALSE))),IF(VLOOKUP($C868,'REACH Bilaga XVII_update'!$B$5:$D$131,3,FALSE)="",NA(),VLOOKUP($C868,'REACH Bilaga XVII_update'!$B$5:$D$131,3,FALSE)))</f>
        <v>H351
H330
H311
H301
H335
H315
H319
H400
H410</v>
      </c>
      <c r="O868" s="76" t="e">
        <f>IF($C868="-",IF($A868="-",IF(VLOOKUP($D868,' REACH Bilaga 59_update'!$A$5:$E$210,5,FALSE)="",NA(),VLOOKUP($D868,' REACH Bilaga 59_update'!$A$5:$E$210,5,FALSE)),IF(VLOOKUP($A868,' REACH Bilaga 59_update'!$D$5:$E$210,2,FALSE)="",NA(),VLOOKUP($A868,' REACH Bilaga 59_update'!$D$5:$E$210,2,FALSE))),IF(VLOOKUP($C868,' REACH Bilaga 59_update'!$C$5:$E$210,3,FALSE)="",NA(),VLOOKUP($C868,' REACH Bilaga 59_update'!$C$5:$E$210,3,FALSE)))</f>
        <v>#N/A</v>
      </c>
      <c r="P868" s="76" t="e">
        <f>IF(C868="-",IF(A868="-",IFERROR(VLOOKUP($D868,' REACH Bilaga 59_update'!$A$5:$F$210,MATCH(Sammanfattning!P$1,' REACH Bilaga 59_update'!$A$4:$F$4,0),FALSE),VLOOKUP($D868,'REACH Bilaga XIV_update'!$A$4:$H$110,MATCH(Sammanfattning!P$1,'REACH Bilaga XIV_update'!$A$4:$H$4,0),FALSE)),IFERROR(VLOOKUP($A868,' REACH Bilaga 59_update'!$D$5:$F$210,MATCH(Sammanfattning!P$1,' REACH Bilaga 59_update'!$D$4:$F$4,0),FALSE),VLOOKUP($A868,'REACH Bilaga XIV_update'!$D$4:$H$110,MATCH(Sammanfattning!P$1,'REACH Bilaga XIV_update'!$D$4:$H$4,0),FALSE))),IFERROR(VLOOKUP($C868,' REACH Bilaga 59_update'!$C$5:$F$210,MATCH(Sammanfattning!P$1,' REACH Bilaga 59_update'!$C$4:$F$4,0),FALSE),VLOOKUP($C868,'REACH Bilaga XIV_update'!$C$4:$H$110,MATCH(Sammanfattning!P$1,'REACH Bilaga XIV_update'!$C$4:$H$4,0),FALSE)))</f>
        <v>#N/A</v>
      </c>
      <c r="Q868" s="76" t="e">
        <f>IF($C868="-",IF($A868="-",IF(VLOOKUP($D868,'REACH Bilaga XIV_update'!$A$5:$I$110,9,FALSE)="",NA(),VLOOKUP($D868,'REACH Bilaga XIV_update'!$A$5:$I$110,9,FALSE)),IF(VLOOKUP($A868,'REACH Bilaga XIV_update'!$D$5:$I$110,6,FALSE)="",NA(),VLOOKUP($A868,'REACH Bilaga XIV_update'!$D$5:$I$110,6,FALSE))),IF(VLOOKUP($C868,'REACH Bilaga XIV_update'!$C$5:$I$110,7,FALSE)="",NA(),VLOOKUP($C868,'REACH Bilaga XIV_update'!$C$5:$I$110,7,FALSE)))</f>
        <v>#N/A</v>
      </c>
      <c r="R868" s="76" t="e">
        <f>IF($C868="-",IF($A868="-",IF(VLOOKUP($D868,CoRAP_update!$A$5:$O$376,15,FALSE)="",NA(),VLOOKUP($D868,CoRAP_update!$A$5:$O$376,15,FALSE)),IF(VLOOKUP($A868,CoRAP_update!$D$5:$O$376,12,FALSE)="",NA(),VLOOKUP($A868,CoRAP_update!$D$5:$O$376,12,FALSE))),IF(VLOOKUP($C868,CoRAP_update!$C$5:$O$376,13,FALSE)="",NA(),VLOOKUP($C868,CoRAP_update!$C$5:$O$376,13,FALSE)))</f>
        <v>#N/A</v>
      </c>
      <c r="S868" s="144" t="e">
        <f>IF($C868="-",IF($A868="-",VLOOKUP($D868,CoRAP_update!$A$5:$J$376,MATCH(Sammanfattning!S$1,CoRAP_update!$A$4:$J$4,0),FALSE),VLOOKUP($A868,CoRAP_update!$D$5:$J$376,MATCH(Sammanfattning!S$1,CoRAP_update!$D$4:$J$4,0),FALSE)),VLOOKUP($C868,CoRAP_update!$C$5:$J$376,MATCH(Sammanfattning!S$1,CoRAP_update!$C$4:$J$4,0),FALSE))</f>
        <v>#N/A</v>
      </c>
      <c r="T868" s="76" t="e">
        <f>IF($A868="-",VLOOKUP($D868,EDC_update!$C$2:$F$450,4,FALSE),VLOOKUP($A868,EDC_update!$B$2:$F$450,5,FALSE))</f>
        <v>#N/A</v>
      </c>
      <c r="V868" s="78">
        <f>IF(IFERROR(SEARCH("PBT",P868),99)=99,IF(IFERROR(SEARCH("suspected PBT",S868),99)=99,IF(IFERROR(SEARCH("concluded to be PBT",K868),99)=99,IF(IFERROR(SEARCH("PBT",S868),99)=99,IF(IFERROR(SEARCH("PBT cand",L868),99)=99,IF(IFERROR(SEARCH("PBT",L868),99)=99,IF(IFERROR(SEARCH("persistent, bioackumulative and toxic properties",K868),99)=99,0,Scoring!$E$3),Scoring!$E$3),Scoring!$E$7),Scoring!$E$3),Scoring!$E$5),Scoring!$E$6),Scoring!$E$3)</f>
        <v>0</v>
      </c>
      <c r="W868" s="78">
        <f>IF(IFERROR(SEARCH("vPvB",P868),99)=99,IF(IFERROR(SEARCH("suspected pbt/vPvB",S868),99)=99,IF(IFERROR(SEARCH("vPvB",S868),99)=99,IF(IFERROR(SEARCH("concluded to be a vPvB",S868),99)=99,IF(IFERROR(SEARCH("identified as vPvB",K868),99)=99,IF(IFERROR(SEARCH("concluded to be a vPvB",K868),99)=99,IF(IFERROR(SEARCH("concluded to be both pbt and vPvB",S868),99)=99,IF(IFERROR(SEARCH("concluded to be both pbt and vPvB",K868),99)=99,0,Scoring!$E$5),Scoring!$E$5),Scoring!$E$5),Scoring!$E$5),Scoring!$E$5),Scoring!$E$4),Scoring!$E$6),Scoring!$E$4)</f>
        <v>0</v>
      </c>
      <c r="X868" s="78">
        <f>IF(IFERROR(SEARCH("H410",N868),99)=99,IF(IFERROR(SEARCH("H410",O868),99)=99,IF(IFERROR(SEARCH("H410",Q868),99)=99,IF(IFERROR(SEARCH("H410",M868),99)=99,IF(IFERROR(SEARCH("H410",R868),99)=99,IF(IFERROR(SEARCH("H411",N868),99)=99,IF(IFERROR(SEARCH("H411",O868),99)=99,IF(IFERROR(SEARCH("H411",Q868),99)=99,IF(IFERROR(SEARCH("H411",M868),99)=99,IF(IFERROR(SEARCH("H411",R868),99)=99,IF(IFERROR(SEARCH("H413",N868),99)=99,IF(IFERROR(SEARCH("H413",O868),99)=99,IF(IFERROR(SEARCH("H413",Q868),99)=99,IF(IFERROR(SEARCH("H413",M868),99)=99,IF(IFERROR(SEARCH("H413",R868),99)=99,IF(IFERROR(SEARCH("H412",N868),99)=99,IF(IFERROR(SEARCH("H412",O868),99)=99,IF(IFERROR(SEARCH("H412",Q868),99)=99,IF(IFERROR(SEARCH("H412",M868),99)=99,IF(IFERROR(SEARCH("H412",R868),99)=99,0,Scoring!$E$2),Scoring!$E$2),Scoring!$E$2),Scoring!$E$2),Scoring!$E$2),Scoring!$E$2),Scoring!$E$2),Scoring!$E$2),Scoring!$E$2),Scoring!$E$2),Scoring!$E$2),Scoring!$E$2),Scoring!$E$2),Scoring!$E$2),Scoring!$E$2),Scoring!$E$2),Scoring!$E$2),Scoring!$E$2),Scoring!$E$2),Scoring!$E$2)</f>
        <v>1</v>
      </c>
      <c r="Y868" s="78">
        <f>IF(IFERROR(SEARCH("CMR",K868),99)=99,IF(IFERROR(SEARCH("Suspected CMR",S868),99)=99,IF(IFERROR(SEARCH("CMR",S868),99)=99,0,Scoring!$E$8),Scoring!$E$9),Scoring!$E$8)</f>
        <v>0</v>
      </c>
      <c r="Z868" s="78">
        <f>IF(IFERROR(SEARCH("H350",N868),99)=99,IF(IFERROR(SEARCH("H350",O868),99)=99,IF(IFERROR(SEARCH("H350",Q868),99)=99,IF(IFERROR(SEARCH("H350",M868),99)=99,IF(IFERROR(SEARCH("H350",R868),99)=99,IF(IFERROR(SEARCH("H351",N868),99)=99,IF(IFERROR(SEARCH("H351",O868),99)=99,IF(IFERROR(SEARCH("H351",Q868),99)=99,IF(IFERROR(SEARCH("H351",M868),99)=99,IF(IFERROR(SEARCH("H351",R868),99)=99,IF(IFERROR(SEARCH("carcinogenic",P868),99)=99,IF(IFERROR(SEARCH("suspected carcinogenic",S868),99)=99,0,Scoring!$E$12),Scoring!$E$11),Scoring!$E$10),Scoring!$E$10),Scoring!$E$10),Scoring!$E$10),Scoring!$E$10),Scoring!$E$10),Scoring!$E$10),Scoring!$E$10),Scoring!$E$10),Scoring!$E$10)</f>
        <v>1</v>
      </c>
      <c r="AA868" s="78">
        <f>IF(IFERROR(SEARCH("H340",N868),99)=99,IF(IFERROR(SEARCH("H340",O868),99)=99,IF(IFERROR(SEARCH("H340",Q868),99)=99,IF(IFERROR(SEARCH("H340",M868),99)=99,IF(IFERROR(SEARCH("H340",R868),99)=99,IF(IFERROR(SEARCH("H341",N868),99)=99,IF(IFERROR(SEARCH("H341",O868),99)=99,IF(IFERROR(SEARCH("H341",Q868),99)=99,IF(IFERROR(SEARCH("H341",M868),99)=99,IF(IFERROR(SEARCH("H341",R868),99)=99,IF(IFERROR(SEARCH("mutagenic",P868),99)=99,IF(IFERROR(SEARCH("suspected mutagenic",S868),99)=99,0,Scoring!$E$15),Scoring!$E$14),Scoring!$E$13),Scoring!$E$13),Scoring!$E$13),Scoring!$E$13),Scoring!$E$13),Scoring!$E$13),Scoring!$E$13),Scoring!$E$13),Scoring!$E$13),Scoring!$E$13)</f>
        <v>0</v>
      </c>
      <c r="AB868" s="78">
        <f>IF(IFERROR(SEARCH("H360",N868),99)=99,IF(IFERROR(SEARCH("H360",O868),99)=99,IF(IFERROR(SEARCH("H360",Q868),99)=99,IF(IFERROR(SEARCH("H360",M868),99)=99,IF(IFERROR(SEARCH("H360",R868),99)=99,IF(IFERROR(SEARCH("H361",N868),99)=99,IF(IFERROR(SEARCH("H361",O868),99)=99,IF(IFERROR(SEARCH("H361",Q868),99)=99,IF(IFERROR(SEARCH("H361",M868),99)=99,IF(IFERROR(SEARCH("H361",R868),99)=99,IF(IFERROR(SEARCH("reproduction",P868),99)=99,IF(IFERROR(SEARCH("suspected reprotoxic",S868),99)=99,IF(IFERROR(SEARCH("reprotoxic",S868),99)=99,IF(IFERROR(SEARCH("reprotoxic",K868),99)=99,0,Scoring!$E$18),Scoring!$E$18),Scoring!$E$19),Scoring!$E$17),Scoring!$E$16),Scoring!$E$16),Scoring!$E$16),Scoring!$E$16),Scoring!$E$16),Scoring!$E$16),Scoring!$E$16),Scoring!$E$16),Scoring!$E$16),Scoring!$E$16)</f>
        <v>0</v>
      </c>
      <c r="AC868" s="78">
        <f>IF(IFERROR(SEARCH("57f",L868),99)=99,IF(IFERROR(SEARCH("57(f)",P868),99)=99,0,Scoring!$E$20),Scoring!$E$20)</f>
        <v>0</v>
      </c>
      <c r="AD868" s="78">
        <f>IF(IFERROR(SEARCH("CAT1",T868),99)=99,IF(IFERROR(SEARCH("CAT2",T868),99)=99,IF(IFERROR(SEARCH("CAT3",T868),99)=99,IF(IFERROR(SEARCH("concluded to be endocrine",K868),99)=99,IF(IFERROR(SEARCH("categorised as endocrine",K868),99)=99,IF(IFERROR(SEARCH("endocrine disrupting",P868),99)=99,IF(IFERROR(SEARCH("endocrine disrupting",K868),99)=99,IF(IFERROR(SEARCH("suspected endocrine",S868),99)=99,IF(IFERROR(SEARCH("potential endocrine",S868),99)=99,0,Scoring!$E$25),Scoring!$E$25),Scoring!$E$24),Scoring!$E$24),Scoring!$E$24),Scoring!$E$24),Scoring!$E$23),Scoring!$E$22),Scoring!$E$21)</f>
        <v>0</v>
      </c>
      <c r="AE868" s="78">
        <f>IF(IFERROR(SEARCH("suspected sensitiser",S868),99)=99,IF(IFERROR(SEARCH("sensitiser",S868),99)=99,IF(IFERROR(SEARCH("other hazard based concern",S868),99)=99,0,Scoring!$E$28),Scoring!$E$26),Scoring!$E$27)</f>
        <v>0</v>
      </c>
      <c r="AF868" s="78">
        <f>IF(IFERROR(M868,1)=1,IF(IFERROR(N868,1)=1,IF(IFERROR(O868,1)=1,IF(IFERROR(Q868,1)=1,IF(IFERROR(R868,1)=1,IF(IFERROR(T868,1)=1,IF(IFERROR(K868,1)=1,IF(IFERROR(P868,1)=1,IF(IFERROR(S868,1)=1,Scoring!$E$29,0),0),0),0),0),0),0),0),0)</f>
        <v>0</v>
      </c>
      <c r="AG868" s="78">
        <f t="shared" si="65"/>
        <v>2</v>
      </c>
      <c r="AI868" s="93"/>
      <c r="AJ868" s="94"/>
      <c r="AK868" s="76"/>
      <c r="AL868" s="75"/>
      <c r="AN868" s="79"/>
      <c r="AO868" s="79"/>
      <c r="AP868" s="79"/>
      <c r="AQ868" s="79"/>
      <c r="AR868" s="79"/>
      <c r="AS868" s="78"/>
      <c r="AU868" s="79">
        <f>IF(IFERROR(F868,99)=99,IF(IFERROR(G868,99)=99,IF(IFERROR(H868,99)=99,IF(IFERROR(I868,99)=99,IF(IFERROR(E868,99)=99,IF(IFERROR(J868,99)=99,0,Scoring!$B$7),Scoring!$B$3),Scoring!$B$2),Scoring!$B$6),Scoring!$B$5),Scoring!$B$4)</f>
        <v>1</v>
      </c>
      <c r="AV868" s="78">
        <f t="shared" si="66"/>
        <v>2</v>
      </c>
      <c r="AW868" s="78"/>
      <c r="AX868" s="66"/>
      <c r="AY868" s="78"/>
      <c r="AZ868" s="76"/>
      <c r="BA868" s="76"/>
      <c r="BB868" s="76"/>
    </row>
    <row r="869" spans="1:54" x14ac:dyDescent="0.25">
      <c r="A869" s="77" t="s">
        <v>6099</v>
      </c>
      <c r="B869" s="76" t="str">
        <f t="shared" si="67"/>
        <v>205-028-9</v>
      </c>
      <c r="C869" s="77" t="s">
        <v>699</v>
      </c>
      <c r="D869" s="77" t="s">
        <v>700</v>
      </c>
      <c r="E869" s="76" t="str">
        <f>IF(C869="-",IF(A869="-",VLOOKUP(D869,'sin-list 180320_update'!$C$2:$C$835,1,FALSE),VLOOKUP(A869,'sin-list 180320_update'!$A$2:$A$835,1,FALSE)),VLOOKUP(C869,'sin-list 180320_update'!$B$2:$B$835,1,FALSE))</f>
        <v>205-028-9</v>
      </c>
      <c r="F869" s="76" t="e">
        <f>IF($C869="-",IF($A869="-",VLOOKUP($D869,'REACH Bilaga XVII_update'!$A$5:$A$131,1,FALSE),VLOOKUP($A869,'REACH Bilaga XVII_update'!$C$5:$C$131,1,FALSE)),VLOOKUP($C869,'REACH Bilaga XVII_update'!$B$5:$B$131,1,FALSE))</f>
        <v>#N/A</v>
      </c>
      <c r="G869" s="76" t="e">
        <f>IF($C869="-",IF($A869="-",VLOOKUP($D869,' REACH Bilaga 59_update'!$A$5:$A$210,1,FALSE),VLOOKUP($A869,' REACH Bilaga 59_update'!$D$5:$D$210,1,FALSE)),VLOOKUP($C869,' REACH Bilaga 59_update'!$C$5:$C$210,1,FALSE))</f>
        <v>#N/A</v>
      </c>
      <c r="H869" s="76" t="e">
        <f>IF($C869="-",IF($A869="-",VLOOKUP($D869,'REACH Bilaga XIV_update'!$A$5:$A$110,1,FALSE),VLOOKUP($A869,'REACH Bilaga XIV_update'!$D$5:$D$110,1,FALSE)),VLOOKUP($C869,'REACH Bilaga XIV_update'!$C$5:$C$110,1,FALSE))</f>
        <v>#N/A</v>
      </c>
      <c r="I869" s="76" t="e">
        <f>IF($C869="-",IF($A869="-",VLOOKUP($D869,CoRAP_update!$A$5:$A$376,1,FALSE),VLOOKUP($A869,CoRAP_update!$D$5:$D$376,1,FALSE)),VLOOKUP($C869,CoRAP_update!$C$5:$C$376,1,FALSE))</f>
        <v>#N/A</v>
      </c>
      <c r="J869" s="76" t="e">
        <f>IF($C869="-",IF($A869="-",VLOOKUP($D869,EDC_update!$C$2:$C$450,1,FALSE),VLOOKUP($A869,EDC_update!$B$2:$B$450,1,FALSE)),VLOOKUP($C869,EDC_update!$L$2:$L$450,1,FALSE))</f>
        <v>#N/A</v>
      </c>
      <c r="K869" s="76" t="str">
        <f>IF($C869="-",IF($A869="-",IF(VLOOKUP($D869,'sin-list 180320_update'!$C$2:$S$835,3,FALSE)="",NA(),VLOOKUP($D869,'sin-list 180320_update'!$C$2:$S$835,3,FALSE)),IF(VLOOKUP($A869,'sin-list 180320_update'!$A$2:$S$835,5,FALSE)="",NA(),VLOOKUP($A869,'sin-list 180320_update'!$A$2:$S$835,5,FALSE))),IF(VLOOKUP($C869,'sin-list 180320_update'!$B$2:$S$835,4,FALSE)="",NA(),VLOOKUP($C869,'sin-list 180320_update'!$B$2:$S$835,4,FALSE)))</f>
        <v>Benzophenone-2 (BP-2 is an endocrine disruptor with estrogenic, thyroid and antiandrogen activity, affecting several body functions and target organs including development of reproductive organs. It is categorized as an endocrine disruptor in the EU Commi</v>
      </c>
      <c r="L869" s="76" t="str">
        <f>IF($C869="-",IF($A869="-",VLOOKUP($D869,'sin-list 180320_update'!$C$2:$S$835,6,FALSE),VLOOKUP($A869,'sin-list 180320_update'!$A$2:$S$835,8,FALSE)),VLOOKUP($C869,'sin-list 180320_update'!$B$2:$S$835,7,FALSE))</f>
        <v>Official classification missing - 57f substance</v>
      </c>
      <c r="M869" s="76" t="e">
        <f>IF($C869="-",IF($A869="-",IF(VLOOKUP($D869,'sin-list 180320_update'!$C$2:$S$835,8,FALSE)="",NA(),VLOOKUP($D869,'sin-list 180320_update'!$C$2:$S$835,8,FALSE)),IF(VLOOKUP($A869,'sin-list 180320_update'!$A$2:$S$835,10,FALSE)="",NA(),VLOOKUP($A869,'sin-list 180320_update'!$A$2:$S$835,10,FALSE))),IF(VLOOKUP($C869,'sin-list 180320_update'!$B$2:$S$835,9,FALSE)="",NA(),VLOOKUP($C869,'sin-list 180320_update'!$B$2:$S$835,9,FALSE)))</f>
        <v>#N/A</v>
      </c>
      <c r="N869" s="76" t="e">
        <f>IF($C869="-",IF($A869="-",IF(VLOOKUP($D869,'REACH Bilaga XVII_update'!$A$5:$E$131,4,FALSE)="",NA(),VLOOKUP($D869,'REACH Bilaga XVII_update'!$A$5:$E$131,4,FALSE)),IF(VLOOKUP($A869,'REACH Bilaga XVII_update'!$C$5:$D$131,2,FALSE)="",NA(),VLOOKUP($A869,'REACH Bilaga XVII_update'!$C$5:$D$131,2,FALSE))),IF(VLOOKUP($C869,'REACH Bilaga XVII_update'!$B$5:$D$131,3,FALSE)="",NA(),VLOOKUP($C869,'REACH Bilaga XVII_update'!$B$5:$D$131,3,FALSE)))</f>
        <v>#N/A</v>
      </c>
      <c r="O869" s="76" t="e">
        <f>IF($C869="-",IF($A869="-",IF(VLOOKUP($D869,' REACH Bilaga 59_update'!$A$5:$E$210,5,FALSE)="",NA(),VLOOKUP($D869,' REACH Bilaga 59_update'!$A$5:$E$210,5,FALSE)),IF(VLOOKUP($A869,' REACH Bilaga 59_update'!$D$5:$E$210,2,FALSE)="",NA(),VLOOKUP($A869,' REACH Bilaga 59_update'!$D$5:$E$210,2,FALSE))),IF(VLOOKUP($C869,' REACH Bilaga 59_update'!$C$5:$E$210,3,FALSE)="",NA(),VLOOKUP($C869,' REACH Bilaga 59_update'!$C$5:$E$210,3,FALSE)))</f>
        <v>#N/A</v>
      </c>
      <c r="P869" s="76" t="e">
        <f>IF(C869="-",IF(A869="-",IFERROR(VLOOKUP($D869,' REACH Bilaga 59_update'!$A$5:$F$210,MATCH(Sammanfattning!P$1,' REACH Bilaga 59_update'!$A$4:$F$4,0),FALSE),VLOOKUP($D869,'REACH Bilaga XIV_update'!$A$4:$H$110,MATCH(Sammanfattning!P$1,'REACH Bilaga XIV_update'!$A$4:$H$4,0),FALSE)),IFERROR(VLOOKUP($A869,' REACH Bilaga 59_update'!$D$5:$F$210,MATCH(Sammanfattning!P$1,' REACH Bilaga 59_update'!$D$4:$F$4,0),FALSE),VLOOKUP($A869,'REACH Bilaga XIV_update'!$D$4:$H$110,MATCH(Sammanfattning!P$1,'REACH Bilaga XIV_update'!$D$4:$H$4,0),FALSE))),IFERROR(VLOOKUP($C869,' REACH Bilaga 59_update'!$C$5:$F$210,MATCH(Sammanfattning!P$1,' REACH Bilaga 59_update'!$C$4:$F$4,0),FALSE),VLOOKUP($C869,'REACH Bilaga XIV_update'!$C$4:$H$110,MATCH(Sammanfattning!P$1,'REACH Bilaga XIV_update'!$C$4:$H$4,0),FALSE)))</f>
        <v>#N/A</v>
      </c>
      <c r="Q869" s="76" t="e">
        <f>IF($C869="-",IF($A869="-",IF(VLOOKUP($D869,'REACH Bilaga XIV_update'!$A$5:$I$110,9,FALSE)="",NA(),VLOOKUP($D869,'REACH Bilaga XIV_update'!$A$5:$I$110,9,FALSE)),IF(VLOOKUP($A869,'REACH Bilaga XIV_update'!$D$5:$I$110,6,FALSE)="",NA(),VLOOKUP($A869,'REACH Bilaga XIV_update'!$D$5:$I$110,6,FALSE))),IF(VLOOKUP($C869,'REACH Bilaga XIV_update'!$C$5:$I$110,7,FALSE)="",NA(),VLOOKUP($C869,'REACH Bilaga XIV_update'!$C$5:$I$110,7,FALSE)))</f>
        <v>#N/A</v>
      </c>
      <c r="R869" s="76" t="e">
        <f>IF($C869="-",IF($A869="-",IF(VLOOKUP($D869,CoRAP_update!$A$5:$O$376,15,FALSE)="",NA(),VLOOKUP($D869,CoRAP_update!$A$5:$O$376,15,FALSE)),IF(VLOOKUP($A869,CoRAP_update!$D$5:$O$376,12,FALSE)="",NA(),VLOOKUP($A869,CoRAP_update!$D$5:$O$376,12,FALSE))),IF(VLOOKUP($C869,CoRAP_update!$C$5:$O$376,13,FALSE)="",NA(),VLOOKUP($C869,CoRAP_update!$C$5:$O$376,13,FALSE)))</f>
        <v>#N/A</v>
      </c>
      <c r="S869" s="144" t="e">
        <f>IF($C869="-",IF($A869="-",VLOOKUP($D869,CoRAP_update!$A$5:$J$376,MATCH(Sammanfattning!S$1,CoRAP_update!$A$4:$J$4,0),FALSE),VLOOKUP($A869,CoRAP_update!$D$5:$J$376,MATCH(Sammanfattning!S$1,CoRAP_update!$D$4:$J$4,0),FALSE)),VLOOKUP($C869,CoRAP_update!$C$5:$J$376,MATCH(Sammanfattning!S$1,CoRAP_update!$C$4:$J$4,0),FALSE))</f>
        <v>#N/A</v>
      </c>
      <c r="T869" s="76" t="str">
        <f>IF($A869="-",VLOOKUP($D869,EDC_update!$C$2:$F$450,4,FALSE),VLOOKUP($A869,EDC_update!$B$2:$F$450,5,FALSE))</f>
        <v>CAT1</v>
      </c>
      <c r="V869" s="78">
        <f>IF(IFERROR(SEARCH("PBT",P869),99)=99,IF(IFERROR(SEARCH("suspected PBT",S869),99)=99,IF(IFERROR(SEARCH("concluded to be PBT",K869),99)=99,IF(IFERROR(SEARCH("PBT",S869),99)=99,IF(IFERROR(SEARCH("PBT cand",L869),99)=99,IF(IFERROR(SEARCH("PBT",L869),99)=99,IF(IFERROR(SEARCH("persistent, bioackumulative and toxic properties",K869),99)=99,0,Scoring!$E$3),Scoring!$E$3),Scoring!$E$7),Scoring!$E$3),Scoring!$E$5),Scoring!$E$6),Scoring!$E$3)</f>
        <v>0</v>
      </c>
      <c r="W869" s="78">
        <f>IF(IFERROR(SEARCH("vPvB",P869),99)=99,IF(IFERROR(SEARCH("suspected pbt/vPvB",S869),99)=99,IF(IFERROR(SEARCH("vPvB",S869),99)=99,IF(IFERROR(SEARCH("concluded to be a vPvB",S869),99)=99,IF(IFERROR(SEARCH("identified as vPvB",K869),99)=99,IF(IFERROR(SEARCH("concluded to be a vPvB",K869),99)=99,IF(IFERROR(SEARCH("concluded to be both pbt and vPvB",S869),99)=99,IF(IFERROR(SEARCH("concluded to be both pbt and vPvB",K869),99)=99,0,Scoring!$E$5),Scoring!$E$5),Scoring!$E$5),Scoring!$E$5),Scoring!$E$5),Scoring!$E$4),Scoring!$E$6),Scoring!$E$4)</f>
        <v>0</v>
      </c>
      <c r="X869" s="78">
        <f>IF(IFERROR(SEARCH("H410",N869),99)=99,IF(IFERROR(SEARCH("H410",O869),99)=99,IF(IFERROR(SEARCH("H410",Q869),99)=99,IF(IFERROR(SEARCH("H410",M869),99)=99,IF(IFERROR(SEARCH("H410",R869),99)=99,IF(IFERROR(SEARCH("H411",N869),99)=99,IF(IFERROR(SEARCH("H411",O869),99)=99,IF(IFERROR(SEARCH("H411",Q869),99)=99,IF(IFERROR(SEARCH("H411",M869),99)=99,IF(IFERROR(SEARCH("H411",R869),99)=99,IF(IFERROR(SEARCH("H413",N869),99)=99,IF(IFERROR(SEARCH("H413",O869),99)=99,IF(IFERROR(SEARCH("H413",Q869),99)=99,IF(IFERROR(SEARCH("H413",M869),99)=99,IF(IFERROR(SEARCH("H413",R869),99)=99,IF(IFERROR(SEARCH("H412",N869),99)=99,IF(IFERROR(SEARCH("H412",O869),99)=99,IF(IFERROR(SEARCH("H412",Q869),99)=99,IF(IFERROR(SEARCH("H412",M869),99)=99,IF(IFERROR(SEARCH("H412",R869),99)=99,0,Scoring!$E$2),Scoring!$E$2),Scoring!$E$2),Scoring!$E$2),Scoring!$E$2),Scoring!$E$2),Scoring!$E$2),Scoring!$E$2),Scoring!$E$2),Scoring!$E$2),Scoring!$E$2),Scoring!$E$2),Scoring!$E$2),Scoring!$E$2),Scoring!$E$2),Scoring!$E$2),Scoring!$E$2),Scoring!$E$2),Scoring!$E$2),Scoring!$E$2)</f>
        <v>0</v>
      </c>
      <c r="Y869" s="78">
        <f>IF(IFERROR(SEARCH("CMR",K869),99)=99,IF(IFERROR(SEARCH("Suspected CMR",S869),99)=99,IF(IFERROR(SEARCH("CMR",S869),99)=99,0,Scoring!$E$8),Scoring!$E$9),Scoring!$E$8)</f>
        <v>0</v>
      </c>
      <c r="Z869" s="78">
        <f>IF(IFERROR(SEARCH("H350",N869),99)=99,IF(IFERROR(SEARCH("H350",O869),99)=99,IF(IFERROR(SEARCH("H350",Q869),99)=99,IF(IFERROR(SEARCH("H350",M869),99)=99,IF(IFERROR(SEARCH("H350",R869),99)=99,IF(IFERROR(SEARCH("H351",N869),99)=99,IF(IFERROR(SEARCH("H351",O869),99)=99,IF(IFERROR(SEARCH("H351",Q869),99)=99,IF(IFERROR(SEARCH("H351",M869),99)=99,IF(IFERROR(SEARCH("H351",R869),99)=99,IF(IFERROR(SEARCH("carcinogenic",P869),99)=99,IF(IFERROR(SEARCH("suspected carcinogenic",S869),99)=99,0,Scoring!$E$12),Scoring!$E$11),Scoring!$E$10),Scoring!$E$10),Scoring!$E$10),Scoring!$E$10),Scoring!$E$10),Scoring!$E$10),Scoring!$E$10),Scoring!$E$10),Scoring!$E$10),Scoring!$E$10)</f>
        <v>0</v>
      </c>
      <c r="AA869" s="78">
        <f>IF(IFERROR(SEARCH("H340",N869),99)=99,IF(IFERROR(SEARCH("H340",O869),99)=99,IF(IFERROR(SEARCH("H340",Q869),99)=99,IF(IFERROR(SEARCH("H340",M869),99)=99,IF(IFERROR(SEARCH("H340",R869),99)=99,IF(IFERROR(SEARCH("H341",N869),99)=99,IF(IFERROR(SEARCH("H341",O869),99)=99,IF(IFERROR(SEARCH("H341",Q869),99)=99,IF(IFERROR(SEARCH("H341",M869),99)=99,IF(IFERROR(SEARCH("H341",R869),99)=99,IF(IFERROR(SEARCH("mutagenic",P869),99)=99,IF(IFERROR(SEARCH("suspected mutagenic",S869),99)=99,0,Scoring!$E$15),Scoring!$E$14),Scoring!$E$13),Scoring!$E$13),Scoring!$E$13),Scoring!$E$13),Scoring!$E$13),Scoring!$E$13),Scoring!$E$13),Scoring!$E$13),Scoring!$E$13),Scoring!$E$13)</f>
        <v>0</v>
      </c>
      <c r="AB869" s="78">
        <f>IF(IFERROR(SEARCH("H360",N869),99)=99,IF(IFERROR(SEARCH("H360",O869),99)=99,IF(IFERROR(SEARCH("H360",Q869),99)=99,IF(IFERROR(SEARCH("H360",M869),99)=99,IF(IFERROR(SEARCH("H360",R869),99)=99,IF(IFERROR(SEARCH("H361",N869),99)=99,IF(IFERROR(SEARCH("H361",O869),99)=99,IF(IFERROR(SEARCH("H361",Q869),99)=99,IF(IFERROR(SEARCH("H361",M869),99)=99,IF(IFERROR(SEARCH("H361",R869),99)=99,IF(IFERROR(SEARCH("reproduction",P869),99)=99,IF(IFERROR(SEARCH("suspected reprotoxic",S869),99)=99,IF(IFERROR(SEARCH("reprotoxic",S869),99)=99,IF(IFERROR(SEARCH("reprotoxic",K869),99)=99,0,Scoring!$E$18),Scoring!$E$18),Scoring!$E$19),Scoring!$E$17),Scoring!$E$16),Scoring!$E$16),Scoring!$E$16),Scoring!$E$16),Scoring!$E$16),Scoring!$E$16),Scoring!$E$16),Scoring!$E$16),Scoring!$E$16),Scoring!$E$16)</f>
        <v>0</v>
      </c>
      <c r="AC869" s="78">
        <f>IF(IFERROR(SEARCH("57f",L869),99)=99,IF(IFERROR(SEARCH("57(f)",P869),99)=99,0,Scoring!$E$20),Scoring!$E$20)</f>
        <v>1</v>
      </c>
      <c r="AD869" s="78">
        <f>IF(IFERROR(SEARCH("CAT1",T869),99)=99,IF(IFERROR(SEARCH("CAT2",T869),99)=99,IF(IFERROR(SEARCH("CAT3",T869),99)=99,IF(IFERROR(SEARCH("concluded to be endocrine",K869),99)=99,IF(IFERROR(SEARCH("categorised as endocrine",K869),99)=99,IF(IFERROR(SEARCH("endocrine disrupting",P869),99)=99,IF(IFERROR(SEARCH("endocrine disrupting",K869),99)=99,IF(IFERROR(SEARCH("suspected endocrine",S869),99)=99,IF(IFERROR(SEARCH("potential endocrine",S869),99)=99,0,Scoring!$E$25),Scoring!$E$25),Scoring!$E$24),Scoring!$E$24),Scoring!$E$24),Scoring!$E$24),Scoring!$E$23),Scoring!$E$22),Scoring!$E$21)</f>
        <v>1</v>
      </c>
      <c r="AE869" s="78">
        <f>IF(IFERROR(SEARCH("suspected sensitiser",S869),99)=99,IF(IFERROR(SEARCH("sensitiser",S869),99)=99,IF(IFERROR(SEARCH("other hazard based concern",S869),99)=99,0,Scoring!$E$28),Scoring!$E$26),Scoring!$E$27)</f>
        <v>0</v>
      </c>
      <c r="AF869" s="78">
        <f>IF(IFERROR(M869,1)=1,IF(IFERROR(N869,1)=1,IF(IFERROR(O869,1)=1,IF(IFERROR(Q869,1)=1,IF(IFERROR(R869,1)=1,IF(IFERROR(T869,1)=1,IF(IFERROR(K869,1)=1,IF(IFERROR(P869,1)=1,IF(IFERROR(S869,1)=1,Scoring!$E$29,0),0),0),0),0),0),0),0),0)</f>
        <v>0</v>
      </c>
      <c r="AG869" s="78">
        <f t="shared" si="65"/>
        <v>2</v>
      </c>
      <c r="AI869" s="93"/>
      <c r="AJ869" s="94"/>
      <c r="AK869" s="76"/>
      <c r="AL869" s="75"/>
      <c r="AN869" s="79"/>
      <c r="AO869" s="79"/>
      <c r="AP869" s="79"/>
      <c r="AQ869" s="79"/>
      <c r="AR869" s="79"/>
      <c r="AS869" s="78"/>
      <c r="AU869" s="79">
        <f>IF(IFERROR(F869,99)=99,IF(IFERROR(G869,99)=99,IF(IFERROR(H869,99)=99,IF(IFERROR(I869,99)=99,IF(IFERROR(E869,99)=99,IF(IFERROR(J869,99)=99,0,Scoring!$B$7),Scoring!$B$3),Scoring!$B$2),Scoring!$B$6),Scoring!$B$5),Scoring!$B$4)</f>
        <v>0.3</v>
      </c>
      <c r="AV869" s="78">
        <f t="shared" si="66"/>
        <v>0.6</v>
      </c>
      <c r="AW869" s="78"/>
      <c r="AX869" s="66"/>
      <c r="AY869" s="78"/>
      <c r="AZ869" s="76"/>
      <c r="BA869" s="76"/>
      <c r="BB869" s="76"/>
    </row>
    <row r="870" spans="1:54" x14ac:dyDescent="0.25">
      <c r="A870" s="77" t="s">
        <v>6100</v>
      </c>
      <c r="B870" s="76" t="str">
        <f t="shared" si="67"/>
        <v>205-029-4</v>
      </c>
      <c r="C870" s="77" t="s">
        <v>704</v>
      </c>
      <c r="D870" s="77" t="s">
        <v>705</v>
      </c>
      <c r="E870" s="76" t="str">
        <f>IF(C870="-",IF(A870="-",VLOOKUP(D870,'sin-list 180320_update'!$C$2:$C$835,1,FALSE),VLOOKUP(A870,'sin-list 180320_update'!$A$2:$A$835,1,FALSE)),VLOOKUP(C870,'sin-list 180320_update'!$B$2:$B$835,1,FALSE))</f>
        <v>205-029-4</v>
      </c>
      <c r="F870" s="76" t="e">
        <f>IF($C870="-",IF($A870="-",VLOOKUP($D870,'REACH Bilaga XVII_update'!$A$5:$A$131,1,FALSE),VLOOKUP($A870,'REACH Bilaga XVII_update'!$C$5:$C$131,1,FALSE)),VLOOKUP($C870,'REACH Bilaga XVII_update'!$B$5:$B$131,1,FALSE))</f>
        <v>#N/A</v>
      </c>
      <c r="G870" s="76" t="e">
        <f>IF($C870="-",IF($A870="-",VLOOKUP($D870,' REACH Bilaga 59_update'!$A$5:$A$210,1,FALSE),VLOOKUP($A870,' REACH Bilaga 59_update'!$D$5:$D$210,1,FALSE)),VLOOKUP($C870,' REACH Bilaga 59_update'!$C$5:$C$210,1,FALSE))</f>
        <v>#N/A</v>
      </c>
      <c r="H870" s="76" t="e">
        <f>IF($C870="-",IF($A870="-",VLOOKUP($D870,'REACH Bilaga XIV_update'!$A$5:$A$110,1,FALSE),VLOOKUP($A870,'REACH Bilaga XIV_update'!$D$5:$D$110,1,FALSE)),VLOOKUP($C870,'REACH Bilaga XIV_update'!$C$5:$C$110,1,FALSE))</f>
        <v>#N/A</v>
      </c>
      <c r="I870" s="76" t="e">
        <f>IF($C870="-",IF($A870="-",VLOOKUP($D870,CoRAP_update!$A$5:$A$376,1,FALSE),VLOOKUP($A870,CoRAP_update!$D$5:$D$376,1,FALSE)),VLOOKUP($C870,CoRAP_update!$C$5:$C$376,1,FALSE))</f>
        <v>#N/A</v>
      </c>
      <c r="J870" s="76" t="e">
        <f>IF($C870="-",IF($A870="-",VLOOKUP($D870,EDC_update!$C$2:$C$450,1,FALSE),VLOOKUP($A870,EDC_update!$B$2:$B$450,1,FALSE)),VLOOKUP($C870,EDC_update!$L$2:$L$450,1,FALSE))</f>
        <v>#N/A</v>
      </c>
      <c r="K870" s="76" t="str">
        <f>IF($C870="-",IF($A870="-",IF(VLOOKUP($D870,'sin-list 180320_update'!$C$2:$S$835,3,FALSE)="",NA(),VLOOKUP($D870,'sin-list 180320_update'!$C$2:$S$835,3,FALSE)),IF(VLOOKUP($A870,'sin-list 180320_update'!$A$2:$S$835,5,FALSE)="",NA(),VLOOKUP($A870,'sin-list 180320_update'!$A$2:$S$835,5,FALSE))),IF(VLOOKUP($C870,'sin-list 180320_update'!$B$2:$S$835,4,FALSE)="",NA(),VLOOKUP($C870,'sin-list 180320_update'!$B$2:$S$835,4,FALSE)))</f>
        <v>Benzophenone-1 (BP-1) is an endocrine disruptor with antiandrogen and estrogenic activity affecting reproductive organs. The substance has been found in biomonitoring studies and in indoor dust. It is categorized as an endocrine disruptor in the EU Commis</v>
      </c>
      <c r="L870" s="76" t="str">
        <f>IF($C870="-",IF($A870="-",VLOOKUP($D870,'sin-list 180320_update'!$C$2:$S$835,6,FALSE),VLOOKUP($A870,'sin-list 180320_update'!$A$2:$S$835,8,FALSE)),VLOOKUP($C870,'sin-list 180320_update'!$B$2:$S$835,7,FALSE))</f>
        <v>Official classification missing - 57f substance</v>
      </c>
      <c r="M870" s="76" t="e">
        <f>IF($C870="-",IF($A870="-",IF(VLOOKUP($D870,'sin-list 180320_update'!$C$2:$S$835,8,FALSE)="",NA(),VLOOKUP($D870,'sin-list 180320_update'!$C$2:$S$835,8,FALSE)),IF(VLOOKUP($A870,'sin-list 180320_update'!$A$2:$S$835,10,FALSE)="",NA(),VLOOKUP($A870,'sin-list 180320_update'!$A$2:$S$835,10,FALSE))),IF(VLOOKUP($C870,'sin-list 180320_update'!$B$2:$S$835,9,FALSE)="",NA(),VLOOKUP($C870,'sin-list 180320_update'!$B$2:$S$835,9,FALSE)))</f>
        <v>#N/A</v>
      </c>
      <c r="N870" s="76" t="e">
        <f>IF($C870="-",IF($A870="-",IF(VLOOKUP($D870,'REACH Bilaga XVII_update'!$A$5:$E$131,4,FALSE)="",NA(),VLOOKUP($D870,'REACH Bilaga XVII_update'!$A$5:$E$131,4,FALSE)),IF(VLOOKUP($A870,'REACH Bilaga XVII_update'!$C$5:$D$131,2,FALSE)="",NA(),VLOOKUP($A870,'REACH Bilaga XVII_update'!$C$5:$D$131,2,FALSE))),IF(VLOOKUP($C870,'REACH Bilaga XVII_update'!$B$5:$D$131,3,FALSE)="",NA(),VLOOKUP($C870,'REACH Bilaga XVII_update'!$B$5:$D$131,3,FALSE)))</f>
        <v>#N/A</v>
      </c>
      <c r="O870" s="76" t="e">
        <f>IF($C870="-",IF($A870="-",IF(VLOOKUP($D870,' REACH Bilaga 59_update'!$A$5:$E$210,5,FALSE)="",NA(),VLOOKUP($D870,' REACH Bilaga 59_update'!$A$5:$E$210,5,FALSE)),IF(VLOOKUP($A870,' REACH Bilaga 59_update'!$D$5:$E$210,2,FALSE)="",NA(),VLOOKUP($A870,' REACH Bilaga 59_update'!$D$5:$E$210,2,FALSE))),IF(VLOOKUP($C870,' REACH Bilaga 59_update'!$C$5:$E$210,3,FALSE)="",NA(),VLOOKUP($C870,' REACH Bilaga 59_update'!$C$5:$E$210,3,FALSE)))</f>
        <v>#N/A</v>
      </c>
      <c r="P870" s="76" t="e">
        <f>IF(C870="-",IF(A870="-",IFERROR(VLOOKUP($D870,' REACH Bilaga 59_update'!$A$5:$F$210,MATCH(Sammanfattning!P$1,' REACH Bilaga 59_update'!$A$4:$F$4,0),FALSE),VLOOKUP($D870,'REACH Bilaga XIV_update'!$A$4:$H$110,MATCH(Sammanfattning!P$1,'REACH Bilaga XIV_update'!$A$4:$H$4,0),FALSE)),IFERROR(VLOOKUP($A870,' REACH Bilaga 59_update'!$D$5:$F$210,MATCH(Sammanfattning!P$1,' REACH Bilaga 59_update'!$D$4:$F$4,0),FALSE),VLOOKUP($A870,'REACH Bilaga XIV_update'!$D$4:$H$110,MATCH(Sammanfattning!P$1,'REACH Bilaga XIV_update'!$D$4:$H$4,0),FALSE))),IFERROR(VLOOKUP($C870,' REACH Bilaga 59_update'!$C$5:$F$210,MATCH(Sammanfattning!P$1,' REACH Bilaga 59_update'!$C$4:$F$4,0),FALSE),VLOOKUP($C870,'REACH Bilaga XIV_update'!$C$4:$H$110,MATCH(Sammanfattning!P$1,'REACH Bilaga XIV_update'!$C$4:$H$4,0),FALSE)))</f>
        <v>#N/A</v>
      </c>
      <c r="Q870" s="76" t="e">
        <f>IF($C870="-",IF($A870="-",IF(VLOOKUP($D870,'REACH Bilaga XIV_update'!$A$5:$I$110,9,FALSE)="",NA(),VLOOKUP($D870,'REACH Bilaga XIV_update'!$A$5:$I$110,9,FALSE)),IF(VLOOKUP($A870,'REACH Bilaga XIV_update'!$D$5:$I$110,6,FALSE)="",NA(),VLOOKUP($A870,'REACH Bilaga XIV_update'!$D$5:$I$110,6,FALSE))),IF(VLOOKUP($C870,'REACH Bilaga XIV_update'!$C$5:$I$110,7,FALSE)="",NA(),VLOOKUP($C870,'REACH Bilaga XIV_update'!$C$5:$I$110,7,FALSE)))</f>
        <v>#N/A</v>
      </c>
      <c r="R870" s="76" t="e">
        <f>IF($C870="-",IF($A870="-",IF(VLOOKUP($D870,CoRAP_update!$A$5:$O$376,15,FALSE)="",NA(),VLOOKUP($D870,CoRAP_update!$A$5:$O$376,15,FALSE)),IF(VLOOKUP($A870,CoRAP_update!$D$5:$O$376,12,FALSE)="",NA(),VLOOKUP($A870,CoRAP_update!$D$5:$O$376,12,FALSE))),IF(VLOOKUP($C870,CoRAP_update!$C$5:$O$376,13,FALSE)="",NA(),VLOOKUP($C870,CoRAP_update!$C$5:$O$376,13,FALSE)))</f>
        <v>#N/A</v>
      </c>
      <c r="S870" s="144" t="e">
        <f>IF($C870="-",IF($A870="-",VLOOKUP($D870,CoRAP_update!$A$5:$J$376,MATCH(Sammanfattning!S$1,CoRAP_update!$A$4:$J$4,0),FALSE),VLOOKUP($A870,CoRAP_update!$D$5:$J$376,MATCH(Sammanfattning!S$1,CoRAP_update!$D$4:$J$4,0),FALSE)),VLOOKUP($C870,CoRAP_update!$C$5:$J$376,MATCH(Sammanfattning!S$1,CoRAP_update!$C$4:$J$4,0),FALSE))</f>
        <v>#N/A</v>
      </c>
      <c r="T870" s="76" t="str">
        <f>IF($A870="-",VLOOKUP($D870,EDC_update!$C$2:$F$450,4,FALSE),VLOOKUP($A870,EDC_update!$B$2:$F$450,5,FALSE))</f>
        <v>CAT1</v>
      </c>
      <c r="V870" s="78">
        <f>IF(IFERROR(SEARCH("PBT",P870),99)=99,IF(IFERROR(SEARCH("suspected PBT",S870),99)=99,IF(IFERROR(SEARCH("concluded to be PBT",K870),99)=99,IF(IFERROR(SEARCH("PBT",S870),99)=99,IF(IFERROR(SEARCH("PBT cand",L870),99)=99,IF(IFERROR(SEARCH("PBT",L870),99)=99,IF(IFERROR(SEARCH("persistent, bioackumulative and toxic properties",K870),99)=99,0,Scoring!$E$3),Scoring!$E$3),Scoring!$E$7),Scoring!$E$3),Scoring!$E$5),Scoring!$E$6),Scoring!$E$3)</f>
        <v>0</v>
      </c>
      <c r="W870" s="78">
        <f>IF(IFERROR(SEARCH("vPvB",P870),99)=99,IF(IFERROR(SEARCH("suspected pbt/vPvB",S870),99)=99,IF(IFERROR(SEARCH("vPvB",S870),99)=99,IF(IFERROR(SEARCH("concluded to be a vPvB",S870),99)=99,IF(IFERROR(SEARCH("identified as vPvB",K870),99)=99,IF(IFERROR(SEARCH("concluded to be a vPvB",K870),99)=99,IF(IFERROR(SEARCH("concluded to be both pbt and vPvB",S870),99)=99,IF(IFERROR(SEARCH("concluded to be both pbt and vPvB",K870),99)=99,0,Scoring!$E$5),Scoring!$E$5),Scoring!$E$5),Scoring!$E$5),Scoring!$E$5),Scoring!$E$4),Scoring!$E$6),Scoring!$E$4)</f>
        <v>0</v>
      </c>
      <c r="X870" s="78">
        <f>IF(IFERROR(SEARCH("H410",N870),99)=99,IF(IFERROR(SEARCH("H410",O870),99)=99,IF(IFERROR(SEARCH("H410",Q870),99)=99,IF(IFERROR(SEARCH("H410",M870),99)=99,IF(IFERROR(SEARCH("H410",R870),99)=99,IF(IFERROR(SEARCH("H411",N870),99)=99,IF(IFERROR(SEARCH("H411",O870),99)=99,IF(IFERROR(SEARCH("H411",Q870),99)=99,IF(IFERROR(SEARCH("H411",M870),99)=99,IF(IFERROR(SEARCH("H411",R870),99)=99,IF(IFERROR(SEARCH("H413",N870),99)=99,IF(IFERROR(SEARCH("H413",O870),99)=99,IF(IFERROR(SEARCH("H413",Q870),99)=99,IF(IFERROR(SEARCH("H413",M870),99)=99,IF(IFERROR(SEARCH("H413",R870),99)=99,IF(IFERROR(SEARCH("H412",N870),99)=99,IF(IFERROR(SEARCH("H412",O870),99)=99,IF(IFERROR(SEARCH("H412",Q870),99)=99,IF(IFERROR(SEARCH("H412",M870),99)=99,IF(IFERROR(SEARCH("H412",R870),99)=99,0,Scoring!$E$2),Scoring!$E$2),Scoring!$E$2),Scoring!$E$2),Scoring!$E$2),Scoring!$E$2),Scoring!$E$2),Scoring!$E$2),Scoring!$E$2),Scoring!$E$2),Scoring!$E$2),Scoring!$E$2),Scoring!$E$2),Scoring!$E$2),Scoring!$E$2),Scoring!$E$2),Scoring!$E$2),Scoring!$E$2),Scoring!$E$2),Scoring!$E$2)</f>
        <v>0</v>
      </c>
      <c r="Y870" s="78">
        <f>IF(IFERROR(SEARCH("CMR",K870),99)=99,IF(IFERROR(SEARCH("Suspected CMR",S870),99)=99,IF(IFERROR(SEARCH("CMR",S870),99)=99,0,Scoring!$E$8),Scoring!$E$9),Scoring!$E$8)</f>
        <v>0</v>
      </c>
      <c r="Z870" s="78">
        <f>IF(IFERROR(SEARCH("H350",N870),99)=99,IF(IFERROR(SEARCH("H350",O870),99)=99,IF(IFERROR(SEARCH("H350",Q870),99)=99,IF(IFERROR(SEARCH("H350",M870),99)=99,IF(IFERROR(SEARCH("H350",R870),99)=99,IF(IFERROR(SEARCH("H351",N870),99)=99,IF(IFERROR(SEARCH("H351",O870),99)=99,IF(IFERROR(SEARCH("H351",Q870),99)=99,IF(IFERROR(SEARCH("H351",M870),99)=99,IF(IFERROR(SEARCH("H351",R870),99)=99,IF(IFERROR(SEARCH("carcinogenic",P870),99)=99,IF(IFERROR(SEARCH("suspected carcinogenic",S870),99)=99,0,Scoring!$E$12),Scoring!$E$11),Scoring!$E$10),Scoring!$E$10),Scoring!$E$10),Scoring!$E$10),Scoring!$E$10),Scoring!$E$10),Scoring!$E$10),Scoring!$E$10),Scoring!$E$10),Scoring!$E$10)</f>
        <v>0</v>
      </c>
      <c r="AA870" s="78">
        <f>IF(IFERROR(SEARCH("H340",N870),99)=99,IF(IFERROR(SEARCH("H340",O870),99)=99,IF(IFERROR(SEARCH("H340",Q870),99)=99,IF(IFERROR(SEARCH("H340",M870),99)=99,IF(IFERROR(SEARCH("H340",R870),99)=99,IF(IFERROR(SEARCH("H341",N870),99)=99,IF(IFERROR(SEARCH("H341",O870),99)=99,IF(IFERROR(SEARCH("H341",Q870),99)=99,IF(IFERROR(SEARCH("H341",M870),99)=99,IF(IFERROR(SEARCH("H341",R870),99)=99,IF(IFERROR(SEARCH("mutagenic",P870),99)=99,IF(IFERROR(SEARCH("suspected mutagenic",S870),99)=99,0,Scoring!$E$15),Scoring!$E$14),Scoring!$E$13),Scoring!$E$13),Scoring!$E$13),Scoring!$E$13),Scoring!$E$13),Scoring!$E$13),Scoring!$E$13),Scoring!$E$13),Scoring!$E$13),Scoring!$E$13)</f>
        <v>0</v>
      </c>
      <c r="AB870" s="78">
        <f>IF(IFERROR(SEARCH("H360",N870),99)=99,IF(IFERROR(SEARCH("H360",O870),99)=99,IF(IFERROR(SEARCH("H360",Q870),99)=99,IF(IFERROR(SEARCH("H360",M870),99)=99,IF(IFERROR(SEARCH("H360",R870),99)=99,IF(IFERROR(SEARCH("H361",N870),99)=99,IF(IFERROR(SEARCH("H361",O870),99)=99,IF(IFERROR(SEARCH("H361",Q870),99)=99,IF(IFERROR(SEARCH("H361",M870),99)=99,IF(IFERROR(SEARCH("H361",R870),99)=99,IF(IFERROR(SEARCH("reproduction",P870),99)=99,IF(IFERROR(SEARCH("suspected reprotoxic",S870),99)=99,IF(IFERROR(SEARCH("reprotoxic",S870),99)=99,IF(IFERROR(SEARCH("reprotoxic",K870),99)=99,0,Scoring!$E$18),Scoring!$E$18),Scoring!$E$19),Scoring!$E$17),Scoring!$E$16),Scoring!$E$16),Scoring!$E$16),Scoring!$E$16),Scoring!$E$16),Scoring!$E$16),Scoring!$E$16),Scoring!$E$16),Scoring!$E$16),Scoring!$E$16)</f>
        <v>0</v>
      </c>
      <c r="AC870" s="78">
        <f>IF(IFERROR(SEARCH("57f",L870),99)=99,IF(IFERROR(SEARCH("57(f)",P870),99)=99,0,Scoring!$E$20),Scoring!$E$20)</f>
        <v>1</v>
      </c>
      <c r="AD870" s="78">
        <f>IF(IFERROR(SEARCH("CAT1",T870),99)=99,IF(IFERROR(SEARCH("CAT2",T870),99)=99,IF(IFERROR(SEARCH("CAT3",T870),99)=99,IF(IFERROR(SEARCH("concluded to be endocrine",K870),99)=99,IF(IFERROR(SEARCH("categorised as endocrine",K870),99)=99,IF(IFERROR(SEARCH("endocrine disrupting",P870),99)=99,IF(IFERROR(SEARCH("endocrine disrupting",K870),99)=99,IF(IFERROR(SEARCH("suspected endocrine",S870),99)=99,IF(IFERROR(SEARCH("potential endocrine",S870),99)=99,0,Scoring!$E$25),Scoring!$E$25),Scoring!$E$24),Scoring!$E$24),Scoring!$E$24),Scoring!$E$24),Scoring!$E$23),Scoring!$E$22),Scoring!$E$21)</f>
        <v>1</v>
      </c>
      <c r="AE870" s="78">
        <f>IF(IFERROR(SEARCH("suspected sensitiser",S870),99)=99,IF(IFERROR(SEARCH("sensitiser",S870),99)=99,IF(IFERROR(SEARCH("other hazard based concern",S870),99)=99,0,Scoring!$E$28),Scoring!$E$26),Scoring!$E$27)</f>
        <v>0</v>
      </c>
      <c r="AF870" s="78">
        <f>IF(IFERROR(M870,1)=1,IF(IFERROR(N870,1)=1,IF(IFERROR(O870,1)=1,IF(IFERROR(Q870,1)=1,IF(IFERROR(R870,1)=1,IF(IFERROR(T870,1)=1,IF(IFERROR(K870,1)=1,IF(IFERROR(P870,1)=1,IF(IFERROR(S870,1)=1,Scoring!$E$29,0),0),0),0),0),0),0),0),0)</f>
        <v>0</v>
      </c>
      <c r="AG870" s="78">
        <f t="shared" si="65"/>
        <v>2</v>
      </c>
      <c r="AI870" s="93"/>
      <c r="AJ870" s="94"/>
      <c r="AK870" s="76"/>
      <c r="AL870" s="75"/>
      <c r="AN870" s="79"/>
      <c r="AO870" s="79"/>
      <c r="AP870" s="79"/>
      <c r="AQ870" s="79"/>
      <c r="AR870" s="79"/>
      <c r="AS870" s="78"/>
      <c r="AU870" s="79">
        <f>IF(IFERROR(F870,99)=99,IF(IFERROR(G870,99)=99,IF(IFERROR(H870,99)=99,IF(IFERROR(I870,99)=99,IF(IFERROR(E870,99)=99,IF(IFERROR(J870,99)=99,0,Scoring!$B$7),Scoring!$B$3),Scoring!$B$2),Scoring!$B$6),Scoring!$B$5),Scoring!$B$4)</f>
        <v>0.3</v>
      </c>
      <c r="AV870" s="78">
        <f t="shared" si="66"/>
        <v>0.6</v>
      </c>
      <c r="AW870" s="78"/>
      <c r="AX870" s="66"/>
      <c r="AY870" s="78"/>
      <c r="AZ870" s="76"/>
      <c r="BA870" s="76"/>
      <c r="BB870" s="76"/>
    </row>
    <row r="871" spans="1:54" x14ac:dyDescent="0.25">
      <c r="A871" s="77" t="s">
        <v>4822</v>
      </c>
      <c r="B871" s="76" t="str">
        <f t="shared" si="67"/>
        <v>205-286-2</v>
      </c>
      <c r="C871" s="77" t="s">
        <v>4821</v>
      </c>
      <c r="D871" s="77" t="s">
        <v>4820</v>
      </c>
      <c r="E871" s="76" t="e">
        <f>IF(C871="-",IF(A871="-",VLOOKUP(D871,'sin-list 180320_update'!$C$2:$C$835,1,FALSE),VLOOKUP(A871,'sin-list 180320_update'!$A$2:$A$835,1,FALSE)),VLOOKUP(C871,'sin-list 180320_update'!$B$2:$B$835,1,FALSE))</f>
        <v>#N/A</v>
      </c>
      <c r="F871" s="76" t="e">
        <f>IF($C871="-",IF($A871="-",VLOOKUP($D871,'REACH Bilaga XVII_update'!$A$5:$A$131,1,FALSE),VLOOKUP($A871,'REACH Bilaga XVII_update'!$C$5:$C$131,1,FALSE)),VLOOKUP($C871,'REACH Bilaga XVII_update'!$B$5:$B$131,1,FALSE))</f>
        <v>#N/A</v>
      </c>
      <c r="G871" s="76" t="e">
        <f>IF($C871="-",IF($A871="-",VLOOKUP($D871,' REACH Bilaga 59_update'!$A$5:$A$210,1,FALSE),VLOOKUP($A871,' REACH Bilaga 59_update'!$D$5:$D$210,1,FALSE)),VLOOKUP($C871,' REACH Bilaga 59_update'!$C$5:$C$210,1,FALSE))</f>
        <v>#N/A</v>
      </c>
      <c r="H871" s="76" t="e">
        <f>IF($C871="-",IF($A871="-",VLOOKUP($D871,'REACH Bilaga XIV_update'!$A$5:$A$110,1,FALSE),VLOOKUP($A871,'REACH Bilaga XIV_update'!$D$5:$D$110,1,FALSE)),VLOOKUP($C871,'REACH Bilaga XIV_update'!$C$5:$C$110,1,FALSE))</f>
        <v>#N/A</v>
      </c>
      <c r="I871" s="76" t="str">
        <f>IF($C871="-",IF($A871="-",VLOOKUP($D871,CoRAP_update!$A$5:$A$376,1,FALSE),VLOOKUP($A871,CoRAP_update!$D$5:$D$376,1,FALSE)),VLOOKUP($C871,CoRAP_update!$C$5:$C$376,1,FALSE))</f>
        <v>205-286-2</v>
      </c>
      <c r="J871" s="76" t="e">
        <f>IF($C871="-",IF($A871="-",VLOOKUP($D871,EDC_update!$C$2:$C$450,1,FALSE),VLOOKUP($A871,EDC_update!$B$2:$B$450,1,FALSE)),VLOOKUP($C871,EDC_update!$L$2:$L$450,1,FALSE))</f>
        <v>#N/A</v>
      </c>
      <c r="K871" s="76" t="e">
        <f>IF($C871="-",IF($A871="-",IF(VLOOKUP($D871,'sin-list 180320_update'!$C$2:$S$835,3,FALSE)="",NA(),VLOOKUP($D871,'sin-list 180320_update'!$C$2:$S$835,3,FALSE)),IF(VLOOKUP($A871,'sin-list 180320_update'!$A$2:$S$835,5,FALSE)="",NA(),VLOOKUP($A871,'sin-list 180320_update'!$A$2:$S$835,5,FALSE))),IF(VLOOKUP($C871,'sin-list 180320_update'!$B$2:$S$835,4,FALSE)="",NA(),VLOOKUP($C871,'sin-list 180320_update'!$B$2:$S$835,4,FALSE)))</f>
        <v>#N/A</v>
      </c>
      <c r="L871" s="76" t="e">
        <f>IF($C871="-",IF($A871="-",VLOOKUP($D871,'sin-list 180320_update'!$C$2:$S$835,6,FALSE),VLOOKUP($A871,'sin-list 180320_update'!$A$2:$S$835,8,FALSE)),VLOOKUP($C871,'sin-list 180320_update'!$B$2:$S$835,7,FALSE))</f>
        <v>#N/A</v>
      </c>
      <c r="M871" s="76" t="e">
        <f>IF($C871="-",IF($A871="-",IF(VLOOKUP($D871,'sin-list 180320_update'!$C$2:$S$835,8,FALSE)="",NA(),VLOOKUP($D871,'sin-list 180320_update'!$C$2:$S$835,8,FALSE)),IF(VLOOKUP($A871,'sin-list 180320_update'!$A$2:$S$835,10,FALSE)="",NA(),VLOOKUP($A871,'sin-list 180320_update'!$A$2:$S$835,10,FALSE))),IF(VLOOKUP($C871,'sin-list 180320_update'!$B$2:$S$835,9,FALSE)="",NA(),VLOOKUP($C871,'sin-list 180320_update'!$B$2:$S$835,9,FALSE)))</f>
        <v>#N/A</v>
      </c>
      <c r="N871" s="76" t="e">
        <f>IF($C871="-",IF($A871="-",IF(VLOOKUP($D871,'REACH Bilaga XVII_update'!$A$5:$E$131,4,FALSE)="",NA(),VLOOKUP($D871,'REACH Bilaga XVII_update'!$A$5:$E$131,4,FALSE)),IF(VLOOKUP($A871,'REACH Bilaga XVII_update'!$C$5:$D$131,2,FALSE)="",NA(),VLOOKUP($A871,'REACH Bilaga XVII_update'!$C$5:$D$131,2,FALSE))),IF(VLOOKUP($C871,'REACH Bilaga XVII_update'!$B$5:$D$131,3,FALSE)="",NA(),VLOOKUP($C871,'REACH Bilaga XVII_update'!$B$5:$D$131,3,FALSE)))</f>
        <v>#N/A</v>
      </c>
      <c r="O871" s="76" t="e">
        <f>IF($C871="-",IF($A871="-",IF(VLOOKUP($D871,' REACH Bilaga 59_update'!$A$5:$E$210,5,FALSE)="",NA(),VLOOKUP($D871,' REACH Bilaga 59_update'!$A$5:$E$210,5,FALSE)),IF(VLOOKUP($A871,' REACH Bilaga 59_update'!$D$5:$E$210,2,FALSE)="",NA(),VLOOKUP($A871,' REACH Bilaga 59_update'!$D$5:$E$210,2,FALSE))),IF(VLOOKUP($C871,' REACH Bilaga 59_update'!$C$5:$E$210,3,FALSE)="",NA(),VLOOKUP($C871,' REACH Bilaga 59_update'!$C$5:$E$210,3,FALSE)))</f>
        <v>#N/A</v>
      </c>
      <c r="P871" s="76" t="e">
        <f>IF(C871="-",IF(A871="-",IFERROR(VLOOKUP($D871,' REACH Bilaga 59_update'!$A$5:$F$210,MATCH(Sammanfattning!P$1,' REACH Bilaga 59_update'!$A$4:$F$4,0),FALSE),VLOOKUP($D871,'REACH Bilaga XIV_update'!$A$4:$H$110,MATCH(Sammanfattning!P$1,'REACH Bilaga XIV_update'!$A$4:$H$4,0),FALSE)),IFERROR(VLOOKUP($A871,' REACH Bilaga 59_update'!$D$5:$F$210,MATCH(Sammanfattning!P$1,' REACH Bilaga 59_update'!$D$4:$F$4,0),FALSE),VLOOKUP($A871,'REACH Bilaga XIV_update'!$D$4:$H$110,MATCH(Sammanfattning!P$1,'REACH Bilaga XIV_update'!$D$4:$H$4,0),FALSE))),IFERROR(VLOOKUP($C871,' REACH Bilaga 59_update'!$C$5:$F$210,MATCH(Sammanfattning!P$1,' REACH Bilaga 59_update'!$C$4:$F$4,0),FALSE),VLOOKUP($C871,'REACH Bilaga XIV_update'!$C$4:$H$110,MATCH(Sammanfattning!P$1,'REACH Bilaga XIV_update'!$C$4:$H$4,0),FALSE)))</f>
        <v>#N/A</v>
      </c>
      <c r="Q871" s="76" t="e">
        <f>IF($C871="-",IF($A871="-",IF(VLOOKUP($D871,'REACH Bilaga XIV_update'!$A$5:$I$110,9,FALSE)="",NA(),VLOOKUP($D871,'REACH Bilaga XIV_update'!$A$5:$I$110,9,FALSE)),IF(VLOOKUP($A871,'REACH Bilaga XIV_update'!$D$5:$I$110,6,FALSE)="",NA(),VLOOKUP($A871,'REACH Bilaga XIV_update'!$D$5:$I$110,6,FALSE))),IF(VLOOKUP($C871,'REACH Bilaga XIV_update'!$C$5:$I$110,7,FALSE)="",NA(),VLOOKUP($C871,'REACH Bilaga XIV_update'!$C$5:$I$110,7,FALSE)))</f>
        <v>#N/A</v>
      </c>
      <c r="R871" s="76" t="str">
        <f>IF($C871="-",IF($A871="-",IF(VLOOKUP($D871,CoRAP_update!$A$5:$O$376,15,FALSE)="",NA(),VLOOKUP($D871,CoRAP_update!$A$5:$O$376,15,FALSE)),IF(VLOOKUP($A871,CoRAP_update!$D$5:$O$376,12,FALSE)="",NA(),VLOOKUP($A871,CoRAP_update!$D$5:$O$376,12,FALSE))),IF(VLOOKUP($C871,CoRAP_update!$C$5:$O$376,13,FALSE)="",NA(),VLOOKUP($C871,CoRAP_update!$C$5:$O$376,13,FALSE)))</f>
        <v>H332
H302
H373 **
H315
H319
H317
H400
H410</v>
      </c>
      <c r="S871" s="144" t="str">
        <f>IF($C871="-",IF($A871="-",VLOOKUP($D871,CoRAP_update!$A$5:$J$376,MATCH(Sammanfattning!S$1,CoRAP_update!$A$4:$J$4,0),FALSE),VLOOKUP($A871,CoRAP_update!$D$5:$J$376,MATCH(Sammanfattning!S$1,CoRAP_update!$D$4:$J$4,0),FALSE)),VLOOKUP($C871,CoRAP_update!$C$5:$J$376,MATCH(Sammanfattning!S$1,CoRAP_update!$C$4:$J$4,0),FALSE))</f>
        <v>Potential endocrine disruptor#High (aggregated) tonnage#Wide dispersive use</v>
      </c>
      <c r="T871" s="76" t="str">
        <f>IF($A871="-",VLOOKUP($D871,EDC_update!$C$2:$F$450,4,FALSE),VLOOKUP($A871,EDC_update!$B$2:$F$450,5,FALSE))</f>
        <v>CAT1</v>
      </c>
      <c r="V871" s="78">
        <f>IF(IFERROR(SEARCH("PBT",P871),99)=99,IF(IFERROR(SEARCH("suspected PBT",S871),99)=99,IF(IFERROR(SEARCH("concluded to be PBT",K871),99)=99,IF(IFERROR(SEARCH("PBT",S871),99)=99,IF(IFERROR(SEARCH("PBT cand",L871),99)=99,IF(IFERROR(SEARCH("PBT",L871),99)=99,IF(IFERROR(SEARCH("persistent, bioackumulative and toxic properties",K871),99)=99,0,Scoring!$E$3),Scoring!$E$3),Scoring!$E$7),Scoring!$E$3),Scoring!$E$5),Scoring!$E$6),Scoring!$E$3)</f>
        <v>0</v>
      </c>
      <c r="W871" s="78">
        <f>IF(IFERROR(SEARCH("vPvB",P871),99)=99,IF(IFERROR(SEARCH("suspected pbt/vPvB",S871),99)=99,IF(IFERROR(SEARCH("vPvB",S871),99)=99,IF(IFERROR(SEARCH("concluded to be a vPvB",S871),99)=99,IF(IFERROR(SEARCH("identified as vPvB",K871),99)=99,IF(IFERROR(SEARCH("concluded to be a vPvB",K871),99)=99,IF(IFERROR(SEARCH("concluded to be both pbt and vPvB",S871),99)=99,IF(IFERROR(SEARCH("concluded to be both pbt and vPvB",K871),99)=99,0,Scoring!$E$5),Scoring!$E$5),Scoring!$E$5),Scoring!$E$5),Scoring!$E$5),Scoring!$E$4),Scoring!$E$6),Scoring!$E$4)</f>
        <v>0</v>
      </c>
      <c r="X871" s="78">
        <f>IF(IFERROR(SEARCH("H410",N871),99)=99,IF(IFERROR(SEARCH("H410",O871),99)=99,IF(IFERROR(SEARCH("H410",Q871),99)=99,IF(IFERROR(SEARCH("H410",M871),99)=99,IF(IFERROR(SEARCH("H410",R871),99)=99,IF(IFERROR(SEARCH("H411",N871),99)=99,IF(IFERROR(SEARCH("H411",O871),99)=99,IF(IFERROR(SEARCH("H411",Q871),99)=99,IF(IFERROR(SEARCH("H411",M871),99)=99,IF(IFERROR(SEARCH("H411",R871),99)=99,IF(IFERROR(SEARCH("H413",N871),99)=99,IF(IFERROR(SEARCH("H413",O871),99)=99,IF(IFERROR(SEARCH("H413",Q871),99)=99,IF(IFERROR(SEARCH("H413",M871),99)=99,IF(IFERROR(SEARCH("H413",R871),99)=99,IF(IFERROR(SEARCH("H412",N871),99)=99,IF(IFERROR(SEARCH("H412",O871),99)=99,IF(IFERROR(SEARCH("H412",Q871),99)=99,IF(IFERROR(SEARCH("H412",M871),99)=99,IF(IFERROR(SEARCH("H412",R871),99)=99,0,Scoring!$E$2),Scoring!$E$2),Scoring!$E$2),Scoring!$E$2),Scoring!$E$2),Scoring!$E$2),Scoring!$E$2),Scoring!$E$2),Scoring!$E$2),Scoring!$E$2),Scoring!$E$2),Scoring!$E$2),Scoring!$E$2),Scoring!$E$2),Scoring!$E$2),Scoring!$E$2),Scoring!$E$2),Scoring!$E$2),Scoring!$E$2),Scoring!$E$2)</f>
        <v>1</v>
      </c>
      <c r="Y871" s="78">
        <f>IF(IFERROR(SEARCH("CMR",K871),99)=99,IF(IFERROR(SEARCH("Suspected CMR",S871),99)=99,IF(IFERROR(SEARCH("CMR",S871),99)=99,0,Scoring!$E$8),Scoring!$E$9),Scoring!$E$8)</f>
        <v>0</v>
      </c>
      <c r="Z871" s="78">
        <f>IF(IFERROR(SEARCH("H350",N871),99)=99,IF(IFERROR(SEARCH("H350",O871),99)=99,IF(IFERROR(SEARCH("H350",Q871),99)=99,IF(IFERROR(SEARCH("H350",M871),99)=99,IF(IFERROR(SEARCH("H350",R871),99)=99,IF(IFERROR(SEARCH("H351",N871),99)=99,IF(IFERROR(SEARCH("H351",O871),99)=99,IF(IFERROR(SEARCH("H351",Q871),99)=99,IF(IFERROR(SEARCH("H351",M871),99)=99,IF(IFERROR(SEARCH("H351",R871),99)=99,IF(IFERROR(SEARCH("carcinogenic",P871),99)=99,IF(IFERROR(SEARCH("suspected carcinogenic",S871),99)=99,0,Scoring!$E$12),Scoring!$E$11),Scoring!$E$10),Scoring!$E$10),Scoring!$E$10),Scoring!$E$10),Scoring!$E$10),Scoring!$E$10),Scoring!$E$10),Scoring!$E$10),Scoring!$E$10),Scoring!$E$10)</f>
        <v>0</v>
      </c>
      <c r="AA871" s="78">
        <f>IF(IFERROR(SEARCH("H340",N871),99)=99,IF(IFERROR(SEARCH("H340",O871),99)=99,IF(IFERROR(SEARCH("H340",Q871),99)=99,IF(IFERROR(SEARCH("H340",M871),99)=99,IF(IFERROR(SEARCH("H340",R871),99)=99,IF(IFERROR(SEARCH("H341",N871),99)=99,IF(IFERROR(SEARCH("H341",O871),99)=99,IF(IFERROR(SEARCH("H341",Q871),99)=99,IF(IFERROR(SEARCH("H341",M871),99)=99,IF(IFERROR(SEARCH("H341",R871),99)=99,IF(IFERROR(SEARCH("mutagenic",P871),99)=99,IF(IFERROR(SEARCH("suspected mutagenic",S871),99)=99,0,Scoring!$E$15),Scoring!$E$14),Scoring!$E$13),Scoring!$E$13),Scoring!$E$13),Scoring!$E$13),Scoring!$E$13),Scoring!$E$13),Scoring!$E$13),Scoring!$E$13),Scoring!$E$13),Scoring!$E$13)</f>
        <v>0</v>
      </c>
      <c r="AB871" s="78">
        <f>IF(IFERROR(SEARCH("H360",N871),99)=99,IF(IFERROR(SEARCH("H360",O871),99)=99,IF(IFERROR(SEARCH("H360",Q871),99)=99,IF(IFERROR(SEARCH("H360",M871),99)=99,IF(IFERROR(SEARCH("H360",R871),99)=99,IF(IFERROR(SEARCH("H361",N871),99)=99,IF(IFERROR(SEARCH("H361",O871),99)=99,IF(IFERROR(SEARCH("H361",Q871),99)=99,IF(IFERROR(SEARCH("H361",M871),99)=99,IF(IFERROR(SEARCH("H361",R871),99)=99,IF(IFERROR(SEARCH("reproduction",P871),99)=99,IF(IFERROR(SEARCH("suspected reprotoxic",S871),99)=99,IF(IFERROR(SEARCH("reprotoxic",S871),99)=99,IF(IFERROR(SEARCH("reprotoxic",K871),99)=99,0,Scoring!$E$18),Scoring!$E$18),Scoring!$E$19),Scoring!$E$17),Scoring!$E$16),Scoring!$E$16),Scoring!$E$16),Scoring!$E$16),Scoring!$E$16),Scoring!$E$16),Scoring!$E$16),Scoring!$E$16),Scoring!$E$16),Scoring!$E$16)</f>
        <v>0</v>
      </c>
      <c r="AC871" s="78">
        <f>IF(IFERROR(SEARCH("57f",L871),99)=99,IF(IFERROR(SEARCH("57(f)",P871),99)=99,0,Scoring!$E$20),Scoring!$E$20)</f>
        <v>0</v>
      </c>
      <c r="AD871" s="78">
        <f>IF(IFERROR(SEARCH("CAT1",T871),99)=99,IF(IFERROR(SEARCH("CAT2",T871),99)=99,IF(IFERROR(SEARCH("CAT3",T871),99)=99,IF(IFERROR(SEARCH("concluded to be endocrine",K871),99)=99,IF(IFERROR(SEARCH("categorised as endocrine",K871),99)=99,IF(IFERROR(SEARCH("endocrine disrupting",P871),99)=99,IF(IFERROR(SEARCH("endocrine disrupting",K871),99)=99,IF(IFERROR(SEARCH("suspected endocrine",S871),99)=99,IF(IFERROR(SEARCH("potential endocrine",S871),99)=99,0,Scoring!$E$25),Scoring!$E$25),Scoring!$E$24),Scoring!$E$24),Scoring!$E$24),Scoring!$E$24),Scoring!$E$23),Scoring!$E$22),Scoring!$E$21)</f>
        <v>1</v>
      </c>
      <c r="AE871" s="78">
        <f>IF(IFERROR(SEARCH("suspected sensitiser",S871),99)=99,IF(IFERROR(SEARCH("sensitiser",S871),99)=99,IF(IFERROR(SEARCH("other hazard based concern",S871),99)=99,0,Scoring!$E$28),Scoring!$E$26),Scoring!$E$27)</f>
        <v>0</v>
      </c>
      <c r="AF871" s="78">
        <f>IF(IFERROR(M871,1)=1,IF(IFERROR(N871,1)=1,IF(IFERROR(O871,1)=1,IF(IFERROR(Q871,1)=1,IF(IFERROR(R871,1)=1,IF(IFERROR(T871,1)=1,IF(IFERROR(K871,1)=1,IF(IFERROR(P871,1)=1,IF(IFERROR(S871,1)=1,Scoring!$E$29,0),0),0),0),0),0),0),0),0)</f>
        <v>0</v>
      </c>
      <c r="AG871" s="78">
        <f t="shared" si="65"/>
        <v>2</v>
      </c>
      <c r="AI871" s="93"/>
      <c r="AJ871" s="94"/>
      <c r="AK871" s="76"/>
      <c r="AL871" s="75"/>
      <c r="AN871" s="79"/>
      <c r="AO871" s="79"/>
      <c r="AP871" s="79"/>
      <c r="AQ871" s="79"/>
      <c r="AR871" s="79"/>
      <c r="AS871" s="78"/>
      <c r="AU871" s="79">
        <f>IF(IFERROR(F871,99)=99,IF(IFERROR(G871,99)=99,IF(IFERROR(H871,99)=99,IF(IFERROR(I871,99)=99,IF(IFERROR(E871,99)=99,IF(IFERROR(J871,99)=99,0,Scoring!$B$7),Scoring!$B$3),Scoring!$B$2),Scoring!$B$6),Scoring!$B$5),Scoring!$B$4)</f>
        <v>0.5</v>
      </c>
      <c r="AV871" s="78">
        <f t="shared" si="66"/>
        <v>1</v>
      </c>
      <c r="AW871" s="78"/>
      <c r="AX871" s="66"/>
      <c r="AY871" s="78"/>
      <c r="AZ871" s="76"/>
      <c r="BA871" s="76"/>
      <c r="BB871" s="76"/>
    </row>
    <row r="872" spans="1:54" x14ac:dyDescent="0.25">
      <c r="A872" s="77" t="s">
        <v>6106</v>
      </c>
      <c r="B872" s="76" t="str">
        <f t="shared" si="67"/>
        <v>205-293-0</v>
      </c>
      <c r="C872" s="77" t="s">
        <v>802</v>
      </c>
      <c r="D872" s="77" t="s">
        <v>803</v>
      </c>
      <c r="E872" s="76" t="str">
        <f>IF(C872="-",IF(A872="-",VLOOKUP(D872,'sin-list 180320_update'!$C$2:$C$835,1,FALSE),VLOOKUP(A872,'sin-list 180320_update'!$A$2:$A$835,1,FALSE)),VLOOKUP(C872,'sin-list 180320_update'!$B$2:$B$835,1,FALSE))</f>
        <v>205-293-0</v>
      </c>
      <c r="F872" s="76" t="e">
        <f>IF($C872="-",IF($A872="-",VLOOKUP($D872,'REACH Bilaga XVII_update'!$A$5:$A$131,1,FALSE),VLOOKUP($A872,'REACH Bilaga XVII_update'!$C$5:$C$131,1,FALSE)),VLOOKUP($C872,'REACH Bilaga XVII_update'!$B$5:$B$131,1,FALSE))</f>
        <v>#N/A</v>
      </c>
      <c r="G872" s="76" t="e">
        <f>IF($C872="-",IF($A872="-",VLOOKUP($D872,' REACH Bilaga 59_update'!$A$5:$A$210,1,FALSE),VLOOKUP($A872,' REACH Bilaga 59_update'!$D$5:$D$210,1,FALSE)),VLOOKUP($C872,' REACH Bilaga 59_update'!$C$5:$C$210,1,FALSE))</f>
        <v>#N/A</v>
      </c>
      <c r="H872" s="76" t="e">
        <f>IF($C872="-",IF($A872="-",VLOOKUP($D872,'REACH Bilaga XIV_update'!$A$5:$A$110,1,FALSE),VLOOKUP($A872,'REACH Bilaga XIV_update'!$D$5:$D$110,1,FALSE)),VLOOKUP($C872,'REACH Bilaga XIV_update'!$C$5:$C$110,1,FALSE))</f>
        <v>#N/A</v>
      </c>
      <c r="I872" s="76" t="e">
        <f>IF($C872="-",IF($A872="-",VLOOKUP($D872,CoRAP_update!$A$5:$A$376,1,FALSE),VLOOKUP($A872,CoRAP_update!$D$5:$D$376,1,FALSE)),VLOOKUP($C872,CoRAP_update!$C$5:$C$376,1,FALSE))</f>
        <v>#N/A</v>
      </c>
      <c r="J872" s="76" t="e">
        <f>IF($C872="-",IF($A872="-",VLOOKUP($D872,EDC_update!$C$2:$C$450,1,FALSE),VLOOKUP($A872,EDC_update!$B$2:$B$450,1,FALSE)),VLOOKUP($C872,EDC_update!$L$2:$L$450,1,FALSE))</f>
        <v>#N/A</v>
      </c>
      <c r="K872" s="76" t="str">
        <f>IF($C872="-",IF($A872="-",IF(VLOOKUP($D872,'sin-list 180320_update'!$C$2:$S$835,3,FALSE)="",NA(),VLOOKUP($D872,'sin-list 180320_update'!$C$2:$S$835,3,FALSE)),IF(VLOOKUP($A872,'sin-list 180320_update'!$A$2:$S$835,5,FALSE)="",NA(),VLOOKUP($A872,'sin-list 180320_update'!$A$2:$S$835,5,FALSE))),IF(VLOOKUP($C872,'sin-list 180320_update'!$B$2:$S$835,4,FALSE)="",NA(),VLOOKUP($C872,'sin-list 180320_update'!$B$2:$S$835,4,FALSE)))</f>
        <v>Metam Sodium is an endocrine disruptor affecting several body functions and target organs including reproduction and development as well as immune function and the peripheral nervous system. The substance has been found in biomonitoring studies. It is cat</v>
      </c>
      <c r="L872" s="76" t="str">
        <f>IF($C872="-",IF($A872="-",VLOOKUP($D872,'sin-list 180320_update'!$C$2:$S$835,6,FALSE),VLOOKUP($A872,'sin-list 180320_update'!$A$2:$S$835,8,FALSE)),VLOOKUP($C872,'sin-list 180320_update'!$B$2:$S$835,7,FALSE))</f>
        <v>Acute Tox. 4 *
Skin Corr. 1B
Skin Sens. 1
Aquatic Acute 1
Aquatic Chronic 1</v>
      </c>
      <c r="M872" s="76" t="str">
        <f>IF($C872="-",IF($A872="-",IF(VLOOKUP($D872,'sin-list 180320_update'!$C$2:$S$835,8,FALSE)="",NA(),VLOOKUP($D872,'sin-list 180320_update'!$C$2:$S$835,8,FALSE)),IF(VLOOKUP($A872,'sin-list 180320_update'!$A$2:$S$835,10,FALSE)="",NA(),VLOOKUP($A872,'sin-list 180320_update'!$A$2:$S$835,10,FALSE))),IF(VLOOKUP($C872,'sin-list 180320_update'!$B$2:$S$835,9,FALSE)="",NA(),VLOOKUP($C872,'sin-list 180320_update'!$B$2:$S$835,9,FALSE)))</f>
        <v>H302
H314
H317
H400
H410</v>
      </c>
      <c r="N872" s="76" t="e">
        <f>IF($C872="-",IF($A872="-",IF(VLOOKUP($D872,'REACH Bilaga XVII_update'!$A$5:$E$131,4,FALSE)="",NA(),VLOOKUP($D872,'REACH Bilaga XVII_update'!$A$5:$E$131,4,FALSE)),IF(VLOOKUP($A872,'REACH Bilaga XVII_update'!$C$5:$D$131,2,FALSE)="",NA(),VLOOKUP($A872,'REACH Bilaga XVII_update'!$C$5:$D$131,2,FALSE))),IF(VLOOKUP($C872,'REACH Bilaga XVII_update'!$B$5:$D$131,3,FALSE)="",NA(),VLOOKUP($C872,'REACH Bilaga XVII_update'!$B$5:$D$131,3,FALSE)))</f>
        <v>#N/A</v>
      </c>
      <c r="O872" s="76" t="e">
        <f>IF($C872="-",IF($A872="-",IF(VLOOKUP($D872,' REACH Bilaga 59_update'!$A$5:$E$210,5,FALSE)="",NA(),VLOOKUP($D872,' REACH Bilaga 59_update'!$A$5:$E$210,5,FALSE)),IF(VLOOKUP($A872,' REACH Bilaga 59_update'!$D$5:$E$210,2,FALSE)="",NA(),VLOOKUP($A872,' REACH Bilaga 59_update'!$D$5:$E$210,2,FALSE))),IF(VLOOKUP($C872,' REACH Bilaga 59_update'!$C$5:$E$210,3,FALSE)="",NA(),VLOOKUP($C872,' REACH Bilaga 59_update'!$C$5:$E$210,3,FALSE)))</f>
        <v>#N/A</v>
      </c>
      <c r="P872" s="76" t="e">
        <f>IF(C872="-",IF(A872="-",IFERROR(VLOOKUP($D872,' REACH Bilaga 59_update'!$A$5:$F$210,MATCH(Sammanfattning!P$1,' REACH Bilaga 59_update'!$A$4:$F$4,0),FALSE),VLOOKUP($D872,'REACH Bilaga XIV_update'!$A$4:$H$110,MATCH(Sammanfattning!P$1,'REACH Bilaga XIV_update'!$A$4:$H$4,0),FALSE)),IFERROR(VLOOKUP($A872,' REACH Bilaga 59_update'!$D$5:$F$210,MATCH(Sammanfattning!P$1,' REACH Bilaga 59_update'!$D$4:$F$4,0),FALSE),VLOOKUP($A872,'REACH Bilaga XIV_update'!$D$4:$H$110,MATCH(Sammanfattning!P$1,'REACH Bilaga XIV_update'!$D$4:$H$4,0),FALSE))),IFERROR(VLOOKUP($C872,' REACH Bilaga 59_update'!$C$5:$F$210,MATCH(Sammanfattning!P$1,' REACH Bilaga 59_update'!$C$4:$F$4,0),FALSE),VLOOKUP($C872,'REACH Bilaga XIV_update'!$C$4:$H$110,MATCH(Sammanfattning!P$1,'REACH Bilaga XIV_update'!$C$4:$H$4,0),FALSE)))</f>
        <v>#N/A</v>
      </c>
      <c r="Q872" s="76" t="e">
        <f>IF($C872="-",IF($A872="-",IF(VLOOKUP($D872,'REACH Bilaga XIV_update'!$A$5:$I$110,9,FALSE)="",NA(),VLOOKUP($D872,'REACH Bilaga XIV_update'!$A$5:$I$110,9,FALSE)),IF(VLOOKUP($A872,'REACH Bilaga XIV_update'!$D$5:$I$110,6,FALSE)="",NA(),VLOOKUP($A872,'REACH Bilaga XIV_update'!$D$5:$I$110,6,FALSE))),IF(VLOOKUP($C872,'REACH Bilaga XIV_update'!$C$5:$I$110,7,FALSE)="",NA(),VLOOKUP($C872,'REACH Bilaga XIV_update'!$C$5:$I$110,7,FALSE)))</f>
        <v>#N/A</v>
      </c>
      <c r="R872" s="76" t="e">
        <f>IF($C872="-",IF($A872="-",IF(VLOOKUP($D872,CoRAP_update!$A$5:$O$376,15,FALSE)="",NA(),VLOOKUP($D872,CoRAP_update!$A$5:$O$376,15,FALSE)),IF(VLOOKUP($A872,CoRAP_update!$D$5:$O$376,12,FALSE)="",NA(),VLOOKUP($A872,CoRAP_update!$D$5:$O$376,12,FALSE))),IF(VLOOKUP($C872,CoRAP_update!$C$5:$O$376,13,FALSE)="",NA(),VLOOKUP($C872,CoRAP_update!$C$5:$O$376,13,FALSE)))</f>
        <v>#N/A</v>
      </c>
      <c r="S872" s="144" t="e">
        <f>IF($C872="-",IF($A872="-",VLOOKUP($D872,CoRAP_update!$A$5:$J$376,MATCH(Sammanfattning!S$1,CoRAP_update!$A$4:$J$4,0),FALSE),VLOOKUP($A872,CoRAP_update!$D$5:$J$376,MATCH(Sammanfattning!S$1,CoRAP_update!$D$4:$J$4,0),FALSE)),VLOOKUP($C872,CoRAP_update!$C$5:$J$376,MATCH(Sammanfattning!S$1,CoRAP_update!$C$4:$J$4,0),FALSE))</f>
        <v>#N/A</v>
      </c>
      <c r="T872" s="76" t="str">
        <f>IF($A872="-",VLOOKUP($D872,EDC_update!$C$2:$F$450,4,FALSE),VLOOKUP($A872,EDC_update!$B$2:$F$450,5,FALSE))</f>
        <v>CAT1</v>
      </c>
      <c r="V872" s="78">
        <f>IF(IFERROR(SEARCH("PBT",P872),99)=99,IF(IFERROR(SEARCH("suspected PBT",S872),99)=99,IF(IFERROR(SEARCH("concluded to be PBT",K872),99)=99,IF(IFERROR(SEARCH("PBT",S872),99)=99,IF(IFERROR(SEARCH("PBT cand",L872),99)=99,IF(IFERROR(SEARCH("PBT",L872),99)=99,IF(IFERROR(SEARCH("persistent, bioackumulative and toxic properties",K872),99)=99,0,Scoring!$E$3),Scoring!$E$3),Scoring!$E$7),Scoring!$E$3),Scoring!$E$5),Scoring!$E$6),Scoring!$E$3)</f>
        <v>0</v>
      </c>
      <c r="W872" s="78">
        <f>IF(IFERROR(SEARCH("vPvB",P872),99)=99,IF(IFERROR(SEARCH("suspected pbt/vPvB",S872),99)=99,IF(IFERROR(SEARCH("vPvB",S872),99)=99,IF(IFERROR(SEARCH("concluded to be a vPvB",S872),99)=99,IF(IFERROR(SEARCH("identified as vPvB",K872),99)=99,IF(IFERROR(SEARCH("concluded to be a vPvB",K872),99)=99,IF(IFERROR(SEARCH("concluded to be both pbt and vPvB",S872),99)=99,IF(IFERROR(SEARCH("concluded to be both pbt and vPvB",K872),99)=99,0,Scoring!$E$5),Scoring!$E$5),Scoring!$E$5),Scoring!$E$5),Scoring!$E$5),Scoring!$E$4),Scoring!$E$6),Scoring!$E$4)</f>
        <v>0</v>
      </c>
      <c r="X872" s="78">
        <f>IF(IFERROR(SEARCH("H410",N872),99)=99,IF(IFERROR(SEARCH("H410",O872),99)=99,IF(IFERROR(SEARCH("H410",Q872),99)=99,IF(IFERROR(SEARCH("H410",M872),99)=99,IF(IFERROR(SEARCH("H410",R872),99)=99,IF(IFERROR(SEARCH("H411",N872),99)=99,IF(IFERROR(SEARCH("H411",O872),99)=99,IF(IFERROR(SEARCH("H411",Q872),99)=99,IF(IFERROR(SEARCH("H411",M872),99)=99,IF(IFERROR(SEARCH("H411",R872),99)=99,IF(IFERROR(SEARCH("H413",N872),99)=99,IF(IFERROR(SEARCH("H413",O872),99)=99,IF(IFERROR(SEARCH("H413",Q872),99)=99,IF(IFERROR(SEARCH("H413",M872),99)=99,IF(IFERROR(SEARCH("H413",R872),99)=99,IF(IFERROR(SEARCH("H412",N872),99)=99,IF(IFERROR(SEARCH("H412",O872),99)=99,IF(IFERROR(SEARCH("H412",Q872),99)=99,IF(IFERROR(SEARCH("H412",M872),99)=99,IF(IFERROR(SEARCH("H412",R872),99)=99,0,Scoring!$E$2),Scoring!$E$2),Scoring!$E$2),Scoring!$E$2),Scoring!$E$2),Scoring!$E$2),Scoring!$E$2),Scoring!$E$2),Scoring!$E$2),Scoring!$E$2),Scoring!$E$2),Scoring!$E$2),Scoring!$E$2),Scoring!$E$2),Scoring!$E$2),Scoring!$E$2),Scoring!$E$2),Scoring!$E$2),Scoring!$E$2),Scoring!$E$2)</f>
        <v>1</v>
      </c>
      <c r="Y872" s="78">
        <f>IF(IFERROR(SEARCH("CMR",K872),99)=99,IF(IFERROR(SEARCH("Suspected CMR",S872),99)=99,IF(IFERROR(SEARCH("CMR",S872),99)=99,0,Scoring!$E$8),Scoring!$E$9),Scoring!$E$8)</f>
        <v>0</v>
      </c>
      <c r="Z872" s="78">
        <f>IF(IFERROR(SEARCH("H350",N872),99)=99,IF(IFERROR(SEARCH("H350",O872),99)=99,IF(IFERROR(SEARCH("H350",Q872),99)=99,IF(IFERROR(SEARCH("H350",M872),99)=99,IF(IFERROR(SEARCH("H350",R872),99)=99,IF(IFERROR(SEARCH("H351",N872),99)=99,IF(IFERROR(SEARCH("H351",O872),99)=99,IF(IFERROR(SEARCH("H351",Q872),99)=99,IF(IFERROR(SEARCH("H351",M872),99)=99,IF(IFERROR(SEARCH("H351",R872),99)=99,IF(IFERROR(SEARCH("carcinogenic",P872),99)=99,IF(IFERROR(SEARCH("suspected carcinogenic",S872),99)=99,0,Scoring!$E$12),Scoring!$E$11),Scoring!$E$10),Scoring!$E$10),Scoring!$E$10),Scoring!$E$10),Scoring!$E$10),Scoring!$E$10),Scoring!$E$10),Scoring!$E$10),Scoring!$E$10),Scoring!$E$10)</f>
        <v>0</v>
      </c>
      <c r="AA872" s="78">
        <f>IF(IFERROR(SEARCH("H340",N872),99)=99,IF(IFERROR(SEARCH("H340",O872),99)=99,IF(IFERROR(SEARCH("H340",Q872),99)=99,IF(IFERROR(SEARCH("H340",M872),99)=99,IF(IFERROR(SEARCH("H340",R872),99)=99,IF(IFERROR(SEARCH("H341",N872),99)=99,IF(IFERROR(SEARCH("H341",O872),99)=99,IF(IFERROR(SEARCH("H341",Q872),99)=99,IF(IFERROR(SEARCH("H341",M872),99)=99,IF(IFERROR(SEARCH("H341",R872),99)=99,IF(IFERROR(SEARCH("mutagenic",P872),99)=99,IF(IFERROR(SEARCH("suspected mutagenic",S872),99)=99,0,Scoring!$E$15),Scoring!$E$14),Scoring!$E$13),Scoring!$E$13),Scoring!$E$13),Scoring!$E$13),Scoring!$E$13),Scoring!$E$13),Scoring!$E$13),Scoring!$E$13),Scoring!$E$13),Scoring!$E$13)</f>
        <v>0</v>
      </c>
      <c r="AB872" s="78">
        <f>IF(IFERROR(SEARCH("H360",N872),99)=99,IF(IFERROR(SEARCH("H360",O872),99)=99,IF(IFERROR(SEARCH("H360",Q872),99)=99,IF(IFERROR(SEARCH("H360",M872),99)=99,IF(IFERROR(SEARCH("H360",R872),99)=99,IF(IFERROR(SEARCH("H361",N872),99)=99,IF(IFERROR(SEARCH("H361",O872),99)=99,IF(IFERROR(SEARCH("H361",Q872),99)=99,IF(IFERROR(SEARCH("H361",M872),99)=99,IF(IFERROR(SEARCH("H361",R872),99)=99,IF(IFERROR(SEARCH("reproduction",P872),99)=99,IF(IFERROR(SEARCH("suspected reprotoxic",S872),99)=99,IF(IFERROR(SEARCH("reprotoxic",S872),99)=99,IF(IFERROR(SEARCH("reprotoxic",K872),99)=99,0,Scoring!$E$18),Scoring!$E$18),Scoring!$E$19),Scoring!$E$17),Scoring!$E$16),Scoring!$E$16),Scoring!$E$16),Scoring!$E$16),Scoring!$E$16),Scoring!$E$16),Scoring!$E$16),Scoring!$E$16),Scoring!$E$16),Scoring!$E$16)</f>
        <v>0</v>
      </c>
      <c r="AC872" s="78">
        <f>IF(IFERROR(SEARCH("57f",L872),99)=99,IF(IFERROR(SEARCH("57(f)",P872),99)=99,0,Scoring!$E$20),Scoring!$E$20)</f>
        <v>0</v>
      </c>
      <c r="AD872" s="78">
        <f>IF(IFERROR(SEARCH("CAT1",T872),99)=99,IF(IFERROR(SEARCH("CAT2",T872),99)=99,IF(IFERROR(SEARCH("CAT3",T872),99)=99,IF(IFERROR(SEARCH("concluded to be endocrine",K872),99)=99,IF(IFERROR(SEARCH("categorised as endocrine",K872),99)=99,IF(IFERROR(SEARCH("endocrine disrupting",P872),99)=99,IF(IFERROR(SEARCH("endocrine disrupting",K872),99)=99,IF(IFERROR(SEARCH("suspected endocrine",S872),99)=99,IF(IFERROR(SEARCH("potential endocrine",S872),99)=99,0,Scoring!$E$25),Scoring!$E$25),Scoring!$E$24),Scoring!$E$24),Scoring!$E$24),Scoring!$E$24),Scoring!$E$23),Scoring!$E$22),Scoring!$E$21)</f>
        <v>1</v>
      </c>
      <c r="AE872" s="78">
        <f>IF(IFERROR(SEARCH("suspected sensitiser",S872),99)=99,IF(IFERROR(SEARCH("sensitiser",S872),99)=99,IF(IFERROR(SEARCH("other hazard based concern",S872),99)=99,0,Scoring!$E$28),Scoring!$E$26),Scoring!$E$27)</f>
        <v>0</v>
      </c>
      <c r="AF872" s="78">
        <f>IF(IFERROR(M872,1)=1,IF(IFERROR(N872,1)=1,IF(IFERROR(O872,1)=1,IF(IFERROR(Q872,1)=1,IF(IFERROR(R872,1)=1,IF(IFERROR(T872,1)=1,IF(IFERROR(K872,1)=1,IF(IFERROR(P872,1)=1,IF(IFERROR(S872,1)=1,Scoring!$E$29,0),0),0),0),0),0),0),0),0)</f>
        <v>0</v>
      </c>
      <c r="AG872" s="78">
        <f t="shared" si="65"/>
        <v>2</v>
      </c>
      <c r="AI872" s="93"/>
      <c r="AJ872" s="94"/>
      <c r="AK872" s="76"/>
      <c r="AL872" s="75"/>
      <c r="AN872" s="79"/>
      <c r="AO872" s="79"/>
      <c r="AP872" s="79"/>
      <c r="AQ872" s="79"/>
      <c r="AR872" s="79"/>
      <c r="AS872" s="78"/>
      <c r="AU872" s="79">
        <f>IF(IFERROR(F872,99)=99,IF(IFERROR(G872,99)=99,IF(IFERROR(H872,99)=99,IF(IFERROR(I872,99)=99,IF(IFERROR(E872,99)=99,IF(IFERROR(J872,99)=99,0,Scoring!$B$7),Scoring!$B$3),Scoring!$B$2),Scoring!$B$6),Scoring!$B$5),Scoring!$B$4)</f>
        <v>0.3</v>
      </c>
      <c r="AV872" s="78">
        <f t="shared" si="66"/>
        <v>0.6</v>
      </c>
      <c r="AW872" s="78"/>
      <c r="AX872" s="66"/>
      <c r="AY872" s="78"/>
      <c r="AZ872" s="76"/>
      <c r="BA872" s="76"/>
      <c r="BB872" s="76"/>
    </row>
    <row r="873" spans="1:54" x14ac:dyDescent="0.25">
      <c r="A873" s="77" t="s">
        <v>6866</v>
      </c>
      <c r="B873" s="76" t="str">
        <f t="shared" si="67"/>
        <v>210-288-1</v>
      </c>
      <c r="C873" s="77" t="s">
        <v>1527</v>
      </c>
      <c r="D873" s="77" t="s">
        <v>1528</v>
      </c>
      <c r="E873" s="76" t="str">
        <f>IF(C873="-",IF(A873="-",VLOOKUP(D873,'sin-list 180320_update'!$C$2:$C$835,1,FALSE),VLOOKUP(A873,'sin-list 180320_update'!$A$2:$A$835,1,FALSE)),VLOOKUP(C873,'sin-list 180320_update'!$B$2:$B$835,1,FALSE))</f>
        <v>210-288-1</v>
      </c>
      <c r="F873" s="76" t="e">
        <f>IF($C873="-",IF($A873="-",VLOOKUP($D873,'REACH Bilaga XVII_update'!$A$5:$A$131,1,FALSE),VLOOKUP($A873,'REACH Bilaga XVII_update'!$C$5:$C$131,1,FALSE)),VLOOKUP($C873,'REACH Bilaga XVII_update'!$B$5:$B$131,1,FALSE))</f>
        <v>#N/A</v>
      </c>
      <c r="G873" s="76" t="e">
        <f>IF($C873="-",IF($A873="-",VLOOKUP($D873,' REACH Bilaga 59_update'!$A$5:$A$210,1,FALSE),VLOOKUP($A873,' REACH Bilaga 59_update'!$D$5:$D$210,1,FALSE)),VLOOKUP($C873,' REACH Bilaga 59_update'!$C$5:$C$210,1,FALSE))</f>
        <v>#N/A</v>
      </c>
      <c r="H873" s="76" t="e">
        <f>IF($C873="-",IF($A873="-",VLOOKUP($D873,'REACH Bilaga XIV_update'!$A$5:$A$110,1,FALSE),VLOOKUP($A873,'REACH Bilaga XIV_update'!$D$5:$D$110,1,FALSE)),VLOOKUP($C873,'REACH Bilaga XIV_update'!$C$5:$C$110,1,FALSE))</f>
        <v>#N/A</v>
      </c>
      <c r="I873" s="76" t="e">
        <f>IF($C873="-",IF($A873="-",VLOOKUP($D873,CoRAP_update!$A$5:$A$376,1,FALSE),VLOOKUP($A873,CoRAP_update!$D$5:$D$376,1,FALSE)),VLOOKUP($C873,CoRAP_update!$C$5:$C$376,1,FALSE))</f>
        <v>#N/A</v>
      </c>
      <c r="J873" s="76" t="e">
        <f>IF($C873="-",IF($A873="-",VLOOKUP($D873,EDC_update!$C$2:$C$450,1,FALSE),VLOOKUP($A873,EDC_update!$B$2:$B$450,1,FALSE)),VLOOKUP($C873,EDC_update!$L$2:$L$450,1,FALSE))</f>
        <v>#N/A</v>
      </c>
      <c r="K873" s="76" t="str">
        <f>IF($C873="-",IF($A873="-",IF(VLOOKUP($D873,'sin-list 180320_update'!$C$2:$S$835,3,FALSE)="",NA(),VLOOKUP($D873,'sin-list 180320_update'!$C$2:$S$835,3,FALSE)),IF(VLOOKUP($A873,'sin-list 180320_update'!$A$2:$S$835,5,FALSE)="",NA(),VLOOKUP($A873,'sin-list 180320_update'!$A$2:$S$835,5,FALSE))),IF(VLOOKUP($C873,'sin-list 180320_update'!$B$2:$S$835,4,FALSE)="",NA(),VLOOKUP($C873,'sin-list 180320_update'!$B$2:$S$835,4,FALSE)))</f>
        <v>4,4´-dihydroxybenzophenone is an endocrine disrupter with estrogenic and antiandrogen activity, affecting reproduction and reproductive organs. It is categorized as an endocrine disruptor in the EU Commission EDC database.</v>
      </c>
      <c r="L873" s="76" t="str">
        <f>IF($C873="-",IF($A873="-",VLOOKUP($D873,'sin-list 180320_update'!$C$2:$S$835,6,FALSE),VLOOKUP($A873,'sin-list 180320_update'!$A$2:$S$835,8,FALSE)),VLOOKUP($C873,'sin-list 180320_update'!$B$2:$S$835,7,FALSE))</f>
        <v>Official classification missing - 57f substance</v>
      </c>
      <c r="M873" s="76" t="e">
        <f>IF($C873="-",IF($A873="-",IF(VLOOKUP($D873,'sin-list 180320_update'!$C$2:$S$835,8,FALSE)="",NA(),VLOOKUP($D873,'sin-list 180320_update'!$C$2:$S$835,8,FALSE)),IF(VLOOKUP($A873,'sin-list 180320_update'!$A$2:$S$835,10,FALSE)="",NA(),VLOOKUP($A873,'sin-list 180320_update'!$A$2:$S$835,10,FALSE))),IF(VLOOKUP($C873,'sin-list 180320_update'!$B$2:$S$835,9,FALSE)="",NA(),VLOOKUP($C873,'sin-list 180320_update'!$B$2:$S$835,9,FALSE)))</f>
        <v>#N/A</v>
      </c>
      <c r="N873" s="76" t="e">
        <f>IF($C873="-",IF($A873="-",IF(VLOOKUP($D873,'REACH Bilaga XVII_update'!$A$5:$E$131,4,FALSE)="",NA(),VLOOKUP($D873,'REACH Bilaga XVII_update'!$A$5:$E$131,4,FALSE)),IF(VLOOKUP($A873,'REACH Bilaga XVII_update'!$C$5:$D$131,2,FALSE)="",NA(),VLOOKUP($A873,'REACH Bilaga XVII_update'!$C$5:$D$131,2,FALSE))),IF(VLOOKUP($C873,'REACH Bilaga XVII_update'!$B$5:$D$131,3,FALSE)="",NA(),VLOOKUP($C873,'REACH Bilaga XVII_update'!$B$5:$D$131,3,FALSE)))</f>
        <v>#N/A</v>
      </c>
      <c r="O873" s="76" t="e">
        <f>IF($C873="-",IF($A873="-",IF(VLOOKUP($D873,' REACH Bilaga 59_update'!$A$5:$E$210,5,FALSE)="",NA(),VLOOKUP($D873,' REACH Bilaga 59_update'!$A$5:$E$210,5,FALSE)),IF(VLOOKUP($A873,' REACH Bilaga 59_update'!$D$5:$E$210,2,FALSE)="",NA(),VLOOKUP($A873,' REACH Bilaga 59_update'!$D$5:$E$210,2,FALSE))),IF(VLOOKUP($C873,' REACH Bilaga 59_update'!$C$5:$E$210,3,FALSE)="",NA(),VLOOKUP($C873,' REACH Bilaga 59_update'!$C$5:$E$210,3,FALSE)))</f>
        <v>#N/A</v>
      </c>
      <c r="P873" s="76" t="e">
        <f>IF(C873="-",IF(A873="-",IFERROR(VLOOKUP($D873,' REACH Bilaga 59_update'!$A$5:$F$210,MATCH(Sammanfattning!P$1,' REACH Bilaga 59_update'!$A$4:$F$4,0),FALSE),VLOOKUP($D873,'REACH Bilaga XIV_update'!$A$4:$H$110,MATCH(Sammanfattning!P$1,'REACH Bilaga XIV_update'!$A$4:$H$4,0),FALSE)),IFERROR(VLOOKUP($A873,' REACH Bilaga 59_update'!$D$5:$F$210,MATCH(Sammanfattning!P$1,' REACH Bilaga 59_update'!$D$4:$F$4,0),FALSE),VLOOKUP($A873,'REACH Bilaga XIV_update'!$D$4:$H$110,MATCH(Sammanfattning!P$1,'REACH Bilaga XIV_update'!$D$4:$H$4,0),FALSE))),IFERROR(VLOOKUP($C873,' REACH Bilaga 59_update'!$C$5:$F$210,MATCH(Sammanfattning!P$1,' REACH Bilaga 59_update'!$C$4:$F$4,0),FALSE),VLOOKUP($C873,'REACH Bilaga XIV_update'!$C$4:$H$110,MATCH(Sammanfattning!P$1,'REACH Bilaga XIV_update'!$C$4:$H$4,0),FALSE)))</f>
        <v>#N/A</v>
      </c>
      <c r="Q873" s="76" t="e">
        <f>IF($C873="-",IF($A873="-",IF(VLOOKUP($D873,'REACH Bilaga XIV_update'!$A$5:$I$110,9,FALSE)="",NA(),VLOOKUP($D873,'REACH Bilaga XIV_update'!$A$5:$I$110,9,FALSE)),IF(VLOOKUP($A873,'REACH Bilaga XIV_update'!$D$5:$I$110,6,FALSE)="",NA(),VLOOKUP($A873,'REACH Bilaga XIV_update'!$D$5:$I$110,6,FALSE))),IF(VLOOKUP($C873,'REACH Bilaga XIV_update'!$C$5:$I$110,7,FALSE)="",NA(),VLOOKUP($C873,'REACH Bilaga XIV_update'!$C$5:$I$110,7,FALSE)))</f>
        <v>#N/A</v>
      </c>
      <c r="R873" s="76" t="e">
        <f>IF($C873="-",IF($A873="-",IF(VLOOKUP($D873,CoRAP_update!$A$5:$O$376,15,FALSE)="",NA(),VLOOKUP($D873,CoRAP_update!$A$5:$O$376,15,FALSE)),IF(VLOOKUP($A873,CoRAP_update!$D$5:$O$376,12,FALSE)="",NA(),VLOOKUP($A873,CoRAP_update!$D$5:$O$376,12,FALSE))),IF(VLOOKUP($C873,CoRAP_update!$C$5:$O$376,13,FALSE)="",NA(),VLOOKUP($C873,CoRAP_update!$C$5:$O$376,13,FALSE)))</f>
        <v>#N/A</v>
      </c>
      <c r="S873" s="144" t="e">
        <f>IF($C873="-",IF($A873="-",VLOOKUP($D873,CoRAP_update!$A$5:$J$376,MATCH(Sammanfattning!S$1,CoRAP_update!$A$4:$J$4,0),FALSE),VLOOKUP($A873,CoRAP_update!$D$5:$J$376,MATCH(Sammanfattning!S$1,CoRAP_update!$D$4:$J$4,0),FALSE)),VLOOKUP($C873,CoRAP_update!$C$5:$J$376,MATCH(Sammanfattning!S$1,CoRAP_update!$C$4:$J$4,0),FALSE))</f>
        <v>#N/A</v>
      </c>
      <c r="T873" s="76" t="str">
        <f>IF($A873="-",VLOOKUP($D873,EDC_update!$C$2:$F$450,4,FALSE),VLOOKUP($A873,EDC_update!$B$2:$F$450,5,FALSE))</f>
        <v>CAT1</v>
      </c>
      <c r="V873" s="78">
        <f>IF(IFERROR(SEARCH("PBT",P873),99)=99,IF(IFERROR(SEARCH("suspected PBT",S873),99)=99,IF(IFERROR(SEARCH("concluded to be PBT",K873),99)=99,IF(IFERROR(SEARCH("PBT",S873),99)=99,IF(IFERROR(SEARCH("PBT cand",L873),99)=99,IF(IFERROR(SEARCH("PBT",L873),99)=99,IF(IFERROR(SEARCH("persistent, bioackumulative and toxic properties",K873),99)=99,0,Scoring!$E$3),Scoring!$E$3),Scoring!$E$7),Scoring!$E$3),Scoring!$E$5),Scoring!$E$6),Scoring!$E$3)</f>
        <v>0</v>
      </c>
      <c r="W873" s="78">
        <f>IF(IFERROR(SEARCH("vPvB",P873),99)=99,IF(IFERROR(SEARCH("suspected pbt/vPvB",S873),99)=99,IF(IFERROR(SEARCH("vPvB",S873),99)=99,IF(IFERROR(SEARCH("concluded to be a vPvB",S873),99)=99,IF(IFERROR(SEARCH("identified as vPvB",K873),99)=99,IF(IFERROR(SEARCH("concluded to be a vPvB",K873),99)=99,IF(IFERROR(SEARCH("concluded to be both pbt and vPvB",S873),99)=99,IF(IFERROR(SEARCH("concluded to be both pbt and vPvB",K873),99)=99,0,Scoring!$E$5),Scoring!$E$5),Scoring!$E$5),Scoring!$E$5),Scoring!$E$5),Scoring!$E$4),Scoring!$E$6),Scoring!$E$4)</f>
        <v>0</v>
      </c>
      <c r="X873" s="78">
        <f>IF(IFERROR(SEARCH("H410",N873),99)=99,IF(IFERROR(SEARCH("H410",O873),99)=99,IF(IFERROR(SEARCH("H410",Q873),99)=99,IF(IFERROR(SEARCH("H410",M873),99)=99,IF(IFERROR(SEARCH("H410",R873),99)=99,IF(IFERROR(SEARCH("H411",N873),99)=99,IF(IFERROR(SEARCH("H411",O873),99)=99,IF(IFERROR(SEARCH("H411",Q873),99)=99,IF(IFERROR(SEARCH("H411",M873),99)=99,IF(IFERROR(SEARCH("H411",R873),99)=99,IF(IFERROR(SEARCH("H413",N873),99)=99,IF(IFERROR(SEARCH("H413",O873),99)=99,IF(IFERROR(SEARCH("H413",Q873),99)=99,IF(IFERROR(SEARCH("H413",M873),99)=99,IF(IFERROR(SEARCH("H413",R873),99)=99,IF(IFERROR(SEARCH("H412",N873),99)=99,IF(IFERROR(SEARCH("H412",O873),99)=99,IF(IFERROR(SEARCH("H412",Q873),99)=99,IF(IFERROR(SEARCH("H412",M873),99)=99,IF(IFERROR(SEARCH("H412",R873),99)=99,0,Scoring!$E$2),Scoring!$E$2),Scoring!$E$2),Scoring!$E$2),Scoring!$E$2),Scoring!$E$2),Scoring!$E$2),Scoring!$E$2),Scoring!$E$2),Scoring!$E$2),Scoring!$E$2),Scoring!$E$2),Scoring!$E$2),Scoring!$E$2),Scoring!$E$2),Scoring!$E$2),Scoring!$E$2),Scoring!$E$2),Scoring!$E$2),Scoring!$E$2)</f>
        <v>0</v>
      </c>
      <c r="Y873" s="78">
        <f>IF(IFERROR(SEARCH("CMR",K873),99)=99,IF(IFERROR(SEARCH("Suspected CMR",S873),99)=99,IF(IFERROR(SEARCH("CMR",S873),99)=99,0,Scoring!$E$8),Scoring!$E$9),Scoring!$E$8)</f>
        <v>0</v>
      </c>
      <c r="Z873" s="78">
        <f>IF(IFERROR(SEARCH("H350",N873),99)=99,IF(IFERROR(SEARCH("H350",O873),99)=99,IF(IFERROR(SEARCH("H350",Q873),99)=99,IF(IFERROR(SEARCH("H350",M873),99)=99,IF(IFERROR(SEARCH("H350",R873),99)=99,IF(IFERROR(SEARCH("H351",N873),99)=99,IF(IFERROR(SEARCH("H351",O873),99)=99,IF(IFERROR(SEARCH("H351",Q873),99)=99,IF(IFERROR(SEARCH("H351",M873),99)=99,IF(IFERROR(SEARCH("H351",R873),99)=99,IF(IFERROR(SEARCH("carcinogenic",P873),99)=99,IF(IFERROR(SEARCH("suspected carcinogenic",S873),99)=99,0,Scoring!$E$12),Scoring!$E$11),Scoring!$E$10),Scoring!$E$10),Scoring!$E$10),Scoring!$E$10),Scoring!$E$10),Scoring!$E$10),Scoring!$E$10),Scoring!$E$10),Scoring!$E$10),Scoring!$E$10)</f>
        <v>0</v>
      </c>
      <c r="AA873" s="78">
        <f>IF(IFERROR(SEARCH("H340",N873),99)=99,IF(IFERROR(SEARCH("H340",O873),99)=99,IF(IFERROR(SEARCH("H340",Q873),99)=99,IF(IFERROR(SEARCH("H340",M873),99)=99,IF(IFERROR(SEARCH("H340",R873),99)=99,IF(IFERROR(SEARCH("H341",N873),99)=99,IF(IFERROR(SEARCH("H341",O873),99)=99,IF(IFERROR(SEARCH("H341",Q873),99)=99,IF(IFERROR(SEARCH("H341",M873),99)=99,IF(IFERROR(SEARCH("H341",R873),99)=99,IF(IFERROR(SEARCH("mutagenic",P873),99)=99,IF(IFERROR(SEARCH("suspected mutagenic",S873),99)=99,0,Scoring!$E$15),Scoring!$E$14),Scoring!$E$13),Scoring!$E$13),Scoring!$E$13),Scoring!$E$13),Scoring!$E$13),Scoring!$E$13),Scoring!$E$13),Scoring!$E$13),Scoring!$E$13),Scoring!$E$13)</f>
        <v>0</v>
      </c>
      <c r="AB873" s="78">
        <f>IF(IFERROR(SEARCH("H360",N873),99)=99,IF(IFERROR(SEARCH("H360",O873),99)=99,IF(IFERROR(SEARCH("H360",Q873),99)=99,IF(IFERROR(SEARCH("H360",M873),99)=99,IF(IFERROR(SEARCH("H360",R873),99)=99,IF(IFERROR(SEARCH("H361",N873),99)=99,IF(IFERROR(SEARCH("H361",O873),99)=99,IF(IFERROR(SEARCH("H361",Q873),99)=99,IF(IFERROR(SEARCH("H361",M873),99)=99,IF(IFERROR(SEARCH("H361",R873),99)=99,IF(IFERROR(SEARCH("reproduction",P873),99)=99,IF(IFERROR(SEARCH("suspected reprotoxic",S873),99)=99,IF(IFERROR(SEARCH("reprotoxic",S873),99)=99,IF(IFERROR(SEARCH("reprotoxic",K873),99)=99,0,Scoring!$E$18),Scoring!$E$18),Scoring!$E$19),Scoring!$E$17),Scoring!$E$16),Scoring!$E$16),Scoring!$E$16),Scoring!$E$16),Scoring!$E$16),Scoring!$E$16),Scoring!$E$16),Scoring!$E$16),Scoring!$E$16),Scoring!$E$16)</f>
        <v>0</v>
      </c>
      <c r="AC873" s="78">
        <f>IF(IFERROR(SEARCH("57f",L873),99)=99,IF(IFERROR(SEARCH("57(f)",P873),99)=99,0,Scoring!$E$20),Scoring!$E$20)</f>
        <v>1</v>
      </c>
      <c r="AD873" s="78">
        <f>IF(IFERROR(SEARCH("CAT1",T873),99)=99,IF(IFERROR(SEARCH("CAT2",T873),99)=99,IF(IFERROR(SEARCH("CAT3",T873),99)=99,IF(IFERROR(SEARCH("concluded to be endocrine",K873),99)=99,IF(IFERROR(SEARCH("categorised as endocrine",K873),99)=99,IF(IFERROR(SEARCH("endocrine disrupting",P873),99)=99,IF(IFERROR(SEARCH("endocrine disrupting",K873),99)=99,IF(IFERROR(SEARCH("suspected endocrine",S873),99)=99,IF(IFERROR(SEARCH("potential endocrine",S873),99)=99,0,Scoring!$E$25),Scoring!$E$25),Scoring!$E$24),Scoring!$E$24),Scoring!$E$24),Scoring!$E$24),Scoring!$E$23),Scoring!$E$22),Scoring!$E$21)</f>
        <v>1</v>
      </c>
      <c r="AE873" s="78">
        <f>IF(IFERROR(SEARCH("suspected sensitiser",S873),99)=99,IF(IFERROR(SEARCH("sensitiser",S873),99)=99,IF(IFERROR(SEARCH("other hazard based concern",S873),99)=99,0,Scoring!$E$28),Scoring!$E$26),Scoring!$E$27)</f>
        <v>0</v>
      </c>
      <c r="AF873" s="78">
        <f>IF(IFERROR(M873,1)=1,IF(IFERROR(N873,1)=1,IF(IFERROR(O873,1)=1,IF(IFERROR(Q873,1)=1,IF(IFERROR(R873,1)=1,IF(IFERROR(T873,1)=1,IF(IFERROR(K873,1)=1,IF(IFERROR(P873,1)=1,IF(IFERROR(S873,1)=1,Scoring!$E$29,0),0),0),0),0),0),0),0),0)</f>
        <v>0</v>
      </c>
      <c r="AG873" s="78">
        <f t="shared" si="65"/>
        <v>2</v>
      </c>
      <c r="AI873" s="93"/>
      <c r="AJ873" s="94"/>
      <c r="AK873" s="76"/>
      <c r="AL873" s="75"/>
      <c r="AN873" s="79"/>
      <c r="AO873" s="79"/>
      <c r="AP873" s="79"/>
      <c r="AQ873" s="79"/>
      <c r="AR873" s="79"/>
      <c r="AS873" s="78"/>
      <c r="AU873" s="79">
        <f>IF(IFERROR(F873,99)=99,IF(IFERROR(G873,99)=99,IF(IFERROR(H873,99)=99,IF(IFERROR(I873,99)=99,IF(IFERROR(E873,99)=99,IF(IFERROR(J873,99)=99,0,Scoring!$B$7),Scoring!$B$3),Scoring!$B$2),Scoring!$B$6),Scoring!$B$5),Scoring!$B$4)</f>
        <v>0.3</v>
      </c>
      <c r="AV873" s="78">
        <f t="shared" si="66"/>
        <v>0.6</v>
      </c>
      <c r="AW873" s="78"/>
      <c r="AX873" s="66"/>
      <c r="AY873" s="78"/>
      <c r="AZ873" s="76"/>
      <c r="BA873" s="76"/>
      <c r="BB873" s="76"/>
    </row>
    <row r="874" spans="1:54" x14ac:dyDescent="0.25">
      <c r="A874" s="77" t="s">
        <v>5028</v>
      </c>
      <c r="B874" s="76" t="str">
        <f t="shared" si="67"/>
        <v>218-645-3</v>
      </c>
      <c r="C874" s="77" t="s">
        <v>5027</v>
      </c>
      <c r="D874" s="77" t="s">
        <v>5026</v>
      </c>
      <c r="E874" s="76" t="e">
        <f>IF(C874="-",IF(A874="-",VLOOKUP(D874,'sin-list 180320_update'!$C$2:$C$835,1,FALSE),VLOOKUP(A874,'sin-list 180320_update'!$A$2:$A$835,1,FALSE)),VLOOKUP(C874,'sin-list 180320_update'!$B$2:$B$835,1,FALSE))</f>
        <v>#N/A</v>
      </c>
      <c r="F874" s="76" t="e">
        <f>IF($C874="-",IF($A874="-",VLOOKUP($D874,'REACH Bilaga XVII_update'!$A$5:$A$131,1,FALSE),VLOOKUP($A874,'REACH Bilaga XVII_update'!$C$5:$C$131,1,FALSE)),VLOOKUP($C874,'REACH Bilaga XVII_update'!$B$5:$B$131,1,FALSE))</f>
        <v>#N/A</v>
      </c>
      <c r="G874" s="76" t="e">
        <f>IF($C874="-",IF($A874="-",VLOOKUP($D874,' REACH Bilaga 59_update'!$A$5:$A$210,1,FALSE),VLOOKUP($A874,' REACH Bilaga 59_update'!$D$5:$D$210,1,FALSE)),VLOOKUP($C874,' REACH Bilaga 59_update'!$C$5:$C$210,1,FALSE))</f>
        <v>#N/A</v>
      </c>
      <c r="H874" s="76" t="e">
        <f>IF($C874="-",IF($A874="-",VLOOKUP($D874,'REACH Bilaga XIV_update'!$A$5:$A$110,1,FALSE),VLOOKUP($A874,'REACH Bilaga XIV_update'!$D$5:$D$110,1,FALSE)),VLOOKUP($C874,'REACH Bilaga XIV_update'!$C$5:$C$110,1,FALSE))</f>
        <v>#N/A</v>
      </c>
      <c r="I874" s="76" t="str">
        <f>IF($C874="-",IF($A874="-",VLOOKUP($D874,CoRAP_update!$A$5:$A$376,1,FALSE),VLOOKUP($A874,CoRAP_update!$D$5:$D$376,1,FALSE)),VLOOKUP($C874,CoRAP_update!$C$5:$C$376,1,FALSE))</f>
        <v>218-645-3</v>
      </c>
      <c r="J874" s="76" t="e">
        <f>IF($C874="-",IF($A874="-",VLOOKUP($D874,EDC_update!$C$2:$C$450,1,FALSE),VLOOKUP($A874,EDC_update!$B$2:$B$450,1,FALSE)),VLOOKUP($C874,EDC_update!$L$2:$L$450,1,FALSE))</f>
        <v>#N/A</v>
      </c>
      <c r="K874" s="76" t="e">
        <f>IF($C874="-",IF($A874="-",IF(VLOOKUP($D874,'sin-list 180320_update'!$C$2:$S$835,3,FALSE)="",NA(),VLOOKUP($D874,'sin-list 180320_update'!$C$2:$S$835,3,FALSE)),IF(VLOOKUP($A874,'sin-list 180320_update'!$A$2:$S$835,5,FALSE)="",NA(),VLOOKUP($A874,'sin-list 180320_update'!$A$2:$S$835,5,FALSE))),IF(VLOOKUP($C874,'sin-list 180320_update'!$B$2:$S$835,4,FALSE)="",NA(),VLOOKUP($C874,'sin-list 180320_update'!$B$2:$S$835,4,FALSE)))</f>
        <v>#N/A</v>
      </c>
      <c r="L874" s="76" t="e">
        <f>IF($C874="-",IF($A874="-",VLOOKUP($D874,'sin-list 180320_update'!$C$2:$S$835,6,FALSE),VLOOKUP($A874,'sin-list 180320_update'!$A$2:$S$835,8,FALSE)),VLOOKUP($C874,'sin-list 180320_update'!$B$2:$S$835,7,FALSE))</f>
        <v>#N/A</v>
      </c>
      <c r="M874" s="76" t="e">
        <f>IF($C874="-",IF($A874="-",IF(VLOOKUP($D874,'sin-list 180320_update'!$C$2:$S$835,8,FALSE)="",NA(),VLOOKUP($D874,'sin-list 180320_update'!$C$2:$S$835,8,FALSE)),IF(VLOOKUP($A874,'sin-list 180320_update'!$A$2:$S$835,10,FALSE)="",NA(),VLOOKUP($A874,'sin-list 180320_update'!$A$2:$S$835,10,FALSE))),IF(VLOOKUP($C874,'sin-list 180320_update'!$B$2:$S$835,9,FALSE)="",NA(),VLOOKUP($C874,'sin-list 180320_update'!$B$2:$S$835,9,FALSE)))</f>
        <v>#N/A</v>
      </c>
      <c r="N874" s="76" t="e">
        <f>IF($C874="-",IF($A874="-",IF(VLOOKUP($D874,'REACH Bilaga XVII_update'!$A$5:$E$131,4,FALSE)="",NA(),VLOOKUP($D874,'REACH Bilaga XVII_update'!$A$5:$E$131,4,FALSE)),IF(VLOOKUP($A874,'REACH Bilaga XVII_update'!$C$5:$D$131,2,FALSE)="",NA(),VLOOKUP($A874,'REACH Bilaga XVII_update'!$C$5:$D$131,2,FALSE))),IF(VLOOKUP($C874,'REACH Bilaga XVII_update'!$B$5:$D$131,3,FALSE)="",NA(),VLOOKUP($C874,'REACH Bilaga XVII_update'!$B$5:$D$131,3,FALSE)))</f>
        <v>#N/A</v>
      </c>
      <c r="O874" s="76" t="e">
        <f>IF($C874="-",IF($A874="-",IF(VLOOKUP($D874,' REACH Bilaga 59_update'!$A$5:$E$210,5,FALSE)="",NA(),VLOOKUP($D874,' REACH Bilaga 59_update'!$A$5:$E$210,5,FALSE)),IF(VLOOKUP($A874,' REACH Bilaga 59_update'!$D$5:$E$210,2,FALSE)="",NA(),VLOOKUP($A874,' REACH Bilaga 59_update'!$D$5:$E$210,2,FALSE))),IF(VLOOKUP($C874,' REACH Bilaga 59_update'!$C$5:$E$210,3,FALSE)="",NA(),VLOOKUP($C874,' REACH Bilaga 59_update'!$C$5:$E$210,3,FALSE)))</f>
        <v>#N/A</v>
      </c>
      <c r="P874" s="76" t="e">
        <f>IF(C874="-",IF(A874="-",IFERROR(VLOOKUP($D874,' REACH Bilaga 59_update'!$A$5:$F$210,MATCH(Sammanfattning!P$1,' REACH Bilaga 59_update'!$A$4:$F$4,0),FALSE),VLOOKUP($D874,'REACH Bilaga XIV_update'!$A$4:$H$110,MATCH(Sammanfattning!P$1,'REACH Bilaga XIV_update'!$A$4:$H$4,0),FALSE)),IFERROR(VLOOKUP($A874,' REACH Bilaga 59_update'!$D$5:$F$210,MATCH(Sammanfattning!P$1,' REACH Bilaga 59_update'!$D$4:$F$4,0),FALSE),VLOOKUP($A874,'REACH Bilaga XIV_update'!$D$4:$H$110,MATCH(Sammanfattning!P$1,'REACH Bilaga XIV_update'!$D$4:$H$4,0),FALSE))),IFERROR(VLOOKUP($C874,' REACH Bilaga 59_update'!$C$5:$F$210,MATCH(Sammanfattning!P$1,' REACH Bilaga 59_update'!$C$4:$F$4,0),FALSE),VLOOKUP($C874,'REACH Bilaga XIV_update'!$C$4:$H$110,MATCH(Sammanfattning!P$1,'REACH Bilaga XIV_update'!$C$4:$H$4,0),FALSE)))</f>
        <v>#N/A</v>
      </c>
      <c r="Q874" s="76" t="e">
        <f>IF($C874="-",IF($A874="-",IF(VLOOKUP($D874,'REACH Bilaga XIV_update'!$A$5:$I$110,9,FALSE)="",NA(),VLOOKUP($D874,'REACH Bilaga XIV_update'!$A$5:$I$110,9,FALSE)),IF(VLOOKUP($A874,'REACH Bilaga XIV_update'!$D$5:$I$110,6,FALSE)="",NA(),VLOOKUP($A874,'REACH Bilaga XIV_update'!$D$5:$I$110,6,FALSE))),IF(VLOOKUP($C874,'REACH Bilaga XIV_update'!$C$5:$I$110,7,FALSE)="",NA(),VLOOKUP($C874,'REACH Bilaga XIV_update'!$C$5:$I$110,7,FALSE)))</f>
        <v>#N/A</v>
      </c>
      <c r="R874" s="76" t="str">
        <f>IF($C874="-",IF($A874="-",IF(VLOOKUP($D874,CoRAP_update!$A$5:$O$376,15,FALSE)="",NA(),VLOOKUP($D874,CoRAP_update!$A$5:$O$376,15,FALSE)),IF(VLOOKUP($A874,CoRAP_update!$D$5:$O$376,12,FALSE)="",NA(),VLOOKUP($A874,CoRAP_update!$D$5:$O$376,12,FALSE))),IF(VLOOKUP($C874,CoRAP_update!$C$5:$O$376,13,FALSE)="",NA(),VLOOKUP($C874,CoRAP_update!$C$5:$O$376,13,FALSE)))</f>
        <v>H341
H315
H317
H411</v>
      </c>
      <c r="S874" s="144" t="str">
        <f>IF($C874="-",IF($A874="-",VLOOKUP($D874,CoRAP_update!$A$5:$J$376,MATCH(Sammanfattning!S$1,CoRAP_update!$A$4:$J$4,0),FALSE),VLOOKUP($A874,CoRAP_update!$D$5:$J$376,MATCH(Sammanfattning!S$1,CoRAP_update!$D$4:$J$4,0),FALSE)),VLOOKUP($C874,CoRAP_update!$C$5:$J$376,MATCH(Sammanfattning!S$1,CoRAP_update!$C$4:$J$4,0),FALSE))</f>
        <v>Mutagenic</v>
      </c>
      <c r="T874" s="76" t="e">
        <f>IF($A874="-",VLOOKUP($D874,EDC_update!$C$2:$F$450,4,FALSE),VLOOKUP($A874,EDC_update!$B$2:$F$450,5,FALSE))</f>
        <v>#N/A</v>
      </c>
      <c r="V874" s="78">
        <f>IF(IFERROR(SEARCH("PBT",P874),99)=99,IF(IFERROR(SEARCH("suspected PBT",S874),99)=99,IF(IFERROR(SEARCH("concluded to be PBT",K874),99)=99,IF(IFERROR(SEARCH("PBT",S874),99)=99,IF(IFERROR(SEARCH("PBT cand",L874),99)=99,IF(IFERROR(SEARCH("PBT",L874),99)=99,IF(IFERROR(SEARCH("persistent, bioackumulative and toxic properties",K874),99)=99,0,Scoring!$E$3),Scoring!$E$3),Scoring!$E$7),Scoring!$E$3),Scoring!$E$5),Scoring!$E$6),Scoring!$E$3)</f>
        <v>0</v>
      </c>
      <c r="W874" s="78">
        <f>IF(IFERROR(SEARCH("vPvB",P874),99)=99,IF(IFERROR(SEARCH("suspected pbt/vPvB",S874),99)=99,IF(IFERROR(SEARCH("vPvB",S874),99)=99,IF(IFERROR(SEARCH("concluded to be a vPvB",S874),99)=99,IF(IFERROR(SEARCH("identified as vPvB",K874),99)=99,IF(IFERROR(SEARCH("concluded to be a vPvB",K874),99)=99,IF(IFERROR(SEARCH("concluded to be both pbt and vPvB",S874),99)=99,IF(IFERROR(SEARCH("concluded to be both pbt and vPvB",K874),99)=99,0,Scoring!$E$5),Scoring!$E$5),Scoring!$E$5),Scoring!$E$5),Scoring!$E$5),Scoring!$E$4),Scoring!$E$6),Scoring!$E$4)</f>
        <v>0</v>
      </c>
      <c r="X874" s="78">
        <f>IF(IFERROR(SEARCH("H410",N874),99)=99,IF(IFERROR(SEARCH("H410",O874),99)=99,IF(IFERROR(SEARCH("H410",Q874),99)=99,IF(IFERROR(SEARCH("H410",M874),99)=99,IF(IFERROR(SEARCH("H410",R874),99)=99,IF(IFERROR(SEARCH("H411",N874),99)=99,IF(IFERROR(SEARCH("H411",O874),99)=99,IF(IFERROR(SEARCH("H411",Q874),99)=99,IF(IFERROR(SEARCH("H411",M874),99)=99,IF(IFERROR(SEARCH("H411",R874),99)=99,IF(IFERROR(SEARCH("H413",N874),99)=99,IF(IFERROR(SEARCH("H413",O874),99)=99,IF(IFERROR(SEARCH("H413",Q874),99)=99,IF(IFERROR(SEARCH("H413",M874),99)=99,IF(IFERROR(SEARCH("H413",R874),99)=99,IF(IFERROR(SEARCH("H412",N874),99)=99,IF(IFERROR(SEARCH("H412",O874),99)=99,IF(IFERROR(SEARCH("H412",Q874),99)=99,IF(IFERROR(SEARCH("H412",M874),99)=99,IF(IFERROR(SEARCH("H412",R874),99)=99,0,Scoring!$E$2),Scoring!$E$2),Scoring!$E$2),Scoring!$E$2),Scoring!$E$2),Scoring!$E$2),Scoring!$E$2),Scoring!$E$2),Scoring!$E$2),Scoring!$E$2),Scoring!$E$2),Scoring!$E$2),Scoring!$E$2),Scoring!$E$2),Scoring!$E$2),Scoring!$E$2),Scoring!$E$2),Scoring!$E$2),Scoring!$E$2),Scoring!$E$2)</f>
        <v>1</v>
      </c>
      <c r="Y874" s="78">
        <f>IF(IFERROR(SEARCH("CMR",K874),99)=99,IF(IFERROR(SEARCH("Suspected CMR",S874),99)=99,IF(IFERROR(SEARCH("CMR",S874),99)=99,0,Scoring!$E$8),Scoring!$E$9),Scoring!$E$8)</f>
        <v>0</v>
      </c>
      <c r="Z874" s="78">
        <f>IF(IFERROR(SEARCH("H350",N874),99)=99,IF(IFERROR(SEARCH("H350",O874),99)=99,IF(IFERROR(SEARCH("H350",Q874),99)=99,IF(IFERROR(SEARCH("H350",M874),99)=99,IF(IFERROR(SEARCH("H350",R874),99)=99,IF(IFERROR(SEARCH("H351",N874),99)=99,IF(IFERROR(SEARCH("H351",O874),99)=99,IF(IFERROR(SEARCH("H351",Q874),99)=99,IF(IFERROR(SEARCH("H351",M874),99)=99,IF(IFERROR(SEARCH("H351",R874),99)=99,IF(IFERROR(SEARCH("carcinogenic",P874),99)=99,IF(IFERROR(SEARCH("suspected carcinogenic",S874),99)=99,0,Scoring!$E$12),Scoring!$E$11),Scoring!$E$10),Scoring!$E$10),Scoring!$E$10),Scoring!$E$10),Scoring!$E$10),Scoring!$E$10),Scoring!$E$10),Scoring!$E$10),Scoring!$E$10),Scoring!$E$10)</f>
        <v>0</v>
      </c>
      <c r="AA874" s="78">
        <f>IF(IFERROR(SEARCH("H340",N874),99)=99,IF(IFERROR(SEARCH("H340",O874),99)=99,IF(IFERROR(SEARCH("H340",Q874),99)=99,IF(IFERROR(SEARCH("H340",M874),99)=99,IF(IFERROR(SEARCH("H340",R874),99)=99,IF(IFERROR(SEARCH("H341",N874),99)=99,IF(IFERROR(SEARCH("H341",O874),99)=99,IF(IFERROR(SEARCH("H341",Q874),99)=99,IF(IFERROR(SEARCH("H341",M874),99)=99,IF(IFERROR(SEARCH("H341",R874),99)=99,IF(IFERROR(SEARCH("mutagenic",P874),99)=99,IF(IFERROR(SEARCH("suspected mutagenic",S874),99)=99,0,Scoring!$E$15),Scoring!$E$14),Scoring!$E$13),Scoring!$E$13),Scoring!$E$13),Scoring!$E$13),Scoring!$E$13),Scoring!$E$13),Scoring!$E$13),Scoring!$E$13),Scoring!$E$13),Scoring!$E$13)</f>
        <v>1</v>
      </c>
      <c r="AB874" s="78">
        <f>IF(IFERROR(SEARCH("H360",N874),99)=99,IF(IFERROR(SEARCH("H360",O874),99)=99,IF(IFERROR(SEARCH("H360",Q874),99)=99,IF(IFERROR(SEARCH("H360",M874),99)=99,IF(IFERROR(SEARCH("H360",R874),99)=99,IF(IFERROR(SEARCH("H361",N874),99)=99,IF(IFERROR(SEARCH("H361",O874),99)=99,IF(IFERROR(SEARCH("H361",Q874),99)=99,IF(IFERROR(SEARCH("H361",M874),99)=99,IF(IFERROR(SEARCH("H361",R874),99)=99,IF(IFERROR(SEARCH("reproduction",P874),99)=99,IF(IFERROR(SEARCH("suspected reprotoxic",S874),99)=99,IF(IFERROR(SEARCH("reprotoxic",S874),99)=99,IF(IFERROR(SEARCH("reprotoxic",K874),99)=99,0,Scoring!$E$18),Scoring!$E$18),Scoring!$E$19),Scoring!$E$17),Scoring!$E$16),Scoring!$E$16),Scoring!$E$16),Scoring!$E$16),Scoring!$E$16),Scoring!$E$16),Scoring!$E$16),Scoring!$E$16),Scoring!$E$16),Scoring!$E$16)</f>
        <v>0</v>
      </c>
      <c r="AC874" s="78">
        <f>IF(IFERROR(SEARCH("57f",L874),99)=99,IF(IFERROR(SEARCH("57(f)",P874),99)=99,0,Scoring!$E$20),Scoring!$E$20)</f>
        <v>0</v>
      </c>
      <c r="AD874" s="78">
        <f>IF(IFERROR(SEARCH("CAT1",T874),99)=99,IF(IFERROR(SEARCH("CAT2",T874),99)=99,IF(IFERROR(SEARCH("CAT3",T874),99)=99,IF(IFERROR(SEARCH("concluded to be endocrine",K874),99)=99,IF(IFERROR(SEARCH("categorised as endocrine",K874),99)=99,IF(IFERROR(SEARCH("endocrine disrupting",P874),99)=99,IF(IFERROR(SEARCH("endocrine disrupting",K874),99)=99,IF(IFERROR(SEARCH("suspected endocrine",S874),99)=99,IF(IFERROR(SEARCH("potential endocrine",S874),99)=99,0,Scoring!$E$25),Scoring!$E$25),Scoring!$E$24),Scoring!$E$24),Scoring!$E$24),Scoring!$E$24),Scoring!$E$23),Scoring!$E$22),Scoring!$E$21)</f>
        <v>0</v>
      </c>
      <c r="AE874" s="78">
        <f>IF(IFERROR(SEARCH("suspected sensitiser",S874),99)=99,IF(IFERROR(SEARCH("sensitiser",S874),99)=99,IF(IFERROR(SEARCH("other hazard based concern",S874),99)=99,0,Scoring!$E$28),Scoring!$E$26),Scoring!$E$27)</f>
        <v>0</v>
      </c>
      <c r="AF874" s="78">
        <f>IF(IFERROR(M874,1)=1,IF(IFERROR(N874,1)=1,IF(IFERROR(O874,1)=1,IF(IFERROR(Q874,1)=1,IF(IFERROR(R874,1)=1,IF(IFERROR(T874,1)=1,IF(IFERROR(K874,1)=1,IF(IFERROR(P874,1)=1,IF(IFERROR(S874,1)=1,Scoring!$E$29,0),0),0),0),0),0),0),0),0)</f>
        <v>0</v>
      </c>
      <c r="AG874" s="78">
        <f t="shared" si="65"/>
        <v>2</v>
      </c>
      <c r="AI874" s="93"/>
      <c r="AJ874" s="94"/>
      <c r="AK874" s="76"/>
      <c r="AL874" s="75"/>
      <c r="AN874" s="79"/>
      <c r="AO874" s="79"/>
      <c r="AP874" s="79"/>
      <c r="AQ874" s="79"/>
      <c r="AR874" s="79"/>
      <c r="AS874" s="78"/>
      <c r="AU874" s="79">
        <f>IF(IFERROR(F874,99)=99,IF(IFERROR(G874,99)=99,IF(IFERROR(H874,99)=99,IF(IFERROR(I874,99)=99,IF(IFERROR(E874,99)=99,IF(IFERROR(J874,99)=99,0,Scoring!$B$7),Scoring!$B$3),Scoring!$B$2),Scoring!$B$6),Scoring!$B$5),Scoring!$B$4)</f>
        <v>0.5</v>
      </c>
      <c r="AV874" s="78">
        <f t="shared" si="66"/>
        <v>1</v>
      </c>
      <c r="AW874" s="78"/>
      <c r="AX874" s="66"/>
      <c r="AY874" s="78"/>
      <c r="AZ874" s="76"/>
      <c r="BA874" s="76"/>
      <c r="BB874" s="76"/>
    </row>
    <row r="875" spans="1:54" x14ac:dyDescent="0.25">
      <c r="A875" s="77" t="s">
        <v>7504</v>
      </c>
      <c r="B875" s="76" t="str">
        <f t="shared" si="67"/>
        <v>219-682-8</v>
      </c>
      <c r="C875" s="77" t="s">
        <v>1012</v>
      </c>
      <c r="D875" s="77" t="s">
        <v>1013</v>
      </c>
      <c r="E875" s="76" t="str">
        <f>IF(C875="-",IF(A875="-",VLOOKUP(D875,'sin-list 180320_update'!$C$2:$C$835,1,FALSE),VLOOKUP(A875,'sin-list 180320_update'!$A$2:$A$835,1,FALSE)),VLOOKUP(C875,'sin-list 180320_update'!$B$2:$B$835,1,FALSE))</f>
        <v>219-682-8</v>
      </c>
      <c r="F875" s="76" t="e">
        <f>IF($C875="-",IF($A875="-",VLOOKUP($D875,'REACH Bilaga XVII_update'!$A$5:$A$131,1,FALSE),VLOOKUP($A875,'REACH Bilaga XVII_update'!$C$5:$C$131,1,FALSE)),VLOOKUP($C875,'REACH Bilaga XVII_update'!$B$5:$B$131,1,FALSE))</f>
        <v>#N/A</v>
      </c>
      <c r="G875" s="76" t="e">
        <f>IF($C875="-",IF($A875="-",VLOOKUP($D875,' REACH Bilaga 59_update'!$A$5:$A$210,1,FALSE),VLOOKUP($A875,' REACH Bilaga 59_update'!$D$5:$D$210,1,FALSE)),VLOOKUP($C875,' REACH Bilaga 59_update'!$C$5:$C$210,1,FALSE))</f>
        <v>#N/A</v>
      </c>
      <c r="H875" s="76" t="str">
        <f>IF($C875="-",IF($A875="-",VLOOKUP($D875,'REACH Bilaga XIV_update'!$A$5:$A$110,1,FALSE),VLOOKUP($A875,'REACH Bilaga XIV_update'!$D$5:$D$110,1,FALSE)),VLOOKUP($C875,'REACH Bilaga XIV_update'!$C$5:$C$110,1,FALSE))</f>
        <v>219-682-8</v>
      </c>
      <c r="I875" s="76" t="e">
        <f>IF($C875="-",IF($A875="-",VLOOKUP($D875,CoRAP_update!$A$5:$A$376,1,FALSE),VLOOKUP($A875,CoRAP_update!$D$5:$D$376,1,FALSE)),VLOOKUP($C875,CoRAP_update!$C$5:$C$376,1,FALSE))</f>
        <v>#N/A</v>
      </c>
      <c r="J875" s="76" t="e">
        <f>IF($C875="-",IF($A875="-",VLOOKUP($D875,EDC_update!$C$2:$C$450,1,FALSE),VLOOKUP($A875,EDC_update!$B$2:$B$450,1,FALSE)),VLOOKUP($C875,EDC_update!$L$2:$L$450,1,FALSE))</f>
        <v>#N/A</v>
      </c>
      <c r="K875" s="76" t="str">
        <f>IF($C875="-",IF($A875="-",IF(VLOOKUP($D875,'sin-list 180320_update'!$C$2:$S$835,3,FALSE)="",NA(),VLOOKUP($D875,'sin-list 180320_update'!$C$2:$S$835,3,FALSE)),IF(VLOOKUP($A875,'sin-list 180320_update'!$A$2:$S$835,5,FALSE)="",NA(),VLOOKUP($A875,'sin-list 180320_update'!$A$2:$S$835,5,FALSE))),IF(VLOOKUP($C875,'sin-list 180320_update'!$B$2:$S$835,4,FALSE)="",NA(),VLOOKUP($C875,'sin-list 180320_update'!$B$2:$S$835,4,FALSE)))</f>
        <v>Substance is concluded to be an endocrine disruptor SVHC by ECHA Member State Committee.</v>
      </c>
      <c r="L875" s="76" t="str">
        <f>IF($C875="-",IF($A875="-",VLOOKUP($D875,'sin-list 180320_update'!$C$2:$S$835,6,FALSE),VLOOKUP($A875,'sin-list 180320_update'!$A$2:$S$835,8,FALSE)),VLOOKUP($C875,'sin-list 180320_update'!$B$2:$S$835,7,FALSE))</f>
        <v>Official classification missing - 57f substance</v>
      </c>
      <c r="M875" s="76" t="e">
        <f>IF($C875="-",IF($A875="-",IF(VLOOKUP($D875,'sin-list 180320_update'!$C$2:$S$835,8,FALSE)="",NA(),VLOOKUP($D875,'sin-list 180320_update'!$C$2:$S$835,8,FALSE)),IF(VLOOKUP($A875,'sin-list 180320_update'!$A$2:$S$835,10,FALSE)="",NA(),VLOOKUP($A875,'sin-list 180320_update'!$A$2:$S$835,10,FALSE))),IF(VLOOKUP($C875,'sin-list 180320_update'!$B$2:$S$835,9,FALSE)="",NA(),VLOOKUP($C875,'sin-list 180320_update'!$B$2:$S$835,9,FALSE)))</f>
        <v>#N/A</v>
      </c>
      <c r="N875" s="76" t="e">
        <f>IF($C875="-",IF($A875="-",IF(VLOOKUP($D875,'REACH Bilaga XVII_update'!$A$5:$E$131,4,FALSE)="",NA(),VLOOKUP($D875,'REACH Bilaga XVII_update'!$A$5:$E$131,4,FALSE)),IF(VLOOKUP($A875,'REACH Bilaga XVII_update'!$C$5:$D$131,2,FALSE)="",NA(),VLOOKUP($A875,'REACH Bilaga XVII_update'!$C$5:$D$131,2,FALSE))),IF(VLOOKUP($C875,'REACH Bilaga XVII_update'!$B$5:$D$131,3,FALSE)="",NA(),VLOOKUP($C875,'REACH Bilaga XVII_update'!$B$5:$D$131,3,FALSE)))</f>
        <v>#N/A</v>
      </c>
      <c r="O875" s="76" t="e">
        <f>IF($C875="-",IF($A875="-",IF(VLOOKUP($D875,' REACH Bilaga 59_update'!$A$5:$E$210,5,FALSE)="",NA(),VLOOKUP($D875,' REACH Bilaga 59_update'!$A$5:$E$210,5,FALSE)),IF(VLOOKUP($A875,' REACH Bilaga 59_update'!$D$5:$E$210,2,FALSE)="",NA(),VLOOKUP($A875,' REACH Bilaga 59_update'!$D$5:$E$210,2,FALSE))),IF(VLOOKUP($C875,' REACH Bilaga 59_update'!$C$5:$E$210,3,FALSE)="",NA(),VLOOKUP($C875,' REACH Bilaga 59_update'!$C$5:$E$210,3,FALSE)))</f>
        <v>#N/A</v>
      </c>
      <c r="P875" s="76" t="str">
        <f>IF(C875="-",IF(A875="-",IFERROR(VLOOKUP($D875,' REACH Bilaga 59_update'!$A$5:$F$210,MATCH(Sammanfattning!P$1,' REACH Bilaga 59_update'!$A$4:$F$4,0),FALSE),VLOOKUP($D875,'REACH Bilaga XIV_update'!$A$4:$H$110,MATCH(Sammanfattning!P$1,'REACH Bilaga XIV_update'!$A$4:$H$4,0),FALSE)),IFERROR(VLOOKUP($A875,' REACH Bilaga 59_update'!$D$5:$F$210,MATCH(Sammanfattning!P$1,' REACH Bilaga 59_update'!$D$4:$F$4,0),FALSE),VLOOKUP($A875,'REACH Bilaga XIV_update'!$D$4:$H$110,MATCH(Sammanfattning!P$1,'REACH Bilaga XIV_update'!$D$4:$H$4,0),FALSE))),IFERROR(VLOOKUP($C875,' REACH Bilaga 59_update'!$C$5:$F$210,MATCH(Sammanfattning!P$1,' REACH Bilaga 59_update'!$C$4:$F$4,0),FALSE),VLOOKUP($C875,'REACH Bilaga XIV_update'!$C$4:$H$110,MATCH(Sammanfattning!P$1,'REACH Bilaga XIV_update'!$C$4:$H$4,0),FALSE)))</f>
        <v>Endocrine disrupting properties (Article 57(f) - environment)</v>
      </c>
      <c r="Q875" s="76" t="e">
        <f>IF($C875="-",IF($A875="-",IF(VLOOKUP($D875,'REACH Bilaga XIV_update'!$A$5:$I$110,9,FALSE)="",NA(),VLOOKUP($D875,'REACH Bilaga XIV_update'!$A$5:$I$110,9,FALSE)),IF(VLOOKUP($A875,'REACH Bilaga XIV_update'!$D$5:$I$110,6,FALSE)="",NA(),VLOOKUP($A875,'REACH Bilaga XIV_update'!$D$5:$I$110,6,FALSE))),IF(VLOOKUP($C875,'REACH Bilaga XIV_update'!$C$5:$I$110,7,FALSE)="",NA(),VLOOKUP($C875,'REACH Bilaga XIV_update'!$C$5:$I$110,7,FALSE)))</f>
        <v>#N/A</v>
      </c>
      <c r="R875" s="76" t="e">
        <f>IF($C875="-",IF($A875="-",IF(VLOOKUP($D875,CoRAP_update!$A$5:$O$376,15,FALSE)="",NA(),VLOOKUP($D875,CoRAP_update!$A$5:$O$376,15,FALSE)),IF(VLOOKUP($A875,CoRAP_update!$D$5:$O$376,12,FALSE)="",NA(),VLOOKUP($A875,CoRAP_update!$D$5:$O$376,12,FALSE))),IF(VLOOKUP($C875,CoRAP_update!$C$5:$O$376,13,FALSE)="",NA(),VLOOKUP($C875,CoRAP_update!$C$5:$O$376,13,FALSE)))</f>
        <v>#N/A</v>
      </c>
      <c r="S875" s="144" t="e">
        <f>IF($C875="-",IF($A875="-",VLOOKUP($D875,CoRAP_update!$A$5:$J$376,MATCH(Sammanfattning!S$1,CoRAP_update!$A$4:$J$4,0),FALSE),VLOOKUP($A875,CoRAP_update!$D$5:$J$376,MATCH(Sammanfattning!S$1,CoRAP_update!$D$4:$J$4,0),FALSE)),VLOOKUP($C875,CoRAP_update!$C$5:$J$376,MATCH(Sammanfattning!S$1,CoRAP_update!$C$4:$J$4,0),FALSE))</f>
        <v>#N/A</v>
      </c>
      <c r="T875" s="76" t="e">
        <f>IF($A875="-",VLOOKUP($D875,EDC_update!$C$2:$F$450,4,FALSE),VLOOKUP($A875,EDC_update!$B$2:$F$450,5,FALSE))</f>
        <v>#N/A</v>
      </c>
      <c r="V875" s="78">
        <f>IF(IFERROR(SEARCH("PBT",P875),99)=99,IF(IFERROR(SEARCH("suspected PBT",S875),99)=99,IF(IFERROR(SEARCH("concluded to be PBT",K875),99)=99,IF(IFERROR(SEARCH("PBT",S875),99)=99,IF(IFERROR(SEARCH("PBT cand",L875),99)=99,IF(IFERROR(SEARCH("PBT",L875),99)=99,IF(IFERROR(SEARCH("persistent, bioackumulative and toxic properties",K875),99)=99,0,Scoring!$E$3),Scoring!$E$3),Scoring!$E$7),Scoring!$E$3),Scoring!$E$5),Scoring!$E$6),Scoring!$E$3)</f>
        <v>0</v>
      </c>
      <c r="W875" s="78">
        <f>IF(IFERROR(SEARCH("vPvB",P875),99)=99,IF(IFERROR(SEARCH("suspected pbt/vPvB",S875),99)=99,IF(IFERROR(SEARCH("vPvB",S875),99)=99,IF(IFERROR(SEARCH("concluded to be a vPvB",S875),99)=99,IF(IFERROR(SEARCH("identified as vPvB",K875),99)=99,IF(IFERROR(SEARCH("concluded to be a vPvB",K875),99)=99,IF(IFERROR(SEARCH("concluded to be both pbt and vPvB",S875),99)=99,IF(IFERROR(SEARCH("concluded to be both pbt and vPvB",K875),99)=99,0,Scoring!$E$5),Scoring!$E$5),Scoring!$E$5),Scoring!$E$5),Scoring!$E$5),Scoring!$E$4),Scoring!$E$6),Scoring!$E$4)</f>
        <v>0</v>
      </c>
      <c r="X875" s="78">
        <f>IF(IFERROR(SEARCH("H410",N875),99)=99,IF(IFERROR(SEARCH("H410",O875),99)=99,IF(IFERROR(SEARCH("H410",Q875),99)=99,IF(IFERROR(SEARCH("H410",M875),99)=99,IF(IFERROR(SEARCH("H410",R875),99)=99,IF(IFERROR(SEARCH("H411",N875),99)=99,IF(IFERROR(SEARCH("H411",O875),99)=99,IF(IFERROR(SEARCH("H411",Q875),99)=99,IF(IFERROR(SEARCH("H411",M875),99)=99,IF(IFERROR(SEARCH("H411",R875),99)=99,IF(IFERROR(SEARCH("H413",N875),99)=99,IF(IFERROR(SEARCH("H413",O875),99)=99,IF(IFERROR(SEARCH("H413",Q875),99)=99,IF(IFERROR(SEARCH("H413",M875),99)=99,IF(IFERROR(SEARCH("H413",R875),99)=99,IF(IFERROR(SEARCH("H412",N875),99)=99,IF(IFERROR(SEARCH("H412",O875),99)=99,IF(IFERROR(SEARCH("H412",Q875),99)=99,IF(IFERROR(SEARCH("H412",M875),99)=99,IF(IFERROR(SEARCH("H412",R875),99)=99,0,Scoring!$E$2),Scoring!$E$2),Scoring!$E$2),Scoring!$E$2),Scoring!$E$2),Scoring!$E$2),Scoring!$E$2),Scoring!$E$2),Scoring!$E$2),Scoring!$E$2),Scoring!$E$2),Scoring!$E$2),Scoring!$E$2),Scoring!$E$2),Scoring!$E$2),Scoring!$E$2),Scoring!$E$2),Scoring!$E$2),Scoring!$E$2),Scoring!$E$2)</f>
        <v>0</v>
      </c>
      <c r="Y875" s="78">
        <f>IF(IFERROR(SEARCH("CMR",K875),99)=99,IF(IFERROR(SEARCH("Suspected CMR",S875),99)=99,IF(IFERROR(SEARCH("CMR",S875),99)=99,0,Scoring!$E$8),Scoring!$E$9),Scoring!$E$8)</f>
        <v>0</v>
      </c>
      <c r="Z875" s="78">
        <f>IF(IFERROR(SEARCH("H350",N875),99)=99,IF(IFERROR(SEARCH("H350",O875),99)=99,IF(IFERROR(SEARCH("H350",Q875),99)=99,IF(IFERROR(SEARCH("H350",M875),99)=99,IF(IFERROR(SEARCH("H350",R875),99)=99,IF(IFERROR(SEARCH("H351",N875),99)=99,IF(IFERROR(SEARCH("H351",O875),99)=99,IF(IFERROR(SEARCH("H351",Q875),99)=99,IF(IFERROR(SEARCH("H351",M875),99)=99,IF(IFERROR(SEARCH("H351",R875),99)=99,IF(IFERROR(SEARCH("carcinogenic",P875),99)=99,IF(IFERROR(SEARCH("suspected carcinogenic",S875),99)=99,0,Scoring!$E$12),Scoring!$E$11),Scoring!$E$10),Scoring!$E$10),Scoring!$E$10),Scoring!$E$10),Scoring!$E$10),Scoring!$E$10),Scoring!$E$10),Scoring!$E$10),Scoring!$E$10),Scoring!$E$10)</f>
        <v>0</v>
      </c>
      <c r="AA875" s="78">
        <f>IF(IFERROR(SEARCH("H340",N875),99)=99,IF(IFERROR(SEARCH("H340",O875),99)=99,IF(IFERROR(SEARCH("H340",Q875),99)=99,IF(IFERROR(SEARCH("H340",M875),99)=99,IF(IFERROR(SEARCH("H340",R875),99)=99,IF(IFERROR(SEARCH("H341",N875),99)=99,IF(IFERROR(SEARCH("H341",O875),99)=99,IF(IFERROR(SEARCH("H341",Q875),99)=99,IF(IFERROR(SEARCH("H341",M875),99)=99,IF(IFERROR(SEARCH("H341",R875),99)=99,IF(IFERROR(SEARCH("mutagenic",P875),99)=99,IF(IFERROR(SEARCH("suspected mutagenic",S875),99)=99,0,Scoring!$E$15),Scoring!$E$14),Scoring!$E$13),Scoring!$E$13),Scoring!$E$13),Scoring!$E$13),Scoring!$E$13),Scoring!$E$13),Scoring!$E$13),Scoring!$E$13),Scoring!$E$13),Scoring!$E$13)</f>
        <v>0</v>
      </c>
      <c r="AB875" s="78">
        <f>IF(IFERROR(SEARCH("H360",N875),99)=99,IF(IFERROR(SEARCH("H360",O875),99)=99,IF(IFERROR(SEARCH("H360",Q875),99)=99,IF(IFERROR(SEARCH("H360",M875),99)=99,IF(IFERROR(SEARCH("H360",R875),99)=99,IF(IFERROR(SEARCH("H361",N875),99)=99,IF(IFERROR(SEARCH("H361",O875),99)=99,IF(IFERROR(SEARCH("H361",Q875),99)=99,IF(IFERROR(SEARCH("H361",M875),99)=99,IF(IFERROR(SEARCH("H361",R875),99)=99,IF(IFERROR(SEARCH("reproduction",P875),99)=99,IF(IFERROR(SEARCH("suspected reprotoxic",S875),99)=99,IF(IFERROR(SEARCH("reprotoxic",S875),99)=99,IF(IFERROR(SEARCH("reprotoxic",K875),99)=99,0,Scoring!$E$18),Scoring!$E$18),Scoring!$E$19),Scoring!$E$17),Scoring!$E$16),Scoring!$E$16),Scoring!$E$16),Scoring!$E$16),Scoring!$E$16),Scoring!$E$16),Scoring!$E$16),Scoring!$E$16),Scoring!$E$16),Scoring!$E$16)</f>
        <v>0</v>
      </c>
      <c r="AC875" s="78">
        <f>IF(IFERROR(SEARCH("57f",L875),99)=99,IF(IFERROR(SEARCH("57(f)",P875),99)=99,0,Scoring!$E$20),Scoring!$E$20)</f>
        <v>1</v>
      </c>
      <c r="AD875" s="78">
        <f>IF(IFERROR(SEARCH("CAT1",T875),99)=99,IF(IFERROR(SEARCH("CAT2",T875),99)=99,IF(IFERROR(SEARCH("CAT3",T875),99)=99,IF(IFERROR(SEARCH("concluded to be endocrine",K875),99)=99,IF(IFERROR(SEARCH("categorised as endocrine",K875),99)=99,IF(IFERROR(SEARCH("endocrine disrupting",P875),99)=99,IF(IFERROR(SEARCH("endocrine disrupting",K875),99)=99,IF(IFERROR(SEARCH("suspected endocrine",S875),99)=99,IF(IFERROR(SEARCH("potential endocrine",S875),99)=99,0,Scoring!$E$25),Scoring!$E$25),Scoring!$E$24),Scoring!$E$24),Scoring!$E$24),Scoring!$E$24),Scoring!$E$23),Scoring!$E$22),Scoring!$E$21)</f>
        <v>1</v>
      </c>
      <c r="AE875" s="78">
        <f>IF(IFERROR(SEARCH("suspected sensitiser",S875),99)=99,IF(IFERROR(SEARCH("sensitiser",S875),99)=99,IF(IFERROR(SEARCH("other hazard based concern",S875),99)=99,0,Scoring!$E$28),Scoring!$E$26),Scoring!$E$27)</f>
        <v>0</v>
      </c>
      <c r="AF875" s="78">
        <f>IF(IFERROR(M875,1)=1,IF(IFERROR(N875,1)=1,IF(IFERROR(O875,1)=1,IF(IFERROR(Q875,1)=1,IF(IFERROR(R875,1)=1,IF(IFERROR(T875,1)=1,IF(IFERROR(K875,1)=1,IF(IFERROR(P875,1)=1,IF(IFERROR(S875,1)=1,Scoring!$E$29,0),0),0),0),0),0),0),0),0)</f>
        <v>0</v>
      </c>
      <c r="AG875" s="78">
        <f t="shared" si="65"/>
        <v>2</v>
      </c>
      <c r="AI875" s="93"/>
      <c r="AJ875" s="94"/>
      <c r="AK875" s="76"/>
      <c r="AL875" s="75"/>
      <c r="AN875" s="79"/>
      <c r="AO875" s="79"/>
      <c r="AP875" s="79"/>
      <c r="AQ875" s="79"/>
      <c r="AR875" s="79"/>
      <c r="AS875" s="78"/>
      <c r="AU875" s="79">
        <f>IF(IFERROR(F875,99)=99,IF(IFERROR(G875,99)=99,IF(IFERROR(H875,99)=99,IF(IFERROR(I875,99)=99,IF(IFERROR(E875,99)=99,IF(IFERROR(J875,99)=99,0,Scoring!$B$7),Scoring!$B$3),Scoring!$B$2),Scoring!$B$6),Scoring!$B$5),Scoring!$B$4)</f>
        <v>1</v>
      </c>
      <c r="AV875" s="78">
        <f t="shared" si="66"/>
        <v>2</v>
      </c>
      <c r="AW875" s="78"/>
      <c r="AX875" s="66"/>
      <c r="AY875" s="78"/>
      <c r="AZ875" s="76"/>
      <c r="BA875" s="76"/>
      <c r="BB875" s="76"/>
    </row>
    <row r="876" spans="1:54" x14ac:dyDescent="0.25">
      <c r="A876" s="77" t="s">
        <v>6253</v>
      </c>
      <c r="B876" s="76" t="str">
        <f t="shared" si="67"/>
        <v>222-884-9</v>
      </c>
      <c r="C876" s="77" t="s">
        <v>1240</v>
      </c>
      <c r="D876" s="77" t="s">
        <v>1241</v>
      </c>
      <c r="E876" s="76" t="str">
        <f>IF(C876="-",IF(A876="-",VLOOKUP(D876,'sin-list 180320_update'!$C$2:$C$835,1,FALSE),VLOOKUP(A876,'sin-list 180320_update'!$A$2:$A$835,1,FALSE)),VLOOKUP(C876,'sin-list 180320_update'!$B$2:$B$835,1,FALSE))</f>
        <v>222-884-9</v>
      </c>
      <c r="F876" s="76" t="e">
        <f>IF($C876="-",IF($A876="-",VLOOKUP($D876,'REACH Bilaga XVII_update'!$A$5:$A$131,1,FALSE),VLOOKUP($A876,'REACH Bilaga XVII_update'!$C$5:$C$131,1,FALSE)),VLOOKUP($C876,'REACH Bilaga XVII_update'!$B$5:$B$131,1,FALSE))</f>
        <v>#N/A</v>
      </c>
      <c r="G876" s="76" t="e">
        <f>IF($C876="-",IF($A876="-",VLOOKUP($D876,' REACH Bilaga 59_update'!$A$5:$A$210,1,FALSE),VLOOKUP($A876,' REACH Bilaga 59_update'!$D$5:$D$210,1,FALSE)),VLOOKUP($C876,' REACH Bilaga 59_update'!$C$5:$C$210,1,FALSE))</f>
        <v>#N/A</v>
      </c>
      <c r="H876" s="76" t="e">
        <f>IF($C876="-",IF($A876="-",VLOOKUP($D876,'REACH Bilaga XIV_update'!$A$5:$A$110,1,FALSE),VLOOKUP($A876,'REACH Bilaga XIV_update'!$D$5:$D$110,1,FALSE)),VLOOKUP($C876,'REACH Bilaga XIV_update'!$C$5:$C$110,1,FALSE))</f>
        <v>#N/A</v>
      </c>
      <c r="I876" s="76" t="e">
        <f>IF($C876="-",IF($A876="-",VLOOKUP($D876,CoRAP_update!$A$5:$A$376,1,FALSE),VLOOKUP($A876,CoRAP_update!$D$5:$D$376,1,FALSE)),VLOOKUP($C876,CoRAP_update!$C$5:$C$376,1,FALSE))</f>
        <v>#N/A</v>
      </c>
      <c r="J876" s="76" t="e">
        <f>IF($C876="-",IF($A876="-",VLOOKUP($D876,EDC_update!$C$2:$C$450,1,FALSE),VLOOKUP($A876,EDC_update!$B$2:$B$450,1,FALSE)),VLOOKUP($C876,EDC_update!$L$2:$L$450,1,FALSE))</f>
        <v>#N/A</v>
      </c>
      <c r="K876" s="76" t="str">
        <f>IF($C876="-",IF($A876="-",IF(VLOOKUP($D876,'sin-list 180320_update'!$C$2:$S$835,3,FALSE)="",NA(),VLOOKUP($D876,'sin-list 180320_update'!$C$2:$S$835,3,FALSE)),IF(VLOOKUP($A876,'sin-list 180320_update'!$A$2:$S$835,5,FALSE)="",NA(),VLOOKUP($A876,'sin-list 180320_update'!$A$2:$S$835,5,FALSE))),IF(VLOOKUP($C876,'sin-list 180320_update'!$B$2:$S$835,4,FALSE)="",NA(),VLOOKUP($C876,'sin-list 180320_update'!$B$2:$S$835,4,FALSE)))</f>
        <v>This substance has endocrine disrupting properties. In vivo studies in rodents have shown disruption of male sex organs, decreased sperm quality and decreased ano-genital distance, which is a marker of anti-androgenicity during development.</v>
      </c>
      <c r="L876" s="76" t="str">
        <f>IF($C876="-",IF($A876="-",VLOOKUP($D876,'sin-list 180320_update'!$C$2:$S$835,6,FALSE),VLOOKUP($A876,'sin-list 180320_update'!$A$2:$S$835,8,FALSE)),VLOOKUP($C876,'sin-list 180320_update'!$B$2:$S$835,7,FALSE))</f>
        <v>Official classification missing - 57f substance</v>
      </c>
      <c r="M876" s="76" t="e">
        <f>IF($C876="-",IF($A876="-",IF(VLOOKUP($D876,'sin-list 180320_update'!$C$2:$S$835,8,FALSE)="",NA(),VLOOKUP($D876,'sin-list 180320_update'!$C$2:$S$835,8,FALSE)),IF(VLOOKUP($A876,'sin-list 180320_update'!$A$2:$S$835,10,FALSE)="",NA(),VLOOKUP($A876,'sin-list 180320_update'!$A$2:$S$835,10,FALSE))),IF(VLOOKUP($C876,'sin-list 180320_update'!$B$2:$S$835,9,FALSE)="",NA(),VLOOKUP($C876,'sin-list 180320_update'!$B$2:$S$835,9,FALSE)))</f>
        <v>#N/A</v>
      </c>
      <c r="N876" s="76" t="e">
        <f>IF($C876="-",IF($A876="-",IF(VLOOKUP($D876,'REACH Bilaga XVII_update'!$A$5:$E$131,4,FALSE)="",NA(),VLOOKUP($D876,'REACH Bilaga XVII_update'!$A$5:$E$131,4,FALSE)),IF(VLOOKUP($A876,'REACH Bilaga XVII_update'!$C$5:$D$131,2,FALSE)="",NA(),VLOOKUP($A876,'REACH Bilaga XVII_update'!$C$5:$D$131,2,FALSE))),IF(VLOOKUP($C876,'REACH Bilaga XVII_update'!$B$5:$D$131,3,FALSE)="",NA(),VLOOKUP($C876,'REACH Bilaga XVII_update'!$B$5:$D$131,3,FALSE)))</f>
        <v>#N/A</v>
      </c>
      <c r="O876" s="76" t="e">
        <f>IF($C876="-",IF($A876="-",IF(VLOOKUP($D876,' REACH Bilaga 59_update'!$A$5:$E$210,5,FALSE)="",NA(),VLOOKUP($D876,' REACH Bilaga 59_update'!$A$5:$E$210,5,FALSE)),IF(VLOOKUP($A876,' REACH Bilaga 59_update'!$D$5:$E$210,2,FALSE)="",NA(),VLOOKUP($A876,' REACH Bilaga 59_update'!$D$5:$E$210,2,FALSE))),IF(VLOOKUP($C876,' REACH Bilaga 59_update'!$C$5:$E$210,3,FALSE)="",NA(),VLOOKUP($C876,' REACH Bilaga 59_update'!$C$5:$E$210,3,FALSE)))</f>
        <v>#N/A</v>
      </c>
      <c r="P876" s="76" t="e">
        <f>IF(C876="-",IF(A876="-",IFERROR(VLOOKUP($D876,' REACH Bilaga 59_update'!$A$5:$F$210,MATCH(Sammanfattning!P$1,' REACH Bilaga 59_update'!$A$4:$F$4,0),FALSE),VLOOKUP($D876,'REACH Bilaga XIV_update'!$A$4:$H$110,MATCH(Sammanfattning!P$1,'REACH Bilaga XIV_update'!$A$4:$H$4,0),FALSE)),IFERROR(VLOOKUP($A876,' REACH Bilaga 59_update'!$D$5:$F$210,MATCH(Sammanfattning!P$1,' REACH Bilaga 59_update'!$D$4:$F$4,0),FALSE),VLOOKUP($A876,'REACH Bilaga XIV_update'!$D$4:$H$110,MATCH(Sammanfattning!P$1,'REACH Bilaga XIV_update'!$D$4:$H$4,0),FALSE))),IFERROR(VLOOKUP($C876,' REACH Bilaga 59_update'!$C$5:$F$210,MATCH(Sammanfattning!P$1,' REACH Bilaga 59_update'!$C$4:$F$4,0),FALSE),VLOOKUP($C876,'REACH Bilaga XIV_update'!$C$4:$H$110,MATCH(Sammanfattning!P$1,'REACH Bilaga XIV_update'!$C$4:$H$4,0),FALSE)))</f>
        <v>#N/A</v>
      </c>
      <c r="Q876" s="76" t="e">
        <f>IF($C876="-",IF($A876="-",IF(VLOOKUP($D876,'REACH Bilaga XIV_update'!$A$5:$I$110,9,FALSE)="",NA(),VLOOKUP($D876,'REACH Bilaga XIV_update'!$A$5:$I$110,9,FALSE)),IF(VLOOKUP($A876,'REACH Bilaga XIV_update'!$D$5:$I$110,6,FALSE)="",NA(),VLOOKUP($A876,'REACH Bilaga XIV_update'!$D$5:$I$110,6,FALSE))),IF(VLOOKUP($C876,'REACH Bilaga XIV_update'!$C$5:$I$110,7,FALSE)="",NA(),VLOOKUP($C876,'REACH Bilaga XIV_update'!$C$5:$I$110,7,FALSE)))</f>
        <v>#N/A</v>
      </c>
      <c r="R876" s="76" t="e">
        <f>IF($C876="-",IF($A876="-",IF(VLOOKUP($D876,CoRAP_update!$A$5:$O$376,15,FALSE)="",NA(),VLOOKUP($D876,CoRAP_update!$A$5:$O$376,15,FALSE)),IF(VLOOKUP($A876,CoRAP_update!$D$5:$O$376,12,FALSE)="",NA(),VLOOKUP($A876,CoRAP_update!$D$5:$O$376,12,FALSE))),IF(VLOOKUP($C876,CoRAP_update!$C$5:$O$376,13,FALSE)="",NA(),VLOOKUP($C876,CoRAP_update!$C$5:$O$376,13,FALSE)))</f>
        <v>#N/A</v>
      </c>
      <c r="S876" s="144" t="e">
        <f>IF($C876="-",IF($A876="-",VLOOKUP($D876,CoRAP_update!$A$5:$J$376,MATCH(Sammanfattning!S$1,CoRAP_update!$A$4:$J$4,0),FALSE),VLOOKUP($A876,CoRAP_update!$D$5:$J$376,MATCH(Sammanfattning!S$1,CoRAP_update!$D$4:$J$4,0),FALSE)),VLOOKUP($C876,CoRAP_update!$C$5:$J$376,MATCH(Sammanfattning!S$1,CoRAP_update!$C$4:$J$4,0),FALSE))</f>
        <v>#N/A</v>
      </c>
      <c r="T876" s="76" t="e">
        <f>IF($A876="-",VLOOKUP($D876,EDC_update!$C$2:$F$450,4,FALSE),VLOOKUP($A876,EDC_update!$B$2:$F$450,5,FALSE))</f>
        <v>#N/A</v>
      </c>
      <c r="V876" s="78">
        <f>IF(IFERROR(SEARCH("PBT",P876),99)=99,IF(IFERROR(SEARCH("suspected PBT",S876),99)=99,IF(IFERROR(SEARCH("concluded to be PBT",K876),99)=99,IF(IFERROR(SEARCH("PBT",S876),99)=99,IF(IFERROR(SEARCH("PBT cand",L876),99)=99,IF(IFERROR(SEARCH("PBT",L876),99)=99,IF(IFERROR(SEARCH("persistent, bioackumulative and toxic properties",K876),99)=99,0,Scoring!$E$3),Scoring!$E$3),Scoring!$E$7),Scoring!$E$3),Scoring!$E$5),Scoring!$E$6),Scoring!$E$3)</f>
        <v>0</v>
      </c>
      <c r="W876" s="78">
        <f>IF(IFERROR(SEARCH("vPvB",P876),99)=99,IF(IFERROR(SEARCH("suspected pbt/vPvB",S876),99)=99,IF(IFERROR(SEARCH("vPvB",S876),99)=99,IF(IFERROR(SEARCH("concluded to be a vPvB",S876),99)=99,IF(IFERROR(SEARCH("identified as vPvB",K876),99)=99,IF(IFERROR(SEARCH("concluded to be a vPvB",K876),99)=99,IF(IFERROR(SEARCH("concluded to be both pbt and vPvB",S876),99)=99,IF(IFERROR(SEARCH("concluded to be both pbt and vPvB",K876),99)=99,0,Scoring!$E$5),Scoring!$E$5),Scoring!$E$5),Scoring!$E$5),Scoring!$E$5),Scoring!$E$4),Scoring!$E$6),Scoring!$E$4)</f>
        <v>0</v>
      </c>
      <c r="X876" s="78">
        <f>IF(IFERROR(SEARCH("H410",N876),99)=99,IF(IFERROR(SEARCH("H410",O876),99)=99,IF(IFERROR(SEARCH("H410",Q876),99)=99,IF(IFERROR(SEARCH("H410",M876),99)=99,IF(IFERROR(SEARCH("H410",R876),99)=99,IF(IFERROR(SEARCH("H411",N876),99)=99,IF(IFERROR(SEARCH("H411",O876),99)=99,IF(IFERROR(SEARCH("H411",Q876),99)=99,IF(IFERROR(SEARCH("H411",M876),99)=99,IF(IFERROR(SEARCH("H411",R876),99)=99,IF(IFERROR(SEARCH("H413",N876),99)=99,IF(IFERROR(SEARCH("H413",O876),99)=99,IF(IFERROR(SEARCH("H413",Q876),99)=99,IF(IFERROR(SEARCH("H413",M876),99)=99,IF(IFERROR(SEARCH("H413",R876),99)=99,IF(IFERROR(SEARCH("H412",N876),99)=99,IF(IFERROR(SEARCH("H412",O876),99)=99,IF(IFERROR(SEARCH("H412",Q876),99)=99,IF(IFERROR(SEARCH("H412",M876),99)=99,IF(IFERROR(SEARCH("H412",R876),99)=99,0,Scoring!$E$2),Scoring!$E$2),Scoring!$E$2),Scoring!$E$2),Scoring!$E$2),Scoring!$E$2),Scoring!$E$2),Scoring!$E$2),Scoring!$E$2),Scoring!$E$2),Scoring!$E$2),Scoring!$E$2),Scoring!$E$2),Scoring!$E$2),Scoring!$E$2),Scoring!$E$2),Scoring!$E$2),Scoring!$E$2),Scoring!$E$2),Scoring!$E$2)</f>
        <v>0</v>
      </c>
      <c r="Y876" s="78">
        <f>IF(IFERROR(SEARCH("CMR",K876),99)=99,IF(IFERROR(SEARCH("Suspected CMR",S876),99)=99,IF(IFERROR(SEARCH("CMR",S876),99)=99,0,Scoring!$E$8),Scoring!$E$9),Scoring!$E$8)</f>
        <v>0</v>
      </c>
      <c r="Z876" s="78">
        <f>IF(IFERROR(SEARCH("H350",N876),99)=99,IF(IFERROR(SEARCH("H350",O876),99)=99,IF(IFERROR(SEARCH("H350",Q876),99)=99,IF(IFERROR(SEARCH("H350",M876),99)=99,IF(IFERROR(SEARCH("H350",R876),99)=99,IF(IFERROR(SEARCH("H351",N876),99)=99,IF(IFERROR(SEARCH("H351",O876),99)=99,IF(IFERROR(SEARCH("H351",Q876),99)=99,IF(IFERROR(SEARCH("H351",M876),99)=99,IF(IFERROR(SEARCH("H351",R876),99)=99,IF(IFERROR(SEARCH("carcinogenic",P876),99)=99,IF(IFERROR(SEARCH("suspected carcinogenic",S876),99)=99,0,Scoring!$E$12),Scoring!$E$11),Scoring!$E$10),Scoring!$E$10),Scoring!$E$10),Scoring!$E$10),Scoring!$E$10),Scoring!$E$10),Scoring!$E$10),Scoring!$E$10),Scoring!$E$10),Scoring!$E$10)</f>
        <v>0</v>
      </c>
      <c r="AA876" s="78">
        <f>IF(IFERROR(SEARCH("H340",N876),99)=99,IF(IFERROR(SEARCH("H340",O876),99)=99,IF(IFERROR(SEARCH("H340",Q876),99)=99,IF(IFERROR(SEARCH("H340",M876),99)=99,IF(IFERROR(SEARCH("H340",R876),99)=99,IF(IFERROR(SEARCH("H341",N876),99)=99,IF(IFERROR(SEARCH("H341",O876),99)=99,IF(IFERROR(SEARCH("H341",Q876),99)=99,IF(IFERROR(SEARCH("H341",M876),99)=99,IF(IFERROR(SEARCH("H341",R876),99)=99,IF(IFERROR(SEARCH("mutagenic",P876),99)=99,IF(IFERROR(SEARCH("suspected mutagenic",S876),99)=99,0,Scoring!$E$15),Scoring!$E$14),Scoring!$E$13),Scoring!$E$13),Scoring!$E$13),Scoring!$E$13),Scoring!$E$13),Scoring!$E$13),Scoring!$E$13),Scoring!$E$13),Scoring!$E$13),Scoring!$E$13)</f>
        <v>0</v>
      </c>
      <c r="AB876" s="78">
        <f>IF(IFERROR(SEARCH("H360",N876),99)=99,IF(IFERROR(SEARCH("H360",O876),99)=99,IF(IFERROR(SEARCH("H360",Q876),99)=99,IF(IFERROR(SEARCH("H360",M876),99)=99,IF(IFERROR(SEARCH("H360",R876),99)=99,IF(IFERROR(SEARCH("H361",N876),99)=99,IF(IFERROR(SEARCH("H361",O876),99)=99,IF(IFERROR(SEARCH("H361",Q876),99)=99,IF(IFERROR(SEARCH("H361",M876),99)=99,IF(IFERROR(SEARCH("H361",R876),99)=99,IF(IFERROR(SEARCH("reproduction",P876),99)=99,IF(IFERROR(SEARCH("suspected reprotoxic",S876),99)=99,IF(IFERROR(SEARCH("reprotoxic",S876),99)=99,IF(IFERROR(SEARCH("reprotoxic",K876),99)=99,0,Scoring!$E$18),Scoring!$E$18),Scoring!$E$19),Scoring!$E$17),Scoring!$E$16),Scoring!$E$16),Scoring!$E$16),Scoring!$E$16),Scoring!$E$16),Scoring!$E$16),Scoring!$E$16),Scoring!$E$16),Scoring!$E$16),Scoring!$E$16)</f>
        <v>0</v>
      </c>
      <c r="AC876" s="78">
        <f>IF(IFERROR(SEARCH("57f",L876),99)=99,IF(IFERROR(SEARCH("57(f)",P876),99)=99,0,Scoring!$E$20),Scoring!$E$20)</f>
        <v>1</v>
      </c>
      <c r="AD876" s="78">
        <f>IF(IFERROR(SEARCH("CAT1",T876),99)=99,IF(IFERROR(SEARCH("CAT2",T876),99)=99,IF(IFERROR(SEARCH("CAT3",T876),99)=99,IF(IFERROR(SEARCH("concluded to be endocrine",K876),99)=99,IF(IFERROR(SEARCH("categorised as endocrine",K876),99)=99,IF(IFERROR(SEARCH("endocrine disrupting",P876),99)=99,IF(IFERROR(SEARCH("endocrine disrupting",K876),99)=99,IF(IFERROR(SEARCH("suspected endocrine",S876),99)=99,IF(IFERROR(SEARCH("potential endocrine",S876),99)=99,0,Scoring!$E$25),Scoring!$E$25),Scoring!$E$24),Scoring!$E$24),Scoring!$E$24),Scoring!$E$24),Scoring!$E$23),Scoring!$E$22),Scoring!$E$21)</f>
        <v>1</v>
      </c>
      <c r="AE876" s="78">
        <f>IF(IFERROR(SEARCH("suspected sensitiser",S876),99)=99,IF(IFERROR(SEARCH("sensitiser",S876),99)=99,IF(IFERROR(SEARCH("other hazard based concern",S876),99)=99,0,Scoring!$E$28),Scoring!$E$26),Scoring!$E$27)</f>
        <v>0</v>
      </c>
      <c r="AF876" s="78">
        <f>IF(IFERROR(M876,1)=1,IF(IFERROR(N876,1)=1,IF(IFERROR(O876,1)=1,IF(IFERROR(Q876,1)=1,IF(IFERROR(R876,1)=1,IF(IFERROR(T876,1)=1,IF(IFERROR(K876,1)=1,IF(IFERROR(P876,1)=1,IF(IFERROR(S876,1)=1,Scoring!$E$29,0),0),0),0),0),0),0),0),0)</f>
        <v>0</v>
      </c>
      <c r="AG876" s="78">
        <f t="shared" si="65"/>
        <v>2</v>
      </c>
      <c r="AI876" s="93"/>
      <c r="AJ876" s="94"/>
      <c r="AK876" s="76"/>
      <c r="AL876" s="75"/>
      <c r="AN876" s="79"/>
      <c r="AO876" s="79"/>
      <c r="AP876" s="79"/>
      <c r="AQ876" s="79"/>
      <c r="AR876" s="79"/>
      <c r="AS876" s="78"/>
      <c r="AU876" s="79">
        <f>IF(IFERROR(F876,99)=99,IF(IFERROR(G876,99)=99,IF(IFERROR(H876,99)=99,IF(IFERROR(I876,99)=99,IF(IFERROR(E876,99)=99,IF(IFERROR(J876,99)=99,0,Scoring!$B$7),Scoring!$B$3),Scoring!$B$2),Scoring!$B$6),Scoring!$B$5),Scoring!$B$4)</f>
        <v>0.3</v>
      </c>
      <c r="AV876" s="78">
        <f t="shared" si="66"/>
        <v>0.6</v>
      </c>
      <c r="AW876" s="78"/>
      <c r="AX876" s="66"/>
      <c r="AY876" s="78"/>
      <c r="AZ876" s="76"/>
      <c r="BA876" s="76"/>
      <c r="BB876" s="76"/>
    </row>
    <row r="877" spans="1:54" x14ac:dyDescent="0.25">
      <c r="A877" s="77" t="s">
        <v>6264</v>
      </c>
      <c r="B877" s="76" t="str">
        <f t="shared" si="67"/>
        <v>223-980-3</v>
      </c>
      <c r="C877" s="77" t="s">
        <v>1313</v>
      </c>
      <c r="D877" s="77" t="s">
        <v>1314</v>
      </c>
      <c r="E877" s="76" t="str">
        <f>IF(C877="-",IF(A877="-",VLOOKUP(D877,'sin-list 180320_update'!$C$2:$C$835,1,FALSE),VLOOKUP(A877,'sin-list 180320_update'!$A$2:$A$835,1,FALSE)),VLOOKUP(C877,'sin-list 180320_update'!$B$2:$B$835,1,FALSE))</f>
        <v>223-980-3</v>
      </c>
      <c r="F877" s="76" t="e">
        <f>IF($C877="-",IF($A877="-",VLOOKUP($D877,'REACH Bilaga XVII_update'!$A$5:$A$131,1,FALSE),VLOOKUP($A877,'REACH Bilaga XVII_update'!$C$5:$C$131,1,FALSE)),VLOOKUP($C877,'REACH Bilaga XVII_update'!$B$5:$B$131,1,FALSE))</f>
        <v>#N/A</v>
      </c>
      <c r="G877" s="76" t="e">
        <f>IF($C877="-",IF($A877="-",VLOOKUP($D877,' REACH Bilaga 59_update'!$A$5:$A$210,1,FALSE),VLOOKUP($A877,' REACH Bilaga 59_update'!$D$5:$D$210,1,FALSE)),VLOOKUP($C877,' REACH Bilaga 59_update'!$C$5:$C$210,1,FALSE))</f>
        <v>#N/A</v>
      </c>
      <c r="H877" s="76" t="e">
        <f>IF($C877="-",IF($A877="-",VLOOKUP($D877,'REACH Bilaga XIV_update'!$A$5:$A$110,1,FALSE),VLOOKUP($A877,'REACH Bilaga XIV_update'!$D$5:$D$110,1,FALSE)),VLOOKUP($C877,'REACH Bilaga XIV_update'!$C$5:$C$110,1,FALSE))</f>
        <v>#N/A</v>
      </c>
      <c r="I877" s="76" t="e">
        <f>IF($C877="-",IF($A877="-",VLOOKUP($D877,CoRAP_update!$A$5:$A$376,1,FALSE),VLOOKUP($A877,CoRAP_update!$D$5:$D$376,1,FALSE)),VLOOKUP($C877,CoRAP_update!$C$5:$C$376,1,FALSE))</f>
        <v>#N/A</v>
      </c>
      <c r="J877" s="76" t="e">
        <f>IF($C877="-",IF($A877="-",VLOOKUP($D877,EDC_update!$C$2:$C$450,1,FALSE),VLOOKUP($A877,EDC_update!$B$2:$B$450,1,FALSE)),VLOOKUP($C877,EDC_update!$L$2:$L$450,1,FALSE))</f>
        <v>#N/A</v>
      </c>
      <c r="K877" s="76" t="str">
        <f>IF($C877="-",IF($A877="-",IF(VLOOKUP($D877,'sin-list 180320_update'!$C$2:$S$835,3,FALSE)="",NA(),VLOOKUP($D877,'sin-list 180320_update'!$C$2:$S$835,3,FALSE)),IF(VLOOKUP($A877,'sin-list 180320_update'!$A$2:$S$835,5,FALSE)="",NA(),VLOOKUP($A877,'sin-list 180320_update'!$A$2:$S$835,5,FALSE))),IF(VLOOKUP($C877,'sin-list 180320_update'!$B$2:$S$835,4,FALSE)="",NA(),VLOOKUP($C877,'sin-list 180320_update'!$B$2:$S$835,4,FALSE)))</f>
        <v>For PFOSA reprotoxic effects have been reported. It is a precursor of the vPvBT chemical PFOS and has been found in biomonitoring studies.</v>
      </c>
      <c r="L877" s="76" t="str">
        <f>IF($C877="-",IF($A877="-",VLOOKUP($D877,'sin-list 180320_update'!$C$2:$S$835,6,FALSE),VLOOKUP($A877,'sin-list 180320_update'!$A$2:$S$835,8,FALSE)),VLOOKUP($C877,'sin-list 180320_update'!$B$2:$S$835,7,FALSE))</f>
        <v>Official classification missing - 57f substance</v>
      </c>
      <c r="M877" s="76" t="e">
        <f>IF($C877="-",IF($A877="-",IF(VLOOKUP($D877,'sin-list 180320_update'!$C$2:$S$835,8,FALSE)="",NA(),VLOOKUP($D877,'sin-list 180320_update'!$C$2:$S$835,8,FALSE)),IF(VLOOKUP($A877,'sin-list 180320_update'!$A$2:$S$835,10,FALSE)="",NA(),VLOOKUP($A877,'sin-list 180320_update'!$A$2:$S$835,10,FALSE))),IF(VLOOKUP($C877,'sin-list 180320_update'!$B$2:$S$835,9,FALSE)="",NA(),VLOOKUP($C877,'sin-list 180320_update'!$B$2:$S$835,9,FALSE)))</f>
        <v>#N/A</v>
      </c>
      <c r="N877" s="76" t="e">
        <f>IF($C877="-",IF($A877="-",IF(VLOOKUP($D877,'REACH Bilaga XVII_update'!$A$5:$E$131,4,FALSE)="",NA(),VLOOKUP($D877,'REACH Bilaga XVII_update'!$A$5:$E$131,4,FALSE)),IF(VLOOKUP($A877,'REACH Bilaga XVII_update'!$C$5:$D$131,2,FALSE)="",NA(),VLOOKUP($A877,'REACH Bilaga XVII_update'!$C$5:$D$131,2,FALSE))),IF(VLOOKUP($C877,'REACH Bilaga XVII_update'!$B$5:$D$131,3,FALSE)="",NA(),VLOOKUP($C877,'REACH Bilaga XVII_update'!$B$5:$D$131,3,FALSE)))</f>
        <v>#N/A</v>
      </c>
      <c r="O877" s="76" t="e">
        <f>IF($C877="-",IF($A877="-",IF(VLOOKUP($D877,' REACH Bilaga 59_update'!$A$5:$E$210,5,FALSE)="",NA(),VLOOKUP($D877,' REACH Bilaga 59_update'!$A$5:$E$210,5,FALSE)),IF(VLOOKUP($A877,' REACH Bilaga 59_update'!$D$5:$E$210,2,FALSE)="",NA(),VLOOKUP($A877,' REACH Bilaga 59_update'!$D$5:$E$210,2,FALSE))),IF(VLOOKUP($C877,' REACH Bilaga 59_update'!$C$5:$E$210,3,FALSE)="",NA(),VLOOKUP($C877,' REACH Bilaga 59_update'!$C$5:$E$210,3,FALSE)))</f>
        <v>#N/A</v>
      </c>
      <c r="P877" s="76" t="e">
        <f>IF(C877="-",IF(A877="-",IFERROR(VLOOKUP($D877,' REACH Bilaga 59_update'!$A$5:$F$210,MATCH(Sammanfattning!P$1,' REACH Bilaga 59_update'!$A$4:$F$4,0),FALSE),VLOOKUP($D877,'REACH Bilaga XIV_update'!$A$4:$H$110,MATCH(Sammanfattning!P$1,'REACH Bilaga XIV_update'!$A$4:$H$4,0),FALSE)),IFERROR(VLOOKUP($A877,' REACH Bilaga 59_update'!$D$5:$F$210,MATCH(Sammanfattning!P$1,' REACH Bilaga 59_update'!$D$4:$F$4,0),FALSE),VLOOKUP($A877,'REACH Bilaga XIV_update'!$D$4:$H$110,MATCH(Sammanfattning!P$1,'REACH Bilaga XIV_update'!$D$4:$H$4,0),FALSE))),IFERROR(VLOOKUP($C877,' REACH Bilaga 59_update'!$C$5:$F$210,MATCH(Sammanfattning!P$1,' REACH Bilaga 59_update'!$C$4:$F$4,0),FALSE),VLOOKUP($C877,'REACH Bilaga XIV_update'!$C$4:$H$110,MATCH(Sammanfattning!P$1,'REACH Bilaga XIV_update'!$C$4:$H$4,0),FALSE)))</f>
        <v>#N/A</v>
      </c>
      <c r="Q877" s="76" t="e">
        <f>IF($C877="-",IF($A877="-",IF(VLOOKUP($D877,'REACH Bilaga XIV_update'!$A$5:$I$110,9,FALSE)="",NA(),VLOOKUP($D877,'REACH Bilaga XIV_update'!$A$5:$I$110,9,FALSE)),IF(VLOOKUP($A877,'REACH Bilaga XIV_update'!$D$5:$I$110,6,FALSE)="",NA(),VLOOKUP($A877,'REACH Bilaga XIV_update'!$D$5:$I$110,6,FALSE))),IF(VLOOKUP($C877,'REACH Bilaga XIV_update'!$C$5:$I$110,7,FALSE)="",NA(),VLOOKUP($C877,'REACH Bilaga XIV_update'!$C$5:$I$110,7,FALSE)))</f>
        <v>#N/A</v>
      </c>
      <c r="R877" s="76" t="e">
        <f>IF($C877="-",IF($A877="-",IF(VLOOKUP($D877,CoRAP_update!$A$5:$O$376,15,FALSE)="",NA(),VLOOKUP($D877,CoRAP_update!$A$5:$O$376,15,FALSE)),IF(VLOOKUP($A877,CoRAP_update!$D$5:$O$376,12,FALSE)="",NA(),VLOOKUP($A877,CoRAP_update!$D$5:$O$376,12,FALSE))),IF(VLOOKUP($C877,CoRAP_update!$C$5:$O$376,13,FALSE)="",NA(),VLOOKUP($C877,CoRAP_update!$C$5:$O$376,13,FALSE)))</f>
        <v>#N/A</v>
      </c>
      <c r="S877" s="144" t="e">
        <f>IF($C877="-",IF($A877="-",VLOOKUP($D877,CoRAP_update!$A$5:$J$376,MATCH(Sammanfattning!S$1,CoRAP_update!$A$4:$J$4,0),FALSE),VLOOKUP($A877,CoRAP_update!$D$5:$J$376,MATCH(Sammanfattning!S$1,CoRAP_update!$D$4:$J$4,0),FALSE)),VLOOKUP($C877,CoRAP_update!$C$5:$J$376,MATCH(Sammanfattning!S$1,CoRAP_update!$C$4:$J$4,0),FALSE))</f>
        <v>#N/A</v>
      </c>
      <c r="T877" s="76" t="e">
        <f>IF($A877="-",VLOOKUP($D877,EDC_update!$C$2:$F$450,4,FALSE),VLOOKUP($A877,EDC_update!$B$2:$F$450,5,FALSE))</f>
        <v>#N/A</v>
      </c>
      <c r="V877" s="78">
        <f>IF(IFERROR(SEARCH("PBT",P877),99)=99,IF(IFERROR(SEARCH("suspected PBT",S877),99)=99,IF(IFERROR(SEARCH("concluded to be PBT",K877),99)=99,IF(IFERROR(SEARCH("PBT",S877),99)=99,IF(IFERROR(SEARCH("PBT cand",L877),99)=99,IF(IFERROR(SEARCH("PBT",L877),99)=99,IF(IFERROR(SEARCH("persistent, bioackumulative and toxic properties",K877),99)=99,0,Scoring!$E$3),Scoring!$E$3),Scoring!$E$7),Scoring!$E$3),Scoring!$E$5),Scoring!$E$6),Scoring!$E$3)</f>
        <v>0</v>
      </c>
      <c r="W877" s="78">
        <f>IF(IFERROR(SEARCH("vPvB",P877),99)=99,IF(IFERROR(SEARCH("suspected pbt/vPvB",S877),99)=99,IF(IFERROR(SEARCH("vPvB",S877),99)=99,IF(IFERROR(SEARCH("concluded to be a vPvB",S877),99)=99,IF(IFERROR(SEARCH("identified as vPvB",K877),99)=99,IF(IFERROR(SEARCH("concluded to be a vPvB",K877),99)=99,IF(IFERROR(SEARCH("concluded to be both pbt and vPvB",S877),99)=99,IF(IFERROR(SEARCH("concluded to be both pbt and vPvB",K877),99)=99,0,Scoring!$E$5),Scoring!$E$5),Scoring!$E$5),Scoring!$E$5),Scoring!$E$5),Scoring!$E$4),Scoring!$E$6),Scoring!$E$4)</f>
        <v>0</v>
      </c>
      <c r="X877" s="78">
        <f>IF(IFERROR(SEARCH("H410",N877),99)=99,IF(IFERROR(SEARCH("H410",O877),99)=99,IF(IFERROR(SEARCH("H410",Q877),99)=99,IF(IFERROR(SEARCH("H410",M877),99)=99,IF(IFERROR(SEARCH("H410",R877),99)=99,IF(IFERROR(SEARCH("H411",N877),99)=99,IF(IFERROR(SEARCH("H411",O877),99)=99,IF(IFERROR(SEARCH("H411",Q877),99)=99,IF(IFERROR(SEARCH("H411",M877),99)=99,IF(IFERROR(SEARCH("H411",R877),99)=99,IF(IFERROR(SEARCH("H413",N877),99)=99,IF(IFERROR(SEARCH("H413",O877),99)=99,IF(IFERROR(SEARCH("H413",Q877),99)=99,IF(IFERROR(SEARCH("H413",M877),99)=99,IF(IFERROR(SEARCH("H413",R877),99)=99,IF(IFERROR(SEARCH("H412",N877),99)=99,IF(IFERROR(SEARCH("H412",O877),99)=99,IF(IFERROR(SEARCH("H412",Q877),99)=99,IF(IFERROR(SEARCH("H412",M877),99)=99,IF(IFERROR(SEARCH("H412",R877),99)=99,0,Scoring!$E$2),Scoring!$E$2),Scoring!$E$2),Scoring!$E$2),Scoring!$E$2),Scoring!$E$2),Scoring!$E$2),Scoring!$E$2),Scoring!$E$2),Scoring!$E$2),Scoring!$E$2),Scoring!$E$2),Scoring!$E$2),Scoring!$E$2),Scoring!$E$2),Scoring!$E$2),Scoring!$E$2),Scoring!$E$2),Scoring!$E$2),Scoring!$E$2)</f>
        <v>0</v>
      </c>
      <c r="Y877" s="78">
        <f>IF(IFERROR(SEARCH("CMR",K877),99)=99,IF(IFERROR(SEARCH("Suspected CMR",S877),99)=99,IF(IFERROR(SEARCH("CMR",S877),99)=99,0,Scoring!$E$8),Scoring!$E$9),Scoring!$E$8)</f>
        <v>0</v>
      </c>
      <c r="Z877" s="78">
        <f>IF(IFERROR(SEARCH("H350",N877),99)=99,IF(IFERROR(SEARCH("H350",O877),99)=99,IF(IFERROR(SEARCH("H350",Q877),99)=99,IF(IFERROR(SEARCH("H350",M877),99)=99,IF(IFERROR(SEARCH("H350",R877),99)=99,IF(IFERROR(SEARCH("H351",N877),99)=99,IF(IFERROR(SEARCH("H351",O877),99)=99,IF(IFERROR(SEARCH("H351",Q877),99)=99,IF(IFERROR(SEARCH("H351",M877),99)=99,IF(IFERROR(SEARCH("H351",R877),99)=99,IF(IFERROR(SEARCH("carcinogenic",P877),99)=99,IF(IFERROR(SEARCH("suspected carcinogenic",S877),99)=99,0,Scoring!$E$12),Scoring!$E$11),Scoring!$E$10),Scoring!$E$10),Scoring!$E$10),Scoring!$E$10),Scoring!$E$10),Scoring!$E$10),Scoring!$E$10),Scoring!$E$10),Scoring!$E$10),Scoring!$E$10)</f>
        <v>0</v>
      </c>
      <c r="AA877" s="78">
        <f>IF(IFERROR(SEARCH("H340",N877),99)=99,IF(IFERROR(SEARCH("H340",O877),99)=99,IF(IFERROR(SEARCH("H340",Q877),99)=99,IF(IFERROR(SEARCH("H340",M877),99)=99,IF(IFERROR(SEARCH("H340",R877),99)=99,IF(IFERROR(SEARCH("H341",N877),99)=99,IF(IFERROR(SEARCH("H341",O877),99)=99,IF(IFERROR(SEARCH("H341",Q877),99)=99,IF(IFERROR(SEARCH("H341",M877),99)=99,IF(IFERROR(SEARCH("H341",R877),99)=99,IF(IFERROR(SEARCH("mutagenic",P877),99)=99,IF(IFERROR(SEARCH("suspected mutagenic",S877),99)=99,0,Scoring!$E$15),Scoring!$E$14),Scoring!$E$13),Scoring!$E$13),Scoring!$E$13),Scoring!$E$13),Scoring!$E$13),Scoring!$E$13),Scoring!$E$13),Scoring!$E$13),Scoring!$E$13),Scoring!$E$13)</f>
        <v>0</v>
      </c>
      <c r="AB877" s="78">
        <f>IF(IFERROR(SEARCH("H360",N877),99)=99,IF(IFERROR(SEARCH("H360",O877),99)=99,IF(IFERROR(SEARCH("H360",Q877),99)=99,IF(IFERROR(SEARCH("H360",M877),99)=99,IF(IFERROR(SEARCH("H360",R877),99)=99,IF(IFERROR(SEARCH("H361",N877),99)=99,IF(IFERROR(SEARCH("H361",O877),99)=99,IF(IFERROR(SEARCH("H361",Q877),99)=99,IF(IFERROR(SEARCH("H361",M877),99)=99,IF(IFERROR(SEARCH("H361",R877),99)=99,IF(IFERROR(SEARCH("reproduction",P877),99)=99,IF(IFERROR(SEARCH("suspected reprotoxic",S877),99)=99,IF(IFERROR(SEARCH("reprotoxic",S877),99)=99,IF(IFERROR(SEARCH("reprotoxic",K877),99)=99,0,Scoring!$E$18),Scoring!$E$18),Scoring!$E$19),Scoring!$E$17),Scoring!$E$16),Scoring!$E$16),Scoring!$E$16),Scoring!$E$16),Scoring!$E$16),Scoring!$E$16),Scoring!$E$16),Scoring!$E$16),Scoring!$E$16),Scoring!$E$16)</f>
        <v>1</v>
      </c>
      <c r="AC877" s="78">
        <f>IF(IFERROR(SEARCH("57f",L877),99)=99,IF(IFERROR(SEARCH("57(f)",P877),99)=99,0,Scoring!$E$20),Scoring!$E$20)</f>
        <v>1</v>
      </c>
      <c r="AD877" s="78">
        <f>IF(IFERROR(SEARCH("CAT1",T877),99)=99,IF(IFERROR(SEARCH("CAT2",T877),99)=99,IF(IFERROR(SEARCH("CAT3",T877),99)=99,IF(IFERROR(SEARCH("concluded to be endocrine",K877),99)=99,IF(IFERROR(SEARCH("categorised as endocrine",K877),99)=99,IF(IFERROR(SEARCH("endocrine disrupting",P877),99)=99,IF(IFERROR(SEARCH("endocrine disrupting",K877),99)=99,IF(IFERROR(SEARCH("suspected endocrine",S877),99)=99,IF(IFERROR(SEARCH("potential endocrine",S877),99)=99,0,Scoring!$E$25),Scoring!$E$25),Scoring!$E$24),Scoring!$E$24),Scoring!$E$24),Scoring!$E$24),Scoring!$E$23),Scoring!$E$22),Scoring!$E$21)</f>
        <v>0</v>
      </c>
      <c r="AE877" s="78">
        <f>IF(IFERROR(SEARCH("suspected sensitiser",S877),99)=99,IF(IFERROR(SEARCH("sensitiser",S877),99)=99,IF(IFERROR(SEARCH("other hazard based concern",S877),99)=99,0,Scoring!$E$28),Scoring!$E$26),Scoring!$E$27)</f>
        <v>0</v>
      </c>
      <c r="AF877" s="78">
        <f>IF(IFERROR(M877,1)=1,IF(IFERROR(N877,1)=1,IF(IFERROR(O877,1)=1,IF(IFERROR(Q877,1)=1,IF(IFERROR(R877,1)=1,IF(IFERROR(T877,1)=1,IF(IFERROR(K877,1)=1,IF(IFERROR(P877,1)=1,IF(IFERROR(S877,1)=1,Scoring!$E$29,0),0),0),0),0),0),0),0),0)</f>
        <v>0</v>
      </c>
      <c r="AG877" s="78">
        <f t="shared" si="65"/>
        <v>2</v>
      </c>
      <c r="AI877" s="93"/>
      <c r="AJ877" s="94"/>
      <c r="AK877" s="76"/>
      <c r="AL877" s="75"/>
      <c r="AN877" s="79"/>
      <c r="AO877" s="79"/>
      <c r="AP877" s="79"/>
      <c r="AQ877" s="79"/>
      <c r="AR877" s="79"/>
      <c r="AS877" s="78"/>
      <c r="AU877" s="79">
        <f>IF(IFERROR(F877,99)=99,IF(IFERROR(G877,99)=99,IF(IFERROR(H877,99)=99,IF(IFERROR(I877,99)=99,IF(IFERROR(E877,99)=99,IF(IFERROR(J877,99)=99,0,Scoring!$B$7),Scoring!$B$3),Scoring!$B$2),Scoring!$B$6),Scoring!$B$5),Scoring!$B$4)</f>
        <v>0.3</v>
      </c>
      <c r="AV877" s="78">
        <f t="shared" si="66"/>
        <v>0.6</v>
      </c>
      <c r="AW877" s="78"/>
      <c r="AX877" s="66"/>
      <c r="AY877" s="78"/>
      <c r="AZ877" s="76"/>
      <c r="BA877" s="76"/>
      <c r="BB877" s="76"/>
    </row>
    <row r="878" spans="1:54" x14ac:dyDescent="0.25">
      <c r="A878" s="77" t="s">
        <v>6295</v>
      </c>
      <c r="B878" s="76" t="str">
        <f t="shared" si="67"/>
        <v>230-770-5</v>
      </c>
      <c r="C878" s="77" t="s">
        <v>2137</v>
      </c>
      <c r="D878" s="77" t="s">
        <v>2138</v>
      </c>
      <c r="E878" s="76" t="str">
        <f>IF(C878="-",IF(A878="-",VLOOKUP(D878,'sin-list 180320_update'!$C$2:$C$835,1,FALSE),VLOOKUP(A878,'sin-list 180320_update'!$A$2:$A$835,1,FALSE)),VLOOKUP(C878,'sin-list 180320_update'!$B$2:$B$835,1,FALSE))</f>
        <v>230-770-5</v>
      </c>
      <c r="F878" s="76" t="e">
        <f>IF($C878="-",IF($A878="-",VLOOKUP($D878,'REACH Bilaga XVII_update'!$A$5:$A$131,1,FALSE),VLOOKUP($A878,'REACH Bilaga XVII_update'!$C$5:$C$131,1,FALSE)),VLOOKUP($C878,'REACH Bilaga XVII_update'!$B$5:$B$131,1,FALSE))</f>
        <v>#N/A</v>
      </c>
      <c r="G878" s="76" t="e">
        <f>IF($C878="-",IF($A878="-",VLOOKUP($D878,' REACH Bilaga 59_update'!$A$5:$A$210,1,FALSE),VLOOKUP($A878,' REACH Bilaga 59_update'!$D$5:$D$210,1,FALSE)),VLOOKUP($C878,' REACH Bilaga 59_update'!$C$5:$C$210,1,FALSE))</f>
        <v>#N/A</v>
      </c>
      <c r="H878" s="76" t="str">
        <f>IF($C878="-",IF($A878="-",VLOOKUP($D878,'REACH Bilaga XIV_update'!$A$5:$A$110,1,FALSE),VLOOKUP($A878,'REACH Bilaga XIV_update'!$D$5:$D$110,1,FALSE)),VLOOKUP($C878,'REACH Bilaga XIV_update'!$C$5:$C$110,1,FALSE))</f>
        <v>230-770-5</v>
      </c>
      <c r="I878" s="76" t="e">
        <f>IF($C878="-",IF($A878="-",VLOOKUP($D878,CoRAP_update!$A$5:$A$376,1,FALSE),VLOOKUP($A878,CoRAP_update!$D$5:$D$376,1,FALSE)),VLOOKUP($C878,CoRAP_update!$C$5:$C$376,1,FALSE))</f>
        <v>#N/A</v>
      </c>
      <c r="J878" s="76" t="e">
        <f>IF($C878="-",IF($A878="-",VLOOKUP($D878,EDC_update!$C$2:$C$450,1,FALSE),VLOOKUP($A878,EDC_update!$B$2:$B$450,1,FALSE)),VLOOKUP($C878,EDC_update!$L$2:$L$450,1,FALSE))</f>
        <v>#N/A</v>
      </c>
      <c r="K878" s="76" t="str">
        <f>IF($C878="-",IF($A878="-",IF(VLOOKUP($D878,'sin-list 180320_update'!$C$2:$S$835,3,FALSE)="",NA(),VLOOKUP($D878,'sin-list 180320_update'!$C$2:$S$835,3,FALSE)),IF(VLOOKUP($A878,'sin-list 180320_update'!$A$2:$S$835,5,FALSE)="",NA(),VLOOKUP($A878,'sin-list 180320_update'!$A$2:$S$835,5,FALSE))),IF(VLOOKUP($C878,'sin-list 180320_update'!$B$2:$S$835,4,FALSE)="",NA(),VLOOKUP($C878,'sin-list 180320_update'!$B$2:$S$835,4,FALSE)))</f>
        <v>Nonylphenol etoxilates are categorized as endocrine disruptors (cat 1), they are the precursors of Nonyl phenol which is a persistent and bio-accumulative substance. It has been found in the environment.</v>
      </c>
      <c r="L878" s="76" t="str">
        <f>IF($C878="-",IF($A878="-",VLOOKUP($D878,'sin-list 180320_update'!$C$2:$S$835,6,FALSE),VLOOKUP($A878,'sin-list 180320_update'!$A$2:$S$835,8,FALSE)),VLOOKUP($C878,'sin-list 180320_update'!$B$2:$S$835,7,FALSE))</f>
        <v>Official classification missing - 57f substance</v>
      </c>
      <c r="M878" s="76" t="e">
        <f>IF($C878="-",IF($A878="-",IF(VLOOKUP($D878,'sin-list 180320_update'!$C$2:$S$835,8,FALSE)="",NA(),VLOOKUP($D878,'sin-list 180320_update'!$C$2:$S$835,8,FALSE)),IF(VLOOKUP($A878,'sin-list 180320_update'!$A$2:$S$835,10,FALSE)="",NA(),VLOOKUP($A878,'sin-list 180320_update'!$A$2:$S$835,10,FALSE))),IF(VLOOKUP($C878,'sin-list 180320_update'!$B$2:$S$835,9,FALSE)="",NA(),VLOOKUP($C878,'sin-list 180320_update'!$B$2:$S$835,9,FALSE)))</f>
        <v>#N/A</v>
      </c>
      <c r="N878" s="76" t="e">
        <f>IF($C878="-",IF($A878="-",IF(VLOOKUP($D878,'REACH Bilaga XVII_update'!$A$5:$E$131,4,FALSE)="",NA(),VLOOKUP($D878,'REACH Bilaga XVII_update'!$A$5:$E$131,4,FALSE)),IF(VLOOKUP($A878,'REACH Bilaga XVII_update'!$C$5:$D$131,2,FALSE)="",NA(),VLOOKUP($A878,'REACH Bilaga XVII_update'!$C$5:$D$131,2,FALSE))),IF(VLOOKUP($C878,'REACH Bilaga XVII_update'!$B$5:$D$131,3,FALSE)="",NA(),VLOOKUP($C878,'REACH Bilaga XVII_update'!$B$5:$D$131,3,FALSE)))</f>
        <v>#N/A</v>
      </c>
      <c r="O878" s="76" t="e">
        <f>IF($C878="-",IF($A878="-",IF(VLOOKUP($D878,' REACH Bilaga 59_update'!$A$5:$E$210,5,FALSE)="",NA(),VLOOKUP($D878,' REACH Bilaga 59_update'!$A$5:$E$210,5,FALSE)),IF(VLOOKUP($A878,' REACH Bilaga 59_update'!$D$5:$E$210,2,FALSE)="",NA(),VLOOKUP($A878,' REACH Bilaga 59_update'!$D$5:$E$210,2,FALSE))),IF(VLOOKUP($C878,' REACH Bilaga 59_update'!$C$5:$E$210,3,FALSE)="",NA(),VLOOKUP($C878,' REACH Bilaga 59_update'!$C$5:$E$210,3,FALSE)))</f>
        <v>#N/A</v>
      </c>
      <c r="P878" s="76" t="str">
        <f>IF(C878="-",IF(A878="-",IFERROR(VLOOKUP($D878,' REACH Bilaga 59_update'!$A$5:$F$210,MATCH(Sammanfattning!P$1,' REACH Bilaga 59_update'!$A$4:$F$4,0),FALSE),VLOOKUP($D878,'REACH Bilaga XIV_update'!$A$4:$H$110,MATCH(Sammanfattning!P$1,'REACH Bilaga XIV_update'!$A$4:$H$4,0),FALSE)),IFERROR(VLOOKUP($A878,' REACH Bilaga 59_update'!$D$5:$F$210,MATCH(Sammanfattning!P$1,' REACH Bilaga 59_update'!$D$4:$F$4,0),FALSE),VLOOKUP($A878,'REACH Bilaga XIV_update'!$D$4:$H$110,MATCH(Sammanfattning!P$1,'REACH Bilaga XIV_update'!$D$4:$H$4,0),FALSE))),IFERROR(VLOOKUP($C878,' REACH Bilaga 59_update'!$C$5:$F$210,MATCH(Sammanfattning!P$1,' REACH Bilaga 59_update'!$C$4:$F$4,0),FALSE),VLOOKUP($C878,'REACH Bilaga XIV_update'!$C$4:$H$110,MATCH(Sammanfattning!P$1,'REACH Bilaga XIV_update'!$C$4:$H$4,0),FALSE)))</f>
        <v>Endocrine disrupting properties (Article 57(f) - environment)</v>
      </c>
      <c r="Q878" s="76" t="e">
        <f>IF($C878="-",IF($A878="-",IF(VLOOKUP($D878,'REACH Bilaga XIV_update'!$A$5:$I$110,9,FALSE)="",NA(),VLOOKUP($D878,'REACH Bilaga XIV_update'!$A$5:$I$110,9,FALSE)),IF(VLOOKUP($A878,'REACH Bilaga XIV_update'!$D$5:$I$110,6,FALSE)="",NA(),VLOOKUP($A878,'REACH Bilaga XIV_update'!$D$5:$I$110,6,FALSE))),IF(VLOOKUP($C878,'REACH Bilaga XIV_update'!$C$5:$I$110,7,FALSE)="",NA(),VLOOKUP($C878,'REACH Bilaga XIV_update'!$C$5:$I$110,7,FALSE)))</f>
        <v>#N/A</v>
      </c>
      <c r="R878" s="76" t="e">
        <f>IF($C878="-",IF($A878="-",IF(VLOOKUP($D878,CoRAP_update!$A$5:$O$376,15,FALSE)="",NA(),VLOOKUP($D878,CoRAP_update!$A$5:$O$376,15,FALSE)),IF(VLOOKUP($A878,CoRAP_update!$D$5:$O$376,12,FALSE)="",NA(),VLOOKUP($A878,CoRAP_update!$D$5:$O$376,12,FALSE))),IF(VLOOKUP($C878,CoRAP_update!$C$5:$O$376,13,FALSE)="",NA(),VLOOKUP($C878,CoRAP_update!$C$5:$O$376,13,FALSE)))</f>
        <v>#N/A</v>
      </c>
      <c r="S878" s="144" t="e">
        <f>IF($C878="-",IF($A878="-",VLOOKUP($D878,CoRAP_update!$A$5:$J$376,MATCH(Sammanfattning!S$1,CoRAP_update!$A$4:$J$4,0),FALSE),VLOOKUP($A878,CoRAP_update!$D$5:$J$376,MATCH(Sammanfattning!S$1,CoRAP_update!$D$4:$J$4,0),FALSE)),VLOOKUP($C878,CoRAP_update!$C$5:$J$376,MATCH(Sammanfattning!S$1,CoRAP_update!$C$4:$J$4,0),FALSE))</f>
        <v>#N/A</v>
      </c>
      <c r="T878" s="76" t="e">
        <f>IF($A878="-",VLOOKUP($D878,EDC_update!$C$2:$F$450,4,FALSE),VLOOKUP($A878,EDC_update!$B$2:$F$450,5,FALSE))</f>
        <v>#N/A</v>
      </c>
      <c r="V878" s="78">
        <f>IF(IFERROR(SEARCH("PBT",P878),99)=99,IF(IFERROR(SEARCH("suspected PBT",S878),99)=99,IF(IFERROR(SEARCH("concluded to be PBT",K878),99)=99,IF(IFERROR(SEARCH("PBT",S878),99)=99,IF(IFERROR(SEARCH("PBT cand",L878),99)=99,IF(IFERROR(SEARCH("PBT",L878),99)=99,IF(IFERROR(SEARCH("persistent, bioackumulative and toxic properties",K878),99)=99,0,Scoring!$E$3),Scoring!$E$3),Scoring!$E$7),Scoring!$E$3),Scoring!$E$5),Scoring!$E$6),Scoring!$E$3)</f>
        <v>0</v>
      </c>
      <c r="W878" s="78">
        <f>IF(IFERROR(SEARCH("vPvB",P878),99)=99,IF(IFERROR(SEARCH("suspected pbt/vPvB",S878),99)=99,IF(IFERROR(SEARCH("vPvB",S878),99)=99,IF(IFERROR(SEARCH("concluded to be a vPvB",S878),99)=99,IF(IFERROR(SEARCH("identified as vPvB",K878),99)=99,IF(IFERROR(SEARCH("concluded to be a vPvB",K878),99)=99,IF(IFERROR(SEARCH("concluded to be both pbt and vPvB",S878),99)=99,IF(IFERROR(SEARCH("concluded to be both pbt and vPvB",K878),99)=99,0,Scoring!$E$5),Scoring!$E$5),Scoring!$E$5),Scoring!$E$5),Scoring!$E$5),Scoring!$E$4),Scoring!$E$6),Scoring!$E$4)</f>
        <v>0</v>
      </c>
      <c r="X878" s="78">
        <f>IF(IFERROR(SEARCH("H410",N878),99)=99,IF(IFERROR(SEARCH("H410",O878),99)=99,IF(IFERROR(SEARCH("H410",Q878),99)=99,IF(IFERROR(SEARCH("H410",M878),99)=99,IF(IFERROR(SEARCH("H410",R878),99)=99,IF(IFERROR(SEARCH("H411",N878),99)=99,IF(IFERROR(SEARCH("H411",O878),99)=99,IF(IFERROR(SEARCH("H411",Q878),99)=99,IF(IFERROR(SEARCH("H411",M878),99)=99,IF(IFERROR(SEARCH("H411",R878),99)=99,IF(IFERROR(SEARCH("H413",N878),99)=99,IF(IFERROR(SEARCH("H413",O878),99)=99,IF(IFERROR(SEARCH("H413",Q878),99)=99,IF(IFERROR(SEARCH("H413",M878),99)=99,IF(IFERROR(SEARCH("H413",R878),99)=99,IF(IFERROR(SEARCH("H412",N878),99)=99,IF(IFERROR(SEARCH("H412",O878),99)=99,IF(IFERROR(SEARCH("H412",Q878),99)=99,IF(IFERROR(SEARCH("H412",M878),99)=99,IF(IFERROR(SEARCH("H412",R878),99)=99,0,Scoring!$E$2),Scoring!$E$2),Scoring!$E$2),Scoring!$E$2),Scoring!$E$2),Scoring!$E$2),Scoring!$E$2),Scoring!$E$2),Scoring!$E$2),Scoring!$E$2),Scoring!$E$2),Scoring!$E$2),Scoring!$E$2),Scoring!$E$2),Scoring!$E$2),Scoring!$E$2),Scoring!$E$2),Scoring!$E$2),Scoring!$E$2),Scoring!$E$2)</f>
        <v>0</v>
      </c>
      <c r="Y878" s="78">
        <f>IF(IFERROR(SEARCH("CMR",K878),99)=99,IF(IFERROR(SEARCH("Suspected CMR",S878),99)=99,IF(IFERROR(SEARCH("CMR",S878),99)=99,0,Scoring!$E$8),Scoring!$E$9),Scoring!$E$8)</f>
        <v>0</v>
      </c>
      <c r="Z878" s="78">
        <f>IF(IFERROR(SEARCH("H350",N878),99)=99,IF(IFERROR(SEARCH("H350",O878),99)=99,IF(IFERROR(SEARCH("H350",Q878),99)=99,IF(IFERROR(SEARCH("H350",M878),99)=99,IF(IFERROR(SEARCH("H350",R878),99)=99,IF(IFERROR(SEARCH("H351",N878),99)=99,IF(IFERROR(SEARCH("H351",O878),99)=99,IF(IFERROR(SEARCH("H351",Q878),99)=99,IF(IFERROR(SEARCH("H351",M878),99)=99,IF(IFERROR(SEARCH("H351",R878),99)=99,IF(IFERROR(SEARCH("carcinogenic",P878),99)=99,IF(IFERROR(SEARCH("suspected carcinogenic",S878),99)=99,0,Scoring!$E$12),Scoring!$E$11),Scoring!$E$10),Scoring!$E$10),Scoring!$E$10),Scoring!$E$10),Scoring!$E$10),Scoring!$E$10),Scoring!$E$10),Scoring!$E$10),Scoring!$E$10),Scoring!$E$10)</f>
        <v>0</v>
      </c>
      <c r="AA878" s="78">
        <f>IF(IFERROR(SEARCH("H340",N878),99)=99,IF(IFERROR(SEARCH("H340",O878),99)=99,IF(IFERROR(SEARCH("H340",Q878),99)=99,IF(IFERROR(SEARCH("H340",M878),99)=99,IF(IFERROR(SEARCH("H340",R878),99)=99,IF(IFERROR(SEARCH("H341",N878),99)=99,IF(IFERROR(SEARCH("H341",O878),99)=99,IF(IFERROR(SEARCH("H341",Q878),99)=99,IF(IFERROR(SEARCH("H341",M878),99)=99,IF(IFERROR(SEARCH("H341",R878),99)=99,IF(IFERROR(SEARCH("mutagenic",P878),99)=99,IF(IFERROR(SEARCH("suspected mutagenic",S878),99)=99,0,Scoring!$E$15),Scoring!$E$14),Scoring!$E$13),Scoring!$E$13),Scoring!$E$13),Scoring!$E$13),Scoring!$E$13),Scoring!$E$13),Scoring!$E$13),Scoring!$E$13),Scoring!$E$13),Scoring!$E$13)</f>
        <v>0</v>
      </c>
      <c r="AB878" s="78">
        <f>IF(IFERROR(SEARCH("H360",N878),99)=99,IF(IFERROR(SEARCH("H360",O878),99)=99,IF(IFERROR(SEARCH("H360",Q878),99)=99,IF(IFERROR(SEARCH("H360",M878),99)=99,IF(IFERROR(SEARCH("H360",R878),99)=99,IF(IFERROR(SEARCH("H361",N878),99)=99,IF(IFERROR(SEARCH("H361",O878),99)=99,IF(IFERROR(SEARCH("H361",Q878),99)=99,IF(IFERROR(SEARCH("H361",M878),99)=99,IF(IFERROR(SEARCH("H361",R878),99)=99,IF(IFERROR(SEARCH("reproduction",P878),99)=99,IF(IFERROR(SEARCH("suspected reprotoxic",S878),99)=99,IF(IFERROR(SEARCH("reprotoxic",S878),99)=99,IF(IFERROR(SEARCH("reprotoxic",K878),99)=99,0,Scoring!$E$18),Scoring!$E$18),Scoring!$E$19),Scoring!$E$17),Scoring!$E$16),Scoring!$E$16),Scoring!$E$16),Scoring!$E$16),Scoring!$E$16),Scoring!$E$16),Scoring!$E$16),Scoring!$E$16),Scoring!$E$16),Scoring!$E$16)</f>
        <v>0</v>
      </c>
      <c r="AC878" s="78">
        <f>IF(IFERROR(SEARCH("57f",L878),99)=99,IF(IFERROR(SEARCH("57(f)",P878),99)=99,0,Scoring!$E$20),Scoring!$E$20)</f>
        <v>1</v>
      </c>
      <c r="AD878" s="78">
        <f>IF(IFERROR(SEARCH("CAT1",T878),99)=99,IF(IFERROR(SEARCH("CAT2",T878),99)=99,IF(IFERROR(SEARCH("CAT3",T878),99)=99,IF(IFERROR(SEARCH("concluded to be endocrine",K878),99)=99,IF(IFERROR(SEARCH("categorised as endocrine",K878),99)=99,IF(IFERROR(SEARCH("endocrine disrupting",P878),99)=99,IF(IFERROR(SEARCH("endocrine disrupting",K878),99)=99,IF(IFERROR(SEARCH("suspected endocrine",S878),99)=99,IF(IFERROR(SEARCH("potential endocrine",S878),99)=99,0,Scoring!$E$25),Scoring!$E$25),Scoring!$E$24),Scoring!$E$24),Scoring!$E$24),Scoring!$E$24),Scoring!$E$23),Scoring!$E$22),Scoring!$E$21)</f>
        <v>1</v>
      </c>
      <c r="AE878" s="78">
        <f>IF(IFERROR(SEARCH("suspected sensitiser",S878),99)=99,IF(IFERROR(SEARCH("sensitiser",S878),99)=99,IF(IFERROR(SEARCH("other hazard based concern",S878),99)=99,0,Scoring!$E$28),Scoring!$E$26),Scoring!$E$27)</f>
        <v>0</v>
      </c>
      <c r="AF878" s="78">
        <f>IF(IFERROR(M878,1)=1,IF(IFERROR(N878,1)=1,IF(IFERROR(O878,1)=1,IF(IFERROR(Q878,1)=1,IF(IFERROR(R878,1)=1,IF(IFERROR(T878,1)=1,IF(IFERROR(K878,1)=1,IF(IFERROR(P878,1)=1,IF(IFERROR(S878,1)=1,Scoring!$E$29,0),0),0),0),0),0),0),0),0)</f>
        <v>0</v>
      </c>
      <c r="AG878" s="78">
        <f t="shared" si="65"/>
        <v>2</v>
      </c>
      <c r="AI878" s="93"/>
      <c r="AJ878" s="94"/>
      <c r="AK878" s="76"/>
      <c r="AL878" s="75"/>
      <c r="AN878" s="79"/>
      <c r="AO878" s="79"/>
      <c r="AP878" s="79"/>
      <c r="AQ878" s="79"/>
      <c r="AR878" s="79"/>
      <c r="AS878" s="78"/>
      <c r="AU878" s="79">
        <f>IF(IFERROR(F878,99)=99,IF(IFERROR(G878,99)=99,IF(IFERROR(H878,99)=99,IF(IFERROR(I878,99)=99,IF(IFERROR(E878,99)=99,IF(IFERROR(J878,99)=99,0,Scoring!$B$7),Scoring!$B$3),Scoring!$B$2),Scoring!$B$6),Scoring!$B$5),Scoring!$B$4)</f>
        <v>1</v>
      </c>
      <c r="AV878" s="78">
        <f t="shared" si="66"/>
        <v>2</v>
      </c>
      <c r="AW878" s="78"/>
      <c r="AX878" s="66"/>
      <c r="AY878" s="78"/>
      <c r="AZ878" s="76"/>
      <c r="BA878" s="76"/>
      <c r="BB878" s="76"/>
    </row>
    <row r="879" spans="1:54" x14ac:dyDescent="0.25">
      <c r="A879" s="77" t="s">
        <v>3326</v>
      </c>
      <c r="B879" s="76" t="str">
        <f t="shared" si="67"/>
        <v>231-911-3</v>
      </c>
      <c r="C879" s="77" t="s">
        <v>3398</v>
      </c>
      <c r="D879" s="77" t="s">
        <v>3227</v>
      </c>
      <c r="E879" s="76" t="e">
        <f>IF(C879="-",IF(A879="-",VLOOKUP(D879,'sin-list 180320_update'!$C$2:$C$835,1,FALSE),VLOOKUP(A879,'sin-list 180320_update'!$A$2:$A$835,1,FALSE)),VLOOKUP(C879,'sin-list 180320_update'!$B$2:$B$835,1,FALSE))</f>
        <v>#N/A</v>
      </c>
      <c r="F879" s="76" t="str">
        <f>IF($C879="-",IF($A879="-",VLOOKUP($D879,'REACH Bilaga XVII_update'!$A$5:$A$131,1,FALSE),VLOOKUP($A879,'REACH Bilaga XVII_update'!$C$5:$C$131,1,FALSE)),VLOOKUP($C879,'REACH Bilaga XVII_update'!$B$5:$B$131,1,FALSE))</f>
        <v>231-911-3</v>
      </c>
      <c r="G879" s="76" t="e">
        <f>IF($C879="-",IF($A879="-",VLOOKUP($D879,' REACH Bilaga 59_update'!$A$5:$A$210,1,FALSE),VLOOKUP($A879,' REACH Bilaga 59_update'!$D$5:$D$210,1,FALSE)),VLOOKUP($C879,' REACH Bilaga 59_update'!$C$5:$C$210,1,FALSE))</f>
        <v>#N/A</v>
      </c>
      <c r="H879" s="76" t="e">
        <f>IF($C879="-",IF($A879="-",VLOOKUP($D879,'REACH Bilaga XIV_update'!$A$5:$A$110,1,FALSE),VLOOKUP($A879,'REACH Bilaga XIV_update'!$D$5:$D$110,1,FALSE)),VLOOKUP($C879,'REACH Bilaga XIV_update'!$C$5:$C$110,1,FALSE))</f>
        <v>#N/A</v>
      </c>
      <c r="I879" s="76" t="e">
        <f>IF($C879="-",IF($A879="-",VLOOKUP($D879,CoRAP_update!$A$5:$A$376,1,FALSE),VLOOKUP($A879,CoRAP_update!$D$5:$D$376,1,FALSE)),VLOOKUP($C879,CoRAP_update!$C$5:$C$376,1,FALSE))</f>
        <v>#N/A</v>
      </c>
      <c r="J879" s="76" t="e">
        <f>IF($C879="-",IF($A879="-",VLOOKUP($D879,EDC_update!$C$2:$C$450,1,FALSE),VLOOKUP($A879,EDC_update!$B$2:$B$450,1,FALSE)),VLOOKUP($C879,EDC_update!$L$2:$L$450,1,FALSE))</f>
        <v>#N/A</v>
      </c>
      <c r="K879" s="76" t="e">
        <f>IF($C879="-",IF($A879="-",IF(VLOOKUP($D879,'sin-list 180320_update'!$C$2:$S$835,3,FALSE)="",NA(),VLOOKUP($D879,'sin-list 180320_update'!$C$2:$S$835,3,FALSE)),IF(VLOOKUP($A879,'sin-list 180320_update'!$A$2:$S$835,5,FALSE)="",NA(),VLOOKUP($A879,'sin-list 180320_update'!$A$2:$S$835,5,FALSE))),IF(VLOOKUP($C879,'sin-list 180320_update'!$B$2:$S$835,4,FALSE)="",NA(),VLOOKUP($C879,'sin-list 180320_update'!$B$2:$S$835,4,FALSE)))</f>
        <v>#N/A</v>
      </c>
      <c r="L879" s="76" t="e">
        <f>IF($C879="-",IF($A879="-",VLOOKUP($D879,'sin-list 180320_update'!$C$2:$S$835,6,FALSE),VLOOKUP($A879,'sin-list 180320_update'!$A$2:$S$835,8,FALSE)),VLOOKUP($C879,'sin-list 180320_update'!$B$2:$S$835,7,FALSE))</f>
        <v>#N/A</v>
      </c>
      <c r="M879" s="76" t="e">
        <f>IF($C879="-",IF($A879="-",IF(VLOOKUP($D879,'sin-list 180320_update'!$C$2:$S$835,8,FALSE)="",NA(),VLOOKUP($D879,'sin-list 180320_update'!$C$2:$S$835,8,FALSE)),IF(VLOOKUP($A879,'sin-list 180320_update'!$A$2:$S$835,10,FALSE)="",NA(),VLOOKUP($A879,'sin-list 180320_update'!$A$2:$S$835,10,FALSE))),IF(VLOOKUP($C879,'sin-list 180320_update'!$B$2:$S$835,9,FALSE)="",NA(),VLOOKUP($C879,'sin-list 180320_update'!$B$2:$S$835,9,FALSE)))</f>
        <v>#N/A</v>
      </c>
      <c r="N879" s="76" t="str">
        <f>IF($C879="-",IF($A879="-",IF(VLOOKUP($D879,'REACH Bilaga XVII_update'!$A$5:$E$131,4,FALSE)="",NA(),VLOOKUP($D879,'REACH Bilaga XVII_update'!$A$5:$E$131,4,FALSE)),IF(VLOOKUP($A879,'REACH Bilaga XVII_update'!$C$5:$D$131,2,FALSE)="",NA(),VLOOKUP($A879,'REACH Bilaga XVII_update'!$C$5:$D$131,2,FALSE))),IF(VLOOKUP($C879,'REACH Bilaga XVII_update'!$B$5:$D$131,3,FALSE)="",NA(),VLOOKUP($C879,'REACH Bilaga XVII_update'!$B$5:$D$131,3,FALSE)))</f>
        <v>H351
H330
H311
H301
H335
H315
H319
H400
H410</v>
      </c>
      <c r="O879" s="76" t="e">
        <f>IF($C879="-",IF($A879="-",IF(VLOOKUP($D879,' REACH Bilaga 59_update'!$A$5:$E$210,5,FALSE)="",NA(),VLOOKUP($D879,' REACH Bilaga 59_update'!$A$5:$E$210,5,FALSE)),IF(VLOOKUP($A879,' REACH Bilaga 59_update'!$D$5:$E$210,2,FALSE)="",NA(),VLOOKUP($A879,' REACH Bilaga 59_update'!$D$5:$E$210,2,FALSE))),IF(VLOOKUP($C879,' REACH Bilaga 59_update'!$C$5:$E$210,3,FALSE)="",NA(),VLOOKUP($C879,' REACH Bilaga 59_update'!$C$5:$E$210,3,FALSE)))</f>
        <v>#N/A</v>
      </c>
      <c r="P879" s="76" t="e">
        <f>IF(C879="-",IF(A879="-",IFERROR(VLOOKUP($D879,' REACH Bilaga 59_update'!$A$5:$F$210,MATCH(Sammanfattning!P$1,' REACH Bilaga 59_update'!$A$4:$F$4,0),FALSE),VLOOKUP($D879,'REACH Bilaga XIV_update'!$A$4:$H$110,MATCH(Sammanfattning!P$1,'REACH Bilaga XIV_update'!$A$4:$H$4,0),FALSE)),IFERROR(VLOOKUP($A879,' REACH Bilaga 59_update'!$D$5:$F$210,MATCH(Sammanfattning!P$1,' REACH Bilaga 59_update'!$D$4:$F$4,0),FALSE),VLOOKUP($A879,'REACH Bilaga XIV_update'!$D$4:$H$110,MATCH(Sammanfattning!P$1,'REACH Bilaga XIV_update'!$D$4:$H$4,0),FALSE))),IFERROR(VLOOKUP($C879,' REACH Bilaga 59_update'!$C$5:$F$210,MATCH(Sammanfattning!P$1,' REACH Bilaga 59_update'!$C$4:$F$4,0),FALSE),VLOOKUP($C879,'REACH Bilaga XIV_update'!$C$4:$H$110,MATCH(Sammanfattning!P$1,'REACH Bilaga XIV_update'!$C$4:$H$4,0),FALSE)))</f>
        <v>#N/A</v>
      </c>
      <c r="Q879" s="76" t="e">
        <f>IF($C879="-",IF($A879="-",IF(VLOOKUP($D879,'REACH Bilaga XIV_update'!$A$5:$I$110,9,FALSE)="",NA(),VLOOKUP($D879,'REACH Bilaga XIV_update'!$A$5:$I$110,9,FALSE)),IF(VLOOKUP($A879,'REACH Bilaga XIV_update'!$D$5:$I$110,6,FALSE)="",NA(),VLOOKUP($A879,'REACH Bilaga XIV_update'!$D$5:$I$110,6,FALSE))),IF(VLOOKUP($C879,'REACH Bilaga XIV_update'!$C$5:$I$110,7,FALSE)="",NA(),VLOOKUP($C879,'REACH Bilaga XIV_update'!$C$5:$I$110,7,FALSE)))</f>
        <v>#N/A</v>
      </c>
      <c r="R879" s="76" t="e">
        <f>IF($C879="-",IF($A879="-",IF(VLOOKUP($D879,CoRAP_update!$A$5:$O$376,15,FALSE)="",NA(),VLOOKUP($D879,CoRAP_update!$A$5:$O$376,15,FALSE)),IF(VLOOKUP($A879,CoRAP_update!$D$5:$O$376,12,FALSE)="",NA(),VLOOKUP($A879,CoRAP_update!$D$5:$O$376,12,FALSE))),IF(VLOOKUP($C879,CoRAP_update!$C$5:$O$376,13,FALSE)="",NA(),VLOOKUP($C879,CoRAP_update!$C$5:$O$376,13,FALSE)))</f>
        <v>#N/A</v>
      </c>
      <c r="S879" s="144" t="e">
        <f>IF($C879="-",IF($A879="-",VLOOKUP($D879,CoRAP_update!$A$5:$J$376,MATCH(Sammanfattning!S$1,CoRAP_update!$A$4:$J$4,0),FALSE),VLOOKUP($A879,CoRAP_update!$D$5:$J$376,MATCH(Sammanfattning!S$1,CoRAP_update!$D$4:$J$4,0),FALSE)),VLOOKUP($C879,CoRAP_update!$C$5:$J$376,MATCH(Sammanfattning!S$1,CoRAP_update!$C$4:$J$4,0),FALSE))</f>
        <v>#N/A</v>
      </c>
      <c r="T879" s="76" t="e">
        <f>IF($A879="-",VLOOKUP($D879,EDC_update!$C$2:$F$450,4,FALSE),VLOOKUP($A879,EDC_update!$B$2:$F$450,5,FALSE))</f>
        <v>#N/A</v>
      </c>
      <c r="V879" s="78">
        <f>IF(IFERROR(SEARCH("PBT",P879),99)=99,IF(IFERROR(SEARCH("suspected PBT",S879),99)=99,IF(IFERROR(SEARCH("concluded to be PBT",K879),99)=99,IF(IFERROR(SEARCH("PBT",S879),99)=99,IF(IFERROR(SEARCH("PBT cand",L879),99)=99,IF(IFERROR(SEARCH("PBT",L879),99)=99,IF(IFERROR(SEARCH("persistent, bioackumulative and toxic properties",K879),99)=99,0,Scoring!$E$3),Scoring!$E$3),Scoring!$E$7),Scoring!$E$3),Scoring!$E$5),Scoring!$E$6),Scoring!$E$3)</f>
        <v>0</v>
      </c>
      <c r="W879" s="78">
        <f>IF(IFERROR(SEARCH("vPvB",P879),99)=99,IF(IFERROR(SEARCH("suspected pbt/vPvB",S879),99)=99,IF(IFERROR(SEARCH("vPvB",S879),99)=99,IF(IFERROR(SEARCH("concluded to be a vPvB",S879),99)=99,IF(IFERROR(SEARCH("identified as vPvB",K879),99)=99,IF(IFERROR(SEARCH("concluded to be a vPvB",K879),99)=99,IF(IFERROR(SEARCH("concluded to be both pbt and vPvB",S879),99)=99,IF(IFERROR(SEARCH("concluded to be both pbt and vPvB",K879),99)=99,0,Scoring!$E$5),Scoring!$E$5),Scoring!$E$5),Scoring!$E$5),Scoring!$E$5),Scoring!$E$4),Scoring!$E$6),Scoring!$E$4)</f>
        <v>0</v>
      </c>
      <c r="X879" s="78">
        <f>IF(IFERROR(SEARCH("H410",N879),99)=99,IF(IFERROR(SEARCH("H410",O879),99)=99,IF(IFERROR(SEARCH("H410",Q879),99)=99,IF(IFERROR(SEARCH("H410",M879),99)=99,IF(IFERROR(SEARCH("H410",R879),99)=99,IF(IFERROR(SEARCH("H411",N879),99)=99,IF(IFERROR(SEARCH("H411",O879),99)=99,IF(IFERROR(SEARCH("H411",Q879),99)=99,IF(IFERROR(SEARCH("H411",M879),99)=99,IF(IFERROR(SEARCH("H411",R879),99)=99,IF(IFERROR(SEARCH("H413",N879),99)=99,IF(IFERROR(SEARCH("H413",O879),99)=99,IF(IFERROR(SEARCH("H413",Q879),99)=99,IF(IFERROR(SEARCH("H413",M879),99)=99,IF(IFERROR(SEARCH("H413",R879),99)=99,IF(IFERROR(SEARCH("H412",N879),99)=99,IF(IFERROR(SEARCH("H412",O879),99)=99,IF(IFERROR(SEARCH("H412",Q879),99)=99,IF(IFERROR(SEARCH("H412",M879),99)=99,IF(IFERROR(SEARCH("H412",R879),99)=99,0,Scoring!$E$2),Scoring!$E$2),Scoring!$E$2),Scoring!$E$2),Scoring!$E$2),Scoring!$E$2),Scoring!$E$2),Scoring!$E$2),Scoring!$E$2),Scoring!$E$2),Scoring!$E$2),Scoring!$E$2),Scoring!$E$2),Scoring!$E$2),Scoring!$E$2),Scoring!$E$2),Scoring!$E$2),Scoring!$E$2),Scoring!$E$2),Scoring!$E$2)</f>
        <v>1</v>
      </c>
      <c r="Y879" s="78">
        <f>IF(IFERROR(SEARCH("CMR",K879),99)=99,IF(IFERROR(SEARCH("Suspected CMR",S879),99)=99,IF(IFERROR(SEARCH("CMR",S879),99)=99,0,Scoring!$E$8),Scoring!$E$9),Scoring!$E$8)</f>
        <v>0</v>
      </c>
      <c r="Z879" s="78">
        <f>IF(IFERROR(SEARCH("H350",N879),99)=99,IF(IFERROR(SEARCH("H350",O879),99)=99,IF(IFERROR(SEARCH("H350",Q879),99)=99,IF(IFERROR(SEARCH("H350",M879),99)=99,IF(IFERROR(SEARCH("H350",R879),99)=99,IF(IFERROR(SEARCH("H351",N879),99)=99,IF(IFERROR(SEARCH("H351",O879),99)=99,IF(IFERROR(SEARCH("H351",Q879),99)=99,IF(IFERROR(SEARCH("H351",M879),99)=99,IF(IFERROR(SEARCH("H351",R879),99)=99,IF(IFERROR(SEARCH("carcinogenic",P879),99)=99,IF(IFERROR(SEARCH("suspected carcinogenic",S879),99)=99,0,Scoring!$E$12),Scoring!$E$11),Scoring!$E$10),Scoring!$E$10),Scoring!$E$10),Scoring!$E$10),Scoring!$E$10),Scoring!$E$10),Scoring!$E$10),Scoring!$E$10),Scoring!$E$10),Scoring!$E$10)</f>
        <v>1</v>
      </c>
      <c r="AA879" s="78">
        <f>IF(IFERROR(SEARCH("H340",N879),99)=99,IF(IFERROR(SEARCH("H340",O879),99)=99,IF(IFERROR(SEARCH("H340",Q879),99)=99,IF(IFERROR(SEARCH("H340",M879),99)=99,IF(IFERROR(SEARCH("H340",R879),99)=99,IF(IFERROR(SEARCH("H341",N879),99)=99,IF(IFERROR(SEARCH("H341",O879),99)=99,IF(IFERROR(SEARCH("H341",Q879),99)=99,IF(IFERROR(SEARCH("H341",M879),99)=99,IF(IFERROR(SEARCH("H341",R879),99)=99,IF(IFERROR(SEARCH("mutagenic",P879),99)=99,IF(IFERROR(SEARCH("suspected mutagenic",S879),99)=99,0,Scoring!$E$15),Scoring!$E$14),Scoring!$E$13),Scoring!$E$13),Scoring!$E$13),Scoring!$E$13),Scoring!$E$13),Scoring!$E$13),Scoring!$E$13),Scoring!$E$13),Scoring!$E$13),Scoring!$E$13)</f>
        <v>0</v>
      </c>
      <c r="AB879" s="78">
        <f>IF(IFERROR(SEARCH("H360",N879),99)=99,IF(IFERROR(SEARCH("H360",O879),99)=99,IF(IFERROR(SEARCH("H360",Q879),99)=99,IF(IFERROR(SEARCH("H360",M879),99)=99,IF(IFERROR(SEARCH("H360",R879),99)=99,IF(IFERROR(SEARCH("H361",N879),99)=99,IF(IFERROR(SEARCH("H361",O879),99)=99,IF(IFERROR(SEARCH("H361",Q879),99)=99,IF(IFERROR(SEARCH("H361",M879),99)=99,IF(IFERROR(SEARCH("H361",R879),99)=99,IF(IFERROR(SEARCH("reproduction",P879),99)=99,IF(IFERROR(SEARCH("suspected reprotoxic",S879),99)=99,IF(IFERROR(SEARCH("reprotoxic",S879),99)=99,IF(IFERROR(SEARCH("reprotoxic",K879),99)=99,0,Scoring!$E$18),Scoring!$E$18),Scoring!$E$19),Scoring!$E$17),Scoring!$E$16),Scoring!$E$16),Scoring!$E$16),Scoring!$E$16),Scoring!$E$16),Scoring!$E$16),Scoring!$E$16),Scoring!$E$16),Scoring!$E$16),Scoring!$E$16)</f>
        <v>0</v>
      </c>
      <c r="AC879" s="78">
        <f>IF(IFERROR(SEARCH("57f",L879),99)=99,IF(IFERROR(SEARCH("57(f)",P879),99)=99,0,Scoring!$E$20),Scoring!$E$20)</f>
        <v>0</v>
      </c>
      <c r="AD879" s="78">
        <f>IF(IFERROR(SEARCH("CAT1",T879),99)=99,IF(IFERROR(SEARCH("CAT2",T879),99)=99,IF(IFERROR(SEARCH("CAT3",T879),99)=99,IF(IFERROR(SEARCH("concluded to be endocrine",K879),99)=99,IF(IFERROR(SEARCH("categorised as endocrine",K879),99)=99,IF(IFERROR(SEARCH("endocrine disrupting",P879),99)=99,IF(IFERROR(SEARCH("endocrine disrupting",K879),99)=99,IF(IFERROR(SEARCH("suspected endocrine",S879),99)=99,IF(IFERROR(SEARCH("potential endocrine",S879),99)=99,0,Scoring!$E$25),Scoring!$E$25),Scoring!$E$24),Scoring!$E$24),Scoring!$E$24),Scoring!$E$24),Scoring!$E$23),Scoring!$E$22),Scoring!$E$21)</f>
        <v>0</v>
      </c>
      <c r="AE879" s="78">
        <f>IF(IFERROR(SEARCH("suspected sensitiser",S879),99)=99,IF(IFERROR(SEARCH("sensitiser",S879),99)=99,IF(IFERROR(SEARCH("other hazard based concern",S879),99)=99,0,Scoring!$E$28),Scoring!$E$26),Scoring!$E$27)</f>
        <v>0</v>
      </c>
      <c r="AF879" s="78">
        <f>IF(IFERROR(M879,1)=1,IF(IFERROR(N879,1)=1,IF(IFERROR(O879,1)=1,IF(IFERROR(Q879,1)=1,IF(IFERROR(R879,1)=1,IF(IFERROR(T879,1)=1,IF(IFERROR(K879,1)=1,IF(IFERROR(P879,1)=1,IF(IFERROR(S879,1)=1,Scoring!$E$29,0),0),0),0),0),0),0),0),0)</f>
        <v>0</v>
      </c>
      <c r="AG879" s="78">
        <f t="shared" si="65"/>
        <v>2</v>
      </c>
      <c r="AI879" s="93"/>
      <c r="AJ879" s="94"/>
      <c r="AK879" s="76"/>
      <c r="AL879" s="75"/>
      <c r="AN879" s="79"/>
      <c r="AO879" s="79"/>
      <c r="AP879" s="79"/>
      <c r="AQ879" s="79"/>
      <c r="AR879" s="79"/>
      <c r="AS879" s="78"/>
      <c r="AU879" s="79">
        <f>IF(IFERROR(F879,99)=99,IF(IFERROR(G879,99)=99,IF(IFERROR(H879,99)=99,IF(IFERROR(I879,99)=99,IF(IFERROR(E879,99)=99,IF(IFERROR(J879,99)=99,0,Scoring!$B$7),Scoring!$B$3),Scoring!$B$2),Scoring!$B$6),Scoring!$B$5),Scoring!$B$4)</f>
        <v>1</v>
      </c>
      <c r="AV879" s="78">
        <f t="shared" si="66"/>
        <v>2</v>
      </c>
      <c r="AW879" s="78"/>
      <c r="AX879" s="66"/>
      <c r="AY879" s="78"/>
      <c r="AZ879" s="76"/>
      <c r="BA879" s="76"/>
      <c r="BB879" s="76"/>
    </row>
    <row r="880" spans="1:54" x14ac:dyDescent="0.25">
      <c r="A880" s="77" t="s">
        <v>6374</v>
      </c>
      <c r="B880" s="76" t="str">
        <f t="shared" si="67"/>
        <v>239-139-9</v>
      </c>
      <c r="C880" s="77" t="s">
        <v>861</v>
      </c>
      <c r="D880" s="77" t="s">
        <v>862</v>
      </c>
      <c r="E880" s="76" t="str">
        <f>IF(C880="-",IF(A880="-",VLOOKUP(D880,'sin-list 180320_update'!$C$2:$C$835,1,FALSE),VLOOKUP(A880,'sin-list 180320_update'!$A$2:$A$835,1,FALSE)),VLOOKUP(C880,'sin-list 180320_update'!$B$2:$B$835,1,FALSE))</f>
        <v>239-139-9</v>
      </c>
      <c r="F880" s="76" t="e">
        <f>IF($C880="-",IF($A880="-",VLOOKUP($D880,'REACH Bilaga XVII_update'!$A$5:$A$131,1,FALSE),VLOOKUP($A880,'REACH Bilaga XVII_update'!$C$5:$C$131,1,FALSE)),VLOOKUP($C880,'REACH Bilaga XVII_update'!$B$5:$B$131,1,FALSE))</f>
        <v>#N/A</v>
      </c>
      <c r="G880" s="76" t="str">
        <f>IF($C880="-",IF($A880="-",VLOOKUP($D880,' REACH Bilaga 59_update'!$A$5:$A$210,1,FALSE),VLOOKUP($A880,' REACH Bilaga 59_update'!$D$5:$D$210,1,FALSE)),VLOOKUP($C880,' REACH Bilaga 59_update'!$C$5:$C$210,1,FALSE))</f>
        <v>239-139-9</v>
      </c>
      <c r="H880" s="76" t="e">
        <f>IF($C880="-",IF($A880="-",VLOOKUP($D880,'REACH Bilaga XIV_update'!$A$5:$A$110,1,FALSE),VLOOKUP($A880,'REACH Bilaga XIV_update'!$D$5:$D$110,1,FALSE)),VLOOKUP($C880,'REACH Bilaga XIV_update'!$C$5:$C$110,1,FALSE))</f>
        <v>#N/A</v>
      </c>
      <c r="I880" s="76" t="e">
        <f>IF($C880="-",IF($A880="-",VLOOKUP($D880,CoRAP_update!$A$5:$A$376,1,FALSE),VLOOKUP($A880,CoRAP_update!$D$5:$D$376,1,FALSE)),VLOOKUP($C880,CoRAP_update!$C$5:$C$376,1,FALSE))</f>
        <v>#N/A</v>
      </c>
      <c r="J880" s="76" t="e">
        <f>IF($C880="-",IF($A880="-",VLOOKUP($D880,EDC_update!$C$2:$C$450,1,FALSE),VLOOKUP($A880,EDC_update!$B$2:$B$450,1,FALSE)),VLOOKUP($C880,EDC_update!$L$2:$L$450,1,FALSE))</f>
        <v>#N/A</v>
      </c>
      <c r="K880" s="76" t="str">
        <f>IF($C880="-",IF($A880="-",IF(VLOOKUP($D880,'sin-list 180320_update'!$C$2:$S$835,3,FALSE)="",NA(),VLOOKUP($D880,'sin-list 180320_update'!$C$2:$S$835,3,FALSE)),IF(VLOOKUP($A880,'sin-list 180320_update'!$A$2:$S$835,5,FALSE)="",NA(),VLOOKUP($A880,'sin-list 180320_update'!$A$2:$S$835,5,FALSE))),IF(VLOOKUP($C880,'sin-list 180320_update'!$B$2:$S$835,4,FALSE)="",NA(),VLOOKUP($C880,'sin-list 180320_update'!$B$2:$S$835,4,FALSE)))</f>
        <v>3-benzylidene camphor (3-BC) is an endocrine disruptor with estrogenic, antiandrogen and progesterone activity, affecting several body functions and target organs including reproduction, development, immune function and behaviour. It is categorized as an</v>
      </c>
      <c r="L880" s="76" t="str">
        <f>IF($C880="-",IF($A880="-",VLOOKUP($D880,'sin-list 180320_update'!$C$2:$S$835,6,FALSE),VLOOKUP($A880,'sin-list 180320_update'!$A$2:$S$835,8,FALSE)),VLOOKUP($C880,'sin-list 180320_update'!$B$2:$S$835,7,FALSE))</f>
        <v>Official classification missing - 57f substance</v>
      </c>
      <c r="M880" s="76" t="e">
        <f>IF($C880="-",IF($A880="-",IF(VLOOKUP($D880,'sin-list 180320_update'!$C$2:$S$835,8,FALSE)="",NA(),VLOOKUP($D880,'sin-list 180320_update'!$C$2:$S$835,8,FALSE)),IF(VLOOKUP($A880,'sin-list 180320_update'!$A$2:$S$835,10,FALSE)="",NA(),VLOOKUP($A880,'sin-list 180320_update'!$A$2:$S$835,10,FALSE))),IF(VLOOKUP($C880,'sin-list 180320_update'!$B$2:$S$835,9,FALSE)="",NA(),VLOOKUP($C880,'sin-list 180320_update'!$B$2:$S$835,9,FALSE)))</f>
        <v>#N/A</v>
      </c>
      <c r="N880" s="76" t="e">
        <f>IF($C880="-",IF($A880="-",IF(VLOOKUP($D880,'REACH Bilaga XVII_update'!$A$5:$E$131,4,FALSE)="",NA(),VLOOKUP($D880,'REACH Bilaga XVII_update'!$A$5:$E$131,4,FALSE)),IF(VLOOKUP($A880,'REACH Bilaga XVII_update'!$C$5:$D$131,2,FALSE)="",NA(),VLOOKUP($A880,'REACH Bilaga XVII_update'!$C$5:$D$131,2,FALSE))),IF(VLOOKUP($C880,'REACH Bilaga XVII_update'!$B$5:$D$131,3,FALSE)="",NA(),VLOOKUP($C880,'REACH Bilaga XVII_update'!$B$5:$D$131,3,FALSE)))</f>
        <v>#N/A</v>
      </c>
      <c r="O880" s="76" t="e">
        <f>IF($C880="-",IF($A880="-",IF(VLOOKUP($D880,' REACH Bilaga 59_update'!$A$5:$E$210,5,FALSE)="",NA(),VLOOKUP($D880,' REACH Bilaga 59_update'!$A$5:$E$210,5,FALSE)),IF(VLOOKUP($A880,' REACH Bilaga 59_update'!$D$5:$E$210,2,FALSE)="",NA(),VLOOKUP($A880,' REACH Bilaga 59_update'!$D$5:$E$210,2,FALSE))),IF(VLOOKUP($C880,' REACH Bilaga 59_update'!$C$5:$E$210,3,FALSE)="",NA(),VLOOKUP($C880,' REACH Bilaga 59_update'!$C$5:$E$210,3,FALSE)))</f>
        <v>#N/A</v>
      </c>
      <c r="P880" s="76" t="str">
        <f>IF(C880="-",IF(A880="-",IFERROR(VLOOKUP($D880,' REACH Bilaga 59_update'!$A$5:$F$210,MATCH(Sammanfattning!P$1,' REACH Bilaga 59_update'!$A$4:$F$4,0),FALSE),VLOOKUP($D880,'REACH Bilaga XIV_update'!$A$4:$H$110,MATCH(Sammanfattning!P$1,'REACH Bilaga XIV_update'!$A$4:$H$4,0),FALSE)),IFERROR(VLOOKUP($A880,' REACH Bilaga 59_update'!$D$5:$F$210,MATCH(Sammanfattning!P$1,' REACH Bilaga 59_update'!$D$4:$F$4,0),FALSE),VLOOKUP($A880,'REACH Bilaga XIV_update'!$D$4:$H$110,MATCH(Sammanfattning!P$1,'REACH Bilaga XIV_update'!$D$4:$H$4,0),FALSE))),IFERROR(VLOOKUP($C880,' REACH Bilaga 59_update'!$C$5:$F$210,MATCH(Sammanfattning!P$1,' REACH Bilaga 59_update'!$C$4:$F$4,0),FALSE),VLOOKUP($C880,'REACH Bilaga XIV_update'!$C$4:$H$110,MATCH(Sammanfattning!P$1,'REACH Bilaga XIV_update'!$C$4:$H$4,0),FALSE)))</f>
        <v>Endocrine disrupting properties (Article 57(f) - environment)</v>
      </c>
      <c r="Q880" s="76" t="e">
        <f>IF($C880="-",IF($A880="-",IF(VLOOKUP($D880,'REACH Bilaga XIV_update'!$A$5:$I$110,9,FALSE)="",NA(),VLOOKUP($D880,'REACH Bilaga XIV_update'!$A$5:$I$110,9,FALSE)),IF(VLOOKUP($A880,'REACH Bilaga XIV_update'!$D$5:$I$110,6,FALSE)="",NA(),VLOOKUP($A880,'REACH Bilaga XIV_update'!$D$5:$I$110,6,FALSE))),IF(VLOOKUP($C880,'REACH Bilaga XIV_update'!$C$5:$I$110,7,FALSE)="",NA(),VLOOKUP($C880,'REACH Bilaga XIV_update'!$C$5:$I$110,7,FALSE)))</f>
        <v>#N/A</v>
      </c>
      <c r="R880" s="76" t="e">
        <f>IF($C880="-",IF($A880="-",IF(VLOOKUP($D880,CoRAP_update!$A$5:$O$376,15,FALSE)="",NA(),VLOOKUP($D880,CoRAP_update!$A$5:$O$376,15,FALSE)),IF(VLOOKUP($A880,CoRAP_update!$D$5:$O$376,12,FALSE)="",NA(),VLOOKUP($A880,CoRAP_update!$D$5:$O$376,12,FALSE))),IF(VLOOKUP($C880,CoRAP_update!$C$5:$O$376,13,FALSE)="",NA(),VLOOKUP($C880,CoRAP_update!$C$5:$O$376,13,FALSE)))</f>
        <v>#N/A</v>
      </c>
      <c r="S880" s="144" t="e">
        <f>IF($C880="-",IF($A880="-",VLOOKUP($D880,CoRAP_update!$A$5:$J$376,MATCH(Sammanfattning!S$1,CoRAP_update!$A$4:$J$4,0),FALSE),VLOOKUP($A880,CoRAP_update!$D$5:$J$376,MATCH(Sammanfattning!S$1,CoRAP_update!$D$4:$J$4,0),FALSE)),VLOOKUP($C880,CoRAP_update!$C$5:$J$376,MATCH(Sammanfattning!S$1,CoRAP_update!$C$4:$J$4,0),FALSE))</f>
        <v>#N/A</v>
      </c>
      <c r="T880" s="76" t="str">
        <f>IF($A880="-",VLOOKUP($D880,EDC_update!$C$2:$F$450,4,FALSE),VLOOKUP($A880,EDC_update!$B$2:$F$450,5,FALSE))</f>
        <v>CAT1</v>
      </c>
      <c r="V880" s="78">
        <f>IF(IFERROR(SEARCH("PBT",P880),99)=99,IF(IFERROR(SEARCH("suspected PBT",S880),99)=99,IF(IFERROR(SEARCH("concluded to be PBT",K880),99)=99,IF(IFERROR(SEARCH("PBT",S880),99)=99,IF(IFERROR(SEARCH("PBT cand",L880),99)=99,IF(IFERROR(SEARCH("PBT",L880),99)=99,IF(IFERROR(SEARCH("persistent, bioackumulative and toxic properties",K880),99)=99,0,Scoring!$E$3),Scoring!$E$3),Scoring!$E$7),Scoring!$E$3),Scoring!$E$5),Scoring!$E$6),Scoring!$E$3)</f>
        <v>0</v>
      </c>
      <c r="W880" s="78">
        <f>IF(IFERROR(SEARCH("vPvB",P880),99)=99,IF(IFERROR(SEARCH("suspected pbt/vPvB",S880),99)=99,IF(IFERROR(SEARCH("vPvB",S880),99)=99,IF(IFERROR(SEARCH("concluded to be a vPvB",S880),99)=99,IF(IFERROR(SEARCH("identified as vPvB",K880),99)=99,IF(IFERROR(SEARCH("concluded to be a vPvB",K880),99)=99,IF(IFERROR(SEARCH("concluded to be both pbt and vPvB",S880),99)=99,IF(IFERROR(SEARCH("concluded to be both pbt and vPvB",K880),99)=99,0,Scoring!$E$5),Scoring!$E$5),Scoring!$E$5),Scoring!$E$5),Scoring!$E$5),Scoring!$E$4),Scoring!$E$6),Scoring!$E$4)</f>
        <v>0</v>
      </c>
      <c r="X880" s="78">
        <f>IF(IFERROR(SEARCH("H410",N880),99)=99,IF(IFERROR(SEARCH("H410",O880),99)=99,IF(IFERROR(SEARCH("H410",Q880),99)=99,IF(IFERROR(SEARCH("H410",M880),99)=99,IF(IFERROR(SEARCH("H410",R880),99)=99,IF(IFERROR(SEARCH("H411",N880),99)=99,IF(IFERROR(SEARCH("H411",O880),99)=99,IF(IFERROR(SEARCH("H411",Q880),99)=99,IF(IFERROR(SEARCH("H411",M880),99)=99,IF(IFERROR(SEARCH("H411",R880),99)=99,IF(IFERROR(SEARCH("H413",N880),99)=99,IF(IFERROR(SEARCH("H413",O880),99)=99,IF(IFERROR(SEARCH("H413",Q880),99)=99,IF(IFERROR(SEARCH("H413",M880),99)=99,IF(IFERROR(SEARCH("H413",R880),99)=99,IF(IFERROR(SEARCH("H412",N880),99)=99,IF(IFERROR(SEARCH("H412",O880),99)=99,IF(IFERROR(SEARCH("H412",Q880),99)=99,IF(IFERROR(SEARCH("H412",M880),99)=99,IF(IFERROR(SEARCH("H412",R880),99)=99,0,Scoring!$E$2),Scoring!$E$2),Scoring!$E$2),Scoring!$E$2),Scoring!$E$2),Scoring!$E$2),Scoring!$E$2),Scoring!$E$2),Scoring!$E$2),Scoring!$E$2),Scoring!$E$2),Scoring!$E$2),Scoring!$E$2),Scoring!$E$2),Scoring!$E$2),Scoring!$E$2),Scoring!$E$2),Scoring!$E$2),Scoring!$E$2),Scoring!$E$2)</f>
        <v>0</v>
      </c>
      <c r="Y880" s="78">
        <f>IF(IFERROR(SEARCH("CMR",K880),99)=99,IF(IFERROR(SEARCH("Suspected CMR",S880),99)=99,IF(IFERROR(SEARCH("CMR",S880),99)=99,0,Scoring!$E$8),Scoring!$E$9),Scoring!$E$8)</f>
        <v>0</v>
      </c>
      <c r="Z880" s="78">
        <f>IF(IFERROR(SEARCH("H350",N880),99)=99,IF(IFERROR(SEARCH("H350",O880),99)=99,IF(IFERROR(SEARCH("H350",Q880),99)=99,IF(IFERROR(SEARCH("H350",M880),99)=99,IF(IFERROR(SEARCH("H350",R880),99)=99,IF(IFERROR(SEARCH("H351",N880),99)=99,IF(IFERROR(SEARCH("H351",O880),99)=99,IF(IFERROR(SEARCH("H351",Q880),99)=99,IF(IFERROR(SEARCH("H351",M880),99)=99,IF(IFERROR(SEARCH("H351",R880),99)=99,IF(IFERROR(SEARCH("carcinogenic",P880),99)=99,IF(IFERROR(SEARCH("suspected carcinogenic",S880),99)=99,0,Scoring!$E$12),Scoring!$E$11),Scoring!$E$10),Scoring!$E$10),Scoring!$E$10),Scoring!$E$10),Scoring!$E$10),Scoring!$E$10),Scoring!$E$10),Scoring!$E$10),Scoring!$E$10),Scoring!$E$10)</f>
        <v>0</v>
      </c>
      <c r="AA880" s="78">
        <f>IF(IFERROR(SEARCH("H340",N880),99)=99,IF(IFERROR(SEARCH("H340",O880),99)=99,IF(IFERROR(SEARCH("H340",Q880),99)=99,IF(IFERROR(SEARCH("H340",M880),99)=99,IF(IFERROR(SEARCH("H340",R880),99)=99,IF(IFERROR(SEARCH("H341",N880),99)=99,IF(IFERROR(SEARCH("H341",O880),99)=99,IF(IFERROR(SEARCH("H341",Q880),99)=99,IF(IFERROR(SEARCH("H341",M880),99)=99,IF(IFERROR(SEARCH("H341",R880),99)=99,IF(IFERROR(SEARCH("mutagenic",P880),99)=99,IF(IFERROR(SEARCH("suspected mutagenic",S880),99)=99,0,Scoring!$E$15),Scoring!$E$14),Scoring!$E$13),Scoring!$E$13),Scoring!$E$13),Scoring!$E$13),Scoring!$E$13),Scoring!$E$13),Scoring!$E$13),Scoring!$E$13),Scoring!$E$13),Scoring!$E$13)</f>
        <v>0</v>
      </c>
      <c r="AB880" s="78">
        <f>IF(IFERROR(SEARCH("H360",N880),99)=99,IF(IFERROR(SEARCH("H360",O880),99)=99,IF(IFERROR(SEARCH("H360",Q880),99)=99,IF(IFERROR(SEARCH("H360",M880),99)=99,IF(IFERROR(SEARCH("H360",R880),99)=99,IF(IFERROR(SEARCH("H361",N880),99)=99,IF(IFERROR(SEARCH("H361",O880),99)=99,IF(IFERROR(SEARCH("H361",Q880),99)=99,IF(IFERROR(SEARCH("H361",M880),99)=99,IF(IFERROR(SEARCH("H361",R880),99)=99,IF(IFERROR(SEARCH("reproduction",P880),99)=99,IF(IFERROR(SEARCH("suspected reprotoxic",S880),99)=99,IF(IFERROR(SEARCH("reprotoxic",S880),99)=99,IF(IFERROR(SEARCH("reprotoxic",K880),99)=99,0,Scoring!$E$18),Scoring!$E$18),Scoring!$E$19),Scoring!$E$17),Scoring!$E$16),Scoring!$E$16),Scoring!$E$16),Scoring!$E$16),Scoring!$E$16),Scoring!$E$16),Scoring!$E$16),Scoring!$E$16),Scoring!$E$16),Scoring!$E$16)</f>
        <v>0</v>
      </c>
      <c r="AC880" s="78">
        <f>IF(IFERROR(SEARCH("57f",L880),99)=99,IF(IFERROR(SEARCH("57(f)",P880),99)=99,0,Scoring!$E$20),Scoring!$E$20)</f>
        <v>1</v>
      </c>
      <c r="AD880" s="78">
        <f>IF(IFERROR(SEARCH("CAT1",T880),99)=99,IF(IFERROR(SEARCH("CAT2",T880),99)=99,IF(IFERROR(SEARCH("CAT3",T880),99)=99,IF(IFERROR(SEARCH("concluded to be endocrine",K880),99)=99,IF(IFERROR(SEARCH("categorised as endocrine",K880),99)=99,IF(IFERROR(SEARCH("endocrine disrupting",P880),99)=99,IF(IFERROR(SEARCH("endocrine disrupting",K880),99)=99,IF(IFERROR(SEARCH("suspected endocrine",S880),99)=99,IF(IFERROR(SEARCH("potential endocrine",S880),99)=99,0,Scoring!$E$25),Scoring!$E$25),Scoring!$E$24),Scoring!$E$24),Scoring!$E$24),Scoring!$E$24),Scoring!$E$23),Scoring!$E$22),Scoring!$E$21)</f>
        <v>1</v>
      </c>
      <c r="AE880" s="78">
        <f>IF(IFERROR(SEARCH("suspected sensitiser",S880),99)=99,IF(IFERROR(SEARCH("sensitiser",S880),99)=99,IF(IFERROR(SEARCH("other hazard based concern",S880),99)=99,0,Scoring!$E$28),Scoring!$E$26),Scoring!$E$27)</f>
        <v>0</v>
      </c>
      <c r="AF880" s="78">
        <f>IF(IFERROR(M880,1)=1,IF(IFERROR(N880,1)=1,IF(IFERROR(O880,1)=1,IF(IFERROR(Q880,1)=1,IF(IFERROR(R880,1)=1,IF(IFERROR(T880,1)=1,IF(IFERROR(K880,1)=1,IF(IFERROR(P880,1)=1,IF(IFERROR(S880,1)=1,Scoring!$E$29,0),0),0),0),0),0),0),0),0)</f>
        <v>0</v>
      </c>
      <c r="AG880" s="78">
        <f t="shared" si="65"/>
        <v>2</v>
      </c>
      <c r="AI880" s="93"/>
      <c r="AJ880" s="94"/>
      <c r="AK880" s="76"/>
      <c r="AL880" s="75"/>
      <c r="AN880" s="79"/>
      <c r="AO880" s="79"/>
      <c r="AP880" s="79"/>
      <c r="AQ880" s="79"/>
      <c r="AR880" s="79"/>
      <c r="AS880" s="78"/>
      <c r="AU880" s="79">
        <f>IF(IFERROR(F880,99)=99,IF(IFERROR(G880,99)=99,IF(IFERROR(H880,99)=99,IF(IFERROR(I880,99)=99,IF(IFERROR(E880,99)=99,IF(IFERROR(J880,99)=99,0,Scoring!$B$7),Scoring!$B$3),Scoring!$B$2),Scoring!$B$6),Scoring!$B$5),Scoring!$B$4)</f>
        <v>1</v>
      </c>
      <c r="AV880" s="78">
        <f t="shared" si="66"/>
        <v>2</v>
      </c>
      <c r="AW880" s="78"/>
      <c r="AX880" s="66"/>
      <c r="AY880" s="78"/>
      <c r="AZ880" s="76"/>
      <c r="BA880" s="76"/>
      <c r="BB880" s="76"/>
    </row>
    <row r="881" spans="1:54" x14ac:dyDescent="0.25">
      <c r="A881" s="146" t="s">
        <v>6407</v>
      </c>
      <c r="B881" s="147" t="s">
        <v>30</v>
      </c>
      <c r="C881" s="146" t="s">
        <v>6408</v>
      </c>
      <c r="D881" s="146" t="s">
        <v>11364</v>
      </c>
      <c r="E881" s="76" t="e">
        <f>IF(C881="-",IF(A881="-",VLOOKUP(D881,'sin-list 180320_update'!$C$2:$C$835,1,FALSE),VLOOKUP(A881,'sin-list 180320_update'!$A$2:$A$835,1,FALSE)),VLOOKUP(C881,'sin-list 180320_update'!$B$2:$B$835,1,FALSE))</f>
        <v>#N/A</v>
      </c>
      <c r="F881" s="76" t="e">
        <f>IF($C881="-",IF($A881="-",VLOOKUP($D881,'REACH Bilaga XVII_update'!$A$5:$A$131,1,FALSE),VLOOKUP($A881,'REACH Bilaga XVII_update'!$C$5:$C$131,1,FALSE)),VLOOKUP($C881,'REACH Bilaga XVII_update'!$B$5:$B$131,1,FALSE))</f>
        <v>#N/A</v>
      </c>
      <c r="G881" s="76" t="e">
        <f>IF($C881="-",IF($A881="-",VLOOKUP($D881,' REACH Bilaga 59_update'!$A$5:$A$210,1,FALSE),VLOOKUP($A881,' REACH Bilaga 59_update'!$D$5:$D$210,1,FALSE)),VLOOKUP($C881,' REACH Bilaga 59_update'!$C$5:$C$210,1,FALSE))</f>
        <v>#N/A</v>
      </c>
      <c r="H881" s="76" t="str">
        <f>IF($C881="-",IF($A881="-",VLOOKUP($D881,'REACH Bilaga XIV_update'!$A$5:$A$110,1,FALSE),VLOOKUP($A881,'REACH Bilaga XIV_update'!$D$5:$D$110,1,FALSE)),VLOOKUP($C881,'REACH Bilaga XIV_update'!$C$5:$C$110,1,FALSE))</f>
        <v>247-816-5</v>
      </c>
      <c r="I881" s="76" t="e">
        <f>IF($C881="-",IF($A881="-",VLOOKUP($D881,CoRAP_update!$A$5:$A$376,1,FALSE),VLOOKUP($A881,CoRAP_update!$D$5:$D$376,1,FALSE)),VLOOKUP($C881,CoRAP_update!$C$5:$C$376,1,FALSE))</f>
        <v>#N/A</v>
      </c>
      <c r="J881" s="76" t="e">
        <f>IF($C881="-",IF($A881="-",VLOOKUP($D881,EDC_update!$C$2:$C$450,1,FALSE),VLOOKUP($A881,EDC_update!$B$2:$B$450,1,FALSE)),VLOOKUP($C881,EDC_update!$L$2:$L$450,1,FALSE))</f>
        <v>#N/A</v>
      </c>
      <c r="K881" s="76" t="e">
        <f>IF($C881="-",IF($A881="-",IF(VLOOKUP($D881,'sin-list 180320_update'!$C$2:$S$835,3,FALSE)="",NA(),VLOOKUP($D881,'sin-list 180320_update'!$C$2:$S$835,3,FALSE)),IF(VLOOKUP($A881,'sin-list 180320_update'!$A$2:$S$835,5,FALSE)="",NA(),VLOOKUP($A881,'sin-list 180320_update'!$A$2:$S$835,5,FALSE))),IF(VLOOKUP($C881,'sin-list 180320_update'!$B$2:$S$835,4,FALSE)="",NA(),VLOOKUP($C881,'sin-list 180320_update'!$B$2:$S$835,4,FALSE)))</f>
        <v>#N/A</v>
      </c>
      <c r="L881" s="76" t="e">
        <f>IF($C881="-",IF($A881="-",VLOOKUP($D881,'sin-list 180320_update'!$C$2:$S$835,6,FALSE),VLOOKUP($A881,'sin-list 180320_update'!$A$2:$S$835,8,FALSE)),VLOOKUP($C881,'sin-list 180320_update'!$B$2:$S$835,7,FALSE))</f>
        <v>#N/A</v>
      </c>
      <c r="M881" s="76" t="e">
        <f>IF($C881="-",IF($A881="-",IF(VLOOKUP($D881,'sin-list 180320_update'!$C$2:$S$835,8,FALSE)="",NA(),VLOOKUP($D881,'sin-list 180320_update'!$C$2:$S$835,8,FALSE)),IF(VLOOKUP($A881,'sin-list 180320_update'!$A$2:$S$835,10,FALSE)="",NA(),VLOOKUP($A881,'sin-list 180320_update'!$A$2:$S$835,10,FALSE))),IF(VLOOKUP($C881,'sin-list 180320_update'!$B$2:$S$835,9,FALSE)="",NA(),VLOOKUP($C881,'sin-list 180320_update'!$B$2:$S$835,9,FALSE)))</f>
        <v>#N/A</v>
      </c>
      <c r="N881" s="76" t="e">
        <f>IF($C881="-",IF($A881="-",IF(VLOOKUP($D881,'REACH Bilaga XVII_update'!$A$5:$E$131,4,FALSE)="",NA(),VLOOKUP($D881,'REACH Bilaga XVII_update'!$A$5:$E$131,4,FALSE)),IF(VLOOKUP($A881,'REACH Bilaga XVII_update'!$C$5:$D$131,2,FALSE)="",NA(),VLOOKUP($A881,'REACH Bilaga XVII_update'!$C$5:$D$131,2,FALSE))),IF(VLOOKUP($C881,'REACH Bilaga XVII_update'!$B$5:$D$131,3,FALSE)="",NA(),VLOOKUP($C881,'REACH Bilaga XVII_update'!$B$5:$D$131,3,FALSE)))</f>
        <v>#N/A</v>
      </c>
      <c r="O881" s="76" t="e">
        <f>IF($C881="-",IF($A881="-",IF(VLOOKUP($D881,' REACH Bilaga 59_update'!$A$5:$E$210,5,FALSE)="",NA(),VLOOKUP($D881,' REACH Bilaga 59_update'!$A$5:$E$210,5,FALSE)),IF(VLOOKUP($A881,' REACH Bilaga 59_update'!$D$5:$E$210,2,FALSE)="",NA(),VLOOKUP($A881,' REACH Bilaga 59_update'!$D$5:$E$210,2,FALSE))),IF(VLOOKUP($C881,' REACH Bilaga 59_update'!$C$5:$E$210,3,FALSE)="",NA(),VLOOKUP($C881,' REACH Bilaga 59_update'!$C$5:$E$210,3,FALSE)))</f>
        <v>#N/A</v>
      </c>
      <c r="P881" s="76" t="str">
        <f>IF(C881="-",IF(A881="-",IFERROR(VLOOKUP($D881,' REACH Bilaga 59_update'!$A$5:$F$210,MATCH(Sammanfattning!P$1,' REACH Bilaga 59_update'!$A$4:$F$4,0),FALSE),VLOOKUP($D881,'REACH Bilaga XIV_update'!$A$4:$H$110,MATCH(Sammanfattning!P$1,'REACH Bilaga XIV_update'!$A$4:$H$4,0),FALSE)),IFERROR(VLOOKUP($A881,' REACH Bilaga 59_update'!$D$5:$F$210,MATCH(Sammanfattning!P$1,' REACH Bilaga 59_update'!$D$4:$F$4,0),FALSE),VLOOKUP($A881,'REACH Bilaga XIV_update'!$D$4:$H$110,MATCH(Sammanfattning!P$1,'REACH Bilaga XIV_update'!$D$4:$H$4,0),FALSE))),IFERROR(VLOOKUP($C881,' REACH Bilaga 59_update'!$C$5:$F$210,MATCH(Sammanfattning!P$1,' REACH Bilaga 59_update'!$C$4:$F$4,0),FALSE),VLOOKUP($C881,'REACH Bilaga XIV_update'!$C$4:$H$110,MATCH(Sammanfattning!P$1,'REACH Bilaga XIV_update'!$C$4:$H$4,0),FALSE)))</f>
        <v>Endocrine disrupting properties (Article 57(f) - environment)</v>
      </c>
      <c r="Q881" s="76" t="e">
        <f>IF($C881="-",IF($A881="-",IF(VLOOKUP($D881,'REACH Bilaga XIV_update'!$A$5:$I$110,9,FALSE)="",NA(),VLOOKUP($D881,'REACH Bilaga XIV_update'!$A$5:$I$110,9,FALSE)),IF(VLOOKUP($A881,'REACH Bilaga XIV_update'!$D$5:$I$110,6,FALSE)="",NA(),VLOOKUP($A881,'REACH Bilaga XIV_update'!$D$5:$I$110,6,FALSE))),IF(VLOOKUP($C881,'REACH Bilaga XIV_update'!$C$5:$I$110,7,FALSE)="",NA(),VLOOKUP($C881,'REACH Bilaga XIV_update'!$C$5:$I$110,7,FALSE)))</f>
        <v>#N/A</v>
      </c>
      <c r="R881" s="76" t="e">
        <f>IF($C881="-",IF($A881="-",IF(VLOOKUP($D881,CoRAP_update!$A$5:$O$376,15,FALSE)="",NA(),VLOOKUP($D881,CoRAP_update!$A$5:$O$376,15,FALSE)),IF(VLOOKUP($A881,CoRAP_update!$D$5:$O$376,12,FALSE)="",NA(),VLOOKUP($A881,CoRAP_update!$D$5:$O$376,12,FALSE))),IF(VLOOKUP($C881,CoRAP_update!$C$5:$O$376,13,FALSE)="",NA(),VLOOKUP($C881,CoRAP_update!$C$5:$O$376,13,FALSE)))</f>
        <v>#N/A</v>
      </c>
      <c r="S881" s="144" t="e">
        <f>IF($C881="-",IF($A881="-",VLOOKUP($D881,CoRAP_update!$A$5:$J$376,MATCH(Sammanfattning!S$1,CoRAP_update!$A$4:$J$4,0),FALSE),VLOOKUP($A881,CoRAP_update!$D$5:$J$376,MATCH(Sammanfattning!S$1,CoRAP_update!$D$4:$J$4,0),FALSE)),VLOOKUP($C881,CoRAP_update!$C$5:$J$376,MATCH(Sammanfattning!S$1,CoRAP_update!$C$4:$J$4,0),FALSE))</f>
        <v>#N/A</v>
      </c>
      <c r="T881" s="76" t="e">
        <f>IF($A881="-",VLOOKUP($D881,EDC_update!$C$2:$F$450,4,FALSE),VLOOKUP($A881,EDC_update!$B$2:$F$450,5,FALSE))</f>
        <v>#N/A</v>
      </c>
      <c r="V881" s="78">
        <f>IF(IFERROR(SEARCH("PBT",P881),99)=99,IF(IFERROR(SEARCH("suspected PBT",S881),99)=99,IF(IFERROR(SEARCH("concluded to be PBT",K881),99)=99,IF(IFERROR(SEARCH("PBT",S881),99)=99,IF(IFERROR(SEARCH("PBT cand",L881),99)=99,IF(IFERROR(SEARCH("PBT",L881),99)=99,IF(IFERROR(SEARCH("persistent, bioackumulative and toxic properties",K881),99)=99,0,Scoring!$E$3),Scoring!$E$3),Scoring!$E$7),Scoring!$E$3),Scoring!$E$5),Scoring!$E$6),Scoring!$E$3)</f>
        <v>0</v>
      </c>
      <c r="W881" s="78">
        <f>IF(IFERROR(SEARCH("vPvB",P881),99)=99,IF(IFERROR(SEARCH("suspected pbt/vPvB",S881),99)=99,IF(IFERROR(SEARCH("vPvB",S881),99)=99,IF(IFERROR(SEARCH("concluded to be a vPvB",S881),99)=99,IF(IFERROR(SEARCH("identified as vPvB",K881),99)=99,IF(IFERROR(SEARCH("concluded to be a vPvB",K881),99)=99,IF(IFERROR(SEARCH("concluded to be both pbt and vPvB",S881),99)=99,IF(IFERROR(SEARCH("concluded to be both pbt and vPvB",K881),99)=99,0,Scoring!$E$5),Scoring!$E$5),Scoring!$E$5),Scoring!$E$5),Scoring!$E$5),Scoring!$E$4),Scoring!$E$6),Scoring!$E$4)</f>
        <v>0</v>
      </c>
      <c r="X881" s="78">
        <f>IF(IFERROR(SEARCH("H410",N881),99)=99,IF(IFERROR(SEARCH("H410",O881),99)=99,IF(IFERROR(SEARCH("H410",Q881),99)=99,IF(IFERROR(SEARCH("H410",M881),99)=99,IF(IFERROR(SEARCH("H410",R881),99)=99,IF(IFERROR(SEARCH("H411",N881),99)=99,IF(IFERROR(SEARCH("H411",O881),99)=99,IF(IFERROR(SEARCH("H411",Q881),99)=99,IF(IFERROR(SEARCH("H411",M881),99)=99,IF(IFERROR(SEARCH("H411",R881),99)=99,IF(IFERROR(SEARCH("H413",N881),99)=99,IF(IFERROR(SEARCH("H413",O881),99)=99,IF(IFERROR(SEARCH("H413",Q881),99)=99,IF(IFERROR(SEARCH("H413",M881),99)=99,IF(IFERROR(SEARCH("H413",R881),99)=99,IF(IFERROR(SEARCH("H412",N881),99)=99,IF(IFERROR(SEARCH("H412",O881),99)=99,IF(IFERROR(SEARCH("H412",Q881),99)=99,IF(IFERROR(SEARCH("H412",M881),99)=99,IF(IFERROR(SEARCH("H412",R881),99)=99,0,Scoring!$E$2),Scoring!$E$2),Scoring!$E$2),Scoring!$E$2),Scoring!$E$2),Scoring!$E$2),Scoring!$E$2),Scoring!$E$2),Scoring!$E$2),Scoring!$E$2),Scoring!$E$2),Scoring!$E$2),Scoring!$E$2),Scoring!$E$2),Scoring!$E$2),Scoring!$E$2),Scoring!$E$2),Scoring!$E$2),Scoring!$E$2),Scoring!$E$2)</f>
        <v>0</v>
      </c>
      <c r="Y881" s="78">
        <f>IF(IFERROR(SEARCH("CMR",K881),99)=99,IF(IFERROR(SEARCH("Suspected CMR",S881),99)=99,IF(IFERROR(SEARCH("CMR",S881),99)=99,0,Scoring!$E$8),Scoring!$E$9),Scoring!$E$8)</f>
        <v>0</v>
      </c>
      <c r="Z881" s="78">
        <f>IF(IFERROR(SEARCH("H350",N881),99)=99,IF(IFERROR(SEARCH("H350",O881),99)=99,IF(IFERROR(SEARCH("H350",Q881),99)=99,IF(IFERROR(SEARCH("H350",M881),99)=99,IF(IFERROR(SEARCH("H350",R881),99)=99,IF(IFERROR(SEARCH("H351",N881),99)=99,IF(IFERROR(SEARCH("H351",O881),99)=99,IF(IFERROR(SEARCH("H351",Q881),99)=99,IF(IFERROR(SEARCH("H351",M881),99)=99,IF(IFERROR(SEARCH("H351",R881),99)=99,IF(IFERROR(SEARCH("carcinogenic",P881),99)=99,IF(IFERROR(SEARCH("suspected carcinogenic",S881),99)=99,0,Scoring!$E$12),Scoring!$E$11),Scoring!$E$10),Scoring!$E$10),Scoring!$E$10),Scoring!$E$10),Scoring!$E$10),Scoring!$E$10),Scoring!$E$10),Scoring!$E$10),Scoring!$E$10),Scoring!$E$10)</f>
        <v>0</v>
      </c>
      <c r="AA881" s="78">
        <f>IF(IFERROR(SEARCH("H340",N881),99)=99,IF(IFERROR(SEARCH("H340",O881),99)=99,IF(IFERROR(SEARCH("H340",Q881),99)=99,IF(IFERROR(SEARCH("H340",M881),99)=99,IF(IFERROR(SEARCH("H340",R881),99)=99,IF(IFERROR(SEARCH("H341",N881),99)=99,IF(IFERROR(SEARCH("H341",O881),99)=99,IF(IFERROR(SEARCH("H341",Q881),99)=99,IF(IFERROR(SEARCH("H341",M881),99)=99,IF(IFERROR(SEARCH("H341",R881),99)=99,IF(IFERROR(SEARCH("mutagenic",P881),99)=99,IF(IFERROR(SEARCH("suspected mutagenic",S881),99)=99,0,Scoring!$E$15),Scoring!$E$14),Scoring!$E$13),Scoring!$E$13),Scoring!$E$13),Scoring!$E$13),Scoring!$E$13),Scoring!$E$13),Scoring!$E$13),Scoring!$E$13),Scoring!$E$13),Scoring!$E$13)</f>
        <v>0</v>
      </c>
      <c r="AB881" s="78">
        <f>IF(IFERROR(SEARCH("H360",N881),99)=99,IF(IFERROR(SEARCH("H360",O881),99)=99,IF(IFERROR(SEARCH("H360",Q881),99)=99,IF(IFERROR(SEARCH("H360",M881),99)=99,IF(IFERROR(SEARCH("H360",R881),99)=99,IF(IFERROR(SEARCH("H361",N881),99)=99,IF(IFERROR(SEARCH("H361",O881),99)=99,IF(IFERROR(SEARCH("H361",Q881),99)=99,IF(IFERROR(SEARCH("H361",M881),99)=99,IF(IFERROR(SEARCH("H361",R881),99)=99,IF(IFERROR(SEARCH("reproduction",P881),99)=99,IF(IFERROR(SEARCH("suspected reprotoxic",S881),99)=99,IF(IFERROR(SEARCH("reprotoxic",S881),99)=99,IF(IFERROR(SEARCH("reprotoxic",K881),99)=99,0,Scoring!$E$18),Scoring!$E$18),Scoring!$E$19),Scoring!$E$17),Scoring!$E$16),Scoring!$E$16),Scoring!$E$16),Scoring!$E$16),Scoring!$E$16),Scoring!$E$16),Scoring!$E$16),Scoring!$E$16),Scoring!$E$16),Scoring!$E$16)</f>
        <v>0</v>
      </c>
      <c r="AC881" s="78">
        <f>IF(IFERROR(SEARCH("57f",L881),99)=99,IF(IFERROR(SEARCH("57(f)",P881),99)=99,0,Scoring!$E$20),Scoring!$E$20)</f>
        <v>1</v>
      </c>
      <c r="AD881" s="78">
        <f>IF(IFERROR(SEARCH("CAT1",T881),99)=99,IF(IFERROR(SEARCH("CAT2",T881),99)=99,IF(IFERROR(SEARCH("CAT3",T881),99)=99,IF(IFERROR(SEARCH("concluded to be endocrine",K881),99)=99,IF(IFERROR(SEARCH("categorised as endocrine",K881),99)=99,IF(IFERROR(SEARCH("endocrine disrupting",P881),99)=99,IF(IFERROR(SEARCH("endocrine disrupting",K881),99)=99,IF(IFERROR(SEARCH("suspected endocrine",S881),99)=99,IF(IFERROR(SEARCH("potential endocrine",S881),99)=99,0,Scoring!$E$25),Scoring!$E$25),Scoring!$E$24),Scoring!$E$24),Scoring!$E$24),Scoring!$E$24),Scoring!$E$23),Scoring!$E$22),Scoring!$E$21)</f>
        <v>1</v>
      </c>
      <c r="AE881" s="78">
        <f>IF(IFERROR(SEARCH("suspected sensitiser",S881),99)=99,IF(IFERROR(SEARCH("sensitiser",S881),99)=99,IF(IFERROR(SEARCH("other hazard based concern",S881),99)=99,0,Scoring!$E$28),Scoring!$E$26),Scoring!$E$27)</f>
        <v>0</v>
      </c>
      <c r="AF881" s="78">
        <f>IF(IFERROR(M881,1)=1,IF(IFERROR(N881,1)=1,IF(IFERROR(O881,1)=1,IF(IFERROR(Q881,1)=1,IF(IFERROR(R881,1)=1,IF(IFERROR(T881,1)=1,IF(IFERROR(K881,1)=1,IF(IFERROR(P881,1)=1,IF(IFERROR(S881,1)=1,Scoring!$E$29,0),0),0),0),0),0),0),0),0)</f>
        <v>0</v>
      </c>
      <c r="AG881" s="78">
        <f t="shared" si="65"/>
        <v>2</v>
      </c>
      <c r="AI881" s="93"/>
      <c r="AJ881" s="94"/>
      <c r="AK881" s="76"/>
      <c r="AL881" s="75"/>
      <c r="AN881" s="79"/>
      <c r="AO881" s="79"/>
      <c r="AP881" s="79"/>
      <c r="AQ881" s="79"/>
      <c r="AR881" s="79"/>
      <c r="AS881" s="78"/>
      <c r="AU881" s="79">
        <f>IF(IFERROR(F881,99)=99,IF(IFERROR(G881,99)=99,IF(IFERROR(H881,99)=99,IF(IFERROR(I881,99)=99,IF(IFERROR(E881,99)=99,IF(IFERROR(J881,99)=99,0,Scoring!$B$7),Scoring!$B$3),Scoring!$B$2),Scoring!$B$6),Scoring!$B$5),Scoring!$B$4)</f>
        <v>1</v>
      </c>
      <c r="AV881" s="78">
        <f t="shared" si="66"/>
        <v>2</v>
      </c>
      <c r="AW881" s="78"/>
      <c r="AX881" s="66"/>
      <c r="AY881" s="78"/>
      <c r="AZ881" s="76"/>
      <c r="BB881" s="76"/>
    </row>
    <row r="882" spans="1:54" x14ac:dyDescent="0.25">
      <c r="A882" s="77" t="s">
        <v>6410</v>
      </c>
      <c r="B882" s="76" t="str">
        <f t="shared" ref="B882:B893" si="68">C882</f>
        <v>248-310-7</v>
      </c>
      <c r="C882" s="77" t="s">
        <v>1094</v>
      </c>
      <c r="D882" s="77" t="s">
        <v>1095</v>
      </c>
      <c r="E882" s="76" t="str">
        <f>IF(C882="-",IF(A882="-",VLOOKUP(D882,'sin-list 180320_update'!$C$2:$C$835,1,FALSE),VLOOKUP(A882,'sin-list 180320_update'!$A$2:$A$835,1,FALSE)),VLOOKUP(C882,'sin-list 180320_update'!$B$2:$B$835,1,FALSE))</f>
        <v>248-310-7</v>
      </c>
      <c r="F882" s="76" t="e">
        <f>IF($C882="-",IF($A882="-",VLOOKUP($D882,'REACH Bilaga XVII_update'!$A$5:$A$131,1,FALSE),VLOOKUP($A882,'REACH Bilaga XVII_update'!$C$5:$C$131,1,FALSE)),VLOOKUP($C882,'REACH Bilaga XVII_update'!$B$5:$B$131,1,FALSE))</f>
        <v>#N/A</v>
      </c>
      <c r="G882" s="76" t="e">
        <f>IF($C882="-",IF($A882="-",VLOOKUP($D882,' REACH Bilaga 59_update'!$A$5:$A$210,1,FALSE),VLOOKUP($A882,' REACH Bilaga 59_update'!$D$5:$D$210,1,FALSE)),VLOOKUP($C882,' REACH Bilaga 59_update'!$C$5:$C$210,1,FALSE))</f>
        <v>#N/A</v>
      </c>
      <c r="H882" s="76" t="e">
        <f>IF($C882="-",IF($A882="-",VLOOKUP($D882,'REACH Bilaga XIV_update'!$A$5:$A$110,1,FALSE),VLOOKUP($A882,'REACH Bilaga XIV_update'!$D$5:$D$110,1,FALSE)),VLOOKUP($C882,'REACH Bilaga XIV_update'!$C$5:$C$110,1,FALSE))</f>
        <v>#N/A</v>
      </c>
      <c r="I882" s="76" t="e">
        <f>IF($C882="-",IF($A882="-",VLOOKUP($D882,CoRAP_update!$A$5:$A$376,1,FALSE),VLOOKUP($A882,CoRAP_update!$D$5:$D$376,1,FALSE)),VLOOKUP($C882,CoRAP_update!$C$5:$C$376,1,FALSE))</f>
        <v>#N/A</v>
      </c>
      <c r="J882" s="76" t="e">
        <f>IF($C882="-",IF($A882="-",VLOOKUP($D882,EDC_update!$C$2:$C$450,1,FALSE),VLOOKUP($A882,EDC_update!$B$2:$B$450,1,FALSE)),VLOOKUP($C882,EDC_update!$L$2:$L$450,1,FALSE))</f>
        <v>#N/A</v>
      </c>
      <c r="K882" s="76" t="str">
        <f>IF($C882="-",IF($A882="-",IF(VLOOKUP($D882,'sin-list 180320_update'!$C$2:$S$835,3,FALSE)="",NA(),VLOOKUP($D882,'sin-list 180320_update'!$C$2:$S$835,3,FALSE)),IF(VLOOKUP($A882,'sin-list 180320_update'!$A$2:$S$835,5,FALSE)="",NA(),VLOOKUP($A882,'sin-list 180320_update'!$A$2:$S$835,5,FALSE))),IF(VLOOKUP($C882,'sin-list 180320_update'!$B$2:$S$835,4,FALSE)="",NA(),VLOOKUP($C882,'sin-list 180320_update'!$B$2:$S$835,4,FALSE)))</f>
        <v>4-tert-octylphenol is an endocrine disruptor (cat 1) and adverse effects on reproductive systems has been reported. It is also persistent and it has been widely found in humans and the environment.</v>
      </c>
      <c r="L882" s="76" t="str">
        <f>IF($C882="-",IF($A882="-",VLOOKUP($D882,'sin-list 180320_update'!$C$2:$S$835,6,FALSE),VLOOKUP($A882,'sin-list 180320_update'!$A$2:$S$835,8,FALSE)),VLOOKUP($C882,'sin-list 180320_update'!$B$2:$S$835,7,FALSE))</f>
        <v>Official classification missing - 57f substance</v>
      </c>
      <c r="M882" s="76" t="e">
        <f>IF($C882="-",IF($A882="-",IF(VLOOKUP($D882,'sin-list 180320_update'!$C$2:$S$835,8,FALSE)="",NA(),VLOOKUP($D882,'sin-list 180320_update'!$C$2:$S$835,8,FALSE)),IF(VLOOKUP($A882,'sin-list 180320_update'!$A$2:$S$835,10,FALSE)="",NA(),VLOOKUP($A882,'sin-list 180320_update'!$A$2:$S$835,10,FALSE))),IF(VLOOKUP($C882,'sin-list 180320_update'!$B$2:$S$835,9,FALSE)="",NA(),VLOOKUP($C882,'sin-list 180320_update'!$B$2:$S$835,9,FALSE)))</f>
        <v>#N/A</v>
      </c>
      <c r="N882" s="76" t="e">
        <f>IF($C882="-",IF($A882="-",IF(VLOOKUP($D882,'REACH Bilaga XVII_update'!$A$5:$E$131,4,FALSE)="",NA(),VLOOKUP($D882,'REACH Bilaga XVII_update'!$A$5:$E$131,4,FALSE)),IF(VLOOKUP($A882,'REACH Bilaga XVII_update'!$C$5:$D$131,2,FALSE)="",NA(),VLOOKUP($A882,'REACH Bilaga XVII_update'!$C$5:$D$131,2,FALSE))),IF(VLOOKUP($C882,'REACH Bilaga XVII_update'!$B$5:$D$131,3,FALSE)="",NA(),VLOOKUP($C882,'REACH Bilaga XVII_update'!$B$5:$D$131,3,FALSE)))</f>
        <v>#N/A</v>
      </c>
      <c r="O882" s="76" t="e">
        <f>IF($C882="-",IF($A882="-",IF(VLOOKUP($D882,' REACH Bilaga 59_update'!$A$5:$E$210,5,FALSE)="",NA(),VLOOKUP($D882,' REACH Bilaga 59_update'!$A$5:$E$210,5,FALSE)),IF(VLOOKUP($A882,' REACH Bilaga 59_update'!$D$5:$E$210,2,FALSE)="",NA(),VLOOKUP($A882,' REACH Bilaga 59_update'!$D$5:$E$210,2,FALSE))),IF(VLOOKUP($C882,' REACH Bilaga 59_update'!$C$5:$E$210,3,FALSE)="",NA(),VLOOKUP($C882,' REACH Bilaga 59_update'!$C$5:$E$210,3,FALSE)))</f>
        <v>#N/A</v>
      </c>
      <c r="P882" s="76" t="e">
        <f>IF(C882="-",IF(A882="-",IFERROR(VLOOKUP($D882,' REACH Bilaga 59_update'!$A$5:$F$210,MATCH(Sammanfattning!P$1,' REACH Bilaga 59_update'!$A$4:$F$4,0),FALSE),VLOOKUP($D882,'REACH Bilaga XIV_update'!$A$4:$H$110,MATCH(Sammanfattning!P$1,'REACH Bilaga XIV_update'!$A$4:$H$4,0),FALSE)),IFERROR(VLOOKUP($A882,' REACH Bilaga 59_update'!$D$5:$F$210,MATCH(Sammanfattning!P$1,' REACH Bilaga 59_update'!$D$4:$F$4,0),FALSE),VLOOKUP($A882,'REACH Bilaga XIV_update'!$D$4:$H$110,MATCH(Sammanfattning!P$1,'REACH Bilaga XIV_update'!$D$4:$H$4,0),FALSE))),IFERROR(VLOOKUP($C882,' REACH Bilaga 59_update'!$C$5:$F$210,MATCH(Sammanfattning!P$1,' REACH Bilaga 59_update'!$C$4:$F$4,0),FALSE),VLOOKUP($C882,'REACH Bilaga XIV_update'!$C$4:$H$110,MATCH(Sammanfattning!P$1,'REACH Bilaga XIV_update'!$C$4:$H$4,0),FALSE)))</f>
        <v>#N/A</v>
      </c>
      <c r="Q882" s="76" t="e">
        <f>IF($C882="-",IF($A882="-",IF(VLOOKUP($D882,'REACH Bilaga XIV_update'!$A$5:$I$110,9,FALSE)="",NA(),VLOOKUP($D882,'REACH Bilaga XIV_update'!$A$5:$I$110,9,FALSE)),IF(VLOOKUP($A882,'REACH Bilaga XIV_update'!$D$5:$I$110,6,FALSE)="",NA(),VLOOKUP($A882,'REACH Bilaga XIV_update'!$D$5:$I$110,6,FALSE))),IF(VLOOKUP($C882,'REACH Bilaga XIV_update'!$C$5:$I$110,7,FALSE)="",NA(),VLOOKUP($C882,'REACH Bilaga XIV_update'!$C$5:$I$110,7,FALSE)))</f>
        <v>#N/A</v>
      </c>
      <c r="R882" s="76" t="e">
        <f>IF($C882="-",IF($A882="-",IF(VLOOKUP($D882,CoRAP_update!$A$5:$O$376,15,FALSE)="",NA(),VLOOKUP($D882,CoRAP_update!$A$5:$O$376,15,FALSE)),IF(VLOOKUP($A882,CoRAP_update!$D$5:$O$376,12,FALSE)="",NA(),VLOOKUP($A882,CoRAP_update!$D$5:$O$376,12,FALSE))),IF(VLOOKUP($C882,CoRAP_update!$C$5:$O$376,13,FALSE)="",NA(),VLOOKUP($C882,CoRAP_update!$C$5:$O$376,13,FALSE)))</f>
        <v>#N/A</v>
      </c>
      <c r="S882" s="144" t="e">
        <f>IF($C882="-",IF($A882="-",VLOOKUP($D882,CoRAP_update!$A$5:$J$376,MATCH(Sammanfattning!S$1,CoRAP_update!$A$4:$J$4,0),FALSE),VLOOKUP($A882,CoRAP_update!$D$5:$J$376,MATCH(Sammanfattning!S$1,CoRAP_update!$D$4:$J$4,0),FALSE)),VLOOKUP($C882,CoRAP_update!$C$5:$J$376,MATCH(Sammanfattning!S$1,CoRAP_update!$C$4:$J$4,0),FALSE))</f>
        <v>#N/A</v>
      </c>
      <c r="T882" s="76" t="str">
        <f>IF($A882="-",VLOOKUP($D882,EDC_update!$C$2:$F$450,4,FALSE),VLOOKUP($A882,EDC_update!$B$2:$F$450,5,FALSE))</f>
        <v>CAT1</v>
      </c>
      <c r="V882" s="78">
        <f>IF(IFERROR(SEARCH("PBT",P882),99)=99,IF(IFERROR(SEARCH("suspected PBT",S882),99)=99,IF(IFERROR(SEARCH("concluded to be PBT",K882),99)=99,IF(IFERROR(SEARCH("PBT",S882),99)=99,IF(IFERROR(SEARCH("PBT cand",L882),99)=99,IF(IFERROR(SEARCH("PBT",L882),99)=99,IF(IFERROR(SEARCH("persistent, bioackumulative and toxic properties",K882),99)=99,0,Scoring!$E$3),Scoring!$E$3),Scoring!$E$7),Scoring!$E$3),Scoring!$E$5),Scoring!$E$6),Scoring!$E$3)</f>
        <v>0</v>
      </c>
      <c r="W882" s="78">
        <f>IF(IFERROR(SEARCH("vPvB",P882),99)=99,IF(IFERROR(SEARCH("suspected pbt/vPvB",S882),99)=99,IF(IFERROR(SEARCH("vPvB",S882),99)=99,IF(IFERROR(SEARCH("concluded to be a vPvB",S882),99)=99,IF(IFERROR(SEARCH("identified as vPvB",K882),99)=99,IF(IFERROR(SEARCH("concluded to be a vPvB",K882),99)=99,IF(IFERROR(SEARCH("concluded to be both pbt and vPvB",S882),99)=99,IF(IFERROR(SEARCH("concluded to be both pbt and vPvB",K882),99)=99,0,Scoring!$E$5),Scoring!$E$5),Scoring!$E$5),Scoring!$E$5),Scoring!$E$5),Scoring!$E$4),Scoring!$E$6),Scoring!$E$4)</f>
        <v>0</v>
      </c>
      <c r="X882" s="78">
        <f>IF(IFERROR(SEARCH("H410",N882),99)=99,IF(IFERROR(SEARCH("H410",O882),99)=99,IF(IFERROR(SEARCH("H410",Q882),99)=99,IF(IFERROR(SEARCH("H410",M882),99)=99,IF(IFERROR(SEARCH("H410",R882),99)=99,IF(IFERROR(SEARCH("H411",N882),99)=99,IF(IFERROR(SEARCH("H411",O882),99)=99,IF(IFERROR(SEARCH("H411",Q882),99)=99,IF(IFERROR(SEARCH("H411",M882),99)=99,IF(IFERROR(SEARCH("H411",R882),99)=99,IF(IFERROR(SEARCH("H413",N882),99)=99,IF(IFERROR(SEARCH("H413",O882),99)=99,IF(IFERROR(SEARCH("H413",Q882),99)=99,IF(IFERROR(SEARCH("H413",M882),99)=99,IF(IFERROR(SEARCH("H413",R882),99)=99,IF(IFERROR(SEARCH("H412",N882),99)=99,IF(IFERROR(SEARCH("H412",O882),99)=99,IF(IFERROR(SEARCH("H412",Q882),99)=99,IF(IFERROR(SEARCH("H412",M882),99)=99,IF(IFERROR(SEARCH("H412",R882),99)=99,0,Scoring!$E$2),Scoring!$E$2),Scoring!$E$2),Scoring!$E$2),Scoring!$E$2),Scoring!$E$2),Scoring!$E$2),Scoring!$E$2),Scoring!$E$2),Scoring!$E$2),Scoring!$E$2),Scoring!$E$2),Scoring!$E$2),Scoring!$E$2),Scoring!$E$2),Scoring!$E$2),Scoring!$E$2),Scoring!$E$2),Scoring!$E$2),Scoring!$E$2)</f>
        <v>0</v>
      </c>
      <c r="Y882" s="78">
        <f>IF(IFERROR(SEARCH("CMR",K882),99)=99,IF(IFERROR(SEARCH("Suspected CMR",S882),99)=99,IF(IFERROR(SEARCH("CMR",S882),99)=99,0,Scoring!$E$8),Scoring!$E$9),Scoring!$E$8)</f>
        <v>0</v>
      </c>
      <c r="Z882" s="78">
        <f>IF(IFERROR(SEARCH("H350",N882),99)=99,IF(IFERROR(SEARCH("H350",O882),99)=99,IF(IFERROR(SEARCH("H350",Q882),99)=99,IF(IFERROR(SEARCH("H350",M882),99)=99,IF(IFERROR(SEARCH("H350",R882),99)=99,IF(IFERROR(SEARCH("H351",N882),99)=99,IF(IFERROR(SEARCH("H351",O882),99)=99,IF(IFERROR(SEARCH("H351",Q882),99)=99,IF(IFERROR(SEARCH("H351",M882),99)=99,IF(IFERROR(SEARCH("H351",R882),99)=99,IF(IFERROR(SEARCH("carcinogenic",P882),99)=99,IF(IFERROR(SEARCH("suspected carcinogenic",S882),99)=99,0,Scoring!$E$12),Scoring!$E$11),Scoring!$E$10),Scoring!$E$10),Scoring!$E$10),Scoring!$E$10),Scoring!$E$10),Scoring!$E$10),Scoring!$E$10),Scoring!$E$10),Scoring!$E$10),Scoring!$E$10)</f>
        <v>0</v>
      </c>
      <c r="AA882" s="78">
        <f>IF(IFERROR(SEARCH("H340",N882),99)=99,IF(IFERROR(SEARCH("H340",O882),99)=99,IF(IFERROR(SEARCH("H340",Q882),99)=99,IF(IFERROR(SEARCH("H340",M882),99)=99,IF(IFERROR(SEARCH("H340",R882),99)=99,IF(IFERROR(SEARCH("H341",N882),99)=99,IF(IFERROR(SEARCH("H341",O882),99)=99,IF(IFERROR(SEARCH("H341",Q882),99)=99,IF(IFERROR(SEARCH("H341",M882),99)=99,IF(IFERROR(SEARCH("H341",R882),99)=99,IF(IFERROR(SEARCH("mutagenic",P882),99)=99,IF(IFERROR(SEARCH("suspected mutagenic",S882),99)=99,0,Scoring!$E$15),Scoring!$E$14),Scoring!$E$13),Scoring!$E$13),Scoring!$E$13),Scoring!$E$13),Scoring!$E$13),Scoring!$E$13),Scoring!$E$13),Scoring!$E$13),Scoring!$E$13),Scoring!$E$13)</f>
        <v>0</v>
      </c>
      <c r="AB882" s="78">
        <f>IF(IFERROR(SEARCH("H360",N882),99)=99,IF(IFERROR(SEARCH("H360",O882),99)=99,IF(IFERROR(SEARCH("H360",Q882),99)=99,IF(IFERROR(SEARCH("H360",M882),99)=99,IF(IFERROR(SEARCH("H360",R882),99)=99,IF(IFERROR(SEARCH("H361",N882),99)=99,IF(IFERROR(SEARCH("H361",O882),99)=99,IF(IFERROR(SEARCH("H361",Q882),99)=99,IF(IFERROR(SEARCH("H361",M882),99)=99,IF(IFERROR(SEARCH("H361",R882),99)=99,IF(IFERROR(SEARCH("reproduction",P882),99)=99,IF(IFERROR(SEARCH("suspected reprotoxic",S882),99)=99,IF(IFERROR(SEARCH("reprotoxic",S882),99)=99,IF(IFERROR(SEARCH("reprotoxic",K882),99)=99,0,Scoring!$E$18),Scoring!$E$18),Scoring!$E$19),Scoring!$E$17),Scoring!$E$16),Scoring!$E$16),Scoring!$E$16),Scoring!$E$16),Scoring!$E$16),Scoring!$E$16),Scoring!$E$16),Scoring!$E$16),Scoring!$E$16),Scoring!$E$16)</f>
        <v>0</v>
      </c>
      <c r="AC882" s="78">
        <f>IF(IFERROR(SEARCH("57f",L882),99)=99,IF(IFERROR(SEARCH("57(f)",P882),99)=99,0,Scoring!$E$20),Scoring!$E$20)</f>
        <v>1</v>
      </c>
      <c r="AD882" s="78">
        <f>IF(IFERROR(SEARCH("CAT1",T882),99)=99,IF(IFERROR(SEARCH("CAT2",T882),99)=99,IF(IFERROR(SEARCH("CAT3",T882),99)=99,IF(IFERROR(SEARCH("concluded to be endocrine",K882),99)=99,IF(IFERROR(SEARCH("categorised as endocrine",K882),99)=99,IF(IFERROR(SEARCH("endocrine disrupting",P882),99)=99,IF(IFERROR(SEARCH("endocrine disrupting",K882),99)=99,IF(IFERROR(SEARCH("suspected endocrine",S882),99)=99,IF(IFERROR(SEARCH("potential endocrine",S882),99)=99,0,Scoring!$E$25),Scoring!$E$25),Scoring!$E$24),Scoring!$E$24),Scoring!$E$24),Scoring!$E$24),Scoring!$E$23),Scoring!$E$22),Scoring!$E$21)</f>
        <v>1</v>
      </c>
      <c r="AE882" s="78">
        <f>IF(IFERROR(SEARCH("suspected sensitiser",S882),99)=99,IF(IFERROR(SEARCH("sensitiser",S882),99)=99,IF(IFERROR(SEARCH("other hazard based concern",S882),99)=99,0,Scoring!$E$28),Scoring!$E$26),Scoring!$E$27)</f>
        <v>0</v>
      </c>
      <c r="AF882" s="78">
        <f>IF(IFERROR(M882,1)=1,IF(IFERROR(N882,1)=1,IF(IFERROR(O882,1)=1,IF(IFERROR(Q882,1)=1,IF(IFERROR(R882,1)=1,IF(IFERROR(T882,1)=1,IF(IFERROR(K882,1)=1,IF(IFERROR(P882,1)=1,IF(IFERROR(S882,1)=1,Scoring!$E$29,0),0),0),0),0),0),0),0),0)</f>
        <v>0</v>
      </c>
      <c r="AG882" s="78">
        <f t="shared" si="65"/>
        <v>2</v>
      </c>
      <c r="AI882" s="93"/>
      <c r="AJ882" s="94"/>
      <c r="AK882" s="76"/>
      <c r="AL882" s="75"/>
      <c r="AN882" s="79"/>
      <c r="AO882" s="79"/>
      <c r="AP882" s="79"/>
      <c r="AQ882" s="79"/>
      <c r="AR882" s="79"/>
      <c r="AS882" s="78"/>
      <c r="AU882" s="79">
        <f>IF(IFERROR(F882,99)=99,IF(IFERROR(G882,99)=99,IF(IFERROR(H882,99)=99,IF(IFERROR(I882,99)=99,IF(IFERROR(E882,99)=99,IF(IFERROR(J882,99)=99,0,Scoring!$B$7),Scoring!$B$3),Scoring!$B$2),Scoring!$B$6),Scoring!$B$5),Scoring!$B$4)</f>
        <v>0.3</v>
      </c>
      <c r="AV882" s="78">
        <f t="shared" si="66"/>
        <v>0.6</v>
      </c>
      <c r="AW882" s="78"/>
      <c r="AX882" s="66"/>
      <c r="AY882" s="78"/>
      <c r="AZ882" s="76"/>
      <c r="BA882" s="76"/>
      <c r="BB882" s="76"/>
    </row>
    <row r="883" spans="1:54" x14ac:dyDescent="0.25">
      <c r="A883" s="77" t="s">
        <v>7509</v>
      </c>
      <c r="B883" s="76" t="str">
        <f t="shared" si="68"/>
        <v>248-743-1</v>
      </c>
      <c r="C883" s="77" t="s">
        <v>1100</v>
      </c>
      <c r="D883" s="77" t="s">
        <v>1101</v>
      </c>
      <c r="E883" s="76" t="str">
        <f>IF(C883="-",IF(A883="-",VLOOKUP(D883,'sin-list 180320_update'!$C$2:$C$835,1,FALSE),VLOOKUP(A883,'sin-list 180320_update'!$A$2:$A$835,1,FALSE)),VLOOKUP(C883,'sin-list 180320_update'!$B$2:$B$835,1,FALSE))</f>
        <v>248-743-1</v>
      </c>
      <c r="F883" s="76" t="e">
        <f>IF($C883="-",IF($A883="-",VLOOKUP($D883,'REACH Bilaga XVII_update'!$A$5:$A$131,1,FALSE),VLOOKUP($A883,'REACH Bilaga XVII_update'!$C$5:$C$131,1,FALSE)),VLOOKUP($C883,'REACH Bilaga XVII_update'!$B$5:$B$131,1,FALSE))</f>
        <v>#N/A</v>
      </c>
      <c r="G883" s="76" t="e">
        <f>IF($C883="-",IF($A883="-",VLOOKUP($D883,' REACH Bilaga 59_update'!$A$5:$A$210,1,FALSE),VLOOKUP($A883,' REACH Bilaga 59_update'!$D$5:$D$210,1,FALSE)),VLOOKUP($C883,' REACH Bilaga 59_update'!$C$5:$C$210,1,FALSE))</f>
        <v>#N/A</v>
      </c>
      <c r="H883" s="76" t="str">
        <f>IF($C883="-",IF($A883="-",VLOOKUP($D883,'REACH Bilaga XIV_update'!$A$5:$A$110,1,FALSE),VLOOKUP($A883,'REACH Bilaga XIV_update'!$D$5:$D$110,1,FALSE)),VLOOKUP($C883,'REACH Bilaga XIV_update'!$C$5:$C$110,1,FALSE))</f>
        <v>248-743-1</v>
      </c>
      <c r="I883" s="76" t="e">
        <f>IF($C883="-",IF($A883="-",VLOOKUP($D883,CoRAP_update!$A$5:$A$376,1,FALSE),VLOOKUP($A883,CoRAP_update!$D$5:$D$376,1,FALSE)),VLOOKUP($C883,CoRAP_update!$C$5:$C$376,1,FALSE))</f>
        <v>#N/A</v>
      </c>
      <c r="J883" s="76" t="e">
        <f>IF($C883="-",IF($A883="-",VLOOKUP($D883,EDC_update!$C$2:$C$450,1,FALSE),VLOOKUP($A883,EDC_update!$B$2:$B$450,1,FALSE)),VLOOKUP($C883,EDC_update!$L$2:$L$450,1,FALSE))</f>
        <v>#N/A</v>
      </c>
      <c r="K883" s="76" t="str">
        <f>IF($C883="-",IF($A883="-",IF(VLOOKUP($D883,'sin-list 180320_update'!$C$2:$S$835,3,FALSE)="",NA(),VLOOKUP($D883,'sin-list 180320_update'!$C$2:$S$835,3,FALSE)),IF(VLOOKUP($A883,'sin-list 180320_update'!$A$2:$S$835,5,FALSE)="",NA(),VLOOKUP($A883,'sin-list 180320_update'!$A$2:$S$835,5,FALSE))),IF(VLOOKUP($C883,'sin-list 180320_update'!$B$2:$S$835,4,FALSE)="",NA(),VLOOKUP($C883,'sin-list 180320_update'!$B$2:$S$835,4,FALSE)))</f>
        <v>Nonylphenol etoxilates are categorized as endocrine disruptors (cat 1), they are the precursors of Nonyl phenol which is a persistent and bio-accumulative substance. It has been found in the environment.</v>
      </c>
      <c r="L883" s="76" t="str">
        <f>IF($C883="-",IF($A883="-",VLOOKUP($D883,'sin-list 180320_update'!$C$2:$S$835,6,FALSE),VLOOKUP($A883,'sin-list 180320_update'!$A$2:$S$835,8,FALSE)),VLOOKUP($C883,'sin-list 180320_update'!$B$2:$S$835,7,FALSE))</f>
        <v>Official classification missing - 57f substance</v>
      </c>
      <c r="M883" s="76" t="e">
        <f>IF($C883="-",IF($A883="-",IF(VLOOKUP($D883,'sin-list 180320_update'!$C$2:$S$835,8,FALSE)="",NA(),VLOOKUP($D883,'sin-list 180320_update'!$C$2:$S$835,8,FALSE)),IF(VLOOKUP($A883,'sin-list 180320_update'!$A$2:$S$835,10,FALSE)="",NA(),VLOOKUP($A883,'sin-list 180320_update'!$A$2:$S$835,10,FALSE))),IF(VLOOKUP($C883,'sin-list 180320_update'!$B$2:$S$835,9,FALSE)="",NA(),VLOOKUP($C883,'sin-list 180320_update'!$B$2:$S$835,9,FALSE)))</f>
        <v>#N/A</v>
      </c>
      <c r="N883" s="76" t="e">
        <f>IF($C883="-",IF($A883="-",IF(VLOOKUP($D883,'REACH Bilaga XVII_update'!$A$5:$E$131,4,FALSE)="",NA(),VLOOKUP($D883,'REACH Bilaga XVII_update'!$A$5:$E$131,4,FALSE)),IF(VLOOKUP($A883,'REACH Bilaga XVII_update'!$C$5:$D$131,2,FALSE)="",NA(),VLOOKUP($A883,'REACH Bilaga XVII_update'!$C$5:$D$131,2,FALSE))),IF(VLOOKUP($C883,'REACH Bilaga XVII_update'!$B$5:$D$131,3,FALSE)="",NA(),VLOOKUP($C883,'REACH Bilaga XVII_update'!$B$5:$D$131,3,FALSE)))</f>
        <v>#N/A</v>
      </c>
      <c r="O883" s="76" t="e">
        <f>IF($C883="-",IF($A883="-",IF(VLOOKUP($D883,' REACH Bilaga 59_update'!$A$5:$E$210,5,FALSE)="",NA(),VLOOKUP($D883,' REACH Bilaga 59_update'!$A$5:$E$210,5,FALSE)),IF(VLOOKUP($A883,' REACH Bilaga 59_update'!$D$5:$E$210,2,FALSE)="",NA(),VLOOKUP($A883,' REACH Bilaga 59_update'!$D$5:$E$210,2,FALSE))),IF(VLOOKUP($C883,' REACH Bilaga 59_update'!$C$5:$E$210,3,FALSE)="",NA(),VLOOKUP($C883,' REACH Bilaga 59_update'!$C$5:$E$210,3,FALSE)))</f>
        <v>#N/A</v>
      </c>
      <c r="P883" s="76" t="str">
        <f>IF(C883="-",IF(A883="-",IFERROR(VLOOKUP($D883,' REACH Bilaga 59_update'!$A$5:$F$210,MATCH(Sammanfattning!P$1,' REACH Bilaga 59_update'!$A$4:$F$4,0),FALSE),VLOOKUP($D883,'REACH Bilaga XIV_update'!$A$4:$H$110,MATCH(Sammanfattning!P$1,'REACH Bilaga XIV_update'!$A$4:$H$4,0),FALSE)),IFERROR(VLOOKUP($A883,' REACH Bilaga 59_update'!$D$5:$F$210,MATCH(Sammanfattning!P$1,' REACH Bilaga 59_update'!$D$4:$F$4,0),FALSE),VLOOKUP($A883,'REACH Bilaga XIV_update'!$D$4:$H$110,MATCH(Sammanfattning!P$1,'REACH Bilaga XIV_update'!$D$4:$H$4,0),FALSE))),IFERROR(VLOOKUP($C883,' REACH Bilaga 59_update'!$C$5:$F$210,MATCH(Sammanfattning!P$1,' REACH Bilaga 59_update'!$C$4:$F$4,0),FALSE),VLOOKUP($C883,'REACH Bilaga XIV_update'!$C$4:$H$110,MATCH(Sammanfattning!P$1,'REACH Bilaga XIV_update'!$C$4:$H$4,0),FALSE)))</f>
        <v>Endocrine disrupting properties (Article 57(f) - environment)</v>
      </c>
      <c r="Q883" s="76" t="e">
        <f>IF($C883="-",IF($A883="-",IF(VLOOKUP($D883,'REACH Bilaga XIV_update'!$A$5:$I$110,9,FALSE)="",NA(),VLOOKUP($D883,'REACH Bilaga XIV_update'!$A$5:$I$110,9,FALSE)),IF(VLOOKUP($A883,'REACH Bilaga XIV_update'!$D$5:$I$110,6,FALSE)="",NA(),VLOOKUP($A883,'REACH Bilaga XIV_update'!$D$5:$I$110,6,FALSE))),IF(VLOOKUP($C883,'REACH Bilaga XIV_update'!$C$5:$I$110,7,FALSE)="",NA(),VLOOKUP($C883,'REACH Bilaga XIV_update'!$C$5:$I$110,7,FALSE)))</f>
        <v>#N/A</v>
      </c>
      <c r="R883" s="76" t="e">
        <f>IF($C883="-",IF($A883="-",IF(VLOOKUP($D883,CoRAP_update!$A$5:$O$376,15,FALSE)="",NA(),VLOOKUP($D883,CoRAP_update!$A$5:$O$376,15,FALSE)),IF(VLOOKUP($A883,CoRAP_update!$D$5:$O$376,12,FALSE)="",NA(),VLOOKUP($A883,CoRAP_update!$D$5:$O$376,12,FALSE))),IF(VLOOKUP($C883,CoRAP_update!$C$5:$O$376,13,FALSE)="",NA(),VLOOKUP($C883,CoRAP_update!$C$5:$O$376,13,FALSE)))</f>
        <v>#N/A</v>
      </c>
      <c r="S883" s="144" t="e">
        <f>IF($C883="-",IF($A883="-",VLOOKUP($D883,CoRAP_update!$A$5:$J$376,MATCH(Sammanfattning!S$1,CoRAP_update!$A$4:$J$4,0),FALSE),VLOOKUP($A883,CoRAP_update!$D$5:$J$376,MATCH(Sammanfattning!S$1,CoRAP_update!$D$4:$J$4,0),FALSE)),VLOOKUP($C883,CoRAP_update!$C$5:$J$376,MATCH(Sammanfattning!S$1,CoRAP_update!$C$4:$J$4,0),FALSE))</f>
        <v>#N/A</v>
      </c>
      <c r="T883" s="76" t="e">
        <f>IF($A883="-",VLOOKUP($D883,EDC_update!$C$2:$F$450,4,FALSE),VLOOKUP($A883,EDC_update!$B$2:$F$450,5,FALSE))</f>
        <v>#N/A</v>
      </c>
      <c r="V883" s="78">
        <f>IF(IFERROR(SEARCH("PBT",P883),99)=99,IF(IFERROR(SEARCH("suspected PBT",S883),99)=99,IF(IFERROR(SEARCH("concluded to be PBT",K883),99)=99,IF(IFERROR(SEARCH("PBT",S883),99)=99,IF(IFERROR(SEARCH("PBT cand",L883),99)=99,IF(IFERROR(SEARCH("PBT",L883),99)=99,IF(IFERROR(SEARCH("persistent, bioackumulative and toxic properties",K883),99)=99,0,Scoring!$E$3),Scoring!$E$3),Scoring!$E$7),Scoring!$E$3),Scoring!$E$5),Scoring!$E$6),Scoring!$E$3)</f>
        <v>0</v>
      </c>
      <c r="W883" s="78">
        <f>IF(IFERROR(SEARCH("vPvB",P883),99)=99,IF(IFERROR(SEARCH("suspected pbt/vPvB",S883),99)=99,IF(IFERROR(SEARCH("vPvB",S883),99)=99,IF(IFERROR(SEARCH("concluded to be a vPvB",S883),99)=99,IF(IFERROR(SEARCH("identified as vPvB",K883),99)=99,IF(IFERROR(SEARCH("concluded to be a vPvB",K883),99)=99,IF(IFERROR(SEARCH("concluded to be both pbt and vPvB",S883),99)=99,IF(IFERROR(SEARCH("concluded to be both pbt and vPvB",K883),99)=99,0,Scoring!$E$5),Scoring!$E$5),Scoring!$E$5),Scoring!$E$5),Scoring!$E$5),Scoring!$E$4),Scoring!$E$6),Scoring!$E$4)</f>
        <v>0</v>
      </c>
      <c r="X883" s="78">
        <f>IF(IFERROR(SEARCH("H410",N883),99)=99,IF(IFERROR(SEARCH("H410",O883),99)=99,IF(IFERROR(SEARCH("H410",Q883),99)=99,IF(IFERROR(SEARCH("H410",M883),99)=99,IF(IFERROR(SEARCH("H410",R883),99)=99,IF(IFERROR(SEARCH("H411",N883),99)=99,IF(IFERROR(SEARCH("H411",O883),99)=99,IF(IFERROR(SEARCH("H411",Q883),99)=99,IF(IFERROR(SEARCH("H411",M883),99)=99,IF(IFERROR(SEARCH("H411",R883),99)=99,IF(IFERROR(SEARCH("H413",N883),99)=99,IF(IFERROR(SEARCH("H413",O883),99)=99,IF(IFERROR(SEARCH("H413",Q883),99)=99,IF(IFERROR(SEARCH("H413",M883),99)=99,IF(IFERROR(SEARCH("H413",R883),99)=99,IF(IFERROR(SEARCH("H412",N883),99)=99,IF(IFERROR(SEARCH("H412",O883),99)=99,IF(IFERROR(SEARCH("H412",Q883),99)=99,IF(IFERROR(SEARCH("H412",M883),99)=99,IF(IFERROR(SEARCH("H412",R883),99)=99,0,Scoring!$E$2),Scoring!$E$2),Scoring!$E$2),Scoring!$E$2),Scoring!$E$2),Scoring!$E$2),Scoring!$E$2),Scoring!$E$2),Scoring!$E$2),Scoring!$E$2),Scoring!$E$2),Scoring!$E$2),Scoring!$E$2),Scoring!$E$2),Scoring!$E$2),Scoring!$E$2),Scoring!$E$2),Scoring!$E$2),Scoring!$E$2),Scoring!$E$2)</f>
        <v>0</v>
      </c>
      <c r="Y883" s="78">
        <f>IF(IFERROR(SEARCH("CMR",K883),99)=99,IF(IFERROR(SEARCH("Suspected CMR",S883),99)=99,IF(IFERROR(SEARCH("CMR",S883),99)=99,0,Scoring!$E$8),Scoring!$E$9),Scoring!$E$8)</f>
        <v>0</v>
      </c>
      <c r="Z883" s="78">
        <f>IF(IFERROR(SEARCH("H350",N883),99)=99,IF(IFERROR(SEARCH("H350",O883),99)=99,IF(IFERROR(SEARCH("H350",Q883),99)=99,IF(IFERROR(SEARCH("H350",M883),99)=99,IF(IFERROR(SEARCH("H350",R883),99)=99,IF(IFERROR(SEARCH("H351",N883),99)=99,IF(IFERROR(SEARCH("H351",O883),99)=99,IF(IFERROR(SEARCH("H351",Q883),99)=99,IF(IFERROR(SEARCH("H351",M883),99)=99,IF(IFERROR(SEARCH("H351",R883),99)=99,IF(IFERROR(SEARCH("carcinogenic",P883),99)=99,IF(IFERROR(SEARCH("suspected carcinogenic",S883),99)=99,0,Scoring!$E$12),Scoring!$E$11),Scoring!$E$10),Scoring!$E$10),Scoring!$E$10),Scoring!$E$10),Scoring!$E$10),Scoring!$E$10),Scoring!$E$10),Scoring!$E$10),Scoring!$E$10),Scoring!$E$10)</f>
        <v>0</v>
      </c>
      <c r="AA883" s="78">
        <f>IF(IFERROR(SEARCH("H340",N883),99)=99,IF(IFERROR(SEARCH("H340",O883),99)=99,IF(IFERROR(SEARCH("H340",Q883),99)=99,IF(IFERROR(SEARCH("H340",M883),99)=99,IF(IFERROR(SEARCH("H340",R883),99)=99,IF(IFERROR(SEARCH("H341",N883),99)=99,IF(IFERROR(SEARCH("H341",O883),99)=99,IF(IFERROR(SEARCH("H341",Q883),99)=99,IF(IFERROR(SEARCH("H341",M883),99)=99,IF(IFERROR(SEARCH("H341",R883),99)=99,IF(IFERROR(SEARCH("mutagenic",P883),99)=99,IF(IFERROR(SEARCH("suspected mutagenic",S883),99)=99,0,Scoring!$E$15),Scoring!$E$14),Scoring!$E$13),Scoring!$E$13),Scoring!$E$13),Scoring!$E$13),Scoring!$E$13),Scoring!$E$13),Scoring!$E$13),Scoring!$E$13),Scoring!$E$13),Scoring!$E$13)</f>
        <v>0</v>
      </c>
      <c r="AB883" s="78">
        <f>IF(IFERROR(SEARCH("H360",N883),99)=99,IF(IFERROR(SEARCH("H360",O883),99)=99,IF(IFERROR(SEARCH("H360",Q883),99)=99,IF(IFERROR(SEARCH("H360",M883),99)=99,IF(IFERROR(SEARCH("H360",R883),99)=99,IF(IFERROR(SEARCH("H361",N883),99)=99,IF(IFERROR(SEARCH("H361",O883),99)=99,IF(IFERROR(SEARCH("H361",Q883),99)=99,IF(IFERROR(SEARCH("H361",M883),99)=99,IF(IFERROR(SEARCH("H361",R883),99)=99,IF(IFERROR(SEARCH("reproduction",P883),99)=99,IF(IFERROR(SEARCH("suspected reprotoxic",S883),99)=99,IF(IFERROR(SEARCH("reprotoxic",S883),99)=99,IF(IFERROR(SEARCH("reprotoxic",K883),99)=99,0,Scoring!$E$18),Scoring!$E$18),Scoring!$E$19),Scoring!$E$17),Scoring!$E$16),Scoring!$E$16),Scoring!$E$16),Scoring!$E$16),Scoring!$E$16),Scoring!$E$16),Scoring!$E$16),Scoring!$E$16),Scoring!$E$16),Scoring!$E$16)</f>
        <v>0</v>
      </c>
      <c r="AC883" s="78">
        <f>IF(IFERROR(SEARCH("57f",L883),99)=99,IF(IFERROR(SEARCH("57(f)",P883),99)=99,0,Scoring!$E$20),Scoring!$E$20)</f>
        <v>1</v>
      </c>
      <c r="AD883" s="78">
        <f>IF(IFERROR(SEARCH("CAT1",T883),99)=99,IF(IFERROR(SEARCH("CAT2",T883),99)=99,IF(IFERROR(SEARCH("CAT3",T883),99)=99,IF(IFERROR(SEARCH("concluded to be endocrine",K883),99)=99,IF(IFERROR(SEARCH("categorised as endocrine",K883),99)=99,IF(IFERROR(SEARCH("endocrine disrupting",P883),99)=99,IF(IFERROR(SEARCH("endocrine disrupting",K883),99)=99,IF(IFERROR(SEARCH("suspected endocrine",S883),99)=99,IF(IFERROR(SEARCH("potential endocrine",S883),99)=99,0,Scoring!$E$25),Scoring!$E$25),Scoring!$E$24),Scoring!$E$24),Scoring!$E$24),Scoring!$E$24),Scoring!$E$23),Scoring!$E$22),Scoring!$E$21)</f>
        <v>1</v>
      </c>
      <c r="AE883" s="78">
        <f>IF(IFERROR(SEARCH("suspected sensitiser",S883),99)=99,IF(IFERROR(SEARCH("sensitiser",S883),99)=99,IF(IFERROR(SEARCH("other hazard based concern",S883),99)=99,0,Scoring!$E$28),Scoring!$E$26),Scoring!$E$27)</f>
        <v>0</v>
      </c>
      <c r="AF883" s="78">
        <f>IF(IFERROR(M883,1)=1,IF(IFERROR(N883,1)=1,IF(IFERROR(O883,1)=1,IF(IFERROR(Q883,1)=1,IF(IFERROR(R883,1)=1,IF(IFERROR(T883,1)=1,IF(IFERROR(K883,1)=1,IF(IFERROR(P883,1)=1,IF(IFERROR(S883,1)=1,Scoring!$E$29,0),0),0),0),0),0),0),0),0)</f>
        <v>0</v>
      </c>
      <c r="AG883" s="78">
        <f t="shared" si="65"/>
        <v>2</v>
      </c>
      <c r="AI883" s="93"/>
      <c r="AJ883" s="94"/>
      <c r="AK883" s="76"/>
      <c r="AL883" s="75"/>
      <c r="AN883" s="79"/>
      <c r="AO883" s="79"/>
      <c r="AP883" s="79"/>
      <c r="AQ883" s="79"/>
      <c r="AR883" s="79"/>
      <c r="AS883" s="78"/>
      <c r="AU883" s="79">
        <f>IF(IFERROR(F883,99)=99,IF(IFERROR(G883,99)=99,IF(IFERROR(H883,99)=99,IF(IFERROR(I883,99)=99,IF(IFERROR(E883,99)=99,IF(IFERROR(J883,99)=99,0,Scoring!$B$7),Scoring!$B$3),Scoring!$B$2),Scoring!$B$6),Scoring!$B$5),Scoring!$B$4)</f>
        <v>1</v>
      </c>
      <c r="AV883" s="78">
        <f t="shared" si="66"/>
        <v>2</v>
      </c>
      <c r="AW883" s="78"/>
      <c r="AX883" s="66"/>
      <c r="AY883" s="78"/>
      <c r="AZ883" s="76"/>
      <c r="BA883" s="76"/>
      <c r="BB883" s="76"/>
    </row>
    <row r="884" spans="1:54" x14ac:dyDescent="0.25">
      <c r="A884" s="77" t="s">
        <v>6423</v>
      </c>
      <c r="B884" s="76" t="str">
        <f t="shared" si="68"/>
        <v xml:space="preserve">251-406-1
</v>
      </c>
      <c r="C884" s="77" t="s">
        <v>1185</v>
      </c>
      <c r="D884" s="77" t="s">
        <v>1186</v>
      </c>
      <c r="E884" s="76" t="str">
        <f>IF(C884="-",IF(A884="-",VLOOKUP(D884,'sin-list 180320_update'!$C$2:$C$835,1,FALSE),VLOOKUP(A884,'sin-list 180320_update'!$A$2:$A$835,1,FALSE)),VLOOKUP(C884,'sin-list 180320_update'!$B$2:$B$835,1,FALSE))</f>
        <v xml:space="preserve">251-406-1
</v>
      </c>
      <c r="F884" s="76" t="e">
        <f>IF($C884="-",IF($A884="-",VLOOKUP($D884,'REACH Bilaga XVII_update'!$A$5:$A$131,1,FALSE),VLOOKUP($A884,'REACH Bilaga XVII_update'!$C$5:$C$131,1,FALSE)),VLOOKUP($C884,'REACH Bilaga XVII_update'!$B$5:$B$131,1,FALSE))</f>
        <v>#N/A</v>
      </c>
      <c r="G884" s="76" t="e">
        <f>IF($C884="-",IF($A884="-",VLOOKUP($D884,' REACH Bilaga 59_update'!$A$5:$A$210,1,FALSE),VLOOKUP($A884,' REACH Bilaga 59_update'!$D$5:$D$210,1,FALSE)),VLOOKUP($C884,' REACH Bilaga 59_update'!$C$5:$C$210,1,FALSE))</f>
        <v>#N/A</v>
      </c>
      <c r="H884" s="76" t="e">
        <f>IF($C884="-",IF($A884="-",VLOOKUP($D884,'REACH Bilaga XIV_update'!$A$5:$A$110,1,FALSE),VLOOKUP($A884,'REACH Bilaga XIV_update'!$D$5:$D$110,1,FALSE)),VLOOKUP($C884,'REACH Bilaga XIV_update'!$C$5:$C$110,1,FALSE))</f>
        <v>#N/A</v>
      </c>
      <c r="I884" s="76" t="e">
        <f>IF($C884="-",IF($A884="-",VLOOKUP($D884,CoRAP_update!$A$5:$A$376,1,FALSE),VLOOKUP($A884,CoRAP_update!$D$5:$D$376,1,FALSE)),VLOOKUP($C884,CoRAP_update!$C$5:$C$376,1,FALSE))</f>
        <v>#N/A</v>
      </c>
      <c r="J884" s="76" t="e">
        <f>IF($C884="-",IF($A884="-",VLOOKUP($D884,EDC_update!$C$2:$C$450,1,FALSE),VLOOKUP($A884,EDC_update!$B$2:$B$450,1,FALSE)),VLOOKUP($C884,EDC_update!$L$2:$L$450,1,FALSE))</f>
        <v>#N/A</v>
      </c>
      <c r="K884" s="76" t="str">
        <f>IF($C884="-",IF($A884="-",IF(VLOOKUP($D884,'sin-list 180320_update'!$C$2:$S$835,3,FALSE)="",NA(),VLOOKUP($D884,'sin-list 180320_update'!$C$2:$S$835,3,FALSE)),IF(VLOOKUP($A884,'sin-list 180320_update'!$A$2:$S$835,5,FALSE)="",NA(),VLOOKUP($A884,'sin-list 180320_update'!$A$2:$S$835,5,FALSE))),IF(VLOOKUP($C884,'sin-list 180320_update'!$B$2:$S$835,4,FALSE)="",NA(),VLOOKUP($C884,'sin-list 180320_update'!$B$2:$S$835,4,FALSE)))</f>
        <v>Quadrosilan is an endocrine disruptor with estrogenic and antiandrogen activity, affecting reproductive organs and reproduction. It is categorized as an endocrine disruptor in the EU Commission EDC database.</v>
      </c>
      <c r="L884" s="76" t="str">
        <f>IF($C884="-",IF($A884="-",VLOOKUP($D884,'sin-list 180320_update'!$C$2:$S$835,6,FALSE),VLOOKUP($A884,'sin-list 180320_update'!$A$2:$S$835,8,FALSE)),VLOOKUP($C884,'sin-list 180320_update'!$B$2:$S$835,7,FALSE))</f>
        <v>Official classification missing - 57f substance</v>
      </c>
      <c r="M884" s="76" t="e">
        <f>IF($C884="-",IF($A884="-",IF(VLOOKUP($D884,'sin-list 180320_update'!$C$2:$S$835,8,FALSE)="",NA(),VLOOKUP($D884,'sin-list 180320_update'!$C$2:$S$835,8,FALSE)),IF(VLOOKUP($A884,'sin-list 180320_update'!$A$2:$S$835,10,FALSE)="",NA(),VLOOKUP($A884,'sin-list 180320_update'!$A$2:$S$835,10,FALSE))),IF(VLOOKUP($C884,'sin-list 180320_update'!$B$2:$S$835,9,FALSE)="",NA(),VLOOKUP($C884,'sin-list 180320_update'!$B$2:$S$835,9,FALSE)))</f>
        <v>#N/A</v>
      </c>
      <c r="N884" s="76" t="e">
        <f>IF($C884="-",IF($A884="-",IF(VLOOKUP($D884,'REACH Bilaga XVII_update'!$A$5:$E$131,4,FALSE)="",NA(),VLOOKUP($D884,'REACH Bilaga XVII_update'!$A$5:$E$131,4,FALSE)),IF(VLOOKUP($A884,'REACH Bilaga XVII_update'!$C$5:$D$131,2,FALSE)="",NA(),VLOOKUP($A884,'REACH Bilaga XVII_update'!$C$5:$D$131,2,FALSE))),IF(VLOOKUP($C884,'REACH Bilaga XVII_update'!$B$5:$D$131,3,FALSE)="",NA(),VLOOKUP($C884,'REACH Bilaga XVII_update'!$B$5:$D$131,3,FALSE)))</f>
        <v>#N/A</v>
      </c>
      <c r="O884" s="76" t="e">
        <f>IF($C884="-",IF($A884="-",IF(VLOOKUP($D884,' REACH Bilaga 59_update'!$A$5:$E$210,5,FALSE)="",NA(),VLOOKUP($D884,' REACH Bilaga 59_update'!$A$5:$E$210,5,FALSE)),IF(VLOOKUP($A884,' REACH Bilaga 59_update'!$D$5:$E$210,2,FALSE)="",NA(),VLOOKUP($A884,' REACH Bilaga 59_update'!$D$5:$E$210,2,FALSE))),IF(VLOOKUP($C884,' REACH Bilaga 59_update'!$C$5:$E$210,3,FALSE)="",NA(),VLOOKUP($C884,' REACH Bilaga 59_update'!$C$5:$E$210,3,FALSE)))</f>
        <v>#N/A</v>
      </c>
      <c r="P884" s="76" t="e">
        <f>IF(C884="-",IF(A884="-",IFERROR(VLOOKUP($D884,' REACH Bilaga 59_update'!$A$5:$F$210,MATCH(Sammanfattning!P$1,' REACH Bilaga 59_update'!$A$4:$F$4,0),FALSE),VLOOKUP($D884,'REACH Bilaga XIV_update'!$A$4:$H$110,MATCH(Sammanfattning!P$1,'REACH Bilaga XIV_update'!$A$4:$H$4,0),FALSE)),IFERROR(VLOOKUP($A884,' REACH Bilaga 59_update'!$D$5:$F$210,MATCH(Sammanfattning!P$1,' REACH Bilaga 59_update'!$D$4:$F$4,0),FALSE),VLOOKUP($A884,'REACH Bilaga XIV_update'!$D$4:$H$110,MATCH(Sammanfattning!P$1,'REACH Bilaga XIV_update'!$D$4:$H$4,0),FALSE))),IFERROR(VLOOKUP($C884,' REACH Bilaga 59_update'!$C$5:$F$210,MATCH(Sammanfattning!P$1,' REACH Bilaga 59_update'!$C$4:$F$4,0),FALSE),VLOOKUP($C884,'REACH Bilaga XIV_update'!$C$4:$H$110,MATCH(Sammanfattning!P$1,'REACH Bilaga XIV_update'!$C$4:$H$4,0),FALSE)))</f>
        <v>#N/A</v>
      </c>
      <c r="Q884" s="76" t="e">
        <f>IF($C884="-",IF($A884="-",IF(VLOOKUP($D884,'REACH Bilaga XIV_update'!$A$5:$I$110,9,FALSE)="",NA(),VLOOKUP($D884,'REACH Bilaga XIV_update'!$A$5:$I$110,9,FALSE)),IF(VLOOKUP($A884,'REACH Bilaga XIV_update'!$D$5:$I$110,6,FALSE)="",NA(),VLOOKUP($A884,'REACH Bilaga XIV_update'!$D$5:$I$110,6,FALSE))),IF(VLOOKUP($C884,'REACH Bilaga XIV_update'!$C$5:$I$110,7,FALSE)="",NA(),VLOOKUP($C884,'REACH Bilaga XIV_update'!$C$5:$I$110,7,FALSE)))</f>
        <v>#N/A</v>
      </c>
      <c r="R884" s="76" t="e">
        <f>IF($C884="-",IF($A884="-",IF(VLOOKUP($D884,CoRAP_update!$A$5:$O$376,15,FALSE)="",NA(),VLOOKUP($D884,CoRAP_update!$A$5:$O$376,15,FALSE)),IF(VLOOKUP($A884,CoRAP_update!$D$5:$O$376,12,FALSE)="",NA(),VLOOKUP($A884,CoRAP_update!$D$5:$O$376,12,FALSE))),IF(VLOOKUP($C884,CoRAP_update!$C$5:$O$376,13,FALSE)="",NA(),VLOOKUP($C884,CoRAP_update!$C$5:$O$376,13,FALSE)))</f>
        <v>#N/A</v>
      </c>
      <c r="S884" s="144" t="e">
        <f>IF($C884="-",IF($A884="-",VLOOKUP($D884,CoRAP_update!$A$5:$J$376,MATCH(Sammanfattning!S$1,CoRAP_update!$A$4:$J$4,0),FALSE),VLOOKUP($A884,CoRAP_update!$D$5:$J$376,MATCH(Sammanfattning!S$1,CoRAP_update!$D$4:$J$4,0),FALSE)),VLOOKUP($C884,CoRAP_update!$C$5:$J$376,MATCH(Sammanfattning!S$1,CoRAP_update!$C$4:$J$4,0),FALSE))</f>
        <v>#N/A</v>
      </c>
      <c r="T884" s="76" t="str">
        <f>IF($A884="-",VLOOKUP($D884,EDC_update!$C$2:$F$450,4,FALSE),VLOOKUP($A884,EDC_update!$B$2:$F$450,5,FALSE))</f>
        <v>CAT1</v>
      </c>
      <c r="V884" s="78">
        <f>IF(IFERROR(SEARCH("PBT",P884),99)=99,IF(IFERROR(SEARCH("suspected PBT",S884),99)=99,IF(IFERROR(SEARCH("concluded to be PBT",K884),99)=99,IF(IFERROR(SEARCH("PBT",S884),99)=99,IF(IFERROR(SEARCH("PBT cand",L884),99)=99,IF(IFERROR(SEARCH("PBT",L884),99)=99,IF(IFERROR(SEARCH("persistent, bioackumulative and toxic properties",K884),99)=99,0,Scoring!$E$3),Scoring!$E$3),Scoring!$E$7),Scoring!$E$3),Scoring!$E$5),Scoring!$E$6),Scoring!$E$3)</f>
        <v>0</v>
      </c>
      <c r="W884" s="78">
        <f>IF(IFERROR(SEARCH("vPvB",P884),99)=99,IF(IFERROR(SEARCH("suspected pbt/vPvB",S884),99)=99,IF(IFERROR(SEARCH("vPvB",S884),99)=99,IF(IFERROR(SEARCH("concluded to be a vPvB",S884),99)=99,IF(IFERROR(SEARCH("identified as vPvB",K884),99)=99,IF(IFERROR(SEARCH("concluded to be a vPvB",K884),99)=99,IF(IFERROR(SEARCH("concluded to be both pbt and vPvB",S884),99)=99,IF(IFERROR(SEARCH("concluded to be both pbt and vPvB",K884),99)=99,0,Scoring!$E$5),Scoring!$E$5),Scoring!$E$5),Scoring!$E$5),Scoring!$E$5),Scoring!$E$4),Scoring!$E$6),Scoring!$E$4)</f>
        <v>0</v>
      </c>
      <c r="X884" s="78">
        <f>IF(IFERROR(SEARCH("H410",N884),99)=99,IF(IFERROR(SEARCH("H410",O884),99)=99,IF(IFERROR(SEARCH("H410",Q884),99)=99,IF(IFERROR(SEARCH("H410",M884),99)=99,IF(IFERROR(SEARCH("H410",R884),99)=99,IF(IFERROR(SEARCH("H411",N884),99)=99,IF(IFERROR(SEARCH("H411",O884),99)=99,IF(IFERROR(SEARCH("H411",Q884),99)=99,IF(IFERROR(SEARCH("H411",M884),99)=99,IF(IFERROR(SEARCH("H411",R884),99)=99,IF(IFERROR(SEARCH("H413",N884),99)=99,IF(IFERROR(SEARCH("H413",O884),99)=99,IF(IFERROR(SEARCH("H413",Q884),99)=99,IF(IFERROR(SEARCH("H413",M884),99)=99,IF(IFERROR(SEARCH("H413",R884),99)=99,IF(IFERROR(SEARCH("H412",N884),99)=99,IF(IFERROR(SEARCH("H412",O884),99)=99,IF(IFERROR(SEARCH("H412",Q884),99)=99,IF(IFERROR(SEARCH("H412",M884),99)=99,IF(IFERROR(SEARCH("H412",R884),99)=99,0,Scoring!$E$2),Scoring!$E$2),Scoring!$E$2),Scoring!$E$2),Scoring!$E$2),Scoring!$E$2),Scoring!$E$2),Scoring!$E$2),Scoring!$E$2),Scoring!$E$2),Scoring!$E$2),Scoring!$E$2),Scoring!$E$2),Scoring!$E$2),Scoring!$E$2),Scoring!$E$2),Scoring!$E$2),Scoring!$E$2),Scoring!$E$2),Scoring!$E$2)</f>
        <v>0</v>
      </c>
      <c r="Y884" s="78">
        <f>IF(IFERROR(SEARCH("CMR",K884),99)=99,IF(IFERROR(SEARCH("Suspected CMR",S884),99)=99,IF(IFERROR(SEARCH("CMR",S884),99)=99,0,Scoring!$E$8),Scoring!$E$9),Scoring!$E$8)</f>
        <v>0</v>
      </c>
      <c r="Z884" s="78">
        <f>IF(IFERROR(SEARCH("H350",N884),99)=99,IF(IFERROR(SEARCH("H350",O884),99)=99,IF(IFERROR(SEARCH("H350",Q884),99)=99,IF(IFERROR(SEARCH("H350",M884),99)=99,IF(IFERROR(SEARCH("H350",R884),99)=99,IF(IFERROR(SEARCH("H351",N884),99)=99,IF(IFERROR(SEARCH("H351",O884),99)=99,IF(IFERROR(SEARCH("H351",Q884),99)=99,IF(IFERROR(SEARCH("H351",M884),99)=99,IF(IFERROR(SEARCH("H351",R884),99)=99,IF(IFERROR(SEARCH("carcinogenic",P884),99)=99,IF(IFERROR(SEARCH("suspected carcinogenic",S884),99)=99,0,Scoring!$E$12),Scoring!$E$11),Scoring!$E$10),Scoring!$E$10),Scoring!$E$10),Scoring!$E$10),Scoring!$E$10),Scoring!$E$10),Scoring!$E$10),Scoring!$E$10),Scoring!$E$10),Scoring!$E$10)</f>
        <v>0</v>
      </c>
      <c r="AA884" s="78">
        <f>IF(IFERROR(SEARCH("H340",N884),99)=99,IF(IFERROR(SEARCH("H340",O884),99)=99,IF(IFERROR(SEARCH("H340",Q884),99)=99,IF(IFERROR(SEARCH("H340",M884),99)=99,IF(IFERROR(SEARCH("H340",R884),99)=99,IF(IFERROR(SEARCH("H341",N884),99)=99,IF(IFERROR(SEARCH("H341",O884),99)=99,IF(IFERROR(SEARCH("H341",Q884),99)=99,IF(IFERROR(SEARCH("H341",M884),99)=99,IF(IFERROR(SEARCH("H341",R884),99)=99,IF(IFERROR(SEARCH("mutagenic",P884),99)=99,IF(IFERROR(SEARCH("suspected mutagenic",S884),99)=99,0,Scoring!$E$15),Scoring!$E$14),Scoring!$E$13),Scoring!$E$13),Scoring!$E$13),Scoring!$E$13),Scoring!$E$13),Scoring!$E$13),Scoring!$E$13),Scoring!$E$13),Scoring!$E$13),Scoring!$E$13)</f>
        <v>0</v>
      </c>
      <c r="AB884" s="78">
        <f>IF(IFERROR(SEARCH("H360",N884),99)=99,IF(IFERROR(SEARCH("H360",O884),99)=99,IF(IFERROR(SEARCH("H360",Q884),99)=99,IF(IFERROR(SEARCH("H360",M884),99)=99,IF(IFERROR(SEARCH("H360",R884),99)=99,IF(IFERROR(SEARCH("H361",N884),99)=99,IF(IFERROR(SEARCH("H361",O884),99)=99,IF(IFERROR(SEARCH("H361",Q884),99)=99,IF(IFERROR(SEARCH("H361",M884),99)=99,IF(IFERROR(SEARCH("H361",R884),99)=99,IF(IFERROR(SEARCH("reproduction",P884),99)=99,IF(IFERROR(SEARCH("suspected reprotoxic",S884),99)=99,IF(IFERROR(SEARCH("reprotoxic",S884),99)=99,IF(IFERROR(SEARCH("reprotoxic",K884),99)=99,0,Scoring!$E$18),Scoring!$E$18),Scoring!$E$19),Scoring!$E$17),Scoring!$E$16),Scoring!$E$16),Scoring!$E$16),Scoring!$E$16),Scoring!$E$16),Scoring!$E$16),Scoring!$E$16),Scoring!$E$16),Scoring!$E$16),Scoring!$E$16)</f>
        <v>0</v>
      </c>
      <c r="AC884" s="78">
        <f>IF(IFERROR(SEARCH("57f",L884),99)=99,IF(IFERROR(SEARCH("57(f)",P884),99)=99,0,Scoring!$E$20),Scoring!$E$20)</f>
        <v>1</v>
      </c>
      <c r="AD884" s="78">
        <f>IF(IFERROR(SEARCH("CAT1",T884),99)=99,IF(IFERROR(SEARCH("CAT2",T884),99)=99,IF(IFERROR(SEARCH("CAT3",T884),99)=99,IF(IFERROR(SEARCH("concluded to be endocrine",K884),99)=99,IF(IFERROR(SEARCH("categorised as endocrine",K884),99)=99,IF(IFERROR(SEARCH("endocrine disrupting",P884),99)=99,IF(IFERROR(SEARCH("endocrine disrupting",K884),99)=99,IF(IFERROR(SEARCH("suspected endocrine",S884),99)=99,IF(IFERROR(SEARCH("potential endocrine",S884),99)=99,0,Scoring!$E$25),Scoring!$E$25),Scoring!$E$24),Scoring!$E$24),Scoring!$E$24),Scoring!$E$24),Scoring!$E$23),Scoring!$E$22),Scoring!$E$21)</f>
        <v>1</v>
      </c>
      <c r="AE884" s="78">
        <f>IF(IFERROR(SEARCH("suspected sensitiser",S884),99)=99,IF(IFERROR(SEARCH("sensitiser",S884),99)=99,IF(IFERROR(SEARCH("other hazard based concern",S884),99)=99,0,Scoring!$E$28),Scoring!$E$26),Scoring!$E$27)</f>
        <v>0</v>
      </c>
      <c r="AF884" s="78">
        <f>IF(IFERROR(M884,1)=1,IF(IFERROR(N884,1)=1,IF(IFERROR(O884,1)=1,IF(IFERROR(Q884,1)=1,IF(IFERROR(R884,1)=1,IF(IFERROR(T884,1)=1,IF(IFERROR(K884,1)=1,IF(IFERROR(P884,1)=1,IF(IFERROR(S884,1)=1,Scoring!$E$29,0),0),0),0),0),0),0),0),0)</f>
        <v>0</v>
      </c>
      <c r="AG884" s="78">
        <f t="shared" si="65"/>
        <v>2</v>
      </c>
      <c r="AI884" s="93"/>
      <c r="AJ884" s="94"/>
      <c r="AK884" s="76"/>
      <c r="AL884" s="75"/>
      <c r="AN884" s="79"/>
      <c r="AO884" s="79"/>
      <c r="AP884" s="79"/>
      <c r="AQ884" s="79"/>
      <c r="AR884" s="79"/>
      <c r="AS884" s="78"/>
      <c r="AU884" s="79">
        <f>IF(IFERROR(F884,99)=99,IF(IFERROR(G884,99)=99,IF(IFERROR(H884,99)=99,IF(IFERROR(I884,99)=99,IF(IFERROR(E884,99)=99,IF(IFERROR(J884,99)=99,0,Scoring!$B$7),Scoring!$B$3),Scoring!$B$2),Scoring!$B$6),Scoring!$B$5),Scoring!$B$4)</f>
        <v>0.3</v>
      </c>
      <c r="AV884" s="78">
        <f t="shared" si="66"/>
        <v>0.6</v>
      </c>
      <c r="AW884" s="78"/>
      <c r="AX884" s="66"/>
      <c r="AY884" s="78"/>
      <c r="AZ884" s="76"/>
      <c r="BA884" s="76"/>
      <c r="BB884" s="76"/>
    </row>
    <row r="885" spans="1:54" x14ac:dyDescent="0.25">
      <c r="A885" s="77" t="s">
        <v>3333</v>
      </c>
      <c r="B885" s="76" t="str">
        <f t="shared" si="68"/>
        <v>266-019-3</v>
      </c>
      <c r="C885" s="77" t="s">
        <v>3402</v>
      </c>
      <c r="D885" s="77" t="s">
        <v>3235</v>
      </c>
      <c r="E885" s="76" t="e">
        <f>IF(C885="-",IF(A885="-",VLOOKUP(D885,'sin-list 180320_update'!$C$2:$C$835,1,FALSE),VLOOKUP(A885,'sin-list 180320_update'!$A$2:$A$835,1,FALSE)),VLOOKUP(C885,'sin-list 180320_update'!$B$2:$B$835,1,FALSE))</f>
        <v>#N/A</v>
      </c>
      <c r="F885" s="76" t="str">
        <f>IF($C885="-",IF($A885="-",VLOOKUP($D885,'REACH Bilaga XVII_update'!$A$5:$A$131,1,FALSE),VLOOKUP($A885,'REACH Bilaga XVII_update'!$C$5:$C$131,1,FALSE)),VLOOKUP($C885,'REACH Bilaga XVII_update'!$B$5:$B$131,1,FALSE))</f>
        <v>266-019-3</v>
      </c>
      <c r="G885" s="76" t="e">
        <f>IF($C885="-",IF($A885="-",VLOOKUP($D885,' REACH Bilaga 59_update'!$A$5:$A$210,1,FALSE),VLOOKUP($A885,' REACH Bilaga 59_update'!$D$5:$D$210,1,FALSE)),VLOOKUP($C885,' REACH Bilaga 59_update'!$C$5:$C$210,1,FALSE))</f>
        <v>#N/A</v>
      </c>
      <c r="H885" s="76" t="e">
        <f>IF($C885="-",IF($A885="-",VLOOKUP($D885,'REACH Bilaga XIV_update'!$A$5:$A$110,1,FALSE),VLOOKUP($A885,'REACH Bilaga XIV_update'!$D$5:$D$110,1,FALSE)),VLOOKUP($C885,'REACH Bilaga XIV_update'!$C$5:$C$110,1,FALSE))</f>
        <v>#N/A</v>
      </c>
      <c r="I885" s="76" t="e">
        <f>IF($C885="-",IF($A885="-",VLOOKUP($D885,CoRAP_update!$A$5:$A$376,1,FALSE),VLOOKUP($A885,CoRAP_update!$D$5:$D$376,1,FALSE)),VLOOKUP($C885,CoRAP_update!$C$5:$C$376,1,FALSE))</f>
        <v>#N/A</v>
      </c>
      <c r="J885" s="76" t="e">
        <f>IF($C885="-",IF($A885="-",VLOOKUP($D885,EDC_update!$C$2:$C$450,1,FALSE),VLOOKUP($A885,EDC_update!$B$2:$B$450,1,FALSE)),VLOOKUP($C885,EDC_update!$L$2:$L$450,1,FALSE))</f>
        <v>#N/A</v>
      </c>
      <c r="K885" s="76" t="e">
        <f>IF($C885="-",IF($A885="-",IF(VLOOKUP($D885,'sin-list 180320_update'!$C$2:$S$835,3,FALSE)="",NA(),VLOOKUP($D885,'sin-list 180320_update'!$C$2:$S$835,3,FALSE)),IF(VLOOKUP($A885,'sin-list 180320_update'!$A$2:$S$835,5,FALSE)="",NA(),VLOOKUP($A885,'sin-list 180320_update'!$A$2:$S$835,5,FALSE))),IF(VLOOKUP($C885,'sin-list 180320_update'!$B$2:$S$835,4,FALSE)="",NA(),VLOOKUP($C885,'sin-list 180320_update'!$B$2:$S$835,4,FALSE)))</f>
        <v>#N/A</v>
      </c>
      <c r="L885" s="76" t="e">
        <f>IF($C885="-",IF($A885="-",VLOOKUP($D885,'sin-list 180320_update'!$C$2:$S$835,6,FALSE),VLOOKUP($A885,'sin-list 180320_update'!$A$2:$S$835,8,FALSE)),VLOOKUP($C885,'sin-list 180320_update'!$B$2:$S$835,7,FALSE))</f>
        <v>#N/A</v>
      </c>
      <c r="M885" s="76" t="e">
        <f>IF($C885="-",IF($A885="-",IF(VLOOKUP($D885,'sin-list 180320_update'!$C$2:$S$835,8,FALSE)="",NA(),VLOOKUP($D885,'sin-list 180320_update'!$C$2:$S$835,8,FALSE)),IF(VLOOKUP($A885,'sin-list 180320_update'!$A$2:$S$835,10,FALSE)="",NA(),VLOOKUP($A885,'sin-list 180320_update'!$A$2:$S$835,10,FALSE))),IF(VLOOKUP($C885,'sin-list 180320_update'!$B$2:$S$835,9,FALSE)="",NA(),VLOOKUP($C885,'sin-list 180320_update'!$B$2:$S$835,9,FALSE)))</f>
        <v>#N/A</v>
      </c>
      <c r="N885" s="76" t="str">
        <f>IF($C885="-",IF($A885="-",IF(VLOOKUP($D885,'REACH Bilaga XVII_update'!$A$5:$E$131,4,FALSE)="",NA(),VLOOKUP($D885,'REACH Bilaga XVII_update'!$A$5:$E$131,4,FALSE)),IF(VLOOKUP($A885,'REACH Bilaga XVII_update'!$C$5:$D$131,2,FALSE)="",NA(),VLOOKUP($A885,'REACH Bilaga XVII_update'!$C$5:$D$131,2,FALSE))),IF(VLOOKUP($C885,'REACH Bilaga XVII_update'!$B$5:$D$131,3,FALSE)="",NA(),VLOOKUP($C885,'REACH Bilaga XVII_update'!$B$5:$D$131,3,FALSE)))</f>
        <v>H350
H340</v>
      </c>
      <c r="O885" s="76" t="e">
        <f>IF($C885="-",IF($A885="-",IF(VLOOKUP($D885,' REACH Bilaga 59_update'!$A$5:$E$210,5,FALSE)="",NA(),VLOOKUP($D885,' REACH Bilaga 59_update'!$A$5:$E$210,5,FALSE)),IF(VLOOKUP($A885,' REACH Bilaga 59_update'!$D$5:$E$210,2,FALSE)="",NA(),VLOOKUP($A885,' REACH Bilaga 59_update'!$D$5:$E$210,2,FALSE))),IF(VLOOKUP($C885,' REACH Bilaga 59_update'!$C$5:$E$210,3,FALSE)="",NA(),VLOOKUP($C885,' REACH Bilaga 59_update'!$C$5:$E$210,3,FALSE)))</f>
        <v>#N/A</v>
      </c>
      <c r="P885" s="76" t="e">
        <f>IF(C885="-",IF(A885="-",IFERROR(VLOOKUP($D885,' REACH Bilaga 59_update'!$A$5:$F$210,MATCH(Sammanfattning!P$1,' REACH Bilaga 59_update'!$A$4:$F$4,0),FALSE),VLOOKUP($D885,'REACH Bilaga XIV_update'!$A$4:$H$110,MATCH(Sammanfattning!P$1,'REACH Bilaga XIV_update'!$A$4:$H$4,0),FALSE)),IFERROR(VLOOKUP($A885,' REACH Bilaga 59_update'!$D$5:$F$210,MATCH(Sammanfattning!P$1,' REACH Bilaga 59_update'!$D$4:$F$4,0),FALSE),VLOOKUP($A885,'REACH Bilaga XIV_update'!$D$4:$H$110,MATCH(Sammanfattning!P$1,'REACH Bilaga XIV_update'!$D$4:$H$4,0),FALSE))),IFERROR(VLOOKUP($C885,' REACH Bilaga 59_update'!$C$5:$F$210,MATCH(Sammanfattning!P$1,' REACH Bilaga 59_update'!$C$4:$F$4,0),FALSE),VLOOKUP($C885,'REACH Bilaga XIV_update'!$C$4:$H$110,MATCH(Sammanfattning!P$1,'REACH Bilaga XIV_update'!$C$4:$H$4,0),FALSE)))</f>
        <v>#N/A</v>
      </c>
      <c r="Q885" s="76" t="e">
        <f>IF($C885="-",IF($A885="-",IF(VLOOKUP($D885,'REACH Bilaga XIV_update'!$A$5:$I$110,9,FALSE)="",NA(),VLOOKUP($D885,'REACH Bilaga XIV_update'!$A$5:$I$110,9,FALSE)),IF(VLOOKUP($A885,'REACH Bilaga XIV_update'!$D$5:$I$110,6,FALSE)="",NA(),VLOOKUP($A885,'REACH Bilaga XIV_update'!$D$5:$I$110,6,FALSE))),IF(VLOOKUP($C885,'REACH Bilaga XIV_update'!$C$5:$I$110,7,FALSE)="",NA(),VLOOKUP($C885,'REACH Bilaga XIV_update'!$C$5:$I$110,7,FALSE)))</f>
        <v>#N/A</v>
      </c>
      <c r="R885" s="76" t="e">
        <f>IF($C885="-",IF($A885="-",IF(VLOOKUP($D885,CoRAP_update!$A$5:$O$376,15,FALSE)="",NA(),VLOOKUP($D885,CoRAP_update!$A$5:$O$376,15,FALSE)),IF(VLOOKUP($A885,CoRAP_update!$D$5:$O$376,12,FALSE)="",NA(),VLOOKUP($A885,CoRAP_update!$D$5:$O$376,12,FALSE))),IF(VLOOKUP($C885,CoRAP_update!$C$5:$O$376,13,FALSE)="",NA(),VLOOKUP($C885,CoRAP_update!$C$5:$O$376,13,FALSE)))</f>
        <v>#N/A</v>
      </c>
      <c r="S885" s="144" t="e">
        <f>IF($C885="-",IF($A885="-",VLOOKUP($D885,CoRAP_update!$A$5:$J$376,MATCH(Sammanfattning!S$1,CoRAP_update!$A$4:$J$4,0),FALSE),VLOOKUP($A885,CoRAP_update!$D$5:$J$376,MATCH(Sammanfattning!S$1,CoRAP_update!$D$4:$J$4,0),FALSE)),VLOOKUP($C885,CoRAP_update!$C$5:$J$376,MATCH(Sammanfattning!S$1,CoRAP_update!$C$4:$J$4,0),FALSE))</f>
        <v>#N/A</v>
      </c>
      <c r="T885" s="76" t="e">
        <f>IF($A885="-",VLOOKUP($D885,EDC_update!$C$2:$F$450,4,FALSE),VLOOKUP($A885,EDC_update!$B$2:$F$450,5,FALSE))</f>
        <v>#N/A</v>
      </c>
      <c r="V885" s="78">
        <f>IF(IFERROR(SEARCH("PBT",P885),99)=99,IF(IFERROR(SEARCH("suspected PBT",S885),99)=99,IF(IFERROR(SEARCH("concluded to be PBT",K885),99)=99,IF(IFERROR(SEARCH("PBT",S885),99)=99,IF(IFERROR(SEARCH("PBT cand",L885),99)=99,IF(IFERROR(SEARCH("PBT",L885),99)=99,IF(IFERROR(SEARCH("persistent, bioackumulative and toxic properties",K885),99)=99,0,Scoring!$E$3),Scoring!$E$3),Scoring!$E$7),Scoring!$E$3),Scoring!$E$5),Scoring!$E$6),Scoring!$E$3)</f>
        <v>0</v>
      </c>
      <c r="W885" s="78">
        <f>IF(IFERROR(SEARCH("vPvB",P885),99)=99,IF(IFERROR(SEARCH("suspected pbt/vPvB",S885),99)=99,IF(IFERROR(SEARCH("vPvB",S885),99)=99,IF(IFERROR(SEARCH("concluded to be a vPvB",S885),99)=99,IF(IFERROR(SEARCH("identified as vPvB",K885),99)=99,IF(IFERROR(SEARCH("concluded to be a vPvB",K885),99)=99,IF(IFERROR(SEARCH("concluded to be both pbt and vPvB",S885),99)=99,IF(IFERROR(SEARCH("concluded to be both pbt and vPvB",K885),99)=99,0,Scoring!$E$5),Scoring!$E$5),Scoring!$E$5),Scoring!$E$5),Scoring!$E$5),Scoring!$E$4),Scoring!$E$6),Scoring!$E$4)</f>
        <v>0</v>
      </c>
      <c r="X885" s="78">
        <f>IF(IFERROR(SEARCH("H410",N885),99)=99,IF(IFERROR(SEARCH("H410",O885),99)=99,IF(IFERROR(SEARCH("H410",Q885),99)=99,IF(IFERROR(SEARCH("H410",M885),99)=99,IF(IFERROR(SEARCH("H410",R885),99)=99,IF(IFERROR(SEARCH("H411",N885),99)=99,IF(IFERROR(SEARCH("H411",O885),99)=99,IF(IFERROR(SEARCH("H411",Q885),99)=99,IF(IFERROR(SEARCH("H411",M885),99)=99,IF(IFERROR(SEARCH("H411",R885),99)=99,IF(IFERROR(SEARCH("H413",N885),99)=99,IF(IFERROR(SEARCH("H413",O885),99)=99,IF(IFERROR(SEARCH("H413",Q885),99)=99,IF(IFERROR(SEARCH("H413",M885),99)=99,IF(IFERROR(SEARCH("H413",R885),99)=99,IF(IFERROR(SEARCH("H412",N885),99)=99,IF(IFERROR(SEARCH("H412",O885),99)=99,IF(IFERROR(SEARCH("H412",Q885),99)=99,IF(IFERROR(SEARCH("H412",M885),99)=99,IF(IFERROR(SEARCH("H412",R885),99)=99,0,Scoring!$E$2),Scoring!$E$2),Scoring!$E$2),Scoring!$E$2),Scoring!$E$2),Scoring!$E$2),Scoring!$E$2),Scoring!$E$2),Scoring!$E$2),Scoring!$E$2),Scoring!$E$2),Scoring!$E$2),Scoring!$E$2),Scoring!$E$2),Scoring!$E$2),Scoring!$E$2),Scoring!$E$2),Scoring!$E$2),Scoring!$E$2),Scoring!$E$2)</f>
        <v>0</v>
      </c>
      <c r="Y885" s="78">
        <f>IF(IFERROR(SEARCH("CMR",K885),99)=99,IF(IFERROR(SEARCH("Suspected CMR",S885),99)=99,IF(IFERROR(SEARCH("CMR",S885),99)=99,0,Scoring!$E$8),Scoring!$E$9),Scoring!$E$8)</f>
        <v>0</v>
      </c>
      <c r="Z885" s="78">
        <f>IF(IFERROR(SEARCH("H350",N885),99)=99,IF(IFERROR(SEARCH("H350",O885),99)=99,IF(IFERROR(SEARCH("H350",Q885),99)=99,IF(IFERROR(SEARCH("H350",M885),99)=99,IF(IFERROR(SEARCH("H350",R885),99)=99,IF(IFERROR(SEARCH("H351",N885),99)=99,IF(IFERROR(SEARCH("H351",O885),99)=99,IF(IFERROR(SEARCH("H351",Q885),99)=99,IF(IFERROR(SEARCH("H351",M885),99)=99,IF(IFERROR(SEARCH("H351",R885),99)=99,IF(IFERROR(SEARCH("carcinogenic",P885),99)=99,IF(IFERROR(SEARCH("suspected carcinogenic",S885),99)=99,0,Scoring!$E$12),Scoring!$E$11),Scoring!$E$10),Scoring!$E$10),Scoring!$E$10),Scoring!$E$10),Scoring!$E$10),Scoring!$E$10),Scoring!$E$10),Scoring!$E$10),Scoring!$E$10),Scoring!$E$10)</f>
        <v>1</v>
      </c>
      <c r="AA885" s="78">
        <f>IF(IFERROR(SEARCH("H340",N885),99)=99,IF(IFERROR(SEARCH("H340",O885),99)=99,IF(IFERROR(SEARCH("H340",Q885),99)=99,IF(IFERROR(SEARCH("H340",M885),99)=99,IF(IFERROR(SEARCH("H340",R885),99)=99,IF(IFERROR(SEARCH("H341",N885),99)=99,IF(IFERROR(SEARCH("H341",O885),99)=99,IF(IFERROR(SEARCH("H341",Q885),99)=99,IF(IFERROR(SEARCH("H341",M885),99)=99,IF(IFERROR(SEARCH("H341",R885),99)=99,IF(IFERROR(SEARCH("mutagenic",P885),99)=99,IF(IFERROR(SEARCH("suspected mutagenic",S885),99)=99,0,Scoring!$E$15),Scoring!$E$14),Scoring!$E$13),Scoring!$E$13),Scoring!$E$13),Scoring!$E$13),Scoring!$E$13),Scoring!$E$13),Scoring!$E$13),Scoring!$E$13),Scoring!$E$13),Scoring!$E$13)</f>
        <v>1</v>
      </c>
      <c r="AB885" s="78">
        <f>IF(IFERROR(SEARCH("H360",N885),99)=99,IF(IFERROR(SEARCH("H360",O885),99)=99,IF(IFERROR(SEARCH("H360",Q885),99)=99,IF(IFERROR(SEARCH("H360",M885),99)=99,IF(IFERROR(SEARCH("H360",R885),99)=99,IF(IFERROR(SEARCH("H361",N885),99)=99,IF(IFERROR(SEARCH("H361",O885),99)=99,IF(IFERROR(SEARCH("H361",Q885),99)=99,IF(IFERROR(SEARCH("H361",M885),99)=99,IF(IFERROR(SEARCH("H361",R885),99)=99,IF(IFERROR(SEARCH("reproduction",P885),99)=99,IF(IFERROR(SEARCH("suspected reprotoxic",S885),99)=99,IF(IFERROR(SEARCH("reprotoxic",S885),99)=99,IF(IFERROR(SEARCH("reprotoxic",K885),99)=99,0,Scoring!$E$18),Scoring!$E$18),Scoring!$E$19),Scoring!$E$17),Scoring!$E$16),Scoring!$E$16),Scoring!$E$16),Scoring!$E$16),Scoring!$E$16),Scoring!$E$16),Scoring!$E$16),Scoring!$E$16),Scoring!$E$16),Scoring!$E$16)</f>
        <v>0</v>
      </c>
      <c r="AC885" s="78">
        <f>IF(IFERROR(SEARCH("57f",L885),99)=99,IF(IFERROR(SEARCH("57(f)",P885),99)=99,0,Scoring!$E$20),Scoring!$E$20)</f>
        <v>0</v>
      </c>
      <c r="AD885" s="78">
        <f>IF(IFERROR(SEARCH("CAT1",T885),99)=99,IF(IFERROR(SEARCH("CAT2",T885),99)=99,IF(IFERROR(SEARCH("CAT3",T885),99)=99,IF(IFERROR(SEARCH("concluded to be endocrine",K885),99)=99,IF(IFERROR(SEARCH("categorised as endocrine",K885),99)=99,IF(IFERROR(SEARCH("endocrine disrupting",P885),99)=99,IF(IFERROR(SEARCH("endocrine disrupting",K885),99)=99,IF(IFERROR(SEARCH("suspected endocrine",S885),99)=99,IF(IFERROR(SEARCH("potential endocrine",S885),99)=99,0,Scoring!$E$25),Scoring!$E$25),Scoring!$E$24),Scoring!$E$24),Scoring!$E$24),Scoring!$E$24),Scoring!$E$23),Scoring!$E$22),Scoring!$E$21)</f>
        <v>0</v>
      </c>
      <c r="AE885" s="78">
        <f>IF(IFERROR(SEARCH("suspected sensitiser",S885),99)=99,IF(IFERROR(SEARCH("sensitiser",S885),99)=99,IF(IFERROR(SEARCH("other hazard based concern",S885),99)=99,0,Scoring!$E$28),Scoring!$E$26),Scoring!$E$27)</f>
        <v>0</v>
      </c>
      <c r="AF885" s="78">
        <f>IF(IFERROR(M885,1)=1,IF(IFERROR(N885,1)=1,IF(IFERROR(O885,1)=1,IF(IFERROR(Q885,1)=1,IF(IFERROR(R885,1)=1,IF(IFERROR(T885,1)=1,IF(IFERROR(K885,1)=1,IF(IFERROR(P885,1)=1,IF(IFERROR(S885,1)=1,Scoring!$E$29,0),0),0),0),0),0),0),0),0)</f>
        <v>0</v>
      </c>
      <c r="AG885" s="78">
        <f t="shared" si="65"/>
        <v>2</v>
      </c>
      <c r="AI885" s="93"/>
      <c r="AJ885" s="94"/>
      <c r="AK885" s="76"/>
      <c r="AL885" s="75"/>
      <c r="AN885" s="79"/>
      <c r="AO885" s="79"/>
      <c r="AP885" s="79"/>
      <c r="AQ885" s="79"/>
      <c r="AR885" s="79"/>
      <c r="AS885" s="78"/>
      <c r="AU885" s="79">
        <f>IF(IFERROR(F885,99)=99,IF(IFERROR(G885,99)=99,IF(IFERROR(H885,99)=99,IF(IFERROR(I885,99)=99,IF(IFERROR(E885,99)=99,IF(IFERROR(J885,99)=99,0,Scoring!$B$7),Scoring!$B$3),Scoring!$B$2),Scoring!$B$6),Scoring!$B$5),Scoring!$B$4)</f>
        <v>1</v>
      </c>
      <c r="AV885" s="78">
        <f t="shared" si="66"/>
        <v>2</v>
      </c>
      <c r="AW885" s="78"/>
      <c r="AX885" s="66"/>
      <c r="AY885" s="78"/>
      <c r="AZ885" s="76"/>
      <c r="BA885" s="76"/>
      <c r="BB885" s="76"/>
    </row>
    <row r="886" spans="1:54" x14ac:dyDescent="0.25">
      <c r="A886" s="77" t="s">
        <v>3363</v>
      </c>
      <c r="B886" s="76" t="str">
        <f t="shared" si="68"/>
        <v>271-090-9</v>
      </c>
      <c r="C886" s="77" t="s">
        <v>1992</v>
      </c>
      <c r="D886" s="77" t="s">
        <v>1993</v>
      </c>
      <c r="E886" s="76" t="str">
        <f>IF(C886="-",IF(A886="-",VLOOKUP(D886,'sin-list 180320_update'!$C$2:$C$835,1,FALSE),VLOOKUP(A886,'sin-list 180320_update'!$A$2:$A$835,1,FALSE)),VLOOKUP(C886,'sin-list 180320_update'!$B$2:$B$835,1,FALSE))</f>
        <v>271-090-9</v>
      </c>
      <c r="F886" s="76" t="str">
        <f>IF($C886="-",IF($A886="-",VLOOKUP($D886,'REACH Bilaga XVII_update'!$A$5:$A$131,1,FALSE),VLOOKUP($A886,'REACH Bilaga XVII_update'!$C$5:$C$131,1,FALSE)),VLOOKUP($C886,'REACH Bilaga XVII_update'!$B$5:$B$131,1,FALSE))</f>
        <v>271-090-9</v>
      </c>
      <c r="G886" s="76" t="e">
        <f>IF($C886="-",IF($A886="-",VLOOKUP($D886,' REACH Bilaga 59_update'!$A$5:$A$210,1,FALSE),VLOOKUP($A886,' REACH Bilaga 59_update'!$D$5:$D$210,1,FALSE)),VLOOKUP($C886,' REACH Bilaga 59_update'!$C$5:$C$210,1,FALSE))</f>
        <v>#N/A</v>
      </c>
      <c r="H886" s="76" t="e">
        <f>IF($C886="-",IF($A886="-",VLOOKUP($D886,'REACH Bilaga XIV_update'!$A$5:$A$110,1,FALSE),VLOOKUP($A886,'REACH Bilaga XIV_update'!$D$5:$D$110,1,FALSE)),VLOOKUP($C886,'REACH Bilaga XIV_update'!$C$5:$C$110,1,FALSE))</f>
        <v>#N/A</v>
      </c>
      <c r="I886" s="76" t="e">
        <f>IF($C886="-",IF($A886="-",VLOOKUP($D886,CoRAP_update!$A$5:$A$376,1,FALSE),VLOOKUP($A886,CoRAP_update!$D$5:$D$376,1,FALSE)),VLOOKUP($C886,CoRAP_update!$C$5:$C$376,1,FALSE))</f>
        <v>#N/A</v>
      </c>
      <c r="J886" s="76" t="e">
        <f>IF($C886="-",IF($A886="-",VLOOKUP($D886,EDC_update!$C$2:$C$450,1,FALSE),VLOOKUP($A886,EDC_update!$B$2:$B$450,1,FALSE)),VLOOKUP($C886,EDC_update!$L$2:$L$450,1,FALSE))</f>
        <v>#N/A</v>
      </c>
      <c r="K886" s="76" t="str">
        <f>IF($C886="-",IF($A886="-",IF(VLOOKUP($D886,'sin-list 180320_update'!$C$2:$S$835,3,FALSE)="",NA(),VLOOKUP($D886,'sin-list 180320_update'!$C$2:$S$835,3,FALSE)),IF(VLOOKUP($A886,'sin-list 180320_update'!$A$2:$S$835,5,FALSE)="",NA(),VLOOKUP($A886,'sin-list 180320_update'!$A$2:$S$835,5,FALSE))),IF(VLOOKUP($C886,'sin-list 180320_update'!$B$2:$S$835,4,FALSE)="",NA(),VLOOKUP($C886,'sin-list 180320_update'!$B$2:$S$835,4,FALSE)))</f>
        <v>For DINP reprotoxic effects and effects on development have been reported and it is a suspected endocrine disruptor. It has been detected in the environment and humans.</v>
      </c>
      <c r="L886" s="76" t="str">
        <f>IF($C886="-",IF($A886="-",VLOOKUP($D886,'sin-list 180320_update'!$C$2:$S$835,6,FALSE),VLOOKUP($A886,'sin-list 180320_update'!$A$2:$S$835,8,FALSE)),VLOOKUP($C886,'sin-list 180320_update'!$B$2:$S$835,7,FALSE))</f>
        <v>Official classification missing - 57f substance</v>
      </c>
      <c r="M886" s="76" t="e">
        <f>IF($C886="-",IF($A886="-",IF(VLOOKUP($D886,'sin-list 180320_update'!$C$2:$S$835,8,FALSE)="",NA(),VLOOKUP($D886,'sin-list 180320_update'!$C$2:$S$835,8,FALSE)),IF(VLOOKUP($A886,'sin-list 180320_update'!$A$2:$S$835,10,FALSE)="",NA(),VLOOKUP($A886,'sin-list 180320_update'!$A$2:$S$835,10,FALSE))),IF(VLOOKUP($C886,'sin-list 180320_update'!$B$2:$S$835,9,FALSE)="",NA(),VLOOKUP($C886,'sin-list 180320_update'!$B$2:$S$835,9,FALSE)))</f>
        <v>#N/A</v>
      </c>
      <c r="N886" s="76" t="e">
        <f>IF($C886="-",IF($A886="-",IF(VLOOKUP($D886,'REACH Bilaga XVII_update'!$A$5:$E$131,4,FALSE)="",NA(),VLOOKUP($D886,'REACH Bilaga XVII_update'!$A$5:$E$131,4,FALSE)),IF(VLOOKUP($A886,'REACH Bilaga XVII_update'!$C$5:$D$131,2,FALSE)="",NA(),VLOOKUP($A886,'REACH Bilaga XVII_update'!$C$5:$D$131,2,FALSE))),IF(VLOOKUP($C886,'REACH Bilaga XVII_update'!$B$5:$D$131,3,FALSE)="",NA(),VLOOKUP($C886,'REACH Bilaga XVII_update'!$B$5:$D$131,3,FALSE)))</f>
        <v>#N/A</v>
      </c>
      <c r="O886" s="76" t="e">
        <f>IF($C886="-",IF($A886="-",IF(VLOOKUP($D886,' REACH Bilaga 59_update'!$A$5:$E$210,5,FALSE)="",NA(),VLOOKUP($D886,' REACH Bilaga 59_update'!$A$5:$E$210,5,FALSE)),IF(VLOOKUP($A886,' REACH Bilaga 59_update'!$D$5:$E$210,2,FALSE)="",NA(),VLOOKUP($A886,' REACH Bilaga 59_update'!$D$5:$E$210,2,FALSE))),IF(VLOOKUP($C886,' REACH Bilaga 59_update'!$C$5:$E$210,3,FALSE)="",NA(),VLOOKUP($C886,' REACH Bilaga 59_update'!$C$5:$E$210,3,FALSE)))</f>
        <v>#N/A</v>
      </c>
      <c r="P886" s="76" t="e">
        <f>IF(C886="-",IF(A886="-",IFERROR(VLOOKUP($D886,' REACH Bilaga 59_update'!$A$5:$F$210,MATCH(Sammanfattning!P$1,' REACH Bilaga 59_update'!$A$4:$F$4,0),FALSE),VLOOKUP($D886,'REACH Bilaga XIV_update'!$A$4:$H$110,MATCH(Sammanfattning!P$1,'REACH Bilaga XIV_update'!$A$4:$H$4,0),FALSE)),IFERROR(VLOOKUP($A886,' REACH Bilaga 59_update'!$D$5:$F$210,MATCH(Sammanfattning!P$1,' REACH Bilaga 59_update'!$D$4:$F$4,0),FALSE),VLOOKUP($A886,'REACH Bilaga XIV_update'!$D$4:$H$110,MATCH(Sammanfattning!P$1,'REACH Bilaga XIV_update'!$D$4:$H$4,0),FALSE))),IFERROR(VLOOKUP($C886,' REACH Bilaga 59_update'!$C$5:$F$210,MATCH(Sammanfattning!P$1,' REACH Bilaga 59_update'!$C$4:$F$4,0),FALSE),VLOOKUP($C886,'REACH Bilaga XIV_update'!$C$4:$H$110,MATCH(Sammanfattning!P$1,'REACH Bilaga XIV_update'!$C$4:$H$4,0),FALSE)))</f>
        <v>#N/A</v>
      </c>
      <c r="Q886" s="76" t="e">
        <f>IF($C886="-",IF($A886="-",IF(VLOOKUP($D886,'REACH Bilaga XIV_update'!$A$5:$I$110,9,FALSE)="",NA(),VLOOKUP($D886,'REACH Bilaga XIV_update'!$A$5:$I$110,9,FALSE)),IF(VLOOKUP($A886,'REACH Bilaga XIV_update'!$D$5:$I$110,6,FALSE)="",NA(),VLOOKUP($A886,'REACH Bilaga XIV_update'!$D$5:$I$110,6,FALSE))),IF(VLOOKUP($C886,'REACH Bilaga XIV_update'!$C$5:$I$110,7,FALSE)="",NA(),VLOOKUP($C886,'REACH Bilaga XIV_update'!$C$5:$I$110,7,FALSE)))</f>
        <v>#N/A</v>
      </c>
      <c r="R886" s="76" t="e">
        <f>IF($C886="-",IF($A886="-",IF(VLOOKUP($D886,CoRAP_update!$A$5:$O$376,15,FALSE)="",NA(),VLOOKUP($D886,CoRAP_update!$A$5:$O$376,15,FALSE)),IF(VLOOKUP($A886,CoRAP_update!$D$5:$O$376,12,FALSE)="",NA(),VLOOKUP($A886,CoRAP_update!$D$5:$O$376,12,FALSE))),IF(VLOOKUP($C886,CoRAP_update!$C$5:$O$376,13,FALSE)="",NA(),VLOOKUP($C886,CoRAP_update!$C$5:$O$376,13,FALSE)))</f>
        <v>#N/A</v>
      </c>
      <c r="S886" s="144" t="e">
        <f>IF($C886="-",IF($A886="-",VLOOKUP($D886,CoRAP_update!$A$5:$J$376,MATCH(Sammanfattning!S$1,CoRAP_update!$A$4:$J$4,0),FALSE),VLOOKUP($A886,CoRAP_update!$D$5:$J$376,MATCH(Sammanfattning!S$1,CoRAP_update!$D$4:$J$4,0),FALSE)),VLOOKUP($C886,CoRAP_update!$C$5:$J$376,MATCH(Sammanfattning!S$1,CoRAP_update!$C$4:$J$4,0),FALSE))</f>
        <v>#N/A</v>
      </c>
      <c r="T886" s="76" t="e">
        <f>IF($A886="-",VLOOKUP($D886,EDC_update!$C$2:$F$450,4,FALSE),VLOOKUP($A886,EDC_update!$B$2:$F$450,5,FALSE))</f>
        <v>#N/A</v>
      </c>
      <c r="V886" s="78">
        <f>IF(IFERROR(SEARCH("PBT",P886),99)=99,IF(IFERROR(SEARCH("suspected PBT",S886),99)=99,IF(IFERROR(SEARCH("concluded to be PBT",K886),99)=99,IF(IFERROR(SEARCH("PBT",S886),99)=99,IF(IFERROR(SEARCH("PBT cand",L886),99)=99,IF(IFERROR(SEARCH("PBT",L886),99)=99,IF(IFERROR(SEARCH("persistent, bioackumulative and toxic properties",K886),99)=99,0,Scoring!$E$3),Scoring!$E$3),Scoring!$E$7),Scoring!$E$3),Scoring!$E$5),Scoring!$E$6),Scoring!$E$3)</f>
        <v>0</v>
      </c>
      <c r="W886" s="78">
        <f>IF(IFERROR(SEARCH("vPvB",P886),99)=99,IF(IFERROR(SEARCH("suspected pbt/vPvB",S886),99)=99,IF(IFERROR(SEARCH("vPvB",S886),99)=99,IF(IFERROR(SEARCH("concluded to be a vPvB",S886),99)=99,IF(IFERROR(SEARCH("identified as vPvB",K886),99)=99,IF(IFERROR(SEARCH("concluded to be a vPvB",K886),99)=99,IF(IFERROR(SEARCH("concluded to be both pbt and vPvB",S886),99)=99,IF(IFERROR(SEARCH("concluded to be both pbt and vPvB",K886),99)=99,0,Scoring!$E$5),Scoring!$E$5),Scoring!$E$5),Scoring!$E$5),Scoring!$E$5),Scoring!$E$4),Scoring!$E$6),Scoring!$E$4)</f>
        <v>0</v>
      </c>
      <c r="X886" s="78">
        <f>IF(IFERROR(SEARCH("H410",N886),99)=99,IF(IFERROR(SEARCH("H410",O886),99)=99,IF(IFERROR(SEARCH("H410",Q886),99)=99,IF(IFERROR(SEARCH("H410",M886),99)=99,IF(IFERROR(SEARCH("H410",R886),99)=99,IF(IFERROR(SEARCH("H411",N886),99)=99,IF(IFERROR(SEARCH("H411",O886),99)=99,IF(IFERROR(SEARCH("H411",Q886),99)=99,IF(IFERROR(SEARCH("H411",M886),99)=99,IF(IFERROR(SEARCH("H411",R886),99)=99,IF(IFERROR(SEARCH("H413",N886),99)=99,IF(IFERROR(SEARCH("H413",O886),99)=99,IF(IFERROR(SEARCH("H413",Q886),99)=99,IF(IFERROR(SEARCH("H413",M886),99)=99,IF(IFERROR(SEARCH("H413",R886),99)=99,IF(IFERROR(SEARCH("H412",N886),99)=99,IF(IFERROR(SEARCH("H412",O886),99)=99,IF(IFERROR(SEARCH("H412",Q886),99)=99,IF(IFERROR(SEARCH("H412",M886),99)=99,IF(IFERROR(SEARCH("H412",R886),99)=99,0,Scoring!$E$2),Scoring!$E$2),Scoring!$E$2),Scoring!$E$2),Scoring!$E$2),Scoring!$E$2),Scoring!$E$2),Scoring!$E$2),Scoring!$E$2),Scoring!$E$2),Scoring!$E$2),Scoring!$E$2),Scoring!$E$2),Scoring!$E$2),Scoring!$E$2),Scoring!$E$2),Scoring!$E$2),Scoring!$E$2),Scoring!$E$2),Scoring!$E$2)</f>
        <v>0</v>
      </c>
      <c r="Y886" s="78">
        <f>IF(IFERROR(SEARCH("CMR",K886),99)=99,IF(IFERROR(SEARCH("Suspected CMR",S886),99)=99,IF(IFERROR(SEARCH("CMR",S886),99)=99,0,Scoring!$E$8),Scoring!$E$9),Scoring!$E$8)</f>
        <v>0</v>
      </c>
      <c r="Z886" s="78">
        <f>IF(IFERROR(SEARCH("H350",N886),99)=99,IF(IFERROR(SEARCH("H350",O886),99)=99,IF(IFERROR(SEARCH("H350",Q886),99)=99,IF(IFERROR(SEARCH("H350",M886),99)=99,IF(IFERROR(SEARCH("H350",R886),99)=99,IF(IFERROR(SEARCH("H351",N886),99)=99,IF(IFERROR(SEARCH("H351",O886),99)=99,IF(IFERROR(SEARCH("H351",Q886),99)=99,IF(IFERROR(SEARCH("H351",M886),99)=99,IF(IFERROR(SEARCH("H351",R886),99)=99,IF(IFERROR(SEARCH("carcinogenic",P886),99)=99,IF(IFERROR(SEARCH("suspected carcinogenic",S886),99)=99,0,Scoring!$E$12),Scoring!$E$11),Scoring!$E$10),Scoring!$E$10),Scoring!$E$10),Scoring!$E$10),Scoring!$E$10),Scoring!$E$10),Scoring!$E$10),Scoring!$E$10),Scoring!$E$10),Scoring!$E$10)</f>
        <v>0</v>
      </c>
      <c r="AA886" s="78">
        <f>IF(IFERROR(SEARCH("H340",N886),99)=99,IF(IFERROR(SEARCH("H340",O886),99)=99,IF(IFERROR(SEARCH("H340",Q886),99)=99,IF(IFERROR(SEARCH("H340",M886),99)=99,IF(IFERROR(SEARCH("H340",R886),99)=99,IF(IFERROR(SEARCH("H341",N886),99)=99,IF(IFERROR(SEARCH("H341",O886),99)=99,IF(IFERROR(SEARCH("H341",Q886),99)=99,IF(IFERROR(SEARCH("H341",M886),99)=99,IF(IFERROR(SEARCH("H341",R886),99)=99,IF(IFERROR(SEARCH("mutagenic",P886),99)=99,IF(IFERROR(SEARCH("suspected mutagenic",S886),99)=99,0,Scoring!$E$15),Scoring!$E$14),Scoring!$E$13),Scoring!$E$13),Scoring!$E$13),Scoring!$E$13),Scoring!$E$13),Scoring!$E$13),Scoring!$E$13),Scoring!$E$13),Scoring!$E$13),Scoring!$E$13)</f>
        <v>0</v>
      </c>
      <c r="AB886" s="78">
        <f>IF(IFERROR(SEARCH("H360",N886),99)=99,IF(IFERROR(SEARCH("H360",O886),99)=99,IF(IFERROR(SEARCH("H360",Q886),99)=99,IF(IFERROR(SEARCH("H360",M886),99)=99,IF(IFERROR(SEARCH("H360",R886),99)=99,IF(IFERROR(SEARCH("H361",N886),99)=99,IF(IFERROR(SEARCH("H361",O886),99)=99,IF(IFERROR(SEARCH("H361",Q886),99)=99,IF(IFERROR(SEARCH("H361",M886),99)=99,IF(IFERROR(SEARCH("H361",R886),99)=99,IF(IFERROR(SEARCH("reproduction",P886),99)=99,IF(IFERROR(SEARCH("suspected reprotoxic",S886),99)=99,IF(IFERROR(SEARCH("reprotoxic",S886),99)=99,IF(IFERROR(SEARCH("reprotoxic",K886),99)=99,0,Scoring!$E$18),Scoring!$E$18),Scoring!$E$19),Scoring!$E$17),Scoring!$E$16),Scoring!$E$16),Scoring!$E$16),Scoring!$E$16),Scoring!$E$16),Scoring!$E$16),Scoring!$E$16),Scoring!$E$16),Scoring!$E$16),Scoring!$E$16)</f>
        <v>1</v>
      </c>
      <c r="AC886" s="78">
        <f>IF(IFERROR(SEARCH("57f",L886),99)=99,IF(IFERROR(SEARCH("57(f)",P886),99)=99,0,Scoring!$E$20),Scoring!$E$20)</f>
        <v>1</v>
      </c>
      <c r="AD886" s="78">
        <f>IF(IFERROR(SEARCH("CAT1",T886),99)=99,IF(IFERROR(SEARCH("CAT2",T886),99)=99,IF(IFERROR(SEARCH("CAT3",T886),99)=99,IF(IFERROR(SEARCH("concluded to be endocrine",K886),99)=99,IF(IFERROR(SEARCH("categorised as endocrine",K886),99)=99,IF(IFERROR(SEARCH("endocrine disrupting",P886),99)=99,IF(IFERROR(SEARCH("endocrine disrupting",K886),99)=99,IF(IFERROR(SEARCH("suspected endocrine",S886),99)=99,IF(IFERROR(SEARCH("potential endocrine",S886),99)=99,0,Scoring!$E$25),Scoring!$E$25),Scoring!$E$24),Scoring!$E$24),Scoring!$E$24),Scoring!$E$24),Scoring!$E$23),Scoring!$E$22),Scoring!$E$21)</f>
        <v>0</v>
      </c>
      <c r="AE886" s="78">
        <f>IF(IFERROR(SEARCH("suspected sensitiser",S886),99)=99,IF(IFERROR(SEARCH("sensitiser",S886),99)=99,IF(IFERROR(SEARCH("other hazard based concern",S886),99)=99,0,Scoring!$E$28),Scoring!$E$26),Scoring!$E$27)</f>
        <v>0</v>
      </c>
      <c r="AF886" s="78">
        <f>IF(IFERROR(M886,1)=1,IF(IFERROR(N886,1)=1,IF(IFERROR(O886,1)=1,IF(IFERROR(Q886,1)=1,IF(IFERROR(R886,1)=1,IF(IFERROR(T886,1)=1,IF(IFERROR(K886,1)=1,IF(IFERROR(P886,1)=1,IF(IFERROR(S886,1)=1,Scoring!$E$29,0),0),0),0),0),0),0),0),0)</f>
        <v>0</v>
      </c>
      <c r="AG886" s="78">
        <f t="shared" si="65"/>
        <v>2</v>
      </c>
      <c r="AI886" s="93"/>
      <c r="AJ886" s="94"/>
      <c r="AK886" s="76"/>
      <c r="AL886" s="75"/>
      <c r="AN886" s="79"/>
      <c r="AO886" s="79"/>
      <c r="AP886" s="79"/>
      <c r="AQ886" s="79"/>
      <c r="AR886" s="79"/>
      <c r="AS886" s="78"/>
      <c r="AU886" s="79">
        <f>IF(IFERROR(F886,99)=99,IF(IFERROR(G886,99)=99,IF(IFERROR(H886,99)=99,IF(IFERROR(I886,99)=99,IF(IFERROR(E886,99)=99,IF(IFERROR(J886,99)=99,0,Scoring!$B$7),Scoring!$B$3),Scoring!$B$2),Scoring!$B$6),Scoring!$B$5),Scoring!$B$4)</f>
        <v>1</v>
      </c>
      <c r="AV886" s="78">
        <f t="shared" si="66"/>
        <v>2</v>
      </c>
      <c r="AW886" s="78"/>
      <c r="AX886" s="66"/>
      <c r="AY886" s="78"/>
      <c r="AZ886" s="76"/>
      <c r="BA886" s="76"/>
      <c r="BB886" s="76"/>
    </row>
    <row r="887" spans="1:54" x14ac:dyDescent="0.25">
      <c r="A887" s="77" t="s">
        <v>3339</v>
      </c>
      <c r="B887" s="76" t="str">
        <f t="shared" si="68"/>
        <v>283-484-8</v>
      </c>
      <c r="C887" s="77" t="s">
        <v>3407</v>
      </c>
      <c r="D887" s="77" t="s">
        <v>3241</v>
      </c>
      <c r="E887" s="76" t="e">
        <f>IF(C887="-",IF(A887="-",VLOOKUP(D887,'sin-list 180320_update'!$C$2:$C$835,1,FALSE),VLOOKUP(A887,'sin-list 180320_update'!$A$2:$A$835,1,FALSE)),VLOOKUP(C887,'sin-list 180320_update'!$B$2:$B$835,1,FALSE))</f>
        <v>#N/A</v>
      </c>
      <c r="F887" s="76" t="str">
        <f>IF($C887="-",IF($A887="-",VLOOKUP($D887,'REACH Bilaga XVII_update'!$A$5:$A$131,1,FALSE),VLOOKUP($A887,'REACH Bilaga XVII_update'!$C$5:$C$131,1,FALSE)),VLOOKUP($C887,'REACH Bilaga XVII_update'!$B$5:$B$131,1,FALSE))</f>
        <v>283-484-8</v>
      </c>
      <c r="G887" s="76" t="e">
        <f>IF($C887="-",IF($A887="-",VLOOKUP($D887,' REACH Bilaga 59_update'!$A$5:$A$210,1,FALSE),VLOOKUP($A887,' REACH Bilaga 59_update'!$D$5:$D$210,1,FALSE)),VLOOKUP($C887,' REACH Bilaga 59_update'!$C$5:$C$210,1,FALSE))</f>
        <v>#N/A</v>
      </c>
      <c r="H887" s="76" t="e">
        <f>IF($C887="-",IF($A887="-",VLOOKUP($D887,'REACH Bilaga XIV_update'!$A$5:$A$110,1,FALSE),VLOOKUP($A887,'REACH Bilaga XIV_update'!$D$5:$D$110,1,FALSE)),VLOOKUP($C887,'REACH Bilaga XIV_update'!$C$5:$C$110,1,FALSE))</f>
        <v>#N/A</v>
      </c>
      <c r="I887" s="76" t="e">
        <f>IF($C887="-",IF($A887="-",VLOOKUP($D887,CoRAP_update!$A$5:$A$376,1,FALSE),VLOOKUP($A887,CoRAP_update!$D$5:$D$376,1,FALSE)),VLOOKUP($C887,CoRAP_update!$C$5:$C$376,1,FALSE))</f>
        <v>#N/A</v>
      </c>
      <c r="J887" s="76" t="e">
        <f>IF($C887="-",IF($A887="-",VLOOKUP($D887,EDC_update!$C$2:$C$450,1,FALSE),VLOOKUP($A887,EDC_update!$B$2:$B$450,1,FALSE)),VLOOKUP($C887,EDC_update!$L$2:$L$450,1,FALSE))</f>
        <v>#N/A</v>
      </c>
      <c r="K887" s="76" t="e">
        <f>IF($C887="-",IF($A887="-",IF(VLOOKUP($D887,'sin-list 180320_update'!$C$2:$S$835,3,FALSE)="",NA(),VLOOKUP($D887,'sin-list 180320_update'!$C$2:$S$835,3,FALSE)),IF(VLOOKUP($A887,'sin-list 180320_update'!$A$2:$S$835,5,FALSE)="",NA(),VLOOKUP($A887,'sin-list 180320_update'!$A$2:$S$835,5,FALSE))),IF(VLOOKUP($C887,'sin-list 180320_update'!$B$2:$S$835,4,FALSE)="",NA(),VLOOKUP($C887,'sin-list 180320_update'!$B$2:$S$835,4,FALSE)))</f>
        <v>#N/A</v>
      </c>
      <c r="L887" s="76" t="e">
        <f>IF($C887="-",IF($A887="-",VLOOKUP($D887,'sin-list 180320_update'!$C$2:$S$835,6,FALSE),VLOOKUP($A887,'sin-list 180320_update'!$A$2:$S$835,8,FALSE)),VLOOKUP($C887,'sin-list 180320_update'!$B$2:$S$835,7,FALSE))</f>
        <v>#N/A</v>
      </c>
      <c r="M887" s="76" t="e">
        <f>IF($C887="-",IF($A887="-",IF(VLOOKUP($D887,'sin-list 180320_update'!$C$2:$S$835,8,FALSE)="",NA(),VLOOKUP($D887,'sin-list 180320_update'!$C$2:$S$835,8,FALSE)),IF(VLOOKUP($A887,'sin-list 180320_update'!$A$2:$S$835,10,FALSE)="",NA(),VLOOKUP($A887,'sin-list 180320_update'!$A$2:$S$835,10,FALSE))),IF(VLOOKUP($C887,'sin-list 180320_update'!$B$2:$S$835,9,FALSE)="",NA(),VLOOKUP($C887,'sin-list 180320_update'!$B$2:$S$835,9,FALSE)))</f>
        <v>#N/A</v>
      </c>
      <c r="N887" s="76" t="str">
        <f>IF($C887="-",IF($A887="-",IF(VLOOKUP($D887,'REACH Bilaga XVII_update'!$A$5:$E$131,4,FALSE)="",NA(),VLOOKUP($D887,'REACH Bilaga XVII_update'!$A$5:$E$131,4,FALSE)),IF(VLOOKUP($A887,'REACH Bilaga XVII_update'!$C$5:$D$131,2,FALSE)="",NA(),VLOOKUP($A887,'REACH Bilaga XVII_update'!$C$5:$D$131,2,FALSE))),IF(VLOOKUP($C887,'REACH Bilaga XVII_update'!$B$5:$D$131,3,FALSE)="",NA(),VLOOKUP($C887,'REACH Bilaga XVII_update'!$B$5:$D$131,3,FALSE)))</f>
        <v>H350
H340</v>
      </c>
      <c r="O887" s="76" t="e">
        <f>IF($C887="-",IF($A887="-",IF(VLOOKUP($D887,' REACH Bilaga 59_update'!$A$5:$E$210,5,FALSE)="",NA(),VLOOKUP($D887,' REACH Bilaga 59_update'!$A$5:$E$210,5,FALSE)),IF(VLOOKUP($A887,' REACH Bilaga 59_update'!$D$5:$E$210,2,FALSE)="",NA(),VLOOKUP($A887,' REACH Bilaga 59_update'!$D$5:$E$210,2,FALSE))),IF(VLOOKUP($C887,' REACH Bilaga 59_update'!$C$5:$E$210,3,FALSE)="",NA(),VLOOKUP($C887,' REACH Bilaga 59_update'!$C$5:$E$210,3,FALSE)))</f>
        <v>#N/A</v>
      </c>
      <c r="P887" s="76" t="e">
        <f>IF(C887="-",IF(A887="-",IFERROR(VLOOKUP($D887,' REACH Bilaga 59_update'!$A$5:$F$210,MATCH(Sammanfattning!P$1,' REACH Bilaga 59_update'!$A$4:$F$4,0),FALSE),VLOOKUP($D887,'REACH Bilaga XIV_update'!$A$4:$H$110,MATCH(Sammanfattning!P$1,'REACH Bilaga XIV_update'!$A$4:$H$4,0),FALSE)),IFERROR(VLOOKUP($A887,' REACH Bilaga 59_update'!$D$5:$F$210,MATCH(Sammanfattning!P$1,' REACH Bilaga 59_update'!$D$4:$F$4,0),FALSE),VLOOKUP($A887,'REACH Bilaga XIV_update'!$D$4:$H$110,MATCH(Sammanfattning!P$1,'REACH Bilaga XIV_update'!$D$4:$H$4,0),FALSE))),IFERROR(VLOOKUP($C887,' REACH Bilaga 59_update'!$C$5:$F$210,MATCH(Sammanfattning!P$1,' REACH Bilaga 59_update'!$C$4:$F$4,0),FALSE),VLOOKUP($C887,'REACH Bilaga XIV_update'!$C$4:$H$110,MATCH(Sammanfattning!P$1,'REACH Bilaga XIV_update'!$C$4:$H$4,0),FALSE)))</f>
        <v>#N/A</v>
      </c>
      <c r="Q887" s="76" t="e">
        <f>IF($C887="-",IF($A887="-",IF(VLOOKUP($D887,'REACH Bilaga XIV_update'!$A$5:$I$110,9,FALSE)="",NA(),VLOOKUP($D887,'REACH Bilaga XIV_update'!$A$5:$I$110,9,FALSE)),IF(VLOOKUP($A887,'REACH Bilaga XIV_update'!$D$5:$I$110,6,FALSE)="",NA(),VLOOKUP($A887,'REACH Bilaga XIV_update'!$D$5:$I$110,6,FALSE))),IF(VLOOKUP($C887,'REACH Bilaga XIV_update'!$C$5:$I$110,7,FALSE)="",NA(),VLOOKUP($C887,'REACH Bilaga XIV_update'!$C$5:$I$110,7,FALSE)))</f>
        <v>#N/A</v>
      </c>
      <c r="R887" s="76" t="e">
        <f>IF($C887="-",IF($A887="-",IF(VLOOKUP($D887,CoRAP_update!$A$5:$O$376,15,FALSE)="",NA(),VLOOKUP($D887,CoRAP_update!$A$5:$O$376,15,FALSE)),IF(VLOOKUP($A887,CoRAP_update!$D$5:$O$376,12,FALSE)="",NA(),VLOOKUP($A887,CoRAP_update!$D$5:$O$376,12,FALSE))),IF(VLOOKUP($C887,CoRAP_update!$C$5:$O$376,13,FALSE)="",NA(),VLOOKUP($C887,CoRAP_update!$C$5:$O$376,13,FALSE)))</f>
        <v>#N/A</v>
      </c>
      <c r="S887" s="144" t="e">
        <f>IF($C887="-",IF($A887="-",VLOOKUP($D887,CoRAP_update!$A$5:$J$376,MATCH(Sammanfattning!S$1,CoRAP_update!$A$4:$J$4,0),FALSE),VLOOKUP($A887,CoRAP_update!$D$5:$J$376,MATCH(Sammanfattning!S$1,CoRAP_update!$D$4:$J$4,0),FALSE)),VLOOKUP($C887,CoRAP_update!$C$5:$J$376,MATCH(Sammanfattning!S$1,CoRAP_update!$C$4:$J$4,0),FALSE))</f>
        <v>#N/A</v>
      </c>
      <c r="T887" s="76" t="e">
        <f>IF($A887="-",VLOOKUP($D887,EDC_update!$C$2:$F$450,4,FALSE),VLOOKUP($A887,EDC_update!$B$2:$F$450,5,FALSE))</f>
        <v>#N/A</v>
      </c>
      <c r="V887" s="78">
        <f>IF(IFERROR(SEARCH("PBT",P887),99)=99,IF(IFERROR(SEARCH("suspected PBT",S887),99)=99,IF(IFERROR(SEARCH("concluded to be PBT",K887),99)=99,IF(IFERROR(SEARCH("PBT",S887),99)=99,IF(IFERROR(SEARCH("PBT cand",L887),99)=99,IF(IFERROR(SEARCH("PBT",L887),99)=99,IF(IFERROR(SEARCH("persistent, bioackumulative and toxic properties",K887),99)=99,0,Scoring!$E$3),Scoring!$E$3),Scoring!$E$7),Scoring!$E$3),Scoring!$E$5),Scoring!$E$6),Scoring!$E$3)</f>
        <v>0</v>
      </c>
      <c r="W887" s="78">
        <f>IF(IFERROR(SEARCH("vPvB",P887),99)=99,IF(IFERROR(SEARCH("suspected pbt/vPvB",S887),99)=99,IF(IFERROR(SEARCH("vPvB",S887),99)=99,IF(IFERROR(SEARCH("concluded to be a vPvB",S887),99)=99,IF(IFERROR(SEARCH("identified as vPvB",K887),99)=99,IF(IFERROR(SEARCH("concluded to be a vPvB",K887),99)=99,IF(IFERROR(SEARCH("concluded to be both pbt and vPvB",S887),99)=99,IF(IFERROR(SEARCH("concluded to be both pbt and vPvB",K887),99)=99,0,Scoring!$E$5),Scoring!$E$5),Scoring!$E$5),Scoring!$E$5),Scoring!$E$5),Scoring!$E$4),Scoring!$E$6),Scoring!$E$4)</f>
        <v>0</v>
      </c>
      <c r="X887" s="78">
        <f>IF(IFERROR(SEARCH("H410",N887),99)=99,IF(IFERROR(SEARCH("H410",O887),99)=99,IF(IFERROR(SEARCH("H410",Q887),99)=99,IF(IFERROR(SEARCH("H410",M887),99)=99,IF(IFERROR(SEARCH("H410",R887),99)=99,IF(IFERROR(SEARCH("H411",N887),99)=99,IF(IFERROR(SEARCH("H411",O887),99)=99,IF(IFERROR(SEARCH("H411",Q887),99)=99,IF(IFERROR(SEARCH("H411",M887),99)=99,IF(IFERROR(SEARCH("H411",R887),99)=99,IF(IFERROR(SEARCH("H413",N887),99)=99,IF(IFERROR(SEARCH("H413",O887),99)=99,IF(IFERROR(SEARCH("H413",Q887),99)=99,IF(IFERROR(SEARCH("H413",M887),99)=99,IF(IFERROR(SEARCH("H413",R887),99)=99,IF(IFERROR(SEARCH("H412",N887),99)=99,IF(IFERROR(SEARCH("H412",O887),99)=99,IF(IFERROR(SEARCH("H412",Q887),99)=99,IF(IFERROR(SEARCH("H412",M887),99)=99,IF(IFERROR(SEARCH("H412",R887),99)=99,0,Scoring!$E$2),Scoring!$E$2),Scoring!$E$2),Scoring!$E$2),Scoring!$E$2),Scoring!$E$2),Scoring!$E$2),Scoring!$E$2),Scoring!$E$2),Scoring!$E$2),Scoring!$E$2),Scoring!$E$2),Scoring!$E$2),Scoring!$E$2),Scoring!$E$2),Scoring!$E$2),Scoring!$E$2),Scoring!$E$2),Scoring!$E$2),Scoring!$E$2)</f>
        <v>0</v>
      </c>
      <c r="Y887" s="78">
        <f>IF(IFERROR(SEARCH("CMR",K887),99)=99,IF(IFERROR(SEARCH("Suspected CMR",S887),99)=99,IF(IFERROR(SEARCH("CMR",S887),99)=99,0,Scoring!$E$8),Scoring!$E$9),Scoring!$E$8)</f>
        <v>0</v>
      </c>
      <c r="Z887" s="78">
        <f>IF(IFERROR(SEARCH("H350",N887),99)=99,IF(IFERROR(SEARCH("H350",O887),99)=99,IF(IFERROR(SEARCH("H350",Q887),99)=99,IF(IFERROR(SEARCH("H350",M887),99)=99,IF(IFERROR(SEARCH("H350",R887),99)=99,IF(IFERROR(SEARCH("H351",N887),99)=99,IF(IFERROR(SEARCH("H351",O887),99)=99,IF(IFERROR(SEARCH("H351",Q887),99)=99,IF(IFERROR(SEARCH("H351",M887),99)=99,IF(IFERROR(SEARCH("H351",R887),99)=99,IF(IFERROR(SEARCH("carcinogenic",P887),99)=99,IF(IFERROR(SEARCH("suspected carcinogenic",S887),99)=99,0,Scoring!$E$12),Scoring!$E$11),Scoring!$E$10),Scoring!$E$10),Scoring!$E$10),Scoring!$E$10),Scoring!$E$10),Scoring!$E$10),Scoring!$E$10),Scoring!$E$10),Scoring!$E$10),Scoring!$E$10)</f>
        <v>1</v>
      </c>
      <c r="AA887" s="78">
        <f>IF(IFERROR(SEARCH("H340",N887),99)=99,IF(IFERROR(SEARCH("H340",O887),99)=99,IF(IFERROR(SEARCH("H340",Q887),99)=99,IF(IFERROR(SEARCH("H340",M887),99)=99,IF(IFERROR(SEARCH("H340",R887),99)=99,IF(IFERROR(SEARCH("H341",N887),99)=99,IF(IFERROR(SEARCH("H341",O887),99)=99,IF(IFERROR(SEARCH("H341",Q887),99)=99,IF(IFERROR(SEARCH("H341",M887),99)=99,IF(IFERROR(SEARCH("H341",R887),99)=99,IF(IFERROR(SEARCH("mutagenic",P887),99)=99,IF(IFERROR(SEARCH("suspected mutagenic",S887),99)=99,0,Scoring!$E$15),Scoring!$E$14),Scoring!$E$13),Scoring!$E$13),Scoring!$E$13),Scoring!$E$13),Scoring!$E$13),Scoring!$E$13),Scoring!$E$13),Scoring!$E$13),Scoring!$E$13),Scoring!$E$13)</f>
        <v>1</v>
      </c>
      <c r="AB887" s="78">
        <f>IF(IFERROR(SEARCH("H360",N887),99)=99,IF(IFERROR(SEARCH("H360",O887),99)=99,IF(IFERROR(SEARCH("H360",Q887),99)=99,IF(IFERROR(SEARCH("H360",M887),99)=99,IF(IFERROR(SEARCH("H360",R887),99)=99,IF(IFERROR(SEARCH("H361",N887),99)=99,IF(IFERROR(SEARCH("H361",O887),99)=99,IF(IFERROR(SEARCH("H361",Q887),99)=99,IF(IFERROR(SEARCH("H361",M887),99)=99,IF(IFERROR(SEARCH("H361",R887),99)=99,IF(IFERROR(SEARCH("reproduction",P887),99)=99,IF(IFERROR(SEARCH("suspected reprotoxic",S887),99)=99,IF(IFERROR(SEARCH("reprotoxic",S887),99)=99,IF(IFERROR(SEARCH("reprotoxic",K887),99)=99,0,Scoring!$E$18),Scoring!$E$18),Scoring!$E$19),Scoring!$E$17),Scoring!$E$16),Scoring!$E$16),Scoring!$E$16),Scoring!$E$16),Scoring!$E$16),Scoring!$E$16),Scoring!$E$16),Scoring!$E$16),Scoring!$E$16),Scoring!$E$16)</f>
        <v>0</v>
      </c>
      <c r="AC887" s="78">
        <f>IF(IFERROR(SEARCH("57f",L887),99)=99,IF(IFERROR(SEARCH("57(f)",P887),99)=99,0,Scoring!$E$20),Scoring!$E$20)</f>
        <v>0</v>
      </c>
      <c r="AD887" s="78">
        <f>IF(IFERROR(SEARCH("CAT1",T887),99)=99,IF(IFERROR(SEARCH("CAT2",T887),99)=99,IF(IFERROR(SEARCH("CAT3",T887),99)=99,IF(IFERROR(SEARCH("concluded to be endocrine",K887),99)=99,IF(IFERROR(SEARCH("categorised as endocrine",K887),99)=99,IF(IFERROR(SEARCH("endocrine disrupting",P887),99)=99,IF(IFERROR(SEARCH("endocrine disrupting",K887),99)=99,IF(IFERROR(SEARCH("suspected endocrine",S887),99)=99,IF(IFERROR(SEARCH("potential endocrine",S887),99)=99,0,Scoring!$E$25),Scoring!$E$25),Scoring!$E$24),Scoring!$E$24),Scoring!$E$24),Scoring!$E$24),Scoring!$E$23),Scoring!$E$22),Scoring!$E$21)</f>
        <v>0</v>
      </c>
      <c r="AE887" s="78">
        <f>IF(IFERROR(SEARCH("suspected sensitiser",S887),99)=99,IF(IFERROR(SEARCH("sensitiser",S887),99)=99,IF(IFERROR(SEARCH("other hazard based concern",S887),99)=99,0,Scoring!$E$28),Scoring!$E$26),Scoring!$E$27)</f>
        <v>0</v>
      </c>
      <c r="AF887" s="78">
        <f>IF(IFERROR(M887,1)=1,IF(IFERROR(N887,1)=1,IF(IFERROR(O887,1)=1,IF(IFERROR(Q887,1)=1,IF(IFERROR(R887,1)=1,IF(IFERROR(T887,1)=1,IF(IFERROR(K887,1)=1,IF(IFERROR(P887,1)=1,IF(IFERROR(S887,1)=1,Scoring!$E$29,0),0),0),0),0),0),0),0),0)</f>
        <v>0</v>
      </c>
      <c r="AG887" s="78">
        <f t="shared" si="65"/>
        <v>2</v>
      </c>
      <c r="AI887" s="93"/>
      <c r="AJ887" s="94"/>
      <c r="AK887" s="76"/>
      <c r="AL887" s="75"/>
      <c r="AN887" s="79"/>
      <c r="AO887" s="79"/>
      <c r="AP887" s="79"/>
      <c r="AQ887" s="79"/>
      <c r="AR887" s="79"/>
      <c r="AS887" s="78"/>
      <c r="AU887" s="79">
        <f>IF(IFERROR(F887,99)=99,IF(IFERROR(G887,99)=99,IF(IFERROR(H887,99)=99,IF(IFERROR(I887,99)=99,IF(IFERROR(E887,99)=99,IF(IFERROR(J887,99)=99,0,Scoring!$B$7),Scoring!$B$3),Scoring!$B$2),Scoring!$B$6),Scoring!$B$5),Scoring!$B$4)</f>
        <v>1</v>
      </c>
      <c r="AV887" s="78">
        <f t="shared" si="66"/>
        <v>2</v>
      </c>
      <c r="AW887" s="78"/>
      <c r="AX887" s="66"/>
      <c r="AY887" s="78"/>
      <c r="AZ887" s="76"/>
      <c r="BA887" s="76"/>
      <c r="BB887" s="76"/>
    </row>
    <row r="888" spans="1:54" x14ac:dyDescent="0.25">
      <c r="A888" s="77" t="s">
        <v>6644</v>
      </c>
      <c r="B888" s="76" t="str">
        <f t="shared" si="68"/>
        <v>300-298-5</v>
      </c>
      <c r="C888" s="77" t="s">
        <v>2694</v>
      </c>
      <c r="D888" s="77" t="s">
        <v>2695</v>
      </c>
      <c r="E888" s="76" t="str">
        <f>IF(C888="-",IF(A888="-",VLOOKUP(D888,'sin-list 180320_update'!$C$2:$C$835,1,FALSE),VLOOKUP(A888,'sin-list 180320_update'!$A$2:$A$835,1,FALSE)),VLOOKUP(C888,'sin-list 180320_update'!$B$2:$B$835,1,FALSE))</f>
        <v>300-298-5</v>
      </c>
      <c r="F888" s="76" t="e">
        <f>IF($C888="-",IF($A888="-",VLOOKUP($D888,'REACH Bilaga XVII_update'!$A$5:$A$131,1,FALSE),VLOOKUP($A888,'REACH Bilaga XVII_update'!$C$5:$C$131,1,FALSE)),VLOOKUP($C888,'REACH Bilaga XVII_update'!$B$5:$B$131,1,FALSE))</f>
        <v>#N/A</v>
      </c>
      <c r="G888" s="76" t="str">
        <f>IF($C888="-",IF($A888="-",VLOOKUP($D888,' REACH Bilaga 59_update'!$A$5:$A$210,1,FALSE),VLOOKUP($A888,' REACH Bilaga 59_update'!$D$5:$D$210,1,FALSE)),VLOOKUP($C888,' REACH Bilaga 59_update'!$C$5:$C$210,1,FALSE))</f>
        <v>300-298-5</v>
      </c>
      <c r="H888" s="76" t="e">
        <f>IF($C888="-",IF($A888="-",VLOOKUP($D888,'REACH Bilaga XIV_update'!$A$5:$A$110,1,FALSE),VLOOKUP($A888,'REACH Bilaga XIV_update'!$D$5:$D$110,1,FALSE)),VLOOKUP($C888,'REACH Bilaga XIV_update'!$C$5:$C$110,1,FALSE))</f>
        <v>#N/A</v>
      </c>
      <c r="I888" s="76" t="e">
        <f>IF($C888="-",IF($A888="-",VLOOKUP($D888,CoRAP_update!$A$5:$A$376,1,FALSE),VLOOKUP($A888,CoRAP_update!$D$5:$D$376,1,FALSE)),VLOOKUP($C888,CoRAP_update!$C$5:$C$376,1,FALSE))</f>
        <v>#N/A</v>
      </c>
      <c r="J888" s="76" t="e">
        <f>IF($C888="-",IF($A888="-",VLOOKUP($D888,EDC_update!$C$2:$C$450,1,FALSE),VLOOKUP($A888,EDC_update!$B$2:$B$450,1,FALSE)),VLOOKUP($C888,EDC_update!$L$2:$L$450,1,FALSE))</f>
        <v>#N/A</v>
      </c>
      <c r="K888" s="76" t="str">
        <f>IF($C888="-",IF($A888="-",IF(VLOOKUP($D888,'sin-list 180320_update'!$C$2:$S$835,3,FALSE)="",NA(),VLOOKUP($D888,'sin-list 180320_update'!$C$2:$S$835,3,FALSE)),IF(VLOOKUP($A888,'sin-list 180320_update'!$A$2:$S$835,5,FALSE)="",NA(),VLOOKUP($A888,'sin-list 180320_update'!$A$2:$S$835,5,FALSE))),IF(VLOOKUP($C888,'sin-list 180320_update'!$B$2:$S$835,4,FALSE)="",NA(),VLOOKUP($C888,'sin-list 180320_update'!$B$2:$S$835,4,FALSE)))</f>
        <v xml:space="preserve">Substance is concluded to be an endocrine disruptor SVHC by ECHA Member State Committee. </v>
      </c>
      <c r="L888" s="76" t="str">
        <f>IF($C888="-",IF($A888="-",VLOOKUP($D888,'sin-list 180320_update'!$C$2:$S$835,6,FALSE),VLOOKUP($A888,'sin-list 180320_update'!$A$2:$S$835,8,FALSE)),VLOOKUP($C888,'sin-list 180320_update'!$B$2:$S$835,7,FALSE))</f>
        <v>Official classifiaction missing - 57f substance</v>
      </c>
      <c r="M888" s="76" t="e">
        <f>IF($C888="-",IF($A888="-",IF(VLOOKUP($D888,'sin-list 180320_update'!$C$2:$S$835,8,FALSE)="",NA(),VLOOKUP($D888,'sin-list 180320_update'!$C$2:$S$835,8,FALSE)),IF(VLOOKUP($A888,'sin-list 180320_update'!$A$2:$S$835,10,FALSE)="",NA(),VLOOKUP($A888,'sin-list 180320_update'!$A$2:$S$835,10,FALSE))),IF(VLOOKUP($C888,'sin-list 180320_update'!$B$2:$S$835,9,FALSE)="",NA(),VLOOKUP($C888,'sin-list 180320_update'!$B$2:$S$835,9,FALSE)))</f>
        <v>#N/A</v>
      </c>
      <c r="N888" s="76" t="e">
        <f>IF($C888="-",IF($A888="-",IF(VLOOKUP($D888,'REACH Bilaga XVII_update'!$A$5:$E$131,4,FALSE)="",NA(),VLOOKUP($D888,'REACH Bilaga XVII_update'!$A$5:$E$131,4,FALSE)),IF(VLOOKUP($A888,'REACH Bilaga XVII_update'!$C$5:$D$131,2,FALSE)="",NA(),VLOOKUP($A888,'REACH Bilaga XVII_update'!$C$5:$D$131,2,FALSE))),IF(VLOOKUP($C888,'REACH Bilaga XVII_update'!$B$5:$D$131,3,FALSE)="",NA(),VLOOKUP($C888,'REACH Bilaga XVII_update'!$B$5:$D$131,3,FALSE)))</f>
        <v>#N/A</v>
      </c>
      <c r="O888" s="76" t="e">
        <f>IF($C888="-",IF($A888="-",IF(VLOOKUP($D888,' REACH Bilaga 59_update'!$A$5:$E$210,5,FALSE)="",NA(),VLOOKUP($D888,' REACH Bilaga 59_update'!$A$5:$E$210,5,FALSE)),IF(VLOOKUP($A888,' REACH Bilaga 59_update'!$D$5:$E$210,2,FALSE)="",NA(),VLOOKUP($A888,' REACH Bilaga 59_update'!$D$5:$E$210,2,FALSE))),IF(VLOOKUP($C888,' REACH Bilaga 59_update'!$C$5:$E$210,3,FALSE)="",NA(),VLOOKUP($C888,' REACH Bilaga 59_update'!$C$5:$E$210,3,FALSE)))</f>
        <v>#N/A</v>
      </c>
      <c r="P888" s="76" t="str">
        <f>IF(C888="-",IF(A888="-",IFERROR(VLOOKUP($D888,' REACH Bilaga 59_update'!$A$5:$F$210,MATCH(Sammanfattning!P$1,' REACH Bilaga 59_update'!$A$4:$F$4,0),FALSE),VLOOKUP($D888,'REACH Bilaga XIV_update'!$A$4:$H$110,MATCH(Sammanfattning!P$1,'REACH Bilaga XIV_update'!$A$4:$H$4,0),FALSE)),IFERROR(VLOOKUP($A888,' REACH Bilaga 59_update'!$D$5:$F$210,MATCH(Sammanfattning!P$1,' REACH Bilaga 59_update'!$D$4:$F$4,0),FALSE),VLOOKUP($A888,'REACH Bilaga XIV_update'!$D$4:$H$110,MATCH(Sammanfattning!P$1,'REACH Bilaga XIV_update'!$D$4:$H$4,0),FALSE))),IFERROR(VLOOKUP($C888,' REACH Bilaga 59_update'!$C$5:$F$210,MATCH(Sammanfattning!P$1,' REACH Bilaga 59_update'!$C$4:$F$4,0),FALSE),VLOOKUP($C888,'REACH Bilaga XIV_update'!$C$4:$H$110,MATCH(Sammanfattning!P$1,'REACH Bilaga XIV_update'!$C$4:$H$4,0),FALSE)))</f>
        <v>Endocrine disrupting properties (Article 57(f) - environment)</v>
      </c>
      <c r="Q888" s="76" t="e">
        <f>IF($C888="-",IF($A888="-",IF(VLOOKUP($D888,'REACH Bilaga XIV_update'!$A$5:$I$110,9,FALSE)="",NA(),VLOOKUP($D888,'REACH Bilaga XIV_update'!$A$5:$I$110,9,FALSE)),IF(VLOOKUP($A888,'REACH Bilaga XIV_update'!$D$5:$I$110,6,FALSE)="",NA(),VLOOKUP($A888,'REACH Bilaga XIV_update'!$D$5:$I$110,6,FALSE))),IF(VLOOKUP($C888,'REACH Bilaga XIV_update'!$C$5:$I$110,7,FALSE)="",NA(),VLOOKUP($C888,'REACH Bilaga XIV_update'!$C$5:$I$110,7,FALSE)))</f>
        <v>#N/A</v>
      </c>
      <c r="R888" s="76" t="e">
        <f>IF($C888="-",IF($A888="-",IF(VLOOKUP($D888,CoRAP_update!$A$5:$O$376,15,FALSE)="",NA(),VLOOKUP($D888,CoRAP_update!$A$5:$O$376,15,FALSE)),IF(VLOOKUP($A888,CoRAP_update!$D$5:$O$376,12,FALSE)="",NA(),VLOOKUP($A888,CoRAP_update!$D$5:$O$376,12,FALSE))),IF(VLOOKUP($C888,CoRAP_update!$C$5:$O$376,13,FALSE)="",NA(),VLOOKUP($C888,CoRAP_update!$C$5:$O$376,13,FALSE)))</f>
        <v>#N/A</v>
      </c>
      <c r="S888" s="144" t="e">
        <f>IF($C888="-",IF($A888="-",VLOOKUP($D888,CoRAP_update!$A$5:$J$376,MATCH(Sammanfattning!S$1,CoRAP_update!$A$4:$J$4,0),FALSE),VLOOKUP($A888,CoRAP_update!$D$5:$J$376,MATCH(Sammanfattning!S$1,CoRAP_update!$D$4:$J$4,0),FALSE)),VLOOKUP($C888,CoRAP_update!$C$5:$J$376,MATCH(Sammanfattning!S$1,CoRAP_update!$C$4:$J$4,0),FALSE))</f>
        <v>#N/A</v>
      </c>
      <c r="T888" s="76" t="e">
        <f>IF($A888="-",VLOOKUP($D888,EDC_update!$C$2:$F$450,4,FALSE),VLOOKUP($A888,EDC_update!$B$2:$F$450,5,FALSE))</f>
        <v>#N/A</v>
      </c>
      <c r="V888" s="78">
        <f>IF(IFERROR(SEARCH("PBT",P888),99)=99,IF(IFERROR(SEARCH("suspected PBT",S888),99)=99,IF(IFERROR(SEARCH("concluded to be PBT",K888),99)=99,IF(IFERROR(SEARCH("PBT",S888),99)=99,IF(IFERROR(SEARCH("PBT cand",L888),99)=99,IF(IFERROR(SEARCH("PBT",L888),99)=99,IF(IFERROR(SEARCH("persistent, bioackumulative and toxic properties",K888),99)=99,0,Scoring!$E$3),Scoring!$E$3),Scoring!$E$7),Scoring!$E$3),Scoring!$E$5),Scoring!$E$6),Scoring!$E$3)</f>
        <v>0</v>
      </c>
      <c r="W888" s="78">
        <f>IF(IFERROR(SEARCH("vPvB",P888),99)=99,IF(IFERROR(SEARCH("suspected pbt/vPvB",S888),99)=99,IF(IFERROR(SEARCH("vPvB",S888),99)=99,IF(IFERROR(SEARCH("concluded to be a vPvB",S888),99)=99,IF(IFERROR(SEARCH("identified as vPvB",K888),99)=99,IF(IFERROR(SEARCH("concluded to be a vPvB",K888),99)=99,IF(IFERROR(SEARCH("concluded to be both pbt and vPvB",S888),99)=99,IF(IFERROR(SEARCH("concluded to be both pbt and vPvB",K888),99)=99,0,Scoring!$E$5),Scoring!$E$5),Scoring!$E$5),Scoring!$E$5),Scoring!$E$5),Scoring!$E$4),Scoring!$E$6),Scoring!$E$4)</f>
        <v>0</v>
      </c>
      <c r="X888" s="78">
        <f>IF(IFERROR(SEARCH("H410",N888),99)=99,IF(IFERROR(SEARCH("H410",O888),99)=99,IF(IFERROR(SEARCH("H410",Q888),99)=99,IF(IFERROR(SEARCH("H410",M888),99)=99,IF(IFERROR(SEARCH("H410",R888),99)=99,IF(IFERROR(SEARCH("H411",N888),99)=99,IF(IFERROR(SEARCH("H411",O888),99)=99,IF(IFERROR(SEARCH("H411",Q888),99)=99,IF(IFERROR(SEARCH("H411",M888),99)=99,IF(IFERROR(SEARCH("H411",R888),99)=99,IF(IFERROR(SEARCH("H413",N888),99)=99,IF(IFERROR(SEARCH("H413",O888),99)=99,IF(IFERROR(SEARCH("H413",Q888),99)=99,IF(IFERROR(SEARCH("H413",M888),99)=99,IF(IFERROR(SEARCH("H413",R888),99)=99,IF(IFERROR(SEARCH("H412",N888),99)=99,IF(IFERROR(SEARCH("H412",O888),99)=99,IF(IFERROR(SEARCH("H412",Q888),99)=99,IF(IFERROR(SEARCH("H412",M888),99)=99,IF(IFERROR(SEARCH("H412",R888),99)=99,0,Scoring!$E$2),Scoring!$E$2),Scoring!$E$2),Scoring!$E$2),Scoring!$E$2),Scoring!$E$2),Scoring!$E$2),Scoring!$E$2),Scoring!$E$2),Scoring!$E$2),Scoring!$E$2),Scoring!$E$2),Scoring!$E$2),Scoring!$E$2),Scoring!$E$2),Scoring!$E$2),Scoring!$E$2),Scoring!$E$2),Scoring!$E$2),Scoring!$E$2)</f>
        <v>0</v>
      </c>
      <c r="Y888" s="78">
        <f>IF(IFERROR(SEARCH("CMR",K888),99)=99,IF(IFERROR(SEARCH("Suspected CMR",S888),99)=99,IF(IFERROR(SEARCH("CMR",S888),99)=99,0,Scoring!$E$8),Scoring!$E$9),Scoring!$E$8)</f>
        <v>0</v>
      </c>
      <c r="Z888" s="78">
        <f>IF(IFERROR(SEARCH("H350",N888),99)=99,IF(IFERROR(SEARCH("H350",O888),99)=99,IF(IFERROR(SEARCH("H350",Q888),99)=99,IF(IFERROR(SEARCH("H350",M888),99)=99,IF(IFERROR(SEARCH("H350",R888),99)=99,IF(IFERROR(SEARCH("H351",N888),99)=99,IF(IFERROR(SEARCH("H351",O888),99)=99,IF(IFERROR(SEARCH("H351",Q888),99)=99,IF(IFERROR(SEARCH("H351",M888),99)=99,IF(IFERROR(SEARCH("H351",R888),99)=99,IF(IFERROR(SEARCH("carcinogenic",P888),99)=99,IF(IFERROR(SEARCH("suspected carcinogenic",S888),99)=99,0,Scoring!$E$12),Scoring!$E$11),Scoring!$E$10),Scoring!$E$10),Scoring!$E$10),Scoring!$E$10),Scoring!$E$10),Scoring!$E$10),Scoring!$E$10),Scoring!$E$10),Scoring!$E$10),Scoring!$E$10)</f>
        <v>0</v>
      </c>
      <c r="AA888" s="78">
        <f>IF(IFERROR(SEARCH("H340",N888),99)=99,IF(IFERROR(SEARCH("H340",O888),99)=99,IF(IFERROR(SEARCH("H340",Q888),99)=99,IF(IFERROR(SEARCH("H340",M888),99)=99,IF(IFERROR(SEARCH("H340",R888),99)=99,IF(IFERROR(SEARCH("H341",N888),99)=99,IF(IFERROR(SEARCH("H341",O888),99)=99,IF(IFERROR(SEARCH("H341",Q888),99)=99,IF(IFERROR(SEARCH("H341",M888),99)=99,IF(IFERROR(SEARCH("H341",R888),99)=99,IF(IFERROR(SEARCH("mutagenic",P888),99)=99,IF(IFERROR(SEARCH("suspected mutagenic",S888),99)=99,0,Scoring!$E$15),Scoring!$E$14),Scoring!$E$13),Scoring!$E$13),Scoring!$E$13),Scoring!$E$13),Scoring!$E$13),Scoring!$E$13),Scoring!$E$13),Scoring!$E$13),Scoring!$E$13),Scoring!$E$13)</f>
        <v>0</v>
      </c>
      <c r="AB888" s="78">
        <f>IF(IFERROR(SEARCH("H360",N888),99)=99,IF(IFERROR(SEARCH("H360",O888),99)=99,IF(IFERROR(SEARCH("H360",Q888),99)=99,IF(IFERROR(SEARCH("H360",M888),99)=99,IF(IFERROR(SEARCH("H360",R888),99)=99,IF(IFERROR(SEARCH("H361",N888),99)=99,IF(IFERROR(SEARCH("H361",O888),99)=99,IF(IFERROR(SEARCH("H361",Q888),99)=99,IF(IFERROR(SEARCH("H361",M888),99)=99,IF(IFERROR(SEARCH("H361",R888),99)=99,IF(IFERROR(SEARCH("reproduction",P888),99)=99,IF(IFERROR(SEARCH("suspected reprotoxic",S888),99)=99,IF(IFERROR(SEARCH("reprotoxic",S888),99)=99,IF(IFERROR(SEARCH("reprotoxic",K888),99)=99,0,Scoring!$E$18),Scoring!$E$18),Scoring!$E$19),Scoring!$E$17),Scoring!$E$16),Scoring!$E$16),Scoring!$E$16),Scoring!$E$16),Scoring!$E$16),Scoring!$E$16),Scoring!$E$16),Scoring!$E$16),Scoring!$E$16),Scoring!$E$16)</f>
        <v>0</v>
      </c>
      <c r="AC888" s="78">
        <f>IF(IFERROR(SEARCH("57f",L888),99)=99,IF(IFERROR(SEARCH("57(f)",P888),99)=99,0,Scoring!$E$20),Scoring!$E$20)</f>
        <v>1</v>
      </c>
      <c r="AD888" s="78">
        <f>IF(IFERROR(SEARCH("CAT1",T888),99)=99,IF(IFERROR(SEARCH("CAT2",T888),99)=99,IF(IFERROR(SEARCH("CAT3",T888),99)=99,IF(IFERROR(SEARCH("concluded to be endocrine",K888),99)=99,IF(IFERROR(SEARCH("categorised as endocrine",K888),99)=99,IF(IFERROR(SEARCH("endocrine disrupting",P888),99)=99,IF(IFERROR(SEARCH("endocrine disrupting",K888),99)=99,IF(IFERROR(SEARCH("suspected endocrine",S888),99)=99,IF(IFERROR(SEARCH("potential endocrine",S888),99)=99,0,Scoring!$E$25),Scoring!$E$25),Scoring!$E$24),Scoring!$E$24),Scoring!$E$24),Scoring!$E$24),Scoring!$E$23),Scoring!$E$22),Scoring!$E$21)</f>
        <v>1</v>
      </c>
      <c r="AE888" s="78">
        <f>IF(IFERROR(SEARCH("suspected sensitiser",S888),99)=99,IF(IFERROR(SEARCH("sensitiser",S888),99)=99,IF(IFERROR(SEARCH("other hazard based concern",S888),99)=99,0,Scoring!$E$28),Scoring!$E$26),Scoring!$E$27)</f>
        <v>0</v>
      </c>
      <c r="AF888" s="78">
        <f>IF(IFERROR(M888,1)=1,IF(IFERROR(N888,1)=1,IF(IFERROR(O888,1)=1,IF(IFERROR(Q888,1)=1,IF(IFERROR(R888,1)=1,IF(IFERROR(T888,1)=1,IF(IFERROR(K888,1)=1,IF(IFERROR(P888,1)=1,IF(IFERROR(S888,1)=1,Scoring!$E$29,0),0),0),0),0),0),0),0),0)</f>
        <v>0</v>
      </c>
      <c r="AG888" s="78">
        <f t="shared" si="65"/>
        <v>2</v>
      </c>
      <c r="AI888" s="93"/>
      <c r="AJ888" s="94"/>
      <c r="AK888" s="76"/>
      <c r="AL888" s="75"/>
      <c r="AN888" s="79"/>
      <c r="AO888" s="79"/>
      <c r="AP888" s="79"/>
      <c r="AQ888" s="79"/>
      <c r="AR888" s="79"/>
      <c r="AS888" s="78"/>
      <c r="AU888" s="79">
        <f>IF(IFERROR(F888,99)=99,IF(IFERROR(G888,99)=99,IF(IFERROR(H888,99)=99,IF(IFERROR(I888,99)=99,IF(IFERROR(E888,99)=99,IF(IFERROR(J888,99)=99,0,Scoring!$B$7),Scoring!$B$3),Scoring!$B$2),Scoring!$B$6),Scoring!$B$5),Scoring!$B$4)</f>
        <v>1</v>
      </c>
      <c r="AV888" s="78">
        <f t="shared" si="66"/>
        <v>2</v>
      </c>
      <c r="AW888" s="78"/>
      <c r="AX888" s="66"/>
      <c r="AY888" s="78"/>
      <c r="AZ888" s="76"/>
      <c r="BA888" s="76"/>
      <c r="BB888" s="76"/>
    </row>
    <row r="889" spans="1:54" x14ac:dyDescent="0.25">
      <c r="A889" s="77" t="s">
        <v>3332</v>
      </c>
      <c r="B889" s="76" t="str">
        <f t="shared" si="68"/>
        <v>310-191-5</v>
      </c>
      <c r="C889" s="77" t="s">
        <v>3401</v>
      </c>
      <c r="D889" s="77" t="s">
        <v>3234</v>
      </c>
      <c r="E889" s="76" t="e">
        <f>IF(C889="-",IF(A889="-",VLOOKUP(D889,'sin-list 180320_update'!$C$2:$C$835,1,FALSE),VLOOKUP(A889,'sin-list 180320_update'!$A$2:$A$835,1,FALSE)),VLOOKUP(C889,'sin-list 180320_update'!$B$2:$B$835,1,FALSE))</f>
        <v>#N/A</v>
      </c>
      <c r="F889" s="76" t="str">
        <f>IF($C889="-",IF($A889="-",VLOOKUP($D889,'REACH Bilaga XVII_update'!$A$5:$A$131,1,FALSE),VLOOKUP($A889,'REACH Bilaga XVII_update'!$C$5:$C$131,1,FALSE)),VLOOKUP($C889,'REACH Bilaga XVII_update'!$B$5:$B$131,1,FALSE))</f>
        <v>310-191-5</v>
      </c>
      <c r="G889" s="76" t="e">
        <f>IF($C889="-",IF($A889="-",VLOOKUP($D889,' REACH Bilaga 59_update'!$A$5:$A$210,1,FALSE),VLOOKUP($A889,' REACH Bilaga 59_update'!$D$5:$D$210,1,FALSE)),VLOOKUP($C889,' REACH Bilaga 59_update'!$C$5:$C$210,1,FALSE))</f>
        <v>#N/A</v>
      </c>
      <c r="H889" s="76" t="e">
        <f>IF($C889="-",IF($A889="-",VLOOKUP($D889,'REACH Bilaga XIV_update'!$A$5:$A$110,1,FALSE),VLOOKUP($A889,'REACH Bilaga XIV_update'!$D$5:$D$110,1,FALSE)),VLOOKUP($C889,'REACH Bilaga XIV_update'!$C$5:$C$110,1,FALSE))</f>
        <v>#N/A</v>
      </c>
      <c r="I889" s="76" t="e">
        <f>IF($C889="-",IF($A889="-",VLOOKUP($D889,CoRAP_update!$A$5:$A$376,1,FALSE),VLOOKUP($A889,CoRAP_update!$D$5:$D$376,1,FALSE)),VLOOKUP($C889,CoRAP_update!$C$5:$C$376,1,FALSE))</f>
        <v>#N/A</v>
      </c>
      <c r="J889" s="76" t="e">
        <f>IF($C889="-",IF($A889="-",VLOOKUP($D889,EDC_update!$C$2:$C$450,1,FALSE),VLOOKUP($A889,EDC_update!$B$2:$B$450,1,FALSE)),VLOOKUP($C889,EDC_update!$L$2:$L$450,1,FALSE))</f>
        <v>#N/A</v>
      </c>
      <c r="K889" s="76" t="e">
        <f>IF($C889="-",IF($A889="-",IF(VLOOKUP($D889,'sin-list 180320_update'!$C$2:$S$835,3,FALSE)="",NA(),VLOOKUP($D889,'sin-list 180320_update'!$C$2:$S$835,3,FALSE)),IF(VLOOKUP($A889,'sin-list 180320_update'!$A$2:$S$835,5,FALSE)="",NA(),VLOOKUP($A889,'sin-list 180320_update'!$A$2:$S$835,5,FALSE))),IF(VLOOKUP($C889,'sin-list 180320_update'!$B$2:$S$835,4,FALSE)="",NA(),VLOOKUP($C889,'sin-list 180320_update'!$B$2:$S$835,4,FALSE)))</f>
        <v>#N/A</v>
      </c>
      <c r="L889" s="76" t="e">
        <f>IF($C889="-",IF($A889="-",VLOOKUP($D889,'sin-list 180320_update'!$C$2:$S$835,6,FALSE),VLOOKUP($A889,'sin-list 180320_update'!$A$2:$S$835,8,FALSE)),VLOOKUP($C889,'sin-list 180320_update'!$B$2:$S$835,7,FALSE))</f>
        <v>#N/A</v>
      </c>
      <c r="M889" s="76" t="e">
        <f>IF($C889="-",IF($A889="-",IF(VLOOKUP($D889,'sin-list 180320_update'!$C$2:$S$835,8,FALSE)="",NA(),VLOOKUP($D889,'sin-list 180320_update'!$C$2:$S$835,8,FALSE)),IF(VLOOKUP($A889,'sin-list 180320_update'!$A$2:$S$835,10,FALSE)="",NA(),VLOOKUP($A889,'sin-list 180320_update'!$A$2:$S$835,10,FALSE))),IF(VLOOKUP($C889,'sin-list 180320_update'!$B$2:$S$835,9,FALSE)="",NA(),VLOOKUP($C889,'sin-list 180320_update'!$B$2:$S$835,9,FALSE)))</f>
        <v>#N/A</v>
      </c>
      <c r="N889" s="76" t="str">
        <f>IF($C889="-",IF($A889="-",IF(VLOOKUP($D889,'REACH Bilaga XVII_update'!$A$5:$E$131,4,FALSE)="",NA(),VLOOKUP($D889,'REACH Bilaga XVII_update'!$A$5:$E$131,4,FALSE)),IF(VLOOKUP($A889,'REACH Bilaga XVII_update'!$C$5:$D$131,2,FALSE)="",NA(),VLOOKUP($A889,'REACH Bilaga XVII_update'!$C$5:$D$131,2,FALSE))),IF(VLOOKUP($C889,'REACH Bilaga XVII_update'!$B$5:$D$131,3,FALSE)="",NA(),VLOOKUP($C889,'REACH Bilaga XVII_update'!$B$5:$D$131,3,FALSE)))</f>
        <v>H350
H340</v>
      </c>
      <c r="O889" s="76" t="e">
        <f>IF($C889="-",IF($A889="-",IF(VLOOKUP($D889,' REACH Bilaga 59_update'!$A$5:$E$210,5,FALSE)="",NA(),VLOOKUP($D889,' REACH Bilaga 59_update'!$A$5:$E$210,5,FALSE)),IF(VLOOKUP($A889,' REACH Bilaga 59_update'!$D$5:$E$210,2,FALSE)="",NA(),VLOOKUP($A889,' REACH Bilaga 59_update'!$D$5:$E$210,2,FALSE))),IF(VLOOKUP($C889,' REACH Bilaga 59_update'!$C$5:$E$210,3,FALSE)="",NA(),VLOOKUP($C889,' REACH Bilaga 59_update'!$C$5:$E$210,3,FALSE)))</f>
        <v>#N/A</v>
      </c>
      <c r="P889" s="76" t="e">
        <f>IF(C889="-",IF(A889="-",IFERROR(VLOOKUP($D889,' REACH Bilaga 59_update'!$A$5:$F$210,MATCH(Sammanfattning!P$1,' REACH Bilaga 59_update'!$A$4:$F$4,0),FALSE),VLOOKUP($D889,'REACH Bilaga XIV_update'!$A$4:$H$110,MATCH(Sammanfattning!P$1,'REACH Bilaga XIV_update'!$A$4:$H$4,0),FALSE)),IFERROR(VLOOKUP($A889,' REACH Bilaga 59_update'!$D$5:$F$210,MATCH(Sammanfattning!P$1,' REACH Bilaga 59_update'!$D$4:$F$4,0),FALSE),VLOOKUP($A889,'REACH Bilaga XIV_update'!$D$4:$H$110,MATCH(Sammanfattning!P$1,'REACH Bilaga XIV_update'!$D$4:$H$4,0),FALSE))),IFERROR(VLOOKUP($C889,' REACH Bilaga 59_update'!$C$5:$F$210,MATCH(Sammanfattning!P$1,' REACH Bilaga 59_update'!$C$4:$F$4,0),FALSE),VLOOKUP($C889,'REACH Bilaga XIV_update'!$C$4:$H$110,MATCH(Sammanfattning!P$1,'REACH Bilaga XIV_update'!$C$4:$H$4,0),FALSE)))</f>
        <v>#N/A</v>
      </c>
      <c r="Q889" s="76" t="e">
        <f>IF($C889="-",IF($A889="-",IF(VLOOKUP($D889,'REACH Bilaga XIV_update'!$A$5:$I$110,9,FALSE)="",NA(),VLOOKUP($D889,'REACH Bilaga XIV_update'!$A$5:$I$110,9,FALSE)),IF(VLOOKUP($A889,'REACH Bilaga XIV_update'!$D$5:$I$110,6,FALSE)="",NA(),VLOOKUP($A889,'REACH Bilaga XIV_update'!$D$5:$I$110,6,FALSE))),IF(VLOOKUP($C889,'REACH Bilaga XIV_update'!$C$5:$I$110,7,FALSE)="",NA(),VLOOKUP($C889,'REACH Bilaga XIV_update'!$C$5:$I$110,7,FALSE)))</f>
        <v>#N/A</v>
      </c>
      <c r="R889" s="76" t="e">
        <f>IF($C889="-",IF($A889="-",IF(VLOOKUP($D889,CoRAP_update!$A$5:$O$376,15,FALSE)="",NA(),VLOOKUP($D889,CoRAP_update!$A$5:$O$376,15,FALSE)),IF(VLOOKUP($A889,CoRAP_update!$D$5:$O$376,12,FALSE)="",NA(),VLOOKUP($A889,CoRAP_update!$D$5:$O$376,12,FALSE))),IF(VLOOKUP($C889,CoRAP_update!$C$5:$O$376,13,FALSE)="",NA(),VLOOKUP($C889,CoRAP_update!$C$5:$O$376,13,FALSE)))</f>
        <v>#N/A</v>
      </c>
      <c r="S889" s="144" t="e">
        <f>IF($C889="-",IF($A889="-",VLOOKUP($D889,CoRAP_update!$A$5:$J$376,MATCH(Sammanfattning!S$1,CoRAP_update!$A$4:$J$4,0),FALSE),VLOOKUP($A889,CoRAP_update!$D$5:$J$376,MATCH(Sammanfattning!S$1,CoRAP_update!$D$4:$J$4,0),FALSE)),VLOOKUP($C889,CoRAP_update!$C$5:$J$376,MATCH(Sammanfattning!S$1,CoRAP_update!$C$4:$J$4,0),FALSE))</f>
        <v>#N/A</v>
      </c>
      <c r="T889" s="76" t="e">
        <f>IF($A889="-",VLOOKUP($D889,EDC_update!$C$2:$F$450,4,FALSE),VLOOKUP($A889,EDC_update!$B$2:$F$450,5,FALSE))</f>
        <v>#N/A</v>
      </c>
      <c r="V889" s="78">
        <f>IF(IFERROR(SEARCH("PBT",P889),99)=99,IF(IFERROR(SEARCH("suspected PBT",S889),99)=99,IF(IFERROR(SEARCH("concluded to be PBT",K889),99)=99,IF(IFERROR(SEARCH("PBT",S889),99)=99,IF(IFERROR(SEARCH("PBT cand",L889),99)=99,IF(IFERROR(SEARCH("PBT",L889),99)=99,IF(IFERROR(SEARCH("persistent, bioackumulative and toxic properties",K889),99)=99,0,Scoring!$E$3),Scoring!$E$3),Scoring!$E$7),Scoring!$E$3),Scoring!$E$5),Scoring!$E$6),Scoring!$E$3)</f>
        <v>0</v>
      </c>
      <c r="W889" s="78">
        <f>IF(IFERROR(SEARCH("vPvB",P889),99)=99,IF(IFERROR(SEARCH("suspected pbt/vPvB",S889),99)=99,IF(IFERROR(SEARCH("vPvB",S889),99)=99,IF(IFERROR(SEARCH("concluded to be a vPvB",S889),99)=99,IF(IFERROR(SEARCH("identified as vPvB",K889),99)=99,IF(IFERROR(SEARCH("concluded to be a vPvB",K889),99)=99,IF(IFERROR(SEARCH("concluded to be both pbt and vPvB",S889),99)=99,IF(IFERROR(SEARCH("concluded to be both pbt and vPvB",K889),99)=99,0,Scoring!$E$5),Scoring!$E$5),Scoring!$E$5),Scoring!$E$5),Scoring!$E$5),Scoring!$E$4),Scoring!$E$6),Scoring!$E$4)</f>
        <v>0</v>
      </c>
      <c r="X889" s="78">
        <f>IF(IFERROR(SEARCH("H410",N889),99)=99,IF(IFERROR(SEARCH("H410",O889),99)=99,IF(IFERROR(SEARCH("H410",Q889),99)=99,IF(IFERROR(SEARCH("H410",M889),99)=99,IF(IFERROR(SEARCH("H410",R889),99)=99,IF(IFERROR(SEARCH("H411",N889),99)=99,IF(IFERROR(SEARCH("H411",O889),99)=99,IF(IFERROR(SEARCH("H411",Q889),99)=99,IF(IFERROR(SEARCH("H411",M889),99)=99,IF(IFERROR(SEARCH("H411",R889),99)=99,IF(IFERROR(SEARCH("H413",N889),99)=99,IF(IFERROR(SEARCH("H413",O889),99)=99,IF(IFERROR(SEARCH("H413",Q889),99)=99,IF(IFERROR(SEARCH("H413",M889),99)=99,IF(IFERROR(SEARCH("H413",R889),99)=99,IF(IFERROR(SEARCH("H412",N889),99)=99,IF(IFERROR(SEARCH("H412",O889),99)=99,IF(IFERROR(SEARCH("H412",Q889),99)=99,IF(IFERROR(SEARCH("H412",M889),99)=99,IF(IFERROR(SEARCH("H412",R889),99)=99,0,Scoring!$E$2),Scoring!$E$2),Scoring!$E$2),Scoring!$E$2),Scoring!$E$2),Scoring!$E$2),Scoring!$E$2),Scoring!$E$2),Scoring!$E$2),Scoring!$E$2),Scoring!$E$2),Scoring!$E$2),Scoring!$E$2),Scoring!$E$2),Scoring!$E$2),Scoring!$E$2),Scoring!$E$2),Scoring!$E$2),Scoring!$E$2),Scoring!$E$2)</f>
        <v>0</v>
      </c>
      <c r="Y889" s="78">
        <f>IF(IFERROR(SEARCH("CMR",K889),99)=99,IF(IFERROR(SEARCH("Suspected CMR",S889),99)=99,IF(IFERROR(SEARCH("CMR",S889),99)=99,0,Scoring!$E$8),Scoring!$E$9),Scoring!$E$8)</f>
        <v>0</v>
      </c>
      <c r="Z889" s="78">
        <f>IF(IFERROR(SEARCH("H350",N889),99)=99,IF(IFERROR(SEARCH("H350",O889),99)=99,IF(IFERROR(SEARCH("H350",Q889),99)=99,IF(IFERROR(SEARCH("H350",M889),99)=99,IF(IFERROR(SEARCH("H350",R889),99)=99,IF(IFERROR(SEARCH("H351",N889),99)=99,IF(IFERROR(SEARCH("H351",O889),99)=99,IF(IFERROR(SEARCH("H351",Q889),99)=99,IF(IFERROR(SEARCH("H351",M889),99)=99,IF(IFERROR(SEARCH("H351",R889),99)=99,IF(IFERROR(SEARCH("carcinogenic",P889),99)=99,IF(IFERROR(SEARCH("suspected carcinogenic",S889),99)=99,0,Scoring!$E$12),Scoring!$E$11),Scoring!$E$10),Scoring!$E$10),Scoring!$E$10),Scoring!$E$10),Scoring!$E$10),Scoring!$E$10),Scoring!$E$10),Scoring!$E$10),Scoring!$E$10),Scoring!$E$10)</f>
        <v>1</v>
      </c>
      <c r="AA889" s="78">
        <f>IF(IFERROR(SEARCH("H340",N889),99)=99,IF(IFERROR(SEARCH("H340",O889),99)=99,IF(IFERROR(SEARCH("H340",Q889),99)=99,IF(IFERROR(SEARCH("H340",M889),99)=99,IF(IFERROR(SEARCH("H340",R889),99)=99,IF(IFERROR(SEARCH("H341",N889),99)=99,IF(IFERROR(SEARCH("H341",O889),99)=99,IF(IFERROR(SEARCH("H341",Q889),99)=99,IF(IFERROR(SEARCH("H341",M889),99)=99,IF(IFERROR(SEARCH("H341",R889),99)=99,IF(IFERROR(SEARCH("mutagenic",P889),99)=99,IF(IFERROR(SEARCH("suspected mutagenic",S889),99)=99,0,Scoring!$E$15),Scoring!$E$14),Scoring!$E$13),Scoring!$E$13),Scoring!$E$13),Scoring!$E$13),Scoring!$E$13),Scoring!$E$13),Scoring!$E$13),Scoring!$E$13),Scoring!$E$13),Scoring!$E$13)</f>
        <v>1</v>
      </c>
      <c r="AB889" s="78">
        <f>IF(IFERROR(SEARCH("H360",N889),99)=99,IF(IFERROR(SEARCH("H360",O889),99)=99,IF(IFERROR(SEARCH("H360",Q889),99)=99,IF(IFERROR(SEARCH("H360",M889),99)=99,IF(IFERROR(SEARCH("H360",R889),99)=99,IF(IFERROR(SEARCH("H361",N889),99)=99,IF(IFERROR(SEARCH("H361",O889),99)=99,IF(IFERROR(SEARCH("H361",Q889),99)=99,IF(IFERROR(SEARCH("H361",M889),99)=99,IF(IFERROR(SEARCH("H361",R889),99)=99,IF(IFERROR(SEARCH("reproduction",P889),99)=99,IF(IFERROR(SEARCH("suspected reprotoxic",S889),99)=99,IF(IFERROR(SEARCH("reprotoxic",S889),99)=99,IF(IFERROR(SEARCH("reprotoxic",K889),99)=99,0,Scoring!$E$18),Scoring!$E$18),Scoring!$E$19),Scoring!$E$17),Scoring!$E$16),Scoring!$E$16),Scoring!$E$16),Scoring!$E$16),Scoring!$E$16),Scoring!$E$16),Scoring!$E$16),Scoring!$E$16),Scoring!$E$16),Scoring!$E$16)</f>
        <v>0</v>
      </c>
      <c r="AC889" s="78">
        <f>IF(IFERROR(SEARCH("57f",L889),99)=99,IF(IFERROR(SEARCH("57(f)",P889),99)=99,0,Scoring!$E$20),Scoring!$E$20)</f>
        <v>0</v>
      </c>
      <c r="AD889" s="78">
        <f>IF(IFERROR(SEARCH("CAT1",T889),99)=99,IF(IFERROR(SEARCH("CAT2",T889),99)=99,IF(IFERROR(SEARCH("CAT3",T889),99)=99,IF(IFERROR(SEARCH("concluded to be endocrine",K889),99)=99,IF(IFERROR(SEARCH("categorised as endocrine",K889),99)=99,IF(IFERROR(SEARCH("endocrine disrupting",P889),99)=99,IF(IFERROR(SEARCH("endocrine disrupting",K889),99)=99,IF(IFERROR(SEARCH("suspected endocrine",S889),99)=99,IF(IFERROR(SEARCH("potential endocrine",S889),99)=99,0,Scoring!$E$25),Scoring!$E$25),Scoring!$E$24),Scoring!$E$24),Scoring!$E$24),Scoring!$E$24),Scoring!$E$23),Scoring!$E$22),Scoring!$E$21)</f>
        <v>0</v>
      </c>
      <c r="AE889" s="78">
        <f>IF(IFERROR(SEARCH("suspected sensitiser",S889),99)=99,IF(IFERROR(SEARCH("sensitiser",S889),99)=99,IF(IFERROR(SEARCH("other hazard based concern",S889),99)=99,0,Scoring!$E$28),Scoring!$E$26),Scoring!$E$27)</f>
        <v>0</v>
      </c>
      <c r="AF889" s="78">
        <f>IF(IFERROR(M889,1)=1,IF(IFERROR(N889,1)=1,IF(IFERROR(O889,1)=1,IF(IFERROR(Q889,1)=1,IF(IFERROR(R889,1)=1,IF(IFERROR(T889,1)=1,IF(IFERROR(K889,1)=1,IF(IFERROR(P889,1)=1,IF(IFERROR(S889,1)=1,Scoring!$E$29,0),0),0),0),0),0),0),0),0)</f>
        <v>0</v>
      </c>
      <c r="AG889" s="78">
        <f t="shared" si="65"/>
        <v>2</v>
      </c>
      <c r="AI889" s="93"/>
      <c r="AJ889" s="94"/>
      <c r="AK889" s="76"/>
      <c r="AL889" s="75"/>
      <c r="AN889" s="79"/>
      <c r="AO889" s="79"/>
      <c r="AP889" s="79"/>
      <c r="AQ889" s="79"/>
      <c r="AR889" s="79"/>
      <c r="AS889" s="78"/>
      <c r="AU889" s="79">
        <f>IF(IFERROR(F889,99)=99,IF(IFERROR(G889,99)=99,IF(IFERROR(H889,99)=99,IF(IFERROR(I889,99)=99,IF(IFERROR(E889,99)=99,IF(IFERROR(J889,99)=99,0,Scoring!$B$7),Scoring!$B$3),Scoring!$B$2),Scoring!$B$6),Scoring!$B$5),Scoring!$B$4)</f>
        <v>1</v>
      </c>
      <c r="AV889" s="78">
        <f t="shared" si="66"/>
        <v>2</v>
      </c>
      <c r="AW889" s="78"/>
      <c r="AX889" s="66"/>
      <c r="AY889" s="78"/>
      <c r="AZ889" s="76"/>
      <c r="BA889" s="76"/>
      <c r="BB889" s="76"/>
    </row>
    <row r="890" spans="1:54" x14ac:dyDescent="0.25">
      <c r="A890" s="77" t="s">
        <v>7652</v>
      </c>
      <c r="B890" s="76" t="str">
        <f t="shared" si="68"/>
        <v>421-960-0</v>
      </c>
      <c r="C890" s="77" t="s">
        <v>2498</v>
      </c>
      <c r="D890" s="77" t="s">
        <v>2499</v>
      </c>
      <c r="E890" s="76" t="str">
        <f>IF(C890="-",IF(A890="-",VLOOKUP(D890,'sin-list 180320_update'!$C$2:$C$835,1,FALSE),VLOOKUP(A890,'sin-list 180320_update'!$A$2:$A$835,1,FALSE)),VLOOKUP(C890,'sin-list 180320_update'!$B$2:$B$835,1,FALSE))</f>
        <v>421-960-0</v>
      </c>
      <c r="F890" s="76" t="e">
        <f>IF($C890="-",IF($A890="-",VLOOKUP($D890,'REACH Bilaga XVII_update'!$A$5:$A$131,1,FALSE),VLOOKUP($A890,'REACH Bilaga XVII_update'!$C$5:$C$131,1,FALSE)),VLOOKUP($C890,'REACH Bilaga XVII_update'!$B$5:$B$131,1,FALSE))</f>
        <v>#N/A</v>
      </c>
      <c r="G890" s="76" t="e">
        <f>IF($C890="-",IF($A890="-",VLOOKUP($D890,' REACH Bilaga 59_update'!$A$5:$A$210,1,FALSE),VLOOKUP($A890,' REACH Bilaga 59_update'!$D$5:$D$210,1,FALSE)),VLOOKUP($C890,' REACH Bilaga 59_update'!$C$5:$C$210,1,FALSE))</f>
        <v>#N/A</v>
      </c>
      <c r="H890" s="76" t="e">
        <f>IF($C890="-",IF($A890="-",VLOOKUP($D890,'REACH Bilaga XIV_update'!$A$5:$A$110,1,FALSE),VLOOKUP($A890,'REACH Bilaga XIV_update'!$D$5:$D$110,1,FALSE)),VLOOKUP($C890,'REACH Bilaga XIV_update'!$C$5:$C$110,1,FALSE))</f>
        <v>#N/A</v>
      </c>
      <c r="I890" s="76" t="e">
        <f>IF($C890="-",IF($A890="-",VLOOKUP($D890,CoRAP_update!$A$5:$A$376,1,FALSE),VLOOKUP($A890,CoRAP_update!$D$5:$D$376,1,FALSE)),VLOOKUP($C890,CoRAP_update!$C$5:$C$376,1,FALSE))</f>
        <v>#N/A</v>
      </c>
      <c r="J890" s="76" t="e">
        <f>IF($C890="-",IF($A890="-",VLOOKUP($D890,EDC_update!$C$2:$C$450,1,FALSE),VLOOKUP($A890,EDC_update!$B$2:$B$450,1,FALSE)),VLOOKUP($C890,EDC_update!$L$2:$L$450,1,FALSE))</f>
        <v>#N/A</v>
      </c>
      <c r="K890" s="76" t="str">
        <f>IF($C890="-",IF($A890="-",IF(VLOOKUP($D890,'sin-list 180320_update'!$C$2:$S$835,3,FALSE)="",NA(),VLOOKUP($D890,'sin-list 180320_update'!$C$2:$S$835,3,FALSE)),IF(VLOOKUP($A890,'sin-list 180320_update'!$A$2:$S$835,5,FALSE)="",NA(),VLOOKUP($A890,'sin-list 180320_update'!$A$2:$S$835,5,FALSE))),IF(VLOOKUP($C890,'sin-list 180320_update'!$B$2:$S$835,4,FALSE)="",NA(),VLOOKUP($C890,'sin-list 180320_update'!$B$2:$S$835,4,FALSE)))</f>
        <v>Substance is an endocrine disruptor with estrogenic and thyroid activity, affecting several body functions including development, brain and metabolism. The substance has been found in biomonitoring studies and in human milk. It is categorized as an endocr</v>
      </c>
      <c r="L890" s="76" t="str">
        <f>IF($C890="-",IF($A890="-",VLOOKUP($D890,'sin-list 180320_update'!$C$2:$S$835,6,FALSE),VLOOKUP($A890,'sin-list 180320_update'!$A$2:$S$835,8,FALSE)),VLOOKUP($C890,'sin-list 180320_update'!$B$2:$S$835,7,FALSE))</f>
        <v xml:space="preserve">Repr. 1B
Acute Tox. 1
Acute Tox. 1
Acute Tox. 1
STOT RE 1
Aquatic Acute 1
Aquatic Chronic 1
</v>
      </c>
      <c r="M890" s="76" t="str">
        <f>IF($C890="-",IF($A890="-",IF(VLOOKUP($D890,'sin-list 180320_update'!$C$2:$S$835,8,FALSE)="",NA(),VLOOKUP($D890,'sin-list 180320_update'!$C$2:$S$835,8,FALSE)),IF(VLOOKUP($A890,'sin-list 180320_update'!$A$2:$S$835,10,FALSE)="",NA(),VLOOKUP($A890,'sin-list 180320_update'!$A$2:$S$835,10,FALSE))),IF(VLOOKUP($C890,'sin-list 180320_update'!$B$2:$S$835,9,FALSE)="",NA(),VLOOKUP($C890,'sin-list 180320_update'!$B$2:$S$835,9,FALSE)))</f>
        <v>H360D
H330
H310
H300
H372 (blood)
H400
H410</v>
      </c>
      <c r="N890" s="76" t="e">
        <f>IF($C890="-",IF($A890="-",IF(VLOOKUP($D890,'REACH Bilaga XVII_update'!$A$5:$E$131,4,FALSE)="",NA(),VLOOKUP($D890,'REACH Bilaga XVII_update'!$A$5:$E$131,4,FALSE)),IF(VLOOKUP($A890,'REACH Bilaga XVII_update'!$C$5:$D$131,2,FALSE)="",NA(),VLOOKUP($A890,'REACH Bilaga XVII_update'!$C$5:$D$131,2,FALSE))),IF(VLOOKUP($C890,'REACH Bilaga XVII_update'!$B$5:$D$131,3,FALSE)="",NA(),VLOOKUP($C890,'REACH Bilaga XVII_update'!$B$5:$D$131,3,FALSE)))</f>
        <v>#N/A</v>
      </c>
      <c r="O890" s="76" t="e">
        <f>IF($C890="-",IF($A890="-",IF(VLOOKUP($D890,' REACH Bilaga 59_update'!$A$5:$E$210,5,FALSE)="",NA(),VLOOKUP($D890,' REACH Bilaga 59_update'!$A$5:$E$210,5,FALSE)),IF(VLOOKUP($A890,' REACH Bilaga 59_update'!$D$5:$E$210,2,FALSE)="",NA(),VLOOKUP($A890,' REACH Bilaga 59_update'!$D$5:$E$210,2,FALSE))),IF(VLOOKUP($C890,' REACH Bilaga 59_update'!$C$5:$E$210,3,FALSE)="",NA(),VLOOKUP($C890,' REACH Bilaga 59_update'!$C$5:$E$210,3,FALSE)))</f>
        <v>#N/A</v>
      </c>
      <c r="P890" s="76" t="e">
        <f>IF(C890="-",IF(A890="-",IFERROR(VLOOKUP($D890,' REACH Bilaga 59_update'!$A$5:$F$210,MATCH(Sammanfattning!P$1,' REACH Bilaga 59_update'!$A$4:$F$4,0),FALSE),VLOOKUP($D890,'REACH Bilaga XIV_update'!$A$4:$H$110,MATCH(Sammanfattning!P$1,'REACH Bilaga XIV_update'!$A$4:$H$4,0),FALSE)),IFERROR(VLOOKUP($A890,' REACH Bilaga 59_update'!$D$5:$F$210,MATCH(Sammanfattning!P$1,' REACH Bilaga 59_update'!$D$4:$F$4,0),FALSE),VLOOKUP($A890,'REACH Bilaga XIV_update'!$D$4:$H$110,MATCH(Sammanfattning!P$1,'REACH Bilaga XIV_update'!$D$4:$H$4,0),FALSE))),IFERROR(VLOOKUP($C890,' REACH Bilaga 59_update'!$C$5:$F$210,MATCH(Sammanfattning!P$1,' REACH Bilaga 59_update'!$C$4:$F$4,0),FALSE),VLOOKUP($C890,'REACH Bilaga XIV_update'!$C$4:$H$110,MATCH(Sammanfattning!P$1,'REACH Bilaga XIV_update'!$C$4:$H$4,0),FALSE)))</f>
        <v>#N/A</v>
      </c>
      <c r="Q890" s="76" t="e">
        <f>IF($C890="-",IF($A890="-",IF(VLOOKUP($D890,'REACH Bilaga XIV_update'!$A$5:$I$110,9,FALSE)="",NA(),VLOOKUP($D890,'REACH Bilaga XIV_update'!$A$5:$I$110,9,FALSE)),IF(VLOOKUP($A890,'REACH Bilaga XIV_update'!$D$5:$I$110,6,FALSE)="",NA(),VLOOKUP($A890,'REACH Bilaga XIV_update'!$D$5:$I$110,6,FALSE))),IF(VLOOKUP($C890,'REACH Bilaga XIV_update'!$C$5:$I$110,7,FALSE)="",NA(),VLOOKUP($C890,'REACH Bilaga XIV_update'!$C$5:$I$110,7,FALSE)))</f>
        <v>#N/A</v>
      </c>
      <c r="R890" s="76" t="e">
        <f>IF($C890="-",IF($A890="-",IF(VLOOKUP($D890,CoRAP_update!$A$5:$O$376,15,FALSE)="",NA(),VLOOKUP($D890,CoRAP_update!$A$5:$O$376,15,FALSE)),IF(VLOOKUP($A890,CoRAP_update!$D$5:$O$376,12,FALSE)="",NA(),VLOOKUP($A890,CoRAP_update!$D$5:$O$376,12,FALSE))),IF(VLOOKUP($C890,CoRAP_update!$C$5:$O$376,13,FALSE)="",NA(),VLOOKUP($C890,CoRAP_update!$C$5:$O$376,13,FALSE)))</f>
        <v>#N/A</v>
      </c>
      <c r="S890" s="144" t="e">
        <f>IF($C890="-",IF($A890="-",VLOOKUP($D890,CoRAP_update!$A$5:$J$376,MATCH(Sammanfattning!S$1,CoRAP_update!$A$4:$J$4,0),FALSE),VLOOKUP($A890,CoRAP_update!$D$5:$J$376,MATCH(Sammanfattning!S$1,CoRAP_update!$D$4:$J$4,0),FALSE)),VLOOKUP($C890,CoRAP_update!$C$5:$J$376,MATCH(Sammanfattning!S$1,CoRAP_update!$C$4:$J$4,0),FALSE))</f>
        <v>#N/A</v>
      </c>
      <c r="T890" s="76" t="e">
        <f>IF($A890="-",VLOOKUP($D890,EDC_update!$C$2:$F$450,4,FALSE),VLOOKUP($A890,EDC_update!$B$2:$F$450,5,FALSE))</f>
        <v>#N/A</v>
      </c>
      <c r="V890" s="78">
        <f>IF(IFERROR(SEARCH("PBT",P890),99)=99,IF(IFERROR(SEARCH("suspected PBT",S890),99)=99,IF(IFERROR(SEARCH("concluded to be PBT",K890),99)=99,IF(IFERROR(SEARCH("PBT",S890),99)=99,IF(IFERROR(SEARCH("PBT cand",L890),99)=99,IF(IFERROR(SEARCH("PBT",L890),99)=99,IF(IFERROR(SEARCH("persistent, bioackumulative and toxic properties",K890),99)=99,0,Scoring!$E$3),Scoring!$E$3),Scoring!$E$7),Scoring!$E$3),Scoring!$E$5),Scoring!$E$6),Scoring!$E$3)</f>
        <v>0</v>
      </c>
      <c r="W890" s="78">
        <f>IF(IFERROR(SEARCH("vPvB",P890),99)=99,IF(IFERROR(SEARCH("suspected pbt/vPvB",S890),99)=99,IF(IFERROR(SEARCH("vPvB",S890),99)=99,IF(IFERROR(SEARCH("concluded to be a vPvB",S890),99)=99,IF(IFERROR(SEARCH("identified as vPvB",K890),99)=99,IF(IFERROR(SEARCH("concluded to be a vPvB",K890),99)=99,IF(IFERROR(SEARCH("concluded to be both pbt and vPvB",S890),99)=99,IF(IFERROR(SEARCH("concluded to be both pbt and vPvB",K890),99)=99,0,Scoring!$E$5),Scoring!$E$5),Scoring!$E$5),Scoring!$E$5),Scoring!$E$5),Scoring!$E$4),Scoring!$E$6),Scoring!$E$4)</f>
        <v>0</v>
      </c>
      <c r="X890" s="78">
        <f>IF(IFERROR(SEARCH("H410",N890),99)=99,IF(IFERROR(SEARCH("H410",O890),99)=99,IF(IFERROR(SEARCH("H410",Q890),99)=99,IF(IFERROR(SEARCH("H410",M890),99)=99,IF(IFERROR(SEARCH("H410",R890),99)=99,IF(IFERROR(SEARCH("H411",N890),99)=99,IF(IFERROR(SEARCH("H411",O890),99)=99,IF(IFERROR(SEARCH("H411",Q890),99)=99,IF(IFERROR(SEARCH("H411",M890),99)=99,IF(IFERROR(SEARCH("H411",R890),99)=99,IF(IFERROR(SEARCH("H413",N890),99)=99,IF(IFERROR(SEARCH("H413",O890),99)=99,IF(IFERROR(SEARCH("H413",Q890),99)=99,IF(IFERROR(SEARCH("H413",M890),99)=99,IF(IFERROR(SEARCH("H413",R890),99)=99,IF(IFERROR(SEARCH("H412",N890),99)=99,IF(IFERROR(SEARCH("H412",O890),99)=99,IF(IFERROR(SEARCH("H412",Q890),99)=99,IF(IFERROR(SEARCH("H412",M890),99)=99,IF(IFERROR(SEARCH("H412",R890),99)=99,0,Scoring!$E$2),Scoring!$E$2),Scoring!$E$2),Scoring!$E$2),Scoring!$E$2),Scoring!$E$2),Scoring!$E$2),Scoring!$E$2),Scoring!$E$2),Scoring!$E$2),Scoring!$E$2),Scoring!$E$2),Scoring!$E$2),Scoring!$E$2),Scoring!$E$2),Scoring!$E$2),Scoring!$E$2),Scoring!$E$2),Scoring!$E$2),Scoring!$E$2)</f>
        <v>1</v>
      </c>
      <c r="Y890" s="78">
        <f>IF(IFERROR(SEARCH("CMR",K890),99)=99,IF(IFERROR(SEARCH("Suspected CMR",S890),99)=99,IF(IFERROR(SEARCH("CMR",S890),99)=99,0,Scoring!$E$8),Scoring!$E$9),Scoring!$E$8)</f>
        <v>0</v>
      </c>
      <c r="Z890" s="78">
        <f>IF(IFERROR(SEARCH("H350",N890),99)=99,IF(IFERROR(SEARCH("H350",O890),99)=99,IF(IFERROR(SEARCH("H350",Q890),99)=99,IF(IFERROR(SEARCH("H350",M890),99)=99,IF(IFERROR(SEARCH("H350",R890),99)=99,IF(IFERROR(SEARCH("H351",N890),99)=99,IF(IFERROR(SEARCH("H351",O890),99)=99,IF(IFERROR(SEARCH("H351",Q890),99)=99,IF(IFERROR(SEARCH("H351",M890),99)=99,IF(IFERROR(SEARCH("H351",R890),99)=99,IF(IFERROR(SEARCH("carcinogenic",P890),99)=99,IF(IFERROR(SEARCH("suspected carcinogenic",S890),99)=99,0,Scoring!$E$12),Scoring!$E$11),Scoring!$E$10),Scoring!$E$10),Scoring!$E$10),Scoring!$E$10),Scoring!$E$10),Scoring!$E$10),Scoring!$E$10),Scoring!$E$10),Scoring!$E$10),Scoring!$E$10)</f>
        <v>0</v>
      </c>
      <c r="AA890" s="78">
        <f>IF(IFERROR(SEARCH("H340",N890),99)=99,IF(IFERROR(SEARCH("H340",O890),99)=99,IF(IFERROR(SEARCH("H340",Q890),99)=99,IF(IFERROR(SEARCH("H340",M890),99)=99,IF(IFERROR(SEARCH("H340",R890),99)=99,IF(IFERROR(SEARCH("H341",N890),99)=99,IF(IFERROR(SEARCH("H341",O890),99)=99,IF(IFERROR(SEARCH("H341",Q890),99)=99,IF(IFERROR(SEARCH("H341",M890),99)=99,IF(IFERROR(SEARCH("H341",R890),99)=99,IF(IFERROR(SEARCH("mutagenic",P890),99)=99,IF(IFERROR(SEARCH("suspected mutagenic",S890),99)=99,0,Scoring!$E$15),Scoring!$E$14),Scoring!$E$13),Scoring!$E$13),Scoring!$E$13),Scoring!$E$13),Scoring!$E$13),Scoring!$E$13),Scoring!$E$13),Scoring!$E$13),Scoring!$E$13),Scoring!$E$13)</f>
        <v>0</v>
      </c>
      <c r="AB890" s="78">
        <f>IF(IFERROR(SEARCH("H360",N890),99)=99,IF(IFERROR(SEARCH("H360",O890),99)=99,IF(IFERROR(SEARCH("H360",Q890),99)=99,IF(IFERROR(SEARCH("H360",M890),99)=99,IF(IFERROR(SEARCH("H360",R890),99)=99,IF(IFERROR(SEARCH("H361",N890),99)=99,IF(IFERROR(SEARCH("H361",O890),99)=99,IF(IFERROR(SEARCH("H361",Q890),99)=99,IF(IFERROR(SEARCH("H361",M890),99)=99,IF(IFERROR(SEARCH("H361",R890),99)=99,IF(IFERROR(SEARCH("reproduction",P890),99)=99,IF(IFERROR(SEARCH("suspected reprotoxic",S890),99)=99,IF(IFERROR(SEARCH("reprotoxic",S890),99)=99,IF(IFERROR(SEARCH("reprotoxic",K890),99)=99,0,Scoring!$E$18),Scoring!$E$18),Scoring!$E$19),Scoring!$E$17),Scoring!$E$16),Scoring!$E$16),Scoring!$E$16),Scoring!$E$16),Scoring!$E$16),Scoring!$E$16),Scoring!$E$16),Scoring!$E$16),Scoring!$E$16),Scoring!$E$16)</f>
        <v>1</v>
      </c>
      <c r="AC890" s="78">
        <f>IF(IFERROR(SEARCH("57f",L890),99)=99,IF(IFERROR(SEARCH("57(f)",P890),99)=99,0,Scoring!$E$20),Scoring!$E$20)</f>
        <v>0</v>
      </c>
      <c r="AD890" s="78">
        <f>IF(IFERROR(SEARCH("CAT1",T890),99)=99,IF(IFERROR(SEARCH("CAT2",T890),99)=99,IF(IFERROR(SEARCH("CAT3",T890),99)=99,IF(IFERROR(SEARCH("concluded to be endocrine",K890),99)=99,IF(IFERROR(SEARCH("categorised as endocrine",K890),99)=99,IF(IFERROR(SEARCH("endocrine disrupting",P890),99)=99,IF(IFERROR(SEARCH("endocrine disrupting",K890),99)=99,IF(IFERROR(SEARCH("suspected endocrine",S890),99)=99,IF(IFERROR(SEARCH("potential endocrine",S890),99)=99,0,Scoring!$E$25),Scoring!$E$25),Scoring!$E$24),Scoring!$E$24),Scoring!$E$24),Scoring!$E$24),Scoring!$E$23),Scoring!$E$22),Scoring!$E$21)</f>
        <v>0</v>
      </c>
      <c r="AE890" s="78">
        <f>IF(IFERROR(SEARCH("suspected sensitiser",S890),99)=99,IF(IFERROR(SEARCH("sensitiser",S890),99)=99,IF(IFERROR(SEARCH("other hazard based concern",S890),99)=99,0,Scoring!$E$28),Scoring!$E$26),Scoring!$E$27)</f>
        <v>0</v>
      </c>
      <c r="AF890" s="78">
        <f>IF(IFERROR(M890,1)=1,IF(IFERROR(N890,1)=1,IF(IFERROR(O890,1)=1,IF(IFERROR(Q890,1)=1,IF(IFERROR(R890,1)=1,IF(IFERROR(T890,1)=1,IF(IFERROR(K890,1)=1,IF(IFERROR(P890,1)=1,IF(IFERROR(S890,1)=1,Scoring!$E$29,0),0),0),0),0),0),0),0),0)</f>
        <v>0</v>
      </c>
      <c r="AG890" s="78">
        <f t="shared" si="65"/>
        <v>2</v>
      </c>
      <c r="AI890" s="93"/>
      <c r="AJ890" s="94"/>
      <c r="AK890" s="76"/>
      <c r="AL890" s="75"/>
      <c r="AN890" s="79"/>
      <c r="AO890" s="79"/>
      <c r="AP890" s="79"/>
      <c r="AQ890" s="79"/>
      <c r="AR890" s="79"/>
      <c r="AS890" s="78"/>
      <c r="AU890" s="79">
        <f>IF(IFERROR(F890,99)=99,IF(IFERROR(G890,99)=99,IF(IFERROR(H890,99)=99,IF(IFERROR(I890,99)=99,IF(IFERROR(E890,99)=99,IF(IFERROR(J890,99)=99,0,Scoring!$B$7),Scoring!$B$3),Scoring!$B$2),Scoring!$B$6),Scoring!$B$5),Scoring!$B$4)</f>
        <v>0.3</v>
      </c>
      <c r="AV890" s="78">
        <f t="shared" si="66"/>
        <v>0.6</v>
      </c>
      <c r="AW890" s="78"/>
      <c r="AX890" s="66"/>
      <c r="AY890" s="78"/>
      <c r="AZ890" s="76"/>
      <c r="BA890" s="76"/>
      <c r="BB890" s="76"/>
    </row>
    <row r="891" spans="1:54" x14ac:dyDescent="0.25">
      <c r="A891" s="77" t="s">
        <v>3348</v>
      </c>
      <c r="B891" s="76" t="str">
        <f t="shared" si="68"/>
        <v>500-024-6</v>
      </c>
      <c r="C891" s="77" t="s">
        <v>2509</v>
      </c>
      <c r="D891" s="77" t="s">
        <v>2510</v>
      </c>
      <c r="E891" s="76" t="str">
        <f>IF(C891="-",IF(A891="-",VLOOKUP(D891,'sin-list 180320_update'!$C$2:$C$835,1,FALSE),VLOOKUP(A891,'sin-list 180320_update'!$A$2:$A$835,1,FALSE)),VLOOKUP(C891,'sin-list 180320_update'!$B$2:$B$835,1,FALSE))</f>
        <v>500-024-6</v>
      </c>
      <c r="F891" s="76" t="str">
        <f>IF($C891="-",IF($A891="-",VLOOKUP($D891,'REACH Bilaga XVII_update'!$A$5:$A$131,1,FALSE),VLOOKUP($A891,'REACH Bilaga XVII_update'!$C$5:$C$131,1,FALSE)),VLOOKUP($C891,'REACH Bilaga XVII_update'!$B$5:$B$131,1,FALSE))</f>
        <v>500-024-6</v>
      </c>
      <c r="G891" s="76" t="e">
        <f>IF($C891="-",IF($A891="-",VLOOKUP($D891,' REACH Bilaga 59_update'!$A$5:$A$210,1,FALSE),VLOOKUP($A891,' REACH Bilaga 59_update'!$D$5:$D$210,1,FALSE)),VLOOKUP($C891,' REACH Bilaga 59_update'!$C$5:$C$210,1,FALSE))</f>
        <v>#N/A</v>
      </c>
      <c r="H891" s="76" t="str">
        <f>IF($C891="-",IF($A891="-",VLOOKUP($D891,'REACH Bilaga XIV_update'!$A$5:$A$110,1,FALSE),VLOOKUP($A891,'REACH Bilaga XIV_update'!$D$5:$D$110,1,FALSE)),VLOOKUP($C891,'REACH Bilaga XIV_update'!$C$5:$C$110,1,FALSE))</f>
        <v>500-024-6</v>
      </c>
      <c r="I891" s="76" t="e">
        <f>IF($C891="-",IF($A891="-",VLOOKUP($D891,CoRAP_update!$A$5:$A$376,1,FALSE),VLOOKUP($A891,CoRAP_update!$D$5:$D$376,1,FALSE)),VLOOKUP($C891,CoRAP_update!$C$5:$C$376,1,FALSE))</f>
        <v>#N/A</v>
      </c>
      <c r="J891" s="76" t="e">
        <f>IF($C891="-",IF($A891="-",VLOOKUP($D891,EDC_update!$C$2:$C$450,1,FALSE),VLOOKUP($A891,EDC_update!$B$2:$B$450,1,FALSE)),VLOOKUP($C891,EDC_update!$L$2:$L$450,1,FALSE))</f>
        <v>#N/A</v>
      </c>
      <c r="K891" s="76" t="str">
        <f>IF($C891="-",IF($A891="-",IF(VLOOKUP($D891,'sin-list 180320_update'!$C$2:$S$835,3,FALSE)="",NA(),VLOOKUP($D891,'sin-list 180320_update'!$C$2:$S$835,3,FALSE)),IF(VLOOKUP($A891,'sin-list 180320_update'!$A$2:$S$835,5,FALSE)="",NA(),VLOOKUP($A891,'sin-list 180320_update'!$A$2:$S$835,5,FALSE))),IF(VLOOKUP($C891,'sin-list 180320_update'!$B$2:$S$835,4,FALSE)="",NA(),VLOOKUP($C891,'sin-list 180320_update'!$B$2:$S$835,4,FALSE)))</f>
        <v>Nonylphenol etoxilates are categorized as endocrine disruptors (cat 1), they are the precursors of Nonyl phenol which is a persistent and bio-accumulative substance. It has been found in the environment.</v>
      </c>
      <c r="L891" s="76" t="str">
        <f>IF($C891="-",IF($A891="-",VLOOKUP($D891,'sin-list 180320_update'!$C$2:$S$835,6,FALSE),VLOOKUP($A891,'sin-list 180320_update'!$A$2:$S$835,8,FALSE)),VLOOKUP($C891,'sin-list 180320_update'!$B$2:$S$835,7,FALSE))</f>
        <v>Official classification missing - 57f substance</v>
      </c>
      <c r="M891" s="76" t="e">
        <f>IF($C891="-",IF($A891="-",IF(VLOOKUP($D891,'sin-list 180320_update'!$C$2:$S$835,8,FALSE)="",NA(),VLOOKUP($D891,'sin-list 180320_update'!$C$2:$S$835,8,FALSE)),IF(VLOOKUP($A891,'sin-list 180320_update'!$A$2:$S$835,10,FALSE)="",NA(),VLOOKUP($A891,'sin-list 180320_update'!$A$2:$S$835,10,FALSE))),IF(VLOOKUP($C891,'sin-list 180320_update'!$B$2:$S$835,9,FALSE)="",NA(),VLOOKUP($C891,'sin-list 180320_update'!$B$2:$S$835,9,FALSE)))</f>
        <v>#N/A</v>
      </c>
      <c r="N891" s="76" t="e">
        <f>IF($C891="-",IF($A891="-",IF(VLOOKUP($D891,'REACH Bilaga XVII_update'!$A$5:$E$131,4,FALSE)="",NA(),VLOOKUP($D891,'REACH Bilaga XVII_update'!$A$5:$E$131,4,FALSE)),IF(VLOOKUP($A891,'REACH Bilaga XVII_update'!$C$5:$D$131,2,FALSE)="",NA(),VLOOKUP($A891,'REACH Bilaga XVII_update'!$C$5:$D$131,2,FALSE))),IF(VLOOKUP($C891,'REACH Bilaga XVII_update'!$B$5:$D$131,3,FALSE)="",NA(),VLOOKUP($C891,'REACH Bilaga XVII_update'!$B$5:$D$131,3,FALSE)))</f>
        <v>#N/A</v>
      </c>
      <c r="O891" s="76" t="e">
        <f>IF($C891="-",IF($A891="-",IF(VLOOKUP($D891,' REACH Bilaga 59_update'!$A$5:$E$210,5,FALSE)="",NA(),VLOOKUP($D891,' REACH Bilaga 59_update'!$A$5:$E$210,5,FALSE)),IF(VLOOKUP($A891,' REACH Bilaga 59_update'!$D$5:$E$210,2,FALSE)="",NA(),VLOOKUP($A891,' REACH Bilaga 59_update'!$D$5:$E$210,2,FALSE))),IF(VLOOKUP($C891,' REACH Bilaga 59_update'!$C$5:$E$210,3,FALSE)="",NA(),VLOOKUP($C891,' REACH Bilaga 59_update'!$C$5:$E$210,3,FALSE)))</f>
        <v>#N/A</v>
      </c>
      <c r="P891" s="76" t="str">
        <f>IF(C891="-",IF(A891="-",IFERROR(VLOOKUP($D891,' REACH Bilaga 59_update'!$A$5:$F$210,MATCH(Sammanfattning!P$1,' REACH Bilaga 59_update'!$A$4:$F$4,0),FALSE),VLOOKUP($D891,'REACH Bilaga XIV_update'!$A$4:$H$110,MATCH(Sammanfattning!P$1,'REACH Bilaga XIV_update'!$A$4:$H$4,0),FALSE)),IFERROR(VLOOKUP($A891,' REACH Bilaga 59_update'!$D$5:$F$210,MATCH(Sammanfattning!P$1,' REACH Bilaga 59_update'!$D$4:$F$4,0),FALSE),VLOOKUP($A891,'REACH Bilaga XIV_update'!$D$4:$H$110,MATCH(Sammanfattning!P$1,'REACH Bilaga XIV_update'!$D$4:$H$4,0),FALSE))),IFERROR(VLOOKUP($C891,' REACH Bilaga 59_update'!$C$5:$F$210,MATCH(Sammanfattning!P$1,' REACH Bilaga 59_update'!$C$4:$F$4,0),FALSE),VLOOKUP($C891,'REACH Bilaga XIV_update'!$C$4:$H$110,MATCH(Sammanfattning!P$1,'REACH Bilaga XIV_update'!$C$4:$H$4,0),FALSE)))</f>
        <v>Endocrine disrupting properties (Article 57(f) - environment)</v>
      </c>
      <c r="Q891" s="76" t="e">
        <f>IF($C891="-",IF($A891="-",IF(VLOOKUP($D891,'REACH Bilaga XIV_update'!$A$5:$I$110,9,FALSE)="",NA(),VLOOKUP($D891,'REACH Bilaga XIV_update'!$A$5:$I$110,9,FALSE)),IF(VLOOKUP($A891,'REACH Bilaga XIV_update'!$D$5:$I$110,6,FALSE)="",NA(),VLOOKUP($A891,'REACH Bilaga XIV_update'!$D$5:$I$110,6,FALSE))),IF(VLOOKUP($C891,'REACH Bilaga XIV_update'!$C$5:$I$110,7,FALSE)="",NA(),VLOOKUP($C891,'REACH Bilaga XIV_update'!$C$5:$I$110,7,FALSE)))</f>
        <v>#N/A</v>
      </c>
      <c r="R891" s="76" t="e">
        <f>IF($C891="-",IF($A891="-",IF(VLOOKUP($D891,CoRAP_update!$A$5:$O$376,15,FALSE)="",NA(),VLOOKUP($D891,CoRAP_update!$A$5:$O$376,15,FALSE)),IF(VLOOKUP($A891,CoRAP_update!$D$5:$O$376,12,FALSE)="",NA(),VLOOKUP($A891,CoRAP_update!$D$5:$O$376,12,FALSE))),IF(VLOOKUP($C891,CoRAP_update!$C$5:$O$376,13,FALSE)="",NA(),VLOOKUP($C891,CoRAP_update!$C$5:$O$376,13,FALSE)))</f>
        <v>#N/A</v>
      </c>
      <c r="S891" s="144" t="e">
        <f>IF($C891="-",IF($A891="-",VLOOKUP($D891,CoRAP_update!$A$5:$J$376,MATCH(Sammanfattning!S$1,CoRAP_update!$A$4:$J$4,0),FALSE),VLOOKUP($A891,CoRAP_update!$D$5:$J$376,MATCH(Sammanfattning!S$1,CoRAP_update!$D$4:$J$4,0),FALSE)),VLOOKUP($C891,CoRAP_update!$C$5:$J$376,MATCH(Sammanfattning!S$1,CoRAP_update!$C$4:$J$4,0),FALSE))</f>
        <v>#N/A</v>
      </c>
      <c r="T891" s="76" t="str">
        <f>IF($A891="-",VLOOKUP($D891,EDC_update!$C$2:$F$450,4,FALSE),VLOOKUP($A891,EDC_update!$B$2:$F$450,5,FALSE))</f>
        <v>CAT1</v>
      </c>
      <c r="V891" s="78">
        <f>IF(IFERROR(SEARCH("PBT",P891),99)=99,IF(IFERROR(SEARCH("suspected PBT",S891),99)=99,IF(IFERROR(SEARCH("concluded to be PBT",K891),99)=99,IF(IFERROR(SEARCH("PBT",S891),99)=99,IF(IFERROR(SEARCH("PBT cand",L891),99)=99,IF(IFERROR(SEARCH("PBT",L891),99)=99,IF(IFERROR(SEARCH("persistent, bioackumulative and toxic properties",K891),99)=99,0,Scoring!$E$3),Scoring!$E$3),Scoring!$E$7),Scoring!$E$3),Scoring!$E$5),Scoring!$E$6),Scoring!$E$3)</f>
        <v>0</v>
      </c>
      <c r="W891" s="78">
        <f>IF(IFERROR(SEARCH("vPvB",P891),99)=99,IF(IFERROR(SEARCH("suspected pbt/vPvB",S891),99)=99,IF(IFERROR(SEARCH("vPvB",S891),99)=99,IF(IFERROR(SEARCH("concluded to be a vPvB",S891),99)=99,IF(IFERROR(SEARCH("identified as vPvB",K891),99)=99,IF(IFERROR(SEARCH("concluded to be a vPvB",K891),99)=99,IF(IFERROR(SEARCH("concluded to be both pbt and vPvB",S891),99)=99,IF(IFERROR(SEARCH("concluded to be both pbt and vPvB",K891),99)=99,0,Scoring!$E$5),Scoring!$E$5),Scoring!$E$5),Scoring!$E$5),Scoring!$E$5),Scoring!$E$4),Scoring!$E$6),Scoring!$E$4)</f>
        <v>0</v>
      </c>
      <c r="X891" s="78">
        <f>IF(IFERROR(SEARCH("H410",N891),99)=99,IF(IFERROR(SEARCH("H410",O891),99)=99,IF(IFERROR(SEARCH("H410",Q891),99)=99,IF(IFERROR(SEARCH("H410",M891),99)=99,IF(IFERROR(SEARCH("H410",R891),99)=99,IF(IFERROR(SEARCH("H411",N891),99)=99,IF(IFERROR(SEARCH("H411",O891),99)=99,IF(IFERROR(SEARCH("H411",Q891),99)=99,IF(IFERROR(SEARCH("H411",M891),99)=99,IF(IFERROR(SEARCH("H411",R891),99)=99,IF(IFERROR(SEARCH("H413",N891),99)=99,IF(IFERROR(SEARCH("H413",O891),99)=99,IF(IFERROR(SEARCH("H413",Q891),99)=99,IF(IFERROR(SEARCH("H413",M891),99)=99,IF(IFERROR(SEARCH("H413",R891),99)=99,IF(IFERROR(SEARCH("H412",N891),99)=99,IF(IFERROR(SEARCH("H412",O891),99)=99,IF(IFERROR(SEARCH("H412",Q891),99)=99,IF(IFERROR(SEARCH("H412",M891),99)=99,IF(IFERROR(SEARCH("H412",R891),99)=99,0,Scoring!$E$2),Scoring!$E$2),Scoring!$E$2),Scoring!$E$2),Scoring!$E$2),Scoring!$E$2),Scoring!$E$2),Scoring!$E$2),Scoring!$E$2),Scoring!$E$2),Scoring!$E$2),Scoring!$E$2),Scoring!$E$2),Scoring!$E$2),Scoring!$E$2),Scoring!$E$2),Scoring!$E$2),Scoring!$E$2),Scoring!$E$2),Scoring!$E$2)</f>
        <v>0</v>
      </c>
      <c r="Y891" s="78">
        <f>IF(IFERROR(SEARCH("CMR",K891),99)=99,IF(IFERROR(SEARCH("Suspected CMR",S891),99)=99,IF(IFERROR(SEARCH("CMR",S891),99)=99,0,Scoring!$E$8),Scoring!$E$9),Scoring!$E$8)</f>
        <v>0</v>
      </c>
      <c r="Z891" s="78">
        <f>IF(IFERROR(SEARCH("H350",N891),99)=99,IF(IFERROR(SEARCH("H350",O891),99)=99,IF(IFERROR(SEARCH("H350",Q891),99)=99,IF(IFERROR(SEARCH("H350",M891),99)=99,IF(IFERROR(SEARCH("H350",R891),99)=99,IF(IFERROR(SEARCH("H351",N891),99)=99,IF(IFERROR(SEARCH("H351",O891),99)=99,IF(IFERROR(SEARCH("H351",Q891),99)=99,IF(IFERROR(SEARCH("H351",M891),99)=99,IF(IFERROR(SEARCH("H351",R891),99)=99,IF(IFERROR(SEARCH("carcinogenic",P891),99)=99,IF(IFERROR(SEARCH("suspected carcinogenic",S891),99)=99,0,Scoring!$E$12),Scoring!$E$11),Scoring!$E$10),Scoring!$E$10),Scoring!$E$10),Scoring!$E$10),Scoring!$E$10),Scoring!$E$10),Scoring!$E$10),Scoring!$E$10),Scoring!$E$10),Scoring!$E$10)</f>
        <v>0</v>
      </c>
      <c r="AA891" s="78">
        <f>IF(IFERROR(SEARCH("H340",N891),99)=99,IF(IFERROR(SEARCH("H340",O891),99)=99,IF(IFERROR(SEARCH("H340",Q891),99)=99,IF(IFERROR(SEARCH("H340",M891),99)=99,IF(IFERROR(SEARCH("H340",R891),99)=99,IF(IFERROR(SEARCH("H341",N891),99)=99,IF(IFERROR(SEARCH("H341",O891),99)=99,IF(IFERROR(SEARCH("H341",Q891),99)=99,IF(IFERROR(SEARCH("H341",M891),99)=99,IF(IFERROR(SEARCH("H341",R891),99)=99,IF(IFERROR(SEARCH("mutagenic",P891),99)=99,IF(IFERROR(SEARCH("suspected mutagenic",S891),99)=99,0,Scoring!$E$15),Scoring!$E$14),Scoring!$E$13),Scoring!$E$13),Scoring!$E$13),Scoring!$E$13),Scoring!$E$13),Scoring!$E$13),Scoring!$E$13),Scoring!$E$13),Scoring!$E$13),Scoring!$E$13)</f>
        <v>0</v>
      </c>
      <c r="AB891" s="78">
        <f>IF(IFERROR(SEARCH("H360",N891),99)=99,IF(IFERROR(SEARCH("H360",O891),99)=99,IF(IFERROR(SEARCH("H360",Q891),99)=99,IF(IFERROR(SEARCH("H360",M891),99)=99,IF(IFERROR(SEARCH("H360",R891),99)=99,IF(IFERROR(SEARCH("H361",N891),99)=99,IF(IFERROR(SEARCH("H361",O891),99)=99,IF(IFERROR(SEARCH("H361",Q891),99)=99,IF(IFERROR(SEARCH("H361",M891),99)=99,IF(IFERROR(SEARCH("H361",R891),99)=99,IF(IFERROR(SEARCH("reproduction",P891),99)=99,IF(IFERROR(SEARCH("suspected reprotoxic",S891),99)=99,IF(IFERROR(SEARCH("reprotoxic",S891),99)=99,IF(IFERROR(SEARCH("reprotoxic",K891),99)=99,0,Scoring!$E$18),Scoring!$E$18),Scoring!$E$19),Scoring!$E$17),Scoring!$E$16),Scoring!$E$16),Scoring!$E$16),Scoring!$E$16),Scoring!$E$16),Scoring!$E$16),Scoring!$E$16),Scoring!$E$16),Scoring!$E$16),Scoring!$E$16)</f>
        <v>0</v>
      </c>
      <c r="AC891" s="78">
        <f>IF(IFERROR(SEARCH("57f",L891),99)=99,IF(IFERROR(SEARCH("57(f)",P891),99)=99,0,Scoring!$E$20),Scoring!$E$20)</f>
        <v>1</v>
      </c>
      <c r="AD891" s="78">
        <f>IF(IFERROR(SEARCH("CAT1",T891),99)=99,IF(IFERROR(SEARCH("CAT2",T891),99)=99,IF(IFERROR(SEARCH("CAT3",T891),99)=99,IF(IFERROR(SEARCH("concluded to be endocrine",K891),99)=99,IF(IFERROR(SEARCH("categorised as endocrine",K891),99)=99,IF(IFERROR(SEARCH("endocrine disrupting",P891),99)=99,IF(IFERROR(SEARCH("endocrine disrupting",K891),99)=99,IF(IFERROR(SEARCH("suspected endocrine",S891),99)=99,IF(IFERROR(SEARCH("potential endocrine",S891),99)=99,0,Scoring!$E$25),Scoring!$E$25),Scoring!$E$24),Scoring!$E$24),Scoring!$E$24),Scoring!$E$24),Scoring!$E$23),Scoring!$E$22),Scoring!$E$21)</f>
        <v>1</v>
      </c>
      <c r="AE891" s="78">
        <f>IF(IFERROR(SEARCH("suspected sensitiser",S891),99)=99,IF(IFERROR(SEARCH("sensitiser",S891),99)=99,IF(IFERROR(SEARCH("other hazard based concern",S891),99)=99,0,Scoring!$E$28),Scoring!$E$26),Scoring!$E$27)</f>
        <v>0</v>
      </c>
      <c r="AF891" s="78">
        <f>IF(IFERROR(M891,1)=1,IF(IFERROR(N891,1)=1,IF(IFERROR(O891,1)=1,IF(IFERROR(Q891,1)=1,IF(IFERROR(R891,1)=1,IF(IFERROR(T891,1)=1,IF(IFERROR(K891,1)=1,IF(IFERROR(P891,1)=1,IF(IFERROR(S891,1)=1,Scoring!$E$29,0),0),0),0),0),0),0),0),0)</f>
        <v>0</v>
      </c>
      <c r="AG891" s="78">
        <f t="shared" si="65"/>
        <v>2</v>
      </c>
      <c r="AI891" s="93"/>
      <c r="AJ891" s="94"/>
      <c r="AK891" s="76"/>
      <c r="AL891" s="75"/>
      <c r="AN891" s="79"/>
      <c r="AO891" s="79"/>
      <c r="AP891" s="79"/>
      <c r="AQ891" s="79"/>
      <c r="AR891" s="79"/>
      <c r="AS891" s="78"/>
      <c r="AU891" s="79">
        <f>IF(IFERROR(F891,99)=99,IF(IFERROR(G891,99)=99,IF(IFERROR(H891,99)=99,IF(IFERROR(I891,99)=99,IF(IFERROR(E891,99)=99,IF(IFERROR(J891,99)=99,0,Scoring!$B$7),Scoring!$B$3),Scoring!$B$2),Scoring!$B$6),Scoring!$B$5),Scoring!$B$4)</f>
        <v>1</v>
      </c>
      <c r="AV891" s="78">
        <f t="shared" si="66"/>
        <v>2</v>
      </c>
      <c r="AW891" s="78"/>
      <c r="AX891" s="66"/>
      <c r="AY891" s="78"/>
      <c r="AZ891" s="76"/>
      <c r="BA891" s="76"/>
      <c r="BB891" s="76"/>
    </row>
    <row r="892" spans="1:54" x14ac:dyDescent="0.25">
      <c r="A892" s="77" t="s">
        <v>3349</v>
      </c>
      <c r="B892" s="76" t="str">
        <f t="shared" si="68"/>
        <v>500-045-0</v>
      </c>
      <c r="C892" s="77" t="s">
        <v>1072</v>
      </c>
      <c r="D892" s="77" t="s">
        <v>1073</v>
      </c>
      <c r="E892" s="76" t="str">
        <f>IF(C892="-",IF(A892="-",VLOOKUP(D892,'sin-list 180320_update'!$C$2:$C$835,1,FALSE),VLOOKUP(A892,'sin-list 180320_update'!$A$2:$A$835,1,FALSE)),VLOOKUP(C892,'sin-list 180320_update'!$B$2:$B$835,1,FALSE))</f>
        <v>500-045-0</v>
      </c>
      <c r="F892" s="76" t="str">
        <f>IF($C892="-",IF($A892="-",VLOOKUP($D892,'REACH Bilaga XVII_update'!$A$5:$A$131,1,FALSE),VLOOKUP($A892,'REACH Bilaga XVII_update'!$C$5:$C$131,1,FALSE)),VLOOKUP($C892,'REACH Bilaga XVII_update'!$B$5:$B$131,1,FALSE))</f>
        <v>500-045-0</v>
      </c>
      <c r="G892" s="76" t="e">
        <f>IF($C892="-",IF($A892="-",VLOOKUP($D892,' REACH Bilaga 59_update'!$A$5:$A$210,1,FALSE),VLOOKUP($A892,' REACH Bilaga 59_update'!$D$5:$D$210,1,FALSE)),VLOOKUP($C892,' REACH Bilaga 59_update'!$C$5:$C$210,1,FALSE))</f>
        <v>#N/A</v>
      </c>
      <c r="H892" s="76" t="str">
        <f>IF($C892="-",IF($A892="-",VLOOKUP($D892,'REACH Bilaga XIV_update'!$A$5:$A$110,1,FALSE),VLOOKUP($A892,'REACH Bilaga XIV_update'!$D$5:$D$110,1,FALSE)),VLOOKUP($C892,'REACH Bilaga XIV_update'!$C$5:$C$110,1,FALSE))</f>
        <v>500-045-0</v>
      </c>
      <c r="I892" s="76" t="e">
        <f>IF($C892="-",IF($A892="-",VLOOKUP($D892,CoRAP_update!$A$5:$A$376,1,FALSE),VLOOKUP($A892,CoRAP_update!$D$5:$D$376,1,FALSE)),VLOOKUP($C892,CoRAP_update!$C$5:$C$376,1,FALSE))</f>
        <v>#N/A</v>
      </c>
      <c r="J892" s="76" t="e">
        <f>IF($C892="-",IF($A892="-",VLOOKUP($D892,EDC_update!$C$2:$C$450,1,FALSE),VLOOKUP($A892,EDC_update!$B$2:$B$450,1,FALSE)),VLOOKUP($C892,EDC_update!$L$2:$L$450,1,FALSE))</f>
        <v>#N/A</v>
      </c>
      <c r="K892" s="76" t="str">
        <f>IF($C892="-",IF($A892="-",IF(VLOOKUP($D892,'sin-list 180320_update'!$C$2:$S$835,3,FALSE)="",NA(),VLOOKUP($D892,'sin-list 180320_update'!$C$2:$S$835,3,FALSE)),IF(VLOOKUP($A892,'sin-list 180320_update'!$A$2:$S$835,5,FALSE)="",NA(),VLOOKUP($A892,'sin-list 180320_update'!$A$2:$S$835,5,FALSE))),IF(VLOOKUP($C892,'sin-list 180320_update'!$B$2:$S$835,4,FALSE)="",NA(),VLOOKUP($C892,'sin-list 180320_update'!$B$2:$S$835,4,FALSE)))</f>
        <v>Nonylphenol etoxilates are categorized as endocrine disruptors (cat 1), they are the precursors of Nonyl phenol which is a persistent and bio-accumulative substance. It has been found in the environment.</v>
      </c>
      <c r="L892" s="76" t="str">
        <f>IF($C892="-",IF($A892="-",VLOOKUP($D892,'sin-list 180320_update'!$C$2:$S$835,6,FALSE),VLOOKUP($A892,'sin-list 180320_update'!$A$2:$S$835,8,FALSE)),VLOOKUP($C892,'sin-list 180320_update'!$B$2:$S$835,7,FALSE))</f>
        <v>Official classification missing - 57f substance</v>
      </c>
      <c r="M892" s="76" t="e">
        <f>IF($C892="-",IF($A892="-",IF(VLOOKUP($D892,'sin-list 180320_update'!$C$2:$S$835,8,FALSE)="",NA(),VLOOKUP($D892,'sin-list 180320_update'!$C$2:$S$835,8,FALSE)),IF(VLOOKUP($A892,'sin-list 180320_update'!$A$2:$S$835,10,FALSE)="",NA(),VLOOKUP($A892,'sin-list 180320_update'!$A$2:$S$835,10,FALSE))),IF(VLOOKUP($C892,'sin-list 180320_update'!$B$2:$S$835,9,FALSE)="",NA(),VLOOKUP($C892,'sin-list 180320_update'!$B$2:$S$835,9,FALSE)))</f>
        <v>#N/A</v>
      </c>
      <c r="N892" s="76" t="e">
        <f>IF($C892="-",IF($A892="-",IF(VLOOKUP($D892,'REACH Bilaga XVII_update'!$A$5:$E$131,4,FALSE)="",NA(),VLOOKUP($D892,'REACH Bilaga XVII_update'!$A$5:$E$131,4,FALSE)),IF(VLOOKUP($A892,'REACH Bilaga XVII_update'!$C$5:$D$131,2,FALSE)="",NA(),VLOOKUP($A892,'REACH Bilaga XVII_update'!$C$5:$D$131,2,FALSE))),IF(VLOOKUP($C892,'REACH Bilaga XVII_update'!$B$5:$D$131,3,FALSE)="",NA(),VLOOKUP($C892,'REACH Bilaga XVII_update'!$B$5:$D$131,3,FALSE)))</f>
        <v>#N/A</v>
      </c>
      <c r="O892" s="76" t="e">
        <f>IF($C892="-",IF($A892="-",IF(VLOOKUP($D892,' REACH Bilaga 59_update'!$A$5:$E$210,5,FALSE)="",NA(),VLOOKUP($D892,' REACH Bilaga 59_update'!$A$5:$E$210,5,FALSE)),IF(VLOOKUP($A892,' REACH Bilaga 59_update'!$D$5:$E$210,2,FALSE)="",NA(),VLOOKUP($A892,' REACH Bilaga 59_update'!$D$5:$E$210,2,FALSE))),IF(VLOOKUP($C892,' REACH Bilaga 59_update'!$C$5:$E$210,3,FALSE)="",NA(),VLOOKUP($C892,' REACH Bilaga 59_update'!$C$5:$E$210,3,FALSE)))</f>
        <v>#N/A</v>
      </c>
      <c r="P892" s="76" t="str">
        <f>IF(C892="-",IF(A892="-",IFERROR(VLOOKUP($D892,' REACH Bilaga 59_update'!$A$5:$F$210,MATCH(Sammanfattning!P$1,' REACH Bilaga 59_update'!$A$4:$F$4,0),FALSE),VLOOKUP($D892,'REACH Bilaga XIV_update'!$A$4:$H$110,MATCH(Sammanfattning!P$1,'REACH Bilaga XIV_update'!$A$4:$H$4,0),FALSE)),IFERROR(VLOOKUP($A892,' REACH Bilaga 59_update'!$D$5:$F$210,MATCH(Sammanfattning!P$1,' REACH Bilaga 59_update'!$D$4:$F$4,0),FALSE),VLOOKUP($A892,'REACH Bilaga XIV_update'!$D$4:$H$110,MATCH(Sammanfattning!P$1,'REACH Bilaga XIV_update'!$D$4:$H$4,0),FALSE))),IFERROR(VLOOKUP($C892,' REACH Bilaga 59_update'!$C$5:$F$210,MATCH(Sammanfattning!P$1,' REACH Bilaga 59_update'!$C$4:$F$4,0),FALSE),VLOOKUP($C892,'REACH Bilaga XIV_update'!$C$4:$H$110,MATCH(Sammanfattning!P$1,'REACH Bilaga XIV_update'!$C$4:$H$4,0),FALSE)))</f>
        <v>Endocrine disrupting properties (Article 57(f) - environment)</v>
      </c>
      <c r="Q892" s="76" t="e">
        <f>IF($C892="-",IF($A892="-",IF(VLOOKUP($D892,'REACH Bilaga XIV_update'!$A$5:$I$110,9,FALSE)="",NA(),VLOOKUP($D892,'REACH Bilaga XIV_update'!$A$5:$I$110,9,FALSE)),IF(VLOOKUP($A892,'REACH Bilaga XIV_update'!$D$5:$I$110,6,FALSE)="",NA(),VLOOKUP($A892,'REACH Bilaga XIV_update'!$D$5:$I$110,6,FALSE))),IF(VLOOKUP($C892,'REACH Bilaga XIV_update'!$C$5:$I$110,7,FALSE)="",NA(),VLOOKUP($C892,'REACH Bilaga XIV_update'!$C$5:$I$110,7,FALSE)))</f>
        <v>#N/A</v>
      </c>
      <c r="R892" s="76" t="e">
        <f>IF($C892="-",IF($A892="-",IF(VLOOKUP($D892,CoRAP_update!$A$5:$O$376,15,FALSE)="",NA(),VLOOKUP($D892,CoRAP_update!$A$5:$O$376,15,FALSE)),IF(VLOOKUP($A892,CoRAP_update!$D$5:$O$376,12,FALSE)="",NA(),VLOOKUP($A892,CoRAP_update!$D$5:$O$376,12,FALSE))),IF(VLOOKUP($C892,CoRAP_update!$C$5:$O$376,13,FALSE)="",NA(),VLOOKUP($C892,CoRAP_update!$C$5:$O$376,13,FALSE)))</f>
        <v>#N/A</v>
      </c>
      <c r="S892" s="144" t="e">
        <f>IF($C892="-",IF($A892="-",VLOOKUP($D892,CoRAP_update!$A$5:$J$376,MATCH(Sammanfattning!S$1,CoRAP_update!$A$4:$J$4,0),FALSE),VLOOKUP($A892,CoRAP_update!$D$5:$J$376,MATCH(Sammanfattning!S$1,CoRAP_update!$D$4:$J$4,0),FALSE)),VLOOKUP($C892,CoRAP_update!$C$5:$J$376,MATCH(Sammanfattning!S$1,CoRAP_update!$C$4:$J$4,0),FALSE))</f>
        <v>#N/A</v>
      </c>
      <c r="T892" s="76" t="e">
        <f>IF($A892="-",VLOOKUP($D892,EDC_update!$C$2:$F$450,4,FALSE),VLOOKUP($A892,EDC_update!$B$2:$F$450,5,FALSE))</f>
        <v>#N/A</v>
      </c>
      <c r="V892" s="78">
        <f>IF(IFERROR(SEARCH("PBT",P892),99)=99,IF(IFERROR(SEARCH("suspected PBT",S892),99)=99,IF(IFERROR(SEARCH("concluded to be PBT",K892),99)=99,IF(IFERROR(SEARCH("PBT",S892),99)=99,IF(IFERROR(SEARCH("PBT cand",L892),99)=99,IF(IFERROR(SEARCH("PBT",L892),99)=99,IF(IFERROR(SEARCH("persistent, bioackumulative and toxic properties",K892),99)=99,0,Scoring!$E$3),Scoring!$E$3),Scoring!$E$7),Scoring!$E$3),Scoring!$E$5),Scoring!$E$6),Scoring!$E$3)</f>
        <v>0</v>
      </c>
      <c r="W892" s="78">
        <f>IF(IFERROR(SEARCH("vPvB",P892),99)=99,IF(IFERROR(SEARCH("suspected pbt/vPvB",S892),99)=99,IF(IFERROR(SEARCH("vPvB",S892),99)=99,IF(IFERROR(SEARCH("concluded to be a vPvB",S892),99)=99,IF(IFERROR(SEARCH("identified as vPvB",K892),99)=99,IF(IFERROR(SEARCH("concluded to be a vPvB",K892),99)=99,IF(IFERROR(SEARCH("concluded to be both pbt and vPvB",S892),99)=99,IF(IFERROR(SEARCH("concluded to be both pbt and vPvB",K892),99)=99,0,Scoring!$E$5),Scoring!$E$5),Scoring!$E$5),Scoring!$E$5),Scoring!$E$5),Scoring!$E$4),Scoring!$E$6),Scoring!$E$4)</f>
        <v>0</v>
      </c>
      <c r="X892" s="78">
        <f>IF(IFERROR(SEARCH("H410",N892),99)=99,IF(IFERROR(SEARCH("H410",O892),99)=99,IF(IFERROR(SEARCH("H410",Q892),99)=99,IF(IFERROR(SEARCH("H410",M892),99)=99,IF(IFERROR(SEARCH("H410",R892),99)=99,IF(IFERROR(SEARCH("H411",N892),99)=99,IF(IFERROR(SEARCH("H411",O892),99)=99,IF(IFERROR(SEARCH("H411",Q892),99)=99,IF(IFERROR(SEARCH("H411",M892),99)=99,IF(IFERROR(SEARCH("H411",R892),99)=99,IF(IFERROR(SEARCH("H413",N892),99)=99,IF(IFERROR(SEARCH("H413",O892),99)=99,IF(IFERROR(SEARCH("H413",Q892),99)=99,IF(IFERROR(SEARCH("H413",M892),99)=99,IF(IFERROR(SEARCH("H413",R892),99)=99,IF(IFERROR(SEARCH("H412",N892),99)=99,IF(IFERROR(SEARCH("H412",O892),99)=99,IF(IFERROR(SEARCH("H412",Q892),99)=99,IF(IFERROR(SEARCH("H412",M892),99)=99,IF(IFERROR(SEARCH("H412",R892),99)=99,0,Scoring!$E$2),Scoring!$E$2),Scoring!$E$2),Scoring!$E$2),Scoring!$E$2),Scoring!$E$2),Scoring!$E$2),Scoring!$E$2),Scoring!$E$2),Scoring!$E$2),Scoring!$E$2),Scoring!$E$2),Scoring!$E$2),Scoring!$E$2),Scoring!$E$2),Scoring!$E$2),Scoring!$E$2),Scoring!$E$2),Scoring!$E$2),Scoring!$E$2)</f>
        <v>0</v>
      </c>
      <c r="Y892" s="78">
        <f>IF(IFERROR(SEARCH("CMR",K892),99)=99,IF(IFERROR(SEARCH("Suspected CMR",S892),99)=99,IF(IFERROR(SEARCH("CMR",S892),99)=99,0,Scoring!$E$8),Scoring!$E$9),Scoring!$E$8)</f>
        <v>0</v>
      </c>
      <c r="Z892" s="78">
        <f>IF(IFERROR(SEARCH("H350",N892),99)=99,IF(IFERROR(SEARCH("H350",O892),99)=99,IF(IFERROR(SEARCH("H350",Q892),99)=99,IF(IFERROR(SEARCH("H350",M892),99)=99,IF(IFERROR(SEARCH("H350",R892),99)=99,IF(IFERROR(SEARCH("H351",N892),99)=99,IF(IFERROR(SEARCH("H351",O892),99)=99,IF(IFERROR(SEARCH("H351",Q892),99)=99,IF(IFERROR(SEARCH("H351",M892),99)=99,IF(IFERROR(SEARCH("H351",R892),99)=99,IF(IFERROR(SEARCH("carcinogenic",P892),99)=99,IF(IFERROR(SEARCH("suspected carcinogenic",S892),99)=99,0,Scoring!$E$12),Scoring!$E$11),Scoring!$E$10),Scoring!$E$10),Scoring!$E$10),Scoring!$E$10),Scoring!$E$10),Scoring!$E$10),Scoring!$E$10),Scoring!$E$10),Scoring!$E$10),Scoring!$E$10)</f>
        <v>0</v>
      </c>
      <c r="AA892" s="78">
        <f>IF(IFERROR(SEARCH("H340",N892),99)=99,IF(IFERROR(SEARCH("H340",O892),99)=99,IF(IFERROR(SEARCH("H340",Q892),99)=99,IF(IFERROR(SEARCH("H340",M892),99)=99,IF(IFERROR(SEARCH("H340",R892),99)=99,IF(IFERROR(SEARCH("H341",N892),99)=99,IF(IFERROR(SEARCH("H341",O892),99)=99,IF(IFERROR(SEARCH("H341",Q892),99)=99,IF(IFERROR(SEARCH("H341",M892),99)=99,IF(IFERROR(SEARCH("H341",R892),99)=99,IF(IFERROR(SEARCH("mutagenic",P892),99)=99,IF(IFERROR(SEARCH("suspected mutagenic",S892),99)=99,0,Scoring!$E$15),Scoring!$E$14),Scoring!$E$13),Scoring!$E$13),Scoring!$E$13),Scoring!$E$13),Scoring!$E$13),Scoring!$E$13),Scoring!$E$13),Scoring!$E$13),Scoring!$E$13),Scoring!$E$13)</f>
        <v>0</v>
      </c>
      <c r="AB892" s="78">
        <f>IF(IFERROR(SEARCH("H360",N892),99)=99,IF(IFERROR(SEARCH("H360",O892),99)=99,IF(IFERROR(SEARCH("H360",Q892),99)=99,IF(IFERROR(SEARCH("H360",M892),99)=99,IF(IFERROR(SEARCH("H360",R892),99)=99,IF(IFERROR(SEARCH("H361",N892),99)=99,IF(IFERROR(SEARCH("H361",O892),99)=99,IF(IFERROR(SEARCH("H361",Q892),99)=99,IF(IFERROR(SEARCH("H361",M892),99)=99,IF(IFERROR(SEARCH("H361",R892),99)=99,IF(IFERROR(SEARCH("reproduction",P892),99)=99,IF(IFERROR(SEARCH("suspected reprotoxic",S892),99)=99,IF(IFERROR(SEARCH("reprotoxic",S892),99)=99,IF(IFERROR(SEARCH("reprotoxic",K892),99)=99,0,Scoring!$E$18),Scoring!$E$18),Scoring!$E$19),Scoring!$E$17),Scoring!$E$16),Scoring!$E$16),Scoring!$E$16),Scoring!$E$16),Scoring!$E$16),Scoring!$E$16),Scoring!$E$16),Scoring!$E$16),Scoring!$E$16),Scoring!$E$16)</f>
        <v>0</v>
      </c>
      <c r="AC892" s="78">
        <f>IF(IFERROR(SEARCH("57f",L892),99)=99,IF(IFERROR(SEARCH("57(f)",P892),99)=99,0,Scoring!$E$20),Scoring!$E$20)</f>
        <v>1</v>
      </c>
      <c r="AD892" s="78">
        <f>IF(IFERROR(SEARCH("CAT1",T892),99)=99,IF(IFERROR(SEARCH("CAT2",T892),99)=99,IF(IFERROR(SEARCH("CAT3",T892),99)=99,IF(IFERROR(SEARCH("concluded to be endocrine",K892),99)=99,IF(IFERROR(SEARCH("categorised as endocrine",K892),99)=99,IF(IFERROR(SEARCH("endocrine disrupting",P892),99)=99,IF(IFERROR(SEARCH("endocrine disrupting",K892),99)=99,IF(IFERROR(SEARCH("suspected endocrine",S892),99)=99,IF(IFERROR(SEARCH("potential endocrine",S892),99)=99,0,Scoring!$E$25),Scoring!$E$25),Scoring!$E$24),Scoring!$E$24),Scoring!$E$24),Scoring!$E$24),Scoring!$E$23),Scoring!$E$22),Scoring!$E$21)</f>
        <v>1</v>
      </c>
      <c r="AE892" s="78">
        <f>IF(IFERROR(SEARCH("suspected sensitiser",S892),99)=99,IF(IFERROR(SEARCH("sensitiser",S892),99)=99,IF(IFERROR(SEARCH("other hazard based concern",S892),99)=99,0,Scoring!$E$28),Scoring!$E$26),Scoring!$E$27)</f>
        <v>0</v>
      </c>
      <c r="AF892" s="78">
        <f>IF(IFERROR(M892,1)=1,IF(IFERROR(N892,1)=1,IF(IFERROR(O892,1)=1,IF(IFERROR(Q892,1)=1,IF(IFERROR(R892,1)=1,IF(IFERROR(T892,1)=1,IF(IFERROR(K892,1)=1,IF(IFERROR(P892,1)=1,IF(IFERROR(S892,1)=1,Scoring!$E$29,0),0),0),0),0),0),0),0),0)</f>
        <v>0</v>
      </c>
      <c r="AG892" s="78">
        <f t="shared" si="65"/>
        <v>2</v>
      </c>
      <c r="AI892" s="93"/>
      <c r="AJ892" s="94"/>
      <c r="AK892" s="76"/>
      <c r="AL892" s="75"/>
      <c r="AN892" s="79"/>
      <c r="AO892" s="79"/>
      <c r="AP892" s="79"/>
      <c r="AQ892" s="79"/>
      <c r="AR892" s="79"/>
      <c r="AS892" s="78"/>
      <c r="AU892" s="79">
        <f>IF(IFERROR(F892,99)=99,IF(IFERROR(G892,99)=99,IF(IFERROR(H892,99)=99,IF(IFERROR(I892,99)=99,IF(IFERROR(E892,99)=99,IF(IFERROR(J892,99)=99,0,Scoring!$B$7),Scoring!$B$3),Scoring!$B$2),Scoring!$B$6),Scoring!$B$5),Scoring!$B$4)</f>
        <v>1</v>
      </c>
      <c r="AV892" s="78">
        <f t="shared" si="66"/>
        <v>2</v>
      </c>
      <c r="AW892" s="78"/>
      <c r="AX892" s="66"/>
      <c r="AY892" s="78"/>
      <c r="AZ892" s="76"/>
      <c r="BA892" s="76"/>
      <c r="BB892" s="76"/>
    </row>
    <row r="893" spans="1:54" x14ac:dyDescent="0.25">
      <c r="A893" s="77" t="s">
        <v>3351</v>
      </c>
      <c r="B893" s="76" t="str">
        <f t="shared" si="68"/>
        <v>500-315-8</v>
      </c>
      <c r="C893" s="77" t="s">
        <v>644</v>
      </c>
      <c r="D893" s="77" t="s">
        <v>645</v>
      </c>
      <c r="E893" s="76" t="str">
        <f>IF(C893="-",IF(A893="-",VLOOKUP(D893,'sin-list 180320_update'!$C$2:$C$835,1,FALSE),VLOOKUP(A893,'sin-list 180320_update'!$A$2:$A$835,1,FALSE)),VLOOKUP(C893,'sin-list 180320_update'!$B$2:$B$835,1,FALSE))</f>
        <v>500-315-8</v>
      </c>
      <c r="F893" s="76" t="str">
        <f>IF($C893="-",IF($A893="-",VLOOKUP($D893,'REACH Bilaga XVII_update'!$A$5:$A$131,1,FALSE),VLOOKUP($A893,'REACH Bilaga XVII_update'!$C$5:$C$131,1,FALSE)),VLOOKUP($C893,'REACH Bilaga XVII_update'!$B$5:$B$131,1,FALSE))</f>
        <v>500-315-8</v>
      </c>
      <c r="G893" s="76" t="e">
        <f>IF($C893="-",IF($A893="-",VLOOKUP($D893,' REACH Bilaga 59_update'!$A$5:$A$210,1,FALSE),VLOOKUP($A893,' REACH Bilaga 59_update'!$D$5:$D$210,1,FALSE)),VLOOKUP($C893,' REACH Bilaga 59_update'!$C$5:$C$210,1,FALSE))</f>
        <v>#N/A</v>
      </c>
      <c r="H893" s="76" t="str">
        <f>IF($C893="-",IF($A893="-",VLOOKUP($D893,'REACH Bilaga XIV_update'!$A$5:$A$110,1,FALSE),VLOOKUP($A893,'REACH Bilaga XIV_update'!$D$5:$D$110,1,FALSE)),VLOOKUP($C893,'REACH Bilaga XIV_update'!$C$5:$C$110,1,FALSE))</f>
        <v>500-315-8</v>
      </c>
      <c r="I893" s="76" t="e">
        <f>IF($C893="-",IF($A893="-",VLOOKUP($D893,CoRAP_update!$A$5:$A$376,1,FALSE),VLOOKUP($A893,CoRAP_update!$D$5:$D$376,1,FALSE)),VLOOKUP($C893,CoRAP_update!$C$5:$C$376,1,FALSE))</f>
        <v>#N/A</v>
      </c>
      <c r="J893" s="76" t="e">
        <f>IF($C893="-",IF($A893="-",VLOOKUP($D893,EDC_update!$C$2:$C$450,1,FALSE),VLOOKUP($A893,EDC_update!$B$2:$B$450,1,FALSE)),VLOOKUP($C893,EDC_update!$L$2:$L$450,1,FALSE))</f>
        <v>#N/A</v>
      </c>
      <c r="K893" s="76" t="str">
        <f>IF($C893="-",IF($A893="-",IF(VLOOKUP($D893,'sin-list 180320_update'!$C$2:$S$835,3,FALSE)="",NA(),VLOOKUP($D893,'sin-list 180320_update'!$C$2:$S$835,3,FALSE)),IF(VLOOKUP($A893,'sin-list 180320_update'!$A$2:$S$835,5,FALSE)="",NA(),VLOOKUP($A893,'sin-list 180320_update'!$A$2:$S$835,5,FALSE))),IF(VLOOKUP($C893,'sin-list 180320_update'!$B$2:$S$835,4,FALSE)="",NA(),VLOOKUP($C893,'sin-list 180320_update'!$B$2:$S$835,4,FALSE)))</f>
        <v>Nonylphenol etoxilates are categorized as endocrine disruptors (cat 1), they are the precursors of Nonyl phenol which is a persistent and bio-accumulative substance. It has been found in the environment.</v>
      </c>
      <c r="L893" s="76" t="str">
        <f>IF($C893="-",IF($A893="-",VLOOKUP($D893,'sin-list 180320_update'!$C$2:$S$835,6,FALSE),VLOOKUP($A893,'sin-list 180320_update'!$A$2:$S$835,8,FALSE)),VLOOKUP($C893,'sin-list 180320_update'!$B$2:$S$835,7,FALSE))</f>
        <v>Official classification missing - 57f substance</v>
      </c>
      <c r="M893" s="76" t="e">
        <f>IF($C893="-",IF($A893="-",IF(VLOOKUP($D893,'sin-list 180320_update'!$C$2:$S$835,8,FALSE)="",NA(),VLOOKUP($D893,'sin-list 180320_update'!$C$2:$S$835,8,FALSE)),IF(VLOOKUP($A893,'sin-list 180320_update'!$A$2:$S$835,10,FALSE)="",NA(),VLOOKUP($A893,'sin-list 180320_update'!$A$2:$S$835,10,FALSE))),IF(VLOOKUP($C893,'sin-list 180320_update'!$B$2:$S$835,9,FALSE)="",NA(),VLOOKUP($C893,'sin-list 180320_update'!$B$2:$S$835,9,FALSE)))</f>
        <v>#N/A</v>
      </c>
      <c r="N893" s="76" t="e">
        <f>IF($C893="-",IF($A893="-",IF(VLOOKUP($D893,'REACH Bilaga XVII_update'!$A$5:$E$131,4,FALSE)="",NA(),VLOOKUP($D893,'REACH Bilaga XVII_update'!$A$5:$E$131,4,FALSE)),IF(VLOOKUP($A893,'REACH Bilaga XVII_update'!$C$5:$D$131,2,FALSE)="",NA(),VLOOKUP($A893,'REACH Bilaga XVII_update'!$C$5:$D$131,2,FALSE))),IF(VLOOKUP($C893,'REACH Bilaga XVII_update'!$B$5:$D$131,3,FALSE)="",NA(),VLOOKUP($C893,'REACH Bilaga XVII_update'!$B$5:$D$131,3,FALSE)))</f>
        <v>#N/A</v>
      </c>
      <c r="O893" s="76" t="e">
        <f>IF($C893="-",IF($A893="-",IF(VLOOKUP($D893,' REACH Bilaga 59_update'!$A$5:$E$210,5,FALSE)="",NA(),VLOOKUP($D893,' REACH Bilaga 59_update'!$A$5:$E$210,5,FALSE)),IF(VLOOKUP($A893,' REACH Bilaga 59_update'!$D$5:$E$210,2,FALSE)="",NA(),VLOOKUP($A893,' REACH Bilaga 59_update'!$D$5:$E$210,2,FALSE))),IF(VLOOKUP($C893,' REACH Bilaga 59_update'!$C$5:$E$210,3,FALSE)="",NA(),VLOOKUP($C893,' REACH Bilaga 59_update'!$C$5:$E$210,3,FALSE)))</f>
        <v>#N/A</v>
      </c>
      <c r="P893" s="76" t="str">
        <f>IF(C893="-",IF(A893="-",IFERROR(VLOOKUP($D893,' REACH Bilaga 59_update'!$A$5:$F$210,MATCH(Sammanfattning!P$1,' REACH Bilaga 59_update'!$A$4:$F$4,0),FALSE),VLOOKUP($D893,'REACH Bilaga XIV_update'!$A$4:$H$110,MATCH(Sammanfattning!P$1,'REACH Bilaga XIV_update'!$A$4:$H$4,0),FALSE)),IFERROR(VLOOKUP($A893,' REACH Bilaga 59_update'!$D$5:$F$210,MATCH(Sammanfattning!P$1,' REACH Bilaga 59_update'!$D$4:$F$4,0),FALSE),VLOOKUP($A893,'REACH Bilaga XIV_update'!$D$4:$H$110,MATCH(Sammanfattning!P$1,'REACH Bilaga XIV_update'!$D$4:$H$4,0),FALSE))),IFERROR(VLOOKUP($C893,' REACH Bilaga 59_update'!$C$5:$F$210,MATCH(Sammanfattning!P$1,' REACH Bilaga 59_update'!$C$4:$F$4,0),FALSE),VLOOKUP($C893,'REACH Bilaga XIV_update'!$C$4:$H$110,MATCH(Sammanfattning!P$1,'REACH Bilaga XIV_update'!$C$4:$H$4,0),FALSE)))</f>
        <v>Endocrine disrupting properties (Article 57(f) - environment)</v>
      </c>
      <c r="Q893" s="76" t="e">
        <f>IF($C893="-",IF($A893="-",IF(VLOOKUP($D893,'REACH Bilaga XIV_update'!$A$5:$I$110,9,FALSE)="",NA(),VLOOKUP($D893,'REACH Bilaga XIV_update'!$A$5:$I$110,9,FALSE)),IF(VLOOKUP($A893,'REACH Bilaga XIV_update'!$D$5:$I$110,6,FALSE)="",NA(),VLOOKUP($A893,'REACH Bilaga XIV_update'!$D$5:$I$110,6,FALSE))),IF(VLOOKUP($C893,'REACH Bilaga XIV_update'!$C$5:$I$110,7,FALSE)="",NA(),VLOOKUP($C893,'REACH Bilaga XIV_update'!$C$5:$I$110,7,FALSE)))</f>
        <v>#N/A</v>
      </c>
      <c r="R893" s="76" t="e">
        <f>IF($C893="-",IF($A893="-",IF(VLOOKUP($D893,CoRAP_update!$A$5:$O$376,15,FALSE)="",NA(),VLOOKUP($D893,CoRAP_update!$A$5:$O$376,15,FALSE)),IF(VLOOKUP($A893,CoRAP_update!$D$5:$O$376,12,FALSE)="",NA(),VLOOKUP($A893,CoRAP_update!$D$5:$O$376,12,FALSE))),IF(VLOOKUP($C893,CoRAP_update!$C$5:$O$376,13,FALSE)="",NA(),VLOOKUP($C893,CoRAP_update!$C$5:$O$376,13,FALSE)))</f>
        <v>#N/A</v>
      </c>
      <c r="S893" s="144" t="e">
        <f>IF($C893="-",IF($A893="-",VLOOKUP($D893,CoRAP_update!$A$5:$J$376,MATCH(Sammanfattning!S$1,CoRAP_update!$A$4:$J$4,0),FALSE),VLOOKUP($A893,CoRAP_update!$D$5:$J$376,MATCH(Sammanfattning!S$1,CoRAP_update!$D$4:$J$4,0),FALSE)),VLOOKUP($C893,CoRAP_update!$C$5:$J$376,MATCH(Sammanfattning!S$1,CoRAP_update!$C$4:$J$4,0),FALSE))</f>
        <v>#N/A</v>
      </c>
      <c r="T893" s="76" t="e">
        <f>IF($A893="-",VLOOKUP($D893,EDC_update!$C$2:$F$450,4,FALSE),VLOOKUP($A893,EDC_update!$B$2:$F$450,5,FALSE))</f>
        <v>#N/A</v>
      </c>
      <c r="V893" s="78">
        <f>IF(IFERROR(SEARCH("PBT",P893),99)=99,IF(IFERROR(SEARCH("suspected PBT",S893),99)=99,IF(IFERROR(SEARCH("concluded to be PBT",K893),99)=99,IF(IFERROR(SEARCH("PBT",S893),99)=99,IF(IFERROR(SEARCH("PBT cand",L893),99)=99,IF(IFERROR(SEARCH("PBT",L893),99)=99,IF(IFERROR(SEARCH("persistent, bioackumulative and toxic properties",K893),99)=99,0,Scoring!$E$3),Scoring!$E$3),Scoring!$E$7),Scoring!$E$3),Scoring!$E$5),Scoring!$E$6),Scoring!$E$3)</f>
        <v>0</v>
      </c>
      <c r="W893" s="78">
        <f>IF(IFERROR(SEARCH("vPvB",P893),99)=99,IF(IFERROR(SEARCH("suspected pbt/vPvB",S893),99)=99,IF(IFERROR(SEARCH("vPvB",S893),99)=99,IF(IFERROR(SEARCH("concluded to be a vPvB",S893),99)=99,IF(IFERROR(SEARCH("identified as vPvB",K893),99)=99,IF(IFERROR(SEARCH("concluded to be a vPvB",K893),99)=99,IF(IFERROR(SEARCH("concluded to be both pbt and vPvB",S893),99)=99,IF(IFERROR(SEARCH("concluded to be both pbt and vPvB",K893),99)=99,0,Scoring!$E$5),Scoring!$E$5),Scoring!$E$5),Scoring!$E$5),Scoring!$E$5),Scoring!$E$4),Scoring!$E$6),Scoring!$E$4)</f>
        <v>0</v>
      </c>
      <c r="X893" s="78">
        <f>IF(IFERROR(SEARCH("H410",N893),99)=99,IF(IFERROR(SEARCH("H410",O893),99)=99,IF(IFERROR(SEARCH("H410",Q893),99)=99,IF(IFERROR(SEARCH("H410",M893),99)=99,IF(IFERROR(SEARCH("H410",R893),99)=99,IF(IFERROR(SEARCH("H411",N893),99)=99,IF(IFERROR(SEARCH("H411",O893),99)=99,IF(IFERROR(SEARCH("H411",Q893),99)=99,IF(IFERROR(SEARCH("H411",M893),99)=99,IF(IFERROR(SEARCH("H411",R893),99)=99,IF(IFERROR(SEARCH("H413",N893),99)=99,IF(IFERROR(SEARCH("H413",O893),99)=99,IF(IFERROR(SEARCH("H413",Q893),99)=99,IF(IFERROR(SEARCH("H413",M893),99)=99,IF(IFERROR(SEARCH("H413",R893),99)=99,IF(IFERROR(SEARCH("H412",N893),99)=99,IF(IFERROR(SEARCH("H412",O893),99)=99,IF(IFERROR(SEARCH("H412",Q893),99)=99,IF(IFERROR(SEARCH("H412",M893),99)=99,IF(IFERROR(SEARCH("H412",R893),99)=99,0,Scoring!$E$2),Scoring!$E$2),Scoring!$E$2),Scoring!$E$2),Scoring!$E$2),Scoring!$E$2),Scoring!$E$2),Scoring!$E$2),Scoring!$E$2),Scoring!$E$2),Scoring!$E$2),Scoring!$E$2),Scoring!$E$2),Scoring!$E$2),Scoring!$E$2),Scoring!$E$2),Scoring!$E$2),Scoring!$E$2),Scoring!$E$2),Scoring!$E$2)</f>
        <v>0</v>
      </c>
      <c r="Y893" s="78">
        <f>IF(IFERROR(SEARCH("CMR",K893),99)=99,IF(IFERROR(SEARCH("Suspected CMR",S893),99)=99,IF(IFERROR(SEARCH("CMR",S893),99)=99,0,Scoring!$E$8),Scoring!$E$9),Scoring!$E$8)</f>
        <v>0</v>
      </c>
      <c r="Z893" s="78">
        <f>IF(IFERROR(SEARCH("H350",N893),99)=99,IF(IFERROR(SEARCH("H350",O893),99)=99,IF(IFERROR(SEARCH("H350",Q893),99)=99,IF(IFERROR(SEARCH("H350",M893),99)=99,IF(IFERROR(SEARCH("H350",R893),99)=99,IF(IFERROR(SEARCH("H351",N893),99)=99,IF(IFERROR(SEARCH("H351",O893),99)=99,IF(IFERROR(SEARCH("H351",Q893),99)=99,IF(IFERROR(SEARCH("H351",M893),99)=99,IF(IFERROR(SEARCH("H351",R893),99)=99,IF(IFERROR(SEARCH("carcinogenic",P893),99)=99,IF(IFERROR(SEARCH("suspected carcinogenic",S893),99)=99,0,Scoring!$E$12),Scoring!$E$11),Scoring!$E$10),Scoring!$E$10),Scoring!$E$10),Scoring!$E$10),Scoring!$E$10),Scoring!$E$10),Scoring!$E$10),Scoring!$E$10),Scoring!$E$10),Scoring!$E$10)</f>
        <v>0</v>
      </c>
      <c r="AA893" s="78">
        <f>IF(IFERROR(SEARCH("H340",N893),99)=99,IF(IFERROR(SEARCH("H340",O893),99)=99,IF(IFERROR(SEARCH("H340",Q893),99)=99,IF(IFERROR(SEARCH("H340",M893),99)=99,IF(IFERROR(SEARCH("H340",R893),99)=99,IF(IFERROR(SEARCH("H341",N893),99)=99,IF(IFERROR(SEARCH("H341",O893),99)=99,IF(IFERROR(SEARCH("H341",Q893),99)=99,IF(IFERROR(SEARCH("H341",M893),99)=99,IF(IFERROR(SEARCH("H341",R893),99)=99,IF(IFERROR(SEARCH("mutagenic",P893),99)=99,IF(IFERROR(SEARCH("suspected mutagenic",S893),99)=99,0,Scoring!$E$15),Scoring!$E$14),Scoring!$E$13),Scoring!$E$13),Scoring!$E$13),Scoring!$E$13),Scoring!$E$13),Scoring!$E$13),Scoring!$E$13),Scoring!$E$13),Scoring!$E$13),Scoring!$E$13)</f>
        <v>0</v>
      </c>
      <c r="AB893" s="78">
        <f>IF(IFERROR(SEARCH("H360",N893),99)=99,IF(IFERROR(SEARCH("H360",O893),99)=99,IF(IFERROR(SEARCH("H360",Q893),99)=99,IF(IFERROR(SEARCH("H360",M893),99)=99,IF(IFERROR(SEARCH("H360",R893),99)=99,IF(IFERROR(SEARCH("H361",N893),99)=99,IF(IFERROR(SEARCH("H361",O893),99)=99,IF(IFERROR(SEARCH("H361",Q893),99)=99,IF(IFERROR(SEARCH("H361",M893),99)=99,IF(IFERROR(SEARCH("H361",R893),99)=99,IF(IFERROR(SEARCH("reproduction",P893),99)=99,IF(IFERROR(SEARCH("suspected reprotoxic",S893),99)=99,IF(IFERROR(SEARCH("reprotoxic",S893),99)=99,IF(IFERROR(SEARCH("reprotoxic",K893),99)=99,0,Scoring!$E$18),Scoring!$E$18),Scoring!$E$19),Scoring!$E$17),Scoring!$E$16),Scoring!$E$16),Scoring!$E$16),Scoring!$E$16),Scoring!$E$16),Scoring!$E$16),Scoring!$E$16),Scoring!$E$16),Scoring!$E$16),Scoring!$E$16)</f>
        <v>0</v>
      </c>
      <c r="AC893" s="78">
        <f>IF(IFERROR(SEARCH("57f",L893),99)=99,IF(IFERROR(SEARCH("57(f)",P893),99)=99,0,Scoring!$E$20),Scoring!$E$20)</f>
        <v>1</v>
      </c>
      <c r="AD893" s="78">
        <f>IF(IFERROR(SEARCH("CAT1",T893),99)=99,IF(IFERROR(SEARCH("CAT2",T893),99)=99,IF(IFERROR(SEARCH("CAT3",T893),99)=99,IF(IFERROR(SEARCH("concluded to be endocrine",K893),99)=99,IF(IFERROR(SEARCH("categorised as endocrine",K893),99)=99,IF(IFERROR(SEARCH("endocrine disrupting",P893),99)=99,IF(IFERROR(SEARCH("endocrine disrupting",K893),99)=99,IF(IFERROR(SEARCH("suspected endocrine",S893),99)=99,IF(IFERROR(SEARCH("potential endocrine",S893),99)=99,0,Scoring!$E$25),Scoring!$E$25),Scoring!$E$24),Scoring!$E$24),Scoring!$E$24),Scoring!$E$24),Scoring!$E$23),Scoring!$E$22),Scoring!$E$21)</f>
        <v>1</v>
      </c>
      <c r="AE893" s="78">
        <f>IF(IFERROR(SEARCH("suspected sensitiser",S893),99)=99,IF(IFERROR(SEARCH("sensitiser",S893),99)=99,IF(IFERROR(SEARCH("other hazard based concern",S893),99)=99,0,Scoring!$E$28),Scoring!$E$26),Scoring!$E$27)</f>
        <v>0</v>
      </c>
      <c r="AF893" s="78">
        <f>IF(IFERROR(M893,1)=1,IF(IFERROR(N893,1)=1,IF(IFERROR(O893,1)=1,IF(IFERROR(Q893,1)=1,IF(IFERROR(R893,1)=1,IF(IFERROR(T893,1)=1,IF(IFERROR(K893,1)=1,IF(IFERROR(P893,1)=1,IF(IFERROR(S893,1)=1,Scoring!$E$29,0),0),0),0),0),0),0),0),0)</f>
        <v>0</v>
      </c>
      <c r="AG893" s="78">
        <f t="shared" si="65"/>
        <v>2</v>
      </c>
      <c r="AI893" s="93"/>
      <c r="AJ893" s="94"/>
      <c r="AK893" s="76"/>
      <c r="AL893" s="75"/>
      <c r="AN893" s="79"/>
      <c r="AO893" s="79"/>
      <c r="AP893" s="79"/>
      <c r="AQ893" s="79"/>
      <c r="AR893" s="79"/>
      <c r="AS893" s="78"/>
      <c r="AU893" s="79">
        <f>IF(IFERROR(F893,99)=99,IF(IFERROR(G893,99)=99,IF(IFERROR(H893,99)=99,IF(IFERROR(I893,99)=99,IF(IFERROR(E893,99)=99,IF(IFERROR(J893,99)=99,0,Scoring!$B$7),Scoring!$B$3),Scoring!$B$2),Scoring!$B$6),Scoring!$B$5),Scoring!$B$4)</f>
        <v>1</v>
      </c>
      <c r="AV893" s="78">
        <f t="shared" si="66"/>
        <v>2</v>
      </c>
      <c r="AW893" s="78"/>
      <c r="AX893" s="66"/>
      <c r="AY893" s="78"/>
      <c r="AZ893" s="76"/>
      <c r="BA893" s="76"/>
      <c r="BB893" s="76"/>
    </row>
    <row r="894" spans="1:54" x14ac:dyDescent="0.25">
      <c r="A894" s="80" t="s">
        <v>11201</v>
      </c>
      <c r="B894" s="80" t="s">
        <v>30</v>
      </c>
      <c r="C894" s="80" t="s">
        <v>11200</v>
      </c>
      <c r="D894" s="80" t="s">
        <v>11221</v>
      </c>
      <c r="E894" s="76" t="e">
        <f>IF(C894="-",IF(A894="-",VLOOKUP(D894,'sin-list 180320_update'!$C$2:$C$835,1,FALSE),VLOOKUP(A894,'sin-list 180320_update'!$A$2:$A$835,1,FALSE)),VLOOKUP(C894,'sin-list 180320_update'!$B$2:$B$835,1,FALSE))</f>
        <v>#N/A</v>
      </c>
      <c r="F894" s="76" t="e">
        <f>IF($C894="-",IF($A894="-",VLOOKUP($D894,'REACH Bilaga XVII_update'!$A$5:$A$131,1,FALSE),VLOOKUP($A894,'REACH Bilaga XVII_update'!$C$5:$C$131,1,FALSE)),VLOOKUP($C894,'REACH Bilaga XVII_update'!$B$5:$B$131,1,FALSE))</f>
        <v>#N/A</v>
      </c>
      <c r="G894" s="76" t="str">
        <f>IF($C894="-",IF($A894="-",VLOOKUP($D894,' REACH Bilaga 59_update'!$A$5:$A$210,1,FALSE),VLOOKUP($A894,' REACH Bilaga 59_update'!$D$5:$D$210,1,FALSE)),VLOOKUP($C894,' REACH Bilaga 59_update'!$C$5:$C$210,1,FALSE))</f>
        <v>608-492-4</v>
      </c>
      <c r="H894" s="76" t="e">
        <f>IF($C894="-",IF($A894="-",VLOOKUP($D894,'REACH Bilaga XIV_update'!$A$5:$A$110,1,FALSE),VLOOKUP($A894,'REACH Bilaga XIV_update'!$D$5:$D$110,1,FALSE)),VLOOKUP($C894,'REACH Bilaga XIV_update'!$C$5:$C$110,1,FALSE))</f>
        <v>#N/A</v>
      </c>
      <c r="I894" s="76" t="e">
        <f>IF($C894="-",IF($A894="-",VLOOKUP($D894,CoRAP_update!$A$5:$A$376,1,FALSE),VLOOKUP($A894,CoRAP_update!$D$5:$D$376,1,FALSE)),VLOOKUP($C894,CoRAP_update!$C$5:$C$376,1,FALSE))</f>
        <v>#N/A</v>
      </c>
      <c r="J894" s="76" t="e">
        <f>IF($C894="-",IF($A894="-",VLOOKUP($D894,EDC_update!$C$2:$C$450,1,FALSE),VLOOKUP($A894,EDC_update!$B$2:$B$450,1,FALSE)),VLOOKUP($C894,EDC_update!$L$2:$L$450,1,FALSE))</f>
        <v>#N/A</v>
      </c>
      <c r="K894" s="76" t="e">
        <f>IF($C894="-",IF($A894="-",IF(VLOOKUP($D894,'sin-list 180320_update'!$C$2:$S$835,3,FALSE)="",NA(),VLOOKUP($D894,'sin-list 180320_update'!$C$2:$S$835,3,FALSE)),IF(VLOOKUP($A894,'sin-list 180320_update'!$A$2:$S$835,5,FALSE)="",NA(),VLOOKUP($A894,'sin-list 180320_update'!$A$2:$S$835,5,FALSE))),IF(VLOOKUP($C894,'sin-list 180320_update'!$B$2:$S$835,4,FALSE)="",NA(),VLOOKUP($C894,'sin-list 180320_update'!$B$2:$S$835,4,FALSE)))</f>
        <v>#N/A</v>
      </c>
      <c r="L894" s="76" t="e">
        <f>IF($C894="-",IF($A894="-",VLOOKUP($D894,'sin-list 180320_update'!$C$2:$S$835,6,FALSE),VLOOKUP($A894,'sin-list 180320_update'!$A$2:$S$835,8,FALSE)),VLOOKUP($C894,'sin-list 180320_update'!$B$2:$S$835,7,FALSE))</f>
        <v>#N/A</v>
      </c>
      <c r="M894" s="76" t="e">
        <f>IF($C894="-",IF($A894="-",IF(VLOOKUP($D894,'sin-list 180320_update'!$C$2:$S$835,8,FALSE)="",NA(),VLOOKUP($D894,'sin-list 180320_update'!$C$2:$S$835,8,FALSE)),IF(VLOOKUP($A894,'sin-list 180320_update'!$A$2:$S$835,10,FALSE)="",NA(),VLOOKUP($A894,'sin-list 180320_update'!$A$2:$S$835,10,FALSE))),IF(VLOOKUP($C894,'sin-list 180320_update'!$B$2:$S$835,9,FALSE)="",NA(),VLOOKUP($C894,'sin-list 180320_update'!$B$2:$S$835,9,FALSE)))</f>
        <v>#N/A</v>
      </c>
      <c r="N894" s="76" t="e">
        <f>IF($C894="-",IF($A894="-",IF(VLOOKUP($D894,'REACH Bilaga XVII_update'!$A$5:$E$131,4,FALSE)="",NA(),VLOOKUP($D894,'REACH Bilaga XVII_update'!$A$5:$E$131,4,FALSE)),IF(VLOOKUP($A894,'REACH Bilaga XVII_update'!$C$5:$D$131,2,FALSE)="",NA(),VLOOKUP($A894,'REACH Bilaga XVII_update'!$C$5:$D$131,2,FALSE))),IF(VLOOKUP($C894,'REACH Bilaga XVII_update'!$B$5:$D$131,3,FALSE)="",NA(),VLOOKUP($C894,'REACH Bilaga XVII_update'!$B$5:$D$131,3,FALSE)))</f>
        <v>#N/A</v>
      </c>
      <c r="O894" s="76" t="e">
        <f>IF($C894="-",IF($A894="-",IF(VLOOKUP($D894,' REACH Bilaga 59_update'!$A$5:$E$210,5,FALSE)="",NA(),VLOOKUP($D894,' REACH Bilaga 59_update'!$A$5:$E$210,5,FALSE)),IF(VLOOKUP($A894,' REACH Bilaga 59_update'!$D$5:$E$210,2,FALSE)="",NA(),VLOOKUP($A894,' REACH Bilaga 59_update'!$D$5:$E$210,2,FALSE))),IF(VLOOKUP($C894,' REACH Bilaga 59_update'!$C$5:$E$210,3,FALSE)="",NA(),VLOOKUP($C894,' REACH Bilaga 59_update'!$C$5:$E$210,3,FALSE)))</f>
        <v>#N/A</v>
      </c>
      <c r="P894" s="76" t="str">
        <f>IF(C894="-",IF(A894="-",IFERROR(VLOOKUP($D894,' REACH Bilaga 59_update'!$A$5:$F$210,MATCH(Sammanfattning!P$1,' REACH Bilaga 59_update'!$A$4:$F$4,0),FALSE),VLOOKUP($D894,'REACH Bilaga XIV_update'!$A$4:$H$110,MATCH(Sammanfattning!P$1,'REACH Bilaga XIV_update'!$A$4:$H$4,0),FALSE)),IFERROR(VLOOKUP($A894,' REACH Bilaga 59_update'!$D$5:$F$210,MATCH(Sammanfattning!P$1,' REACH Bilaga 59_update'!$D$4:$F$4,0),FALSE),VLOOKUP($A894,'REACH Bilaga XIV_update'!$D$4:$H$110,MATCH(Sammanfattning!P$1,'REACH Bilaga XIV_update'!$D$4:$H$4,0),FALSE))),IFERROR(VLOOKUP($C894,' REACH Bilaga 59_update'!$C$5:$F$210,MATCH(Sammanfattning!P$1,' REACH Bilaga 59_update'!$C$4:$F$4,0),FALSE),VLOOKUP($C894,'REACH Bilaga XIV_update'!$C$4:$H$110,MATCH(Sammanfattning!P$1,'REACH Bilaga XIV_update'!$C$4:$H$4,0),FALSE)))</f>
        <v>Endocrine disrupting properties (Article 57(f) - environment)</v>
      </c>
      <c r="Q894" s="76" t="e">
        <f>IF($C894="-",IF($A894="-",IF(VLOOKUP($D894,'REACH Bilaga XIV_update'!$A$5:$I$110,9,FALSE)="",NA(),VLOOKUP($D894,'REACH Bilaga XIV_update'!$A$5:$I$110,9,FALSE)),IF(VLOOKUP($A894,'REACH Bilaga XIV_update'!$D$5:$I$110,6,FALSE)="",NA(),VLOOKUP($A894,'REACH Bilaga XIV_update'!$D$5:$I$110,6,FALSE))),IF(VLOOKUP($C894,'REACH Bilaga XIV_update'!$C$5:$I$110,7,FALSE)="",NA(),VLOOKUP($C894,'REACH Bilaga XIV_update'!$C$5:$I$110,7,FALSE)))</f>
        <v>#N/A</v>
      </c>
      <c r="R894" s="76" t="e">
        <f>IF($C894="-",IF($A894="-",IF(VLOOKUP($D894,CoRAP_update!$A$5:$O$376,15,FALSE)="",NA(),VLOOKUP($D894,CoRAP_update!$A$5:$O$376,15,FALSE)),IF(VLOOKUP($A894,CoRAP_update!$D$5:$O$376,12,FALSE)="",NA(),VLOOKUP($A894,CoRAP_update!$D$5:$O$376,12,FALSE))),IF(VLOOKUP($C894,CoRAP_update!$C$5:$O$376,13,FALSE)="",NA(),VLOOKUP($C894,CoRAP_update!$C$5:$O$376,13,FALSE)))</f>
        <v>#N/A</v>
      </c>
      <c r="S894" s="144" t="e">
        <f>IF($C894="-",IF($A894="-",VLOOKUP($D894,CoRAP_update!$A$5:$J$376,MATCH(Sammanfattning!S$1,CoRAP_update!$A$4:$J$4,0),FALSE),VLOOKUP($A894,CoRAP_update!$D$5:$J$376,MATCH(Sammanfattning!S$1,CoRAP_update!$D$4:$J$4,0),FALSE)),VLOOKUP($C894,CoRAP_update!$C$5:$J$376,MATCH(Sammanfattning!S$1,CoRAP_update!$C$4:$J$4,0),FALSE))</f>
        <v>#N/A</v>
      </c>
      <c r="T894" s="76" t="e">
        <f>IF($A894="-",VLOOKUP($D894,EDC_update!$C$2:$F$450,4,FALSE),VLOOKUP($A894,EDC_update!$B$2:$F$450,5,FALSE))</f>
        <v>#N/A</v>
      </c>
      <c r="V894" s="78">
        <f>IF(IFERROR(SEARCH("PBT",P894),99)=99,IF(IFERROR(SEARCH("suspected PBT",S894),99)=99,IF(IFERROR(SEARCH("concluded to be PBT",K894),99)=99,IF(IFERROR(SEARCH("PBT",S894),99)=99,IF(IFERROR(SEARCH("PBT cand",L894),99)=99,IF(IFERROR(SEARCH("PBT",L894),99)=99,IF(IFERROR(SEARCH("persistent, bioackumulative and toxic properties",K894),99)=99,0,Scoring!$E$3),Scoring!$E$3),Scoring!$E$7),Scoring!$E$3),Scoring!$E$5),Scoring!$E$6),Scoring!$E$3)</f>
        <v>0</v>
      </c>
      <c r="W894" s="78">
        <f>IF(IFERROR(SEARCH("vPvB",P894),99)=99,IF(IFERROR(SEARCH("suspected pbt/vPvB",S894),99)=99,IF(IFERROR(SEARCH("vPvB",S894),99)=99,IF(IFERROR(SEARCH("concluded to be a vPvB",S894),99)=99,IF(IFERROR(SEARCH("identified as vPvB",K894),99)=99,IF(IFERROR(SEARCH("concluded to be a vPvB",K894),99)=99,IF(IFERROR(SEARCH("concluded to be both pbt and vPvB",S894),99)=99,IF(IFERROR(SEARCH("concluded to be both pbt and vPvB",K894),99)=99,0,Scoring!$E$5),Scoring!$E$5),Scoring!$E$5),Scoring!$E$5),Scoring!$E$5),Scoring!$E$4),Scoring!$E$6),Scoring!$E$4)</f>
        <v>0</v>
      </c>
      <c r="X894" s="78">
        <f>IF(IFERROR(SEARCH("H410",N894),99)=99,IF(IFERROR(SEARCH("H410",O894),99)=99,IF(IFERROR(SEARCH("H410",Q894),99)=99,IF(IFERROR(SEARCH("H410",M894),99)=99,IF(IFERROR(SEARCH("H410",R894),99)=99,IF(IFERROR(SEARCH("H411",N894),99)=99,IF(IFERROR(SEARCH("H411",O894),99)=99,IF(IFERROR(SEARCH("H411",Q894),99)=99,IF(IFERROR(SEARCH("H411",M894),99)=99,IF(IFERROR(SEARCH("H411",R894),99)=99,IF(IFERROR(SEARCH("H413",N894),99)=99,IF(IFERROR(SEARCH("H413",O894),99)=99,IF(IFERROR(SEARCH("H413",Q894),99)=99,IF(IFERROR(SEARCH("H413",M894),99)=99,IF(IFERROR(SEARCH("H413",R894),99)=99,IF(IFERROR(SEARCH("H412",N894),99)=99,IF(IFERROR(SEARCH("H412",O894),99)=99,IF(IFERROR(SEARCH("H412",Q894),99)=99,IF(IFERROR(SEARCH("H412",M894),99)=99,IF(IFERROR(SEARCH("H412",R894),99)=99,0,Scoring!$E$2),Scoring!$E$2),Scoring!$E$2),Scoring!$E$2),Scoring!$E$2),Scoring!$E$2),Scoring!$E$2),Scoring!$E$2),Scoring!$E$2),Scoring!$E$2),Scoring!$E$2),Scoring!$E$2),Scoring!$E$2),Scoring!$E$2),Scoring!$E$2),Scoring!$E$2),Scoring!$E$2),Scoring!$E$2),Scoring!$E$2),Scoring!$E$2)</f>
        <v>0</v>
      </c>
      <c r="Y894" s="78">
        <f>IF(IFERROR(SEARCH("CMR",K894),99)=99,IF(IFERROR(SEARCH("Suspected CMR",S894),99)=99,IF(IFERROR(SEARCH("CMR",S894),99)=99,0,Scoring!$E$8),Scoring!$E$9),Scoring!$E$8)</f>
        <v>0</v>
      </c>
      <c r="Z894" s="78">
        <f>IF(IFERROR(SEARCH("H350",N894),99)=99,IF(IFERROR(SEARCH("H350",O894),99)=99,IF(IFERROR(SEARCH("H350",Q894),99)=99,IF(IFERROR(SEARCH("H350",M894),99)=99,IF(IFERROR(SEARCH("H350",R894),99)=99,IF(IFERROR(SEARCH("H351",N894),99)=99,IF(IFERROR(SEARCH("H351",O894),99)=99,IF(IFERROR(SEARCH("H351",Q894),99)=99,IF(IFERROR(SEARCH("H351",M894),99)=99,IF(IFERROR(SEARCH("H351",R894),99)=99,IF(IFERROR(SEARCH("carcinogenic",P894),99)=99,IF(IFERROR(SEARCH("suspected carcinogenic",S894),99)=99,0,Scoring!$E$12),Scoring!$E$11),Scoring!$E$10),Scoring!$E$10),Scoring!$E$10),Scoring!$E$10),Scoring!$E$10),Scoring!$E$10),Scoring!$E$10),Scoring!$E$10),Scoring!$E$10),Scoring!$E$10)</f>
        <v>0</v>
      </c>
      <c r="AA894" s="78">
        <f>IF(IFERROR(SEARCH("H340",N894),99)=99,IF(IFERROR(SEARCH("H340",O894),99)=99,IF(IFERROR(SEARCH("H340",Q894),99)=99,IF(IFERROR(SEARCH("H340",M894),99)=99,IF(IFERROR(SEARCH("H340",R894),99)=99,IF(IFERROR(SEARCH("H341",N894),99)=99,IF(IFERROR(SEARCH("H341",O894),99)=99,IF(IFERROR(SEARCH("H341",Q894),99)=99,IF(IFERROR(SEARCH("H341",M894),99)=99,IF(IFERROR(SEARCH("H341",R894),99)=99,IF(IFERROR(SEARCH("mutagenic",P894),99)=99,IF(IFERROR(SEARCH("suspected mutagenic",S894),99)=99,0,Scoring!$E$15),Scoring!$E$14),Scoring!$E$13),Scoring!$E$13),Scoring!$E$13),Scoring!$E$13),Scoring!$E$13),Scoring!$E$13),Scoring!$E$13),Scoring!$E$13),Scoring!$E$13),Scoring!$E$13)</f>
        <v>0</v>
      </c>
      <c r="AB894" s="78">
        <f>IF(IFERROR(SEARCH("H360",N894),99)=99,IF(IFERROR(SEARCH("H360",O894),99)=99,IF(IFERROR(SEARCH("H360",Q894),99)=99,IF(IFERROR(SEARCH("H360",M894),99)=99,IF(IFERROR(SEARCH("H360",R894),99)=99,IF(IFERROR(SEARCH("H361",N894),99)=99,IF(IFERROR(SEARCH("H361",O894),99)=99,IF(IFERROR(SEARCH("H361",Q894),99)=99,IF(IFERROR(SEARCH("H361",M894),99)=99,IF(IFERROR(SEARCH("H361",R894),99)=99,IF(IFERROR(SEARCH("reproduction",P894),99)=99,IF(IFERROR(SEARCH("suspected reprotoxic",S894),99)=99,IF(IFERROR(SEARCH("reprotoxic",S894),99)=99,IF(IFERROR(SEARCH("reprotoxic",K894),99)=99,0,Scoring!$E$18),Scoring!$E$18),Scoring!$E$19),Scoring!$E$17),Scoring!$E$16),Scoring!$E$16),Scoring!$E$16),Scoring!$E$16),Scoring!$E$16),Scoring!$E$16),Scoring!$E$16),Scoring!$E$16),Scoring!$E$16),Scoring!$E$16)</f>
        <v>0</v>
      </c>
      <c r="AC894" s="78">
        <f>IF(IFERROR(SEARCH("57f",L894),99)=99,IF(IFERROR(SEARCH("57(f)",P894),99)=99,0,Scoring!$E$20),Scoring!$E$20)</f>
        <v>1</v>
      </c>
      <c r="AD894" s="78">
        <f>IF(IFERROR(SEARCH("CAT1",T894),99)=99,IF(IFERROR(SEARCH("CAT2",T894),99)=99,IF(IFERROR(SEARCH("CAT3",T894),99)=99,IF(IFERROR(SEARCH("concluded to be endocrine",K894),99)=99,IF(IFERROR(SEARCH("categorised as endocrine",K894),99)=99,IF(IFERROR(SEARCH("endocrine disrupting",P894),99)=99,IF(IFERROR(SEARCH("endocrine disrupting",K894),99)=99,IF(IFERROR(SEARCH("suspected endocrine",S894),99)=99,IF(IFERROR(SEARCH("potential endocrine",S894),99)=99,0,Scoring!$E$25),Scoring!$E$25),Scoring!$E$24),Scoring!$E$24),Scoring!$E$24),Scoring!$E$24),Scoring!$E$23),Scoring!$E$22),Scoring!$E$21)</f>
        <v>1</v>
      </c>
      <c r="AE894" s="78">
        <f>IF(IFERROR(SEARCH("suspected sensitiser",S894),99)=99,IF(IFERROR(SEARCH("sensitiser",S894),99)=99,IF(IFERROR(SEARCH("other hazard based concern",S894),99)=99,0,Scoring!$E$28),Scoring!$E$26),Scoring!$E$27)</f>
        <v>0</v>
      </c>
      <c r="AF894" s="78">
        <f>IF(IFERROR(M894,1)=1,IF(IFERROR(N894,1)=1,IF(IFERROR(O894,1)=1,IF(IFERROR(Q894,1)=1,IF(IFERROR(R894,1)=1,IF(IFERROR(T894,1)=1,IF(IFERROR(K894,1)=1,IF(IFERROR(P894,1)=1,IF(IFERROR(S894,1)=1,Scoring!$E$29,0),0),0),0),0),0),0),0),0)</f>
        <v>0</v>
      </c>
      <c r="AG894" s="78">
        <f t="shared" si="65"/>
        <v>2</v>
      </c>
      <c r="AI894" s="93"/>
      <c r="AJ894" s="94"/>
      <c r="AK894" s="76"/>
      <c r="AL894" s="75"/>
      <c r="AN894" s="79"/>
      <c r="AO894" s="79"/>
      <c r="AP894" s="79"/>
      <c r="AQ894" s="79"/>
      <c r="AR894" s="79"/>
      <c r="AS894" s="78"/>
      <c r="AU894" s="79">
        <f>IF(IFERROR(F894,99)=99,IF(IFERROR(G894,99)=99,IF(IFERROR(H894,99)=99,IF(IFERROR(I894,99)=99,IF(IFERROR(E894,99)=99,IF(IFERROR(J894,99)=99,0,Scoring!$B$7),Scoring!$B$3),Scoring!$B$2),Scoring!$B$6),Scoring!$B$5),Scoring!$B$4)</f>
        <v>1</v>
      </c>
      <c r="AV894" s="78">
        <f t="shared" si="66"/>
        <v>2</v>
      </c>
      <c r="AW894" s="78"/>
      <c r="AX894" s="66"/>
      <c r="AY894" s="78"/>
      <c r="AZ894" s="76"/>
      <c r="BB894" s="76"/>
    </row>
    <row r="895" spans="1:54" x14ac:dyDescent="0.25">
      <c r="A895" s="77" t="s">
        <v>3352</v>
      </c>
      <c r="B895" s="76" t="str">
        <f>C895</f>
        <v>609-346-2</v>
      </c>
      <c r="C895" s="77" t="s">
        <v>3415</v>
      </c>
      <c r="D895" s="77" t="s">
        <v>3255</v>
      </c>
      <c r="E895" s="76" t="e">
        <f>IF(C895="-",IF(A895="-",VLOOKUP(D895,'sin-list 180320_update'!$C$2:$C$835,1,FALSE),VLOOKUP(A895,'sin-list 180320_update'!$A$2:$A$835,1,FALSE)),VLOOKUP(C895,'sin-list 180320_update'!$B$2:$B$835,1,FALSE))</f>
        <v>#N/A</v>
      </c>
      <c r="F895" s="76" t="str">
        <f>IF($C895="-",IF($A895="-",VLOOKUP($D895,'REACH Bilaga XVII_update'!$A$5:$A$131,1,FALSE),VLOOKUP($A895,'REACH Bilaga XVII_update'!$C$5:$C$131,1,FALSE)),VLOOKUP($C895,'REACH Bilaga XVII_update'!$B$5:$B$131,1,FALSE))</f>
        <v>609-346-2</v>
      </c>
      <c r="G895" s="76" t="e">
        <f>IF($C895="-",IF($A895="-",VLOOKUP($D895,' REACH Bilaga 59_update'!$A$5:$A$210,1,FALSE),VLOOKUP($A895,' REACH Bilaga 59_update'!$D$5:$D$210,1,FALSE)),VLOOKUP($C895,' REACH Bilaga 59_update'!$C$5:$C$210,1,FALSE))</f>
        <v>#N/A</v>
      </c>
      <c r="H895" s="76" t="str">
        <f>IF($C895="-",IF($A895="-",VLOOKUP($D895,'REACH Bilaga XIV_update'!$A$5:$A$110,1,FALSE),VLOOKUP($A895,'REACH Bilaga XIV_update'!$D$5:$D$110,1,FALSE)),VLOOKUP($C895,'REACH Bilaga XIV_update'!$C$5:$C$110,1,FALSE))</f>
        <v>609-346-2</v>
      </c>
      <c r="I895" s="76" t="e">
        <f>IF($C895="-",IF($A895="-",VLOOKUP($D895,CoRAP_update!$A$5:$A$376,1,FALSE),VLOOKUP($A895,CoRAP_update!$D$5:$D$376,1,FALSE)),VLOOKUP($C895,CoRAP_update!$C$5:$C$376,1,FALSE))</f>
        <v>#N/A</v>
      </c>
      <c r="J895" s="76" t="e">
        <f>IF($C895="-",IF($A895="-",VLOOKUP($D895,EDC_update!$C$2:$C$450,1,FALSE),VLOOKUP($A895,EDC_update!$B$2:$B$450,1,FALSE)),VLOOKUP($C895,EDC_update!$L$2:$L$450,1,FALSE))</f>
        <v>#N/A</v>
      </c>
      <c r="K895" s="76" t="e">
        <f>IF($C895="-",IF($A895="-",IF(VLOOKUP($D895,'sin-list 180320_update'!$C$2:$S$835,3,FALSE)="",NA(),VLOOKUP($D895,'sin-list 180320_update'!$C$2:$S$835,3,FALSE)),IF(VLOOKUP($A895,'sin-list 180320_update'!$A$2:$S$835,5,FALSE)="",NA(),VLOOKUP($A895,'sin-list 180320_update'!$A$2:$S$835,5,FALSE))),IF(VLOOKUP($C895,'sin-list 180320_update'!$B$2:$S$835,4,FALSE)="",NA(),VLOOKUP($C895,'sin-list 180320_update'!$B$2:$S$835,4,FALSE)))</f>
        <v>#N/A</v>
      </c>
      <c r="L895" s="76" t="e">
        <f>IF($C895="-",IF($A895="-",VLOOKUP($D895,'sin-list 180320_update'!$C$2:$S$835,6,FALSE),VLOOKUP($A895,'sin-list 180320_update'!$A$2:$S$835,8,FALSE)),VLOOKUP($C895,'sin-list 180320_update'!$B$2:$S$835,7,FALSE))</f>
        <v>#N/A</v>
      </c>
      <c r="M895" s="76" t="e">
        <f>IF($C895="-",IF($A895="-",IF(VLOOKUP($D895,'sin-list 180320_update'!$C$2:$S$835,8,FALSE)="",NA(),VLOOKUP($D895,'sin-list 180320_update'!$C$2:$S$835,8,FALSE)),IF(VLOOKUP($A895,'sin-list 180320_update'!$A$2:$S$835,10,FALSE)="",NA(),VLOOKUP($A895,'sin-list 180320_update'!$A$2:$S$835,10,FALSE))),IF(VLOOKUP($C895,'sin-list 180320_update'!$B$2:$S$835,9,FALSE)="",NA(),VLOOKUP($C895,'sin-list 180320_update'!$B$2:$S$835,9,FALSE)))</f>
        <v>#N/A</v>
      </c>
      <c r="N895" s="76" t="e">
        <f>IF($C895="-",IF($A895="-",IF(VLOOKUP($D895,'REACH Bilaga XVII_update'!$A$5:$E$131,4,FALSE)="",NA(),VLOOKUP($D895,'REACH Bilaga XVII_update'!$A$5:$E$131,4,FALSE)),IF(VLOOKUP($A895,'REACH Bilaga XVII_update'!$C$5:$D$131,2,FALSE)="",NA(),VLOOKUP($A895,'REACH Bilaga XVII_update'!$C$5:$D$131,2,FALSE))),IF(VLOOKUP($C895,'REACH Bilaga XVII_update'!$B$5:$D$131,3,FALSE)="",NA(),VLOOKUP($C895,'REACH Bilaga XVII_update'!$B$5:$D$131,3,FALSE)))</f>
        <v>#N/A</v>
      </c>
      <c r="O895" s="76" t="e">
        <f>IF($C895="-",IF($A895="-",IF(VLOOKUP($D895,' REACH Bilaga 59_update'!$A$5:$E$210,5,FALSE)="",NA(),VLOOKUP($D895,' REACH Bilaga 59_update'!$A$5:$E$210,5,FALSE)),IF(VLOOKUP($A895,' REACH Bilaga 59_update'!$D$5:$E$210,2,FALSE)="",NA(),VLOOKUP($A895,' REACH Bilaga 59_update'!$D$5:$E$210,2,FALSE))),IF(VLOOKUP($C895,' REACH Bilaga 59_update'!$C$5:$E$210,3,FALSE)="",NA(),VLOOKUP($C895,' REACH Bilaga 59_update'!$C$5:$E$210,3,FALSE)))</f>
        <v>#N/A</v>
      </c>
      <c r="P895" s="76" t="str">
        <f>IF(C895="-",IF(A895="-",IFERROR(VLOOKUP($D895,' REACH Bilaga 59_update'!$A$5:$F$210,MATCH(Sammanfattning!P$1,' REACH Bilaga 59_update'!$A$4:$F$4,0),FALSE),VLOOKUP($D895,'REACH Bilaga XIV_update'!$A$4:$H$110,MATCH(Sammanfattning!P$1,'REACH Bilaga XIV_update'!$A$4:$H$4,0),FALSE)),IFERROR(VLOOKUP($A895,' REACH Bilaga 59_update'!$D$5:$F$210,MATCH(Sammanfattning!P$1,' REACH Bilaga 59_update'!$D$4:$F$4,0),FALSE),VLOOKUP($A895,'REACH Bilaga XIV_update'!$D$4:$H$110,MATCH(Sammanfattning!P$1,'REACH Bilaga XIV_update'!$D$4:$H$4,0),FALSE))),IFERROR(VLOOKUP($C895,' REACH Bilaga 59_update'!$C$5:$F$210,MATCH(Sammanfattning!P$1,' REACH Bilaga 59_update'!$C$4:$F$4,0),FALSE),VLOOKUP($C895,'REACH Bilaga XIV_update'!$C$4:$H$110,MATCH(Sammanfattning!P$1,'REACH Bilaga XIV_update'!$C$4:$H$4,0),FALSE)))</f>
        <v>Endocrine disrupting properties (Article 57(f) - environment)</v>
      </c>
      <c r="Q895" s="76" t="e">
        <f>IF($C895="-",IF($A895="-",IF(VLOOKUP($D895,'REACH Bilaga XIV_update'!$A$5:$I$110,9,FALSE)="",NA(),VLOOKUP($D895,'REACH Bilaga XIV_update'!$A$5:$I$110,9,FALSE)),IF(VLOOKUP($A895,'REACH Bilaga XIV_update'!$D$5:$I$110,6,FALSE)="",NA(),VLOOKUP($A895,'REACH Bilaga XIV_update'!$D$5:$I$110,6,FALSE))),IF(VLOOKUP($C895,'REACH Bilaga XIV_update'!$C$5:$I$110,7,FALSE)="",NA(),VLOOKUP($C895,'REACH Bilaga XIV_update'!$C$5:$I$110,7,FALSE)))</f>
        <v>#N/A</v>
      </c>
      <c r="R895" s="76" t="e">
        <f>IF($C895="-",IF($A895="-",IF(VLOOKUP($D895,CoRAP_update!$A$5:$O$376,15,FALSE)="",NA(),VLOOKUP($D895,CoRAP_update!$A$5:$O$376,15,FALSE)),IF(VLOOKUP($A895,CoRAP_update!$D$5:$O$376,12,FALSE)="",NA(),VLOOKUP($A895,CoRAP_update!$D$5:$O$376,12,FALSE))),IF(VLOOKUP($C895,CoRAP_update!$C$5:$O$376,13,FALSE)="",NA(),VLOOKUP($C895,CoRAP_update!$C$5:$O$376,13,FALSE)))</f>
        <v>#N/A</v>
      </c>
      <c r="S895" s="144" t="e">
        <f>IF($C895="-",IF($A895="-",VLOOKUP($D895,CoRAP_update!$A$5:$J$376,MATCH(Sammanfattning!S$1,CoRAP_update!$A$4:$J$4,0),FALSE),VLOOKUP($A895,CoRAP_update!$D$5:$J$376,MATCH(Sammanfattning!S$1,CoRAP_update!$D$4:$J$4,0),FALSE)),VLOOKUP($C895,CoRAP_update!$C$5:$J$376,MATCH(Sammanfattning!S$1,CoRAP_update!$C$4:$J$4,0),FALSE))</f>
        <v>#N/A</v>
      </c>
      <c r="T895" s="76" t="e">
        <f>IF($A895="-",VLOOKUP($D895,EDC_update!$C$2:$F$450,4,FALSE),VLOOKUP($A895,EDC_update!$B$2:$F$450,5,FALSE))</f>
        <v>#N/A</v>
      </c>
      <c r="V895" s="78">
        <f>IF(IFERROR(SEARCH("PBT",P895),99)=99,IF(IFERROR(SEARCH("suspected PBT",S895),99)=99,IF(IFERROR(SEARCH("concluded to be PBT",K895),99)=99,IF(IFERROR(SEARCH("PBT",S895),99)=99,IF(IFERROR(SEARCH("PBT cand",L895),99)=99,IF(IFERROR(SEARCH("PBT",L895),99)=99,IF(IFERROR(SEARCH("persistent, bioackumulative and toxic properties",K895),99)=99,0,Scoring!$E$3),Scoring!$E$3),Scoring!$E$7),Scoring!$E$3),Scoring!$E$5),Scoring!$E$6),Scoring!$E$3)</f>
        <v>0</v>
      </c>
      <c r="W895" s="78">
        <f>IF(IFERROR(SEARCH("vPvB",P895),99)=99,IF(IFERROR(SEARCH("suspected pbt/vPvB",S895),99)=99,IF(IFERROR(SEARCH("vPvB",S895),99)=99,IF(IFERROR(SEARCH("concluded to be a vPvB",S895),99)=99,IF(IFERROR(SEARCH("identified as vPvB",K895),99)=99,IF(IFERROR(SEARCH("concluded to be a vPvB",K895),99)=99,IF(IFERROR(SEARCH("concluded to be both pbt and vPvB",S895),99)=99,IF(IFERROR(SEARCH("concluded to be both pbt and vPvB",K895),99)=99,0,Scoring!$E$5),Scoring!$E$5),Scoring!$E$5),Scoring!$E$5),Scoring!$E$5),Scoring!$E$4),Scoring!$E$6),Scoring!$E$4)</f>
        <v>0</v>
      </c>
      <c r="X895" s="78">
        <f>IF(IFERROR(SEARCH("H410",N895),99)=99,IF(IFERROR(SEARCH("H410",O895),99)=99,IF(IFERROR(SEARCH("H410",Q895),99)=99,IF(IFERROR(SEARCH("H410",M895),99)=99,IF(IFERROR(SEARCH("H410",R895),99)=99,IF(IFERROR(SEARCH("H411",N895),99)=99,IF(IFERROR(SEARCH("H411",O895),99)=99,IF(IFERROR(SEARCH("H411",Q895),99)=99,IF(IFERROR(SEARCH("H411",M895),99)=99,IF(IFERROR(SEARCH("H411",R895),99)=99,IF(IFERROR(SEARCH("H413",N895),99)=99,IF(IFERROR(SEARCH("H413",O895),99)=99,IF(IFERROR(SEARCH("H413",Q895),99)=99,IF(IFERROR(SEARCH("H413",M895),99)=99,IF(IFERROR(SEARCH("H413",R895),99)=99,IF(IFERROR(SEARCH("H412",N895),99)=99,IF(IFERROR(SEARCH("H412",O895),99)=99,IF(IFERROR(SEARCH("H412",Q895),99)=99,IF(IFERROR(SEARCH("H412",M895),99)=99,IF(IFERROR(SEARCH("H412",R895),99)=99,0,Scoring!$E$2),Scoring!$E$2),Scoring!$E$2),Scoring!$E$2),Scoring!$E$2),Scoring!$E$2),Scoring!$E$2),Scoring!$E$2),Scoring!$E$2),Scoring!$E$2),Scoring!$E$2),Scoring!$E$2),Scoring!$E$2),Scoring!$E$2),Scoring!$E$2),Scoring!$E$2),Scoring!$E$2),Scoring!$E$2),Scoring!$E$2),Scoring!$E$2)</f>
        <v>0</v>
      </c>
      <c r="Y895" s="78">
        <f>IF(IFERROR(SEARCH("CMR",K895),99)=99,IF(IFERROR(SEARCH("Suspected CMR",S895),99)=99,IF(IFERROR(SEARCH("CMR",S895),99)=99,0,Scoring!$E$8),Scoring!$E$9),Scoring!$E$8)</f>
        <v>0</v>
      </c>
      <c r="Z895" s="78">
        <f>IF(IFERROR(SEARCH("H350",N895),99)=99,IF(IFERROR(SEARCH("H350",O895),99)=99,IF(IFERROR(SEARCH("H350",Q895),99)=99,IF(IFERROR(SEARCH("H350",M895),99)=99,IF(IFERROR(SEARCH("H350",R895),99)=99,IF(IFERROR(SEARCH("H351",N895),99)=99,IF(IFERROR(SEARCH("H351",O895),99)=99,IF(IFERROR(SEARCH("H351",Q895),99)=99,IF(IFERROR(SEARCH("H351",M895),99)=99,IF(IFERROR(SEARCH("H351",R895),99)=99,IF(IFERROR(SEARCH("carcinogenic",P895),99)=99,IF(IFERROR(SEARCH("suspected carcinogenic",S895),99)=99,0,Scoring!$E$12),Scoring!$E$11),Scoring!$E$10),Scoring!$E$10),Scoring!$E$10),Scoring!$E$10),Scoring!$E$10),Scoring!$E$10),Scoring!$E$10),Scoring!$E$10),Scoring!$E$10),Scoring!$E$10)</f>
        <v>0</v>
      </c>
      <c r="AA895" s="78">
        <f>IF(IFERROR(SEARCH("H340",N895),99)=99,IF(IFERROR(SEARCH("H340",O895),99)=99,IF(IFERROR(SEARCH("H340",Q895),99)=99,IF(IFERROR(SEARCH("H340",M895),99)=99,IF(IFERROR(SEARCH("H340",R895),99)=99,IF(IFERROR(SEARCH("H341",N895),99)=99,IF(IFERROR(SEARCH("H341",O895),99)=99,IF(IFERROR(SEARCH("H341",Q895),99)=99,IF(IFERROR(SEARCH("H341",M895),99)=99,IF(IFERROR(SEARCH("H341",R895),99)=99,IF(IFERROR(SEARCH("mutagenic",P895),99)=99,IF(IFERROR(SEARCH("suspected mutagenic",S895),99)=99,0,Scoring!$E$15),Scoring!$E$14),Scoring!$E$13),Scoring!$E$13),Scoring!$E$13),Scoring!$E$13),Scoring!$E$13),Scoring!$E$13),Scoring!$E$13),Scoring!$E$13),Scoring!$E$13),Scoring!$E$13)</f>
        <v>0</v>
      </c>
      <c r="AB895" s="78">
        <f>IF(IFERROR(SEARCH("H360",N895),99)=99,IF(IFERROR(SEARCH("H360",O895),99)=99,IF(IFERROR(SEARCH("H360",Q895),99)=99,IF(IFERROR(SEARCH("H360",M895),99)=99,IF(IFERROR(SEARCH("H360",R895),99)=99,IF(IFERROR(SEARCH("H361",N895),99)=99,IF(IFERROR(SEARCH("H361",O895),99)=99,IF(IFERROR(SEARCH("H361",Q895),99)=99,IF(IFERROR(SEARCH("H361",M895),99)=99,IF(IFERROR(SEARCH("H361",R895),99)=99,IF(IFERROR(SEARCH("reproduction",P895),99)=99,IF(IFERROR(SEARCH("suspected reprotoxic",S895),99)=99,IF(IFERROR(SEARCH("reprotoxic",S895),99)=99,IF(IFERROR(SEARCH("reprotoxic",K895),99)=99,0,Scoring!$E$18),Scoring!$E$18),Scoring!$E$19),Scoring!$E$17),Scoring!$E$16),Scoring!$E$16),Scoring!$E$16),Scoring!$E$16),Scoring!$E$16),Scoring!$E$16),Scoring!$E$16),Scoring!$E$16),Scoring!$E$16),Scoring!$E$16)</f>
        <v>0</v>
      </c>
      <c r="AC895" s="78">
        <f>IF(IFERROR(SEARCH("57f",L895),99)=99,IF(IFERROR(SEARCH("57(f)",P895),99)=99,0,Scoring!$E$20),Scoring!$E$20)</f>
        <v>1</v>
      </c>
      <c r="AD895" s="78">
        <f>IF(IFERROR(SEARCH("CAT1",T895),99)=99,IF(IFERROR(SEARCH("CAT2",T895),99)=99,IF(IFERROR(SEARCH("CAT3",T895),99)=99,IF(IFERROR(SEARCH("concluded to be endocrine",K895),99)=99,IF(IFERROR(SEARCH("categorised as endocrine",K895),99)=99,IF(IFERROR(SEARCH("endocrine disrupting",P895),99)=99,IF(IFERROR(SEARCH("endocrine disrupting",K895),99)=99,IF(IFERROR(SEARCH("suspected endocrine",S895),99)=99,IF(IFERROR(SEARCH("potential endocrine",S895),99)=99,0,Scoring!$E$25),Scoring!$E$25),Scoring!$E$24),Scoring!$E$24),Scoring!$E$24),Scoring!$E$24),Scoring!$E$23),Scoring!$E$22),Scoring!$E$21)</f>
        <v>1</v>
      </c>
      <c r="AE895" s="78">
        <f>IF(IFERROR(SEARCH("suspected sensitiser",S895),99)=99,IF(IFERROR(SEARCH("sensitiser",S895),99)=99,IF(IFERROR(SEARCH("other hazard based concern",S895),99)=99,0,Scoring!$E$28),Scoring!$E$26),Scoring!$E$27)</f>
        <v>0</v>
      </c>
      <c r="AF895" s="78">
        <f>IF(IFERROR(M895,1)=1,IF(IFERROR(N895,1)=1,IF(IFERROR(O895,1)=1,IF(IFERROR(Q895,1)=1,IF(IFERROR(R895,1)=1,IF(IFERROR(T895,1)=1,IF(IFERROR(K895,1)=1,IF(IFERROR(P895,1)=1,IF(IFERROR(S895,1)=1,Scoring!$E$29,0),0),0),0),0),0),0),0),0)</f>
        <v>0</v>
      </c>
      <c r="AG895" s="78">
        <f t="shared" si="65"/>
        <v>2</v>
      </c>
      <c r="AI895" s="93"/>
      <c r="AJ895" s="94"/>
      <c r="AK895" s="76"/>
      <c r="AL895" s="75"/>
      <c r="AN895" s="79"/>
      <c r="AO895" s="79"/>
      <c r="AP895" s="79"/>
      <c r="AQ895" s="79"/>
      <c r="AR895" s="79"/>
      <c r="AS895" s="78"/>
      <c r="AU895" s="79">
        <f>IF(IFERROR(F895,99)=99,IF(IFERROR(G895,99)=99,IF(IFERROR(H895,99)=99,IF(IFERROR(I895,99)=99,IF(IFERROR(E895,99)=99,IF(IFERROR(J895,99)=99,0,Scoring!$B$7),Scoring!$B$3),Scoring!$B$2),Scoring!$B$6),Scoring!$B$5),Scoring!$B$4)</f>
        <v>1</v>
      </c>
      <c r="AV895" s="78">
        <f t="shared" si="66"/>
        <v>2</v>
      </c>
      <c r="AW895" s="78"/>
      <c r="AX895" s="66"/>
      <c r="AY895" s="78"/>
      <c r="AZ895" s="76"/>
      <c r="BA895" s="76"/>
      <c r="BB895" s="76"/>
    </row>
    <row r="896" spans="1:54" x14ac:dyDescent="0.25">
      <c r="A896" s="77" t="s">
        <v>6340</v>
      </c>
      <c r="B896" s="76" t="str">
        <f>C896</f>
        <v>618-344-0</v>
      </c>
      <c r="C896" s="82" t="s">
        <v>6341</v>
      </c>
      <c r="D896" s="77" t="s">
        <v>2497</v>
      </c>
      <c r="E896" s="76" t="e">
        <f>IF(C896="-",IF(A896="-",VLOOKUP(D896,'sin-list 180320_update'!$C$2:$C$835,1,FALSE),VLOOKUP(A896,'sin-list 180320_update'!$A$2:$A$835,1,FALSE)),VLOOKUP(C896,'sin-list 180320_update'!$B$2:$B$835,1,FALSE))</f>
        <v>#N/A</v>
      </c>
      <c r="F896" s="76" t="e">
        <f>IF($C896="-",IF($A896="-",VLOOKUP($D896,'REACH Bilaga XVII_update'!$A$5:$A$131,1,FALSE),VLOOKUP($A896,'REACH Bilaga XVII_update'!$C$5:$C$131,1,FALSE)),VLOOKUP($C896,'REACH Bilaga XVII_update'!$B$5:$B$131,1,FALSE))</f>
        <v>#N/A</v>
      </c>
      <c r="G896" s="76" t="e">
        <f>IF($C896="-",IF($A896="-",VLOOKUP($D896,' REACH Bilaga 59_update'!$A$5:$A$210,1,FALSE),VLOOKUP($A896,' REACH Bilaga 59_update'!$D$5:$D$210,1,FALSE)),VLOOKUP($C896,' REACH Bilaga 59_update'!$C$5:$C$210,1,FALSE))</f>
        <v>#N/A</v>
      </c>
      <c r="H896" s="76" t="str">
        <f>IF($C896="-",IF($A896="-",VLOOKUP($D896,'REACH Bilaga XIV_update'!$A$5:$A$110,1,FALSE),VLOOKUP($A896,'REACH Bilaga XIV_update'!$D$5:$D$110,1,FALSE)),VLOOKUP($C896,'REACH Bilaga XIV_update'!$C$5:$C$110,1,FALSE))</f>
        <v>618-344-0</v>
      </c>
      <c r="I896" s="76" t="e">
        <f>IF($C896="-",IF($A896="-",VLOOKUP($D896,CoRAP_update!$A$5:$A$376,1,FALSE),VLOOKUP($A896,CoRAP_update!$D$5:$D$376,1,FALSE)),VLOOKUP($C896,CoRAP_update!$C$5:$C$376,1,FALSE))</f>
        <v>#N/A</v>
      </c>
      <c r="J896" s="76" t="e">
        <f>IF($C896="-",IF($A896="-",VLOOKUP($D896,EDC_update!$C$2:$C$450,1,FALSE),VLOOKUP($A896,EDC_update!$B$2:$B$450,1,FALSE)),VLOOKUP($C896,EDC_update!$L$2:$L$450,1,FALSE))</f>
        <v>#N/A</v>
      </c>
      <c r="K896" s="76" t="e">
        <f>IF($C896="-",IF($A896="-",IF(VLOOKUP($D896,'sin-list 180320_update'!$C$2:$S$835,3,FALSE)="",NA(),VLOOKUP($D896,'sin-list 180320_update'!$C$2:$S$835,3,FALSE)),IF(VLOOKUP($A896,'sin-list 180320_update'!$A$2:$S$835,5,FALSE)="",NA(),VLOOKUP($A896,'sin-list 180320_update'!$A$2:$S$835,5,FALSE))),IF(VLOOKUP($C896,'sin-list 180320_update'!$B$2:$S$835,4,FALSE)="",NA(),VLOOKUP($C896,'sin-list 180320_update'!$B$2:$S$835,4,FALSE)))</f>
        <v>#N/A</v>
      </c>
      <c r="L896" s="76" t="e">
        <f>IF($C896="-",IF($A896="-",VLOOKUP($D896,'sin-list 180320_update'!$C$2:$S$835,6,FALSE),VLOOKUP($A896,'sin-list 180320_update'!$A$2:$S$835,8,FALSE)),VLOOKUP($C896,'sin-list 180320_update'!$B$2:$S$835,7,FALSE))</f>
        <v>#N/A</v>
      </c>
      <c r="M896" s="76" t="e">
        <f>IF($C896="-",IF($A896="-",IF(VLOOKUP($D896,'sin-list 180320_update'!$C$2:$S$835,8,FALSE)="",NA(),VLOOKUP($D896,'sin-list 180320_update'!$C$2:$S$835,8,FALSE)),IF(VLOOKUP($A896,'sin-list 180320_update'!$A$2:$S$835,10,FALSE)="",NA(),VLOOKUP($A896,'sin-list 180320_update'!$A$2:$S$835,10,FALSE))),IF(VLOOKUP($C896,'sin-list 180320_update'!$B$2:$S$835,9,FALSE)="",NA(),VLOOKUP($C896,'sin-list 180320_update'!$B$2:$S$835,9,FALSE)))</f>
        <v>#N/A</v>
      </c>
      <c r="N896" s="76" t="e">
        <f>IF($C896="-",IF($A896="-",IF(VLOOKUP($D896,'REACH Bilaga XVII_update'!$A$5:$E$131,4,FALSE)="",NA(),VLOOKUP($D896,'REACH Bilaga XVII_update'!$A$5:$E$131,4,FALSE)),IF(VLOOKUP($A896,'REACH Bilaga XVII_update'!$C$5:$D$131,2,FALSE)="",NA(),VLOOKUP($A896,'REACH Bilaga XVII_update'!$C$5:$D$131,2,FALSE))),IF(VLOOKUP($C896,'REACH Bilaga XVII_update'!$B$5:$D$131,3,FALSE)="",NA(),VLOOKUP($C896,'REACH Bilaga XVII_update'!$B$5:$D$131,3,FALSE)))</f>
        <v>#N/A</v>
      </c>
      <c r="O896" s="76" t="e">
        <f>IF($C896="-",IF($A896="-",IF(VLOOKUP($D896,' REACH Bilaga 59_update'!$A$5:$E$210,5,FALSE)="",NA(),VLOOKUP($D896,' REACH Bilaga 59_update'!$A$5:$E$210,5,FALSE)),IF(VLOOKUP($A896,' REACH Bilaga 59_update'!$D$5:$E$210,2,FALSE)="",NA(),VLOOKUP($A896,' REACH Bilaga 59_update'!$D$5:$E$210,2,FALSE))),IF(VLOOKUP($C896,' REACH Bilaga 59_update'!$C$5:$E$210,3,FALSE)="",NA(),VLOOKUP($C896,' REACH Bilaga 59_update'!$C$5:$E$210,3,FALSE)))</f>
        <v>#N/A</v>
      </c>
      <c r="P896" s="76" t="str">
        <f>IF(C896="-",IF(A896="-",IFERROR(VLOOKUP($D896,' REACH Bilaga 59_update'!$A$5:$F$210,MATCH(Sammanfattning!P$1,' REACH Bilaga 59_update'!$A$4:$F$4,0),FALSE),VLOOKUP($D896,'REACH Bilaga XIV_update'!$A$4:$H$110,MATCH(Sammanfattning!P$1,'REACH Bilaga XIV_update'!$A$4:$H$4,0),FALSE)),IFERROR(VLOOKUP($A896,' REACH Bilaga 59_update'!$D$5:$F$210,MATCH(Sammanfattning!P$1,' REACH Bilaga 59_update'!$D$4:$F$4,0),FALSE),VLOOKUP($A896,'REACH Bilaga XIV_update'!$D$4:$H$110,MATCH(Sammanfattning!P$1,'REACH Bilaga XIV_update'!$D$4:$H$4,0),FALSE))),IFERROR(VLOOKUP($C896,' REACH Bilaga 59_update'!$C$5:$F$210,MATCH(Sammanfattning!P$1,' REACH Bilaga 59_update'!$C$4:$F$4,0),FALSE),VLOOKUP($C896,'REACH Bilaga XIV_update'!$C$4:$H$110,MATCH(Sammanfattning!P$1,'REACH Bilaga XIV_update'!$C$4:$H$4,0),FALSE)))</f>
        <v>Endocrine disrupting properties (Article 57(f) - environment)</v>
      </c>
      <c r="Q896" s="76" t="e">
        <f>IF($C896="-",IF($A896="-",IF(VLOOKUP($D896,'REACH Bilaga XIV_update'!$A$5:$I$110,9,FALSE)="",NA(),VLOOKUP($D896,'REACH Bilaga XIV_update'!$A$5:$I$110,9,FALSE)),IF(VLOOKUP($A896,'REACH Bilaga XIV_update'!$D$5:$I$110,6,FALSE)="",NA(),VLOOKUP($A896,'REACH Bilaga XIV_update'!$D$5:$I$110,6,FALSE))),IF(VLOOKUP($C896,'REACH Bilaga XIV_update'!$C$5:$I$110,7,FALSE)="",NA(),VLOOKUP($C896,'REACH Bilaga XIV_update'!$C$5:$I$110,7,FALSE)))</f>
        <v>#N/A</v>
      </c>
      <c r="R896" s="76" t="e">
        <f>IF($C896="-",IF($A896="-",IF(VLOOKUP($D896,CoRAP_update!$A$5:$O$376,15,FALSE)="",NA(),VLOOKUP($D896,CoRAP_update!$A$5:$O$376,15,FALSE)),IF(VLOOKUP($A896,CoRAP_update!$D$5:$O$376,12,FALSE)="",NA(),VLOOKUP($A896,CoRAP_update!$D$5:$O$376,12,FALSE))),IF(VLOOKUP($C896,CoRAP_update!$C$5:$O$376,13,FALSE)="",NA(),VLOOKUP($C896,CoRAP_update!$C$5:$O$376,13,FALSE)))</f>
        <v>#N/A</v>
      </c>
      <c r="S896" s="144" t="e">
        <f>IF($C896="-",IF($A896="-",VLOOKUP($D896,CoRAP_update!$A$5:$J$376,MATCH(Sammanfattning!S$1,CoRAP_update!$A$4:$J$4,0),FALSE),VLOOKUP($A896,CoRAP_update!$D$5:$J$376,MATCH(Sammanfattning!S$1,CoRAP_update!$D$4:$J$4,0),FALSE)),VLOOKUP($C896,CoRAP_update!$C$5:$J$376,MATCH(Sammanfattning!S$1,CoRAP_update!$C$4:$J$4,0),FALSE))</f>
        <v>#N/A</v>
      </c>
      <c r="T896" s="76" t="e">
        <f>IF($A896="-",VLOOKUP($D896,EDC_update!$C$2:$F$450,4,FALSE),VLOOKUP($A896,EDC_update!$B$2:$F$450,5,FALSE))</f>
        <v>#N/A</v>
      </c>
      <c r="V896" s="78">
        <f>IF(IFERROR(SEARCH("PBT",P896),99)=99,IF(IFERROR(SEARCH("suspected PBT",S896),99)=99,IF(IFERROR(SEARCH("concluded to be PBT",K896),99)=99,IF(IFERROR(SEARCH("PBT",S896),99)=99,IF(IFERROR(SEARCH("PBT cand",L896),99)=99,IF(IFERROR(SEARCH("PBT",L896),99)=99,IF(IFERROR(SEARCH("persistent, bioackumulative and toxic properties",K896),99)=99,0,Scoring!$E$3),Scoring!$E$3),Scoring!$E$7),Scoring!$E$3),Scoring!$E$5),Scoring!$E$6),Scoring!$E$3)</f>
        <v>0</v>
      </c>
      <c r="W896" s="78">
        <f>IF(IFERROR(SEARCH("vPvB",P896),99)=99,IF(IFERROR(SEARCH("suspected pbt/vPvB",S896),99)=99,IF(IFERROR(SEARCH("vPvB",S896),99)=99,IF(IFERROR(SEARCH("concluded to be a vPvB",S896),99)=99,IF(IFERROR(SEARCH("identified as vPvB",K896),99)=99,IF(IFERROR(SEARCH("concluded to be a vPvB",K896),99)=99,IF(IFERROR(SEARCH("concluded to be both pbt and vPvB",S896),99)=99,IF(IFERROR(SEARCH("concluded to be both pbt and vPvB",K896),99)=99,0,Scoring!$E$5),Scoring!$E$5),Scoring!$E$5),Scoring!$E$5),Scoring!$E$5),Scoring!$E$4),Scoring!$E$6),Scoring!$E$4)</f>
        <v>0</v>
      </c>
      <c r="X896" s="78">
        <f>IF(IFERROR(SEARCH("H410",N896),99)=99,IF(IFERROR(SEARCH("H410",O896),99)=99,IF(IFERROR(SEARCH("H410",Q896),99)=99,IF(IFERROR(SEARCH("H410",M896),99)=99,IF(IFERROR(SEARCH("H410",R896),99)=99,IF(IFERROR(SEARCH("H411",N896),99)=99,IF(IFERROR(SEARCH("H411",O896),99)=99,IF(IFERROR(SEARCH("H411",Q896),99)=99,IF(IFERROR(SEARCH("H411",M896),99)=99,IF(IFERROR(SEARCH("H411",R896),99)=99,IF(IFERROR(SEARCH("H413",N896),99)=99,IF(IFERROR(SEARCH("H413",O896),99)=99,IF(IFERROR(SEARCH("H413",Q896),99)=99,IF(IFERROR(SEARCH("H413",M896),99)=99,IF(IFERROR(SEARCH("H413",R896),99)=99,IF(IFERROR(SEARCH("H412",N896),99)=99,IF(IFERROR(SEARCH("H412",O896),99)=99,IF(IFERROR(SEARCH("H412",Q896),99)=99,IF(IFERROR(SEARCH("H412",M896),99)=99,IF(IFERROR(SEARCH("H412",R896),99)=99,0,Scoring!$E$2),Scoring!$E$2),Scoring!$E$2),Scoring!$E$2),Scoring!$E$2),Scoring!$E$2),Scoring!$E$2),Scoring!$E$2),Scoring!$E$2),Scoring!$E$2),Scoring!$E$2),Scoring!$E$2),Scoring!$E$2),Scoring!$E$2),Scoring!$E$2),Scoring!$E$2),Scoring!$E$2),Scoring!$E$2),Scoring!$E$2),Scoring!$E$2)</f>
        <v>0</v>
      </c>
      <c r="Y896" s="78">
        <f>IF(IFERROR(SEARCH("CMR",K896),99)=99,IF(IFERROR(SEARCH("Suspected CMR",S896),99)=99,IF(IFERROR(SEARCH("CMR",S896),99)=99,0,Scoring!$E$8),Scoring!$E$9),Scoring!$E$8)</f>
        <v>0</v>
      </c>
      <c r="Z896" s="78">
        <f>IF(IFERROR(SEARCH("H350",N896),99)=99,IF(IFERROR(SEARCH("H350",O896),99)=99,IF(IFERROR(SEARCH("H350",Q896),99)=99,IF(IFERROR(SEARCH("H350",M896),99)=99,IF(IFERROR(SEARCH("H350",R896),99)=99,IF(IFERROR(SEARCH("H351",N896),99)=99,IF(IFERROR(SEARCH("H351",O896),99)=99,IF(IFERROR(SEARCH("H351",Q896),99)=99,IF(IFERROR(SEARCH("H351",M896),99)=99,IF(IFERROR(SEARCH("H351",R896),99)=99,IF(IFERROR(SEARCH("carcinogenic",P896),99)=99,IF(IFERROR(SEARCH("suspected carcinogenic",S896),99)=99,0,Scoring!$E$12),Scoring!$E$11),Scoring!$E$10),Scoring!$E$10),Scoring!$E$10),Scoring!$E$10),Scoring!$E$10),Scoring!$E$10),Scoring!$E$10),Scoring!$E$10),Scoring!$E$10),Scoring!$E$10)</f>
        <v>0</v>
      </c>
      <c r="AA896" s="78">
        <f>IF(IFERROR(SEARCH("H340",N896),99)=99,IF(IFERROR(SEARCH("H340",O896),99)=99,IF(IFERROR(SEARCH("H340",Q896),99)=99,IF(IFERROR(SEARCH("H340",M896),99)=99,IF(IFERROR(SEARCH("H340",R896),99)=99,IF(IFERROR(SEARCH("H341",N896),99)=99,IF(IFERROR(SEARCH("H341",O896),99)=99,IF(IFERROR(SEARCH("H341",Q896),99)=99,IF(IFERROR(SEARCH("H341",M896),99)=99,IF(IFERROR(SEARCH("H341",R896),99)=99,IF(IFERROR(SEARCH("mutagenic",P896),99)=99,IF(IFERROR(SEARCH("suspected mutagenic",S896),99)=99,0,Scoring!$E$15),Scoring!$E$14),Scoring!$E$13),Scoring!$E$13),Scoring!$E$13),Scoring!$E$13),Scoring!$E$13),Scoring!$E$13),Scoring!$E$13),Scoring!$E$13),Scoring!$E$13),Scoring!$E$13)</f>
        <v>0</v>
      </c>
      <c r="AB896" s="78">
        <f>IF(IFERROR(SEARCH("H360",N896),99)=99,IF(IFERROR(SEARCH("H360",O896),99)=99,IF(IFERROR(SEARCH("H360",Q896),99)=99,IF(IFERROR(SEARCH("H360",M896),99)=99,IF(IFERROR(SEARCH("H360",R896),99)=99,IF(IFERROR(SEARCH("H361",N896),99)=99,IF(IFERROR(SEARCH("H361",O896),99)=99,IF(IFERROR(SEARCH("H361",Q896),99)=99,IF(IFERROR(SEARCH("H361",M896),99)=99,IF(IFERROR(SEARCH("H361",R896),99)=99,IF(IFERROR(SEARCH("reproduction",P896),99)=99,IF(IFERROR(SEARCH("suspected reprotoxic",S896),99)=99,IF(IFERROR(SEARCH("reprotoxic",S896),99)=99,IF(IFERROR(SEARCH("reprotoxic",K896),99)=99,0,Scoring!$E$18),Scoring!$E$18),Scoring!$E$19),Scoring!$E$17),Scoring!$E$16),Scoring!$E$16),Scoring!$E$16),Scoring!$E$16),Scoring!$E$16),Scoring!$E$16),Scoring!$E$16),Scoring!$E$16),Scoring!$E$16),Scoring!$E$16)</f>
        <v>0</v>
      </c>
      <c r="AC896" s="78">
        <f>IF(IFERROR(SEARCH("57f",L896),99)=99,IF(IFERROR(SEARCH("57(f)",P896),99)=99,0,Scoring!$E$20),Scoring!$E$20)</f>
        <v>1</v>
      </c>
      <c r="AD896" s="78">
        <f>IF(IFERROR(SEARCH("CAT1",T896),99)=99,IF(IFERROR(SEARCH("CAT2",T896),99)=99,IF(IFERROR(SEARCH("CAT3",T896),99)=99,IF(IFERROR(SEARCH("concluded to be endocrine",K896),99)=99,IF(IFERROR(SEARCH("categorised as endocrine",K896),99)=99,IF(IFERROR(SEARCH("endocrine disrupting",P896),99)=99,IF(IFERROR(SEARCH("endocrine disrupting",K896),99)=99,IF(IFERROR(SEARCH("suspected endocrine",S896),99)=99,IF(IFERROR(SEARCH("potential endocrine",S896),99)=99,0,Scoring!$E$25),Scoring!$E$25),Scoring!$E$24),Scoring!$E$24),Scoring!$E$24),Scoring!$E$24),Scoring!$E$23),Scoring!$E$22),Scoring!$E$21)</f>
        <v>1</v>
      </c>
      <c r="AE896" s="78">
        <f>IF(IFERROR(SEARCH("suspected sensitiser",S896),99)=99,IF(IFERROR(SEARCH("sensitiser",S896),99)=99,IF(IFERROR(SEARCH("other hazard based concern",S896),99)=99,0,Scoring!$E$28),Scoring!$E$26),Scoring!$E$27)</f>
        <v>0</v>
      </c>
      <c r="AF896" s="78">
        <f>IF(IFERROR(M896,1)=1,IF(IFERROR(N896,1)=1,IF(IFERROR(O896,1)=1,IF(IFERROR(Q896,1)=1,IF(IFERROR(R896,1)=1,IF(IFERROR(T896,1)=1,IF(IFERROR(K896,1)=1,IF(IFERROR(P896,1)=1,IF(IFERROR(S896,1)=1,Scoring!$E$29,0),0),0),0),0),0),0),0),0)</f>
        <v>0</v>
      </c>
      <c r="AG896" s="78">
        <f t="shared" si="65"/>
        <v>2</v>
      </c>
      <c r="AI896" s="93"/>
      <c r="AJ896" s="94"/>
      <c r="AK896" s="76"/>
      <c r="AL896" s="75"/>
      <c r="AN896" s="79"/>
      <c r="AO896" s="79"/>
      <c r="AP896" s="79"/>
      <c r="AQ896" s="79"/>
      <c r="AR896" s="79"/>
      <c r="AS896" s="78"/>
      <c r="AU896" s="79">
        <f>IF(IFERROR(F896,99)=99,IF(IFERROR(G896,99)=99,IF(IFERROR(H896,99)=99,IF(IFERROR(I896,99)=99,IF(IFERROR(E896,99)=99,IF(IFERROR(J896,99)=99,0,Scoring!$B$7),Scoring!$B$3),Scoring!$B$2),Scoring!$B$6),Scoring!$B$5),Scoring!$B$4)</f>
        <v>1</v>
      </c>
      <c r="AV896" s="78">
        <f t="shared" si="66"/>
        <v>2</v>
      </c>
      <c r="AW896" s="78"/>
      <c r="AX896" s="66"/>
      <c r="AY896" s="78"/>
      <c r="AZ896" s="76"/>
      <c r="BA896" s="76"/>
      <c r="BB896" s="76"/>
    </row>
    <row r="897" spans="1:54" x14ac:dyDescent="0.25">
      <c r="A897" s="77" t="s">
        <v>6343</v>
      </c>
      <c r="B897" s="76" t="str">
        <f>C897</f>
        <v>618-541-1</v>
      </c>
      <c r="C897" s="82" t="s">
        <v>6344</v>
      </c>
      <c r="D897" s="77" t="s">
        <v>2512</v>
      </c>
      <c r="E897" s="76" t="e">
        <f>IF(C897="-",IF(A897="-",VLOOKUP(D897,'sin-list 180320_update'!$C$2:$C$835,1,FALSE),VLOOKUP(A897,'sin-list 180320_update'!$A$2:$A$835,1,FALSE)),VLOOKUP(C897,'sin-list 180320_update'!$B$2:$B$835,1,FALSE))</f>
        <v>#N/A</v>
      </c>
      <c r="F897" s="76" t="e">
        <f>IF($C897="-",IF($A897="-",VLOOKUP($D897,'REACH Bilaga XVII_update'!$A$5:$A$131,1,FALSE),VLOOKUP($A897,'REACH Bilaga XVII_update'!$C$5:$C$131,1,FALSE)),VLOOKUP($C897,'REACH Bilaga XVII_update'!$B$5:$B$131,1,FALSE))</f>
        <v>#N/A</v>
      </c>
      <c r="G897" s="76" t="e">
        <f>IF($C897="-",IF($A897="-",VLOOKUP($D897,' REACH Bilaga 59_update'!$A$5:$A$210,1,FALSE),VLOOKUP($A897,' REACH Bilaga 59_update'!$D$5:$D$210,1,FALSE)),VLOOKUP($C897,' REACH Bilaga 59_update'!$C$5:$C$210,1,FALSE))</f>
        <v>#N/A</v>
      </c>
      <c r="H897" s="76" t="str">
        <f>IF($C897="-",IF($A897="-",VLOOKUP($D897,'REACH Bilaga XIV_update'!$A$5:$A$110,1,FALSE),VLOOKUP($A897,'REACH Bilaga XIV_update'!$D$5:$D$110,1,FALSE)),VLOOKUP($C897,'REACH Bilaga XIV_update'!$C$5:$C$110,1,FALSE))</f>
        <v>618-541-1</v>
      </c>
      <c r="I897" s="76" t="e">
        <f>IF($C897="-",IF($A897="-",VLOOKUP($D897,CoRAP_update!$A$5:$A$376,1,FALSE),VLOOKUP($A897,CoRAP_update!$D$5:$D$376,1,FALSE)),VLOOKUP($C897,CoRAP_update!$C$5:$C$376,1,FALSE))</f>
        <v>#N/A</v>
      </c>
      <c r="J897" s="76" t="e">
        <f>IF($C897="-",IF($A897="-",VLOOKUP($D897,EDC_update!$C$2:$C$450,1,FALSE),VLOOKUP($A897,EDC_update!$B$2:$B$450,1,FALSE)),VLOOKUP($C897,EDC_update!$L$2:$L$450,1,FALSE))</f>
        <v>#N/A</v>
      </c>
      <c r="K897" s="76" t="e">
        <f>IF($C897="-",IF($A897="-",IF(VLOOKUP($D897,'sin-list 180320_update'!$C$2:$S$835,3,FALSE)="",NA(),VLOOKUP($D897,'sin-list 180320_update'!$C$2:$S$835,3,FALSE)),IF(VLOOKUP($A897,'sin-list 180320_update'!$A$2:$S$835,5,FALSE)="",NA(),VLOOKUP($A897,'sin-list 180320_update'!$A$2:$S$835,5,FALSE))),IF(VLOOKUP($C897,'sin-list 180320_update'!$B$2:$S$835,4,FALSE)="",NA(),VLOOKUP($C897,'sin-list 180320_update'!$B$2:$S$835,4,FALSE)))</f>
        <v>#N/A</v>
      </c>
      <c r="L897" s="76" t="e">
        <f>IF($C897="-",IF($A897="-",VLOOKUP($D897,'sin-list 180320_update'!$C$2:$S$835,6,FALSE),VLOOKUP($A897,'sin-list 180320_update'!$A$2:$S$835,8,FALSE)),VLOOKUP($C897,'sin-list 180320_update'!$B$2:$S$835,7,FALSE))</f>
        <v>#N/A</v>
      </c>
      <c r="M897" s="76" t="e">
        <f>IF($C897="-",IF($A897="-",IF(VLOOKUP($D897,'sin-list 180320_update'!$C$2:$S$835,8,FALSE)="",NA(),VLOOKUP($D897,'sin-list 180320_update'!$C$2:$S$835,8,FALSE)),IF(VLOOKUP($A897,'sin-list 180320_update'!$A$2:$S$835,10,FALSE)="",NA(),VLOOKUP($A897,'sin-list 180320_update'!$A$2:$S$835,10,FALSE))),IF(VLOOKUP($C897,'sin-list 180320_update'!$B$2:$S$835,9,FALSE)="",NA(),VLOOKUP($C897,'sin-list 180320_update'!$B$2:$S$835,9,FALSE)))</f>
        <v>#N/A</v>
      </c>
      <c r="N897" s="76" t="e">
        <f>IF($C897="-",IF($A897="-",IF(VLOOKUP($D897,'REACH Bilaga XVII_update'!$A$5:$E$131,4,FALSE)="",NA(),VLOOKUP($D897,'REACH Bilaga XVII_update'!$A$5:$E$131,4,FALSE)),IF(VLOOKUP($A897,'REACH Bilaga XVII_update'!$C$5:$D$131,2,FALSE)="",NA(),VLOOKUP($A897,'REACH Bilaga XVII_update'!$C$5:$D$131,2,FALSE))),IF(VLOOKUP($C897,'REACH Bilaga XVII_update'!$B$5:$D$131,3,FALSE)="",NA(),VLOOKUP($C897,'REACH Bilaga XVII_update'!$B$5:$D$131,3,FALSE)))</f>
        <v>#N/A</v>
      </c>
      <c r="O897" s="76" t="e">
        <f>IF($C897="-",IF($A897="-",IF(VLOOKUP($D897,' REACH Bilaga 59_update'!$A$5:$E$210,5,FALSE)="",NA(),VLOOKUP($D897,' REACH Bilaga 59_update'!$A$5:$E$210,5,FALSE)),IF(VLOOKUP($A897,' REACH Bilaga 59_update'!$D$5:$E$210,2,FALSE)="",NA(),VLOOKUP($A897,' REACH Bilaga 59_update'!$D$5:$E$210,2,FALSE))),IF(VLOOKUP($C897,' REACH Bilaga 59_update'!$C$5:$E$210,3,FALSE)="",NA(),VLOOKUP($C897,' REACH Bilaga 59_update'!$C$5:$E$210,3,FALSE)))</f>
        <v>#N/A</v>
      </c>
      <c r="P897" s="76" t="str">
        <f>IF(C897="-",IF(A897="-",IFERROR(VLOOKUP($D897,' REACH Bilaga 59_update'!$A$5:$F$210,MATCH(Sammanfattning!P$1,' REACH Bilaga 59_update'!$A$4:$F$4,0),FALSE),VLOOKUP($D897,'REACH Bilaga XIV_update'!$A$4:$H$110,MATCH(Sammanfattning!P$1,'REACH Bilaga XIV_update'!$A$4:$H$4,0),FALSE)),IFERROR(VLOOKUP($A897,' REACH Bilaga 59_update'!$D$5:$F$210,MATCH(Sammanfattning!P$1,' REACH Bilaga 59_update'!$D$4:$F$4,0),FALSE),VLOOKUP($A897,'REACH Bilaga XIV_update'!$D$4:$H$110,MATCH(Sammanfattning!P$1,'REACH Bilaga XIV_update'!$D$4:$H$4,0),FALSE))),IFERROR(VLOOKUP($C897,' REACH Bilaga 59_update'!$C$5:$F$210,MATCH(Sammanfattning!P$1,' REACH Bilaga 59_update'!$C$4:$F$4,0),FALSE),VLOOKUP($C897,'REACH Bilaga XIV_update'!$C$4:$H$110,MATCH(Sammanfattning!P$1,'REACH Bilaga XIV_update'!$C$4:$H$4,0),FALSE)))</f>
        <v>Endocrine disrupting properties (Article 57(f) - environment)</v>
      </c>
      <c r="Q897" s="76" t="e">
        <f>IF($C897="-",IF($A897="-",IF(VLOOKUP($D897,'REACH Bilaga XIV_update'!$A$5:$I$110,9,FALSE)="",NA(),VLOOKUP($D897,'REACH Bilaga XIV_update'!$A$5:$I$110,9,FALSE)),IF(VLOOKUP($A897,'REACH Bilaga XIV_update'!$D$5:$I$110,6,FALSE)="",NA(),VLOOKUP($A897,'REACH Bilaga XIV_update'!$D$5:$I$110,6,FALSE))),IF(VLOOKUP($C897,'REACH Bilaga XIV_update'!$C$5:$I$110,7,FALSE)="",NA(),VLOOKUP($C897,'REACH Bilaga XIV_update'!$C$5:$I$110,7,FALSE)))</f>
        <v>#N/A</v>
      </c>
      <c r="R897" s="76" t="e">
        <f>IF($C897="-",IF($A897="-",IF(VLOOKUP($D897,CoRAP_update!$A$5:$O$376,15,FALSE)="",NA(),VLOOKUP($D897,CoRAP_update!$A$5:$O$376,15,FALSE)),IF(VLOOKUP($A897,CoRAP_update!$D$5:$O$376,12,FALSE)="",NA(),VLOOKUP($A897,CoRAP_update!$D$5:$O$376,12,FALSE))),IF(VLOOKUP($C897,CoRAP_update!$C$5:$O$376,13,FALSE)="",NA(),VLOOKUP($C897,CoRAP_update!$C$5:$O$376,13,FALSE)))</f>
        <v>#N/A</v>
      </c>
      <c r="S897" s="144" t="e">
        <f>IF($C897="-",IF($A897="-",VLOOKUP($D897,CoRAP_update!$A$5:$J$376,MATCH(Sammanfattning!S$1,CoRAP_update!$A$4:$J$4,0),FALSE),VLOOKUP($A897,CoRAP_update!$D$5:$J$376,MATCH(Sammanfattning!S$1,CoRAP_update!$D$4:$J$4,0),FALSE)),VLOOKUP($C897,CoRAP_update!$C$5:$J$376,MATCH(Sammanfattning!S$1,CoRAP_update!$C$4:$J$4,0),FALSE))</f>
        <v>#N/A</v>
      </c>
      <c r="T897" s="76" t="e">
        <f>IF($A897="-",VLOOKUP($D897,EDC_update!$C$2:$F$450,4,FALSE),VLOOKUP($A897,EDC_update!$B$2:$F$450,5,FALSE))</f>
        <v>#N/A</v>
      </c>
      <c r="V897" s="78">
        <f>IF(IFERROR(SEARCH("PBT",P897),99)=99,IF(IFERROR(SEARCH("suspected PBT",S897),99)=99,IF(IFERROR(SEARCH("concluded to be PBT",K897),99)=99,IF(IFERROR(SEARCH("PBT",S897),99)=99,IF(IFERROR(SEARCH("PBT cand",L897),99)=99,IF(IFERROR(SEARCH("PBT",L897),99)=99,IF(IFERROR(SEARCH("persistent, bioackumulative and toxic properties",K897),99)=99,0,Scoring!$E$3),Scoring!$E$3),Scoring!$E$7),Scoring!$E$3),Scoring!$E$5),Scoring!$E$6),Scoring!$E$3)</f>
        <v>0</v>
      </c>
      <c r="W897" s="78">
        <f>IF(IFERROR(SEARCH("vPvB",P897),99)=99,IF(IFERROR(SEARCH("suspected pbt/vPvB",S897),99)=99,IF(IFERROR(SEARCH("vPvB",S897),99)=99,IF(IFERROR(SEARCH("concluded to be a vPvB",S897),99)=99,IF(IFERROR(SEARCH("identified as vPvB",K897),99)=99,IF(IFERROR(SEARCH("concluded to be a vPvB",K897),99)=99,IF(IFERROR(SEARCH("concluded to be both pbt and vPvB",S897),99)=99,IF(IFERROR(SEARCH("concluded to be both pbt and vPvB",K897),99)=99,0,Scoring!$E$5),Scoring!$E$5),Scoring!$E$5),Scoring!$E$5),Scoring!$E$5),Scoring!$E$4),Scoring!$E$6),Scoring!$E$4)</f>
        <v>0</v>
      </c>
      <c r="X897" s="78">
        <f>IF(IFERROR(SEARCH("H410",N897),99)=99,IF(IFERROR(SEARCH("H410",O897),99)=99,IF(IFERROR(SEARCH("H410",Q897),99)=99,IF(IFERROR(SEARCH("H410",M897),99)=99,IF(IFERROR(SEARCH("H410",R897),99)=99,IF(IFERROR(SEARCH("H411",N897),99)=99,IF(IFERROR(SEARCH("H411",O897),99)=99,IF(IFERROR(SEARCH("H411",Q897),99)=99,IF(IFERROR(SEARCH("H411",M897),99)=99,IF(IFERROR(SEARCH("H411",R897),99)=99,IF(IFERROR(SEARCH("H413",N897),99)=99,IF(IFERROR(SEARCH("H413",O897),99)=99,IF(IFERROR(SEARCH("H413",Q897),99)=99,IF(IFERROR(SEARCH("H413",M897),99)=99,IF(IFERROR(SEARCH("H413",R897),99)=99,IF(IFERROR(SEARCH("H412",N897),99)=99,IF(IFERROR(SEARCH("H412",O897),99)=99,IF(IFERROR(SEARCH("H412",Q897),99)=99,IF(IFERROR(SEARCH("H412",M897),99)=99,IF(IFERROR(SEARCH("H412",R897),99)=99,0,Scoring!$E$2),Scoring!$E$2),Scoring!$E$2),Scoring!$E$2),Scoring!$E$2),Scoring!$E$2),Scoring!$E$2),Scoring!$E$2),Scoring!$E$2),Scoring!$E$2),Scoring!$E$2),Scoring!$E$2),Scoring!$E$2),Scoring!$E$2),Scoring!$E$2),Scoring!$E$2),Scoring!$E$2),Scoring!$E$2),Scoring!$E$2),Scoring!$E$2)</f>
        <v>0</v>
      </c>
      <c r="Y897" s="78">
        <f>IF(IFERROR(SEARCH("CMR",K897),99)=99,IF(IFERROR(SEARCH("Suspected CMR",S897),99)=99,IF(IFERROR(SEARCH("CMR",S897),99)=99,0,Scoring!$E$8),Scoring!$E$9),Scoring!$E$8)</f>
        <v>0</v>
      </c>
      <c r="Z897" s="78">
        <f>IF(IFERROR(SEARCH("H350",N897),99)=99,IF(IFERROR(SEARCH("H350",O897),99)=99,IF(IFERROR(SEARCH("H350",Q897),99)=99,IF(IFERROR(SEARCH("H350",M897),99)=99,IF(IFERROR(SEARCH("H350",R897),99)=99,IF(IFERROR(SEARCH("H351",N897),99)=99,IF(IFERROR(SEARCH("H351",O897),99)=99,IF(IFERROR(SEARCH("H351",Q897),99)=99,IF(IFERROR(SEARCH("H351",M897),99)=99,IF(IFERROR(SEARCH("H351",R897),99)=99,IF(IFERROR(SEARCH("carcinogenic",P897),99)=99,IF(IFERROR(SEARCH("suspected carcinogenic",S897),99)=99,0,Scoring!$E$12),Scoring!$E$11),Scoring!$E$10),Scoring!$E$10),Scoring!$E$10),Scoring!$E$10),Scoring!$E$10),Scoring!$E$10),Scoring!$E$10),Scoring!$E$10),Scoring!$E$10),Scoring!$E$10)</f>
        <v>0</v>
      </c>
      <c r="AA897" s="78">
        <f>IF(IFERROR(SEARCH("H340",N897),99)=99,IF(IFERROR(SEARCH("H340",O897),99)=99,IF(IFERROR(SEARCH("H340",Q897),99)=99,IF(IFERROR(SEARCH("H340",M897),99)=99,IF(IFERROR(SEARCH("H340",R897),99)=99,IF(IFERROR(SEARCH("H341",N897),99)=99,IF(IFERROR(SEARCH("H341",O897),99)=99,IF(IFERROR(SEARCH("H341",Q897),99)=99,IF(IFERROR(SEARCH("H341",M897),99)=99,IF(IFERROR(SEARCH("H341",R897),99)=99,IF(IFERROR(SEARCH("mutagenic",P897),99)=99,IF(IFERROR(SEARCH("suspected mutagenic",S897),99)=99,0,Scoring!$E$15),Scoring!$E$14),Scoring!$E$13),Scoring!$E$13),Scoring!$E$13),Scoring!$E$13),Scoring!$E$13),Scoring!$E$13),Scoring!$E$13),Scoring!$E$13),Scoring!$E$13),Scoring!$E$13)</f>
        <v>0</v>
      </c>
      <c r="AB897" s="78">
        <f>IF(IFERROR(SEARCH("H360",N897),99)=99,IF(IFERROR(SEARCH("H360",O897),99)=99,IF(IFERROR(SEARCH("H360",Q897),99)=99,IF(IFERROR(SEARCH("H360",M897),99)=99,IF(IFERROR(SEARCH("H360",R897),99)=99,IF(IFERROR(SEARCH("H361",N897),99)=99,IF(IFERROR(SEARCH("H361",O897),99)=99,IF(IFERROR(SEARCH("H361",Q897),99)=99,IF(IFERROR(SEARCH("H361",M897),99)=99,IF(IFERROR(SEARCH("H361",R897),99)=99,IF(IFERROR(SEARCH("reproduction",P897),99)=99,IF(IFERROR(SEARCH("suspected reprotoxic",S897),99)=99,IF(IFERROR(SEARCH("reprotoxic",S897),99)=99,IF(IFERROR(SEARCH("reprotoxic",K897),99)=99,0,Scoring!$E$18),Scoring!$E$18),Scoring!$E$19),Scoring!$E$17),Scoring!$E$16),Scoring!$E$16),Scoring!$E$16),Scoring!$E$16),Scoring!$E$16),Scoring!$E$16),Scoring!$E$16),Scoring!$E$16),Scoring!$E$16),Scoring!$E$16)</f>
        <v>0</v>
      </c>
      <c r="AC897" s="78">
        <f>IF(IFERROR(SEARCH("57f",L897),99)=99,IF(IFERROR(SEARCH("57(f)",P897),99)=99,0,Scoring!$E$20),Scoring!$E$20)</f>
        <v>1</v>
      </c>
      <c r="AD897" s="78">
        <f>IF(IFERROR(SEARCH("CAT1",T897),99)=99,IF(IFERROR(SEARCH("CAT2",T897),99)=99,IF(IFERROR(SEARCH("CAT3",T897),99)=99,IF(IFERROR(SEARCH("concluded to be endocrine",K897),99)=99,IF(IFERROR(SEARCH("categorised as endocrine",K897),99)=99,IF(IFERROR(SEARCH("endocrine disrupting",P897),99)=99,IF(IFERROR(SEARCH("endocrine disrupting",K897),99)=99,IF(IFERROR(SEARCH("suspected endocrine",S897),99)=99,IF(IFERROR(SEARCH("potential endocrine",S897),99)=99,0,Scoring!$E$25),Scoring!$E$25),Scoring!$E$24),Scoring!$E$24),Scoring!$E$24),Scoring!$E$24),Scoring!$E$23),Scoring!$E$22),Scoring!$E$21)</f>
        <v>1</v>
      </c>
      <c r="AE897" s="78">
        <f>IF(IFERROR(SEARCH("suspected sensitiser",S897),99)=99,IF(IFERROR(SEARCH("sensitiser",S897),99)=99,IF(IFERROR(SEARCH("other hazard based concern",S897),99)=99,0,Scoring!$E$28),Scoring!$E$26),Scoring!$E$27)</f>
        <v>0</v>
      </c>
      <c r="AF897" s="78">
        <f>IF(IFERROR(M897,1)=1,IF(IFERROR(N897,1)=1,IF(IFERROR(O897,1)=1,IF(IFERROR(Q897,1)=1,IF(IFERROR(R897,1)=1,IF(IFERROR(T897,1)=1,IF(IFERROR(K897,1)=1,IF(IFERROR(P897,1)=1,IF(IFERROR(S897,1)=1,Scoring!$E$29,0),0),0),0),0),0),0),0),0)</f>
        <v>0</v>
      </c>
      <c r="AG897" s="78">
        <f t="shared" si="65"/>
        <v>2</v>
      </c>
      <c r="AI897" s="93"/>
      <c r="AJ897" s="94"/>
      <c r="AK897" s="76"/>
      <c r="AL897" s="75"/>
      <c r="AN897" s="79"/>
      <c r="AO897" s="79"/>
      <c r="AP897" s="79"/>
      <c r="AQ897" s="79"/>
      <c r="AR897" s="79"/>
      <c r="AS897" s="78"/>
      <c r="AU897" s="79">
        <f>IF(IFERROR(F897,99)=99,IF(IFERROR(G897,99)=99,IF(IFERROR(H897,99)=99,IF(IFERROR(I897,99)=99,IF(IFERROR(E897,99)=99,IF(IFERROR(J897,99)=99,0,Scoring!$B$7),Scoring!$B$3),Scoring!$B$2),Scoring!$B$6),Scoring!$B$5),Scoring!$B$4)</f>
        <v>1</v>
      </c>
      <c r="AV897" s="78">
        <f t="shared" si="66"/>
        <v>2</v>
      </c>
      <c r="AW897" s="78"/>
      <c r="AX897" s="66"/>
      <c r="AY897" s="78"/>
      <c r="AZ897" s="76"/>
      <c r="BA897" s="76"/>
      <c r="BB897" s="76"/>
    </row>
    <row r="898" spans="1:54" x14ac:dyDescent="0.25">
      <c r="A898" s="146" t="s">
        <v>7501</v>
      </c>
      <c r="B898" s="147" t="s">
        <v>30</v>
      </c>
      <c r="C898" s="146" t="s">
        <v>11334</v>
      </c>
      <c r="D898" s="146" t="s">
        <v>11333</v>
      </c>
      <c r="E898" s="76" t="e">
        <f>IF(C898="-",IF(A898="-",VLOOKUP(D898,'sin-list 180320_update'!$C$2:$C$835,1,FALSE),VLOOKUP(A898,'sin-list 180320_update'!$A$2:$A$835,1,FALSE)),VLOOKUP(C898,'sin-list 180320_update'!$B$2:$B$835,1,FALSE))</f>
        <v>#N/A</v>
      </c>
      <c r="F898" s="76" t="e">
        <f>IF($C898="-",IF($A898="-",VLOOKUP($D898,'REACH Bilaga XVII_update'!$A$5:$A$131,1,FALSE),VLOOKUP($A898,'REACH Bilaga XVII_update'!$C$5:$C$131,1,FALSE)),VLOOKUP($C898,'REACH Bilaga XVII_update'!$B$5:$B$131,1,FALSE))</f>
        <v>#N/A</v>
      </c>
      <c r="G898" s="76" t="e">
        <f>IF($C898="-",IF($A898="-",VLOOKUP($D898,' REACH Bilaga 59_update'!$A$5:$A$210,1,FALSE),VLOOKUP($A898,' REACH Bilaga 59_update'!$D$5:$D$210,1,FALSE)),VLOOKUP($C898,' REACH Bilaga 59_update'!$C$5:$C$210,1,FALSE))</f>
        <v>#N/A</v>
      </c>
      <c r="H898" s="76" t="str">
        <f>IF($C898="-",IF($A898="-",VLOOKUP($D898,'REACH Bilaga XIV_update'!$A$5:$A$110,1,FALSE),VLOOKUP($A898,'REACH Bilaga XIV_update'!$D$5:$D$110,1,FALSE)),VLOOKUP($C898,'REACH Bilaga XIV_update'!$C$5:$C$110,1,FALSE))</f>
        <v>621-341-7</v>
      </c>
      <c r="I898" s="76" t="e">
        <f>IF($C898="-",IF($A898="-",VLOOKUP($D898,CoRAP_update!$A$5:$A$376,1,FALSE),VLOOKUP($A898,CoRAP_update!$D$5:$D$376,1,FALSE)),VLOOKUP($C898,CoRAP_update!$C$5:$C$376,1,FALSE))</f>
        <v>#N/A</v>
      </c>
      <c r="J898" s="76" t="e">
        <f>IF($C898="-",IF($A898="-",VLOOKUP($D898,EDC_update!$C$2:$C$450,1,FALSE),VLOOKUP($A898,EDC_update!$B$2:$B$450,1,FALSE)),VLOOKUP($C898,EDC_update!$L$2:$L$450,1,FALSE))</f>
        <v>#N/A</v>
      </c>
      <c r="K898" s="76" t="e">
        <f>IF($C898="-",IF($A898="-",IF(VLOOKUP($D898,'sin-list 180320_update'!$C$2:$S$835,3,FALSE)="",NA(),VLOOKUP($D898,'sin-list 180320_update'!$C$2:$S$835,3,FALSE)),IF(VLOOKUP($A898,'sin-list 180320_update'!$A$2:$S$835,5,FALSE)="",NA(),VLOOKUP($A898,'sin-list 180320_update'!$A$2:$S$835,5,FALSE))),IF(VLOOKUP($C898,'sin-list 180320_update'!$B$2:$S$835,4,FALSE)="",NA(),VLOOKUP($C898,'sin-list 180320_update'!$B$2:$S$835,4,FALSE)))</f>
        <v>#N/A</v>
      </c>
      <c r="L898" s="76" t="e">
        <f>IF($C898="-",IF($A898="-",VLOOKUP($D898,'sin-list 180320_update'!$C$2:$S$835,6,FALSE),VLOOKUP($A898,'sin-list 180320_update'!$A$2:$S$835,8,FALSE)),VLOOKUP($C898,'sin-list 180320_update'!$B$2:$S$835,7,FALSE))</f>
        <v>#N/A</v>
      </c>
      <c r="M898" s="76" t="e">
        <f>IF($C898="-",IF($A898="-",IF(VLOOKUP($D898,'sin-list 180320_update'!$C$2:$S$835,8,FALSE)="",NA(),VLOOKUP($D898,'sin-list 180320_update'!$C$2:$S$835,8,FALSE)),IF(VLOOKUP($A898,'sin-list 180320_update'!$A$2:$S$835,10,FALSE)="",NA(),VLOOKUP($A898,'sin-list 180320_update'!$A$2:$S$835,10,FALSE))),IF(VLOOKUP($C898,'sin-list 180320_update'!$B$2:$S$835,9,FALSE)="",NA(),VLOOKUP($C898,'sin-list 180320_update'!$B$2:$S$835,9,FALSE)))</f>
        <v>#N/A</v>
      </c>
      <c r="N898" s="76" t="e">
        <f>IF($C898="-",IF($A898="-",IF(VLOOKUP($D898,'REACH Bilaga XVII_update'!$A$5:$E$131,4,FALSE)="",NA(),VLOOKUP($D898,'REACH Bilaga XVII_update'!$A$5:$E$131,4,FALSE)),IF(VLOOKUP($A898,'REACH Bilaga XVII_update'!$C$5:$D$131,2,FALSE)="",NA(),VLOOKUP($A898,'REACH Bilaga XVII_update'!$C$5:$D$131,2,FALSE))),IF(VLOOKUP($C898,'REACH Bilaga XVII_update'!$B$5:$D$131,3,FALSE)="",NA(),VLOOKUP($C898,'REACH Bilaga XVII_update'!$B$5:$D$131,3,FALSE)))</f>
        <v>#N/A</v>
      </c>
      <c r="O898" s="76" t="e">
        <f>IF($C898="-",IF($A898="-",IF(VLOOKUP($D898,' REACH Bilaga 59_update'!$A$5:$E$210,5,FALSE)="",NA(),VLOOKUP($D898,' REACH Bilaga 59_update'!$A$5:$E$210,5,FALSE)),IF(VLOOKUP($A898,' REACH Bilaga 59_update'!$D$5:$E$210,2,FALSE)="",NA(),VLOOKUP($A898,' REACH Bilaga 59_update'!$D$5:$E$210,2,FALSE))),IF(VLOOKUP($C898,' REACH Bilaga 59_update'!$C$5:$E$210,3,FALSE)="",NA(),VLOOKUP($C898,' REACH Bilaga 59_update'!$C$5:$E$210,3,FALSE)))</f>
        <v>#N/A</v>
      </c>
      <c r="P898" s="76" t="str">
        <f>IF(C898="-",IF(A898="-",IFERROR(VLOOKUP($D898,' REACH Bilaga 59_update'!$A$5:$F$210,MATCH(Sammanfattning!P$1,' REACH Bilaga 59_update'!$A$4:$F$4,0),FALSE),VLOOKUP($D898,'REACH Bilaga XIV_update'!$A$4:$H$110,MATCH(Sammanfattning!P$1,'REACH Bilaga XIV_update'!$A$4:$H$4,0),FALSE)),IFERROR(VLOOKUP($A898,' REACH Bilaga 59_update'!$D$5:$F$210,MATCH(Sammanfattning!P$1,' REACH Bilaga 59_update'!$D$4:$F$4,0),FALSE),VLOOKUP($A898,'REACH Bilaga XIV_update'!$D$4:$H$110,MATCH(Sammanfattning!P$1,'REACH Bilaga XIV_update'!$D$4:$H$4,0),FALSE))),IFERROR(VLOOKUP($C898,' REACH Bilaga 59_update'!$C$5:$F$210,MATCH(Sammanfattning!P$1,' REACH Bilaga 59_update'!$C$4:$F$4,0),FALSE),VLOOKUP($C898,'REACH Bilaga XIV_update'!$C$4:$H$110,MATCH(Sammanfattning!P$1,'REACH Bilaga XIV_update'!$C$4:$H$4,0),FALSE)))</f>
        <v>Endocrine disrupting properties (Article 57(f) - environment)</v>
      </c>
      <c r="Q898" s="76" t="e">
        <f>IF($C898="-",IF($A898="-",IF(VLOOKUP($D898,'REACH Bilaga XIV_update'!$A$5:$I$110,9,FALSE)="",NA(),VLOOKUP($D898,'REACH Bilaga XIV_update'!$A$5:$I$110,9,FALSE)),IF(VLOOKUP($A898,'REACH Bilaga XIV_update'!$D$5:$I$110,6,FALSE)="",NA(),VLOOKUP($A898,'REACH Bilaga XIV_update'!$D$5:$I$110,6,FALSE))),IF(VLOOKUP($C898,'REACH Bilaga XIV_update'!$C$5:$I$110,7,FALSE)="",NA(),VLOOKUP($C898,'REACH Bilaga XIV_update'!$C$5:$I$110,7,FALSE)))</f>
        <v>#N/A</v>
      </c>
      <c r="R898" s="76" t="e">
        <f>IF($C898="-",IF($A898="-",IF(VLOOKUP($D898,CoRAP_update!$A$5:$O$376,15,FALSE)="",NA(),VLOOKUP($D898,CoRAP_update!$A$5:$O$376,15,FALSE)),IF(VLOOKUP($A898,CoRAP_update!$D$5:$O$376,12,FALSE)="",NA(),VLOOKUP($A898,CoRAP_update!$D$5:$O$376,12,FALSE))),IF(VLOOKUP($C898,CoRAP_update!$C$5:$O$376,13,FALSE)="",NA(),VLOOKUP($C898,CoRAP_update!$C$5:$O$376,13,FALSE)))</f>
        <v>#N/A</v>
      </c>
      <c r="S898" s="144" t="e">
        <f>IF($C898="-",IF($A898="-",VLOOKUP($D898,CoRAP_update!$A$5:$J$376,MATCH(Sammanfattning!S$1,CoRAP_update!$A$4:$J$4,0),FALSE),VLOOKUP($A898,CoRAP_update!$D$5:$J$376,MATCH(Sammanfattning!S$1,CoRAP_update!$D$4:$J$4,0),FALSE)),VLOOKUP($C898,CoRAP_update!$C$5:$J$376,MATCH(Sammanfattning!S$1,CoRAP_update!$C$4:$J$4,0),FALSE))</f>
        <v>#N/A</v>
      </c>
      <c r="T898" s="76" t="e">
        <f>IF($A898="-",VLOOKUP($D898,EDC_update!$C$2:$F$450,4,FALSE),VLOOKUP($A898,EDC_update!$B$2:$F$450,5,FALSE))</f>
        <v>#N/A</v>
      </c>
      <c r="V898" s="78">
        <f>IF(IFERROR(SEARCH("PBT",P898),99)=99,IF(IFERROR(SEARCH("suspected PBT",S898),99)=99,IF(IFERROR(SEARCH("concluded to be PBT",K898),99)=99,IF(IFERROR(SEARCH("PBT",S898),99)=99,IF(IFERROR(SEARCH("PBT cand",L898),99)=99,IF(IFERROR(SEARCH("PBT",L898),99)=99,IF(IFERROR(SEARCH("persistent, bioackumulative and toxic properties",K898),99)=99,0,Scoring!$E$3),Scoring!$E$3),Scoring!$E$7),Scoring!$E$3),Scoring!$E$5),Scoring!$E$6),Scoring!$E$3)</f>
        <v>0</v>
      </c>
      <c r="W898" s="78">
        <f>IF(IFERROR(SEARCH("vPvB",P898),99)=99,IF(IFERROR(SEARCH("suspected pbt/vPvB",S898),99)=99,IF(IFERROR(SEARCH("vPvB",S898),99)=99,IF(IFERROR(SEARCH("concluded to be a vPvB",S898),99)=99,IF(IFERROR(SEARCH("identified as vPvB",K898),99)=99,IF(IFERROR(SEARCH("concluded to be a vPvB",K898),99)=99,IF(IFERROR(SEARCH("concluded to be both pbt and vPvB",S898),99)=99,IF(IFERROR(SEARCH("concluded to be both pbt and vPvB",K898),99)=99,0,Scoring!$E$5),Scoring!$E$5),Scoring!$E$5),Scoring!$E$5),Scoring!$E$5),Scoring!$E$4),Scoring!$E$6),Scoring!$E$4)</f>
        <v>0</v>
      </c>
      <c r="X898" s="78">
        <f>IF(IFERROR(SEARCH("H410",N898),99)=99,IF(IFERROR(SEARCH("H410",O898),99)=99,IF(IFERROR(SEARCH("H410",Q898),99)=99,IF(IFERROR(SEARCH("H410",M898),99)=99,IF(IFERROR(SEARCH("H410",R898),99)=99,IF(IFERROR(SEARCH("H411",N898),99)=99,IF(IFERROR(SEARCH("H411",O898),99)=99,IF(IFERROR(SEARCH("H411",Q898),99)=99,IF(IFERROR(SEARCH("H411",M898),99)=99,IF(IFERROR(SEARCH("H411",R898),99)=99,IF(IFERROR(SEARCH("H413",N898),99)=99,IF(IFERROR(SEARCH("H413",O898),99)=99,IF(IFERROR(SEARCH("H413",Q898),99)=99,IF(IFERROR(SEARCH("H413",M898),99)=99,IF(IFERROR(SEARCH("H413",R898),99)=99,IF(IFERROR(SEARCH("H412",N898),99)=99,IF(IFERROR(SEARCH("H412",O898),99)=99,IF(IFERROR(SEARCH("H412",Q898),99)=99,IF(IFERROR(SEARCH("H412",M898),99)=99,IF(IFERROR(SEARCH("H412",R898),99)=99,0,Scoring!$E$2),Scoring!$E$2),Scoring!$E$2),Scoring!$E$2),Scoring!$E$2),Scoring!$E$2),Scoring!$E$2),Scoring!$E$2),Scoring!$E$2),Scoring!$E$2),Scoring!$E$2),Scoring!$E$2),Scoring!$E$2),Scoring!$E$2),Scoring!$E$2),Scoring!$E$2),Scoring!$E$2),Scoring!$E$2),Scoring!$E$2),Scoring!$E$2)</f>
        <v>0</v>
      </c>
      <c r="Y898" s="78">
        <f>IF(IFERROR(SEARCH("CMR",K898),99)=99,IF(IFERROR(SEARCH("Suspected CMR",S898),99)=99,IF(IFERROR(SEARCH("CMR",S898),99)=99,0,Scoring!$E$8),Scoring!$E$9),Scoring!$E$8)</f>
        <v>0</v>
      </c>
      <c r="Z898" s="78">
        <f>IF(IFERROR(SEARCH("H350",N898),99)=99,IF(IFERROR(SEARCH("H350",O898),99)=99,IF(IFERROR(SEARCH("H350",Q898),99)=99,IF(IFERROR(SEARCH("H350",M898),99)=99,IF(IFERROR(SEARCH("H350",R898),99)=99,IF(IFERROR(SEARCH("H351",N898),99)=99,IF(IFERROR(SEARCH("H351",O898),99)=99,IF(IFERROR(SEARCH("H351",Q898),99)=99,IF(IFERROR(SEARCH("H351",M898),99)=99,IF(IFERROR(SEARCH("H351",R898),99)=99,IF(IFERROR(SEARCH("carcinogenic",P898),99)=99,IF(IFERROR(SEARCH("suspected carcinogenic",S898),99)=99,0,Scoring!$E$12),Scoring!$E$11),Scoring!$E$10),Scoring!$E$10),Scoring!$E$10),Scoring!$E$10),Scoring!$E$10),Scoring!$E$10),Scoring!$E$10),Scoring!$E$10),Scoring!$E$10),Scoring!$E$10)</f>
        <v>0</v>
      </c>
      <c r="AA898" s="78">
        <f>IF(IFERROR(SEARCH("H340",N898),99)=99,IF(IFERROR(SEARCH("H340",O898),99)=99,IF(IFERROR(SEARCH("H340",Q898),99)=99,IF(IFERROR(SEARCH("H340",M898),99)=99,IF(IFERROR(SEARCH("H340",R898),99)=99,IF(IFERROR(SEARCH("H341",N898),99)=99,IF(IFERROR(SEARCH("H341",O898),99)=99,IF(IFERROR(SEARCH("H341",Q898),99)=99,IF(IFERROR(SEARCH("H341",M898),99)=99,IF(IFERROR(SEARCH("H341",R898),99)=99,IF(IFERROR(SEARCH("mutagenic",P898),99)=99,IF(IFERROR(SEARCH("suspected mutagenic",S898),99)=99,0,Scoring!$E$15),Scoring!$E$14),Scoring!$E$13),Scoring!$E$13),Scoring!$E$13),Scoring!$E$13),Scoring!$E$13),Scoring!$E$13),Scoring!$E$13),Scoring!$E$13),Scoring!$E$13),Scoring!$E$13)</f>
        <v>0</v>
      </c>
      <c r="AB898" s="78">
        <f>IF(IFERROR(SEARCH("H360",N898),99)=99,IF(IFERROR(SEARCH("H360",O898),99)=99,IF(IFERROR(SEARCH("H360",Q898),99)=99,IF(IFERROR(SEARCH("H360",M898),99)=99,IF(IFERROR(SEARCH("H360",R898),99)=99,IF(IFERROR(SEARCH("H361",N898),99)=99,IF(IFERROR(SEARCH("H361",O898),99)=99,IF(IFERROR(SEARCH("H361",Q898),99)=99,IF(IFERROR(SEARCH("H361",M898),99)=99,IF(IFERROR(SEARCH("H361",R898),99)=99,IF(IFERROR(SEARCH("reproduction",P898),99)=99,IF(IFERROR(SEARCH("suspected reprotoxic",S898),99)=99,IF(IFERROR(SEARCH("reprotoxic",S898),99)=99,IF(IFERROR(SEARCH("reprotoxic",K898),99)=99,0,Scoring!$E$18),Scoring!$E$18),Scoring!$E$19),Scoring!$E$17),Scoring!$E$16),Scoring!$E$16),Scoring!$E$16),Scoring!$E$16),Scoring!$E$16),Scoring!$E$16),Scoring!$E$16),Scoring!$E$16),Scoring!$E$16),Scoring!$E$16)</f>
        <v>0</v>
      </c>
      <c r="AC898" s="78">
        <f>IF(IFERROR(SEARCH("57f",L898),99)=99,IF(IFERROR(SEARCH("57(f)",P898),99)=99,0,Scoring!$E$20),Scoring!$E$20)</f>
        <v>1</v>
      </c>
      <c r="AD898" s="78">
        <f>IF(IFERROR(SEARCH("CAT1",T898),99)=99,IF(IFERROR(SEARCH("CAT2",T898),99)=99,IF(IFERROR(SEARCH("CAT3",T898),99)=99,IF(IFERROR(SEARCH("concluded to be endocrine",K898),99)=99,IF(IFERROR(SEARCH("categorised as endocrine",K898),99)=99,IF(IFERROR(SEARCH("endocrine disrupting",P898),99)=99,IF(IFERROR(SEARCH("endocrine disrupting",K898),99)=99,IF(IFERROR(SEARCH("suspected endocrine",S898),99)=99,IF(IFERROR(SEARCH("potential endocrine",S898),99)=99,0,Scoring!$E$25),Scoring!$E$25),Scoring!$E$24),Scoring!$E$24),Scoring!$E$24),Scoring!$E$24),Scoring!$E$23),Scoring!$E$22),Scoring!$E$21)</f>
        <v>1</v>
      </c>
      <c r="AE898" s="78">
        <f>IF(IFERROR(SEARCH("suspected sensitiser",S898),99)=99,IF(IFERROR(SEARCH("sensitiser",S898),99)=99,IF(IFERROR(SEARCH("other hazard based concern",S898),99)=99,0,Scoring!$E$28),Scoring!$E$26),Scoring!$E$27)</f>
        <v>0</v>
      </c>
      <c r="AF898" s="78">
        <f>IF(IFERROR(M898,1)=1,IF(IFERROR(N898,1)=1,IF(IFERROR(O898,1)=1,IF(IFERROR(Q898,1)=1,IF(IFERROR(R898,1)=1,IF(IFERROR(T898,1)=1,IF(IFERROR(K898,1)=1,IF(IFERROR(P898,1)=1,IF(IFERROR(S898,1)=1,Scoring!$E$29,0),0),0),0),0),0),0),0),0)</f>
        <v>0</v>
      </c>
      <c r="AG898" s="78">
        <f t="shared" ref="AG898:AG961" si="69">V898+W898+X898+AD898+AE898+AF898+IF(Y898&gt;0,Y898,SUM(Z898:AB898))+AC898</f>
        <v>2</v>
      </c>
      <c r="AI898" s="93"/>
      <c r="AJ898" s="94"/>
      <c r="AK898" s="76"/>
      <c r="AL898" s="75"/>
      <c r="AN898" s="79"/>
      <c r="AO898" s="79"/>
      <c r="AP898" s="79"/>
      <c r="AQ898" s="79"/>
      <c r="AR898" s="79"/>
      <c r="AS898" s="78"/>
      <c r="AU898" s="79">
        <f>IF(IFERROR(F898,99)=99,IF(IFERROR(G898,99)=99,IF(IFERROR(H898,99)=99,IF(IFERROR(I898,99)=99,IF(IFERROR(E898,99)=99,IF(IFERROR(J898,99)=99,0,Scoring!$B$7),Scoring!$B$3),Scoring!$B$2),Scoring!$B$6),Scoring!$B$5),Scoring!$B$4)</f>
        <v>1</v>
      </c>
      <c r="AV898" s="78">
        <f t="shared" ref="AV898:AV961" si="70">AG898*AU898</f>
        <v>2</v>
      </c>
      <c r="AW898" s="78"/>
      <c r="AX898" s="66"/>
      <c r="AY898" s="78"/>
      <c r="AZ898" s="76"/>
      <c r="BB898" s="76"/>
    </row>
    <row r="899" spans="1:54" x14ac:dyDescent="0.25">
      <c r="A899" s="146" t="s">
        <v>7502</v>
      </c>
      <c r="B899" s="147" t="s">
        <v>30</v>
      </c>
      <c r="C899" s="146" t="s">
        <v>11332</v>
      </c>
      <c r="D899" s="146" t="s">
        <v>11331</v>
      </c>
      <c r="E899" s="76" t="e">
        <f>IF(C899="-",IF(A899="-",VLOOKUP(D899,'sin-list 180320_update'!$C$2:$C$835,1,FALSE),VLOOKUP(A899,'sin-list 180320_update'!$A$2:$A$835,1,FALSE)),VLOOKUP(C899,'sin-list 180320_update'!$B$2:$B$835,1,FALSE))</f>
        <v>#N/A</v>
      </c>
      <c r="F899" s="76" t="e">
        <f>IF($C899="-",IF($A899="-",VLOOKUP($D899,'REACH Bilaga XVII_update'!$A$5:$A$131,1,FALSE),VLOOKUP($A899,'REACH Bilaga XVII_update'!$C$5:$C$131,1,FALSE)),VLOOKUP($C899,'REACH Bilaga XVII_update'!$B$5:$B$131,1,FALSE))</f>
        <v>#N/A</v>
      </c>
      <c r="G899" s="76" t="e">
        <f>IF($C899="-",IF($A899="-",VLOOKUP($D899,' REACH Bilaga 59_update'!$A$5:$A$210,1,FALSE),VLOOKUP($A899,' REACH Bilaga 59_update'!$D$5:$D$210,1,FALSE)),VLOOKUP($C899,' REACH Bilaga 59_update'!$C$5:$C$210,1,FALSE))</f>
        <v>#N/A</v>
      </c>
      <c r="H899" s="76" t="str">
        <f>IF($C899="-",IF($A899="-",VLOOKUP($D899,'REACH Bilaga XIV_update'!$A$5:$A$110,1,FALSE),VLOOKUP($A899,'REACH Bilaga XIV_update'!$D$5:$D$110,1,FALSE)),VLOOKUP($C899,'REACH Bilaga XIV_update'!$C$5:$C$110,1,FALSE))</f>
        <v>621-345-9</v>
      </c>
      <c r="I899" s="76" t="e">
        <f>IF($C899="-",IF($A899="-",VLOOKUP($D899,CoRAP_update!$A$5:$A$376,1,FALSE),VLOOKUP($A899,CoRAP_update!$D$5:$D$376,1,FALSE)),VLOOKUP($C899,CoRAP_update!$C$5:$C$376,1,FALSE))</f>
        <v>#N/A</v>
      </c>
      <c r="J899" s="76" t="e">
        <f>IF($C899="-",IF($A899="-",VLOOKUP($D899,EDC_update!$C$2:$C$450,1,FALSE),VLOOKUP($A899,EDC_update!$B$2:$B$450,1,FALSE)),VLOOKUP($C899,EDC_update!$L$2:$L$450,1,FALSE))</f>
        <v>#N/A</v>
      </c>
      <c r="K899" s="76" t="e">
        <f>IF($C899="-",IF($A899="-",IF(VLOOKUP($D899,'sin-list 180320_update'!$C$2:$S$835,3,FALSE)="",NA(),VLOOKUP($D899,'sin-list 180320_update'!$C$2:$S$835,3,FALSE)),IF(VLOOKUP($A899,'sin-list 180320_update'!$A$2:$S$835,5,FALSE)="",NA(),VLOOKUP($A899,'sin-list 180320_update'!$A$2:$S$835,5,FALSE))),IF(VLOOKUP($C899,'sin-list 180320_update'!$B$2:$S$835,4,FALSE)="",NA(),VLOOKUP($C899,'sin-list 180320_update'!$B$2:$S$835,4,FALSE)))</f>
        <v>#N/A</v>
      </c>
      <c r="L899" s="76" t="e">
        <f>IF($C899="-",IF($A899="-",VLOOKUP($D899,'sin-list 180320_update'!$C$2:$S$835,6,FALSE),VLOOKUP($A899,'sin-list 180320_update'!$A$2:$S$835,8,FALSE)),VLOOKUP($C899,'sin-list 180320_update'!$B$2:$S$835,7,FALSE))</f>
        <v>#N/A</v>
      </c>
      <c r="M899" s="76" t="e">
        <f>IF($C899="-",IF($A899="-",IF(VLOOKUP($D899,'sin-list 180320_update'!$C$2:$S$835,8,FALSE)="",NA(),VLOOKUP($D899,'sin-list 180320_update'!$C$2:$S$835,8,FALSE)),IF(VLOOKUP($A899,'sin-list 180320_update'!$A$2:$S$835,10,FALSE)="",NA(),VLOOKUP($A899,'sin-list 180320_update'!$A$2:$S$835,10,FALSE))),IF(VLOOKUP($C899,'sin-list 180320_update'!$B$2:$S$835,9,FALSE)="",NA(),VLOOKUP($C899,'sin-list 180320_update'!$B$2:$S$835,9,FALSE)))</f>
        <v>#N/A</v>
      </c>
      <c r="N899" s="76" t="e">
        <f>IF($C899="-",IF($A899="-",IF(VLOOKUP($D899,'REACH Bilaga XVII_update'!$A$5:$E$131,4,FALSE)="",NA(),VLOOKUP($D899,'REACH Bilaga XVII_update'!$A$5:$E$131,4,FALSE)),IF(VLOOKUP($A899,'REACH Bilaga XVII_update'!$C$5:$D$131,2,FALSE)="",NA(),VLOOKUP($A899,'REACH Bilaga XVII_update'!$C$5:$D$131,2,FALSE))),IF(VLOOKUP($C899,'REACH Bilaga XVII_update'!$B$5:$D$131,3,FALSE)="",NA(),VLOOKUP($C899,'REACH Bilaga XVII_update'!$B$5:$D$131,3,FALSE)))</f>
        <v>#N/A</v>
      </c>
      <c r="O899" s="76" t="e">
        <f>IF($C899="-",IF($A899="-",IF(VLOOKUP($D899,' REACH Bilaga 59_update'!$A$5:$E$210,5,FALSE)="",NA(),VLOOKUP($D899,' REACH Bilaga 59_update'!$A$5:$E$210,5,FALSE)),IF(VLOOKUP($A899,' REACH Bilaga 59_update'!$D$5:$E$210,2,FALSE)="",NA(),VLOOKUP($A899,' REACH Bilaga 59_update'!$D$5:$E$210,2,FALSE))),IF(VLOOKUP($C899,' REACH Bilaga 59_update'!$C$5:$E$210,3,FALSE)="",NA(),VLOOKUP($C899,' REACH Bilaga 59_update'!$C$5:$E$210,3,FALSE)))</f>
        <v>#N/A</v>
      </c>
      <c r="P899" s="76" t="str">
        <f>IF(C899="-",IF(A899="-",IFERROR(VLOOKUP($D899,' REACH Bilaga 59_update'!$A$5:$F$210,MATCH(Sammanfattning!P$1,' REACH Bilaga 59_update'!$A$4:$F$4,0),FALSE),VLOOKUP($D899,'REACH Bilaga XIV_update'!$A$4:$H$110,MATCH(Sammanfattning!P$1,'REACH Bilaga XIV_update'!$A$4:$H$4,0),FALSE)),IFERROR(VLOOKUP($A899,' REACH Bilaga 59_update'!$D$5:$F$210,MATCH(Sammanfattning!P$1,' REACH Bilaga 59_update'!$D$4:$F$4,0),FALSE),VLOOKUP($A899,'REACH Bilaga XIV_update'!$D$4:$H$110,MATCH(Sammanfattning!P$1,'REACH Bilaga XIV_update'!$D$4:$H$4,0),FALSE))),IFERROR(VLOOKUP($C899,' REACH Bilaga 59_update'!$C$5:$F$210,MATCH(Sammanfattning!P$1,' REACH Bilaga 59_update'!$C$4:$F$4,0),FALSE),VLOOKUP($C899,'REACH Bilaga XIV_update'!$C$4:$H$110,MATCH(Sammanfattning!P$1,'REACH Bilaga XIV_update'!$C$4:$H$4,0),FALSE)))</f>
        <v>Endocrine disrupting properties (Article 57(f) - environment)</v>
      </c>
      <c r="Q899" s="76" t="e">
        <f>IF($C899="-",IF($A899="-",IF(VLOOKUP($D899,'REACH Bilaga XIV_update'!$A$5:$I$110,9,FALSE)="",NA(),VLOOKUP($D899,'REACH Bilaga XIV_update'!$A$5:$I$110,9,FALSE)),IF(VLOOKUP($A899,'REACH Bilaga XIV_update'!$D$5:$I$110,6,FALSE)="",NA(),VLOOKUP($A899,'REACH Bilaga XIV_update'!$D$5:$I$110,6,FALSE))),IF(VLOOKUP($C899,'REACH Bilaga XIV_update'!$C$5:$I$110,7,FALSE)="",NA(),VLOOKUP($C899,'REACH Bilaga XIV_update'!$C$5:$I$110,7,FALSE)))</f>
        <v>#N/A</v>
      </c>
      <c r="R899" s="76" t="e">
        <f>IF($C899="-",IF($A899="-",IF(VLOOKUP($D899,CoRAP_update!$A$5:$O$376,15,FALSE)="",NA(),VLOOKUP($D899,CoRAP_update!$A$5:$O$376,15,FALSE)),IF(VLOOKUP($A899,CoRAP_update!$D$5:$O$376,12,FALSE)="",NA(),VLOOKUP($A899,CoRAP_update!$D$5:$O$376,12,FALSE))),IF(VLOOKUP($C899,CoRAP_update!$C$5:$O$376,13,FALSE)="",NA(),VLOOKUP($C899,CoRAP_update!$C$5:$O$376,13,FALSE)))</f>
        <v>#N/A</v>
      </c>
      <c r="S899" s="144" t="e">
        <f>IF($C899="-",IF($A899="-",VLOOKUP($D899,CoRAP_update!$A$5:$J$376,MATCH(Sammanfattning!S$1,CoRAP_update!$A$4:$J$4,0),FALSE),VLOOKUP($A899,CoRAP_update!$D$5:$J$376,MATCH(Sammanfattning!S$1,CoRAP_update!$D$4:$J$4,0),FALSE)),VLOOKUP($C899,CoRAP_update!$C$5:$J$376,MATCH(Sammanfattning!S$1,CoRAP_update!$C$4:$J$4,0),FALSE))</f>
        <v>#N/A</v>
      </c>
      <c r="T899" s="76" t="e">
        <f>IF($A899="-",VLOOKUP($D899,EDC_update!$C$2:$F$450,4,FALSE),VLOOKUP($A899,EDC_update!$B$2:$F$450,5,FALSE))</f>
        <v>#N/A</v>
      </c>
      <c r="V899" s="78">
        <f>IF(IFERROR(SEARCH("PBT",P899),99)=99,IF(IFERROR(SEARCH("suspected PBT",S899),99)=99,IF(IFERROR(SEARCH("concluded to be PBT",K899),99)=99,IF(IFERROR(SEARCH("PBT",S899),99)=99,IF(IFERROR(SEARCH("PBT cand",L899),99)=99,IF(IFERROR(SEARCH("PBT",L899),99)=99,IF(IFERROR(SEARCH("persistent, bioackumulative and toxic properties",K899),99)=99,0,Scoring!$E$3),Scoring!$E$3),Scoring!$E$7),Scoring!$E$3),Scoring!$E$5),Scoring!$E$6),Scoring!$E$3)</f>
        <v>0</v>
      </c>
      <c r="W899" s="78">
        <f>IF(IFERROR(SEARCH("vPvB",P899),99)=99,IF(IFERROR(SEARCH("suspected pbt/vPvB",S899),99)=99,IF(IFERROR(SEARCH("vPvB",S899),99)=99,IF(IFERROR(SEARCH("concluded to be a vPvB",S899),99)=99,IF(IFERROR(SEARCH("identified as vPvB",K899),99)=99,IF(IFERROR(SEARCH("concluded to be a vPvB",K899),99)=99,IF(IFERROR(SEARCH("concluded to be both pbt and vPvB",S899),99)=99,IF(IFERROR(SEARCH("concluded to be both pbt and vPvB",K899),99)=99,0,Scoring!$E$5),Scoring!$E$5),Scoring!$E$5),Scoring!$E$5),Scoring!$E$5),Scoring!$E$4),Scoring!$E$6),Scoring!$E$4)</f>
        <v>0</v>
      </c>
      <c r="X899" s="78">
        <f>IF(IFERROR(SEARCH("H410",N899),99)=99,IF(IFERROR(SEARCH("H410",O899),99)=99,IF(IFERROR(SEARCH("H410",Q899),99)=99,IF(IFERROR(SEARCH("H410",M899),99)=99,IF(IFERROR(SEARCH("H410",R899),99)=99,IF(IFERROR(SEARCH("H411",N899),99)=99,IF(IFERROR(SEARCH("H411",O899),99)=99,IF(IFERROR(SEARCH("H411",Q899),99)=99,IF(IFERROR(SEARCH("H411",M899),99)=99,IF(IFERROR(SEARCH("H411",R899),99)=99,IF(IFERROR(SEARCH("H413",N899),99)=99,IF(IFERROR(SEARCH("H413",O899),99)=99,IF(IFERROR(SEARCH("H413",Q899),99)=99,IF(IFERROR(SEARCH("H413",M899),99)=99,IF(IFERROR(SEARCH("H413",R899),99)=99,IF(IFERROR(SEARCH("H412",N899),99)=99,IF(IFERROR(SEARCH("H412",O899),99)=99,IF(IFERROR(SEARCH("H412",Q899),99)=99,IF(IFERROR(SEARCH("H412",M899),99)=99,IF(IFERROR(SEARCH("H412",R899),99)=99,0,Scoring!$E$2),Scoring!$E$2),Scoring!$E$2),Scoring!$E$2),Scoring!$E$2),Scoring!$E$2),Scoring!$E$2),Scoring!$E$2),Scoring!$E$2),Scoring!$E$2),Scoring!$E$2),Scoring!$E$2),Scoring!$E$2),Scoring!$E$2),Scoring!$E$2),Scoring!$E$2),Scoring!$E$2),Scoring!$E$2),Scoring!$E$2),Scoring!$E$2)</f>
        <v>0</v>
      </c>
      <c r="Y899" s="78">
        <f>IF(IFERROR(SEARCH("CMR",K899),99)=99,IF(IFERROR(SEARCH("Suspected CMR",S899),99)=99,IF(IFERROR(SEARCH("CMR",S899),99)=99,0,Scoring!$E$8),Scoring!$E$9),Scoring!$E$8)</f>
        <v>0</v>
      </c>
      <c r="Z899" s="78">
        <f>IF(IFERROR(SEARCH("H350",N899),99)=99,IF(IFERROR(SEARCH("H350",O899),99)=99,IF(IFERROR(SEARCH("H350",Q899),99)=99,IF(IFERROR(SEARCH("H350",M899),99)=99,IF(IFERROR(SEARCH("H350",R899),99)=99,IF(IFERROR(SEARCH("H351",N899),99)=99,IF(IFERROR(SEARCH("H351",O899),99)=99,IF(IFERROR(SEARCH("H351",Q899),99)=99,IF(IFERROR(SEARCH("H351",M899),99)=99,IF(IFERROR(SEARCH("H351",R899),99)=99,IF(IFERROR(SEARCH("carcinogenic",P899),99)=99,IF(IFERROR(SEARCH("suspected carcinogenic",S899),99)=99,0,Scoring!$E$12),Scoring!$E$11),Scoring!$E$10),Scoring!$E$10),Scoring!$E$10),Scoring!$E$10),Scoring!$E$10),Scoring!$E$10),Scoring!$E$10),Scoring!$E$10),Scoring!$E$10),Scoring!$E$10)</f>
        <v>0</v>
      </c>
      <c r="AA899" s="78">
        <f>IF(IFERROR(SEARCH("H340",N899),99)=99,IF(IFERROR(SEARCH("H340",O899),99)=99,IF(IFERROR(SEARCH("H340",Q899),99)=99,IF(IFERROR(SEARCH("H340",M899),99)=99,IF(IFERROR(SEARCH("H340",R899),99)=99,IF(IFERROR(SEARCH("H341",N899),99)=99,IF(IFERROR(SEARCH("H341",O899),99)=99,IF(IFERROR(SEARCH("H341",Q899),99)=99,IF(IFERROR(SEARCH("H341",M899),99)=99,IF(IFERROR(SEARCH("H341",R899),99)=99,IF(IFERROR(SEARCH("mutagenic",P899),99)=99,IF(IFERROR(SEARCH("suspected mutagenic",S899),99)=99,0,Scoring!$E$15),Scoring!$E$14),Scoring!$E$13),Scoring!$E$13),Scoring!$E$13),Scoring!$E$13),Scoring!$E$13),Scoring!$E$13),Scoring!$E$13),Scoring!$E$13),Scoring!$E$13),Scoring!$E$13)</f>
        <v>0</v>
      </c>
      <c r="AB899" s="78">
        <f>IF(IFERROR(SEARCH("H360",N899),99)=99,IF(IFERROR(SEARCH("H360",O899),99)=99,IF(IFERROR(SEARCH("H360",Q899),99)=99,IF(IFERROR(SEARCH("H360",M899),99)=99,IF(IFERROR(SEARCH("H360",R899),99)=99,IF(IFERROR(SEARCH("H361",N899),99)=99,IF(IFERROR(SEARCH("H361",O899),99)=99,IF(IFERROR(SEARCH("H361",Q899),99)=99,IF(IFERROR(SEARCH("H361",M899),99)=99,IF(IFERROR(SEARCH("H361",R899),99)=99,IF(IFERROR(SEARCH("reproduction",P899),99)=99,IF(IFERROR(SEARCH("suspected reprotoxic",S899),99)=99,IF(IFERROR(SEARCH("reprotoxic",S899),99)=99,IF(IFERROR(SEARCH("reprotoxic",K899),99)=99,0,Scoring!$E$18),Scoring!$E$18),Scoring!$E$19),Scoring!$E$17),Scoring!$E$16),Scoring!$E$16),Scoring!$E$16),Scoring!$E$16),Scoring!$E$16),Scoring!$E$16),Scoring!$E$16),Scoring!$E$16),Scoring!$E$16),Scoring!$E$16)</f>
        <v>0</v>
      </c>
      <c r="AC899" s="78">
        <f>IF(IFERROR(SEARCH("57f",L899),99)=99,IF(IFERROR(SEARCH("57(f)",P899),99)=99,0,Scoring!$E$20),Scoring!$E$20)</f>
        <v>1</v>
      </c>
      <c r="AD899" s="78">
        <f>IF(IFERROR(SEARCH("CAT1",T899),99)=99,IF(IFERROR(SEARCH("CAT2",T899),99)=99,IF(IFERROR(SEARCH("CAT3",T899),99)=99,IF(IFERROR(SEARCH("concluded to be endocrine",K899),99)=99,IF(IFERROR(SEARCH("categorised as endocrine",K899),99)=99,IF(IFERROR(SEARCH("endocrine disrupting",P899),99)=99,IF(IFERROR(SEARCH("endocrine disrupting",K899),99)=99,IF(IFERROR(SEARCH("suspected endocrine",S899),99)=99,IF(IFERROR(SEARCH("potential endocrine",S899),99)=99,0,Scoring!$E$25),Scoring!$E$25),Scoring!$E$24),Scoring!$E$24),Scoring!$E$24),Scoring!$E$24),Scoring!$E$23),Scoring!$E$22),Scoring!$E$21)</f>
        <v>1</v>
      </c>
      <c r="AE899" s="78">
        <f>IF(IFERROR(SEARCH("suspected sensitiser",S899),99)=99,IF(IFERROR(SEARCH("sensitiser",S899),99)=99,IF(IFERROR(SEARCH("other hazard based concern",S899),99)=99,0,Scoring!$E$28),Scoring!$E$26),Scoring!$E$27)</f>
        <v>0</v>
      </c>
      <c r="AF899" s="78">
        <f>IF(IFERROR(M899,1)=1,IF(IFERROR(N899,1)=1,IF(IFERROR(O899,1)=1,IF(IFERROR(Q899,1)=1,IF(IFERROR(R899,1)=1,IF(IFERROR(T899,1)=1,IF(IFERROR(K899,1)=1,IF(IFERROR(P899,1)=1,IF(IFERROR(S899,1)=1,Scoring!$E$29,0),0),0),0),0),0),0),0),0)</f>
        <v>0</v>
      </c>
      <c r="AG899" s="78">
        <f t="shared" si="69"/>
        <v>2</v>
      </c>
      <c r="AI899" s="93"/>
      <c r="AJ899" s="94"/>
      <c r="AK899" s="76"/>
      <c r="AL899" s="75"/>
      <c r="AN899" s="79"/>
      <c r="AO899" s="79"/>
      <c r="AP899" s="79"/>
      <c r="AQ899" s="79"/>
      <c r="AR899" s="79"/>
      <c r="AS899" s="78"/>
      <c r="AU899" s="79">
        <f>IF(IFERROR(F899,99)=99,IF(IFERROR(G899,99)=99,IF(IFERROR(H899,99)=99,IF(IFERROR(I899,99)=99,IF(IFERROR(E899,99)=99,IF(IFERROR(J899,99)=99,0,Scoring!$B$7),Scoring!$B$3),Scoring!$B$2),Scoring!$B$6),Scoring!$B$5),Scoring!$B$4)</f>
        <v>1</v>
      </c>
      <c r="AV899" s="78">
        <f t="shared" si="70"/>
        <v>2</v>
      </c>
      <c r="AW899" s="78"/>
      <c r="AX899" s="66"/>
      <c r="AY899" s="78"/>
      <c r="AZ899" s="76"/>
      <c r="BB899" s="76"/>
    </row>
    <row r="900" spans="1:54" x14ac:dyDescent="0.25">
      <c r="A900" s="146" t="s">
        <v>11359</v>
      </c>
      <c r="B900" s="147" t="s">
        <v>30</v>
      </c>
      <c r="C900" s="146" t="s">
        <v>11358</v>
      </c>
      <c r="D900" s="146" t="s">
        <v>11357</v>
      </c>
      <c r="E900" s="76" t="e">
        <f>IF(C900="-",IF(A900="-",VLOOKUP(D900,'sin-list 180320_update'!$C$2:$C$835,1,FALSE),VLOOKUP(A900,'sin-list 180320_update'!$A$2:$A$835,1,FALSE)),VLOOKUP(C900,'sin-list 180320_update'!$B$2:$B$835,1,FALSE))</f>
        <v>#N/A</v>
      </c>
      <c r="F900" s="76" t="e">
        <f>IF($C900="-",IF($A900="-",VLOOKUP($D900,'REACH Bilaga XVII_update'!$A$5:$A$131,1,FALSE),VLOOKUP($A900,'REACH Bilaga XVII_update'!$C$5:$C$131,1,FALSE)),VLOOKUP($C900,'REACH Bilaga XVII_update'!$B$5:$B$131,1,FALSE))</f>
        <v>#N/A</v>
      </c>
      <c r="G900" s="76" t="e">
        <f>IF($C900="-",IF($A900="-",VLOOKUP($D900,' REACH Bilaga 59_update'!$A$5:$A$210,1,FALSE),VLOOKUP($A900,' REACH Bilaga 59_update'!$D$5:$D$210,1,FALSE)),VLOOKUP($C900,' REACH Bilaga 59_update'!$C$5:$C$210,1,FALSE))</f>
        <v>#N/A</v>
      </c>
      <c r="H900" s="76" t="str">
        <f>IF($C900="-",IF($A900="-",VLOOKUP($D900,'REACH Bilaga XIV_update'!$A$5:$A$110,1,FALSE),VLOOKUP($A900,'REACH Bilaga XIV_update'!$D$5:$D$110,1,FALSE)),VLOOKUP($C900,'REACH Bilaga XIV_update'!$C$5:$C$110,1,FALSE))</f>
        <v>687-832-3</v>
      </c>
      <c r="I900" s="76" t="e">
        <f>IF($C900="-",IF($A900="-",VLOOKUP($D900,CoRAP_update!$A$5:$A$376,1,FALSE),VLOOKUP($A900,CoRAP_update!$D$5:$D$376,1,FALSE)),VLOOKUP($C900,CoRAP_update!$C$5:$C$376,1,FALSE))</f>
        <v>#N/A</v>
      </c>
      <c r="J900" s="76" t="e">
        <f>IF($C900="-",IF($A900="-",VLOOKUP($D900,EDC_update!$C$2:$C$450,1,FALSE),VLOOKUP($A900,EDC_update!$B$2:$B$450,1,FALSE)),VLOOKUP($C900,EDC_update!$L$2:$L$450,1,FALSE))</f>
        <v>#N/A</v>
      </c>
      <c r="K900" s="76" t="e">
        <f>IF($C900="-",IF($A900="-",IF(VLOOKUP($D900,'sin-list 180320_update'!$C$2:$S$835,3,FALSE)="",NA(),VLOOKUP($D900,'sin-list 180320_update'!$C$2:$S$835,3,FALSE)),IF(VLOOKUP($A900,'sin-list 180320_update'!$A$2:$S$835,5,FALSE)="",NA(),VLOOKUP($A900,'sin-list 180320_update'!$A$2:$S$835,5,FALSE))),IF(VLOOKUP($C900,'sin-list 180320_update'!$B$2:$S$835,4,FALSE)="",NA(),VLOOKUP($C900,'sin-list 180320_update'!$B$2:$S$835,4,FALSE)))</f>
        <v>#N/A</v>
      </c>
      <c r="L900" s="76" t="e">
        <f>IF($C900="-",IF($A900="-",VLOOKUP($D900,'sin-list 180320_update'!$C$2:$S$835,6,FALSE),VLOOKUP($A900,'sin-list 180320_update'!$A$2:$S$835,8,FALSE)),VLOOKUP($C900,'sin-list 180320_update'!$B$2:$S$835,7,FALSE))</f>
        <v>#N/A</v>
      </c>
      <c r="M900" s="76" t="e">
        <f>IF($C900="-",IF($A900="-",IF(VLOOKUP($D900,'sin-list 180320_update'!$C$2:$S$835,8,FALSE)="",NA(),VLOOKUP($D900,'sin-list 180320_update'!$C$2:$S$835,8,FALSE)),IF(VLOOKUP($A900,'sin-list 180320_update'!$A$2:$S$835,10,FALSE)="",NA(),VLOOKUP($A900,'sin-list 180320_update'!$A$2:$S$835,10,FALSE))),IF(VLOOKUP($C900,'sin-list 180320_update'!$B$2:$S$835,9,FALSE)="",NA(),VLOOKUP($C900,'sin-list 180320_update'!$B$2:$S$835,9,FALSE)))</f>
        <v>#N/A</v>
      </c>
      <c r="N900" s="76" t="e">
        <f>IF($C900="-",IF($A900="-",IF(VLOOKUP($D900,'REACH Bilaga XVII_update'!$A$5:$E$131,4,FALSE)="",NA(),VLOOKUP($D900,'REACH Bilaga XVII_update'!$A$5:$E$131,4,FALSE)),IF(VLOOKUP($A900,'REACH Bilaga XVII_update'!$C$5:$D$131,2,FALSE)="",NA(),VLOOKUP($A900,'REACH Bilaga XVII_update'!$C$5:$D$131,2,FALSE))),IF(VLOOKUP($C900,'REACH Bilaga XVII_update'!$B$5:$D$131,3,FALSE)="",NA(),VLOOKUP($C900,'REACH Bilaga XVII_update'!$B$5:$D$131,3,FALSE)))</f>
        <v>#N/A</v>
      </c>
      <c r="O900" s="76" t="e">
        <f>IF($C900="-",IF($A900="-",IF(VLOOKUP($D900,' REACH Bilaga 59_update'!$A$5:$E$210,5,FALSE)="",NA(),VLOOKUP($D900,' REACH Bilaga 59_update'!$A$5:$E$210,5,FALSE)),IF(VLOOKUP($A900,' REACH Bilaga 59_update'!$D$5:$E$210,2,FALSE)="",NA(),VLOOKUP($A900,' REACH Bilaga 59_update'!$D$5:$E$210,2,FALSE))),IF(VLOOKUP($C900,' REACH Bilaga 59_update'!$C$5:$E$210,3,FALSE)="",NA(),VLOOKUP($C900,' REACH Bilaga 59_update'!$C$5:$E$210,3,FALSE)))</f>
        <v>#N/A</v>
      </c>
      <c r="P900" s="76" t="str">
        <f>IF(C900="-",IF(A900="-",IFERROR(VLOOKUP($D900,' REACH Bilaga 59_update'!$A$5:$F$210,MATCH(Sammanfattning!P$1,' REACH Bilaga 59_update'!$A$4:$F$4,0),FALSE),VLOOKUP($D900,'REACH Bilaga XIV_update'!$A$4:$H$110,MATCH(Sammanfattning!P$1,'REACH Bilaga XIV_update'!$A$4:$H$4,0),FALSE)),IFERROR(VLOOKUP($A900,' REACH Bilaga 59_update'!$D$5:$F$210,MATCH(Sammanfattning!P$1,' REACH Bilaga 59_update'!$D$4:$F$4,0),FALSE),VLOOKUP($A900,'REACH Bilaga XIV_update'!$D$4:$H$110,MATCH(Sammanfattning!P$1,'REACH Bilaga XIV_update'!$D$4:$H$4,0),FALSE))),IFERROR(VLOOKUP($C900,' REACH Bilaga 59_update'!$C$5:$F$210,MATCH(Sammanfattning!P$1,' REACH Bilaga 59_update'!$C$4:$F$4,0),FALSE),VLOOKUP($C900,'REACH Bilaga XIV_update'!$C$4:$H$110,MATCH(Sammanfattning!P$1,'REACH Bilaga XIV_update'!$C$4:$H$4,0),FALSE)))</f>
        <v>Endocrine disrupting properties (Article 57(f) - environment)</v>
      </c>
      <c r="Q900" s="76" t="e">
        <f>IF($C900="-",IF($A900="-",IF(VLOOKUP($D900,'REACH Bilaga XIV_update'!$A$5:$I$110,9,FALSE)="",NA(),VLOOKUP($D900,'REACH Bilaga XIV_update'!$A$5:$I$110,9,FALSE)),IF(VLOOKUP($A900,'REACH Bilaga XIV_update'!$D$5:$I$110,6,FALSE)="",NA(),VLOOKUP($A900,'REACH Bilaga XIV_update'!$D$5:$I$110,6,FALSE))),IF(VLOOKUP($C900,'REACH Bilaga XIV_update'!$C$5:$I$110,7,FALSE)="",NA(),VLOOKUP($C900,'REACH Bilaga XIV_update'!$C$5:$I$110,7,FALSE)))</f>
        <v>#N/A</v>
      </c>
      <c r="R900" s="76" t="e">
        <f>IF($C900="-",IF($A900="-",IF(VLOOKUP($D900,CoRAP_update!$A$5:$O$376,15,FALSE)="",NA(),VLOOKUP($D900,CoRAP_update!$A$5:$O$376,15,FALSE)),IF(VLOOKUP($A900,CoRAP_update!$D$5:$O$376,12,FALSE)="",NA(),VLOOKUP($A900,CoRAP_update!$D$5:$O$376,12,FALSE))),IF(VLOOKUP($C900,CoRAP_update!$C$5:$O$376,13,FALSE)="",NA(),VLOOKUP($C900,CoRAP_update!$C$5:$O$376,13,FALSE)))</f>
        <v>#N/A</v>
      </c>
      <c r="S900" s="144" t="e">
        <f>IF($C900="-",IF($A900="-",VLOOKUP($D900,CoRAP_update!$A$5:$J$376,MATCH(Sammanfattning!S$1,CoRAP_update!$A$4:$J$4,0),FALSE),VLOOKUP($A900,CoRAP_update!$D$5:$J$376,MATCH(Sammanfattning!S$1,CoRAP_update!$D$4:$J$4,0),FALSE)),VLOOKUP($C900,CoRAP_update!$C$5:$J$376,MATCH(Sammanfattning!S$1,CoRAP_update!$C$4:$J$4,0),FALSE))</f>
        <v>#N/A</v>
      </c>
      <c r="T900" s="76" t="e">
        <f>IF($A900="-",VLOOKUP($D900,EDC_update!$C$2:$F$450,4,FALSE),VLOOKUP($A900,EDC_update!$B$2:$F$450,5,FALSE))</f>
        <v>#N/A</v>
      </c>
      <c r="V900" s="78">
        <f>IF(IFERROR(SEARCH("PBT",P900),99)=99,IF(IFERROR(SEARCH("suspected PBT",S900),99)=99,IF(IFERROR(SEARCH("concluded to be PBT",K900),99)=99,IF(IFERROR(SEARCH("PBT",S900),99)=99,IF(IFERROR(SEARCH("PBT cand",L900),99)=99,IF(IFERROR(SEARCH("PBT",L900),99)=99,IF(IFERROR(SEARCH("persistent, bioackumulative and toxic properties",K900),99)=99,0,Scoring!$E$3),Scoring!$E$3),Scoring!$E$7),Scoring!$E$3),Scoring!$E$5),Scoring!$E$6),Scoring!$E$3)</f>
        <v>0</v>
      </c>
      <c r="W900" s="78">
        <f>IF(IFERROR(SEARCH("vPvB",P900),99)=99,IF(IFERROR(SEARCH("suspected pbt/vPvB",S900),99)=99,IF(IFERROR(SEARCH("vPvB",S900),99)=99,IF(IFERROR(SEARCH("concluded to be a vPvB",S900),99)=99,IF(IFERROR(SEARCH("identified as vPvB",K900),99)=99,IF(IFERROR(SEARCH("concluded to be a vPvB",K900),99)=99,IF(IFERROR(SEARCH("concluded to be both pbt and vPvB",S900),99)=99,IF(IFERROR(SEARCH("concluded to be both pbt and vPvB",K900),99)=99,0,Scoring!$E$5),Scoring!$E$5),Scoring!$E$5),Scoring!$E$5),Scoring!$E$5),Scoring!$E$4),Scoring!$E$6),Scoring!$E$4)</f>
        <v>0</v>
      </c>
      <c r="X900" s="78">
        <f>IF(IFERROR(SEARCH("H410",N900),99)=99,IF(IFERROR(SEARCH("H410",O900),99)=99,IF(IFERROR(SEARCH("H410",Q900),99)=99,IF(IFERROR(SEARCH("H410",M900),99)=99,IF(IFERROR(SEARCH("H410",R900),99)=99,IF(IFERROR(SEARCH("H411",N900),99)=99,IF(IFERROR(SEARCH("H411",O900),99)=99,IF(IFERROR(SEARCH("H411",Q900),99)=99,IF(IFERROR(SEARCH("H411",M900),99)=99,IF(IFERROR(SEARCH("H411",R900),99)=99,IF(IFERROR(SEARCH("H413",N900),99)=99,IF(IFERROR(SEARCH("H413",O900),99)=99,IF(IFERROR(SEARCH("H413",Q900),99)=99,IF(IFERROR(SEARCH("H413",M900),99)=99,IF(IFERROR(SEARCH("H413",R900),99)=99,IF(IFERROR(SEARCH("H412",N900),99)=99,IF(IFERROR(SEARCH("H412",O900),99)=99,IF(IFERROR(SEARCH("H412",Q900),99)=99,IF(IFERROR(SEARCH("H412",M900),99)=99,IF(IFERROR(SEARCH("H412",R900),99)=99,0,Scoring!$E$2),Scoring!$E$2),Scoring!$E$2),Scoring!$E$2),Scoring!$E$2),Scoring!$E$2),Scoring!$E$2),Scoring!$E$2),Scoring!$E$2),Scoring!$E$2),Scoring!$E$2),Scoring!$E$2),Scoring!$E$2),Scoring!$E$2),Scoring!$E$2),Scoring!$E$2),Scoring!$E$2),Scoring!$E$2),Scoring!$E$2),Scoring!$E$2)</f>
        <v>0</v>
      </c>
      <c r="Y900" s="78">
        <f>IF(IFERROR(SEARCH("CMR",K900),99)=99,IF(IFERROR(SEARCH("Suspected CMR",S900),99)=99,IF(IFERROR(SEARCH("CMR",S900),99)=99,0,Scoring!$E$8),Scoring!$E$9),Scoring!$E$8)</f>
        <v>0</v>
      </c>
      <c r="Z900" s="78">
        <f>IF(IFERROR(SEARCH("H350",N900),99)=99,IF(IFERROR(SEARCH("H350",O900),99)=99,IF(IFERROR(SEARCH("H350",Q900),99)=99,IF(IFERROR(SEARCH("H350",M900),99)=99,IF(IFERROR(SEARCH("H350",R900),99)=99,IF(IFERROR(SEARCH("H351",N900),99)=99,IF(IFERROR(SEARCH("H351",O900),99)=99,IF(IFERROR(SEARCH("H351",Q900),99)=99,IF(IFERROR(SEARCH("H351",M900),99)=99,IF(IFERROR(SEARCH("H351",R900),99)=99,IF(IFERROR(SEARCH("carcinogenic",P900),99)=99,IF(IFERROR(SEARCH("suspected carcinogenic",S900),99)=99,0,Scoring!$E$12),Scoring!$E$11),Scoring!$E$10),Scoring!$E$10),Scoring!$E$10),Scoring!$E$10),Scoring!$E$10),Scoring!$E$10),Scoring!$E$10),Scoring!$E$10),Scoring!$E$10),Scoring!$E$10)</f>
        <v>0</v>
      </c>
      <c r="AA900" s="78">
        <f>IF(IFERROR(SEARCH("H340",N900),99)=99,IF(IFERROR(SEARCH("H340",O900),99)=99,IF(IFERROR(SEARCH("H340",Q900),99)=99,IF(IFERROR(SEARCH("H340",M900),99)=99,IF(IFERROR(SEARCH("H340",R900),99)=99,IF(IFERROR(SEARCH("H341",N900),99)=99,IF(IFERROR(SEARCH("H341",O900),99)=99,IF(IFERROR(SEARCH("H341",Q900),99)=99,IF(IFERROR(SEARCH("H341",M900),99)=99,IF(IFERROR(SEARCH("H341",R900),99)=99,IF(IFERROR(SEARCH("mutagenic",P900),99)=99,IF(IFERROR(SEARCH("suspected mutagenic",S900),99)=99,0,Scoring!$E$15),Scoring!$E$14),Scoring!$E$13),Scoring!$E$13),Scoring!$E$13),Scoring!$E$13),Scoring!$E$13),Scoring!$E$13),Scoring!$E$13),Scoring!$E$13),Scoring!$E$13),Scoring!$E$13)</f>
        <v>0</v>
      </c>
      <c r="AB900" s="78">
        <f>IF(IFERROR(SEARCH("H360",N900),99)=99,IF(IFERROR(SEARCH("H360",O900),99)=99,IF(IFERROR(SEARCH("H360",Q900),99)=99,IF(IFERROR(SEARCH("H360",M900),99)=99,IF(IFERROR(SEARCH("H360",R900),99)=99,IF(IFERROR(SEARCH("H361",N900),99)=99,IF(IFERROR(SEARCH("H361",O900),99)=99,IF(IFERROR(SEARCH("H361",Q900),99)=99,IF(IFERROR(SEARCH("H361",M900),99)=99,IF(IFERROR(SEARCH("H361",R900),99)=99,IF(IFERROR(SEARCH("reproduction",P900),99)=99,IF(IFERROR(SEARCH("suspected reprotoxic",S900),99)=99,IF(IFERROR(SEARCH("reprotoxic",S900),99)=99,IF(IFERROR(SEARCH("reprotoxic",K900),99)=99,0,Scoring!$E$18),Scoring!$E$18),Scoring!$E$19),Scoring!$E$17),Scoring!$E$16),Scoring!$E$16),Scoring!$E$16),Scoring!$E$16),Scoring!$E$16),Scoring!$E$16),Scoring!$E$16),Scoring!$E$16),Scoring!$E$16),Scoring!$E$16)</f>
        <v>0</v>
      </c>
      <c r="AC900" s="78">
        <f>IF(IFERROR(SEARCH("57f",L900),99)=99,IF(IFERROR(SEARCH("57(f)",P900),99)=99,0,Scoring!$E$20),Scoring!$E$20)</f>
        <v>1</v>
      </c>
      <c r="AD900" s="78">
        <f>IF(IFERROR(SEARCH("CAT1",T900),99)=99,IF(IFERROR(SEARCH("CAT2",T900),99)=99,IF(IFERROR(SEARCH("CAT3",T900),99)=99,IF(IFERROR(SEARCH("concluded to be endocrine",K900),99)=99,IF(IFERROR(SEARCH("categorised as endocrine",K900),99)=99,IF(IFERROR(SEARCH("endocrine disrupting",P900),99)=99,IF(IFERROR(SEARCH("endocrine disrupting",K900),99)=99,IF(IFERROR(SEARCH("suspected endocrine",S900),99)=99,IF(IFERROR(SEARCH("potential endocrine",S900),99)=99,0,Scoring!$E$25),Scoring!$E$25),Scoring!$E$24),Scoring!$E$24),Scoring!$E$24),Scoring!$E$24),Scoring!$E$23),Scoring!$E$22),Scoring!$E$21)</f>
        <v>1</v>
      </c>
      <c r="AE900" s="78">
        <f>IF(IFERROR(SEARCH("suspected sensitiser",S900),99)=99,IF(IFERROR(SEARCH("sensitiser",S900),99)=99,IF(IFERROR(SEARCH("other hazard based concern",S900),99)=99,0,Scoring!$E$28),Scoring!$E$26),Scoring!$E$27)</f>
        <v>0</v>
      </c>
      <c r="AF900" s="78">
        <f>IF(IFERROR(M900,1)=1,IF(IFERROR(N900,1)=1,IF(IFERROR(O900,1)=1,IF(IFERROR(Q900,1)=1,IF(IFERROR(R900,1)=1,IF(IFERROR(T900,1)=1,IF(IFERROR(K900,1)=1,IF(IFERROR(P900,1)=1,IF(IFERROR(S900,1)=1,Scoring!$E$29,0),0),0),0),0),0),0),0),0)</f>
        <v>0</v>
      </c>
      <c r="AG900" s="78">
        <f t="shared" si="69"/>
        <v>2</v>
      </c>
      <c r="AI900" s="93"/>
      <c r="AJ900" s="94"/>
      <c r="AK900" s="76"/>
      <c r="AL900" s="75"/>
      <c r="AN900" s="79"/>
      <c r="AO900" s="79"/>
      <c r="AP900" s="79"/>
      <c r="AQ900" s="79"/>
      <c r="AR900" s="79"/>
      <c r="AS900" s="78"/>
      <c r="AU900" s="79">
        <f>IF(IFERROR(F900,99)=99,IF(IFERROR(G900,99)=99,IF(IFERROR(H900,99)=99,IF(IFERROR(I900,99)=99,IF(IFERROR(E900,99)=99,IF(IFERROR(J900,99)=99,0,Scoring!$B$7),Scoring!$B$3),Scoring!$B$2),Scoring!$B$6),Scoring!$B$5),Scoring!$B$4)</f>
        <v>1</v>
      </c>
      <c r="AV900" s="78">
        <f t="shared" si="70"/>
        <v>2</v>
      </c>
      <c r="AW900" s="78"/>
      <c r="AX900" s="66"/>
      <c r="AY900" s="78"/>
      <c r="AZ900" s="76"/>
      <c r="BB900" s="76"/>
    </row>
    <row r="901" spans="1:54" x14ac:dyDescent="0.25">
      <c r="A901" s="146" t="s">
        <v>11356</v>
      </c>
      <c r="B901" s="147" t="s">
        <v>30</v>
      </c>
      <c r="C901" s="146" t="s">
        <v>11355</v>
      </c>
      <c r="D901" s="146" t="s">
        <v>11354</v>
      </c>
      <c r="E901" s="76" t="e">
        <f>IF(C901="-",IF(A901="-",VLOOKUP(D901,'sin-list 180320_update'!$C$2:$C$835,1,FALSE),VLOOKUP(A901,'sin-list 180320_update'!$A$2:$A$835,1,FALSE)),VLOOKUP(C901,'sin-list 180320_update'!$B$2:$B$835,1,FALSE))</f>
        <v>#N/A</v>
      </c>
      <c r="F901" s="76" t="e">
        <f>IF($C901="-",IF($A901="-",VLOOKUP($D901,'REACH Bilaga XVII_update'!$A$5:$A$131,1,FALSE),VLOOKUP($A901,'REACH Bilaga XVII_update'!$C$5:$C$131,1,FALSE)),VLOOKUP($C901,'REACH Bilaga XVII_update'!$B$5:$B$131,1,FALSE))</f>
        <v>#N/A</v>
      </c>
      <c r="G901" s="76" t="e">
        <f>IF($C901="-",IF($A901="-",VLOOKUP($D901,' REACH Bilaga 59_update'!$A$5:$A$210,1,FALSE),VLOOKUP($A901,' REACH Bilaga 59_update'!$D$5:$D$210,1,FALSE)),VLOOKUP($C901,' REACH Bilaga 59_update'!$C$5:$C$210,1,FALSE))</f>
        <v>#N/A</v>
      </c>
      <c r="H901" s="76" t="str">
        <f>IF($C901="-",IF($A901="-",VLOOKUP($D901,'REACH Bilaga XIV_update'!$A$5:$A$110,1,FALSE),VLOOKUP($A901,'REACH Bilaga XIV_update'!$D$5:$D$110,1,FALSE)),VLOOKUP($C901,'REACH Bilaga XIV_update'!$C$5:$C$110,1,FALSE))</f>
        <v>687-833-9</v>
      </c>
      <c r="I901" s="76" t="e">
        <f>IF($C901="-",IF($A901="-",VLOOKUP($D901,CoRAP_update!$A$5:$A$376,1,FALSE),VLOOKUP($A901,CoRAP_update!$D$5:$D$376,1,FALSE)),VLOOKUP($C901,CoRAP_update!$C$5:$C$376,1,FALSE))</f>
        <v>#N/A</v>
      </c>
      <c r="J901" s="76" t="e">
        <f>IF($C901="-",IF($A901="-",VLOOKUP($D901,EDC_update!$C$2:$C$450,1,FALSE),VLOOKUP($A901,EDC_update!$B$2:$B$450,1,FALSE)),VLOOKUP($C901,EDC_update!$L$2:$L$450,1,FALSE))</f>
        <v>#N/A</v>
      </c>
      <c r="K901" s="76" t="e">
        <f>IF($C901="-",IF($A901="-",IF(VLOOKUP($D901,'sin-list 180320_update'!$C$2:$S$835,3,FALSE)="",NA(),VLOOKUP($D901,'sin-list 180320_update'!$C$2:$S$835,3,FALSE)),IF(VLOOKUP($A901,'sin-list 180320_update'!$A$2:$S$835,5,FALSE)="",NA(),VLOOKUP($A901,'sin-list 180320_update'!$A$2:$S$835,5,FALSE))),IF(VLOOKUP($C901,'sin-list 180320_update'!$B$2:$S$835,4,FALSE)="",NA(),VLOOKUP($C901,'sin-list 180320_update'!$B$2:$S$835,4,FALSE)))</f>
        <v>#N/A</v>
      </c>
      <c r="L901" s="76" t="e">
        <f>IF($C901="-",IF($A901="-",VLOOKUP($D901,'sin-list 180320_update'!$C$2:$S$835,6,FALSE),VLOOKUP($A901,'sin-list 180320_update'!$A$2:$S$835,8,FALSE)),VLOOKUP($C901,'sin-list 180320_update'!$B$2:$S$835,7,FALSE))</f>
        <v>#N/A</v>
      </c>
      <c r="M901" s="76" t="e">
        <f>IF($C901="-",IF($A901="-",IF(VLOOKUP($D901,'sin-list 180320_update'!$C$2:$S$835,8,FALSE)="",NA(),VLOOKUP($D901,'sin-list 180320_update'!$C$2:$S$835,8,FALSE)),IF(VLOOKUP($A901,'sin-list 180320_update'!$A$2:$S$835,10,FALSE)="",NA(),VLOOKUP($A901,'sin-list 180320_update'!$A$2:$S$835,10,FALSE))),IF(VLOOKUP($C901,'sin-list 180320_update'!$B$2:$S$835,9,FALSE)="",NA(),VLOOKUP($C901,'sin-list 180320_update'!$B$2:$S$835,9,FALSE)))</f>
        <v>#N/A</v>
      </c>
      <c r="N901" s="76" t="e">
        <f>IF($C901="-",IF($A901="-",IF(VLOOKUP($D901,'REACH Bilaga XVII_update'!$A$5:$E$131,4,FALSE)="",NA(),VLOOKUP($D901,'REACH Bilaga XVII_update'!$A$5:$E$131,4,FALSE)),IF(VLOOKUP($A901,'REACH Bilaga XVII_update'!$C$5:$D$131,2,FALSE)="",NA(),VLOOKUP($A901,'REACH Bilaga XVII_update'!$C$5:$D$131,2,FALSE))),IF(VLOOKUP($C901,'REACH Bilaga XVII_update'!$B$5:$D$131,3,FALSE)="",NA(),VLOOKUP($C901,'REACH Bilaga XVII_update'!$B$5:$D$131,3,FALSE)))</f>
        <v>#N/A</v>
      </c>
      <c r="O901" s="76" t="e">
        <f>IF($C901="-",IF($A901="-",IF(VLOOKUP($D901,' REACH Bilaga 59_update'!$A$5:$E$210,5,FALSE)="",NA(),VLOOKUP($D901,' REACH Bilaga 59_update'!$A$5:$E$210,5,FALSE)),IF(VLOOKUP($A901,' REACH Bilaga 59_update'!$D$5:$E$210,2,FALSE)="",NA(),VLOOKUP($A901,' REACH Bilaga 59_update'!$D$5:$E$210,2,FALSE))),IF(VLOOKUP($C901,' REACH Bilaga 59_update'!$C$5:$E$210,3,FALSE)="",NA(),VLOOKUP($C901,' REACH Bilaga 59_update'!$C$5:$E$210,3,FALSE)))</f>
        <v>#N/A</v>
      </c>
      <c r="P901" s="76" t="str">
        <f>IF(C901="-",IF(A901="-",IFERROR(VLOOKUP($D901,' REACH Bilaga 59_update'!$A$5:$F$210,MATCH(Sammanfattning!P$1,' REACH Bilaga 59_update'!$A$4:$F$4,0),FALSE),VLOOKUP($D901,'REACH Bilaga XIV_update'!$A$4:$H$110,MATCH(Sammanfattning!P$1,'REACH Bilaga XIV_update'!$A$4:$H$4,0),FALSE)),IFERROR(VLOOKUP($A901,' REACH Bilaga 59_update'!$D$5:$F$210,MATCH(Sammanfattning!P$1,' REACH Bilaga 59_update'!$D$4:$F$4,0),FALSE),VLOOKUP($A901,'REACH Bilaga XIV_update'!$D$4:$H$110,MATCH(Sammanfattning!P$1,'REACH Bilaga XIV_update'!$D$4:$H$4,0),FALSE))),IFERROR(VLOOKUP($C901,' REACH Bilaga 59_update'!$C$5:$F$210,MATCH(Sammanfattning!P$1,' REACH Bilaga 59_update'!$C$4:$F$4,0),FALSE),VLOOKUP($C901,'REACH Bilaga XIV_update'!$C$4:$H$110,MATCH(Sammanfattning!P$1,'REACH Bilaga XIV_update'!$C$4:$H$4,0),FALSE)))</f>
        <v>Endocrine disrupting properties (Article 57(f) - environment)</v>
      </c>
      <c r="Q901" s="76" t="e">
        <f>IF($C901="-",IF($A901="-",IF(VLOOKUP($D901,'REACH Bilaga XIV_update'!$A$5:$I$110,9,FALSE)="",NA(),VLOOKUP($D901,'REACH Bilaga XIV_update'!$A$5:$I$110,9,FALSE)),IF(VLOOKUP($A901,'REACH Bilaga XIV_update'!$D$5:$I$110,6,FALSE)="",NA(),VLOOKUP($A901,'REACH Bilaga XIV_update'!$D$5:$I$110,6,FALSE))),IF(VLOOKUP($C901,'REACH Bilaga XIV_update'!$C$5:$I$110,7,FALSE)="",NA(),VLOOKUP($C901,'REACH Bilaga XIV_update'!$C$5:$I$110,7,FALSE)))</f>
        <v>#N/A</v>
      </c>
      <c r="R901" s="76" t="e">
        <f>IF($C901="-",IF($A901="-",IF(VLOOKUP($D901,CoRAP_update!$A$5:$O$376,15,FALSE)="",NA(),VLOOKUP($D901,CoRAP_update!$A$5:$O$376,15,FALSE)),IF(VLOOKUP($A901,CoRAP_update!$D$5:$O$376,12,FALSE)="",NA(),VLOOKUP($A901,CoRAP_update!$D$5:$O$376,12,FALSE))),IF(VLOOKUP($C901,CoRAP_update!$C$5:$O$376,13,FALSE)="",NA(),VLOOKUP($C901,CoRAP_update!$C$5:$O$376,13,FALSE)))</f>
        <v>#N/A</v>
      </c>
      <c r="S901" s="144" t="e">
        <f>IF($C901="-",IF($A901="-",VLOOKUP($D901,CoRAP_update!$A$5:$J$376,MATCH(Sammanfattning!S$1,CoRAP_update!$A$4:$J$4,0),FALSE),VLOOKUP($A901,CoRAP_update!$D$5:$J$376,MATCH(Sammanfattning!S$1,CoRAP_update!$D$4:$J$4,0),FALSE)),VLOOKUP($C901,CoRAP_update!$C$5:$J$376,MATCH(Sammanfattning!S$1,CoRAP_update!$C$4:$J$4,0),FALSE))</f>
        <v>#N/A</v>
      </c>
      <c r="T901" s="76" t="e">
        <f>IF($A901="-",VLOOKUP($D901,EDC_update!$C$2:$F$450,4,FALSE),VLOOKUP($A901,EDC_update!$B$2:$F$450,5,FALSE))</f>
        <v>#N/A</v>
      </c>
      <c r="V901" s="78">
        <f>IF(IFERROR(SEARCH("PBT",P901),99)=99,IF(IFERROR(SEARCH("suspected PBT",S901),99)=99,IF(IFERROR(SEARCH("concluded to be PBT",K901),99)=99,IF(IFERROR(SEARCH("PBT",S901),99)=99,IF(IFERROR(SEARCH("PBT cand",L901),99)=99,IF(IFERROR(SEARCH("PBT",L901),99)=99,IF(IFERROR(SEARCH("persistent, bioackumulative and toxic properties",K901),99)=99,0,Scoring!$E$3),Scoring!$E$3),Scoring!$E$7),Scoring!$E$3),Scoring!$E$5),Scoring!$E$6),Scoring!$E$3)</f>
        <v>0</v>
      </c>
      <c r="W901" s="78">
        <f>IF(IFERROR(SEARCH("vPvB",P901),99)=99,IF(IFERROR(SEARCH("suspected pbt/vPvB",S901),99)=99,IF(IFERROR(SEARCH("vPvB",S901),99)=99,IF(IFERROR(SEARCH("concluded to be a vPvB",S901),99)=99,IF(IFERROR(SEARCH("identified as vPvB",K901),99)=99,IF(IFERROR(SEARCH("concluded to be a vPvB",K901),99)=99,IF(IFERROR(SEARCH("concluded to be both pbt and vPvB",S901),99)=99,IF(IFERROR(SEARCH("concluded to be both pbt and vPvB",K901),99)=99,0,Scoring!$E$5),Scoring!$E$5),Scoring!$E$5),Scoring!$E$5),Scoring!$E$5),Scoring!$E$4),Scoring!$E$6),Scoring!$E$4)</f>
        <v>0</v>
      </c>
      <c r="X901" s="78">
        <f>IF(IFERROR(SEARCH("H410",N901),99)=99,IF(IFERROR(SEARCH("H410",O901),99)=99,IF(IFERROR(SEARCH("H410",Q901),99)=99,IF(IFERROR(SEARCH("H410",M901),99)=99,IF(IFERROR(SEARCH("H410",R901),99)=99,IF(IFERROR(SEARCH("H411",N901),99)=99,IF(IFERROR(SEARCH("H411",O901),99)=99,IF(IFERROR(SEARCH("H411",Q901),99)=99,IF(IFERROR(SEARCH("H411",M901),99)=99,IF(IFERROR(SEARCH("H411",R901),99)=99,IF(IFERROR(SEARCH("H413",N901),99)=99,IF(IFERROR(SEARCH("H413",O901),99)=99,IF(IFERROR(SEARCH("H413",Q901),99)=99,IF(IFERROR(SEARCH("H413",M901),99)=99,IF(IFERROR(SEARCH("H413",R901),99)=99,IF(IFERROR(SEARCH("H412",N901),99)=99,IF(IFERROR(SEARCH("H412",O901),99)=99,IF(IFERROR(SEARCH("H412",Q901),99)=99,IF(IFERROR(SEARCH("H412",M901),99)=99,IF(IFERROR(SEARCH("H412",R901),99)=99,0,Scoring!$E$2),Scoring!$E$2),Scoring!$E$2),Scoring!$E$2),Scoring!$E$2),Scoring!$E$2),Scoring!$E$2),Scoring!$E$2),Scoring!$E$2),Scoring!$E$2),Scoring!$E$2),Scoring!$E$2),Scoring!$E$2),Scoring!$E$2),Scoring!$E$2),Scoring!$E$2),Scoring!$E$2),Scoring!$E$2),Scoring!$E$2),Scoring!$E$2)</f>
        <v>0</v>
      </c>
      <c r="Y901" s="78">
        <f>IF(IFERROR(SEARCH("CMR",K901),99)=99,IF(IFERROR(SEARCH("Suspected CMR",S901),99)=99,IF(IFERROR(SEARCH("CMR",S901),99)=99,0,Scoring!$E$8),Scoring!$E$9),Scoring!$E$8)</f>
        <v>0</v>
      </c>
      <c r="Z901" s="78">
        <f>IF(IFERROR(SEARCH("H350",N901),99)=99,IF(IFERROR(SEARCH("H350",O901),99)=99,IF(IFERROR(SEARCH("H350",Q901),99)=99,IF(IFERROR(SEARCH("H350",M901),99)=99,IF(IFERROR(SEARCH("H350",R901),99)=99,IF(IFERROR(SEARCH("H351",N901),99)=99,IF(IFERROR(SEARCH("H351",O901),99)=99,IF(IFERROR(SEARCH("H351",Q901),99)=99,IF(IFERROR(SEARCH("H351",M901),99)=99,IF(IFERROR(SEARCH("H351",R901),99)=99,IF(IFERROR(SEARCH("carcinogenic",P901),99)=99,IF(IFERROR(SEARCH("suspected carcinogenic",S901),99)=99,0,Scoring!$E$12),Scoring!$E$11),Scoring!$E$10),Scoring!$E$10),Scoring!$E$10),Scoring!$E$10),Scoring!$E$10),Scoring!$E$10),Scoring!$E$10),Scoring!$E$10),Scoring!$E$10),Scoring!$E$10)</f>
        <v>0</v>
      </c>
      <c r="AA901" s="78">
        <f>IF(IFERROR(SEARCH("H340",N901),99)=99,IF(IFERROR(SEARCH("H340",O901),99)=99,IF(IFERROR(SEARCH("H340",Q901),99)=99,IF(IFERROR(SEARCH("H340",M901),99)=99,IF(IFERROR(SEARCH("H340",R901),99)=99,IF(IFERROR(SEARCH("H341",N901),99)=99,IF(IFERROR(SEARCH("H341",O901),99)=99,IF(IFERROR(SEARCH("H341",Q901),99)=99,IF(IFERROR(SEARCH("H341",M901),99)=99,IF(IFERROR(SEARCH("H341",R901),99)=99,IF(IFERROR(SEARCH("mutagenic",P901),99)=99,IF(IFERROR(SEARCH("suspected mutagenic",S901),99)=99,0,Scoring!$E$15),Scoring!$E$14),Scoring!$E$13),Scoring!$E$13),Scoring!$E$13),Scoring!$E$13),Scoring!$E$13),Scoring!$E$13),Scoring!$E$13),Scoring!$E$13),Scoring!$E$13),Scoring!$E$13)</f>
        <v>0</v>
      </c>
      <c r="AB901" s="78">
        <f>IF(IFERROR(SEARCH("H360",N901),99)=99,IF(IFERROR(SEARCH("H360",O901),99)=99,IF(IFERROR(SEARCH("H360",Q901),99)=99,IF(IFERROR(SEARCH("H360",M901),99)=99,IF(IFERROR(SEARCH("H360",R901),99)=99,IF(IFERROR(SEARCH("H361",N901),99)=99,IF(IFERROR(SEARCH("H361",O901),99)=99,IF(IFERROR(SEARCH("H361",Q901),99)=99,IF(IFERROR(SEARCH("H361",M901),99)=99,IF(IFERROR(SEARCH("H361",R901),99)=99,IF(IFERROR(SEARCH("reproduction",P901),99)=99,IF(IFERROR(SEARCH("suspected reprotoxic",S901),99)=99,IF(IFERROR(SEARCH("reprotoxic",S901),99)=99,IF(IFERROR(SEARCH("reprotoxic",K901),99)=99,0,Scoring!$E$18),Scoring!$E$18),Scoring!$E$19),Scoring!$E$17),Scoring!$E$16),Scoring!$E$16),Scoring!$E$16),Scoring!$E$16),Scoring!$E$16),Scoring!$E$16),Scoring!$E$16),Scoring!$E$16),Scoring!$E$16),Scoring!$E$16)</f>
        <v>0</v>
      </c>
      <c r="AC901" s="78">
        <f>IF(IFERROR(SEARCH("57f",L901),99)=99,IF(IFERROR(SEARCH("57(f)",P901),99)=99,0,Scoring!$E$20),Scoring!$E$20)</f>
        <v>1</v>
      </c>
      <c r="AD901" s="78">
        <f>IF(IFERROR(SEARCH("CAT1",T901),99)=99,IF(IFERROR(SEARCH("CAT2",T901),99)=99,IF(IFERROR(SEARCH("CAT3",T901),99)=99,IF(IFERROR(SEARCH("concluded to be endocrine",K901),99)=99,IF(IFERROR(SEARCH("categorised as endocrine",K901),99)=99,IF(IFERROR(SEARCH("endocrine disrupting",P901),99)=99,IF(IFERROR(SEARCH("endocrine disrupting",K901),99)=99,IF(IFERROR(SEARCH("suspected endocrine",S901),99)=99,IF(IFERROR(SEARCH("potential endocrine",S901),99)=99,0,Scoring!$E$25),Scoring!$E$25),Scoring!$E$24),Scoring!$E$24),Scoring!$E$24),Scoring!$E$24),Scoring!$E$23),Scoring!$E$22),Scoring!$E$21)</f>
        <v>1</v>
      </c>
      <c r="AE901" s="78">
        <f>IF(IFERROR(SEARCH("suspected sensitiser",S901),99)=99,IF(IFERROR(SEARCH("sensitiser",S901),99)=99,IF(IFERROR(SEARCH("other hazard based concern",S901),99)=99,0,Scoring!$E$28),Scoring!$E$26),Scoring!$E$27)</f>
        <v>0</v>
      </c>
      <c r="AF901" s="78">
        <f>IF(IFERROR(M901,1)=1,IF(IFERROR(N901,1)=1,IF(IFERROR(O901,1)=1,IF(IFERROR(Q901,1)=1,IF(IFERROR(R901,1)=1,IF(IFERROR(T901,1)=1,IF(IFERROR(K901,1)=1,IF(IFERROR(P901,1)=1,IF(IFERROR(S901,1)=1,Scoring!$E$29,0),0),0),0),0),0),0),0),0)</f>
        <v>0</v>
      </c>
      <c r="AG901" s="78">
        <f t="shared" si="69"/>
        <v>2</v>
      </c>
      <c r="AI901" s="93"/>
      <c r="AJ901" s="94"/>
      <c r="AK901" s="76"/>
      <c r="AL901" s="75"/>
      <c r="AN901" s="79"/>
      <c r="AO901" s="79"/>
      <c r="AP901" s="79"/>
      <c r="AQ901" s="79"/>
      <c r="AR901" s="79"/>
      <c r="AS901" s="78"/>
      <c r="AU901" s="79">
        <f>IF(IFERROR(F901,99)=99,IF(IFERROR(G901,99)=99,IF(IFERROR(H901,99)=99,IF(IFERROR(I901,99)=99,IF(IFERROR(E901,99)=99,IF(IFERROR(J901,99)=99,0,Scoring!$B$7),Scoring!$B$3),Scoring!$B$2),Scoring!$B$6),Scoring!$B$5),Scoring!$B$4)</f>
        <v>1</v>
      </c>
      <c r="AV901" s="78">
        <f t="shared" si="70"/>
        <v>2</v>
      </c>
      <c r="AW901" s="78"/>
      <c r="AX901" s="66"/>
      <c r="AY901" s="78"/>
      <c r="AZ901" s="76"/>
      <c r="BB901" s="76"/>
    </row>
    <row r="902" spans="1:54" x14ac:dyDescent="0.25">
      <c r="A902" s="146" t="s">
        <v>3348</v>
      </c>
      <c r="B902" s="147" t="s">
        <v>30</v>
      </c>
      <c r="C902" s="146" t="s">
        <v>11363</v>
      </c>
      <c r="D902" s="146" t="s">
        <v>11362</v>
      </c>
      <c r="E902" s="76" t="e">
        <f>IF(C902="-",IF(A902="-",VLOOKUP(D902,'sin-list 180320_update'!$C$2:$C$835,1,FALSE),VLOOKUP(A902,'sin-list 180320_update'!$A$2:$A$835,1,FALSE)),VLOOKUP(C902,'sin-list 180320_update'!$B$2:$B$835,1,FALSE))</f>
        <v>#N/A</v>
      </c>
      <c r="F902" s="76" t="e">
        <f>IF($C902="-",IF($A902="-",VLOOKUP($D902,'REACH Bilaga XVII_update'!$A$5:$A$131,1,FALSE),VLOOKUP($A902,'REACH Bilaga XVII_update'!$C$5:$C$131,1,FALSE)),VLOOKUP($C902,'REACH Bilaga XVII_update'!$B$5:$B$131,1,FALSE))</f>
        <v>#N/A</v>
      </c>
      <c r="G902" s="76" t="e">
        <f>IF($C902="-",IF($A902="-",VLOOKUP($D902,' REACH Bilaga 59_update'!$A$5:$A$210,1,FALSE),VLOOKUP($A902,' REACH Bilaga 59_update'!$D$5:$D$210,1,FALSE)),VLOOKUP($C902,' REACH Bilaga 59_update'!$C$5:$C$210,1,FALSE))</f>
        <v>#N/A</v>
      </c>
      <c r="H902" s="76" t="str">
        <f>IF($C902="-",IF($A902="-",VLOOKUP($D902,'REACH Bilaga XIV_update'!$A$5:$A$110,1,FALSE),VLOOKUP($A902,'REACH Bilaga XIV_update'!$D$5:$D$110,1,FALSE)),VLOOKUP($C902,'REACH Bilaga XIV_update'!$C$5:$C$110,1,FALSE))</f>
        <v>931-562-3</v>
      </c>
      <c r="I902" s="76" t="e">
        <f>IF($C902="-",IF($A902="-",VLOOKUP($D902,CoRAP_update!$A$5:$A$376,1,FALSE),VLOOKUP($A902,CoRAP_update!$D$5:$D$376,1,FALSE)),VLOOKUP($C902,CoRAP_update!$C$5:$C$376,1,FALSE))</f>
        <v>#N/A</v>
      </c>
      <c r="J902" s="76" t="e">
        <f>IF($C902="-",IF($A902="-",VLOOKUP($D902,EDC_update!$C$2:$C$450,1,FALSE),VLOOKUP($A902,EDC_update!$B$2:$B$450,1,FALSE)),VLOOKUP($C902,EDC_update!$L$2:$L$450,1,FALSE))</f>
        <v>#N/A</v>
      </c>
      <c r="K902" s="76" t="e">
        <f>IF($C902="-",IF($A902="-",IF(VLOOKUP($D902,'sin-list 180320_update'!$C$2:$S$835,3,FALSE)="",NA(),VLOOKUP($D902,'sin-list 180320_update'!$C$2:$S$835,3,FALSE)),IF(VLOOKUP($A902,'sin-list 180320_update'!$A$2:$S$835,5,FALSE)="",NA(),VLOOKUP($A902,'sin-list 180320_update'!$A$2:$S$835,5,FALSE))),IF(VLOOKUP($C902,'sin-list 180320_update'!$B$2:$S$835,4,FALSE)="",NA(),VLOOKUP($C902,'sin-list 180320_update'!$B$2:$S$835,4,FALSE)))</f>
        <v>#N/A</v>
      </c>
      <c r="L902" s="76" t="e">
        <f>IF($C902="-",IF($A902="-",VLOOKUP($D902,'sin-list 180320_update'!$C$2:$S$835,6,FALSE),VLOOKUP($A902,'sin-list 180320_update'!$A$2:$S$835,8,FALSE)),VLOOKUP($C902,'sin-list 180320_update'!$B$2:$S$835,7,FALSE))</f>
        <v>#N/A</v>
      </c>
      <c r="M902" s="76" t="e">
        <f>IF($C902="-",IF($A902="-",IF(VLOOKUP($D902,'sin-list 180320_update'!$C$2:$S$835,8,FALSE)="",NA(),VLOOKUP($D902,'sin-list 180320_update'!$C$2:$S$835,8,FALSE)),IF(VLOOKUP($A902,'sin-list 180320_update'!$A$2:$S$835,10,FALSE)="",NA(),VLOOKUP($A902,'sin-list 180320_update'!$A$2:$S$835,10,FALSE))),IF(VLOOKUP($C902,'sin-list 180320_update'!$B$2:$S$835,9,FALSE)="",NA(),VLOOKUP($C902,'sin-list 180320_update'!$B$2:$S$835,9,FALSE)))</f>
        <v>#N/A</v>
      </c>
      <c r="N902" s="76" t="e">
        <f>IF($C902="-",IF($A902="-",IF(VLOOKUP($D902,'REACH Bilaga XVII_update'!$A$5:$E$131,4,FALSE)="",NA(),VLOOKUP($D902,'REACH Bilaga XVII_update'!$A$5:$E$131,4,FALSE)),IF(VLOOKUP($A902,'REACH Bilaga XVII_update'!$C$5:$D$131,2,FALSE)="",NA(),VLOOKUP($A902,'REACH Bilaga XVII_update'!$C$5:$D$131,2,FALSE))),IF(VLOOKUP($C902,'REACH Bilaga XVII_update'!$B$5:$D$131,3,FALSE)="",NA(),VLOOKUP($C902,'REACH Bilaga XVII_update'!$B$5:$D$131,3,FALSE)))</f>
        <v>#N/A</v>
      </c>
      <c r="O902" s="76" t="e">
        <f>IF($C902="-",IF($A902="-",IF(VLOOKUP($D902,' REACH Bilaga 59_update'!$A$5:$E$210,5,FALSE)="",NA(),VLOOKUP($D902,' REACH Bilaga 59_update'!$A$5:$E$210,5,FALSE)),IF(VLOOKUP($A902,' REACH Bilaga 59_update'!$D$5:$E$210,2,FALSE)="",NA(),VLOOKUP($A902,' REACH Bilaga 59_update'!$D$5:$E$210,2,FALSE))),IF(VLOOKUP($C902,' REACH Bilaga 59_update'!$C$5:$E$210,3,FALSE)="",NA(),VLOOKUP($C902,' REACH Bilaga 59_update'!$C$5:$E$210,3,FALSE)))</f>
        <v>#N/A</v>
      </c>
      <c r="P902" s="76" t="str">
        <f>IF(C902="-",IF(A902="-",IFERROR(VLOOKUP($D902,' REACH Bilaga 59_update'!$A$5:$F$210,MATCH(Sammanfattning!P$1,' REACH Bilaga 59_update'!$A$4:$F$4,0),FALSE),VLOOKUP($D902,'REACH Bilaga XIV_update'!$A$4:$H$110,MATCH(Sammanfattning!P$1,'REACH Bilaga XIV_update'!$A$4:$H$4,0),FALSE)),IFERROR(VLOOKUP($A902,' REACH Bilaga 59_update'!$D$5:$F$210,MATCH(Sammanfattning!P$1,' REACH Bilaga 59_update'!$D$4:$F$4,0),FALSE),VLOOKUP($A902,'REACH Bilaga XIV_update'!$D$4:$H$110,MATCH(Sammanfattning!P$1,'REACH Bilaga XIV_update'!$D$4:$H$4,0),FALSE))),IFERROR(VLOOKUP($C902,' REACH Bilaga 59_update'!$C$5:$F$210,MATCH(Sammanfattning!P$1,' REACH Bilaga 59_update'!$C$4:$F$4,0),FALSE),VLOOKUP($C902,'REACH Bilaga XIV_update'!$C$4:$H$110,MATCH(Sammanfattning!P$1,'REACH Bilaga XIV_update'!$C$4:$H$4,0),FALSE)))</f>
        <v>Endocrine disrupting properties (Article 57(f) - environment)</v>
      </c>
      <c r="Q902" s="76" t="e">
        <f>IF($C902="-",IF($A902="-",IF(VLOOKUP($D902,'REACH Bilaga XIV_update'!$A$5:$I$110,9,FALSE)="",NA(),VLOOKUP($D902,'REACH Bilaga XIV_update'!$A$5:$I$110,9,FALSE)),IF(VLOOKUP($A902,'REACH Bilaga XIV_update'!$D$5:$I$110,6,FALSE)="",NA(),VLOOKUP($A902,'REACH Bilaga XIV_update'!$D$5:$I$110,6,FALSE))),IF(VLOOKUP($C902,'REACH Bilaga XIV_update'!$C$5:$I$110,7,FALSE)="",NA(),VLOOKUP($C902,'REACH Bilaga XIV_update'!$C$5:$I$110,7,FALSE)))</f>
        <v>#N/A</v>
      </c>
      <c r="R902" s="76" t="e">
        <f>IF($C902="-",IF($A902="-",IF(VLOOKUP($D902,CoRAP_update!$A$5:$O$376,15,FALSE)="",NA(),VLOOKUP($D902,CoRAP_update!$A$5:$O$376,15,FALSE)),IF(VLOOKUP($A902,CoRAP_update!$D$5:$O$376,12,FALSE)="",NA(),VLOOKUP($A902,CoRAP_update!$D$5:$O$376,12,FALSE))),IF(VLOOKUP($C902,CoRAP_update!$C$5:$O$376,13,FALSE)="",NA(),VLOOKUP($C902,CoRAP_update!$C$5:$O$376,13,FALSE)))</f>
        <v>#N/A</v>
      </c>
      <c r="S902" s="144" t="e">
        <f>IF($C902="-",IF($A902="-",VLOOKUP($D902,CoRAP_update!$A$5:$J$376,MATCH(Sammanfattning!S$1,CoRAP_update!$A$4:$J$4,0),FALSE),VLOOKUP($A902,CoRAP_update!$D$5:$J$376,MATCH(Sammanfattning!S$1,CoRAP_update!$D$4:$J$4,0),FALSE)),VLOOKUP($C902,CoRAP_update!$C$5:$J$376,MATCH(Sammanfattning!S$1,CoRAP_update!$C$4:$J$4,0),FALSE))</f>
        <v>#N/A</v>
      </c>
      <c r="T902" s="76" t="str">
        <f>IF($A902="-",VLOOKUP($D902,EDC_update!$C$2:$F$450,4,FALSE),VLOOKUP($A902,EDC_update!$B$2:$F$450,5,FALSE))</f>
        <v>CAT1</v>
      </c>
      <c r="V902" s="78">
        <f>IF(IFERROR(SEARCH("PBT",P902),99)=99,IF(IFERROR(SEARCH("suspected PBT",S902),99)=99,IF(IFERROR(SEARCH("concluded to be PBT",K902),99)=99,IF(IFERROR(SEARCH("PBT",S902),99)=99,IF(IFERROR(SEARCH("PBT cand",L902),99)=99,IF(IFERROR(SEARCH("PBT",L902),99)=99,IF(IFERROR(SEARCH("persistent, bioackumulative and toxic properties",K902),99)=99,0,Scoring!$E$3),Scoring!$E$3),Scoring!$E$7),Scoring!$E$3),Scoring!$E$5),Scoring!$E$6),Scoring!$E$3)</f>
        <v>0</v>
      </c>
      <c r="W902" s="78">
        <f>IF(IFERROR(SEARCH("vPvB",P902),99)=99,IF(IFERROR(SEARCH("suspected pbt/vPvB",S902),99)=99,IF(IFERROR(SEARCH("vPvB",S902),99)=99,IF(IFERROR(SEARCH("concluded to be a vPvB",S902),99)=99,IF(IFERROR(SEARCH("identified as vPvB",K902),99)=99,IF(IFERROR(SEARCH("concluded to be a vPvB",K902),99)=99,IF(IFERROR(SEARCH("concluded to be both pbt and vPvB",S902),99)=99,IF(IFERROR(SEARCH("concluded to be both pbt and vPvB",K902),99)=99,0,Scoring!$E$5),Scoring!$E$5),Scoring!$E$5),Scoring!$E$5),Scoring!$E$5),Scoring!$E$4),Scoring!$E$6),Scoring!$E$4)</f>
        <v>0</v>
      </c>
      <c r="X902" s="78">
        <f>IF(IFERROR(SEARCH("H410",N902),99)=99,IF(IFERROR(SEARCH("H410",O902),99)=99,IF(IFERROR(SEARCH("H410",Q902),99)=99,IF(IFERROR(SEARCH("H410",M902),99)=99,IF(IFERROR(SEARCH("H410",R902),99)=99,IF(IFERROR(SEARCH("H411",N902),99)=99,IF(IFERROR(SEARCH("H411",O902),99)=99,IF(IFERROR(SEARCH("H411",Q902),99)=99,IF(IFERROR(SEARCH("H411",M902),99)=99,IF(IFERROR(SEARCH("H411",R902),99)=99,IF(IFERROR(SEARCH("H413",N902),99)=99,IF(IFERROR(SEARCH("H413",O902),99)=99,IF(IFERROR(SEARCH("H413",Q902),99)=99,IF(IFERROR(SEARCH("H413",M902),99)=99,IF(IFERROR(SEARCH("H413",R902),99)=99,IF(IFERROR(SEARCH("H412",N902),99)=99,IF(IFERROR(SEARCH("H412",O902),99)=99,IF(IFERROR(SEARCH("H412",Q902),99)=99,IF(IFERROR(SEARCH("H412",M902),99)=99,IF(IFERROR(SEARCH("H412",R902),99)=99,0,Scoring!$E$2),Scoring!$E$2),Scoring!$E$2),Scoring!$E$2),Scoring!$E$2),Scoring!$E$2),Scoring!$E$2),Scoring!$E$2),Scoring!$E$2),Scoring!$E$2),Scoring!$E$2),Scoring!$E$2),Scoring!$E$2),Scoring!$E$2),Scoring!$E$2),Scoring!$E$2),Scoring!$E$2),Scoring!$E$2),Scoring!$E$2),Scoring!$E$2)</f>
        <v>0</v>
      </c>
      <c r="Y902" s="78">
        <f>IF(IFERROR(SEARCH("CMR",K902),99)=99,IF(IFERROR(SEARCH("Suspected CMR",S902),99)=99,IF(IFERROR(SEARCH("CMR",S902),99)=99,0,Scoring!$E$8),Scoring!$E$9),Scoring!$E$8)</f>
        <v>0</v>
      </c>
      <c r="Z902" s="78">
        <f>IF(IFERROR(SEARCH("H350",N902),99)=99,IF(IFERROR(SEARCH("H350",O902),99)=99,IF(IFERROR(SEARCH("H350",Q902),99)=99,IF(IFERROR(SEARCH("H350",M902),99)=99,IF(IFERROR(SEARCH("H350",R902),99)=99,IF(IFERROR(SEARCH("H351",N902),99)=99,IF(IFERROR(SEARCH("H351",O902),99)=99,IF(IFERROR(SEARCH("H351",Q902),99)=99,IF(IFERROR(SEARCH("H351",M902),99)=99,IF(IFERROR(SEARCH("H351",R902),99)=99,IF(IFERROR(SEARCH("carcinogenic",P902),99)=99,IF(IFERROR(SEARCH("suspected carcinogenic",S902),99)=99,0,Scoring!$E$12),Scoring!$E$11),Scoring!$E$10),Scoring!$E$10),Scoring!$E$10),Scoring!$E$10),Scoring!$E$10),Scoring!$E$10),Scoring!$E$10),Scoring!$E$10),Scoring!$E$10),Scoring!$E$10)</f>
        <v>0</v>
      </c>
      <c r="AA902" s="78">
        <f>IF(IFERROR(SEARCH("H340",N902),99)=99,IF(IFERROR(SEARCH("H340",O902),99)=99,IF(IFERROR(SEARCH("H340",Q902),99)=99,IF(IFERROR(SEARCH("H340",M902),99)=99,IF(IFERROR(SEARCH("H340",R902),99)=99,IF(IFERROR(SEARCH("H341",N902),99)=99,IF(IFERROR(SEARCH("H341",O902),99)=99,IF(IFERROR(SEARCH("H341",Q902),99)=99,IF(IFERROR(SEARCH("H341",M902),99)=99,IF(IFERROR(SEARCH("H341",R902),99)=99,IF(IFERROR(SEARCH("mutagenic",P902),99)=99,IF(IFERROR(SEARCH("suspected mutagenic",S902),99)=99,0,Scoring!$E$15),Scoring!$E$14),Scoring!$E$13),Scoring!$E$13),Scoring!$E$13),Scoring!$E$13),Scoring!$E$13),Scoring!$E$13),Scoring!$E$13),Scoring!$E$13),Scoring!$E$13),Scoring!$E$13)</f>
        <v>0</v>
      </c>
      <c r="AB902" s="78">
        <f>IF(IFERROR(SEARCH("H360",N902),99)=99,IF(IFERROR(SEARCH("H360",O902),99)=99,IF(IFERROR(SEARCH("H360",Q902),99)=99,IF(IFERROR(SEARCH("H360",M902),99)=99,IF(IFERROR(SEARCH("H360",R902),99)=99,IF(IFERROR(SEARCH("H361",N902),99)=99,IF(IFERROR(SEARCH("H361",O902),99)=99,IF(IFERROR(SEARCH("H361",Q902),99)=99,IF(IFERROR(SEARCH("H361",M902),99)=99,IF(IFERROR(SEARCH("H361",R902),99)=99,IF(IFERROR(SEARCH("reproduction",P902),99)=99,IF(IFERROR(SEARCH("suspected reprotoxic",S902),99)=99,IF(IFERROR(SEARCH("reprotoxic",S902),99)=99,IF(IFERROR(SEARCH("reprotoxic",K902),99)=99,0,Scoring!$E$18),Scoring!$E$18),Scoring!$E$19),Scoring!$E$17),Scoring!$E$16),Scoring!$E$16),Scoring!$E$16),Scoring!$E$16),Scoring!$E$16),Scoring!$E$16),Scoring!$E$16),Scoring!$E$16),Scoring!$E$16),Scoring!$E$16)</f>
        <v>0</v>
      </c>
      <c r="AC902" s="78">
        <f>IF(IFERROR(SEARCH("57f",L902),99)=99,IF(IFERROR(SEARCH("57(f)",P902),99)=99,0,Scoring!$E$20),Scoring!$E$20)</f>
        <v>1</v>
      </c>
      <c r="AD902" s="78">
        <f>IF(IFERROR(SEARCH("CAT1",T902),99)=99,IF(IFERROR(SEARCH("CAT2",T902),99)=99,IF(IFERROR(SEARCH("CAT3",T902),99)=99,IF(IFERROR(SEARCH("concluded to be endocrine",K902),99)=99,IF(IFERROR(SEARCH("categorised as endocrine",K902),99)=99,IF(IFERROR(SEARCH("endocrine disrupting",P902),99)=99,IF(IFERROR(SEARCH("endocrine disrupting",K902),99)=99,IF(IFERROR(SEARCH("suspected endocrine",S902),99)=99,IF(IFERROR(SEARCH("potential endocrine",S902),99)=99,0,Scoring!$E$25),Scoring!$E$25),Scoring!$E$24),Scoring!$E$24),Scoring!$E$24),Scoring!$E$24),Scoring!$E$23),Scoring!$E$22),Scoring!$E$21)</f>
        <v>1</v>
      </c>
      <c r="AE902" s="78">
        <f>IF(IFERROR(SEARCH("suspected sensitiser",S902),99)=99,IF(IFERROR(SEARCH("sensitiser",S902),99)=99,IF(IFERROR(SEARCH("other hazard based concern",S902),99)=99,0,Scoring!$E$28),Scoring!$E$26),Scoring!$E$27)</f>
        <v>0</v>
      </c>
      <c r="AF902" s="78">
        <f>IF(IFERROR(M902,1)=1,IF(IFERROR(N902,1)=1,IF(IFERROR(O902,1)=1,IF(IFERROR(Q902,1)=1,IF(IFERROR(R902,1)=1,IF(IFERROR(T902,1)=1,IF(IFERROR(K902,1)=1,IF(IFERROR(P902,1)=1,IF(IFERROR(S902,1)=1,Scoring!$E$29,0),0),0),0),0),0),0),0),0)</f>
        <v>0</v>
      </c>
      <c r="AG902" s="78">
        <f t="shared" si="69"/>
        <v>2</v>
      </c>
      <c r="AI902" s="93"/>
      <c r="AJ902" s="94"/>
      <c r="AK902" s="76"/>
      <c r="AL902" s="75"/>
      <c r="AN902" s="79"/>
      <c r="AO902" s="79"/>
      <c r="AP902" s="79"/>
      <c r="AQ902" s="79"/>
      <c r="AR902" s="79"/>
      <c r="AS902" s="78"/>
      <c r="AU902" s="79">
        <f>IF(IFERROR(F902,99)=99,IF(IFERROR(G902,99)=99,IF(IFERROR(H902,99)=99,IF(IFERROR(I902,99)=99,IF(IFERROR(E902,99)=99,IF(IFERROR(J902,99)=99,0,Scoring!$B$7),Scoring!$B$3),Scoring!$B$2),Scoring!$B$6),Scoring!$B$5),Scoring!$B$4)</f>
        <v>1</v>
      </c>
      <c r="AV902" s="78">
        <f t="shared" si="70"/>
        <v>2</v>
      </c>
      <c r="AW902" s="78"/>
      <c r="AX902" s="66"/>
      <c r="AY902" s="78"/>
      <c r="AZ902" s="76"/>
      <c r="BB902" s="76"/>
    </row>
    <row r="903" spans="1:54" x14ac:dyDescent="0.25">
      <c r="A903" s="146" t="s">
        <v>30</v>
      </c>
      <c r="B903" s="147" t="s">
        <v>30</v>
      </c>
      <c r="C903" s="146" t="s">
        <v>11342</v>
      </c>
      <c r="D903" s="146" t="s">
        <v>11341</v>
      </c>
      <c r="E903" s="76" t="e">
        <f>IF(C903="-",IF(A903="-",VLOOKUP(D903,'sin-list 180320_update'!$C$2:$C$835,1,FALSE),VLOOKUP(A903,'sin-list 180320_update'!$A$2:$A$835,1,FALSE)),VLOOKUP(C903,'sin-list 180320_update'!$B$2:$B$835,1,FALSE))</f>
        <v>#N/A</v>
      </c>
      <c r="F903" s="76" t="e">
        <f>IF($C903="-",IF($A903="-",VLOOKUP($D903,'REACH Bilaga XVII_update'!$A$5:$A$131,1,FALSE),VLOOKUP($A903,'REACH Bilaga XVII_update'!$C$5:$C$131,1,FALSE)),VLOOKUP($C903,'REACH Bilaga XVII_update'!$B$5:$B$131,1,FALSE))</f>
        <v>#N/A</v>
      </c>
      <c r="G903" s="76" t="e">
        <f>IF($C903="-",IF($A903="-",VLOOKUP($D903,' REACH Bilaga 59_update'!$A$5:$A$210,1,FALSE),VLOOKUP($A903,' REACH Bilaga 59_update'!$D$5:$D$210,1,FALSE)),VLOOKUP($C903,' REACH Bilaga 59_update'!$C$5:$C$210,1,FALSE))</f>
        <v>#N/A</v>
      </c>
      <c r="H903" s="76" t="str">
        <f>IF($C903="-",IF($A903="-",VLOOKUP($D903,'REACH Bilaga XIV_update'!$A$5:$A$110,1,FALSE),VLOOKUP($A903,'REACH Bilaga XIV_update'!$D$5:$D$110,1,FALSE)),VLOOKUP($C903,'REACH Bilaga XIV_update'!$C$5:$C$110,1,FALSE))</f>
        <v>931-753-1</v>
      </c>
      <c r="I903" s="76" t="e">
        <f>IF($C903="-",IF($A903="-",VLOOKUP($D903,CoRAP_update!$A$5:$A$376,1,FALSE),VLOOKUP($A903,CoRAP_update!$D$5:$D$376,1,FALSE)),VLOOKUP($C903,CoRAP_update!$C$5:$C$376,1,FALSE))</f>
        <v>#N/A</v>
      </c>
      <c r="J903" s="76" t="e">
        <f>IF($C903="-",IF($A903="-",VLOOKUP($D903,EDC_update!$C$2:$C$450,1,FALSE),VLOOKUP($A903,EDC_update!$B$2:$B$450,1,FALSE)),VLOOKUP($C903,EDC_update!$L$2:$L$450,1,FALSE))</f>
        <v>#N/A</v>
      </c>
      <c r="K903" s="76" t="e">
        <f>IF($C903="-",IF($A903="-",IF(VLOOKUP($D903,'sin-list 180320_update'!$C$2:$S$835,3,FALSE)="",NA(),VLOOKUP($D903,'sin-list 180320_update'!$C$2:$S$835,3,FALSE)),IF(VLOOKUP($A903,'sin-list 180320_update'!$A$2:$S$835,5,FALSE)="",NA(),VLOOKUP($A903,'sin-list 180320_update'!$A$2:$S$835,5,FALSE))),IF(VLOOKUP($C903,'sin-list 180320_update'!$B$2:$S$835,4,FALSE)="",NA(),VLOOKUP($C903,'sin-list 180320_update'!$B$2:$S$835,4,FALSE)))</f>
        <v>#N/A</v>
      </c>
      <c r="L903" s="76" t="e">
        <f>IF($C903="-",IF($A903="-",VLOOKUP($D903,'sin-list 180320_update'!$C$2:$S$835,6,FALSE),VLOOKUP($A903,'sin-list 180320_update'!$A$2:$S$835,8,FALSE)),VLOOKUP($C903,'sin-list 180320_update'!$B$2:$S$835,7,FALSE))</f>
        <v>#N/A</v>
      </c>
      <c r="M903" s="76" t="e">
        <f>IF($C903="-",IF($A903="-",IF(VLOOKUP($D903,'sin-list 180320_update'!$C$2:$S$835,8,FALSE)="",NA(),VLOOKUP($D903,'sin-list 180320_update'!$C$2:$S$835,8,FALSE)),IF(VLOOKUP($A903,'sin-list 180320_update'!$A$2:$S$835,10,FALSE)="",NA(),VLOOKUP($A903,'sin-list 180320_update'!$A$2:$S$835,10,FALSE))),IF(VLOOKUP($C903,'sin-list 180320_update'!$B$2:$S$835,9,FALSE)="",NA(),VLOOKUP($C903,'sin-list 180320_update'!$B$2:$S$835,9,FALSE)))</f>
        <v>#N/A</v>
      </c>
      <c r="N903" s="76" t="e">
        <f>IF($C903="-",IF($A903="-",IF(VLOOKUP($D903,'REACH Bilaga XVII_update'!$A$5:$E$131,4,FALSE)="",NA(),VLOOKUP($D903,'REACH Bilaga XVII_update'!$A$5:$E$131,4,FALSE)),IF(VLOOKUP($A903,'REACH Bilaga XVII_update'!$C$5:$D$131,2,FALSE)="",NA(),VLOOKUP($A903,'REACH Bilaga XVII_update'!$C$5:$D$131,2,FALSE))),IF(VLOOKUP($C903,'REACH Bilaga XVII_update'!$B$5:$D$131,3,FALSE)="",NA(),VLOOKUP($C903,'REACH Bilaga XVII_update'!$B$5:$D$131,3,FALSE)))</f>
        <v>#N/A</v>
      </c>
      <c r="O903" s="76" t="e">
        <f>IF($C903="-",IF($A903="-",IF(VLOOKUP($D903,' REACH Bilaga 59_update'!$A$5:$E$210,5,FALSE)="",NA(),VLOOKUP($D903,' REACH Bilaga 59_update'!$A$5:$E$210,5,FALSE)),IF(VLOOKUP($A903,' REACH Bilaga 59_update'!$D$5:$E$210,2,FALSE)="",NA(),VLOOKUP($A903,' REACH Bilaga 59_update'!$D$5:$E$210,2,FALSE))),IF(VLOOKUP($C903,' REACH Bilaga 59_update'!$C$5:$E$210,3,FALSE)="",NA(),VLOOKUP($C903,' REACH Bilaga 59_update'!$C$5:$E$210,3,FALSE)))</f>
        <v>#N/A</v>
      </c>
      <c r="P903" s="76" t="str">
        <f>IF(C903="-",IF(A903="-",IFERROR(VLOOKUP($D903,' REACH Bilaga 59_update'!$A$5:$F$210,MATCH(Sammanfattning!P$1,' REACH Bilaga 59_update'!$A$4:$F$4,0),FALSE),VLOOKUP($D903,'REACH Bilaga XIV_update'!$A$4:$H$110,MATCH(Sammanfattning!P$1,'REACH Bilaga XIV_update'!$A$4:$H$4,0),FALSE)),IFERROR(VLOOKUP($A903,' REACH Bilaga 59_update'!$D$5:$F$210,MATCH(Sammanfattning!P$1,' REACH Bilaga 59_update'!$D$4:$F$4,0),FALSE),VLOOKUP($A903,'REACH Bilaga XIV_update'!$D$4:$H$110,MATCH(Sammanfattning!P$1,'REACH Bilaga XIV_update'!$D$4:$H$4,0),FALSE))),IFERROR(VLOOKUP($C903,' REACH Bilaga 59_update'!$C$5:$F$210,MATCH(Sammanfattning!P$1,' REACH Bilaga 59_update'!$C$4:$F$4,0),FALSE),VLOOKUP($C903,'REACH Bilaga XIV_update'!$C$4:$H$110,MATCH(Sammanfattning!P$1,'REACH Bilaga XIV_update'!$C$4:$H$4,0),FALSE)))</f>
        <v>Endocrine disrupting properties (Article 57(f) - environment)</v>
      </c>
      <c r="Q903" s="76" t="e">
        <f>IF($C903="-",IF($A903="-",IF(VLOOKUP($D903,'REACH Bilaga XIV_update'!$A$5:$I$110,9,FALSE)="",NA(),VLOOKUP($D903,'REACH Bilaga XIV_update'!$A$5:$I$110,9,FALSE)),IF(VLOOKUP($A903,'REACH Bilaga XIV_update'!$D$5:$I$110,6,FALSE)="",NA(),VLOOKUP($A903,'REACH Bilaga XIV_update'!$D$5:$I$110,6,FALSE))),IF(VLOOKUP($C903,'REACH Bilaga XIV_update'!$C$5:$I$110,7,FALSE)="",NA(),VLOOKUP($C903,'REACH Bilaga XIV_update'!$C$5:$I$110,7,FALSE)))</f>
        <v>#N/A</v>
      </c>
      <c r="R903" s="76" t="e">
        <f>IF($C903="-",IF($A903="-",IF(VLOOKUP($D903,CoRAP_update!$A$5:$O$376,15,FALSE)="",NA(),VLOOKUP($D903,CoRAP_update!$A$5:$O$376,15,FALSE)),IF(VLOOKUP($A903,CoRAP_update!$D$5:$O$376,12,FALSE)="",NA(),VLOOKUP($A903,CoRAP_update!$D$5:$O$376,12,FALSE))),IF(VLOOKUP($C903,CoRAP_update!$C$5:$O$376,13,FALSE)="",NA(),VLOOKUP($C903,CoRAP_update!$C$5:$O$376,13,FALSE)))</f>
        <v>#N/A</v>
      </c>
      <c r="S903" s="144" t="e">
        <f>IF($C903="-",IF($A903="-",VLOOKUP($D903,CoRAP_update!$A$5:$J$376,MATCH(Sammanfattning!S$1,CoRAP_update!$A$4:$J$4,0),FALSE),VLOOKUP($A903,CoRAP_update!$D$5:$J$376,MATCH(Sammanfattning!S$1,CoRAP_update!$D$4:$J$4,0),FALSE)),VLOOKUP($C903,CoRAP_update!$C$5:$J$376,MATCH(Sammanfattning!S$1,CoRAP_update!$C$4:$J$4,0),FALSE))</f>
        <v>#N/A</v>
      </c>
      <c r="T903" s="76" t="e">
        <f>IF($A903="-",VLOOKUP($D903,EDC_update!$C$2:$F$450,4,FALSE),VLOOKUP($A903,EDC_update!$B$2:$F$450,5,FALSE))</f>
        <v>#N/A</v>
      </c>
      <c r="V903" s="78">
        <f>IF(IFERROR(SEARCH("PBT",P903),99)=99,IF(IFERROR(SEARCH("suspected PBT",S903),99)=99,IF(IFERROR(SEARCH("concluded to be PBT",K903),99)=99,IF(IFERROR(SEARCH("PBT",S903),99)=99,IF(IFERROR(SEARCH("PBT cand",L903),99)=99,IF(IFERROR(SEARCH("PBT",L903),99)=99,IF(IFERROR(SEARCH("persistent, bioackumulative and toxic properties",K903),99)=99,0,Scoring!$E$3),Scoring!$E$3),Scoring!$E$7),Scoring!$E$3),Scoring!$E$5),Scoring!$E$6),Scoring!$E$3)</f>
        <v>0</v>
      </c>
      <c r="W903" s="78">
        <f>IF(IFERROR(SEARCH("vPvB",P903),99)=99,IF(IFERROR(SEARCH("suspected pbt/vPvB",S903),99)=99,IF(IFERROR(SEARCH("vPvB",S903),99)=99,IF(IFERROR(SEARCH("concluded to be a vPvB",S903),99)=99,IF(IFERROR(SEARCH("identified as vPvB",K903),99)=99,IF(IFERROR(SEARCH("concluded to be a vPvB",K903),99)=99,IF(IFERROR(SEARCH("concluded to be both pbt and vPvB",S903),99)=99,IF(IFERROR(SEARCH("concluded to be both pbt and vPvB",K903),99)=99,0,Scoring!$E$5),Scoring!$E$5),Scoring!$E$5),Scoring!$E$5),Scoring!$E$5),Scoring!$E$4),Scoring!$E$6),Scoring!$E$4)</f>
        <v>0</v>
      </c>
      <c r="X903" s="78">
        <f>IF(IFERROR(SEARCH("H410",N903),99)=99,IF(IFERROR(SEARCH("H410",O903),99)=99,IF(IFERROR(SEARCH("H410",Q903),99)=99,IF(IFERROR(SEARCH("H410",M903),99)=99,IF(IFERROR(SEARCH("H410",R903),99)=99,IF(IFERROR(SEARCH("H411",N903),99)=99,IF(IFERROR(SEARCH("H411",O903),99)=99,IF(IFERROR(SEARCH("H411",Q903),99)=99,IF(IFERROR(SEARCH("H411",M903),99)=99,IF(IFERROR(SEARCH("H411",R903),99)=99,IF(IFERROR(SEARCH("H413",N903),99)=99,IF(IFERROR(SEARCH("H413",O903),99)=99,IF(IFERROR(SEARCH("H413",Q903),99)=99,IF(IFERROR(SEARCH("H413",M903),99)=99,IF(IFERROR(SEARCH("H413",R903),99)=99,IF(IFERROR(SEARCH("H412",N903),99)=99,IF(IFERROR(SEARCH("H412",O903),99)=99,IF(IFERROR(SEARCH("H412",Q903),99)=99,IF(IFERROR(SEARCH("H412",M903),99)=99,IF(IFERROR(SEARCH("H412",R903),99)=99,0,Scoring!$E$2),Scoring!$E$2),Scoring!$E$2),Scoring!$E$2),Scoring!$E$2),Scoring!$E$2),Scoring!$E$2),Scoring!$E$2),Scoring!$E$2),Scoring!$E$2),Scoring!$E$2),Scoring!$E$2),Scoring!$E$2),Scoring!$E$2),Scoring!$E$2),Scoring!$E$2),Scoring!$E$2),Scoring!$E$2),Scoring!$E$2),Scoring!$E$2)</f>
        <v>0</v>
      </c>
      <c r="Y903" s="78">
        <f>IF(IFERROR(SEARCH("CMR",K903),99)=99,IF(IFERROR(SEARCH("Suspected CMR",S903),99)=99,IF(IFERROR(SEARCH("CMR",S903),99)=99,0,Scoring!$E$8),Scoring!$E$9),Scoring!$E$8)</f>
        <v>0</v>
      </c>
      <c r="Z903" s="78">
        <f>IF(IFERROR(SEARCH("H350",N903),99)=99,IF(IFERROR(SEARCH("H350",O903),99)=99,IF(IFERROR(SEARCH("H350",Q903),99)=99,IF(IFERROR(SEARCH("H350",M903),99)=99,IF(IFERROR(SEARCH("H350",R903),99)=99,IF(IFERROR(SEARCH("H351",N903),99)=99,IF(IFERROR(SEARCH("H351",O903),99)=99,IF(IFERROR(SEARCH("H351",Q903),99)=99,IF(IFERROR(SEARCH("H351",M903),99)=99,IF(IFERROR(SEARCH("H351",R903),99)=99,IF(IFERROR(SEARCH("carcinogenic",P903),99)=99,IF(IFERROR(SEARCH("suspected carcinogenic",S903),99)=99,0,Scoring!$E$12),Scoring!$E$11),Scoring!$E$10),Scoring!$E$10),Scoring!$E$10),Scoring!$E$10),Scoring!$E$10),Scoring!$E$10),Scoring!$E$10),Scoring!$E$10),Scoring!$E$10),Scoring!$E$10)</f>
        <v>0</v>
      </c>
      <c r="AA903" s="78">
        <f>IF(IFERROR(SEARCH("H340",N903),99)=99,IF(IFERROR(SEARCH("H340",O903),99)=99,IF(IFERROR(SEARCH("H340",Q903),99)=99,IF(IFERROR(SEARCH("H340",M903),99)=99,IF(IFERROR(SEARCH("H340",R903),99)=99,IF(IFERROR(SEARCH("H341",N903),99)=99,IF(IFERROR(SEARCH("H341",O903),99)=99,IF(IFERROR(SEARCH("H341",Q903),99)=99,IF(IFERROR(SEARCH("H341",M903),99)=99,IF(IFERROR(SEARCH("H341",R903),99)=99,IF(IFERROR(SEARCH("mutagenic",P903),99)=99,IF(IFERROR(SEARCH("suspected mutagenic",S903),99)=99,0,Scoring!$E$15),Scoring!$E$14),Scoring!$E$13),Scoring!$E$13),Scoring!$E$13),Scoring!$E$13),Scoring!$E$13),Scoring!$E$13),Scoring!$E$13),Scoring!$E$13),Scoring!$E$13),Scoring!$E$13)</f>
        <v>0</v>
      </c>
      <c r="AB903" s="78">
        <f>IF(IFERROR(SEARCH("H360",N903),99)=99,IF(IFERROR(SEARCH("H360",O903),99)=99,IF(IFERROR(SEARCH("H360",Q903),99)=99,IF(IFERROR(SEARCH("H360",M903),99)=99,IF(IFERROR(SEARCH("H360",R903),99)=99,IF(IFERROR(SEARCH("H361",N903),99)=99,IF(IFERROR(SEARCH("H361",O903),99)=99,IF(IFERROR(SEARCH("H361",Q903),99)=99,IF(IFERROR(SEARCH("H361",M903),99)=99,IF(IFERROR(SEARCH("H361",R903),99)=99,IF(IFERROR(SEARCH("reproduction",P903),99)=99,IF(IFERROR(SEARCH("suspected reprotoxic",S903),99)=99,IF(IFERROR(SEARCH("reprotoxic",S903),99)=99,IF(IFERROR(SEARCH("reprotoxic",K903),99)=99,0,Scoring!$E$18),Scoring!$E$18),Scoring!$E$19),Scoring!$E$17),Scoring!$E$16),Scoring!$E$16),Scoring!$E$16),Scoring!$E$16),Scoring!$E$16),Scoring!$E$16),Scoring!$E$16),Scoring!$E$16),Scoring!$E$16),Scoring!$E$16)</f>
        <v>0</v>
      </c>
      <c r="AC903" s="78">
        <f>IF(IFERROR(SEARCH("57f",L903),99)=99,IF(IFERROR(SEARCH("57(f)",P903),99)=99,0,Scoring!$E$20),Scoring!$E$20)</f>
        <v>1</v>
      </c>
      <c r="AD903" s="78">
        <f>IF(IFERROR(SEARCH("CAT1",T903),99)=99,IF(IFERROR(SEARCH("CAT2",T903),99)=99,IF(IFERROR(SEARCH("CAT3",T903),99)=99,IF(IFERROR(SEARCH("concluded to be endocrine",K903),99)=99,IF(IFERROR(SEARCH("categorised as endocrine",K903),99)=99,IF(IFERROR(SEARCH("endocrine disrupting",P903),99)=99,IF(IFERROR(SEARCH("endocrine disrupting",K903),99)=99,IF(IFERROR(SEARCH("suspected endocrine",S903),99)=99,IF(IFERROR(SEARCH("potential endocrine",S903),99)=99,0,Scoring!$E$25),Scoring!$E$25),Scoring!$E$24),Scoring!$E$24),Scoring!$E$24),Scoring!$E$24),Scoring!$E$23),Scoring!$E$22),Scoring!$E$21)</f>
        <v>1</v>
      </c>
      <c r="AE903" s="78">
        <f>IF(IFERROR(SEARCH("suspected sensitiser",S903),99)=99,IF(IFERROR(SEARCH("sensitiser",S903),99)=99,IF(IFERROR(SEARCH("other hazard based concern",S903),99)=99,0,Scoring!$E$28),Scoring!$E$26),Scoring!$E$27)</f>
        <v>0</v>
      </c>
      <c r="AF903" s="78">
        <f>IF(IFERROR(M903,1)=1,IF(IFERROR(N903,1)=1,IF(IFERROR(O903,1)=1,IF(IFERROR(Q903,1)=1,IF(IFERROR(R903,1)=1,IF(IFERROR(T903,1)=1,IF(IFERROR(K903,1)=1,IF(IFERROR(P903,1)=1,IF(IFERROR(S903,1)=1,Scoring!$E$29,0),0),0),0),0),0),0),0),0)</f>
        <v>0</v>
      </c>
      <c r="AG903" s="78">
        <f t="shared" si="69"/>
        <v>2</v>
      </c>
      <c r="AI903" s="93"/>
      <c r="AJ903" s="94"/>
      <c r="AK903" s="76"/>
      <c r="AL903" s="75"/>
      <c r="AN903" s="79"/>
      <c r="AO903" s="79"/>
      <c r="AP903" s="79"/>
      <c r="AQ903" s="79"/>
      <c r="AR903" s="79"/>
      <c r="AS903" s="78"/>
      <c r="AU903" s="79">
        <f>IF(IFERROR(F903,99)=99,IF(IFERROR(G903,99)=99,IF(IFERROR(H903,99)=99,IF(IFERROR(I903,99)=99,IF(IFERROR(E903,99)=99,IF(IFERROR(J903,99)=99,0,Scoring!$B$7),Scoring!$B$3),Scoring!$B$2),Scoring!$B$6),Scoring!$B$5),Scoring!$B$4)</f>
        <v>1</v>
      </c>
      <c r="AV903" s="78">
        <f t="shared" si="70"/>
        <v>2</v>
      </c>
      <c r="AW903" s="78"/>
      <c r="AX903" s="66"/>
      <c r="AY903" s="78"/>
      <c r="AZ903" s="76"/>
      <c r="BB903" s="76"/>
    </row>
    <row r="904" spans="1:54" x14ac:dyDescent="0.25">
      <c r="A904" s="146" t="s">
        <v>30</v>
      </c>
      <c r="B904" s="147" t="s">
        <v>30</v>
      </c>
      <c r="C904" s="146" t="s">
        <v>11340</v>
      </c>
      <c r="D904" s="146" t="s">
        <v>11339</v>
      </c>
      <c r="E904" s="76" t="e">
        <f>IF(C904="-",IF(A904="-",VLOOKUP(D904,'sin-list 180320_update'!$C$2:$C$835,1,FALSE),VLOOKUP(A904,'sin-list 180320_update'!$A$2:$A$835,1,FALSE)),VLOOKUP(C904,'sin-list 180320_update'!$B$2:$B$835,1,FALSE))</f>
        <v>#N/A</v>
      </c>
      <c r="F904" s="76" t="e">
        <f>IF($C904="-",IF($A904="-",VLOOKUP($D904,'REACH Bilaga XVII_update'!$A$5:$A$131,1,FALSE),VLOOKUP($A904,'REACH Bilaga XVII_update'!$C$5:$C$131,1,FALSE)),VLOOKUP($C904,'REACH Bilaga XVII_update'!$B$5:$B$131,1,FALSE))</f>
        <v>#N/A</v>
      </c>
      <c r="G904" s="76" t="e">
        <f>IF($C904="-",IF($A904="-",VLOOKUP($D904,' REACH Bilaga 59_update'!$A$5:$A$210,1,FALSE),VLOOKUP($A904,' REACH Bilaga 59_update'!$D$5:$D$210,1,FALSE)),VLOOKUP($C904,' REACH Bilaga 59_update'!$C$5:$C$210,1,FALSE))</f>
        <v>#N/A</v>
      </c>
      <c r="H904" s="76" t="str">
        <f>IF($C904="-",IF($A904="-",VLOOKUP($D904,'REACH Bilaga XIV_update'!$A$5:$A$110,1,FALSE),VLOOKUP($A904,'REACH Bilaga XIV_update'!$D$5:$D$110,1,FALSE)),VLOOKUP($C904,'REACH Bilaga XIV_update'!$C$5:$C$110,1,FALSE))</f>
        <v>931-754-7</v>
      </c>
      <c r="I904" s="76" t="e">
        <f>IF($C904="-",IF($A904="-",VLOOKUP($D904,CoRAP_update!$A$5:$A$376,1,FALSE),VLOOKUP($A904,CoRAP_update!$D$5:$D$376,1,FALSE)),VLOOKUP($C904,CoRAP_update!$C$5:$C$376,1,FALSE))</f>
        <v>#N/A</v>
      </c>
      <c r="J904" s="76" t="e">
        <f>IF($C904="-",IF($A904="-",VLOOKUP($D904,EDC_update!$C$2:$C$450,1,FALSE),VLOOKUP($A904,EDC_update!$B$2:$B$450,1,FALSE)),VLOOKUP($C904,EDC_update!$L$2:$L$450,1,FALSE))</f>
        <v>#N/A</v>
      </c>
      <c r="K904" s="76" t="e">
        <f>IF($C904="-",IF($A904="-",IF(VLOOKUP($D904,'sin-list 180320_update'!$C$2:$S$835,3,FALSE)="",NA(),VLOOKUP($D904,'sin-list 180320_update'!$C$2:$S$835,3,FALSE)),IF(VLOOKUP($A904,'sin-list 180320_update'!$A$2:$S$835,5,FALSE)="",NA(),VLOOKUP($A904,'sin-list 180320_update'!$A$2:$S$835,5,FALSE))),IF(VLOOKUP($C904,'sin-list 180320_update'!$B$2:$S$835,4,FALSE)="",NA(),VLOOKUP($C904,'sin-list 180320_update'!$B$2:$S$835,4,FALSE)))</f>
        <v>#N/A</v>
      </c>
      <c r="L904" s="76" t="e">
        <f>IF($C904="-",IF($A904="-",VLOOKUP($D904,'sin-list 180320_update'!$C$2:$S$835,6,FALSE),VLOOKUP($A904,'sin-list 180320_update'!$A$2:$S$835,8,FALSE)),VLOOKUP($C904,'sin-list 180320_update'!$B$2:$S$835,7,FALSE))</f>
        <v>#N/A</v>
      </c>
      <c r="M904" s="76" t="e">
        <f>IF($C904="-",IF($A904="-",IF(VLOOKUP($D904,'sin-list 180320_update'!$C$2:$S$835,8,FALSE)="",NA(),VLOOKUP($D904,'sin-list 180320_update'!$C$2:$S$835,8,FALSE)),IF(VLOOKUP($A904,'sin-list 180320_update'!$A$2:$S$835,10,FALSE)="",NA(),VLOOKUP($A904,'sin-list 180320_update'!$A$2:$S$835,10,FALSE))),IF(VLOOKUP($C904,'sin-list 180320_update'!$B$2:$S$835,9,FALSE)="",NA(),VLOOKUP($C904,'sin-list 180320_update'!$B$2:$S$835,9,FALSE)))</f>
        <v>#N/A</v>
      </c>
      <c r="N904" s="76" t="e">
        <f>IF($C904="-",IF($A904="-",IF(VLOOKUP($D904,'REACH Bilaga XVII_update'!$A$5:$E$131,4,FALSE)="",NA(),VLOOKUP($D904,'REACH Bilaga XVII_update'!$A$5:$E$131,4,FALSE)),IF(VLOOKUP($A904,'REACH Bilaga XVII_update'!$C$5:$D$131,2,FALSE)="",NA(),VLOOKUP($A904,'REACH Bilaga XVII_update'!$C$5:$D$131,2,FALSE))),IF(VLOOKUP($C904,'REACH Bilaga XVII_update'!$B$5:$D$131,3,FALSE)="",NA(),VLOOKUP($C904,'REACH Bilaga XVII_update'!$B$5:$D$131,3,FALSE)))</f>
        <v>#N/A</v>
      </c>
      <c r="O904" s="76" t="e">
        <f>IF($C904="-",IF($A904="-",IF(VLOOKUP($D904,' REACH Bilaga 59_update'!$A$5:$E$210,5,FALSE)="",NA(),VLOOKUP($D904,' REACH Bilaga 59_update'!$A$5:$E$210,5,FALSE)),IF(VLOOKUP($A904,' REACH Bilaga 59_update'!$D$5:$E$210,2,FALSE)="",NA(),VLOOKUP($A904,' REACH Bilaga 59_update'!$D$5:$E$210,2,FALSE))),IF(VLOOKUP($C904,' REACH Bilaga 59_update'!$C$5:$E$210,3,FALSE)="",NA(),VLOOKUP($C904,' REACH Bilaga 59_update'!$C$5:$E$210,3,FALSE)))</f>
        <v>#N/A</v>
      </c>
      <c r="P904" s="76" t="str">
        <f>IF(C904="-",IF(A904="-",IFERROR(VLOOKUP($D904,' REACH Bilaga 59_update'!$A$5:$F$210,MATCH(Sammanfattning!P$1,' REACH Bilaga 59_update'!$A$4:$F$4,0),FALSE),VLOOKUP($D904,'REACH Bilaga XIV_update'!$A$4:$H$110,MATCH(Sammanfattning!P$1,'REACH Bilaga XIV_update'!$A$4:$H$4,0),FALSE)),IFERROR(VLOOKUP($A904,' REACH Bilaga 59_update'!$D$5:$F$210,MATCH(Sammanfattning!P$1,' REACH Bilaga 59_update'!$D$4:$F$4,0),FALSE),VLOOKUP($A904,'REACH Bilaga XIV_update'!$D$4:$H$110,MATCH(Sammanfattning!P$1,'REACH Bilaga XIV_update'!$D$4:$H$4,0),FALSE))),IFERROR(VLOOKUP($C904,' REACH Bilaga 59_update'!$C$5:$F$210,MATCH(Sammanfattning!P$1,' REACH Bilaga 59_update'!$C$4:$F$4,0),FALSE),VLOOKUP($C904,'REACH Bilaga XIV_update'!$C$4:$H$110,MATCH(Sammanfattning!P$1,'REACH Bilaga XIV_update'!$C$4:$H$4,0),FALSE)))</f>
        <v>Endocrine disrupting properties (Article 57(f) - environment)</v>
      </c>
      <c r="Q904" s="76" t="e">
        <f>IF($C904="-",IF($A904="-",IF(VLOOKUP($D904,'REACH Bilaga XIV_update'!$A$5:$I$110,9,FALSE)="",NA(),VLOOKUP($D904,'REACH Bilaga XIV_update'!$A$5:$I$110,9,FALSE)),IF(VLOOKUP($A904,'REACH Bilaga XIV_update'!$D$5:$I$110,6,FALSE)="",NA(),VLOOKUP($A904,'REACH Bilaga XIV_update'!$D$5:$I$110,6,FALSE))),IF(VLOOKUP($C904,'REACH Bilaga XIV_update'!$C$5:$I$110,7,FALSE)="",NA(),VLOOKUP($C904,'REACH Bilaga XIV_update'!$C$5:$I$110,7,FALSE)))</f>
        <v>#N/A</v>
      </c>
      <c r="R904" s="76" t="e">
        <f>IF($C904="-",IF($A904="-",IF(VLOOKUP($D904,CoRAP_update!$A$5:$O$376,15,FALSE)="",NA(),VLOOKUP($D904,CoRAP_update!$A$5:$O$376,15,FALSE)),IF(VLOOKUP($A904,CoRAP_update!$D$5:$O$376,12,FALSE)="",NA(),VLOOKUP($A904,CoRAP_update!$D$5:$O$376,12,FALSE))),IF(VLOOKUP($C904,CoRAP_update!$C$5:$O$376,13,FALSE)="",NA(),VLOOKUP($C904,CoRAP_update!$C$5:$O$376,13,FALSE)))</f>
        <v>#N/A</v>
      </c>
      <c r="S904" s="144" t="e">
        <f>IF($C904="-",IF($A904="-",VLOOKUP($D904,CoRAP_update!$A$5:$J$376,MATCH(Sammanfattning!S$1,CoRAP_update!$A$4:$J$4,0),FALSE),VLOOKUP($A904,CoRAP_update!$D$5:$J$376,MATCH(Sammanfattning!S$1,CoRAP_update!$D$4:$J$4,0),FALSE)),VLOOKUP($C904,CoRAP_update!$C$5:$J$376,MATCH(Sammanfattning!S$1,CoRAP_update!$C$4:$J$4,0),FALSE))</f>
        <v>#N/A</v>
      </c>
      <c r="T904" s="76" t="e">
        <f>IF($A904="-",VLOOKUP($D904,EDC_update!$C$2:$F$450,4,FALSE),VLOOKUP($A904,EDC_update!$B$2:$F$450,5,FALSE))</f>
        <v>#N/A</v>
      </c>
      <c r="V904" s="78">
        <f>IF(IFERROR(SEARCH("PBT",P904),99)=99,IF(IFERROR(SEARCH("suspected PBT",S904),99)=99,IF(IFERROR(SEARCH("concluded to be PBT",K904),99)=99,IF(IFERROR(SEARCH("PBT",S904),99)=99,IF(IFERROR(SEARCH("PBT cand",L904),99)=99,IF(IFERROR(SEARCH("PBT",L904),99)=99,IF(IFERROR(SEARCH("persistent, bioackumulative and toxic properties",K904),99)=99,0,Scoring!$E$3),Scoring!$E$3),Scoring!$E$7),Scoring!$E$3),Scoring!$E$5),Scoring!$E$6),Scoring!$E$3)</f>
        <v>0</v>
      </c>
      <c r="W904" s="78">
        <f>IF(IFERROR(SEARCH("vPvB",P904),99)=99,IF(IFERROR(SEARCH("suspected pbt/vPvB",S904),99)=99,IF(IFERROR(SEARCH("vPvB",S904),99)=99,IF(IFERROR(SEARCH("concluded to be a vPvB",S904),99)=99,IF(IFERROR(SEARCH("identified as vPvB",K904),99)=99,IF(IFERROR(SEARCH("concluded to be a vPvB",K904),99)=99,IF(IFERROR(SEARCH("concluded to be both pbt and vPvB",S904),99)=99,IF(IFERROR(SEARCH("concluded to be both pbt and vPvB",K904),99)=99,0,Scoring!$E$5),Scoring!$E$5),Scoring!$E$5),Scoring!$E$5),Scoring!$E$5),Scoring!$E$4),Scoring!$E$6),Scoring!$E$4)</f>
        <v>0</v>
      </c>
      <c r="X904" s="78">
        <f>IF(IFERROR(SEARCH("H410",N904),99)=99,IF(IFERROR(SEARCH("H410",O904),99)=99,IF(IFERROR(SEARCH("H410",Q904),99)=99,IF(IFERROR(SEARCH("H410",M904),99)=99,IF(IFERROR(SEARCH("H410",R904),99)=99,IF(IFERROR(SEARCH("H411",N904),99)=99,IF(IFERROR(SEARCH("H411",O904),99)=99,IF(IFERROR(SEARCH("H411",Q904),99)=99,IF(IFERROR(SEARCH("H411",M904),99)=99,IF(IFERROR(SEARCH("H411",R904),99)=99,IF(IFERROR(SEARCH("H413",N904),99)=99,IF(IFERROR(SEARCH("H413",O904),99)=99,IF(IFERROR(SEARCH("H413",Q904),99)=99,IF(IFERROR(SEARCH("H413",M904),99)=99,IF(IFERROR(SEARCH("H413",R904),99)=99,IF(IFERROR(SEARCH("H412",N904),99)=99,IF(IFERROR(SEARCH("H412",O904),99)=99,IF(IFERROR(SEARCH("H412",Q904),99)=99,IF(IFERROR(SEARCH("H412",M904),99)=99,IF(IFERROR(SEARCH("H412",R904),99)=99,0,Scoring!$E$2),Scoring!$E$2),Scoring!$E$2),Scoring!$E$2),Scoring!$E$2),Scoring!$E$2),Scoring!$E$2),Scoring!$E$2),Scoring!$E$2),Scoring!$E$2),Scoring!$E$2),Scoring!$E$2),Scoring!$E$2),Scoring!$E$2),Scoring!$E$2),Scoring!$E$2),Scoring!$E$2),Scoring!$E$2),Scoring!$E$2),Scoring!$E$2)</f>
        <v>0</v>
      </c>
      <c r="Y904" s="78">
        <f>IF(IFERROR(SEARCH("CMR",K904),99)=99,IF(IFERROR(SEARCH("Suspected CMR",S904),99)=99,IF(IFERROR(SEARCH("CMR",S904),99)=99,0,Scoring!$E$8),Scoring!$E$9),Scoring!$E$8)</f>
        <v>0</v>
      </c>
      <c r="Z904" s="78">
        <f>IF(IFERROR(SEARCH("H350",N904),99)=99,IF(IFERROR(SEARCH("H350",O904),99)=99,IF(IFERROR(SEARCH("H350",Q904),99)=99,IF(IFERROR(SEARCH("H350",M904),99)=99,IF(IFERROR(SEARCH("H350",R904),99)=99,IF(IFERROR(SEARCH("H351",N904),99)=99,IF(IFERROR(SEARCH("H351",O904),99)=99,IF(IFERROR(SEARCH("H351",Q904),99)=99,IF(IFERROR(SEARCH("H351",M904),99)=99,IF(IFERROR(SEARCH("H351",R904),99)=99,IF(IFERROR(SEARCH("carcinogenic",P904),99)=99,IF(IFERROR(SEARCH("suspected carcinogenic",S904),99)=99,0,Scoring!$E$12),Scoring!$E$11),Scoring!$E$10),Scoring!$E$10),Scoring!$E$10),Scoring!$E$10),Scoring!$E$10),Scoring!$E$10),Scoring!$E$10),Scoring!$E$10),Scoring!$E$10),Scoring!$E$10)</f>
        <v>0</v>
      </c>
      <c r="AA904" s="78">
        <f>IF(IFERROR(SEARCH("H340",N904),99)=99,IF(IFERROR(SEARCH("H340",O904),99)=99,IF(IFERROR(SEARCH("H340",Q904),99)=99,IF(IFERROR(SEARCH("H340",M904),99)=99,IF(IFERROR(SEARCH("H340",R904),99)=99,IF(IFERROR(SEARCH("H341",N904),99)=99,IF(IFERROR(SEARCH("H341",O904),99)=99,IF(IFERROR(SEARCH("H341",Q904),99)=99,IF(IFERROR(SEARCH("H341",M904),99)=99,IF(IFERROR(SEARCH("H341",R904),99)=99,IF(IFERROR(SEARCH("mutagenic",P904),99)=99,IF(IFERROR(SEARCH("suspected mutagenic",S904),99)=99,0,Scoring!$E$15),Scoring!$E$14),Scoring!$E$13),Scoring!$E$13),Scoring!$E$13),Scoring!$E$13),Scoring!$E$13),Scoring!$E$13),Scoring!$E$13),Scoring!$E$13),Scoring!$E$13),Scoring!$E$13)</f>
        <v>0</v>
      </c>
      <c r="AB904" s="78">
        <f>IF(IFERROR(SEARCH("H360",N904),99)=99,IF(IFERROR(SEARCH("H360",O904),99)=99,IF(IFERROR(SEARCH("H360",Q904),99)=99,IF(IFERROR(SEARCH("H360",M904),99)=99,IF(IFERROR(SEARCH("H360",R904),99)=99,IF(IFERROR(SEARCH("H361",N904),99)=99,IF(IFERROR(SEARCH("H361",O904),99)=99,IF(IFERROR(SEARCH("H361",Q904),99)=99,IF(IFERROR(SEARCH("H361",M904),99)=99,IF(IFERROR(SEARCH("H361",R904),99)=99,IF(IFERROR(SEARCH("reproduction",P904),99)=99,IF(IFERROR(SEARCH("suspected reprotoxic",S904),99)=99,IF(IFERROR(SEARCH("reprotoxic",S904),99)=99,IF(IFERROR(SEARCH("reprotoxic",K904),99)=99,0,Scoring!$E$18),Scoring!$E$18),Scoring!$E$19),Scoring!$E$17),Scoring!$E$16),Scoring!$E$16),Scoring!$E$16),Scoring!$E$16),Scoring!$E$16),Scoring!$E$16),Scoring!$E$16),Scoring!$E$16),Scoring!$E$16),Scoring!$E$16)</f>
        <v>0</v>
      </c>
      <c r="AC904" s="78">
        <f>IF(IFERROR(SEARCH("57f",L904),99)=99,IF(IFERROR(SEARCH("57(f)",P904),99)=99,0,Scoring!$E$20),Scoring!$E$20)</f>
        <v>1</v>
      </c>
      <c r="AD904" s="78">
        <f>IF(IFERROR(SEARCH("CAT1",T904),99)=99,IF(IFERROR(SEARCH("CAT2",T904),99)=99,IF(IFERROR(SEARCH("CAT3",T904),99)=99,IF(IFERROR(SEARCH("concluded to be endocrine",K904),99)=99,IF(IFERROR(SEARCH("categorised as endocrine",K904),99)=99,IF(IFERROR(SEARCH("endocrine disrupting",P904),99)=99,IF(IFERROR(SEARCH("endocrine disrupting",K904),99)=99,IF(IFERROR(SEARCH("suspected endocrine",S904),99)=99,IF(IFERROR(SEARCH("potential endocrine",S904),99)=99,0,Scoring!$E$25),Scoring!$E$25),Scoring!$E$24),Scoring!$E$24),Scoring!$E$24),Scoring!$E$24),Scoring!$E$23),Scoring!$E$22),Scoring!$E$21)</f>
        <v>1</v>
      </c>
      <c r="AE904" s="78">
        <f>IF(IFERROR(SEARCH("suspected sensitiser",S904),99)=99,IF(IFERROR(SEARCH("sensitiser",S904),99)=99,IF(IFERROR(SEARCH("other hazard based concern",S904),99)=99,0,Scoring!$E$28),Scoring!$E$26),Scoring!$E$27)</f>
        <v>0</v>
      </c>
      <c r="AF904" s="78">
        <f>IF(IFERROR(M904,1)=1,IF(IFERROR(N904,1)=1,IF(IFERROR(O904,1)=1,IF(IFERROR(Q904,1)=1,IF(IFERROR(R904,1)=1,IF(IFERROR(T904,1)=1,IF(IFERROR(K904,1)=1,IF(IFERROR(P904,1)=1,IF(IFERROR(S904,1)=1,Scoring!$E$29,0),0),0),0),0),0),0),0),0)</f>
        <v>0</v>
      </c>
      <c r="AG904" s="78">
        <f t="shared" si="69"/>
        <v>2</v>
      </c>
      <c r="AI904" s="93"/>
      <c r="AJ904" s="94"/>
      <c r="AK904" s="76"/>
      <c r="AL904" s="75"/>
      <c r="AN904" s="79"/>
      <c r="AO904" s="79"/>
      <c r="AP904" s="79"/>
      <c r="AQ904" s="79"/>
      <c r="AR904" s="79"/>
      <c r="AS904" s="78"/>
      <c r="AU904" s="79">
        <f>IF(IFERROR(F904,99)=99,IF(IFERROR(G904,99)=99,IF(IFERROR(H904,99)=99,IF(IFERROR(I904,99)=99,IF(IFERROR(E904,99)=99,IF(IFERROR(J904,99)=99,0,Scoring!$B$7),Scoring!$B$3),Scoring!$B$2),Scoring!$B$6),Scoring!$B$5),Scoring!$B$4)</f>
        <v>1</v>
      </c>
      <c r="AV904" s="78">
        <f t="shared" si="70"/>
        <v>2</v>
      </c>
      <c r="AW904" s="78"/>
      <c r="AX904" s="66"/>
      <c r="AY904" s="78"/>
      <c r="AZ904" s="76"/>
      <c r="BB904" s="76"/>
    </row>
    <row r="905" spans="1:54" x14ac:dyDescent="0.25">
      <c r="A905" s="146" t="s">
        <v>30</v>
      </c>
      <c r="B905" s="147" t="s">
        <v>30</v>
      </c>
      <c r="C905" s="146" t="s">
        <v>11347</v>
      </c>
      <c r="D905" s="146" t="s">
        <v>11346</v>
      </c>
      <c r="E905" s="76" t="e">
        <f>IF(C905="-",IF(A905="-",VLOOKUP(D905,'sin-list 180320_update'!$C$2:$C$835,1,FALSE),VLOOKUP(A905,'sin-list 180320_update'!$A$2:$A$835,1,FALSE)),VLOOKUP(C905,'sin-list 180320_update'!$B$2:$B$835,1,FALSE))</f>
        <v>#N/A</v>
      </c>
      <c r="F905" s="76" t="e">
        <f>IF($C905="-",IF($A905="-",VLOOKUP($D905,'REACH Bilaga XVII_update'!$A$5:$A$131,1,FALSE),VLOOKUP($A905,'REACH Bilaga XVII_update'!$C$5:$C$131,1,FALSE)),VLOOKUP($C905,'REACH Bilaga XVII_update'!$B$5:$B$131,1,FALSE))</f>
        <v>#N/A</v>
      </c>
      <c r="G905" s="76" t="e">
        <f>IF($C905="-",IF($A905="-",VLOOKUP($D905,' REACH Bilaga 59_update'!$A$5:$A$210,1,FALSE),VLOOKUP($A905,' REACH Bilaga 59_update'!$D$5:$D$210,1,FALSE)),VLOOKUP($C905,' REACH Bilaga 59_update'!$C$5:$C$210,1,FALSE))</f>
        <v>#N/A</v>
      </c>
      <c r="H905" s="76" t="str">
        <f>IF($C905="-",IF($A905="-",VLOOKUP($D905,'REACH Bilaga XIV_update'!$A$5:$A$110,1,FALSE),VLOOKUP($A905,'REACH Bilaga XIV_update'!$D$5:$D$110,1,FALSE)),VLOOKUP($C905,'REACH Bilaga XIV_update'!$C$5:$C$110,1,FALSE))</f>
        <v>931-755-2</v>
      </c>
      <c r="I905" s="76" t="e">
        <f>IF($C905="-",IF($A905="-",VLOOKUP($D905,CoRAP_update!$A$5:$A$376,1,FALSE),VLOOKUP($A905,CoRAP_update!$D$5:$D$376,1,FALSE)),VLOOKUP($C905,CoRAP_update!$C$5:$C$376,1,FALSE))</f>
        <v>#N/A</v>
      </c>
      <c r="J905" s="76" t="e">
        <f>IF($C905="-",IF($A905="-",VLOOKUP($D905,EDC_update!$C$2:$C$450,1,FALSE),VLOOKUP($A905,EDC_update!$B$2:$B$450,1,FALSE)),VLOOKUP($C905,EDC_update!$L$2:$L$450,1,FALSE))</f>
        <v>#N/A</v>
      </c>
      <c r="K905" s="76" t="e">
        <f>IF($C905="-",IF($A905="-",IF(VLOOKUP($D905,'sin-list 180320_update'!$C$2:$S$835,3,FALSE)="",NA(),VLOOKUP($D905,'sin-list 180320_update'!$C$2:$S$835,3,FALSE)),IF(VLOOKUP($A905,'sin-list 180320_update'!$A$2:$S$835,5,FALSE)="",NA(),VLOOKUP($A905,'sin-list 180320_update'!$A$2:$S$835,5,FALSE))),IF(VLOOKUP($C905,'sin-list 180320_update'!$B$2:$S$835,4,FALSE)="",NA(),VLOOKUP($C905,'sin-list 180320_update'!$B$2:$S$835,4,FALSE)))</f>
        <v>#N/A</v>
      </c>
      <c r="L905" s="76" t="e">
        <f>IF($C905="-",IF($A905="-",VLOOKUP($D905,'sin-list 180320_update'!$C$2:$S$835,6,FALSE),VLOOKUP($A905,'sin-list 180320_update'!$A$2:$S$835,8,FALSE)),VLOOKUP($C905,'sin-list 180320_update'!$B$2:$S$835,7,FALSE))</f>
        <v>#N/A</v>
      </c>
      <c r="M905" s="76" t="e">
        <f>IF($C905="-",IF($A905="-",IF(VLOOKUP($D905,'sin-list 180320_update'!$C$2:$S$835,8,FALSE)="",NA(),VLOOKUP($D905,'sin-list 180320_update'!$C$2:$S$835,8,FALSE)),IF(VLOOKUP($A905,'sin-list 180320_update'!$A$2:$S$835,10,FALSE)="",NA(),VLOOKUP($A905,'sin-list 180320_update'!$A$2:$S$835,10,FALSE))),IF(VLOOKUP($C905,'sin-list 180320_update'!$B$2:$S$835,9,FALSE)="",NA(),VLOOKUP($C905,'sin-list 180320_update'!$B$2:$S$835,9,FALSE)))</f>
        <v>#N/A</v>
      </c>
      <c r="N905" s="76" t="e">
        <f>IF($C905="-",IF($A905="-",IF(VLOOKUP($D905,'REACH Bilaga XVII_update'!$A$5:$E$131,4,FALSE)="",NA(),VLOOKUP($D905,'REACH Bilaga XVII_update'!$A$5:$E$131,4,FALSE)),IF(VLOOKUP($A905,'REACH Bilaga XVII_update'!$C$5:$D$131,2,FALSE)="",NA(),VLOOKUP($A905,'REACH Bilaga XVII_update'!$C$5:$D$131,2,FALSE))),IF(VLOOKUP($C905,'REACH Bilaga XVII_update'!$B$5:$D$131,3,FALSE)="",NA(),VLOOKUP($C905,'REACH Bilaga XVII_update'!$B$5:$D$131,3,FALSE)))</f>
        <v>#N/A</v>
      </c>
      <c r="O905" s="76" t="e">
        <f>IF($C905="-",IF($A905="-",IF(VLOOKUP($D905,' REACH Bilaga 59_update'!$A$5:$E$210,5,FALSE)="",NA(),VLOOKUP($D905,' REACH Bilaga 59_update'!$A$5:$E$210,5,FALSE)),IF(VLOOKUP($A905,' REACH Bilaga 59_update'!$D$5:$E$210,2,FALSE)="",NA(),VLOOKUP($A905,' REACH Bilaga 59_update'!$D$5:$E$210,2,FALSE))),IF(VLOOKUP($C905,' REACH Bilaga 59_update'!$C$5:$E$210,3,FALSE)="",NA(),VLOOKUP($C905,' REACH Bilaga 59_update'!$C$5:$E$210,3,FALSE)))</f>
        <v>#N/A</v>
      </c>
      <c r="P905" s="76" t="str">
        <f>IF(C905="-",IF(A905="-",IFERROR(VLOOKUP($D905,' REACH Bilaga 59_update'!$A$5:$F$210,MATCH(Sammanfattning!P$1,' REACH Bilaga 59_update'!$A$4:$F$4,0),FALSE),VLOOKUP($D905,'REACH Bilaga XIV_update'!$A$4:$H$110,MATCH(Sammanfattning!P$1,'REACH Bilaga XIV_update'!$A$4:$H$4,0),FALSE)),IFERROR(VLOOKUP($A905,' REACH Bilaga 59_update'!$D$5:$F$210,MATCH(Sammanfattning!P$1,' REACH Bilaga 59_update'!$D$4:$F$4,0),FALSE),VLOOKUP($A905,'REACH Bilaga XIV_update'!$D$4:$H$110,MATCH(Sammanfattning!P$1,'REACH Bilaga XIV_update'!$D$4:$H$4,0),FALSE))),IFERROR(VLOOKUP($C905,' REACH Bilaga 59_update'!$C$5:$F$210,MATCH(Sammanfattning!P$1,' REACH Bilaga 59_update'!$C$4:$F$4,0),FALSE),VLOOKUP($C905,'REACH Bilaga XIV_update'!$C$4:$H$110,MATCH(Sammanfattning!P$1,'REACH Bilaga XIV_update'!$C$4:$H$4,0),FALSE)))</f>
        <v>Endocrine disrupting properties (Article 57(f) - environment)</v>
      </c>
      <c r="Q905" s="76" t="e">
        <f>IF($C905="-",IF($A905="-",IF(VLOOKUP($D905,'REACH Bilaga XIV_update'!$A$5:$I$110,9,FALSE)="",NA(),VLOOKUP($D905,'REACH Bilaga XIV_update'!$A$5:$I$110,9,FALSE)),IF(VLOOKUP($A905,'REACH Bilaga XIV_update'!$D$5:$I$110,6,FALSE)="",NA(),VLOOKUP($A905,'REACH Bilaga XIV_update'!$D$5:$I$110,6,FALSE))),IF(VLOOKUP($C905,'REACH Bilaga XIV_update'!$C$5:$I$110,7,FALSE)="",NA(),VLOOKUP($C905,'REACH Bilaga XIV_update'!$C$5:$I$110,7,FALSE)))</f>
        <v>#N/A</v>
      </c>
      <c r="R905" s="76" t="e">
        <f>IF($C905="-",IF($A905="-",IF(VLOOKUP($D905,CoRAP_update!$A$5:$O$376,15,FALSE)="",NA(),VLOOKUP($D905,CoRAP_update!$A$5:$O$376,15,FALSE)),IF(VLOOKUP($A905,CoRAP_update!$D$5:$O$376,12,FALSE)="",NA(),VLOOKUP($A905,CoRAP_update!$D$5:$O$376,12,FALSE))),IF(VLOOKUP($C905,CoRAP_update!$C$5:$O$376,13,FALSE)="",NA(),VLOOKUP($C905,CoRAP_update!$C$5:$O$376,13,FALSE)))</f>
        <v>#N/A</v>
      </c>
      <c r="S905" s="144" t="e">
        <f>IF($C905="-",IF($A905="-",VLOOKUP($D905,CoRAP_update!$A$5:$J$376,MATCH(Sammanfattning!S$1,CoRAP_update!$A$4:$J$4,0),FALSE),VLOOKUP($A905,CoRAP_update!$D$5:$J$376,MATCH(Sammanfattning!S$1,CoRAP_update!$D$4:$J$4,0),FALSE)),VLOOKUP($C905,CoRAP_update!$C$5:$J$376,MATCH(Sammanfattning!S$1,CoRAP_update!$C$4:$J$4,0),FALSE))</f>
        <v>#N/A</v>
      </c>
      <c r="T905" s="76" t="e">
        <f>IF($A905="-",VLOOKUP($D905,EDC_update!$C$2:$F$450,4,FALSE),VLOOKUP($A905,EDC_update!$B$2:$F$450,5,FALSE))</f>
        <v>#N/A</v>
      </c>
      <c r="V905" s="78">
        <f>IF(IFERROR(SEARCH("PBT",P905),99)=99,IF(IFERROR(SEARCH("suspected PBT",S905),99)=99,IF(IFERROR(SEARCH("concluded to be PBT",K905),99)=99,IF(IFERROR(SEARCH("PBT",S905),99)=99,IF(IFERROR(SEARCH("PBT cand",L905),99)=99,IF(IFERROR(SEARCH("PBT",L905),99)=99,IF(IFERROR(SEARCH("persistent, bioackumulative and toxic properties",K905),99)=99,0,Scoring!$E$3),Scoring!$E$3),Scoring!$E$7),Scoring!$E$3),Scoring!$E$5),Scoring!$E$6),Scoring!$E$3)</f>
        <v>0</v>
      </c>
      <c r="W905" s="78">
        <f>IF(IFERROR(SEARCH("vPvB",P905),99)=99,IF(IFERROR(SEARCH("suspected pbt/vPvB",S905),99)=99,IF(IFERROR(SEARCH("vPvB",S905),99)=99,IF(IFERROR(SEARCH("concluded to be a vPvB",S905),99)=99,IF(IFERROR(SEARCH("identified as vPvB",K905),99)=99,IF(IFERROR(SEARCH("concluded to be a vPvB",K905),99)=99,IF(IFERROR(SEARCH("concluded to be both pbt and vPvB",S905),99)=99,IF(IFERROR(SEARCH("concluded to be both pbt and vPvB",K905),99)=99,0,Scoring!$E$5),Scoring!$E$5),Scoring!$E$5),Scoring!$E$5),Scoring!$E$5),Scoring!$E$4),Scoring!$E$6),Scoring!$E$4)</f>
        <v>0</v>
      </c>
      <c r="X905" s="78">
        <f>IF(IFERROR(SEARCH("H410",N905),99)=99,IF(IFERROR(SEARCH("H410",O905),99)=99,IF(IFERROR(SEARCH("H410",Q905),99)=99,IF(IFERROR(SEARCH("H410",M905),99)=99,IF(IFERROR(SEARCH("H410",R905),99)=99,IF(IFERROR(SEARCH("H411",N905),99)=99,IF(IFERROR(SEARCH("H411",O905),99)=99,IF(IFERROR(SEARCH("H411",Q905),99)=99,IF(IFERROR(SEARCH("H411",M905),99)=99,IF(IFERROR(SEARCH("H411",R905),99)=99,IF(IFERROR(SEARCH("H413",N905),99)=99,IF(IFERROR(SEARCH("H413",O905),99)=99,IF(IFERROR(SEARCH("H413",Q905),99)=99,IF(IFERROR(SEARCH("H413",M905),99)=99,IF(IFERROR(SEARCH("H413",R905),99)=99,IF(IFERROR(SEARCH("H412",N905),99)=99,IF(IFERROR(SEARCH("H412",O905),99)=99,IF(IFERROR(SEARCH("H412",Q905),99)=99,IF(IFERROR(SEARCH("H412",M905),99)=99,IF(IFERROR(SEARCH("H412",R905),99)=99,0,Scoring!$E$2),Scoring!$E$2),Scoring!$E$2),Scoring!$E$2),Scoring!$E$2),Scoring!$E$2),Scoring!$E$2),Scoring!$E$2),Scoring!$E$2),Scoring!$E$2),Scoring!$E$2),Scoring!$E$2),Scoring!$E$2),Scoring!$E$2),Scoring!$E$2),Scoring!$E$2),Scoring!$E$2),Scoring!$E$2),Scoring!$E$2),Scoring!$E$2)</f>
        <v>0</v>
      </c>
      <c r="Y905" s="78">
        <f>IF(IFERROR(SEARCH("CMR",K905),99)=99,IF(IFERROR(SEARCH("Suspected CMR",S905),99)=99,IF(IFERROR(SEARCH("CMR",S905),99)=99,0,Scoring!$E$8),Scoring!$E$9),Scoring!$E$8)</f>
        <v>0</v>
      </c>
      <c r="Z905" s="78">
        <f>IF(IFERROR(SEARCH("H350",N905),99)=99,IF(IFERROR(SEARCH("H350",O905),99)=99,IF(IFERROR(SEARCH("H350",Q905),99)=99,IF(IFERROR(SEARCH("H350",M905),99)=99,IF(IFERROR(SEARCH("H350",R905),99)=99,IF(IFERROR(SEARCH("H351",N905),99)=99,IF(IFERROR(SEARCH("H351",O905),99)=99,IF(IFERROR(SEARCH("H351",Q905),99)=99,IF(IFERROR(SEARCH("H351",M905),99)=99,IF(IFERROR(SEARCH("H351",R905),99)=99,IF(IFERROR(SEARCH("carcinogenic",P905),99)=99,IF(IFERROR(SEARCH("suspected carcinogenic",S905),99)=99,0,Scoring!$E$12),Scoring!$E$11),Scoring!$E$10),Scoring!$E$10),Scoring!$E$10),Scoring!$E$10),Scoring!$E$10),Scoring!$E$10),Scoring!$E$10),Scoring!$E$10),Scoring!$E$10),Scoring!$E$10)</f>
        <v>0</v>
      </c>
      <c r="AA905" s="78">
        <f>IF(IFERROR(SEARCH("H340",N905),99)=99,IF(IFERROR(SEARCH("H340",O905),99)=99,IF(IFERROR(SEARCH("H340",Q905),99)=99,IF(IFERROR(SEARCH("H340",M905),99)=99,IF(IFERROR(SEARCH("H340",R905),99)=99,IF(IFERROR(SEARCH("H341",N905),99)=99,IF(IFERROR(SEARCH("H341",O905),99)=99,IF(IFERROR(SEARCH("H341",Q905),99)=99,IF(IFERROR(SEARCH("H341",M905),99)=99,IF(IFERROR(SEARCH("H341",R905),99)=99,IF(IFERROR(SEARCH("mutagenic",P905),99)=99,IF(IFERROR(SEARCH("suspected mutagenic",S905),99)=99,0,Scoring!$E$15),Scoring!$E$14),Scoring!$E$13),Scoring!$E$13),Scoring!$E$13),Scoring!$E$13),Scoring!$E$13),Scoring!$E$13),Scoring!$E$13),Scoring!$E$13),Scoring!$E$13),Scoring!$E$13)</f>
        <v>0</v>
      </c>
      <c r="AB905" s="78">
        <f>IF(IFERROR(SEARCH("H360",N905),99)=99,IF(IFERROR(SEARCH("H360",O905),99)=99,IF(IFERROR(SEARCH("H360",Q905),99)=99,IF(IFERROR(SEARCH("H360",M905),99)=99,IF(IFERROR(SEARCH("H360",R905),99)=99,IF(IFERROR(SEARCH("H361",N905),99)=99,IF(IFERROR(SEARCH("H361",O905),99)=99,IF(IFERROR(SEARCH("H361",Q905),99)=99,IF(IFERROR(SEARCH("H361",M905),99)=99,IF(IFERROR(SEARCH("H361",R905),99)=99,IF(IFERROR(SEARCH("reproduction",P905),99)=99,IF(IFERROR(SEARCH("suspected reprotoxic",S905),99)=99,IF(IFERROR(SEARCH("reprotoxic",S905),99)=99,IF(IFERROR(SEARCH("reprotoxic",K905),99)=99,0,Scoring!$E$18),Scoring!$E$18),Scoring!$E$19),Scoring!$E$17),Scoring!$E$16),Scoring!$E$16),Scoring!$E$16),Scoring!$E$16),Scoring!$E$16),Scoring!$E$16),Scoring!$E$16),Scoring!$E$16),Scoring!$E$16),Scoring!$E$16)</f>
        <v>0</v>
      </c>
      <c r="AC905" s="78">
        <f>IF(IFERROR(SEARCH("57f",L905),99)=99,IF(IFERROR(SEARCH("57(f)",P905),99)=99,0,Scoring!$E$20),Scoring!$E$20)</f>
        <v>1</v>
      </c>
      <c r="AD905" s="78">
        <f>IF(IFERROR(SEARCH("CAT1",T905),99)=99,IF(IFERROR(SEARCH("CAT2",T905),99)=99,IF(IFERROR(SEARCH("CAT3",T905),99)=99,IF(IFERROR(SEARCH("concluded to be endocrine",K905),99)=99,IF(IFERROR(SEARCH("categorised as endocrine",K905),99)=99,IF(IFERROR(SEARCH("endocrine disrupting",P905),99)=99,IF(IFERROR(SEARCH("endocrine disrupting",K905),99)=99,IF(IFERROR(SEARCH("suspected endocrine",S905),99)=99,IF(IFERROR(SEARCH("potential endocrine",S905),99)=99,0,Scoring!$E$25),Scoring!$E$25),Scoring!$E$24),Scoring!$E$24),Scoring!$E$24),Scoring!$E$24),Scoring!$E$23),Scoring!$E$22),Scoring!$E$21)</f>
        <v>1</v>
      </c>
      <c r="AE905" s="78">
        <f>IF(IFERROR(SEARCH("suspected sensitiser",S905),99)=99,IF(IFERROR(SEARCH("sensitiser",S905),99)=99,IF(IFERROR(SEARCH("other hazard based concern",S905),99)=99,0,Scoring!$E$28),Scoring!$E$26),Scoring!$E$27)</f>
        <v>0</v>
      </c>
      <c r="AF905" s="78">
        <f>IF(IFERROR(M905,1)=1,IF(IFERROR(N905,1)=1,IF(IFERROR(O905,1)=1,IF(IFERROR(Q905,1)=1,IF(IFERROR(R905,1)=1,IF(IFERROR(T905,1)=1,IF(IFERROR(K905,1)=1,IF(IFERROR(P905,1)=1,IF(IFERROR(S905,1)=1,Scoring!$E$29,0),0),0),0),0),0),0),0),0)</f>
        <v>0</v>
      </c>
      <c r="AG905" s="78">
        <f t="shared" si="69"/>
        <v>2</v>
      </c>
      <c r="AI905" s="93"/>
      <c r="AJ905" s="94"/>
      <c r="AK905" s="76"/>
      <c r="AL905" s="75"/>
      <c r="AN905" s="79"/>
      <c r="AO905" s="79"/>
      <c r="AP905" s="79"/>
      <c r="AQ905" s="79"/>
      <c r="AR905" s="79"/>
      <c r="AS905" s="78"/>
      <c r="AU905" s="79">
        <f>IF(IFERROR(F905,99)=99,IF(IFERROR(G905,99)=99,IF(IFERROR(H905,99)=99,IF(IFERROR(I905,99)=99,IF(IFERROR(E905,99)=99,IF(IFERROR(J905,99)=99,0,Scoring!$B$7),Scoring!$B$3),Scoring!$B$2),Scoring!$B$6),Scoring!$B$5),Scoring!$B$4)</f>
        <v>1</v>
      </c>
      <c r="AV905" s="78">
        <f t="shared" si="70"/>
        <v>2</v>
      </c>
      <c r="AW905" s="78"/>
      <c r="AX905" s="66"/>
      <c r="AY905" s="78"/>
      <c r="AZ905" s="76"/>
      <c r="BB905" s="76"/>
    </row>
    <row r="906" spans="1:54" x14ac:dyDescent="0.25">
      <c r="A906" s="146" t="s">
        <v>30</v>
      </c>
      <c r="B906" s="147" t="s">
        <v>30</v>
      </c>
      <c r="C906" s="146" t="s">
        <v>11337</v>
      </c>
      <c r="D906" s="146" t="s">
        <v>11336</v>
      </c>
      <c r="E906" s="76" t="e">
        <f>IF(C906="-",IF(A906="-",VLOOKUP(D906,'sin-list 180320_update'!$C$2:$C$835,1,FALSE),VLOOKUP(A906,'sin-list 180320_update'!$A$2:$A$835,1,FALSE)),VLOOKUP(C906,'sin-list 180320_update'!$B$2:$B$835,1,FALSE))</f>
        <v>#N/A</v>
      </c>
      <c r="F906" s="76" t="e">
        <f>IF($C906="-",IF($A906="-",VLOOKUP($D906,'REACH Bilaga XVII_update'!$A$5:$A$131,1,FALSE),VLOOKUP($A906,'REACH Bilaga XVII_update'!$C$5:$C$131,1,FALSE)),VLOOKUP($C906,'REACH Bilaga XVII_update'!$B$5:$B$131,1,FALSE))</f>
        <v>#N/A</v>
      </c>
      <c r="G906" s="76" t="e">
        <f>IF($C906="-",IF($A906="-",VLOOKUP($D906,' REACH Bilaga 59_update'!$A$5:$A$210,1,FALSE),VLOOKUP($A906,' REACH Bilaga 59_update'!$D$5:$D$210,1,FALSE)),VLOOKUP($C906,' REACH Bilaga 59_update'!$C$5:$C$210,1,FALSE))</f>
        <v>#N/A</v>
      </c>
      <c r="H906" s="76" t="str">
        <f>IF($C906="-",IF($A906="-",VLOOKUP($D906,'REACH Bilaga XIV_update'!$A$5:$A$110,1,FALSE),VLOOKUP($A906,'REACH Bilaga XIV_update'!$D$5:$D$110,1,FALSE)),VLOOKUP($C906,'REACH Bilaga XIV_update'!$C$5:$C$110,1,FALSE))</f>
        <v>931-756-8</v>
      </c>
      <c r="I906" s="76" t="e">
        <f>IF($C906="-",IF($A906="-",VLOOKUP($D906,CoRAP_update!$A$5:$A$376,1,FALSE),VLOOKUP($A906,CoRAP_update!$D$5:$D$376,1,FALSE)),VLOOKUP($C906,CoRAP_update!$C$5:$C$376,1,FALSE))</f>
        <v>#N/A</v>
      </c>
      <c r="J906" s="76" t="e">
        <f>IF($C906="-",IF($A906="-",VLOOKUP($D906,EDC_update!$C$2:$C$450,1,FALSE),VLOOKUP($A906,EDC_update!$B$2:$B$450,1,FALSE)),VLOOKUP($C906,EDC_update!$L$2:$L$450,1,FALSE))</f>
        <v>#N/A</v>
      </c>
      <c r="K906" s="76" t="e">
        <f>IF($C906="-",IF($A906="-",IF(VLOOKUP($D906,'sin-list 180320_update'!$C$2:$S$835,3,FALSE)="",NA(),VLOOKUP($D906,'sin-list 180320_update'!$C$2:$S$835,3,FALSE)),IF(VLOOKUP($A906,'sin-list 180320_update'!$A$2:$S$835,5,FALSE)="",NA(),VLOOKUP($A906,'sin-list 180320_update'!$A$2:$S$835,5,FALSE))),IF(VLOOKUP($C906,'sin-list 180320_update'!$B$2:$S$835,4,FALSE)="",NA(),VLOOKUP($C906,'sin-list 180320_update'!$B$2:$S$835,4,FALSE)))</f>
        <v>#N/A</v>
      </c>
      <c r="L906" s="76" t="e">
        <f>IF($C906="-",IF($A906="-",VLOOKUP($D906,'sin-list 180320_update'!$C$2:$S$835,6,FALSE),VLOOKUP($A906,'sin-list 180320_update'!$A$2:$S$835,8,FALSE)),VLOOKUP($C906,'sin-list 180320_update'!$B$2:$S$835,7,FALSE))</f>
        <v>#N/A</v>
      </c>
      <c r="M906" s="76" t="e">
        <f>IF($C906="-",IF($A906="-",IF(VLOOKUP($D906,'sin-list 180320_update'!$C$2:$S$835,8,FALSE)="",NA(),VLOOKUP($D906,'sin-list 180320_update'!$C$2:$S$835,8,FALSE)),IF(VLOOKUP($A906,'sin-list 180320_update'!$A$2:$S$835,10,FALSE)="",NA(),VLOOKUP($A906,'sin-list 180320_update'!$A$2:$S$835,10,FALSE))),IF(VLOOKUP($C906,'sin-list 180320_update'!$B$2:$S$835,9,FALSE)="",NA(),VLOOKUP($C906,'sin-list 180320_update'!$B$2:$S$835,9,FALSE)))</f>
        <v>#N/A</v>
      </c>
      <c r="N906" s="76" t="e">
        <f>IF($C906="-",IF($A906="-",IF(VLOOKUP($D906,'REACH Bilaga XVII_update'!$A$5:$E$131,4,FALSE)="",NA(),VLOOKUP($D906,'REACH Bilaga XVII_update'!$A$5:$E$131,4,FALSE)),IF(VLOOKUP($A906,'REACH Bilaga XVII_update'!$C$5:$D$131,2,FALSE)="",NA(),VLOOKUP($A906,'REACH Bilaga XVII_update'!$C$5:$D$131,2,FALSE))),IF(VLOOKUP($C906,'REACH Bilaga XVII_update'!$B$5:$D$131,3,FALSE)="",NA(),VLOOKUP($C906,'REACH Bilaga XVII_update'!$B$5:$D$131,3,FALSE)))</f>
        <v>#N/A</v>
      </c>
      <c r="O906" s="76" t="e">
        <f>IF($C906="-",IF($A906="-",IF(VLOOKUP($D906,' REACH Bilaga 59_update'!$A$5:$E$210,5,FALSE)="",NA(),VLOOKUP($D906,' REACH Bilaga 59_update'!$A$5:$E$210,5,FALSE)),IF(VLOOKUP($A906,' REACH Bilaga 59_update'!$D$5:$E$210,2,FALSE)="",NA(),VLOOKUP($A906,' REACH Bilaga 59_update'!$D$5:$E$210,2,FALSE))),IF(VLOOKUP($C906,' REACH Bilaga 59_update'!$C$5:$E$210,3,FALSE)="",NA(),VLOOKUP($C906,' REACH Bilaga 59_update'!$C$5:$E$210,3,FALSE)))</f>
        <v>#N/A</v>
      </c>
      <c r="P906" s="76" t="str">
        <f>IF(C906="-",IF(A906="-",IFERROR(VLOOKUP($D906,' REACH Bilaga 59_update'!$A$5:$F$210,MATCH(Sammanfattning!P$1,' REACH Bilaga 59_update'!$A$4:$F$4,0),FALSE),VLOOKUP($D906,'REACH Bilaga XIV_update'!$A$4:$H$110,MATCH(Sammanfattning!P$1,'REACH Bilaga XIV_update'!$A$4:$H$4,0),FALSE)),IFERROR(VLOOKUP($A906,' REACH Bilaga 59_update'!$D$5:$F$210,MATCH(Sammanfattning!P$1,' REACH Bilaga 59_update'!$D$4:$F$4,0),FALSE),VLOOKUP($A906,'REACH Bilaga XIV_update'!$D$4:$H$110,MATCH(Sammanfattning!P$1,'REACH Bilaga XIV_update'!$D$4:$H$4,0),FALSE))),IFERROR(VLOOKUP($C906,' REACH Bilaga 59_update'!$C$5:$F$210,MATCH(Sammanfattning!P$1,' REACH Bilaga 59_update'!$C$4:$F$4,0),FALSE),VLOOKUP($C906,'REACH Bilaga XIV_update'!$C$4:$H$110,MATCH(Sammanfattning!P$1,'REACH Bilaga XIV_update'!$C$4:$H$4,0),FALSE)))</f>
        <v>Endocrine disrupting properties (Article 57(f) - environment)</v>
      </c>
      <c r="Q906" s="76" t="e">
        <f>IF($C906="-",IF($A906="-",IF(VLOOKUP($D906,'REACH Bilaga XIV_update'!$A$5:$I$110,9,FALSE)="",NA(),VLOOKUP($D906,'REACH Bilaga XIV_update'!$A$5:$I$110,9,FALSE)),IF(VLOOKUP($A906,'REACH Bilaga XIV_update'!$D$5:$I$110,6,FALSE)="",NA(),VLOOKUP($A906,'REACH Bilaga XIV_update'!$D$5:$I$110,6,FALSE))),IF(VLOOKUP($C906,'REACH Bilaga XIV_update'!$C$5:$I$110,7,FALSE)="",NA(),VLOOKUP($C906,'REACH Bilaga XIV_update'!$C$5:$I$110,7,FALSE)))</f>
        <v>#N/A</v>
      </c>
      <c r="R906" s="76" t="e">
        <f>IF($C906="-",IF($A906="-",IF(VLOOKUP($D906,CoRAP_update!$A$5:$O$376,15,FALSE)="",NA(),VLOOKUP($D906,CoRAP_update!$A$5:$O$376,15,FALSE)),IF(VLOOKUP($A906,CoRAP_update!$D$5:$O$376,12,FALSE)="",NA(),VLOOKUP($A906,CoRAP_update!$D$5:$O$376,12,FALSE))),IF(VLOOKUP($C906,CoRAP_update!$C$5:$O$376,13,FALSE)="",NA(),VLOOKUP($C906,CoRAP_update!$C$5:$O$376,13,FALSE)))</f>
        <v>#N/A</v>
      </c>
      <c r="S906" s="144" t="e">
        <f>IF($C906="-",IF($A906="-",VLOOKUP($D906,CoRAP_update!$A$5:$J$376,MATCH(Sammanfattning!S$1,CoRAP_update!$A$4:$J$4,0),FALSE),VLOOKUP($A906,CoRAP_update!$D$5:$J$376,MATCH(Sammanfattning!S$1,CoRAP_update!$D$4:$J$4,0),FALSE)),VLOOKUP($C906,CoRAP_update!$C$5:$J$376,MATCH(Sammanfattning!S$1,CoRAP_update!$C$4:$J$4,0),FALSE))</f>
        <v>#N/A</v>
      </c>
      <c r="T906" s="76" t="e">
        <f>IF($A906="-",VLOOKUP($D906,EDC_update!$C$2:$F$450,4,FALSE),VLOOKUP($A906,EDC_update!$B$2:$F$450,5,FALSE))</f>
        <v>#N/A</v>
      </c>
      <c r="V906" s="78">
        <f>IF(IFERROR(SEARCH("PBT",P906),99)=99,IF(IFERROR(SEARCH("suspected PBT",S906),99)=99,IF(IFERROR(SEARCH("concluded to be PBT",K906),99)=99,IF(IFERROR(SEARCH("PBT",S906),99)=99,IF(IFERROR(SEARCH("PBT cand",L906),99)=99,IF(IFERROR(SEARCH("PBT",L906),99)=99,IF(IFERROR(SEARCH("persistent, bioackumulative and toxic properties",K906),99)=99,0,Scoring!$E$3),Scoring!$E$3),Scoring!$E$7),Scoring!$E$3),Scoring!$E$5),Scoring!$E$6),Scoring!$E$3)</f>
        <v>0</v>
      </c>
      <c r="W906" s="78">
        <f>IF(IFERROR(SEARCH("vPvB",P906),99)=99,IF(IFERROR(SEARCH("suspected pbt/vPvB",S906),99)=99,IF(IFERROR(SEARCH("vPvB",S906),99)=99,IF(IFERROR(SEARCH("concluded to be a vPvB",S906),99)=99,IF(IFERROR(SEARCH("identified as vPvB",K906),99)=99,IF(IFERROR(SEARCH("concluded to be a vPvB",K906),99)=99,IF(IFERROR(SEARCH("concluded to be both pbt and vPvB",S906),99)=99,IF(IFERROR(SEARCH("concluded to be both pbt and vPvB",K906),99)=99,0,Scoring!$E$5),Scoring!$E$5),Scoring!$E$5),Scoring!$E$5),Scoring!$E$5),Scoring!$E$4),Scoring!$E$6),Scoring!$E$4)</f>
        <v>0</v>
      </c>
      <c r="X906" s="78">
        <f>IF(IFERROR(SEARCH("H410",N906),99)=99,IF(IFERROR(SEARCH("H410",O906),99)=99,IF(IFERROR(SEARCH("H410",Q906),99)=99,IF(IFERROR(SEARCH("H410",M906),99)=99,IF(IFERROR(SEARCH("H410",R906),99)=99,IF(IFERROR(SEARCH("H411",N906),99)=99,IF(IFERROR(SEARCH("H411",O906),99)=99,IF(IFERROR(SEARCH("H411",Q906),99)=99,IF(IFERROR(SEARCH("H411",M906),99)=99,IF(IFERROR(SEARCH("H411",R906),99)=99,IF(IFERROR(SEARCH("H413",N906),99)=99,IF(IFERROR(SEARCH("H413",O906),99)=99,IF(IFERROR(SEARCH("H413",Q906),99)=99,IF(IFERROR(SEARCH("H413",M906),99)=99,IF(IFERROR(SEARCH("H413",R906),99)=99,IF(IFERROR(SEARCH("H412",N906),99)=99,IF(IFERROR(SEARCH("H412",O906),99)=99,IF(IFERROR(SEARCH("H412",Q906),99)=99,IF(IFERROR(SEARCH("H412",M906),99)=99,IF(IFERROR(SEARCH("H412",R906),99)=99,0,Scoring!$E$2),Scoring!$E$2),Scoring!$E$2),Scoring!$E$2),Scoring!$E$2),Scoring!$E$2),Scoring!$E$2),Scoring!$E$2),Scoring!$E$2),Scoring!$E$2),Scoring!$E$2),Scoring!$E$2),Scoring!$E$2),Scoring!$E$2),Scoring!$E$2),Scoring!$E$2),Scoring!$E$2),Scoring!$E$2),Scoring!$E$2),Scoring!$E$2)</f>
        <v>0</v>
      </c>
      <c r="Y906" s="78">
        <f>IF(IFERROR(SEARCH("CMR",K906),99)=99,IF(IFERROR(SEARCH("Suspected CMR",S906),99)=99,IF(IFERROR(SEARCH("CMR",S906),99)=99,0,Scoring!$E$8),Scoring!$E$9),Scoring!$E$8)</f>
        <v>0</v>
      </c>
      <c r="Z906" s="78">
        <f>IF(IFERROR(SEARCH("H350",N906),99)=99,IF(IFERROR(SEARCH("H350",O906),99)=99,IF(IFERROR(SEARCH("H350",Q906),99)=99,IF(IFERROR(SEARCH("H350",M906),99)=99,IF(IFERROR(SEARCH("H350",R906),99)=99,IF(IFERROR(SEARCH("H351",N906),99)=99,IF(IFERROR(SEARCH("H351",O906),99)=99,IF(IFERROR(SEARCH("H351",Q906),99)=99,IF(IFERROR(SEARCH("H351",M906),99)=99,IF(IFERROR(SEARCH("H351",R906),99)=99,IF(IFERROR(SEARCH("carcinogenic",P906),99)=99,IF(IFERROR(SEARCH("suspected carcinogenic",S906),99)=99,0,Scoring!$E$12),Scoring!$E$11),Scoring!$E$10),Scoring!$E$10),Scoring!$E$10),Scoring!$E$10),Scoring!$E$10),Scoring!$E$10),Scoring!$E$10),Scoring!$E$10),Scoring!$E$10),Scoring!$E$10)</f>
        <v>0</v>
      </c>
      <c r="AA906" s="78">
        <f>IF(IFERROR(SEARCH("H340",N906),99)=99,IF(IFERROR(SEARCH("H340",O906),99)=99,IF(IFERROR(SEARCH("H340",Q906),99)=99,IF(IFERROR(SEARCH("H340",M906),99)=99,IF(IFERROR(SEARCH("H340",R906),99)=99,IF(IFERROR(SEARCH("H341",N906),99)=99,IF(IFERROR(SEARCH("H341",O906),99)=99,IF(IFERROR(SEARCH("H341",Q906),99)=99,IF(IFERROR(SEARCH("H341",M906),99)=99,IF(IFERROR(SEARCH("H341",R906),99)=99,IF(IFERROR(SEARCH("mutagenic",P906),99)=99,IF(IFERROR(SEARCH("suspected mutagenic",S906),99)=99,0,Scoring!$E$15),Scoring!$E$14),Scoring!$E$13),Scoring!$E$13),Scoring!$E$13),Scoring!$E$13),Scoring!$E$13),Scoring!$E$13),Scoring!$E$13),Scoring!$E$13),Scoring!$E$13),Scoring!$E$13)</f>
        <v>0</v>
      </c>
      <c r="AB906" s="78">
        <f>IF(IFERROR(SEARCH("H360",N906),99)=99,IF(IFERROR(SEARCH("H360",O906),99)=99,IF(IFERROR(SEARCH("H360",Q906),99)=99,IF(IFERROR(SEARCH("H360",M906),99)=99,IF(IFERROR(SEARCH("H360",R906),99)=99,IF(IFERROR(SEARCH("H361",N906),99)=99,IF(IFERROR(SEARCH("H361",O906),99)=99,IF(IFERROR(SEARCH("H361",Q906),99)=99,IF(IFERROR(SEARCH("H361",M906),99)=99,IF(IFERROR(SEARCH("H361",R906),99)=99,IF(IFERROR(SEARCH("reproduction",P906),99)=99,IF(IFERROR(SEARCH("suspected reprotoxic",S906),99)=99,IF(IFERROR(SEARCH("reprotoxic",S906),99)=99,IF(IFERROR(SEARCH("reprotoxic",K906),99)=99,0,Scoring!$E$18),Scoring!$E$18),Scoring!$E$19),Scoring!$E$17),Scoring!$E$16),Scoring!$E$16),Scoring!$E$16),Scoring!$E$16),Scoring!$E$16),Scoring!$E$16),Scoring!$E$16),Scoring!$E$16),Scoring!$E$16),Scoring!$E$16)</f>
        <v>0</v>
      </c>
      <c r="AC906" s="78">
        <f>IF(IFERROR(SEARCH("57f",L906),99)=99,IF(IFERROR(SEARCH("57(f)",P906),99)=99,0,Scoring!$E$20),Scoring!$E$20)</f>
        <v>1</v>
      </c>
      <c r="AD906" s="78">
        <f>IF(IFERROR(SEARCH("CAT1",T906),99)=99,IF(IFERROR(SEARCH("CAT2",T906),99)=99,IF(IFERROR(SEARCH("CAT3",T906),99)=99,IF(IFERROR(SEARCH("concluded to be endocrine",K906),99)=99,IF(IFERROR(SEARCH("categorised as endocrine",K906),99)=99,IF(IFERROR(SEARCH("endocrine disrupting",P906),99)=99,IF(IFERROR(SEARCH("endocrine disrupting",K906),99)=99,IF(IFERROR(SEARCH("suspected endocrine",S906),99)=99,IF(IFERROR(SEARCH("potential endocrine",S906),99)=99,0,Scoring!$E$25),Scoring!$E$25),Scoring!$E$24),Scoring!$E$24),Scoring!$E$24),Scoring!$E$24),Scoring!$E$23),Scoring!$E$22),Scoring!$E$21)</f>
        <v>1</v>
      </c>
      <c r="AE906" s="78">
        <f>IF(IFERROR(SEARCH("suspected sensitiser",S906),99)=99,IF(IFERROR(SEARCH("sensitiser",S906),99)=99,IF(IFERROR(SEARCH("other hazard based concern",S906),99)=99,0,Scoring!$E$28),Scoring!$E$26),Scoring!$E$27)</f>
        <v>0</v>
      </c>
      <c r="AF906" s="78">
        <f>IF(IFERROR(M906,1)=1,IF(IFERROR(N906,1)=1,IF(IFERROR(O906,1)=1,IF(IFERROR(Q906,1)=1,IF(IFERROR(R906,1)=1,IF(IFERROR(T906,1)=1,IF(IFERROR(K906,1)=1,IF(IFERROR(P906,1)=1,IF(IFERROR(S906,1)=1,Scoring!$E$29,0),0),0),0),0),0),0),0),0)</f>
        <v>0</v>
      </c>
      <c r="AG906" s="78">
        <f t="shared" si="69"/>
        <v>2</v>
      </c>
      <c r="AI906" s="93"/>
      <c r="AJ906" s="94"/>
      <c r="AK906" s="76"/>
      <c r="AL906" s="75"/>
      <c r="AN906" s="79"/>
      <c r="AO906" s="79"/>
      <c r="AP906" s="79"/>
      <c r="AQ906" s="79"/>
      <c r="AR906" s="79"/>
      <c r="AS906" s="78"/>
      <c r="AU906" s="79">
        <f>IF(IFERROR(F906,99)=99,IF(IFERROR(G906,99)=99,IF(IFERROR(H906,99)=99,IF(IFERROR(I906,99)=99,IF(IFERROR(E906,99)=99,IF(IFERROR(J906,99)=99,0,Scoring!$B$7),Scoring!$B$3),Scoring!$B$2),Scoring!$B$6),Scoring!$B$5),Scoring!$B$4)</f>
        <v>1</v>
      </c>
      <c r="AV906" s="78">
        <f t="shared" si="70"/>
        <v>2</v>
      </c>
      <c r="AW906" s="78"/>
      <c r="AX906" s="66"/>
      <c r="AY906" s="78"/>
      <c r="AZ906" s="76"/>
      <c r="BB906" s="76"/>
    </row>
    <row r="907" spans="1:54" x14ac:dyDescent="0.25">
      <c r="A907" s="146" t="s">
        <v>30</v>
      </c>
      <c r="B907" s="147" t="s">
        <v>30</v>
      </c>
      <c r="C907" s="146" t="s">
        <v>11345</v>
      </c>
      <c r="D907" s="146" t="s">
        <v>11344</v>
      </c>
      <c r="E907" s="76" t="e">
        <f>IF(C907="-",IF(A907="-",VLOOKUP(D907,'sin-list 180320_update'!$C$2:$C$835,1,FALSE),VLOOKUP(A907,'sin-list 180320_update'!$A$2:$A$835,1,FALSE)),VLOOKUP(C907,'sin-list 180320_update'!$B$2:$B$835,1,FALSE))</f>
        <v>#N/A</v>
      </c>
      <c r="F907" s="76" t="e">
        <f>IF($C907="-",IF($A907="-",VLOOKUP($D907,'REACH Bilaga XVII_update'!$A$5:$A$131,1,FALSE),VLOOKUP($A907,'REACH Bilaga XVII_update'!$C$5:$C$131,1,FALSE)),VLOOKUP($C907,'REACH Bilaga XVII_update'!$B$5:$B$131,1,FALSE))</f>
        <v>#N/A</v>
      </c>
      <c r="G907" s="76" t="e">
        <f>IF($C907="-",IF($A907="-",VLOOKUP($D907,' REACH Bilaga 59_update'!$A$5:$A$210,1,FALSE),VLOOKUP($A907,' REACH Bilaga 59_update'!$D$5:$D$210,1,FALSE)),VLOOKUP($C907,' REACH Bilaga 59_update'!$C$5:$C$210,1,FALSE))</f>
        <v>#N/A</v>
      </c>
      <c r="H907" s="76" t="str">
        <f>IF($C907="-",IF($A907="-",VLOOKUP($D907,'REACH Bilaga XIV_update'!$A$5:$A$110,1,FALSE),VLOOKUP($A907,'REACH Bilaga XIV_update'!$D$5:$D$110,1,FALSE)),VLOOKUP($C907,'REACH Bilaga XIV_update'!$C$5:$C$110,1,FALSE))</f>
        <v>932-688-1</v>
      </c>
      <c r="I907" s="76" t="e">
        <f>IF($C907="-",IF($A907="-",VLOOKUP($D907,CoRAP_update!$A$5:$A$376,1,FALSE),VLOOKUP($A907,CoRAP_update!$D$5:$D$376,1,FALSE)),VLOOKUP($C907,CoRAP_update!$C$5:$C$376,1,FALSE))</f>
        <v>#N/A</v>
      </c>
      <c r="J907" s="76" t="e">
        <f>IF($C907="-",IF($A907="-",VLOOKUP($D907,EDC_update!$C$2:$C$450,1,FALSE),VLOOKUP($A907,EDC_update!$B$2:$B$450,1,FALSE)),VLOOKUP($C907,EDC_update!$L$2:$L$450,1,FALSE))</f>
        <v>#N/A</v>
      </c>
      <c r="K907" s="76" t="e">
        <f>IF($C907="-",IF($A907="-",IF(VLOOKUP($D907,'sin-list 180320_update'!$C$2:$S$835,3,FALSE)="",NA(),VLOOKUP($D907,'sin-list 180320_update'!$C$2:$S$835,3,FALSE)),IF(VLOOKUP($A907,'sin-list 180320_update'!$A$2:$S$835,5,FALSE)="",NA(),VLOOKUP($A907,'sin-list 180320_update'!$A$2:$S$835,5,FALSE))),IF(VLOOKUP($C907,'sin-list 180320_update'!$B$2:$S$835,4,FALSE)="",NA(),VLOOKUP($C907,'sin-list 180320_update'!$B$2:$S$835,4,FALSE)))</f>
        <v>#N/A</v>
      </c>
      <c r="L907" s="76" t="e">
        <f>IF($C907="-",IF($A907="-",VLOOKUP($D907,'sin-list 180320_update'!$C$2:$S$835,6,FALSE),VLOOKUP($A907,'sin-list 180320_update'!$A$2:$S$835,8,FALSE)),VLOOKUP($C907,'sin-list 180320_update'!$B$2:$S$835,7,FALSE))</f>
        <v>#N/A</v>
      </c>
      <c r="M907" s="76" t="e">
        <f>IF($C907="-",IF($A907="-",IF(VLOOKUP($D907,'sin-list 180320_update'!$C$2:$S$835,8,FALSE)="",NA(),VLOOKUP($D907,'sin-list 180320_update'!$C$2:$S$835,8,FALSE)),IF(VLOOKUP($A907,'sin-list 180320_update'!$A$2:$S$835,10,FALSE)="",NA(),VLOOKUP($A907,'sin-list 180320_update'!$A$2:$S$835,10,FALSE))),IF(VLOOKUP($C907,'sin-list 180320_update'!$B$2:$S$835,9,FALSE)="",NA(),VLOOKUP($C907,'sin-list 180320_update'!$B$2:$S$835,9,FALSE)))</f>
        <v>#N/A</v>
      </c>
      <c r="N907" s="76" t="e">
        <f>IF($C907="-",IF($A907="-",IF(VLOOKUP($D907,'REACH Bilaga XVII_update'!$A$5:$E$131,4,FALSE)="",NA(),VLOOKUP($D907,'REACH Bilaga XVII_update'!$A$5:$E$131,4,FALSE)),IF(VLOOKUP($A907,'REACH Bilaga XVII_update'!$C$5:$D$131,2,FALSE)="",NA(),VLOOKUP($A907,'REACH Bilaga XVII_update'!$C$5:$D$131,2,FALSE))),IF(VLOOKUP($C907,'REACH Bilaga XVII_update'!$B$5:$D$131,3,FALSE)="",NA(),VLOOKUP($C907,'REACH Bilaga XVII_update'!$B$5:$D$131,3,FALSE)))</f>
        <v>#N/A</v>
      </c>
      <c r="O907" s="76" t="e">
        <f>IF($C907="-",IF($A907="-",IF(VLOOKUP($D907,' REACH Bilaga 59_update'!$A$5:$E$210,5,FALSE)="",NA(),VLOOKUP($D907,' REACH Bilaga 59_update'!$A$5:$E$210,5,FALSE)),IF(VLOOKUP($A907,' REACH Bilaga 59_update'!$D$5:$E$210,2,FALSE)="",NA(),VLOOKUP($A907,' REACH Bilaga 59_update'!$D$5:$E$210,2,FALSE))),IF(VLOOKUP($C907,' REACH Bilaga 59_update'!$C$5:$E$210,3,FALSE)="",NA(),VLOOKUP($C907,' REACH Bilaga 59_update'!$C$5:$E$210,3,FALSE)))</f>
        <v>#N/A</v>
      </c>
      <c r="P907" s="76" t="str">
        <f>IF(C907="-",IF(A907="-",IFERROR(VLOOKUP($D907,' REACH Bilaga 59_update'!$A$5:$F$210,MATCH(Sammanfattning!P$1,' REACH Bilaga 59_update'!$A$4:$F$4,0),FALSE),VLOOKUP($D907,'REACH Bilaga XIV_update'!$A$4:$H$110,MATCH(Sammanfattning!P$1,'REACH Bilaga XIV_update'!$A$4:$H$4,0),FALSE)),IFERROR(VLOOKUP($A907,' REACH Bilaga 59_update'!$D$5:$F$210,MATCH(Sammanfattning!P$1,' REACH Bilaga 59_update'!$D$4:$F$4,0),FALSE),VLOOKUP($A907,'REACH Bilaga XIV_update'!$D$4:$H$110,MATCH(Sammanfattning!P$1,'REACH Bilaga XIV_update'!$D$4:$H$4,0),FALSE))),IFERROR(VLOOKUP($C907,' REACH Bilaga 59_update'!$C$5:$F$210,MATCH(Sammanfattning!P$1,' REACH Bilaga 59_update'!$C$4:$F$4,0),FALSE),VLOOKUP($C907,'REACH Bilaga XIV_update'!$C$4:$H$110,MATCH(Sammanfattning!P$1,'REACH Bilaga XIV_update'!$C$4:$H$4,0),FALSE)))</f>
        <v>Endocrine disrupting properties (Article 57(f) - environment)</v>
      </c>
      <c r="Q907" s="76" t="e">
        <f>IF($C907="-",IF($A907="-",IF(VLOOKUP($D907,'REACH Bilaga XIV_update'!$A$5:$I$110,9,FALSE)="",NA(),VLOOKUP($D907,'REACH Bilaga XIV_update'!$A$5:$I$110,9,FALSE)),IF(VLOOKUP($A907,'REACH Bilaga XIV_update'!$D$5:$I$110,6,FALSE)="",NA(),VLOOKUP($A907,'REACH Bilaga XIV_update'!$D$5:$I$110,6,FALSE))),IF(VLOOKUP($C907,'REACH Bilaga XIV_update'!$C$5:$I$110,7,FALSE)="",NA(),VLOOKUP($C907,'REACH Bilaga XIV_update'!$C$5:$I$110,7,FALSE)))</f>
        <v>#N/A</v>
      </c>
      <c r="R907" s="76" t="e">
        <f>IF($C907="-",IF($A907="-",IF(VLOOKUP($D907,CoRAP_update!$A$5:$O$376,15,FALSE)="",NA(),VLOOKUP($D907,CoRAP_update!$A$5:$O$376,15,FALSE)),IF(VLOOKUP($A907,CoRAP_update!$D$5:$O$376,12,FALSE)="",NA(),VLOOKUP($A907,CoRAP_update!$D$5:$O$376,12,FALSE))),IF(VLOOKUP($C907,CoRAP_update!$C$5:$O$376,13,FALSE)="",NA(),VLOOKUP($C907,CoRAP_update!$C$5:$O$376,13,FALSE)))</f>
        <v>#N/A</v>
      </c>
      <c r="S907" s="144" t="e">
        <f>IF($C907="-",IF($A907="-",VLOOKUP($D907,CoRAP_update!$A$5:$J$376,MATCH(Sammanfattning!S$1,CoRAP_update!$A$4:$J$4,0),FALSE),VLOOKUP($A907,CoRAP_update!$D$5:$J$376,MATCH(Sammanfattning!S$1,CoRAP_update!$D$4:$J$4,0),FALSE)),VLOOKUP($C907,CoRAP_update!$C$5:$J$376,MATCH(Sammanfattning!S$1,CoRAP_update!$C$4:$J$4,0),FALSE))</f>
        <v>#N/A</v>
      </c>
      <c r="T907" s="76" t="e">
        <f>IF($A907="-",VLOOKUP($D907,EDC_update!$C$2:$F$450,4,FALSE),VLOOKUP($A907,EDC_update!$B$2:$F$450,5,FALSE))</f>
        <v>#N/A</v>
      </c>
      <c r="V907" s="78">
        <f>IF(IFERROR(SEARCH("PBT",P907),99)=99,IF(IFERROR(SEARCH("suspected PBT",S907),99)=99,IF(IFERROR(SEARCH("concluded to be PBT",K907),99)=99,IF(IFERROR(SEARCH("PBT",S907),99)=99,IF(IFERROR(SEARCH("PBT cand",L907),99)=99,IF(IFERROR(SEARCH("PBT",L907),99)=99,IF(IFERROR(SEARCH("persistent, bioackumulative and toxic properties",K907),99)=99,0,Scoring!$E$3),Scoring!$E$3),Scoring!$E$7),Scoring!$E$3),Scoring!$E$5),Scoring!$E$6),Scoring!$E$3)</f>
        <v>0</v>
      </c>
      <c r="W907" s="78">
        <f>IF(IFERROR(SEARCH("vPvB",P907),99)=99,IF(IFERROR(SEARCH("suspected pbt/vPvB",S907),99)=99,IF(IFERROR(SEARCH("vPvB",S907),99)=99,IF(IFERROR(SEARCH("concluded to be a vPvB",S907),99)=99,IF(IFERROR(SEARCH("identified as vPvB",K907),99)=99,IF(IFERROR(SEARCH("concluded to be a vPvB",K907),99)=99,IF(IFERROR(SEARCH("concluded to be both pbt and vPvB",S907),99)=99,IF(IFERROR(SEARCH("concluded to be both pbt and vPvB",K907),99)=99,0,Scoring!$E$5),Scoring!$E$5),Scoring!$E$5),Scoring!$E$5),Scoring!$E$5),Scoring!$E$4),Scoring!$E$6),Scoring!$E$4)</f>
        <v>0</v>
      </c>
      <c r="X907" s="78">
        <f>IF(IFERROR(SEARCH("H410",N907),99)=99,IF(IFERROR(SEARCH("H410",O907),99)=99,IF(IFERROR(SEARCH("H410",Q907),99)=99,IF(IFERROR(SEARCH("H410",M907),99)=99,IF(IFERROR(SEARCH("H410",R907),99)=99,IF(IFERROR(SEARCH("H411",N907),99)=99,IF(IFERROR(SEARCH("H411",O907),99)=99,IF(IFERROR(SEARCH("H411",Q907),99)=99,IF(IFERROR(SEARCH("H411",M907),99)=99,IF(IFERROR(SEARCH("H411",R907),99)=99,IF(IFERROR(SEARCH("H413",N907),99)=99,IF(IFERROR(SEARCH("H413",O907),99)=99,IF(IFERROR(SEARCH("H413",Q907),99)=99,IF(IFERROR(SEARCH("H413",M907),99)=99,IF(IFERROR(SEARCH("H413",R907),99)=99,IF(IFERROR(SEARCH("H412",N907),99)=99,IF(IFERROR(SEARCH("H412",O907),99)=99,IF(IFERROR(SEARCH("H412",Q907),99)=99,IF(IFERROR(SEARCH("H412",M907),99)=99,IF(IFERROR(SEARCH("H412",R907),99)=99,0,Scoring!$E$2),Scoring!$E$2),Scoring!$E$2),Scoring!$E$2),Scoring!$E$2),Scoring!$E$2),Scoring!$E$2),Scoring!$E$2),Scoring!$E$2),Scoring!$E$2),Scoring!$E$2),Scoring!$E$2),Scoring!$E$2),Scoring!$E$2),Scoring!$E$2),Scoring!$E$2),Scoring!$E$2),Scoring!$E$2),Scoring!$E$2),Scoring!$E$2)</f>
        <v>0</v>
      </c>
      <c r="Y907" s="78">
        <f>IF(IFERROR(SEARCH("CMR",K907),99)=99,IF(IFERROR(SEARCH("Suspected CMR",S907),99)=99,IF(IFERROR(SEARCH("CMR",S907),99)=99,0,Scoring!$E$8),Scoring!$E$9),Scoring!$E$8)</f>
        <v>0</v>
      </c>
      <c r="Z907" s="78">
        <f>IF(IFERROR(SEARCH("H350",N907),99)=99,IF(IFERROR(SEARCH("H350",O907),99)=99,IF(IFERROR(SEARCH("H350",Q907),99)=99,IF(IFERROR(SEARCH("H350",M907),99)=99,IF(IFERROR(SEARCH("H350",R907),99)=99,IF(IFERROR(SEARCH("H351",N907),99)=99,IF(IFERROR(SEARCH("H351",O907),99)=99,IF(IFERROR(SEARCH("H351",Q907),99)=99,IF(IFERROR(SEARCH("H351",M907),99)=99,IF(IFERROR(SEARCH("H351",R907),99)=99,IF(IFERROR(SEARCH("carcinogenic",P907),99)=99,IF(IFERROR(SEARCH("suspected carcinogenic",S907),99)=99,0,Scoring!$E$12),Scoring!$E$11),Scoring!$E$10),Scoring!$E$10),Scoring!$E$10),Scoring!$E$10),Scoring!$E$10),Scoring!$E$10),Scoring!$E$10),Scoring!$E$10),Scoring!$E$10),Scoring!$E$10)</f>
        <v>0</v>
      </c>
      <c r="AA907" s="78">
        <f>IF(IFERROR(SEARCH("H340",N907),99)=99,IF(IFERROR(SEARCH("H340",O907),99)=99,IF(IFERROR(SEARCH("H340",Q907),99)=99,IF(IFERROR(SEARCH("H340",M907),99)=99,IF(IFERROR(SEARCH("H340",R907),99)=99,IF(IFERROR(SEARCH("H341",N907),99)=99,IF(IFERROR(SEARCH("H341",O907),99)=99,IF(IFERROR(SEARCH("H341",Q907),99)=99,IF(IFERROR(SEARCH("H341",M907),99)=99,IF(IFERROR(SEARCH("H341",R907),99)=99,IF(IFERROR(SEARCH("mutagenic",P907),99)=99,IF(IFERROR(SEARCH("suspected mutagenic",S907),99)=99,0,Scoring!$E$15),Scoring!$E$14),Scoring!$E$13),Scoring!$E$13),Scoring!$E$13),Scoring!$E$13),Scoring!$E$13),Scoring!$E$13),Scoring!$E$13),Scoring!$E$13),Scoring!$E$13),Scoring!$E$13)</f>
        <v>0</v>
      </c>
      <c r="AB907" s="78">
        <f>IF(IFERROR(SEARCH("H360",N907),99)=99,IF(IFERROR(SEARCH("H360",O907),99)=99,IF(IFERROR(SEARCH("H360",Q907),99)=99,IF(IFERROR(SEARCH("H360",M907),99)=99,IF(IFERROR(SEARCH("H360",R907),99)=99,IF(IFERROR(SEARCH("H361",N907),99)=99,IF(IFERROR(SEARCH("H361",O907),99)=99,IF(IFERROR(SEARCH("H361",Q907),99)=99,IF(IFERROR(SEARCH("H361",M907),99)=99,IF(IFERROR(SEARCH("H361",R907),99)=99,IF(IFERROR(SEARCH("reproduction",P907),99)=99,IF(IFERROR(SEARCH("suspected reprotoxic",S907),99)=99,IF(IFERROR(SEARCH("reprotoxic",S907),99)=99,IF(IFERROR(SEARCH("reprotoxic",K907),99)=99,0,Scoring!$E$18),Scoring!$E$18),Scoring!$E$19),Scoring!$E$17),Scoring!$E$16),Scoring!$E$16),Scoring!$E$16),Scoring!$E$16),Scoring!$E$16),Scoring!$E$16),Scoring!$E$16),Scoring!$E$16),Scoring!$E$16),Scoring!$E$16)</f>
        <v>0</v>
      </c>
      <c r="AC907" s="78">
        <f>IF(IFERROR(SEARCH("57f",L907),99)=99,IF(IFERROR(SEARCH("57(f)",P907),99)=99,0,Scoring!$E$20),Scoring!$E$20)</f>
        <v>1</v>
      </c>
      <c r="AD907" s="78">
        <f>IF(IFERROR(SEARCH("CAT1",T907),99)=99,IF(IFERROR(SEARCH("CAT2",T907),99)=99,IF(IFERROR(SEARCH("CAT3",T907),99)=99,IF(IFERROR(SEARCH("concluded to be endocrine",K907),99)=99,IF(IFERROR(SEARCH("categorised as endocrine",K907),99)=99,IF(IFERROR(SEARCH("endocrine disrupting",P907),99)=99,IF(IFERROR(SEARCH("endocrine disrupting",K907),99)=99,IF(IFERROR(SEARCH("suspected endocrine",S907),99)=99,IF(IFERROR(SEARCH("potential endocrine",S907),99)=99,0,Scoring!$E$25),Scoring!$E$25),Scoring!$E$24),Scoring!$E$24),Scoring!$E$24),Scoring!$E$24),Scoring!$E$23),Scoring!$E$22),Scoring!$E$21)</f>
        <v>1</v>
      </c>
      <c r="AE907" s="78">
        <f>IF(IFERROR(SEARCH("suspected sensitiser",S907),99)=99,IF(IFERROR(SEARCH("sensitiser",S907),99)=99,IF(IFERROR(SEARCH("other hazard based concern",S907),99)=99,0,Scoring!$E$28),Scoring!$E$26),Scoring!$E$27)</f>
        <v>0</v>
      </c>
      <c r="AF907" s="78">
        <f>IF(IFERROR(M907,1)=1,IF(IFERROR(N907,1)=1,IF(IFERROR(O907,1)=1,IF(IFERROR(Q907,1)=1,IF(IFERROR(R907,1)=1,IF(IFERROR(T907,1)=1,IF(IFERROR(K907,1)=1,IF(IFERROR(P907,1)=1,IF(IFERROR(S907,1)=1,Scoring!$E$29,0),0),0),0),0),0),0),0),0)</f>
        <v>0</v>
      </c>
      <c r="AG907" s="78">
        <f t="shared" si="69"/>
        <v>2</v>
      </c>
      <c r="AI907" s="93"/>
      <c r="AJ907" s="94"/>
      <c r="AK907" s="76"/>
      <c r="AL907" s="75"/>
      <c r="AN907" s="79"/>
      <c r="AO907" s="79"/>
      <c r="AP907" s="79"/>
      <c r="AQ907" s="79"/>
      <c r="AR907" s="79"/>
      <c r="AS907" s="78"/>
      <c r="AU907" s="79">
        <f>IF(IFERROR(F907,99)=99,IF(IFERROR(G907,99)=99,IF(IFERROR(H907,99)=99,IF(IFERROR(I907,99)=99,IF(IFERROR(E907,99)=99,IF(IFERROR(J907,99)=99,0,Scoring!$B$7),Scoring!$B$3),Scoring!$B$2),Scoring!$B$6),Scoring!$B$5),Scoring!$B$4)</f>
        <v>1</v>
      </c>
      <c r="AV907" s="78">
        <f t="shared" si="70"/>
        <v>2</v>
      </c>
      <c r="AW907" s="78"/>
      <c r="AX907" s="66"/>
      <c r="AY907" s="78"/>
      <c r="AZ907" s="76"/>
      <c r="BB907" s="76"/>
    </row>
    <row r="908" spans="1:54" x14ac:dyDescent="0.25">
      <c r="A908" s="146" t="s">
        <v>30</v>
      </c>
      <c r="B908" s="147" t="s">
        <v>30</v>
      </c>
      <c r="C908" s="146" t="s">
        <v>11361</v>
      </c>
      <c r="D908" s="146" t="s">
        <v>11360</v>
      </c>
      <c r="E908" s="76" t="e">
        <f>IF(C908="-",IF(A908="-",VLOOKUP(D908,'sin-list 180320_update'!$C$2:$C$835,1,FALSE),VLOOKUP(A908,'sin-list 180320_update'!$A$2:$A$835,1,FALSE)),VLOOKUP(C908,'sin-list 180320_update'!$B$2:$B$835,1,FALSE))</f>
        <v>#N/A</v>
      </c>
      <c r="F908" s="76" t="e">
        <f>IF($C908="-",IF($A908="-",VLOOKUP($D908,'REACH Bilaga XVII_update'!$A$5:$A$131,1,FALSE),VLOOKUP($A908,'REACH Bilaga XVII_update'!$C$5:$C$131,1,FALSE)),VLOOKUP($C908,'REACH Bilaga XVII_update'!$B$5:$B$131,1,FALSE))</f>
        <v>#N/A</v>
      </c>
      <c r="G908" s="76" t="e">
        <f>IF($C908="-",IF($A908="-",VLOOKUP($D908,' REACH Bilaga 59_update'!$A$5:$A$210,1,FALSE),VLOOKUP($A908,' REACH Bilaga 59_update'!$D$5:$D$210,1,FALSE)),VLOOKUP($C908,' REACH Bilaga 59_update'!$C$5:$C$210,1,FALSE))</f>
        <v>#N/A</v>
      </c>
      <c r="H908" s="76" t="str">
        <f>IF($C908="-",IF($A908="-",VLOOKUP($D908,'REACH Bilaga XIV_update'!$A$5:$A$110,1,FALSE),VLOOKUP($A908,'REACH Bilaga XIV_update'!$D$5:$D$110,1,FALSE)),VLOOKUP($C908,'REACH Bilaga XIV_update'!$C$5:$C$110,1,FALSE))</f>
        <v>932-998-7</v>
      </c>
      <c r="I908" s="76" t="e">
        <f>IF($C908="-",IF($A908="-",VLOOKUP($D908,CoRAP_update!$A$5:$A$376,1,FALSE),VLOOKUP($A908,CoRAP_update!$D$5:$D$376,1,FALSE)),VLOOKUP($C908,CoRAP_update!$C$5:$C$376,1,FALSE))</f>
        <v>#N/A</v>
      </c>
      <c r="J908" s="76" t="e">
        <f>IF($C908="-",IF($A908="-",VLOOKUP($D908,EDC_update!$C$2:$C$450,1,FALSE),VLOOKUP($A908,EDC_update!$B$2:$B$450,1,FALSE)),VLOOKUP($C908,EDC_update!$L$2:$L$450,1,FALSE))</f>
        <v>#N/A</v>
      </c>
      <c r="K908" s="76" t="e">
        <f>IF($C908="-",IF($A908="-",IF(VLOOKUP($D908,'sin-list 180320_update'!$C$2:$S$835,3,FALSE)="",NA(),VLOOKUP($D908,'sin-list 180320_update'!$C$2:$S$835,3,FALSE)),IF(VLOOKUP($A908,'sin-list 180320_update'!$A$2:$S$835,5,FALSE)="",NA(),VLOOKUP($A908,'sin-list 180320_update'!$A$2:$S$835,5,FALSE))),IF(VLOOKUP($C908,'sin-list 180320_update'!$B$2:$S$835,4,FALSE)="",NA(),VLOOKUP($C908,'sin-list 180320_update'!$B$2:$S$835,4,FALSE)))</f>
        <v>#N/A</v>
      </c>
      <c r="L908" s="76" t="e">
        <f>IF($C908="-",IF($A908="-",VLOOKUP($D908,'sin-list 180320_update'!$C$2:$S$835,6,FALSE),VLOOKUP($A908,'sin-list 180320_update'!$A$2:$S$835,8,FALSE)),VLOOKUP($C908,'sin-list 180320_update'!$B$2:$S$835,7,FALSE))</f>
        <v>#N/A</v>
      </c>
      <c r="M908" s="76" t="e">
        <f>IF($C908="-",IF($A908="-",IF(VLOOKUP($D908,'sin-list 180320_update'!$C$2:$S$835,8,FALSE)="",NA(),VLOOKUP($D908,'sin-list 180320_update'!$C$2:$S$835,8,FALSE)),IF(VLOOKUP($A908,'sin-list 180320_update'!$A$2:$S$835,10,FALSE)="",NA(),VLOOKUP($A908,'sin-list 180320_update'!$A$2:$S$835,10,FALSE))),IF(VLOOKUP($C908,'sin-list 180320_update'!$B$2:$S$835,9,FALSE)="",NA(),VLOOKUP($C908,'sin-list 180320_update'!$B$2:$S$835,9,FALSE)))</f>
        <v>#N/A</v>
      </c>
      <c r="N908" s="76" t="e">
        <f>IF($C908="-",IF($A908="-",IF(VLOOKUP($D908,'REACH Bilaga XVII_update'!$A$5:$E$131,4,FALSE)="",NA(),VLOOKUP($D908,'REACH Bilaga XVII_update'!$A$5:$E$131,4,FALSE)),IF(VLOOKUP($A908,'REACH Bilaga XVII_update'!$C$5:$D$131,2,FALSE)="",NA(),VLOOKUP($A908,'REACH Bilaga XVII_update'!$C$5:$D$131,2,FALSE))),IF(VLOOKUP($C908,'REACH Bilaga XVII_update'!$B$5:$D$131,3,FALSE)="",NA(),VLOOKUP($C908,'REACH Bilaga XVII_update'!$B$5:$D$131,3,FALSE)))</f>
        <v>#N/A</v>
      </c>
      <c r="O908" s="76" t="e">
        <f>IF($C908="-",IF($A908="-",IF(VLOOKUP($D908,' REACH Bilaga 59_update'!$A$5:$E$210,5,FALSE)="",NA(),VLOOKUP($D908,' REACH Bilaga 59_update'!$A$5:$E$210,5,FALSE)),IF(VLOOKUP($A908,' REACH Bilaga 59_update'!$D$5:$E$210,2,FALSE)="",NA(),VLOOKUP($A908,' REACH Bilaga 59_update'!$D$5:$E$210,2,FALSE))),IF(VLOOKUP($C908,' REACH Bilaga 59_update'!$C$5:$E$210,3,FALSE)="",NA(),VLOOKUP($C908,' REACH Bilaga 59_update'!$C$5:$E$210,3,FALSE)))</f>
        <v>#N/A</v>
      </c>
      <c r="P908" s="76" t="str">
        <f>IF(C908="-",IF(A908="-",IFERROR(VLOOKUP($D908,' REACH Bilaga 59_update'!$A$5:$F$210,MATCH(Sammanfattning!P$1,' REACH Bilaga 59_update'!$A$4:$F$4,0),FALSE),VLOOKUP($D908,'REACH Bilaga XIV_update'!$A$4:$H$110,MATCH(Sammanfattning!P$1,'REACH Bilaga XIV_update'!$A$4:$H$4,0),FALSE)),IFERROR(VLOOKUP($A908,' REACH Bilaga 59_update'!$D$5:$F$210,MATCH(Sammanfattning!P$1,' REACH Bilaga 59_update'!$D$4:$F$4,0),FALSE),VLOOKUP($A908,'REACH Bilaga XIV_update'!$D$4:$H$110,MATCH(Sammanfattning!P$1,'REACH Bilaga XIV_update'!$D$4:$H$4,0),FALSE))),IFERROR(VLOOKUP($C908,' REACH Bilaga 59_update'!$C$5:$F$210,MATCH(Sammanfattning!P$1,' REACH Bilaga 59_update'!$C$4:$F$4,0),FALSE),VLOOKUP($C908,'REACH Bilaga XIV_update'!$C$4:$H$110,MATCH(Sammanfattning!P$1,'REACH Bilaga XIV_update'!$C$4:$H$4,0),FALSE)))</f>
        <v>Endocrine disrupting properties (Article 57(f) - environment)</v>
      </c>
      <c r="Q908" s="76" t="e">
        <f>IF($C908="-",IF($A908="-",IF(VLOOKUP($D908,'REACH Bilaga XIV_update'!$A$5:$I$110,9,FALSE)="",NA(),VLOOKUP($D908,'REACH Bilaga XIV_update'!$A$5:$I$110,9,FALSE)),IF(VLOOKUP($A908,'REACH Bilaga XIV_update'!$D$5:$I$110,6,FALSE)="",NA(),VLOOKUP($A908,'REACH Bilaga XIV_update'!$D$5:$I$110,6,FALSE))),IF(VLOOKUP($C908,'REACH Bilaga XIV_update'!$C$5:$I$110,7,FALSE)="",NA(),VLOOKUP($C908,'REACH Bilaga XIV_update'!$C$5:$I$110,7,FALSE)))</f>
        <v>#N/A</v>
      </c>
      <c r="R908" s="76" t="e">
        <f>IF($C908="-",IF($A908="-",IF(VLOOKUP($D908,CoRAP_update!$A$5:$O$376,15,FALSE)="",NA(),VLOOKUP($D908,CoRAP_update!$A$5:$O$376,15,FALSE)),IF(VLOOKUP($A908,CoRAP_update!$D$5:$O$376,12,FALSE)="",NA(),VLOOKUP($A908,CoRAP_update!$D$5:$O$376,12,FALSE))),IF(VLOOKUP($C908,CoRAP_update!$C$5:$O$376,13,FALSE)="",NA(),VLOOKUP($C908,CoRAP_update!$C$5:$O$376,13,FALSE)))</f>
        <v>#N/A</v>
      </c>
      <c r="S908" s="144" t="e">
        <f>IF($C908="-",IF($A908="-",VLOOKUP($D908,CoRAP_update!$A$5:$J$376,MATCH(Sammanfattning!S$1,CoRAP_update!$A$4:$J$4,0),FALSE),VLOOKUP($A908,CoRAP_update!$D$5:$J$376,MATCH(Sammanfattning!S$1,CoRAP_update!$D$4:$J$4,0),FALSE)),VLOOKUP($C908,CoRAP_update!$C$5:$J$376,MATCH(Sammanfattning!S$1,CoRAP_update!$C$4:$J$4,0),FALSE))</f>
        <v>#N/A</v>
      </c>
      <c r="T908" s="76" t="e">
        <f>IF($A908="-",VLOOKUP($D908,EDC_update!$C$2:$F$450,4,FALSE),VLOOKUP($A908,EDC_update!$B$2:$F$450,5,FALSE))</f>
        <v>#N/A</v>
      </c>
      <c r="V908" s="78">
        <f>IF(IFERROR(SEARCH("PBT",P908),99)=99,IF(IFERROR(SEARCH("suspected PBT",S908),99)=99,IF(IFERROR(SEARCH("concluded to be PBT",K908),99)=99,IF(IFERROR(SEARCH("PBT",S908),99)=99,IF(IFERROR(SEARCH("PBT cand",L908),99)=99,IF(IFERROR(SEARCH("PBT",L908),99)=99,IF(IFERROR(SEARCH("persistent, bioackumulative and toxic properties",K908),99)=99,0,Scoring!$E$3),Scoring!$E$3),Scoring!$E$7),Scoring!$E$3),Scoring!$E$5),Scoring!$E$6),Scoring!$E$3)</f>
        <v>0</v>
      </c>
      <c r="W908" s="78">
        <f>IF(IFERROR(SEARCH("vPvB",P908),99)=99,IF(IFERROR(SEARCH("suspected pbt/vPvB",S908),99)=99,IF(IFERROR(SEARCH("vPvB",S908),99)=99,IF(IFERROR(SEARCH("concluded to be a vPvB",S908),99)=99,IF(IFERROR(SEARCH("identified as vPvB",K908),99)=99,IF(IFERROR(SEARCH("concluded to be a vPvB",K908),99)=99,IF(IFERROR(SEARCH("concluded to be both pbt and vPvB",S908),99)=99,IF(IFERROR(SEARCH("concluded to be both pbt and vPvB",K908),99)=99,0,Scoring!$E$5),Scoring!$E$5),Scoring!$E$5),Scoring!$E$5),Scoring!$E$5),Scoring!$E$4),Scoring!$E$6),Scoring!$E$4)</f>
        <v>0</v>
      </c>
      <c r="X908" s="78">
        <f>IF(IFERROR(SEARCH("H410",N908),99)=99,IF(IFERROR(SEARCH("H410",O908),99)=99,IF(IFERROR(SEARCH("H410",Q908),99)=99,IF(IFERROR(SEARCH("H410",M908),99)=99,IF(IFERROR(SEARCH("H410",R908),99)=99,IF(IFERROR(SEARCH("H411",N908),99)=99,IF(IFERROR(SEARCH("H411",O908),99)=99,IF(IFERROR(SEARCH("H411",Q908),99)=99,IF(IFERROR(SEARCH("H411",M908),99)=99,IF(IFERROR(SEARCH("H411",R908),99)=99,IF(IFERROR(SEARCH("H413",N908),99)=99,IF(IFERROR(SEARCH("H413",O908),99)=99,IF(IFERROR(SEARCH("H413",Q908),99)=99,IF(IFERROR(SEARCH("H413",M908),99)=99,IF(IFERROR(SEARCH("H413",R908),99)=99,IF(IFERROR(SEARCH("H412",N908),99)=99,IF(IFERROR(SEARCH("H412",O908),99)=99,IF(IFERROR(SEARCH("H412",Q908),99)=99,IF(IFERROR(SEARCH("H412",M908),99)=99,IF(IFERROR(SEARCH("H412",R908),99)=99,0,Scoring!$E$2),Scoring!$E$2),Scoring!$E$2),Scoring!$E$2),Scoring!$E$2),Scoring!$E$2),Scoring!$E$2),Scoring!$E$2),Scoring!$E$2),Scoring!$E$2),Scoring!$E$2),Scoring!$E$2),Scoring!$E$2),Scoring!$E$2),Scoring!$E$2),Scoring!$E$2),Scoring!$E$2),Scoring!$E$2),Scoring!$E$2),Scoring!$E$2)</f>
        <v>0</v>
      </c>
      <c r="Y908" s="78">
        <f>IF(IFERROR(SEARCH("CMR",K908),99)=99,IF(IFERROR(SEARCH("Suspected CMR",S908),99)=99,IF(IFERROR(SEARCH("CMR",S908),99)=99,0,Scoring!$E$8),Scoring!$E$9),Scoring!$E$8)</f>
        <v>0</v>
      </c>
      <c r="Z908" s="78">
        <f>IF(IFERROR(SEARCH("H350",N908),99)=99,IF(IFERROR(SEARCH("H350",O908),99)=99,IF(IFERROR(SEARCH("H350",Q908),99)=99,IF(IFERROR(SEARCH("H350",M908),99)=99,IF(IFERROR(SEARCH("H350",R908),99)=99,IF(IFERROR(SEARCH("H351",N908),99)=99,IF(IFERROR(SEARCH("H351",O908),99)=99,IF(IFERROR(SEARCH("H351",Q908),99)=99,IF(IFERROR(SEARCH("H351",M908),99)=99,IF(IFERROR(SEARCH("H351",R908),99)=99,IF(IFERROR(SEARCH("carcinogenic",P908),99)=99,IF(IFERROR(SEARCH("suspected carcinogenic",S908),99)=99,0,Scoring!$E$12),Scoring!$E$11),Scoring!$E$10),Scoring!$E$10),Scoring!$E$10),Scoring!$E$10),Scoring!$E$10),Scoring!$E$10),Scoring!$E$10),Scoring!$E$10),Scoring!$E$10),Scoring!$E$10)</f>
        <v>0</v>
      </c>
      <c r="AA908" s="78">
        <f>IF(IFERROR(SEARCH("H340",N908),99)=99,IF(IFERROR(SEARCH("H340",O908),99)=99,IF(IFERROR(SEARCH("H340",Q908),99)=99,IF(IFERROR(SEARCH("H340",M908),99)=99,IF(IFERROR(SEARCH("H340",R908),99)=99,IF(IFERROR(SEARCH("H341",N908),99)=99,IF(IFERROR(SEARCH("H341",O908),99)=99,IF(IFERROR(SEARCH("H341",Q908),99)=99,IF(IFERROR(SEARCH("H341",M908),99)=99,IF(IFERROR(SEARCH("H341",R908),99)=99,IF(IFERROR(SEARCH("mutagenic",P908),99)=99,IF(IFERROR(SEARCH("suspected mutagenic",S908),99)=99,0,Scoring!$E$15),Scoring!$E$14),Scoring!$E$13),Scoring!$E$13),Scoring!$E$13),Scoring!$E$13),Scoring!$E$13),Scoring!$E$13),Scoring!$E$13),Scoring!$E$13),Scoring!$E$13),Scoring!$E$13)</f>
        <v>0</v>
      </c>
      <c r="AB908" s="78">
        <f>IF(IFERROR(SEARCH("H360",N908),99)=99,IF(IFERROR(SEARCH("H360",O908),99)=99,IF(IFERROR(SEARCH("H360",Q908),99)=99,IF(IFERROR(SEARCH("H360",M908),99)=99,IF(IFERROR(SEARCH("H360",R908),99)=99,IF(IFERROR(SEARCH("H361",N908),99)=99,IF(IFERROR(SEARCH("H361",O908),99)=99,IF(IFERROR(SEARCH("H361",Q908),99)=99,IF(IFERROR(SEARCH("H361",M908),99)=99,IF(IFERROR(SEARCH("H361",R908),99)=99,IF(IFERROR(SEARCH("reproduction",P908),99)=99,IF(IFERROR(SEARCH("suspected reprotoxic",S908),99)=99,IF(IFERROR(SEARCH("reprotoxic",S908),99)=99,IF(IFERROR(SEARCH("reprotoxic",K908),99)=99,0,Scoring!$E$18),Scoring!$E$18),Scoring!$E$19),Scoring!$E$17),Scoring!$E$16),Scoring!$E$16),Scoring!$E$16),Scoring!$E$16),Scoring!$E$16),Scoring!$E$16),Scoring!$E$16),Scoring!$E$16),Scoring!$E$16),Scoring!$E$16)</f>
        <v>0</v>
      </c>
      <c r="AC908" s="78">
        <f>IF(IFERROR(SEARCH("57f",L908),99)=99,IF(IFERROR(SEARCH("57(f)",P908),99)=99,0,Scoring!$E$20),Scoring!$E$20)</f>
        <v>1</v>
      </c>
      <c r="AD908" s="78">
        <f>IF(IFERROR(SEARCH("CAT1",T908),99)=99,IF(IFERROR(SEARCH("CAT2",T908),99)=99,IF(IFERROR(SEARCH("CAT3",T908),99)=99,IF(IFERROR(SEARCH("concluded to be endocrine",K908),99)=99,IF(IFERROR(SEARCH("categorised as endocrine",K908),99)=99,IF(IFERROR(SEARCH("endocrine disrupting",P908),99)=99,IF(IFERROR(SEARCH("endocrine disrupting",K908),99)=99,IF(IFERROR(SEARCH("suspected endocrine",S908),99)=99,IF(IFERROR(SEARCH("potential endocrine",S908),99)=99,0,Scoring!$E$25),Scoring!$E$25),Scoring!$E$24),Scoring!$E$24),Scoring!$E$24),Scoring!$E$24),Scoring!$E$23),Scoring!$E$22),Scoring!$E$21)</f>
        <v>1</v>
      </c>
      <c r="AE908" s="78">
        <f>IF(IFERROR(SEARCH("suspected sensitiser",S908),99)=99,IF(IFERROR(SEARCH("sensitiser",S908),99)=99,IF(IFERROR(SEARCH("other hazard based concern",S908),99)=99,0,Scoring!$E$28),Scoring!$E$26),Scoring!$E$27)</f>
        <v>0</v>
      </c>
      <c r="AF908" s="78">
        <f>IF(IFERROR(M908,1)=1,IF(IFERROR(N908,1)=1,IF(IFERROR(O908,1)=1,IF(IFERROR(Q908,1)=1,IF(IFERROR(R908,1)=1,IF(IFERROR(T908,1)=1,IF(IFERROR(K908,1)=1,IF(IFERROR(P908,1)=1,IF(IFERROR(S908,1)=1,Scoring!$E$29,0),0),0),0),0),0),0),0),0)</f>
        <v>0</v>
      </c>
      <c r="AG908" s="78">
        <f t="shared" si="69"/>
        <v>2</v>
      </c>
      <c r="AI908" s="93"/>
      <c r="AJ908" s="94"/>
      <c r="AK908" s="76"/>
      <c r="AL908" s="75"/>
      <c r="AN908" s="79"/>
      <c r="AO908" s="79"/>
      <c r="AP908" s="79"/>
      <c r="AQ908" s="79"/>
      <c r="AR908" s="79"/>
      <c r="AS908" s="78"/>
      <c r="AU908" s="79">
        <f>IF(IFERROR(F908,99)=99,IF(IFERROR(G908,99)=99,IF(IFERROR(H908,99)=99,IF(IFERROR(I908,99)=99,IF(IFERROR(E908,99)=99,IF(IFERROR(J908,99)=99,0,Scoring!$B$7),Scoring!$B$3),Scoring!$B$2),Scoring!$B$6),Scoring!$B$5),Scoring!$B$4)</f>
        <v>1</v>
      </c>
      <c r="AV908" s="78">
        <f t="shared" si="70"/>
        <v>2</v>
      </c>
      <c r="AW908" s="78"/>
      <c r="AX908" s="66"/>
      <c r="AY908" s="78"/>
      <c r="AZ908" s="76"/>
      <c r="BB908" s="76"/>
    </row>
    <row r="909" spans="1:54" x14ac:dyDescent="0.25">
      <c r="A909" s="146" t="s">
        <v>30</v>
      </c>
      <c r="B909" s="147" t="s">
        <v>30</v>
      </c>
      <c r="C909" s="146" t="s">
        <v>11353</v>
      </c>
      <c r="D909" s="146" t="s">
        <v>11352</v>
      </c>
      <c r="E909" s="76" t="e">
        <f>IF(C909="-",IF(A909="-",VLOOKUP(D909,'sin-list 180320_update'!$C$2:$C$835,1,FALSE),VLOOKUP(A909,'sin-list 180320_update'!$A$2:$A$835,1,FALSE)),VLOOKUP(C909,'sin-list 180320_update'!$B$2:$B$835,1,FALSE))</f>
        <v>#N/A</v>
      </c>
      <c r="F909" s="76" t="e">
        <f>IF($C909="-",IF($A909="-",VLOOKUP($D909,'REACH Bilaga XVII_update'!$A$5:$A$131,1,FALSE),VLOOKUP($A909,'REACH Bilaga XVII_update'!$C$5:$C$131,1,FALSE)),VLOOKUP($C909,'REACH Bilaga XVII_update'!$B$5:$B$131,1,FALSE))</f>
        <v>#N/A</v>
      </c>
      <c r="G909" s="76" t="e">
        <f>IF($C909="-",IF($A909="-",VLOOKUP($D909,' REACH Bilaga 59_update'!$A$5:$A$210,1,FALSE),VLOOKUP($A909,' REACH Bilaga 59_update'!$D$5:$D$210,1,FALSE)),VLOOKUP($C909,' REACH Bilaga 59_update'!$C$5:$C$210,1,FALSE))</f>
        <v>#N/A</v>
      </c>
      <c r="H909" s="76" t="str">
        <f>IF($C909="-",IF($A909="-",VLOOKUP($D909,'REACH Bilaga XIV_update'!$A$5:$A$110,1,FALSE),VLOOKUP($A909,'REACH Bilaga XIV_update'!$D$5:$D$110,1,FALSE)),VLOOKUP($C909,'REACH Bilaga XIV_update'!$C$5:$C$110,1,FALSE))</f>
        <v>938-618-6</v>
      </c>
      <c r="I909" s="76" t="e">
        <f>IF($C909="-",IF($A909="-",VLOOKUP($D909,CoRAP_update!$A$5:$A$376,1,FALSE),VLOOKUP($A909,CoRAP_update!$D$5:$D$376,1,FALSE)),VLOOKUP($C909,CoRAP_update!$C$5:$C$376,1,FALSE))</f>
        <v>#N/A</v>
      </c>
      <c r="J909" s="76" t="e">
        <f>IF($C909="-",IF($A909="-",VLOOKUP($D909,EDC_update!$C$2:$C$450,1,FALSE),VLOOKUP($A909,EDC_update!$B$2:$B$450,1,FALSE)),VLOOKUP($C909,EDC_update!$L$2:$L$450,1,FALSE))</f>
        <v>#N/A</v>
      </c>
      <c r="K909" s="76" t="e">
        <f>IF($C909="-",IF($A909="-",IF(VLOOKUP($D909,'sin-list 180320_update'!$C$2:$S$835,3,FALSE)="",NA(),VLOOKUP($D909,'sin-list 180320_update'!$C$2:$S$835,3,FALSE)),IF(VLOOKUP($A909,'sin-list 180320_update'!$A$2:$S$835,5,FALSE)="",NA(),VLOOKUP($A909,'sin-list 180320_update'!$A$2:$S$835,5,FALSE))),IF(VLOOKUP($C909,'sin-list 180320_update'!$B$2:$S$835,4,FALSE)="",NA(),VLOOKUP($C909,'sin-list 180320_update'!$B$2:$S$835,4,FALSE)))</f>
        <v>#N/A</v>
      </c>
      <c r="L909" s="76" t="e">
        <f>IF($C909="-",IF($A909="-",VLOOKUP($D909,'sin-list 180320_update'!$C$2:$S$835,6,FALSE),VLOOKUP($A909,'sin-list 180320_update'!$A$2:$S$835,8,FALSE)),VLOOKUP($C909,'sin-list 180320_update'!$B$2:$S$835,7,FALSE))</f>
        <v>#N/A</v>
      </c>
      <c r="M909" s="76" t="e">
        <f>IF($C909="-",IF($A909="-",IF(VLOOKUP($D909,'sin-list 180320_update'!$C$2:$S$835,8,FALSE)="",NA(),VLOOKUP($D909,'sin-list 180320_update'!$C$2:$S$835,8,FALSE)),IF(VLOOKUP($A909,'sin-list 180320_update'!$A$2:$S$835,10,FALSE)="",NA(),VLOOKUP($A909,'sin-list 180320_update'!$A$2:$S$835,10,FALSE))),IF(VLOOKUP($C909,'sin-list 180320_update'!$B$2:$S$835,9,FALSE)="",NA(),VLOOKUP($C909,'sin-list 180320_update'!$B$2:$S$835,9,FALSE)))</f>
        <v>#N/A</v>
      </c>
      <c r="N909" s="76" t="e">
        <f>IF($C909="-",IF($A909="-",IF(VLOOKUP($D909,'REACH Bilaga XVII_update'!$A$5:$E$131,4,FALSE)="",NA(),VLOOKUP($D909,'REACH Bilaga XVII_update'!$A$5:$E$131,4,FALSE)),IF(VLOOKUP($A909,'REACH Bilaga XVII_update'!$C$5:$D$131,2,FALSE)="",NA(),VLOOKUP($A909,'REACH Bilaga XVII_update'!$C$5:$D$131,2,FALSE))),IF(VLOOKUP($C909,'REACH Bilaga XVII_update'!$B$5:$D$131,3,FALSE)="",NA(),VLOOKUP($C909,'REACH Bilaga XVII_update'!$B$5:$D$131,3,FALSE)))</f>
        <v>#N/A</v>
      </c>
      <c r="O909" s="76" t="e">
        <f>IF($C909="-",IF($A909="-",IF(VLOOKUP($D909,' REACH Bilaga 59_update'!$A$5:$E$210,5,FALSE)="",NA(),VLOOKUP($D909,' REACH Bilaga 59_update'!$A$5:$E$210,5,FALSE)),IF(VLOOKUP($A909,' REACH Bilaga 59_update'!$D$5:$E$210,2,FALSE)="",NA(),VLOOKUP($A909,' REACH Bilaga 59_update'!$D$5:$E$210,2,FALSE))),IF(VLOOKUP($C909,' REACH Bilaga 59_update'!$C$5:$E$210,3,FALSE)="",NA(),VLOOKUP($C909,' REACH Bilaga 59_update'!$C$5:$E$210,3,FALSE)))</f>
        <v>#N/A</v>
      </c>
      <c r="P909" s="76" t="str">
        <f>IF(C909="-",IF(A909="-",IFERROR(VLOOKUP($D909,' REACH Bilaga 59_update'!$A$5:$F$210,MATCH(Sammanfattning!P$1,' REACH Bilaga 59_update'!$A$4:$F$4,0),FALSE),VLOOKUP($D909,'REACH Bilaga XIV_update'!$A$4:$H$110,MATCH(Sammanfattning!P$1,'REACH Bilaga XIV_update'!$A$4:$H$4,0),FALSE)),IFERROR(VLOOKUP($A909,' REACH Bilaga 59_update'!$D$5:$F$210,MATCH(Sammanfattning!P$1,' REACH Bilaga 59_update'!$D$4:$F$4,0),FALSE),VLOOKUP($A909,'REACH Bilaga XIV_update'!$D$4:$H$110,MATCH(Sammanfattning!P$1,'REACH Bilaga XIV_update'!$D$4:$H$4,0),FALSE))),IFERROR(VLOOKUP($C909,' REACH Bilaga 59_update'!$C$5:$F$210,MATCH(Sammanfattning!P$1,' REACH Bilaga 59_update'!$C$4:$F$4,0),FALSE),VLOOKUP($C909,'REACH Bilaga XIV_update'!$C$4:$H$110,MATCH(Sammanfattning!P$1,'REACH Bilaga XIV_update'!$C$4:$H$4,0),FALSE)))</f>
        <v>Endocrine disrupting properties (Article 57(f) - environment)</v>
      </c>
      <c r="Q909" s="76" t="e">
        <f>IF($C909="-",IF($A909="-",IF(VLOOKUP($D909,'REACH Bilaga XIV_update'!$A$5:$I$110,9,FALSE)="",NA(),VLOOKUP($D909,'REACH Bilaga XIV_update'!$A$5:$I$110,9,FALSE)),IF(VLOOKUP($A909,'REACH Bilaga XIV_update'!$D$5:$I$110,6,FALSE)="",NA(),VLOOKUP($A909,'REACH Bilaga XIV_update'!$D$5:$I$110,6,FALSE))),IF(VLOOKUP($C909,'REACH Bilaga XIV_update'!$C$5:$I$110,7,FALSE)="",NA(),VLOOKUP($C909,'REACH Bilaga XIV_update'!$C$5:$I$110,7,FALSE)))</f>
        <v>#N/A</v>
      </c>
      <c r="R909" s="76" t="e">
        <f>IF($C909="-",IF($A909="-",IF(VLOOKUP($D909,CoRAP_update!$A$5:$O$376,15,FALSE)="",NA(),VLOOKUP($D909,CoRAP_update!$A$5:$O$376,15,FALSE)),IF(VLOOKUP($A909,CoRAP_update!$D$5:$O$376,12,FALSE)="",NA(),VLOOKUP($A909,CoRAP_update!$D$5:$O$376,12,FALSE))),IF(VLOOKUP($C909,CoRAP_update!$C$5:$O$376,13,FALSE)="",NA(),VLOOKUP($C909,CoRAP_update!$C$5:$O$376,13,FALSE)))</f>
        <v>#N/A</v>
      </c>
      <c r="S909" s="144" t="e">
        <f>IF($C909="-",IF($A909="-",VLOOKUP($D909,CoRAP_update!$A$5:$J$376,MATCH(Sammanfattning!S$1,CoRAP_update!$A$4:$J$4,0),FALSE),VLOOKUP($A909,CoRAP_update!$D$5:$J$376,MATCH(Sammanfattning!S$1,CoRAP_update!$D$4:$J$4,0),FALSE)),VLOOKUP($C909,CoRAP_update!$C$5:$J$376,MATCH(Sammanfattning!S$1,CoRAP_update!$C$4:$J$4,0),FALSE))</f>
        <v>#N/A</v>
      </c>
      <c r="T909" s="76" t="e">
        <f>IF($A909="-",VLOOKUP($D909,EDC_update!$C$2:$F$450,4,FALSE),VLOOKUP($A909,EDC_update!$B$2:$F$450,5,FALSE))</f>
        <v>#N/A</v>
      </c>
      <c r="V909" s="78">
        <f>IF(IFERROR(SEARCH("PBT",P909),99)=99,IF(IFERROR(SEARCH("suspected PBT",S909),99)=99,IF(IFERROR(SEARCH("concluded to be PBT",K909),99)=99,IF(IFERROR(SEARCH("PBT",S909),99)=99,IF(IFERROR(SEARCH("PBT cand",L909),99)=99,IF(IFERROR(SEARCH("PBT",L909),99)=99,IF(IFERROR(SEARCH("persistent, bioackumulative and toxic properties",K909),99)=99,0,Scoring!$E$3),Scoring!$E$3),Scoring!$E$7),Scoring!$E$3),Scoring!$E$5),Scoring!$E$6),Scoring!$E$3)</f>
        <v>0</v>
      </c>
      <c r="W909" s="78">
        <f>IF(IFERROR(SEARCH("vPvB",P909),99)=99,IF(IFERROR(SEARCH("suspected pbt/vPvB",S909),99)=99,IF(IFERROR(SEARCH("vPvB",S909),99)=99,IF(IFERROR(SEARCH("concluded to be a vPvB",S909),99)=99,IF(IFERROR(SEARCH("identified as vPvB",K909),99)=99,IF(IFERROR(SEARCH("concluded to be a vPvB",K909),99)=99,IF(IFERROR(SEARCH("concluded to be both pbt and vPvB",S909),99)=99,IF(IFERROR(SEARCH("concluded to be both pbt and vPvB",K909),99)=99,0,Scoring!$E$5),Scoring!$E$5),Scoring!$E$5),Scoring!$E$5),Scoring!$E$5),Scoring!$E$4),Scoring!$E$6),Scoring!$E$4)</f>
        <v>0</v>
      </c>
      <c r="X909" s="78">
        <f>IF(IFERROR(SEARCH("H410",N909),99)=99,IF(IFERROR(SEARCH("H410",O909),99)=99,IF(IFERROR(SEARCH("H410",Q909),99)=99,IF(IFERROR(SEARCH("H410",M909),99)=99,IF(IFERROR(SEARCH("H410",R909),99)=99,IF(IFERROR(SEARCH("H411",N909),99)=99,IF(IFERROR(SEARCH("H411",O909),99)=99,IF(IFERROR(SEARCH("H411",Q909),99)=99,IF(IFERROR(SEARCH("H411",M909),99)=99,IF(IFERROR(SEARCH("H411",R909),99)=99,IF(IFERROR(SEARCH("H413",N909),99)=99,IF(IFERROR(SEARCH("H413",O909),99)=99,IF(IFERROR(SEARCH("H413",Q909),99)=99,IF(IFERROR(SEARCH("H413",M909),99)=99,IF(IFERROR(SEARCH("H413",R909),99)=99,IF(IFERROR(SEARCH("H412",N909),99)=99,IF(IFERROR(SEARCH("H412",O909),99)=99,IF(IFERROR(SEARCH("H412",Q909),99)=99,IF(IFERROR(SEARCH("H412",M909),99)=99,IF(IFERROR(SEARCH("H412",R909),99)=99,0,Scoring!$E$2),Scoring!$E$2),Scoring!$E$2),Scoring!$E$2),Scoring!$E$2),Scoring!$E$2),Scoring!$E$2),Scoring!$E$2),Scoring!$E$2),Scoring!$E$2),Scoring!$E$2),Scoring!$E$2),Scoring!$E$2),Scoring!$E$2),Scoring!$E$2),Scoring!$E$2),Scoring!$E$2),Scoring!$E$2),Scoring!$E$2),Scoring!$E$2)</f>
        <v>0</v>
      </c>
      <c r="Y909" s="78">
        <f>IF(IFERROR(SEARCH("CMR",K909),99)=99,IF(IFERROR(SEARCH("Suspected CMR",S909),99)=99,IF(IFERROR(SEARCH("CMR",S909),99)=99,0,Scoring!$E$8),Scoring!$E$9),Scoring!$E$8)</f>
        <v>0</v>
      </c>
      <c r="Z909" s="78">
        <f>IF(IFERROR(SEARCH("H350",N909),99)=99,IF(IFERROR(SEARCH("H350",O909),99)=99,IF(IFERROR(SEARCH("H350",Q909),99)=99,IF(IFERROR(SEARCH("H350",M909),99)=99,IF(IFERROR(SEARCH("H350",R909),99)=99,IF(IFERROR(SEARCH("H351",N909),99)=99,IF(IFERROR(SEARCH("H351",O909),99)=99,IF(IFERROR(SEARCH("H351",Q909),99)=99,IF(IFERROR(SEARCH("H351",M909),99)=99,IF(IFERROR(SEARCH("H351",R909),99)=99,IF(IFERROR(SEARCH("carcinogenic",P909),99)=99,IF(IFERROR(SEARCH("suspected carcinogenic",S909),99)=99,0,Scoring!$E$12),Scoring!$E$11),Scoring!$E$10),Scoring!$E$10),Scoring!$E$10),Scoring!$E$10),Scoring!$E$10),Scoring!$E$10),Scoring!$E$10),Scoring!$E$10),Scoring!$E$10),Scoring!$E$10)</f>
        <v>0</v>
      </c>
      <c r="AA909" s="78">
        <f>IF(IFERROR(SEARCH("H340",N909),99)=99,IF(IFERROR(SEARCH("H340",O909),99)=99,IF(IFERROR(SEARCH("H340",Q909),99)=99,IF(IFERROR(SEARCH("H340",M909),99)=99,IF(IFERROR(SEARCH("H340",R909),99)=99,IF(IFERROR(SEARCH("H341",N909),99)=99,IF(IFERROR(SEARCH("H341",O909),99)=99,IF(IFERROR(SEARCH("H341",Q909),99)=99,IF(IFERROR(SEARCH("H341",M909),99)=99,IF(IFERROR(SEARCH("H341",R909),99)=99,IF(IFERROR(SEARCH("mutagenic",P909),99)=99,IF(IFERROR(SEARCH("suspected mutagenic",S909),99)=99,0,Scoring!$E$15),Scoring!$E$14),Scoring!$E$13),Scoring!$E$13),Scoring!$E$13),Scoring!$E$13),Scoring!$E$13),Scoring!$E$13),Scoring!$E$13),Scoring!$E$13),Scoring!$E$13),Scoring!$E$13)</f>
        <v>0</v>
      </c>
      <c r="AB909" s="78">
        <f>IF(IFERROR(SEARCH("H360",N909),99)=99,IF(IFERROR(SEARCH("H360",O909),99)=99,IF(IFERROR(SEARCH("H360",Q909),99)=99,IF(IFERROR(SEARCH("H360",M909),99)=99,IF(IFERROR(SEARCH("H360",R909),99)=99,IF(IFERROR(SEARCH("H361",N909),99)=99,IF(IFERROR(SEARCH("H361",O909),99)=99,IF(IFERROR(SEARCH("H361",Q909),99)=99,IF(IFERROR(SEARCH("H361",M909),99)=99,IF(IFERROR(SEARCH("H361",R909),99)=99,IF(IFERROR(SEARCH("reproduction",P909),99)=99,IF(IFERROR(SEARCH("suspected reprotoxic",S909),99)=99,IF(IFERROR(SEARCH("reprotoxic",S909),99)=99,IF(IFERROR(SEARCH("reprotoxic",K909),99)=99,0,Scoring!$E$18),Scoring!$E$18),Scoring!$E$19),Scoring!$E$17),Scoring!$E$16),Scoring!$E$16),Scoring!$E$16),Scoring!$E$16),Scoring!$E$16),Scoring!$E$16),Scoring!$E$16),Scoring!$E$16),Scoring!$E$16),Scoring!$E$16)</f>
        <v>0</v>
      </c>
      <c r="AC909" s="78">
        <f>IF(IFERROR(SEARCH("57f",L909),99)=99,IF(IFERROR(SEARCH("57(f)",P909),99)=99,0,Scoring!$E$20),Scoring!$E$20)</f>
        <v>1</v>
      </c>
      <c r="AD909" s="78">
        <f>IF(IFERROR(SEARCH("CAT1",T909),99)=99,IF(IFERROR(SEARCH("CAT2",T909),99)=99,IF(IFERROR(SEARCH("CAT3",T909),99)=99,IF(IFERROR(SEARCH("concluded to be endocrine",K909),99)=99,IF(IFERROR(SEARCH("categorised as endocrine",K909),99)=99,IF(IFERROR(SEARCH("endocrine disrupting",P909),99)=99,IF(IFERROR(SEARCH("endocrine disrupting",K909),99)=99,IF(IFERROR(SEARCH("suspected endocrine",S909),99)=99,IF(IFERROR(SEARCH("potential endocrine",S909),99)=99,0,Scoring!$E$25),Scoring!$E$25),Scoring!$E$24),Scoring!$E$24),Scoring!$E$24),Scoring!$E$24),Scoring!$E$23),Scoring!$E$22),Scoring!$E$21)</f>
        <v>1</v>
      </c>
      <c r="AE909" s="78">
        <f>IF(IFERROR(SEARCH("suspected sensitiser",S909),99)=99,IF(IFERROR(SEARCH("sensitiser",S909),99)=99,IF(IFERROR(SEARCH("other hazard based concern",S909),99)=99,0,Scoring!$E$28),Scoring!$E$26),Scoring!$E$27)</f>
        <v>0</v>
      </c>
      <c r="AF909" s="78">
        <f>IF(IFERROR(M909,1)=1,IF(IFERROR(N909,1)=1,IF(IFERROR(O909,1)=1,IF(IFERROR(Q909,1)=1,IF(IFERROR(R909,1)=1,IF(IFERROR(T909,1)=1,IF(IFERROR(K909,1)=1,IF(IFERROR(P909,1)=1,IF(IFERROR(S909,1)=1,Scoring!$E$29,0),0),0),0),0),0),0),0),0)</f>
        <v>0</v>
      </c>
      <c r="AG909" s="78">
        <f t="shared" si="69"/>
        <v>2</v>
      </c>
      <c r="AI909" s="93"/>
      <c r="AJ909" s="94"/>
      <c r="AK909" s="76"/>
      <c r="AL909" s="75"/>
      <c r="AN909" s="79"/>
      <c r="AO909" s="79"/>
      <c r="AP909" s="79"/>
      <c r="AQ909" s="79"/>
      <c r="AR909" s="79"/>
      <c r="AS909" s="78"/>
      <c r="AU909" s="79">
        <f>IF(IFERROR(F909,99)=99,IF(IFERROR(G909,99)=99,IF(IFERROR(H909,99)=99,IF(IFERROR(I909,99)=99,IF(IFERROR(E909,99)=99,IF(IFERROR(J909,99)=99,0,Scoring!$B$7),Scoring!$B$3),Scoring!$B$2),Scoring!$B$6),Scoring!$B$5),Scoring!$B$4)</f>
        <v>1</v>
      </c>
      <c r="AV909" s="78">
        <f t="shared" si="70"/>
        <v>2</v>
      </c>
      <c r="AW909" s="78"/>
      <c r="AX909" s="66"/>
      <c r="AY909" s="78"/>
      <c r="AZ909" s="76"/>
      <c r="BB909" s="76"/>
    </row>
    <row r="910" spans="1:54" x14ac:dyDescent="0.25">
      <c r="A910" s="80" t="s">
        <v>30</v>
      </c>
      <c r="B910" s="80" t="s">
        <v>30</v>
      </c>
      <c r="C910" s="80" t="s">
        <v>11208</v>
      </c>
      <c r="D910" s="80" t="s">
        <v>11231</v>
      </c>
      <c r="E910" s="76" t="e">
        <f>IF(C910="-",IF(A910="-",VLOOKUP(D910,'sin-list 180320_update'!$C$2:$C$835,1,FALSE),VLOOKUP(A910,'sin-list 180320_update'!$A$2:$A$835,1,FALSE)),VLOOKUP(C910,'sin-list 180320_update'!$B$2:$B$835,1,FALSE))</f>
        <v>#N/A</v>
      </c>
      <c r="F910" s="76" t="e">
        <f>IF($C910="-",IF($A910="-",VLOOKUP($D910,'REACH Bilaga XVII_update'!$A$5:$A$131,1,FALSE),VLOOKUP($A910,'REACH Bilaga XVII_update'!$C$5:$C$131,1,FALSE)),VLOOKUP($C910,'REACH Bilaga XVII_update'!$B$5:$B$131,1,FALSE))</f>
        <v>#N/A</v>
      </c>
      <c r="G910" s="76" t="str">
        <f>IF($C910="-",IF($A910="-",VLOOKUP($D910,' REACH Bilaga 59_update'!$A$5:$A$210,1,FALSE),VLOOKUP($A910,' REACH Bilaga 59_update'!$D$5:$D$210,1,FALSE)),VLOOKUP($C910,' REACH Bilaga 59_update'!$C$5:$C$210,1,FALSE))</f>
        <v>939-460-0</v>
      </c>
      <c r="H910" s="76" t="e">
        <f>IF($C910="-",IF($A910="-",VLOOKUP($D910,'REACH Bilaga XIV_update'!$A$5:$A$110,1,FALSE),VLOOKUP($A910,'REACH Bilaga XIV_update'!$D$5:$D$110,1,FALSE)),VLOOKUP($C910,'REACH Bilaga XIV_update'!$C$5:$C$110,1,FALSE))</f>
        <v>#N/A</v>
      </c>
      <c r="I910" s="76" t="e">
        <f>IF($C910="-",IF($A910="-",VLOOKUP($D910,CoRAP_update!$A$5:$A$376,1,FALSE),VLOOKUP($A910,CoRAP_update!$D$5:$D$376,1,FALSE)),VLOOKUP($C910,CoRAP_update!$C$5:$C$376,1,FALSE))</f>
        <v>#N/A</v>
      </c>
      <c r="J910" s="76" t="e">
        <f>IF($C910="-",IF($A910="-",VLOOKUP($D910,EDC_update!$C$2:$C$450,1,FALSE),VLOOKUP($A910,EDC_update!$B$2:$B$450,1,FALSE)),VLOOKUP($C910,EDC_update!$L$2:$L$450,1,FALSE))</f>
        <v>#N/A</v>
      </c>
      <c r="K910" s="76" t="e">
        <f>IF($C910="-",IF($A910="-",IF(VLOOKUP($D910,'sin-list 180320_update'!$C$2:$S$835,3,FALSE)="",NA(),VLOOKUP($D910,'sin-list 180320_update'!$C$2:$S$835,3,FALSE)),IF(VLOOKUP($A910,'sin-list 180320_update'!$A$2:$S$835,5,FALSE)="",NA(),VLOOKUP($A910,'sin-list 180320_update'!$A$2:$S$835,5,FALSE))),IF(VLOOKUP($C910,'sin-list 180320_update'!$B$2:$S$835,4,FALSE)="",NA(),VLOOKUP($C910,'sin-list 180320_update'!$B$2:$S$835,4,FALSE)))</f>
        <v>#N/A</v>
      </c>
      <c r="L910" s="76" t="e">
        <f>IF($C910="-",IF($A910="-",VLOOKUP($D910,'sin-list 180320_update'!$C$2:$S$835,6,FALSE),VLOOKUP($A910,'sin-list 180320_update'!$A$2:$S$835,8,FALSE)),VLOOKUP($C910,'sin-list 180320_update'!$B$2:$S$835,7,FALSE))</f>
        <v>#N/A</v>
      </c>
      <c r="M910" s="76" t="e">
        <f>IF($C910="-",IF($A910="-",IF(VLOOKUP($D910,'sin-list 180320_update'!$C$2:$S$835,8,FALSE)="",NA(),VLOOKUP($D910,'sin-list 180320_update'!$C$2:$S$835,8,FALSE)),IF(VLOOKUP($A910,'sin-list 180320_update'!$A$2:$S$835,10,FALSE)="",NA(),VLOOKUP($A910,'sin-list 180320_update'!$A$2:$S$835,10,FALSE))),IF(VLOOKUP($C910,'sin-list 180320_update'!$B$2:$S$835,9,FALSE)="",NA(),VLOOKUP($C910,'sin-list 180320_update'!$B$2:$S$835,9,FALSE)))</f>
        <v>#N/A</v>
      </c>
      <c r="N910" s="76" t="e">
        <f>IF($C910="-",IF($A910="-",IF(VLOOKUP($D910,'REACH Bilaga XVII_update'!$A$5:$E$131,4,FALSE)="",NA(),VLOOKUP($D910,'REACH Bilaga XVII_update'!$A$5:$E$131,4,FALSE)),IF(VLOOKUP($A910,'REACH Bilaga XVII_update'!$C$5:$D$131,2,FALSE)="",NA(),VLOOKUP($A910,'REACH Bilaga XVII_update'!$C$5:$D$131,2,FALSE))),IF(VLOOKUP($C910,'REACH Bilaga XVII_update'!$B$5:$D$131,3,FALSE)="",NA(),VLOOKUP($C910,'REACH Bilaga XVII_update'!$B$5:$D$131,3,FALSE)))</f>
        <v>#N/A</v>
      </c>
      <c r="O910" s="76" t="e">
        <f>IF($C910="-",IF($A910="-",IF(VLOOKUP($D910,' REACH Bilaga 59_update'!$A$5:$E$210,5,FALSE)="",NA(),VLOOKUP($D910,' REACH Bilaga 59_update'!$A$5:$E$210,5,FALSE)),IF(VLOOKUP($A910,' REACH Bilaga 59_update'!$D$5:$E$210,2,FALSE)="",NA(),VLOOKUP($A910,' REACH Bilaga 59_update'!$D$5:$E$210,2,FALSE))),IF(VLOOKUP($C910,' REACH Bilaga 59_update'!$C$5:$E$210,3,FALSE)="",NA(),VLOOKUP($C910,' REACH Bilaga 59_update'!$C$5:$E$210,3,FALSE)))</f>
        <v>#N/A</v>
      </c>
      <c r="P910" s="76" t="str">
        <f>IF(C910="-",IF(A910="-",IFERROR(VLOOKUP($D910,' REACH Bilaga 59_update'!$A$5:$F$210,MATCH(Sammanfattning!P$1,' REACH Bilaga 59_update'!$A$4:$F$4,0),FALSE),VLOOKUP($D910,'REACH Bilaga XIV_update'!$A$4:$H$110,MATCH(Sammanfattning!P$1,'REACH Bilaga XIV_update'!$A$4:$H$4,0),FALSE)),IFERROR(VLOOKUP($A910,' REACH Bilaga 59_update'!$D$5:$F$210,MATCH(Sammanfattning!P$1,' REACH Bilaga 59_update'!$D$4:$F$4,0),FALSE),VLOOKUP($A910,'REACH Bilaga XIV_update'!$D$4:$H$110,MATCH(Sammanfattning!P$1,'REACH Bilaga XIV_update'!$D$4:$H$4,0),FALSE))),IFERROR(VLOOKUP($C910,' REACH Bilaga 59_update'!$C$5:$F$210,MATCH(Sammanfattning!P$1,' REACH Bilaga 59_update'!$C$4:$F$4,0),FALSE),VLOOKUP($C910,'REACH Bilaga XIV_update'!$C$4:$H$110,MATCH(Sammanfattning!P$1,'REACH Bilaga XIV_update'!$C$4:$H$4,0),FALSE)))</f>
        <v>Endocrine disrupting properties (Article 57(f) - environment)</v>
      </c>
      <c r="Q910" s="76" t="e">
        <f>IF($C910="-",IF($A910="-",IF(VLOOKUP($D910,'REACH Bilaga XIV_update'!$A$5:$I$110,9,FALSE)="",NA(),VLOOKUP($D910,'REACH Bilaga XIV_update'!$A$5:$I$110,9,FALSE)),IF(VLOOKUP($A910,'REACH Bilaga XIV_update'!$D$5:$I$110,6,FALSE)="",NA(),VLOOKUP($A910,'REACH Bilaga XIV_update'!$D$5:$I$110,6,FALSE))),IF(VLOOKUP($C910,'REACH Bilaga XIV_update'!$C$5:$I$110,7,FALSE)="",NA(),VLOOKUP($C910,'REACH Bilaga XIV_update'!$C$5:$I$110,7,FALSE)))</f>
        <v>#N/A</v>
      </c>
      <c r="R910" s="76" t="e">
        <f>IF($C910="-",IF($A910="-",IF(VLOOKUP($D910,CoRAP_update!$A$5:$O$376,15,FALSE)="",NA(),VLOOKUP($D910,CoRAP_update!$A$5:$O$376,15,FALSE)),IF(VLOOKUP($A910,CoRAP_update!$D$5:$O$376,12,FALSE)="",NA(),VLOOKUP($A910,CoRAP_update!$D$5:$O$376,12,FALSE))),IF(VLOOKUP($C910,CoRAP_update!$C$5:$O$376,13,FALSE)="",NA(),VLOOKUP($C910,CoRAP_update!$C$5:$O$376,13,FALSE)))</f>
        <v>#N/A</v>
      </c>
      <c r="S910" s="144" t="e">
        <f>IF($C910="-",IF($A910="-",VLOOKUP($D910,CoRAP_update!$A$5:$J$376,MATCH(Sammanfattning!S$1,CoRAP_update!$A$4:$J$4,0),FALSE),VLOOKUP($A910,CoRAP_update!$D$5:$J$376,MATCH(Sammanfattning!S$1,CoRAP_update!$D$4:$J$4,0),FALSE)),VLOOKUP($C910,CoRAP_update!$C$5:$J$376,MATCH(Sammanfattning!S$1,CoRAP_update!$C$4:$J$4,0),FALSE))</f>
        <v>#N/A</v>
      </c>
      <c r="T910" s="76" t="e">
        <f>IF($A910="-",VLOOKUP($D910,EDC_update!$C$2:$F$450,4,FALSE),VLOOKUP($A910,EDC_update!$B$2:$F$450,5,FALSE))</f>
        <v>#N/A</v>
      </c>
      <c r="V910" s="78">
        <f>IF(IFERROR(SEARCH("PBT",P910),99)=99,IF(IFERROR(SEARCH("suspected PBT",S910),99)=99,IF(IFERROR(SEARCH("concluded to be PBT",K910),99)=99,IF(IFERROR(SEARCH("PBT",S910),99)=99,IF(IFERROR(SEARCH("PBT cand",L910),99)=99,IF(IFERROR(SEARCH("PBT",L910),99)=99,IF(IFERROR(SEARCH("persistent, bioackumulative and toxic properties",K910),99)=99,0,Scoring!$E$3),Scoring!$E$3),Scoring!$E$7),Scoring!$E$3),Scoring!$E$5),Scoring!$E$6),Scoring!$E$3)</f>
        <v>0</v>
      </c>
      <c r="W910" s="78">
        <f>IF(IFERROR(SEARCH("vPvB",P910),99)=99,IF(IFERROR(SEARCH("suspected pbt/vPvB",S910),99)=99,IF(IFERROR(SEARCH("vPvB",S910),99)=99,IF(IFERROR(SEARCH("concluded to be a vPvB",S910),99)=99,IF(IFERROR(SEARCH("identified as vPvB",K910),99)=99,IF(IFERROR(SEARCH("concluded to be a vPvB",K910),99)=99,IF(IFERROR(SEARCH("concluded to be both pbt and vPvB",S910),99)=99,IF(IFERROR(SEARCH("concluded to be both pbt and vPvB",K910),99)=99,0,Scoring!$E$5),Scoring!$E$5),Scoring!$E$5),Scoring!$E$5),Scoring!$E$5),Scoring!$E$4),Scoring!$E$6),Scoring!$E$4)</f>
        <v>0</v>
      </c>
      <c r="X910" s="78">
        <f>IF(IFERROR(SEARCH("H410",N910),99)=99,IF(IFERROR(SEARCH("H410",O910),99)=99,IF(IFERROR(SEARCH("H410",Q910),99)=99,IF(IFERROR(SEARCH("H410",M910),99)=99,IF(IFERROR(SEARCH("H410",R910),99)=99,IF(IFERROR(SEARCH("H411",N910),99)=99,IF(IFERROR(SEARCH("H411",O910),99)=99,IF(IFERROR(SEARCH("H411",Q910),99)=99,IF(IFERROR(SEARCH("H411",M910),99)=99,IF(IFERROR(SEARCH("H411",R910),99)=99,IF(IFERROR(SEARCH("H413",N910),99)=99,IF(IFERROR(SEARCH("H413",O910),99)=99,IF(IFERROR(SEARCH("H413",Q910),99)=99,IF(IFERROR(SEARCH("H413",M910),99)=99,IF(IFERROR(SEARCH("H413",R910),99)=99,IF(IFERROR(SEARCH("H412",N910),99)=99,IF(IFERROR(SEARCH("H412",O910),99)=99,IF(IFERROR(SEARCH("H412",Q910),99)=99,IF(IFERROR(SEARCH("H412",M910),99)=99,IF(IFERROR(SEARCH("H412",R910),99)=99,0,Scoring!$E$2),Scoring!$E$2),Scoring!$E$2),Scoring!$E$2),Scoring!$E$2),Scoring!$E$2),Scoring!$E$2),Scoring!$E$2),Scoring!$E$2),Scoring!$E$2),Scoring!$E$2),Scoring!$E$2),Scoring!$E$2),Scoring!$E$2),Scoring!$E$2),Scoring!$E$2),Scoring!$E$2),Scoring!$E$2),Scoring!$E$2),Scoring!$E$2)</f>
        <v>0</v>
      </c>
      <c r="Y910" s="78">
        <f>IF(IFERROR(SEARCH("CMR",K910),99)=99,IF(IFERROR(SEARCH("Suspected CMR",S910),99)=99,IF(IFERROR(SEARCH("CMR",S910),99)=99,0,Scoring!$E$8),Scoring!$E$9),Scoring!$E$8)</f>
        <v>0</v>
      </c>
      <c r="Z910" s="78">
        <f>IF(IFERROR(SEARCH("H350",N910),99)=99,IF(IFERROR(SEARCH("H350",O910),99)=99,IF(IFERROR(SEARCH("H350",Q910),99)=99,IF(IFERROR(SEARCH("H350",M910),99)=99,IF(IFERROR(SEARCH("H350",R910),99)=99,IF(IFERROR(SEARCH("H351",N910),99)=99,IF(IFERROR(SEARCH("H351",O910),99)=99,IF(IFERROR(SEARCH("H351",Q910),99)=99,IF(IFERROR(SEARCH("H351",M910),99)=99,IF(IFERROR(SEARCH("H351",R910),99)=99,IF(IFERROR(SEARCH("carcinogenic",P910),99)=99,IF(IFERROR(SEARCH("suspected carcinogenic",S910),99)=99,0,Scoring!$E$12),Scoring!$E$11),Scoring!$E$10),Scoring!$E$10),Scoring!$E$10),Scoring!$E$10),Scoring!$E$10),Scoring!$E$10),Scoring!$E$10),Scoring!$E$10),Scoring!$E$10),Scoring!$E$10)</f>
        <v>0</v>
      </c>
      <c r="AA910" s="78">
        <f>IF(IFERROR(SEARCH("H340",N910),99)=99,IF(IFERROR(SEARCH("H340",O910),99)=99,IF(IFERROR(SEARCH("H340",Q910),99)=99,IF(IFERROR(SEARCH("H340",M910),99)=99,IF(IFERROR(SEARCH("H340",R910),99)=99,IF(IFERROR(SEARCH("H341",N910),99)=99,IF(IFERROR(SEARCH("H341",O910),99)=99,IF(IFERROR(SEARCH("H341",Q910),99)=99,IF(IFERROR(SEARCH("H341",M910),99)=99,IF(IFERROR(SEARCH("H341",R910),99)=99,IF(IFERROR(SEARCH("mutagenic",P910),99)=99,IF(IFERROR(SEARCH("suspected mutagenic",S910),99)=99,0,Scoring!$E$15),Scoring!$E$14),Scoring!$E$13),Scoring!$E$13),Scoring!$E$13),Scoring!$E$13),Scoring!$E$13),Scoring!$E$13),Scoring!$E$13),Scoring!$E$13),Scoring!$E$13),Scoring!$E$13)</f>
        <v>0</v>
      </c>
      <c r="AB910" s="78">
        <f>IF(IFERROR(SEARCH("H360",N910),99)=99,IF(IFERROR(SEARCH("H360",O910),99)=99,IF(IFERROR(SEARCH("H360",Q910),99)=99,IF(IFERROR(SEARCH("H360",M910),99)=99,IF(IFERROR(SEARCH("H360",R910),99)=99,IF(IFERROR(SEARCH("H361",N910),99)=99,IF(IFERROR(SEARCH("H361",O910),99)=99,IF(IFERROR(SEARCH("H361",Q910),99)=99,IF(IFERROR(SEARCH("H361",M910),99)=99,IF(IFERROR(SEARCH("H361",R910),99)=99,IF(IFERROR(SEARCH("reproduction",P910),99)=99,IF(IFERROR(SEARCH("suspected reprotoxic",S910),99)=99,IF(IFERROR(SEARCH("reprotoxic",S910),99)=99,IF(IFERROR(SEARCH("reprotoxic",K910),99)=99,0,Scoring!$E$18),Scoring!$E$18),Scoring!$E$19),Scoring!$E$17),Scoring!$E$16),Scoring!$E$16),Scoring!$E$16),Scoring!$E$16),Scoring!$E$16),Scoring!$E$16),Scoring!$E$16),Scoring!$E$16),Scoring!$E$16),Scoring!$E$16)</f>
        <v>0</v>
      </c>
      <c r="AC910" s="78">
        <f>IF(IFERROR(SEARCH("57f",L910),99)=99,IF(IFERROR(SEARCH("57(f)",P910),99)=99,0,Scoring!$E$20),Scoring!$E$20)</f>
        <v>1</v>
      </c>
      <c r="AD910" s="78">
        <f>IF(IFERROR(SEARCH("CAT1",T910),99)=99,IF(IFERROR(SEARCH("CAT2",T910),99)=99,IF(IFERROR(SEARCH("CAT3",T910),99)=99,IF(IFERROR(SEARCH("concluded to be endocrine",K910),99)=99,IF(IFERROR(SEARCH("categorised as endocrine",K910),99)=99,IF(IFERROR(SEARCH("endocrine disrupting",P910),99)=99,IF(IFERROR(SEARCH("endocrine disrupting",K910),99)=99,IF(IFERROR(SEARCH("suspected endocrine",S910),99)=99,IF(IFERROR(SEARCH("potential endocrine",S910),99)=99,0,Scoring!$E$25),Scoring!$E$25),Scoring!$E$24),Scoring!$E$24),Scoring!$E$24),Scoring!$E$24),Scoring!$E$23),Scoring!$E$22),Scoring!$E$21)</f>
        <v>1</v>
      </c>
      <c r="AE910" s="78">
        <f>IF(IFERROR(SEARCH("suspected sensitiser",S910),99)=99,IF(IFERROR(SEARCH("sensitiser",S910),99)=99,IF(IFERROR(SEARCH("other hazard based concern",S910),99)=99,0,Scoring!$E$28),Scoring!$E$26),Scoring!$E$27)</f>
        <v>0</v>
      </c>
      <c r="AF910" s="78">
        <f>IF(IFERROR(M910,1)=1,IF(IFERROR(N910,1)=1,IF(IFERROR(O910,1)=1,IF(IFERROR(Q910,1)=1,IF(IFERROR(R910,1)=1,IF(IFERROR(T910,1)=1,IF(IFERROR(K910,1)=1,IF(IFERROR(P910,1)=1,IF(IFERROR(S910,1)=1,Scoring!$E$29,0),0),0),0),0),0),0),0),0)</f>
        <v>0</v>
      </c>
      <c r="AG910" s="78">
        <f t="shared" si="69"/>
        <v>2</v>
      </c>
      <c r="AI910" s="93"/>
      <c r="AJ910" s="94"/>
      <c r="AK910" s="76"/>
      <c r="AL910" s="75"/>
      <c r="AN910" s="79"/>
      <c r="AO910" s="79"/>
      <c r="AP910" s="79"/>
      <c r="AQ910" s="79"/>
      <c r="AR910" s="79"/>
      <c r="AS910" s="78"/>
      <c r="AU910" s="79">
        <f>IF(IFERROR(F910,99)=99,IF(IFERROR(G910,99)=99,IF(IFERROR(H910,99)=99,IF(IFERROR(I910,99)=99,IF(IFERROR(E910,99)=99,IF(IFERROR(J910,99)=99,0,Scoring!$B$7),Scoring!$B$3),Scoring!$B$2),Scoring!$B$6),Scoring!$B$5),Scoring!$B$4)</f>
        <v>1</v>
      </c>
      <c r="AV910" s="78">
        <f t="shared" si="70"/>
        <v>2</v>
      </c>
      <c r="AW910" s="78"/>
      <c r="AX910" s="66"/>
      <c r="AY910" s="78"/>
      <c r="AZ910" s="76"/>
      <c r="BB910" s="76"/>
    </row>
    <row r="911" spans="1:54" x14ac:dyDescent="0.25">
      <c r="A911" s="146" t="s">
        <v>30</v>
      </c>
      <c r="B911" s="147" t="s">
        <v>30</v>
      </c>
      <c r="C911" s="146" t="s">
        <v>11351</v>
      </c>
      <c r="D911" s="146" t="s">
        <v>11350</v>
      </c>
      <c r="E911" s="76" t="e">
        <f>IF(C911="-",IF(A911="-",VLOOKUP(D911,'sin-list 180320_update'!$C$2:$C$835,1,FALSE),VLOOKUP(A911,'sin-list 180320_update'!$A$2:$A$835,1,FALSE)),VLOOKUP(C911,'sin-list 180320_update'!$B$2:$B$835,1,FALSE))</f>
        <v>#N/A</v>
      </c>
      <c r="F911" s="76" t="e">
        <f>IF($C911="-",IF($A911="-",VLOOKUP($D911,'REACH Bilaga XVII_update'!$A$5:$A$131,1,FALSE),VLOOKUP($A911,'REACH Bilaga XVII_update'!$C$5:$C$131,1,FALSE)),VLOOKUP($C911,'REACH Bilaga XVII_update'!$B$5:$B$131,1,FALSE))</f>
        <v>#N/A</v>
      </c>
      <c r="G911" s="76" t="e">
        <f>IF($C911="-",IF($A911="-",VLOOKUP($D911,' REACH Bilaga 59_update'!$A$5:$A$210,1,FALSE),VLOOKUP($A911,' REACH Bilaga 59_update'!$D$5:$D$210,1,FALSE)),VLOOKUP($C911,' REACH Bilaga 59_update'!$C$5:$C$210,1,FALSE))</f>
        <v>#N/A</v>
      </c>
      <c r="H911" s="76" t="str">
        <f>IF($C911="-",IF($A911="-",VLOOKUP($D911,'REACH Bilaga XIV_update'!$A$5:$A$110,1,FALSE),VLOOKUP($A911,'REACH Bilaga XIV_update'!$D$5:$D$110,1,FALSE)),VLOOKUP($C911,'REACH Bilaga XIV_update'!$C$5:$C$110,1,FALSE))</f>
        <v>939-975-0</v>
      </c>
      <c r="I911" s="76" t="e">
        <f>IF($C911="-",IF($A911="-",VLOOKUP($D911,CoRAP_update!$A$5:$A$376,1,FALSE),VLOOKUP($A911,CoRAP_update!$D$5:$D$376,1,FALSE)),VLOOKUP($C911,CoRAP_update!$C$5:$C$376,1,FALSE))</f>
        <v>#N/A</v>
      </c>
      <c r="J911" s="76" t="e">
        <f>IF($C911="-",IF($A911="-",VLOOKUP($D911,EDC_update!$C$2:$C$450,1,FALSE),VLOOKUP($A911,EDC_update!$B$2:$B$450,1,FALSE)),VLOOKUP($C911,EDC_update!$L$2:$L$450,1,FALSE))</f>
        <v>#N/A</v>
      </c>
      <c r="K911" s="76" t="e">
        <f>IF($C911="-",IF($A911="-",IF(VLOOKUP($D911,'sin-list 180320_update'!$C$2:$S$835,3,FALSE)="",NA(),VLOOKUP($D911,'sin-list 180320_update'!$C$2:$S$835,3,FALSE)),IF(VLOOKUP($A911,'sin-list 180320_update'!$A$2:$S$835,5,FALSE)="",NA(),VLOOKUP($A911,'sin-list 180320_update'!$A$2:$S$835,5,FALSE))),IF(VLOOKUP($C911,'sin-list 180320_update'!$B$2:$S$835,4,FALSE)="",NA(),VLOOKUP($C911,'sin-list 180320_update'!$B$2:$S$835,4,FALSE)))</f>
        <v>#N/A</v>
      </c>
      <c r="L911" s="76" t="e">
        <f>IF($C911="-",IF($A911="-",VLOOKUP($D911,'sin-list 180320_update'!$C$2:$S$835,6,FALSE),VLOOKUP($A911,'sin-list 180320_update'!$A$2:$S$835,8,FALSE)),VLOOKUP($C911,'sin-list 180320_update'!$B$2:$S$835,7,FALSE))</f>
        <v>#N/A</v>
      </c>
      <c r="M911" s="76" t="e">
        <f>IF($C911="-",IF($A911="-",IF(VLOOKUP($D911,'sin-list 180320_update'!$C$2:$S$835,8,FALSE)="",NA(),VLOOKUP($D911,'sin-list 180320_update'!$C$2:$S$835,8,FALSE)),IF(VLOOKUP($A911,'sin-list 180320_update'!$A$2:$S$835,10,FALSE)="",NA(),VLOOKUP($A911,'sin-list 180320_update'!$A$2:$S$835,10,FALSE))),IF(VLOOKUP($C911,'sin-list 180320_update'!$B$2:$S$835,9,FALSE)="",NA(),VLOOKUP($C911,'sin-list 180320_update'!$B$2:$S$835,9,FALSE)))</f>
        <v>#N/A</v>
      </c>
      <c r="N911" s="76" t="e">
        <f>IF($C911="-",IF($A911="-",IF(VLOOKUP($D911,'REACH Bilaga XVII_update'!$A$5:$E$131,4,FALSE)="",NA(),VLOOKUP($D911,'REACH Bilaga XVII_update'!$A$5:$E$131,4,FALSE)),IF(VLOOKUP($A911,'REACH Bilaga XVII_update'!$C$5:$D$131,2,FALSE)="",NA(),VLOOKUP($A911,'REACH Bilaga XVII_update'!$C$5:$D$131,2,FALSE))),IF(VLOOKUP($C911,'REACH Bilaga XVII_update'!$B$5:$D$131,3,FALSE)="",NA(),VLOOKUP($C911,'REACH Bilaga XVII_update'!$B$5:$D$131,3,FALSE)))</f>
        <v>#N/A</v>
      </c>
      <c r="O911" s="76" t="e">
        <f>IF($C911="-",IF($A911="-",IF(VLOOKUP($D911,' REACH Bilaga 59_update'!$A$5:$E$210,5,FALSE)="",NA(),VLOOKUP($D911,' REACH Bilaga 59_update'!$A$5:$E$210,5,FALSE)),IF(VLOOKUP($A911,' REACH Bilaga 59_update'!$D$5:$E$210,2,FALSE)="",NA(),VLOOKUP($A911,' REACH Bilaga 59_update'!$D$5:$E$210,2,FALSE))),IF(VLOOKUP($C911,' REACH Bilaga 59_update'!$C$5:$E$210,3,FALSE)="",NA(),VLOOKUP($C911,' REACH Bilaga 59_update'!$C$5:$E$210,3,FALSE)))</f>
        <v>#N/A</v>
      </c>
      <c r="P911" s="76" t="str">
        <f>IF(C911="-",IF(A911="-",IFERROR(VLOOKUP($D911,' REACH Bilaga 59_update'!$A$5:$F$210,MATCH(Sammanfattning!P$1,' REACH Bilaga 59_update'!$A$4:$F$4,0),FALSE),VLOOKUP($D911,'REACH Bilaga XIV_update'!$A$4:$H$110,MATCH(Sammanfattning!P$1,'REACH Bilaga XIV_update'!$A$4:$H$4,0),FALSE)),IFERROR(VLOOKUP($A911,' REACH Bilaga 59_update'!$D$5:$F$210,MATCH(Sammanfattning!P$1,' REACH Bilaga 59_update'!$D$4:$F$4,0),FALSE),VLOOKUP($A911,'REACH Bilaga XIV_update'!$D$4:$H$110,MATCH(Sammanfattning!P$1,'REACH Bilaga XIV_update'!$D$4:$H$4,0),FALSE))),IFERROR(VLOOKUP($C911,' REACH Bilaga 59_update'!$C$5:$F$210,MATCH(Sammanfattning!P$1,' REACH Bilaga 59_update'!$C$4:$F$4,0),FALSE),VLOOKUP($C911,'REACH Bilaga XIV_update'!$C$4:$H$110,MATCH(Sammanfattning!P$1,'REACH Bilaga XIV_update'!$C$4:$H$4,0),FALSE)))</f>
        <v>Endocrine disrupting properties (Article 57(f) - environment)</v>
      </c>
      <c r="Q911" s="76" t="e">
        <f>IF($C911="-",IF($A911="-",IF(VLOOKUP($D911,'REACH Bilaga XIV_update'!$A$5:$I$110,9,FALSE)="",NA(),VLOOKUP($D911,'REACH Bilaga XIV_update'!$A$5:$I$110,9,FALSE)),IF(VLOOKUP($A911,'REACH Bilaga XIV_update'!$D$5:$I$110,6,FALSE)="",NA(),VLOOKUP($A911,'REACH Bilaga XIV_update'!$D$5:$I$110,6,FALSE))),IF(VLOOKUP($C911,'REACH Bilaga XIV_update'!$C$5:$I$110,7,FALSE)="",NA(),VLOOKUP($C911,'REACH Bilaga XIV_update'!$C$5:$I$110,7,FALSE)))</f>
        <v>#N/A</v>
      </c>
      <c r="R911" s="76" t="e">
        <f>IF($C911="-",IF($A911="-",IF(VLOOKUP($D911,CoRAP_update!$A$5:$O$376,15,FALSE)="",NA(),VLOOKUP($D911,CoRAP_update!$A$5:$O$376,15,FALSE)),IF(VLOOKUP($A911,CoRAP_update!$D$5:$O$376,12,FALSE)="",NA(),VLOOKUP($A911,CoRAP_update!$D$5:$O$376,12,FALSE))),IF(VLOOKUP($C911,CoRAP_update!$C$5:$O$376,13,FALSE)="",NA(),VLOOKUP($C911,CoRAP_update!$C$5:$O$376,13,FALSE)))</f>
        <v>#N/A</v>
      </c>
      <c r="S911" s="144" t="e">
        <f>IF($C911="-",IF($A911="-",VLOOKUP($D911,CoRAP_update!$A$5:$J$376,MATCH(Sammanfattning!S$1,CoRAP_update!$A$4:$J$4,0),FALSE),VLOOKUP($A911,CoRAP_update!$D$5:$J$376,MATCH(Sammanfattning!S$1,CoRAP_update!$D$4:$J$4,0),FALSE)),VLOOKUP($C911,CoRAP_update!$C$5:$J$376,MATCH(Sammanfattning!S$1,CoRAP_update!$C$4:$J$4,0),FALSE))</f>
        <v>#N/A</v>
      </c>
      <c r="T911" s="76" t="e">
        <f>IF($A911="-",VLOOKUP($D911,EDC_update!$C$2:$F$450,4,FALSE),VLOOKUP($A911,EDC_update!$B$2:$F$450,5,FALSE))</f>
        <v>#N/A</v>
      </c>
      <c r="V911" s="78">
        <f>IF(IFERROR(SEARCH("PBT",P911),99)=99,IF(IFERROR(SEARCH("suspected PBT",S911),99)=99,IF(IFERROR(SEARCH("concluded to be PBT",K911),99)=99,IF(IFERROR(SEARCH("PBT",S911),99)=99,IF(IFERROR(SEARCH("PBT cand",L911),99)=99,IF(IFERROR(SEARCH("PBT",L911),99)=99,IF(IFERROR(SEARCH("persistent, bioackumulative and toxic properties",K911),99)=99,0,Scoring!$E$3),Scoring!$E$3),Scoring!$E$7),Scoring!$E$3),Scoring!$E$5),Scoring!$E$6),Scoring!$E$3)</f>
        <v>0</v>
      </c>
      <c r="W911" s="78">
        <f>IF(IFERROR(SEARCH("vPvB",P911),99)=99,IF(IFERROR(SEARCH("suspected pbt/vPvB",S911),99)=99,IF(IFERROR(SEARCH("vPvB",S911),99)=99,IF(IFERROR(SEARCH("concluded to be a vPvB",S911),99)=99,IF(IFERROR(SEARCH("identified as vPvB",K911),99)=99,IF(IFERROR(SEARCH("concluded to be a vPvB",K911),99)=99,IF(IFERROR(SEARCH("concluded to be both pbt and vPvB",S911),99)=99,IF(IFERROR(SEARCH("concluded to be both pbt and vPvB",K911),99)=99,0,Scoring!$E$5),Scoring!$E$5),Scoring!$E$5),Scoring!$E$5),Scoring!$E$5),Scoring!$E$4),Scoring!$E$6),Scoring!$E$4)</f>
        <v>0</v>
      </c>
      <c r="X911" s="78">
        <f>IF(IFERROR(SEARCH("H410",N911),99)=99,IF(IFERROR(SEARCH("H410",O911),99)=99,IF(IFERROR(SEARCH("H410",Q911),99)=99,IF(IFERROR(SEARCH("H410",M911),99)=99,IF(IFERROR(SEARCH("H410",R911),99)=99,IF(IFERROR(SEARCH("H411",N911),99)=99,IF(IFERROR(SEARCH("H411",O911),99)=99,IF(IFERROR(SEARCH("H411",Q911),99)=99,IF(IFERROR(SEARCH("H411",M911),99)=99,IF(IFERROR(SEARCH("H411",R911),99)=99,IF(IFERROR(SEARCH("H413",N911),99)=99,IF(IFERROR(SEARCH("H413",O911),99)=99,IF(IFERROR(SEARCH("H413",Q911),99)=99,IF(IFERROR(SEARCH("H413",M911),99)=99,IF(IFERROR(SEARCH("H413",R911),99)=99,IF(IFERROR(SEARCH("H412",N911),99)=99,IF(IFERROR(SEARCH("H412",O911),99)=99,IF(IFERROR(SEARCH("H412",Q911),99)=99,IF(IFERROR(SEARCH("H412",M911),99)=99,IF(IFERROR(SEARCH("H412",R911),99)=99,0,Scoring!$E$2),Scoring!$E$2),Scoring!$E$2),Scoring!$E$2),Scoring!$E$2),Scoring!$E$2),Scoring!$E$2),Scoring!$E$2),Scoring!$E$2),Scoring!$E$2),Scoring!$E$2),Scoring!$E$2),Scoring!$E$2),Scoring!$E$2),Scoring!$E$2),Scoring!$E$2),Scoring!$E$2),Scoring!$E$2),Scoring!$E$2),Scoring!$E$2)</f>
        <v>0</v>
      </c>
      <c r="Y911" s="78">
        <f>IF(IFERROR(SEARCH("CMR",K911),99)=99,IF(IFERROR(SEARCH("Suspected CMR",S911),99)=99,IF(IFERROR(SEARCH("CMR",S911),99)=99,0,Scoring!$E$8),Scoring!$E$9),Scoring!$E$8)</f>
        <v>0</v>
      </c>
      <c r="Z911" s="78">
        <f>IF(IFERROR(SEARCH("H350",N911),99)=99,IF(IFERROR(SEARCH("H350",O911),99)=99,IF(IFERROR(SEARCH("H350",Q911),99)=99,IF(IFERROR(SEARCH("H350",M911),99)=99,IF(IFERROR(SEARCH("H350",R911),99)=99,IF(IFERROR(SEARCH("H351",N911),99)=99,IF(IFERROR(SEARCH("H351",O911),99)=99,IF(IFERROR(SEARCH("H351",Q911),99)=99,IF(IFERROR(SEARCH("H351",M911),99)=99,IF(IFERROR(SEARCH("H351",R911),99)=99,IF(IFERROR(SEARCH("carcinogenic",P911),99)=99,IF(IFERROR(SEARCH("suspected carcinogenic",S911),99)=99,0,Scoring!$E$12),Scoring!$E$11),Scoring!$E$10),Scoring!$E$10),Scoring!$E$10),Scoring!$E$10),Scoring!$E$10),Scoring!$E$10),Scoring!$E$10),Scoring!$E$10),Scoring!$E$10),Scoring!$E$10)</f>
        <v>0</v>
      </c>
      <c r="AA911" s="78">
        <f>IF(IFERROR(SEARCH("H340",N911),99)=99,IF(IFERROR(SEARCH("H340",O911),99)=99,IF(IFERROR(SEARCH("H340",Q911),99)=99,IF(IFERROR(SEARCH("H340",M911),99)=99,IF(IFERROR(SEARCH("H340",R911),99)=99,IF(IFERROR(SEARCH("H341",N911),99)=99,IF(IFERROR(SEARCH("H341",O911),99)=99,IF(IFERROR(SEARCH("H341",Q911),99)=99,IF(IFERROR(SEARCH("H341",M911),99)=99,IF(IFERROR(SEARCH("H341",R911),99)=99,IF(IFERROR(SEARCH("mutagenic",P911),99)=99,IF(IFERROR(SEARCH("suspected mutagenic",S911),99)=99,0,Scoring!$E$15),Scoring!$E$14),Scoring!$E$13),Scoring!$E$13),Scoring!$E$13),Scoring!$E$13),Scoring!$E$13),Scoring!$E$13),Scoring!$E$13),Scoring!$E$13),Scoring!$E$13),Scoring!$E$13)</f>
        <v>0</v>
      </c>
      <c r="AB911" s="78">
        <f>IF(IFERROR(SEARCH("H360",N911),99)=99,IF(IFERROR(SEARCH("H360",O911),99)=99,IF(IFERROR(SEARCH("H360",Q911),99)=99,IF(IFERROR(SEARCH("H360",M911),99)=99,IF(IFERROR(SEARCH("H360",R911),99)=99,IF(IFERROR(SEARCH("H361",N911),99)=99,IF(IFERROR(SEARCH("H361",O911),99)=99,IF(IFERROR(SEARCH("H361",Q911),99)=99,IF(IFERROR(SEARCH("H361",M911),99)=99,IF(IFERROR(SEARCH("H361",R911),99)=99,IF(IFERROR(SEARCH("reproduction",P911),99)=99,IF(IFERROR(SEARCH("suspected reprotoxic",S911),99)=99,IF(IFERROR(SEARCH("reprotoxic",S911),99)=99,IF(IFERROR(SEARCH("reprotoxic",K911),99)=99,0,Scoring!$E$18),Scoring!$E$18),Scoring!$E$19),Scoring!$E$17),Scoring!$E$16),Scoring!$E$16),Scoring!$E$16),Scoring!$E$16),Scoring!$E$16),Scoring!$E$16),Scoring!$E$16),Scoring!$E$16),Scoring!$E$16),Scoring!$E$16)</f>
        <v>0</v>
      </c>
      <c r="AC911" s="78">
        <f>IF(IFERROR(SEARCH("57f",L911),99)=99,IF(IFERROR(SEARCH("57(f)",P911),99)=99,0,Scoring!$E$20),Scoring!$E$20)</f>
        <v>1</v>
      </c>
      <c r="AD911" s="78">
        <f>IF(IFERROR(SEARCH("CAT1",T911),99)=99,IF(IFERROR(SEARCH("CAT2",T911),99)=99,IF(IFERROR(SEARCH("CAT3",T911),99)=99,IF(IFERROR(SEARCH("concluded to be endocrine",K911),99)=99,IF(IFERROR(SEARCH("categorised as endocrine",K911),99)=99,IF(IFERROR(SEARCH("endocrine disrupting",P911),99)=99,IF(IFERROR(SEARCH("endocrine disrupting",K911),99)=99,IF(IFERROR(SEARCH("suspected endocrine",S911),99)=99,IF(IFERROR(SEARCH("potential endocrine",S911),99)=99,0,Scoring!$E$25),Scoring!$E$25),Scoring!$E$24),Scoring!$E$24),Scoring!$E$24),Scoring!$E$24),Scoring!$E$23),Scoring!$E$22),Scoring!$E$21)</f>
        <v>1</v>
      </c>
      <c r="AE911" s="78">
        <f>IF(IFERROR(SEARCH("suspected sensitiser",S911),99)=99,IF(IFERROR(SEARCH("sensitiser",S911),99)=99,IF(IFERROR(SEARCH("other hazard based concern",S911),99)=99,0,Scoring!$E$28),Scoring!$E$26),Scoring!$E$27)</f>
        <v>0</v>
      </c>
      <c r="AF911" s="78">
        <f>IF(IFERROR(M911,1)=1,IF(IFERROR(N911,1)=1,IF(IFERROR(O911,1)=1,IF(IFERROR(Q911,1)=1,IF(IFERROR(R911,1)=1,IF(IFERROR(T911,1)=1,IF(IFERROR(K911,1)=1,IF(IFERROR(P911,1)=1,IF(IFERROR(S911,1)=1,Scoring!$E$29,0),0),0),0),0),0),0),0),0)</f>
        <v>0</v>
      </c>
      <c r="AG911" s="78">
        <f t="shared" si="69"/>
        <v>2</v>
      </c>
      <c r="AI911" s="93"/>
      <c r="AJ911" s="94"/>
      <c r="AK911" s="76"/>
      <c r="AL911" s="75"/>
      <c r="AN911" s="79"/>
      <c r="AO911" s="79"/>
      <c r="AP911" s="79"/>
      <c r="AQ911" s="79"/>
      <c r="AR911" s="79"/>
      <c r="AS911" s="78"/>
      <c r="AU911" s="79">
        <f>IF(IFERROR(F911,99)=99,IF(IFERROR(G911,99)=99,IF(IFERROR(H911,99)=99,IF(IFERROR(I911,99)=99,IF(IFERROR(E911,99)=99,IF(IFERROR(J911,99)=99,0,Scoring!$B$7),Scoring!$B$3),Scoring!$B$2),Scoring!$B$6),Scoring!$B$5),Scoring!$B$4)</f>
        <v>1</v>
      </c>
      <c r="AV911" s="78">
        <f t="shared" si="70"/>
        <v>2</v>
      </c>
      <c r="AW911" s="78"/>
      <c r="AX911" s="66"/>
      <c r="AY911" s="78"/>
      <c r="AZ911" s="76"/>
      <c r="BB911" s="76"/>
    </row>
    <row r="912" spans="1:54" x14ac:dyDescent="0.25">
      <c r="A912" s="146" t="s">
        <v>30</v>
      </c>
      <c r="B912" s="147" t="s">
        <v>30</v>
      </c>
      <c r="C912" s="146" t="s">
        <v>11349</v>
      </c>
      <c r="D912" s="146" t="s">
        <v>11348</v>
      </c>
      <c r="E912" s="76" t="e">
        <f>IF(C912="-",IF(A912="-",VLOOKUP(D912,'sin-list 180320_update'!$C$2:$C$835,1,FALSE),VLOOKUP(A912,'sin-list 180320_update'!$A$2:$A$835,1,FALSE)),VLOOKUP(C912,'sin-list 180320_update'!$B$2:$B$835,1,FALSE))</f>
        <v>#N/A</v>
      </c>
      <c r="F912" s="76" t="e">
        <f>IF($C912="-",IF($A912="-",VLOOKUP($D912,'REACH Bilaga XVII_update'!$A$5:$A$131,1,FALSE),VLOOKUP($A912,'REACH Bilaga XVII_update'!$C$5:$C$131,1,FALSE)),VLOOKUP($C912,'REACH Bilaga XVII_update'!$B$5:$B$131,1,FALSE))</f>
        <v>#N/A</v>
      </c>
      <c r="G912" s="76" t="e">
        <f>IF($C912="-",IF($A912="-",VLOOKUP($D912,' REACH Bilaga 59_update'!$A$5:$A$210,1,FALSE),VLOOKUP($A912,' REACH Bilaga 59_update'!$D$5:$D$210,1,FALSE)),VLOOKUP($C912,' REACH Bilaga 59_update'!$C$5:$C$210,1,FALSE))</f>
        <v>#N/A</v>
      </c>
      <c r="H912" s="76" t="str">
        <f>IF($C912="-",IF($A912="-",VLOOKUP($D912,'REACH Bilaga XIV_update'!$A$5:$A$110,1,FALSE),VLOOKUP($A912,'REACH Bilaga XIV_update'!$D$5:$D$110,1,FALSE)),VLOOKUP($C912,'REACH Bilaga XIV_update'!$C$5:$C$110,1,FALSE))</f>
        <v>939-993-9</v>
      </c>
      <c r="I912" s="76" t="e">
        <f>IF($C912="-",IF($A912="-",VLOOKUP($D912,CoRAP_update!$A$5:$A$376,1,FALSE),VLOOKUP($A912,CoRAP_update!$D$5:$D$376,1,FALSE)),VLOOKUP($C912,CoRAP_update!$C$5:$C$376,1,FALSE))</f>
        <v>#N/A</v>
      </c>
      <c r="J912" s="76" t="e">
        <f>IF($C912="-",IF($A912="-",VLOOKUP($D912,EDC_update!$C$2:$C$450,1,FALSE),VLOOKUP($A912,EDC_update!$B$2:$B$450,1,FALSE)),VLOOKUP($C912,EDC_update!$L$2:$L$450,1,FALSE))</f>
        <v>#N/A</v>
      </c>
      <c r="K912" s="76" t="e">
        <f>IF($C912="-",IF($A912="-",IF(VLOOKUP($D912,'sin-list 180320_update'!$C$2:$S$835,3,FALSE)="",NA(),VLOOKUP($D912,'sin-list 180320_update'!$C$2:$S$835,3,FALSE)),IF(VLOOKUP($A912,'sin-list 180320_update'!$A$2:$S$835,5,FALSE)="",NA(),VLOOKUP($A912,'sin-list 180320_update'!$A$2:$S$835,5,FALSE))),IF(VLOOKUP($C912,'sin-list 180320_update'!$B$2:$S$835,4,FALSE)="",NA(),VLOOKUP($C912,'sin-list 180320_update'!$B$2:$S$835,4,FALSE)))</f>
        <v>#N/A</v>
      </c>
      <c r="L912" s="76" t="e">
        <f>IF($C912="-",IF($A912="-",VLOOKUP($D912,'sin-list 180320_update'!$C$2:$S$835,6,FALSE),VLOOKUP($A912,'sin-list 180320_update'!$A$2:$S$835,8,FALSE)),VLOOKUP($C912,'sin-list 180320_update'!$B$2:$S$835,7,FALSE))</f>
        <v>#N/A</v>
      </c>
      <c r="M912" s="76" t="e">
        <f>IF($C912="-",IF($A912="-",IF(VLOOKUP($D912,'sin-list 180320_update'!$C$2:$S$835,8,FALSE)="",NA(),VLOOKUP($D912,'sin-list 180320_update'!$C$2:$S$835,8,FALSE)),IF(VLOOKUP($A912,'sin-list 180320_update'!$A$2:$S$835,10,FALSE)="",NA(),VLOOKUP($A912,'sin-list 180320_update'!$A$2:$S$835,10,FALSE))),IF(VLOOKUP($C912,'sin-list 180320_update'!$B$2:$S$835,9,FALSE)="",NA(),VLOOKUP($C912,'sin-list 180320_update'!$B$2:$S$835,9,FALSE)))</f>
        <v>#N/A</v>
      </c>
      <c r="N912" s="76" t="e">
        <f>IF($C912="-",IF($A912="-",IF(VLOOKUP($D912,'REACH Bilaga XVII_update'!$A$5:$E$131,4,FALSE)="",NA(),VLOOKUP($D912,'REACH Bilaga XVII_update'!$A$5:$E$131,4,FALSE)),IF(VLOOKUP($A912,'REACH Bilaga XVII_update'!$C$5:$D$131,2,FALSE)="",NA(),VLOOKUP($A912,'REACH Bilaga XVII_update'!$C$5:$D$131,2,FALSE))),IF(VLOOKUP($C912,'REACH Bilaga XVII_update'!$B$5:$D$131,3,FALSE)="",NA(),VLOOKUP($C912,'REACH Bilaga XVII_update'!$B$5:$D$131,3,FALSE)))</f>
        <v>#N/A</v>
      </c>
      <c r="O912" s="76" t="e">
        <f>IF($C912="-",IF($A912="-",IF(VLOOKUP($D912,' REACH Bilaga 59_update'!$A$5:$E$210,5,FALSE)="",NA(),VLOOKUP($D912,' REACH Bilaga 59_update'!$A$5:$E$210,5,FALSE)),IF(VLOOKUP($A912,' REACH Bilaga 59_update'!$D$5:$E$210,2,FALSE)="",NA(),VLOOKUP($A912,' REACH Bilaga 59_update'!$D$5:$E$210,2,FALSE))),IF(VLOOKUP($C912,' REACH Bilaga 59_update'!$C$5:$E$210,3,FALSE)="",NA(),VLOOKUP($C912,' REACH Bilaga 59_update'!$C$5:$E$210,3,FALSE)))</f>
        <v>#N/A</v>
      </c>
      <c r="P912" s="76" t="str">
        <f>IF(C912="-",IF(A912="-",IFERROR(VLOOKUP($D912,' REACH Bilaga 59_update'!$A$5:$F$210,MATCH(Sammanfattning!P$1,' REACH Bilaga 59_update'!$A$4:$F$4,0),FALSE),VLOOKUP($D912,'REACH Bilaga XIV_update'!$A$4:$H$110,MATCH(Sammanfattning!P$1,'REACH Bilaga XIV_update'!$A$4:$H$4,0),FALSE)),IFERROR(VLOOKUP($A912,' REACH Bilaga 59_update'!$D$5:$F$210,MATCH(Sammanfattning!P$1,' REACH Bilaga 59_update'!$D$4:$F$4,0),FALSE),VLOOKUP($A912,'REACH Bilaga XIV_update'!$D$4:$H$110,MATCH(Sammanfattning!P$1,'REACH Bilaga XIV_update'!$D$4:$H$4,0),FALSE))),IFERROR(VLOOKUP($C912,' REACH Bilaga 59_update'!$C$5:$F$210,MATCH(Sammanfattning!P$1,' REACH Bilaga 59_update'!$C$4:$F$4,0),FALSE),VLOOKUP($C912,'REACH Bilaga XIV_update'!$C$4:$H$110,MATCH(Sammanfattning!P$1,'REACH Bilaga XIV_update'!$C$4:$H$4,0),FALSE)))</f>
        <v>Endocrine disrupting properties (Article 57(f) - environment)</v>
      </c>
      <c r="Q912" s="76" t="e">
        <f>IF($C912="-",IF($A912="-",IF(VLOOKUP($D912,'REACH Bilaga XIV_update'!$A$5:$I$110,9,FALSE)="",NA(),VLOOKUP($D912,'REACH Bilaga XIV_update'!$A$5:$I$110,9,FALSE)),IF(VLOOKUP($A912,'REACH Bilaga XIV_update'!$D$5:$I$110,6,FALSE)="",NA(),VLOOKUP($A912,'REACH Bilaga XIV_update'!$D$5:$I$110,6,FALSE))),IF(VLOOKUP($C912,'REACH Bilaga XIV_update'!$C$5:$I$110,7,FALSE)="",NA(),VLOOKUP($C912,'REACH Bilaga XIV_update'!$C$5:$I$110,7,FALSE)))</f>
        <v>#N/A</v>
      </c>
      <c r="R912" s="76" t="e">
        <f>IF($C912="-",IF($A912="-",IF(VLOOKUP($D912,CoRAP_update!$A$5:$O$376,15,FALSE)="",NA(),VLOOKUP($D912,CoRAP_update!$A$5:$O$376,15,FALSE)),IF(VLOOKUP($A912,CoRAP_update!$D$5:$O$376,12,FALSE)="",NA(),VLOOKUP($A912,CoRAP_update!$D$5:$O$376,12,FALSE))),IF(VLOOKUP($C912,CoRAP_update!$C$5:$O$376,13,FALSE)="",NA(),VLOOKUP($C912,CoRAP_update!$C$5:$O$376,13,FALSE)))</f>
        <v>#N/A</v>
      </c>
      <c r="S912" s="144" t="e">
        <f>IF($C912="-",IF($A912="-",VLOOKUP($D912,CoRAP_update!$A$5:$J$376,MATCH(Sammanfattning!S$1,CoRAP_update!$A$4:$J$4,0),FALSE),VLOOKUP($A912,CoRAP_update!$D$5:$J$376,MATCH(Sammanfattning!S$1,CoRAP_update!$D$4:$J$4,0),FALSE)),VLOOKUP($C912,CoRAP_update!$C$5:$J$376,MATCH(Sammanfattning!S$1,CoRAP_update!$C$4:$J$4,0),FALSE))</f>
        <v>#N/A</v>
      </c>
      <c r="T912" s="76" t="e">
        <f>IF($A912="-",VLOOKUP($D912,EDC_update!$C$2:$F$450,4,FALSE),VLOOKUP($A912,EDC_update!$B$2:$F$450,5,FALSE))</f>
        <v>#N/A</v>
      </c>
      <c r="V912" s="78">
        <f>IF(IFERROR(SEARCH("PBT",P912),99)=99,IF(IFERROR(SEARCH("suspected PBT",S912),99)=99,IF(IFERROR(SEARCH("concluded to be PBT",K912),99)=99,IF(IFERROR(SEARCH("PBT",S912),99)=99,IF(IFERROR(SEARCH("PBT cand",L912),99)=99,IF(IFERROR(SEARCH("PBT",L912),99)=99,IF(IFERROR(SEARCH("persistent, bioackumulative and toxic properties",K912),99)=99,0,Scoring!$E$3),Scoring!$E$3),Scoring!$E$7),Scoring!$E$3),Scoring!$E$5),Scoring!$E$6),Scoring!$E$3)</f>
        <v>0</v>
      </c>
      <c r="W912" s="78">
        <f>IF(IFERROR(SEARCH("vPvB",P912),99)=99,IF(IFERROR(SEARCH("suspected pbt/vPvB",S912),99)=99,IF(IFERROR(SEARCH("vPvB",S912),99)=99,IF(IFERROR(SEARCH("concluded to be a vPvB",S912),99)=99,IF(IFERROR(SEARCH("identified as vPvB",K912),99)=99,IF(IFERROR(SEARCH("concluded to be a vPvB",K912),99)=99,IF(IFERROR(SEARCH("concluded to be both pbt and vPvB",S912),99)=99,IF(IFERROR(SEARCH("concluded to be both pbt and vPvB",K912),99)=99,0,Scoring!$E$5),Scoring!$E$5),Scoring!$E$5),Scoring!$E$5),Scoring!$E$5),Scoring!$E$4),Scoring!$E$6),Scoring!$E$4)</f>
        <v>0</v>
      </c>
      <c r="X912" s="78">
        <f>IF(IFERROR(SEARCH("H410",N912),99)=99,IF(IFERROR(SEARCH("H410",O912),99)=99,IF(IFERROR(SEARCH("H410",Q912),99)=99,IF(IFERROR(SEARCH("H410",M912),99)=99,IF(IFERROR(SEARCH("H410",R912),99)=99,IF(IFERROR(SEARCH("H411",N912),99)=99,IF(IFERROR(SEARCH("H411",O912),99)=99,IF(IFERROR(SEARCH("H411",Q912),99)=99,IF(IFERROR(SEARCH("H411",M912),99)=99,IF(IFERROR(SEARCH("H411",R912),99)=99,IF(IFERROR(SEARCH("H413",N912),99)=99,IF(IFERROR(SEARCH("H413",O912),99)=99,IF(IFERROR(SEARCH("H413",Q912),99)=99,IF(IFERROR(SEARCH("H413",M912),99)=99,IF(IFERROR(SEARCH("H413",R912),99)=99,IF(IFERROR(SEARCH("H412",N912),99)=99,IF(IFERROR(SEARCH("H412",O912),99)=99,IF(IFERROR(SEARCH("H412",Q912),99)=99,IF(IFERROR(SEARCH("H412",M912),99)=99,IF(IFERROR(SEARCH("H412",R912),99)=99,0,Scoring!$E$2),Scoring!$E$2),Scoring!$E$2),Scoring!$E$2),Scoring!$E$2),Scoring!$E$2),Scoring!$E$2),Scoring!$E$2),Scoring!$E$2),Scoring!$E$2),Scoring!$E$2),Scoring!$E$2),Scoring!$E$2),Scoring!$E$2),Scoring!$E$2),Scoring!$E$2),Scoring!$E$2),Scoring!$E$2),Scoring!$E$2),Scoring!$E$2)</f>
        <v>0</v>
      </c>
      <c r="Y912" s="78">
        <f>IF(IFERROR(SEARCH("CMR",K912),99)=99,IF(IFERROR(SEARCH("Suspected CMR",S912),99)=99,IF(IFERROR(SEARCH("CMR",S912),99)=99,0,Scoring!$E$8),Scoring!$E$9),Scoring!$E$8)</f>
        <v>0</v>
      </c>
      <c r="Z912" s="78">
        <f>IF(IFERROR(SEARCH("H350",N912),99)=99,IF(IFERROR(SEARCH("H350",O912),99)=99,IF(IFERROR(SEARCH("H350",Q912),99)=99,IF(IFERROR(SEARCH("H350",M912),99)=99,IF(IFERROR(SEARCH("H350",R912),99)=99,IF(IFERROR(SEARCH("H351",N912),99)=99,IF(IFERROR(SEARCH("H351",O912),99)=99,IF(IFERROR(SEARCH("H351",Q912),99)=99,IF(IFERROR(SEARCH("H351",M912),99)=99,IF(IFERROR(SEARCH("H351",R912),99)=99,IF(IFERROR(SEARCH("carcinogenic",P912),99)=99,IF(IFERROR(SEARCH("suspected carcinogenic",S912),99)=99,0,Scoring!$E$12),Scoring!$E$11),Scoring!$E$10),Scoring!$E$10),Scoring!$E$10),Scoring!$E$10),Scoring!$E$10),Scoring!$E$10),Scoring!$E$10),Scoring!$E$10),Scoring!$E$10),Scoring!$E$10)</f>
        <v>0</v>
      </c>
      <c r="AA912" s="78">
        <f>IF(IFERROR(SEARCH("H340",N912),99)=99,IF(IFERROR(SEARCH("H340",O912),99)=99,IF(IFERROR(SEARCH("H340",Q912),99)=99,IF(IFERROR(SEARCH("H340",M912),99)=99,IF(IFERROR(SEARCH("H340",R912),99)=99,IF(IFERROR(SEARCH("H341",N912),99)=99,IF(IFERROR(SEARCH("H341",O912),99)=99,IF(IFERROR(SEARCH("H341",Q912),99)=99,IF(IFERROR(SEARCH("H341",M912),99)=99,IF(IFERROR(SEARCH("H341",R912),99)=99,IF(IFERROR(SEARCH("mutagenic",P912),99)=99,IF(IFERROR(SEARCH("suspected mutagenic",S912),99)=99,0,Scoring!$E$15),Scoring!$E$14),Scoring!$E$13),Scoring!$E$13),Scoring!$E$13),Scoring!$E$13),Scoring!$E$13),Scoring!$E$13),Scoring!$E$13),Scoring!$E$13),Scoring!$E$13),Scoring!$E$13)</f>
        <v>0</v>
      </c>
      <c r="AB912" s="78">
        <f>IF(IFERROR(SEARCH("H360",N912),99)=99,IF(IFERROR(SEARCH("H360",O912),99)=99,IF(IFERROR(SEARCH("H360",Q912),99)=99,IF(IFERROR(SEARCH("H360",M912),99)=99,IF(IFERROR(SEARCH("H360",R912),99)=99,IF(IFERROR(SEARCH("H361",N912),99)=99,IF(IFERROR(SEARCH("H361",O912),99)=99,IF(IFERROR(SEARCH("H361",Q912),99)=99,IF(IFERROR(SEARCH("H361",M912),99)=99,IF(IFERROR(SEARCH("H361",R912),99)=99,IF(IFERROR(SEARCH("reproduction",P912),99)=99,IF(IFERROR(SEARCH("suspected reprotoxic",S912),99)=99,IF(IFERROR(SEARCH("reprotoxic",S912),99)=99,IF(IFERROR(SEARCH("reprotoxic",K912),99)=99,0,Scoring!$E$18),Scoring!$E$18),Scoring!$E$19),Scoring!$E$17),Scoring!$E$16),Scoring!$E$16),Scoring!$E$16),Scoring!$E$16),Scoring!$E$16),Scoring!$E$16),Scoring!$E$16),Scoring!$E$16),Scoring!$E$16),Scoring!$E$16)</f>
        <v>0</v>
      </c>
      <c r="AC912" s="78">
        <f>IF(IFERROR(SEARCH("57f",L912),99)=99,IF(IFERROR(SEARCH("57(f)",P912),99)=99,0,Scoring!$E$20),Scoring!$E$20)</f>
        <v>1</v>
      </c>
      <c r="AD912" s="78">
        <f>IF(IFERROR(SEARCH("CAT1",T912),99)=99,IF(IFERROR(SEARCH("CAT2",T912),99)=99,IF(IFERROR(SEARCH("CAT3",T912),99)=99,IF(IFERROR(SEARCH("concluded to be endocrine",K912),99)=99,IF(IFERROR(SEARCH("categorised as endocrine",K912),99)=99,IF(IFERROR(SEARCH("endocrine disrupting",P912),99)=99,IF(IFERROR(SEARCH("endocrine disrupting",K912),99)=99,IF(IFERROR(SEARCH("suspected endocrine",S912),99)=99,IF(IFERROR(SEARCH("potential endocrine",S912),99)=99,0,Scoring!$E$25),Scoring!$E$25),Scoring!$E$24),Scoring!$E$24),Scoring!$E$24),Scoring!$E$24),Scoring!$E$23),Scoring!$E$22),Scoring!$E$21)</f>
        <v>1</v>
      </c>
      <c r="AE912" s="78">
        <f>IF(IFERROR(SEARCH("suspected sensitiser",S912),99)=99,IF(IFERROR(SEARCH("sensitiser",S912),99)=99,IF(IFERROR(SEARCH("other hazard based concern",S912),99)=99,0,Scoring!$E$28),Scoring!$E$26),Scoring!$E$27)</f>
        <v>0</v>
      </c>
      <c r="AF912" s="78">
        <f>IF(IFERROR(M912,1)=1,IF(IFERROR(N912,1)=1,IF(IFERROR(O912,1)=1,IF(IFERROR(Q912,1)=1,IF(IFERROR(R912,1)=1,IF(IFERROR(T912,1)=1,IF(IFERROR(K912,1)=1,IF(IFERROR(P912,1)=1,IF(IFERROR(S912,1)=1,Scoring!$E$29,0),0),0),0),0),0),0),0),0)</f>
        <v>0</v>
      </c>
      <c r="AG912" s="78">
        <f t="shared" si="69"/>
        <v>2</v>
      </c>
      <c r="AI912" s="93"/>
      <c r="AJ912" s="94"/>
      <c r="AK912" s="76"/>
      <c r="AL912" s="75"/>
      <c r="AN912" s="79"/>
      <c r="AO912" s="79"/>
      <c r="AP912" s="79"/>
      <c r="AQ912" s="79"/>
      <c r="AR912" s="79"/>
      <c r="AS912" s="78"/>
      <c r="AU912" s="79">
        <f>IF(IFERROR(F912,99)=99,IF(IFERROR(G912,99)=99,IF(IFERROR(H912,99)=99,IF(IFERROR(I912,99)=99,IF(IFERROR(E912,99)=99,IF(IFERROR(J912,99)=99,0,Scoring!$B$7),Scoring!$B$3),Scoring!$B$2),Scoring!$B$6),Scoring!$B$5),Scoring!$B$4)</f>
        <v>1</v>
      </c>
      <c r="AV912" s="78">
        <f t="shared" si="70"/>
        <v>2</v>
      </c>
      <c r="AW912" s="78"/>
      <c r="AX912" s="66"/>
      <c r="AY912" s="78"/>
      <c r="AZ912" s="76"/>
      <c r="BB912" s="76"/>
    </row>
    <row r="913" spans="1:54" x14ac:dyDescent="0.25">
      <c r="A913" s="77" t="s">
        <v>4773</v>
      </c>
      <c r="B913" s="76" t="str">
        <f t="shared" ref="B913:B921" si="71">C913</f>
        <v>204-633-5</v>
      </c>
      <c r="C913" s="77" t="s">
        <v>4772</v>
      </c>
      <c r="D913" s="77" t="s">
        <v>4771</v>
      </c>
      <c r="E913" s="76" t="e">
        <f>IF(C913="-",IF(A913="-",VLOOKUP(D913,'sin-list 180320_update'!$C$2:$C$835,1,FALSE),VLOOKUP(A913,'sin-list 180320_update'!$A$2:$A$835,1,FALSE)),VLOOKUP(C913,'sin-list 180320_update'!$B$2:$B$835,1,FALSE))</f>
        <v>#N/A</v>
      </c>
      <c r="F913" s="76" t="e">
        <f>IF($C913="-",IF($A913="-",VLOOKUP($D913,'REACH Bilaga XVII_update'!$A$5:$A$131,1,FALSE),VLOOKUP($A913,'REACH Bilaga XVII_update'!$C$5:$C$131,1,FALSE)),VLOOKUP($C913,'REACH Bilaga XVII_update'!$B$5:$B$131,1,FALSE))</f>
        <v>#N/A</v>
      </c>
      <c r="G913" s="76" t="e">
        <f>IF($C913="-",IF($A913="-",VLOOKUP($D913,' REACH Bilaga 59_update'!$A$5:$A$210,1,FALSE),VLOOKUP($A913,' REACH Bilaga 59_update'!$D$5:$D$210,1,FALSE)),VLOOKUP($C913,' REACH Bilaga 59_update'!$C$5:$C$210,1,FALSE))</f>
        <v>#N/A</v>
      </c>
      <c r="H913" s="76" t="e">
        <f>IF($C913="-",IF($A913="-",VLOOKUP($D913,'REACH Bilaga XIV_update'!$A$5:$A$110,1,FALSE),VLOOKUP($A913,'REACH Bilaga XIV_update'!$D$5:$D$110,1,FALSE)),VLOOKUP($C913,'REACH Bilaga XIV_update'!$C$5:$C$110,1,FALSE))</f>
        <v>#N/A</v>
      </c>
      <c r="I913" s="76" t="str">
        <f>IF($C913="-",IF($A913="-",VLOOKUP($D913,CoRAP_update!$A$5:$A$376,1,FALSE),VLOOKUP($A913,CoRAP_update!$D$5:$D$376,1,FALSE)),VLOOKUP($C913,CoRAP_update!$C$5:$C$376,1,FALSE))</f>
        <v>204-633-5</v>
      </c>
      <c r="J913" s="76" t="e">
        <f>IF($C913="-",IF($A913="-",VLOOKUP($D913,EDC_update!$C$2:$C$450,1,FALSE),VLOOKUP($A913,EDC_update!$B$2:$B$450,1,FALSE)),VLOOKUP($C913,EDC_update!$L$2:$L$450,1,FALSE))</f>
        <v>#N/A</v>
      </c>
      <c r="K913" s="76" t="e">
        <f>IF($C913="-",IF($A913="-",IF(VLOOKUP($D913,'sin-list 180320_update'!$C$2:$S$835,3,FALSE)="",NA(),VLOOKUP($D913,'sin-list 180320_update'!$C$2:$S$835,3,FALSE)),IF(VLOOKUP($A913,'sin-list 180320_update'!$A$2:$S$835,5,FALSE)="",NA(),VLOOKUP($A913,'sin-list 180320_update'!$A$2:$S$835,5,FALSE))),IF(VLOOKUP($C913,'sin-list 180320_update'!$B$2:$S$835,4,FALSE)="",NA(),VLOOKUP($C913,'sin-list 180320_update'!$B$2:$S$835,4,FALSE)))</f>
        <v>#N/A</v>
      </c>
      <c r="L913" s="76" t="e">
        <f>IF($C913="-",IF($A913="-",VLOOKUP($D913,'sin-list 180320_update'!$C$2:$S$835,6,FALSE),VLOOKUP($A913,'sin-list 180320_update'!$A$2:$S$835,8,FALSE)),VLOOKUP($C913,'sin-list 180320_update'!$B$2:$S$835,7,FALSE))</f>
        <v>#N/A</v>
      </c>
      <c r="M913" s="76" t="e">
        <f>IF($C913="-",IF($A913="-",IF(VLOOKUP($D913,'sin-list 180320_update'!$C$2:$S$835,8,FALSE)="",NA(),VLOOKUP($D913,'sin-list 180320_update'!$C$2:$S$835,8,FALSE)),IF(VLOOKUP($A913,'sin-list 180320_update'!$A$2:$S$835,10,FALSE)="",NA(),VLOOKUP($A913,'sin-list 180320_update'!$A$2:$S$835,10,FALSE))),IF(VLOOKUP($C913,'sin-list 180320_update'!$B$2:$S$835,9,FALSE)="",NA(),VLOOKUP($C913,'sin-list 180320_update'!$B$2:$S$835,9,FALSE)))</f>
        <v>#N/A</v>
      </c>
      <c r="N913" s="76" t="e">
        <f>IF($C913="-",IF($A913="-",IF(VLOOKUP($D913,'REACH Bilaga XVII_update'!$A$5:$E$131,4,FALSE)="",NA(),VLOOKUP($D913,'REACH Bilaga XVII_update'!$A$5:$E$131,4,FALSE)),IF(VLOOKUP($A913,'REACH Bilaga XVII_update'!$C$5:$D$131,2,FALSE)="",NA(),VLOOKUP($A913,'REACH Bilaga XVII_update'!$C$5:$D$131,2,FALSE))),IF(VLOOKUP($C913,'REACH Bilaga XVII_update'!$B$5:$D$131,3,FALSE)="",NA(),VLOOKUP($C913,'REACH Bilaga XVII_update'!$B$5:$D$131,3,FALSE)))</f>
        <v>#N/A</v>
      </c>
      <c r="O913" s="76" t="e">
        <f>IF($C913="-",IF($A913="-",IF(VLOOKUP($D913,' REACH Bilaga 59_update'!$A$5:$E$210,5,FALSE)="",NA(),VLOOKUP($D913,' REACH Bilaga 59_update'!$A$5:$E$210,5,FALSE)),IF(VLOOKUP($A913,' REACH Bilaga 59_update'!$D$5:$E$210,2,FALSE)="",NA(),VLOOKUP($A913,' REACH Bilaga 59_update'!$D$5:$E$210,2,FALSE))),IF(VLOOKUP($C913,' REACH Bilaga 59_update'!$C$5:$E$210,3,FALSE)="",NA(),VLOOKUP($C913,' REACH Bilaga 59_update'!$C$5:$E$210,3,FALSE)))</f>
        <v>#N/A</v>
      </c>
      <c r="P913" s="76" t="e">
        <f>IF(C913="-",IF(A913="-",IFERROR(VLOOKUP($D913,' REACH Bilaga 59_update'!$A$5:$F$210,MATCH(Sammanfattning!P$1,' REACH Bilaga 59_update'!$A$4:$F$4,0),FALSE),VLOOKUP($D913,'REACH Bilaga XIV_update'!$A$4:$H$110,MATCH(Sammanfattning!P$1,'REACH Bilaga XIV_update'!$A$4:$H$4,0),FALSE)),IFERROR(VLOOKUP($A913,' REACH Bilaga 59_update'!$D$5:$F$210,MATCH(Sammanfattning!P$1,' REACH Bilaga 59_update'!$D$4:$F$4,0),FALSE),VLOOKUP($A913,'REACH Bilaga XIV_update'!$D$4:$H$110,MATCH(Sammanfattning!P$1,'REACH Bilaga XIV_update'!$D$4:$H$4,0),FALSE))),IFERROR(VLOOKUP($C913,' REACH Bilaga 59_update'!$C$5:$F$210,MATCH(Sammanfattning!P$1,' REACH Bilaga 59_update'!$C$4:$F$4,0),FALSE),VLOOKUP($C913,'REACH Bilaga XIV_update'!$C$4:$H$110,MATCH(Sammanfattning!P$1,'REACH Bilaga XIV_update'!$C$4:$H$4,0),FALSE)))</f>
        <v>#N/A</v>
      </c>
      <c r="Q913" s="76" t="e">
        <f>IF($C913="-",IF($A913="-",IF(VLOOKUP($D913,'REACH Bilaga XIV_update'!$A$5:$I$110,9,FALSE)="",NA(),VLOOKUP($D913,'REACH Bilaga XIV_update'!$A$5:$I$110,9,FALSE)),IF(VLOOKUP($A913,'REACH Bilaga XIV_update'!$D$5:$I$110,6,FALSE)="",NA(),VLOOKUP($A913,'REACH Bilaga XIV_update'!$D$5:$I$110,6,FALSE))),IF(VLOOKUP($C913,'REACH Bilaga XIV_update'!$C$5:$I$110,7,FALSE)="",NA(),VLOOKUP($C913,'REACH Bilaga XIV_update'!$C$5:$I$110,7,FALSE)))</f>
        <v>#N/A</v>
      </c>
      <c r="R913" s="76" t="e">
        <f>IF($C913="-",IF($A913="-",IF(VLOOKUP($D913,CoRAP_update!$A$5:$O$376,15,FALSE)="",NA(),VLOOKUP($D913,CoRAP_update!$A$5:$O$376,15,FALSE)),IF(VLOOKUP($A913,CoRAP_update!$D$5:$O$376,12,FALSE)="",NA(),VLOOKUP($A913,CoRAP_update!$D$5:$O$376,12,FALSE))),IF(VLOOKUP($C913,CoRAP_update!$C$5:$O$376,13,FALSE)="",NA(),VLOOKUP($C913,CoRAP_update!$C$5:$O$376,13,FALSE)))</f>
        <v>#N/A</v>
      </c>
      <c r="S913" s="144" t="str">
        <f>IF($C913="-",IF($A913="-",VLOOKUP($D913,CoRAP_update!$A$5:$J$376,MATCH(Sammanfattning!S$1,CoRAP_update!$A$4:$J$4,0),FALSE),VLOOKUP($A913,CoRAP_update!$D$5:$J$376,MATCH(Sammanfattning!S$1,CoRAP_update!$D$4:$J$4,0),FALSE)),VLOOKUP($C913,CoRAP_update!$C$5:$J$376,MATCH(Sammanfattning!S$1,CoRAP_update!$C$4:$J$4,0),FALSE))</f>
        <v>Suspected Carcinogenic#Suspected Reprotoxic#Suspected Sensitiser#Consumer use#Exposure of workers</v>
      </c>
      <c r="T913" s="76" t="e">
        <f>IF($A913="-",VLOOKUP($D913,EDC_update!$C$2:$F$450,4,FALSE),VLOOKUP($A913,EDC_update!$B$2:$F$450,5,FALSE))</f>
        <v>#N/A</v>
      </c>
      <c r="V913" s="78">
        <f>IF(IFERROR(SEARCH("PBT",P913),99)=99,IF(IFERROR(SEARCH("suspected PBT",S913),99)=99,IF(IFERROR(SEARCH("concluded to be PBT",K913),99)=99,IF(IFERROR(SEARCH("PBT",S913),99)=99,IF(IFERROR(SEARCH("PBT cand",L913),99)=99,IF(IFERROR(SEARCH("PBT",L913),99)=99,IF(IFERROR(SEARCH("persistent, bioackumulative and toxic properties",K913),99)=99,0,Scoring!$E$3),Scoring!$E$3),Scoring!$E$7),Scoring!$E$3),Scoring!$E$5),Scoring!$E$6),Scoring!$E$3)</f>
        <v>0</v>
      </c>
      <c r="W913" s="78">
        <f>IF(IFERROR(SEARCH("vPvB",P913),99)=99,IF(IFERROR(SEARCH("suspected pbt/vPvB",S913),99)=99,IF(IFERROR(SEARCH("vPvB",S913),99)=99,IF(IFERROR(SEARCH("concluded to be a vPvB",S913),99)=99,IF(IFERROR(SEARCH("identified as vPvB",K913),99)=99,IF(IFERROR(SEARCH("concluded to be a vPvB",K913),99)=99,IF(IFERROR(SEARCH("concluded to be both pbt and vPvB",S913),99)=99,IF(IFERROR(SEARCH("concluded to be both pbt and vPvB",K913),99)=99,0,Scoring!$E$5),Scoring!$E$5),Scoring!$E$5),Scoring!$E$5),Scoring!$E$5),Scoring!$E$4),Scoring!$E$6),Scoring!$E$4)</f>
        <v>0</v>
      </c>
      <c r="X913" s="78">
        <f>IF(IFERROR(SEARCH("H410",N913),99)=99,IF(IFERROR(SEARCH("H410",O913),99)=99,IF(IFERROR(SEARCH("H410",Q913),99)=99,IF(IFERROR(SEARCH("H410",M913),99)=99,IF(IFERROR(SEARCH("H410",R913),99)=99,IF(IFERROR(SEARCH("H411",N913),99)=99,IF(IFERROR(SEARCH("H411",O913),99)=99,IF(IFERROR(SEARCH("H411",Q913),99)=99,IF(IFERROR(SEARCH("H411",M913),99)=99,IF(IFERROR(SEARCH("H411",R913),99)=99,IF(IFERROR(SEARCH("H413",N913),99)=99,IF(IFERROR(SEARCH("H413",O913),99)=99,IF(IFERROR(SEARCH("H413",Q913),99)=99,IF(IFERROR(SEARCH("H413",M913),99)=99,IF(IFERROR(SEARCH("H413",R913),99)=99,IF(IFERROR(SEARCH("H412",N913),99)=99,IF(IFERROR(SEARCH("H412",O913),99)=99,IF(IFERROR(SEARCH("H412",Q913),99)=99,IF(IFERROR(SEARCH("H412",M913),99)=99,IF(IFERROR(SEARCH("H412",R913),99)=99,0,Scoring!$E$2),Scoring!$E$2),Scoring!$E$2),Scoring!$E$2),Scoring!$E$2),Scoring!$E$2),Scoring!$E$2),Scoring!$E$2),Scoring!$E$2),Scoring!$E$2),Scoring!$E$2),Scoring!$E$2),Scoring!$E$2),Scoring!$E$2),Scoring!$E$2),Scoring!$E$2),Scoring!$E$2),Scoring!$E$2),Scoring!$E$2),Scoring!$E$2)</f>
        <v>0</v>
      </c>
      <c r="Y913" s="78">
        <f>IF(IFERROR(SEARCH("CMR",K913),99)=99,IF(IFERROR(SEARCH("Suspected CMR",S913),99)=99,IF(IFERROR(SEARCH("CMR",S913),99)=99,0,Scoring!$E$8),Scoring!$E$9),Scoring!$E$8)</f>
        <v>0</v>
      </c>
      <c r="Z913" s="78">
        <f>IF(IFERROR(SEARCH("H350",N913),99)=99,IF(IFERROR(SEARCH("H350",O913),99)=99,IF(IFERROR(SEARCH("H350",Q913),99)=99,IF(IFERROR(SEARCH("H350",M913),99)=99,IF(IFERROR(SEARCH("H350",R913),99)=99,IF(IFERROR(SEARCH("H351",N913),99)=99,IF(IFERROR(SEARCH("H351",O913),99)=99,IF(IFERROR(SEARCH("H351",Q913),99)=99,IF(IFERROR(SEARCH("H351",M913),99)=99,IF(IFERROR(SEARCH("H351",R913),99)=99,IF(IFERROR(SEARCH("carcinogenic",P913),99)=99,IF(IFERROR(SEARCH("suspected carcinogenic",S913),99)=99,0,Scoring!$E$12),Scoring!$E$11),Scoring!$E$10),Scoring!$E$10),Scoring!$E$10),Scoring!$E$10),Scoring!$E$10),Scoring!$E$10),Scoring!$E$10),Scoring!$E$10),Scoring!$E$10),Scoring!$E$10)</f>
        <v>0.7</v>
      </c>
      <c r="AA913" s="78">
        <f>IF(IFERROR(SEARCH("H340",N913),99)=99,IF(IFERROR(SEARCH("H340",O913),99)=99,IF(IFERROR(SEARCH("H340",Q913),99)=99,IF(IFERROR(SEARCH("H340",M913),99)=99,IF(IFERROR(SEARCH("H340",R913),99)=99,IF(IFERROR(SEARCH("H341",N913),99)=99,IF(IFERROR(SEARCH("H341",O913),99)=99,IF(IFERROR(SEARCH("H341",Q913),99)=99,IF(IFERROR(SEARCH("H341",M913),99)=99,IF(IFERROR(SEARCH("H341",R913),99)=99,IF(IFERROR(SEARCH("mutagenic",P913),99)=99,IF(IFERROR(SEARCH("suspected mutagenic",S913),99)=99,0,Scoring!$E$15),Scoring!$E$14),Scoring!$E$13),Scoring!$E$13),Scoring!$E$13),Scoring!$E$13),Scoring!$E$13),Scoring!$E$13),Scoring!$E$13),Scoring!$E$13),Scoring!$E$13),Scoring!$E$13)</f>
        <v>0</v>
      </c>
      <c r="AB913" s="78">
        <f>IF(IFERROR(SEARCH("H360",N913),99)=99,IF(IFERROR(SEARCH("H360",O913),99)=99,IF(IFERROR(SEARCH("H360",Q913),99)=99,IF(IFERROR(SEARCH("H360",M913),99)=99,IF(IFERROR(SEARCH("H360",R913),99)=99,IF(IFERROR(SEARCH("H361",N913),99)=99,IF(IFERROR(SEARCH("H361",O913),99)=99,IF(IFERROR(SEARCH("H361",Q913),99)=99,IF(IFERROR(SEARCH("H361",M913),99)=99,IF(IFERROR(SEARCH("H361",R913),99)=99,IF(IFERROR(SEARCH("reproduction",P913),99)=99,IF(IFERROR(SEARCH("suspected reprotoxic",S913),99)=99,IF(IFERROR(SEARCH("reprotoxic",S913),99)=99,IF(IFERROR(SEARCH("reprotoxic",K913),99)=99,0,Scoring!$E$18),Scoring!$E$18),Scoring!$E$19),Scoring!$E$17),Scoring!$E$16),Scoring!$E$16),Scoring!$E$16),Scoring!$E$16),Scoring!$E$16),Scoring!$E$16),Scoring!$E$16),Scoring!$E$16),Scoring!$E$16),Scoring!$E$16)</f>
        <v>0.7</v>
      </c>
      <c r="AC913" s="78">
        <f>IF(IFERROR(SEARCH("57f",L913),99)=99,IF(IFERROR(SEARCH("57(f)",P913),99)=99,0,Scoring!$E$20),Scoring!$E$20)</f>
        <v>0</v>
      </c>
      <c r="AD913" s="78">
        <f>IF(IFERROR(SEARCH("CAT1",T913),99)=99,IF(IFERROR(SEARCH("CAT2",T913),99)=99,IF(IFERROR(SEARCH("CAT3",T913),99)=99,IF(IFERROR(SEARCH("concluded to be endocrine",K913),99)=99,IF(IFERROR(SEARCH("categorised as endocrine",K913),99)=99,IF(IFERROR(SEARCH("endocrine disrupting",P913),99)=99,IF(IFERROR(SEARCH("endocrine disrupting",K913),99)=99,IF(IFERROR(SEARCH("suspected endocrine",S913),99)=99,IF(IFERROR(SEARCH("potential endocrine",S913),99)=99,0,Scoring!$E$25),Scoring!$E$25),Scoring!$E$24),Scoring!$E$24),Scoring!$E$24),Scoring!$E$24),Scoring!$E$23),Scoring!$E$22),Scoring!$E$21)</f>
        <v>0</v>
      </c>
      <c r="AE913" s="78">
        <f>IF(IFERROR(SEARCH("suspected sensitiser",S913),99)=99,IF(IFERROR(SEARCH("sensitiser",S913),99)=99,IF(IFERROR(SEARCH("other hazard based concern",S913),99)=99,0,Scoring!$E$28),Scoring!$E$26),Scoring!$E$27)</f>
        <v>0.4</v>
      </c>
      <c r="AF913" s="78">
        <f>IF(IFERROR(M913,1)=1,IF(IFERROR(N913,1)=1,IF(IFERROR(O913,1)=1,IF(IFERROR(Q913,1)=1,IF(IFERROR(R913,1)=1,IF(IFERROR(T913,1)=1,IF(IFERROR(K913,1)=1,IF(IFERROR(P913,1)=1,IF(IFERROR(S913,1)=1,Scoring!$E$29,0),0),0),0),0),0),0),0),0)</f>
        <v>0</v>
      </c>
      <c r="AG913" s="78">
        <f t="shared" si="69"/>
        <v>1.7999999999999998</v>
      </c>
      <c r="AI913" s="93"/>
      <c r="AJ913" s="94"/>
      <c r="AK913" s="76"/>
      <c r="AL913" s="75"/>
      <c r="AN913" s="79"/>
      <c r="AO913" s="79"/>
      <c r="AP913" s="79"/>
      <c r="AQ913" s="79"/>
      <c r="AR913" s="79"/>
      <c r="AS913" s="78"/>
      <c r="AU913" s="79">
        <f>IF(IFERROR(F913,99)=99,IF(IFERROR(G913,99)=99,IF(IFERROR(H913,99)=99,IF(IFERROR(I913,99)=99,IF(IFERROR(E913,99)=99,IF(IFERROR(J913,99)=99,0,Scoring!$B$7),Scoring!$B$3),Scoring!$B$2),Scoring!$B$6),Scoring!$B$5),Scoring!$B$4)</f>
        <v>0.5</v>
      </c>
      <c r="AV913" s="78">
        <f t="shared" si="70"/>
        <v>0.89999999999999991</v>
      </c>
      <c r="AW913" s="78"/>
      <c r="AX913" s="66"/>
      <c r="AY913" s="78"/>
      <c r="AZ913" s="76"/>
      <c r="BA913" s="76"/>
      <c r="BB913" s="76"/>
    </row>
    <row r="914" spans="1:54" x14ac:dyDescent="0.25">
      <c r="A914" s="77" t="s">
        <v>4782</v>
      </c>
      <c r="B914" s="76" t="str">
        <f t="shared" si="71"/>
        <v>204-820-1</v>
      </c>
      <c r="C914" s="77" t="s">
        <v>4781</v>
      </c>
      <c r="D914" s="77" t="s">
        <v>4780</v>
      </c>
      <c r="E914" s="76" t="e">
        <f>IF(C914="-",IF(A914="-",VLOOKUP(D914,'sin-list 180320_update'!$C$2:$C$835,1,FALSE),VLOOKUP(A914,'sin-list 180320_update'!$A$2:$A$835,1,FALSE)),VLOOKUP(C914,'sin-list 180320_update'!$B$2:$B$835,1,FALSE))</f>
        <v>#N/A</v>
      </c>
      <c r="F914" s="76" t="e">
        <f>IF($C914="-",IF($A914="-",VLOOKUP($D914,'REACH Bilaga XVII_update'!$A$5:$A$131,1,FALSE),VLOOKUP($A914,'REACH Bilaga XVII_update'!$C$5:$C$131,1,FALSE)),VLOOKUP($C914,'REACH Bilaga XVII_update'!$B$5:$B$131,1,FALSE))</f>
        <v>#N/A</v>
      </c>
      <c r="G914" s="76" t="e">
        <f>IF($C914="-",IF($A914="-",VLOOKUP($D914,' REACH Bilaga 59_update'!$A$5:$A$210,1,FALSE),VLOOKUP($A914,' REACH Bilaga 59_update'!$D$5:$D$210,1,FALSE)),VLOOKUP($C914,' REACH Bilaga 59_update'!$C$5:$C$210,1,FALSE))</f>
        <v>#N/A</v>
      </c>
      <c r="H914" s="76" t="e">
        <f>IF($C914="-",IF($A914="-",VLOOKUP($D914,'REACH Bilaga XIV_update'!$A$5:$A$110,1,FALSE),VLOOKUP($A914,'REACH Bilaga XIV_update'!$D$5:$D$110,1,FALSE)),VLOOKUP($C914,'REACH Bilaga XIV_update'!$C$5:$C$110,1,FALSE))</f>
        <v>#N/A</v>
      </c>
      <c r="I914" s="76" t="str">
        <f>IF($C914="-",IF($A914="-",VLOOKUP($D914,CoRAP_update!$A$5:$A$376,1,FALSE),VLOOKUP($A914,CoRAP_update!$D$5:$D$376,1,FALSE)),VLOOKUP($C914,CoRAP_update!$C$5:$C$376,1,FALSE))</f>
        <v>204-820-1</v>
      </c>
      <c r="J914" s="76" t="e">
        <f>IF($C914="-",IF($A914="-",VLOOKUP($D914,EDC_update!$C$2:$C$450,1,FALSE),VLOOKUP($A914,EDC_update!$B$2:$B$450,1,FALSE)),VLOOKUP($C914,EDC_update!$L$2:$L$450,1,FALSE))</f>
        <v>#N/A</v>
      </c>
      <c r="K914" s="76" t="e">
        <f>IF($C914="-",IF($A914="-",IF(VLOOKUP($D914,'sin-list 180320_update'!$C$2:$S$835,3,FALSE)="",NA(),VLOOKUP($D914,'sin-list 180320_update'!$C$2:$S$835,3,FALSE)),IF(VLOOKUP($A914,'sin-list 180320_update'!$A$2:$S$835,5,FALSE)="",NA(),VLOOKUP($A914,'sin-list 180320_update'!$A$2:$S$835,5,FALSE))),IF(VLOOKUP($C914,'sin-list 180320_update'!$B$2:$S$835,4,FALSE)="",NA(),VLOOKUP($C914,'sin-list 180320_update'!$B$2:$S$835,4,FALSE)))</f>
        <v>#N/A</v>
      </c>
      <c r="L914" s="76" t="e">
        <f>IF($C914="-",IF($A914="-",VLOOKUP($D914,'sin-list 180320_update'!$C$2:$S$835,6,FALSE),VLOOKUP($A914,'sin-list 180320_update'!$A$2:$S$835,8,FALSE)),VLOOKUP($C914,'sin-list 180320_update'!$B$2:$S$835,7,FALSE))</f>
        <v>#N/A</v>
      </c>
      <c r="M914" s="76" t="e">
        <f>IF($C914="-",IF($A914="-",IF(VLOOKUP($D914,'sin-list 180320_update'!$C$2:$S$835,8,FALSE)="",NA(),VLOOKUP($D914,'sin-list 180320_update'!$C$2:$S$835,8,FALSE)),IF(VLOOKUP($A914,'sin-list 180320_update'!$A$2:$S$835,10,FALSE)="",NA(),VLOOKUP($A914,'sin-list 180320_update'!$A$2:$S$835,10,FALSE))),IF(VLOOKUP($C914,'sin-list 180320_update'!$B$2:$S$835,9,FALSE)="",NA(),VLOOKUP($C914,'sin-list 180320_update'!$B$2:$S$835,9,FALSE)))</f>
        <v>#N/A</v>
      </c>
      <c r="N914" s="76" t="e">
        <f>IF($C914="-",IF($A914="-",IF(VLOOKUP($D914,'REACH Bilaga XVII_update'!$A$5:$E$131,4,FALSE)="",NA(),VLOOKUP($D914,'REACH Bilaga XVII_update'!$A$5:$E$131,4,FALSE)),IF(VLOOKUP($A914,'REACH Bilaga XVII_update'!$C$5:$D$131,2,FALSE)="",NA(),VLOOKUP($A914,'REACH Bilaga XVII_update'!$C$5:$D$131,2,FALSE))),IF(VLOOKUP($C914,'REACH Bilaga XVII_update'!$B$5:$D$131,3,FALSE)="",NA(),VLOOKUP($C914,'REACH Bilaga XVII_update'!$B$5:$D$131,3,FALSE)))</f>
        <v>#N/A</v>
      </c>
      <c r="O914" s="76" t="e">
        <f>IF($C914="-",IF($A914="-",IF(VLOOKUP($D914,' REACH Bilaga 59_update'!$A$5:$E$210,5,FALSE)="",NA(),VLOOKUP($D914,' REACH Bilaga 59_update'!$A$5:$E$210,5,FALSE)),IF(VLOOKUP($A914,' REACH Bilaga 59_update'!$D$5:$E$210,2,FALSE)="",NA(),VLOOKUP($A914,' REACH Bilaga 59_update'!$D$5:$E$210,2,FALSE))),IF(VLOOKUP($C914,' REACH Bilaga 59_update'!$C$5:$E$210,3,FALSE)="",NA(),VLOOKUP($C914,' REACH Bilaga 59_update'!$C$5:$E$210,3,FALSE)))</f>
        <v>#N/A</v>
      </c>
      <c r="P914" s="76" t="e">
        <f>IF(C914="-",IF(A914="-",IFERROR(VLOOKUP($D914,' REACH Bilaga 59_update'!$A$5:$F$210,MATCH(Sammanfattning!P$1,' REACH Bilaga 59_update'!$A$4:$F$4,0),FALSE),VLOOKUP($D914,'REACH Bilaga XIV_update'!$A$4:$H$110,MATCH(Sammanfattning!P$1,'REACH Bilaga XIV_update'!$A$4:$H$4,0),FALSE)),IFERROR(VLOOKUP($A914,' REACH Bilaga 59_update'!$D$5:$F$210,MATCH(Sammanfattning!P$1,' REACH Bilaga 59_update'!$D$4:$F$4,0),FALSE),VLOOKUP($A914,'REACH Bilaga XIV_update'!$D$4:$H$110,MATCH(Sammanfattning!P$1,'REACH Bilaga XIV_update'!$D$4:$H$4,0),FALSE))),IFERROR(VLOOKUP($C914,' REACH Bilaga 59_update'!$C$5:$F$210,MATCH(Sammanfattning!P$1,' REACH Bilaga 59_update'!$C$4:$F$4,0),FALSE),VLOOKUP($C914,'REACH Bilaga XIV_update'!$C$4:$H$110,MATCH(Sammanfattning!P$1,'REACH Bilaga XIV_update'!$C$4:$H$4,0),FALSE)))</f>
        <v>#N/A</v>
      </c>
      <c r="Q914" s="76" t="e">
        <f>IF($C914="-",IF($A914="-",IF(VLOOKUP($D914,'REACH Bilaga XIV_update'!$A$5:$I$110,9,FALSE)="",NA(),VLOOKUP($D914,'REACH Bilaga XIV_update'!$A$5:$I$110,9,FALSE)),IF(VLOOKUP($A914,'REACH Bilaga XIV_update'!$D$5:$I$110,6,FALSE)="",NA(),VLOOKUP($A914,'REACH Bilaga XIV_update'!$D$5:$I$110,6,FALSE))),IF(VLOOKUP($C914,'REACH Bilaga XIV_update'!$C$5:$I$110,7,FALSE)="",NA(),VLOOKUP($C914,'REACH Bilaga XIV_update'!$C$5:$I$110,7,FALSE)))</f>
        <v>#N/A</v>
      </c>
      <c r="R914" s="76" t="e">
        <f>IF($C914="-",IF($A914="-",IF(VLOOKUP($D914,CoRAP_update!$A$5:$O$376,15,FALSE)="",NA(),VLOOKUP($D914,CoRAP_update!$A$5:$O$376,15,FALSE)),IF(VLOOKUP($A914,CoRAP_update!$D$5:$O$376,12,FALSE)="",NA(),VLOOKUP($A914,CoRAP_update!$D$5:$O$376,12,FALSE))),IF(VLOOKUP($C914,CoRAP_update!$C$5:$O$376,13,FALSE)="",NA(),VLOOKUP($C914,CoRAP_update!$C$5:$O$376,13,FALSE)))</f>
        <v>#N/A</v>
      </c>
      <c r="S914" s="144" t="str">
        <f>IF($C914="-",IF($A914="-",VLOOKUP($D914,CoRAP_update!$A$5:$J$376,MATCH(Sammanfattning!S$1,CoRAP_update!$A$4:$J$4,0),FALSE),VLOOKUP($A914,CoRAP_update!$D$5:$J$376,MATCH(Sammanfattning!S$1,CoRAP_update!$D$4:$J$4,0),FALSE)),VLOOKUP($C914,CoRAP_update!$C$5:$J$376,MATCH(Sammanfattning!S$1,CoRAP_update!$C$4:$J$4,0),FALSE))</f>
        <v>Suspected Carcinogenic#Suspected Mutagenic#Suspected Sensitiser#Exposure of environment#Exposure of workers#High RCR#Wide dispersive use</v>
      </c>
      <c r="T914" s="76" t="e">
        <f>IF($A914="-",VLOOKUP($D914,EDC_update!$C$2:$F$450,4,FALSE),VLOOKUP($A914,EDC_update!$B$2:$F$450,5,FALSE))</f>
        <v>#N/A</v>
      </c>
      <c r="V914" s="78">
        <f>IF(IFERROR(SEARCH("PBT",P914),99)=99,IF(IFERROR(SEARCH("suspected PBT",S914),99)=99,IF(IFERROR(SEARCH("concluded to be PBT",K914),99)=99,IF(IFERROR(SEARCH("PBT",S914),99)=99,IF(IFERROR(SEARCH("PBT cand",L914),99)=99,IF(IFERROR(SEARCH("PBT",L914),99)=99,IF(IFERROR(SEARCH("persistent, bioackumulative and toxic properties",K914),99)=99,0,Scoring!$E$3),Scoring!$E$3),Scoring!$E$7),Scoring!$E$3),Scoring!$E$5),Scoring!$E$6),Scoring!$E$3)</f>
        <v>0</v>
      </c>
      <c r="W914" s="78">
        <f>IF(IFERROR(SEARCH("vPvB",P914),99)=99,IF(IFERROR(SEARCH("suspected pbt/vPvB",S914),99)=99,IF(IFERROR(SEARCH("vPvB",S914),99)=99,IF(IFERROR(SEARCH("concluded to be a vPvB",S914),99)=99,IF(IFERROR(SEARCH("identified as vPvB",K914),99)=99,IF(IFERROR(SEARCH("concluded to be a vPvB",K914),99)=99,IF(IFERROR(SEARCH("concluded to be both pbt and vPvB",S914),99)=99,IF(IFERROR(SEARCH("concluded to be both pbt and vPvB",K914),99)=99,0,Scoring!$E$5),Scoring!$E$5),Scoring!$E$5),Scoring!$E$5),Scoring!$E$5),Scoring!$E$4),Scoring!$E$6),Scoring!$E$4)</f>
        <v>0</v>
      </c>
      <c r="X914" s="78">
        <f>IF(IFERROR(SEARCH("H410",N914),99)=99,IF(IFERROR(SEARCH("H410",O914),99)=99,IF(IFERROR(SEARCH("H410",Q914),99)=99,IF(IFERROR(SEARCH("H410",M914),99)=99,IF(IFERROR(SEARCH("H410",R914),99)=99,IF(IFERROR(SEARCH("H411",N914),99)=99,IF(IFERROR(SEARCH("H411",O914),99)=99,IF(IFERROR(SEARCH("H411",Q914),99)=99,IF(IFERROR(SEARCH("H411",M914),99)=99,IF(IFERROR(SEARCH("H411",R914),99)=99,IF(IFERROR(SEARCH("H413",N914),99)=99,IF(IFERROR(SEARCH("H413",O914),99)=99,IF(IFERROR(SEARCH("H413",Q914),99)=99,IF(IFERROR(SEARCH("H413",M914),99)=99,IF(IFERROR(SEARCH("H413",R914),99)=99,IF(IFERROR(SEARCH("H412",N914),99)=99,IF(IFERROR(SEARCH("H412",O914),99)=99,IF(IFERROR(SEARCH("H412",Q914),99)=99,IF(IFERROR(SEARCH("H412",M914),99)=99,IF(IFERROR(SEARCH("H412",R914),99)=99,0,Scoring!$E$2),Scoring!$E$2),Scoring!$E$2),Scoring!$E$2),Scoring!$E$2),Scoring!$E$2),Scoring!$E$2),Scoring!$E$2),Scoring!$E$2),Scoring!$E$2),Scoring!$E$2),Scoring!$E$2),Scoring!$E$2),Scoring!$E$2),Scoring!$E$2),Scoring!$E$2),Scoring!$E$2),Scoring!$E$2),Scoring!$E$2),Scoring!$E$2)</f>
        <v>0</v>
      </c>
      <c r="Y914" s="78">
        <f>IF(IFERROR(SEARCH("CMR",K914),99)=99,IF(IFERROR(SEARCH("Suspected CMR",S914),99)=99,IF(IFERROR(SEARCH("CMR",S914),99)=99,0,Scoring!$E$8),Scoring!$E$9),Scoring!$E$8)</f>
        <v>0</v>
      </c>
      <c r="Z914" s="78">
        <f>IF(IFERROR(SEARCH("H350",N914),99)=99,IF(IFERROR(SEARCH("H350",O914),99)=99,IF(IFERROR(SEARCH("H350",Q914),99)=99,IF(IFERROR(SEARCH("H350",M914),99)=99,IF(IFERROR(SEARCH("H350",R914),99)=99,IF(IFERROR(SEARCH("H351",N914),99)=99,IF(IFERROR(SEARCH("H351",O914),99)=99,IF(IFERROR(SEARCH("H351",Q914),99)=99,IF(IFERROR(SEARCH("H351",M914),99)=99,IF(IFERROR(SEARCH("H351",R914),99)=99,IF(IFERROR(SEARCH("carcinogenic",P914),99)=99,IF(IFERROR(SEARCH("suspected carcinogenic",S914),99)=99,0,Scoring!$E$12),Scoring!$E$11),Scoring!$E$10),Scoring!$E$10),Scoring!$E$10),Scoring!$E$10),Scoring!$E$10),Scoring!$E$10),Scoring!$E$10),Scoring!$E$10),Scoring!$E$10),Scoring!$E$10)</f>
        <v>0.7</v>
      </c>
      <c r="AA914" s="78">
        <f>IF(IFERROR(SEARCH("H340",N914),99)=99,IF(IFERROR(SEARCH("H340",O914),99)=99,IF(IFERROR(SEARCH("H340",Q914),99)=99,IF(IFERROR(SEARCH("H340",M914),99)=99,IF(IFERROR(SEARCH("H340",R914),99)=99,IF(IFERROR(SEARCH("H341",N914),99)=99,IF(IFERROR(SEARCH("H341",O914),99)=99,IF(IFERROR(SEARCH("H341",Q914),99)=99,IF(IFERROR(SEARCH("H341",M914),99)=99,IF(IFERROR(SEARCH("H341",R914),99)=99,IF(IFERROR(SEARCH("mutagenic",P914),99)=99,IF(IFERROR(SEARCH("suspected mutagenic",S914),99)=99,0,Scoring!$E$15),Scoring!$E$14),Scoring!$E$13),Scoring!$E$13),Scoring!$E$13),Scoring!$E$13),Scoring!$E$13),Scoring!$E$13),Scoring!$E$13),Scoring!$E$13),Scoring!$E$13),Scoring!$E$13)</f>
        <v>0.7</v>
      </c>
      <c r="AB914" s="78">
        <f>IF(IFERROR(SEARCH("H360",N914),99)=99,IF(IFERROR(SEARCH("H360",O914),99)=99,IF(IFERROR(SEARCH("H360",Q914),99)=99,IF(IFERROR(SEARCH("H360",M914),99)=99,IF(IFERROR(SEARCH("H360",R914),99)=99,IF(IFERROR(SEARCH("H361",N914),99)=99,IF(IFERROR(SEARCH("H361",O914),99)=99,IF(IFERROR(SEARCH("H361",Q914),99)=99,IF(IFERROR(SEARCH("H361",M914),99)=99,IF(IFERROR(SEARCH("H361",R914),99)=99,IF(IFERROR(SEARCH("reproduction",P914),99)=99,IF(IFERROR(SEARCH("suspected reprotoxic",S914),99)=99,IF(IFERROR(SEARCH("reprotoxic",S914),99)=99,IF(IFERROR(SEARCH("reprotoxic",K914),99)=99,0,Scoring!$E$18),Scoring!$E$18),Scoring!$E$19),Scoring!$E$17),Scoring!$E$16),Scoring!$E$16),Scoring!$E$16),Scoring!$E$16),Scoring!$E$16),Scoring!$E$16),Scoring!$E$16),Scoring!$E$16),Scoring!$E$16),Scoring!$E$16)</f>
        <v>0</v>
      </c>
      <c r="AC914" s="78">
        <f>IF(IFERROR(SEARCH("57f",L914),99)=99,IF(IFERROR(SEARCH("57(f)",P914),99)=99,0,Scoring!$E$20),Scoring!$E$20)</f>
        <v>0</v>
      </c>
      <c r="AD914" s="78">
        <f>IF(IFERROR(SEARCH("CAT1",T914),99)=99,IF(IFERROR(SEARCH("CAT2",T914),99)=99,IF(IFERROR(SEARCH("CAT3",T914),99)=99,IF(IFERROR(SEARCH("concluded to be endocrine",K914),99)=99,IF(IFERROR(SEARCH("categorised as endocrine",K914),99)=99,IF(IFERROR(SEARCH("endocrine disrupting",P914),99)=99,IF(IFERROR(SEARCH("endocrine disrupting",K914),99)=99,IF(IFERROR(SEARCH("suspected endocrine",S914),99)=99,IF(IFERROR(SEARCH("potential endocrine",S914),99)=99,0,Scoring!$E$25),Scoring!$E$25),Scoring!$E$24),Scoring!$E$24),Scoring!$E$24),Scoring!$E$24),Scoring!$E$23),Scoring!$E$22),Scoring!$E$21)</f>
        <v>0</v>
      </c>
      <c r="AE914" s="78">
        <f>IF(IFERROR(SEARCH("suspected sensitiser",S914),99)=99,IF(IFERROR(SEARCH("sensitiser",S914),99)=99,IF(IFERROR(SEARCH("other hazard based concern",S914),99)=99,0,Scoring!$E$28),Scoring!$E$26),Scoring!$E$27)</f>
        <v>0.4</v>
      </c>
      <c r="AF914" s="78">
        <f>IF(IFERROR(M914,1)=1,IF(IFERROR(N914,1)=1,IF(IFERROR(O914,1)=1,IF(IFERROR(Q914,1)=1,IF(IFERROR(R914,1)=1,IF(IFERROR(T914,1)=1,IF(IFERROR(K914,1)=1,IF(IFERROR(P914,1)=1,IF(IFERROR(S914,1)=1,Scoring!$E$29,0),0),0),0),0),0),0),0),0)</f>
        <v>0</v>
      </c>
      <c r="AG914" s="78">
        <f t="shared" si="69"/>
        <v>1.7999999999999998</v>
      </c>
      <c r="AI914" s="93"/>
      <c r="AJ914" s="94"/>
      <c r="AK914" s="76"/>
      <c r="AL914" s="75"/>
      <c r="AN914" s="79"/>
      <c r="AO914" s="79"/>
      <c r="AP914" s="79"/>
      <c r="AQ914" s="79"/>
      <c r="AR914" s="79"/>
      <c r="AS914" s="78"/>
      <c r="AU914" s="79">
        <f>IF(IFERROR(F914,99)=99,IF(IFERROR(G914,99)=99,IF(IFERROR(H914,99)=99,IF(IFERROR(I914,99)=99,IF(IFERROR(E914,99)=99,IF(IFERROR(J914,99)=99,0,Scoring!$B$7),Scoring!$B$3),Scoring!$B$2),Scoring!$B$6),Scoring!$B$5),Scoring!$B$4)</f>
        <v>0.5</v>
      </c>
      <c r="AV914" s="78">
        <f t="shared" si="70"/>
        <v>0.89999999999999991</v>
      </c>
      <c r="AW914" s="78"/>
      <c r="AX914" s="66"/>
      <c r="AY914" s="78"/>
      <c r="AZ914" s="76"/>
      <c r="BA914" s="76"/>
      <c r="BB914" s="76"/>
    </row>
    <row r="915" spans="1:54" x14ac:dyDescent="0.25">
      <c r="A915" s="77" t="s">
        <v>5263</v>
      </c>
      <c r="B915" s="76" t="str">
        <f t="shared" si="71"/>
        <v>247-118-0</v>
      </c>
      <c r="C915" s="77" t="s">
        <v>5262</v>
      </c>
      <c r="D915" s="77" t="s">
        <v>5261</v>
      </c>
      <c r="E915" s="76" t="e">
        <f>IF(C915="-",IF(A915="-",VLOOKUP(D915,'sin-list 180320_update'!$C$2:$C$835,1,FALSE),VLOOKUP(A915,'sin-list 180320_update'!$A$2:$A$835,1,FALSE)),VLOOKUP(C915,'sin-list 180320_update'!$B$2:$B$835,1,FALSE))</f>
        <v>#N/A</v>
      </c>
      <c r="F915" s="76" t="e">
        <f>IF($C915="-",IF($A915="-",VLOOKUP($D915,'REACH Bilaga XVII_update'!$A$5:$A$131,1,FALSE),VLOOKUP($A915,'REACH Bilaga XVII_update'!$C$5:$C$131,1,FALSE)),VLOOKUP($C915,'REACH Bilaga XVII_update'!$B$5:$B$131,1,FALSE))</f>
        <v>#N/A</v>
      </c>
      <c r="G915" s="76" t="e">
        <f>IF($C915="-",IF($A915="-",VLOOKUP($D915,' REACH Bilaga 59_update'!$A$5:$A$210,1,FALSE),VLOOKUP($A915,' REACH Bilaga 59_update'!$D$5:$D$210,1,FALSE)),VLOOKUP($C915,' REACH Bilaga 59_update'!$C$5:$C$210,1,FALSE))</f>
        <v>#N/A</v>
      </c>
      <c r="H915" s="76" t="e">
        <f>IF($C915="-",IF($A915="-",VLOOKUP($D915,'REACH Bilaga XIV_update'!$A$5:$A$110,1,FALSE),VLOOKUP($A915,'REACH Bilaga XIV_update'!$D$5:$D$110,1,FALSE)),VLOOKUP($C915,'REACH Bilaga XIV_update'!$C$5:$C$110,1,FALSE))</f>
        <v>#N/A</v>
      </c>
      <c r="I915" s="76" t="str">
        <f>IF($C915="-",IF($A915="-",VLOOKUP($D915,CoRAP_update!$A$5:$A$376,1,FALSE),VLOOKUP($A915,CoRAP_update!$D$5:$D$376,1,FALSE)),VLOOKUP($C915,CoRAP_update!$C$5:$C$376,1,FALSE))</f>
        <v>247-118-0</v>
      </c>
      <c r="J915" s="76" t="e">
        <f>IF($C915="-",IF($A915="-",VLOOKUP($D915,EDC_update!$C$2:$C$450,1,FALSE),VLOOKUP($A915,EDC_update!$B$2:$B$450,1,FALSE)),VLOOKUP($C915,EDC_update!$L$2:$L$450,1,FALSE))</f>
        <v>#N/A</v>
      </c>
      <c r="K915" s="76" t="e">
        <f>IF($C915="-",IF($A915="-",IF(VLOOKUP($D915,'sin-list 180320_update'!$C$2:$S$835,3,FALSE)="",NA(),VLOOKUP($D915,'sin-list 180320_update'!$C$2:$S$835,3,FALSE)),IF(VLOOKUP($A915,'sin-list 180320_update'!$A$2:$S$835,5,FALSE)="",NA(),VLOOKUP($A915,'sin-list 180320_update'!$A$2:$S$835,5,FALSE))),IF(VLOOKUP($C915,'sin-list 180320_update'!$B$2:$S$835,4,FALSE)="",NA(),VLOOKUP($C915,'sin-list 180320_update'!$B$2:$S$835,4,FALSE)))</f>
        <v>#N/A</v>
      </c>
      <c r="L915" s="76" t="e">
        <f>IF($C915="-",IF($A915="-",VLOOKUP($D915,'sin-list 180320_update'!$C$2:$S$835,6,FALSE),VLOOKUP($A915,'sin-list 180320_update'!$A$2:$S$835,8,FALSE)),VLOOKUP($C915,'sin-list 180320_update'!$B$2:$S$835,7,FALSE))</f>
        <v>#N/A</v>
      </c>
      <c r="M915" s="76" t="e">
        <f>IF($C915="-",IF($A915="-",IF(VLOOKUP($D915,'sin-list 180320_update'!$C$2:$S$835,8,FALSE)="",NA(),VLOOKUP($D915,'sin-list 180320_update'!$C$2:$S$835,8,FALSE)),IF(VLOOKUP($A915,'sin-list 180320_update'!$A$2:$S$835,10,FALSE)="",NA(),VLOOKUP($A915,'sin-list 180320_update'!$A$2:$S$835,10,FALSE))),IF(VLOOKUP($C915,'sin-list 180320_update'!$B$2:$S$835,9,FALSE)="",NA(),VLOOKUP($C915,'sin-list 180320_update'!$B$2:$S$835,9,FALSE)))</f>
        <v>#N/A</v>
      </c>
      <c r="N915" s="76" t="e">
        <f>IF($C915="-",IF($A915="-",IF(VLOOKUP($D915,'REACH Bilaga XVII_update'!$A$5:$E$131,4,FALSE)="",NA(),VLOOKUP($D915,'REACH Bilaga XVII_update'!$A$5:$E$131,4,FALSE)),IF(VLOOKUP($A915,'REACH Bilaga XVII_update'!$C$5:$D$131,2,FALSE)="",NA(),VLOOKUP($A915,'REACH Bilaga XVII_update'!$C$5:$D$131,2,FALSE))),IF(VLOOKUP($C915,'REACH Bilaga XVII_update'!$B$5:$D$131,3,FALSE)="",NA(),VLOOKUP($C915,'REACH Bilaga XVII_update'!$B$5:$D$131,3,FALSE)))</f>
        <v>#N/A</v>
      </c>
      <c r="O915" s="76" t="e">
        <f>IF($C915="-",IF($A915="-",IF(VLOOKUP($D915,' REACH Bilaga 59_update'!$A$5:$E$210,5,FALSE)="",NA(),VLOOKUP($D915,' REACH Bilaga 59_update'!$A$5:$E$210,5,FALSE)),IF(VLOOKUP($A915,' REACH Bilaga 59_update'!$D$5:$E$210,2,FALSE)="",NA(),VLOOKUP($A915,' REACH Bilaga 59_update'!$D$5:$E$210,2,FALSE))),IF(VLOOKUP($C915,' REACH Bilaga 59_update'!$C$5:$E$210,3,FALSE)="",NA(),VLOOKUP($C915,' REACH Bilaga 59_update'!$C$5:$E$210,3,FALSE)))</f>
        <v>#N/A</v>
      </c>
      <c r="P915" s="76" t="e">
        <f>IF(C915="-",IF(A915="-",IFERROR(VLOOKUP($D915,' REACH Bilaga 59_update'!$A$5:$F$210,MATCH(Sammanfattning!P$1,' REACH Bilaga 59_update'!$A$4:$F$4,0),FALSE),VLOOKUP($D915,'REACH Bilaga XIV_update'!$A$4:$H$110,MATCH(Sammanfattning!P$1,'REACH Bilaga XIV_update'!$A$4:$H$4,0),FALSE)),IFERROR(VLOOKUP($A915,' REACH Bilaga 59_update'!$D$5:$F$210,MATCH(Sammanfattning!P$1,' REACH Bilaga 59_update'!$D$4:$F$4,0),FALSE),VLOOKUP($A915,'REACH Bilaga XIV_update'!$D$4:$H$110,MATCH(Sammanfattning!P$1,'REACH Bilaga XIV_update'!$D$4:$H$4,0),FALSE))),IFERROR(VLOOKUP($C915,' REACH Bilaga 59_update'!$C$5:$F$210,MATCH(Sammanfattning!P$1,' REACH Bilaga 59_update'!$C$4:$F$4,0),FALSE),VLOOKUP($C915,'REACH Bilaga XIV_update'!$C$4:$H$110,MATCH(Sammanfattning!P$1,'REACH Bilaga XIV_update'!$C$4:$H$4,0),FALSE)))</f>
        <v>#N/A</v>
      </c>
      <c r="Q915" s="76" t="e">
        <f>IF($C915="-",IF($A915="-",IF(VLOOKUP($D915,'REACH Bilaga XIV_update'!$A$5:$I$110,9,FALSE)="",NA(),VLOOKUP($D915,'REACH Bilaga XIV_update'!$A$5:$I$110,9,FALSE)),IF(VLOOKUP($A915,'REACH Bilaga XIV_update'!$D$5:$I$110,6,FALSE)="",NA(),VLOOKUP($A915,'REACH Bilaga XIV_update'!$D$5:$I$110,6,FALSE))),IF(VLOOKUP($C915,'REACH Bilaga XIV_update'!$C$5:$I$110,7,FALSE)="",NA(),VLOOKUP($C915,'REACH Bilaga XIV_update'!$C$5:$I$110,7,FALSE)))</f>
        <v>#N/A</v>
      </c>
      <c r="R915" s="76" t="str">
        <f>IF($C915="-",IF($A915="-",IF(VLOOKUP($D915,CoRAP_update!$A$5:$O$376,15,FALSE)="",NA(),VLOOKUP($D915,CoRAP_update!$A$5:$O$376,15,FALSE)),IF(VLOOKUP($A915,CoRAP_update!$D$5:$O$376,12,FALSE)="",NA(),VLOOKUP($A915,CoRAP_update!$D$5:$O$376,12,FALSE))),IF(VLOOKUP($C915,CoRAP_update!$C$5:$O$376,13,FALSE)="",NA(),VLOOKUP($C915,CoRAP_update!$C$5:$O$376,13,FALSE)))</f>
        <v>H331
H311
H301
H314
H317</v>
      </c>
      <c r="S915" s="144" t="str">
        <f>IF($C915="-",IF($A915="-",VLOOKUP($D915,CoRAP_update!$A$5:$J$376,MATCH(Sammanfattning!S$1,CoRAP_update!$A$4:$J$4,0),FALSE),VLOOKUP($A915,CoRAP_update!$D$5:$J$376,MATCH(Sammanfattning!S$1,CoRAP_update!$D$4:$J$4,0),FALSE)),VLOOKUP($C915,CoRAP_update!$C$5:$J$376,MATCH(Sammanfattning!S$1,CoRAP_update!$C$4:$J$4,0),FALSE))</f>
        <v>Suspected Carcinogenic#Suspected Mutagenic#Suspected Sensitiser#Exposure of workers#High (aggregated) tonnage#High RCR#Other exposure/risk based concern#Wide dispersive use</v>
      </c>
      <c r="T915" s="76" t="e">
        <f>IF($A915="-",VLOOKUP($D915,EDC_update!$C$2:$F$450,4,FALSE),VLOOKUP($A915,EDC_update!$B$2:$F$450,5,FALSE))</f>
        <v>#N/A</v>
      </c>
      <c r="V915" s="78">
        <f>IF(IFERROR(SEARCH("PBT",P915),99)=99,IF(IFERROR(SEARCH("suspected PBT",S915),99)=99,IF(IFERROR(SEARCH("concluded to be PBT",K915),99)=99,IF(IFERROR(SEARCH("PBT",S915),99)=99,IF(IFERROR(SEARCH("PBT cand",L915),99)=99,IF(IFERROR(SEARCH("PBT",L915),99)=99,IF(IFERROR(SEARCH("persistent, bioackumulative and toxic properties",K915),99)=99,0,Scoring!$E$3),Scoring!$E$3),Scoring!$E$7),Scoring!$E$3),Scoring!$E$5),Scoring!$E$6),Scoring!$E$3)</f>
        <v>0</v>
      </c>
      <c r="W915" s="78">
        <f>IF(IFERROR(SEARCH("vPvB",P915),99)=99,IF(IFERROR(SEARCH("suspected pbt/vPvB",S915),99)=99,IF(IFERROR(SEARCH("vPvB",S915),99)=99,IF(IFERROR(SEARCH("concluded to be a vPvB",S915),99)=99,IF(IFERROR(SEARCH("identified as vPvB",K915),99)=99,IF(IFERROR(SEARCH("concluded to be a vPvB",K915),99)=99,IF(IFERROR(SEARCH("concluded to be both pbt and vPvB",S915),99)=99,IF(IFERROR(SEARCH("concluded to be both pbt and vPvB",K915),99)=99,0,Scoring!$E$5),Scoring!$E$5),Scoring!$E$5),Scoring!$E$5),Scoring!$E$5),Scoring!$E$4),Scoring!$E$6),Scoring!$E$4)</f>
        <v>0</v>
      </c>
      <c r="X915" s="78">
        <f>IF(IFERROR(SEARCH("H410",N915),99)=99,IF(IFERROR(SEARCH("H410",O915),99)=99,IF(IFERROR(SEARCH("H410",Q915),99)=99,IF(IFERROR(SEARCH("H410",M915),99)=99,IF(IFERROR(SEARCH("H410",R915),99)=99,IF(IFERROR(SEARCH("H411",N915),99)=99,IF(IFERROR(SEARCH("H411",O915),99)=99,IF(IFERROR(SEARCH("H411",Q915),99)=99,IF(IFERROR(SEARCH("H411",M915),99)=99,IF(IFERROR(SEARCH("H411",R915),99)=99,IF(IFERROR(SEARCH("H413",N915),99)=99,IF(IFERROR(SEARCH("H413",O915),99)=99,IF(IFERROR(SEARCH("H413",Q915),99)=99,IF(IFERROR(SEARCH("H413",M915),99)=99,IF(IFERROR(SEARCH("H413",R915),99)=99,IF(IFERROR(SEARCH("H412",N915),99)=99,IF(IFERROR(SEARCH("H412",O915),99)=99,IF(IFERROR(SEARCH("H412",Q915),99)=99,IF(IFERROR(SEARCH("H412",M915),99)=99,IF(IFERROR(SEARCH("H412",R915),99)=99,0,Scoring!$E$2),Scoring!$E$2),Scoring!$E$2),Scoring!$E$2),Scoring!$E$2),Scoring!$E$2),Scoring!$E$2),Scoring!$E$2),Scoring!$E$2),Scoring!$E$2),Scoring!$E$2),Scoring!$E$2),Scoring!$E$2),Scoring!$E$2),Scoring!$E$2),Scoring!$E$2),Scoring!$E$2),Scoring!$E$2),Scoring!$E$2),Scoring!$E$2)</f>
        <v>0</v>
      </c>
      <c r="Y915" s="78">
        <f>IF(IFERROR(SEARCH("CMR",K915),99)=99,IF(IFERROR(SEARCH("Suspected CMR",S915),99)=99,IF(IFERROR(SEARCH("CMR",S915),99)=99,0,Scoring!$E$8),Scoring!$E$9),Scoring!$E$8)</f>
        <v>0</v>
      </c>
      <c r="Z915" s="78">
        <f>IF(IFERROR(SEARCH("H350",N915),99)=99,IF(IFERROR(SEARCH("H350",O915),99)=99,IF(IFERROR(SEARCH("H350",Q915),99)=99,IF(IFERROR(SEARCH("H350",M915),99)=99,IF(IFERROR(SEARCH("H350",R915),99)=99,IF(IFERROR(SEARCH("H351",N915),99)=99,IF(IFERROR(SEARCH("H351",O915),99)=99,IF(IFERROR(SEARCH("H351",Q915),99)=99,IF(IFERROR(SEARCH("H351",M915),99)=99,IF(IFERROR(SEARCH("H351",R915),99)=99,IF(IFERROR(SEARCH("carcinogenic",P915),99)=99,IF(IFERROR(SEARCH("suspected carcinogenic",S915),99)=99,0,Scoring!$E$12),Scoring!$E$11),Scoring!$E$10),Scoring!$E$10),Scoring!$E$10),Scoring!$E$10),Scoring!$E$10),Scoring!$E$10),Scoring!$E$10),Scoring!$E$10),Scoring!$E$10),Scoring!$E$10)</f>
        <v>0.7</v>
      </c>
      <c r="AA915" s="78">
        <f>IF(IFERROR(SEARCH("H340",N915),99)=99,IF(IFERROR(SEARCH("H340",O915),99)=99,IF(IFERROR(SEARCH("H340",Q915),99)=99,IF(IFERROR(SEARCH("H340",M915),99)=99,IF(IFERROR(SEARCH("H340",R915),99)=99,IF(IFERROR(SEARCH("H341",N915),99)=99,IF(IFERROR(SEARCH("H341",O915),99)=99,IF(IFERROR(SEARCH("H341",Q915),99)=99,IF(IFERROR(SEARCH("H341",M915),99)=99,IF(IFERROR(SEARCH("H341",R915),99)=99,IF(IFERROR(SEARCH("mutagenic",P915),99)=99,IF(IFERROR(SEARCH("suspected mutagenic",S915),99)=99,0,Scoring!$E$15),Scoring!$E$14),Scoring!$E$13),Scoring!$E$13),Scoring!$E$13),Scoring!$E$13),Scoring!$E$13),Scoring!$E$13),Scoring!$E$13),Scoring!$E$13),Scoring!$E$13),Scoring!$E$13)</f>
        <v>0.7</v>
      </c>
      <c r="AB915" s="78">
        <f>IF(IFERROR(SEARCH("H360",N915),99)=99,IF(IFERROR(SEARCH("H360",O915),99)=99,IF(IFERROR(SEARCH("H360",Q915),99)=99,IF(IFERROR(SEARCH("H360",M915),99)=99,IF(IFERROR(SEARCH("H360",R915),99)=99,IF(IFERROR(SEARCH("H361",N915),99)=99,IF(IFERROR(SEARCH("H361",O915),99)=99,IF(IFERROR(SEARCH("H361",Q915),99)=99,IF(IFERROR(SEARCH("H361",M915),99)=99,IF(IFERROR(SEARCH("H361",R915),99)=99,IF(IFERROR(SEARCH("reproduction",P915),99)=99,IF(IFERROR(SEARCH("suspected reprotoxic",S915),99)=99,IF(IFERROR(SEARCH("reprotoxic",S915),99)=99,IF(IFERROR(SEARCH("reprotoxic",K915),99)=99,0,Scoring!$E$18),Scoring!$E$18),Scoring!$E$19),Scoring!$E$17),Scoring!$E$16),Scoring!$E$16),Scoring!$E$16),Scoring!$E$16),Scoring!$E$16),Scoring!$E$16),Scoring!$E$16),Scoring!$E$16),Scoring!$E$16),Scoring!$E$16)</f>
        <v>0</v>
      </c>
      <c r="AC915" s="78">
        <f>IF(IFERROR(SEARCH("57f",L915),99)=99,IF(IFERROR(SEARCH("57(f)",P915),99)=99,0,Scoring!$E$20),Scoring!$E$20)</f>
        <v>0</v>
      </c>
      <c r="AD915" s="78">
        <f>IF(IFERROR(SEARCH("CAT1",T915),99)=99,IF(IFERROR(SEARCH("CAT2",T915),99)=99,IF(IFERROR(SEARCH("CAT3",T915),99)=99,IF(IFERROR(SEARCH("concluded to be endocrine",K915),99)=99,IF(IFERROR(SEARCH("categorised as endocrine",K915),99)=99,IF(IFERROR(SEARCH("endocrine disrupting",P915),99)=99,IF(IFERROR(SEARCH("endocrine disrupting",K915),99)=99,IF(IFERROR(SEARCH("suspected endocrine",S915),99)=99,IF(IFERROR(SEARCH("potential endocrine",S915),99)=99,0,Scoring!$E$25),Scoring!$E$25),Scoring!$E$24),Scoring!$E$24),Scoring!$E$24),Scoring!$E$24),Scoring!$E$23),Scoring!$E$22),Scoring!$E$21)</f>
        <v>0</v>
      </c>
      <c r="AE915" s="78">
        <f>IF(IFERROR(SEARCH("suspected sensitiser",S915),99)=99,IF(IFERROR(SEARCH("sensitiser",S915),99)=99,IF(IFERROR(SEARCH("other hazard based concern",S915),99)=99,0,Scoring!$E$28),Scoring!$E$26),Scoring!$E$27)</f>
        <v>0.4</v>
      </c>
      <c r="AF915" s="78">
        <f>IF(IFERROR(M915,1)=1,IF(IFERROR(N915,1)=1,IF(IFERROR(O915,1)=1,IF(IFERROR(Q915,1)=1,IF(IFERROR(R915,1)=1,IF(IFERROR(T915,1)=1,IF(IFERROR(K915,1)=1,IF(IFERROR(P915,1)=1,IF(IFERROR(S915,1)=1,Scoring!$E$29,0),0),0),0),0),0),0),0),0)</f>
        <v>0</v>
      </c>
      <c r="AG915" s="78">
        <f t="shared" si="69"/>
        <v>1.7999999999999998</v>
      </c>
      <c r="AI915" s="93"/>
      <c r="AJ915" s="94"/>
      <c r="AK915" s="76"/>
      <c r="AL915" s="75"/>
      <c r="AN915" s="79"/>
      <c r="AO915" s="79"/>
      <c r="AP915" s="79"/>
      <c r="AQ915" s="79"/>
      <c r="AR915" s="79"/>
      <c r="AS915" s="78"/>
      <c r="AU915" s="79">
        <f>IF(IFERROR(F915,99)=99,IF(IFERROR(G915,99)=99,IF(IFERROR(H915,99)=99,IF(IFERROR(I915,99)=99,IF(IFERROR(E915,99)=99,IF(IFERROR(J915,99)=99,0,Scoring!$B$7),Scoring!$B$3),Scoring!$B$2),Scoring!$B$6),Scoring!$B$5),Scoring!$B$4)</f>
        <v>0.5</v>
      </c>
      <c r="AV915" s="78">
        <f t="shared" si="70"/>
        <v>0.89999999999999991</v>
      </c>
      <c r="AW915" s="78"/>
      <c r="AX915" s="66"/>
      <c r="AY915" s="78"/>
      <c r="AZ915" s="76"/>
      <c r="BA915" s="76"/>
      <c r="BB915" s="76"/>
    </row>
    <row r="916" spans="1:54" x14ac:dyDescent="0.25">
      <c r="A916" s="77" t="s">
        <v>5331</v>
      </c>
      <c r="B916" s="76" t="str">
        <f t="shared" si="71"/>
        <v>249-820-2</v>
      </c>
      <c r="C916" s="77" t="s">
        <v>5330</v>
      </c>
      <c r="D916" s="77" t="s">
        <v>5329</v>
      </c>
      <c r="E916" s="76" t="e">
        <f>IF(C916="-",IF(A916="-",VLOOKUP(D916,'sin-list 180320_update'!$C$2:$C$835,1,FALSE),VLOOKUP(A916,'sin-list 180320_update'!$A$2:$A$835,1,FALSE)),VLOOKUP(C916,'sin-list 180320_update'!$B$2:$B$835,1,FALSE))</f>
        <v>#N/A</v>
      </c>
      <c r="F916" s="76" t="e">
        <f>IF($C916="-",IF($A916="-",VLOOKUP($D916,'REACH Bilaga XVII_update'!$A$5:$A$131,1,FALSE),VLOOKUP($A916,'REACH Bilaga XVII_update'!$C$5:$C$131,1,FALSE)),VLOOKUP($C916,'REACH Bilaga XVII_update'!$B$5:$B$131,1,FALSE))</f>
        <v>#N/A</v>
      </c>
      <c r="G916" s="76" t="e">
        <f>IF($C916="-",IF($A916="-",VLOOKUP($D916,' REACH Bilaga 59_update'!$A$5:$A$210,1,FALSE),VLOOKUP($A916,' REACH Bilaga 59_update'!$D$5:$D$210,1,FALSE)),VLOOKUP($C916,' REACH Bilaga 59_update'!$C$5:$C$210,1,FALSE))</f>
        <v>#N/A</v>
      </c>
      <c r="H916" s="76" t="e">
        <f>IF($C916="-",IF($A916="-",VLOOKUP($D916,'REACH Bilaga XIV_update'!$A$5:$A$110,1,FALSE),VLOOKUP($A916,'REACH Bilaga XIV_update'!$D$5:$D$110,1,FALSE)),VLOOKUP($C916,'REACH Bilaga XIV_update'!$C$5:$C$110,1,FALSE))</f>
        <v>#N/A</v>
      </c>
      <c r="I916" s="76" t="str">
        <f>IF($C916="-",IF($A916="-",VLOOKUP($D916,CoRAP_update!$A$5:$A$376,1,FALSE),VLOOKUP($A916,CoRAP_update!$D$5:$D$376,1,FALSE)),VLOOKUP($C916,CoRAP_update!$C$5:$C$376,1,FALSE))</f>
        <v>249-820-2</v>
      </c>
      <c r="J916" s="76" t="e">
        <f>IF($C916="-",IF($A916="-",VLOOKUP($D916,EDC_update!$C$2:$C$450,1,FALSE),VLOOKUP($A916,EDC_update!$B$2:$B$450,1,FALSE)),VLOOKUP($C916,EDC_update!$L$2:$L$450,1,FALSE))</f>
        <v>#N/A</v>
      </c>
      <c r="K916" s="76" t="e">
        <f>IF($C916="-",IF($A916="-",IF(VLOOKUP($D916,'sin-list 180320_update'!$C$2:$S$835,3,FALSE)="",NA(),VLOOKUP($D916,'sin-list 180320_update'!$C$2:$S$835,3,FALSE)),IF(VLOOKUP($A916,'sin-list 180320_update'!$A$2:$S$835,5,FALSE)="",NA(),VLOOKUP($A916,'sin-list 180320_update'!$A$2:$S$835,5,FALSE))),IF(VLOOKUP($C916,'sin-list 180320_update'!$B$2:$S$835,4,FALSE)="",NA(),VLOOKUP($C916,'sin-list 180320_update'!$B$2:$S$835,4,FALSE)))</f>
        <v>#N/A</v>
      </c>
      <c r="L916" s="76" t="e">
        <f>IF($C916="-",IF($A916="-",VLOOKUP($D916,'sin-list 180320_update'!$C$2:$S$835,6,FALSE),VLOOKUP($A916,'sin-list 180320_update'!$A$2:$S$835,8,FALSE)),VLOOKUP($C916,'sin-list 180320_update'!$B$2:$S$835,7,FALSE))</f>
        <v>#N/A</v>
      </c>
      <c r="M916" s="76" t="e">
        <f>IF($C916="-",IF($A916="-",IF(VLOOKUP($D916,'sin-list 180320_update'!$C$2:$S$835,8,FALSE)="",NA(),VLOOKUP($D916,'sin-list 180320_update'!$C$2:$S$835,8,FALSE)),IF(VLOOKUP($A916,'sin-list 180320_update'!$A$2:$S$835,10,FALSE)="",NA(),VLOOKUP($A916,'sin-list 180320_update'!$A$2:$S$835,10,FALSE))),IF(VLOOKUP($C916,'sin-list 180320_update'!$B$2:$S$835,9,FALSE)="",NA(),VLOOKUP($C916,'sin-list 180320_update'!$B$2:$S$835,9,FALSE)))</f>
        <v>#N/A</v>
      </c>
      <c r="N916" s="76" t="e">
        <f>IF($C916="-",IF($A916="-",IF(VLOOKUP($D916,'REACH Bilaga XVII_update'!$A$5:$E$131,4,FALSE)="",NA(),VLOOKUP($D916,'REACH Bilaga XVII_update'!$A$5:$E$131,4,FALSE)),IF(VLOOKUP($A916,'REACH Bilaga XVII_update'!$C$5:$D$131,2,FALSE)="",NA(),VLOOKUP($A916,'REACH Bilaga XVII_update'!$C$5:$D$131,2,FALSE))),IF(VLOOKUP($C916,'REACH Bilaga XVII_update'!$B$5:$D$131,3,FALSE)="",NA(),VLOOKUP($C916,'REACH Bilaga XVII_update'!$B$5:$D$131,3,FALSE)))</f>
        <v>#N/A</v>
      </c>
      <c r="O916" s="76" t="e">
        <f>IF($C916="-",IF($A916="-",IF(VLOOKUP($D916,' REACH Bilaga 59_update'!$A$5:$E$210,5,FALSE)="",NA(),VLOOKUP($D916,' REACH Bilaga 59_update'!$A$5:$E$210,5,FALSE)),IF(VLOOKUP($A916,' REACH Bilaga 59_update'!$D$5:$E$210,2,FALSE)="",NA(),VLOOKUP($A916,' REACH Bilaga 59_update'!$D$5:$E$210,2,FALSE))),IF(VLOOKUP($C916,' REACH Bilaga 59_update'!$C$5:$E$210,3,FALSE)="",NA(),VLOOKUP($C916,' REACH Bilaga 59_update'!$C$5:$E$210,3,FALSE)))</f>
        <v>#N/A</v>
      </c>
      <c r="P916" s="76" t="e">
        <f>IF(C916="-",IF(A916="-",IFERROR(VLOOKUP($D916,' REACH Bilaga 59_update'!$A$5:$F$210,MATCH(Sammanfattning!P$1,' REACH Bilaga 59_update'!$A$4:$F$4,0),FALSE),VLOOKUP($D916,'REACH Bilaga XIV_update'!$A$4:$H$110,MATCH(Sammanfattning!P$1,'REACH Bilaga XIV_update'!$A$4:$H$4,0),FALSE)),IFERROR(VLOOKUP($A916,' REACH Bilaga 59_update'!$D$5:$F$210,MATCH(Sammanfattning!P$1,' REACH Bilaga 59_update'!$D$4:$F$4,0),FALSE),VLOOKUP($A916,'REACH Bilaga XIV_update'!$D$4:$H$110,MATCH(Sammanfattning!P$1,'REACH Bilaga XIV_update'!$D$4:$H$4,0),FALSE))),IFERROR(VLOOKUP($C916,' REACH Bilaga 59_update'!$C$5:$F$210,MATCH(Sammanfattning!P$1,' REACH Bilaga 59_update'!$C$4:$F$4,0),FALSE),VLOOKUP($C916,'REACH Bilaga XIV_update'!$C$4:$H$110,MATCH(Sammanfattning!P$1,'REACH Bilaga XIV_update'!$C$4:$H$4,0),FALSE)))</f>
        <v>#N/A</v>
      </c>
      <c r="Q916" s="76" t="e">
        <f>IF($C916="-",IF($A916="-",IF(VLOOKUP($D916,'REACH Bilaga XIV_update'!$A$5:$I$110,9,FALSE)="",NA(),VLOOKUP($D916,'REACH Bilaga XIV_update'!$A$5:$I$110,9,FALSE)),IF(VLOOKUP($A916,'REACH Bilaga XIV_update'!$D$5:$I$110,6,FALSE)="",NA(),VLOOKUP($A916,'REACH Bilaga XIV_update'!$D$5:$I$110,6,FALSE))),IF(VLOOKUP($C916,'REACH Bilaga XIV_update'!$C$5:$I$110,7,FALSE)="",NA(),VLOOKUP($C916,'REACH Bilaga XIV_update'!$C$5:$I$110,7,FALSE)))</f>
        <v>#N/A</v>
      </c>
      <c r="R916" s="76" t="e">
        <f>IF($C916="-",IF($A916="-",IF(VLOOKUP($D916,CoRAP_update!$A$5:$O$376,15,FALSE)="",NA(),VLOOKUP($D916,CoRAP_update!$A$5:$O$376,15,FALSE)),IF(VLOOKUP($A916,CoRAP_update!$D$5:$O$376,12,FALSE)="",NA(),VLOOKUP($A916,CoRAP_update!$D$5:$O$376,12,FALSE))),IF(VLOOKUP($C916,CoRAP_update!$C$5:$O$376,13,FALSE)="",NA(),VLOOKUP($C916,CoRAP_update!$C$5:$O$376,13,FALSE)))</f>
        <v>#N/A</v>
      </c>
      <c r="S916" s="144" t="str">
        <f>IF($C916="-",IF($A916="-",VLOOKUP($D916,CoRAP_update!$A$5:$J$376,MATCH(Sammanfattning!S$1,CoRAP_update!$A$4:$J$4,0),FALSE),VLOOKUP($A916,CoRAP_update!$D$5:$J$376,MATCH(Sammanfattning!S$1,CoRAP_update!$D$4:$J$4,0),FALSE)),VLOOKUP($C916,CoRAP_update!$C$5:$J$376,MATCH(Sammanfattning!S$1,CoRAP_update!$C$4:$J$4,0),FALSE))</f>
        <v>Suspected Carcinogenic#Suspected Reprotoxic#Other hazard based concern#Exposure of workers</v>
      </c>
      <c r="T916" s="76" t="e">
        <f>IF($A916="-",VLOOKUP($D916,EDC_update!$C$2:$F$450,4,FALSE),VLOOKUP($A916,EDC_update!$B$2:$F$450,5,FALSE))</f>
        <v>#N/A</v>
      </c>
      <c r="V916" s="78">
        <f>IF(IFERROR(SEARCH("PBT",P916),99)=99,IF(IFERROR(SEARCH("suspected PBT",S916),99)=99,IF(IFERROR(SEARCH("concluded to be PBT",K916),99)=99,IF(IFERROR(SEARCH("PBT",S916),99)=99,IF(IFERROR(SEARCH("PBT cand",L916),99)=99,IF(IFERROR(SEARCH("PBT",L916),99)=99,IF(IFERROR(SEARCH("persistent, bioackumulative and toxic properties",K916),99)=99,0,Scoring!$E$3),Scoring!$E$3),Scoring!$E$7),Scoring!$E$3),Scoring!$E$5),Scoring!$E$6),Scoring!$E$3)</f>
        <v>0</v>
      </c>
      <c r="W916" s="78">
        <f>IF(IFERROR(SEARCH("vPvB",P916),99)=99,IF(IFERROR(SEARCH("suspected pbt/vPvB",S916),99)=99,IF(IFERROR(SEARCH("vPvB",S916),99)=99,IF(IFERROR(SEARCH("concluded to be a vPvB",S916),99)=99,IF(IFERROR(SEARCH("identified as vPvB",K916),99)=99,IF(IFERROR(SEARCH("concluded to be a vPvB",K916),99)=99,IF(IFERROR(SEARCH("concluded to be both pbt and vPvB",S916),99)=99,IF(IFERROR(SEARCH("concluded to be both pbt and vPvB",K916),99)=99,0,Scoring!$E$5),Scoring!$E$5),Scoring!$E$5),Scoring!$E$5),Scoring!$E$5),Scoring!$E$4),Scoring!$E$6),Scoring!$E$4)</f>
        <v>0</v>
      </c>
      <c r="X916" s="78">
        <f>IF(IFERROR(SEARCH("H410",N916),99)=99,IF(IFERROR(SEARCH("H410",O916),99)=99,IF(IFERROR(SEARCH("H410",Q916),99)=99,IF(IFERROR(SEARCH("H410",M916),99)=99,IF(IFERROR(SEARCH("H410",R916),99)=99,IF(IFERROR(SEARCH("H411",N916),99)=99,IF(IFERROR(SEARCH("H411",O916),99)=99,IF(IFERROR(SEARCH("H411",Q916),99)=99,IF(IFERROR(SEARCH("H411",M916),99)=99,IF(IFERROR(SEARCH("H411",R916),99)=99,IF(IFERROR(SEARCH("H413",N916),99)=99,IF(IFERROR(SEARCH("H413",O916),99)=99,IF(IFERROR(SEARCH("H413",Q916),99)=99,IF(IFERROR(SEARCH("H413",M916),99)=99,IF(IFERROR(SEARCH("H413",R916),99)=99,IF(IFERROR(SEARCH("H412",N916),99)=99,IF(IFERROR(SEARCH("H412",O916),99)=99,IF(IFERROR(SEARCH("H412",Q916),99)=99,IF(IFERROR(SEARCH("H412",M916),99)=99,IF(IFERROR(SEARCH("H412",R916),99)=99,0,Scoring!$E$2),Scoring!$E$2),Scoring!$E$2),Scoring!$E$2),Scoring!$E$2),Scoring!$E$2),Scoring!$E$2),Scoring!$E$2),Scoring!$E$2),Scoring!$E$2),Scoring!$E$2),Scoring!$E$2),Scoring!$E$2),Scoring!$E$2),Scoring!$E$2),Scoring!$E$2),Scoring!$E$2),Scoring!$E$2),Scoring!$E$2),Scoring!$E$2)</f>
        <v>0</v>
      </c>
      <c r="Y916" s="78">
        <f>IF(IFERROR(SEARCH("CMR",K916),99)=99,IF(IFERROR(SEARCH("Suspected CMR",S916),99)=99,IF(IFERROR(SEARCH("CMR",S916),99)=99,0,Scoring!$E$8),Scoring!$E$9),Scoring!$E$8)</f>
        <v>0</v>
      </c>
      <c r="Z916" s="78">
        <f>IF(IFERROR(SEARCH("H350",N916),99)=99,IF(IFERROR(SEARCH("H350",O916),99)=99,IF(IFERROR(SEARCH("H350",Q916),99)=99,IF(IFERROR(SEARCH("H350",M916),99)=99,IF(IFERROR(SEARCH("H350",R916),99)=99,IF(IFERROR(SEARCH("H351",N916),99)=99,IF(IFERROR(SEARCH("H351",O916),99)=99,IF(IFERROR(SEARCH("H351",Q916),99)=99,IF(IFERROR(SEARCH("H351",M916),99)=99,IF(IFERROR(SEARCH("H351",R916),99)=99,IF(IFERROR(SEARCH("carcinogenic",P916),99)=99,IF(IFERROR(SEARCH("suspected carcinogenic",S916),99)=99,0,Scoring!$E$12),Scoring!$E$11),Scoring!$E$10),Scoring!$E$10),Scoring!$E$10),Scoring!$E$10),Scoring!$E$10),Scoring!$E$10),Scoring!$E$10),Scoring!$E$10),Scoring!$E$10),Scoring!$E$10)</f>
        <v>0.7</v>
      </c>
      <c r="AA916" s="78">
        <f>IF(IFERROR(SEARCH("H340",N916),99)=99,IF(IFERROR(SEARCH("H340",O916),99)=99,IF(IFERROR(SEARCH("H340",Q916),99)=99,IF(IFERROR(SEARCH("H340",M916),99)=99,IF(IFERROR(SEARCH("H340",R916),99)=99,IF(IFERROR(SEARCH("H341",N916),99)=99,IF(IFERROR(SEARCH("H341",O916),99)=99,IF(IFERROR(SEARCH("H341",Q916),99)=99,IF(IFERROR(SEARCH("H341",M916),99)=99,IF(IFERROR(SEARCH("H341",R916),99)=99,IF(IFERROR(SEARCH("mutagenic",P916),99)=99,IF(IFERROR(SEARCH("suspected mutagenic",S916),99)=99,0,Scoring!$E$15),Scoring!$E$14),Scoring!$E$13),Scoring!$E$13),Scoring!$E$13),Scoring!$E$13),Scoring!$E$13),Scoring!$E$13),Scoring!$E$13),Scoring!$E$13),Scoring!$E$13),Scoring!$E$13)</f>
        <v>0</v>
      </c>
      <c r="AB916" s="78">
        <f>IF(IFERROR(SEARCH("H360",N916),99)=99,IF(IFERROR(SEARCH("H360",O916),99)=99,IF(IFERROR(SEARCH("H360",Q916),99)=99,IF(IFERROR(SEARCH("H360",M916),99)=99,IF(IFERROR(SEARCH("H360",R916),99)=99,IF(IFERROR(SEARCH("H361",N916),99)=99,IF(IFERROR(SEARCH("H361",O916),99)=99,IF(IFERROR(SEARCH("H361",Q916),99)=99,IF(IFERROR(SEARCH("H361",M916),99)=99,IF(IFERROR(SEARCH("H361",R916),99)=99,IF(IFERROR(SEARCH("reproduction",P916),99)=99,IF(IFERROR(SEARCH("suspected reprotoxic",S916),99)=99,IF(IFERROR(SEARCH("reprotoxic",S916),99)=99,IF(IFERROR(SEARCH("reprotoxic",K916),99)=99,0,Scoring!$E$18),Scoring!$E$18),Scoring!$E$19),Scoring!$E$17),Scoring!$E$16),Scoring!$E$16),Scoring!$E$16),Scoring!$E$16),Scoring!$E$16),Scoring!$E$16),Scoring!$E$16),Scoring!$E$16),Scoring!$E$16),Scoring!$E$16)</f>
        <v>0.7</v>
      </c>
      <c r="AC916" s="78">
        <f>IF(IFERROR(SEARCH("57f",L916),99)=99,IF(IFERROR(SEARCH("57(f)",P916),99)=99,0,Scoring!$E$20),Scoring!$E$20)</f>
        <v>0</v>
      </c>
      <c r="AD916" s="78">
        <f>IF(IFERROR(SEARCH("CAT1",T916),99)=99,IF(IFERROR(SEARCH("CAT2",T916),99)=99,IF(IFERROR(SEARCH("CAT3",T916),99)=99,IF(IFERROR(SEARCH("concluded to be endocrine",K916),99)=99,IF(IFERROR(SEARCH("categorised as endocrine",K916),99)=99,IF(IFERROR(SEARCH("endocrine disrupting",P916),99)=99,IF(IFERROR(SEARCH("endocrine disrupting",K916),99)=99,IF(IFERROR(SEARCH("suspected endocrine",S916),99)=99,IF(IFERROR(SEARCH("potential endocrine",S916),99)=99,0,Scoring!$E$25),Scoring!$E$25),Scoring!$E$24),Scoring!$E$24),Scoring!$E$24),Scoring!$E$24),Scoring!$E$23),Scoring!$E$22),Scoring!$E$21)</f>
        <v>0</v>
      </c>
      <c r="AE916" s="78">
        <f>IF(IFERROR(SEARCH("suspected sensitiser",S916),99)=99,IF(IFERROR(SEARCH("sensitiser",S916),99)=99,IF(IFERROR(SEARCH("other hazard based concern",S916),99)=99,0,Scoring!$E$28),Scoring!$E$26),Scoring!$E$27)</f>
        <v>0.4</v>
      </c>
      <c r="AF916" s="78">
        <f>IF(IFERROR(M916,1)=1,IF(IFERROR(N916,1)=1,IF(IFERROR(O916,1)=1,IF(IFERROR(Q916,1)=1,IF(IFERROR(R916,1)=1,IF(IFERROR(T916,1)=1,IF(IFERROR(K916,1)=1,IF(IFERROR(P916,1)=1,IF(IFERROR(S916,1)=1,Scoring!$E$29,0),0),0),0),0),0),0),0),0)</f>
        <v>0</v>
      </c>
      <c r="AG916" s="78">
        <f t="shared" si="69"/>
        <v>1.7999999999999998</v>
      </c>
      <c r="AI916" s="93"/>
      <c r="AJ916" s="94"/>
      <c r="AK916" s="76"/>
      <c r="AL916" s="75"/>
      <c r="AN916" s="79"/>
      <c r="AO916" s="79"/>
      <c r="AP916" s="79"/>
      <c r="AQ916" s="79"/>
      <c r="AR916" s="79"/>
      <c r="AS916" s="78"/>
      <c r="AU916" s="79">
        <f>IF(IFERROR(F916,99)=99,IF(IFERROR(G916,99)=99,IF(IFERROR(H916,99)=99,IF(IFERROR(I916,99)=99,IF(IFERROR(E916,99)=99,IF(IFERROR(J916,99)=99,0,Scoring!$B$7),Scoring!$B$3),Scoring!$B$2),Scoring!$B$6),Scoring!$B$5),Scoring!$B$4)</f>
        <v>0.5</v>
      </c>
      <c r="AV916" s="78">
        <f t="shared" si="70"/>
        <v>0.89999999999999991</v>
      </c>
      <c r="AW916" s="78"/>
      <c r="AX916" s="66"/>
      <c r="AY916" s="78"/>
      <c r="AZ916" s="76"/>
      <c r="BA916" s="76"/>
      <c r="BB916" s="76"/>
    </row>
    <row r="917" spans="1:54" x14ac:dyDescent="0.25">
      <c r="A917" s="77" t="s">
        <v>4260</v>
      </c>
      <c r="B917" s="76" t="str">
        <f t="shared" si="71"/>
        <v>201-052-9</v>
      </c>
      <c r="C917" s="77" t="s">
        <v>4259</v>
      </c>
      <c r="D917" s="77" t="s">
        <v>4258</v>
      </c>
      <c r="E917" s="76" t="e">
        <f>IF(C917="-",IF(A917="-",VLOOKUP(D917,'sin-list 180320_update'!$C$2:$C$835,1,FALSE),VLOOKUP(A917,'sin-list 180320_update'!$A$2:$A$835,1,FALSE)),VLOOKUP(C917,'sin-list 180320_update'!$B$2:$B$835,1,FALSE))</f>
        <v>#N/A</v>
      </c>
      <c r="F917" s="76" t="e">
        <f>IF($C917="-",IF($A917="-",VLOOKUP($D917,'REACH Bilaga XVII_update'!$A$5:$A$131,1,FALSE),VLOOKUP($A917,'REACH Bilaga XVII_update'!$C$5:$C$131,1,FALSE)),VLOOKUP($C917,'REACH Bilaga XVII_update'!$B$5:$B$131,1,FALSE))</f>
        <v>#N/A</v>
      </c>
      <c r="G917" s="76" t="e">
        <f>IF($C917="-",IF($A917="-",VLOOKUP($D917,' REACH Bilaga 59_update'!$A$5:$A$210,1,FALSE),VLOOKUP($A917,' REACH Bilaga 59_update'!$D$5:$D$210,1,FALSE)),VLOOKUP($C917,' REACH Bilaga 59_update'!$C$5:$C$210,1,FALSE))</f>
        <v>#N/A</v>
      </c>
      <c r="H917" s="76" t="e">
        <f>IF($C917="-",IF($A917="-",VLOOKUP($D917,'REACH Bilaga XIV_update'!$A$5:$A$110,1,FALSE),VLOOKUP($A917,'REACH Bilaga XIV_update'!$D$5:$D$110,1,FALSE)),VLOOKUP($C917,'REACH Bilaga XIV_update'!$C$5:$C$110,1,FALSE))</f>
        <v>#N/A</v>
      </c>
      <c r="I917" s="76" t="str">
        <f>IF($C917="-",IF($A917="-",VLOOKUP($D917,CoRAP_update!$A$5:$A$376,1,FALSE),VLOOKUP($A917,CoRAP_update!$D$5:$D$376,1,FALSE)),VLOOKUP($C917,CoRAP_update!$C$5:$C$376,1,FALSE))</f>
        <v>201-052-9</v>
      </c>
      <c r="J917" s="76" t="e">
        <f>IF($C917="-",IF($A917="-",VLOOKUP($D917,EDC_update!$C$2:$C$450,1,FALSE),VLOOKUP($A917,EDC_update!$B$2:$B$450,1,FALSE)),VLOOKUP($C917,EDC_update!$L$2:$L$450,1,FALSE))</f>
        <v>#N/A</v>
      </c>
      <c r="K917" s="76" t="e">
        <f>IF($C917="-",IF($A917="-",IF(VLOOKUP($D917,'sin-list 180320_update'!$C$2:$S$835,3,FALSE)="",NA(),VLOOKUP($D917,'sin-list 180320_update'!$C$2:$S$835,3,FALSE)),IF(VLOOKUP($A917,'sin-list 180320_update'!$A$2:$S$835,5,FALSE)="",NA(),VLOOKUP($A917,'sin-list 180320_update'!$A$2:$S$835,5,FALSE))),IF(VLOOKUP($C917,'sin-list 180320_update'!$B$2:$S$835,4,FALSE)="",NA(),VLOOKUP($C917,'sin-list 180320_update'!$B$2:$S$835,4,FALSE)))</f>
        <v>#N/A</v>
      </c>
      <c r="L917" s="76" t="e">
        <f>IF($C917="-",IF($A917="-",VLOOKUP($D917,'sin-list 180320_update'!$C$2:$S$835,6,FALSE),VLOOKUP($A917,'sin-list 180320_update'!$A$2:$S$835,8,FALSE)),VLOOKUP($C917,'sin-list 180320_update'!$B$2:$S$835,7,FALSE))</f>
        <v>#N/A</v>
      </c>
      <c r="M917" s="76" t="e">
        <f>IF($C917="-",IF($A917="-",IF(VLOOKUP($D917,'sin-list 180320_update'!$C$2:$S$835,8,FALSE)="",NA(),VLOOKUP($D917,'sin-list 180320_update'!$C$2:$S$835,8,FALSE)),IF(VLOOKUP($A917,'sin-list 180320_update'!$A$2:$S$835,10,FALSE)="",NA(),VLOOKUP($A917,'sin-list 180320_update'!$A$2:$S$835,10,FALSE))),IF(VLOOKUP($C917,'sin-list 180320_update'!$B$2:$S$835,9,FALSE)="",NA(),VLOOKUP($C917,'sin-list 180320_update'!$B$2:$S$835,9,FALSE)))</f>
        <v>#N/A</v>
      </c>
      <c r="N917" s="76" t="e">
        <f>IF($C917="-",IF($A917="-",IF(VLOOKUP($D917,'REACH Bilaga XVII_update'!$A$5:$E$131,4,FALSE)="",NA(),VLOOKUP($D917,'REACH Bilaga XVII_update'!$A$5:$E$131,4,FALSE)),IF(VLOOKUP($A917,'REACH Bilaga XVII_update'!$C$5:$D$131,2,FALSE)="",NA(),VLOOKUP($A917,'REACH Bilaga XVII_update'!$C$5:$D$131,2,FALSE))),IF(VLOOKUP($C917,'REACH Bilaga XVII_update'!$B$5:$D$131,3,FALSE)="",NA(),VLOOKUP($C917,'REACH Bilaga XVII_update'!$B$5:$D$131,3,FALSE)))</f>
        <v>#N/A</v>
      </c>
      <c r="O917" s="76" t="e">
        <f>IF($C917="-",IF($A917="-",IF(VLOOKUP($D917,' REACH Bilaga 59_update'!$A$5:$E$210,5,FALSE)="",NA(),VLOOKUP($D917,' REACH Bilaga 59_update'!$A$5:$E$210,5,FALSE)),IF(VLOOKUP($A917,' REACH Bilaga 59_update'!$D$5:$E$210,2,FALSE)="",NA(),VLOOKUP($A917,' REACH Bilaga 59_update'!$D$5:$E$210,2,FALSE))),IF(VLOOKUP($C917,' REACH Bilaga 59_update'!$C$5:$E$210,3,FALSE)="",NA(),VLOOKUP($C917,' REACH Bilaga 59_update'!$C$5:$E$210,3,FALSE)))</f>
        <v>#N/A</v>
      </c>
      <c r="P917" s="76" t="e">
        <f>IF(C917="-",IF(A917="-",IFERROR(VLOOKUP($D917,' REACH Bilaga 59_update'!$A$5:$F$210,MATCH(Sammanfattning!P$1,' REACH Bilaga 59_update'!$A$4:$F$4,0),FALSE),VLOOKUP($D917,'REACH Bilaga XIV_update'!$A$4:$H$110,MATCH(Sammanfattning!P$1,'REACH Bilaga XIV_update'!$A$4:$H$4,0),FALSE)),IFERROR(VLOOKUP($A917,' REACH Bilaga 59_update'!$D$5:$F$210,MATCH(Sammanfattning!P$1,' REACH Bilaga 59_update'!$D$4:$F$4,0),FALSE),VLOOKUP($A917,'REACH Bilaga XIV_update'!$D$4:$H$110,MATCH(Sammanfattning!P$1,'REACH Bilaga XIV_update'!$D$4:$H$4,0),FALSE))),IFERROR(VLOOKUP($C917,' REACH Bilaga 59_update'!$C$5:$F$210,MATCH(Sammanfattning!P$1,' REACH Bilaga 59_update'!$C$4:$F$4,0),FALSE),VLOOKUP($C917,'REACH Bilaga XIV_update'!$C$4:$H$110,MATCH(Sammanfattning!P$1,'REACH Bilaga XIV_update'!$C$4:$H$4,0),FALSE)))</f>
        <v>#N/A</v>
      </c>
      <c r="Q917" s="76" t="e">
        <f>IF($C917="-",IF($A917="-",IF(VLOOKUP($D917,'REACH Bilaga XIV_update'!$A$5:$I$110,9,FALSE)="",NA(),VLOOKUP($D917,'REACH Bilaga XIV_update'!$A$5:$I$110,9,FALSE)),IF(VLOOKUP($A917,'REACH Bilaga XIV_update'!$D$5:$I$110,6,FALSE)="",NA(),VLOOKUP($A917,'REACH Bilaga XIV_update'!$D$5:$I$110,6,FALSE))),IF(VLOOKUP($C917,'REACH Bilaga XIV_update'!$C$5:$I$110,7,FALSE)="",NA(),VLOOKUP($C917,'REACH Bilaga XIV_update'!$C$5:$I$110,7,FALSE)))</f>
        <v>#N/A</v>
      </c>
      <c r="R917" s="76" t="str">
        <f>IF($C917="-",IF($A917="-",IF(VLOOKUP($D917,CoRAP_update!$A$5:$O$376,15,FALSE)="",NA(),VLOOKUP($D917,CoRAP_update!$A$5:$O$376,15,FALSE)),IF(VLOOKUP($A917,CoRAP_update!$D$5:$O$376,12,FALSE)="",NA(),VLOOKUP($A917,CoRAP_update!$D$5:$O$376,12,FALSE))),IF(VLOOKUP($C917,CoRAP_update!$C$5:$O$376,13,FALSE)="",NA(),VLOOKUP($C917,CoRAP_update!$C$5:$O$376,13,FALSE)))</f>
        <v>H225
H332
H302
H335
H315
H319
H411</v>
      </c>
      <c r="S917" s="144" t="str">
        <f>IF($C917="-",IF($A917="-",VLOOKUP($D917,CoRAP_update!$A$5:$J$376,MATCH(Sammanfattning!S$1,CoRAP_update!$A$4:$J$4,0),FALSE),VLOOKUP($A917,CoRAP_update!$D$5:$J$376,MATCH(Sammanfattning!S$1,CoRAP_update!$D$4:$J$4,0),FALSE)),VLOOKUP($C917,CoRAP_update!$C$5:$J$376,MATCH(Sammanfattning!S$1,CoRAP_update!$C$4:$J$4,0),FALSE))</f>
        <v>Suspected Reprotoxic#Exposure of workers#High (aggregated) tonnage#High RCR</v>
      </c>
      <c r="T917" s="76" t="e">
        <f>IF($A917="-",VLOOKUP($D917,EDC_update!$C$2:$F$450,4,FALSE),VLOOKUP($A917,EDC_update!$B$2:$F$450,5,FALSE))</f>
        <v>#N/A</v>
      </c>
      <c r="V917" s="78">
        <f>IF(IFERROR(SEARCH("PBT",P917),99)=99,IF(IFERROR(SEARCH("suspected PBT",S917),99)=99,IF(IFERROR(SEARCH("concluded to be PBT",K917),99)=99,IF(IFERROR(SEARCH("PBT",S917),99)=99,IF(IFERROR(SEARCH("PBT cand",L917),99)=99,IF(IFERROR(SEARCH("PBT",L917),99)=99,IF(IFERROR(SEARCH("persistent, bioackumulative and toxic properties",K917),99)=99,0,Scoring!$E$3),Scoring!$E$3),Scoring!$E$7),Scoring!$E$3),Scoring!$E$5),Scoring!$E$6),Scoring!$E$3)</f>
        <v>0</v>
      </c>
      <c r="W917" s="78">
        <f>IF(IFERROR(SEARCH("vPvB",P917),99)=99,IF(IFERROR(SEARCH("suspected pbt/vPvB",S917),99)=99,IF(IFERROR(SEARCH("vPvB",S917),99)=99,IF(IFERROR(SEARCH("concluded to be a vPvB",S917),99)=99,IF(IFERROR(SEARCH("identified as vPvB",K917),99)=99,IF(IFERROR(SEARCH("concluded to be a vPvB",K917),99)=99,IF(IFERROR(SEARCH("concluded to be both pbt and vPvB",S917),99)=99,IF(IFERROR(SEARCH("concluded to be both pbt and vPvB",K917),99)=99,0,Scoring!$E$5),Scoring!$E$5),Scoring!$E$5),Scoring!$E$5),Scoring!$E$5),Scoring!$E$4),Scoring!$E$6),Scoring!$E$4)</f>
        <v>0</v>
      </c>
      <c r="X917" s="78">
        <f>IF(IFERROR(SEARCH("H410",N917),99)=99,IF(IFERROR(SEARCH("H410",O917),99)=99,IF(IFERROR(SEARCH("H410",Q917),99)=99,IF(IFERROR(SEARCH("H410",M917),99)=99,IF(IFERROR(SEARCH("H410",R917),99)=99,IF(IFERROR(SEARCH("H411",N917),99)=99,IF(IFERROR(SEARCH("H411",O917),99)=99,IF(IFERROR(SEARCH("H411",Q917),99)=99,IF(IFERROR(SEARCH("H411",M917),99)=99,IF(IFERROR(SEARCH("H411",R917),99)=99,IF(IFERROR(SEARCH("H413",N917),99)=99,IF(IFERROR(SEARCH("H413",O917),99)=99,IF(IFERROR(SEARCH("H413",Q917),99)=99,IF(IFERROR(SEARCH("H413",M917),99)=99,IF(IFERROR(SEARCH("H413",R917),99)=99,IF(IFERROR(SEARCH("H412",N917),99)=99,IF(IFERROR(SEARCH("H412",O917),99)=99,IF(IFERROR(SEARCH("H412",Q917),99)=99,IF(IFERROR(SEARCH("H412",M917),99)=99,IF(IFERROR(SEARCH("H412",R917),99)=99,0,Scoring!$E$2),Scoring!$E$2),Scoring!$E$2),Scoring!$E$2),Scoring!$E$2),Scoring!$E$2),Scoring!$E$2),Scoring!$E$2),Scoring!$E$2),Scoring!$E$2),Scoring!$E$2),Scoring!$E$2),Scoring!$E$2),Scoring!$E$2),Scoring!$E$2),Scoring!$E$2),Scoring!$E$2),Scoring!$E$2),Scoring!$E$2),Scoring!$E$2)</f>
        <v>1</v>
      </c>
      <c r="Y917" s="78">
        <f>IF(IFERROR(SEARCH("CMR",K917),99)=99,IF(IFERROR(SEARCH("Suspected CMR",S917),99)=99,IF(IFERROR(SEARCH("CMR",S917),99)=99,0,Scoring!$E$8),Scoring!$E$9),Scoring!$E$8)</f>
        <v>0</v>
      </c>
      <c r="Z917" s="78">
        <f>IF(IFERROR(SEARCH("H350",N917),99)=99,IF(IFERROR(SEARCH("H350",O917),99)=99,IF(IFERROR(SEARCH("H350",Q917),99)=99,IF(IFERROR(SEARCH("H350",M917),99)=99,IF(IFERROR(SEARCH("H350",R917),99)=99,IF(IFERROR(SEARCH("H351",N917),99)=99,IF(IFERROR(SEARCH("H351",O917),99)=99,IF(IFERROR(SEARCH("H351",Q917),99)=99,IF(IFERROR(SEARCH("H351",M917),99)=99,IF(IFERROR(SEARCH("H351",R917),99)=99,IF(IFERROR(SEARCH("carcinogenic",P917),99)=99,IF(IFERROR(SEARCH("suspected carcinogenic",S917),99)=99,0,Scoring!$E$12),Scoring!$E$11),Scoring!$E$10),Scoring!$E$10),Scoring!$E$10),Scoring!$E$10),Scoring!$E$10),Scoring!$E$10),Scoring!$E$10),Scoring!$E$10),Scoring!$E$10),Scoring!$E$10)</f>
        <v>0</v>
      </c>
      <c r="AA917" s="78">
        <f>IF(IFERROR(SEARCH("H340",N917),99)=99,IF(IFERROR(SEARCH("H340",O917),99)=99,IF(IFERROR(SEARCH("H340",Q917),99)=99,IF(IFERROR(SEARCH("H340",M917),99)=99,IF(IFERROR(SEARCH("H340",R917),99)=99,IF(IFERROR(SEARCH("H341",N917),99)=99,IF(IFERROR(SEARCH("H341",O917),99)=99,IF(IFERROR(SEARCH("H341",Q917),99)=99,IF(IFERROR(SEARCH("H341",M917),99)=99,IF(IFERROR(SEARCH("H341",R917),99)=99,IF(IFERROR(SEARCH("mutagenic",P917),99)=99,IF(IFERROR(SEARCH("suspected mutagenic",S917),99)=99,0,Scoring!$E$15),Scoring!$E$14),Scoring!$E$13),Scoring!$E$13),Scoring!$E$13),Scoring!$E$13),Scoring!$E$13),Scoring!$E$13),Scoring!$E$13),Scoring!$E$13),Scoring!$E$13),Scoring!$E$13)</f>
        <v>0</v>
      </c>
      <c r="AB917" s="78">
        <f>IF(IFERROR(SEARCH("H360",N917),99)=99,IF(IFERROR(SEARCH("H360",O917),99)=99,IF(IFERROR(SEARCH("H360",Q917),99)=99,IF(IFERROR(SEARCH("H360",M917),99)=99,IF(IFERROR(SEARCH("H360",R917),99)=99,IF(IFERROR(SEARCH("H361",N917),99)=99,IF(IFERROR(SEARCH("H361",O917),99)=99,IF(IFERROR(SEARCH("H361",Q917),99)=99,IF(IFERROR(SEARCH("H361",M917),99)=99,IF(IFERROR(SEARCH("H361",R917),99)=99,IF(IFERROR(SEARCH("reproduction",P917),99)=99,IF(IFERROR(SEARCH("suspected reprotoxic",S917),99)=99,IF(IFERROR(SEARCH("reprotoxic",S917),99)=99,IF(IFERROR(SEARCH("reprotoxic",K917),99)=99,0,Scoring!$E$18),Scoring!$E$18),Scoring!$E$19),Scoring!$E$17),Scoring!$E$16),Scoring!$E$16),Scoring!$E$16),Scoring!$E$16),Scoring!$E$16),Scoring!$E$16),Scoring!$E$16),Scoring!$E$16),Scoring!$E$16),Scoring!$E$16)</f>
        <v>0.7</v>
      </c>
      <c r="AC917" s="78">
        <f>IF(IFERROR(SEARCH("57f",L917),99)=99,IF(IFERROR(SEARCH("57(f)",P917),99)=99,0,Scoring!$E$20),Scoring!$E$20)</f>
        <v>0</v>
      </c>
      <c r="AD917" s="78">
        <f>IF(IFERROR(SEARCH("CAT1",T917),99)=99,IF(IFERROR(SEARCH("CAT2",T917),99)=99,IF(IFERROR(SEARCH("CAT3",T917),99)=99,IF(IFERROR(SEARCH("concluded to be endocrine",K917),99)=99,IF(IFERROR(SEARCH("categorised as endocrine",K917),99)=99,IF(IFERROR(SEARCH("endocrine disrupting",P917),99)=99,IF(IFERROR(SEARCH("endocrine disrupting",K917),99)=99,IF(IFERROR(SEARCH("suspected endocrine",S917),99)=99,IF(IFERROR(SEARCH("potential endocrine",S917),99)=99,0,Scoring!$E$25),Scoring!$E$25),Scoring!$E$24),Scoring!$E$24),Scoring!$E$24),Scoring!$E$24),Scoring!$E$23),Scoring!$E$22),Scoring!$E$21)</f>
        <v>0</v>
      </c>
      <c r="AE917" s="78">
        <f>IF(IFERROR(SEARCH("suspected sensitiser",S917),99)=99,IF(IFERROR(SEARCH("sensitiser",S917),99)=99,IF(IFERROR(SEARCH("other hazard based concern",S917),99)=99,0,Scoring!$E$28),Scoring!$E$26),Scoring!$E$27)</f>
        <v>0</v>
      </c>
      <c r="AF917" s="78">
        <f>IF(IFERROR(M917,1)=1,IF(IFERROR(N917,1)=1,IF(IFERROR(O917,1)=1,IF(IFERROR(Q917,1)=1,IF(IFERROR(R917,1)=1,IF(IFERROR(T917,1)=1,IF(IFERROR(K917,1)=1,IF(IFERROR(P917,1)=1,IF(IFERROR(S917,1)=1,Scoring!$E$29,0),0),0),0),0),0),0),0),0)</f>
        <v>0</v>
      </c>
      <c r="AG917" s="78">
        <f t="shared" si="69"/>
        <v>1.7</v>
      </c>
      <c r="AI917" s="93"/>
      <c r="AJ917" s="94"/>
      <c r="AK917" s="76"/>
      <c r="AL917" s="75"/>
      <c r="AN917" s="79"/>
      <c r="AO917" s="79"/>
      <c r="AP917" s="79"/>
      <c r="AQ917" s="79"/>
      <c r="AR917" s="79"/>
      <c r="AS917" s="78"/>
      <c r="AU917" s="79">
        <f>IF(IFERROR(F917,99)=99,IF(IFERROR(G917,99)=99,IF(IFERROR(H917,99)=99,IF(IFERROR(I917,99)=99,IF(IFERROR(E917,99)=99,IF(IFERROR(J917,99)=99,0,Scoring!$B$7),Scoring!$B$3),Scoring!$B$2),Scoring!$B$6),Scoring!$B$5),Scoring!$B$4)</f>
        <v>0.5</v>
      </c>
      <c r="AV917" s="78">
        <f t="shared" si="70"/>
        <v>0.85</v>
      </c>
      <c r="AW917" s="78"/>
      <c r="AX917" s="66"/>
      <c r="AY917" s="78"/>
      <c r="AZ917" s="76"/>
      <c r="BA917" s="76"/>
      <c r="BB917" s="76"/>
    </row>
    <row r="918" spans="1:54" x14ac:dyDescent="0.25">
      <c r="A918" s="77" t="s">
        <v>4437</v>
      </c>
      <c r="B918" s="76" t="str">
        <f t="shared" si="71"/>
        <v>202-627-7</v>
      </c>
      <c r="C918" s="77" t="s">
        <v>4436</v>
      </c>
      <c r="D918" s="77" t="s">
        <v>4435</v>
      </c>
      <c r="E918" s="76" t="e">
        <f>IF(C918="-",IF(A918="-",VLOOKUP(D918,'sin-list 180320_update'!$C$2:$C$835,1,FALSE),VLOOKUP(A918,'sin-list 180320_update'!$A$2:$A$835,1,FALSE)),VLOOKUP(C918,'sin-list 180320_update'!$B$2:$B$835,1,FALSE))</f>
        <v>#N/A</v>
      </c>
      <c r="F918" s="76" t="e">
        <f>IF($C918="-",IF($A918="-",VLOOKUP($D918,'REACH Bilaga XVII_update'!$A$5:$A$131,1,FALSE),VLOOKUP($A918,'REACH Bilaga XVII_update'!$C$5:$C$131,1,FALSE)),VLOOKUP($C918,'REACH Bilaga XVII_update'!$B$5:$B$131,1,FALSE))</f>
        <v>#N/A</v>
      </c>
      <c r="G918" s="76" t="e">
        <f>IF($C918="-",IF($A918="-",VLOOKUP($D918,' REACH Bilaga 59_update'!$A$5:$A$210,1,FALSE),VLOOKUP($A918,' REACH Bilaga 59_update'!$D$5:$D$210,1,FALSE)),VLOOKUP($C918,' REACH Bilaga 59_update'!$C$5:$C$210,1,FALSE))</f>
        <v>#N/A</v>
      </c>
      <c r="H918" s="76" t="e">
        <f>IF($C918="-",IF($A918="-",VLOOKUP($D918,'REACH Bilaga XIV_update'!$A$5:$A$110,1,FALSE),VLOOKUP($A918,'REACH Bilaga XIV_update'!$D$5:$D$110,1,FALSE)),VLOOKUP($C918,'REACH Bilaga XIV_update'!$C$5:$C$110,1,FALSE))</f>
        <v>#N/A</v>
      </c>
      <c r="I918" s="76" t="str">
        <f>IF($C918="-",IF($A918="-",VLOOKUP($D918,CoRAP_update!$A$5:$A$376,1,FALSE),VLOOKUP($A918,CoRAP_update!$D$5:$D$376,1,FALSE)),VLOOKUP($C918,CoRAP_update!$C$5:$C$376,1,FALSE))</f>
        <v>202-627-7</v>
      </c>
      <c r="J918" s="76" t="e">
        <f>IF($C918="-",IF($A918="-",VLOOKUP($D918,EDC_update!$C$2:$C$450,1,FALSE),VLOOKUP($A918,EDC_update!$B$2:$B$450,1,FALSE)),VLOOKUP($C918,EDC_update!$L$2:$L$450,1,FALSE))</f>
        <v>#N/A</v>
      </c>
      <c r="K918" s="76" t="e">
        <f>IF($C918="-",IF($A918="-",IF(VLOOKUP($D918,'sin-list 180320_update'!$C$2:$S$835,3,FALSE)="",NA(),VLOOKUP($D918,'sin-list 180320_update'!$C$2:$S$835,3,FALSE)),IF(VLOOKUP($A918,'sin-list 180320_update'!$A$2:$S$835,5,FALSE)="",NA(),VLOOKUP($A918,'sin-list 180320_update'!$A$2:$S$835,5,FALSE))),IF(VLOOKUP($C918,'sin-list 180320_update'!$B$2:$S$835,4,FALSE)="",NA(),VLOOKUP($C918,'sin-list 180320_update'!$B$2:$S$835,4,FALSE)))</f>
        <v>#N/A</v>
      </c>
      <c r="L918" s="76" t="e">
        <f>IF($C918="-",IF($A918="-",VLOOKUP($D918,'sin-list 180320_update'!$C$2:$S$835,6,FALSE),VLOOKUP($A918,'sin-list 180320_update'!$A$2:$S$835,8,FALSE)),VLOOKUP($C918,'sin-list 180320_update'!$B$2:$S$835,7,FALSE))</f>
        <v>#N/A</v>
      </c>
      <c r="M918" s="76" t="e">
        <f>IF($C918="-",IF($A918="-",IF(VLOOKUP($D918,'sin-list 180320_update'!$C$2:$S$835,8,FALSE)="",NA(),VLOOKUP($D918,'sin-list 180320_update'!$C$2:$S$835,8,FALSE)),IF(VLOOKUP($A918,'sin-list 180320_update'!$A$2:$S$835,10,FALSE)="",NA(),VLOOKUP($A918,'sin-list 180320_update'!$A$2:$S$835,10,FALSE))),IF(VLOOKUP($C918,'sin-list 180320_update'!$B$2:$S$835,9,FALSE)="",NA(),VLOOKUP($C918,'sin-list 180320_update'!$B$2:$S$835,9,FALSE)))</f>
        <v>#N/A</v>
      </c>
      <c r="N918" s="76" t="e">
        <f>IF($C918="-",IF($A918="-",IF(VLOOKUP($D918,'REACH Bilaga XVII_update'!$A$5:$E$131,4,FALSE)="",NA(),VLOOKUP($D918,'REACH Bilaga XVII_update'!$A$5:$E$131,4,FALSE)),IF(VLOOKUP($A918,'REACH Bilaga XVII_update'!$C$5:$D$131,2,FALSE)="",NA(),VLOOKUP($A918,'REACH Bilaga XVII_update'!$C$5:$D$131,2,FALSE))),IF(VLOOKUP($C918,'REACH Bilaga XVII_update'!$B$5:$D$131,3,FALSE)="",NA(),VLOOKUP($C918,'REACH Bilaga XVII_update'!$B$5:$D$131,3,FALSE)))</f>
        <v>#N/A</v>
      </c>
      <c r="O918" s="76" t="e">
        <f>IF($C918="-",IF($A918="-",IF(VLOOKUP($D918,' REACH Bilaga 59_update'!$A$5:$E$210,5,FALSE)="",NA(),VLOOKUP($D918,' REACH Bilaga 59_update'!$A$5:$E$210,5,FALSE)),IF(VLOOKUP($A918,' REACH Bilaga 59_update'!$D$5:$E$210,2,FALSE)="",NA(),VLOOKUP($A918,' REACH Bilaga 59_update'!$D$5:$E$210,2,FALSE))),IF(VLOOKUP($C918,' REACH Bilaga 59_update'!$C$5:$E$210,3,FALSE)="",NA(),VLOOKUP($C918,' REACH Bilaga 59_update'!$C$5:$E$210,3,FALSE)))</f>
        <v>#N/A</v>
      </c>
      <c r="P918" s="76" t="e">
        <f>IF(C918="-",IF(A918="-",IFERROR(VLOOKUP($D918,' REACH Bilaga 59_update'!$A$5:$F$210,MATCH(Sammanfattning!P$1,' REACH Bilaga 59_update'!$A$4:$F$4,0),FALSE),VLOOKUP($D918,'REACH Bilaga XIV_update'!$A$4:$H$110,MATCH(Sammanfattning!P$1,'REACH Bilaga XIV_update'!$A$4:$H$4,0),FALSE)),IFERROR(VLOOKUP($A918,' REACH Bilaga 59_update'!$D$5:$F$210,MATCH(Sammanfattning!P$1,' REACH Bilaga 59_update'!$D$4:$F$4,0),FALSE),VLOOKUP($A918,'REACH Bilaga XIV_update'!$D$4:$H$110,MATCH(Sammanfattning!P$1,'REACH Bilaga XIV_update'!$D$4:$H$4,0),FALSE))),IFERROR(VLOOKUP($C918,' REACH Bilaga 59_update'!$C$5:$F$210,MATCH(Sammanfattning!P$1,' REACH Bilaga 59_update'!$C$4:$F$4,0),FALSE),VLOOKUP($C918,'REACH Bilaga XIV_update'!$C$4:$H$110,MATCH(Sammanfattning!P$1,'REACH Bilaga XIV_update'!$C$4:$H$4,0),FALSE)))</f>
        <v>#N/A</v>
      </c>
      <c r="Q918" s="76" t="e">
        <f>IF($C918="-",IF($A918="-",IF(VLOOKUP($D918,'REACH Bilaga XIV_update'!$A$5:$I$110,9,FALSE)="",NA(),VLOOKUP($D918,'REACH Bilaga XIV_update'!$A$5:$I$110,9,FALSE)),IF(VLOOKUP($A918,'REACH Bilaga XIV_update'!$D$5:$I$110,6,FALSE)="",NA(),VLOOKUP($A918,'REACH Bilaga XIV_update'!$D$5:$I$110,6,FALSE))),IF(VLOOKUP($C918,'REACH Bilaga XIV_update'!$C$5:$I$110,7,FALSE)="",NA(),VLOOKUP($C918,'REACH Bilaga XIV_update'!$C$5:$I$110,7,FALSE)))</f>
        <v>#N/A</v>
      </c>
      <c r="R918" s="76" t="str">
        <f>IF($C918="-",IF($A918="-",IF(VLOOKUP($D918,CoRAP_update!$A$5:$O$376,15,FALSE)="",NA(),VLOOKUP($D918,CoRAP_update!$A$5:$O$376,15,FALSE)),IF(VLOOKUP($A918,CoRAP_update!$D$5:$O$376,12,FALSE)="",NA(),VLOOKUP($A918,CoRAP_update!$D$5:$O$376,12,FALSE))),IF(VLOOKUP($C918,CoRAP_update!$C$5:$O$376,13,FALSE)="",NA(),VLOOKUP($C918,CoRAP_update!$C$5:$O$376,13,FALSE)))</f>
        <v>H351
H331
H301
H312
H335
H315
H319</v>
      </c>
      <c r="S918" s="144" t="str">
        <f>IF($C918="-",IF($A918="-",VLOOKUP($D918,CoRAP_update!$A$5:$J$376,MATCH(Sammanfattning!S$1,CoRAP_update!$A$4:$J$4,0),FALSE),VLOOKUP($A918,CoRAP_update!$D$5:$J$376,MATCH(Sammanfattning!S$1,CoRAP_update!$D$4:$J$4,0),FALSE)),VLOOKUP($C918,CoRAP_update!$C$5:$J$376,MATCH(Sammanfattning!S$1,CoRAP_update!$C$4:$J$4,0),FALSE))</f>
        <v>Suspected Carcinogenic#Suspected Mutagenic#Exposure of workers#High (aggregated) tonnage#Wide dispersive use</v>
      </c>
      <c r="T918" s="76" t="e">
        <f>IF($A918="-",VLOOKUP($D918,EDC_update!$C$2:$F$450,4,FALSE),VLOOKUP($A918,EDC_update!$B$2:$F$450,5,FALSE))</f>
        <v>#N/A</v>
      </c>
      <c r="V918" s="78">
        <f>IF(IFERROR(SEARCH("PBT",P918),99)=99,IF(IFERROR(SEARCH("suspected PBT",S918),99)=99,IF(IFERROR(SEARCH("concluded to be PBT",K918),99)=99,IF(IFERROR(SEARCH("PBT",S918),99)=99,IF(IFERROR(SEARCH("PBT cand",L918),99)=99,IF(IFERROR(SEARCH("PBT",L918),99)=99,IF(IFERROR(SEARCH("persistent, bioackumulative and toxic properties",K918),99)=99,0,Scoring!$E$3),Scoring!$E$3),Scoring!$E$7),Scoring!$E$3),Scoring!$E$5),Scoring!$E$6),Scoring!$E$3)</f>
        <v>0</v>
      </c>
      <c r="W918" s="78">
        <f>IF(IFERROR(SEARCH("vPvB",P918),99)=99,IF(IFERROR(SEARCH("suspected pbt/vPvB",S918),99)=99,IF(IFERROR(SEARCH("vPvB",S918),99)=99,IF(IFERROR(SEARCH("concluded to be a vPvB",S918),99)=99,IF(IFERROR(SEARCH("identified as vPvB",K918),99)=99,IF(IFERROR(SEARCH("concluded to be a vPvB",K918),99)=99,IF(IFERROR(SEARCH("concluded to be both pbt and vPvB",S918),99)=99,IF(IFERROR(SEARCH("concluded to be both pbt and vPvB",K918),99)=99,0,Scoring!$E$5),Scoring!$E$5),Scoring!$E$5),Scoring!$E$5),Scoring!$E$5),Scoring!$E$4),Scoring!$E$6),Scoring!$E$4)</f>
        <v>0</v>
      </c>
      <c r="X918" s="78">
        <f>IF(IFERROR(SEARCH("H410",N918),99)=99,IF(IFERROR(SEARCH("H410",O918),99)=99,IF(IFERROR(SEARCH("H410",Q918),99)=99,IF(IFERROR(SEARCH("H410",M918),99)=99,IF(IFERROR(SEARCH("H410",R918),99)=99,IF(IFERROR(SEARCH("H411",N918),99)=99,IF(IFERROR(SEARCH("H411",O918),99)=99,IF(IFERROR(SEARCH("H411",Q918),99)=99,IF(IFERROR(SEARCH("H411",M918),99)=99,IF(IFERROR(SEARCH("H411",R918),99)=99,IF(IFERROR(SEARCH("H413",N918),99)=99,IF(IFERROR(SEARCH("H413",O918),99)=99,IF(IFERROR(SEARCH("H413",Q918),99)=99,IF(IFERROR(SEARCH("H413",M918),99)=99,IF(IFERROR(SEARCH("H413",R918),99)=99,IF(IFERROR(SEARCH("H412",N918),99)=99,IF(IFERROR(SEARCH("H412",O918),99)=99,IF(IFERROR(SEARCH("H412",Q918),99)=99,IF(IFERROR(SEARCH("H412",M918),99)=99,IF(IFERROR(SEARCH("H412",R918),99)=99,0,Scoring!$E$2),Scoring!$E$2),Scoring!$E$2),Scoring!$E$2),Scoring!$E$2),Scoring!$E$2),Scoring!$E$2),Scoring!$E$2),Scoring!$E$2),Scoring!$E$2),Scoring!$E$2),Scoring!$E$2),Scoring!$E$2),Scoring!$E$2),Scoring!$E$2),Scoring!$E$2),Scoring!$E$2),Scoring!$E$2),Scoring!$E$2),Scoring!$E$2)</f>
        <v>0</v>
      </c>
      <c r="Y918" s="78">
        <f>IF(IFERROR(SEARCH("CMR",K918),99)=99,IF(IFERROR(SEARCH("Suspected CMR",S918),99)=99,IF(IFERROR(SEARCH("CMR",S918),99)=99,0,Scoring!$E$8),Scoring!$E$9),Scoring!$E$8)</f>
        <v>0</v>
      </c>
      <c r="Z918" s="78">
        <f>IF(IFERROR(SEARCH("H350",N918),99)=99,IF(IFERROR(SEARCH("H350",O918),99)=99,IF(IFERROR(SEARCH("H350",Q918),99)=99,IF(IFERROR(SEARCH("H350",M918),99)=99,IF(IFERROR(SEARCH("H350",R918),99)=99,IF(IFERROR(SEARCH("H351",N918),99)=99,IF(IFERROR(SEARCH("H351",O918),99)=99,IF(IFERROR(SEARCH("H351",Q918),99)=99,IF(IFERROR(SEARCH("H351",M918),99)=99,IF(IFERROR(SEARCH("H351",R918),99)=99,IF(IFERROR(SEARCH("carcinogenic",P918),99)=99,IF(IFERROR(SEARCH("suspected carcinogenic",S918),99)=99,0,Scoring!$E$12),Scoring!$E$11),Scoring!$E$10),Scoring!$E$10),Scoring!$E$10),Scoring!$E$10),Scoring!$E$10),Scoring!$E$10),Scoring!$E$10),Scoring!$E$10),Scoring!$E$10),Scoring!$E$10)</f>
        <v>1</v>
      </c>
      <c r="AA918" s="78">
        <f>IF(IFERROR(SEARCH("H340",N918),99)=99,IF(IFERROR(SEARCH("H340",O918),99)=99,IF(IFERROR(SEARCH("H340",Q918),99)=99,IF(IFERROR(SEARCH("H340",M918),99)=99,IF(IFERROR(SEARCH("H340",R918),99)=99,IF(IFERROR(SEARCH("H341",N918),99)=99,IF(IFERROR(SEARCH("H341",O918),99)=99,IF(IFERROR(SEARCH("H341",Q918),99)=99,IF(IFERROR(SEARCH("H341",M918),99)=99,IF(IFERROR(SEARCH("H341",R918),99)=99,IF(IFERROR(SEARCH("mutagenic",P918),99)=99,IF(IFERROR(SEARCH("suspected mutagenic",S918),99)=99,0,Scoring!$E$15),Scoring!$E$14),Scoring!$E$13),Scoring!$E$13),Scoring!$E$13),Scoring!$E$13),Scoring!$E$13),Scoring!$E$13),Scoring!$E$13),Scoring!$E$13),Scoring!$E$13),Scoring!$E$13)</f>
        <v>0.7</v>
      </c>
      <c r="AB918" s="78">
        <f>IF(IFERROR(SEARCH("H360",N918),99)=99,IF(IFERROR(SEARCH("H360",O918),99)=99,IF(IFERROR(SEARCH("H360",Q918),99)=99,IF(IFERROR(SEARCH("H360",M918),99)=99,IF(IFERROR(SEARCH("H360",R918),99)=99,IF(IFERROR(SEARCH("H361",N918),99)=99,IF(IFERROR(SEARCH("H361",O918),99)=99,IF(IFERROR(SEARCH("H361",Q918),99)=99,IF(IFERROR(SEARCH("H361",M918),99)=99,IF(IFERROR(SEARCH("H361",R918),99)=99,IF(IFERROR(SEARCH("reproduction",P918),99)=99,IF(IFERROR(SEARCH("suspected reprotoxic",S918),99)=99,IF(IFERROR(SEARCH("reprotoxic",S918),99)=99,IF(IFERROR(SEARCH("reprotoxic",K918),99)=99,0,Scoring!$E$18),Scoring!$E$18),Scoring!$E$19),Scoring!$E$17),Scoring!$E$16),Scoring!$E$16),Scoring!$E$16),Scoring!$E$16),Scoring!$E$16),Scoring!$E$16),Scoring!$E$16),Scoring!$E$16),Scoring!$E$16),Scoring!$E$16)</f>
        <v>0</v>
      </c>
      <c r="AC918" s="78">
        <f>IF(IFERROR(SEARCH("57f",L918),99)=99,IF(IFERROR(SEARCH("57(f)",P918),99)=99,0,Scoring!$E$20),Scoring!$E$20)</f>
        <v>0</v>
      </c>
      <c r="AD918" s="78">
        <f>IF(IFERROR(SEARCH("CAT1",T918),99)=99,IF(IFERROR(SEARCH("CAT2",T918),99)=99,IF(IFERROR(SEARCH("CAT3",T918),99)=99,IF(IFERROR(SEARCH("concluded to be endocrine",K918),99)=99,IF(IFERROR(SEARCH("categorised as endocrine",K918),99)=99,IF(IFERROR(SEARCH("endocrine disrupting",P918),99)=99,IF(IFERROR(SEARCH("endocrine disrupting",K918),99)=99,IF(IFERROR(SEARCH("suspected endocrine",S918),99)=99,IF(IFERROR(SEARCH("potential endocrine",S918),99)=99,0,Scoring!$E$25),Scoring!$E$25),Scoring!$E$24),Scoring!$E$24),Scoring!$E$24),Scoring!$E$24),Scoring!$E$23),Scoring!$E$22),Scoring!$E$21)</f>
        <v>0</v>
      </c>
      <c r="AE918" s="78">
        <f>IF(IFERROR(SEARCH("suspected sensitiser",S918),99)=99,IF(IFERROR(SEARCH("sensitiser",S918),99)=99,IF(IFERROR(SEARCH("other hazard based concern",S918),99)=99,0,Scoring!$E$28),Scoring!$E$26),Scoring!$E$27)</f>
        <v>0</v>
      </c>
      <c r="AF918" s="78">
        <f>IF(IFERROR(M918,1)=1,IF(IFERROR(N918,1)=1,IF(IFERROR(O918,1)=1,IF(IFERROR(Q918,1)=1,IF(IFERROR(R918,1)=1,IF(IFERROR(T918,1)=1,IF(IFERROR(K918,1)=1,IF(IFERROR(P918,1)=1,IF(IFERROR(S918,1)=1,Scoring!$E$29,0),0),0),0),0),0),0),0),0)</f>
        <v>0</v>
      </c>
      <c r="AG918" s="78">
        <f t="shared" si="69"/>
        <v>1.7</v>
      </c>
      <c r="AI918" s="93"/>
      <c r="AJ918" s="94"/>
      <c r="AK918" s="76"/>
      <c r="AL918" s="75"/>
      <c r="AN918" s="79"/>
      <c r="AO918" s="79"/>
      <c r="AP918" s="79"/>
      <c r="AQ918" s="79"/>
      <c r="AR918" s="79"/>
      <c r="AS918" s="78"/>
      <c r="AU918" s="79">
        <f>IF(IFERROR(F918,99)=99,IF(IFERROR(G918,99)=99,IF(IFERROR(H918,99)=99,IF(IFERROR(I918,99)=99,IF(IFERROR(E918,99)=99,IF(IFERROR(J918,99)=99,0,Scoring!$B$7),Scoring!$B$3),Scoring!$B$2),Scoring!$B$6),Scoring!$B$5),Scoring!$B$4)</f>
        <v>0.5</v>
      </c>
      <c r="AV918" s="78">
        <f t="shared" si="70"/>
        <v>0.85</v>
      </c>
      <c r="AW918" s="78"/>
      <c r="AX918" s="66"/>
      <c r="AY918" s="78"/>
      <c r="AZ918" s="76"/>
      <c r="BA918" s="76"/>
      <c r="BB918" s="76"/>
    </row>
    <row r="919" spans="1:54" x14ac:dyDescent="0.25">
      <c r="A919" s="77" t="s">
        <v>4496</v>
      </c>
      <c r="B919" s="76" t="str">
        <f t="shared" si="71"/>
        <v>202-924-1</v>
      </c>
      <c r="C919" s="77" t="s">
        <v>4495</v>
      </c>
      <c r="D919" s="77" t="s">
        <v>4494</v>
      </c>
      <c r="E919" s="76" t="e">
        <f>IF(C919="-",IF(A919="-",VLOOKUP(D919,'sin-list 180320_update'!$C$2:$C$835,1,FALSE),VLOOKUP(A919,'sin-list 180320_update'!$A$2:$A$835,1,FALSE)),VLOOKUP(C919,'sin-list 180320_update'!$B$2:$B$835,1,FALSE))</f>
        <v>#N/A</v>
      </c>
      <c r="F919" s="76" t="e">
        <f>IF($C919="-",IF($A919="-",VLOOKUP($D919,'REACH Bilaga XVII_update'!$A$5:$A$131,1,FALSE),VLOOKUP($A919,'REACH Bilaga XVII_update'!$C$5:$C$131,1,FALSE)),VLOOKUP($C919,'REACH Bilaga XVII_update'!$B$5:$B$131,1,FALSE))</f>
        <v>#N/A</v>
      </c>
      <c r="G919" s="76" t="e">
        <f>IF($C919="-",IF($A919="-",VLOOKUP($D919,' REACH Bilaga 59_update'!$A$5:$A$210,1,FALSE),VLOOKUP($A919,' REACH Bilaga 59_update'!$D$5:$D$210,1,FALSE)),VLOOKUP($C919,' REACH Bilaga 59_update'!$C$5:$C$210,1,FALSE))</f>
        <v>#N/A</v>
      </c>
      <c r="H919" s="76" t="e">
        <f>IF($C919="-",IF($A919="-",VLOOKUP($D919,'REACH Bilaga XIV_update'!$A$5:$A$110,1,FALSE),VLOOKUP($A919,'REACH Bilaga XIV_update'!$D$5:$D$110,1,FALSE)),VLOOKUP($C919,'REACH Bilaga XIV_update'!$C$5:$C$110,1,FALSE))</f>
        <v>#N/A</v>
      </c>
      <c r="I919" s="76" t="str">
        <f>IF($C919="-",IF($A919="-",VLOOKUP($D919,CoRAP_update!$A$5:$A$376,1,FALSE),VLOOKUP($A919,CoRAP_update!$D$5:$D$376,1,FALSE)),VLOOKUP($C919,CoRAP_update!$C$5:$C$376,1,FALSE))</f>
        <v>202-924-1</v>
      </c>
      <c r="J919" s="76" t="str">
        <f>IF($C919="-",IF($A919="-",VLOOKUP($D919,EDC_update!$C$2:$C$450,1,FALSE),VLOOKUP($A919,EDC_update!$B$2:$B$450,1,FALSE)),VLOOKUP($C919,EDC_update!$L$2:$L$450,1,FALSE))</f>
        <v>202-924-1</v>
      </c>
      <c r="K919" s="76" t="e">
        <f>IF($C919="-",IF($A919="-",IF(VLOOKUP($D919,'sin-list 180320_update'!$C$2:$S$835,3,FALSE)="",NA(),VLOOKUP($D919,'sin-list 180320_update'!$C$2:$S$835,3,FALSE)),IF(VLOOKUP($A919,'sin-list 180320_update'!$A$2:$S$835,5,FALSE)="",NA(),VLOOKUP($A919,'sin-list 180320_update'!$A$2:$S$835,5,FALSE))),IF(VLOOKUP($C919,'sin-list 180320_update'!$B$2:$S$835,4,FALSE)="",NA(),VLOOKUP($C919,'sin-list 180320_update'!$B$2:$S$835,4,FALSE)))</f>
        <v>#N/A</v>
      </c>
      <c r="L919" s="76" t="e">
        <f>IF($C919="-",IF($A919="-",VLOOKUP($D919,'sin-list 180320_update'!$C$2:$S$835,6,FALSE),VLOOKUP($A919,'sin-list 180320_update'!$A$2:$S$835,8,FALSE)),VLOOKUP($C919,'sin-list 180320_update'!$B$2:$S$835,7,FALSE))</f>
        <v>#N/A</v>
      </c>
      <c r="M919" s="76" t="e">
        <f>IF($C919="-",IF($A919="-",IF(VLOOKUP($D919,'sin-list 180320_update'!$C$2:$S$835,8,FALSE)="",NA(),VLOOKUP($D919,'sin-list 180320_update'!$C$2:$S$835,8,FALSE)),IF(VLOOKUP($A919,'sin-list 180320_update'!$A$2:$S$835,10,FALSE)="",NA(),VLOOKUP($A919,'sin-list 180320_update'!$A$2:$S$835,10,FALSE))),IF(VLOOKUP($C919,'sin-list 180320_update'!$B$2:$S$835,9,FALSE)="",NA(),VLOOKUP($C919,'sin-list 180320_update'!$B$2:$S$835,9,FALSE)))</f>
        <v>#N/A</v>
      </c>
      <c r="N919" s="76" t="e">
        <f>IF($C919="-",IF($A919="-",IF(VLOOKUP($D919,'REACH Bilaga XVII_update'!$A$5:$E$131,4,FALSE)="",NA(),VLOOKUP($D919,'REACH Bilaga XVII_update'!$A$5:$E$131,4,FALSE)),IF(VLOOKUP($A919,'REACH Bilaga XVII_update'!$C$5:$D$131,2,FALSE)="",NA(),VLOOKUP($A919,'REACH Bilaga XVII_update'!$C$5:$D$131,2,FALSE))),IF(VLOOKUP($C919,'REACH Bilaga XVII_update'!$B$5:$D$131,3,FALSE)="",NA(),VLOOKUP($C919,'REACH Bilaga XVII_update'!$B$5:$D$131,3,FALSE)))</f>
        <v>#N/A</v>
      </c>
      <c r="O919" s="76" t="e">
        <f>IF($C919="-",IF($A919="-",IF(VLOOKUP($D919,' REACH Bilaga 59_update'!$A$5:$E$210,5,FALSE)="",NA(),VLOOKUP($D919,' REACH Bilaga 59_update'!$A$5:$E$210,5,FALSE)),IF(VLOOKUP($A919,' REACH Bilaga 59_update'!$D$5:$E$210,2,FALSE)="",NA(),VLOOKUP($A919,' REACH Bilaga 59_update'!$D$5:$E$210,2,FALSE))),IF(VLOOKUP($C919,' REACH Bilaga 59_update'!$C$5:$E$210,3,FALSE)="",NA(),VLOOKUP($C919,' REACH Bilaga 59_update'!$C$5:$E$210,3,FALSE)))</f>
        <v>#N/A</v>
      </c>
      <c r="P919" s="76" t="e">
        <f>IF(C919="-",IF(A919="-",IFERROR(VLOOKUP($D919,' REACH Bilaga 59_update'!$A$5:$F$210,MATCH(Sammanfattning!P$1,' REACH Bilaga 59_update'!$A$4:$F$4,0),FALSE),VLOOKUP($D919,'REACH Bilaga XIV_update'!$A$4:$H$110,MATCH(Sammanfattning!P$1,'REACH Bilaga XIV_update'!$A$4:$H$4,0),FALSE)),IFERROR(VLOOKUP($A919,' REACH Bilaga 59_update'!$D$5:$F$210,MATCH(Sammanfattning!P$1,' REACH Bilaga 59_update'!$D$4:$F$4,0),FALSE),VLOOKUP($A919,'REACH Bilaga XIV_update'!$D$4:$H$110,MATCH(Sammanfattning!P$1,'REACH Bilaga XIV_update'!$D$4:$H$4,0),FALSE))),IFERROR(VLOOKUP($C919,' REACH Bilaga 59_update'!$C$5:$F$210,MATCH(Sammanfattning!P$1,' REACH Bilaga 59_update'!$C$4:$F$4,0),FALSE),VLOOKUP($C919,'REACH Bilaga XIV_update'!$C$4:$H$110,MATCH(Sammanfattning!P$1,'REACH Bilaga XIV_update'!$C$4:$H$4,0),FALSE)))</f>
        <v>#N/A</v>
      </c>
      <c r="Q919" s="76" t="e">
        <f>IF($C919="-",IF($A919="-",IF(VLOOKUP($D919,'REACH Bilaga XIV_update'!$A$5:$I$110,9,FALSE)="",NA(),VLOOKUP($D919,'REACH Bilaga XIV_update'!$A$5:$I$110,9,FALSE)),IF(VLOOKUP($A919,'REACH Bilaga XIV_update'!$D$5:$I$110,6,FALSE)="",NA(),VLOOKUP($A919,'REACH Bilaga XIV_update'!$D$5:$I$110,6,FALSE))),IF(VLOOKUP($C919,'REACH Bilaga XIV_update'!$C$5:$I$110,7,FALSE)="",NA(),VLOOKUP($C919,'REACH Bilaga XIV_update'!$C$5:$I$110,7,FALSE)))</f>
        <v>#N/A</v>
      </c>
      <c r="R919" s="76" t="e">
        <f>IF($C919="-",IF($A919="-",IF(VLOOKUP($D919,CoRAP_update!$A$5:$O$376,15,FALSE)="",NA(),VLOOKUP($D919,CoRAP_update!$A$5:$O$376,15,FALSE)),IF(VLOOKUP($A919,CoRAP_update!$D$5:$O$376,12,FALSE)="",NA(),VLOOKUP($A919,CoRAP_update!$D$5:$O$376,12,FALSE))),IF(VLOOKUP($C919,CoRAP_update!$C$5:$O$376,13,FALSE)="",NA(),VLOOKUP($C919,CoRAP_update!$C$5:$O$376,13,FALSE)))</f>
        <v>#N/A</v>
      </c>
      <c r="S919" s="144" t="str">
        <f>IF($C919="-",IF($A919="-",VLOOKUP($D919,CoRAP_update!$A$5:$J$376,MATCH(Sammanfattning!S$1,CoRAP_update!$A$4:$J$4,0),FALSE),VLOOKUP($A919,CoRAP_update!$D$5:$J$376,MATCH(Sammanfattning!S$1,CoRAP_update!$D$4:$J$4,0),FALSE)),VLOOKUP($C919,CoRAP_update!$C$5:$J$376,MATCH(Sammanfattning!S$1,CoRAP_update!$C$4:$J$4,0),FALSE))</f>
        <v>Suspected Reprotoxic#Potential endocrine disruptor#Wide dispersive use</v>
      </c>
      <c r="T919" s="76" t="str">
        <f>IF($A919="-",VLOOKUP($D919,EDC_update!$C$2:$F$450,4,FALSE),VLOOKUP($A919,EDC_update!$B$2:$F$450,5,FALSE))</f>
        <v>CAT1</v>
      </c>
      <c r="V919" s="78">
        <f>IF(IFERROR(SEARCH("PBT",P919),99)=99,IF(IFERROR(SEARCH("suspected PBT",S919),99)=99,IF(IFERROR(SEARCH("concluded to be PBT",K919),99)=99,IF(IFERROR(SEARCH("PBT",S919),99)=99,IF(IFERROR(SEARCH("PBT cand",L919),99)=99,IF(IFERROR(SEARCH("PBT",L919),99)=99,IF(IFERROR(SEARCH("persistent, bioackumulative and toxic properties",K919),99)=99,0,Scoring!$E$3),Scoring!$E$3),Scoring!$E$7),Scoring!$E$3),Scoring!$E$5),Scoring!$E$6),Scoring!$E$3)</f>
        <v>0</v>
      </c>
      <c r="W919" s="78">
        <f>IF(IFERROR(SEARCH("vPvB",P919),99)=99,IF(IFERROR(SEARCH("suspected pbt/vPvB",S919),99)=99,IF(IFERROR(SEARCH("vPvB",S919),99)=99,IF(IFERROR(SEARCH("concluded to be a vPvB",S919),99)=99,IF(IFERROR(SEARCH("identified as vPvB",K919),99)=99,IF(IFERROR(SEARCH("concluded to be a vPvB",K919),99)=99,IF(IFERROR(SEARCH("concluded to be both pbt and vPvB",S919),99)=99,IF(IFERROR(SEARCH("concluded to be both pbt and vPvB",K919),99)=99,0,Scoring!$E$5),Scoring!$E$5),Scoring!$E$5),Scoring!$E$5),Scoring!$E$5),Scoring!$E$4),Scoring!$E$6),Scoring!$E$4)</f>
        <v>0</v>
      </c>
      <c r="X919" s="78">
        <f>IF(IFERROR(SEARCH("H410",N919),99)=99,IF(IFERROR(SEARCH("H410",O919),99)=99,IF(IFERROR(SEARCH("H410",Q919),99)=99,IF(IFERROR(SEARCH("H410",M919),99)=99,IF(IFERROR(SEARCH("H410",R919),99)=99,IF(IFERROR(SEARCH("H411",N919),99)=99,IF(IFERROR(SEARCH("H411",O919),99)=99,IF(IFERROR(SEARCH("H411",Q919),99)=99,IF(IFERROR(SEARCH("H411",M919),99)=99,IF(IFERROR(SEARCH("H411",R919),99)=99,IF(IFERROR(SEARCH("H413",N919),99)=99,IF(IFERROR(SEARCH("H413",O919),99)=99,IF(IFERROR(SEARCH("H413",Q919),99)=99,IF(IFERROR(SEARCH("H413",M919),99)=99,IF(IFERROR(SEARCH("H413",R919),99)=99,IF(IFERROR(SEARCH("H412",N919),99)=99,IF(IFERROR(SEARCH("H412",O919),99)=99,IF(IFERROR(SEARCH("H412",Q919),99)=99,IF(IFERROR(SEARCH("H412",M919),99)=99,IF(IFERROR(SEARCH("H412",R919),99)=99,0,Scoring!$E$2),Scoring!$E$2),Scoring!$E$2),Scoring!$E$2),Scoring!$E$2),Scoring!$E$2),Scoring!$E$2),Scoring!$E$2),Scoring!$E$2),Scoring!$E$2),Scoring!$E$2),Scoring!$E$2),Scoring!$E$2),Scoring!$E$2),Scoring!$E$2),Scoring!$E$2),Scoring!$E$2),Scoring!$E$2),Scoring!$E$2),Scoring!$E$2)</f>
        <v>0</v>
      </c>
      <c r="Y919" s="78">
        <f>IF(IFERROR(SEARCH("CMR",K919),99)=99,IF(IFERROR(SEARCH("Suspected CMR",S919),99)=99,IF(IFERROR(SEARCH("CMR",S919),99)=99,0,Scoring!$E$8),Scoring!$E$9),Scoring!$E$8)</f>
        <v>0</v>
      </c>
      <c r="Z919" s="78">
        <f>IF(IFERROR(SEARCH("H350",N919),99)=99,IF(IFERROR(SEARCH("H350",O919),99)=99,IF(IFERROR(SEARCH("H350",Q919),99)=99,IF(IFERROR(SEARCH("H350",M919),99)=99,IF(IFERROR(SEARCH("H350",R919),99)=99,IF(IFERROR(SEARCH("H351",N919),99)=99,IF(IFERROR(SEARCH("H351",O919),99)=99,IF(IFERROR(SEARCH("H351",Q919),99)=99,IF(IFERROR(SEARCH("H351",M919),99)=99,IF(IFERROR(SEARCH("H351",R919),99)=99,IF(IFERROR(SEARCH("carcinogenic",P919),99)=99,IF(IFERROR(SEARCH("suspected carcinogenic",S919),99)=99,0,Scoring!$E$12),Scoring!$E$11),Scoring!$E$10),Scoring!$E$10),Scoring!$E$10),Scoring!$E$10),Scoring!$E$10),Scoring!$E$10),Scoring!$E$10),Scoring!$E$10),Scoring!$E$10),Scoring!$E$10)</f>
        <v>0</v>
      </c>
      <c r="AA919" s="78">
        <f>IF(IFERROR(SEARCH("H340",N919),99)=99,IF(IFERROR(SEARCH("H340",O919),99)=99,IF(IFERROR(SEARCH("H340",Q919),99)=99,IF(IFERROR(SEARCH("H340",M919),99)=99,IF(IFERROR(SEARCH("H340",R919),99)=99,IF(IFERROR(SEARCH("H341",N919),99)=99,IF(IFERROR(SEARCH("H341",O919),99)=99,IF(IFERROR(SEARCH("H341",Q919),99)=99,IF(IFERROR(SEARCH("H341",M919),99)=99,IF(IFERROR(SEARCH("H341",R919),99)=99,IF(IFERROR(SEARCH("mutagenic",P919),99)=99,IF(IFERROR(SEARCH("suspected mutagenic",S919),99)=99,0,Scoring!$E$15),Scoring!$E$14),Scoring!$E$13),Scoring!$E$13),Scoring!$E$13),Scoring!$E$13),Scoring!$E$13),Scoring!$E$13),Scoring!$E$13),Scoring!$E$13),Scoring!$E$13),Scoring!$E$13)</f>
        <v>0</v>
      </c>
      <c r="AB919" s="78">
        <f>IF(IFERROR(SEARCH("H360",N919),99)=99,IF(IFERROR(SEARCH("H360",O919),99)=99,IF(IFERROR(SEARCH("H360",Q919),99)=99,IF(IFERROR(SEARCH("H360",M919),99)=99,IF(IFERROR(SEARCH("H360",R919),99)=99,IF(IFERROR(SEARCH("H361",N919),99)=99,IF(IFERROR(SEARCH("H361",O919),99)=99,IF(IFERROR(SEARCH("H361",Q919),99)=99,IF(IFERROR(SEARCH("H361",M919),99)=99,IF(IFERROR(SEARCH("H361",R919),99)=99,IF(IFERROR(SEARCH("reproduction",P919),99)=99,IF(IFERROR(SEARCH("suspected reprotoxic",S919),99)=99,IF(IFERROR(SEARCH("reprotoxic",S919),99)=99,IF(IFERROR(SEARCH("reprotoxic",K919),99)=99,0,Scoring!$E$18),Scoring!$E$18),Scoring!$E$19),Scoring!$E$17),Scoring!$E$16),Scoring!$E$16),Scoring!$E$16),Scoring!$E$16),Scoring!$E$16),Scoring!$E$16),Scoring!$E$16),Scoring!$E$16),Scoring!$E$16),Scoring!$E$16)</f>
        <v>0.7</v>
      </c>
      <c r="AC919" s="78">
        <f>IF(IFERROR(SEARCH("57f",L919),99)=99,IF(IFERROR(SEARCH("57(f)",P919),99)=99,0,Scoring!$E$20),Scoring!$E$20)</f>
        <v>0</v>
      </c>
      <c r="AD919" s="78">
        <f>IF(IFERROR(SEARCH("CAT1",T919),99)=99,IF(IFERROR(SEARCH("CAT2",T919),99)=99,IF(IFERROR(SEARCH("CAT3",T919),99)=99,IF(IFERROR(SEARCH("concluded to be endocrine",K919),99)=99,IF(IFERROR(SEARCH("categorised as endocrine",K919),99)=99,IF(IFERROR(SEARCH("endocrine disrupting",P919),99)=99,IF(IFERROR(SEARCH("endocrine disrupting",K919),99)=99,IF(IFERROR(SEARCH("suspected endocrine",S919),99)=99,IF(IFERROR(SEARCH("potential endocrine",S919),99)=99,0,Scoring!$E$25),Scoring!$E$25),Scoring!$E$24),Scoring!$E$24),Scoring!$E$24),Scoring!$E$24),Scoring!$E$23),Scoring!$E$22),Scoring!$E$21)</f>
        <v>1</v>
      </c>
      <c r="AE919" s="78">
        <f>IF(IFERROR(SEARCH("suspected sensitiser",S919),99)=99,IF(IFERROR(SEARCH("sensitiser",S919),99)=99,IF(IFERROR(SEARCH("other hazard based concern",S919),99)=99,0,Scoring!$E$28),Scoring!$E$26),Scoring!$E$27)</f>
        <v>0</v>
      </c>
      <c r="AF919" s="78">
        <f>IF(IFERROR(M919,1)=1,IF(IFERROR(N919,1)=1,IF(IFERROR(O919,1)=1,IF(IFERROR(Q919,1)=1,IF(IFERROR(R919,1)=1,IF(IFERROR(T919,1)=1,IF(IFERROR(K919,1)=1,IF(IFERROR(P919,1)=1,IF(IFERROR(S919,1)=1,Scoring!$E$29,0),0),0),0),0),0),0),0),0)</f>
        <v>0</v>
      </c>
      <c r="AG919" s="78">
        <f t="shared" si="69"/>
        <v>1.7</v>
      </c>
      <c r="AI919" s="93"/>
      <c r="AJ919" s="94"/>
      <c r="AK919" s="76"/>
      <c r="AL919" s="75"/>
      <c r="AN919" s="79"/>
      <c r="AO919" s="79"/>
      <c r="AP919" s="79"/>
      <c r="AQ919" s="79"/>
      <c r="AR919" s="79"/>
      <c r="AS919" s="78"/>
      <c r="AU919" s="79">
        <f>IF(IFERROR(F919,99)=99,IF(IFERROR(G919,99)=99,IF(IFERROR(H919,99)=99,IF(IFERROR(I919,99)=99,IF(IFERROR(E919,99)=99,IF(IFERROR(J919,99)=99,0,Scoring!$B$7),Scoring!$B$3),Scoring!$B$2),Scoring!$B$6),Scoring!$B$5),Scoring!$B$4)</f>
        <v>0.5</v>
      </c>
      <c r="AV919" s="78">
        <f t="shared" si="70"/>
        <v>0.85</v>
      </c>
      <c r="AW919" s="78"/>
      <c r="AX919" s="66"/>
      <c r="AY919" s="78"/>
      <c r="AZ919" s="76"/>
      <c r="BA919" s="76"/>
      <c r="BB919" s="76"/>
    </row>
    <row r="920" spans="1:54" x14ac:dyDescent="0.25">
      <c r="A920" s="77" t="s">
        <v>5102</v>
      </c>
      <c r="B920" s="76" t="str">
        <f t="shared" si="71"/>
        <v>223-775-9</v>
      </c>
      <c r="C920" s="77" t="s">
        <v>5101</v>
      </c>
      <c r="D920" s="77" t="s">
        <v>5100</v>
      </c>
      <c r="E920" s="76" t="e">
        <f>IF(C920="-",IF(A920="-",VLOOKUP(D920,'sin-list 180320_update'!$C$2:$C$835,1,FALSE),VLOOKUP(A920,'sin-list 180320_update'!$A$2:$A$835,1,FALSE)),VLOOKUP(C920,'sin-list 180320_update'!$B$2:$B$835,1,FALSE))</f>
        <v>#N/A</v>
      </c>
      <c r="F920" s="76" t="e">
        <f>IF($C920="-",IF($A920="-",VLOOKUP($D920,'REACH Bilaga XVII_update'!$A$5:$A$131,1,FALSE),VLOOKUP($A920,'REACH Bilaga XVII_update'!$C$5:$C$131,1,FALSE)),VLOOKUP($C920,'REACH Bilaga XVII_update'!$B$5:$B$131,1,FALSE))</f>
        <v>#N/A</v>
      </c>
      <c r="G920" s="76" t="e">
        <f>IF($C920="-",IF($A920="-",VLOOKUP($D920,' REACH Bilaga 59_update'!$A$5:$A$210,1,FALSE),VLOOKUP($A920,' REACH Bilaga 59_update'!$D$5:$D$210,1,FALSE)),VLOOKUP($C920,' REACH Bilaga 59_update'!$C$5:$C$210,1,FALSE))</f>
        <v>#N/A</v>
      </c>
      <c r="H920" s="76" t="e">
        <f>IF($C920="-",IF($A920="-",VLOOKUP($D920,'REACH Bilaga XIV_update'!$A$5:$A$110,1,FALSE),VLOOKUP($A920,'REACH Bilaga XIV_update'!$D$5:$D$110,1,FALSE)),VLOOKUP($C920,'REACH Bilaga XIV_update'!$C$5:$C$110,1,FALSE))</f>
        <v>#N/A</v>
      </c>
      <c r="I920" s="76" t="str">
        <f>IF($C920="-",IF($A920="-",VLOOKUP($D920,CoRAP_update!$A$5:$A$376,1,FALSE),VLOOKUP($A920,CoRAP_update!$D$5:$D$376,1,FALSE)),VLOOKUP($C920,CoRAP_update!$C$5:$C$376,1,FALSE))</f>
        <v>223-775-9</v>
      </c>
      <c r="J920" s="76" t="e">
        <f>IF($C920="-",IF($A920="-",VLOOKUP($D920,EDC_update!$C$2:$C$450,1,FALSE),VLOOKUP($A920,EDC_update!$B$2:$B$450,1,FALSE)),VLOOKUP($C920,EDC_update!$L$2:$L$450,1,FALSE))</f>
        <v>#N/A</v>
      </c>
      <c r="K920" s="76" t="e">
        <f>IF($C920="-",IF($A920="-",IF(VLOOKUP($D920,'sin-list 180320_update'!$C$2:$S$835,3,FALSE)="",NA(),VLOOKUP($D920,'sin-list 180320_update'!$C$2:$S$835,3,FALSE)),IF(VLOOKUP($A920,'sin-list 180320_update'!$A$2:$S$835,5,FALSE)="",NA(),VLOOKUP($A920,'sin-list 180320_update'!$A$2:$S$835,5,FALSE))),IF(VLOOKUP($C920,'sin-list 180320_update'!$B$2:$S$835,4,FALSE)="",NA(),VLOOKUP($C920,'sin-list 180320_update'!$B$2:$S$835,4,FALSE)))</f>
        <v>#N/A</v>
      </c>
      <c r="L920" s="76" t="e">
        <f>IF($C920="-",IF($A920="-",VLOOKUP($D920,'sin-list 180320_update'!$C$2:$S$835,6,FALSE),VLOOKUP($A920,'sin-list 180320_update'!$A$2:$S$835,8,FALSE)),VLOOKUP($C920,'sin-list 180320_update'!$B$2:$S$835,7,FALSE))</f>
        <v>#N/A</v>
      </c>
      <c r="M920" s="76" t="e">
        <f>IF($C920="-",IF($A920="-",IF(VLOOKUP($D920,'sin-list 180320_update'!$C$2:$S$835,8,FALSE)="",NA(),VLOOKUP($D920,'sin-list 180320_update'!$C$2:$S$835,8,FALSE)),IF(VLOOKUP($A920,'sin-list 180320_update'!$A$2:$S$835,10,FALSE)="",NA(),VLOOKUP($A920,'sin-list 180320_update'!$A$2:$S$835,10,FALSE))),IF(VLOOKUP($C920,'sin-list 180320_update'!$B$2:$S$835,9,FALSE)="",NA(),VLOOKUP($C920,'sin-list 180320_update'!$B$2:$S$835,9,FALSE)))</f>
        <v>#N/A</v>
      </c>
      <c r="N920" s="76" t="e">
        <f>IF($C920="-",IF($A920="-",IF(VLOOKUP($D920,'REACH Bilaga XVII_update'!$A$5:$E$131,4,FALSE)="",NA(),VLOOKUP($D920,'REACH Bilaga XVII_update'!$A$5:$E$131,4,FALSE)),IF(VLOOKUP($A920,'REACH Bilaga XVII_update'!$C$5:$D$131,2,FALSE)="",NA(),VLOOKUP($A920,'REACH Bilaga XVII_update'!$C$5:$D$131,2,FALSE))),IF(VLOOKUP($C920,'REACH Bilaga XVII_update'!$B$5:$D$131,3,FALSE)="",NA(),VLOOKUP($C920,'REACH Bilaga XVII_update'!$B$5:$D$131,3,FALSE)))</f>
        <v>#N/A</v>
      </c>
      <c r="O920" s="76" t="e">
        <f>IF($C920="-",IF($A920="-",IF(VLOOKUP($D920,' REACH Bilaga 59_update'!$A$5:$E$210,5,FALSE)="",NA(),VLOOKUP($D920,' REACH Bilaga 59_update'!$A$5:$E$210,5,FALSE)),IF(VLOOKUP($A920,' REACH Bilaga 59_update'!$D$5:$E$210,2,FALSE)="",NA(),VLOOKUP($A920,' REACH Bilaga 59_update'!$D$5:$E$210,2,FALSE))),IF(VLOOKUP($C920,' REACH Bilaga 59_update'!$C$5:$E$210,3,FALSE)="",NA(),VLOOKUP($C920,' REACH Bilaga 59_update'!$C$5:$E$210,3,FALSE)))</f>
        <v>#N/A</v>
      </c>
      <c r="P920" s="76" t="e">
        <f>IF(C920="-",IF(A920="-",IFERROR(VLOOKUP($D920,' REACH Bilaga 59_update'!$A$5:$F$210,MATCH(Sammanfattning!P$1,' REACH Bilaga 59_update'!$A$4:$F$4,0),FALSE),VLOOKUP($D920,'REACH Bilaga XIV_update'!$A$4:$H$110,MATCH(Sammanfattning!P$1,'REACH Bilaga XIV_update'!$A$4:$H$4,0),FALSE)),IFERROR(VLOOKUP($A920,' REACH Bilaga 59_update'!$D$5:$F$210,MATCH(Sammanfattning!P$1,' REACH Bilaga 59_update'!$D$4:$F$4,0),FALSE),VLOOKUP($A920,'REACH Bilaga XIV_update'!$D$4:$H$110,MATCH(Sammanfattning!P$1,'REACH Bilaga XIV_update'!$D$4:$H$4,0),FALSE))),IFERROR(VLOOKUP($C920,' REACH Bilaga 59_update'!$C$5:$F$210,MATCH(Sammanfattning!P$1,' REACH Bilaga 59_update'!$C$4:$F$4,0),FALSE),VLOOKUP($C920,'REACH Bilaga XIV_update'!$C$4:$H$110,MATCH(Sammanfattning!P$1,'REACH Bilaga XIV_update'!$C$4:$H$4,0),FALSE)))</f>
        <v>#N/A</v>
      </c>
      <c r="Q920" s="76" t="e">
        <f>IF($C920="-",IF($A920="-",IF(VLOOKUP($D920,'REACH Bilaga XIV_update'!$A$5:$I$110,9,FALSE)="",NA(),VLOOKUP($D920,'REACH Bilaga XIV_update'!$A$5:$I$110,9,FALSE)),IF(VLOOKUP($A920,'REACH Bilaga XIV_update'!$D$5:$I$110,6,FALSE)="",NA(),VLOOKUP($A920,'REACH Bilaga XIV_update'!$D$5:$I$110,6,FALSE))),IF(VLOOKUP($C920,'REACH Bilaga XIV_update'!$C$5:$I$110,7,FALSE)="",NA(),VLOOKUP($C920,'REACH Bilaga XIV_update'!$C$5:$I$110,7,FALSE)))</f>
        <v>#N/A</v>
      </c>
      <c r="R920" s="76" t="str">
        <f>IF($C920="-",IF($A920="-",IF(VLOOKUP($D920,CoRAP_update!$A$5:$O$376,15,FALSE)="",NA(),VLOOKUP($D920,CoRAP_update!$A$5:$O$376,15,FALSE)),IF(VLOOKUP($A920,CoRAP_update!$D$5:$O$376,12,FALSE)="",NA(),VLOOKUP($A920,CoRAP_update!$D$5:$O$376,12,FALSE))),IF(VLOOKUP($C920,CoRAP_update!$C$5:$O$376,13,FALSE)="",NA(),VLOOKUP($C920,CoRAP_update!$C$5:$O$376,13,FALSE)))</f>
        <v>H314
H317
H400
H410</v>
      </c>
      <c r="S920" s="144" t="str">
        <f>IF($C920="-",IF($A920="-",VLOOKUP($D920,CoRAP_update!$A$5:$J$376,MATCH(Sammanfattning!S$1,CoRAP_update!$A$4:$J$4,0),FALSE),VLOOKUP($A920,CoRAP_update!$D$5:$J$376,MATCH(Sammanfattning!S$1,CoRAP_update!$D$4:$J$4,0),FALSE)),VLOOKUP($C920,CoRAP_update!$C$5:$J$376,MATCH(Sammanfattning!S$1,CoRAP_update!$C$4:$J$4,0),FALSE))</f>
        <v>Sensitiser#Consumer use#High (aggregated) tonnage#High RCR#Wide dispersive use</v>
      </c>
      <c r="T920" s="76" t="e">
        <f>IF($A920="-",VLOOKUP($D920,EDC_update!$C$2:$F$450,4,FALSE),VLOOKUP($A920,EDC_update!$B$2:$F$450,5,FALSE))</f>
        <v>#N/A</v>
      </c>
      <c r="V920" s="78">
        <f>IF(IFERROR(SEARCH("PBT",P920),99)=99,IF(IFERROR(SEARCH("suspected PBT",S920),99)=99,IF(IFERROR(SEARCH("concluded to be PBT",K920),99)=99,IF(IFERROR(SEARCH("PBT",S920),99)=99,IF(IFERROR(SEARCH("PBT cand",L920),99)=99,IF(IFERROR(SEARCH("PBT",L920),99)=99,IF(IFERROR(SEARCH("persistent, bioackumulative and toxic properties",K920),99)=99,0,Scoring!$E$3),Scoring!$E$3),Scoring!$E$7),Scoring!$E$3),Scoring!$E$5),Scoring!$E$6),Scoring!$E$3)</f>
        <v>0</v>
      </c>
      <c r="W920" s="78">
        <f>IF(IFERROR(SEARCH("vPvB",P920),99)=99,IF(IFERROR(SEARCH("suspected pbt/vPvB",S920),99)=99,IF(IFERROR(SEARCH("vPvB",S920),99)=99,IF(IFERROR(SEARCH("concluded to be a vPvB",S920),99)=99,IF(IFERROR(SEARCH("identified as vPvB",K920),99)=99,IF(IFERROR(SEARCH("concluded to be a vPvB",K920),99)=99,IF(IFERROR(SEARCH("concluded to be both pbt and vPvB",S920),99)=99,IF(IFERROR(SEARCH("concluded to be both pbt and vPvB",K920),99)=99,0,Scoring!$E$5),Scoring!$E$5),Scoring!$E$5),Scoring!$E$5),Scoring!$E$5),Scoring!$E$4),Scoring!$E$6),Scoring!$E$4)</f>
        <v>0</v>
      </c>
      <c r="X920" s="78">
        <f>IF(IFERROR(SEARCH("H410",N920),99)=99,IF(IFERROR(SEARCH("H410",O920),99)=99,IF(IFERROR(SEARCH("H410",Q920),99)=99,IF(IFERROR(SEARCH("H410",M920),99)=99,IF(IFERROR(SEARCH("H410",R920),99)=99,IF(IFERROR(SEARCH("H411",N920),99)=99,IF(IFERROR(SEARCH("H411",O920),99)=99,IF(IFERROR(SEARCH("H411",Q920),99)=99,IF(IFERROR(SEARCH("H411",M920),99)=99,IF(IFERROR(SEARCH("H411",R920),99)=99,IF(IFERROR(SEARCH("H413",N920),99)=99,IF(IFERROR(SEARCH("H413",O920),99)=99,IF(IFERROR(SEARCH("H413",Q920),99)=99,IF(IFERROR(SEARCH("H413",M920),99)=99,IF(IFERROR(SEARCH("H413",R920),99)=99,IF(IFERROR(SEARCH("H412",N920),99)=99,IF(IFERROR(SEARCH("H412",O920),99)=99,IF(IFERROR(SEARCH("H412",Q920),99)=99,IF(IFERROR(SEARCH("H412",M920),99)=99,IF(IFERROR(SEARCH("H412",R920),99)=99,0,Scoring!$E$2),Scoring!$E$2),Scoring!$E$2),Scoring!$E$2),Scoring!$E$2),Scoring!$E$2),Scoring!$E$2),Scoring!$E$2),Scoring!$E$2),Scoring!$E$2),Scoring!$E$2),Scoring!$E$2),Scoring!$E$2),Scoring!$E$2),Scoring!$E$2),Scoring!$E$2),Scoring!$E$2),Scoring!$E$2),Scoring!$E$2),Scoring!$E$2)</f>
        <v>1</v>
      </c>
      <c r="Y920" s="78">
        <f>IF(IFERROR(SEARCH("CMR",K920),99)=99,IF(IFERROR(SEARCH("Suspected CMR",S920),99)=99,IF(IFERROR(SEARCH("CMR",S920),99)=99,0,Scoring!$E$8),Scoring!$E$9),Scoring!$E$8)</f>
        <v>0</v>
      </c>
      <c r="Z920" s="78">
        <f>IF(IFERROR(SEARCH("H350",N920),99)=99,IF(IFERROR(SEARCH("H350",O920),99)=99,IF(IFERROR(SEARCH("H350",Q920),99)=99,IF(IFERROR(SEARCH("H350",M920),99)=99,IF(IFERROR(SEARCH("H350",R920),99)=99,IF(IFERROR(SEARCH("H351",N920),99)=99,IF(IFERROR(SEARCH("H351",O920),99)=99,IF(IFERROR(SEARCH("H351",Q920),99)=99,IF(IFERROR(SEARCH("H351",M920),99)=99,IF(IFERROR(SEARCH("H351",R920),99)=99,IF(IFERROR(SEARCH("carcinogenic",P920),99)=99,IF(IFERROR(SEARCH("suspected carcinogenic",S920),99)=99,0,Scoring!$E$12),Scoring!$E$11),Scoring!$E$10),Scoring!$E$10),Scoring!$E$10),Scoring!$E$10),Scoring!$E$10),Scoring!$E$10),Scoring!$E$10),Scoring!$E$10),Scoring!$E$10),Scoring!$E$10)</f>
        <v>0</v>
      </c>
      <c r="AA920" s="78">
        <f>IF(IFERROR(SEARCH("H340",N920),99)=99,IF(IFERROR(SEARCH("H340",O920),99)=99,IF(IFERROR(SEARCH("H340",Q920),99)=99,IF(IFERROR(SEARCH("H340",M920),99)=99,IF(IFERROR(SEARCH("H340",R920),99)=99,IF(IFERROR(SEARCH("H341",N920),99)=99,IF(IFERROR(SEARCH("H341",O920),99)=99,IF(IFERROR(SEARCH("H341",Q920),99)=99,IF(IFERROR(SEARCH("H341",M920),99)=99,IF(IFERROR(SEARCH("H341",R920),99)=99,IF(IFERROR(SEARCH("mutagenic",P920),99)=99,IF(IFERROR(SEARCH("suspected mutagenic",S920),99)=99,0,Scoring!$E$15),Scoring!$E$14),Scoring!$E$13),Scoring!$E$13),Scoring!$E$13),Scoring!$E$13),Scoring!$E$13),Scoring!$E$13),Scoring!$E$13),Scoring!$E$13),Scoring!$E$13),Scoring!$E$13)</f>
        <v>0</v>
      </c>
      <c r="AB920" s="78">
        <f>IF(IFERROR(SEARCH("H360",N920),99)=99,IF(IFERROR(SEARCH("H360",O920),99)=99,IF(IFERROR(SEARCH("H360",Q920),99)=99,IF(IFERROR(SEARCH("H360",M920),99)=99,IF(IFERROR(SEARCH("H360",R920),99)=99,IF(IFERROR(SEARCH("H361",N920),99)=99,IF(IFERROR(SEARCH("H361",O920),99)=99,IF(IFERROR(SEARCH("H361",Q920),99)=99,IF(IFERROR(SEARCH("H361",M920),99)=99,IF(IFERROR(SEARCH("H361",R920),99)=99,IF(IFERROR(SEARCH("reproduction",P920),99)=99,IF(IFERROR(SEARCH("suspected reprotoxic",S920),99)=99,IF(IFERROR(SEARCH("reprotoxic",S920),99)=99,IF(IFERROR(SEARCH("reprotoxic",K920),99)=99,0,Scoring!$E$18),Scoring!$E$18),Scoring!$E$19),Scoring!$E$17),Scoring!$E$16),Scoring!$E$16),Scoring!$E$16),Scoring!$E$16),Scoring!$E$16),Scoring!$E$16),Scoring!$E$16),Scoring!$E$16),Scoring!$E$16),Scoring!$E$16)</f>
        <v>0</v>
      </c>
      <c r="AC920" s="78">
        <f>IF(IFERROR(SEARCH("57f",L920),99)=99,IF(IFERROR(SEARCH("57(f)",P920),99)=99,0,Scoring!$E$20),Scoring!$E$20)</f>
        <v>0</v>
      </c>
      <c r="AD920" s="78">
        <f>IF(IFERROR(SEARCH("CAT1",T920),99)=99,IF(IFERROR(SEARCH("CAT2",T920),99)=99,IF(IFERROR(SEARCH("CAT3",T920),99)=99,IF(IFERROR(SEARCH("concluded to be endocrine",K920),99)=99,IF(IFERROR(SEARCH("categorised as endocrine",K920),99)=99,IF(IFERROR(SEARCH("endocrine disrupting",P920),99)=99,IF(IFERROR(SEARCH("endocrine disrupting",K920),99)=99,IF(IFERROR(SEARCH("suspected endocrine",S920),99)=99,IF(IFERROR(SEARCH("potential endocrine",S920),99)=99,0,Scoring!$E$25),Scoring!$E$25),Scoring!$E$24),Scoring!$E$24),Scoring!$E$24),Scoring!$E$24),Scoring!$E$23),Scoring!$E$22),Scoring!$E$21)</f>
        <v>0</v>
      </c>
      <c r="AE920" s="78">
        <f>IF(IFERROR(SEARCH("suspected sensitiser",S920),99)=99,IF(IFERROR(SEARCH("sensitiser",S920),99)=99,IF(IFERROR(SEARCH("other hazard based concern",S920),99)=99,0,Scoring!$E$28),Scoring!$E$26),Scoring!$E$27)</f>
        <v>0.6</v>
      </c>
      <c r="AF920" s="78">
        <f>IF(IFERROR(M920,1)=1,IF(IFERROR(N920,1)=1,IF(IFERROR(O920,1)=1,IF(IFERROR(Q920,1)=1,IF(IFERROR(R920,1)=1,IF(IFERROR(T920,1)=1,IF(IFERROR(K920,1)=1,IF(IFERROR(P920,1)=1,IF(IFERROR(S920,1)=1,Scoring!$E$29,0),0),0),0),0),0),0),0),0)</f>
        <v>0</v>
      </c>
      <c r="AG920" s="78">
        <f t="shared" si="69"/>
        <v>1.6</v>
      </c>
      <c r="AI920" s="93"/>
      <c r="AJ920" s="94"/>
      <c r="AK920" s="76"/>
      <c r="AL920" s="75"/>
      <c r="AN920" s="79"/>
      <c r="AO920" s="79"/>
      <c r="AP920" s="79"/>
      <c r="AQ920" s="79"/>
      <c r="AR920" s="79"/>
      <c r="AS920" s="78"/>
      <c r="AU920" s="79">
        <f>IF(IFERROR(F920,99)=99,IF(IFERROR(G920,99)=99,IF(IFERROR(H920,99)=99,IF(IFERROR(I920,99)=99,IF(IFERROR(E920,99)=99,IF(IFERROR(J920,99)=99,0,Scoring!$B$7),Scoring!$B$3),Scoring!$B$2),Scoring!$B$6),Scoring!$B$5),Scoring!$B$4)</f>
        <v>0.5</v>
      </c>
      <c r="AV920" s="78">
        <f t="shared" si="70"/>
        <v>0.8</v>
      </c>
      <c r="AW920" s="78"/>
      <c r="AX920" s="66"/>
      <c r="AY920" s="78"/>
      <c r="AZ920" s="76"/>
      <c r="BA920" s="76"/>
      <c r="BB920" s="76"/>
    </row>
    <row r="921" spans="1:54" x14ac:dyDescent="0.25">
      <c r="A921" s="77" t="s">
        <v>5165</v>
      </c>
      <c r="B921" s="76" t="str">
        <f t="shared" si="71"/>
        <v>232-235-1</v>
      </c>
      <c r="C921" s="77" t="s">
        <v>5164</v>
      </c>
      <c r="D921" s="77" t="s">
        <v>5163</v>
      </c>
      <c r="E921" s="76" t="e">
        <f>IF(C921="-",IF(A921="-",VLOOKUP(D921,'sin-list 180320_update'!$C$2:$C$835,1,FALSE),VLOOKUP(A921,'sin-list 180320_update'!$A$2:$A$835,1,FALSE)),VLOOKUP(C921,'sin-list 180320_update'!$B$2:$B$835,1,FALSE))</f>
        <v>#N/A</v>
      </c>
      <c r="F921" s="76" t="e">
        <f>IF($C921="-",IF($A921="-",VLOOKUP($D921,'REACH Bilaga XVII_update'!$A$5:$A$131,1,FALSE),VLOOKUP($A921,'REACH Bilaga XVII_update'!$C$5:$C$131,1,FALSE)),VLOOKUP($C921,'REACH Bilaga XVII_update'!$B$5:$B$131,1,FALSE))</f>
        <v>#N/A</v>
      </c>
      <c r="G921" s="76" t="e">
        <f>IF($C921="-",IF($A921="-",VLOOKUP($D921,' REACH Bilaga 59_update'!$A$5:$A$210,1,FALSE),VLOOKUP($A921,' REACH Bilaga 59_update'!$D$5:$D$210,1,FALSE)),VLOOKUP($C921,' REACH Bilaga 59_update'!$C$5:$C$210,1,FALSE))</f>
        <v>#N/A</v>
      </c>
      <c r="H921" s="76" t="e">
        <f>IF($C921="-",IF($A921="-",VLOOKUP($D921,'REACH Bilaga XIV_update'!$A$5:$A$110,1,FALSE),VLOOKUP($A921,'REACH Bilaga XIV_update'!$D$5:$D$110,1,FALSE)),VLOOKUP($C921,'REACH Bilaga XIV_update'!$C$5:$C$110,1,FALSE))</f>
        <v>#N/A</v>
      </c>
      <c r="I921" s="76" t="str">
        <f>IF($C921="-",IF($A921="-",VLOOKUP($D921,CoRAP_update!$A$5:$A$376,1,FALSE),VLOOKUP($A921,CoRAP_update!$D$5:$D$376,1,FALSE)),VLOOKUP($C921,CoRAP_update!$C$5:$C$376,1,FALSE))</f>
        <v>232-235-1</v>
      </c>
      <c r="J921" s="76" t="e">
        <f>IF($C921="-",IF($A921="-",VLOOKUP($D921,EDC_update!$C$2:$C$450,1,FALSE),VLOOKUP($A921,EDC_update!$B$2:$B$450,1,FALSE)),VLOOKUP($C921,EDC_update!$L$2:$L$450,1,FALSE))</f>
        <v>#N/A</v>
      </c>
      <c r="K921" s="76" t="e">
        <f>IF($C921="-",IF($A921="-",IF(VLOOKUP($D921,'sin-list 180320_update'!$C$2:$S$835,3,FALSE)="",NA(),VLOOKUP($D921,'sin-list 180320_update'!$C$2:$S$835,3,FALSE)),IF(VLOOKUP($A921,'sin-list 180320_update'!$A$2:$S$835,5,FALSE)="",NA(),VLOOKUP($A921,'sin-list 180320_update'!$A$2:$S$835,5,FALSE))),IF(VLOOKUP($C921,'sin-list 180320_update'!$B$2:$S$835,4,FALSE)="",NA(),VLOOKUP($C921,'sin-list 180320_update'!$B$2:$S$835,4,FALSE)))</f>
        <v>#N/A</v>
      </c>
      <c r="L921" s="76" t="e">
        <f>IF($C921="-",IF($A921="-",VLOOKUP($D921,'sin-list 180320_update'!$C$2:$S$835,6,FALSE),VLOOKUP($A921,'sin-list 180320_update'!$A$2:$S$835,8,FALSE)),VLOOKUP($C921,'sin-list 180320_update'!$B$2:$S$835,7,FALSE))</f>
        <v>#N/A</v>
      </c>
      <c r="M921" s="76" t="e">
        <f>IF($C921="-",IF($A921="-",IF(VLOOKUP($D921,'sin-list 180320_update'!$C$2:$S$835,8,FALSE)="",NA(),VLOOKUP($D921,'sin-list 180320_update'!$C$2:$S$835,8,FALSE)),IF(VLOOKUP($A921,'sin-list 180320_update'!$A$2:$S$835,10,FALSE)="",NA(),VLOOKUP($A921,'sin-list 180320_update'!$A$2:$S$835,10,FALSE))),IF(VLOOKUP($C921,'sin-list 180320_update'!$B$2:$S$835,9,FALSE)="",NA(),VLOOKUP($C921,'sin-list 180320_update'!$B$2:$S$835,9,FALSE)))</f>
        <v>#N/A</v>
      </c>
      <c r="N921" s="76" t="e">
        <f>IF($C921="-",IF($A921="-",IF(VLOOKUP($D921,'REACH Bilaga XVII_update'!$A$5:$E$131,4,FALSE)="",NA(),VLOOKUP($D921,'REACH Bilaga XVII_update'!$A$5:$E$131,4,FALSE)),IF(VLOOKUP($A921,'REACH Bilaga XVII_update'!$C$5:$D$131,2,FALSE)="",NA(),VLOOKUP($A921,'REACH Bilaga XVII_update'!$C$5:$D$131,2,FALSE))),IF(VLOOKUP($C921,'REACH Bilaga XVII_update'!$B$5:$D$131,3,FALSE)="",NA(),VLOOKUP($C921,'REACH Bilaga XVII_update'!$B$5:$D$131,3,FALSE)))</f>
        <v>#N/A</v>
      </c>
      <c r="O921" s="76" t="e">
        <f>IF($C921="-",IF($A921="-",IF(VLOOKUP($D921,' REACH Bilaga 59_update'!$A$5:$E$210,5,FALSE)="",NA(),VLOOKUP($D921,' REACH Bilaga 59_update'!$A$5:$E$210,5,FALSE)),IF(VLOOKUP($A921,' REACH Bilaga 59_update'!$D$5:$E$210,2,FALSE)="",NA(),VLOOKUP($A921,' REACH Bilaga 59_update'!$D$5:$E$210,2,FALSE))),IF(VLOOKUP($C921,' REACH Bilaga 59_update'!$C$5:$E$210,3,FALSE)="",NA(),VLOOKUP($C921,' REACH Bilaga 59_update'!$C$5:$E$210,3,FALSE)))</f>
        <v>#N/A</v>
      </c>
      <c r="P921" s="76" t="e">
        <f>IF(C921="-",IF(A921="-",IFERROR(VLOOKUP($D921,' REACH Bilaga 59_update'!$A$5:$F$210,MATCH(Sammanfattning!P$1,' REACH Bilaga 59_update'!$A$4:$F$4,0),FALSE),VLOOKUP($D921,'REACH Bilaga XIV_update'!$A$4:$H$110,MATCH(Sammanfattning!P$1,'REACH Bilaga XIV_update'!$A$4:$H$4,0),FALSE)),IFERROR(VLOOKUP($A921,' REACH Bilaga 59_update'!$D$5:$F$210,MATCH(Sammanfattning!P$1,' REACH Bilaga 59_update'!$D$4:$F$4,0),FALSE),VLOOKUP($A921,'REACH Bilaga XIV_update'!$D$4:$H$110,MATCH(Sammanfattning!P$1,'REACH Bilaga XIV_update'!$D$4:$H$4,0),FALSE))),IFERROR(VLOOKUP($C921,' REACH Bilaga 59_update'!$C$5:$F$210,MATCH(Sammanfattning!P$1,' REACH Bilaga 59_update'!$C$4:$F$4,0),FALSE),VLOOKUP($C921,'REACH Bilaga XIV_update'!$C$4:$H$110,MATCH(Sammanfattning!P$1,'REACH Bilaga XIV_update'!$C$4:$H$4,0),FALSE)))</f>
        <v>#N/A</v>
      </c>
      <c r="Q921" s="76" t="e">
        <f>IF($C921="-",IF($A921="-",IF(VLOOKUP($D921,'REACH Bilaga XIV_update'!$A$5:$I$110,9,FALSE)="",NA(),VLOOKUP($D921,'REACH Bilaga XIV_update'!$A$5:$I$110,9,FALSE)),IF(VLOOKUP($A921,'REACH Bilaga XIV_update'!$D$5:$I$110,6,FALSE)="",NA(),VLOOKUP($A921,'REACH Bilaga XIV_update'!$D$5:$I$110,6,FALSE))),IF(VLOOKUP($C921,'REACH Bilaga XIV_update'!$C$5:$I$110,7,FALSE)="",NA(),VLOOKUP($C921,'REACH Bilaga XIV_update'!$C$5:$I$110,7,FALSE)))</f>
        <v>#N/A</v>
      </c>
      <c r="R921" s="76" t="str">
        <f>IF($C921="-",IF($A921="-",IF(VLOOKUP($D921,CoRAP_update!$A$5:$O$376,15,FALSE)="",NA(),VLOOKUP($D921,CoRAP_update!$A$5:$O$376,15,FALSE)),IF(VLOOKUP($A921,CoRAP_update!$D$5:$O$376,12,FALSE)="",NA(),VLOOKUP($A921,CoRAP_update!$D$5:$O$376,12,FALSE))),IF(VLOOKUP($C921,CoRAP_update!$C$5:$O$376,13,FALSE)="",NA(),VLOOKUP($C921,CoRAP_update!$C$5:$O$376,13,FALSE)))</f>
        <v>H201
H271</v>
      </c>
      <c r="S921" s="144" t="str">
        <f>IF($C921="-",IF($A921="-",VLOOKUP($D921,CoRAP_update!$A$5:$J$376,MATCH(Sammanfattning!S$1,CoRAP_update!$A$4:$J$4,0),FALSE),VLOOKUP($A921,CoRAP_update!$D$5:$J$376,MATCH(Sammanfattning!S$1,CoRAP_update!$D$4:$J$4,0),FALSE)),VLOOKUP($C921,CoRAP_update!$C$5:$J$376,MATCH(Sammanfattning!S$1,CoRAP_update!$C$4:$J$4,0),FALSE))</f>
        <v>Suspected Carcinogenic#Potential endocrine disruptor#Other hazard based concern#Exposure of workers#High RCR#Wide dispersive use</v>
      </c>
      <c r="T921" s="76" t="e">
        <f>IF($A921="-",VLOOKUP($D921,EDC_update!$C$2:$F$450,4,FALSE),VLOOKUP($A921,EDC_update!$B$2:$F$450,5,FALSE))</f>
        <v>#N/A</v>
      </c>
      <c r="V921" s="78">
        <f>IF(IFERROR(SEARCH("PBT",P921),99)=99,IF(IFERROR(SEARCH("suspected PBT",S921),99)=99,IF(IFERROR(SEARCH("concluded to be PBT",K921),99)=99,IF(IFERROR(SEARCH("PBT",S921),99)=99,IF(IFERROR(SEARCH("PBT cand",L921),99)=99,IF(IFERROR(SEARCH("PBT",L921),99)=99,IF(IFERROR(SEARCH("persistent, bioackumulative and toxic properties",K921),99)=99,0,Scoring!$E$3),Scoring!$E$3),Scoring!$E$7),Scoring!$E$3),Scoring!$E$5),Scoring!$E$6),Scoring!$E$3)</f>
        <v>0</v>
      </c>
      <c r="W921" s="78">
        <f>IF(IFERROR(SEARCH("vPvB",P921),99)=99,IF(IFERROR(SEARCH("suspected pbt/vPvB",S921),99)=99,IF(IFERROR(SEARCH("vPvB",S921),99)=99,IF(IFERROR(SEARCH("concluded to be a vPvB",S921),99)=99,IF(IFERROR(SEARCH("identified as vPvB",K921),99)=99,IF(IFERROR(SEARCH("concluded to be a vPvB",K921),99)=99,IF(IFERROR(SEARCH("concluded to be both pbt and vPvB",S921),99)=99,IF(IFERROR(SEARCH("concluded to be both pbt and vPvB",K921),99)=99,0,Scoring!$E$5),Scoring!$E$5),Scoring!$E$5),Scoring!$E$5),Scoring!$E$5),Scoring!$E$4),Scoring!$E$6),Scoring!$E$4)</f>
        <v>0</v>
      </c>
      <c r="X921" s="78">
        <f>IF(IFERROR(SEARCH("H410",N921),99)=99,IF(IFERROR(SEARCH("H410",O921),99)=99,IF(IFERROR(SEARCH("H410",Q921),99)=99,IF(IFERROR(SEARCH("H410",M921),99)=99,IF(IFERROR(SEARCH("H410",R921),99)=99,IF(IFERROR(SEARCH("H411",N921),99)=99,IF(IFERROR(SEARCH("H411",O921),99)=99,IF(IFERROR(SEARCH("H411",Q921),99)=99,IF(IFERROR(SEARCH("H411",M921),99)=99,IF(IFERROR(SEARCH("H411",R921),99)=99,IF(IFERROR(SEARCH("H413",N921),99)=99,IF(IFERROR(SEARCH("H413",O921),99)=99,IF(IFERROR(SEARCH("H413",Q921),99)=99,IF(IFERROR(SEARCH("H413",M921),99)=99,IF(IFERROR(SEARCH("H413",R921),99)=99,IF(IFERROR(SEARCH("H412",N921),99)=99,IF(IFERROR(SEARCH("H412",O921),99)=99,IF(IFERROR(SEARCH("H412",Q921),99)=99,IF(IFERROR(SEARCH("H412",M921),99)=99,IF(IFERROR(SEARCH("H412",R921),99)=99,0,Scoring!$E$2),Scoring!$E$2),Scoring!$E$2),Scoring!$E$2),Scoring!$E$2),Scoring!$E$2),Scoring!$E$2),Scoring!$E$2),Scoring!$E$2),Scoring!$E$2),Scoring!$E$2),Scoring!$E$2),Scoring!$E$2),Scoring!$E$2),Scoring!$E$2),Scoring!$E$2),Scoring!$E$2),Scoring!$E$2),Scoring!$E$2),Scoring!$E$2)</f>
        <v>0</v>
      </c>
      <c r="Y921" s="78">
        <f>IF(IFERROR(SEARCH("CMR",K921),99)=99,IF(IFERROR(SEARCH("Suspected CMR",S921),99)=99,IF(IFERROR(SEARCH("CMR",S921),99)=99,0,Scoring!$E$8),Scoring!$E$9),Scoring!$E$8)</f>
        <v>0</v>
      </c>
      <c r="Z921" s="78">
        <f>IF(IFERROR(SEARCH("H350",N921),99)=99,IF(IFERROR(SEARCH("H350",O921),99)=99,IF(IFERROR(SEARCH("H350",Q921),99)=99,IF(IFERROR(SEARCH("H350",M921),99)=99,IF(IFERROR(SEARCH("H350",R921),99)=99,IF(IFERROR(SEARCH("H351",N921),99)=99,IF(IFERROR(SEARCH("H351",O921),99)=99,IF(IFERROR(SEARCH("H351",Q921),99)=99,IF(IFERROR(SEARCH("H351",M921),99)=99,IF(IFERROR(SEARCH("H351",R921),99)=99,IF(IFERROR(SEARCH("carcinogenic",P921),99)=99,IF(IFERROR(SEARCH("suspected carcinogenic",S921),99)=99,0,Scoring!$E$12),Scoring!$E$11),Scoring!$E$10),Scoring!$E$10),Scoring!$E$10),Scoring!$E$10),Scoring!$E$10),Scoring!$E$10),Scoring!$E$10),Scoring!$E$10),Scoring!$E$10),Scoring!$E$10)</f>
        <v>0.7</v>
      </c>
      <c r="AA921" s="78">
        <f>IF(IFERROR(SEARCH("H340",N921),99)=99,IF(IFERROR(SEARCH("H340",O921),99)=99,IF(IFERROR(SEARCH("H340",Q921),99)=99,IF(IFERROR(SEARCH("H340",M921),99)=99,IF(IFERROR(SEARCH("H340",R921),99)=99,IF(IFERROR(SEARCH("H341",N921),99)=99,IF(IFERROR(SEARCH("H341",O921),99)=99,IF(IFERROR(SEARCH("H341",Q921),99)=99,IF(IFERROR(SEARCH("H341",M921),99)=99,IF(IFERROR(SEARCH("H341",R921),99)=99,IF(IFERROR(SEARCH("mutagenic",P921),99)=99,IF(IFERROR(SEARCH("suspected mutagenic",S921),99)=99,0,Scoring!$E$15),Scoring!$E$14),Scoring!$E$13),Scoring!$E$13),Scoring!$E$13),Scoring!$E$13),Scoring!$E$13),Scoring!$E$13),Scoring!$E$13),Scoring!$E$13),Scoring!$E$13),Scoring!$E$13)</f>
        <v>0</v>
      </c>
      <c r="AB921" s="78">
        <f>IF(IFERROR(SEARCH("H360",N921),99)=99,IF(IFERROR(SEARCH("H360",O921),99)=99,IF(IFERROR(SEARCH("H360",Q921),99)=99,IF(IFERROR(SEARCH("H360",M921),99)=99,IF(IFERROR(SEARCH("H360",R921),99)=99,IF(IFERROR(SEARCH("H361",N921),99)=99,IF(IFERROR(SEARCH("H361",O921),99)=99,IF(IFERROR(SEARCH("H361",Q921),99)=99,IF(IFERROR(SEARCH("H361",M921),99)=99,IF(IFERROR(SEARCH("H361",R921),99)=99,IF(IFERROR(SEARCH("reproduction",P921),99)=99,IF(IFERROR(SEARCH("suspected reprotoxic",S921),99)=99,IF(IFERROR(SEARCH("reprotoxic",S921),99)=99,IF(IFERROR(SEARCH("reprotoxic",K921),99)=99,0,Scoring!$E$18),Scoring!$E$18),Scoring!$E$19),Scoring!$E$17),Scoring!$E$16),Scoring!$E$16),Scoring!$E$16),Scoring!$E$16),Scoring!$E$16),Scoring!$E$16),Scoring!$E$16),Scoring!$E$16),Scoring!$E$16),Scoring!$E$16)</f>
        <v>0</v>
      </c>
      <c r="AC921" s="78">
        <f>IF(IFERROR(SEARCH("57f",L921),99)=99,IF(IFERROR(SEARCH("57(f)",P921),99)=99,0,Scoring!$E$20),Scoring!$E$20)</f>
        <v>0</v>
      </c>
      <c r="AD921" s="78">
        <f>IF(IFERROR(SEARCH("CAT1",T921),99)=99,IF(IFERROR(SEARCH("CAT2",T921),99)=99,IF(IFERROR(SEARCH("CAT3",T921),99)=99,IF(IFERROR(SEARCH("concluded to be endocrine",K921),99)=99,IF(IFERROR(SEARCH("categorised as endocrine",K921),99)=99,IF(IFERROR(SEARCH("endocrine disrupting",P921),99)=99,IF(IFERROR(SEARCH("endocrine disrupting",K921),99)=99,IF(IFERROR(SEARCH("suspected endocrine",S921),99)=99,IF(IFERROR(SEARCH("potential endocrine",S921),99)=99,0,Scoring!$E$25),Scoring!$E$25),Scoring!$E$24),Scoring!$E$24),Scoring!$E$24),Scoring!$E$24),Scoring!$E$23),Scoring!$E$22),Scoring!$E$21)</f>
        <v>0.5</v>
      </c>
      <c r="AE921" s="78">
        <f>IF(IFERROR(SEARCH("suspected sensitiser",S921),99)=99,IF(IFERROR(SEARCH("sensitiser",S921),99)=99,IF(IFERROR(SEARCH("other hazard based concern",S921),99)=99,0,Scoring!$E$28),Scoring!$E$26),Scoring!$E$27)</f>
        <v>0.4</v>
      </c>
      <c r="AF921" s="78">
        <f>IF(IFERROR(M921,1)=1,IF(IFERROR(N921,1)=1,IF(IFERROR(O921,1)=1,IF(IFERROR(Q921,1)=1,IF(IFERROR(R921,1)=1,IF(IFERROR(T921,1)=1,IF(IFERROR(K921,1)=1,IF(IFERROR(P921,1)=1,IF(IFERROR(S921,1)=1,Scoring!$E$29,0),0),0),0),0),0),0),0),0)</f>
        <v>0</v>
      </c>
      <c r="AG921" s="78">
        <f t="shared" si="69"/>
        <v>1.6</v>
      </c>
      <c r="AI921" s="93"/>
      <c r="AJ921" s="94"/>
      <c r="AK921" s="76"/>
      <c r="AL921" s="75"/>
      <c r="AN921" s="79"/>
      <c r="AO921" s="79"/>
      <c r="AP921" s="79"/>
      <c r="AQ921" s="79"/>
      <c r="AR921" s="79"/>
      <c r="AS921" s="78"/>
      <c r="AU921" s="79">
        <f>IF(IFERROR(F921,99)=99,IF(IFERROR(G921,99)=99,IF(IFERROR(H921,99)=99,IF(IFERROR(I921,99)=99,IF(IFERROR(E921,99)=99,IF(IFERROR(J921,99)=99,0,Scoring!$B$7),Scoring!$B$3),Scoring!$B$2),Scoring!$B$6),Scoring!$B$5),Scoring!$B$4)</f>
        <v>0.5</v>
      </c>
      <c r="AV921" s="78">
        <f t="shared" si="70"/>
        <v>0.8</v>
      </c>
      <c r="AW921" s="78"/>
      <c r="AX921" s="66"/>
      <c r="AY921" s="78"/>
      <c r="AZ921" s="76"/>
      <c r="BA921" s="76"/>
      <c r="BB921" s="76"/>
    </row>
    <row r="922" spans="1:54" x14ac:dyDescent="0.25">
      <c r="A922" s="86" t="s">
        <v>5510</v>
      </c>
      <c r="B922" s="87" t="s">
        <v>30</v>
      </c>
      <c r="C922" s="87" t="s">
        <v>5509</v>
      </c>
      <c r="D922" s="86" t="s">
        <v>30</v>
      </c>
      <c r="E922" s="76" t="e">
        <f>IF(C922="-",IF(A922="-",VLOOKUP(D922,'sin-list 180320_update'!$C$2:$C$835,1,FALSE),VLOOKUP(A922,'sin-list 180320_update'!$A$2:$A$835,1,FALSE)),VLOOKUP(C922,'sin-list 180320_update'!$B$2:$B$835,1,FALSE))</f>
        <v>#N/A</v>
      </c>
      <c r="F922" s="76" t="e">
        <f>IF($C922="-",IF($A922="-",VLOOKUP($D922,'REACH Bilaga XVII_update'!$A$5:$A$131,1,FALSE),VLOOKUP($A922,'REACH Bilaga XVII_update'!$C$5:$C$131,1,FALSE)),VLOOKUP($C922,'REACH Bilaga XVII_update'!$B$5:$B$131,1,FALSE))</f>
        <v>#N/A</v>
      </c>
      <c r="G922" s="76" t="e">
        <f>IF($C922="-",IF($A922="-",VLOOKUP($D922,' REACH Bilaga 59_update'!$A$5:$A$210,1,FALSE),VLOOKUP($A922,' REACH Bilaga 59_update'!$D$5:$D$210,1,FALSE)),VLOOKUP($C922,' REACH Bilaga 59_update'!$C$5:$C$210,1,FALSE))</f>
        <v>#N/A</v>
      </c>
      <c r="H922" s="76" t="e">
        <f>IF($C922="-",IF($A922="-",VLOOKUP($D922,'REACH Bilaga XIV_update'!$A$5:$A$110,1,FALSE),VLOOKUP($A922,'REACH Bilaga XIV_update'!$D$5:$D$110,1,FALSE)),VLOOKUP($C922,'REACH Bilaga XIV_update'!$C$5:$C$110,1,FALSE))</f>
        <v>#N/A</v>
      </c>
      <c r="I922" s="76" t="str">
        <f>IF($C922="-",IF($A922="-",VLOOKUP($D922,CoRAP_update!$A$5:$A$376,1,FALSE),VLOOKUP($A922,CoRAP_update!$D$5:$D$376,1,FALSE)),VLOOKUP($C922,CoRAP_update!$C$5:$C$376,1,FALSE))</f>
        <v>283-044-5</v>
      </c>
      <c r="J922" s="76" t="e">
        <f>IF($C922="-",IF($A922="-",VLOOKUP($D922,EDC_update!$C$2:$C$450,1,FALSE),VLOOKUP($A922,EDC_update!$B$2:$B$450,1,FALSE)),VLOOKUP($C922,EDC_update!$L$2:$L$450,1,FALSE))</f>
        <v>#N/A</v>
      </c>
      <c r="K922" s="76" t="e">
        <f>IF($C922="-",IF($A922="-",IF(VLOOKUP($D922,'sin-list 180320_update'!$C$2:$S$835,3,FALSE)="",NA(),VLOOKUP($D922,'sin-list 180320_update'!$C$2:$S$835,3,FALSE)),IF(VLOOKUP($A922,'sin-list 180320_update'!$A$2:$S$835,5,FALSE)="",NA(),VLOOKUP($A922,'sin-list 180320_update'!$A$2:$S$835,5,FALSE))),IF(VLOOKUP($C922,'sin-list 180320_update'!$B$2:$S$835,4,FALSE)="",NA(),VLOOKUP($C922,'sin-list 180320_update'!$B$2:$S$835,4,FALSE)))</f>
        <v>#N/A</v>
      </c>
      <c r="L922" s="76" t="e">
        <f>IF($C922="-",IF($A922="-",VLOOKUP($D922,'sin-list 180320_update'!$C$2:$S$835,6,FALSE),VLOOKUP($A922,'sin-list 180320_update'!$A$2:$S$835,8,FALSE)),VLOOKUP($C922,'sin-list 180320_update'!$B$2:$S$835,7,FALSE))</f>
        <v>#N/A</v>
      </c>
      <c r="M922" s="76" t="e">
        <f>IF($C922="-",IF($A922="-",IF(VLOOKUP($D922,'sin-list 180320_update'!$C$2:$S$835,8,FALSE)="",NA(),VLOOKUP($D922,'sin-list 180320_update'!$C$2:$S$835,8,FALSE)),IF(VLOOKUP($A922,'sin-list 180320_update'!$A$2:$S$835,10,FALSE)="",NA(),VLOOKUP($A922,'sin-list 180320_update'!$A$2:$S$835,10,FALSE))),IF(VLOOKUP($C922,'sin-list 180320_update'!$B$2:$S$835,9,FALSE)="",NA(),VLOOKUP($C922,'sin-list 180320_update'!$B$2:$S$835,9,FALSE)))</f>
        <v>#N/A</v>
      </c>
      <c r="N922" s="76" t="e">
        <f>IF($C922="-",IF($A922="-",IF(VLOOKUP($D922,'REACH Bilaga XVII_update'!$A$5:$E$131,4,FALSE)="",NA(),VLOOKUP($D922,'REACH Bilaga XVII_update'!$A$5:$E$131,4,FALSE)),IF(VLOOKUP($A922,'REACH Bilaga XVII_update'!$C$5:$D$131,2,FALSE)="",NA(),VLOOKUP($A922,'REACH Bilaga XVII_update'!$C$5:$D$131,2,FALSE))),IF(VLOOKUP($C922,'REACH Bilaga XVII_update'!$B$5:$D$131,3,FALSE)="",NA(),VLOOKUP($C922,'REACH Bilaga XVII_update'!$B$5:$D$131,3,FALSE)))</f>
        <v>#N/A</v>
      </c>
      <c r="O922" s="76" t="e">
        <f>IF($C922="-",IF($A922="-",IF(VLOOKUP($D922,' REACH Bilaga 59_update'!$A$5:$E$210,5,FALSE)="",NA(),VLOOKUP($D922,' REACH Bilaga 59_update'!$A$5:$E$210,5,FALSE)),IF(VLOOKUP($A922,' REACH Bilaga 59_update'!$D$5:$E$210,2,FALSE)="",NA(),VLOOKUP($A922,' REACH Bilaga 59_update'!$D$5:$E$210,2,FALSE))),IF(VLOOKUP($C922,' REACH Bilaga 59_update'!$C$5:$E$210,3,FALSE)="",NA(),VLOOKUP($C922,' REACH Bilaga 59_update'!$C$5:$E$210,3,FALSE)))</f>
        <v>#N/A</v>
      </c>
      <c r="P922" s="76" t="e">
        <f>IF(C922="-",IF(A922="-",IFERROR(VLOOKUP($D922,' REACH Bilaga 59_update'!$A$5:$F$210,MATCH(Sammanfattning!P$1,' REACH Bilaga 59_update'!$A$4:$F$4,0),FALSE),VLOOKUP($D922,'REACH Bilaga XIV_update'!$A$4:$H$110,MATCH(Sammanfattning!P$1,'REACH Bilaga XIV_update'!$A$4:$H$4,0),FALSE)),IFERROR(VLOOKUP($A922,' REACH Bilaga 59_update'!$D$5:$F$210,MATCH(Sammanfattning!P$1,' REACH Bilaga 59_update'!$D$4:$F$4,0),FALSE),VLOOKUP($A922,'REACH Bilaga XIV_update'!$D$4:$H$110,MATCH(Sammanfattning!P$1,'REACH Bilaga XIV_update'!$D$4:$H$4,0),FALSE))),IFERROR(VLOOKUP($C922,' REACH Bilaga 59_update'!$C$5:$F$210,MATCH(Sammanfattning!P$1,' REACH Bilaga 59_update'!$C$4:$F$4,0),FALSE),VLOOKUP($C922,'REACH Bilaga XIV_update'!$C$4:$H$110,MATCH(Sammanfattning!P$1,'REACH Bilaga XIV_update'!$C$4:$H$4,0),FALSE)))</f>
        <v>#N/A</v>
      </c>
      <c r="Q922" s="76" t="e">
        <f>IF($C922="-",IF($A922="-",IF(VLOOKUP($D922,'REACH Bilaga XIV_update'!$A$5:$I$110,9,FALSE)="",NA(),VLOOKUP($D922,'REACH Bilaga XIV_update'!$A$5:$I$110,9,FALSE)),IF(VLOOKUP($A922,'REACH Bilaga XIV_update'!$D$5:$I$110,6,FALSE)="",NA(),VLOOKUP($A922,'REACH Bilaga XIV_update'!$D$5:$I$110,6,FALSE))),IF(VLOOKUP($C922,'REACH Bilaga XIV_update'!$C$5:$I$110,7,FALSE)="",NA(),VLOOKUP($C922,'REACH Bilaga XIV_update'!$C$5:$I$110,7,FALSE)))</f>
        <v>#N/A</v>
      </c>
      <c r="R922" s="76" t="e">
        <f>IF($C922="-",IF($A922="-",IF(VLOOKUP($D922,CoRAP_update!$A$5:$O$376,15,FALSE)="",NA(),VLOOKUP($D922,CoRAP_update!$A$5:$O$376,15,FALSE)),IF(VLOOKUP($A922,CoRAP_update!$D$5:$O$376,12,FALSE)="",NA(),VLOOKUP($A922,CoRAP_update!$D$5:$O$376,12,FALSE))),IF(VLOOKUP($C922,CoRAP_update!$C$5:$O$376,13,FALSE)="",NA(),VLOOKUP($C922,CoRAP_update!$C$5:$O$376,13,FALSE)))</f>
        <v>#N/A</v>
      </c>
      <c r="S922" s="144" t="str">
        <f>IF($C922="-",IF($A922="-",VLOOKUP($D922,CoRAP_update!$A$5:$J$376,MATCH(Sammanfattning!S$1,CoRAP_update!$A$4:$J$4,0),FALSE),VLOOKUP($A922,CoRAP_update!$D$5:$J$376,MATCH(Sammanfattning!S$1,CoRAP_update!$D$4:$J$4,0),FALSE)),VLOOKUP($C922,CoRAP_update!$C$5:$J$376,MATCH(Sammanfattning!S$1,CoRAP_update!$C$4:$J$4,0),FALSE))</f>
        <v>Suspected Reprotoxic#Potential endocrine disruptor#Suspected Sensitiser#Consumer use#Exposure of environment#Exposure of workers#Wide dispersive use</v>
      </c>
      <c r="T922" s="76" t="e">
        <f>IF($A922="-",VLOOKUP($D922,EDC_update!$C$2:$F$450,4,FALSE),VLOOKUP($A922,EDC_update!$B$2:$F$450,5,FALSE))</f>
        <v>#N/A</v>
      </c>
      <c r="V922" s="78">
        <f>IF(IFERROR(SEARCH("PBT",P922),99)=99,IF(IFERROR(SEARCH("suspected PBT",S922),99)=99,IF(IFERROR(SEARCH("concluded to be PBT",K922),99)=99,IF(IFERROR(SEARCH("PBT",S922),99)=99,IF(IFERROR(SEARCH("PBT cand",L922),99)=99,IF(IFERROR(SEARCH("PBT",L922),99)=99,IF(IFERROR(SEARCH("persistent, bioackumulative and toxic properties",K922),99)=99,0,Scoring!$E$3),Scoring!$E$3),Scoring!$E$7),Scoring!$E$3),Scoring!$E$5),Scoring!$E$6),Scoring!$E$3)</f>
        <v>0</v>
      </c>
      <c r="W922" s="78">
        <f>IF(IFERROR(SEARCH("vPvB",P922),99)=99,IF(IFERROR(SEARCH("suspected pbt/vPvB",S922),99)=99,IF(IFERROR(SEARCH("vPvB",S922),99)=99,IF(IFERROR(SEARCH("concluded to be a vPvB",S922),99)=99,IF(IFERROR(SEARCH("identified as vPvB",K922),99)=99,IF(IFERROR(SEARCH("concluded to be a vPvB",K922),99)=99,IF(IFERROR(SEARCH("concluded to be both pbt and vPvB",S922),99)=99,IF(IFERROR(SEARCH("concluded to be both pbt and vPvB",K922),99)=99,0,Scoring!$E$5),Scoring!$E$5),Scoring!$E$5),Scoring!$E$5),Scoring!$E$5),Scoring!$E$4),Scoring!$E$6),Scoring!$E$4)</f>
        <v>0</v>
      </c>
      <c r="X922" s="78">
        <f>IF(IFERROR(SEARCH("H410",N922),99)=99,IF(IFERROR(SEARCH("H410",O922),99)=99,IF(IFERROR(SEARCH("H410",Q922),99)=99,IF(IFERROR(SEARCH("H410",M922),99)=99,IF(IFERROR(SEARCH("H410",R922),99)=99,IF(IFERROR(SEARCH("H411",N922),99)=99,IF(IFERROR(SEARCH("H411",O922),99)=99,IF(IFERROR(SEARCH("H411",Q922),99)=99,IF(IFERROR(SEARCH("H411",M922),99)=99,IF(IFERROR(SEARCH("H411",R922),99)=99,IF(IFERROR(SEARCH("H413",N922),99)=99,IF(IFERROR(SEARCH("H413",O922),99)=99,IF(IFERROR(SEARCH("H413",Q922),99)=99,IF(IFERROR(SEARCH("H413",M922),99)=99,IF(IFERROR(SEARCH("H413",R922),99)=99,IF(IFERROR(SEARCH("H412",N922),99)=99,IF(IFERROR(SEARCH("H412",O922),99)=99,IF(IFERROR(SEARCH("H412",Q922),99)=99,IF(IFERROR(SEARCH("H412",M922),99)=99,IF(IFERROR(SEARCH("H412",R922),99)=99,0,Scoring!$E$2),Scoring!$E$2),Scoring!$E$2),Scoring!$E$2),Scoring!$E$2),Scoring!$E$2),Scoring!$E$2),Scoring!$E$2),Scoring!$E$2),Scoring!$E$2),Scoring!$E$2),Scoring!$E$2),Scoring!$E$2),Scoring!$E$2),Scoring!$E$2),Scoring!$E$2),Scoring!$E$2),Scoring!$E$2),Scoring!$E$2),Scoring!$E$2)</f>
        <v>0</v>
      </c>
      <c r="Y922" s="78">
        <f>IF(IFERROR(SEARCH("CMR",K922),99)=99,IF(IFERROR(SEARCH("Suspected CMR",S922),99)=99,IF(IFERROR(SEARCH("CMR",S922),99)=99,0,Scoring!$E$8),Scoring!$E$9),Scoring!$E$8)</f>
        <v>0</v>
      </c>
      <c r="Z922" s="78">
        <f>IF(IFERROR(SEARCH("H350",N922),99)=99,IF(IFERROR(SEARCH("H350",O922),99)=99,IF(IFERROR(SEARCH("H350",Q922),99)=99,IF(IFERROR(SEARCH("H350",M922),99)=99,IF(IFERROR(SEARCH("H350",R922),99)=99,IF(IFERROR(SEARCH("H351",N922),99)=99,IF(IFERROR(SEARCH("H351",O922),99)=99,IF(IFERROR(SEARCH("H351",Q922),99)=99,IF(IFERROR(SEARCH("H351",M922),99)=99,IF(IFERROR(SEARCH("H351",R922),99)=99,IF(IFERROR(SEARCH("carcinogenic",P922),99)=99,IF(IFERROR(SEARCH("suspected carcinogenic",S922),99)=99,0,Scoring!$E$12),Scoring!$E$11),Scoring!$E$10),Scoring!$E$10),Scoring!$E$10),Scoring!$E$10),Scoring!$E$10),Scoring!$E$10),Scoring!$E$10),Scoring!$E$10),Scoring!$E$10),Scoring!$E$10)</f>
        <v>0</v>
      </c>
      <c r="AA922" s="78">
        <f>IF(IFERROR(SEARCH("H340",N922),99)=99,IF(IFERROR(SEARCH("H340",O922),99)=99,IF(IFERROR(SEARCH("H340",Q922),99)=99,IF(IFERROR(SEARCH("H340",M922),99)=99,IF(IFERROR(SEARCH("H340",R922),99)=99,IF(IFERROR(SEARCH("H341",N922),99)=99,IF(IFERROR(SEARCH("H341",O922),99)=99,IF(IFERROR(SEARCH("H341",Q922),99)=99,IF(IFERROR(SEARCH("H341",M922),99)=99,IF(IFERROR(SEARCH("H341",R922),99)=99,IF(IFERROR(SEARCH("mutagenic",P922),99)=99,IF(IFERROR(SEARCH("suspected mutagenic",S922),99)=99,0,Scoring!$E$15),Scoring!$E$14),Scoring!$E$13),Scoring!$E$13),Scoring!$E$13),Scoring!$E$13),Scoring!$E$13),Scoring!$E$13),Scoring!$E$13),Scoring!$E$13),Scoring!$E$13),Scoring!$E$13)</f>
        <v>0</v>
      </c>
      <c r="AB922" s="78">
        <f>IF(IFERROR(SEARCH("H360",N922),99)=99,IF(IFERROR(SEARCH("H360",O922),99)=99,IF(IFERROR(SEARCH("H360",Q922),99)=99,IF(IFERROR(SEARCH("H360",M922),99)=99,IF(IFERROR(SEARCH("H360",R922),99)=99,IF(IFERROR(SEARCH("H361",N922),99)=99,IF(IFERROR(SEARCH("H361",O922),99)=99,IF(IFERROR(SEARCH("H361",Q922),99)=99,IF(IFERROR(SEARCH("H361",M922),99)=99,IF(IFERROR(SEARCH("H361",R922),99)=99,IF(IFERROR(SEARCH("reproduction",P922),99)=99,IF(IFERROR(SEARCH("suspected reprotoxic",S922),99)=99,IF(IFERROR(SEARCH("reprotoxic",S922),99)=99,IF(IFERROR(SEARCH("reprotoxic",K922),99)=99,0,Scoring!$E$18),Scoring!$E$18),Scoring!$E$19),Scoring!$E$17),Scoring!$E$16),Scoring!$E$16),Scoring!$E$16),Scoring!$E$16),Scoring!$E$16),Scoring!$E$16),Scoring!$E$16),Scoring!$E$16),Scoring!$E$16),Scoring!$E$16)</f>
        <v>0.7</v>
      </c>
      <c r="AC922" s="78">
        <f>IF(IFERROR(SEARCH("57f",L922),99)=99,IF(IFERROR(SEARCH("57(f)",P922),99)=99,0,Scoring!$E$20),Scoring!$E$20)</f>
        <v>0</v>
      </c>
      <c r="AD922" s="78">
        <f>IF(IFERROR(SEARCH("CAT1",T922),99)=99,IF(IFERROR(SEARCH("CAT2",T922),99)=99,IF(IFERROR(SEARCH("CAT3",T922),99)=99,IF(IFERROR(SEARCH("concluded to be endocrine",K922),99)=99,IF(IFERROR(SEARCH("categorised as endocrine",K922),99)=99,IF(IFERROR(SEARCH("endocrine disrupting",P922),99)=99,IF(IFERROR(SEARCH("endocrine disrupting",K922),99)=99,IF(IFERROR(SEARCH("suspected endocrine",S922),99)=99,IF(IFERROR(SEARCH("potential endocrine",S922),99)=99,0,Scoring!$E$25),Scoring!$E$25),Scoring!$E$24),Scoring!$E$24),Scoring!$E$24),Scoring!$E$24),Scoring!$E$23),Scoring!$E$22),Scoring!$E$21)</f>
        <v>0.5</v>
      </c>
      <c r="AE922" s="78">
        <f>IF(IFERROR(SEARCH("suspected sensitiser",S922),99)=99,IF(IFERROR(SEARCH("sensitiser",S922),99)=99,IF(IFERROR(SEARCH("other hazard based concern",S922),99)=99,0,Scoring!$E$28),Scoring!$E$26),Scoring!$E$27)</f>
        <v>0.4</v>
      </c>
      <c r="AF922" s="78">
        <f>IF(IFERROR(M922,1)=1,IF(IFERROR(N922,1)=1,IF(IFERROR(O922,1)=1,IF(IFERROR(Q922,1)=1,IF(IFERROR(R922,1)=1,IF(IFERROR(T922,1)=1,IF(IFERROR(K922,1)=1,IF(IFERROR(P922,1)=1,IF(IFERROR(S922,1)=1,Scoring!$E$29,0),0),0),0),0),0),0),0),0)</f>
        <v>0</v>
      </c>
      <c r="AG922" s="78">
        <f t="shared" si="69"/>
        <v>1.6</v>
      </c>
      <c r="AI922" s="93"/>
      <c r="AJ922" s="94"/>
      <c r="AK922" s="76"/>
      <c r="AL922" s="75"/>
      <c r="AN922" s="79"/>
      <c r="AO922" s="79"/>
      <c r="AP922" s="79"/>
      <c r="AQ922" s="79"/>
      <c r="AR922" s="79"/>
      <c r="AS922" s="78"/>
      <c r="AU922" s="79">
        <f>IF(IFERROR(F922,99)=99,IF(IFERROR(G922,99)=99,IF(IFERROR(H922,99)=99,IF(IFERROR(I922,99)=99,IF(IFERROR(E922,99)=99,IF(IFERROR(J922,99)=99,0,Scoring!$B$7),Scoring!$B$3),Scoring!$B$2),Scoring!$B$6),Scoring!$B$5),Scoring!$B$4)</f>
        <v>0.5</v>
      </c>
      <c r="AV922" s="78">
        <f t="shared" si="70"/>
        <v>0.8</v>
      </c>
      <c r="AW922" s="78"/>
      <c r="AX922" s="66"/>
      <c r="AY922" s="78"/>
      <c r="AZ922" s="76"/>
      <c r="BB922" s="76"/>
    </row>
    <row r="923" spans="1:54" x14ac:dyDescent="0.25">
      <c r="A923" s="77" t="s">
        <v>30</v>
      </c>
      <c r="B923" s="76" t="str">
        <f>C923</f>
        <v>405-420-1</v>
      </c>
      <c r="C923" s="77" t="s">
        <v>5583</v>
      </c>
      <c r="D923" s="77" t="s">
        <v>5582</v>
      </c>
      <c r="E923" s="76" t="e">
        <f>IF(C923="-",IF(A923="-",VLOOKUP(D923,'sin-list 180320_update'!$C$2:$C$835,1,FALSE),VLOOKUP(A923,'sin-list 180320_update'!$A$2:$A$835,1,FALSE)),VLOOKUP(C923,'sin-list 180320_update'!$B$2:$B$835,1,FALSE))</f>
        <v>#N/A</v>
      </c>
      <c r="F923" s="76" t="e">
        <f>IF($C923="-",IF($A923="-",VLOOKUP($D923,'REACH Bilaga XVII_update'!$A$5:$A$131,1,FALSE),VLOOKUP($A923,'REACH Bilaga XVII_update'!$C$5:$C$131,1,FALSE)),VLOOKUP($C923,'REACH Bilaga XVII_update'!$B$5:$B$131,1,FALSE))</f>
        <v>#N/A</v>
      </c>
      <c r="G923" s="76" t="e">
        <f>IF($C923="-",IF($A923="-",VLOOKUP($D923,' REACH Bilaga 59_update'!$A$5:$A$210,1,FALSE),VLOOKUP($A923,' REACH Bilaga 59_update'!$D$5:$D$210,1,FALSE)),VLOOKUP($C923,' REACH Bilaga 59_update'!$C$5:$C$210,1,FALSE))</f>
        <v>#N/A</v>
      </c>
      <c r="H923" s="76" t="e">
        <f>IF($C923="-",IF($A923="-",VLOOKUP($D923,'REACH Bilaga XIV_update'!$A$5:$A$110,1,FALSE),VLOOKUP($A923,'REACH Bilaga XIV_update'!$D$5:$D$110,1,FALSE)),VLOOKUP($C923,'REACH Bilaga XIV_update'!$C$5:$C$110,1,FALSE))</f>
        <v>#N/A</v>
      </c>
      <c r="I923" s="76" t="str">
        <f>IF($C923="-",IF($A923="-",VLOOKUP($D923,CoRAP_update!$A$5:$A$376,1,FALSE),VLOOKUP($A923,CoRAP_update!$D$5:$D$376,1,FALSE)),VLOOKUP($C923,CoRAP_update!$C$5:$C$376,1,FALSE))</f>
        <v>405-420-1</v>
      </c>
      <c r="J923" s="76" t="e">
        <f>IF($C923="-",IF($A923="-",VLOOKUP($D923,EDC_update!$C$2:$C$450,1,FALSE),VLOOKUP($A923,EDC_update!$B$2:$B$450,1,FALSE)),VLOOKUP($C923,EDC_update!$L$2:$L$450,1,FALSE))</f>
        <v>#N/A</v>
      </c>
      <c r="K923" s="76" t="e">
        <f>IF($C923="-",IF($A923="-",IF(VLOOKUP($D923,'sin-list 180320_update'!$C$2:$S$835,3,FALSE)="",NA(),VLOOKUP($D923,'sin-list 180320_update'!$C$2:$S$835,3,FALSE)),IF(VLOOKUP($A923,'sin-list 180320_update'!$A$2:$S$835,5,FALSE)="",NA(),VLOOKUP($A923,'sin-list 180320_update'!$A$2:$S$835,5,FALSE))),IF(VLOOKUP($C923,'sin-list 180320_update'!$B$2:$S$835,4,FALSE)="",NA(),VLOOKUP($C923,'sin-list 180320_update'!$B$2:$S$835,4,FALSE)))</f>
        <v>#N/A</v>
      </c>
      <c r="L923" s="76" t="e">
        <f>IF($C923="-",IF($A923="-",VLOOKUP($D923,'sin-list 180320_update'!$C$2:$S$835,6,FALSE),VLOOKUP($A923,'sin-list 180320_update'!$A$2:$S$835,8,FALSE)),VLOOKUP($C923,'sin-list 180320_update'!$B$2:$S$835,7,FALSE))</f>
        <v>#N/A</v>
      </c>
      <c r="M923" s="76" t="e">
        <f>IF($C923="-",IF($A923="-",IF(VLOOKUP($D923,'sin-list 180320_update'!$C$2:$S$835,8,FALSE)="",NA(),VLOOKUP($D923,'sin-list 180320_update'!$C$2:$S$835,8,FALSE)),IF(VLOOKUP($A923,'sin-list 180320_update'!$A$2:$S$835,10,FALSE)="",NA(),VLOOKUP($A923,'sin-list 180320_update'!$A$2:$S$835,10,FALSE))),IF(VLOOKUP($C923,'sin-list 180320_update'!$B$2:$S$835,9,FALSE)="",NA(),VLOOKUP($C923,'sin-list 180320_update'!$B$2:$S$835,9,FALSE)))</f>
        <v>#N/A</v>
      </c>
      <c r="N923" s="76" t="e">
        <f>IF($C923="-",IF($A923="-",IF(VLOOKUP($D923,'REACH Bilaga XVII_update'!$A$5:$E$131,4,FALSE)="",NA(),VLOOKUP($D923,'REACH Bilaga XVII_update'!$A$5:$E$131,4,FALSE)),IF(VLOOKUP($A923,'REACH Bilaga XVII_update'!$C$5:$D$131,2,FALSE)="",NA(),VLOOKUP($A923,'REACH Bilaga XVII_update'!$C$5:$D$131,2,FALSE))),IF(VLOOKUP($C923,'REACH Bilaga XVII_update'!$B$5:$D$131,3,FALSE)="",NA(),VLOOKUP($C923,'REACH Bilaga XVII_update'!$B$5:$D$131,3,FALSE)))</f>
        <v>#N/A</v>
      </c>
      <c r="O923" s="76" t="e">
        <f>IF($C923="-",IF($A923="-",IF(VLOOKUP($D923,' REACH Bilaga 59_update'!$A$5:$E$210,5,FALSE)="",NA(),VLOOKUP($D923,' REACH Bilaga 59_update'!$A$5:$E$210,5,FALSE)),IF(VLOOKUP($A923,' REACH Bilaga 59_update'!$D$5:$E$210,2,FALSE)="",NA(),VLOOKUP($A923,' REACH Bilaga 59_update'!$D$5:$E$210,2,FALSE))),IF(VLOOKUP($C923,' REACH Bilaga 59_update'!$C$5:$E$210,3,FALSE)="",NA(),VLOOKUP($C923,' REACH Bilaga 59_update'!$C$5:$E$210,3,FALSE)))</f>
        <v>#N/A</v>
      </c>
      <c r="P923" s="76" t="e">
        <f>IF(C923="-",IF(A923="-",IFERROR(VLOOKUP($D923,' REACH Bilaga 59_update'!$A$5:$F$210,MATCH(Sammanfattning!P$1,' REACH Bilaga 59_update'!$A$4:$F$4,0),FALSE),VLOOKUP($D923,'REACH Bilaga XIV_update'!$A$4:$H$110,MATCH(Sammanfattning!P$1,'REACH Bilaga XIV_update'!$A$4:$H$4,0),FALSE)),IFERROR(VLOOKUP($A923,' REACH Bilaga 59_update'!$D$5:$F$210,MATCH(Sammanfattning!P$1,' REACH Bilaga 59_update'!$D$4:$F$4,0),FALSE),VLOOKUP($A923,'REACH Bilaga XIV_update'!$D$4:$H$110,MATCH(Sammanfattning!P$1,'REACH Bilaga XIV_update'!$D$4:$H$4,0),FALSE))),IFERROR(VLOOKUP($C923,' REACH Bilaga 59_update'!$C$5:$F$210,MATCH(Sammanfattning!P$1,' REACH Bilaga 59_update'!$C$4:$F$4,0),FALSE),VLOOKUP($C923,'REACH Bilaga XIV_update'!$C$4:$H$110,MATCH(Sammanfattning!P$1,'REACH Bilaga XIV_update'!$C$4:$H$4,0),FALSE)))</f>
        <v>#N/A</v>
      </c>
      <c r="Q923" s="76" t="e">
        <f>IF($C923="-",IF($A923="-",IF(VLOOKUP($D923,'REACH Bilaga XIV_update'!$A$5:$I$110,9,FALSE)="",NA(),VLOOKUP($D923,'REACH Bilaga XIV_update'!$A$5:$I$110,9,FALSE)),IF(VLOOKUP($A923,'REACH Bilaga XIV_update'!$D$5:$I$110,6,FALSE)="",NA(),VLOOKUP($A923,'REACH Bilaga XIV_update'!$D$5:$I$110,6,FALSE))),IF(VLOOKUP($C923,'REACH Bilaga XIV_update'!$C$5:$I$110,7,FALSE)="",NA(),VLOOKUP($C923,'REACH Bilaga XIV_update'!$C$5:$I$110,7,FALSE)))</f>
        <v>#N/A</v>
      </c>
      <c r="R923" s="76" t="e">
        <f>IF($C923="-",IF($A923="-",IF(VLOOKUP($D923,CoRAP_update!$A$5:$O$376,15,FALSE)="",NA(),VLOOKUP($D923,CoRAP_update!$A$5:$O$376,15,FALSE)),IF(VLOOKUP($A923,CoRAP_update!$D$5:$O$376,12,FALSE)="",NA(),VLOOKUP($A923,CoRAP_update!$D$5:$O$376,12,FALSE))),IF(VLOOKUP($C923,CoRAP_update!$C$5:$O$376,13,FALSE)="",NA(),VLOOKUP($C923,CoRAP_update!$C$5:$O$376,13,FALSE)))</f>
        <v>#N/A</v>
      </c>
      <c r="S923" s="144" t="str">
        <f>IF($C923="-",IF($A923="-",VLOOKUP($D923,CoRAP_update!$A$5:$J$376,MATCH(Sammanfattning!S$1,CoRAP_update!$A$4:$J$4,0),FALSE),VLOOKUP($A923,CoRAP_update!$D$5:$J$376,MATCH(Sammanfattning!S$1,CoRAP_update!$D$4:$J$4,0),FALSE)),VLOOKUP($C923,CoRAP_update!$C$5:$J$376,MATCH(Sammanfattning!S$1,CoRAP_update!$C$4:$J$4,0),FALSE))</f>
        <v>Suspected Reprotoxic#Potential endocrine disruptor#Suspected Sensitiser#Consumer use#Exposure of environment#Exposure of workers#Wide dispersive use</v>
      </c>
      <c r="T923" s="76" t="e">
        <f>IF($A923="-",VLOOKUP($D923,EDC_update!$C$2:$F$450,4,FALSE),VLOOKUP($A923,EDC_update!$B$2:$F$450,5,FALSE))</f>
        <v>#N/A</v>
      </c>
      <c r="V923" s="78">
        <f>IF(IFERROR(SEARCH("PBT",P923),99)=99,IF(IFERROR(SEARCH("suspected PBT",S923),99)=99,IF(IFERROR(SEARCH("concluded to be PBT",K923),99)=99,IF(IFERROR(SEARCH("PBT",S923),99)=99,IF(IFERROR(SEARCH("PBT cand",L923),99)=99,IF(IFERROR(SEARCH("PBT",L923),99)=99,IF(IFERROR(SEARCH("persistent, bioackumulative and toxic properties",K923),99)=99,0,Scoring!$E$3),Scoring!$E$3),Scoring!$E$7),Scoring!$E$3),Scoring!$E$5),Scoring!$E$6),Scoring!$E$3)</f>
        <v>0</v>
      </c>
      <c r="W923" s="78">
        <f>IF(IFERROR(SEARCH("vPvB",P923),99)=99,IF(IFERROR(SEARCH("suspected pbt/vPvB",S923),99)=99,IF(IFERROR(SEARCH("vPvB",S923),99)=99,IF(IFERROR(SEARCH("concluded to be a vPvB",S923),99)=99,IF(IFERROR(SEARCH("identified as vPvB",K923),99)=99,IF(IFERROR(SEARCH("concluded to be a vPvB",K923),99)=99,IF(IFERROR(SEARCH("concluded to be both pbt and vPvB",S923),99)=99,IF(IFERROR(SEARCH("concluded to be both pbt and vPvB",K923),99)=99,0,Scoring!$E$5),Scoring!$E$5),Scoring!$E$5),Scoring!$E$5),Scoring!$E$5),Scoring!$E$4),Scoring!$E$6),Scoring!$E$4)</f>
        <v>0</v>
      </c>
      <c r="X923" s="78">
        <f>IF(IFERROR(SEARCH("H410",N923),99)=99,IF(IFERROR(SEARCH("H410",O923),99)=99,IF(IFERROR(SEARCH("H410",Q923),99)=99,IF(IFERROR(SEARCH("H410",M923),99)=99,IF(IFERROR(SEARCH("H410",R923),99)=99,IF(IFERROR(SEARCH("H411",N923),99)=99,IF(IFERROR(SEARCH("H411",O923),99)=99,IF(IFERROR(SEARCH("H411",Q923),99)=99,IF(IFERROR(SEARCH("H411",M923),99)=99,IF(IFERROR(SEARCH("H411",R923),99)=99,IF(IFERROR(SEARCH("H413",N923),99)=99,IF(IFERROR(SEARCH("H413",O923),99)=99,IF(IFERROR(SEARCH("H413",Q923),99)=99,IF(IFERROR(SEARCH("H413",M923),99)=99,IF(IFERROR(SEARCH("H413",R923),99)=99,IF(IFERROR(SEARCH("H412",N923),99)=99,IF(IFERROR(SEARCH("H412",O923),99)=99,IF(IFERROR(SEARCH("H412",Q923),99)=99,IF(IFERROR(SEARCH("H412",M923),99)=99,IF(IFERROR(SEARCH("H412",R923),99)=99,0,Scoring!$E$2),Scoring!$E$2),Scoring!$E$2),Scoring!$E$2),Scoring!$E$2),Scoring!$E$2),Scoring!$E$2),Scoring!$E$2),Scoring!$E$2),Scoring!$E$2),Scoring!$E$2),Scoring!$E$2),Scoring!$E$2),Scoring!$E$2),Scoring!$E$2),Scoring!$E$2),Scoring!$E$2),Scoring!$E$2),Scoring!$E$2),Scoring!$E$2)</f>
        <v>0</v>
      </c>
      <c r="Y923" s="78">
        <f>IF(IFERROR(SEARCH("CMR",K923),99)=99,IF(IFERROR(SEARCH("Suspected CMR",S923),99)=99,IF(IFERROR(SEARCH("CMR",S923),99)=99,0,Scoring!$E$8),Scoring!$E$9),Scoring!$E$8)</f>
        <v>0</v>
      </c>
      <c r="Z923" s="78">
        <f>IF(IFERROR(SEARCH("H350",N923),99)=99,IF(IFERROR(SEARCH("H350",O923),99)=99,IF(IFERROR(SEARCH("H350",Q923),99)=99,IF(IFERROR(SEARCH("H350",M923),99)=99,IF(IFERROR(SEARCH("H350",R923),99)=99,IF(IFERROR(SEARCH("H351",N923),99)=99,IF(IFERROR(SEARCH("H351",O923),99)=99,IF(IFERROR(SEARCH("H351",Q923),99)=99,IF(IFERROR(SEARCH("H351",M923),99)=99,IF(IFERROR(SEARCH("H351",R923),99)=99,IF(IFERROR(SEARCH("carcinogenic",P923),99)=99,IF(IFERROR(SEARCH("suspected carcinogenic",S923),99)=99,0,Scoring!$E$12),Scoring!$E$11),Scoring!$E$10),Scoring!$E$10),Scoring!$E$10),Scoring!$E$10),Scoring!$E$10),Scoring!$E$10),Scoring!$E$10),Scoring!$E$10),Scoring!$E$10),Scoring!$E$10)</f>
        <v>0</v>
      </c>
      <c r="AA923" s="78">
        <f>IF(IFERROR(SEARCH("H340",N923),99)=99,IF(IFERROR(SEARCH("H340",O923),99)=99,IF(IFERROR(SEARCH("H340",Q923),99)=99,IF(IFERROR(SEARCH("H340",M923),99)=99,IF(IFERROR(SEARCH("H340",R923),99)=99,IF(IFERROR(SEARCH("H341",N923),99)=99,IF(IFERROR(SEARCH("H341",O923),99)=99,IF(IFERROR(SEARCH("H341",Q923),99)=99,IF(IFERROR(SEARCH("H341",M923),99)=99,IF(IFERROR(SEARCH("H341",R923),99)=99,IF(IFERROR(SEARCH("mutagenic",P923),99)=99,IF(IFERROR(SEARCH("suspected mutagenic",S923),99)=99,0,Scoring!$E$15),Scoring!$E$14),Scoring!$E$13),Scoring!$E$13),Scoring!$E$13),Scoring!$E$13),Scoring!$E$13),Scoring!$E$13),Scoring!$E$13),Scoring!$E$13),Scoring!$E$13),Scoring!$E$13)</f>
        <v>0</v>
      </c>
      <c r="AB923" s="78">
        <f>IF(IFERROR(SEARCH("H360",N923),99)=99,IF(IFERROR(SEARCH("H360",O923),99)=99,IF(IFERROR(SEARCH("H360",Q923),99)=99,IF(IFERROR(SEARCH("H360",M923),99)=99,IF(IFERROR(SEARCH("H360",R923),99)=99,IF(IFERROR(SEARCH("H361",N923),99)=99,IF(IFERROR(SEARCH("H361",O923),99)=99,IF(IFERROR(SEARCH("H361",Q923),99)=99,IF(IFERROR(SEARCH("H361",M923),99)=99,IF(IFERROR(SEARCH("H361",R923),99)=99,IF(IFERROR(SEARCH("reproduction",P923),99)=99,IF(IFERROR(SEARCH("suspected reprotoxic",S923),99)=99,IF(IFERROR(SEARCH("reprotoxic",S923),99)=99,IF(IFERROR(SEARCH("reprotoxic",K923),99)=99,0,Scoring!$E$18),Scoring!$E$18),Scoring!$E$19),Scoring!$E$17),Scoring!$E$16),Scoring!$E$16),Scoring!$E$16),Scoring!$E$16),Scoring!$E$16),Scoring!$E$16),Scoring!$E$16),Scoring!$E$16),Scoring!$E$16),Scoring!$E$16)</f>
        <v>0.7</v>
      </c>
      <c r="AC923" s="78">
        <f>IF(IFERROR(SEARCH("57f",L923),99)=99,IF(IFERROR(SEARCH("57(f)",P923),99)=99,0,Scoring!$E$20),Scoring!$E$20)</f>
        <v>0</v>
      </c>
      <c r="AD923" s="78">
        <f>IF(IFERROR(SEARCH("CAT1",T923),99)=99,IF(IFERROR(SEARCH("CAT2",T923),99)=99,IF(IFERROR(SEARCH("CAT3",T923),99)=99,IF(IFERROR(SEARCH("concluded to be endocrine",K923),99)=99,IF(IFERROR(SEARCH("categorised as endocrine",K923),99)=99,IF(IFERROR(SEARCH("endocrine disrupting",P923),99)=99,IF(IFERROR(SEARCH("endocrine disrupting",K923),99)=99,IF(IFERROR(SEARCH("suspected endocrine",S923),99)=99,IF(IFERROR(SEARCH("potential endocrine",S923),99)=99,0,Scoring!$E$25),Scoring!$E$25),Scoring!$E$24),Scoring!$E$24),Scoring!$E$24),Scoring!$E$24),Scoring!$E$23),Scoring!$E$22),Scoring!$E$21)</f>
        <v>0.5</v>
      </c>
      <c r="AE923" s="78">
        <f>IF(IFERROR(SEARCH("suspected sensitiser",S923),99)=99,IF(IFERROR(SEARCH("sensitiser",S923),99)=99,IF(IFERROR(SEARCH("other hazard based concern",S923),99)=99,0,Scoring!$E$28),Scoring!$E$26),Scoring!$E$27)</f>
        <v>0.4</v>
      </c>
      <c r="AF923" s="78">
        <f>IF(IFERROR(M923,1)=1,IF(IFERROR(N923,1)=1,IF(IFERROR(O923,1)=1,IF(IFERROR(Q923,1)=1,IF(IFERROR(R923,1)=1,IF(IFERROR(T923,1)=1,IF(IFERROR(K923,1)=1,IF(IFERROR(P923,1)=1,IF(IFERROR(S923,1)=1,Scoring!$E$29,0),0),0),0),0),0),0),0),0)</f>
        <v>0</v>
      </c>
      <c r="AG923" s="78">
        <f t="shared" si="69"/>
        <v>1.6</v>
      </c>
      <c r="AI923" s="93"/>
      <c r="AJ923" s="94"/>
      <c r="AK923" s="76"/>
      <c r="AL923" s="75"/>
      <c r="AN923" s="79"/>
      <c r="AO923" s="79"/>
      <c r="AP923" s="79"/>
      <c r="AQ923" s="79"/>
      <c r="AR923" s="79"/>
      <c r="AS923" s="78"/>
      <c r="AU923" s="79">
        <f>IF(IFERROR(F923,99)=99,IF(IFERROR(G923,99)=99,IF(IFERROR(H923,99)=99,IF(IFERROR(I923,99)=99,IF(IFERROR(E923,99)=99,IF(IFERROR(J923,99)=99,0,Scoring!$B$7),Scoring!$B$3),Scoring!$B$2),Scoring!$B$6),Scoring!$B$5),Scoring!$B$4)</f>
        <v>0.5</v>
      </c>
      <c r="AV923" s="78">
        <f t="shared" si="70"/>
        <v>0.8</v>
      </c>
      <c r="AW923" s="78"/>
      <c r="AX923" s="66"/>
      <c r="AY923" s="78"/>
      <c r="AZ923" s="76"/>
      <c r="BA923" s="76"/>
      <c r="BB923" s="76"/>
    </row>
    <row r="924" spans="1:54" x14ac:dyDescent="0.25">
      <c r="A924" s="86" t="s">
        <v>30</v>
      </c>
      <c r="B924" s="87" t="s">
        <v>30</v>
      </c>
      <c r="C924" s="87" t="s">
        <v>5840</v>
      </c>
      <c r="D924" s="86" t="s">
        <v>30</v>
      </c>
      <c r="E924" s="76" t="e">
        <f>IF(C924="-",IF(A924="-",VLOOKUP(D924,'sin-list 180320_update'!$C$2:$C$835,1,FALSE),VLOOKUP(A924,'sin-list 180320_update'!$A$2:$A$835,1,FALSE)),VLOOKUP(C924,'sin-list 180320_update'!$B$2:$B$835,1,FALSE))</f>
        <v>#N/A</v>
      </c>
      <c r="F924" s="76" t="e">
        <f>IF($C924="-",IF($A924="-",VLOOKUP($D924,'REACH Bilaga XVII_update'!$A$5:$A$131,1,FALSE),VLOOKUP($A924,'REACH Bilaga XVII_update'!$C$5:$C$131,1,FALSE)),VLOOKUP($C924,'REACH Bilaga XVII_update'!$B$5:$B$131,1,FALSE))</f>
        <v>#N/A</v>
      </c>
      <c r="G924" s="76" t="e">
        <f>IF($C924="-",IF($A924="-",VLOOKUP($D924,' REACH Bilaga 59_update'!$A$5:$A$210,1,FALSE),VLOOKUP($A924,' REACH Bilaga 59_update'!$D$5:$D$210,1,FALSE)),VLOOKUP($C924,' REACH Bilaga 59_update'!$C$5:$C$210,1,FALSE))</f>
        <v>#N/A</v>
      </c>
      <c r="H924" s="76" t="e">
        <f>IF($C924="-",IF($A924="-",VLOOKUP($D924,'REACH Bilaga XIV_update'!$A$5:$A$110,1,FALSE),VLOOKUP($A924,'REACH Bilaga XIV_update'!$D$5:$D$110,1,FALSE)),VLOOKUP($C924,'REACH Bilaga XIV_update'!$C$5:$C$110,1,FALSE))</f>
        <v>#N/A</v>
      </c>
      <c r="I924" s="76" t="str">
        <f>IF($C924="-",IF($A924="-",VLOOKUP($D924,CoRAP_update!$A$5:$A$376,1,FALSE),VLOOKUP($A924,CoRAP_update!$D$5:$D$376,1,FALSE)),VLOOKUP($C924,CoRAP_update!$C$5:$C$376,1,FALSE))</f>
        <v>938-828-8</v>
      </c>
      <c r="J924" s="76" t="e">
        <f>IF($C924="-",IF($A924="-",VLOOKUP($D924,EDC_update!$C$2:$C$450,1,FALSE),VLOOKUP($A924,EDC_update!$B$2:$B$450,1,FALSE)),VLOOKUP($C924,EDC_update!$L$2:$L$450,1,FALSE))</f>
        <v>#N/A</v>
      </c>
      <c r="K924" s="76" t="e">
        <f>IF($C924="-",IF($A924="-",IF(VLOOKUP($D924,'sin-list 180320_update'!$C$2:$S$835,3,FALSE)="",NA(),VLOOKUP($D924,'sin-list 180320_update'!$C$2:$S$835,3,FALSE)),IF(VLOOKUP($A924,'sin-list 180320_update'!$A$2:$S$835,5,FALSE)="",NA(),VLOOKUP($A924,'sin-list 180320_update'!$A$2:$S$835,5,FALSE))),IF(VLOOKUP($C924,'sin-list 180320_update'!$B$2:$S$835,4,FALSE)="",NA(),VLOOKUP($C924,'sin-list 180320_update'!$B$2:$S$835,4,FALSE)))</f>
        <v>#N/A</v>
      </c>
      <c r="L924" s="76" t="e">
        <f>IF($C924="-",IF($A924="-",VLOOKUP($D924,'sin-list 180320_update'!$C$2:$S$835,6,FALSE),VLOOKUP($A924,'sin-list 180320_update'!$A$2:$S$835,8,FALSE)),VLOOKUP($C924,'sin-list 180320_update'!$B$2:$S$835,7,FALSE))</f>
        <v>#N/A</v>
      </c>
      <c r="M924" s="76" t="e">
        <f>IF($C924="-",IF($A924="-",IF(VLOOKUP($D924,'sin-list 180320_update'!$C$2:$S$835,8,FALSE)="",NA(),VLOOKUP($D924,'sin-list 180320_update'!$C$2:$S$835,8,FALSE)),IF(VLOOKUP($A924,'sin-list 180320_update'!$A$2:$S$835,10,FALSE)="",NA(),VLOOKUP($A924,'sin-list 180320_update'!$A$2:$S$835,10,FALSE))),IF(VLOOKUP($C924,'sin-list 180320_update'!$B$2:$S$835,9,FALSE)="",NA(),VLOOKUP($C924,'sin-list 180320_update'!$B$2:$S$835,9,FALSE)))</f>
        <v>#N/A</v>
      </c>
      <c r="N924" s="76" t="e">
        <f>IF($C924="-",IF($A924="-",IF(VLOOKUP($D924,'REACH Bilaga XVII_update'!$A$5:$E$131,4,FALSE)="",NA(),VLOOKUP($D924,'REACH Bilaga XVII_update'!$A$5:$E$131,4,FALSE)),IF(VLOOKUP($A924,'REACH Bilaga XVII_update'!$C$5:$D$131,2,FALSE)="",NA(),VLOOKUP($A924,'REACH Bilaga XVII_update'!$C$5:$D$131,2,FALSE))),IF(VLOOKUP($C924,'REACH Bilaga XVII_update'!$B$5:$D$131,3,FALSE)="",NA(),VLOOKUP($C924,'REACH Bilaga XVII_update'!$B$5:$D$131,3,FALSE)))</f>
        <v>#N/A</v>
      </c>
      <c r="O924" s="76" t="e">
        <f>IF($C924="-",IF($A924="-",IF(VLOOKUP($D924,' REACH Bilaga 59_update'!$A$5:$E$210,5,FALSE)="",NA(),VLOOKUP($D924,' REACH Bilaga 59_update'!$A$5:$E$210,5,FALSE)),IF(VLOOKUP($A924,' REACH Bilaga 59_update'!$D$5:$E$210,2,FALSE)="",NA(),VLOOKUP($A924,' REACH Bilaga 59_update'!$D$5:$E$210,2,FALSE))),IF(VLOOKUP($C924,' REACH Bilaga 59_update'!$C$5:$E$210,3,FALSE)="",NA(),VLOOKUP($C924,' REACH Bilaga 59_update'!$C$5:$E$210,3,FALSE)))</f>
        <v>#N/A</v>
      </c>
      <c r="P924" s="76" t="e">
        <f>IF(C924="-",IF(A924="-",IFERROR(VLOOKUP($D924,' REACH Bilaga 59_update'!$A$5:$F$210,MATCH(Sammanfattning!P$1,' REACH Bilaga 59_update'!$A$4:$F$4,0),FALSE),VLOOKUP($D924,'REACH Bilaga XIV_update'!$A$4:$H$110,MATCH(Sammanfattning!P$1,'REACH Bilaga XIV_update'!$A$4:$H$4,0),FALSE)),IFERROR(VLOOKUP($A924,' REACH Bilaga 59_update'!$D$5:$F$210,MATCH(Sammanfattning!P$1,' REACH Bilaga 59_update'!$D$4:$F$4,0),FALSE),VLOOKUP($A924,'REACH Bilaga XIV_update'!$D$4:$H$110,MATCH(Sammanfattning!P$1,'REACH Bilaga XIV_update'!$D$4:$H$4,0),FALSE))),IFERROR(VLOOKUP($C924,' REACH Bilaga 59_update'!$C$5:$F$210,MATCH(Sammanfattning!P$1,' REACH Bilaga 59_update'!$C$4:$F$4,0),FALSE),VLOOKUP($C924,'REACH Bilaga XIV_update'!$C$4:$H$110,MATCH(Sammanfattning!P$1,'REACH Bilaga XIV_update'!$C$4:$H$4,0),FALSE)))</f>
        <v>#N/A</v>
      </c>
      <c r="Q924" s="76" t="e">
        <f>IF($C924="-",IF($A924="-",IF(VLOOKUP($D924,'REACH Bilaga XIV_update'!$A$5:$I$110,9,FALSE)="",NA(),VLOOKUP($D924,'REACH Bilaga XIV_update'!$A$5:$I$110,9,FALSE)),IF(VLOOKUP($A924,'REACH Bilaga XIV_update'!$D$5:$I$110,6,FALSE)="",NA(),VLOOKUP($A924,'REACH Bilaga XIV_update'!$D$5:$I$110,6,FALSE))),IF(VLOOKUP($C924,'REACH Bilaga XIV_update'!$C$5:$I$110,7,FALSE)="",NA(),VLOOKUP($C924,'REACH Bilaga XIV_update'!$C$5:$I$110,7,FALSE)))</f>
        <v>#N/A</v>
      </c>
      <c r="R924" s="76" t="e">
        <f>IF($C924="-",IF($A924="-",IF(VLOOKUP($D924,CoRAP_update!$A$5:$O$376,15,FALSE)="",NA(),VLOOKUP($D924,CoRAP_update!$A$5:$O$376,15,FALSE)),IF(VLOOKUP($A924,CoRAP_update!$D$5:$O$376,12,FALSE)="",NA(),VLOOKUP($A924,CoRAP_update!$D$5:$O$376,12,FALSE))),IF(VLOOKUP($C924,CoRAP_update!$C$5:$O$376,13,FALSE)="",NA(),VLOOKUP($C924,CoRAP_update!$C$5:$O$376,13,FALSE)))</f>
        <v>#N/A</v>
      </c>
      <c r="S924" s="144" t="str">
        <f>IF($C924="-",IF($A924="-",VLOOKUP($D924,CoRAP_update!$A$5:$J$376,MATCH(Sammanfattning!S$1,CoRAP_update!$A$4:$J$4,0),FALSE),VLOOKUP($A924,CoRAP_update!$D$5:$J$376,MATCH(Sammanfattning!S$1,CoRAP_update!$D$4:$J$4,0),FALSE)),VLOOKUP($C924,CoRAP_update!$C$5:$J$376,MATCH(Sammanfattning!S$1,CoRAP_update!$C$4:$J$4,0),FALSE))</f>
        <v>Suspected Reprotoxic#Potential endocrine disruptor#Suspected Sensitiser#Consumer use#Exposure of environment#Exposure of workers#Wide dispersive use</v>
      </c>
      <c r="T924" s="76" t="e">
        <f>IF($A924="-",VLOOKUP($D924,EDC_update!$C$2:$F$450,4,FALSE),VLOOKUP($A924,EDC_update!$B$2:$F$450,5,FALSE))</f>
        <v>#N/A</v>
      </c>
      <c r="V924" s="78">
        <f>IF(IFERROR(SEARCH("PBT",P924),99)=99,IF(IFERROR(SEARCH("suspected PBT",S924),99)=99,IF(IFERROR(SEARCH("concluded to be PBT",K924),99)=99,IF(IFERROR(SEARCH("PBT",S924),99)=99,IF(IFERROR(SEARCH("PBT cand",L924),99)=99,IF(IFERROR(SEARCH("PBT",L924),99)=99,IF(IFERROR(SEARCH("persistent, bioackumulative and toxic properties",K924),99)=99,0,Scoring!$E$3),Scoring!$E$3),Scoring!$E$7),Scoring!$E$3),Scoring!$E$5),Scoring!$E$6),Scoring!$E$3)</f>
        <v>0</v>
      </c>
      <c r="W924" s="78">
        <f>IF(IFERROR(SEARCH("vPvB",P924),99)=99,IF(IFERROR(SEARCH("suspected pbt/vPvB",S924),99)=99,IF(IFERROR(SEARCH("vPvB",S924),99)=99,IF(IFERROR(SEARCH("concluded to be a vPvB",S924),99)=99,IF(IFERROR(SEARCH("identified as vPvB",K924),99)=99,IF(IFERROR(SEARCH("concluded to be a vPvB",K924),99)=99,IF(IFERROR(SEARCH("concluded to be both pbt and vPvB",S924),99)=99,IF(IFERROR(SEARCH("concluded to be both pbt and vPvB",K924),99)=99,0,Scoring!$E$5),Scoring!$E$5),Scoring!$E$5),Scoring!$E$5),Scoring!$E$5),Scoring!$E$4),Scoring!$E$6),Scoring!$E$4)</f>
        <v>0</v>
      </c>
      <c r="X924" s="78">
        <f>IF(IFERROR(SEARCH("H410",N924),99)=99,IF(IFERROR(SEARCH("H410",O924),99)=99,IF(IFERROR(SEARCH("H410",Q924),99)=99,IF(IFERROR(SEARCH("H410",M924),99)=99,IF(IFERROR(SEARCH("H410",R924),99)=99,IF(IFERROR(SEARCH("H411",N924),99)=99,IF(IFERROR(SEARCH("H411",O924),99)=99,IF(IFERROR(SEARCH("H411",Q924),99)=99,IF(IFERROR(SEARCH("H411",M924),99)=99,IF(IFERROR(SEARCH("H411",R924),99)=99,IF(IFERROR(SEARCH("H413",N924),99)=99,IF(IFERROR(SEARCH("H413",O924),99)=99,IF(IFERROR(SEARCH("H413",Q924),99)=99,IF(IFERROR(SEARCH("H413",M924),99)=99,IF(IFERROR(SEARCH("H413",R924),99)=99,IF(IFERROR(SEARCH("H412",N924),99)=99,IF(IFERROR(SEARCH("H412",O924),99)=99,IF(IFERROR(SEARCH("H412",Q924),99)=99,IF(IFERROR(SEARCH("H412",M924),99)=99,IF(IFERROR(SEARCH("H412",R924),99)=99,0,Scoring!$E$2),Scoring!$E$2),Scoring!$E$2),Scoring!$E$2),Scoring!$E$2),Scoring!$E$2),Scoring!$E$2),Scoring!$E$2),Scoring!$E$2),Scoring!$E$2),Scoring!$E$2),Scoring!$E$2),Scoring!$E$2),Scoring!$E$2),Scoring!$E$2),Scoring!$E$2),Scoring!$E$2),Scoring!$E$2),Scoring!$E$2),Scoring!$E$2)</f>
        <v>0</v>
      </c>
      <c r="Y924" s="78">
        <f>IF(IFERROR(SEARCH("CMR",K924),99)=99,IF(IFERROR(SEARCH("Suspected CMR",S924),99)=99,IF(IFERROR(SEARCH("CMR",S924),99)=99,0,Scoring!$E$8),Scoring!$E$9),Scoring!$E$8)</f>
        <v>0</v>
      </c>
      <c r="Z924" s="78">
        <f>IF(IFERROR(SEARCH("H350",N924),99)=99,IF(IFERROR(SEARCH("H350",O924),99)=99,IF(IFERROR(SEARCH("H350",Q924),99)=99,IF(IFERROR(SEARCH("H350",M924),99)=99,IF(IFERROR(SEARCH("H350",R924),99)=99,IF(IFERROR(SEARCH("H351",N924),99)=99,IF(IFERROR(SEARCH("H351",O924),99)=99,IF(IFERROR(SEARCH("H351",Q924),99)=99,IF(IFERROR(SEARCH("H351",M924),99)=99,IF(IFERROR(SEARCH("H351",R924),99)=99,IF(IFERROR(SEARCH("carcinogenic",P924),99)=99,IF(IFERROR(SEARCH("suspected carcinogenic",S924),99)=99,0,Scoring!$E$12),Scoring!$E$11),Scoring!$E$10),Scoring!$E$10),Scoring!$E$10),Scoring!$E$10),Scoring!$E$10),Scoring!$E$10),Scoring!$E$10),Scoring!$E$10),Scoring!$E$10),Scoring!$E$10)</f>
        <v>0</v>
      </c>
      <c r="AA924" s="78">
        <f>IF(IFERROR(SEARCH("H340",N924),99)=99,IF(IFERROR(SEARCH("H340",O924),99)=99,IF(IFERROR(SEARCH("H340",Q924),99)=99,IF(IFERROR(SEARCH("H340",M924),99)=99,IF(IFERROR(SEARCH("H340",R924),99)=99,IF(IFERROR(SEARCH("H341",N924),99)=99,IF(IFERROR(SEARCH("H341",O924),99)=99,IF(IFERROR(SEARCH("H341",Q924),99)=99,IF(IFERROR(SEARCH("H341",M924),99)=99,IF(IFERROR(SEARCH("H341",R924),99)=99,IF(IFERROR(SEARCH("mutagenic",P924),99)=99,IF(IFERROR(SEARCH("suspected mutagenic",S924),99)=99,0,Scoring!$E$15),Scoring!$E$14),Scoring!$E$13),Scoring!$E$13),Scoring!$E$13),Scoring!$E$13),Scoring!$E$13),Scoring!$E$13),Scoring!$E$13),Scoring!$E$13),Scoring!$E$13),Scoring!$E$13)</f>
        <v>0</v>
      </c>
      <c r="AB924" s="78">
        <f>IF(IFERROR(SEARCH("H360",N924),99)=99,IF(IFERROR(SEARCH("H360",O924),99)=99,IF(IFERROR(SEARCH("H360",Q924),99)=99,IF(IFERROR(SEARCH("H360",M924),99)=99,IF(IFERROR(SEARCH("H360",R924),99)=99,IF(IFERROR(SEARCH("H361",N924),99)=99,IF(IFERROR(SEARCH("H361",O924),99)=99,IF(IFERROR(SEARCH("H361",Q924),99)=99,IF(IFERROR(SEARCH("H361",M924),99)=99,IF(IFERROR(SEARCH("H361",R924),99)=99,IF(IFERROR(SEARCH("reproduction",P924),99)=99,IF(IFERROR(SEARCH("suspected reprotoxic",S924),99)=99,IF(IFERROR(SEARCH("reprotoxic",S924),99)=99,IF(IFERROR(SEARCH("reprotoxic",K924),99)=99,0,Scoring!$E$18),Scoring!$E$18),Scoring!$E$19),Scoring!$E$17),Scoring!$E$16),Scoring!$E$16),Scoring!$E$16),Scoring!$E$16),Scoring!$E$16),Scoring!$E$16),Scoring!$E$16),Scoring!$E$16),Scoring!$E$16),Scoring!$E$16)</f>
        <v>0.7</v>
      </c>
      <c r="AC924" s="78">
        <f>IF(IFERROR(SEARCH("57f",L924),99)=99,IF(IFERROR(SEARCH("57(f)",P924),99)=99,0,Scoring!$E$20),Scoring!$E$20)</f>
        <v>0</v>
      </c>
      <c r="AD924" s="78">
        <f>IF(IFERROR(SEARCH("CAT1",T924),99)=99,IF(IFERROR(SEARCH("CAT2",T924),99)=99,IF(IFERROR(SEARCH("CAT3",T924),99)=99,IF(IFERROR(SEARCH("concluded to be endocrine",K924),99)=99,IF(IFERROR(SEARCH("categorised as endocrine",K924),99)=99,IF(IFERROR(SEARCH("endocrine disrupting",P924),99)=99,IF(IFERROR(SEARCH("endocrine disrupting",K924),99)=99,IF(IFERROR(SEARCH("suspected endocrine",S924),99)=99,IF(IFERROR(SEARCH("potential endocrine",S924),99)=99,0,Scoring!$E$25),Scoring!$E$25),Scoring!$E$24),Scoring!$E$24),Scoring!$E$24),Scoring!$E$24),Scoring!$E$23),Scoring!$E$22),Scoring!$E$21)</f>
        <v>0.5</v>
      </c>
      <c r="AE924" s="78">
        <f>IF(IFERROR(SEARCH("suspected sensitiser",S924),99)=99,IF(IFERROR(SEARCH("sensitiser",S924),99)=99,IF(IFERROR(SEARCH("other hazard based concern",S924),99)=99,0,Scoring!$E$28),Scoring!$E$26),Scoring!$E$27)</f>
        <v>0.4</v>
      </c>
      <c r="AF924" s="78">
        <f>IF(IFERROR(M924,1)=1,IF(IFERROR(N924,1)=1,IF(IFERROR(O924,1)=1,IF(IFERROR(Q924,1)=1,IF(IFERROR(R924,1)=1,IF(IFERROR(T924,1)=1,IF(IFERROR(K924,1)=1,IF(IFERROR(P924,1)=1,IF(IFERROR(S924,1)=1,Scoring!$E$29,0),0),0),0),0),0),0),0),0)</f>
        <v>0</v>
      </c>
      <c r="AG924" s="78">
        <f t="shared" si="69"/>
        <v>1.6</v>
      </c>
      <c r="AI924" s="93"/>
      <c r="AJ924" s="94"/>
      <c r="AK924" s="76"/>
      <c r="AL924" s="75"/>
      <c r="AN924" s="79"/>
      <c r="AO924" s="79"/>
      <c r="AP924" s="79"/>
      <c r="AQ924" s="79"/>
      <c r="AR924" s="79"/>
      <c r="AS924" s="78"/>
      <c r="AU924" s="79">
        <f>IF(IFERROR(F924,99)=99,IF(IFERROR(G924,99)=99,IF(IFERROR(H924,99)=99,IF(IFERROR(I924,99)=99,IF(IFERROR(E924,99)=99,IF(IFERROR(J924,99)=99,0,Scoring!$B$7),Scoring!$B$3),Scoring!$B$2),Scoring!$B$6),Scoring!$B$5),Scoring!$B$4)</f>
        <v>0.5</v>
      </c>
      <c r="AV924" s="78">
        <f t="shared" si="70"/>
        <v>0.8</v>
      </c>
      <c r="AW924" s="78"/>
      <c r="AX924" s="66"/>
      <c r="AY924" s="78"/>
      <c r="AZ924" s="76"/>
      <c r="BB924" s="76"/>
    </row>
    <row r="925" spans="1:54" x14ac:dyDescent="0.25">
      <c r="A925" s="86" t="s">
        <v>5929</v>
      </c>
      <c r="B925" s="87" t="s">
        <v>30</v>
      </c>
      <c r="C925" s="87" t="s">
        <v>5930</v>
      </c>
      <c r="D925" s="86" t="s">
        <v>30</v>
      </c>
      <c r="E925" s="76" t="e">
        <f>IF(C925="-",IF(A925="-",VLOOKUP(D925,'sin-list 180320_update'!$C$2:$C$835,1,FALSE),VLOOKUP(A925,'sin-list 180320_update'!$A$2:$A$835,1,FALSE)),VLOOKUP(C925,'sin-list 180320_update'!$B$2:$B$835,1,FALSE))</f>
        <v>#N/A</v>
      </c>
      <c r="F925" s="76" t="e">
        <f>IF($C925="-",IF($A925="-",VLOOKUP($D925,'REACH Bilaga XVII_update'!$A$5:$A$131,1,FALSE),VLOOKUP($A925,'REACH Bilaga XVII_update'!$C$5:$C$131,1,FALSE)),VLOOKUP($C925,'REACH Bilaga XVII_update'!$B$5:$B$131,1,FALSE))</f>
        <v>#N/A</v>
      </c>
      <c r="G925" s="76" t="e">
        <f>IF($C925="-",IF($A925="-",VLOOKUP($D925,' REACH Bilaga 59_update'!$A$5:$A$210,1,FALSE),VLOOKUP($A925,' REACH Bilaga 59_update'!$D$5:$D$210,1,FALSE)),VLOOKUP($C925,' REACH Bilaga 59_update'!$C$5:$C$210,1,FALSE))</f>
        <v>#N/A</v>
      </c>
      <c r="H925" s="76" t="e">
        <f>IF($C925="-",IF($A925="-",VLOOKUP($D925,'REACH Bilaga XIV_update'!$A$5:$A$110,1,FALSE),VLOOKUP($A925,'REACH Bilaga XIV_update'!$D$5:$D$110,1,FALSE)),VLOOKUP($C925,'REACH Bilaga XIV_update'!$C$5:$C$110,1,FALSE))</f>
        <v>#N/A</v>
      </c>
      <c r="I925" s="76" t="str">
        <f>IF($C925="-",IF($A925="-",VLOOKUP($D925,CoRAP_update!$A$5:$A$376,1,FALSE),VLOOKUP($A925,CoRAP_update!$D$5:$D$376,1,FALSE)),VLOOKUP($C925,CoRAP_update!$C$5:$C$376,1,FALSE))</f>
        <v>200-237-1</v>
      </c>
      <c r="J925" s="76" t="e">
        <f>IF($C925="-",IF($A925="-",VLOOKUP($D925,EDC_update!$C$2:$C$450,1,FALSE),VLOOKUP($A925,EDC_update!$B$2:$B$450,1,FALSE)),VLOOKUP($C925,EDC_update!$L$2:$L$450,1,FALSE))</f>
        <v>#N/A</v>
      </c>
      <c r="K925" s="76" t="e">
        <f>IF($C925="-",IF($A925="-",IF(VLOOKUP($D925,'sin-list 180320_update'!$C$2:$S$835,3,FALSE)="",NA(),VLOOKUP($D925,'sin-list 180320_update'!$C$2:$S$835,3,FALSE)),IF(VLOOKUP($A925,'sin-list 180320_update'!$A$2:$S$835,5,FALSE)="",NA(),VLOOKUP($A925,'sin-list 180320_update'!$A$2:$S$835,5,FALSE))),IF(VLOOKUP($C925,'sin-list 180320_update'!$B$2:$S$835,4,FALSE)="",NA(),VLOOKUP($C925,'sin-list 180320_update'!$B$2:$S$835,4,FALSE)))</f>
        <v>#N/A</v>
      </c>
      <c r="L925" s="76" t="e">
        <f>IF($C925="-",IF($A925="-",VLOOKUP($D925,'sin-list 180320_update'!$C$2:$S$835,6,FALSE),VLOOKUP($A925,'sin-list 180320_update'!$A$2:$S$835,8,FALSE)),VLOOKUP($C925,'sin-list 180320_update'!$B$2:$S$835,7,FALSE))</f>
        <v>#N/A</v>
      </c>
      <c r="M925" s="76" t="e">
        <f>IF($C925="-",IF($A925="-",IF(VLOOKUP($D925,'sin-list 180320_update'!$C$2:$S$835,8,FALSE)="",NA(),VLOOKUP($D925,'sin-list 180320_update'!$C$2:$S$835,8,FALSE)),IF(VLOOKUP($A925,'sin-list 180320_update'!$A$2:$S$835,10,FALSE)="",NA(),VLOOKUP($A925,'sin-list 180320_update'!$A$2:$S$835,10,FALSE))),IF(VLOOKUP($C925,'sin-list 180320_update'!$B$2:$S$835,9,FALSE)="",NA(),VLOOKUP($C925,'sin-list 180320_update'!$B$2:$S$835,9,FALSE)))</f>
        <v>#N/A</v>
      </c>
      <c r="N925" s="76" t="e">
        <f>IF($C925="-",IF($A925="-",IF(VLOOKUP($D925,'REACH Bilaga XVII_update'!$A$5:$E$131,4,FALSE)="",NA(),VLOOKUP($D925,'REACH Bilaga XVII_update'!$A$5:$E$131,4,FALSE)),IF(VLOOKUP($A925,'REACH Bilaga XVII_update'!$C$5:$D$131,2,FALSE)="",NA(),VLOOKUP($A925,'REACH Bilaga XVII_update'!$C$5:$D$131,2,FALSE))),IF(VLOOKUP($C925,'REACH Bilaga XVII_update'!$B$5:$D$131,3,FALSE)="",NA(),VLOOKUP($C925,'REACH Bilaga XVII_update'!$B$5:$D$131,3,FALSE)))</f>
        <v>#N/A</v>
      </c>
      <c r="O925" s="76" t="e">
        <f>IF($C925="-",IF($A925="-",IF(VLOOKUP($D925,' REACH Bilaga 59_update'!$A$5:$E$210,5,FALSE)="",NA(),VLOOKUP($D925,' REACH Bilaga 59_update'!$A$5:$E$210,5,FALSE)),IF(VLOOKUP($A925,' REACH Bilaga 59_update'!$D$5:$E$210,2,FALSE)="",NA(),VLOOKUP($A925,' REACH Bilaga 59_update'!$D$5:$E$210,2,FALSE))),IF(VLOOKUP($C925,' REACH Bilaga 59_update'!$C$5:$E$210,3,FALSE)="",NA(),VLOOKUP($C925,' REACH Bilaga 59_update'!$C$5:$E$210,3,FALSE)))</f>
        <v>#N/A</v>
      </c>
      <c r="P925" s="76" t="e">
        <f>IF(C925="-",IF(A925="-",IFERROR(VLOOKUP($D925,' REACH Bilaga 59_update'!$A$5:$F$210,MATCH(Sammanfattning!P$1,' REACH Bilaga 59_update'!$A$4:$F$4,0),FALSE),VLOOKUP($D925,'REACH Bilaga XIV_update'!$A$4:$H$110,MATCH(Sammanfattning!P$1,'REACH Bilaga XIV_update'!$A$4:$H$4,0),FALSE)),IFERROR(VLOOKUP($A925,' REACH Bilaga 59_update'!$D$5:$F$210,MATCH(Sammanfattning!P$1,' REACH Bilaga 59_update'!$D$4:$F$4,0),FALSE),VLOOKUP($A925,'REACH Bilaga XIV_update'!$D$4:$H$110,MATCH(Sammanfattning!P$1,'REACH Bilaga XIV_update'!$D$4:$H$4,0),FALSE))),IFERROR(VLOOKUP($C925,' REACH Bilaga 59_update'!$C$5:$F$210,MATCH(Sammanfattning!P$1,' REACH Bilaga 59_update'!$C$4:$F$4,0),FALSE),VLOOKUP($C925,'REACH Bilaga XIV_update'!$C$4:$H$110,MATCH(Sammanfattning!P$1,'REACH Bilaga XIV_update'!$C$4:$H$4,0),FALSE)))</f>
        <v>#N/A</v>
      </c>
      <c r="Q925" s="76" t="e">
        <f>IF($C925="-",IF($A925="-",IF(VLOOKUP($D925,'REACH Bilaga XIV_update'!$A$5:$I$110,9,FALSE)="",NA(),VLOOKUP($D925,'REACH Bilaga XIV_update'!$A$5:$I$110,9,FALSE)),IF(VLOOKUP($A925,'REACH Bilaga XIV_update'!$D$5:$I$110,6,FALSE)="",NA(),VLOOKUP($A925,'REACH Bilaga XIV_update'!$D$5:$I$110,6,FALSE))),IF(VLOOKUP($C925,'REACH Bilaga XIV_update'!$C$5:$I$110,7,FALSE)="",NA(),VLOOKUP($C925,'REACH Bilaga XIV_update'!$C$5:$I$110,7,FALSE)))</f>
        <v>#N/A</v>
      </c>
      <c r="R925" s="76" t="str">
        <f>IF($C925="-",IF($A925="-",IF(VLOOKUP($D925,CoRAP_update!$A$5:$O$376,15,FALSE)="",NA(),VLOOKUP($D925,CoRAP_update!$A$5:$O$376,15,FALSE)),IF(VLOOKUP($A925,CoRAP_update!$D$5:$O$376,12,FALSE)="",NA(),VLOOKUP($A925,CoRAP_update!$D$5:$O$376,12,FALSE))),IF(VLOOKUP($C925,CoRAP_update!$C$5:$O$376,13,FALSE)="",NA(),VLOOKUP($C925,CoRAP_update!$C$5:$O$376,13,FALSE)))</f>
        <v xml:space="preserve">H302; H410; H335;H373; H400 </v>
      </c>
      <c r="S925" s="144" t="str">
        <f>IF($C925="-",IF($A925="-",VLOOKUP($D925,CoRAP_update!$A$5:$J$376,MATCH(Sammanfattning!S$1,CoRAP_update!$A$4:$J$4,0),FALSE),VLOOKUP($A925,CoRAP_update!$D$5:$J$376,MATCH(Sammanfattning!S$1,CoRAP_update!$D$4:$J$4,0),FALSE)),VLOOKUP($C925,CoRAP_update!$C$5:$J$376,MATCH(Sammanfattning!S$1,CoRAP_update!$C$4:$J$4,0),FALSE))</f>
        <v>Mutagenic#Sensitiser#Other hazard based concern</v>
      </c>
      <c r="T925" s="76" t="e">
        <f>IF($A925="-",VLOOKUP($D925,EDC_update!$C$2:$F$450,4,FALSE),VLOOKUP($A925,EDC_update!$B$2:$F$450,5,FALSE))</f>
        <v>#N/A</v>
      </c>
      <c r="V925" s="78">
        <f>IF(IFERROR(SEARCH("PBT",P925),99)=99,IF(IFERROR(SEARCH("suspected PBT",S925),99)=99,IF(IFERROR(SEARCH("concluded to be PBT",K925),99)=99,IF(IFERROR(SEARCH("PBT",S925),99)=99,IF(IFERROR(SEARCH("PBT cand",L925),99)=99,IF(IFERROR(SEARCH("PBT",L925),99)=99,IF(IFERROR(SEARCH("persistent, bioackumulative and toxic properties",K925),99)=99,0,Scoring!$E$3),Scoring!$E$3),Scoring!$E$7),Scoring!$E$3),Scoring!$E$5),Scoring!$E$6),Scoring!$E$3)</f>
        <v>0</v>
      </c>
      <c r="W925" s="78">
        <f>IF(IFERROR(SEARCH("vPvB",P925),99)=99,IF(IFERROR(SEARCH("suspected pbt/vPvB",S925),99)=99,IF(IFERROR(SEARCH("vPvB",S925),99)=99,IF(IFERROR(SEARCH("concluded to be a vPvB",S925),99)=99,IF(IFERROR(SEARCH("identified as vPvB",K925),99)=99,IF(IFERROR(SEARCH("concluded to be a vPvB",K925),99)=99,IF(IFERROR(SEARCH("concluded to be both pbt and vPvB",S925),99)=99,IF(IFERROR(SEARCH("concluded to be both pbt and vPvB",K925),99)=99,0,Scoring!$E$5),Scoring!$E$5),Scoring!$E$5),Scoring!$E$5),Scoring!$E$5),Scoring!$E$4),Scoring!$E$6),Scoring!$E$4)</f>
        <v>0</v>
      </c>
      <c r="X925" s="78">
        <f>IF(IFERROR(SEARCH("H410",N925),99)=99,IF(IFERROR(SEARCH("H410",O925),99)=99,IF(IFERROR(SEARCH("H410",Q925),99)=99,IF(IFERROR(SEARCH("H410",M925),99)=99,IF(IFERROR(SEARCH("H410",R925),99)=99,IF(IFERROR(SEARCH("H411",N925),99)=99,IF(IFERROR(SEARCH("H411",O925),99)=99,IF(IFERROR(SEARCH("H411",Q925),99)=99,IF(IFERROR(SEARCH("H411",M925),99)=99,IF(IFERROR(SEARCH("H411",R925),99)=99,IF(IFERROR(SEARCH("H413",N925),99)=99,IF(IFERROR(SEARCH("H413",O925),99)=99,IF(IFERROR(SEARCH("H413",Q925),99)=99,IF(IFERROR(SEARCH("H413",M925),99)=99,IF(IFERROR(SEARCH("H413",R925),99)=99,IF(IFERROR(SEARCH("H412",N925),99)=99,IF(IFERROR(SEARCH("H412",O925),99)=99,IF(IFERROR(SEARCH("H412",Q925),99)=99,IF(IFERROR(SEARCH("H412",M925),99)=99,IF(IFERROR(SEARCH("H412",R925),99)=99,0,Scoring!$E$2),Scoring!$E$2),Scoring!$E$2),Scoring!$E$2),Scoring!$E$2),Scoring!$E$2),Scoring!$E$2),Scoring!$E$2),Scoring!$E$2),Scoring!$E$2),Scoring!$E$2),Scoring!$E$2),Scoring!$E$2),Scoring!$E$2),Scoring!$E$2),Scoring!$E$2),Scoring!$E$2),Scoring!$E$2),Scoring!$E$2),Scoring!$E$2)</f>
        <v>1</v>
      </c>
      <c r="Y925" s="78">
        <f>IF(IFERROR(SEARCH("CMR",K925),99)=99,IF(IFERROR(SEARCH("Suspected CMR",S925),99)=99,IF(IFERROR(SEARCH("CMR",S925),99)=99,0,Scoring!$E$8),Scoring!$E$9),Scoring!$E$8)</f>
        <v>0</v>
      </c>
      <c r="Z925" s="78">
        <f>IF(IFERROR(SEARCH("H350",N925),99)=99,IF(IFERROR(SEARCH("H350",O925),99)=99,IF(IFERROR(SEARCH("H350",Q925),99)=99,IF(IFERROR(SEARCH("H350",M925),99)=99,IF(IFERROR(SEARCH("H350",R925),99)=99,IF(IFERROR(SEARCH("H351",N925),99)=99,IF(IFERROR(SEARCH("H351",O925),99)=99,IF(IFERROR(SEARCH("H351",Q925),99)=99,IF(IFERROR(SEARCH("H351",M925),99)=99,IF(IFERROR(SEARCH("H351",R925),99)=99,IF(IFERROR(SEARCH("carcinogenic",P925),99)=99,IF(IFERROR(SEARCH("suspected carcinogenic",S925),99)=99,0,Scoring!$E$12),Scoring!$E$11),Scoring!$E$10),Scoring!$E$10),Scoring!$E$10),Scoring!$E$10),Scoring!$E$10),Scoring!$E$10),Scoring!$E$10),Scoring!$E$10),Scoring!$E$10),Scoring!$E$10)</f>
        <v>0</v>
      </c>
      <c r="AA925" s="78">
        <f>IF(IFERROR(SEARCH("H340",N925),99)=99,IF(IFERROR(SEARCH("H340",O925),99)=99,IF(IFERROR(SEARCH("H340",Q925),99)=99,IF(IFERROR(SEARCH("H340",M925),99)=99,IF(IFERROR(SEARCH("H340",R925),99)=99,IF(IFERROR(SEARCH("H341",N925),99)=99,IF(IFERROR(SEARCH("H341",O925),99)=99,IF(IFERROR(SEARCH("H341",Q925),99)=99,IF(IFERROR(SEARCH("H341",M925),99)=99,IF(IFERROR(SEARCH("H341",R925),99)=99,IF(IFERROR(SEARCH("mutagenic",P925),99)=99,IF(IFERROR(SEARCH("suspected mutagenic",S925),99)=99,0,Scoring!$E$15),Scoring!$E$14),Scoring!$E$13),Scoring!$E$13),Scoring!$E$13),Scoring!$E$13),Scoring!$E$13),Scoring!$E$13),Scoring!$E$13),Scoring!$E$13),Scoring!$E$13),Scoring!$E$13)</f>
        <v>0</v>
      </c>
      <c r="AB925" s="78">
        <f>IF(IFERROR(SEARCH("H360",N925),99)=99,IF(IFERROR(SEARCH("H360",O925),99)=99,IF(IFERROR(SEARCH("H360",Q925),99)=99,IF(IFERROR(SEARCH("H360",M925),99)=99,IF(IFERROR(SEARCH("H360",R925),99)=99,IF(IFERROR(SEARCH("H361",N925),99)=99,IF(IFERROR(SEARCH("H361",O925),99)=99,IF(IFERROR(SEARCH("H361",Q925),99)=99,IF(IFERROR(SEARCH("H361",M925),99)=99,IF(IFERROR(SEARCH("H361",R925),99)=99,IF(IFERROR(SEARCH("reproduction",P925),99)=99,IF(IFERROR(SEARCH("suspected reprotoxic",S925),99)=99,IF(IFERROR(SEARCH("reprotoxic",S925),99)=99,IF(IFERROR(SEARCH("reprotoxic",K925),99)=99,0,Scoring!$E$18),Scoring!$E$18),Scoring!$E$19),Scoring!$E$17),Scoring!$E$16),Scoring!$E$16),Scoring!$E$16),Scoring!$E$16),Scoring!$E$16),Scoring!$E$16),Scoring!$E$16),Scoring!$E$16),Scoring!$E$16),Scoring!$E$16)</f>
        <v>0</v>
      </c>
      <c r="AC925" s="78">
        <f>IF(IFERROR(SEARCH("57f",L925),99)=99,IF(IFERROR(SEARCH("57(f)",P925),99)=99,0,Scoring!$E$20),Scoring!$E$20)</f>
        <v>0</v>
      </c>
      <c r="AD925" s="78">
        <f>IF(IFERROR(SEARCH("CAT1",T925),99)=99,IF(IFERROR(SEARCH("CAT2",T925),99)=99,IF(IFERROR(SEARCH("CAT3",T925),99)=99,IF(IFERROR(SEARCH("concluded to be endocrine",K925),99)=99,IF(IFERROR(SEARCH("categorised as endocrine",K925),99)=99,IF(IFERROR(SEARCH("endocrine disrupting",P925),99)=99,IF(IFERROR(SEARCH("endocrine disrupting",K925),99)=99,IF(IFERROR(SEARCH("suspected endocrine",S925),99)=99,IF(IFERROR(SEARCH("potential endocrine",S925),99)=99,0,Scoring!$E$25),Scoring!$E$25),Scoring!$E$24),Scoring!$E$24),Scoring!$E$24),Scoring!$E$24),Scoring!$E$23),Scoring!$E$22),Scoring!$E$21)</f>
        <v>0</v>
      </c>
      <c r="AE925" s="78">
        <f>IF(IFERROR(SEARCH("suspected sensitiser",S925),99)=99,IF(IFERROR(SEARCH("sensitiser",S925),99)=99,IF(IFERROR(SEARCH("other hazard based concern",S925),99)=99,0,Scoring!$E$28),Scoring!$E$26),Scoring!$E$27)</f>
        <v>0.6</v>
      </c>
      <c r="AF925" s="78">
        <f>IF(IFERROR(M925,1)=1,IF(IFERROR(N925,1)=1,IF(IFERROR(O925,1)=1,IF(IFERROR(Q925,1)=1,IF(IFERROR(R925,1)=1,IF(IFERROR(T925,1)=1,IF(IFERROR(K925,1)=1,IF(IFERROR(P925,1)=1,IF(IFERROR(S925,1)=1,Scoring!$E$29,0),0),0),0),0),0),0),0),0)</f>
        <v>0</v>
      </c>
      <c r="AG925" s="78">
        <f t="shared" si="69"/>
        <v>1.6</v>
      </c>
      <c r="AI925" s="93"/>
      <c r="AJ925" s="94"/>
      <c r="AK925" s="76"/>
      <c r="AL925" s="75"/>
      <c r="AN925" s="79"/>
      <c r="AO925" s="79"/>
      <c r="AP925" s="79"/>
      <c r="AQ925" s="79"/>
      <c r="AR925" s="79"/>
      <c r="AS925" s="78"/>
      <c r="AU925" s="79">
        <f>IF(IFERROR(F925,99)=99,IF(IFERROR(G925,99)=99,IF(IFERROR(H925,99)=99,IF(IFERROR(I925,99)=99,IF(IFERROR(E925,99)=99,IF(IFERROR(J925,99)=99,0,Scoring!$B$7),Scoring!$B$3),Scoring!$B$2),Scoring!$B$6),Scoring!$B$5),Scoring!$B$4)</f>
        <v>0.5</v>
      </c>
      <c r="AV925" s="78">
        <f t="shared" si="70"/>
        <v>0.8</v>
      </c>
      <c r="AW925" s="78"/>
      <c r="AX925" s="66"/>
      <c r="AY925" s="78"/>
      <c r="AZ925" s="76"/>
      <c r="BB925" s="76"/>
    </row>
    <row r="926" spans="1:54" x14ac:dyDescent="0.25">
      <c r="A926" s="86" t="s">
        <v>6154</v>
      </c>
      <c r="B926" s="87" t="s">
        <v>30</v>
      </c>
      <c r="C926" s="87" t="s">
        <v>6155</v>
      </c>
      <c r="D926" s="86" t="s">
        <v>30</v>
      </c>
      <c r="E926" s="76" t="e">
        <f>IF(C926="-",IF(A926="-",VLOOKUP(D926,'sin-list 180320_update'!$C$2:$C$835,1,FALSE),VLOOKUP(A926,'sin-list 180320_update'!$A$2:$A$835,1,FALSE)),VLOOKUP(C926,'sin-list 180320_update'!$B$2:$B$835,1,FALSE))</f>
        <v>#N/A</v>
      </c>
      <c r="F926" s="76" t="e">
        <f>IF($C926="-",IF($A926="-",VLOOKUP($D926,'REACH Bilaga XVII_update'!$A$5:$A$131,1,FALSE),VLOOKUP($A926,'REACH Bilaga XVII_update'!$C$5:$C$131,1,FALSE)),VLOOKUP($C926,'REACH Bilaga XVII_update'!$B$5:$B$131,1,FALSE))</f>
        <v>#N/A</v>
      </c>
      <c r="G926" s="76" t="e">
        <f>IF($C926="-",IF($A926="-",VLOOKUP($D926,' REACH Bilaga 59_update'!$A$5:$A$210,1,FALSE),VLOOKUP($A926,' REACH Bilaga 59_update'!$D$5:$D$210,1,FALSE)),VLOOKUP($C926,' REACH Bilaga 59_update'!$C$5:$C$210,1,FALSE))</f>
        <v>#N/A</v>
      </c>
      <c r="H926" s="76" t="e">
        <f>IF($C926="-",IF($A926="-",VLOOKUP($D926,'REACH Bilaga XIV_update'!$A$5:$A$110,1,FALSE),VLOOKUP($A926,'REACH Bilaga XIV_update'!$D$5:$D$110,1,FALSE)),VLOOKUP($C926,'REACH Bilaga XIV_update'!$C$5:$C$110,1,FALSE))</f>
        <v>#N/A</v>
      </c>
      <c r="I926" s="76" t="str">
        <f>IF($C926="-",IF($A926="-",VLOOKUP($D926,CoRAP_update!$A$5:$A$376,1,FALSE),VLOOKUP($A926,CoRAP_update!$D$5:$D$376,1,FALSE)),VLOOKUP($C926,CoRAP_update!$C$5:$C$376,1,FALSE))</f>
        <v>209-711-2</v>
      </c>
      <c r="J926" s="76" t="e">
        <f>IF($C926="-",IF($A926="-",VLOOKUP($D926,EDC_update!$C$2:$C$450,1,FALSE),VLOOKUP($A926,EDC_update!$B$2:$B$450,1,FALSE)),VLOOKUP($C926,EDC_update!$L$2:$L$450,1,FALSE))</f>
        <v>#N/A</v>
      </c>
      <c r="K926" s="76" t="e">
        <f>IF($C926="-",IF($A926="-",IF(VLOOKUP($D926,'sin-list 180320_update'!$C$2:$S$835,3,FALSE)="",NA(),VLOOKUP($D926,'sin-list 180320_update'!$C$2:$S$835,3,FALSE)),IF(VLOOKUP($A926,'sin-list 180320_update'!$A$2:$S$835,5,FALSE)="",NA(),VLOOKUP($A926,'sin-list 180320_update'!$A$2:$S$835,5,FALSE))),IF(VLOOKUP($C926,'sin-list 180320_update'!$B$2:$S$835,4,FALSE)="",NA(),VLOOKUP($C926,'sin-list 180320_update'!$B$2:$S$835,4,FALSE)))</f>
        <v>#N/A</v>
      </c>
      <c r="L926" s="76" t="e">
        <f>IF($C926="-",IF($A926="-",VLOOKUP($D926,'sin-list 180320_update'!$C$2:$S$835,6,FALSE),VLOOKUP($A926,'sin-list 180320_update'!$A$2:$S$835,8,FALSE)),VLOOKUP($C926,'sin-list 180320_update'!$B$2:$S$835,7,FALSE))</f>
        <v>#N/A</v>
      </c>
      <c r="M926" s="76" t="e">
        <f>IF($C926="-",IF($A926="-",IF(VLOOKUP($D926,'sin-list 180320_update'!$C$2:$S$835,8,FALSE)="",NA(),VLOOKUP($D926,'sin-list 180320_update'!$C$2:$S$835,8,FALSE)),IF(VLOOKUP($A926,'sin-list 180320_update'!$A$2:$S$835,10,FALSE)="",NA(),VLOOKUP($A926,'sin-list 180320_update'!$A$2:$S$835,10,FALSE))),IF(VLOOKUP($C926,'sin-list 180320_update'!$B$2:$S$835,9,FALSE)="",NA(),VLOOKUP($C926,'sin-list 180320_update'!$B$2:$S$835,9,FALSE)))</f>
        <v>#N/A</v>
      </c>
      <c r="N926" s="76" t="e">
        <f>IF($C926="-",IF($A926="-",IF(VLOOKUP($D926,'REACH Bilaga XVII_update'!$A$5:$E$131,4,FALSE)="",NA(),VLOOKUP($D926,'REACH Bilaga XVII_update'!$A$5:$E$131,4,FALSE)),IF(VLOOKUP($A926,'REACH Bilaga XVII_update'!$C$5:$D$131,2,FALSE)="",NA(),VLOOKUP($A926,'REACH Bilaga XVII_update'!$C$5:$D$131,2,FALSE))),IF(VLOOKUP($C926,'REACH Bilaga XVII_update'!$B$5:$D$131,3,FALSE)="",NA(),VLOOKUP($C926,'REACH Bilaga XVII_update'!$B$5:$D$131,3,FALSE)))</f>
        <v>#N/A</v>
      </c>
      <c r="O926" s="76" t="e">
        <f>IF($C926="-",IF($A926="-",IF(VLOOKUP($D926,' REACH Bilaga 59_update'!$A$5:$E$210,5,FALSE)="",NA(),VLOOKUP($D926,' REACH Bilaga 59_update'!$A$5:$E$210,5,FALSE)),IF(VLOOKUP($A926,' REACH Bilaga 59_update'!$D$5:$E$210,2,FALSE)="",NA(),VLOOKUP($A926,' REACH Bilaga 59_update'!$D$5:$E$210,2,FALSE))),IF(VLOOKUP($C926,' REACH Bilaga 59_update'!$C$5:$E$210,3,FALSE)="",NA(),VLOOKUP($C926,' REACH Bilaga 59_update'!$C$5:$E$210,3,FALSE)))</f>
        <v>#N/A</v>
      </c>
      <c r="P926" s="76" t="e">
        <f>IF(C926="-",IF(A926="-",IFERROR(VLOOKUP($D926,' REACH Bilaga 59_update'!$A$5:$F$210,MATCH(Sammanfattning!P$1,' REACH Bilaga 59_update'!$A$4:$F$4,0),FALSE),VLOOKUP($D926,'REACH Bilaga XIV_update'!$A$4:$H$110,MATCH(Sammanfattning!P$1,'REACH Bilaga XIV_update'!$A$4:$H$4,0),FALSE)),IFERROR(VLOOKUP($A926,' REACH Bilaga 59_update'!$D$5:$F$210,MATCH(Sammanfattning!P$1,' REACH Bilaga 59_update'!$D$4:$F$4,0),FALSE),VLOOKUP($A926,'REACH Bilaga XIV_update'!$D$4:$H$110,MATCH(Sammanfattning!P$1,'REACH Bilaga XIV_update'!$D$4:$H$4,0),FALSE))),IFERROR(VLOOKUP($C926,' REACH Bilaga 59_update'!$C$5:$F$210,MATCH(Sammanfattning!P$1,' REACH Bilaga 59_update'!$C$4:$F$4,0),FALSE),VLOOKUP($C926,'REACH Bilaga XIV_update'!$C$4:$H$110,MATCH(Sammanfattning!P$1,'REACH Bilaga XIV_update'!$C$4:$H$4,0),FALSE)))</f>
        <v>#N/A</v>
      </c>
      <c r="Q926" s="76" t="e">
        <f>IF($C926="-",IF($A926="-",IF(VLOOKUP($D926,'REACH Bilaga XIV_update'!$A$5:$I$110,9,FALSE)="",NA(),VLOOKUP($D926,'REACH Bilaga XIV_update'!$A$5:$I$110,9,FALSE)),IF(VLOOKUP($A926,'REACH Bilaga XIV_update'!$D$5:$I$110,6,FALSE)="",NA(),VLOOKUP($A926,'REACH Bilaga XIV_update'!$D$5:$I$110,6,FALSE))),IF(VLOOKUP($C926,'REACH Bilaga XIV_update'!$C$5:$I$110,7,FALSE)="",NA(),VLOOKUP($C926,'REACH Bilaga XIV_update'!$C$5:$I$110,7,FALSE)))</f>
        <v>#N/A</v>
      </c>
      <c r="R926" s="76" t="str">
        <f>IF($C926="-",IF($A926="-",IF(VLOOKUP($D926,CoRAP_update!$A$5:$O$376,15,FALSE)="",NA(),VLOOKUP($D926,CoRAP_update!$A$5:$O$376,15,FALSE)),IF(VLOOKUP($A926,CoRAP_update!$D$5:$O$376,12,FALSE)="",NA(),VLOOKUP($A926,CoRAP_update!$D$5:$O$376,12,FALSE))),IF(VLOOKUP($C926,CoRAP_update!$C$5:$O$376,13,FALSE)="",NA(),VLOOKUP($C926,CoRAP_update!$C$5:$O$376,13,FALSE)))</f>
        <v>H302; H332; H411</v>
      </c>
      <c r="S926" s="144" t="str">
        <f>IF($C926="-",IF($A926="-",VLOOKUP($D926,CoRAP_update!$A$5:$J$376,MATCH(Sammanfattning!S$1,CoRAP_update!$A$4:$J$4,0),FALSE),VLOOKUP($A926,CoRAP_update!$D$5:$J$376,MATCH(Sammanfattning!S$1,CoRAP_update!$D$4:$J$4,0),FALSE)),VLOOKUP($C926,CoRAP_update!$C$5:$J$376,MATCH(Sammanfattning!S$1,CoRAP_update!$C$4:$J$4,0),FALSE))</f>
        <v>Mutagenic#Sensitiser#Other hazard based concern</v>
      </c>
      <c r="T926" s="76" t="e">
        <f>IF($A926="-",VLOOKUP($D926,EDC_update!$C$2:$F$450,4,FALSE),VLOOKUP($A926,EDC_update!$B$2:$F$450,5,FALSE))</f>
        <v>#N/A</v>
      </c>
      <c r="V926" s="78">
        <f>IF(IFERROR(SEARCH("PBT",P926),99)=99,IF(IFERROR(SEARCH("suspected PBT",S926),99)=99,IF(IFERROR(SEARCH("concluded to be PBT",K926),99)=99,IF(IFERROR(SEARCH("PBT",S926),99)=99,IF(IFERROR(SEARCH("PBT cand",L926),99)=99,IF(IFERROR(SEARCH("PBT",L926),99)=99,IF(IFERROR(SEARCH("persistent, bioackumulative and toxic properties",K926),99)=99,0,Scoring!$E$3),Scoring!$E$3),Scoring!$E$7),Scoring!$E$3),Scoring!$E$5),Scoring!$E$6),Scoring!$E$3)</f>
        <v>0</v>
      </c>
      <c r="W926" s="78">
        <f>IF(IFERROR(SEARCH("vPvB",P926),99)=99,IF(IFERROR(SEARCH("suspected pbt/vPvB",S926),99)=99,IF(IFERROR(SEARCH("vPvB",S926),99)=99,IF(IFERROR(SEARCH("concluded to be a vPvB",S926),99)=99,IF(IFERROR(SEARCH("identified as vPvB",K926),99)=99,IF(IFERROR(SEARCH("concluded to be a vPvB",K926),99)=99,IF(IFERROR(SEARCH("concluded to be both pbt and vPvB",S926),99)=99,IF(IFERROR(SEARCH("concluded to be both pbt and vPvB",K926),99)=99,0,Scoring!$E$5),Scoring!$E$5),Scoring!$E$5),Scoring!$E$5),Scoring!$E$5),Scoring!$E$4),Scoring!$E$6),Scoring!$E$4)</f>
        <v>0</v>
      </c>
      <c r="X926" s="78">
        <f>IF(IFERROR(SEARCH("H410",N926),99)=99,IF(IFERROR(SEARCH("H410",O926),99)=99,IF(IFERROR(SEARCH("H410",Q926),99)=99,IF(IFERROR(SEARCH("H410",M926),99)=99,IF(IFERROR(SEARCH("H410",R926),99)=99,IF(IFERROR(SEARCH("H411",N926),99)=99,IF(IFERROR(SEARCH("H411",O926),99)=99,IF(IFERROR(SEARCH("H411",Q926),99)=99,IF(IFERROR(SEARCH("H411",M926),99)=99,IF(IFERROR(SEARCH("H411",R926),99)=99,IF(IFERROR(SEARCH("H413",N926),99)=99,IF(IFERROR(SEARCH("H413",O926),99)=99,IF(IFERROR(SEARCH("H413",Q926),99)=99,IF(IFERROR(SEARCH("H413",M926),99)=99,IF(IFERROR(SEARCH("H413",R926),99)=99,IF(IFERROR(SEARCH("H412",N926),99)=99,IF(IFERROR(SEARCH("H412",O926),99)=99,IF(IFERROR(SEARCH("H412",Q926),99)=99,IF(IFERROR(SEARCH("H412",M926),99)=99,IF(IFERROR(SEARCH("H412",R926),99)=99,0,Scoring!$E$2),Scoring!$E$2),Scoring!$E$2),Scoring!$E$2),Scoring!$E$2),Scoring!$E$2),Scoring!$E$2),Scoring!$E$2),Scoring!$E$2),Scoring!$E$2),Scoring!$E$2),Scoring!$E$2),Scoring!$E$2),Scoring!$E$2),Scoring!$E$2),Scoring!$E$2),Scoring!$E$2),Scoring!$E$2),Scoring!$E$2),Scoring!$E$2)</f>
        <v>1</v>
      </c>
      <c r="Y926" s="78">
        <f>IF(IFERROR(SEARCH("CMR",K926),99)=99,IF(IFERROR(SEARCH("Suspected CMR",S926),99)=99,IF(IFERROR(SEARCH("CMR",S926),99)=99,0,Scoring!$E$8),Scoring!$E$9),Scoring!$E$8)</f>
        <v>0</v>
      </c>
      <c r="Z926" s="78">
        <f>IF(IFERROR(SEARCH("H350",N926),99)=99,IF(IFERROR(SEARCH("H350",O926),99)=99,IF(IFERROR(SEARCH("H350",Q926),99)=99,IF(IFERROR(SEARCH("H350",M926),99)=99,IF(IFERROR(SEARCH("H350",R926),99)=99,IF(IFERROR(SEARCH("H351",N926),99)=99,IF(IFERROR(SEARCH("H351",O926),99)=99,IF(IFERROR(SEARCH("H351",Q926),99)=99,IF(IFERROR(SEARCH("H351",M926),99)=99,IF(IFERROR(SEARCH("H351",R926),99)=99,IF(IFERROR(SEARCH("carcinogenic",P926),99)=99,IF(IFERROR(SEARCH("suspected carcinogenic",S926),99)=99,0,Scoring!$E$12),Scoring!$E$11),Scoring!$E$10),Scoring!$E$10),Scoring!$E$10),Scoring!$E$10),Scoring!$E$10),Scoring!$E$10),Scoring!$E$10),Scoring!$E$10),Scoring!$E$10),Scoring!$E$10)</f>
        <v>0</v>
      </c>
      <c r="AA926" s="78">
        <f>IF(IFERROR(SEARCH("H340",N926),99)=99,IF(IFERROR(SEARCH("H340",O926),99)=99,IF(IFERROR(SEARCH("H340",Q926),99)=99,IF(IFERROR(SEARCH("H340",M926),99)=99,IF(IFERROR(SEARCH("H340",R926),99)=99,IF(IFERROR(SEARCH("H341",N926),99)=99,IF(IFERROR(SEARCH("H341",O926),99)=99,IF(IFERROR(SEARCH("H341",Q926),99)=99,IF(IFERROR(SEARCH("H341",M926),99)=99,IF(IFERROR(SEARCH("H341",R926),99)=99,IF(IFERROR(SEARCH("mutagenic",P926),99)=99,IF(IFERROR(SEARCH("suspected mutagenic",S926),99)=99,0,Scoring!$E$15),Scoring!$E$14),Scoring!$E$13),Scoring!$E$13),Scoring!$E$13),Scoring!$E$13),Scoring!$E$13),Scoring!$E$13),Scoring!$E$13),Scoring!$E$13),Scoring!$E$13),Scoring!$E$13)</f>
        <v>0</v>
      </c>
      <c r="AB926" s="78">
        <f>IF(IFERROR(SEARCH("H360",N926),99)=99,IF(IFERROR(SEARCH("H360",O926),99)=99,IF(IFERROR(SEARCH("H360",Q926),99)=99,IF(IFERROR(SEARCH("H360",M926),99)=99,IF(IFERROR(SEARCH("H360",R926),99)=99,IF(IFERROR(SEARCH("H361",N926),99)=99,IF(IFERROR(SEARCH("H361",O926),99)=99,IF(IFERROR(SEARCH("H361",Q926),99)=99,IF(IFERROR(SEARCH("H361",M926),99)=99,IF(IFERROR(SEARCH("H361",R926),99)=99,IF(IFERROR(SEARCH("reproduction",P926),99)=99,IF(IFERROR(SEARCH("suspected reprotoxic",S926),99)=99,IF(IFERROR(SEARCH("reprotoxic",S926),99)=99,IF(IFERROR(SEARCH("reprotoxic",K926),99)=99,0,Scoring!$E$18),Scoring!$E$18),Scoring!$E$19),Scoring!$E$17),Scoring!$E$16),Scoring!$E$16),Scoring!$E$16),Scoring!$E$16),Scoring!$E$16),Scoring!$E$16),Scoring!$E$16),Scoring!$E$16),Scoring!$E$16),Scoring!$E$16)</f>
        <v>0</v>
      </c>
      <c r="AC926" s="78">
        <f>IF(IFERROR(SEARCH("57f",L926),99)=99,IF(IFERROR(SEARCH("57(f)",P926),99)=99,0,Scoring!$E$20),Scoring!$E$20)</f>
        <v>0</v>
      </c>
      <c r="AD926" s="78">
        <f>IF(IFERROR(SEARCH("CAT1",T926),99)=99,IF(IFERROR(SEARCH("CAT2",T926),99)=99,IF(IFERROR(SEARCH("CAT3",T926),99)=99,IF(IFERROR(SEARCH("concluded to be endocrine",K926),99)=99,IF(IFERROR(SEARCH("categorised as endocrine",K926),99)=99,IF(IFERROR(SEARCH("endocrine disrupting",P926),99)=99,IF(IFERROR(SEARCH("endocrine disrupting",K926),99)=99,IF(IFERROR(SEARCH("suspected endocrine",S926),99)=99,IF(IFERROR(SEARCH("potential endocrine",S926),99)=99,0,Scoring!$E$25),Scoring!$E$25),Scoring!$E$24),Scoring!$E$24),Scoring!$E$24),Scoring!$E$24),Scoring!$E$23),Scoring!$E$22),Scoring!$E$21)</f>
        <v>0</v>
      </c>
      <c r="AE926" s="78">
        <f>IF(IFERROR(SEARCH("suspected sensitiser",S926),99)=99,IF(IFERROR(SEARCH("sensitiser",S926),99)=99,IF(IFERROR(SEARCH("other hazard based concern",S926),99)=99,0,Scoring!$E$28),Scoring!$E$26),Scoring!$E$27)</f>
        <v>0.6</v>
      </c>
      <c r="AF926" s="78">
        <f>IF(IFERROR(M926,1)=1,IF(IFERROR(N926,1)=1,IF(IFERROR(O926,1)=1,IF(IFERROR(Q926,1)=1,IF(IFERROR(R926,1)=1,IF(IFERROR(T926,1)=1,IF(IFERROR(K926,1)=1,IF(IFERROR(P926,1)=1,IF(IFERROR(S926,1)=1,Scoring!$E$29,0),0),0),0),0),0),0),0),0)</f>
        <v>0</v>
      </c>
      <c r="AG926" s="78">
        <f t="shared" si="69"/>
        <v>1.6</v>
      </c>
      <c r="AI926" s="93"/>
      <c r="AJ926" s="94"/>
      <c r="AK926" s="76"/>
      <c r="AL926" s="75"/>
      <c r="AN926" s="79"/>
      <c r="AO926" s="79"/>
      <c r="AP926" s="79"/>
      <c r="AQ926" s="79"/>
      <c r="AR926" s="79"/>
      <c r="AS926" s="78"/>
      <c r="AU926" s="79">
        <f>IF(IFERROR(F926,99)=99,IF(IFERROR(G926,99)=99,IF(IFERROR(H926,99)=99,IF(IFERROR(I926,99)=99,IF(IFERROR(E926,99)=99,IF(IFERROR(J926,99)=99,0,Scoring!$B$7),Scoring!$B$3),Scoring!$B$2),Scoring!$B$6),Scoring!$B$5),Scoring!$B$4)</f>
        <v>0.5</v>
      </c>
      <c r="AV926" s="78">
        <f t="shared" si="70"/>
        <v>0.8</v>
      </c>
      <c r="AW926" s="78"/>
      <c r="AX926" s="66"/>
      <c r="AY926" s="78"/>
      <c r="AZ926" s="76"/>
      <c r="BB926" s="76"/>
    </row>
    <row r="927" spans="1:54" x14ac:dyDescent="0.25">
      <c r="A927" s="77" t="s">
        <v>3039</v>
      </c>
      <c r="B927" s="76" t="str">
        <f t="shared" ref="B927:B932" si="72">C927</f>
        <v>201-559-5</v>
      </c>
      <c r="C927" s="77" t="s">
        <v>2387</v>
      </c>
      <c r="D927" s="77" t="s">
        <v>2388</v>
      </c>
      <c r="E927" s="76" t="str">
        <f>IF(C927="-",IF(A927="-",VLOOKUP(D927,'sin-list 180320_update'!$C$2:$C$835,1,FALSE),VLOOKUP(A927,'sin-list 180320_update'!$A$2:$A$835,1,FALSE)),VLOOKUP(C927,'sin-list 180320_update'!$B$2:$B$835,1,FALSE))</f>
        <v>201-559-5</v>
      </c>
      <c r="F927" s="76" t="e">
        <f>IF($C927="-",IF($A927="-",VLOOKUP($D927,'REACH Bilaga XVII_update'!$A$5:$A$131,1,FALSE),VLOOKUP($A927,'REACH Bilaga XVII_update'!$C$5:$C$131,1,FALSE)),VLOOKUP($C927,'REACH Bilaga XVII_update'!$B$5:$B$131,1,FALSE))</f>
        <v>#N/A</v>
      </c>
      <c r="G927" s="76" t="str">
        <f>IF($C927="-",IF($A927="-",VLOOKUP($D927,' REACH Bilaga 59_update'!$A$5:$A$210,1,FALSE),VLOOKUP($A927,' REACH Bilaga 59_update'!$D$5:$D$210,1,FALSE)),VLOOKUP($C927,' REACH Bilaga 59_update'!$C$5:$C$210,1,FALSE))</f>
        <v>201-559-5</v>
      </c>
      <c r="H927" s="76" t="str">
        <f>IF($C927="-",IF($A927="-",VLOOKUP($D927,'REACH Bilaga XIV_update'!$A$5:$A$110,1,FALSE),VLOOKUP($A927,'REACH Bilaga XIV_update'!$D$5:$D$110,1,FALSE)),VLOOKUP($C927,'REACH Bilaga XIV_update'!$C$5:$C$110,1,FALSE))</f>
        <v>201-559-5</v>
      </c>
      <c r="I927" s="76" t="e">
        <f>IF($C927="-",IF($A927="-",VLOOKUP($D927,CoRAP_update!$A$5:$A$376,1,FALSE),VLOOKUP($A927,CoRAP_update!$D$5:$D$376,1,FALSE)),VLOOKUP($C927,CoRAP_update!$C$5:$C$376,1,FALSE))</f>
        <v>#N/A</v>
      </c>
      <c r="J927" s="76" t="e">
        <f>IF($C927="-",IF($A927="-",VLOOKUP($D927,EDC_update!$C$2:$C$450,1,FALSE),VLOOKUP($A927,EDC_update!$B$2:$B$450,1,FALSE)),VLOOKUP($C927,EDC_update!$L$2:$L$450,1,FALSE))</f>
        <v>#N/A</v>
      </c>
      <c r="K927" s="76" t="str">
        <f>IF($C927="-",IF($A927="-",IF(VLOOKUP($D927,'sin-list 180320_update'!$C$2:$S$835,3,FALSE)="",NA(),VLOOKUP($D927,'sin-list 180320_update'!$C$2:$S$835,3,FALSE)),IF(VLOOKUP($A927,'sin-list 180320_update'!$A$2:$S$835,5,FALSE)="",NA(),VLOOKUP($A927,'sin-list 180320_update'!$A$2:$S$835,5,FALSE))),IF(VLOOKUP($C927,'sin-list 180320_update'!$B$2:$S$835,4,FALSE)="",NA(),VLOOKUP($C927,'sin-list 180320_update'!$B$2:$S$835,4,FALSE)))</f>
        <v>Dihexyl phthalate (DnHP) is an endocrine disruptor with thyroid and antiandrogen activity, affecting several body functions including reproduction, development and metabolism. It is categorized as an endocrine disruptor in the EU Commission EDC database.</v>
      </c>
      <c r="L927" s="76" t="str">
        <f>IF($C927="-",IF($A927="-",VLOOKUP($D927,'sin-list 180320_update'!$C$2:$S$835,6,FALSE),VLOOKUP($A927,'sin-list 180320_update'!$A$2:$S$835,8,FALSE)),VLOOKUP($C927,'sin-list 180320_update'!$B$2:$S$835,7,FALSE))</f>
        <v>Repr. 1B</v>
      </c>
      <c r="M927" s="76" t="str">
        <f>IF($C927="-",IF($A927="-",IF(VLOOKUP($D927,'sin-list 180320_update'!$C$2:$S$835,8,FALSE)="",NA(),VLOOKUP($D927,'sin-list 180320_update'!$C$2:$S$835,8,FALSE)),IF(VLOOKUP($A927,'sin-list 180320_update'!$A$2:$S$835,10,FALSE)="",NA(),VLOOKUP($A927,'sin-list 180320_update'!$A$2:$S$835,10,FALSE))),IF(VLOOKUP($C927,'sin-list 180320_update'!$B$2:$S$835,9,FALSE)="",NA(),VLOOKUP($C927,'sin-list 180320_update'!$B$2:$S$835,9,FALSE)))</f>
        <v>H360FD</v>
      </c>
      <c r="N927" s="76" t="e">
        <f>IF($C927="-",IF($A927="-",IF(VLOOKUP($D927,'REACH Bilaga XVII_update'!$A$5:$E$131,4,FALSE)="",NA(),VLOOKUP($D927,'REACH Bilaga XVII_update'!$A$5:$E$131,4,FALSE)),IF(VLOOKUP($A927,'REACH Bilaga XVII_update'!$C$5:$D$131,2,FALSE)="",NA(),VLOOKUP($A927,'REACH Bilaga XVII_update'!$C$5:$D$131,2,FALSE))),IF(VLOOKUP($C927,'REACH Bilaga XVII_update'!$B$5:$D$131,3,FALSE)="",NA(),VLOOKUP($C927,'REACH Bilaga XVII_update'!$B$5:$D$131,3,FALSE)))</f>
        <v>#N/A</v>
      </c>
      <c r="O927" s="76" t="str">
        <f>IF($C927="-",IF($A927="-",IF(VLOOKUP($D927,' REACH Bilaga 59_update'!$A$5:$E$210,5,FALSE)="",NA(),VLOOKUP($D927,' REACH Bilaga 59_update'!$A$5:$E$210,5,FALSE)),IF(VLOOKUP($A927,' REACH Bilaga 59_update'!$D$5:$E$210,2,FALSE)="",NA(),VLOOKUP($A927,' REACH Bilaga 59_update'!$D$5:$E$210,2,FALSE))),IF(VLOOKUP($C927,' REACH Bilaga 59_update'!$C$5:$E$210,3,FALSE)="",NA(),VLOOKUP($C927,' REACH Bilaga 59_update'!$C$5:$E$210,3,FALSE)))</f>
        <v>H360FD</v>
      </c>
      <c r="P927" s="76" t="str">
        <f>IF(C927="-",IF(A927="-",IFERROR(VLOOKUP($D927,' REACH Bilaga 59_update'!$A$5:$F$210,MATCH(Sammanfattning!P$1,' REACH Bilaga 59_update'!$A$4:$F$4,0),FALSE),VLOOKUP($D927,'REACH Bilaga XIV_update'!$A$4:$H$110,MATCH(Sammanfattning!P$1,'REACH Bilaga XIV_update'!$A$4:$H$4,0),FALSE)),IFERROR(VLOOKUP($A927,' REACH Bilaga 59_update'!$D$5:$F$210,MATCH(Sammanfattning!P$1,' REACH Bilaga 59_update'!$D$4:$F$4,0),FALSE),VLOOKUP($A927,'REACH Bilaga XIV_update'!$D$4:$H$110,MATCH(Sammanfattning!P$1,'REACH Bilaga XIV_update'!$D$4:$H$4,0),FALSE))),IFERROR(VLOOKUP($C927,' REACH Bilaga 59_update'!$C$5:$F$210,MATCH(Sammanfattning!P$1,' REACH Bilaga 59_update'!$C$4:$F$4,0),FALSE),VLOOKUP($C927,'REACH Bilaga XIV_update'!$C$4:$H$110,MATCH(Sammanfattning!P$1,'REACH Bilaga XIV_update'!$C$4:$H$4,0),FALSE)))</f>
        <v>Toxic for reproduction (Article 57c)</v>
      </c>
      <c r="Q927" s="76" t="e">
        <f>IF($C927="-",IF($A927="-",IF(VLOOKUP($D927,'REACH Bilaga XIV_update'!$A$5:$I$110,9,FALSE)="",NA(),VLOOKUP($D927,'REACH Bilaga XIV_update'!$A$5:$I$110,9,FALSE)),IF(VLOOKUP($A927,'REACH Bilaga XIV_update'!$D$5:$I$110,6,FALSE)="",NA(),VLOOKUP($A927,'REACH Bilaga XIV_update'!$D$5:$I$110,6,FALSE))),IF(VLOOKUP($C927,'REACH Bilaga XIV_update'!$C$5:$I$110,7,FALSE)="",NA(),VLOOKUP($C927,'REACH Bilaga XIV_update'!$C$5:$I$110,7,FALSE)))</f>
        <v>#N/A</v>
      </c>
      <c r="R927" s="76" t="e">
        <f>IF($C927="-",IF($A927="-",IF(VLOOKUP($D927,CoRAP_update!$A$5:$O$376,15,FALSE)="",NA(),VLOOKUP($D927,CoRAP_update!$A$5:$O$376,15,FALSE)),IF(VLOOKUP($A927,CoRAP_update!$D$5:$O$376,12,FALSE)="",NA(),VLOOKUP($A927,CoRAP_update!$D$5:$O$376,12,FALSE))),IF(VLOOKUP($C927,CoRAP_update!$C$5:$O$376,13,FALSE)="",NA(),VLOOKUP($C927,CoRAP_update!$C$5:$O$376,13,FALSE)))</f>
        <v>#N/A</v>
      </c>
      <c r="S927" s="144" t="e">
        <f>IF($C927="-",IF($A927="-",VLOOKUP($D927,CoRAP_update!$A$5:$J$376,MATCH(Sammanfattning!S$1,CoRAP_update!$A$4:$J$4,0),FALSE),VLOOKUP($A927,CoRAP_update!$D$5:$J$376,MATCH(Sammanfattning!S$1,CoRAP_update!$D$4:$J$4,0),FALSE)),VLOOKUP($C927,CoRAP_update!$C$5:$J$376,MATCH(Sammanfattning!S$1,CoRAP_update!$C$4:$J$4,0),FALSE))</f>
        <v>#N/A</v>
      </c>
      <c r="T927" s="76" t="str">
        <f>IF($A927="-",VLOOKUP($D927,EDC_update!$C$2:$F$450,4,FALSE),VLOOKUP($A927,EDC_update!$B$2:$F$450,5,FALSE))</f>
        <v>CAT2</v>
      </c>
      <c r="V927" s="78">
        <f>IF(IFERROR(SEARCH("PBT",P927),99)=99,IF(IFERROR(SEARCH("suspected PBT",S927),99)=99,IF(IFERROR(SEARCH("concluded to be PBT",K927),99)=99,IF(IFERROR(SEARCH("PBT",S927),99)=99,IF(IFERROR(SEARCH("PBT cand",L927),99)=99,IF(IFERROR(SEARCH("PBT",L927),99)=99,IF(IFERROR(SEARCH("persistent, bioackumulative and toxic properties",K927),99)=99,0,Scoring!$E$3),Scoring!$E$3),Scoring!$E$7),Scoring!$E$3),Scoring!$E$5),Scoring!$E$6),Scoring!$E$3)</f>
        <v>0</v>
      </c>
      <c r="W927" s="78">
        <f>IF(IFERROR(SEARCH("vPvB",P927),99)=99,IF(IFERROR(SEARCH("suspected pbt/vPvB",S927),99)=99,IF(IFERROR(SEARCH("vPvB",S927),99)=99,IF(IFERROR(SEARCH("concluded to be a vPvB",S927),99)=99,IF(IFERROR(SEARCH("identified as vPvB",K927),99)=99,IF(IFERROR(SEARCH("concluded to be a vPvB",K927),99)=99,IF(IFERROR(SEARCH("concluded to be both pbt and vPvB",S927),99)=99,IF(IFERROR(SEARCH("concluded to be both pbt and vPvB",K927),99)=99,0,Scoring!$E$5),Scoring!$E$5),Scoring!$E$5),Scoring!$E$5),Scoring!$E$5),Scoring!$E$4),Scoring!$E$6),Scoring!$E$4)</f>
        <v>0</v>
      </c>
      <c r="X927" s="78">
        <f>IF(IFERROR(SEARCH("H410",N927),99)=99,IF(IFERROR(SEARCH("H410",O927),99)=99,IF(IFERROR(SEARCH("H410",Q927),99)=99,IF(IFERROR(SEARCH("H410",M927),99)=99,IF(IFERROR(SEARCH("H410",R927),99)=99,IF(IFERROR(SEARCH("H411",N927),99)=99,IF(IFERROR(SEARCH("H411",O927),99)=99,IF(IFERROR(SEARCH("H411",Q927),99)=99,IF(IFERROR(SEARCH("H411",M927),99)=99,IF(IFERROR(SEARCH("H411",R927),99)=99,IF(IFERROR(SEARCH("H413",N927),99)=99,IF(IFERROR(SEARCH("H413",O927),99)=99,IF(IFERROR(SEARCH("H413",Q927),99)=99,IF(IFERROR(SEARCH("H413",M927),99)=99,IF(IFERROR(SEARCH("H413",R927),99)=99,IF(IFERROR(SEARCH("H412",N927),99)=99,IF(IFERROR(SEARCH("H412",O927),99)=99,IF(IFERROR(SEARCH("H412",Q927),99)=99,IF(IFERROR(SEARCH("H412",M927),99)=99,IF(IFERROR(SEARCH("H412",R927),99)=99,0,Scoring!$E$2),Scoring!$E$2),Scoring!$E$2),Scoring!$E$2),Scoring!$E$2),Scoring!$E$2),Scoring!$E$2),Scoring!$E$2),Scoring!$E$2),Scoring!$E$2),Scoring!$E$2),Scoring!$E$2),Scoring!$E$2),Scoring!$E$2),Scoring!$E$2),Scoring!$E$2),Scoring!$E$2),Scoring!$E$2),Scoring!$E$2),Scoring!$E$2)</f>
        <v>0</v>
      </c>
      <c r="Y927" s="78">
        <f>IF(IFERROR(SEARCH("CMR",K927),99)=99,IF(IFERROR(SEARCH("Suspected CMR",S927),99)=99,IF(IFERROR(SEARCH("CMR",S927),99)=99,0,Scoring!$E$8),Scoring!$E$9),Scoring!$E$8)</f>
        <v>0</v>
      </c>
      <c r="Z927" s="78">
        <f>IF(IFERROR(SEARCH("H350",N927),99)=99,IF(IFERROR(SEARCH("H350",O927),99)=99,IF(IFERROR(SEARCH("H350",Q927),99)=99,IF(IFERROR(SEARCH("H350",M927),99)=99,IF(IFERROR(SEARCH("H350",R927),99)=99,IF(IFERROR(SEARCH("H351",N927),99)=99,IF(IFERROR(SEARCH("H351",O927),99)=99,IF(IFERROR(SEARCH("H351",Q927),99)=99,IF(IFERROR(SEARCH("H351",M927),99)=99,IF(IFERROR(SEARCH("H351",R927),99)=99,IF(IFERROR(SEARCH("carcinogenic",P927),99)=99,IF(IFERROR(SEARCH("suspected carcinogenic",S927),99)=99,0,Scoring!$E$12),Scoring!$E$11),Scoring!$E$10),Scoring!$E$10),Scoring!$E$10),Scoring!$E$10),Scoring!$E$10),Scoring!$E$10),Scoring!$E$10),Scoring!$E$10),Scoring!$E$10),Scoring!$E$10)</f>
        <v>0</v>
      </c>
      <c r="AA927" s="78">
        <f>IF(IFERROR(SEARCH("H340",N927),99)=99,IF(IFERROR(SEARCH("H340",O927),99)=99,IF(IFERROR(SEARCH("H340",Q927),99)=99,IF(IFERROR(SEARCH("H340",M927),99)=99,IF(IFERROR(SEARCH("H340",R927),99)=99,IF(IFERROR(SEARCH("H341",N927),99)=99,IF(IFERROR(SEARCH("H341",O927),99)=99,IF(IFERROR(SEARCH("H341",Q927),99)=99,IF(IFERROR(SEARCH("H341",M927),99)=99,IF(IFERROR(SEARCH("H341",R927),99)=99,IF(IFERROR(SEARCH("mutagenic",P927),99)=99,IF(IFERROR(SEARCH("suspected mutagenic",S927),99)=99,0,Scoring!$E$15),Scoring!$E$14),Scoring!$E$13),Scoring!$E$13),Scoring!$E$13),Scoring!$E$13),Scoring!$E$13),Scoring!$E$13),Scoring!$E$13),Scoring!$E$13),Scoring!$E$13),Scoring!$E$13)</f>
        <v>0</v>
      </c>
      <c r="AB927" s="78">
        <f>IF(IFERROR(SEARCH("H360",N927),99)=99,IF(IFERROR(SEARCH("H360",O927),99)=99,IF(IFERROR(SEARCH("H360",Q927),99)=99,IF(IFERROR(SEARCH("H360",M927),99)=99,IF(IFERROR(SEARCH("H360",R927),99)=99,IF(IFERROR(SEARCH("H361",N927),99)=99,IF(IFERROR(SEARCH("H361",O927),99)=99,IF(IFERROR(SEARCH("H361",Q927),99)=99,IF(IFERROR(SEARCH("H361",M927),99)=99,IF(IFERROR(SEARCH("H361",R927),99)=99,IF(IFERROR(SEARCH("reproduction",P927),99)=99,IF(IFERROR(SEARCH("suspected reprotoxic",S927),99)=99,IF(IFERROR(SEARCH("reprotoxic",S927),99)=99,IF(IFERROR(SEARCH("reprotoxic",K927),99)=99,0,Scoring!$E$18),Scoring!$E$18),Scoring!$E$19),Scoring!$E$17),Scoring!$E$16),Scoring!$E$16),Scoring!$E$16),Scoring!$E$16),Scoring!$E$16),Scoring!$E$16),Scoring!$E$16),Scoring!$E$16),Scoring!$E$16),Scoring!$E$16)</f>
        <v>1</v>
      </c>
      <c r="AC927" s="78">
        <f>IF(IFERROR(SEARCH("57f",L927),99)=99,IF(IFERROR(SEARCH("57(f)",P927),99)=99,0,Scoring!$E$20),Scoring!$E$20)</f>
        <v>0</v>
      </c>
      <c r="AD927" s="78">
        <f>IF(IFERROR(SEARCH("CAT1",T927),99)=99,IF(IFERROR(SEARCH("CAT2",T927),99)=99,IF(IFERROR(SEARCH("CAT3",T927),99)=99,IF(IFERROR(SEARCH("concluded to be endocrine",K927),99)=99,IF(IFERROR(SEARCH("categorised as endocrine",K927),99)=99,IF(IFERROR(SEARCH("endocrine disrupting",P927),99)=99,IF(IFERROR(SEARCH("endocrine disrupting",K927),99)=99,IF(IFERROR(SEARCH("suspected endocrine",S927),99)=99,IF(IFERROR(SEARCH("potential endocrine",S927),99)=99,0,Scoring!$E$25),Scoring!$E$25),Scoring!$E$24),Scoring!$E$24),Scoring!$E$24),Scoring!$E$24),Scoring!$E$23),Scoring!$E$22),Scoring!$E$21)</f>
        <v>0.5</v>
      </c>
      <c r="AE927" s="78">
        <f>IF(IFERROR(SEARCH("suspected sensitiser",S927),99)=99,IF(IFERROR(SEARCH("sensitiser",S927),99)=99,IF(IFERROR(SEARCH("other hazard based concern",S927),99)=99,0,Scoring!$E$28),Scoring!$E$26),Scoring!$E$27)</f>
        <v>0</v>
      </c>
      <c r="AF927" s="78">
        <f>IF(IFERROR(M927,1)=1,IF(IFERROR(N927,1)=1,IF(IFERROR(O927,1)=1,IF(IFERROR(Q927,1)=1,IF(IFERROR(R927,1)=1,IF(IFERROR(T927,1)=1,IF(IFERROR(K927,1)=1,IF(IFERROR(P927,1)=1,IF(IFERROR(S927,1)=1,Scoring!$E$29,0),0),0),0),0),0),0),0),0)</f>
        <v>0</v>
      </c>
      <c r="AG927" s="78">
        <f t="shared" si="69"/>
        <v>1.5</v>
      </c>
      <c r="AI927" s="93"/>
      <c r="AJ927" s="94"/>
      <c r="AK927" s="76"/>
      <c r="AL927" s="75"/>
      <c r="AN927" s="79"/>
      <c r="AO927" s="79"/>
      <c r="AP927" s="79"/>
      <c r="AQ927" s="79"/>
      <c r="AR927" s="79"/>
      <c r="AS927" s="78"/>
      <c r="AU927" s="79">
        <f>IF(IFERROR(F927,99)=99,IF(IFERROR(G927,99)=99,IF(IFERROR(H927,99)=99,IF(IFERROR(I927,99)=99,IF(IFERROR(E927,99)=99,IF(IFERROR(J927,99)=99,0,Scoring!$B$7),Scoring!$B$3),Scoring!$B$2),Scoring!$B$6),Scoring!$B$5),Scoring!$B$4)</f>
        <v>1</v>
      </c>
      <c r="AV927" s="78">
        <f t="shared" si="70"/>
        <v>1.5</v>
      </c>
      <c r="AW927" s="78"/>
      <c r="AX927" s="66"/>
      <c r="AY927" s="78"/>
      <c r="AZ927" s="76"/>
      <c r="BA927" s="76"/>
      <c r="BB927" s="76"/>
    </row>
    <row r="928" spans="1:54" x14ac:dyDescent="0.25">
      <c r="A928" s="77" t="s">
        <v>4808</v>
      </c>
      <c r="B928" s="76" t="str">
        <f t="shared" si="72"/>
        <v>205-031-5</v>
      </c>
      <c r="C928" s="77" t="s">
        <v>712</v>
      </c>
      <c r="D928" s="77" t="s">
        <v>713</v>
      </c>
      <c r="E928" s="76" t="str">
        <f>IF(C928="-",IF(A928="-",VLOOKUP(D928,'sin-list 180320_update'!$C$2:$C$835,1,FALSE),VLOOKUP(A928,'sin-list 180320_update'!$A$2:$A$835,1,FALSE)),VLOOKUP(C928,'sin-list 180320_update'!$B$2:$B$835,1,FALSE))</f>
        <v>205-031-5</v>
      </c>
      <c r="F928" s="76" t="e">
        <f>IF($C928="-",IF($A928="-",VLOOKUP($D928,'REACH Bilaga XVII_update'!$A$5:$A$131,1,FALSE),VLOOKUP($A928,'REACH Bilaga XVII_update'!$C$5:$C$131,1,FALSE)),VLOOKUP($C928,'REACH Bilaga XVII_update'!$B$5:$B$131,1,FALSE))</f>
        <v>#N/A</v>
      </c>
      <c r="G928" s="76" t="e">
        <f>IF($C928="-",IF($A928="-",VLOOKUP($D928,' REACH Bilaga 59_update'!$A$5:$A$210,1,FALSE),VLOOKUP($A928,' REACH Bilaga 59_update'!$D$5:$D$210,1,FALSE)),VLOOKUP($C928,' REACH Bilaga 59_update'!$C$5:$C$210,1,FALSE))</f>
        <v>#N/A</v>
      </c>
      <c r="H928" s="76" t="e">
        <f>IF($C928="-",IF($A928="-",VLOOKUP($D928,'REACH Bilaga XIV_update'!$A$5:$A$110,1,FALSE),VLOOKUP($A928,'REACH Bilaga XIV_update'!$D$5:$D$110,1,FALSE)),VLOOKUP($C928,'REACH Bilaga XIV_update'!$C$5:$C$110,1,FALSE))</f>
        <v>#N/A</v>
      </c>
      <c r="I928" s="76" t="str">
        <f>IF($C928="-",IF($A928="-",VLOOKUP($D928,CoRAP_update!$A$5:$A$376,1,FALSE),VLOOKUP($A928,CoRAP_update!$D$5:$D$376,1,FALSE)),VLOOKUP($C928,CoRAP_update!$C$5:$C$376,1,FALSE))</f>
        <v>205-031-5</v>
      </c>
      <c r="J928" s="76" t="e">
        <f>IF($C928="-",IF($A928="-",VLOOKUP($D928,EDC_update!$C$2:$C$450,1,FALSE),VLOOKUP($A928,EDC_update!$B$2:$B$450,1,FALSE)),VLOOKUP($C928,EDC_update!$L$2:$L$450,1,FALSE))</f>
        <v>#N/A</v>
      </c>
      <c r="K928" s="76" t="str">
        <f>IF($C928="-",IF($A928="-",IF(VLOOKUP($D928,'sin-list 180320_update'!$C$2:$S$835,3,FALSE)="",NA(),VLOOKUP($D928,'sin-list 180320_update'!$C$2:$S$835,3,FALSE)),IF(VLOOKUP($A928,'sin-list 180320_update'!$A$2:$S$835,5,FALSE)="",NA(),VLOOKUP($A928,'sin-list 180320_update'!$A$2:$S$835,5,FALSE))),IF(VLOOKUP($C928,'sin-list 180320_update'!$B$2:$S$835,4,FALSE)="",NA(),VLOOKUP($C928,'sin-list 180320_update'!$B$2:$S$835,4,FALSE)))</f>
        <v>Benzophenone-3 (BP-3) is an endocrine disruptor with estrogenic, antiandrogen and thyroid activity, affecting several body functions including development and immune function. The substance has been found in biomonitoring studies and in human milk and uri</v>
      </c>
      <c r="L928" s="76" t="str">
        <f>IF($C928="-",IF($A928="-",VLOOKUP($D928,'sin-list 180320_update'!$C$2:$S$835,6,FALSE),VLOOKUP($A928,'sin-list 180320_update'!$A$2:$S$835,8,FALSE)),VLOOKUP($C928,'sin-list 180320_update'!$B$2:$S$835,7,FALSE))</f>
        <v>Official classification missing - 57f substance</v>
      </c>
      <c r="M928" s="76" t="e">
        <f>IF($C928="-",IF($A928="-",IF(VLOOKUP($D928,'sin-list 180320_update'!$C$2:$S$835,8,FALSE)="",NA(),VLOOKUP($D928,'sin-list 180320_update'!$C$2:$S$835,8,FALSE)),IF(VLOOKUP($A928,'sin-list 180320_update'!$A$2:$S$835,10,FALSE)="",NA(),VLOOKUP($A928,'sin-list 180320_update'!$A$2:$S$835,10,FALSE))),IF(VLOOKUP($C928,'sin-list 180320_update'!$B$2:$S$835,9,FALSE)="",NA(),VLOOKUP($C928,'sin-list 180320_update'!$B$2:$S$835,9,FALSE)))</f>
        <v>#N/A</v>
      </c>
      <c r="N928" s="76" t="e">
        <f>IF($C928="-",IF($A928="-",IF(VLOOKUP($D928,'REACH Bilaga XVII_update'!$A$5:$E$131,4,FALSE)="",NA(),VLOOKUP($D928,'REACH Bilaga XVII_update'!$A$5:$E$131,4,FALSE)),IF(VLOOKUP($A928,'REACH Bilaga XVII_update'!$C$5:$D$131,2,FALSE)="",NA(),VLOOKUP($A928,'REACH Bilaga XVII_update'!$C$5:$D$131,2,FALSE))),IF(VLOOKUP($C928,'REACH Bilaga XVII_update'!$B$5:$D$131,3,FALSE)="",NA(),VLOOKUP($C928,'REACH Bilaga XVII_update'!$B$5:$D$131,3,FALSE)))</f>
        <v>#N/A</v>
      </c>
      <c r="O928" s="76" t="e">
        <f>IF($C928="-",IF($A928="-",IF(VLOOKUP($D928,' REACH Bilaga 59_update'!$A$5:$E$210,5,FALSE)="",NA(),VLOOKUP($D928,' REACH Bilaga 59_update'!$A$5:$E$210,5,FALSE)),IF(VLOOKUP($A928,' REACH Bilaga 59_update'!$D$5:$E$210,2,FALSE)="",NA(),VLOOKUP($A928,' REACH Bilaga 59_update'!$D$5:$E$210,2,FALSE))),IF(VLOOKUP($C928,' REACH Bilaga 59_update'!$C$5:$E$210,3,FALSE)="",NA(),VLOOKUP($C928,' REACH Bilaga 59_update'!$C$5:$E$210,3,FALSE)))</f>
        <v>#N/A</v>
      </c>
      <c r="P928" s="76" t="e">
        <f>IF(C928="-",IF(A928="-",IFERROR(VLOOKUP($D928,' REACH Bilaga 59_update'!$A$5:$F$210,MATCH(Sammanfattning!P$1,' REACH Bilaga 59_update'!$A$4:$F$4,0),FALSE),VLOOKUP($D928,'REACH Bilaga XIV_update'!$A$4:$H$110,MATCH(Sammanfattning!P$1,'REACH Bilaga XIV_update'!$A$4:$H$4,0),FALSE)),IFERROR(VLOOKUP($A928,' REACH Bilaga 59_update'!$D$5:$F$210,MATCH(Sammanfattning!P$1,' REACH Bilaga 59_update'!$D$4:$F$4,0),FALSE),VLOOKUP($A928,'REACH Bilaga XIV_update'!$D$4:$H$110,MATCH(Sammanfattning!P$1,'REACH Bilaga XIV_update'!$D$4:$H$4,0),FALSE))),IFERROR(VLOOKUP($C928,' REACH Bilaga 59_update'!$C$5:$F$210,MATCH(Sammanfattning!P$1,' REACH Bilaga 59_update'!$C$4:$F$4,0),FALSE),VLOOKUP($C928,'REACH Bilaga XIV_update'!$C$4:$H$110,MATCH(Sammanfattning!P$1,'REACH Bilaga XIV_update'!$C$4:$H$4,0),FALSE)))</f>
        <v>#N/A</v>
      </c>
      <c r="Q928" s="76" t="e">
        <f>IF($C928="-",IF($A928="-",IF(VLOOKUP($D928,'REACH Bilaga XIV_update'!$A$5:$I$110,9,FALSE)="",NA(),VLOOKUP($D928,'REACH Bilaga XIV_update'!$A$5:$I$110,9,FALSE)),IF(VLOOKUP($A928,'REACH Bilaga XIV_update'!$D$5:$I$110,6,FALSE)="",NA(),VLOOKUP($A928,'REACH Bilaga XIV_update'!$D$5:$I$110,6,FALSE))),IF(VLOOKUP($C928,'REACH Bilaga XIV_update'!$C$5:$I$110,7,FALSE)="",NA(),VLOOKUP($C928,'REACH Bilaga XIV_update'!$C$5:$I$110,7,FALSE)))</f>
        <v>#N/A</v>
      </c>
      <c r="R928" s="76" t="e">
        <f>IF($C928="-",IF($A928="-",IF(VLOOKUP($D928,CoRAP_update!$A$5:$O$376,15,FALSE)="",NA(),VLOOKUP($D928,CoRAP_update!$A$5:$O$376,15,FALSE)),IF(VLOOKUP($A928,CoRAP_update!$D$5:$O$376,12,FALSE)="",NA(),VLOOKUP($A928,CoRAP_update!$D$5:$O$376,12,FALSE))),IF(VLOOKUP($C928,CoRAP_update!$C$5:$O$376,13,FALSE)="",NA(),VLOOKUP($C928,CoRAP_update!$C$5:$O$376,13,FALSE)))</f>
        <v>#N/A</v>
      </c>
      <c r="S928" s="144" t="str">
        <f>IF($C928="-",IF($A928="-",VLOOKUP($D928,CoRAP_update!$A$5:$J$376,MATCH(Sammanfattning!S$1,CoRAP_update!$A$4:$J$4,0),FALSE),VLOOKUP($A928,CoRAP_update!$D$5:$J$376,MATCH(Sammanfattning!S$1,CoRAP_update!$D$4:$J$4,0),FALSE)),VLOOKUP($C928,CoRAP_update!$C$5:$J$376,MATCH(Sammanfattning!S$1,CoRAP_update!$C$4:$J$4,0),FALSE))</f>
        <v>Potential endocrine disruptor#Cumulative exposure#Exposure of environment#Exposure of sensitive populations#Exposure of workers#Wide dispersive use</v>
      </c>
      <c r="T928" s="76" t="str">
        <f>IF($A928="-",VLOOKUP($D928,EDC_update!$C$2:$F$450,4,FALSE),VLOOKUP($A928,EDC_update!$B$2:$F$450,5,FALSE))</f>
        <v>CAT2</v>
      </c>
      <c r="V928" s="78">
        <f>IF(IFERROR(SEARCH("PBT",P928),99)=99,IF(IFERROR(SEARCH("suspected PBT",S928),99)=99,IF(IFERROR(SEARCH("concluded to be PBT",K928),99)=99,IF(IFERROR(SEARCH("PBT",S928),99)=99,IF(IFERROR(SEARCH("PBT cand",L928),99)=99,IF(IFERROR(SEARCH("PBT",L928),99)=99,IF(IFERROR(SEARCH("persistent, bioackumulative and toxic properties",K928),99)=99,0,Scoring!$E$3),Scoring!$E$3),Scoring!$E$7),Scoring!$E$3),Scoring!$E$5),Scoring!$E$6),Scoring!$E$3)</f>
        <v>0</v>
      </c>
      <c r="W928" s="78">
        <f>IF(IFERROR(SEARCH("vPvB",P928),99)=99,IF(IFERROR(SEARCH("suspected pbt/vPvB",S928),99)=99,IF(IFERROR(SEARCH("vPvB",S928),99)=99,IF(IFERROR(SEARCH("concluded to be a vPvB",S928),99)=99,IF(IFERROR(SEARCH("identified as vPvB",K928),99)=99,IF(IFERROR(SEARCH("concluded to be a vPvB",K928),99)=99,IF(IFERROR(SEARCH("concluded to be both pbt and vPvB",S928),99)=99,IF(IFERROR(SEARCH("concluded to be both pbt and vPvB",K928),99)=99,0,Scoring!$E$5),Scoring!$E$5),Scoring!$E$5),Scoring!$E$5),Scoring!$E$5),Scoring!$E$4),Scoring!$E$6),Scoring!$E$4)</f>
        <v>0</v>
      </c>
      <c r="X928" s="78">
        <f>IF(IFERROR(SEARCH("H410",N928),99)=99,IF(IFERROR(SEARCH("H410",O928),99)=99,IF(IFERROR(SEARCH("H410",Q928),99)=99,IF(IFERROR(SEARCH("H410",M928),99)=99,IF(IFERROR(SEARCH("H410",R928),99)=99,IF(IFERROR(SEARCH("H411",N928),99)=99,IF(IFERROR(SEARCH("H411",O928),99)=99,IF(IFERROR(SEARCH("H411",Q928),99)=99,IF(IFERROR(SEARCH("H411",M928),99)=99,IF(IFERROR(SEARCH("H411",R928),99)=99,IF(IFERROR(SEARCH("H413",N928),99)=99,IF(IFERROR(SEARCH("H413",O928),99)=99,IF(IFERROR(SEARCH("H413",Q928),99)=99,IF(IFERROR(SEARCH("H413",M928),99)=99,IF(IFERROR(SEARCH("H413",R928),99)=99,IF(IFERROR(SEARCH("H412",N928),99)=99,IF(IFERROR(SEARCH("H412",O928),99)=99,IF(IFERROR(SEARCH("H412",Q928),99)=99,IF(IFERROR(SEARCH("H412",M928),99)=99,IF(IFERROR(SEARCH("H412",R928),99)=99,0,Scoring!$E$2),Scoring!$E$2),Scoring!$E$2),Scoring!$E$2),Scoring!$E$2),Scoring!$E$2),Scoring!$E$2),Scoring!$E$2),Scoring!$E$2),Scoring!$E$2),Scoring!$E$2),Scoring!$E$2),Scoring!$E$2),Scoring!$E$2),Scoring!$E$2),Scoring!$E$2),Scoring!$E$2),Scoring!$E$2),Scoring!$E$2),Scoring!$E$2)</f>
        <v>0</v>
      </c>
      <c r="Y928" s="78">
        <f>IF(IFERROR(SEARCH("CMR",K928),99)=99,IF(IFERROR(SEARCH("Suspected CMR",S928),99)=99,IF(IFERROR(SEARCH("CMR",S928),99)=99,0,Scoring!$E$8),Scoring!$E$9),Scoring!$E$8)</f>
        <v>0</v>
      </c>
      <c r="Z928" s="78">
        <f>IF(IFERROR(SEARCH("H350",N928),99)=99,IF(IFERROR(SEARCH("H350",O928),99)=99,IF(IFERROR(SEARCH("H350",Q928),99)=99,IF(IFERROR(SEARCH("H350",M928),99)=99,IF(IFERROR(SEARCH("H350",R928),99)=99,IF(IFERROR(SEARCH("H351",N928),99)=99,IF(IFERROR(SEARCH("H351",O928),99)=99,IF(IFERROR(SEARCH("H351",Q928),99)=99,IF(IFERROR(SEARCH("H351",M928),99)=99,IF(IFERROR(SEARCH("H351",R928),99)=99,IF(IFERROR(SEARCH("carcinogenic",P928),99)=99,IF(IFERROR(SEARCH("suspected carcinogenic",S928),99)=99,0,Scoring!$E$12),Scoring!$E$11),Scoring!$E$10),Scoring!$E$10),Scoring!$E$10),Scoring!$E$10),Scoring!$E$10),Scoring!$E$10),Scoring!$E$10),Scoring!$E$10),Scoring!$E$10),Scoring!$E$10)</f>
        <v>0</v>
      </c>
      <c r="AA928" s="78">
        <f>IF(IFERROR(SEARCH("H340",N928),99)=99,IF(IFERROR(SEARCH("H340",O928),99)=99,IF(IFERROR(SEARCH("H340",Q928),99)=99,IF(IFERROR(SEARCH("H340",M928),99)=99,IF(IFERROR(SEARCH("H340",R928),99)=99,IF(IFERROR(SEARCH("H341",N928),99)=99,IF(IFERROR(SEARCH("H341",O928),99)=99,IF(IFERROR(SEARCH("H341",Q928),99)=99,IF(IFERROR(SEARCH("H341",M928),99)=99,IF(IFERROR(SEARCH("H341",R928),99)=99,IF(IFERROR(SEARCH("mutagenic",P928),99)=99,IF(IFERROR(SEARCH("suspected mutagenic",S928),99)=99,0,Scoring!$E$15),Scoring!$E$14),Scoring!$E$13),Scoring!$E$13),Scoring!$E$13),Scoring!$E$13),Scoring!$E$13),Scoring!$E$13),Scoring!$E$13),Scoring!$E$13),Scoring!$E$13),Scoring!$E$13)</f>
        <v>0</v>
      </c>
      <c r="AB928" s="78">
        <f>IF(IFERROR(SEARCH("H360",N928),99)=99,IF(IFERROR(SEARCH("H360",O928),99)=99,IF(IFERROR(SEARCH("H360",Q928),99)=99,IF(IFERROR(SEARCH("H360",M928),99)=99,IF(IFERROR(SEARCH("H360",R928),99)=99,IF(IFERROR(SEARCH("H361",N928),99)=99,IF(IFERROR(SEARCH("H361",O928),99)=99,IF(IFERROR(SEARCH("H361",Q928),99)=99,IF(IFERROR(SEARCH("H361",M928),99)=99,IF(IFERROR(SEARCH("H361",R928),99)=99,IF(IFERROR(SEARCH("reproduction",P928),99)=99,IF(IFERROR(SEARCH("suspected reprotoxic",S928),99)=99,IF(IFERROR(SEARCH("reprotoxic",S928),99)=99,IF(IFERROR(SEARCH("reprotoxic",K928),99)=99,0,Scoring!$E$18),Scoring!$E$18),Scoring!$E$19),Scoring!$E$17),Scoring!$E$16),Scoring!$E$16),Scoring!$E$16),Scoring!$E$16),Scoring!$E$16),Scoring!$E$16),Scoring!$E$16),Scoring!$E$16),Scoring!$E$16),Scoring!$E$16)</f>
        <v>0</v>
      </c>
      <c r="AC928" s="78">
        <f>IF(IFERROR(SEARCH("57f",L928),99)=99,IF(IFERROR(SEARCH("57(f)",P928),99)=99,0,Scoring!$E$20),Scoring!$E$20)</f>
        <v>1</v>
      </c>
      <c r="AD928" s="78">
        <f>IF(IFERROR(SEARCH("CAT1",T928),99)=99,IF(IFERROR(SEARCH("CAT2",T928),99)=99,IF(IFERROR(SEARCH("CAT3",T928),99)=99,IF(IFERROR(SEARCH("concluded to be endocrine",K928),99)=99,IF(IFERROR(SEARCH("categorised as endocrine",K928),99)=99,IF(IFERROR(SEARCH("endocrine disrupting",P928),99)=99,IF(IFERROR(SEARCH("endocrine disrupting",K928),99)=99,IF(IFERROR(SEARCH("suspected endocrine",S928),99)=99,IF(IFERROR(SEARCH("potential endocrine",S928),99)=99,0,Scoring!$E$25),Scoring!$E$25),Scoring!$E$24),Scoring!$E$24),Scoring!$E$24),Scoring!$E$24),Scoring!$E$23),Scoring!$E$22),Scoring!$E$21)</f>
        <v>0.5</v>
      </c>
      <c r="AE928" s="78">
        <f>IF(IFERROR(SEARCH("suspected sensitiser",S928),99)=99,IF(IFERROR(SEARCH("sensitiser",S928),99)=99,IF(IFERROR(SEARCH("other hazard based concern",S928),99)=99,0,Scoring!$E$28),Scoring!$E$26),Scoring!$E$27)</f>
        <v>0</v>
      </c>
      <c r="AF928" s="78">
        <f>IF(IFERROR(M928,1)=1,IF(IFERROR(N928,1)=1,IF(IFERROR(O928,1)=1,IF(IFERROR(Q928,1)=1,IF(IFERROR(R928,1)=1,IF(IFERROR(T928,1)=1,IF(IFERROR(K928,1)=1,IF(IFERROR(P928,1)=1,IF(IFERROR(S928,1)=1,Scoring!$E$29,0),0),0),0),0),0),0),0),0)</f>
        <v>0</v>
      </c>
      <c r="AG928" s="78">
        <f t="shared" si="69"/>
        <v>1.5</v>
      </c>
      <c r="AI928" s="93"/>
      <c r="AJ928" s="94"/>
      <c r="AK928" s="76"/>
      <c r="AL928" s="75"/>
      <c r="AN928" s="79"/>
      <c r="AO928" s="79"/>
      <c r="AP928" s="79"/>
      <c r="AQ928" s="79"/>
      <c r="AR928" s="79"/>
      <c r="AS928" s="78"/>
      <c r="AU928" s="79">
        <f>IF(IFERROR(F928,99)=99,IF(IFERROR(G928,99)=99,IF(IFERROR(H928,99)=99,IF(IFERROR(I928,99)=99,IF(IFERROR(E928,99)=99,IF(IFERROR(J928,99)=99,0,Scoring!$B$7),Scoring!$B$3),Scoring!$B$2),Scoring!$B$6),Scoring!$B$5),Scoring!$B$4)</f>
        <v>0.5</v>
      </c>
      <c r="AV928" s="78">
        <f t="shared" si="70"/>
        <v>0.75</v>
      </c>
      <c r="AW928" s="78"/>
      <c r="AX928" s="66"/>
      <c r="AY928" s="78"/>
      <c r="AZ928" s="76"/>
      <c r="BA928" s="76"/>
      <c r="BB928" s="76"/>
    </row>
    <row r="929" spans="1:54" x14ac:dyDescent="0.25">
      <c r="A929" s="77" t="s">
        <v>4826</v>
      </c>
      <c r="B929" s="76" t="str">
        <f t="shared" si="72"/>
        <v>205-288-3</v>
      </c>
      <c r="C929" s="77" t="s">
        <v>792</v>
      </c>
      <c r="D929" s="77" t="s">
        <v>793</v>
      </c>
      <c r="E929" s="76" t="str">
        <f>IF(C929="-",IF(A929="-",VLOOKUP(D929,'sin-list 180320_update'!$C$2:$C$835,1,FALSE),VLOOKUP(A929,'sin-list 180320_update'!$A$2:$A$835,1,FALSE)),VLOOKUP(C929,'sin-list 180320_update'!$B$2:$B$835,1,FALSE))</f>
        <v>205-288-3</v>
      </c>
      <c r="F929" s="76" t="e">
        <f>IF($C929="-",IF($A929="-",VLOOKUP($D929,'REACH Bilaga XVII_update'!$A$5:$A$131,1,FALSE),VLOOKUP($A929,'REACH Bilaga XVII_update'!$C$5:$C$131,1,FALSE)),VLOOKUP($C929,'REACH Bilaga XVII_update'!$B$5:$B$131,1,FALSE))</f>
        <v>#N/A</v>
      </c>
      <c r="G929" s="76" t="e">
        <f>IF($C929="-",IF($A929="-",VLOOKUP($D929,' REACH Bilaga 59_update'!$A$5:$A$210,1,FALSE),VLOOKUP($A929,' REACH Bilaga 59_update'!$D$5:$D$210,1,FALSE)),VLOOKUP($C929,' REACH Bilaga 59_update'!$C$5:$C$210,1,FALSE))</f>
        <v>#N/A</v>
      </c>
      <c r="H929" s="76" t="e">
        <f>IF($C929="-",IF($A929="-",VLOOKUP($D929,'REACH Bilaga XIV_update'!$A$5:$A$110,1,FALSE),VLOOKUP($A929,'REACH Bilaga XIV_update'!$D$5:$D$110,1,FALSE)),VLOOKUP($C929,'REACH Bilaga XIV_update'!$C$5:$C$110,1,FALSE))</f>
        <v>#N/A</v>
      </c>
      <c r="I929" s="76" t="str">
        <f>IF($C929="-",IF($A929="-",VLOOKUP($D929,CoRAP_update!$A$5:$A$376,1,FALSE),VLOOKUP($A929,CoRAP_update!$D$5:$D$376,1,FALSE)),VLOOKUP($C929,CoRAP_update!$C$5:$C$376,1,FALSE))</f>
        <v>205-288-3</v>
      </c>
      <c r="J929" s="76" t="e">
        <f>IF($C929="-",IF($A929="-",VLOOKUP($D929,EDC_update!$C$2:$C$450,1,FALSE),VLOOKUP($A929,EDC_update!$B$2:$B$450,1,FALSE)),VLOOKUP($C929,EDC_update!$L$2:$L$450,1,FALSE))</f>
        <v>#N/A</v>
      </c>
      <c r="K929" s="76" t="str">
        <f>IF($C929="-",IF($A929="-",IF(VLOOKUP($D929,'sin-list 180320_update'!$C$2:$S$835,3,FALSE)="",NA(),VLOOKUP($D929,'sin-list 180320_update'!$C$2:$S$835,3,FALSE)),IF(VLOOKUP($A929,'sin-list 180320_update'!$A$2:$S$835,5,FALSE)="",NA(),VLOOKUP($A929,'sin-list 180320_update'!$A$2:$S$835,5,FALSE))),IF(VLOOKUP($C929,'sin-list 180320_update'!$B$2:$S$835,4,FALSE)="",NA(),VLOOKUP($C929,'sin-list 180320_update'!$B$2:$S$835,4,FALSE)))</f>
        <v>This substance has endocrine disrupting properties.In vivo exposure to the substance has resulted in decreased fertility, sperm abnormalities and skeletal, muscular and nervous abnormalities in rodent offspring. In vivo and in vitro studies show negative</v>
      </c>
      <c r="L929" s="76" t="str">
        <f>IF($C929="-",IF($A929="-",VLOOKUP($D929,'sin-list 180320_update'!$C$2:$S$835,6,FALSE),VLOOKUP($A929,'sin-list 180320_update'!$A$2:$S$835,8,FALSE)),VLOOKUP($C929,'sin-list 180320_update'!$B$2:$S$835,7,FALSE))</f>
        <v>Acute Tox. 4 *
Skin Sens. 1v
Eye Dam. 1
Acute Tox. 2 *
STOT SE 3
STOT RE 2 *
Aquatic Acute 1
Aquatic Chronic 1</v>
      </c>
      <c r="M929" s="76" t="str">
        <f>IF($C929="-",IF($A929="-",IF(VLOOKUP($D929,'sin-list 180320_update'!$C$2:$S$835,8,FALSE)="",NA(),VLOOKUP($D929,'sin-list 180320_update'!$C$2:$S$835,8,FALSE)),IF(VLOOKUP($A929,'sin-list 180320_update'!$A$2:$S$835,10,FALSE)="",NA(),VLOOKUP($A929,'sin-list 180320_update'!$A$2:$S$835,10,FALSE))),IF(VLOOKUP($C929,'sin-list 180320_update'!$B$2:$S$835,9,FALSE)="",NA(),VLOOKUP($C929,'sin-list 180320_update'!$B$2:$S$835,9,FALSE)))</f>
        <v>H302
H317
H318
H330
H335
H373 **
H400
H410</v>
      </c>
      <c r="N929" s="76" t="e">
        <f>IF($C929="-",IF($A929="-",IF(VLOOKUP($D929,'REACH Bilaga XVII_update'!$A$5:$E$131,4,FALSE)="",NA(),VLOOKUP($D929,'REACH Bilaga XVII_update'!$A$5:$E$131,4,FALSE)),IF(VLOOKUP($A929,'REACH Bilaga XVII_update'!$C$5:$D$131,2,FALSE)="",NA(),VLOOKUP($A929,'REACH Bilaga XVII_update'!$C$5:$D$131,2,FALSE))),IF(VLOOKUP($C929,'REACH Bilaga XVII_update'!$B$5:$D$131,3,FALSE)="",NA(),VLOOKUP($C929,'REACH Bilaga XVII_update'!$B$5:$D$131,3,FALSE)))</f>
        <v>#N/A</v>
      </c>
      <c r="O929" s="76" t="e">
        <f>IF($C929="-",IF($A929="-",IF(VLOOKUP($D929,' REACH Bilaga 59_update'!$A$5:$E$210,5,FALSE)="",NA(),VLOOKUP($D929,' REACH Bilaga 59_update'!$A$5:$E$210,5,FALSE)),IF(VLOOKUP($A929,' REACH Bilaga 59_update'!$D$5:$E$210,2,FALSE)="",NA(),VLOOKUP($A929,' REACH Bilaga 59_update'!$D$5:$E$210,2,FALSE))),IF(VLOOKUP($C929,' REACH Bilaga 59_update'!$C$5:$E$210,3,FALSE)="",NA(),VLOOKUP($C929,' REACH Bilaga 59_update'!$C$5:$E$210,3,FALSE)))</f>
        <v>#N/A</v>
      </c>
      <c r="P929" s="76" t="e">
        <f>IF(C929="-",IF(A929="-",IFERROR(VLOOKUP($D929,' REACH Bilaga 59_update'!$A$5:$F$210,MATCH(Sammanfattning!P$1,' REACH Bilaga 59_update'!$A$4:$F$4,0),FALSE),VLOOKUP($D929,'REACH Bilaga XIV_update'!$A$4:$H$110,MATCH(Sammanfattning!P$1,'REACH Bilaga XIV_update'!$A$4:$H$4,0),FALSE)),IFERROR(VLOOKUP($A929,' REACH Bilaga 59_update'!$D$5:$F$210,MATCH(Sammanfattning!P$1,' REACH Bilaga 59_update'!$D$4:$F$4,0),FALSE),VLOOKUP($A929,'REACH Bilaga XIV_update'!$D$4:$H$110,MATCH(Sammanfattning!P$1,'REACH Bilaga XIV_update'!$D$4:$H$4,0),FALSE))),IFERROR(VLOOKUP($C929,' REACH Bilaga 59_update'!$C$5:$F$210,MATCH(Sammanfattning!P$1,' REACH Bilaga 59_update'!$C$4:$F$4,0),FALSE),VLOOKUP($C929,'REACH Bilaga XIV_update'!$C$4:$H$110,MATCH(Sammanfattning!P$1,'REACH Bilaga XIV_update'!$C$4:$H$4,0),FALSE)))</f>
        <v>#N/A</v>
      </c>
      <c r="Q929" s="76" t="e">
        <f>IF($C929="-",IF($A929="-",IF(VLOOKUP($D929,'REACH Bilaga XIV_update'!$A$5:$I$110,9,FALSE)="",NA(),VLOOKUP($D929,'REACH Bilaga XIV_update'!$A$5:$I$110,9,FALSE)),IF(VLOOKUP($A929,'REACH Bilaga XIV_update'!$D$5:$I$110,6,FALSE)="",NA(),VLOOKUP($A929,'REACH Bilaga XIV_update'!$D$5:$I$110,6,FALSE))),IF(VLOOKUP($C929,'REACH Bilaga XIV_update'!$C$5:$I$110,7,FALSE)="",NA(),VLOOKUP($C929,'REACH Bilaga XIV_update'!$C$5:$I$110,7,FALSE)))</f>
        <v>#N/A</v>
      </c>
      <c r="R929" s="76" t="str">
        <f>IF($C929="-",IF($A929="-",IF(VLOOKUP($D929,CoRAP_update!$A$5:$O$376,15,FALSE)="",NA(),VLOOKUP($D929,CoRAP_update!$A$5:$O$376,15,FALSE)),IF(VLOOKUP($A929,CoRAP_update!$D$5:$O$376,12,FALSE)="",NA(),VLOOKUP($A929,CoRAP_update!$D$5:$O$376,12,FALSE))),IF(VLOOKUP($C929,CoRAP_update!$C$5:$O$376,13,FALSE)="",NA(),VLOOKUP($C929,CoRAP_update!$C$5:$O$376,13,FALSE)))</f>
        <v>H330
H302
H335
H373 **
H318
H317
H400
H410</v>
      </c>
      <c r="S929" s="144" t="str">
        <f>IF($C929="-",IF($A929="-",VLOOKUP($D929,CoRAP_update!$A$5:$J$376,MATCH(Sammanfattning!S$1,CoRAP_update!$A$4:$J$4,0),FALSE),VLOOKUP($A929,CoRAP_update!$D$5:$J$376,MATCH(Sammanfattning!S$1,CoRAP_update!$D$4:$J$4,0),FALSE)),VLOOKUP($C929,CoRAP_update!$C$5:$J$376,MATCH(Sammanfattning!S$1,CoRAP_update!$C$4:$J$4,0),FALSE))</f>
        <v>Potential endocrine disruptor#High RCR</v>
      </c>
      <c r="T929" s="76" t="str">
        <f>IF($A929="-",VLOOKUP($D929,EDC_update!$C$2:$F$450,4,FALSE),VLOOKUP($A929,EDC_update!$B$2:$F$450,5,FALSE))</f>
        <v>CAT2</v>
      </c>
      <c r="V929" s="78">
        <f>IF(IFERROR(SEARCH("PBT",P929),99)=99,IF(IFERROR(SEARCH("suspected PBT",S929),99)=99,IF(IFERROR(SEARCH("concluded to be PBT",K929),99)=99,IF(IFERROR(SEARCH("PBT",S929),99)=99,IF(IFERROR(SEARCH("PBT cand",L929),99)=99,IF(IFERROR(SEARCH("PBT",L929),99)=99,IF(IFERROR(SEARCH("persistent, bioackumulative and toxic properties",K929),99)=99,0,Scoring!$E$3),Scoring!$E$3),Scoring!$E$7),Scoring!$E$3),Scoring!$E$5),Scoring!$E$6),Scoring!$E$3)</f>
        <v>0</v>
      </c>
      <c r="W929" s="78">
        <f>IF(IFERROR(SEARCH("vPvB",P929),99)=99,IF(IFERROR(SEARCH("suspected pbt/vPvB",S929),99)=99,IF(IFERROR(SEARCH("vPvB",S929),99)=99,IF(IFERROR(SEARCH("concluded to be a vPvB",S929),99)=99,IF(IFERROR(SEARCH("identified as vPvB",K929),99)=99,IF(IFERROR(SEARCH("concluded to be a vPvB",K929),99)=99,IF(IFERROR(SEARCH("concluded to be both pbt and vPvB",S929),99)=99,IF(IFERROR(SEARCH("concluded to be both pbt and vPvB",K929),99)=99,0,Scoring!$E$5),Scoring!$E$5),Scoring!$E$5),Scoring!$E$5),Scoring!$E$5),Scoring!$E$4),Scoring!$E$6),Scoring!$E$4)</f>
        <v>0</v>
      </c>
      <c r="X929" s="78">
        <f>IF(IFERROR(SEARCH("H410",N929),99)=99,IF(IFERROR(SEARCH("H410",O929),99)=99,IF(IFERROR(SEARCH("H410",Q929),99)=99,IF(IFERROR(SEARCH("H410",M929),99)=99,IF(IFERROR(SEARCH("H410",R929),99)=99,IF(IFERROR(SEARCH("H411",N929),99)=99,IF(IFERROR(SEARCH("H411",O929),99)=99,IF(IFERROR(SEARCH("H411",Q929),99)=99,IF(IFERROR(SEARCH("H411",M929),99)=99,IF(IFERROR(SEARCH("H411",R929),99)=99,IF(IFERROR(SEARCH("H413",N929),99)=99,IF(IFERROR(SEARCH("H413",O929),99)=99,IF(IFERROR(SEARCH("H413",Q929),99)=99,IF(IFERROR(SEARCH("H413",M929),99)=99,IF(IFERROR(SEARCH("H413",R929),99)=99,IF(IFERROR(SEARCH("H412",N929),99)=99,IF(IFERROR(SEARCH("H412",O929),99)=99,IF(IFERROR(SEARCH("H412",Q929),99)=99,IF(IFERROR(SEARCH("H412",M929),99)=99,IF(IFERROR(SEARCH("H412",R929),99)=99,0,Scoring!$E$2),Scoring!$E$2),Scoring!$E$2),Scoring!$E$2),Scoring!$E$2),Scoring!$E$2),Scoring!$E$2),Scoring!$E$2),Scoring!$E$2),Scoring!$E$2),Scoring!$E$2),Scoring!$E$2),Scoring!$E$2),Scoring!$E$2),Scoring!$E$2),Scoring!$E$2),Scoring!$E$2),Scoring!$E$2),Scoring!$E$2),Scoring!$E$2)</f>
        <v>1</v>
      </c>
      <c r="Y929" s="78">
        <f>IF(IFERROR(SEARCH("CMR",K929),99)=99,IF(IFERROR(SEARCH("Suspected CMR",S929),99)=99,IF(IFERROR(SEARCH("CMR",S929),99)=99,0,Scoring!$E$8),Scoring!$E$9),Scoring!$E$8)</f>
        <v>0</v>
      </c>
      <c r="Z929" s="78">
        <f>IF(IFERROR(SEARCH("H350",N929),99)=99,IF(IFERROR(SEARCH("H350",O929),99)=99,IF(IFERROR(SEARCH("H350",Q929),99)=99,IF(IFERROR(SEARCH("H350",M929),99)=99,IF(IFERROR(SEARCH("H350",R929),99)=99,IF(IFERROR(SEARCH("H351",N929),99)=99,IF(IFERROR(SEARCH("H351",O929),99)=99,IF(IFERROR(SEARCH("H351",Q929),99)=99,IF(IFERROR(SEARCH("H351",M929),99)=99,IF(IFERROR(SEARCH("H351",R929),99)=99,IF(IFERROR(SEARCH("carcinogenic",P929),99)=99,IF(IFERROR(SEARCH("suspected carcinogenic",S929),99)=99,0,Scoring!$E$12),Scoring!$E$11),Scoring!$E$10),Scoring!$E$10),Scoring!$E$10),Scoring!$E$10),Scoring!$E$10),Scoring!$E$10),Scoring!$E$10),Scoring!$E$10),Scoring!$E$10),Scoring!$E$10)</f>
        <v>0</v>
      </c>
      <c r="AA929" s="78">
        <f>IF(IFERROR(SEARCH("H340",N929),99)=99,IF(IFERROR(SEARCH("H340",O929),99)=99,IF(IFERROR(SEARCH("H340",Q929),99)=99,IF(IFERROR(SEARCH("H340",M929),99)=99,IF(IFERROR(SEARCH("H340",R929),99)=99,IF(IFERROR(SEARCH("H341",N929),99)=99,IF(IFERROR(SEARCH("H341",O929),99)=99,IF(IFERROR(SEARCH("H341",Q929),99)=99,IF(IFERROR(SEARCH("H341",M929),99)=99,IF(IFERROR(SEARCH("H341",R929),99)=99,IF(IFERROR(SEARCH("mutagenic",P929),99)=99,IF(IFERROR(SEARCH("suspected mutagenic",S929),99)=99,0,Scoring!$E$15),Scoring!$E$14),Scoring!$E$13),Scoring!$E$13),Scoring!$E$13),Scoring!$E$13),Scoring!$E$13),Scoring!$E$13),Scoring!$E$13),Scoring!$E$13),Scoring!$E$13),Scoring!$E$13)</f>
        <v>0</v>
      </c>
      <c r="AB929" s="78">
        <f>IF(IFERROR(SEARCH("H360",N929),99)=99,IF(IFERROR(SEARCH("H360",O929),99)=99,IF(IFERROR(SEARCH("H360",Q929),99)=99,IF(IFERROR(SEARCH("H360",M929),99)=99,IF(IFERROR(SEARCH("H360",R929),99)=99,IF(IFERROR(SEARCH("H361",N929),99)=99,IF(IFERROR(SEARCH("H361",O929),99)=99,IF(IFERROR(SEARCH("H361",Q929),99)=99,IF(IFERROR(SEARCH("H361",M929),99)=99,IF(IFERROR(SEARCH("H361",R929),99)=99,IF(IFERROR(SEARCH("reproduction",P929),99)=99,IF(IFERROR(SEARCH("suspected reprotoxic",S929),99)=99,IF(IFERROR(SEARCH("reprotoxic",S929),99)=99,IF(IFERROR(SEARCH("reprotoxic",K929),99)=99,0,Scoring!$E$18),Scoring!$E$18),Scoring!$E$19),Scoring!$E$17),Scoring!$E$16),Scoring!$E$16),Scoring!$E$16),Scoring!$E$16),Scoring!$E$16),Scoring!$E$16),Scoring!$E$16),Scoring!$E$16),Scoring!$E$16),Scoring!$E$16)</f>
        <v>0</v>
      </c>
      <c r="AC929" s="78">
        <f>IF(IFERROR(SEARCH("57f",L929),99)=99,IF(IFERROR(SEARCH("57(f)",P929),99)=99,0,Scoring!$E$20),Scoring!$E$20)</f>
        <v>0</v>
      </c>
      <c r="AD929" s="78">
        <f>IF(IFERROR(SEARCH("CAT1",T929),99)=99,IF(IFERROR(SEARCH("CAT2",T929),99)=99,IF(IFERROR(SEARCH("CAT3",T929),99)=99,IF(IFERROR(SEARCH("concluded to be endocrine",K929),99)=99,IF(IFERROR(SEARCH("categorised as endocrine",K929),99)=99,IF(IFERROR(SEARCH("endocrine disrupting",P929),99)=99,IF(IFERROR(SEARCH("endocrine disrupting",K929),99)=99,IF(IFERROR(SEARCH("suspected endocrine",S929),99)=99,IF(IFERROR(SEARCH("potential endocrine",S929),99)=99,0,Scoring!$E$25),Scoring!$E$25),Scoring!$E$24),Scoring!$E$24),Scoring!$E$24),Scoring!$E$24),Scoring!$E$23),Scoring!$E$22),Scoring!$E$21)</f>
        <v>0.5</v>
      </c>
      <c r="AE929" s="78">
        <f>IF(IFERROR(SEARCH("suspected sensitiser",S929),99)=99,IF(IFERROR(SEARCH("sensitiser",S929),99)=99,IF(IFERROR(SEARCH("other hazard based concern",S929),99)=99,0,Scoring!$E$28),Scoring!$E$26),Scoring!$E$27)</f>
        <v>0</v>
      </c>
      <c r="AF929" s="78">
        <f>IF(IFERROR(M929,1)=1,IF(IFERROR(N929,1)=1,IF(IFERROR(O929,1)=1,IF(IFERROR(Q929,1)=1,IF(IFERROR(R929,1)=1,IF(IFERROR(T929,1)=1,IF(IFERROR(K929,1)=1,IF(IFERROR(P929,1)=1,IF(IFERROR(S929,1)=1,Scoring!$E$29,0),0),0),0),0),0),0),0),0)</f>
        <v>0</v>
      </c>
      <c r="AG929" s="78">
        <f t="shared" si="69"/>
        <v>1.5</v>
      </c>
      <c r="AI929" s="93"/>
      <c r="AJ929" s="94"/>
      <c r="AK929" s="76"/>
      <c r="AL929" s="75"/>
      <c r="AN929" s="79"/>
      <c r="AO929" s="79"/>
      <c r="AP929" s="79"/>
      <c r="AQ929" s="79"/>
      <c r="AR929" s="79"/>
      <c r="AS929" s="78"/>
      <c r="AU929" s="79">
        <f>IF(IFERROR(F929,99)=99,IF(IFERROR(G929,99)=99,IF(IFERROR(H929,99)=99,IF(IFERROR(I929,99)=99,IF(IFERROR(E929,99)=99,IF(IFERROR(J929,99)=99,0,Scoring!$B$7),Scoring!$B$3),Scoring!$B$2),Scoring!$B$6),Scoring!$B$5),Scoring!$B$4)</f>
        <v>0.5</v>
      </c>
      <c r="AV929" s="78">
        <f t="shared" si="70"/>
        <v>0.75</v>
      </c>
      <c r="AW929" s="78"/>
      <c r="AX929" s="66"/>
      <c r="AY929" s="78"/>
      <c r="AZ929" s="76"/>
      <c r="BA929" s="76"/>
      <c r="BB929" s="76"/>
    </row>
    <row r="930" spans="1:54" x14ac:dyDescent="0.25">
      <c r="A930" s="77" t="s">
        <v>5149</v>
      </c>
      <c r="B930" s="76" t="str">
        <f t="shared" si="72"/>
        <v>229-962-1</v>
      </c>
      <c r="C930" s="77" t="s">
        <v>5148</v>
      </c>
      <c r="D930" s="77" t="s">
        <v>5147</v>
      </c>
      <c r="E930" s="76" t="e">
        <f>IF(C930="-",IF(A930="-",VLOOKUP(D930,'sin-list 180320_update'!$C$2:$C$835,1,FALSE),VLOOKUP(A930,'sin-list 180320_update'!$A$2:$A$835,1,FALSE)),VLOOKUP(C930,'sin-list 180320_update'!$B$2:$B$835,1,FALSE))</f>
        <v>#N/A</v>
      </c>
      <c r="F930" s="76" t="e">
        <f>IF($C930="-",IF($A930="-",VLOOKUP($D930,'REACH Bilaga XVII_update'!$A$5:$A$131,1,FALSE),VLOOKUP($A930,'REACH Bilaga XVII_update'!$C$5:$C$131,1,FALSE)),VLOOKUP($C930,'REACH Bilaga XVII_update'!$B$5:$B$131,1,FALSE))</f>
        <v>#N/A</v>
      </c>
      <c r="G930" s="76" t="e">
        <f>IF($C930="-",IF($A930="-",VLOOKUP($D930,' REACH Bilaga 59_update'!$A$5:$A$210,1,FALSE),VLOOKUP($A930,' REACH Bilaga 59_update'!$D$5:$D$210,1,FALSE)),VLOOKUP($C930,' REACH Bilaga 59_update'!$C$5:$C$210,1,FALSE))</f>
        <v>#N/A</v>
      </c>
      <c r="H930" s="76" t="e">
        <f>IF($C930="-",IF($A930="-",VLOOKUP($D930,'REACH Bilaga XIV_update'!$A$5:$A$110,1,FALSE),VLOOKUP($A930,'REACH Bilaga XIV_update'!$D$5:$D$110,1,FALSE)),VLOOKUP($C930,'REACH Bilaga XIV_update'!$C$5:$C$110,1,FALSE))</f>
        <v>#N/A</v>
      </c>
      <c r="I930" s="76" t="str">
        <f>IF($C930="-",IF($A930="-",VLOOKUP($D930,CoRAP_update!$A$5:$A$376,1,FALSE),VLOOKUP($A930,CoRAP_update!$D$5:$D$376,1,FALSE)),VLOOKUP($C930,CoRAP_update!$C$5:$C$376,1,FALSE))</f>
        <v>229-962-1</v>
      </c>
      <c r="J930" s="76" t="e">
        <f>IF($C930="-",IF($A930="-",VLOOKUP($D930,EDC_update!$C$2:$C$450,1,FALSE),VLOOKUP($A930,EDC_update!$B$2:$B$450,1,FALSE)),VLOOKUP($C930,EDC_update!$L$2:$L$450,1,FALSE))</f>
        <v>#N/A</v>
      </c>
      <c r="K930" s="76" t="e">
        <f>IF($C930="-",IF($A930="-",IF(VLOOKUP($D930,'sin-list 180320_update'!$C$2:$S$835,3,FALSE)="",NA(),VLOOKUP($D930,'sin-list 180320_update'!$C$2:$S$835,3,FALSE)),IF(VLOOKUP($A930,'sin-list 180320_update'!$A$2:$S$835,5,FALSE)="",NA(),VLOOKUP($A930,'sin-list 180320_update'!$A$2:$S$835,5,FALSE))),IF(VLOOKUP($C930,'sin-list 180320_update'!$B$2:$S$835,4,FALSE)="",NA(),VLOOKUP($C930,'sin-list 180320_update'!$B$2:$S$835,4,FALSE)))</f>
        <v>#N/A</v>
      </c>
      <c r="L930" s="76" t="e">
        <f>IF($C930="-",IF($A930="-",VLOOKUP($D930,'sin-list 180320_update'!$C$2:$S$835,6,FALSE),VLOOKUP($A930,'sin-list 180320_update'!$A$2:$S$835,8,FALSE)),VLOOKUP($C930,'sin-list 180320_update'!$B$2:$S$835,7,FALSE))</f>
        <v>#N/A</v>
      </c>
      <c r="M930" s="76" t="e">
        <f>IF($C930="-",IF($A930="-",IF(VLOOKUP($D930,'sin-list 180320_update'!$C$2:$S$835,8,FALSE)="",NA(),VLOOKUP($D930,'sin-list 180320_update'!$C$2:$S$835,8,FALSE)),IF(VLOOKUP($A930,'sin-list 180320_update'!$A$2:$S$835,10,FALSE)="",NA(),VLOOKUP($A930,'sin-list 180320_update'!$A$2:$S$835,10,FALSE))),IF(VLOOKUP($C930,'sin-list 180320_update'!$B$2:$S$835,9,FALSE)="",NA(),VLOOKUP($C930,'sin-list 180320_update'!$B$2:$S$835,9,FALSE)))</f>
        <v>#N/A</v>
      </c>
      <c r="N930" s="76" t="e">
        <f>IF($C930="-",IF($A930="-",IF(VLOOKUP($D930,'REACH Bilaga XVII_update'!$A$5:$E$131,4,FALSE)="",NA(),VLOOKUP($D930,'REACH Bilaga XVII_update'!$A$5:$E$131,4,FALSE)),IF(VLOOKUP($A930,'REACH Bilaga XVII_update'!$C$5:$D$131,2,FALSE)="",NA(),VLOOKUP($A930,'REACH Bilaga XVII_update'!$C$5:$D$131,2,FALSE))),IF(VLOOKUP($C930,'REACH Bilaga XVII_update'!$B$5:$D$131,3,FALSE)="",NA(),VLOOKUP($C930,'REACH Bilaga XVII_update'!$B$5:$D$131,3,FALSE)))</f>
        <v>#N/A</v>
      </c>
      <c r="O930" s="76" t="e">
        <f>IF($C930="-",IF($A930="-",IF(VLOOKUP($D930,' REACH Bilaga 59_update'!$A$5:$E$210,5,FALSE)="",NA(),VLOOKUP($D930,' REACH Bilaga 59_update'!$A$5:$E$210,5,FALSE)),IF(VLOOKUP($A930,' REACH Bilaga 59_update'!$D$5:$E$210,2,FALSE)="",NA(),VLOOKUP($A930,' REACH Bilaga 59_update'!$D$5:$E$210,2,FALSE))),IF(VLOOKUP($C930,' REACH Bilaga 59_update'!$C$5:$E$210,3,FALSE)="",NA(),VLOOKUP($C930,' REACH Bilaga 59_update'!$C$5:$E$210,3,FALSE)))</f>
        <v>#N/A</v>
      </c>
      <c r="P930" s="76" t="e">
        <f>IF(C930="-",IF(A930="-",IFERROR(VLOOKUP($D930,' REACH Bilaga 59_update'!$A$5:$F$210,MATCH(Sammanfattning!P$1,' REACH Bilaga 59_update'!$A$4:$F$4,0),FALSE),VLOOKUP($D930,'REACH Bilaga XIV_update'!$A$4:$H$110,MATCH(Sammanfattning!P$1,'REACH Bilaga XIV_update'!$A$4:$H$4,0),FALSE)),IFERROR(VLOOKUP($A930,' REACH Bilaga 59_update'!$D$5:$F$210,MATCH(Sammanfattning!P$1,' REACH Bilaga 59_update'!$D$4:$F$4,0),FALSE),VLOOKUP($A930,'REACH Bilaga XIV_update'!$D$4:$H$110,MATCH(Sammanfattning!P$1,'REACH Bilaga XIV_update'!$D$4:$H$4,0),FALSE))),IFERROR(VLOOKUP($C930,' REACH Bilaga 59_update'!$C$5:$F$210,MATCH(Sammanfattning!P$1,' REACH Bilaga 59_update'!$C$4:$F$4,0),FALSE),VLOOKUP($C930,'REACH Bilaga XIV_update'!$C$4:$H$110,MATCH(Sammanfattning!P$1,'REACH Bilaga XIV_update'!$C$4:$H$4,0),FALSE)))</f>
        <v>#N/A</v>
      </c>
      <c r="Q930" s="76" t="e">
        <f>IF($C930="-",IF($A930="-",IF(VLOOKUP($D930,'REACH Bilaga XIV_update'!$A$5:$I$110,9,FALSE)="",NA(),VLOOKUP($D930,'REACH Bilaga XIV_update'!$A$5:$I$110,9,FALSE)),IF(VLOOKUP($A930,'REACH Bilaga XIV_update'!$D$5:$I$110,6,FALSE)="",NA(),VLOOKUP($A930,'REACH Bilaga XIV_update'!$D$5:$I$110,6,FALSE))),IF(VLOOKUP($C930,'REACH Bilaga XIV_update'!$C$5:$I$110,7,FALSE)="",NA(),VLOOKUP($C930,'REACH Bilaga XIV_update'!$C$5:$I$110,7,FALSE)))</f>
        <v>#N/A</v>
      </c>
      <c r="R930" s="76" t="str">
        <f>IF($C930="-",IF($A930="-",IF(VLOOKUP($D930,CoRAP_update!$A$5:$O$376,15,FALSE)="",NA(),VLOOKUP($D930,CoRAP_update!$A$5:$O$376,15,FALSE)),IF(VLOOKUP($A930,CoRAP_update!$D$5:$O$376,12,FALSE)="",NA(),VLOOKUP($A930,CoRAP_update!$D$5:$O$376,12,FALSE))),IF(VLOOKUP($C930,CoRAP_update!$C$5:$O$376,13,FALSE)="",NA(),VLOOKUP($C930,CoRAP_update!$C$5:$O$376,13,FALSE)))</f>
        <v>H331
H311
H302
H314
H411</v>
      </c>
      <c r="S930" s="144" t="str">
        <f>IF($C930="-",IF($A930="-",VLOOKUP($D930,CoRAP_update!$A$5:$J$376,MATCH(Sammanfattning!S$1,CoRAP_update!$A$4:$J$4,0),FALSE),VLOOKUP($A930,CoRAP_update!$D$5:$J$376,MATCH(Sammanfattning!S$1,CoRAP_update!$D$4:$J$4,0),FALSE)),VLOOKUP($C930,CoRAP_update!$C$5:$J$376,MATCH(Sammanfattning!S$1,CoRAP_update!$C$4:$J$4,0),FALSE))</f>
        <v>Potential endocrine disruptor</v>
      </c>
      <c r="T930" s="76" t="e">
        <f>IF($A930="-",VLOOKUP($D930,EDC_update!$C$2:$F$450,4,FALSE),VLOOKUP($A930,EDC_update!$B$2:$F$450,5,FALSE))</f>
        <v>#N/A</v>
      </c>
      <c r="V930" s="78">
        <f>IF(IFERROR(SEARCH("PBT",P930),99)=99,IF(IFERROR(SEARCH("suspected PBT",S930),99)=99,IF(IFERROR(SEARCH("concluded to be PBT",K930),99)=99,IF(IFERROR(SEARCH("PBT",S930),99)=99,IF(IFERROR(SEARCH("PBT cand",L930),99)=99,IF(IFERROR(SEARCH("PBT",L930),99)=99,IF(IFERROR(SEARCH("persistent, bioackumulative and toxic properties",K930),99)=99,0,Scoring!$E$3),Scoring!$E$3),Scoring!$E$7),Scoring!$E$3),Scoring!$E$5),Scoring!$E$6),Scoring!$E$3)</f>
        <v>0</v>
      </c>
      <c r="W930" s="78">
        <f>IF(IFERROR(SEARCH("vPvB",P930),99)=99,IF(IFERROR(SEARCH("suspected pbt/vPvB",S930),99)=99,IF(IFERROR(SEARCH("vPvB",S930),99)=99,IF(IFERROR(SEARCH("concluded to be a vPvB",S930),99)=99,IF(IFERROR(SEARCH("identified as vPvB",K930),99)=99,IF(IFERROR(SEARCH("concluded to be a vPvB",K930),99)=99,IF(IFERROR(SEARCH("concluded to be both pbt and vPvB",S930),99)=99,IF(IFERROR(SEARCH("concluded to be both pbt and vPvB",K930),99)=99,0,Scoring!$E$5),Scoring!$E$5),Scoring!$E$5),Scoring!$E$5),Scoring!$E$5),Scoring!$E$4),Scoring!$E$6),Scoring!$E$4)</f>
        <v>0</v>
      </c>
      <c r="X930" s="78">
        <f>IF(IFERROR(SEARCH("H410",N930),99)=99,IF(IFERROR(SEARCH("H410",O930),99)=99,IF(IFERROR(SEARCH("H410",Q930),99)=99,IF(IFERROR(SEARCH("H410",M930),99)=99,IF(IFERROR(SEARCH("H410",R930),99)=99,IF(IFERROR(SEARCH("H411",N930),99)=99,IF(IFERROR(SEARCH("H411",O930),99)=99,IF(IFERROR(SEARCH("H411",Q930),99)=99,IF(IFERROR(SEARCH("H411",M930),99)=99,IF(IFERROR(SEARCH("H411",R930),99)=99,IF(IFERROR(SEARCH("H413",N930),99)=99,IF(IFERROR(SEARCH("H413",O930),99)=99,IF(IFERROR(SEARCH("H413",Q930),99)=99,IF(IFERROR(SEARCH("H413",M930),99)=99,IF(IFERROR(SEARCH("H413",R930),99)=99,IF(IFERROR(SEARCH("H412",N930),99)=99,IF(IFERROR(SEARCH("H412",O930),99)=99,IF(IFERROR(SEARCH("H412",Q930),99)=99,IF(IFERROR(SEARCH("H412",M930),99)=99,IF(IFERROR(SEARCH("H412",R930),99)=99,0,Scoring!$E$2),Scoring!$E$2),Scoring!$E$2),Scoring!$E$2),Scoring!$E$2),Scoring!$E$2),Scoring!$E$2),Scoring!$E$2),Scoring!$E$2),Scoring!$E$2),Scoring!$E$2),Scoring!$E$2),Scoring!$E$2),Scoring!$E$2),Scoring!$E$2),Scoring!$E$2),Scoring!$E$2),Scoring!$E$2),Scoring!$E$2),Scoring!$E$2)</f>
        <v>1</v>
      </c>
      <c r="Y930" s="78">
        <f>IF(IFERROR(SEARCH("CMR",K930),99)=99,IF(IFERROR(SEARCH("Suspected CMR",S930),99)=99,IF(IFERROR(SEARCH("CMR",S930),99)=99,0,Scoring!$E$8),Scoring!$E$9),Scoring!$E$8)</f>
        <v>0</v>
      </c>
      <c r="Z930" s="78">
        <f>IF(IFERROR(SEARCH("H350",N930),99)=99,IF(IFERROR(SEARCH("H350",O930),99)=99,IF(IFERROR(SEARCH("H350",Q930),99)=99,IF(IFERROR(SEARCH("H350",M930),99)=99,IF(IFERROR(SEARCH("H350",R930),99)=99,IF(IFERROR(SEARCH("H351",N930),99)=99,IF(IFERROR(SEARCH("H351",O930),99)=99,IF(IFERROR(SEARCH("H351",Q930),99)=99,IF(IFERROR(SEARCH("H351",M930),99)=99,IF(IFERROR(SEARCH("H351",R930),99)=99,IF(IFERROR(SEARCH("carcinogenic",P930),99)=99,IF(IFERROR(SEARCH("suspected carcinogenic",S930),99)=99,0,Scoring!$E$12),Scoring!$E$11),Scoring!$E$10),Scoring!$E$10),Scoring!$E$10),Scoring!$E$10),Scoring!$E$10),Scoring!$E$10),Scoring!$E$10),Scoring!$E$10),Scoring!$E$10),Scoring!$E$10)</f>
        <v>0</v>
      </c>
      <c r="AA930" s="78">
        <f>IF(IFERROR(SEARCH("H340",N930),99)=99,IF(IFERROR(SEARCH("H340",O930),99)=99,IF(IFERROR(SEARCH("H340",Q930),99)=99,IF(IFERROR(SEARCH("H340",M930),99)=99,IF(IFERROR(SEARCH("H340",R930),99)=99,IF(IFERROR(SEARCH("H341",N930),99)=99,IF(IFERROR(SEARCH("H341",O930),99)=99,IF(IFERROR(SEARCH("H341",Q930),99)=99,IF(IFERROR(SEARCH("H341",M930),99)=99,IF(IFERROR(SEARCH("H341",R930),99)=99,IF(IFERROR(SEARCH("mutagenic",P930),99)=99,IF(IFERROR(SEARCH("suspected mutagenic",S930),99)=99,0,Scoring!$E$15),Scoring!$E$14),Scoring!$E$13),Scoring!$E$13),Scoring!$E$13),Scoring!$E$13),Scoring!$E$13),Scoring!$E$13),Scoring!$E$13),Scoring!$E$13),Scoring!$E$13),Scoring!$E$13)</f>
        <v>0</v>
      </c>
      <c r="AB930" s="78">
        <f>IF(IFERROR(SEARCH("H360",N930),99)=99,IF(IFERROR(SEARCH("H360",O930),99)=99,IF(IFERROR(SEARCH("H360",Q930),99)=99,IF(IFERROR(SEARCH("H360",M930),99)=99,IF(IFERROR(SEARCH("H360",R930),99)=99,IF(IFERROR(SEARCH("H361",N930),99)=99,IF(IFERROR(SEARCH("H361",O930),99)=99,IF(IFERROR(SEARCH("H361",Q930),99)=99,IF(IFERROR(SEARCH("H361",M930),99)=99,IF(IFERROR(SEARCH("H361",R930),99)=99,IF(IFERROR(SEARCH("reproduction",P930),99)=99,IF(IFERROR(SEARCH("suspected reprotoxic",S930),99)=99,IF(IFERROR(SEARCH("reprotoxic",S930),99)=99,IF(IFERROR(SEARCH("reprotoxic",K930),99)=99,0,Scoring!$E$18),Scoring!$E$18),Scoring!$E$19),Scoring!$E$17),Scoring!$E$16),Scoring!$E$16),Scoring!$E$16),Scoring!$E$16),Scoring!$E$16),Scoring!$E$16),Scoring!$E$16),Scoring!$E$16),Scoring!$E$16),Scoring!$E$16)</f>
        <v>0</v>
      </c>
      <c r="AC930" s="78">
        <f>IF(IFERROR(SEARCH("57f",L930),99)=99,IF(IFERROR(SEARCH("57(f)",P930),99)=99,0,Scoring!$E$20),Scoring!$E$20)</f>
        <v>0</v>
      </c>
      <c r="AD930" s="78">
        <f>IF(IFERROR(SEARCH("CAT1",T930),99)=99,IF(IFERROR(SEARCH("CAT2",T930),99)=99,IF(IFERROR(SEARCH("CAT3",T930),99)=99,IF(IFERROR(SEARCH("concluded to be endocrine",K930),99)=99,IF(IFERROR(SEARCH("categorised as endocrine",K930),99)=99,IF(IFERROR(SEARCH("endocrine disrupting",P930),99)=99,IF(IFERROR(SEARCH("endocrine disrupting",K930),99)=99,IF(IFERROR(SEARCH("suspected endocrine",S930),99)=99,IF(IFERROR(SEARCH("potential endocrine",S930),99)=99,0,Scoring!$E$25),Scoring!$E$25),Scoring!$E$24),Scoring!$E$24),Scoring!$E$24),Scoring!$E$24),Scoring!$E$23),Scoring!$E$22),Scoring!$E$21)</f>
        <v>0.5</v>
      </c>
      <c r="AE930" s="78">
        <f>IF(IFERROR(SEARCH("suspected sensitiser",S930),99)=99,IF(IFERROR(SEARCH("sensitiser",S930),99)=99,IF(IFERROR(SEARCH("other hazard based concern",S930),99)=99,0,Scoring!$E$28),Scoring!$E$26),Scoring!$E$27)</f>
        <v>0</v>
      </c>
      <c r="AF930" s="78">
        <f>IF(IFERROR(M930,1)=1,IF(IFERROR(N930,1)=1,IF(IFERROR(O930,1)=1,IF(IFERROR(Q930,1)=1,IF(IFERROR(R930,1)=1,IF(IFERROR(T930,1)=1,IF(IFERROR(K930,1)=1,IF(IFERROR(P930,1)=1,IF(IFERROR(S930,1)=1,Scoring!$E$29,0),0),0),0),0),0),0),0),0)</f>
        <v>0</v>
      </c>
      <c r="AG930" s="78">
        <f t="shared" si="69"/>
        <v>1.5</v>
      </c>
      <c r="AI930" s="93"/>
      <c r="AJ930" s="94"/>
      <c r="AK930" s="76"/>
      <c r="AL930" s="75"/>
      <c r="AN930" s="79"/>
      <c r="AO930" s="79"/>
      <c r="AP930" s="79"/>
      <c r="AQ930" s="79"/>
      <c r="AR930" s="79"/>
      <c r="AS930" s="78"/>
      <c r="AU930" s="79">
        <f>IF(IFERROR(F930,99)=99,IF(IFERROR(G930,99)=99,IF(IFERROR(H930,99)=99,IF(IFERROR(I930,99)=99,IF(IFERROR(E930,99)=99,IF(IFERROR(J930,99)=99,0,Scoring!$B$7),Scoring!$B$3),Scoring!$B$2),Scoring!$B$6),Scoring!$B$5),Scoring!$B$4)</f>
        <v>0.5</v>
      </c>
      <c r="AV930" s="78">
        <f t="shared" si="70"/>
        <v>0.75</v>
      </c>
      <c r="AW930" s="78"/>
      <c r="AX930" s="66"/>
      <c r="AY930" s="78"/>
      <c r="AZ930" s="76"/>
      <c r="BA930" s="76"/>
      <c r="BB930" s="76"/>
    </row>
    <row r="931" spans="1:54" x14ac:dyDescent="0.25">
      <c r="A931" s="77" t="s">
        <v>5195</v>
      </c>
      <c r="B931" s="76" t="str">
        <f t="shared" si="72"/>
        <v>237-159-2</v>
      </c>
      <c r="C931" s="77" t="s">
        <v>768</v>
      </c>
      <c r="D931" s="77" t="s">
        <v>769</v>
      </c>
      <c r="E931" s="76" t="str">
        <f>IF(C931="-",IF(A931="-",VLOOKUP(D931,'sin-list 180320_update'!$C$2:$C$835,1,FALSE),VLOOKUP(A931,'sin-list 180320_update'!$A$2:$A$835,1,FALSE)),VLOOKUP(C931,'sin-list 180320_update'!$B$2:$B$835,1,FALSE))</f>
        <v>237-159-2</v>
      </c>
      <c r="F931" s="76" t="e">
        <f>IF($C931="-",IF($A931="-",VLOOKUP($D931,'REACH Bilaga XVII_update'!$A$5:$A$131,1,FALSE),VLOOKUP($A931,'REACH Bilaga XVII_update'!$C$5:$C$131,1,FALSE)),VLOOKUP($C931,'REACH Bilaga XVII_update'!$B$5:$B$131,1,FALSE))</f>
        <v>#N/A</v>
      </c>
      <c r="G931" s="76" t="e">
        <f>IF($C931="-",IF($A931="-",VLOOKUP($D931,' REACH Bilaga 59_update'!$A$5:$A$210,1,FALSE),VLOOKUP($A931,' REACH Bilaga 59_update'!$D$5:$D$210,1,FALSE)),VLOOKUP($C931,' REACH Bilaga 59_update'!$C$5:$C$210,1,FALSE))</f>
        <v>#N/A</v>
      </c>
      <c r="H931" s="76" t="e">
        <f>IF($C931="-",IF($A931="-",VLOOKUP($D931,'REACH Bilaga XIV_update'!$A$5:$A$110,1,FALSE),VLOOKUP($A931,'REACH Bilaga XIV_update'!$D$5:$D$110,1,FALSE)),VLOOKUP($C931,'REACH Bilaga XIV_update'!$C$5:$C$110,1,FALSE))</f>
        <v>#N/A</v>
      </c>
      <c r="I931" s="76" t="str">
        <f>IF($C931="-",IF($A931="-",VLOOKUP($D931,CoRAP_update!$A$5:$A$376,1,FALSE),VLOOKUP($A931,CoRAP_update!$D$5:$D$376,1,FALSE)),VLOOKUP($C931,CoRAP_update!$C$5:$C$376,1,FALSE))</f>
        <v>237-159-2</v>
      </c>
      <c r="J931" s="76" t="e">
        <f>IF($C931="-",IF($A931="-",VLOOKUP($D931,EDC_update!$C$2:$C$450,1,FALSE),VLOOKUP($A931,EDC_update!$B$2:$B$450,1,FALSE)),VLOOKUP($C931,EDC_update!$L$2:$L$450,1,FALSE))</f>
        <v>#N/A</v>
      </c>
      <c r="K931" s="76" t="str">
        <f>IF($C931="-",IF($A931="-",IF(VLOOKUP($D931,'sin-list 180320_update'!$C$2:$S$835,3,FALSE)="",NA(),VLOOKUP($D931,'sin-list 180320_update'!$C$2:$S$835,3,FALSE)),IF(VLOOKUP($A931,'sin-list 180320_update'!$A$2:$S$835,5,FALSE)="",NA(),VLOOKUP($A931,'sin-list 180320_update'!$A$2:$S$835,5,FALSE))),IF(VLOOKUP($C931,'sin-list 180320_update'!$B$2:$S$835,4,FALSE)="",NA(),VLOOKUP($C931,'sin-list 180320_update'!$B$2:$S$835,4,FALSE)))</f>
        <v>This substance has been detected in children who are exposed to the chemical through house dust. It is a suspected carcinogen. The substance shows experimental and estimated P and T properties. It is considered to be of equivalent level of concern.</v>
      </c>
      <c r="L931" s="76" t="str">
        <f>IF($C931="-",IF($A931="-",VLOOKUP($D931,'sin-list 180320_update'!$C$2:$S$835,6,FALSE),VLOOKUP($A931,'sin-list 180320_update'!$A$2:$S$835,8,FALSE)),VLOOKUP($C931,'sin-list 180320_update'!$B$2:$S$835,7,FALSE))</f>
        <v>Carc. 2</v>
      </c>
      <c r="M931" s="76" t="str">
        <f>IF($C931="-",IF($A931="-",IF(VLOOKUP($D931,'sin-list 180320_update'!$C$2:$S$835,8,FALSE)="",NA(),VLOOKUP($D931,'sin-list 180320_update'!$C$2:$S$835,8,FALSE)),IF(VLOOKUP($A931,'sin-list 180320_update'!$A$2:$S$835,10,FALSE)="",NA(),VLOOKUP($A931,'sin-list 180320_update'!$A$2:$S$835,10,FALSE))),IF(VLOOKUP($C931,'sin-list 180320_update'!$B$2:$S$835,9,FALSE)="",NA(),VLOOKUP($C931,'sin-list 180320_update'!$B$2:$S$835,9,FALSE)))</f>
        <v>H351</v>
      </c>
      <c r="N931" s="76" t="e">
        <f>IF($C931="-",IF($A931="-",IF(VLOOKUP($D931,'REACH Bilaga XVII_update'!$A$5:$E$131,4,FALSE)="",NA(),VLOOKUP($D931,'REACH Bilaga XVII_update'!$A$5:$E$131,4,FALSE)),IF(VLOOKUP($A931,'REACH Bilaga XVII_update'!$C$5:$D$131,2,FALSE)="",NA(),VLOOKUP($A931,'REACH Bilaga XVII_update'!$C$5:$D$131,2,FALSE))),IF(VLOOKUP($C931,'REACH Bilaga XVII_update'!$B$5:$D$131,3,FALSE)="",NA(),VLOOKUP($C931,'REACH Bilaga XVII_update'!$B$5:$D$131,3,FALSE)))</f>
        <v>#N/A</v>
      </c>
      <c r="O931" s="76" t="e">
        <f>IF($C931="-",IF($A931="-",IF(VLOOKUP($D931,' REACH Bilaga 59_update'!$A$5:$E$210,5,FALSE)="",NA(),VLOOKUP($D931,' REACH Bilaga 59_update'!$A$5:$E$210,5,FALSE)),IF(VLOOKUP($A931,' REACH Bilaga 59_update'!$D$5:$E$210,2,FALSE)="",NA(),VLOOKUP($A931,' REACH Bilaga 59_update'!$D$5:$E$210,2,FALSE))),IF(VLOOKUP($C931,' REACH Bilaga 59_update'!$C$5:$E$210,3,FALSE)="",NA(),VLOOKUP($C931,' REACH Bilaga 59_update'!$C$5:$E$210,3,FALSE)))</f>
        <v>#N/A</v>
      </c>
      <c r="P931" s="76" t="e">
        <f>IF(C931="-",IF(A931="-",IFERROR(VLOOKUP($D931,' REACH Bilaga 59_update'!$A$5:$F$210,MATCH(Sammanfattning!P$1,' REACH Bilaga 59_update'!$A$4:$F$4,0),FALSE),VLOOKUP($D931,'REACH Bilaga XIV_update'!$A$4:$H$110,MATCH(Sammanfattning!P$1,'REACH Bilaga XIV_update'!$A$4:$H$4,0),FALSE)),IFERROR(VLOOKUP($A931,' REACH Bilaga 59_update'!$D$5:$F$210,MATCH(Sammanfattning!P$1,' REACH Bilaga 59_update'!$D$4:$F$4,0),FALSE),VLOOKUP($A931,'REACH Bilaga XIV_update'!$D$4:$H$110,MATCH(Sammanfattning!P$1,'REACH Bilaga XIV_update'!$D$4:$H$4,0),FALSE))),IFERROR(VLOOKUP($C931,' REACH Bilaga 59_update'!$C$5:$F$210,MATCH(Sammanfattning!P$1,' REACH Bilaga 59_update'!$C$4:$F$4,0),FALSE),VLOOKUP($C931,'REACH Bilaga XIV_update'!$C$4:$H$110,MATCH(Sammanfattning!P$1,'REACH Bilaga XIV_update'!$C$4:$H$4,0),FALSE)))</f>
        <v>#N/A</v>
      </c>
      <c r="Q931" s="76" t="e">
        <f>IF($C931="-",IF($A931="-",IF(VLOOKUP($D931,'REACH Bilaga XIV_update'!$A$5:$I$110,9,FALSE)="",NA(),VLOOKUP($D931,'REACH Bilaga XIV_update'!$A$5:$I$110,9,FALSE)),IF(VLOOKUP($A931,'REACH Bilaga XIV_update'!$D$5:$I$110,6,FALSE)="",NA(),VLOOKUP($A931,'REACH Bilaga XIV_update'!$D$5:$I$110,6,FALSE))),IF(VLOOKUP($C931,'REACH Bilaga XIV_update'!$C$5:$I$110,7,FALSE)="",NA(),VLOOKUP($C931,'REACH Bilaga XIV_update'!$C$5:$I$110,7,FALSE)))</f>
        <v>#N/A</v>
      </c>
      <c r="R931" s="76" t="str">
        <f>IF($C931="-",IF($A931="-",IF(VLOOKUP($D931,CoRAP_update!$A$5:$O$376,15,FALSE)="",NA(),VLOOKUP($D931,CoRAP_update!$A$5:$O$376,15,FALSE)),IF(VLOOKUP($A931,CoRAP_update!$D$5:$O$376,12,FALSE)="",NA(),VLOOKUP($A931,CoRAP_update!$D$5:$O$376,12,FALSE))),IF(VLOOKUP($C931,CoRAP_update!$C$5:$O$376,13,FALSE)="",NA(),VLOOKUP($C931,CoRAP_update!$C$5:$O$376,13,FALSE)))</f>
        <v>H351</v>
      </c>
      <c r="S931" s="144" t="str">
        <f>IF($C931="-",IF($A931="-",VLOOKUP($D931,CoRAP_update!$A$5:$J$376,MATCH(Sammanfattning!S$1,CoRAP_update!$A$4:$J$4,0),FALSE),VLOOKUP($A931,CoRAP_update!$D$5:$J$376,MATCH(Sammanfattning!S$1,CoRAP_update!$D$4:$J$4,0),FALSE)),VLOOKUP($C931,CoRAP_update!$C$5:$J$376,MATCH(Sammanfattning!S$1,CoRAP_update!$C$4:$J$4,0),FALSE))</f>
        <v>Potential endocrine disruptor</v>
      </c>
      <c r="T931" s="76" t="e">
        <f>IF($A931="-",VLOOKUP($D931,EDC_update!$C$2:$F$450,4,FALSE),VLOOKUP($A931,EDC_update!$B$2:$F$450,5,FALSE))</f>
        <v>#N/A</v>
      </c>
      <c r="V931" s="78">
        <f>IF(IFERROR(SEARCH("PBT",P931),99)=99,IF(IFERROR(SEARCH("suspected PBT",S931),99)=99,IF(IFERROR(SEARCH("concluded to be PBT",K931),99)=99,IF(IFERROR(SEARCH("PBT",S931),99)=99,IF(IFERROR(SEARCH("PBT cand",L931),99)=99,IF(IFERROR(SEARCH("PBT",L931),99)=99,IF(IFERROR(SEARCH("persistent, bioackumulative and toxic properties",K931),99)=99,0,Scoring!$E$3),Scoring!$E$3),Scoring!$E$7),Scoring!$E$3),Scoring!$E$5),Scoring!$E$6),Scoring!$E$3)</f>
        <v>0</v>
      </c>
      <c r="W931" s="78">
        <f>IF(IFERROR(SEARCH("vPvB",P931),99)=99,IF(IFERROR(SEARCH("suspected pbt/vPvB",S931),99)=99,IF(IFERROR(SEARCH("vPvB",S931),99)=99,IF(IFERROR(SEARCH("concluded to be a vPvB",S931),99)=99,IF(IFERROR(SEARCH("identified as vPvB",K931),99)=99,IF(IFERROR(SEARCH("concluded to be a vPvB",K931),99)=99,IF(IFERROR(SEARCH("concluded to be both pbt and vPvB",S931),99)=99,IF(IFERROR(SEARCH("concluded to be both pbt and vPvB",K931),99)=99,0,Scoring!$E$5),Scoring!$E$5),Scoring!$E$5),Scoring!$E$5),Scoring!$E$5),Scoring!$E$4),Scoring!$E$6),Scoring!$E$4)</f>
        <v>0</v>
      </c>
      <c r="X931" s="78">
        <f>IF(IFERROR(SEARCH("H410",N931),99)=99,IF(IFERROR(SEARCH("H410",O931),99)=99,IF(IFERROR(SEARCH("H410",Q931),99)=99,IF(IFERROR(SEARCH("H410",M931),99)=99,IF(IFERROR(SEARCH("H410",R931),99)=99,IF(IFERROR(SEARCH("H411",N931),99)=99,IF(IFERROR(SEARCH("H411",O931),99)=99,IF(IFERROR(SEARCH("H411",Q931),99)=99,IF(IFERROR(SEARCH("H411",M931),99)=99,IF(IFERROR(SEARCH("H411",R931),99)=99,IF(IFERROR(SEARCH("H413",N931),99)=99,IF(IFERROR(SEARCH("H413",O931),99)=99,IF(IFERROR(SEARCH("H413",Q931),99)=99,IF(IFERROR(SEARCH("H413",M931),99)=99,IF(IFERROR(SEARCH("H413",R931),99)=99,IF(IFERROR(SEARCH("H412",N931),99)=99,IF(IFERROR(SEARCH("H412",O931),99)=99,IF(IFERROR(SEARCH("H412",Q931),99)=99,IF(IFERROR(SEARCH("H412",M931),99)=99,IF(IFERROR(SEARCH("H412",R931),99)=99,0,Scoring!$E$2),Scoring!$E$2),Scoring!$E$2),Scoring!$E$2),Scoring!$E$2),Scoring!$E$2),Scoring!$E$2),Scoring!$E$2),Scoring!$E$2),Scoring!$E$2),Scoring!$E$2),Scoring!$E$2),Scoring!$E$2),Scoring!$E$2),Scoring!$E$2),Scoring!$E$2),Scoring!$E$2),Scoring!$E$2),Scoring!$E$2),Scoring!$E$2)</f>
        <v>0</v>
      </c>
      <c r="Y931" s="78">
        <f>IF(IFERROR(SEARCH("CMR",K931),99)=99,IF(IFERROR(SEARCH("Suspected CMR",S931),99)=99,IF(IFERROR(SEARCH("CMR",S931),99)=99,0,Scoring!$E$8),Scoring!$E$9),Scoring!$E$8)</f>
        <v>0</v>
      </c>
      <c r="Z931" s="78">
        <f>IF(IFERROR(SEARCH("H350",N931),99)=99,IF(IFERROR(SEARCH("H350",O931),99)=99,IF(IFERROR(SEARCH("H350",Q931),99)=99,IF(IFERROR(SEARCH("H350",M931),99)=99,IF(IFERROR(SEARCH("H350",R931),99)=99,IF(IFERROR(SEARCH("H351",N931),99)=99,IF(IFERROR(SEARCH("H351",O931),99)=99,IF(IFERROR(SEARCH("H351",Q931),99)=99,IF(IFERROR(SEARCH("H351",M931),99)=99,IF(IFERROR(SEARCH("H351",R931),99)=99,IF(IFERROR(SEARCH("carcinogenic",P931),99)=99,IF(IFERROR(SEARCH("suspected carcinogenic",S931),99)=99,0,Scoring!$E$12),Scoring!$E$11),Scoring!$E$10),Scoring!$E$10),Scoring!$E$10),Scoring!$E$10),Scoring!$E$10),Scoring!$E$10),Scoring!$E$10),Scoring!$E$10),Scoring!$E$10),Scoring!$E$10)</f>
        <v>1</v>
      </c>
      <c r="AA931" s="78">
        <f>IF(IFERROR(SEARCH("H340",N931),99)=99,IF(IFERROR(SEARCH("H340",O931),99)=99,IF(IFERROR(SEARCH("H340",Q931),99)=99,IF(IFERROR(SEARCH("H340",M931),99)=99,IF(IFERROR(SEARCH("H340",R931),99)=99,IF(IFERROR(SEARCH("H341",N931),99)=99,IF(IFERROR(SEARCH("H341",O931),99)=99,IF(IFERROR(SEARCH("H341",Q931),99)=99,IF(IFERROR(SEARCH("H341",M931),99)=99,IF(IFERROR(SEARCH("H341",R931),99)=99,IF(IFERROR(SEARCH("mutagenic",P931),99)=99,IF(IFERROR(SEARCH("suspected mutagenic",S931),99)=99,0,Scoring!$E$15),Scoring!$E$14),Scoring!$E$13),Scoring!$E$13),Scoring!$E$13),Scoring!$E$13),Scoring!$E$13),Scoring!$E$13),Scoring!$E$13),Scoring!$E$13),Scoring!$E$13),Scoring!$E$13)</f>
        <v>0</v>
      </c>
      <c r="AB931" s="78">
        <f>IF(IFERROR(SEARCH("H360",N931),99)=99,IF(IFERROR(SEARCH("H360",O931),99)=99,IF(IFERROR(SEARCH("H360",Q931),99)=99,IF(IFERROR(SEARCH("H360",M931),99)=99,IF(IFERROR(SEARCH("H360",R931),99)=99,IF(IFERROR(SEARCH("H361",N931),99)=99,IF(IFERROR(SEARCH("H361",O931),99)=99,IF(IFERROR(SEARCH("H361",Q931),99)=99,IF(IFERROR(SEARCH("H361",M931),99)=99,IF(IFERROR(SEARCH("H361",R931),99)=99,IF(IFERROR(SEARCH("reproduction",P931),99)=99,IF(IFERROR(SEARCH("suspected reprotoxic",S931),99)=99,IF(IFERROR(SEARCH("reprotoxic",S931),99)=99,IF(IFERROR(SEARCH("reprotoxic",K931),99)=99,0,Scoring!$E$18),Scoring!$E$18),Scoring!$E$19),Scoring!$E$17),Scoring!$E$16),Scoring!$E$16),Scoring!$E$16),Scoring!$E$16),Scoring!$E$16),Scoring!$E$16),Scoring!$E$16),Scoring!$E$16),Scoring!$E$16),Scoring!$E$16)</f>
        <v>0</v>
      </c>
      <c r="AC931" s="78">
        <f>IF(IFERROR(SEARCH("57f",L931),99)=99,IF(IFERROR(SEARCH("57(f)",P931),99)=99,0,Scoring!$E$20),Scoring!$E$20)</f>
        <v>0</v>
      </c>
      <c r="AD931" s="78">
        <f>IF(IFERROR(SEARCH("CAT1",T931),99)=99,IF(IFERROR(SEARCH("CAT2",T931),99)=99,IF(IFERROR(SEARCH("CAT3",T931),99)=99,IF(IFERROR(SEARCH("concluded to be endocrine",K931),99)=99,IF(IFERROR(SEARCH("categorised as endocrine",K931),99)=99,IF(IFERROR(SEARCH("endocrine disrupting",P931),99)=99,IF(IFERROR(SEARCH("endocrine disrupting",K931),99)=99,IF(IFERROR(SEARCH("suspected endocrine",S931),99)=99,IF(IFERROR(SEARCH("potential endocrine",S931),99)=99,0,Scoring!$E$25),Scoring!$E$25),Scoring!$E$24),Scoring!$E$24),Scoring!$E$24),Scoring!$E$24),Scoring!$E$23),Scoring!$E$22),Scoring!$E$21)</f>
        <v>0.5</v>
      </c>
      <c r="AE931" s="78">
        <f>IF(IFERROR(SEARCH("suspected sensitiser",S931),99)=99,IF(IFERROR(SEARCH("sensitiser",S931),99)=99,IF(IFERROR(SEARCH("other hazard based concern",S931),99)=99,0,Scoring!$E$28),Scoring!$E$26),Scoring!$E$27)</f>
        <v>0</v>
      </c>
      <c r="AF931" s="78">
        <f>IF(IFERROR(M931,1)=1,IF(IFERROR(N931,1)=1,IF(IFERROR(O931,1)=1,IF(IFERROR(Q931,1)=1,IF(IFERROR(R931,1)=1,IF(IFERROR(T931,1)=1,IF(IFERROR(K931,1)=1,IF(IFERROR(P931,1)=1,IF(IFERROR(S931,1)=1,Scoring!$E$29,0),0),0),0),0),0),0),0),0)</f>
        <v>0</v>
      </c>
      <c r="AG931" s="78">
        <f t="shared" si="69"/>
        <v>1.5</v>
      </c>
      <c r="AI931" s="93"/>
      <c r="AJ931" s="94"/>
      <c r="AK931" s="76"/>
      <c r="AL931" s="75"/>
      <c r="AN931" s="79"/>
      <c r="AO931" s="79"/>
      <c r="AP931" s="79"/>
      <c r="AQ931" s="79"/>
      <c r="AR931" s="79"/>
      <c r="AS931" s="78"/>
      <c r="AU931" s="79">
        <f>IF(IFERROR(F931,99)=99,IF(IFERROR(G931,99)=99,IF(IFERROR(H931,99)=99,IF(IFERROR(I931,99)=99,IF(IFERROR(E931,99)=99,IF(IFERROR(J931,99)=99,0,Scoring!$B$7),Scoring!$B$3),Scoring!$B$2),Scoring!$B$6),Scoring!$B$5),Scoring!$B$4)</f>
        <v>0.5</v>
      </c>
      <c r="AV931" s="78">
        <f t="shared" si="70"/>
        <v>0.75</v>
      </c>
      <c r="AW931" s="78"/>
      <c r="AX931" s="66"/>
      <c r="AY931" s="78"/>
      <c r="AZ931" s="76"/>
      <c r="BA931" s="76"/>
      <c r="BB931" s="76"/>
    </row>
    <row r="932" spans="1:54" x14ac:dyDescent="0.25">
      <c r="A932" s="77" t="s">
        <v>6896</v>
      </c>
      <c r="B932" s="76" t="str">
        <f t="shared" si="72"/>
        <v>243-816-4</v>
      </c>
      <c r="C932" s="77" t="s">
        <v>11338</v>
      </c>
      <c r="D932" s="77" t="s">
        <v>950</v>
      </c>
      <c r="E932" s="76" t="e">
        <f>IF(C932="-",IF(A932="-",VLOOKUP(D932,'sin-list 180320_update'!$C$2:$C$835,1,FALSE),VLOOKUP(A932,'sin-list 180320_update'!$A$2:$A$835,1,FALSE)),VLOOKUP(C932,'sin-list 180320_update'!$B$2:$B$835,1,FALSE))</f>
        <v>#N/A</v>
      </c>
      <c r="F932" s="76" t="e">
        <f>IF($C932="-",IF($A932="-",VLOOKUP($D932,'REACH Bilaga XVII_update'!$A$5:$A$131,1,FALSE),VLOOKUP($A932,'REACH Bilaga XVII_update'!$C$5:$C$131,1,FALSE)),VLOOKUP($C932,'REACH Bilaga XVII_update'!$B$5:$B$131,1,FALSE))</f>
        <v>#N/A</v>
      </c>
      <c r="G932" s="76" t="e">
        <f>IF($C932="-",IF($A932="-",VLOOKUP($D932,' REACH Bilaga 59_update'!$A$5:$A$210,1,FALSE),VLOOKUP($A932,' REACH Bilaga 59_update'!$D$5:$D$210,1,FALSE)),VLOOKUP($C932,' REACH Bilaga 59_update'!$C$5:$C$210,1,FALSE))</f>
        <v>#N/A</v>
      </c>
      <c r="H932" s="76" t="str">
        <f>IF($C932="-",IF($A932="-",VLOOKUP($D932,'REACH Bilaga XIV_update'!$A$5:$A$110,1,FALSE),VLOOKUP($A932,'REACH Bilaga XIV_update'!$D$5:$D$110,1,FALSE)),VLOOKUP($C932,'REACH Bilaga XIV_update'!$C$5:$C$110,1,FALSE))</f>
        <v>243-816-4</v>
      </c>
      <c r="I932" s="76" t="e">
        <f>IF($C932="-",IF($A932="-",VLOOKUP($D932,CoRAP_update!$A$5:$A$376,1,FALSE),VLOOKUP($A932,CoRAP_update!$D$5:$D$376,1,FALSE)),VLOOKUP($C932,CoRAP_update!$C$5:$C$376,1,FALSE))</f>
        <v>#N/A</v>
      </c>
      <c r="J932" s="76" t="e">
        <f>IF($C932="-",IF($A932="-",VLOOKUP($D932,EDC_update!$C$2:$C$450,1,FALSE),VLOOKUP($A932,EDC_update!$B$2:$B$450,1,FALSE)),VLOOKUP($C932,EDC_update!$L$2:$L$450,1,FALSE))</f>
        <v>#N/A</v>
      </c>
      <c r="K932" s="76" t="e">
        <f>IF($C932="-",IF($A932="-",IF(VLOOKUP($D932,'sin-list 180320_update'!$C$2:$S$835,3,FALSE)="",NA(),VLOOKUP($D932,'sin-list 180320_update'!$C$2:$S$835,3,FALSE)),IF(VLOOKUP($A932,'sin-list 180320_update'!$A$2:$S$835,5,FALSE)="",NA(),VLOOKUP($A932,'sin-list 180320_update'!$A$2:$S$835,5,FALSE))),IF(VLOOKUP($C932,'sin-list 180320_update'!$B$2:$S$835,4,FALSE)="",NA(),VLOOKUP($C932,'sin-list 180320_update'!$B$2:$S$835,4,FALSE)))</f>
        <v>#N/A</v>
      </c>
      <c r="L932" s="76" t="e">
        <f>IF($C932="-",IF($A932="-",VLOOKUP($D932,'sin-list 180320_update'!$C$2:$S$835,6,FALSE),VLOOKUP($A932,'sin-list 180320_update'!$A$2:$S$835,8,FALSE)),VLOOKUP($C932,'sin-list 180320_update'!$B$2:$S$835,7,FALSE))</f>
        <v>#N/A</v>
      </c>
      <c r="M932" s="76" t="e">
        <f>IF($C932="-",IF($A932="-",IF(VLOOKUP($D932,'sin-list 180320_update'!$C$2:$S$835,8,FALSE)="",NA(),VLOOKUP($D932,'sin-list 180320_update'!$C$2:$S$835,8,FALSE)),IF(VLOOKUP($A932,'sin-list 180320_update'!$A$2:$S$835,10,FALSE)="",NA(),VLOOKUP($A932,'sin-list 180320_update'!$A$2:$S$835,10,FALSE))),IF(VLOOKUP($C932,'sin-list 180320_update'!$B$2:$S$835,9,FALSE)="",NA(),VLOOKUP($C932,'sin-list 180320_update'!$B$2:$S$835,9,FALSE)))</f>
        <v>#N/A</v>
      </c>
      <c r="N932" s="76" t="e">
        <f>IF($C932="-",IF($A932="-",IF(VLOOKUP($D932,'REACH Bilaga XVII_update'!$A$5:$E$131,4,FALSE)="",NA(),VLOOKUP($D932,'REACH Bilaga XVII_update'!$A$5:$E$131,4,FALSE)),IF(VLOOKUP($A932,'REACH Bilaga XVII_update'!$C$5:$D$131,2,FALSE)="",NA(),VLOOKUP($A932,'REACH Bilaga XVII_update'!$C$5:$D$131,2,FALSE))),IF(VLOOKUP($C932,'REACH Bilaga XVII_update'!$B$5:$D$131,3,FALSE)="",NA(),VLOOKUP($C932,'REACH Bilaga XVII_update'!$B$5:$D$131,3,FALSE)))</f>
        <v>#N/A</v>
      </c>
      <c r="O932" s="76" t="e">
        <f>IF($C932="-",IF($A932="-",IF(VLOOKUP($D932,' REACH Bilaga 59_update'!$A$5:$E$210,5,FALSE)="",NA(),VLOOKUP($D932,' REACH Bilaga 59_update'!$A$5:$E$210,5,FALSE)),IF(VLOOKUP($A932,' REACH Bilaga 59_update'!$D$5:$E$210,2,FALSE)="",NA(),VLOOKUP($A932,' REACH Bilaga 59_update'!$D$5:$E$210,2,FALSE))),IF(VLOOKUP($C932,' REACH Bilaga 59_update'!$C$5:$E$210,3,FALSE)="",NA(),VLOOKUP($C932,' REACH Bilaga 59_update'!$C$5:$E$210,3,FALSE)))</f>
        <v>#N/A</v>
      </c>
      <c r="P932" s="76" t="str">
        <f>IF(C932="-",IF(A932="-",IFERROR(VLOOKUP($D932,' REACH Bilaga 59_update'!$A$5:$F$210,MATCH(Sammanfattning!P$1,' REACH Bilaga 59_update'!$A$4:$F$4,0),FALSE),VLOOKUP($D932,'REACH Bilaga XIV_update'!$A$4:$H$110,MATCH(Sammanfattning!P$1,'REACH Bilaga XIV_update'!$A$4:$H$4,0),FALSE)),IFERROR(VLOOKUP($A932,' REACH Bilaga 59_update'!$D$5:$F$210,MATCH(Sammanfattning!P$1,' REACH Bilaga 59_update'!$D$4:$F$4,0),FALSE),VLOOKUP($A932,'REACH Bilaga XIV_update'!$D$4:$H$110,MATCH(Sammanfattning!P$1,'REACH Bilaga XIV_update'!$D$4:$H$4,0),FALSE))),IFERROR(VLOOKUP($C932,' REACH Bilaga 59_update'!$C$5:$F$210,MATCH(Sammanfattning!P$1,' REACH Bilaga 59_update'!$C$4:$F$4,0),FALSE),VLOOKUP($C932,'REACH Bilaga XIV_update'!$C$4:$H$110,MATCH(Sammanfattning!P$1,'REACH Bilaga XIV_update'!$C$4:$H$4,0),FALSE)))</f>
        <v>Endocrine disrupting properties (Article 57(f) - environment)</v>
      </c>
      <c r="Q932" s="76" t="e">
        <f>IF($C932="-",IF($A932="-",IF(VLOOKUP($D932,'REACH Bilaga XIV_update'!$A$5:$I$110,9,FALSE)="",NA(),VLOOKUP($D932,'REACH Bilaga XIV_update'!$A$5:$I$110,9,FALSE)),IF(VLOOKUP($A932,'REACH Bilaga XIV_update'!$D$5:$I$110,6,FALSE)="",NA(),VLOOKUP($A932,'REACH Bilaga XIV_update'!$D$5:$I$110,6,FALSE))),IF(VLOOKUP($C932,'REACH Bilaga XIV_update'!$C$5:$I$110,7,FALSE)="",NA(),VLOOKUP($C932,'REACH Bilaga XIV_update'!$C$5:$I$110,7,FALSE)))</f>
        <v>#N/A</v>
      </c>
      <c r="R932" s="76" t="e">
        <f>IF($C932="-",IF($A932="-",IF(VLOOKUP($D932,CoRAP_update!$A$5:$O$376,15,FALSE)="",NA(),VLOOKUP($D932,CoRAP_update!$A$5:$O$376,15,FALSE)),IF(VLOOKUP($A932,CoRAP_update!$D$5:$O$376,12,FALSE)="",NA(),VLOOKUP($A932,CoRAP_update!$D$5:$O$376,12,FALSE))),IF(VLOOKUP($C932,CoRAP_update!$C$5:$O$376,13,FALSE)="",NA(),VLOOKUP($C932,CoRAP_update!$C$5:$O$376,13,FALSE)))</f>
        <v>#N/A</v>
      </c>
      <c r="S932" s="144" t="e">
        <f>IF($C932="-",IF($A932="-",VLOOKUP($D932,CoRAP_update!$A$5:$J$376,MATCH(Sammanfattning!S$1,CoRAP_update!$A$4:$J$4,0),FALSE),VLOOKUP($A932,CoRAP_update!$D$5:$J$376,MATCH(Sammanfattning!S$1,CoRAP_update!$D$4:$J$4,0),FALSE)),VLOOKUP($C932,CoRAP_update!$C$5:$J$376,MATCH(Sammanfattning!S$1,CoRAP_update!$C$4:$J$4,0),FALSE))</f>
        <v>#N/A</v>
      </c>
      <c r="T932" s="76" t="str">
        <f>IF($A932="-",VLOOKUP($D932,EDC_update!$C$2:$F$450,4,FALSE),VLOOKUP($A932,EDC_update!$B$2:$F$450,5,FALSE))</f>
        <v>CAT2</v>
      </c>
      <c r="V932" s="78">
        <f>IF(IFERROR(SEARCH("PBT",P932),99)=99,IF(IFERROR(SEARCH("suspected PBT",S932),99)=99,IF(IFERROR(SEARCH("concluded to be PBT",K932),99)=99,IF(IFERROR(SEARCH("PBT",S932),99)=99,IF(IFERROR(SEARCH("PBT cand",L932),99)=99,IF(IFERROR(SEARCH("PBT",L932),99)=99,IF(IFERROR(SEARCH("persistent, bioackumulative and toxic properties",K932),99)=99,0,Scoring!$E$3),Scoring!$E$3),Scoring!$E$7),Scoring!$E$3),Scoring!$E$5),Scoring!$E$6),Scoring!$E$3)</f>
        <v>0</v>
      </c>
      <c r="W932" s="78">
        <f>IF(IFERROR(SEARCH("vPvB",P932),99)=99,IF(IFERROR(SEARCH("suspected pbt/vPvB",S932),99)=99,IF(IFERROR(SEARCH("vPvB",S932),99)=99,IF(IFERROR(SEARCH("concluded to be a vPvB",S932),99)=99,IF(IFERROR(SEARCH("identified as vPvB",K932),99)=99,IF(IFERROR(SEARCH("concluded to be a vPvB",K932),99)=99,IF(IFERROR(SEARCH("concluded to be both pbt and vPvB",S932),99)=99,IF(IFERROR(SEARCH("concluded to be both pbt and vPvB",K932),99)=99,0,Scoring!$E$5),Scoring!$E$5),Scoring!$E$5),Scoring!$E$5),Scoring!$E$5),Scoring!$E$4),Scoring!$E$6),Scoring!$E$4)</f>
        <v>0</v>
      </c>
      <c r="X932" s="78">
        <f>IF(IFERROR(SEARCH("H410",N932),99)=99,IF(IFERROR(SEARCH("H410",O932),99)=99,IF(IFERROR(SEARCH("H410",Q932),99)=99,IF(IFERROR(SEARCH("H410",M932),99)=99,IF(IFERROR(SEARCH("H410",R932),99)=99,IF(IFERROR(SEARCH("H411",N932),99)=99,IF(IFERROR(SEARCH("H411",O932),99)=99,IF(IFERROR(SEARCH("H411",Q932),99)=99,IF(IFERROR(SEARCH("H411",M932),99)=99,IF(IFERROR(SEARCH("H411",R932),99)=99,IF(IFERROR(SEARCH("H413",N932),99)=99,IF(IFERROR(SEARCH("H413",O932),99)=99,IF(IFERROR(SEARCH("H413",Q932),99)=99,IF(IFERROR(SEARCH("H413",M932),99)=99,IF(IFERROR(SEARCH("H413",R932),99)=99,IF(IFERROR(SEARCH("H412",N932),99)=99,IF(IFERROR(SEARCH("H412",O932),99)=99,IF(IFERROR(SEARCH("H412",Q932),99)=99,IF(IFERROR(SEARCH("H412",M932),99)=99,IF(IFERROR(SEARCH("H412",R932),99)=99,0,Scoring!$E$2),Scoring!$E$2),Scoring!$E$2),Scoring!$E$2),Scoring!$E$2),Scoring!$E$2),Scoring!$E$2),Scoring!$E$2),Scoring!$E$2),Scoring!$E$2),Scoring!$E$2),Scoring!$E$2),Scoring!$E$2),Scoring!$E$2),Scoring!$E$2),Scoring!$E$2),Scoring!$E$2),Scoring!$E$2),Scoring!$E$2),Scoring!$E$2)</f>
        <v>0</v>
      </c>
      <c r="Y932" s="78">
        <f>IF(IFERROR(SEARCH("CMR",K932),99)=99,IF(IFERROR(SEARCH("Suspected CMR",S932),99)=99,IF(IFERROR(SEARCH("CMR",S932),99)=99,0,Scoring!$E$8),Scoring!$E$9),Scoring!$E$8)</f>
        <v>0</v>
      </c>
      <c r="Z932" s="78">
        <f>IF(IFERROR(SEARCH("H350",N932),99)=99,IF(IFERROR(SEARCH("H350",O932),99)=99,IF(IFERROR(SEARCH("H350",Q932),99)=99,IF(IFERROR(SEARCH("H350",M932),99)=99,IF(IFERROR(SEARCH("H350",R932),99)=99,IF(IFERROR(SEARCH("H351",N932),99)=99,IF(IFERROR(SEARCH("H351",O932),99)=99,IF(IFERROR(SEARCH("H351",Q932),99)=99,IF(IFERROR(SEARCH("H351",M932),99)=99,IF(IFERROR(SEARCH("H351",R932),99)=99,IF(IFERROR(SEARCH("carcinogenic",P932),99)=99,IF(IFERROR(SEARCH("suspected carcinogenic",S932),99)=99,0,Scoring!$E$12),Scoring!$E$11),Scoring!$E$10),Scoring!$E$10),Scoring!$E$10),Scoring!$E$10),Scoring!$E$10),Scoring!$E$10),Scoring!$E$10),Scoring!$E$10),Scoring!$E$10),Scoring!$E$10)</f>
        <v>0</v>
      </c>
      <c r="AA932" s="78">
        <f>IF(IFERROR(SEARCH("H340",N932),99)=99,IF(IFERROR(SEARCH("H340",O932),99)=99,IF(IFERROR(SEARCH("H340",Q932),99)=99,IF(IFERROR(SEARCH("H340",M932),99)=99,IF(IFERROR(SEARCH("H340",R932),99)=99,IF(IFERROR(SEARCH("H341",N932),99)=99,IF(IFERROR(SEARCH("H341",O932),99)=99,IF(IFERROR(SEARCH("H341",Q932),99)=99,IF(IFERROR(SEARCH("H341",M932),99)=99,IF(IFERROR(SEARCH("H341",R932),99)=99,IF(IFERROR(SEARCH("mutagenic",P932),99)=99,IF(IFERROR(SEARCH("suspected mutagenic",S932),99)=99,0,Scoring!$E$15),Scoring!$E$14),Scoring!$E$13),Scoring!$E$13),Scoring!$E$13),Scoring!$E$13),Scoring!$E$13),Scoring!$E$13),Scoring!$E$13),Scoring!$E$13),Scoring!$E$13),Scoring!$E$13)</f>
        <v>0</v>
      </c>
      <c r="AB932" s="78">
        <f>IF(IFERROR(SEARCH("H360",N932),99)=99,IF(IFERROR(SEARCH("H360",O932),99)=99,IF(IFERROR(SEARCH("H360",Q932),99)=99,IF(IFERROR(SEARCH("H360",M932),99)=99,IF(IFERROR(SEARCH("H360",R932),99)=99,IF(IFERROR(SEARCH("H361",N932),99)=99,IF(IFERROR(SEARCH("H361",O932),99)=99,IF(IFERROR(SEARCH("H361",Q932),99)=99,IF(IFERROR(SEARCH("H361",M932),99)=99,IF(IFERROR(SEARCH("H361",R932),99)=99,IF(IFERROR(SEARCH("reproduction",P932),99)=99,IF(IFERROR(SEARCH("suspected reprotoxic",S932),99)=99,IF(IFERROR(SEARCH("reprotoxic",S932),99)=99,IF(IFERROR(SEARCH("reprotoxic",K932),99)=99,0,Scoring!$E$18),Scoring!$E$18),Scoring!$E$19),Scoring!$E$17),Scoring!$E$16),Scoring!$E$16),Scoring!$E$16),Scoring!$E$16),Scoring!$E$16),Scoring!$E$16),Scoring!$E$16),Scoring!$E$16),Scoring!$E$16),Scoring!$E$16)</f>
        <v>0</v>
      </c>
      <c r="AC932" s="78">
        <f>IF(IFERROR(SEARCH("57f",L932),99)=99,IF(IFERROR(SEARCH("57(f)",P932),99)=99,0,Scoring!$E$20),Scoring!$E$20)</f>
        <v>1</v>
      </c>
      <c r="AD932" s="78">
        <f>IF(IFERROR(SEARCH("CAT1",T932),99)=99,IF(IFERROR(SEARCH("CAT2",T932),99)=99,IF(IFERROR(SEARCH("CAT3",T932),99)=99,IF(IFERROR(SEARCH("concluded to be endocrine",K932),99)=99,IF(IFERROR(SEARCH("categorised as endocrine",K932),99)=99,IF(IFERROR(SEARCH("endocrine disrupting",P932),99)=99,IF(IFERROR(SEARCH("endocrine disrupting",K932),99)=99,IF(IFERROR(SEARCH("suspected endocrine",S932),99)=99,IF(IFERROR(SEARCH("potential endocrine",S932),99)=99,0,Scoring!$E$25),Scoring!$E$25),Scoring!$E$24),Scoring!$E$24),Scoring!$E$24),Scoring!$E$24),Scoring!$E$23),Scoring!$E$22),Scoring!$E$21)</f>
        <v>0.5</v>
      </c>
      <c r="AE932" s="78">
        <f>IF(IFERROR(SEARCH("suspected sensitiser",S932),99)=99,IF(IFERROR(SEARCH("sensitiser",S932),99)=99,IF(IFERROR(SEARCH("other hazard based concern",S932),99)=99,0,Scoring!$E$28),Scoring!$E$26),Scoring!$E$27)</f>
        <v>0</v>
      </c>
      <c r="AF932" s="78">
        <f>IF(IFERROR(M932,1)=1,IF(IFERROR(N932,1)=1,IF(IFERROR(O932,1)=1,IF(IFERROR(Q932,1)=1,IF(IFERROR(R932,1)=1,IF(IFERROR(T932,1)=1,IF(IFERROR(K932,1)=1,IF(IFERROR(P932,1)=1,IF(IFERROR(S932,1)=1,Scoring!$E$29,0),0),0),0),0),0),0),0),0)</f>
        <v>0</v>
      </c>
      <c r="AG932" s="78">
        <f t="shared" si="69"/>
        <v>1.5</v>
      </c>
      <c r="AI932" s="93"/>
      <c r="AJ932" s="94"/>
      <c r="AK932" s="76"/>
      <c r="AL932" s="75"/>
      <c r="AN932" s="79"/>
      <c r="AO932" s="79"/>
      <c r="AP932" s="79"/>
      <c r="AQ932" s="79"/>
      <c r="AR932" s="79"/>
      <c r="AS932" s="78"/>
      <c r="AU932" s="79">
        <f>IF(IFERROR(F932,99)=99,IF(IFERROR(G932,99)=99,IF(IFERROR(H932,99)=99,IF(IFERROR(I932,99)=99,IF(IFERROR(E932,99)=99,IF(IFERROR(J932,99)=99,0,Scoring!$B$7),Scoring!$B$3),Scoring!$B$2),Scoring!$B$6),Scoring!$B$5),Scoring!$B$4)</f>
        <v>1</v>
      </c>
      <c r="AV932" s="78">
        <f t="shared" si="70"/>
        <v>1.5</v>
      </c>
      <c r="AW932" s="78"/>
      <c r="AX932" s="66"/>
      <c r="AY932" s="78"/>
      <c r="AZ932" s="76"/>
      <c r="BA932" s="76"/>
      <c r="BB932" s="76"/>
    </row>
    <row r="933" spans="1:54" x14ac:dyDescent="0.25">
      <c r="A933" s="77" t="s">
        <v>4121</v>
      </c>
      <c r="B933" s="148" t="s">
        <v>4120</v>
      </c>
      <c r="C933" s="77" t="s">
        <v>4120</v>
      </c>
      <c r="D933" s="77" t="s">
        <v>854</v>
      </c>
      <c r="E933" s="76" t="str">
        <f>IF(C933="-",IF(A933="-",VLOOKUP(D933,'sin-list 180320_update'!$C$2:$C$835,1,FALSE),VLOOKUP(A933,'sin-list 180320_update'!$A$2:$A$835,1,FALSE)),VLOOKUP(C933,'sin-list 180320_update'!$B$2:$B$835,1,FALSE))</f>
        <v>244-240-6</v>
      </c>
      <c r="F933" s="76" t="e">
        <f>IF($C933="-",IF($A933="-",VLOOKUP($D933,'REACH Bilaga XVII_update'!$A$5:$A$131,1,FALSE),VLOOKUP($A933,'REACH Bilaga XVII_update'!$C$5:$C$131,1,FALSE)),VLOOKUP($C933,'REACH Bilaga XVII_update'!$B$5:$B$131,1,FALSE))</f>
        <v>#N/A</v>
      </c>
      <c r="G933" s="76" t="e">
        <f>IF($C933="-",IF($A933="-",VLOOKUP($D933,' REACH Bilaga 59_update'!$A$5:$A$210,1,FALSE),VLOOKUP($A933,' REACH Bilaga 59_update'!$D$5:$D$210,1,FALSE)),VLOOKUP($C933,' REACH Bilaga 59_update'!$C$5:$C$210,1,FALSE))</f>
        <v>#N/A</v>
      </c>
      <c r="H933" s="76" t="e">
        <f>IF($C933="-",IF($A933="-",VLOOKUP($D933,'REACH Bilaga XIV_update'!$A$5:$A$110,1,FALSE),VLOOKUP($A933,'REACH Bilaga XIV_update'!$D$5:$D$110,1,FALSE)),VLOOKUP($C933,'REACH Bilaga XIV_update'!$C$5:$C$110,1,FALSE))</f>
        <v>#N/A</v>
      </c>
      <c r="I933" s="76" t="str">
        <f>IF($C933="-",IF($A933="-",VLOOKUP($D933,CoRAP_update!$A$5:$A$376,1,FALSE),VLOOKUP($A933,CoRAP_update!$D$5:$D$376,1,FALSE)),VLOOKUP($C933,CoRAP_update!$C$5:$C$376,1,FALSE))</f>
        <v>244-240-6</v>
      </c>
      <c r="J933" s="76" t="e">
        <f>IF($C933="-",IF($A933="-",VLOOKUP($D933,EDC_update!$C$2:$C$450,1,FALSE),VLOOKUP($A933,EDC_update!$B$2:$B$450,1,FALSE)),VLOOKUP($C933,EDC_update!$L$2:$L$450,1,FALSE))</f>
        <v>#N/A</v>
      </c>
      <c r="K933" s="76" t="str">
        <f>IF($C933="-",IF($A933="-",IF(VLOOKUP($D933,'sin-list 180320_update'!$C$2:$S$835,3,FALSE)="",NA(),VLOOKUP($D933,'sin-list 180320_update'!$C$2:$S$835,3,FALSE)),IF(VLOOKUP($A933,'sin-list 180320_update'!$A$2:$S$835,5,FALSE)="",NA(),VLOOKUP($A933,'sin-list 180320_update'!$A$2:$S$835,5,FALSE))),IF(VLOOKUP($C933,'sin-list 180320_update'!$B$2:$S$835,4,FALSE)="",NA(),VLOOKUP($C933,'sin-list 180320_update'!$B$2:$S$835,4,FALSE)))</f>
        <v>For Tonalide (AHTN) endocrine effects have been reported. It is potentially persistent and bioaccumulative. It has been frequently found in humans and the environment.</v>
      </c>
      <c r="L933" s="76" t="str">
        <f>IF($C933="-",IF($A933="-",VLOOKUP($D933,'sin-list 180320_update'!$C$2:$S$835,6,FALSE),VLOOKUP($A933,'sin-list 180320_update'!$A$2:$S$835,8,FALSE)),VLOOKUP($C933,'sin-list 180320_update'!$B$2:$S$835,7,FALSE))</f>
        <v>Official classification missing - 57f substance</v>
      </c>
      <c r="M933" s="76" t="e">
        <f>IF($C933="-",IF($A933="-",IF(VLOOKUP($D933,'sin-list 180320_update'!$C$2:$S$835,8,FALSE)="",NA(),VLOOKUP($D933,'sin-list 180320_update'!$C$2:$S$835,8,FALSE)),IF(VLOOKUP($A933,'sin-list 180320_update'!$A$2:$S$835,10,FALSE)="",NA(),VLOOKUP($A933,'sin-list 180320_update'!$A$2:$S$835,10,FALSE))),IF(VLOOKUP($C933,'sin-list 180320_update'!$B$2:$S$835,9,FALSE)="",NA(),VLOOKUP($C933,'sin-list 180320_update'!$B$2:$S$835,9,FALSE)))</f>
        <v>#N/A</v>
      </c>
      <c r="N933" s="76" t="e">
        <f>IF($C933="-",IF($A933="-",IF(VLOOKUP($D933,'REACH Bilaga XVII_update'!$A$5:$E$131,4,FALSE)="",NA(),VLOOKUP($D933,'REACH Bilaga XVII_update'!$A$5:$E$131,4,FALSE)),IF(VLOOKUP($A933,'REACH Bilaga XVII_update'!$C$5:$D$131,2,FALSE)="",NA(),VLOOKUP($A933,'REACH Bilaga XVII_update'!$C$5:$D$131,2,FALSE))),IF(VLOOKUP($C933,'REACH Bilaga XVII_update'!$B$5:$D$131,3,FALSE)="",NA(),VLOOKUP($C933,'REACH Bilaga XVII_update'!$B$5:$D$131,3,FALSE)))</f>
        <v>#N/A</v>
      </c>
      <c r="O933" s="76" t="e">
        <f>IF($C933="-",IF($A933="-",IF(VLOOKUP($D933,' REACH Bilaga 59_update'!$A$5:$E$210,5,FALSE)="",NA(),VLOOKUP($D933,' REACH Bilaga 59_update'!$A$5:$E$210,5,FALSE)),IF(VLOOKUP($A933,' REACH Bilaga 59_update'!$D$5:$E$210,2,FALSE)="",NA(),VLOOKUP($A933,' REACH Bilaga 59_update'!$D$5:$E$210,2,FALSE))),IF(VLOOKUP($C933,' REACH Bilaga 59_update'!$C$5:$E$210,3,FALSE)="",NA(),VLOOKUP($C933,' REACH Bilaga 59_update'!$C$5:$E$210,3,FALSE)))</f>
        <v>#N/A</v>
      </c>
      <c r="P933" s="76" t="e">
        <f>IF(C933="-",IF(A933="-",IFERROR(VLOOKUP($D933,' REACH Bilaga 59_update'!$A$5:$F$210,MATCH(Sammanfattning!P$1,' REACH Bilaga 59_update'!$A$4:$F$4,0),FALSE),VLOOKUP($D933,'REACH Bilaga XIV_update'!$A$4:$H$110,MATCH(Sammanfattning!P$1,'REACH Bilaga XIV_update'!$A$4:$H$4,0),FALSE)),IFERROR(VLOOKUP($A933,' REACH Bilaga 59_update'!$D$5:$F$210,MATCH(Sammanfattning!P$1,' REACH Bilaga 59_update'!$D$4:$F$4,0),FALSE),VLOOKUP($A933,'REACH Bilaga XIV_update'!$D$4:$H$110,MATCH(Sammanfattning!P$1,'REACH Bilaga XIV_update'!$D$4:$H$4,0),FALSE))),IFERROR(VLOOKUP($C933,' REACH Bilaga 59_update'!$C$5:$F$210,MATCH(Sammanfattning!P$1,' REACH Bilaga 59_update'!$C$4:$F$4,0),FALSE),VLOOKUP($C933,'REACH Bilaga XIV_update'!$C$4:$H$110,MATCH(Sammanfattning!P$1,'REACH Bilaga XIV_update'!$C$4:$H$4,0),FALSE)))</f>
        <v>#N/A</v>
      </c>
      <c r="Q933" s="76" t="e">
        <f>IF($C933="-",IF($A933="-",IF(VLOOKUP($D933,'REACH Bilaga XIV_update'!$A$5:$I$110,9,FALSE)="",NA(),VLOOKUP($D933,'REACH Bilaga XIV_update'!$A$5:$I$110,9,FALSE)),IF(VLOOKUP($A933,'REACH Bilaga XIV_update'!$D$5:$I$110,6,FALSE)="",NA(),VLOOKUP($A933,'REACH Bilaga XIV_update'!$D$5:$I$110,6,FALSE))),IF(VLOOKUP($C933,'REACH Bilaga XIV_update'!$C$5:$I$110,7,FALSE)="",NA(),VLOOKUP($C933,'REACH Bilaga XIV_update'!$C$5:$I$110,7,FALSE)))</f>
        <v>#N/A</v>
      </c>
      <c r="R933" s="76" t="e">
        <f>IF($C933="-",IF($A933="-",IF(VLOOKUP($D933,CoRAP_update!$A$5:$O$376,15,FALSE)="",NA(),VLOOKUP($D933,CoRAP_update!$A$5:$O$376,15,FALSE)),IF(VLOOKUP($A933,CoRAP_update!$D$5:$O$376,12,FALSE)="",NA(),VLOOKUP($A933,CoRAP_update!$D$5:$O$376,12,FALSE))),IF(VLOOKUP($C933,CoRAP_update!$C$5:$O$376,13,FALSE)="",NA(),VLOOKUP($C933,CoRAP_update!$C$5:$O$376,13,FALSE)))</f>
        <v>#N/A</v>
      </c>
      <c r="S933" s="144" t="str">
        <f>IF($C933="-",IF($A933="-",VLOOKUP($D933,CoRAP_update!$A$5:$J$376,MATCH(Sammanfattning!S$1,CoRAP_update!$A$4:$J$4,0),FALSE),VLOOKUP($A933,CoRAP_update!$D$5:$J$376,MATCH(Sammanfattning!S$1,CoRAP_update!$D$4:$J$4,0),FALSE)),VLOOKUP($C933,CoRAP_update!$C$5:$J$376,MATCH(Sammanfattning!S$1,CoRAP_update!$C$4:$J$4,0),FALSE))</f>
        <v>Potential endocrine disruptor#High (aggregated) tonnage</v>
      </c>
      <c r="T933" s="76" t="e">
        <f>IF($A933="-",VLOOKUP($D933,EDC_update!$C$2:$F$450,4,FALSE),VLOOKUP($A933,EDC_update!$B$2:$F$450,5,FALSE))</f>
        <v>#N/A</v>
      </c>
      <c r="V933" s="78">
        <f>IF(IFERROR(SEARCH("PBT",P933),99)=99,IF(IFERROR(SEARCH("suspected PBT",S933),99)=99,IF(IFERROR(SEARCH("concluded to be PBT",K933),99)=99,IF(IFERROR(SEARCH("PBT",S933),99)=99,IF(IFERROR(SEARCH("PBT cand",L933),99)=99,IF(IFERROR(SEARCH("PBT",L933),99)=99,IF(IFERROR(SEARCH("persistent, bioackumulative and toxic properties",K933),99)=99,0,Scoring!$E$3),Scoring!$E$3),Scoring!$E$7),Scoring!$E$3),Scoring!$E$5),Scoring!$E$6),Scoring!$E$3)</f>
        <v>0</v>
      </c>
      <c r="W933" s="78">
        <f>IF(IFERROR(SEARCH("vPvB",P933),99)=99,IF(IFERROR(SEARCH("suspected pbt/vPvB",S933),99)=99,IF(IFERROR(SEARCH("vPvB",S933),99)=99,IF(IFERROR(SEARCH("concluded to be a vPvB",S933),99)=99,IF(IFERROR(SEARCH("identified as vPvB",K933),99)=99,IF(IFERROR(SEARCH("concluded to be a vPvB",K933),99)=99,IF(IFERROR(SEARCH("concluded to be both pbt and vPvB",S933),99)=99,IF(IFERROR(SEARCH("concluded to be both pbt and vPvB",K933),99)=99,0,Scoring!$E$5),Scoring!$E$5),Scoring!$E$5),Scoring!$E$5),Scoring!$E$5),Scoring!$E$4),Scoring!$E$6),Scoring!$E$4)</f>
        <v>0</v>
      </c>
      <c r="X933" s="78">
        <f>IF(IFERROR(SEARCH("H410",N933),99)=99,IF(IFERROR(SEARCH("H410",O933),99)=99,IF(IFERROR(SEARCH("H410",Q933),99)=99,IF(IFERROR(SEARCH("H410",M933),99)=99,IF(IFERROR(SEARCH("H410",R933),99)=99,IF(IFERROR(SEARCH("H411",N933),99)=99,IF(IFERROR(SEARCH("H411",O933),99)=99,IF(IFERROR(SEARCH("H411",Q933),99)=99,IF(IFERROR(SEARCH("H411",M933),99)=99,IF(IFERROR(SEARCH("H411",R933),99)=99,IF(IFERROR(SEARCH("H413",N933),99)=99,IF(IFERROR(SEARCH("H413",O933),99)=99,IF(IFERROR(SEARCH("H413",Q933),99)=99,IF(IFERROR(SEARCH("H413",M933),99)=99,IF(IFERROR(SEARCH("H413",R933),99)=99,IF(IFERROR(SEARCH("H412",N933),99)=99,IF(IFERROR(SEARCH("H412",O933),99)=99,IF(IFERROR(SEARCH("H412",Q933),99)=99,IF(IFERROR(SEARCH("H412",M933),99)=99,IF(IFERROR(SEARCH("H412",R933),99)=99,0,Scoring!$E$2),Scoring!$E$2),Scoring!$E$2),Scoring!$E$2),Scoring!$E$2),Scoring!$E$2),Scoring!$E$2),Scoring!$E$2),Scoring!$E$2),Scoring!$E$2),Scoring!$E$2),Scoring!$E$2),Scoring!$E$2),Scoring!$E$2),Scoring!$E$2),Scoring!$E$2),Scoring!$E$2),Scoring!$E$2),Scoring!$E$2),Scoring!$E$2)</f>
        <v>0</v>
      </c>
      <c r="Y933" s="78">
        <f>IF(IFERROR(SEARCH("CMR",K933),99)=99,IF(IFERROR(SEARCH("Suspected CMR",S933),99)=99,IF(IFERROR(SEARCH("CMR",S933),99)=99,0,Scoring!$E$8),Scoring!$E$9),Scoring!$E$8)</f>
        <v>0</v>
      </c>
      <c r="Z933" s="78">
        <f>IF(IFERROR(SEARCH("H350",N933),99)=99,IF(IFERROR(SEARCH("H350",O933),99)=99,IF(IFERROR(SEARCH("H350",Q933),99)=99,IF(IFERROR(SEARCH("H350",M933),99)=99,IF(IFERROR(SEARCH("H350",R933),99)=99,IF(IFERROR(SEARCH("H351",N933),99)=99,IF(IFERROR(SEARCH("H351",O933),99)=99,IF(IFERROR(SEARCH("H351",Q933),99)=99,IF(IFERROR(SEARCH("H351",M933),99)=99,IF(IFERROR(SEARCH("H351",R933),99)=99,IF(IFERROR(SEARCH("carcinogenic",P933),99)=99,IF(IFERROR(SEARCH("suspected carcinogenic",S933),99)=99,0,Scoring!$E$12),Scoring!$E$11),Scoring!$E$10),Scoring!$E$10),Scoring!$E$10),Scoring!$E$10),Scoring!$E$10),Scoring!$E$10),Scoring!$E$10),Scoring!$E$10),Scoring!$E$10),Scoring!$E$10)</f>
        <v>0</v>
      </c>
      <c r="AA933" s="78">
        <f>IF(IFERROR(SEARCH("H340",N933),99)=99,IF(IFERROR(SEARCH("H340",O933),99)=99,IF(IFERROR(SEARCH("H340",Q933),99)=99,IF(IFERROR(SEARCH("H340",M933),99)=99,IF(IFERROR(SEARCH("H340",R933),99)=99,IF(IFERROR(SEARCH("H341",N933),99)=99,IF(IFERROR(SEARCH("H341",O933),99)=99,IF(IFERROR(SEARCH("H341",Q933),99)=99,IF(IFERROR(SEARCH("H341",M933),99)=99,IF(IFERROR(SEARCH("H341",R933),99)=99,IF(IFERROR(SEARCH("mutagenic",P933),99)=99,IF(IFERROR(SEARCH("suspected mutagenic",S933),99)=99,0,Scoring!$E$15),Scoring!$E$14),Scoring!$E$13),Scoring!$E$13),Scoring!$E$13),Scoring!$E$13),Scoring!$E$13),Scoring!$E$13),Scoring!$E$13),Scoring!$E$13),Scoring!$E$13),Scoring!$E$13)</f>
        <v>0</v>
      </c>
      <c r="AB933" s="78">
        <f>IF(IFERROR(SEARCH("H360",N933),99)=99,IF(IFERROR(SEARCH("H360",O933),99)=99,IF(IFERROR(SEARCH("H360",Q933),99)=99,IF(IFERROR(SEARCH("H360",M933),99)=99,IF(IFERROR(SEARCH("H360",R933),99)=99,IF(IFERROR(SEARCH("H361",N933),99)=99,IF(IFERROR(SEARCH("H361",O933),99)=99,IF(IFERROR(SEARCH("H361",Q933),99)=99,IF(IFERROR(SEARCH("H361",M933),99)=99,IF(IFERROR(SEARCH("H361",R933),99)=99,IF(IFERROR(SEARCH("reproduction",P933),99)=99,IF(IFERROR(SEARCH("suspected reprotoxic",S933),99)=99,IF(IFERROR(SEARCH("reprotoxic",S933),99)=99,IF(IFERROR(SEARCH("reprotoxic",K933),99)=99,0,Scoring!$E$18),Scoring!$E$18),Scoring!$E$19),Scoring!$E$17),Scoring!$E$16),Scoring!$E$16),Scoring!$E$16),Scoring!$E$16),Scoring!$E$16),Scoring!$E$16),Scoring!$E$16),Scoring!$E$16),Scoring!$E$16),Scoring!$E$16)</f>
        <v>0</v>
      </c>
      <c r="AC933" s="78">
        <f>IF(IFERROR(SEARCH("57f",L933),99)=99,IF(IFERROR(SEARCH("57(f)",P933),99)=99,0,Scoring!$E$20),Scoring!$E$20)</f>
        <v>1</v>
      </c>
      <c r="AD933" s="78">
        <f>IF(IFERROR(SEARCH("CAT1",T933),99)=99,IF(IFERROR(SEARCH("CAT2",T933),99)=99,IF(IFERROR(SEARCH("CAT3",T933),99)=99,IF(IFERROR(SEARCH("concluded to be endocrine",K933),99)=99,IF(IFERROR(SEARCH("categorised as endocrine",K933),99)=99,IF(IFERROR(SEARCH("endocrine disrupting",P933),99)=99,IF(IFERROR(SEARCH("endocrine disrupting",K933),99)=99,IF(IFERROR(SEARCH("suspected endocrine",S933),99)=99,IF(IFERROR(SEARCH("potential endocrine",S933),99)=99,0,Scoring!$E$25),Scoring!$E$25),Scoring!$E$24),Scoring!$E$24),Scoring!$E$24),Scoring!$E$24),Scoring!$E$23),Scoring!$E$22),Scoring!$E$21)</f>
        <v>0.5</v>
      </c>
      <c r="AE933" s="78">
        <f>IF(IFERROR(SEARCH("suspected sensitiser",S933),99)=99,IF(IFERROR(SEARCH("sensitiser",S933),99)=99,IF(IFERROR(SEARCH("other hazard based concern",S933),99)=99,0,Scoring!$E$28),Scoring!$E$26),Scoring!$E$27)</f>
        <v>0</v>
      </c>
      <c r="AF933" s="78">
        <f>IF(IFERROR(M933,1)=1,IF(IFERROR(N933,1)=1,IF(IFERROR(O933,1)=1,IF(IFERROR(Q933,1)=1,IF(IFERROR(R933,1)=1,IF(IFERROR(T933,1)=1,IF(IFERROR(K933,1)=1,IF(IFERROR(P933,1)=1,IF(IFERROR(S933,1)=1,Scoring!$E$29,0),0),0),0),0),0),0),0),0)</f>
        <v>0</v>
      </c>
      <c r="AG933" s="78">
        <f t="shared" si="69"/>
        <v>1.5</v>
      </c>
      <c r="AI933" s="93"/>
      <c r="AJ933" s="94"/>
      <c r="AK933" s="76"/>
      <c r="AL933" s="75"/>
      <c r="AN933" s="79"/>
      <c r="AO933" s="79"/>
      <c r="AP933" s="79"/>
      <c r="AQ933" s="79"/>
      <c r="AR933" s="79"/>
      <c r="AS933" s="78"/>
      <c r="AU933" s="79">
        <f>IF(IFERROR(F933,99)=99,IF(IFERROR(G933,99)=99,IF(IFERROR(H933,99)=99,IF(IFERROR(I933,99)=99,IF(IFERROR(E933,99)=99,IF(IFERROR(J933,99)=99,0,Scoring!$B$7),Scoring!$B$3),Scoring!$B$2),Scoring!$B$6),Scoring!$B$5),Scoring!$B$4)</f>
        <v>0.5</v>
      </c>
      <c r="AV933" s="78">
        <f t="shared" si="70"/>
        <v>0.75</v>
      </c>
      <c r="AW933" s="78"/>
      <c r="AX933" s="66"/>
      <c r="AY933" s="78"/>
      <c r="AZ933" s="76"/>
      <c r="BA933" s="76"/>
      <c r="BB933" s="76"/>
    </row>
    <row r="934" spans="1:54" x14ac:dyDescent="0.25">
      <c r="A934" s="77" t="s">
        <v>4121</v>
      </c>
      <c r="B934" s="76" t="str">
        <f>C934</f>
        <v>244-240-6</v>
      </c>
      <c r="C934" s="77" t="s">
        <v>4120</v>
      </c>
      <c r="D934" s="77" t="s">
        <v>4111</v>
      </c>
      <c r="E934" s="76" t="str">
        <f>IF(C934="-",IF(A934="-",VLOOKUP(D934,'sin-list 180320_update'!$C$2:$C$835,1,FALSE),VLOOKUP(A934,'sin-list 180320_update'!$A$2:$A$835,1,FALSE)),VLOOKUP(C934,'sin-list 180320_update'!$B$2:$B$835,1,FALSE))</f>
        <v>244-240-6</v>
      </c>
      <c r="F934" s="76" t="e">
        <f>IF($C934="-",IF($A934="-",VLOOKUP($D934,'REACH Bilaga XVII_update'!$A$5:$A$131,1,FALSE),VLOOKUP($A934,'REACH Bilaga XVII_update'!$C$5:$C$131,1,FALSE)),VLOOKUP($C934,'REACH Bilaga XVII_update'!$B$5:$B$131,1,FALSE))</f>
        <v>#N/A</v>
      </c>
      <c r="G934" s="76" t="e">
        <f>IF($C934="-",IF($A934="-",VLOOKUP($D934,' REACH Bilaga 59_update'!$A$5:$A$210,1,FALSE),VLOOKUP($A934,' REACH Bilaga 59_update'!$D$5:$D$210,1,FALSE)),VLOOKUP($C934,' REACH Bilaga 59_update'!$C$5:$C$210,1,FALSE))</f>
        <v>#N/A</v>
      </c>
      <c r="H934" s="76" t="e">
        <f>IF($C934="-",IF($A934="-",VLOOKUP($D934,'REACH Bilaga XIV_update'!$A$5:$A$110,1,FALSE),VLOOKUP($A934,'REACH Bilaga XIV_update'!$D$5:$D$110,1,FALSE)),VLOOKUP($C934,'REACH Bilaga XIV_update'!$C$5:$C$110,1,FALSE))</f>
        <v>#N/A</v>
      </c>
      <c r="I934" s="76" t="str">
        <f>IF($C934="-",IF($A934="-",VLOOKUP($D934,CoRAP_update!$A$5:$A$376,1,FALSE),VLOOKUP($A934,CoRAP_update!$D$5:$D$376,1,FALSE)),VLOOKUP($C934,CoRAP_update!$C$5:$C$376,1,FALSE))</f>
        <v>244-240-6</v>
      </c>
      <c r="J934" s="76" t="e">
        <f>IF($C934="-",IF($A934="-",VLOOKUP($D934,EDC_update!$C$2:$C$450,1,FALSE),VLOOKUP($A934,EDC_update!$B$2:$B$450,1,FALSE)),VLOOKUP($C934,EDC_update!$L$2:$L$450,1,FALSE))</f>
        <v>#N/A</v>
      </c>
      <c r="K934" s="76" t="str">
        <f>IF($C934="-",IF($A934="-",IF(VLOOKUP($D934,'sin-list 180320_update'!$C$2:$S$835,3,FALSE)="",NA(),VLOOKUP($D934,'sin-list 180320_update'!$C$2:$S$835,3,FALSE)),IF(VLOOKUP($A934,'sin-list 180320_update'!$A$2:$S$835,5,FALSE)="",NA(),VLOOKUP($A934,'sin-list 180320_update'!$A$2:$S$835,5,FALSE))),IF(VLOOKUP($C934,'sin-list 180320_update'!$B$2:$S$835,4,FALSE)="",NA(),VLOOKUP($C934,'sin-list 180320_update'!$B$2:$S$835,4,FALSE)))</f>
        <v>For Tonalide (AHTN) endocrine effects have been reported. It is potentially persistent and bioaccumulative. It has been frequently found in humans and the environment.</v>
      </c>
      <c r="L934" s="76" t="str">
        <f>IF($C934="-",IF($A934="-",VLOOKUP($D934,'sin-list 180320_update'!$C$2:$S$835,6,FALSE),VLOOKUP($A934,'sin-list 180320_update'!$A$2:$S$835,8,FALSE)),VLOOKUP($C934,'sin-list 180320_update'!$B$2:$S$835,7,FALSE))</f>
        <v>Official classification missing - 57f substance</v>
      </c>
      <c r="M934" s="76" t="e">
        <f>IF($C934="-",IF($A934="-",IF(VLOOKUP($D934,'sin-list 180320_update'!$C$2:$S$835,8,FALSE)="",NA(),VLOOKUP($D934,'sin-list 180320_update'!$C$2:$S$835,8,FALSE)),IF(VLOOKUP($A934,'sin-list 180320_update'!$A$2:$S$835,10,FALSE)="",NA(),VLOOKUP($A934,'sin-list 180320_update'!$A$2:$S$835,10,FALSE))),IF(VLOOKUP($C934,'sin-list 180320_update'!$B$2:$S$835,9,FALSE)="",NA(),VLOOKUP($C934,'sin-list 180320_update'!$B$2:$S$835,9,FALSE)))</f>
        <v>#N/A</v>
      </c>
      <c r="N934" s="76" t="e">
        <f>IF($C934="-",IF($A934="-",IF(VLOOKUP($D934,'REACH Bilaga XVII_update'!$A$5:$E$131,4,FALSE)="",NA(),VLOOKUP($D934,'REACH Bilaga XVII_update'!$A$5:$E$131,4,FALSE)),IF(VLOOKUP($A934,'REACH Bilaga XVII_update'!$C$5:$D$131,2,FALSE)="",NA(),VLOOKUP($A934,'REACH Bilaga XVII_update'!$C$5:$D$131,2,FALSE))),IF(VLOOKUP($C934,'REACH Bilaga XVII_update'!$B$5:$D$131,3,FALSE)="",NA(),VLOOKUP($C934,'REACH Bilaga XVII_update'!$B$5:$D$131,3,FALSE)))</f>
        <v>#N/A</v>
      </c>
      <c r="O934" s="76" t="e">
        <f>IF($C934="-",IF($A934="-",IF(VLOOKUP($D934,' REACH Bilaga 59_update'!$A$5:$E$210,5,FALSE)="",NA(),VLOOKUP($D934,' REACH Bilaga 59_update'!$A$5:$E$210,5,FALSE)),IF(VLOOKUP($A934,' REACH Bilaga 59_update'!$D$5:$E$210,2,FALSE)="",NA(),VLOOKUP($A934,' REACH Bilaga 59_update'!$D$5:$E$210,2,FALSE))),IF(VLOOKUP($C934,' REACH Bilaga 59_update'!$C$5:$E$210,3,FALSE)="",NA(),VLOOKUP($C934,' REACH Bilaga 59_update'!$C$5:$E$210,3,FALSE)))</f>
        <v>#N/A</v>
      </c>
      <c r="P934" s="76" t="e">
        <f>IF(C934="-",IF(A934="-",IFERROR(VLOOKUP($D934,' REACH Bilaga 59_update'!$A$5:$F$210,MATCH(Sammanfattning!P$1,' REACH Bilaga 59_update'!$A$4:$F$4,0),FALSE),VLOOKUP($D934,'REACH Bilaga XIV_update'!$A$4:$H$110,MATCH(Sammanfattning!P$1,'REACH Bilaga XIV_update'!$A$4:$H$4,0),FALSE)),IFERROR(VLOOKUP($A934,' REACH Bilaga 59_update'!$D$5:$F$210,MATCH(Sammanfattning!P$1,' REACH Bilaga 59_update'!$D$4:$F$4,0),FALSE),VLOOKUP($A934,'REACH Bilaga XIV_update'!$D$4:$H$110,MATCH(Sammanfattning!P$1,'REACH Bilaga XIV_update'!$D$4:$H$4,0),FALSE))),IFERROR(VLOOKUP($C934,' REACH Bilaga 59_update'!$C$5:$F$210,MATCH(Sammanfattning!P$1,' REACH Bilaga 59_update'!$C$4:$F$4,0),FALSE),VLOOKUP($C934,'REACH Bilaga XIV_update'!$C$4:$H$110,MATCH(Sammanfattning!P$1,'REACH Bilaga XIV_update'!$C$4:$H$4,0),FALSE)))</f>
        <v>#N/A</v>
      </c>
      <c r="Q934" s="76" t="e">
        <f>IF($C934="-",IF($A934="-",IF(VLOOKUP($D934,'REACH Bilaga XIV_update'!$A$5:$I$110,9,FALSE)="",NA(),VLOOKUP($D934,'REACH Bilaga XIV_update'!$A$5:$I$110,9,FALSE)),IF(VLOOKUP($A934,'REACH Bilaga XIV_update'!$D$5:$I$110,6,FALSE)="",NA(),VLOOKUP($A934,'REACH Bilaga XIV_update'!$D$5:$I$110,6,FALSE))),IF(VLOOKUP($C934,'REACH Bilaga XIV_update'!$C$5:$I$110,7,FALSE)="",NA(),VLOOKUP($C934,'REACH Bilaga XIV_update'!$C$5:$I$110,7,FALSE)))</f>
        <v>#N/A</v>
      </c>
      <c r="R934" s="76" t="e">
        <f>IF($C934="-",IF($A934="-",IF(VLOOKUP($D934,CoRAP_update!$A$5:$O$376,15,FALSE)="",NA(),VLOOKUP($D934,CoRAP_update!$A$5:$O$376,15,FALSE)),IF(VLOOKUP($A934,CoRAP_update!$D$5:$O$376,12,FALSE)="",NA(),VLOOKUP($A934,CoRAP_update!$D$5:$O$376,12,FALSE))),IF(VLOOKUP($C934,CoRAP_update!$C$5:$O$376,13,FALSE)="",NA(),VLOOKUP($C934,CoRAP_update!$C$5:$O$376,13,FALSE)))</f>
        <v>#N/A</v>
      </c>
      <c r="S934" s="144" t="str">
        <f>IF($C934="-",IF($A934="-",VLOOKUP($D934,CoRAP_update!$A$5:$J$376,MATCH(Sammanfattning!S$1,CoRAP_update!$A$4:$J$4,0),FALSE),VLOOKUP($A934,CoRAP_update!$D$5:$J$376,MATCH(Sammanfattning!S$1,CoRAP_update!$D$4:$J$4,0),FALSE)),VLOOKUP($C934,CoRAP_update!$C$5:$J$376,MATCH(Sammanfattning!S$1,CoRAP_update!$C$4:$J$4,0),FALSE))</f>
        <v>Potential endocrine disruptor#High (aggregated) tonnage</v>
      </c>
      <c r="T934" s="76" t="e">
        <f>IF($A934="-",VLOOKUP($D934,EDC_update!$C$2:$F$450,4,FALSE),VLOOKUP($A934,EDC_update!$B$2:$F$450,5,FALSE))</f>
        <v>#N/A</v>
      </c>
      <c r="V934" s="78">
        <f>IF(IFERROR(SEARCH("PBT",P934),99)=99,IF(IFERROR(SEARCH("suspected PBT",S934),99)=99,IF(IFERROR(SEARCH("concluded to be PBT",K934),99)=99,IF(IFERROR(SEARCH("PBT",S934),99)=99,IF(IFERROR(SEARCH("PBT cand",L934),99)=99,IF(IFERROR(SEARCH("PBT",L934),99)=99,IF(IFERROR(SEARCH("persistent, bioackumulative and toxic properties",K934),99)=99,0,Scoring!$E$3),Scoring!$E$3),Scoring!$E$7),Scoring!$E$3),Scoring!$E$5),Scoring!$E$6),Scoring!$E$3)</f>
        <v>0</v>
      </c>
      <c r="W934" s="78">
        <f>IF(IFERROR(SEARCH("vPvB",P934),99)=99,IF(IFERROR(SEARCH("suspected pbt/vPvB",S934),99)=99,IF(IFERROR(SEARCH("vPvB",S934),99)=99,IF(IFERROR(SEARCH("concluded to be a vPvB",S934),99)=99,IF(IFERROR(SEARCH("identified as vPvB",K934),99)=99,IF(IFERROR(SEARCH("concluded to be a vPvB",K934),99)=99,IF(IFERROR(SEARCH("concluded to be both pbt and vPvB",S934),99)=99,IF(IFERROR(SEARCH("concluded to be both pbt and vPvB",K934),99)=99,0,Scoring!$E$5),Scoring!$E$5),Scoring!$E$5),Scoring!$E$5),Scoring!$E$5),Scoring!$E$4),Scoring!$E$6),Scoring!$E$4)</f>
        <v>0</v>
      </c>
      <c r="X934" s="78">
        <f>IF(IFERROR(SEARCH("H410",N934),99)=99,IF(IFERROR(SEARCH("H410",O934),99)=99,IF(IFERROR(SEARCH("H410",Q934),99)=99,IF(IFERROR(SEARCH("H410",M934),99)=99,IF(IFERROR(SEARCH("H410",R934),99)=99,IF(IFERROR(SEARCH("H411",N934),99)=99,IF(IFERROR(SEARCH("H411",O934),99)=99,IF(IFERROR(SEARCH("H411",Q934),99)=99,IF(IFERROR(SEARCH("H411",M934),99)=99,IF(IFERROR(SEARCH("H411",R934),99)=99,IF(IFERROR(SEARCH("H413",N934),99)=99,IF(IFERROR(SEARCH("H413",O934),99)=99,IF(IFERROR(SEARCH("H413",Q934),99)=99,IF(IFERROR(SEARCH("H413",M934),99)=99,IF(IFERROR(SEARCH("H413",R934),99)=99,IF(IFERROR(SEARCH("H412",N934),99)=99,IF(IFERROR(SEARCH("H412",O934),99)=99,IF(IFERROR(SEARCH("H412",Q934),99)=99,IF(IFERROR(SEARCH("H412",M934),99)=99,IF(IFERROR(SEARCH("H412",R934),99)=99,0,Scoring!$E$2),Scoring!$E$2),Scoring!$E$2),Scoring!$E$2),Scoring!$E$2),Scoring!$E$2),Scoring!$E$2),Scoring!$E$2),Scoring!$E$2),Scoring!$E$2),Scoring!$E$2),Scoring!$E$2),Scoring!$E$2),Scoring!$E$2),Scoring!$E$2),Scoring!$E$2),Scoring!$E$2),Scoring!$E$2),Scoring!$E$2),Scoring!$E$2)</f>
        <v>0</v>
      </c>
      <c r="Y934" s="78">
        <f>IF(IFERROR(SEARCH("CMR",K934),99)=99,IF(IFERROR(SEARCH("Suspected CMR",S934),99)=99,IF(IFERROR(SEARCH("CMR",S934),99)=99,0,Scoring!$E$8),Scoring!$E$9),Scoring!$E$8)</f>
        <v>0</v>
      </c>
      <c r="Z934" s="78">
        <f>IF(IFERROR(SEARCH("H350",N934),99)=99,IF(IFERROR(SEARCH("H350",O934),99)=99,IF(IFERROR(SEARCH("H350",Q934),99)=99,IF(IFERROR(SEARCH("H350",M934),99)=99,IF(IFERROR(SEARCH("H350",R934),99)=99,IF(IFERROR(SEARCH("H351",N934),99)=99,IF(IFERROR(SEARCH("H351",O934),99)=99,IF(IFERROR(SEARCH("H351",Q934),99)=99,IF(IFERROR(SEARCH("H351",M934),99)=99,IF(IFERROR(SEARCH("H351",R934),99)=99,IF(IFERROR(SEARCH("carcinogenic",P934),99)=99,IF(IFERROR(SEARCH("suspected carcinogenic",S934),99)=99,0,Scoring!$E$12),Scoring!$E$11),Scoring!$E$10),Scoring!$E$10),Scoring!$E$10),Scoring!$E$10),Scoring!$E$10),Scoring!$E$10),Scoring!$E$10),Scoring!$E$10),Scoring!$E$10),Scoring!$E$10)</f>
        <v>0</v>
      </c>
      <c r="AA934" s="78">
        <f>IF(IFERROR(SEARCH("H340",N934),99)=99,IF(IFERROR(SEARCH("H340",O934),99)=99,IF(IFERROR(SEARCH("H340",Q934),99)=99,IF(IFERROR(SEARCH("H340",M934),99)=99,IF(IFERROR(SEARCH("H340",R934),99)=99,IF(IFERROR(SEARCH("H341",N934),99)=99,IF(IFERROR(SEARCH("H341",O934),99)=99,IF(IFERROR(SEARCH("H341",Q934),99)=99,IF(IFERROR(SEARCH("H341",M934),99)=99,IF(IFERROR(SEARCH("H341",R934),99)=99,IF(IFERROR(SEARCH("mutagenic",P934),99)=99,IF(IFERROR(SEARCH("suspected mutagenic",S934),99)=99,0,Scoring!$E$15),Scoring!$E$14),Scoring!$E$13),Scoring!$E$13),Scoring!$E$13),Scoring!$E$13),Scoring!$E$13),Scoring!$E$13),Scoring!$E$13),Scoring!$E$13),Scoring!$E$13),Scoring!$E$13)</f>
        <v>0</v>
      </c>
      <c r="AB934" s="78">
        <f>IF(IFERROR(SEARCH("H360",N934),99)=99,IF(IFERROR(SEARCH("H360",O934),99)=99,IF(IFERROR(SEARCH("H360",Q934),99)=99,IF(IFERROR(SEARCH("H360",M934),99)=99,IF(IFERROR(SEARCH("H360",R934),99)=99,IF(IFERROR(SEARCH("H361",N934),99)=99,IF(IFERROR(SEARCH("H361",O934),99)=99,IF(IFERROR(SEARCH("H361",Q934),99)=99,IF(IFERROR(SEARCH("H361",M934),99)=99,IF(IFERROR(SEARCH("H361",R934),99)=99,IF(IFERROR(SEARCH("reproduction",P934),99)=99,IF(IFERROR(SEARCH("suspected reprotoxic",S934),99)=99,IF(IFERROR(SEARCH("reprotoxic",S934),99)=99,IF(IFERROR(SEARCH("reprotoxic",K934),99)=99,0,Scoring!$E$18),Scoring!$E$18),Scoring!$E$19),Scoring!$E$17),Scoring!$E$16),Scoring!$E$16),Scoring!$E$16),Scoring!$E$16),Scoring!$E$16),Scoring!$E$16),Scoring!$E$16),Scoring!$E$16),Scoring!$E$16),Scoring!$E$16)</f>
        <v>0</v>
      </c>
      <c r="AC934" s="78">
        <f>IF(IFERROR(SEARCH("57f",L934),99)=99,IF(IFERROR(SEARCH("57(f)",P934),99)=99,0,Scoring!$E$20),Scoring!$E$20)</f>
        <v>1</v>
      </c>
      <c r="AD934" s="78">
        <f>IF(IFERROR(SEARCH("CAT1",T934),99)=99,IF(IFERROR(SEARCH("CAT2",T934),99)=99,IF(IFERROR(SEARCH("CAT3",T934),99)=99,IF(IFERROR(SEARCH("concluded to be endocrine",K934),99)=99,IF(IFERROR(SEARCH("categorised as endocrine",K934),99)=99,IF(IFERROR(SEARCH("endocrine disrupting",P934),99)=99,IF(IFERROR(SEARCH("endocrine disrupting",K934),99)=99,IF(IFERROR(SEARCH("suspected endocrine",S934),99)=99,IF(IFERROR(SEARCH("potential endocrine",S934),99)=99,0,Scoring!$E$25),Scoring!$E$25),Scoring!$E$24),Scoring!$E$24),Scoring!$E$24),Scoring!$E$24),Scoring!$E$23),Scoring!$E$22),Scoring!$E$21)</f>
        <v>0.5</v>
      </c>
      <c r="AE934" s="78">
        <f>IF(IFERROR(SEARCH("suspected sensitiser",S934),99)=99,IF(IFERROR(SEARCH("sensitiser",S934),99)=99,IF(IFERROR(SEARCH("other hazard based concern",S934),99)=99,0,Scoring!$E$28),Scoring!$E$26),Scoring!$E$27)</f>
        <v>0</v>
      </c>
      <c r="AF934" s="78">
        <f>IF(IFERROR(M934,1)=1,IF(IFERROR(N934,1)=1,IF(IFERROR(O934,1)=1,IF(IFERROR(Q934,1)=1,IF(IFERROR(R934,1)=1,IF(IFERROR(T934,1)=1,IF(IFERROR(K934,1)=1,IF(IFERROR(P934,1)=1,IF(IFERROR(S934,1)=1,Scoring!$E$29,0),0),0),0),0),0),0),0),0)</f>
        <v>0</v>
      </c>
      <c r="AG934" s="78">
        <f t="shared" si="69"/>
        <v>1.5</v>
      </c>
      <c r="AI934" s="93"/>
      <c r="AJ934" s="94"/>
      <c r="AK934" s="76"/>
      <c r="AL934" s="75"/>
      <c r="AN934" s="79"/>
      <c r="AO934" s="79"/>
      <c r="AP934" s="79"/>
      <c r="AQ934" s="79"/>
      <c r="AR934" s="79"/>
      <c r="AS934" s="78"/>
      <c r="AU934" s="79">
        <f>IF(IFERROR(F934,99)=99,IF(IFERROR(G934,99)=99,IF(IFERROR(H934,99)=99,IF(IFERROR(I934,99)=99,IF(IFERROR(E934,99)=99,IF(IFERROR(J934,99)=99,0,Scoring!$B$7),Scoring!$B$3),Scoring!$B$2),Scoring!$B$6),Scoring!$B$5),Scoring!$B$4)</f>
        <v>0.5</v>
      </c>
      <c r="AV934" s="78">
        <f t="shared" si="70"/>
        <v>0.75</v>
      </c>
      <c r="AW934" s="78"/>
      <c r="AX934" s="66"/>
      <c r="AY934" s="78"/>
      <c r="AZ934" s="76"/>
      <c r="BA934" s="76"/>
      <c r="BB934" s="76"/>
    </row>
    <row r="935" spans="1:54" x14ac:dyDescent="0.25">
      <c r="A935" s="77" t="s">
        <v>6898</v>
      </c>
      <c r="B935" s="76" t="str">
        <f>C935</f>
        <v>604-395-6</v>
      </c>
      <c r="C935" s="77" t="s">
        <v>840</v>
      </c>
      <c r="D935" s="77" t="s">
        <v>841</v>
      </c>
      <c r="E935" s="76" t="str">
        <f>IF(C935="-",IF(A935="-",VLOOKUP(D935,'sin-list 180320_update'!$C$2:$C$835,1,FALSE),VLOOKUP(A935,'sin-list 180320_update'!$A$2:$A$835,1,FALSE)),VLOOKUP(C935,'sin-list 180320_update'!$B$2:$B$835,1,FALSE))</f>
        <v>604-395-6</v>
      </c>
      <c r="F935" s="76" t="e">
        <f>IF($C935="-",IF($A935="-",VLOOKUP($D935,'REACH Bilaga XVII_update'!$A$5:$A$131,1,FALSE),VLOOKUP($A935,'REACH Bilaga XVII_update'!$C$5:$C$131,1,FALSE)),VLOOKUP($C935,'REACH Bilaga XVII_update'!$B$5:$B$131,1,FALSE))</f>
        <v>#N/A</v>
      </c>
      <c r="G935" s="76" t="e">
        <f>IF($C935="-",IF($A935="-",VLOOKUP($D935,' REACH Bilaga 59_update'!$A$5:$A$210,1,FALSE),VLOOKUP($A935,' REACH Bilaga 59_update'!$D$5:$D$210,1,FALSE)),VLOOKUP($C935,' REACH Bilaga 59_update'!$C$5:$C$210,1,FALSE))</f>
        <v>#N/A</v>
      </c>
      <c r="H935" s="76" t="str">
        <f>IF($C935="-",IF($A935="-",VLOOKUP($D935,'REACH Bilaga XIV_update'!$A$5:$A$110,1,FALSE),VLOOKUP($A935,'REACH Bilaga XIV_update'!$D$5:$D$110,1,FALSE)),VLOOKUP($C935,'REACH Bilaga XIV_update'!$C$5:$C$110,1,FALSE))</f>
        <v>604-395-6</v>
      </c>
      <c r="I935" s="76" t="e">
        <f>IF($C935="-",IF($A935="-",VLOOKUP($D935,CoRAP_update!$A$5:$A$376,1,FALSE),VLOOKUP($A935,CoRAP_update!$D$5:$D$376,1,FALSE)),VLOOKUP($C935,CoRAP_update!$C$5:$C$376,1,FALSE))</f>
        <v>#N/A</v>
      </c>
      <c r="J935" s="76" t="e">
        <f>IF($C935="-",IF($A935="-",VLOOKUP($D935,EDC_update!$C$2:$C$450,1,FALSE),VLOOKUP($A935,EDC_update!$B$2:$B$450,1,FALSE)),VLOOKUP($C935,EDC_update!$L$2:$L$450,1,FALSE))</f>
        <v>#N/A</v>
      </c>
      <c r="K935" s="76" t="str">
        <f>IF($C935="-",IF($A935="-",IF(VLOOKUP($D935,'sin-list 180320_update'!$C$2:$S$835,3,FALSE)="",NA(),VLOOKUP($D935,'sin-list 180320_update'!$C$2:$S$835,3,FALSE)),IF(VLOOKUP($A935,'sin-list 180320_update'!$A$2:$S$835,5,FALSE)="",NA(),VLOOKUP($A935,'sin-list 180320_update'!$A$2:$S$835,5,FALSE))),IF(VLOOKUP($C935,'sin-list 180320_update'!$B$2:$S$835,4,FALSE)="",NA(),VLOOKUP($C935,'sin-list 180320_update'!$B$2:$S$835,4,FALSE)))</f>
        <v>Nonylphenol etoxilates are categorized as endocrine disruptors (cat 1), they are the precursors of Nonyl phenol which is a persistent and bio-accumulative substance. It has been found in the environment.</v>
      </c>
      <c r="L935" s="76" t="str">
        <f>IF($C935="-",IF($A935="-",VLOOKUP($D935,'sin-list 180320_update'!$C$2:$S$835,6,FALSE),VLOOKUP($A935,'sin-list 180320_update'!$A$2:$S$835,8,FALSE)),VLOOKUP($C935,'sin-list 180320_update'!$B$2:$S$835,7,FALSE))</f>
        <v>Official classification missing - 57f substance</v>
      </c>
      <c r="M935" s="76" t="e">
        <f>IF($C935="-",IF($A935="-",IF(VLOOKUP($D935,'sin-list 180320_update'!$C$2:$S$835,8,FALSE)="",NA(),VLOOKUP($D935,'sin-list 180320_update'!$C$2:$S$835,8,FALSE)),IF(VLOOKUP($A935,'sin-list 180320_update'!$A$2:$S$835,10,FALSE)="",NA(),VLOOKUP($A935,'sin-list 180320_update'!$A$2:$S$835,10,FALSE))),IF(VLOOKUP($C935,'sin-list 180320_update'!$B$2:$S$835,9,FALSE)="",NA(),VLOOKUP($C935,'sin-list 180320_update'!$B$2:$S$835,9,FALSE)))</f>
        <v>#N/A</v>
      </c>
      <c r="N935" s="76" t="e">
        <f>IF($C935="-",IF($A935="-",IF(VLOOKUP($D935,'REACH Bilaga XVII_update'!$A$5:$E$131,4,FALSE)="",NA(),VLOOKUP($D935,'REACH Bilaga XVII_update'!$A$5:$E$131,4,FALSE)),IF(VLOOKUP($A935,'REACH Bilaga XVII_update'!$C$5:$D$131,2,FALSE)="",NA(),VLOOKUP($A935,'REACH Bilaga XVII_update'!$C$5:$D$131,2,FALSE))),IF(VLOOKUP($C935,'REACH Bilaga XVII_update'!$B$5:$D$131,3,FALSE)="",NA(),VLOOKUP($C935,'REACH Bilaga XVII_update'!$B$5:$D$131,3,FALSE)))</f>
        <v>#N/A</v>
      </c>
      <c r="O935" s="76" t="e">
        <f>IF($C935="-",IF($A935="-",IF(VLOOKUP($D935,' REACH Bilaga 59_update'!$A$5:$E$210,5,FALSE)="",NA(),VLOOKUP($D935,' REACH Bilaga 59_update'!$A$5:$E$210,5,FALSE)),IF(VLOOKUP($A935,' REACH Bilaga 59_update'!$D$5:$E$210,2,FALSE)="",NA(),VLOOKUP($A935,' REACH Bilaga 59_update'!$D$5:$E$210,2,FALSE))),IF(VLOOKUP($C935,' REACH Bilaga 59_update'!$C$5:$E$210,3,FALSE)="",NA(),VLOOKUP($C935,' REACH Bilaga 59_update'!$C$5:$E$210,3,FALSE)))</f>
        <v>#N/A</v>
      </c>
      <c r="P935" s="76" t="str">
        <f>IF(C935="-",IF(A935="-",IFERROR(VLOOKUP($D935,' REACH Bilaga 59_update'!$A$5:$F$210,MATCH(Sammanfattning!P$1,' REACH Bilaga 59_update'!$A$4:$F$4,0),FALSE),VLOOKUP($D935,'REACH Bilaga XIV_update'!$A$4:$H$110,MATCH(Sammanfattning!P$1,'REACH Bilaga XIV_update'!$A$4:$H$4,0),FALSE)),IFERROR(VLOOKUP($A935,' REACH Bilaga 59_update'!$D$5:$F$210,MATCH(Sammanfattning!P$1,' REACH Bilaga 59_update'!$D$4:$F$4,0),FALSE),VLOOKUP($A935,'REACH Bilaga XIV_update'!$D$4:$H$110,MATCH(Sammanfattning!P$1,'REACH Bilaga XIV_update'!$D$4:$H$4,0),FALSE))),IFERROR(VLOOKUP($C935,' REACH Bilaga 59_update'!$C$5:$F$210,MATCH(Sammanfattning!P$1,' REACH Bilaga 59_update'!$C$4:$F$4,0),FALSE),VLOOKUP($C935,'REACH Bilaga XIV_update'!$C$4:$H$110,MATCH(Sammanfattning!P$1,'REACH Bilaga XIV_update'!$C$4:$H$4,0),FALSE)))</f>
        <v>Endocrine disrupting properties (Article 57(f) - environment)</v>
      </c>
      <c r="Q935" s="76" t="e">
        <f>IF($C935="-",IF($A935="-",IF(VLOOKUP($D935,'REACH Bilaga XIV_update'!$A$5:$I$110,9,FALSE)="",NA(),VLOOKUP($D935,'REACH Bilaga XIV_update'!$A$5:$I$110,9,FALSE)),IF(VLOOKUP($A935,'REACH Bilaga XIV_update'!$D$5:$I$110,6,FALSE)="",NA(),VLOOKUP($A935,'REACH Bilaga XIV_update'!$D$5:$I$110,6,FALSE))),IF(VLOOKUP($C935,'REACH Bilaga XIV_update'!$C$5:$I$110,7,FALSE)="",NA(),VLOOKUP($C935,'REACH Bilaga XIV_update'!$C$5:$I$110,7,FALSE)))</f>
        <v>#N/A</v>
      </c>
      <c r="R935" s="76" t="e">
        <f>IF($C935="-",IF($A935="-",IF(VLOOKUP($D935,CoRAP_update!$A$5:$O$376,15,FALSE)="",NA(),VLOOKUP($D935,CoRAP_update!$A$5:$O$376,15,FALSE)),IF(VLOOKUP($A935,CoRAP_update!$D$5:$O$376,12,FALSE)="",NA(),VLOOKUP($A935,CoRAP_update!$D$5:$O$376,12,FALSE))),IF(VLOOKUP($C935,CoRAP_update!$C$5:$O$376,13,FALSE)="",NA(),VLOOKUP($C935,CoRAP_update!$C$5:$O$376,13,FALSE)))</f>
        <v>#N/A</v>
      </c>
      <c r="S935" s="144" t="e">
        <f>IF($C935="-",IF($A935="-",VLOOKUP($D935,CoRAP_update!$A$5:$J$376,MATCH(Sammanfattning!S$1,CoRAP_update!$A$4:$J$4,0),FALSE),VLOOKUP($A935,CoRAP_update!$D$5:$J$376,MATCH(Sammanfattning!S$1,CoRAP_update!$D$4:$J$4,0),FALSE)),VLOOKUP($C935,CoRAP_update!$C$5:$J$376,MATCH(Sammanfattning!S$1,CoRAP_update!$C$4:$J$4,0),FALSE))</f>
        <v>#N/A</v>
      </c>
      <c r="T935" s="76" t="str">
        <f>IF($A935="-",VLOOKUP($D935,EDC_update!$C$2:$F$450,4,FALSE),VLOOKUP($A935,EDC_update!$B$2:$F$450,5,FALSE))</f>
        <v>CAT2</v>
      </c>
      <c r="V935" s="78">
        <f>IF(IFERROR(SEARCH("PBT",P935),99)=99,IF(IFERROR(SEARCH("suspected PBT",S935),99)=99,IF(IFERROR(SEARCH("concluded to be PBT",K935),99)=99,IF(IFERROR(SEARCH("PBT",S935),99)=99,IF(IFERROR(SEARCH("PBT cand",L935),99)=99,IF(IFERROR(SEARCH("PBT",L935),99)=99,IF(IFERROR(SEARCH("persistent, bioackumulative and toxic properties",K935),99)=99,0,Scoring!$E$3),Scoring!$E$3),Scoring!$E$7),Scoring!$E$3),Scoring!$E$5),Scoring!$E$6),Scoring!$E$3)</f>
        <v>0</v>
      </c>
      <c r="W935" s="78">
        <f>IF(IFERROR(SEARCH("vPvB",P935),99)=99,IF(IFERROR(SEARCH("suspected pbt/vPvB",S935),99)=99,IF(IFERROR(SEARCH("vPvB",S935),99)=99,IF(IFERROR(SEARCH("concluded to be a vPvB",S935),99)=99,IF(IFERROR(SEARCH("identified as vPvB",K935),99)=99,IF(IFERROR(SEARCH("concluded to be a vPvB",K935),99)=99,IF(IFERROR(SEARCH("concluded to be both pbt and vPvB",S935),99)=99,IF(IFERROR(SEARCH("concluded to be both pbt and vPvB",K935),99)=99,0,Scoring!$E$5),Scoring!$E$5),Scoring!$E$5),Scoring!$E$5),Scoring!$E$5),Scoring!$E$4),Scoring!$E$6),Scoring!$E$4)</f>
        <v>0</v>
      </c>
      <c r="X935" s="78">
        <f>IF(IFERROR(SEARCH("H410",N935),99)=99,IF(IFERROR(SEARCH("H410",O935),99)=99,IF(IFERROR(SEARCH("H410",Q935),99)=99,IF(IFERROR(SEARCH("H410",M935),99)=99,IF(IFERROR(SEARCH("H410",R935),99)=99,IF(IFERROR(SEARCH("H411",N935),99)=99,IF(IFERROR(SEARCH("H411",O935),99)=99,IF(IFERROR(SEARCH("H411",Q935),99)=99,IF(IFERROR(SEARCH("H411",M935),99)=99,IF(IFERROR(SEARCH("H411",R935),99)=99,IF(IFERROR(SEARCH("H413",N935),99)=99,IF(IFERROR(SEARCH("H413",O935),99)=99,IF(IFERROR(SEARCH("H413",Q935),99)=99,IF(IFERROR(SEARCH("H413",M935),99)=99,IF(IFERROR(SEARCH("H413",R935),99)=99,IF(IFERROR(SEARCH("H412",N935),99)=99,IF(IFERROR(SEARCH("H412",O935),99)=99,IF(IFERROR(SEARCH("H412",Q935),99)=99,IF(IFERROR(SEARCH("H412",M935),99)=99,IF(IFERROR(SEARCH("H412",R935),99)=99,0,Scoring!$E$2),Scoring!$E$2),Scoring!$E$2),Scoring!$E$2),Scoring!$E$2),Scoring!$E$2),Scoring!$E$2),Scoring!$E$2),Scoring!$E$2),Scoring!$E$2),Scoring!$E$2),Scoring!$E$2),Scoring!$E$2),Scoring!$E$2),Scoring!$E$2),Scoring!$E$2),Scoring!$E$2),Scoring!$E$2),Scoring!$E$2),Scoring!$E$2)</f>
        <v>0</v>
      </c>
      <c r="Y935" s="78">
        <f>IF(IFERROR(SEARCH("CMR",K935),99)=99,IF(IFERROR(SEARCH("Suspected CMR",S935),99)=99,IF(IFERROR(SEARCH("CMR",S935),99)=99,0,Scoring!$E$8),Scoring!$E$9),Scoring!$E$8)</f>
        <v>0</v>
      </c>
      <c r="Z935" s="78">
        <f>IF(IFERROR(SEARCH("H350",N935),99)=99,IF(IFERROR(SEARCH("H350",O935),99)=99,IF(IFERROR(SEARCH("H350",Q935),99)=99,IF(IFERROR(SEARCH("H350",M935),99)=99,IF(IFERROR(SEARCH("H350",R935),99)=99,IF(IFERROR(SEARCH("H351",N935),99)=99,IF(IFERROR(SEARCH("H351",O935),99)=99,IF(IFERROR(SEARCH("H351",Q935),99)=99,IF(IFERROR(SEARCH("H351",M935),99)=99,IF(IFERROR(SEARCH("H351",R935),99)=99,IF(IFERROR(SEARCH("carcinogenic",P935),99)=99,IF(IFERROR(SEARCH("suspected carcinogenic",S935),99)=99,0,Scoring!$E$12),Scoring!$E$11),Scoring!$E$10),Scoring!$E$10),Scoring!$E$10),Scoring!$E$10),Scoring!$E$10),Scoring!$E$10),Scoring!$E$10),Scoring!$E$10),Scoring!$E$10),Scoring!$E$10)</f>
        <v>0</v>
      </c>
      <c r="AA935" s="78">
        <f>IF(IFERROR(SEARCH("H340",N935),99)=99,IF(IFERROR(SEARCH("H340",O935),99)=99,IF(IFERROR(SEARCH("H340",Q935),99)=99,IF(IFERROR(SEARCH("H340",M935),99)=99,IF(IFERROR(SEARCH("H340",R935),99)=99,IF(IFERROR(SEARCH("H341",N935),99)=99,IF(IFERROR(SEARCH("H341",O935),99)=99,IF(IFERROR(SEARCH("H341",Q935),99)=99,IF(IFERROR(SEARCH("H341",M935),99)=99,IF(IFERROR(SEARCH("H341",R935),99)=99,IF(IFERROR(SEARCH("mutagenic",P935),99)=99,IF(IFERROR(SEARCH("suspected mutagenic",S935),99)=99,0,Scoring!$E$15),Scoring!$E$14),Scoring!$E$13),Scoring!$E$13),Scoring!$E$13),Scoring!$E$13),Scoring!$E$13),Scoring!$E$13),Scoring!$E$13),Scoring!$E$13),Scoring!$E$13),Scoring!$E$13)</f>
        <v>0</v>
      </c>
      <c r="AB935" s="78">
        <f>IF(IFERROR(SEARCH("H360",N935),99)=99,IF(IFERROR(SEARCH("H360",O935),99)=99,IF(IFERROR(SEARCH("H360",Q935),99)=99,IF(IFERROR(SEARCH("H360",M935),99)=99,IF(IFERROR(SEARCH("H360",R935),99)=99,IF(IFERROR(SEARCH("H361",N935),99)=99,IF(IFERROR(SEARCH("H361",O935),99)=99,IF(IFERROR(SEARCH("H361",Q935),99)=99,IF(IFERROR(SEARCH("H361",M935),99)=99,IF(IFERROR(SEARCH("H361",R935),99)=99,IF(IFERROR(SEARCH("reproduction",P935),99)=99,IF(IFERROR(SEARCH("suspected reprotoxic",S935),99)=99,IF(IFERROR(SEARCH("reprotoxic",S935),99)=99,IF(IFERROR(SEARCH("reprotoxic",K935),99)=99,0,Scoring!$E$18),Scoring!$E$18),Scoring!$E$19),Scoring!$E$17),Scoring!$E$16),Scoring!$E$16),Scoring!$E$16),Scoring!$E$16),Scoring!$E$16),Scoring!$E$16),Scoring!$E$16),Scoring!$E$16),Scoring!$E$16),Scoring!$E$16)</f>
        <v>0</v>
      </c>
      <c r="AC935" s="78">
        <f>IF(IFERROR(SEARCH("57f",L935),99)=99,IF(IFERROR(SEARCH("57(f)",P935),99)=99,0,Scoring!$E$20),Scoring!$E$20)</f>
        <v>1</v>
      </c>
      <c r="AD935" s="78">
        <f>IF(IFERROR(SEARCH("CAT1",T935),99)=99,IF(IFERROR(SEARCH("CAT2",T935),99)=99,IF(IFERROR(SEARCH("CAT3",T935),99)=99,IF(IFERROR(SEARCH("concluded to be endocrine",K935),99)=99,IF(IFERROR(SEARCH("categorised as endocrine",K935),99)=99,IF(IFERROR(SEARCH("endocrine disrupting",P935),99)=99,IF(IFERROR(SEARCH("endocrine disrupting",K935),99)=99,IF(IFERROR(SEARCH("suspected endocrine",S935),99)=99,IF(IFERROR(SEARCH("potential endocrine",S935),99)=99,0,Scoring!$E$25),Scoring!$E$25),Scoring!$E$24),Scoring!$E$24),Scoring!$E$24),Scoring!$E$24),Scoring!$E$23),Scoring!$E$22),Scoring!$E$21)</f>
        <v>0.5</v>
      </c>
      <c r="AE935" s="78">
        <f>IF(IFERROR(SEARCH("suspected sensitiser",S935),99)=99,IF(IFERROR(SEARCH("sensitiser",S935),99)=99,IF(IFERROR(SEARCH("other hazard based concern",S935),99)=99,0,Scoring!$E$28),Scoring!$E$26),Scoring!$E$27)</f>
        <v>0</v>
      </c>
      <c r="AF935" s="78">
        <f>IF(IFERROR(M935,1)=1,IF(IFERROR(N935,1)=1,IF(IFERROR(O935,1)=1,IF(IFERROR(Q935,1)=1,IF(IFERROR(R935,1)=1,IF(IFERROR(T935,1)=1,IF(IFERROR(K935,1)=1,IF(IFERROR(P935,1)=1,IF(IFERROR(S935,1)=1,Scoring!$E$29,0),0),0),0),0),0),0),0),0)</f>
        <v>0</v>
      </c>
      <c r="AG935" s="78">
        <f t="shared" si="69"/>
        <v>1.5</v>
      </c>
      <c r="AI935" s="93"/>
      <c r="AJ935" s="94"/>
      <c r="AK935" s="76"/>
      <c r="AL935" s="75"/>
      <c r="AN935" s="79"/>
      <c r="AO935" s="79"/>
      <c r="AP935" s="79"/>
      <c r="AQ935" s="79"/>
      <c r="AR935" s="79"/>
      <c r="AS935" s="78"/>
      <c r="AU935" s="79">
        <f>IF(IFERROR(F935,99)=99,IF(IFERROR(G935,99)=99,IF(IFERROR(H935,99)=99,IF(IFERROR(I935,99)=99,IF(IFERROR(E935,99)=99,IF(IFERROR(J935,99)=99,0,Scoring!$B$7),Scoring!$B$3),Scoring!$B$2),Scoring!$B$6),Scoring!$B$5),Scoring!$B$4)</f>
        <v>1</v>
      </c>
      <c r="AV935" s="78">
        <f t="shared" si="70"/>
        <v>1.5</v>
      </c>
      <c r="AW935" s="78"/>
      <c r="AX935" s="66"/>
      <c r="AY935" s="78"/>
      <c r="AZ935" s="76"/>
      <c r="BA935" s="76"/>
      <c r="BB935" s="76"/>
    </row>
    <row r="936" spans="1:54" x14ac:dyDescent="0.25">
      <c r="A936" s="86" t="s">
        <v>11128</v>
      </c>
      <c r="B936" s="87" t="s">
        <v>30</v>
      </c>
      <c r="C936" s="87" t="s">
        <v>11127</v>
      </c>
      <c r="D936" s="86" t="s">
        <v>30</v>
      </c>
      <c r="E936" s="76" t="e">
        <f>IF(C936="-",IF(A936="-",VLOOKUP(D936,'sin-list 180320_update'!$C$2:$C$835,1,FALSE),VLOOKUP(A936,'sin-list 180320_update'!$A$2:$A$835,1,FALSE)),VLOOKUP(C936,'sin-list 180320_update'!$B$2:$B$835,1,FALSE))</f>
        <v>#N/A</v>
      </c>
      <c r="F936" s="76" t="e">
        <f>IF($C936="-",IF($A936="-",VLOOKUP($D936,'REACH Bilaga XVII_update'!$A$5:$A$131,1,FALSE),VLOOKUP($A936,'REACH Bilaga XVII_update'!$C$5:$C$131,1,FALSE)),VLOOKUP($C936,'REACH Bilaga XVII_update'!$B$5:$B$131,1,FALSE))</f>
        <v>#N/A</v>
      </c>
      <c r="G936" s="76" t="e">
        <f>IF($C936="-",IF($A936="-",VLOOKUP($D936,' REACH Bilaga 59_update'!$A$5:$A$210,1,FALSE),VLOOKUP($A936,' REACH Bilaga 59_update'!$D$5:$D$210,1,FALSE)),VLOOKUP($C936,' REACH Bilaga 59_update'!$C$5:$C$210,1,FALSE))</f>
        <v>#N/A</v>
      </c>
      <c r="H936" s="76" t="e">
        <f>IF($C936="-",IF($A936="-",VLOOKUP($D936,'REACH Bilaga XIV_update'!$A$5:$A$110,1,FALSE),VLOOKUP($A936,'REACH Bilaga XIV_update'!$D$5:$D$110,1,FALSE)),VLOOKUP($C936,'REACH Bilaga XIV_update'!$C$5:$C$110,1,FALSE))</f>
        <v>#N/A</v>
      </c>
      <c r="I936" s="76" t="str">
        <f>IF($C936="-",IF($A936="-",VLOOKUP($D936,CoRAP_update!$A$5:$A$376,1,FALSE),VLOOKUP($A936,CoRAP_update!$D$5:$D$376,1,FALSE)),VLOOKUP($C936,CoRAP_update!$C$5:$C$376,1,FALSE))</f>
        <v>405-520-5</v>
      </c>
      <c r="J936" s="76" t="e">
        <f>IF($C936="-",IF($A936="-",VLOOKUP($D936,EDC_update!$C$2:$C$450,1,FALSE),VLOOKUP($A936,EDC_update!$B$2:$B$450,1,FALSE)),VLOOKUP($C936,EDC_update!$L$2:$L$450,1,FALSE))</f>
        <v>#N/A</v>
      </c>
      <c r="K936" s="76" t="e">
        <f>IF($C936="-",IF($A936="-",IF(VLOOKUP($D936,'sin-list 180320_update'!$C$2:$S$835,3,FALSE)="",NA(),VLOOKUP($D936,'sin-list 180320_update'!$C$2:$S$835,3,FALSE)),IF(VLOOKUP($A936,'sin-list 180320_update'!$A$2:$S$835,5,FALSE)="",NA(),VLOOKUP($A936,'sin-list 180320_update'!$A$2:$S$835,5,FALSE))),IF(VLOOKUP($C936,'sin-list 180320_update'!$B$2:$S$835,4,FALSE)="",NA(),VLOOKUP($C936,'sin-list 180320_update'!$B$2:$S$835,4,FALSE)))</f>
        <v>#N/A</v>
      </c>
      <c r="L936" s="76" t="e">
        <f>IF($C936="-",IF($A936="-",VLOOKUP($D936,'sin-list 180320_update'!$C$2:$S$835,6,FALSE),VLOOKUP($A936,'sin-list 180320_update'!$A$2:$S$835,8,FALSE)),VLOOKUP($C936,'sin-list 180320_update'!$B$2:$S$835,7,FALSE))</f>
        <v>#N/A</v>
      </c>
      <c r="M936" s="76" t="e">
        <f>IF($C936="-",IF($A936="-",IF(VLOOKUP($D936,'sin-list 180320_update'!$C$2:$S$835,8,FALSE)="",NA(),VLOOKUP($D936,'sin-list 180320_update'!$C$2:$S$835,8,FALSE)),IF(VLOOKUP($A936,'sin-list 180320_update'!$A$2:$S$835,10,FALSE)="",NA(),VLOOKUP($A936,'sin-list 180320_update'!$A$2:$S$835,10,FALSE))),IF(VLOOKUP($C936,'sin-list 180320_update'!$B$2:$S$835,9,FALSE)="",NA(),VLOOKUP($C936,'sin-list 180320_update'!$B$2:$S$835,9,FALSE)))</f>
        <v>#N/A</v>
      </c>
      <c r="N936" s="76" t="e">
        <f>IF($C936="-",IF($A936="-",IF(VLOOKUP($D936,'REACH Bilaga XVII_update'!$A$5:$E$131,4,FALSE)="",NA(),VLOOKUP($D936,'REACH Bilaga XVII_update'!$A$5:$E$131,4,FALSE)),IF(VLOOKUP($A936,'REACH Bilaga XVII_update'!$C$5:$D$131,2,FALSE)="",NA(),VLOOKUP($A936,'REACH Bilaga XVII_update'!$C$5:$D$131,2,FALSE))),IF(VLOOKUP($C936,'REACH Bilaga XVII_update'!$B$5:$D$131,3,FALSE)="",NA(),VLOOKUP($C936,'REACH Bilaga XVII_update'!$B$5:$D$131,3,FALSE)))</f>
        <v>#N/A</v>
      </c>
      <c r="O936" s="76" t="e">
        <f>IF($C936="-",IF($A936="-",IF(VLOOKUP($D936,' REACH Bilaga 59_update'!$A$5:$E$210,5,FALSE)="",NA(),VLOOKUP($D936,' REACH Bilaga 59_update'!$A$5:$E$210,5,FALSE)),IF(VLOOKUP($A936,' REACH Bilaga 59_update'!$D$5:$E$210,2,FALSE)="",NA(),VLOOKUP($A936,' REACH Bilaga 59_update'!$D$5:$E$210,2,FALSE))),IF(VLOOKUP($C936,' REACH Bilaga 59_update'!$C$5:$E$210,3,FALSE)="",NA(),VLOOKUP($C936,' REACH Bilaga 59_update'!$C$5:$E$210,3,FALSE)))</f>
        <v>#N/A</v>
      </c>
      <c r="P936" s="76" t="e">
        <f>IF(C936="-",IF(A936="-",IFERROR(VLOOKUP($D936,' REACH Bilaga 59_update'!$A$5:$F$210,MATCH(Sammanfattning!P$1,' REACH Bilaga 59_update'!$A$4:$F$4,0),FALSE),VLOOKUP($D936,'REACH Bilaga XIV_update'!$A$4:$H$110,MATCH(Sammanfattning!P$1,'REACH Bilaga XIV_update'!$A$4:$H$4,0),FALSE)),IFERROR(VLOOKUP($A936,' REACH Bilaga 59_update'!$D$5:$F$210,MATCH(Sammanfattning!P$1,' REACH Bilaga 59_update'!$D$4:$F$4,0),FALSE),VLOOKUP($A936,'REACH Bilaga XIV_update'!$D$4:$H$110,MATCH(Sammanfattning!P$1,'REACH Bilaga XIV_update'!$D$4:$H$4,0),FALSE))),IFERROR(VLOOKUP($C936,' REACH Bilaga 59_update'!$C$5:$F$210,MATCH(Sammanfattning!P$1,' REACH Bilaga 59_update'!$C$4:$F$4,0),FALSE),VLOOKUP($C936,'REACH Bilaga XIV_update'!$C$4:$H$110,MATCH(Sammanfattning!P$1,'REACH Bilaga XIV_update'!$C$4:$H$4,0),FALSE)))</f>
        <v>#N/A</v>
      </c>
      <c r="Q936" s="76" t="e">
        <f>IF($C936="-",IF($A936="-",IF(VLOOKUP($D936,'REACH Bilaga XIV_update'!$A$5:$I$110,9,FALSE)="",NA(),VLOOKUP($D936,'REACH Bilaga XIV_update'!$A$5:$I$110,9,FALSE)),IF(VLOOKUP($A936,'REACH Bilaga XIV_update'!$D$5:$I$110,6,FALSE)="",NA(),VLOOKUP($A936,'REACH Bilaga XIV_update'!$D$5:$I$110,6,FALSE))),IF(VLOOKUP($C936,'REACH Bilaga XIV_update'!$C$5:$I$110,7,FALSE)="",NA(),VLOOKUP($C936,'REACH Bilaga XIV_update'!$C$5:$I$110,7,FALSE)))</f>
        <v>#N/A</v>
      </c>
      <c r="R936" s="76" t="str">
        <f>IF($C936="-",IF($A936="-",IF(VLOOKUP($D936,CoRAP_update!$A$5:$O$376,15,FALSE)="",NA(),VLOOKUP($D936,CoRAP_update!$A$5:$O$376,15,FALSE)),IF(VLOOKUP($A936,CoRAP_update!$D$5:$O$376,12,FALSE)="",NA(),VLOOKUP($A936,CoRAP_update!$D$5:$O$376,12,FALSE))),IF(VLOOKUP($C936,CoRAP_update!$C$5:$O$376,13,FALSE)="",NA(),VLOOKUP($C936,CoRAP_update!$C$5:$O$376,13,FALSE)))</f>
        <v>H411</v>
      </c>
      <c r="S936" s="144" t="str">
        <f>IF($C936="-",IF($A936="-",VLOOKUP($D936,CoRAP_update!$A$5:$J$376,MATCH(Sammanfattning!S$1,CoRAP_update!$A$4:$J$4,0),FALSE),VLOOKUP($A936,CoRAP_update!$D$5:$J$376,MATCH(Sammanfattning!S$1,CoRAP_update!$D$4:$J$4,0),FALSE)),VLOOKUP($C936,CoRAP_update!$C$5:$J$376,MATCH(Sammanfattning!S$1,CoRAP_update!$C$4:$J$4,0),FALSE))</f>
        <v>Potential endocrine disruptor#Other exposure/risk based concern</v>
      </c>
      <c r="T936" s="76" t="e">
        <f>IF($A936="-",VLOOKUP($D936,EDC_update!$C$2:$F$450,4,FALSE),VLOOKUP($A936,EDC_update!$B$2:$F$450,5,FALSE))</f>
        <v>#N/A</v>
      </c>
      <c r="V936" s="78">
        <f>IF(IFERROR(SEARCH("PBT",P936),99)=99,IF(IFERROR(SEARCH("suspected PBT",S936),99)=99,IF(IFERROR(SEARCH("concluded to be PBT",K936),99)=99,IF(IFERROR(SEARCH("PBT",S936),99)=99,IF(IFERROR(SEARCH("PBT cand",L936),99)=99,IF(IFERROR(SEARCH("PBT",L936),99)=99,IF(IFERROR(SEARCH("persistent, bioackumulative and toxic properties",K936),99)=99,0,Scoring!$E$3),Scoring!$E$3),Scoring!$E$7),Scoring!$E$3),Scoring!$E$5),Scoring!$E$6),Scoring!$E$3)</f>
        <v>0</v>
      </c>
      <c r="W936" s="78">
        <f>IF(IFERROR(SEARCH("vPvB",P936),99)=99,IF(IFERROR(SEARCH("suspected pbt/vPvB",S936),99)=99,IF(IFERROR(SEARCH("vPvB",S936),99)=99,IF(IFERROR(SEARCH("concluded to be a vPvB",S936),99)=99,IF(IFERROR(SEARCH("identified as vPvB",K936),99)=99,IF(IFERROR(SEARCH("concluded to be a vPvB",K936),99)=99,IF(IFERROR(SEARCH("concluded to be both pbt and vPvB",S936),99)=99,IF(IFERROR(SEARCH("concluded to be both pbt and vPvB",K936),99)=99,0,Scoring!$E$5),Scoring!$E$5),Scoring!$E$5),Scoring!$E$5),Scoring!$E$5),Scoring!$E$4),Scoring!$E$6),Scoring!$E$4)</f>
        <v>0</v>
      </c>
      <c r="X936" s="78">
        <f>IF(IFERROR(SEARCH("H410",N936),99)=99,IF(IFERROR(SEARCH("H410",O936),99)=99,IF(IFERROR(SEARCH("H410",Q936),99)=99,IF(IFERROR(SEARCH("H410",M936),99)=99,IF(IFERROR(SEARCH("H410",R936),99)=99,IF(IFERROR(SEARCH("H411",N936),99)=99,IF(IFERROR(SEARCH("H411",O936),99)=99,IF(IFERROR(SEARCH("H411",Q936),99)=99,IF(IFERROR(SEARCH("H411",M936),99)=99,IF(IFERROR(SEARCH("H411",R936),99)=99,IF(IFERROR(SEARCH("H413",N936),99)=99,IF(IFERROR(SEARCH("H413",O936),99)=99,IF(IFERROR(SEARCH("H413",Q936),99)=99,IF(IFERROR(SEARCH("H413",M936),99)=99,IF(IFERROR(SEARCH("H413",R936),99)=99,IF(IFERROR(SEARCH("H412",N936),99)=99,IF(IFERROR(SEARCH("H412",O936),99)=99,IF(IFERROR(SEARCH("H412",Q936),99)=99,IF(IFERROR(SEARCH("H412",M936),99)=99,IF(IFERROR(SEARCH("H412",R936),99)=99,0,Scoring!$E$2),Scoring!$E$2),Scoring!$E$2),Scoring!$E$2),Scoring!$E$2),Scoring!$E$2),Scoring!$E$2),Scoring!$E$2),Scoring!$E$2),Scoring!$E$2),Scoring!$E$2),Scoring!$E$2),Scoring!$E$2),Scoring!$E$2),Scoring!$E$2),Scoring!$E$2),Scoring!$E$2),Scoring!$E$2),Scoring!$E$2),Scoring!$E$2)</f>
        <v>1</v>
      </c>
      <c r="Y936" s="78">
        <f>IF(IFERROR(SEARCH("CMR",K936),99)=99,IF(IFERROR(SEARCH("Suspected CMR",S936),99)=99,IF(IFERROR(SEARCH("CMR",S936),99)=99,0,Scoring!$E$8),Scoring!$E$9),Scoring!$E$8)</f>
        <v>0</v>
      </c>
      <c r="Z936" s="78">
        <f>IF(IFERROR(SEARCH("H350",N936),99)=99,IF(IFERROR(SEARCH("H350",O936),99)=99,IF(IFERROR(SEARCH("H350",Q936),99)=99,IF(IFERROR(SEARCH("H350",M936),99)=99,IF(IFERROR(SEARCH("H350",R936),99)=99,IF(IFERROR(SEARCH("H351",N936),99)=99,IF(IFERROR(SEARCH("H351",O936),99)=99,IF(IFERROR(SEARCH("H351",Q936),99)=99,IF(IFERROR(SEARCH("H351",M936),99)=99,IF(IFERROR(SEARCH("H351",R936),99)=99,IF(IFERROR(SEARCH("carcinogenic",P936),99)=99,IF(IFERROR(SEARCH("suspected carcinogenic",S936),99)=99,0,Scoring!$E$12),Scoring!$E$11),Scoring!$E$10),Scoring!$E$10),Scoring!$E$10),Scoring!$E$10),Scoring!$E$10),Scoring!$E$10),Scoring!$E$10),Scoring!$E$10),Scoring!$E$10),Scoring!$E$10)</f>
        <v>0</v>
      </c>
      <c r="AA936" s="78">
        <f>IF(IFERROR(SEARCH("H340",N936),99)=99,IF(IFERROR(SEARCH("H340",O936),99)=99,IF(IFERROR(SEARCH("H340",Q936),99)=99,IF(IFERROR(SEARCH("H340",M936),99)=99,IF(IFERROR(SEARCH("H340",R936),99)=99,IF(IFERROR(SEARCH("H341",N936),99)=99,IF(IFERROR(SEARCH("H341",O936),99)=99,IF(IFERROR(SEARCH("H341",Q936),99)=99,IF(IFERROR(SEARCH("H341",M936),99)=99,IF(IFERROR(SEARCH("H341",R936),99)=99,IF(IFERROR(SEARCH("mutagenic",P936),99)=99,IF(IFERROR(SEARCH("suspected mutagenic",S936),99)=99,0,Scoring!$E$15),Scoring!$E$14),Scoring!$E$13),Scoring!$E$13),Scoring!$E$13),Scoring!$E$13),Scoring!$E$13),Scoring!$E$13),Scoring!$E$13),Scoring!$E$13),Scoring!$E$13),Scoring!$E$13)</f>
        <v>0</v>
      </c>
      <c r="AB936" s="78">
        <f>IF(IFERROR(SEARCH("H360",N936),99)=99,IF(IFERROR(SEARCH("H360",O936),99)=99,IF(IFERROR(SEARCH("H360",Q936),99)=99,IF(IFERROR(SEARCH("H360",M936),99)=99,IF(IFERROR(SEARCH("H360",R936),99)=99,IF(IFERROR(SEARCH("H361",N936),99)=99,IF(IFERROR(SEARCH("H361",O936),99)=99,IF(IFERROR(SEARCH("H361",Q936),99)=99,IF(IFERROR(SEARCH("H361",M936),99)=99,IF(IFERROR(SEARCH("H361",R936),99)=99,IF(IFERROR(SEARCH("reproduction",P936),99)=99,IF(IFERROR(SEARCH("suspected reprotoxic",S936),99)=99,IF(IFERROR(SEARCH("reprotoxic",S936),99)=99,IF(IFERROR(SEARCH("reprotoxic",K936),99)=99,0,Scoring!$E$18),Scoring!$E$18),Scoring!$E$19),Scoring!$E$17),Scoring!$E$16),Scoring!$E$16),Scoring!$E$16),Scoring!$E$16),Scoring!$E$16),Scoring!$E$16),Scoring!$E$16),Scoring!$E$16),Scoring!$E$16),Scoring!$E$16)</f>
        <v>0</v>
      </c>
      <c r="AC936" s="78">
        <f>IF(IFERROR(SEARCH("57f",L936),99)=99,IF(IFERROR(SEARCH("57(f)",P936),99)=99,0,Scoring!$E$20),Scoring!$E$20)</f>
        <v>0</v>
      </c>
      <c r="AD936" s="78">
        <f>IF(IFERROR(SEARCH("CAT1",T936),99)=99,IF(IFERROR(SEARCH("CAT2",T936),99)=99,IF(IFERROR(SEARCH("CAT3",T936),99)=99,IF(IFERROR(SEARCH("concluded to be endocrine",K936),99)=99,IF(IFERROR(SEARCH("categorised as endocrine",K936),99)=99,IF(IFERROR(SEARCH("endocrine disrupting",P936),99)=99,IF(IFERROR(SEARCH("endocrine disrupting",K936),99)=99,IF(IFERROR(SEARCH("suspected endocrine",S936),99)=99,IF(IFERROR(SEARCH("potential endocrine",S936),99)=99,0,Scoring!$E$25),Scoring!$E$25),Scoring!$E$24),Scoring!$E$24),Scoring!$E$24),Scoring!$E$24),Scoring!$E$23),Scoring!$E$22),Scoring!$E$21)</f>
        <v>0.5</v>
      </c>
      <c r="AE936" s="78">
        <f>IF(IFERROR(SEARCH("suspected sensitiser",S936),99)=99,IF(IFERROR(SEARCH("sensitiser",S936),99)=99,IF(IFERROR(SEARCH("other hazard based concern",S936),99)=99,0,Scoring!$E$28),Scoring!$E$26),Scoring!$E$27)</f>
        <v>0</v>
      </c>
      <c r="AF936" s="78">
        <f>IF(IFERROR(M936,1)=1,IF(IFERROR(N936,1)=1,IF(IFERROR(O936,1)=1,IF(IFERROR(Q936,1)=1,IF(IFERROR(R936,1)=1,IF(IFERROR(T936,1)=1,IF(IFERROR(K936,1)=1,IF(IFERROR(P936,1)=1,IF(IFERROR(S936,1)=1,Scoring!$E$29,0),0),0),0),0),0),0),0),0)</f>
        <v>0</v>
      </c>
      <c r="AG936" s="78">
        <f t="shared" si="69"/>
        <v>1.5</v>
      </c>
      <c r="AI936" s="93"/>
      <c r="AJ936" s="94"/>
      <c r="AK936" s="76"/>
      <c r="AL936" s="75"/>
      <c r="AN936" s="79"/>
      <c r="AO936" s="79"/>
      <c r="AP936" s="79"/>
      <c r="AQ936" s="79"/>
      <c r="AR936" s="79"/>
      <c r="AS936" s="78"/>
      <c r="AU936" s="79">
        <f>IF(IFERROR(F936,99)=99,IF(IFERROR(G936,99)=99,IF(IFERROR(H936,99)=99,IF(IFERROR(I936,99)=99,IF(IFERROR(E936,99)=99,IF(IFERROR(J936,99)=99,0,Scoring!$B$7),Scoring!$B$3),Scoring!$B$2),Scoring!$B$6),Scoring!$B$5),Scoring!$B$4)</f>
        <v>0.5</v>
      </c>
      <c r="AV936" s="78">
        <f t="shared" si="70"/>
        <v>0.75</v>
      </c>
      <c r="AW936" s="78"/>
      <c r="AX936" s="66"/>
      <c r="AY936" s="78"/>
      <c r="AZ936" s="76"/>
      <c r="BB936" s="76"/>
    </row>
    <row r="937" spans="1:54" x14ac:dyDescent="0.25">
      <c r="A937" s="77" t="s">
        <v>4451</v>
      </c>
      <c r="B937" s="76" t="str">
        <f t="shared" ref="B937:B953" si="73">C937</f>
        <v>202-707-1</v>
      </c>
      <c r="C937" s="77" t="s">
        <v>4450</v>
      </c>
      <c r="D937" s="77" t="s">
        <v>4449</v>
      </c>
      <c r="E937" s="76" t="e">
        <f>IF(C937="-",IF(A937="-",VLOOKUP(D937,'sin-list 180320_update'!$C$2:$C$835,1,FALSE),VLOOKUP(A937,'sin-list 180320_update'!$A$2:$A$835,1,FALSE)),VLOOKUP(C937,'sin-list 180320_update'!$B$2:$B$835,1,FALSE))</f>
        <v>#N/A</v>
      </c>
      <c r="F937" s="76" t="e">
        <f>IF($C937="-",IF($A937="-",VLOOKUP($D937,'REACH Bilaga XVII_update'!$A$5:$A$131,1,FALSE),VLOOKUP($A937,'REACH Bilaga XVII_update'!$C$5:$C$131,1,FALSE)),VLOOKUP($C937,'REACH Bilaga XVII_update'!$B$5:$B$131,1,FALSE))</f>
        <v>#N/A</v>
      </c>
      <c r="G937" s="76" t="e">
        <f>IF($C937="-",IF($A937="-",VLOOKUP($D937,' REACH Bilaga 59_update'!$A$5:$A$210,1,FALSE),VLOOKUP($A937,' REACH Bilaga 59_update'!$D$5:$D$210,1,FALSE)),VLOOKUP($C937,' REACH Bilaga 59_update'!$C$5:$C$210,1,FALSE))</f>
        <v>#N/A</v>
      </c>
      <c r="H937" s="76" t="e">
        <f>IF($C937="-",IF($A937="-",VLOOKUP($D937,'REACH Bilaga XIV_update'!$A$5:$A$110,1,FALSE),VLOOKUP($A937,'REACH Bilaga XIV_update'!$D$5:$D$110,1,FALSE)),VLOOKUP($C937,'REACH Bilaga XIV_update'!$C$5:$C$110,1,FALSE))</f>
        <v>#N/A</v>
      </c>
      <c r="I937" s="76" t="str">
        <f>IF($C937="-",IF($A937="-",VLOOKUP($D937,CoRAP_update!$A$5:$A$376,1,FALSE),VLOOKUP($A937,CoRAP_update!$D$5:$D$376,1,FALSE)),VLOOKUP($C937,CoRAP_update!$C$5:$C$376,1,FALSE))</f>
        <v>202-707-1</v>
      </c>
      <c r="J937" s="76" t="e">
        <f>IF($C937="-",IF($A937="-",VLOOKUP($D937,EDC_update!$C$2:$C$450,1,FALSE),VLOOKUP($A937,EDC_update!$B$2:$B$450,1,FALSE)),VLOOKUP($C937,EDC_update!$L$2:$L$450,1,FALSE))</f>
        <v>#N/A</v>
      </c>
      <c r="K937" s="76" t="e">
        <f>IF($C937="-",IF($A937="-",IF(VLOOKUP($D937,'sin-list 180320_update'!$C$2:$S$835,3,FALSE)="",NA(),VLOOKUP($D937,'sin-list 180320_update'!$C$2:$S$835,3,FALSE)),IF(VLOOKUP($A937,'sin-list 180320_update'!$A$2:$S$835,5,FALSE)="",NA(),VLOOKUP($A937,'sin-list 180320_update'!$A$2:$S$835,5,FALSE))),IF(VLOOKUP($C937,'sin-list 180320_update'!$B$2:$S$835,4,FALSE)="",NA(),VLOOKUP($C937,'sin-list 180320_update'!$B$2:$S$835,4,FALSE)))</f>
        <v>#N/A</v>
      </c>
      <c r="L937" s="76" t="e">
        <f>IF($C937="-",IF($A937="-",VLOOKUP($D937,'sin-list 180320_update'!$C$2:$S$835,6,FALSE),VLOOKUP($A937,'sin-list 180320_update'!$A$2:$S$835,8,FALSE)),VLOOKUP($C937,'sin-list 180320_update'!$B$2:$S$835,7,FALSE))</f>
        <v>#N/A</v>
      </c>
      <c r="M937" s="76" t="e">
        <f>IF($C937="-",IF($A937="-",IF(VLOOKUP($D937,'sin-list 180320_update'!$C$2:$S$835,8,FALSE)="",NA(),VLOOKUP($D937,'sin-list 180320_update'!$C$2:$S$835,8,FALSE)),IF(VLOOKUP($A937,'sin-list 180320_update'!$A$2:$S$835,10,FALSE)="",NA(),VLOOKUP($A937,'sin-list 180320_update'!$A$2:$S$835,10,FALSE))),IF(VLOOKUP($C937,'sin-list 180320_update'!$B$2:$S$835,9,FALSE)="",NA(),VLOOKUP($C937,'sin-list 180320_update'!$B$2:$S$835,9,FALSE)))</f>
        <v>#N/A</v>
      </c>
      <c r="N937" s="76" t="e">
        <f>IF($C937="-",IF($A937="-",IF(VLOOKUP($D937,'REACH Bilaga XVII_update'!$A$5:$E$131,4,FALSE)="",NA(),VLOOKUP($D937,'REACH Bilaga XVII_update'!$A$5:$E$131,4,FALSE)),IF(VLOOKUP($A937,'REACH Bilaga XVII_update'!$C$5:$D$131,2,FALSE)="",NA(),VLOOKUP($A937,'REACH Bilaga XVII_update'!$C$5:$D$131,2,FALSE))),IF(VLOOKUP($C937,'REACH Bilaga XVII_update'!$B$5:$D$131,3,FALSE)="",NA(),VLOOKUP($C937,'REACH Bilaga XVII_update'!$B$5:$D$131,3,FALSE)))</f>
        <v>#N/A</v>
      </c>
      <c r="O937" s="76" t="e">
        <f>IF($C937="-",IF($A937="-",IF(VLOOKUP($D937,' REACH Bilaga 59_update'!$A$5:$E$210,5,FALSE)="",NA(),VLOOKUP($D937,' REACH Bilaga 59_update'!$A$5:$E$210,5,FALSE)),IF(VLOOKUP($A937,' REACH Bilaga 59_update'!$D$5:$E$210,2,FALSE)="",NA(),VLOOKUP($A937,' REACH Bilaga 59_update'!$D$5:$E$210,2,FALSE))),IF(VLOOKUP($C937,' REACH Bilaga 59_update'!$C$5:$E$210,3,FALSE)="",NA(),VLOOKUP($C937,' REACH Bilaga 59_update'!$C$5:$E$210,3,FALSE)))</f>
        <v>#N/A</v>
      </c>
      <c r="P937" s="76" t="e">
        <f>IF(C937="-",IF(A937="-",IFERROR(VLOOKUP($D937,' REACH Bilaga 59_update'!$A$5:$F$210,MATCH(Sammanfattning!P$1,' REACH Bilaga 59_update'!$A$4:$F$4,0),FALSE),VLOOKUP($D937,'REACH Bilaga XIV_update'!$A$4:$H$110,MATCH(Sammanfattning!P$1,'REACH Bilaga XIV_update'!$A$4:$H$4,0),FALSE)),IFERROR(VLOOKUP($A937,' REACH Bilaga 59_update'!$D$5:$F$210,MATCH(Sammanfattning!P$1,' REACH Bilaga 59_update'!$D$4:$F$4,0),FALSE),VLOOKUP($A937,'REACH Bilaga XIV_update'!$D$4:$H$110,MATCH(Sammanfattning!P$1,'REACH Bilaga XIV_update'!$D$4:$H$4,0),FALSE))),IFERROR(VLOOKUP($C937,' REACH Bilaga 59_update'!$C$5:$F$210,MATCH(Sammanfattning!P$1,' REACH Bilaga 59_update'!$C$4:$F$4,0),FALSE),VLOOKUP($C937,'REACH Bilaga XIV_update'!$C$4:$H$110,MATCH(Sammanfattning!P$1,'REACH Bilaga XIV_update'!$C$4:$H$4,0),FALSE)))</f>
        <v>#N/A</v>
      </c>
      <c r="Q937" s="76" t="e">
        <f>IF($C937="-",IF($A937="-",IF(VLOOKUP($D937,'REACH Bilaga XIV_update'!$A$5:$I$110,9,FALSE)="",NA(),VLOOKUP($D937,'REACH Bilaga XIV_update'!$A$5:$I$110,9,FALSE)),IF(VLOOKUP($A937,'REACH Bilaga XIV_update'!$D$5:$I$110,6,FALSE)="",NA(),VLOOKUP($A937,'REACH Bilaga XIV_update'!$D$5:$I$110,6,FALSE))),IF(VLOOKUP($C937,'REACH Bilaga XIV_update'!$C$5:$I$110,7,FALSE)="",NA(),VLOOKUP($C937,'REACH Bilaga XIV_update'!$C$5:$I$110,7,FALSE)))</f>
        <v>#N/A</v>
      </c>
      <c r="R937" s="76" t="e">
        <f>IF($C937="-",IF($A937="-",IF(VLOOKUP($D937,CoRAP_update!$A$5:$O$376,15,FALSE)="",NA(),VLOOKUP($D937,CoRAP_update!$A$5:$O$376,15,FALSE)),IF(VLOOKUP($A937,CoRAP_update!$D$5:$O$376,12,FALSE)="",NA(),VLOOKUP($A937,CoRAP_update!$D$5:$O$376,12,FALSE))),IF(VLOOKUP($C937,CoRAP_update!$C$5:$O$376,13,FALSE)="",NA(),VLOOKUP($C937,CoRAP_update!$C$5:$O$376,13,FALSE)))</f>
        <v>#N/A</v>
      </c>
      <c r="S937" s="144" t="str">
        <f>IF($C937="-",IF($A937="-",VLOOKUP($D937,CoRAP_update!$A$5:$J$376,MATCH(Sammanfattning!S$1,CoRAP_update!$A$4:$J$4,0),FALSE),VLOOKUP($A937,CoRAP_update!$D$5:$J$376,MATCH(Sammanfattning!S$1,CoRAP_update!$D$4:$J$4,0),FALSE)),VLOOKUP($C937,CoRAP_update!$C$5:$J$376,MATCH(Sammanfattning!S$1,CoRAP_update!$C$4:$J$4,0),FALSE))</f>
        <v>Suspected Carcinogenic#Suspected Mutagenic#Consumer use#Exposure of workers#Wide dispersive use</v>
      </c>
      <c r="T937" s="76" t="e">
        <f>IF($A937="-",VLOOKUP($D937,EDC_update!$C$2:$F$450,4,FALSE),VLOOKUP($A937,EDC_update!$B$2:$F$450,5,FALSE))</f>
        <v>#N/A</v>
      </c>
      <c r="V937" s="78">
        <f>IF(IFERROR(SEARCH("PBT",P937),99)=99,IF(IFERROR(SEARCH("suspected PBT",S937),99)=99,IF(IFERROR(SEARCH("concluded to be PBT",K937),99)=99,IF(IFERROR(SEARCH("PBT",S937),99)=99,IF(IFERROR(SEARCH("PBT cand",L937),99)=99,IF(IFERROR(SEARCH("PBT",L937),99)=99,IF(IFERROR(SEARCH("persistent, bioackumulative and toxic properties",K937),99)=99,0,Scoring!$E$3),Scoring!$E$3),Scoring!$E$7),Scoring!$E$3),Scoring!$E$5),Scoring!$E$6),Scoring!$E$3)</f>
        <v>0</v>
      </c>
      <c r="W937" s="78">
        <f>IF(IFERROR(SEARCH("vPvB",P937),99)=99,IF(IFERROR(SEARCH("suspected pbt/vPvB",S937),99)=99,IF(IFERROR(SEARCH("vPvB",S937),99)=99,IF(IFERROR(SEARCH("concluded to be a vPvB",S937),99)=99,IF(IFERROR(SEARCH("identified as vPvB",K937),99)=99,IF(IFERROR(SEARCH("concluded to be a vPvB",K937),99)=99,IF(IFERROR(SEARCH("concluded to be both pbt and vPvB",S937),99)=99,IF(IFERROR(SEARCH("concluded to be both pbt and vPvB",K937),99)=99,0,Scoring!$E$5),Scoring!$E$5),Scoring!$E$5),Scoring!$E$5),Scoring!$E$5),Scoring!$E$4),Scoring!$E$6),Scoring!$E$4)</f>
        <v>0</v>
      </c>
      <c r="X937" s="78">
        <f>IF(IFERROR(SEARCH("H410",N937),99)=99,IF(IFERROR(SEARCH("H410",O937),99)=99,IF(IFERROR(SEARCH("H410",Q937),99)=99,IF(IFERROR(SEARCH("H410",M937),99)=99,IF(IFERROR(SEARCH("H410",R937),99)=99,IF(IFERROR(SEARCH("H411",N937),99)=99,IF(IFERROR(SEARCH("H411",O937),99)=99,IF(IFERROR(SEARCH("H411",Q937),99)=99,IF(IFERROR(SEARCH("H411",M937),99)=99,IF(IFERROR(SEARCH("H411",R937),99)=99,IF(IFERROR(SEARCH("H413",N937),99)=99,IF(IFERROR(SEARCH("H413",O937),99)=99,IF(IFERROR(SEARCH("H413",Q937),99)=99,IF(IFERROR(SEARCH("H413",M937),99)=99,IF(IFERROR(SEARCH("H413",R937),99)=99,IF(IFERROR(SEARCH("H412",N937),99)=99,IF(IFERROR(SEARCH("H412",O937),99)=99,IF(IFERROR(SEARCH("H412",Q937),99)=99,IF(IFERROR(SEARCH("H412",M937),99)=99,IF(IFERROR(SEARCH("H412",R937),99)=99,0,Scoring!$E$2),Scoring!$E$2),Scoring!$E$2),Scoring!$E$2),Scoring!$E$2),Scoring!$E$2),Scoring!$E$2),Scoring!$E$2),Scoring!$E$2),Scoring!$E$2),Scoring!$E$2),Scoring!$E$2),Scoring!$E$2),Scoring!$E$2),Scoring!$E$2),Scoring!$E$2),Scoring!$E$2),Scoring!$E$2),Scoring!$E$2),Scoring!$E$2)</f>
        <v>0</v>
      </c>
      <c r="Y937" s="78">
        <f>IF(IFERROR(SEARCH("CMR",K937),99)=99,IF(IFERROR(SEARCH("Suspected CMR",S937),99)=99,IF(IFERROR(SEARCH("CMR",S937),99)=99,0,Scoring!$E$8),Scoring!$E$9),Scoring!$E$8)</f>
        <v>0</v>
      </c>
      <c r="Z937" s="78">
        <f>IF(IFERROR(SEARCH("H350",N937),99)=99,IF(IFERROR(SEARCH("H350",O937),99)=99,IF(IFERROR(SEARCH("H350",Q937),99)=99,IF(IFERROR(SEARCH("H350",M937),99)=99,IF(IFERROR(SEARCH("H350",R937),99)=99,IF(IFERROR(SEARCH("H351",N937),99)=99,IF(IFERROR(SEARCH("H351",O937),99)=99,IF(IFERROR(SEARCH("H351",Q937),99)=99,IF(IFERROR(SEARCH("H351",M937),99)=99,IF(IFERROR(SEARCH("H351",R937),99)=99,IF(IFERROR(SEARCH("carcinogenic",P937),99)=99,IF(IFERROR(SEARCH("suspected carcinogenic",S937),99)=99,0,Scoring!$E$12),Scoring!$E$11),Scoring!$E$10),Scoring!$E$10),Scoring!$E$10),Scoring!$E$10),Scoring!$E$10),Scoring!$E$10),Scoring!$E$10),Scoring!$E$10),Scoring!$E$10),Scoring!$E$10)</f>
        <v>0.7</v>
      </c>
      <c r="AA937" s="78">
        <f>IF(IFERROR(SEARCH("H340",N937),99)=99,IF(IFERROR(SEARCH("H340",O937),99)=99,IF(IFERROR(SEARCH("H340",Q937),99)=99,IF(IFERROR(SEARCH("H340",M937),99)=99,IF(IFERROR(SEARCH("H340",R937),99)=99,IF(IFERROR(SEARCH("H341",N937),99)=99,IF(IFERROR(SEARCH("H341",O937),99)=99,IF(IFERROR(SEARCH("H341",Q937),99)=99,IF(IFERROR(SEARCH("H341",M937),99)=99,IF(IFERROR(SEARCH("H341",R937),99)=99,IF(IFERROR(SEARCH("mutagenic",P937),99)=99,IF(IFERROR(SEARCH("suspected mutagenic",S937),99)=99,0,Scoring!$E$15),Scoring!$E$14),Scoring!$E$13),Scoring!$E$13),Scoring!$E$13),Scoring!$E$13),Scoring!$E$13),Scoring!$E$13),Scoring!$E$13),Scoring!$E$13),Scoring!$E$13),Scoring!$E$13)</f>
        <v>0.7</v>
      </c>
      <c r="AB937" s="78">
        <f>IF(IFERROR(SEARCH("H360",N937),99)=99,IF(IFERROR(SEARCH("H360",O937),99)=99,IF(IFERROR(SEARCH("H360",Q937),99)=99,IF(IFERROR(SEARCH("H360",M937),99)=99,IF(IFERROR(SEARCH("H360",R937),99)=99,IF(IFERROR(SEARCH("H361",N937),99)=99,IF(IFERROR(SEARCH("H361",O937),99)=99,IF(IFERROR(SEARCH("H361",Q937),99)=99,IF(IFERROR(SEARCH("H361",M937),99)=99,IF(IFERROR(SEARCH("H361",R937),99)=99,IF(IFERROR(SEARCH("reproduction",P937),99)=99,IF(IFERROR(SEARCH("suspected reprotoxic",S937),99)=99,IF(IFERROR(SEARCH("reprotoxic",S937),99)=99,IF(IFERROR(SEARCH("reprotoxic",K937),99)=99,0,Scoring!$E$18),Scoring!$E$18),Scoring!$E$19),Scoring!$E$17),Scoring!$E$16),Scoring!$E$16),Scoring!$E$16),Scoring!$E$16),Scoring!$E$16),Scoring!$E$16),Scoring!$E$16),Scoring!$E$16),Scoring!$E$16),Scoring!$E$16)</f>
        <v>0</v>
      </c>
      <c r="AC937" s="78">
        <f>IF(IFERROR(SEARCH("57f",L937),99)=99,IF(IFERROR(SEARCH("57(f)",P937),99)=99,0,Scoring!$E$20),Scoring!$E$20)</f>
        <v>0</v>
      </c>
      <c r="AD937" s="78">
        <f>IF(IFERROR(SEARCH("CAT1",T937),99)=99,IF(IFERROR(SEARCH("CAT2",T937),99)=99,IF(IFERROR(SEARCH("CAT3",T937),99)=99,IF(IFERROR(SEARCH("concluded to be endocrine",K937),99)=99,IF(IFERROR(SEARCH("categorised as endocrine",K937),99)=99,IF(IFERROR(SEARCH("endocrine disrupting",P937),99)=99,IF(IFERROR(SEARCH("endocrine disrupting",K937),99)=99,IF(IFERROR(SEARCH("suspected endocrine",S937),99)=99,IF(IFERROR(SEARCH("potential endocrine",S937),99)=99,0,Scoring!$E$25),Scoring!$E$25),Scoring!$E$24),Scoring!$E$24),Scoring!$E$24),Scoring!$E$24),Scoring!$E$23),Scoring!$E$22),Scoring!$E$21)</f>
        <v>0</v>
      </c>
      <c r="AE937" s="78">
        <f>IF(IFERROR(SEARCH("suspected sensitiser",S937),99)=99,IF(IFERROR(SEARCH("sensitiser",S937),99)=99,IF(IFERROR(SEARCH("other hazard based concern",S937),99)=99,0,Scoring!$E$28),Scoring!$E$26),Scoring!$E$27)</f>
        <v>0</v>
      </c>
      <c r="AF937" s="78">
        <f>IF(IFERROR(M937,1)=1,IF(IFERROR(N937,1)=1,IF(IFERROR(O937,1)=1,IF(IFERROR(Q937,1)=1,IF(IFERROR(R937,1)=1,IF(IFERROR(T937,1)=1,IF(IFERROR(K937,1)=1,IF(IFERROR(P937,1)=1,IF(IFERROR(S937,1)=1,Scoring!$E$29,0),0),0),0),0),0),0),0),0)</f>
        <v>0</v>
      </c>
      <c r="AG937" s="78">
        <f t="shared" si="69"/>
        <v>1.4</v>
      </c>
      <c r="AI937" s="93"/>
      <c r="AJ937" s="94"/>
      <c r="AK937" s="76"/>
      <c r="AL937" s="75"/>
      <c r="AN937" s="79"/>
      <c r="AO937" s="79"/>
      <c r="AP937" s="79"/>
      <c r="AQ937" s="79"/>
      <c r="AR937" s="79"/>
      <c r="AS937" s="78"/>
      <c r="AU937" s="79">
        <f>IF(IFERROR(F937,99)=99,IF(IFERROR(G937,99)=99,IF(IFERROR(H937,99)=99,IF(IFERROR(I937,99)=99,IF(IFERROR(E937,99)=99,IF(IFERROR(J937,99)=99,0,Scoring!$B$7),Scoring!$B$3),Scoring!$B$2),Scoring!$B$6),Scoring!$B$5),Scoring!$B$4)</f>
        <v>0.5</v>
      </c>
      <c r="AV937" s="78">
        <f t="shared" si="70"/>
        <v>0.7</v>
      </c>
      <c r="AW937" s="78"/>
      <c r="AX937" s="66"/>
      <c r="AY937" s="78"/>
      <c r="AZ937" s="76"/>
      <c r="BA937" s="76"/>
      <c r="BB937" s="76"/>
    </row>
    <row r="938" spans="1:54" x14ac:dyDescent="0.25">
      <c r="A938" s="77" t="s">
        <v>4642</v>
      </c>
      <c r="B938" s="76" t="str">
        <f t="shared" si="73"/>
        <v>203-632-7</v>
      </c>
      <c r="C938" s="77" t="s">
        <v>4641</v>
      </c>
      <c r="D938" s="77" t="s">
        <v>4640</v>
      </c>
      <c r="E938" s="76" t="e">
        <f>IF(C938="-",IF(A938="-",VLOOKUP(D938,'sin-list 180320_update'!$C$2:$C$835,1,FALSE),VLOOKUP(A938,'sin-list 180320_update'!$A$2:$A$835,1,FALSE)),VLOOKUP(C938,'sin-list 180320_update'!$B$2:$B$835,1,FALSE))</f>
        <v>#N/A</v>
      </c>
      <c r="F938" s="76" t="e">
        <f>IF($C938="-",IF($A938="-",VLOOKUP($D938,'REACH Bilaga XVII_update'!$A$5:$A$131,1,FALSE),VLOOKUP($A938,'REACH Bilaga XVII_update'!$C$5:$C$131,1,FALSE)),VLOOKUP($C938,'REACH Bilaga XVII_update'!$B$5:$B$131,1,FALSE))</f>
        <v>#N/A</v>
      </c>
      <c r="G938" s="76" t="e">
        <f>IF($C938="-",IF($A938="-",VLOOKUP($D938,' REACH Bilaga 59_update'!$A$5:$A$210,1,FALSE),VLOOKUP($A938,' REACH Bilaga 59_update'!$D$5:$D$210,1,FALSE)),VLOOKUP($C938,' REACH Bilaga 59_update'!$C$5:$C$210,1,FALSE))</f>
        <v>#N/A</v>
      </c>
      <c r="H938" s="76" t="e">
        <f>IF($C938="-",IF($A938="-",VLOOKUP($D938,'REACH Bilaga XIV_update'!$A$5:$A$110,1,FALSE),VLOOKUP($A938,'REACH Bilaga XIV_update'!$D$5:$D$110,1,FALSE)),VLOOKUP($C938,'REACH Bilaga XIV_update'!$C$5:$C$110,1,FALSE))</f>
        <v>#N/A</v>
      </c>
      <c r="I938" s="76" t="str">
        <f>IF($C938="-",IF($A938="-",VLOOKUP($D938,CoRAP_update!$A$5:$A$376,1,FALSE),VLOOKUP($A938,CoRAP_update!$D$5:$D$376,1,FALSE)),VLOOKUP($C938,CoRAP_update!$C$5:$C$376,1,FALSE))</f>
        <v>203-632-7</v>
      </c>
      <c r="J938" s="76" t="e">
        <f>IF($C938="-",IF($A938="-",VLOOKUP($D938,EDC_update!$C$2:$C$450,1,FALSE),VLOOKUP($A938,EDC_update!$B$2:$B$450,1,FALSE)),VLOOKUP($C938,EDC_update!$L$2:$L$450,1,FALSE))</f>
        <v>#N/A</v>
      </c>
      <c r="K938" s="76" t="e">
        <f>IF($C938="-",IF($A938="-",IF(VLOOKUP($D938,'sin-list 180320_update'!$C$2:$S$835,3,FALSE)="",NA(),VLOOKUP($D938,'sin-list 180320_update'!$C$2:$S$835,3,FALSE)),IF(VLOOKUP($A938,'sin-list 180320_update'!$A$2:$S$835,5,FALSE)="",NA(),VLOOKUP($A938,'sin-list 180320_update'!$A$2:$S$835,5,FALSE))),IF(VLOOKUP($C938,'sin-list 180320_update'!$B$2:$S$835,4,FALSE)="",NA(),VLOOKUP($C938,'sin-list 180320_update'!$B$2:$S$835,4,FALSE)))</f>
        <v>#N/A</v>
      </c>
      <c r="L938" s="76" t="e">
        <f>IF($C938="-",IF($A938="-",VLOOKUP($D938,'sin-list 180320_update'!$C$2:$S$835,6,FALSE),VLOOKUP($A938,'sin-list 180320_update'!$A$2:$S$835,8,FALSE)),VLOOKUP($C938,'sin-list 180320_update'!$B$2:$S$835,7,FALSE))</f>
        <v>#N/A</v>
      </c>
      <c r="M938" s="76" t="e">
        <f>IF($C938="-",IF($A938="-",IF(VLOOKUP($D938,'sin-list 180320_update'!$C$2:$S$835,8,FALSE)="",NA(),VLOOKUP($D938,'sin-list 180320_update'!$C$2:$S$835,8,FALSE)),IF(VLOOKUP($A938,'sin-list 180320_update'!$A$2:$S$835,10,FALSE)="",NA(),VLOOKUP($A938,'sin-list 180320_update'!$A$2:$S$835,10,FALSE))),IF(VLOOKUP($C938,'sin-list 180320_update'!$B$2:$S$835,9,FALSE)="",NA(),VLOOKUP($C938,'sin-list 180320_update'!$B$2:$S$835,9,FALSE)))</f>
        <v>#N/A</v>
      </c>
      <c r="N938" s="76" t="e">
        <f>IF($C938="-",IF($A938="-",IF(VLOOKUP($D938,'REACH Bilaga XVII_update'!$A$5:$E$131,4,FALSE)="",NA(),VLOOKUP($D938,'REACH Bilaga XVII_update'!$A$5:$E$131,4,FALSE)),IF(VLOOKUP($A938,'REACH Bilaga XVII_update'!$C$5:$D$131,2,FALSE)="",NA(),VLOOKUP($A938,'REACH Bilaga XVII_update'!$C$5:$D$131,2,FALSE))),IF(VLOOKUP($C938,'REACH Bilaga XVII_update'!$B$5:$D$131,3,FALSE)="",NA(),VLOOKUP($C938,'REACH Bilaga XVII_update'!$B$5:$D$131,3,FALSE)))</f>
        <v>#N/A</v>
      </c>
      <c r="O938" s="76" t="e">
        <f>IF($C938="-",IF($A938="-",IF(VLOOKUP($D938,' REACH Bilaga 59_update'!$A$5:$E$210,5,FALSE)="",NA(),VLOOKUP($D938,' REACH Bilaga 59_update'!$A$5:$E$210,5,FALSE)),IF(VLOOKUP($A938,' REACH Bilaga 59_update'!$D$5:$E$210,2,FALSE)="",NA(),VLOOKUP($A938,' REACH Bilaga 59_update'!$D$5:$E$210,2,FALSE))),IF(VLOOKUP($C938,' REACH Bilaga 59_update'!$C$5:$E$210,3,FALSE)="",NA(),VLOOKUP($C938,' REACH Bilaga 59_update'!$C$5:$E$210,3,FALSE)))</f>
        <v>#N/A</v>
      </c>
      <c r="P938" s="76" t="e">
        <f>IF(C938="-",IF(A938="-",IFERROR(VLOOKUP($D938,' REACH Bilaga 59_update'!$A$5:$F$210,MATCH(Sammanfattning!P$1,' REACH Bilaga 59_update'!$A$4:$F$4,0),FALSE),VLOOKUP($D938,'REACH Bilaga XIV_update'!$A$4:$H$110,MATCH(Sammanfattning!P$1,'REACH Bilaga XIV_update'!$A$4:$H$4,0),FALSE)),IFERROR(VLOOKUP($A938,' REACH Bilaga 59_update'!$D$5:$F$210,MATCH(Sammanfattning!P$1,' REACH Bilaga 59_update'!$D$4:$F$4,0),FALSE),VLOOKUP($A938,'REACH Bilaga XIV_update'!$D$4:$H$110,MATCH(Sammanfattning!P$1,'REACH Bilaga XIV_update'!$D$4:$H$4,0),FALSE))),IFERROR(VLOOKUP($C938,' REACH Bilaga 59_update'!$C$5:$F$210,MATCH(Sammanfattning!P$1,' REACH Bilaga 59_update'!$C$4:$F$4,0),FALSE),VLOOKUP($C938,'REACH Bilaga XIV_update'!$C$4:$H$110,MATCH(Sammanfattning!P$1,'REACH Bilaga XIV_update'!$C$4:$H$4,0),FALSE)))</f>
        <v>#N/A</v>
      </c>
      <c r="Q938" s="76" t="e">
        <f>IF($C938="-",IF($A938="-",IF(VLOOKUP($D938,'REACH Bilaga XIV_update'!$A$5:$I$110,9,FALSE)="",NA(),VLOOKUP($D938,'REACH Bilaga XIV_update'!$A$5:$I$110,9,FALSE)),IF(VLOOKUP($A938,'REACH Bilaga XIV_update'!$D$5:$I$110,6,FALSE)="",NA(),VLOOKUP($A938,'REACH Bilaga XIV_update'!$D$5:$I$110,6,FALSE))),IF(VLOOKUP($C938,'REACH Bilaga XIV_update'!$C$5:$I$110,7,FALSE)="",NA(),VLOOKUP($C938,'REACH Bilaga XIV_update'!$C$5:$I$110,7,FALSE)))</f>
        <v>#N/A</v>
      </c>
      <c r="R938" s="76" t="str">
        <f>IF($C938="-",IF($A938="-",IF(VLOOKUP($D938,CoRAP_update!$A$5:$O$376,15,FALSE)="",NA(),VLOOKUP($D938,CoRAP_update!$A$5:$O$376,15,FALSE)),IF(VLOOKUP($A938,CoRAP_update!$D$5:$O$376,12,FALSE)="",NA(),VLOOKUP($A938,CoRAP_update!$D$5:$O$376,12,FALSE))),IF(VLOOKUP($C938,CoRAP_update!$C$5:$O$376,13,FALSE)="",NA(),VLOOKUP($C938,CoRAP_update!$C$5:$O$376,13,FALSE)))</f>
        <v>H341
H331
H311
H301
H373 **
H314</v>
      </c>
      <c r="S938" s="144" t="str">
        <f>IF($C938="-",IF($A938="-",VLOOKUP($D938,CoRAP_update!$A$5:$J$376,MATCH(Sammanfattning!S$1,CoRAP_update!$A$4:$J$4,0),FALSE),VLOOKUP($A938,CoRAP_update!$D$5:$J$376,MATCH(Sammanfattning!S$1,CoRAP_update!$D$4:$J$4,0),FALSE)),VLOOKUP($C938,CoRAP_update!$C$5:$J$376,MATCH(Sammanfattning!S$1,CoRAP_update!$C$4:$J$4,0),FALSE))</f>
        <v>Suspected Mutagenic#Other hazard based concern#Consumer use#Exposure of workers#High (aggregated) tonnage#High RCR</v>
      </c>
      <c r="T938" s="76" t="e">
        <f>IF($A938="-",VLOOKUP($D938,EDC_update!$C$2:$F$450,4,FALSE),VLOOKUP($A938,EDC_update!$B$2:$F$450,5,FALSE))</f>
        <v>#N/A</v>
      </c>
      <c r="V938" s="78">
        <f>IF(IFERROR(SEARCH("PBT",P938),99)=99,IF(IFERROR(SEARCH("suspected PBT",S938),99)=99,IF(IFERROR(SEARCH("concluded to be PBT",K938),99)=99,IF(IFERROR(SEARCH("PBT",S938),99)=99,IF(IFERROR(SEARCH("PBT cand",L938),99)=99,IF(IFERROR(SEARCH("PBT",L938),99)=99,IF(IFERROR(SEARCH("persistent, bioackumulative and toxic properties",K938),99)=99,0,Scoring!$E$3),Scoring!$E$3),Scoring!$E$7),Scoring!$E$3),Scoring!$E$5),Scoring!$E$6),Scoring!$E$3)</f>
        <v>0</v>
      </c>
      <c r="W938" s="78">
        <f>IF(IFERROR(SEARCH("vPvB",P938),99)=99,IF(IFERROR(SEARCH("suspected pbt/vPvB",S938),99)=99,IF(IFERROR(SEARCH("vPvB",S938),99)=99,IF(IFERROR(SEARCH("concluded to be a vPvB",S938),99)=99,IF(IFERROR(SEARCH("identified as vPvB",K938),99)=99,IF(IFERROR(SEARCH("concluded to be a vPvB",K938),99)=99,IF(IFERROR(SEARCH("concluded to be both pbt and vPvB",S938),99)=99,IF(IFERROR(SEARCH("concluded to be both pbt and vPvB",K938),99)=99,0,Scoring!$E$5),Scoring!$E$5),Scoring!$E$5),Scoring!$E$5),Scoring!$E$5),Scoring!$E$4),Scoring!$E$6),Scoring!$E$4)</f>
        <v>0</v>
      </c>
      <c r="X938" s="78">
        <f>IF(IFERROR(SEARCH("H410",N938),99)=99,IF(IFERROR(SEARCH("H410",O938),99)=99,IF(IFERROR(SEARCH("H410",Q938),99)=99,IF(IFERROR(SEARCH("H410",M938),99)=99,IF(IFERROR(SEARCH("H410",R938),99)=99,IF(IFERROR(SEARCH("H411",N938),99)=99,IF(IFERROR(SEARCH("H411",O938),99)=99,IF(IFERROR(SEARCH("H411",Q938),99)=99,IF(IFERROR(SEARCH("H411",M938),99)=99,IF(IFERROR(SEARCH("H411",R938),99)=99,IF(IFERROR(SEARCH("H413",N938),99)=99,IF(IFERROR(SEARCH("H413",O938),99)=99,IF(IFERROR(SEARCH("H413",Q938),99)=99,IF(IFERROR(SEARCH("H413",M938),99)=99,IF(IFERROR(SEARCH("H413",R938),99)=99,IF(IFERROR(SEARCH("H412",N938),99)=99,IF(IFERROR(SEARCH("H412",O938),99)=99,IF(IFERROR(SEARCH("H412",Q938),99)=99,IF(IFERROR(SEARCH("H412",M938),99)=99,IF(IFERROR(SEARCH("H412",R938),99)=99,0,Scoring!$E$2),Scoring!$E$2),Scoring!$E$2),Scoring!$E$2),Scoring!$E$2),Scoring!$E$2),Scoring!$E$2),Scoring!$E$2),Scoring!$E$2),Scoring!$E$2),Scoring!$E$2),Scoring!$E$2),Scoring!$E$2),Scoring!$E$2),Scoring!$E$2),Scoring!$E$2),Scoring!$E$2),Scoring!$E$2),Scoring!$E$2),Scoring!$E$2)</f>
        <v>0</v>
      </c>
      <c r="Y938" s="78">
        <f>IF(IFERROR(SEARCH("CMR",K938),99)=99,IF(IFERROR(SEARCH("Suspected CMR",S938),99)=99,IF(IFERROR(SEARCH("CMR",S938),99)=99,0,Scoring!$E$8),Scoring!$E$9),Scoring!$E$8)</f>
        <v>0</v>
      </c>
      <c r="Z938" s="78">
        <f>IF(IFERROR(SEARCH("H350",N938),99)=99,IF(IFERROR(SEARCH("H350",O938),99)=99,IF(IFERROR(SEARCH("H350",Q938),99)=99,IF(IFERROR(SEARCH("H350",M938),99)=99,IF(IFERROR(SEARCH("H350",R938),99)=99,IF(IFERROR(SEARCH("H351",N938),99)=99,IF(IFERROR(SEARCH("H351",O938),99)=99,IF(IFERROR(SEARCH("H351",Q938),99)=99,IF(IFERROR(SEARCH("H351",M938),99)=99,IF(IFERROR(SEARCH("H351",R938),99)=99,IF(IFERROR(SEARCH("carcinogenic",P938),99)=99,IF(IFERROR(SEARCH("suspected carcinogenic",S938),99)=99,0,Scoring!$E$12),Scoring!$E$11),Scoring!$E$10),Scoring!$E$10),Scoring!$E$10),Scoring!$E$10),Scoring!$E$10),Scoring!$E$10),Scoring!$E$10),Scoring!$E$10),Scoring!$E$10),Scoring!$E$10)</f>
        <v>0</v>
      </c>
      <c r="AA938" s="78">
        <f>IF(IFERROR(SEARCH("H340",N938),99)=99,IF(IFERROR(SEARCH("H340",O938),99)=99,IF(IFERROR(SEARCH("H340",Q938),99)=99,IF(IFERROR(SEARCH("H340",M938),99)=99,IF(IFERROR(SEARCH("H340",R938),99)=99,IF(IFERROR(SEARCH("H341",N938),99)=99,IF(IFERROR(SEARCH("H341",O938),99)=99,IF(IFERROR(SEARCH("H341",Q938),99)=99,IF(IFERROR(SEARCH("H341",M938),99)=99,IF(IFERROR(SEARCH("H341",R938),99)=99,IF(IFERROR(SEARCH("mutagenic",P938),99)=99,IF(IFERROR(SEARCH("suspected mutagenic",S938),99)=99,0,Scoring!$E$15),Scoring!$E$14),Scoring!$E$13),Scoring!$E$13),Scoring!$E$13),Scoring!$E$13),Scoring!$E$13),Scoring!$E$13),Scoring!$E$13),Scoring!$E$13),Scoring!$E$13),Scoring!$E$13)</f>
        <v>1</v>
      </c>
      <c r="AB938" s="78">
        <f>IF(IFERROR(SEARCH("H360",N938),99)=99,IF(IFERROR(SEARCH("H360",O938),99)=99,IF(IFERROR(SEARCH("H360",Q938),99)=99,IF(IFERROR(SEARCH("H360",M938),99)=99,IF(IFERROR(SEARCH("H360",R938),99)=99,IF(IFERROR(SEARCH("H361",N938),99)=99,IF(IFERROR(SEARCH("H361",O938),99)=99,IF(IFERROR(SEARCH("H361",Q938),99)=99,IF(IFERROR(SEARCH("H361",M938),99)=99,IF(IFERROR(SEARCH("H361",R938),99)=99,IF(IFERROR(SEARCH("reproduction",P938),99)=99,IF(IFERROR(SEARCH("suspected reprotoxic",S938),99)=99,IF(IFERROR(SEARCH("reprotoxic",S938),99)=99,IF(IFERROR(SEARCH("reprotoxic",K938),99)=99,0,Scoring!$E$18),Scoring!$E$18),Scoring!$E$19),Scoring!$E$17),Scoring!$E$16),Scoring!$E$16),Scoring!$E$16),Scoring!$E$16),Scoring!$E$16),Scoring!$E$16),Scoring!$E$16),Scoring!$E$16),Scoring!$E$16),Scoring!$E$16)</f>
        <v>0</v>
      </c>
      <c r="AC938" s="78">
        <f>IF(IFERROR(SEARCH("57f",L938),99)=99,IF(IFERROR(SEARCH("57(f)",P938),99)=99,0,Scoring!$E$20),Scoring!$E$20)</f>
        <v>0</v>
      </c>
      <c r="AD938" s="78">
        <f>IF(IFERROR(SEARCH("CAT1",T938),99)=99,IF(IFERROR(SEARCH("CAT2",T938),99)=99,IF(IFERROR(SEARCH("CAT3",T938),99)=99,IF(IFERROR(SEARCH("concluded to be endocrine",K938),99)=99,IF(IFERROR(SEARCH("categorised as endocrine",K938),99)=99,IF(IFERROR(SEARCH("endocrine disrupting",P938),99)=99,IF(IFERROR(SEARCH("endocrine disrupting",K938),99)=99,IF(IFERROR(SEARCH("suspected endocrine",S938),99)=99,IF(IFERROR(SEARCH("potential endocrine",S938),99)=99,0,Scoring!$E$25),Scoring!$E$25),Scoring!$E$24),Scoring!$E$24),Scoring!$E$24),Scoring!$E$24),Scoring!$E$23),Scoring!$E$22),Scoring!$E$21)</f>
        <v>0</v>
      </c>
      <c r="AE938" s="78">
        <f>IF(IFERROR(SEARCH("suspected sensitiser",S938),99)=99,IF(IFERROR(SEARCH("sensitiser",S938),99)=99,IF(IFERROR(SEARCH("other hazard based concern",S938),99)=99,0,Scoring!$E$28),Scoring!$E$26),Scoring!$E$27)</f>
        <v>0.4</v>
      </c>
      <c r="AF938" s="78">
        <f>IF(IFERROR(M938,1)=1,IF(IFERROR(N938,1)=1,IF(IFERROR(O938,1)=1,IF(IFERROR(Q938,1)=1,IF(IFERROR(R938,1)=1,IF(IFERROR(T938,1)=1,IF(IFERROR(K938,1)=1,IF(IFERROR(P938,1)=1,IF(IFERROR(S938,1)=1,Scoring!$E$29,0),0),0),0),0),0),0),0),0)</f>
        <v>0</v>
      </c>
      <c r="AG938" s="78">
        <f t="shared" si="69"/>
        <v>1.4</v>
      </c>
      <c r="AI938" s="93"/>
      <c r="AJ938" s="94"/>
      <c r="AK938" s="76"/>
      <c r="AL938" s="75"/>
      <c r="AN938" s="79"/>
      <c r="AO938" s="79"/>
      <c r="AP938" s="79"/>
      <c r="AQ938" s="79"/>
      <c r="AR938" s="79"/>
      <c r="AS938" s="78"/>
      <c r="AU938" s="79">
        <f>IF(IFERROR(F938,99)=99,IF(IFERROR(G938,99)=99,IF(IFERROR(H938,99)=99,IF(IFERROR(I938,99)=99,IF(IFERROR(E938,99)=99,IF(IFERROR(J938,99)=99,0,Scoring!$B$7),Scoring!$B$3),Scoring!$B$2),Scoring!$B$6),Scoring!$B$5),Scoring!$B$4)</f>
        <v>0.5</v>
      </c>
      <c r="AV938" s="78">
        <f t="shared" si="70"/>
        <v>0.7</v>
      </c>
      <c r="AW938" s="78"/>
      <c r="AX938" s="66"/>
      <c r="AY938" s="78"/>
      <c r="AZ938" s="76"/>
      <c r="BA938" s="76"/>
      <c r="BB938" s="76"/>
    </row>
    <row r="939" spans="1:54" x14ac:dyDescent="0.25">
      <c r="A939" s="77" t="s">
        <v>4911</v>
      </c>
      <c r="B939" s="76" t="str">
        <f t="shared" si="73"/>
        <v>211-463-5</v>
      </c>
      <c r="C939" s="77" t="s">
        <v>4910</v>
      </c>
      <c r="D939" s="77" t="s">
        <v>4909</v>
      </c>
      <c r="E939" s="76" t="e">
        <f>IF(C939="-",IF(A939="-",VLOOKUP(D939,'sin-list 180320_update'!$C$2:$C$835,1,FALSE),VLOOKUP(A939,'sin-list 180320_update'!$A$2:$A$835,1,FALSE)),VLOOKUP(C939,'sin-list 180320_update'!$B$2:$B$835,1,FALSE))</f>
        <v>#N/A</v>
      </c>
      <c r="F939" s="76" t="e">
        <f>IF($C939="-",IF($A939="-",VLOOKUP($D939,'REACH Bilaga XVII_update'!$A$5:$A$131,1,FALSE),VLOOKUP($A939,'REACH Bilaga XVII_update'!$C$5:$C$131,1,FALSE)),VLOOKUP($C939,'REACH Bilaga XVII_update'!$B$5:$B$131,1,FALSE))</f>
        <v>#N/A</v>
      </c>
      <c r="G939" s="76" t="e">
        <f>IF($C939="-",IF($A939="-",VLOOKUP($D939,' REACH Bilaga 59_update'!$A$5:$A$210,1,FALSE),VLOOKUP($A939,' REACH Bilaga 59_update'!$D$5:$D$210,1,FALSE)),VLOOKUP($C939,' REACH Bilaga 59_update'!$C$5:$C$210,1,FALSE))</f>
        <v>#N/A</v>
      </c>
      <c r="H939" s="76" t="e">
        <f>IF($C939="-",IF($A939="-",VLOOKUP($D939,'REACH Bilaga XIV_update'!$A$5:$A$110,1,FALSE),VLOOKUP($A939,'REACH Bilaga XIV_update'!$D$5:$D$110,1,FALSE)),VLOOKUP($C939,'REACH Bilaga XIV_update'!$C$5:$C$110,1,FALSE))</f>
        <v>#N/A</v>
      </c>
      <c r="I939" s="76" t="str">
        <f>IF($C939="-",IF($A939="-",VLOOKUP($D939,CoRAP_update!$A$5:$A$376,1,FALSE),VLOOKUP($A939,CoRAP_update!$D$5:$D$376,1,FALSE)),VLOOKUP($C939,CoRAP_update!$C$5:$C$376,1,FALSE))</f>
        <v>211-463-5</v>
      </c>
      <c r="J939" s="76" t="e">
        <f>IF($C939="-",IF($A939="-",VLOOKUP($D939,EDC_update!$C$2:$C$450,1,FALSE),VLOOKUP($A939,EDC_update!$B$2:$B$450,1,FALSE)),VLOOKUP($C939,EDC_update!$L$2:$L$450,1,FALSE))</f>
        <v>#N/A</v>
      </c>
      <c r="K939" s="76" t="e">
        <f>IF($C939="-",IF($A939="-",IF(VLOOKUP($D939,'sin-list 180320_update'!$C$2:$S$835,3,FALSE)="",NA(),VLOOKUP($D939,'sin-list 180320_update'!$C$2:$S$835,3,FALSE)),IF(VLOOKUP($A939,'sin-list 180320_update'!$A$2:$S$835,5,FALSE)="",NA(),VLOOKUP($A939,'sin-list 180320_update'!$A$2:$S$835,5,FALSE))),IF(VLOOKUP($C939,'sin-list 180320_update'!$B$2:$S$835,4,FALSE)="",NA(),VLOOKUP($C939,'sin-list 180320_update'!$B$2:$S$835,4,FALSE)))</f>
        <v>#N/A</v>
      </c>
      <c r="L939" s="76" t="e">
        <f>IF($C939="-",IF($A939="-",VLOOKUP($D939,'sin-list 180320_update'!$C$2:$S$835,6,FALSE),VLOOKUP($A939,'sin-list 180320_update'!$A$2:$S$835,8,FALSE)),VLOOKUP($C939,'sin-list 180320_update'!$B$2:$S$835,7,FALSE))</f>
        <v>#N/A</v>
      </c>
      <c r="M939" s="76" t="e">
        <f>IF($C939="-",IF($A939="-",IF(VLOOKUP($D939,'sin-list 180320_update'!$C$2:$S$835,8,FALSE)="",NA(),VLOOKUP($D939,'sin-list 180320_update'!$C$2:$S$835,8,FALSE)),IF(VLOOKUP($A939,'sin-list 180320_update'!$A$2:$S$835,10,FALSE)="",NA(),VLOOKUP($A939,'sin-list 180320_update'!$A$2:$S$835,10,FALSE))),IF(VLOOKUP($C939,'sin-list 180320_update'!$B$2:$S$835,9,FALSE)="",NA(),VLOOKUP($C939,'sin-list 180320_update'!$B$2:$S$835,9,FALSE)))</f>
        <v>#N/A</v>
      </c>
      <c r="N939" s="76" t="e">
        <f>IF($C939="-",IF($A939="-",IF(VLOOKUP($D939,'REACH Bilaga XVII_update'!$A$5:$E$131,4,FALSE)="",NA(),VLOOKUP($D939,'REACH Bilaga XVII_update'!$A$5:$E$131,4,FALSE)),IF(VLOOKUP($A939,'REACH Bilaga XVII_update'!$C$5:$D$131,2,FALSE)="",NA(),VLOOKUP($A939,'REACH Bilaga XVII_update'!$C$5:$D$131,2,FALSE))),IF(VLOOKUP($C939,'REACH Bilaga XVII_update'!$B$5:$D$131,3,FALSE)="",NA(),VLOOKUP($C939,'REACH Bilaga XVII_update'!$B$5:$D$131,3,FALSE)))</f>
        <v>#N/A</v>
      </c>
      <c r="O939" s="76" t="e">
        <f>IF($C939="-",IF($A939="-",IF(VLOOKUP($D939,' REACH Bilaga 59_update'!$A$5:$E$210,5,FALSE)="",NA(),VLOOKUP($D939,' REACH Bilaga 59_update'!$A$5:$E$210,5,FALSE)),IF(VLOOKUP($A939,' REACH Bilaga 59_update'!$D$5:$E$210,2,FALSE)="",NA(),VLOOKUP($A939,' REACH Bilaga 59_update'!$D$5:$E$210,2,FALSE))),IF(VLOOKUP($C939,' REACH Bilaga 59_update'!$C$5:$E$210,3,FALSE)="",NA(),VLOOKUP($C939,' REACH Bilaga 59_update'!$C$5:$E$210,3,FALSE)))</f>
        <v>#N/A</v>
      </c>
      <c r="P939" s="76" t="e">
        <f>IF(C939="-",IF(A939="-",IFERROR(VLOOKUP($D939,' REACH Bilaga 59_update'!$A$5:$F$210,MATCH(Sammanfattning!P$1,' REACH Bilaga 59_update'!$A$4:$F$4,0),FALSE),VLOOKUP($D939,'REACH Bilaga XIV_update'!$A$4:$H$110,MATCH(Sammanfattning!P$1,'REACH Bilaga XIV_update'!$A$4:$H$4,0),FALSE)),IFERROR(VLOOKUP($A939,' REACH Bilaga 59_update'!$D$5:$F$210,MATCH(Sammanfattning!P$1,' REACH Bilaga 59_update'!$D$4:$F$4,0),FALSE),VLOOKUP($A939,'REACH Bilaga XIV_update'!$D$4:$H$110,MATCH(Sammanfattning!P$1,'REACH Bilaga XIV_update'!$D$4:$H$4,0),FALSE))),IFERROR(VLOOKUP($C939,' REACH Bilaga 59_update'!$C$5:$F$210,MATCH(Sammanfattning!P$1,' REACH Bilaga 59_update'!$C$4:$F$4,0),FALSE),VLOOKUP($C939,'REACH Bilaga XIV_update'!$C$4:$H$110,MATCH(Sammanfattning!P$1,'REACH Bilaga XIV_update'!$C$4:$H$4,0),FALSE)))</f>
        <v>#N/A</v>
      </c>
      <c r="Q939" s="76" t="e">
        <f>IF($C939="-",IF($A939="-",IF(VLOOKUP($D939,'REACH Bilaga XIV_update'!$A$5:$I$110,9,FALSE)="",NA(),VLOOKUP($D939,'REACH Bilaga XIV_update'!$A$5:$I$110,9,FALSE)),IF(VLOOKUP($A939,'REACH Bilaga XIV_update'!$D$5:$I$110,6,FALSE)="",NA(),VLOOKUP($A939,'REACH Bilaga XIV_update'!$D$5:$I$110,6,FALSE))),IF(VLOOKUP($C939,'REACH Bilaga XIV_update'!$C$5:$I$110,7,FALSE)="",NA(),VLOOKUP($C939,'REACH Bilaga XIV_update'!$C$5:$I$110,7,FALSE)))</f>
        <v>#N/A</v>
      </c>
      <c r="R939" s="76" t="str">
        <f>IF($C939="-",IF($A939="-",IF(VLOOKUP($D939,CoRAP_update!$A$5:$O$376,15,FALSE)="",NA(),VLOOKUP($D939,CoRAP_update!$A$5:$O$376,15,FALSE)),IF(VLOOKUP($A939,CoRAP_update!$D$5:$O$376,12,FALSE)="",NA(),VLOOKUP($A939,CoRAP_update!$D$5:$O$376,12,FALSE))),IF(VLOOKUP($C939,CoRAP_update!$C$5:$O$376,13,FALSE)="",NA(),VLOOKUP($C939,CoRAP_update!$C$5:$O$376,13,FALSE)))</f>
        <v>H225</v>
      </c>
      <c r="S939" s="144" t="str">
        <f>IF($C939="-",IF($A939="-",VLOOKUP($D939,CoRAP_update!$A$5:$J$376,MATCH(Sammanfattning!S$1,CoRAP_update!$A$4:$J$4,0),FALSE),VLOOKUP($A939,CoRAP_update!$D$5:$J$376,MATCH(Sammanfattning!S$1,CoRAP_update!$D$4:$J$4,0),FALSE)),VLOOKUP($C939,CoRAP_update!$C$5:$J$376,MATCH(Sammanfattning!S$1,CoRAP_update!$C$4:$J$4,0),FALSE))</f>
        <v>Suspected Mutagenic#Suspected Reprotoxic#Consumer use#Exposure of sensitive populations#High (aggregated) tonnage#Wide dispersive use</v>
      </c>
      <c r="T939" s="76" t="e">
        <f>IF($A939="-",VLOOKUP($D939,EDC_update!$C$2:$F$450,4,FALSE),VLOOKUP($A939,EDC_update!$B$2:$F$450,5,FALSE))</f>
        <v>#N/A</v>
      </c>
      <c r="V939" s="78">
        <f>IF(IFERROR(SEARCH("PBT",P939),99)=99,IF(IFERROR(SEARCH("suspected PBT",S939),99)=99,IF(IFERROR(SEARCH("concluded to be PBT",K939),99)=99,IF(IFERROR(SEARCH("PBT",S939),99)=99,IF(IFERROR(SEARCH("PBT cand",L939),99)=99,IF(IFERROR(SEARCH("PBT",L939),99)=99,IF(IFERROR(SEARCH("persistent, bioackumulative and toxic properties",K939),99)=99,0,Scoring!$E$3),Scoring!$E$3),Scoring!$E$7),Scoring!$E$3),Scoring!$E$5),Scoring!$E$6),Scoring!$E$3)</f>
        <v>0</v>
      </c>
      <c r="W939" s="78">
        <f>IF(IFERROR(SEARCH("vPvB",P939),99)=99,IF(IFERROR(SEARCH("suspected pbt/vPvB",S939),99)=99,IF(IFERROR(SEARCH("vPvB",S939),99)=99,IF(IFERROR(SEARCH("concluded to be a vPvB",S939),99)=99,IF(IFERROR(SEARCH("identified as vPvB",K939),99)=99,IF(IFERROR(SEARCH("concluded to be a vPvB",K939),99)=99,IF(IFERROR(SEARCH("concluded to be both pbt and vPvB",S939),99)=99,IF(IFERROR(SEARCH("concluded to be both pbt and vPvB",K939),99)=99,0,Scoring!$E$5),Scoring!$E$5),Scoring!$E$5),Scoring!$E$5),Scoring!$E$5),Scoring!$E$4),Scoring!$E$6),Scoring!$E$4)</f>
        <v>0</v>
      </c>
      <c r="X939" s="78">
        <f>IF(IFERROR(SEARCH("H410",N939),99)=99,IF(IFERROR(SEARCH("H410",O939),99)=99,IF(IFERROR(SEARCH("H410",Q939),99)=99,IF(IFERROR(SEARCH("H410",M939),99)=99,IF(IFERROR(SEARCH("H410",R939),99)=99,IF(IFERROR(SEARCH("H411",N939),99)=99,IF(IFERROR(SEARCH("H411",O939),99)=99,IF(IFERROR(SEARCH("H411",Q939),99)=99,IF(IFERROR(SEARCH("H411",M939),99)=99,IF(IFERROR(SEARCH("H411",R939),99)=99,IF(IFERROR(SEARCH("H413",N939),99)=99,IF(IFERROR(SEARCH("H413",O939),99)=99,IF(IFERROR(SEARCH("H413",Q939),99)=99,IF(IFERROR(SEARCH("H413",M939),99)=99,IF(IFERROR(SEARCH("H413",R939),99)=99,IF(IFERROR(SEARCH("H412",N939),99)=99,IF(IFERROR(SEARCH("H412",O939),99)=99,IF(IFERROR(SEARCH("H412",Q939),99)=99,IF(IFERROR(SEARCH("H412",M939),99)=99,IF(IFERROR(SEARCH("H412",R939),99)=99,0,Scoring!$E$2),Scoring!$E$2),Scoring!$E$2),Scoring!$E$2),Scoring!$E$2),Scoring!$E$2),Scoring!$E$2),Scoring!$E$2),Scoring!$E$2),Scoring!$E$2),Scoring!$E$2),Scoring!$E$2),Scoring!$E$2),Scoring!$E$2),Scoring!$E$2),Scoring!$E$2),Scoring!$E$2),Scoring!$E$2),Scoring!$E$2),Scoring!$E$2)</f>
        <v>0</v>
      </c>
      <c r="Y939" s="78">
        <f>IF(IFERROR(SEARCH("CMR",K939),99)=99,IF(IFERROR(SEARCH("Suspected CMR",S939),99)=99,IF(IFERROR(SEARCH("CMR",S939),99)=99,0,Scoring!$E$8),Scoring!$E$9),Scoring!$E$8)</f>
        <v>0</v>
      </c>
      <c r="Z939" s="78">
        <f>IF(IFERROR(SEARCH("H350",N939),99)=99,IF(IFERROR(SEARCH("H350",O939),99)=99,IF(IFERROR(SEARCH("H350",Q939),99)=99,IF(IFERROR(SEARCH("H350",M939),99)=99,IF(IFERROR(SEARCH("H350",R939),99)=99,IF(IFERROR(SEARCH("H351",N939),99)=99,IF(IFERROR(SEARCH("H351",O939),99)=99,IF(IFERROR(SEARCH("H351",Q939),99)=99,IF(IFERROR(SEARCH("H351",M939),99)=99,IF(IFERROR(SEARCH("H351",R939),99)=99,IF(IFERROR(SEARCH("carcinogenic",P939),99)=99,IF(IFERROR(SEARCH("suspected carcinogenic",S939),99)=99,0,Scoring!$E$12),Scoring!$E$11),Scoring!$E$10),Scoring!$E$10),Scoring!$E$10),Scoring!$E$10),Scoring!$E$10),Scoring!$E$10),Scoring!$E$10),Scoring!$E$10),Scoring!$E$10),Scoring!$E$10)</f>
        <v>0</v>
      </c>
      <c r="AA939" s="78">
        <f>IF(IFERROR(SEARCH("H340",N939),99)=99,IF(IFERROR(SEARCH("H340",O939),99)=99,IF(IFERROR(SEARCH("H340",Q939),99)=99,IF(IFERROR(SEARCH("H340",M939),99)=99,IF(IFERROR(SEARCH("H340",R939),99)=99,IF(IFERROR(SEARCH("H341",N939),99)=99,IF(IFERROR(SEARCH("H341",O939),99)=99,IF(IFERROR(SEARCH("H341",Q939),99)=99,IF(IFERROR(SEARCH("H341",M939),99)=99,IF(IFERROR(SEARCH("H341",R939),99)=99,IF(IFERROR(SEARCH("mutagenic",P939),99)=99,IF(IFERROR(SEARCH("suspected mutagenic",S939),99)=99,0,Scoring!$E$15),Scoring!$E$14),Scoring!$E$13),Scoring!$E$13),Scoring!$E$13),Scoring!$E$13),Scoring!$E$13),Scoring!$E$13),Scoring!$E$13),Scoring!$E$13),Scoring!$E$13),Scoring!$E$13)</f>
        <v>0.7</v>
      </c>
      <c r="AB939" s="78">
        <f>IF(IFERROR(SEARCH("H360",N939),99)=99,IF(IFERROR(SEARCH("H360",O939),99)=99,IF(IFERROR(SEARCH("H360",Q939),99)=99,IF(IFERROR(SEARCH("H360",M939),99)=99,IF(IFERROR(SEARCH("H360",R939),99)=99,IF(IFERROR(SEARCH("H361",N939),99)=99,IF(IFERROR(SEARCH("H361",O939),99)=99,IF(IFERROR(SEARCH("H361",Q939),99)=99,IF(IFERROR(SEARCH("H361",M939),99)=99,IF(IFERROR(SEARCH("H361",R939),99)=99,IF(IFERROR(SEARCH("reproduction",P939),99)=99,IF(IFERROR(SEARCH("suspected reprotoxic",S939),99)=99,IF(IFERROR(SEARCH("reprotoxic",S939),99)=99,IF(IFERROR(SEARCH("reprotoxic",K939),99)=99,0,Scoring!$E$18),Scoring!$E$18),Scoring!$E$19),Scoring!$E$17),Scoring!$E$16),Scoring!$E$16),Scoring!$E$16),Scoring!$E$16),Scoring!$E$16),Scoring!$E$16),Scoring!$E$16),Scoring!$E$16),Scoring!$E$16),Scoring!$E$16)</f>
        <v>0.7</v>
      </c>
      <c r="AC939" s="78">
        <f>IF(IFERROR(SEARCH("57f",L939),99)=99,IF(IFERROR(SEARCH("57(f)",P939),99)=99,0,Scoring!$E$20),Scoring!$E$20)</f>
        <v>0</v>
      </c>
      <c r="AD939" s="78">
        <f>IF(IFERROR(SEARCH("CAT1",T939),99)=99,IF(IFERROR(SEARCH("CAT2",T939),99)=99,IF(IFERROR(SEARCH("CAT3",T939),99)=99,IF(IFERROR(SEARCH("concluded to be endocrine",K939),99)=99,IF(IFERROR(SEARCH("categorised as endocrine",K939),99)=99,IF(IFERROR(SEARCH("endocrine disrupting",P939),99)=99,IF(IFERROR(SEARCH("endocrine disrupting",K939),99)=99,IF(IFERROR(SEARCH("suspected endocrine",S939),99)=99,IF(IFERROR(SEARCH("potential endocrine",S939),99)=99,0,Scoring!$E$25),Scoring!$E$25),Scoring!$E$24),Scoring!$E$24),Scoring!$E$24),Scoring!$E$24),Scoring!$E$23),Scoring!$E$22),Scoring!$E$21)</f>
        <v>0</v>
      </c>
      <c r="AE939" s="78">
        <f>IF(IFERROR(SEARCH("suspected sensitiser",S939),99)=99,IF(IFERROR(SEARCH("sensitiser",S939),99)=99,IF(IFERROR(SEARCH("other hazard based concern",S939),99)=99,0,Scoring!$E$28),Scoring!$E$26),Scoring!$E$27)</f>
        <v>0</v>
      </c>
      <c r="AF939" s="78">
        <f>IF(IFERROR(M939,1)=1,IF(IFERROR(N939,1)=1,IF(IFERROR(O939,1)=1,IF(IFERROR(Q939,1)=1,IF(IFERROR(R939,1)=1,IF(IFERROR(T939,1)=1,IF(IFERROR(K939,1)=1,IF(IFERROR(P939,1)=1,IF(IFERROR(S939,1)=1,Scoring!$E$29,0),0),0),0),0),0),0),0),0)</f>
        <v>0</v>
      </c>
      <c r="AG939" s="78">
        <f t="shared" si="69"/>
        <v>1.4</v>
      </c>
      <c r="AI939" s="93"/>
      <c r="AJ939" s="94"/>
      <c r="AK939" s="76"/>
      <c r="AL939" s="75"/>
      <c r="AN939" s="79"/>
      <c r="AO939" s="79"/>
      <c r="AP939" s="79"/>
      <c r="AQ939" s="79"/>
      <c r="AR939" s="79"/>
      <c r="AS939" s="78"/>
      <c r="AU939" s="79">
        <f>IF(IFERROR(F939,99)=99,IF(IFERROR(G939,99)=99,IF(IFERROR(H939,99)=99,IF(IFERROR(I939,99)=99,IF(IFERROR(E939,99)=99,IF(IFERROR(J939,99)=99,0,Scoring!$B$7),Scoring!$B$3),Scoring!$B$2),Scoring!$B$6),Scoring!$B$5),Scoring!$B$4)</f>
        <v>0.5</v>
      </c>
      <c r="AV939" s="78">
        <f t="shared" si="70"/>
        <v>0.7</v>
      </c>
      <c r="AW939" s="78"/>
      <c r="AX939" s="66"/>
      <c r="AY939" s="78"/>
      <c r="AZ939" s="76"/>
      <c r="BA939" s="76"/>
      <c r="BB939" s="76"/>
    </row>
    <row r="940" spans="1:54" x14ac:dyDescent="0.25">
      <c r="A940" s="77" t="s">
        <v>4946</v>
      </c>
      <c r="B940" s="76" t="str">
        <f t="shared" si="73"/>
        <v>214-189-4</v>
      </c>
      <c r="C940" s="77" t="s">
        <v>4945</v>
      </c>
      <c r="D940" s="77" t="s">
        <v>4944</v>
      </c>
      <c r="E940" s="76" t="e">
        <f>IF(C940="-",IF(A940="-",VLOOKUP(D940,'sin-list 180320_update'!$C$2:$C$835,1,FALSE),VLOOKUP(A940,'sin-list 180320_update'!$A$2:$A$835,1,FALSE)),VLOOKUP(C940,'sin-list 180320_update'!$B$2:$B$835,1,FALSE))</f>
        <v>#N/A</v>
      </c>
      <c r="F940" s="76" t="e">
        <f>IF($C940="-",IF($A940="-",VLOOKUP($D940,'REACH Bilaga XVII_update'!$A$5:$A$131,1,FALSE),VLOOKUP($A940,'REACH Bilaga XVII_update'!$C$5:$C$131,1,FALSE)),VLOOKUP($C940,'REACH Bilaga XVII_update'!$B$5:$B$131,1,FALSE))</f>
        <v>#N/A</v>
      </c>
      <c r="G940" s="76" t="e">
        <f>IF($C940="-",IF($A940="-",VLOOKUP($D940,' REACH Bilaga 59_update'!$A$5:$A$210,1,FALSE),VLOOKUP($A940,' REACH Bilaga 59_update'!$D$5:$D$210,1,FALSE)),VLOOKUP($C940,' REACH Bilaga 59_update'!$C$5:$C$210,1,FALSE))</f>
        <v>#N/A</v>
      </c>
      <c r="H940" s="76" t="e">
        <f>IF($C940="-",IF($A940="-",VLOOKUP($D940,'REACH Bilaga XIV_update'!$A$5:$A$110,1,FALSE),VLOOKUP($A940,'REACH Bilaga XIV_update'!$D$5:$D$110,1,FALSE)),VLOOKUP($C940,'REACH Bilaga XIV_update'!$C$5:$C$110,1,FALSE))</f>
        <v>#N/A</v>
      </c>
      <c r="I940" s="76" t="str">
        <f>IF($C940="-",IF($A940="-",VLOOKUP($D940,CoRAP_update!$A$5:$A$376,1,FALSE),VLOOKUP($A940,CoRAP_update!$D$5:$D$376,1,FALSE)),VLOOKUP($C940,CoRAP_update!$C$5:$C$376,1,FALSE))</f>
        <v>214-189-4</v>
      </c>
      <c r="J940" s="76" t="e">
        <f>IF($C940="-",IF($A940="-",VLOOKUP($D940,EDC_update!$C$2:$C$450,1,FALSE),VLOOKUP($A940,EDC_update!$B$2:$B$450,1,FALSE)),VLOOKUP($C940,EDC_update!$L$2:$L$450,1,FALSE))</f>
        <v>#N/A</v>
      </c>
      <c r="K940" s="76" t="e">
        <f>IF($C940="-",IF($A940="-",IF(VLOOKUP($D940,'sin-list 180320_update'!$C$2:$S$835,3,FALSE)="",NA(),VLOOKUP($D940,'sin-list 180320_update'!$C$2:$S$835,3,FALSE)),IF(VLOOKUP($A940,'sin-list 180320_update'!$A$2:$S$835,5,FALSE)="",NA(),VLOOKUP($A940,'sin-list 180320_update'!$A$2:$S$835,5,FALSE))),IF(VLOOKUP($C940,'sin-list 180320_update'!$B$2:$S$835,4,FALSE)="",NA(),VLOOKUP($C940,'sin-list 180320_update'!$B$2:$S$835,4,FALSE)))</f>
        <v>#N/A</v>
      </c>
      <c r="L940" s="76" t="e">
        <f>IF($C940="-",IF($A940="-",VLOOKUP($D940,'sin-list 180320_update'!$C$2:$S$835,6,FALSE),VLOOKUP($A940,'sin-list 180320_update'!$A$2:$S$835,8,FALSE)),VLOOKUP($C940,'sin-list 180320_update'!$B$2:$S$835,7,FALSE))</f>
        <v>#N/A</v>
      </c>
      <c r="M940" s="76" t="e">
        <f>IF($C940="-",IF($A940="-",IF(VLOOKUP($D940,'sin-list 180320_update'!$C$2:$S$835,8,FALSE)="",NA(),VLOOKUP($D940,'sin-list 180320_update'!$C$2:$S$835,8,FALSE)),IF(VLOOKUP($A940,'sin-list 180320_update'!$A$2:$S$835,10,FALSE)="",NA(),VLOOKUP($A940,'sin-list 180320_update'!$A$2:$S$835,10,FALSE))),IF(VLOOKUP($C940,'sin-list 180320_update'!$B$2:$S$835,9,FALSE)="",NA(),VLOOKUP($C940,'sin-list 180320_update'!$B$2:$S$835,9,FALSE)))</f>
        <v>#N/A</v>
      </c>
      <c r="N940" s="76" t="e">
        <f>IF($C940="-",IF($A940="-",IF(VLOOKUP($D940,'REACH Bilaga XVII_update'!$A$5:$E$131,4,FALSE)="",NA(),VLOOKUP($D940,'REACH Bilaga XVII_update'!$A$5:$E$131,4,FALSE)),IF(VLOOKUP($A940,'REACH Bilaga XVII_update'!$C$5:$D$131,2,FALSE)="",NA(),VLOOKUP($A940,'REACH Bilaga XVII_update'!$C$5:$D$131,2,FALSE))),IF(VLOOKUP($C940,'REACH Bilaga XVII_update'!$B$5:$D$131,3,FALSE)="",NA(),VLOOKUP($C940,'REACH Bilaga XVII_update'!$B$5:$D$131,3,FALSE)))</f>
        <v>#N/A</v>
      </c>
      <c r="O940" s="76" t="e">
        <f>IF($C940="-",IF($A940="-",IF(VLOOKUP($D940,' REACH Bilaga 59_update'!$A$5:$E$210,5,FALSE)="",NA(),VLOOKUP($D940,' REACH Bilaga 59_update'!$A$5:$E$210,5,FALSE)),IF(VLOOKUP($A940,' REACH Bilaga 59_update'!$D$5:$E$210,2,FALSE)="",NA(),VLOOKUP($A940,' REACH Bilaga 59_update'!$D$5:$E$210,2,FALSE))),IF(VLOOKUP($C940,' REACH Bilaga 59_update'!$C$5:$E$210,3,FALSE)="",NA(),VLOOKUP($C940,' REACH Bilaga 59_update'!$C$5:$E$210,3,FALSE)))</f>
        <v>#N/A</v>
      </c>
      <c r="P940" s="76" t="e">
        <f>IF(C940="-",IF(A940="-",IFERROR(VLOOKUP($D940,' REACH Bilaga 59_update'!$A$5:$F$210,MATCH(Sammanfattning!P$1,' REACH Bilaga 59_update'!$A$4:$F$4,0),FALSE),VLOOKUP($D940,'REACH Bilaga XIV_update'!$A$4:$H$110,MATCH(Sammanfattning!P$1,'REACH Bilaga XIV_update'!$A$4:$H$4,0),FALSE)),IFERROR(VLOOKUP($A940,' REACH Bilaga 59_update'!$D$5:$F$210,MATCH(Sammanfattning!P$1,' REACH Bilaga 59_update'!$D$4:$F$4,0),FALSE),VLOOKUP($A940,'REACH Bilaga XIV_update'!$D$4:$H$110,MATCH(Sammanfattning!P$1,'REACH Bilaga XIV_update'!$D$4:$H$4,0),FALSE))),IFERROR(VLOOKUP($C940,' REACH Bilaga 59_update'!$C$5:$F$210,MATCH(Sammanfattning!P$1,' REACH Bilaga 59_update'!$C$4:$F$4,0),FALSE),VLOOKUP($C940,'REACH Bilaga XIV_update'!$C$4:$H$110,MATCH(Sammanfattning!P$1,'REACH Bilaga XIV_update'!$C$4:$H$4,0),FALSE)))</f>
        <v>#N/A</v>
      </c>
      <c r="Q940" s="76" t="e">
        <f>IF($C940="-",IF($A940="-",IF(VLOOKUP($D940,'REACH Bilaga XIV_update'!$A$5:$I$110,9,FALSE)="",NA(),VLOOKUP($D940,'REACH Bilaga XIV_update'!$A$5:$I$110,9,FALSE)),IF(VLOOKUP($A940,'REACH Bilaga XIV_update'!$D$5:$I$110,6,FALSE)="",NA(),VLOOKUP($A940,'REACH Bilaga XIV_update'!$D$5:$I$110,6,FALSE))),IF(VLOOKUP($C940,'REACH Bilaga XIV_update'!$C$5:$I$110,7,FALSE)="",NA(),VLOOKUP($C940,'REACH Bilaga XIV_update'!$C$5:$I$110,7,FALSE)))</f>
        <v>#N/A</v>
      </c>
      <c r="R940" s="76" t="e">
        <f>IF($C940="-",IF($A940="-",IF(VLOOKUP($D940,CoRAP_update!$A$5:$O$376,15,FALSE)="",NA(),VLOOKUP($D940,CoRAP_update!$A$5:$O$376,15,FALSE)),IF(VLOOKUP($A940,CoRAP_update!$D$5:$O$376,12,FALSE)="",NA(),VLOOKUP($A940,CoRAP_update!$D$5:$O$376,12,FALSE))),IF(VLOOKUP($C940,CoRAP_update!$C$5:$O$376,13,FALSE)="",NA(),VLOOKUP($C940,CoRAP_update!$C$5:$O$376,13,FALSE)))</f>
        <v>#N/A</v>
      </c>
      <c r="S940" s="144" t="str">
        <f>IF($C940="-",IF($A940="-",VLOOKUP($D940,CoRAP_update!$A$5:$J$376,MATCH(Sammanfattning!S$1,CoRAP_update!$A$4:$J$4,0),FALSE),VLOOKUP($A940,CoRAP_update!$D$5:$J$376,MATCH(Sammanfattning!S$1,CoRAP_update!$D$4:$J$4,0),FALSE)),VLOOKUP($C940,CoRAP_update!$C$5:$J$376,MATCH(Sammanfattning!S$1,CoRAP_update!$C$4:$J$4,0),FALSE))</f>
        <v>Reprotoxic#Other hazard based concern#Exposure of workers</v>
      </c>
      <c r="T940" s="76" t="e">
        <f>IF($A940="-",VLOOKUP($D940,EDC_update!$C$2:$F$450,4,FALSE),VLOOKUP($A940,EDC_update!$B$2:$F$450,5,FALSE))</f>
        <v>#N/A</v>
      </c>
      <c r="V940" s="78">
        <f>IF(IFERROR(SEARCH("PBT",P940),99)=99,IF(IFERROR(SEARCH("suspected PBT",S940),99)=99,IF(IFERROR(SEARCH("concluded to be PBT",K940),99)=99,IF(IFERROR(SEARCH("PBT",S940),99)=99,IF(IFERROR(SEARCH("PBT cand",L940),99)=99,IF(IFERROR(SEARCH("PBT",L940),99)=99,IF(IFERROR(SEARCH("persistent, bioackumulative and toxic properties",K940),99)=99,0,Scoring!$E$3),Scoring!$E$3),Scoring!$E$7),Scoring!$E$3),Scoring!$E$5),Scoring!$E$6),Scoring!$E$3)</f>
        <v>0</v>
      </c>
      <c r="W940" s="78">
        <f>IF(IFERROR(SEARCH("vPvB",P940),99)=99,IF(IFERROR(SEARCH("suspected pbt/vPvB",S940),99)=99,IF(IFERROR(SEARCH("vPvB",S940),99)=99,IF(IFERROR(SEARCH("concluded to be a vPvB",S940),99)=99,IF(IFERROR(SEARCH("identified as vPvB",K940),99)=99,IF(IFERROR(SEARCH("concluded to be a vPvB",K940),99)=99,IF(IFERROR(SEARCH("concluded to be both pbt and vPvB",S940),99)=99,IF(IFERROR(SEARCH("concluded to be both pbt and vPvB",K940),99)=99,0,Scoring!$E$5),Scoring!$E$5),Scoring!$E$5),Scoring!$E$5),Scoring!$E$5),Scoring!$E$4),Scoring!$E$6),Scoring!$E$4)</f>
        <v>0</v>
      </c>
      <c r="X940" s="78">
        <f>IF(IFERROR(SEARCH("H410",N940),99)=99,IF(IFERROR(SEARCH("H410",O940),99)=99,IF(IFERROR(SEARCH("H410",Q940),99)=99,IF(IFERROR(SEARCH("H410",M940),99)=99,IF(IFERROR(SEARCH("H410",R940),99)=99,IF(IFERROR(SEARCH("H411",N940),99)=99,IF(IFERROR(SEARCH("H411",O940),99)=99,IF(IFERROR(SEARCH("H411",Q940),99)=99,IF(IFERROR(SEARCH("H411",M940),99)=99,IF(IFERROR(SEARCH("H411",R940),99)=99,IF(IFERROR(SEARCH("H413",N940),99)=99,IF(IFERROR(SEARCH("H413",O940),99)=99,IF(IFERROR(SEARCH("H413",Q940),99)=99,IF(IFERROR(SEARCH("H413",M940),99)=99,IF(IFERROR(SEARCH("H413",R940),99)=99,IF(IFERROR(SEARCH("H412",N940),99)=99,IF(IFERROR(SEARCH("H412",O940),99)=99,IF(IFERROR(SEARCH("H412",Q940),99)=99,IF(IFERROR(SEARCH("H412",M940),99)=99,IF(IFERROR(SEARCH("H412",R940),99)=99,0,Scoring!$E$2),Scoring!$E$2),Scoring!$E$2),Scoring!$E$2),Scoring!$E$2),Scoring!$E$2),Scoring!$E$2),Scoring!$E$2),Scoring!$E$2),Scoring!$E$2),Scoring!$E$2),Scoring!$E$2),Scoring!$E$2),Scoring!$E$2),Scoring!$E$2),Scoring!$E$2),Scoring!$E$2),Scoring!$E$2),Scoring!$E$2),Scoring!$E$2)</f>
        <v>0</v>
      </c>
      <c r="Y940" s="78">
        <f>IF(IFERROR(SEARCH("CMR",K940),99)=99,IF(IFERROR(SEARCH("Suspected CMR",S940),99)=99,IF(IFERROR(SEARCH("CMR",S940),99)=99,0,Scoring!$E$8),Scoring!$E$9),Scoring!$E$8)</f>
        <v>0</v>
      </c>
      <c r="Z940" s="78">
        <f>IF(IFERROR(SEARCH("H350",N940),99)=99,IF(IFERROR(SEARCH("H350",O940),99)=99,IF(IFERROR(SEARCH("H350",Q940),99)=99,IF(IFERROR(SEARCH("H350",M940),99)=99,IF(IFERROR(SEARCH("H350",R940),99)=99,IF(IFERROR(SEARCH("H351",N940),99)=99,IF(IFERROR(SEARCH("H351",O940),99)=99,IF(IFERROR(SEARCH("H351",Q940),99)=99,IF(IFERROR(SEARCH("H351",M940),99)=99,IF(IFERROR(SEARCH("H351",R940),99)=99,IF(IFERROR(SEARCH("carcinogenic",P940),99)=99,IF(IFERROR(SEARCH("suspected carcinogenic",S940),99)=99,0,Scoring!$E$12),Scoring!$E$11),Scoring!$E$10),Scoring!$E$10),Scoring!$E$10),Scoring!$E$10),Scoring!$E$10),Scoring!$E$10),Scoring!$E$10),Scoring!$E$10),Scoring!$E$10),Scoring!$E$10)</f>
        <v>0</v>
      </c>
      <c r="AA940" s="78">
        <f>IF(IFERROR(SEARCH("H340",N940),99)=99,IF(IFERROR(SEARCH("H340",O940),99)=99,IF(IFERROR(SEARCH("H340",Q940),99)=99,IF(IFERROR(SEARCH("H340",M940),99)=99,IF(IFERROR(SEARCH("H340",R940),99)=99,IF(IFERROR(SEARCH("H341",N940),99)=99,IF(IFERROR(SEARCH("H341",O940),99)=99,IF(IFERROR(SEARCH("H341",Q940),99)=99,IF(IFERROR(SEARCH("H341",M940),99)=99,IF(IFERROR(SEARCH("H341",R940),99)=99,IF(IFERROR(SEARCH("mutagenic",P940),99)=99,IF(IFERROR(SEARCH("suspected mutagenic",S940),99)=99,0,Scoring!$E$15),Scoring!$E$14),Scoring!$E$13),Scoring!$E$13),Scoring!$E$13),Scoring!$E$13),Scoring!$E$13),Scoring!$E$13),Scoring!$E$13),Scoring!$E$13),Scoring!$E$13),Scoring!$E$13)</f>
        <v>0</v>
      </c>
      <c r="AB940" s="78">
        <f>IF(IFERROR(SEARCH("H360",N940),99)=99,IF(IFERROR(SEARCH("H360",O940),99)=99,IF(IFERROR(SEARCH("H360",Q940),99)=99,IF(IFERROR(SEARCH("H360",M940),99)=99,IF(IFERROR(SEARCH("H360",R940),99)=99,IF(IFERROR(SEARCH("H361",N940),99)=99,IF(IFERROR(SEARCH("H361",O940),99)=99,IF(IFERROR(SEARCH("H361",Q940),99)=99,IF(IFERROR(SEARCH("H361",M940),99)=99,IF(IFERROR(SEARCH("H361",R940),99)=99,IF(IFERROR(SEARCH("reproduction",P940),99)=99,IF(IFERROR(SEARCH("suspected reprotoxic",S940),99)=99,IF(IFERROR(SEARCH("reprotoxic",S940),99)=99,IF(IFERROR(SEARCH("reprotoxic",K940),99)=99,0,Scoring!$E$18),Scoring!$E$18),Scoring!$E$19),Scoring!$E$17),Scoring!$E$16),Scoring!$E$16),Scoring!$E$16),Scoring!$E$16),Scoring!$E$16),Scoring!$E$16),Scoring!$E$16),Scoring!$E$16),Scoring!$E$16),Scoring!$E$16)</f>
        <v>1</v>
      </c>
      <c r="AC940" s="78">
        <f>IF(IFERROR(SEARCH("57f",L940),99)=99,IF(IFERROR(SEARCH("57(f)",P940),99)=99,0,Scoring!$E$20),Scoring!$E$20)</f>
        <v>0</v>
      </c>
      <c r="AD940" s="78">
        <f>IF(IFERROR(SEARCH("CAT1",T940),99)=99,IF(IFERROR(SEARCH("CAT2",T940),99)=99,IF(IFERROR(SEARCH("CAT3",T940),99)=99,IF(IFERROR(SEARCH("concluded to be endocrine",K940),99)=99,IF(IFERROR(SEARCH("categorised as endocrine",K940),99)=99,IF(IFERROR(SEARCH("endocrine disrupting",P940),99)=99,IF(IFERROR(SEARCH("endocrine disrupting",K940),99)=99,IF(IFERROR(SEARCH("suspected endocrine",S940),99)=99,IF(IFERROR(SEARCH("potential endocrine",S940),99)=99,0,Scoring!$E$25),Scoring!$E$25),Scoring!$E$24),Scoring!$E$24),Scoring!$E$24),Scoring!$E$24),Scoring!$E$23),Scoring!$E$22),Scoring!$E$21)</f>
        <v>0</v>
      </c>
      <c r="AE940" s="78">
        <f>IF(IFERROR(SEARCH("suspected sensitiser",S940),99)=99,IF(IFERROR(SEARCH("sensitiser",S940),99)=99,IF(IFERROR(SEARCH("other hazard based concern",S940),99)=99,0,Scoring!$E$28),Scoring!$E$26),Scoring!$E$27)</f>
        <v>0.4</v>
      </c>
      <c r="AF940" s="78">
        <f>IF(IFERROR(M940,1)=1,IF(IFERROR(N940,1)=1,IF(IFERROR(O940,1)=1,IF(IFERROR(Q940,1)=1,IF(IFERROR(R940,1)=1,IF(IFERROR(T940,1)=1,IF(IFERROR(K940,1)=1,IF(IFERROR(P940,1)=1,IF(IFERROR(S940,1)=1,Scoring!$E$29,0),0),0),0),0),0),0),0),0)</f>
        <v>0</v>
      </c>
      <c r="AG940" s="78">
        <f t="shared" si="69"/>
        <v>1.4</v>
      </c>
      <c r="AI940" s="93"/>
      <c r="AJ940" s="94"/>
      <c r="AK940" s="76"/>
      <c r="AL940" s="75"/>
      <c r="AN940" s="79"/>
      <c r="AO940" s="79"/>
      <c r="AP940" s="79"/>
      <c r="AQ940" s="79"/>
      <c r="AR940" s="79"/>
      <c r="AS940" s="78"/>
      <c r="AU940" s="79">
        <f>IF(IFERROR(F940,99)=99,IF(IFERROR(G940,99)=99,IF(IFERROR(H940,99)=99,IF(IFERROR(I940,99)=99,IF(IFERROR(E940,99)=99,IF(IFERROR(J940,99)=99,0,Scoring!$B$7),Scoring!$B$3),Scoring!$B$2),Scoring!$B$6),Scoring!$B$5),Scoring!$B$4)</f>
        <v>0.5</v>
      </c>
      <c r="AV940" s="78">
        <f t="shared" si="70"/>
        <v>0.7</v>
      </c>
      <c r="AW940" s="78"/>
      <c r="AX940" s="66"/>
      <c r="AY940" s="78"/>
      <c r="AZ940" s="76"/>
      <c r="BA940" s="76"/>
      <c r="BB940" s="76"/>
    </row>
    <row r="941" spans="1:54" x14ac:dyDescent="0.25">
      <c r="A941" s="77" t="s">
        <v>5092</v>
      </c>
      <c r="B941" s="76" t="str">
        <f t="shared" si="73"/>
        <v>222-429-4</v>
      </c>
      <c r="C941" s="77" t="s">
        <v>5091</v>
      </c>
      <c r="D941" s="77" t="s">
        <v>5090</v>
      </c>
      <c r="E941" s="76" t="e">
        <f>IF(C941="-",IF(A941="-",VLOOKUP(D941,'sin-list 180320_update'!$C$2:$C$835,1,FALSE),VLOOKUP(A941,'sin-list 180320_update'!$A$2:$A$835,1,FALSE)),VLOOKUP(C941,'sin-list 180320_update'!$B$2:$B$835,1,FALSE))</f>
        <v>#N/A</v>
      </c>
      <c r="F941" s="76" t="e">
        <f>IF($C941="-",IF($A941="-",VLOOKUP($D941,'REACH Bilaga XVII_update'!$A$5:$A$131,1,FALSE),VLOOKUP($A941,'REACH Bilaga XVII_update'!$C$5:$C$131,1,FALSE)),VLOOKUP($C941,'REACH Bilaga XVII_update'!$B$5:$B$131,1,FALSE))</f>
        <v>#N/A</v>
      </c>
      <c r="G941" s="76" t="e">
        <f>IF($C941="-",IF($A941="-",VLOOKUP($D941,' REACH Bilaga 59_update'!$A$5:$A$210,1,FALSE),VLOOKUP($A941,' REACH Bilaga 59_update'!$D$5:$D$210,1,FALSE)),VLOOKUP($C941,' REACH Bilaga 59_update'!$C$5:$C$210,1,FALSE))</f>
        <v>#N/A</v>
      </c>
      <c r="H941" s="76" t="e">
        <f>IF($C941="-",IF($A941="-",VLOOKUP($D941,'REACH Bilaga XIV_update'!$A$5:$A$110,1,FALSE),VLOOKUP($A941,'REACH Bilaga XIV_update'!$D$5:$D$110,1,FALSE)),VLOOKUP($C941,'REACH Bilaga XIV_update'!$C$5:$C$110,1,FALSE))</f>
        <v>#N/A</v>
      </c>
      <c r="I941" s="76" t="str">
        <f>IF($C941="-",IF($A941="-",VLOOKUP($D941,CoRAP_update!$A$5:$A$376,1,FALSE),VLOOKUP($A941,CoRAP_update!$D$5:$D$376,1,FALSE)),VLOOKUP($C941,CoRAP_update!$C$5:$C$376,1,FALSE))</f>
        <v>222-429-4</v>
      </c>
      <c r="J941" s="76" t="e">
        <f>IF($C941="-",IF($A941="-",VLOOKUP($D941,EDC_update!$C$2:$C$450,1,FALSE),VLOOKUP($A941,EDC_update!$B$2:$B$450,1,FALSE)),VLOOKUP($C941,EDC_update!$L$2:$L$450,1,FALSE))</f>
        <v>#N/A</v>
      </c>
      <c r="K941" s="76" t="e">
        <f>IF($C941="-",IF($A941="-",IF(VLOOKUP($D941,'sin-list 180320_update'!$C$2:$S$835,3,FALSE)="",NA(),VLOOKUP($D941,'sin-list 180320_update'!$C$2:$S$835,3,FALSE)),IF(VLOOKUP($A941,'sin-list 180320_update'!$A$2:$S$835,5,FALSE)="",NA(),VLOOKUP($A941,'sin-list 180320_update'!$A$2:$S$835,5,FALSE))),IF(VLOOKUP($C941,'sin-list 180320_update'!$B$2:$S$835,4,FALSE)="",NA(),VLOOKUP($C941,'sin-list 180320_update'!$B$2:$S$835,4,FALSE)))</f>
        <v>#N/A</v>
      </c>
      <c r="L941" s="76" t="e">
        <f>IF($C941="-",IF($A941="-",VLOOKUP($D941,'sin-list 180320_update'!$C$2:$S$835,6,FALSE),VLOOKUP($A941,'sin-list 180320_update'!$A$2:$S$835,8,FALSE)),VLOOKUP($C941,'sin-list 180320_update'!$B$2:$S$835,7,FALSE))</f>
        <v>#N/A</v>
      </c>
      <c r="M941" s="76" t="e">
        <f>IF($C941="-",IF($A941="-",IF(VLOOKUP($D941,'sin-list 180320_update'!$C$2:$S$835,8,FALSE)="",NA(),VLOOKUP($D941,'sin-list 180320_update'!$C$2:$S$835,8,FALSE)),IF(VLOOKUP($A941,'sin-list 180320_update'!$A$2:$S$835,10,FALSE)="",NA(),VLOOKUP($A941,'sin-list 180320_update'!$A$2:$S$835,10,FALSE))),IF(VLOOKUP($C941,'sin-list 180320_update'!$B$2:$S$835,9,FALSE)="",NA(),VLOOKUP($C941,'sin-list 180320_update'!$B$2:$S$835,9,FALSE)))</f>
        <v>#N/A</v>
      </c>
      <c r="N941" s="76" t="e">
        <f>IF($C941="-",IF($A941="-",IF(VLOOKUP($D941,'REACH Bilaga XVII_update'!$A$5:$E$131,4,FALSE)="",NA(),VLOOKUP($D941,'REACH Bilaga XVII_update'!$A$5:$E$131,4,FALSE)),IF(VLOOKUP($A941,'REACH Bilaga XVII_update'!$C$5:$D$131,2,FALSE)="",NA(),VLOOKUP($A941,'REACH Bilaga XVII_update'!$C$5:$D$131,2,FALSE))),IF(VLOOKUP($C941,'REACH Bilaga XVII_update'!$B$5:$D$131,3,FALSE)="",NA(),VLOOKUP($C941,'REACH Bilaga XVII_update'!$B$5:$D$131,3,FALSE)))</f>
        <v>#N/A</v>
      </c>
      <c r="O941" s="76" t="e">
        <f>IF($C941="-",IF($A941="-",IF(VLOOKUP($D941,' REACH Bilaga 59_update'!$A$5:$E$210,5,FALSE)="",NA(),VLOOKUP($D941,' REACH Bilaga 59_update'!$A$5:$E$210,5,FALSE)),IF(VLOOKUP($A941,' REACH Bilaga 59_update'!$D$5:$E$210,2,FALSE)="",NA(),VLOOKUP($A941,' REACH Bilaga 59_update'!$D$5:$E$210,2,FALSE))),IF(VLOOKUP($C941,' REACH Bilaga 59_update'!$C$5:$E$210,3,FALSE)="",NA(),VLOOKUP($C941,' REACH Bilaga 59_update'!$C$5:$E$210,3,FALSE)))</f>
        <v>#N/A</v>
      </c>
      <c r="P941" s="76" t="e">
        <f>IF(C941="-",IF(A941="-",IFERROR(VLOOKUP($D941,' REACH Bilaga 59_update'!$A$5:$F$210,MATCH(Sammanfattning!P$1,' REACH Bilaga 59_update'!$A$4:$F$4,0),FALSE),VLOOKUP($D941,'REACH Bilaga XIV_update'!$A$4:$H$110,MATCH(Sammanfattning!P$1,'REACH Bilaga XIV_update'!$A$4:$H$4,0),FALSE)),IFERROR(VLOOKUP($A941,' REACH Bilaga 59_update'!$D$5:$F$210,MATCH(Sammanfattning!P$1,' REACH Bilaga 59_update'!$D$4:$F$4,0),FALSE),VLOOKUP($A941,'REACH Bilaga XIV_update'!$D$4:$H$110,MATCH(Sammanfattning!P$1,'REACH Bilaga XIV_update'!$D$4:$H$4,0),FALSE))),IFERROR(VLOOKUP($C941,' REACH Bilaga 59_update'!$C$5:$F$210,MATCH(Sammanfattning!P$1,' REACH Bilaga 59_update'!$C$4:$F$4,0),FALSE),VLOOKUP($C941,'REACH Bilaga XIV_update'!$C$4:$H$110,MATCH(Sammanfattning!P$1,'REACH Bilaga XIV_update'!$C$4:$H$4,0),FALSE)))</f>
        <v>#N/A</v>
      </c>
      <c r="Q941" s="76" t="e">
        <f>IF($C941="-",IF($A941="-",IF(VLOOKUP($D941,'REACH Bilaga XIV_update'!$A$5:$I$110,9,FALSE)="",NA(),VLOOKUP($D941,'REACH Bilaga XIV_update'!$A$5:$I$110,9,FALSE)),IF(VLOOKUP($A941,'REACH Bilaga XIV_update'!$D$5:$I$110,6,FALSE)="",NA(),VLOOKUP($A941,'REACH Bilaga XIV_update'!$D$5:$I$110,6,FALSE))),IF(VLOOKUP($C941,'REACH Bilaga XIV_update'!$C$5:$I$110,7,FALSE)="",NA(),VLOOKUP($C941,'REACH Bilaga XIV_update'!$C$5:$I$110,7,FALSE)))</f>
        <v>#N/A</v>
      </c>
      <c r="R941" s="76" t="e">
        <f>IF($C941="-",IF($A941="-",IF(VLOOKUP($D941,CoRAP_update!$A$5:$O$376,15,FALSE)="",NA(),VLOOKUP($D941,CoRAP_update!$A$5:$O$376,15,FALSE)),IF(VLOOKUP($A941,CoRAP_update!$D$5:$O$376,12,FALSE)="",NA(),VLOOKUP($A941,CoRAP_update!$D$5:$O$376,12,FALSE))),IF(VLOOKUP($C941,CoRAP_update!$C$5:$O$376,13,FALSE)="",NA(),VLOOKUP($C941,CoRAP_update!$C$5:$O$376,13,FALSE)))</f>
        <v>#N/A</v>
      </c>
      <c r="S941" s="144" t="str">
        <f>IF($C941="-",IF($A941="-",VLOOKUP($D941,CoRAP_update!$A$5:$J$376,MATCH(Sammanfattning!S$1,CoRAP_update!$A$4:$J$4,0),FALSE),VLOOKUP($A941,CoRAP_update!$D$5:$J$376,MATCH(Sammanfattning!S$1,CoRAP_update!$D$4:$J$4,0),FALSE)),VLOOKUP($C941,CoRAP_update!$C$5:$J$376,MATCH(Sammanfattning!S$1,CoRAP_update!$C$4:$J$4,0),FALSE))</f>
        <v>Suspected Carcinogenic#Suspected Reprotoxic#Exposure of workers#Wide dispersive use</v>
      </c>
      <c r="T941" s="76" t="e">
        <f>IF($A941="-",VLOOKUP($D941,EDC_update!$C$2:$F$450,4,FALSE),VLOOKUP($A941,EDC_update!$B$2:$F$450,5,FALSE))</f>
        <v>#N/A</v>
      </c>
      <c r="V941" s="78">
        <f>IF(IFERROR(SEARCH("PBT",P941),99)=99,IF(IFERROR(SEARCH("suspected PBT",S941),99)=99,IF(IFERROR(SEARCH("concluded to be PBT",K941),99)=99,IF(IFERROR(SEARCH("PBT",S941),99)=99,IF(IFERROR(SEARCH("PBT cand",L941),99)=99,IF(IFERROR(SEARCH("PBT",L941),99)=99,IF(IFERROR(SEARCH("persistent, bioackumulative and toxic properties",K941),99)=99,0,Scoring!$E$3),Scoring!$E$3),Scoring!$E$7),Scoring!$E$3),Scoring!$E$5),Scoring!$E$6),Scoring!$E$3)</f>
        <v>0</v>
      </c>
      <c r="W941" s="78">
        <f>IF(IFERROR(SEARCH("vPvB",P941),99)=99,IF(IFERROR(SEARCH("suspected pbt/vPvB",S941),99)=99,IF(IFERROR(SEARCH("vPvB",S941),99)=99,IF(IFERROR(SEARCH("concluded to be a vPvB",S941),99)=99,IF(IFERROR(SEARCH("identified as vPvB",K941),99)=99,IF(IFERROR(SEARCH("concluded to be a vPvB",K941),99)=99,IF(IFERROR(SEARCH("concluded to be both pbt and vPvB",S941),99)=99,IF(IFERROR(SEARCH("concluded to be both pbt and vPvB",K941),99)=99,0,Scoring!$E$5),Scoring!$E$5),Scoring!$E$5),Scoring!$E$5),Scoring!$E$5),Scoring!$E$4),Scoring!$E$6),Scoring!$E$4)</f>
        <v>0</v>
      </c>
      <c r="X941" s="78">
        <f>IF(IFERROR(SEARCH("H410",N941),99)=99,IF(IFERROR(SEARCH("H410",O941),99)=99,IF(IFERROR(SEARCH("H410",Q941),99)=99,IF(IFERROR(SEARCH("H410",M941),99)=99,IF(IFERROR(SEARCH("H410",R941),99)=99,IF(IFERROR(SEARCH("H411",N941),99)=99,IF(IFERROR(SEARCH("H411",O941),99)=99,IF(IFERROR(SEARCH("H411",Q941),99)=99,IF(IFERROR(SEARCH("H411",M941),99)=99,IF(IFERROR(SEARCH("H411",R941),99)=99,IF(IFERROR(SEARCH("H413",N941),99)=99,IF(IFERROR(SEARCH("H413",O941),99)=99,IF(IFERROR(SEARCH("H413",Q941),99)=99,IF(IFERROR(SEARCH("H413",M941),99)=99,IF(IFERROR(SEARCH("H413",R941),99)=99,IF(IFERROR(SEARCH("H412",N941),99)=99,IF(IFERROR(SEARCH("H412",O941),99)=99,IF(IFERROR(SEARCH("H412",Q941),99)=99,IF(IFERROR(SEARCH("H412",M941),99)=99,IF(IFERROR(SEARCH("H412",R941),99)=99,0,Scoring!$E$2),Scoring!$E$2),Scoring!$E$2),Scoring!$E$2),Scoring!$E$2),Scoring!$E$2),Scoring!$E$2),Scoring!$E$2),Scoring!$E$2),Scoring!$E$2),Scoring!$E$2),Scoring!$E$2),Scoring!$E$2),Scoring!$E$2),Scoring!$E$2),Scoring!$E$2),Scoring!$E$2),Scoring!$E$2),Scoring!$E$2),Scoring!$E$2)</f>
        <v>0</v>
      </c>
      <c r="Y941" s="78">
        <f>IF(IFERROR(SEARCH("CMR",K941),99)=99,IF(IFERROR(SEARCH("Suspected CMR",S941),99)=99,IF(IFERROR(SEARCH("CMR",S941),99)=99,0,Scoring!$E$8),Scoring!$E$9),Scoring!$E$8)</f>
        <v>0</v>
      </c>
      <c r="Z941" s="78">
        <f>IF(IFERROR(SEARCH("H350",N941),99)=99,IF(IFERROR(SEARCH("H350",O941),99)=99,IF(IFERROR(SEARCH("H350",Q941),99)=99,IF(IFERROR(SEARCH("H350",M941),99)=99,IF(IFERROR(SEARCH("H350",R941),99)=99,IF(IFERROR(SEARCH("H351",N941),99)=99,IF(IFERROR(SEARCH("H351",O941),99)=99,IF(IFERROR(SEARCH("H351",Q941),99)=99,IF(IFERROR(SEARCH("H351",M941),99)=99,IF(IFERROR(SEARCH("H351",R941),99)=99,IF(IFERROR(SEARCH("carcinogenic",P941),99)=99,IF(IFERROR(SEARCH("suspected carcinogenic",S941),99)=99,0,Scoring!$E$12),Scoring!$E$11),Scoring!$E$10),Scoring!$E$10),Scoring!$E$10),Scoring!$E$10),Scoring!$E$10),Scoring!$E$10),Scoring!$E$10),Scoring!$E$10),Scoring!$E$10),Scoring!$E$10)</f>
        <v>0.7</v>
      </c>
      <c r="AA941" s="78">
        <f>IF(IFERROR(SEARCH("H340",N941),99)=99,IF(IFERROR(SEARCH("H340",O941),99)=99,IF(IFERROR(SEARCH("H340",Q941),99)=99,IF(IFERROR(SEARCH("H340",M941),99)=99,IF(IFERROR(SEARCH("H340",R941),99)=99,IF(IFERROR(SEARCH("H341",N941),99)=99,IF(IFERROR(SEARCH("H341",O941),99)=99,IF(IFERROR(SEARCH("H341",Q941),99)=99,IF(IFERROR(SEARCH("H341",M941),99)=99,IF(IFERROR(SEARCH("H341",R941),99)=99,IF(IFERROR(SEARCH("mutagenic",P941),99)=99,IF(IFERROR(SEARCH("suspected mutagenic",S941),99)=99,0,Scoring!$E$15),Scoring!$E$14),Scoring!$E$13),Scoring!$E$13),Scoring!$E$13),Scoring!$E$13),Scoring!$E$13),Scoring!$E$13),Scoring!$E$13),Scoring!$E$13),Scoring!$E$13),Scoring!$E$13)</f>
        <v>0</v>
      </c>
      <c r="AB941" s="78">
        <f>IF(IFERROR(SEARCH("H360",N941),99)=99,IF(IFERROR(SEARCH("H360",O941),99)=99,IF(IFERROR(SEARCH("H360",Q941),99)=99,IF(IFERROR(SEARCH("H360",M941),99)=99,IF(IFERROR(SEARCH("H360",R941),99)=99,IF(IFERROR(SEARCH("H361",N941),99)=99,IF(IFERROR(SEARCH("H361",O941),99)=99,IF(IFERROR(SEARCH("H361",Q941),99)=99,IF(IFERROR(SEARCH("H361",M941),99)=99,IF(IFERROR(SEARCH("H361",R941),99)=99,IF(IFERROR(SEARCH("reproduction",P941),99)=99,IF(IFERROR(SEARCH("suspected reprotoxic",S941),99)=99,IF(IFERROR(SEARCH("reprotoxic",S941),99)=99,IF(IFERROR(SEARCH("reprotoxic",K941),99)=99,0,Scoring!$E$18),Scoring!$E$18),Scoring!$E$19),Scoring!$E$17),Scoring!$E$16),Scoring!$E$16),Scoring!$E$16),Scoring!$E$16),Scoring!$E$16),Scoring!$E$16),Scoring!$E$16),Scoring!$E$16),Scoring!$E$16),Scoring!$E$16)</f>
        <v>0.7</v>
      </c>
      <c r="AC941" s="78">
        <f>IF(IFERROR(SEARCH("57f",L941),99)=99,IF(IFERROR(SEARCH("57(f)",P941),99)=99,0,Scoring!$E$20),Scoring!$E$20)</f>
        <v>0</v>
      </c>
      <c r="AD941" s="78">
        <f>IF(IFERROR(SEARCH("CAT1",T941),99)=99,IF(IFERROR(SEARCH("CAT2",T941),99)=99,IF(IFERROR(SEARCH("CAT3",T941),99)=99,IF(IFERROR(SEARCH("concluded to be endocrine",K941),99)=99,IF(IFERROR(SEARCH("categorised as endocrine",K941),99)=99,IF(IFERROR(SEARCH("endocrine disrupting",P941),99)=99,IF(IFERROR(SEARCH("endocrine disrupting",K941),99)=99,IF(IFERROR(SEARCH("suspected endocrine",S941),99)=99,IF(IFERROR(SEARCH("potential endocrine",S941),99)=99,0,Scoring!$E$25),Scoring!$E$25),Scoring!$E$24),Scoring!$E$24),Scoring!$E$24),Scoring!$E$24),Scoring!$E$23),Scoring!$E$22),Scoring!$E$21)</f>
        <v>0</v>
      </c>
      <c r="AE941" s="78">
        <f>IF(IFERROR(SEARCH("suspected sensitiser",S941),99)=99,IF(IFERROR(SEARCH("sensitiser",S941),99)=99,IF(IFERROR(SEARCH("other hazard based concern",S941),99)=99,0,Scoring!$E$28),Scoring!$E$26),Scoring!$E$27)</f>
        <v>0</v>
      </c>
      <c r="AF941" s="78">
        <f>IF(IFERROR(M941,1)=1,IF(IFERROR(N941,1)=1,IF(IFERROR(O941,1)=1,IF(IFERROR(Q941,1)=1,IF(IFERROR(R941,1)=1,IF(IFERROR(T941,1)=1,IF(IFERROR(K941,1)=1,IF(IFERROR(P941,1)=1,IF(IFERROR(S941,1)=1,Scoring!$E$29,0),0),0),0),0),0),0),0),0)</f>
        <v>0</v>
      </c>
      <c r="AG941" s="78">
        <f t="shared" si="69"/>
        <v>1.4</v>
      </c>
      <c r="AI941" s="93"/>
      <c r="AJ941" s="94"/>
      <c r="AK941" s="76"/>
      <c r="AL941" s="75"/>
      <c r="AN941" s="79"/>
      <c r="AO941" s="79"/>
      <c r="AP941" s="79"/>
      <c r="AQ941" s="79"/>
      <c r="AR941" s="79"/>
      <c r="AS941" s="78"/>
      <c r="AU941" s="79">
        <f>IF(IFERROR(F941,99)=99,IF(IFERROR(G941,99)=99,IF(IFERROR(H941,99)=99,IF(IFERROR(I941,99)=99,IF(IFERROR(E941,99)=99,IF(IFERROR(J941,99)=99,0,Scoring!$B$7),Scoring!$B$3),Scoring!$B$2),Scoring!$B$6),Scoring!$B$5),Scoring!$B$4)</f>
        <v>0.5</v>
      </c>
      <c r="AV941" s="78">
        <f t="shared" si="70"/>
        <v>0.7</v>
      </c>
      <c r="AW941" s="78"/>
      <c r="AX941" s="66"/>
      <c r="AY941" s="78"/>
      <c r="AZ941" s="76"/>
      <c r="BA941" s="76"/>
      <c r="BB941" s="76"/>
    </row>
    <row r="942" spans="1:54" x14ac:dyDescent="0.25">
      <c r="A942" s="77" t="s">
        <v>5097</v>
      </c>
      <c r="B942" s="76" t="str">
        <f t="shared" si="73"/>
        <v>223-055-4</v>
      </c>
      <c r="C942" s="77" t="s">
        <v>5096</v>
      </c>
      <c r="D942" s="77" t="s">
        <v>5095</v>
      </c>
      <c r="E942" s="76" t="e">
        <f>IF(C942="-",IF(A942="-",VLOOKUP(D942,'sin-list 180320_update'!$C$2:$C$835,1,FALSE),VLOOKUP(A942,'sin-list 180320_update'!$A$2:$A$835,1,FALSE)),VLOOKUP(C942,'sin-list 180320_update'!$B$2:$B$835,1,FALSE))</f>
        <v>#N/A</v>
      </c>
      <c r="F942" s="76" t="e">
        <f>IF($C942="-",IF($A942="-",VLOOKUP($D942,'REACH Bilaga XVII_update'!$A$5:$A$131,1,FALSE),VLOOKUP($A942,'REACH Bilaga XVII_update'!$C$5:$C$131,1,FALSE)),VLOOKUP($C942,'REACH Bilaga XVII_update'!$B$5:$B$131,1,FALSE))</f>
        <v>#N/A</v>
      </c>
      <c r="G942" s="76" t="e">
        <f>IF($C942="-",IF($A942="-",VLOOKUP($D942,' REACH Bilaga 59_update'!$A$5:$A$210,1,FALSE),VLOOKUP($A942,' REACH Bilaga 59_update'!$D$5:$D$210,1,FALSE)),VLOOKUP($C942,' REACH Bilaga 59_update'!$C$5:$C$210,1,FALSE))</f>
        <v>#N/A</v>
      </c>
      <c r="H942" s="76" t="e">
        <f>IF($C942="-",IF($A942="-",VLOOKUP($D942,'REACH Bilaga XIV_update'!$A$5:$A$110,1,FALSE),VLOOKUP($A942,'REACH Bilaga XIV_update'!$D$5:$D$110,1,FALSE)),VLOOKUP($C942,'REACH Bilaga XIV_update'!$C$5:$C$110,1,FALSE))</f>
        <v>#N/A</v>
      </c>
      <c r="I942" s="76" t="str">
        <f>IF($C942="-",IF($A942="-",VLOOKUP($D942,CoRAP_update!$A$5:$A$376,1,FALSE),VLOOKUP($A942,CoRAP_update!$D$5:$D$376,1,FALSE)),VLOOKUP($C942,CoRAP_update!$C$5:$C$376,1,FALSE))</f>
        <v>223-055-4</v>
      </c>
      <c r="J942" s="76" t="e">
        <f>IF($C942="-",IF($A942="-",VLOOKUP($D942,EDC_update!$C$2:$C$450,1,FALSE),VLOOKUP($A942,EDC_update!$B$2:$B$450,1,FALSE)),VLOOKUP($C942,EDC_update!$L$2:$L$450,1,FALSE))</f>
        <v>#N/A</v>
      </c>
      <c r="K942" s="76" t="e">
        <f>IF($C942="-",IF($A942="-",IF(VLOOKUP($D942,'sin-list 180320_update'!$C$2:$S$835,3,FALSE)="",NA(),VLOOKUP($D942,'sin-list 180320_update'!$C$2:$S$835,3,FALSE)),IF(VLOOKUP($A942,'sin-list 180320_update'!$A$2:$S$835,5,FALSE)="",NA(),VLOOKUP($A942,'sin-list 180320_update'!$A$2:$S$835,5,FALSE))),IF(VLOOKUP($C942,'sin-list 180320_update'!$B$2:$S$835,4,FALSE)="",NA(),VLOOKUP($C942,'sin-list 180320_update'!$B$2:$S$835,4,FALSE)))</f>
        <v>#N/A</v>
      </c>
      <c r="L942" s="76" t="e">
        <f>IF($C942="-",IF($A942="-",VLOOKUP($D942,'sin-list 180320_update'!$C$2:$S$835,6,FALSE),VLOOKUP($A942,'sin-list 180320_update'!$A$2:$S$835,8,FALSE)),VLOOKUP($C942,'sin-list 180320_update'!$B$2:$S$835,7,FALSE))</f>
        <v>#N/A</v>
      </c>
      <c r="M942" s="76" t="e">
        <f>IF($C942="-",IF($A942="-",IF(VLOOKUP($D942,'sin-list 180320_update'!$C$2:$S$835,8,FALSE)="",NA(),VLOOKUP($D942,'sin-list 180320_update'!$C$2:$S$835,8,FALSE)),IF(VLOOKUP($A942,'sin-list 180320_update'!$A$2:$S$835,10,FALSE)="",NA(),VLOOKUP($A942,'sin-list 180320_update'!$A$2:$S$835,10,FALSE))),IF(VLOOKUP($C942,'sin-list 180320_update'!$B$2:$S$835,9,FALSE)="",NA(),VLOOKUP($C942,'sin-list 180320_update'!$B$2:$S$835,9,FALSE)))</f>
        <v>#N/A</v>
      </c>
      <c r="N942" s="76" t="e">
        <f>IF($C942="-",IF($A942="-",IF(VLOOKUP($D942,'REACH Bilaga XVII_update'!$A$5:$E$131,4,FALSE)="",NA(),VLOOKUP($D942,'REACH Bilaga XVII_update'!$A$5:$E$131,4,FALSE)),IF(VLOOKUP($A942,'REACH Bilaga XVII_update'!$C$5:$D$131,2,FALSE)="",NA(),VLOOKUP($A942,'REACH Bilaga XVII_update'!$C$5:$D$131,2,FALSE))),IF(VLOOKUP($C942,'REACH Bilaga XVII_update'!$B$5:$D$131,3,FALSE)="",NA(),VLOOKUP($C942,'REACH Bilaga XVII_update'!$B$5:$D$131,3,FALSE)))</f>
        <v>#N/A</v>
      </c>
      <c r="O942" s="76" t="e">
        <f>IF($C942="-",IF($A942="-",IF(VLOOKUP($D942,' REACH Bilaga 59_update'!$A$5:$E$210,5,FALSE)="",NA(),VLOOKUP($D942,' REACH Bilaga 59_update'!$A$5:$E$210,5,FALSE)),IF(VLOOKUP($A942,' REACH Bilaga 59_update'!$D$5:$E$210,2,FALSE)="",NA(),VLOOKUP($A942,' REACH Bilaga 59_update'!$D$5:$E$210,2,FALSE))),IF(VLOOKUP($C942,' REACH Bilaga 59_update'!$C$5:$E$210,3,FALSE)="",NA(),VLOOKUP($C942,' REACH Bilaga 59_update'!$C$5:$E$210,3,FALSE)))</f>
        <v>#N/A</v>
      </c>
      <c r="P942" s="76" t="e">
        <f>IF(C942="-",IF(A942="-",IFERROR(VLOOKUP($D942,' REACH Bilaga 59_update'!$A$5:$F$210,MATCH(Sammanfattning!P$1,' REACH Bilaga 59_update'!$A$4:$F$4,0),FALSE),VLOOKUP($D942,'REACH Bilaga XIV_update'!$A$4:$H$110,MATCH(Sammanfattning!P$1,'REACH Bilaga XIV_update'!$A$4:$H$4,0),FALSE)),IFERROR(VLOOKUP($A942,' REACH Bilaga 59_update'!$D$5:$F$210,MATCH(Sammanfattning!P$1,' REACH Bilaga 59_update'!$D$4:$F$4,0),FALSE),VLOOKUP($A942,'REACH Bilaga XIV_update'!$D$4:$H$110,MATCH(Sammanfattning!P$1,'REACH Bilaga XIV_update'!$D$4:$H$4,0),FALSE))),IFERROR(VLOOKUP($C942,' REACH Bilaga 59_update'!$C$5:$F$210,MATCH(Sammanfattning!P$1,' REACH Bilaga 59_update'!$C$4:$F$4,0),FALSE),VLOOKUP($C942,'REACH Bilaga XIV_update'!$C$4:$H$110,MATCH(Sammanfattning!P$1,'REACH Bilaga XIV_update'!$C$4:$H$4,0),FALSE)))</f>
        <v>#N/A</v>
      </c>
      <c r="Q942" s="76" t="e">
        <f>IF($C942="-",IF($A942="-",IF(VLOOKUP($D942,'REACH Bilaga XIV_update'!$A$5:$I$110,9,FALSE)="",NA(),VLOOKUP($D942,'REACH Bilaga XIV_update'!$A$5:$I$110,9,FALSE)),IF(VLOOKUP($A942,'REACH Bilaga XIV_update'!$D$5:$I$110,6,FALSE)="",NA(),VLOOKUP($A942,'REACH Bilaga XIV_update'!$D$5:$I$110,6,FALSE))),IF(VLOOKUP($C942,'REACH Bilaga XIV_update'!$C$5:$I$110,7,FALSE)="",NA(),VLOOKUP($C942,'REACH Bilaga XIV_update'!$C$5:$I$110,7,FALSE)))</f>
        <v>#N/A</v>
      </c>
      <c r="R942" s="76" t="e">
        <f>IF($C942="-",IF($A942="-",IF(VLOOKUP($D942,CoRAP_update!$A$5:$O$376,15,FALSE)="",NA(),VLOOKUP($D942,CoRAP_update!$A$5:$O$376,15,FALSE)),IF(VLOOKUP($A942,CoRAP_update!$D$5:$O$376,12,FALSE)="",NA(),VLOOKUP($A942,CoRAP_update!$D$5:$O$376,12,FALSE))),IF(VLOOKUP($C942,CoRAP_update!$C$5:$O$376,13,FALSE)="",NA(),VLOOKUP($C942,CoRAP_update!$C$5:$O$376,13,FALSE)))</f>
        <v>#N/A</v>
      </c>
      <c r="S942" s="144" t="str">
        <f>IF($C942="-",IF($A942="-",VLOOKUP($D942,CoRAP_update!$A$5:$J$376,MATCH(Sammanfattning!S$1,CoRAP_update!$A$4:$J$4,0),FALSE),VLOOKUP($A942,CoRAP_update!$D$5:$J$376,MATCH(Sammanfattning!S$1,CoRAP_update!$D$4:$J$4,0),FALSE)),VLOOKUP($C942,CoRAP_update!$C$5:$J$376,MATCH(Sammanfattning!S$1,CoRAP_update!$C$4:$J$4,0),FALSE))</f>
        <v>Suspected Carcinogenic#Suspected Mutagenic</v>
      </c>
      <c r="T942" s="76" t="e">
        <f>IF($A942="-",VLOOKUP($D942,EDC_update!$C$2:$F$450,4,FALSE),VLOOKUP($A942,EDC_update!$B$2:$F$450,5,FALSE))</f>
        <v>#N/A</v>
      </c>
      <c r="V942" s="78">
        <f>IF(IFERROR(SEARCH("PBT",P942),99)=99,IF(IFERROR(SEARCH("suspected PBT",S942),99)=99,IF(IFERROR(SEARCH("concluded to be PBT",K942),99)=99,IF(IFERROR(SEARCH("PBT",S942),99)=99,IF(IFERROR(SEARCH("PBT cand",L942),99)=99,IF(IFERROR(SEARCH("PBT",L942),99)=99,IF(IFERROR(SEARCH("persistent, bioackumulative and toxic properties",K942),99)=99,0,Scoring!$E$3),Scoring!$E$3),Scoring!$E$7),Scoring!$E$3),Scoring!$E$5),Scoring!$E$6),Scoring!$E$3)</f>
        <v>0</v>
      </c>
      <c r="W942" s="78">
        <f>IF(IFERROR(SEARCH("vPvB",P942),99)=99,IF(IFERROR(SEARCH("suspected pbt/vPvB",S942),99)=99,IF(IFERROR(SEARCH("vPvB",S942),99)=99,IF(IFERROR(SEARCH("concluded to be a vPvB",S942),99)=99,IF(IFERROR(SEARCH("identified as vPvB",K942),99)=99,IF(IFERROR(SEARCH("concluded to be a vPvB",K942),99)=99,IF(IFERROR(SEARCH("concluded to be both pbt and vPvB",S942),99)=99,IF(IFERROR(SEARCH("concluded to be both pbt and vPvB",K942),99)=99,0,Scoring!$E$5),Scoring!$E$5),Scoring!$E$5),Scoring!$E$5),Scoring!$E$5),Scoring!$E$4),Scoring!$E$6),Scoring!$E$4)</f>
        <v>0</v>
      </c>
      <c r="X942" s="78">
        <f>IF(IFERROR(SEARCH("H410",N942),99)=99,IF(IFERROR(SEARCH("H410",O942),99)=99,IF(IFERROR(SEARCH("H410",Q942),99)=99,IF(IFERROR(SEARCH("H410",M942),99)=99,IF(IFERROR(SEARCH("H410",R942),99)=99,IF(IFERROR(SEARCH("H411",N942),99)=99,IF(IFERROR(SEARCH("H411",O942),99)=99,IF(IFERROR(SEARCH("H411",Q942),99)=99,IF(IFERROR(SEARCH("H411",M942),99)=99,IF(IFERROR(SEARCH("H411",R942),99)=99,IF(IFERROR(SEARCH("H413",N942),99)=99,IF(IFERROR(SEARCH("H413",O942),99)=99,IF(IFERROR(SEARCH("H413",Q942),99)=99,IF(IFERROR(SEARCH("H413",M942),99)=99,IF(IFERROR(SEARCH("H413",R942),99)=99,IF(IFERROR(SEARCH("H412",N942),99)=99,IF(IFERROR(SEARCH("H412",O942),99)=99,IF(IFERROR(SEARCH("H412",Q942),99)=99,IF(IFERROR(SEARCH("H412",M942),99)=99,IF(IFERROR(SEARCH("H412",R942),99)=99,0,Scoring!$E$2),Scoring!$E$2),Scoring!$E$2),Scoring!$E$2),Scoring!$E$2),Scoring!$E$2),Scoring!$E$2),Scoring!$E$2),Scoring!$E$2),Scoring!$E$2),Scoring!$E$2),Scoring!$E$2),Scoring!$E$2),Scoring!$E$2),Scoring!$E$2),Scoring!$E$2),Scoring!$E$2),Scoring!$E$2),Scoring!$E$2),Scoring!$E$2)</f>
        <v>0</v>
      </c>
      <c r="Y942" s="78">
        <f>IF(IFERROR(SEARCH("CMR",K942),99)=99,IF(IFERROR(SEARCH("Suspected CMR",S942),99)=99,IF(IFERROR(SEARCH("CMR",S942),99)=99,0,Scoring!$E$8),Scoring!$E$9),Scoring!$E$8)</f>
        <v>0</v>
      </c>
      <c r="Z942" s="78">
        <f>IF(IFERROR(SEARCH("H350",N942),99)=99,IF(IFERROR(SEARCH("H350",O942),99)=99,IF(IFERROR(SEARCH("H350",Q942),99)=99,IF(IFERROR(SEARCH("H350",M942),99)=99,IF(IFERROR(SEARCH("H350",R942),99)=99,IF(IFERROR(SEARCH("H351",N942),99)=99,IF(IFERROR(SEARCH("H351",O942),99)=99,IF(IFERROR(SEARCH("H351",Q942),99)=99,IF(IFERROR(SEARCH("H351",M942),99)=99,IF(IFERROR(SEARCH("H351",R942),99)=99,IF(IFERROR(SEARCH("carcinogenic",P942),99)=99,IF(IFERROR(SEARCH("suspected carcinogenic",S942),99)=99,0,Scoring!$E$12),Scoring!$E$11),Scoring!$E$10),Scoring!$E$10),Scoring!$E$10),Scoring!$E$10),Scoring!$E$10),Scoring!$E$10),Scoring!$E$10),Scoring!$E$10),Scoring!$E$10),Scoring!$E$10)</f>
        <v>0.7</v>
      </c>
      <c r="AA942" s="78">
        <f>IF(IFERROR(SEARCH("H340",N942),99)=99,IF(IFERROR(SEARCH("H340",O942),99)=99,IF(IFERROR(SEARCH("H340",Q942),99)=99,IF(IFERROR(SEARCH("H340",M942),99)=99,IF(IFERROR(SEARCH("H340",R942),99)=99,IF(IFERROR(SEARCH("H341",N942),99)=99,IF(IFERROR(SEARCH("H341",O942),99)=99,IF(IFERROR(SEARCH("H341",Q942),99)=99,IF(IFERROR(SEARCH("H341",M942),99)=99,IF(IFERROR(SEARCH("H341",R942),99)=99,IF(IFERROR(SEARCH("mutagenic",P942),99)=99,IF(IFERROR(SEARCH("suspected mutagenic",S942),99)=99,0,Scoring!$E$15),Scoring!$E$14),Scoring!$E$13),Scoring!$E$13),Scoring!$E$13),Scoring!$E$13),Scoring!$E$13),Scoring!$E$13),Scoring!$E$13),Scoring!$E$13),Scoring!$E$13),Scoring!$E$13)</f>
        <v>0.7</v>
      </c>
      <c r="AB942" s="78">
        <f>IF(IFERROR(SEARCH("H360",N942),99)=99,IF(IFERROR(SEARCH("H360",O942),99)=99,IF(IFERROR(SEARCH("H360",Q942),99)=99,IF(IFERROR(SEARCH("H360",M942),99)=99,IF(IFERROR(SEARCH("H360",R942),99)=99,IF(IFERROR(SEARCH("H361",N942),99)=99,IF(IFERROR(SEARCH("H361",O942),99)=99,IF(IFERROR(SEARCH("H361",Q942),99)=99,IF(IFERROR(SEARCH("H361",M942),99)=99,IF(IFERROR(SEARCH("H361",R942),99)=99,IF(IFERROR(SEARCH("reproduction",P942),99)=99,IF(IFERROR(SEARCH("suspected reprotoxic",S942),99)=99,IF(IFERROR(SEARCH("reprotoxic",S942),99)=99,IF(IFERROR(SEARCH("reprotoxic",K942),99)=99,0,Scoring!$E$18),Scoring!$E$18),Scoring!$E$19),Scoring!$E$17),Scoring!$E$16),Scoring!$E$16),Scoring!$E$16),Scoring!$E$16),Scoring!$E$16),Scoring!$E$16),Scoring!$E$16),Scoring!$E$16),Scoring!$E$16),Scoring!$E$16)</f>
        <v>0</v>
      </c>
      <c r="AC942" s="78">
        <f>IF(IFERROR(SEARCH("57f",L942),99)=99,IF(IFERROR(SEARCH("57(f)",P942),99)=99,0,Scoring!$E$20),Scoring!$E$20)</f>
        <v>0</v>
      </c>
      <c r="AD942" s="78">
        <f>IF(IFERROR(SEARCH("CAT1",T942),99)=99,IF(IFERROR(SEARCH("CAT2",T942),99)=99,IF(IFERROR(SEARCH("CAT3",T942),99)=99,IF(IFERROR(SEARCH("concluded to be endocrine",K942),99)=99,IF(IFERROR(SEARCH("categorised as endocrine",K942),99)=99,IF(IFERROR(SEARCH("endocrine disrupting",P942),99)=99,IF(IFERROR(SEARCH("endocrine disrupting",K942),99)=99,IF(IFERROR(SEARCH("suspected endocrine",S942),99)=99,IF(IFERROR(SEARCH("potential endocrine",S942),99)=99,0,Scoring!$E$25),Scoring!$E$25),Scoring!$E$24),Scoring!$E$24),Scoring!$E$24),Scoring!$E$24),Scoring!$E$23),Scoring!$E$22),Scoring!$E$21)</f>
        <v>0</v>
      </c>
      <c r="AE942" s="78">
        <f>IF(IFERROR(SEARCH("suspected sensitiser",S942),99)=99,IF(IFERROR(SEARCH("sensitiser",S942),99)=99,IF(IFERROR(SEARCH("other hazard based concern",S942),99)=99,0,Scoring!$E$28),Scoring!$E$26),Scoring!$E$27)</f>
        <v>0</v>
      </c>
      <c r="AF942" s="78">
        <f>IF(IFERROR(M942,1)=1,IF(IFERROR(N942,1)=1,IF(IFERROR(O942,1)=1,IF(IFERROR(Q942,1)=1,IF(IFERROR(R942,1)=1,IF(IFERROR(T942,1)=1,IF(IFERROR(K942,1)=1,IF(IFERROR(P942,1)=1,IF(IFERROR(S942,1)=1,Scoring!$E$29,0),0),0),0),0),0),0),0),0)</f>
        <v>0</v>
      </c>
      <c r="AG942" s="78">
        <f t="shared" si="69"/>
        <v>1.4</v>
      </c>
      <c r="AI942" s="93"/>
      <c r="AJ942" s="94"/>
      <c r="AK942" s="76"/>
      <c r="AL942" s="75"/>
      <c r="AN942" s="79"/>
      <c r="AO942" s="79"/>
      <c r="AP942" s="79"/>
      <c r="AQ942" s="79"/>
      <c r="AR942" s="79"/>
      <c r="AS942" s="78"/>
      <c r="AU942" s="79">
        <f>IF(IFERROR(F942,99)=99,IF(IFERROR(G942,99)=99,IF(IFERROR(H942,99)=99,IF(IFERROR(I942,99)=99,IF(IFERROR(E942,99)=99,IF(IFERROR(J942,99)=99,0,Scoring!$B$7),Scoring!$B$3),Scoring!$B$2),Scoring!$B$6),Scoring!$B$5),Scoring!$B$4)</f>
        <v>0.5</v>
      </c>
      <c r="AV942" s="78">
        <f t="shared" si="70"/>
        <v>0.7</v>
      </c>
      <c r="AW942" s="78"/>
      <c r="AX942" s="66"/>
      <c r="AY942" s="78"/>
      <c r="AZ942" s="76"/>
      <c r="BA942" s="76"/>
      <c r="BB942" s="76"/>
    </row>
    <row r="943" spans="1:54" x14ac:dyDescent="0.25">
      <c r="A943" s="77" t="s">
        <v>5183</v>
      </c>
      <c r="B943" s="76" t="str">
        <f t="shared" si="73"/>
        <v>234-042-8</v>
      </c>
      <c r="C943" s="77" t="s">
        <v>5182</v>
      </c>
      <c r="D943" s="77" t="s">
        <v>5181</v>
      </c>
      <c r="E943" s="76" t="e">
        <f>IF(C943="-",IF(A943="-",VLOOKUP(D943,'sin-list 180320_update'!$C$2:$C$835,1,FALSE),VLOOKUP(A943,'sin-list 180320_update'!$A$2:$A$835,1,FALSE)),VLOOKUP(C943,'sin-list 180320_update'!$B$2:$B$835,1,FALSE))</f>
        <v>#N/A</v>
      </c>
      <c r="F943" s="76" t="e">
        <f>IF($C943="-",IF($A943="-",VLOOKUP($D943,'REACH Bilaga XVII_update'!$A$5:$A$131,1,FALSE),VLOOKUP($A943,'REACH Bilaga XVII_update'!$C$5:$C$131,1,FALSE)),VLOOKUP($C943,'REACH Bilaga XVII_update'!$B$5:$B$131,1,FALSE))</f>
        <v>#N/A</v>
      </c>
      <c r="G943" s="76" t="e">
        <f>IF($C943="-",IF($A943="-",VLOOKUP($D943,' REACH Bilaga 59_update'!$A$5:$A$210,1,FALSE),VLOOKUP($A943,' REACH Bilaga 59_update'!$D$5:$D$210,1,FALSE)),VLOOKUP($C943,' REACH Bilaga 59_update'!$C$5:$C$210,1,FALSE))</f>
        <v>#N/A</v>
      </c>
      <c r="H943" s="76" t="e">
        <f>IF($C943="-",IF($A943="-",VLOOKUP($D943,'REACH Bilaga XIV_update'!$A$5:$A$110,1,FALSE),VLOOKUP($A943,'REACH Bilaga XIV_update'!$D$5:$D$110,1,FALSE)),VLOOKUP($C943,'REACH Bilaga XIV_update'!$C$5:$C$110,1,FALSE))</f>
        <v>#N/A</v>
      </c>
      <c r="I943" s="76" t="str">
        <f>IF($C943="-",IF($A943="-",VLOOKUP($D943,CoRAP_update!$A$5:$A$376,1,FALSE),VLOOKUP($A943,CoRAP_update!$D$5:$D$376,1,FALSE)),VLOOKUP($C943,CoRAP_update!$C$5:$C$376,1,FALSE))</f>
        <v>234-042-8</v>
      </c>
      <c r="J943" s="76" t="e">
        <f>IF($C943="-",IF($A943="-",VLOOKUP($D943,EDC_update!$C$2:$C$450,1,FALSE),VLOOKUP($A943,EDC_update!$B$2:$B$450,1,FALSE)),VLOOKUP($C943,EDC_update!$L$2:$L$450,1,FALSE))</f>
        <v>#N/A</v>
      </c>
      <c r="K943" s="76" t="e">
        <f>IF($C943="-",IF($A943="-",IF(VLOOKUP($D943,'sin-list 180320_update'!$C$2:$S$835,3,FALSE)="",NA(),VLOOKUP($D943,'sin-list 180320_update'!$C$2:$S$835,3,FALSE)),IF(VLOOKUP($A943,'sin-list 180320_update'!$A$2:$S$835,5,FALSE)="",NA(),VLOOKUP($A943,'sin-list 180320_update'!$A$2:$S$835,5,FALSE))),IF(VLOOKUP($C943,'sin-list 180320_update'!$B$2:$S$835,4,FALSE)="",NA(),VLOOKUP($C943,'sin-list 180320_update'!$B$2:$S$835,4,FALSE)))</f>
        <v>#N/A</v>
      </c>
      <c r="L943" s="76" t="e">
        <f>IF($C943="-",IF($A943="-",VLOOKUP($D943,'sin-list 180320_update'!$C$2:$S$835,6,FALSE),VLOOKUP($A943,'sin-list 180320_update'!$A$2:$S$835,8,FALSE)),VLOOKUP($C943,'sin-list 180320_update'!$B$2:$S$835,7,FALSE))</f>
        <v>#N/A</v>
      </c>
      <c r="M943" s="76" t="e">
        <f>IF($C943="-",IF($A943="-",IF(VLOOKUP($D943,'sin-list 180320_update'!$C$2:$S$835,8,FALSE)="",NA(),VLOOKUP($D943,'sin-list 180320_update'!$C$2:$S$835,8,FALSE)),IF(VLOOKUP($A943,'sin-list 180320_update'!$A$2:$S$835,10,FALSE)="",NA(),VLOOKUP($A943,'sin-list 180320_update'!$A$2:$S$835,10,FALSE))),IF(VLOOKUP($C943,'sin-list 180320_update'!$B$2:$S$835,9,FALSE)="",NA(),VLOOKUP($C943,'sin-list 180320_update'!$B$2:$S$835,9,FALSE)))</f>
        <v>#N/A</v>
      </c>
      <c r="N943" s="76" t="e">
        <f>IF($C943="-",IF($A943="-",IF(VLOOKUP($D943,'REACH Bilaga XVII_update'!$A$5:$E$131,4,FALSE)="",NA(),VLOOKUP($D943,'REACH Bilaga XVII_update'!$A$5:$E$131,4,FALSE)),IF(VLOOKUP($A943,'REACH Bilaga XVII_update'!$C$5:$D$131,2,FALSE)="",NA(),VLOOKUP($A943,'REACH Bilaga XVII_update'!$C$5:$D$131,2,FALSE))),IF(VLOOKUP($C943,'REACH Bilaga XVII_update'!$B$5:$D$131,3,FALSE)="",NA(),VLOOKUP($C943,'REACH Bilaga XVII_update'!$B$5:$D$131,3,FALSE)))</f>
        <v>#N/A</v>
      </c>
      <c r="O943" s="76" t="e">
        <f>IF($C943="-",IF($A943="-",IF(VLOOKUP($D943,' REACH Bilaga 59_update'!$A$5:$E$210,5,FALSE)="",NA(),VLOOKUP($D943,' REACH Bilaga 59_update'!$A$5:$E$210,5,FALSE)),IF(VLOOKUP($A943,' REACH Bilaga 59_update'!$D$5:$E$210,2,FALSE)="",NA(),VLOOKUP($A943,' REACH Bilaga 59_update'!$D$5:$E$210,2,FALSE))),IF(VLOOKUP($C943,' REACH Bilaga 59_update'!$C$5:$E$210,3,FALSE)="",NA(),VLOOKUP($C943,' REACH Bilaga 59_update'!$C$5:$E$210,3,FALSE)))</f>
        <v>#N/A</v>
      </c>
      <c r="P943" s="76" t="e">
        <f>IF(C943="-",IF(A943="-",IFERROR(VLOOKUP($D943,' REACH Bilaga 59_update'!$A$5:$F$210,MATCH(Sammanfattning!P$1,' REACH Bilaga 59_update'!$A$4:$F$4,0),FALSE),VLOOKUP($D943,'REACH Bilaga XIV_update'!$A$4:$H$110,MATCH(Sammanfattning!P$1,'REACH Bilaga XIV_update'!$A$4:$H$4,0),FALSE)),IFERROR(VLOOKUP($A943,' REACH Bilaga 59_update'!$D$5:$F$210,MATCH(Sammanfattning!P$1,' REACH Bilaga 59_update'!$D$4:$F$4,0),FALSE),VLOOKUP($A943,'REACH Bilaga XIV_update'!$D$4:$H$110,MATCH(Sammanfattning!P$1,'REACH Bilaga XIV_update'!$D$4:$H$4,0),FALSE))),IFERROR(VLOOKUP($C943,' REACH Bilaga 59_update'!$C$5:$F$210,MATCH(Sammanfattning!P$1,' REACH Bilaga 59_update'!$C$4:$F$4,0),FALSE),VLOOKUP($C943,'REACH Bilaga XIV_update'!$C$4:$H$110,MATCH(Sammanfattning!P$1,'REACH Bilaga XIV_update'!$C$4:$H$4,0),FALSE)))</f>
        <v>#N/A</v>
      </c>
      <c r="Q943" s="76" t="e">
        <f>IF($C943="-",IF($A943="-",IF(VLOOKUP($D943,'REACH Bilaga XIV_update'!$A$5:$I$110,9,FALSE)="",NA(),VLOOKUP($D943,'REACH Bilaga XIV_update'!$A$5:$I$110,9,FALSE)),IF(VLOOKUP($A943,'REACH Bilaga XIV_update'!$D$5:$I$110,6,FALSE)="",NA(),VLOOKUP($A943,'REACH Bilaga XIV_update'!$D$5:$I$110,6,FALSE))),IF(VLOOKUP($C943,'REACH Bilaga XIV_update'!$C$5:$I$110,7,FALSE)="",NA(),VLOOKUP($C943,'REACH Bilaga XIV_update'!$C$5:$I$110,7,FALSE)))</f>
        <v>#N/A</v>
      </c>
      <c r="R943" s="76" t="e">
        <f>IF($C943="-",IF($A943="-",IF(VLOOKUP($D943,CoRAP_update!$A$5:$O$376,15,FALSE)="",NA(),VLOOKUP($D943,CoRAP_update!$A$5:$O$376,15,FALSE)),IF(VLOOKUP($A943,CoRAP_update!$D$5:$O$376,12,FALSE)="",NA(),VLOOKUP($A943,CoRAP_update!$D$5:$O$376,12,FALSE))),IF(VLOOKUP($C943,CoRAP_update!$C$5:$O$376,13,FALSE)="",NA(),VLOOKUP($C943,CoRAP_update!$C$5:$O$376,13,FALSE)))</f>
        <v>#N/A</v>
      </c>
      <c r="S943" s="144" t="str">
        <f>IF($C943="-",IF($A943="-",VLOOKUP($D943,CoRAP_update!$A$5:$J$376,MATCH(Sammanfattning!S$1,CoRAP_update!$A$4:$J$4,0),FALSE),VLOOKUP($A943,CoRAP_update!$D$5:$J$376,MATCH(Sammanfattning!S$1,CoRAP_update!$D$4:$J$4,0),FALSE)),VLOOKUP($C943,CoRAP_update!$C$5:$J$376,MATCH(Sammanfattning!S$1,CoRAP_update!$C$4:$J$4,0),FALSE))</f>
        <v>Suspected Carcinogenic#Suspected Mutagenic#Exposure of workers#Wide dispersive use</v>
      </c>
      <c r="T943" s="76" t="e">
        <f>IF($A943="-",VLOOKUP($D943,EDC_update!$C$2:$F$450,4,FALSE),VLOOKUP($A943,EDC_update!$B$2:$F$450,5,FALSE))</f>
        <v>#N/A</v>
      </c>
      <c r="V943" s="78">
        <f>IF(IFERROR(SEARCH("PBT",P943),99)=99,IF(IFERROR(SEARCH("suspected PBT",S943),99)=99,IF(IFERROR(SEARCH("concluded to be PBT",K943),99)=99,IF(IFERROR(SEARCH("PBT",S943),99)=99,IF(IFERROR(SEARCH("PBT cand",L943),99)=99,IF(IFERROR(SEARCH("PBT",L943),99)=99,IF(IFERROR(SEARCH("persistent, bioackumulative and toxic properties",K943),99)=99,0,Scoring!$E$3),Scoring!$E$3),Scoring!$E$7),Scoring!$E$3),Scoring!$E$5),Scoring!$E$6),Scoring!$E$3)</f>
        <v>0</v>
      </c>
      <c r="W943" s="78">
        <f>IF(IFERROR(SEARCH("vPvB",P943),99)=99,IF(IFERROR(SEARCH("suspected pbt/vPvB",S943),99)=99,IF(IFERROR(SEARCH("vPvB",S943),99)=99,IF(IFERROR(SEARCH("concluded to be a vPvB",S943),99)=99,IF(IFERROR(SEARCH("identified as vPvB",K943),99)=99,IF(IFERROR(SEARCH("concluded to be a vPvB",K943),99)=99,IF(IFERROR(SEARCH("concluded to be both pbt and vPvB",S943),99)=99,IF(IFERROR(SEARCH("concluded to be both pbt and vPvB",K943),99)=99,0,Scoring!$E$5),Scoring!$E$5),Scoring!$E$5),Scoring!$E$5),Scoring!$E$5),Scoring!$E$4),Scoring!$E$6),Scoring!$E$4)</f>
        <v>0</v>
      </c>
      <c r="X943" s="78">
        <f>IF(IFERROR(SEARCH("H410",N943),99)=99,IF(IFERROR(SEARCH("H410",O943),99)=99,IF(IFERROR(SEARCH("H410",Q943),99)=99,IF(IFERROR(SEARCH("H410",M943),99)=99,IF(IFERROR(SEARCH("H410",R943),99)=99,IF(IFERROR(SEARCH("H411",N943),99)=99,IF(IFERROR(SEARCH("H411",O943),99)=99,IF(IFERROR(SEARCH("H411",Q943),99)=99,IF(IFERROR(SEARCH("H411",M943),99)=99,IF(IFERROR(SEARCH("H411",R943),99)=99,IF(IFERROR(SEARCH("H413",N943),99)=99,IF(IFERROR(SEARCH("H413",O943),99)=99,IF(IFERROR(SEARCH("H413",Q943),99)=99,IF(IFERROR(SEARCH("H413",M943),99)=99,IF(IFERROR(SEARCH("H413",R943),99)=99,IF(IFERROR(SEARCH("H412",N943),99)=99,IF(IFERROR(SEARCH("H412",O943),99)=99,IF(IFERROR(SEARCH("H412",Q943),99)=99,IF(IFERROR(SEARCH("H412",M943),99)=99,IF(IFERROR(SEARCH("H412",R943),99)=99,0,Scoring!$E$2),Scoring!$E$2),Scoring!$E$2),Scoring!$E$2),Scoring!$E$2),Scoring!$E$2),Scoring!$E$2),Scoring!$E$2),Scoring!$E$2),Scoring!$E$2),Scoring!$E$2),Scoring!$E$2),Scoring!$E$2),Scoring!$E$2),Scoring!$E$2),Scoring!$E$2),Scoring!$E$2),Scoring!$E$2),Scoring!$E$2),Scoring!$E$2)</f>
        <v>0</v>
      </c>
      <c r="Y943" s="78">
        <f>IF(IFERROR(SEARCH("CMR",K943),99)=99,IF(IFERROR(SEARCH("Suspected CMR",S943),99)=99,IF(IFERROR(SEARCH("CMR",S943),99)=99,0,Scoring!$E$8),Scoring!$E$9),Scoring!$E$8)</f>
        <v>0</v>
      </c>
      <c r="Z943" s="78">
        <f>IF(IFERROR(SEARCH("H350",N943),99)=99,IF(IFERROR(SEARCH("H350",O943),99)=99,IF(IFERROR(SEARCH("H350",Q943),99)=99,IF(IFERROR(SEARCH("H350",M943),99)=99,IF(IFERROR(SEARCH("H350",R943),99)=99,IF(IFERROR(SEARCH("H351",N943),99)=99,IF(IFERROR(SEARCH("H351",O943),99)=99,IF(IFERROR(SEARCH("H351",Q943),99)=99,IF(IFERROR(SEARCH("H351",M943),99)=99,IF(IFERROR(SEARCH("H351",R943),99)=99,IF(IFERROR(SEARCH("carcinogenic",P943),99)=99,IF(IFERROR(SEARCH("suspected carcinogenic",S943),99)=99,0,Scoring!$E$12),Scoring!$E$11),Scoring!$E$10),Scoring!$E$10),Scoring!$E$10),Scoring!$E$10),Scoring!$E$10),Scoring!$E$10),Scoring!$E$10),Scoring!$E$10),Scoring!$E$10),Scoring!$E$10)</f>
        <v>0.7</v>
      </c>
      <c r="AA943" s="78">
        <f>IF(IFERROR(SEARCH("H340",N943),99)=99,IF(IFERROR(SEARCH("H340",O943),99)=99,IF(IFERROR(SEARCH("H340",Q943),99)=99,IF(IFERROR(SEARCH("H340",M943),99)=99,IF(IFERROR(SEARCH("H340",R943),99)=99,IF(IFERROR(SEARCH("H341",N943),99)=99,IF(IFERROR(SEARCH("H341",O943),99)=99,IF(IFERROR(SEARCH("H341",Q943),99)=99,IF(IFERROR(SEARCH("H341",M943),99)=99,IF(IFERROR(SEARCH("H341",R943),99)=99,IF(IFERROR(SEARCH("mutagenic",P943),99)=99,IF(IFERROR(SEARCH("suspected mutagenic",S943),99)=99,0,Scoring!$E$15),Scoring!$E$14),Scoring!$E$13),Scoring!$E$13),Scoring!$E$13),Scoring!$E$13),Scoring!$E$13),Scoring!$E$13),Scoring!$E$13),Scoring!$E$13),Scoring!$E$13),Scoring!$E$13)</f>
        <v>0.7</v>
      </c>
      <c r="AB943" s="78">
        <f>IF(IFERROR(SEARCH("H360",N943),99)=99,IF(IFERROR(SEARCH("H360",O943),99)=99,IF(IFERROR(SEARCH("H360",Q943),99)=99,IF(IFERROR(SEARCH("H360",M943),99)=99,IF(IFERROR(SEARCH("H360",R943),99)=99,IF(IFERROR(SEARCH("H361",N943),99)=99,IF(IFERROR(SEARCH("H361",O943),99)=99,IF(IFERROR(SEARCH("H361",Q943),99)=99,IF(IFERROR(SEARCH("H361",M943),99)=99,IF(IFERROR(SEARCH("H361",R943),99)=99,IF(IFERROR(SEARCH("reproduction",P943),99)=99,IF(IFERROR(SEARCH("suspected reprotoxic",S943),99)=99,IF(IFERROR(SEARCH("reprotoxic",S943),99)=99,IF(IFERROR(SEARCH("reprotoxic",K943),99)=99,0,Scoring!$E$18),Scoring!$E$18),Scoring!$E$19),Scoring!$E$17),Scoring!$E$16),Scoring!$E$16),Scoring!$E$16),Scoring!$E$16),Scoring!$E$16),Scoring!$E$16),Scoring!$E$16),Scoring!$E$16),Scoring!$E$16),Scoring!$E$16)</f>
        <v>0</v>
      </c>
      <c r="AC943" s="78">
        <f>IF(IFERROR(SEARCH("57f",L943),99)=99,IF(IFERROR(SEARCH("57(f)",P943),99)=99,0,Scoring!$E$20),Scoring!$E$20)</f>
        <v>0</v>
      </c>
      <c r="AD943" s="78">
        <f>IF(IFERROR(SEARCH("CAT1",T943),99)=99,IF(IFERROR(SEARCH("CAT2",T943),99)=99,IF(IFERROR(SEARCH("CAT3",T943),99)=99,IF(IFERROR(SEARCH("concluded to be endocrine",K943),99)=99,IF(IFERROR(SEARCH("categorised as endocrine",K943),99)=99,IF(IFERROR(SEARCH("endocrine disrupting",P943),99)=99,IF(IFERROR(SEARCH("endocrine disrupting",K943),99)=99,IF(IFERROR(SEARCH("suspected endocrine",S943),99)=99,IF(IFERROR(SEARCH("potential endocrine",S943),99)=99,0,Scoring!$E$25),Scoring!$E$25),Scoring!$E$24),Scoring!$E$24),Scoring!$E$24),Scoring!$E$24),Scoring!$E$23),Scoring!$E$22),Scoring!$E$21)</f>
        <v>0</v>
      </c>
      <c r="AE943" s="78">
        <f>IF(IFERROR(SEARCH("suspected sensitiser",S943),99)=99,IF(IFERROR(SEARCH("sensitiser",S943),99)=99,IF(IFERROR(SEARCH("other hazard based concern",S943),99)=99,0,Scoring!$E$28),Scoring!$E$26),Scoring!$E$27)</f>
        <v>0</v>
      </c>
      <c r="AF943" s="78">
        <f>IF(IFERROR(M943,1)=1,IF(IFERROR(N943,1)=1,IF(IFERROR(O943,1)=1,IF(IFERROR(Q943,1)=1,IF(IFERROR(R943,1)=1,IF(IFERROR(T943,1)=1,IF(IFERROR(K943,1)=1,IF(IFERROR(P943,1)=1,IF(IFERROR(S943,1)=1,Scoring!$E$29,0),0),0),0),0),0),0),0),0)</f>
        <v>0</v>
      </c>
      <c r="AG943" s="78">
        <f t="shared" si="69"/>
        <v>1.4</v>
      </c>
      <c r="AI943" s="93"/>
      <c r="AJ943" s="94"/>
      <c r="AK943" s="76"/>
      <c r="AL943" s="75"/>
      <c r="AN943" s="79"/>
      <c r="AO943" s="79"/>
      <c r="AP943" s="79"/>
      <c r="AQ943" s="79"/>
      <c r="AR943" s="79"/>
      <c r="AS943" s="78"/>
      <c r="AU943" s="79">
        <f>IF(IFERROR(F943,99)=99,IF(IFERROR(G943,99)=99,IF(IFERROR(H943,99)=99,IF(IFERROR(I943,99)=99,IF(IFERROR(E943,99)=99,IF(IFERROR(J943,99)=99,0,Scoring!$B$7),Scoring!$B$3),Scoring!$B$2),Scoring!$B$6),Scoring!$B$5),Scoring!$B$4)</f>
        <v>0.5</v>
      </c>
      <c r="AV943" s="78">
        <f t="shared" si="70"/>
        <v>0.7</v>
      </c>
      <c r="AW943" s="78"/>
      <c r="AX943" s="66"/>
      <c r="AY943" s="78"/>
      <c r="AZ943" s="76"/>
      <c r="BA943" s="76"/>
      <c r="BB943" s="76"/>
    </row>
    <row r="944" spans="1:54" x14ac:dyDescent="0.25">
      <c r="A944" s="77" t="s">
        <v>5189</v>
      </c>
      <c r="B944" s="76" t="str">
        <f t="shared" si="73"/>
        <v>234-126-4</v>
      </c>
      <c r="C944" s="77" t="s">
        <v>5188</v>
      </c>
      <c r="D944" s="77" t="s">
        <v>5187</v>
      </c>
      <c r="E944" s="76" t="e">
        <f>IF(C944="-",IF(A944="-",VLOOKUP(D944,'sin-list 180320_update'!$C$2:$C$835,1,FALSE),VLOOKUP(A944,'sin-list 180320_update'!$A$2:$A$835,1,FALSE)),VLOOKUP(C944,'sin-list 180320_update'!$B$2:$B$835,1,FALSE))</f>
        <v>#N/A</v>
      </c>
      <c r="F944" s="76" t="e">
        <f>IF($C944="-",IF($A944="-",VLOOKUP($D944,'REACH Bilaga XVII_update'!$A$5:$A$131,1,FALSE),VLOOKUP($A944,'REACH Bilaga XVII_update'!$C$5:$C$131,1,FALSE)),VLOOKUP($C944,'REACH Bilaga XVII_update'!$B$5:$B$131,1,FALSE))</f>
        <v>#N/A</v>
      </c>
      <c r="G944" s="76" t="e">
        <f>IF($C944="-",IF($A944="-",VLOOKUP($D944,' REACH Bilaga 59_update'!$A$5:$A$210,1,FALSE),VLOOKUP($A944,' REACH Bilaga 59_update'!$D$5:$D$210,1,FALSE)),VLOOKUP($C944,' REACH Bilaga 59_update'!$C$5:$C$210,1,FALSE))</f>
        <v>#N/A</v>
      </c>
      <c r="H944" s="76" t="e">
        <f>IF($C944="-",IF($A944="-",VLOOKUP($D944,'REACH Bilaga XIV_update'!$A$5:$A$110,1,FALSE),VLOOKUP($A944,'REACH Bilaga XIV_update'!$D$5:$D$110,1,FALSE)),VLOOKUP($C944,'REACH Bilaga XIV_update'!$C$5:$C$110,1,FALSE))</f>
        <v>#N/A</v>
      </c>
      <c r="I944" s="76" t="str">
        <f>IF($C944="-",IF($A944="-",VLOOKUP($D944,CoRAP_update!$A$5:$A$376,1,FALSE),VLOOKUP($A944,CoRAP_update!$D$5:$D$376,1,FALSE)),VLOOKUP($C944,CoRAP_update!$C$5:$C$376,1,FALSE))</f>
        <v>234-126-4</v>
      </c>
      <c r="J944" s="76" t="e">
        <f>IF($C944="-",IF($A944="-",VLOOKUP($D944,EDC_update!$C$2:$C$450,1,FALSE),VLOOKUP($A944,EDC_update!$B$2:$B$450,1,FALSE)),VLOOKUP($C944,EDC_update!$L$2:$L$450,1,FALSE))</f>
        <v>#N/A</v>
      </c>
      <c r="K944" s="76" t="e">
        <f>IF($C944="-",IF($A944="-",IF(VLOOKUP($D944,'sin-list 180320_update'!$C$2:$S$835,3,FALSE)="",NA(),VLOOKUP($D944,'sin-list 180320_update'!$C$2:$S$835,3,FALSE)),IF(VLOOKUP($A944,'sin-list 180320_update'!$A$2:$S$835,5,FALSE)="",NA(),VLOOKUP($A944,'sin-list 180320_update'!$A$2:$S$835,5,FALSE))),IF(VLOOKUP($C944,'sin-list 180320_update'!$B$2:$S$835,4,FALSE)="",NA(),VLOOKUP($C944,'sin-list 180320_update'!$B$2:$S$835,4,FALSE)))</f>
        <v>#N/A</v>
      </c>
      <c r="L944" s="76" t="e">
        <f>IF($C944="-",IF($A944="-",VLOOKUP($D944,'sin-list 180320_update'!$C$2:$S$835,6,FALSE),VLOOKUP($A944,'sin-list 180320_update'!$A$2:$S$835,8,FALSE)),VLOOKUP($C944,'sin-list 180320_update'!$B$2:$S$835,7,FALSE))</f>
        <v>#N/A</v>
      </c>
      <c r="M944" s="76" t="e">
        <f>IF($C944="-",IF($A944="-",IF(VLOOKUP($D944,'sin-list 180320_update'!$C$2:$S$835,8,FALSE)="",NA(),VLOOKUP($D944,'sin-list 180320_update'!$C$2:$S$835,8,FALSE)),IF(VLOOKUP($A944,'sin-list 180320_update'!$A$2:$S$835,10,FALSE)="",NA(),VLOOKUP($A944,'sin-list 180320_update'!$A$2:$S$835,10,FALSE))),IF(VLOOKUP($C944,'sin-list 180320_update'!$B$2:$S$835,9,FALSE)="",NA(),VLOOKUP($C944,'sin-list 180320_update'!$B$2:$S$835,9,FALSE)))</f>
        <v>#N/A</v>
      </c>
      <c r="N944" s="76" t="e">
        <f>IF($C944="-",IF($A944="-",IF(VLOOKUP($D944,'REACH Bilaga XVII_update'!$A$5:$E$131,4,FALSE)="",NA(),VLOOKUP($D944,'REACH Bilaga XVII_update'!$A$5:$E$131,4,FALSE)),IF(VLOOKUP($A944,'REACH Bilaga XVII_update'!$C$5:$D$131,2,FALSE)="",NA(),VLOOKUP($A944,'REACH Bilaga XVII_update'!$C$5:$D$131,2,FALSE))),IF(VLOOKUP($C944,'REACH Bilaga XVII_update'!$B$5:$D$131,3,FALSE)="",NA(),VLOOKUP($C944,'REACH Bilaga XVII_update'!$B$5:$D$131,3,FALSE)))</f>
        <v>#N/A</v>
      </c>
      <c r="O944" s="76" t="e">
        <f>IF($C944="-",IF($A944="-",IF(VLOOKUP($D944,' REACH Bilaga 59_update'!$A$5:$E$210,5,FALSE)="",NA(),VLOOKUP($D944,' REACH Bilaga 59_update'!$A$5:$E$210,5,FALSE)),IF(VLOOKUP($A944,' REACH Bilaga 59_update'!$D$5:$E$210,2,FALSE)="",NA(),VLOOKUP($A944,' REACH Bilaga 59_update'!$D$5:$E$210,2,FALSE))),IF(VLOOKUP($C944,' REACH Bilaga 59_update'!$C$5:$E$210,3,FALSE)="",NA(),VLOOKUP($C944,' REACH Bilaga 59_update'!$C$5:$E$210,3,FALSE)))</f>
        <v>#N/A</v>
      </c>
      <c r="P944" s="76" t="e">
        <f>IF(C944="-",IF(A944="-",IFERROR(VLOOKUP($D944,' REACH Bilaga 59_update'!$A$5:$F$210,MATCH(Sammanfattning!P$1,' REACH Bilaga 59_update'!$A$4:$F$4,0),FALSE),VLOOKUP($D944,'REACH Bilaga XIV_update'!$A$4:$H$110,MATCH(Sammanfattning!P$1,'REACH Bilaga XIV_update'!$A$4:$H$4,0),FALSE)),IFERROR(VLOOKUP($A944,' REACH Bilaga 59_update'!$D$5:$F$210,MATCH(Sammanfattning!P$1,' REACH Bilaga 59_update'!$D$4:$F$4,0),FALSE),VLOOKUP($A944,'REACH Bilaga XIV_update'!$D$4:$H$110,MATCH(Sammanfattning!P$1,'REACH Bilaga XIV_update'!$D$4:$H$4,0),FALSE))),IFERROR(VLOOKUP($C944,' REACH Bilaga 59_update'!$C$5:$F$210,MATCH(Sammanfattning!P$1,' REACH Bilaga 59_update'!$C$4:$F$4,0),FALSE),VLOOKUP($C944,'REACH Bilaga XIV_update'!$C$4:$H$110,MATCH(Sammanfattning!P$1,'REACH Bilaga XIV_update'!$C$4:$H$4,0),FALSE)))</f>
        <v>#N/A</v>
      </c>
      <c r="Q944" s="76" t="e">
        <f>IF($C944="-",IF($A944="-",IF(VLOOKUP($D944,'REACH Bilaga XIV_update'!$A$5:$I$110,9,FALSE)="",NA(),VLOOKUP($D944,'REACH Bilaga XIV_update'!$A$5:$I$110,9,FALSE)),IF(VLOOKUP($A944,'REACH Bilaga XIV_update'!$D$5:$I$110,6,FALSE)="",NA(),VLOOKUP($A944,'REACH Bilaga XIV_update'!$D$5:$I$110,6,FALSE))),IF(VLOOKUP($C944,'REACH Bilaga XIV_update'!$C$5:$I$110,7,FALSE)="",NA(),VLOOKUP($C944,'REACH Bilaga XIV_update'!$C$5:$I$110,7,FALSE)))</f>
        <v>#N/A</v>
      </c>
      <c r="R944" s="76" t="str">
        <f>IF($C944="-",IF($A944="-",IF(VLOOKUP($D944,CoRAP_update!$A$5:$O$376,15,FALSE)="",NA(),VLOOKUP($D944,CoRAP_update!$A$5:$O$376,15,FALSE)),IF(VLOOKUP($A944,CoRAP_update!$D$5:$O$376,12,FALSE)="",NA(),VLOOKUP($A944,CoRAP_update!$D$5:$O$376,12,FALSE))),IF(VLOOKUP($C944,CoRAP_update!$C$5:$O$376,13,FALSE)="",NA(),VLOOKUP($C944,CoRAP_update!$C$5:$O$376,13,FALSE)))</f>
        <v>H270
H330
H314</v>
      </c>
      <c r="S944" s="144" t="str">
        <f>IF($C944="-",IF($A944="-",VLOOKUP($D944,CoRAP_update!$A$5:$J$376,MATCH(Sammanfattning!S$1,CoRAP_update!$A$4:$J$4,0),FALSE),VLOOKUP($A944,CoRAP_update!$D$5:$J$376,MATCH(Sammanfattning!S$1,CoRAP_update!$D$4:$J$4,0),FALSE)),VLOOKUP($C944,CoRAP_update!$C$5:$J$376,MATCH(Sammanfattning!S$1,CoRAP_update!$C$4:$J$4,0),FALSE))</f>
        <v>Suspected Mutagenic#Suspected Reprotoxic#Exposure of workers#High RCR</v>
      </c>
      <c r="T944" s="76" t="e">
        <f>IF($A944="-",VLOOKUP($D944,EDC_update!$C$2:$F$450,4,FALSE),VLOOKUP($A944,EDC_update!$B$2:$F$450,5,FALSE))</f>
        <v>#N/A</v>
      </c>
      <c r="V944" s="78">
        <f>IF(IFERROR(SEARCH("PBT",P944),99)=99,IF(IFERROR(SEARCH("suspected PBT",S944),99)=99,IF(IFERROR(SEARCH("concluded to be PBT",K944),99)=99,IF(IFERROR(SEARCH("PBT",S944),99)=99,IF(IFERROR(SEARCH("PBT cand",L944),99)=99,IF(IFERROR(SEARCH("PBT",L944),99)=99,IF(IFERROR(SEARCH("persistent, bioackumulative and toxic properties",K944),99)=99,0,Scoring!$E$3),Scoring!$E$3),Scoring!$E$7),Scoring!$E$3),Scoring!$E$5),Scoring!$E$6),Scoring!$E$3)</f>
        <v>0</v>
      </c>
      <c r="W944" s="78">
        <f>IF(IFERROR(SEARCH("vPvB",P944),99)=99,IF(IFERROR(SEARCH("suspected pbt/vPvB",S944),99)=99,IF(IFERROR(SEARCH("vPvB",S944),99)=99,IF(IFERROR(SEARCH("concluded to be a vPvB",S944),99)=99,IF(IFERROR(SEARCH("identified as vPvB",K944),99)=99,IF(IFERROR(SEARCH("concluded to be a vPvB",K944),99)=99,IF(IFERROR(SEARCH("concluded to be both pbt and vPvB",S944),99)=99,IF(IFERROR(SEARCH("concluded to be both pbt and vPvB",K944),99)=99,0,Scoring!$E$5),Scoring!$E$5),Scoring!$E$5),Scoring!$E$5),Scoring!$E$5),Scoring!$E$4),Scoring!$E$6),Scoring!$E$4)</f>
        <v>0</v>
      </c>
      <c r="X944" s="78">
        <f>IF(IFERROR(SEARCH("H410",N944),99)=99,IF(IFERROR(SEARCH("H410",O944),99)=99,IF(IFERROR(SEARCH("H410",Q944),99)=99,IF(IFERROR(SEARCH("H410",M944),99)=99,IF(IFERROR(SEARCH("H410",R944),99)=99,IF(IFERROR(SEARCH("H411",N944),99)=99,IF(IFERROR(SEARCH("H411",O944),99)=99,IF(IFERROR(SEARCH("H411",Q944),99)=99,IF(IFERROR(SEARCH("H411",M944),99)=99,IF(IFERROR(SEARCH("H411",R944),99)=99,IF(IFERROR(SEARCH("H413",N944),99)=99,IF(IFERROR(SEARCH("H413",O944),99)=99,IF(IFERROR(SEARCH("H413",Q944),99)=99,IF(IFERROR(SEARCH("H413",M944),99)=99,IF(IFERROR(SEARCH("H413",R944),99)=99,IF(IFERROR(SEARCH("H412",N944),99)=99,IF(IFERROR(SEARCH("H412",O944),99)=99,IF(IFERROR(SEARCH("H412",Q944),99)=99,IF(IFERROR(SEARCH("H412",M944),99)=99,IF(IFERROR(SEARCH("H412",R944),99)=99,0,Scoring!$E$2),Scoring!$E$2),Scoring!$E$2),Scoring!$E$2),Scoring!$E$2),Scoring!$E$2),Scoring!$E$2),Scoring!$E$2),Scoring!$E$2),Scoring!$E$2),Scoring!$E$2),Scoring!$E$2),Scoring!$E$2),Scoring!$E$2),Scoring!$E$2),Scoring!$E$2),Scoring!$E$2),Scoring!$E$2),Scoring!$E$2),Scoring!$E$2)</f>
        <v>0</v>
      </c>
      <c r="Y944" s="78">
        <f>IF(IFERROR(SEARCH("CMR",K944),99)=99,IF(IFERROR(SEARCH("Suspected CMR",S944),99)=99,IF(IFERROR(SEARCH("CMR",S944),99)=99,0,Scoring!$E$8),Scoring!$E$9),Scoring!$E$8)</f>
        <v>0</v>
      </c>
      <c r="Z944" s="78">
        <f>IF(IFERROR(SEARCH("H350",N944),99)=99,IF(IFERROR(SEARCH("H350",O944),99)=99,IF(IFERROR(SEARCH("H350",Q944),99)=99,IF(IFERROR(SEARCH("H350",M944),99)=99,IF(IFERROR(SEARCH("H350",R944),99)=99,IF(IFERROR(SEARCH("H351",N944),99)=99,IF(IFERROR(SEARCH("H351",O944),99)=99,IF(IFERROR(SEARCH("H351",Q944),99)=99,IF(IFERROR(SEARCH("H351",M944),99)=99,IF(IFERROR(SEARCH("H351",R944),99)=99,IF(IFERROR(SEARCH("carcinogenic",P944),99)=99,IF(IFERROR(SEARCH("suspected carcinogenic",S944),99)=99,0,Scoring!$E$12),Scoring!$E$11),Scoring!$E$10),Scoring!$E$10),Scoring!$E$10),Scoring!$E$10),Scoring!$E$10),Scoring!$E$10),Scoring!$E$10),Scoring!$E$10),Scoring!$E$10),Scoring!$E$10)</f>
        <v>0</v>
      </c>
      <c r="AA944" s="78">
        <f>IF(IFERROR(SEARCH("H340",N944),99)=99,IF(IFERROR(SEARCH("H340",O944),99)=99,IF(IFERROR(SEARCH("H340",Q944),99)=99,IF(IFERROR(SEARCH("H340",M944),99)=99,IF(IFERROR(SEARCH("H340",R944),99)=99,IF(IFERROR(SEARCH("H341",N944),99)=99,IF(IFERROR(SEARCH("H341",O944),99)=99,IF(IFERROR(SEARCH("H341",Q944),99)=99,IF(IFERROR(SEARCH("H341",M944),99)=99,IF(IFERROR(SEARCH("H341",R944),99)=99,IF(IFERROR(SEARCH("mutagenic",P944),99)=99,IF(IFERROR(SEARCH("suspected mutagenic",S944),99)=99,0,Scoring!$E$15),Scoring!$E$14),Scoring!$E$13),Scoring!$E$13),Scoring!$E$13),Scoring!$E$13),Scoring!$E$13),Scoring!$E$13),Scoring!$E$13),Scoring!$E$13),Scoring!$E$13),Scoring!$E$13)</f>
        <v>0.7</v>
      </c>
      <c r="AB944" s="78">
        <f>IF(IFERROR(SEARCH("H360",N944),99)=99,IF(IFERROR(SEARCH("H360",O944),99)=99,IF(IFERROR(SEARCH("H360",Q944),99)=99,IF(IFERROR(SEARCH("H360",M944),99)=99,IF(IFERROR(SEARCH("H360",R944),99)=99,IF(IFERROR(SEARCH("H361",N944),99)=99,IF(IFERROR(SEARCH("H361",O944),99)=99,IF(IFERROR(SEARCH("H361",Q944),99)=99,IF(IFERROR(SEARCH("H361",M944),99)=99,IF(IFERROR(SEARCH("H361",R944),99)=99,IF(IFERROR(SEARCH("reproduction",P944),99)=99,IF(IFERROR(SEARCH("suspected reprotoxic",S944),99)=99,IF(IFERROR(SEARCH("reprotoxic",S944),99)=99,IF(IFERROR(SEARCH("reprotoxic",K944),99)=99,0,Scoring!$E$18),Scoring!$E$18),Scoring!$E$19),Scoring!$E$17),Scoring!$E$16),Scoring!$E$16),Scoring!$E$16),Scoring!$E$16),Scoring!$E$16),Scoring!$E$16),Scoring!$E$16),Scoring!$E$16),Scoring!$E$16),Scoring!$E$16)</f>
        <v>0.7</v>
      </c>
      <c r="AC944" s="78">
        <f>IF(IFERROR(SEARCH("57f",L944),99)=99,IF(IFERROR(SEARCH("57(f)",P944),99)=99,0,Scoring!$E$20),Scoring!$E$20)</f>
        <v>0</v>
      </c>
      <c r="AD944" s="78">
        <f>IF(IFERROR(SEARCH("CAT1",T944),99)=99,IF(IFERROR(SEARCH("CAT2",T944),99)=99,IF(IFERROR(SEARCH("CAT3",T944),99)=99,IF(IFERROR(SEARCH("concluded to be endocrine",K944),99)=99,IF(IFERROR(SEARCH("categorised as endocrine",K944),99)=99,IF(IFERROR(SEARCH("endocrine disrupting",P944),99)=99,IF(IFERROR(SEARCH("endocrine disrupting",K944),99)=99,IF(IFERROR(SEARCH("suspected endocrine",S944),99)=99,IF(IFERROR(SEARCH("potential endocrine",S944),99)=99,0,Scoring!$E$25),Scoring!$E$25),Scoring!$E$24),Scoring!$E$24),Scoring!$E$24),Scoring!$E$24),Scoring!$E$23),Scoring!$E$22),Scoring!$E$21)</f>
        <v>0</v>
      </c>
      <c r="AE944" s="78">
        <f>IF(IFERROR(SEARCH("suspected sensitiser",S944),99)=99,IF(IFERROR(SEARCH("sensitiser",S944),99)=99,IF(IFERROR(SEARCH("other hazard based concern",S944),99)=99,0,Scoring!$E$28),Scoring!$E$26),Scoring!$E$27)</f>
        <v>0</v>
      </c>
      <c r="AF944" s="78">
        <f>IF(IFERROR(M944,1)=1,IF(IFERROR(N944,1)=1,IF(IFERROR(O944,1)=1,IF(IFERROR(Q944,1)=1,IF(IFERROR(R944,1)=1,IF(IFERROR(T944,1)=1,IF(IFERROR(K944,1)=1,IF(IFERROR(P944,1)=1,IF(IFERROR(S944,1)=1,Scoring!$E$29,0),0),0),0),0),0),0),0),0)</f>
        <v>0</v>
      </c>
      <c r="AG944" s="78">
        <f t="shared" si="69"/>
        <v>1.4</v>
      </c>
      <c r="AI944" s="93"/>
      <c r="AJ944" s="94"/>
      <c r="AK944" s="76"/>
      <c r="AL944" s="75"/>
      <c r="AN944" s="79"/>
      <c r="AO944" s="79"/>
      <c r="AP944" s="79"/>
      <c r="AQ944" s="79"/>
      <c r="AR944" s="79"/>
      <c r="AS944" s="78"/>
      <c r="AU944" s="79">
        <f>IF(IFERROR(F944,99)=99,IF(IFERROR(G944,99)=99,IF(IFERROR(H944,99)=99,IF(IFERROR(I944,99)=99,IF(IFERROR(E944,99)=99,IF(IFERROR(J944,99)=99,0,Scoring!$B$7),Scoring!$B$3),Scoring!$B$2),Scoring!$B$6),Scoring!$B$5),Scoring!$B$4)</f>
        <v>0.5</v>
      </c>
      <c r="AV944" s="78">
        <f t="shared" si="70"/>
        <v>0.7</v>
      </c>
      <c r="AW944" s="78"/>
      <c r="AX944" s="66"/>
      <c r="AY944" s="78"/>
      <c r="AZ944" s="76"/>
      <c r="BA944" s="76"/>
      <c r="BB944" s="76"/>
    </row>
    <row r="945" spans="1:54" x14ac:dyDescent="0.25">
      <c r="A945" s="77" t="s">
        <v>5350</v>
      </c>
      <c r="B945" s="76" t="str">
        <f t="shared" si="73"/>
        <v>253-057-0</v>
      </c>
      <c r="C945" s="77" t="s">
        <v>5349</v>
      </c>
      <c r="D945" s="77" t="s">
        <v>5348</v>
      </c>
      <c r="E945" s="76" t="e">
        <f>IF(C945="-",IF(A945="-",VLOOKUP(D945,'sin-list 180320_update'!$C$2:$C$835,1,FALSE),VLOOKUP(A945,'sin-list 180320_update'!$A$2:$A$835,1,FALSE)),VLOOKUP(C945,'sin-list 180320_update'!$B$2:$B$835,1,FALSE))</f>
        <v>#N/A</v>
      </c>
      <c r="F945" s="76" t="e">
        <f>IF($C945="-",IF($A945="-",VLOOKUP($D945,'REACH Bilaga XVII_update'!$A$5:$A$131,1,FALSE),VLOOKUP($A945,'REACH Bilaga XVII_update'!$C$5:$C$131,1,FALSE)),VLOOKUP($C945,'REACH Bilaga XVII_update'!$B$5:$B$131,1,FALSE))</f>
        <v>#N/A</v>
      </c>
      <c r="G945" s="76" t="e">
        <f>IF($C945="-",IF($A945="-",VLOOKUP($D945,' REACH Bilaga 59_update'!$A$5:$A$210,1,FALSE),VLOOKUP($A945,' REACH Bilaga 59_update'!$D$5:$D$210,1,FALSE)),VLOOKUP($C945,' REACH Bilaga 59_update'!$C$5:$C$210,1,FALSE))</f>
        <v>#N/A</v>
      </c>
      <c r="H945" s="76" t="e">
        <f>IF($C945="-",IF($A945="-",VLOOKUP($D945,'REACH Bilaga XIV_update'!$A$5:$A$110,1,FALSE),VLOOKUP($A945,'REACH Bilaga XIV_update'!$D$5:$D$110,1,FALSE)),VLOOKUP($C945,'REACH Bilaga XIV_update'!$C$5:$C$110,1,FALSE))</f>
        <v>#N/A</v>
      </c>
      <c r="I945" s="76" t="str">
        <f>IF($C945="-",IF($A945="-",VLOOKUP($D945,CoRAP_update!$A$5:$A$376,1,FALSE),VLOOKUP($A945,CoRAP_update!$D$5:$D$376,1,FALSE)),VLOOKUP($C945,CoRAP_update!$C$5:$C$376,1,FALSE))</f>
        <v>253-057-0</v>
      </c>
      <c r="J945" s="76" t="e">
        <f>IF($C945="-",IF($A945="-",VLOOKUP($D945,EDC_update!$C$2:$C$450,1,FALSE),VLOOKUP($A945,EDC_update!$B$2:$B$450,1,FALSE)),VLOOKUP($C945,EDC_update!$L$2:$L$450,1,FALSE))</f>
        <v>#N/A</v>
      </c>
      <c r="K945" s="76" t="e">
        <f>IF($C945="-",IF($A945="-",IF(VLOOKUP($D945,'sin-list 180320_update'!$C$2:$S$835,3,FALSE)="",NA(),VLOOKUP($D945,'sin-list 180320_update'!$C$2:$S$835,3,FALSE)),IF(VLOOKUP($A945,'sin-list 180320_update'!$A$2:$S$835,5,FALSE)="",NA(),VLOOKUP($A945,'sin-list 180320_update'!$A$2:$S$835,5,FALSE))),IF(VLOOKUP($C945,'sin-list 180320_update'!$B$2:$S$835,4,FALSE)="",NA(),VLOOKUP($C945,'sin-list 180320_update'!$B$2:$S$835,4,FALSE)))</f>
        <v>#N/A</v>
      </c>
      <c r="L945" s="76" t="e">
        <f>IF($C945="-",IF($A945="-",VLOOKUP($D945,'sin-list 180320_update'!$C$2:$S$835,6,FALSE),VLOOKUP($A945,'sin-list 180320_update'!$A$2:$S$835,8,FALSE)),VLOOKUP($C945,'sin-list 180320_update'!$B$2:$S$835,7,FALSE))</f>
        <v>#N/A</v>
      </c>
      <c r="M945" s="76" t="e">
        <f>IF($C945="-",IF($A945="-",IF(VLOOKUP($D945,'sin-list 180320_update'!$C$2:$S$835,8,FALSE)="",NA(),VLOOKUP($D945,'sin-list 180320_update'!$C$2:$S$835,8,FALSE)),IF(VLOOKUP($A945,'sin-list 180320_update'!$A$2:$S$835,10,FALSE)="",NA(),VLOOKUP($A945,'sin-list 180320_update'!$A$2:$S$835,10,FALSE))),IF(VLOOKUP($C945,'sin-list 180320_update'!$B$2:$S$835,9,FALSE)="",NA(),VLOOKUP($C945,'sin-list 180320_update'!$B$2:$S$835,9,FALSE)))</f>
        <v>#N/A</v>
      </c>
      <c r="N945" s="76" t="e">
        <f>IF($C945="-",IF($A945="-",IF(VLOOKUP($D945,'REACH Bilaga XVII_update'!$A$5:$E$131,4,FALSE)="",NA(),VLOOKUP($D945,'REACH Bilaga XVII_update'!$A$5:$E$131,4,FALSE)),IF(VLOOKUP($A945,'REACH Bilaga XVII_update'!$C$5:$D$131,2,FALSE)="",NA(),VLOOKUP($A945,'REACH Bilaga XVII_update'!$C$5:$D$131,2,FALSE))),IF(VLOOKUP($C945,'REACH Bilaga XVII_update'!$B$5:$D$131,3,FALSE)="",NA(),VLOOKUP($C945,'REACH Bilaga XVII_update'!$B$5:$D$131,3,FALSE)))</f>
        <v>#N/A</v>
      </c>
      <c r="O945" s="76" t="e">
        <f>IF($C945="-",IF($A945="-",IF(VLOOKUP($D945,' REACH Bilaga 59_update'!$A$5:$E$210,5,FALSE)="",NA(),VLOOKUP($D945,' REACH Bilaga 59_update'!$A$5:$E$210,5,FALSE)),IF(VLOOKUP($A945,' REACH Bilaga 59_update'!$D$5:$E$210,2,FALSE)="",NA(),VLOOKUP($A945,' REACH Bilaga 59_update'!$D$5:$E$210,2,FALSE))),IF(VLOOKUP($C945,' REACH Bilaga 59_update'!$C$5:$E$210,3,FALSE)="",NA(),VLOOKUP($C945,' REACH Bilaga 59_update'!$C$5:$E$210,3,FALSE)))</f>
        <v>#N/A</v>
      </c>
      <c r="P945" s="76" t="e">
        <f>IF(C945="-",IF(A945="-",IFERROR(VLOOKUP($D945,' REACH Bilaga 59_update'!$A$5:$F$210,MATCH(Sammanfattning!P$1,' REACH Bilaga 59_update'!$A$4:$F$4,0),FALSE),VLOOKUP($D945,'REACH Bilaga XIV_update'!$A$4:$H$110,MATCH(Sammanfattning!P$1,'REACH Bilaga XIV_update'!$A$4:$H$4,0),FALSE)),IFERROR(VLOOKUP($A945,' REACH Bilaga 59_update'!$D$5:$F$210,MATCH(Sammanfattning!P$1,' REACH Bilaga 59_update'!$D$4:$F$4,0),FALSE),VLOOKUP($A945,'REACH Bilaga XIV_update'!$D$4:$H$110,MATCH(Sammanfattning!P$1,'REACH Bilaga XIV_update'!$D$4:$H$4,0),FALSE))),IFERROR(VLOOKUP($C945,' REACH Bilaga 59_update'!$C$5:$F$210,MATCH(Sammanfattning!P$1,' REACH Bilaga 59_update'!$C$4:$F$4,0),FALSE),VLOOKUP($C945,'REACH Bilaga XIV_update'!$C$4:$H$110,MATCH(Sammanfattning!P$1,'REACH Bilaga XIV_update'!$C$4:$H$4,0),FALSE)))</f>
        <v>#N/A</v>
      </c>
      <c r="Q945" s="76" t="e">
        <f>IF($C945="-",IF($A945="-",IF(VLOOKUP($D945,'REACH Bilaga XIV_update'!$A$5:$I$110,9,FALSE)="",NA(),VLOOKUP($D945,'REACH Bilaga XIV_update'!$A$5:$I$110,9,FALSE)),IF(VLOOKUP($A945,'REACH Bilaga XIV_update'!$D$5:$I$110,6,FALSE)="",NA(),VLOOKUP($A945,'REACH Bilaga XIV_update'!$D$5:$I$110,6,FALSE))),IF(VLOOKUP($C945,'REACH Bilaga XIV_update'!$C$5:$I$110,7,FALSE)="",NA(),VLOOKUP($C945,'REACH Bilaga XIV_update'!$C$5:$I$110,7,FALSE)))</f>
        <v>#N/A</v>
      </c>
      <c r="R945" s="76" t="e">
        <f>IF($C945="-",IF($A945="-",IF(VLOOKUP($D945,CoRAP_update!$A$5:$O$376,15,FALSE)="",NA(),VLOOKUP($D945,CoRAP_update!$A$5:$O$376,15,FALSE)),IF(VLOOKUP($A945,CoRAP_update!$D$5:$O$376,12,FALSE)="",NA(),VLOOKUP($A945,CoRAP_update!$D$5:$O$376,12,FALSE))),IF(VLOOKUP($C945,CoRAP_update!$C$5:$O$376,13,FALSE)="",NA(),VLOOKUP($C945,CoRAP_update!$C$5:$O$376,13,FALSE)))</f>
        <v>#N/A</v>
      </c>
      <c r="S945" s="144" t="str">
        <f>IF($C945="-",IF($A945="-",VLOOKUP($D945,CoRAP_update!$A$5:$J$376,MATCH(Sammanfattning!S$1,CoRAP_update!$A$4:$J$4,0),FALSE),VLOOKUP($A945,CoRAP_update!$D$5:$J$376,MATCH(Sammanfattning!S$1,CoRAP_update!$D$4:$J$4,0),FALSE)),VLOOKUP($C945,CoRAP_update!$C$5:$J$376,MATCH(Sammanfattning!S$1,CoRAP_update!$C$4:$J$4,0),FALSE))</f>
        <v>Suspected Carcinogenic#Suspected Mutagenic</v>
      </c>
      <c r="T945" s="76" t="e">
        <f>IF($A945="-",VLOOKUP($D945,EDC_update!$C$2:$F$450,4,FALSE),VLOOKUP($A945,EDC_update!$B$2:$F$450,5,FALSE))</f>
        <v>#N/A</v>
      </c>
      <c r="V945" s="78">
        <f>IF(IFERROR(SEARCH("PBT",P945),99)=99,IF(IFERROR(SEARCH("suspected PBT",S945),99)=99,IF(IFERROR(SEARCH("concluded to be PBT",K945),99)=99,IF(IFERROR(SEARCH("PBT",S945),99)=99,IF(IFERROR(SEARCH("PBT cand",L945),99)=99,IF(IFERROR(SEARCH("PBT",L945),99)=99,IF(IFERROR(SEARCH("persistent, bioackumulative and toxic properties",K945),99)=99,0,Scoring!$E$3),Scoring!$E$3),Scoring!$E$7),Scoring!$E$3),Scoring!$E$5),Scoring!$E$6),Scoring!$E$3)</f>
        <v>0</v>
      </c>
      <c r="W945" s="78">
        <f>IF(IFERROR(SEARCH("vPvB",P945),99)=99,IF(IFERROR(SEARCH("suspected pbt/vPvB",S945),99)=99,IF(IFERROR(SEARCH("vPvB",S945),99)=99,IF(IFERROR(SEARCH("concluded to be a vPvB",S945),99)=99,IF(IFERROR(SEARCH("identified as vPvB",K945),99)=99,IF(IFERROR(SEARCH("concluded to be a vPvB",K945),99)=99,IF(IFERROR(SEARCH("concluded to be both pbt and vPvB",S945),99)=99,IF(IFERROR(SEARCH("concluded to be both pbt and vPvB",K945),99)=99,0,Scoring!$E$5),Scoring!$E$5),Scoring!$E$5),Scoring!$E$5),Scoring!$E$5),Scoring!$E$4),Scoring!$E$6),Scoring!$E$4)</f>
        <v>0</v>
      </c>
      <c r="X945" s="78">
        <f>IF(IFERROR(SEARCH("H410",N945),99)=99,IF(IFERROR(SEARCH("H410",O945),99)=99,IF(IFERROR(SEARCH("H410",Q945),99)=99,IF(IFERROR(SEARCH("H410",M945),99)=99,IF(IFERROR(SEARCH("H410",R945),99)=99,IF(IFERROR(SEARCH("H411",N945),99)=99,IF(IFERROR(SEARCH("H411",O945),99)=99,IF(IFERROR(SEARCH("H411",Q945),99)=99,IF(IFERROR(SEARCH("H411",M945),99)=99,IF(IFERROR(SEARCH("H411",R945),99)=99,IF(IFERROR(SEARCH("H413",N945),99)=99,IF(IFERROR(SEARCH("H413",O945),99)=99,IF(IFERROR(SEARCH("H413",Q945),99)=99,IF(IFERROR(SEARCH("H413",M945),99)=99,IF(IFERROR(SEARCH("H413",R945),99)=99,IF(IFERROR(SEARCH("H412",N945),99)=99,IF(IFERROR(SEARCH("H412",O945),99)=99,IF(IFERROR(SEARCH("H412",Q945),99)=99,IF(IFERROR(SEARCH("H412",M945),99)=99,IF(IFERROR(SEARCH("H412",R945),99)=99,0,Scoring!$E$2),Scoring!$E$2),Scoring!$E$2),Scoring!$E$2),Scoring!$E$2),Scoring!$E$2),Scoring!$E$2),Scoring!$E$2),Scoring!$E$2),Scoring!$E$2),Scoring!$E$2),Scoring!$E$2),Scoring!$E$2),Scoring!$E$2),Scoring!$E$2),Scoring!$E$2),Scoring!$E$2),Scoring!$E$2),Scoring!$E$2),Scoring!$E$2)</f>
        <v>0</v>
      </c>
      <c r="Y945" s="78">
        <f>IF(IFERROR(SEARCH("CMR",K945),99)=99,IF(IFERROR(SEARCH("Suspected CMR",S945),99)=99,IF(IFERROR(SEARCH("CMR",S945),99)=99,0,Scoring!$E$8),Scoring!$E$9),Scoring!$E$8)</f>
        <v>0</v>
      </c>
      <c r="Z945" s="78">
        <f>IF(IFERROR(SEARCH("H350",N945),99)=99,IF(IFERROR(SEARCH("H350",O945),99)=99,IF(IFERROR(SEARCH("H350",Q945),99)=99,IF(IFERROR(SEARCH("H350",M945),99)=99,IF(IFERROR(SEARCH("H350",R945),99)=99,IF(IFERROR(SEARCH("H351",N945),99)=99,IF(IFERROR(SEARCH("H351",O945),99)=99,IF(IFERROR(SEARCH("H351",Q945),99)=99,IF(IFERROR(SEARCH("H351",M945),99)=99,IF(IFERROR(SEARCH("H351",R945),99)=99,IF(IFERROR(SEARCH("carcinogenic",P945),99)=99,IF(IFERROR(SEARCH("suspected carcinogenic",S945),99)=99,0,Scoring!$E$12),Scoring!$E$11),Scoring!$E$10),Scoring!$E$10),Scoring!$E$10),Scoring!$E$10),Scoring!$E$10),Scoring!$E$10),Scoring!$E$10),Scoring!$E$10),Scoring!$E$10),Scoring!$E$10)</f>
        <v>0.7</v>
      </c>
      <c r="AA945" s="78">
        <f>IF(IFERROR(SEARCH("H340",N945),99)=99,IF(IFERROR(SEARCH("H340",O945),99)=99,IF(IFERROR(SEARCH("H340",Q945),99)=99,IF(IFERROR(SEARCH("H340",M945),99)=99,IF(IFERROR(SEARCH("H340",R945),99)=99,IF(IFERROR(SEARCH("H341",N945),99)=99,IF(IFERROR(SEARCH("H341",O945),99)=99,IF(IFERROR(SEARCH("H341",Q945),99)=99,IF(IFERROR(SEARCH("H341",M945),99)=99,IF(IFERROR(SEARCH("H341",R945),99)=99,IF(IFERROR(SEARCH("mutagenic",P945),99)=99,IF(IFERROR(SEARCH("suspected mutagenic",S945),99)=99,0,Scoring!$E$15),Scoring!$E$14),Scoring!$E$13),Scoring!$E$13),Scoring!$E$13),Scoring!$E$13),Scoring!$E$13),Scoring!$E$13),Scoring!$E$13),Scoring!$E$13),Scoring!$E$13),Scoring!$E$13)</f>
        <v>0.7</v>
      </c>
      <c r="AB945" s="78">
        <f>IF(IFERROR(SEARCH("H360",N945),99)=99,IF(IFERROR(SEARCH("H360",O945),99)=99,IF(IFERROR(SEARCH("H360",Q945),99)=99,IF(IFERROR(SEARCH("H360",M945),99)=99,IF(IFERROR(SEARCH("H360",R945),99)=99,IF(IFERROR(SEARCH("H361",N945),99)=99,IF(IFERROR(SEARCH("H361",O945),99)=99,IF(IFERROR(SEARCH("H361",Q945),99)=99,IF(IFERROR(SEARCH("H361",M945),99)=99,IF(IFERROR(SEARCH("H361",R945),99)=99,IF(IFERROR(SEARCH("reproduction",P945),99)=99,IF(IFERROR(SEARCH("suspected reprotoxic",S945),99)=99,IF(IFERROR(SEARCH("reprotoxic",S945),99)=99,IF(IFERROR(SEARCH("reprotoxic",K945),99)=99,0,Scoring!$E$18),Scoring!$E$18),Scoring!$E$19),Scoring!$E$17),Scoring!$E$16),Scoring!$E$16),Scoring!$E$16),Scoring!$E$16),Scoring!$E$16),Scoring!$E$16),Scoring!$E$16),Scoring!$E$16),Scoring!$E$16),Scoring!$E$16)</f>
        <v>0</v>
      </c>
      <c r="AC945" s="78">
        <f>IF(IFERROR(SEARCH("57f",L945),99)=99,IF(IFERROR(SEARCH("57(f)",P945),99)=99,0,Scoring!$E$20),Scoring!$E$20)</f>
        <v>0</v>
      </c>
      <c r="AD945" s="78">
        <f>IF(IFERROR(SEARCH("CAT1",T945),99)=99,IF(IFERROR(SEARCH("CAT2",T945),99)=99,IF(IFERROR(SEARCH("CAT3",T945),99)=99,IF(IFERROR(SEARCH("concluded to be endocrine",K945),99)=99,IF(IFERROR(SEARCH("categorised as endocrine",K945),99)=99,IF(IFERROR(SEARCH("endocrine disrupting",P945),99)=99,IF(IFERROR(SEARCH("endocrine disrupting",K945),99)=99,IF(IFERROR(SEARCH("suspected endocrine",S945),99)=99,IF(IFERROR(SEARCH("potential endocrine",S945),99)=99,0,Scoring!$E$25),Scoring!$E$25),Scoring!$E$24),Scoring!$E$24),Scoring!$E$24),Scoring!$E$24),Scoring!$E$23),Scoring!$E$22),Scoring!$E$21)</f>
        <v>0</v>
      </c>
      <c r="AE945" s="78">
        <f>IF(IFERROR(SEARCH("suspected sensitiser",S945),99)=99,IF(IFERROR(SEARCH("sensitiser",S945),99)=99,IF(IFERROR(SEARCH("other hazard based concern",S945),99)=99,0,Scoring!$E$28),Scoring!$E$26),Scoring!$E$27)</f>
        <v>0</v>
      </c>
      <c r="AF945" s="78">
        <f>IF(IFERROR(M945,1)=1,IF(IFERROR(N945,1)=1,IF(IFERROR(O945,1)=1,IF(IFERROR(Q945,1)=1,IF(IFERROR(R945,1)=1,IF(IFERROR(T945,1)=1,IF(IFERROR(K945,1)=1,IF(IFERROR(P945,1)=1,IF(IFERROR(S945,1)=1,Scoring!$E$29,0),0),0),0),0),0),0),0),0)</f>
        <v>0</v>
      </c>
      <c r="AG945" s="78">
        <f t="shared" si="69"/>
        <v>1.4</v>
      </c>
      <c r="AI945" s="93"/>
      <c r="AJ945" s="94"/>
      <c r="AK945" s="76"/>
      <c r="AL945" s="75"/>
      <c r="AN945" s="79"/>
      <c r="AO945" s="79"/>
      <c r="AP945" s="79"/>
      <c r="AQ945" s="79"/>
      <c r="AR945" s="79"/>
      <c r="AS945" s="78"/>
      <c r="AU945" s="79">
        <f>IF(IFERROR(F945,99)=99,IF(IFERROR(G945,99)=99,IF(IFERROR(H945,99)=99,IF(IFERROR(I945,99)=99,IF(IFERROR(E945,99)=99,IF(IFERROR(J945,99)=99,0,Scoring!$B$7),Scoring!$B$3),Scoring!$B$2),Scoring!$B$6),Scoring!$B$5),Scoring!$B$4)</f>
        <v>0.5</v>
      </c>
      <c r="AV945" s="78">
        <f t="shared" si="70"/>
        <v>0.7</v>
      </c>
      <c r="AW945" s="78"/>
      <c r="AX945" s="66"/>
      <c r="AY945" s="78"/>
      <c r="AZ945" s="76"/>
      <c r="BA945" s="76"/>
      <c r="BB945" s="76"/>
    </row>
    <row r="946" spans="1:54" x14ac:dyDescent="0.25">
      <c r="A946" s="77" t="s">
        <v>5450</v>
      </c>
      <c r="B946" s="76" t="str">
        <f t="shared" si="73"/>
        <v>271-231-4</v>
      </c>
      <c r="C946" s="77" t="s">
        <v>5449</v>
      </c>
      <c r="D946" s="77" t="s">
        <v>5448</v>
      </c>
      <c r="E946" s="76" t="e">
        <f>IF(C946="-",IF(A946="-",VLOOKUP(D946,'sin-list 180320_update'!$C$2:$C$835,1,FALSE),VLOOKUP(A946,'sin-list 180320_update'!$A$2:$A$835,1,FALSE)),VLOOKUP(C946,'sin-list 180320_update'!$B$2:$B$835,1,FALSE))</f>
        <v>#N/A</v>
      </c>
      <c r="F946" s="76" t="e">
        <f>IF($C946="-",IF($A946="-",VLOOKUP($D946,'REACH Bilaga XVII_update'!$A$5:$A$131,1,FALSE),VLOOKUP($A946,'REACH Bilaga XVII_update'!$C$5:$C$131,1,FALSE)),VLOOKUP($C946,'REACH Bilaga XVII_update'!$B$5:$B$131,1,FALSE))</f>
        <v>#N/A</v>
      </c>
      <c r="G946" s="76" t="e">
        <f>IF($C946="-",IF($A946="-",VLOOKUP($D946,' REACH Bilaga 59_update'!$A$5:$A$210,1,FALSE),VLOOKUP($A946,' REACH Bilaga 59_update'!$D$5:$D$210,1,FALSE)),VLOOKUP($C946,' REACH Bilaga 59_update'!$C$5:$C$210,1,FALSE))</f>
        <v>#N/A</v>
      </c>
      <c r="H946" s="76" t="e">
        <f>IF($C946="-",IF($A946="-",VLOOKUP($D946,'REACH Bilaga XIV_update'!$A$5:$A$110,1,FALSE),VLOOKUP($A946,'REACH Bilaga XIV_update'!$D$5:$D$110,1,FALSE)),VLOOKUP($C946,'REACH Bilaga XIV_update'!$C$5:$C$110,1,FALSE))</f>
        <v>#N/A</v>
      </c>
      <c r="I946" s="76" t="str">
        <f>IF($C946="-",IF($A946="-",VLOOKUP($D946,CoRAP_update!$A$5:$A$376,1,FALSE),VLOOKUP($A946,CoRAP_update!$D$5:$D$376,1,FALSE)),VLOOKUP($C946,CoRAP_update!$C$5:$C$376,1,FALSE))</f>
        <v>271-231-4</v>
      </c>
      <c r="J946" s="76" t="e">
        <f>IF($C946="-",IF($A946="-",VLOOKUP($D946,EDC_update!$C$2:$C$450,1,FALSE),VLOOKUP($A946,EDC_update!$B$2:$B$450,1,FALSE)),VLOOKUP($C946,EDC_update!$L$2:$L$450,1,FALSE))</f>
        <v>#N/A</v>
      </c>
      <c r="K946" s="76" t="e">
        <f>IF($C946="-",IF($A946="-",IF(VLOOKUP($D946,'sin-list 180320_update'!$C$2:$S$835,3,FALSE)="",NA(),VLOOKUP($D946,'sin-list 180320_update'!$C$2:$S$835,3,FALSE)),IF(VLOOKUP($A946,'sin-list 180320_update'!$A$2:$S$835,5,FALSE)="",NA(),VLOOKUP($A946,'sin-list 180320_update'!$A$2:$S$835,5,FALSE))),IF(VLOOKUP($C946,'sin-list 180320_update'!$B$2:$S$835,4,FALSE)="",NA(),VLOOKUP($C946,'sin-list 180320_update'!$B$2:$S$835,4,FALSE)))</f>
        <v>#N/A</v>
      </c>
      <c r="L946" s="76" t="e">
        <f>IF($C946="-",IF($A946="-",VLOOKUP($D946,'sin-list 180320_update'!$C$2:$S$835,6,FALSE),VLOOKUP($A946,'sin-list 180320_update'!$A$2:$S$835,8,FALSE)),VLOOKUP($C946,'sin-list 180320_update'!$B$2:$S$835,7,FALSE))</f>
        <v>#N/A</v>
      </c>
      <c r="M946" s="76" t="e">
        <f>IF($C946="-",IF($A946="-",IF(VLOOKUP($D946,'sin-list 180320_update'!$C$2:$S$835,8,FALSE)="",NA(),VLOOKUP($D946,'sin-list 180320_update'!$C$2:$S$835,8,FALSE)),IF(VLOOKUP($A946,'sin-list 180320_update'!$A$2:$S$835,10,FALSE)="",NA(),VLOOKUP($A946,'sin-list 180320_update'!$A$2:$S$835,10,FALSE))),IF(VLOOKUP($C946,'sin-list 180320_update'!$B$2:$S$835,9,FALSE)="",NA(),VLOOKUP($C946,'sin-list 180320_update'!$B$2:$S$835,9,FALSE)))</f>
        <v>#N/A</v>
      </c>
      <c r="N946" s="76" t="e">
        <f>IF($C946="-",IF($A946="-",IF(VLOOKUP($D946,'REACH Bilaga XVII_update'!$A$5:$E$131,4,FALSE)="",NA(),VLOOKUP($D946,'REACH Bilaga XVII_update'!$A$5:$E$131,4,FALSE)),IF(VLOOKUP($A946,'REACH Bilaga XVII_update'!$C$5:$D$131,2,FALSE)="",NA(),VLOOKUP($A946,'REACH Bilaga XVII_update'!$C$5:$D$131,2,FALSE))),IF(VLOOKUP($C946,'REACH Bilaga XVII_update'!$B$5:$D$131,3,FALSE)="",NA(),VLOOKUP($C946,'REACH Bilaga XVII_update'!$B$5:$D$131,3,FALSE)))</f>
        <v>#N/A</v>
      </c>
      <c r="O946" s="76" t="e">
        <f>IF($C946="-",IF($A946="-",IF(VLOOKUP($D946,' REACH Bilaga 59_update'!$A$5:$E$210,5,FALSE)="",NA(),VLOOKUP($D946,' REACH Bilaga 59_update'!$A$5:$E$210,5,FALSE)),IF(VLOOKUP($A946,' REACH Bilaga 59_update'!$D$5:$E$210,2,FALSE)="",NA(),VLOOKUP($A946,' REACH Bilaga 59_update'!$D$5:$E$210,2,FALSE))),IF(VLOOKUP($C946,' REACH Bilaga 59_update'!$C$5:$E$210,3,FALSE)="",NA(),VLOOKUP($C946,' REACH Bilaga 59_update'!$C$5:$E$210,3,FALSE)))</f>
        <v>#N/A</v>
      </c>
      <c r="P946" s="76" t="e">
        <f>IF(C946="-",IF(A946="-",IFERROR(VLOOKUP($D946,' REACH Bilaga 59_update'!$A$5:$F$210,MATCH(Sammanfattning!P$1,' REACH Bilaga 59_update'!$A$4:$F$4,0),FALSE),VLOOKUP($D946,'REACH Bilaga XIV_update'!$A$4:$H$110,MATCH(Sammanfattning!P$1,'REACH Bilaga XIV_update'!$A$4:$H$4,0),FALSE)),IFERROR(VLOOKUP($A946,' REACH Bilaga 59_update'!$D$5:$F$210,MATCH(Sammanfattning!P$1,' REACH Bilaga 59_update'!$D$4:$F$4,0),FALSE),VLOOKUP($A946,'REACH Bilaga XIV_update'!$D$4:$H$110,MATCH(Sammanfattning!P$1,'REACH Bilaga XIV_update'!$D$4:$H$4,0),FALSE))),IFERROR(VLOOKUP($C946,' REACH Bilaga 59_update'!$C$5:$F$210,MATCH(Sammanfattning!P$1,' REACH Bilaga 59_update'!$C$4:$F$4,0),FALSE),VLOOKUP($C946,'REACH Bilaga XIV_update'!$C$4:$H$110,MATCH(Sammanfattning!P$1,'REACH Bilaga XIV_update'!$C$4:$H$4,0),FALSE)))</f>
        <v>#N/A</v>
      </c>
      <c r="Q946" s="76" t="e">
        <f>IF($C946="-",IF($A946="-",IF(VLOOKUP($D946,'REACH Bilaga XIV_update'!$A$5:$I$110,9,FALSE)="",NA(),VLOOKUP($D946,'REACH Bilaga XIV_update'!$A$5:$I$110,9,FALSE)),IF(VLOOKUP($A946,'REACH Bilaga XIV_update'!$D$5:$I$110,6,FALSE)="",NA(),VLOOKUP($A946,'REACH Bilaga XIV_update'!$D$5:$I$110,6,FALSE))),IF(VLOOKUP($C946,'REACH Bilaga XIV_update'!$C$5:$I$110,7,FALSE)="",NA(),VLOOKUP($C946,'REACH Bilaga XIV_update'!$C$5:$I$110,7,FALSE)))</f>
        <v>#N/A</v>
      </c>
      <c r="R946" s="76" t="e">
        <f>IF($C946="-",IF($A946="-",IF(VLOOKUP($D946,CoRAP_update!$A$5:$O$376,15,FALSE)="",NA(),VLOOKUP($D946,CoRAP_update!$A$5:$O$376,15,FALSE)),IF(VLOOKUP($A946,CoRAP_update!$D$5:$O$376,12,FALSE)="",NA(),VLOOKUP($A946,CoRAP_update!$D$5:$O$376,12,FALSE))),IF(VLOOKUP($C946,CoRAP_update!$C$5:$O$376,13,FALSE)="",NA(),VLOOKUP($C946,CoRAP_update!$C$5:$O$376,13,FALSE)))</f>
        <v>#N/A</v>
      </c>
      <c r="S946" s="144" t="str">
        <f>IF($C946="-",IF($A946="-",VLOOKUP($D946,CoRAP_update!$A$5:$J$376,MATCH(Sammanfattning!S$1,CoRAP_update!$A$4:$J$4,0),FALSE),VLOOKUP($A946,CoRAP_update!$D$5:$J$376,MATCH(Sammanfattning!S$1,CoRAP_update!$D$4:$J$4,0),FALSE)),VLOOKUP($C946,CoRAP_update!$C$5:$J$376,MATCH(Sammanfattning!S$1,CoRAP_update!$C$4:$J$4,0),FALSE))</f>
        <v>Suspected Carcinogenic#Suspected Mutagenic#Consumer use#Exposure of workers#Wide dispersive use</v>
      </c>
      <c r="T946" s="76" t="e">
        <f>IF($A946="-",VLOOKUP($D946,EDC_update!$C$2:$F$450,4,FALSE),VLOOKUP($A946,EDC_update!$B$2:$F$450,5,FALSE))</f>
        <v>#N/A</v>
      </c>
      <c r="V946" s="78">
        <f>IF(IFERROR(SEARCH("PBT",P946),99)=99,IF(IFERROR(SEARCH("suspected PBT",S946),99)=99,IF(IFERROR(SEARCH("concluded to be PBT",K946),99)=99,IF(IFERROR(SEARCH("PBT",S946),99)=99,IF(IFERROR(SEARCH("PBT cand",L946),99)=99,IF(IFERROR(SEARCH("PBT",L946),99)=99,IF(IFERROR(SEARCH("persistent, bioackumulative and toxic properties",K946),99)=99,0,Scoring!$E$3),Scoring!$E$3),Scoring!$E$7),Scoring!$E$3),Scoring!$E$5),Scoring!$E$6),Scoring!$E$3)</f>
        <v>0</v>
      </c>
      <c r="W946" s="78">
        <f>IF(IFERROR(SEARCH("vPvB",P946),99)=99,IF(IFERROR(SEARCH("suspected pbt/vPvB",S946),99)=99,IF(IFERROR(SEARCH("vPvB",S946),99)=99,IF(IFERROR(SEARCH("concluded to be a vPvB",S946),99)=99,IF(IFERROR(SEARCH("identified as vPvB",K946),99)=99,IF(IFERROR(SEARCH("concluded to be a vPvB",K946),99)=99,IF(IFERROR(SEARCH("concluded to be both pbt and vPvB",S946),99)=99,IF(IFERROR(SEARCH("concluded to be both pbt and vPvB",K946),99)=99,0,Scoring!$E$5),Scoring!$E$5),Scoring!$E$5),Scoring!$E$5),Scoring!$E$5),Scoring!$E$4),Scoring!$E$6),Scoring!$E$4)</f>
        <v>0</v>
      </c>
      <c r="X946" s="78">
        <f>IF(IFERROR(SEARCH("H410",N946),99)=99,IF(IFERROR(SEARCH("H410",O946),99)=99,IF(IFERROR(SEARCH("H410",Q946),99)=99,IF(IFERROR(SEARCH("H410",M946),99)=99,IF(IFERROR(SEARCH("H410",R946),99)=99,IF(IFERROR(SEARCH("H411",N946),99)=99,IF(IFERROR(SEARCH("H411",O946),99)=99,IF(IFERROR(SEARCH("H411",Q946),99)=99,IF(IFERROR(SEARCH("H411",M946),99)=99,IF(IFERROR(SEARCH("H411",R946),99)=99,IF(IFERROR(SEARCH("H413",N946),99)=99,IF(IFERROR(SEARCH("H413",O946),99)=99,IF(IFERROR(SEARCH("H413",Q946),99)=99,IF(IFERROR(SEARCH("H413",M946),99)=99,IF(IFERROR(SEARCH("H413",R946),99)=99,IF(IFERROR(SEARCH("H412",N946),99)=99,IF(IFERROR(SEARCH("H412",O946),99)=99,IF(IFERROR(SEARCH("H412",Q946),99)=99,IF(IFERROR(SEARCH("H412",M946),99)=99,IF(IFERROR(SEARCH("H412",R946),99)=99,0,Scoring!$E$2),Scoring!$E$2),Scoring!$E$2),Scoring!$E$2),Scoring!$E$2),Scoring!$E$2),Scoring!$E$2),Scoring!$E$2),Scoring!$E$2),Scoring!$E$2),Scoring!$E$2),Scoring!$E$2),Scoring!$E$2),Scoring!$E$2),Scoring!$E$2),Scoring!$E$2),Scoring!$E$2),Scoring!$E$2),Scoring!$E$2),Scoring!$E$2)</f>
        <v>0</v>
      </c>
      <c r="Y946" s="78">
        <f>IF(IFERROR(SEARCH("CMR",K946),99)=99,IF(IFERROR(SEARCH("Suspected CMR",S946),99)=99,IF(IFERROR(SEARCH("CMR",S946),99)=99,0,Scoring!$E$8),Scoring!$E$9),Scoring!$E$8)</f>
        <v>0</v>
      </c>
      <c r="Z946" s="78">
        <f>IF(IFERROR(SEARCH("H350",N946),99)=99,IF(IFERROR(SEARCH("H350",O946),99)=99,IF(IFERROR(SEARCH("H350",Q946),99)=99,IF(IFERROR(SEARCH("H350",M946),99)=99,IF(IFERROR(SEARCH("H350",R946),99)=99,IF(IFERROR(SEARCH("H351",N946),99)=99,IF(IFERROR(SEARCH("H351",O946),99)=99,IF(IFERROR(SEARCH("H351",Q946),99)=99,IF(IFERROR(SEARCH("H351",M946),99)=99,IF(IFERROR(SEARCH("H351",R946),99)=99,IF(IFERROR(SEARCH("carcinogenic",P946),99)=99,IF(IFERROR(SEARCH("suspected carcinogenic",S946),99)=99,0,Scoring!$E$12),Scoring!$E$11),Scoring!$E$10),Scoring!$E$10),Scoring!$E$10),Scoring!$E$10),Scoring!$E$10),Scoring!$E$10),Scoring!$E$10),Scoring!$E$10),Scoring!$E$10),Scoring!$E$10)</f>
        <v>0.7</v>
      </c>
      <c r="AA946" s="78">
        <f>IF(IFERROR(SEARCH("H340",N946),99)=99,IF(IFERROR(SEARCH("H340",O946),99)=99,IF(IFERROR(SEARCH("H340",Q946),99)=99,IF(IFERROR(SEARCH("H340",M946),99)=99,IF(IFERROR(SEARCH("H340",R946),99)=99,IF(IFERROR(SEARCH("H341",N946),99)=99,IF(IFERROR(SEARCH("H341",O946),99)=99,IF(IFERROR(SEARCH("H341",Q946),99)=99,IF(IFERROR(SEARCH("H341",M946),99)=99,IF(IFERROR(SEARCH("H341",R946),99)=99,IF(IFERROR(SEARCH("mutagenic",P946),99)=99,IF(IFERROR(SEARCH("suspected mutagenic",S946),99)=99,0,Scoring!$E$15),Scoring!$E$14),Scoring!$E$13),Scoring!$E$13),Scoring!$E$13),Scoring!$E$13),Scoring!$E$13),Scoring!$E$13),Scoring!$E$13),Scoring!$E$13),Scoring!$E$13),Scoring!$E$13)</f>
        <v>0.7</v>
      </c>
      <c r="AB946" s="78">
        <f>IF(IFERROR(SEARCH("H360",N946),99)=99,IF(IFERROR(SEARCH("H360",O946),99)=99,IF(IFERROR(SEARCH("H360",Q946),99)=99,IF(IFERROR(SEARCH("H360",M946),99)=99,IF(IFERROR(SEARCH("H360",R946),99)=99,IF(IFERROR(SEARCH("H361",N946),99)=99,IF(IFERROR(SEARCH("H361",O946),99)=99,IF(IFERROR(SEARCH("H361",Q946),99)=99,IF(IFERROR(SEARCH("H361",M946),99)=99,IF(IFERROR(SEARCH("H361",R946),99)=99,IF(IFERROR(SEARCH("reproduction",P946),99)=99,IF(IFERROR(SEARCH("suspected reprotoxic",S946),99)=99,IF(IFERROR(SEARCH("reprotoxic",S946),99)=99,IF(IFERROR(SEARCH("reprotoxic",K946),99)=99,0,Scoring!$E$18),Scoring!$E$18),Scoring!$E$19),Scoring!$E$17),Scoring!$E$16),Scoring!$E$16),Scoring!$E$16),Scoring!$E$16),Scoring!$E$16),Scoring!$E$16),Scoring!$E$16),Scoring!$E$16),Scoring!$E$16),Scoring!$E$16)</f>
        <v>0</v>
      </c>
      <c r="AC946" s="78">
        <f>IF(IFERROR(SEARCH("57f",L946),99)=99,IF(IFERROR(SEARCH("57(f)",P946),99)=99,0,Scoring!$E$20),Scoring!$E$20)</f>
        <v>0</v>
      </c>
      <c r="AD946" s="78">
        <f>IF(IFERROR(SEARCH("CAT1",T946),99)=99,IF(IFERROR(SEARCH("CAT2",T946),99)=99,IF(IFERROR(SEARCH("CAT3",T946),99)=99,IF(IFERROR(SEARCH("concluded to be endocrine",K946),99)=99,IF(IFERROR(SEARCH("categorised as endocrine",K946),99)=99,IF(IFERROR(SEARCH("endocrine disrupting",P946),99)=99,IF(IFERROR(SEARCH("endocrine disrupting",K946),99)=99,IF(IFERROR(SEARCH("suspected endocrine",S946),99)=99,IF(IFERROR(SEARCH("potential endocrine",S946),99)=99,0,Scoring!$E$25),Scoring!$E$25),Scoring!$E$24),Scoring!$E$24),Scoring!$E$24),Scoring!$E$24),Scoring!$E$23),Scoring!$E$22),Scoring!$E$21)</f>
        <v>0</v>
      </c>
      <c r="AE946" s="78">
        <f>IF(IFERROR(SEARCH("suspected sensitiser",S946),99)=99,IF(IFERROR(SEARCH("sensitiser",S946),99)=99,IF(IFERROR(SEARCH("other hazard based concern",S946),99)=99,0,Scoring!$E$28),Scoring!$E$26),Scoring!$E$27)</f>
        <v>0</v>
      </c>
      <c r="AF946" s="78">
        <f>IF(IFERROR(M946,1)=1,IF(IFERROR(N946,1)=1,IF(IFERROR(O946,1)=1,IF(IFERROR(Q946,1)=1,IF(IFERROR(R946,1)=1,IF(IFERROR(T946,1)=1,IF(IFERROR(K946,1)=1,IF(IFERROR(P946,1)=1,IF(IFERROR(S946,1)=1,Scoring!$E$29,0),0),0),0),0),0),0),0),0)</f>
        <v>0</v>
      </c>
      <c r="AG946" s="78">
        <f t="shared" si="69"/>
        <v>1.4</v>
      </c>
      <c r="AI946" s="93"/>
      <c r="AJ946" s="94"/>
      <c r="AK946" s="76"/>
      <c r="AL946" s="75"/>
      <c r="AN946" s="79"/>
      <c r="AO946" s="79"/>
      <c r="AP946" s="79"/>
      <c r="AQ946" s="79"/>
      <c r="AR946" s="79"/>
      <c r="AS946" s="78"/>
      <c r="AU946" s="79">
        <f>IF(IFERROR(F946,99)=99,IF(IFERROR(G946,99)=99,IF(IFERROR(H946,99)=99,IF(IFERROR(I946,99)=99,IF(IFERROR(E946,99)=99,IF(IFERROR(J946,99)=99,0,Scoring!$B$7),Scoring!$B$3),Scoring!$B$2),Scoring!$B$6),Scoring!$B$5),Scoring!$B$4)</f>
        <v>0.5</v>
      </c>
      <c r="AV946" s="78">
        <f t="shared" si="70"/>
        <v>0.7</v>
      </c>
      <c r="AW946" s="78"/>
      <c r="AX946" s="66"/>
      <c r="AY946" s="78"/>
      <c r="AZ946" s="76"/>
      <c r="BA946" s="76"/>
      <c r="BB946" s="76"/>
    </row>
    <row r="947" spans="1:54" x14ac:dyDescent="0.25">
      <c r="A947" s="77" t="s">
        <v>5587</v>
      </c>
      <c r="B947" s="76" t="str">
        <f t="shared" si="73"/>
        <v>405-490-3</v>
      </c>
      <c r="C947" s="77" t="s">
        <v>5586</v>
      </c>
      <c r="D947" s="77" t="s">
        <v>5585</v>
      </c>
      <c r="E947" s="76" t="e">
        <f>IF(C947="-",IF(A947="-",VLOOKUP(D947,'sin-list 180320_update'!$C$2:$C$835,1,FALSE),VLOOKUP(A947,'sin-list 180320_update'!$A$2:$A$835,1,FALSE)),VLOOKUP(C947,'sin-list 180320_update'!$B$2:$B$835,1,FALSE))</f>
        <v>#N/A</v>
      </c>
      <c r="F947" s="76" t="e">
        <f>IF($C947="-",IF($A947="-",VLOOKUP($D947,'REACH Bilaga XVII_update'!$A$5:$A$131,1,FALSE),VLOOKUP($A947,'REACH Bilaga XVII_update'!$C$5:$C$131,1,FALSE)),VLOOKUP($C947,'REACH Bilaga XVII_update'!$B$5:$B$131,1,FALSE))</f>
        <v>#N/A</v>
      </c>
      <c r="G947" s="76" t="e">
        <f>IF($C947="-",IF($A947="-",VLOOKUP($D947,' REACH Bilaga 59_update'!$A$5:$A$210,1,FALSE),VLOOKUP($A947,' REACH Bilaga 59_update'!$D$5:$D$210,1,FALSE)),VLOOKUP($C947,' REACH Bilaga 59_update'!$C$5:$C$210,1,FALSE))</f>
        <v>#N/A</v>
      </c>
      <c r="H947" s="76" t="e">
        <f>IF($C947="-",IF($A947="-",VLOOKUP($D947,'REACH Bilaga XIV_update'!$A$5:$A$110,1,FALSE),VLOOKUP($A947,'REACH Bilaga XIV_update'!$D$5:$D$110,1,FALSE)),VLOOKUP($C947,'REACH Bilaga XIV_update'!$C$5:$C$110,1,FALSE))</f>
        <v>#N/A</v>
      </c>
      <c r="I947" s="76" t="str">
        <f>IF($C947="-",IF($A947="-",VLOOKUP($D947,CoRAP_update!$A$5:$A$376,1,FALSE),VLOOKUP($A947,CoRAP_update!$D$5:$D$376,1,FALSE)),VLOOKUP($C947,CoRAP_update!$C$5:$C$376,1,FALSE))</f>
        <v>405-490-3</v>
      </c>
      <c r="J947" s="76" t="e">
        <f>IF($C947="-",IF($A947="-",VLOOKUP($D947,EDC_update!$C$2:$C$450,1,FALSE),VLOOKUP($A947,EDC_update!$B$2:$B$450,1,FALSE)),VLOOKUP($C947,EDC_update!$L$2:$L$450,1,FALSE))</f>
        <v>#N/A</v>
      </c>
      <c r="K947" s="76" t="e">
        <f>IF($C947="-",IF($A947="-",IF(VLOOKUP($D947,'sin-list 180320_update'!$C$2:$S$835,3,FALSE)="",NA(),VLOOKUP($D947,'sin-list 180320_update'!$C$2:$S$835,3,FALSE)),IF(VLOOKUP($A947,'sin-list 180320_update'!$A$2:$S$835,5,FALSE)="",NA(),VLOOKUP($A947,'sin-list 180320_update'!$A$2:$S$835,5,FALSE))),IF(VLOOKUP($C947,'sin-list 180320_update'!$B$2:$S$835,4,FALSE)="",NA(),VLOOKUP($C947,'sin-list 180320_update'!$B$2:$S$835,4,FALSE)))</f>
        <v>#N/A</v>
      </c>
      <c r="L947" s="76" t="e">
        <f>IF($C947="-",IF($A947="-",VLOOKUP($D947,'sin-list 180320_update'!$C$2:$S$835,6,FALSE),VLOOKUP($A947,'sin-list 180320_update'!$A$2:$S$835,8,FALSE)),VLOOKUP($C947,'sin-list 180320_update'!$B$2:$S$835,7,FALSE))</f>
        <v>#N/A</v>
      </c>
      <c r="M947" s="76" t="e">
        <f>IF($C947="-",IF($A947="-",IF(VLOOKUP($D947,'sin-list 180320_update'!$C$2:$S$835,8,FALSE)="",NA(),VLOOKUP($D947,'sin-list 180320_update'!$C$2:$S$835,8,FALSE)),IF(VLOOKUP($A947,'sin-list 180320_update'!$A$2:$S$835,10,FALSE)="",NA(),VLOOKUP($A947,'sin-list 180320_update'!$A$2:$S$835,10,FALSE))),IF(VLOOKUP($C947,'sin-list 180320_update'!$B$2:$S$835,9,FALSE)="",NA(),VLOOKUP($C947,'sin-list 180320_update'!$B$2:$S$835,9,FALSE)))</f>
        <v>#N/A</v>
      </c>
      <c r="N947" s="76" t="e">
        <f>IF($C947="-",IF($A947="-",IF(VLOOKUP($D947,'REACH Bilaga XVII_update'!$A$5:$E$131,4,FALSE)="",NA(),VLOOKUP($D947,'REACH Bilaga XVII_update'!$A$5:$E$131,4,FALSE)),IF(VLOOKUP($A947,'REACH Bilaga XVII_update'!$C$5:$D$131,2,FALSE)="",NA(),VLOOKUP($A947,'REACH Bilaga XVII_update'!$C$5:$D$131,2,FALSE))),IF(VLOOKUP($C947,'REACH Bilaga XVII_update'!$B$5:$D$131,3,FALSE)="",NA(),VLOOKUP($C947,'REACH Bilaga XVII_update'!$B$5:$D$131,3,FALSE)))</f>
        <v>#N/A</v>
      </c>
      <c r="O947" s="76" t="e">
        <f>IF($C947="-",IF($A947="-",IF(VLOOKUP($D947,' REACH Bilaga 59_update'!$A$5:$E$210,5,FALSE)="",NA(),VLOOKUP($D947,' REACH Bilaga 59_update'!$A$5:$E$210,5,FALSE)),IF(VLOOKUP($A947,' REACH Bilaga 59_update'!$D$5:$E$210,2,FALSE)="",NA(),VLOOKUP($A947,' REACH Bilaga 59_update'!$D$5:$E$210,2,FALSE))),IF(VLOOKUP($C947,' REACH Bilaga 59_update'!$C$5:$E$210,3,FALSE)="",NA(),VLOOKUP($C947,' REACH Bilaga 59_update'!$C$5:$E$210,3,FALSE)))</f>
        <v>#N/A</v>
      </c>
      <c r="P947" s="76" t="e">
        <f>IF(C947="-",IF(A947="-",IFERROR(VLOOKUP($D947,' REACH Bilaga 59_update'!$A$5:$F$210,MATCH(Sammanfattning!P$1,' REACH Bilaga 59_update'!$A$4:$F$4,0),FALSE),VLOOKUP($D947,'REACH Bilaga XIV_update'!$A$4:$H$110,MATCH(Sammanfattning!P$1,'REACH Bilaga XIV_update'!$A$4:$H$4,0),FALSE)),IFERROR(VLOOKUP($A947,' REACH Bilaga 59_update'!$D$5:$F$210,MATCH(Sammanfattning!P$1,' REACH Bilaga 59_update'!$D$4:$F$4,0),FALSE),VLOOKUP($A947,'REACH Bilaga XIV_update'!$D$4:$H$110,MATCH(Sammanfattning!P$1,'REACH Bilaga XIV_update'!$D$4:$H$4,0),FALSE))),IFERROR(VLOOKUP($C947,' REACH Bilaga 59_update'!$C$5:$F$210,MATCH(Sammanfattning!P$1,' REACH Bilaga 59_update'!$C$4:$F$4,0),FALSE),VLOOKUP($C947,'REACH Bilaga XIV_update'!$C$4:$H$110,MATCH(Sammanfattning!P$1,'REACH Bilaga XIV_update'!$C$4:$H$4,0),FALSE)))</f>
        <v>#N/A</v>
      </c>
      <c r="Q947" s="76" t="e">
        <f>IF($C947="-",IF($A947="-",IF(VLOOKUP($D947,'REACH Bilaga XIV_update'!$A$5:$I$110,9,FALSE)="",NA(),VLOOKUP($D947,'REACH Bilaga XIV_update'!$A$5:$I$110,9,FALSE)),IF(VLOOKUP($A947,'REACH Bilaga XIV_update'!$D$5:$I$110,6,FALSE)="",NA(),VLOOKUP($A947,'REACH Bilaga XIV_update'!$D$5:$I$110,6,FALSE))),IF(VLOOKUP($C947,'REACH Bilaga XIV_update'!$C$5:$I$110,7,FALSE)="",NA(),VLOOKUP($C947,'REACH Bilaga XIV_update'!$C$5:$I$110,7,FALSE)))</f>
        <v>#N/A</v>
      </c>
      <c r="R947" s="76" t="str">
        <f>IF($C947="-",IF($A947="-",IF(VLOOKUP($D947,CoRAP_update!$A$5:$O$376,15,FALSE)="",NA(),VLOOKUP($D947,CoRAP_update!$A$5:$O$376,15,FALSE)),IF(VLOOKUP($A947,CoRAP_update!$D$5:$O$376,12,FALSE)="",NA(),VLOOKUP($A947,CoRAP_update!$D$5:$O$376,12,FALSE))),IF(VLOOKUP($C947,CoRAP_update!$C$5:$O$376,13,FALSE)="",NA(),VLOOKUP($C947,CoRAP_update!$C$5:$O$376,13,FALSE)))</f>
        <v>H413</v>
      </c>
      <c r="S947" s="144" t="str">
        <f>IF($C947="-",IF($A947="-",VLOOKUP($D947,CoRAP_update!$A$5:$J$376,MATCH(Sammanfattning!S$1,CoRAP_update!$A$4:$J$4,0),FALSE),VLOOKUP($A947,CoRAP_update!$D$5:$J$376,MATCH(Sammanfattning!S$1,CoRAP_update!$D$4:$J$4,0),FALSE)),VLOOKUP($C947,CoRAP_update!$C$5:$J$376,MATCH(Sammanfattning!S$1,CoRAP_update!$C$4:$J$4,0),FALSE))</f>
        <v>Other hazard based concern#High (aggregated) tonnage</v>
      </c>
      <c r="T947" s="76" t="e">
        <f>IF($A947="-",VLOOKUP($D947,EDC_update!$C$2:$F$450,4,FALSE),VLOOKUP($A947,EDC_update!$B$2:$F$450,5,FALSE))</f>
        <v>#N/A</v>
      </c>
      <c r="V947" s="78">
        <f>IF(IFERROR(SEARCH("PBT",P947),99)=99,IF(IFERROR(SEARCH("suspected PBT",S947),99)=99,IF(IFERROR(SEARCH("concluded to be PBT",K947),99)=99,IF(IFERROR(SEARCH("PBT",S947),99)=99,IF(IFERROR(SEARCH("PBT cand",L947),99)=99,IF(IFERROR(SEARCH("PBT",L947),99)=99,IF(IFERROR(SEARCH("persistent, bioackumulative and toxic properties",K947),99)=99,0,Scoring!$E$3),Scoring!$E$3),Scoring!$E$7),Scoring!$E$3),Scoring!$E$5),Scoring!$E$6),Scoring!$E$3)</f>
        <v>0</v>
      </c>
      <c r="W947" s="78">
        <f>IF(IFERROR(SEARCH("vPvB",P947),99)=99,IF(IFERROR(SEARCH("suspected pbt/vPvB",S947),99)=99,IF(IFERROR(SEARCH("vPvB",S947),99)=99,IF(IFERROR(SEARCH("concluded to be a vPvB",S947),99)=99,IF(IFERROR(SEARCH("identified as vPvB",K947),99)=99,IF(IFERROR(SEARCH("concluded to be a vPvB",K947),99)=99,IF(IFERROR(SEARCH("concluded to be both pbt and vPvB",S947),99)=99,IF(IFERROR(SEARCH("concluded to be both pbt and vPvB",K947),99)=99,0,Scoring!$E$5),Scoring!$E$5),Scoring!$E$5),Scoring!$E$5),Scoring!$E$5),Scoring!$E$4),Scoring!$E$6),Scoring!$E$4)</f>
        <v>0</v>
      </c>
      <c r="X947" s="78">
        <f>IF(IFERROR(SEARCH("H410",N947),99)=99,IF(IFERROR(SEARCH("H410",O947),99)=99,IF(IFERROR(SEARCH("H410",Q947),99)=99,IF(IFERROR(SEARCH("H410",M947),99)=99,IF(IFERROR(SEARCH("H410",R947),99)=99,IF(IFERROR(SEARCH("H411",N947),99)=99,IF(IFERROR(SEARCH("H411",O947),99)=99,IF(IFERROR(SEARCH("H411",Q947),99)=99,IF(IFERROR(SEARCH("H411",M947),99)=99,IF(IFERROR(SEARCH("H411",R947),99)=99,IF(IFERROR(SEARCH("H413",N947),99)=99,IF(IFERROR(SEARCH("H413",O947),99)=99,IF(IFERROR(SEARCH("H413",Q947),99)=99,IF(IFERROR(SEARCH("H413",M947),99)=99,IF(IFERROR(SEARCH("H413",R947),99)=99,IF(IFERROR(SEARCH("H412",N947),99)=99,IF(IFERROR(SEARCH("H412",O947),99)=99,IF(IFERROR(SEARCH("H412",Q947),99)=99,IF(IFERROR(SEARCH("H412",M947),99)=99,IF(IFERROR(SEARCH("H412",R947),99)=99,0,Scoring!$E$2),Scoring!$E$2),Scoring!$E$2),Scoring!$E$2),Scoring!$E$2),Scoring!$E$2),Scoring!$E$2),Scoring!$E$2),Scoring!$E$2),Scoring!$E$2),Scoring!$E$2),Scoring!$E$2),Scoring!$E$2),Scoring!$E$2),Scoring!$E$2),Scoring!$E$2),Scoring!$E$2),Scoring!$E$2),Scoring!$E$2),Scoring!$E$2)</f>
        <v>1</v>
      </c>
      <c r="Y947" s="78">
        <f>IF(IFERROR(SEARCH("CMR",K947),99)=99,IF(IFERROR(SEARCH("Suspected CMR",S947),99)=99,IF(IFERROR(SEARCH("CMR",S947),99)=99,0,Scoring!$E$8),Scoring!$E$9),Scoring!$E$8)</f>
        <v>0</v>
      </c>
      <c r="Z947" s="78">
        <f>IF(IFERROR(SEARCH("H350",N947),99)=99,IF(IFERROR(SEARCH("H350",O947),99)=99,IF(IFERROR(SEARCH("H350",Q947),99)=99,IF(IFERROR(SEARCH("H350",M947),99)=99,IF(IFERROR(SEARCH("H350",R947),99)=99,IF(IFERROR(SEARCH("H351",N947),99)=99,IF(IFERROR(SEARCH("H351",O947),99)=99,IF(IFERROR(SEARCH("H351",Q947),99)=99,IF(IFERROR(SEARCH("H351",M947),99)=99,IF(IFERROR(SEARCH("H351",R947),99)=99,IF(IFERROR(SEARCH("carcinogenic",P947),99)=99,IF(IFERROR(SEARCH("suspected carcinogenic",S947),99)=99,0,Scoring!$E$12),Scoring!$E$11),Scoring!$E$10),Scoring!$E$10),Scoring!$E$10),Scoring!$E$10),Scoring!$E$10),Scoring!$E$10),Scoring!$E$10),Scoring!$E$10),Scoring!$E$10),Scoring!$E$10)</f>
        <v>0</v>
      </c>
      <c r="AA947" s="78">
        <f>IF(IFERROR(SEARCH("H340",N947),99)=99,IF(IFERROR(SEARCH("H340",O947),99)=99,IF(IFERROR(SEARCH("H340",Q947),99)=99,IF(IFERROR(SEARCH("H340",M947),99)=99,IF(IFERROR(SEARCH("H340",R947),99)=99,IF(IFERROR(SEARCH("H341",N947),99)=99,IF(IFERROR(SEARCH("H341",O947),99)=99,IF(IFERROR(SEARCH("H341",Q947),99)=99,IF(IFERROR(SEARCH("H341",M947),99)=99,IF(IFERROR(SEARCH("H341",R947),99)=99,IF(IFERROR(SEARCH("mutagenic",P947),99)=99,IF(IFERROR(SEARCH("suspected mutagenic",S947),99)=99,0,Scoring!$E$15),Scoring!$E$14),Scoring!$E$13),Scoring!$E$13),Scoring!$E$13),Scoring!$E$13),Scoring!$E$13),Scoring!$E$13),Scoring!$E$13),Scoring!$E$13),Scoring!$E$13),Scoring!$E$13)</f>
        <v>0</v>
      </c>
      <c r="AB947" s="78">
        <f>IF(IFERROR(SEARCH("H360",N947),99)=99,IF(IFERROR(SEARCH("H360",O947),99)=99,IF(IFERROR(SEARCH("H360",Q947),99)=99,IF(IFERROR(SEARCH("H360",M947),99)=99,IF(IFERROR(SEARCH("H360",R947),99)=99,IF(IFERROR(SEARCH("H361",N947),99)=99,IF(IFERROR(SEARCH("H361",O947),99)=99,IF(IFERROR(SEARCH("H361",Q947),99)=99,IF(IFERROR(SEARCH("H361",M947),99)=99,IF(IFERROR(SEARCH("H361",R947),99)=99,IF(IFERROR(SEARCH("reproduction",P947),99)=99,IF(IFERROR(SEARCH("suspected reprotoxic",S947),99)=99,IF(IFERROR(SEARCH("reprotoxic",S947),99)=99,IF(IFERROR(SEARCH("reprotoxic",K947),99)=99,0,Scoring!$E$18),Scoring!$E$18),Scoring!$E$19),Scoring!$E$17),Scoring!$E$16),Scoring!$E$16),Scoring!$E$16),Scoring!$E$16),Scoring!$E$16),Scoring!$E$16),Scoring!$E$16),Scoring!$E$16),Scoring!$E$16),Scoring!$E$16)</f>
        <v>0</v>
      </c>
      <c r="AC947" s="78">
        <f>IF(IFERROR(SEARCH("57f",L947),99)=99,IF(IFERROR(SEARCH("57(f)",P947),99)=99,0,Scoring!$E$20),Scoring!$E$20)</f>
        <v>0</v>
      </c>
      <c r="AD947" s="78">
        <f>IF(IFERROR(SEARCH("CAT1",T947),99)=99,IF(IFERROR(SEARCH("CAT2",T947),99)=99,IF(IFERROR(SEARCH("CAT3",T947),99)=99,IF(IFERROR(SEARCH("concluded to be endocrine",K947),99)=99,IF(IFERROR(SEARCH("categorised as endocrine",K947),99)=99,IF(IFERROR(SEARCH("endocrine disrupting",P947),99)=99,IF(IFERROR(SEARCH("endocrine disrupting",K947),99)=99,IF(IFERROR(SEARCH("suspected endocrine",S947),99)=99,IF(IFERROR(SEARCH("potential endocrine",S947),99)=99,0,Scoring!$E$25),Scoring!$E$25),Scoring!$E$24),Scoring!$E$24),Scoring!$E$24),Scoring!$E$24),Scoring!$E$23),Scoring!$E$22),Scoring!$E$21)</f>
        <v>0</v>
      </c>
      <c r="AE947" s="78">
        <f>IF(IFERROR(SEARCH("suspected sensitiser",S947),99)=99,IF(IFERROR(SEARCH("sensitiser",S947),99)=99,IF(IFERROR(SEARCH("other hazard based concern",S947),99)=99,0,Scoring!$E$28),Scoring!$E$26),Scoring!$E$27)</f>
        <v>0.4</v>
      </c>
      <c r="AF947" s="78">
        <f>IF(IFERROR(M947,1)=1,IF(IFERROR(N947,1)=1,IF(IFERROR(O947,1)=1,IF(IFERROR(Q947,1)=1,IF(IFERROR(R947,1)=1,IF(IFERROR(T947,1)=1,IF(IFERROR(K947,1)=1,IF(IFERROR(P947,1)=1,IF(IFERROR(S947,1)=1,Scoring!$E$29,0),0),0),0),0),0),0),0),0)</f>
        <v>0</v>
      </c>
      <c r="AG947" s="78">
        <f t="shared" si="69"/>
        <v>1.4</v>
      </c>
      <c r="AI947" s="93"/>
      <c r="AJ947" s="94"/>
      <c r="AK947" s="76"/>
      <c r="AL947" s="75"/>
      <c r="AN947" s="79"/>
      <c r="AO947" s="79"/>
      <c r="AP947" s="79"/>
      <c r="AQ947" s="79"/>
      <c r="AR947" s="79"/>
      <c r="AS947" s="78"/>
      <c r="AU947" s="79">
        <f>IF(IFERROR(F947,99)=99,IF(IFERROR(G947,99)=99,IF(IFERROR(H947,99)=99,IF(IFERROR(I947,99)=99,IF(IFERROR(E947,99)=99,IF(IFERROR(J947,99)=99,0,Scoring!$B$7),Scoring!$B$3),Scoring!$B$2),Scoring!$B$6),Scoring!$B$5),Scoring!$B$4)</f>
        <v>0.5</v>
      </c>
      <c r="AV947" s="78">
        <f t="shared" si="70"/>
        <v>0.7</v>
      </c>
      <c r="AW947" s="78"/>
      <c r="AX947" s="66"/>
      <c r="AY947" s="78"/>
      <c r="AZ947" s="76"/>
      <c r="BA947" s="76"/>
      <c r="BB947" s="76"/>
    </row>
    <row r="948" spans="1:54" x14ac:dyDescent="0.25">
      <c r="A948" s="77" t="s">
        <v>6189</v>
      </c>
      <c r="B948" s="76" t="str">
        <f t="shared" si="73"/>
        <v>214-946-9</v>
      </c>
      <c r="C948" s="77" t="s">
        <v>583</v>
      </c>
      <c r="D948" s="77" t="s">
        <v>584</v>
      </c>
      <c r="E948" s="76" t="str">
        <f>IF(C948="-",IF(A948="-",VLOOKUP(D948,'sin-list 180320_update'!$C$2:$C$835,1,FALSE),VLOOKUP(A948,'sin-list 180320_update'!$A$2:$A$835,1,FALSE)),VLOOKUP(C948,'sin-list 180320_update'!$B$2:$B$835,1,FALSE))</f>
        <v>214-946-9</v>
      </c>
      <c r="F948" s="76" t="e">
        <f>IF($C948="-",IF($A948="-",VLOOKUP($D948,'REACH Bilaga XVII_update'!$A$5:$A$131,1,FALSE),VLOOKUP($A948,'REACH Bilaga XVII_update'!$C$5:$C$131,1,FALSE)),VLOOKUP($C948,'REACH Bilaga XVII_update'!$B$5:$B$131,1,FALSE))</f>
        <v>#N/A</v>
      </c>
      <c r="G948" s="76" t="e">
        <f>IF($C948="-",IF($A948="-",VLOOKUP($D948,' REACH Bilaga 59_update'!$A$5:$A$210,1,FALSE),VLOOKUP($A948,' REACH Bilaga 59_update'!$D$5:$D$210,1,FALSE)),VLOOKUP($C948,' REACH Bilaga 59_update'!$C$5:$C$210,1,FALSE))</f>
        <v>#N/A</v>
      </c>
      <c r="H948" s="76" t="e">
        <f>IF($C948="-",IF($A948="-",VLOOKUP($D948,'REACH Bilaga XIV_update'!$A$5:$A$110,1,FALSE),VLOOKUP($A948,'REACH Bilaga XIV_update'!$D$5:$D$110,1,FALSE)),VLOOKUP($C948,'REACH Bilaga XIV_update'!$C$5:$C$110,1,FALSE))</f>
        <v>#N/A</v>
      </c>
      <c r="I948" s="76" t="e">
        <f>IF($C948="-",IF($A948="-",VLOOKUP($D948,CoRAP_update!$A$5:$A$376,1,FALSE),VLOOKUP($A948,CoRAP_update!$D$5:$D$376,1,FALSE)),VLOOKUP($C948,CoRAP_update!$C$5:$C$376,1,FALSE))</f>
        <v>#N/A</v>
      </c>
      <c r="J948" s="76" t="e">
        <f>IF($C948="-",IF($A948="-",VLOOKUP($D948,EDC_update!$C$2:$C$450,1,FALSE),VLOOKUP($A948,EDC_update!$B$2:$B$450,1,FALSE)),VLOOKUP($C948,EDC_update!$L$2:$L$450,1,FALSE))</f>
        <v>#N/A</v>
      </c>
      <c r="K948" s="76" t="str">
        <f>IF($C948="-",IF($A948="-",IF(VLOOKUP($D948,'sin-list 180320_update'!$C$2:$S$835,3,FALSE)="",NA(),VLOOKUP($D948,'sin-list 180320_update'!$C$2:$S$835,3,FALSE)),IF(VLOOKUP($A948,'sin-list 180320_update'!$A$2:$S$835,5,FALSE)="",NA(),VLOOKUP($A948,'sin-list 180320_update'!$A$2:$S$835,5,FALSE))),IF(VLOOKUP($C948,'sin-list 180320_update'!$B$2:$S$835,4,FALSE)="",NA(),VLOOKUP($C948,'sin-list 180320_update'!$B$2:$S$835,4,FALSE)))</f>
        <v>For Galaxolide (HHCB) endocrine effects have been reported. It is potentially persistent and bioaccumulative. It has been frequently found in humans and the environment.</v>
      </c>
      <c r="L948" s="76" t="str">
        <f>IF($C948="-",IF($A948="-",VLOOKUP($D948,'sin-list 180320_update'!$C$2:$S$835,6,FALSE),VLOOKUP($A948,'sin-list 180320_update'!$A$2:$S$835,8,FALSE)),VLOOKUP($C948,'sin-list 180320_update'!$B$2:$S$835,7,FALSE))</f>
        <v>Aquatic Acute 1
Aquatic Chronic 1</v>
      </c>
      <c r="M948" s="76" t="str">
        <f>IF($C948="-",IF($A948="-",IF(VLOOKUP($D948,'sin-list 180320_update'!$C$2:$S$835,8,FALSE)="",NA(),VLOOKUP($D948,'sin-list 180320_update'!$C$2:$S$835,8,FALSE)),IF(VLOOKUP($A948,'sin-list 180320_update'!$A$2:$S$835,10,FALSE)="",NA(),VLOOKUP($A948,'sin-list 180320_update'!$A$2:$S$835,10,FALSE))),IF(VLOOKUP($C948,'sin-list 180320_update'!$B$2:$S$835,9,FALSE)="",NA(),VLOOKUP($C948,'sin-list 180320_update'!$B$2:$S$835,9,FALSE)))</f>
        <v>H400
H410</v>
      </c>
      <c r="N948" s="76" t="e">
        <f>IF($C948="-",IF($A948="-",IF(VLOOKUP($D948,'REACH Bilaga XVII_update'!$A$5:$E$131,4,FALSE)="",NA(),VLOOKUP($D948,'REACH Bilaga XVII_update'!$A$5:$E$131,4,FALSE)),IF(VLOOKUP($A948,'REACH Bilaga XVII_update'!$C$5:$D$131,2,FALSE)="",NA(),VLOOKUP($A948,'REACH Bilaga XVII_update'!$C$5:$D$131,2,FALSE))),IF(VLOOKUP($C948,'REACH Bilaga XVII_update'!$B$5:$D$131,3,FALSE)="",NA(),VLOOKUP($C948,'REACH Bilaga XVII_update'!$B$5:$D$131,3,FALSE)))</f>
        <v>#N/A</v>
      </c>
      <c r="O948" s="76" t="e">
        <f>IF($C948="-",IF($A948="-",IF(VLOOKUP($D948,' REACH Bilaga 59_update'!$A$5:$E$210,5,FALSE)="",NA(),VLOOKUP($D948,' REACH Bilaga 59_update'!$A$5:$E$210,5,FALSE)),IF(VLOOKUP($A948,' REACH Bilaga 59_update'!$D$5:$E$210,2,FALSE)="",NA(),VLOOKUP($A948,' REACH Bilaga 59_update'!$D$5:$E$210,2,FALSE))),IF(VLOOKUP($C948,' REACH Bilaga 59_update'!$C$5:$E$210,3,FALSE)="",NA(),VLOOKUP($C948,' REACH Bilaga 59_update'!$C$5:$E$210,3,FALSE)))</f>
        <v>#N/A</v>
      </c>
      <c r="P948" s="76" t="e">
        <f>IF(C948="-",IF(A948="-",IFERROR(VLOOKUP($D948,' REACH Bilaga 59_update'!$A$5:$F$210,MATCH(Sammanfattning!P$1,' REACH Bilaga 59_update'!$A$4:$F$4,0),FALSE),VLOOKUP($D948,'REACH Bilaga XIV_update'!$A$4:$H$110,MATCH(Sammanfattning!P$1,'REACH Bilaga XIV_update'!$A$4:$H$4,0),FALSE)),IFERROR(VLOOKUP($A948,' REACH Bilaga 59_update'!$D$5:$F$210,MATCH(Sammanfattning!P$1,' REACH Bilaga 59_update'!$D$4:$F$4,0),FALSE),VLOOKUP($A948,'REACH Bilaga XIV_update'!$D$4:$H$110,MATCH(Sammanfattning!P$1,'REACH Bilaga XIV_update'!$D$4:$H$4,0),FALSE))),IFERROR(VLOOKUP($C948,' REACH Bilaga 59_update'!$C$5:$F$210,MATCH(Sammanfattning!P$1,' REACH Bilaga 59_update'!$C$4:$F$4,0),FALSE),VLOOKUP($C948,'REACH Bilaga XIV_update'!$C$4:$H$110,MATCH(Sammanfattning!P$1,'REACH Bilaga XIV_update'!$C$4:$H$4,0),FALSE)))</f>
        <v>#N/A</v>
      </c>
      <c r="Q948" s="76" t="e">
        <f>IF($C948="-",IF($A948="-",IF(VLOOKUP($D948,'REACH Bilaga XIV_update'!$A$5:$I$110,9,FALSE)="",NA(),VLOOKUP($D948,'REACH Bilaga XIV_update'!$A$5:$I$110,9,FALSE)),IF(VLOOKUP($A948,'REACH Bilaga XIV_update'!$D$5:$I$110,6,FALSE)="",NA(),VLOOKUP($A948,'REACH Bilaga XIV_update'!$D$5:$I$110,6,FALSE))),IF(VLOOKUP($C948,'REACH Bilaga XIV_update'!$C$5:$I$110,7,FALSE)="",NA(),VLOOKUP($C948,'REACH Bilaga XIV_update'!$C$5:$I$110,7,FALSE)))</f>
        <v>#N/A</v>
      </c>
      <c r="R948" s="76" t="e">
        <f>IF($C948="-",IF($A948="-",IF(VLOOKUP($D948,CoRAP_update!$A$5:$O$376,15,FALSE)="",NA(),VLOOKUP($D948,CoRAP_update!$A$5:$O$376,15,FALSE)),IF(VLOOKUP($A948,CoRAP_update!$D$5:$O$376,12,FALSE)="",NA(),VLOOKUP($A948,CoRAP_update!$D$5:$O$376,12,FALSE))),IF(VLOOKUP($C948,CoRAP_update!$C$5:$O$376,13,FALSE)="",NA(),VLOOKUP($C948,CoRAP_update!$C$5:$O$376,13,FALSE)))</f>
        <v>#N/A</v>
      </c>
      <c r="S948" s="144" t="e">
        <f>IF($C948="-",IF($A948="-",VLOOKUP($D948,CoRAP_update!$A$5:$J$376,MATCH(Sammanfattning!S$1,CoRAP_update!$A$4:$J$4,0),FALSE),VLOOKUP($A948,CoRAP_update!$D$5:$J$376,MATCH(Sammanfattning!S$1,CoRAP_update!$D$4:$J$4,0),FALSE)),VLOOKUP($C948,CoRAP_update!$C$5:$J$376,MATCH(Sammanfattning!S$1,CoRAP_update!$C$4:$J$4,0),FALSE))</f>
        <v>#N/A</v>
      </c>
      <c r="T948" s="76" t="str">
        <f>IF($A948="-",VLOOKUP($D948,EDC_update!$C$2:$F$450,4,FALSE),VLOOKUP($A948,EDC_update!$B$2:$F$450,5,FALSE))</f>
        <v>CAT3b</v>
      </c>
      <c r="V948" s="78">
        <f>IF(IFERROR(SEARCH("PBT",P948),99)=99,IF(IFERROR(SEARCH("suspected PBT",S948),99)=99,IF(IFERROR(SEARCH("concluded to be PBT",K948),99)=99,IF(IFERROR(SEARCH("PBT",S948),99)=99,IF(IFERROR(SEARCH("PBT cand",L948),99)=99,IF(IFERROR(SEARCH("PBT",L948),99)=99,IF(IFERROR(SEARCH("persistent, bioackumulative and toxic properties",K948),99)=99,0,Scoring!$E$3),Scoring!$E$3),Scoring!$E$7),Scoring!$E$3),Scoring!$E$5),Scoring!$E$6),Scoring!$E$3)</f>
        <v>0</v>
      </c>
      <c r="W948" s="78">
        <f>IF(IFERROR(SEARCH("vPvB",P948),99)=99,IF(IFERROR(SEARCH("suspected pbt/vPvB",S948),99)=99,IF(IFERROR(SEARCH("vPvB",S948),99)=99,IF(IFERROR(SEARCH("concluded to be a vPvB",S948),99)=99,IF(IFERROR(SEARCH("identified as vPvB",K948),99)=99,IF(IFERROR(SEARCH("concluded to be a vPvB",K948),99)=99,IF(IFERROR(SEARCH("concluded to be both pbt and vPvB",S948),99)=99,IF(IFERROR(SEARCH("concluded to be both pbt and vPvB",K948),99)=99,0,Scoring!$E$5),Scoring!$E$5),Scoring!$E$5),Scoring!$E$5),Scoring!$E$5),Scoring!$E$4),Scoring!$E$6),Scoring!$E$4)</f>
        <v>0</v>
      </c>
      <c r="X948" s="78">
        <f>IF(IFERROR(SEARCH("H410",N948),99)=99,IF(IFERROR(SEARCH("H410",O948),99)=99,IF(IFERROR(SEARCH("H410",Q948),99)=99,IF(IFERROR(SEARCH("H410",M948),99)=99,IF(IFERROR(SEARCH("H410",R948),99)=99,IF(IFERROR(SEARCH("H411",N948),99)=99,IF(IFERROR(SEARCH("H411",O948),99)=99,IF(IFERROR(SEARCH("H411",Q948),99)=99,IF(IFERROR(SEARCH("H411",M948),99)=99,IF(IFERROR(SEARCH("H411",R948),99)=99,IF(IFERROR(SEARCH("H413",N948),99)=99,IF(IFERROR(SEARCH("H413",O948),99)=99,IF(IFERROR(SEARCH("H413",Q948),99)=99,IF(IFERROR(SEARCH("H413",M948),99)=99,IF(IFERROR(SEARCH("H413",R948),99)=99,IF(IFERROR(SEARCH("H412",N948),99)=99,IF(IFERROR(SEARCH("H412",O948),99)=99,IF(IFERROR(SEARCH("H412",Q948),99)=99,IF(IFERROR(SEARCH("H412",M948),99)=99,IF(IFERROR(SEARCH("H412",R948),99)=99,0,Scoring!$E$2),Scoring!$E$2),Scoring!$E$2),Scoring!$E$2),Scoring!$E$2),Scoring!$E$2),Scoring!$E$2),Scoring!$E$2),Scoring!$E$2),Scoring!$E$2),Scoring!$E$2),Scoring!$E$2),Scoring!$E$2),Scoring!$E$2),Scoring!$E$2),Scoring!$E$2),Scoring!$E$2),Scoring!$E$2),Scoring!$E$2),Scoring!$E$2)</f>
        <v>1</v>
      </c>
      <c r="Y948" s="78">
        <f>IF(IFERROR(SEARCH("CMR",K948),99)=99,IF(IFERROR(SEARCH("Suspected CMR",S948),99)=99,IF(IFERROR(SEARCH("CMR",S948),99)=99,0,Scoring!$E$8),Scoring!$E$9),Scoring!$E$8)</f>
        <v>0</v>
      </c>
      <c r="Z948" s="78">
        <f>IF(IFERROR(SEARCH("H350",N948),99)=99,IF(IFERROR(SEARCH("H350",O948),99)=99,IF(IFERROR(SEARCH("H350",Q948),99)=99,IF(IFERROR(SEARCH("H350",M948),99)=99,IF(IFERROR(SEARCH("H350",R948),99)=99,IF(IFERROR(SEARCH("H351",N948),99)=99,IF(IFERROR(SEARCH("H351",O948),99)=99,IF(IFERROR(SEARCH("H351",Q948),99)=99,IF(IFERROR(SEARCH("H351",M948),99)=99,IF(IFERROR(SEARCH("H351",R948),99)=99,IF(IFERROR(SEARCH("carcinogenic",P948),99)=99,IF(IFERROR(SEARCH("suspected carcinogenic",S948),99)=99,0,Scoring!$E$12),Scoring!$E$11),Scoring!$E$10),Scoring!$E$10),Scoring!$E$10),Scoring!$E$10),Scoring!$E$10),Scoring!$E$10),Scoring!$E$10),Scoring!$E$10),Scoring!$E$10),Scoring!$E$10)</f>
        <v>0</v>
      </c>
      <c r="AA948" s="78">
        <f>IF(IFERROR(SEARCH("H340",N948),99)=99,IF(IFERROR(SEARCH("H340",O948),99)=99,IF(IFERROR(SEARCH("H340",Q948),99)=99,IF(IFERROR(SEARCH("H340",M948),99)=99,IF(IFERROR(SEARCH("H340",R948),99)=99,IF(IFERROR(SEARCH("H341",N948),99)=99,IF(IFERROR(SEARCH("H341",O948),99)=99,IF(IFERROR(SEARCH("H341",Q948),99)=99,IF(IFERROR(SEARCH("H341",M948),99)=99,IF(IFERROR(SEARCH("H341",R948),99)=99,IF(IFERROR(SEARCH("mutagenic",P948),99)=99,IF(IFERROR(SEARCH("suspected mutagenic",S948),99)=99,0,Scoring!$E$15),Scoring!$E$14),Scoring!$E$13),Scoring!$E$13),Scoring!$E$13),Scoring!$E$13),Scoring!$E$13),Scoring!$E$13),Scoring!$E$13),Scoring!$E$13),Scoring!$E$13),Scoring!$E$13)</f>
        <v>0</v>
      </c>
      <c r="AB948" s="78">
        <f>IF(IFERROR(SEARCH("H360",N948),99)=99,IF(IFERROR(SEARCH("H360",O948),99)=99,IF(IFERROR(SEARCH("H360",Q948),99)=99,IF(IFERROR(SEARCH("H360",M948),99)=99,IF(IFERROR(SEARCH("H360",R948),99)=99,IF(IFERROR(SEARCH("H361",N948),99)=99,IF(IFERROR(SEARCH("H361",O948),99)=99,IF(IFERROR(SEARCH("H361",Q948),99)=99,IF(IFERROR(SEARCH("H361",M948),99)=99,IF(IFERROR(SEARCH("H361",R948),99)=99,IF(IFERROR(SEARCH("reproduction",P948),99)=99,IF(IFERROR(SEARCH("suspected reprotoxic",S948),99)=99,IF(IFERROR(SEARCH("reprotoxic",S948),99)=99,IF(IFERROR(SEARCH("reprotoxic",K948),99)=99,0,Scoring!$E$18),Scoring!$E$18),Scoring!$E$19),Scoring!$E$17),Scoring!$E$16),Scoring!$E$16),Scoring!$E$16),Scoring!$E$16),Scoring!$E$16),Scoring!$E$16),Scoring!$E$16),Scoring!$E$16),Scoring!$E$16),Scoring!$E$16)</f>
        <v>0</v>
      </c>
      <c r="AC948" s="78">
        <f>IF(IFERROR(SEARCH("57f",L948),99)=99,IF(IFERROR(SEARCH("57(f)",P948),99)=99,0,Scoring!$E$20),Scoring!$E$20)</f>
        <v>0</v>
      </c>
      <c r="AD948" s="78">
        <f>IF(IFERROR(SEARCH("CAT1",T948),99)=99,IF(IFERROR(SEARCH("CAT2",T948),99)=99,IF(IFERROR(SEARCH("CAT3",T948),99)=99,IF(IFERROR(SEARCH("concluded to be endocrine",K948),99)=99,IF(IFERROR(SEARCH("categorised as endocrine",K948),99)=99,IF(IFERROR(SEARCH("endocrine disrupting",P948),99)=99,IF(IFERROR(SEARCH("endocrine disrupting",K948),99)=99,IF(IFERROR(SEARCH("suspected endocrine",S948),99)=99,IF(IFERROR(SEARCH("potential endocrine",S948),99)=99,0,Scoring!$E$25),Scoring!$E$25),Scoring!$E$24),Scoring!$E$24),Scoring!$E$24),Scoring!$E$24),Scoring!$E$23),Scoring!$E$22),Scoring!$E$21)</f>
        <v>0.3</v>
      </c>
      <c r="AE948" s="78">
        <f>IF(IFERROR(SEARCH("suspected sensitiser",S948),99)=99,IF(IFERROR(SEARCH("sensitiser",S948),99)=99,IF(IFERROR(SEARCH("other hazard based concern",S948),99)=99,0,Scoring!$E$28),Scoring!$E$26),Scoring!$E$27)</f>
        <v>0</v>
      </c>
      <c r="AF948" s="78">
        <f>IF(IFERROR(M948,1)=1,IF(IFERROR(N948,1)=1,IF(IFERROR(O948,1)=1,IF(IFERROR(Q948,1)=1,IF(IFERROR(R948,1)=1,IF(IFERROR(T948,1)=1,IF(IFERROR(K948,1)=1,IF(IFERROR(P948,1)=1,IF(IFERROR(S948,1)=1,Scoring!$E$29,0),0),0),0),0),0),0),0),0)</f>
        <v>0</v>
      </c>
      <c r="AG948" s="78">
        <f t="shared" si="69"/>
        <v>1.3</v>
      </c>
      <c r="AI948" s="93"/>
      <c r="AJ948" s="94"/>
      <c r="AK948" s="76"/>
      <c r="AL948" s="75"/>
      <c r="AN948" s="79"/>
      <c r="AO948" s="79"/>
      <c r="AP948" s="79"/>
      <c r="AQ948" s="79"/>
      <c r="AR948" s="79"/>
      <c r="AS948" s="78"/>
      <c r="AU948" s="79">
        <f>IF(IFERROR(F948,99)=99,IF(IFERROR(G948,99)=99,IF(IFERROR(H948,99)=99,IF(IFERROR(I948,99)=99,IF(IFERROR(E948,99)=99,IF(IFERROR(J948,99)=99,0,Scoring!$B$7),Scoring!$B$3),Scoring!$B$2),Scoring!$B$6),Scoring!$B$5),Scoring!$B$4)</f>
        <v>0.3</v>
      </c>
      <c r="AV948" s="78">
        <f t="shared" si="70"/>
        <v>0.39</v>
      </c>
      <c r="AW948" s="78"/>
      <c r="AX948" s="66"/>
      <c r="AY948" s="78"/>
      <c r="AZ948" s="76"/>
      <c r="BA948" s="76"/>
      <c r="BB948" s="76"/>
    </row>
    <row r="949" spans="1:54" x14ac:dyDescent="0.25">
      <c r="A949" s="77" t="s">
        <v>5455</v>
      </c>
      <c r="B949" s="76" t="str">
        <f t="shared" si="73"/>
        <v>271-846-8</v>
      </c>
      <c r="C949" s="77" t="s">
        <v>5454</v>
      </c>
      <c r="D949" s="77" t="s">
        <v>5453</v>
      </c>
      <c r="E949" s="76" t="e">
        <f>IF(C949="-",IF(A949="-",VLOOKUP(D949,'sin-list 180320_update'!$C$2:$C$835,1,FALSE),VLOOKUP(A949,'sin-list 180320_update'!$A$2:$A$835,1,FALSE)),VLOOKUP(C949,'sin-list 180320_update'!$B$2:$B$835,1,FALSE))</f>
        <v>#N/A</v>
      </c>
      <c r="F949" s="76" t="e">
        <f>IF($C949="-",IF($A949="-",VLOOKUP($D949,'REACH Bilaga XVII_update'!$A$5:$A$131,1,FALSE),VLOOKUP($A949,'REACH Bilaga XVII_update'!$C$5:$C$131,1,FALSE)),VLOOKUP($C949,'REACH Bilaga XVII_update'!$B$5:$B$131,1,FALSE))</f>
        <v>#N/A</v>
      </c>
      <c r="G949" s="76" t="e">
        <f>IF($C949="-",IF($A949="-",VLOOKUP($D949,' REACH Bilaga 59_update'!$A$5:$A$210,1,FALSE),VLOOKUP($A949,' REACH Bilaga 59_update'!$D$5:$D$210,1,FALSE)),VLOOKUP($C949,' REACH Bilaga 59_update'!$C$5:$C$210,1,FALSE))</f>
        <v>#N/A</v>
      </c>
      <c r="H949" s="76" t="e">
        <f>IF($C949="-",IF($A949="-",VLOOKUP($D949,'REACH Bilaga XIV_update'!$A$5:$A$110,1,FALSE),VLOOKUP($A949,'REACH Bilaga XIV_update'!$D$5:$D$110,1,FALSE)),VLOOKUP($C949,'REACH Bilaga XIV_update'!$C$5:$C$110,1,FALSE))</f>
        <v>#N/A</v>
      </c>
      <c r="I949" s="76" t="str">
        <f>IF($C949="-",IF($A949="-",VLOOKUP($D949,CoRAP_update!$A$5:$A$376,1,FALSE),VLOOKUP($A949,CoRAP_update!$D$5:$D$376,1,FALSE)),VLOOKUP($C949,CoRAP_update!$C$5:$C$376,1,FALSE))</f>
        <v>271-846-8</v>
      </c>
      <c r="J949" s="76" t="e">
        <f>IF($C949="-",IF($A949="-",VLOOKUP($D949,EDC_update!$C$2:$C$450,1,FALSE),VLOOKUP($A949,EDC_update!$B$2:$B$450,1,FALSE)),VLOOKUP($C949,EDC_update!$L$2:$L$450,1,FALSE))</f>
        <v>#N/A</v>
      </c>
      <c r="K949" s="76" t="e">
        <f>IF($C949="-",IF($A949="-",IF(VLOOKUP($D949,'sin-list 180320_update'!$C$2:$S$835,3,FALSE)="",NA(),VLOOKUP($D949,'sin-list 180320_update'!$C$2:$S$835,3,FALSE)),IF(VLOOKUP($A949,'sin-list 180320_update'!$A$2:$S$835,5,FALSE)="",NA(),VLOOKUP($A949,'sin-list 180320_update'!$A$2:$S$835,5,FALSE))),IF(VLOOKUP($C949,'sin-list 180320_update'!$B$2:$S$835,4,FALSE)="",NA(),VLOOKUP($C949,'sin-list 180320_update'!$B$2:$S$835,4,FALSE)))</f>
        <v>#N/A</v>
      </c>
      <c r="L949" s="76" t="e">
        <f>IF($C949="-",IF($A949="-",VLOOKUP($D949,'sin-list 180320_update'!$C$2:$S$835,6,FALSE),VLOOKUP($A949,'sin-list 180320_update'!$A$2:$S$835,8,FALSE)),VLOOKUP($C949,'sin-list 180320_update'!$B$2:$S$835,7,FALSE))</f>
        <v>#N/A</v>
      </c>
      <c r="M949" s="76" t="e">
        <f>IF($C949="-",IF($A949="-",IF(VLOOKUP($D949,'sin-list 180320_update'!$C$2:$S$835,8,FALSE)="",NA(),VLOOKUP($D949,'sin-list 180320_update'!$C$2:$S$835,8,FALSE)),IF(VLOOKUP($A949,'sin-list 180320_update'!$A$2:$S$835,10,FALSE)="",NA(),VLOOKUP($A949,'sin-list 180320_update'!$A$2:$S$835,10,FALSE))),IF(VLOOKUP($C949,'sin-list 180320_update'!$B$2:$S$835,9,FALSE)="",NA(),VLOOKUP($C949,'sin-list 180320_update'!$B$2:$S$835,9,FALSE)))</f>
        <v>#N/A</v>
      </c>
      <c r="N949" s="76" t="e">
        <f>IF($C949="-",IF($A949="-",IF(VLOOKUP($D949,'REACH Bilaga XVII_update'!$A$5:$E$131,4,FALSE)="",NA(),VLOOKUP($D949,'REACH Bilaga XVII_update'!$A$5:$E$131,4,FALSE)),IF(VLOOKUP($A949,'REACH Bilaga XVII_update'!$C$5:$D$131,2,FALSE)="",NA(),VLOOKUP($A949,'REACH Bilaga XVII_update'!$C$5:$D$131,2,FALSE))),IF(VLOOKUP($C949,'REACH Bilaga XVII_update'!$B$5:$D$131,3,FALSE)="",NA(),VLOOKUP($C949,'REACH Bilaga XVII_update'!$B$5:$D$131,3,FALSE)))</f>
        <v>#N/A</v>
      </c>
      <c r="O949" s="76" t="e">
        <f>IF($C949="-",IF($A949="-",IF(VLOOKUP($D949,' REACH Bilaga 59_update'!$A$5:$E$210,5,FALSE)="",NA(),VLOOKUP($D949,' REACH Bilaga 59_update'!$A$5:$E$210,5,FALSE)),IF(VLOOKUP($A949,' REACH Bilaga 59_update'!$D$5:$E$210,2,FALSE)="",NA(),VLOOKUP($A949,' REACH Bilaga 59_update'!$D$5:$E$210,2,FALSE))),IF(VLOOKUP($C949,' REACH Bilaga 59_update'!$C$5:$E$210,3,FALSE)="",NA(),VLOOKUP($C949,' REACH Bilaga 59_update'!$C$5:$E$210,3,FALSE)))</f>
        <v>#N/A</v>
      </c>
      <c r="P949" s="76" t="e">
        <f>IF(C949="-",IF(A949="-",IFERROR(VLOOKUP($D949,' REACH Bilaga 59_update'!$A$5:$F$210,MATCH(Sammanfattning!P$1,' REACH Bilaga 59_update'!$A$4:$F$4,0),FALSE),VLOOKUP($D949,'REACH Bilaga XIV_update'!$A$4:$H$110,MATCH(Sammanfattning!P$1,'REACH Bilaga XIV_update'!$A$4:$H$4,0),FALSE)),IFERROR(VLOOKUP($A949,' REACH Bilaga 59_update'!$D$5:$F$210,MATCH(Sammanfattning!P$1,' REACH Bilaga 59_update'!$D$4:$F$4,0),FALSE),VLOOKUP($A949,'REACH Bilaga XIV_update'!$D$4:$H$110,MATCH(Sammanfattning!P$1,'REACH Bilaga XIV_update'!$D$4:$H$4,0),FALSE))),IFERROR(VLOOKUP($C949,' REACH Bilaga 59_update'!$C$5:$F$210,MATCH(Sammanfattning!P$1,' REACH Bilaga 59_update'!$C$4:$F$4,0),FALSE),VLOOKUP($C949,'REACH Bilaga XIV_update'!$C$4:$H$110,MATCH(Sammanfattning!P$1,'REACH Bilaga XIV_update'!$C$4:$H$4,0),FALSE)))</f>
        <v>#N/A</v>
      </c>
      <c r="Q949" s="76" t="e">
        <f>IF($C949="-",IF($A949="-",IF(VLOOKUP($D949,'REACH Bilaga XIV_update'!$A$5:$I$110,9,FALSE)="",NA(),VLOOKUP($D949,'REACH Bilaga XIV_update'!$A$5:$I$110,9,FALSE)),IF(VLOOKUP($A949,'REACH Bilaga XIV_update'!$D$5:$I$110,6,FALSE)="",NA(),VLOOKUP($A949,'REACH Bilaga XIV_update'!$D$5:$I$110,6,FALSE))),IF(VLOOKUP($C949,'REACH Bilaga XIV_update'!$C$5:$I$110,7,FALSE)="",NA(),VLOOKUP($C949,'REACH Bilaga XIV_update'!$C$5:$I$110,7,FALSE)))</f>
        <v>#N/A</v>
      </c>
      <c r="R949" s="76" t="str">
        <f>IF($C949="-",IF($A949="-",IF(VLOOKUP($D949,CoRAP_update!$A$5:$O$376,15,FALSE)="",NA(),VLOOKUP($D949,CoRAP_update!$A$5:$O$376,15,FALSE)),IF(VLOOKUP($A949,CoRAP_update!$D$5:$O$376,12,FALSE)="",NA(),VLOOKUP($A949,CoRAP_update!$D$5:$O$376,12,FALSE))),IF(VLOOKUP($C949,CoRAP_update!$C$5:$O$376,13,FALSE)="",NA(),VLOOKUP($C949,CoRAP_update!$C$5:$O$376,13,FALSE)))</f>
        <v>H315
H317</v>
      </c>
      <c r="S949" s="144" t="str">
        <f>IF($C949="-",IF($A949="-",VLOOKUP($D949,CoRAP_update!$A$5:$J$376,MATCH(Sammanfattning!S$1,CoRAP_update!$A$4:$J$4,0),FALSE),VLOOKUP($A949,CoRAP_update!$D$5:$J$376,MATCH(Sammanfattning!S$1,CoRAP_update!$D$4:$J$4,0),FALSE)),VLOOKUP($C949,CoRAP_update!$C$5:$J$376,MATCH(Sammanfattning!S$1,CoRAP_update!$C$4:$J$4,0),FALSE))</f>
        <v>Suspected Mutagenic#Sensitiser#Other hazard based concern#Consumer use#Exposure of workers#High (aggregated) tonnage</v>
      </c>
      <c r="T949" s="76" t="e">
        <f>IF($A949="-",VLOOKUP($D949,EDC_update!$C$2:$F$450,4,FALSE),VLOOKUP($A949,EDC_update!$B$2:$F$450,5,FALSE))</f>
        <v>#N/A</v>
      </c>
      <c r="V949" s="78">
        <f>IF(IFERROR(SEARCH("PBT",P949),99)=99,IF(IFERROR(SEARCH("suspected PBT",S949),99)=99,IF(IFERROR(SEARCH("concluded to be PBT",K949),99)=99,IF(IFERROR(SEARCH("PBT",S949),99)=99,IF(IFERROR(SEARCH("PBT cand",L949),99)=99,IF(IFERROR(SEARCH("PBT",L949),99)=99,IF(IFERROR(SEARCH("persistent, bioackumulative and toxic properties",K949),99)=99,0,Scoring!$E$3),Scoring!$E$3),Scoring!$E$7),Scoring!$E$3),Scoring!$E$5),Scoring!$E$6),Scoring!$E$3)</f>
        <v>0</v>
      </c>
      <c r="W949" s="78">
        <f>IF(IFERROR(SEARCH("vPvB",P949),99)=99,IF(IFERROR(SEARCH("suspected pbt/vPvB",S949),99)=99,IF(IFERROR(SEARCH("vPvB",S949),99)=99,IF(IFERROR(SEARCH("concluded to be a vPvB",S949),99)=99,IF(IFERROR(SEARCH("identified as vPvB",K949),99)=99,IF(IFERROR(SEARCH("concluded to be a vPvB",K949),99)=99,IF(IFERROR(SEARCH("concluded to be both pbt and vPvB",S949),99)=99,IF(IFERROR(SEARCH("concluded to be both pbt and vPvB",K949),99)=99,0,Scoring!$E$5),Scoring!$E$5),Scoring!$E$5),Scoring!$E$5),Scoring!$E$5),Scoring!$E$4),Scoring!$E$6),Scoring!$E$4)</f>
        <v>0</v>
      </c>
      <c r="X949" s="78">
        <f>IF(IFERROR(SEARCH("H410",N949),99)=99,IF(IFERROR(SEARCH("H410",O949),99)=99,IF(IFERROR(SEARCH("H410",Q949),99)=99,IF(IFERROR(SEARCH("H410",M949),99)=99,IF(IFERROR(SEARCH("H410",R949),99)=99,IF(IFERROR(SEARCH("H411",N949),99)=99,IF(IFERROR(SEARCH("H411",O949),99)=99,IF(IFERROR(SEARCH("H411",Q949),99)=99,IF(IFERROR(SEARCH("H411",M949),99)=99,IF(IFERROR(SEARCH("H411",R949),99)=99,IF(IFERROR(SEARCH("H413",N949),99)=99,IF(IFERROR(SEARCH("H413",O949),99)=99,IF(IFERROR(SEARCH("H413",Q949),99)=99,IF(IFERROR(SEARCH("H413",M949),99)=99,IF(IFERROR(SEARCH("H413",R949),99)=99,IF(IFERROR(SEARCH("H412",N949),99)=99,IF(IFERROR(SEARCH("H412",O949),99)=99,IF(IFERROR(SEARCH("H412",Q949),99)=99,IF(IFERROR(SEARCH("H412",M949),99)=99,IF(IFERROR(SEARCH("H412",R949),99)=99,0,Scoring!$E$2),Scoring!$E$2),Scoring!$E$2),Scoring!$E$2),Scoring!$E$2),Scoring!$E$2),Scoring!$E$2),Scoring!$E$2),Scoring!$E$2),Scoring!$E$2),Scoring!$E$2),Scoring!$E$2),Scoring!$E$2),Scoring!$E$2),Scoring!$E$2),Scoring!$E$2),Scoring!$E$2),Scoring!$E$2),Scoring!$E$2),Scoring!$E$2)</f>
        <v>0</v>
      </c>
      <c r="Y949" s="78">
        <f>IF(IFERROR(SEARCH("CMR",K949),99)=99,IF(IFERROR(SEARCH("Suspected CMR",S949),99)=99,IF(IFERROR(SEARCH("CMR",S949),99)=99,0,Scoring!$E$8),Scoring!$E$9),Scoring!$E$8)</f>
        <v>0</v>
      </c>
      <c r="Z949" s="78">
        <f>IF(IFERROR(SEARCH("H350",N949),99)=99,IF(IFERROR(SEARCH("H350",O949),99)=99,IF(IFERROR(SEARCH("H350",Q949),99)=99,IF(IFERROR(SEARCH("H350",M949),99)=99,IF(IFERROR(SEARCH("H350",R949),99)=99,IF(IFERROR(SEARCH("H351",N949),99)=99,IF(IFERROR(SEARCH("H351",O949),99)=99,IF(IFERROR(SEARCH("H351",Q949),99)=99,IF(IFERROR(SEARCH("H351",M949),99)=99,IF(IFERROR(SEARCH("H351",R949),99)=99,IF(IFERROR(SEARCH("carcinogenic",P949),99)=99,IF(IFERROR(SEARCH("suspected carcinogenic",S949),99)=99,0,Scoring!$E$12),Scoring!$E$11),Scoring!$E$10),Scoring!$E$10),Scoring!$E$10),Scoring!$E$10),Scoring!$E$10),Scoring!$E$10),Scoring!$E$10),Scoring!$E$10),Scoring!$E$10),Scoring!$E$10)</f>
        <v>0</v>
      </c>
      <c r="AA949" s="78">
        <f>IF(IFERROR(SEARCH("H340",N949),99)=99,IF(IFERROR(SEARCH("H340",O949),99)=99,IF(IFERROR(SEARCH("H340",Q949),99)=99,IF(IFERROR(SEARCH("H340",M949),99)=99,IF(IFERROR(SEARCH("H340",R949),99)=99,IF(IFERROR(SEARCH("H341",N949),99)=99,IF(IFERROR(SEARCH("H341",O949),99)=99,IF(IFERROR(SEARCH("H341",Q949),99)=99,IF(IFERROR(SEARCH("H341",M949),99)=99,IF(IFERROR(SEARCH("H341",R949),99)=99,IF(IFERROR(SEARCH("mutagenic",P949),99)=99,IF(IFERROR(SEARCH("suspected mutagenic",S949),99)=99,0,Scoring!$E$15),Scoring!$E$14),Scoring!$E$13),Scoring!$E$13),Scoring!$E$13),Scoring!$E$13),Scoring!$E$13),Scoring!$E$13),Scoring!$E$13),Scoring!$E$13),Scoring!$E$13),Scoring!$E$13)</f>
        <v>0.7</v>
      </c>
      <c r="AB949" s="78">
        <f>IF(IFERROR(SEARCH("H360",N949),99)=99,IF(IFERROR(SEARCH("H360",O949),99)=99,IF(IFERROR(SEARCH("H360",Q949),99)=99,IF(IFERROR(SEARCH("H360",M949),99)=99,IF(IFERROR(SEARCH("H360",R949),99)=99,IF(IFERROR(SEARCH("H361",N949),99)=99,IF(IFERROR(SEARCH("H361",O949),99)=99,IF(IFERROR(SEARCH("H361",Q949),99)=99,IF(IFERROR(SEARCH("H361",M949),99)=99,IF(IFERROR(SEARCH("H361",R949),99)=99,IF(IFERROR(SEARCH("reproduction",P949),99)=99,IF(IFERROR(SEARCH("suspected reprotoxic",S949),99)=99,IF(IFERROR(SEARCH("reprotoxic",S949),99)=99,IF(IFERROR(SEARCH("reprotoxic",K949),99)=99,0,Scoring!$E$18),Scoring!$E$18),Scoring!$E$19),Scoring!$E$17),Scoring!$E$16),Scoring!$E$16),Scoring!$E$16),Scoring!$E$16),Scoring!$E$16),Scoring!$E$16),Scoring!$E$16),Scoring!$E$16),Scoring!$E$16),Scoring!$E$16)</f>
        <v>0</v>
      </c>
      <c r="AC949" s="78">
        <f>IF(IFERROR(SEARCH("57f",L949),99)=99,IF(IFERROR(SEARCH("57(f)",P949),99)=99,0,Scoring!$E$20),Scoring!$E$20)</f>
        <v>0</v>
      </c>
      <c r="AD949" s="78">
        <f>IF(IFERROR(SEARCH("CAT1",T949),99)=99,IF(IFERROR(SEARCH("CAT2",T949),99)=99,IF(IFERROR(SEARCH("CAT3",T949),99)=99,IF(IFERROR(SEARCH("concluded to be endocrine",K949),99)=99,IF(IFERROR(SEARCH("categorised as endocrine",K949),99)=99,IF(IFERROR(SEARCH("endocrine disrupting",P949),99)=99,IF(IFERROR(SEARCH("endocrine disrupting",K949),99)=99,IF(IFERROR(SEARCH("suspected endocrine",S949),99)=99,IF(IFERROR(SEARCH("potential endocrine",S949),99)=99,0,Scoring!$E$25),Scoring!$E$25),Scoring!$E$24),Scoring!$E$24),Scoring!$E$24),Scoring!$E$24),Scoring!$E$23),Scoring!$E$22),Scoring!$E$21)</f>
        <v>0</v>
      </c>
      <c r="AE949" s="78">
        <f>IF(IFERROR(SEARCH("suspected sensitiser",S949),99)=99,IF(IFERROR(SEARCH("sensitiser",S949),99)=99,IF(IFERROR(SEARCH("other hazard based concern",S949),99)=99,0,Scoring!$E$28),Scoring!$E$26),Scoring!$E$27)</f>
        <v>0.6</v>
      </c>
      <c r="AF949" s="78">
        <f>IF(IFERROR(M949,1)=1,IF(IFERROR(N949,1)=1,IF(IFERROR(O949,1)=1,IF(IFERROR(Q949,1)=1,IF(IFERROR(R949,1)=1,IF(IFERROR(T949,1)=1,IF(IFERROR(K949,1)=1,IF(IFERROR(P949,1)=1,IF(IFERROR(S949,1)=1,Scoring!$E$29,0),0),0),0),0),0),0),0),0)</f>
        <v>0</v>
      </c>
      <c r="AG949" s="78">
        <f t="shared" si="69"/>
        <v>1.2999999999999998</v>
      </c>
      <c r="AI949" s="93"/>
      <c r="AJ949" s="94"/>
      <c r="AK949" s="76"/>
      <c r="AL949" s="75"/>
      <c r="AN949" s="79"/>
      <c r="AO949" s="79"/>
      <c r="AP949" s="79"/>
      <c r="AQ949" s="79"/>
      <c r="AR949" s="79"/>
      <c r="AS949" s="78"/>
      <c r="AU949" s="79">
        <f>IF(IFERROR(F949,99)=99,IF(IFERROR(G949,99)=99,IF(IFERROR(H949,99)=99,IF(IFERROR(I949,99)=99,IF(IFERROR(E949,99)=99,IF(IFERROR(J949,99)=99,0,Scoring!$B$7),Scoring!$B$3),Scoring!$B$2),Scoring!$B$6),Scoring!$B$5),Scoring!$B$4)</f>
        <v>0.5</v>
      </c>
      <c r="AV949" s="78">
        <f t="shared" si="70"/>
        <v>0.64999999999999991</v>
      </c>
      <c r="AW949" s="78"/>
      <c r="AX949" s="66"/>
      <c r="AY949" s="78"/>
      <c r="AZ949" s="76"/>
      <c r="BA949" s="76"/>
      <c r="BB949" s="76"/>
    </row>
    <row r="950" spans="1:54" x14ac:dyDescent="0.25">
      <c r="A950" s="77" t="s">
        <v>4270</v>
      </c>
      <c r="B950" s="76" t="str">
        <f t="shared" si="73"/>
        <v>201-159-0</v>
      </c>
      <c r="C950" s="77" t="s">
        <v>4269</v>
      </c>
      <c r="D950" s="77" t="s">
        <v>4268</v>
      </c>
      <c r="E950" s="76" t="e">
        <f>IF(C950="-",IF(A950="-",VLOOKUP(D950,'sin-list 180320_update'!$C$2:$C$835,1,FALSE),VLOOKUP(A950,'sin-list 180320_update'!$A$2:$A$835,1,FALSE)),VLOOKUP(C950,'sin-list 180320_update'!$B$2:$B$835,1,FALSE))</f>
        <v>#N/A</v>
      </c>
      <c r="F950" s="76" t="e">
        <f>IF($C950="-",IF($A950="-",VLOOKUP($D950,'REACH Bilaga XVII_update'!$A$5:$A$131,1,FALSE),VLOOKUP($A950,'REACH Bilaga XVII_update'!$C$5:$C$131,1,FALSE)),VLOOKUP($C950,'REACH Bilaga XVII_update'!$B$5:$B$131,1,FALSE))</f>
        <v>#N/A</v>
      </c>
      <c r="G950" s="76" t="e">
        <f>IF($C950="-",IF($A950="-",VLOOKUP($D950,' REACH Bilaga 59_update'!$A$5:$A$210,1,FALSE),VLOOKUP($A950,' REACH Bilaga 59_update'!$D$5:$D$210,1,FALSE)),VLOOKUP($C950,' REACH Bilaga 59_update'!$C$5:$C$210,1,FALSE))</f>
        <v>#N/A</v>
      </c>
      <c r="H950" s="76" t="e">
        <f>IF($C950="-",IF($A950="-",VLOOKUP($D950,'REACH Bilaga XIV_update'!$A$5:$A$110,1,FALSE),VLOOKUP($A950,'REACH Bilaga XIV_update'!$D$5:$D$110,1,FALSE)),VLOOKUP($C950,'REACH Bilaga XIV_update'!$C$5:$C$110,1,FALSE))</f>
        <v>#N/A</v>
      </c>
      <c r="I950" s="76" t="str">
        <f>IF($C950="-",IF($A950="-",VLOOKUP($D950,CoRAP_update!$A$5:$A$376,1,FALSE),VLOOKUP($A950,CoRAP_update!$D$5:$D$376,1,FALSE)),VLOOKUP($C950,CoRAP_update!$C$5:$C$376,1,FALSE))</f>
        <v>201-159-0</v>
      </c>
      <c r="J950" s="76" t="e">
        <f>IF($C950="-",IF($A950="-",VLOOKUP($D950,EDC_update!$C$2:$C$450,1,FALSE),VLOOKUP($A950,EDC_update!$B$2:$B$450,1,FALSE)),VLOOKUP($C950,EDC_update!$L$2:$L$450,1,FALSE))</f>
        <v>#N/A</v>
      </c>
      <c r="K950" s="76" t="e">
        <f>IF($C950="-",IF($A950="-",IF(VLOOKUP($D950,'sin-list 180320_update'!$C$2:$S$835,3,FALSE)="",NA(),VLOOKUP($D950,'sin-list 180320_update'!$C$2:$S$835,3,FALSE)),IF(VLOOKUP($A950,'sin-list 180320_update'!$A$2:$S$835,5,FALSE)="",NA(),VLOOKUP($A950,'sin-list 180320_update'!$A$2:$S$835,5,FALSE))),IF(VLOOKUP($C950,'sin-list 180320_update'!$B$2:$S$835,4,FALSE)="",NA(),VLOOKUP($C950,'sin-list 180320_update'!$B$2:$S$835,4,FALSE)))</f>
        <v>#N/A</v>
      </c>
      <c r="L950" s="76" t="e">
        <f>IF($C950="-",IF($A950="-",VLOOKUP($D950,'sin-list 180320_update'!$C$2:$S$835,6,FALSE),VLOOKUP($A950,'sin-list 180320_update'!$A$2:$S$835,8,FALSE)),VLOOKUP($C950,'sin-list 180320_update'!$B$2:$S$835,7,FALSE))</f>
        <v>#N/A</v>
      </c>
      <c r="M950" s="76" t="e">
        <f>IF($C950="-",IF($A950="-",IF(VLOOKUP($D950,'sin-list 180320_update'!$C$2:$S$835,8,FALSE)="",NA(),VLOOKUP($D950,'sin-list 180320_update'!$C$2:$S$835,8,FALSE)),IF(VLOOKUP($A950,'sin-list 180320_update'!$A$2:$S$835,10,FALSE)="",NA(),VLOOKUP($A950,'sin-list 180320_update'!$A$2:$S$835,10,FALSE))),IF(VLOOKUP($C950,'sin-list 180320_update'!$B$2:$S$835,9,FALSE)="",NA(),VLOOKUP($C950,'sin-list 180320_update'!$B$2:$S$835,9,FALSE)))</f>
        <v>#N/A</v>
      </c>
      <c r="N950" s="76" t="e">
        <f>IF($C950="-",IF($A950="-",IF(VLOOKUP($D950,'REACH Bilaga XVII_update'!$A$5:$E$131,4,FALSE)="",NA(),VLOOKUP($D950,'REACH Bilaga XVII_update'!$A$5:$E$131,4,FALSE)),IF(VLOOKUP($A950,'REACH Bilaga XVII_update'!$C$5:$D$131,2,FALSE)="",NA(),VLOOKUP($A950,'REACH Bilaga XVII_update'!$C$5:$D$131,2,FALSE))),IF(VLOOKUP($C950,'REACH Bilaga XVII_update'!$B$5:$D$131,3,FALSE)="",NA(),VLOOKUP($C950,'REACH Bilaga XVII_update'!$B$5:$D$131,3,FALSE)))</f>
        <v>#N/A</v>
      </c>
      <c r="O950" s="76" t="e">
        <f>IF($C950="-",IF($A950="-",IF(VLOOKUP($D950,' REACH Bilaga 59_update'!$A$5:$E$210,5,FALSE)="",NA(),VLOOKUP($D950,' REACH Bilaga 59_update'!$A$5:$E$210,5,FALSE)),IF(VLOOKUP($A950,' REACH Bilaga 59_update'!$D$5:$E$210,2,FALSE)="",NA(),VLOOKUP($A950,' REACH Bilaga 59_update'!$D$5:$E$210,2,FALSE))),IF(VLOOKUP($C950,' REACH Bilaga 59_update'!$C$5:$E$210,3,FALSE)="",NA(),VLOOKUP($C950,' REACH Bilaga 59_update'!$C$5:$E$210,3,FALSE)))</f>
        <v>#N/A</v>
      </c>
      <c r="P950" s="76" t="e">
        <f>IF(C950="-",IF(A950="-",IFERROR(VLOOKUP($D950,' REACH Bilaga 59_update'!$A$5:$F$210,MATCH(Sammanfattning!P$1,' REACH Bilaga 59_update'!$A$4:$F$4,0),FALSE),VLOOKUP($D950,'REACH Bilaga XIV_update'!$A$4:$H$110,MATCH(Sammanfattning!P$1,'REACH Bilaga XIV_update'!$A$4:$H$4,0),FALSE)),IFERROR(VLOOKUP($A950,' REACH Bilaga 59_update'!$D$5:$F$210,MATCH(Sammanfattning!P$1,' REACH Bilaga 59_update'!$D$4:$F$4,0),FALSE),VLOOKUP($A950,'REACH Bilaga XIV_update'!$D$4:$H$110,MATCH(Sammanfattning!P$1,'REACH Bilaga XIV_update'!$D$4:$H$4,0),FALSE))),IFERROR(VLOOKUP($C950,' REACH Bilaga 59_update'!$C$5:$F$210,MATCH(Sammanfattning!P$1,' REACH Bilaga 59_update'!$C$4:$F$4,0),FALSE),VLOOKUP($C950,'REACH Bilaga XIV_update'!$C$4:$H$110,MATCH(Sammanfattning!P$1,'REACH Bilaga XIV_update'!$C$4:$H$4,0),FALSE)))</f>
        <v>#N/A</v>
      </c>
      <c r="Q950" s="76" t="e">
        <f>IF($C950="-",IF($A950="-",IF(VLOOKUP($D950,'REACH Bilaga XIV_update'!$A$5:$I$110,9,FALSE)="",NA(),VLOOKUP($D950,'REACH Bilaga XIV_update'!$A$5:$I$110,9,FALSE)),IF(VLOOKUP($A950,'REACH Bilaga XIV_update'!$D$5:$I$110,6,FALSE)="",NA(),VLOOKUP($A950,'REACH Bilaga XIV_update'!$D$5:$I$110,6,FALSE))),IF(VLOOKUP($C950,'REACH Bilaga XIV_update'!$C$5:$I$110,7,FALSE)="",NA(),VLOOKUP($C950,'REACH Bilaga XIV_update'!$C$5:$I$110,7,FALSE)))</f>
        <v>#N/A</v>
      </c>
      <c r="R950" s="76" t="str">
        <f>IF($C950="-",IF($A950="-",IF(VLOOKUP($D950,CoRAP_update!$A$5:$O$376,15,FALSE)="",NA(),VLOOKUP($D950,CoRAP_update!$A$5:$O$376,15,FALSE)),IF(VLOOKUP($A950,CoRAP_update!$D$5:$O$376,12,FALSE)="",NA(),VLOOKUP($A950,CoRAP_update!$D$5:$O$376,12,FALSE))),IF(VLOOKUP($C950,CoRAP_update!$C$5:$O$376,13,FALSE)="",NA(),VLOOKUP($C950,CoRAP_update!$C$5:$O$376,13,FALSE)))</f>
        <v>H225
H336
H319</v>
      </c>
      <c r="S950" s="144" t="str">
        <f>IF($C950="-",IF($A950="-",VLOOKUP($D950,CoRAP_update!$A$5:$J$376,MATCH(Sammanfattning!S$1,CoRAP_update!$A$4:$J$4,0),FALSE),VLOOKUP($A950,CoRAP_update!$D$5:$J$376,MATCH(Sammanfattning!S$1,CoRAP_update!$D$4:$J$4,0),FALSE)),VLOOKUP($C950,CoRAP_update!$C$5:$J$376,MATCH(Sammanfattning!S$1,CoRAP_update!$C$4:$J$4,0),FALSE))</f>
        <v>Suspected Reprotoxic#Wide dispersive use#Consumer use#Exposure of environment#Exposure of workers#High RCR#High (aggregated) tonnage#Potential endocrine disruptor</v>
      </c>
      <c r="T950" s="76" t="e">
        <f>IF($A950="-",VLOOKUP($D950,EDC_update!$C$2:$F$450,4,FALSE),VLOOKUP($A950,EDC_update!$B$2:$F$450,5,FALSE))</f>
        <v>#N/A</v>
      </c>
      <c r="V950" s="78">
        <f>IF(IFERROR(SEARCH("PBT",P950),99)=99,IF(IFERROR(SEARCH("suspected PBT",S950),99)=99,IF(IFERROR(SEARCH("concluded to be PBT",K950),99)=99,IF(IFERROR(SEARCH("PBT",S950),99)=99,IF(IFERROR(SEARCH("PBT cand",L950),99)=99,IF(IFERROR(SEARCH("PBT",L950),99)=99,IF(IFERROR(SEARCH("persistent, bioackumulative and toxic properties",K950),99)=99,0,Scoring!$E$3),Scoring!$E$3),Scoring!$E$7),Scoring!$E$3),Scoring!$E$5),Scoring!$E$6),Scoring!$E$3)</f>
        <v>0</v>
      </c>
      <c r="W950" s="78">
        <f>IF(IFERROR(SEARCH("vPvB",P950),99)=99,IF(IFERROR(SEARCH("suspected pbt/vPvB",S950),99)=99,IF(IFERROR(SEARCH("vPvB",S950),99)=99,IF(IFERROR(SEARCH("concluded to be a vPvB",S950),99)=99,IF(IFERROR(SEARCH("identified as vPvB",K950),99)=99,IF(IFERROR(SEARCH("concluded to be a vPvB",K950),99)=99,IF(IFERROR(SEARCH("concluded to be both pbt and vPvB",S950),99)=99,IF(IFERROR(SEARCH("concluded to be both pbt and vPvB",K950),99)=99,0,Scoring!$E$5),Scoring!$E$5),Scoring!$E$5),Scoring!$E$5),Scoring!$E$5),Scoring!$E$4),Scoring!$E$6),Scoring!$E$4)</f>
        <v>0</v>
      </c>
      <c r="X950" s="78">
        <f>IF(IFERROR(SEARCH("H410",N950),99)=99,IF(IFERROR(SEARCH("H410",O950),99)=99,IF(IFERROR(SEARCH("H410",Q950),99)=99,IF(IFERROR(SEARCH("H410",M950),99)=99,IF(IFERROR(SEARCH("H410",R950),99)=99,IF(IFERROR(SEARCH("H411",N950),99)=99,IF(IFERROR(SEARCH("H411",O950),99)=99,IF(IFERROR(SEARCH("H411",Q950),99)=99,IF(IFERROR(SEARCH("H411",M950),99)=99,IF(IFERROR(SEARCH("H411",R950),99)=99,IF(IFERROR(SEARCH("H413",N950),99)=99,IF(IFERROR(SEARCH("H413",O950),99)=99,IF(IFERROR(SEARCH("H413",Q950),99)=99,IF(IFERROR(SEARCH("H413",M950),99)=99,IF(IFERROR(SEARCH("H413",R950),99)=99,IF(IFERROR(SEARCH("H412",N950),99)=99,IF(IFERROR(SEARCH("H412",O950),99)=99,IF(IFERROR(SEARCH("H412",Q950),99)=99,IF(IFERROR(SEARCH("H412",M950),99)=99,IF(IFERROR(SEARCH("H412",R950),99)=99,0,Scoring!$E$2),Scoring!$E$2),Scoring!$E$2),Scoring!$E$2),Scoring!$E$2),Scoring!$E$2),Scoring!$E$2),Scoring!$E$2),Scoring!$E$2),Scoring!$E$2),Scoring!$E$2),Scoring!$E$2),Scoring!$E$2),Scoring!$E$2),Scoring!$E$2),Scoring!$E$2),Scoring!$E$2),Scoring!$E$2),Scoring!$E$2),Scoring!$E$2)</f>
        <v>0</v>
      </c>
      <c r="Y950" s="78">
        <f>IF(IFERROR(SEARCH("CMR",K950),99)=99,IF(IFERROR(SEARCH("Suspected CMR",S950),99)=99,IF(IFERROR(SEARCH("CMR",S950),99)=99,0,Scoring!$E$8),Scoring!$E$9),Scoring!$E$8)</f>
        <v>0</v>
      </c>
      <c r="Z950" s="78">
        <f>IF(IFERROR(SEARCH("H350",N950),99)=99,IF(IFERROR(SEARCH("H350",O950),99)=99,IF(IFERROR(SEARCH("H350",Q950),99)=99,IF(IFERROR(SEARCH("H350",M950),99)=99,IF(IFERROR(SEARCH("H350",R950),99)=99,IF(IFERROR(SEARCH("H351",N950),99)=99,IF(IFERROR(SEARCH("H351",O950),99)=99,IF(IFERROR(SEARCH("H351",Q950),99)=99,IF(IFERROR(SEARCH("H351",M950),99)=99,IF(IFERROR(SEARCH("H351",R950),99)=99,IF(IFERROR(SEARCH("carcinogenic",P950),99)=99,IF(IFERROR(SEARCH("suspected carcinogenic",S950),99)=99,0,Scoring!$E$12),Scoring!$E$11),Scoring!$E$10),Scoring!$E$10),Scoring!$E$10),Scoring!$E$10),Scoring!$E$10),Scoring!$E$10),Scoring!$E$10),Scoring!$E$10),Scoring!$E$10),Scoring!$E$10)</f>
        <v>0</v>
      </c>
      <c r="AA950" s="78">
        <f>IF(IFERROR(SEARCH("H340",N950),99)=99,IF(IFERROR(SEARCH("H340",O950),99)=99,IF(IFERROR(SEARCH("H340",Q950),99)=99,IF(IFERROR(SEARCH("H340",M950),99)=99,IF(IFERROR(SEARCH("H340",R950),99)=99,IF(IFERROR(SEARCH("H341",N950),99)=99,IF(IFERROR(SEARCH("H341",O950),99)=99,IF(IFERROR(SEARCH("H341",Q950),99)=99,IF(IFERROR(SEARCH("H341",M950),99)=99,IF(IFERROR(SEARCH("H341",R950),99)=99,IF(IFERROR(SEARCH("mutagenic",P950),99)=99,IF(IFERROR(SEARCH("suspected mutagenic",S950),99)=99,0,Scoring!$E$15),Scoring!$E$14),Scoring!$E$13),Scoring!$E$13),Scoring!$E$13),Scoring!$E$13),Scoring!$E$13),Scoring!$E$13),Scoring!$E$13),Scoring!$E$13),Scoring!$E$13),Scoring!$E$13)</f>
        <v>0</v>
      </c>
      <c r="AB950" s="78">
        <f>IF(IFERROR(SEARCH("H360",N950),99)=99,IF(IFERROR(SEARCH("H360",O950),99)=99,IF(IFERROR(SEARCH("H360",Q950),99)=99,IF(IFERROR(SEARCH("H360",M950),99)=99,IF(IFERROR(SEARCH("H360",R950),99)=99,IF(IFERROR(SEARCH("H361",N950),99)=99,IF(IFERROR(SEARCH("H361",O950),99)=99,IF(IFERROR(SEARCH("H361",Q950),99)=99,IF(IFERROR(SEARCH("H361",M950),99)=99,IF(IFERROR(SEARCH("H361",R950),99)=99,IF(IFERROR(SEARCH("reproduction",P950),99)=99,IF(IFERROR(SEARCH("suspected reprotoxic",S950),99)=99,IF(IFERROR(SEARCH("reprotoxic",S950),99)=99,IF(IFERROR(SEARCH("reprotoxic",K950),99)=99,0,Scoring!$E$18),Scoring!$E$18),Scoring!$E$19),Scoring!$E$17),Scoring!$E$16),Scoring!$E$16),Scoring!$E$16),Scoring!$E$16),Scoring!$E$16),Scoring!$E$16),Scoring!$E$16),Scoring!$E$16),Scoring!$E$16),Scoring!$E$16)</f>
        <v>0.7</v>
      </c>
      <c r="AC950" s="78">
        <f>IF(IFERROR(SEARCH("57f",L950),99)=99,IF(IFERROR(SEARCH("57(f)",P950),99)=99,0,Scoring!$E$20),Scoring!$E$20)</f>
        <v>0</v>
      </c>
      <c r="AD950" s="78">
        <f>IF(IFERROR(SEARCH("CAT1",T950),99)=99,IF(IFERROR(SEARCH("CAT2",T950),99)=99,IF(IFERROR(SEARCH("CAT3",T950),99)=99,IF(IFERROR(SEARCH("concluded to be endocrine",K950),99)=99,IF(IFERROR(SEARCH("categorised as endocrine",K950),99)=99,IF(IFERROR(SEARCH("endocrine disrupting",P950),99)=99,IF(IFERROR(SEARCH("endocrine disrupting",K950),99)=99,IF(IFERROR(SEARCH("suspected endocrine",S950),99)=99,IF(IFERROR(SEARCH("potential endocrine",S950),99)=99,0,Scoring!$E$25),Scoring!$E$25),Scoring!$E$24),Scoring!$E$24),Scoring!$E$24),Scoring!$E$24),Scoring!$E$23),Scoring!$E$22),Scoring!$E$21)</f>
        <v>0.5</v>
      </c>
      <c r="AE950" s="78">
        <f>IF(IFERROR(SEARCH("suspected sensitiser",S950),99)=99,IF(IFERROR(SEARCH("sensitiser",S950),99)=99,IF(IFERROR(SEARCH("other hazard based concern",S950),99)=99,0,Scoring!$E$28),Scoring!$E$26),Scoring!$E$27)</f>
        <v>0</v>
      </c>
      <c r="AF950" s="78">
        <f>IF(IFERROR(M950,1)=1,IF(IFERROR(N950,1)=1,IF(IFERROR(O950,1)=1,IF(IFERROR(Q950,1)=1,IF(IFERROR(R950,1)=1,IF(IFERROR(T950,1)=1,IF(IFERROR(K950,1)=1,IF(IFERROR(P950,1)=1,IF(IFERROR(S950,1)=1,Scoring!$E$29,0),0),0),0),0),0),0),0),0)</f>
        <v>0</v>
      </c>
      <c r="AG950" s="78">
        <f t="shared" si="69"/>
        <v>1.2</v>
      </c>
      <c r="AI950" s="93"/>
      <c r="AJ950" s="94"/>
      <c r="AK950" s="76"/>
      <c r="AL950" s="75"/>
      <c r="AN950" s="79"/>
      <c r="AO950" s="79"/>
      <c r="AP950" s="79"/>
      <c r="AQ950" s="79"/>
      <c r="AR950" s="79"/>
      <c r="AS950" s="78"/>
      <c r="AU950" s="79">
        <f>IF(IFERROR(F950,99)=99,IF(IFERROR(G950,99)=99,IF(IFERROR(H950,99)=99,IF(IFERROR(I950,99)=99,IF(IFERROR(E950,99)=99,IF(IFERROR(J950,99)=99,0,Scoring!$B$7),Scoring!$B$3),Scoring!$B$2),Scoring!$B$6),Scoring!$B$5),Scoring!$B$4)</f>
        <v>0.5</v>
      </c>
      <c r="AV950" s="78">
        <f t="shared" si="70"/>
        <v>0.6</v>
      </c>
      <c r="AW950" s="78"/>
      <c r="AX950" s="66"/>
      <c r="AY950" s="78"/>
      <c r="AZ950" s="76"/>
      <c r="BA950" s="76"/>
      <c r="BB950" s="76"/>
    </row>
    <row r="951" spans="1:54" x14ac:dyDescent="0.25">
      <c r="A951" s="77" t="s">
        <v>4746</v>
      </c>
      <c r="B951" s="76" t="str">
        <f t="shared" si="73"/>
        <v>204-327-1</v>
      </c>
      <c r="C951" s="77" t="s">
        <v>4745</v>
      </c>
      <c r="D951" s="77" t="s">
        <v>4744</v>
      </c>
      <c r="E951" s="76" t="e">
        <f>IF(C951="-",IF(A951="-",VLOOKUP(D951,'sin-list 180320_update'!$C$2:$C$835,1,FALSE),VLOOKUP(A951,'sin-list 180320_update'!$A$2:$A$835,1,FALSE)),VLOOKUP(C951,'sin-list 180320_update'!$B$2:$B$835,1,FALSE))</f>
        <v>#N/A</v>
      </c>
      <c r="F951" s="76" t="e">
        <f>IF($C951="-",IF($A951="-",VLOOKUP($D951,'REACH Bilaga XVII_update'!$A$5:$A$131,1,FALSE),VLOOKUP($A951,'REACH Bilaga XVII_update'!$C$5:$C$131,1,FALSE)),VLOOKUP($C951,'REACH Bilaga XVII_update'!$B$5:$B$131,1,FALSE))</f>
        <v>#N/A</v>
      </c>
      <c r="G951" s="76" t="e">
        <f>IF($C951="-",IF($A951="-",VLOOKUP($D951,' REACH Bilaga 59_update'!$A$5:$A$210,1,FALSE),VLOOKUP($A951,' REACH Bilaga 59_update'!$D$5:$D$210,1,FALSE)),VLOOKUP($C951,' REACH Bilaga 59_update'!$C$5:$C$210,1,FALSE))</f>
        <v>#N/A</v>
      </c>
      <c r="H951" s="76" t="e">
        <f>IF($C951="-",IF($A951="-",VLOOKUP($D951,'REACH Bilaga XIV_update'!$A$5:$A$110,1,FALSE),VLOOKUP($A951,'REACH Bilaga XIV_update'!$D$5:$D$110,1,FALSE)),VLOOKUP($C951,'REACH Bilaga XIV_update'!$C$5:$C$110,1,FALSE))</f>
        <v>#N/A</v>
      </c>
      <c r="I951" s="76" t="str">
        <f>IF($C951="-",IF($A951="-",VLOOKUP($D951,CoRAP_update!$A$5:$A$376,1,FALSE),VLOOKUP($A951,CoRAP_update!$D$5:$D$376,1,FALSE)),VLOOKUP($C951,CoRAP_update!$C$5:$C$376,1,FALSE))</f>
        <v>204-327-1</v>
      </c>
      <c r="J951" s="76" t="e">
        <f>IF($C951="-",IF($A951="-",VLOOKUP($D951,EDC_update!$C$2:$C$450,1,FALSE),VLOOKUP($A951,EDC_update!$B$2:$B$450,1,FALSE)),VLOOKUP($C951,EDC_update!$L$2:$L$450,1,FALSE))</f>
        <v>#N/A</v>
      </c>
      <c r="K951" s="76" t="e">
        <f>IF($C951="-",IF($A951="-",IF(VLOOKUP($D951,'sin-list 180320_update'!$C$2:$S$835,3,FALSE)="",NA(),VLOOKUP($D951,'sin-list 180320_update'!$C$2:$S$835,3,FALSE)),IF(VLOOKUP($A951,'sin-list 180320_update'!$A$2:$S$835,5,FALSE)="",NA(),VLOOKUP($A951,'sin-list 180320_update'!$A$2:$S$835,5,FALSE))),IF(VLOOKUP($C951,'sin-list 180320_update'!$B$2:$S$835,4,FALSE)="",NA(),VLOOKUP($C951,'sin-list 180320_update'!$B$2:$S$835,4,FALSE)))</f>
        <v>#N/A</v>
      </c>
      <c r="L951" s="76" t="e">
        <f>IF($C951="-",IF($A951="-",VLOOKUP($D951,'sin-list 180320_update'!$C$2:$S$835,6,FALSE),VLOOKUP($A951,'sin-list 180320_update'!$A$2:$S$835,8,FALSE)),VLOOKUP($C951,'sin-list 180320_update'!$B$2:$S$835,7,FALSE))</f>
        <v>#N/A</v>
      </c>
      <c r="M951" s="76" t="e">
        <f>IF($C951="-",IF($A951="-",IF(VLOOKUP($D951,'sin-list 180320_update'!$C$2:$S$835,8,FALSE)="",NA(),VLOOKUP($D951,'sin-list 180320_update'!$C$2:$S$835,8,FALSE)),IF(VLOOKUP($A951,'sin-list 180320_update'!$A$2:$S$835,10,FALSE)="",NA(),VLOOKUP($A951,'sin-list 180320_update'!$A$2:$S$835,10,FALSE))),IF(VLOOKUP($C951,'sin-list 180320_update'!$B$2:$S$835,9,FALSE)="",NA(),VLOOKUP($C951,'sin-list 180320_update'!$B$2:$S$835,9,FALSE)))</f>
        <v>#N/A</v>
      </c>
      <c r="N951" s="76" t="e">
        <f>IF($C951="-",IF($A951="-",IF(VLOOKUP($D951,'REACH Bilaga XVII_update'!$A$5:$E$131,4,FALSE)="",NA(),VLOOKUP($D951,'REACH Bilaga XVII_update'!$A$5:$E$131,4,FALSE)),IF(VLOOKUP($A951,'REACH Bilaga XVII_update'!$C$5:$D$131,2,FALSE)="",NA(),VLOOKUP($A951,'REACH Bilaga XVII_update'!$C$5:$D$131,2,FALSE))),IF(VLOOKUP($C951,'REACH Bilaga XVII_update'!$B$5:$D$131,3,FALSE)="",NA(),VLOOKUP($C951,'REACH Bilaga XVII_update'!$B$5:$D$131,3,FALSE)))</f>
        <v>#N/A</v>
      </c>
      <c r="O951" s="76" t="e">
        <f>IF($C951="-",IF($A951="-",IF(VLOOKUP($D951,' REACH Bilaga 59_update'!$A$5:$E$210,5,FALSE)="",NA(),VLOOKUP($D951,' REACH Bilaga 59_update'!$A$5:$E$210,5,FALSE)),IF(VLOOKUP($A951,' REACH Bilaga 59_update'!$D$5:$E$210,2,FALSE)="",NA(),VLOOKUP($A951,' REACH Bilaga 59_update'!$D$5:$E$210,2,FALSE))),IF(VLOOKUP($C951,' REACH Bilaga 59_update'!$C$5:$E$210,3,FALSE)="",NA(),VLOOKUP($C951,' REACH Bilaga 59_update'!$C$5:$E$210,3,FALSE)))</f>
        <v>#N/A</v>
      </c>
      <c r="P951" s="76" t="e">
        <f>IF(C951="-",IF(A951="-",IFERROR(VLOOKUP($D951,' REACH Bilaga 59_update'!$A$5:$F$210,MATCH(Sammanfattning!P$1,' REACH Bilaga 59_update'!$A$4:$F$4,0),FALSE),VLOOKUP($D951,'REACH Bilaga XIV_update'!$A$4:$H$110,MATCH(Sammanfattning!P$1,'REACH Bilaga XIV_update'!$A$4:$H$4,0),FALSE)),IFERROR(VLOOKUP($A951,' REACH Bilaga 59_update'!$D$5:$F$210,MATCH(Sammanfattning!P$1,' REACH Bilaga 59_update'!$D$4:$F$4,0),FALSE),VLOOKUP($A951,'REACH Bilaga XIV_update'!$D$4:$H$110,MATCH(Sammanfattning!P$1,'REACH Bilaga XIV_update'!$D$4:$H$4,0),FALSE))),IFERROR(VLOOKUP($C951,' REACH Bilaga 59_update'!$C$5:$F$210,MATCH(Sammanfattning!P$1,' REACH Bilaga 59_update'!$C$4:$F$4,0),FALSE),VLOOKUP($C951,'REACH Bilaga XIV_update'!$C$4:$H$110,MATCH(Sammanfattning!P$1,'REACH Bilaga XIV_update'!$C$4:$H$4,0),FALSE)))</f>
        <v>#N/A</v>
      </c>
      <c r="Q951" s="76" t="e">
        <f>IF($C951="-",IF($A951="-",IF(VLOOKUP($D951,'REACH Bilaga XIV_update'!$A$5:$I$110,9,FALSE)="",NA(),VLOOKUP($D951,'REACH Bilaga XIV_update'!$A$5:$I$110,9,FALSE)),IF(VLOOKUP($A951,'REACH Bilaga XIV_update'!$D$5:$I$110,6,FALSE)="",NA(),VLOOKUP($A951,'REACH Bilaga XIV_update'!$D$5:$I$110,6,FALSE))),IF(VLOOKUP($C951,'REACH Bilaga XIV_update'!$C$5:$I$110,7,FALSE)="",NA(),VLOOKUP($C951,'REACH Bilaga XIV_update'!$C$5:$I$110,7,FALSE)))</f>
        <v>#N/A</v>
      </c>
      <c r="R951" s="76" t="e">
        <f>IF($C951="-",IF($A951="-",IF(VLOOKUP($D951,CoRAP_update!$A$5:$O$376,15,FALSE)="",NA(),VLOOKUP($D951,CoRAP_update!$A$5:$O$376,15,FALSE)),IF(VLOOKUP($A951,CoRAP_update!$D$5:$O$376,12,FALSE)="",NA(),VLOOKUP($A951,CoRAP_update!$D$5:$O$376,12,FALSE))),IF(VLOOKUP($C951,CoRAP_update!$C$5:$O$376,13,FALSE)="",NA(),VLOOKUP($C951,CoRAP_update!$C$5:$O$376,13,FALSE)))</f>
        <v>#N/A</v>
      </c>
      <c r="S951" s="144" t="str">
        <f>IF($C951="-",IF($A951="-",VLOOKUP($D951,CoRAP_update!$A$5:$J$376,MATCH(Sammanfattning!S$1,CoRAP_update!$A$4:$J$4,0),FALSE),VLOOKUP($A951,CoRAP_update!$D$5:$J$376,MATCH(Sammanfattning!S$1,CoRAP_update!$D$4:$J$4,0),FALSE)),VLOOKUP($C951,CoRAP_update!$C$5:$J$376,MATCH(Sammanfattning!S$1,CoRAP_update!$C$4:$J$4,0),FALSE))</f>
        <v>Suspected Reprotoxic#Potential endocrine disruptor</v>
      </c>
      <c r="T951" s="76" t="e">
        <f>IF($A951="-",VLOOKUP($D951,EDC_update!$C$2:$F$450,4,FALSE),VLOOKUP($A951,EDC_update!$B$2:$F$450,5,FALSE))</f>
        <v>#N/A</v>
      </c>
      <c r="V951" s="78">
        <f>IF(IFERROR(SEARCH("PBT",P951),99)=99,IF(IFERROR(SEARCH("suspected PBT",S951),99)=99,IF(IFERROR(SEARCH("concluded to be PBT",K951),99)=99,IF(IFERROR(SEARCH("PBT",S951),99)=99,IF(IFERROR(SEARCH("PBT cand",L951),99)=99,IF(IFERROR(SEARCH("PBT",L951),99)=99,IF(IFERROR(SEARCH("persistent, bioackumulative and toxic properties",K951),99)=99,0,Scoring!$E$3),Scoring!$E$3),Scoring!$E$7),Scoring!$E$3),Scoring!$E$5),Scoring!$E$6),Scoring!$E$3)</f>
        <v>0</v>
      </c>
      <c r="W951" s="78">
        <f>IF(IFERROR(SEARCH("vPvB",P951),99)=99,IF(IFERROR(SEARCH("suspected pbt/vPvB",S951),99)=99,IF(IFERROR(SEARCH("vPvB",S951),99)=99,IF(IFERROR(SEARCH("concluded to be a vPvB",S951),99)=99,IF(IFERROR(SEARCH("identified as vPvB",K951),99)=99,IF(IFERROR(SEARCH("concluded to be a vPvB",K951),99)=99,IF(IFERROR(SEARCH("concluded to be both pbt and vPvB",S951),99)=99,IF(IFERROR(SEARCH("concluded to be both pbt and vPvB",K951),99)=99,0,Scoring!$E$5),Scoring!$E$5),Scoring!$E$5),Scoring!$E$5),Scoring!$E$5),Scoring!$E$4),Scoring!$E$6),Scoring!$E$4)</f>
        <v>0</v>
      </c>
      <c r="X951" s="78">
        <f>IF(IFERROR(SEARCH("H410",N951),99)=99,IF(IFERROR(SEARCH("H410",O951),99)=99,IF(IFERROR(SEARCH("H410",Q951),99)=99,IF(IFERROR(SEARCH("H410",M951),99)=99,IF(IFERROR(SEARCH("H410",R951),99)=99,IF(IFERROR(SEARCH("H411",N951),99)=99,IF(IFERROR(SEARCH("H411",O951),99)=99,IF(IFERROR(SEARCH("H411",Q951),99)=99,IF(IFERROR(SEARCH("H411",M951),99)=99,IF(IFERROR(SEARCH("H411",R951),99)=99,IF(IFERROR(SEARCH("H413",N951),99)=99,IF(IFERROR(SEARCH("H413",O951),99)=99,IF(IFERROR(SEARCH("H413",Q951),99)=99,IF(IFERROR(SEARCH("H413",M951),99)=99,IF(IFERROR(SEARCH("H413",R951),99)=99,IF(IFERROR(SEARCH("H412",N951),99)=99,IF(IFERROR(SEARCH("H412",O951),99)=99,IF(IFERROR(SEARCH("H412",Q951),99)=99,IF(IFERROR(SEARCH("H412",M951),99)=99,IF(IFERROR(SEARCH("H412",R951),99)=99,0,Scoring!$E$2),Scoring!$E$2),Scoring!$E$2),Scoring!$E$2),Scoring!$E$2),Scoring!$E$2),Scoring!$E$2),Scoring!$E$2),Scoring!$E$2),Scoring!$E$2),Scoring!$E$2),Scoring!$E$2),Scoring!$E$2),Scoring!$E$2),Scoring!$E$2),Scoring!$E$2),Scoring!$E$2),Scoring!$E$2),Scoring!$E$2),Scoring!$E$2)</f>
        <v>0</v>
      </c>
      <c r="Y951" s="78">
        <f>IF(IFERROR(SEARCH("CMR",K951),99)=99,IF(IFERROR(SEARCH("Suspected CMR",S951),99)=99,IF(IFERROR(SEARCH("CMR",S951),99)=99,0,Scoring!$E$8),Scoring!$E$9),Scoring!$E$8)</f>
        <v>0</v>
      </c>
      <c r="Z951" s="78">
        <f>IF(IFERROR(SEARCH("H350",N951),99)=99,IF(IFERROR(SEARCH("H350",O951),99)=99,IF(IFERROR(SEARCH("H350",Q951),99)=99,IF(IFERROR(SEARCH("H350",M951),99)=99,IF(IFERROR(SEARCH("H350",R951),99)=99,IF(IFERROR(SEARCH("H351",N951),99)=99,IF(IFERROR(SEARCH("H351",O951),99)=99,IF(IFERROR(SEARCH("H351",Q951),99)=99,IF(IFERROR(SEARCH("H351",M951),99)=99,IF(IFERROR(SEARCH("H351",R951),99)=99,IF(IFERROR(SEARCH("carcinogenic",P951),99)=99,IF(IFERROR(SEARCH("suspected carcinogenic",S951),99)=99,0,Scoring!$E$12),Scoring!$E$11),Scoring!$E$10),Scoring!$E$10),Scoring!$E$10),Scoring!$E$10),Scoring!$E$10),Scoring!$E$10),Scoring!$E$10),Scoring!$E$10),Scoring!$E$10),Scoring!$E$10)</f>
        <v>0</v>
      </c>
      <c r="AA951" s="78">
        <f>IF(IFERROR(SEARCH("H340",N951),99)=99,IF(IFERROR(SEARCH("H340",O951),99)=99,IF(IFERROR(SEARCH("H340",Q951),99)=99,IF(IFERROR(SEARCH("H340",M951),99)=99,IF(IFERROR(SEARCH("H340",R951),99)=99,IF(IFERROR(SEARCH("H341",N951),99)=99,IF(IFERROR(SEARCH("H341",O951),99)=99,IF(IFERROR(SEARCH("H341",Q951),99)=99,IF(IFERROR(SEARCH("H341",M951),99)=99,IF(IFERROR(SEARCH("H341",R951),99)=99,IF(IFERROR(SEARCH("mutagenic",P951),99)=99,IF(IFERROR(SEARCH("suspected mutagenic",S951),99)=99,0,Scoring!$E$15),Scoring!$E$14),Scoring!$E$13),Scoring!$E$13),Scoring!$E$13),Scoring!$E$13),Scoring!$E$13),Scoring!$E$13),Scoring!$E$13),Scoring!$E$13),Scoring!$E$13),Scoring!$E$13)</f>
        <v>0</v>
      </c>
      <c r="AB951" s="78">
        <f>IF(IFERROR(SEARCH("H360",N951),99)=99,IF(IFERROR(SEARCH("H360",O951),99)=99,IF(IFERROR(SEARCH("H360",Q951),99)=99,IF(IFERROR(SEARCH("H360",M951),99)=99,IF(IFERROR(SEARCH("H360",R951),99)=99,IF(IFERROR(SEARCH("H361",N951),99)=99,IF(IFERROR(SEARCH("H361",O951),99)=99,IF(IFERROR(SEARCH("H361",Q951),99)=99,IF(IFERROR(SEARCH("H361",M951),99)=99,IF(IFERROR(SEARCH("H361",R951),99)=99,IF(IFERROR(SEARCH("reproduction",P951),99)=99,IF(IFERROR(SEARCH("suspected reprotoxic",S951),99)=99,IF(IFERROR(SEARCH("reprotoxic",S951),99)=99,IF(IFERROR(SEARCH("reprotoxic",K951),99)=99,0,Scoring!$E$18),Scoring!$E$18),Scoring!$E$19),Scoring!$E$17),Scoring!$E$16),Scoring!$E$16),Scoring!$E$16),Scoring!$E$16),Scoring!$E$16),Scoring!$E$16),Scoring!$E$16),Scoring!$E$16),Scoring!$E$16),Scoring!$E$16)</f>
        <v>0.7</v>
      </c>
      <c r="AC951" s="78">
        <f>IF(IFERROR(SEARCH("57f",L951),99)=99,IF(IFERROR(SEARCH("57(f)",P951),99)=99,0,Scoring!$E$20),Scoring!$E$20)</f>
        <v>0</v>
      </c>
      <c r="AD951" s="78">
        <f>IF(IFERROR(SEARCH("CAT1",T951),99)=99,IF(IFERROR(SEARCH("CAT2",T951),99)=99,IF(IFERROR(SEARCH("CAT3",T951),99)=99,IF(IFERROR(SEARCH("concluded to be endocrine",K951),99)=99,IF(IFERROR(SEARCH("categorised as endocrine",K951),99)=99,IF(IFERROR(SEARCH("endocrine disrupting",P951),99)=99,IF(IFERROR(SEARCH("endocrine disrupting",K951),99)=99,IF(IFERROR(SEARCH("suspected endocrine",S951),99)=99,IF(IFERROR(SEARCH("potential endocrine",S951),99)=99,0,Scoring!$E$25),Scoring!$E$25),Scoring!$E$24),Scoring!$E$24),Scoring!$E$24),Scoring!$E$24),Scoring!$E$23),Scoring!$E$22),Scoring!$E$21)</f>
        <v>0.5</v>
      </c>
      <c r="AE951" s="78">
        <f>IF(IFERROR(SEARCH("suspected sensitiser",S951),99)=99,IF(IFERROR(SEARCH("sensitiser",S951),99)=99,IF(IFERROR(SEARCH("other hazard based concern",S951),99)=99,0,Scoring!$E$28),Scoring!$E$26),Scoring!$E$27)</f>
        <v>0</v>
      </c>
      <c r="AF951" s="78">
        <f>IF(IFERROR(M951,1)=1,IF(IFERROR(N951,1)=1,IF(IFERROR(O951,1)=1,IF(IFERROR(Q951,1)=1,IF(IFERROR(R951,1)=1,IF(IFERROR(T951,1)=1,IF(IFERROR(K951,1)=1,IF(IFERROR(P951,1)=1,IF(IFERROR(S951,1)=1,Scoring!$E$29,0),0),0),0),0),0),0),0),0)</f>
        <v>0</v>
      </c>
      <c r="AG951" s="78">
        <f t="shared" si="69"/>
        <v>1.2</v>
      </c>
      <c r="AI951" s="93"/>
      <c r="AJ951" s="94"/>
      <c r="AK951" s="76"/>
      <c r="AL951" s="75"/>
      <c r="AN951" s="79"/>
      <c r="AO951" s="79"/>
      <c r="AP951" s="79"/>
      <c r="AQ951" s="79"/>
      <c r="AR951" s="79"/>
      <c r="AS951" s="78"/>
      <c r="AU951" s="79">
        <f>IF(IFERROR(F951,99)=99,IF(IFERROR(G951,99)=99,IF(IFERROR(H951,99)=99,IF(IFERROR(I951,99)=99,IF(IFERROR(E951,99)=99,IF(IFERROR(J951,99)=99,0,Scoring!$B$7),Scoring!$B$3),Scoring!$B$2),Scoring!$B$6),Scoring!$B$5),Scoring!$B$4)</f>
        <v>0.5</v>
      </c>
      <c r="AV951" s="78">
        <f t="shared" si="70"/>
        <v>0.6</v>
      </c>
      <c r="AW951" s="78"/>
      <c r="AX951" s="66"/>
      <c r="AY951" s="78"/>
      <c r="AZ951" s="76"/>
      <c r="BA951" s="76"/>
      <c r="BB951" s="76"/>
    </row>
    <row r="952" spans="1:54" x14ac:dyDescent="0.25">
      <c r="A952" s="77" t="s">
        <v>4991</v>
      </c>
      <c r="B952" s="76" t="str">
        <f t="shared" si="73"/>
        <v>215-925-7</v>
      </c>
      <c r="C952" s="77" t="s">
        <v>4990</v>
      </c>
      <c r="D952" s="77" t="s">
        <v>4989</v>
      </c>
      <c r="E952" s="76" t="e">
        <f>IF(C952="-",IF(A952="-",VLOOKUP(D952,'sin-list 180320_update'!$C$2:$C$835,1,FALSE),VLOOKUP(A952,'sin-list 180320_update'!$A$2:$A$835,1,FALSE)),VLOOKUP(C952,'sin-list 180320_update'!$B$2:$B$835,1,FALSE))</f>
        <v>#N/A</v>
      </c>
      <c r="F952" s="76" t="e">
        <f>IF($C952="-",IF($A952="-",VLOOKUP($D952,'REACH Bilaga XVII_update'!$A$5:$A$131,1,FALSE),VLOOKUP($A952,'REACH Bilaga XVII_update'!$C$5:$C$131,1,FALSE)),VLOOKUP($C952,'REACH Bilaga XVII_update'!$B$5:$B$131,1,FALSE))</f>
        <v>#N/A</v>
      </c>
      <c r="G952" s="76" t="e">
        <f>IF($C952="-",IF($A952="-",VLOOKUP($D952,' REACH Bilaga 59_update'!$A$5:$A$210,1,FALSE),VLOOKUP($A952,' REACH Bilaga 59_update'!$D$5:$D$210,1,FALSE)),VLOOKUP($C952,' REACH Bilaga 59_update'!$C$5:$C$210,1,FALSE))</f>
        <v>#N/A</v>
      </c>
      <c r="H952" s="76" t="e">
        <f>IF($C952="-",IF($A952="-",VLOOKUP($D952,'REACH Bilaga XIV_update'!$A$5:$A$110,1,FALSE),VLOOKUP($A952,'REACH Bilaga XIV_update'!$D$5:$D$110,1,FALSE)),VLOOKUP($C952,'REACH Bilaga XIV_update'!$C$5:$C$110,1,FALSE))</f>
        <v>#N/A</v>
      </c>
      <c r="I952" s="76" t="str">
        <f>IF($C952="-",IF($A952="-",VLOOKUP($D952,CoRAP_update!$A$5:$A$376,1,FALSE),VLOOKUP($A952,CoRAP_update!$D$5:$D$376,1,FALSE)),VLOOKUP($C952,CoRAP_update!$C$5:$C$376,1,FALSE))</f>
        <v>215-925-7</v>
      </c>
      <c r="J952" s="76" t="e">
        <f>IF($C952="-",IF($A952="-",VLOOKUP($D952,EDC_update!$C$2:$C$450,1,FALSE),VLOOKUP($A952,EDC_update!$B$2:$B$450,1,FALSE)),VLOOKUP($C952,EDC_update!$L$2:$L$450,1,FALSE))</f>
        <v>#N/A</v>
      </c>
      <c r="K952" s="76" t="e">
        <f>IF($C952="-",IF($A952="-",IF(VLOOKUP($D952,'sin-list 180320_update'!$C$2:$S$835,3,FALSE)="",NA(),VLOOKUP($D952,'sin-list 180320_update'!$C$2:$S$835,3,FALSE)),IF(VLOOKUP($A952,'sin-list 180320_update'!$A$2:$S$835,5,FALSE)="",NA(),VLOOKUP($A952,'sin-list 180320_update'!$A$2:$S$835,5,FALSE))),IF(VLOOKUP($C952,'sin-list 180320_update'!$B$2:$S$835,4,FALSE)="",NA(),VLOOKUP($C952,'sin-list 180320_update'!$B$2:$S$835,4,FALSE)))</f>
        <v>#N/A</v>
      </c>
      <c r="L952" s="76" t="e">
        <f>IF($C952="-",IF($A952="-",VLOOKUP($D952,'sin-list 180320_update'!$C$2:$S$835,6,FALSE),VLOOKUP($A952,'sin-list 180320_update'!$A$2:$S$835,8,FALSE)),VLOOKUP($C952,'sin-list 180320_update'!$B$2:$S$835,7,FALSE))</f>
        <v>#N/A</v>
      </c>
      <c r="M952" s="76" t="e">
        <f>IF($C952="-",IF($A952="-",IF(VLOOKUP($D952,'sin-list 180320_update'!$C$2:$S$835,8,FALSE)="",NA(),VLOOKUP($D952,'sin-list 180320_update'!$C$2:$S$835,8,FALSE)),IF(VLOOKUP($A952,'sin-list 180320_update'!$A$2:$S$835,10,FALSE)="",NA(),VLOOKUP($A952,'sin-list 180320_update'!$A$2:$S$835,10,FALSE))),IF(VLOOKUP($C952,'sin-list 180320_update'!$B$2:$S$835,9,FALSE)="",NA(),VLOOKUP($C952,'sin-list 180320_update'!$B$2:$S$835,9,FALSE)))</f>
        <v>#N/A</v>
      </c>
      <c r="N952" s="76" t="e">
        <f>IF($C952="-",IF($A952="-",IF(VLOOKUP($D952,'REACH Bilaga XVII_update'!$A$5:$E$131,4,FALSE)="",NA(),VLOOKUP($D952,'REACH Bilaga XVII_update'!$A$5:$E$131,4,FALSE)),IF(VLOOKUP($A952,'REACH Bilaga XVII_update'!$C$5:$D$131,2,FALSE)="",NA(),VLOOKUP($A952,'REACH Bilaga XVII_update'!$C$5:$D$131,2,FALSE))),IF(VLOOKUP($C952,'REACH Bilaga XVII_update'!$B$5:$D$131,3,FALSE)="",NA(),VLOOKUP($C952,'REACH Bilaga XVII_update'!$B$5:$D$131,3,FALSE)))</f>
        <v>#N/A</v>
      </c>
      <c r="O952" s="76" t="e">
        <f>IF($C952="-",IF($A952="-",IF(VLOOKUP($D952,' REACH Bilaga 59_update'!$A$5:$E$210,5,FALSE)="",NA(),VLOOKUP($D952,' REACH Bilaga 59_update'!$A$5:$E$210,5,FALSE)),IF(VLOOKUP($A952,' REACH Bilaga 59_update'!$D$5:$E$210,2,FALSE)="",NA(),VLOOKUP($A952,' REACH Bilaga 59_update'!$D$5:$E$210,2,FALSE))),IF(VLOOKUP($C952,' REACH Bilaga 59_update'!$C$5:$E$210,3,FALSE)="",NA(),VLOOKUP($C952,' REACH Bilaga 59_update'!$C$5:$E$210,3,FALSE)))</f>
        <v>#N/A</v>
      </c>
      <c r="P952" s="76" t="e">
        <f>IF(C952="-",IF(A952="-",IFERROR(VLOOKUP($D952,' REACH Bilaga 59_update'!$A$5:$F$210,MATCH(Sammanfattning!P$1,' REACH Bilaga 59_update'!$A$4:$F$4,0),FALSE),VLOOKUP($D952,'REACH Bilaga XIV_update'!$A$4:$H$110,MATCH(Sammanfattning!P$1,'REACH Bilaga XIV_update'!$A$4:$H$4,0),FALSE)),IFERROR(VLOOKUP($A952,' REACH Bilaga 59_update'!$D$5:$F$210,MATCH(Sammanfattning!P$1,' REACH Bilaga 59_update'!$D$4:$F$4,0),FALSE),VLOOKUP($A952,'REACH Bilaga XIV_update'!$D$4:$H$110,MATCH(Sammanfattning!P$1,'REACH Bilaga XIV_update'!$D$4:$H$4,0),FALSE))),IFERROR(VLOOKUP($C952,' REACH Bilaga 59_update'!$C$5:$F$210,MATCH(Sammanfattning!P$1,' REACH Bilaga 59_update'!$C$4:$F$4,0),FALSE),VLOOKUP($C952,'REACH Bilaga XIV_update'!$C$4:$H$110,MATCH(Sammanfattning!P$1,'REACH Bilaga XIV_update'!$C$4:$H$4,0),FALSE)))</f>
        <v>#N/A</v>
      </c>
      <c r="Q952" s="76" t="e">
        <f>IF($C952="-",IF($A952="-",IF(VLOOKUP($D952,'REACH Bilaga XIV_update'!$A$5:$I$110,9,FALSE)="",NA(),VLOOKUP($D952,'REACH Bilaga XIV_update'!$A$5:$I$110,9,FALSE)),IF(VLOOKUP($A952,'REACH Bilaga XIV_update'!$D$5:$I$110,6,FALSE)="",NA(),VLOOKUP($A952,'REACH Bilaga XIV_update'!$D$5:$I$110,6,FALSE))),IF(VLOOKUP($C952,'REACH Bilaga XIV_update'!$C$5:$I$110,7,FALSE)="",NA(),VLOOKUP($C952,'REACH Bilaga XIV_update'!$C$5:$I$110,7,FALSE)))</f>
        <v>#N/A</v>
      </c>
      <c r="R952" s="76" t="e">
        <f>IF($C952="-",IF($A952="-",IF(VLOOKUP($D952,CoRAP_update!$A$5:$O$376,15,FALSE)="",NA(),VLOOKUP($D952,CoRAP_update!$A$5:$O$376,15,FALSE)),IF(VLOOKUP($A952,CoRAP_update!$D$5:$O$376,12,FALSE)="",NA(),VLOOKUP($A952,CoRAP_update!$D$5:$O$376,12,FALSE))),IF(VLOOKUP($C952,CoRAP_update!$C$5:$O$376,13,FALSE)="",NA(),VLOOKUP($C952,CoRAP_update!$C$5:$O$376,13,FALSE)))</f>
        <v>#N/A</v>
      </c>
      <c r="S952" s="144" t="str">
        <f>IF($C952="-",IF($A952="-",VLOOKUP($D952,CoRAP_update!$A$5:$J$376,MATCH(Sammanfattning!S$1,CoRAP_update!$A$4:$J$4,0),FALSE),VLOOKUP($A952,CoRAP_update!$D$5:$J$376,MATCH(Sammanfattning!S$1,CoRAP_update!$D$4:$J$4,0),FALSE)),VLOOKUP($C952,CoRAP_update!$C$5:$J$376,MATCH(Sammanfattning!S$1,CoRAP_update!$C$4:$J$4,0),FALSE))</f>
        <v>Suspected Reprotoxic#Potential endocrine disruptor#Exposure of environment#Wide dispersive use</v>
      </c>
      <c r="T952" s="76" t="e">
        <f>IF($A952="-",VLOOKUP($D952,EDC_update!$C$2:$F$450,4,FALSE),VLOOKUP($A952,EDC_update!$B$2:$F$450,5,FALSE))</f>
        <v>#N/A</v>
      </c>
      <c r="V952" s="78">
        <f>IF(IFERROR(SEARCH("PBT",P952),99)=99,IF(IFERROR(SEARCH("suspected PBT",S952),99)=99,IF(IFERROR(SEARCH("concluded to be PBT",K952),99)=99,IF(IFERROR(SEARCH("PBT",S952),99)=99,IF(IFERROR(SEARCH("PBT cand",L952),99)=99,IF(IFERROR(SEARCH("PBT",L952),99)=99,IF(IFERROR(SEARCH("persistent, bioackumulative and toxic properties",K952),99)=99,0,Scoring!$E$3),Scoring!$E$3),Scoring!$E$7),Scoring!$E$3),Scoring!$E$5),Scoring!$E$6),Scoring!$E$3)</f>
        <v>0</v>
      </c>
      <c r="W952" s="78">
        <f>IF(IFERROR(SEARCH("vPvB",P952),99)=99,IF(IFERROR(SEARCH("suspected pbt/vPvB",S952),99)=99,IF(IFERROR(SEARCH("vPvB",S952),99)=99,IF(IFERROR(SEARCH("concluded to be a vPvB",S952),99)=99,IF(IFERROR(SEARCH("identified as vPvB",K952),99)=99,IF(IFERROR(SEARCH("concluded to be a vPvB",K952),99)=99,IF(IFERROR(SEARCH("concluded to be both pbt and vPvB",S952),99)=99,IF(IFERROR(SEARCH("concluded to be both pbt and vPvB",K952),99)=99,0,Scoring!$E$5),Scoring!$E$5),Scoring!$E$5),Scoring!$E$5),Scoring!$E$5),Scoring!$E$4),Scoring!$E$6),Scoring!$E$4)</f>
        <v>0</v>
      </c>
      <c r="X952" s="78">
        <f>IF(IFERROR(SEARCH("H410",N952),99)=99,IF(IFERROR(SEARCH("H410",O952),99)=99,IF(IFERROR(SEARCH("H410",Q952),99)=99,IF(IFERROR(SEARCH("H410",M952),99)=99,IF(IFERROR(SEARCH("H410",R952),99)=99,IF(IFERROR(SEARCH("H411",N952),99)=99,IF(IFERROR(SEARCH("H411",O952),99)=99,IF(IFERROR(SEARCH("H411",Q952),99)=99,IF(IFERROR(SEARCH("H411",M952),99)=99,IF(IFERROR(SEARCH("H411",R952),99)=99,IF(IFERROR(SEARCH("H413",N952),99)=99,IF(IFERROR(SEARCH("H413",O952),99)=99,IF(IFERROR(SEARCH("H413",Q952),99)=99,IF(IFERROR(SEARCH("H413",M952),99)=99,IF(IFERROR(SEARCH("H413",R952),99)=99,IF(IFERROR(SEARCH("H412",N952),99)=99,IF(IFERROR(SEARCH("H412",O952),99)=99,IF(IFERROR(SEARCH("H412",Q952),99)=99,IF(IFERROR(SEARCH("H412",M952),99)=99,IF(IFERROR(SEARCH("H412",R952),99)=99,0,Scoring!$E$2),Scoring!$E$2),Scoring!$E$2),Scoring!$E$2),Scoring!$E$2),Scoring!$E$2),Scoring!$E$2),Scoring!$E$2),Scoring!$E$2),Scoring!$E$2),Scoring!$E$2),Scoring!$E$2),Scoring!$E$2),Scoring!$E$2),Scoring!$E$2),Scoring!$E$2),Scoring!$E$2),Scoring!$E$2),Scoring!$E$2),Scoring!$E$2)</f>
        <v>0</v>
      </c>
      <c r="Y952" s="78">
        <f>IF(IFERROR(SEARCH("CMR",K952),99)=99,IF(IFERROR(SEARCH("Suspected CMR",S952),99)=99,IF(IFERROR(SEARCH("CMR",S952),99)=99,0,Scoring!$E$8),Scoring!$E$9),Scoring!$E$8)</f>
        <v>0</v>
      </c>
      <c r="Z952" s="78">
        <f>IF(IFERROR(SEARCH("H350",N952),99)=99,IF(IFERROR(SEARCH("H350",O952),99)=99,IF(IFERROR(SEARCH("H350",Q952),99)=99,IF(IFERROR(SEARCH("H350",M952),99)=99,IF(IFERROR(SEARCH("H350",R952),99)=99,IF(IFERROR(SEARCH("H351",N952),99)=99,IF(IFERROR(SEARCH("H351",O952),99)=99,IF(IFERROR(SEARCH("H351",Q952),99)=99,IF(IFERROR(SEARCH("H351",M952),99)=99,IF(IFERROR(SEARCH("H351",R952),99)=99,IF(IFERROR(SEARCH("carcinogenic",P952),99)=99,IF(IFERROR(SEARCH("suspected carcinogenic",S952),99)=99,0,Scoring!$E$12),Scoring!$E$11),Scoring!$E$10),Scoring!$E$10),Scoring!$E$10),Scoring!$E$10),Scoring!$E$10),Scoring!$E$10),Scoring!$E$10),Scoring!$E$10),Scoring!$E$10),Scoring!$E$10)</f>
        <v>0</v>
      </c>
      <c r="AA952" s="78">
        <f>IF(IFERROR(SEARCH("H340",N952),99)=99,IF(IFERROR(SEARCH("H340",O952),99)=99,IF(IFERROR(SEARCH("H340",Q952),99)=99,IF(IFERROR(SEARCH("H340",M952),99)=99,IF(IFERROR(SEARCH("H340",R952),99)=99,IF(IFERROR(SEARCH("H341",N952),99)=99,IF(IFERROR(SEARCH("H341",O952),99)=99,IF(IFERROR(SEARCH("H341",Q952),99)=99,IF(IFERROR(SEARCH("H341",M952),99)=99,IF(IFERROR(SEARCH("H341",R952),99)=99,IF(IFERROR(SEARCH("mutagenic",P952),99)=99,IF(IFERROR(SEARCH("suspected mutagenic",S952),99)=99,0,Scoring!$E$15),Scoring!$E$14),Scoring!$E$13),Scoring!$E$13),Scoring!$E$13),Scoring!$E$13),Scoring!$E$13),Scoring!$E$13),Scoring!$E$13),Scoring!$E$13),Scoring!$E$13),Scoring!$E$13)</f>
        <v>0</v>
      </c>
      <c r="AB952" s="78">
        <f>IF(IFERROR(SEARCH("H360",N952),99)=99,IF(IFERROR(SEARCH("H360",O952),99)=99,IF(IFERROR(SEARCH("H360",Q952),99)=99,IF(IFERROR(SEARCH("H360",M952),99)=99,IF(IFERROR(SEARCH("H360",R952),99)=99,IF(IFERROR(SEARCH("H361",N952),99)=99,IF(IFERROR(SEARCH("H361",O952),99)=99,IF(IFERROR(SEARCH("H361",Q952),99)=99,IF(IFERROR(SEARCH("H361",M952),99)=99,IF(IFERROR(SEARCH("H361",R952),99)=99,IF(IFERROR(SEARCH("reproduction",P952),99)=99,IF(IFERROR(SEARCH("suspected reprotoxic",S952),99)=99,IF(IFERROR(SEARCH("reprotoxic",S952),99)=99,IF(IFERROR(SEARCH("reprotoxic",K952),99)=99,0,Scoring!$E$18),Scoring!$E$18),Scoring!$E$19),Scoring!$E$17),Scoring!$E$16),Scoring!$E$16),Scoring!$E$16),Scoring!$E$16),Scoring!$E$16),Scoring!$E$16),Scoring!$E$16),Scoring!$E$16),Scoring!$E$16),Scoring!$E$16)</f>
        <v>0.7</v>
      </c>
      <c r="AC952" s="78">
        <f>IF(IFERROR(SEARCH("57f",L952),99)=99,IF(IFERROR(SEARCH("57(f)",P952),99)=99,0,Scoring!$E$20),Scoring!$E$20)</f>
        <v>0</v>
      </c>
      <c r="AD952" s="78">
        <f>IF(IFERROR(SEARCH("CAT1",T952),99)=99,IF(IFERROR(SEARCH("CAT2",T952),99)=99,IF(IFERROR(SEARCH("CAT3",T952),99)=99,IF(IFERROR(SEARCH("concluded to be endocrine",K952),99)=99,IF(IFERROR(SEARCH("categorised as endocrine",K952),99)=99,IF(IFERROR(SEARCH("endocrine disrupting",P952),99)=99,IF(IFERROR(SEARCH("endocrine disrupting",K952),99)=99,IF(IFERROR(SEARCH("suspected endocrine",S952),99)=99,IF(IFERROR(SEARCH("potential endocrine",S952),99)=99,0,Scoring!$E$25),Scoring!$E$25),Scoring!$E$24),Scoring!$E$24),Scoring!$E$24),Scoring!$E$24),Scoring!$E$23),Scoring!$E$22),Scoring!$E$21)</f>
        <v>0.5</v>
      </c>
      <c r="AE952" s="78">
        <f>IF(IFERROR(SEARCH("suspected sensitiser",S952),99)=99,IF(IFERROR(SEARCH("sensitiser",S952),99)=99,IF(IFERROR(SEARCH("other hazard based concern",S952),99)=99,0,Scoring!$E$28),Scoring!$E$26),Scoring!$E$27)</f>
        <v>0</v>
      </c>
      <c r="AF952" s="78">
        <f>IF(IFERROR(M952,1)=1,IF(IFERROR(N952,1)=1,IF(IFERROR(O952,1)=1,IF(IFERROR(Q952,1)=1,IF(IFERROR(R952,1)=1,IF(IFERROR(T952,1)=1,IF(IFERROR(K952,1)=1,IF(IFERROR(P952,1)=1,IF(IFERROR(S952,1)=1,Scoring!$E$29,0),0),0),0),0),0),0),0),0)</f>
        <v>0</v>
      </c>
      <c r="AG952" s="78">
        <f t="shared" si="69"/>
        <v>1.2</v>
      </c>
      <c r="AI952" s="93"/>
      <c r="AJ952" s="94"/>
      <c r="AK952" s="76"/>
      <c r="AL952" s="75"/>
      <c r="AN952" s="79"/>
      <c r="AO952" s="79"/>
      <c r="AP952" s="79"/>
      <c r="AQ952" s="79"/>
      <c r="AR952" s="79"/>
      <c r="AS952" s="78"/>
      <c r="AU952" s="79">
        <f>IF(IFERROR(F952,99)=99,IF(IFERROR(G952,99)=99,IF(IFERROR(H952,99)=99,IF(IFERROR(I952,99)=99,IF(IFERROR(E952,99)=99,IF(IFERROR(J952,99)=99,0,Scoring!$B$7),Scoring!$B$3),Scoring!$B$2),Scoring!$B$6),Scoring!$B$5),Scoring!$B$4)</f>
        <v>0.5</v>
      </c>
      <c r="AV952" s="78">
        <f t="shared" si="70"/>
        <v>0.6</v>
      </c>
      <c r="AW952" s="78"/>
      <c r="AX952" s="66"/>
      <c r="AY952" s="78"/>
      <c r="AZ952" s="76"/>
      <c r="BA952" s="76"/>
      <c r="BB952" s="76"/>
    </row>
    <row r="953" spans="1:54" x14ac:dyDescent="0.25">
      <c r="A953" s="77" t="s">
        <v>5661</v>
      </c>
      <c r="B953" s="76" t="str">
        <f t="shared" si="73"/>
        <v>500-082-2</v>
      </c>
      <c r="C953" s="77" t="s">
        <v>5660</v>
      </c>
      <c r="D953" s="77" t="s">
        <v>5658</v>
      </c>
      <c r="E953" s="76" t="e">
        <f>IF(C953="-",IF(A953="-",VLOOKUP(D953,'sin-list 180320_update'!$C$2:$C$835,1,FALSE),VLOOKUP(A953,'sin-list 180320_update'!$A$2:$A$835,1,FALSE)),VLOOKUP(C953,'sin-list 180320_update'!$B$2:$B$835,1,FALSE))</f>
        <v>#N/A</v>
      </c>
      <c r="F953" s="76" t="e">
        <f>IF($C953="-",IF($A953="-",VLOOKUP($D953,'REACH Bilaga XVII_update'!$A$5:$A$131,1,FALSE),VLOOKUP($A953,'REACH Bilaga XVII_update'!$C$5:$C$131,1,FALSE)),VLOOKUP($C953,'REACH Bilaga XVII_update'!$B$5:$B$131,1,FALSE))</f>
        <v>#N/A</v>
      </c>
      <c r="G953" s="76" t="e">
        <f>IF($C953="-",IF($A953="-",VLOOKUP($D953,' REACH Bilaga 59_update'!$A$5:$A$210,1,FALSE),VLOOKUP($A953,' REACH Bilaga 59_update'!$D$5:$D$210,1,FALSE)),VLOOKUP($C953,' REACH Bilaga 59_update'!$C$5:$C$210,1,FALSE))</f>
        <v>#N/A</v>
      </c>
      <c r="H953" s="76" t="e">
        <f>IF($C953="-",IF($A953="-",VLOOKUP($D953,'REACH Bilaga XIV_update'!$A$5:$A$110,1,FALSE),VLOOKUP($A953,'REACH Bilaga XIV_update'!$D$5:$D$110,1,FALSE)),VLOOKUP($C953,'REACH Bilaga XIV_update'!$C$5:$C$110,1,FALSE))</f>
        <v>#N/A</v>
      </c>
      <c r="I953" s="76" t="str">
        <f>IF($C953="-",IF($A953="-",VLOOKUP($D953,CoRAP_update!$A$5:$A$376,1,FALSE),VLOOKUP($A953,CoRAP_update!$D$5:$D$376,1,FALSE)),VLOOKUP($C953,CoRAP_update!$C$5:$C$376,1,FALSE))</f>
        <v>500-082-2</v>
      </c>
      <c r="J953" s="76" t="e">
        <f>IF($C953="-",IF($A953="-",VLOOKUP($D953,EDC_update!$C$2:$C$450,1,FALSE),VLOOKUP($A953,EDC_update!$B$2:$B$450,1,FALSE)),VLOOKUP($C953,EDC_update!$L$2:$L$450,1,FALSE))</f>
        <v>#N/A</v>
      </c>
      <c r="K953" s="76" t="e">
        <f>IF($C953="-",IF($A953="-",IF(VLOOKUP($D953,'sin-list 180320_update'!$C$2:$S$835,3,FALSE)="",NA(),VLOOKUP($D953,'sin-list 180320_update'!$C$2:$S$835,3,FALSE)),IF(VLOOKUP($A953,'sin-list 180320_update'!$A$2:$S$835,5,FALSE)="",NA(),VLOOKUP($A953,'sin-list 180320_update'!$A$2:$S$835,5,FALSE))),IF(VLOOKUP($C953,'sin-list 180320_update'!$B$2:$S$835,4,FALSE)="",NA(),VLOOKUP($C953,'sin-list 180320_update'!$B$2:$S$835,4,FALSE)))</f>
        <v>#N/A</v>
      </c>
      <c r="L953" s="76" t="e">
        <f>IF($C953="-",IF($A953="-",VLOOKUP($D953,'sin-list 180320_update'!$C$2:$S$835,6,FALSE),VLOOKUP($A953,'sin-list 180320_update'!$A$2:$S$835,8,FALSE)),VLOOKUP($C953,'sin-list 180320_update'!$B$2:$S$835,7,FALSE))</f>
        <v>#N/A</v>
      </c>
      <c r="M953" s="76" t="e">
        <f>IF($C953="-",IF($A953="-",IF(VLOOKUP($D953,'sin-list 180320_update'!$C$2:$S$835,8,FALSE)="",NA(),VLOOKUP($D953,'sin-list 180320_update'!$C$2:$S$835,8,FALSE)),IF(VLOOKUP($A953,'sin-list 180320_update'!$A$2:$S$835,10,FALSE)="",NA(),VLOOKUP($A953,'sin-list 180320_update'!$A$2:$S$835,10,FALSE))),IF(VLOOKUP($C953,'sin-list 180320_update'!$B$2:$S$835,9,FALSE)="",NA(),VLOOKUP($C953,'sin-list 180320_update'!$B$2:$S$835,9,FALSE)))</f>
        <v>#N/A</v>
      </c>
      <c r="N953" s="76" t="e">
        <f>IF($C953="-",IF($A953="-",IF(VLOOKUP($D953,'REACH Bilaga XVII_update'!$A$5:$E$131,4,FALSE)="",NA(),VLOOKUP($D953,'REACH Bilaga XVII_update'!$A$5:$E$131,4,FALSE)),IF(VLOOKUP($A953,'REACH Bilaga XVII_update'!$C$5:$D$131,2,FALSE)="",NA(),VLOOKUP($A953,'REACH Bilaga XVII_update'!$C$5:$D$131,2,FALSE))),IF(VLOOKUP($C953,'REACH Bilaga XVII_update'!$B$5:$D$131,3,FALSE)="",NA(),VLOOKUP($C953,'REACH Bilaga XVII_update'!$B$5:$D$131,3,FALSE)))</f>
        <v>#N/A</v>
      </c>
      <c r="O953" s="76" t="e">
        <f>IF($C953="-",IF($A953="-",IF(VLOOKUP($D953,' REACH Bilaga 59_update'!$A$5:$E$210,5,FALSE)="",NA(),VLOOKUP($D953,' REACH Bilaga 59_update'!$A$5:$E$210,5,FALSE)),IF(VLOOKUP($A953,' REACH Bilaga 59_update'!$D$5:$E$210,2,FALSE)="",NA(),VLOOKUP($A953,' REACH Bilaga 59_update'!$D$5:$E$210,2,FALSE))),IF(VLOOKUP($C953,' REACH Bilaga 59_update'!$C$5:$E$210,3,FALSE)="",NA(),VLOOKUP($C953,' REACH Bilaga 59_update'!$C$5:$E$210,3,FALSE)))</f>
        <v>#N/A</v>
      </c>
      <c r="P953" s="76" t="e">
        <f>IF(C953="-",IF(A953="-",IFERROR(VLOOKUP($D953,' REACH Bilaga 59_update'!$A$5:$F$210,MATCH(Sammanfattning!P$1,' REACH Bilaga 59_update'!$A$4:$F$4,0),FALSE),VLOOKUP($D953,'REACH Bilaga XIV_update'!$A$4:$H$110,MATCH(Sammanfattning!P$1,'REACH Bilaga XIV_update'!$A$4:$H$4,0),FALSE)),IFERROR(VLOOKUP($A953,' REACH Bilaga 59_update'!$D$5:$F$210,MATCH(Sammanfattning!P$1,' REACH Bilaga 59_update'!$D$4:$F$4,0),FALSE),VLOOKUP($A953,'REACH Bilaga XIV_update'!$D$4:$H$110,MATCH(Sammanfattning!P$1,'REACH Bilaga XIV_update'!$D$4:$H$4,0),FALSE))),IFERROR(VLOOKUP($C953,' REACH Bilaga 59_update'!$C$5:$F$210,MATCH(Sammanfattning!P$1,' REACH Bilaga 59_update'!$C$4:$F$4,0),FALSE),VLOOKUP($C953,'REACH Bilaga XIV_update'!$C$4:$H$110,MATCH(Sammanfattning!P$1,'REACH Bilaga XIV_update'!$C$4:$H$4,0),FALSE)))</f>
        <v>#N/A</v>
      </c>
      <c r="Q953" s="76" t="e">
        <f>IF($C953="-",IF($A953="-",IF(VLOOKUP($D953,'REACH Bilaga XIV_update'!$A$5:$I$110,9,FALSE)="",NA(),VLOOKUP($D953,'REACH Bilaga XIV_update'!$A$5:$I$110,9,FALSE)),IF(VLOOKUP($A953,'REACH Bilaga XIV_update'!$D$5:$I$110,6,FALSE)="",NA(),VLOOKUP($A953,'REACH Bilaga XIV_update'!$D$5:$I$110,6,FALSE))),IF(VLOOKUP($C953,'REACH Bilaga XIV_update'!$C$5:$I$110,7,FALSE)="",NA(),VLOOKUP($C953,'REACH Bilaga XIV_update'!$C$5:$I$110,7,FALSE)))</f>
        <v>#N/A</v>
      </c>
      <c r="R953" s="76" t="e">
        <f>IF($C953="-",IF($A953="-",IF(VLOOKUP($D953,CoRAP_update!$A$5:$O$376,15,FALSE)="",NA(),VLOOKUP($D953,CoRAP_update!$A$5:$O$376,15,FALSE)),IF(VLOOKUP($A953,CoRAP_update!$D$5:$O$376,12,FALSE)="",NA(),VLOOKUP($A953,CoRAP_update!$D$5:$O$376,12,FALSE))),IF(VLOOKUP($C953,CoRAP_update!$C$5:$O$376,13,FALSE)="",NA(),VLOOKUP($C953,CoRAP_update!$C$5:$O$376,13,FALSE)))</f>
        <v>#N/A</v>
      </c>
      <c r="S953" s="144" t="str">
        <f>IF($C953="-",IF($A953="-",VLOOKUP($D953,CoRAP_update!$A$5:$J$376,MATCH(Sammanfattning!S$1,CoRAP_update!$A$4:$J$4,0),FALSE),VLOOKUP($A953,CoRAP_update!$D$5:$J$376,MATCH(Sammanfattning!S$1,CoRAP_update!$D$4:$J$4,0),FALSE)),VLOOKUP($C953,CoRAP_update!$C$5:$J$376,MATCH(Sammanfattning!S$1,CoRAP_update!$C$4:$J$4,0),FALSE))</f>
        <v>Suspected Mutagenic#Potential endocrine disruptor#Exposure of environment#High (aggregated) tonnage#Wide dispersive use</v>
      </c>
      <c r="T953" s="76" t="e">
        <f>IF($A953="-",VLOOKUP($D953,EDC_update!$C$2:$F$450,4,FALSE),VLOOKUP($A953,EDC_update!$B$2:$F$450,5,FALSE))</f>
        <v>#N/A</v>
      </c>
      <c r="V953" s="78">
        <f>IF(IFERROR(SEARCH("PBT",P953),99)=99,IF(IFERROR(SEARCH("suspected PBT",S953),99)=99,IF(IFERROR(SEARCH("concluded to be PBT",K953),99)=99,IF(IFERROR(SEARCH("PBT",S953),99)=99,IF(IFERROR(SEARCH("PBT cand",L953),99)=99,IF(IFERROR(SEARCH("PBT",L953),99)=99,IF(IFERROR(SEARCH("persistent, bioackumulative and toxic properties",K953),99)=99,0,Scoring!$E$3),Scoring!$E$3),Scoring!$E$7),Scoring!$E$3),Scoring!$E$5),Scoring!$E$6),Scoring!$E$3)</f>
        <v>0</v>
      </c>
      <c r="W953" s="78">
        <f>IF(IFERROR(SEARCH("vPvB",P953),99)=99,IF(IFERROR(SEARCH("suspected pbt/vPvB",S953),99)=99,IF(IFERROR(SEARCH("vPvB",S953),99)=99,IF(IFERROR(SEARCH("concluded to be a vPvB",S953),99)=99,IF(IFERROR(SEARCH("identified as vPvB",K953),99)=99,IF(IFERROR(SEARCH("concluded to be a vPvB",K953),99)=99,IF(IFERROR(SEARCH("concluded to be both pbt and vPvB",S953),99)=99,IF(IFERROR(SEARCH("concluded to be both pbt and vPvB",K953),99)=99,0,Scoring!$E$5),Scoring!$E$5),Scoring!$E$5),Scoring!$E$5),Scoring!$E$5),Scoring!$E$4),Scoring!$E$6),Scoring!$E$4)</f>
        <v>0</v>
      </c>
      <c r="X953" s="78">
        <f>IF(IFERROR(SEARCH("H410",N953),99)=99,IF(IFERROR(SEARCH("H410",O953),99)=99,IF(IFERROR(SEARCH("H410",Q953),99)=99,IF(IFERROR(SEARCH("H410",M953),99)=99,IF(IFERROR(SEARCH("H410",R953),99)=99,IF(IFERROR(SEARCH("H411",N953),99)=99,IF(IFERROR(SEARCH("H411",O953),99)=99,IF(IFERROR(SEARCH("H411",Q953),99)=99,IF(IFERROR(SEARCH("H411",M953),99)=99,IF(IFERROR(SEARCH("H411",R953),99)=99,IF(IFERROR(SEARCH("H413",N953),99)=99,IF(IFERROR(SEARCH("H413",O953),99)=99,IF(IFERROR(SEARCH("H413",Q953),99)=99,IF(IFERROR(SEARCH("H413",M953),99)=99,IF(IFERROR(SEARCH("H413",R953),99)=99,IF(IFERROR(SEARCH("H412",N953),99)=99,IF(IFERROR(SEARCH("H412",O953),99)=99,IF(IFERROR(SEARCH("H412",Q953),99)=99,IF(IFERROR(SEARCH("H412",M953),99)=99,IF(IFERROR(SEARCH("H412",R953),99)=99,0,Scoring!$E$2),Scoring!$E$2),Scoring!$E$2),Scoring!$E$2),Scoring!$E$2),Scoring!$E$2),Scoring!$E$2),Scoring!$E$2),Scoring!$E$2),Scoring!$E$2),Scoring!$E$2),Scoring!$E$2),Scoring!$E$2),Scoring!$E$2),Scoring!$E$2),Scoring!$E$2),Scoring!$E$2),Scoring!$E$2),Scoring!$E$2),Scoring!$E$2)</f>
        <v>0</v>
      </c>
      <c r="Y953" s="78">
        <f>IF(IFERROR(SEARCH("CMR",K953),99)=99,IF(IFERROR(SEARCH("Suspected CMR",S953),99)=99,IF(IFERROR(SEARCH("CMR",S953),99)=99,0,Scoring!$E$8),Scoring!$E$9),Scoring!$E$8)</f>
        <v>0</v>
      </c>
      <c r="Z953" s="78">
        <f>IF(IFERROR(SEARCH("H350",N953),99)=99,IF(IFERROR(SEARCH("H350",O953),99)=99,IF(IFERROR(SEARCH("H350",Q953),99)=99,IF(IFERROR(SEARCH("H350",M953),99)=99,IF(IFERROR(SEARCH("H350",R953),99)=99,IF(IFERROR(SEARCH("H351",N953),99)=99,IF(IFERROR(SEARCH("H351",O953),99)=99,IF(IFERROR(SEARCH("H351",Q953),99)=99,IF(IFERROR(SEARCH("H351",M953),99)=99,IF(IFERROR(SEARCH("H351",R953),99)=99,IF(IFERROR(SEARCH("carcinogenic",P953),99)=99,IF(IFERROR(SEARCH("suspected carcinogenic",S953),99)=99,0,Scoring!$E$12),Scoring!$E$11),Scoring!$E$10),Scoring!$E$10),Scoring!$E$10),Scoring!$E$10),Scoring!$E$10),Scoring!$E$10),Scoring!$E$10),Scoring!$E$10),Scoring!$E$10),Scoring!$E$10)</f>
        <v>0</v>
      </c>
      <c r="AA953" s="78">
        <f>IF(IFERROR(SEARCH("H340",N953),99)=99,IF(IFERROR(SEARCH("H340",O953),99)=99,IF(IFERROR(SEARCH("H340",Q953),99)=99,IF(IFERROR(SEARCH("H340",M953),99)=99,IF(IFERROR(SEARCH("H340",R953),99)=99,IF(IFERROR(SEARCH("H341",N953),99)=99,IF(IFERROR(SEARCH("H341",O953),99)=99,IF(IFERROR(SEARCH("H341",Q953),99)=99,IF(IFERROR(SEARCH("H341",M953),99)=99,IF(IFERROR(SEARCH("H341",R953),99)=99,IF(IFERROR(SEARCH("mutagenic",P953),99)=99,IF(IFERROR(SEARCH("suspected mutagenic",S953),99)=99,0,Scoring!$E$15),Scoring!$E$14),Scoring!$E$13),Scoring!$E$13),Scoring!$E$13),Scoring!$E$13),Scoring!$E$13),Scoring!$E$13),Scoring!$E$13),Scoring!$E$13),Scoring!$E$13),Scoring!$E$13)</f>
        <v>0.7</v>
      </c>
      <c r="AB953" s="78">
        <f>IF(IFERROR(SEARCH("H360",N953),99)=99,IF(IFERROR(SEARCH("H360",O953),99)=99,IF(IFERROR(SEARCH("H360",Q953),99)=99,IF(IFERROR(SEARCH("H360",M953),99)=99,IF(IFERROR(SEARCH("H360",R953),99)=99,IF(IFERROR(SEARCH("H361",N953),99)=99,IF(IFERROR(SEARCH("H361",O953),99)=99,IF(IFERROR(SEARCH("H361",Q953),99)=99,IF(IFERROR(SEARCH("H361",M953),99)=99,IF(IFERROR(SEARCH("H361",R953),99)=99,IF(IFERROR(SEARCH("reproduction",P953),99)=99,IF(IFERROR(SEARCH("suspected reprotoxic",S953),99)=99,IF(IFERROR(SEARCH("reprotoxic",S953),99)=99,IF(IFERROR(SEARCH("reprotoxic",K953),99)=99,0,Scoring!$E$18),Scoring!$E$18),Scoring!$E$19),Scoring!$E$17),Scoring!$E$16),Scoring!$E$16),Scoring!$E$16),Scoring!$E$16),Scoring!$E$16),Scoring!$E$16),Scoring!$E$16),Scoring!$E$16),Scoring!$E$16),Scoring!$E$16)</f>
        <v>0</v>
      </c>
      <c r="AC953" s="78">
        <f>IF(IFERROR(SEARCH("57f",L953),99)=99,IF(IFERROR(SEARCH("57(f)",P953),99)=99,0,Scoring!$E$20),Scoring!$E$20)</f>
        <v>0</v>
      </c>
      <c r="AD953" s="78">
        <f>IF(IFERROR(SEARCH("CAT1",T953),99)=99,IF(IFERROR(SEARCH("CAT2",T953),99)=99,IF(IFERROR(SEARCH("CAT3",T953),99)=99,IF(IFERROR(SEARCH("concluded to be endocrine",K953),99)=99,IF(IFERROR(SEARCH("categorised as endocrine",K953),99)=99,IF(IFERROR(SEARCH("endocrine disrupting",P953),99)=99,IF(IFERROR(SEARCH("endocrine disrupting",K953),99)=99,IF(IFERROR(SEARCH("suspected endocrine",S953),99)=99,IF(IFERROR(SEARCH("potential endocrine",S953),99)=99,0,Scoring!$E$25),Scoring!$E$25),Scoring!$E$24),Scoring!$E$24),Scoring!$E$24),Scoring!$E$24),Scoring!$E$23),Scoring!$E$22),Scoring!$E$21)</f>
        <v>0.5</v>
      </c>
      <c r="AE953" s="78">
        <f>IF(IFERROR(SEARCH("suspected sensitiser",S953),99)=99,IF(IFERROR(SEARCH("sensitiser",S953),99)=99,IF(IFERROR(SEARCH("other hazard based concern",S953),99)=99,0,Scoring!$E$28),Scoring!$E$26),Scoring!$E$27)</f>
        <v>0</v>
      </c>
      <c r="AF953" s="78">
        <f>IF(IFERROR(M953,1)=1,IF(IFERROR(N953,1)=1,IF(IFERROR(O953,1)=1,IF(IFERROR(Q953,1)=1,IF(IFERROR(R953,1)=1,IF(IFERROR(T953,1)=1,IF(IFERROR(K953,1)=1,IF(IFERROR(P953,1)=1,IF(IFERROR(S953,1)=1,Scoring!$E$29,0),0),0),0),0),0),0),0),0)</f>
        <v>0</v>
      </c>
      <c r="AG953" s="78">
        <f t="shared" si="69"/>
        <v>1.2</v>
      </c>
      <c r="AI953" s="93"/>
      <c r="AJ953" s="94"/>
      <c r="AK953" s="76"/>
      <c r="AL953" s="75"/>
      <c r="AN953" s="79"/>
      <c r="AO953" s="79"/>
      <c r="AP953" s="79"/>
      <c r="AQ953" s="79"/>
      <c r="AR953" s="79"/>
      <c r="AS953" s="78"/>
      <c r="AU953" s="79">
        <f>IF(IFERROR(F953,99)=99,IF(IFERROR(G953,99)=99,IF(IFERROR(H953,99)=99,IF(IFERROR(I953,99)=99,IF(IFERROR(E953,99)=99,IF(IFERROR(J953,99)=99,0,Scoring!$B$7),Scoring!$B$3),Scoring!$B$2),Scoring!$B$6),Scoring!$B$5),Scoring!$B$4)</f>
        <v>0.5</v>
      </c>
      <c r="AV953" s="78">
        <f t="shared" si="70"/>
        <v>0.6</v>
      </c>
      <c r="AW953" s="78"/>
      <c r="AX953" s="66"/>
      <c r="AY953" s="78"/>
      <c r="AZ953" s="76"/>
      <c r="BA953" s="76"/>
      <c r="BB953" s="76"/>
    </row>
    <row r="954" spans="1:54" x14ac:dyDescent="0.25">
      <c r="A954" s="86" t="s">
        <v>11118</v>
      </c>
      <c r="B954" s="87" t="s">
        <v>30</v>
      </c>
      <c r="C954" s="87" t="s">
        <v>11117</v>
      </c>
      <c r="D954" s="86" t="s">
        <v>30</v>
      </c>
      <c r="E954" s="76" t="e">
        <f>IF(C954="-",IF(A954="-",VLOOKUP(D954,'sin-list 180320_update'!$C$2:$C$835,1,FALSE),VLOOKUP(A954,'sin-list 180320_update'!$A$2:$A$835,1,FALSE)),VLOOKUP(C954,'sin-list 180320_update'!$B$2:$B$835,1,FALSE))</f>
        <v>#N/A</v>
      </c>
      <c r="F954" s="76" t="e">
        <f>IF($C954="-",IF($A954="-",VLOOKUP($D954,'REACH Bilaga XVII_update'!$A$5:$A$131,1,FALSE),VLOOKUP($A954,'REACH Bilaga XVII_update'!$C$5:$C$131,1,FALSE)),VLOOKUP($C954,'REACH Bilaga XVII_update'!$B$5:$B$131,1,FALSE))</f>
        <v>#N/A</v>
      </c>
      <c r="G954" s="76" t="e">
        <f>IF($C954="-",IF($A954="-",VLOOKUP($D954,' REACH Bilaga 59_update'!$A$5:$A$210,1,FALSE),VLOOKUP($A954,' REACH Bilaga 59_update'!$D$5:$D$210,1,FALSE)),VLOOKUP($C954,' REACH Bilaga 59_update'!$C$5:$C$210,1,FALSE))</f>
        <v>#N/A</v>
      </c>
      <c r="H954" s="76" t="e">
        <f>IF($C954="-",IF($A954="-",VLOOKUP($D954,'REACH Bilaga XIV_update'!$A$5:$A$110,1,FALSE),VLOOKUP($A954,'REACH Bilaga XIV_update'!$D$5:$D$110,1,FALSE)),VLOOKUP($C954,'REACH Bilaga XIV_update'!$C$5:$C$110,1,FALSE))</f>
        <v>#N/A</v>
      </c>
      <c r="I954" s="76" t="str">
        <f>IF($C954="-",IF($A954="-",VLOOKUP($D954,CoRAP_update!$A$5:$A$376,1,FALSE),VLOOKUP($A954,CoRAP_update!$D$5:$D$376,1,FALSE)),VLOOKUP($C954,CoRAP_update!$C$5:$C$376,1,FALSE))</f>
        <v>627-872-0</v>
      </c>
      <c r="J954" s="76" t="e">
        <f>IF($C954="-",IF($A954="-",VLOOKUP($D954,EDC_update!$C$2:$C$450,1,FALSE),VLOOKUP($A954,EDC_update!$B$2:$B$450,1,FALSE)),VLOOKUP($C954,EDC_update!$L$2:$L$450,1,FALSE))</f>
        <v>#N/A</v>
      </c>
      <c r="K954" s="76" t="e">
        <f>IF($C954="-",IF($A954="-",IF(VLOOKUP($D954,'sin-list 180320_update'!$C$2:$S$835,3,FALSE)="",NA(),VLOOKUP($D954,'sin-list 180320_update'!$C$2:$S$835,3,FALSE)),IF(VLOOKUP($A954,'sin-list 180320_update'!$A$2:$S$835,5,FALSE)="",NA(),VLOOKUP($A954,'sin-list 180320_update'!$A$2:$S$835,5,FALSE))),IF(VLOOKUP($C954,'sin-list 180320_update'!$B$2:$S$835,4,FALSE)="",NA(),VLOOKUP($C954,'sin-list 180320_update'!$B$2:$S$835,4,FALSE)))</f>
        <v>#N/A</v>
      </c>
      <c r="L954" s="76" t="e">
        <f>IF($C954="-",IF($A954="-",VLOOKUP($D954,'sin-list 180320_update'!$C$2:$S$835,6,FALSE),VLOOKUP($A954,'sin-list 180320_update'!$A$2:$S$835,8,FALSE)),VLOOKUP($C954,'sin-list 180320_update'!$B$2:$S$835,7,FALSE))</f>
        <v>#N/A</v>
      </c>
      <c r="M954" s="76" t="e">
        <f>IF($C954="-",IF($A954="-",IF(VLOOKUP($D954,'sin-list 180320_update'!$C$2:$S$835,8,FALSE)="",NA(),VLOOKUP($D954,'sin-list 180320_update'!$C$2:$S$835,8,FALSE)),IF(VLOOKUP($A954,'sin-list 180320_update'!$A$2:$S$835,10,FALSE)="",NA(),VLOOKUP($A954,'sin-list 180320_update'!$A$2:$S$835,10,FALSE))),IF(VLOOKUP($C954,'sin-list 180320_update'!$B$2:$S$835,9,FALSE)="",NA(),VLOOKUP($C954,'sin-list 180320_update'!$B$2:$S$835,9,FALSE)))</f>
        <v>#N/A</v>
      </c>
      <c r="N954" s="76" t="e">
        <f>IF($C954="-",IF($A954="-",IF(VLOOKUP($D954,'REACH Bilaga XVII_update'!$A$5:$E$131,4,FALSE)="",NA(),VLOOKUP($D954,'REACH Bilaga XVII_update'!$A$5:$E$131,4,FALSE)),IF(VLOOKUP($A954,'REACH Bilaga XVII_update'!$C$5:$D$131,2,FALSE)="",NA(),VLOOKUP($A954,'REACH Bilaga XVII_update'!$C$5:$D$131,2,FALSE))),IF(VLOOKUP($C954,'REACH Bilaga XVII_update'!$B$5:$D$131,3,FALSE)="",NA(),VLOOKUP($C954,'REACH Bilaga XVII_update'!$B$5:$D$131,3,FALSE)))</f>
        <v>#N/A</v>
      </c>
      <c r="O954" s="76" t="e">
        <f>IF($C954="-",IF($A954="-",IF(VLOOKUP($D954,' REACH Bilaga 59_update'!$A$5:$E$210,5,FALSE)="",NA(),VLOOKUP($D954,' REACH Bilaga 59_update'!$A$5:$E$210,5,FALSE)),IF(VLOOKUP($A954,' REACH Bilaga 59_update'!$D$5:$E$210,2,FALSE)="",NA(),VLOOKUP($A954,' REACH Bilaga 59_update'!$D$5:$E$210,2,FALSE))),IF(VLOOKUP($C954,' REACH Bilaga 59_update'!$C$5:$E$210,3,FALSE)="",NA(),VLOOKUP($C954,' REACH Bilaga 59_update'!$C$5:$E$210,3,FALSE)))</f>
        <v>#N/A</v>
      </c>
      <c r="P954" s="76" t="e">
        <f>IF(C954="-",IF(A954="-",IFERROR(VLOOKUP($D954,' REACH Bilaga 59_update'!$A$5:$F$210,MATCH(Sammanfattning!P$1,' REACH Bilaga 59_update'!$A$4:$F$4,0),FALSE),VLOOKUP($D954,'REACH Bilaga XIV_update'!$A$4:$H$110,MATCH(Sammanfattning!P$1,'REACH Bilaga XIV_update'!$A$4:$H$4,0),FALSE)),IFERROR(VLOOKUP($A954,' REACH Bilaga 59_update'!$D$5:$F$210,MATCH(Sammanfattning!P$1,' REACH Bilaga 59_update'!$D$4:$F$4,0),FALSE),VLOOKUP($A954,'REACH Bilaga XIV_update'!$D$4:$H$110,MATCH(Sammanfattning!P$1,'REACH Bilaga XIV_update'!$D$4:$H$4,0),FALSE))),IFERROR(VLOOKUP($C954,' REACH Bilaga 59_update'!$C$5:$F$210,MATCH(Sammanfattning!P$1,' REACH Bilaga 59_update'!$C$4:$F$4,0),FALSE),VLOOKUP($C954,'REACH Bilaga XIV_update'!$C$4:$H$110,MATCH(Sammanfattning!P$1,'REACH Bilaga XIV_update'!$C$4:$H$4,0),FALSE)))</f>
        <v>#N/A</v>
      </c>
      <c r="Q954" s="76" t="e">
        <f>IF($C954="-",IF($A954="-",IF(VLOOKUP($D954,'REACH Bilaga XIV_update'!$A$5:$I$110,9,FALSE)="",NA(),VLOOKUP($D954,'REACH Bilaga XIV_update'!$A$5:$I$110,9,FALSE)),IF(VLOOKUP($A954,'REACH Bilaga XIV_update'!$D$5:$I$110,6,FALSE)="",NA(),VLOOKUP($A954,'REACH Bilaga XIV_update'!$D$5:$I$110,6,FALSE))),IF(VLOOKUP($C954,'REACH Bilaga XIV_update'!$C$5:$I$110,7,FALSE)="",NA(),VLOOKUP($C954,'REACH Bilaga XIV_update'!$C$5:$I$110,7,FALSE)))</f>
        <v>#N/A</v>
      </c>
      <c r="R954" s="76" t="str">
        <f>IF($C954="-",IF($A954="-",IF(VLOOKUP($D954,CoRAP_update!$A$5:$O$376,15,FALSE)="",NA(),VLOOKUP($D954,CoRAP_update!$A$5:$O$376,15,FALSE)),IF(VLOOKUP($A954,CoRAP_update!$D$5:$O$376,12,FALSE)="",NA(),VLOOKUP($A954,CoRAP_update!$D$5:$O$376,12,FALSE))),IF(VLOOKUP($C954,CoRAP_update!$C$5:$O$376,13,FALSE)="",NA(),VLOOKUP($C954,CoRAP_update!$C$5:$O$376,13,FALSE)))</f>
        <v>H302; H312;H332; H315; H319; H335; H336; H224; H424</v>
      </c>
      <c r="S954" s="144" t="str">
        <f>IF($C954="-",IF($A954="-",VLOOKUP($D954,CoRAP_update!$A$5:$J$376,MATCH(Sammanfattning!S$1,CoRAP_update!$A$4:$J$4,0),FALSE),VLOOKUP($A954,CoRAP_update!$D$5:$J$376,MATCH(Sammanfattning!S$1,CoRAP_update!$D$4:$J$4,0),FALSE)),VLOOKUP($C954,CoRAP_update!$C$5:$J$376,MATCH(Sammanfattning!S$1,CoRAP_update!$C$4:$J$4,0),FALSE))</f>
        <v>Suspected Reprotoxic#Potential endocrine disruptor</v>
      </c>
      <c r="T954" s="76" t="e">
        <f>IF($A954="-",VLOOKUP($D954,EDC_update!$C$2:$F$450,4,FALSE),VLOOKUP($A954,EDC_update!$B$2:$F$450,5,FALSE))</f>
        <v>#N/A</v>
      </c>
      <c r="V954" s="78">
        <f>IF(IFERROR(SEARCH("PBT",P954),99)=99,IF(IFERROR(SEARCH("suspected PBT",S954),99)=99,IF(IFERROR(SEARCH("concluded to be PBT",K954),99)=99,IF(IFERROR(SEARCH("PBT",S954),99)=99,IF(IFERROR(SEARCH("PBT cand",L954),99)=99,IF(IFERROR(SEARCH("PBT",L954),99)=99,IF(IFERROR(SEARCH("persistent, bioackumulative and toxic properties",K954),99)=99,0,Scoring!$E$3),Scoring!$E$3),Scoring!$E$7),Scoring!$E$3),Scoring!$E$5),Scoring!$E$6),Scoring!$E$3)</f>
        <v>0</v>
      </c>
      <c r="W954" s="78">
        <f>IF(IFERROR(SEARCH("vPvB",P954),99)=99,IF(IFERROR(SEARCH("suspected pbt/vPvB",S954),99)=99,IF(IFERROR(SEARCH("vPvB",S954),99)=99,IF(IFERROR(SEARCH("concluded to be a vPvB",S954),99)=99,IF(IFERROR(SEARCH("identified as vPvB",K954),99)=99,IF(IFERROR(SEARCH("concluded to be a vPvB",K954),99)=99,IF(IFERROR(SEARCH("concluded to be both pbt and vPvB",S954),99)=99,IF(IFERROR(SEARCH("concluded to be both pbt and vPvB",K954),99)=99,0,Scoring!$E$5),Scoring!$E$5),Scoring!$E$5),Scoring!$E$5),Scoring!$E$5),Scoring!$E$4),Scoring!$E$6),Scoring!$E$4)</f>
        <v>0</v>
      </c>
      <c r="X954" s="78">
        <f>IF(IFERROR(SEARCH("H410",N954),99)=99,IF(IFERROR(SEARCH("H410",O954),99)=99,IF(IFERROR(SEARCH("H410",Q954),99)=99,IF(IFERROR(SEARCH("H410",M954),99)=99,IF(IFERROR(SEARCH("H410",R954),99)=99,IF(IFERROR(SEARCH("H411",N954),99)=99,IF(IFERROR(SEARCH("H411",O954),99)=99,IF(IFERROR(SEARCH("H411",Q954),99)=99,IF(IFERROR(SEARCH("H411",M954),99)=99,IF(IFERROR(SEARCH("H411",R954),99)=99,IF(IFERROR(SEARCH("H413",N954),99)=99,IF(IFERROR(SEARCH("H413",O954),99)=99,IF(IFERROR(SEARCH("H413",Q954),99)=99,IF(IFERROR(SEARCH("H413",M954),99)=99,IF(IFERROR(SEARCH("H413",R954),99)=99,IF(IFERROR(SEARCH("H412",N954),99)=99,IF(IFERROR(SEARCH("H412",O954),99)=99,IF(IFERROR(SEARCH("H412",Q954),99)=99,IF(IFERROR(SEARCH("H412",M954),99)=99,IF(IFERROR(SEARCH("H412",R954),99)=99,0,Scoring!$E$2),Scoring!$E$2),Scoring!$E$2),Scoring!$E$2),Scoring!$E$2),Scoring!$E$2),Scoring!$E$2),Scoring!$E$2),Scoring!$E$2),Scoring!$E$2),Scoring!$E$2),Scoring!$E$2),Scoring!$E$2),Scoring!$E$2),Scoring!$E$2),Scoring!$E$2),Scoring!$E$2),Scoring!$E$2),Scoring!$E$2),Scoring!$E$2)</f>
        <v>0</v>
      </c>
      <c r="Y954" s="78">
        <f>IF(IFERROR(SEARCH("CMR",K954),99)=99,IF(IFERROR(SEARCH("Suspected CMR",S954),99)=99,IF(IFERROR(SEARCH("CMR",S954),99)=99,0,Scoring!$E$8),Scoring!$E$9),Scoring!$E$8)</f>
        <v>0</v>
      </c>
      <c r="Z954" s="78">
        <f>IF(IFERROR(SEARCH("H350",N954),99)=99,IF(IFERROR(SEARCH("H350",O954),99)=99,IF(IFERROR(SEARCH("H350",Q954),99)=99,IF(IFERROR(SEARCH("H350",M954),99)=99,IF(IFERROR(SEARCH("H350",R954),99)=99,IF(IFERROR(SEARCH("H351",N954),99)=99,IF(IFERROR(SEARCH("H351",O954),99)=99,IF(IFERROR(SEARCH("H351",Q954),99)=99,IF(IFERROR(SEARCH("H351",M954),99)=99,IF(IFERROR(SEARCH("H351",R954),99)=99,IF(IFERROR(SEARCH("carcinogenic",P954),99)=99,IF(IFERROR(SEARCH("suspected carcinogenic",S954),99)=99,0,Scoring!$E$12),Scoring!$E$11),Scoring!$E$10),Scoring!$E$10),Scoring!$E$10),Scoring!$E$10),Scoring!$E$10),Scoring!$E$10),Scoring!$E$10),Scoring!$E$10),Scoring!$E$10),Scoring!$E$10)</f>
        <v>0</v>
      </c>
      <c r="AA954" s="78">
        <f>IF(IFERROR(SEARCH("H340",N954),99)=99,IF(IFERROR(SEARCH("H340",O954),99)=99,IF(IFERROR(SEARCH("H340",Q954),99)=99,IF(IFERROR(SEARCH("H340",M954),99)=99,IF(IFERROR(SEARCH("H340",R954),99)=99,IF(IFERROR(SEARCH("H341",N954),99)=99,IF(IFERROR(SEARCH("H341",O954),99)=99,IF(IFERROR(SEARCH("H341",Q954),99)=99,IF(IFERROR(SEARCH("H341",M954),99)=99,IF(IFERROR(SEARCH("H341",R954),99)=99,IF(IFERROR(SEARCH("mutagenic",P954),99)=99,IF(IFERROR(SEARCH("suspected mutagenic",S954),99)=99,0,Scoring!$E$15),Scoring!$E$14),Scoring!$E$13),Scoring!$E$13),Scoring!$E$13),Scoring!$E$13),Scoring!$E$13),Scoring!$E$13),Scoring!$E$13),Scoring!$E$13),Scoring!$E$13),Scoring!$E$13)</f>
        <v>0</v>
      </c>
      <c r="AB954" s="78">
        <f>IF(IFERROR(SEARCH("H360",N954),99)=99,IF(IFERROR(SEARCH("H360",O954),99)=99,IF(IFERROR(SEARCH("H360",Q954),99)=99,IF(IFERROR(SEARCH("H360",M954),99)=99,IF(IFERROR(SEARCH("H360",R954),99)=99,IF(IFERROR(SEARCH("H361",N954),99)=99,IF(IFERROR(SEARCH("H361",O954),99)=99,IF(IFERROR(SEARCH("H361",Q954),99)=99,IF(IFERROR(SEARCH("H361",M954),99)=99,IF(IFERROR(SEARCH("H361",R954),99)=99,IF(IFERROR(SEARCH("reproduction",P954),99)=99,IF(IFERROR(SEARCH("suspected reprotoxic",S954),99)=99,IF(IFERROR(SEARCH("reprotoxic",S954),99)=99,IF(IFERROR(SEARCH("reprotoxic",K954),99)=99,0,Scoring!$E$18),Scoring!$E$18),Scoring!$E$19),Scoring!$E$17),Scoring!$E$16),Scoring!$E$16),Scoring!$E$16),Scoring!$E$16),Scoring!$E$16),Scoring!$E$16),Scoring!$E$16),Scoring!$E$16),Scoring!$E$16),Scoring!$E$16)</f>
        <v>0.7</v>
      </c>
      <c r="AC954" s="78">
        <f>IF(IFERROR(SEARCH("57f",L954),99)=99,IF(IFERROR(SEARCH("57(f)",P954),99)=99,0,Scoring!$E$20),Scoring!$E$20)</f>
        <v>0</v>
      </c>
      <c r="AD954" s="78">
        <f>IF(IFERROR(SEARCH("CAT1",T954),99)=99,IF(IFERROR(SEARCH("CAT2",T954),99)=99,IF(IFERROR(SEARCH("CAT3",T954),99)=99,IF(IFERROR(SEARCH("concluded to be endocrine",K954),99)=99,IF(IFERROR(SEARCH("categorised as endocrine",K954),99)=99,IF(IFERROR(SEARCH("endocrine disrupting",P954),99)=99,IF(IFERROR(SEARCH("endocrine disrupting",K954),99)=99,IF(IFERROR(SEARCH("suspected endocrine",S954),99)=99,IF(IFERROR(SEARCH("potential endocrine",S954),99)=99,0,Scoring!$E$25),Scoring!$E$25),Scoring!$E$24),Scoring!$E$24),Scoring!$E$24),Scoring!$E$24),Scoring!$E$23),Scoring!$E$22),Scoring!$E$21)</f>
        <v>0.5</v>
      </c>
      <c r="AE954" s="78">
        <f>IF(IFERROR(SEARCH("suspected sensitiser",S954),99)=99,IF(IFERROR(SEARCH("sensitiser",S954),99)=99,IF(IFERROR(SEARCH("other hazard based concern",S954),99)=99,0,Scoring!$E$28),Scoring!$E$26),Scoring!$E$27)</f>
        <v>0</v>
      </c>
      <c r="AF954" s="78">
        <f>IF(IFERROR(M954,1)=1,IF(IFERROR(N954,1)=1,IF(IFERROR(O954,1)=1,IF(IFERROR(Q954,1)=1,IF(IFERROR(R954,1)=1,IF(IFERROR(T954,1)=1,IF(IFERROR(K954,1)=1,IF(IFERROR(P954,1)=1,IF(IFERROR(S954,1)=1,Scoring!$E$29,0),0),0),0),0),0),0),0),0)</f>
        <v>0</v>
      </c>
      <c r="AG954" s="78">
        <f t="shared" si="69"/>
        <v>1.2</v>
      </c>
      <c r="AI954" s="93"/>
      <c r="AJ954" s="94"/>
      <c r="AK954" s="76"/>
      <c r="AL954" s="75"/>
      <c r="AN954" s="79"/>
      <c r="AO954" s="79"/>
      <c r="AP954" s="79"/>
      <c r="AQ954" s="79"/>
      <c r="AR954" s="79"/>
      <c r="AS954" s="78"/>
      <c r="AU954" s="79">
        <f>IF(IFERROR(F954,99)=99,IF(IFERROR(G954,99)=99,IF(IFERROR(H954,99)=99,IF(IFERROR(I954,99)=99,IF(IFERROR(E954,99)=99,IF(IFERROR(J954,99)=99,0,Scoring!$B$7),Scoring!$B$3),Scoring!$B$2),Scoring!$B$6),Scoring!$B$5),Scoring!$B$4)</f>
        <v>0.5</v>
      </c>
      <c r="AV954" s="78">
        <f t="shared" si="70"/>
        <v>0.6</v>
      </c>
      <c r="AW954" s="78"/>
      <c r="AX954" s="66"/>
      <c r="AY954" s="78"/>
      <c r="AZ954" s="76"/>
      <c r="BB954" s="76"/>
    </row>
    <row r="955" spans="1:54" x14ac:dyDescent="0.25">
      <c r="A955" s="77" t="s">
        <v>4408</v>
      </c>
      <c r="B955" s="76" t="str">
        <f t="shared" ref="B955:B960" si="74">C955</f>
        <v>202-510-0</v>
      </c>
      <c r="C955" s="77" t="s">
        <v>4407</v>
      </c>
      <c r="D955" s="83" t="s">
        <v>4406</v>
      </c>
      <c r="E955" s="76" t="e">
        <f>IF(C955="-",IF(A955="-",VLOOKUP(D955,'sin-list 180320_update'!$C$2:$C$835,1,FALSE),VLOOKUP(A955,'sin-list 180320_update'!$A$2:$A$835,1,FALSE)),VLOOKUP(C955,'sin-list 180320_update'!$B$2:$B$835,1,FALSE))</f>
        <v>#N/A</v>
      </c>
      <c r="F955" s="76" t="e">
        <f>IF($C955="-",IF($A955="-",VLOOKUP($D955,'REACH Bilaga XVII_update'!$A$5:$A$131,1,FALSE),VLOOKUP($A955,'REACH Bilaga XVII_update'!$C$5:$C$131,1,FALSE)),VLOOKUP($C955,'REACH Bilaga XVII_update'!$B$5:$B$131,1,FALSE))</f>
        <v>#N/A</v>
      </c>
      <c r="G955" s="76" t="e">
        <f>IF($C955="-",IF($A955="-",VLOOKUP($D955,' REACH Bilaga 59_update'!$A$5:$A$210,1,FALSE),VLOOKUP($A955,' REACH Bilaga 59_update'!$D$5:$D$210,1,FALSE)),VLOOKUP($C955,' REACH Bilaga 59_update'!$C$5:$C$210,1,FALSE))</f>
        <v>#N/A</v>
      </c>
      <c r="H955" s="76" t="e">
        <f>IF($C955="-",IF($A955="-",VLOOKUP($D955,'REACH Bilaga XIV_update'!$A$5:$A$110,1,FALSE),VLOOKUP($A955,'REACH Bilaga XIV_update'!$D$5:$D$110,1,FALSE)),VLOOKUP($C955,'REACH Bilaga XIV_update'!$C$5:$C$110,1,FALSE))</f>
        <v>#N/A</v>
      </c>
      <c r="I955" s="76" t="str">
        <f>IF($C955="-",IF($A955="-",VLOOKUP($D955,CoRAP_update!$A$5:$A$376,1,FALSE),VLOOKUP($A955,CoRAP_update!$D$5:$D$376,1,FALSE)),VLOOKUP($C955,CoRAP_update!$C$5:$C$376,1,FALSE))</f>
        <v>202-510-0</v>
      </c>
      <c r="J955" s="76" t="e">
        <f>IF($C955="-",IF($A955="-",VLOOKUP($D955,EDC_update!$C$2:$C$450,1,FALSE),VLOOKUP($A955,EDC_update!$B$2:$B$450,1,FALSE)),VLOOKUP($C955,EDC_update!$L$2:$L$450,1,FALSE))</f>
        <v>#N/A</v>
      </c>
      <c r="K955" s="76" t="e">
        <f>IF($C955="-",IF($A955="-",IF(VLOOKUP($D955,'sin-list 180320_update'!$C$2:$S$835,3,FALSE)="",NA(),VLOOKUP($D955,'sin-list 180320_update'!$C$2:$S$835,3,FALSE)),IF(VLOOKUP($A955,'sin-list 180320_update'!$A$2:$S$835,5,FALSE)="",NA(),VLOOKUP($A955,'sin-list 180320_update'!$A$2:$S$835,5,FALSE))),IF(VLOOKUP($C955,'sin-list 180320_update'!$B$2:$S$835,4,FALSE)="",NA(),VLOOKUP($C955,'sin-list 180320_update'!$B$2:$S$835,4,FALSE)))</f>
        <v>#N/A</v>
      </c>
      <c r="L955" s="76" t="e">
        <f>IF($C955="-",IF($A955="-",VLOOKUP($D955,'sin-list 180320_update'!$C$2:$S$835,6,FALSE),VLOOKUP($A955,'sin-list 180320_update'!$A$2:$S$835,8,FALSE)),VLOOKUP($C955,'sin-list 180320_update'!$B$2:$S$835,7,FALSE))</f>
        <v>#N/A</v>
      </c>
      <c r="M955" s="76" t="e">
        <f>IF($C955="-",IF($A955="-",IF(VLOOKUP($D955,'sin-list 180320_update'!$C$2:$S$835,8,FALSE)="",NA(),VLOOKUP($D955,'sin-list 180320_update'!$C$2:$S$835,8,FALSE)),IF(VLOOKUP($A955,'sin-list 180320_update'!$A$2:$S$835,10,FALSE)="",NA(),VLOOKUP($A955,'sin-list 180320_update'!$A$2:$S$835,10,FALSE))),IF(VLOOKUP($C955,'sin-list 180320_update'!$B$2:$S$835,9,FALSE)="",NA(),VLOOKUP($C955,'sin-list 180320_update'!$B$2:$S$835,9,FALSE)))</f>
        <v>#N/A</v>
      </c>
      <c r="N955" s="76" t="e">
        <f>IF($C955="-",IF($A955="-",IF(VLOOKUP($D955,'REACH Bilaga XVII_update'!$A$5:$E$131,4,FALSE)="",NA(),VLOOKUP($D955,'REACH Bilaga XVII_update'!$A$5:$E$131,4,FALSE)),IF(VLOOKUP($A955,'REACH Bilaga XVII_update'!$C$5:$D$131,2,FALSE)="",NA(),VLOOKUP($A955,'REACH Bilaga XVII_update'!$C$5:$D$131,2,FALSE))),IF(VLOOKUP($C955,'REACH Bilaga XVII_update'!$B$5:$D$131,3,FALSE)="",NA(),VLOOKUP($C955,'REACH Bilaga XVII_update'!$B$5:$D$131,3,FALSE)))</f>
        <v>#N/A</v>
      </c>
      <c r="O955" s="76" t="e">
        <f>IF($C955="-",IF($A955="-",IF(VLOOKUP($D955,' REACH Bilaga 59_update'!$A$5:$E$210,5,FALSE)="",NA(),VLOOKUP($D955,' REACH Bilaga 59_update'!$A$5:$E$210,5,FALSE)),IF(VLOOKUP($A955,' REACH Bilaga 59_update'!$D$5:$E$210,2,FALSE)="",NA(),VLOOKUP($A955,' REACH Bilaga 59_update'!$D$5:$E$210,2,FALSE))),IF(VLOOKUP($C955,' REACH Bilaga 59_update'!$C$5:$E$210,3,FALSE)="",NA(),VLOOKUP($C955,' REACH Bilaga 59_update'!$C$5:$E$210,3,FALSE)))</f>
        <v>#N/A</v>
      </c>
      <c r="P955" s="76" t="e">
        <f>IF(C955="-",IF(A955="-",IFERROR(VLOOKUP($D955,' REACH Bilaga 59_update'!$A$5:$F$210,MATCH(Sammanfattning!P$1,' REACH Bilaga 59_update'!$A$4:$F$4,0),FALSE),VLOOKUP($D955,'REACH Bilaga XIV_update'!$A$4:$H$110,MATCH(Sammanfattning!P$1,'REACH Bilaga XIV_update'!$A$4:$H$4,0),FALSE)),IFERROR(VLOOKUP($A955,' REACH Bilaga 59_update'!$D$5:$F$210,MATCH(Sammanfattning!P$1,' REACH Bilaga 59_update'!$D$4:$F$4,0),FALSE),VLOOKUP($A955,'REACH Bilaga XIV_update'!$D$4:$H$110,MATCH(Sammanfattning!P$1,'REACH Bilaga XIV_update'!$D$4:$H$4,0),FALSE))),IFERROR(VLOOKUP($C955,' REACH Bilaga 59_update'!$C$5:$F$210,MATCH(Sammanfattning!P$1,' REACH Bilaga 59_update'!$C$4:$F$4,0),FALSE),VLOOKUP($C955,'REACH Bilaga XIV_update'!$C$4:$H$110,MATCH(Sammanfattning!P$1,'REACH Bilaga XIV_update'!$C$4:$H$4,0),FALSE)))</f>
        <v>#N/A</v>
      </c>
      <c r="Q955" s="76" t="e">
        <f>IF($C955="-",IF($A955="-",IF(VLOOKUP($D955,'REACH Bilaga XIV_update'!$A$5:$I$110,9,FALSE)="",NA(),VLOOKUP($D955,'REACH Bilaga XIV_update'!$A$5:$I$110,9,FALSE)),IF(VLOOKUP($A955,'REACH Bilaga XIV_update'!$D$5:$I$110,6,FALSE)="",NA(),VLOOKUP($A955,'REACH Bilaga XIV_update'!$D$5:$I$110,6,FALSE))),IF(VLOOKUP($C955,'REACH Bilaga XIV_update'!$C$5:$I$110,7,FALSE)="",NA(),VLOOKUP($C955,'REACH Bilaga XIV_update'!$C$5:$I$110,7,FALSE)))</f>
        <v>#N/A</v>
      </c>
      <c r="R955" s="76" t="e">
        <f>IF($C955="-",IF($A955="-",IF(VLOOKUP($D955,CoRAP_update!$A$5:$O$376,15,FALSE)="",NA(),VLOOKUP($D955,CoRAP_update!$A$5:$O$376,15,FALSE)),IF(VLOOKUP($A955,CoRAP_update!$D$5:$O$376,12,FALSE)="",NA(),VLOOKUP($A955,CoRAP_update!$D$5:$O$376,12,FALSE))),IF(VLOOKUP($C955,CoRAP_update!$C$5:$O$376,13,FALSE)="",NA(),VLOOKUP($C955,CoRAP_update!$C$5:$O$376,13,FALSE)))</f>
        <v>#N/A</v>
      </c>
      <c r="S955" s="144" t="str">
        <f>IF($C955="-",IF($A955="-",VLOOKUP($D955,CoRAP_update!$A$5:$J$376,MATCH(Sammanfattning!S$1,CoRAP_update!$A$4:$J$4,0),FALSE),VLOOKUP($A955,CoRAP_update!$D$5:$J$376,MATCH(Sammanfattning!S$1,CoRAP_update!$D$4:$J$4,0),FALSE)),VLOOKUP($C955,CoRAP_update!$C$5:$J$376,MATCH(Sammanfattning!S$1,CoRAP_update!$C$4:$J$4,0),FALSE))</f>
        <v>Suspected Reprotoxic#Other hazard based concern#Consumer use#Exposure of workers#High (aggregated) tonnage#Wide dispersive use</v>
      </c>
      <c r="T955" s="76" t="e">
        <f>IF($A955="-",VLOOKUP($D955,EDC_update!$C$2:$F$450,4,FALSE),VLOOKUP($A955,EDC_update!$B$2:$F$450,5,FALSE))</f>
        <v>#N/A</v>
      </c>
      <c r="V955" s="78">
        <f>IF(IFERROR(SEARCH("PBT",P955),99)=99,IF(IFERROR(SEARCH("suspected PBT",S955),99)=99,IF(IFERROR(SEARCH("concluded to be PBT",K955),99)=99,IF(IFERROR(SEARCH("PBT",S955),99)=99,IF(IFERROR(SEARCH("PBT cand",L955),99)=99,IF(IFERROR(SEARCH("PBT",L955),99)=99,IF(IFERROR(SEARCH("persistent, bioackumulative and toxic properties",K955),99)=99,0,Scoring!$E$3),Scoring!$E$3),Scoring!$E$7),Scoring!$E$3),Scoring!$E$5),Scoring!$E$6),Scoring!$E$3)</f>
        <v>0</v>
      </c>
      <c r="W955" s="78">
        <f>IF(IFERROR(SEARCH("vPvB",P955),99)=99,IF(IFERROR(SEARCH("suspected pbt/vPvB",S955),99)=99,IF(IFERROR(SEARCH("vPvB",S955),99)=99,IF(IFERROR(SEARCH("concluded to be a vPvB",S955),99)=99,IF(IFERROR(SEARCH("identified as vPvB",K955),99)=99,IF(IFERROR(SEARCH("concluded to be a vPvB",K955),99)=99,IF(IFERROR(SEARCH("concluded to be both pbt and vPvB",S955),99)=99,IF(IFERROR(SEARCH("concluded to be both pbt and vPvB",K955),99)=99,0,Scoring!$E$5),Scoring!$E$5),Scoring!$E$5),Scoring!$E$5),Scoring!$E$5),Scoring!$E$4),Scoring!$E$6),Scoring!$E$4)</f>
        <v>0</v>
      </c>
      <c r="X955" s="78">
        <f>IF(IFERROR(SEARCH("H410",N955),99)=99,IF(IFERROR(SEARCH("H410",O955),99)=99,IF(IFERROR(SEARCH("H410",Q955),99)=99,IF(IFERROR(SEARCH("H410",M955),99)=99,IF(IFERROR(SEARCH("H410",R955),99)=99,IF(IFERROR(SEARCH("H411",N955),99)=99,IF(IFERROR(SEARCH("H411",O955),99)=99,IF(IFERROR(SEARCH("H411",Q955),99)=99,IF(IFERROR(SEARCH("H411",M955),99)=99,IF(IFERROR(SEARCH("H411",R955),99)=99,IF(IFERROR(SEARCH("H413",N955),99)=99,IF(IFERROR(SEARCH("H413",O955),99)=99,IF(IFERROR(SEARCH("H413",Q955),99)=99,IF(IFERROR(SEARCH("H413",M955),99)=99,IF(IFERROR(SEARCH("H413",R955),99)=99,IF(IFERROR(SEARCH("H412",N955),99)=99,IF(IFERROR(SEARCH("H412",O955),99)=99,IF(IFERROR(SEARCH("H412",Q955),99)=99,IF(IFERROR(SEARCH("H412",M955),99)=99,IF(IFERROR(SEARCH("H412",R955),99)=99,0,Scoring!$E$2),Scoring!$E$2),Scoring!$E$2),Scoring!$E$2),Scoring!$E$2),Scoring!$E$2),Scoring!$E$2),Scoring!$E$2),Scoring!$E$2),Scoring!$E$2),Scoring!$E$2),Scoring!$E$2),Scoring!$E$2),Scoring!$E$2),Scoring!$E$2),Scoring!$E$2),Scoring!$E$2),Scoring!$E$2),Scoring!$E$2),Scoring!$E$2)</f>
        <v>0</v>
      </c>
      <c r="Y955" s="78">
        <f>IF(IFERROR(SEARCH("CMR",K955),99)=99,IF(IFERROR(SEARCH("Suspected CMR",S955),99)=99,IF(IFERROR(SEARCH("CMR",S955),99)=99,0,Scoring!$E$8),Scoring!$E$9),Scoring!$E$8)</f>
        <v>0</v>
      </c>
      <c r="Z955" s="78">
        <f>IF(IFERROR(SEARCH("H350",N955),99)=99,IF(IFERROR(SEARCH("H350",O955),99)=99,IF(IFERROR(SEARCH("H350",Q955),99)=99,IF(IFERROR(SEARCH("H350",M955),99)=99,IF(IFERROR(SEARCH("H350",R955),99)=99,IF(IFERROR(SEARCH("H351",N955),99)=99,IF(IFERROR(SEARCH("H351",O955),99)=99,IF(IFERROR(SEARCH("H351",Q955),99)=99,IF(IFERROR(SEARCH("H351",M955),99)=99,IF(IFERROR(SEARCH("H351",R955),99)=99,IF(IFERROR(SEARCH("carcinogenic",P955),99)=99,IF(IFERROR(SEARCH("suspected carcinogenic",S955),99)=99,0,Scoring!$E$12),Scoring!$E$11),Scoring!$E$10),Scoring!$E$10),Scoring!$E$10),Scoring!$E$10),Scoring!$E$10),Scoring!$E$10),Scoring!$E$10),Scoring!$E$10),Scoring!$E$10),Scoring!$E$10)</f>
        <v>0</v>
      </c>
      <c r="AA955" s="78">
        <f>IF(IFERROR(SEARCH("H340",N955),99)=99,IF(IFERROR(SEARCH("H340",O955),99)=99,IF(IFERROR(SEARCH("H340",Q955),99)=99,IF(IFERROR(SEARCH("H340",M955),99)=99,IF(IFERROR(SEARCH("H340",R955),99)=99,IF(IFERROR(SEARCH("H341",N955),99)=99,IF(IFERROR(SEARCH("H341",O955),99)=99,IF(IFERROR(SEARCH("H341",Q955),99)=99,IF(IFERROR(SEARCH("H341",M955),99)=99,IF(IFERROR(SEARCH("H341",R955),99)=99,IF(IFERROR(SEARCH("mutagenic",P955),99)=99,IF(IFERROR(SEARCH("suspected mutagenic",S955),99)=99,0,Scoring!$E$15),Scoring!$E$14),Scoring!$E$13),Scoring!$E$13),Scoring!$E$13),Scoring!$E$13),Scoring!$E$13),Scoring!$E$13),Scoring!$E$13),Scoring!$E$13),Scoring!$E$13),Scoring!$E$13)</f>
        <v>0</v>
      </c>
      <c r="AB955" s="78">
        <f>IF(IFERROR(SEARCH("H360",N955),99)=99,IF(IFERROR(SEARCH("H360",O955),99)=99,IF(IFERROR(SEARCH("H360",Q955),99)=99,IF(IFERROR(SEARCH("H360",M955),99)=99,IF(IFERROR(SEARCH("H360",R955),99)=99,IF(IFERROR(SEARCH("H361",N955),99)=99,IF(IFERROR(SEARCH("H361",O955),99)=99,IF(IFERROR(SEARCH("H361",Q955),99)=99,IF(IFERROR(SEARCH("H361",M955),99)=99,IF(IFERROR(SEARCH("H361",R955),99)=99,IF(IFERROR(SEARCH("reproduction",P955),99)=99,IF(IFERROR(SEARCH("suspected reprotoxic",S955),99)=99,IF(IFERROR(SEARCH("reprotoxic",S955),99)=99,IF(IFERROR(SEARCH("reprotoxic",K955),99)=99,0,Scoring!$E$18),Scoring!$E$18),Scoring!$E$19),Scoring!$E$17),Scoring!$E$16),Scoring!$E$16),Scoring!$E$16),Scoring!$E$16),Scoring!$E$16),Scoring!$E$16),Scoring!$E$16),Scoring!$E$16),Scoring!$E$16),Scoring!$E$16)</f>
        <v>0.7</v>
      </c>
      <c r="AC955" s="78">
        <f>IF(IFERROR(SEARCH("57f",L955),99)=99,IF(IFERROR(SEARCH("57(f)",P955),99)=99,0,Scoring!$E$20),Scoring!$E$20)</f>
        <v>0</v>
      </c>
      <c r="AD955" s="78">
        <f>IF(IFERROR(SEARCH("CAT1",T955),99)=99,IF(IFERROR(SEARCH("CAT2",T955),99)=99,IF(IFERROR(SEARCH("CAT3",T955),99)=99,IF(IFERROR(SEARCH("concluded to be endocrine",K955),99)=99,IF(IFERROR(SEARCH("categorised as endocrine",K955),99)=99,IF(IFERROR(SEARCH("endocrine disrupting",P955),99)=99,IF(IFERROR(SEARCH("endocrine disrupting",K955),99)=99,IF(IFERROR(SEARCH("suspected endocrine",S955),99)=99,IF(IFERROR(SEARCH("potential endocrine",S955),99)=99,0,Scoring!$E$25),Scoring!$E$25),Scoring!$E$24),Scoring!$E$24),Scoring!$E$24),Scoring!$E$24),Scoring!$E$23),Scoring!$E$22),Scoring!$E$21)</f>
        <v>0</v>
      </c>
      <c r="AE955" s="78">
        <f>IF(IFERROR(SEARCH("suspected sensitiser",S955),99)=99,IF(IFERROR(SEARCH("sensitiser",S955),99)=99,IF(IFERROR(SEARCH("other hazard based concern",S955),99)=99,0,Scoring!$E$28),Scoring!$E$26),Scoring!$E$27)</f>
        <v>0.4</v>
      </c>
      <c r="AF955" s="78">
        <f>IF(IFERROR(M955,1)=1,IF(IFERROR(N955,1)=1,IF(IFERROR(O955,1)=1,IF(IFERROR(Q955,1)=1,IF(IFERROR(R955,1)=1,IF(IFERROR(T955,1)=1,IF(IFERROR(K955,1)=1,IF(IFERROR(P955,1)=1,IF(IFERROR(S955,1)=1,Scoring!$E$29,0),0),0),0),0),0),0),0),0)</f>
        <v>0</v>
      </c>
      <c r="AG955" s="78">
        <f t="shared" si="69"/>
        <v>1.1000000000000001</v>
      </c>
      <c r="AI955" s="93"/>
      <c r="AJ955" s="94"/>
      <c r="AK955" s="76"/>
      <c r="AL955" s="75"/>
      <c r="AN955" s="79"/>
      <c r="AO955" s="79"/>
      <c r="AP955" s="79"/>
      <c r="AQ955" s="79"/>
      <c r="AR955" s="79"/>
      <c r="AS955" s="78"/>
      <c r="AU955" s="79">
        <f>IF(IFERROR(F955,99)=99,IF(IFERROR(G955,99)=99,IF(IFERROR(H955,99)=99,IF(IFERROR(I955,99)=99,IF(IFERROR(E955,99)=99,IF(IFERROR(J955,99)=99,0,Scoring!$B$7),Scoring!$B$3),Scoring!$B$2),Scoring!$B$6),Scoring!$B$5),Scoring!$B$4)</f>
        <v>0.5</v>
      </c>
      <c r="AV955" s="78">
        <f t="shared" si="70"/>
        <v>0.55000000000000004</v>
      </c>
      <c r="AW955" s="78"/>
      <c r="AX955" s="66"/>
      <c r="AY955" s="78"/>
      <c r="AZ955" s="76"/>
      <c r="BA955" s="76"/>
      <c r="BB955" s="76"/>
    </row>
    <row r="956" spans="1:54" x14ac:dyDescent="0.25">
      <c r="A956" s="77" t="s">
        <v>4653</v>
      </c>
      <c r="B956" s="76" t="str">
        <f t="shared" si="74"/>
        <v>203-686-1</v>
      </c>
      <c r="C956" s="77" t="s">
        <v>4652</v>
      </c>
      <c r="D956" s="77" t="s">
        <v>4651</v>
      </c>
      <c r="E956" s="76" t="e">
        <f>IF(C956="-",IF(A956="-",VLOOKUP(D956,'sin-list 180320_update'!$C$2:$C$835,1,FALSE),VLOOKUP(A956,'sin-list 180320_update'!$A$2:$A$835,1,FALSE)),VLOOKUP(C956,'sin-list 180320_update'!$B$2:$B$835,1,FALSE))</f>
        <v>#N/A</v>
      </c>
      <c r="F956" s="76" t="e">
        <f>IF($C956="-",IF($A956="-",VLOOKUP($D956,'REACH Bilaga XVII_update'!$A$5:$A$131,1,FALSE),VLOOKUP($A956,'REACH Bilaga XVII_update'!$C$5:$C$131,1,FALSE)),VLOOKUP($C956,'REACH Bilaga XVII_update'!$B$5:$B$131,1,FALSE))</f>
        <v>#N/A</v>
      </c>
      <c r="G956" s="76" t="e">
        <f>IF($C956="-",IF($A956="-",VLOOKUP($D956,' REACH Bilaga 59_update'!$A$5:$A$210,1,FALSE),VLOOKUP($A956,' REACH Bilaga 59_update'!$D$5:$D$210,1,FALSE)),VLOOKUP($C956,' REACH Bilaga 59_update'!$C$5:$C$210,1,FALSE))</f>
        <v>#N/A</v>
      </c>
      <c r="H956" s="76" t="e">
        <f>IF($C956="-",IF($A956="-",VLOOKUP($D956,'REACH Bilaga XIV_update'!$A$5:$A$110,1,FALSE),VLOOKUP($A956,'REACH Bilaga XIV_update'!$D$5:$D$110,1,FALSE)),VLOOKUP($C956,'REACH Bilaga XIV_update'!$C$5:$C$110,1,FALSE))</f>
        <v>#N/A</v>
      </c>
      <c r="I956" s="76" t="str">
        <f>IF($C956="-",IF($A956="-",VLOOKUP($D956,CoRAP_update!$A$5:$A$376,1,FALSE),VLOOKUP($A956,CoRAP_update!$D$5:$D$376,1,FALSE)),VLOOKUP($C956,CoRAP_update!$C$5:$C$376,1,FALSE))</f>
        <v>203-686-1</v>
      </c>
      <c r="J956" s="76" t="e">
        <f>IF($C956="-",IF($A956="-",VLOOKUP($D956,EDC_update!$C$2:$C$450,1,FALSE),VLOOKUP($A956,EDC_update!$B$2:$B$450,1,FALSE)),VLOOKUP($C956,EDC_update!$L$2:$L$450,1,FALSE))</f>
        <v>#N/A</v>
      </c>
      <c r="K956" s="76" t="e">
        <f>IF($C956="-",IF($A956="-",IF(VLOOKUP($D956,'sin-list 180320_update'!$C$2:$S$835,3,FALSE)="",NA(),VLOOKUP($D956,'sin-list 180320_update'!$C$2:$S$835,3,FALSE)),IF(VLOOKUP($A956,'sin-list 180320_update'!$A$2:$S$835,5,FALSE)="",NA(),VLOOKUP($A956,'sin-list 180320_update'!$A$2:$S$835,5,FALSE))),IF(VLOOKUP($C956,'sin-list 180320_update'!$B$2:$S$835,4,FALSE)="",NA(),VLOOKUP($C956,'sin-list 180320_update'!$B$2:$S$835,4,FALSE)))</f>
        <v>#N/A</v>
      </c>
      <c r="L956" s="76" t="e">
        <f>IF($C956="-",IF($A956="-",VLOOKUP($D956,'sin-list 180320_update'!$C$2:$S$835,6,FALSE),VLOOKUP($A956,'sin-list 180320_update'!$A$2:$S$835,8,FALSE)),VLOOKUP($C956,'sin-list 180320_update'!$B$2:$S$835,7,FALSE))</f>
        <v>#N/A</v>
      </c>
      <c r="M956" s="76" t="e">
        <f>IF($C956="-",IF($A956="-",IF(VLOOKUP($D956,'sin-list 180320_update'!$C$2:$S$835,8,FALSE)="",NA(),VLOOKUP($D956,'sin-list 180320_update'!$C$2:$S$835,8,FALSE)),IF(VLOOKUP($A956,'sin-list 180320_update'!$A$2:$S$835,10,FALSE)="",NA(),VLOOKUP($A956,'sin-list 180320_update'!$A$2:$S$835,10,FALSE))),IF(VLOOKUP($C956,'sin-list 180320_update'!$B$2:$S$835,9,FALSE)="",NA(),VLOOKUP($C956,'sin-list 180320_update'!$B$2:$S$835,9,FALSE)))</f>
        <v>#N/A</v>
      </c>
      <c r="N956" s="76" t="e">
        <f>IF($C956="-",IF($A956="-",IF(VLOOKUP($D956,'REACH Bilaga XVII_update'!$A$5:$E$131,4,FALSE)="",NA(),VLOOKUP($D956,'REACH Bilaga XVII_update'!$A$5:$E$131,4,FALSE)),IF(VLOOKUP($A956,'REACH Bilaga XVII_update'!$C$5:$D$131,2,FALSE)="",NA(),VLOOKUP($A956,'REACH Bilaga XVII_update'!$C$5:$D$131,2,FALSE))),IF(VLOOKUP($C956,'REACH Bilaga XVII_update'!$B$5:$D$131,3,FALSE)="",NA(),VLOOKUP($C956,'REACH Bilaga XVII_update'!$B$5:$D$131,3,FALSE)))</f>
        <v>#N/A</v>
      </c>
      <c r="O956" s="76" t="e">
        <f>IF($C956="-",IF($A956="-",IF(VLOOKUP($D956,' REACH Bilaga 59_update'!$A$5:$E$210,5,FALSE)="",NA(),VLOOKUP($D956,' REACH Bilaga 59_update'!$A$5:$E$210,5,FALSE)),IF(VLOOKUP($A956,' REACH Bilaga 59_update'!$D$5:$E$210,2,FALSE)="",NA(),VLOOKUP($A956,' REACH Bilaga 59_update'!$D$5:$E$210,2,FALSE))),IF(VLOOKUP($C956,' REACH Bilaga 59_update'!$C$5:$E$210,3,FALSE)="",NA(),VLOOKUP($C956,' REACH Bilaga 59_update'!$C$5:$E$210,3,FALSE)))</f>
        <v>#N/A</v>
      </c>
      <c r="P956" s="76" t="e">
        <f>IF(C956="-",IF(A956="-",IFERROR(VLOOKUP($D956,' REACH Bilaga 59_update'!$A$5:$F$210,MATCH(Sammanfattning!P$1,' REACH Bilaga 59_update'!$A$4:$F$4,0),FALSE),VLOOKUP($D956,'REACH Bilaga XIV_update'!$A$4:$H$110,MATCH(Sammanfattning!P$1,'REACH Bilaga XIV_update'!$A$4:$H$4,0),FALSE)),IFERROR(VLOOKUP($A956,' REACH Bilaga 59_update'!$D$5:$F$210,MATCH(Sammanfattning!P$1,' REACH Bilaga 59_update'!$D$4:$F$4,0),FALSE),VLOOKUP($A956,'REACH Bilaga XIV_update'!$D$4:$H$110,MATCH(Sammanfattning!P$1,'REACH Bilaga XIV_update'!$D$4:$H$4,0),FALSE))),IFERROR(VLOOKUP($C956,' REACH Bilaga 59_update'!$C$5:$F$210,MATCH(Sammanfattning!P$1,' REACH Bilaga 59_update'!$C$4:$F$4,0),FALSE),VLOOKUP($C956,'REACH Bilaga XIV_update'!$C$4:$H$110,MATCH(Sammanfattning!P$1,'REACH Bilaga XIV_update'!$C$4:$H$4,0),FALSE)))</f>
        <v>#N/A</v>
      </c>
      <c r="Q956" s="76" t="e">
        <f>IF($C956="-",IF($A956="-",IF(VLOOKUP($D956,'REACH Bilaga XIV_update'!$A$5:$I$110,9,FALSE)="",NA(),VLOOKUP($D956,'REACH Bilaga XIV_update'!$A$5:$I$110,9,FALSE)),IF(VLOOKUP($A956,'REACH Bilaga XIV_update'!$D$5:$I$110,6,FALSE)="",NA(),VLOOKUP($A956,'REACH Bilaga XIV_update'!$D$5:$I$110,6,FALSE))),IF(VLOOKUP($C956,'REACH Bilaga XIV_update'!$C$5:$I$110,7,FALSE)="",NA(),VLOOKUP($C956,'REACH Bilaga XIV_update'!$C$5:$I$110,7,FALSE)))</f>
        <v>#N/A</v>
      </c>
      <c r="R956" s="76" t="str">
        <f>IF($C956="-",IF($A956="-",IF(VLOOKUP($D956,CoRAP_update!$A$5:$O$376,15,FALSE)="",NA(),VLOOKUP($D956,CoRAP_update!$A$5:$O$376,15,FALSE)),IF(VLOOKUP($A956,CoRAP_update!$D$5:$O$376,12,FALSE)="",NA(),VLOOKUP($A956,CoRAP_update!$D$5:$O$376,12,FALSE))),IF(VLOOKUP($C956,CoRAP_update!$C$5:$O$376,13,FALSE)="",NA(),VLOOKUP($C956,CoRAP_update!$C$5:$O$376,13,FALSE)))</f>
        <v>H225
H336
H319</v>
      </c>
      <c r="S956" s="144" t="str">
        <f>IF($C956="-",IF($A956="-",VLOOKUP($D956,CoRAP_update!$A$5:$J$376,MATCH(Sammanfattning!S$1,CoRAP_update!$A$4:$J$4,0),FALSE),VLOOKUP($A956,CoRAP_update!$D$5:$J$376,MATCH(Sammanfattning!S$1,CoRAP_update!$D$4:$J$4,0),FALSE)),VLOOKUP($C956,CoRAP_update!$C$5:$J$376,MATCH(Sammanfattning!S$1,CoRAP_update!$C$4:$J$4,0),FALSE))</f>
        <v>Suspected Reprotoxic#Other hazard based concern#Consumer use#Exposure of workers#High (aggregated) tonnage#Wide dispersive use</v>
      </c>
      <c r="T956" s="76" t="e">
        <f>IF($A956="-",VLOOKUP($D956,EDC_update!$C$2:$F$450,4,FALSE),VLOOKUP($A956,EDC_update!$B$2:$F$450,5,FALSE))</f>
        <v>#N/A</v>
      </c>
      <c r="V956" s="78">
        <f>IF(IFERROR(SEARCH("PBT",P956),99)=99,IF(IFERROR(SEARCH("suspected PBT",S956),99)=99,IF(IFERROR(SEARCH("concluded to be PBT",K956),99)=99,IF(IFERROR(SEARCH("PBT",S956),99)=99,IF(IFERROR(SEARCH("PBT cand",L956),99)=99,IF(IFERROR(SEARCH("PBT",L956),99)=99,IF(IFERROR(SEARCH("persistent, bioackumulative and toxic properties",K956),99)=99,0,Scoring!$E$3),Scoring!$E$3),Scoring!$E$7),Scoring!$E$3),Scoring!$E$5),Scoring!$E$6),Scoring!$E$3)</f>
        <v>0</v>
      </c>
      <c r="W956" s="78">
        <f>IF(IFERROR(SEARCH("vPvB",P956),99)=99,IF(IFERROR(SEARCH("suspected pbt/vPvB",S956),99)=99,IF(IFERROR(SEARCH("vPvB",S956),99)=99,IF(IFERROR(SEARCH("concluded to be a vPvB",S956),99)=99,IF(IFERROR(SEARCH("identified as vPvB",K956),99)=99,IF(IFERROR(SEARCH("concluded to be a vPvB",K956),99)=99,IF(IFERROR(SEARCH("concluded to be both pbt and vPvB",S956),99)=99,IF(IFERROR(SEARCH("concluded to be both pbt and vPvB",K956),99)=99,0,Scoring!$E$5),Scoring!$E$5),Scoring!$E$5),Scoring!$E$5),Scoring!$E$5),Scoring!$E$4),Scoring!$E$6),Scoring!$E$4)</f>
        <v>0</v>
      </c>
      <c r="X956" s="78">
        <f>IF(IFERROR(SEARCH("H410",N956),99)=99,IF(IFERROR(SEARCH("H410",O956),99)=99,IF(IFERROR(SEARCH("H410",Q956),99)=99,IF(IFERROR(SEARCH("H410",M956),99)=99,IF(IFERROR(SEARCH("H410",R956),99)=99,IF(IFERROR(SEARCH("H411",N956),99)=99,IF(IFERROR(SEARCH("H411",O956),99)=99,IF(IFERROR(SEARCH("H411",Q956),99)=99,IF(IFERROR(SEARCH("H411",M956),99)=99,IF(IFERROR(SEARCH("H411",R956),99)=99,IF(IFERROR(SEARCH("H413",N956),99)=99,IF(IFERROR(SEARCH("H413",O956),99)=99,IF(IFERROR(SEARCH("H413",Q956),99)=99,IF(IFERROR(SEARCH("H413",M956),99)=99,IF(IFERROR(SEARCH("H413",R956),99)=99,IF(IFERROR(SEARCH("H412",N956),99)=99,IF(IFERROR(SEARCH("H412",O956),99)=99,IF(IFERROR(SEARCH("H412",Q956),99)=99,IF(IFERROR(SEARCH("H412",M956),99)=99,IF(IFERROR(SEARCH("H412",R956),99)=99,0,Scoring!$E$2),Scoring!$E$2),Scoring!$E$2),Scoring!$E$2),Scoring!$E$2),Scoring!$E$2),Scoring!$E$2),Scoring!$E$2),Scoring!$E$2),Scoring!$E$2),Scoring!$E$2),Scoring!$E$2),Scoring!$E$2),Scoring!$E$2),Scoring!$E$2),Scoring!$E$2),Scoring!$E$2),Scoring!$E$2),Scoring!$E$2),Scoring!$E$2)</f>
        <v>0</v>
      </c>
      <c r="Y956" s="78">
        <f>IF(IFERROR(SEARCH("CMR",K956),99)=99,IF(IFERROR(SEARCH("Suspected CMR",S956),99)=99,IF(IFERROR(SEARCH("CMR",S956),99)=99,0,Scoring!$E$8),Scoring!$E$9),Scoring!$E$8)</f>
        <v>0</v>
      </c>
      <c r="Z956" s="78">
        <f>IF(IFERROR(SEARCH("H350",N956),99)=99,IF(IFERROR(SEARCH("H350",O956),99)=99,IF(IFERROR(SEARCH("H350",Q956),99)=99,IF(IFERROR(SEARCH("H350",M956),99)=99,IF(IFERROR(SEARCH("H350",R956),99)=99,IF(IFERROR(SEARCH("H351",N956),99)=99,IF(IFERROR(SEARCH("H351",O956),99)=99,IF(IFERROR(SEARCH("H351",Q956),99)=99,IF(IFERROR(SEARCH("H351",M956),99)=99,IF(IFERROR(SEARCH("H351",R956),99)=99,IF(IFERROR(SEARCH("carcinogenic",P956),99)=99,IF(IFERROR(SEARCH("suspected carcinogenic",S956),99)=99,0,Scoring!$E$12),Scoring!$E$11),Scoring!$E$10),Scoring!$E$10),Scoring!$E$10),Scoring!$E$10),Scoring!$E$10),Scoring!$E$10),Scoring!$E$10),Scoring!$E$10),Scoring!$E$10),Scoring!$E$10)</f>
        <v>0</v>
      </c>
      <c r="AA956" s="78">
        <f>IF(IFERROR(SEARCH("H340",N956),99)=99,IF(IFERROR(SEARCH("H340",O956),99)=99,IF(IFERROR(SEARCH("H340",Q956),99)=99,IF(IFERROR(SEARCH("H340",M956),99)=99,IF(IFERROR(SEARCH("H340",R956),99)=99,IF(IFERROR(SEARCH("H341",N956),99)=99,IF(IFERROR(SEARCH("H341",O956),99)=99,IF(IFERROR(SEARCH("H341",Q956),99)=99,IF(IFERROR(SEARCH("H341",M956),99)=99,IF(IFERROR(SEARCH("H341",R956),99)=99,IF(IFERROR(SEARCH("mutagenic",P956),99)=99,IF(IFERROR(SEARCH("suspected mutagenic",S956),99)=99,0,Scoring!$E$15),Scoring!$E$14),Scoring!$E$13),Scoring!$E$13),Scoring!$E$13),Scoring!$E$13),Scoring!$E$13),Scoring!$E$13),Scoring!$E$13),Scoring!$E$13),Scoring!$E$13),Scoring!$E$13)</f>
        <v>0</v>
      </c>
      <c r="AB956" s="78">
        <f>IF(IFERROR(SEARCH("H360",N956),99)=99,IF(IFERROR(SEARCH("H360",O956),99)=99,IF(IFERROR(SEARCH("H360",Q956),99)=99,IF(IFERROR(SEARCH("H360",M956),99)=99,IF(IFERROR(SEARCH("H360",R956),99)=99,IF(IFERROR(SEARCH("H361",N956),99)=99,IF(IFERROR(SEARCH("H361",O956),99)=99,IF(IFERROR(SEARCH("H361",Q956),99)=99,IF(IFERROR(SEARCH("H361",M956),99)=99,IF(IFERROR(SEARCH("H361",R956),99)=99,IF(IFERROR(SEARCH("reproduction",P956),99)=99,IF(IFERROR(SEARCH("suspected reprotoxic",S956),99)=99,IF(IFERROR(SEARCH("reprotoxic",S956),99)=99,IF(IFERROR(SEARCH("reprotoxic",K956),99)=99,0,Scoring!$E$18),Scoring!$E$18),Scoring!$E$19),Scoring!$E$17),Scoring!$E$16),Scoring!$E$16),Scoring!$E$16),Scoring!$E$16),Scoring!$E$16),Scoring!$E$16),Scoring!$E$16),Scoring!$E$16),Scoring!$E$16),Scoring!$E$16)</f>
        <v>0.7</v>
      </c>
      <c r="AC956" s="78">
        <f>IF(IFERROR(SEARCH("57f",L956),99)=99,IF(IFERROR(SEARCH("57(f)",P956),99)=99,0,Scoring!$E$20),Scoring!$E$20)</f>
        <v>0</v>
      </c>
      <c r="AD956" s="78">
        <f>IF(IFERROR(SEARCH("CAT1",T956),99)=99,IF(IFERROR(SEARCH("CAT2",T956),99)=99,IF(IFERROR(SEARCH("CAT3",T956),99)=99,IF(IFERROR(SEARCH("concluded to be endocrine",K956),99)=99,IF(IFERROR(SEARCH("categorised as endocrine",K956),99)=99,IF(IFERROR(SEARCH("endocrine disrupting",P956),99)=99,IF(IFERROR(SEARCH("endocrine disrupting",K956),99)=99,IF(IFERROR(SEARCH("suspected endocrine",S956),99)=99,IF(IFERROR(SEARCH("potential endocrine",S956),99)=99,0,Scoring!$E$25),Scoring!$E$25),Scoring!$E$24),Scoring!$E$24),Scoring!$E$24),Scoring!$E$24),Scoring!$E$23),Scoring!$E$22),Scoring!$E$21)</f>
        <v>0</v>
      </c>
      <c r="AE956" s="78">
        <f>IF(IFERROR(SEARCH("suspected sensitiser",S956),99)=99,IF(IFERROR(SEARCH("sensitiser",S956),99)=99,IF(IFERROR(SEARCH("other hazard based concern",S956),99)=99,0,Scoring!$E$28),Scoring!$E$26),Scoring!$E$27)</f>
        <v>0.4</v>
      </c>
      <c r="AF956" s="78">
        <f>IF(IFERROR(M956,1)=1,IF(IFERROR(N956,1)=1,IF(IFERROR(O956,1)=1,IF(IFERROR(Q956,1)=1,IF(IFERROR(R956,1)=1,IF(IFERROR(T956,1)=1,IF(IFERROR(K956,1)=1,IF(IFERROR(P956,1)=1,IF(IFERROR(S956,1)=1,Scoring!$E$29,0),0),0),0),0),0),0),0),0)</f>
        <v>0</v>
      </c>
      <c r="AG956" s="78">
        <f t="shared" si="69"/>
        <v>1.1000000000000001</v>
      </c>
      <c r="AI956" s="93"/>
      <c r="AJ956" s="94"/>
      <c r="AK956" s="76"/>
      <c r="AL956" s="75"/>
      <c r="AN956" s="79"/>
      <c r="AO956" s="79"/>
      <c r="AP956" s="79"/>
      <c r="AQ956" s="79"/>
      <c r="AR956" s="79"/>
      <c r="AS956" s="78"/>
      <c r="AU956" s="79">
        <f>IF(IFERROR(F956,99)=99,IF(IFERROR(G956,99)=99,IF(IFERROR(H956,99)=99,IF(IFERROR(I956,99)=99,IF(IFERROR(E956,99)=99,IF(IFERROR(J956,99)=99,0,Scoring!$B$7),Scoring!$B$3),Scoring!$B$2),Scoring!$B$6),Scoring!$B$5),Scoring!$B$4)</f>
        <v>0.5</v>
      </c>
      <c r="AV956" s="78">
        <f t="shared" si="70"/>
        <v>0.55000000000000004</v>
      </c>
      <c r="AW956" s="78"/>
      <c r="AX956" s="66"/>
      <c r="AY956" s="78"/>
      <c r="AZ956" s="76"/>
      <c r="BA956" s="76"/>
      <c r="BB956" s="76"/>
    </row>
    <row r="957" spans="1:54" x14ac:dyDescent="0.25">
      <c r="A957" s="77" t="s">
        <v>4794</v>
      </c>
      <c r="B957" s="76" t="str">
        <f t="shared" si="74"/>
        <v>204-857-3</v>
      </c>
      <c r="C957" s="77" t="s">
        <v>4793</v>
      </c>
      <c r="D957" s="77" t="s">
        <v>4792</v>
      </c>
      <c r="E957" s="76" t="e">
        <f>IF(C957="-",IF(A957="-",VLOOKUP(D957,'sin-list 180320_update'!$C$2:$C$835,1,FALSE),VLOOKUP(A957,'sin-list 180320_update'!$A$2:$A$835,1,FALSE)),VLOOKUP(C957,'sin-list 180320_update'!$B$2:$B$835,1,FALSE))</f>
        <v>#N/A</v>
      </c>
      <c r="F957" s="76" t="e">
        <f>IF($C957="-",IF($A957="-",VLOOKUP($D957,'REACH Bilaga XVII_update'!$A$5:$A$131,1,FALSE),VLOOKUP($A957,'REACH Bilaga XVII_update'!$C$5:$C$131,1,FALSE)),VLOOKUP($C957,'REACH Bilaga XVII_update'!$B$5:$B$131,1,FALSE))</f>
        <v>#N/A</v>
      </c>
      <c r="G957" s="76" t="e">
        <f>IF($C957="-",IF($A957="-",VLOOKUP($D957,' REACH Bilaga 59_update'!$A$5:$A$210,1,FALSE),VLOOKUP($A957,' REACH Bilaga 59_update'!$D$5:$D$210,1,FALSE)),VLOOKUP($C957,' REACH Bilaga 59_update'!$C$5:$C$210,1,FALSE))</f>
        <v>#N/A</v>
      </c>
      <c r="H957" s="76" t="e">
        <f>IF($C957="-",IF($A957="-",VLOOKUP($D957,'REACH Bilaga XIV_update'!$A$5:$A$110,1,FALSE),VLOOKUP($A957,'REACH Bilaga XIV_update'!$D$5:$D$110,1,FALSE)),VLOOKUP($C957,'REACH Bilaga XIV_update'!$C$5:$C$110,1,FALSE))</f>
        <v>#N/A</v>
      </c>
      <c r="I957" s="76" t="str">
        <f>IF($C957="-",IF($A957="-",VLOOKUP($D957,CoRAP_update!$A$5:$A$376,1,FALSE),VLOOKUP($A957,CoRAP_update!$D$5:$D$376,1,FALSE)),VLOOKUP($C957,CoRAP_update!$C$5:$C$376,1,FALSE))</f>
        <v>204-857-3</v>
      </c>
      <c r="J957" s="76" t="e">
        <f>IF($C957="-",IF($A957="-",VLOOKUP($D957,EDC_update!$C$2:$C$450,1,FALSE),VLOOKUP($A957,EDC_update!$B$2:$B$450,1,FALSE)),VLOOKUP($C957,EDC_update!$L$2:$L$450,1,FALSE))</f>
        <v>#N/A</v>
      </c>
      <c r="K957" s="76" t="e">
        <f>IF($C957="-",IF($A957="-",IF(VLOOKUP($D957,'sin-list 180320_update'!$C$2:$S$835,3,FALSE)="",NA(),VLOOKUP($D957,'sin-list 180320_update'!$C$2:$S$835,3,FALSE)),IF(VLOOKUP($A957,'sin-list 180320_update'!$A$2:$S$835,5,FALSE)="",NA(),VLOOKUP($A957,'sin-list 180320_update'!$A$2:$S$835,5,FALSE))),IF(VLOOKUP($C957,'sin-list 180320_update'!$B$2:$S$835,4,FALSE)="",NA(),VLOOKUP($C957,'sin-list 180320_update'!$B$2:$S$835,4,FALSE)))</f>
        <v>#N/A</v>
      </c>
      <c r="L957" s="76" t="e">
        <f>IF($C957="-",IF($A957="-",VLOOKUP($D957,'sin-list 180320_update'!$C$2:$S$835,6,FALSE),VLOOKUP($A957,'sin-list 180320_update'!$A$2:$S$835,8,FALSE)),VLOOKUP($C957,'sin-list 180320_update'!$B$2:$S$835,7,FALSE))</f>
        <v>#N/A</v>
      </c>
      <c r="M957" s="76" t="e">
        <f>IF($C957="-",IF($A957="-",IF(VLOOKUP($D957,'sin-list 180320_update'!$C$2:$S$835,8,FALSE)="",NA(),VLOOKUP($D957,'sin-list 180320_update'!$C$2:$S$835,8,FALSE)),IF(VLOOKUP($A957,'sin-list 180320_update'!$A$2:$S$835,10,FALSE)="",NA(),VLOOKUP($A957,'sin-list 180320_update'!$A$2:$S$835,10,FALSE))),IF(VLOOKUP($C957,'sin-list 180320_update'!$B$2:$S$835,9,FALSE)="",NA(),VLOOKUP($C957,'sin-list 180320_update'!$B$2:$S$835,9,FALSE)))</f>
        <v>#N/A</v>
      </c>
      <c r="N957" s="76" t="e">
        <f>IF($C957="-",IF($A957="-",IF(VLOOKUP($D957,'REACH Bilaga XVII_update'!$A$5:$E$131,4,FALSE)="",NA(),VLOOKUP($D957,'REACH Bilaga XVII_update'!$A$5:$E$131,4,FALSE)),IF(VLOOKUP($A957,'REACH Bilaga XVII_update'!$C$5:$D$131,2,FALSE)="",NA(),VLOOKUP($A957,'REACH Bilaga XVII_update'!$C$5:$D$131,2,FALSE))),IF(VLOOKUP($C957,'REACH Bilaga XVII_update'!$B$5:$D$131,3,FALSE)="",NA(),VLOOKUP($C957,'REACH Bilaga XVII_update'!$B$5:$D$131,3,FALSE)))</f>
        <v>#N/A</v>
      </c>
      <c r="O957" s="76" t="e">
        <f>IF($C957="-",IF($A957="-",IF(VLOOKUP($D957,' REACH Bilaga 59_update'!$A$5:$E$210,5,FALSE)="",NA(),VLOOKUP($D957,' REACH Bilaga 59_update'!$A$5:$E$210,5,FALSE)),IF(VLOOKUP($A957,' REACH Bilaga 59_update'!$D$5:$E$210,2,FALSE)="",NA(),VLOOKUP($A957,' REACH Bilaga 59_update'!$D$5:$E$210,2,FALSE))),IF(VLOOKUP($C957,' REACH Bilaga 59_update'!$C$5:$E$210,3,FALSE)="",NA(),VLOOKUP($C957,' REACH Bilaga 59_update'!$C$5:$E$210,3,FALSE)))</f>
        <v>#N/A</v>
      </c>
      <c r="P957" s="76" t="e">
        <f>IF(C957="-",IF(A957="-",IFERROR(VLOOKUP($D957,' REACH Bilaga 59_update'!$A$5:$F$210,MATCH(Sammanfattning!P$1,' REACH Bilaga 59_update'!$A$4:$F$4,0),FALSE),VLOOKUP($D957,'REACH Bilaga XIV_update'!$A$4:$H$110,MATCH(Sammanfattning!P$1,'REACH Bilaga XIV_update'!$A$4:$H$4,0),FALSE)),IFERROR(VLOOKUP($A957,' REACH Bilaga 59_update'!$D$5:$F$210,MATCH(Sammanfattning!P$1,' REACH Bilaga 59_update'!$D$4:$F$4,0),FALSE),VLOOKUP($A957,'REACH Bilaga XIV_update'!$D$4:$H$110,MATCH(Sammanfattning!P$1,'REACH Bilaga XIV_update'!$D$4:$H$4,0),FALSE))),IFERROR(VLOOKUP($C957,' REACH Bilaga 59_update'!$C$5:$F$210,MATCH(Sammanfattning!P$1,' REACH Bilaga 59_update'!$C$4:$F$4,0),FALSE),VLOOKUP($C957,'REACH Bilaga XIV_update'!$C$4:$H$110,MATCH(Sammanfattning!P$1,'REACH Bilaga XIV_update'!$C$4:$H$4,0),FALSE)))</f>
        <v>#N/A</v>
      </c>
      <c r="Q957" s="76" t="e">
        <f>IF($C957="-",IF($A957="-",IF(VLOOKUP($D957,'REACH Bilaga XIV_update'!$A$5:$I$110,9,FALSE)="",NA(),VLOOKUP($D957,'REACH Bilaga XIV_update'!$A$5:$I$110,9,FALSE)),IF(VLOOKUP($A957,'REACH Bilaga XIV_update'!$D$5:$I$110,6,FALSE)="",NA(),VLOOKUP($A957,'REACH Bilaga XIV_update'!$D$5:$I$110,6,FALSE))),IF(VLOOKUP($C957,'REACH Bilaga XIV_update'!$C$5:$I$110,7,FALSE)="",NA(),VLOOKUP($C957,'REACH Bilaga XIV_update'!$C$5:$I$110,7,FALSE)))</f>
        <v>#N/A</v>
      </c>
      <c r="R957" s="76" t="str">
        <f>IF($C957="-",IF($A957="-",IF(VLOOKUP($D957,CoRAP_update!$A$5:$O$376,15,FALSE)="",NA(),VLOOKUP($D957,CoRAP_update!$A$5:$O$376,15,FALSE)),IF(VLOOKUP($A957,CoRAP_update!$D$5:$O$376,12,FALSE)="",NA(),VLOOKUP($A957,CoRAP_update!$D$5:$O$376,12,FALSE))),IF(VLOOKUP($C957,CoRAP_update!$C$5:$O$376,13,FALSE)="",NA(),VLOOKUP($C957,CoRAP_update!$C$5:$O$376,13,FALSE)))</f>
        <v>H319
H317</v>
      </c>
      <c r="S957" s="144" t="str">
        <f>IF($C957="-",IF($A957="-",VLOOKUP($D957,CoRAP_update!$A$5:$J$376,MATCH(Sammanfattning!S$1,CoRAP_update!$A$4:$J$4,0),FALSE),VLOOKUP($A957,CoRAP_update!$D$5:$J$376,MATCH(Sammanfattning!S$1,CoRAP_update!$D$4:$J$4,0),FALSE)),VLOOKUP($C957,CoRAP_update!$C$5:$J$376,MATCH(Sammanfattning!S$1,CoRAP_update!$C$4:$J$4,0),FALSE))</f>
        <v>Suspected Reprotoxic#Other hazard based concern#Exposure of workers#High (aggregated) tonnage</v>
      </c>
      <c r="T957" s="76" t="e">
        <f>IF($A957="-",VLOOKUP($D957,EDC_update!$C$2:$F$450,4,FALSE),VLOOKUP($A957,EDC_update!$B$2:$F$450,5,FALSE))</f>
        <v>#N/A</v>
      </c>
      <c r="V957" s="78">
        <f>IF(IFERROR(SEARCH("PBT",P957),99)=99,IF(IFERROR(SEARCH("suspected PBT",S957),99)=99,IF(IFERROR(SEARCH("concluded to be PBT",K957),99)=99,IF(IFERROR(SEARCH("PBT",S957),99)=99,IF(IFERROR(SEARCH("PBT cand",L957),99)=99,IF(IFERROR(SEARCH("PBT",L957),99)=99,IF(IFERROR(SEARCH("persistent, bioackumulative and toxic properties",K957),99)=99,0,Scoring!$E$3),Scoring!$E$3),Scoring!$E$7),Scoring!$E$3),Scoring!$E$5),Scoring!$E$6),Scoring!$E$3)</f>
        <v>0</v>
      </c>
      <c r="W957" s="78">
        <f>IF(IFERROR(SEARCH("vPvB",P957),99)=99,IF(IFERROR(SEARCH("suspected pbt/vPvB",S957),99)=99,IF(IFERROR(SEARCH("vPvB",S957),99)=99,IF(IFERROR(SEARCH("concluded to be a vPvB",S957),99)=99,IF(IFERROR(SEARCH("identified as vPvB",K957),99)=99,IF(IFERROR(SEARCH("concluded to be a vPvB",K957),99)=99,IF(IFERROR(SEARCH("concluded to be both pbt and vPvB",S957),99)=99,IF(IFERROR(SEARCH("concluded to be both pbt and vPvB",K957),99)=99,0,Scoring!$E$5),Scoring!$E$5),Scoring!$E$5),Scoring!$E$5),Scoring!$E$5),Scoring!$E$4),Scoring!$E$6),Scoring!$E$4)</f>
        <v>0</v>
      </c>
      <c r="X957" s="78">
        <f>IF(IFERROR(SEARCH("H410",N957),99)=99,IF(IFERROR(SEARCH("H410",O957),99)=99,IF(IFERROR(SEARCH("H410",Q957),99)=99,IF(IFERROR(SEARCH("H410",M957),99)=99,IF(IFERROR(SEARCH("H410",R957),99)=99,IF(IFERROR(SEARCH("H411",N957),99)=99,IF(IFERROR(SEARCH("H411",O957),99)=99,IF(IFERROR(SEARCH("H411",Q957),99)=99,IF(IFERROR(SEARCH("H411",M957),99)=99,IF(IFERROR(SEARCH("H411",R957),99)=99,IF(IFERROR(SEARCH("H413",N957),99)=99,IF(IFERROR(SEARCH("H413",O957),99)=99,IF(IFERROR(SEARCH("H413",Q957),99)=99,IF(IFERROR(SEARCH("H413",M957),99)=99,IF(IFERROR(SEARCH("H413",R957),99)=99,IF(IFERROR(SEARCH("H412",N957),99)=99,IF(IFERROR(SEARCH("H412",O957),99)=99,IF(IFERROR(SEARCH("H412",Q957),99)=99,IF(IFERROR(SEARCH("H412",M957),99)=99,IF(IFERROR(SEARCH("H412",R957),99)=99,0,Scoring!$E$2),Scoring!$E$2),Scoring!$E$2),Scoring!$E$2),Scoring!$E$2),Scoring!$E$2),Scoring!$E$2),Scoring!$E$2),Scoring!$E$2),Scoring!$E$2),Scoring!$E$2),Scoring!$E$2),Scoring!$E$2),Scoring!$E$2),Scoring!$E$2),Scoring!$E$2),Scoring!$E$2),Scoring!$E$2),Scoring!$E$2),Scoring!$E$2)</f>
        <v>0</v>
      </c>
      <c r="Y957" s="78">
        <f>IF(IFERROR(SEARCH("CMR",K957),99)=99,IF(IFERROR(SEARCH("Suspected CMR",S957),99)=99,IF(IFERROR(SEARCH("CMR",S957),99)=99,0,Scoring!$E$8),Scoring!$E$9),Scoring!$E$8)</f>
        <v>0</v>
      </c>
      <c r="Z957" s="78">
        <f>IF(IFERROR(SEARCH("H350",N957),99)=99,IF(IFERROR(SEARCH("H350",O957),99)=99,IF(IFERROR(SEARCH("H350",Q957),99)=99,IF(IFERROR(SEARCH("H350",M957),99)=99,IF(IFERROR(SEARCH("H350",R957),99)=99,IF(IFERROR(SEARCH("H351",N957),99)=99,IF(IFERROR(SEARCH("H351",O957),99)=99,IF(IFERROR(SEARCH("H351",Q957),99)=99,IF(IFERROR(SEARCH("H351",M957),99)=99,IF(IFERROR(SEARCH("H351",R957),99)=99,IF(IFERROR(SEARCH("carcinogenic",P957),99)=99,IF(IFERROR(SEARCH("suspected carcinogenic",S957),99)=99,0,Scoring!$E$12),Scoring!$E$11),Scoring!$E$10),Scoring!$E$10),Scoring!$E$10),Scoring!$E$10),Scoring!$E$10),Scoring!$E$10),Scoring!$E$10),Scoring!$E$10),Scoring!$E$10),Scoring!$E$10)</f>
        <v>0</v>
      </c>
      <c r="AA957" s="78">
        <f>IF(IFERROR(SEARCH("H340",N957),99)=99,IF(IFERROR(SEARCH("H340",O957),99)=99,IF(IFERROR(SEARCH("H340",Q957),99)=99,IF(IFERROR(SEARCH("H340",M957),99)=99,IF(IFERROR(SEARCH("H340",R957),99)=99,IF(IFERROR(SEARCH("H341",N957),99)=99,IF(IFERROR(SEARCH("H341",O957),99)=99,IF(IFERROR(SEARCH("H341",Q957),99)=99,IF(IFERROR(SEARCH("H341",M957),99)=99,IF(IFERROR(SEARCH("H341",R957),99)=99,IF(IFERROR(SEARCH("mutagenic",P957),99)=99,IF(IFERROR(SEARCH("suspected mutagenic",S957),99)=99,0,Scoring!$E$15),Scoring!$E$14),Scoring!$E$13),Scoring!$E$13),Scoring!$E$13),Scoring!$E$13),Scoring!$E$13),Scoring!$E$13),Scoring!$E$13),Scoring!$E$13),Scoring!$E$13),Scoring!$E$13)</f>
        <v>0</v>
      </c>
      <c r="AB957" s="78">
        <f>IF(IFERROR(SEARCH("H360",N957),99)=99,IF(IFERROR(SEARCH("H360",O957),99)=99,IF(IFERROR(SEARCH("H360",Q957),99)=99,IF(IFERROR(SEARCH("H360",M957),99)=99,IF(IFERROR(SEARCH("H360",R957),99)=99,IF(IFERROR(SEARCH("H361",N957),99)=99,IF(IFERROR(SEARCH("H361",O957),99)=99,IF(IFERROR(SEARCH("H361",Q957),99)=99,IF(IFERROR(SEARCH("H361",M957),99)=99,IF(IFERROR(SEARCH("H361",R957),99)=99,IF(IFERROR(SEARCH("reproduction",P957),99)=99,IF(IFERROR(SEARCH("suspected reprotoxic",S957),99)=99,IF(IFERROR(SEARCH("reprotoxic",S957),99)=99,IF(IFERROR(SEARCH("reprotoxic",K957),99)=99,0,Scoring!$E$18),Scoring!$E$18),Scoring!$E$19),Scoring!$E$17),Scoring!$E$16),Scoring!$E$16),Scoring!$E$16),Scoring!$E$16),Scoring!$E$16),Scoring!$E$16),Scoring!$E$16),Scoring!$E$16),Scoring!$E$16),Scoring!$E$16)</f>
        <v>0.7</v>
      </c>
      <c r="AC957" s="78">
        <f>IF(IFERROR(SEARCH("57f",L957),99)=99,IF(IFERROR(SEARCH("57(f)",P957),99)=99,0,Scoring!$E$20),Scoring!$E$20)</f>
        <v>0</v>
      </c>
      <c r="AD957" s="78">
        <f>IF(IFERROR(SEARCH("CAT1",T957),99)=99,IF(IFERROR(SEARCH("CAT2",T957),99)=99,IF(IFERROR(SEARCH("CAT3",T957),99)=99,IF(IFERROR(SEARCH("concluded to be endocrine",K957),99)=99,IF(IFERROR(SEARCH("categorised as endocrine",K957),99)=99,IF(IFERROR(SEARCH("endocrine disrupting",P957),99)=99,IF(IFERROR(SEARCH("endocrine disrupting",K957),99)=99,IF(IFERROR(SEARCH("suspected endocrine",S957),99)=99,IF(IFERROR(SEARCH("potential endocrine",S957),99)=99,0,Scoring!$E$25),Scoring!$E$25),Scoring!$E$24),Scoring!$E$24),Scoring!$E$24),Scoring!$E$24),Scoring!$E$23),Scoring!$E$22),Scoring!$E$21)</f>
        <v>0</v>
      </c>
      <c r="AE957" s="78">
        <f>IF(IFERROR(SEARCH("suspected sensitiser",S957),99)=99,IF(IFERROR(SEARCH("sensitiser",S957),99)=99,IF(IFERROR(SEARCH("other hazard based concern",S957),99)=99,0,Scoring!$E$28),Scoring!$E$26),Scoring!$E$27)</f>
        <v>0.4</v>
      </c>
      <c r="AF957" s="78">
        <f>IF(IFERROR(M957,1)=1,IF(IFERROR(N957,1)=1,IF(IFERROR(O957,1)=1,IF(IFERROR(Q957,1)=1,IF(IFERROR(R957,1)=1,IF(IFERROR(T957,1)=1,IF(IFERROR(K957,1)=1,IF(IFERROR(P957,1)=1,IF(IFERROR(S957,1)=1,Scoring!$E$29,0),0),0),0),0),0),0),0),0)</f>
        <v>0</v>
      </c>
      <c r="AG957" s="78">
        <f t="shared" si="69"/>
        <v>1.1000000000000001</v>
      </c>
      <c r="AI957" s="93"/>
      <c r="AJ957" s="94"/>
      <c r="AK957" s="76"/>
      <c r="AL957" s="75"/>
      <c r="AN957" s="79"/>
      <c r="AO957" s="79"/>
      <c r="AP957" s="79"/>
      <c r="AQ957" s="79"/>
      <c r="AR957" s="79"/>
      <c r="AS957" s="78"/>
      <c r="AU957" s="79">
        <f>IF(IFERROR(F957,99)=99,IF(IFERROR(G957,99)=99,IF(IFERROR(H957,99)=99,IF(IFERROR(I957,99)=99,IF(IFERROR(E957,99)=99,IF(IFERROR(J957,99)=99,0,Scoring!$B$7),Scoring!$B$3),Scoring!$B$2),Scoring!$B$6),Scoring!$B$5),Scoring!$B$4)</f>
        <v>0.5</v>
      </c>
      <c r="AV957" s="78">
        <f t="shared" si="70"/>
        <v>0.55000000000000004</v>
      </c>
      <c r="AW957" s="78"/>
      <c r="AX957" s="66"/>
      <c r="AY957" s="78"/>
      <c r="AZ957" s="76"/>
      <c r="BA957" s="76"/>
      <c r="BB957" s="76"/>
    </row>
    <row r="958" spans="1:54" x14ac:dyDescent="0.25">
      <c r="A958" s="77" t="s">
        <v>5006</v>
      </c>
      <c r="B958" s="76" t="str">
        <f t="shared" si="74"/>
        <v>217-421-2</v>
      </c>
      <c r="C958" s="77" t="s">
        <v>5005</v>
      </c>
      <c r="D958" s="77" t="s">
        <v>5004</v>
      </c>
      <c r="E958" s="76" t="e">
        <f>IF(C958="-",IF(A958="-",VLOOKUP(D958,'sin-list 180320_update'!$C$2:$C$835,1,FALSE),VLOOKUP(A958,'sin-list 180320_update'!$A$2:$A$835,1,FALSE)),VLOOKUP(C958,'sin-list 180320_update'!$B$2:$B$835,1,FALSE))</f>
        <v>#N/A</v>
      </c>
      <c r="F958" s="76" t="e">
        <f>IF($C958="-",IF($A958="-",VLOOKUP($D958,'REACH Bilaga XVII_update'!$A$5:$A$131,1,FALSE),VLOOKUP($A958,'REACH Bilaga XVII_update'!$C$5:$C$131,1,FALSE)),VLOOKUP($C958,'REACH Bilaga XVII_update'!$B$5:$B$131,1,FALSE))</f>
        <v>#N/A</v>
      </c>
      <c r="G958" s="76" t="e">
        <f>IF($C958="-",IF($A958="-",VLOOKUP($D958,' REACH Bilaga 59_update'!$A$5:$A$210,1,FALSE),VLOOKUP($A958,' REACH Bilaga 59_update'!$D$5:$D$210,1,FALSE)),VLOOKUP($C958,' REACH Bilaga 59_update'!$C$5:$C$210,1,FALSE))</f>
        <v>#N/A</v>
      </c>
      <c r="H958" s="76" t="e">
        <f>IF($C958="-",IF($A958="-",VLOOKUP($D958,'REACH Bilaga XIV_update'!$A$5:$A$110,1,FALSE),VLOOKUP($A958,'REACH Bilaga XIV_update'!$D$5:$D$110,1,FALSE)),VLOOKUP($C958,'REACH Bilaga XIV_update'!$C$5:$C$110,1,FALSE))</f>
        <v>#N/A</v>
      </c>
      <c r="I958" s="76" t="str">
        <f>IF($C958="-",IF($A958="-",VLOOKUP($D958,CoRAP_update!$A$5:$A$376,1,FALSE),VLOOKUP($A958,CoRAP_update!$D$5:$D$376,1,FALSE)),VLOOKUP($C958,CoRAP_update!$C$5:$C$376,1,FALSE))</f>
        <v>217-421-2</v>
      </c>
      <c r="J958" s="76" t="e">
        <f>IF($C958="-",IF($A958="-",VLOOKUP($D958,EDC_update!$C$2:$C$450,1,FALSE),VLOOKUP($A958,EDC_update!$B$2:$B$450,1,FALSE)),VLOOKUP($C958,EDC_update!$L$2:$L$450,1,FALSE))</f>
        <v>#N/A</v>
      </c>
      <c r="K958" s="76" t="e">
        <f>IF($C958="-",IF($A958="-",IF(VLOOKUP($D958,'sin-list 180320_update'!$C$2:$S$835,3,FALSE)="",NA(),VLOOKUP($D958,'sin-list 180320_update'!$C$2:$S$835,3,FALSE)),IF(VLOOKUP($A958,'sin-list 180320_update'!$A$2:$S$835,5,FALSE)="",NA(),VLOOKUP($A958,'sin-list 180320_update'!$A$2:$S$835,5,FALSE))),IF(VLOOKUP($C958,'sin-list 180320_update'!$B$2:$S$835,4,FALSE)="",NA(),VLOOKUP($C958,'sin-list 180320_update'!$B$2:$S$835,4,FALSE)))</f>
        <v>#N/A</v>
      </c>
      <c r="L958" s="76" t="e">
        <f>IF($C958="-",IF($A958="-",VLOOKUP($D958,'sin-list 180320_update'!$C$2:$S$835,6,FALSE),VLOOKUP($A958,'sin-list 180320_update'!$A$2:$S$835,8,FALSE)),VLOOKUP($C958,'sin-list 180320_update'!$B$2:$S$835,7,FALSE))</f>
        <v>#N/A</v>
      </c>
      <c r="M958" s="76" t="e">
        <f>IF($C958="-",IF($A958="-",IF(VLOOKUP($D958,'sin-list 180320_update'!$C$2:$S$835,8,FALSE)="",NA(),VLOOKUP($D958,'sin-list 180320_update'!$C$2:$S$835,8,FALSE)),IF(VLOOKUP($A958,'sin-list 180320_update'!$A$2:$S$835,10,FALSE)="",NA(),VLOOKUP($A958,'sin-list 180320_update'!$A$2:$S$835,10,FALSE))),IF(VLOOKUP($C958,'sin-list 180320_update'!$B$2:$S$835,9,FALSE)="",NA(),VLOOKUP($C958,'sin-list 180320_update'!$B$2:$S$835,9,FALSE)))</f>
        <v>#N/A</v>
      </c>
      <c r="N958" s="76" t="e">
        <f>IF($C958="-",IF($A958="-",IF(VLOOKUP($D958,'REACH Bilaga XVII_update'!$A$5:$E$131,4,FALSE)="",NA(),VLOOKUP($D958,'REACH Bilaga XVII_update'!$A$5:$E$131,4,FALSE)),IF(VLOOKUP($A958,'REACH Bilaga XVII_update'!$C$5:$D$131,2,FALSE)="",NA(),VLOOKUP($A958,'REACH Bilaga XVII_update'!$C$5:$D$131,2,FALSE))),IF(VLOOKUP($C958,'REACH Bilaga XVII_update'!$B$5:$D$131,3,FALSE)="",NA(),VLOOKUP($C958,'REACH Bilaga XVII_update'!$B$5:$D$131,3,FALSE)))</f>
        <v>#N/A</v>
      </c>
      <c r="O958" s="76" t="e">
        <f>IF($C958="-",IF($A958="-",IF(VLOOKUP($D958,' REACH Bilaga 59_update'!$A$5:$E$210,5,FALSE)="",NA(),VLOOKUP($D958,' REACH Bilaga 59_update'!$A$5:$E$210,5,FALSE)),IF(VLOOKUP($A958,' REACH Bilaga 59_update'!$D$5:$E$210,2,FALSE)="",NA(),VLOOKUP($A958,' REACH Bilaga 59_update'!$D$5:$E$210,2,FALSE))),IF(VLOOKUP($C958,' REACH Bilaga 59_update'!$C$5:$E$210,3,FALSE)="",NA(),VLOOKUP($C958,' REACH Bilaga 59_update'!$C$5:$E$210,3,FALSE)))</f>
        <v>#N/A</v>
      </c>
      <c r="P958" s="76" t="e">
        <f>IF(C958="-",IF(A958="-",IFERROR(VLOOKUP($D958,' REACH Bilaga 59_update'!$A$5:$F$210,MATCH(Sammanfattning!P$1,' REACH Bilaga 59_update'!$A$4:$F$4,0),FALSE),VLOOKUP($D958,'REACH Bilaga XIV_update'!$A$4:$H$110,MATCH(Sammanfattning!P$1,'REACH Bilaga XIV_update'!$A$4:$H$4,0),FALSE)),IFERROR(VLOOKUP($A958,' REACH Bilaga 59_update'!$D$5:$F$210,MATCH(Sammanfattning!P$1,' REACH Bilaga 59_update'!$D$4:$F$4,0),FALSE),VLOOKUP($A958,'REACH Bilaga XIV_update'!$D$4:$H$110,MATCH(Sammanfattning!P$1,'REACH Bilaga XIV_update'!$D$4:$H$4,0),FALSE))),IFERROR(VLOOKUP($C958,' REACH Bilaga 59_update'!$C$5:$F$210,MATCH(Sammanfattning!P$1,' REACH Bilaga 59_update'!$C$4:$F$4,0),FALSE),VLOOKUP($C958,'REACH Bilaga XIV_update'!$C$4:$H$110,MATCH(Sammanfattning!P$1,'REACH Bilaga XIV_update'!$C$4:$H$4,0),FALSE)))</f>
        <v>#N/A</v>
      </c>
      <c r="Q958" s="76" t="e">
        <f>IF($C958="-",IF($A958="-",IF(VLOOKUP($D958,'REACH Bilaga XIV_update'!$A$5:$I$110,9,FALSE)="",NA(),VLOOKUP($D958,'REACH Bilaga XIV_update'!$A$5:$I$110,9,FALSE)),IF(VLOOKUP($A958,'REACH Bilaga XIV_update'!$D$5:$I$110,6,FALSE)="",NA(),VLOOKUP($A958,'REACH Bilaga XIV_update'!$D$5:$I$110,6,FALSE))),IF(VLOOKUP($C958,'REACH Bilaga XIV_update'!$C$5:$I$110,7,FALSE)="",NA(),VLOOKUP($C958,'REACH Bilaga XIV_update'!$C$5:$I$110,7,FALSE)))</f>
        <v>#N/A</v>
      </c>
      <c r="R958" s="76" t="e">
        <f>IF($C958="-",IF($A958="-",IF(VLOOKUP($D958,CoRAP_update!$A$5:$O$376,15,FALSE)="",NA(),VLOOKUP($D958,CoRAP_update!$A$5:$O$376,15,FALSE)),IF(VLOOKUP($A958,CoRAP_update!$D$5:$O$376,12,FALSE)="",NA(),VLOOKUP($A958,CoRAP_update!$D$5:$O$376,12,FALSE))),IF(VLOOKUP($C958,CoRAP_update!$C$5:$O$376,13,FALSE)="",NA(),VLOOKUP($C958,CoRAP_update!$C$5:$O$376,13,FALSE)))</f>
        <v>#N/A</v>
      </c>
      <c r="S958" s="144" t="str">
        <f>IF($C958="-",IF($A958="-",VLOOKUP($D958,CoRAP_update!$A$5:$J$376,MATCH(Sammanfattning!S$1,CoRAP_update!$A$4:$J$4,0),FALSE),VLOOKUP($A958,CoRAP_update!$D$5:$J$376,MATCH(Sammanfattning!S$1,CoRAP_update!$D$4:$J$4,0),FALSE)),VLOOKUP($C958,CoRAP_update!$C$5:$J$376,MATCH(Sammanfattning!S$1,CoRAP_update!$C$4:$J$4,0),FALSE))</f>
        <v>Potential endocrine disruptor#Sensitiser#Consumer use#High (aggregated) tonnage#Wide dispersive use</v>
      </c>
      <c r="T958" s="76" t="e">
        <f>IF($A958="-",VLOOKUP($D958,EDC_update!$C$2:$F$450,4,FALSE),VLOOKUP($A958,EDC_update!$B$2:$F$450,5,FALSE))</f>
        <v>#N/A</v>
      </c>
      <c r="V958" s="78">
        <f>IF(IFERROR(SEARCH("PBT",P958),99)=99,IF(IFERROR(SEARCH("suspected PBT",S958),99)=99,IF(IFERROR(SEARCH("concluded to be PBT",K958),99)=99,IF(IFERROR(SEARCH("PBT",S958),99)=99,IF(IFERROR(SEARCH("PBT cand",L958),99)=99,IF(IFERROR(SEARCH("PBT",L958),99)=99,IF(IFERROR(SEARCH("persistent, bioackumulative and toxic properties",K958),99)=99,0,Scoring!$E$3),Scoring!$E$3),Scoring!$E$7),Scoring!$E$3),Scoring!$E$5),Scoring!$E$6),Scoring!$E$3)</f>
        <v>0</v>
      </c>
      <c r="W958" s="78">
        <f>IF(IFERROR(SEARCH("vPvB",P958),99)=99,IF(IFERROR(SEARCH("suspected pbt/vPvB",S958),99)=99,IF(IFERROR(SEARCH("vPvB",S958),99)=99,IF(IFERROR(SEARCH("concluded to be a vPvB",S958),99)=99,IF(IFERROR(SEARCH("identified as vPvB",K958),99)=99,IF(IFERROR(SEARCH("concluded to be a vPvB",K958),99)=99,IF(IFERROR(SEARCH("concluded to be both pbt and vPvB",S958),99)=99,IF(IFERROR(SEARCH("concluded to be both pbt and vPvB",K958),99)=99,0,Scoring!$E$5),Scoring!$E$5),Scoring!$E$5),Scoring!$E$5),Scoring!$E$5),Scoring!$E$4),Scoring!$E$6),Scoring!$E$4)</f>
        <v>0</v>
      </c>
      <c r="X958" s="78">
        <f>IF(IFERROR(SEARCH("H410",N958),99)=99,IF(IFERROR(SEARCH("H410",O958),99)=99,IF(IFERROR(SEARCH("H410",Q958),99)=99,IF(IFERROR(SEARCH("H410",M958),99)=99,IF(IFERROR(SEARCH("H410",R958),99)=99,IF(IFERROR(SEARCH("H411",N958),99)=99,IF(IFERROR(SEARCH("H411",O958),99)=99,IF(IFERROR(SEARCH("H411",Q958),99)=99,IF(IFERROR(SEARCH("H411",M958),99)=99,IF(IFERROR(SEARCH("H411",R958),99)=99,IF(IFERROR(SEARCH("H413",N958),99)=99,IF(IFERROR(SEARCH("H413",O958),99)=99,IF(IFERROR(SEARCH("H413",Q958),99)=99,IF(IFERROR(SEARCH("H413",M958),99)=99,IF(IFERROR(SEARCH("H413",R958),99)=99,IF(IFERROR(SEARCH("H412",N958),99)=99,IF(IFERROR(SEARCH("H412",O958),99)=99,IF(IFERROR(SEARCH("H412",Q958),99)=99,IF(IFERROR(SEARCH("H412",M958),99)=99,IF(IFERROR(SEARCH("H412",R958),99)=99,0,Scoring!$E$2),Scoring!$E$2),Scoring!$E$2),Scoring!$E$2),Scoring!$E$2),Scoring!$E$2),Scoring!$E$2),Scoring!$E$2),Scoring!$E$2),Scoring!$E$2),Scoring!$E$2),Scoring!$E$2),Scoring!$E$2),Scoring!$E$2),Scoring!$E$2),Scoring!$E$2),Scoring!$E$2),Scoring!$E$2),Scoring!$E$2),Scoring!$E$2)</f>
        <v>0</v>
      </c>
      <c r="Y958" s="78">
        <f>IF(IFERROR(SEARCH("CMR",K958),99)=99,IF(IFERROR(SEARCH("Suspected CMR",S958),99)=99,IF(IFERROR(SEARCH("CMR",S958),99)=99,0,Scoring!$E$8),Scoring!$E$9),Scoring!$E$8)</f>
        <v>0</v>
      </c>
      <c r="Z958" s="78">
        <f>IF(IFERROR(SEARCH("H350",N958),99)=99,IF(IFERROR(SEARCH("H350",O958),99)=99,IF(IFERROR(SEARCH("H350",Q958),99)=99,IF(IFERROR(SEARCH("H350",M958),99)=99,IF(IFERROR(SEARCH("H350",R958),99)=99,IF(IFERROR(SEARCH("H351",N958),99)=99,IF(IFERROR(SEARCH("H351",O958),99)=99,IF(IFERROR(SEARCH("H351",Q958),99)=99,IF(IFERROR(SEARCH("H351",M958),99)=99,IF(IFERROR(SEARCH("H351",R958),99)=99,IF(IFERROR(SEARCH("carcinogenic",P958),99)=99,IF(IFERROR(SEARCH("suspected carcinogenic",S958),99)=99,0,Scoring!$E$12),Scoring!$E$11),Scoring!$E$10),Scoring!$E$10),Scoring!$E$10),Scoring!$E$10),Scoring!$E$10),Scoring!$E$10),Scoring!$E$10),Scoring!$E$10),Scoring!$E$10),Scoring!$E$10)</f>
        <v>0</v>
      </c>
      <c r="AA958" s="78">
        <f>IF(IFERROR(SEARCH("H340",N958),99)=99,IF(IFERROR(SEARCH("H340",O958),99)=99,IF(IFERROR(SEARCH("H340",Q958),99)=99,IF(IFERROR(SEARCH("H340",M958),99)=99,IF(IFERROR(SEARCH("H340",R958),99)=99,IF(IFERROR(SEARCH("H341",N958),99)=99,IF(IFERROR(SEARCH("H341",O958),99)=99,IF(IFERROR(SEARCH("H341",Q958),99)=99,IF(IFERROR(SEARCH("H341",M958),99)=99,IF(IFERROR(SEARCH("H341",R958),99)=99,IF(IFERROR(SEARCH("mutagenic",P958),99)=99,IF(IFERROR(SEARCH("suspected mutagenic",S958),99)=99,0,Scoring!$E$15),Scoring!$E$14),Scoring!$E$13),Scoring!$E$13),Scoring!$E$13),Scoring!$E$13),Scoring!$E$13),Scoring!$E$13),Scoring!$E$13),Scoring!$E$13),Scoring!$E$13),Scoring!$E$13)</f>
        <v>0</v>
      </c>
      <c r="AB958" s="78">
        <f>IF(IFERROR(SEARCH("H360",N958),99)=99,IF(IFERROR(SEARCH("H360",O958),99)=99,IF(IFERROR(SEARCH("H360",Q958),99)=99,IF(IFERROR(SEARCH("H360",M958),99)=99,IF(IFERROR(SEARCH("H360",R958),99)=99,IF(IFERROR(SEARCH("H361",N958),99)=99,IF(IFERROR(SEARCH("H361",O958),99)=99,IF(IFERROR(SEARCH("H361",Q958),99)=99,IF(IFERROR(SEARCH("H361",M958),99)=99,IF(IFERROR(SEARCH("H361",R958),99)=99,IF(IFERROR(SEARCH("reproduction",P958),99)=99,IF(IFERROR(SEARCH("suspected reprotoxic",S958),99)=99,IF(IFERROR(SEARCH("reprotoxic",S958),99)=99,IF(IFERROR(SEARCH("reprotoxic",K958),99)=99,0,Scoring!$E$18),Scoring!$E$18),Scoring!$E$19),Scoring!$E$17),Scoring!$E$16),Scoring!$E$16),Scoring!$E$16),Scoring!$E$16),Scoring!$E$16),Scoring!$E$16),Scoring!$E$16),Scoring!$E$16),Scoring!$E$16),Scoring!$E$16)</f>
        <v>0</v>
      </c>
      <c r="AC958" s="78">
        <f>IF(IFERROR(SEARCH("57f",L958),99)=99,IF(IFERROR(SEARCH("57(f)",P958),99)=99,0,Scoring!$E$20),Scoring!$E$20)</f>
        <v>0</v>
      </c>
      <c r="AD958" s="78">
        <f>IF(IFERROR(SEARCH("CAT1",T958),99)=99,IF(IFERROR(SEARCH("CAT2",T958),99)=99,IF(IFERROR(SEARCH("CAT3",T958),99)=99,IF(IFERROR(SEARCH("concluded to be endocrine",K958),99)=99,IF(IFERROR(SEARCH("categorised as endocrine",K958),99)=99,IF(IFERROR(SEARCH("endocrine disrupting",P958),99)=99,IF(IFERROR(SEARCH("endocrine disrupting",K958),99)=99,IF(IFERROR(SEARCH("suspected endocrine",S958),99)=99,IF(IFERROR(SEARCH("potential endocrine",S958),99)=99,0,Scoring!$E$25),Scoring!$E$25),Scoring!$E$24),Scoring!$E$24),Scoring!$E$24),Scoring!$E$24),Scoring!$E$23),Scoring!$E$22),Scoring!$E$21)</f>
        <v>0.5</v>
      </c>
      <c r="AE958" s="78">
        <f>IF(IFERROR(SEARCH("suspected sensitiser",S958),99)=99,IF(IFERROR(SEARCH("sensitiser",S958),99)=99,IF(IFERROR(SEARCH("other hazard based concern",S958),99)=99,0,Scoring!$E$28),Scoring!$E$26),Scoring!$E$27)</f>
        <v>0.6</v>
      </c>
      <c r="AF958" s="78">
        <f>IF(IFERROR(M958,1)=1,IF(IFERROR(N958,1)=1,IF(IFERROR(O958,1)=1,IF(IFERROR(Q958,1)=1,IF(IFERROR(R958,1)=1,IF(IFERROR(T958,1)=1,IF(IFERROR(K958,1)=1,IF(IFERROR(P958,1)=1,IF(IFERROR(S958,1)=1,Scoring!$E$29,0),0),0),0),0),0),0),0),0)</f>
        <v>0</v>
      </c>
      <c r="AG958" s="78">
        <f t="shared" si="69"/>
        <v>1.1000000000000001</v>
      </c>
      <c r="AI958" s="93"/>
      <c r="AJ958" s="94"/>
      <c r="AK958" s="76"/>
      <c r="AL958" s="75"/>
      <c r="AN958" s="79"/>
      <c r="AO958" s="79"/>
      <c r="AP958" s="79"/>
      <c r="AQ958" s="79"/>
      <c r="AR958" s="79"/>
      <c r="AS958" s="78"/>
      <c r="AU958" s="79">
        <f>IF(IFERROR(F958,99)=99,IF(IFERROR(G958,99)=99,IF(IFERROR(H958,99)=99,IF(IFERROR(I958,99)=99,IF(IFERROR(E958,99)=99,IF(IFERROR(J958,99)=99,0,Scoring!$B$7),Scoring!$B$3),Scoring!$B$2),Scoring!$B$6),Scoring!$B$5),Scoring!$B$4)</f>
        <v>0.5</v>
      </c>
      <c r="AV958" s="78">
        <f t="shared" si="70"/>
        <v>0.55000000000000004</v>
      </c>
      <c r="AW958" s="78"/>
      <c r="AX958" s="66"/>
      <c r="AY958" s="78"/>
      <c r="AZ958" s="76"/>
      <c r="BA958" s="76"/>
      <c r="BB958" s="76"/>
    </row>
    <row r="959" spans="1:54" x14ac:dyDescent="0.25">
      <c r="A959" s="77" t="s">
        <v>5114</v>
      </c>
      <c r="B959" s="76" t="str">
        <f t="shared" si="74"/>
        <v>225-716-2</v>
      </c>
      <c r="C959" s="77" t="s">
        <v>5113</v>
      </c>
      <c r="D959" s="77" t="s">
        <v>5112</v>
      </c>
      <c r="E959" s="76" t="e">
        <f>IF(C959="-",IF(A959="-",VLOOKUP(D959,'sin-list 180320_update'!$C$2:$C$835,1,FALSE),VLOOKUP(A959,'sin-list 180320_update'!$A$2:$A$835,1,FALSE)),VLOOKUP(C959,'sin-list 180320_update'!$B$2:$B$835,1,FALSE))</f>
        <v>#N/A</v>
      </c>
      <c r="F959" s="76" t="e">
        <f>IF($C959="-",IF($A959="-",VLOOKUP($D959,'REACH Bilaga XVII_update'!$A$5:$A$131,1,FALSE),VLOOKUP($A959,'REACH Bilaga XVII_update'!$C$5:$C$131,1,FALSE)),VLOOKUP($C959,'REACH Bilaga XVII_update'!$B$5:$B$131,1,FALSE))</f>
        <v>#N/A</v>
      </c>
      <c r="G959" s="76" t="e">
        <f>IF($C959="-",IF($A959="-",VLOOKUP($D959,' REACH Bilaga 59_update'!$A$5:$A$210,1,FALSE),VLOOKUP($A959,' REACH Bilaga 59_update'!$D$5:$D$210,1,FALSE)),VLOOKUP($C959,' REACH Bilaga 59_update'!$C$5:$C$210,1,FALSE))</f>
        <v>#N/A</v>
      </c>
      <c r="H959" s="76" t="e">
        <f>IF($C959="-",IF($A959="-",VLOOKUP($D959,'REACH Bilaga XIV_update'!$A$5:$A$110,1,FALSE),VLOOKUP($A959,'REACH Bilaga XIV_update'!$D$5:$D$110,1,FALSE)),VLOOKUP($C959,'REACH Bilaga XIV_update'!$C$5:$C$110,1,FALSE))</f>
        <v>#N/A</v>
      </c>
      <c r="I959" s="76" t="str">
        <f>IF($C959="-",IF($A959="-",VLOOKUP($D959,CoRAP_update!$A$5:$A$376,1,FALSE),VLOOKUP($A959,CoRAP_update!$D$5:$D$376,1,FALSE)),VLOOKUP($C959,CoRAP_update!$C$5:$C$376,1,FALSE))</f>
        <v>225-716-2</v>
      </c>
      <c r="J959" s="76" t="e">
        <f>IF($C959="-",IF($A959="-",VLOOKUP($D959,EDC_update!$C$2:$C$450,1,FALSE),VLOOKUP($A959,EDC_update!$B$2:$B$450,1,FALSE)),VLOOKUP($C959,EDC_update!$L$2:$L$450,1,FALSE))</f>
        <v>#N/A</v>
      </c>
      <c r="K959" s="76" t="e">
        <f>IF($C959="-",IF($A959="-",IF(VLOOKUP($D959,'sin-list 180320_update'!$C$2:$S$835,3,FALSE)="",NA(),VLOOKUP($D959,'sin-list 180320_update'!$C$2:$S$835,3,FALSE)),IF(VLOOKUP($A959,'sin-list 180320_update'!$A$2:$S$835,5,FALSE)="",NA(),VLOOKUP($A959,'sin-list 180320_update'!$A$2:$S$835,5,FALSE))),IF(VLOOKUP($C959,'sin-list 180320_update'!$B$2:$S$835,4,FALSE)="",NA(),VLOOKUP($C959,'sin-list 180320_update'!$B$2:$S$835,4,FALSE)))</f>
        <v>#N/A</v>
      </c>
      <c r="L959" s="76" t="e">
        <f>IF($C959="-",IF($A959="-",VLOOKUP($D959,'sin-list 180320_update'!$C$2:$S$835,6,FALSE),VLOOKUP($A959,'sin-list 180320_update'!$A$2:$S$835,8,FALSE)),VLOOKUP($C959,'sin-list 180320_update'!$B$2:$S$835,7,FALSE))</f>
        <v>#N/A</v>
      </c>
      <c r="M959" s="76" t="e">
        <f>IF($C959="-",IF($A959="-",IF(VLOOKUP($D959,'sin-list 180320_update'!$C$2:$S$835,8,FALSE)="",NA(),VLOOKUP($D959,'sin-list 180320_update'!$C$2:$S$835,8,FALSE)),IF(VLOOKUP($A959,'sin-list 180320_update'!$A$2:$S$835,10,FALSE)="",NA(),VLOOKUP($A959,'sin-list 180320_update'!$A$2:$S$835,10,FALSE))),IF(VLOOKUP($C959,'sin-list 180320_update'!$B$2:$S$835,9,FALSE)="",NA(),VLOOKUP($C959,'sin-list 180320_update'!$B$2:$S$835,9,FALSE)))</f>
        <v>#N/A</v>
      </c>
      <c r="N959" s="76" t="e">
        <f>IF($C959="-",IF($A959="-",IF(VLOOKUP($D959,'REACH Bilaga XVII_update'!$A$5:$E$131,4,FALSE)="",NA(),VLOOKUP($D959,'REACH Bilaga XVII_update'!$A$5:$E$131,4,FALSE)),IF(VLOOKUP($A959,'REACH Bilaga XVII_update'!$C$5:$D$131,2,FALSE)="",NA(),VLOOKUP($A959,'REACH Bilaga XVII_update'!$C$5:$D$131,2,FALSE))),IF(VLOOKUP($C959,'REACH Bilaga XVII_update'!$B$5:$D$131,3,FALSE)="",NA(),VLOOKUP($C959,'REACH Bilaga XVII_update'!$B$5:$D$131,3,FALSE)))</f>
        <v>#N/A</v>
      </c>
      <c r="O959" s="76" t="e">
        <f>IF($C959="-",IF($A959="-",IF(VLOOKUP($D959,' REACH Bilaga 59_update'!$A$5:$E$210,5,FALSE)="",NA(),VLOOKUP($D959,' REACH Bilaga 59_update'!$A$5:$E$210,5,FALSE)),IF(VLOOKUP($A959,' REACH Bilaga 59_update'!$D$5:$E$210,2,FALSE)="",NA(),VLOOKUP($A959,' REACH Bilaga 59_update'!$D$5:$E$210,2,FALSE))),IF(VLOOKUP($C959,' REACH Bilaga 59_update'!$C$5:$E$210,3,FALSE)="",NA(),VLOOKUP($C959,' REACH Bilaga 59_update'!$C$5:$E$210,3,FALSE)))</f>
        <v>#N/A</v>
      </c>
      <c r="P959" s="76" t="e">
        <f>IF(C959="-",IF(A959="-",IFERROR(VLOOKUP($D959,' REACH Bilaga 59_update'!$A$5:$F$210,MATCH(Sammanfattning!P$1,' REACH Bilaga 59_update'!$A$4:$F$4,0),FALSE),VLOOKUP($D959,'REACH Bilaga XIV_update'!$A$4:$H$110,MATCH(Sammanfattning!P$1,'REACH Bilaga XIV_update'!$A$4:$H$4,0),FALSE)),IFERROR(VLOOKUP($A959,' REACH Bilaga 59_update'!$D$5:$F$210,MATCH(Sammanfattning!P$1,' REACH Bilaga 59_update'!$D$4:$F$4,0),FALSE),VLOOKUP($A959,'REACH Bilaga XIV_update'!$D$4:$H$110,MATCH(Sammanfattning!P$1,'REACH Bilaga XIV_update'!$D$4:$H$4,0),FALSE))),IFERROR(VLOOKUP($C959,' REACH Bilaga 59_update'!$C$5:$F$210,MATCH(Sammanfattning!P$1,' REACH Bilaga 59_update'!$C$4:$F$4,0),FALSE),VLOOKUP($C959,'REACH Bilaga XIV_update'!$C$4:$H$110,MATCH(Sammanfattning!P$1,'REACH Bilaga XIV_update'!$C$4:$H$4,0),FALSE)))</f>
        <v>#N/A</v>
      </c>
      <c r="Q959" s="76" t="e">
        <f>IF($C959="-",IF($A959="-",IF(VLOOKUP($D959,'REACH Bilaga XIV_update'!$A$5:$I$110,9,FALSE)="",NA(),VLOOKUP($D959,'REACH Bilaga XIV_update'!$A$5:$I$110,9,FALSE)),IF(VLOOKUP($A959,'REACH Bilaga XIV_update'!$D$5:$I$110,6,FALSE)="",NA(),VLOOKUP($A959,'REACH Bilaga XIV_update'!$D$5:$I$110,6,FALSE))),IF(VLOOKUP($C959,'REACH Bilaga XIV_update'!$C$5:$I$110,7,FALSE)="",NA(),VLOOKUP($C959,'REACH Bilaga XIV_update'!$C$5:$I$110,7,FALSE)))</f>
        <v>#N/A</v>
      </c>
      <c r="R959" s="76" t="e">
        <f>IF($C959="-",IF($A959="-",IF(VLOOKUP($D959,CoRAP_update!$A$5:$O$376,15,FALSE)="",NA(),VLOOKUP($D959,CoRAP_update!$A$5:$O$376,15,FALSE)),IF(VLOOKUP($A959,CoRAP_update!$D$5:$O$376,12,FALSE)="",NA(),VLOOKUP($A959,CoRAP_update!$D$5:$O$376,12,FALSE))),IF(VLOOKUP($C959,CoRAP_update!$C$5:$O$376,13,FALSE)="",NA(),VLOOKUP($C959,CoRAP_update!$C$5:$O$376,13,FALSE)))</f>
        <v>#N/A</v>
      </c>
      <c r="S959" s="144" t="str">
        <f>IF($C959="-",IF($A959="-",VLOOKUP($D959,CoRAP_update!$A$5:$J$376,MATCH(Sammanfattning!S$1,CoRAP_update!$A$4:$J$4,0),FALSE),VLOOKUP($A959,CoRAP_update!$D$5:$J$376,MATCH(Sammanfattning!S$1,CoRAP_update!$D$4:$J$4,0),FALSE)),VLOOKUP($C959,CoRAP_update!$C$5:$J$376,MATCH(Sammanfattning!S$1,CoRAP_update!$C$4:$J$4,0),FALSE))</f>
        <v>Suspected Mutagenic#Suspected Sensitiser#Consumer use#Exposure of workers</v>
      </c>
      <c r="T959" s="76" t="e">
        <f>IF($A959="-",VLOOKUP($D959,EDC_update!$C$2:$F$450,4,FALSE),VLOOKUP($A959,EDC_update!$B$2:$F$450,5,FALSE))</f>
        <v>#N/A</v>
      </c>
      <c r="V959" s="78">
        <f>IF(IFERROR(SEARCH("PBT",P959),99)=99,IF(IFERROR(SEARCH("suspected PBT",S959),99)=99,IF(IFERROR(SEARCH("concluded to be PBT",K959),99)=99,IF(IFERROR(SEARCH("PBT",S959),99)=99,IF(IFERROR(SEARCH("PBT cand",L959),99)=99,IF(IFERROR(SEARCH("PBT",L959),99)=99,IF(IFERROR(SEARCH("persistent, bioackumulative and toxic properties",K959),99)=99,0,Scoring!$E$3),Scoring!$E$3),Scoring!$E$7),Scoring!$E$3),Scoring!$E$5),Scoring!$E$6),Scoring!$E$3)</f>
        <v>0</v>
      </c>
      <c r="W959" s="78">
        <f>IF(IFERROR(SEARCH("vPvB",P959),99)=99,IF(IFERROR(SEARCH("suspected pbt/vPvB",S959),99)=99,IF(IFERROR(SEARCH("vPvB",S959),99)=99,IF(IFERROR(SEARCH("concluded to be a vPvB",S959),99)=99,IF(IFERROR(SEARCH("identified as vPvB",K959),99)=99,IF(IFERROR(SEARCH("concluded to be a vPvB",K959),99)=99,IF(IFERROR(SEARCH("concluded to be both pbt and vPvB",S959),99)=99,IF(IFERROR(SEARCH("concluded to be both pbt and vPvB",K959),99)=99,0,Scoring!$E$5),Scoring!$E$5),Scoring!$E$5),Scoring!$E$5),Scoring!$E$5),Scoring!$E$4),Scoring!$E$6),Scoring!$E$4)</f>
        <v>0</v>
      </c>
      <c r="X959" s="78">
        <f>IF(IFERROR(SEARCH("H410",N959),99)=99,IF(IFERROR(SEARCH("H410",O959),99)=99,IF(IFERROR(SEARCH("H410",Q959),99)=99,IF(IFERROR(SEARCH("H410",M959),99)=99,IF(IFERROR(SEARCH("H410",R959),99)=99,IF(IFERROR(SEARCH("H411",N959),99)=99,IF(IFERROR(SEARCH("H411",O959),99)=99,IF(IFERROR(SEARCH("H411",Q959),99)=99,IF(IFERROR(SEARCH("H411",M959),99)=99,IF(IFERROR(SEARCH("H411",R959),99)=99,IF(IFERROR(SEARCH("H413",N959),99)=99,IF(IFERROR(SEARCH("H413",O959),99)=99,IF(IFERROR(SEARCH("H413",Q959),99)=99,IF(IFERROR(SEARCH("H413",M959),99)=99,IF(IFERROR(SEARCH("H413",R959),99)=99,IF(IFERROR(SEARCH("H412",N959),99)=99,IF(IFERROR(SEARCH("H412",O959),99)=99,IF(IFERROR(SEARCH("H412",Q959),99)=99,IF(IFERROR(SEARCH("H412",M959),99)=99,IF(IFERROR(SEARCH("H412",R959),99)=99,0,Scoring!$E$2),Scoring!$E$2),Scoring!$E$2),Scoring!$E$2),Scoring!$E$2),Scoring!$E$2),Scoring!$E$2),Scoring!$E$2),Scoring!$E$2),Scoring!$E$2),Scoring!$E$2),Scoring!$E$2),Scoring!$E$2),Scoring!$E$2),Scoring!$E$2),Scoring!$E$2),Scoring!$E$2),Scoring!$E$2),Scoring!$E$2),Scoring!$E$2)</f>
        <v>0</v>
      </c>
      <c r="Y959" s="78">
        <f>IF(IFERROR(SEARCH("CMR",K959),99)=99,IF(IFERROR(SEARCH("Suspected CMR",S959),99)=99,IF(IFERROR(SEARCH("CMR",S959),99)=99,0,Scoring!$E$8),Scoring!$E$9),Scoring!$E$8)</f>
        <v>0</v>
      </c>
      <c r="Z959" s="78">
        <f>IF(IFERROR(SEARCH("H350",N959),99)=99,IF(IFERROR(SEARCH("H350",O959),99)=99,IF(IFERROR(SEARCH("H350",Q959),99)=99,IF(IFERROR(SEARCH("H350",M959),99)=99,IF(IFERROR(SEARCH("H350",R959),99)=99,IF(IFERROR(SEARCH("H351",N959),99)=99,IF(IFERROR(SEARCH("H351",O959),99)=99,IF(IFERROR(SEARCH("H351",Q959),99)=99,IF(IFERROR(SEARCH("H351",M959),99)=99,IF(IFERROR(SEARCH("H351",R959),99)=99,IF(IFERROR(SEARCH("carcinogenic",P959),99)=99,IF(IFERROR(SEARCH("suspected carcinogenic",S959),99)=99,0,Scoring!$E$12),Scoring!$E$11),Scoring!$E$10),Scoring!$E$10),Scoring!$E$10),Scoring!$E$10),Scoring!$E$10),Scoring!$E$10),Scoring!$E$10),Scoring!$E$10),Scoring!$E$10),Scoring!$E$10)</f>
        <v>0</v>
      </c>
      <c r="AA959" s="78">
        <f>IF(IFERROR(SEARCH("H340",N959),99)=99,IF(IFERROR(SEARCH("H340",O959),99)=99,IF(IFERROR(SEARCH("H340",Q959),99)=99,IF(IFERROR(SEARCH("H340",M959),99)=99,IF(IFERROR(SEARCH("H340",R959),99)=99,IF(IFERROR(SEARCH("H341",N959),99)=99,IF(IFERROR(SEARCH("H341",O959),99)=99,IF(IFERROR(SEARCH("H341",Q959),99)=99,IF(IFERROR(SEARCH("H341",M959),99)=99,IF(IFERROR(SEARCH("H341",R959),99)=99,IF(IFERROR(SEARCH("mutagenic",P959),99)=99,IF(IFERROR(SEARCH("suspected mutagenic",S959),99)=99,0,Scoring!$E$15),Scoring!$E$14),Scoring!$E$13),Scoring!$E$13),Scoring!$E$13),Scoring!$E$13),Scoring!$E$13),Scoring!$E$13),Scoring!$E$13),Scoring!$E$13),Scoring!$E$13),Scoring!$E$13)</f>
        <v>0.7</v>
      </c>
      <c r="AB959" s="78">
        <f>IF(IFERROR(SEARCH("H360",N959),99)=99,IF(IFERROR(SEARCH("H360",O959),99)=99,IF(IFERROR(SEARCH("H360",Q959),99)=99,IF(IFERROR(SEARCH("H360",M959),99)=99,IF(IFERROR(SEARCH("H360",R959),99)=99,IF(IFERROR(SEARCH("H361",N959),99)=99,IF(IFERROR(SEARCH("H361",O959),99)=99,IF(IFERROR(SEARCH("H361",Q959),99)=99,IF(IFERROR(SEARCH("H361",M959),99)=99,IF(IFERROR(SEARCH("H361",R959),99)=99,IF(IFERROR(SEARCH("reproduction",P959),99)=99,IF(IFERROR(SEARCH("suspected reprotoxic",S959),99)=99,IF(IFERROR(SEARCH("reprotoxic",S959),99)=99,IF(IFERROR(SEARCH("reprotoxic",K959),99)=99,0,Scoring!$E$18),Scoring!$E$18),Scoring!$E$19),Scoring!$E$17),Scoring!$E$16),Scoring!$E$16),Scoring!$E$16),Scoring!$E$16),Scoring!$E$16),Scoring!$E$16),Scoring!$E$16),Scoring!$E$16),Scoring!$E$16),Scoring!$E$16)</f>
        <v>0</v>
      </c>
      <c r="AC959" s="78">
        <f>IF(IFERROR(SEARCH("57f",L959),99)=99,IF(IFERROR(SEARCH("57(f)",P959),99)=99,0,Scoring!$E$20),Scoring!$E$20)</f>
        <v>0</v>
      </c>
      <c r="AD959" s="78">
        <f>IF(IFERROR(SEARCH("CAT1",T959),99)=99,IF(IFERROR(SEARCH("CAT2",T959),99)=99,IF(IFERROR(SEARCH("CAT3",T959),99)=99,IF(IFERROR(SEARCH("concluded to be endocrine",K959),99)=99,IF(IFERROR(SEARCH("categorised as endocrine",K959),99)=99,IF(IFERROR(SEARCH("endocrine disrupting",P959),99)=99,IF(IFERROR(SEARCH("endocrine disrupting",K959),99)=99,IF(IFERROR(SEARCH("suspected endocrine",S959),99)=99,IF(IFERROR(SEARCH("potential endocrine",S959),99)=99,0,Scoring!$E$25),Scoring!$E$25),Scoring!$E$24),Scoring!$E$24),Scoring!$E$24),Scoring!$E$24),Scoring!$E$23),Scoring!$E$22),Scoring!$E$21)</f>
        <v>0</v>
      </c>
      <c r="AE959" s="78">
        <f>IF(IFERROR(SEARCH("suspected sensitiser",S959),99)=99,IF(IFERROR(SEARCH("sensitiser",S959),99)=99,IF(IFERROR(SEARCH("other hazard based concern",S959),99)=99,0,Scoring!$E$28),Scoring!$E$26),Scoring!$E$27)</f>
        <v>0.4</v>
      </c>
      <c r="AF959" s="78">
        <f>IF(IFERROR(M959,1)=1,IF(IFERROR(N959,1)=1,IF(IFERROR(O959,1)=1,IF(IFERROR(Q959,1)=1,IF(IFERROR(R959,1)=1,IF(IFERROR(T959,1)=1,IF(IFERROR(K959,1)=1,IF(IFERROR(P959,1)=1,IF(IFERROR(S959,1)=1,Scoring!$E$29,0),0),0),0),0),0),0),0),0)</f>
        <v>0</v>
      </c>
      <c r="AG959" s="78">
        <f t="shared" si="69"/>
        <v>1.1000000000000001</v>
      </c>
      <c r="AI959" s="93"/>
      <c r="AJ959" s="94"/>
      <c r="AK959" s="76"/>
      <c r="AL959" s="75"/>
      <c r="AN959" s="79"/>
      <c r="AO959" s="79"/>
      <c r="AP959" s="79"/>
      <c r="AQ959" s="79"/>
      <c r="AR959" s="79"/>
      <c r="AS959" s="78"/>
      <c r="AU959" s="79">
        <f>IF(IFERROR(F959,99)=99,IF(IFERROR(G959,99)=99,IF(IFERROR(H959,99)=99,IF(IFERROR(I959,99)=99,IF(IFERROR(E959,99)=99,IF(IFERROR(J959,99)=99,0,Scoring!$B$7),Scoring!$B$3),Scoring!$B$2),Scoring!$B$6),Scoring!$B$5),Scoring!$B$4)</f>
        <v>0.5</v>
      </c>
      <c r="AV959" s="78">
        <f t="shared" si="70"/>
        <v>0.55000000000000004</v>
      </c>
      <c r="AW959" s="78"/>
      <c r="AX959" s="66"/>
      <c r="AY959" s="78"/>
      <c r="AZ959" s="76"/>
      <c r="BA959" s="76"/>
      <c r="BB959" s="76"/>
    </row>
    <row r="960" spans="1:54" x14ac:dyDescent="0.25">
      <c r="A960" s="77" t="s">
        <v>30</v>
      </c>
      <c r="B960" s="76" t="str">
        <f t="shared" si="74"/>
        <v>701-160-0</v>
      </c>
      <c r="C960" s="77" t="s">
        <v>4140</v>
      </c>
      <c r="D960" s="77" t="s">
        <v>4139</v>
      </c>
      <c r="E960" s="76" t="e">
        <f>IF(C960="-",IF(A960="-",VLOOKUP(D960,'sin-list 180320_update'!$C$2:$C$835,1,FALSE),VLOOKUP(A960,'sin-list 180320_update'!$A$2:$A$835,1,FALSE)),VLOOKUP(C960,'sin-list 180320_update'!$B$2:$B$835,1,FALSE))</f>
        <v>#N/A</v>
      </c>
      <c r="F960" s="76" t="e">
        <f>IF($C960="-",IF($A960="-",VLOOKUP($D960,'REACH Bilaga XVII_update'!$A$5:$A$131,1,FALSE),VLOOKUP($A960,'REACH Bilaga XVII_update'!$C$5:$C$131,1,FALSE)),VLOOKUP($C960,'REACH Bilaga XVII_update'!$B$5:$B$131,1,FALSE))</f>
        <v>#N/A</v>
      </c>
      <c r="G960" s="76" t="e">
        <f>IF($C960="-",IF($A960="-",VLOOKUP($D960,' REACH Bilaga 59_update'!$A$5:$A$210,1,FALSE),VLOOKUP($A960,' REACH Bilaga 59_update'!$D$5:$D$210,1,FALSE)),VLOOKUP($C960,' REACH Bilaga 59_update'!$C$5:$C$210,1,FALSE))</f>
        <v>#N/A</v>
      </c>
      <c r="H960" s="76" t="e">
        <f>IF($C960="-",IF($A960="-",VLOOKUP($D960,'REACH Bilaga XIV_update'!$A$5:$A$110,1,FALSE),VLOOKUP($A960,'REACH Bilaga XIV_update'!$D$5:$D$110,1,FALSE)),VLOOKUP($C960,'REACH Bilaga XIV_update'!$C$5:$C$110,1,FALSE))</f>
        <v>#N/A</v>
      </c>
      <c r="I960" s="76" t="str">
        <f>IF($C960="-",IF($A960="-",VLOOKUP($D960,CoRAP_update!$A$5:$A$376,1,FALSE),VLOOKUP($A960,CoRAP_update!$D$5:$D$376,1,FALSE)),VLOOKUP($C960,CoRAP_update!$C$5:$C$376,1,FALSE))</f>
        <v>701-160-0</v>
      </c>
      <c r="J960" s="76" t="e">
        <f>IF($C960="-",IF($A960="-",VLOOKUP($D960,EDC_update!$C$2:$C$450,1,FALSE),VLOOKUP($A960,EDC_update!$B$2:$B$450,1,FALSE)),VLOOKUP($C960,EDC_update!$L$2:$L$450,1,FALSE))</f>
        <v>#N/A</v>
      </c>
      <c r="K960" s="76" t="e">
        <f>IF($C960="-",IF($A960="-",IF(VLOOKUP($D960,'sin-list 180320_update'!$C$2:$S$835,3,FALSE)="",NA(),VLOOKUP($D960,'sin-list 180320_update'!$C$2:$S$835,3,FALSE)),IF(VLOOKUP($A960,'sin-list 180320_update'!$A$2:$S$835,5,FALSE)="",NA(),VLOOKUP($A960,'sin-list 180320_update'!$A$2:$S$835,5,FALSE))),IF(VLOOKUP($C960,'sin-list 180320_update'!$B$2:$S$835,4,FALSE)="",NA(),VLOOKUP($C960,'sin-list 180320_update'!$B$2:$S$835,4,FALSE)))</f>
        <v>#N/A</v>
      </c>
      <c r="L960" s="76" t="e">
        <f>IF($C960="-",IF($A960="-",VLOOKUP($D960,'sin-list 180320_update'!$C$2:$S$835,6,FALSE),VLOOKUP($A960,'sin-list 180320_update'!$A$2:$S$835,8,FALSE)),VLOOKUP($C960,'sin-list 180320_update'!$B$2:$S$835,7,FALSE))</f>
        <v>#N/A</v>
      </c>
      <c r="M960" s="76" t="e">
        <f>IF($C960="-",IF($A960="-",IF(VLOOKUP($D960,'sin-list 180320_update'!$C$2:$S$835,8,FALSE)="",NA(),VLOOKUP($D960,'sin-list 180320_update'!$C$2:$S$835,8,FALSE)),IF(VLOOKUP($A960,'sin-list 180320_update'!$A$2:$S$835,10,FALSE)="",NA(),VLOOKUP($A960,'sin-list 180320_update'!$A$2:$S$835,10,FALSE))),IF(VLOOKUP($C960,'sin-list 180320_update'!$B$2:$S$835,9,FALSE)="",NA(),VLOOKUP($C960,'sin-list 180320_update'!$B$2:$S$835,9,FALSE)))</f>
        <v>#N/A</v>
      </c>
      <c r="N960" s="76" t="e">
        <f>IF($C960="-",IF($A960="-",IF(VLOOKUP($D960,'REACH Bilaga XVII_update'!$A$5:$E$131,4,FALSE)="",NA(),VLOOKUP($D960,'REACH Bilaga XVII_update'!$A$5:$E$131,4,FALSE)),IF(VLOOKUP($A960,'REACH Bilaga XVII_update'!$C$5:$D$131,2,FALSE)="",NA(),VLOOKUP($A960,'REACH Bilaga XVII_update'!$C$5:$D$131,2,FALSE))),IF(VLOOKUP($C960,'REACH Bilaga XVII_update'!$B$5:$D$131,3,FALSE)="",NA(),VLOOKUP($C960,'REACH Bilaga XVII_update'!$B$5:$D$131,3,FALSE)))</f>
        <v>#N/A</v>
      </c>
      <c r="O960" s="76" t="e">
        <f>IF($C960="-",IF($A960="-",IF(VLOOKUP($D960,' REACH Bilaga 59_update'!$A$5:$E$210,5,FALSE)="",NA(),VLOOKUP($D960,' REACH Bilaga 59_update'!$A$5:$E$210,5,FALSE)),IF(VLOOKUP($A960,' REACH Bilaga 59_update'!$D$5:$E$210,2,FALSE)="",NA(),VLOOKUP($A960,' REACH Bilaga 59_update'!$D$5:$E$210,2,FALSE))),IF(VLOOKUP($C960,' REACH Bilaga 59_update'!$C$5:$E$210,3,FALSE)="",NA(),VLOOKUP($C960,' REACH Bilaga 59_update'!$C$5:$E$210,3,FALSE)))</f>
        <v>#N/A</v>
      </c>
      <c r="P960" s="76" t="e">
        <f>IF(C960="-",IF(A960="-",IFERROR(VLOOKUP($D960,' REACH Bilaga 59_update'!$A$5:$F$210,MATCH(Sammanfattning!P$1,' REACH Bilaga 59_update'!$A$4:$F$4,0),FALSE),VLOOKUP($D960,'REACH Bilaga XIV_update'!$A$4:$H$110,MATCH(Sammanfattning!P$1,'REACH Bilaga XIV_update'!$A$4:$H$4,0),FALSE)),IFERROR(VLOOKUP($A960,' REACH Bilaga 59_update'!$D$5:$F$210,MATCH(Sammanfattning!P$1,' REACH Bilaga 59_update'!$D$4:$F$4,0),FALSE),VLOOKUP($A960,'REACH Bilaga XIV_update'!$D$4:$H$110,MATCH(Sammanfattning!P$1,'REACH Bilaga XIV_update'!$D$4:$H$4,0),FALSE))),IFERROR(VLOOKUP($C960,' REACH Bilaga 59_update'!$C$5:$F$210,MATCH(Sammanfattning!P$1,' REACH Bilaga 59_update'!$C$4:$F$4,0),FALSE),VLOOKUP($C960,'REACH Bilaga XIV_update'!$C$4:$H$110,MATCH(Sammanfattning!P$1,'REACH Bilaga XIV_update'!$C$4:$H$4,0),FALSE)))</f>
        <v>#N/A</v>
      </c>
      <c r="Q960" s="76" t="e">
        <f>IF($C960="-",IF($A960="-",IF(VLOOKUP($D960,'REACH Bilaga XIV_update'!$A$5:$I$110,9,FALSE)="",NA(),VLOOKUP($D960,'REACH Bilaga XIV_update'!$A$5:$I$110,9,FALSE)),IF(VLOOKUP($A960,'REACH Bilaga XIV_update'!$D$5:$I$110,6,FALSE)="",NA(),VLOOKUP($A960,'REACH Bilaga XIV_update'!$D$5:$I$110,6,FALSE))),IF(VLOOKUP($C960,'REACH Bilaga XIV_update'!$C$5:$I$110,7,FALSE)="",NA(),VLOOKUP($C960,'REACH Bilaga XIV_update'!$C$5:$I$110,7,FALSE)))</f>
        <v>#N/A</v>
      </c>
      <c r="R960" s="76" t="e">
        <f>IF($C960="-",IF($A960="-",IF(VLOOKUP($D960,CoRAP_update!$A$5:$O$376,15,FALSE)="",NA(),VLOOKUP($D960,CoRAP_update!$A$5:$O$376,15,FALSE)),IF(VLOOKUP($A960,CoRAP_update!$D$5:$O$376,12,FALSE)="",NA(),VLOOKUP($A960,CoRAP_update!$D$5:$O$376,12,FALSE))),IF(VLOOKUP($C960,CoRAP_update!$C$5:$O$376,13,FALSE)="",NA(),VLOOKUP($C960,CoRAP_update!$C$5:$O$376,13,FALSE)))</f>
        <v>#N/A</v>
      </c>
      <c r="S960" s="144" t="str">
        <f>IF($C960="-",IF($A960="-",VLOOKUP($D960,CoRAP_update!$A$5:$J$376,MATCH(Sammanfattning!S$1,CoRAP_update!$A$4:$J$4,0),FALSE),VLOOKUP($A960,CoRAP_update!$D$5:$J$376,MATCH(Sammanfattning!S$1,CoRAP_update!$D$4:$J$4,0),FALSE)),VLOOKUP($C960,CoRAP_update!$C$5:$J$376,MATCH(Sammanfattning!S$1,CoRAP_update!$C$4:$J$4,0),FALSE))</f>
        <v>Suspected Carcinogenic#Other hazard based concern#Consumer use#Cumulative exposure#Exposure of environment#Wide dispersive use</v>
      </c>
      <c r="T960" s="76" t="e">
        <f>IF($A960="-",VLOOKUP($D960,EDC_update!$C$2:$F$450,4,FALSE),VLOOKUP($A960,EDC_update!$B$2:$F$450,5,FALSE))</f>
        <v>#N/A</v>
      </c>
      <c r="V960" s="78">
        <f>IF(IFERROR(SEARCH("PBT",P960),99)=99,IF(IFERROR(SEARCH("suspected PBT",S960),99)=99,IF(IFERROR(SEARCH("concluded to be PBT",K960),99)=99,IF(IFERROR(SEARCH("PBT",S960),99)=99,IF(IFERROR(SEARCH("PBT cand",L960),99)=99,IF(IFERROR(SEARCH("PBT",L960),99)=99,IF(IFERROR(SEARCH("persistent, bioackumulative and toxic properties",K960),99)=99,0,Scoring!$E$3),Scoring!$E$3),Scoring!$E$7),Scoring!$E$3),Scoring!$E$5),Scoring!$E$6),Scoring!$E$3)</f>
        <v>0</v>
      </c>
      <c r="W960" s="78">
        <f>IF(IFERROR(SEARCH("vPvB",P960),99)=99,IF(IFERROR(SEARCH("suspected pbt/vPvB",S960),99)=99,IF(IFERROR(SEARCH("vPvB",S960),99)=99,IF(IFERROR(SEARCH("concluded to be a vPvB",S960),99)=99,IF(IFERROR(SEARCH("identified as vPvB",K960),99)=99,IF(IFERROR(SEARCH("concluded to be a vPvB",K960),99)=99,IF(IFERROR(SEARCH("concluded to be both pbt and vPvB",S960),99)=99,IF(IFERROR(SEARCH("concluded to be both pbt and vPvB",K960),99)=99,0,Scoring!$E$5),Scoring!$E$5),Scoring!$E$5),Scoring!$E$5),Scoring!$E$5),Scoring!$E$4),Scoring!$E$6),Scoring!$E$4)</f>
        <v>0</v>
      </c>
      <c r="X960" s="78">
        <f>IF(IFERROR(SEARCH("H410",N960),99)=99,IF(IFERROR(SEARCH("H410",O960),99)=99,IF(IFERROR(SEARCH("H410",Q960),99)=99,IF(IFERROR(SEARCH("H410",M960),99)=99,IF(IFERROR(SEARCH("H410",R960),99)=99,IF(IFERROR(SEARCH("H411",N960),99)=99,IF(IFERROR(SEARCH("H411",O960),99)=99,IF(IFERROR(SEARCH("H411",Q960),99)=99,IF(IFERROR(SEARCH("H411",M960),99)=99,IF(IFERROR(SEARCH("H411",R960),99)=99,IF(IFERROR(SEARCH("H413",N960),99)=99,IF(IFERROR(SEARCH("H413",O960),99)=99,IF(IFERROR(SEARCH("H413",Q960),99)=99,IF(IFERROR(SEARCH("H413",M960),99)=99,IF(IFERROR(SEARCH("H413",R960),99)=99,IF(IFERROR(SEARCH("H412",N960),99)=99,IF(IFERROR(SEARCH("H412",O960),99)=99,IF(IFERROR(SEARCH("H412",Q960),99)=99,IF(IFERROR(SEARCH("H412",M960),99)=99,IF(IFERROR(SEARCH("H412",R960),99)=99,0,Scoring!$E$2),Scoring!$E$2),Scoring!$E$2),Scoring!$E$2),Scoring!$E$2),Scoring!$E$2),Scoring!$E$2),Scoring!$E$2),Scoring!$E$2),Scoring!$E$2),Scoring!$E$2),Scoring!$E$2),Scoring!$E$2),Scoring!$E$2),Scoring!$E$2),Scoring!$E$2),Scoring!$E$2),Scoring!$E$2),Scoring!$E$2),Scoring!$E$2)</f>
        <v>0</v>
      </c>
      <c r="Y960" s="78">
        <f>IF(IFERROR(SEARCH("CMR",K960),99)=99,IF(IFERROR(SEARCH("Suspected CMR",S960),99)=99,IF(IFERROR(SEARCH("CMR",S960),99)=99,0,Scoring!$E$8),Scoring!$E$9),Scoring!$E$8)</f>
        <v>0</v>
      </c>
      <c r="Z960" s="78">
        <f>IF(IFERROR(SEARCH("H350",N960),99)=99,IF(IFERROR(SEARCH("H350",O960),99)=99,IF(IFERROR(SEARCH("H350",Q960),99)=99,IF(IFERROR(SEARCH("H350",M960),99)=99,IF(IFERROR(SEARCH("H350",R960),99)=99,IF(IFERROR(SEARCH("H351",N960),99)=99,IF(IFERROR(SEARCH("H351",O960),99)=99,IF(IFERROR(SEARCH("H351",Q960),99)=99,IF(IFERROR(SEARCH("H351",M960),99)=99,IF(IFERROR(SEARCH("H351",R960),99)=99,IF(IFERROR(SEARCH("carcinogenic",P960),99)=99,IF(IFERROR(SEARCH("suspected carcinogenic",S960),99)=99,0,Scoring!$E$12),Scoring!$E$11),Scoring!$E$10),Scoring!$E$10),Scoring!$E$10),Scoring!$E$10),Scoring!$E$10),Scoring!$E$10),Scoring!$E$10),Scoring!$E$10),Scoring!$E$10),Scoring!$E$10)</f>
        <v>0.7</v>
      </c>
      <c r="AA960" s="78">
        <f>IF(IFERROR(SEARCH("H340",N960),99)=99,IF(IFERROR(SEARCH("H340",O960),99)=99,IF(IFERROR(SEARCH("H340",Q960),99)=99,IF(IFERROR(SEARCH("H340",M960),99)=99,IF(IFERROR(SEARCH("H340",R960),99)=99,IF(IFERROR(SEARCH("H341",N960),99)=99,IF(IFERROR(SEARCH("H341",O960),99)=99,IF(IFERROR(SEARCH("H341",Q960),99)=99,IF(IFERROR(SEARCH("H341",M960),99)=99,IF(IFERROR(SEARCH("H341",R960),99)=99,IF(IFERROR(SEARCH("mutagenic",P960),99)=99,IF(IFERROR(SEARCH("suspected mutagenic",S960),99)=99,0,Scoring!$E$15),Scoring!$E$14),Scoring!$E$13),Scoring!$E$13),Scoring!$E$13),Scoring!$E$13),Scoring!$E$13),Scoring!$E$13),Scoring!$E$13),Scoring!$E$13),Scoring!$E$13),Scoring!$E$13)</f>
        <v>0</v>
      </c>
      <c r="AB960" s="78">
        <f>IF(IFERROR(SEARCH("H360",N960),99)=99,IF(IFERROR(SEARCH("H360",O960),99)=99,IF(IFERROR(SEARCH("H360",Q960),99)=99,IF(IFERROR(SEARCH("H360",M960),99)=99,IF(IFERROR(SEARCH("H360",R960),99)=99,IF(IFERROR(SEARCH("H361",N960),99)=99,IF(IFERROR(SEARCH("H361",O960),99)=99,IF(IFERROR(SEARCH("H361",Q960),99)=99,IF(IFERROR(SEARCH("H361",M960),99)=99,IF(IFERROR(SEARCH("H361",R960),99)=99,IF(IFERROR(SEARCH("reproduction",P960),99)=99,IF(IFERROR(SEARCH("suspected reprotoxic",S960),99)=99,IF(IFERROR(SEARCH("reprotoxic",S960),99)=99,IF(IFERROR(SEARCH("reprotoxic",K960),99)=99,0,Scoring!$E$18),Scoring!$E$18),Scoring!$E$19),Scoring!$E$17),Scoring!$E$16),Scoring!$E$16),Scoring!$E$16),Scoring!$E$16),Scoring!$E$16),Scoring!$E$16),Scoring!$E$16),Scoring!$E$16),Scoring!$E$16),Scoring!$E$16)</f>
        <v>0</v>
      </c>
      <c r="AC960" s="78">
        <f>IF(IFERROR(SEARCH("57f",L960),99)=99,IF(IFERROR(SEARCH("57(f)",P960),99)=99,0,Scoring!$E$20),Scoring!$E$20)</f>
        <v>0</v>
      </c>
      <c r="AD960" s="78">
        <f>IF(IFERROR(SEARCH("CAT1",T960),99)=99,IF(IFERROR(SEARCH("CAT2",T960),99)=99,IF(IFERROR(SEARCH("CAT3",T960),99)=99,IF(IFERROR(SEARCH("concluded to be endocrine",K960),99)=99,IF(IFERROR(SEARCH("categorised as endocrine",K960),99)=99,IF(IFERROR(SEARCH("endocrine disrupting",P960),99)=99,IF(IFERROR(SEARCH("endocrine disrupting",K960),99)=99,IF(IFERROR(SEARCH("suspected endocrine",S960),99)=99,IF(IFERROR(SEARCH("potential endocrine",S960),99)=99,0,Scoring!$E$25),Scoring!$E$25),Scoring!$E$24),Scoring!$E$24),Scoring!$E$24),Scoring!$E$24),Scoring!$E$23),Scoring!$E$22),Scoring!$E$21)</f>
        <v>0</v>
      </c>
      <c r="AE960" s="78">
        <f>IF(IFERROR(SEARCH("suspected sensitiser",S960),99)=99,IF(IFERROR(SEARCH("sensitiser",S960),99)=99,IF(IFERROR(SEARCH("other hazard based concern",S960),99)=99,0,Scoring!$E$28),Scoring!$E$26),Scoring!$E$27)</f>
        <v>0.4</v>
      </c>
      <c r="AF960" s="78">
        <f>IF(IFERROR(M960,1)=1,IF(IFERROR(N960,1)=1,IF(IFERROR(O960,1)=1,IF(IFERROR(Q960,1)=1,IF(IFERROR(R960,1)=1,IF(IFERROR(T960,1)=1,IF(IFERROR(K960,1)=1,IF(IFERROR(P960,1)=1,IF(IFERROR(S960,1)=1,Scoring!$E$29,0),0),0),0),0),0),0),0),0)</f>
        <v>0</v>
      </c>
      <c r="AG960" s="78">
        <f t="shared" si="69"/>
        <v>1.1000000000000001</v>
      </c>
      <c r="AI960" s="93"/>
      <c r="AJ960" s="94"/>
      <c r="AK960" s="76"/>
      <c r="AL960" s="75"/>
      <c r="AN960" s="79"/>
      <c r="AO960" s="79"/>
      <c r="AP960" s="79"/>
      <c r="AQ960" s="79"/>
      <c r="AR960" s="79"/>
      <c r="AS960" s="78"/>
      <c r="AU960" s="79">
        <f>IF(IFERROR(F960,99)=99,IF(IFERROR(G960,99)=99,IF(IFERROR(H960,99)=99,IF(IFERROR(I960,99)=99,IF(IFERROR(E960,99)=99,IF(IFERROR(J960,99)=99,0,Scoring!$B$7),Scoring!$B$3),Scoring!$B$2),Scoring!$B$6),Scoring!$B$5),Scoring!$B$4)</f>
        <v>0.5</v>
      </c>
      <c r="AV960" s="78">
        <f t="shared" si="70"/>
        <v>0.55000000000000004</v>
      </c>
      <c r="AW960" s="78"/>
      <c r="AX960" s="66"/>
      <c r="AY960" s="78"/>
      <c r="AZ960" s="76"/>
      <c r="BA960" s="76"/>
      <c r="BB960" s="76"/>
    </row>
    <row r="961" spans="1:54" x14ac:dyDescent="0.25">
      <c r="A961" s="86" t="s">
        <v>30</v>
      </c>
      <c r="B961" s="87" t="s">
        <v>30</v>
      </c>
      <c r="C961" s="87" t="s">
        <v>5786</v>
      </c>
      <c r="D961" s="86" t="s">
        <v>30</v>
      </c>
      <c r="E961" s="76" t="e">
        <f>IF(C961="-",IF(A961="-",VLOOKUP(D961,'sin-list 180320_update'!$C$2:$C$835,1,FALSE),VLOOKUP(A961,'sin-list 180320_update'!$A$2:$A$835,1,FALSE)),VLOOKUP(C961,'sin-list 180320_update'!$B$2:$B$835,1,FALSE))</f>
        <v>#N/A</v>
      </c>
      <c r="F961" s="76" t="e">
        <f>IF($C961="-",IF($A961="-",VLOOKUP($D961,'REACH Bilaga XVII_update'!$A$5:$A$131,1,FALSE),VLOOKUP($A961,'REACH Bilaga XVII_update'!$C$5:$C$131,1,FALSE)),VLOOKUP($C961,'REACH Bilaga XVII_update'!$B$5:$B$131,1,FALSE))</f>
        <v>#N/A</v>
      </c>
      <c r="G961" s="76" t="e">
        <f>IF($C961="-",IF($A961="-",VLOOKUP($D961,' REACH Bilaga 59_update'!$A$5:$A$210,1,FALSE),VLOOKUP($A961,' REACH Bilaga 59_update'!$D$5:$D$210,1,FALSE)),VLOOKUP($C961,' REACH Bilaga 59_update'!$C$5:$C$210,1,FALSE))</f>
        <v>#N/A</v>
      </c>
      <c r="H961" s="76" t="e">
        <f>IF($C961="-",IF($A961="-",VLOOKUP($D961,'REACH Bilaga XIV_update'!$A$5:$A$110,1,FALSE),VLOOKUP($A961,'REACH Bilaga XIV_update'!$D$5:$D$110,1,FALSE)),VLOOKUP($C961,'REACH Bilaga XIV_update'!$C$5:$C$110,1,FALSE))</f>
        <v>#N/A</v>
      </c>
      <c r="I961" s="76" t="str">
        <f>IF($C961="-",IF($A961="-",VLOOKUP($D961,CoRAP_update!$A$5:$A$376,1,FALSE),VLOOKUP($A961,CoRAP_update!$D$5:$D$376,1,FALSE)),VLOOKUP($C961,CoRAP_update!$C$5:$C$376,1,FALSE))</f>
        <v>905-562-9</v>
      </c>
      <c r="J961" s="76" t="e">
        <f>IF($C961="-",IF($A961="-",VLOOKUP($D961,EDC_update!$C$2:$C$450,1,FALSE),VLOOKUP($A961,EDC_update!$B$2:$B$450,1,FALSE)),VLOOKUP($C961,EDC_update!$L$2:$L$450,1,FALSE))</f>
        <v>#N/A</v>
      </c>
      <c r="K961" s="76" t="e">
        <f>IF($C961="-",IF($A961="-",IF(VLOOKUP($D961,'sin-list 180320_update'!$C$2:$S$835,3,FALSE)="",NA(),VLOOKUP($D961,'sin-list 180320_update'!$C$2:$S$835,3,FALSE)),IF(VLOOKUP($A961,'sin-list 180320_update'!$A$2:$S$835,5,FALSE)="",NA(),VLOOKUP($A961,'sin-list 180320_update'!$A$2:$S$835,5,FALSE))),IF(VLOOKUP($C961,'sin-list 180320_update'!$B$2:$S$835,4,FALSE)="",NA(),VLOOKUP($C961,'sin-list 180320_update'!$B$2:$S$835,4,FALSE)))</f>
        <v>#N/A</v>
      </c>
      <c r="L961" s="76" t="e">
        <f>IF($C961="-",IF($A961="-",VLOOKUP($D961,'sin-list 180320_update'!$C$2:$S$835,6,FALSE),VLOOKUP($A961,'sin-list 180320_update'!$A$2:$S$835,8,FALSE)),VLOOKUP($C961,'sin-list 180320_update'!$B$2:$S$835,7,FALSE))</f>
        <v>#N/A</v>
      </c>
      <c r="M961" s="76" t="e">
        <f>IF($C961="-",IF($A961="-",IF(VLOOKUP($D961,'sin-list 180320_update'!$C$2:$S$835,8,FALSE)="",NA(),VLOOKUP($D961,'sin-list 180320_update'!$C$2:$S$835,8,FALSE)),IF(VLOOKUP($A961,'sin-list 180320_update'!$A$2:$S$835,10,FALSE)="",NA(),VLOOKUP($A961,'sin-list 180320_update'!$A$2:$S$835,10,FALSE))),IF(VLOOKUP($C961,'sin-list 180320_update'!$B$2:$S$835,9,FALSE)="",NA(),VLOOKUP($C961,'sin-list 180320_update'!$B$2:$S$835,9,FALSE)))</f>
        <v>#N/A</v>
      </c>
      <c r="N961" s="76" t="e">
        <f>IF($C961="-",IF($A961="-",IF(VLOOKUP($D961,'REACH Bilaga XVII_update'!$A$5:$E$131,4,FALSE)="",NA(),VLOOKUP($D961,'REACH Bilaga XVII_update'!$A$5:$E$131,4,FALSE)),IF(VLOOKUP($A961,'REACH Bilaga XVII_update'!$C$5:$D$131,2,FALSE)="",NA(),VLOOKUP($A961,'REACH Bilaga XVII_update'!$C$5:$D$131,2,FALSE))),IF(VLOOKUP($C961,'REACH Bilaga XVII_update'!$B$5:$D$131,3,FALSE)="",NA(),VLOOKUP($C961,'REACH Bilaga XVII_update'!$B$5:$D$131,3,FALSE)))</f>
        <v>#N/A</v>
      </c>
      <c r="O961" s="76" t="e">
        <f>IF($C961="-",IF($A961="-",IF(VLOOKUP($D961,' REACH Bilaga 59_update'!$A$5:$E$210,5,FALSE)="",NA(),VLOOKUP($D961,' REACH Bilaga 59_update'!$A$5:$E$210,5,FALSE)),IF(VLOOKUP($A961,' REACH Bilaga 59_update'!$D$5:$E$210,2,FALSE)="",NA(),VLOOKUP($A961,' REACH Bilaga 59_update'!$D$5:$E$210,2,FALSE))),IF(VLOOKUP($C961,' REACH Bilaga 59_update'!$C$5:$E$210,3,FALSE)="",NA(),VLOOKUP($C961,' REACH Bilaga 59_update'!$C$5:$E$210,3,FALSE)))</f>
        <v>#N/A</v>
      </c>
      <c r="P961" s="76" t="e">
        <f>IF(C961="-",IF(A961="-",IFERROR(VLOOKUP($D961,' REACH Bilaga 59_update'!$A$5:$F$210,MATCH(Sammanfattning!P$1,' REACH Bilaga 59_update'!$A$4:$F$4,0),FALSE),VLOOKUP($D961,'REACH Bilaga XIV_update'!$A$4:$H$110,MATCH(Sammanfattning!P$1,'REACH Bilaga XIV_update'!$A$4:$H$4,0),FALSE)),IFERROR(VLOOKUP($A961,' REACH Bilaga 59_update'!$D$5:$F$210,MATCH(Sammanfattning!P$1,' REACH Bilaga 59_update'!$D$4:$F$4,0),FALSE),VLOOKUP($A961,'REACH Bilaga XIV_update'!$D$4:$H$110,MATCH(Sammanfattning!P$1,'REACH Bilaga XIV_update'!$D$4:$H$4,0),FALSE))),IFERROR(VLOOKUP($C961,' REACH Bilaga 59_update'!$C$5:$F$210,MATCH(Sammanfattning!P$1,' REACH Bilaga 59_update'!$C$4:$F$4,0),FALSE),VLOOKUP($C961,'REACH Bilaga XIV_update'!$C$4:$H$110,MATCH(Sammanfattning!P$1,'REACH Bilaga XIV_update'!$C$4:$H$4,0),FALSE)))</f>
        <v>#N/A</v>
      </c>
      <c r="Q961" s="76" t="e">
        <f>IF($C961="-",IF($A961="-",IF(VLOOKUP($D961,'REACH Bilaga XIV_update'!$A$5:$I$110,9,FALSE)="",NA(),VLOOKUP($D961,'REACH Bilaga XIV_update'!$A$5:$I$110,9,FALSE)),IF(VLOOKUP($A961,'REACH Bilaga XIV_update'!$D$5:$I$110,6,FALSE)="",NA(),VLOOKUP($A961,'REACH Bilaga XIV_update'!$D$5:$I$110,6,FALSE))),IF(VLOOKUP($C961,'REACH Bilaga XIV_update'!$C$5:$I$110,7,FALSE)="",NA(),VLOOKUP($C961,'REACH Bilaga XIV_update'!$C$5:$I$110,7,FALSE)))</f>
        <v>#N/A</v>
      </c>
      <c r="R961" s="76" t="e">
        <f>IF($C961="-",IF($A961="-",IF(VLOOKUP($D961,CoRAP_update!$A$5:$O$376,15,FALSE)="",NA(),VLOOKUP($D961,CoRAP_update!$A$5:$O$376,15,FALSE)),IF(VLOOKUP($A961,CoRAP_update!$D$5:$O$376,12,FALSE)="",NA(),VLOOKUP($A961,CoRAP_update!$D$5:$O$376,12,FALSE))),IF(VLOOKUP($C961,CoRAP_update!$C$5:$O$376,13,FALSE)="",NA(),VLOOKUP($C961,CoRAP_update!$C$5:$O$376,13,FALSE)))</f>
        <v>#N/A</v>
      </c>
      <c r="S961" s="144" t="str">
        <f>IF($C961="-",IF($A961="-",VLOOKUP($D961,CoRAP_update!$A$5:$J$376,MATCH(Sammanfattning!S$1,CoRAP_update!$A$4:$J$4,0),FALSE),VLOOKUP($A961,CoRAP_update!$D$5:$J$376,MATCH(Sammanfattning!S$1,CoRAP_update!$D$4:$J$4,0),FALSE)),VLOOKUP($C961,CoRAP_update!$C$5:$J$376,MATCH(Sammanfattning!S$1,CoRAP_update!$C$4:$J$4,0),FALSE))</f>
        <v>Suspected Reprotoxic#Suspected Sensitiser#Other hazard based concern#Consumer use#Exposure of sensitive populations#High (aggregated) tonnage#High RCR#Wide dispersive use</v>
      </c>
      <c r="T961" s="76" t="e">
        <f>IF($A961="-",VLOOKUP($D961,EDC_update!$C$2:$F$450,4,FALSE),VLOOKUP($A961,EDC_update!$B$2:$F$450,5,FALSE))</f>
        <v>#N/A</v>
      </c>
      <c r="V961" s="78">
        <f>IF(IFERROR(SEARCH("PBT",P961),99)=99,IF(IFERROR(SEARCH("suspected PBT",S961),99)=99,IF(IFERROR(SEARCH("concluded to be PBT",K961),99)=99,IF(IFERROR(SEARCH("PBT",S961),99)=99,IF(IFERROR(SEARCH("PBT cand",L961),99)=99,IF(IFERROR(SEARCH("PBT",L961),99)=99,IF(IFERROR(SEARCH("persistent, bioackumulative and toxic properties",K961),99)=99,0,Scoring!$E$3),Scoring!$E$3),Scoring!$E$7),Scoring!$E$3),Scoring!$E$5),Scoring!$E$6),Scoring!$E$3)</f>
        <v>0</v>
      </c>
      <c r="W961" s="78">
        <f>IF(IFERROR(SEARCH("vPvB",P961),99)=99,IF(IFERROR(SEARCH("suspected pbt/vPvB",S961),99)=99,IF(IFERROR(SEARCH("vPvB",S961),99)=99,IF(IFERROR(SEARCH("concluded to be a vPvB",S961),99)=99,IF(IFERROR(SEARCH("identified as vPvB",K961),99)=99,IF(IFERROR(SEARCH("concluded to be a vPvB",K961),99)=99,IF(IFERROR(SEARCH("concluded to be both pbt and vPvB",S961),99)=99,IF(IFERROR(SEARCH("concluded to be both pbt and vPvB",K961),99)=99,0,Scoring!$E$5),Scoring!$E$5),Scoring!$E$5),Scoring!$E$5),Scoring!$E$5),Scoring!$E$4),Scoring!$E$6),Scoring!$E$4)</f>
        <v>0</v>
      </c>
      <c r="X961" s="78">
        <f>IF(IFERROR(SEARCH("H410",N961),99)=99,IF(IFERROR(SEARCH("H410",O961),99)=99,IF(IFERROR(SEARCH("H410",Q961),99)=99,IF(IFERROR(SEARCH("H410",M961),99)=99,IF(IFERROR(SEARCH("H410",R961),99)=99,IF(IFERROR(SEARCH("H411",N961),99)=99,IF(IFERROR(SEARCH("H411",O961),99)=99,IF(IFERROR(SEARCH("H411",Q961),99)=99,IF(IFERROR(SEARCH("H411",M961),99)=99,IF(IFERROR(SEARCH("H411",R961),99)=99,IF(IFERROR(SEARCH("H413",N961),99)=99,IF(IFERROR(SEARCH("H413",O961),99)=99,IF(IFERROR(SEARCH("H413",Q961),99)=99,IF(IFERROR(SEARCH("H413",M961),99)=99,IF(IFERROR(SEARCH("H413",R961),99)=99,IF(IFERROR(SEARCH("H412",N961),99)=99,IF(IFERROR(SEARCH("H412",O961),99)=99,IF(IFERROR(SEARCH("H412",Q961),99)=99,IF(IFERROR(SEARCH("H412",M961),99)=99,IF(IFERROR(SEARCH("H412",R961),99)=99,0,Scoring!$E$2),Scoring!$E$2),Scoring!$E$2),Scoring!$E$2),Scoring!$E$2),Scoring!$E$2),Scoring!$E$2),Scoring!$E$2),Scoring!$E$2),Scoring!$E$2),Scoring!$E$2),Scoring!$E$2),Scoring!$E$2),Scoring!$E$2),Scoring!$E$2),Scoring!$E$2),Scoring!$E$2),Scoring!$E$2),Scoring!$E$2),Scoring!$E$2)</f>
        <v>0</v>
      </c>
      <c r="Y961" s="78">
        <f>IF(IFERROR(SEARCH("CMR",K961),99)=99,IF(IFERROR(SEARCH("Suspected CMR",S961),99)=99,IF(IFERROR(SEARCH("CMR",S961),99)=99,0,Scoring!$E$8),Scoring!$E$9),Scoring!$E$8)</f>
        <v>0</v>
      </c>
      <c r="Z961" s="78">
        <f>IF(IFERROR(SEARCH("H350",N961),99)=99,IF(IFERROR(SEARCH("H350",O961),99)=99,IF(IFERROR(SEARCH("H350",Q961),99)=99,IF(IFERROR(SEARCH("H350",M961),99)=99,IF(IFERROR(SEARCH("H350",R961),99)=99,IF(IFERROR(SEARCH("H351",N961),99)=99,IF(IFERROR(SEARCH("H351",O961),99)=99,IF(IFERROR(SEARCH("H351",Q961),99)=99,IF(IFERROR(SEARCH("H351",M961),99)=99,IF(IFERROR(SEARCH("H351",R961),99)=99,IF(IFERROR(SEARCH("carcinogenic",P961),99)=99,IF(IFERROR(SEARCH("suspected carcinogenic",S961),99)=99,0,Scoring!$E$12),Scoring!$E$11),Scoring!$E$10),Scoring!$E$10),Scoring!$E$10),Scoring!$E$10),Scoring!$E$10),Scoring!$E$10),Scoring!$E$10),Scoring!$E$10),Scoring!$E$10),Scoring!$E$10)</f>
        <v>0</v>
      </c>
      <c r="AA961" s="78">
        <f>IF(IFERROR(SEARCH("H340",N961),99)=99,IF(IFERROR(SEARCH("H340",O961),99)=99,IF(IFERROR(SEARCH("H340",Q961),99)=99,IF(IFERROR(SEARCH("H340",M961),99)=99,IF(IFERROR(SEARCH("H340",R961),99)=99,IF(IFERROR(SEARCH("H341",N961),99)=99,IF(IFERROR(SEARCH("H341",O961),99)=99,IF(IFERROR(SEARCH("H341",Q961),99)=99,IF(IFERROR(SEARCH("H341",M961),99)=99,IF(IFERROR(SEARCH("H341",R961),99)=99,IF(IFERROR(SEARCH("mutagenic",P961),99)=99,IF(IFERROR(SEARCH("suspected mutagenic",S961),99)=99,0,Scoring!$E$15),Scoring!$E$14),Scoring!$E$13),Scoring!$E$13),Scoring!$E$13),Scoring!$E$13),Scoring!$E$13),Scoring!$E$13),Scoring!$E$13),Scoring!$E$13),Scoring!$E$13),Scoring!$E$13)</f>
        <v>0</v>
      </c>
      <c r="AB961" s="78">
        <f>IF(IFERROR(SEARCH("H360",N961),99)=99,IF(IFERROR(SEARCH("H360",O961),99)=99,IF(IFERROR(SEARCH("H360",Q961),99)=99,IF(IFERROR(SEARCH("H360",M961),99)=99,IF(IFERROR(SEARCH("H360",R961),99)=99,IF(IFERROR(SEARCH("H361",N961),99)=99,IF(IFERROR(SEARCH("H361",O961),99)=99,IF(IFERROR(SEARCH("H361",Q961),99)=99,IF(IFERROR(SEARCH("H361",M961),99)=99,IF(IFERROR(SEARCH("H361",R961),99)=99,IF(IFERROR(SEARCH("reproduction",P961),99)=99,IF(IFERROR(SEARCH("suspected reprotoxic",S961),99)=99,IF(IFERROR(SEARCH("reprotoxic",S961),99)=99,IF(IFERROR(SEARCH("reprotoxic",K961),99)=99,0,Scoring!$E$18),Scoring!$E$18),Scoring!$E$19),Scoring!$E$17),Scoring!$E$16),Scoring!$E$16),Scoring!$E$16),Scoring!$E$16),Scoring!$E$16),Scoring!$E$16),Scoring!$E$16),Scoring!$E$16),Scoring!$E$16),Scoring!$E$16)</f>
        <v>0.7</v>
      </c>
      <c r="AC961" s="78">
        <f>IF(IFERROR(SEARCH("57f",L961),99)=99,IF(IFERROR(SEARCH("57(f)",P961),99)=99,0,Scoring!$E$20),Scoring!$E$20)</f>
        <v>0</v>
      </c>
      <c r="AD961" s="78">
        <f>IF(IFERROR(SEARCH("CAT1",T961),99)=99,IF(IFERROR(SEARCH("CAT2",T961),99)=99,IF(IFERROR(SEARCH("CAT3",T961),99)=99,IF(IFERROR(SEARCH("concluded to be endocrine",K961),99)=99,IF(IFERROR(SEARCH("categorised as endocrine",K961),99)=99,IF(IFERROR(SEARCH("endocrine disrupting",P961),99)=99,IF(IFERROR(SEARCH("endocrine disrupting",K961),99)=99,IF(IFERROR(SEARCH("suspected endocrine",S961),99)=99,IF(IFERROR(SEARCH("potential endocrine",S961),99)=99,0,Scoring!$E$25),Scoring!$E$25),Scoring!$E$24),Scoring!$E$24),Scoring!$E$24),Scoring!$E$24),Scoring!$E$23),Scoring!$E$22),Scoring!$E$21)</f>
        <v>0</v>
      </c>
      <c r="AE961" s="78">
        <f>IF(IFERROR(SEARCH("suspected sensitiser",S961),99)=99,IF(IFERROR(SEARCH("sensitiser",S961),99)=99,IF(IFERROR(SEARCH("other hazard based concern",S961),99)=99,0,Scoring!$E$28),Scoring!$E$26),Scoring!$E$27)</f>
        <v>0.4</v>
      </c>
      <c r="AF961" s="78">
        <f>IF(IFERROR(M961,1)=1,IF(IFERROR(N961,1)=1,IF(IFERROR(O961,1)=1,IF(IFERROR(Q961,1)=1,IF(IFERROR(R961,1)=1,IF(IFERROR(T961,1)=1,IF(IFERROR(K961,1)=1,IF(IFERROR(P961,1)=1,IF(IFERROR(S961,1)=1,Scoring!$E$29,0),0),0),0),0),0),0),0),0)</f>
        <v>0</v>
      </c>
      <c r="AG961" s="78">
        <f t="shared" si="69"/>
        <v>1.1000000000000001</v>
      </c>
      <c r="AI961" s="93"/>
      <c r="AJ961" s="94"/>
      <c r="AK961" s="76"/>
      <c r="AL961" s="75"/>
      <c r="AN961" s="79"/>
      <c r="AO961" s="79"/>
      <c r="AP961" s="79"/>
      <c r="AQ961" s="79"/>
      <c r="AR961" s="79"/>
      <c r="AS961" s="78"/>
      <c r="AU961" s="79">
        <f>IF(IFERROR(F961,99)=99,IF(IFERROR(G961,99)=99,IF(IFERROR(H961,99)=99,IF(IFERROR(I961,99)=99,IF(IFERROR(E961,99)=99,IF(IFERROR(J961,99)=99,0,Scoring!$B$7),Scoring!$B$3),Scoring!$B$2),Scoring!$B$6),Scoring!$B$5),Scoring!$B$4)</f>
        <v>0.5</v>
      </c>
      <c r="AV961" s="78">
        <f t="shared" si="70"/>
        <v>0.55000000000000004</v>
      </c>
      <c r="AW961" s="78"/>
      <c r="AX961" s="66"/>
      <c r="AY961" s="78"/>
      <c r="AZ961" s="76"/>
      <c r="BB961" s="76"/>
    </row>
    <row r="962" spans="1:54" x14ac:dyDescent="0.25">
      <c r="A962" s="86" t="s">
        <v>30</v>
      </c>
      <c r="B962" s="87" t="s">
        <v>30</v>
      </c>
      <c r="C962" s="87" t="s">
        <v>5790</v>
      </c>
      <c r="D962" s="86" t="s">
        <v>30</v>
      </c>
      <c r="E962" s="76" t="e">
        <f>IF(C962="-",IF(A962="-",VLOOKUP(D962,'sin-list 180320_update'!$C$2:$C$835,1,FALSE),VLOOKUP(A962,'sin-list 180320_update'!$A$2:$A$835,1,FALSE)),VLOOKUP(C962,'sin-list 180320_update'!$B$2:$B$835,1,FALSE))</f>
        <v>#N/A</v>
      </c>
      <c r="F962" s="76" t="e">
        <f>IF($C962="-",IF($A962="-",VLOOKUP($D962,'REACH Bilaga XVII_update'!$A$5:$A$131,1,FALSE),VLOOKUP($A962,'REACH Bilaga XVII_update'!$C$5:$C$131,1,FALSE)),VLOOKUP($C962,'REACH Bilaga XVII_update'!$B$5:$B$131,1,FALSE))</f>
        <v>#N/A</v>
      </c>
      <c r="G962" s="76" t="e">
        <f>IF($C962="-",IF($A962="-",VLOOKUP($D962,' REACH Bilaga 59_update'!$A$5:$A$210,1,FALSE),VLOOKUP($A962,' REACH Bilaga 59_update'!$D$5:$D$210,1,FALSE)),VLOOKUP($C962,' REACH Bilaga 59_update'!$C$5:$C$210,1,FALSE))</f>
        <v>#N/A</v>
      </c>
      <c r="H962" s="76" t="e">
        <f>IF($C962="-",IF($A962="-",VLOOKUP($D962,'REACH Bilaga XIV_update'!$A$5:$A$110,1,FALSE),VLOOKUP($A962,'REACH Bilaga XIV_update'!$D$5:$D$110,1,FALSE)),VLOOKUP($C962,'REACH Bilaga XIV_update'!$C$5:$C$110,1,FALSE))</f>
        <v>#N/A</v>
      </c>
      <c r="I962" s="76" t="str">
        <f>IF($C962="-",IF($A962="-",VLOOKUP($D962,CoRAP_update!$A$5:$A$376,1,FALSE),VLOOKUP($A962,CoRAP_update!$D$5:$D$376,1,FALSE)),VLOOKUP($C962,CoRAP_update!$C$5:$C$376,1,FALSE))</f>
        <v>905-588-0</v>
      </c>
      <c r="J962" s="76" t="e">
        <f>IF($C962="-",IF($A962="-",VLOOKUP($D962,EDC_update!$C$2:$C$450,1,FALSE),VLOOKUP($A962,EDC_update!$B$2:$B$450,1,FALSE)),VLOOKUP($C962,EDC_update!$L$2:$L$450,1,FALSE))</f>
        <v>#N/A</v>
      </c>
      <c r="K962" s="76" t="e">
        <f>IF($C962="-",IF($A962="-",IF(VLOOKUP($D962,'sin-list 180320_update'!$C$2:$S$835,3,FALSE)="",NA(),VLOOKUP($D962,'sin-list 180320_update'!$C$2:$S$835,3,FALSE)),IF(VLOOKUP($A962,'sin-list 180320_update'!$A$2:$S$835,5,FALSE)="",NA(),VLOOKUP($A962,'sin-list 180320_update'!$A$2:$S$835,5,FALSE))),IF(VLOOKUP($C962,'sin-list 180320_update'!$B$2:$S$835,4,FALSE)="",NA(),VLOOKUP($C962,'sin-list 180320_update'!$B$2:$S$835,4,FALSE)))</f>
        <v>#N/A</v>
      </c>
      <c r="L962" s="76" t="e">
        <f>IF($C962="-",IF($A962="-",VLOOKUP($D962,'sin-list 180320_update'!$C$2:$S$835,6,FALSE),VLOOKUP($A962,'sin-list 180320_update'!$A$2:$S$835,8,FALSE)),VLOOKUP($C962,'sin-list 180320_update'!$B$2:$S$835,7,FALSE))</f>
        <v>#N/A</v>
      </c>
      <c r="M962" s="76" t="e">
        <f>IF($C962="-",IF($A962="-",IF(VLOOKUP($D962,'sin-list 180320_update'!$C$2:$S$835,8,FALSE)="",NA(),VLOOKUP($D962,'sin-list 180320_update'!$C$2:$S$835,8,FALSE)),IF(VLOOKUP($A962,'sin-list 180320_update'!$A$2:$S$835,10,FALSE)="",NA(),VLOOKUP($A962,'sin-list 180320_update'!$A$2:$S$835,10,FALSE))),IF(VLOOKUP($C962,'sin-list 180320_update'!$B$2:$S$835,9,FALSE)="",NA(),VLOOKUP($C962,'sin-list 180320_update'!$B$2:$S$835,9,FALSE)))</f>
        <v>#N/A</v>
      </c>
      <c r="N962" s="76" t="e">
        <f>IF($C962="-",IF($A962="-",IF(VLOOKUP($D962,'REACH Bilaga XVII_update'!$A$5:$E$131,4,FALSE)="",NA(),VLOOKUP($D962,'REACH Bilaga XVII_update'!$A$5:$E$131,4,FALSE)),IF(VLOOKUP($A962,'REACH Bilaga XVII_update'!$C$5:$D$131,2,FALSE)="",NA(),VLOOKUP($A962,'REACH Bilaga XVII_update'!$C$5:$D$131,2,FALSE))),IF(VLOOKUP($C962,'REACH Bilaga XVII_update'!$B$5:$D$131,3,FALSE)="",NA(),VLOOKUP($C962,'REACH Bilaga XVII_update'!$B$5:$D$131,3,FALSE)))</f>
        <v>#N/A</v>
      </c>
      <c r="O962" s="76" t="e">
        <f>IF($C962="-",IF($A962="-",IF(VLOOKUP($D962,' REACH Bilaga 59_update'!$A$5:$E$210,5,FALSE)="",NA(),VLOOKUP($D962,' REACH Bilaga 59_update'!$A$5:$E$210,5,FALSE)),IF(VLOOKUP($A962,' REACH Bilaga 59_update'!$D$5:$E$210,2,FALSE)="",NA(),VLOOKUP($A962,' REACH Bilaga 59_update'!$D$5:$E$210,2,FALSE))),IF(VLOOKUP($C962,' REACH Bilaga 59_update'!$C$5:$E$210,3,FALSE)="",NA(),VLOOKUP($C962,' REACH Bilaga 59_update'!$C$5:$E$210,3,FALSE)))</f>
        <v>#N/A</v>
      </c>
      <c r="P962" s="76" t="e">
        <f>IF(C962="-",IF(A962="-",IFERROR(VLOOKUP($D962,' REACH Bilaga 59_update'!$A$5:$F$210,MATCH(Sammanfattning!P$1,' REACH Bilaga 59_update'!$A$4:$F$4,0),FALSE),VLOOKUP($D962,'REACH Bilaga XIV_update'!$A$4:$H$110,MATCH(Sammanfattning!P$1,'REACH Bilaga XIV_update'!$A$4:$H$4,0),FALSE)),IFERROR(VLOOKUP($A962,' REACH Bilaga 59_update'!$D$5:$F$210,MATCH(Sammanfattning!P$1,' REACH Bilaga 59_update'!$D$4:$F$4,0),FALSE),VLOOKUP($A962,'REACH Bilaga XIV_update'!$D$4:$H$110,MATCH(Sammanfattning!P$1,'REACH Bilaga XIV_update'!$D$4:$H$4,0),FALSE))),IFERROR(VLOOKUP($C962,' REACH Bilaga 59_update'!$C$5:$F$210,MATCH(Sammanfattning!P$1,' REACH Bilaga 59_update'!$C$4:$F$4,0),FALSE),VLOOKUP($C962,'REACH Bilaga XIV_update'!$C$4:$H$110,MATCH(Sammanfattning!P$1,'REACH Bilaga XIV_update'!$C$4:$H$4,0),FALSE)))</f>
        <v>#N/A</v>
      </c>
      <c r="Q962" s="76" t="e">
        <f>IF($C962="-",IF($A962="-",IF(VLOOKUP($D962,'REACH Bilaga XIV_update'!$A$5:$I$110,9,FALSE)="",NA(),VLOOKUP($D962,'REACH Bilaga XIV_update'!$A$5:$I$110,9,FALSE)),IF(VLOOKUP($A962,'REACH Bilaga XIV_update'!$D$5:$I$110,6,FALSE)="",NA(),VLOOKUP($A962,'REACH Bilaga XIV_update'!$D$5:$I$110,6,FALSE))),IF(VLOOKUP($C962,'REACH Bilaga XIV_update'!$C$5:$I$110,7,FALSE)="",NA(),VLOOKUP($C962,'REACH Bilaga XIV_update'!$C$5:$I$110,7,FALSE)))</f>
        <v>#N/A</v>
      </c>
      <c r="R962" s="76" t="e">
        <f>IF($C962="-",IF($A962="-",IF(VLOOKUP($D962,CoRAP_update!$A$5:$O$376,15,FALSE)="",NA(),VLOOKUP($D962,CoRAP_update!$A$5:$O$376,15,FALSE)),IF(VLOOKUP($A962,CoRAP_update!$D$5:$O$376,12,FALSE)="",NA(),VLOOKUP($A962,CoRAP_update!$D$5:$O$376,12,FALSE))),IF(VLOOKUP($C962,CoRAP_update!$C$5:$O$376,13,FALSE)="",NA(),VLOOKUP($C962,CoRAP_update!$C$5:$O$376,13,FALSE)))</f>
        <v>#N/A</v>
      </c>
      <c r="S962" s="144" t="str">
        <f>IF($C962="-",IF($A962="-",VLOOKUP($D962,CoRAP_update!$A$5:$J$376,MATCH(Sammanfattning!S$1,CoRAP_update!$A$4:$J$4,0),FALSE),VLOOKUP($A962,CoRAP_update!$D$5:$J$376,MATCH(Sammanfattning!S$1,CoRAP_update!$D$4:$J$4,0),FALSE)),VLOOKUP($C962,CoRAP_update!$C$5:$J$376,MATCH(Sammanfattning!S$1,CoRAP_update!$C$4:$J$4,0),FALSE))</f>
        <v>Suspected Reprotoxic#Suspected Sensitiser#Other hazard based concern#Consumer use#Exposure of sensitive populations#High (aggregated) tonnage#High RCR#Wide dispersive use</v>
      </c>
      <c r="T962" s="76" t="e">
        <f>IF($A962="-",VLOOKUP($D962,EDC_update!$C$2:$F$450,4,FALSE),VLOOKUP($A962,EDC_update!$B$2:$F$450,5,FALSE))</f>
        <v>#N/A</v>
      </c>
      <c r="V962" s="78">
        <f>IF(IFERROR(SEARCH("PBT",P962),99)=99,IF(IFERROR(SEARCH("suspected PBT",S962),99)=99,IF(IFERROR(SEARCH("concluded to be PBT",K962),99)=99,IF(IFERROR(SEARCH("PBT",S962),99)=99,IF(IFERROR(SEARCH("PBT cand",L962),99)=99,IF(IFERROR(SEARCH("PBT",L962),99)=99,IF(IFERROR(SEARCH("persistent, bioackumulative and toxic properties",K962),99)=99,0,Scoring!$E$3),Scoring!$E$3),Scoring!$E$7),Scoring!$E$3),Scoring!$E$5),Scoring!$E$6),Scoring!$E$3)</f>
        <v>0</v>
      </c>
      <c r="W962" s="78">
        <f>IF(IFERROR(SEARCH("vPvB",P962),99)=99,IF(IFERROR(SEARCH("suspected pbt/vPvB",S962),99)=99,IF(IFERROR(SEARCH("vPvB",S962),99)=99,IF(IFERROR(SEARCH("concluded to be a vPvB",S962),99)=99,IF(IFERROR(SEARCH("identified as vPvB",K962),99)=99,IF(IFERROR(SEARCH("concluded to be a vPvB",K962),99)=99,IF(IFERROR(SEARCH("concluded to be both pbt and vPvB",S962),99)=99,IF(IFERROR(SEARCH("concluded to be both pbt and vPvB",K962),99)=99,0,Scoring!$E$5),Scoring!$E$5),Scoring!$E$5),Scoring!$E$5),Scoring!$E$5),Scoring!$E$4),Scoring!$E$6),Scoring!$E$4)</f>
        <v>0</v>
      </c>
      <c r="X962" s="78">
        <f>IF(IFERROR(SEARCH("H410",N962),99)=99,IF(IFERROR(SEARCH("H410",O962),99)=99,IF(IFERROR(SEARCH("H410",Q962),99)=99,IF(IFERROR(SEARCH("H410",M962),99)=99,IF(IFERROR(SEARCH("H410",R962),99)=99,IF(IFERROR(SEARCH("H411",N962),99)=99,IF(IFERROR(SEARCH("H411",O962),99)=99,IF(IFERROR(SEARCH("H411",Q962),99)=99,IF(IFERROR(SEARCH("H411",M962),99)=99,IF(IFERROR(SEARCH("H411",R962),99)=99,IF(IFERROR(SEARCH("H413",N962),99)=99,IF(IFERROR(SEARCH("H413",O962),99)=99,IF(IFERROR(SEARCH("H413",Q962),99)=99,IF(IFERROR(SEARCH("H413",M962),99)=99,IF(IFERROR(SEARCH("H413",R962),99)=99,IF(IFERROR(SEARCH("H412",N962),99)=99,IF(IFERROR(SEARCH("H412",O962),99)=99,IF(IFERROR(SEARCH("H412",Q962),99)=99,IF(IFERROR(SEARCH("H412",M962),99)=99,IF(IFERROR(SEARCH("H412",R962),99)=99,0,Scoring!$E$2),Scoring!$E$2),Scoring!$E$2),Scoring!$E$2),Scoring!$E$2),Scoring!$E$2),Scoring!$E$2),Scoring!$E$2),Scoring!$E$2),Scoring!$E$2),Scoring!$E$2),Scoring!$E$2),Scoring!$E$2),Scoring!$E$2),Scoring!$E$2),Scoring!$E$2),Scoring!$E$2),Scoring!$E$2),Scoring!$E$2),Scoring!$E$2)</f>
        <v>0</v>
      </c>
      <c r="Y962" s="78">
        <f>IF(IFERROR(SEARCH("CMR",K962),99)=99,IF(IFERROR(SEARCH("Suspected CMR",S962),99)=99,IF(IFERROR(SEARCH("CMR",S962),99)=99,0,Scoring!$E$8),Scoring!$E$9),Scoring!$E$8)</f>
        <v>0</v>
      </c>
      <c r="Z962" s="78">
        <f>IF(IFERROR(SEARCH("H350",N962),99)=99,IF(IFERROR(SEARCH("H350",O962),99)=99,IF(IFERROR(SEARCH("H350",Q962),99)=99,IF(IFERROR(SEARCH("H350",M962),99)=99,IF(IFERROR(SEARCH("H350",R962),99)=99,IF(IFERROR(SEARCH("H351",N962),99)=99,IF(IFERROR(SEARCH("H351",O962),99)=99,IF(IFERROR(SEARCH("H351",Q962),99)=99,IF(IFERROR(SEARCH("H351",M962),99)=99,IF(IFERROR(SEARCH("H351",R962),99)=99,IF(IFERROR(SEARCH("carcinogenic",P962),99)=99,IF(IFERROR(SEARCH("suspected carcinogenic",S962),99)=99,0,Scoring!$E$12),Scoring!$E$11),Scoring!$E$10),Scoring!$E$10),Scoring!$E$10),Scoring!$E$10),Scoring!$E$10),Scoring!$E$10),Scoring!$E$10),Scoring!$E$10),Scoring!$E$10),Scoring!$E$10)</f>
        <v>0</v>
      </c>
      <c r="AA962" s="78">
        <f>IF(IFERROR(SEARCH("H340",N962),99)=99,IF(IFERROR(SEARCH("H340",O962),99)=99,IF(IFERROR(SEARCH("H340",Q962),99)=99,IF(IFERROR(SEARCH("H340",M962),99)=99,IF(IFERROR(SEARCH("H340",R962),99)=99,IF(IFERROR(SEARCH("H341",N962),99)=99,IF(IFERROR(SEARCH("H341",O962),99)=99,IF(IFERROR(SEARCH("H341",Q962),99)=99,IF(IFERROR(SEARCH("H341",M962),99)=99,IF(IFERROR(SEARCH("H341",R962),99)=99,IF(IFERROR(SEARCH("mutagenic",P962),99)=99,IF(IFERROR(SEARCH("suspected mutagenic",S962),99)=99,0,Scoring!$E$15),Scoring!$E$14),Scoring!$E$13),Scoring!$E$13),Scoring!$E$13),Scoring!$E$13),Scoring!$E$13),Scoring!$E$13),Scoring!$E$13),Scoring!$E$13),Scoring!$E$13),Scoring!$E$13)</f>
        <v>0</v>
      </c>
      <c r="AB962" s="78">
        <f>IF(IFERROR(SEARCH("H360",N962),99)=99,IF(IFERROR(SEARCH("H360",O962),99)=99,IF(IFERROR(SEARCH("H360",Q962),99)=99,IF(IFERROR(SEARCH("H360",M962),99)=99,IF(IFERROR(SEARCH("H360",R962),99)=99,IF(IFERROR(SEARCH("H361",N962),99)=99,IF(IFERROR(SEARCH("H361",O962),99)=99,IF(IFERROR(SEARCH("H361",Q962),99)=99,IF(IFERROR(SEARCH("H361",M962),99)=99,IF(IFERROR(SEARCH("H361",R962),99)=99,IF(IFERROR(SEARCH("reproduction",P962),99)=99,IF(IFERROR(SEARCH("suspected reprotoxic",S962),99)=99,IF(IFERROR(SEARCH("reprotoxic",S962),99)=99,IF(IFERROR(SEARCH("reprotoxic",K962),99)=99,0,Scoring!$E$18),Scoring!$E$18),Scoring!$E$19),Scoring!$E$17),Scoring!$E$16),Scoring!$E$16),Scoring!$E$16),Scoring!$E$16),Scoring!$E$16),Scoring!$E$16),Scoring!$E$16),Scoring!$E$16),Scoring!$E$16),Scoring!$E$16)</f>
        <v>0.7</v>
      </c>
      <c r="AC962" s="78">
        <f>IF(IFERROR(SEARCH("57f",L962),99)=99,IF(IFERROR(SEARCH("57(f)",P962),99)=99,0,Scoring!$E$20),Scoring!$E$20)</f>
        <v>0</v>
      </c>
      <c r="AD962" s="78">
        <f>IF(IFERROR(SEARCH("CAT1",T962),99)=99,IF(IFERROR(SEARCH("CAT2",T962),99)=99,IF(IFERROR(SEARCH("CAT3",T962),99)=99,IF(IFERROR(SEARCH("concluded to be endocrine",K962),99)=99,IF(IFERROR(SEARCH("categorised as endocrine",K962),99)=99,IF(IFERROR(SEARCH("endocrine disrupting",P962),99)=99,IF(IFERROR(SEARCH("endocrine disrupting",K962),99)=99,IF(IFERROR(SEARCH("suspected endocrine",S962),99)=99,IF(IFERROR(SEARCH("potential endocrine",S962),99)=99,0,Scoring!$E$25),Scoring!$E$25),Scoring!$E$24),Scoring!$E$24),Scoring!$E$24),Scoring!$E$24),Scoring!$E$23),Scoring!$E$22),Scoring!$E$21)</f>
        <v>0</v>
      </c>
      <c r="AE962" s="78">
        <f>IF(IFERROR(SEARCH("suspected sensitiser",S962),99)=99,IF(IFERROR(SEARCH("sensitiser",S962),99)=99,IF(IFERROR(SEARCH("other hazard based concern",S962),99)=99,0,Scoring!$E$28),Scoring!$E$26),Scoring!$E$27)</f>
        <v>0.4</v>
      </c>
      <c r="AF962" s="78">
        <f>IF(IFERROR(M962,1)=1,IF(IFERROR(N962,1)=1,IF(IFERROR(O962,1)=1,IF(IFERROR(Q962,1)=1,IF(IFERROR(R962,1)=1,IF(IFERROR(T962,1)=1,IF(IFERROR(K962,1)=1,IF(IFERROR(P962,1)=1,IF(IFERROR(S962,1)=1,Scoring!$E$29,0),0),0),0),0),0),0),0),0)</f>
        <v>0</v>
      </c>
      <c r="AG962" s="78">
        <f t="shared" ref="AG962:AG1025" si="75">V962+W962+X962+AD962+AE962+AF962+IF(Y962&gt;0,Y962,SUM(Z962:AB962))+AC962</f>
        <v>1.1000000000000001</v>
      </c>
      <c r="AI962" s="93"/>
      <c r="AJ962" s="94"/>
      <c r="AK962" s="76"/>
      <c r="AL962" s="75"/>
      <c r="AN962" s="79"/>
      <c r="AO962" s="79"/>
      <c r="AP962" s="79"/>
      <c r="AQ962" s="79"/>
      <c r="AR962" s="79"/>
      <c r="AS962" s="78"/>
      <c r="AU962" s="79">
        <f>IF(IFERROR(F962,99)=99,IF(IFERROR(G962,99)=99,IF(IFERROR(H962,99)=99,IF(IFERROR(I962,99)=99,IF(IFERROR(E962,99)=99,IF(IFERROR(J962,99)=99,0,Scoring!$B$7),Scoring!$B$3),Scoring!$B$2),Scoring!$B$6),Scoring!$B$5),Scoring!$B$4)</f>
        <v>0.5</v>
      </c>
      <c r="AV962" s="78">
        <f t="shared" ref="AV962:AV1025" si="76">AG962*AU962</f>
        <v>0.55000000000000004</v>
      </c>
      <c r="AW962" s="78"/>
      <c r="AX962" s="66"/>
      <c r="AY962" s="78"/>
      <c r="AZ962" s="76"/>
      <c r="BB962" s="76"/>
    </row>
    <row r="963" spans="1:54" x14ac:dyDescent="0.25">
      <c r="A963" s="77" t="s">
        <v>5824</v>
      </c>
      <c r="B963" s="76" t="str">
        <f>C963</f>
        <v>931-292-6</v>
      </c>
      <c r="C963" s="77" t="s">
        <v>5823</v>
      </c>
      <c r="D963" s="77" t="s">
        <v>5822</v>
      </c>
      <c r="E963" s="76" t="e">
        <f>IF(C963="-",IF(A963="-",VLOOKUP(D963,'sin-list 180320_update'!$C$2:$C$835,1,FALSE),VLOOKUP(A963,'sin-list 180320_update'!$A$2:$A$835,1,FALSE)),VLOOKUP(C963,'sin-list 180320_update'!$B$2:$B$835,1,FALSE))</f>
        <v>#N/A</v>
      </c>
      <c r="F963" s="76" t="e">
        <f>IF($C963="-",IF($A963="-",VLOOKUP($D963,'REACH Bilaga XVII_update'!$A$5:$A$131,1,FALSE),VLOOKUP($A963,'REACH Bilaga XVII_update'!$C$5:$C$131,1,FALSE)),VLOOKUP($C963,'REACH Bilaga XVII_update'!$B$5:$B$131,1,FALSE))</f>
        <v>#N/A</v>
      </c>
      <c r="G963" s="76" t="e">
        <f>IF($C963="-",IF($A963="-",VLOOKUP($D963,' REACH Bilaga 59_update'!$A$5:$A$210,1,FALSE),VLOOKUP($A963,' REACH Bilaga 59_update'!$D$5:$D$210,1,FALSE)),VLOOKUP($C963,' REACH Bilaga 59_update'!$C$5:$C$210,1,FALSE))</f>
        <v>#N/A</v>
      </c>
      <c r="H963" s="76" t="e">
        <f>IF($C963="-",IF($A963="-",VLOOKUP($D963,'REACH Bilaga XIV_update'!$A$5:$A$110,1,FALSE),VLOOKUP($A963,'REACH Bilaga XIV_update'!$D$5:$D$110,1,FALSE)),VLOOKUP($C963,'REACH Bilaga XIV_update'!$C$5:$C$110,1,FALSE))</f>
        <v>#N/A</v>
      </c>
      <c r="I963" s="76" t="str">
        <f>IF($C963="-",IF($A963="-",VLOOKUP($D963,CoRAP_update!$A$5:$A$376,1,FALSE),VLOOKUP($A963,CoRAP_update!$D$5:$D$376,1,FALSE)),VLOOKUP($C963,CoRAP_update!$C$5:$C$376,1,FALSE))</f>
        <v>931-292-6</v>
      </c>
      <c r="J963" s="76" t="e">
        <f>IF($C963="-",IF($A963="-",VLOOKUP($D963,EDC_update!$C$2:$C$450,1,FALSE),VLOOKUP($A963,EDC_update!$B$2:$B$450,1,FALSE)),VLOOKUP($C963,EDC_update!$L$2:$L$450,1,FALSE))</f>
        <v>#N/A</v>
      </c>
      <c r="K963" s="76" t="e">
        <f>IF($C963="-",IF($A963="-",IF(VLOOKUP($D963,'sin-list 180320_update'!$C$2:$S$835,3,FALSE)="",NA(),VLOOKUP($D963,'sin-list 180320_update'!$C$2:$S$835,3,FALSE)),IF(VLOOKUP($A963,'sin-list 180320_update'!$A$2:$S$835,5,FALSE)="",NA(),VLOOKUP($A963,'sin-list 180320_update'!$A$2:$S$835,5,FALSE))),IF(VLOOKUP($C963,'sin-list 180320_update'!$B$2:$S$835,4,FALSE)="",NA(),VLOOKUP($C963,'sin-list 180320_update'!$B$2:$S$835,4,FALSE)))</f>
        <v>#N/A</v>
      </c>
      <c r="L963" s="76" t="e">
        <f>IF($C963="-",IF($A963="-",VLOOKUP($D963,'sin-list 180320_update'!$C$2:$S$835,6,FALSE),VLOOKUP($A963,'sin-list 180320_update'!$A$2:$S$835,8,FALSE)),VLOOKUP($C963,'sin-list 180320_update'!$B$2:$S$835,7,FALSE))</f>
        <v>#N/A</v>
      </c>
      <c r="M963" s="76" t="e">
        <f>IF($C963="-",IF($A963="-",IF(VLOOKUP($D963,'sin-list 180320_update'!$C$2:$S$835,8,FALSE)="",NA(),VLOOKUP($D963,'sin-list 180320_update'!$C$2:$S$835,8,FALSE)),IF(VLOOKUP($A963,'sin-list 180320_update'!$A$2:$S$835,10,FALSE)="",NA(),VLOOKUP($A963,'sin-list 180320_update'!$A$2:$S$835,10,FALSE))),IF(VLOOKUP($C963,'sin-list 180320_update'!$B$2:$S$835,9,FALSE)="",NA(),VLOOKUP($C963,'sin-list 180320_update'!$B$2:$S$835,9,FALSE)))</f>
        <v>#N/A</v>
      </c>
      <c r="N963" s="76" t="e">
        <f>IF($C963="-",IF($A963="-",IF(VLOOKUP($D963,'REACH Bilaga XVII_update'!$A$5:$E$131,4,FALSE)="",NA(),VLOOKUP($D963,'REACH Bilaga XVII_update'!$A$5:$E$131,4,FALSE)),IF(VLOOKUP($A963,'REACH Bilaga XVII_update'!$C$5:$D$131,2,FALSE)="",NA(),VLOOKUP($A963,'REACH Bilaga XVII_update'!$C$5:$D$131,2,FALSE))),IF(VLOOKUP($C963,'REACH Bilaga XVII_update'!$B$5:$D$131,3,FALSE)="",NA(),VLOOKUP($C963,'REACH Bilaga XVII_update'!$B$5:$D$131,3,FALSE)))</f>
        <v>#N/A</v>
      </c>
      <c r="O963" s="76" t="e">
        <f>IF($C963="-",IF($A963="-",IF(VLOOKUP($D963,' REACH Bilaga 59_update'!$A$5:$E$210,5,FALSE)="",NA(),VLOOKUP($D963,' REACH Bilaga 59_update'!$A$5:$E$210,5,FALSE)),IF(VLOOKUP($A963,' REACH Bilaga 59_update'!$D$5:$E$210,2,FALSE)="",NA(),VLOOKUP($A963,' REACH Bilaga 59_update'!$D$5:$E$210,2,FALSE))),IF(VLOOKUP($C963,' REACH Bilaga 59_update'!$C$5:$E$210,3,FALSE)="",NA(),VLOOKUP($C963,' REACH Bilaga 59_update'!$C$5:$E$210,3,FALSE)))</f>
        <v>#N/A</v>
      </c>
      <c r="P963" s="76" t="e">
        <f>IF(C963="-",IF(A963="-",IFERROR(VLOOKUP($D963,' REACH Bilaga 59_update'!$A$5:$F$210,MATCH(Sammanfattning!P$1,' REACH Bilaga 59_update'!$A$4:$F$4,0),FALSE),VLOOKUP($D963,'REACH Bilaga XIV_update'!$A$4:$H$110,MATCH(Sammanfattning!P$1,'REACH Bilaga XIV_update'!$A$4:$H$4,0),FALSE)),IFERROR(VLOOKUP($A963,' REACH Bilaga 59_update'!$D$5:$F$210,MATCH(Sammanfattning!P$1,' REACH Bilaga 59_update'!$D$4:$F$4,0),FALSE),VLOOKUP($A963,'REACH Bilaga XIV_update'!$D$4:$H$110,MATCH(Sammanfattning!P$1,'REACH Bilaga XIV_update'!$D$4:$H$4,0),FALSE))),IFERROR(VLOOKUP($C963,' REACH Bilaga 59_update'!$C$5:$F$210,MATCH(Sammanfattning!P$1,' REACH Bilaga 59_update'!$C$4:$F$4,0),FALSE),VLOOKUP($C963,'REACH Bilaga XIV_update'!$C$4:$H$110,MATCH(Sammanfattning!P$1,'REACH Bilaga XIV_update'!$C$4:$H$4,0),FALSE)))</f>
        <v>#N/A</v>
      </c>
      <c r="Q963" s="76" t="e">
        <f>IF($C963="-",IF($A963="-",IF(VLOOKUP($D963,'REACH Bilaga XIV_update'!$A$5:$I$110,9,FALSE)="",NA(),VLOOKUP($D963,'REACH Bilaga XIV_update'!$A$5:$I$110,9,FALSE)),IF(VLOOKUP($A963,'REACH Bilaga XIV_update'!$D$5:$I$110,6,FALSE)="",NA(),VLOOKUP($A963,'REACH Bilaga XIV_update'!$D$5:$I$110,6,FALSE))),IF(VLOOKUP($C963,'REACH Bilaga XIV_update'!$C$5:$I$110,7,FALSE)="",NA(),VLOOKUP($C963,'REACH Bilaga XIV_update'!$C$5:$I$110,7,FALSE)))</f>
        <v>#N/A</v>
      </c>
      <c r="R963" s="76" t="e">
        <f>IF($C963="-",IF($A963="-",IF(VLOOKUP($D963,CoRAP_update!$A$5:$O$376,15,FALSE)="",NA(),VLOOKUP($D963,CoRAP_update!$A$5:$O$376,15,FALSE)),IF(VLOOKUP($A963,CoRAP_update!$D$5:$O$376,12,FALSE)="",NA(),VLOOKUP($A963,CoRAP_update!$D$5:$O$376,12,FALSE))),IF(VLOOKUP($C963,CoRAP_update!$C$5:$O$376,13,FALSE)="",NA(),VLOOKUP($C963,CoRAP_update!$C$5:$O$376,13,FALSE)))</f>
        <v>#N/A</v>
      </c>
      <c r="S963" s="144" t="str">
        <f>IF($C963="-",IF($A963="-",VLOOKUP($D963,CoRAP_update!$A$5:$J$376,MATCH(Sammanfattning!S$1,CoRAP_update!$A$4:$J$4,0),FALSE),VLOOKUP($A963,CoRAP_update!$D$5:$J$376,MATCH(Sammanfattning!S$1,CoRAP_update!$D$4:$J$4,0),FALSE)),VLOOKUP($C963,CoRAP_update!$C$5:$J$376,MATCH(Sammanfattning!S$1,CoRAP_update!$C$4:$J$4,0),FALSE))</f>
        <v>Suspected Reprotoxic#Other hazard based concern</v>
      </c>
      <c r="T963" s="76" t="e">
        <f>IF($A963="-",VLOOKUP($D963,EDC_update!$C$2:$F$450,4,FALSE),VLOOKUP($A963,EDC_update!$B$2:$F$450,5,FALSE))</f>
        <v>#N/A</v>
      </c>
      <c r="V963" s="78">
        <f>IF(IFERROR(SEARCH("PBT",P963),99)=99,IF(IFERROR(SEARCH("suspected PBT",S963),99)=99,IF(IFERROR(SEARCH("concluded to be PBT",K963),99)=99,IF(IFERROR(SEARCH("PBT",S963),99)=99,IF(IFERROR(SEARCH("PBT cand",L963),99)=99,IF(IFERROR(SEARCH("PBT",L963),99)=99,IF(IFERROR(SEARCH("persistent, bioackumulative and toxic properties",K963),99)=99,0,Scoring!$E$3),Scoring!$E$3),Scoring!$E$7),Scoring!$E$3),Scoring!$E$5),Scoring!$E$6),Scoring!$E$3)</f>
        <v>0</v>
      </c>
      <c r="W963" s="78">
        <f>IF(IFERROR(SEARCH("vPvB",P963),99)=99,IF(IFERROR(SEARCH("suspected pbt/vPvB",S963),99)=99,IF(IFERROR(SEARCH("vPvB",S963),99)=99,IF(IFERROR(SEARCH("concluded to be a vPvB",S963),99)=99,IF(IFERROR(SEARCH("identified as vPvB",K963),99)=99,IF(IFERROR(SEARCH("concluded to be a vPvB",K963),99)=99,IF(IFERROR(SEARCH("concluded to be both pbt and vPvB",S963),99)=99,IF(IFERROR(SEARCH("concluded to be both pbt and vPvB",K963),99)=99,0,Scoring!$E$5),Scoring!$E$5),Scoring!$E$5),Scoring!$E$5),Scoring!$E$5),Scoring!$E$4),Scoring!$E$6),Scoring!$E$4)</f>
        <v>0</v>
      </c>
      <c r="X963" s="78">
        <f>IF(IFERROR(SEARCH("H410",N963),99)=99,IF(IFERROR(SEARCH("H410",O963),99)=99,IF(IFERROR(SEARCH("H410",Q963),99)=99,IF(IFERROR(SEARCH("H410",M963),99)=99,IF(IFERROR(SEARCH("H410",R963),99)=99,IF(IFERROR(SEARCH("H411",N963),99)=99,IF(IFERROR(SEARCH("H411",O963),99)=99,IF(IFERROR(SEARCH("H411",Q963),99)=99,IF(IFERROR(SEARCH("H411",M963),99)=99,IF(IFERROR(SEARCH("H411",R963),99)=99,IF(IFERROR(SEARCH("H413",N963),99)=99,IF(IFERROR(SEARCH("H413",O963),99)=99,IF(IFERROR(SEARCH("H413",Q963),99)=99,IF(IFERROR(SEARCH("H413",M963),99)=99,IF(IFERROR(SEARCH("H413",R963),99)=99,IF(IFERROR(SEARCH("H412",N963),99)=99,IF(IFERROR(SEARCH("H412",O963),99)=99,IF(IFERROR(SEARCH("H412",Q963),99)=99,IF(IFERROR(SEARCH("H412",M963),99)=99,IF(IFERROR(SEARCH("H412",R963),99)=99,0,Scoring!$E$2),Scoring!$E$2),Scoring!$E$2),Scoring!$E$2),Scoring!$E$2),Scoring!$E$2),Scoring!$E$2),Scoring!$E$2),Scoring!$E$2),Scoring!$E$2),Scoring!$E$2),Scoring!$E$2),Scoring!$E$2),Scoring!$E$2),Scoring!$E$2),Scoring!$E$2),Scoring!$E$2),Scoring!$E$2),Scoring!$E$2),Scoring!$E$2)</f>
        <v>0</v>
      </c>
      <c r="Y963" s="78">
        <f>IF(IFERROR(SEARCH("CMR",K963),99)=99,IF(IFERROR(SEARCH("Suspected CMR",S963),99)=99,IF(IFERROR(SEARCH("CMR",S963),99)=99,0,Scoring!$E$8),Scoring!$E$9),Scoring!$E$8)</f>
        <v>0</v>
      </c>
      <c r="Z963" s="78">
        <f>IF(IFERROR(SEARCH("H350",N963),99)=99,IF(IFERROR(SEARCH("H350",O963),99)=99,IF(IFERROR(SEARCH("H350",Q963),99)=99,IF(IFERROR(SEARCH("H350",M963),99)=99,IF(IFERROR(SEARCH("H350",R963),99)=99,IF(IFERROR(SEARCH("H351",N963),99)=99,IF(IFERROR(SEARCH("H351",O963),99)=99,IF(IFERROR(SEARCH("H351",Q963),99)=99,IF(IFERROR(SEARCH("H351",M963),99)=99,IF(IFERROR(SEARCH("H351",R963),99)=99,IF(IFERROR(SEARCH("carcinogenic",P963),99)=99,IF(IFERROR(SEARCH("suspected carcinogenic",S963),99)=99,0,Scoring!$E$12),Scoring!$E$11),Scoring!$E$10),Scoring!$E$10),Scoring!$E$10),Scoring!$E$10),Scoring!$E$10),Scoring!$E$10),Scoring!$E$10),Scoring!$E$10),Scoring!$E$10),Scoring!$E$10)</f>
        <v>0</v>
      </c>
      <c r="AA963" s="78">
        <f>IF(IFERROR(SEARCH("H340",N963),99)=99,IF(IFERROR(SEARCH("H340",O963),99)=99,IF(IFERROR(SEARCH("H340",Q963),99)=99,IF(IFERROR(SEARCH("H340",M963),99)=99,IF(IFERROR(SEARCH("H340",R963),99)=99,IF(IFERROR(SEARCH("H341",N963),99)=99,IF(IFERROR(SEARCH("H341",O963),99)=99,IF(IFERROR(SEARCH("H341",Q963),99)=99,IF(IFERROR(SEARCH("H341",M963),99)=99,IF(IFERROR(SEARCH("H341",R963),99)=99,IF(IFERROR(SEARCH("mutagenic",P963),99)=99,IF(IFERROR(SEARCH("suspected mutagenic",S963),99)=99,0,Scoring!$E$15),Scoring!$E$14),Scoring!$E$13),Scoring!$E$13),Scoring!$E$13),Scoring!$E$13),Scoring!$E$13),Scoring!$E$13),Scoring!$E$13),Scoring!$E$13),Scoring!$E$13),Scoring!$E$13)</f>
        <v>0</v>
      </c>
      <c r="AB963" s="78">
        <f>IF(IFERROR(SEARCH("H360",N963),99)=99,IF(IFERROR(SEARCH("H360",O963),99)=99,IF(IFERROR(SEARCH("H360",Q963),99)=99,IF(IFERROR(SEARCH("H360",M963),99)=99,IF(IFERROR(SEARCH("H360",R963),99)=99,IF(IFERROR(SEARCH("H361",N963),99)=99,IF(IFERROR(SEARCH("H361",O963),99)=99,IF(IFERROR(SEARCH("H361",Q963),99)=99,IF(IFERROR(SEARCH("H361",M963),99)=99,IF(IFERROR(SEARCH("H361",R963),99)=99,IF(IFERROR(SEARCH("reproduction",P963),99)=99,IF(IFERROR(SEARCH("suspected reprotoxic",S963),99)=99,IF(IFERROR(SEARCH("reprotoxic",S963),99)=99,IF(IFERROR(SEARCH("reprotoxic",K963),99)=99,0,Scoring!$E$18),Scoring!$E$18),Scoring!$E$19),Scoring!$E$17),Scoring!$E$16),Scoring!$E$16),Scoring!$E$16),Scoring!$E$16),Scoring!$E$16),Scoring!$E$16),Scoring!$E$16),Scoring!$E$16),Scoring!$E$16),Scoring!$E$16)</f>
        <v>0.7</v>
      </c>
      <c r="AC963" s="78">
        <f>IF(IFERROR(SEARCH("57f",L963),99)=99,IF(IFERROR(SEARCH("57(f)",P963),99)=99,0,Scoring!$E$20),Scoring!$E$20)</f>
        <v>0</v>
      </c>
      <c r="AD963" s="78">
        <f>IF(IFERROR(SEARCH("CAT1",T963),99)=99,IF(IFERROR(SEARCH("CAT2",T963),99)=99,IF(IFERROR(SEARCH("CAT3",T963),99)=99,IF(IFERROR(SEARCH("concluded to be endocrine",K963),99)=99,IF(IFERROR(SEARCH("categorised as endocrine",K963),99)=99,IF(IFERROR(SEARCH("endocrine disrupting",P963),99)=99,IF(IFERROR(SEARCH("endocrine disrupting",K963),99)=99,IF(IFERROR(SEARCH("suspected endocrine",S963),99)=99,IF(IFERROR(SEARCH("potential endocrine",S963),99)=99,0,Scoring!$E$25),Scoring!$E$25),Scoring!$E$24),Scoring!$E$24),Scoring!$E$24),Scoring!$E$24),Scoring!$E$23),Scoring!$E$22),Scoring!$E$21)</f>
        <v>0</v>
      </c>
      <c r="AE963" s="78">
        <f>IF(IFERROR(SEARCH("suspected sensitiser",S963),99)=99,IF(IFERROR(SEARCH("sensitiser",S963),99)=99,IF(IFERROR(SEARCH("other hazard based concern",S963),99)=99,0,Scoring!$E$28),Scoring!$E$26),Scoring!$E$27)</f>
        <v>0.4</v>
      </c>
      <c r="AF963" s="78">
        <f>IF(IFERROR(M963,1)=1,IF(IFERROR(N963,1)=1,IF(IFERROR(O963,1)=1,IF(IFERROR(Q963,1)=1,IF(IFERROR(R963,1)=1,IF(IFERROR(T963,1)=1,IF(IFERROR(K963,1)=1,IF(IFERROR(P963,1)=1,IF(IFERROR(S963,1)=1,Scoring!$E$29,0),0),0),0),0),0),0),0),0)</f>
        <v>0</v>
      </c>
      <c r="AG963" s="78">
        <f t="shared" si="75"/>
        <v>1.1000000000000001</v>
      </c>
      <c r="AI963" s="93"/>
      <c r="AJ963" s="94"/>
      <c r="AK963" s="76"/>
      <c r="AL963" s="75"/>
      <c r="AN963" s="79"/>
      <c r="AO963" s="79"/>
      <c r="AP963" s="79"/>
      <c r="AQ963" s="79"/>
      <c r="AR963" s="79"/>
      <c r="AS963" s="78"/>
      <c r="AU963" s="79">
        <f>IF(IFERROR(F963,99)=99,IF(IFERROR(G963,99)=99,IF(IFERROR(H963,99)=99,IF(IFERROR(I963,99)=99,IF(IFERROR(E963,99)=99,IF(IFERROR(J963,99)=99,0,Scoring!$B$7),Scoring!$B$3),Scoring!$B$2),Scoring!$B$6),Scoring!$B$5),Scoring!$B$4)</f>
        <v>0.5</v>
      </c>
      <c r="AV963" s="78">
        <f t="shared" si="76"/>
        <v>0.55000000000000004</v>
      </c>
      <c r="AW963" s="78"/>
      <c r="AX963" s="66"/>
      <c r="AY963" s="78"/>
      <c r="AZ963" s="76"/>
      <c r="BA963" s="76"/>
      <c r="BB963" s="76"/>
    </row>
    <row r="964" spans="1:54" x14ac:dyDescent="0.25">
      <c r="A964" s="77" t="s">
        <v>30</v>
      </c>
      <c r="B964" s="76" t="str">
        <f>C964</f>
        <v>931-700-2</v>
      </c>
      <c r="C964" s="77" t="s">
        <v>5832</v>
      </c>
      <c r="D964" s="77" t="s">
        <v>5831</v>
      </c>
      <c r="E964" s="76" t="e">
        <f>IF(C964="-",IF(A964="-",VLOOKUP(D964,'sin-list 180320_update'!$C$2:$C$835,1,FALSE),VLOOKUP(A964,'sin-list 180320_update'!$A$2:$A$835,1,FALSE)),VLOOKUP(C964,'sin-list 180320_update'!$B$2:$B$835,1,FALSE))</f>
        <v>#N/A</v>
      </c>
      <c r="F964" s="76" t="e">
        <f>IF($C964="-",IF($A964="-",VLOOKUP($D964,'REACH Bilaga XVII_update'!$A$5:$A$131,1,FALSE),VLOOKUP($A964,'REACH Bilaga XVII_update'!$C$5:$C$131,1,FALSE)),VLOOKUP($C964,'REACH Bilaga XVII_update'!$B$5:$B$131,1,FALSE))</f>
        <v>#N/A</v>
      </c>
      <c r="G964" s="76" t="e">
        <f>IF($C964="-",IF($A964="-",VLOOKUP($D964,' REACH Bilaga 59_update'!$A$5:$A$210,1,FALSE),VLOOKUP($A964,' REACH Bilaga 59_update'!$D$5:$D$210,1,FALSE)),VLOOKUP($C964,' REACH Bilaga 59_update'!$C$5:$C$210,1,FALSE))</f>
        <v>#N/A</v>
      </c>
      <c r="H964" s="76" t="e">
        <f>IF($C964="-",IF($A964="-",VLOOKUP($D964,'REACH Bilaga XIV_update'!$A$5:$A$110,1,FALSE),VLOOKUP($A964,'REACH Bilaga XIV_update'!$D$5:$D$110,1,FALSE)),VLOOKUP($C964,'REACH Bilaga XIV_update'!$C$5:$C$110,1,FALSE))</f>
        <v>#N/A</v>
      </c>
      <c r="I964" s="76" t="str">
        <f>IF($C964="-",IF($A964="-",VLOOKUP($D964,CoRAP_update!$A$5:$A$376,1,FALSE),VLOOKUP($A964,CoRAP_update!$D$5:$D$376,1,FALSE)),VLOOKUP($C964,CoRAP_update!$C$5:$C$376,1,FALSE))</f>
        <v>931-700-2</v>
      </c>
      <c r="J964" s="76" t="e">
        <f>IF($C964="-",IF($A964="-",VLOOKUP($D964,EDC_update!$C$2:$C$450,1,FALSE),VLOOKUP($A964,EDC_update!$B$2:$B$450,1,FALSE)),VLOOKUP($C964,EDC_update!$L$2:$L$450,1,FALSE))</f>
        <v>#N/A</v>
      </c>
      <c r="K964" s="76" t="e">
        <f>IF($C964="-",IF($A964="-",IF(VLOOKUP($D964,'sin-list 180320_update'!$C$2:$S$835,3,FALSE)="",NA(),VLOOKUP($D964,'sin-list 180320_update'!$C$2:$S$835,3,FALSE)),IF(VLOOKUP($A964,'sin-list 180320_update'!$A$2:$S$835,5,FALSE)="",NA(),VLOOKUP($A964,'sin-list 180320_update'!$A$2:$S$835,5,FALSE))),IF(VLOOKUP($C964,'sin-list 180320_update'!$B$2:$S$835,4,FALSE)="",NA(),VLOOKUP($C964,'sin-list 180320_update'!$B$2:$S$835,4,FALSE)))</f>
        <v>#N/A</v>
      </c>
      <c r="L964" s="76" t="e">
        <f>IF($C964="-",IF($A964="-",VLOOKUP($D964,'sin-list 180320_update'!$C$2:$S$835,6,FALSE),VLOOKUP($A964,'sin-list 180320_update'!$A$2:$S$835,8,FALSE)),VLOOKUP($C964,'sin-list 180320_update'!$B$2:$S$835,7,FALSE))</f>
        <v>#N/A</v>
      </c>
      <c r="M964" s="76" t="e">
        <f>IF($C964="-",IF($A964="-",IF(VLOOKUP($D964,'sin-list 180320_update'!$C$2:$S$835,8,FALSE)="",NA(),VLOOKUP($D964,'sin-list 180320_update'!$C$2:$S$835,8,FALSE)),IF(VLOOKUP($A964,'sin-list 180320_update'!$A$2:$S$835,10,FALSE)="",NA(),VLOOKUP($A964,'sin-list 180320_update'!$A$2:$S$835,10,FALSE))),IF(VLOOKUP($C964,'sin-list 180320_update'!$B$2:$S$835,9,FALSE)="",NA(),VLOOKUP($C964,'sin-list 180320_update'!$B$2:$S$835,9,FALSE)))</f>
        <v>#N/A</v>
      </c>
      <c r="N964" s="76" t="e">
        <f>IF($C964="-",IF($A964="-",IF(VLOOKUP($D964,'REACH Bilaga XVII_update'!$A$5:$E$131,4,FALSE)="",NA(),VLOOKUP($D964,'REACH Bilaga XVII_update'!$A$5:$E$131,4,FALSE)),IF(VLOOKUP($A964,'REACH Bilaga XVII_update'!$C$5:$D$131,2,FALSE)="",NA(),VLOOKUP($A964,'REACH Bilaga XVII_update'!$C$5:$D$131,2,FALSE))),IF(VLOOKUP($C964,'REACH Bilaga XVII_update'!$B$5:$D$131,3,FALSE)="",NA(),VLOOKUP($C964,'REACH Bilaga XVII_update'!$B$5:$D$131,3,FALSE)))</f>
        <v>#N/A</v>
      </c>
      <c r="O964" s="76" t="e">
        <f>IF($C964="-",IF($A964="-",IF(VLOOKUP($D964,' REACH Bilaga 59_update'!$A$5:$E$210,5,FALSE)="",NA(),VLOOKUP($D964,' REACH Bilaga 59_update'!$A$5:$E$210,5,FALSE)),IF(VLOOKUP($A964,' REACH Bilaga 59_update'!$D$5:$E$210,2,FALSE)="",NA(),VLOOKUP($A964,' REACH Bilaga 59_update'!$D$5:$E$210,2,FALSE))),IF(VLOOKUP($C964,' REACH Bilaga 59_update'!$C$5:$E$210,3,FALSE)="",NA(),VLOOKUP($C964,' REACH Bilaga 59_update'!$C$5:$E$210,3,FALSE)))</f>
        <v>#N/A</v>
      </c>
      <c r="P964" s="76" t="e">
        <f>IF(C964="-",IF(A964="-",IFERROR(VLOOKUP($D964,' REACH Bilaga 59_update'!$A$5:$F$210,MATCH(Sammanfattning!P$1,' REACH Bilaga 59_update'!$A$4:$F$4,0),FALSE),VLOOKUP($D964,'REACH Bilaga XIV_update'!$A$4:$H$110,MATCH(Sammanfattning!P$1,'REACH Bilaga XIV_update'!$A$4:$H$4,0),FALSE)),IFERROR(VLOOKUP($A964,' REACH Bilaga 59_update'!$D$5:$F$210,MATCH(Sammanfattning!P$1,' REACH Bilaga 59_update'!$D$4:$F$4,0),FALSE),VLOOKUP($A964,'REACH Bilaga XIV_update'!$D$4:$H$110,MATCH(Sammanfattning!P$1,'REACH Bilaga XIV_update'!$D$4:$H$4,0),FALSE))),IFERROR(VLOOKUP($C964,' REACH Bilaga 59_update'!$C$5:$F$210,MATCH(Sammanfattning!P$1,' REACH Bilaga 59_update'!$C$4:$F$4,0),FALSE),VLOOKUP($C964,'REACH Bilaga XIV_update'!$C$4:$H$110,MATCH(Sammanfattning!P$1,'REACH Bilaga XIV_update'!$C$4:$H$4,0),FALSE)))</f>
        <v>#N/A</v>
      </c>
      <c r="Q964" s="76" t="e">
        <f>IF($C964="-",IF($A964="-",IF(VLOOKUP($D964,'REACH Bilaga XIV_update'!$A$5:$I$110,9,FALSE)="",NA(),VLOOKUP($D964,'REACH Bilaga XIV_update'!$A$5:$I$110,9,FALSE)),IF(VLOOKUP($A964,'REACH Bilaga XIV_update'!$D$5:$I$110,6,FALSE)="",NA(),VLOOKUP($A964,'REACH Bilaga XIV_update'!$D$5:$I$110,6,FALSE))),IF(VLOOKUP($C964,'REACH Bilaga XIV_update'!$C$5:$I$110,7,FALSE)="",NA(),VLOOKUP($C964,'REACH Bilaga XIV_update'!$C$5:$I$110,7,FALSE)))</f>
        <v>#N/A</v>
      </c>
      <c r="R964" s="76" t="e">
        <f>IF($C964="-",IF($A964="-",IF(VLOOKUP($D964,CoRAP_update!$A$5:$O$376,15,FALSE)="",NA(),VLOOKUP($D964,CoRAP_update!$A$5:$O$376,15,FALSE)),IF(VLOOKUP($A964,CoRAP_update!$D$5:$O$376,12,FALSE)="",NA(),VLOOKUP($A964,CoRAP_update!$D$5:$O$376,12,FALSE))),IF(VLOOKUP($C964,CoRAP_update!$C$5:$O$376,13,FALSE)="",NA(),VLOOKUP($C964,CoRAP_update!$C$5:$O$376,13,FALSE)))</f>
        <v>#N/A</v>
      </c>
      <c r="S964" s="144" t="str">
        <f>IF($C964="-",IF($A964="-",VLOOKUP($D964,CoRAP_update!$A$5:$J$376,MATCH(Sammanfattning!S$1,CoRAP_update!$A$4:$J$4,0),FALSE),VLOOKUP($A964,CoRAP_update!$D$5:$J$376,MATCH(Sammanfattning!S$1,CoRAP_update!$D$4:$J$4,0),FALSE)),VLOOKUP($C964,CoRAP_update!$C$5:$J$376,MATCH(Sammanfattning!S$1,CoRAP_update!$C$4:$J$4,0),FALSE))</f>
        <v>Suspected Reprotoxic#Other hazard based concern#Consumer use#Exposure of environment#Exposure of workers#High (aggregated) tonnage#High RCR#Wide dispersive use</v>
      </c>
      <c r="T964" s="76" t="e">
        <f>IF($A964="-",VLOOKUP($D964,EDC_update!$C$2:$F$450,4,FALSE),VLOOKUP($A964,EDC_update!$B$2:$F$450,5,FALSE))</f>
        <v>#N/A</v>
      </c>
      <c r="V964" s="78">
        <f>IF(IFERROR(SEARCH("PBT",P964),99)=99,IF(IFERROR(SEARCH("suspected PBT",S964),99)=99,IF(IFERROR(SEARCH("concluded to be PBT",K964),99)=99,IF(IFERROR(SEARCH("PBT",S964),99)=99,IF(IFERROR(SEARCH("PBT cand",L964),99)=99,IF(IFERROR(SEARCH("PBT",L964),99)=99,IF(IFERROR(SEARCH("persistent, bioackumulative and toxic properties",K964),99)=99,0,Scoring!$E$3),Scoring!$E$3),Scoring!$E$7),Scoring!$E$3),Scoring!$E$5),Scoring!$E$6),Scoring!$E$3)</f>
        <v>0</v>
      </c>
      <c r="W964" s="78">
        <f>IF(IFERROR(SEARCH("vPvB",P964),99)=99,IF(IFERROR(SEARCH("suspected pbt/vPvB",S964),99)=99,IF(IFERROR(SEARCH("vPvB",S964),99)=99,IF(IFERROR(SEARCH("concluded to be a vPvB",S964),99)=99,IF(IFERROR(SEARCH("identified as vPvB",K964),99)=99,IF(IFERROR(SEARCH("concluded to be a vPvB",K964),99)=99,IF(IFERROR(SEARCH("concluded to be both pbt and vPvB",S964),99)=99,IF(IFERROR(SEARCH("concluded to be both pbt and vPvB",K964),99)=99,0,Scoring!$E$5),Scoring!$E$5),Scoring!$E$5),Scoring!$E$5),Scoring!$E$5),Scoring!$E$4),Scoring!$E$6),Scoring!$E$4)</f>
        <v>0</v>
      </c>
      <c r="X964" s="78">
        <f>IF(IFERROR(SEARCH("H410",N964),99)=99,IF(IFERROR(SEARCH("H410",O964),99)=99,IF(IFERROR(SEARCH("H410",Q964),99)=99,IF(IFERROR(SEARCH("H410",M964),99)=99,IF(IFERROR(SEARCH("H410",R964),99)=99,IF(IFERROR(SEARCH("H411",N964),99)=99,IF(IFERROR(SEARCH("H411",O964),99)=99,IF(IFERROR(SEARCH("H411",Q964),99)=99,IF(IFERROR(SEARCH("H411",M964),99)=99,IF(IFERROR(SEARCH("H411",R964),99)=99,IF(IFERROR(SEARCH("H413",N964),99)=99,IF(IFERROR(SEARCH("H413",O964),99)=99,IF(IFERROR(SEARCH("H413",Q964),99)=99,IF(IFERROR(SEARCH("H413",M964),99)=99,IF(IFERROR(SEARCH("H413",R964),99)=99,IF(IFERROR(SEARCH("H412",N964),99)=99,IF(IFERROR(SEARCH("H412",O964),99)=99,IF(IFERROR(SEARCH("H412",Q964),99)=99,IF(IFERROR(SEARCH("H412",M964),99)=99,IF(IFERROR(SEARCH("H412",R964),99)=99,0,Scoring!$E$2),Scoring!$E$2),Scoring!$E$2),Scoring!$E$2),Scoring!$E$2),Scoring!$E$2),Scoring!$E$2),Scoring!$E$2),Scoring!$E$2),Scoring!$E$2),Scoring!$E$2),Scoring!$E$2),Scoring!$E$2),Scoring!$E$2),Scoring!$E$2),Scoring!$E$2),Scoring!$E$2),Scoring!$E$2),Scoring!$E$2),Scoring!$E$2)</f>
        <v>0</v>
      </c>
      <c r="Y964" s="78">
        <f>IF(IFERROR(SEARCH("CMR",K964),99)=99,IF(IFERROR(SEARCH("Suspected CMR",S964),99)=99,IF(IFERROR(SEARCH("CMR",S964),99)=99,0,Scoring!$E$8),Scoring!$E$9),Scoring!$E$8)</f>
        <v>0</v>
      </c>
      <c r="Z964" s="78">
        <f>IF(IFERROR(SEARCH("H350",N964),99)=99,IF(IFERROR(SEARCH("H350",O964),99)=99,IF(IFERROR(SEARCH("H350",Q964),99)=99,IF(IFERROR(SEARCH("H350",M964),99)=99,IF(IFERROR(SEARCH("H350",R964),99)=99,IF(IFERROR(SEARCH("H351",N964),99)=99,IF(IFERROR(SEARCH("H351",O964),99)=99,IF(IFERROR(SEARCH("H351",Q964),99)=99,IF(IFERROR(SEARCH("H351",M964),99)=99,IF(IFERROR(SEARCH("H351",R964),99)=99,IF(IFERROR(SEARCH("carcinogenic",P964),99)=99,IF(IFERROR(SEARCH("suspected carcinogenic",S964),99)=99,0,Scoring!$E$12),Scoring!$E$11),Scoring!$E$10),Scoring!$E$10),Scoring!$E$10),Scoring!$E$10),Scoring!$E$10),Scoring!$E$10),Scoring!$E$10),Scoring!$E$10),Scoring!$E$10),Scoring!$E$10)</f>
        <v>0</v>
      </c>
      <c r="AA964" s="78">
        <f>IF(IFERROR(SEARCH("H340",N964),99)=99,IF(IFERROR(SEARCH("H340",O964),99)=99,IF(IFERROR(SEARCH("H340",Q964),99)=99,IF(IFERROR(SEARCH("H340",M964),99)=99,IF(IFERROR(SEARCH("H340",R964),99)=99,IF(IFERROR(SEARCH("H341",N964),99)=99,IF(IFERROR(SEARCH("H341",O964),99)=99,IF(IFERROR(SEARCH("H341",Q964),99)=99,IF(IFERROR(SEARCH("H341",M964),99)=99,IF(IFERROR(SEARCH("H341",R964),99)=99,IF(IFERROR(SEARCH("mutagenic",P964),99)=99,IF(IFERROR(SEARCH("suspected mutagenic",S964),99)=99,0,Scoring!$E$15),Scoring!$E$14),Scoring!$E$13),Scoring!$E$13),Scoring!$E$13),Scoring!$E$13),Scoring!$E$13),Scoring!$E$13),Scoring!$E$13),Scoring!$E$13),Scoring!$E$13),Scoring!$E$13)</f>
        <v>0</v>
      </c>
      <c r="AB964" s="78">
        <f>IF(IFERROR(SEARCH("H360",N964),99)=99,IF(IFERROR(SEARCH("H360",O964),99)=99,IF(IFERROR(SEARCH("H360",Q964),99)=99,IF(IFERROR(SEARCH("H360",M964),99)=99,IF(IFERROR(SEARCH("H360",R964),99)=99,IF(IFERROR(SEARCH("H361",N964),99)=99,IF(IFERROR(SEARCH("H361",O964),99)=99,IF(IFERROR(SEARCH("H361",Q964),99)=99,IF(IFERROR(SEARCH("H361",M964),99)=99,IF(IFERROR(SEARCH("H361",R964),99)=99,IF(IFERROR(SEARCH("reproduction",P964),99)=99,IF(IFERROR(SEARCH("suspected reprotoxic",S964),99)=99,IF(IFERROR(SEARCH("reprotoxic",S964),99)=99,IF(IFERROR(SEARCH("reprotoxic",K964),99)=99,0,Scoring!$E$18),Scoring!$E$18),Scoring!$E$19),Scoring!$E$17),Scoring!$E$16),Scoring!$E$16),Scoring!$E$16),Scoring!$E$16),Scoring!$E$16),Scoring!$E$16),Scoring!$E$16),Scoring!$E$16),Scoring!$E$16),Scoring!$E$16)</f>
        <v>0.7</v>
      </c>
      <c r="AC964" s="78">
        <f>IF(IFERROR(SEARCH("57f",L964),99)=99,IF(IFERROR(SEARCH("57(f)",P964),99)=99,0,Scoring!$E$20),Scoring!$E$20)</f>
        <v>0</v>
      </c>
      <c r="AD964" s="78">
        <f>IF(IFERROR(SEARCH("CAT1",T964),99)=99,IF(IFERROR(SEARCH("CAT2",T964),99)=99,IF(IFERROR(SEARCH("CAT3",T964),99)=99,IF(IFERROR(SEARCH("concluded to be endocrine",K964),99)=99,IF(IFERROR(SEARCH("categorised as endocrine",K964),99)=99,IF(IFERROR(SEARCH("endocrine disrupting",P964),99)=99,IF(IFERROR(SEARCH("endocrine disrupting",K964),99)=99,IF(IFERROR(SEARCH("suspected endocrine",S964),99)=99,IF(IFERROR(SEARCH("potential endocrine",S964),99)=99,0,Scoring!$E$25),Scoring!$E$25),Scoring!$E$24),Scoring!$E$24),Scoring!$E$24),Scoring!$E$24),Scoring!$E$23),Scoring!$E$22),Scoring!$E$21)</f>
        <v>0</v>
      </c>
      <c r="AE964" s="78">
        <f>IF(IFERROR(SEARCH("suspected sensitiser",S964),99)=99,IF(IFERROR(SEARCH("sensitiser",S964),99)=99,IF(IFERROR(SEARCH("other hazard based concern",S964),99)=99,0,Scoring!$E$28),Scoring!$E$26),Scoring!$E$27)</f>
        <v>0.4</v>
      </c>
      <c r="AF964" s="78">
        <f>IF(IFERROR(M964,1)=1,IF(IFERROR(N964,1)=1,IF(IFERROR(O964,1)=1,IF(IFERROR(Q964,1)=1,IF(IFERROR(R964,1)=1,IF(IFERROR(T964,1)=1,IF(IFERROR(K964,1)=1,IF(IFERROR(P964,1)=1,IF(IFERROR(S964,1)=1,Scoring!$E$29,0),0),0),0),0),0),0),0),0)</f>
        <v>0</v>
      </c>
      <c r="AG964" s="78">
        <f t="shared" si="75"/>
        <v>1.1000000000000001</v>
      </c>
      <c r="AI964" s="93"/>
      <c r="AJ964" s="94"/>
      <c r="AK964" s="76"/>
      <c r="AL964" s="75"/>
      <c r="AN964" s="79"/>
      <c r="AO964" s="79"/>
      <c r="AP964" s="79"/>
      <c r="AQ964" s="79"/>
      <c r="AR964" s="79"/>
      <c r="AS964" s="78"/>
      <c r="AU964" s="79">
        <f>IF(IFERROR(F964,99)=99,IF(IFERROR(G964,99)=99,IF(IFERROR(H964,99)=99,IF(IFERROR(I964,99)=99,IF(IFERROR(E964,99)=99,IF(IFERROR(J964,99)=99,0,Scoring!$B$7),Scoring!$B$3),Scoring!$B$2),Scoring!$B$6),Scoring!$B$5),Scoring!$B$4)</f>
        <v>0.5</v>
      </c>
      <c r="AV964" s="78">
        <f t="shared" si="76"/>
        <v>0.55000000000000004</v>
      </c>
      <c r="AW964" s="78"/>
      <c r="AX964" s="66"/>
      <c r="AY964" s="78"/>
      <c r="AZ964" s="76"/>
      <c r="BA964" s="76"/>
      <c r="BB964" s="76"/>
    </row>
    <row r="965" spans="1:54" x14ac:dyDescent="0.25">
      <c r="A965" s="77" t="s">
        <v>30</v>
      </c>
      <c r="B965" s="76" t="str">
        <f>C965</f>
        <v>936-414-1</v>
      </c>
      <c r="C965" s="77" t="s">
        <v>4142</v>
      </c>
      <c r="D965" s="77" t="s">
        <v>4141</v>
      </c>
      <c r="E965" s="76" t="e">
        <f>IF(C965="-",IF(A965="-",VLOOKUP(D965,'sin-list 180320_update'!$C$2:$C$835,1,FALSE),VLOOKUP(A965,'sin-list 180320_update'!$A$2:$A$835,1,FALSE)),VLOOKUP(C965,'sin-list 180320_update'!$B$2:$B$835,1,FALSE))</f>
        <v>#N/A</v>
      </c>
      <c r="F965" s="76" t="e">
        <f>IF($C965="-",IF($A965="-",VLOOKUP($D965,'REACH Bilaga XVII_update'!$A$5:$A$131,1,FALSE),VLOOKUP($A965,'REACH Bilaga XVII_update'!$C$5:$C$131,1,FALSE)),VLOOKUP($C965,'REACH Bilaga XVII_update'!$B$5:$B$131,1,FALSE))</f>
        <v>#N/A</v>
      </c>
      <c r="G965" s="76" t="e">
        <f>IF($C965="-",IF($A965="-",VLOOKUP($D965,' REACH Bilaga 59_update'!$A$5:$A$210,1,FALSE),VLOOKUP($A965,' REACH Bilaga 59_update'!$D$5:$D$210,1,FALSE)),VLOOKUP($C965,' REACH Bilaga 59_update'!$C$5:$C$210,1,FALSE))</f>
        <v>#N/A</v>
      </c>
      <c r="H965" s="76" t="e">
        <f>IF($C965="-",IF($A965="-",VLOOKUP($D965,'REACH Bilaga XIV_update'!$A$5:$A$110,1,FALSE),VLOOKUP($A965,'REACH Bilaga XIV_update'!$D$5:$D$110,1,FALSE)),VLOOKUP($C965,'REACH Bilaga XIV_update'!$C$5:$C$110,1,FALSE))</f>
        <v>#N/A</v>
      </c>
      <c r="I965" s="76" t="str">
        <f>IF($C965="-",IF($A965="-",VLOOKUP($D965,CoRAP_update!$A$5:$A$376,1,FALSE),VLOOKUP($A965,CoRAP_update!$D$5:$D$376,1,FALSE)),VLOOKUP($C965,CoRAP_update!$C$5:$C$376,1,FALSE))</f>
        <v>936-414-1</v>
      </c>
      <c r="J965" s="76" t="e">
        <f>IF($C965="-",IF($A965="-",VLOOKUP($D965,EDC_update!$C$2:$C$450,1,FALSE),VLOOKUP($A965,EDC_update!$B$2:$B$450,1,FALSE)),VLOOKUP($C965,EDC_update!$L$2:$L$450,1,FALSE))</f>
        <v>#N/A</v>
      </c>
      <c r="K965" s="76" t="e">
        <f>IF($C965="-",IF($A965="-",IF(VLOOKUP($D965,'sin-list 180320_update'!$C$2:$S$835,3,FALSE)="",NA(),VLOOKUP($D965,'sin-list 180320_update'!$C$2:$S$835,3,FALSE)),IF(VLOOKUP($A965,'sin-list 180320_update'!$A$2:$S$835,5,FALSE)="",NA(),VLOOKUP($A965,'sin-list 180320_update'!$A$2:$S$835,5,FALSE))),IF(VLOOKUP($C965,'sin-list 180320_update'!$B$2:$S$835,4,FALSE)="",NA(),VLOOKUP($C965,'sin-list 180320_update'!$B$2:$S$835,4,FALSE)))</f>
        <v>#N/A</v>
      </c>
      <c r="L965" s="76" t="e">
        <f>IF($C965="-",IF($A965="-",VLOOKUP($D965,'sin-list 180320_update'!$C$2:$S$835,6,FALSE),VLOOKUP($A965,'sin-list 180320_update'!$A$2:$S$835,8,FALSE)),VLOOKUP($C965,'sin-list 180320_update'!$B$2:$S$835,7,FALSE))</f>
        <v>#N/A</v>
      </c>
      <c r="M965" s="76" t="e">
        <f>IF($C965="-",IF($A965="-",IF(VLOOKUP($D965,'sin-list 180320_update'!$C$2:$S$835,8,FALSE)="",NA(),VLOOKUP($D965,'sin-list 180320_update'!$C$2:$S$835,8,FALSE)),IF(VLOOKUP($A965,'sin-list 180320_update'!$A$2:$S$835,10,FALSE)="",NA(),VLOOKUP($A965,'sin-list 180320_update'!$A$2:$S$835,10,FALSE))),IF(VLOOKUP($C965,'sin-list 180320_update'!$B$2:$S$835,9,FALSE)="",NA(),VLOOKUP($C965,'sin-list 180320_update'!$B$2:$S$835,9,FALSE)))</f>
        <v>#N/A</v>
      </c>
      <c r="N965" s="76" t="e">
        <f>IF($C965="-",IF($A965="-",IF(VLOOKUP($D965,'REACH Bilaga XVII_update'!$A$5:$E$131,4,FALSE)="",NA(),VLOOKUP($D965,'REACH Bilaga XVII_update'!$A$5:$E$131,4,FALSE)),IF(VLOOKUP($A965,'REACH Bilaga XVII_update'!$C$5:$D$131,2,FALSE)="",NA(),VLOOKUP($A965,'REACH Bilaga XVII_update'!$C$5:$D$131,2,FALSE))),IF(VLOOKUP($C965,'REACH Bilaga XVII_update'!$B$5:$D$131,3,FALSE)="",NA(),VLOOKUP($C965,'REACH Bilaga XVII_update'!$B$5:$D$131,3,FALSE)))</f>
        <v>#N/A</v>
      </c>
      <c r="O965" s="76" t="e">
        <f>IF($C965="-",IF($A965="-",IF(VLOOKUP($D965,' REACH Bilaga 59_update'!$A$5:$E$210,5,FALSE)="",NA(),VLOOKUP($D965,' REACH Bilaga 59_update'!$A$5:$E$210,5,FALSE)),IF(VLOOKUP($A965,' REACH Bilaga 59_update'!$D$5:$E$210,2,FALSE)="",NA(),VLOOKUP($A965,' REACH Bilaga 59_update'!$D$5:$E$210,2,FALSE))),IF(VLOOKUP($C965,' REACH Bilaga 59_update'!$C$5:$E$210,3,FALSE)="",NA(),VLOOKUP($C965,' REACH Bilaga 59_update'!$C$5:$E$210,3,FALSE)))</f>
        <v>#N/A</v>
      </c>
      <c r="P965" s="76" t="e">
        <f>IF(C965="-",IF(A965="-",IFERROR(VLOOKUP($D965,' REACH Bilaga 59_update'!$A$5:$F$210,MATCH(Sammanfattning!P$1,' REACH Bilaga 59_update'!$A$4:$F$4,0),FALSE),VLOOKUP($D965,'REACH Bilaga XIV_update'!$A$4:$H$110,MATCH(Sammanfattning!P$1,'REACH Bilaga XIV_update'!$A$4:$H$4,0),FALSE)),IFERROR(VLOOKUP($A965,' REACH Bilaga 59_update'!$D$5:$F$210,MATCH(Sammanfattning!P$1,' REACH Bilaga 59_update'!$D$4:$F$4,0),FALSE),VLOOKUP($A965,'REACH Bilaga XIV_update'!$D$4:$H$110,MATCH(Sammanfattning!P$1,'REACH Bilaga XIV_update'!$D$4:$H$4,0),FALSE))),IFERROR(VLOOKUP($C965,' REACH Bilaga 59_update'!$C$5:$F$210,MATCH(Sammanfattning!P$1,' REACH Bilaga 59_update'!$C$4:$F$4,0),FALSE),VLOOKUP($C965,'REACH Bilaga XIV_update'!$C$4:$H$110,MATCH(Sammanfattning!P$1,'REACH Bilaga XIV_update'!$C$4:$H$4,0),FALSE)))</f>
        <v>#N/A</v>
      </c>
      <c r="Q965" s="76" t="e">
        <f>IF($C965="-",IF($A965="-",IF(VLOOKUP($D965,'REACH Bilaga XIV_update'!$A$5:$I$110,9,FALSE)="",NA(),VLOOKUP($D965,'REACH Bilaga XIV_update'!$A$5:$I$110,9,FALSE)),IF(VLOOKUP($A965,'REACH Bilaga XIV_update'!$D$5:$I$110,6,FALSE)="",NA(),VLOOKUP($A965,'REACH Bilaga XIV_update'!$D$5:$I$110,6,FALSE))),IF(VLOOKUP($C965,'REACH Bilaga XIV_update'!$C$5:$I$110,7,FALSE)="",NA(),VLOOKUP($C965,'REACH Bilaga XIV_update'!$C$5:$I$110,7,FALSE)))</f>
        <v>#N/A</v>
      </c>
      <c r="R965" s="76" t="e">
        <f>IF($C965="-",IF($A965="-",IF(VLOOKUP($D965,CoRAP_update!$A$5:$O$376,15,FALSE)="",NA(),VLOOKUP($D965,CoRAP_update!$A$5:$O$376,15,FALSE)),IF(VLOOKUP($A965,CoRAP_update!$D$5:$O$376,12,FALSE)="",NA(),VLOOKUP($A965,CoRAP_update!$D$5:$O$376,12,FALSE))),IF(VLOOKUP($C965,CoRAP_update!$C$5:$O$376,13,FALSE)="",NA(),VLOOKUP($C965,CoRAP_update!$C$5:$O$376,13,FALSE)))</f>
        <v>#N/A</v>
      </c>
      <c r="S965" s="144" t="str">
        <f>IF($C965="-",IF($A965="-",VLOOKUP($D965,CoRAP_update!$A$5:$J$376,MATCH(Sammanfattning!S$1,CoRAP_update!$A$4:$J$4,0),FALSE),VLOOKUP($A965,CoRAP_update!$D$5:$J$376,MATCH(Sammanfattning!S$1,CoRAP_update!$D$4:$J$4,0),FALSE)),VLOOKUP($C965,CoRAP_update!$C$5:$J$376,MATCH(Sammanfattning!S$1,CoRAP_update!$C$4:$J$4,0),FALSE))</f>
        <v>Suspected Carcinogenic#Other hazard based concern#Consumer use#Cumulative exposure#Exposure of environment#Wide dispersive use</v>
      </c>
      <c r="T965" s="76" t="e">
        <f>IF($A965="-",VLOOKUP($D965,EDC_update!$C$2:$F$450,4,FALSE),VLOOKUP($A965,EDC_update!$B$2:$F$450,5,FALSE))</f>
        <v>#N/A</v>
      </c>
      <c r="V965" s="78">
        <f>IF(IFERROR(SEARCH("PBT",P965),99)=99,IF(IFERROR(SEARCH("suspected PBT",S965),99)=99,IF(IFERROR(SEARCH("concluded to be PBT",K965),99)=99,IF(IFERROR(SEARCH("PBT",S965),99)=99,IF(IFERROR(SEARCH("PBT cand",L965),99)=99,IF(IFERROR(SEARCH("PBT",L965),99)=99,IF(IFERROR(SEARCH("persistent, bioackumulative and toxic properties",K965),99)=99,0,Scoring!$E$3),Scoring!$E$3),Scoring!$E$7),Scoring!$E$3),Scoring!$E$5),Scoring!$E$6),Scoring!$E$3)</f>
        <v>0</v>
      </c>
      <c r="W965" s="78">
        <f>IF(IFERROR(SEARCH("vPvB",P965),99)=99,IF(IFERROR(SEARCH("suspected pbt/vPvB",S965),99)=99,IF(IFERROR(SEARCH("vPvB",S965),99)=99,IF(IFERROR(SEARCH("concluded to be a vPvB",S965),99)=99,IF(IFERROR(SEARCH("identified as vPvB",K965),99)=99,IF(IFERROR(SEARCH("concluded to be a vPvB",K965),99)=99,IF(IFERROR(SEARCH("concluded to be both pbt and vPvB",S965),99)=99,IF(IFERROR(SEARCH("concluded to be both pbt and vPvB",K965),99)=99,0,Scoring!$E$5),Scoring!$E$5),Scoring!$E$5),Scoring!$E$5),Scoring!$E$5),Scoring!$E$4),Scoring!$E$6),Scoring!$E$4)</f>
        <v>0</v>
      </c>
      <c r="X965" s="78">
        <f>IF(IFERROR(SEARCH("H410",N965),99)=99,IF(IFERROR(SEARCH("H410",O965),99)=99,IF(IFERROR(SEARCH("H410",Q965),99)=99,IF(IFERROR(SEARCH("H410",M965),99)=99,IF(IFERROR(SEARCH("H410",R965),99)=99,IF(IFERROR(SEARCH("H411",N965),99)=99,IF(IFERROR(SEARCH("H411",O965),99)=99,IF(IFERROR(SEARCH("H411",Q965),99)=99,IF(IFERROR(SEARCH("H411",M965),99)=99,IF(IFERROR(SEARCH("H411",R965),99)=99,IF(IFERROR(SEARCH("H413",N965),99)=99,IF(IFERROR(SEARCH("H413",O965),99)=99,IF(IFERROR(SEARCH("H413",Q965),99)=99,IF(IFERROR(SEARCH("H413",M965),99)=99,IF(IFERROR(SEARCH("H413",R965),99)=99,IF(IFERROR(SEARCH("H412",N965),99)=99,IF(IFERROR(SEARCH("H412",O965),99)=99,IF(IFERROR(SEARCH("H412",Q965),99)=99,IF(IFERROR(SEARCH("H412",M965),99)=99,IF(IFERROR(SEARCH("H412",R965),99)=99,0,Scoring!$E$2),Scoring!$E$2),Scoring!$E$2),Scoring!$E$2),Scoring!$E$2),Scoring!$E$2),Scoring!$E$2),Scoring!$E$2),Scoring!$E$2),Scoring!$E$2),Scoring!$E$2),Scoring!$E$2),Scoring!$E$2),Scoring!$E$2),Scoring!$E$2),Scoring!$E$2),Scoring!$E$2),Scoring!$E$2),Scoring!$E$2),Scoring!$E$2)</f>
        <v>0</v>
      </c>
      <c r="Y965" s="78">
        <f>IF(IFERROR(SEARCH("CMR",K965),99)=99,IF(IFERROR(SEARCH("Suspected CMR",S965),99)=99,IF(IFERROR(SEARCH("CMR",S965),99)=99,0,Scoring!$E$8),Scoring!$E$9),Scoring!$E$8)</f>
        <v>0</v>
      </c>
      <c r="Z965" s="78">
        <f>IF(IFERROR(SEARCH("H350",N965),99)=99,IF(IFERROR(SEARCH("H350",O965),99)=99,IF(IFERROR(SEARCH("H350",Q965),99)=99,IF(IFERROR(SEARCH("H350",M965),99)=99,IF(IFERROR(SEARCH("H350",R965),99)=99,IF(IFERROR(SEARCH("H351",N965),99)=99,IF(IFERROR(SEARCH("H351",O965),99)=99,IF(IFERROR(SEARCH("H351",Q965),99)=99,IF(IFERROR(SEARCH("H351",M965),99)=99,IF(IFERROR(SEARCH("H351",R965),99)=99,IF(IFERROR(SEARCH("carcinogenic",P965),99)=99,IF(IFERROR(SEARCH("suspected carcinogenic",S965),99)=99,0,Scoring!$E$12),Scoring!$E$11),Scoring!$E$10),Scoring!$E$10),Scoring!$E$10),Scoring!$E$10),Scoring!$E$10),Scoring!$E$10),Scoring!$E$10),Scoring!$E$10),Scoring!$E$10),Scoring!$E$10)</f>
        <v>0.7</v>
      </c>
      <c r="AA965" s="78">
        <f>IF(IFERROR(SEARCH("H340",N965),99)=99,IF(IFERROR(SEARCH("H340",O965),99)=99,IF(IFERROR(SEARCH("H340",Q965),99)=99,IF(IFERROR(SEARCH("H340",M965),99)=99,IF(IFERROR(SEARCH("H340",R965),99)=99,IF(IFERROR(SEARCH("H341",N965),99)=99,IF(IFERROR(SEARCH("H341",O965),99)=99,IF(IFERROR(SEARCH("H341",Q965),99)=99,IF(IFERROR(SEARCH("H341",M965),99)=99,IF(IFERROR(SEARCH("H341",R965),99)=99,IF(IFERROR(SEARCH("mutagenic",P965),99)=99,IF(IFERROR(SEARCH("suspected mutagenic",S965),99)=99,0,Scoring!$E$15),Scoring!$E$14),Scoring!$E$13),Scoring!$E$13),Scoring!$E$13),Scoring!$E$13),Scoring!$E$13),Scoring!$E$13),Scoring!$E$13),Scoring!$E$13),Scoring!$E$13),Scoring!$E$13)</f>
        <v>0</v>
      </c>
      <c r="AB965" s="78">
        <f>IF(IFERROR(SEARCH("H360",N965),99)=99,IF(IFERROR(SEARCH("H360",O965),99)=99,IF(IFERROR(SEARCH("H360",Q965),99)=99,IF(IFERROR(SEARCH("H360",M965),99)=99,IF(IFERROR(SEARCH("H360",R965),99)=99,IF(IFERROR(SEARCH("H361",N965),99)=99,IF(IFERROR(SEARCH("H361",O965),99)=99,IF(IFERROR(SEARCH("H361",Q965),99)=99,IF(IFERROR(SEARCH("H361",M965),99)=99,IF(IFERROR(SEARCH("H361",R965),99)=99,IF(IFERROR(SEARCH("reproduction",P965),99)=99,IF(IFERROR(SEARCH("suspected reprotoxic",S965),99)=99,IF(IFERROR(SEARCH("reprotoxic",S965),99)=99,IF(IFERROR(SEARCH("reprotoxic",K965),99)=99,0,Scoring!$E$18),Scoring!$E$18),Scoring!$E$19),Scoring!$E$17),Scoring!$E$16),Scoring!$E$16),Scoring!$E$16),Scoring!$E$16),Scoring!$E$16),Scoring!$E$16),Scoring!$E$16),Scoring!$E$16),Scoring!$E$16),Scoring!$E$16)</f>
        <v>0</v>
      </c>
      <c r="AC965" s="78">
        <f>IF(IFERROR(SEARCH("57f",L965),99)=99,IF(IFERROR(SEARCH("57(f)",P965),99)=99,0,Scoring!$E$20),Scoring!$E$20)</f>
        <v>0</v>
      </c>
      <c r="AD965" s="78">
        <f>IF(IFERROR(SEARCH("CAT1",T965),99)=99,IF(IFERROR(SEARCH("CAT2",T965),99)=99,IF(IFERROR(SEARCH("CAT3",T965),99)=99,IF(IFERROR(SEARCH("concluded to be endocrine",K965),99)=99,IF(IFERROR(SEARCH("categorised as endocrine",K965),99)=99,IF(IFERROR(SEARCH("endocrine disrupting",P965),99)=99,IF(IFERROR(SEARCH("endocrine disrupting",K965),99)=99,IF(IFERROR(SEARCH("suspected endocrine",S965),99)=99,IF(IFERROR(SEARCH("potential endocrine",S965),99)=99,0,Scoring!$E$25),Scoring!$E$25),Scoring!$E$24),Scoring!$E$24),Scoring!$E$24),Scoring!$E$24),Scoring!$E$23),Scoring!$E$22),Scoring!$E$21)</f>
        <v>0</v>
      </c>
      <c r="AE965" s="78">
        <f>IF(IFERROR(SEARCH("suspected sensitiser",S965),99)=99,IF(IFERROR(SEARCH("sensitiser",S965),99)=99,IF(IFERROR(SEARCH("other hazard based concern",S965),99)=99,0,Scoring!$E$28),Scoring!$E$26),Scoring!$E$27)</f>
        <v>0.4</v>
      </c>
      <c r="AF965" s="78">
        <f>IF(IFERROR(M965,1)=1,IF(IFERROR(N965,1)=1,IF(IFERROR(O965,1)=1,IF(IFERROR(Q965,1)=1,IF(IFERROR(R965,1)=1,IF(IFERROR(T965,1)=1,IF(IFERROR(K965,1)=1,IF(IFERROR(P965,1)=1,IF(IFERROR(S965,1)=1,Scoring!$E$29,0),0),0),0),0),0),0),0),0)</f>
        <v>0</v>
      </c>
      <c r="AG965" s="78">
        <f t="shared" si="75"/>
        <v>1.1000000000000001</v>
      </c>
      <c r="AI965" s="93"/>
      <c r="AJ965" s="94"/>
      <c r="AK965" s="76"/>
      <c r="AL965" s="75"/>
      <c r="AN965" s="79"/>
      <c r="AO965" s="79"/>
      <c r="AP965" s="79"/>
      <c r="AQ965" s="79"/>
      <c r="AR965" s="79"/>
      <c r="AS965" s="78"/>
      <c r="AU965" s="79">
        <f>IF(IFERROR(F965,99)=99,IF(IFERROR(G965,99)=99,IF(IFERROR(H965,99)=99,IF(IFERROR(I965,99)=99,IF(IFERROR(E965,99)=99,IF(IFERROR(J965,99)=99,0,Scoring!$B$7),Scoring!$B$3),Scoring!$B$2),Scoring!$B$6),Scoring!$B$5),Scoring!$B$4)</f>
        <v>0.5</v>
      </c>
      <c r="AV965" s="78">
        <f t="shared" si="76"/>
        <v>0.55000000000000004</v>
      </c>
      <c r="AW965" s="78"/>
      <c r="AX965" s="66"/>
      <c r="AY965" s="78"/>
      <c r="AZ965" s="76"/>
      <c r="BA965" s="76"/>
      <c r="BB965" s="76"/>
    </row>
    <row r="966" spans="1:54" x14ac:dyDescent="0.25">
      <c r="A966" s="89" t="s">
        <v>6266</v>
      </c>
      <c r="B966" s="91" t="s">
        <v>30</v>
      </c>
      <c r="C966" s="91" t="s">
        <v>30</v>
      </c>
      <c r="D966" s="91" t="s">
        <v>11753</v>
      </c>
      <c r="E966" s="76" t="e">
        <f>IF(C966="-",IF(A966="-",VLOOKUP(D966,'sin-list 180320_update'!$C$2:$C$835,1,FALSE),VLOOKUP(A966,'sin-list 180320_update'!$A$2:$A$835,1,FALSE)),VLOOKUP(C966,'sin-list 180320_update'!$B$2:$B$835,1,FALSE))</f>
        <v>#N/A</v>
      </c>
      <c r="F966" s="76" t="e">
        <f>IF($C966="-",IF($A966="-",VLOOKUP($D966,'REACH Bilaga XVII_update'!$A$5:$A$131,1,FALSE),VLOOKUP($A966,'REACH Bilaga XVII_update'!$C$5:$C$131,1,FALSE)),VLOOKUP($C966,'REACH Bilaga XVII_update'!$B$5:$B$131,1,FALSE))</f>
        <v>#N/A</v>
      </c>
      <c r="G966" s="76" t="e">
        <f>IF($C966="-",IF($A966="-",VLOOKUP($D966,' REACH Bilaga 59_update'!$A$5:$A$210,1,FALSE),VLOOKUP($A966,' REACH Bilaga 59_update'!$D$5:$D$210,1,FALSE)),VLOOKUP($C966,' REACH Bilaga 59_update'!$C$5:$C$210,1,FALSE))</f>
        <v>#N/A</v>
      </c>
      <c r="H966" s="76" t="e">
        <f>IF($C966="-",IF($A966="-",VLOOKUP($D966,'REACH Bilaga XIV_update'!$A$5:$A$110,1,FALSE),VLOOKUP($A966,'REACH Bilaga XIV_update'!$D$5:$D$110,1,FALSE)),VLOOKUP($C966,'REACH Bilaga XIV_update'!$C$5:$C$110,1,FALSE))</f>
        <v>#N/A</v>
      </c>
      <c r="I966" s="76" t="e">
        <f>IF($C966="-",IF($A966="-",VLOOKUP($D966,CoRAP_update!$A$5:$A$376,1,FALSE),VLOOKUP($A966,CoRAP_update!$D$5:$D$376,1,FALSE)),VLOOKUP($C966,CoRAP_update!$C$5:$C$376,1,FALSE))</f>
        <v>#N/A</v>
      </c>
      <c r="J966" s="76" t="str">
        <f>IF($C966="-",IF($A966="-",VLOOKUP($D966,EDC_update!$C$2:$C$450,1,FALSE),VLOOKUP($A966,EDC_update!$B$2:$B$450,1,FALSE)),VLOOKUP($C966,EDC_update!$L$2:$L$450,1,FALSE))</f>
        <v>4247-02-3</v>
      </c>
      <c r="K966" s="76" t="e">
        <f>IF($C966="-",IF($A966="-",IF(VLOOKUP($D966,'sin-list 180320_update'!$C$2:$S$835,3,FALSE)="",NA(),VLOOKUP($D966,'sin-list 180320_update'!$C$2:$S$835,3,FALSE)),IF(VLOOKUP($A966,'sin-list 180320_update'!$A$2:$S$835,5,FALSE)="",NA(),VLOOKUP($A966,'sin-list 180320_update'!$A$2:$S$835,5,FALSE))),IF(VLOOKUP($C966,'sin-list 180320_update'!$B$2:$S$835,4,FALSE)="",NA(),VLOOKUP($C966,'sin-list 180320_update'!$B$2:$S$835,4,FALSE)))</f>
        <v>#N/A</v>
      </c>
      <c r="L966" s="76" t="e">
        <f>IF($C966="-",IF($A966="-",VLOOKUP($D966,'sin-list 180320_update'!$C$2:$S$835,6,FALSE),VLOOKUP($A966,'sin-list 180320_update'!$A$2:$S$835,8,FALSE)),VLOOKUP($C966,'sin-list 180320_update'!$B$2:$S$835,7,FALSE))</f>
        <v>#N/A</v>
      </c>
      <c r="M966" s="76" t="e">
        <f>IF($C966="-",IF($A966="-",IF(VLOOKUP($D966,'sin-list 180320_update'!$C$2:$S$835,8,FALSE)="",NA(),VLOOKUP($D966,'sin-list 180320_update'!$C$2:$S$835,8,FALSE)),IF(VLOOKUP($A966,'sin-list 180320_update'!$A$2:$S$835,10,FALSE)="",NA(),VLOOKUP($A966,'sin-list 180320_update'!$A$2:$S$835,10,FALSE))),IF(VLOOKUP($C966,'sin-list 180320_update'!$B$2:$S$835,9,FALSE)="",NA(),VLOOKUP($C966,'sin-list 180320_update'!$B$2:$S$835,9,FALSE)))</f>
        <v>#N/A</v>
      </c>
      <c r="N966" s="76" t="e">
        <f>IF($C966="-",IF($A966="-",IF(VLOOKUP($D966,'REACH Bilaga XVII_update'!$A$5:$E$131,4,FALSE)="",NA(),VLOOKUP($D966,'REACH Bilaga XVII_update'!$A$5:$E$131,4,FALSE)),IF(VLOOKUP($A966,'REACH Bilaga XVII_update'!$C$5:$D$131,2,FALSE)="",NA(),VLOOKUP($A966,'REACH Bilaga XVII_update'!$C$5:$D$131,2,FALSE))),IF(VLOOKUP($C966,'REACH Bilaga XVII_update'!$B$5:$D$131,3,FALSE)="",NA(),VLOOKUP($C966,'REACH Bilaga XVII_update'!$B$5:$D$131,3,FALSE)))</f>
        <v>#N/A</v>
      </c>
      <c r="O966" s="76" t="e">
        <f>IF($C966="-",IF($A966="-",IF(VLOOKUP($D966,' REACH Bilaga 59_update'!$A$5:$E$210,5,FALSE)="",NA(),VLOOKUP($D966,' REACH Bilaga 59_update'!$A$5:$E$210,5,FALSE)),IF(VLOOKUP($A966,' REACH Bilaga 59_update'!$D$5:$E$210,2,FALSE)="",NA(),VLOOKUP($A966,' REACH Bilaga 59_update'!$D$5:$E$210,2,FALSE))),IF(VLOOKUP($C966,' REACH Bilaga 59_update'!$C$5:$E$210,3,FALSE)="",NA(),VLOOKUP($C966,' REACH Bilaga 59_update'!$C$5:$E$210,3,FALSE)))</f>
        <v>#N/A</v>
      </c>
      <c r="P966" s="76" t="e">
        <f>IF(C966="-",IF(A966="-",IFERROR(VLOOKUP($D966,' REACH Bilaga 59_update'!$A$5:$F$210,MATCH(Sammanfattning!P$1,' REACH Bilaga 59_update'!$A$4:$F$4,0),FALSE),VLOOKUP($D966,'REACH Bilaga XIV_update'!$A$4:$H$110,MATCH(Sammanfattning!P$1,'REACH Bilaga XIV_update'!$A$4:$H$4,0),FALSE)),IFERROR(VLOOKUP($A966,' REACH Bilaga 59_update'!$D$5:$F$210,MATCH(Sammanfattning!P$1,' REACH Bilaga 59_update'!$D$4:$F$4,0),FALSE),VLOOKUP($A966,'REACH Bilaga XIV_update'!$D$4:$H$110,MATCH(Sammanfattning!P$1,'REACH Bilaga XIV_update'!$D$4:$H$4,0),FALSE))),IFERROR(VLOOKUP($C966,' REACH Bilaga 59_update'!$C$5:$F$210,MATCH(Sammanfattning!P$1,' REACH Bilaga 59_update'!$C$4:$F$4,0),FALSE),VLOOKUP($C966,'REACH Bilaga XIV_update'!$C$4:$H$110,MATCH(Sammanfattning!P$1,'REACH Bilaga XIV_update'!$C$4:$H$4,0),FALSE)))</f>
        <v>#N/A</v>
      </c>
      <c r="Q966" s="76" t="e">
        <f>IF($C966="-",IF($A966="-",IF(VLOOKUP($D966,'REACH Bilaga XIV_update'!$A$5:$I$110,9,FALSE)="",NA(),VLOOKUP($D966,'REACH Bilaga XIV_update'!$A$5:$I$110,9,FALSE)),IF(VLOOKUP($A966,'REACH Bilaga XIV_update'!$D$5:$I$110,6,FALSE)="",NA(),VLOOKUP($A966,'REACH Bilaga XIV_update'!$D$5:$I$110,6,FALSE))),IF(VLOOKUP($C966,'REACH Bilaga XIV_update'!$C$5:$I$110,7,FALSE)="",NA(),VLOOKUP($C966,'REACH Bilaga XIV_update'!$C$5:$I$110,7,FALSE)))</f>
        <v>#N/A</v>
      </c>
      <c r="R966" s="76" t="e">
        <f>IF($C966="-",IF($A966="-",IF(VLOOKUP($D966,CoRAP_update!$A$5:$O$376,15,FALSE)="",NA(),VLOOKUP($D966,CoRAP_update!$A$5:$O$376,15,FALSE)),IF(VLOOKUP($A966,CoRAP_update!$D$5:$O$376,12,FALSE)="",NA(),VLOOKUP($A966,CoRAP_update!$D$5:$O$376,12,FALSE))),IF(VLOOKUP($C966,CoRAP_update!$C$5:$O$376,13,FALSE)="",NA(),VLOOKUP($C966,CoRAP_update!$C$5:$O$376,13,FALSE)))</f>
        <v>#N/A</v>
      </c>
      <c r="S966" s="144" t="e">
        <f>IF($C966="-",IF($A966="-",VLOOKUP($D966,CoRAP_update!$A$5:$J$376,MATCH(Sammanfattning!S$1,CoRAP_update!$A$4:$J$4,0),FALSE),VLOOKUP($A966,CoRAP_update!$D$5:$J$376,MATCH(Sammanfattning!S$1,CoRAP_update!$D$4:$J$4,0),FALSE)),VLOOKUP($C966,CoRAP_update!$C$5:$J$376,MATCH(Sammanfattning!S$1,CoRAP_update!$C$4:$J$4,0),FALSE))</f>
        <v>#N/A</v>
      </c>
      <c r="T966" s="76" t="str">
        <f>IF($A966="-",VLOOKUP($D966,EDC_update!$C$2:$F$450,4,FALSE),VLOOKUP($A966,EDC_update!$B$2:$F$450,5,FALSE))</f>
        <v>CAT1</v>
      </c>
      <c r="V966" s="78">
        <f>IF(IFERROR(SEARCH("PBT",P966),99)=99,IF(IFERROR(SEARCH("suspected PBT",S966),99)=99,IF(IFERROR(SEARCH("concluded to be PBT",K966),99)=99,IF(IFERROR(SEARCH("PBT",S966),99)=99,IF(IFERROR(SEARCH("PBT cand",L966),99)=99,IF(IFERROR(SEARCH("PBT",L966),99)=99,IF(IFERROR(SEARCH("persistent, bioackumulative and toxic properties",K966),99)=99,0,Scoring!$E$3),Scoring!$E$3),Scoring!$E$7),Scoring!$E$3),Scoring!$E$5),Scoring!$E$6),Scoring!$E$3)</f>
        <v>0</v>
      </c>
      <c r="W966" s="78">
        <f>IF(IFERROR(SEARCH("vPvB",P966),99)=99,IF(IFERROR(SEARCH("suspected pbt/vPvB",S966),99)=99,IF(IFERROR(SEARCH("vPvB",S966),99)=99,IF(IFERROR(SEARCH("concluded to be a vPvB",S966),99)=99,IF(IFERROR(SEARCH("identified as vPvB",K966),99)=99,IF(IFERROR(SEARCH("concluded to be a vPvB",K966),99)=99,IF(IFERROR(SEARCH("concluded to be both pbt and vPvB",S966),99)=99,IF(IFERROR(SEARCH("concluded to be both pbt and vPvB",K966),99)=99,0,Scoring!$E$5),Scoring!$E$5),Scoring!$E$5),Scoring!$E$5),Scoring!$E$5),Scoring!$E$4),Scoring!$E$6),Scoring!$E$4)</f>
        <v>0</v>
      </c>
      <c r="X966" s="78">
        <f>IF(IFERROR(SEARCH("H410",N966),99)=99,IF(IFERROR(SEARCH("H410",O966),99)=99,IF(IFERROR(SEARCH("H410",Q966),99)=99,IF(IFERROR(SEARCH("H410",M966),99)=99,IF(IFERROR(SEARCH("H410",R966),99)=99,IF(IFERROR(SEARCH("H411",N966),99)=99,IF(IFERROR(SEARCH("H411",O966),99)=99,IF(IFERROR(SEARCH("H411",Q966),99)=99,IF(IFERROR(SEARCH("H411",M966),99)=99,IF(IFERROR(SEARCH("H411",R966),99)=99,IF(IFERROR(SEARCH("H413",N966),99)=99,IF(IFERROR(SEARCH("H413",O966),99)=99,IF(IFERROR(SEARCH("H413",Q966),99)=99,IF(IFERROR(SEARCH("H413",M966),99)=99,IF(IFERROR(SEARCH("H413",R966),99)=99,IF(IFERROR(SEARCH("H412",N966),99)=99,IF(IFERROR(SEARCH("H412",O966),99)=99,IF(IFERROR(SEARCH("H412",Q966),99)=99,IF(IFERROR(SEARCH("H412",M966),99)=99,IF(IFERROR(SEARCH("H412",R966),99)=99,0,Scoring!$E$2),Scoring!$E$2),Scoring!$E$2),Scoring!$E$2),Scoring!$E$2),Scoring!$E$2),Scoring!$E$2),Scoring!$E$2),Scoring!$E$2),Scoring!$E$2),Scoring!$E$2),Scoring!$E$2),Scoring!$E$2),Scoring!$E$2),Scoring!$E$2),Scoring!$E$2),Scoring!$E$2),Scoring!$E$2),Scoring!$E$2),Scoring!$E$2)</f>
        <v>0</v>
      </c>
      <c r="Y966" s="78">
        <f>IF(IFERROR(SEARCH("CMR",K966),99)=99,IF(IFERROR(SEARCH("Suspected CMR",S966),99)=99,IF(IFERROR(SEARCH("CMR",S966),99)=99,0,Scoring!$E$8),Scoring!$E$9),Scoring!$E$8)</f>
        <v>0</v>
      </c>
      <c r="Z966" s="78">
        <f>IF(IFERROR(SEARCH("H350",N966),99)=99,IF(IFERROR(SEARCH("H350",O966),99)=99,IF(IFERROR(SEARCH("H350",Q966),99)=99,IF(IFERROR(SEARCH("H350",M966),99)=99,IF(IFERROR(SEARCH("H350",R966),99)=99,IF(IFERROR(SEARCH("H351",N966),99)=99,IF(IFERROR(SEARCH("H351",O966),99)=99,IF(IFERROR(SEARCH("H351",Q966),99)=99,IF(IFERROR(SEARCH("H351",M966),99)=99,IF(IFERROR(SEARCH("H351",R966),99)=99,IF(IFERROR(SEARCH("carcinogenic",P966),99)=99,IF(IFERROR(SEARCH("suspected carcinogenic",S966),99)=99,0,Scoring!$E$12),Scoring!$E$11),Scoring!$E$10),Scoring!$E$10),Scoring!$E$10),Scoring!$E$10),Scoring!$E$10),Scoring!$E$10),Scoring!$E$10),Scoring!$E$10),Scoring!$E$10),Scoring!$E$10)</f>
        <v>0</v>
      </c>
      <c r="AA966" s="78">
        <f>IF(IFERROR(SEARCH("H340",N966),99)=99,IF(IFERROR(SEARCH("H340",O966),99)=99,IF(IFERROR(SEARCH("H340",Q966),99)=99,IF(IFERROR(SEARCH("H340",M966),99)=99,IF(IFERROR(SEARCH("H340",R966),99)=99,IF(IFERROR(SEARCH("H341",N966),99)=99,IF(IFERROR(SEARCH("H341",O966),99)=99,IF(IFERROR(SEARCH("H341",Q966),99)=99,IF(IFERROR(SEARCH("H341",M966),99)=99,IF(IFERROR(SEARCH("H341",R966),99)=99,IF(IFERROR(SEARCH("mutagenic",P966),99)=99,IF(IFERROR(SEARCH("suspected mutagenic",S966),99)=99,0,Scoring!$E$15),Scoring!$E$14),Scoring!$E$13),Scoring!$E$13),Scoring!$E$13),Scoring!$E$13),Scoring!$E$13),Scoring!$E$13),Scoring!$E$13),Scoring!$E$13),Scoring!$E$13),Scoring!$E$13)</f>
        <v>0</v>
      </c>
      <c r="AB966" s="78">
        <f>IF(IFERROR(SEARCH("H360",N966),99)=99,IF(IFERROR(SEARCH("H360",O966),99)=99,IF(IFERROR(SEARCH("H360",Q966),99)=99,IF(IFERROR(SEARCH("H360",M966),99)=99,IF(IFERROR(SEARCH("H360",R966),99)=99,IF(IFERROR(SEARCH("H361",N966),99)=99,IF(IFERROR(SEARCH("H361",O966),99)=99,IF(IFERROR(SEARCH("H361",Q966),99)=99,IF(IFERROR(SEARCH("H361",M966),99)=99,IF(IFERROR(SEARCH("H361",R966),99)=99,IF(IFERROR(SEARCH("reproduction",P966),99)=99,IF(IFERROR(SEARCH("suspected reprotoxic",S966),99)=99,IF(IFERROR(SEARCH("reprotoxic",S966),99)=99,IF(IFERROR(SEARCH("reprotoxic",K966),99)=99,0,Scoring!$E$18),Scoring!$E$18),Scoring!$E$19),Scoring!$E$17),Scoring!$E$16),Scoring!$E$16),Scoring!$E$16),Scoring!$E$16),Scoring!$E$16),Scoring!$E$16),Scoring!$E$16),Scoring!$E$16),Scoring!$E$16),Scoring!$E$16)</f>
        <v>0</v>
      </c>
      <c r="AC966" s="78">
        <f>IF(IFERROR(SEARCH("57f",L966),99)=99,IF(IFERROR(SEARCH("57(f)",P966),99)=99,0,Scoring!$E$20),Scoring!$E$20)</f>
        <v>0</v>
      </c>
      <c r="AD966" s="78">
        <f>IF(IFERROR(SEARCH("CAT1",T966),99)=99,IF(IFERROR(SEARCH("CAT2",T966),99)=99,IF(IFERROR(SEARCH("CAT3",T966),99)=99,IF(IFERROR(SEARCH("concluded to be endocrine",K966),99)=99,IF(IFERROR(SEARCH("categorised as endocrine",K966),99)=99,IF(IFERROR(SEARCH("endocrine disrupting",P966),99)=99,IF(IFERROR(SEARCH("endocrine disrupting",K966),99)=99,IF(IFERROR(SEARCH("suspected endocrine",S966),99)=99,IF(IFERROR(SEARCH("potential endocrine",S966),99)=99,0,Scoring!$E$25),Scoring!$E$25),Scoring!$E$24),Scoring!$E$24),Scoring!$E$24),Scoring!$E$24),Scoring!$E$23),Scoring!$E$22),Scoring!$E$21)</f>
        <v>1</v>
      </c>
      <c r="AE966" s="78">
        <f>IF(IFERROR(SEARCH("suspected sensitiser",S966),99)=99,IF(IFERROR(SEARCH("sensitiser",S966),99)=99,IF(IFERROR(SEARCH("other hazard based concern",S966),99)=99,0,Scoring!$E$28),Scoring!$E$26),Scoring!$E$27)</f>
        <v>0</v>
      </c>
      <c r="AF966" s="78">
        <f>IF(IFERROR(M966,1)=1,IF(IFERROR(N966,1)=1,IF(IFERROR(O966,1)=1,IF(IFERROR(Q966,1)=1,IF(IFERROR(R966,1)=1,IF(IFERROR(T966,1)=1,IF(IFERROR(K966,1)=1,IF(IFERROR(P966,1)=1,IF(IFERROR(S966,1)=1,Scoring!$E$29,0),0),0),0),0),0),0),0),0)</f>
        <v>0</v>
      </c>
      <c r="AG966" s="78">
        <f t="shared" si="75"/>
        <v>1</v>
      </c>
      <c r="AI966" s="93"/>
      <c r="AJ966" s="94"/>
      <c r="AK966" s="76"/>
      <c r="AL966" s="75"/>
      <c r="AN966" s="79"/>
      <c r="AO966" s="79"/>
      <c r="AP966" s="79"/>
      <c r="AQ966" s="79"/>
      <c r="AR966" s="79"/>
      <c r="AS966" s="78"/>
      <c r="AU966" s="79">
        <f>IF(IFERROR(F966,99)=99,IF(IFERROR(G966,99)=99,IF(IFERROR(H966,99)=99,IF(IFERROR(I966,99)=99,IF(IFERROR(E966,99)=99,IF(IFERROR(J966,99)=99,0,Scoring!$B$7),Scoring!$B$3),Scoring!$B$2),Scoring!$B$6),Scoring!$B$5),Scoring!$B$4)</f>
        <v>0.3</v>
      </c>
      <c r="AV966" s="78">
        <f t="shared" si="76"/>
        <v>0.3</v>
      </c>
      <c r="AW966" s="78"/>
      <c r="AX966" s="66"/>
      <c r="AY966" s="78"/>
      <c r="AZ966" s="76"/>
      <c r="BB966" s="76"/>
    </row>
    <row r="967" spans="1:54" x14ac:dyDescent="0.25">
      <c r="A967" s="89" t="s">
        <v>6219</v>
      </c>
      <c r="B967" s="89" t="s">
        <v>30</v>
      </c>
      <c r="C967" s="89" t="s">
        <v>30</v>
      </c>
      <c r="D967" s="89" t="s">
        <v>7345</v>
      </c>
      <c r="E967" s="76" t="e">
        <f>IF(C967="-",IF(A967="-",VLOOKUP(D967,'sin-list 180320_update'!$C$2:$C$835,1,FALSE),VLOOKUP(A967,'sin-list 180320_update'!$A$2:$A$835,1,FALSE)),VLOOKUP(C967,'sin-list 180320_update'!$B$2:$B$835,1,FALSE))</f>
        <v>#N/A</v>
      </c>
      <c r="F967" s="76" t="e">
        <f>IF($C967="-",IF($A967="-",VLOOKUP($D967,'REACH Bilaga XVII_update'!$A$5:$A$131,1,FALSE),VLOOKUP($A967,'REACH Bilaga XVII_update'!$C$5:$C$131,1,FALSE)),VLOOKUP($C967,'REACH Bilaga XVII_update'!$B$5:$B$131,1,FALSE))</f>
        <v>#N/A</v>
      </c>
      <c r="G967" s="76" t="e">
        <f>IF($C967="-",IF($A967="-",VLOOKUP($D967,' REACH Bilaga 59_update'!$A$5:$A$210,1,FALSE),VLOOKUP($A967,' REACH Bilaga 59_update'!$D$5:$D$210,1,FALSE)),VLOOKUP($C967,' REACH Bilaga 59_update'!$C$5:$C$210,1,FALSE))</f>
        <v>#N/A</v>
      </c>
      <c r="H967" s="76" t="e">
        <f>IF($C967="-",IF($A967="-",VLOOKUP($D967,'REACH Bilaga XIV_update'!$A$5:$A$110,1,FALSE),VLOOKUP($A967,'REACH Bilaga XIV_update'!$D$5:$D$110,1,FALSE)),VLOOKUP($C967,'REACH Bilaga XIV_update'!$C$5:$C$110,1,FALSE))</f>
        <v>#N/A</v>
      </c>
      <c r="I967" s="76" t="e">
        <f>IF($C967="-",IF($A967="-",VLOOKUP($D967,CoRAP_update!$A$5:$A$376,1,FALSE),VLOOKUP($A967,CoRAP_update!$D$5:$D$376,1,FALSE)),VLOOKUP($C967,CoRAP_update!$C$5:$C$376,1,FALSE))</f>
        <v>#N/A</v>
      </c>
      <c r="J967" s="76" t="str">
        <f>IF($C967="-",IF($A967="-",VLOOKUP($D967,EDC_update!$C$2:$C$450,1,FALSE),VLOOKUP($A967,EDC_update!$B$2:$B$450,1,FALSE)),VLOOKUP($C967,EDC_update!$L$2:$L$450,1,FALSE))</f>
        <v>1918-02-1</v>
      </c>
      <c r="K967" s="76" t="e">
        <f>IF($C967="-",IF($A967="-",IF(VLOOKUP($D967,'sin-list 180320_update'!$C$2:$S$835,3,FALSE)="",NA(),VLOOKUP($D967,'sin-list 180320_update'!$C$2:$S$835,3,FALSE)),IF(VLOOKUP($A967,'sin-list 180320_update'!$A$2:$S$835,5,FALSE)="",NA(),VLOOKUP($A967,'sin-list 180320_update'!$A$2:$S$835,5,FALSE))),IF(VLOOKUP($C967,'sin-list 180320_update'!$B$2:$S$835,4,FALSE)="",NA(),VLOOKUP($C967,'sin-list 180320_update'!$B$2:$S$835,4,FALSE)))</f>
        <v>#N/A</v>
      </c>
      <c r="L967" s="76" t="e">
        <f>IF($C967="-",IF($A967="-",VLOOKUP($D967,'sin-list 180320_update'!$C$2:$S$835,6,FALSE),VLOOKUP($A967,'sin-list 180320_update'!$A$2:$S$835,8,FALSE)),VLOOKUP($C967,'sin-list 180320_update'!$B$2:$S$835,7,FALSE))</f>
        <v>#N/A</v>
      </c>
      <c r="M967" s="76" t="e">
        <f>IF($C967="-",IF($A967="-",IF(VLOOKUP($D967,'sin-list 180320_update'!$C$2:$S$835,8,FALSE)="",NA(),VLOOKUP($D967,'sin-list 180320_update'!$C$2:$S$835,8,FALSE)),IF(VLOOKUP($A967,'sin-list 180320_update'!$A$2:$S$835,10,FALSE)="",NA(),VLOOKUP($A967,'sin-list 180320_update'!$A$2:$S$835,10,FALSE))),IF(VLOOKUP($C967,'sin-list 180320_update'!$B$2:$S$835,9,FALSE)="",NA(),VLOOKUP($C967,'sin-list 180320_update'!$B$2:$S$835,9,FALSE)))</f>
        <v>#N/A</v>
      </c>
      <c r="N967" s="76" t="e">
        <f>IF($C967="-",IF($A967="-",IF(VLOOKUP($D967,'REACH Bilaga XVII_update'!$A$5:$E$131,4,FALSE)="",NA(),VLOOKUP($D967,'REACH Bilaga XVII_update'!$A$5:$E$131,4,FALSE)),IF(VLOOKUP($A967,'REACH Bilaga XVII_update'!$C$5:$D$131,2,FALSE)="",NA(),VLOOKUP($A967,'REACH Bilaga XVII_update'!$C$5:$D$131,2,FALSE))),IF(VLOOKUP($C967,'REACH Bilaga XVII_update'!$B$5:$D$131,3,FALSE)="",NA(),VLOOKUP($C967,'REACH Bilaga XVII_update'!$B$5:$D$131,3,FALSE)))</f>
        <v>#N/A</v>
      </c>
      <c r="O967" s="76" t="e">
        <f>IF($C967="-",IF($A967="-",IF(VLOOKUP($D967,' REACH Bilaga 59_update'!$A$5:$E$210,5,FALSE)="",NA(),VLOOKUP($D967,' REACH Bilaga 59_update'!$A$5:$E$210,5,FALSE)),IF(VLOOKUP($A967,' REACH Bilaga 59_update'!$D$5:$E$210,2,FALSE)="",NA(),VLOOKUP($A967,' REACH Bilaga 59_update'!$D$5:$E$210,2,FALSE))),IF(VLOOKUP($C967,' REACH Bilaga 59_update'!$C$5:$E$210,3,FALSE)="",NA(),VLOOKUP($C967,' REACH Bilaga 59_update'!$C$5:$E$210,3,FALSE)))</f>
        <v>#N/A</v>
      </c>
      <c r="P967" s="76" t="e">
        <f>IF(C967="-",IF(A967="-",IFERROR(VLOOKUP($D967,' REACH Bilaga 59_update'!$A$5:$F$210,MATCH(Sammanfattning!P$1,' REACH Bilaga 59_update'!$A$4:$F$4,0),FALSE),VLOOKUP($D967,'REACH Bilaga XIV_update'!$A$4:$H$110,MATCH(Sammanfattning!P$1,'REACH Bilaga XIV_update'!$A$4:$H$4,0),FALSE)),IFERROR(VLOOKUP($A967,' REACH Bilaga 59_update'!$D$5:$F$210,MATCH(Sammanfattning!P$1,' REACH Bilaga 59_update'!$D$4:$F$4,0),FALSE),VLOOKUP($A967,'REACH Bilaga XIV_update'!$D$4:$H$110,MATCH(Sammanfattning!P$1,'REACH Bilaga XIV_update'!$D$4:$H$4,0),FALSE))),IFERROR(VLOOKUP($C967,' REACH Bilaga 59_update'!$C$5:$F$210,MATCH(Sammanfattning!P$1,' REACH Bilaga 59_update'!$C$4:$F$4,0),FALSE),VLOOKUP($C967,'REACH Bilaga XIV_update'!$C$4:$H$110,MATCH(Sammanfattning!P$1,'REACH Bilaga XIV_update'!$C$4:$H$4,0),FALSE)))</f>
        <v>#N/A</v>
      </c>
      <c r="Q967" s="76" t="e">
        <f>IF($C967="-",IF($A967="-",IF(VLOOKUP($D967,'REACH Bilaga XIV_update'!$A$5:$I$110,9,FALSE)="",NA(),VLOOKUP($D967,'REACH Bilaga XIV_update'!$A$5:$I$110,9,FALSE)),IF(VLOOKUP($A967,'REACH Bilaga XIV_update'!$D$5:$I$110,6,FALSE)="",NA(),VLOOKUP($A967,'REACH Bilaga XIV_update'!$D$5:$I$110,6,FALSE))),IF(VLOOKUP($C967,'REACH Bilaga XIV_update'!$C$5:$I$110,7,FALSE)="",NA(),VLOOKUP($C967,'REACH Bilaga XIV_update'!$C$5:$I$110,7,FALSE)))</f>
        <v>#N/A</v>
      </c>
      <c r="R967" s="76" t="e">
        <f>IF($C967="-",IF($A967="-",IF(VLOOKUP($D967,CoRAP_update!$A$5:$O$376,15,FALSE)="",NA(),VLOOKUP($D967,CoRAP_update!$A$5:$O$376,15,FALSE)),IF(VLOOKUP($A967,CoRAP_update!$D$5:$O$376,12,FALSE)="",NA(),VLOOKUP($A967,CoRAP_update!$D$5:$O$376,12,FALSE))),IF(VLOOKUP($C967,CoRAP_update!$C$5:$O$376,13,FALSE)="",NA(),VLOOKUP($C967,CoRAP_update!$C$5:$O$376,13,FALSE)))</f>
        <v>#N/A</v>
      </c>
      <c r="S967" s="144" t="e">
        <f>IF($C967="-",IF($A967="-",VLOOKUP($D967,CoRAP_update!$A$5:$J$376,MATCH(Sammanfattning!S$1,CoRAP_update!$A$4:$J$4,0),FALSE),VLOOKUP($A967,CoRAP_update!$D$5:$J$376,MATCH(Sammanfattning!S$1,CoRAP_update!$D$4:$J$4,0),FALSE)),VLOOKUP($C967,CoRAP_update!$C$5:$J$376,MATCH(Sammanfattning!S$1,CoRAP_update!$C$4:$J$4,0),FALSE))</f>
        <v>#N/A</v>
      </c>
      <c r="T967" s="76" t="str">
        <f>IF($A967="-",VLOOKUP($D967,EDC_update!$C$2:$F$450,4,FALSE),VLOOKUP($A967,EDC_update!$B$2:$F$450,5,FALSE))</f>
        <v>CAT1</v>
      </c>
      <c r="V967" s="78">
        <f>IF(IFERROR(SEARCH("PBT",P967),99)=99,IF(IFERROR(SEARCH("suspected PBT",S967),99)=99,IF(IFERROR(SEARCH("concluded to be PBT",K967),99)=99,IF(IFERROR(SEARCH("PBT",S967),99)=99,IF(IFERROR(SEARCH("PBT cand",L967),99)=99,IF(IFERROR(SEARCH("PBT",L967),99)=99,IF(IFERROR(SEARCH("persistent, bioackumulative and toxic properties",K967),99)=99,0,Scoring!$E$3),Scoring!$E$3),Scoring!$E$7),Scoring!$E$3),Scoring!$E$5),Scoring!$E$6),Scoring!$E$3)</f>
        <v>0</v>
      </c>
      <c r="W967" s="78">
        <f>IF(IFERROR(SEARCH("vPvB",P967),99)=99,IF(IFERROR(SEARCH("suspected pbt/vPvB",S967),99)=99,IF(IFERROR(SEARCH("vPvB",S967),99)=99,IF(IFERROR(SEARCH("concluded to be a vPvB",S967),99)=99,IF(IFERROR(SEARCH("identified as vPvB",K967),99)=99,IF(IFERROR(SEARCH("concluded to be a vPvB",K967),99)=99,IF(IFERROR(SEARCH("concluded to be both pbt and vPvB",S967),99)=99,IF(IFERROR(SEARCH("concluded to be both pbt and vPvB",K967),99)=99,0,Scoring!$E$5),Scoring!$E$5),Scoring!$E$5),Scoring!$E$5),Scoring!$E$5),Scoring!$E$4),Scoring!$E$6),Scoring!$E$4)</f>
        <v>0</v>
      </c>
      <c r="X967" s="78">
        <f>IF(IFERROR(SEARCH("H410",N967),99)=99,IF(IFERROR(SEARCH("H410",O967),99)=99,IF(IFERROR(SEARCH("H410",Q967),99)=99,IF(IFERROR(SEARCH("H410",M967),99)=99,IF(IFERROR(SEARCH("H410",R967),99)=99,IF(IFERROR(SEARCH("H411",N967),99)=99,IF(IFERROR(SEARCH("H411",O967),99)=99,IF(IFERROR(SEARCH("H411",Q967),99)=99,IF(IFERROR(SEARCH("H411",M967),99)=99,IF(IFERROR(SEARCH("H411",R967),99)=99,IF(IFERROR(SEARCH("H413",N967),99)=99,IF(IFERROR(SEARCH("H413",O967),99)=99,IF(IFERROR(SEARCH("H413",Q967),99)=99,IF(IFERROR(SEARCH("H413",M967),99)=99,IF(IFERROR(SEARCH("H413",R967),99)=99,IF(IFERROR(SEARCH("H412",N967),99)=99,IF(IFERROR(SEARCH("H412",O967),99)=99,IF(IFERROR(SEARCH("H412",Q967),99)=99,IF(IFERROR(SEARCH("H412",M967),99)=99,IF(IFERROR(SEARCH("H412",R967),99)=99,0,Scoring!$E$2),Scoring!$E$2),Scoring!$E$2),Scoring!$E$2),Scoring!$E$2),Scoring!$E$2),Scoring!$E$2),Scoring!$E$2),Scoring!$E$2),Scoring!$E$2),Scoring!$E$2),Scoring!$E$2),Scoring!$E$2),Scoring!$E$2),Scoring!$E$2),Scoring!$E$2),Scoring!$E$2),Scoring!$E$2),Scoring!$E$2),Scoring!$E$2)</f>
        <v>0</v>
      </c>
      <c r="Y967" s="78">
        <f>IF(IFERROR(SEARCH("CMR",K967),99)=99,IF(IFERROR(SEARCH("Suspected CMR",S967),99)=99,IF(IFERROR(SEARCH("CMR",S967),99)=99,0,Scoring!$E$8),Scoring!$E$9),Scoring!$E$8)</f>
        <v>0</v>
      </c>
      <c r="Z967" s="78">
        <f>IF(IFERROR(SEARCH("H350",N967),99)=99,IF(IFERROR(SEARCH("H350",O967),99)=99,IF(IFERROR(SEARCH("H350",Q967),99)=99,IF(IFERROR(SEARCH("H350",M967),99)=99,IF(IFERROR(SEARCH("H350",R967),99)=99,IF(IFERROR(SEARCH("H351",N967),99)=99,IF(IFERROR(SEARCH("H351",O967),99)=99,IF(IFERROR(SEARCH("H351",Q967),99)=99,IF(IFERROR(SEARCH("H351",M967),99)=99,IF(IFERROR(SEARCH("H351",R967),99)=99,IF(IFERROR(SEARCH("carcinogenic",P967),99)=99,IF(IFERROR(SEARCH("suspected carcinogenic",S967),99)=99,0,Scoring!$E$12),Scoring!$E$11),Scoring!$E$10),Scoring!$E$10),Scoring!$E$10),Scoring!$E$10),Scoring!$E$10),Scoring!$E$10),Scoring!$E$10),Scoring!$E$10),Scoring!$E$10),Scoring!$E$10)</f>
        <v>0</v>
      </c>
      <c r="AA967" s="78">
        <f>IF(IFERROR(SEARCH("H340",N967),99)=99,IF(IFERROR(SEARCH("H340",O967),99)=99,IF(IFERROR(SEARCH("H340",Q967),99)=99,IF(IFERROR(SEARCH("H340",M967),99)=99,IF(IFERROR(SEARCH("H340",R967),99)=99,IF(IFERROR(SEARCH("H341",N967),99)=99,IF(IFERROR(SEARCH("H341",O967),99)=99,IF(IFERROR(SEARCH("H341",Q967),99)=99,IF(IFERROR(SEARCH("H341",M967),99)=99,IF(IFERROR(SEARCH("H341",R967),99)=99,IF(IFERROR(SEARCH("mutagenic",P967),99)=99,IF(IFERROR(SEARCH("suspected mutagenic",S967),99)=99,0,Scoring!$E$15),Scoring!$E$14),Scoring!$E$13),Scoring!$E$13),Scoring!$E$13),Scoring!$E$13),Scoring!$E$13),Scoring!$E$13),Scoring!$E$13),Scoring!$E$13),Scoring!$E$13),Scoring!$E$13)</f>
        <v>0</v>
      </c>
      <c r="AB967" s="78">
        <f>IF(IFERROR(SEARCH("H360",N967),99)=99,IF(IFERROR(SEARCH("H360",O967),99)=99,IF(IFERROR(SEARCH("H360",Q967),99)=99,IF(IFERROR(SEARCH("H360",M967),99)=99,IF(IFERROR(SEARCH("H360",R967),99)=99,IF(IFERROR(SEARCH("H361",N967),99)=99,IF(IFERROR(SEARCH("H361",O967),99)=99,IF(IFERROR(SEARCH("H361",Q967),99)=99,IF(IFERROR(SEARCH("H361",M967),99)=99,IF(IFERROR(SEARCH("H361",R967),99)=99,IF(IFERROR(SEARCH("reproduction",P967),99)=99,IF(IFERROR(SEARCH("suspected reprotoxic",S967),99)=99,IF(IFERROR(SEARCH("reprotoxic",S967),99)=99,IF(IFERROR(SEARCH("reprotoxic",K967),99)=99,0,Scoring!$E$18),Scoring!$E$18),Scoring!$E$19),Scoring!$E$17),Scoring!$E$16),Scoring!$E$16),Scoring!$E$16),Scoring!$E$16),Scoring!$E$16),Scoring!$E$16),Scoring!$E$16),Scoring!$E$16),Scoring!$E$16),Scoring!$E$16)</f>
        <v>0</v>
      </c>
      <c r="AC967" s="78">
        <f>IF(IFERROR(SEARCH("57f",L967),99)=99,IF(IFERROR(SEARCH("57(f)",P967),99)=99,0,Scoring!$E$20),Scoring!$E$20)</f>
        <v>0</v>
      </c>
      <c r="AD967" s="78">
        <f>IF(IFERROR(SEARCH("CAT1",T967),99)=99,IF(IFERROR(SEARCH("CAT2",T967),99)=99,IF(IFERROR(SEARCH("CAT3",T967),99)=99,IF(IFERROR(SEARCH("concluded to be endocrine",K967),99)=99,IF(IFERROR(SEARCH("categorised as endocrine",K967),99)=99,IF(IFERROR(SEARCH("endocrine disrupting",P967),99)=99,IF(IFERROR(SEARCH("endocrine disrupting",K967),99)=99,IF(IFERROR(SEARCH("suspected endocrine",S967),99)=99,IF(IFERROR(SEARCH("potential endocrine",S967),99)=99,0,Scoring!$E$25),Scoring!$E$25),Scoring!$E$24),Scoring!$E$24),Scoring!$E$24),Scoring!$E$24),Scoring!$E$23),Scoring!$E$22),Scoring!$E$21)</f>
        <v>1</v>
      </c>
      <c r="AE967" s="78">
        <f>IF(IFERROR(SEARCH("suspected sensitiser",S967),99)=99,IF(IFERROR(SEARCH("sensitiser",S967),99)=99,IF(IFERROR(SEARCH("other hazard based concern",S967),99)=99,0,Scoring!$E$28),Scoring!$E$26),Scoring!$E$27)</f>
        <v>0</v>
      </c>
      <c r="AF967" s="78">
        <f>IF(IFERROR(M967,1)=1,IF(IFERROR(N967,1)=1,IF(IFERROR(O967,1)=1,IF(IFERROR(Q967,1)=1,IF(IFERROR(R967,1)=1,IF(IFERROR(T967,1)=1,IF(IFERROR(K967,1)=1,IF(IFERROR(P967,1)=1,IF(IFERROR(S967,1)=1,Scoring!$E$29,0),0),0),0),0),0),0),0),0)</f>
        <v>0</v>
      </c>
      <c r="AG967" s="78">
        <f t="shared" si="75"/>
        <v>1</v>
      </c>
      <c r="AI967" s="93"/>
      <c r="AJ967" s="94"/>
      <c r="AK967" s="76"/>
      <c r="AL967" s="75"/>
      <c r="AN967" s="79"/>
      <c r="AO967" s="79"/>
      <c r="AP967" s="79"/>
      <c r="AQ967" s="79"/>
      <c r="AR967" s="79"/>
      <c r="AS967" s="78"/>
      <c r="AU967" s="79">
        <f>IF(IFERROR(F967,99)=99,IF(IFERROR(G967,99)=99,IF(IFERROR(H967,99)=99,IF(IFERROR(I967,99)=99,IF(IFERROR(E967,99)=99,IF(IFERROR(J967,99)=99,0,Scoring!$B$7),Scoring!$B$3),Scoring!$B$2),Scoring!$B$6),Scoring!$B$5),Scoring!$B$4)</f>
        <v>0.3</v>
      </c>
      <c r="AV967" s="78">
        <f t="shared" si="76"/>
        <v>0.3</v>
      </c>
      <c r="AW967" s="78"/>
      <c r="AX967" s="66"/>
      <c r="AY967" s="78"/>
      <c r="AZ967" s="76"/>
      <c r="BB967" s="76"/>
    </row>
    <row r="968" spans="1:54" x14ac:dyDescent="0.25">
      <c r="A968" s="89" t="s">
        <v>7376</v>
      </c>
      <c r="B968" s="89" t="s">
        <v>30</v>
      </c>
      <c r="C968" s="89" t="s">
        <v>30</v>
      </c>
      <c r="D968" s="89" t="s">
        <v>7377</v>
      </c>
      <c r="E968" s="76" t="e">
        <f>IF(C968="-",IF(A968="-",VLOOKUP(D968,'sin-list 180320_update'!$C$2:$C$835,1,FALSE),VLOOKUP(A968,'sin-list 180320_update'!$A$2:$A$835,1,FALSE)),VLOOKUP(C968,'sin-list 180320_update'!$B$2:$B$835,1,FALSE))</f>
        <v>#N/A</v>
      </c>
      <c r="F968" s="76" t="e">
        <f>IF($C968="-",IF($A968="-",VLOOKUP($D968,'REACH Bilaga XVII_update'!$A$5:$A$131,1,FALSE),VLOOKUP($A968,'REACH Bilaga XVII_update'!$C$5:$C$131,1,FALSE)),VLOOKUP($C968,'REACH Bilaga XVII_update'!$B$5:$B$131,1,FALSE))</f>
        <v>#N/A</v>
      </c>
      <c r="G968" s="76" t="e">
        <f>IF($C968="-",IF($A968="-",VLOOKUP($D968,' REACH Bilaga 59_update'!$A$5:$A$210,1,FALSE),VLOOKUP($A968,' REACH Bilaga 59_update'!$D$5:$D$210,1,FALSE)),VLOOKUP($C968,' REACH Bilaga 59_update'!$C$5:$C$210,1,FALSE))</f>
        <v>#N/A</v>
      </c>
      <c r="H968" s="76" t="e">
        <f>IF($C968="-",IF($A968="-",VLOOKUP($D968,'REACH Bilaga XIV_update'!$A$5:$A$110,1,FALSE),VLOOKUP($A968,'REACH Bilaga XIV_update'!$D$5:$D$110,1,FALSE)),VLOOKUP($C968,'REACH Bilaga XIV_update'!$C$5:$C$110,1,FALSE))</f>
        <v>#N/A</v>
      </c>
      <c r="I968" s="76" t="e">
        <f>IF($C968="-",IF($A968="-",VLOOKUP($D968,CoRAP_update!$A$5:$A$376,1,FALSE),VLOOKUP($A968,CoRAP_update!$D$5:$D$376,1,FALSE)),VLOOKUP($C968,CoRAP_update!$C$5:$C$376,1,FALSE))</f>
        <v>#N/A</v>
      </c>
      <c r="J968" s="76" t="str">
        <f>IF($C968="-",IF($A968="-",VLOOKUP($D968,EDC_update!$C$2:$C$450,1,FALSE),VLOOKUP($A968,EDC_update!$B$2:$B$450,1,FALSE)),VLOOKUP($C968,EDC_update!$L$2:$L$450,1,FALSE))</f>
        <v>1983-10-4</v>
      </c>
      <c r="K968" s="76" t="e">
        <f>IF($C968="-",IF($A968="-",IF(VLOOKUP($D968,'sin-list 180320_update'!$C$2:$S$835,3,FALSE)="",NA(),VLOOKUP($D968,'sin-list 180320_update'!$C$2:$S$835,3,FALSE)),IF(VLOOKUP($A968,'sin-list 180320_update'!$A$2:$S$835,5,FALSE)="",NA(),VLOOKUP($A968,'sin-list 180320_update'!$A$2:$S$835,5,FALSE))),IF(VLOOKUP($C968,'sin-list 180320_update'!$B$2:$S$835,4,FALSE)="",NA(),VLOOKUP($C968,'sin-list 180320_update'!$B$2:$S$835,4,FALSE)))</f>
        <v>#N/A</v>
      </c>
      <c r="L968" s="76" t="e">
        <f>IF($C968="-",IF($A968="-",VLOOKUP($D968,'sin-list 180320_update'!$C$2:$S$835,6,FALSE),VLOOKUP($A968,'sin-list 180320_update'!$A$2:$S$835,8,FALSE)),VLOOKUP($C968,'sin-list 180320_update'!$B$2:$S$835,7,FALSE))</f>
        <v>#N/A</v>
      </c>
      <c r="M968" s="76" t="e">
        <f>IF($C968="-",IF($A968="-",IF(VLOOKUP($D968,'sin-list 180320_update'!$C$2:$S$835,8,FALSE)="",NA(),VLOOKUP($D968,'sin-list 180320_update'!$C$2:$S$835,8,FALSE)),IF(VLOOKUP($A968,'sin-list 180320_update'!$A$2:$S$835,10,FALSE)="",NA(),VLOOKUP($A968,'sin-list 180320_update'!$A$2:$S$835,10,FALSE))),IF(VLOOKUP($C968,'sin-list 180320_update'!$B$2:$S$835,9,FALSE)="",NA(),VLOOKUP($C968,'sin-list 180320_update'!$B$2:$S$835,9,FALSE)))</f>
        <v>#N/A</v>
      </c>
      <c r="N968" s="76" t="e">
        <f>IF($C968="-",IF($A968="-",IF(VLOOKUP($D968,'REACH Bilaga XVII_update'!$A$5:$E$131,4,FALSE)="",NA(),VLOOKUP($D968,'REACH Bilaga XVII_update'!$A$5:$E$131,4,FALSE)),IF(VLOOKUP($A968,'REACH Bilaga XVII_update'!$C$5:$D$131,2,FALSE)="",NA(),VLOOKUP($A968,'REACH Bilaga XVII_update'!$C$5:$D$131,2,FALSE))),IF(VLOOKUP($C968,'REACH Bilaga XVII_update'!$B$5:$D$131,3,FALSE)="",NA(),VLOOKUP($C968,'REACH Bilaga XVII_update'!$B$5:$D$131,3,FALSE)))</f>
        <v>#N/A</v>
      </c>
      <c r="O968" s="76" t="e">
        <f>IF($C968="-",IF($A968="-",IF(VLOOKUP($D968,' REACH Bilaga 59_update'!$A$5:$E$210,5,FALSE)="",NA(),VLOOKUP($D968,' REACH Bilaga 59_update'!$A$5:$E$210,5,FALSE)),IF(VLOOKUP($A968,' REACH Bilaga 59_update'!$D$5:$E$210,2,FALSE)="",NA(),VLOOKUP($A968,' REACH Bilaga 59_update'!$D$5:$E$210,2,FALSE))),IF(VLOOKUP($C968,' REACH Bilaga 59_update'!$C$5:$E$210,3,FALSE)="",NA(),VLOOKUP($C968,' REACH Bilaga 59_update'!$C$5:$E$210,3,FALSE)))</f>
        <v>#N/A</v>
      </c>
      <c r="P968" s="76" t="e">
        <f>IF(C968="-",IF(A968="-",IFERROR(VLOOKUP($D968,' REACH Bilaga 59_update'!$A$5:$F$210,MATCH(Sammanfattning!P$1,' REACH Bilaga 59_update'!$A$4:$F$4,0),FALSE),VLOOKUP($D968,'REACH Bilaga XIV_update'!$A$4:$H$110,MATCH(Sammanfattning!P$1,'REACH Bilaga XIV_update'!$A$4:$H$4,0),FALSE)),IFERROR(VLOOKUP($A968,' REACH Bilaga 59_update'!$D$5:$F$210,MATCH(Sammanfattning!P$1,' REACH Bilaga 59_update'!$D$4:$F$4,0),FALSE),VLOOKUP($A968,'REACH Bilaga XIV_update'!$D$4:$H$110,MATCH(Sammanfattning!P$1,'REACH Bilaga XIV_update'!$D$4:$H$4,0),FALSE))),IFERROR(VLOOKUP($C968,' REACH Bilaga 59_update'!$C$5:$F$210,MATCH(Sammanfattning!P$1,' REACH Bilaga 59_update'!$C$4:$F$4,0),FALSE),VLOOKUP($C968,'REACH Bilaga XIV_update'!$C$4:$H$110,MATCH(Sammanfattning!P$1,'REACH Bilaga XIV_update'!$C$4:$H$4,0),FALSE)))</f>
        <v>#N/A</v>
      </c>
      <c r="Q968" s="76" t="e">
        <f>IF($C968="-",IF($A968="-",IF(VLOOKUP($D968,'REACH Bilaga XIV_update'!$A$5:$I$110,9,FALSE)="",NA(),VLOOKUP($D968,'REACH Bilaga XIV_update'!$A$5:$I$110,9,FALSE)),IF(VLOOKUP($A968,'REACH Bilaga XIV_update'!$D$5:$I$110,6,FALSE)="",NA(),VLOOKUP($A968,'REACH Bilaga XIV_update'!$D$5:$I$110,6,FALSE))),IF(VLOOKUP($C968,'REACH Bilaga XIV_update'!$C$5:$I$110,7,FALSE)="",NA(),VLOOKUP($C968,'REACH Bilaga XIV_update'!$C$5:$I$110,7,FALSE)))</f>
        <v>#N/A</v>
      </c>
      <c r="R968" s="76" t="e">
        <f>IF($C968="-",IF($A968="-",IF(VLOOKUP($D968,CoRAP_update!$A$5:$O$376,15,FALSE)="",NA(),VLOOKUP($D968,CoRAP_update!$A$5:$O$376,15,FALSE)),IF(VLOOKUP($A968,CoRAP_update!$D$5:$O$376,12,FALSE)="",NA(),VLOOKUP($A968,CoRAP_update!$D$5:$O$376,12,FALSE))),IF(VLOOKUP($C968,CoRAP_update!$C$5:$O$376,13,FALSE)="",NA(),VLOOKUP($C968,CoRAP_update!$C$5:$O$376,13,FALSE)))</f>
        <v>#N/A</v>
      </c>
      <c r="S968" s="144" t="e">
        <f>IF($C968="-",IF($A968="-",VLOOKUP($D968,CoRAP_update!$A$5:$J$376,MATCH(Sammanfattning!S$1,CoRAP_update!$A$4:$J$4,0),FALSE),VLOOKUP($A968,CoRAP_update!$D$5:$J$376,MATCH(Sammanfattning!S$1,CoRAP_update!$D$4:$J$4,0),FALSE)),VLOOKUP($C968,CoRAP_update!$C$5:$J$376,MATCH(Sammanfattning!S$1,CoRAP_update!$C$4:$J$4,0),FALSE))</f>
        <v>#N/A</v>
      </c>
      <c r="T968" s="76" t="str">
        <f>IF($A968="-",VLOOKUP($D968,EDC_update!$C$2:$F$450,4,FALSE),VLOOKUP($A968,EDC_update!$B$2:$F$450,5,FALSE))</f>
        <v>CAT1</v>
      </c>
      <c r="V968" s="78">
        <f>IF(IFERROR(SEARCH("PBT",P968),99)=99,IF(IFERROR(SEARCH("suspected PBT",S968),99)=99,IF(IFERROR(SEARCH("concluded to be PBT",K968),99)=99,IF(IFERROR(SEARCH("PBT",S968),99)=99,IF(IFERROR(SEARCH("PBT cand",L968),99)=99,IF(IFERROR(SEARCH("PBT",L968),99)=99,IF(IFERROR(SEARCH("persistent, bioackumulative and toxic properties",K968),99)=99,0,Scoring!$E$3),Scoring!$E$3),Scoring!$E$7),Scoring!$E$3),Scoring!$E$5),Scoring!$E$6),Scoring!$E$3)</f>
        <v>0</v>
      </c>
      <c r="W968" s="78">
        <f>IF(IFERROR(SEARCH("vPvB",P968),99)=99,IF(IFERROR(SEARCH("suspected pbt/vPvB",S968),99)=99,IF(IFERROR(SEARCH("vPvB",S968),99)=99,IF(IFERROR(SEARCH("concluded to be a vPvB",S968),99)=99,IF(IFERROR(SEARCH("identified as vPvB",K968),99)=99,IF(IFERROR(SEARCH("concluded to be a vPvB",K968),99)=99,IF(IFERROR(SEARCH("concluded to be both pbt and vPvB",S968),99)=99,IF(IFERROR(SEARCH("concluded to be both pbt and vPvB",K968),99)=99,0,Scoring!$E$5),Scoring!$E$5),Scoring!$E$5),Scoring!$E$5),Scoring!$E$5),Scoring!$E$4),Scoring!$E$6),Scoring!$E$4)</f>
        <v>0</v>
      </c>
      <c r="X968" s="78">
        <f>IF(IFERROR(SEARCH("H410",N968),99)=99,IF(IFERROR(SEARCH("H410",O968),99)=99,IF(IFERROR(SEARCH("H410",Q968),99)=99,IF(IFERROR(SEARCH("H410",M968),99)=99,IF(IFERROR(SEARCH("H410",R968),99)=99,IF(IFERROR(SEARCH("H411",N968),99)=99,IF(IFERROR(SEARCH("H411",O968),99)=99,IF(IFERROR(SEARCH("H411",Q968),99)=99,IF(IFERROR(SEARCH("H411",M968),99)=99,IF(IFERROR(SEARCH("H411",R968),99)=99,IF(IFERROR(SEARCH("H413",N968),99)=99,IF(IFERROR(SEARCH("H413",O968),99)=99,IF(IFERROR(SEARCH("H413",Q968),99)=99,IF(IFERROR(SEARCH("H413",M968),99)=99,IF(IFERROR(SEARCH("H413",R968),99)=99,IF(IFERROR(SEARCH("H412",N968),99)=99,IF(IFERROR(SEARCH("H412",O968),99)=99,IF(IFERROR(SEARCH("H412",Q968),99)=99,IF(IFERROR(SEARCH("H412",M968),99)=99,IF(IFERROR(SEARCH("H412",R968),99)=99,0,Scoring!$E$2),Scoring!$E$2),Scoring!$E$2),Scoring!$E$2),Scoring!$E$2),Scoring!$E$2),Scoring!$E$2),Scoring!$E$2),Scoring!$E$2),Scoring!$E$2),Scoring!$E$2),Scoring!$E$2),Scoring!$E$2),Scoring!$E$2),Scoring!$E$2),Scoring!$E$2),Scoring!$E$2),Scoring!$E$2),Scoring!$E$2),Scoring!$E$2)</f>
        <v>0</v>
      </c>
      <c r="Y968" s="78">
        <f>IF(IFERROR(SEARCH("CMR",K968),99)=99,IF(IFERROR(SEARCH("Suspected CMR",S968),99)=99,IF(IFERROR(SEARCH("CMR",S968),99)=99,0,Scoring!$E$8),Scoring!$E$9),Scoring!$E$8)</f>
        <v>0</v>
      </c>
      <c r="Z968" s="78">
        <f>IF(IFERROR(SEARCH("H350",N968),99)=99,IF(IFERROR(SEARCH("H350",O968),99)=99,IF(IFERROR(SEARCH("H350",Q968),99)=99,IF(IFERROR(SEARCH("H350",M968),99)=99,IF(IFERROR(SEARCH("H350",R968),99)=99,IF(IFERROR(SEARCH("H351",N968),99)=99,IF(IFERROR(SEARCH("H351",O968),99)=99,IF(IFERROR(SEARCH("H351",Q968),99)=99,IF(IFERROR(SEARCH("H351",M968),99)=99,IF(IFERROR(SEARCH("H351",R968),99)=99,IF(IFERROR(SEARCH("carcinogenic",P968),99)=99,IF(IFERROR(SEARCH("suspected carcinogenic",S968),99)=99,0,Scoring!$E$12),Scoring!$E$11),Scoring!$E$10),Scoring!$E$10),Scoring!$E$10),Scoring!$E$10),Scoring!$E$10),Scoring!$E$10),Scoring!$E$10),Scoring!$E$10),Scoring!$E$10),Scoring!$E$10)</f>
        <v>0</v>
      </c>
      <c r="AA968" s="78">
        <f>IF(IFERROR(SEARCH("H340",N968),99)=99,IF(IFERROR(SEARCH("H340",O968),99)=99,IF(IFERROR(SEARCH("H340",Q968),99)=99,IF(IFERROR(SEARCH("H340",M968),99)=99,IF(IFERROR(SEARCH("H340",R968),99)=99,IF(IFERROR(SEARCH("H341",N968),99)=99,IF(IFERROR(SEARCH("H341",O968),99)=99,IF(IFERROR(SEARCH("H341",Q968),99)=99,IF(IFERROR(SEARCH("H341",M968),99)=99,IF(IFERROR(SEARCH("H341",R968),99)=99,IF(IFERROR(SEARCH("mutagenic",P968),99)=99,IF(IFERROR(SEARCH("suspected mutagenic",S968),99)=99,0,Scoring!$E$15),Scoring!$E$14),Scoring!$E$13),Scoring!$E$13),Scoring!$E$13),Scoring!$E$13),Scoring!$E$13),Scoring!$E$13),Scoring!$E$13),Scoring!$E$13),Scoring!$E$13),Scoring!$E$13)</f>
        <v>0</v>
      </c>
      <c r="AB968" s="78">
        <f>IF(IFERROR(SEARCH("H360",N968),99)=99,IF(IFERROR(SEARCH("H360",O968),99)=99,IF(IFERROR(SEARCH("H360",Q968),99)=99,IF(IFERROR(SEARCH("H360",M968),99)=99,IF(IFERROR(SEARCH("H360",R968),99)=99,IF(IFERROR(SEARCH("H361",N968),99)=99,IF(IFERROR(SEARCH("H361",O968),99)=99,IF(IFERROR(SEARCH("H361",Q968),99)=99,IF(IFERROR(SEARCH("H361",M968),99)=99,IF(IFERROR(SEARCH("H361",R968),99)=99,IF(IFERROR(SEARCH("reproduction",P968),99)=99,IF(IFERROR(SEARCH("suspected reprotoxic",S968),99)=99,IF(IFERROR(SEARCH("reprotoxic",S968),99)=99,IF(IFERROR(SEARCH("reprotoxic",K968),99)=99,0,Scoring!$E$18),Scoring!$E$18),Scoring!$E$19),Scoring!$E$17),Scoring!$E$16),Scoring!$E$16),Scoring!$E$16),Scoring!$E$16),Scoring!$E$16),Scoring!$E$16),Scoring!$E$16),Scoring!$E$16),Scoring!$E$16),Scoring!$E$16)</f>
        <v>0</v>
      </c>
      <c r="AC968" s="78">
        <f>IF(IFERROR(SEARCH("57f",L968),99)=99,IF(IFERROR(SEARCH("57(f)",P968),99)=99,0,Scoring!$E$20),Scoring!$E$20)</f>
        <v>0</v>
      </c>
      <c r="AD968" s="78">
        <f>IF(IFERROR(SEARCH("CAT1",T968),99)=99,IF(IFERROR(SEARCH("CAT2",T968),99)=99,IF(IFERROR(SEARCH("CAT3",T968),99)=99,IF(IFERROR(SEARCH("concluded to be endocrine",K968),99)=99,IF(IFERROR(SEARCH("categorised as endocrine",K968),99)=99,IF(IFERROR(SEARCH("endocrine disrupting",P968),99)=99,IF(IFERROR(SEARCH("endocrine disrupting",K968),99)=99,IF(IFERROR(SEARCH("suspected endocrine",S968),99)=99,IF(IFERROR(SEARCH("potential endocrine",S968),99)=99,0,Scoring!$E$25),Scoring!$E$25),Scoring!$E$24),Scoring!$E$24),Scoring!$E$24),Scoring!$E$24),Scoring!$E$23),Scoring!$E$22),Scoring!$E$21)</f>
        <v>1</v>
      </c>
      <c r="AE968" s="78">
        <f>IF(IFERROR(SEARCH("suspected sensitiser",S968),99)=99,IF(IFERROR(SEARCH("sensitiser",S968),99)=99,IF(IFERROR(SEARCH("other hazard based concern",S968),99)=99,0,Scoring!$E$28),Scoring!$E$26),Scoring!$E$27)</f>
        <v>0</v>
      </c>
      <c r="AF968" s="78">
        <f>IF(IFERROR(M968,1)=1,IF(IFERROR(N968,1)=1,IF(IFERROR(O968,1)=1,IF(IFERROR(Q968,1)=1,IF(IFERROR(R968,1)=1,IF(IFERROR(T968,1)=1,IF(IFERROR(K968,1)=1,IF(IFERROR(P968,1)=1,IF(IFERROR(S968,1)=1,Scoring!$E$29,0),0),0),0),0),0),0),0),0)</f>
        <v>0</v>
      </c>
      <c r="AG968" s="78">
        <f t="shared" si="75"/>
        <v>1</v>
      </c>
      <c r="AI968" s="93"/>
      <c r="AJ968" s="94"/>
      <c r="AK968" s="76"/>
      <c r="AL968" s="75"/>
      <c r="AN968" s="79"/>
      <c r="AO968" s="79"/>
      <c r="AP968" s="79"/>
      <c r="AQ968" s="79"/>
      <c r="AR968" s="79"/>
      <c r="AS968" s="78"/>
      <c r="AU968" s="79">
        <f>IF(IFERROR(F968,99)=99,IF(IFERROR(G968,99)=99,IF(IFERROR(H968,99)=99,IF(IFERROR(I968,99)=99,IF(IFERROR(E968,99)=99,IF(IFERROR(J968,99)=99,0,Scoring!$B$7),Scoring!$B$3),Scoring!$B$2),Scoring!$B$6),Scoring!$B$5),Scoring!$B$4)</f>
        <v>0.3</v>
      </c>
      <c r="AV968" s="78">
        <f t="shared" si="76"/>
        <v>0.3</v>
      </c>
      <c r="AW968" s="78"/>
      <c r="AX968" s="66"/>
      <c r="AY968" s="78"/>
      <c r="AZ968" s="76"/>
      <c r="BB968" s="76"/>
    </row>
    <row r="969" spans="1:54" x14ac:dyDescent="0.25">
      <c r="A969" s="89" t="s">
        <v>7152</v>
      </c>
      <c r="B969" s="89" t="s">
        <v>30</v>
      </c>
      <c r="C969" s="89" t="s">
        <v>30</v>
      </c>
      <c r="D969" s="89" t="s">
        <v>7153</v>
      </c>
      <c r="E969" s="76" t="e">
        <f>IF(C969="-",IF(A969="-",VLOOKUP(D969,'sin-list 180320_update'!$C$2:$C$835,1,FALSE),VLOOKUP(A969,'sin-list 180320_update'!$A$2:$A$835,1,FALSE)),VLOOKUP(C969,'sin-list 180320_update'!$B$2:$B$835,1,FALSE))</f>
        <v>#N/A</v>
      </c>
      <c r="F969" s="76" t="e">
        <f>IF($C969="-",IF($A969="-",VLOOKUP($D969,'REACH Bilaga XVII_update'!$A$5:$A$131,1,FALSE),VLOOKUP($A969,'REACH Bilaga XVII_update'!$C$5:$C$131,1,FALSE)),VLOOKUP($C969,'REACH Bilaga XVII_update'!$B$5:$B$131,1,FALSE))</f>
        <v>#N/A</v>
      </c>
      <c r="G969" s="76" t="e">
        <f>IF($C969="-",IF($A969="-",VLOOKUP($D969,' REACH Bilaga 59_update'!$A$5:$A$210,1,FALSE),VLOOKUP($A969,' REACH Bilaga 59_update'!$D$5:$D$210,1,FALSE)),VLOOKUP($C969,' REACH Bilaga 59_update'!$C$5:$C$210,1,FALSE))</f>
        <v>#N/A</v>
      </c>
      <c r="H969" s="76" t="e">
        <f>IF($C969="-",IF($A969="-",VLOOKUP($D969,'REACH Bilaga XIV_update'!$A$5:$A$110,1,FALSE),VLOOKUP($A969,'REACH Bilaga XIV_update'!$D$5:$D$110,1,FALSE)),VLOOKUP($C969,'REACH Bilaga XIV_update'!$C$5:$C$110,1,FALSE))</f>
        <v>#N/A</v>
      </c>
      <c r="I969" s="76" t="e">
        <f>IF($C969="-",IF($A969="-",VLOOKUP($D969,CoRAP_update!$A$5:$A$376,1,FALSE),VLOOKUP($A969,CoRAP_update!$D$5:$D$376,1,FALSE)),VLOOKUP($C969,CoRAP_update!$C$5:$C$376,1,FALSE))</f>
        <v>#N/A</v>
      </c>
      <c r="J969" s="76" t="str">
        <f>IF($C969="-",IF($A969="-",VLOOKUP($D969,EDC_update!$C$2:$C$450,1,FALSE),VLOOKUP($A969,EDC_update!$B$2:$B$450,1,FALSE)),VLOOKUP($C969,EDC_update!$L$2:$L$450,1,FALSE))</f>
        <v>4329-12-8</v>
      </c>
      <c r="K969" s="76" t="e">
        <f>IF($C969="-",IF($A969="-",IF(VLOOKUP($D969,'sin-list 180320_update'!$C$2:$S$835,3,FALSE)="",NA(),VLOOKUP($D969,'sin-list 180320_update'!$C$2:$S$835,3,FALSE)),IF(VLOOKUP($A969,'sin-list 180320_update'!$A$2:$S$835,5,FALSE)="",NA(),VLOOKUP($A969,'sin-list 180320_update'!$A$2:$S$835,5,FALSE))),IF(VLOOKUP($C969,'sin-list 180320_update'!$B$2:$S$835,4,FALSE)="",NA(),VLOOKUP($C969,'sin-list 180320_update'!$B$2:$S$835,4,FALSE)))</f>
        <v>#N/A</v>
      </c>
      <c r="L969" s="76" t="e">
        <f>IF($C969="-",IF($A969="-",VLOOKUP($D969,'sin-list 180320_update'!$C$2:$S$835,6,FALSE),VLOOKUP($A969,'sin-list 180320_update'!$A$2:$S$835,8,FALSE)),VLOOKUP($C969,'sin-list 180320_update'!$B$2:$S$835,7,FALSE))</f>
        <v>#N/A</v>
      </c>
      <c r="M969" s="76" t="e">
        <f>IF($C969="-",IF($A969="-",IF(VLOOKUP($D969,'sin-list 180320_update'!$C$2:$S$835,8,FALSE)="",NA(),VLOOKUP($D969,'sin-list 180320_update'!$C$2:$S$835,8,FALSE)),IF(VLOOKUP($A969,'sin-list 180320_update'!$A$2:$S$835,10,FALSE)="",NA(),VLOOKUP($A969,'sin-list 180320_update'!$A$2:$S$835,10,FALSE))),IF(VLOOKUP($C969,'sin-list 180320_update'!$B$2:$S$835,9,FALSE)="",NA(),VLOOKUP($C969,'sin-list 180320_update'!$B$2:$S$835,9,FALSE)))</f>
        <v>#N/A</v>
      </c>
      <c r="N969" s="76" t="e">
        <f>IF($C969="-",IF($A969="-",IF(VLOOKUP($D969,'REACH Bilaga XVII_update'!$A$5:$E$131,4,FALSE)="",NA(),VLOOKUP($D969,'REACH Bilaga XVII_update'!$A$5:$E$131,4,FALSE)),IF(VLOOKUP($A969,'REACH Bilaga XVII_update'!$C$5:$D$131,2,FALSE)="",NA(),VLOOKUP($A969,'REACH Bilaga XVII_update'!$C$5:$D$131,2,FALSE))),IF(VLOOKUP($C969,'REACH Bilaga XVII_update'!$B$5:$D$131,3,FALSE)="",NA(),VLOOKUP($C969,'REACH Bilaga XVII_update'!$B$5:$D$131,3,FALSE)))</f>
        <v>#N/A</v>
      </c>
      <c r="O969" s="76" t="e">
        <f>IF($C969="-",IF($A969="-",IF(VLOOKUP($D969,' REACH Bilaga 59_update'!$A$5:$E$210,5,FALSE)="",NA(),VLOOKUP($D969,' REACH Bilaga 59_update'!$A$5:$E$210,5,FALSE)),IF(VLOOKUP($A969,' REACH Bilaga 59_update'!$D$5:$E$210,2,FALSE)="",NA(),VLOOKUP($A969,' REACH Bilaga 59_update'!$D$5:$E$210,2,FALSE))),IF(VLOOKUP($C969,' REACH Bilaga 59_update'!$C$5:$E$210,3,FALSE)="",NA(),VLOOKUP($C969,' REACH Bilaga 59_update'!$C$5:$E$210,3,FALSE)))</f>
        <v>#N/A</v>
      </c>
      <c r="P969" s="76" t="e">
        <f>IF(C969="-",IF(A969="-",IFERROR(VLOOKUP($D969,' REACH Bilaga 59_update'!$A$5:$F$210,MATCH(Sammanfattning!P$1,' REACH Bilaga 59_update'!$A$4:$F$4,0),FALSE),VLOOKUP($D969,'REACH Bilaga XIV_update'!$A$4:$H$110,MATCH(Sammanfattning!P$1,'REACH Bilaga XIV_update'!$A$4:$H$4,0),FALSE)),IFERROR(VLOOKUP($A969,' REACH Bilaga 59_update'!$D$5:$F$210,MATCH(Sammanfattning!P$1,' REACH Bilaga 59_update'!$D$4:$F$4,0),FALSE),VLOOKUP($A969,'REACH Bilaga XIV_update'!$D$4:$H$110,MATCH(Sammanfattning!P$1,'REACH Bilaga XIV_update'!$D$4:$H$4,0),FALSE))),IFERROR(VLOOKUP($C969,' REACH Bilaga 59_update'!$C$5:$F$210,MATCH(Sammanfattning!P$1,' REACH Bilaga 59_update'!$C$4:$F$4,0),FALSE),VLOOKUP($C969,'REACH Bilaga XIV_update'!$C$4:$H$110,MATCH(Sammanfattning!P$1,'REACH Bilaga XIV_update'!$C$4:$H$4,0),FALSE)))</f>
        <v>#N/A</v>
      </c>
      <c r="Q969" s="76" t="e">
        <f>IF($C969="-",IF($A969="-",IF(VLOOKUP($D969,'REACH Bilaga XIV_update'!$A$5:$I$110,9,FALSE)="",NA(),VLOOKUP($D969,'REACH Bilaga XIV_update'!$A$5:$I$110,9,FALSE)),IF(VLOOKUP($A969,'REACH Bilaga XIV_update'!$D$5:$I$110,6,FALSE)="",NA(),VLOOKUP($A969,'REACH Bilaga XIV_update'!$D$5:$I$110,6,FALSE))),IF(VLOOKUP($C969,'REACH Bilaga XIV_update'!$C$5:$I$110,7,FALSE)="",NA(),VLOOKUP($C969,'REACH Bilaga XIV_update'!$C$5:$I$110,7,FALSE)))</f>
        <v>#N/A</v>
      </c>
      <c r="R969" s="76" t="e">
        <f>IF($C969="-",IF($A969="-",IF(VLOOKUP($D969,CoRAP_update!$A$5:$O$376,15,FALSE)="",NA(),VLOOKUP($D969,CoRAP_update!$A$5:$O$376,15,FALSE)),IF(VLOOKUP($A969,CoRAP_update!$D$5:$O$376,12,FALSE)="",NA(),VLOOKUP($A969,CoRAP_update!$D$5:$O$376,12,FALSE))),IF(VLOOKUP($C969,CoRAP_update!$C$5:$O$376,13,FALSE)="",NA(),VLOOKUP($C969,CoRAP_update!$C$5:$O$376,13,FALSE)))</f>
        <v>#N/A</v>
      </c>
      <c r="S969" s="144" t="e">
        <f>IF($C969="-",IF($A969="-",VLOOKUP($D969,CoRAP_update!$A$5:$J$376,MATCH(Sammanfattning!S$1,CoRAP_update!$A$4:$J$4,0),FALSE),VLOOKUP($A969,CoRAP_update!$D$5:$J$376,MATCH(Sammanfattning!S$1,CoRAP_update!$D$4:$J$4,0),FALSE)),VLOOKUP($C969,CoRAP_update!$C$5:$J$376,MATCH(Sammanfattning!S$1,CoRAP_update!$C$4:$J$4,0),FALSE))</f>
        <v>#N/A</v>
      </c>
      <c r="T969" s="76" t="str">
        <f>IF($A969="-",VLOOKUP($D969,EDC_update!$C$2:$F$450,4,FALSE),VLOOKUP($A969,EDC_update!$B$2:$F$450,5,FALSE))</f>
        <v>CAT1</v>
      </c>
      <c r="V969" s="78">
        <f>IF(IFERROR(SEARCH("PBT",P969),99)=99,IF(IFERROR(SEARCH("suspected PBT",S969),99)=99,IF(IFERROR(SEARCH("concluded to be PBT",K969),99)=99,IF(IFERROR(SEARCH("PBT",S969),99)=99,IF(IFERROR(SEARCH("PBT cand",L969),99)=99,IF(IFERROR(SEARCH("PBT",L969),99)=99,IF(IFERROR(SEARCH("persistent, bioackumulative and toxic properties",K969),99)=99,0,Scoring!$E$3),Scoring!$E$3),Scoring!$E$7),Scoring!$E$3),Scoring!$E$5),Scoring!$E$6),Scoring!$E$3)</f>
        <v>0</v>
      </c>
      <c r="W969" s="78">
        <f>IF(IFERROR(SEARCH("vPvB",P969),99)=99,IF(IFERROR(SEARCH("suspected pbt/vPvB",S969),99)=99,IF(IFERROR(SEARCH("vPvB",S969),99)=99,IF(IFERROR(SEARCH("concluded to be a vPvB",S969),99)=99,IF(IFERROR(SEARCH("identified as vPvB",K969),99)=99,IF(IFERROR(SEARCH("concluded to be a vPvB",K969),99)=99,IF(IFERROR(SEARCH("concluded to be both pbt and vPvB",S969),99)=99,IF(IFERROR(SEARCH("concluded to be both pbt and vPvB",K969),99)=99,0,Scoring!$E$5),Scoring!$E$5),Scoring!$E$5),Scoring!$E$5),Scoring!$E$5),Scoring!$E$4),Scoring!$E$6),Scoring!$E$4)</f>
        <v>0</v>
      </c>
      <c r="X969" s="78">
        <f>IF(IFERROR(SEARCH("H410",N969),99)=99,IF(IFERROR(SEARCH("H410",O969),99)=99,IF(IFERROR(SEARCH("H410",Q969),99)=99,IF(IFERROR(SEARCH("H410",M969),99)=99,IF(IFERROR(SEARCH("H410",R969),99)=99,IF(IFERROR(SEARCH("H411",N969),99)=99,IF(IFERROR(SEARCH("H411",O969),99)=99,IF(IFERROR(SEARCH("H411",Q969),99)=99,IF(IFERROR(SEARCH("H411",M969),99)=99,IF(IFERROR(SEARCH("H411",R969),99)=99,IF(IFERROR(SEARCH("H413",N969),99)=99,IF(IFERROR(SEARCH("H413",O969),99)=99,IF(IFERROR(SEARCH("H413",Q969),99)=99,IF(IFERROR(SEARCH("H413",M969),99)=99,IF(IFERROR(SEARCH("H413",R969),99)=99,IF(IFERROR(SEARCH("H412",N969),99)=99,IF(IFERROR(SEARCH("H412",O969),99)=99,IF(IFERROR(SEARCH("H412",Q969),99)=99,IF(IFERROR(SEARCH("H412",M969),99)=99,IF(IFERROR(SEARCH("H412",R969),99)=99,0,Scoring!$E$2),Scoring!$E$2),Scoring!$E$2),Scoring!$E$2),Scoring!$E$2),Scoring!$E$2),Scoring!$E$2),Scoring!$E$2),Scoring!$E$2),Scoring!$E$2),Scoring!$E$2),Scoring!$E$2),Scoring!$E$2),Scoring!$E$2),Scoring!$E$2),Scoring!$E$2),Scoring!$E$2),Scoring!$E$2),Scoring!$E$2),Scoring!$E$2)</f>
        <v>0</v>
      </c>
      <c r="Y969" s="78">
        <f>IF(IFERROR(SEARCH("CMR",K969),99)=99,IF(IFERROR(SEARCH("Suspected CMR",S969),99)=99,IF(IFERROR(SEARCH("CMR",S969),99)=99,0,Scoring!$E$8),Scoring!$E$9),Scoring!$E$8)</f>
        <v>0</v>
      </c>
      <c r="Z969" s="78">
        <f>IF(IFERROR(SEARCH("H350",N969),99)=99,IF(IFERROR(SEARCH("H350",O969),99)=99,IF(IFERROR(SEARCH("H350",Q969),99)=99,IF(IFERROR(SEARCH("H350",M969),99)=99,IF(IFERROR(SEARCH("H350",R969),99)=99,IF(IFERROR(SEARCH("H351",N969),99)=99,IF(IFERROR(SEARCH("H351",O969),99)=99,IF(IFERROR(SEARCH("H351",Q969),99)=99,IF(IFERROR(SEARCH("H351",M969),99)=99,IF(IFERROR(SEARCH("H351",R969),99)=99,IF(IFERROR(SEARCH("carcinogenic",P969),99)=99,IF(IFERROR(SEARCH("suspected carcinogenic",S969),99)=99,0,Scoring!$E$12),Scoring!$E$11),Scoring!$E$10),Scoring!$E$10),Scoring!$E$10),Scoring!$E$10),Scoring!$E$10),Scoring!$E$10),Scoring!$E$10),Scoring!$E$10),Scoring!$E$10),Scoring!$E$10)</f>
        <v>0</v>
      </c>
      <c r="AA969" s="78">
        <f>IF(IFERROR(SEARCH("H340",N969),99)=99,IF(IFERROR(SEARCH("H340",O969),99)=99,IF(IFERROR(SEARCH("H340",Q969),99)=99,IF(IFERROR(SEARCH("H340",M969),99)=99,IF(IFERROR(SEARCH("H340",R969),99)=99,IF(IFERROR(SEARCH("H341",N969),99)=99,IF(IFERROR(SEARCH("H341",O969),99)=99,IF(IFERROR(SEARCH("H341",Q969),99)=99,IF(IFERROR(SEARCH("H341",M969),99)=99,IF(IFERROR(SEARCH("H341",R969),99)=99,IF(IFERROR(SEARCH("mutagenic",P969),99)=99,IF(IFERROR(SEARCH("suspected mutagenic",S969),99)=99,0,Scoring!$E$15),Scoring!$E$14),Scoring!$E$13),Scoring!$E$13),Scoring!$E$13),Scoring!$E$13),Scoring!$E$13),Scoring!$E$13),Scoring!$E$13),Scoring!$E$13),Scoring!$E$13),Scoring!$E$13)</f>
        <v>0</v>
      </c>
      <c r="AB969" s="78">
        <f>IF(IFERROR(SEARCH("H360",N969),99)=99,IF(IFERROR(SEARCH("H360",O969),99)=99,IF(IFERROR(SEARCH("H360",Q969),99)=99,IF(IFERROR(SEARCH("H360",M969),99)=99,IF(IFERROR(SEARCH("H360",R969),99)=99,IF(IFERROR(SEARCH("H361",N969),99)=99,IF(IFERROR(SEARCH("H361",O969),99)=99,IF(IFERROR(SEARCH("H361",Q969),99)=99,IF(IFERROR(SEARCH("H361",M969),99)=99,IF(IFERROR(SEARCH("H361",R969),99)=99,IF(IFERROR(SEARCH("reproduction",P969),99)=99,IF(IFERROR(SEARCH("suspected reprotoxic",S969),99)=99,IF(IFERROR(SEARCH("reprotoxic",S969),99)=99,IF(IFERROR(SEARCH("reprotoxic",K969),99)=99,0,Scoring!$E$18),Scoring!$E$18),Scoring!$E$19),Scoring!$E$17),Scoring!$E$16),Scoring!$E$16),Scoring!$E$16),Scoring!$E$16),Scoring!$E$16),Scoring!$E$16),Scoring!$E$16),Scoring!$E$16),Scoring!$E$16),Scoring!$E$16)</f>
        <v>0</v>
      </c>
      <c r="AC969" s="78">
        <f>IF(IFERROR(SEARCH("57f",L969),99)=99,IF(IFERROR(SEARCH("57(f)",P969),99)=99,0,Scoring!$E$20),Scoring!$E$20)</f>
        <v>0</v>
      </c>
      <c r="AD969" s="78">
        <f>IF(IFERROR(SEARCH("CAT1",T969),99)=99,IF(IFERROR(SEARCH("CAT2",T969),99)=99,IF(IFERROR(SEARCH("CAT3",T969),99)=99,IF(IFERROR(SEARCH("concluded to be endocrine",K969),99)=99,IF(IFERROR(SEARCH("categorised as endocrine",K969),99)=99,IF(IFERROR(SEARCH("endocrine disrupting",P969),99)=99,IF(IFERROR(SEARCH("endocrine disrupting",K969),99)=99,IF(IFERROR(SEARCH("suspected endocrine",S969),99)=99,IF(IFERROR(SEARCH("potential endocrine",S969),99)=99,0,Scoring!$E$25),Scoring!$E$25),Scoring!$E$24),Scoring!$E$24),Scoring!$E$24),Scoring!$E$24),Scoring!$E$23),Scoring!$E$22),Scoring!$E$21)</f>
        <v>1</v>
      </c>
      <c r="AE969" s="78">
        <f>IF(IFERROR(SEARCH("suspected sensitiser",S969),99)=99,IF(IFERROR(SEARCH("sensitiser",S969),99)=99,IF(IFERROR(SEARCH("other hazard based concern",S969),99)=99,0,Scoring!$E$28),Scoring!$E$26),Scoring!$E$27)</f>
        <v>0</v>
      </c>
      <c r="AF969" s="78">
        <f>IF(IFERROR(M969,1)=1,IF(IFERROR(N969,1)=1,IF(IFERROR(O969,1)=1,IF(IFERROR(Q969,1)=1,IF(IFERROR(R969,1)=1,IF(IFERROR(T969,1)=1,IF(IFERROR(K969,1)=1,IF(IFERROR(P969,1)=1,IF(IFERROR(S969,1)=1,Scoring!$E$29,0),0),0),0),0),0),0),0),0)</f>
        <v>0</v>
      </c>
      <c r="AG969" s="78">
        <f t="shared" si="75"/>
        <v>1</v>
      </c>
      <c r="AI969" s="93"/>
      <c r="AJ969" s="94"/>
      <c r="AK969" s="76"/>
      <c r="AL969" s="75"/>
      <c r="AN969" s="79"/>
      <c r="AO969" s="79"/>
      <c r="AP969" s="79"/>
      <c r="AQ969" s="79"/>
      <c r="AR969" s="79"/>
      <c r="AS969" s="78"/>
      <c r="AU969" s="79">
        <f>IF(IFERROR(F969,99)=99,IF(IFERROR(G969,99)=99,IF(IFERROR(H969,99)=99,IF(IFERROR(I969,99)=99,IF(IFERROR(E969,99)=99,IF(IFERROR(J969,99)=99,0,Scoring!$B$7),Scoring!$B$3),Scoring!$B$2),Scoring!$B$6),Scoring!$B$5),Scoring!$B$4)</f>
        <v>0.3</v>
      </c>
      <c r="AV969" s="78">
        <f t="shared" si="76"/>
        <v>0.3</v>
      </c>
      <c r="AW969" s="78"/>
      <c r="AX969" s="66"/>
      <c r="AY969" s="78"/>
      <c r="AZ969" s="76"/>
      <c r="BB969" s="76"/>
    </row>
    <row r="970" spans="1:54" x14ac:dyDescent="0.25">
      <c r="A970" s="89" t="s">
        <v>6337</v>
      </c>
      <c r="B970" s="89" t="s">
        <v>30</v>
      </c>
      <c r="C970" s="89" t="s">
        <v>30</v>
      </c>
      <c r="D970" s="89" t="s">
        <v>7155</v>
      </c>
      <c r="E970" s="76" t="e">
        <f>IF(C970="-",IF(A970="-",VLOOKUP(D970,'sin-list 180320_update'!$C$2:$C$835,1,FALSE),VLOOKUP(A970,'sin-list 180320_update'!$A$2:$A$835,1,FALSE)),VLOOKUP(C970,'sin-list 180320_update'!$B$2:$B$835,1,FALSE))</f>
        <v>#N/A</v>
      </c>
      <c r="F970" s="76" t="e">
        <f>IF($C970="-",IF($A970="-",VLOOKUP($D970,'REACH Bilaga XVII_update'!$A$5:$A$131,1,FALSE),VLOOKUP($A970,'REACH Bilaga XVII_update'!$C$5:$C$131,1,FALSE)),VLOOKUP($C970,'REACH Bilaga XVII_update'!$B$5:$B$131,1,FALSE))</f>
        <v>#N/A</v>
      </c>
      <c r="G970" s="76" t="e">
        <f>IF($C970="-",IF($A970="-",VLOOKUP($D970,' REACH Bilaga 59_update'!$A$5:$A$210,1,FALSE),VLOOKUP($A970,' REACH Bilaga 59_update'!$D$5:$D$210,1,FALSE)),VLOOKUP($C970,' REACH Bilaga 59_update'!$C$5:$C$210,1,FALSE))</f>
        <v>#N/A</v>
      </c>
      <c r="H970" s="76" t="e">
        <f>IF($C970="-",IF($A970="-",VLOOKUP($D970,'REACH Bilaga XIV_update'!$A$5:$A$110,1,FALSE),VLOOKUP($A970,'REACH Bilaga XIV_update'!$D$5:$D$110,1,FALSE)),VLOOKUP($C970,'REACH Bilaga XIV_update'!$C$5:$C$110,1,FALSE))</f>
        <v>#N/A</v>
      </c>
      <c r="I970" s="76" t="e">
        <f>IF($C970="-",IF($A970="-",VLOOKUP($D970,CoRAP_update!$A$5:$A$376,1,FALSE),VLOOKUP($A970,CoRAP_update!$D$5:$D$376,1,FALSE)),VLOOKUP($C970,CoRAP_update!$C$5:$C$376,1,FALSE))</f>
        <v>#N/A</v>
      </c>
      <c r="J970" s="76" t="str">
        <f>IF($C970="-",IF($A970="-",VLOOKUP($D970,EDC_update!$C$2:$C$450,1,FALSE),VLOOKUP($A970,EDC_update!$B$2:$B$450,1,FALSE)),VLOOKUP($C970,EDC_update!$L$2:$L$450,1,FALSE))</f>
        <v>8018-01-7</v>
      </c>
      <c r="K970" s="76" t="e">
        <f>IF($C970="-",IF($A970="-",IF(VLOOKUP($D970,'sin-list 180320_update'!$C$2:$S$835,3,FALSE)="",NA(),VLOOKUP($D970,'sin-list 180320_update'!$C$2:$S$835,3,FALSE)),IF(VLOOKUP($A970,'sin-list 180320_update'!$A$2:$S$835,5,FALSE)="",NA(),VLOOKUP($A970,'sin-list 180320_update'!$A$2:$S$835,5,FALSE))),IF(VLOOKUP($C970,'sin-list 180320_update'!$B$2:$S$835,4,FALSE)="",NA(),VLOOKUP($C970,'sin-list 180320_update'!$B$2:$S$835,4,FALSE)))</f>
        <v>#N/A</v>
      </c>
      <c r="L970" s="76" t="e">
        <f>IF($C970="-",IF($A970="-",VLOOKUP($D970,'sin-list 180320_update'!$C$2:$S$835,6,FALSE),VLOOKUP($A970,'sin-list 180320_update'!$A$2:$S$835,8,FALSE)),VLOOKUP($C970,'sin-list 180320_update'!$B$2:$S$835,7,FALSE))</f>
        <v>#N/A</v>
      </c>
      <c r="M970" s="76" t="e">
        <f>IF($C970="-",IF($A970="-",IF(VLOOKUP($D970,'sin-list 180320_update'!$C$2:$S$835,8,FALSE)="",NA(),VLOOKUP($D970,'sin-list 180320_update'!$C$2:$S$835,8,FALSE)),IF(VLOOKUP($A970,'sin-list 180320_update'!$A$2:$S$835,10,FALSE)="",NA(),VLOOKUP($A970,'sin-list 180320_update'!$A$2:$S$835,10,FALSE))),IF(VLOOKUP($C970,'sin-list 180320_update'!$B$2:$S$835,9,FALSE)="",NA(),VLOOKUP($C970,'sin-list 180320_update'!$B$2:$S$835,9,FALSE)))</f>
        <v>#N/A</v>
      </c>
      <c r="N970" s="76" t="e">
        <f>IF($C970="-",IF($A970="-",IF(VLOOKUP($D970,'REACH Bilaga XVII_update'!$A$5:$E$131,4,FALSE)="",NA(),VLOOKUP($D970,'REACH Bilaga XVII_update'!$A$5:$E$131,4,FALSE)),IF(VLOOKUP($A970,'REACH Bilaga XVII_update'!$C$5:$D$131,2,FALSE)="",NA(),VLOOKUP($A970,'REACH Bilaga XVII_update'!$C$5:$D$131,2,FALSE))),IF(VLOOKUP($C970,'REACH Bilaga XVII_update'!$B$5:$D$131,3,FALSE)="",NA(),VLOOKUP($C970,'REACH Bilaga XVII_update'!$B$5:$D$131,3,FALSE)))</f>
        <v>#N/A</v>
      </c>
      <c r="O970" s="76" t="e">
        <f>IF($C970="-",IF($A970="-",IF(VLOOKUP($D970,' REACH Bilaga 59_update'!$A$5:$E$210,5,FALSE)="",NA(),VLOOKUP($D970,' REACH Bilaga 59_update'!$A$5:$E$210,5,FALSE)),IF(VLOOKUP($A970,' REACH Bilaga 59_update'!$D$5:$E$210,2,FALSE)="",NA(),VLOOKUP($A970,' REACH Bilaga 59_update'!$D$5:$E$210,2,FALSE))),IF(VLOOKUP($C970,' REACH Bilaga 59_update'!$C$5:$E$210,3,FALSE)="",NA(),VLOOKUP($C970,' REACH Bilaga 59_update'!$C$5:$E$210,3,FALSE)))</f>
        <v>#N/A</v>
      </c>
      <c r="P970" s="76" t="e">
        <f>IF(C970="-",IF(A970="-",IFERROR(VLOOKUP($D970,' REACH Bilaga 59_update'!$A$5:$F$210,MATCH(Sammanfattning!P$1,' REACH Bilaga 59_update'!$A$4:$F$4,0),FALSE),VLOOKUP($D970,'REACH Bilaga XIV_update'!$A$4:$H$110,MATCH(Sammanfattning!P$1,'REACH Bilaga XIV_update'!$A$4:$H$4,0),FALSE)),IFERROR(VLOOKUP($A970,' REACH Bilaga 59_update'!$D$5:$F$210,MATCH(Sammanfattning!P$1,' REACH Bilaga 59_update'!$D$4:$F$4,0),FALSE),VLOOKUP($A970,'REACH Bilaga XIV_update'!$D$4:$H$110,MATCH(Sammanfattning!P$1,'REACH Bilaga XIV_update'!$D$4:$H$4,0),FALSE))),IFERROR(VLOOKUP($C970,' REACH Bilaga 59_update'!$C$5:$F$210,MATCH(Sammanfattning!P$1,' REACH Bilaga 59_update'!$C$4:$F$4,0),FALSE),VLOOKUP($C970,'REACH Bilaga XIV_update'!$C$4:$H$110,MATCH(Sammanfattning!P$1,'REACH Bilaga XIV_update'!$C$4:$H$4,0),FALSE)))</f>
        <v>#N/A</v>
      </c>
      <c r="Q970" s="76" t="e">
        <f>IF($C970="-",IF($A970="-",IF(VLOOKUP($D970,'REACH Bilaga XIV_update'!$A$5:$I$110,9,FALSE)="",NA(),VLOOKUP($D970,'REACH Bilaga XIV_update'!$A$5:$I$110,9,FALSE)),IF(VLOOKUP($A970,'REACH Bilaga XIV_update'!$D$5:$I$110,6,FALSE)="",NA(),VLOOKUP($A970,'REACH Bilaga XIV_update'!$D$5:$I$110,6,FALSE))),IF(VLOOKUP($C970,'REACH Bilaga XIV_update'!$C$5:$I$110,7,FALSE)="",NA(),VLOOKUP($C970,'REACH Bilaga XIV_update'!$C$5:$I$110,7,FALSE)))</f>
        <v>#N/A</v>
      </c>
      <c r="R970" s="76" t="e">
        <f>IF($C970="-",IF($A970="-",IF(VLOOKUP($D970,CoRAP_update!$A$5:$O$376,15,FALSE)="",NA(),VLOOKUP($D970,CoRAP_update!$A$5:$O$376,15,FALSE)),IF(VLOOKUP($A970,CoRAP_update!$D$5:$O$376,12,FALSE)="",NA(),VLOOKUP($A970,CoRAP_update!$D$5:$O$376,12,FALSE))),IF(VLOOKUP($C970,CoRAP_update!$C$5:$O$376,13,FALSE)="",NA(),VLOOKUP($C970,CoRAP_update!$C$5:$O$376,13,FALSE)))</f>
        <v>#N/A</v>
      </c>
      <c r="S970" s="144" t="e">
        <f>IF($C970="-",IF($A970="-",VLOOKUP($D970,CoRAP_update!$A$5:$J$376,MATCH(Sammanfattning!S$1,CoRAP_update!$A$4:$J$4,0),FALSE),VLOOKUP($A970,CoRAP_update!$D$5:$J$376,MATCH(Sammanfattning!S$1,CoRAP_update!$D$4:$J$4,0),FALSE)),VLOOKUP($C970,CoRAP_update!$C$5:$J$376,MATCH(Sammanfattning!S$1,CoRAP_update!$C$4:$J$4,0),FALSE))</f>
        <v>#N/A</v>
      </c>
      <c r="T970" s="76" t="str">
        <f>IF($A970="-",VLOOKUP($D970,EDC_update!$C$2:$F$450,4,FALSE),VLOOKUP($A970,EDC_update!$B$2:$F$450,5,FALSE))</f>
        <v>CAT1</v>
      </c>
      <c r="V970" s="78">
        <f>IF(IFERROR(SEARCH("PBT",P970),99)=99,IF(IFERROR(SEARCH("suspected PBT",S970),99)=99,IF(IFERROR(SEARCH("concluded to be PBT",K970),99)=99,IF(IFERROR(SEARCH("PBT",S970),99)=99,IF(IFERROR(SEARCH("PBT cand",L970),99)=99,IF(IFERROR(SEARCH("PBT",L970),99)=99,IF(IFERROR(SEARCH("persistent, bioackumulative and toxic properties",K970),99)=99,0,Scoring!$E$3),Scoring!$E$3),Scoring!$E$7),Scoring!$E$3),Scoring!$E$5),Scoring!$E$6),Scoring!$E$3)</f>
        <v>0</v>
      </c>
      <c r="W970" s="78">
        <f>IF(IFERROR(SEARCH("vPvB",P970),99)=99,IF(IFERROR(SEARCH("suspected pbt/vPvB",S970),99)=99,IF(IFERROR(SEARCH("vPvB",S970),99)=99,IF(IFERROR(SEARCH("concluded to be a vPvB",S970),99)=99,IF(IFERROR(SEARCH("identified as vPvB",K970),99)=99,IF(IFERROR(SEARCH("concluded to be a vPvB",K970),99)=99,IF(IFERROR(SEARCH("concluded to be both pbt and vPvB",S970),99)=99,IF(IFERROR(SEARCH("concluded to be both pbt and vPvB",K970),99)=99,0,Scoring!$E$5),Scoring!$E$5),Scoring!$E$5),Scoring!$E$5),Scoring!$E$5),Scoring!$E$4),Scoring!$E$6),Scoring!$E$4)</f>
        <v>0</v>
      </c>
      <c r="X970" s="78">
        <f>IF(IFERROR(SEARCH("H410",N970),99)=99,IF(IFERROR(SEARCH("H410",O970),99)=99,IF(IFERROR(SEARCH("H410",Q970),99)=99,IF(IFERROR(SEARCH("H410",M970),99)=99,IF(IFERROR(SEARCH("H410",R970),99)=99,IF(IFERROR(SEARCH("H411",N970),99)=99,IF(IFERROR(SEARCH("H411",O970),99)=99,IF(IFERROR(SEARCH("H411",Q970),99)=99,IF(IFERROR(SEARCH("H411",M970),99)=99,IF(IFERROR(SEARCH("H411",R970),99)=99,IF(IFERROR(SEARCH("H413",N970),99)=99,IF(IFERROR(SEARCH("H413",O970),99)=99,IF(IFERROR(SEARCH("H413",Q970),99)=99,IF(IFERROR(SEARCH("H413",M970),99)=99,IF(IFERROR(SEARCH("H413",R970),99)=99,IF(IFERROR(SEARCH("H412",N970),99)=99,IF(IFERROR(SEARCH("H412",O970),99)=99,IF(IFERROR(SEARCH("H412",Q970),99)=99,IF(IFERROR(SEARCH("H412",M970),99)=99,IF(IFERROR(SEARCH("H412",R970),99)=99,0,Scoring!$E$2),Scoring!$E$2),Scoring!$E$2),Scoring!$E$2),Scoring!$E$2),Scoring!$E$2),Scoring!$E$2),Scoring!$E$2),Scoring!$E$2),Scoring!$E$2),Scoring!$E$2),Scoring!$E$2),Scoring!$E$2),Scoring!$E$2),Scoring!$E$2),Scoring!$E$2),Scoring!$E$2),Scoring!$E$2),Scoring!$E$2),Scoring!$E$2)</f>
        <v>0</v>
      </c>
      <c r="Y970" s="78">
        <f>IF(IFERROR(SEARCH("CMR",K970),99)=99,IF(IFERROR(SEARCH("Suspected CMR",S970),99)=99,IF(IFERROR(SEARCH("CMR",S970),99)=99,0,Scoring!$E$8),Scoring!$E$9),Scoring!$E$8)</f>
        <v>0</v>
      </c>
      <c r="Z970" s="78">
        <f>IF(IFERROR(SEARCH("H350",N970),99)=99,IF(IFERROR(SEARCH("H350",O970),99)=99,IF(IFERROR(SEARCH("H350",Q970),99)=99,IF(IFERROR(SEARCH("H350",M970),99)=99,IF(IFERROR(SEARCH("H350",R970),99)=99,IF(IFERROR(SEARCH("H351",N970),99)=99,IF(IFERROR(SEARCH("H351",O970),99)=99,IF(IFERROR(SEARCH("H351",Q970),99)=99,IF(IFERROR(SEARCH("H351",M970),99)=99,IF(IFERROR(SEARCH("H351",R970),99)=99,IF(IFERROR(SEARCH("carcinogenic",P970),99)=99,IF(IFERROR(SEARCH("suspected carcinogenic",S970),99)=99,0,Scoring!$E$12),Scoring!$E$11),Scoring!$E$10),Scoring!$E$10),Scoring!$E$10),Scoring!$E$10),Scoring!$E$10),Scoring!$E$10),Scoring!$E$10),Scoring!$E$10),Scoring!$E$10),Scoring!$E$10)</f>
        <v>0</v>
      </c>
      <c r="AA970" s="78">
        <f>IF(IFERROR(SEARCH("H340",N970),99)=99,IF(IFERROR(SEARCH("H340",O970),99)=99,IF(IFERROR(SEARCH("H340",Q970),99)=99,IF(IFERROR(SEARCH("H340",M970),99)=99,IF(IFERROR(SEARCH("H340",R970),99)=99,IF(IFERROR(SEARCH("H341",N970),99)=99,IF(IFERROR(SEARCH("H341",O970),99)=99,IF(IFERROR(SEARCH("H341",Q970),99)=99,IF(IFERROR(SEARCH("H341",M970),99)=99,IF(IFERROR(SEARCH("H341",R970),99)=99,IF(IFERROR(SEARCH("mutagenic",P970),99)=99,IF(IFERROR(SEARCH("suspected mutagenic",S970),99)=99,0,Scoring!$E$15),Scoring!$E$14),Scoring!$E$13),Scoring!$E$13),Scoring!$E$13),Scoring!$E$13),Scoring!$E$13),Scoring!$E$13),Scoring!$E$13),Scoring!$E$13),Scoring!$E$13),Scoring!$E$13)</f>
        <v>0</v>
      </c>
      <c r="AB970" s="78">
        <f>IF(IFERROR(SEARCH("H360",N970),99)=99,IF(IFERROR(SEARCH("H360",O970),99)=99,IF(IFERROR(SEARCH("H360",Q970),99)=99,IF(IFERROR(SEARCH("H360",M970),99)=99,IF(IFERROR(SEARCH("H360",R970),99)=99,IF(IFERROR(SEARCH("H361",N970),99)=99,IF(IFERROR(SEARCH("H361",O970),99)=99,IF(IFERROR(SEARCH("H361",Q970),99)=99,IF(IFERROR(SEARCH("H361",M970),99)=99,IF(IFERROR(SEARCH("H361",R970),99)=99,IF(IFERROR(SEARCH("reproduction",P970),99)=99,IF(IFERROR(SEARCH("suspected reprotoxic",S970),99)=99,IF(IFERROR(SEARCH("reprotoxic",S970),99)=99,IF(IFERROR(SEARCH("reprotoxic",K970),99)=99,0,Scoring!$E$18),Scoring!$E$18),Scoring!$E$19),Scoring!$E$17),Scoring!$E$16),Scoring!$E$16),Scoring!$E$16),Scoring!$E$16),Scoring!$E$16),Scoring!$E$16),Scoring!$E$16),Scoring!$E$16),Scoring!$E$16),Scoring!$E$16)</f>
        <v>0</v>
      </c>
      <c r="AC970" s="78">
        <f>IF(IFERROR(SEARCH("57f",L970),99)=99,IF(IFERROR(SEARCH("57(f)",P970),99)=99,0,Scoring!$E$20),Scoring!$E$20)</f>
        <v>0</v>
      </c>
      <c r="AD970" s="78">
        <f>IF(IFERROR(SEARCH("CAT1",T970),99)=99,IF(IFERROR(SEARCH("CAT2",T970),99)=99,IF(IFERROR(SEARCH("CAT3",T970),99)=99,IF(IFERROR(SEARCH("concluded to be endocrine",K970),99)=99,IF(IFERROR(SEARCH("categorised as endocrine",K970),99)=99,IF(IFERROR(SEARCH("endocrine disrupting",P970),99)=99,IF(IFERROR(SEARCH("endocrine disrupting",K970),99)=99,IF(IFERROR(SEARCH("suspected endocrine",S970),99)=99,IF(IFERROR(SEARCH("potential endocrine",S970),99)=99,0,Scoring!$E$25),Scoring!$E$25),Scoring!$E$24),Scoring!$E$24),Scoring!$E$24),Scoring!$E$24),Scoring!$E$23),Scoring!$E$22),Scoring!$E$21)</f>
        <v>1</v>
      </c>
      <c r="AE970" s="78">
        <f>IF(IFERROR(SEARCH("suspected sensitiser",S970),99)=99,IF(IFERROR(SEARCH("sensitiser",S970),99)=99,IF(IFERROR(SEARCH("other hazard based concern",S970),99)=99,0,Scoring!$E$28),Scoring!$E$26),Scoring!$E$27)</f>
        <v>0</v>
      </c>
      <c r="AF970" s="78">
        <f>IF(IFERROR(M970,1)=1,IF(IFERROR(N970,1)=1,IF(IFERROR(O970,1)=1,IF(IFERROR(Q970,1)=1,IF(IFERROR(R970,1)=1,IF(IFERROR(T970,1)=1,IF(IFERROR(K970,1)=1,IF(IFERROR(P970,1)=1,IF(IFERROR(S970,1)=1,Scoring!$E$29,0),0),0),0),0),0),0),0),0)</f>
        <v>0</v>
      </c>
      <c r="AG970" s="78">
        <f t="shared" si="75"/>
        <v>1</v>
      </c>
      <c r="AI970" s="93"/>
      <c r="AJ970" s="94"/>
      <c r="AK970" s="76"/>
      <c r="AL970" s="75"/>
      <c r="AN970" s="79"/>
      <c r="AO970" s="79"/>
      <c r="AP970" s="79"/>
      <c r="AQ970" s="79"/>
      <c r="AR970" s="79"/>
      <c r="AS970" s="78"/>
      <c r="AU970" s="79">
        <f>IF(IFERROR(F970,99)=99,IF(IFERROR(G970,99)=99,IF(IFERROR(H970,99)=99,IF(IFERROR(I970,99)=99,IF(IFERROR(E970,99)=99,IF(IFERROR(J970,99)=99,0,Scoring!$B$7),Scoring!$B$3),Scoring!$B$2),Scoring!$B$6),Scoring!$B$5),Scoring!$B$4)</f>
        <v>0.3</v>
      </c>
      <c r="AV970" s="78">
        <f t="shared" si="76"/>
        <v>0.3</v>
      </c>
      <c r="AW970" s="78"/>
      <c r="AX970" s="66"/>
      <c r="AY970" s="78"/>
      <c r="AZ970" s="76"/>
      <c r="BB970" s="76"/>
    </row>
    <row r="971" spans="1:54" x14ac:dyDescent="0.25">
      <c r="A971" s="80" t="s">
        <v>30</v>
      </c>
      <c r="B971" s="80" t="s">
        <v>30</v>
      </c>
      <c r="C971" s="80" t="s">
        <v>30</v>
      </c>
      <c r="D971" s="80" t="s">
        <v>11214</v>
      </c>
      <c r="E971" s="76" t="e">
        <f>IF(C971="-",IF(A971="-",VLOOKUP(D971,'sin-list 180320_update'!$C$2:$C$835,1,FALSE),VLOOKUP(A971,'sin-list 180320_update'!$A$2:$A$835,1,FALSE)),VLOOKUP(C971,'sin-list 180320_update'!$B$2:$B$835,1,FALSE))</f>
        <v>#N/A</v>
      </c>
      <c r="F971" s="76" t="e">
        <f>IF($C971="-",IF($A971="-",VLOOKUP($D971,'REACH Bilaga XVII_update'!$A$5:$A$131,1,FALSE),VLOOKUP($A971,'REACH Bilaga XVII_update'!$C$5:$C$131,1,FALSE)),VLOOKUP($C971,'REACH Bilaga XVII_update'!$B$5:$B$131,1,FALSE))</f>
        <v>#N/A</v>
      </c>
      <c r="G971" s="76" t="str">
        <f>IF($C971="-",IF($A971="-",VLOOKUP($D971,' REACH Bilaga 59_update'!$A$5:$A$210,1,FALSE),VLOOKUP($A971,' REACH Bilaga 59_update'!$D$5:$D$210,1,FALSE)),VLOOKUP($C971,' REACH Bilaga 59_update'!$C$5:$C$210,1,FALSE))</f>
        <v>Perfluorobutane sulfonic acid (PFBS) and its salts</v>
      </c>
      <c r="H971" s="76" t="e">
        <f>IF($C971="-",IF($A971="-",VLOOKUP($D971,'REACH Bilaga XIV_update'!$A$5:$A$110,1,FALSE),VLOOKUP($A971,'REACH Bilaga XIV_update'!$D$5:$D$110,1,FALSE)),VLOOKUP($C971,'REACH Bilaga XIV_update'!$C$5:$C$110,1,FALSE))</f>
        <v>#N/A</v>
      </c>
      <c r="I971" s="76" t="e">
        <f>IF($C971="-",IF($A971="-",VLOOKUP($D971,CoRAP_update!$A$5:$A$376,1,FALSE),VLOOKUP($A971,CoRAP_update!$D$5:$D$376,1,FALSE)),VLOOKUP($C971,CoRAP_update!$C$5:$C$376,1,FALSE))</f>
        <v>#N/A</v>
      </c>
      <c r="J971" s="76" t="e">
        <f>IF($C971="-",IF($A971="-",VLOOKUP($D971,EDC_update!$C$2:$C$450,1,FALSE),VLOOKUP($A971,EDC_update!$B$2:$B$450,1,FALSE)),VLOOKUP($C971,EDC_update!$L$2:$L$450,1,FALSE))</f>
        <v>#N/A</v>
      </c>
      <c r="K971" s="76" t="e">
        <f>IF($C971="-",IF($A971="-",IF(VLOOKUP($D971,'sin-list 180320_update'!$C$2:$S$835,3,FALSE)="",NA(),VLOOKUP($D971,'sin-list 180320_update'!$C$2:$S$835,3,FALSE)),IF(VLOOKUP($A971,'sin-list 180320_update'!$A$2:$S$835,5,FALSE)="",NA(),VLOOKUP($A971,'sin-list 180320_update'!$A$2:$S$835,5,FALSE))),IF(VLOOKUP($C971,'sin-list 180320_update'!$B$2:$S$835,4,FALSE)="",NA(),VLOOKUP($C971,'sin-list 180320_update'!$B$2:$S$835,4,FALSE)))</f>
        <v>#N/A</v>
      </c>
      <c r="L971" s="76" t="e">
        <f>IF($C971="-",IF($A971="-",VLOOKUP($D971,'sin-list 180320_update'!$C$2:$S$835,6,FALSE),VLOOKUP($A971,'sin-list 180320_update'!$A$2:$S$835,8,FALSE)),VLOOKUP($C971,'sin-list 180320_update'!$B$2:$S$835,7,FALSE))</f>
        <v>#N/A</v>
      </c>
      <c r="M971" s="76" t="e">
        <f>IF($C971="-",IF($A971="-",IF(VLOOKUP($D971,'sin-list 180320_update'!$C$2:$S$835,8,FALSE)="",NA(),VLOOKUP($D971,'sin-list 180320_update'!$C$2:$S$835,8,FALSE)),IF(VLOOKUP($A971,'sin-list 180320_update'!$A$2:$S$835,10,FALSE)="",NA(),VLOOKUP($A971,'sin-list 180320_update'!$A$2:$S$835,10,FALSE))),IF(VLOOKUP($C971,'sin-list 180320_update'!$B$2:$S$835,9,FALSE)="",NA(),VLOOKUP($C971,'sin-list 180320_update'!$B$2:$S$835,9,FALSE)))</f>
        <v>#N/A</v>
      </c>
      <c r="N971" s="76" t="e">
        <f>IF($C971="-",IF($A971="-",IF(VLOOKUP($D971,'REACH Bilaga XVII_update'!$A$5:$E$131,4,FALSE)="",NA(),VLOOKUP($D971,'REACH Bilaga XVII_update'!$A$5:$E$131,4,FALSE)),IF(VLOOKUP($A971,'REACH Bilaga XVII_update'!$C$5:$D$131,2,FALSE)="",NA(),VLOOKUP($A971,'REACH Bilaga XVII_update'!$C$5:$D$131,2,FALSE))),IF(VLOOKUP($C971,'REACH Bilaga XVII_update'!$B$5:$D$131,3,FALSE)="",NA(),VLOOKUP($C971,'REACH Bilaga XVII_update'!$B$5:$D$131,3,FALSE)))</f>
        <v>#N/A</v>
      </c>
      <c r="O971" s="76" t="e">
        <f>IF($C971="-",IF($A971="-",IF(VLOOKUP($D971,' REACH Bilaga 59_update'!$A$5:$E$210,5,FALSE)="",NA(),VLOOKUP($D971,' REACH Bilaga 59_update'!$A$5:$E$210,5,FALSE)),IF(VLOOKUP($A971,' REACH Bilaga 59_update'!$D$5:$E$210,2,FALSE)="",NA(),VLOOKUP($A971,' REACH Bilaga 59_update'!$D$5:$E$210,2,FALSE))),IF(VLOOKUP($C971,' REACH Bilaga 59_update'!$C$5:$E$210,3,FALSE)="",NA(),VLOOKUP($C971,' REACH Bilaga 59_update'!$C$5:$E$210,3,FALSE)))</f>
        <v>#N/A</v>
      </c>
      <c r="P971" s="76" t="str">
        <f>IF(C971="-",IF(A971="-",IFERROR(VLOOKUP($D971,' REACH Bilaga 59_update'!$A$5:$F$210,MATCH(Sammanfattning!P$1,' REACH Bilaga 59_update'!$A$4:$F$4,0),FALSE),VLOOKUP($D971,'REACH Bilaga XIV_update'!$A$4:$H$110,MATCH(Sammanfattning!P$1,'REACH Bilaga XIV_update'!$A$4:$H$4,0),FALSE)),IFERROR(VLOOKUP($A971,' REACH Bilaga 59_update'!$D$5:$F$210,MATCH(Sammanfattning!P$1,' REACH Bilaga 59_update'!$D$4:$F$4,0),FALSE),VLOOKUP($A971,'REACH Bilaga XIV_update'!$D$4:$H$110,MATCH(Sammanfattning!P$1,'REACH Bilaga XIV_update'!$D$4:$H$4,0),FALSE))),IFERROR(VLOOKUP($C971,' REACH Bilaga 59_update'!$C$5:$F$210,MATCH(Sammanfattning!P$1,' REACH Bilaga 59_update'!$C$4:$F$4,0),FALSE),VLOOKUP($C971,'REACH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971" s="76" t="e">
        <f>IF($C971="-",IF($A971="-",IF(VLOOKUP($D971,'REACH Bilaga XIV_update'!$A$5:$I$110,9,FALSE)="",NA(),VLOOKUP($D971,'REACH Bilaga XIV_update'!$A$5:$I$110,9,FALSE)),IF(VLOOKUP($A971,'REACH Bilaga XIV_update'!$D$5:$I$110,6,FALSE)="",NA(),VLOOKUP($A971,'REACH Bilaga XIV_update'!$D$5:$I$110,6,FALSE))),IF(VLOOKUP($C971,'REACH Bilaga XIV_update'!$C$5:$I$110,7,FALSE)="",NA(),VLOOKUP($C971,'REACH Bilaga XIV_update'!$C$5:$I$110,7,FALSE)))</f>
        <v>#N/A</v>
      </c>
      <c r="R971" s="76" t="e">
        <f>IF($C971="-",IF($A971="-",IF(VLOOKUP($D971,CoRAP_update!$A$5:$O$376,15,FALSE)="",NA(),VLOOKUP($D971,CoRAP_update!$A$5:$O$376,15,FALSE)),IF(VLOOKUP($A971,CoRAP_update!$D$5:$O$376,12,FALSE)="",NA(),VLOOKUP($A971,CoRAP_update!$D$5:$O$376,12,FALSE))),IF(VLOOKUP($C971,CoRAP_update!$C$5:$O$376,13,FALSE)="",NA(),VLOOKUP($C971,CoRAP_update!$C$5:$O$376,13,FALSE)))</f>
        <v>#N/A</v>
      </c>
      <c r="S971" s="144" t="e">
        <f>IF($C971="-",IF($A971="-",VLOOKUP($D971,CoRAP_update!$A$5:$J$376,MATCH(Sammanfattning!S$1,CoRAP_update!$A$4:$J$4,0),FALSE),VLOOKUP($A971,CoRAP_update!$D$5:$J$376,MATCH(Sammanfattning!S$1,CoRAP_update!$D$4:$J$4,0),FALSE)),VLOOKUP($C971,CoRAP_update!$C$5:$J$376,MATCH(Sammanfattning!S$1,CoRAP_update!$C$4:$J$4,0),FALSE))</f>
        <v>#N/A</v>
      </c>
      <c r="T971" s="76" t="e">
        <f>IF($A971="-",VLOOKUP($D971,EDC_update!$C$2:$F$450,4,FALSE),VLOOKUP($A971,EDC_update!$B$2:$F$450,5,FALSE))</f>
        <v>#N/A</v>
      </c>
      <c r="V971" s="78">
        <f>IF(IFERROR(SEARCH("PBT",P971),99)=99,IF(IFERROR(SEARCH("suspected PBT",S971),99)=99,IF(IFERROR(SEARCH("concluded to be PBT",K971),99)=99,IF(IFERROR(SEARCH("PBT",S971),99)=99,IF(IFERROR(SEARCH("PBT cand",L971),99)=99,IF(IFERROR(SEARCH("PBT",L971),99)=99,IF(IFERROR(SEARCH("persistent, bioackumulative and toxic properties",K971),99)=99,0,Scoring!$E$3),Scoring!$E$3),Scoring!$E$7),Scoring!$E$3),Scoring!$E$5),Scoring!$E$6),Scoring!$E$3)</f>
        <v>0</v>
      </c>
      <c r="W971" s="78">
        <f>IF(IFERROR(SEARCH("vPvB",P971),99)=99,IF(IFERROR(SEARCH("suspected pbt/vPvB",S971),99)=99,IF(IFERROR(SEARCH("vPvB",S971),99)=99,IF(IFERROR(SEARCH("concluded to be a vPvB",S971),99)=99,IF(IFERROR(SEARCH("identified as vPvB",K971),99)=99,IF(IFERROR(SEARCH("concluded to be a vPvB",K971),99)=99,IF(IFERROR(SEARCH("concluded to be both pbt and vPvB",S971),99)=99,IF(IFERROR(SEARCH("concluded to be both pbt and vPvB",K971),99)=99,0,Scoring!$E$5),Scoring!$E$5),Scoring!$E$5),Scoring!$E$5),Scoring!$E$5),Scoring!$E$4),Scoring!$E$6),Scoring!$E$4)</f>
        <v>0</v>
      </c>
      <c r="X971" s="78">
        <f>IF(IFERROR(SEARCH("H410",N971),99)=99,IF(IFERROR(SEARCH("H410",O971),99)=99,IF(IFERROR(SEARCH("H410",Q971),99)=99,IF(IFERROR(SEARCH("H410",M971),99)=99,IF(IFERROR(SEARCH("H410",R971),99)=99,IF(IFERROR(SEARCH("H411",N971),99)=99,IF(IFERROR(SEARCH("H411",O971),99)=99,IF(IFERROR(SEARCH("H411",Q971),99)=99,IF(IFERROR(SEARCH("H411",M971),99)=99,IF(IFERROR(SEARCH("H411",R971),99)=99,IF(IFERROR(SEARCH("H413",N971),99)=99,IF(IFERROR(SEARCH("H413",O971),99)=99,IF(IFERROR(SEARCH("H413",Q971),99)=99,IF(IFERROR(SEARCH("H413",M971),99)=99,IF(IFERROR(SEARCH("H413",R971),99)=99,IF(IFERROR(SEARCH("H412",N971),99)=99,IF(IFERROR(SEARCH("H412",O971),99)=99,IF(IFERROR(SEARCH("H412",Q971),99)=99,IF(IFERROR(SEARCH("H412",M971),99)=99,IF(IFERROR(SEARCH("H412",R971),99)=99,0,Scoring!$E$2),Scoring!$E$2),Scoring!$E$2),Scoring!$E$2),Scoring!$E$2),Scoring!$E$2),Scoring!$E$2),Scoring!$E$2),Scoring!$E$2),Scoring!$E$2),Scoring!$E$2),Scoring!$E$2),Scoring!$E$2),Scoring!$E$2),Scoring!$E$2),Scoring!$E$2),Scoring!$E$2),Scoring!$E$2),Scoring!$E$2),Scoring!$E$2)</f>
        <v>0</v>
      </c>
      <c r="Y971" s="78">
        <f>IF(IFERROR(SEARCH("CMR",K971),99)=99,IF(IFERROR(SEARCH("Suspected CMR",S971),99)=99,IF(IFERROR(SEARCH("CMR",S971),99)=99,0,Scoring!$E$8),Scoring!$E$9),Scoring!$E$8)</f>
        <v>0</v>
      </c>
      <c r="Z971" s="78">
        <f>IF(IFERROR(SEARCH("H350",N971),99)=99,IF(IFERROR(SEARCH("H350",O971),99)=99,IF(IFERROR(SEARCH("H350",Q971),99)=99,IF(IFERROR(SEARCH("H350",M971),99)=99,IF(IFERROR(SEARCH("H350",R971),99)=99,IF(IFERROR(SEARCH("H351",N971),99)=99,IF(IFERROR(SEARCH("H351",O971),99)=99,IF(IFERROR(SEARCH("H351",Q971),99)=99,IF(IFERROR(SEARCH("H351",M971),99)=99,IF(IFERROR(SEARCH("H351",R971),99)=99,IF(IFERROR(SEARCH("carcinogenic",P971),99)=99,IF(IFERROR(SEARCH("suspected carcinogenic",S971),99)=99,0,Scoring!$E$12),Scoring!$E$11),Scoring!$E$10),Scoring!$E$10),Scoring!$E$10),Scoring!$E$10),Scoring!$E$10),Scoring!$E$10),Scoring!$E$10),Scoring!$E$10),Scoring!$E$10),Scoring!$E$10)</f>
        <v>0</v>
      </c>
      <c r="AA971" s="78">
        <f>IF(IFERROR(SEARCH("H340",N971),99)=99,IF(IFERROR(SEARCH("H340",O971),99)=99,IF(IFERROR(SEARCH("H340",Q971),99)=99,IF(IFERROR(SEARCH("H340",M971),99)=99,IF(IFERROR(SEARCH("H340",R971),99)=99,IF(IFERROR(SEARCH("H341",N971),99)=99,IF(IFERROR(SEARCH("H341",O971),99)=99,IF(IFERROR(SEARCH("H341",Q971),99)=99,IF(IFERROR(SEARCH("H341",M971),99)=99,IF(IFERROR(SEARCH("H341",R971),99)=99,IF(IFERROR(SEARCH("mutagenic",P971),99)=99,IF(IFERROR(SEARCH("suspected mutagenic",S971),99)=99,0,Scoring!$E$15),Scoring!$E$14),Scoring!$E$13),Scoring!$E$13),Scoring!$E$13),Scoring!$E$13),Scoring!$E$13),Scoring!$E$13),Scoring!$E$13),Scoring!$E$13),Scoring!$E$13),Scoring!$E$13)</f>
        <v>0</v>
      </c>
      <c r="AB971" s="78">
        <f>IF(IFERROR(SEARCH("H360",N971),99)=99,IF(IFERROR(SEARCH("H360",O971),99)=99,IF(IFERROR(SEARCH("H360",Q971),99)=99,IF(IFERROR(SEARCH("H360",M971),99)=99,IF(IFERROR(SEARCH("H360",R971),99)=99,IF(IFERROR(SEARCH("H361",N971),99)=99,IF(IFERROR(SEARCH("H361",O971),99)=99,IF(IFERROR(SEARCH("H361",Q971),99)=99,IF(IFERROR(SEARCH("H361",M971),99)=99,IF(IFERROR(SEARCH("H361",R971),99)=99,IF(IFERROR(SEARCH("reproduction",P971),99)=99,IF(IFERROR(SEARCH("suspected reprotoxic",S971),99)=99,IF(IFERROR(SEARCH("reprotoxic",S971),99)=99,IF(IFERROR(SEARCH("reprotoxic",K971),99)=99,0,Scoring!$E$18),Scoring!$E$18),Scoring!$E$19),Scoring!$E$17),Scoring!$E$16),Scoring!$E$16),Scoring!$E$16),Scoring!$E$16),Scoring!$E$16),Scoring!$E$16),Scoring!$E$16),Scoring!$E$16),Scoring!$E$16),Scoring!$E$16)</f>
        <v>0</v>
      </c>
      <c r="AC971" s="78">
        <f>IF(IFERROR(SEARCH("57f",L971),99)=99,IF(IFERROR(SEARCH("57(f)",P971),99)=99,0,Scoring!$E$20),Scoring!$E$20)</f>
        <v>1</v>
      </c>
      <c r="AD971" s="78">
        <f>IF(IFERROR(SEARCH("CAT1",T971),99)=99,IF(IFERROR(SEARCH("CAT2",T971),99)=99,IF(IFERROR(SEARCH("CAT3",T971),99)=99,IF(IFERROR(SEARCH("concluded to be endocrine",K971),99)=99,IF(IFERROR(SEARCH("categorised as endocrine",K971),99)=99,IF(IFERROR(SEARCH("endocrine disrupting",P971),99)=99,IF(IFERROR(SEARCH("endocrine disrupting",K971),99)=99,IF(IFERROR(SEARCH("suspected endocrine",S971),99)=99,IF(IFERROR(SEARCH("potential endocrine",S971),99)=99,0,Scoring!$E$25),Scoring!$E$25),Scoring!$E$24),Scoring!$E$24),Scoring!$E$24),Scoring!$E$24),Scoring!$E$23),Scoring!$E$22),Scoring!$E$21)</f>
        <v>0</v>
      </c>
      <c r="AE971" s="78">
        <f>IF(IFERROR(SEARCH("suspected sensitiser",S971),99)=99,IF(IFERROR(SEARCH("sensitiser",S971),99)=99,IF(IFERROR(SEARCH("other hazard based concern",S971),99)=99,0,Scoring!$E$28),Scoring!$E$26),Scoring!$E$27)</f>
        <v>0</v>
      </c>
      <c r="AF971" s="78">
        <f>IF(IFERROR(M971,1)=1,IF(IFERROR(N971,1)=1,IF(IFERROR(O971,1)=1,IF(IFERROR(Q971,1)=1,IF(IFERROR(R971,1)=1,IF(IFERROR(T971,1)=1,IF(IFERROR(K971,1)=1,IF(IFERROR(P971,1)=1,IF(IFERROR(S971,1)=1,Scoring!$E$29,0),0),0),0),0),0),0),0),0)</f>
        <v>0</v>
      </c>
      <c r="AG971" s="78">
        <f t="shared" si="75"/>
        <v>1</v>
      </c>
      <c r="AI971" s="93"/>
      <c r="AJ971" s="94"/>
      <c r="AK971" s="76"/>
      <c r="AL971" s="75"/>
      <c r="AN971" s="79"/>
      <c r="AO971" s="79"/>
      <c r="AP971" s="79"/>
      <c r="AQ971" s="79"/>
      <c r="AR971" s="79"/>
      <c r="AS971" s="78"/>
      <c r="AU971" s="79">
        <f>IF(IFERROR(F971,99)=99,IF(IFERROR(G971,99)=99,IF(IFERROR(H971,99)=99,IF(IFERROR(I971,99)=99,IF(IFERROR(E971,99)=99,IF(IFERROR(J971,99)=99,0,Scoring!$B$7),Scoring!$B$3),Scoring!$B$2),Scoring!$B$6),Scoring!$B$5),Scoring!$B$4)</f>
        <v>1</v>
      </c>
      <c r="AV971" s="78">
        <f t="shared" si="76"/>
        <v>1</v>
      </c>
      <c r="AW971" s="78"/>
      <c r="AX971" s="66"/>
      <c r="AY971" s="78"/>
      <c r="AZ971" s="76"/>
      <c r="BB971" s="76"/>
    </row>
    <row r="972" spans="1:54" x14ac:dyDescent="0.25">
      <c r="A972" s="80" t="s">
        <v>30</v>
      </c>
      <c r="B972" s="80" t="s">
        <v>30</v>
      </c>
      <c r="C972" s="80" t="s">
        <v>30</v>
      </c>
      <c r="D972" s="80" t="s">
        <v>11222</v>
      </c>
      <c r="E972" s="76" t="e">
        <f>IF(C972="-",IF(A972="-",VLOOKUP(D972,'sin-list 180320_update'!$C$2:$C$835,1,FALSE),VLOOKUP(A972,'sin-list 180320_update'!$A$2:$A$835,1,FALSE)),VLOOKUP(C972,'sin-list 180320_update'!$B$2:$B$835,1,FALSE))</f>
        <v>#N/A</v>
      </c>
      <c r="F972" s="76" t="e">
        <f>IF($C972="-",IF($A972="-",VLOOKUP($D972,'REACH Bilaga XVII_update'!$A$5:$A$131,1,FALSE),VLOOKUP($A972,'REACH Bilaga XVII_update'!$C$5:$C$131,1,FALSE)),VLOOKUP($C972,'REACH Bilaga XVII_update'!$B$5:$B$131,1,FALSE))</f>
        <v>#N/A</v>
      </c>
      <c r="G972" s="76" t="str">
        <f>IF($C972="-",IF($A972="-",VLOOKUP($D972,' REACH Bilaga 59_update'!$A$5:$A$210,1,FALSE),VLOOKUP($A972,' REACH Bilaga 59_update'!$D$5:$D$210,1,FALSE)),VLOOKUP($C972,' REACH Bilaga 59_update'!$C$5:$C$210,1,FALSE))</f>
        <v>2,3,3,3-tetrafluoro-2-(heptafluoropropoxy)propionic acid, its salts and its acyl halides</v>
      </c>
      <c r="H972" s="76" t="e">
        <f>IF($C972="-",IF($A972="-",VLOOKUP($D972,'REACH Bilaga XIV_update'!$A$5:$A$110,1,FALSE),VLOOKUP($A972,'REACH Bilaga XIV_update'!$D$5:$D$110,1,FALSE)),VLOOKUP($C972,'REACH Bilaga XIV_update'!$C$5:$C$110,1,FALSE))</f>
        <v>#N/A</v>
      </c>
      <c r="I972" s="76" t="e">
        <f>IF($C972="-",IF($A972="-",VLOOKUP($D972,CoRAP_update!$A$5:$A$376,1,FALSE),VLOOKUP($A972,CoRAP_update!$D$5:$D$376,1,FALSE)),VLOOKUP($C972,CoRAP_update!$C$5:$C$376,1,FALSE))</f>
        <v>#N/A</v>
      </c>
      <c r="J972" s="76" t="e">
        <f>IF($C972="-",IF($A972="-",VLOOKUP($D972,EDC_update!$C$2:$C$450,1,FALSE),VLOOKUP($A972,EDC_update!$B$2:$B$450,1,FALSE)),VLOOKUP($C972,EDC_update!$L$2:$L$450,1,FALSE))</f>
        <v>#N/A</v>
      </c>
      <c r="K972" s="76" t="e">
        <f>IF($C972="-",IF($A972="-",IF(VLOOKUP($D972,'sin-list 180320_update'!$C$2:$S$835,3,FALSE)="",NA(),VLOOKUP($D972,'sin-list 180320_update'!$C$2:$S$835,3,FALSE)),IF(VLOOKUP($A972,'sin-list 180320_update'!$A$2:$S$835,5,FALSE)="",NA(),VLOOKUP($A972,'sin-list 180320_update'!$A$2:$S$835,5,FALSE))),IF(VLOOKUP($C972,'sin-list 180320_update'!$B$2:$S$835,4,FALSE)="",NA(),VLOOKUP($C972,'sin-list 180320_update'!$B$2:$S$835,4,FALSE)))</f>
        <v>#N/A</v>
      </c>
      <c r="L972" s="76" t="e">
        <f>IF($C972="-",IF($A972="-",VLOOKUP($D972,'sin-list 180320_update'!$C$2:$S$835,6,FALSE),VLOOKUP($A972,'sin-list 180320_update'!$A$2:$S$835,8,FALSE)),VLOOKUP($C972,'sin-list 180320_update'!$B$2:$S$835,7,FALSE))</f>
        <v>#N/A</v>
      </c>
      <c r="M972" s="76" t="e">
        <f>IF($C972="-",IF($A972="-",IF(VLOOKUP($D972,'sin-list 180320_update'!$C$2:$S$835,8,FALSE)="",NA(),VLOOKUP($D972,'sin-list 180320_update'!$C$2:$S$835,8,FALSE)),IF(VLOOKUP($A972,'sin-list 180320_update'!$A$2:$S$835,10,FALSE)="",NA(),VLOOKUP($A972,'sin-list 180320_update'!$A$2:$S$835,10,FALSE))),IF(VLOOKUP($C972,'sin-list 180320_update'!$B$2:$S$835,9,FALSE)="",NA(),VLOOKUP($C972,'sin-list 180320_update'!$B$2:$S$835,9,FALSE)))</f>
        <v>#N/A</v>
      </c>
      <c r="N972" s="76" t="e">
        <f>IF($C972="-",IF($A972="-",IF(VLOOKUP($D972,'REACH Bilaga XVII_update'!$A$5:$E$131,4,FALSE)="",NA(),VLOOKUP($D972,'REACH Bilaga XVII_update'!$A$5:$E$131,4,FALSE)),IF(VLOOKUP($A972,'REACH Bilaga XVII_update'!$C$5:$D$131,2,FALSE)="",NA(),VLOOKUP($A972,'REACH Bilaga XVII_update'!$C$5:$D$131,2,FALSE))),IF(VLOOKUP($C972,'REACH Bilaga XVII_update'!$B$5:$D$131,3,FALSE)="",NA(),VLOOKUP($C972,'REACH Bilaga XVII_update'!$B$5:$D$131,3,FALSE)))</f>
        <v>#N/A</v>
      </c>
      <c r="O972" s="76" t="e">
        <f>IF($C972="-",IF($A972="-",IF(VLOOKUP($D972,' REACH Bilaga 59_update'!$A$5:$E$210,5,FALSE)="",NA(),VLOOKUP($D972,' REACH Bilaga 59_update'!$A$5:$E$210,5,FALSE)),IF(VLOOKUP($A972,' REACH Bilaga 59_update'!$D$5:$E$210,2,FALSE)="",NA(),VLOOKUP($A972,' REACH Bilaga 59_update'!$D$5:$E$210,2,FALSE))),IF(VLOOKUP($C972,' REACH Bilaga 59_update'!$C$5:$E$210,3,FALSE)="",NA(),VLOOKUP($C972,' REACH Bilaga 59_update'!$C$5:$E$210,3,FALSE)))</f>
        <v>#N/A</v>
      </c>
      <c r="P972" s="76" t="str">
        <f>IF(C972="-",IF(A972="-",IFERROR(VLOOKUP($D972,' REACH Bilaga 59_update'!$A$5:$F$210,MATCH(Sammanfattning!P$1,' REACH Bilaga 59_update'!$A$4:$F$4,0),FALSE),VLOOKUP($D972,'REACH Bilaga XIV_update'!$A$4:$H$110,MATCH(Sammanfattning!P$1,'REACH Bilaga XIV_update'!$A$4:$H$4,0),FALSE)),IFERROR(VLOOKUP($A972,' REACH Bilaga 59_update'!$D$5:$F$210,MATCH(Sammanfattning!P$1,' REACH Bilaga 59_update'!$D$4:$F$4,0),FALSE),VLOOKUP($A972,'REACH Bilaga XIV_update'!$D$4:$H$110,MATCH(Sammanfattning!P$1,'REACH Bilaga XIV_update'!$D$4:$H$4,0),FALSE))),IFERROR(VLOOKUP($C972,' REACH Bilaga 59_update'!$C$5:$F$210,MATCH(Sammanfattning!P$1,' REACH Bilaga 59_update'!$C$4:$F$4,0),FALSE),VLOOKUP($C972,'REACH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972" s="76" t="e">
        <f>IF($C972="-",IF($A972="-",IF(VLOOKUP($D972,'REACH Bilaga XIV_update'!$A$5:$I$110,9,FALSE)="",NA(),VLOOKUP($D972,'REACH Bilaga XIV_update'!$A$5:$I$110,9,FALSE)),IF(VLOOKUP($A972,'REACH Bilaga XIV_update'!$D$5:$I$110,6,FALSE)="",NA(),VLOOKUP($A972,'REACH Bilaga XIV_update'!$D$5:$I$110,6,FALSE))),IF(VLOOKUP($C972,'REACH Bilaga XIV_update'!$C$5:$I$110,7,FALSE)="",NA(),VLOOKUP($C972,'REACH Bilaga XIV_update'!$C$5:$I$110,7,FALSE)))</f>
        <v>#N/A</v>
      </c>
      <c r="R972" s="76" t="e">
        <f>IF($C972="-",IF($A972="-",IF(VLOOKUP($D972,CoRAP_update!$A$5:$O$376,15,FALSE)="",NA(),VLOOKUP($D972,CoRAP_update!$A$5:$O$376,15,FALSE)),IF(VLOOKUP($A972,CoRAP_update!$D$5:$O$376,12,FALSE)="",NA(),VLOOKUP($A972,CoRAP_update!$D$5:$O$376,12,FALSE))),IF(VLOOKUP($C972,CoRAP_update!$C$5:$O$376,13,FALSE)="",NA(),VLOOKUP($C972,CoRAP_update!$C$5:$O$376,13,FALSE)))</f>
        <v>#N/A</v>
      </c>
      <c r="S972" s="144" t="e">
        <f>IF($C972="-",IF($A972="-",VLOOKUP($D972,CoRAP_update!$A$5:$J$376,MATCH(Sammanfattning!S$1,CoRAP_update!$A$4:$J$4,0),FALSE),VLOOKUP($A972,CoRAP_update!$D$5:$J$376,MATCH(Sammanfattning!S$1,CoRAP_update!$D$4:$J$4,0),FALSE)),VLOOKUP($C972,CoRAP_update!$C$5:$J$376,MATCH(Sammanfattning!S$1,CoRAP_update!$C$4:$J$4,0),FALSE))</f>
        <v>#N/A</v>
      </c>
      <c r="T972" s="76" t="e">
        <f>IF($A972="-",VLOOKUP($D972,EDC_update!$C$2:$F$450,4,FALSE),VLOOKUP($A972,EDC_update!$B$2:$F$450,5,FALSE))</f>
        <v>#N/A</v>
      </c>
      <c r="V972" s="78">
        <f>IF(IFERROR(SEARCH("PBT",P972),99)=99,IF(IFERROR(SEARCH("suspected PBT",S972),99)=99,IF(IFERROR(SEARCH("concluded to be PBT",K972),99)=99,IF(IFERROR(SEARCH("PBT",S972),99)=99,IF(IFERROR(SEARCH("PBT cand",L972),99)=99,IF(IFERROR(SEARCH("PBT",L972),99)=99,IF(IFERROR(SEARCH("persistent, bioackumulative and toxic properties",K972),99)=99,0,Scoring!$E$3),Scoring!$E$3),Scoring!$E$7),Scoring!$E$3),Scoring!$E$5),Scoring!$E$6),Scoring!$E$3)</f>
        <v>0</v>
      </c>
      <c r="W972" s="78">
        <f>IF(IFERROR(SEARCH("vPvB",P972),99)=99,IF(IFERROR(SEARCH("suspected pbt/vPvB",S972),99)=99,IF(IFERROR(SEARCH("vPvB",S972),99)=99,IF(IFERROR(SEARCH("concluded to be a vPvB",S972),99)=99,IF(IFERROR(SEARCH("identified as vPvB",K972),99)=99,IF(IFERROR(SEARCH("concluded to be a vPvB",K972),99)=99,IF(IFERROR(SEARCH("concluded to be both pbt and vPvB",S972),99)=99,IF(IFERROR(SEARCH("concluded to be both pbt and vPvB",K972),99)=99,0,Scoring!$E$5),Scoring!$E$5),Scoring!$E$5),Scoring!$E$5),Scoring!$E$5),Scoring!$E$4),Scoring!$E$6),Scoring!$E$4)</f>
        <v>0</v>
      </c>
      <c r="X972" s="78">
        <f>IF(IFERROR(SEARCH("H410",N972),99)=99,IF(IFERROR(SEARCH("H410",O972),99)=99,IF(IFERROR(SEARCH("H410",Q972),99)=99,IF(IFERROR(SEARCH("H410",M972),99)=99,IF(IFERROR(SEARCH("H410",R972),99)=99,IF(IFERROR(SEARCH("H411",N972),99)=99,IF(IFERROR(SEARCH("H411",O972),99)=99,IF(IFERROR(SEARCH("H411",Q972),99)=99,IF(IFERROR(SEARCH("H411",M972),99)=99,IF(IFERROR(SEARCH("H411",R972),99)=99,IF(IFERROR(SEARCH("H413",N972),99)=99,IF(IFERROR(SEARCH("H413",O972),99)=99,IF(IFERROR(SEARCH("H413",Q972),99)=99,IF(IFERROR(SEARCH("H413",M972),99)=99,IF(IFERROR(SEARCH("H413",R972),99)=99,IF(IFERROR(SEARCH("H412",N972),99)=99,IF(IFERROR(SEARCH("H412",O972),99)=99,IF(IFERROR(SEARCH("H412",Q972),99)=99,IF(IFERROR(SEARCH("H412",M972),99)=99,IF(IFERROR(SEARCH("H412",R972),99)=99,0,Scoring!$E$2),Scoring!$E$2),Scoring!$E$2),Scoring!$E$2),Scoring!$E$2),Scoring!$E$2),Scoring!$E$2),Scoring!$E$2),Scoring!$E$2),Scoring!$E$2),Scoring!$E$2),Scoring!$E$2),Scoring!$E$2),Scoring!$E$2),Scoring!$E$2),Scoring!$E$2),Scoring!$E$2),Scoring!$E$2),Scoring!$E$2),Scoring!$E$2)</f>
        <v>0</v>
      </c>
      <c r="Y972" s="78">
        <f>IF(IFERROR(SEARCH("CMR",K972),99)=99,IF(IFERROR(SEARCH("Suspected CMR",S972),99)=99,IF(IFERROR(SEARCH("CMR",S972),99)=99,0,Scoring!$E$8),Scoring!$E$9),Scoring!$E$8)</f>
        <v>0</v>
      </c>
      <c r="Z972" s="78">
        <f>IF(IFERROR(SEARCH("H350",N972),99)=99,IF(IFERROR(SEARCH("H350",O972),99)=99,IF(IFERROR(SEARCH("H350",Q972),99)=99,IF(IFERROR(SEARCH("H350",M972),99)=99,IF(IFERROR(SEARCH("H350",R972),99)=99,IF(IFERROR(SEARCH("H351",N972),99)=99,IF(IFERROR(SEARCH("H351",O972),99)=99,IF(IFERROR(SEARCH("H351",Q972),99)=99,IF(IFERROR(SEARCH("H351",M972),99)=99,IF(IFERROR(SEARCH("H351",R972),99)=99,IF(IFERROR(SEARCH("carcinogenic",P972),99)=99,IF(IFERROR(SEARCH("suspected carcinogenic",S972),99)=99,0,Scoring!$E$12),Scoring!$E$11),Scoring!$E$10),Scoring!$E$10),Scoring!$E$10),Scoring!$E$10),Scoring!$E$10),Scoring!$E$10),Scoring!$E$10),Scoring!$E$10),Scoring!$E$10),Scoring!$E$10)</f>
        <v>0</v>
      </c>
      <c r="AA972" s="78">
        <f>IF(IFERROR(SEARCH("H340",N972),99)=99,IF(IFERROR(SEARCH("H340",O972),99)=99,IF(IFERROR(SEARCH("H340",Q972),99)=99,IF(IFERROR(SEARCH("H340",M972),99)=99,IF(IFERROR(SEARCH("H340",R972),99)=99,IF(IFERROR(SEARCH("H341",N972),99)=99,IF(IFERROR(SEARCH("H341",O972),99)=99,IF(IFERROR(SEARCH("H341",Q972),99)=99,IF(IFERROR(SEARCH("H341",M972),99)=99,IF(IFERROR(SEARCH("H341",R972),99)=99,IF(IFERROR(SEARCH("mutagenic",P972),99)=99,IF(IFERROR(SEARCH("suspected mutagenic",S972),99)=99,0,Scoring!$E$15),Scoring!$E$14),Scoring!$E$13),Scoring!$E$13),Scoring!$E$13),Scoring!$E$13),Scoring!$E$13),Scoring!$E$13),Scoring!$E$13),Scoring!$E$13),Scoring!$E$13),Scoring!$E$13)</f>
        <v>0</v>
      </c>
      <c r="AB972" s="78">
        <f>IF(IFERROR(SEARCH("H360",N972),99)=99,IF(IFERROR(SEARCH("H360",O972),99)=99,IF(IFERROR(SEARCH("H360",Q972),99)=99,IF(IFERROR(SEARCH("H360",M972),99)=99,IF(IFERROR(SEARCH("H360",R972),99)=99,IF(IFERROR(SEARCH("H361",N972),99)=99,IF(IFERROR(SEARCH("H361",O972),99)=99,IF(IFERROR(SEARCH("H361",Q972),99)=99,IF(IFERROR(SEARCH("H361",M972),99)=99,IF(IFERROR(SEARCH("H361",R972),99)=99,IF(IFERROR(SEARCH("reproduction",P972),99)=99,IF(IFERROR(SEARCH("suspected reprotoxic",S972),99)=99,IF(IFERROR(SEARCH("reprotoxic",S972),99)=99,IF(IFERROR(SEARCH("reprotoxic",K972),99)=99,0,Scoring!$E$18),Scoring!$E$18),Scoring!$E$19),Scoring!$E$17),Scoring!$E$16),Scoring!$E$16),Scoring!$E$16),Scoring!$E$16),Scoring!$E$16),Scoring!$E$16),Scoring!$E$16),Scoring!$E$16),Scoring!$E$16),Scoring!$E$16)</f>
        <v>0</v>
      </c>
      <c r="AC972" s="78">
        <f>IF(IFERROR(SEARCH("57f",L972),99)=99,IF(IFERROR(SEARCH("57(f)",P972),99)=99,0,Scoring!$E$20),Scoring!$E$20)</f>
        <v>1</v>
      </c>
      <c r="AD972" s="78">
        <f>IF(IFERROR(SEARCH("CAT1",T972),99)=99,IF(IFERROR(SEARCH("CAT2",T972),99)=99,IF(IFERROR(SEARCH("CAT3",T972),99)=99,IF(IFERROR(SEARCH("concluded to be endocrine",K972),99)=99,IF(IFERROR(SEARCH("categorised as endocrine",K972),99)=99,IF(IFERROR(SEARCH("endocrine disrupting",P972),99)=99,IF(IFERROR(SEARCH("endocrine disrupting",K972),99)=99,IF(IFERROR(SEARCH("suspected endocrine",S972),99)=99,IF(IFERROR(SEARCH("potential endocrine",S972),99)=99,0,Scoring!$E$25),Scoring!$E$25),Scoring!$E$24),Scoring!$E$24),Scoring!$E$24),Scoring!$E$24),Scoring!$E$23),Scoring!$E$22),Scoring!$E$21)</f>
        <v>0</v>
      </c>
      <c r="AE972" s="78">
        <f>IF(IFERROR(SEARCH("suspected sensitiser",S972),99)=99,IF(IFERROR(SEARCH("sensitiser",S972),99)=99,IF(IFERROR(SEARCH("other hazard based concern",S972),99)=99,0,Scoring!$E$28),Scoring!$E$26),Scoring!$E$27)</f>
        <v>0</v>
      </c>
      <c r="AF972" s="78">
        <f>IF(IFERROR(M972,1)=1,IF(IFERROR(N972,1)=1,IF(IFERROR(O972,1)=1,IF(IFERROR(Q972,1)=1,IF(IFERROR(R972,1)=1,IF(IFERROR(T972,1)=1,IF(IFERROR(K972,1)=1,IF(IFERROR(P972,1)=1,IF(IFERROR(S972,1)=1,Scoring!$E$29,0),0),0),0),0),0),0),0),0)</f>
        <v>0</v>
      </c>
      <c r="AG972" s="78">
        <f t="shared" si="75"/>
        <v>1</v>
      </c>
      <c r="AI972" s="93"/>
      <c r="AJ972" s="94"/>
      <c r="AK972" s="76"/>
      <c r="AL972" s="75"/>
      <c r="AN972" s="79"/>
      <c r="AO972" s="79"/>
      <c r="AP972" s="79"/>
      <c r="AQ972" s="79"/>
      <c r="AR972" s="79"/>
      <c r="AS972" s="78"/>
      <c r="AU972" s="79">
        <f>IF(IFERROR(F972,99)=99,IF(IFERROR(G972,99)=99,IF(IFERROR(H972,99)=99,IF(IFERROR(I972,99)=99,IF(IFERROR(E972,99)=99,IF(IFERROR(J972,99)=99,0,Scoring!$B$7),Scoring!$B$3),Scoring!$B$2),Scoring!$B$6),Scoring!$B$5),Scoring!$B$4)</f>
        <v>1</v>
      </c>
      <c r="AV972" s="78">
        <f t="shared" si="76"/>
        <v>1</v>
      </c>
      <c r="AW972" s="78"/>
      <c r="AX972" s="66"/>
      <c r="AY972" s="78"/>
      <c r="AZ972" s="76"/>
      <c r="BB972" s="76"/>
    </row>
    <row r="973" spans="1:54" x14ac:dyDescent="0.25">
      <c r="A973" s="80" t="s">
        <v>30</v>
      </c>
      <c r="B973" s="80" t="s">
        <v>30</v>
      </c>
      <c r="C973" s="80" t="s">
        <v>30</v>
      </c>
      <c r="D973" s="80" t="s">
        <v>2907</v>
      </c>
      <c r="E973" s="76" t="e">
        <f>IF(C973="-",IF(A973="-",VLOOKUP(D973,'sin-list 180320_update'!$C$2:$C$835,1,FALSE),VLOOKUP(A973,'sin-list 180320_update'!$A$2:$A$835,1,FALSE)),VLOOKUP(C973,'sin-list 180320_update'!$B$2:$B$835,1,FALSE))</f>
        <v>#N/A</v>
      </c>
      <c r="F973" s="76" t="e">
        <f>IF($C973="-",IF($A973="-",VLOOKUP($D973,'REACH Bilaga XVII_update'!$A$5:$A$131,1,FALSE),VLOOKUP($A973,'REACH Bilaga XVII_update'!$C$5:$C$131,1,FALSE)),VLOOKUP($C973,'REACH Bilaga XVII_update'!$B$5:$B$131,1,FALSE))</f>
        <v>#N/A</v>
      </c>
      <c r="G973" s="76" t="str">
        <f>IF($C973="-",IF($A973="-",VLOOKUP($D973,' REACH Bilaga 59_update'!$A$5:$A$210,1,FALSE),VLOOKUP($A973,' REACH Bilaga 59_update'!$D$5:$D$210,1,FALSE)),VLOOKUP($C973,' REACH Bilaga 59_update'!$C$5:$C$210,1,FALSE))</f>
        <v>1,6,7,8,9,14,15,16,17,17,18,18-Dodecachloropentacyclo[12.2.1.16,9.02,13.05,10]octadeca-7,15-diene (“Dechlorane Plus”™)</v>
      </c>
      <c r="H973" s="76" t="e">
        <f>IF($C973="-",IF($A973="-",VLOOKUP($D973,'REACH Bilaga XIV_update'!$A$5:$A$110,1,FALSE),VLOOKUP($A973,'REACH Bilaga XIV_update'!$D$5:$D$110,1,FALSE)),VLOOKUP($C973,'REACH Bilaga XIV_update'!$C$5:$C$110,1,FALSE))</f>
        <v>#N/A</v>
      </c>
      <c r="I973" s="76" t="e">
        <f>IF($C973="-",IF($A973="-",VLOOKUP($D973,CoRAP_update!$A$5:$A$376,1,FALSE),VLOOKUP($A973,CoRAP_update!$D$5:$D$376,1,FALSE)),VLOOKUP($C973,CoRAP_update!$C$5:$C$376,1,FALSE))</f>
        <v>#N/A</v>
      </c>
      <c r="J973" s="76" t="e">
        <f>IF($C973="-",IF($A973="-",VLOOKUP($D973,EDC_update!$C$2:$C$450,1,FALSE),VLOOKUP($A973,EDC_update!$B$2:$B$450,1,FALSE)),VLOOKUP($C973,EDC_update!$L$2:$L$450,1,FALSE))</f>
        <v>#N/A</v>
      </c>
      <c r="K973" s="76" t="e">
        <f>IF($C973="-",IF($A973="-",IF(VLOOKUP($D973,'sin-list 180320_update'!$C$2:$S$835,3,FALSE)="",NA(),VLOOKUP($D973,'sin-list 180320_update'!$C$2:$S$835,3,FALSE)),IF(VLOOKUP($A973,'sin-list 180320_update'!$A$2:$S$835,5,FALSE)="",NA(),VLOOKUP($A973,'sin-list 180320_update'!$A$2:$S$835,5,FALSE))),IF(VLOOKUP($C973,'sin-list 180320_update'!$B$2:$S$835,4,FALSE)="",NA(),VLOOKUP($C973,'sin-list 180320_update'!$B$2:$S$835,4,FALSE)))</f>
        <v>#N/A</v>
      </c>
      <c r="L973" s="76" t="e">
        <f>IF($C973="-",IF($A973="-",VLOOKUP($D973,'sin-list 180320_update'!$C$2:$S$835,6,FALSE),VLOOKUP($A973,'sin-list 180320_update'!$A$2:$S$835,8,FALSE)),VLOOKUP($C973,'sin-list 180320_update'!$B$2:$S$835,7,FALSE))</f>
        <v>#N/A</v>
      </c>
      <c r="M973" s="76" t="e">
        <f>IF($C973="-",IF($A973="-",IF(VLOOKUP($D973,'sin-list 180320_update'!$C$2:$S$835,8,FALSE)="",NA(),VLOOKUP($D973,'sin-list 180320_update'!$C$2:$S$835,8,FALSE)),IF(VLOOKUP($A973,'sin-list 180320_update'!$A$2:$S$835,10,FALSE)="",NA(),VLOOKUP($A973,'sin-list 180320_update'!$A$2:$S$835,10,FALSE))),IF(VLOOKUP($C973,'sin-list 180320_update'!$B$2:$S$835,9,FALSE)="",NA(),VLOOKUP($C973,'sin-list 180320_update'!$B$2:$S$835,9,FALSE)))</f>
        <v>#N/A</v>
      </c>
      <c r="N973" s="76" t="e">
        <f>IF($C973="-",IF($A973="-",IF(VLOOKUP($D973,'REACH Bilaga XVII_update'!$A$5:$E$131,4,FALSE)="",NA(),VLOOKUP($D973,'REACH Bilaga XVII_update'!$A$5:$E$131,4,FALSE)),IF(VLOOKUP($A973,'REACH Bilaga XVII_update'!$C$5:$D$131,2,FALSE)="",NA(),VLOOKUP($A973,'REACH Bilaga XVII_update'!$C$5:$D$131,2,FALSE))),IF(VLOOKUP($C973,'REACH Bilaga XVII_update'!$B$5:$D$131,3,FALSE)="",NA(),VLOOKUP($C973,'REACH Bilaga XVII_update'!$B$5:$D$131,3,FALSE)))</f>
        <v>#N/A</v>
      </c>
      <c r="O973" s="76" t="e">
        <f>IF($C973="-",IF($A973="-",IF(VLOOKUP($D973,' REACH Bilaga 59_update'!$A$5:$E$210,5,FALSE)="",NA(),VLOOKUP($D973,' REACH Bilaga 59_update'!$A$5:$E$210,5,FALSE)),IF(VLOOKUP($A973,' REACH Bilaga 59_update'!$D$5:$E$210,2,FALSE)="",NA(),VLOOKUP($A973,' REACH Bilaga 59_update'!$D$5:$E$210,2,FALSE))),IF(VLOOKUP($C973,' REACH Bilaga 59_update'!$C$5:$E$210,3,FALSE)="",NA(),VLOOKUP($C973,' REACH Bilaga 59_update'!$C$5:$E$210,3,FALSE)))</f>
        <v>#N/A</v>
      </c>
      <c r="P973" s="76" t="str">
        <f>IF(C973="-",IF(A973="-",IFERROR(VLOOKUP($D973,' REACH Bilaga 59_update'!$A$5:$F$210,MATCH(Sammanfattning!P$1,' REACH Bilaga 59_update'!$A$4:$F$4,0),FALSE),VLOOKUP($D973,'REACH Bilaga XIV_update'!$A$4:$H$110,MATCH(Sammanfattning!P$1,'REACH Bilaga XIV_update'!$A$4:$H$4,0),FALSE)),IFERROR(VLOOKUP($A973,' REACH Bilaga 59_update'!$D$5:$F$210,MATCH(Sammanfattning!P$1,' REACH Bilaga 59_update'!$D$4:$F$4,0),FALSE),VLOOKUP($A973,'REACH Bilaga XIV_update'!$D$4:$H$110,MATCH(Sammanfattning!P$1,'REACH Bilaga XIV_update'!$D$4:$H$4,0),FALSE))),IFERROR(VLOOKUP($C973,' REACH Bilaga 59_update'!$C$5:$F$210,MATCH(Sammanfattning!P$1,' REACH Bilaga 59_update'!$C$4:$F$4,0),FALSE),VLOOKUP($C973,'REACH Bilaga XIV_update'!$C$4:$H$110,MATCH(Sammanfattning!P$1,'REACH Bilaga XIV_update'!$C$4:$H$4,0),FALSE)))</f>
        <v>vPvB (Article 57e)</v>
      </c>
      <c r="Q973" s="76" t="e">
        <f>IF($C973="-",IF($A973="-",IF(VLOOKUP($D973,'REACH Bilaga XIV_update'!$A$5:$I$110,9,FALSE)="",NA(),VLOOKUP($D973,'REACH Bilaga XIV_update'!$A$5:$I$110,9,FALSE)),IF(VLOOKUP($A973,'REACH Bilaga XIV_update'!$D$5:$I$110,6,FALSE)="",NA(),VLOOKUP($A973,'REACH Bilaga XIV_update'!$D$5:$I$110,6,FALSE))),IF(VLOOKUP($C973,'REACH Bilaga XIV_update'!$C$5:$I$110,7,FALSE)="",NA(),VLOOKUP($C973,'REACH Bilaga XIV_update'!$C$5:$I$110,7,FALSE)))</f>
        <v>#N/A</v>
      </c>
      <c r="R973" s="76" t="e">
        <f>IF($C973="-",IF($A973="-",IF(VLOOKUP($D973,CoRAP_update!$A$5:$O$376,15,FALSE)="",NA(),VLOOKUP($D973,CoRAP_update!$A$5:$O$376,15,FALSE)),IF(VLOOKUP($A973,CoRAP_update!$D$5:$O$376,12,FALSE)="",NA(),VLOOKUP($A973,CoRAP_update!$D$5:$O$376,12,FALSE))),IF(VLOOKUP($C973,CoRAP_update!$C$5:$O$376,13,FALSE)="",NA(),VLOOKUP($C973,CoRAP_update!$C$5:$O$376,13,FALSE)))</f>
        <v>#N/A</v>
      </c>
      <c r="S973" s="144" t="e">
        <f>IF($C973="-",IF($A973="-",VLOOKUP($D973,CoRAP_update!$A$5:$J$376,MATCH(Sammanfattning!S$1,CoRAP_update!$A$4:$J$4,0),FALSE),VLOOKUP($A973,CoRAP_update!$D$5:$J$376,MATCH(Sammanfattning!S$1,CoRAP_update!$D$4:$J$4,0),FALSE)),VLOOKUP($C973,CoRAP_update!$C$5:$J$376,MATCH(Sammanfattning!S$1,CoRAP_update!$C$4:$J$4,0),FALSE))</f>
        <v>#N/A</v>
      </c>
      <c r="T973" s="76" t="e">
        <f>IF($A973="-",VLOOKUP($D973,EDC_update!$C$2:$F$450,4,FALSE),VLOOKUP($A973,EDC_update!$B$2:$F$450,5,FALSE))</f>
        <v>#N/A</v>
      </c>
      <c r="V973" s="78">
        <f>IF(IFERROR(SEARCH("PBT",P973),99)=99,IF(IFERROR(SEARCH("suspected PBT",S973),99)=99,IF(IFERROR(SEARCH("concluded to be PBT",K973),99)=99,IF(IFERROR(SEARCH("PBT",S973),99)=99,IF(IFERROR(SEARCH("PBT cand",L973),99)=99,IF(IFERROR(SEARCH("PBT",L973),99)=99,IF(IFERROR(SEARCH("persistent, bioackumulative and toxic properties",K973),99)=99,0,Scoring!$E$3),Scoring!$E$3),Scoring!$E$7),Scoring!$E$3),Scoring!$E$5),Scoring!$E$6),Scoring!$E$3)</f>
        <v>0</v>
      </c>
      <c r="W973" s="78">
        <f>IF(IFERROR(SEARCH("vPvB",P973),99)=99,IF(IFERROR(SEARCH("suspected pbt/vPvB",S973),99)=99,IF(IFERROR(SEARCH("vPvB",S973),99)=99,IF(IFERROR(SEARCH("concluded to be a vPvB",S973),99)=99,IF(IFERROR(SEARCH("identified as vPvB",K973),99)=99,IF(IFERROR(SEARCH("concluded to be a vPvB",K973),99)=99,IF(IFERROR(SEARCH("concluded to be both pbt and vPvB",S973),99)=99,IF(IFERROR(SEARCH("concluded to be both pbt and vPvB",K973),99)=99,0,Scoring!$E$5),Scoring!$E$5),Scoring!$E$5),Scoring!$E$5),Scoring!$E$5),Scoring!$E$4),Scoring!$E$6),Scoring!$E$4)</f>
        <v>1</v>
      </c>
      <c r="X973" s="78">
        <f>IF(IFERROR(SEARCH("H410",N973),99)=99,IF(IFERROR(SEARCH("H410",O973),99)=99,IF(IFERROR(SEARCH("H410",Q973),99)=99,IF(IFERROR(SEARCH("H410",M973),99)=99,IF(IFERROR(SEARCH("H410",R973),99)=99,IF(IFERROR(SEARCH("H411",N973),99)=99,IF(IFERROR(SEARCH("H411",O973),99)=99,IF(IFERROR(SEARCH("H411",Q973),99)=99,IF(IFERROR(SEARCH("H411",M973),99)=99,IF(IFERROR(SEARCH("H411",R973),99)=99,IF(IFERROR(SEARCH("H413",N973),99)=99,IF(IFERROR(SEARCH("H413",O973),99)=99,IF(IFERROR(SEARCH("H413",Q973),99)=99,IF(IFERROR(SEARCH("H413",M973),99)=99,IF(IFERROR(SEARCH("H413",R973),99)=99,IF(IFERROR(SEARCH("H412",N973),99)=99,IF(IFERROR(SEARCH("H412",O973),99)=99,IF(IFERROR(SEARCH("H412",Q973),99)=99,IF(IFERROR(SEARCH("H412",M973),99)=99,IF(IFERROR(SEARCH("H412",R973),99)=99,0,Scoring!$E$2),Scoring!$E$2),Scoring!$E$2),Scoring!$E$2),Scoring!$E$2),Scoring!$E$2),Scoring!$E$2),Scoring!$E$2),Scoring!$E$2),Scoring!$E$2),Scoring!$E$2),Scoring!$E$2),Scoring!$E$2),Scoring!$E$2),Scoring!$E$2),Scoring!$E$2),Scoring!$E$2),Scoring!$E$2),Scoring!$E$2),Scoring!$E$2)</f>
        <v>0</v>
      </c>
      <c r="Y973" s="78">
        <f>IF(IFERROR(SEARCH("CMR",K973),99)=99,IF(IFERROR(SEARCH("Suspected CMR",S973),99)=99,IF(IFERROR(SEARCH("CMR",S973),99)=99,0,Scoring!$E$8),Scoring!$E$9),Scoring!$E$8)</f>
        <v>0</v>
      </c>
      <c r="Z973" s="78">
        <f>IF(IFERROR(SEARCH("H350",N973),99)=99,IF(IFERROR(SEARCH("H350",O973),99)=99,IF(IFERROR(SEARCH("H350",Q973),99)=99,IF(IFERROR(SEARCH("H350",M973),99)=99,IF(IFERROR(SEARCH("H350",R973),99)=99,IF(IFERROR(SEARCH("H351",N973),99)=99,IF(IFERROR(SEARCH("H351",O973),99)=99,IF(IFERROR(SEARCH("H351",Q973),99)=99,IF(IFERROR(SEARCH("H351",M973),99)=99,IF(IFERROR(SEARCH("H351",R973),99)=99,IF(IFERROR(SEARCH("carcinogenic",P973),99)=99,IF(IFERROR(SEARCH("suspected carcinogenic",S973),99)=99,0,Scoring!$E$12),Scoring!$E$11),Scoring!$E$10),Scoring!$E$10),Scoring!$E$10),Scoring!$E$10),Scoring!$E$10),Scoring!$E$10),Scoring!$E$10),Scoring!$E$10),Scoring!$E$10),Scoring!$E$10)</f>
        <v>0</v>
      </c>
      <c r="AA973" s="78">
        <f>IF(IFERROR(SEARCH("H340",N973),99)=99,IF(IFERROR(SEARCH("H340",O973),99)=99,IF(IFERROR(SEARCH("H340",Q973),99)=99,IF(IFERROR(SEARCH("H340",M973),99)=99,IF(IFERROR(SEARCH("H340",R973),99)=99,IF(IFERROR(SEARCH("H341",N973),99)=99,IF(IFERROR(SEARCH("H341",O973),99)=99,IF(IFERROR(SEARCH("H341",Q973),99)=99,IF(IFERROR(SEARCH("H341",M973),99)=99,IF(IFERROR(SEARCH("H341",R973),99)=99,IF(IFERROR(SEARCH("mutagenic",P973),99)=99,IF(IFERROR(SEARCH("suspected mutagenic",S973),99)=99,0,Scoring!$E$15),Scoring!$E$14),Scoring!$E$13),Scoring!$E$13),Scoring!$E$13),Scoring!$E$13),Scoring!$E$13),Scoring!$E$13),Scoring!$E$13),Scoring!$E$13),Scoring!$E$13),Scoring!$E$13)</f>
        <v>0</v>
      </c>
      <c r="AB973" s="78">
        <f>IF(IFERROR(SEARCH("H360",N973),99)=99,IF(IFERROR(SEARCH("H360",O973),99)=99,IF(IFERROR(SEARCH("H360",Q973),99)=99,IF(IFERROR(SEARCH("H360",M973),99)=99,IF(IFERROR(SEARCH("H360",R973),99)=99,IF(IFERROR(SEARCH("H361",N973),99)=99,IF(IFERROR(SEARCH("H361",O973),99)=99,IF(IFERROR(SEARCH("H361",Q973),99)=99,IF(IFERROR(SEARCH("H361",M973),99)=99,IF(IFERROR(SEARCH("H361",R973),99)=99,IF(IFERROR(SEARCH("reproduction",P973),99)=99,IF(IFERROR(SEARCH("suspected reprotoxic",S973),99)=99,IF(IFERROR(SEARCH("reprotoxic",S973),99)=99,IF(IFERROR(SEARCH("reprotoxic",K973),99)=99,0,Scoring!$E$18),Scoring!$E$18),Scoring!$E$19),Scoring!$E$17),Scoring!$E$16),Scoring!$E$16),Scoring!$E$16),Scoring!$E$16),Scoring!$E$16),Scoring!$E$16),Scoring!$E$16),Scoring!$E$16),Scoring!$E$16),Scoring!$E$16)</f>
        <v>0</v>
      </c>
      <c r="AC973" s="78">
        <f>IF(IFERROR(SEARCH("57f",L973),99)=99,IF(IFERROR(SEARCH("57(f)",P973),99)=99,0,Scoring!$E$20),Scoring!$E$20)</f>
        <v>0</v>
      </c>
      <c r="AD973" s="78">
        <f>IF(IFERROR(SEARCH("CAT1",T973),99)=99,IF(IFERROR(SEARCH("CAT2",T973),99)=99,IF(IFERROR(SEARCH("CAT3",T973),99)=99,IF(IFERROR(SEARCH("concluded to be endocrine",K973),99)=99,IF(IFERROR(SEARCH("categorised as endocrine",K973),99)=99,IF(IFERROR(SEARCH("endocrine disrupting",P973),99)=99,IF(IFERROR(SEARCH("endocrine disrupting",K973),99)=99,IF(IFERROR(SEARCH("suspected endocrine",S973),99)=99,IF(IFERROR(SEARCH("potential endocrine",S973),99)=99,0,Scoring!$E$25),Scoring!$E$25),Scoring!$E$24),Scoring!$E$24),Scoring!$E$24),Scoring!$E$24),Scoring!$E$23),Scoring!$E$22),Scoring!$E$21)</f>
        <v>0</v>
      </c>
      <c r="AE973" s="78">
        <f>IF(IFERROR(SEARCH("suspected sensitiser",S973),99)=99,IF(IFERROR(SEARCH("sensitiser",S973),99)=99,IF(IFERROR(SEARCH("other hazard based concern",S973),99)=99,0,Scoring!$E$28),Scoring!$E$26),Scoring!$E$27)</f>
        <v>0</v>
      </c>
      <c r="AF973" s="78">
        <f>IF(IFERROR(M973,1)=1,IF(IFERROR(N973,1)=1,IF(IFERROR(O973,1)=1,IF(IFERROR(Q973,1)=1,IF(IFERROR(R973,1)=1,IF(IFERROR(T973,1)=1,IF(IFERROR(K973,1)=1,IF(IFERROR(P973,1)=1,IF(IFERROR(S973,1)=1,Scoring!$E$29,0),0),0),0),0),0),0),0),0)</f>
        <v>0</v>
      </c>
      <c r="AG973" s="78">
        <f t="shared" si="75"/>
        <v>1</v>
      </c>
      <c r="AI973" s="93"/>
      <c r="AJ973" s="94"/>
      <c r="AK973" s="76"/>
      <c r="AL973" s="75"/>
      <c r="AN973" s="79"/>
      <c r="AO973" s="79"/>
      <c r="AP973" s="79"/>
      <c r="AQ973" s="79"/>
      <c r="AR973" s="79"/>
      <c r="AS973" s="78"/>
      <c r="AU973" s="79">
        <f>IF(IFERROR(F973,99)=99,IF(IFERROR(G973,99)=99,IF(IFERROR(H973,99)=99,IF(IFERROR(I973,99)=99,IF(IFERROR(E973,99)=99,IF(IFERROR(J973,99)=99,0,Scoring!$B$7),Scoring!$B$3),Scoring!$B$2),Scoring!$B$6),Scoring!$B$5),Scoring!$B$4)</f>
        <v>1</v>
      </c>
      <c r="AV973" s="78">
        <f t="shared" si="76"/>
        <v>1</v>
      </c>
      <c r="AW973" s="78"/>
      <c r="AX973" s="66"/>
      <c r="AY973" s="78"/>
      <c r="AZ973" s="76"/>
      <c r="BB973" s="76"/>
    </row>
    <row r="974" spans="1:54" x14ac:dyDescent="0.25">
      <c r="A974" s="80" t="s">
        <v>30</v>
      </c>
      <c r="B974" s="80" t="s">
        <v>30</v>
      </c>
      <c r="C974" s="80" t="s">
        <v>30</v>
      </c>
      <c r="D974" s="80" t="s">
        <v>11235</v>
      </c>
      <c r="E974" s="76" t="e">
        <f>IF(C974="-",IF(A974="-",VLOOKUP(D974,'sin-list 180320_update'!$C$2:$C$835,1,FALSE),VLOOKUP(A974,'sin-list 180320_update'!$A$2:$A$835,1,FALSE)),VLOOKUP(C974,'sin-list 180320_update'!$B$2:$B$835,1,FALSE))</f>
        <v>#N/A</v>
      </c>
      <c r="F974" s="76" t="e">
        <f>IF($C974="-",IF($A974="-",VLOOKUP($D974,'REACH Bilaga XVII_update'!$A$5:$A$131,1,FALSE),VLOOKUP($A974,'REACH Bilaga XVII_update'!$C$5:$C$131,1,FALSE)),VLOOKUP($C974,'REACH Bilaga XVII_update'!$B$5:$B$131,1,FALSE))</f>
        <v>#N/A</v>
      </c>
      <c r="G974" s="76" t="str">
        <f>IF($C974="-",IF($A974="-",VLOOKUP($D974,' REACH Bilaga 59_update'!$A$5:$A$210,1,FALSE),VLOOKUP($A974,' REACH Bilaga 59_update'!$D$5:$D$210,1,FALSE)),VLOOKUP($C974,' REACH Bilaga 59_update'!$C$5:$C$210,1,FALSE))</f>
        <v>rel-(1R,4S,4aS,6aS,7S,10R,10aR,12aR)-1,2,3,4,7,8,9,10,13,13,14,14-dodecachloro-1,4,4a,5,6,6a,7,10,10a,11,12,12a-dodecahydro-1,4:7,10-dimethanodibenzo[a,e]cyclooctene</v>
      </c>
      <c r="H974" s="76" t="e">
        <f>IF($C974="-",IF($A974="-",VLOOKUP($D974,'REACH Bilaga XIV_update'!$A$5:$A$110,1,FALSE),VLOOKUP($A974,'REACH Bilaga XIV_update'!$D$5:$D$110,1,FALSE)),VLOOKUP($C974,'REACH Bilaga XIV_update'!$C$5:$C$110,1,FALSE))</f>
        <v>#N/A</v>
      </c>
      <c r="I974" s="76" t="e">
        <f>IF($C974="-",IF($A974="-",VLOOKUP($D974,CoRAP_update!$A$5:$A$376,1,FALSE),VLOOKUP($A974,CoRAP_update!$D$5:$D$376,1,FALSE)),VLOOKUP($C974,CoRAP_update!$C$5:$C$376,1,FALSE))</f>
        <v>#N/A</v>
      </c>
      <c r="J974" s="76" t="e">
        <f>IF($C974="-",IF($A974="-",VLOOKUP($D974,EDC_update!$C$2:$C$450,1,FALSE),VLOOKUP($A974,EDC_update!$B$2:$B$450,1,FALSE)),VLOOKUP($C974,EDC_update!$L$2:$L$450,1,FALSE))</f>
        <v>#N/A</v>
      </c>
      <c r="K974" s="76" t="e">
        <f>IF($C974="-",IF($A974="-",IF(VLOOKUP($D974,'sin-list 180320_update'!$C$2:$S$835,3,FALSE)="",NA(),VLOOKUP($D974,'sin-list 180320_update'!$C$2:$S$835,3,FALSE)),IF(VLOOKUP($A974,'sin-list 180320_update'!$A$2:$S$835,5,FALSE)="",NA(),VLOOKUP($A974,'sin-list 180320_update'!$A$2:$S$835,5,FALSE))),IF(VLOOKUP($C974,'sin-list 180320_update'!$B$2:$S$835,4,FALSE)="",NA(),VLOOKUP($C974,'sin-list 180320_update'!$B$2:$S$835,4,FALSE)))</f>
        <v>#N/A</v>
      </c>
      <c r="L974" s="76" t="e">
        <f>IF($C974="-",IF($A974="-",VLOOKUP($D974,'sin-list 180320_update'!$C$2:$S$835,6,FALSE),VLOOKUP($A974,'sin-list 180320_update'!$A$2:$S$835,8,FALSE)),VLOOKUP($C974,'sin-list 180320_update'!$B$2:$S$835,7,FALSE))</f>
        <v>#N/A</v>
      </c>
      <c r="M974" s="76" t="e">
        <f>IF($C974="-",IF($A974="-",IF(VLOOKUP($D974,'sin-list 180320_update'!$C$2:$S$835,8,FALSE)="",NA(),VLOOKUP($D974,'sin-list 180320_update'!$C$2:$S$835,8,FALSE)),IF(VLOOKUP($A974,'sin-list 180320_update'!$A$2:$S$835,10,FALSE)="",NA(),VLOOKUP($A974,'sin-list 180320_update'!$A$2:$S$835,10,FALSE))),IF(VLOOKUP($C974,'sin-list 180320_update'!$B$2:$S$835,9,FALSE)="",NA(),VLOOKUP($C974,'sin-list 180320_update'!$B$2:$S$835,9,FALSE)))</f>
        <v>#N/A</v>
      </c>
      <c r="N974" s="76" t="e">
        <f>IF($C974="-",IF($A974="-",IF(VLOOKUP($D974,'REACH Bilaga XVII_update'!$A$5:$E$131,4,FALSE)="",NA(),VLOOKUP($D974,'REACH Bilaga XVII_update'!$A$5:$E$131,4,FALSE)),IF(VLOOKUP($A974,'REACH Bilaga XVII_update'!$C$5:$D$131,2,FALSE)="",NA(),VLOOKUP($A974,'REACH Bilaga XVII_update'!$C$5:$D$131,2,FALSE))),IF(VLOOKUP($C974,'REACH Bilaga XVII_update'!$B$5:$D$131,3,FALSE)="",NA(),VLOOKUP($C974,'REACH Bilaga XVII_update'!$B$5:$D$131,3,FALSE)))</f>
        <v>#N/A</v>
      </c>
      <c r="O974" s="76" t="e">
        <f>IF($C974="-",IF($A974="-",IF(VLOOKUP($D974,' REACH Bilaga 59_update'!$A$5:$E$210,5,FALSE)="",NA(),VLOOKUP($D974,' REACH Bilaga 59_update'!$A$5:$E$210,5,FALSE)),IF(VLOOKUP($A974,' REACH Bilaga 59_update'!$D$5:$E$210,2,FALSE)="",NA(),VLOOKUP($A974,' REACH Bilaga 59_update'!$D$5:$E$210,2,FALSE))),IF(VLOOKUP($C974,' REACH Bilaga 59_update'!$C$5:$E$210,3,FALSE)="",NA(),VLOOKUP($C974,' REACH Bilaga 59_update'!$C$5:$E$210,3,FALSE)))</f>
        <v>#N/A</v>
      </c>
      <c r="P974" s="76" t="str">
        <f>IF(C974="-",IF(A974="-",IFERROR(VLOOKUP($D974,' REACH Bilaga 59_update'!$A$5:$F$210,MATCH(Sammanfattning!P$1,' REACH Bilaga 59_update'!$A$4:$F$4,0),FALSE),VLOOKUP($D974,'REACH Bilaga XIV_update'!$A$4:$H$110,MATCH(Sammanfattning!P$1,'REACH Bilaga XIV_update'!$A$4:$H$4,0),FALSE)),IFERROR(VLOOKUP($A974,' REACH Bilaga 59_update'!$D$5:$F$210,MATCH(Sammanfattning!P$1,' REACH Bilaga 59_update'!$D$4:$F$4,0),FALSE),VLOOKUP($A974,'REACH Bilaga XIV_update'!$D$4:$H$110,MATCH(Sammanfattning!P$1,'REACH Bilaga XIV_update'!$D$4:$H$4,0),FALSE))),IFERROR(VLOOKUP($C974,' REACH Bilaga 59_update'!$C$5:$F$210,MATCH(Sammanfattning!P$1,' REACH Bilaga 59_update'!$C$4:$F$4,0),FALSE),VLOOKUP($C974,'REACH Bilaga XIV_update'!$C$4:$H$110,MATCH(Sammanfattning!P$1,'REACH Bilaga XIV_update'!$C$4:$H$4,0),FALSE)))</f>
        <v>vPvB (Article 57e)</v>
      </c>
      <c r="Q974" s="76" t="e">
        <f>IF($C974="-",IF($A974="-",IF(VLOOKUP($D974,'REACH Bilaga XIV_update'!$A$5:$I$110,9,FALSE)="",NA(),VLOOKUP($D974,'REACH Bilaga XIV_update'!$A$5:$I$110,9,FALSE)),IF(VLOOKUP($A974,'REACH Bilaga XIV_update'!$D$5:$I$110,6,FALSE)="",NA(),VLOOKUP($A974,'REACH Bilaga XIV_update'!$D$5:$I$110,6,FALSE))),IF(VLOOKUP($C974,'REACH Bilaga XIV_update'!$C$5:$I$110,7,FALSE)="",NA(),VLOOKUP($C974,'REACH Bilaga XIV_update'!$C$5:$I$110,7,FALSE)))</f>
        <v>#N/A</v>
      </c>
      <c r="R974" s="76" t="e">
        <f>IF($C974="-",IF($A974="-",IF(VLOOKUP($D974,CoRAP_update!$A$5:$O$376,15,FALSE)="",NA(),VLOOKUP($D974,CoRAP_update!$A$5:$O$376,15,FALSE)),IF(VLOOKUP($A974,CoRAP_update!$D$5:$O$376,12,FALSE)="",NA(),VLOOKUP($A974,CoRAP_update!$D$5:$O$376,12,FALSE))),IF(VLOOKUP($C974,CoRAP_update!$C$5:$O$376,13,FALSE)="",NA(),VLOOKUP($C974,CoRAP_update!$C$5:$O$376,13,FALSE)))</f>
        <v>#N/A</v>
      </c>
      <c r="S974" s="144" t="e">
        <f>IF($C974="-",IF($A974="-",VLOOKUP($D974,CoRAP_update!$A$5:$J$376,MATCH(Sammanfattning!S$1,CoRAP_update!$A$4:$J$4,0),FALSE),VLOOKUP($A974,CoRAP_update!$D$5:$J$376,MATCH(Sammanfattning!S$1,CoRAP_update!$D$4:$J$4,0),FALSE)),VLOOKUP($C974,CoRAP_update!$C$5:$J$376,MATCH(Sammanfattning!S$1,CoRAP_update!$C$4:$J$4,0),FALSE))</f>
        <v>#N/A</v>
      </c>
      <c r="T974" s="76" t="e">
        <f>IF($A974="-",VLOOKUP($D974,EDC_update!$C$2:$F$450,4,FALSE),VLOOKUP($A974,EDC_update!$B$2:$F$450,5,FALSE))</f>
        <v>#N/A</v>
      </c>
      <c r="V974" s="78">
        <f>IF(IFERROR(SEARCH("PBT",P974),99)=99,IF(IFERROR(SEARCH("suspected PBT",S974),99)=99,IF(IFERROR(SEARCH("concluded to be PBT",K974),99)=99,IF(IFERROR(SEARCH("PBT",S974),99)=99,IF(IFERROR(SEARCH("PBT cand",L974),99)=99,IF(IFERROR(SEARCH("PBT",L974),99)=99,IF(IFERROR(SEARCH("persistent, bioackumulative and toxic properties",K974),99)=99,0,Scoring!$E$3),Scoring!$E$3),Scoring!$E$7),Scoring!$E$3),Scoring!$E$5),Scoring!$E$6),Scoring!$E$3)</f>
        <v>0</v>
      </c>
      <c r="W974" s="78">
        <f>IF(IFERROR(SEARCH("vPvB",P974),99)=99,IF(IFERROR(SEARCH("suspected pbt/vPvB",S974),99)=99,IF(IFERROR(SEARCH("vPvB",S974),99)=99,IF(IFERROR(SEARCH("concluded to be a vPvB",S974),99)=99,IF(IFERROR(SEARCH("identified as vPvB",K974),99)=99,IF(IFERROR(SEARCH("concluded to be a vPvB",K974),99)=99,IF(IFERROR(SEARCH("concluded to be both pbt and vPvB",S974),99)=99,IF(IFERROR(SEARCH("concluded to be both pbt and vPvB",K974),99)=99,0,Scoring!$E$5),Scoring!$E$5),Scoring!$E$5),Scoring!$E$5),Scoring!$E$5),Scoring!$E$4),Scoring!$E$6),Scoring!$E$4)</f>
        <v>1</v>
      </c>
      <c r="X974" s="78">
        <f>IF(IFERROR(SEARCH("H410",N974),99)=99,IF(IFERROR(SEARCH("H410",O974),99)=99,IF(IFERROR(SEARCH("H410",Q974),99)=99,IF(IFERROR(SEARCH("H410",M974),99)=99,IF(IFERROR(SEARCH("H410",R974),99)=99,IF(IFERROR(SEARCH("H411",N974),99)=99,IF(IFERROR(SEARCH("H411",O974),99)=99,IF(IFERROR(SEARCH("H411",Q974),99)=99,IF(IFERROR(SEARCH("H411",M974),99)=99,IF(IFERROR(SEARCH("H411",R974),99)=99,IF(IFERROR(SEARCH("H413",N974),99)=99,IF(IFERROR(SEARCH("H413",O974),99)=99,IF(IFERROR(SEARCH("H413",Q974),99)=99,IF(IFERROR(SEARCH("H413",M974),99)=99,IF(IFERROR(SEARCH("H413",R974),99)=99,IF(IFERROR(SEARCH("H412",N974),99)=99,IF(IFERROR(SEARCH("H412",O974),99)=99,IF(IFERROR(SEARCH("H412",Q974),99)=99,IF(IFERROR(SEARCH("H412",M974),99)=99,IF(IFERROR(SEARCH("H412",R974),99)=99,0,Scoring!$E$2),Scoring!$E$2),Scoring!$E$2),Scoring!$E$2),Scoring!$E$2),Scoring!$E$2),Scoring!$E$2),Scoring!$E$2),Scoring!$E$2),Scoring!$E$2),Scoring!$E$2),Scoring!$E$2),Scoring!$E$2),Scoring!$E$2),Scoring!$E$2),Scoring!$E$2),Scoring!$E$2),Scoring!$E$2),Scoring!$E$2),Scoring!$E$2)</f>
        <v>0</v>
      </c>
      <c r="Y974" s="78">
        <f>IF(IFERROR(SEARCH("CMR",K974),99)=99,IF(IFERROR(SEARCH("Suspected CMR",S974),99)=99,IF(IFERROR(SEARCH("CMR",S974),99)=99,0,Scoring!$E$8),Scoring!$E$9),Scoring!$E$8)</f>
        <v>0</v>
      </c>
      <c r="Z974" s="78">
        <f>IF(IFERROR(SEARCH("H350",N974),99)=99,IF(IFERROR(SEARCH("H350",O974),99)=99,IF(IFERROR(SEARCH("H350",Q974),99)=99,IF(IFERROR(SEARCH("H350",M974),99)=99,IF(IFERROR(SEARCH("H350",R974),99)=99,IF(IFERROR(SEARCH("H351",N974),99)=99,IF(IFERROR(SEARCH("H351",O974),99)=99,IF(IFERROR(SEARCH("H351",Q974),99)=99,IF(IFERROR(SEARCH("H351",M974),99)=99,IF(IFERROR(SEARCH("H351",R974),99)=99,IF(IFERROR(SEARCH("carcinogenic",P974),99)=99,IF(IFERROR(SEARCH("suspected carcinogenic",S974),99)=99,0,Scoring!$E$12),Scoring!$E$11),Scoring!$E$10),Scoring!$E$10),Scoring!$E$10),Scoring!$E$10),Scoring!$E$10),Scoring!$E$10),Scoring!$E$10),Scoring!$E$10),Scoring!$E$10),Scoring!$E$10)</f>
        <v>0</v>
      </c>
      <c r="AA974" s="78">
        <f>IF(IFERROR(SEARCH("H340",N974),99)=99,IF(IFERROR(SEARCH("H340",O974),99)=99,IF(IFERROR(SEARCH("H340",Q974),99)=99,IF(IFERROR(SEARCH("H340",M974),99)=99,IF(IFERROR(SEARCH("H340",R974),99)=99,IF(IFERROR(SEARCH("H341",N974),99)=99,IF(IFERROR(SEARCH("H341",O974),99)=99,IF(IFERROR(SEARCH("H341",Q974),99)=99,IF(IFERROR(SEARCH("H341",M974),99)=99,IF(IFERROR(SEARCH("H341",R974),99)=99,IF(IFERROR(SEARCH("mutagenic",P974),99)=99,IF(IFERROR(SEARCH("suspected mutagenic",S974),99)=99,0,Scoring!$E$15),Scoring!$E$14),Scoring!$E$13),Scoring!$E$13),Scoring!$E$13),Scoring!$E$13),Scoring!$E$13),Scoring!$E$13),Scoring!$E$13),Scoring!$E$13),Scoring!$E$13),Scoring!$E$13)</f>
        <v>0</v>
      </c>
      <c r="AB974" s="78">
        <f>IF(IFERROR(SEARCH("H360",N974),99)=99,IF(IFERROR(SEARCH("H360",O974),99)=99,IF(IFERROR(SEARCH("H360",Q974),99)=99,IF(IFERROR(SEARCH("H360",M974),99)=99,IF(IFERROR(SEARCH("H360",R974),99)=99,IF(IFERROR(SEARCH("H361",N974),99)=99,IF(IFERROR(SEARCH("H361",O974),99)=99,IF(IFERROR(SEARCH("H361",Q974),99)=99,IF(IFERROR(SEARCH("H361",M974),99)=99,IF(IFERROR(SEARCH("H361",R974),99)=99,IF(IFERROR(SEARCH("reproduction",P974),99)=99,IF(IFERROR(SEARCH("suspected reprotoxic",S974),99)=99,IF(IFERROR(SEARCH("reprotoxic",S974),99)=99,IF(IFERROR(SEARCH("reprotoxic",K974),99)=99,0,Scoring!$E$18),Scoring!$E$18),Scoring!$E$19),Scoring!$E$17),Scoring!$E$16),Scoring!$E$16),Scoring!$E$16),Scoring!$E$16),Scoring!$E$16),Scoring!$E$16),Scoring!$E$16),Scoring!$E$16),Scoring!$E$16),Scoring!$E$16)</f>
        <v>0</v>
      </c>
      <c r="AC974" s="78">
        <f>IF(IFERROR(SEARCH("57f",L974),99)=99,IF(IFERROR(SEARCH("57(f)",P974),99)=99,0,Scoring!$E$20),Scoring!$E$20)</f>
        <v>0</v>
      </c>
      <c r="AD974" s="78">
        <f>IF(IFERROR(SEARCH("CAT1",T974),99)=99,IF(IFERROR(SEARCH("CAT2",T974),99)=99,IF(IFERROR(SEARCH("CAT3",T974),99)=99,IF(IFERROR(SEARCH("concluded to be endocrine",K974),99)=99,IF(IFERROR(SEARCH("categorised as endocrine",K974),99)=99,IF(IFERROR(SEARCH("endocrine disrupting",P974),99)=99,IF(IFERROR(SEARCH("endocrine disrupting",K974),99)=99,IF(IFERROR(SEARCH("suspected endocrine",S974),99)=99,IF(IFERROR(SEARCH("potential endocrine",S974),99)=99,0,Scoring!$E$25),Scoring!$E$25),Scoring!$E$24),Scoring!$E$24),Scoring!$E$24),Scoring!$E$24),Scoring!$E$23),Scoring!$E$22),Scoring!$E$21)</f>
        <v>0</v>
      </c>
      <c r="AE974" s="78">
        <f>IF(IFERROR(SEARCH("suspected sensitiser",S974),99)=99,IF(IFERROR(SEARCH("sensitiser",S974),99)=99,IF(IFERROR(SEARCH("other hazard based concern",S974),99)=99,0,Scoring!$E$28),Scoring!$E$26),Scoring!$E$27)</f>
        <v>0</v>
      </c>
      <c r="AF974" s="78">
        <f>IF(IFERROR(M974,1)=1,IF(IFERROR(N974,1)=1,IF(IFERROR(O974,1)=1,IF(IFERROR(Q974,1)=1,IF(IFERROR(R974,1)=1,IF(IFERROR(T974,1)=1,IF(IFERROR(K974,1)=1,IF(IFERROR(P974,1)=1,IF(IFERROR(S974,1)=1,Scoring!$E$29,0),0),0),0),0),0),0),0),0)</f>
        <v>0</v>
      </c>
      <c r="AG974" s="78">
        <f t="shared" si="75"/>
        <v>1</v>
      </c>
      <c r="AI974" s="93"/>
      <c r="AJ974" s="94"/>
      <c r="AK974" s="76"/>
      <c r="AL974" s="75"/>
      <c r="AN974" s="79"/>
      <c r="AO974" s="79"/>
      <c r="AP974" s="79"/>
      <c r="AQ974" s="79"/>
      <c r="AR974" s="79"/>
      <c r="AS974" s="78"/>
      <c r="AU974" s="79">
        <f>IF(IFERROR(F974,99)=99,IF(IFERROR(G974,99)=99,IF(IFERROR(H974,99)=99,IF(IFERROR(I974,99)=99,IF(IFERROR(E974,99)=99,IF(IFERROR(J974,99)=99,0,Scoring!$B$7),Scoring!$B$3),Scoring!$B$2),Scoring!$B$6),Scoring!$B$5),Scoring!$B$4)</f>
        <v>1</v>
      </c>
      <c r="AV974" s="78">
        <f t="shared" si="76"/>
        <v>1</v>
      </c>
      <c r="AW974" s="78"/>
      <c r="AX974" s="66"/>
      <c r="AY974" s="78"/>
      <c r="AZ974" s="76"/>
      <c r="BB974" s="76"/>
    </row>
    <row r="975" spans="1:54" x14ac:dyDescent="0.25">
      <c r="A975" s="80" t="s">
        <v>30</v>
      </c>
      <c r="B975" s="80" t="s">
        <v>30</v>
      </c>
      <c r="C975" s="80" t="s">
        <v>30</v>
      </c>
      <c r="D975" s="80" t="s">
        <v>11236</v>
      </c>
      <c r="E975" s="76" t="e">
        <f>IF(C975="-",IF(A975="-",VLOOKUP(D975,'sin-list 180320_update'!$C$2:$C$835,1,FALSE),VLOOKUP(A975,'sin-list 180320_update'!$A$2:$A$835,1,FALSE)),VLOOKUP(C975,'sin-list 180320_update'!$B$2:$B$835,1,FALSE))</f>
        <v>#N/A</v>
      </c>
      <c r="F975" s="76" t="e">
        <f>IF($C975="-",IF($A975="-",VLOOKUP($D975,'REACH Bilaga XVII_update'!$A$5:$A$131,1,FALSE),VLOOKUP($A975,'REACH Bilaga XVII_update'!$C$5:$C$131,1,FALSE)),VLOOKUP($C975,'REACH Bilaga XVII_update'!$B$5:$B$131,1,FALSE))</f>
        <v>#N/A</v>
      </c>
      <c r="G975" s="76" t="str">
        <f>IF($C975="-",IF($A975="-",VLOOKUP($D975,' REACH Bilaga 59_update'!$A$5:$A$210,1,FALSE),VLOOKUP($A975,' REACH Bilaga 59_update'!$D$5:$D$210,1,FALSE)),VLOOKUP($C975,' REACH Bilaga 59_update'!$C$5:$C$210,1,FALSE))</f>
        <v>rel-(1R,4S,4aS,6aR,7R,10S,10aS,12aR)-1,2,3,4,7,8,9,10,13,13,14,14-dodecachloro-1,4,4a,5,6,6a,7,10,10a,11,12,12a-dodecahydro-1,4:7,10-dimethanodibenzo[a,e]cyclooctene</v>
      </c>
      <c r="H975" s="76" t="e">
        <f>IF($C975="-",IF($A975="-",VLOOKUP($D975,'REACH Bilaga XIV_update'!$A$5:$A$110,1,FALSE),VLOOKUP($A975,'REACH Bilaga XIV_update'!$D$5:$D$110,1,FALSE)),VLOOKUP($C975,'REACH Bilaga XIV_update'!$C$5:$C$110,1,FALSE))</f>
        <v>#N/A</v>
      </c>
      <c r="I975" s="76" t="e">
        <f>IF($C975="-",IF($A975="-",VLOOKUP($D975,CoRAP_update!$A$5:$A$376,1,FALSE),VLOOKUP($A975,CoRAP_update!$D$5:$D$376,1,FALSE)),VLOOKUP($C975,CoRAP_update!$C$5:$C$376,1,FALSE))</f>
        <v>#N/A</v>
      </c>
      <c r="J975" s="76" t="e">
        <f>IF($C975="-",IF($A975="-",VLOOKUP($D975,EDC_update!$C$2:$C$450,1,FALSE),VLOOKUP($A975,EDC_update!$B$2:$B$450,1,FALSE)),VLOOKUP($C975,EDC_update!$L$2:$L$450,1,FALSE))</f>
        <v>#N/A</v>
      </c>
      <c r="K975" s="76" t="e">
        <f>IF($C975="-",IF($A975="-",IF(VLOOKUP($D975,'sin-list 180320_update'!$C$2:$S$835,3,FALSE)="",NA(),VLOOKUP($D975,'sin-list 180320_update'!$C$2:$S$835,3,FALSE)),IF(VLOOKUP($A975,'sin-list 180320_update'!$A$2:$S$835,5,FALSE)="",NA(),VLOOKUP($A975,'sin-list 180320_update'!$A$2:$S$835,5,FALSE))),IF(VLOOKUP($C975,'sin-list 180320_update'!$B$2:$S$835,4,FALSE)="",NA(),VLOOKUP($C975,'sin-list 180320_update'!$B$2:$S$835,4,FALSE)))</f>
        <v>#N/A</v>
      </c>
      <c r="L975" s="76" t="e">
        <f>IF($C975="-",IF($A975="-",VLOOKUP($D975,'sin-list 180320_update'!$C$2:$S$835,6,FALSE),VLOOKUP($A975,'sin-list 180320_update'!$A$2:$S$835,8,FALSE)),VLOOKUP($C975,'sin-list 180320_update'!$B$2:$S$835,7,FALSE))</f>
        <v>#N/A</v>
      </c>
      <c r="M975" s="76" t="e">
        <f>IF($C975="-",IF($A975="-",IF(VLOOKUP($D975,'sin-list 180320_update'!$C$2:$S$835,8,FALSE)="",NA(),VLOOKUP($D975,'sin-list 180320_update'!$C$2:$S$835,8,FALSE)),IF(VLOOKUP($A975,'sin-list 180320_update'!$A$2:$S$835,10,FALSE)="",NA(),VLOOKUP($A975,'sin-list 180320_update'!$A$2:$S$835,10,FALSE))),IF(VLOOKUP($C975,'sin-list 180320_update'!$B$2:$S$835,9,FALSE)="",NA(),VLOOKUP($C975,'sin-list 180320_update'!$B$2:$S$835,9,FALSE)))</f>
        <v>#N/A</v>
      </c>
      <c r="N975" s="76" t="e">
        <f>IF($C975="-",IF($A975="-",IF(VLOOKUP($D975,'REACH Bilaga XVII_update'!$A$5:$E$131,4,FALSE)="",NA(),VLOOKUP($D975,'REACH Bilaga XVII_update'!$A$5:$E$131,4,FALSE)),IF(VLOOKUP($A975,'REACH Bilaga XVII_update'!$C$5:$D$131,2,FALSE)="",NA(),VLOOKUP($A975,'REACH Bilaga XVII_update'!$C$5:$D$131,2,FALSE))),IF(VLOOKUP($C975,'REACH Bilaga XVII_update'!$B$5:$D$131,3,FALSE)="",NA(),VLOOKUP($C975,'REACH Bilaga XVII_update'!$B$5:$D$131,3,FALSE)))</f>
        <v>#N/A</v>
      </c>
      <c r="O975" s="76" t="e">
        <f>IF($C975="-",IF($A975="-",IF(VLOOKUP($D975,' REACH Bilaga 59_update'!$A$5:$E$210,5,FALSE)="",NA(),VLOOKUP($D975,' REACH Bilaga 59_update'!$A$5:$E$210,5,FALSE)),IF(VLOOKUP($A975,' REACH Bilaga 59_update'!$D$5:$E$210,2,FALSE)="",NA(),VLOOKUP($A975,' REACH Bilaga 59_update'!$D$5:$E$210,2,FALSE))),IF(VLOOKUP($C975,' REACH Bilaga 59_update'!$C$5:$E$210,3,FALSE)="",NA(),VLOOKUP($C975,' REACH Bilaga 59_update'!$C$5:$E$210,3,FALSE)))</f>
        <v>#N/A</v>
      </c>
      <c r="P975" s="76" t="str">
        <f>IF(C975="-",IF(A975="-",IFERROR(VLOOKUP($D975,' REACH Bilaga 59_update'!$A$5:$F$210,MATCH(Sammanfattning!P$1,' REACH Bilaga 59_update'!$A$4:$F$4,0),FALSE),VLOOKUP($D975,'REACH Bilaga XIV_update'!$A$4:$H$110,MATCH(Sammanfattning!P$1,'REACH Bilaga XIV_update'!$A$4:$H$4,0),FALSE)),IFERROR(VLOOKUP($A975,' REACH Bilaga 59_update'!$D$5:$F$210,MATCH(Sammanfattning!P$1,' REACH Bilaga 59_update'!$D$4:$F$4,0),FALSE),VLOOKUP($A975,'REACH Bilaga XIV_update'!$D$4:$H$110,MATCH(Sammanfattning!P$1,'REACH Bilaga XIV_update'!$D$4:$H$4,0),FALSE))),IFERROR(VLOOKUP($C975,' REACH Bilaga 59_update'!$C$5:$F$210,MATCH(Sammanfattning!P$1,' REACH Bilaga 59_update'!$C$4:$F$4,0),FALSE),VLOOKUP($C975,'REACH Bilaga XIV_update'!$C$4:$H$110,MATCH(Sammanfattning!P$1,'REACH Bilaga XIV_update'!$C$4:$H$4,0),FALSE)))</f>
        <v>vPvB (Article 57e)</v>
      </c>
      <c r="Q975" s="76" t="e">
        <f>IF($C975="-",IF($A975="-",IF(VLOOKUP($D975,'REACH Bilaga XIV_update'!$A$5:$I$110,9,FALSE)="",NA(),VLOOKUP($D975,'REACH Bilaga XIV_update'!$A$5:$I$110,9,FALSE)),IF(VLOOKUP($A975,'REACH Bilaga XIV_update'!$D$5:$I$110,6,FALSE)="",NA(),VLOOKUP($A975,'REACH Bilaga XIV_update'!$D$5:$I$110,6,FALSE))),IF(VLOOKUP($C975,'REACH Bilaga XIV_update'!$C$5:$I$110,7,FALSE)="",NA(),VLOOKUP($C975,'REACH Bilaga XIV_update'!$C$5:$I$110,7,FALSE)))</f>
        <v>#N/A</v>
      </c>
      <c r="R975" s="76" t="e">
        <f>IF($C975="-",IF($A975="-",IF(VLOOKUP($D975,CoRAP_update!$A$5:$O$376,15,FALSE)="",NA(),VLOOKUP($D975,CoRAP_update!$A$5:$O$376,15,FALSE)),IF(VLOOKUP($A975,CoRAP_update!$D$5:$O$376,12,FALSE)="",NA(),VLOOKUP($A975,CoRAP_update!$D$5:$O$376,12,FALSE))),IF(VLOOKUP($C975,CoRAP_update!$C$5:$O$376,13,FALSE)="",NA(),VLOOKUP($C975,CoRAP_update!$C$5:$O$376,13,FALSE)))</f>
        <v>#N/A</v>
      </c>
      <c r="S975" s="144" t="e">
        <f>IF($C975="-",IF($A975="-",VLOOKUP($D975,CoRAP_update!$A$5:$J$376,MATCH(Sammanfattning!S$1,CoRAP_update!$A$4:$J$4,0),FALSE),VLOOKUP($A975,CoRAP_update!$D$5:$J$376,MATCH(Sammanfattning!S$1,CoRAP_update!$D$4:$J$4,0),FALSE)),VLOOKUP($C975,CoRAP_update!$C$5:$J$376,MATCH(Sammanfattning!S$1,CoRAP_update!$C$4:$J$4,0),FALSE))</f>
        <v>#N/A</v>
      </c>
      <c r="T975" s="76" t="e">
        <f>IF($A975="-",VLOOKUP($D975,EDC_update!$C$2:$F$450,4,FALSE),VLOOKUP($A975,EDC_update!$B$2:$F$450,5,FALSE))</f>
        <v>#N/A</v>
      </c>
      <c r="V975" s="78">
        <f>IF(IFERROR(SEARCH("PBT",P975),99)=99,IF(IFERROR(SEARCH("suspected PBT",S975),99)=99,IF(IFERROR(SEARCH("concluded to be PBT",K975),99)=99,IF(IFERROR(SEARCH("PBT",S975),99)=99,IF(IFERROR(SEARCH("PBT cand",L975),99)=99,IF(IFERROR(SEARCH("PBT",L975),99)=99,IF(IFERROR(SEARCH("persistent, bioackumulative and toxic properties",K975),99)=99,0,Scoring!$E$3),Scoring!$E$3),Scoring!$E$7),Scoring!$E$3),Scoring!$E$5),Scoring!$E$6),Scoring!$E$3)</f>
        <v>0</v>
      </c>
      <c r="W975" s="78">
        <f>IF(IFERROR(SEARCH("vPvB",P975),99)=99,IF(IFERROR(SEARCH("suspected pbt/vPvB",S975),99)=99,IF(IFERROR(SEARCH("vPvB",S975),99)=99,IF(IFERROR(SEARCH("concluded to be a vPvB",S975),99)=99,IF(IFERROR(SEARCH("identified as vPvB",K975),99)=99,IF(IFERROR(SEARCH("concluded to be a vPvB",K975),99)=99,IF(IFERROR(SEARCH("concluded to be both pbt and vPvB",S975),99)=99,IF(IFERROR(SEARCH("concluded to be both pbt and vPvB",K975),99)=99,0,Scoring!$E$5),Scoring!$E$5),Scoring!$E$5),Scoring!$E$5),Scoring!$E$5),Scoring!$E$4),Scoring!$E$6),Scoring!$E$4)</f>
        <v>1</v>
      </c>
      <c r="X975" s="78">
        <f>IF(IFERROR(SEARCH("H410",N975),99)=99,IF(IFERROR(SEARCH("H410",O975),99)=99,IF(IFERROR(SEARCH("H410",Q975),99)=99,IF(IFERROR(SEARCH("H410",M975),99)=99,IF(IFERROR(SEARCH("H410",R975),99)=99,IF(IFERROR(SEARCH("H411",N975),99)=99,IF(IFERROR(SEARCH("H411",O975),99)=99,IF(IFERROR(SEARCH("H411",Q975),99)=99,IF(IFERROR(SEARCH("H411",M975),99)=99,IF(IFERROR(SEARCH("H411",R975),99)=99,IF(IFERROR(SEARCH("H413",N975),99)=99,IF(IFERROR(SEARCH("H413",O975),99)=99,IF(IFERROR(SEARCH("H413",Q975),99)=99,IF(IFERROR(SEARCH("H413",M975),99)=99,IF(IFERROR(SEARCH("H413",R975),99)=99,IF(IFERROR(SEARCH("H412",N975),99)=99,IF(IFERROR(SEARCH("H412",O975),99)=99,IF(IFERROR(SEARCH("H412",Q975),99)=99,IF(IFERROR(SEARCH("H412",M975),99)=99,IF(IFERROR(SEARCH("H412",R975),99)=99,0,Scoring!$E$2),Scoring!$E$2),Scoring!$E$2),Scoring!$E$2),Scoring!$E$2),Scoring!$E$2),Scoring!$E$2),Scoring!$E$2),Scoring!$E$2),Scoring!$E$2),Scoring!$E$2),Scoring!$E$2),Scoring!$E$2),Scoring!$E$2),Scoring!$E$2),Scoring!$E$2),Scoring!$E$2),Scoring!$E$2),Scoring!$E$2),Scoring!$E$2)</f>
        <v>0</v>
      </c>
      <c r="Y975" s="78">
        <f>IF(IFERROR(SEARCH("CMR",K975),99)=99,IF(IFERROR(SEARCH("Suspected CMR",S975),99)=99,IF(IFERROR(SEARCH("CMR",S975),99)=99,0,Scoring!$E$8),Scoring!$E$9),Scoring!$E$8)</f>
        <v>0</v>
      </c>
      <c r="Z975" s="78">
        <f>IF(IFERROR(SEARCH("H350",N975),99)=99,IF(IFERROR(SEARCH("H350",O975),99)=99,IF(IFERROR(SEARCH("H350",Q975),99)=99,IF(IFERROR(SEARCH("H350",M975),99)=99,IF(IFERROR(SEARCH("H350",R975),99)=99,IF(IFERROR(SEARCH("H351",N975),99)=99,IF(IFERROR(SEARCH("H351",O975),99)=99,IF(IFERROR(SEARCH("H351",Q975),99)=99,IF(IFERROR(SEARCH("H351",M975),99)=99,IF(IFERROR(SEARCH("H351",R975),99)=99,IF(IFERROR(SEARCH("carcinogenic",P975),99)=99,IF(IFERROR(SEARCH("suspected carcinogenic",S975),99)=99,0,Scoring!$E$12),Scoring!$E$11),Scoring!$E$10),Scoring!$E$10),Scoring!$E$10),Scoring!$E$10),Scoring!$E$10),Scoring!$E$10),Scoring!$E$10),Scoring!$E$10),Scoring!$E$10),Scoring!$E$10)</f>
        <v>0</v>
      </c>
      <c r="AA975" s="78">
        <f>IF(IFERROR(SEARCH("H340",N975),99)=99,IF(IFERROR(SEARCH("H340",O975),99)=99,IF(IFERROR(SEARCH("H340",Q975),99)=99,IF(IFERROR(SEARCH("H340",M975),99)=99,IF(IFERROR(SEARCH("H340",R975),99)=99,IF(IFERROR(SEARCH("H341",N975),99)=99,IF(IFERROR(SEARCH("H341",O975),99)=99,IF(IFERROR(SEARCH("H341",Q975),99)=99,IF(IFERROR(SEARCH("H341",M975),99)=99,IF(IFERROR(SEARCH("H341",R975),99)=99,IF(IFERROR(SEARCH("mutagenic",P975),99)=99,IF(IFERROR(SEARCH("suspected mutagenic",S975),99)=99,0,Scoring!$E$15),Scoring!$E$14),Scoring!$E$13),Scoring!$E$13),Scoring!$E$13),Scoring!$E$13),Scoring!$E$13),Scoring!$E$13),Scoring!$E$13),Scoring!$E$13),Scoring!$E$13),Scoring!$E$13)</f>
        <v>0</v>
      </c>
      <c r="AB975" s="78">
        <f>IF(IFERROR(SEARCH("H360",N975),99)=99,IF(IFERROR(SEARCH("H360",O975),99)=99,IF(IFERROR(SEARCH("H360",Q975),99)=99,IF(IFERROR(SEARCH("H360",M975),99)=99,IF(IFERROR(SEARCH("H360",R975),99)=99,IF(IFERROR(SEARCH("H361",N975),99)=99,IF(IFERROR(SEARCH("H361",O975),99)=99,IF(IFERROR(SEARCH("H361",Q975),99)=99,IF(IFERROR(SEARCH("H361",M975),99)=99,IF(IFERROR(SEARCH("H361",R975),99)=99,IF(IFERROR(SEARCH("reproduction",P975),99)=99,IF(IFERROR(SEARCH("suspected reprotoxic",S975),99)=99,IF(IFERROR(SEARCH("reprotoxic",S975),99)=99,IF(IFERROR(SEARCH("reprotoxic",K975),99)=99,0,Scoring!$E$18),Scoring!$E$18),Scoring!$E$19),Scoring!$E$17),Scoring!$E$16),Scoring!$E$16),Scoring!$E$16),Scoring!$E$16),Scoring!$E$16),Scoring!$E$16),Scoring!$E$16),Scoring!$E$16),Scoring!$E$16),Scoring!$E$16)</f>
        <v>0</v>
      </c>
      <c r="AC975" s="78">
        <f>IF(IFERROR(SEARCH("57f",L975),99)=99,IF(IFERROR(SEARCH("57(f)",P975),99)=99,0,Scoring!$E$20),Scoring!$E$20)</f>
        <v>0</v>
      </c>
      <c r="AD975" s="78">
        <f>IF(IFERROR(SEARCH("CAT1",T975),99)=99,IF(IFERROR(SEARCH("CAT2",T975),99)=99,IF(IFERROR(SEARCH("CAT3",T975),99)=99,IF(IFERROR(SEARCH("concluded to be endocrine",K975),99)=99,IF(IFERROR(SEARCH("categorised as endocrine",K975),99)=99,IF(IFERROR(SEARCH("endocrine disrupting",P975),99)=99,IF(IFERROR(SEARCH("endocrine disrupting",K975),99)=99,IF(IFERROR(SEARCH("suspected endocrine",S975),99)=99,IF(IFERROR(SEARCH("potential endocrine",S975),99)=99,0,Scoring!$E$25),Scoring!$E$25),Scoring!$E$24),Scoring!$E$24),Scoring!$E$24),Scoring!$E$24),Scoring!$E$23),Scoring!$E$22),Scoring!$E$21)</f>
        <v>0</v>
      </c>
      <c r="AE975" s="78">
        <f>IF(IFERROR(SEARCH("suspected sensitiser",S975),99)=99,IF(IFERROR(SEARCH("sensitiser",S975),99)=99,IF(IFERROR(SEARCH("other hazard based concern",S975),99)=99,0,Scoring!$E$28),Scoring!$E$26),Scoring!$E$27)</f>
        <v>0</v>
      </c>
      <c r="AF975" s="78">
        <f>IF(IFERROR(M975,1)=1,IF(IFERROR(N975,1)=1,IF(IFERROR(O975,1)=1,IF(IFERROR(Q975,1)=1,IF(IFERROR(R975,1)=1,IF(IFERROR(T975,1)=1,IF(IFERROR(K975,1)=1,IF(IFERROR(P975,1)=1,IF(IFERROR(S975,1)=1,Scoring!$E$29,0),0),0),0),0),0),0),0),0)</f>
        <v>0</v>
      </c>
      <c r="AG975" s="78">
        <f t="shared" si="75"/>
        <v>1</v>
      </c>
      <c r="AI975" s="93"/>
      <c r="AJ975" s="94"/>
      <c r="AK975" s="76"/>
      <c r="AL975" s="75"/>
      <c r="AN975" s="79"/>
      <c r="AO975" s="79"/>
      <c r="AP975" s="79"/>
      <c r="AQ975" s="79"/>
      <c r="AR975" s="79"/>
      <c r="AS975" s="78"/>
      <c r="AU975" s="79">
        <f>IF(IFERROR(F975,99)=99,IF(IFERROR(G975,99)=99,IF(IFERROR(H975,99)=99,IF(IFERROR(I975,99)=99,IF(IFERROR(E975,99)=99,IF(IFERROR(J975,99)=99,0,Scoring!$B$7),Scoring!$B$3),Scoring!$B$2),Scoring!$B$6),Scoring!$B$5),Scoring!$B$4)</f>
        <v>1</v>
      </c>
      <c r="AV975" s="78">
        <f t="shared" si="76"/>
        <v>1</v>
      </c>
      <c r="AW975" s="78"/>
      <c r="AX975" s="66"/>
      <c r="AY975" s="78"/>
      <c r="AZ975" s="76"/>
      <c r="BB975" s="76"/>
    </row>
    <row r="976" spans="1:54" x14ac:dyDescent="0.25">
      <c r="A976" s="146" t="s">
        <v>30</v>
      </c>
      <c r="B976" s="147" t="s">
        <v>30</v>
      </c>
      <c r="C976" s="146" t="s">
        <v>30</v>
      </c>
      <c r="D976" s="146" t="s">
        <v>2923</v>
      </c>
      <c r="E976" s="76" t="e">
        <f>IF(C976="-",IF(A976="-",VLOOKUP(D976,'sin-list 180320_update'!$C$2:$C$835,1,FALSE),VLOOKUP(A976,'sin-list 180320_update'!$A$2:$A$835,1,FALSE)),VLOOKUP(C976,'sin-list 180320_update'!$B$2:$B$835,1,FALSE))</f>
        <v>#N/A</v>
      </c>
      <c r="F976" s="76" t="e">
        <f>IF($C976="-",IF($A976="-",VLOOKUP($D976,'REACH Bilaga XVII_update'!$A$5:$A$131,1,FALSE),VLOOKUP($A976,'REACH Bilaga XVII_update'!$C$5:$C$131,1,FALSE)),VLOOKUP($C976,'REACH Bilaga XVII_update'!$B$5:$B$131,1,FALSE))</f>
        <v>#N/A</v>
      </c>
      <c r="G976" s="76" t="str">
        <f>IF($C976="-",IF($A976="-",VLOOKUP($D976,' REACH Bilaga 59_update'!$A$5:$A$210,1,FALSE),VLOOKUP($A976,' REACH Bilaga 59_update'!$D$5:$D$210,1,FALSE)),VLOOKUP($C976,' REACH Bilaga 59_update'!$C$5:$C$210,1,FALSE))</f>
        <v>1,2-benzenedicarboxylic acid, di-C6-10-alkyl esters or mixed decyl and hexyl and octyl diesters</v>
      </c>
      <c r="H976" s="76" t="str">
        <f>IF($C976="-",IF($A976="-",VLOOKUP($D976,'REACH Bilaga XIV_update'!$A$5:$A$110,1,FALSE),VLOOKUP($A976,'REACH Bilaga XIV_update'!$D$5:$D$110,1,FALSE)),VLOOKUP($C976,'REACH Bilaga XIV_update'!$C$5:$C$110,1,FALSE))</f>
        <v>1,2-benzenedicarboxylic acid, di-C6-10-alkyl esters or mixed decyl and hexyl and octyl diesters</v>
      </c>
      <c r="I976" s="76" t="e">
        <f>IF($C976="-",IF($A976="-",VLOOKUP($D976,CoRAP_update!$A$5:$A$376,1,FALSE),VLOOKUP($A976,CoRAP_update!$D$5:$D$376,1,FALSE)),VLOOKUP($C976,CoRAP_update!$C$5:$C$376,1,FALSE))</f>
        <v>#N/A</v>
      </c>
      <c r="J976" s="76" t="e">
        <f>IF($C976="-",IF($A976="-",VLOOKUP($D976,EDC_update!$C$2:$C$450,1,FALSE),VLOOKUP($A976,EDC_update!$B$2:$B$450,1,FALSE)),VLOOKUP($C976,EDC_update!$L$2:$L$450,1,FALSE))</f>
        <v>#N/A</v>
      </c>
      <c r="K976" s="76" t="e">
        <f>IF($C976="-",IF($A976="-",IF(VLOOKUP($D976,'sin-list 180320_update'!$C$2:$S$835,3,FALSE)="",NA(),VLOOKUP($D976,'sin-list 180320_update'!$C$2:$S$835,3,FALSE)),IF(VLOOKUP($A976,'sin-list 180320_update'!$A$2:$S$835,5,FALSE)="",NA(),VLOOKUP($A976,'sin-list 180320_update'!$A$2:$S$835,5,FALSE))),IF(VLOOKUP($C976,'sin-list 180320_update'!$B$2:$S$835,4,FALSE)="",NA(),VLOOKUP($C976,'sin-list 180320_update'!$B$2:$S$835,4,FALSE)))</f>
        <v>#N/A</v>
      </c>
      <c r="L976" s="76" t="e">
        <f>IF($C976="-",IF($A976="-",VLOOKUP($D976,'sin-list 180320_update'!$C$2:$S$835,6,FALSE),VLOOKUP($A976,'sin-list 180320_update'!$A$2:$S$835,8,FALSE)),VLOOKUP($C976,'sin-list 180320_update'!$B$2:$S$835,7,FALSE))</f>
        <v>#N/A</v>
      </c>
      <c r="M976" s="76" t="e">
        <f>IF($C976="-",IF($A976="-",IF(VLOOKUP($D976,'sin-list 180320_update'!$C$2:$S$835,8,FALSE)="",NA(),VLOOKUP($D976,'sin-list 180320_update'!$C$2:$S$835,8,FALSE)),IF(VLOOKUP($A976,'sin-list 180320_update'!$A$2:$S$835,10,FALSE)="",NA(),VLOOKUP($A976,'sin-list 180320_update'!$A$2:$S$835,10,FALSE))),IF(VLOOKUP($C976,'sin-list 180320_update'!$B$2:$S$835,9,FALSE)="",NA(),VLOOKUP($C976,'sin-list 180320_update'!$B$2:$S$835,9,FALSE)))</f>
        <v>#N/A</v>
      </c>
      <c r="N976" s="76" t="e">
        <f>IF($C976="-",IF($A976="-",IF(VLOOKUP($D976,'REACH Bilaga XVII_update'!$A$5:$E$131,4,FALSE)="",NA(),VLOOKUP($D976,'REACH Bilaga XVII_update'!$A$5:$E$131,4,FALSE)),IF(VLOOKUP($A976,'REACH Bilaga XVII_update'!$C$5:$D$131,2,FALSE)="",NA(),VLOOKUP($A976,'REACH Bilaga XVII_update'!$C$5:$D$131,2,FALSE))),IF(VLOOKUP($C976,'REACH Bilaga XVII_update'!$B$5:$D$131,3,FALSE)="",NA(),VLOOKUP($C976,'REACH Bilaga XVII_update'!$B$5:$D$131,3,FALSE)))</f>
        <v>#N/A</v>
      </c>
      <c r="O976" s="76" t="e">
        <f>IF($C976="-",IF($A976="-",IF(VLOOKUP($D976,' REACH Bilaga 59_update'!$A$5:$E$210,5,FALSE)="",NA(),VLOOKUP($D976,' REACH Bilaga 59_update'!$A$5:$E$210,5,FALSE)),IF(VLOOKUP($A976,' REACH Bilaga 59_update'!$D$5:$E$210,2,FALSE)="",NA(),VLOOKUP($A976,' REACH Bilaga 59_update'!$D$5:$E$210,2,FALSE))),IF(VLOOKUP($C976,' REACH Bilaga 59_update'!$C$5:$E$210,3,FALSE)="",NA(),VLOOKUP($C976,' REACH Bilaga 59_update'!$C$5:$E$210,3,FALSE)))</f>
        <v>#N/A</v>
      </c>
      <c r="P976" s="76" t="str">
        <f>IF(C976="-",IF(A976="-",IFERROR(VLOOKUP($D976,' REACH Bilaga 59_update'!$A$5:$F$210,MATCH(Sammanfattning!P$1,' REACH Bilaga 59_update'!$A$4:$F$4,0),FALSE),VLOOKUP($D976,'REACH Bilaga XIV_update'!$A$4:$H$110,MATCH(Sammanfattning!P$1,'REACH Bilaga XIV_update'!$A$4:$H$4,0),FALSE)),IFERROR(VLOOKUP($A976,' REACH Bilaga 59_update'!$D$5:$F$210,MATCH(Sammanfattning!P$1,' REACH Bilaga 59_update'!$D$4:$F$4,0),FALSE),VLOOKUP($A976,'REACH Bilaga XIV_update'!$D$4:$H$110,MATCH(Sammanfattning!P$1,'REACH Bilaga XIV_update'!$D$4:$H$4,0),FALSE))),IFERROR(VLOOKUP($C976,' REACH Bilaga 59_update'!$C$5:$F$210,MATCH(Sammanfattning!P$1,' REACH Bilaga 59_update'!$C$4:$F$4,0),FALSE),VLOOKUP($C976,'REACH Bilaga XIV_update'!$C$4:$H$110,MATCH(Sammanfattning!P$1,'REACH Bilaga XIV_update'!$C$4:$H$4,0),FALSE)))</f>
        <v>Toxic for reproduction (Article 57c)</v>
      </c>
      <c r="Q976" s="76" t="e">
        <f>IF($C976="-",IF($A976="-",IF(VLOOKUP($D976,'REACH Bilaga XIV_update'!$A$5:$I$110,9,FALSE)="",NA(),VLOOKUP($D976,'REACH Bilaga XIV_update'!$A$5:$I$110,9,FALSE)),IF(VLOOKUP($A976,'REACH Bilaga XIV_update'!$D$5:$I$110,6,FALSE)="",NA(),VLOOKUP($A976,'REACH Bilaga XIV_update'!$D$5:$I$110,6,FALSE))),IF(VLOOKUP($C976,'REACH Bilaga XIV_update'!$C$5:$I$110,7,FALSE)="",NA(),VLOOKUP($C976,'REACH Bilaga XIV_update'!$C$5:$I$110,7,FALSE)))</f>
        <v>#N/A</v>
      </c>
      <c r="R976" s="76" t="e">
        <f>IF($C976="-",IF($A976="-",IF(VLOOKUP($D976,CoRAP_update!$A$5:$O$376,15,FALSE)="",NA(),VLOOKUP($D976,CoRAP_update!$A$5:$O$376,15,FALSE)),IF(VLOOKUP($A976,CoRAP_update!$D$5:$O$376,12,FALSE)="",NA(),VLOOKUP($A976,CoRAP_update!$D$5:$O$376,12,FALSE))),IF(VLOOKUP($C976,CoRAP_update!$C$5:$O$376,13,FALSE)="",NA(),VLOOKUP($C976,CoRAP_update!$C$5:$O$376,13,FALSE)))</f>
        <v>#N/A</v>
      </c>
      <c r="S976" s="144" t="e">
        <f>IF($C976="-",IF($A976="-",VLOOKUP($D976,CoRAP_update!$A$5:$J$376,MATCH(Sammanfattning!S$1,CoRAP_update!$A$4:$J$4,0),FALSE),VLOOKUP($A976,CoRAP_update!$D$5:$J$376,MATCH(Sammanfattning!S$1,CoRAP_update!$D$4:$J$4,0),FALSE)),VLOOKUP($C976,CoRAP_update!$C$5:$J$376,MATCH(Sammanfattning!S$1,CoRAP_update!$C$4:$J$4,0),FALSE))</f>
        <v>#N/A</v>
      </c>
      <c r="T976" s="76" t="e">
        <f>IF($A976="-",VLOOKUP($D976,EDC_update!$C$2:$F$450,4,FALSE),VLOOKUP($A976,EDC_update!$B$2:$F$450,5,FALSE))</f>
        <v>#N/A</v>
      </c>
      <c r="V976" s="78">
        <f>IF(IFERROR(SEARCH("PBT",P976),99)=99,IF(IFERROR(SEARCH("suspected PBT",S976),99)=99,IF(IFERROR(SEARCH("concluded to be PBT",K976),99)=99,IF(IFERROR(SEARCH("PBT",S976),99)=99,IF(IFERROR(SEARCH("PBT cand",L976),99)=99,IF(IFERROR(SEARCH("PBT",L976),99)=99,IF(IFERROR(SEARCH("persistent, bioackumulative and toxic properties",K976),99)=99,0,Scoring!$E$3),Scoring!$E$3),Scoring!$E$7),Scoring!$E$3),Scoring!$E$5),Scoring!$E$6),Scoring!$E$3)</f>
        <v>0</v>
      </c>
      <c r="W976" s="78">
        <f>IF(IFERROR(SEARCH("vPvB",P976),99)=99,IF(IFERROR(SEARCH("suspected pbt/vPvB",S976),99)=99,IF(IFERROR(SEARCH("vPvB",S976),99)=99,IF(IFERROR(SEARCH("concluded to be a vPvB",S976),99)=99,IF(IFERROR(SEARCH("identified as vPvB",K976),99)=99,IF(IFERROR(SEARCH("concluded to be a vPvB",K976),99)=99,IF(IFERROR(SEARCH("concluded to be both pbt and vPvB",S976),99)=99,IF(IFERROR(SEARCH("concluded to be both pbt and vPvB",K976),99)=99,0,Scoring!$E$5),Scoring!$E$5),Scoring!$E$5),Scoring!$E$5),Scoring!$E$5),Scoring!$E$4),Scoring!$E$6),Scoring!$E$4)</f>
        <v>0</v>
      </c>
      <c r="X976" s="78">
        <f>IF(IFERROR(SEARCH("H410",N976),99)=99,IF(IFERROR(SEARCH("H410",O976),99)=99,IF(IFERROR(SEARCH("H410",Q976),99)=99,IF(IFERROR(SEARCH("H410",M976),99)=99,IF(IFERROR(SEARCH("H410",R976),99)=99,IF(IFERROR(SEARCH("H411",N976),99)=99,IF(IFERROR(SEARCH("H411",O976),99)=99,IF(IFERROR(SEARCH("H411",Q976),99)=99,IF(IFERROR(SEARCH("H411",M976),99)=99,IF(IFERROR(SEARCH("H411",R976),99)=99,IF(IFERROR(SEARCH("H413",N976),99)=99,IF(IFERROR(SEARCH("H413",O976),99)=99,IF(IFERROR(SEARCH("H413",Q976),99)=99,IF(IFERROR(SEARCH("H413",M976),99)=99,IF(IFERROR(SEARCH("H413",R976),99)=99,IF(IFERROR(SEARCH("H412",N976),99)=99,IF(IFERROR(SEARCH("H412",O976),99)=99,IF(IFERROR(SEARCH("H412",Q976),99)=99,IF(IFERROR(SEARCH("H412",M976),99)=99,IF(IFERROR(SEARCH("H412",R976),99)=99,0,Scoring!$E$2),Scoring!$E$2),Scoring!$E$2),Scoring!$E$2),Scoring!$E$2),Scoring!$E$2),Scoring!$E$2),Scoring!$E$2),Scoring!$E$2),Scoring!$E$2),Scoring!$E$2),Scoring!$E$2),Scoring!$E$2),Scoring!$E$2),Scoring!$E$2),Scoring!$E$2),Scoring!$E$2),Scoring!$E$2),Scoring!$E$2),Scoring!$E$2)</f>
        <v>0</v>
      </c>
      <c r="Y976" s="78">
        <f>IF(IFERROR(SEARCH("CMR",K976),99)=99,IF(IFERROR(SEARCH("Suspected CMR",S976),99)=99,IF(IFERROR(SEARCH("CMR",S976),99)=99,0,Scoring!$E$8),Scoring!$E$9),Scoring!$E$8)</f>
        <v>0</v>
      </c>
      <c r="Z976" s="78">
        <f>IF(IFERROR(SEARCH("H350",N976),99)=99,IF(IFERROR(SEARCH("H350",O976),99)=99,IF(IFERROR(SEARCH("H350",Q976),99)=99,IF(IFERROR(SEARCH("H350",M976),99)=99,IF(IFERROR(SEARCH("H350",R976),99)=99,IF(IFERROR(SEARCH("H351",N976),99)=99,IF(IFERROR(SEARCH("H351",O976),99)=99,IF(IFERROR(SEARCH("H351",Q976),99)=99,IF(IFERROR(SEARCH("H351",M976),99)=99,IF(IFERROR(SEARCH("H351",R976),99)=99,IF(IFERROR(SEARCH("carcinogenic",P976),99)=99,IF(IFERROR(SEARCH("suspected carcinogenic",S976),99)=99,0,Scoring!$E$12),Scoring!$E$11),Scoring!$E$10),Scoring!$E$10),Scoring!$E$10),Scoring!$E$10),Scoring!$E$10),Scoring!$E$10),Scoring!$E$10),Scoring!$E$10),Scoring!$E$10),Scoring!$E$10)</f>
        <v>0</v>
      </c>
      <c r="AA976" s="78">
        <f>IF(IFERROR(SEARCH("H340",N976),99)=99,IF(IFERROR(SEARCH("H340",O976),99)=99,IF(IFERROR(SEARCH("H340",Q976),99)=99,IF(IFERROR(SEARCH("H340",M976),99)=99,IF(IFERROR(SEARCH("H340",R976),99)=99,IF(IFERROR(SEARCH("H341",N976),99)=99,IF(IFERROR(SEARCH("H341",O976),99)=99,IF(IFERROR(SEARCH("H341",Q976),99)=99,IF(IFERROR(SEARCH("H341",M976),99)=99,IF(IFERROR(SEARCH("H341",R976),99)=99,IF(IFERROR(SEARCH("mutagenic",P976),99)=99,IF(IFERROR(SEARCH("suspected mutagenic",S976),99)=99,0,Scoring!$E$15),Scoring!$E$14),Scoring!$E$13),Scoring!$E$13),Scoring!$E$13),Scoring!$E$13),Scoring!$E$13),Scoring!$E$13),Scoring!$E$13),Scoring!$E$13),Scoring!$E$13),Scoring!$E$13)</f>
        <v>0</v>
      </c>
      <c r="AB976" s="78">
        <f>IF(IFERROR(SEARCH("H360",N976),99)=99,IF(IFERROR(SEARCH("H360",O976),99)=99,IF(IFERROR(SEARCH("H360",Q976),99)=99,IF(IFERROR(SEARCH("H360",M976),99)=99,IF(IFERROR(SEARCH("H360",R976),99)=99,IF(IFERROR(SEARCH("H361",N976),99)=99,IF(IFERROR(SEARCH("H361",O976),99)=99,IF(IFERROR(SEARCH("H361",Q976),99)=99,IF(IFERROR(SEARCH("H361",M976),99)=99,IF(IFERROR(SEARCH("H361",R976),99)=99,IF(IFERROR(SEARCH("reproduction",P976),99)=99,IF(IFERROR(SEARCH("suspected reprotoxic",S976),99)=99,IF(IFERROR(SEARCH("reprotoxic",S976),99)=99,IF(IFERROR(SEARCH("reprotoxic",K976),99)=99,0,Scoring!$E$18),Scoring!$E$18),Scoring!$E$19),Scoring!$E$17),Scoring!$E$16),Scoring!$E$16),Scoring!$E$16),Scoring!$E$16),Scoring!$E$16),Scoring!$E$16),Scoring!$E$16),Scoring!$E$16),Scoring!$E$16),Scoring!$E$16)</f>
        <v>1</v>
      </c>
      <c r="AC976" s="78">
        <f>IF(IFERROR(SEARCH("57f",L976),99)=99,IF(IFERROR(SEARCH("57(f)",P976),99)=99,0,Scoring!$E$20),Scoring!$E$20)</f>
        <v>0</v>
      </c>
      <c r="AD976" s="78">
        <f>IF(IFERROR(SEARCH("CAT1",T976),99)=99,IF(IFERROR(SEARCH("CAT2",T976),99)=99,IF(IFERROR(SEARCH("CAT3",T976),99)=99,IF(IFERROR(SEARCH("concluded to be endocrine",K976),99)=99,IF(IFERROR(SEARCH("categorised as endocrine",K976),99)=99,IF(IFERROR(SEARCH("endocrine disrupting",P976),99)=99,IF(IFERROR(SEARCH("endocrine disrupting",K976),99)=99,IF(IFERROR(SEARCH("suspected endocrine",S976),99)=99,IF(IFERROR(SEARCH("potential endocrine",S976),99)=99,0,Scoring!$E$25),Scoring!$E$25),Scoring!$E$24),Scoring!$E$24),Scoring!$E$24),Scoring!$E$24),Scoring!$E$23),Scoring!$E$22),Scoring!$E$21)</f>
        <v>0</v>
      </c>
      <c r="AE976" s="78">
        <f>IF(IFERROR(SEARCH("suspected sensitiser",S976),99)=99,IF(IFERROR(SEARCH("sensitiser",S976),99)=99,IF(IFERROR(SEARCH("other hazard based concern",S976),99)=99,0,Scoring!$E$28),Scoring!$E$26),Scoring!$E$27)</f>
        <v>0</v>
      </c>
      <c r="AF976" s="78">
        <f>IF(IFERROR(M976,1)=1,IF(IFERROR(N976,1)=1,IF(IFERROR(O976,1)=1,IF(IFERROR(Q976,1)=1,IF(IFERROR(R976,1)=1,IF(IFERROR(T976,1)=1,IF(IFERROR(K976,1)=1,IF(IFERROR(P976,1)=1,IF(IFERROR(S976,1)=1,Scoring!$E$29,0),0),0),0),0),0),0),0),0)</f>
        <v>0</v>
      </c>
      <c r="AG976" s="78">
        <f t="shared" si="75"/>
        <v>1</v>
      </c>
      <c r="AI976" s="93"/>
      <c r="AJ976" s="94"/>
      <c r="AK976" s="76"/>
      <c r="AL976" s="75"/>
      <c r="AN976" s="79"/>
      <c r="AO976" s="79"/>
      <c r="AP976" s="79"/>
      <c r="AQ976" s="79"/>
      <c r="AR976" s="79"/>
      <c r="AS976" s="78"/>
      <c r="AU976" s="79">
        <f>IF(IFERROR(F976,99)=99,IF(IFERROR(G976,99)=99,IF(IFERROR(H976,99)=99,IF(IFERROR(I976,99)=99,IF(IFERROR(E976,99)=99,IF(IFERROR(J976,99)=99,0,Scoring!$B$7),Scoring!$B$3),Scoring!$B$2),Scoring!$B$6),Scoring!$B$5),Scoring!$B$4)</f>
        <v>1</v>
      </c>
      <c r="AV976" s="78">
        <f t="shared" si="76"/>
        <v>1</v>
      </c>
      <c r="AW976" s="78"/>
      <c r="AX976" s="66"/>
      <c r="AY976" s="78"/>
      <c r="AZ976" s="76"/>
      <c r="BB976" s="76"/>
    </row>
    <row r="977" spans="1:54" x14ac:dyDescent="0.25">
      <c r="A977" s="146" t="s">
        <v>30</v>
      </c>
      <c r="B977" s="147" t="s">
        <v>30</v>
      </c>
      <c r="C977" s="146" t="s">
        <v>30</v>
      </c>
      <c r="D977" s="146" t="s">
        <v>2933</v>
      </c>
      <c r="E977" s="76" t="e">
        <f>IF(C977="-",IF(A977="-",VLOOKUP(D977,'sin-list 180320_update'!$C$2:$C$835,1,FALSE),VLOOKUP(A977,'sin-list 180320_update'!$A$2:$A$835,1,FALSE)),VLOOKUP(C977,'sin-list 180320_update'!$B$2:$B$835,1,FALSE))</f>
        <v>#N/A</v>
      </c>
      <c r="F977" s="76" t="e">
        <f>IF($C977="-",IF($A977="-",VLOOKUP($D977,'REACH Bilaga XVII_update'!$A$5:$A$131,1,FALSE),VLOOKUP($A977,'REACH Bilaga XVII_update'!$C$5:$C$131,1,FALSE)),VLOOKUP($C977,'REACH Bilaga XVII_update'!$B$5:$B$131,1,FALSE))</f>
        <v>#N/A</v>
      </c>
      <c r="G977" s="76" t="str">
        <f>IF($C977="-",IF($A977="-",VLOOKUP($D977,' REACH Bilaga 59_update'!$A$5:$A$210,1,FALSE),VLOOKUP($A977,' REACH Bilaga 59_update'!$D$5:$D$210,1,FALSE)),VLOOKUP($C977,' REACH Bilaga 59_update'!$C$5:$C$210,1,FALSE))</f>
        <v>Sodium perborate, perboric acid, sodium salt</v>
      </c>
      <c r="H977" s="76" t="str">
        <f>IF($C977="-",IF($A977="-",VLOOKUP($D977,'REACH Bilaga XIV_update'!$A$5:$A$110,1,FALSE),VLOOKUP($A977,'REACH Bilaga XIV_update'!$D$5:$D$110,1,FALSE)),VLOOKUP($C977,'REACH Bilaga XIV_update'!$C$5:$C$110,1,FALSE))</f>
        <v>Sodium perborate, perboric acid, sodium salt</v>
      </c>
      <c r="I977" s="76" t="e">
        <f>IF($C977="-",IF($A977="-",VLOOKUP($D977,CoRAP_update!$A$5:$A$376,1,FALSE),VLOOKUP($A977,CoRAP_update!$D$5:$D$376,1,FALSE)),VLOOKUP($C977,CoRAP_update!$C$5:$C$376,1,FALSE))</f>
        <v>#N/A</v>
      </c>
      <c r="J977" s="76" t="e">
        <f>IF($C977="-",IF($A977="-",VLOOKUP($D977,EDC_update!$C$2:$C$450,1,FALSE),VLOOKUP($A977,EDC_update!$B$2:$B$450,1,FALSE)),VLOOKUP($C977,EDC_update!$L$2:$L$450,1,FALSE))</f>
        <v>#N/A</v>
      </c>
      <c r="K977" s="76" t="e">
        <f>IF($C977="-",IF($A977="-",IF(VLOOKUP($D977,'sin-list 180320_update'!$C$2:$S$835,3,FALSE)="",NA(),VLOOKUP($D977,'sin-list 180320_update'!$C$2:$S$835,3,FALSE)),IF(VLOOKUP($A977,'sin-list 180320_update'!$A$2:$S$835,5,FALSE)="",NA(),VLOOKUP($A977,'sin-list 180320_update'!$A$2:$S$835,5,FALSE))),IF(VLOOKUP($C977,'sin-list 180320_update'!$B$2:$S$835,4,FALSE)="",NA(),VLOOKUP($C977,'sin-list 180320_update'!$B$2:$S$835,4,FALSE)))</f>
        <v>#N/A</v>
      </c>
      <c r="L977" s="76" t="e">
        <f>IF($C977="-",IF($A977="-",VLOOKUP($D977,'sin-list 180320_update'!$C$2:$S$835,6,FALSE),VLOOKUP($A977,'sin-list 180320_update'!$A$2:$S$835,8,FALSE)),VLOOKUP($C977,'sin-list 180320_update'!$B$2:$S$835,7,FALSE))</f>
        <v>#N/A</v>
      </c>
      <c r="M977" s="76" t="e">
        <f>IF($C977="-",IF($A977="-",IF(VLOOKUP($D977,'sin-list 180320_update'!$C$2:$S$835,8,FALSE)="",NA(),VLOOKUP($D977,'sin-list 180320_update'!$C$2:$S$835,8,FALSE)),IF(VLOOKUP($A977,'sin-list 180320_update'!$A$2:$S$835,10,FALSE)="",NA(),VLOOKUP($A977,'sin-list 180320_update'!$A$2:$S$835,10,FALSE))),IF(VLOOKUP($C977,'sin-list 180320_update'!$B$2:$S$835,9,FALSE)="",NA(),VLOOKUP($C977,'sin-list 180320_update'!$B$2:$S$835,9,FALSE)))</f>
        <v>#N/A</v>
      </c>
      <c r="N977" s="76" t="e">
        <f>IF($C977="-",IF($A977="-",IF(VLOOKUP($D977,'REACH Bilaga XVII_update'!$A$5:$E$131,4,FALSE)="",NA(),VLOOKUP($D977,'REACH Bilaga XVII_update'!$A$5:$E$131,4,FALSE)),IF(VLOOKUP($A977,'REACH Bilaga XVII_update'!$C$5:$D$131,2,FALSE)="",NA(),VLOOKUP($A977,'REACH Bilaga XVII_update'!$C$5:$D$131,2,FALSE))),IF(VLOOKUP($C977,'REACH Bilaga XVII_update'!$B$5:$D$131,3,FALSE)="",NA(),VLOOKUP($C977,'REACH Bilaga XVII_update'!$B$5:$D$131,3,FALSE)))</f>
        <v>#N/A</v>
      </c>
      <c r="O977" s="76" t="e">
        <f>IF($C977="-",IF($A977="-",IF(VLOOKUP($D977,' REACH Bilaga 59_update'!$A$5:$E$210,5,FALSE)="",NA(),VLOOKUP($D977,' REACH Bilaga 59_update'!$A$5:$E$210,5,FALSE)),IF(VLOOKUP($A977,' REACH Bilaga 59_update'!$D$5:$E$210,2,FALSE)="",NA(),VLOOKUP($A977,' REACH Bilaga 59_update'!$D$5:$E$210,2,FALSE))),IF(VLOOKUP($C977,' REACH Bilaga 59_update'!$C$5:$E$210,3,FALSE)="",NA(),VLOOKUP($C977,' REACH Bilaga 59_update'!$C$5:$E$210,3,FALSE)))</f>
        <v>#N/A</v>
      </c>
      <c r="P977" s="76" t="str">
        <f>IF(C977="-",IF(A977="-",IFERROR(VLOOKUP($D977,' REACH Bilaga 59_update'!$A$5:$F$210,MATCH(Sammanfattning!P$1,' REACH Bilaga 59_update'!$A$4:$F$4,0),FALSE),VLOOKUP($D977,'REACH Bilaga XIV_update'!$A$4:$H$110,MATCH(Sammanfattning!P$1,'REACH Bilaga XIV_update'!$A$4:$H$4,0),FALSE)),IFERROR(VLOOKUP($A977,' REACH Bilaga 59_update'!$D$5:$F$210,MATCH(Sammanfattning!P$1,' REACH Bilaga 59_update'!$D$4:$F$4,0),FALSE),VLOOKUP($A977,'REACH Bilaga XIV_update'!$D$4:$H$110,MATCH(Sammanfattning!P$1,'REACH Bilaga XIV_update'!$D$4:$H$4,0),FALSE))),IFERROR(VLOOKUP($C977,' REACH Bilaga 59_update'!$C$5:$F$210,MATCH(Sammanfattning!P$1,' REACH Bilaga 59_update'!$C$4:$F$4,0),FALSE),VLOOKUP($C977,'REACH Bilaga XIV_update'!$C$4:$H$110,MATCH(Sammanfattning!P$1,'REACH Bilaga XIV_update'!$C$4:$H$4,0),FALSE)))</f>
        <v>Toxic for reproduction (Article 57c)</v>
      </c>
      <c r="Q977" s="76" t="e">
        <f>IF($C977="-",IF($A977="-",IF(VLOOKUP($D977,'REACH Bilaga XIV_update'!$A$5:$I$110,9,FALSE)="",NA(),VLOOKUP($D977,'REACH Bilaga XIV_update'!$A$5:$I$110,9,FALSE)),IF(VLOOKUP($A977,'REACH Bilaga XIV_update'!$D$5:$I$110,6,FALSE)="",NA(),VLOOKUP($A977,'REACH Bilaga XIV_update'!$D$5:$I$110,6,FALSE))),IF(VLOOKUP($C977,'REACH Bilaga XIV_update'!$C$5:$I$110,7,FALSE)="",NA(),VLOOKUP($C977,'REACH Bilaga XIV_update'!$C$5:$I$110,7,FALSE)))</f>
        <v>#N/A</v>
      </c>
      <c r="R977" s="76" t="e">
        <f>IF($C977="-",IF($A977="-",IF(VLOOKUP($D977,CoRAP_update!$A$5:$O$376,15,FALSE)="",NA(),VLOOKUP($D977,CoRAP_update!$A$5:$O$376,15,FALSE)),IF(VLOOKUP($A977,CoRAP_update!$D$5:$O$376,12,FALSE)="",NA(),VLOOKUP($A977,CoRAP_update!$D$5:$O$376,12,FALSE))),IF(VLOOKUP($C977,CoRAP_update!$C$5:$O$376,13,FALSE)="",NA(),VLOOKUP($C977,CoRAP_update!$C$5:$O$376,13,FALSE)))</f>
        <v>#N/A</v>
      </c>
      <c r="S977" s="144" t="e">
        <f>IF($C977="-",IF($A977="-",VLOOKUP($D977,CoRAP_update!$A$5:$J$376,MATCH(Sammanfattning!S$1,CoRAP_update!$A$4:$J$4,0),FALSE),VLOOKUP($A977,CoRAP_update!$D$5:$J$376,MATCH(Sammanfattning!S$1,CoRAP_update!$D$4:$J$4,0),FALSE)),VLOOKUP($C977,CoRAP_update!$C$5:$J$376,MATCH(Sammanfattning!S$1,CoRAP_update!$C$4:$J$4,0),FALSE))</f>
        <v>#N/A</v>
      </c>
      <c r="T977" s="76" t="e">
        <f>IF($A977="-",VLOOKUP($D977,EDC_update!$C$2:$F$450,4,FALSE),VLOOKUP($A977,EDC_update!$B$2:$F$450,5,FALSE))</f>
        <v>#N/A</v>
      </c>
      <c r="V977" s="78">
        <f>IF(IFERROR(SEARCH("PBT",P977),99)=99,IF(IFERROR(SEARCH("suspected PBT",S977),99)=99,IF(IFERROR(SEARCH("concluded to be PBT",K977),99)=99,IF(IFERROR(SEARCH("PBT",S977),99)=99,IF(IFERROR(SEARCH("PBT cand",L977),99)=99,IF(IFERROR(SEARCH("PBT",L977),99)=99,IF(IFERROR(SEARCH("persistent, bioackumulative and toxic properties",K977),99)=99,0,Scoring!$E$3),Scoring!$E$3),Scoring!$E$7),Scoring!$E$3),Scoring!$E$5),Scoring!$E$6),Scoring!$E$3)</f>
        <v>0</v>
      </c>
      <c r="W977" s="78">
        <f>IF(IFERROR(SEARCH("vPvB",P977),99)=99,IF(IFERROR(SEARCH("suspected pbt/vPvB",S977),99)=99,IF(IFERROR(SEARCH("vPvB",S977),99)=99,IF(IFERROR(SEARCH("concluded to be a vPvB",S977),99)=99,IF(IFERROR(SEARCH("identified as vPvB",K977),99)=99,IF(IFERROR(SEARCH("concluded to be a vPvB",K977),99)=99,IF(IFERROR(SEARCH("concluded to be both pbt and vPvB",S977),99)=99,IF(IFERROR(SEARCH("concluded to be both pbt and vPvB",K977),99)=99,0,Scoring!$E$5),Scoring!$E$5),Scoring!$E$5),Scoring!$E$5),Scoring!$E$5),Scoring!$E$4),Scoring!$E$6),Scoring!$E$4)</f>
        <v>0</v>
      </c>
      <c r="X977" s="78">
        <f>IF(IFERROR(SEARCH("H410",N977),99)=99,IF(IFERROR(SEARCH("H410",O977),99)=99,IF(IFERROR(SEARCH("H410",Q977),99)=99,IF(IFERROR(SEARCH("H410",M977),99)=99,IF(IFERROR(SEARCH("H410",R977),99)=99,IF(IFERROR(SEARCH("H411",N977),99)=99,IF(IFERROR(SEARCH("H411",O977),99)=99,IF(IFERROR(SEARCH("H411",Q977),99)=99,IF(IFERROR(SEARCH("H411",M977),99)=99,IF(IFERROR(SEARCH("H411",R977),99)=99,IF(IFERROR(SEARCH("H413",N977),99)=99,IF(IFERROR(SEARCH("H413",O977),99)=99,IF(IFERROR(SEARCH("H413",Q977),99)=99,IF(IFERROR(SEARCH("H413",M977),99)=99,IF(IFERROR(SEARCH("H413",R977),99)=99,IF(IFERROR(SEARCH("H412",N977),99)=99,IF(IFERROR(SEARCH("H412",O977),99)=99,IF(IFERROR(SEARCH("H412",Q977),99)=99,IF(IFERROR(SEARCH("H412",M977),99)=99,IF(IFERROR(SEARCH("H412",R977),99)=99,0,Scoring!$E$2),Scoring!$E$2),Scoring!$E$2),Scoring!$E$2),Scoring!$E$2),Scoring!$E$2),Scoring!$E$2),Scoring!$E$2),Scoring!$E$2),Scoring!$E$2),Scoring!$E$2),Scoring!$E$2),Scoring!$E$2),Scoring!$E$2),Scoring!$E$2),Scoring!$E$2),Scoring!$E$2),Scoring!$E$2),Scoring!$E$2),Scoring!$E$2)</f>
        <v>0</v>
      </c>
      <c r="Y977" s="78">
        <f>IF(IFERROR(SEARCH("CMR",K977),99)=99,IF(IFERROR(SEARCH("Suspected CMR",S977),99)=99,IF(IFERROR(SEARCH("CMR",S977),99)=99,0,Scoring!$E$8),Scoring!$E$9),Scoring!$E$8)</f>
        <v>0</v>
      </c>
      <c r="Z977" s="78">
        <f>IF(IFERROR(SEARCH("H350",N977),99)=99,IF(IFERROR(SEARCH("H350",O977),99)=99,IF(IFERROR(SEARCH("H350",Q977),99)=99,IF(IFERROR(SEARCH("H350",M977),99)=99,IF(IFERROR(SEARCH("H350",R977),99)=99,IF(IFERROR(SEARCH("H351",N977),99)=99,IF(IFERROR(SEARCH("H351",O977),99)=99,IF(IFERROR(SEARCH("H351",Q977),99)=99,IF(IFERROR(SEARCH("H351",M977),99)=99,IF(IFERROR(SEARCH("H351",R977),99)=99,IF(IFERROR(SEARCH("carcinogenic",P977),99)=99,IF(IFERROR(SEARCH("suspected carcinogenic",S977),99)=99,0,Scoring!$E$12),Scoring!$E$11),Scoring!$E$10),Scoring!$E$10),Scoring!$E$10),Scoring!$E$10),Scoring!$E$10),Scoring!$E$10),Scoring!$E$10),Scoring!$E$10),Scoring!$E$10),Scoring!$E$10)</f>
        <v>0</v>
      </c>
      <c r="AA977" s="78">
        <f>IF(IFERROR(SEARCH("H340",N977),99)=99,IF(IFERROR(SEARCH("H340",O977),99)=99,IF(IFERROR(SEARCH("H340",Q977),99)=99,IF(IFERROR(SEARCH("H340",M977),99)=99,IF(IFERROR(SEARCH("H340",R977),99)=99,IF(IFERROR(SEARCH("H341",N977),99)=99,IF(IFERROR(SEARCH("H341",O977),99)=99,IF(IFERROR(SEARCH("H341",Q977),99)=99,IF(IFERROR(SEARCH("H341",M977),99)=99,IF(IFERROR(SEARCH("H341",R977),99)=99,IF(IFERROR(SEARCH("mutagenic",P977),99)=99,IF(IFERROR(SEARCH("suspected mutagenic",S977),99)=99,0,Scoring!$E$15),Scoring!$E$14),Scoring!$E$13),Scoring!$E$13),Scoring!$E$13),Scoring!$E$13),Scoring!$E$13),Scoring!$E$13),Scoring!$E$13),Scoring!$E$13),Scoring!$E$13),Scoring!$E$13)</f>
        <v>0</v>
      </c>
      <c r="AB977" s="78">
        <f>IF(IFERROR(SEARCH("H360",N977),99)=99,IF(IFERROR(SEARCH("H360",O977),99)=99,IF(IFERROR(SEARCH("H360",Q977),99)=99,IF(IFERROR(SEARCH("H360",M977),99)=99,IF(IFERROR(SEARCH("H360",R977),99)=99,IF(IFERROR(SEARCH("H361",N977),99)=99,IF(IFERROR(SEARCH("H361",O977),99)=99,IF(IFERROR(SEARCH("H361",Q977),99)=99,IF(IFERROR(SEARCH("H361",M977),99)=99,IF(IFERROR(SEARCH("H361",R977),99)=99,IF(IFERROR(SEARCH("reproduction",P977),99)=99,IF(IFERROR(SEARCH("suspected reprotoxic",S977),99)=99,IF(IFERROR(SEARCH("reprotoxic",S977),99)=99,IF(IFERROR(SEARCH("reprotoxic",K977),99)=99,0,Scoring!$E$18),Scoring!$E$18),Scoring!$E$19),Scoring!$E$17),Scoring!$E$16),Scoring!$E$16),Scoring!$E$16),Scoring!$E$16),Scoring!$E$16),Scoring!$E$16),Scoring!$E$16),Scoring!$E$16),Scoring!$E$16),Scoring!$E$16)</f>
        <v>1</v>
      </c>
      <c r="AC977" s="78">
        <f>IF(IFERROR(SEARCH("57f",L977),99)=99,IF(IFERROR(SEARCH("57(f)",P977),99)=99,0,Scoring!$E$20),Scoring!$E$20)</f>
        <v>0</v>
      </c>
      <c r="AD977" s="78">
        <f>IF(IFERROR(SEARCH("CAT1",T977),99)=99,IF(IFERROR(SEARCH("CAT2",T977),99)=99,IF(IFERROR(SEARCH("CAT3",T977),99)=99,IF(IFERROR(SEARCH("concluded to be endocrine",K977),99)=99,IF(IFERROR(SEARCH("categorised as endocrine",K977),99)=99,IF(IFERROR(SEARCH("endocrine disrupting",P977),99)=99,IF(IFERROR(SEARCH("endocrine disrupting",K977),99)=99,IF(IFERROR(SEARCH("suspected endocrine",S977),99)=99,IF(IFERROR(SEARCH("potential endocrine",S977),99)=99,0,Scoring!$E$25),Scoring!$E$25),Scoring!$E$24),Scoring!$E$24),Scoring!$E$24),Scoring!$E$24),Scoring!$E$23),Scoring!$E$22),Scoring!$E$21)</f>
        <v>0</v>
      </c>
      <c r="AE977" s="78">
        <f>IF(IFERROR(SEARCH("suspected sensitiser",S977),99)=99,IF(IFERROR(SEARCH("sensitiser",S977),99)=99,IF(IFERROR(SEARCH("other hazard based concern",S977),99)=99,0,Scoring!$E$28),Scoring!$E$26),Scoring!$E$27)</f>
        <v>0</v>
      </c>
      <c r="AF977" s="78">
        <f>IF(IFERROR(M977,1)=1,IF(IFERROR(N977,1)=1,IF(IFERROR(O977,1)=1,IF(IFERROR(Q977,1)=1,IF(IFERROR(R977,1)=1,IF(IFERROR(T977,1)=1,IF(IFERROR(K977,1)=1,IF(IFERROR(P977,1)=1,IF(IFERROR(S977,1)=1,Scoring!$E$29,0),0),0),0),0),0),0),0),0)</f>
        <v>0</v>
      </c>
      <c r="AG977" s="78">
        <f t="shared" si="75"/>
        <v>1</v>
      </c>
      <c r="AI977" s="93"/>
      <c r="AJ977" s="94"/>
      <c r="AK977" s="76"/>
      <c r="AL977" s="75"/>
      <c r="AN977" s="79"/>
      <c r="AO977" s="79"/>
      <c r="AP977" s="79"/>
      <c r="AQ977" s="79"/>
      <c r="AR977" s="79"/>
      <c r="AS977" s="78"/>
      <c r="AU977" s="79">
        <f>IF(IFERROR(F977,99)=99,IF(IFERROR(G977,99)=99,IF(IFERROR(H977,99)=99,IF(IFERROR(I977,99)=99,IF(IFERROR(E977,99)=99,IF(IFERROR(J977,99)=99,0,Scoring!$B$7),Scoring!$B$3),Scoring!$B$2),Scoring!$B$6),Scoring!$B$5),Scoring!$B$4)</f>
        <v>1</v>
      </c>
      <c r="AV977" s="78">
        <f t="shared" si="76"/>
        <v>1</v>
      </c>
      <c r="AW977" s="78"/>
      <c r="AX977" s="66"/>
      <c r="AY977" s="78"/>
      <c r="AZ977" s="76"/>
      <c r="BB977" s="76"/>
    </row>
    <row r="978" spans="1:54" x14ac:dyDescent="0.25">
      <c r="A978" s="146" t="s">
        <v>30</v>
      </c>
      <c r="B978" s="147" t="s">
        <v>30</v>
      </c>
      <c r="C978" s="146" t="s">
        <v>30</v>
      </c>
      <c r="D978" s="146" t="s">
        <v>2926</v>
      </c>
      <c r="E978" s="76" t="e">
        <f>IF(C978="-",IF(A978="-",VLOOKUP(D978,'sin-list 180320_update'!$C$2:$C$835,1,FALSE),VLOOKUP(A978,'sin-list 180320_update'!$A$2:$A$835,1,FALSE)),VLOOKUP(C978,'sin-list 180320_update'!$B$2:$B$835,1,FALSE))</f>
        <v>#N/A</v>
      </c>
      <c r="F978" s="76" t="e">
        <f>IF($C978="-",IF($A978="-",VLOOKUP($D978,'REACH Bilaga XVII_update'!$A$5:$A$131,1,FALSE),VLOOKUP($A978,'REACH Bilaga XVII_update'!$C$5:$C$131,1,FALSE)),VLOOKUP($C978,'REACH Bilaga XVII_update'!$B$5:$B$131,1,FALSE))</f>
        <v>#N/A</v>
      </c>
      <c r="G978" s="76" t="str">
        <f>IF($C978="-",IF($A978="-",VLOOKUP($D978,' REACH Bilaga 59_update'!$A$5:$A$210,1,FALSE),VLOOKUP($A978,' REACH Bilaga 59_update'!$D$5:$D$210,1,FALSE)),VLOOKUP($C978,' REACH Bilaga 59_update'!$C$5:$C$210,1,FALSE))</f>
        <v>5-sec-butyl-2-(2,4-dimethylcyclohex-3-en-1-yl)-5-methyl-1,3-dioxane [1], 5-sec-butyl-2-(4,6-dimethylcyclohex-3-en-1-yl)-5-methyl-1,3-dioxane [2]</v>
      </c>
      <c r="H978" s="76" t="str">
        <f>IF($C978="-",IF($A978="-",VLOOKUP($D978,'REACH Bilaga XIV_update'!$A$5:$A$110,1,FALSE),VLOOKUP($A978,'REACH Bilaga XIV_update'!$D$5:$D$110,1,FALSE)),VLOOKUP($C978,'REACH Bilaga XIV_update'!$C$5:$C$110,1,FALSE))</f>
        <v>5-sec-butyl-2-(2,4-dimethylcyclohex-3-en-1-yl)-5-methyl-1,3-dioxane [1], 5-sec-butyl-2-(4,6-dimethylcyclohex-3-en-1-yl)-5-methyl-1,3-dioxane [2]</v>
      </c>
      <c r="I978" s="76" t="e">
        <f>IF($C978="-",IF($A978="-",VLOOKUP($D978,CoRAP_update!$A$5:$A$376,1,FALSE),VLOOKUP($A978,CoRAP_update!$D$5:$D$376,1,FALSE)),VLOOKUP($C978,CoRAP_update!$C$5:$C$376,1,FALSE))</f>
        <v>#N/A</v>
      </c>
      <c r="J978" s="76" t="e">
        <f>IF($C978="-",IF($A978="-",VLOOKUP($D978,EDC_update!$C$2:$C$450,1,FALSE),VLOOKUP($A978,EDC_update!$B$2:$B$450,1,FALSE)),VLOOKUP($C978,EDC_update!$L$2:$L$450,1,FALSE))</f>
        <v>#N/A</v>
      </c>
      <c r="K978" s="76" t="e">
        <f>IF($C978="-",IF($A978="-",IF(VLOOKUP($D978,'sin-list 180320_update'!$C$2:$S$835,3,FALSE)="",NA(),VLOOKUP($D978,'sin-list 180320_update'!$C$2:$S$835,3,FALSE)),IF(VLOOKUP($A978,'sin-list 180320_update'!$A$2:$S$835,5,FALSE)="",NA(),VLOOKUP($A978,'sin-list 180320_update'!$A$2:$S$835,5,FALSE))),IF(VLOOKUP($C978,'sin-list 180320_update'!$B$2:$S$835,4,FALSE)="",NA(),VLOOKUP($C978,'sin-list 180320_update'!$B$2:$S$835,4,FALSE)))</f>
        <v>#N/A</v>
      </c>
      <c r="L978" s="76" t="e">
        <f>IF($C978="-",IF($A978="-",VLOOKUP($D978,'sin-list 180320_update'!$C$2:$S$835,6,FALSE),VLOOKUP($A978,'sin-list 180320_update'!$A$2:$S$835,8,FALSE)),VLOOKUP($C978,'sin-list 180320_update'!$B$2:$S$835,7,FALSE))</f>
        <v>#N/A</v>
      </c>
      <c r="M978" s="76" t="e">
        <f>IF($C978="-",IF($A978="-",IF(VLOOKUP($D978,'sin-list 180320_update'!$C$2:$S$835,8,FALSE)="",NA(),VLOOKUP($D978,'sin-list 180320_update'!$C$2:$S$835,8,FALSE)),IF(VLOOKUP($A978,'sin-list 180320_update'!$A$2:$S$835,10,FALSE)="",NA(),VLOOKUP($A978,'sin-list 180320_update'!$A$2:$S$835,10,FALSE))),IF(VLOOKUP($C978,'sin-list 180320_update'!$B$2:$S$835,9,FALSE)="",NA(),VLOOKUP($C978,'sin-list 180320_update'!$B$2:$S$835,9,FALSE)))</f>
        <v>#N/A</v>
      </c>
      <c r="N978" s="76" t="e">
        <f>IF($C978="-",IF($A978="-",IF(VLOOKUP($D978,'REACH Bilaga XVII_update'!$A$5:$E$131,4,FALSE)="",NA(),VLOOKUP($D978,'REACH Bilaga XVII_update'!$A$5:$E$131,4,FALSE)),IF(VLOOKUP($A978,'REACH Bilaga XVII_update'!$C$5:$D$131,2,FALSE)="",NA(),VLOOKUP($A978,'REACH Bilaga XVII_update'!$C$5:$D$131,2,FALSE))),IF(VLOOKUP($C978,'REACH Bilaga XVII_update'!$B$5:$D$131,3,FALSE)="",NA(),VLOOKUP($C978,'REACH Bilaga XVII_update'!$B$5:$D$131,3,FALSE)))</f>
        <v>#N/A</v>
      </c>
      <c r="O978" s="76" t="e">
        <f>IF($C978="-",IF($A978="-",IF(VLOOKUP($D978,' REACH Bilaga 59_update'!$A$5:$E$210,5,FALSE)="",NA(),VLOOKUP($D978,' REACH Bilaga 59_update'!$A$5:$E$210,5,FALSE)),IF(VLOOKUP($A978,' REACH Bilaga 59_update'!$D$5:$E$210,2,FALSE)="",NA(),VLOOKUP($A978,' REACH Bilaga 59_update'!$D$5:$E$210,2,FALSE))),IF(VLOOKUP($C978,' REACH Bilaga 59_update'!$C$5:$E$210,3,FALSE)="",NA(),VLOOKUP($C978,' REACH Bilaga 59_update'!$C$5:$E$210,3,FALSE)))</f>
        <v>#N/A</v>
      </c>
      <c r="P978" s="76" t="str">
        <f>IF(C978="-",IF(A978="-",IFERROR(VLOOKUP($D978,' REACH Bilaga 59_update'!$A$5:$F$210,MATCH(Sammanfattning!P$1,' REACH Bilaga 59_update'!$A$4:$F$4,0),FALSE),VLOOKUP($D978,'REACH Bilaga XIV_update'!$A$4:$H$110,MATCH(Sammanfattning!P$1,'REACH Bilaga XIV_update'!$A$4:$H$4,0),FALSE)),IFERROR(VLOOKUP($A978,' REACH Bilaga 59_update'!$D$5:$F$210,MATCH(Sammanfattning!P$1,' REACH Bilaga 59_update'!$D$4:$F$4,0),FALSE),VLOOKUP($A978,'REACH Bilaga XIV_update'!$D$4:$H$110,MATCH(Sammanfattning!P$1,'REACH Bilaga XIV_update'!$D$4:$H$4,0),FALSE))),IFERROR(VLOOKUP($C978,' REACH Bilaga 59_update'!$C$5:$F$210,MATCH(Sammanfattning!P$1,' REACH Bilaga 59_update'!$C$4:$F$4,0),FALSE),VLOOKUP($C978,'REACH Bilaga XIV_update'!$C$4:$H$110,MATCH(Sammanfattning!P$1,'REACH Bilaga XIV_update'!$C$4:$H$4,0),FALSE)))</f>
        <v>vPvB (Article 57e)</v>
      </c>
      <c r="Q978" s="76" t="e">
        <f>IF($C978="-",IF($A978="-",IF(VLOOKUP($D978,'REACH Bilaga XIV_update'!$A$5:$I$110,9,FALSE)="",NA(),VLOOKUP($D978,'REACH Bilaga XIV_update'!$A$5:$I$110,9,FALSE)),IF(VLOOKUP($A978,'REACH Bilaga XIV_update'!$D$5:$I$110,6,FALSE)="",NA(),VLOOKUP($A978,'REACH Bilaga XIV_update'!$D$5:$I$110,6,FALSE))),IF(VLOOKUP($C978,'REACH Bilaga XIV_update'!$C$5:$I$110,7,FALSE)="",NA(),VLOOKUP($C978,'REACH Bilaga XIV_update'!$C$5:$I$110,7,FALSE)))</f>
        <v>#N/A</v>
      </c>
      <c r="R978" s="76" t="e">
        <f>IF($C978="-",IF($A978="-",IF(VLOOKUP($D978,CoRAP_update!$A$5:$O$376,15,FALSE)="",NA(),VLOOKUP($D978,CoRAP_update!$A$5:$O$376,15,FALSE)),IF(VLOOKUP($A978,CoRAP_update!$D$5:$O$376,12,FALSE)="",NA(),VLOOKUP($A978,CoRAP_update!$D$5:$O$376,12,FALSE))),IF(VLOOKUP($C978,CoRAP_update!$C$5:$O$376,13,FALSE)="",NA(),VLOOKUP($C978,CoRAP_update!$C$5:$O$376,13,FALSE)))</f>
        <v>#N/A</v>
      </c>
      <c r="S978" s="144" t="e">
        <f>IF($C978="-",IF($A978="-",VLOOKUP($D978,CoRAP_update!$A$5:$J$376,MATCH(Sammanfattning!S$1,CoRAP_update!$A$4:$J$4,0),FALSE),VLOOKUP($A978,CoRAP_update!$D$5:$J$376,MATCH(Sammanfattning!S$1,CoRAP_update!$D$4:$J$4,0),FALSE)),VLOOKUP($C978,CoRAP_update!$C$5:$J$376,MATCH(Sammanfattning!S$1,CoRAP_update!$C$4:$J$4,0),FALSE))</f>
        <v>#N/A</v>
      </c>
      <c r="T978" s="76" t="e">
        <f>IF($A978="-",VLOOKUP($D978,EDC_update!$C$2:$F$450,4,FALSE),VLOOKUP($A978,EDC_update!$B$2:$F$450,5,FALSE))</f>
        <v>#N/A</v>
      </c>
      <c r="V978" s="78">
        <f>IF(IFERROR(SEARCH("PBT",P978),99)=99,IF(IFERROR(SEARCH("suspected PBT",S978),99)=99,IF(IFERROR(SEARCH("concluded to be PBT",K978),99)=99,IF(IFERROR(SEARCH("PBT",S978),99)=99,IF(IFERROR(SEARCH("PBT cand",L978),99)=99,IF(IFERROR(SEARCH("PBT",L978),99)=99,IF(IFERROR(SEARCH("persistent, bioackumulative and toxic properties",K978),99)=99,0,Scoring!$E$3),Scoring!$E$3),Scoring!$E$7),Scoring!$E$3),Scoring!$E$5),Scoring!$E$6),Scoring!$E$3)</f>
        <v>0</v>
      </c>
      <c r="W978" s="78">
        <f>IF(IFERROR(SEARCH("vPvB",P978),99)=99,IF(IFERROR(SEARCH("suspected pbt/vPvB",S978),99)=99,IF(IFERROR(SEARCH("vPvB",S978),99)=99,IF(IFERROR(SEARCH("concluded to be a vPvB",S978),99)=99,IF(IFERROR(SEARCH("identified as vPvB",K978),99)=99,IF(IFERROR(SEARCH("concluded to be a vPvB",K978),99)=99,IF(IFERROR(SEARCH("concluded to be both pbt and vPvB",S978),99)=99,IF(IFERROR(SEARCH("concluded to be both pbt and vPvB",K978),99)=99,0,Scoring!$E$5),Scoring!$E$5),Scoring!$E$5),Scoring!$E$5),Scoring!$E$5),Scoring!$E$4),Scoring!$E$6),Scoring!$E$4)</f>
        <v>1</v>
      </c>
      <c r="X978" s="78">
        <f>IF(IFERROR(SEARCH("H410",N978),99)=99,IF(IFERROR(SEARCH("H410",O978),99)=99,IF(IFERROR(SEARCH("H410",Q978),99)=99,IF(IFERROR(SEARCH("H410",M978),99)=99,IF(IFERROR(SEARCH("H410",R978),99)=99,IF(IFERROR(SEARCH("H411",N978),99)=99,IF(IFERROR(SEARCH("H411",O978),99)=99,IF(IFERROR(SEARCH("H411",Q978),99)=99,IF(IFERROR(SEARCH("H411",M978),99)=99,IF(IFERROR(SEARCH("H411",R978),99)=99,IF(IFERROR(SEARCH("H413",N978),99)=99,IF(IFERROR(SEARCH("H413",O978),99)=99,IF(IFERROR(SEARCH("H413",Q978),99)=99,IF(IFERROR(SEARCH("H413",M978),99)=99,IF(IFERROR(SEARCH("H413",R978),99)=99,IF(IFERROR(SEARCH("H412",N978),99)=99,IF(IFERROR(SEARCH("H412",O978),99)=99,IF(IFERROR(SEARCH("H412",Q978),99)=99,IF(IFERROR(SEARCH("H412",M978),99)=99,IF(IFERROR(SEARCH("H412",R978),99)=99,0,Scoring!$E$2),Scoring!$E$2),Scoring!$E$2),Scoring!$E$2),Scoring!$E$2),Scoring!$E$2),Scoring!$E$2),Scoring!$E$2),Scoring!$E$2),Scoring!$E$2),Scoring!$E$2),Scoring!$E$2),Scoring!$E$2),Scoring!$E$2),Scoring!$E$2),Scoring!$E$2),Scoring!$E$2),Scoring!$E$2),Scoring!$E$2),Scoring!$E$2)</f>
        <v>0</v>
      </c>
      <c r="Y978" s="78">
        <f>IF(IFERROR(SEARCH("CMR",K978),99)=99,IF(IFERROR(SEARCH("Suspected CMR",S978),99)=99,IF(IFERROR(SEARCH("CMR",S978),99)=99,0,Scoring!$E$8),Scoring!$E$9),Scoring!$E$8)</f>
        <v>0</v>
      </c>
      <c r="Z978" s="78">
        <f>IF(IFERROR(SEARCH("H350",N978),99)=99,IF(IFERROR(SEARCH("H350",O978),99)=99,IF(IFERROR(SEARCH("H350",Q978),99)=99,IF(IFERROR(SEARCH("H350",M978),99)=99,IF(IFERROR(SEARCH("H350",R978),99)=99,IF(IFERROR(SEARCH("H351",N978),99)=99,IF(IFERROR(SEARCH("H351",O978),99)=99,IF(IFERROR(SEARCH("H351",Q978),99)=99,IF(IFERROR(SEARCH("H351",M978),99)=99,IF(IFERROR(SEARCH("H351",R978),99)=99,IF(IFERROR(SEARCH("carcinogenic",P978),99)=99,IF(IFERROR(SEARCH("suspected carcinogenic",S978),99)=99,0,Scoring!$E$12),Scoring!$E$11),Scoring!$E$10),Scoring!$E$10),Scoring!$E$10),Scoring!$E$10),Scoring!$E$10),Scoring!$E$10),Scoring!$E$10),Scoring!$E$10),Scoring!$E$10),Scoring!$E$10)</f>
        <v>0</v>
      </c>
      <c r="AA978" s="78">
        <f>IF(IFERROR(SEARCH("H340",N978),99)=99,IF(IFERROR(SEARCH("H340",O978),99)=99,IF(IFERROR(SEARCH("H340",Q978),99)=99,IF(IFERROR(SEARCH("H340",M978),99)=99,IF(IFERROR(SEARCH("H340",R978),99)=99,IF(IFERROR(SEARCH("H341",N978),99)=99,IF(IFERROR(SEARCH("H341",O978),99)=99,IF(IFERROR(SEARCH("H341",Q978),99)=99,IF(IFERROR(SEARCH("H341",M978),99)=99,IF(IFERROR(SEARCH("H341",R978),99)=99,IF(IFERROR(SEARCH("mutagenic",P978),99)=99,IF(IFERROR(SEARCH("suspected mutagenic",S978),99)=99,0,Scoring!$E$15),Scoring!$E$14),Scoring!$E$13),Scoring!$E$13),Scoring!$E$13),Scoring!$E$13),Scoring!$E$13),Scoring!$E$13),Scoring!$E$13),Scoring!$E$13),Scoring!$E$13),Scoring!$E$13)</f>
        <v>0</v>
      </c>
      <c r="AB978" s="78">
        <f>IF(IFERROR(SEARCH("H360",N978),99)=99,IF(IFERROR(SEARCH("H360",O978),99)=99,IF(IFERROR(SEARCH("H360",Q978),99)=99,IF(IFERROR(SEARCH("H360",M978),99)=99,IF(IFERROR(SEARCH("H360",R978),99)=99,IF(IFERROR(SEARCH("H361",N978),99)=99,IF(IFERROR(SEARCH("H361",O978),99)=99,IF(IFERROR(SEARCH("H361",Q978),99)=99,IF(IFERROR(SEARCH("H361",M978),99)=99,IF(IFERROR(SEARCH("H361",R978),99)=99,IF(IFERROR(SEARCH("reproduction",P978),99)=99,IF(IFERROR(SEARCH("suspected reprotoxic",S978),99)=99,IF(IFERROR(SEARCH("reprotoxic",S978),99)=99,IF(IFERROR(SEARCH("reprotoxic",K978),99)=99,0,Scoring!$E$18),Scoring!$E$18),Scoring!$E$19),Scoring!$E$17),Scoring!$E$16),Scoring!$E$16),Scoring!$E$16),Scoring!$E$16),Scoring!$E$16),Scoring!$E$16),Scoring!$E$16),Scoring!$E$16),Scoring!$E$16),Scoring!$E$16)</f>
        <v>0</v>
      </c>
      <c r="AC978" s="78">
        <f>IF(IFERROR(SEARCH("57f",L978),99)=99,IF(IFERROR(SEARCH("57(f)",P978),99)=99,0,Scoring!$E$20),Scoring!$E$20)</f>
        <v>0</v>
      </c>
      <c r="AD978" s="78">
        <f>IF(IFERROR(SEARCH("CAT1",T978),99)=99,IF(IFERROR(SEARCH("CAT2",T978),99)=99,IF(IFERROR(SEARCH("CAT3",T978),99)=99,IF(IFERROR(SEARCH("concluded to be endocrine",K978),99)=99,IF(IFERROR(SEARCH("categorised as endocrine",K978),99)=99,IF(IFERROR(SEARCH("endocrine disrupting",P978),99)=99,IF(IFERROR(SEARCH("endocrine disrupting",K978),99)=99,IF(IFERROR(SEARCH("suspected endocrine",S978),99)=99,IF(IFERROR(SEARCH("potential endocrine",S978),99)=99,0,Scoring!$E$25),Scoring!$E$25),Scoring!$E$24),Scoring!$E$24),Scoring!$E$24),Scoring!$E$24),Scoring!$E$23),Scoring!$E$22),Scoring!$E$21)</f>
        <v>0</v>
      </c>
      <c r="AE978" s="78">
        <f>IF(IFERROR(SEARCH("suspected sensitiser",S978),99)=99,IF(IFERROR(SEARCH("sensitiser",S978),99)=99,IF(IFERROR(SEARCH("other hazard based concern",S978),99)=99,0,Scoring!$E$28),Scoring!$E$26),Scoring!$E$27)</f>
        <v>0</v>
      </c>
      <c r="AF978" s="78">
        <f>IF(IFERROR(M978,1)=1,IF(IFERROR(N978,1)=1,IF(IFERROR(O978,1)=1,IF(IFERROR(Q978,1)=1,IF(IFERROR(R978,1)=1,IF(IFERROR(T978,1)=1,IF(IFERROR(K978,1)=1,IF(IFERROR(P978,1)=1,IF(IFERROR(S978,1)=1,Scoring!$E$29,0),0),0),0),0),0),0),0),0)</f>
        <v>0</v>
      </c>
      <c r="AG978" s="78">
        <f t="shared" si="75"/>
        <v>1</v>
      </c>
      <c r="AI978" s="93"/>
      <c r="AJ978" s="94"/>
      <c r="AK978" s="76"/>
      <c r="AL978" s="75"/>
      <c r="AN978" s="79"/>
      <c r="AO978" s="79"/>
      <c r="AP978" s="79"/>
      <c r="AQ978" s="79"/>
      <c r="AR978" s="79"/>
      <c r="AS978" s="78"/>
      <c r="AU978" s="79">
        <f>IF(IFERROR(F978,99)=99,IF(IFERROR(G978,99)=99,IF(IFERROR(H978,99)=99,IF(IFERROR(I978,99)=99,IF(IFERROR(E978,99)=99,IF(IFERROR(J978,99)=99,0,Scoring!$B$7),Scoring!$B$3),Scoring!$B$2),Scoring!$B$6),Scoring!$B$5),Scoring!$B$4)</f>
        <v>1</v>
      </c>
      <c r="AV978" s="78">
        <f t="shared" si="76"/>
        <v>1</v>
      </c>
      <c r="AW978" s="78"/>
      <c r="AX978" s="66"/>
      <c r="AY978" s="78"/>
      <c r="AZ978" s="76"/>
      <c r="BB978" s="76"/>
    </row>
    <row r="979" spans="1:54" x14ac:dyDescent="0.25">
      <c r="A979" s="146" t="s">
        <v>30</v>
      </c>
      <c r="B979" s="147" t="s">
        <v>30</v>
      </c>
      <c r="C979" s="146" t="s">
        <v>30</v>
      </c>
      <c r="D979" s="146" t="s">
        <v>2928</v>
      </c>
      <c r="E979" s="76" t="e">
        <f>IF(C979="-",IF(A979="-",VLOOKUP(D979,'sin-list 180320_update'!$C$2:$C$835,1,FALSE),VLOOKUP(A979,'sin-list 180320_update'!$A$2:$A$835,1,FALSE)),VLOOKUP(C979,'sin-list 180320_update'!$B$2:$B$835,1,FALSE))</f>
        <v>#N/A</v>
      </c>
      <c r="F979" s="76" t="e">
        <f>IF($C979="-",IF($A979="-",VLOOKUP($D979,'REACH Bilaga XVII_update'!$A$5:$A$131,1,FALSE),VLOOKUP($A979,'REACH Bilaga XVII_update'!$C$5:$C$131,1,FALSE)),VLOOKUP($C979,'REACH Bilaga XVII_update'!$B$5:$B$131,1,FALSE))</f>
        <v>#N/A</v>
      </c>
      <c r="G979" s="76" t="str">
        <f>IF($C979="-",IF($A979="-",VLOOKUP($D979,' REACH Bilaga 59_update'!$A$5:$A$210,1,FALSE),VLOOKUP($A979,' REACH Bilaga 59_update'!$D$5:$D$210,1,FALSE)),VLOOKUP($C979,' REACH Bilaga 59_update'!$C$5:$C$210,1,FALSE))</f>
        <v>5-sec-butyl-2-(2,4-dimethylcyclohex-3-en-1-yl)-5-methyl-1,3-dioxane</v>
      </c>
      <c r="H979" s="76" t="str">
        <f>IF($C979="-",IF($A979="-",VLOOKUP($D979,'REACH Bilaga XIV_update'!$A$5:$A$110,1,FALSE),VLOOKUP($A979,'REACH Bilaga XIV_update'!$D$5:$D$110,1,FALSE)),VLOOKUP($C979,'REACH Bilaga XIV_update'!$C$5:$C$110,1,FALSE))</f>
        <v>5-sec-butyl-2-(2,4-dimethylcyclohex-3-en-1-yl)-5-methyl-1,3-dioxane</v>
      </c>
      <c r="I979" s="76" t="e">
        <f>IF($C979="-",IF($A979="-",VLOOKUP($D979,CoRAP_update!$A$5:$A$376,1,FALSE),VLOOKUP($A979,CoRAP_update!$D$5:$D$376,1,FALSE)),VLOOKUP($C979,CoRAP_update!$C$5:$C$376,1,FALSE))</f>
        <v>#N/A</v>
      </c>
      <c r="J979" s="76" t="e">
        <f>IF($C979="-",IF($A979="-",VLOOKUP($D979,EDC_update!$C$2:$C$450,1,FALSE),VLOOKUP($A979,EDC_update!$B$2:$B$450,1,FALSE)),VLOOKUP($C979,EDC_update!$L$2:$L$450,1,FALSE))</f>
        <v>#N/A</v>
      </c>
      <c r="K979" s="76" t="e">
        <f>IF($C979="-",IF($A979="-",IF(VLOOKUP($D979,'sin-list 180320_update'!$C$2:$S$835,3,FALSE)="",NA(),VLOOKUP($D979,'sin-list 180320_update'!$C$2:$S$835,3,FALSE)),IF(VLOOKUP($A979,'sin-list 180320_update'!$A$2:$S$835,5,FALSE)="",NA(),VLOOKUP($A979,'sin-list 180320_update'!$A$2:$S$835,5,FALSE))),IF(VLOOKUP($C979,'sin-list 180320_update'!$B$2:$S$835,4,FALSE)="",NA(),VLOOKUP($C979,'sin-list 180320_update'!$B$2:$S$835,4,FALSE)))</f>
        <v>#N/A</v>
      </c>
      <c r="L979" s="76" t="e">
        <f>IF($C979="-",IF($A979="-",VLOOKUP($D979,'sin-list 180320_update'!$C$2:$S$835,6,FALSE),VLOOKUP($A979,'sin-list 180320_update'!$A$2:$S$835,8,FALSE)),VLOOKUP($C979,'sin-list 180320_update'!$B$2:$S$835,7,FALSE))</f>
        <v>#N/A</v>
      </c>
      <c r="M979" s="76" t="e">
        <f>IF($C979="-",IF($A979="-",IF(VLOOKUP($D979,'sin-list 180320_update'!$C$2:$S$835,8,FALSE)="",NA(),VLOOKUP($D979,'sin-list 180320_update'!$C$2:$S$835,8,FALSE)),IF(VLOOKUP($A979,'sin-list 180320_update'!$A$2:$S$835,10,FALSE)="",NA(),VLOOKUP($A979,'sin-list 180320_update'!$A$2:$S$835,10,FALSE))),IF(VLOOKUP($C979,'sin-list 180320_update'!$B$2:$S$835,9,FALSE)="",NA(),VLOOKUP($C979,'sin-list 180320_update'!$B$2:$S$835,9,FALSE)))</f>
        <v>#N/A</v>
      </c>
      <c r="N979" s="76" t="e">
        <f>IF($C979="-",IF($A979="-",IF(VLOOKUP($D979,'REACH Bilaga XVII_update'!$A$5:$E$131,4,FALSE)="",NA(),VLOOKUP($D979,'REACH Bilaga XVII_update'!$A$5:$E$131,4,FALSE)),IF(VLOOKUP($A979,'REACH Bilaga XVII_update'!$C$5:$D$131,2,FALSE)="",NA(),VLOOKUP($A979,'REACH Bilaga XVII_update'!$C$5:$D$131,2,FALSE))),IF(VLOOKUP($C979,'REACH Bilaga XVII_update'!$B$5:$D$131,3,FALSE)="",NA(),VLOOKUP($C979,'REACH Bilaga XVII_update'!$B$5:$D$131,3,FALSE)))</f>
        <v>#N/A</v>
      </c>
      <c r="O979" s="76" t="e">
        <f>IF($C979="-",IF($A979="-",IF(VLOOKUP($D979,' REACH Bilaga 59_update'!$A$5:$E$210,5,FALSE)="",NA(),VLOOKUP($D979,' REACH Bilaga 59_update'!$A$5:$E$210,5,FALSE)),IF(VLOOKUP($A979,' REACH Bilaga 59_update'!$D$5:$E$210,2,FALSE)="",NA(),VLOOKUP($A979,' REACH Bilaga 59_update'!$D$5:$E$210,2,FALSE))),IF(VLOOKUP($C979,' REACH Bilaga 59_update'!$C$5:$E$210,3,FALSE)="",NA(),VLOOKUP($C979,' REACH Bilaga 59_update'!$C$5:$E$210,3,FALSE)))</f>
        <v>#N/A</v>
      </c>
      <c r="P979" s="76" t="str">
        <f>IF(C979="-",IF(A979="-",IFERROR(VLOOKUP($D979,' REACH Bilaga 59_update'!$A$5:$F$210,MATCH(Sammanfattning!P$1,' REACH Bilaga 59_update'!$A$4:$F$4,0),FALSE),VLOOKUP($D979,'REACH Bilaga XIV_update'!$A$4:$H$110,MATCH(Sammanfattning!P$1,'REACH Bilaga XIV_update'!$A$4:$H$4,0),FALSE)),IFERROR(VLOOKUP($A979,' REACH Bilaga 59_update'!$D$5:$F$210,MATCH(Sammanfattning!P$1,' REACH Bilaga 59_update'!$D$4:$F$4,0),FALSE),VLOOKUP($A979,'REACH Bilaga XIV_update'!$D$4:$H$110,MATCH(Sammanfattning!P$1,'REACH Bilaga XIV_update'!$D$4:$H$4,0),FALSE))),IFERROR(VLOOKUP($C979,' REACH Bilaga 59_update'!$C$5:$F$210,MATCH(Sammanfattning!P$1,' REACH Bilaga 59_update'!$C$4:$F$4,0),FALSE),VLOOKUP($C979,'REACH Bilaga XIV_update'!$C$4:$H$110,MATCH(Sammanfattning!P$1,'REACH Bilaga XIV_update'!$C$4:$H$4,0),FALSE)))</f>
        <v>vPvB (Article 57e)</v>
      </c>
      <c r="Q979" s="76" t="e">
        <f>IF($C979="-",IF($A979="-",IF(VLOOKUP($D979,'REACH Bilaga XIV_update'!$A$5:$I$110,9,FALSE)="",NA(),VLOOKUP($D979,'REACH Bilaga XIV_update'!$A$5:$I$110,9,FALSE)),IF(VLOOKUP($A979,'REACH Bilaga XIV_update'!$D$5:$I$110,6,FALSE)="",NA(),VLOOKUP($A979,'REACH Bilaga XIV_update'!$D$5:$I$110,6,FALSE))),IF(VLOOKUP($C979,'REACH Bilaga XIV_update'!$C$5:$I$110,7,FALSE)="",NA(),VLOOKUP($C979,'REACH Bilaga XIV_update'!$C$5:$I$110,7,FALSE)))</f>
        <v>#N/A</v>
      </c>
      <c r="R979" s="76" t="e">
        <f>IF($C979="-",IF($A979="-",IF(VLOOKUP($D979,CoRAP_update!$A$5:$O$376,15,FALSE)="",NA(),VLOOKUP($D979,CoRAP_update!$A$5:$O$376,15,FALSE)),IF(VLOOKUP($A979,CoRAP_update!$D$5:$O$376,12,FALSE)="",NA(),VLOOKUP($A979,CoRAP_update!$D$5:$O$376,12,FALSE))),IF(VLOOKUP($C979,CoRAP_update!$C$5:$O$376,13,FALSE)="",NA(),VLOOKUP($C979,CoRAP_update!$C$5:$O$376,13,FALSE)))</f>
        <v>#N/A</v>
      </c>
      <c r="S979" s="144" t="e">
        <f>IF($C979="-",IF($A979="-",VLOOKUP($D979,CoRAP_update!$A$5:$J$376,MATCH(Sammanfattning!S$1,CoRAP_update!$A$4:$J$4,0),FALSE),VLOOKUP($A979,CoRAP_update!$D$5:$J$376,MATCH(Sammanfattning!S$1,CoRAP_update!$D$4:$J$4,0),FALSE)),VLOOKUP($C979,CoRAP_update!$C$5:$J$376,MATCH(Sammanfattning!S$1,CoRAP_update!$C$4:$J$4,0),FALSE))</f>
        <v>#N/A</v>
      </c>
      <c r="T979" s="76" t="e">
        <f>IF($A979="-",VLOOKUP($D979,EDC_update!$C$2:$F$450,4,FALSE),VLOOKUP($A979,EDC_update!$B$2:$F$450,5,FALSE))</f>
        <v>#N/A</v>
      </c>
      <c r="V979" s="78">
        <f>IF(IFERROR(SEARCH("PBT",P979),99)=99,IF(IFERROR(SEARCH("suspected PBT",S979),99)=99,IF(IFERROR(SEARCH("concluded to be PBT",K979),99)=99,IF(IFERROR(SEARCH("PBT",S979),99)=99,IF(IFERROR(SEARCH("PBT cand",L979),99)=99,IF(IFERROR(SEARCH("PBT",L979),99)=99,IF(IFERROR(SEARCH("persistent, bioackumulative and toxic properties",K979),99)=99,0,Scoring!$E$3),Scoring!$E$3),Scoring!$E$7),Scoring!$E$3),Scoring!$E$5),Scoring!$E$6),Scoring!$E$3)</f>
        <v>0</v>
      </c>
      <c r="W979" s="78">
        <f>IF(IFERROR(SEARCH("vPvB",P979),99)=99,IF(IFERROR(SEARCH("suspected pbt/vPvB",S979),99)=99,IF(IFERROR(SEARCH("vPvB",S979),99)=99,IF(IFERROR(SEARCH("concluded to be a vPvB",S979),99)=99,IF(IFERROR(SEARCH("identified as vPvB",K979),99)=99,IF(IFERROR(SEARCH("concluded to be a vPvB",K979),99)=99,IF(IFERROR(SEARCH("concluded to be both pbt and vPvB",S979),99)=99,IF(IFERROR(SEARCH("concluded to be both pbt and vPvB",K979),99)=99,0,Scoring!$E$5),Scoring!$E$5),Scoring!$E$5),Scoring!$E$5),Scoring!$E$5),Scoring!$E$4),Scoring!$E$6),Scoring!$E$4)</f>
        <v>1</v>
      </c>
      <c r="X979" s="78">
        <f>IF(IFERROR(SEARCH("H410",N979),99)=99,IF(IFERROR(SEARCH("H410",O979),99)=99,IF(IFERROR(SEARCH("H410",Q979),99)=99,IF(IFERROR(SEARCH("H410",M979),99)=99,IF(IFERROR(SEARCH("H410",R979),99)=99,IF(IFERROR(SEARCH("H411",N979),99)=99,IF(IFERROR(SEARCH("H411",O979),99)=99,IF(IFERROR(SEARCH("H411",Q979),99)=99,IF(IFERROR(SEARCH("H411",M979),99)=99,IF(IFERROR(SEARCH("H411",R979),99)=99,IF(IFERROR(SEARCH("H413",N979),99)=99,IF(IFERROR(SEARCH("H413",O979),99)=99,IF(IFERROR(SEARCH("H413",Q979),99)=99,IF(IFERROR(SEARCH("H413",M979),99)=99,IF(IFERROR(SEARCH("H413",R979),99)=99,IF(IFERROR(SEARCH("H412",N979),99)=99,IF(IFERROR(SEARCH("H412",O979),99)=99,IF(IFERROR(SEARCH("H412",Q979),99)=99,IF(IFERROR(SEARCH("H412",M979),99)=99,IF(IFERROR(SEARCH("H412",R979),99)=99,0,Scoring!$E$2),Scoring!$E$2),Scoring!$E$2),Scoring!$E$2),Scoring!$E$2),Scoring!$E$2),Scoring!$E$2),Scoring!$E$2),Scoring!$E$2),Scoring!$E$2),Scoring!$E$2),Scoring!$E$2),Scoring!$E$2),Scoring!$E$2),Scoring!$E$2),Scoring!$E$2),Scoring!$E$2),Scoring!$E$2),Scoring!$E$2),Scoring!$E$2)</f>
        <v>0</v>
      </c>
      <c r="Y979" s="78">
        <f>IF(IFERROR(SEARCH("CMR",K979),99)=99,IF(IFERROR(SEARCH("Suspected CMR",S979),99)=99,IF(IFERROR(SEARCH("CMR",S979),99)=99,0,Scoring!$E$8),Scoring!$E$9),Scoring!$E$8)</f>
        <v>0</v>
      </c>
      <c r="Z979" s="78">
        <f>IF(IFERROR(SEARCH("H350",N979),99)=99,IF(IFERROR(SEARCH("H350",O979),99)=99,IF(IFERROR(SEARCH("H350",Q979),99)=99,IF(IFERROR(SEARCH("H350",M979),99)=99,IF(IFERROR(SEARCH("H350",R979),99)=99,IF(IFERROR(SEARCH("H351",N979),99)=99,IF(IFERROR(SEARCH("H351",O979),99)=99,IF(IFERROR(SEARCH("H351",Q979),99)=99,IF(IFERROR(SEARCH("H351",M979),99)=99,IF(IFERROR(SEARCH("H351",R979),99)=99,IF(IFERROR(SEARCH("carcinogenic",P979),99)=99,IF(IFERROR(SEARCH("suspected carcinogenic",S979),99)=99,0,Scoring!$E$12),Scoring!$E$11),Scoring!$E$10),Scoring!$E$10),Scoring!$E$10),Scoring!$E$10),Scoring!$E$10),Scoring!$E$10),Scoring!$E$10),Scoring!$E$10),Scoring!$E$10),Scoring!$E$10)</f>
        <v>0</v>
      </c>
      <c r="AA979" s="78">
        <f>IF(IFERROR(SEARCH("H340",N979),99)=99,IF(IFERROR(SEARCH("H340",O979),99)=99,IF(IFERROR(SEARCH("H340",Q979),99)=99,IF(IFERROR(SEARCH("H340",M979),99)=99,IF(IFERROR(SEARCH("H340",R979),99)=99,IF(IFERROR(SEARCH("H341",N979),99)=99,IF(IFERROR(SEARCH("H341",O979),99)=99,IF(IFERROR(SEARCH("H341",Q979),99)=99,IF(IFERROR(SEARCH("H341",M979),99)=99,IF(IFERROR(SEARCH("H341",R979),99)=99,IF(IFERROR(SEARCH("mutagenic",P979),99)=99,IF(IFERROR(SEARCH("suspected mutagenic",S979),99)=99,0,Scoring!$E$15),Scoring!$E$14),Scoring!$E$13),Scoring!$E$13),Scoring!$E$13),Scoring!$E$13),Scoring!$E$13),Scoring!$E$13),Scoring!$E$13),Scoring!$E$13),Scoring!$E$13),Scoring!$E$13)</f>
        <v>0</v>
      </c>
      <c r="AB979" s="78">
        <f>IF(IFERROR(SEARCH("H360",N979),99)=99,IF(IFERROR(SEARCH("H360",O979),99)=99,IF(IFERROR(SEARCH("H360",Q979),99)=99,IF(IFERROR(SEARCH("H360",M979),99)=99,IF(IFERROR(SEARCH("H360",R979),99)=99,IF(IFERROR(SEARCH("H361",N979),99)=99,IF(IFERROR(SEARCH("H361",O979),99)=99,IF(IFERROR(SEARCH("H361",Q979),99)=99,IF(IFERROR(SEARCH("H361",M979),99)=99,IF(IFERROR(SEARCH("H361",R979),99)=99,IF(IFERROR(SEARCH("reproduction",P979),99)=99,IF(IFERROR(SEARCH("suspected reprotoxic",S979),99)=99,IF(IFERROR(SEARCH("reprotoxic",S979),99)=99,IF(IFERROR(SEARCH("reprotoxic",K979),99)=99,0,Scoring!$E$18),Scoring!$E$18),Scoring!$E$19),Scoring!$E$17),Scoring!$E$16),Scoring!$E$16),Scoring!$E$16),Scoring!$E$16),Scoring!$E$16),Scoring!$E$16),Scoring!$E$16),Scoring!$E$16),Scoring!$E$16),Scoring!$E$16)</f>
        <v>0</v>
      </c>
      <c r="AC979" s="78">
        <f>IF(IFERROR(SEARCH("57f",L979),99)=99,IF(IFERROR(SEARCH("57(f)",P979),99)=99,0,Scoring!$E$20),Scoring!$E$20)</f>
        <v>0</v>
      </c>
      <c r="AD979" s="78">
        <f>IF(IFERROR(SEARCH("CAT1",T979),99)=99,IF(IFERROR(SEARCH("CAT2",T979),99)=99,IF(IFERROR(SEARCH("CAT3",T979),99)=99,IF(IFERROR(SEARCH("concluded to be endocrine",K979),99)=99,IF(IFERROR(SEARCH("categorised as endocrine",K979),99)=99,IF(IFERROR(SEARCH("endocrine disrupting",P979),99)=99,IF(IFERROR(SEARCH("endocrine disrupting",K979),99)=99,IF(IFERROR(SEARCH("suspected endocrine",S979),99)=99,IF(IFERROR(SEARCH("potential endocrine",S979),99)=99,0,Scoring!$E$25),Scoring!$E$25),Scoring!$E$24),Scoring!$E$24),Scoring!$E$24),Scoring!$E$24),Scoring!$E$23),Scoring!$E$22),Scoring!$E$21)</f>
        <v>0</v>
      </c>
      <c r="AE979" s="78">
        <f>IF(IFERROR(SEARCH("suspected sensitiser",S979),99)=99,IF(IFERROR(SEARCH("sensitiser",S979),99)=99,IF(IFERROR(SEARCH("other hazard based concern",S979),99)=99,0,Scoring!$E$28),Scoring!$E$26),Scoring!$E$27)</f>
        <v>0</v>
      </c>
      <c r="AF979" s="78">
        <f>IF(IFERROR(M979,1)=1,IF(IFERROR(N979,1)=1,IF(IFERROR(O979,1)=1,IF(IFERROR(Q979,1)=1,IF(IFERROR(R979,1)=1,IF(IFERROR(T979,1)=1,IF(IFERROR(K979,1)=1,IF(IFERROR(P979,1)=1,IF(IFERROR(S979,1)=1,Scoring!$E$29,0),0),0),0),0),0),0),0),0)</f>
        <v>0</v>
      </c>
      <c r="AG979" s="78">
        <f t="shared" si="75"/>
        <v>1</v>
      </c>
      <c r="AI979" s="93"/>
      <c r="AJ979" s="94"/>
      <c r="AK979" s="76"/>
      <c r="AL979" s="75"/>
      <c r="AN979" s="79"/>
      <c r="AO979" s="79"/>
      <c r="AP979" s="79"/>
      <c r="AQ979" s="79"/>
      <c r="AR979" s="79"/>
      <c r="AS979" s="78"/>
      <c r="AU979" s="79">
        <f>IF(IFERROR(F979,99)=99,IF(IFERROR(G979,99)=99,IF(IFERROR(H979,99)=99,IF(IFERROR(I979,99)=99,IF(IFERROR(E979,99)=99,IF(IFERROR(J979,99)=99,0,Scoring!$B$7),Scoring!$B$3),Scoring!$B$2),Scoring!$B$6),Scoring!$B$5),Scoring!$B$4)</f>
        <v>1</v>
      </c>
      <c r="AV979" s="78">
        <f t="shared" si="76"/>
        <v>1</v>
      </c>
      <c r="AW979" s="78"/>
      <c r="AX979" s="66"/>
      <c r="AY979" s="78"/>
      <c r="AZ979" s="76"/>
      <c r="BB979" s="76"/>
    </row>
    <row r="980" spans="1:54" x14ac:dyDescent="0.25">
      <c r="A980" s="146" t="s">
        <v>30</v>
      </c>
      <c r="B980" s="147" t="s">
        <v>30</v>
      </c>
      <c r="C980" s="146" t="s">
        <v>30</v>
      </c>
      <c r="D980" s="146" t="s">
        <v>2927</v>
      </c>
      <c r="E980" s="76" t="e">
        <f>IF(C980="-",IF(A980="-",VLOOKUP(D980,'sin-list 180320_update'!$C$2:$C$835,1,FALSE),VLOOKUP(A980,'sin-list 180320_update'!$A$2:$A$835,1,FALSE)),VLOOKUP(C980,'sin-list 180320_update'!$B$2:$B$835,1,FALSE))</f>
        <v>#N/A</v>
      </c>
      <c r="F980" s="76" t="e">
        <f>IF($C980="-",IF($A980="-",VLOOKUP($D980,'REACH Bilaga XVII_update'!$A$5:$A$131,1,FALSE),VLOOKUP($A980,'REACH Bilaga XVII_update'!$C$5:$C$131,1,FALSE)),VLOOKUP($C980,'REACH Bilaga XVII_update'!$B$5:$B$131,1,FALSE))</f>
        <v>#N/A</v>
      </c>
      <c r="G980" s="76" t="str">
        <f>IF($C980="-",IF($A980="-",VLOOKUP($D980,' REACH Bilaga 59_update'!$A$5:$A$210,1,FALSE),VLOOKUP($A980,' REACH Bilaga 59_update'!$D$5:$D$210,1,FALSE)),VLOOKUP($C980,' REACH Bilaga 59_update'!$C$5:$C$210,1,FALSE))</f>
        <v>5-sec-butyl-2-(4,6-dimethylcyclohex-3-en-1-yl)-5-methyl-1,3-dioxane</v>
      </c>
      <c r="H980" s="76" t="str">
        <f>IF($C980="-",IF($A980="-",VLOOKUP($D980,'REACH Bilaga XIV_update'!$A$5:$A$110,1,FALSE),VLOOKUP($A980,'REACH Bilaga XIV_update'!$D$5:$D$110,1,FALSE)),VLOOKUP($C980,'REACH Bilaga XIV_update'!$C$5:$C$110,1,FALSE))</f>
        <v>5-sec-butyl-2-(4,6-dimethylcyclohex-3-en-1-yl)-5-methyl-1,3-dioxane</v>
      </c>
      <c r="I980" s="76" t="e">
        <f>IF($C980="-",IF($A980="-",VLOOKUP($D980,CoRAP_update!$A$5:$A$376,1,FALSE),VLOOKUP($A980,CoRAP_update!$D$5:$D$376,1,FALSE)),VLOOKUP($C980,CoRAP_update!$C$5:$C$376,1,FALSE))</f>
        <v>#N/A</v>
      </c>
      <c r="J980" s="76" t="e">
        <f>IF($C980="-",IF($A980="-",VLOOKUP($D980,EDC_update!$C$2:$C$450,1,FALSE),VLOOKUP($A980,EDC_update!$B$2:$B$450,1,FALSE)),VLOOKUP($C980,EDC_update!$L$2:$L$450,1,FALSE))</f>
        <v>#N/A</v>
      </c>
      <c r="K980" s="76" t="e">
        <f>IF($C980="-",IF($A980="-",IF(VLOOKUP($D980,'sin-list 180320_update'!$C$2:$S$835,3,FALSE)="",NA(),VLOOKUP($D980,'sin-list 180320_update'!$C$2:$S$835,3,FALSE)),IF(VLOOKUP($A980,'sin-list 180320_update'!$A$2:$S$835,5,FALSE)="",NA(),VLOOKUP($A980,'sin-list 180320_update'!$A$2:$S$835,5,FALSE))),IF(VLOOKUP($C980,'sin-list 180320_update'!$B$2:$S$835,4,FALSE)="",NA(),VLOOKUP($C980,'sin-list 180320_update'!$B$2:$S$835,4,FALSE)))</f>
        <v>#N/A</v>
      </c>
      <c r="L980" s="76" t="e">
        <f>IF($C980="-",IF($A980="-",VLOOKUP($D980,'sin-list 180320_update'!$C$2:$S$835,6,FALSE),VLOOKUP($A980,'sin-list 180320_update'!$A$2:$S$835,8,FALSE)),VLOOKUP($C980,'sin-list 180320_update'!$B$2:$S$835,7,FALSE))</f>
        <v>#N/A</v>
      </c>
      <c r="M980" s="76" t="e">
        <f>IF($C980="-",IF($A980="-",IF(VLOOKUP($D980,'sin-list 180320_update'!$C$2:$S$835,8,FALSE)="",NA(),VLOOKUP($D980,'sin-list 180320_update'!$C$2:$S$835,8,FALSE)),IF(VLOOKUP($A980,'sin-list 180320_update'!$A$2:$S$835,10,FALSE)="",NA(),VLOOKUP($A980,'sin-list 180320_update'!$A$2:$S$835,10,FALSE))),IF(VLOOKUP($C980,'sin-list 180320_update'!$B$2:$S$835,9,FALSE)="",NA(),VLOOKUP($C980,'sin-list 180320_update'!$B$2:$S$835,9,FALSE)))</f>
        <v>#N/A</v>
      </c>
      <c r="N980" s="76" t="e">
        <f>IF($C980="-",IF($A980="-",IF(VLOOKUP($D980,'REACH Bilaga XVII_update'!$A$5:$E$131,4,FALSE)="",NA(),VLOOKUP($D980,'REACH Bilaga XVII_update'!$A$5:$E$131,4,FALSE)),IF(VLOOKUP($A980,'REACH Bilaga XVII_update'!$C$5:$D$131,2,FALSE)="",NA(),VLOOKUP($A980,'REACH Bilaga XVII_update'!$C$5:$D$131,2,FALSE))),IF(VLOOKUP($C980,'REACH Bilaga XVII_update'!$B$5:$D$131,3,FALSE)="",NA(),VLOOKUP($C980,'REACH Bilaga XVII_update'!$B$5:$D$131,3,FALSE)))</f>
        <v>#N/A</v>
      </c>
      <c r="O980" s="76" t="e">
        <f>IF($C980="-",IF($A980="-",IF(VLOOKUP($D980,' REACH Bilaga 59_update'!$A$5:$E$210,5,FALSE)="",NA(),VLOOKUP($D980,' REACH Bilaga 59_update'!$A$5:$E$210,5,FALSE)),IF(VLOOKUP($A980,' REACH Bilaga 59_update'!$D$5:$E$210,2,FALSE)="",NA(),VLOOKUP($A980,' REACH Bilaga 59_update'!$D$5:$E$210,2,FALSE))),IF(VLOOKUP($C980,' REACH Bilaga 59_update'!$C$5:$E$210,3,FALSE)="",NA(),VLOOKUP($C980,' REACH Bilaga 59_update'!$C$5:$E$210,3,FALSE)))</f>
        <v>#N/A</v>
      </c>
      <c r="P980" s="76" t="str">
        <f>IF(C980="-",IF(A980="-",IFERROR(VLOOKUP($D980,' REACH Bilaga 59_update'!$A$5:$F$210,MATCH(Sammanfattning!P$1,' REACH Bilaga 59_update'!$A$4:$F$4,0),FALSE),VLOOKUP($D980,'REACH Bilaga XIV_update'!$A$4:$H$110,MATCH(Sammanfattning!P$1,'REACH Bilaga XIV_update'!$A$4:$H$4,0),FALSE)),IFERROR(VLOOKUP($A980,' REACH Bilaga 59_update'!$D$5:$F$210,MATCH(Sammanfattning!P$1,' REACH Bilaga 59_update'!$D$4:$F$4,0),FALSE),VLOOKUP($A980,'REACH Bilaga XIV_update'!$D$4:$H$110,MATCH(Sammanfattning!P$1,'REACH Bilaga XIV_update'!$D$4:$H$4,0),FALSE))),IFERROR(VLOOKUP($C980,' REACH Bilaga 59_update'!$C$5:$F$210,MATCH(Sammanfattning!P$1,' REACH Bilaga 59_update'!$C$4:$F$4,0),FALSE),VLOOKUP($C980,'REACH Bilaga XIV_update'!$C$4:$H$110,MATCH(Sammanfattning!P$1,'REACH Bilaga XIV_update'!$C$4:$H$4,0),FALSE)))</f>
        <v>vPvB (Article 57e)</v>
      </c>
      <c r="Q980" s="76" t="e">
        <f>IF($C980="-",IF($A980="-",IF(VLOOKUP($D980,'REACH Bilaga XIV_update'!$A$5:$I$110,9,FALSE)="",NA(),VLOOKUP($D980,'REACH Bilaga XIV_update'!$A$5:$I$110,9,FALSE)),IF(VLOOKUP($A980,'REACH Bilaga XIV_update'!$D$5:$I$110,6,FALSE)="",NA(),VLOOKUP($A980,'REACH Bilaga XIV_update'!$D$5:$I$110,6,FALSE))),IF(VLOOKUP($C980,'REACH Bilaga XIV_update'!$C$5:$I$110,7,FALSE)="",NA(),VLOOKUP($C980,'REACH Bilaga XIV_update'!$C$5:$I$110,7,FALSE)))</f>
        <v>#N/A</v>
      </c>
      <c r="R980" s="76" t="e">
        <f>IF($C980="-",IF($A980="-",IF(VLOOKUP($D980,CoRAP_update!$A$5:$O$376,15,FALSE)="",NA(),VLOOKUP($D980,CoRAP_update!$A$5:$O$376,15,FALSE)),IF(VLOOKUP($A980,CoRAP_update!$D$5:$O$376,12,FALSE)="",NA(),VLOOKUP($A980,CoRAP_update!$D$5:$O$376,12,FALSE))),IF(VLOOKUP($C980,CoRAP_update!$C$5:$O$376,13,FALSE)="",NA(),VLOOKUP($C980,CoRAP_update!$C$5:$O$376,13,FALSE)))</f>
        <v>#N/A</v>
      </c>
      <c r="S980" s="144" t="e">
        <f>IF($C980="-",IF($A980="-",VLOOKUP($D980,CoRAP_update!$A$5:$J$376,MATCH(Sammanfattning!S$1,CoRAP_update!$A$4:$J$4,0),FALSE),VLOOKUP($A980,CoRAP_update!$D$5:$J$376,MATCH(Sammanfattning!S$1,CoRAP_update!$D$4:$J$4,0),FALSE)),VLOOKUP($C980,CoRAP_update!$C$5:$J$376,MATCH(Sammanfattning!S$1,CoRAP_update!$C$4:$J$4,0),FALSE))</f>
        <v>#N/A</v>
      </c>
      <c r="T980" s="76" t="e">
        <f>IF($A980="-",VLOOKUP($D980,EDC_update!$C$2:$F$450,4,FALSE),VLOOKUP($A980,EDC_update!$B$2:$F$450,5,FALSE))</f>
        <v>#N/A</v>
      </c>
      <c r="V980" s="78">
        <f>IF(IFERROR(SEARCH("PBT",P980),99)=99,IF(IFERROR(SEARCH("suspected PBT",S980),99)=99,IF(IFERROR(SEARCH("concluded to be PBT",K980),99)=99,IF(IFERROR(SEARCH("PBT",S980),99)=99,IF(IFERROR(SEARCH("PBT cand",L980),99)=99,IF(IFERROR(SEARCH("PBT",L980),99)=99,IF(IFERROR(SEARCH("persistent, bioackumulative and toxic properties",K980),99)=99,0,Scoring!$E$3),Scoring!$E$3),Scoring!$E$7),Scoring!$E$3),Scoring!$E$5),Scoring!$E$6),Scoring!$E$3)</f>
        <v>0</v>
      </c>
      <c r="W980" s="78">
        <f>IF(IFERROR(SEARCH("vPvB",P980),99)=99,IF(IFERROR(SEARCH("suspected pbt/vPvB",S980),99)=99,IF(IFERROR(SEARCH("vPvB",S980),99)=99,IF(IFERROR(SEARCH("concluded to be a vPvB",S980),99)=99,IF(IFERROR(SEARCH("identified as vPvB",K980),99)=99,IF(IFERROR(SEARCH("concluded to be a vPvB",K980),99)=99,IF(IFERROR(SEARCH("concluded to be both pbt and vPvB",S980),99)=99,IF(IFERROR(SEARCH("concluded to be both pbt and vPvB",K980),99)=99,0,Scoring!$E$5),Scoring!$E$5),Scoring!$E$5),Scoring!$E$5),Scoring!$E$5),Scoring!$E$4),Scoring!$E$6),Scoring!$E$4)</f>
        <v>1</v>
      </c>
      <c r="X980" s="78">
        <f>IF(IFERROR(SEARCH("H410",N980),99)=99,IF(IFERROR(SEARCH("H410",O980),99)=99,IF(IFERROR(SEARCH("H410",Q980),99)=99,IF(IFERROR(SEARCH("H410",M980),99)=99,IF(IFERROR(SEARCH("H410",R980),99)=99,IF(IFERROR(SEARCH("H411",N980),99)=99,IF(IFERROR(SEARCH("H411",O980),99)=99,IF(IFERROR(SEARCH("H411",Q980),99)=99,IF(IFERROR(SEARCH("H411",M980),99)=99,IF(IFERROR(SEARCH("H411",R980),99)=99,IF(IFERROR(SEARCH("H413",N980),99)=99,IF(IFERROR(SEARCH("H413",O980),99)=99,IF(IFERROR(SEARCH("H413",Q980),99)=99,IF(IFERROR(SEARCH("H413",M980),99)=99,IF(IFERROR(SEARCH("H413",R980),99)=99,IF(IFERROR(SEARCH("H412",N980),99)=99,IF(IFERROR(SEARCH("H412",O980),99)=99,IF(IFERROR(SEARCH("H412",Q980),99)=99,IF(IFERROR(SEARCH("H412",M980),99)=99,IF(IFERROR(SEARCH("H412",R980),99)=99,0,Scoring!$E$2),Scoring!$E$2),Scoring!$E$2),Scoring!$E$2),Scoring!$E$2),Scoring!$E$2),Scoring!$E$2),Scoring!$E$2),Scoring!$E$2),Scoring!$E$2),Scoring!$E$2),Scoring!$E$2),Scoring!$E$2),Scoring!$E$2),Scoring!$E$2),Scoring!$E$2),Scoring!$E$2),Scoring!$E$2),Scoring!$E$2),Scoring!$E$2)</f>
        <v>0</v>
      </c>
      <c r="Y980" s="78">
        <f>IF(IFERROR(SEARCH("CMR",K980),99)=99,IF(IFERROR(SEARCH("Suspected CMR",S980),99)=99,IF(IFERROR(SEARCH("CMR",S980),99)=99,0,Scoring!$E$8),Scoring!$E$9),Scoring!$E$8)</f>
        <v>0</v>
      </c>
      <c r="Z980" s="78">
        <f>IF(IFERROR(SEARCH("H350",N980),99)=99,IF(IFERROR(SEARCH("H350",O980),99)=99,IF(IFERROR(SEARCH("H350",Q980),99)=99,IF(IFERROR(SEARCH("H350",M980),99)=99,IF(IFERROR(SEARCH("H350",R980),99)=99,IF(IFERROR(SEARCH("H351",N980),99)=99,IF(IFERROR(SEARCH("H351",O980),99)=99,IF(IFERROR(SEARCH("H351",Q980),99)=99,IF(IFERROR(SEARCH("H351",M980),99)=99,IF(IFERROR(SEARCH("H351",R980),99)=99,IF(IFERROR(SEARCH("carcinogenic",P980),99)=99,IF(IFERROR(SEARCH("suspected carcinogenic",S980),99)=99,0,Scoring!$E$12),Scoring!$E$11),Scoring!$E$10),Scoring!$E$10),Scoring!$E$10),Scoring!$E$10),Scoring!$E$10),Scoring!$E$10),Scoring!$E$10),Scoring!$E$10),Scoring!$E$10),Scoring!$E$10)</f>
        <v>0</v>
      </c>
      <c r="AA980" s="78">
        <f>IF(IFERROR(SEARCH("H340",N980),99)=99,IF(IFERROR(SEARCH("H340",O980),99)=99,IF(IFERROR(SEARCH("H340",Q980),99)=99,IF(IFERROR(SEARCH("H340",M980),99)=99,IF(IFERROR(SEARCH("H340",R980),99)=99,IF(IFERROR(SEARCH("H341",N980),99)=99,IF(IFERROR(SEARCH("H341",O980),99)=99,IF(IFERROR(SEARCH("H341",Q980),99)=99,IF(IFERROR(SEARCH("H341",M980),99)=99,IF(IFERROR(SEARCH("H341",R980),99)=99,IF(IFERROR(SEARCH("mutagenic",P980),99)=99,IF(IFERROR(SEARCH("suspected mutagenic",S980),99)=99,0,Scoring!$E$15),Scoring!$E$14),Scoring!$E$13),Scoring!$E$13),Scoring!$E$13),Scoring!$E$13),Scoring!$E$13),Scoring!$E$13),Scoring!$E$13),Scoring!$E$13),Scoring!$E$13),Scoring!$E$13)</f>
        <v>0</v>
      </c>
      <c r="AB980" s="78">
        <f>IF(IFERROR(SEARCH("H360",N980),99)=99,IF(IFERROR(SEARCH("H360",O980),99)=99,IF(IFERROR(SEARCH("H360",Q980),99)=99,IF(IFERROR(SEARCH("H360",M980),99)=99,IF(IFERROR(SEARCH("H360",R980),99)=99,IF(IFERROR(SEARCH("H361",N980),99)=99,IF(IFERROR(SEARCH("H361",O980),99)=99,IF(IFERROR(SEARCH("H361",Q980),99)=99,IF(IFERROR(SEARCH("H361",M980),99)=99,IF(IFERROR(SEARCH("H361",R980),99)=99,IF(IFERROR(SEARCH("reproduction",P980),99)=99,IF(IFERROR(SEARCH("suspected reprotoxic",S980),99)=99,IF(IFERROR(SEARCH("reprotoxic",S980),99)=99,IF(IFERROR(SEARCH("reprotoxic",K980),99)=99,0,Scoring!$E$18),Scoring!$E$18),Scoring!$E$19),Scoring!$E$17),Scoring!$E$16),Scoring!$E$16),Scoring!$E$16),Scoring!$E$16),Scoring!$E$16),Scoring!$E$16),Scoring!$E$16),Scoring!$E$16),Scoring!$E$16),Scoring!$E$16)</f>
        <v>0</v>
      </c>
      <c r="AC980" s="78">
        <f>IF(IFERROR(SEARCH("57f",L980),99)=99,IF(IFERROR(SEARCH("57(f)",P980),99)=99,0,Scoring!$E$20),Scoring!$E$20)</f>
        <v>0</v>
      </c>
      <c r="AD980" s="78">
        <f>IF(IFERROR(SEARCH("CAT1",T980),99)=99,IF(IFERROR(SEARCH("CAT2",T980),99)=99,IF(IFERROR(SEARCH("CAT3",T980),99)=99,IF(IFERROR(SEARCH("concluded to be endocrine",K980),99)=99,IF(IFERROR(SEARCH("categorised as endocrine",K980),99)=99,IF(IFERROR(SEARCH("endocrine disrupting",P980),99)=99,IF(IFERROR(SEARCH("endocrine disrupting",K980),99)=99,IF(IFERROR(SEARCH("suspected endocrine",S980),99)=99,IF(IFERROR(SEARCH("potential endocrine",S980),99)=99,0,Scoring!$E$25),Scoring!$E$25),Scoring!$E$24),Scoring!$E$24),Scoring!$E$24),Scoring!$E$24),Scoring!$E$23),Scoring!$E$22),Scoring!$E$21)</f>
        <v>0</v>
      </c>
      <c r="AE980" s="78">
        <f>IF(IFERROR(SEARCH("suspected sensitiser",S980),99)=99,IF(IFERROR(SEARCH("sensitiser",S980),99)=99,IF(IFERROR(SEARCH("other hazard based concern",S980),99)=99,0,Scoring!$E$28),Scoring!$E$26),Scoring!$E$27)</f>
        <v>0</v>
      </c>
      <c r="AF980" s="78">
        <f>IF(IFERROR(M980,1)=1,IF(IFERROR(N980,1)=1,IF(IFERROR(O980,1)=1,IF(IFERROR(Q980,1)=1,IF(IFERROR(R980,1)=1,IF(IFERROR(T980,1)=1,IF(IFERROR(K980,1)=1,IF(IFERROR(P980,1)=1,IF(IFERROR(S980,1)=1,Scoring!$E$29,0),0),0),0),0),0),0),0),0)</f>
        <v>0</v>
      </c>
      <c r="AG980" s="78">
        <f t="shared" si="75"/>
        <v>1</v>
      </c>
      <c r="AI980" s="93"/>
      <c r="AJ980" s="94"/>
      <c r="AK980" s="76"/>
      <c r="AL980" s="75"/>
      <c r="AN980" s="79"/>
      <c r="AO980" s="79"/>
      <c r="AP980" s="79"/>
      <c r="AQ980" s="79"/>
      <c r="AR980" s="79"/>
      <c r="AS980" s="78"/>
      <c r="AU980" s="79">
        <f>IF(IFERROR(F980,99)=99,IF(IFERROR(G980,99)=99,IF(IFERROR(H980,99)=99,IF(IFERROR(I980,99)=99,IF(IFERROR(E980,99)=99,IF(IFERROR(J980,99)=99,0,Scoring!$B$7),Scoring!$B$3),Scoring!$B$2),Scoring!$B$6),Scoring!$B$5),Scoring!$B$4)</f>
        <v>1</v>
      </c>
      <c r="AV980" s="78">
        <f t="shared" si="76"/>
        <v>1</v>
      </c>
      <c r="AW980" s="78"/>
      <c r="AX980" s="66"/>
      <c r="AY980" s="78"/>
      <c r="AZ980" s="76"/>
      <c r="BB980" s="76"/>
    </row>
    <row r="981" spans="1:54" x14ac:dyDescent="0.25">
      <c r="A981" s="77" t="s">
        <v>7447</v>
      </c>
      <c r="B981" s="76" t="str">
        <f>C981</f>
        <v>-</v>
      </c>
      <c r="C981" s="77" t="s">
        <v>30</v>
      </c>
      <c r="D981" s="77" t="s">
        <v>76</v>
      </c>
      <c r="E981" s="76" t="str">
        <f>IF(C981="-",IF(A981="-",VLOOKUP(D981,'sin-list 180320_update'!$C$2:$C$835,1,FALSE),VLOOKUP(A981,'sin-list 180320_update'!$A$2:$A$835,1,FALSE)),VLOOKUP(C981,'sin-list 180320_update'!$B$2:$B$835,1,FALSE))</f>
        <v>100532-36-3</v>
      </c>
      <c r="F981" s="76" t="e">
        <f>IF($C981="-",IF($A981="-",VLOOKUP($D981,'REACH Bilaga XVII_update'!$A$5:$A$131,1,FALSE),VLOOKUP($A981,'REACH Bilaga XVII_update'!$C$5:$C$131,1,FALSE)),VLOOKUP($C981,'REACH Bilaga XVII_update'!$B$5:$B$131,1,FALSE))</f>
        <v>#N/A</v>
      </c>
      <c r="G981" s="76" t="e">
        <f>IF($C981="-",IF($A981="-",VLOOKUP($D981,' REACH Bilaga 59_update'!$A$5:$A$210,1,FALSE),VLOOKUP($A981,' REACH Bilaga 59_update'!$D$5:$D$210,1,FALSE)),VLOOKUP($C981,' REACH Bilaga 59_update'!$C$5:$C$210,1,FALSE))</f>
        <v>#N/A</v>
      </c>
      <c r="H981" s="76" t="e">
        <f>IF($C981="-",IF($A981="-",VLOOKUP($D981,'REACH Bilaga XIV_update'!$A$5:$A$110,1,FALSE),VLOOKUP($A981,'REACH Bilaga XIV_update'!$D$5:$D$110,1,FALSE)),VLOOKUP($C981,'REACH Bilaga XIV_update'!$C$5:$C$110,1,FALSE))</f>
        <v>#N/A</v>
      </c>
      <c r="I981" s="76" t="e">
        <f>IF($C981="-",IF($A981="-",VLOOKUP($D981,CoRAP_update!$A$5:$A$376,1,FALSE),VLOOKUP($A981,CoRAP_update!$D$5:$D$376,1,FALSE)),VLOOKUP($C981,CoRAP_update!$C$5:$C$376,1,FALSE))</f>
        <v>#N/A</v>
      </c>
      <c r="J981" s="76" t="e">
        <f>IF($C981="-",IF($A981="-",VLOOKUP($D981,EDC_update!$C$2:$C$450,1,FALSE),VLOOKUP($A981,EDC_update!$B$2:$B$450,1,FALSE)),VLOOKUP($C981,EDC_update!$L$2:$L$450,1,FALSE))</f>
        <v>#N/A</v>
      </c>
      <c r="K981" s="76" t="str">
        <f>IF($C981="-",IF($A981="-",IF(VLOOKUP($D981,'sin-list 180320_update'!$C$2:$S$835,3,FALSE)="",NA(),VLOOKUP($D981,'sin-list 180320_update'!$C$2:$S$835,3,FALSE)),IF(VLOOKUP($A981,'sin-list 180320_update'!$A$2:$S$835,5,FALSE)="",NA(),VLOOKUP($A981,'sin-list 180320_update'!$A$2:$S$835,5,FALSE))),IF(VLOOKUP($C981,'sin-list 180320_update'!$B$2:$S$835,4,FALSE)="",NA(),VLOOKUP($C981,'sin-list 180320_update'!$B$2:$S$835,4,FALSE)))</f>
        <v>Substance is concluded to be an endocrine disruptor SVHC by ECHA Member State Committee.</v>
      </c>
      <c r="L981" s="76" t="str">
        <f>IF($C981="-",IF($A981="-",VLOOKUP($D981,'sin-list 180320_update'!$C$2:$S$835,6,FALSE),VLOOKUP($A981,'sin-list 180320_update'!$A$2:$S$835,8,FALSE)),VLOOKUP($C981,'sin-list 180320_update'!$B$2:$S$835,7,FALSE))</f>
        <v>Official classification missing - 57f substance</v>
      </c>
      <c r="M981" s="76" t="e">
        <f>IF($C981="-",IF($A981="-",IF(VLOOKUP($D981,'sin-list 180320_update'!$C$2:$S$835,8,FALSE)="",NA(),VLOOKUP($D981,'sin-list 180320_update'!$C$2:$S$835,8,FALSE)),IF(VLOOKUP($A981,'sin-list 180320_update'!$A$2:$S$835,10,FALSE)="",NA(),VLOOKUP($A981,'sin-list 180320_update'!$A$2:$S$835,10,FALSE))),IF(VLOOKUP($C981,'sin-list 180320_update'!$B$2:$S$835,9,FALSE)="",NA(),VLOOKUP($C981,'sin-list 180320_update'!$B$2:$S$835,9,FALSE)))</f>
        <v>#N/A</v>
      </c>
      <c r="N981" s="76" t="e">
        <f>IF($C981="-",IF($A981="-",IF(VLOOKUP($D981,'REACH Bilaga XVII_update'!$A$5:$E$131,4,FALSE)="",NA(),VLOOKUP($D981,'REACH Bilaga XVII_update'!$A$5:$E$131,4,FALSE)),IF(VLOOKUP($A981,'REACH Bilaga XVII_update'!$C$5:$D$131,2,FALSE)="",NA(),VLOOKUP($A981,'REACH Bilaga XVII_update'!$C$5:$D$131,2,FALSE))),IF(VLOOKUP($C981,'REACH Bilaga XVII_update'!$B$5:$D$131,3,FALSE)="",NA(),VLOOKUP($C981,'REACH Bilaga XVII_update'!$B$5:$D$131,3,FALSE)))</f>
        <v>#N/A</v>
      </c>
      <c r="O981" s="76" t="e">
        <f>IF($C981="-",IF($A981="-",IF(VLOOKUP($D981,' REACH Bilaga 59_update'!$A$5:$E$210,5,FALSE)="",NA(),VLOOKUP($D981,' REACH Bilaga 59_update'!$A$5:$E$210,5,FALSE)),IF(VLOOKUP($A981,' REACH Bilaga 59_update'!$D$5:$E$210,2,FALSE)="",NA(),VLOOKUP($A981,' REACH Bilaga 59_update'!$D$5:$E$210,2,FALSE))),IF(VLOOKUP($C981,' REACH Bilaga 59_update'!$C$5:$E$210,3,FALSE)="",NA(),VLOOKUP($C981,' REACH Bilaga 59_update'!$C$5:$E$210,3,FALSE)))</f>
        <v>#N/A</v>
      </c>
      <c r="P981" s="76" t="e">
        <f>IF(C981="-",IF(A981="-",IFERROR(VLOOKUP($D981,' REACH Bilaga 59_update'!$A$5:$F$210,MATCH(Sammanfattning!P$1,' REACH Bilaga 59_update'!$A$4:$F$4,0),FALSE),VLOOKUP($D981,'REACH Bilaga XIV_update'!$A$4:$H$110,MATCH(Sammanfattning!P$1,'REACH Bilaga XIV_update'!$A$4:$H$4,0),FALSE)),IFERROR(VLOOKUP($A981,' REACH Bilaga 59_update'!$D$5:$F$210,MATCH(Sammanfattning!P$1,' REACH Bilaga 59_update'!$D$4:$F$4,0),FALSE),VLOOKUP($A981,'REACH Bilaga XIV_update'!$D$4:$H$110,MATCH(Sammanfattning!P$1,'REACH Bilaga XIV_update'!$D$4:$H$4,0),FALSE))),IFERROR(VLOOKUP($C981,' REACH Bilaga 59_update'!$C$5:$F$210,MATCH(Sammanfattning!P$1,' REACH Bilaga 59_update'!$C$4:$F$4,0),FALSE),VLOOKUP($C981,'REACH Bilaga XIV_update'!$C$4:$H$110,MATCH(Sammanfattning!P$1,'REACH Bilaga XIV_update'!$C$4:$H$4,0),FALSE)))</f>
        <v>#N/A</v>
      </c>
      <c r="Q981" s="76" t="e">
        <f>IF($C981="-",IF($A981="-",IF(VLOOKUP($D981,'REACH Bilaga XIV_update'!$A$5:$I$110,9,FALSE)="",NA(),VLOOKUP($D981,'REACH Bilaga XIV_update'!$A$5:$I$110,9,FALSE)),IF(VLOOKUP($A981,'REACH Bilaga XIV_update'!$D$5:$I$110,6,FALSE)="",NA(),VLOOKUP($A981,'REACH Bilaga XIV_update'!$D$5:$I$110,6,FALSE))),IF(VLOOKUP($C981,'REACH Bilaga XIV_update'!$C$5:$I$110,7,FALSE)="",NA(),VLOOKUP($C981,'REACH Bilaga XIV_update'!$C$5:$I$110,7,FALSE)))</f>
        <v>#N/A</v>
      </c>
      <c r="R981" s="76" t="e">
        <f>IF($C981="-",IF($A981="-",IF(VLOOKUP($D981,CoRAP_update!$A$5:$O$376,15,FALSE)="",NA(),VLOOKUP($D981,CoRAP_update!$A$5:$O$376,15,FALSE)),IF(VLOOKUP($A981,CoRAP_update!$D$5:$O$376,12,FALSE)="",NA(),VLOOKUP($A981,CoRAP_update!$D$5:$O$376,12,FALSE))),IF(VLOOKUP($C981,CoRAP_update!$C$5:$O$376,13,FALSE)="",NA(),VLOOKUP($C981,CoRAP_update!$C$5:$O$376,13,FALSE)))</f>
        <v>#N/A</v>
      </c>
      <c r="S981" s="144" t="e">
        <f>IF($C981="-",IF($A981="-",VLOOKUP($D981,CoRAP_update!$A$5:$J$376,MATCH(Sammanfattning!S$1,CoRAP_update!$A$4:$J$4,0),FALSE),VLOOKUP($A981,CoRAP_update!$D$5:$J$376,MATCH(Sammanfattning!S$1,CoRAP_update!$D$4:$J$4,0),FALSE)),VLOOKUP($C981,CoRAP_update!$C$5:$J$376,MATCH(Sammanfattning!S$1,CoRAP_update!$C$4:$J$4,0),FALSE))</f>
        <v>#N/A</v>
      </c>
      <c r="T981" s="76" t="e">
        <f>IF($A981="-",VLOOKUP($D981,EDC_update!$C$2:$F$450,4,FALSE),VLOOKUP($A981,EDC_update!$B$2:$F$450,5,FALSE))</f>
        <v>#N/A</v>
      </c>
      <c r="V981" s="78">
        <f>IF(IFERROR(SEARCH("PBT",P981),99)=99,IF(IFERROR(SEARCH("suspected PBT",S981),99)=99,IF(IFERROR(SEARCH("concluded to be PBT",K981),99)=99,IF(IFERROR(SEARCH("PBT",S981),99)=99,IF(IFERROR(SEARCH("PBT cand",L981),99)=99,IF(IFERROR(SEARCH("PBT",L981),99)=99,IF(IFERROR(SEARCH("persistent, bioackumulative and toxic properties",K981),99)=99,0,Scoring!$E$3),Scoring!$E$3),Scoring!$E$7),Scoring!$E$3),Scoring!$E$5),Scoring!$E$6),Scoring!$E$3)</f>
        <v>0</v>
      </c>
      <c r="W981" s="78">
        <f>IF(IFERROR(SEARCH("vPvB",P981),99)=99,IF(IFERROR(SEARCH("suspected pbt/vPvB",S981),99)=99,IF(IFERROR(SEARCH("vPvB",S981),99)=99,IF(IFERROR(SEARCH("concluded to be a vPvB",S981),99)=99,IF(IFERROR(SEARCH("identified as vPvB",K981),99)=99,IF(IFERROR(SEARCH("concluded to be a vPvB",K981),99)=99,IF(IFERROR(SEARCH("concluded to be both pbt and vPvB",S981),99)=99,IF(IFERROR(SEARCH("concluded to be both pbt and vPvB",K981),99)=99,0,Scoring!$E$5),Scoring!$E$5),Scoring!$E$5),Scoring!$E$5),Scoring!$E$5),Scoring!$E$4),Scoring!$E$6),Scoring!$E$4)</f>
        <v>0</v>
      </c>
      <c r="X981" s="78">
        <f>IF(IFERROR(SEARCH("H410",N981),99)=99,IF(IFERROR(SEARCH("H410",O981),99)=99,IF(IFERROR(SEARCH("H410",Q981),99)=99,IF(IFERROR(SEARCH("H410",M981),99)=99,IF(IFERROR(SEARCH("H410",R981),99)=99,IF(IFERROR(SEARCH("H411",N981),99)=99,IF(IFERROR(SEARCH("H411",O981),99)=99,IF(IFERROR(SEARCH("H411",Q981),99)=99,IF(IFERROR(SEARCH("H411",M981),99)=99,IF(IFERROR(SEARCH("H411",R981),99)=99,IF(IFERROR(SEARCH("H413",N981),99)=99,IF(IFERROR(SEARCH("H413",O981),99)=99,IF(IFERROR(SEARCH("H413",Q981),99)=99,IF(IFERROR(SEARCH("H413",M981),99)=99,IF(IFERROR(SEARCH("H413",R981),99)=99,IF(IFERROR(SEARCH("H412",N981),99)=99,IF(IFERROR(SEARCH("H412",O981),99)=99,IF(IFERROR(SEARCH("H412",Q981),99)=99,IF(IFERROR(SEARCH("H412",M981),99)=99,IF(IFERROR(SEARCH("H412",R981),99)=99,0,Scoring!$E$2),Scoring!$E$2),Scoring!$E$2),Scoring!$E$2),Scoring!$E$2),Scoring!$E$2),Scoring!$E$2),Scoring!$E$2),Scoring!$E$2),Scoring!$E$2),Scoring!$E$2),Scoring!$E$2),Scoring!$E$2),Scoring!$E$2),Scoring!$E$2),Scoring!$E$2),Scoring!$E$2),Scoring!$E$2),Scoring!$E$2),Scoring!$E$2)</f>
        <v>0</v>
      </c>
      <c r="Y981" s="78">
        <f>IF(IFERROR(SEARCH("CMR",K981),99)=99,IF(IFERROR(SEARCH("Suspected CMR",S981),99)=99,IF(IFERROR(SEARCH("CMR",S981),99)=99,0,Scoring!$E$8),Scoring!$E$9),Scoring!$E$8)</f>
        <v>0</v>
      </c>
      <c r="Z981" s="78">
        <f>IF(IFERROR(SEARCH("H350",N981),99)=99,IF(IFERROR(SEARCH("H350",O981),99)=99,IF(IFERROR(SEARCH("H350",Q981),99)=99,IF(IFERROR(SEARCH("H350",M981),99)=99,IF(IFERROR(SEARCH("H350",R981),99)=99,IF(IFERROR(SEARCH("H351",N981),99)=99,IF(IFERROR(SEARCH("H351",O981),99)=99,IF(IFERROR(SEARCH("H351",Q981),99)=99,IF(IFERROR(SEARCH("H351",M981),99)=99,IF(IFERROR(SEARCH("H351",R981),99)=99,IF(IFERROR(SEARCH("carcinogenic",P981),99)=99,IF(IFERROR(SEARCH("suspected carcinogenic",S981),99)=99,0,Scoring!$E$12),Scoring!$E$11),Scoring!$E$10),Scoring!$E$10),Scoring!$E$10),Scoring!$E$10),Scoring!$E$10),Scoring!$E$10),Scoring!$E$10),Scoring!$E$10),Scoring!$E$10),Scoring!$E$10)</f>
        <v>0</v>
      </c>
      <c r="AA981" s="78">
        <f>IF(IFERROR(SEARCH("H340",N981),99)=99,IF(IFERROR(SEARCH("H340",O981),99)=99,IF(IFERROR(SEARCH("H340",Q981),99)=99,IF(IFERROR(SEARCH("H340",M981),99)=99,IF(IFERROR(SEARCH("H340",R981),99)=99,IF(IFERROR(SEARCH("H341",N981),99)=99,IF(IFERROR(SEARCH("H341",O981),99)=99,IF(IFERROR(SEARCH("H341",Q981),99)=99,IF(IFERROR(SEARCH("H341",M981),99)=99,IF(IFERROR(SEARCH("H341",R981),99)=99,IF(IFERROR(SEARCH("mutagenic",P981),99)=99,IF(IFERROR(SEARCH("suspected mutagenic",S981),99)=99,0,Scoring!$E$15),Scoring!$E$14),Scoring!$E$13),Scoring!$E$13),Scoring!$E$13),Scoring!$E$13),Scoring!$E$13),Scoring!$E$13),Scoring!$E$13),Scoring!$E$13),Scoring!$E$13),Scoring!$E$13)</f>
        <v>0</v>
      </c>
      <c r="AB981" s="78">
        <f>IF(IFERROR(SEARCH("H360",N981),99)=99,IF(IFERROR(SEARCH("H360",O981),99)=99,IF(IFERROR(SEARCH("H360",Q981),99)=99,IF(IFERROR(SEARCH("H360",M981),99)=99,IF(IFERROR(SEARCH("H360",R981),99)=99,IF(IFERROR(SEARCH("H361",N981),99)=99,IF(IFERROR(SEARCH("H361",O981),99)=99,IF(IFERROR(SEARCH("H361",Q981),99)=99,IF(IFERROR(SEARCH("H361",M981),99)=99,IF(IFERROR(SEARCH("H361",R981),99)=99,IF(IFERROR(SEARCH("reproduction",P981),99)=99,IF(IFERROR(SEARCH("suspected reprotoxic",S981),99)=99,IF(IFERROR(SEARCH("reprotoxic",S981),99)=99,IF(IFERROR(SEARCH("reprotoxic",K981),99)=99,0,Scoring!$E$18),Scoring!$E$18),Scoring!$E$19),Scoring!$E$17),Scoring!$E$16),Scoring!$E$16),Scoring!$E$16),Scoring!$E$16),Scoring!$E$16),Scoring!$E$16),Scoring!$E$16),Scoring!$E$16),Scoring!$E$16),Scoring!$E$16)</f>
        <v>0</v>
      </c>
      <c r="AC981" s="78">
        <f>IF(IFERROR(SEARCH("57f",L981),99)=99,IF(IFERROR(SEARCH("57(f)",P981),99)=99,0,Scoring!$E$20),Scoring!$E$20)</f>
        <v>1</v>
      </c>
      <c r="AD981" s="78">
        <f>IF(IFERROR(SEARCH("CAT1",T981),99)=99,IF(IFERROR(SEARCH("CAT2",T981),99)=99,IF(IFERROR(SEARCH("CAT3",T981),99)=99,IF(IFERROR(SEARCH("concluded to be endocrine",K981),99)=99,IF(IFERROR(SEARCH("categorised as endocrine",K981),99)=99,IF(IFERROR(SEARCH("endocrine disrupting",P981),99)=99,IF(IFERROR(SEARCH("endocrine disrupting",K981),99)=99,IF(IFERROR(SEARCH("suspected endocrine",S981),99)=99,IF(IFERROR(SEARCH("potential endocrine",S981),99)=99,0,Scoring!$E$25),Scoring!$E$25),Scoring!$E$24),Scoring!$E$24),Scoring!$E$24),Scoring!$E$24),Scoring!$E$23),Scoring!$E$22),Scoring!$E$21)</f>
        <v>0</v>
      </c>
      <c r="AE981" s="78">
        <f>IF(IFERROR(SEARCH("suspected sensitiser",S981),99)=99,IF(IFERROR(SEARCH("sensitiser",S981),99)=99,IF(IFERROR(SEARCH("other hazard based concern",S981),99)=99,0,Scoring!$E$28),Scoring!$E$26),Scoring!$E$27)</f>
        <v>0</v>
      </c>
      <c r="AF981" s="78">
        <f>IF(IFERROR(M981,1)=1,IF(IFERROR(N981,1)=1,IF(IFERROR(O981,1)=1,IF(IFERROR(Q981,1)=1,IF(IFERROR(R981,1)=1,IF(IFERROR(T981,1)=1,IF(IFERROR(K981,1)=1,IF(IFERROR(P981,1)=1,IF(IFERROR(S981,1)=1,Scoring!$E$29,0),0),0),0),0),0),0),0),0)</f>
        <v>0</v>
      </c>
      <c r="AG981" s="78">
        <f t="shared" si="75"/>
        <v>1</v>
      </c>
      <c r="AI981" s="93"/>
      <c r="AJ981" s="94"/>
      <c r="AK981" s="76"/>
      <c r="AL981" s="75"/>
      <c r="AN981" s="79"/>
      <c r="AO981" s="79"/>
      <c r="AP981" s="79"/>
      <c r="AQ981" s="79"/>
      <c r="AR981" s="79"/>
      <c r="AS981" s="78"/>
      <c r="AU981" s="79">
        <f>IF(IFERROR(F981,99)=99,IF(IFERROR(G981,99)=99,IF(IFERROR(H981,99)=99,IF(IFERROR(I981,99)=99,IF(IFERROR(E981,99)=99,IF(IFERROR(J981,99)=99,0,Scoring!$B$7),Scoring!$B$3),Scoring!$B$2),Scoring!$B$6),Scoring!$B$5),Scoring!$B$4)</f>
        <v>0.3</v>
      </c>
      <c r="AV981" s="78">
        <f t="shared" si="76"/>
        <v>0.3</v>
      </c>
      <c r="AW981" s="78"/>
      <c r="AX981" s="66"/>
      <c r="AY981" s="78"/>
      <c r="AZ981" s="76"/>
      <c r="BA981" s="76"/>
      <c r="BB981" s="76"/>
    </row>
    <row r="982" spans="1:54" x14ac:dyDescent="0.25">
      <c r="A982" s="89" t="s">
        <v>6862</v>
      </c>
      <c r="B982" s="89" t="s">
        <v>30</v>
      </c>
      <c r="C982" s="89" t="s">
        <v>30</v>
      </c>
      <c r="D982" s="89" t="s">
        <v>6863</v>
      </c>
      <c r="E982" s="76" t="e">
        <f>IF(C982="-",IF(A982="-",VLOOKUP(D982,'sin-list 180320_update'!$C$2:$C$835,1,FALSE),VLOOKUP(A982,'sin-list 180320_update'!$A$2:$A$835,1,FALSE)),VLOOKUP(C982,'sin-list 180320_update'!$B$2:$B$835,1,FALSE))</f>
        <v>#N/A</v>
      </c>
      <c r="F982" s="76" t="e">
        <f>IF($C982="-",IF($A982="-",VLOOKUP($D982,'REACH Bilaga XVII_update'!$A$5:$A$131,1,FALSE),VLOOKUP($A982,'REACH Bilaga XVII_update'!$C$5:$C$131,1,FALSE)),VLOOKUP($C982,'REACH Bilaga XVII_update'!$B$5:$B$131,1,FALSE))</f>
        <v>#N/A</v>
      </c>
      <c r="G982" s="76" t="e">
        <f>IF($C982="-",IF($A982="-",VLOOKUP($D982,' REACH Bilaga 59_update'!$A$5:$A$210,1,FALSE),VLOOKUP($A982,' REACH Bilaga 59_update'!$D$5:$D$210,1,FALSE)),VLOOKUP($C982,' REACH Bilaga 59_update'!$C$5:$C$210,1,FALSE))</f>
        <v>#N/A</v>
      </c>
      <c r="H982" s="76" t="e">
        <f>IF($C982="-",IF($A982="-",VLOOKUP($D982,'REACH Bilaga XIV_update'!$A$5:$A$110,1,FALSE),VLOOKUP($A982,'REACH Bilaga XIV_update'!$D$5:$D$110,1,FALSE)),VLOOKUP($C982,'REACH Bilaga XIV_update'!$C$5:$C$110,1,FALSE))</f>
        <v>#N/A</v>
      </c>
      <c r="I982" s="76" t="e">
        <f>IF($C982="-",IF($A982="-",VLOOKUP($D982,CoRAP_update!$A$5:$A$376,1,FALSE),VLOOKUP($A982,CoRAP_update!$D$5:$D$376,1,FALSE)),VLOOKUP($C982,CoRAP_update!$C$5:$C$376,1,FALSE))</f>
        <v>#N/A</v>
      </c>
      <c r="J982" s="76" t="str">
        <f>IF($C982="-",IF($A982="-",VLOOKUP($D982,EDC_update!$C$2:$C$450,1,FALSE),VLOOKUP($A982,EDC_update!$B$2:$B$450,1,FALSE)),VLOOKUP($C982,EDC_update!$L$2:$L$450,1,FALSE))</f>
        <v>100702-98-5</v>
      </c>
      <c r="K982" s="76" t="e">
        <f>IF($C982="-",IF($A982="-",IF(VLOOKUP($D982,'sin-list 180320_update'!$C$2:$S$835,3,FALSE)="",NA(),VLOOKUP($D982,'sin-list 180320_update'!$C$2:$S$835,3,FALSE)),IF(VLOOKUP($A982,'sin-list 180320_update'!$A$2:$S$835,5,FALSE)="",NA(),VLOOKUP($A982,'sin-list 180320_update'!$A$2:$S$835,5,FALSE))),IF(VLOOKUP($C982,'sin-list 180320_update'!$B$2:$S$835,4,FALSE)="",NA(),VLOOKUP($C982,'sin-list 180320_update'!$B$2:$S$835,4,FALSE)))</f>
        <v>#N/A</v>
      </c>
      <c r="L982" s="76" t="e">
        <f>IF($C982="-",IF($A982="-",VLOOKUP($D982,'sin-list 180320_update'!$C$2:$S$835,6,FALSE),VLOOKUP($A982,'sin-list 180320_update'!$A$2:$S$835,8,FALSE)),VLOOKUP($C982,'sin-list 180320_update'!$B$2:$S$835,7,FALSE))</f>
        <v>#N/A</v>
      </c>
      <c r="M982" s="76" t="e">
        <f>IF($C982="-",IF($A982="-",IF(VLOOKUP($D982,'sin-list 180320_update'!$C$2:$S$835,8,FALSE)="",NA(),VLOOKUP($D982,'sin-list 180320_update'!$C$2:$S$835,8,FALSE)),IF(VLOOKUP($A982,'sin-list 180320_update'!$A$2:$S$835,10,FALSE)="",NA(),VLOOKUP($A982,'sin-list 180320_update'!$A$2:$S$835,10,FALSE))),IF(VLOOKUP($C982,'sin-list 180320_update'!$B$2:$S$835,9,FALSE)="",NA(),VLOOKUP($C982,'sin-list 180320_update'!$B$2:$S$835,9,FALSE)))</f>
        <v>#N/A</v>
      </c>
      <c r="N982" s="76" t="e">
        <f>IF($C982="-",IF($A982="-",IF(VLOOKUP($D982,'REACH Bilaga XVII_update'!$A$5:$E$131,4,FALSE)="",NA(),VLOOKUP($D982,'REACH Bilaga XVII_update'!$A$5:$E$131,4,FALSE)),IF(VLOOKUP($A982,'REACH Bilaga XVII_update'!$C$5:$D$131,2,FALSE)="",NA(),VLOOKUP($A982,'REACH Bilaga XVII_update'!$C$5:$D$131,2,FALSE))),IF(VLOOKUP($C982,'REACH Bilaga XVII_update'!$B$5:$D$131,3,FALSE)="",NA(),VLOOKUP($C982,'REACH Bilaga XVII_update'!$B$5:$D$131,3,FALSE)))</f>
        <v>#N/A</v>
      </c>
      <c r="O982" s="76" t="e">
        <f>IF($C982="-",IF($A982="-",IF(VLOOKUP($D982,' REACH Bilaga 59_update'!$A$5:$E$210,5,FALSE)="",NA(),VLOOKUP($D982,' REACH Bilaga 59_update'!$A$5:$E$210,5,FALSE)),IF(VLOOKUP($A982,' REACH Bilaga 59_update'!$D$5:$E$210,2,FALSE)="",NA(),VLOOKUP($A982,' REACH Bilaga 59_update'!$D$5:$E$210,2,FALSE))),IF(VLOOKUP($C982,' REACH Bilaga 59_update'!$C$5:$E$210,3,FALSE)="",NA(),VLOOKUP($C982,' REACH Bilaga 59_update'!$C$5:$E$210,3,FALSE)))</f>
        <v>#N/A</v>
      </c>
      <c r="P982" s="76" t="e">
        <f>IF(C982="-",IF(A982="-",IFERROR(VLOOKUP($D982,' REACH Bilaga 59_update'!$A$5:$F$210,MATCH(Sammanfattning!P$1,' REACH Bilaga 59_update'!$A$4:$F$4,0),FALSE),VLOOKUP($D982,'REACH Bilaga XIV_update'!$A$4:$H$110,MATCH(Sammanfattning!P$1,'REACH Bilaga XIV_update'!$A$4:$H$4,0),FALSE)),IFERROR(VLOOKUP($A982,' REACH Bilaga 59_update'!$D$5:$F$210,MATCH(Sammanfattning!P$1,' REACH Bilaga 59_update'!$D$4:$F$4,0),FALSE),VLOOKUP($A982,'REACH Bilaga XIV_update'!$D$4:$H$110,MATCH(Sammanfattning!P$1,'REACH Bilaga XIV_update'!$D$4:$H$4,0),FALSE))),IFERROR(VLOOKUP($C982,' REACH Bilaga 59_update'!$C$5:$F$210,MATCH(Sammanfattning!P$1,' REACH Bilaga 59_update'!$C$4:$F$4,0),FALSE),VLOOKUP($C982,'REACH Bilaga XIV_update'!$C$4:$H$110,MATCH(Sammanfattning!P$1,'REACH Bilaga XIV_update'!$C$4:$H$4,0),FALSE)))</f>
        <v>#N/A</v>
      </c>
      <c r="Q982" s="76" t="e">
        <f>IF($C982="-",IF($A982="-",IF(VLOOKUP($D982,'REACH Bilaga XIV_update'!$A$5:$I$110,9,FALSE)="",NA(),VLOOKUP($D982,'REACH Bilaga XIV_update'!$A$5:$I$110,9,FALSE)),IF(VLOOKUP($A982,'REACH Bilaga XIV_update'!$D$5:$I$110,6,FALSE)="",NA(),VLOOKUP($A982,'REACH Bilaga XIV_update'!$D$5:$I$110,6,FALSE))),IF(VLOOKUP($C982,'REACH Bilaga XIV_update'!$C$5:$I$110,7,FALSE)="",NA(),VLOOKUP($C982,'REACH Bilaga XIV_update'!$C$5:$I$110,7,FALSE)))</f>
        <v>#N/A</v>
      </c>
      <c r="R982" s="76" t="e">
        <f>IF($C982="-",IF($A982="-",IF(VLOOKUP($D982,CoRAP_update!$A$5:$O$376,15,FALSE)="",NA(),VLOOKUP($D982,CoRAP_update!$A$5:$O$376,15,FALSE)),IF(VLOOKUP($A982,CoRAP_update!$D$5:$O$376,12,FALSE)="",NA(),VLOOKUP($A982,CoRAP_update!$D$5:$O$376,12,FALSE))),IF(VLOOKUP($C982,CoRAP_update!$C$5:$O$376,13,FALSE)="",NA(),VLOOKUP($C982,CoRAP_update!$C$5:$O$376,13,FALSE)))</f>
        <v>#N/A</v>
      </c>
      <c r="S982" s="144" t="e">
        <f>IF($C982="-",IF($A982="-",VLOOKUP($D982,CoRAP_update!$A$5:$J$376,MATCH(Sammanfattning!S$1,CoRAP_update!$A$4:$J$4,0),FALSE),VLOOKUP($A982,CoRAP_update!$D$5:$J$376,MATCH(Sammanfattning!S$1,CoRAP_update!$D$4:$J$4,0),FALSE)),VLOOKUP($C982,CoRAP_update!$C$5:$J$376,MATCH(Sammanfattning!S$1,CoRAP_update!$C$4:$J$4,0),FALSE))</f>
        <v>#N/A</v>
      </c>
      <c r="T982" s="76" t="str">
        <f>IF($A982="-",VLOOKUP($D982,EDC_update!$C$2:$F$450,4,FALSE),VLOOKUP($A982,EDC_update!$B$2:$F$450,5,FALSE))</f>
        <v>CAT1</v>
      </c>
      <c r="V982" s="78">
        <f>IF(IFERROR(SEARCH("PBT",P982),99)=99,IF(IFERROR(SEARCH("suspected PBT",S982),99)=99,IF(IFERROR(SEARCH("concluded to be PBT",K982),99)=99,IF(IFERROR(SEARCH("PBT",S982),99)=99,IF(IFERROR(SEARCH("PBT cand",L982),99)=99,IF(IFERROR(SEARCH("PBT",L982),99)=99,IF(IFERROR(SEARCH("persistent, bioackumulative and toxic properties",K982),99)=99,0,Scoring!$E$3),Scoring!$E$3),Scoring!$E$7),Scoring!$E$3),Scoring!$E$5),Scoring!$E$6),Scoring!$E$3)</f>
        <v>0</v>
      </c>
      <c r="W982" s="78">
        <f>IF(IFERROR(SEARCH("vPvB",P982),99)=99,IF(IFERROR(SEARCH("suspected pbt/vPvB",S982),99)=99,IF(IFERROR(SEARCH("vPvB",S982),99)=99,IF(IFERROR(SEARCH("concluded to be a vPvB",S982),99)=99,IF(IFERROR(SEARCH("identified as vPvB",K982),99)=99,IF(IFERROR(SEARCH("concluded to be a vPvB",K982),99)=99,IF(IFERROR(SEARCH("concluded to be both pbt and vPvB",S982),99)=99,IF(IFERROR(SEARCH("concluded to be both pbt and vPvB",K982),99)=99,0,Scoring!$E$5),Scoring!$E$5),Scoring!$E$5),Scoring!$E$5),Scoring!$E$5),Scoring!$E$4),Scoring!$E$6),Scoring!$E$4)</f>
        <v>0</v>
      </c>
      <c r="X982" s="78">
        <f>IF(IFERROR(SEARCH("H410",N982),99)=99,IF(IFERROR(SEARCH("H410",O982),99)=99,IF(IFERROR(SEARCH("H410",Q982),99)=99,IF(IFERROR(SEARCH("H410",M982),99)=99,IF(IFERROR(SEARCH("H410",R982),99)=99,IF(IFERROR(SEARCH("H411",N982),99)=99,IF(IFERROR(SEARCH("H411",O982),99)=99,IF(IFERROR(SEARCH("H411",Q982),99)=99,IF(IFERROR(SEARCH("H411",M982),99)=99,IF(IFERROR(SEARCH("H411",R982),99)=99,IF(IFERROR(SEARCH("H413",N982),99)=99,IF(IFERROR(SEARCH("H413",O982),99)=99,IF(IFERROR(SEARCH("H413",Q982),99)=99,IF(IFERROR(SEARCH("H413",M982),99)=99,IF(IFERROR(SEARCH("H413",R982),99)=99,IF(IFERROR(SEARCH("H412",N982),99)=99,IF(IFERROR(SEARCH("H412",O982),99)=99,IF(IFERROR(SEARCH("H412",Q982),99)=99,IF(IFERROR(SEARCH("H412",M982),99)=99,IF(IFERROR(SEARCH("H412",R982),99)=99,0,Scoring!$E$2),Scoring!$E$2),Scoring!$E$2),Scoring!$E$2),Scoring!$E$2),Scoring!$E$2),Scoring!$E$2),Scoring!$E$2),Scoring!$E$2),Scoring!$E$2),Scoring!$E$2),Scoring!$E$2),Scoring!$E$2),Scoring!$E$2),Scoring!$E$2),Scoring!$E$2),Scoring!$E$2),Scoring!$E$2),Scoring!$E$2),Scoring!$E$2)</f>
        <v>0</v>
      </c>
      <c r="Y982" s="78">
        <f>IF(IFERROR(SEARCH("CMR",K982),99)=99,IF(IFERROR(SEARCH("Suspected CMR",S982),99)=99,IF(IFERROR(SEARCH("CMR",S982),99)=99,0,Scoring!$E$8),Scoring!$E$9),Scoring!$E$8)</f>
        <v>0</v>
      </c>
      <c r="Z982" s="78">
        <f>IF(IFERROR(SEARCH("H350",N982),99)=99,IF(IFERROR(SEARCH("H350",O982),99)=99,IF(IFERROR(SEARCH("H350",Q982),99)=99,IF(IFERROR(SEARCH("H350",M982),99)=99,IF(IFERROR(SEARCH("H350",R982),99)=99,IF(IFERROR(SEARCH("H351",N982),99)=99,IF(IFERROR(SEARCH("H351",O982),99)=99,IF(IFERROR(SEARCH("H351",Q982),99)=99,IF(IFERROR(SEARCH("H351",M982),99)=99,IF(IFERROR(SEARCH("H351",R982),99)=99,IF(IFERROR(SEARCH("carcinogenic",P982),99)=99,IF(IFERROR(SEARCH("suspected carcinogenic",S982),99)=99,0,Scoring!$E$12),Scoring!$E$11),Scoring!$E$10),Scoring!$E$10),Scoring!$E$10),Scoring!$E$10),Scoring!$E$10),Scoring!$E$10),Scoring!$E$10),Scoring!$E$10),Scoring!$E$10),Scoring!$E$10)</f>
        <v>0</v>
      </c>
      <c r="AA982" s="78">
        <f>IF(IFERROR(SEARCH("H340",N982),99)=99,IF(IFERROR(SEARCH("H340",O982),99)=99,IF(IFERROR(SEARCH("H340",Q982),99)=99,IF(IFERROR(SEARCH("H340",M982),99)=99,IF(IFERROR(SEARCH("H340",R982),99)=99,IF(IFERROR(SEARCH("H341",N982),99)=99,IF(IFERROR(SEARCH("H341",O982),99)=99,IF(IFERROR(SEARCH("H341",Q982),99)=99,IF(IFERROR(SEARCH("H341",M982),99)=99,IF(IFERROR(SEARCH("H341",R982),99)=99,IF(IFERROR(SEARCH("mutagenic",P982),99)=99,IF(IFERROR(SEARCH("suspected mutagenic",S982),99)=99,0,Scoring!$E$15),Scoring!$E$14),Scoring!$E$13),Scoring!$E$13),Scoring!$E$13),Scoring!$E$13),Scoring!$E$13),Scoring!$E$13),Scoring!$E$13),Scoring!$E$13),Scoring!$E$13),Scoring!$E$13)</f>
        <v>0</v>
      </c>
      <c r="AB982" s="78">
        <f>IF(IFERROR(SEARCH("H360",N982),99)=99,IF(IFERROR(SEARCH("H360",O982),99)=99,IF(IFERROR(SEARCH("H360",Q982),99)=99,IF(IFERROR(SEARCH("H360",M982),99)=99,IF(IFERROR(SEARCH("H360",R982),99)=99,IF(IFERROR(SEARCH("H361",N982),99)=99,IF(IFERROR(SEARCH("H361",O982),99)=99,IF(IFERROR(SEARCH("H361",Q982),99)=99,IF(IFERROR(SEARCH("H361",M982),99)=99,IF(IFERROR(SEARCH("H361",R982),99)=99,IF(IFERROR(SEARCH("reproduction",P982),99)=99,IF(IFERROR(SEARCH("suspected reprotoxic",S982),99)=99,IF(IFERROR(SEARCH("reprotoxic",S982),99)=99,IF(IFERROR(SEARCH("reprotoxic",K982),99)=99,0,Scoring!$E$18),Scoring!$E$18),Scoring!$E$19),Scoring!$E$17),Scoring!$E$16),Scoring!$E$16),Scoring!$E$16),Scoring!$E$16),Scoring!$E$16),Scoring!$E$16),Scoring!$E$16),Scoring!$E$16),Scoring!$E$16),Scoring!$E$16)</f>
        <v>0</v>
      </c>
      <c r="AC982" s="78">
        <f>IF(IFERROR(SEARCH("57f",L982),99)=99,IF(IFERROR(SEARCH("57(f)",P982),99)=99,0,Scoring!$E$20),Scoring!$E$20)</f>
        <v>0</v>
      </c>
      <c r="AD982" s="78">
        <f>IF(IFERROR(SEARCH("CAT1",T982),99)=99,IF(IFERROR(SEARCH("CAT2",T982),99)=99,IF(IFERROR(SEARCH("CAT3",T982),99)=99,IF(IFERROR(SEARCH("concluded to be endocrine",K982),99)=99,IF(IFERROR(SEARCH("categorised as endocrine",K982),99)=99,IF(IFERROR(SEARCH("endocrine disrupting",P982),99)=99,IF(IFERROR(SEARCH("endocrine disrupting",K982),99)=99,IF(IFERROR(SEARCH("suspected endocrine",S982),99)=99,IF(IFERROR(SEARCH("potential endocrine",S982),99)=99,0,Scoring!$E$25),Scoring!$E$25),Scoring!$E$24),Scoring!$E$24),Scoring!$E$24),Scoring!$E$24),Scoring!$E$23),Scoring!$E$22),Scoring!$E$21)</f>
        <v>1</v>
      </c>
      <c r="AE982" s="78">
        <f>IF(IFERROR(SEARCH("suspected sensitiser",S982),99)=99,IF(IFERROR(SEARCH("sensitiser",S982),99)=99,IF(IFERROR(SEARCH("other hazard based concern",S982),99)=99,0,Scoring!$E$28),Scoring!$E$26),Scoring!$E$27)</f>
        <v>0</v>
      </c>
      <c r="AF982" s="78">
        <f>IF(IFERROR(M982,1)=1,IF(IFERROR(N982,1)=1,IF(IFERROR(O982,1)=1,IF(IFERROR(Q982,1)=1,IF(IFERROR(R982,1)=1,IF(IFERROR(T982,1)=1,IF(IFERROR(K982,1)=1,IF(IFERROR(P982,1)=1,IF(IFERROR(S982,1)=1,Scoring!$E$29,0),0),0),0),0),0),0),0),0)</f>
        <v>0</v>
      </c>
      <c r="AG982" s="78">
        <f t="shared" si="75"/>
        <v>1</v>
      </c>
      <c r="AI982" s="93"/>
      <c r="AJ982" s="94"/>
      <c r="AK982" s="76"/>
      <c r="AL982" s="75"/>
      <c r="AN982" s="79"/>
      <c r="AO982" s="79"/>
      <c r="AP982" s="79"/>
      <c r="AQ982" s="79"/>
      <c r="AR982" s="79"/>
      <c r="AS982" s="78"/>
      <c r="AU982" s="79">
        <f>IF(IFERROR(F982,99)=99,IF(IFERROR(G982,99)=99,IF(IFERROR(H982,99)=99,IF(IFERROR(I982,99)=99,IF(IFERROR(E982,99)=99,IF(IFERROR(J982,99)=99,0,Scoring!$B$7),Scoring!$B$3),Scoring!$B$2),Scoring!$B$6),Scoring!$B$5),Scoring!$B$4)</f>
        <v>0.3</v>
      </c>
      <c r="AV982" s="78">
        <f t="shared" si="76"/>
        <v>0.3</v>
      </c>
      <c r="AW982" s="78"/>
      <c r="AX982" s="66"/>
      <c r="AY982" s="78"/>
      <c r="AZ982" s="76"/>
      <c r="BB982" s="76"/>
    </row>
    <row r="983" spans="1:54" x14ac:dyDescent="0.25">
      <c r="A983" s="89" t="s">
        <v>7338</v>
      </c>
      <c r="B983" s="89" t="s">
        <v>30</v>
      </c>
      <c r="C983" s="89" t="s">
        <v>30</v>
      </c>
      <c r="D983" s="89" t="s">
        <v>7339</v>
      </c>
      <c r="E983" s="76" t="e">
        <f>IF(C983="-",IF(A983="-",VLOOKUP(D983,'sin-list 180320_update'!$C$2:$C$835,1,FALSE),VLOOKUP(A983,'sin-list 180320_update'!$A$2:$A$835,1,FALSE)),VLOOKUP(C983,'sin-list 180320_update'!$B$2:$B$835,1,FALSE))</f>
        <v>#N/A</v>
      </c>
      <c r="F983" s="76" t="e">
        <f>IF($C983="-",IF($A983="-",VLOOKUP($D983,'REACH Bilaga XVII_update'!$A$5:$A$131,1,FALSE),VLOOKUP($A983,'REACH Bilaga XVII_update'!$C$5:$C$131,1,FALSE)),VLOOKUP($C983,'REACH Bilaga XVII_update'!$B$5:$B$131,1,FALSE))</f>
        <v>#N/A</v>
      </c>
      <c r="G983" s="76" t="e">
        <f>IF($C983="-",IF($A983="-",VLOOKUP($D983,' REACH Bilaga 59_update'!$A$5:$A$210,1,FALSE),VLOOKUP($A983,' REACH Bilaga 59_update'!$D$5:$D$210,1,FALSE)),VLOOKUP($C983,' REACH Bilaga 59_update'!$C$5:$C$210,1,FALSE))</f>
        <v>#N/A</v>
      </c>
      <c r="H983" s="76" t="e">
        <f>IF($C983="-",IF($A983="-",VLOOKUP($D983,'REACH Bilaga XIV_update'!$A$5:$A$110,1,FALSE),VLOOKUP($A983,'REACH Bilaga XIV_update'!$D$5:$D$110,1,FALSE)),VLOOKUP($C983,'REACH Bilaga XIV_update'!$C$5:$C$110,1,FALSE))</f>
        <v>#N/A</v>
      </c>
      <c r="I983" s="76" t="e">
        <f>IF($C983="-",IF($A983="-",VLOOKUP($D983,CoRAP_update!$A$5:$A$376,1,FALSE),VLOOKUP($A983,CoRAP_update!$D$5:$D$376,1,FALSE)),VLOOKUP($C983,CoRAP_update!$C$5:$C$376,1,FALSE))</f>
        <v>#N/A</v>
      </c>
      <c r="J983" s="76" t="str">
        <f>IF($C983="-",IF($A983="-",VLOOKUP($D983,EDC_update!$C$2:$C$450,1,FALSE),VLOOKUP($A983,EDC_update!$B$2:$B$450,1,FALSE)),VLOOKUP($C983,EDC_update!$L$2:$L$450,1,FALSE))</f>
        <v>101-53-1</v>
      </c>
      <c r="K983" s="76" t="e">
        <f>IF($C983="-",IF($A983="-",IF(VLOOKUP($D983,'sin-list 180320_update'!$C$2:$S$835,3,FALSE)="",NA(),VLOOKUP($D983,'sin-list 180320_update'!$C$2:$S$835,3,FALSE)),IF(VLOOKUP($A983,'sin-list 180320_update'!$A$2:$S$835,5,FALSE)="",NA(),VLOOKUP($A983,'sin-list 180320_update'!$A$2:$S$835,5,FALSE))),IF(VLOOKUP($C983,'sin-list 180320_update'!$B$2:$S$835,4,FALSE)="",NA(),VLOOKUP($C983,'sin-list 180320_update'!$B$2:$S$835,4,FALSE)))</f>
        <v>#N/A</v>
      </c>
      <c r="L983" s="76" t="e">
        <f>IF($C983="-",IF($A983="-",VLOOKUP($D983,'sin-list 180320_update'!$C$2:$S$835,6,FALSE),VLOOKUP($A983,'sin-list 180320_update'!$A$2:$S$835,8,FALSE)),VLOOKUP($C983,'sin-list 180320_update'!$B$2:$S$835,7,FALSE))</f>
        <v>#N/A</v>
      </c>
      <c r="M983" s="76" t="e">
        <f>IF($C983="-",IF($A983="-",IF(VLOOKUP($D983,'sin-list 180320_update'!$C$2:$S$835,8,FALSE)="",NA(),VLOOKUP($D983,'sin-list 180320_update'!$C$2:$S$835,8,FALSE)),IF(VLOOKUP($A983,'sin-list 180320_update'!$A$2:$S$835,10,FALSE)="",NA(),VLOOKUP($A983,'sin-list 180320_update'!$A$2:$S$835,10,FALSE))),IF(VLOOKUP($C983,'sin-list 180320_update'!$B$2:$S$835,9,FALSE)="",NA(),VLOOKUP($C983,'sin-list 180320_update'!$B$2:$S$835,9,FALSE)))</f>
        <v>#N/A</v>
      </c>
      <c r="N983" s="76" t="e">
        <f>IF($C983="-",IF($A983="-",IF(VLOOKUP($D983,'REACH Bilaga XVII_update'!$A$5:$E$131,4,FALSE)="",NA(),VLOOKUP($D983,'REACH Bilaga XVII_update'!$A$5:$E$131,4,FALSE)),IF(VLOOKUP($A983,'REACH Bilaga XVII_update'!$C$5:$D$131,2,FALSE)="",NA(),VLOOKUP($A983,'REACH Bilaga XVII_update'!$C$5:$D$131,2,FALSE))),IF(VLOOKUP($C983,'REACH Bilaga XVII_update'!$B$5:$D$131,3,FALSE)="",NA(),VLOOKUP($C983,'REACH Bilaga XVII_update'!$B$5:$D$131,3,FALSE)))</f>
        <v>#N/A</v>
      </c>
      <c r="O983" s="76" t="e">
        <f>IF($C983="-",IF($A983="-",IF(VLOOKUP($D983,' REACH Bilaga 59_update'!$A$5:$E$210,5,FALSE)="",NA(),VLOOKUP($D983,' REACH Bilaga 59_update'!$A$5:$E$210,5,FALSE)),IF(VLOOKUP($A983,' REACH Bilaga 59_update'!$D$5:$E$210,2,FALSE)="",NA(),VLOOKUP($A983,' REACH Bilaga 59_update'!$D$5:$E$210,2,FALSE))),IF(VLOOKUP($C983,' REACH Bilaga 59_update'!$C$5:$E$210,3,FALSE)="",NA(),VLOOKUP($C983,' REACH Bilaga 59_update'!$C$5:$E$210,3,FALSE)))</f>
        <v>#N/A</v>
      </c>
      <c r="P983" s="76" t="e">
        <f>IF(C983="-",IF(A983="-",IFERROR(VLOOKUP($D983,' REACH Bilaga 59_update'!$A$5:$F$210,MATCH(Sammanfattning!P$1,' REACH Bilaga 59_update'!$A$4:$F$4,0),FALSE),VLOOKUP($D983,'REACH Bilaga XIV_update'!$A$4:$H$110,MATCH(Sammanfattning!P$1,'REACH Bilaga XIV_update'!$A$4:$H$4,0),FALSE)),IFERROR(VLOOKUP($A983,' REACH Bilaga 59_update'!$D$5:$F$210,MATCH(Sammanfattning!P$1,' REACH Bilaga 59_update'!$D$4:$F$4,0),FALSE),VLOOKUP($A983,'REACH Bilaga XIV_update'!$D$4:$H$110,MATCH(Sammanfattning!P$1,'REACH Bilaga XIV_update'!$D$4:$H$4,0),FALSE))),IFERROR(VLOOKUP($C983,' REACH Bilaga 59_update'!$C$5:$F$210,MATCH(Sammanfattning!P$1,' REACH Bilaga 59_update'!$C$4:$F$4,0),FALSE),VLOOKUP($C983,'REACH Bilaga XIV_update'!$C$4:$H$110,MATCH(Sammanfattning!P$1,'REACH Bilaga XIV_update'!$C$4:$H$4,0),FALSE)))</f>
        <v>#N/A</v>
      </c>
      <c r="Q983" s="76" t="e">
        <f>IF($C983="-",IF($A983="-",IF(VLOOKUP($D983,'REACH Bilaga XIV_update'!$A$5:$I$110,9,FALSE)="",NA(),VLOOKUP($D983,'REACH Bilaga XIV_update'!$A$5:$I$110,9,FALSE)),IF(VLOOKUP($A983,'REACH Bilaga XIV_update'!$D$5:$I$110,6,FALSE)="",NA(),VLOOKUP($A983,'REACH Bilaga XIV_update'!$D$5:$I$110,6,FALSE))),IF(VLOOKUP($C983,'REACH Bilaga XIV_update'!$C$5:$I$110,7,FALSE)="",NA(),VLOOKUP($C983,'REACH Bilaga XIV_update'!$C$5:$I$110,7,FALSE)))</f>
        <v>#N/A</v>
      </c>
      <c r="R983" s="76" t="e">
        <f>IF($C983="-",IF($A983="-",IF(VLOOKUP($D983,CoRAP_update!$A$5:$O$376,15,FALSE)="",NA(),VLOOKUP($D983,CoRAP_update!$A$5:$O$376,15,FALSE)),IF(VLOOKUP($A983,CoRAP_update!$D$5:$O$376,12,FALSE)="",NA(),VLOOKUP($A983,CoRAP_update!$D$5:$O$376,12,FALSE))),IF(VLOOKUP($C983,CoRAP_update!$C$5:$O$376,13,FALSE)="",NA(),VLOOKUP($C983,CoRAP_update!$C$5:$O$376,13,FALSE)))</f>
        <v>#N/A</v>
      </c>
      <c r="S983" s="144" t="e">
        <f>IF($C983="-",IF($A983="-",VLOOKUP($D983,CoRAP_update!$A$5:$J$376,MATCH(Sammanfattning!S$1,CoRAP_update!$A$4:$J$4,0),FALSE),VLOOKUP($A983,CoRAP_update!$D$5:$J$376,MATCH(Sammanfattning!S$1,CoRAP_update!$D$4:$J$4,0),FALSE)),VLOOKUP($C983,CoRAP_update!$C$5:$J$376,MATCH(Sammanfattning!S$1,CoRAP_update!$C$4:$J$4,0),FALSE))</f>
        <v>#N/A</v>
      </c>
      <c r="T983" s="76" t="str">
        <f>IF($A983="-",VLOOKUP($D983,EDC_update!$C$2:$F$450,4,FALSE),VLOOKUP($A983,EDC_update!$B$2:$F$450,5,FALSE))</f>
        <v>CAT1</v>
      </c>
      <c r="V983" s="78">
        <f>IF(IFERROR(SEARCH("PBT",P983),99)=99,IF(IFERROR(SEARCH("suspected PBT",S983),99)=99,IF(IFERROR(SEARCH("concluded to be PBT",K983),99)=99,IF(IFERROR(SEARCH("PBT",S983),99)=99,IF(IFERROR(SEARCH("PBT cand",L983),99)=99,IF(IFERROR(SEARCH("PBT",L983),99)=99,IF(IFERROR(SEARCH("persistent, bioackumulative and toxic properties",K983),99)=99,0,Scoring!$E$3),Scoring!$E$3),Scoring!$E$7),Scoring!$E$3),Scoring!$E$5),Scoring!$E$6),Scoring!$E$3)</f>
        <v>0</v>
      </c>
      <c r="W983" s="78">
        <f>IF(IFERROR(SEARCH("vPvB",P983),99)=99,IF(IFERROR(SEARCH("suspected pbt/vPvB",S983),99)=99,IF(IFERROR(SEARCH("vPvB",S983),99)=99,IF(IFERROR(SEARCH("concluded to be a vPvB",S983),99)=99,IF(IFERROR(SEARCH("identified as vPvB",K983),99)=99,IF(IFERROR(SEARCH("concluded to be a vPvB",K983),99)=99,IF(IFERROR(SEARCH("concluded to be both pbt and vPvB",S983),99)=99,IF(IFERROR(SEARCH("concluded to be both pbt and vPvB",K983),99)=99,0,Scoring!$E$5),Scoring!$E$5),Scoring!$E$5),Scoring!$E$5),Scoring!$E$5),Scoring!$E$4),Scoring!$E$6),Scoring!$E$4)</f>
        <v>0</v>
      </c>
      <c r="X983" s="78">
        <f>IF(IFERROR(SEARCH("H410",N983),99)=99,IF(IFERROR(SEARCH("H410",O983),99)=99,IF(IFERROR(SEARCH("H410",Q983),99)=99,IF(IFERROR(SEARCH("H410",M983),99)=99,IF(IFERROR(SEARCH("H410",R983),99)=99,IF(IFERROR(SEARCH("H411",N983),99)=99,IF(IFERROR(SEARCH("H411",O983),99)=99,IF(IFERROR(SEARCH("H411",Q983),99)=99,IF(IFERROR(SEARCH("H411",M983),99)=99,IF(IFERROR(SEARCH("H411",R983),99)=99,IF(IFERROR(SEARCH("H413",N983),99)=99,IF(IFERROR(SEARCH("H413",O983),99)=99,IF(IFERROR(SEARCH("H413",Q983),99)=99,IF(IFERROR(SEARCH("H413",M983),99)=99,IF(IFERROR(SEARCH("H413",R983),99)=99,IF(IFERROR(SEARCH("H412",N983),99)=99,IF(IFERROR(SEARCH("H412",O983),99)=99,IF(IFERROR(SEARCH("H412",Q983),99)=99,IF(IFERROR(SEARCH("H412",M983),99)=99,IF(IFERROR(SEARCH("H412",R983),99)=99,0,Scoring!$E$2),Scoring!$E$2),Scoring!$E$2),Scoring!$E$2),Scoring!$E$2),Scoring!$E$2),Scoring!$E$2),Scoring!$E$2),Scoring!$E$2),Scoring!$E$2),Scoring!$E$2),Scoring!$E$2),Scoring!$E$2),Scoring!$E$2),Scoring!$E$2),Scoring!$E$2),Scoring!$E$2),Scoring!$E$2),Scoring!$E$2),Scoring!$E$2)</f>
        <v>0</v>
      </c>
      <c r="Y983" s="78">
        <f>IF(IFERROR(SEARCH("CMR",K983),99)=99,IF(IFERROR(SEARCH("Suspected CMR",S983),99)=99,IF(IFERROR(SEARCH("CMR",S983),99)=99,0,Scoring!$E$8),Scoring!$E$9),Scoring!$E$8)</f>
        <v>0</v>
      </c>
      <c r="Z983" s="78">
        <f>IF(IFERROR(SEARCH("H350",N983),99)=99,IF(IFERROR(SEARCH("H350",O983),99)=99,IF(IFERROR(SEARCH("H350",Q983),99)=99,IF(IFERROR(SEARCH("H350",M983),99)=99,IF(IFERROR(SEARCH("H350",R983),99)=99,IF(IFERROR(SEARCH("H351",N983),99)=99,IF(IFERROR(SEARCH("H351",O983),99)=99,IF(IFERROR(SEARCH("H351",Q983),99)=99,IF(IFERROR(SEARCH("H351",M983),99)=99,IF(IFERROR(SEARCH("H351",R983),99)=99,IF(IFERROR(SEARCH("carcinogenic",P983),99)=99,IF(IFERROR(SEARCH("suspected carcinogenic",S983),99)=99,0,Scoring!$E$12),Scoring!$E$11),Scoring!$E$10),Scoring!$E$10),Scoring!$E$10),Scoring!$E$10),Scoring!$E$10),Scoring!$E$10),Scoring!$E$10),Scoring!$E$10),Scoring!$E$10),Scoring!$E$10)</f>
        <v>0</v>
      </c>
      <c r="AA983" s="78">
        <f>IF(IFERROR(SEARCH("H340",N983),99)=99,IF(IFERROR(SEARCH("H340",O983),99)=99,IF(IFERROR(SEARCH("H340",Q983),99)=99,IF(IFERROR(SEARCH("H340",M983),99)=99,IF(IFERROR(SEARCH("H340",R983),99)=99,IF(IFERROR(SEARCH("H341",N983),99)=99,IF(IFERROR(SEARCH("H341",O983),99)=99,IF(IFERROR(SEARCH("H341",Q983),99)=99,IF(IFERROR(SEARCH("H341",M983),99)=99,IF(IFERROR(SEARCH("H341",R983),99)=99,IF(IFERROR(SEARCH("mutagenic",P983),99)=99,IF(IFERROR(SEARCH("suspected mutagenic",S983),99)=99,0,Scoring!$E$15),Scoring!$E$14),Scoring!$E$13),Scoring!$E$13),Scoring!$E$13),Scoring!$E$13),Scoring!$E$13),Scoring!$E$13),Scoring!$E$13),Scoring!$E$13),Scoring!$E$13),Scoring!$E$13)</f>
        <v>0</v>
      </c>
      <c r="AB983" s="78">
        <f>IF(IFERROR(SEARCH("H360",N983),99)=99,IF(IFERROR(SEARCH("H360",O983),99)=99,IF(IFERROR(SEARCH("H360",Q983),99)=99,IF(IFERROR(SEARCH("H360",M983),99)=99,IF(IFERROR(SEARCH("H360",R983),99)=99,IF(IFERROR(SEARCH("H361",N983),99)=99,IF(IFERROR(SEARCH("H361",O983),99)=99,IF(IFERROR(SEARCH("H361",Q983),99)=99,IF(IFERROR(SEARCH("H361",M983),99)=99,IF(IFERROR(SEARCH("H361",R983),99)=99,IF(IFERROR(SEARCH("reproduction",P983),99)=99,IF(IFERROR(SEARCH("suspected reprotoxic",S983),99)=99,IF(IFERROR(SEARCH("reprotoxic",S983),99)=99,IF(IFERROR(SEARCH("reprotoxic",K983),99)=99,0,Scoring!$E$18),Scoring!$E$18),Scoring!$E$19),Scoring!$E$17),Scoring!$E$16),Scoring!$E$16),Scoring!$E$16),Scoring!$E$16),Scoring!$E$16),Scoring!$E$16),Scoring!$E$16),Scoring!$E$16),Scoring!$E$16),Scoring!$E$16)</f>
        <v>0</v>
      </c>
      <c r="AC983" s="78">
        <f>IF(IFERROR(SEARCH("57f",L983),99)=99,IF(IFERROR(SEARCH("57(f)",P983),99)=99,0,Scoring!$E$20),Scoring!$E$20)</f>
        <v>0</v>
      </c>
      <c r="AD983" s="78">
        <f>IF(IFERROR(SEARCH("CAT1",T983),99)=99,IF(IFERROR(SEARCH("CAT2",T983),99)=99,IF(IFERROR(SEARCH("CAT3",T983),99)=99,IF(IFERROR(SEARCH("concluded to be endocrine",K983),99)=99,IF(IFERROR(SEARCH("categorised as endocrine",K983),99)=99,IF(IFERROR(SEARCH("endocrine disrupting",P983),99)=99,IF(IFERROR(SEARCH("endocrine disrupting",K983),99)=99,IF(IFERROR(SEARCH("suspected endocrine",S983),99)=99,IF(IFERROR(SEARCH("potential endocrine",S983),99)=99,0,Scoring!$E$25),Scoring!$E$25),Scoring!$E$24),Scoring!$E$24),Scoring!$E$24),Scoring!$E$24),Scoring!$E$23),Scoring!$E$22),Scoring!$E$21)</f>
        <v>1</v>
      </c>
      <c r="AE983" s="78">
        <f>IF(IFERROR(SEARCH("suspected sensitiser",S983),99)=99,IF(IFERROR(SEARCH("sensitiser",S983),99)=99,IF(IFERROR(SEARCH("other hazard based concern",S983),99)=99,0,Scoring!$E$28),Scoring!$E$26),Scoring!$E$27)</f>
        <v>0</v>
      </c>
      <c r="AF983" s="78">
        <f>IF(IFERROR(M983,1)=1,IF(IFERROR(N983,1)=1,IF(IFERROR(O983,1)=1,IF(IFERROR(Q983,1)=1,IF(IFERROR(R983,1)=1,IF(IFERROR(T983,1)=1,IF(IFERROR(K983,1)=1,IF(IFERROR(P983,1)=1,IF(IFERROR(S983,1)=1,Scoring!$E$29,0),0),0),0),0),0),0),0),0)</f>
        <v>0</v>
      </c>
      <c r="AG983" s="78">
        <f t="shared" si="75"/>
        <v>1</v>
      </c>
      <c r="AI983" s="93"/>
      <c r="AJ983" s="94"/>
      <c r="AK983" s="76"/>
      <c r="AL983" s="75"/>
      <c r="AN983" s="79"/>
      <c r="AO983" s="79"/>
      <c r="AP983" s="79"/>
      <c r="AQ983" s="79"/>
      <c r="AR983" s="79"/>
      <c r="AS983" s="78"/>
      <c r="AU983" s="79">
        <f>IF(IFERROR(F983,99)=99,IF(IFERROR(G983,99)=99,IF(IFERROR(H983,99)=99,IF(IFERROR(I983,99)=99,IF(IFERROR(E983,99)=99,IF(IFERROR(J983,99)=99,0,Scoring!$B$7),Scoring!$B$3),Scoring!$B$2),Scoring!$B$6),Scoring!$B$5),Scoring!$B$4)</f>
        <v>0.3</v>
      </c>
      <c r="AV983" s="78">
        <f t="shared" si="76"/>
        <v>0.3</v>
      </c>
      <c r="AW983" s="78"/>
      <c r="AX983" s="66"/>
      <c r="AY983" s="78"/>
      <c r="AZ983" s="76"/>
      <c r="BB983" s="76"/>
    </row>
    <row r="984" spans="1:54" x14ac:dyDescent="0.25">
      <c r="A984" s="89" t="s">
        <v>7224</v>
      </c>
      <c r="B984" s="89" t="s">
        <v>30</v>
      </c>
      <c r="C984" s="89" t="s">
        <v>30</v>
      </c>
      <c r="D984" s="89" t="s">
        <v>7225</v>
      </c>
      <c r="E984" s="76" t="e">
        <f>IF(C984="-",IF(A984="-",VLOOKUP(D984,'sin-list 180320_update'!$C$2:$C$835,1,FALSE),VLOOKUP(A984,'sin-list 180320_update'!$A$2:$A$835,1,FALSE)),VLOOKUP(C984,'sin-list 180320_update'!$B$2:$B$835,1,FALSE))</f>
        <v>#N/A</v>
      </c>
      <c r="F984" s="76" t="e">
        <f>IF($C984="-",IF($A984="-",VLOOKUP($D984,'REACH Bilaga XVII_update'!$A$5:$A$131,1,FALSE),VLOOKUP($A984,'REACH Bilaga XVII_update'!$C$5:$C$131,1,FALSE)),VLOOKUP($C984,'REACH Bilaga XVII_update'!$B$5:$B$131,1,FALSE))</f>
        <v>#N/A</v>
      </c>
      <c r="G984" s="76" t="e">
        <f>IF($C984="-",IF($A984="-",VLOOKUP($D984,' REACH Bilaga 59_update'!$A$5:$A$210,1,FALSE),VLOOKUP($A984,' REACH Bilaga 59_update'!$D$5:$D$210,1,FALSE)),VLOOKUP($C984,' REACH Bilaga 59_update'!$C$5:$C$210,1,FALSE))</f>
        <v>#N/A</v>
      </c>
      <c r="H984" s="76" t="e">
        <f>IF($C984="-",IF($A984="-",VLOOKUP($D984,'REACH Bilaga XIV_update'!$A$5:$A$110,1,FALSE),VLOOKUP($A984,'REACH Bilaga XIV_update'!$D$5:$D$110,1,FALSE)),VLOOKUP($C984,'REACH Bilaga XIV_update'!$C$5:$C$110,1,FALSE))</f>
        <v>#N/A</v>
      </c>
      <c r="I984" s="76" t="e">
        <f>IF($C984="-",IF($A984="-",VLOOKUP($D984,CoRAP_update!$A$5:$A$376,1,FALSE),VLOOKUP($A984,CoRAP_update!$D$5:$D$376,1,FALSE)),VLOOKUP($C984,CoRAP_update!$C$5:$C$376,1,FALSE))</f>
        <v>#N/A</v>
      </c>
      <c r="J984" s="76" t="str">
        <f>IF($C984="-",IF($A984="-",VLOOKUP($D984,EDC_update!$C$2:$C$450,1,FALSE),VLOOKUP($A984,EDC_update!$B$2:$B$450,1,FALSE)),VLOOKUP($C984,EDC_update!$L$2:$L$450,1,FALSE))</f>
        <v>1022-22-6</v>
      </c>
      <c r="K984" s="76" t="e">
        <f>IF($C984="-",IF($A984="-",IF(VLOOKUP($D984,'sin-list 180320_update'!$C$2:$S$835,3,FALSE)="",NA(),VLOOKUP($D984,'sin-list 180320_update'!$C$2:$S$835,3,FALSE)),IF(VLOOKUP($A984,'sin-list 180320_update'!$A$2:$S$835,5,FALSE)="",NA(),VLOOKUP($A984,'sin-list 180320_update'!$A$2:$S$835,5,FALSE))),IF(VLOOKUP($C984,'sin-list 180320_update'!$B$2:$S$835,4,FALSE)="",NA(),VLOOKUP($C984,'sin-list 180320_update'!$B$2:$S$835,4,FALSE)))</f>
        <v>#N/A</v>
      </c>
      <c r="L984" s="76" t="e">
        <f>IF($C984="-",IF($A984="-",VLOOKUP($D984,'sin-list 180320_update'!$C$2:$S$835,6,FALSE),VLOOKUP($A984,'sin-list 180320_update'!$A$2:$S$835,8,FALSE)),VLOOKUP($C984,'sin-list 180320_update'!$B$2:$S$835,7,FALSE))</f>
        <v>#N/A</v>
      </c>
      <c r="M984" s="76" t="e">
        <f>IF($C984="-",IF($A984="-",IF(VLOOKUP($D984,'sin-list 180320_update'!$C$2:$S$835,8,FALSE)="",NA(),VLOOKUP($D984,'sin-list 180320_update'!$C$2:$S$835,8,FALSE)),IF(VLOOKUP($A984,'sin-list 180320_update'!$A$2:$S$835,10,FALSE)="",NA(),VLOOKUP($A984,'sin-list 180320_update'!$A$2:$S$835,10,FALSE))),IF(VLOOKUP($C984,'sin-list 180320_update'!$B$2:$S$835,9,FALSE)="",NA(),VLOOKUP($C984,'sin-list 180320_update'!$B$2:$S$835,9,FALSE)))</f>
        <v>#N/A</v>
      </c>
      <c r="N984" s="76" t="e">
        <f>IF($C984="-",IF($A984="-",IF(VLOOKUP($D984,'REACH Bilaga XVII_update'!$A$5:$E$131,4,FALSE)="",NA(),VLOOKUP($D984,'REACH Bilaga XVII_update'!$A$5:$E$131,4,FALSE)),IF(VLOOKUP($A984,'REACH Bilaga XVII_update'!$C$5:$D$131,2,FALSE)="",NA(),VLOOKUP($A984,'REACH Bilaga XVII_update'!$C$5:$D$131,2,FALSE))),IF(VLOOKUP($C984,'REACH Bilaga XVII_update'!$B$5:$D$131,3,FALSE)="",NA(),VLOOKUP($C984,'REACH Bilaga XVII_update'!$B$5:$D$131,3,FALSE)))</f>
        <v>#N/A</v>
      </c>
      <c r="O984" s="76" t="e">
        <f>IF($C984="-",IF($A984="-",IF(VLOOKUP($D984,' REACH Bilaga 59_update'!$A$5:$E$210,5,FALSE)="",NA(),VLOOKUP($D984,' REACH Bilaga 59_update'!$A$5:$E$210,5,FALSE)),IF(VLOOKUP($A984,' REACH Bilaga 59_update'!$D$5:$E$210,2,FALSE)="",NA(),VLOOKUP($A984,' REACH Bilaga 59_update'!$D$5:$E$210,2,FALSE))),IF(VLOOKUP($C984,' REACH Bilaga 59_update'!$C$5:$E$210,3,FALSE)="",NA(),VLOOKUP($C984,' REACH Bilaga 59_update'!$C$5:$E$210,3,FALSE)))</f>
        <v>#N/A</v>
      </c>
      <c r="P984" s="76" t="e">
        <f>IF(C984="-",IF(A984="-",IFERROR(VLOOKUP($D984,' REACH Bilaga 59_update'!$A$5:$F$210,MATCH(Sammanfattning!P$1,' REACH Bilaga 59_update'!$A$4:$F$4,0),FALSE),VLOOKUP($D984,'REACH Bilaga XIV_update'!$A$4:$H$110,MATCH(Sammanfattning!P$1,'REACH Bilaga XIV_update'!$A$4:$H$4,0),FALSE)),IFERROR(VLOOKUP($A984,' REACH Bilaga 59_update'!$D$5:$F$210,MATCH(Sammanfattning!P$1,' REACH Bilaga 59_update'!$D$4:$F$4,0),FALSE),VLOOKUP($A984,'REACH Bilaga XIV_update'!$D$4:$H$110,MATCH(Sammanfattning!P$1,'REACH Bilaga XIV_update'!$D$4:$H$4,0),FALSE))),IFERROR(VLOOKUP($C984,' REACH Bilaga 59_update'!$C$5:$F$210,MATCH(Sammanfattning!P$1,' REACH Bilaga 59_update'!$C$4:$F$4,0),FALSE),VLOOKUP($C984,'REACH Bilaga XIV_update'!$C$4:$H$110,MATCH(Sammanfattning!P$1,'REACH Bilaga XIV_update'!$C$4:$H$4,0),FALSE)))</f>
        <v>#N/A</v>
      </c>
      <c r="Q984" s="76" t="e">
        <f>IF($C984="-",IF($A984="-",IF(VLOOKUP($D984,'REACH Bilaga XIV_update'!$A$5:$I$110,9,FALSE)="",NA(),VLOOKUP($D984,'REACH Bilaga XIV_update'!$A$5:$I$110,9,FALSE)),IF(VLOOKUP($A984,'REACH Bilaga XIV_update'!$D$5:$I$110,6,FALSE)="",NA(),VLOOKUP($A984,'REACH Bilaga XIV_update'!$D$5:$I$110,6,FALSE))),IF(VLOOKUP($C984,'REACH Bilaga XIV_update'!$C$5:$I$110,7,FALSE)="",NA(),VLOOKUP($C984,'REACH Bilaga XIV_update'!$C$5:$I$110,7,FALSE)))</f>
        <v>#N/A</v>
      </c>
      <c r="R984" s="76" t="e">
        <f>IF($C984="-",IF($A984="-",IF(VLOOKUP($D984,CoRAP_update!$A$5:$O$376,15,FALSE)="",NA(),VLOOKUP($D984,CoRAP_update!$A$5:$O$376,15,FALSE)),IF(VLOOKUP($A984,CoRAP_update!$D$5:$O$376,12,FALSE)="",NA(),VLOOKUP($A984,CoRAP_update!$D$5:$O$376,12,FALSE))),IF(VLOOKUP($C984,CoRAP_update!$C$5:$O$376,13,FALSE)="",NA(),VLOOKUP($C984,CoRAP_update!$C$5:$O$376,13,FALSE)))</f>
        <v>#N/A</v>
      </c>
      <c r="S984" s="144" t="e">
        <f>IF($C984="-",IF($A984="-",VLOOKUP($D984,CoRAP_update!$A$5:$J$376,MATCH(Sammanfattning!S$1,CoRAP_update!$A$4:$J$4,0),FALSE),VLOOKUP($A984,CoRAP_update!$D$5:$J$376,MATCH(Sammanfattning!S$1,CoRAP_update!$D$4:$J$4,0),FALSE)),VLOOKUP($C984,CoRAP_update!$C$5:$J$376,MATCH(Sammanfattning!S$1,CoRAP_update!$C$4:$J$4,0),FALSE))</f>
        <v>#N/A</v>
      </c>
      <c r="T984" s="76" t="str">
        <f>IF($A984="-",VLOOKUP($D984,EDC_update!$C$2:$F$450,4,FALSE),VLOOKUP($A984,EDC_update!$B$2:$F$450,5,FALSE))</f>
        <v>CAT1</v>
      </c>
      <c r="V984" s="78">
        <f>IF(IFERROR(SEARCH("PBT",P984),99)=99,IF(IFERROR(SEARCH("suspected PBT",S984),99)=99,IF(IFERROR(SEARCH("concluded to be PBT",K984),99)=99,IF(IFERROR(SEARCH("PBT",S984),99)=99,IF(IFERROR(SEARCH("PBT cand",L984),99)=99,IF(IFERROR(SEARCH("PBT",L984),99)=99,IF(IFERROR(SEARCH("persistent, bioackumulative and toxic properties",K984),99)=99,0,Scoring!$E$3),Scoring!$E$3),Scoring!$E$7),Scoring!$E$3),Scoring!$E$5),Scoring!$E$6),Scoring!$E$3)</f>
        <v>0</v>
      </c>
      <c r="W984" s="78">
        <f>IF(IFERROR(SEARCH("vPvB",P984),99)=99,IF(IFERROR(SEARCH("suspected pbt/vPvB",S984),99)=99,IF(IFERROR(SEARCH("vPvB",S984),99)=99,IF(IFERROR(SEARCH("concluded to be a vPvB",S984),99)=99,IF(IFERROR(SEARCH("identified as vPvB",K984),99)=99,IF(IFERROR(SEARCH("concluded to be a vPvB",K984),99)=99,IF(IFERROR(SEARCH("concluded to be both pbt and vPvB",S984),99)=99,IF(IFERROR(SEARCH("concluded to be both pbt and vPvB",K984),99)=99,0,Scoring!$E$5),Scoring!$E$5),Scoring!$E$5),Scoring!$E$5),Scoring!$E$5),Scoring!$E$4),Scoring!$E$6),Scoring!$E$4)</f>
        <v>0</v>
      </c>
      <c r="X984" s="78">
        <f>IF(IFERROR(SEARCH("H410",N984),99)=99,IF(IFERROR(SEARCH("H410",O984),99)=99,IF(IFERROR(SEARCH("H410",Q984),99)=99,IF(IFERROR(SEARCH("H410",M984),99)=99,IF(IFERROR(SEARCH("H410",R984),99)=99,IF(IFERROR(SEARCH("H411",N984),99)=99,IF(IFERROR(SEARCH("H411",O984),99)=99,IF(IFERROR(SEARCH("H411",Q984),99)=99,IF(IFERROR(SEARCH("H411",M984),99)=99,IF(IFERROR(SEARCH("H411",R984),99)=99,IF(IFERROR(SEARCH("H413",N984),99)=99,IF(IFERROR(SEARCH("H413",O984),99)=99,IF(IFERROR(SEARCH("H413",Q984),99)=99,IF(IFERROR(SEARCH("H413",M984),99)=99,IF(IFERROR(SEARCH("H413",R984),99)=99,IF(IFERROR(SEARCH("H412",N984),99)=99,IF(IFERROR(SEARCH("H412",O984),99)=99,IF(IFERROR(SEARCH("H412",Q984),99)=99,IF(IFERROR(SEARCH("H412",M984),99)=99,IF(IFERROR(SEARCH("H412",R984),99)=99,0,Scoring!$E$2),Scoring!$E$2),Scoring!$E$2),Scoring!$E$2),Scoring!$E$2),Scoring!$E$2),Scoring!$E$2),Scoring!$E$2),Scoring!$E$2),Scoring!$E$2),Scoring!$E$2),Scoring!$E$2),Scoring!$E$2),Scoring!$E$2),Scoring!$E$2),Scoring!$E$2),Scoring!$E$2),Scoring!$E$2),Scoring!$E$2),Scoring!$E$2)</f>
        <v>0</v>
      </c>
      <c r="Y984" s="78">
        <f>IF(IFERROR(SEARCH("CMR",K984),99)=99,IF(IFERROR(SEARCH("Suspected CMR",S984),99)=99,IF(IFERROR(SEARCH("CMR",S984),99)=99,0,Scoring!$E$8),Scoring!$E$9),Scoring!$E$8)</f>
        <v>0</v>
      </c>
      <c r="Z984" s="78">
        <f>IF(IFERROR(SEARCH("H350",N984),99)=99,IF(IFERROR(SEARCH("H350",O984),99)=99,IF(IFERROR(SEARCH("H350",Q984),99)=99,IF(IFERROR(SEARCH("H350",M984),99)=99,IF(IFERROR(SEARCH("H350",R984),99)=99,IF(IFERROR(SEARCH("H351",N984),99)=99,IF(IFERROR(SEARCH("H351",O984),99)=99,IF(IFERROR(SEARCH("H351",Q984),99)=99,IF(IFERROR(SEARCH("H351",M984),99)=99,IF(IFERROR(SEARCH("H351",R984),99)=99,IF(IFERROR(SEARCH("carcinogenic",P984),99)=99,IF(IFERROR(SEARCH("suspected carcinogenic",S984),99)=99,0,Scoring!$E$12),Scoring!$E$11),Scoring!$E$10),Scoring!$E$10),Scoring!$E$10),Scoring!$E$10),Scoring!$E$10),Scoring!$E$10),Scoring!$E$10),Scoring!$E$10),Scoring!$E$10),Scoring!$E$10)</f>
        <v>0</v>
      </c>
      <c r="AA984" s="78">
        <f>IF(IFERROR(SEARCH("H340",N984),99)=99,IF(IFERROR(SEARCH("H340",O984),99)=99,IF(IFERROR(SEARCH("H340",Q984),99)=99,IF(IFERROR(SEARCH("H340",M984),99)=99,IF(IFERROR(SEARCH("H340",R984),99)=99,IF(IFERROR(SEARCH("H341",N984),99)=99,IF(IFERROR(SEARCH("H341",O984),99)=99,IF(IFERROR(SEARCH("H341",Q984),99)=99,IF(IFERROR(SEARCH("H341",M984),99)=99,IF(IFERROR(SEARCH("H341",R984),99)=99,IF(IFERROR(SEARCH("mutagenic",P984),99)=99,IF(IFERROR(SEARCH("suspected mutagenic",S984),99)=99,0,Scoring!$E$15),Scoring!$E$14),Scoring!$E$13),Scoring!$E$13),Scoring!$E$13),Scoring!$E$13),Scoring!$E$13),Scoring!$E$13),Scoring!$E$13),Scoring!$E$13),Scoring!$E$13),Scoring!$E$13)</f>
        <v>0</v>
      </c>
      <c r="AB984" s="78">
        <f>IF(IFERROR(SEARCH("H360",N984),99)=99,IF(IFERROR(SEARCH("H360",O984),99)=99,IF(IFERROR(SEARCH("H360",Q984),99)=99,IF(IFERROR(SEARCH("H360",M984),99)=99,IF(IFERROR(SEARCH("H360",R984),99)=99,IF(IFERROR(SEARCH("H361",N984),99)=99,IF(IFERROR(SEARCH("H361",O984),99)=99,IF(IFERROR(SEARCH("H361",Q984),99)=99,IF(IFERROR(SEARCH("H361",M984),99)=99,IF(IFERROR(SEARCH("H361",R984),99)=99,IF(IFERROR(SEARCH("reproduction",P984),99)=99,IF(IFERROR(SEARCH("suspected reprotoxic",S984),99)=99,IF(IFERROR(SEARCH("reprotoxic",S984),99)=99,IF(IFERROR(SEARCH("reprotoxic",K984),99)=99,0,Scoring!$E$18),Scoring!$E$18),Scoring!$E$19),Scoring!$E$17),Scoring!$E$16),Scoring!$E$16),Scoring!$E$16),Scoring!$E$16),Scoring!$E$16),Scoring!$E$16),Scoring!$E$16),Scoring!$E$16),Scoring!$E$16),Scoring!$E$16)</f>
        <v>0</v>
      </c>
      <c r="AC984" s="78">
        <f>IF(IFERROR(SEARCH("57f",L984),99)=99,IF(IFERROR(SEARCH("57(f)",P984),99)=99,0,Scoring!$E$20),Scoring!$E$20)</f>
        <v>0</v>
      </c>
      <c r="AD984" s="78">
        <f>IF(IFERROR(SEARCH("CAT1",T984),99)=99,IF(IFERROR(SEARCH("CAT2",T984),99)=99,IF(IFERROR(SEARCH("CAT3",T984),99)=99,IF(IFERROR(SEARCH("concluded to be endocrine",K984),99)=99,IF(IFERROR(SEARCH("categorised as endocrine",K984),99)=99,IF(IFERROR(SEARCH("endocrine disrupting",P984),99)=99,IF(IFERROR(SEARCH("endocrine disrupting",K984),99)=99,IF(IFERROR(SEARCH("suspected endocrine",S984),99)=99,IF(IFERROR(SEARCH("potential endocrine",S984),99)=99,0,Scoring!$E$25),Scoring!$E$25),Scoring!$E$24),Scoring!$E$24),Scoring!$E$24),Scoring!$E$24),Scoring!$E$23),Scoring!$E$22),Scoring!$E$21)</f>
        <v>1</v>
      </c>
      <c r="AE984" s="78">
        <f>IF(IFERROR(SEARCH("suspected sensitiser",S984),99)=99,IF(IFERROR(SEARCH("sensitiser",S984),99)=99,IF(IFERROR(SEARCH("other hazard based concern",S984),99)=99,0,Scoring!$E$28),Scoring!$E$26),Scoring!$E$27)</f>
        <v>0</v>
      </c>
      <c r="AF984" s="78">
        <f>IF(IFERROR(M984,1)=1,IF(IFERROR(N984,1)=1,IF(IFERROR(O984,1)=1,IF(IFERROR(Q984,1)=1,IF(IFERROR(R984,1)=1,IF(IFERROR(T984,1)=1,IF(IFERROR(K984,1)=1,IF(IFERROR(P984,1)=1,IF(IFERROR(S984,1)=1,Scoring!$E$29,0),0),0),0),0),0),0),0),0)</f>
        <v>0</v>
      </c>
      <c r="AG984" s="78">
        <f t="shared" si="75"/>
        <v>1</v>
      </c>
      <c r="AI984" s="93"/>
      <c r="AJ984" s="94"/>
      <c r="AK984" s="76"/>
      <c r="AL984" s="75"/>
      <c r="AN984" s="79"/>
      <c r="AO984" s="79"/>
      <c r="AP984" s="79"/>
      <c r="AQ984" s="79"/>
      <c r="AR984" s="79"/>
      <c r="AS984" s="78"/>
      <c r="AU984" s="79">
        <f>IF(IFERROR(F984,99)=99,IF(IFERROR(G984,99)=99,IF(IFERROR(H984,99)=99,IF(IFERROR(I984,99)=99,IF(IFERROR(E984,99)=99,IF(IFERROR(J984,99)=99,0,Scoring!$B$7),Scoring!$B$3),Scoring!$B$2),Scoring!$B$6),Scoring!$B$5),Scoring!$B$4)</f>
        <v>0.3</v>
      </c>
      <c r="AV984" s="78">
        <f t="shared" si="76"/>
        <v>0.3</v>
      </c>
      <c r="AW984" s="78"/>
      <c r="AX984" s="66"/>
      <c r="AY984" s="78"/>
      <c r="AZ984" s="76"/>
      <c r="BB984" s="76"/>
    </row>
    <row r="985" spans="1:54" x14ac:dyDescent="0.25">
      <c r="A985" s="77" t="s">
        <v>7460</v>
      </c>
      <c r="B985" s="76" t="str">
        <f>C985</f>
        <v>-</v>
      </c>
      <c r="C985" s="77" t="s">
        <v>30</v>
      </c>
      <c r="D985" s="77" t="s">
        <v>179</v>
      </c>
      <c r="E985" s="76" t="str">
        <f>IF(C985="-",IF(A985="-",VLOOKUP(D985,'sin-list 180320_update'!$C$2:$C$835,1,FALSE),VLOOKUP(A985,'sin-list 180320_update'!$A$2:$A$835,1,FALSE)),VLOOKUP(C985,'sin-list 180320_update'!$B$2:$B$835,1,FALSE))</f>
        <v>102570-52-5</v>
      </c>
      <c r="F985" s="76" t="e">
        <f>IF($C985="-",IF($A985="-",VLOOKUP($D985,'REACH Bilaga XVII_update'!$A$5:$A$131,1,FALSE),VLOOKUP($A985,'REACH Bilaga XVII_update'!$C$5:$C$131,1,FALSE)),VLOOKUP($C985,'REACH Bilaga XVII_update'!$B$5:$B$131,1,FALSE))</f>
        <v>#N/A</v>
      </c>
      <c r="G985" s="76" t="e">
        <f>IF($C985="-",IF($A985="-",VLOOKUP($D985,' REACH Bilaga 59_update'!$A$5:$A$210,1,FALSE),VLOOKUP($A985,' REACH Bilaga 59_update'!$D$5:$D$210,1,FALSE)),VLOOKUP($C985,' REACH Bilaga 59_update'!$C$5:$C$210,1,FALSE))</f>
        <v>#N/A</v>
      </c>
      <c r="H985" s="76" t="e">
        <f>IF($C985="-",IF($A985="-",VLOOKUP($D985,'REACH Bilaga XIV_update'!$A$5:$A$110,1,FALSE),VLOOKUP($A985,'REACH Bilaga XIV_update'!$D$5:$D$110,1,FALSE)),VLOOKUP($C985,'REACH Bilaga XIV_update'!$C$5:$C$110,1,FALSE))</f>
        <v>#N/A</v>
      </c>
      <c r="I985" s="76" t="e">
        <f>IF($C985="-",IF($A985="-",VLOOKUP($D985,CoRAP_update!$A$5:$A$376,1,FALSE),VLOOKUP($A985,CoRAP_update!$D$5:$D$376,1,FALSE)),VLOOKUP($C985,CoRAP_update!$C$5:$C$376,1,FALSE))</f>
        <v>#N/A</v>
      </c>
      <c r="J985" s="76" t="e">
        <f>IF($C985="-",IF($A985="-",VLOOKUP($D985,EDC_update!$C$2:$C$450,1,FALSE),VLOOKUP($A985,EDC_update!$B$2:$B$450,1,FALSE)),VLOOKUP($C985,EDC_update!$L$2:$L$450,1,FALSE))</f>
        <v>#N/A</v>
      </c>
      <c r="K985" s="76" t="str">
        <f>IF($C985="-",IF($A985="-",IF(VLOOKUP($D985,'sin-list 180320_update'!$C$2:$S$835,3,FALSE)="",NA(),VLOOKUP($D985,'sin-list 180320_update'!$C$2:$S$835,3,FALSE)),IF(VLOOKUP($A985,'sin-list 180320_update'!$A$2:$S$835,5,FALSE)="",NA(),VLOOKUP($A985,'sin-list 180320_update'!$A$2:$S$835,5,FALSE))),IF(VLOOKUP($C985,'sin-list 180320_update'!$B$2:$S$835,4,FALSE)="",NA(),VLOOKUP($C985,'sin-list 180320_update'!$B$2:$S$835,4,FALSE)))</f>
        <v>Substance is concluded to be an endocrine disruptor SVHC by ECHA Member State Committee.</v>
      </c>
      <c r="L985" s="76" t="str">
        <f>IF($C985="-",IF($A985="-",VLOOKUP($D985,'sin-list 180320_update'!$C$2:$S$835,6,FALSE),VLOOKUP($A985,'sin-list 180320_update'!$A$2:$S$835,8,FALSE)),VLOOKUP($C985,'sin-list 180320_update'!$B$2:$S$835,7,FALSE))</f>
        <v>Official classification missing - 57f substance</v>
      </c>
      <c r="M985" s="76" t="e">
        <f>IF($C985="-",IF($A985="-",IF(VLOOKUP($D985,'sin-list 180320_update'!$C$2:$S$835,8,FALSE)="",NA(),VLOOKUP($D985,'sin-list 180320_update'!$C$2:$S$835,8,FALSE)),IF(VLOOKUP($A985,'sin-list 180320_update'!$A$2:$S$835,10,FALSE)="",NA(),VLOOKUP($A985,'sin-list 180320_update'!$A$2:$S$835,10,FALSE))),IF(VLOOKUP($C985,'sin-list 180320_update'!$B$2:$S$835,9,FALSE)="",NA(),VLOOKUP($C985,'sin-list 180320_update'!$B$2:$S$835,9,FALSE)))</f>
        <v>#N/A</v>
      </c>
      <c r="N985" s="76" t="e">
        <f>IF($C985="-",IF($A985="-",IF(VLOOKUP($D985,'REACH Bilaga XVII_update'!$A$5:$E$131,4,FALSE)="",NA(),VLOOKUP($D985,'REACH Bilaga XVII_update'!$A$5:$E$131,4,FALSE)),IF(VLOOKUP($A985,'REACH Bilaga XVII_update'!$C$5:$D$131,2,FALSE)="",NA(),VLOOKUP($A985,'REACH Bilaga XVII_update'!$C$5:$D$131,2,FALSE))),IF(VLOOKUP($C985,'REACH Bilaga XVII_update'!$B$5:$D$131,3,FALSE)="",NA(),VLOOKUP($C985,'REACH Bilaga XVII_update'!$B$5:$D$131,3,FALSE)))</f>
        <v>#N/A</v>
      </c>
      <c r="O985" s="76" t="e">
        <f>IF($C985="-",IF($A985="-",IF(VLOOKUP($D985,' REACH Bilaga 59_update'!$A$5:$E$210,5,FALSE)="",NA(),VLOOKUP($D985,' REACH Bilaga 59_update'!$A$5:$E$210,5,FALSE)),IF(VLOOKUP($A985,' REACH Bilaga 59_update'!$D$5:$E$210,2,FALSE)="",NA(),VLOOKUP($A985,' REACH Bilaga 59_update'!$D$5:$E$210,2,FALSE))),IF(VLOOKUP($C985,' REACH Bilaga 59_update'!$C$5:$E$210,3,FALSE)="",NA(),VLOOKUP($C985,' REACH Bilaga 59_update'!$C$5:$E$210,3,FALSE)))</f>
        <v>#N/A</v>
      </c>
      <c r="P985" s="76" t="e">
        <f>IF(C985="-",IF(A985="-",IFERROR(VLOOKUP($D985,' REACH Bilaga 59_update'!$A$5:$F$210,MATCH(Sammanfattning!P$1,' REACH Bilaga 59_update'!$A$4:$F$4,0),FALSE),VLOOKUP($D985,'REACH Bilaga XIV_update'!$A$4:$H$110,MATCH(Sammanfattning!P$1,'REACH Bilaga XIV_update'!$A$4:$H$4,0),FALSE)),IFERROR(VLOOKUP($A985,' REACH Bilaga 59_update'!$D$5:$F$210,MATCH(Sammanfattning!P$1,' REACH Bilaga 59_update'!$D$4:$F$4,0),FALSE),VLOOKUP($A985,'REACH Bilaga XIV_update'!$D$4:$H$110,MATCH(Sammanfattning!P$1,'REACH Bilaga XIV_update'!$D$4:$H$4,0),FALSE))),IFERROR(VLOOKUP($C985,' REACH Bilaga 59_update'!$C$5:$F$210,MATCH(Sammanfattning!P$1,' REACH Bilaga 59_update'!$C$4:$F$4,0),FALSE),VLOOKUP($C985,'REACH Bilaga XIV_update'!$C$4:$H$110,MATCH(Sammanfattning!P$1,'REACH Bilaga XIV_update'!$C$4:$H$4,0),FALSE)))</f>
        <v>#N/A</v>
      </c>
      <c r="Q985" s="76" t="e">
        <f>IF($C985="-",IF($A985="-",IF(VLOOKUP($D985,'REACH Bilaga XIV_update'!$A$5:$I$110,9,FALSE)="",NA(),VLOOKUP($D985,'REACH Bilaga XIV_update'!$A$5:$I$110,9,FALSE)),IF(VLOOKUP($A985,'REACH Bilaga XIV_update'!$D$5:$I$110,6,FALSE)="",NA(),VLOOKUP($A985,'REACH Bilaga XIV_update'!$D$5:$I$110,6,FALSE))),IF(VLOOKUP($C985,'REACH Bilaga XIV_update'!$C$5:$I$110,7,FALSE)="",NA(),VLOOKUP($C985,'REACH Bilaga XIV_update'!$C$5:$I$110,7,FALSE)))</f>
        <v>#N/A</v>
      </c>
      <c r="R985" s="76" t="e">
        <f>IF($C985="-",IF($A985="-",IF(VLOOKUP($D985,CoRAP_update!$A$5:$O$376,15,FALSE)="",NA(),VLOOKUP($D985,CoRAP_update!$A$5:$O$376,15,FALSE)),IF(VLOOKUP($A985,CoRAP_update!$D$5:$O$376,12,FALSE)="",NA(),VLOOKUP($A985,CoRAP_update!$D$5:$O$376,12,FALSE))),IF(VLOOKUP($C985,CoRAP_update!$C$5:$O$376,13,FALSE)="",NA(),VLOOKUP($C985,CoRAP_update!$C$5:$O$376,13,FALSE)))</f>
        <v>#N/A</v>
      </c>
      <c r="S985" s="144" t="e">
        <f>IF($C985="-",IF($A985="-",VLOOKUP($D985,CoRAP_update!$A$5:$J$376,MATCH(Sammanfattning!S$1,CoRAP_update!$A$4:$J$4,0),FALSE),VLOOKUP($A985,CoRAP_update!$D$5:$J$376,MATCH(Sammanfattning!S$1,CoRAP_update!$D$4:$J$4,0),FALSE)),VLOOKUP($C985,CoRAP_update!$C$5:$J$376,MATCH(Sammanfattning!S$1,CoRAP_update!$C$4:$J$4,0),FALSE))</f>
        <v>#N/A</v>
      </c>
      <c r="T985" s="76" t="e">
        <f>IF($A985="-",VLOOKUP($D985,EDC_update!$C$2:$F$450,4,FALSE),VLOOKUP($A985,EDC_update!$B$2:$F$450,5,FALSE))</f>
        <v>#N/A</v>
      </c>
      <c r="V985" s="78">
        <f>IF(IFERROR(SEARCH("PBT",P985),99)=99,IF(IFERROR(SEARCH("suspected PBT",S985),99)=99,IF(IFERROR(SEARCH("concluded to be PBT",K985),99)=99,IF(IFERROR(SEARCH("PBT",S985),99)=99,IF(IFERROR(SEARCH("PBT cand",L985),99)=99,IF(IFERROR(SEARCH("PBT",L985),99)=99,IF(IFERROR(SEARCH("persistent, bioackumulative and toxic properties",K985),99)=99,0,Scoring!$E$3),Scoring!$E$3),Scoring!$E$7),Scoring!$E$3),Scoring!$E$5),Scoring!$E$6),Scoring!$E$3)</f>
        <v>0</v>
      </c>
      <c r="W985" s="78">
        <f>IF(IFERROR(SEARCH("vPvB",P985),99)=99,IF(IFERROR(SEARCH("suspected pbt/vPvB",S985),99)=99,IF(IFERROR(SEARCH("vPvB",S985),99)=99,IF(IFERROR(SEARCH("concluded to be a vPvB",S985),99)=99,IF(IFERROR(SEARCH("identified as vPvB",K985),99)=99,IF(IFERROR(SEARCH("concluded to be a vPvB",K985),99)=99,IF(IFERROR(SEARCH("concluded to be both pbt and vPvB",S985),99)=99,IF(IFERROR(SEARCH("concluded to be both pbt and vPvB",K985),99)=99,0,Scoring!$E$5),Scoring!$E$5),Scoring!$E$5),Scoring!$E$5),Scoring!$E$5),Scoring!$E$4),Scoring!$E$6),Scoring!$E$4)</f>
        <v>0</v>
      </c>
      <c r="X985" s="78">
        <f>IF(IFERROR(SEARCH("H410",N985),99)=99,IF(IFERROR(SEARCH("H410",O985),99)=99,IF(IFERROR(SEARCH("H410",Q985),99)=99,IF(IFERROR(SEARCH("H410",M985),99)=99,IF(IFERROR(SEARCH("H410",R985),99)=99,IF(IFERROR(SEARCH("H411",N985),99)=99,IF(IFERROR(SEARCH("H411",O985),99)=99,IF(IFERROR(SEARCH("H411",Q985),99)=99,IF(IFERROR(SEARCH("H411",M985),99)=99,IF(IFERROR(SEARCH("H411",R985),99)=99,IF(IFERROR(SEARCH("H413",N985),99)=99,IF(IFERROR(SEARCH("H413",O985),99)=99,IF(IFERROR(SEARCH("H413",Q985),99)=99,IF(IFERROR(SEARCH("H413",M985),99)=99,IF(IFERROR(SEARCH("H413",R985),99)=99,IF(IFERROR(SEARCH("H412",N985),99)=99,IF(IFERROR(SEARCH("H412",O985),99)=99,IF(IFERROR(SEARCH("H412",Q985),99)=99,IF(IFERROR(SEARCH("H412",M985),99)=99,IF(IFERROR(SEARCH("H412",R985),99)=99,0,Scoring!$E$2),Scoring!$E$2),Scoring!$E$2),Scoring!$E$2),Scoring!$E$2),Scoring!$E$2),Scoring!$E$2),Scoring!$E$2),Scoring!$E$2),Scoring!$E$2),Scoring!$E$2),Scoring!$E$2),Scoring!$E$2),Scoring!$E$2),Scoring!$E$2),Scoring!$E$2),Scoring!$E$2),Scoring!$E$2),Scoring!$E$2),Scoring!$E$2)</f>
        <v>0</v>
      </c>
      <c r="Y985" s="78">
        <f>IF(IFERROR(SEARCH("CMR",K985),99)=99,IF(IFERROR(SEARCH("Suspected CMR",S985),99)=99,IF(IFERROR(SEARCH("CMR",S985),99)=99,0,Scoring!$E$8),Scoring!$E$9),Scoring!$E$8)</f>
        <v>0</v>
      </c>
      <c r="Z985" s="78">
        <f>IF(IFERROR(SEARCH("H350",N985),99)=99,IF(IFERROR(SEARCH("H350",O985),99)=99,IF(IFERROR(SEARCH("H350",Q985),99)=99,IF(IFERROR(SEARCH("H350",M985),99)=99,IF(IFERROR(SEARCH("H350",R985),99)=99,IF(IFERROR(SEARCH("H351",N985),99)=99,IF(IFERROR(SEARCH("H351",O985),99)=99,IF(IFERROR(SEARCH("H351",Q985),99)=99,IF(IFERROR(SEARCH("H351",M985),99)=99,IF(IFERROR(SEARCH("H351",R985),99)=99,IF(IFERROR(SEARCH("carcinogenic",P985),99)=99,IF(IFERROR(SEARCH("suspected carcinogenic",S985),99)=99,0,Scoring!$E$12),Scoring!$E$11),Scoring!$E$10),Scoring!$E$10),Scoring!$E$10),Scoring!$E$10),Scoring!$E$10),Scoring!$E$10),Scoring!$E$10),Scoring!$E$10),Scoring!$E$10),Scoring!$E$10)</f>
        <v>0</v>
      </c>
      <c r="AA985" s="78">
        <f>IF(IFERROR(SEARCH("H340",N985),99)=99,IF(IFERROR(SEARCH("H340",O985),99)=99,IF(IFERROR(SEARCH("H340",Q985),99)=99,IF(IFERROR(SEARCH("H340",M985),99)=99,IF(IFERROR(SEARCH("H340",R985),99)=99,IF(IFERROR(SEARCH("H341",N985),99)=99,IF(IFERROR(SEARCH("H341",O985),99)=99,IF(IFERROR(SEARCH("H341",Q985),99)=99,IF(IFERROR(SEARCH("H341",M985),99)=99,IF(IFERROR(SEARCH("H341",R985),99)=99,IF(IFERROR(SEARCH("mutagenic",P985),99)=99,IF(IFERROR(SEARCH("suspected mutagenic",S985),99)=99,0,Scoring!$E$15),Scoring!$E$14),Scoring!$E$13),Scoring!$E$13),Scoring!$E$13),Scoring!$E$13),Scoring!$E$13),Scoring!$E$13),Scoring!$E$13),Scoring!$E$13),Scoring!$E$13),Scoring!$E$13)</f>
        <v>0</v>
      </c>
      <c r="AB985" s="78">
        <f>IF(IFERROR(SEARCH("H360",N985),99)=99,IF(IFERROR(SEARCH("H360",O985),99)=99,IF(IFERROR(SEARCH("H360",Q985),99)=99,IF(IFERROR(SEARCH("H360",M985),99)=99,IF(IFERROR(SEARCH("H360",R985),99)=99,IF(IFERROR(SEARCH("H361",N985),99)=99,IF(IFERROR(SEARCH("H361",O985),99)=99,IF(IFERROR(SEARCH("H361",Q985),99)=99,IF(IFERROR(SEARCH("H361",M985),99)=99,IF(IFERROR(SEARCH("H361",R985),99)=99,IF(IFERROR(SEARCH("reproduction",P985),99)=99,IF(IFERROR(SEARCH("suspected reprotoxic",S985),99)=99,IF(IFERROR(SEARCH("reprotoxic",S985),99)=99,IF(IFERROR(SEARCH("reprotoxic",K985),99)=99,0,Scoring!$E$18),Scoring!$E$18),Scoring!$E$19),Scoring!$E$17),Scoring!$E$16),Scoring!$E$16),Scoring!$E$16),Scoring!$E$16),Scoring!$E$16),Scoring!$E$16),Scoring!$E$16),Scoring!$E$16),Scoring!$E$16),Scoring!$E$16)</f>
        <v>0</v>
      </c>
      <c r="AC985" s="78">
        <f>IF(IFERROR(SEARCH("57f",L985),99)=99,IF(IFERROR(SEARCH("57(f)",P985),99)=99,0,Scoring!$E$20),Scoring!$E$20)</f>
        <v>1</v>
      </c>
      <c r="AD985" s="78">
        <f>IF(IFERROR(SEARCH("CAT1",T985),99)=99,IF(IFERROR(SEARCH("CAT2",T985),99)=99,IF(IFERROR(SEARCH("CAT3",T985),99)=99,IF(IFERROR(SEARCH("concluded to be endocrine",K985),99)=99,IF(IFERROR(SEARCH("categorised as endocrine",K985),99)=99,IF(IFERROR(SEARCH("endocrine disrupting",P985),99)=99,IF(IFERROR(SEARCH("endocrine disrupting",K985),99)=99,IF(IFERROR(SEARCH("suspected endocrine",S985),99)=99,IF(IFERROR(SEARCH("potential endocrine",S985),99)=99,0,Scoring!$E$25),Scoring!$E$25),Scoring!$E$24),Scoring!$E$24),Scoring!$E$24),Scoring!$E$24),Scoring!$E$23),Scoring!$E$22),Scoring!$E$21)</f>
        <v>0</v>
      </c>
      <c r="AE985" s="78">
        <f>IF(IFERROR(SEARCH("suspected sensitiser",S985),99)=99,IF(IFERROR(SEARCH("sensitiser",S985),99)=99,IF(IFERROR(SEARCH("other hazard based concern",S985),99)=99,0,Scoring!$E$28),Scoring!$E$26),Scoring!$E$27)</f>
        <v>0</v>
      </c>
      <c r="AF985" s="78">
        <f>IF(IFERROR(M985,1)=1,IF(IFERROR(N985,1)=1,IF(IFERROR(O985,1)=1,IF(IFERROR(Q985,1)=1,IF(IFERROR(R985,1)=1,IF(IFERROR(T985,1)=1,IF(IFERROR(K985,1)=1,IF(IFERROR(P985,1)=1,IF(IFERROR(S985,1)=1,Scoring!$E$29,0),0),0),0),0),0),0),0),0)</f>
        <v>0</v>
      </c>
      <c r="AG985" s="78">
        <f t="shared" si="75"/>
        <v>1</v>
      </c>
      <c r="AI985" s="93"/>
      <c r="AJ985" s="94"/>
      <c r="AK985" s="76"/>
      <c r="AL985" s="75"/>
      <c r="AN985" s="79"/>
      <c r="AO985" s="79"/>
      <c r="AP985" s="79"/>
      <c r="AQ985" s="79"/>
      <c r="AR985" s="79"/>
      <c r="AS985" s="78"/>
      <c r="AU985" s="79">
        <f>IF(IFERROR(F985,99)=99,IF(IFERROR(G985,99)=99,IF(IFERROR(H985,99)=99,IF(IFERROR(I985,99)=99,IF(IFERROR(E985,99)=99,IF(IFERROR(J985,99)=99,0,Scoring!$B$7),Scoring!$B$3),Scoring!$B$2),Scoring!$B$6),Scoring!$B$5),Scoring!$B$4)</f>
        <v>0.3</v>
      </c>
      <c r="AV985" s="78">
        <f t="shared" si="76"/>
        <v>0.3</v>
      </c>
      <c r="AW985" s="78"/>
      <c r="AX985" s="66"/>
      <c r="AY985" s="78"/>
      <c r="AZ985" s="76"/>
      <c r="BA985" s="76"/>
      <c r="BB985" s="76"/>
    </row>
    <row r="986" spans="1:54" x14ac:dyDescent="0.25">
      <c r="A986" s="77" t="s">
        <v>7463</v>
      </c>
      <c r="B986" s="76" t="str">
        <f>C986</f>
        <v>-</v>
      </c>
      <c r="C986" s="77" t="s">
        <v>30</v>
      </c>
      <c r="D986" s="77" t="s">
        <v>199</v>
      </c>
      <c r="E986" s="76" t="str">
        <f>IF(C986="-",IF(A986="-",VLOOKUP(D986,'sin-list 180320_update'!$C$2:$C$835,1,FALSE),VLOOKUP(A986,'sin-list 180320_update'!$A$2:$A$835,1,FALSE)),VLOOKUP(C986,'sin-list 180320_update'!$B$2:$B$835,1,FALSE))</f>
        <v>104-35-8</v>
      </c>
      <c r="F986" s="76" t="e">
        <f>IF($C986="-",IF($A986="-",VLOOKUP($D986,'REACH Bilaga XVII_update'!$A$5:$A$131,1,FALSE),VLOOKUP($A986,'REACH Bilaga XVII_update'!$C$5:$C$131,1,FALSE)),VLOOKUP($C986,'REACH Bilaga XVII_update'!$B$5:$B$131,1,FALSE))</f>
        <v>#N/A</v>
      </c>
      <c r="G986" s="76" t="e">
        <f>IF($C986="-",IF($A986="-",VLOOKUP($D986,' REACH Bilaga 59_update'!$A$5:$A$210,1,FALSE),VLOOKUP($A986,' REACH Bilaga 59_update'!$D$5:$D$210,1,FALSE)),VLOOKUP($C986,' REACH Bilaga 59_update'!$C$5:$C$210,1,FALSE))</f>
        <v>#N/A</v>
      </c>
      <c r="H986" s="76" t="e">
        <f>IF($C986="-",IF($A986="-",VLOOKUP($D986,'REACH Bilaga XIV_update'!$A$5:$A$110,1,FALSE),VLOOKUP($A986,'REACH Bilaga XIV_update'!$D$5:$D$110,1,FALSE)),VLOOKUP($C986,'REACH Bilaga XIV_update'!$C$5:$C$110,1,FALSE))</f>
        <v>#N/A</v>
      </c>
      <c r="I986" s="76" t="e">
        <f>IF($C986="-",IF($A986="-",VLOOKUP($D986,CoRAP_update!$A$5:$A$376,1,FALSE),VLOOKUP($A986,CoRAP_update!$D$5:$D$376,1,FALSE)),VLOOKUP($C986,CoRAP_update!$C$5:$C$376,1,FALSE))</f>
        <v>#N/A</v>
      </c>
      <c r="J986" s="76" t="e">
        <f>IF($C986="-",IF($A986="-",VLOOKUP($D986,EDC_update!$C$2:$C$450,1,FALSE),VLOOKUP($A986,EDC_update!$B$2:$B$450,1,FALSE)),VLOOKUP($C986,EDC_update!$L$2:$L$450,1,FALSE))</f>
        <v>#N/A</v>
      </c>
      <c r="K986" s="76" t="str">
        <f>IF($C986="-",IF($A986="-",IF(VLOOKUP($D986,'sin-list 180320_update'!$C$2:$S$835,3,FALSE)="",NA(),VLOOKUP($D986,'sin-list 180320_update'!$C$2:$S$835,3,FALSE)),IF(VLOOKUP($A986,'sin-list 180320_update'!$A$2:$S$835,5,FALSE)="",NA(),VLOOKUP($A986,'sin-list 180320_update'!$A$2:$S$835,5,FALSE))),IF(VLOOKUP($C986,'sin-list 180320_update'!$B$2:$S$835,4,FALSE)="",NA(),VLOOKUP($C986,'sin-list 180320_update'!$B$2:$S$835,4,FALSE)))</f>
        <v>Nonylphenol etoxilates are categorized as endocrine disruptors (cat 1), they are the precursors of Nonyl phenol which is a persistent and bio-accumulative substance. It has been found in the environment.</v>
      </c>
      <c r="L986" s="76" t="str">
        <f>IF($C986="-",IF($A986="-",VLOOKUP($D986,'sin-list 180320_update'!$C$2:$S$835,6,FALSE),VLOOKUP($A986,'sin-list 180320_update'!$A$2:$S$835,8,FALSE)),VLOOKUP($C986,'sin-list 180320_update'!$B$2:$S$835,7,FALSE))</f>
        <v>Official classification missing - 57f substance</v>
      </c>
      <c r="M986" s="76" t="e">
        <f>IF($C986="-",IF($A986="-",IF(VLOOKUP($D986,'sin-list 180320_update'!$C$2:$S$835,8,FALSE)="",NA(),VLOOKUP($D986,'sin-list 180320_update'!$C$2:$S$835,8,FALSE)),IF(VLOOKUP($A986,'sin-list 180320_update'!$A$2:$S$835,10,FALSE)="",NA(),VLOOKUP($A986,'sin-list 180320_update'!$A$2:$S$835,10,FALSE))),IF(VLOOKUP($C986,'sin-list 180320_update'!$B$2:$S$835,9,FALSE)="",NA(),VLOOKUP($C986,'sin-list 180320_update'!$B$2:$S$835,9,FALSE)))</f>
        <v>#N/A</v>
      </c>
      <c r="N986" s="76" t="e">
        <f>IF($C986="-",IF($A986="-",IF(VLOOKUP($D986,'REACH Bilaga XVII_update'!$A$5:$E$131,4,FALSE)="",NA(),VLOOKUP($D986,'REACH Bilaga XVII_update'!$A$5:$E$131,4,FALSE)),IF(VLOOKUP($A986,'REACH Bilaga XVII_update'!$C$5:$D$131,2,FALSE)="",NA(),VLOOKUP($A986,'REACH Bilaga XVII_update'!$C$5:$D$131,2,FALSE))),IF(VLOOKUP($C986,'REACH Bilaga XVII_update'!$B$5:$D$131,3,FALSE)="",NA(),VLOOKUP($C986,'REACH Bilaga XVII_update'!$B$5:$D$131,3,FALSE)))</f>
        <v>#N/A</v>
      </c>
      <c r="O986" s="76" t="e">
        <f>IF($C986="-",IF($A986="-",IF(VLOOKUP($D986,' REACH Bilaga 59_update'!$A$5:$E$210,5,FALSE)="",NA(),VLOOKUP($D986,' REACH Bilaga 59_update'!$A$5:$E$210,5,FALSE)),IF(VLOOKUP($A986,' REACH Bilaga 59_update'!$D$5:$E$210,2,FALSE)="",NA(),VLOOKUP($A986,' REACH Bilaga 59_update'!$D$5:$E$210,2,FALSE))),IF(VLOOKUP($C986,' REACH Bilaga 59_update'!$C$5:$E$210,3,FALSE)="",NA(),VLOOKUP($C986,' REACH Bilaga 59_update'!$C$5:$E$210,3,FALSE)))</f>
        <v>#N/A</v>
      </c>
      <c r="P986" s="76" t="e">
        <f>IF(C986="-",IF(A986="-",IFERROR(VLOOKUP($D986,' REACH Bilaga 59_update'!$A$5:$F$210,MATCH(Sammanfattning!P$1,' REACH Bilaga 59_update'!$A$4:$F$4,0),FALSE),VLOOKUP($D986,'REACH Bilaga XIV_update'!$A$4:$H$110,MATCH(Sammanfattning!P$1,'REACH Bilaga XIV_update'!$A$4:$H$4,0),FALSE)),IFERROR(VLOOKUP($A986,' REACH Bilaga 59_update'!$D$5:$F$210,MATCH(Sammanfattning!P$1,' REACH Bilaga 59_update'!$D$4:$F$4,0),FALSE),VLOOKUP($A986,'REACH Bilaga XIV_update'!$D$4:$H$110,MATCH(Sammanfattning!P$1,'REACH Bilaga XIV_update'!$D$4:$H$4,0),FALSE))),IFERROR(VLOOKUP($C986,' REACH Bilaga 59_update'!$C$5:$F$210,MATCH(Sammanfattning!P$1,' REACH Bilaga 59_update'!$C$4:$F$4,0),FALSE),VLOOKUP($C986,'REACH Bilaga XIV_update'!$C$4:$H$110,MATCH(Sammanfattning!P$1,'REACH Bilaga XIV_update'!$C$4:$H$4,0),FALSE)))</f>
        <v>#N/A</v>
      </c>
      <c r="Q986" s="76" t="e">
        <f>IF($C986="-",IF($A986="-",IF(VLOOKUP($D986,'REACH Bilaga XIV_update'!$A$5:$I$110,9,FALSE)="",NA(),VLOOKUP($D986,'REACH Bilaga XIV_update'!$A$5:$I$110,9,FALSE)),IF(VLOOKUP($A986,'REACH Bilaga XIV_update'!$D$5:$I$110,6,FALSE)="",NA(),VLOOKUP($A986,'REACH Bilaga XIV_update'!$D$5:$I$110,6,FALSE))),IF(VLOOKUP($C986,'REACH Bilaga XIV_update'!$C$5:$I$110,7,FALSE)="",NA(),VLOOKUP($C986,'REACH Bilaga XIV_update'!$C$5:$I$110,7,FALSE)))</f>
        <v>#N/A</v>
      </c>
      <c r="R986" s="76" t="e">
        <f>IF($C986="-",IF($A986="-",IF(VLOOKUP($D986,CoRAP_update!$A$5:$O$376,15,FALSE)="",NA(),VLOOKUP($D986,CoRAP_update!$A$5:$O$376,15,FALSE)),IF(VLOOKUP($A986,CoRAP_update!$D$5:$O$376,12,FALSE)="",NA(),VLOOKUP($A986,CoRAP_update!$D$5:$O$376,12,FALSE))),IF(VLOOKUP($C986,CoRAP_update!$C$5:$O$376,13,FALSE)="",NA(),VLOOKUP($C986,CoRAP_update!$C$5:$O$376,13,FALSE)))</f>
        <v>#N/A</v>
      </c>
      <c r="S986" s="144" t="e">
        <f>IF($C986="-",IF($A986="-",VLOOKUP($D986,CoRAP_update!$A$5:$J$376,MATCH(Sammanfattning!S$1,CoRAP_update!$A$4:$J$4,0),FALSE),VLOOKUP($A986,CoRAP_update!$D$5:$J$376,MATCH(Sammanfattning!S$1,CoRAP_update!$D$4:$J$4,0),FALSE)),VLOOKUP($C986,CoRAP_update!$C$5:$J$376,MATCH(Sammanfattning!S$1,CoRAP_update!$C$4:$J$4,0),FALSE))</f>
        <v>#N/A</v>
      </c>
      <c r="T986" s="76" t="e">
        <f>IF($A986="-",VLOOKUP($D986,EDC_update!$C$2:$F$450,4,FALSE),VLOOKUP($A986,EDC_update!$B$2:$F$450,5,FALSE))</f>
        <v>#N/A</v>
      </c>
      <c r="V986" s="78">
        <f>IF(IFERROR(SEARCH("PBT",P986),99)=99,IF(IFERROR(SEARCH("suspected PBT",S986),99)=99,IF(IFERROR(SEARCH("concluded to be PBT",K986),99)=99,IF(IFERROR(SEARCH("PBT",S986),99)=99,IF(IFERROR(SEARCH("PBT cand",L986),99)=99,IF(IFERROR(SEARCH("PBT",L986),99)=99,IF(IFERROR(SEARCH("persistent, bioackumulative and toxic properties",K986),99)=99,0,Scoring!$E$3),Scoring!$E$3),Scoring!$E$7),Scoring!$E$3),Scoring!$E$5),Scoring!$E$6),Scoring!$E$3)</f>
        <v>0</v>
      </c>
      <c r="W986" s="78">
        <f>IF(IFERROR(SEARCH("vPvB",P986),99)=99,IF(IFERROR(SEARCH("suspected pbt/vPvB",S986),99)=99,IF(IFERROR(SEARCH("vPvB",S986),99)=99,IF(IFERROR(SEARCH("concluded to be a vPvB",S986),99)=99,IF(IFERROR(SEARCH("identified as vPvB",K986),99)=99,IF(IFERROR(SEARCH("concluded to be a vPvB",K986),99)=99,IF(IFERROR(SEARCH("concluded to be both pbt and vPvB",S986),99)=99,IF(IFERROR(SEARCH("concluded to be both pbt and vPvB",K986),99)=99,0,Scoring!$E$5),Scoring!$E$5),Scoring!$E$5),Scoring!$E$5),Scoring!$E$5),Scoring!$E$4),Scoring!$E$6),Scoring!$E$4)</f>
        <v>0</v>
      </c>
      <c r="X986" s="78">
        <f>IF(IFERROR(SEARCH("H410",N986),99)=99,IF(IFERROR(SEARCH("H410",O986),99)=99,IF(IFERROR(SEARCH("H410",Q986),99)=99,IF(IFERROR(SEARCH("H410",M986),99)=99,IF(IFERROR(SEARCH("H410",R986),99)=99,IF(IFERROR(SEARCH("H411",N986),99)=99,IF(IFERROR(SEARCH("H411",O986),99)=99,IF(IFERROR(SEARCH("H411",Q986),99)=99,IF(IFERROR(SEARCH("H411",M986),99)=99,IF(IFERROR(SEARCH("H411",R986),99)=99,IF(IFERROR(SEARCH("H413",N986),99)=99,IF(IFERROR(SEARCH("H413",O986),99)=99,IF(IFERROR(SEARCH("H413",Q986),99)=99,IF(IFERROR(SEARCH("H413",M986),99)=99,IF(IFERROR(SEARCH("H413",R986),99)=99,IF(IFERROR(SEARCH("H412",N986),99)=99,IF(IFERROR(SEARCH("H412",O986),99)=99,IF(IFERROR(SEARCH("H412",Q986),99)=99,IF(IFERROR(SEARCH("H412",M986),99)=99,IF(IFERROR(SEARCH("H412",R986),99)=99,0,Scoring!$E$2),Scoring!$E$2),Scoring!$E$2),Scoring!$E$2),Scoring!$E$2),Scoring!$E$2),Scoring!$E$2),Scoring!$E$2),Scoring!$E$2),Scoring!$E$2),Scoring!$E$2),Scoring!$E$2),Scoring!$E$2),Scoring!$E$2),Scoring!$E$2),Scoring!$E$2),Scoring!$E$2),Scoring!$E$2),Scoring!$E$2),Scoring!$E$2)</f>
        <v>0</v>
      </c>
      <c r="Y986" s="78">
        <f>IF(IFERROR(SEARCH("CMR",K986),99)=99,IF(IFERROR(SEARCH("Suspected CMR",S986),99)=99,IF(IFERROR(SEARCH("CMR",S986),99)=99,0,Scoring!$E$8),Scoring!$E$9),Scoring!$E$8)</f>
        <v>0</v>
      </c>
      <c r="Z986" s="78">
        <f>IF(IFERROR(SEARCH("H350",N986),99)=99,IF(IFERROR(SEARCH("H350",O986),99)=99,IF(IFERROR(SEARCH("H350",Q986),99)=99,IF(IFERROR(SEARCH("H350",M986),99)=99,IF(IFERROR(SEARCH("H350",R986),99)=99,IF(IFERROR(SEARCH("H351",N986),99)=99,IF(IFERROR(SEARCH("H351",O986),99)=99,IF(IFERROR(SEARCH("H351",Q986),99)=99,IF(IFERROR(SEARCH("H351",M986),99)=99,IF(IFERROR(SEARCH("H351",R986),99)=99,IF(IFERROR(SEARCH("carcinogenic",P986),99)=99,IF(IFERROR(SEARCH("suspected carcinogenic",S986),99)=99,0,Scoring!$E$12),Scoring!$E$11),Scoring!$E$10),Scoring!$E$10),Scoring!$E$10),Scoring!$E$10),Scoring!$E$10),Scoring!$E$10),Scoring!$E$10),Scoring!$E$10),Scoring!$E$10),Scoring!$E$10)</f>
        <v>0</v>
      </c>
      <c r="AA986" s="78">
        <f>IF(IFERROR(SEARCH("H340",N986),99)=99,IF(IFERROR(SEARCH("H340",O986),99)=99,IF(IFERROR(SEARCH("H340",Q986),99)=99,IF(IFERROR(SEARCH("H340",M986),99)=99,IF(IFERROR(SEARCH("H340",R986),99)=99,IF(IFERROR(SEARCH("H341",N986),99)=99,IF(IFERROR(SEARCH("H341",O986),99)=99,IF(IFERROR(SEARCH("H341",Q986),99)=99,IF(IFERROR(SEARCH("H341",M986),99)=99,IF(IFERROR(SEARCH("H341",R986),99)=99,IF(IFERROR(SEARCH("mutagenic",P986),99)=99,IF(IFERROR(SEARCH("suspected mutagenic",S986),99)=99,0,Scoring!$E$15),Scoring!$E$14),Scoring!$E$13),Scoring!$E$13),Scoring!$E$13),Scoring!$E$13),Scoring!$E$13),Scoring!$E$13),Scoring!$E$13),Scoring!$E$13),Scoring!$E$13),Scoring!$E$13)</f>
        <v>0</v>
      </c>
      <c r="AB986" s="78">
        <f>IF(IFERROR(SEARCH("H360",N986),99)=99,IF(IFERROR(SEARCH("H360",O986),99)=99,IF(IFERROR(SEARCH("H360",Q986),99)=99,IF(IFERROR(SEARCH("H360",M986),99)=99,IF(IFERROR(SEARCH("H360",R986),99)=99,IF(IFERROR(SEARCH("H361",N986),99)=99,IF(IFERROR(SEARCH("H361",O986),99)=99,IF(IFERROR(SEARCH("H361",Q986),99)=99,IF(IFERROR(SEARCH("H361",M986),99)=99,IF(IFERROR(SEARCH("H361",R986),99)=99,IF(IFERROR(SEARCH("reproduction",P986),99)=99,IF(IFERROR(SEARCH("suspected reprotoxic",S986),99)=99,IF(IFERROR(SEARCH("reprotoxic",S986),99)=99,IF(IFERROR(SEARCH("reprotoxic",K986),99)=99,0,Scoring!$E$18),Scoring!$E$18),Scoring!$E$19),Scoring!$E$17),Scoring!$E$16),Scoring!$E$16),Scoring!$E$16),Scoring!$E$16),Scoring!$E$16),Scoring!$E$16),Scoring!$E$16),Scoring!$E$16),Scoring!$E$16),Scoring!$E$16)</f>
        <v>0</v>
      </c>
      <c r="AC986" s="78">
        <f>IF(IFERROR(SEARCH("57f",L986),99)=99,IF(IFERROR(SEARCH("57(f)",P986),99)=99,0,Scoring!$E$20),Scoring!$E$20)</f>
        <v>1</v>
      </c>
      <c r="AD986" s="78">
        <f>IF(IFERROR(SEARCH("CAT1",T986),99)=99,IF(IFERROR(SEARCH("CAT2",T986),99)=99,IF(IFERROR(SEARCH("CAT3",T986),99)=99,IF(IFERROR(SEARCH("concluded to be endocrine",K986),99)=99,IF(IFERROR(SEARCH("categorised as endocrine",K986),99)=99,IF(IFERROR(SEARCH("endocrine disrupting",P986),99)=99,IF(IFERROR(SEARCH("endocrine disrupting",K986),99)=99,IF(IFERROR(SEARCH("suspected endocrine",S986),99)=99,IF(IFERROR(SEARCH("potential endocrine",S986),99)=99,0,Scoring!$E$25),Scoring!$E$25),Scoring!$E$24),Scoring!$E$24),Scoring!$E$24),Scoring!$E$24),Scoring!$E$23),Scoring!$E$22),Scoring!$E$21)</f>
        <v>0</v>
      </c>
      <c r="AE986" s="78">
        <f>IF(IFERROR(SEARCH("suspected sensitiser",S986),99)=99,IF(IFERROR(SEARCH("sensitiser",S986),99)=99,IF(IFERROR(SEARCH("other hazard based concern",S986),99)=99,0,Scoring!$E$28),Scoring!$E$26),Scoring!$E$27)</f>
        <v>0</v>
      </c>
      <c r="AF986" s="78">
        <f>IF(IFERROR(M986,1)=1,IF(IFERROR(N986,1)=1,IF(IFERROR(O986,1)=1,IF(IFERROR(Q986,1)=1,IF(IFERROR(R986,1)=1,IF(IFERROR(T986,1)=1,IF(IFERROR(K986,1)=1,IF(IFERROR(P986,1)=1,IF(IFERROR(S986,1)=1,Scoring!$E$29,0),0),0),0),0),0),0),0),0)</f>
        <v>0</v>
      </c>
      <c r="AG986" s="78">
        <f t="shared" si="75"/>
        <v>1</v>
      </c>
      <c r="AI986" s="93"/>
      <c r="AJ986" s="94"/>
      <c r="AK986" s="76"/>
      <c r="AL986" s="75"/>
      <c r="AN986" s="79"/>
      <c r="AO986" s="79"/>
      <c r="AP986" s="79"/>
      <c r="AQ986" s="79"/>
      <c r="AR986" s="79"/>
      <c r="AS986" s="78"/>
      <c r="AU986" s="79">
        <f>IF(IFERROR(F986,99)=99,IF(IFERROR(G986,99)=99,IF(IFERROR(H986,99)=99,IF(IFERROR(I986,99)=99,IF(IFERROR(E986,99)=99,IF(IFERROR(J986,99)=99,0,Scoring!$B$7),Scoring!$B$3),Scoring!$B$2),Scoring!$B$6),Scoring!$B$5),Scoring!$B$4)</f>
        <v>0.3</v>
      </c>
      <c r="AV986" s="78">
        <f t="shared" si="76"/>
        <v>0.3</v>
      </c>
      <c r="AW986" s="78"/>
      <c r="AX986" s="66"/>
      <c r="AY986" s="78"/>
      <c r="AZ986" s="76"/>
      <c r="BA986" s="76"/>
      <c r="BB986" s="76"/>
    </row>
    <row r="987" spans="1:54" x14ac:dyDescent="0.25">
      <c r="A987" s="89" t="s">
        <v>7360</v>
      </c>
      <c r="B987" s="89" t="s">
        <v>30</v>
      </c>
      <c r="C987" s="89" t="s">
        <v>30</v>
      </c>
      <c r="D987" s="89" t="s">
        <v>7361</v>
      </c>
      <c r="E987" s="76" t="e">
        <f>IF(C987="-",IF(A987="-",VLOOKUP(D987,'sin-list 180320_update'!$C$2:$C$835,1,FALSE),VLOOKUP(A987,'sin-list 180320_update'!$A$2:$A$835,1,FALSE)),VLOOKUP(C987,'sin-list 180320_update'!$B$2:$B$835,1,FALSE))</f>
        <v>#N/A</v>
      </c>
      <c r="F987" s="76" t="e">
        <f>IF($C987="-",IF($A987="-",VLOOKUP($D987,'REACH Bilaga XVII_update'!$A$5:$A$131,1,FALSE),VLOOKUP($A987,'REACH Bilaga XVII_update'!$C$5:$C$131,1,FALSE)),VLOOKUP($C987,'REACH Bilaga XVII_update'!$B$5:$B$131,1,FALSE))</f>
        <v>#N/A</v>
      </c>
      <c r="G987" s="76" t="e">
        <f>IF($C987="-",IF($A987="-",VLOOKUP($D987,' REACH Bilaga 59_update'!$A$5:$A$210,1,FALSE),VLOOKUP($A987,' REACH Bilaga 59_update'!$D$5:$D$210,1,FALSE)),VLOOKUP($C987,' REACH Bilaga 59_update'!$C$5:$C$210,1,FALSE))</f>
        <v>#N/A</v>
      </c>
      <c r="H987" s="76" t="e">
        <f>IF($C987="-",IF($A987="-",VLOOKUP($D987,'REACH Bilaga XIV_update'!$A$5:$A$110,1,FALSE),VLOOKUP($A987,'REACH Bilaga XIV_update'!$D$5:$D$110,1,FALSE)),VLOOKUP($C987,'REACH Bilaga XIV_update'!$C$5:$C$110,1,FALSE))</f>
        <v>#N/A</v>
      </c>
      <c r="I987" s="76" t="e">
        <f>IF($C987="-",IF($A987="-",VLOOKUP($D987,CoRAP_update!$A$5:$A$376,1,FALSE),VLOOKUP($A987,CoRAP_update!$D$5:$D$376,1,FALSE)),VLOOKUP($C987,CoRAP_update!$C$5:$C$376,1,FALSE))</f>
        <v>#N/A</v>
      </c>
      <c r="J987" s="76" t="str">
        <f>IF($C987="-",IF($A987="-",VLOOKUP($D987,EDC_update!$C$2:$C$450,1,FALSE),VLOOKUP($A987,EDC_update!$B$2:$B$450,1,FALSE)),VLOOKUP($C987,EDC_update!$L$2:$L$450,1,FALSE))</f>
        <v>10453-86-8</v>
      </c>
      <c r="K987" s="76" t="e">
        <f>IF($C987="-",IF($A987="-",IF(VLOOKUP($D987,'sin-list 180320_update'!$C$2:$S$835,3,FALSE)="",NA(),VLOOKUP($D987,'sin-list 180320_update'!$C$2:$S$835,3,FALSE)),IF(VLOOKUP($A987,'sin-list 180320_update'!$A$2:$S$835,5,FALSE)="",NA(),VLOOKUP($A987,'sin-list 180320_update'!$A$2:$S$835,5,FALSE))),IF(VLOOKUP($C987,'sin-list 180320_update'!$B$2:$S$835,4,FALSE)="",NA(),VLOOKUP($C987,'sin-list 180320_update'!$B$2:$S$835,4,FALSE)))</f>
        <v>#N/A</v>
      </c>
      <c r="L987" s="76" t="e">
        <f>IF($C987="-",IF($A987="-",VLOOKUP($D987,'sin-list 180320_update'!$C$2:$S$835,6,FALSE),VLOOKUP($A987,'sin-list 180320_update'!$A$2:$S$835,8,FALSE)),VLOOKUP($C987,'sin-list 180320_update'!$B$2:$S$835,7,FALSE))</f>
        <v>#N/A</v>
      </c>
      <c r="M987" s="76" t="e">
        <f>IF($C987="-",IF($A987="-",IF(VLOOKUP($D987,'sin-list 180320_update'!$C$2:$S$835,8,FALSE)="",NA(),VLOOKUP($D987,'sin-list 180320_update'!$C$2:$S$835,8,FALSE)),IF(VLOOKUP($A987,'sin-list 180320_update'!$A$2:$S$835,10,FALSE)="",NA(),VLOOKUP($A987,'sin-list 180320_update'!$A$2:$S$835,10,FALSE))),IF(VLOOKUP($C987,'sin-list 180320_update'!$B$2:$S$835,9,FALSE)="",NA(),VLOOKUP($C987,'sin-list 180320_update'!$B$2:$S$835,9,FALSE)))</f>
        <v>#N/A</v>
      </c>
      <c r="N987" s="76" t="e">
        <f>IF($C987="-",IF($A987="-",IF(VLOOKUP($D987,'REACH Bilaga XVII_update'!$A$5:$E$131,4,FALSE)="",NA(),VLOOKUP($D987,'REACH Bilaga XVII_update'!$A$5:$E$131,4,FALSE)),IF(VLOOKUP($A987,'REACH Bilaga XVII_update'!$C$5:$D$131,2,FALSE)="",NA(),VLOOKUP($A987,'REACH Bilaga XVII_update'!$C$5:$D$131,2,FALSE))),IF(VLOOKUP($C987,'REACH Bilaga XVII_update'!$B$5:$D$131,3,FALSE)="",NA(),VLOOKUP($C987,'REACH Bilaga XVII_update'!$B$5:$D$131,3,FALSE)))</f>
        <v>#N/A</v>
      </c>
      <c r="O987" s="76" t="e">
        <f>IF($C987="-",IF($A987="-",IF(VLOOKUP($D987,' REACH Bilaga 59_update'!$A$5:$E$210,5,FALSE)="",NA(),VLOOKUP($D987,' REACH Bilaga 59_update'!$A$5:$E$210,5,FALSE)),IF(VLOOKUP($A987,' REACH Bilaga 59_update'!$D$5:$E$210,2,FALSE)="",NA(),VLOOKUP($A987,' REACH Bilaga 59_update'!$D$5:$E$210,2,FALSE))),IF(VLOOKUP($C987,' REACH Bilaga 59_update'!$C$5:$E$210,3,FALSE)="",NA(),VLOOKUP($C987,' REACH Bilaga 59_update'!$C$5:$E$210,3,FALSE)))</f>
        <v>#N/A</v>
      </c>
      <c r="P987" s="76" t="e">
        <f>IF(C987="-",IF(A987="-",IFERROR(VLOOKUP($D987,' REACH Bilaga 59_update'!$A$5:$F$210,MATCH(Sammanfattning!P$1,' REACH Bilaga 59_update'!$A$4:$F$4,0),FALSE),VLOOKUP($D987,'REACH Bilaga XIV_update'!$A$4:$H$110,MATCH(Sammanfattning!P$1,'REACH Bilaga XIV_update'!$A$4:$H$4,0),FALSE)),IFERROR(VLOOKUP($A987,' REACH Bilaga 59_update'!$D$5:$F$210,MATCH(Sammanfattning!P$1,' REACH Bilaga 59_update'!$D$4:$F$4,0),FALSE),VLOOKUP($A987,'REACH Bilaga XIV_update'!$D$4:$H$110,MATCH(Sammanfattning!P$1,'REACH Bilaga XIV_update'!$D$4:$H$4,0),FALSE))),IFERROR(VLOOKUP($C987,' REACH Bilaga 59_update'!$C$5:$F$210,MATCH(Sammanfattning!P$1,' REACH Bilaga 59_update'!$C$4:$F$4,0),FALSE),VLOOKUP($C987,'REACH Bilaga XIV_update'!$C$4:$H$110,MATCH(Sammanfattning!P$1,'REACH Bilaga XIV_update'!$C$4:$H$4,0),FALSE)))</f>
        <v>#N/A</v>
      </c>
      <c r="Q987" s="76" t="e">
        <f>IF($C987="-",IF($A987="-",IF(VLOOKUP($D987,'REACH Bilaga XIV_update'!$A$5:$I$110,9,FALSE)="",NA(),VLOOKUP($D987,'REACH Bilaga XIV_update'!$A$5:$I$110,9,FALSE)),IF(VLOOKUP($A987,'REACH Bilaga XIV_update'!$D$5:$I$110,6,FALSE)="",NA(),VLOOKUP($A987,'REACH Bilaga XIV_update'!$D$5:$I$110,6,FALSE))),IF(VLOOKUP($C987,'REACH Bilaga XIV_update'!$C$5:$I$110,7,FALSE)="",NA(),VLOOKUP($C987,'REACH Bilaga XIV_update'!$C$5:$I$110,7,FALSE)))</f>
        <v>#N/A</v>
      </c>
      <c r="R987" s="76" t="e">
        <f>IF($C987="-",IF($A987="-",IF(VLOOKUP($D987,CoRAP_update!$A$5:$O$376,15,FALSE)="",NA(),VLOOKUP($D987,CoRAP_update!$A$5:$O$376,15,FALSE)),IF(VLOOKUP($A987,CoRAP_update!$D$5:$O$376,12,FALSE)="",NA(),VLOOKUP($A987,CoRAP_update!$D$5:$O$376,12,FALSE))),IF(VLOOKUP($C987,CoRAP_update!$C$5:$O$376,13,FALSE)="",NA(),VLOOKUP($C987,CoRAP_update!$C$5:$O$376,13,FALSE)))</f>
        <v>#N/A</v>
      </c>
      <c r="S987" s="144" t="e">
        <f>IF($C987="-",IF($A987="-",VLOOKUP($D987,CoRAP_update!$A$5:$J$376,MATCH(Sammanfattning!S$1,CoRAP_update!$A$4:$J$4,0),FALSE),VLOOKUP($A987,CoRAP_update!$D$5:$J$376,MATCH(Sammanfattning!S$1,CoRAP_update!$D$4:$J$4,0),FALSE)),VLOOKUP($C987,CoRAP_update!$C$5:$J$376,MATCH(Sammanfattning!S$1,CoRAP_update!$C$4:$J$4,0),FALSE))</f>
        <v>#N/A</v>
      </c>
      <c r="T987" s="76" t="str">
        <f>IF($A987="-",VLOOKUP($D987,EDC_update!$C$2:$F$450,4,FALSE),VLOOKUP($A987,EDC_update!$B$2:$F$450,5,FALSE))</f>
        <v>CAT1</v>
      </c>
      <c r="V987" s="78">
        <f>IF(IFERROR(SEARCH("PBT",P987),99)=99,IF(IFERROR(SEARCH("suspected PBT",S987),99)=99,IF(IFERROR(SEARCH("concluded to be PBT",K987),99)=99,IF(IFERROR(SEARCH("PBT",S987),99)=99,IF(IFERROR(SEARCH("PBT cand",L987),99)=99,IF(IFERROR(SEARCH("PBT",L987),99)=99,IF(IFERROR(SEARCH("persistent, bioackumulative and toxic properties",K987),99)=99,0,Scoring!$E$3),Scoring!$E$3),Scoring!$E$7),Scoring!$E$3),Scoring!$E$5),Scoring!$E$6),Scoring!$E$3)</f>
        <v>0</v>
      </c>
      <c r="W987" s="78">
        <f>IF(IFERROR(SEARCH("vPvB",P987),99)=99,IF(IFERROR(SEARCH("suspected pbt/vPvB",S987),99)=99,IF(IFERROR(SEARCH("vPvB",S987),99)=99,IF(IFERROR(SEARCH("concluded to be a vPvB",S987),99)=99,IF(IFERROR(SEARCH("identified as vPvB",K987),99)=99,IF(IFERROR(SEARCH("concluded to be a vPvB",K987),99)=99,IF(IFERROR(SEARCH("concluded to be both pbt and vPvB",S987),99)=99,IF(IFERROR(SEARCH("concluded to be both pbt and vPvB",K987),99)=99,0,Scoring!$E$5),Scoring!$E$5),Scoring!$E$5),Scoring!$E$5),Scoring!$E$5),Scoring!$E$4),Scoring!$E$6),Scoring!$E$4)</f>
        <v>0</v>
      </c>
      <c r="X987" s="78">
        <f>IF(IFERROR(SEARCH("H410",N987),99)=99,IF(IFERROR(SEARCH("H410",O987),99)=99,IF(IFERROR(SEARCH("H410",Q987),99)=99,IF(IFERROR(SEARCH("H410",M987),99)=99,IF(IFERROR(SEARCH("H410",R987),99)=99,IF(IFERROR(SEARCH("H411",N987),99)=99,IF(IFERROR(SEARCH("H411",O987),99)=99,IF(IFERROR(SEARCH("H411",Q987),99)=99,IF(IFERROR(SEARCH("H411",M987),99)=99,IF(IFERROR(SEARCH("H411",R987),99)=99,IF(IFERROR(SEARCH("H413",N987),99)=99,IF(IFERROR(SEARCH("H413",O987),99)=99,IF(IFERROR(SEARCH("H413",Q987),99)=99,IF(IFERROR(SEARCH("H413",M987),99)=99,IF(IFERROR(SEARCH("H413",R987),99)=99,IF(IFERROR(SEARCH("H412",N987),99)=99,IF(IFERROR(SEARCH("H412",O987),99)=99,IF(IFERROR(SEARCH("H412",Q987),99)=99,IF(IFERROR(SEARCH("H412",M987),99)=99,IF(IFERROR(SEARCH("H412",R987),99)=99,0,Scoring!$E$2),Scoring!$E$2),Scoring!$E$2),Scoring!$E$2),Scoring!$E$2),Scoring!$E$2),Scoring!$E$2),Scoring!$E$2),Scoring!$E$2),Scoring!$E$2),Scoring!$E$2),Scoring!$E$2),Scoring!$E$2),Scoring!$E$2),Scoring!$E$2),Scoring!$E$2),Scoring!$E$2),Scoring!$E$2),Scoring!$E$2),Scoring!$E$2)</f>
        <v>0</v>
      </c>
      <c r="Y987" s="78">
        <f>IF(IFERROR(SEARCH("CMR",K987),99)=99,IF(IFERROR(SEARCH("Suspected CMR",S987),99)=99,IF(IFERROR(SEARCH("CMR",S987),99)=99,0,Scoring!$E$8),Scoring!$E$9),Scoring!$E$8)</f>
        <v>0</v>
      </c>
      <c r="Z987" s="78">
        <f>IF(IFERROR(SEARCH("H350",N987),99)=99,IF(IFERROR(SEARCH("H350",O987),99)=99,IF(IFERROR(SEARCH("H350",Q987),99)=99,IF(IFERROR(SEARCH("H350",M987),99)=99,IF(IFERROR(SEARCH("H350",R987),99)=99,IF(IFERROR(SEARCH("H351",N987),99)=99,IF(IFERROR(SEARCH("H351",O987),99)=99,IF(IFERROR(SEARCH("H351",Q987),99)=99,IF(IFERROR(SEARCH("H351",M987),99)=99,IF(IFERROR(SEARCH("H351",R987),99)=99,IF(IFERROR(SEARCH("carcinogenic",P987),99)=99,IF(IFERROR(SEARCH("suspected carcinogenic",S987),99)=99,0,Scoring!$E$12),Scoring!$E$11),Scoring!$E$10),Scoring!$E$10),Scoring!$E$10),Scoring!$E$10),Scoring!$E$10),Scoring!$E$10),Scoring!$E$10),Scoring!$E$10),Scoring!$E$10),Scoring!$E$10)</f>
        <v>0</v>
      </c>
      <c r="AA987" s="78">
        <f>IF(IFERROR(SEARCH("H340",N987),99)=99,IF(IFERROR(SEARCH("H340",O987),99)=99,IF(IFERROR(SEARCH("H340",Q987),99)=99,IF(IFERROR(SEARCH("H340",M987),99)=99,IF(IFERROR(SEARCH("H340",R987),99)=99,IF(IFERROR(SEARCH("H341",N987),99)=99,IF(IFERROR(SEARCH("H341",O987),99)=99,IF(IFERROR(SEARCH("H341",Q987),99)=99,IF(IFERROR(SEARCH("H341",M987),99)=99,IF(IFERROR(SEARCH("H341",R987),99)=99,IF(IFERROR(SEARCH("mutagenic",P987),99)=99,IF(IFERROR(SEARCH("suspected mutagenic",S987),99)=99,0,Scoring!$E$15),Scoring!$E$14),Scoring!$E$13),Scoring!$E$13),Scoring!$E$13),Scoring!$E$13),Scoring!$E$13),Scoring!$E$13),Scoring!$E$13),Scoring!$E$13),Scoring!$E$13),Scoring!$E$13)</f>
        <v>0</v>
      </c>
      <c r="AB987" s="78">
        <f>IF(IFERROR(SEARCH("H360",N987),99)=99,IF(IFERROR(SEARCH("H360",O987),99)=99,IF(IFERROR(SEARCH("H360",Q987),99)=99,IF(IFERROR(SEARCH("H360",M987),99)=99,IF(IFERROR(SEARCH("H360",R987),99)=99,IF(IFERROR(SEARCH("H361",N987),99)=99,IF(IFERROR(SEARCH("H361",O987),99)=99,IF(IFERROR(SEARCH("H361",Q987),99)=99,IF(IFERROR(SEARCH("H361",M987),99)=99,IF(IFERROR(SEARCH("H361",R987),99)=99,IF(IFERROR(SEARCH("reproduction",P987),99)=99,IF(IFERROR(SEARCH("suspected reprotoxic",S987),99)=99,IF(IFERROR(SEARCH("reprotoxic",S987),99)=99,IF(IFERROR(SEARCH("reprotoxic",K987),99)=99,0,Scoring!$E$18),Scoring!$E$18),Scoring!$E$19),Scoring!$E$17),Scoring!$E$16),Scoring!$E$16),Scoring!$E$16),Scoring!$E$16),Scoring!$E$16),Scoring!$E$16),Scoring!$E$16),Scoring!$E$16),Scoring!$E$16),Scoring!$E$16)</f>
        <v>0</v>
      </c>
      <c r="AC987" s="78">
        <f>IF(IFERROR(SEARCH("57f",L987),99)=99,IF(IFERROR(SEARCH("57(f)",P987),99)=99,0,Scoring!$E$20),Scoring!$E$20)</f>
        <v>0</v>
      </c>
      <c r="AD987" s="78">
        <f>IF(IFERROR(SEARCH("CAT1",T987),99)=99,IF(IFERROR(SEARCH("CAT2",T987),99)=99,IF(IFERROR(SEARCH("CAT3",T987),99)=99,IF(IFERROR(SEARCH("concluded to be endocrine",K987),99)=99,IF(IFERROR(SEARCH("categorised as endocrine",K987),99)=99,IF(IFERROR(SEARCH("endocrine disrupting",P987),99)=99,IF(IFERROR(SEARCH("endocrine disrupting",K987),99)=99,IF(IFERROR(SEARCH("suspected endocrine",S987),99)=99,IF(IFERROR(SEARCH("potential endocrine",S987),99)=99,0,Scoring!$E$25),Scoring!$E$25),Scoring!$E$24),Scoring!$E$24),Scoring!$E$24),Scoring!$E$24),Scoring!$E$23),Scoring!$E$22),Scoring!$E$21)</f>
        <v>1</v>
      </c>
      <c r="AE987" s="78">
        <f>IF(IFERROR(SEARCH("suspected sensitiser",S987),99)=99,IF(IFERROR(SEARCH("sensitiser",S987),99)=99,IF(IFERROR(SEARCH("other hazard based concern",S987),99)=99,0,Scoring!$E$28),Scoring!$E$26),Scoring!$E$27)</f>
        <v>0</v>
      </c>
      <c r="AF987" s="78">
        <f>IF(IFERROR(M987,1)=1,IF(IFERROR(N987,1)=1,IF(IFERROR(O987,1)=1,IF(IFERROR(Q987,1)=1,IF(IFERROR(R987,1)=1,IF(IFERROR(T987,1)=1,IF(IFERROR(K987,1)=1,IF(IFERROR(P987,1)=1,IF(IFERROR(S987,1)=1,Scoring!$E$29,0),0),0),0),0),0),0),0),0)</f>
        <v>0</v>
      </c>
      <c r="AG987" s="78">
        <f t="shared" si="75"/>
        <v>1</v>
      </c>
      <c r="AI987" s="93"/>
      <c r="AJ987" s="94"/>
      <c r="AK987" s="76"/>
      <c r="AL987" s="75"/>
      <c r="AN987" s="79"/>
      <c r="AO987" s="79"/>
      <c r="AP987" s="79"/>
      <c r="AQ987" s="79"/>
      <c r="AR987" s="79"/>
      <c r="AS987" s="78"/>
      <c r="AU987" s="79">
        <f>IF(IFERROR(F987,99)=99,IF(IFERROR(G987,99)=99,IF(IFERROR(H987,99)=99,IF(IFERROR(I987,99)=99,IF(IFERROR(E987,99)=99,IF(IFERROR(J987,99)=99,0,Scoring!$B$7),Scoring!$B$3),Scoring!$B$2),Scoring!$B$6),Scoring!$B$5),Scoring!$B$4)</f>
        <v>0.3</v>
      </c>
      <c r="AV987" s="78">
        <f t="shared" si="76"/>
        <v>0.3</v>
      </c>
      <c r="AW987" s="78"/>
      <c r="AX987" s="66"/>
      <c r="AY987" s="78"/>
      <c r="AZ987" s="76"/>
      <c r="BB987" s="76"/>
    </row>
    <row r="988" spans="1:54" x14ac:dyDescent="0.25">
      <c r="A988" s="84" t="s">
        <v>11760</v>
      </c>
      <c r="B988" s="85" t="s">
        <v>30</v>
      </c>
      <c r="C988" s="85" t="s">
        <v>30</v>
      </c>
      <c r="D988" s="84" t="s">
        <v>11393</v>
      </c>
      <c r="E988" s="76" t="str">
        <f>IF(C988="-",IF(A988="-",VLOOKUP(D988,'sin-list 180320_update'!$C$2:$C$835,1,FALSE),VLOOKUP(A988,'sin-list 180320_update'!$A$2:$A$835,1,FALSE)),VLOOKUP(C988,'sin-list 180320_update'!$B$2:$B$835,1,FALSE))</f>
        <v>106599-06-8</v>
      </c>
      <c r="F988" s="76" t="e">
        <f>IF($C988="-",IF($A988="-",VLOOKUP($D988,'REACH Bilaga XVII_update'!$A$5:$A$131,1,FALSE),VLOOKUP($A988,'REACH Bilaga XVII_update'!$C$5:$C$131,1,FALSE)),VLOOKUP($C988,'REACH Bilaga XVII_update'!$B$5:$B$131,1,FALSE))</f>
        <v>#N/A</v>
      </c>
      <c r="G988" s="76" t="e">
        <f>IF($C988="-",IF($A988="-",VLOOKUP($D988,' REACH Bilaga 59_update'!$A$5:$A$210,1,FALSE),VLOOKUP($A988,' REACH Bilaga 59_update'!$D$5:$D$210,1,FALSE)),VLOOKUP($C988,' REACH Bilaga 59_update'!$C$5:$C$210,1,FALSE))</f>
        <v>#N/A</v>
      </c>
      <c r="H988" s="76" t="e">
        <f>IF($C988="-",IF($A988="-",VLOOKUP($D988,'REACH Bilaga XIV_update'!$A$5:$A$110,1,FALSE),VLOOKUP($A988,'REACH Bilaga XIV_update'!$D$5:$D$110,1,FALSE)),VLOOKUP($C988,'REACH Bilaga XIV_update'!$C$5:$C$110,1,FALSE))</f>
        <v>#N/A</v>
      </c>
      <c r="I988" s="76" t="e">
        <f>IF($C988="-",IF($A988="-",VLOOKUP($D988,CoRAP_update!$A$5:$A$376,1,FALSE),VLOOKUP($A988,CoRAP_update!$D$5:$D$376,1,FALSE)),VLOOKUP($C988,CoRAP_update!$C$5:$C$376,1,FALSE))</f>
        <v>#N/A</v>
      </c>
      <c r="J988" s="76" t="e">
        <f>IF($C988="-",IF($A988="-",VLOOKUP($D988,EDC_update!$C$2:$C$450,1,FALSE),VLOOKUP($A988,EDC_update!$B$2:$B$450,1,FALSE)),VLOOKUP($C988,EDC_update!$L$2:$L$450,1,FALSE))</f>
        <v>#N/A</v>
      </c>
      <c r="K988" s="76" t="str">
        <f>IF($C988="-",IF($A988="-",IF(VLOOKUP($D988,'sin-list 180320_update'!$C$2:$S$835,3,FALSE)="",NA(),VLOOKUP($D988,'sin-list 180320_update'!$C$2:$S$835,3,FALSE)),IF(VLOOKUP($A988,'sin-list 180320_update'!$A$2:$S$835,5,FALSE)="",NA(),VLOOKUP($A988,'sin-list 180320_update'!$A$2:$S$835,5,FALSE))),IF(VLOOKUP($C988,'sin-list 180320_update'!$B$2:$S$835,4,FALSE)="",NA(),VLOOKUP($C988,'sin-list 180320_update'!$B$2:$S$835,4,FALSE)))</f>
        <v>Substance is concluded to be an endocrine disruptor SVHC by ECHA Member State Committe when including = 0,1% 4-NonylPhenol.</v>
      </c>
      <c r="L988" s="76" t="str">
        <f>IF($C988="-",IF($A988="-",VLOOKUP($D988,'sin-list 180320_update'!$C$2:$S$835,6,FALSE),VLOOKUP($A988,'sin-list 180320_update'!$A$2:$S$835,8,FALSE)),VLOOKUP($C988,'sin-list 180320_update'!$B$2:$S$835,7,FALSE))</f>
        <v>Skin Sens. 1; _x000D_
Aquatic Acute 1;_x000D_
Aquatic Chronic 1</v>
      </c>
      <c r="M988" s="76" t="str">
        <f>IF($C988="-",IF($A988="-",IF(VLOOKUP($D988,'sin-list 180320_update'!$C$2:$S$835,8,FALSE)="",NA(),VLOOKUP($D988,'sin-list 180320_update'!$C$2:$S$835,8,FALSE)),IF(VLOOKUP($A988,'sin-list 180320_update'!$A$2:$S$835,10,FALSE)="",NA(),VLOOKUP($A988,'sin-list 180320_update'!$A$2:$S$835,10,FALSE))),IF(VLOOKUP($C988,'sin-list 180320_update'!$B$2:$S$835,9,FALSE)="",NA(),VLOOKUP($C988,'sin-list 180320_update'!$B$2:$S$835,9,FALSE)))</f>
        <v>H317;_x000D_
H400;_x000D_
H410</v>
      </c>
      <c r="N988" s="76" t="e">
        <f>IF($C988="-",IF($A988="-",IF(VLOOKUP($D988,'REACH Bilaga XVII_update'!$A$5:$E$131,4,FALSE)="",NA(),VLOOKUP($D988,'REACH Bilaga XVII_update'!$A$5:$E$131,4,FALSE)),IF(VLOOKUP($A988,'REACH Bilaga XVII_update'!$C$5:$D$131,2,FALSE)="",NA(),VLOOKUP($A988,'REACH Bilaga XVII_update'!$C$5:$D$131,2,FALSE))),IF(VLOOKUP($C988,'REACH Bilaga XVII_update'!$B$5:$D$131,3,FALSE)="",NA(),VLOOKUP($C988,'REACH Bilaga XVII_update'!$B$5:$D$131,3,FALSE)))</f>
        <v>#N/A</v>
      </c>
      <c r="O988" s="76" t="e">
        <f>IF($C988="-",IF($A988="-",IF(VLOOKUP($D988,' REACH Bilaga 59_update'!$A$5:$E$210,5,FALSE)="",NA(),VLOOKUP($D988,' REACH Bilaga 59_update'!$A$5:$E$210,5,FALSE)),IF(VLOOKUP($A988,' REACH Bilaga 59_update'!$D$5:$E$210,2,FALSE)="",NA(),VLOOKUP($A988,' REACH Bilaga 59_update'!$D$5:$E$210,2,FALSE))),IF(VLOOKUP($C988,' REACH Bilaga 59_update'!$C$5:$E$210,3,FALSE)="",NA(),VLOOKUP($C988,' REACH Bilaga 59_update'!$C$5:$E$210,3,FALSE)))</f>
        <v>#N/A</v>
      </c>
      <c r="P988" s="76" t="e">
        <f>IF(C988="-",IF(A988="-",IFERROR(VLOOKUP($D988,' REACH Bilaga 59_update'!$A$5:$F$210,MATCH(Sammanfattning!P$1,' REACH Bilaga 59_update'!$A$4:$F$4,0),FALSE),VLOOKUP($D988,'REACH Bilaga XIV_update'!$A$4:$H$110,MATCH(Sammanfattning!P$1,'REACH Bilaga XIV_update'!$A$4:$H$4,0),FALSE)),IFERROR(VLOOKUP($A988,' REACH Bilaga 59_update'!$D$5:$F$210,MATCH(Sammanfattning!P$1,' REACH Bilaga 59_update'!$D$4:$F$4,0),FALSE),VLOOKUP($A988,'REACH Bilaga XIV_update'!$D$4:$H$110,MATCH(Sammanfattning!P$1,'REACH Bilaga XIV_update'!$D$4:$H$4,0),FALSE))),IFERROR(VLOOKUP($C988,' REACH Bilaga 59_update'!$C$5:$F$210,MATCH(Sammanfattning!P$1,' REACH Bilaga 59_update'!$C$4:$F$4,0),FALSE),VLOOKUP($C988,'REACH Bilaga XIV_update'!$C$4:$H$110,MATCH(Sammanfattning!P$1,'REACH Bilaga XIV_update'!$C$4:$H$4,0),FALSE)))</f>
        <v>#N/A</v>
      </c>
      <c r="Q988" s="76" t="e">
        <f>IF($C988="-",IF($A988="-",IF(VLOOKUP($D988,'REACH Bilaga XIV_update'!$A$5:$I$110,9,FALSE)="",NA(),VLOOKUP($D988,'REACH Bilaga XIV_update'!$A$5:$I$110,9,FALSE)),IF(VLOOKUP($A988,'REACH Bilaga XIV_update'!$D$5:$I$110,6,FALSE)="",NA(),VLOOKUP($A988,'REACH Bilaga XIV_update'!$D$5:$I$110,6,FALSE))),IF(VLOOKUP($C988,'REACH Bilaga XIV_update'!$C$5:$I$110,7,FALSE)="",NA(),VLOOKUP($C988,'REACH Bilaga XIV_update'!$C$5:$I$110,7,FALSE)))</f>
        <v>#N/A</v>
      </c>
      <c r="R988" s="76" t="e">
        <f>IF($C988="-",IF($A988="-",IF(VLOOKUP($D988,CoRAP_update!$A$5:$O$376,15,FALSE)="",NA(),VLOOKUP($D988,CoRAP_update!$A$5:$O$376,15,FALSE)),IF(VLOOKUP($A988,CoRAP_update!$D$5:$O$376,12,FALSE)="",NA(),VLOOKUP($A988,CoRAP_update!$D$5:$O$376,12,FALSE))),IF(VLOOKUP($C988,CoRAP_update!$C$5:$O$376,13,FALSE)="",NA(),VLOOKUP($C988,CoRAP_update!$C$5:$O$376,13,FALSE)))</f>
        <v>#N/A</v>
      </c>
      <c r="S988" s="144" t="e">
        <f>IF($C988="-",IF($A988="-",VLOOKUP($D988,CoRAP_update!$A$5:$J$376,MATCH(Sammanfattning!S$1,CoRAP_update!$A$4:$J$4,0),FALSE),VLOOKUP($A988,CoRAP_update!$D$5:$J$376,MATCH(Sammanfattning!S$1,CoRAP_update!$D$4:$J$4,0),FALSE)),VLOOKUP($C988,CoRAP_update!$C$5:$J$376,MATCH(Sammanfattning!S$1,CoRAP_update!$C$4:$J$4,0),FALSE))</f>
        <v>#N/A</v>
      </c>
      <c r="T988" s="76" t="e">
        <f>IF($A988="-",VLOOKUP($D988,EDC_update!$C$2:$F$450,4,FALSE),VLOOKUP($A988,EDC_update!$B$2:$F$450,5,FALSE))</f>
        <v>#N/A</v>
      </c>
      <c r="V988" s="78">
        <f>IF(IFERROR(SEARCH("PBT",P988),99)=99,IF(IFERROR(SEARCH("suspected PBT",S988),99)=99,IF(IFERROR(SEARCH("concluded to be PBT",K988),99)=99,IF(IFERROR(SEARCH("PBT",S988),99)=99,IF(IFERROR(SEARCH("PBT cand",L988),99)=99,IF(IFERROR(SEARCH("PBT",L988),99)=99,IF(IFERROR(SEARCH("persistent, bioackumulative and toxic properties",K988),99)=99,0,Scoring!$E$3),Scoring!$E$3),Scoring!$E$7),Scoring!$E$3),Scoring!$E$5),Scoring!$E$6),Scoring!$E$3)</f>
        <v>0</v>
      </c>
      <c r="W988" s="78">
        <f>IF(IFERROR(SEARCH("vPvB",P988),99)=99,IF(IFERROR(SEARCH("suspected pbt/vPvB",S988),99)=99,IF(IFERROR(SEARCH("vPvB",S988),99)=99,IF(IFERROR(SEARCH("concluded to be a vPvB",S988),99)=99,IF(IFERROR(SEARCH("identified as vPvB",K988),99)=99,IF(IFERROR(SEARCH("concluded to be a vPvB",K988),99)=99,IF(IFERROR(SEARCH("concluded to be both pbt and vPvB",S988),99)=99,IF(IFERROR(SEARCH("concluded to be both pbt and vPvB",K988),99)=99,0,Scoring!$E$5),Scoring!$E$5),Scoring!$E$5),Scoring!$E$5),Scoring!$E$5),Scoring!$E$4),Scoring!$E$6),Scoring!$E$4)</f>
        <v>0</v>
      </c>
      <c r="X988" s="78">
        <f>IF(IFERROR(SEARCH("H410",N988),99)=99,IF(IFERROR(SEARCH("H410",O988),99)=99,IF(IFERROR(SEARCH("H410",Q988),99)=99,IF(IFERROR(SEARCH("H410",M988),99)=99,IF(IFERROR(SEARCH("H410",R988),99)=99,IF(IFERROR(SEARCH("H411",N988),99)=99,IF(IFERROR(SEARCH("H411",O988),99)=99,IF(IFERROR(SEARCH("H411",Q988),99)=99,IF(IFERROR(SEARCH("H411",M988),99)=99,IF(IFERROR(SEARCH("H411",R988),99)=99,IF(IFERROR(SEARCH("H413",N988),99)=99,IF(IFERROR(SEARCH("H413",O988),99)=99,IF(IFERROR(SEARCH("H413",Q988),99)=99,IF(IFERROR(SEARCH("H413",M988),99)=99,IF(IFERROR(SEARCH("H413",R988),99)=99,IF(IFERROR(SEARCH("H412",N988),99)=99,IF(IFERROR(SEARCH("H412",O988),99)=99,IF(IFERROR(SEARCH("H412",Q988),99)=99,IF(IFERROR(SEARCH("H412",M988),99)=99,IF(IFERROR(SEARCH("H412",R988),99)=99,0,Scoring!$E$2),Scoring!$E$2),Scoring!$E$2),Scoring!$E$2),Scoring!$E$2),Scoring!$E$2),Scoring!$E$2),Scoring!$E$2),Scoring!$E$2),Scoring!$E$2),Scoring!$E$2),Scoring!$E$2),Scoring!$E$2),Scoring!$E$2),Scoring!$E$2),Scoring!$E$2),Scoring!$E$2),Scoring!$E$2),Scoring!$E$2),Scoring!$E$2)</f>
        <v>1</v>
      </c>
      <c r="Y988" s="78">
        <f>IF(IFERROR(SEARCH("CMR",K988),99)=99,IF(IFERROR(SEARCH("Suspected CMR",S988),99)=99,IF(IFERROR(SEARCH("CMR",S988),99)=99,0,Scoring!$E$8),Scoring!$E$9),Scoring!$E$8)</f>
        <v>0</v>
      </c>
      <c r="Z988" s="78">
        <f>IF(IFERROR(SEARCH("H350",N988),99)=99,IF(IFERROR(SEARCH("H350",O988),99)=99,IF(IFERROR(SEARCH("H350",Q988),99)=99,IF(IFERROR(SEARCH("H350",M988),99)=99,IF(IFERROR(SEARCH("H350",R988),99)=99,IF(IFERROR(SEARCH("H351",N988),99)=99,IF(IFERROR(SEARCH("H351",O988),99)=99,IF(IFERROR(SEARCH("H351",Q988),99)=99,IF(IFERROR(SEARCH("H351",M988),99)=99,IF(IFERROR(SEARCH("H351",R988),99)=99,IF(IFERROR(SEARCH("carcinogenic",P988),99)=99,IF(IFERROR(SEARCH("suspected carcinogenic",S988),99)=99,0,Scoring!$E$12),Scoring!$E$11),Scoring!$E$10),Scoring!$E$10),Scoring!$E$10),Scoring!$E$10),Scoring!$E$10),Scoring!$E$10),Scoring!$E$10),Scoring!$E$10),Scoring!$E$10),Scoring!$E$10)</f>
        <v>0</v>
      </c>
      <c r="AA988" s="78">
        <f>IF(IFERROR(SEARCH("H340",N988),99)=99,IF(IFERROR(SEARCH("H340",O988),99)=99,IF(IFERROR(SEARCH("H340",Q988),99)=99,IF(IFERROR(SEARCH("H340",M988),99)=99,IF(IFERROR(SEARCH("H340",R988),99)=99,IF(IFERROR(SEARCH("H341",N988),99)=99,IF(IFERROR(SEARCH("H341",O988),99)=99,IF(IFERROR(SEARCH("H341",Q988),99)=99,IF(IFERROR(SEARCH("H341",M988),99)=99,IF(IFERROR(SEARCH("H341",R988),99)=99,IF(IFERROR(SEARCH("mutagenic",P988),99)=99,IF(IFERROR(SEARCH("suspected mutagenic",S988),99)=99,0,Scoring!$E$15),Scoring!$E$14),Scoring!$E$13),Scoring!$E$13),Scoring!$E$13),Scoring!$E$13),Scoring!$E$13),Scoring!$E$13),Scoring!$E$13),Scoring!$E$13),Scoring!$E$13),Scoring!$E$13)</f>
        <v>0</v>
      </c>
      <c r="AB988" s="78">
        <f>IF(IFERROR(SEARCH("H360",N988),99)=99,IF(IFERROR(SEARCH("H360",O988),99)=99,IF(IFERROR(SEARCH("H360",Q988),99)=99,IF(IFERROR(SEARCH("H360",M988),99)=99,IF(IFERROR(SEARCH("H360",R988),99)=99,IF(IFERROR(SEARCH("H361",N988),99)=99,IF(IFERROR(SEARCH("H361",O988),99)=99,IF(IFERROR(SEARCH("H361",Q988),99)=99,IF(IFERROR(SEARCH("H361",M988),99)=99,IF(IFERROR(SEARCH("H361",R988),99)=99,IF(IFERROR(SEARCH("reproduction",P988),99)=99,IF(IFERROR(SEARCH("suspected reprotoxic",S988),99)=99,IF(IFERROR(SEARCH("reprotoxic",S988),99)=99,IF(IFERROR(SEARCH("reprotoxic",K988),99)=99,0,Scoring!$E$18),Scoring!$E$18),Scoring!$E$19),Scoring!$E$17),Scoring!$E$16),Scoring!$E$16),Scoring!$E$16),Scoring!$E$16),Scoring!$E$16),Scoring!$E$16),Scoring!$E$16),Scoring!$E$16),Scoring!$E$16),Scoring!$E$16)</f>
        <v>0</v>
      </c>
      <c r="AC988" s="78">
        <f>IF(IFERROR(SEARCH("57f",L988),99)=99,IF(IFERROR(SEARCH("57(f)",P988),99)=99,0,Scoring!$E$20),Scoring!$E$20)</f>
        <v>0</v>
      </c>
      <c r="AD988" s="78">
        <f>IF(IFERROR(SEARCH("CAT1",T988),99)=99,IF(IFERROR(SEARCH("CAT2",T988),99)=99,IF(IFERROR(SEARCH("CAT3",T988),99)=99,IF(IFERROR(SEARCH("concluded to be endocrine",K988),99)=99,IF(IFERROR(SEARCH("categorised as endocrine",K988),99)=99,IF(IFERROR(SEARCH("endocrine disrupting",P988),99)=99,IF(IFERROR(SEARCH("endocrine disrupting",K988),99)=99,IF(IFERROR(SEARCH("suspected endocrine",S988),99)=99,IF(IFERROR(SEARCH("potential endocrine",S988),99)=99,0,Scoring!$E$25),Scoring!$E$25),Scoring!$E$24),Scoring!$E$24),Scoring!$E$24),Scoring!$E$24),Scoring!$E$23),Scoring!$E$22),Scoring!$E$21)</f>
        <v>0</v>
      </c>
      <c r="AE988" s="78">
        <f>IF(IFERROR(SEARCH("suspected sensitiser",S988),99)=99,IF(IFERROR(SEARCH("sensitiser",S988),99)=99,IF(IFERROR(SEARCH("other hazard based concern",S988),99)=99,0,Scoring!$E$28),Scoring!$E$26),Scoring!$E$27)</f>
        <v>0</v>
      </c>
      <c r="AF988" s="78">
        <f>IF(IFERROR(M988,1)=1,IF(IFERROR(N988,1)=1,IF(IFERROR(O988,1)=1,IF(IFERROR(Q988,1)=1,IF(IFERROR(R988,1)=1,IF(IFERROR(T988,1)=1,IF(IFERROR(K988,1)=1,IF(IFERROR(P988,1)=1,IF(IFERROR(S988,1)=1,Scoring!$E$29,0),0),0),0),0),0),0),0),0)</f>
        <v>0</v>
      </c>
      <c r="AG988" s="78">
        <f t="shared" si="75"/>
        <v>1</v>
      </c>
      <c r="AI988" s="93"/>
      <c r="AJ988" s="94"/>
      <c r="AK988" s="76"/>
      <c r="AL988" s="75"/>
      <c r="AN988" s="79"/>
      <c r="AO988" s="79"/>
      <c r="AP988" s="79"/>
      <c r="AQ988" s="79"/>
      <c r="AR988" s="79"/>
      <c r="AS988" s="78"/>
      <c r="AU988" s="79">
        <f>IF(IFERROR(F988,99)=99,IF(IFERROR(G988,99)=99,IF(IFERROR(H988,99)=99,IF(IFERROR(I988,99)=99,IF(IFERROR(E988,99)=99,IF(IFERROR(J988,99)=99,0,Scoring!$B$7),Scoring!$B$3),Scoring!$B$2),Scoring!$B$6),Scoring!$B$5),Scoring!$B$4)</f>
        <v>0.3</v>
      </c>
      <c r="AV988" s="78">
        <f t="shared" si="76"/>
        <v>0.3</v>
      </c>
      <c r="AW988" s="78"/>
      <c r="AX988" s="66"/>
      <c r="AY988" s="78"/>
      <c r="AZ988" s="76"/>
      <c r="BB988" s="76"/>
    </row>
    <row r="989" spans="1:54" x14ac:dyDescent="0.25">
      <c r="A989" s="89" t="s">
        <v>7334</v>
      </c>
      <c r="B989" s="89" t="s">
        <v>30</v>
      </c>
      <c r="C989" s="89" t="s">
        <v>30</v>
      </c>
      <c r="D989" s="89" t="s">
        <v>7335</v>
      </c>
      <c r="E989" s="76" t="e">
        <f>IF(C989="-",IF(A989="-",VLOOKUP(D989,'sin-list 180320_update'!$C$2:$C$835,1,FALSE),VLOOKUP(A989,'sin-list 180320_update'!$A$2:$A$835,1,FALSE)),VLOOKUP(C989,'sin-list 180320_update'!$B$2:$B$835,1,FALSE))</f>
        <v>#N/A</v>
      </c>
      <c r="F989" s="76" t="e">
        <f>IF($C989="-",IF($A989="-",VLOOKUP($D989,'REACH Bilaga XVII_update'!$A$5:$A$131,1,FALSE),VLOOKUP($A989,'REACH Bilaga XVII_update'!$C$5:$C$131,1,FALSE)),VLOOKUP($C989,'REACH Bilaga XVII_update'!$B$5:$B$131,1,FALSE))</f>
        <v>#N/A</v>
      </c>
      <c r="G989" s="76" t="e">
        <f>IF($C989="-",IF($A989="-",VLOOKUP($D989,' REACH Bilaga 59_update'!$A$5:$A$210,1,FALSE),VLOOKUP($A989,' REACH Bilaga 59_update'!$D$5:$D$210,1,FALSE)),VLOOKUP($C989,' REACH Bilaga 59_update'!$C$5:$C$210,1,FALSE))</f>
        <v>#N/A</v>
      </c>
      <c r="H989" s="76" t="e">
        <f>IF($C989="-",IF($A989="-",VLOOKUP($D989,'REACH Bilaga XIV_update'!$A$5:$A$110,1,FALSE),VLOOKUP($A989,'REACH Bilaga XIV_update'!$D$5:$D$110,1,FALSE)),VLOOKUP($C989,'REACH Bilaga XIV_update'!$C$5:$C$110,1,FALSE))</f>
        <v>#N/A</v>
      </c>
      <c r="I989" s="76" t="e">
        <f>IF($C989="-",IF($A989="-",VLOOKUP($D989,CoRAP_update!$A$5:$A$376,1,FALSE),VLOOKUP($A989,CoRAP_update!$D$5:$D$376,1,FALSE)),VLOOKUP($C989,CoRAP_update!$C$5:$C$376,1,FALSE))</f>
        <v>#N/A</v>
      </c>
      <c r="J989" s="76" t="str">
        <f>IF($C989="-",IF($A989="-",VLOOKUP($D989,EDC_update!$C$2:$C$450,1,FALSE),VLOOKUP($A989,EDC_update!$B$2:$B$450,1,FALSE)),VLOOKUP($C989,EDC_update!$L$2:$L$450,1,FALSE))</f>
        <v>11081-15-5</v>
      </c>
      <c r="K989" s="76" t="e">
        <f>IF($C989="-",IF($A989="-",IF(VLOOKUP($D989,'sin-list 180320_update'!$C$2:$S$835,3,FALSE)="",NA(),VLOOKUP($D989,'sin-list 180320_update'!$C$2:$S$835,3,FALSE)),IF(VLOOKUP($A989,'sin-list 180320_update'!$A$2:$S$835,5,FALSE)="",NA(),VLOOKUP($A989,'sin-list 180320_update'!$A$2:$S$835,5,FALSE))),IF(VLOOKUP($C989,'sin-list 180320_update'!$B$2:$S$835,4,FALSE)="",NA(),VLOOKUP($C989,'sin-list 180320_update'!$B$2:$S$835,4,FALSE)))</f>
        <v>#N/A</v>
      </c>
      <c r="L989" s="76" t="e">
        <f>IF($C989="-",IF($A989="-",VLOOKUP($D989,'sin-list 180320_update'!$C$2:$S$835,6,FALSE),VLOOKUP($A989,'sin-list 180320_update'!$A$2:$S$835,8,FALSE)),VLOOKUP($C989,'sin-list 180320_update'!$B$2:$S$835,7,FALSE))</f>
        <v>#N/A</v>
      </c>
      <c r="M989" s="76" t="e">
        <f>IF($C989="-",IF($A989="-",IF(VLOOKUP($D989,'sin-list 180320_update'!$C$2:$S$835,8,FALSE)="",NA(),VLOOKUP($D989,'sin-list 180320_update'!$C$2:$S$835,8,FALSE)),IF(VLOOKUP($A989,'sin-list 180320_update'!$A$2:$S$835,10,FALSE)="",NA(),VLOOKUP($A989,'sin-list 180320_update'!$A$2:$S$835,10,FALSE))),IF(VLOOKUP($C989,'sin-list 180320_update'!$B$2:$S$835,9,FALSE)="",NA(),VLOOKUP($C989,'sin-list 180320_update'!$B$2:$S$835,9,FALSE)))</f>
        <v>#N/A</v>
      </c>
      <c r="N989" s="76" t="e">
        <f>IF($C989="-",IF($A989="-",IF(VLOOKUP($D989,'REACH Bilaga XVII_update'!$A$5:$E$131,4,FALSE)="",NA(),VLOOKUP($D989,'REACH Bilaga XVII_update'!$A$5:$E$131,4,FALSE)),IF(VLOOKUP($A989,'REACH Bilaga XVII_update'!$C$5:$D$131,2,FALSE)="",NA(),VLOOKUP($A989,'REACH Bilaga XVII_update'!$C$5:$D$131,2,FALSE))),IF(VLOOKUP($C989,'REACH Bilaga XVII_update'!$B$5:$D$131,3,FALSE)="",NA(),VLOOKUP($C989,'REACH Bilaga XVII_update'!$B$5:$D$131,3,FALSE)))</f>
        <v>#N/A</v>
      </c>
      <c r="O989" s="76" t="e">
        <f>IF($C989="-",IF($A989="-",IF(VLOOKUP($D989,' REACH Bilaga 59_update'!$A$5:$E$210,5,FALSE)="",NA(),VLOOKUP($D989,' REACH Bilaga 59_update'!$A$5:$E$210,5,FALSE)),IF(VLOOKUP($A989,' REACH Bilaga 59_update'!$D$5:$E$210,2,FALSE)="",NA(),VLOOKUP($A989,' REACH Bilaga 59_update'!$D$5:$E$210,2,FALSE))),IF(VLOOKUP($C989,' REACH Bilaga 59_update'!$C$5:$E$210,3,FALSE)="",NA(),VLOOKUP($C989,' REACH Bilaga 59_update'!$C$5:$E$210,3,FALSE)))</f>
        <v>#N/A</v>
      </c>
      <c r="P989" s="76" t="e">
        <f>IF(C989="-",IF(A989="-",IFERROR(VLOOKUP($D989,' REACH Bilaga 59_update'!$A$5:$F$210,MATCH(Sammanfattning!P$1,' REACH Bilaga 59_update'!$A$4:$F$4,0),FALSE),VLOOKUP($D989,'REACH Bilaga XIV_update'!$A$4:$H$110,MATCH(Sammanfattning!P$1,'REACH Bilaga XIV_update'!$A$4:$H$4,0),FALSE)),IFERROR(VLOOKUP($A989,' REACH Bilaga 59_update'!$D$5:$F$210,MATCH(Sammanfattning!P$1,' REACH Bilaga 59_update'!$D$4:$F$4,0),FALSE),VLOOKUP($A989,'REACH Bilaga XIV_update'!$D$4:$H$110,MATCH(Sammanfattning!P$1,'REACH Bilaga XIV_update'!$D$4:$H$4,0),FALSE))),IFERROR(VLOOKUP($C989,' REACH Bilaga 59_update'!$C$5:$F$210,MATCH(Sammanfattning!P$1,' REACH Bilaga 59_update'!$C$4:$F$4,0),FALSE),VLOOKUP($C989,'REACH Bilaga XIV_update'!$C$4:$H$110,MATCH(Sammanfattning!P$1,'REACH Bilaga XIV_update'!$C$4:$H$4,0),FALSE)))</f>
        <v>#N/A</v>
      </c>
      <c r="Q989" s="76" t="e">
        <f>IF($C989="-",IF($A989="-",IF(VLOOKUP($D989,'REACH Bilaga XIV_update'!$A$5:$I$110,9,FALSE)="",NA(),VLOOKUP($D989,'REACH Bilaga XIV_update'!$A$5:$I$110,9,FALSE)),IF(VLOOKUP($A989,'REACH Bilaga XIV_update'!$D$5:$I$110,6,FALSE)="",NA(),VLOOKUP($A989,'REACH Bilaga XIV_update'!$D$5:$I$110,6,FALSE))),IF(VLOOKUP($C989,'REACH Bilaga XIV_update'!$C$5:$I$110,7,FALSE)="",NA(),VLOOKUP($C989,'REACH Bilaga XIV_update'!$C$5:$I$110,7,FALSE)))</f>
        <v>#N/A</v>
      </c>
      <c r="R989" s="76" t="e">
        <f>IF($C989="-",IF($A989="-",IF(VLOOKUP($D989,CoRAP_update!$A$5:$O$376,15,FALSE)="",NA(),VLOOKUP($D989,CoRAP_update!$A$5:$O$376,15,FALSE)),IF(VLOOKUP($A989,CoRAP_update!$D$5:$O$376,12,FALSE)="",NA(),VLOOKUP($A989,CoRAP_update!$D$5:$O$376,12,FALSE))),IF(VLOOKUP($C989,CoRAP_update!$C$5:$O$376,13,FALSE)="",NA(),VLOOKUP($C989,CoRAP_update!$C$5:$O$376,13,FALSE)))</f>
        <v>#N/A</v>
      </c>
      <c r="S989" s="144" t="e">
        <f>IF($C989="-",IF($A989="-",VLOOKUP($D989,CoRAP_update!$A$5:$J$376,MATCH(Sammanfattning!S$1,CoRAP_update!$A$4:$J$4,0),FALSE),VLOOKUP($A989,CoRAP_update!$D$5:$J$376,MATCH(Sammanfattning!S$1,CoRAP_update!$D$4:$J$4,0),FALSE)),VLOOKUP($C989,CoRAP_update!$C$5:$J$376,MATCH(Sammanfattning!S$1,CoRAP_update!$C$4:$J$4,0),FALSE))</f>
        <v>#N/A</v>
      </c>
      <c r="T989" s="76" t="str">
        <f>IF($A989="-",VLOOKUP($D989,EDC_update!$C$2:$F$450,4,FALSE),VLOOKUP($A989,EDC_update!$B$2:$F$450,5,FALSE))</f>
        <v>CAT1</v>
      </c>
      <c r="V989" s="78">
        <f>IF(IFERROR(SEARCH("PBT",P989),99)=99,IF(IFERROR(SEARCH("suspected PBT",S989),99)=99,IF(IFERROR(SEARCH("concluded to be PBT",K989),99)=99,IF(IFERROR(SEARCH("PBT",S989),99)=99,IF(IFERROR(SEARCH("PBT cand",L989),99)=99,IF(IFERROR(SEARCH("PBT",L989),99)=99,IF(IFERROR(SEARCH("persistent, bioackumulative and toxic properties",K989),99)=99,0,Scoring!$E$3),Scoring!$E$3),Scoring!$E$7),Scoring!$E$3),Scoring!$E$5),Scoring!$E$6),Scoring!$E$3)</f>
        <v>0</v>
      </c>
      <c r="W989" s="78">
        <f>IF(IFERROR(SEARCH("vPvB",P989),99)=99,IF(IFERROR(SEARCH("suspected pbt/vPvB",S989),99)=99,IF(IFERROR(SEARCH("vPvB",S989),99)=99,IF(IFERROR(SEARCH("concluded to be a vPvB",S989),99)=99,IF(IFERROR(SEARCH("identified as vPvB",K989),99)=99,IF(IFERROR(SEARCH("concluded to be a vPvB",K989),99)=99,IF(IFERROR(SEARCH("concluded to be both pbt and vPvB",S989),99)=99,IF(IFERROR(SEARCH("concluded to be both pbt and vPvB",K989),99)=99,0,Scoring!$E$5),Scoring!$E$5),Scoring!$E$5),Scoring!$E$5),Scoring!$E$5),Scoring!$E$4),Scoring!$E$6),Scoring!$E$4)</f>
        <v>0</v>
      </c>
      <c r="X989" s="78">
        <f>IF(IFERROR(SEARCH("H410",N989),99)=99,IF(IFERROR(SEARCH("H410",O989),99)=99,IF(IFERROR(SEARCH("H410",Q989),99)=99,IF(IFERROR(SEARCH("H410",M989),99)=99,IF(IFERROR(SEARCH("H410",R989),99)=99,IF(IFERROR(SEARCH("H411",N989),99)=99,IF(IFERROR(SEARCH("H411",O989),99)=99,IF(IFERROR(SEARCH("H411",Q989),99)=99,IF(IFERROR(SEARCH("H411",M989),99)=99,IF(IFERROR(SEARCH("H411",R989),99)=99,IF(IFERROR(SEARCH("H413",N989),99)=99,IF(IFERROR(SEARCH("H413",O989),99)=99,IF(IFERROR(SEARCH("H413",Q989),99)=99,IF(IFERROR(SEARCH("H413",M989),99)=99,IF(IFERROR(SEARCH("H413",R989),99)=99,IF(IFERROR(SEARCH("H412",N989),99)=99,IF(IFERROR(SEARCH("H412",O989),99)=99,IF(IFERROR(SEARCH("H412",Q989),99)=99,IF(IFERROR(SEARCH("H412",M989),99)=99,IF(IFERROR(SEARCH("H412",R989),99)=99,0,Scoring!$E$2),Scoring!$E$2),Scoring!$E$2),Scoring!$E$2),Scoring!$E$2),Scoring!$E$2),Scoring!$E$2),Scoring!$E$2),Scoring!$E$2),Scoring!$E$2),Scoring!$E$2),Scoring!$E$2),Scoring!$E$2),Scoring!$E$2),Scoring!$E$2),Scoring!$E$2),Scoring!$E$2),Scoring!$E$2),Scoring!$E$2),Scoring!$E$2)</f>
        <v>0</v>
      </c>
      <c r="Y989" s="78">
        <f>IF(IFERROR(SEARCH("CMR",K989),99)=99,IF(IFERROR(SEARCH("Suspected CMR",S989),99)=99,IF(IFERROR(SEARCH("CMR",S989),99)=99,0,Scoring!$E$8),Scoring!$E$9),Scoring!$E$8)</f>
        <v>0</v>
      </c>
      <c r="Z989" s="78">
        <f>IF(IFERROR(SEARCH("H350",N989),99)=99,IF(IFERROR(SEARCH("H350",O989),99)=99,IF(IFERROR(SEARCH("H350",Q989),99)=99,IF(IFERROR(SEARCH("H350",M989),99)=99,IF(IFERROR(SEARCH("H350",R989),99)=99,IF(IFERROR(SEARCH("H351",N989),99)=99,IF(IFERROR(SEARCH("H351",O989),99)=99,IF(IFERROR(SEARCH("H351",Q989),99)=99,IF(IFERROR(SEARCH("H351",M989),99)=99,IF(IFERROR(SEARCH("H351",R989),99)=99,IF(IFERROR(SEARCH("carcinogenic",P989),99)=99,IF(IFERROR(SEARCH("suspected carcinogenic",S989),99)=99,0,Scoring!$E$12),Scoring!$E$11),Scoring!$E$10),Scoring!$E$10),Scoring!$E$10),Scoring!$E$10),Scoring!$E$10),Scoring!$E$10),Scoring!$E$10),Scoring!$E$10),Scoring!$E$10),Scoring!$E$10)</f>
        <v>0</v>
      </c>
      <c r="AA989" s="78">
        <f>IF(IFERROR(SEARCH("H340",N989),99)=99,IF(IFERROR(SEARCH("H340",O989),99)=99,IF(IFERROR(SEARCH("H340",Q989),99)=99,IF(IFERROR(SEARCH("H340",M989),99)=99,IF(IFERROR(SEARCH("H340",R989),99)=99,IF(IFERROR(SEARCH("H341",N989),99)=99,IF(IFERROR(SEARCH("H341",O989),99)=99,IF(IFERROR(SEARCH("H341",Q989),99)=99,IF(IFERROR(SEARCH("H341",M989),99)=99,IF(IFERROR(SEARCH("H341",R989),99)=99,IF(IFERROR(SEARCH("mutagenic",P989),99)=99,IF(IFERROR(SEARCH("suspected mutagenic",S989),99)=99,0,Scoring!$E$15),Scoring!$E$14),Scoring!$E$13),Scoring!$E$13),Scoring!$E$13),Scoring!$E$13),Scoring!$E$13),Scoring!$E$13),Scoring!$E$13),Scoring!$E$13),Scoring!$E$13),Scoring!$E$13)</f>
        <v>0</v>
      </c>
      <c r="AB989" s="78">
        <f>IF(IFERROR(SEARCH("H360",N989),99)=99,IF(IFERROR(SEARCH("H360",O989),99)=99,IF(IFERROR(SEARCH("H360",Q989),99)=99,IF(IFERROR(SEARCH("H360",M989),99)=99,IF(IFERROR(SEARCH("H360",R989),99)=99,IF(IFERROR(SEARCH("H361",N989),99)=99,IF(IFERROR(SEARCH("H361",O989),99)=99,IF(IFERROR(SEARCH("H361",Q989),99)=99,IF(IFERROR(SEARCH("H361",M989),99)=99,IF(IFERROR(SEARCH("H361",R989),99)=99,IF(IFERROR(SEARCH("reproduction",P989),99)=99,IF(IFERROR(SEARCH("suspected reprotoxic",S989),99)=99,IF(IFERROR(SEARCH("reprotoxic",S989),99)=99,IF(IFERROR(SEARCH("reprotoxic",K989),99)=99,0,Scoring!$E$18),Scoring!$E$18),Scoring!$E$19),Scoring!$E$17),Scoring!$E$16),Scoring!$E$16),Scoring!$E$16),Scoring!$E$16),Scoring!$E$16),Scoring!$E$16),Scoring!$E$16),Scoring!$E$16),Scoring!$E$16),Scoring!$E$16)</f>
        <v>0</v>
      </c>
      <c r="AC989" s="78">
        <f>IF(IFERROR(SEARCH("57f",L989),99)=99,IF(IFERROR(SEARCH("57(f)",P989),99)=99,0,Scoring!$E$20),Scoring!$E$20)</f>
        <v>0</v>
      </c>
      <c r="AD989" s="78">
        <f>IF(IFERROR(SEARCH("CAT1",T989),99)=99,IF(IFERROR(SEARCH("CAT2",T989),99)=99,IF(IFERROR(SEARCH("CAT3",T989),99)=99,IF(IFERROR(SEARCH("concluded to be endocrine",K989),99)=99,IF(IFERROR(SEARCH("categorised as endocrine",K989),99)=99,IF(IFERROR(SEARCH("endocrine disrupting",P989),99)=99,IF(IFERROR(SEARCH("endocrine disrupting",K989),99)=99,IF(IFERROR(SEARCH("suspected endocrine",S989),99)=99,IF(IFERROR(SEARCH("potential endocrine",S989),99)=99,0,Scoring!$E$25),Scoring!$E$25),Scoring!$E$24),Scoring!$E$24),Scoring!$E$24),Scoring!$E$24),Scoring!$E$23),Scoring!$E$22),Scoring!$E$21)</f>
        <v>1</v>
      </c>
      <c r="AE989" s="78">
        <f>IF(IFERROR(SEARCH("suspected sensitiser",S989),99)=99,IF(IFERROR(SEARCH("sensitiser",S989),99)=99,IF(IFERROR(SEARCH("other hazard based concern",S989),99)=99,0,Scoring!$E$28),Scoring!$E$26),Scoring!$E$27)</f>
        <v>0</v>
      </c>
      <c r="AF989" s="78">
        <f>IF(IFERROR(M989,1)=1,IF(IFERROR(N989,1)=1,IF(IFERROR(O989,1)=1,IF(IFERROR(Q989,1)=1,IF(IFERROR(R989,1)=1,IF(IFERROR(T989,1)=1,IF(IFERROR(K989,1)=1,IF(IFERROR(P989,1)=1,IF(IFERROR(S989,1)=1,Scoring!$E$29,0),0),0),0),0),0),0),0),0)</f>
        <v>0</v>
      </c>
      <c r="AG989" s="78">
        <f t="shared" si="75"/>
        <v>1</v>
      </c>
      <c r="AI989" s="93"/>
      <c r="AJ989" s="94"/>
      <c r="AK989" s="76"/>
      <c r="AL989" s="75"/>
      <c r="AN989" s="79"/>
      <c r="AO989" s="79"/>
      <c r="AP989" s="79"/>
      <c r="AQ989" s="79"/>
      <c r="AR989" s="79"/>
      <c r="AS989" s="78"/>
      <c r="AU989" s="79">
        <f>IF(IFERROR(F989,99)=99,IF(IFERROR(G989,99)=99,IF(IFERROR(H989,99)=99,IF(IFERROR(I989,99)=99,IF(IFERROR(E989,99)=99,IF(IFERROR(J989,99)=99,0,Scoring!$B$7),Scoring!$B$3),Scoring!$B$2),Scoring!$B$6),Scoring!$B$5),Scoring!$B$4)</f>
        <v>0.3</v>
      </c>
      <c r="AV989" s="78">
        <f t="shared" si="76"/>
        <v>0.3</v>
      </c>
      <c r="AW989" s="78"/>
      <c r="AX989" s="66"/>
      <c r="AY989" s="78"/>
      <c r="AZ989" s="76"/>
      <c r="BB989" s="76"/>
    </row>
    <row r="990" spans="1:54" x14ac:dyDescent="0.25">
      <c r="A990" s="89" t="s">
        <v>7291</v>
      </c>
      <c r="B990" s="89" t="s">
        <v>30</v>
      </c>
      <c r="C990" s="89" t="s">
        <v>30</v>
      </c>
      <c r="D990" s="89" t="s">
        <v>7292</v>
      </c>
      <c r="E990" s="76" t="e">
        <f>IF(C990="-",IF(A990="-",VLOOKUP(D990,'sin-list 180320_update'!$C$2:$C$835,1,FALSE),VLOOKUP(A990,'sin-list 180320_update'!$A$2:$A$835,1,FALSE)),VLOOKUP(C990,'sin-list 180320_update'!$B$2:$B$835,1,FALSE))</f>
        <v>#N/A</v>
      </c>
      <c r="F990" s="76" t="e">
        <f>IF($C990="-",IF($A990="-",VLOOKUP($D990,'REACH Bilaga XVII_update'!$A$5:$A$131,1,FALSE),VLOOKUP($A990,'REACH Bilaga XVII_update'!$C$5:$C$131,1,FALSE)),VLOOKUP($C990,'REACH Bilaga XVII_update'!$B$5:$B$131,1,FALSE))</f>
        <v>#N/A</v>
      </c>
      <c r="G990" s="76" t="e">
        <f>IF($C990="-",IF($A990="-",VLOOKUP($D990,' REACH Bilaga 59_update'!$A$5:$A$210,1,FALSE),VLOOKUP($A990,' REACH Bilaga 59_update'!$D$5:$D$210,1,FALSE)),VLOOKUP($C990,' REACH Bilaga 59_update'!$C$5:$C$210,1,FALSE))</f>
        <v>#N/A</v>
      </c>
      <c r="H990" s="76" t="e">
        <f>IF($C990="-",IF($A990="-",VLOOKUP($D990,'REACH Bilaga XIV_update'!$A$5:$A$110,1,FALSE),VLOOKUP($A990,'REACH Bilaga XIV_update'!$D$5:$D$110,1,FALSE)),VLOOKUP($C990,'REACH Bilaga XIV_update'!$C$5:$C$110,1,FALSE))</f>
        <v>#N/A</v>
      </c>
      <c r="I990" s="76" t="e">
        <f>IF($C990="-",IF($A990="-",VLOOKUP($D990,CoRAP_update!$A$5:$A$376,1,FALSE),VLOOKUP($A990,CoRAP_update!$D$5:$D$376,1,FALSE)),VLOOKUP($C990,CoRAP_update!$C$5:$C$376,1,FALSE))</f>
        <v>#N/A</v>
      </c>
      <c r="J990" s="76" t="str">
        <f>IF($C990="-",IF($A990="-",VLOOKUP($D990,EDC_update!$C$2:$C$450,1,FALSE),VLOOKUP($A990,EDC_update!$B$2:$B$450,1,FALSE)),VLOOKUP($C990,EDC_update!$L$2:$L$450,1,FALSE))</f>
        <v>11096-82-5</v>
      </c>
      <c r="K990" s="76" t="e">
        <f>IF($C990="-",IF($A990="-",IF(VLOOKUP($D990,'sin-list 180320_update'!$C$2:$S$835,3,FALSE)="",NA(),VLOOKUP($D990,'sin-list 180320_update'!$C$2:$S$835,3,FALSE)),IF(VLOOKUP($A990,'sin-list 180320_update'!$A$2:$S$835,5,FALSE)="",NA(),VLOOKUP($A990,'sin-list 180320_update'!$A$2:$S$835,5,FALSE))),IF(VLOOKUP($C990,'sin-list 180320_update'!$B$2:$S$835,4,FALSE)="",NA(),VLOOKUP($C990,'sin-list 180320_update'!$B$2:$S$835,4,FALSE)))</f>
        <v>#N/A</v>
      </c>
      <c r="L990" s="76" t="e">
        <f>IF($C990="-",IF($A990="-",VLOOKUP($D990,'sin-list 180320_update'!$C$2:$S$835,6,FALSE),VLOOKUP($A990,'sin-list 180320_update'!$A$2:$S$835,8,FALSE)),VLOOKUP($C990,'sin-list 180320_update'!$B$2:$S$835,7,FALSE))</f>
        <v>#N/A</v>
      </c>
      <c r="M990" s="76" t="e">
        <f>IF($C990="-",IF($A990="-",IF(VLOOKUP($D990,'sin-list 180320_update'!$C$2:$S$835,8,FALSE)="",NA(),VLOOKUP($D990,'sin-list 180320_update'!$C$2:$S$835,8,FALSE)),IF(VLOOKUP($A990,'sin-list 180320_update'!$A$2:$S$835,10,FALSE)="",NA(),VLOOKUP($A990,'sin-list 180320_update'!$A$2:$S$835,10,FALSE))),IF(VLOOKUP($C990,'sin-list 180320_update'!$B$2:$S$835,9,FALSE)="",NA(),VLOOKUP($C990,'sin-list 180320_update'!$B$2:$S$835,9,FALSE)))</f>
        <v>#N/A</v>
      </c>
      <c r="N990" s="76" t="e">
        <f>IF($C990="-",IF($A990="-",IF(VLOOKUP($D990,'REACH Bilaga XVII_update'!$A$5:$E$131,4,FALSE)="",NA(),VLOOKUP($D990,'REACH Bilaga XVII_update'!$A$5:$E$131,4,FALSE)),IF(VLOOKUP($A990,'REACH Bilaga XVII_update'!$C$5:$D$131,2,FALSE)="",NA(),VLOOKUP($A990,'REACH Bilaga XVII_update'!$C$5:$D$131,2,FALSE))),IF(VLOOKUP($C990,'REACH Bilaga XVII_update'!$B$5:$D$131,3,FALSE)="",NA(),VLOOKUP($C990,'REACH Bilaga XVII_update'!$B$5:$D$131,3,FALSE)))</f>
        <v>#N/A</v>
      </c>
      <c r="O990" s="76" t="e">
        <f>IF($C990="-",IF($A990="-",IF(VLOOKUP($D990,' REACH Bilaga 59_update'!$A$5:$E$210,5,FALSE)="",NA(),VLOOKUP($D990,' REACH Bilaga 59_update'!$A$5:$E$210,5,FALSE)),IF(VLOOKUP($A990,' REACH Bilaga 59_update'!$D$5:$E$210,2,FALSE)="",NA(),VLOOKUP($A990,' REACH Bilaga 59_update'!$D$5:$E$210,2,FALSE))),IF(VLOOKUP($C990,' REACH Bilaga 59_update'!$C$5:$E$210,3,FALSE)="",NA(),VLOOKUP($C990,' REACH Bilaga 59_update'!$C$5:$E$210,3,FALSE)))</f>
        <v>#N/A</v>
      </c>
      <c r="P990" s="76" t="e">
        <f>IF(C990="-",IF(A990="-",IFERROR(VLOOKUP($D990,' REACH Bilaga 59_update'!$A$5:$F$210,MATCH(Sammanfattning!P$1,' REACH Bilaga 59_update'!$A$4:$F$4,0),FALSE),VLOOKUP($D990,'REACH Bilaga XIV_update'!$A$4:$H$110,MATCH(Sammanfattning!P$1,'REACH Bilaga XIV_update'!$A$4:$H$4,0),FALSE)),IFERROR(VLOOKUP($A990,' REACH Bilaga 59_update'!$D$5:$F$210,MATCH(Sammanfattning!P$1,' REACH Bilaga 59_update'!$D$4:$F$4,0),FALSE),VLOOKUP($A990,'REACH Bilaga XIV_update'!$D$4:$H$110,MATCH(Sammanfattning!P$1,'REACH Bilaga XIV_update'!$D$4:$H$4,0),FALSE))),IFERROR(VLOOKUP($C990,' REACH Bilaga 59_update'!$C$5:$F$210,MATCH(Sammanfattning!P$1,' REACH Bilaga 59_update'!$C$4:$F$4,0),FALSE),VLOOKUP($C990,'REACH Bilaga XIV_update'!$C$4:$H$110,MATCH(Sammanfattning!P$1,'REACH Bilaga XIV_update'!$C$4:$H$4,0),FALSE)))</f>
        <v>#N/A</v>
      </c>
      <c r="Q990" s="76" t="e">
        <f>IF($C990="-",IF($A990="-",IF(VLOOKUP($D990,'REACH Bilaga XIV_update'!$A$5:$I$110,9,FALSE)="",NA(),VLOOKUP($D990,'REACH Bilaga XIV_update'!$A$5:$I$110,9,FALSE)),IF(VLOOKUP($A990,'REACH Bilaga XIV_update'!$D$5:$I$110,6,FALSE)="",NA(),VLOOKUP($A990,'REACH Bilaga XIV_update'!$D$5:$I$110,6,FALSE))),IF(VLOOKUP($C990,'REACH Bilaga XIV_update'!$C$5:$I$110,7,FALSE)="",NA(),VLOOKUP($C990,'REACH Bilaga XIV_update'!$C$5:$I$110,7,FALSE)))</f>
        <v>#N/A</v>
      </c>
      <c r="R990" s="76" t="e">
        <f>IF($C990="-",IF($A990="-",IF(VLOOKUP($D990,CoRAP_update!$A$5:$O$376,15,FALSE)="",NA(),VLOOKUP($D990,CoRAP_update!$A$5:$O$376,15,FALSE)),IF(VLOOKUP($A990,CoRAP_update!$D$5:$O$376,12,FALSE)="",NA(),VLOOKUP($A990,CoRAP_update!$D$5:$O$376,12,FALSE))),IF(VLOOKUP($C990,CoRAP_update!$C$5:$O$376,13,FALSE)="",NA(),VLOOKUP($C990,CoRAP_update!$C$5:$O$376,13,FALSE)))</f>
        <v>#N/A</v>
      </c>
      <c r="S990" s="144" t="e">
        <f>IF($C990="-",IF($A990="-",VLOOKUP($D990,CoRAP_update!$A$5:$J$376,MATCH(Sammanfattning!S$1,CoRAP_update!$A$4:$J$4,0),FALSE),VLOOKUP($A990,CoRAP_update!$D$5:$J$376,MATCH(Sammanfattning!S$1,CoRAP_update!$D$4:$J$4,0),FALSE)),VLOOKUP($C990,CoRAP_update!$C$5:$J$376,MATCH(Sammanfattning!S$1,CoRAP_update!$C$4:$J$4,0),FALSE))</f>
        <v>#N/A</v>
      </c>
      <c r="T990" s="76" t="str">
        <f>IF($A990="-",VLOOKUP($D990,EDC_update!$C$2:$F$450,4,FALSE),VLOOKUP($A990,EDC_update!$B$2:$F$450,5,FALSE))</f>
        <v>CAT1</v>
      </c>
      <c r="V990" s="78">
        <f>IF(IFERROR(SEARCH("PBT",P990),99)=99,IF(IFERROR(SEARCH("suspected PBT",S990),99)=99,IF(IFERROR(SEARCH("concluded to be PBT",K990),99)=99,IF(IFERROR(SEARCH("PBT",S990),99)=99,IF(IFERROR(SEARCH("PBT cand",L990),99)=99,IF(IFERROR(SEARCH("PBT",L990),99)=99,IF(IFERROR(SEARCH("persistent, bioackumulative and toxic properties",K990),99)=99,0,Scoring!$E$3),Scoring!$E$3),Scoring!$E$7),Scoring!$E$3),Scoring!$E$5),Scoring!$E$6),Scoring!$E$3)</f>
        <v>0</v>
      </c>
      <c r="W990" s="78">
        <f>IF(IFERROR(SEARCH("vPvB",P990),99)=99,IF(IFERROR(SEARCH("suspected pbt/vPvB",S990),99)=99,IF(IFERROR(SEARCH("vPvB",S990),99)=99,IF(IFERROR(SEARCH("concluded to be a vPvB",S990),99)=99,IF(IFERROR(SEARCH("identified as vPvB",K990),99)=99,IF(IFERROR(SEARCH("concluded to be a vPvB",K990),99)=99,IF(IFERROR(SEARCH("concluded to be both pbt and vPvB",S990),99)=99,IF(IFERROR(SEARCH("concluded to be both pbt and vPvB",K990),99)=99,0,Scoring!$E$5),Scoring!$E$5),Scoring!$E$5),Scoring!$E$5),Scoring!$E$5),Scoring!$E$4),Scoring!$E$6),Scoring!$E$4)</f>
        <v>0</v>
      </c>
      <c r="X990" s="78">
        <f>IF(IFERROR(SEARCH("H410",N990),99)=99,IF(IFERROR(SEARCH("H410",O990),99)=99,IF(IFERROR(SEARCH("H410",Q990),99)=99,IF(IFERROR(SEARCH("H410",M990),99)=99,IF(IFERROR(SEARCH("H410",R990),99)=99,IF(IFERROR(SEARCH("H411",N990),99)=99,IF(IFERROR(SEARCH("H411",O990),99)=99,IF(IFERROR(SEARCH("H411",Q990),99)=99,IF(IFERROR(SEARCH("H411",M990),99)=99,IF(IFERROR(SEARCH("H411",R990),99)=99,IF(IFERROR(SEARCH("H413",N990),99)=99,IF(IFERROR(SEARCH("H413",O990),99)=99,IF(IFERROR(SEARCH("H413",Q990),99)=99,IF(IFERROR(SEARCH("H413",M990),99)=99,IF(IFERROR(SEARCH("H413",R990),99)=99,IF(IFERROR(SEARCH("H412",N990),99)=99,IF(IFERROR(SEARCH("H412",O990),99)=99,IF(IFERROR(SEARCH("H412",Q990),99)=99,IF(IFERROR(SEARCH("H412",M990),99)=99,IF(IFERROR(SEARCH("H412",R990),99)=99,0,Scoring!$E$2),Scoring!$E$2),Scoring!$E$2),Scoring!$E$2),Scoring!$E$2),Scoring!$E$2),Scoring!$E$2),Scoring!$E$2),Scoring!$E$2),Scoring!$E$2),Scoring!$E$2),Scoring!$E$2),Scoring!$E$2),Scoring!$E$2),Scoring!$E$2),Scoring!$E$2),Scoring!$E$2),Scoring!$E$2),Scoring!$E$2),Scoring!$E$2)</f>
        <v>0</v>
      </c>
      <c r="Y990" s="78">
        <f>IF(IFERROR(SEARCH("CMR",K990),99)=99,IF(IFERROR(SEARCH("Suspected CMR",S990),99)=99,IF(IFERROR(SEARCH("CMR",S990),99)=99,0,Scoring!$E$8),Scoring!$E$9),Scoring!$E$8)</f>
        <v>0</v>
      </c>
      <c r="Z990" s="78">
        <f>IF(IFERROR(SEARCH("H350",N990),99)=99,IF(IFERROR(SEARCH("H350",O990),99)=99,IF(IFERROR(SEARCH("H350",Q990),99)=99,IF(IFERROR(SEARCH("H350",M990),99)=99,IF(IFERROR(SEARCH("H350",R990),99)=99,IF(IFERROR(SEARCH("H351",N990),99)=99,IF(IFERROR(SEARCH("H351",O990),99)=99,IF(IFERROR(SEARCH("H351",Q990),99)=99,IF(IFERROR(SEARCH("H351",M990),99)=99,IF(IFERROR(SEARCH("H351",R990),99)=99,IF(IFERROR(SEARCH("carcinogenic",P990),99)=99,IF(IFERROR(SEARCH("suspected carcinogenic",S990),99)=99,0,Scoring!$E$12),Scoring!$E$11),Scoring!$E$10),Scoring!$E$10),Scoring!$E$10),Scoring!$E$10),Scoring!$E$10),Scoring!$E$10),Scoring!$E$10),Scoring!$E$10),Scoring!$E$10),Scoring!$E$10)</f>
        <v>0</v>
      </c>
      <c r="AA990" s="78">
        <f>IF(IFERROR(SEARCH("H340",N990),99)=99,IF(IFERROR(SEARCH("H340",O990),99)=99,IF(IFERROR(SEARCH("H340",Q990),99)=99,IF(IFERROR(SEARCH("H340",M990),99)=99,IF(IFERROR(SEARCH("H340",R990),99)=99,IF(IFERROR(SEARCH("H341",N990),99)=99,IF(IFERROR(SEARCH("H341",O990),99)=99,IF(IFERROR(SEARCH("H341",Q990),99)=99,IF(IFERROR(SEARCH("H341",M990),99)=99,IF(IFERROR(SEARCH("H341",R990),99)=99,IF(IFERROR(SEARCH("mutagenic",P990),99)=99,IF(IFERROR(SEARCH("suspected mutagenic",S990),99)=99,0,Scoring!$E$15),Scoring!$E$14),Scoring!$E$13),Scoring!$E$13),Scoring!$E$13),Scoring!$E$13),Scoring!$E$13),Scoring!$E$13),Scoring!$E$13),Scoring!$E$13),Scoring!$E$13),Scoring!$E$13)</f>
        <v>0</v>
      </c>
      <c r="AB990" s="78">
        <f>IF(IFERROR(SEARCH("H360",N990),99)=99,IF(IFERROR(SEARCH("H360",O990),99)=99,IF(IFERROR(SEARCH("H360",Q990),99)=99,IF(IFERROR(SEARCH("H360",M990),99)=99,IF(IFERROR(SEARCH("H360",R990),99)=99,IF(IFERROR(SEARCH("H361",N990),99)=99,IF(IFERROR(SEARCH("H361",O990),99)=99,IF(IFERROR(SEARCH("H361",Q990),99)=99,IF(IFERROR(SEARCH("H361",M990),99)=99,IF(IFERROR(SEARCH("H361",R990),99)=99,IF(IFERROR(SEARCH("reproduction",P990),99)=99,IF(IFERROR(SEARCH("suspected reprotoxic",S990),99)=99,IF(IFERROR(SEARCH("reprotoxic",S990),99)=99,IF(IFERROR(SEARCH("reprotoxic",K990),99)=99,0,Scoring!$E$18),Scoring!$E$18),Scoring!$E$19),Scoring!$E$17),Scoring!$E$16),Scoring!$E$16),Scoring!$E$16),Scoring!$E$16),Scoring!$E$16),Scoring!$E$16),Scoring!$E$16),Scoring!$E$16),Scoring!$E$16),Scoring!$E$16)</f>
        <v>0</v>
      </c>
      <c r="AC990" s="78">
        <f>IF(IFERROR(SEARCH("57f",L990),99)=99,IF(IFERROR(SEARCH("57(f)",P990),99)=99,0,Scoring!$E$20),Scoring!$E$20)</f>
        <v>0</v>
      </c>
      <c r="AD990" s="78">
        <f>IF(IFERROR(SEARCH("CAT1",T990),99)=99,IF(IFERROR(SEARCH("CAT2",T990),99)=99,IF(IFERROR(SEARCH("CAT3",T990),99)=99,IF(IFERROR(SEARCH("concluded to be endocrine",K990),99)=99,IF(IFERROR(SEARCH("categorised as endocrine",K990),99)=99,IF(IFERROR(SEARCH("endocrine disrupting",P990),99)=99,IF(IFERROR(SEARCH("endocrine disrupting",K990),99)=99,IF(IFERROR(SEARCH("suspected endocrine",S990),99)=99,IF(IFERROR(SEARCH("potential endocrine",S990),99)=99,0,Scoring!$E$25),Scoring!$E$25),Scoring!$E$24),Scoring!$E$24),Scoring!$E$24),Scoring!$E$24),Scoring!$E$23),Scoring!$E$22),Scoring!$E$21)</f>
        <v>1</v>
      </c>
      <c r="AE990" s="78">
        <f>IF(IFERROR(SEARCH("suspected sensitiser",S990),99)=99,IF(IFERROR(SEARCH("sensitiser",S990),99)=99,IF(IFERROR(SEARCH("other hazard based concern",S990),99)=99,0,Scoring!$E$28),Scoring!$E$26),Scoring!$E$27)</f>
        <v>0</v>
      </c>
      <c r="AF990" s="78">
        <f>IF(IFERROR(M990,1)=1,IF(IFERROR(N990,1)=1,IF(IFERROR(O990,1)=1,IF(IFERROR(Q990,1)=1,IF(IFERROR(R990,1)=1,IF(IFERROR(T990,1)=1,IF(IFERROR(K990,1)=1,IF(IFERROR(P990,1)=1,IF(IFERROR(S990,1)=1,Scoring!$E$29,0),0),0),0),0),0),0),0),0)</f>
        <v>0</v>
      </c>
      <c r="AG990" s="78">
        <f t="shared" si="75"/>
        <v>1</v>
      </c>
      <c r="AI990" s="93"/>
      <c r="AJ990" s="94"/>
      <c r="AK990" s="76"/>
      <c r="AL990" s="75"/>
      <c r="AN990" s="79"/>
      <c r="AO990" s="79"/>
      <c r="AP990" s="79"/>
      <c r="AQ990" s="79"/>
      <c r="AR990" s="79"/>
      <c r="AS990" s="78"/>
      <c r="AU990" s="79">
        <f>IF(IFERROR(F990,99)=99,IF(IFERROR(G990,99)=99,IF(IFERROR(H990,99)=99,IF(IFERROR(I990,99)=99,IF(IFERROR(E990,99)=99,IF(IFERROR(J990,99)=99,0,Scoring!$B$7),Scoring!$B$3),Scoring!$B$2),Scoring!$B$6),Scoring!$B$5),Scoring!$B$4)</f>
        <v>0.3</v>
      </c>
      <c r="AV990" s="78">
        <f t="shared" si="76"/>
        <v>0.3</v>
      </c>
      <c r="AW990" s="78"/>
      <c r="AX990" s="66"/>
      <c r="AY990" s="78"/>
      <c r="AZ990" s="76"/>
      <c r="BB990" s="76"/>
    </row>
    <row r="991" spans="1:54" x14ac:dyDescent="0.25">
      <c r="A991" s="89" t="s">
        <v>7289</v>
      </c>
      <c r="B991" s="89" t="s">
        <v>30</v>
      </c>
      <c r="C991" s="89" t="s">
        <v>30</v>
      </c>
      <c r="D991" s="89" t="s">
        <v>7290</v>
      </c>
      <c r="E991" s="76" t="e">
        <f>IF(C991="-",IF(A991="-",VLOOKUP(D991,'sin-list 180320_update'!$C$2:$C$835,1,FALSE),VLOOKUP(A991,'sin-list 180320_update'!$A$2:$A$835,1,FALSE)),VLOOKUP(C991,'sin-list 180320_update'!$B$2:$B$835,1,FALSE))</f>
        <v>#N/A</v>
      </c>
      <c r="F991" s="76" t="e">
        <f>IF($C991="-",IF($A991="-",VLOOKUP($D991,'REACH Bilaga XVII_update'!$A$5:$A$131,1,FALSE),VLOOKUP($A991,'REACH Bilaga XVII_update'!$C$5:$C$131,1,FALSE)),VLOOKUP($C991,'REACH Bilaga XVII_update'!$B$5:$B$131,1,FALSE))</f>
        <v>#N/A</v>
      </c>
      <c r="G991" s="76" t="e">
        <f>IF($C991="-",IF($A991="-",VLOOKUP($D991,' REACH Bilaga 59_update'!$A$5:$A$210,1,FALSE),VLOOKUP($A991,' REACH Bilaga 59_update'!$D$5:$D$210,1,FALSE)),VLOOKUP($C991,' REACH Bilaga 59_update'!$C$5:$C$210,1,FALSE))</f>
        <v>#N/A</v>
      </c>
      <c r="H991" s="76" t="e">
        <f>IF($C991="-",IF($A991="-",VLOOKUP($D991,'REACH Bilaga XIV_update'!$A$5:$A$110,1,FALSE),VLOOKUP($A991,'REACH Bilaga XIV_update'!$D$5:$D$110,1,FALSE)),VLOOKUP($C991,'REACH Bilaga XIV_update'!$C$5:$C$110,1,FALSE))</f>
        <v>#N/A</v>
      </c>
      <c r="I991" s="76" t="e">
        <f>IF($C991="-",IF($A991="-",VLOOKUP($D991,CoRAP_update!$A$5:$A$376,1,FALSE),VLOOKUP($A991,CoRAP_update!$D$5:$D$376,1,FALSE)),VLOOKUP($C991,CoRAP_update!$C$5:$C$376,1,FALSE))</f>
        <v>#N/A</v>
      </c>
      <c r="J991" s="76" t="str">
        <f>IF($C991="-",IF($A991="-",VLOOKUP($D991,EDC_update!$C$2:$C$450,1,FALSE),VLOOKUP($A991,EDC_update!$B$2:$B$450,1,FALSE)),VLOOKUP($C991,EDC_update!$L$2:$L$450,1,FALSE))</f>
        <v>11097-69-1</v>
      </c>
      <c r="K991" s="76" t="e">
        <f>IF($C991="-",IF($A991="-",IF(VLOOKUP($D991,'sin-list 180320_update'!$C$2:$S$835,3,FALSE)="",NA(),VLOOKUP($D991,'sin-list 180320_update'!$C$2:$S$835,3,FALSE)),IF(VLOOKUP($A991,'sin-list 180320_update'!$A$2:$S$835,5,FALSE)="",NA(),VLOOKUP($A991,'sin-list 180320_update'!$A$2:$S$835,5,FALSE))),IF(VLOOKUP($C991,'sin-list 180320_update'!$B$2:$S$835,4,FALSE)="",NA(),VLOOKUP($C991,'sin-list 180320_update'!$B$2:$S$835,4,FALSE)))</f>
        <v>#N/A</v>
      </c>
      <c r="L991" s="76" t="e">
        <f>IF($C991="-",IF($A991="-",VLOOKUP($D991,'sin-list 180320_update'!$C$2:$S$835,6,FALSE),VLOOKUP($A991,'sin-list 180320_update'!$A$2:$S$835,8,FALSE)),VLOOKUP($C991,'sin-list 180320_update'!$B$2:$S$835,7,FALSE))</f>
        <v>#N/A</v>
      </c>
      <c r="M991" s="76" t="e">
        <f>IF($C991="-",IF($A991="-",IF(VLOOKUP($D991,'sin-list 180320_update'!$C$2:$S$835,8,FALSE)="",NA(),VLOOKUP($D991,'sin-list 180320_update'!$C$2:$S$835,8,FALSE)),IF(VLOOKUP($A991,'sin-list 180320_update'!$A$2:$S$835,10,FALSE)="",NA(),VLOOKUP($A991,'sin-list 180320_update'!$A$2:$S$835,10,FALSE))),IF(VLOOKUP($C991,'sin-list 180320_update'!$B$2:$S$835,9,FALSE)="",NA(),VLOOKUP($C991,'sin-list 180320_update'!$B$2:$S$835,9,FALSE)))</f>
        <v>#N/A</v>
      </c>
      <c r="N991" s="76" t="e">
        <f>IF($C991="-",IF($A991="-",IF(VLOOKUP($D991,'REACH Bilaga XVII_update'!$A$5:$E$131,4,FALSE)="",NA(),VLOOKUP($D991,'REACH Bilaga XVII_update'!$A$5:$E$131,4,FALSE)),IF(VLOOKUP($A991,'REACH Bilaga XVII_update'!$C$5:$D$131,2,FALSE)="",NA(),VLOOKUP($A991,'REACH Bilaga XVII_update'!$C$5:$D$131,2,FALSE))),IF(VLOOKUP($C991,'REACH Bilaga XVII_update'!$B$5:$D$131,3,FALSE)="",NA(),VLOOKUP($C991,'REACH Bilaga XVII_update'!$B$5:$D$131,3,FALSE)))</f>
        <v>#N/A</v>
      </c>
      <c r="O991" s="76" t="e">
        <f>IF($C991="-",IF($A991="-",IF(VLOOKUP($D991,' REACH Bilaga 59_update'!$A$5:$E$210,5,FALSE)="",NA(),VLOOKUP($D991,' REACH Bilaga 59_update'!$A$5:$E$210,5,FALSE)),IF(VLOOKUP($A991,' REACH Bilaga 59_update'!$D$5:$E$210,2,FALSE)="",NA(),VLOOKUP($A991,' REACH Bilaga 59_update'!$D$5:$E$210,2,FALSE))),IF(VLOOKUP($C991,' REACH Bilaga 59_update'!$C$5:$E$210,3,FALSE)="",NA(),VLOOKUP($C991,' REACH Bilaga 59_update'!$C$5:$E$210,3,FALSE)))</f>
        <v>#N/A</v>
      </c>
      <c r="P991" s="76" t="e">
        <f>IF(C991="-",IF(A991="-",IFERROR(VLOOKUP($D991,' REACH Bilaga 59_update'!$A$5:$F$210,MATCH(Sammanfattning!P$1,' REACH Bilaga 59_update'!$A$4:$F$4,0),FALSE),VLOOKUP($D991,'REACH Bilaga XIV_update'!$A$4:$H$110,MATCH(Sammanfattning!P$1,'REACH Bilaga XIV_update'!$A$4:$H$4,0),FALSE)),IFERROR(VLOOKUP($A991,' REACH Bilaga 59_update'!$D$5:$F$210,MATCH(Sammanfattning!P$1,' REACH Bilaga 59_update'!$D$4:$F$4,0),FALSE),VLOOKUP($A991,'REACH Bilaga XIV_update'!$D$4:$H$110,MATCH(Sammanfattning!P$1,'REACH Bilaga XIV_update'!$D$4:$H$4,0),FALSE))),IFERROR(VLOOKUP($C991,' REACH Bilaga 59_update'!$C$5:$F$210,MATCH(Sammanfattning!P$1,' REACH Bilaga 59_update'!$C$4:$F$4,0),FALSE),VLOOKUP($C991,'REACH Bilaga XIV_update'!$C$4:$H$110,MATCH(Sammanfattning!P$1,'REACH Bilaga XIV_update'!$C$4:$H$4,0),FALSE)))</f>
        <v>#N/A</v>
      </c>
      <c r="Q991" s="76" t="e">
        <f>IF($C991="-",IF($A991="-",IF(VLOOKUP($D991,'REACH Bilaga XIV_update'!$A$5:$I$110,9,FALSE)="",NA(),VLOOKUP($D991,'REACH Bilaga XIV_update'!$A$5:$I$110,9,FALSE)),IF(VLOOKUP($A991,'REACH Bilaga XIV_update'!$D$5:$I$110,6,FALSE)="",NA(),VLOOKUP($A991,'REACH Bilaga XIV_update'!$D$5:$I$110,6,FALSE))),IF(VLOOKUP($C991,'REACH Bilaga XIV_update'!$C$5:$I$110,7,FALSE)="",NA(),VLOOKUP($C991,'REACH Bilaga XIV_update'!$C$5:$I$110,7,FALSE)))</f>
        <v>#N/A</v>
      </c>
      <c r="R991" s="76" t="e">
        <f>IF($C991="-",IF($A991="-",IF(VLOOKUP($D991,CoRAP_update!$A$5:$O$376,15,FALSE)="",NA(),VLOOKUP($D991,CoRAP_update!$A$5:$O$376,15,FALSE)),IF(VLOOKUP($A991,CoRAP_update!$D$5:$O$376,12,FALSE)="",NA(),VLOOKUP($A991,CoRAP_update!$D$5:$O$376,12,FALSE))),IF(VLOOKUP($C991,CoRAP_update!$C$5:$O$376,13,FALSE)="",NA(),VLOOKUP($C991,CoRAP_update!$C$5:$O$376,13,FALSE)))</f>
        <v>#N/A</v>
      </c>
      <c r="S991" s="144" t="e">
        <f>IF($C991="-",IF($A991="-",VLOOKUP($D991,CoRAP_update!$A$5:$J$376,MATCH(Sammanfattning!S$1,CoRAP_update!$A$4:$J$4,0),FALSE),VLOOKUP($A991,CoRAP_update!$D$5:$J$376,MATCH(Sammanfattning!S$1,CoRAP_update!$D$4:$J$4,0),FALSE)),VLOOKUP($C991,CoRAP_update!$C$5:$J$376,MATCH(Sammanfattning!S$1,CoRAP_update!$C$4:$J$4,0),FALSE))</f>
        <v>#N/A</v>
      </c>
      <c r="T991" s="76" t="str">
        <f>IF($A991="-",VLOOKUP($D991,EDC_update!$C$2:$F$450,4,FALSE),VLOOKUP($A991,EDC_update!$B$2:$F$450,5,FALSE))</f>
        <v>CAT1</v>
      </c>
      <c r="V991" s="78">
        <f>IF(IFERROR(SEARCH("PBT",P991),99)=99,IF(IFERROR(SEARCH("suspected PBT",S991),99)=99,IF(IFERROR(SEARCH("concluded to be PBT",K991),99)=99,IF(IFERROR(SEARCH("PBT",S991),99)=99,IF(IFERROR(SEARCH("PBT cand",L991),99)=99,IF(IFERROR(SEARCH("PBT",L991),99)=99,IF(IFERROR(SEARCH("persistent, bioackumulative and toxic properties",K991),99)=99,0,Scoring!$E$3),Scoring!$E$3),Scoring!$E$7),Scoring!$E$3),Scoring!$E$5),Scoring!$E$6),Scoring!$E$3)</f>
        <v>0</v>
      </c>
      <c r="W991" s="78">
        <f>IF(IFERROR(SEARCH("vPvB",P991),99)=99,IF(IFERROR(SEARCH("suspected pbt/vPvB",S991),99)=99,IF(IFERROR(SEARCH("vPvB",S991),99)=99,IF(IFERROR(SEARCH("concluded to be a vPvB",S991),99)=99,IF(IFERROR(SEARCH("identified as vPvB",K991),99)=99,IF(IFERROR(SEARCH("concluded to be a vPvB",K991),99)=99,IF(IFERROR(SEARCH("concluded to be both pbt and vPvB",S991),99)=99,IF(IFERROR(SEARCH("concluded to be both pbt and vPvB",K991),99)=99,0,Scoring!$E$5),Scoring!$E$5),Scoring!$E$5),Scoring!$E$5),Scoring!$E$5),Scoring!$E$4),Scoring!$E$6),Scoring!$E$4)</f>
        <v>0</v>
      </c>
      <c r="X991" s="78">
        <f>IF(IFERROR(SEARCH("H410",N991),99)=99,IF(IFERROR(SEARCH("H410",O991),99)=99,IF(IFERROR(SEARCH("H410",Q991),99)=99,IF(IFERROR(SEARCH("H410",M991),99)=99,IF(IFERROR(SEARCH("H410",R991),99)=99,IF(IFERROR(SEARCH("H411",N991),99)=99,IF(IFERROR(SEARCH("H411",O991),99)=99,IF(IFERROR(SEARCH("H411",Q991),99)=99,IF(IFERROR(SEARCH("H411",M991),99)=99,IF(IFERROR(SEARCH("H411",R991),99)=99,IF(IFERROR(SEARCH("H413",N991),99)=99,IF(IFERROR(SEARCH("H413",O991),99)=99,IF(IFERROR(SEARCH("H413",Q991),99)=99,IF(IFERROR(SEARCH("H413",M991),99)=99,IF(IFERROR(SEARCH("H413",R991),99)=99,IF(IFERROR(SEARCH("H412",N991),99)=99,IF(IFERROR(SEARCH("H412",O991),99)=99,IF(IFERROR(SEARCH("H412",Q991),99)=99,IF(IFERROR(SEARCH("H412",M991),99)=99,IF(IFERROR(SEARCH("H412",R991),99)=99,0,Scoring!$E$2),Scoring!$E$2),Scoring!$E$2),Scoring!$E$2),Scoring!$E$2),Scoring!$E$2),Scoring!$E$2),Scoring!$E$2),Scoring!$E$2),Scoring!$E$2),Scoring!$E$2),Scoring!$E$2),Scoring!$E$2),Scoring!$E$2),Scoring!$E$2),Scoring!$E$2),Scoring!$E$2),Scoring!$E$2),Scoring!$E$2),Scoring!$E$2)</f>
        <v>0</v>
      </c>
      <c r="Y991" s="78">
        <f>IF(IFERROR(SEARCH("CMR",K991),99)=99,IF(IFERROR(SEARCH("Suspected CMR",S991),99)=99,IF(IFERROR(SEARCH("CMR",S991),99)=99,0,Scoring!$E$8),Scoring!$E$9),Scoring!$E$8)</f>
        <v>0</v>
      </c>
      <c r="Z991" s="78">
        <f>IF(IFERROR(SEARCH("H350",N991),99)=99,IF(IFERROR(SEARCH("H350",O991),99)=99,IF(IFERROR(SEARCH("H350",Q991),99)=99,IF(IFERROR(SEARCH("H350",M991),99)=99,IF(IFERROR(SEARCH("H350",R991),99)=99,IF(IFERROR(SEARCH("H351",N991),99)=99,IF(IFERROR(SEARCH("H351",O991),99)=99,IF(IFERROR(SEARCH("H351",Q991),99)=99,IF(IFERROR(SEARCH("H351",M991),99)=99,IF(IFERROR(SEARCH("H351",R991),99)=99,IF(IFERROR(SEARCH("carcinogenic",P991),99)=99,IF(IFERROR(SEARCH("suspected carcinogenic",S991),99)=99,0,Scoring!$E$12),Scoring!$E$11),Scoring!$E$10),Scoring!$E$10),Scoring!$E$10),Scoring!$E$10),Scoring!$E$10),Scoring!$E$10),Scoring!$E$10),Scoring!$E$10),Scoring!$E$10),Scoring!$E$10)</f>
        <v>0</v>
      </c>
      <c r="AA991" s="78">
        <f>IF(IFERROR(SEARCH("H340",N991),99)=99,IF(IFERROR(SEARCH("H340",O991),99)=99,IF(IFERROR(SEARCH("H340",Q991),99)=99,IF(IFERROR(SEARCH("H340",M991),99)=99,IF(IFERROR(SEARCH("H340",R991),99)=99,IF(IFERROR(SEARCH("H341",N991),99)=99,IF(IFERROR(SEARCH("H341",O991),99)=99,IF(IFERROR(SEARCH("H341",Q991),99)=99,IF(IFERROR(SEARCH("H341",M991),99)=99,IF(IFERROR(SEARCH("H341",R991),99)=99,IF(IFERROR(SEARCH("mutagenic",P991),99)=99,IF(IFERROR(SEARCH("suspected mutagenic",S991),99)=99,0,Scoring!$E$15),Scoring!$E$14),Scoring!$E$13),Scoring!$E$13),Scoring!$E$13),Scoring!$E$13),Scoring!$E$13),Scoring!$E$13),Scoring!$E$13),Scoring!$E$13),Scoring!$E$13),Scoring!$E$13)</f>
        <v>0</v>
      </c>
      <c r="AB991" s="78">
        <f>IF(IFERROR(SEARCH("H360",N991),99)=99,IF(IFERROR(SEARCH("H360",O991),99)=99,IF(IFERROR(SEARCH("H360",Q991),99)=99,IF(IFERROR(SEARCH("H360",M991),99)=99,IF(IFERROR(SEARCH("H360",R991),99)=99,IF(IFERROR(SEARCH("H361",N991),99)=99,IF(IFERROR(SEARCH("H361",O991),99)=99,IF(IFERROR(SEARCH("H361",Q991),99)=99,IF(IFERROR(SEARCH("H361",M991),99)=99,IF(IFERROR(SEARCH("H361",R991),99)=99,IF(IFERROR(SEARCH("reproduction",P991),99)=99,IF(IFERROR(SEARCH("suspected reprotoxic",S991),99)=99,IF(IFERROR(SEARCH("reprotoxic",S991),99)=99,IF(IFERROR(SEARCH("reprotoxic",K991),99)=99,0,Scoring!$E$18),Scoring!$E$18),Scoring!$E$19),Scoring!$E$17),Scoring!$E$16),Scoring!$E$16),Scoring!$E$16),Scoring!$E$16),Scoring!$E$16),Scoring!$E$16),Scoring!$E$16),Scoring!$E$16),Scoring!$E$16),Scoring!$E$16)</f>
        <v>0</v>
      </c>
      <c r="AC991" s="78">
        <f>IF(IFERROR(SEARCH("57f",L991),99)=99,IF(IFERROR(SEARCH("57(f)",P991),99)=99,0,Scoring!$E$20),Scoring!$E$20)</f>
        <v>0</v>
      </c>
      <c r="AD991" s="78">
        <f>IF(IFERROR(SEARCH("CAT1",T991),99)=99,IF(IFERROR(SEARCH("CAT2",T991),99)=99,IF(IFERROR(SEARCH("CAT3",T991),99)=99,IF(IFERROR(SEARCH("concluded to be endocrine",K991),99)=99,IF(IFERROR(SEARCH("categorised as endocrine",K991),99)=99,IF(IFERROR(SEARCH("endocrine disrupting",P991),99)=99,IF(IFERROR(SEARCH("endocrine disrupting",K991),99)=99,IF(IFERROR(SEARCH("suspected endocrine",S991),99)=99,IF(IFERROR(SEARCH("potential endocrine",S991),99)=99,0,Scoring!$E$25),Scoring!$E$25),Scoring!$E$24),Scoring!$E$24),Scoring!$E$24),Scoring!$E$24),Scoring!$E$23),Scoring!$E$22),Scoring!$E$21)</f>
        <v>1</v>
      </c>
      <c r="AE991" s="78">
        <f>IF(IFERROR(SEARCH("suspected sensitiser",S991),99)=99,IF(IFERROR(SEARCH("sensitiser",S991),99)=99,IF(IFERROR(SEARCH("other hazard based concern",S991),99)=99,0,Scoring!$E$28),Scoring!$E$26),Scoring!$E$27)</f>
        <v>0</v>
      </c>
      <c r="AF991" s="78">
        <f>IF(IFERROR(M991,1)=1,IF(IFERROR(N991,1)=1,IF(IFERROR(O991,1)=1,IF(IFERROR(Q991,1)=1,IF(IFERROR(R991,1)=1,IF(IFERROR(T991,1)=1,IF(IFERROR(K991,1)=1,IF(IFERROR(P991,1)=1,IF(IFERROR(S991,1)=1,Scoring!$E$29,0),0),0),0),0),0),0),0),0)</f>
        <v>0</v>
      </c>
      <c r="AG991" s="78">
        <f t="shared" si="75"/>
        <v>1</v>
      </c>
      <c r="AI991" s="93"/>
      <c r="AJ991" s="94"/>
      <c r="AK991" s="76"/>
      <c r="AL991" s="75"/>
      <c r="AN991" s="79"/>
      <c r="AO991" s="79"/>
      <c r="AP991" s="79"/>
      <c r="AQ991" s="79"/>
      <c r="AR991" s="79"/>
      <c r="AS991" s="78"/>
      <c r="AU991" s="79">
        <f>IF(IFERROR(F991,99)=99,IF(IFERROR(G991,99)=99,IF(IFERROR(H991,99)=99,IF(IFERROR(I991,99)=99,IF(IFERROR(E991,99)=99,IF(IFERROR(J991,99)=99,0,Scoring!$B$7),Scoring!$B$3),Scoring!$B$2),Scoring!$B$6),Scoring!$B$5),Scoring!$B$4)</f>
        <v>0.3</v>
      </c>
      <c r="AV991" s="78">
        <f t="shared" si="76"/>
        <v>0.3</v>
      </c>
      <c r="AW991" s="78"/>
      <c r="AX991" s="66"/>
      <c r="AY991" s="78"/>
      <c r="AZ991" s="76"/>
      <c r="BB991" s="76"/>
    </row>
    <row r="992" spans="1:54" x14ac:dyDescent="0.25">
      <c r="A992" s="89" t="s">
        <v>7210</v>
      </c>
      <c r="B992" s="89" t="s">
        <v>30</v>
      </c>
      <c r="C992" s="89" t="s">
        <v>30</v>
      </c>
      <c r="D992" s="89" t="s">
        <v>7211</v>
      </c>
      <c r="E992" s="76" t="e">
        <f>IF(C992="-",IF(A992="-",VLOOKUP(D992,'sin-list 180320_update'!$C$2:$C$835,1,FALSE),VLOOKUP(A992,'sin-list 180320_update'!$A$2:$A$835,1,FALSE)),VLOOKUP(C992,'sin-list 180320_update'!$B$2:$B$835,1,FALSE))</f>
        <v>#N/A</v>
      </c>
      <c r="F992" s="76" t="e">
        <f>IF($C992="-",IF($A992="-",VLOOKUP($D992,'REACH Bilaga XVII_update'!$A$5:$A$131,1,FALSE),VLOOKUP($A992,'REACH Bilaga XVII_update'!$C$5:$C$131,1,FALSE)),VLOOKUP($C992,'REACH Bilaga XVII_update'!$B$5:$B$131,1,FALSE))</f>
        <v>#N/A</v>
      </c>
      <c r="G992" s="76" t="e">
        <f>IF($C992="-",IF($A992="-",VLOOKUP($D992,' REACH Bilaga 59_update'!$A$5:$A$210,1,FALSE),VLOOKUP($A992,' REACH Bilaga 59_update'!$D$5:$D$210,1,FALSE)),VLOOKUP($C992,' REACH Bilaga 59_update'!$C$5:$C$210,1,FALSE))</f>
        <v>#N/A</v>
      </c>
      <c r="H992" s="76" t="e">
        <f>IF($C992="-",IF($A992="-",VLOOKUP($D992,'REACH Bilaga XIV_update'!$A$5:$A$110,1,FALSE),VLOOKUP($A992,'REACH Bilaga XIV_update'!$D$5:$D$110,1,FALSE)),VLOOKUP($C992,'REACH Bilaga XIV_update'!$C$5:$C$110,1,FALSE))</f>
        <v>#N/A</v>
      </c>
      <c r="I992" s="76" t="e">
        <f>IF($C992="-",IF($A992="-",VLOOKUP($D992,CoRAP_update!$A$5:$A$376,1,FALSE),VLOOKUP($A992,CoRAP_update!$D$5:$D$376,1,FALSE)),VLOOKUP($C992,CoRAP_update!$C$5:$C$376,1,FALSE))</f>
        <v>#N/A</v>
      </c>
      <c r="J992" s="76" t="str">
        <f>IF($C992="-",IF($A992="-",VLOOKUP($D992,EDC_update!$C$2:$C$450,1,FALSE),VLOOKUP($A992,EDC_update!$B$2:$B$450,1,FALSE)),VLOOKUP($C992,EDC_update!$L$2:$L$450,1,FALSE))</f>
        <v>1113-02-6</v>
      </c>
      <c r="K992" s="76" t="e">
        <f>IF($C992="-",IF($A992="-",IF(VLOOKUP($D992,'sin-list 180320_update'!$C$2:$S$835,3,FALSE)="",NA(),VLOOKUP($D992,'sin-list 180320_update'!$C$2:$S$835,3,FALSE)),IF(VLOOKUP($A992,'sin-list 180320_update'!$A$2:$S$835,5,FALSE)="",NA(),VLOOKUP($A992,'sin-list 180320_update'!$A$2:$S$835,5,FALSE))),IF(VLOOKUP($C992,'sin-list 180320_update'!$B$2:$S$835,4,FALSE)="",NA(),VLOOKUP($C992,'sin-list 180320_update'!$B$2:$S$835,4,FALSE)))</f>
        <v>#N/A</v>
      </c>
      <c r="L992" s="76" t="e">
        <f>IF($C992="-",IF($A992="-",VLOOKUP($D992,'sin-list 180320_update'!$C$2:$S$835,6,FALSE),VLOOKUP($A992,'sin-list 180320_update'!$A$2:$S$835,8,FALSE)),VLOOKUP($C992,'sin-list 180320_update'!$B$2:$S$835,7,FALSE))</f>
        <v>#N/A</v>
      </c>
      <c r="M992" s="76" t="e">
        <f>IF($C992="-",IF($A992="-",IF(VLOOKUP($D992,'sin-list 180320_update'!$C$2:$S$835,8,FALSE)="",NA(),VLOOKUP($D992,'sin-list 180320_update'!$C$2:$S$835,8,FALSE)),IF(VLOOKUP($A992,'sin-list 180320_update'!$A$2:$S$835,10,FALSE)="",NA(),VLOOKUP($A992,'sin-list 180320_update'!$A$2:$S$835,10,FALSE))),IF(VLOOKUP($C992,'sin-list 180320_update'!$B$2:$S$835,9,FALSE)="",NA(),VLOOKUP($C992,'sin-list 180320_update'!$B$2:$S$835,9,FALSE)))</f>
        <v>#N/A</v>
      </c>
      <c r="N992" s="76" t="e">
        <f>IF($C992="-",IF($A992="-",IF(VLOOKUP($D992,'REACH Bilaga XVII_update'!$A$5:$E$131,4,FALSE)="",NA(),VLOOKUP($D992,'REACH Bilaga XVII_update'!$A$5:$E$131,4,FALSE)),IF(VLOOKUP($A992,'REACH Bilaga XVII_update'!$C$5:$D$131,2,FALSE)="",NA(),VLOOKUP($A992,'REACH Bilaga XVII_update'!$C$5:$D$131,2,FALSE))),IF(VLOOKUP($C992,'REACH Bilaga XVII_update'!$B$5:$D$131,3,FALSE)="",NA(),VLOOKUP($C992,'REACH Bilaga XVII_update'!$B$5:$D$131,3,FALSE)))</f>
        <v>#N/A</v>
      </c>
      <c r="O992" s="76" t="e">
        <f>IF($C992="-",IF($A992="-",IF(VLOOKUP($D992,' REACH Bilaga 59_update'!$A$5:$E$210,5,FALSE)="",NA(),VLOOKUP($D992,' REACH Bilaga 59_update'!$A$5:$E$210,5,FALSE)),IF(VLOOKUP($A992,' REACH Bilaga 59_update'!$D$5:$E$210,2,FALSE)="",NA(),VLOOKUP($A992,' REACH Bilaga 59_update'!$D$5:$E$210,2,FALSE))),IF(VLOOKUP($C992,' REACH Bilaga 59_update'!$C$5:$E$210,3,FALSE)="",NA(),VLOOKUP($C992,' REACH Bilaga 59_update'!$C$5:$E$210,3,FALSE)))</f>
        <v>#N/A</v>
      </c>
      <c r="P992" s="76" t="e">
        <f>IF(C992="-",IF(A992="-",IFERROR(VLOOKUP($D992,' REACH Bilaga 59_update'!$A$5:$F$210,MATCH(Sammanfattning!P$1,' REACH Bilaga 59_update'!$A$4:$F$4,0),FALSE),VLOOKUP($D992,'REACH Bilaga XIV_update'!$A$4:$H$110,MATCH(Sammanfattning!P$1,'REACH Bilaga XIV_update'!$A$4:$H$4,0),FALSE)),IFERROR(VLOOKUP($A992,' REACH Bilaga 59_update'!$D$5:$F$210,MATCH(Sammanfattning!P$1,' REACH Bilaga 59_update'!$D$4:$F$4,0),FALSE),VLOOKUP($A992,'REACH Bilaga XIV_update'!$D$4:$H$110,MATCH(Sammanfattning!P$1,'REACH Bilaga XIV_update'!$D$4:$H$4,0),FALSE))),IFERROR(VLOOKUP($C992,' REACH Bilaga 59_update'!$C$5:$F$210,MATCH(Sammanfattning!P$1,' REACH Bilaga 59_update'!$C$4:$F$4,0),FALSE),VLOOKUP($C992,'REACH Bilaga XIV_update'!$C$4:$H$110,MATCH(Sammanfattning!P$1,'REACH Bilaga XIV_update'!$C$4:$H$4,0),FALSE)))</f>
        <v>#N/A</v>
      </c>
      <c r="Q992" s="76" t="e">
        <f>IF($C992="-",IF($A992="-",IF(VLOOKUP($D992,'REACH Bilaga XIV_update'!$A$5:$I$110,9,FALSE)="",NA(),VLOOKUP($D992,'REACH Bilaga XIV_update'!$A$5:$I$110,9,FALSE)),IF(VLOOKUP($A992,'REACH Bilaga XIV_update'!$D$5:$I$110,6,FALSE)="",NA(),VLOOKUP($A992,'REACH Bilaga XIV_update'!$D$5:$I$110,6,FALSE))),IF(VLOOKUP($C992,'REACH Bilaga XIV_update'!$C$5:$I$110,7,FALSE)="",NA(),VLOOKUP($C992,'REACH Bilaga XIV_update'!$C$5:$I$110,7,FALSE)))</f>
        <v>#N/A</v>
      </c>
      <c r="R992" s="76" t="e">
        <f>IF($C992="-",IF($A992="-",IF(VLOOKUP($D992,CoRAP_update!$A$5:$O$376,15,FALSE)="",NA(),VLOOKUP($D992,CoRAP_update!$A$5:$O$376,15,FALSE)),IF(VLOOKUP($A992,CoRAP_update!$D$5:$O$376,12,FALSE)="",NA(),VLOOKUP($A992,CoRAP_update!$D$5:$O$376,12,FALSE))),IF(VLOOKUP($C992,CoRAP_update!$C$5:$O$376,13,FALSE)="",NA(),VLOOKUP($C992,CoRAP_update!$C$5:$O$376,13,FALSE)))</f>
        <v>#N/A</v>
      </c>
      <c r="S992" s="144" t="e">
        <f>IF($C992="-",IF($A992="-",VLOOKUP($D992,CoRAP_update!$A$5:$J$376,MATCH(Sammanfattning!S$1,CoRAP_update!$A$4:$J$4,0),FALSE),VLOOKUP($A992,CoRAP_update!$D$5:$J$376,MATCH(Sammanfattning!S$1,CoRAP_update!$D$4:$J$4,0),FALSE)),VLOOKUP($C992,CoRAP_update!$C$5:$J$376,MATCH(Sammanfattning!S$1,CoRAP_update!$C$4:$J$4,0),FALSE))</f>
        <v>#N/A</v>
      </c>
      <c r="T992" s="76" t="str">
        <f>IF($A992="-",VLOOKUP($D992,EDC_update!$C$2:$F$450,4,FALSE),VLOOKUP($A992,EDC_update!$B$2:$F$450,5,FALSE))</f>
        <v>CAT1</v>
      </c>
      <c r="V992" s="78">
        <f>IF(IFERROR(SEARCH("PBT",P992),99)=99,IF(IFERROR(SEARCH("suspected PBT",S992),99)=99,IF(IFERROR(SEARCH("concluded to be PBT",K992),99)=99,IF(IFERROR(SEARCH("PBT",S992),99)=99,IF(IFERROR(SEARCH("PBT cand",L992),99)=99,IF(IFERROR(SEARCH("PBT",L992),99)=99,IF(IFERROR(SEARCH("persistent, bioackumulative and toxic properties",K992),99)=99,0,Scoring!$E$3),Scoring!$E$3),Scoring!$E$7),Scoring!$E$3),Scoring!$E$5),Scoring!$E$6),Scoring!$E$3)</f>
        <v>0</v>
      </c>
      <c r="W992" s="78">
        <f>IF(IFERROR(SEARCH("vPvB",P992),99)=99,IF(IFERROR(SEARCH("suspected pbt/vPvB",S992),99)=99,IF(IFERROR(SEARCH("vPvB",S992),99)=99,IF(IFERROR(SEARCH("concluded to be a vPvB",S992),99)=99,IF(IFERROR(SEARCH("identified as vPvB",K992),99)=99,IF(IFERROR(SEARCH("concluded to be a vPvB",K992),99)=99,IF(IFERROR(SEARCH("concluded to be both pbt and vPvB",S992),99)=99,IF(IFERROR(SEARCH("concluded to be both pbt and vPvB",K992),99)=99,0,Scoring!$E$5),Scoring!$E$5),Scoring!$E$5),Scoring!$E$5),Scoring!$E$5),Scoring!$E$4),Scoring!$E$6),Scoring!$E$4)</f>
        <v>0</v>
      </c>
      <c r="X992" s="78">
        <f>IF(IFERROR(SEARCH("H410",N992),99)=99,IF(IFERROR(SEARCH("H410",O992),99)=99,IF(IFERROR(SEARCH("H410",Q992),99)=99,IF(IFERROR(SEARCH("H410",M992),99)=99,IF(IFERROR(SEARCH("H410",R992),99)=99,IF(IFERROR(SEARCH("H411",N992),99)=99,IF(IFERROR(SEARCH("H411",O992),99)=99,IF(IFERROR(SEARCH("H411",Q992),99)=99,IF(IFERROR(SEARCH("H411",M992),99)=99,IF(IFERROR(SEARCH("H411",R992),99)=99,IF(IFERROR(SEARCH("H413",N992),99)=99,IF(IFERROR(SEARCH("H413",O992),99)=99,IF(IFERROR(SEARCH("H413",Q992),99)=99,IF(IFERROR(SEARCH("H413",M992),99)=99,IF(IFERROR(SEARCH("H413",R992),99)=99,IF(IFERROR(SEARCH("H412",N992),99)=99,IF(IFERROR(SEARCH("H412",O992),99)=99,IF(IFERROR(SEARCH("H412",Q992),99)=99,IF(IFERROR(SEARCH("H412",M992),99)=99,IF(IFERROR(SEARCH("H412",R992),99)=99,0,Scoring!$E$2),Scoring!$E$2),Scoring!$E$2),Scoring!$E$2),Scoring!$E$2),Scoring!$E$2),Scoring!$E$2),Scoring!$E$2),Scoring!$E$2),Scoring!$E$2),Scoring!$E$2),Scoring!$E$2),Scoring!$E$2),Scoring!$E$2),Scoring!$E$2),Scoring!$E$2),Scoring!$E$2),Scoring!$E$2),Scoring!$E$2),Scoring!$E$2)</f>
        <v>0</v>
      </c>
      <c r="Y992" s="78">
        <f>IF(IFERROR(SEARCH("CMR",K992),99)=99,IF(IFERROR(SEARCH("Suspected CMR",S992),99)=99,IF(IFERROR(SEARCH("CMR",S992),99)=99,0,Scoring!$E$8),Scoring!$E$9),Scoring!$E$8)</f>
        <v>0</v>
      </c>
      <c r="Z992" s="78">
        <f>IF(IFERROR(SEARCH("H350",N992),99)=99,IF(IFERROR(SEARCH("H350",O992),99)=99,IF(IFERROR(SEARCH("H350",Q992),99)=99,IF(IFERROR(SEARCH("H350",M992),99)=99,IF(IFERROR(SEARCH("H350",R992),99)=99,IF(IFERROR(SEARCH("H351",N992),99)=99,IF(IFERROR(SEARCH("H351",O992),99)=99,IF(IFERROR(SEARCH("H351",Q992),99)=99,IF(IFERROR(SEARCH("H351",M992),99)=99,IF(IFERROR(SEARCH("H351",R992),99)=99,IF(IFERROR(SEARCH("carcinogenic",P992),99)=99,IF(IFERROR(SEARCH("suspected carcinogenic",S992),99)=99,0,Scoring!$E$12),Scoring!$E$11),Scoring!$E$10),Scoring!$E$10),Scoring!$E$10),Scoring!$E$10),Scoring!$E$10),Scoring!$E$10),Scoring!$E$10),Scoring!$E$10),Scoring!$E$10),Scoring!$E$10)</f>
        <v>0</v>
      </c>
      <c r="AA992" s="78">
        <f>IF(IFERROR(SEARCH("H340",N992),99)=99,IF(IFERROR(SEARCH("H340",O992),99)=99,IF(IFERROR(SEARCH("H340",Q992),99)=99,IF(IFERROR(SEARCH("H340",M992),99)=99,IF(IFERROR(SEARCH("H340",R992),99)=99,IF(IFERROR(SEARCH("H341",N992),99)=99,IF(IFERROR(SEARCH("H341",O992),99)=99,IF(IFERROR(SEARCH("H341",Q992),99)=99,IF(IFERROR(SEARCH("H341",M992),99)=99,IF(IFERROR(SEARCH("H341",R992),99)=99,IF(IFERROR(SEARCH("mutagenic",P992),99)=99,IF(IFERROR(SEARCH("suspected mutagenic",S992),99)=99,0,Scoring!$E$15),Scoring!$E$14),Scoring!$E$13),Scoring!$E$13),Scoring!$E$13),Scoring!$E$13),Scoring!$E$13),Scoring!$E$13),Scoring!$E$13),Scoring!$E$13),Scoring!$E$13),Scoring!$E$13)</f>
        <v>0</v>
      </c>
      <c r="AB992" s="78">
        <f>IF(IFERROR(SEARCH("H360",N992),99)=99,IF(IFERROR(SEARCH("H360",O992),99)=99,IF(IFERROR(SEARCH("H360",Q992),99)=99,IF(IFERROR(SEARCH("H360",M992),99)=99,IF(IFERROR(SEARCH("H360",R992),99)=99,IF(IFERROR(SEARCH("H361",N992),99)=99,IF(IFERROR(SEARCH("H361",O992),99)=99,IF(IFERROR(SEARCH("H361",Q992),99)=99,IF(IFERROR(SEARCH("H361",M992),99)=99,IF(IFERROR(SEARCH("H361",R992),99)=99,IF(IFERROR(SEARCH("reproduction",P992),99)=99,IF(IFERROR(SEARCH("suspected reprotoxic",S992),99)=99,IF(IFERROR(SEARCH("reprotoxic",S992),99)=99,IF(IFERROR(SEARCH("reprotoxic",K992),99)=99,0,Scoring!$E$18),Scoring!$E$18),Scoring!$E$19),Scoring!$E$17),Scoring!$E$16),Scoring!$E$16),Scoring!$E$16),Scoring!$E$16),Scoring!$E$16),Scoring!$E$16),Scoring!$E$16),Scoring!$E$16),Scoring!$E$16),Scoring!$E$16)</f>
        <v>0</v>
      </c>
      <c r="AC992" s="78">
        <f>IF(IFERROR(SEARCH("57f",L992),99)=99,IF(IFERROR(SEARCH("57(f)",P992),99)=99,0,Scoring!$E$20),Scoring!$E$20)</f>
        <v>0</v>
      </c>
      <c r="AD992" s="78">
        <f>IF(IFERROR(SEARCH("CAT1",T992),99)=99,IF(IFERROR(SEARCH("CAT2",T992),99)=99,IF(IFERROR(SEARCH("CAT3",T992),99)=99,IF(IFERROR(SEARCH("concluded to be endocrine",K992),99)=99,IF(IFERROR(SEARCH("categorised as endocrine",K992),99)=99,IF(IFERROR(SEARCH("endocrine disrupting",P992),99)=99,IF(IFERROR(SEARCH("endocrine disrupting",K992),99)=99,IF(IFERROR(SEARCH("suspected endocrine",S992),99)=99,IF(IFERROR(SEARCH("potential endocrine",S992),99)=99,0,Scoring!$E$25),Scoring!$E$25),Scoring!$E$24),Scoring!$E$24),Scoring!$E$24),Scoring!$E$24),Scoring!$E$23),Scoring!$E$22),Scoring!$E$21)</f>
        <v>1</v>
      </c>
      <c r="AE992" s="78">
        <f>IF(IFERROR(SEARCH("suspected sensitiser",S992),99)=99,IF(IFERROR(SEARCH("sensitiser",S992),99)=99,IF(IFERROR(SEARCH("other hazard based concern",S992),99)=99,0,Scoring!$E$28),Scoring!$E$26),Scoring!$E$27)</f>
        <v>0</v>
      </c>
      <c r="AF992" s="78">
        <f>IF(IFERROR(M992,1)=1,IF(IFERROR(N992,1)=1,IF(IFERROR(O992,1)=1,IF(IFERROR(Q992,1)=1,IF(IFERROR(R992,1)=1,IF(IFERROR(T992,1)=1,IF(IFERROR(K992,1)=1,IF(IFERROR(P992,1)=1,IF(IFERROR(S992,1)=1,Scoring!$E$29,0),0),0),0),0),0),0),0),0)</f>
        <v>0</v>
      </c>
      <c r="AG992" s="78">
        <f t="shared" si="75"/>
        <v>1</v>
      </c>
      <c r="AI992" s="93"/>
      <c r="AJ992" s="94"/>
      <c r="AK992" s="76"/>
      <c r="AL992" s="75"/>
      <c r="AN992" s="79"/>
      <c r="AO992" s="79"/>
      <c r="AP992" s="79"/>
      <c r="AQ992" s="79"/>
      <c r="AR992" s="79"/>
      <c r="AS992" s="78"/>
      <c r="AU992" s="79">
        <f>IF(IFERROR(F992,99)=99,IF(IFERROR(G992,99)=99,IF(IFERROR(H992,99)=99,IF(IFERROR(I992,99)=99,IF(IFERROR(E992,99)=99,IF(IFERROR(J992,99)=99,0,Scoring!$B$7),Scoring!$B$3),Scoring!$B$2),Scoring!$B$6),Scoring!$B$5),Scoring!$B$4)</f>
        <v>0.3</v>
      </c>
      <c r="AV992" s="78">
        <f t="shared" si="76"/>
        <v>0.3</v>
      </c>
      <c r="AW992" s="78"/>
      <c r="AX992" s="66"/>
      <c r="AY992" s="78"/>
      <c r="AZ992" s="76"/>
      <c r="BB992" s="76"/>
    </row>
    <row r="993" spans="1:54" x14ac:dyDescent="0.25">
      <c r="A993" s="89" t="s">
        <v>6188</v>
      </c>
      <c r="B993" s="89" t="s">
        <v>30</v>
      </c>
      <c r="C993" s="89" t="s">
        <v>30</v>
      </c>
      <c r="D993" s="89" t="s">
        <v>6874</v>
      </c>
      <c r="E993" s="76" t="e">
        <f>IF(C993="-",IF(A993="-",VLOOKUP(D993,'sin-list 180320_update'!$C$2:$C$835,1,FALSE),VLOOKUP(A993,'sin-list 180320_update'!$A$2:$A$835,1,FALSE)),VLOOKUP(C993,'sin-list 180320_update'!$B$2:$B$835,1,FALSE))</f>
        <v>#N/A</v>
      </c>
      <c r="F993" s="76" t="e">
        <f>IF($C993="-",IF($A993="-",VLOOKUP($D993,'REACH Bilaga XVII_update'!$A$5:$A$131,1,FALSE),VLOOKUP($A993,'REACH Bilaga XVII_update'!$C$5:$C$131,1,FALSE)),VLOOKUP($C993,'REACH Bilaga XVII_update'!$B$5:$B$131,1,FALSE))</f>
        <v>#N/A</v>
      </c>
      <c r="G993" s="76" t="e">
        <f>IF($C993="-",IF($A993="-",VLOOKUP($D993,' REACH Bilaga 59_update'!$A$5:$A$210,1,FALSE),VLOOKUP($A993,' REACH Bilaga 59_update'!$D$5:$D$210,1,FALSE)),VLOOKUP($C993,' REACH Bilaga 59_update'!$C$5:$C$210,1,FALSE))</f>
        <v>#N/A</v>
      </c>
      <c r="H993" s="76" t="e">
        <f>IF($C993="-",IF($A993="-",VLOOKUP($D993,'REACH Bilaga XIV_update'!$A$5:$A$110,1,FALSE),VLOOKUP($A993,'REACH Bilaga XIV_update'!$D$5:$D$110,1,FALSE)),VLOOKUP($C993,'REACH Bilaga XIV_update'!$C$5:$C$110,1,FALSE))</f>
        <v>#N/A</v>
      </c>
      <c r="I993" s="76" t="e">
        <f>IF($C993="-",IF($A993="-",VLOOKUP($D993,CoRAP_update!$A$5:$A$376,1,FALSE),VLOOKUP($A993,CoRAP_update!$D$5:$D$376,1,FALSE)),VLOOKUP($C993,CoRAP_update!$C$5:$C$376,1,FALSE))</f>
        <v>#N/A</v>
      </c>
      <c r="J993" s="76" t="str">
        <f>IF($C993="-",IF($A993="-",VLOOKUP($D993,EDC_update!$C$2:$C$450,1,FALSE),VLOOKUP($A993,EDC_update!$B$2:$B$450,1,FALSE)),VLOOKUP($C993,EDC_update!$L$2:$L$450,1,FALSE))</f>
        <v>1131-60-8</v>
      </c>
      <c r="K993" s="76" t="e">
        <f>IF($C993="-",IF($A993="-",IF(VLOOKUP($D993,'sin-list 180320_update'!$C$2:$S$835,3,FALSE)="",NA(),VLOOKUP($D993,'sin-list 180320_update'!$C$2:$S$835,3,FALSE)),IF(VLOOKUP($A993,'sin-list 180320_update'!$A$2:$S$835,5,FALSE)="",NA(),VLOOKUP($A993,'sin-list 180320_update'!$A$2:$S$835,5,FALSE))),IF(VLOOKUP($C993,'sin-list 180320_update'!$B$2:$S$835,4,FALSE)="",NA(),VLOOKUP($C993,'sin-list 180320_update'!$B$2:$S$835,4,FALSE)))</f>
        <v>#N/A</v>
      </c>
      <c r="L993" s="76" t="e">
        <f>IF($C993="-",IF($A993="-",VLOOKUP($D993,'sin-list 180320_update'!$C$2:$S$835,6,FALSE),VLOOKUP($A993,'sin-list 180320_update'!$A$2:$S$835,8,FALSE)),VLOOKUP($C993,'sin-list 180320_update'!$B$2:$S$835,7,FALSE))</f>
        <v>#N/A</v>
      </c>
      <c r="M993" s="76" t="e">
        <f>IF($C993="-",IF($A993="-",IF(VLOOKUP($D993,'sin-list 180320_update'!$C$2:$S$835,8,FALSE)="",NA(),VLOOKUP($D993,'sin-list 180320_update'!$C$2:$S$835,8,FALSE)),IF(VLOOKUP($A993,'sin-list 180320_update'!$A$2:$S$835,10,FALSE)="",NA(),VLOOKUP($A993,'sin-list 180320_update'!$A$2:$S$835,10,FALSE))),IF(VLOOKUP($C993,'sin-list 180320_update'!$B$2:$S$835,9,FALSE)="",NA(),VLOOKUP($C993,'sin-list 180320_update'!$B$2:$S$835,9,FALSE)))</f>
        <v>#N/A</v>
      </c>
      <c r="N993" s="76" t="e">
        <f>IF($C993="-",IF($A993="-",IF(VLOOKUP($D993,'REACH Bilaga XVII_update'!$A$5:$E$131,4,FALSE)="",NA(),VLOOKUP($D993,'REACH Bilaga XVII_update'!$A$5:$E$131,4,FALSE)),IF(VLOOKUP($A993,'REACH Bilaga XVII_update'!$C$5:$D$131,2,FALSE)="",NA(),VLOOKUP($A993,'REACH Bilaga XVII_update'!$C$5:$D$131,2,FALSE))),IF(VLOOKUP($C993,'REACH Bilaga XVII_update'!$B$5:$D$131,3,FALSE)="",NA(),VLOOKUP($C993,'REACH Bilaga XVII_update'!$B$5:$D$131,3,FALSE)))</f>
        <v>#N/A</v>
      </c>
      <c r="O993" s="76" t="e">
        <f>IF($C993="-",IF($A993="-",IF(VLOOKUP($D993,' REACH Bilaga 59_update'!$A$5:$E$210,5,FALSE)="",NA(),VLOOKUP($D993,' REACH Bilaga 59_update'!$A$5:$E$210,5,FALSE)),IF(VLOOKUP($A993,' REACH Bilaga 59_update'!$D$5:$E$210,2,FALSE)="",NA(),VLOOKUP($A993,' REACH Bilaga 59_update'!$D$5:$E$210,2,FALSE))),IF(VLOOKUP($C993,' REACH Bilaga 59_update'!$C$5:$E$210,3,FALSE)="",NA(),VLOOKUP($C993,' REACH Bilaga 59_update'!$C$5:$E$210,3,FALSE)))</f>
        <v>#N/A</v>
      </c>
      <c r="P993" s="76" t="e">
        <f>IF(C993="-",IF(A993="-",IFERROR(VLOOKUP($D993,' REACH Bilaga 59_update'!$A$5:$F$210,MATCH(Sammanfattning!P$1,' REACH Bilaga 59_update'!$A$4:$F$4,0),FALSE),VLOOKUP($D993,'REACH Bilaga XIV_update'!$A$4:$H$110,MATCH(Sammanfattning!P$1,'REACH Bilaga XIV_update'!$A$4:$H$4,0),FALSE)),IFERROR(VLOOKUP($A993,' REACH Bilaga 59_update'!$D$5:$F$210,MATCH(Sammanfattning!P$1,' REACH Bilaga 59_update'!$D$4:$F$4,0),FALSE),VLOOKUP($A993,'REACH Bilaga XIV_update'!$D$4:$H$110,MATCH(Sammanfattning!P$1,'REACH Bilaga XIV_update'!$D$4:$H$4,0),FALSE))),IFERROR(VLOOKUP($C993,' REACH Bilaga 59_update'!$C$5:$F$210,MATCH(Sammanfattning!P$1,' REACH Bilaga 59_update'!$C$4:$F$4,0),FALSE),VLOOKUP($C993,'REACH Bilaga XIV_update'!$C$4:$H$110,MATCH(Sammanfattning!P$1,'REACH Bilaga XIV_update'!$C$4:$H$4,0),FALSE)))</f>
        <v>#N/A</v>
      </c>
      <c r="Q993" s="76" t="e">
        <f>IF($C993="-",IF($A993="-",IF(VLOOKUP($D993,'REACH Bilaga XIV_update'!$A$5:$I$110,9,FALSE)="",NA(),VLOOKUP($D993,'REACH Bilaga XIV_update'!$A$5:$I$110,9,FALSE)),IF(VLOOKUP($A993,'REACH Bilaga XIV_update'!$D$5:$I$110,6,FALSE)="",NA(),VLOOKUP($A993,'REACH Bilaga XIV_update'!$D$5:$I$110,6,FALSE))),IF(VLOOKUP($C993,'REACH Bilaga XIV_update'!$C$5:$I$110,7,FALSE)="",NA(),VLOOKUP($C993,'REACH Bilaga XIV_update'!$C$5:$I$110,7,FALSE)))</f>
        <v>#N/A</v>
      </c>
      <c r="R993" s="76" t="e">
        <f>IF($C993="-",IF($A993="-",IF(VLOOKUP($D993,CoRAP_update!$A$5:$O$376,15,FALSE)="",NA(),VLOOKUP($D993,CoRAP_update!$A$5:$O$376,15,FALSE)),IF(VLOOKUP($A993,CoRAP_update!$D$5:$O$376,12,FALSE)="",NA(),VLOOKUP($A993,CoRAP_update!$D$5:$O$376,12,FALSE))),IF(VLOOKUP($C993,CoRAP_update!$C$5:$O$376,13,FALSE)="",NA(),VLOOKUP($C993,CoRAP_update!$C$5:$O$376,13,FALSE)))</f>
        <v>#N/A</v>
      </c>
      <c r="S993" s="144" t="e">
        <f>IF($C993="-",IF($A993="-",VLOOKUP($D993,CoRAP_update!$A$5:$J$376,MATCH(Sammanfattning!S$1,CoRAP_update!$A$4:$J$4,0),FALSE),VLOOKUP($A993,CoRAP_update!$D$5:$J$376,MATCH(Sammanfattning!S$1,CoRAP_update!$D$4:$J$4,0),FALSE)),VLOOKUP($C993,CoRAP_update!$C$5:$J$376,MATCH(Sammanfattning!S$1,CoRAP_update!$C$4:$J$4,0),FALSE))</f>
        <v>#N/A</v>
      </c>
      <c r="T993" s="76" t="str">
        <f>IF($A993="-",VLOOKUP($D993,EDC_update!$C$2:$F$450,4,FALSE),VLOOKUP($A993,EDC_update!$B$2:$F$450,5,FALSE))</f>
        <v>CAT1</v>
      </c>
      <c r="V993" s="78">
        <f>IF(IFERROR(SEARCH("PBT",P993),99)=99,IF(IFERROR(SEARCH("suspected PBT",S993),99)=99,IF(IFERROR(SEARCH("concluded to be PBT",K993),99)=99,IF(IFERROR(SEARCH("PBT",S993),99)=99,IF(IFERROR(SEARCH("PBT cand",L993),99)=99,IF(IFERROR(SEARCH("PBT",L993),99)=99,IF(IFERROR(SEARCH("persistent, bioackumulative and toxic properties",K993),99)=99,0,Scoring!$E$3),Scoring!$E$3),Scoring!$E$7),Scoring!$E$3),Scoring!$E$5),Scoring!$E$6),Scoring!$E$3)</f>
        <v>0</v>
      </c>
      <c r="W993" s="78">
        <f>IF(IFERROR(SEARCH("vPvB",P993),99)=99,IF(IFERROR(SEARCH("suspected pbt/vPvB",S993),99)=99,IF(IFERROR(SEARCH("vPvB",S993),99)=99,IF(IFERROR(SEARCH("concluded to be a vPvB",S993),99)=99,IF(IFERROR(SEARCH("identified as vPvB",K993),99)=99,IF(IFERROR(SEARCH("concluded to be a vPvB",K993),99)=99,IF(IFERROR(SEARCH("concluded to be both pbt and vPvB",S993),99)=99,IF(IFERROR(SEARCH("concluded to be both pbt and vPvB",K993),99)=99,0,Scoring!$E$5),Scoring!$E$5),Scoring!$E$5),Scoring!$E$5),Scoring!$E$5),Scoring!$E$4),Scoring!$E$6),Scoring!$E$4)</f>
        <v>0</v>
      </c>
      <c r="X993" s="78">
        <f>IF(IFERROR(SEARCH("H410",N993),99)=99,IF(IFERROR(SEARCH("H410",O993),99)=99,IF(IFERROR(SEARCH("H410",Q993),99)=99,IF(IFERROR(SEARCH("H410",M993),99)=99,IF(IFERROR(SEARCH("H410",R993),99)=99,IF(IFERROR(SEARCH("H411",N993),99)=99,IF(IFERROR(SEARCH("H411",O993),99)=99,IF(IFERROR(SEARCH("H411",Q993),99)=99,IF(IFERROR(SEARCH("H411",M993),99)=99,IF(IFERROR(SEARCH("H411",R993),99)=99,IF(IFERROR(SEARCH("H413",N993),99)=99,IF(IFERROR(SEARCH("H413",O993),99)=99,IF(IFERROR(SEARCH("H413",Q993),99)=99,IF(IFERROR(SEARCH("H413",M993),99)=99,IF(IFERROR(SEARCH("H413",R993),99)=99,IF(IFERROR(SEARCH("H412",N993),99)=99,IF(IFERROR(SEARCH("H412",O993),99)=99,IF(IFERROR(SEARCH("H412",Q993),99)=99,IF(IFERROR(SEARCH("H412",M993),99)=99,IF(IFERROR(SEARCH("H412",R993),99)=99,0,Scoring!$E$2),Scoring!$E$2),Scoring!$E$2),Scoring!$E$2),Scoring!$E$2),Scoring!$E$2),Scoring!$E$2),Scoring!$E$2),Scoring!$E$2),Scoring!$E$2),Scoring!$E$2),Scoring!$E$2),Scoring!$E$2),Scoring!$E$2),Scoring!$E$2),Scoring!$E$2),Scoring!$E$2),Scoring!$E$2),Scoring!$E$2),Scoring!$E$2)</f>
        <v>0</v>
      </c>
      <c r="Y993" s="78">
        <f>IF(IFERROR(SEARCH("CMR",K993),99)=99,IF(IFERROR(SEARCH("Suspected CMR",S993),99)=99,IF(IFERROR(SEARCH("CMR",S993),99)=99,0,Scoring!$E$8),Scoring!$E$9),Scoring!$E$8)</f>
        <v>0</v>
      </c>
      <c r="Z993" s="78">
        <f>IF(IFERROR(SEARCH("H350",N993),99)=99,IF(IFERROR(SEARCH("H350",O993),99)=99,IF(IFERROR(SEARCH("H350",Q993),99)=99,IF(IFERROR(SEARCH("H350",M993),99)=99,IF(IFERROR(SEARCH("H350",R993),99)=99,IF(IFERROR(SEARCH("H351",N993),99)=99,IF(IFERROR(SEARCH("H351",O993),99)=99,IF(IFERROR(SEARCH("H351",Q993),99)=99,IF(IFERROR(SEARCH("H351",M993),99)=99,IF(IFERROR(SEARCH("H351",R993),99)=99,IF(IFERROR(SEARCH("carcinogenic",P993),99)=99,IF(IFERROR(SEARCH("suspected carcinogenic",S993),99)=99,0,Scoring!$E$12),Scoring!$E$11),Scoring!$E$10),Scoring!$E$10),Scoring!$E$10),Scoring!$E$10),Scoring!$E$10),Scoring!$E$10),Scoring!$E$10),Scoring!$E$10),Scoring!$E$10),Scoring!$E$10)</f>
        <v>0</v>
      </c>
      <c r="AA993" s="78">
        <f>IF(IFERROR(SEARCH("H340",N993),99)=99,IF(IFERROR(SEARCH("H340",O993),99)=99,IF(IFERROR(SEARCH("H340",Q993),99)=99,IF(IFERROR(SEARCH("H340",M993),99)=99,IF(IFERROR(SEARCH("H340",R993),99)=99,IF(IFERROR(SEARCH("H341",N993),99)=99,IF(IFERROR(SEARCH("H341",O993),99)=99,IF(IFERROR(SEARCH("H341",Q993),99)=99,IF(IFERROR(SEARCH("H341",M993),99)=99,IF(IFERROR(SEARCH("H341",R993),99)=99,IF(IFERROR(SEARCH("mutagenic",P993),99)=99,IF(IFERROR(SEARCH("suspected mutagenic",S993),99)=99,0,Scoring!$E$15),Scoring!$E$14),Scoring!$E$13),Scoring!$E$13),Scoring!$E$13),Scoring!$E$13),Scoring!$E$13),Scoring!$E$13),Scoring!$E$13),Scoring!$E$13),Scoring!$E$13),Scoring!$E$13)</f>
        <v>0</v>
      </c>
      <c r="AB993" s="78">
        <f>IF(IFERROR(SEARCH("H360",N993),99)=99,IF(IFERROR(SEARCH("H360",O993),99)=99,IF(IFERROR(SEARCH("H360",Q993),99)=99,IF(IFERROR(SEARCH("H360",M993),99)=99,IF(IFERROR(SEARCH("H360",R993),99)=99,IF(IFERROR(SEARCH("H361",N993),99)=99,IF(IFERROR(SEARCH("H361",O993),99)=99,IF(IFERROR(SEARCH("H361",Q993),99)=99,IF(IFERROR(SEARCH("H361",M993),99)=99,IF(IFERROR(SEARCH("H361",R993),99)=99,IF(IFERROR(SEARCH("reproduction",P993),99)=99,IF(IFERROR(SEARCH("suspected reprotoxic",S993),99)=99,IF(IFERROR(SEARCH("reprotoxic",S993),99)=99,IF(IFERROR(SEARCH("reprotoxic",K993),99)=99,0,Scoring!$E$18),Scoring!$E$18),Scoring!$E$19),Scoring!$E$17),Scoring!$E$16),Scoring!$E$16),Scoring!$E$16),Scoring!$E$16),Scoring!$E$16),Scoring!$E$16),Scoring!$E$16),Scoring!$E$16),Scoring!$E$16),Scoring!$E$16)</f>
        <v>0</v>
      </c>
      <c r="AC993" s="78">
        <f>IF(IFERROR(SEARCH("57f",L993),99)=99,IF(IFERROR(SEARCH("57(f)",P993),99)=99,0,Scoring!$E$20),Scoring!$E$20)</f>
        <v>0</v>
      </c>
      <c r="AD993" s="78">
        <f>IF(IFERROR(SEARCH("CAT1",T993),99)=99,IF(IFERROR(SEARCH("CAT2",T993),99)=99,IF(IFERROR(SEARCH("CAT3",T993),99)=99,IF(IFERROR(SEARCH("concluded to be endocrine",K993),99)=99,IF(IFERROR(SEARCH("categorised as endocrine",K993),99)=99,IF(IFERROR(SEARCH("endocrine disrupting",P993),99)=99,IF(IFERROR(SEARCH("endocrine disrupting",K993),99)=99,IF(IFERROR(SEARCH("suspected endocrine",S993),99)=99,IF(IFERROR(SEARCH("potential endocrine",S993),99)=99,0,Scoring!$E$25),Scoring!$E$25),Scoring!$E$24),Scoring!$E$24),Scoring!$E$24),Scoring!$E$24),Scoring!$E$23),Scoring!$E$22),Scoring!$E$21)</f>
        <v>1</v>
      </c>
      <c r="AE993" s="78">
        <f>IF(IFERROR(SEARCH("suspected sensitiser",S993),99)=99,IF(IFERROR(SEARCH("sensitiser",S993),99)=99,IF(IFERROR(SEARCH("other hazard based concern",S993),99)=99,0,Scoring!$E$28),Scoring!$E$26),Scoring!$E$27)</f>
        <v>0</v>
      </c>
      <c r="AF993" s="78">
        <f>IF(IFERROR(M993,1)=1,IF(IFERROR(N993,1)=1,IF(IFERROR(O993,1)=1,IF(IFERROR(Q993,1)=1,IF(IFERROR(R993,1)=1,IF(IFERROR(T993,1)=1,IF(IFERROR(K993,1)=1,IF(IFERROR(P993,1)=1,IF(IFERROR(S993,1)=1,Scoring!$E$29,0),0),0),0),0),0),0),0),0)</f>
        <v>0</v>
      </c>
      <c r="AG993" s="78">
        <f t="shared" si="75"/>
        <v>1</v>
      </c>
      <c r="AI993" s="93"/>
      <c r="AJ993" s="94"/>
      <c r="AK993" s="76"/>
      <c r="AL993" s="75"/>
      <c r="AN993" s="79"/>
      <c r="AO993" s="79"/>
      <c r="AP993" s="79"/>
      <c r="AQ993" s="79"/>
      <c r="AR993" s="79"/>
      <c r="AS993" s="78"/>
      <c r="AU993" s="79">
        <f>IF(IFERROR(F993,99)=99,IF(IFERROR(G993,99)=99,IF(IFERROR(H993,99)=99,IF(IFERROR(I993,99)=99,IF(IFERROR(E993,99)=99,IF(IFERROR(J993,99)=99,0,Scoring!$B$7),Scoring!$B$3),Scoring!$B$2),Scoring!$B$6),Scoring!$B$5),Scoring!$B$4)</f>
        <v>0.3</v>
      </c>
      <c r="AV993" s="78">
        <f t="shared" si="76"/>
        <v>0.3</v>
      </c>
      <c r="AW993" s="78"/>
      <c r="AX993" s="66"/>
      <c r="AY993" s="78"/>
      <c r="AZ993" s="76"/>
      <c r="BB993" s="76"/>
    </row>
    <row r="994" spans="1:54" x14ac:dyDescent="0.25">
      <c r="A994" s="77" t="s">
        <v>7467</v>
      </c>
      <c r="B994" s="76" t="str">
        <f>C994</f>
        <v>-</v>
      </c>
      <c r="C994" s="77" t="s">
        <v>30</v>
      </c>
      <c r="D994" s="77" t="s">
        <v>417</v>
      </c>
      <c r="E994" s="76" t="str">
        <f>IF(C994="-",IF(A994="-",VLOOKUP(D994,'sin-list 180320_update'!$C$2:$C$835,1,FALSE),VLOOKUP(A994,'sin-list 180320_update'!$A$2:$A$835,1,FALSE)),VLOOKUP(C994,'sin-list 180320_update'!$B$2:$B$835,1,FALSE))</f>
        <v>1139800-98-8</v>
      </c>
      <c r="F994" s="76" t="e">
        <f>IF($C994="-",IF($A994="-",VLOOKUP($D994,'REACH Bilaga XVII_update'!$A$5:$A$131,1,FALSE),VLOOKUP($A994,'REACH Bilaga XVII_update'!$C$5:$C$131,1,FALSE)),VLOOKUP($C994,'REACH Bilaga XVII_update'!$B$5:$B$131,1,FALSE))</f>
        <v>#N/A</v>
      </c>
      <c r="G994" s="76" t="e">
        <f>IF($C994="-",IF($A994="-",VLOOKUP($D994,' REACH Bilaga 59_update'!$A$5:$A$210,1,FALSE),VLOOKUP($A994,' REACH Bilaga 59_update'!$D$5:$D$210,1,FALSE)),VLOOKUP($C994,' REACH Bilaga 59_update'!$C$5:$C$210,1,FALSE))</f>
        <v>#N/A</v>
      </c>
      <c r="H994" s="76" t="e">
        <f>IF($C994="-",IF($A994="-",VLOOKUP($D994,'REACH Bilaga XIV_update'!$A$5:$A$110,1,FALSE),VLOOKUP($A994,'REACH Bilaga XIV_update'!$D$5:$D$110,1,FALSE)),VLOOKUP($C994,'REACH Bilaga XIV_update'!$C$5:$C$110,1,FALSE))</f>
        <v>#N/A</v>
      </c>
      <c r="I994" s="76" t="e">
        <f>IF($C994="-",IF($A994="-",VLOOKUP($D994,CoRAP_update!$A$5:$A$376,1,FALSE),VLOOKUP($A994,CoRAP_update!$D$5:$D$376,1,FALSE)),VLOOKUP($C994,CoRAP_update!$C$5:$C$376,1,FALSE))</f>
        <v>#N/A</v>
      </c>
      <c r="J994" s="76" t="e">
        <f>IF($C994="-",IF($A994="-",VLOOKUP($D994,EDC_update!$C$2:$C$450,1,FALSE),VLOOKUP($A994,EDC_update!$B$2:$B$450,1,FALSE)),VLOOKUP($C994,EDC_update!$L$2:$L$450,1,FALSE))</f>
        <v>#N/A</v>
      </c>
      <c r="K994" s="76" t="str">
        <f>IF($C994="-",IF($A994="-",IF(VLOOKUP($D994,'sin-list 180320_update'!$C$2:$S$835,3,FALSE)="",NA(),VLOOKUP($D994,'sin-list 180320_update'!$C$2:$S$835,3,FALSE)),IF(VLOOKUP($A994,'sin-list 180320_update'!$A$2:$S$835,5,FALSE)="",NA(),VLOOKUP($A994,'sin-list 180320_update'!$A$2:$S$835,5,FALSE))),IF(VLOOKUP($C994,'sin-list 180320_update'!$B$2:$S$835,4,FALSE)="",NA(),VLOOKUP($C994,'sin-list 180320_update'!$B$2:$S$835,4,FALSE)))</f>
        <v>Substance is concluded to be an endocrine disruptor SVHC by ECHA Member State Committee.</v>
      </c>
      <c r="L994" s="76" t="str">
        <f>IF($C994="-",IF($A994="-",VLOOKUP($D994,'sin-list 180320_update'!$C$2:$S$835,6,FALSE),VLOOKUP($A994,'sin-list 180320_update'!$A$2:$S$835,8,FALSE)),VLOOKUP($C994,'sin-list 180320_update'!$B$2:$S$835,7,FALSE))</f>
        <v>Official classification missing - 57f substance</v>
      </c>
      <c r="M994" s="76" t="e">
        <f>IF($C994="-",IF($A994="-",IF(VLOOKUP($D994,'sin-list 180320_update'!$C$2:$S$835,8,FALSE)="",NA(),VLOOKUP($D994,'sin-list 180320_update'!$C$2:$S$835,8,FALSE)),IF(VLOOKUP($A994,'sin-list 180320_update'!$A$2:$S$835,10,FALSE)="",NA(),VLOOKUP($A994,'sin-list 180320_update'!$A$2:$S$835,10,FALSE))),IF(VLOOKUP($C994,'sin-list 180320_update'!$B$2:$S$835,9,FALSE)="",NA(),VLOOKUP($C994,'sin-list 180320_update'!$B$2:$S$835,9,FALSE)))</f>
        <v>#N/A</v>
      </c>
      <c r="N994" s="76" t="e">
        <f>IF($C994="-",IF($A994="-",IF(VLOOKUP($D994,'REACH Bilaga XVII_update'!$A$5:$E$131,4,FALSE)="",NA(),VLOOKUP($D994,'REACH Bilaga XVII_update'!$A$5:$E$131,4,FALSE)),IF(VLOOKUP($A994,'REACH Bilaga XVII_update'!$C$5:$D$131,2,FALSE)="",NA(),VLOOKUP($A994,'REACH Bilaga XVII_update'!$C$5:$D$131,2,FALSE))),IF(VLOOKUP($C994,'REACH Bilaga XVII_update'!$B$5:$D$131,3,FALSE)="",NA(),VLOOKUP($C994,'REACH Bilaga XVII_update'!$B$5:$D$131,3,FALSE)))</f>
        <v>#N/A</v>
      </c>
      <c r="O994" s="76" t="e">
        <f>IF($C994="-",IF($A994="-",IF(VLOOKUP($D994,' REACH Bilaga 59_update'!$A$5:$E$210,5,FALSE)="",NA(),VLOOKUP($D994,' REACH Bilaga 59_update'!$A$5:$E$210,5,FALSE)),IF(VLOOKUP($A994,' REACH Bilaga 59_update'!$D$5:$E$210,2,FALSE)="",NA(),VLOOKUP($A994,' REACH Bilaga 59_update'!$D$5:$E$210,2,FALSE))),IF(VLOOKUP($C994,' REACH Bilaga 59_update'!$C$5:$E$210,3,FALSE)="",NA(),VLOOKUP($C994,' REACH Bilaga 59_update'!$C$5:$E$210,3,FALSE)))</f>
        <v>#N/A</v>
      </c>
      <c r="P994" s="76" t="e">
        <f>IF(C994="-",IF(A994="-",IFERROR(VLOOKUP($D994,' REACH Bilaga 59_update'!$A$5:$F$210,MATCH(Sammanfattning!P$1,' REACH Bilaga 59_update'!$A$4:$F$4,0),FALSE),VLOOKUP($D994,'REACH Bilaga XIV_update'!$A$4:$H$110,MATCH(Sammanfattning!P$1,'REACH Bilaga XIV_update'!$A$4:$H$4,0),FALSE)),IFERROR(VLOOKUP($A994,' REACH Bilaga 59_update'!$D$5:$F$210,MATCH(Sammanfattning!P$1,' REACH Bilaga 59_update'!$D$4:$F$4,0),FALSE),VLOOKUP($A994,'REACH Bilaga XIV_update'!$D$4:$H$110,MATCH(Sammanfattning!P$1,'REACH Bilaga XIV_update'!$D$4:$H$4,0),FALSE))),IFERROR(VLOOKUP($C994,' REACH Bilaga 59_update'!$C$5:$F$210,MATCH(Sammanfattning!P$1,' REACH Bilaga 59_update'!$C$4:$F$4,0),FALSE),VLOOKUP($C994,'REACH Bilaga XIV_update'!$C$4:$H$110,MATCH(Sammanfattning!P$1,'REACH Bilaga XIV_update'!$C$4:$H$4,0),FALSE)))</f>
        <v>#N/A</v>
      </c>
      <c r="Q994" s="76" t="e">
        <f>IF($C994="-",IF($A994="-",IF(VLOOKUP($D994,'REACH Bilaga XIV_update'!$A$5:$I$110,9,FALSE)="",NA(),VLOOKUP($D994,'REACH Bilaga XIV_update'!$A$5:$I$110,9,FALSE)),IF(VLOOKUP($A994,'REACH Bilaga XIV_update'!$D$5:$I$110,6,FALSE)="",NA(),VLOOKUP($A994,'REACH Bilaga XIV_update'!$D$5:$I$110,6,FALSE))),IF(VLOOKUP($C994,'REACH Bilaga XIV_update'!$C$5:$I$110,7,FALSE)="",NA(),VLOOKUP($C994,'REACH Bilaga XIV_update'!$C$5:$I$110,7,FALSE)))</f>
        <v>#N/A</v>
      </c>
      <c r="R994" s="76" t="e">
        <f>IF($C994="-",IF($A994="-",IF(VLOOKUP($D994,CoRAP_update!$A$5:$O$376,15,FALSE)="",NA(),VLOOKUP($D994,CoRAP_update!$A$5:$O$376,15,FALSE)),IF(VLOOKUP($A994,CoRAP_update!$D$5:$O$376,12,FALSE)="",NA(),VLOOKUP($A994,CoRAP_update!$D$5:$O$376,12,FALSE))),IF(VLOOKUP($C994,CoRAP_update!$C$5:$O$376,13,FALSE)="",NA(),VLOOKUP($C994,CoRAP_update!$C$5:$O$376,13,FALSE)))</f>
        <v>#N/A</v>
      </c>
      <c r="S994" s="144" t="e">
        <f>IF($C994="-",IF($A994="-",VLOOKUP($D994,CoRAP_update!$A$5:$J$376,MATCH(Sammanfattning!S$1,CoRAP_update!$A$4:$J$4,0),FALSE),VLOOKUP($A994,CoRAP_update!$D$5:$J$376,MATCH(Sammanfattning!S$1,CoRAP_update!$D$4:$J$4,0),FALSE)),VLOOKUP($C994,CoRAP_update!$C$5:$J$376,MATCH(Sammanfattning!S$1,CoRAP_update!$C$4:$J$4,0),FALSE))</f>
        <v>#N/A</v>
      </c>
      <c r="T994" s="76" t="e">
        <f>IF($A994="-",VLOOKUP($D994,EDC_update!$C$2:$F$450,4,FALSE),VLOOKUP($A994,EDC_update!$B$2:$F$450,5,FALSE))</f>
        <v>#N/A</v>
      </c>
      <c r="V994" s="78">
        <f>IF(IFERROR(SEARCH("PBT",P994),99)=99,IF(IFERROR(SEARCH("suspected PBT",S994),99)=99,IF(IFERROR(SEARCH("concluded to be PBT",K994),99)=99,IF(IFERROR(SEARCH("PBT",S994),99)=99,IF(IFERROR(SEARCH("PBT cand",L994),99)=99,IF(IFERROR(SEARCH("PBT",L994),99)=99,IF(IFERROR(SEARCH("persistent, bioackumulative and toxic properties",K994),99)=99,0,Scoring!$E$3),Scoring!$E$3),Scoring!$E$7),Scoring!$E$3),Scoring!$E$5),Scoring!$E$6),Scoring!$E$3)</f>
        <v>0</v>
      </c>
      <c r="W994" s="78">
        <f>IF(IFERROR(SEARCH("vPvB",P994),99)=99,IF(IFERROR(SEARCH("suspected pbt/vPvB",S994),99)=99,IF(IFERROR(SEARCH("vPvB",S994),99)=99,IF(IFERROR(SEARCH("concluded to be a vPvB",S994),99)=99,IF(IFERROR(SEARCH("identified as vPvB",K994),99)=99,IF(IFERROR(SEARCH("concluded to be a vPvB",K994),99)=99,IF(IFERROR(SEARCH("concluded to be both pbt and vPvB",S994),99)=99,IF(IFERROR(SEARCH("concluded to be both pbt and vPvB",K994),99)=99,0,Scoring!$E$5),Scoring!$E$5),Scoring!$E$5),Scoring!$E$5),Scoring!$E$5),Scoring!$E$4),Scoring!$E$6),Scoring!$E$4)</f>
        <v>0</v>
      </c>
      <c r="X994" s="78">
        <f>IF(IFERROR(SEARCH("H410",N994),99)=99,IF(IFERROR(SEARCH("H410",O994),99)=99,IF(IFERROR(SEARCH("H410",Q994),99)=99,IF(IFERROR(SEARCH("H410",M994),99)=99,IF(IFERROR(SEARCH("H410",R994),99)=99,IF(IFERROR(SEARCH("H411",N994),99)=99,IF(IFERROR(SEARCH("H411",O994),99)=99,IF(IFERROR(SEARCH("H411",Q994),99)=99,IF(IFERROR(SEARCH("H411",M994),99)=99,IF(IFERROR(SEARCH("H411",R994),99)=99,IF(IFERROR(SEARCH("H413",N994),99)=99,IF(IFERROR(SEARCH("H413",O994),99)=99,IF(IFERROR(SEARCH("H413",Q994),99)=99,IF(IFERROR(SEARCH("H413",M994),99)=99,IF(IFERROR(SEARCH("H413",R994),99)=99,IF(IFERROR(SEARCH("H412",N994),99)=99,IF(IFERROR(SEARCH("H412",O994),99)=99,IF(IFERROR(SEARCH("H412",Q994),99)=99,IF(IFERROR(SEARCH("H412",M994),99)=99,IF(IFERROR(SEARCH("H412",R994),99)=99,0,Scoring!$E$2),Scoring!$E$2),Scoring!$E$2),Scoring!$E$2),Scoring!$E$2),Scoring!$E$2),Scoring!$E$2),Scoring!$E$2),Scoring!$E$2),Scoring!$E$2),Scoring!$E$2),Scoring!$E$2),Scoring!$E$2),Scoring!$E$2),Scoring!$E$2),Scoring!$E$2),Scoring!$E$2),Scoring!$E$2),Scoring!$E$2),Scoring!$E$2)</f>
        <v>0</v>
      </c>
      <c r="Y994" s="78">
        <f>IF(IFERROR(SEARCH("CMR",K994),99)=99,IF(IFERROR(SEARCH("Suspected CMR",S994),99)=99,IF(IFERROR(SEARCH("CMR",S994),99)=99,0,Scoring!$E$8),Scoring!$E$9),Scoring!$E$8)</f>
        <v>0</v>
      </c>
      <c r="Z994" s="78">
        <f>IF(IFERROR(SEARCH("H350",N994),99)=99,IF(IFERROR(SEARCH("H350",O994),99)=99,IF(IFERROR(SEARCH("H350",Q994),99)=99,IF(IFERROR(SEARCH("H350",M994),99)=99,IF(IFERROR(SEARCH("H350",R994),99)=99,IF(IFERROR(SEARCH("H351",N994),99)=99,IF(IFERROR(SEARCH("H351",O994),99)=99,IF(IFERROR(SEARCH("H351",Q994),99)=99,IF(IFERROR(SEARCH("H351",M994),99)=99,IF(IFERROR(SEARCH("H351",R994),99)=99,IF(IFERROR(SEARCH("carcinogenic",P994),99)=99,IF(IFERROR(SEARCH("suspected carcinogenic",S994),99)=99,0,Scoring!$E$12),Scoring!$E$11),Scoring!$E$10),Scoring!$E$10),Scoring!$E$10),Scoring!$E$10),Scoring!$E$10),Scoring!$E$10),Scoring!$E$10),Scoring!$E$10),Scoring!$E$10),Scoring!$E$10)</f>
        <v>0</v>
      </c>
      <c r="AA994" s="78">
        <f>IF(IFERROR(SEARCH("H340",N994),99)=99,IF(IFERROR(SEARCH("H340",O994),99)=99,IF(IFERROR(SEARCH("H340",Q994),99)=99,IF(IFERROR(SEARCH("H340",M994),99)=99,IF(IFERROR(SEARCH("H340",R994),99)=99,IF(IFERROR(SEARCH("H341",N994),99)=99,IF(IFERROR(SEARCH("H341",O994),99)=99,IF(IFERROR(SEARCH("H341",Q994),99)=99,IF(IFERROR(SEARCH("H341",M994),99)=99,IF(IFERROR(SEARCH("H341",R994),99)=99,IF(IFERROR(SEARCH("mutagenic",P994),99)=99,IF(IFERROR(SEARCH("suspected mutagenic",S994),99)=99,0,Scoring!$E$15),Scoring!$E$14),Scoring!$E$13),Scoring!$E$13),Scoring!$E$13),Scoring!$E$13),Scoring!$E$13),Scoring!$E$13),Scoring!$E$13),Scoring!$E$13),Scoring!$E$13),Scoring!$E$13)</f>
        <v>0</v>
      </c>
      <c r="AB994" s="78">
        <f>IF(IFERROR(SEARCH("H360",N994),99)=99,IF(IFERROR(SEARCH("H360",O994),99)=99,IF(IFERROR(SEARCH("H360",Q994),99)=99,IF(IFERROR(SEARCH("H360",M994),99)=99,IF(IFERROR(SEARCH("H360",R994),99)=99,IF(IFERROR(SEARCH("H361",N994),99)=99,IF(IFERROR(SEARCH("H361",O994),99)=99,IF(IFERROR(SEARCH("H361",Q994),99)=99,IF(IFERROR(SEARCH("H361",M994),99)=99,IF(IFERROR(SEARCH("H361",R994),99)=99,IF(IFERROR(SEARCH("reproduction",P994),99)=99,IF(IFERROR(SEARCH("suspected reprotoxic",S994),99)=99,IF(IFERROR(SEARCH("reprotoxic",S994),99)=99,IF(IFERROR(SEARCH("reprotoxic",K994),99)=99,0,Scoring!$E$18),Scoring!$E$18),Scoring!$E$19),Scoring!$E$17),Scoring!$E$16),Scoring!$E$16),Scoring!$E$16),Scoring!$E$16),Scoring!$E$16),Scoring!$E$16),Scoring!$E$16),Scoring!$E$16),Scoring!$E$16),Scoring!$E$16)</f>
        <v>0</v>
      </c>
      <c r="AC994" s="78">
        <f>IF(IFERROR(SEARCH("57f",L994),99)=99,IF(IFERROR(SEARCH("57(f)",P994),99)=99,0,Scoring!$E$20),Scoring!$E$20)</f>
        <v>1</v>
      </c>
      <c r="AD994" s="78">
        <f>IF(IFERROR(SEARCH("CAT1",T994),99)=99,IF(IFERROR(SEARCH("CAT2",T994),99)=99,IF(IFERROR(SEARCH("CAT3",T994),99)=99,IF(IFERROR(SEARCH("concluded to be endocrine",K994),99)=99,IF(IFERROR(SEARCH("categorised as endocrine",K994),99)=99,IF(IFERROR(SEARCH("endocrine disrupting",P994),99)=99,IF(IFERROR(SEARCH("endocrine disrupting",K994),99)=99,IF(IFERROR(SEARCH("suspected endocrine",S994),99)=99,IF(IFERROR(SEARCH("potential endocrine",S994),99)=99,0,Scoring!$E$25),Scoring!$E$25),Scoring!$E$24),Scoring!$E$24),Scoring!$E$24),Scoring!$E$24),Scoring!$E$23),Scoring!$E$22),Scoring!$E$21)</f>
        <v>0</v>
      </c>
      <c r="AE994" s="78">
        <f>IF(IFERROR(SEARCH("suspected sensitiser",S994),99)=99,IF(IFERROR(SEARCH("sensitiser",S994),99)=99,IF(IFERROR(SEARCH("other hazard based concern",S994),99)=99,0,Scoring!$E$28),Scoring!$E$26),Scoring!$E$27)</f>
        <v>0</v>
      </c>
      <c r="AF994" s="78">
        <f>IF(IFERROR(M994,1)=1,IF(IFERROR(N994,1)=1,IF(IFERROR(O994,1)=1,IF(IFERROR(Q994,1)=1,IF(IFERROR(R994,1)=1,IF(IFERROR(T994,1)=1,IF(IFERROR(K994,1)=1,IF(IFERROR(P994,1)=1,IF(IFERROR(S994,1)=1,Scoring!$E$29,0),0),0),0),0),0),0),0),0)</f>
        <v>0</v>
      </c>
      <c r="AG994" s="78">
        <f t="shared" si="75"/>
        <v>1</v>
      </c>
      <c r="AI994" s="93"/>
      <c r="AJ994" s="94"/>
      <c r="AK994" s="76"/>
      <c r="AL994" s="75"/>
      <c r="AN994" s="79"/>
      <c r="AO994" s="79"/>
      <c r="AP994" s="79"/>
      <c r="AQ994" s="79"/>
      <c r="AR994" s="79"/>
      <c r="AS994" s="78"/>
      <c r="AU994" s="79">
        <f>IF(IFERROR(F994,99)=99,IF(IFERROR(G994,99)=99,IF(IFERROR(H994,99)=99,IF(IFERROR(I994,99)=99,IF(IFERROR(E994,99)=99,IF(IFERROR(J994,99)=99,0,Scoring!$B$7),Scoring!$B$3),Scoring!$B$2),Scoring!$B$6),Scoring!$B$5),Scoring!$B$4)</f>
        <v>0.3</v>
      </c>
      <c r="AV994" s="78">
        <f t="shared" si="76"/>
        <v>0.3</v>
      </c>
      <c r="AW994" s="78"/>
      <c r="AX994" s="66"/>
      <c r="AY994" s="78"/>
      <c r="AZ994" s="76"/>
      <c r="BA994" s="76"/>
      <c r="BB994" s="76"/>
    </row>
    <row r="995" spans="1:54" x14ac:dyDescent="0.25">
      <c r="A995" s="89" t="s">
        <v>6929</v>
      </c>
      <c r="B995" s="89" t="s">
        <v>30</v>
      </c>
      <c r="C995" s="89" t="s">
        <v>30</v>
      </c>
      <c r="D995" s="89" t="s">
        <v>6930</v>
      </c>
      <c r="E995" s="76" t="e">
        <f>IF(C995="-",IF(A995="-",VLOOKUP(D995,'sin-list 180320_update'!$C$2:$C$835,1,FALSE),VLOOKUP(A995,'sin-list 180320_update'!$A$2:$A$835,1,FALSE)),VLOOKUP(C995,'sin-list 180320_update'!$B$2:$B$835,1,FALSE))</f>
        <v>#N/A</v>
      </c>
      <c r="F995" s="76" t="e">
        <f>IF($C995="-",IF($A995="-",VLOOKUP($D995,'REACH Bilaga XVII_update'!$A$5:$A$131,1,FALSE),VLOOKUP($A995,'REACH Bilaga XVII_update'!$C$5:$C$131,1,FALSE)),VLOOKUP($C995,'REACH Bilaga XVII_update'!$B$5:$B$131,1,FALSE))</f>
        <v>#N/A</v>
      </c>
      <c r="G995" s="76" t="e">
        <f>IF($C995="-",IF($A995="-",VLOOKUP($D995,' REACH Bilaga 59_update'!$A$5:$A$210,1,FALSE),VLOOKUP($A995,' REACH Bilaga 59_update'!$D$5:$D$210,1,FALSE)),VLOOKUP($C995,' REACH Bilaga 59_update'!$C$5:$C$210,1,FALSE))</f>
        <v>#N/A</v>
      </c>
      <c r="H995" s="76" t="e">
        <f>IF($C995="-",IF($A995="-",VLOOKUP($D995,'REACH Bilaga XIV_update'!$A$5:$A$110,1,FALSE),VLOOKUP($A995,'REACH Bilaga XIV_update'!$D$5:$D$110,1,FALSE)),VLOOKUP($C995,'REACH Bilaga XIV_update'!$C$5:$C$110,1,FALSE))</f>
        <v>#N/A</v>
      </c>
      <c r="I995" s="76" t="e">
        <f>IF($C995="-",IF($A995="-",VLOOKUP($D995,CoRAP_update!$A$5:$A$376,1,FALSE),VLOOKUP($A995,CoRAP_update!$D$5:$D$376,1,FALSE)),VLOOKUP($C995,CoRAP_update!$C$5:$C$376,1,FALSE))</f>
        <v>#N/A</v>
      </c>
      <c r="J995" s="76" t="str">
        <f>IF($C995="-",IF($A995="-",VLOOKUP($D995,EDC_update!$C$2:$C$450,1,FALSE),VLOOKUP($A995,EDC_update!$B$2:$B$450,1,FALSE)),VLOOKUP($C995,EDC_update!$L$2:$L$450,1,FALSE))</f>
        <v>118174-38-2</v>
      </c>
      <c r="K995" s="76" t="e">
        <f>IF($C995="-",IF($A995="-",IF(VLOOKUP($D995,'sin-list 180320_update'!$C$2:$S$835,3,FALSE)="",NA(),VLOOKUP($D995,'sin-list 180320_update'!$C$2:$S$835,3,FALSE)),IF(VLOOKUP($A995,'sin-list 180320_update'!$A$2:$S$835,5,FALSE)="",NA(),VLOOKUP($A995,'sin-list 180320_update'!$A$2:$S$835,5,FALSE))),IF(VLOOKUP($C995,'sin-list 180320_update'!$B$2:$S$835,4,FALSE)="",NA(),VLOOKUP($C995,'sin-list 180320_update'!$B$2:$S$835,4,FALSE)))</f>
        <v>#N/A</v>
      </c>
      <c r="L995" s="76" t="e">
        <f>IF($C995="-",IF($A995="-",VLOOKUP($D995,'sin-list 180320_update'!$C$2:$S$835,6,FALSE),VLOOKUP($A995,'sin-list 180320_update'!$A$2:$S$835,8,FALSE)),VLOOKUP($C995,'sin-list 180320_update'!$B$2:$S$835,7,FALSE))</f>
        <v>#N/A</v>
      </c>
      <c r="M995" s="76" t="e">
        <f>IF($C995="-",IF($A995="-",IF(VLOOKUP($D995,'sin-list 180320_update'!$C$2:$S$835,8,FALSE)="",NA(),VLOOKUP($D995,'sin-list 180320_update'!$C$2:$S$835,8,FALSE)),IF(VLOOKUP($A995,'sin-list 180320_update'!$A$2:$S$835,10,FALSE)="",NA(),VLOOKUP($A995,'sin-list 180320_update'!$A$2:$S$835,10,FALSE))),IF(VLOOKUP($C995,'sin-list 180320_update'!$B$2:$S$835,9,FALSE)="",NA(),VLOOKUP($C995,'sin-list 180320_update'!$B$2:$S$835,9,FALSE)))</f>
        <v>#N/A</v>
      </c>
      <c r="N995" s="76" t="e">
        <f>IF($C995="-",IF($A995="-",IF(VLOOKUP($D995,'REACH Bilaga XVII_update'!$A$5:$E$131,4,FALSE)="",NA(),VLOOKUP($D995,'REACH Bilaga XVII_update'!$A$5:$E$131,4,FALSE)),IF(VLOOKUP($A995,'REACH Bilaga XVII_update'!$C$5:$D$131,2,FALSE)="",NA(),VLOOKUP($A995,'REACH Bilaga XVII_update'!$C$5:$D$131,2,FALSE))),IF(VLOOKUP($C995,'REACH Bilaga XVII_update'!$B$5:$D$131,3,FALSE)="",NA(),VLOOKUP($C995,'REACH Bilaga XVII_update'!$B$5:$D$131,3,FALSE)))</f>
        <v>#N/A</v>
      </c>
      <c r="O995" s="76" t="e">
        <f>IF($C995="-",IF($A995="-",IF(VLOOKUP($D995,' REACH Bilaga 59_update'!$A$5:$E$210,5,FALSE)="",NA(),VLOOKUP($D995,' REACH Bilaga 59_update'!$A$5:$E$210,5,FALSE)),IF(VLOOKUP($A995,' REACH Bilaga 59_update'!$D$5:$E$210,2,FALSE)="",NA(),VLOOKUP($A995,' REACH Bilaga 59_update'!$D$5:$E$210,2,FALSE))),IF(VLOOKUP($C995,' REACH Bilaga 59_update'!$C$5:$E$210,3,FALSE)="",NA(),VLOOKUP($C995,' REACH Bilaga 59_update'!$C$5:$E$210,3,FALSE)))</f>
        <v>#N/A</v>
      </c>
      <c r="P995" s="76" t="e">
        <f>IF(C995="-",IF(A995="-",IFERROR(VLOOKUP($D995,' REACH Bilaga 59_update'!$A$5:$F$210,MATCH(Sammanfattning!P$1,' REACH Bilaga 59_update'!$A$4:$F$4,0),FALSE),VLOOKUP($D995,'REACH Bilaga XIV_update'!$A$4:$H$110,MATCH(Sammanfattning!P$1,'REACH Bilaga XIV_update'!$A$4:$H$4,0),FALSE)),IFERROR(VLOOKUP($A995,' REACH Bilaga 59_update'!$D$5:$F$210,MATCH(Sammanfattning!P$1,' REACH Bilaga 59_update'!$D$4:$F$4,0),FALSE),VLOOKUP($A995,'REACH Bilaga XIV_update'!$D$4:$H$110,MATCH(Sammanfattning!P$1,'REACH Bilaga XIV_update'!$D$4:$H$4,0),FALSE))),IFERROR(VLOOKUP($C995,' REACH Bilaga 59_update'!$C$5:$F$210,MATCH(Sammanfattning!P$1,' REACH Bilaga 59_update'!$C$4:$F$4,0),FALSE),VLOOKUP($C995,'REACH Bilaga XIV_update'!$C$4:$H$110,MATCH(Sammanfattning!P$1,'REACH Bilaga XIV_update'!$C$4:$H$4,0),FALSE)))</f>
        <v>#N/A</v>
      </c>
      <c r="Q995" s="76" t="e">
        <f>IF($C995="-",IF($A995="-",IF(VLOOKUP($D995,'REACH Bilaga XIV_update'!$A$5:$I$110,9,FALSE)="",NA(),VLOOKUP($D995,'REACH Bilaga XIV_update'!$A$5:$I$110,9,FALSE)),IF(VLOOKUP($A995,'REACH Bilaga XIV_update'!$D$5:$I$110,6,FALSE)="",NA(),VLOOKUP($A995,'REACH Bilaga XIV_update'!$D$5:$I$110,6,FALSE))),IF(VLOOKUP($C995,'REACH Bilaga XIV_update'!$C$5:$I$110,7,FALSE)="",NA(),VLOOKUP($C995,'REACH Bilaga XIV_update'!$C$5:$I$110,7,FALSE)))</f>
        <v>#N/A</v>
      </c>
      <c r="R995" s="76" t="e">
        <f>IF($C995="-",IF($A995="-",IF(VLOOKUP($D995,CoRAP_update!$A$5:$O$376,15,FALSE)="",NA(),VLOOKUP($D995,CoRAP_update!$A$5:$O$376,15,FALSE)),IF(VLOOKUP($A995,CoRAP_update!$D$5:$O$376,12,FALSE)="",NA(),VLOOKUP($A995,CoRAP_update!$D$5:$O$376,12,FALSE))),IF(VLOOKUP($C995,CoRAP_update!$C$5:$O$376,13,FALSE)="",NA(),VLOOKUP($C995,CoRAP_update!$C$5:$O$376,13,FALSE)))</f>
        <v>#N/A</v>
      </c>
      <c r="S995" s="144" t="e">
        <f>IF($C995="-",IF($A995="-",VLOOKUP($D995,CoRAP_update!$A$5:$J$376,MATCH(Sammanfattning!S$1,CoRAP_update!$A$4:$J$4,0),FALSE),VLOOKUP($A995,CoRAP_update!$D$5:$J$376,MATCH(Sammanfattning!S$1,CoRAP_update!$D$4:$J$4,0),FALSE)),VLOOKUP($C995,CoRAP_update!$C$5:$J$376,MATCH(Sammanfattning!S$1,CoRAP_update!$C$4:$J$4,0),FALSE))</f>
        <v>#N/A</v>
      </c>
      <c r="T995" s="76" t="str">
        <f>IF($A995="-",VLOOKUP($D995,EDC_update!$C$2:$F$450,4,FALSE),VLOOKUP($A995,EDC_update!$B$2:$F$450,5,FALSE))</f>
        <v>CAT1</v>
      </c>
      <c r="V995" s="78">
        <f>IF(IFERROR(SEARCH("PBT",P995),99)=99,IF(IFERROR(SEARCH("suspected PBT",S995),99)=99,IF(IFERROR(SEARCH("concluded to be PBT",K995),99)=99,IF(IFERROR(SEARCH("PBT",S995),99)=99,IF(IFERROR(SEARCH("PBT cand",L995),99)=99,IF(IFERROR(SEARCH("PBT",L995),99)=99,IF(IFERROR(SEARCH("persistent, bioackumulative and toxic properties",K995),99)=99,0,Scoring!$E$3),Scoring!$E$3),Scoring!$E$7),Scoring!$E$3),Scoring!$E$5),Scoring!$E$6),Scoring!$E$3)</f>
        <v>0</v>
      </c>
      <c r="W995" s="78">
        <f>IF(IFERROR(SEARCH("vPvB",P995),99)=99,IF(IFERROR(SEARCH("suspected pbt/vPvB",S995),99)=99,IF(IFERROR(SEARCH("vPvB",S995),99)=99,IF(IFERROR(SEARCH("concluded to be a vPvB",S995),99)=99,IF(IFERROR(SEARCH("identified as vPvB",K995),99)=99,IF(IFERROR(SEARCH("concluded to be a vPvB",K995),99)=99,IF(IFERROR(SEARCH("concluded to be both pbt and vPvB",S995),99)=99,IF(IFERROR(SEARCH("concluded to be both pbt and vPvB",K995),99)=99,0,Scoring!$E$5),Scoring!$E$5),Scoring!$E$5),Scoring!$E$5),Scoring!$E$5),Scoring!$E$4),Scoring!$E$6),Scoring!$E$4)</f>
        <v>0</v>
      </c>
      <c r="X995" s="78">
        <f>IF(IFERROR(SEARCH("H410",N995),99)=99,IF(IFERROR(SEARCH("H410",O995),99)=99,IF(IFERROR(SEARCH("H410",Q995),99)=99,IF(IFERROR(SEARCH("H410",M995),99)=99,IF(IFERROR(SEARCH("H410",R995),99)=99,IF(IFERROR(SEARCH("H411",N995),99)=99,IF(IFERROR(SEARCH("H411",O995),99)=99,IF(IFERROR(SEARCH("H411",Q995),99)=99,IF(IFERROR(SEARCH("H411",M995),99)=99,IF(IFERROR(SEARCH("H411",R995),99)=99,IF(IFERROR(SEARCH("H413",N995),99)=99,IF(IFERROR(SEARCH("H413",O995),99)=99,IF(IFERROR(SEARCH("H413",Q995),99)=99,IF(IFERROR(SEARCH("H413",M995),99)=99,IF(IFERROR(SEARCH("H413",R995),99)=99,IF(IFERROR(SEARCH("H412",N995),99)=99,IF(IFERROR(SEARCH("H412",O995),99)=99,IF(IFERROR(SEARCH("H412",Q995),99)=99,IF(IFERROR(SEARCH("H412",M995),99)=99,IF(IFERROR(SEARCH("H412",R995),99)=99,0,Scoring!$E$2),Scoring!$E$2),Scoring!$E$2),Scoring!$E$2),Scoring!$E$2),Scoring!$E$2),Scoring!$E$2),Scoring!$E$2),Scoring!$E$2),Scoring!$E$2),Scoring!$E$2),Scoring!$E$2),Scoring!$E$2),Scoring!$E$2),Scoring!$E$2),Scoring!$E$2),Scoring!$E$2),Scoring!$E$2),Scoring!$E$2),Scoring!$E$2)</f>
        <v>0</v>
      </c>
      <c r="Y995" s="78">
        <f>IF(IFERROR(SEARCH("CMR",K995),99)=99,IF(IFERROR(SEARCH("Suspected CMR",S995),99)=99,IF(IFERROR(SEARCH("CMR",S995),99)=99,0,Scoring!$E$8),Scoring!$E$9),Scoring!$E$8)</f>
        <v>0</v>
      </c>
      <c r="Z995" s="78">
        <f>IF(IFERROR(SEARCH("H350",N995),99)=99,IF(IFERROR(SEARCH("H350",O995),99)=99,IF(IFERROR(SEARCH("H350",Q995),99)=99,IF(IFERROR(SEARCH("H350",M995),99)=99,IF(IFERROR(SEARCH("H350",R995),99)=99,IF(IFERROR(SEARCH("H351",N995),99)=99,IF(IFERROR(SEARCH("H351",O995),99)=99,IF(IFERROR(SEARCH("H351",Q995),99)=99,IF(IFERROR(SEARCH("H351",M995),99)=99,IF(IFERROR(SEARCH("H351",R995),99)=99,IF(IFERROR(SEARCH("carcinogenic",P995),99)=99,IF(IFERROR(SEARCH("suspected carcinogenic",S995),99)=99,0,Scoring!$E$12),Scoring!$E$11),Scoring!$E$10),Scoring!$E$10),Scoring!$E$10),Scoring!$E$10),Scoring!$E$10),Scoring!$E$10),Scoring!$E$10),Scoring!$E$10),Scoring!$E$10),Scoring!$E$10)</f>
        <v>0</v>
      </c>
      <c r="AA995" s="78">
        <f>IF(IFERROR(SEARCH("H340",N995),99)=99,IF(IFERROR(SEARCH("H340",O995),99)=99,IF(IFERROR(SEARCH("H340",Q995),99)=99,IF(IFERROR(SEARCH("H340",M995),99)=99,IF(IFERROR(SEARCH("H340",R995),99)=99,IF(IFERROR(SEARCH("H341",N995),99)=99,IF(IFERROR(SEARCH("H341",O995),99)=99,IF(IFERROR(SEARCH("H341",Q995),99)=99,IF(IFERROR(SEARCH("H341",M995),99)=99,IF(IFERROR(SEARCH("H341",R995),99)=99,IF(IFERROR(SEARCH("mutagenic",P995),99)=99,IF(IFERROR(SEARCH("suspected mutagenic",S995),99)=99,0,Scoring!$E$15),Scoring!$E$14),Scoring!$E$13),Scoring!$E$13),Scoring!$E$13),Scoring!$E$13),Scoring!$E$13),Scoring!$E$13),Scoring!$E$13),Scoring!$E$13),Scoring!$E$13),Scoring!$E$13)</f>
        <v>0</v>
      </c>
      <c r="AB995" s="78">
        <f>IF(IFERROR(SEARCH("H360",N995),99)=99,IF(IFERROR(SEARCH("H360",O995),99)=99,IF(IFERROR(SEARCH("H360",Q995),99)=99,IF(IFERROR(SEARCH("H360",M995),99)=99,IF(IFERROR(SEARCH("H360",R995),99)=99,IF(IFERROR(SEARCH("H361",N995),99)=99,IF(IFERROR(SEARCH("H361",O995),99)=99,IF(IFERROR(SEARCH("H361",Q995),99)=99,IF(IFERROR(SEARCH("H361",M995),99)=99,IF(IFERROR(SEARCH("H361",R995),99)=99,IF(IFERROR(SEARCH("reproduction",P995),99)=99,IF(IFERROR(SEARCH("suspected reprotoxic",S995),99)=99,IF(IFERROR(SEARCH("reprotoxic",S995),99)=99,IF(IFERROR(SEARCH("reprotoxic",K995),99)=99,0,Scoring!$E$18),Scoring!$E$18),Scoring!$E$19),Scoring!$E$17),Scoring!$E$16),Scoring!$E$16),Scoring!$E$16),Scoring!$E$16),Scoring!$E$16),Scoring!$E$16),Scoring!$E$16),Scoring!$E$16),Scoring!$E$16),Scoring!$E$16)</f>
        <v>0</v>
      </c>
      <c r="AC995" s="78">
        <f>IF(IFERROR(SEARCH("57f",L995),99)=99,IF(IFERROR(SEARCH("57(f)",P995),99)=99,0,Scoring!$E$20),Scoring!$E$20)</f>
        <v>0</v>
      </c>
      <c r="AD995" s="78">
        <f>IF(IFERROR(SEARCH("CAT1",T995),99)=99,IF(IFERROR(SEARCH("CAT2",T995),99)=99,IF(IFERROR(SEARCH("CAT3",T995),99)=99,IF(IFERROR(SEARCH("concluded to be endocrine",K995),99)=99,IF(IFERROR(SEARCH("categorised as endocrine",K995),99)=99,IF(IFERROR(SEARCH("endocrine disrupting",P995),99)=99,IF(IFERROR(SEARCH("endocrine disrupting",K995),99)=99,IF(IFERROR(SEARCH("suspected endocrine",S995),99)=99,IF(IFERROR(SEARCH("potential endocrine",S995),99)=99,0,Scoring!$E$25),Scoring!$E$25),Scoring!$E$24),Scoring!$E$24),Scoring!$E$24),Scoring!$E$24),Scoring!$E$23),Scoring!$E$22),Scoring!$E$21)</f>
        <v>1</v>
      </c>
      <c r="AE995" s="78">
        <f>IF(IFERROR(SEARCH("suspected sensitiser",S995),99)=99,IF(IFERROR(SEARCH("sensitiser",S995),99)=99,IF(IFERROR(SEARCH("other hazard based concern",S995),99)=99,0,Scoring!$E$28),Scoring!$E$26),Scoring!$E$27)</f>
        <v>0</v>
      </c>
      <c r="AF995" s="78">
        <f>IF(IFERROR(M995,1)=1,IF(IFERROR(N995,1)=1,IF(IFERROR(O995,1)=1,IF(IFERROR(Q995,1)=1,IF(IFERROR(R995,1)=1,IF(IFERROR(T995,1)=1,IF(IFERROR(K995,1)=1,IF(IFERROR(P995,1)=1,IF(IFERROR(S995,1)=1,Scoring!$E$29,0),0),0),0),0),0),0),0),0)</f>
        <v>0</v>
      </c>
      <c r="AG995" s="78">
        <f t="shared" si="75"/>
        <v>1</v>
      </c>
      <c r="AI995" s="93"/>
      <c r="AJ995" s="94"/>
      <c r="AK995" s="76"/>
      <c r="AL995" s="75"/>
      <c r="AN995" s="79"/>
      <c r="AO995" s="79"/>
      <c r="AP995" s="79"/>
      <c r="AQ995" s="79"/>
      <c r="AR995" s="79"/>
      <c r="AS995" s="78"/>
      <c r="AU995" s="79">
        <f>IF(IFERROR(F995,99)=99,IF(IFERROR(G995,99)=99,IF(IFERROR(H995,99)=99,IF(IFERROR(I995,99)=99,IF(IFERROR(E995,99)=99,IF(IFERROR(J995,99)=99,0,Scoring!$B$7),Scoring!$B$3),Scoring!$B$2),Scoring!$B$6),Scoring!$B$5),Scoring!$B$4)</f>
        <v>0.3</v>
      </c>
      <c r="AV995" s="78">
        <f t="shared" si="76"/>
        <v>0.3</v>
      </c>
      <c r="AW995" s="78"/>
      <c r="AX995" s="66"/>
      <c r="AY995" s="78"/>
      <c r="AZ995" s="76"/>
      <c r="BB995" s="76"/>
    </row>
    <row r="996" spans="1:54" x14ac:dyDescent="0.25">
      <c r="A996" s="89" t="s">
        <v>6357</v>
      </c>
      <c r="B996" s="89" t="s">
        <v>30</v>
      </c>
      <c r="C996" s="89" t="s">
        <v>30</v>
      </c>
      <c r="D996" s="89" t="s">
        <v>3257</v>
      </c>
      <c r="E996" s="76" t="e">
        <f>IF(C996="-",IF(A996="-",VLOOKUP(D996,'sin-list 180320_update'!$C$2:$C$835,1,FALSE),VLOOKUP(A996,'sin-list 180320_update'!$A$2:$A$835,1,FALSE)),VLOOKUP(C996,'sin-list 180320_update'!$B$2:$B$835,1,FALSE))</f>
        <v>#N/A</v>
      </c>
      <c r="F996" s="76" t="e">
        <f>IF($C996="-",IF($A996="-",VLOOKUP($D996,'REACH Bilaga XVII_update'!$A$5:$A$131,1,FALSE),VLOOKUP($A996,'REACH Bilaga XVII_update'!$C$5:$C$131,1,FALSE)),VLOOKUP($C996,'REACH Bilaga XVII_update'!$B$5:$B$131,1,FALSE))</f>
        <v>#N/A</v>
      </c>
      <c r="G996" s="76" t="e">
        <f>IF($C996="-",IF($A996="-",VLOOKUP($D996,' REACH Bilaga 59_update'!$A$5:$A$210,1,FALSE),VLOOKUP($A996,' REACH Bilaga 59_update'!$D$5:$D$210,1,FALSE)),VLOOKUP($C996,' REACH Bilaga 59_update'!$C$5:$C$210,1,FALSE))</f>
        <v>#N/A</v>
      </c>
      <c r="H996" s="76" t="e">
        <f>IF($C996="-",IF($A996="-",VLOOKUP($D996,'REACH Bilaga XIV_update'!$A$5:$A$110,1,FALSE),VLOOKUP($A996,'REACH Bilaga XIV_update'!$D$5:$D$110,1,FALSE)),VLOOKUP($C996,'REACH Bilaga XIV_update'!$C$5:$C$110,1,FALSE))</f>
        <v>#N/A</v>
      </c>
      <c r="I996" s="76" t="e">
        <f>IF($C996="-",IF($A996="-",VLOOKUP($D996,CoRAP_update!$A$5:$A$376,1,FALSE),VLOOKUP($A996,CoRAP_update!$D$5:$D$376,1,FALSE)),VLOOKUP($C996,CoRAP_update!$C$5:$C$376,1,FALSE))</f>
        <v>#N/A</v>
      </c>
      <c r="J996" s="76" t="str">
        <f>IF($C996="-",IF($A996="-",VLOOKUP($D996,EDC_update!$C$2:$C$450,1,FALSE),VLOOKUP($A996,EDC_update!$B$2:$B$450,1,FALSE)),VLOOKUP($C996,EDC_update!$L$2:$L$450,1,FALSE))</f>
        <v>12002-48-1</v>
      </c>
      <c r="K996" s="76" t="e">
        <f>IF($C996="-",IF($A996="-",IF(VLOOKUP($D996,'sin-list 180320_update'!$C$2:$S$835,3,FALSE)="",NA(),VLOOKUP($D996,'sin-list 180320_update'!$C$2:$S$835,3,FALSE)),IF(VLOOKUP($A996,'sin-list 180320_update'!$A$2:$S$835,5,FALSE)="",NA(),VLOOKUP($A996,'sin-list 180320_update'!$A$2:$S$835,5,FALSE))),IF(VLOOKUP($C996,'sin-list 180320_update'!$B$2:$S$835,4,FALSE)="",NA(),VLOOKUP($C996,'sin-list 180320_update'!$B$2:$S$835,4,FALSE)))</f>
        <v>#N/A</v>
      </c>
      <c r="L996" s="76" t="e">
        <f>IF($C996="-",IF($A996="-",VLOOKUP($D996,'sin-list 180320_update'!$C$2:$S$835,6,FALSE),VLOOKUP($A996,'sin-list 180320_update'!$A$2:$S$835,8,FALSE)),VLOOKUP($C996,'sin-list 180320_update'!$B$2:$S$835,7,FALSE))</f>
        <v>#N/A</v>
      </c>
      <c r="M996" s="76" t="e">
        <f>IF($C996="-",IF($A996="-",IF(VLOOKUP($D996,'sin-list 180320_update'!$C$2:$S$835,8,FALSE)="",NA(),VLOOKUP($D996,'sin-list 180320_update'!$C$2:$S$835,8,FALSE)),IF(VLOOKUP($A996,'sin-list 180320_update'!$A$2:$S$835,10,FALSE)="",NA(),VLOOKUP($A996,'sin-list 180320_update'!$A$2:$S$835,10,FALSE))),IF(VLOOKUP($C996,'sin-list 180320_update'!$B$2:$S$835,9,FALSE)="",NA(),VLOOKUP($C996,'sin-list 180320_update'!$B$2:$S$835,9,FALSE)))</f>
        <v>#N/A</v>
      </c>
      <c r="N996" s="76" t="e">
        <f>IF($C996="-",IF($A996="-",IF(VLOOKUP($D996,'REACH Bilaga XVII_update'!$A$5:$E$131,4,FALSE)="",NA(),VLOOKUP($D996,'REACH Bilaga XVII_update'!$A$5:$E$131,4,FALSE)),IF(VLOOKUP($A996,'REACH Bilaga XVII_update'!$C$5:$D$131,2,FALSE)="",NA(),VLOOKUP($A996,'REACH Bilaga XVII_update'!$C$5:$D$131,2,FALSE))),IF(VLOOKUP($C996,'REACH Bilaga XVII_update'!$B$5:$D$131,3,FALSE)="",NA(),VLOOKUP($C996,'REACH Bilaga XVII_update'!$B$5:$D$131,3,FALSE)))</f>
        <v>#N/A</v>
      </c>
      <c r="O996" s="76" t="e">
        <f>IF($C996="-",IF($A996="-",IF(VLOOKUP($D996,' REACH Bilaga 59_update'!$A$5:$E$210,5,FALSE)="",NA(),VLOOKUP($D996,' REACH Bilaga 59_update'!$A$5:$E$210,5,FALSE)),IF(VLOOKUP($A996,' REACH Bilaga 59_update'!$D$5:$E$210,2,FALSE)="",NA(),VLOOKUP($A996,' REACH Bilaga 59_update'!$D$5:$E$210,2,FALSE))),IF(VLOOKUP($C996,' REACH Bilaga 59_update'!$C$5:$E$210,3,FALSE)="",NA(),VLOOKUP($C996,' REACH Bilaga 59_update'!$C$5:$E$210,3,FALSE)))</f>
        <v>#N/A</v>
      </c>
      <c r="P996" s="76" t="e">
        <f>IF(C996="-",IF(A996="-",IFERROR(VLOOKUP($D996,' REACH Bilaga 59_update'!$A$5:$F$210,MATCH(Sammanfattning!P$1,' REACH Bilaga 59_update'!$A$4:$F$4,0),FALSE),VLOOKUP($D996,'REACH Bilaga XIV_update'!$A$4:$H$110,MATCH(Sammanfattning!P$1,'REACH Bilaga XIV_update'!$A$4:$H$4,0),FALSE)),IFERROR(VLOOKUP($A996,' REACH Bilaga 59_update'!$D$5:$F$210,MATCH(Sammanfattning!P$1,' REACH Bilaga 59_update'!$D$4:$F$4,0),FALSE),VLOOKUP($A996,'REACH Bilaga XIV_update'!$D$4:$H$110,MATCH(Sammanfattning!P$1,'REACH Bilaga XIV_update'!$D$4:$H$4,0),FALSE))),IFERROR(VLOOKUP($C996,' REACH Bilaga 59_update'!$C$5:$F$210,MATCH(Sammanfattning!P$1,' REACH Bilaga 59_update'!$C$4:$F$4,0),FALSE),VLOOKUP($C996,'REACH Bilaga XIV_update'!$C$4:$H$110,MATCH(Sammanfattning!P$1,'REACH Bilaga XIV_update'!$C$4:$H$4,0),FALSE)))</f>
        <v>#N/A</v>
      </c>
      <c r="Q996" s="76" t="e">
        <f>IF($C996="-",IF($A996="-",IF(VLOOKUP($D996,'REACH Bilaga XIV_update'!$A$5:$I$110,9,FALSE)="",NA(),VLOOKUP($D996,'REACH Bilaga XIV_update'!$A$5:$I$110,9,FALSE)),IF(VLOOKUP($A996,'REACH Bilaga XIV_update'!$D$5:$I$110,6,FALSE)="",NA(),VLOOKUP($A996,'REACH Bilaga XIV_update'!$D$5:$I$110,6,FALSE))),IF(VLOOKUP($C996,'REACH Bilaga XIV_update'!$C$5:$I$110,7,FALSE)="",NA(),VLOOKUP($C996,'REACH Bilaga XIV_update'!$C$5:$I$110,7,FALSE)))</f>
        <v>#N/A</v>
      </c>
      <c r="R996" s="76" t="e">
        <f>IF($C996="-",IF($A996="-",IF(VLOOKUP($D996,CoRAP_update!$A$5:$O$376,15,FALSE)="",NA(),VLOOKUP($D996,CoRAP_update!$A$5:$O$376,15,FALSE)),IF(VLOOKUP($A996,CoRAP_update!$D$5:$O$376,12,FALSE)="",NA(),VLOOKUP($A996,CoRAP_update!$D$5:$O$376,12,FALSE))),IF(VLOOKUP($C996,CoRAP_update!$C$5:$O$376,13,FALSE)="",NA(),VLOOKUP($C996,CoRAP_update!$C$5:$O$376,13,FALSE)))</f>
        <v>#N/A</v>
      </c>
      <c r="S996" s="144" t="e">
        <f>IF($C996="-",IF($A996="-",VLOOKUP($D996,CoRAP_update!$A$5:$J$376,MATCH(Sammanfattning!S$1,CoRAP_update!$A$4:$J$4,0),FALSE),VLOOKUP($A996,CoRAP_update!$D$5:$J$376,MATCH(Sammanfattning!S$1,CoRAP_update!$D$4:$J$4,0),FALSE)),VLOOKUP($C996,CoRAP_update!$C$5:$J$376,MATCH(Sammanfattning!S$1,CoRAP_update!$C$4:$J$4,0),FALSE))</f>
        <v>#N/A</v>
      </c>
      <c r="T996" s="76" t="str">
        <f>IF($A996="-",VLOOKUP($D996,EDC_update!$C$2:$F$450,4,FALSE),VLOOKUP($A996,EDC_update!$B$2:$F$450,5,FALSE))</f>
        <v>CAT1</v>
      </c>
      <c r="V996" s="78">
        <f>IF(IFERROR(SEARCH("PBT",P996),99)=99,IF(IFERROR(SEARCH("suspected PBT",S996),99)=99,IF(IFERROR(SEARCH("concluded to be PBT",K996),99)=99,IF(IFERROR(SEARCH("PBT",S996),99)=99,IF(IFERROR(SEARCH("PBT cand",L996),99)=99,IF(IFERROR(SEARCH("PBT",L996),99)=99,IF(IFERROR(SEARCH("persistent, bioackumulative and toxic properties",K996),99)=99,0,Scoring!$E$3),Scoring!$E$3),Scoring!$E$7),Scoring!$E$3),Scoring!$E$5),Scoring!$E$6),Scoring!$E$3)</f>
        <v>0</v>
      </c>
      <c r="W996" s="78">
        <f>IF(IFERROR(SEARCH("vPvB",P996),99)=99,IF(IFERROR(SEARCH("suspected pbt/vPvB",S996),99)=99,IF(IFERROR(SEARCH("vPvB",S996),99)=99,IF(IFERROR(SEARCH("concluded to be a vPvB",S996),99)=99,IF(IFERROR(SEARCH("identified as vPvB",K996),99)=99,IF(IFERROR(SEARCH("concluded to be a vPvB",K996),99)=99,IF(IFERROR(SEARCH("concluded to be both pbt and vPvB",S996),99)=99,IF(IFERROR(SEARCH("concluded to be both pbt and vPvB",K996),99)=99,0,Scoring!$E$5),Scoring!$E$5),Scoring!$E$5),Scoring!$E$5),Scoring!$E$5),Scoring!$E$4),Scoring!$E$6),Scoring!$E$4)</f>
        <v>0</v>
      </c>
      <c r="X996" s="78">
        <f>IF(IFERROR(SEARCH("H410",N996),99)=99,IF(IFERROR(SEARCH("H410",O996),99)=99,IF(IFERROR(SEARCH("H410",Q996),99)=99,IF(IFERROR(SEARCH("H410",M996),99)=99,IF(IFERROR(SEARCH("H410",R996),99)=99,IF(IFERROR(SEARCH("H411",N996),99)=99,IF(IFERROR(SEARCH("H411",O996),99)=99,IF(IFERROR(SEARCH("H411",Q996),99)=99,IF(IFERROR(SEARCH("H411",M996),99)=99,IF(IFERROR(SEARCH("H411",R996),99)=99,IF(IFERROR(SEARCH("H413",N996),99)=99,IF(IFERROR(SEARCH("H413",O996),99)=99,IF(IFERROR(SEARCH("H413",Q996),99)=99,IF(IFERROR(SEARCH("H413",M996),99)=99,IF(IFERROR(SEARCH("H413",R996),99)=99,IF(IFERROR(SEARCH("H412",N996),99)=99,IF(IFERROR(SEARCH("H412",O996),99)=99,IF(IFERROR(SEARCH("H412",Q996),99)=99,IF(IFERROR(SEARCH("H412",M996),99)=99,IF(IFERROR(SEARCH("H412",R996),99)=99,0,Scoring!$E$2),Scoring!$E$2),Scoring!$E$2),Scoring!$E$2),Scoring!$E$2),Scoring!$E$2),Scoring!$E$2),Scoring!$E$2),Scoring!$E$2),Scoring!$E$2),Scoring!$E$2),Scoring!$E$2),Scoring!$E$2),Scoring!$E$2),Scoring!$E$2),Scoring!$E$2),Scoring!$E$2),Scoring!$E$2),Scoring!$E$2),Scoring!$E$2)</f>
        <v>0</v>
      </c>
      <c r="Y996" s="78">
        <f>IF(IFERROR(SEARCH("CMR",K996),99)=99,IF(IFERROR(SEARCH("Suspected CMR",S996),99)=99,IF(IFERROR(SEARCH("CMR",S996),99)=99,0,Scoring!$E$8),Scoring!$E$9),Scoring!$E$8)</f>
        <v>0</v>
      </c>
      <c r="Z996" s="78">
        <f>IF(IFERROR(SEARCH("H350",N996),99)=99,IF(IFERROR(SEARCH("H350",O996),99)=99,IF(IFERROR(SEARCH("H350",Q996),99)=99,IF(IFERROR(SEARCH("H350",M996),99)=99,IF(IFERROR(SEARCH("H350",R996),99)=99,IF(IFERROR(SEARCH("H351",N996),99)=99,IF(IFERROR(SEARCH("H351",O996),99)=99,IF(IFERROR(SEARCH("H351",Q996),99)=99,IF(IFERROR(SEARCH("H351",M996),99)=99,IF(IFERROR(SEARCH("H351",R996),99)=99,IF(IFERROR(SEARCH("carcinogenic",P996),99)=99,IF(IFERROR(SEARCH("suspected carcinogenic",S996),99)=99,0,Scoring!$E$12),Scoring!$E$11),Scoring!$E$10),Scoring!$E$10),Scoring!$E$10),Scoring!$E$10),Scoring!$E$10),Scoring!$E$10),Scoring!$E$10),Scoring!$E$10),Scoring!$E$10),Scoring!$E$10)</f>
        <v>0</v>
      </c>
      <c r="AA996" s="78">
        <f>IF(IFERROR(SEARCH("H340",N996),99)=99,IF(IFERROR(SEARCH("H340",O996),99)=99,IF(IFERROR(SEARCH("H340",Q996),99)=99,IF(IFERROR(SEARCH("H340",M996),99)=99,IF(IFERROR(SEARCH("H340",R996),99)=99,IF(IFERROR(SEARCH("H341",N996),99)=99,IF(IFERROR(SEARCH("H341",O996),99)=99,IF(IFERROR(SEARCH("H341",Q996),99)=99,IF(IFERROR(SEARCH("H341",M996),99)=99,IF(IFERROR(SEARCH("H341",R996),99)=99,IF(IFERROR(SEARCH("mutagenic",P996),99)=99,IF(IFERROR(SEARCH("suspected mutagenic",S996),99)=99,0,Scoring!$E$15),Scoring!$E$14),Scoring!$E$13),Scoring!$E$13),Scoring!$E$13),Scoring!$E$13),Scoring!$E$13),Scoring!$E$13),Scoring!$E$13),Scoring!$E$13),Scoring!$E$13),Scoring!$E$13)</f>
        <v>0</v>
      </c>
      <c r="AB996" s="78">
        <f>IF(IFERROR(SEARCH("H360",N996),99)=99,IF(IFERROR(SEARCH("H360",O996),99)=99,IF(IFERROR(SEARCH("H360",Q996),99)=99,IF(IFERROR(SEARCH("H360",M996),99)=99,IF(IFERROR(SEARCH("H360",R996),99)=99,IF(IFERROR(SEARCH("H361",N996),99)=99,IF(IFERROR(SEARCH("H361",O996),99)=99,IF(IFERROR(SEARCH("H361",Q996),99)=99,IF(IFERROR(SEARCH("H361",M996),99)=99,IF(IFERROR(SEARCH("H361",R996),99)=99,IF(IFERROR(SEARCH("reproduction",P996),99)=99,IF(IFERROR(SEARCH("suspected reprotoxic",S996),99)=99,IF(IFERROR(SEARCH("reprotoxic",S996),99)=99,IF(IFERROR(SEARCH("reprotoxic",K996),99)=99,0,Scoring!$E$18),Scoring!$E$18),Scoring!$E$19),Scoring!$E$17),Scoring!$E$16),Scoring!$E$16),Scoring!$E$16),Scoring!$E$16),Scoring!$E$16),Scoring!$E$16),Scoring!$E$16),Scoring!$E$16),Scoring!$E$16),Scoring!$E$16)</f>
        <v>0</v>
      </c>
      <c r="AC996" s="78">
        <f>IF(IFERROR(SEARCH("57f",L996),99)=99,IF(IFERROR(SEARCH("57(f)",P996),99)=99,0,Scoring!$E$20),Scoring!$E$20)</f>
        <v>0</v>
      </c>
      <c r="AD996" s="78">
        <f>IF(IFERROR(SEARCH("CAT1",T996),99)=99,IF(IFERROR(SEARCH("CAT2",T996),99)=99,IF(IFERROR(SEARCH("CAT3",T996),99)=99,IF(IFERROR(SEARCH("concluded to be endocrine",K996),99)=99,IF(IFERROR(SEARCH("categorised as endocrine",K996),99)=99,IF(IFERROR(SEARCH("endocrine disrupting",P996),99)=99,IF(IFERROR(SEARCH("endocrine disrupting",K996),99)=99,IF(IFERROR(SEARCH("suspected endocrine",S996),99)=99,IF(IFERROR(SEARCH("potential endocrine",S996),99)=99,0,Scoring!$E$25),Scoring!$E$25),Scoring!$E$24),Scoring!$E$24),Scoring!$E$24),Scoring!$E$24),Scoring!$E$23),Scoring!$E$22),Scoring!$E$21)</f>
        <v>1</v>
      </c>
      <c r="AE996" s="78">
        <f>IF(IFERROR(SEARCH("suspected sensitiser",S996),99)=99,IF(IFERROR(SEARCH("sensitiser",S996),99)=99,IF(IFERROR(SEARCH("other hazard based concern",S996),99)=99,0,Scoring!$E$28),Scoring!$E$26),Scoring!$E$27)</f>
        <v>0</v>
      </c>
      <c r="AF996" s="78">
        <f>IF(IFERROR(M996,1)=1,IF(IFERROR(N996,1)=1,IF(IFERROR(O996,1)=1,IF(IFERROR(Q996,1)=1,IF(IFERROR(R996,1)=1,IF(IFERROR(T996,1)=1,IF(IFERROR(K996,1)=1,IF(IFERROR(P996,1)=1,IF(IFERROR(S996,1)=1,Scoring!$E$29,0),0),0),0),0),0),0),0),0)</f>
        <v>0</v>
      </c>
      <c r="AG996" s="78">
        <f t="shared" si="75"/>
        <v>1</v>
      </c>
      <c r="AI996" s="93"/>
      <c r="AJ996" s="94"/>
      <c r="AK996" s="76"/>
      <c r="AL996" s="75"/>
      <c r="AN996" s="79"/>
      <c r="AO996" s="79"/>
      <c r="AP996" s="79"/>
      <c r="AQ996" s="79"/>
      <c r="AR996" s="79"/>
      <c r="AS996" s="78"/>
      <c r="AU996" s="79">
        <f>IF(IFERROR(F996,99)=99,IF(IFERROR(G996,99)=99,IF(IFERROR(H996,99)=99,IF(IFERROR(I996,99)=99,IF(IFERROR(E996,99)=99,IF(IFERROR(J996,99)=99,0,Scoring!$B$7),Scoring!$B$3),Scoring!$B$2),Scoring!$B$6),Scoring!$B$5),Scoring!$B$4)</f>
        <v>0.3</v>
      </c>
      <c r="AV996" s="78">
        <f t="shared" si="76"/>
        <v>0.3</v>
      </c>
      <c r="AW996" s="78"/>
      <c r="AX996" s="66"/>
      <c r="AY996" s="78"/>
      <c r="AZ996" s="76"/>
      <c r="BB996" s="76"/>
    </row>
    <row r="997" spans="1:54" x14ac:dyDescent="0.25">
      <c r="A997" s="89" t="s">
        <v>6075</v>
      </c>
      <c r="B997" s="89" t="s">
        <v>30</v>
      </c>
      <c r="C997" s="89" t="s">
        <v>30</v>
      </c>
      <c r="D997" s="89" t="s">
        <v>7100</v>
      </c>
      <c r="E997" s="76" t="e">
        <f>IF(C997="-",IF(A997="-",VLOOKUP(D997,'sin-list 180320_update'!$C$2:$C$835,1,FALSE),VLOOKUP(A997,'sin-list 180320_update'!$A$2:$A$835,1,FALSE)),VLOOKUP(C997,'sin-list 180320_update'!$B$2:$B$835,1,FALSE))</f>
        <v>#N/A</v>
      </c>
      <c r="F997" s="76" t="e">
        <f>IF($C997="-",IF($A997="-",VLOOKUP($D997,'REACH Bilaga XVII_update'!$A$5:$A$131,1,FALSE),VLOOKUP($A997,'REACH Bilaga XVII_update'!$C$5:$C$131,1,FALSE)),VLOOKUP($C997,'REACH Bilaga XVII_update'!$B$5:$B$131,1,FALSE))</f>
        <v>#N/A</v>
      </c>
      <c r="G997" s="76" t="e">
        <f>IF($C997="-",IF($A997="-",VLOOKUP($D997,' REACH Bilaga 59_update'!$A$5:$A$210,1,FALSE),VLOOKUP($A997,' REACH Bilaga 59_update'!$D$5:$D$210,1,FALSE)),VLOOKUP($C997,' REACH Bilaga 59_update'!$C$5:$C$210,1,FALSE))</f>
        <v>#N/A</v>
      </c>
      <c r="H997" s="76" t="e">
        <f>IF($C997="-",IF($A997="-",VLOOKUP($D997,'REACH Bilaga XIV_update'!$A$5:$A$110,1,FALSE),VLOOKUP($A997,'REACH Bilaga XIV_update'!$D$5:$D$110,1,FALSE)),VLOOKUP($C997,'REACH Bilaga XIV_update'!$C$5:$C$110,1,FALSE))</f>
        <v>#N/A</v>
      </c>
      <c r="I997" s="76" t="e">
        <f>IF($C997="-",IF($A997="-",VLOOKUP($D997,CoRAP_update!$A$5:$A$376,1,FALSE),VLOOKUP($A997,CoRAP_update!$D$5:$D$376,1,FALSE)),VLOOKUP($C997,CoRAP_update!$C$5:$C$376,1,FALSE))</f>
        <v>#N/A</v>
      </c>
      <c r="J997" s="76" t="str">
        <f>IF($C997="-",IF($A997="-",VLOOKUP($D997,EDC_update!$C$2:$C$450,1,FALSE),VLOOKUP($A997,EDC_update!$B$2:$B$450,1,FALSE)),VLOOKUP($C997,EDC_update!$L$2:$L$450,1,FALSE))</f>
        <v>122-14-5</v>
      </c>
      <c r="K997" s="76" t="e">
        <f>IF($C997="-",IF($A997="-",IF(VLOOKUP($D997,'sin-list 180320_update'!$C$2:$S$835,3,FALSE)="",NA(),VLOOKUP($D997,'sin-list 180320_update'!$C$2:$S$835,3,FALSE)),IF(VLOOKUP($A997,'sin-list 180320_update'!$A$2:$S$835,5,FALSE)="",NA(),VLOOKUP($A997,'sin-list 180320_update'!$A$2:$S$835,5,FALSE))),IF(VLOOKUP($C997,'sin-list 180320_update'!$B$2:$S$835,4,FALSE)="",NA(),VLOOKUP($C997,'sin-list 180320_update'!$B$2:$S$835,4,FALSE)))</f>
        <v>#N/A</v>
      </c>
      <c r="L997" s="76" t="e">
        <f>IF($C997="-",IF($A997="-",VLOOKUP($D997,'sin-list 180320_update'!$C$2:$S$835,6,FALSE),VLOOKUP($A997,'sin-list 180320_update'!$A$2:$S$835,8,FALSE)),VLOOKUP($C997,'sin-list 180320_update'!$B$2:$S$835,7,FALSE))</f>
        <v>#N/A</v>
      </c>
      <c r="M997" s="76" t="e">
        <f>IF($C997="-",IF($A997="-",IF(VLOOKUP($D997,'sin-list 180320_update'!$C$2:$S$835,8,FALSE)="",NA(),VLOOKUP($D997,'sin-list 180320_update'!$C$2:$S$835,8,FALSE)),IF(VLOOKUP($A997,'sin-list 180320_update'!$A$2:$S$835,10,FALSE)="",NA(),VLOOKUP($A997,'sin-list 180320_update'!$A$2:$S$835,10,FALSE))),IF(VLOOKUP($C997,'sin-list 180320_update'!$B$2:$S$835,9,FALSE)="",NA(),VLOOKUP($C997,'sin-list 180320_update'!$B$2:$S$835,9,FALSE)))</f>
        <v>#N/A</v>
      </c>
      <c r="N997" s="76" t="e">
        <f>IF($C997="-",IF($A997="-",IF(VLOOKUP($D997,'REACH Bilaga XVII_update'!$A$5:$E$131,4,FALSE)="",NA(),VLOOKUP($D997,'REACH Bilaga XVII_update'!$A$5:$E$131,4,FALSE)),IF(VLOOKUP($A997,'REACH Bilaga XVII_update'!$C$5:$D$131,2,FALSE)="",NA(),VLOOKUP($A997,'REACH Bilaga XVII_update'!$C$5:$D$131,2,FALSE))),IF(VLOOKUP($C997,'REACH Bilaga XVII_update'!$B$5:$D$131,3,FALSE)="",NA(),VLOOKUP($C997,'REACH Bilaga XVII_update'!$B$5:$D$131,3,FALSE)))</f>
        <v>#N/A</v>
      </c>
      <c r="O997" s="76" t="e">
        <f>IF($C997="-",IF($A997="-",IF(VLOOKUP($D997,' REACH Bilaga 59_update'!$A$5:$E$210,5,FALSE)="",NA(),VLOOKUP($D997,' REACH Bilaga 59_update'!$A$5:$E$210,5,FALSE)),IF(VLOOKUP($A997,' REACH Bilaga 59_update'!$D$5:$E$210,2,FALSE)="",NA(),VLOOKUP($A997,' REACH Bilaga 59_update'!$D$5:$E$210,2,FALSE))),IF(VLOOKUP($C997,' REACH Bilaga 59_update'!$C$5:$E$210,3,FALSE)="",NA(),VLOOKUP($C997,' REACH Bilaga 59_update'!$C$5:$E$210,3,FALSE)))</f>
        <v>#N/A</v>
      </c>
      <c r="P997" s="76" t="e">
        <f>IF(C997="-",IF(A997="-",IFERROR(VLOOKUP($D997,' REACH Bilaga 59_update'!$A$5:$F$210,MATCH(Sammanfattning!P$1,' REACH Bilaga 59_update'!$A$4:$F$4,0),FALSE),VLOOKUP($D997,'REACH Bilaga XIV_update'!$A$4:$H$110,MATCH(Sammanfattning!P$1,'REACH Bilaga XIV_update'!$A$4:$H$4,0),FALSE)),IFERROR(VLOOKUP($A997,' REACH Bilaga 59_update'!$D$5:$F$210,MATCH(Sammanfattning!P$1,' REACH Bilaga 59_update'!$D$4:$F$4,0),FALSE),VLOOKUP($A997,'REACH Bilaga XIV_update'!$D$4:$H$110,MATCH(Sammanfattning!P$1,'REACH Bilaga XIV_update'!$D$4:$H$4,0),FALSE))),IFERROR(VLOOKUP($C997,' REACH Bilaga 59_update'!$C$5:$F$210,MATCH(Sammanfattning!P$1,' REACH Bilaga 59_update'!$C$4:$F$4,0),FALSE),VLOOKUP($C997,'REACH Bilaga XIV_update'!$C$4:$H$110,MATCH(Sammanfattning!P$1,'REACH Bilaga XIV_update'!$C$4:$H$4,0),FALSE)))</f>
        <v>#N/A</v>
      </c>
      <c r="Q997" s="76" t="e">
        <f>IF($C997="-",IF($A997="-",IF(VLOOKUP($D997,'REACH Bilaga XIV_update'!$A$5:$I$110,9,FALSE)="",NA(),VLOOKUP($D997,'REACH Bilaga XIV_update'!$A$5:$I$110,9,FALSE)),IF(VLOOKUP($A997,'REACH Bilaga XIV_update'!$D$5:$I$110,6,FALSE)="",NA(),VLOOKUP($A997,'REACH Bilaga XIV_update'!$D$5:$I$110,6,FALSE))),IF(VLOOKUP($C997,'REACH Bilaga XIV_update'!$C$5:$I$110,7,FALSE)="",NA(),VLOOKUP($C997,'REACH Bilaga XIV_update'!$C$5:$I$110,7,FALSE)))</f>
        <v>#N/A</v>
      </c>
      <c r="R997" s="76" t="e">
        <f>IF($C997="-",IF($A997="-",IF(VLOOKUP($D997,CoRAP_update!$A$5:$O$376,15,FALSE)="",NA(),VLOOKUP($D997,CoRAP_update!$A$5:$O$376,15,FALSE)),IF(VLOOKUP($A997,CoRAP_update!$D$5:$O$376,12,FALSE)="",NA(),VLOOKUP($A997,CoRAP_update!$D$5:$O$376,12,FALSE))),IF(VLOOKUP($C997,CoRAP_update!$C$5:$O$376,13,FALSE)="",NA(),VLOOKUP($C997,CoRAP_update!$C$5:$O$376,13,FALSE)))</f>
        <v>#N/A</v>
      </c>
      <c r="S997" s="144" t="e">
        <f>IF($C997="-",IF($A997="-",VLOOKUP($D997,CoRAP_update!$A$5:$J$376,MATCH(Sammanfattning!S$1,CoRAP_update!$A$4:$J$4,0),FALSE),VLOOKUP($A997,CoRAP_update!$D$5:$J$376,MATCH(Sammanfattning!S$1,CoRAP_update!$D$4:$J$4,0),FALSE)),VLOOKUP($C997,CoRAP_update!$C$5:$J$376,MATCH(Sammanfattning!S$1,CoRAP_update!$C$4:$J$4,0),FALSE))</f>
        <v>#N/A</v>
      </c>
      <c r="T997" s="76" t="str">
        <f>IF($A997="-",VLOOKUP($D997,EDC_update!$C$2:$F$450,4,FALSE),VLOOKUP($A997,EDC_update!$B$2:$F$450,5,FALSE))</f>
        <v>CAT1</v>
      </c>
      <c r="V997" s="78">
        <f>IF(IFERROR(SEARCH("PBT",P997),99)=99,IF(IFERROR(SEARCH("suspected PBT",S997),99)=99,IF(IFERROR(SEARCH("concluded to be PBT",K997),99)=99,IF(IFERROR(SEARCH("PBT",S997),99)=99,IF(IFERROR(SEARCH("PBT cand",L997),99)=99,IF(IFERROR(SEARCH("PBT",L997),99)=99,IF(IFERROR(SEARCH("persistent, bioackumulative and toxic properties",K997),99)=99,0,Scoring!$E$3),Scoring!$E$3),Scoring!$E$7),Scoring!$E$3),Scoring!$E$5),Scoring!$E$6),Scoring!$E$3)</f>
        <v>0</v>
      </c>
      <c r="W997" s="78">
        <f>IF(IFERROR(SEARCH("vPvB",P997),99)=99,IF(IFERROR(SEARCH("suspected pbt/vPvB",S997),99)=99,IF(IFERROR(SEARCH("vPvB",S997),99)=99,IF(IFERROR(SEARCH("concluded to be a vPvB",S997),99)=99,IF(IFERROR(SEARCH("identified as vPvB",K997),99)=99,IF(IFERROR(SEARCH("concluded to be a vPvB",K997),99)=99,IF(IFERROR(SEARCH("concluded to be both pbt and vPvB",S997),99)=99,IF(IFERROR(SEARCH("concluded to be both pbt and vPvB",K997),99)=99,0,Scoring!$E$5),Scoring!$E$5),Scoring!$E$5),Scoring!$E$5),Scoring!$E$5),Scoring!$E$4),Scoring!$E$6),Scoring!$E$4)</f>
        <v>0</v>
      </c>
      <c r="X997" s="78">
        <f>IF(IFERROR(SEARCH("H410",N997),99)=99,IF(IFERROR(SEARCH("H410",O997),99)=99,IF(IFERROR(SEARCH("H410",Q997),99)=99,IF(IFERROR(SEARCH("H410",M997),99)=99,IF(IFERROR(SEARCH("H410",R997),99)=99,IF(IFERROR(SEARCH("H411",N997),99)=99,IF(IFERROR(SEARCH("H411",O997),99)=99,IF(IFERROR(SEARCH("H411",Q997),99)=99,IF(IFERROR(SEARCH("H411",M997),99)=99,IF(IFERROR(SEARCH("H411",R997),99)=99,IF(IFERROR(SEARCH("H413",N997),99)=99,IF(IFERROR(SEARCH("H413",O997),99)=99,IF(IFERROR(SEARCH("H413",Q997),99)=99,IF(IFERROR(SEARCH("H413",M997),99)=99,IF(IFERROR(SEARCH("H413",R997),99)=99,IF(IFERROR(SEARCH("H412",N997),99)=99,IF(IFERROR(SEARCH("H412",O997),99)=99,IF(IFERROR(SEARCH("H412",Q997),99)=99,IF(IFERROR(SEARCH("H412",M997),99)=99,IF(IFERROR(SEARCH("H412",R997),99)=99,0,Scoring!$E$2),Scoring!$E$2),Scoring!$E$2),Scoring!$E$2),Scoring!$E$2),Scoring!$E$2),Scoring!$E$2),Scoring!$E$2),Scoring!$E$2),Scoring!$E$2),Scoring!$E$2),Scoring!$E$2),Scoring!$E$2),Scoring!$E$2),Scoring!$E$2),Scoring!$E$2),Scoring!$E$2),Scoring!$E$2),Scoring!$E$2),Scoring!$E$2)</f>
        <v>0</v>
      </c>
      <c r="Y997" s="78">
        <f>IF(IFERROR(SEARCH("CMR",K997),99)=99,IF(IFERROR(SEARCH("Suspected CMR",S997),99)=99,IF(IFERROR(SEARCH("CMR",S997),99)=99,0,Scoring!$E$8),Scoring!$E$9),Scoring!$E$8)</f>
        <v>0</v>
      </c>
      <c r="Z997" s="78">
        <f>IF(IFERROR(SEARCH("H350",N997),99)=99,IF(IFERROR(SEARCH("H350",O997),99)=99,IF(IFERROR(SEARCH("H350",Q997),99)=99,IF(IFERROR(SEARCH("H350",M997),99)=99,IF(IFERROR(SEARCH("H350",R997),99)=99,IF(IFERROR(SEARCH("H351",N997),99)=99,IF(IFERROR(SEARCH("H351",O997),99)=99,IF(IFERROR(SEARCH("H351",Q997),99)=99,IF(IFERROR(SEARCH("H351",M997),99)=99,IF(IFERROR(SEARCH("H351",R997),99)=99,IF(IFERROR(SEARCH("carcinogenic",P997),99)=99,IF(IFERROR(SEARCH("suspected carcinogenic",S997),99)=99,0,Scoring!$E$12),Scoring!$E$11),Scoring!$E$10),Scoring!$E$10),Scoring!$E$10),Scoring!$E$10),Scoring!$E$10),Scoring!$E$10),Scoring!$E$10),Scoring!$E$10),Scoring!$E$10),Scoring!$E$10)</f>
        <v>0</v>
      </c>
      <c r="AA997" s="78">
        <f>IF(IFERROR(SEARCH("H340",N997),99)=99,IF(IFERROR(SEARCH("H340",O997),99)=99,IF(IFERROR(SEARCH("H340",Q997),99)=99,IF(IFERROR(SEARCH("H340",M997),99)=99,IF(IFERROR(SEARCH("H340",R997),99)=99,IF(IFERROR(SEARCH("H341",N997),99)=99,IF(IFERROR(SEARCH("H341",O997),99)=99,IF(IFERROR(SEARCH("H341",Q997),99)=99,IF(IFERROR(SEARCH("H341",M997),99)=99,IF(IFERROR(SEARCH("H341",R997),99)=99,IF(IFERROR(SEARCH("mutagenic",P997),99)=99,IF(IFERROR(SEARCH("suspected mutagenic",S997),99)=99,0,Scoring!$E$15),Scoring!$E$14),Scoring!$E$13),Scoring!$E$13),Scoring!$E$13),Scoring!$E$13),Scoring!$E$13),Scoring!$E$13),Scoring!$E$13),Scoring!$E$13),Scoring!$E$13),Scoring!$E$13)</f>
        <v>0</v>
      </c>
      <c r="AB997" s="78">
        <f>IF(IFERROR(SEARCH("H360",N997),99)=99,IF(IFERROR(SEARCH("H360",O997),99)=99,IF(IFERROR(SEARCH("H360",Q997),99)=99,IF(IFERROR(SEARCH("H360",M997),99)=99,IF(IFERROR(SEARCH("H360",R997),99)=99,IF(IFERROR(SEARCH("H361",N997),99)=99,IF(IFERROR(SEARCH("H361",O997),99)=99,IF(IFERROR(SEARCH("H361",Q997),99)=99,IF(IFERROR(SEARCH("H361",M997),99)=99,IF(IFERROR(SEARCH("H361",R997),99)=99,IF(IFERROR(SEARCH("reproduction",P997),99)=99,IF(IFERROR(SEARCH("suspected reprotoxic",S997),99)=99,IF(IFERROR(SEARCH("reprotoxic",S997),99)=99,IF(IFERROR(SEARCH("reprotoxic",K997),99)=99,0,Scoring!$E$18),Scoring!$E$18),Scoring!$E$19),Scoring!$E$17),Scoring!$E$16),Scoring!$E$16),Scoring!$E$16),Scoring!$E$16),Scoring!$E$16),Scoring!$E$16),Scoring!$E$16),Scoring!$E$16),Scoring!$E$16),Scoring!$E$16)</f>
        <v>0</v>
      </c>
      <c r="AC997" s="78">
        <f>IF(IFERROR(SEARCH("57f",L997),99)=99,IF(IFERROR(SEARCH("57(f)",P997),99)=99,0,Scoring!$E$20),Scoring!$E$20)</f>
        <v>0</v>
      </c>
      <c r="AD997" s="78">
        <f>IF(IFERROR(SEARCH("CAT1",T997),99)=99,IF(IFERROR(SEARCH("CAT2",T997),99)=99,IF(IFERROR(SEARCH("CAT3",T997),99)=99,IF(IFERROR(SEARCH("concluded to be endocrine",K997),99)=99,IF(IFERROR(SEARCH("categorised as endocrine",K997),99)=99,IF(IFERROR(SEARCH("endocrine disrupting",P997),99)=99,IF(IFERROR(SEARCH("endocrine disrupting",K997),99)=99,IF(IFERROR(SEARCH("suspected endocrine",S997),99)=99,IF(IFERROR(SEARCH("potential endocrine",S997),99)=99,0,Scoring!$E$25),Scoring!$E$25),Scoring!$E$24),Scoring!$E$24),Scoring!$E$24),Scoring!$E$24),Scoring!$E$23),Scoring!$E$22),Scoring!$E$21)</f>
        <v>1</v>
      </c>
      <c r="AE997" s="78">
        <f>IF(IFERROR(SEARCH("suspected sensitiser",S997),99)=99,IF(IFERROR(SEARCH("sensitiser",S997),99)=99,IF(IFERROR(SEARCH("other hazard based concern",S997),99)=99,0,Scoring!$E$28),Scoring!$E$26),Scoring!$E$27)</f>
        <v>0</v>
      </c>
      <c r="AF997" s="78">
        <f>IF(IFERROR(M997,1)=1,IF(IFERROR(N997,1)=1,IF(IFERROR(O997,1)=1,IF(IFERROR(Q997,1)=1,IF(IFERROR(R997,1)=1,IF(IFERROR(T997,1)=1,IF(IFERROR(K997,1)=1,IF(IFERROR(P997,1)=1,IF(IFERROR(S997,1)=1,Scoring!$E$29,0),0),0),0),0),0),0),0),0)</f>
        <v>0</v>
      </c>
      <c r="AG997" s="78">
        <f t="shared" si="75"/>
        <v>1</v>
      </c>
      <c r="AI997" s="93"/>
      <c r="AJ997" s="94"/>
      <c r="AK997" s="76"/>
      <c r="AL997" s="75"/>
      <c r="AN997" s="79"/>
      <c r="AO997" s="79"/>
      <c r="AP997" s="79"/>
      <c r="AQ997" s="79"/>
      <c r="AR997" s="79"/>
      <c r="AS997" s="78"/>
      <c r="AU997" s="79">
        <f>IF(IFERROR(F997,99)=99,IF(IFERROR(G997,99)=99,IF(IFERROR(H997,99)=99,IF(IFERROR(I997,99)=99,IF(IFERROR(E997,99)=99,IF(IFERROR(J997,99)=99,0,Scoring!$B$7),Scoring!$B$3),Scoring!$B$2),Scoring!$B$6),Scoring!$B$5),Scoring!$B$4)</f>
        <v>0.3</v>
      </c>
      <c r="AV997" s="78">
        <f t="shared" si="76"/>
        <v>0.3</v>
      </c>
      <c r="AW997" s="78"/>
      <c r="AX997" s="66"/>
      <c r="AY997" s="78"/>
      <c r="AZ997" s="76"/>
      <c r="BB997" s="76"/>
    </row>
    <row r="998" spans="1:54" x14ac:dyDescent="0.25">
      <c r="A998" s="89" t="s">
        <v>6360</v>
      </c>
      <c r="B998" s="89" t="s">
        <v>30</v>
      </c>
      <c r="C998" s="89" t="s">
        <v>30</v>
      </c>
      <c r="D998" s="89" t="s">
        <v>7156</v>
      </c>
      <c r="E998" s="76" t="e">
        <f>IF(C998="-",IF(A998="-",VLOOKUP(D998,'sin-list 180320_update'!$C$2:$C$835,1,FALSE),VLOOKUP(A998,'sin-list 180320_update'!$A$2:$A$835,1,FALSE)),VLOOKUP(C998,'sin-list 180320_update'!$B$2:$B$835,1,FALSE))</f>
        <v>#N/A</v>
      </c>
      <c r="F998" s="76" t="e">
        <f>IF($C998="-",IF($A998="-",VLOOKUP($D998,'REACH Bilaga XVII_update'!$A$5:$A$131,1,FALSE),VLOOKUP($A998,'REACH Bilaga XVII_update'!$C$5:$C$131,1,FALSE)),VLOOKUP($C998,'REACH Bilaga XVII_update'!$B$5:$B$131,1,FALSE))</f>
        <v>#N/A</v>
      </c>
      <c r="G998" s="76" t="e">
        <f>IF($C998="-",IF($A998="-",VLOOKUP($D998,' REACH Bilaga 59_update'!$A$5:$A$210,1,FALSE),VLOOKUP($A998,' REACH Bilaga 59_update'!$D$5:$D$210,1,FALSE)),VLOOKUP($C998,' REACH Bilaga 59_update'!$C$5:$C$210,1,FALSE))</f>
        <v>#N/A</v>
      </c>
      <c r="H998" s="76" t="e">
        <f>IF($C998="-",IF($A998="-",VLOOKUP($D998,'REACH Bilaga XIV_update'!$A$5:$A$110,1,FALSE),VLOOKUP($A998,'REACH Bilaga XIV_update'!$D$5:$D$110,1,FALSE)),VLOOKUP($C998,'REACH Bilaga XIV_update'!$C$5:$C$110,1,FALSE))</f>
        <v>#N/A</v>
      </c>
      <c r="I998" s="76" t="e">
        <f>IF($C998="-",IF($A998="-",VLOOKUP($D998,CoRAP_update!$A$5:$A$376,1,FALSE),VLOOKUP($A998,CoRAP_update!$D$5:$D$376,1,FALSE)),VLOOKUP($C998,CoRAP_update!$C$5:$C$376,1,FALSE))</f>
        <v>#N/A</v>
      </c>
      <c r="J998" s="76" t="str">
        <f>IF($C998="-",IF($A998="-",VLOOKUP($D998,EDC_update!$C$2:$C$450,1,FALSE),VLOOKUP($A998,EDC_update!$B$2:$B$450,1,FALSE)),VLOOKUP($C998,EDC_update!$L$2:$L$450,1,FALSE))</f>
        <v>12427-38-2</v>
      </c>
      <c r="K998" s="76" t="e">
        <f>IF($C998="-",IF($A998="-",IF(VLOOKUP($D998,'sin-list 180320_update'!$C$2:$S$835,3,FALSE)="",NA(),VLOOKUP($D998,'sin-list 180320_update'!$C$2:$S$835,3,FALSE)),IF(VLOOKUP($A998,'sin-list 180320_update'!$A$2:$S$835,5,FALSE)="",NA(),VLOOKUP($A998,'sin-list 180320_update'!$A$2:$S$835,5,FALSE))),IF(VLOOKUP($C998,'sin-list 180320_update'!$B$2:$S$835,4,FALSE)="",NA(),VLOOKUP($C998,'sin-list 180320_update'!$B$2:$S$835,4,FALSE)))</f>
        <v>#N/A</v>
      </c>
      <c r="L998" s="76" t="e">
        <f>IF($C998="-",IF($A998="-",VLOOKUP($D998,'sin-list 180320_update'!$C$2:$S$835,6,FALSE),VLOOKUP($A998,'sin-list 180320_update'!$A$2:$S$835,8,FALSE)),VLOOKUP($C998,'sin-list 180320_update'!$B$2:$S$835,7,FALSE))</f>
        <v>#N/A</v>
      </c>
      <c r="M998" s="76" t="e">
        <f>IF($C998="-",IF($A998="-",IF(VLOOKUP($D998,'sin-list 180320_update'!$C$2:$S$835,8,FALSE)="",NA(),VLOOKUP($D998,'sin-list 180320_update'!$C$2:$S$835,8,FALSE)),IF(VLOOKUP($A998,'sin-list 180320_update'!$A$2:$S$835,10,FALSE)="",NA(),VLOOKUP($A998,'sin-list 180320_update'!$A$2:$S$835,10,FALSE))),IF(VLOOKUP($C998,'sin-list 180320_update'!$B$2:$S$835,9,FALSE)="",NA(),VLOOKUP($C998,'sin-list 180320_update'!$B$2:$S$835,9,FALSE)))</f>
        <v>#N/A</v>
      </c>
      <c r="N998" s="76" t="e">
        <f>IF($C998="-",IF($A998="-",IF(VLOOKUP($D998,'REACH Bilaga XVII_update'!$A$5:$E$131,4,FALSE)="",NA(),VLOOKUP($D998,'REACH Bilaga XVII_update'!$A$5:$E$131,4,FALSE)),IF(VLOOKUP($A998,'REACH Bilaga XVII_update'!$C$5:$D$131,2,FALSE)="",NA(),VLOOKUP($A998,'REACH Bilaga XVII_update'!$C$5:$D$131,2,FALSE))),IF(VLOOKUP($C998,'REACH Bilaga XVII_update'!$B$5:$D$131,3,FALSE)="",NA(),VLOOKUP($C998,'REACH Bilaga XVII_update'!$B$5:$D$131,3,FALSE)))</f>
        <v>#N/A</v>
      </c>
      <c r="O998" s="76" t="e">
        <f>IF($C998="-",IF($A998="-",IF(VLOOKUP($D998,' REACH Bilaga 59_update'!$A$5:$E$210,5,FALSE)="",NA(),VLOOKUP($D998,' REACH Bilaga 59_update'!$A$5:$E$210,5,FALSE)),IF(VLOOKUP($A998,' REACH Bilaga 59_update'!$D$5:$E$210,2,FALSE)="",NA(),VLOOKUP($A998,' REACH Bilaga 59_update'!$D$5:$E$210,2,FALSE))),IF(VLOOKUP($C998,' REACH Bilaga 59_update'!$C$5:$E$210,3,FALSE)="",NA(),VLOOKUP($C998,' REACH Bilaga 59_update'!$C$5:$E$210,3,FALSE)))</f>
        <v>#N/A</v>
      </c>
      <c r="P998" s="76" t="e">
        <f>IF(C998="-",IF(A998="-",IFERROR(VLOOKUP($D998,' REACH Bilaga 59_update'!$A$5:$F$210,MATCH(Sammanfattning!P$1,' REACH Bilaga 59_update'!$A$4:$F$4,0),FALSE),VLOOKUP($D998,'REACH Bilaga XIV_update'!$A$4:$H$110,MATCH(Sammanfattning!P$1,'REACH Bilaga XIV_update'!$A$4:$H$4,0),FALSE)),IFERROR(VLOOKUP($A998,' REACH Bilaga 59_update'!$D$5:$F$210,MATCH(Sammanfattning!P$1,' REACH Bilaga 59_update'!$D$4:$F$4,0),FALSE),VLOOKUP($A998,'REACH Bilaga XIV_update'!$D$4:$H$110,MATCH(Sammanfattning!P$1,'REACH Bilaga XIV_update'!$D$4:$H$4,0),FALSE))),IFERROR(VLOOKUP($C998,' REACH Bilaga 59_update'!$C$5:$F$210,MATCH(Sammanfattning!P$1,' REACH Bilaga 59_update'!$C$4:$F$4,0),FALSE),VLOOKUP($C998,'REACH Bilaga XIV_update'!$C$4:$H$110,MATCH(Sammanfattning!P$1,'REACH Bilaga XIV_update'!$C$4:$H$4,0),FALSE)))</f>
        <v>#N/A</v>
      </c>
      <c r="Q998" s="76" t="e">
        <f>IF($C998="-",IF($A998="-",IF(VLOOKUP($D998,'REACH Bilaga XIV_update'!$A$5:$I$110,9,FALSE)="",NA(),VLOOKUP($D998,'REACH Bilaga XIV_update'!$A$5:$I$110,9,FALSE)),IF(VLOOKUP($A998,'REACH Bilaga XIV_update'!$D$5:$I$110,6,FALSE)="",NA(),VLOOKUP($A998,'REACH Bilaga XIV_update'!$D$5:$I$110,6,FALSE))),IF(VLOOKUP($C998,'REACH Bilaga XIV_update'!$C$5:$I$110,7,FALSE)="",NA(),VLOOKUP($C998,'REACH Bilaga XIV_update'!$C$5:$I$110,7,FALSE)))</f>
        <v>#N/A</v>
      </c>
      <c r="R998" s="76" t="e">
        <f>IF($C998="-",IF($A998="-",IF(VLOOKUP($D998,CoRAP_update!$A$5:$O$376,15,FALSE)="",NA(),VLOOKUP($D998,CoRAP_update!$A$5:$O$376,15,FALSE)),IF(VLOOKUP($A998,CoRAP_update!$D$5:$O$376,12,FALSE)="",NA(),VLOOKUP($A998,CoRAP_update!$D$5:$O$376,12,FALSE))),IF(VLOOKUP($C998,CoRAP_update!$C$5:$O$376,13,FALSE)="",NA(),VLOOKUP($C998,CoRAP_update!$C$5:$O$376,13,FALSE)))</f>
        <v>#N/A</v>
      </c>
      <c r="S998" s="144" t="e">
        <f>IF($C998="-",IF($A998="-",VLOOKUP($D998,CoRAP_update!$A$5:$J$376,MATCH(Sammanfattning!S$1,CoRAP_update!$A$4:$J$4,0),FALSE),VLOOKUP($A998,CoRAP_update!$D$5:$J$376,MATCH(Sammanfattning!S$1,CoRAP_update!$D$4:$J$4,0),FALSE)),VLOOKUP($C998,CoRAP_update!$C$5:$J$376,MATCH(Sammanfattning!S$1,CoRAP_update!$C$4:$J$4,0),FALSE))</f>
        <v>#N/A</v>
      </c>
      <c r="T998" s="76" t="str">
        <f>IF($A998="-",VLOOKUP($D998,EDC_update!$C$2:$F$450,4,FALSE),VLOOKUP($A998,EDC_update!$B$2:$F$450,5,FALSE))</f>
        <v>CAT1</v>
      </c>
      <c r="V998" s="78">
        <f>IF(IFERROR(SEARCH("PBT",P998),99)=99,IF(IFERROR(SEARCH("suspected PBT",S998),99)=99,IF(IFERROR(SEARCH("concluded to be PBT",K998),99)=99,IF(IFERROR(SEARCH("PBT",S998),99)=99,IF(IFERROR(SEARCH("PBT cand",L998),99)=99,IF(IFERROR(SEARCH("PBT",L998),99)=99,IF(IFERROR(SEARCH("persistent, bioackumulative and toxic properties",K998),99)=99,0,Scoring!$E$3),Scoring!$E$3),Scoring!$E$7),Scoring!$E$3),Scoring!$E$5),Scoring!$E$6),Scoring!$E$3)</f>
        <v>0</v>
      </c>
      <c r="W998" s="78">
        <f>IF(IFERROR(SEARCH("vPvB",P998),99)=99,IF(IFERROR(SEARCH("suspected pbt/vPvB",S998),99)=99,IF(IFERROR(SEARCH("vPvB",S998),99)=99,IF(IFERROR(SEARCH("concluded to be a vPvB",S998),99)=99,IF(IFERROR(SEARCH("identified as vPvB",K998),99)=99,IF(IFERROR(SEARCH("concluded to be a vPvB",K998),99)=99,IF(IFERROR(SEARCH("concluded to be both pbt and vPvB",S998),99)=99,IF(IFERROR(SEARCH("concluded to be both pbt and vPvB",K998),99)=99,0,Scoring!$E$5),Scoring!$E$5),Scoring!$E$5),Scoring!$E$5),Scoring!$E$5),Scoring!$E$4),Scoring!$E$6),Scoring!$E$4)</f>
        <v>0</v>
      </c>
      <c r="X998" s="78">
        <f>IF(IFERROR(SEARCH("H410",N998),99)=99,IF(IFERROR(SEARCH("H410",O998),99)=99,IF(IFERROR(SEARCH("H410",Q998),99)=99,IF(IFERROR(SEARCH("H410",M998),99)=99,IF(IFERROR(SEARCH("H410",R998),99)=99,IF(IFERROR(SEARCH("H411",N998),99)=99,IF(IFERROR(SEARCH("H411",O998),99)=99,IF(IFERROR(SEARCH("H411",Q998),99)=99,IF(IFERROR(SEARCH("H411",M998),99)=99,IF(IFERROR(SEARCH("H411",R998),99)=99,IF(IFERROR(SEARCH("H413",N998),99)=99,IF(IFERROR(SEARCH("H413",O998),99)=99,IF(IFERROR(SEARCH("H413",Q998),99)=99,IF(IFERROR(SEARCH("H413",M998),99)=99,IF(IFERROR(SEARCH("H413",R998),99)=99,IF(IFERROR(SEARCH("H412",N998),99)=99,IF(IFERROR(SEARCH("H412",O998),99)=99,IF(IFERROR(SEARCH("H412",Q998),99)=99,IF(IFERROR(SEARCH("H412",M998),99)=99,IF(IFERROR(SEARCH("H412",R998),99)=99,0,Scoring!$E$2),Scoring!$E$2),Scoring!$E$2),Scoring!$E$2),Scoring!$E$2),Scoring!$E$2),Scoring!$E$2),Scoring!$E$2),Scoring!$E$2),Scoring!$E$2),Scoring!$E$2),Scoring!$E$2),Scoring!$E$2),Scoring!$E$2),Scoring!$E$2),Scoring!$E$2),Scoring!$E$2),Scoring!$E$2),Scoring!$E$2),Scoring!$E$2)</f>
        <v>0</v>
      </c>
      <c r="Y998" s="78">
        <f>IF(IFERROR(SEARCH("CMR",K998),99)=99,IF(IFERROR(SEARCH("Suspected CMR",S998),99)=99,IF(IFERROR(SEARCH("CMR",S998),99)=99,0,Scoring!$E$8),Scoring!$E$9),Scoring!$E$8)</f>
        <v>0</v>
      </c>
      <c r="Z998" s="78">
        <f>IF(IFERROR(SEARCH("H350",N998),99)=99,IF(IFERROR(SEARCH("H350",O998),99)=99,IF(IFERROR(SEARCH("H350",Q998),99)=99,IF(IFERROR(SEARCH("H350",M998),99)=99,IF(IFERROR(SEARCH("H350",R998),99)=99,IF(IFERROR(SEARCH("H351",N998),99)=99,IF(IFERROR(SEARCH("H351",O998),99)=99,IF(IFERROR(SEARCH("H351",Q998),99)=99,IF(IFERROR(SEARCH("H351",M998),99)=99,IF(IFERROR(SEARCH("H351",R998),99)=99,IF(IFERROR(SEARCH("carcinogenic",P998),99)=99,IF(IFERROR(SEARCH("suspected carcinogenic",S998),99)=99,0,Scoring!$E$12),Scoring!$E$11),Scoring!$E$10),Scoring!$E$10),Scoring!$E$10),Scoring!$E$10),Scoring!$E$10),Scoring!$E$10),Scoring!$E$10),Scoring!$E$10),Scoring!$E$10),Scoring!$E$10)</f>
        <v>0</v>
      </c>
      <c r="AA998" s="78">
        <f>IF(IFERROR(SEARCH("H340",N998),99)=99,IF(IFERROR(SEARCH("H340",O998),99)=99,IF(IFERROR(SEARCH("H340",Q998),99)=99,IF(IFERROR(SEARCH("H340",M998),99)=99,IF(IFERROR(SEARCH("H340",R998),99)=99,IF(IFERROR(SEARCH("H341",N998),99)=99,IF(IFERROR(SEARCH("H341",O998),99)=99,IF(IFERROR(SEARCH("H341",Q998),99)=99,IF(IFERROR(SEARCH("H341",M998),99)=99,IF(IFERROR(SEARCH("H341",R998),99)=99,IF(IFERROR(SEARCH("mutagenic",P998),99)=99,IF(IFERROR(SEARCH("suspected mutagenic",S998),99)=99,0,Scoring!$E$15),Scoring!$E$14),Scoring!$E$13),Scoring!$E$13),Scoring!$E$13),Scoring!$E$13),Scoring!$E$13),Scoring!$E$13),Scoring!$E$13),Scoring!$E$13),Scoring!$E$13),Scoring!$E$13)</f>
        <v>0</v>
      </c>
      <c r="AB998" s="78">
        <f>IF(IFERROR(SEARCH("H360",N998),99)=99,IF(IFERROR(SEARCH("H360",O998),99)=99,IF(IFERROR(SEARCH("H360",Q998),99)=99,IF(IFERROR(SEARCH("H360",M998),99)=99,IF(IFERROR(SEARCH("H360",R998),99)=99,IF(IFERROR(SEARCH("H361",N998),99)=99,IF(IFERROR(SEARCH("H361",O998),99)=99,IF(IFERROR(SEARCH("H361",Q998),99)=99,IF(IFERROR(SEARCH("H361",M998),99)=99,IF(IFERROR(SEARCH("H361",R998),99)=99,IF(IFERROR(SEARCH("reproduction",P998),99)=99,IF(IFERROR(SEARCH("suspected reprotoxic",S998),99)=99,IF(IFERROR(SEARCH("reprotoxic",S998),99)=99,IF(IFERROR(SEARCH("reprotoxic",K998),99)=99,0,Scoring!$E$18),Scoring!$E$18),Scoring!$E$19),Scoring!$E$17),Scoring!$E$16),Scoring!$E$16),Scoring!$E$16),Scoring!$E$16),Scoring!$E$16),Scoring!$E$16),Scoring!$E$16),Scoring!$E$16),Scoring!$E$16),Scoring!$E$16)</f>
        <v>0</v>
      </c>
      <c r="AC998" s="78">
        <f>IF(IFERROR(SEARCH("57f",L998),99)=99,IF(IFERROR(SEARCH("57(f)",P998),99)=99,0,Scoring!$E$20),Scoring!$E$20)</f>
        <v>0</v>
      </c>
      <c r="AD998" s="78">
        <f>IF(IFERROR(SEARCH("CAT1",T998),99)=99,IF(IFERROR(SEARCH("CAT2",T998),99)=99,IF(IFERROR(SEARCH("CAT3",T998),99)=99,IF(IFERROR(SEARCH("concluded to be endocrine",K998),99)=99,IF(IFERROR(SEARCH("categorised as endocrine",K998),99)=99,IF(IFERROR(SEARCH("endocrine disrupting",P998),99)=99,IF(IFERROR(SEARCH("endocrine disrupting",K998),99)=99,IF(IFERROR(SEARCH("suspected endocrine",S998),99)=99,IF(IFERROR(SEARCH("potential endocrine",S998),99)=99,0,Scoring!$E$25),Scoring!$E$25),Scoring!$E$24),Scoring!$E$24),Scoring!$E$24),Scoring!$E$24),Scoring!$E$23),Scoring!$E$22),Scoring!$E$21)</f>
        <v>1</v>
      </c>
      <c r="AE998" s="78">
        <f>IF(IFERROR(SEARCH("suspected sensitiser",S998),99)=99,IF(IFERROR(SEARCH("sensitiser",S998),99)=99,IF(IFERROR(SEARCH("other hazard based concern",S998),99)=99,0,Scoring!$E$28),Scoring!$E$26),Scoring!$E$27)</f>
        <v>0</v>
      </c>
      <c r="AF998" s="78">
        <f>IF(IFERROR(M998,1)=1,IF(IFERROR(N998,1)=1,IF(IFERROR(O998,1)=1,IF(IFERROR(Q998,1)=1,IF(IFERROR(R998,1)=1,IF(IFERROR(T998,1)=1,IF(IFERROR(K998,1)=1,IF(IFERROR(P998,1)=1,IF(IFERROR(S998,1)=1,Scoring!$E$29,0),0),0),0),0),0),0),0),0)</f>
        <v>0</v>
      </c>
      <c r="AG998" s="78">
        <f t="shared" si="75"/>
        <v>1</v>
      </c>
      <c r="AI998" s="93"/>
      <c r="AJ998" s="94"/>
      <c r="AK998" s="76"/>
      <c r="AL998" s="75"/>
      <c r="AN998" s="79"/>
      <c r="AO998" s="79"/>
      <c r="AP998" s="79"/>
      <c r="AQ998" s="79"/>
      <c r="AR998" s="79"/>
      <c r="AS998" s="78"/>
      <c r="AU998" s="79">
        <f>IF(IFERROR(F998,99)=99,IF(IFERROR(G998,99)=99,IF(IFERROR(H998,99)=99,IF(IFERROR(I998,99)=99,IF(IFERROR(E998,99)=99,IF(IFERROR(J998,99)=99,0,Scoring!$B$7),Scoring!$B$3),Scoring!$B$2),Scoring!$B$6),Scoring!$B$5),Scoring!$B$4)</f>
        <v>0.3</v>
      </c>
      <c r="AV998" s="78">
        <f t="shared" si="76"/>
        <v>0.3</v>
      </c>
      <c r="AW998" s="78"/>
      <c r="AX998" s="66"/>
      <c r="AY998" s="78"/>
      <c r="AZ998" s="76"/>
      <c r="BB998" s="76"/>
    </row>
    <row r="999" spans="1:54" x14ac:dyDescent="0.25">
      <c r="A999" s="89" t="s">
        <v>7299</v>
      </c>
      <c r="B999" s="89" t="s">
        <v>30</v>
      </c>
      <c r="C999" s="89" t="s">
        <v>30</v>
      </c>
      <c r="D999" s="89" t="s">
        <v>7300</v>
      </c>
      <c r="E999" s="76" t="e">
        <f>IF(C999="-",IF(A999="-",VLOOKUP(D999,'sin-list 180320_update'!$C$2:$C$835,1,FALSE),VLOOKUP(A999,'sin-list 180320_update'!$A$2:$A$835,1,FALSE)),VLOOKUP(C999,'sin-list 180320_update'!$B$2:$B$835,1,FALSE))</f>
        <v>#N/A</v>
      </c>
      <c r="F999" s="76" t="e">
        <f>IF($C999="-",IF($A999="-",VLOOKUP($D999,'REACH Bilaga XVII_update'!$A$5:$A$131,1,FALSE),VLOOKUP($A999,'REACH Bilaga XVII_update'!$C$5:$C$131,1,FALSE)),VLOOKUP($C999,'REACH Bilaga XVII_update'!$B$5:$B$131,1,FALSE))</f>
        <v>#N/A</v>
      </c>
      <c r="G999" s="76" t="e">
        <f>IF($C999="-",IF($A999="-",VLOOKUP($D999,' REACH Bilaga 59_update'!$A$5:$A$210,1,FALSE),VLOOKUP($A999,' REACH Bilaga 59_update'!$D$5:$D$210,1,FALSE)),VLOOKUP($C999,' REACH Bilaga 59_update'!$C$5:$C$210,1,FALSE))</f>
        <v>#N/A</v>
      </c>
      <c r="H999" s="76" t="e">
        <f>IF($C999="-",IF($A999="-",VLOOKUP($D999,'REACH Bilaga XIV_update'!$A$5:$A$110,1,FALSE),VLOOKUP($A999,'REACH Bilaga XIV_update'!$D$5:$D$110,1,FALSE)),VLOOKUP($C999,'REACH Bilaga XIV_update'!$C$5:$C$110,1,FALSE))</f>
        <v>#N/A</v>
      </c>
      <c r="I999" s="76" t="e">
        <f>IF($C999="-",IF($A999="-",VLOOKUP($D999,CoRAP_update!$A$5:$A$376,1,FALSE),VLOOKUP($A999,CoRAP_update!$D$5:$D$376,1,FALSE)),VLOOKUP($C999,CoRAP_update!$C$5:$C$376,1,FALSE))</f>
        <v>#N/A</v>
      </c>
      <c r="J999" s="76" t="str">
        <f>IF($C999="-",IF($A999="-",VLOOKUP($D999,EDC_update!$C$2:$C$450,1,FALSE),VLOOKUP($A999,EDC_update!$B$2:$B$450,1,FALSE)),VLOOKUP($C999,EDC_update!$L$2:$L$450,1,FALSE))</f>
        <v>12642-23-8</v>
      </c>
      <c r="K999" s="76" t="e">
        <f>IF($C999="-",IF($A999="-",IF(VLOOKUP($D999,'sin-list 180320_update'!$C$2:$S$835,3,FALSE)="",NA(),VLOOKUP($D999,'sin-list 180320_update'!$C$2:$S$835,3,FALSE)),IF(VLOOKUP($A999,'sin-list 180320_update'!$A$2:$S$835,5,FALSE)="",NA(),VLOOKUP($A999,'sin-list 180320_update'!$A$2:$S$835,5,FALSE))),IF(VLOOKUP($C999,'sin-list 180320_update'!$B$2:$S$835,4,FALSE)="",NA(),VLOOKUP($C999,'sin-list 180320_update'!$B$2:$S$835,4,FALSE)))</f>
        <v>#N/A</v>
      </c>
      <c r="L999" s="76" t="e">
        <f>IF($C999="-",IF($A999="-",VLOOKUP($D999,'sin-list 180320_update'!$C$2:$S$835,6,FALSE),VLOOKUP($A999,'sin-list 180320_update'!$A$2:$S$835,8,FALSE)),VLOOKUP($C999,'sin-list 180320_update'!$B$2:$S$835,7,FALSE))</f>
        <v>#N/A</v>
      </c>
      <c r="M999" s="76" t="e">
        <f>IF($C999="-",IF($A999="-",IF(VLOOKUP($D999,'sin-list 180320_update'!$C$2:$S$835,8,FALSE)="",NA(),VLOOKUP($D999,'sin-list 180320_update'!$C$2:$S$835,8,FALSE)),IF(VLOOKUP($A999,'sin-list 180320_update'!$A$2:$S$835,10,FALSE)="",NA(),VLOOKUP($A999,'sin-list 180320_update'!$A$2:$S$835,10,FALSE))),IF(VLOOKUP($C999,'sin-list 180320_update'!$B$2:$S$835,9,FALSE)="",NA(),VLOOKUP($C999,'sin-list 180320_update'!$B$2:$S$835,9,FALSE)))</f>
        <v>#N/A</v>
      </c>
      <c r="N999" s="76" t="e">
        <f>IF($C999="-",IF($A999="-",IF(VLOOKUP($D999,'REACH Bilaga XVII_update'!$A$5:$E$131,4,FALSE)="",NA(),VLOOKUP($D999,'REACH Bilaga XVII_update'!$A$5:$E$131,4,FALSE)),IF(VLOOKUP($A999,'REACH Bilaga XVII_update'!$C$5:$D$131,2,FALSE)="",NA(),VLOOKUP($A999,'REACH Bilaga XVII_update'!$C$5:$D$131,2,FALSE))),IF(VLOOKUP($C999,'REACH Bilaga XVII_update'!$B$5:$D$131,3,FALSE)="",NA(),VLOOKUP($C999,'REACH Bilaga XVII_update'!$B$5:$D$131,3,FALSE)))</f>
        <v>#N/A</v>
      </c>
      <c r="O999" s="76" t="e">
        <f>IF($C999="-",IF($A999="-",IF(VLOOKUP($D999,' REACH Bilaga 59_update'!$A$5:$E$210,5,FALSE)="",NA(),VLOOKUP($D999,' REACH Bilaga 59_update'!$A$5:$E$210,5,FALSE)),IF(VLOOKUP($A999,' REACH Bilaga 59_update'!$D$5:$E$210,2,FALSE)="",NA(),VLOOKUP($A999,' REACH Bilaga 59_update'!$D$5:$E$210,2,FALSE))),IF(VLOOKUP($C999,' REACH Bilaga 59_update'!$C$5:$E$210,3,FALSE)="",NA(),VLOOKUP($C999,' REACH Bilaga 59_update'!$C$5:$E$210,3,FALSE)))</f>
        <v>#N/A</v>
      </c>
      <c r="P999" s="76" t="e">
        <f>IF(C999="-",IF(A999="-",IFERROR(VLOOKUP($D999,' REACH Bilaga 59_update'!$A$5:$F$210,MATCH(Sammanfattning!P$1,' REACH Bilaga 59_update'!$A$4:$F$4,0),FALSE),VLOOKUP($D999,'REACH Bilaga XIV_update'!$A$4:$H$110,MATCH(Sammanfattning!P$1,'REACH Bilaga XIV_update'!$A$4:$H$4,0),FALSE)),IFERROR(VLOOKUP($A999,' REACH Bilaga 59_update'!$D$5:$F$210,MATCH(Sammanfattning!P$1,' REACH Bilaga 59_update'!$D$4:$F$4,0),FALSE),VLOOKUP($A999,'REACH Bilaga XIV_update'!$D$4:$H$110,MATCH(Sammanfattning!P$1,'REACH Bilaga XIV_update'!$D$4:$H$4,0),FALSE))),IFERROR(VLOOKUP($C999,' REACH Bilaga 59_update'!$C$5:$F$210,MATCH(Sammanfattning!P$1,' REACH Bilaga 59_update'!$C$4:$F$4,0),FALSE),VLOOKUP($C999,'REACH Bilaga XIV_update'!$C$4:$H$110,MATCH(Sammanfattning!P$1,'REACH Bilaga XIV_update'!$C$4:$H$4,0),FALSE)))</f>
        <v>#N/A</v>
      </c>
      <c r="Q999" s="76" t="e">
        <f>IF($C999="-",IF($A999="-",IF(VLOOKUP($D999,'REACH Bilaga XIV_update'!$A$5:$I$110,9,FALSE)="",NA(),VLOOKUP($D999,'REACH Bilaga XIV_update'!$A$5:$I$110,9,FALSE)),IF(VLOOKUP($A999,'REACH Bilaga XIV_update'!$D$5:$I$110,6,FALSE)="",NA(),VLOOKUP($A999,'REACH Bilaga XIV_update'!$D$5:$I$110,6,FALSE))),IF(VLOOKUP($C999,'REACH Bilaga XIV_update'!$C$5:$I$110,7,FALSE)="",NA(),VLOOKUP($C999,'REACH Bilaga XIV_update'!$C$5:$I$110,7,FALSE)))</f>
        <v>#N/A</v>
      </c>
      <c r="R999" s="76" t="e">
        <f>IF($C999="-",IF($A999="-",IF(VLOOKUP($D999,CoRAP_update!$A$5:$O$376,15,FALSE)="",NA(),VLOOKUP($D999,CoRAP_update!$A$5:$O$376,15,FALSE)),IF(VLOOKUP($A999,CoRAP_update!$D$5:$O$376,12,FALSE)="",NA(),VLOOKUP($A999,CoRAP_update!$D$5:$O$376,12,FALSE))),IF(VLOOKUP($C999,CoRAP_update!$C$5:$O$376,13,FALSE)="",NA(),VLOOKUP($C999,CoRAP_update!$C$5:$O$376,13,FALSE)))</f>
        <v>#N/A</v>
      </c>
      <c r="S999" s="144" t="e">
        <f>IF($C999="-",IF($A999="-",VLOOKUP($D999,CoRAP_update!$A$5:$J$376,MATCH(Sammanfattning!S$1,CoRAP_update!$A$4:$J$4,0),FALSE),VLOOKUP($A999,CoRAP_update!$D$5:$J$376,MATCH(Sammanfattning!S$1,CoRAP_update!$D$4:$J$4,0),FALSE)),VLOOKUP($C999,CoRAP_update!$C$5:$J$376,MATCH(Sammanfattning!S$1,CoRAP_update!$C$4:$J$4,0),FALSE))</f>
        <v>#N/A</v>
      </c>
      <c r="T999" s="76" t="str">
        <f>IF($A999="-",VLOOKUP($D999,EDC_update!$C$2:$F$450,4,FALSE),VLOOKUP($A999,EDC_update!$B$2:$F$450,5,FALSE))</f>
        <v>CAT1</v>
      </c>
      <c r="V999" s="78">
        <f>IF(IFERROR(SEARCH("PBT",P999),99)=99,IF(IFERROR(SEARCH("suspected PBT",S999),99)=99,IF(IFERROR(SEARCH("concluded to be PBT",K999),99)=99,IF(IFERROR(SEARCH("PBT",S999),99)=99,IF(IFERROR(SEARCH("PBT cand",L999),99)=99,IF(IFERROR(SEARCH("PBT",L999),99)=99,IF(IFERROR(SEARCH("persistent, bioackumulative and toxic properties",K999),99)=99,0,Scoring!$E$3),Scoring!$E$3),Scoring!$E$7),Scoring!$E$3),Scoring!$E$5),Scoring!$E$6),Scoring!$E$3)</f>
        <v>0</v>
      </c>
      <c r="W999" s="78">
        <f>IF(IFERROR(SEARCH("vPvB",P999),99)=99,IF(IFERROR(SEARCH("suspected pbt/vPvB",S999),99)=99,IF(IFERROR(SEARCH("vPvB",S999),99)=99,IF(IFERROR(SEARCH("concluded to be a vPvB",S999),99)=99,IF(IFERROR(SEARCH("identified as vPvB",K999),99)=99,IF(IFERROR(SEARCH("concluded to be a vPvB",K999),99)=99,IF(IFERROR(SEARCH("concluded to be both pbt and vPvB",S999),99)=99,IF(IFERROR(SEARCH("concluded to be both pbt and vPvB",K999),99)=99,0,Scoring!$E$5),Scoring!$E$5),Scoring!$E$5),Scoring!$E$5),Scoring!$E$5),Scoring!$E$4),Scoring!$E$6),Scoring!$E$4)</f>
        <v>0</v>
      </c>
      <c r="X999" s="78">
        <f>IF(IFERROR(SEARCH("H410",N999),99)=99,IF(IFERROR(SEARCH("H410",O999),99)=99,IF(IFERROR(SEARCH("H410",Q999),99)=99,IF(IFERROR(SEARCH("H410",M999),99)=99,IF(IFERROR(SEARCH("H410",R999),99)=99,IF(IFERROR(SEARCH("H411",N999),99)=99,IF(IFERROR(SEARCH("H411",O999),99)=99,IF(IFERROR(SEARCH("H411",Q999),99)=99,IF(IFERROR(SEARCH("H411",M999),99)=99,IF(IFERROR(SEARCH("H411",R999),99)=99,IF(IFERROR(SEARCH("H413",N999),99)=99,IF(IFERROR(SEARCH("H413",O999),99)=99,IF(IFERROR(SEARCH("H413",Q999),99)=99,IF(IFERROR(SEARCH("H413",M999),99)=99,IF(IFERROR(SEARCH("H413",R999),99)=99,IF(IFERROR(SEARCH("H412",N999),99)=99,IF(IFERROR(SEARCH("H412",O999),99)=99,IF(IFERROR(SEARCH("H412",Q999),99)=99,IF(IFERROR(SEARCH("H412",M999),99)=99,IF(IFERROR(SEARCH("H412",R999),99)=99,0,Scoring!$E$2),Scoring!$E$2),Scoring!$E$2),Scoring!$E$2),Scoring!$E$2),Scoring!$E$2),Scoring!$E$2),Scoring!$E$2),Scoring!$E$2),Scoring!$E$2),Scoring!$E$2),Scoring!$E$2),Scoring!$E$2),Scoring!$E$2),Scoring!$E$2),Scoring!$E$2),Scoring!$E$2),Scoring!$E$2),Scoring!$E$2),Scoring!$E$2)</f>
        <v>0</v>
      </c>
      <c r="Y999" s="78">
        <f>IF(IFERROR(SEARCH("CMR",K999),99)=99,IF(IFERROR(SEARCH("Suspected CMR",S999),99)=99,IF(IFERROR(SEARCH("CMR",S999),99)=99,0,Scoring!$E$8),Scoring!$E$9),Scoring!$E$8)</f>
        <v>0</v>
      </c>
      <c r="Z999" s="78">
        <f>IF(IFERROR(SEARCH("H350",N999),99)=99,IF(IFERROR(SEARCH("H350",O999),99)=99,IF(IFERROR(SEARCH("H350",Q999),99)=99,IF(IFERROR(SEARCH("H350",M999),99)=99,IF(IFERROR(SEARCH("H350",R999),99)=99,IF(IFERROR(SEARCH("H351",N999),99)=99,IF(IFERROR(SEARCH("H351",O999),99)=99,IF(IFERROR(SEARCH("H351",Q999),99)=99,IF(IFERROR(SEARCH("H351",M999),99)=99,IF(IFERROR(SEARCH("H351",R999),99)=99,IF(IFERROR(SEARCH("carcinogenic",P999),99)=99,IF(IFERROR(SEARCH("suspected carcinogenic",S999),99)=99,0,Scoring!$E$12),Scoring!$E$11),Scoring!$E$10),Scoring!$E$10),Scoring!$E$10),Scoring!$E$10),Scoring!$E$10),Scoring!$E$10),Scoring!$E$10),Scoring!$E$10),Scoring!$E$10),Scoring!$E$10)</f>
        <v>0</v>
      </c>
      <c r="AA999" s="78">
        <f>IF(IFERROR(SEARCH("H340",N999),99)=99,IF(IFERROR(SEARCH("H340",O999),99)=99,IF(IFERROR(SEARCH("H340",Q999),99)=99,IF(IFERROR(SEARCH("H340",M999),99)=99,IF(IFERROR(SEARCH("H340",R999),99)=99,IF(IFERROR(SEARCH("H341",N999),99)=99,IF(IFERROR(SEARCH("H341",O999),99)=99,IF(IFERROR(SEARCH("H341",Q999),99)=99,IF(IFERROR(SEARCH("H341",M999),99)=99,IF(IFERROR(SEARCH("H341",R999),99)=99,IF(IFERROR(SEARCH("mutagenic",P999),99)=99,IF(IFERROR(SEARCH("suspected mutagenic",S999),99)=99,0,Scoring!$E$15),Scoring!$E$14),Scoring!$E$13),Scoring!$E$13),Scoring!$E$13),Scoring!$E$13),Scoring!$E$13),Scoring!$E$13),Scoring!$E$13),Scoring!$E$13),Scoring!$E$13),Scoring!$E$13)</f>
        <v>0</v>
      </c>
      <c r="AB999" s="78">
        <f>IF(IFERROR(SEARCH("H360",N999),99)=99,IF(IFERROR(SEARCH("H360",O999),99)=99,IF(IFERROR(SEARCH("H360",Q999),99)=99,IF(IFERROR(SEARCH("H360",M999),99)=99,IF(IFERROR(SEARCH("H360",R999),99)=99,IF(IFERROR(SEARCH("H361",N999),99)=99,IF(IFERROR(SEARCH("H361",O999),99)=99,IF(IFERROR(SEARCH("H361",Q999),99)=99,IF(IFERROR(SEARCH("H361",M999),99)=99,IF(IFERROR(SEARCH("H361",R999),99)=99,IF(IFERROR(SEARCH("reproduction",P999),99)=99,IF(IFERROR(SEARCH("suspected reprotoxic",S999),99)=99,IF(IFERROR(SEARCH("reprotoxic",S999),99)=99,IF(IFERROR(SEARCH("reprotoxic",K999),99)=99,0,Scoring!$E$18),Scoring!$E$18),Scoring!$E$19),Scoring!$E$17),Scoring!$E$16),Scoring!$E$16),Scoring!$E$16),Scoring!$E$16),Scoring!$E$16),Scoring!$E$16),Scoring!$E$16),Scoring!$E$16),Scoring!$E$16),Scoring!$E$16)</f>
        <v>0</v>
      </c>
      <c r="AC999" s="78">
        <f>IF(IFERROR(SEARCH("57f",L999),99)=99,IF(IFERROR(SEARCH("57(f)",P999),99)=99,0,Scoring!$E$20),Scoring!$E$20)</f>
        <v>0</v>
      </c>
      <c r="AD999" s="78">
        <f>IF(IFERROR(SEARCH("CAT1",T999),99)=99,IF(IFERROR(SEARCH("CAT2",T999),99)=99,IF(IFERROR(SEARCH("CAT3",T999),99)=99,IF(IFERROR(SEARCH("concluded to be endocrine",K999),99)=99,IF(IFERROR(SEARCH("categorised as endocrine",K999),99)=99,IF(IFERROR(SEARCH("endocrine disrupting",P999),99)=99,IF(IFERROR(SEARCH("endocrine disrupting",K999),99)=99,IF(IFERROR(SEARCH("suspected endocrine",S999),99)=99,IF(IFERROR(SEARCH("potential endocrine",S999),99)=99,0,Scoring!$E$25),Scoring!$E$25),Scoring!$E$24),Scoring!$E$24),Scoring!$E$24),Scoring!$E$24),Scoring!$E$23),Scoring!$E$22),Scoring!$E$21)</f>
        <v>1</v>
      </c>
      <c r="AE999" s="78">
        <f>IF(IFERROR(SEARCH("suspected sensitiser",S999),99)=99,IF(IFERROR(SEARCH("sensitiser",S999),99)=99,IF(IFERROR(SEARCH("other hazard based concern",S999),99)=99,0,Scoring!$E$28),Scoring!$E$26),Scoring!$E$27)</f>
        <v>0</v>
      </c>
      <c r="AF999" s="78">
        <f>IF(IFERROR(M999,1)=1,IF(IFERROR(N999,1)=1,IF(IFERROR(O999,1)=1,IF(IFERROR(Q999,1)=1,IF(IFERROR(R999,1)=1,IF(IFERROR(T999,1)=1,IF(IFERROR(K999,1)=1,IF(IFERROR(P999,1)=1,IF(IFERROR(S999,1)=1,Scoring!$E$29,0),0),0),0),0),0),0),0),0)</f>
        <v>0</v>
      </c>
      <c r="AG999" s="78">
        <f t="shared" si="75"/>
        <v>1</v>
      </c>
      <c r="AI999" s="93"/>
      <c r="AJ999" s="94"/>
      <c r="AK999" s="76"/>
      <c r="AL999" s="75"/>
      <c r="AN999" s="79"/>
      <c r="AO999" s="79"/>
      <c r="AP999" s="79"/>
      <c r="AQ999" s="79"/>
      <c r="AR999" s="79"/>
      <c r="AS999" s="78"/>
      <c r="AU999" s="79">
        <f>IF(IFERROR(F999,99)=99,IF(IFERROR(G999,99)=99,IF(IFERROR(H999,99)=99,IF(IFERROR(I999,99)=99,IF(IFERROR(E999,99)=99,IF(IFERROR(J999,99)=99,0,Scoring!$B$7),Scoring!$B$3),Scoring!$B$2),Scoring!$B$6),Scoring!$B$5),Scoring!$B$4)</f>
        <v>0.3</v>
      </c>
      <c r="AV999" s="78">
        <f t="shared" si="76"/>
        <v>0.3</v>
      </c>
      <c r="AW999" s="78"/>
      <c r="AX999" s="66"/>
      <c r="AY999" s="78"/>
      <c r="AZ999" s="76"/>
      <c r="BB999" s="76"/>
    </row>
    <row r="1000" spans="1:54" x14ac:dyDescent="0.25">
      <c r="A1000" s="89" t="s">
        <v>7287</v>
      </c>
      <c r="B1000" s="89" t="s">
        <v>30</v>
      </c>
      <c r="C1000" s="89" t="s">
        <v>30</v>
      </c>
      <c r="D1000" s="89" t="s">
        <v>7288</v>
      </c>
      <c r="E1000" s="76" t="e">
        <f>IF(C1000="-",IF(A1000="-",VLOOKUP(D1000,'sin-list 180320_update'!$C$2:$C$835,1,FALSE),VLOOKUP(A1000,'sin-list 180320_update'!$A$2:$A$835,1,FALSE)),VLOOKUP(C1000,'sin-list 180320_update'!$B$2:$B$835,1,FALSE))</f>
        <v>#N/A</v>
      </c>
      <c r="F1000" s="76" t="e">
        <f>IF($C1000="-",IF($A1000="-",VLOOKUP($D1000,'REACH Bilaga XVII_update'!$A$5:$A$131,1,FALSE),VLOOKUP($A1000,'REACH Bilaga XVII_update'!$C$5:$C$131,1,FALSE)),VLOOKUP($C1000,'REACH Bilaga XVII_update'!$B$5:$B$131,1,FALSE))</f>
        <v>#N/A</v>
      </c>
      <c r="G1000" s="76" t="e">
        <f>IF($C1000="-",IF($A1000="-",VLOOKUP($D1000,' REACH Bilaga 59_update'!$A$5:$A$210,1,FALSE),VLOOKUP($A1000,' REACH Bilaga 59_update'!$D$5:$D$210,1,FALSE)),VLOOKUP($C1000,' REACH Bilaga 59_update'!$C$5:$C$210,1,FALSE))</f>
        <v>#N/A</v>
      </c>
      <c r="H1000" s="76" t="e">
        <f>IF($C1000="-",IF($A1000="-",VLOOKUP($D1000,'REACH Bilaga XIV_update'!$A$5:$A$110,1,FALSE),VLOOKUP($A1000,'REACH Bilaga XIV_update'!$D$5:$D$110,1,FALSE)),VLOOKUP($C1000,'REACH Bilaga XIV_update'!$C$5:$C$110,1,FALSE))</f>
        <v>#N/A</v>
      </c>
      <c r="I1000" s="76" t="e">
        <f>IF($C1000="-",IF($A1000="-",VLOOKUP($D1000,CoRAP_update!$A$5:$A$376,1,FALSE),VLOOKUP($A1000,CoRAP_update!$D$5:$D$376,1,FALSE)),VLOOKUP($C1000,CoRAP_update!$C$5:$C$376,1,FALSE))</f>
        <v>#N/A</v>
      </c>
      <c r="J1000" s="76" t="str">
        <f>IF($C1000="-",IF($A1000="-",VLOOKUP($D1000,EDC_update!$C$2:$C$450,1,FALSE),VLOOKUP($A1000,EDC_update!$B$2:$B$450,1,FALSE)),VLOOKUP($C1000,EDC_update!$L$2:$L$450,1,FALSE))</f>
        <v>12672-29-6</v>
      </c>
      <c r="K1000" s="76" t="e">
        <f>IF($C1000="-",IF($A1000="-",IF(VLOOKUP($D1000,'sin-list 180320_update'!$C$2:$S$835,3,FALSE)="",NA(),VLOOKUP($D1000,'sin-list 180320_update'!$C$2:$S$835,3,FALSE)),IF(VLOOKUP($A1000,'sin-list 180320_update'!$A$2:$S$835,5,FALSE)="",NA(),VLOOKUP($A1000,'sin-list 180320_update'!$A$2:$S$835,5,FALSE))),IF(VLOOKUP($C1000,'sin-list 180320_update'!$B$2:$S$835,4,FALSE)="",NA(),VLOOKUP($C1000,'sin-list 180320_update'!$B$2:$S$835,4,FALSE)))</f>
        <v>#N/A</v>
      </c>
      <c r="L1000" s="76" t="e">
        <f>IF($C1000="-",IF($A1000="-",VLOOKUP($D1000,'sin-list 180320_update'!$C$2:$S$835,6,FALSE),VLOOKUP($A1000,'sin-list 180320_update'!$A$2:$S$835,8,FALSE)),VLOOKUP($C1000,'sin-list 180320_update'!$B$2:$S$835,7,FALSE))</f>
        <v>#N/A</v>
      </c>
      <c r="M1000" s="76" t="e">
        <f>IF($C1000="-",IF($A1000="-",IF(VLOOKUP($D1000,'sin-list 180320_update'!$C$2:$S$835,8,FALSE)="",NA(),VLOOKUP($D1000,'sin-list 180320_update'!$C$2:$S$835,8,FALSE)),IF(VLOOKUP($A1000,'sin-list 180320_update'!$A$2:$S$835,10,FALSE)="",NA(),VLOOKUP($A1000,'sin-list 180320_update'!$A$2:$S$835,10,FALSE))),IF(VLOOKUP($C1000,'sin-list 180320_update'!$B$2:$S$835,9,FALSE)="",NA(),VLOOKUP($C1000,'sin-list 180320_update'!$B$2:$S$835,9,FALSE)))</f>
        <v>#N/A</v>
      </c>
      <c r="N1000" s="76" t="e">
        <f>IF($C1000="-",IF($A1000="-",IF(VLOOKUP($D1000,'REACH Bilaga XVII_update'!$A$5:$E$131,4,FALSE)="",NA(),VLOOKUP($D1000,'REACH Bilaga XVII_update'!$A$5:$E$131,4,FALSE)),IF(VLOOKUP($A1000,'REACH Bilaga XVII_update'!$C$5:$D$131,2,FALSE)="",NA(),VLOOKUP($A1000,'REACH Bilaga XVII_update'!$C$5:$D$131,2,FALSE))),IF(VLOOKUP($C1000,'REACH Bilaga XVII_update'!$B$5:$D$131,3,FALSE)="",NA(),VLOOKUP($C1000,'REACH Bilaga XVII_update'!$B$5:$D$131,3,FALSE)))</f>
        <v>#N/A</v>
      </c>
      <c r="O1000" s="76" t="e">
        <f>IF($C1000="-",IF($A1000="-",IF(VLOOKUP($D1000,' REACH Bilaga 59_update'!$A$5:$E$210,5,FALSE)="",NA(),VLOOKUP($D1000,' REACH Bilaga 59_update'!$A$5:$E$210,5,FALSE)),IF(VLOOKUP($A1000,' REACH Bilaga 59_update'!$D$5:$E$210,2,FALSE)="",NA(),VLOOKUP($A1000,' REACH Bilaga 59_update'!$D$5:$E$210,2,FALSE))),IF(VLOOKUP($C1000,' REACH Bilaga 59_update'!$C$5:$E$210,3,FALSE)="",NA(),VLOOKUP($C1000,' REACH Bilaga 59_update'!$C$5:$E$210,3,FALSE)))</f>
        <v>#N/A</v>
      </c>
      <c r="P1000" s="76" t="e">
        <f>IF(C1000="-",IF(A1000="-",IFERROR(VLOOKUP($D1000,' REACH Bilaga 59_update'!$A$5:$F$210,MATCH(Sammanfattning!P$1,' REACH Bilaga 59_update'!$A$4:$F$4,0),FALSE),VLOOKUP($D1000,'REACH Bilaga XIV_update'!$A$4:$H$110,MATCH(Sammanfattning!P$1,'REACH Bilaga XIV_update'!$A$4:$H$4,0),FALSE)),IFERROR(VLOOKUP($A1000,' REACH Bilaga 59_update'!$D$5:$F$210,MATCH(Sammanfattning!P$1,' REACH Bilaga 59_update'!$D$4:$F$4,0),FALSE),VLOOKUP($A1000,'REACH Bilaga XIV_update'!$D$4:$H$110,MATCH(Sammanfattning!P$1,'REACH Bilaga XIV_update'!$D$4:$H$4,0),FALSE))),IFERROR(VLOOKUP($C1000,' REACH Bilaga 59_update'!$C$5:$F$210,MATCH(Sammanfattning!P$1,' REACH Bilaga 59_update'!$C$4:$F$4,0),FALSE),VLOOKUP($C1000,'REACH Bilaga XIV_update'!$C$4:$H$110,MATCH(Sammanfattning!P$1,'REACH Bilaga XIV_update'!$C$4:$H$4,0),FALSE)))</f>
        <v>#N/A</v>
      </c>
      <c r="Q1000" s="76" t="e">
        <f>IF($C1000="-",IF($A1000="-",IF(VLOOKUP($D1000,'REACH Bilaga XIV_update'!$A$5:$I$110,9,FALSE)="",NA(),VLOOKUP($D1000,'REACH Bilaga XIV_update'!$A$5:$I$110,9,FALSE)),IF(VLOOKUP($A1000,'REACH Bilaga XIV_update'!$D$5:$I$110,6,FALSE)="",NA(),VLOOKUP($A1000,'REACH Bilaga XIV_update'!$D$5:$I$110,6,FALSE))),IF(VLOOKUP($C1000,'REACH Bilaga XIV_update'!$C$5:$I$110,7,FALSE)="",NA(),VLOOKUP($C1000,'REACH Bilaga XIV_update'!$C$5:$I$110,7,FALSE)))</f>
        <v>#N/A</v>
      </c>
      <c r="R1000" s="76" t="e">
        <f>IF($C1000="-",IF($A1000="-",IF(VLOOKUP($D1000,CoRAP_update!$A$5:$O$376,15,FALSE)="",NA(),VLOOKUP($D1000,CoRAP_update!$A$5:$O$376,15,FALSE)),IF(VLOOKUP($A1000,CoRAP_update!$D$5:$O$376,12,FALSE)="",NA(),VLOOKUP($A1000,CoRAP_update!$D$5:$O$376,12,FALSE))),IF(VLOOKUP($C1000,CoRAP_update!$C$5:$O$376,13,FALSE)="",NA(),VLOOKUP($C1000,CoRAP_update!$C$5:$O$376,13,FALSE)))</f>
        <v>#N/A</v>
      </c>
      <c r="S1000" s="144" t="e">
        <f>IF($C1000="-",IF($A1000="-",VLOOKUP($D1000,CoRAP_update!$A$5:$J$376,MATCH(Sammanfattning!S$1,CoRAP_update!$A$4:$J$4,0),FALSE),VLOOKUP($A1000,CoRAP_update!$D$5:$J$376,MATCH(Sammanfattning!S$1,CoRAP_update!$D$4:$J$4,0),FALSE)),VLOOKUP($C1000,CoRAP_update!$C$5:$J$376,MATCH(Sammanfattning!S$1,CoRAP_update!$C$4:$J$4,0),FALSE))</f>
        <v>#N/A</v>
      </c>
      <c r="T1000" s="76" t="str">
        <f>IF($A1000="-",VLOOKUP($D1000,EDC_update!$C$2:$F$450,4,FALSE),VLOOKUP($A1000,EDC_update!$B$2:$F$450,5,FALSE))</f>
        <v>CAT1</v>
      </c>
      <c r="V1000" s="78">
        <f>IF(IFERROR(SEARCH("PBT",P1000),99)=99,IF(IFERROR(SEARCH("suspected PBT",S1000),99)=99,IF(IFERROR(SEARCH("concluded to be PBT",K1000),99)=99,IF(IFERROR(SEARCH("PBT",S1000),99)=99,IF(IFERROR(SEARCH("PBT cand",L1000),99)=99,IF(IFERROR(SEARCH("PBT",L1000),99)=99,IF(IFERROR(SEARCH("persistent, bioackumulative and toxic properties",K1000),99)=99,0,Scoring!$E$3),Scoring!$E$3),Scoring!$E$7),Scoring!$E$3),Scoring!$E$5),Scoring!$E$6),Scoring!$E$3)</f>
        <v>0</v>
      </c>
      <c r="W1000" s="78">
        <f>IF(IFERROR(SEARCH("vPvB",P1000),99)=99,IF(IFERROR(SEARCH("suspected pbt/vPvB",S1000),99)=99,IF(IFERROR(SEARCH("vPvB",S1000),99)=99,IF(IFERROR(SEARCH("concluded to be a vPvB",S1000),99)=99,IF(IFERROR(SEARCH("identified as vPvB",K1000),99)=99,IF(IFERROR(SEARCH("concluded to be a vPvB",K1000),99)=99,IF(IFERROR(SEARCH("concluded to be both pbt and vPvB",S1000),99)=99,IF(IFERROR(SEARCH("concluded to be both pbt and vPvB",K1000),99)=99,0,Scoring!$E$5),Scoring!$E$5),Scoring!$E$5),Scoring!$E$5),Scoring!$E$5),Scoring!$E$4),Scoring!$E$6),Scoring!$E$4)</f>
        <v>0</v>
      </c>
      <c r="X1000" s="78">
        <f>IF(IFERROR(SEARCH("H410",N1000),99)=99,IF(IFERROR(SEARCH("H410",O1000),99)=99,IF(IFERROR(SEARCH("H410",Q1000),99)=99,IF(IFERROR(SEARCH("H410",M1000),99)=99,IF(IFERROR(SEARCH("H410",R1000),99)=99,IF(IFERROR(SEARCH("H411",N1000),99)=99,IF(IFERROR(SEARCH("H411",O1000),99)=99,IF(IFERROR(SEARCH("H411",Q1000),99)=99,IF(IFERROR(SEARCH("H411",M1000),99)=99,IF(IFERROR(SEARCH("H411",R1000),99)=99,IF(IFERROR(SEARCH("H413",N1000),99)=99,IF(IFERROR(SEARCH("H413",O1000),99)=99,IF(IFERROR(SEARCH("H413",Q1000),99)=99,IF(IFERROR(SEARCH("H413",M1000),99)=99,IF(IFERROR(SEARCH("H413",R1000),99)=99,IF(IFERROR(SEARCH("H412",N1000),99)=99,IF(IFERROR(SEARCH("H412",O1000),99)=99,IF(IFERROR(SEARCH("H412",Q1000),99)=99,IF(IFERROR(SEARCH("H412",M1000),99)=99,IF(IFERROR(SEARCH("H412",R1000),99)=99,0,Scoring!$E$2),Scoring!$E$2),Scoring!$E$2),Scoring!$E$2),Scoring!$E$2),Scoring!$E$2),Scoring!$E$2),Scoring!$E$2),Scoring!$E$2),Scoring!$E$2),Scoring!$E$2),Scoring!$E$2),Scoring!$E$2),Scoring!$E$2),Scoring!$E$2),Scoring!$E$2),Scoring!$E$2),Scoring!$E$2),Scoring!$E$2),Scoring!$E$2)</f>
        <v>0</v>
      </c>
      <c r="Y1000" s="78">
        <f>IF(IFERROR(SEARCH("CMR",K1000),99)=99,IF(IFERROR(SEARCH("Suspected CMR",S1000),99)=99,IF(IFERROR(SEARCH("CMR",S1000),99)=99,0,Scoring!$E$8),Scoring!$E$9),Scoring!$E$8)</f>
        <v>0</v>
      </c>
      <c r="Z1000" s="78">
        <f>IF(IFERROR(SEARCH("H350",N1000),99)=99,IF(IFERROR(SEARCH("H350",O1000),99)=99,IF(IFERROR(SEARCH("H350",Q1000),99)=99,IF(IFERROR(SEARCH("H350",M1000),99)=99,IF(IFERROR(SEARCH("H350",R1000),99)=99,IF(IFERROR(SEARCH("H351",N1000),99)=99,IF(IFERROR(SEARCH("H351",O1000),99)=99,IF(IFERROR(SEARCH("H351",Q1000),99)=99,IF(IFERROR(SEARCH("H351",M1000),99)=99,IF(IFERROR(SEARCH("H351",R1000),99)=99,IF(IFERROR(SEARCH("carcinogenic",P1000),99)=99,IF(IFERROR(SEARCH("suspected carcinogenic",S1000),99)=99,0,Scoring!$E$12),Scoring!$E$11),Scoring!$E$10),Scoring!$E$10),Scoring!$E$10),Scoring!$E$10),Scoring!$E$10),Scoring!$E$10),Scoring!$E$10),Scoring!$E$10),Scoring!$E$10),Scoring!$E$10)</f>
        <v>0</v>
      </c>
      <c r="AA1000" s="78">
        <f>IF(IFERROR(SEARCH("H340",N1000),99)=99,IF(IFERROR(SEARCH("H340",O1000),99)=99,IF(IFERROR(SEARCH("H340",Q1000),99)=99,IF(IFERROR(SEARCH("H340",M1000),99)=99,IF(IFERROR(SEARCH("H340",R1000),99)=99,IF(IFERROR(SEARCH("H341",N1000),99)=99,IF(IFERROR(SEARCH("H341",O1000),99)=99,IF(IFERROR(SEARCH("H341",Q1000),99)=99,IF(IFERROR(SEARCH("H341",M1000),99)=99,IF(IFERROR(SEARCH("H341",R1000),99)=99,IF(IFERROR(SEARCH("mutagenic",P1000),99)=99,IF(IFERROR(SEARCH("suspected mutagenic",S1000),99)=99,0,Scoring!$E$15),Scoring!$E$14),Scoring!$E$13),Scoring!$E$13),Scoring!$E$13),Scoring!$E$13),Scoring!$E$13),Scoring!$E$13),Scoring!$E$13),Scoring!$E$13),Scoring!$E$13),Scoring!$E$13)</f>
        <v>0</v>
      </c>
      <c r="AB1000" s="78">
        <f>IF(IFERROR(SEARCH("H360",N1000),99)=99,IF(IFERROR(SEARCH("H360",O1000),99)=99,IF(IFERROR(SEARCH("H360",Q1000),99)=99,IF(IFERROR(SEARCH("H360",M1000),99)=99,IF(IFERROR(SEARCH("H360",R1000),99)=99,IF(IFERROR(SEARCH("H361",N1000),99)=99,IF(IFERROR(SEARCH("H361",O1000),99)=99,IF(IFERROR(SEARCH("H361",Q1000),99)=99,IF(IFERROR(SEARCH("H361",M1000),99)=99,IF(IFERROR(SEARCH("H361",R1000),99)=99,IF(IFERROR(SEARCH("reproduction",P1000),99)=99,IF(IFERROR(SEARCH("suspected reprotoxic",S1000),99)=99,IF(IFERROR(SEARCH("reprotoxic",S1000),99)=99,IF(IFERROR(SEARCH("reprotoxic",K1000),99)=99,0,Scoring!$E$18),Scoring!$E$18),Scoring!$E$19),Scoring!$E$17),Scoring!$E$16),Scoring!$E$16),Scoring!$E$16),Scoring!$E$16),Scoring!$E$16),Scoring!$E$16),Scoring!$E$16),Scoring!$E$16),Scoring!$E$16),Scoring!$E$16)</f>
        <v>0</v>
      </c>
      <c r="AC1000" s="78">
        <f>IF(IFERROR(SEARCH("57f",L1000),99)=99,IF(IFERROR(SEARCH("57(f)",P1000),99)=99,0,Scoring!$E$20),Scoring!$E$20)</f>
        <v>0</v>
      </c>
      <c r="AD1000" s="78">
        <f>IF(IFERROR(SEARCH("CAT1",T1000),99)=99,IF(IFERROR(SEARCH("CAT2",T1000),99)=99,IF(IFERROR(SEARCH("CAT3",T1000),99)=99,IF(IFERROR(SEARCH("concluded to be endocrine",K1000),99)=99,IF(IFERROR(SEARCH("categorised as endocrine",K1000),99)=99,IF(IFERROR(SEARCH("endocrine disrupting",P1000),99)=99,IF(IFERROR(SEARCH("endocrine disrupting",K1000),99)=99,IF(IFERROR(SEARCH("suspected endocrine",S1000),99)=99,IF(IFERROR(SEARCH("potential endocrine",S1000),99)=99,0,Scoring!$E$25),Scoring!$E$25),Scoring!$E$24),Scoring!$E$24),Scoring!$E$24),Scoring!$E$24),Scoring!$E$23),Scoring!$E$22),Scoring!$E$21)</f>
        <v>1</v>
      </c>
      <c r="AE1000" s="78">
        <f>IF(IFERROR(SEARCH("suspected sensitiser",S1000),99)=99,IF(IFERROR(SEARCH("sensitiser",S1000),99)=99,IF(IFERROR(SEARCH("other hazard based concern",S1000),99)=99,0,Scoring!$E$28),Scoring!$E$26),Scoring!$E$27)</f>
        <v>0</v>
      </c>
      <c r="AF1000" s="78">
        <f>IF(IFERROR(M1000,1)=1,IF(IFERROR(N1000,1)=1,IF(IFERROR(O1000,1)=1,IF(IFERROR(Q1000,1)=1,IF(IFERROR(R1000,1)=1,IF(IFERROR(T1000,1)=1,IF(IFERROR(K1000,1)=1,IF(IFERROR(P1000,1)=1,IF(IFERROR(S1000,1)=1,Scoring!$E$29,0),0),0),0),0),0),0),0),0)</f>
        <v>0</v>
      </c>
      <c r="AG1000" s="78">
        <f t="shared" si="75"/>
        <v>1</v>
      </c>
      <c r="AI1000" s="93"/>
      <c r="AJ1000" s="94"/>
      <c r="AK1000" s="76"/>
      <c r="AL1000" s="75"/>
      <c r="AN1000" s="79"/>
      <c r="AO1000" s="79"/>
      <c r="AP1000" s="79"/>
      <c r="AQ1000" s="79"/>
      <c r="AR1000" s="79"/>
      <c r="AS1000" s="78"/>
      <c r="AU1000" s="79">
        <f>IF(IFERROR(F1000,99)=99,IF(IFERROR(G1000,99)=99,IF(IFERROR(H1000,99)=99,IF(IFERROR(I1000,99)=99,IF(IFERROR(E1000,99)=99,IF(IFERROR(J1000,99)=99,0,Scoring!$B$7),Scoring!$B$3),Scoring!$B$2),Scoring!$B$6),Scoring!$B$5),Scoring!$B$4)</f>
        <v>0.3</v>
      </c>
      <c r="AV1000" s="78">
        <f t="shared" si="76"/>
        <v>0.3</v>
      </c>
      <c r="AW1000" s="78"/>
      <c r="AX1000" s="66"/>
      <c r="AY1000" s="78"/>
      <c r="AZ1000" s="76"/>
      <c r="BB1000" s="76"/>
    </row>
    <row r="1001" spans="1:54" x14ac:dyDescent="0.25">
      <c r="A1001" s="89" t="s">
        <v>7001</v>
      </c>
      <c r="B1001" s="89" t="s">
        <v>30</v>
      </c>
      <c r="C1001" s="89" t="s">
        <v>30</v>
      </c>
      <c r="D1001" s="89" t="s">
        <v>7002</v>
      </c>
      <c r="E1001" s="76" t="e">
        <f>IF(C1001="-",IF(A1001="-",VLOOKUP(D1001,'sin-list 180320_update'!$C$2:$C$835,1,FALSE),VLOOKUP(A1001,'sin-list 180320_update'!$A$2:$A$835,1,FALSE)),VLOOKUP(C1001,'sin-list 180320_update'!$B$2:$B$835,1,FALSE))</f>
        <v>#N/A</v>
      </c>
      <c r="F1001" s="76" t="e">
        <f>IF($C1001="-",IF($A1001="-",VLOOKUP($D1001,'REACH Bilaga XVII_update'!$A$5:$A$131,1,FALSE),VLOOKUP($A1001,'REACH Bilaga XVII_update'!$C$5:$C$131,1,FALSE)),VLOOKUP($C1001,'REACH Bilaga XVII_update'!$B$5:$B$131,1,FALSE))</f>
        <v>#N/A</v>
      </c>
      <c r="G1001" s="76" t="e">
        <f>IF($C1001="-",IF($A1001="-",VLOOKUP($D1001,' REACH Bilaga 59_update'!$A$5:$A$210,1,FALSE),VLOOKUP($A1001,' REACH Bilaga 59_update'!$D$5:$D$210,1,FALSE)),VLOOKUP($C1001,' REACH Bilaga 59_update'!$C$5:$C$210,1,FALSE))</f>
        <v>#N/A</v>
      </c>
      <c r="H1001" s="76" t="e">
        <f>IF($C1001="-",IF($A1001="-",VLOOKUP($D1001,'REACH Bilaga XIV_update'!$A$5:$A$110,1,FALSE),VLOOKUP($A1001,'REACH Bilaga XIV_update'!$D$5:$D$110,1,FALSE)),VLOOKUP($C1001,'REACH Bilaga XIV_update'!$C$5:$C$110,1,FALSE))</f>
        <v>#N/A</v>
      </c>
      <c r="I1001" s="76" t="e">
        <f>IF($C1001="-",IF($A1001="-",VLOOKUP($D1001,CoRAP_update!$A$5:$A$376,1,FALSE),VLOOKUP($A1001,CoRAP_update!$D$5:$D$376,1,FALSE)),VLOOKUP($C1001,CoRAP_update!$C$5:$C$376,1,FALSE))</f>
        <v>#N/A</v>
      </c>
      <c r="J1001" s="76" t="str">
        <f>IF($C1001="-",IF($A1001="-",VLOOKUP($D1001,EDC_update!$C$2:$C$450,1,FALSE),VLOOKUP($A1001,EDC_update!$B$2:$B$450,1,FALSE)),VLOOKUP($C1001,EDC_update!$L$2:$L$450,1,FALSE))</f>
        <v>12789-03-6</v>
      </c>
      <c r="K1001" s="76" t="e">
        <f>IF($C1001="-",IF($A1001="-",IF(VLOOKUP($D1001,'sin-list 180320_update'!$C$2:$S$835,3,FALSE)="",NA(),VLOOKUP($D1001,'sin-list 180320_update'!$C$2:$S$835,3,FALSE)),IF(VLOOKUP($A1001,'sin-list 180320_update'!$A$2:$S$835,5,FALSE)="",NA(),VLOOKUP($A1001,'sin-list 180320_update'!$A$2:$S$835,5,FALSE))),IF(VLOOKUP($C1001,'sin-list 180320_update'!$B$2:$S$835,4,FALSE)="",NA(),VLOOKUP($C1001,'sin-list 180320_update'!$B$2:$S$835,4,FALSE)))</f>
        <v>#N/A</v>
      </c>
      <c r="L1001" s="76" t="e">
        <f>IF($C1001="-",IF($A1001="-",VLOOKUP($D1001,'sin-list 180320_update'!$C$2:$S$835,6,FALSE),VLOOKUP($A1001,'sin-list 180320_update'!$A$2:$S$835,8,FALSE)),VLOOKUP($C1001,'sin-list 180320_update'!$B$2:$S$835,7,FALSE))</f>
        <v>#N/A</v>
      </c>
      <c r="M1001" s="76" t="e">
        <f>IF($C1001="-",IF($A1001="-",IF(VLOOKUP($D1001,'sin-list 180320_update'!$C$2:$S$835,8,FALSE)="",NA(),VLOOKUP($D1001,'sin-list 180320_update'!$C$2:$S$835,8,FALSE)),IF(VLOOKUP($A1001,'sin-list 180320_update'!$A$2:$S$835,10,FALSE)="",NA(),VLOOKUP($A1001,'sin-list 180320_update'!$A$2:$S$835,10,FALSE))),IF(VLOOKUP($C1001,'sin-list 180320_update'!$B$2:$S$835,9,FALSE)="",NA(),VLOOKUP($C1001,'sin-list 180320_update'!$B$2:$S$835,9,FALSE)))</f>
        <v>#N/A</v>
      </c>
      <c r="N1001" s="76" t="e">
        <f>IF($C1001="-",IF($A1001="-",IF(VLOOKUP($D1001,'REACH Bilaga XVII_update'!$A$5:$E$131,4,FALSE)="",NA(),VLOOKUP($D1001,'REACH Bilaga XVII_update'!$A$5:$E$131,4,FALSE)),IF(VLOOKUP($A1001,'REACH Bilaga XVII_update'!$C$5:$D$131,2,FALSE)="",NA(),VLOOKUP($A1001,'REACH Bilaga XVII_update'!$C$5:$D$131,2,FALSE))),IF(VLOOKUP($C1001,'REACH Bilaga XVII_update'!$B$5:$D$131,3,FALSE)="",NA(),VLOOKUP($C1001,'REACH Bilaga XVII_update'!$B$5:$D$131,3,FALSE)))</f>
        <v>#N/A</v>
      </c>
      <c r="O1001" s="76" t="e">
        <f>IF($C1001="-",IF($A1001="-",IF(VLOOKUP($D1001,' REACH Bilaga 59_update'!$A$5:$E$210,5,FALSE)="",NA(),VLOOKUP($D1001,' REACH Bilaga 59_update'!$A$5:$E$210,5,FALSE)),IF(VLOOKUP($A1001,' REACH Bilaga 59_update'!$D$5:$E$210,2,FALSE)="",NA(),VLOOKUP($A1001,' REACH Bilaga 59_update'!$D$5:$E$210,2,FALSE))),IF(VLOOKUP($C1001,' REACH Bilaga 59_update'!$C$5:$E$210,3,FALSE)="",NA(),VLOOKUP($C1001,' REACH Bilaga 59_update'!$C$5:$E$210,3,FALSE)))</f>
        <v>#N/A</v>
      </c>
      <c r="P1001" s="76" t="e">
        <f>IF(C1001="-",IF(A1001="-",IFERROR(VLOOKUP($D1001,' REACH Bilaga 59_update'!$A$5:$F$210,MATCH(Sammanfattning!P$1,' REACH Bilaga 59_update'!$A$4:$F$4,0),FALSE),VLOOKUP($D1001,'REACH Bilaga XIV_update'!$A$4:$H$110,MATCH(Sammanfattning!P$1,'REACH Bilaga XIV_update'!$A$4:$H$4,0),FALSE)),IFERROR(VLOOKUP($A1001,' REACH Bilaga 59_update'!$D$5:$F$210,MATCH(Sammanfattning!P$1,' REACH Bilaga 59_update'!$D$4:$F$4,0),FALSE),VLOOKUP($A1001,'REACH Bilaga XIV_update'!$D$4:$H$110,MATCH(Sammanfattning!P$1,'REACH Bilaga XIV_update'!$D$4:$H$4,0),FALSE))),IFERROR(VLOOKUP($C1001,' REACH Bilaga 59_update'!$C$5:$F$210,MATCH(Sammanfattning!P$1,' REACH Bilaga 59_update'!$C$4:$F$4,0),FALSE),VLOOKUP($C1001,'REACH Bilaga XIV_update'!$C$4:$H$110,MATCH(Sammanfattning!P$1,'REACH Bilaga XIV_update'!$C$4:$H$4,0),FALSE)))</f>
        <v>#N/A</v>
      </c>
      <c r="Q1001" s="76" t="e">
        <f>IF($C1001="-",IF($A1001="-",IF(VLOOKUP($D1001,'REACH Bilaga XIV_update'!$A$5:$I$110,9,FALSE)="",NA(),VLOOKUP($D1001,'REACH Bilaga XIV_update'!$A$5:$I$110,9,FALSE)),IF(VLOOKUP($A1001,'REACH Bilaga XIV_update'!$D$5:$I$110,6,FALSE)="",NA(),VLOOKUP($A1001,'REACH Bilaga XIV_update'!$D$5:$I$110,6,FALSE))),IF(VLOOKUP($C1001,'REACH Bilaga XIV_update'!$C$5:$I$110,7,FALSE)="",NA(),VLOOKUP($C1001,'REACH Bilaga XIV_update'!$C$5:$I$110,7,FALSE)))</f>
        <v>#N/A</v>
      </c>
      <c r="R1001" s="76" t="e">
        <f>IF($C1001="-",IF($A1001="-",IF(VLOOKUP($D1001,CoRAP_update!$A$5:$O$376,15,FALSE)="",NA(),VLOOKUP($D1001,CoRAP_update!$A$5:$O$376,15,FALSE)),IF(VLOOKUP($A1001,CoRAP_update!$D$5:$O$376,12,FALSE)="",NA(),VLOOKUP($A1001,CoRAP_update!$D$5:$O$376,12,FALSE))),IF(VLOOKUP($C1001,CoRAP_update!$C$5:$O$376,13,FALSE)="",NA(),VLOOKUP($C1001,CoRAP_update!$C$5:$O$376,13,FALSE)))</f>
        <v>#N/A</v>
      </c>
      <c r="S1001" s="144" t="e">
        <f>IF($C1001="-",IF($A1001="-",VLOOKUP($D1001,CoRAP_update!$A$5:$J$376,MATCH(Sammanfattning!S$1,CoRAP_update!$A$4:$J$4,0),FALSE),VLOOKUP($A1001,CoRAP_update!$D$5:$J$376,MATCH(Sammanfattning!S$1,CoRAP_update!$D$4:$J$4,0),FALSE)),VLOOKUP($C1001,CoRAP_update!$C$5:$J$376,MATCH(Sammanfattning!S$1,CoRAP_update!$C$4:$J$4,0),FALSE))</f>
        <v>#N/A</v>
      </c>
      <c r="T1001" s="76" t="str">
        <f>IF($A1001="-",VLOOKUP($D1001,EDC_update!$C$2:$F$450,4,FALSE),VLOOKUP($A1001,EDC_update!$B$2:$F$450,5,FALSE))</f>
        <v>CAT1</v>
      </c>
      <c r="V1001" s="78">
        <f>IF(IFERROR(SEARCH("PBT",P1001),99)=99,IF(IFERROR(SEARCH("suspected PBT",S1001),99)=99,IF(IFERROR(SEARCH("concluded to be PBT",K1001),99)=99,IF(IFERROR(SEARCH("PBT",S1001),99)=99,IF(IFERROR(SEARCH("PBT cand",L1001),99)=99,IF(IFERROR(SEARCH("PBT",L1001),99)=99,IF(IFERROR(SEARCH("persistent, bioackumulative and toxic properties",K1001),99)=99,0,Scoring!$E$3),Scoring!$E$3),Scoring!$E$7),Scoring!$E$3),Scoring!$E$5),Scoring!$E$6),Scoring!$E$3)</f>
        <v>0</v>
      </c>
      <c r="W1001" s="78">
        <f>IF(IFERROR(SEARCH("vPvB",P1001),99)=99,IF(IFERROR(SEARCH("suspected pbt/vPvB",S1001),99)=99,IF(IFERROR(SEARCH("vPvB",S1001),99)=99,IF(IFERROR(SEARCH("concluded to be a vPvB",S1001),99)=99,IF(IFERROR(SEARCH("identified as vPvB",K1001),99)=99,IF(IFERROR(SEARCH("concluded to be a vPvB",K1001),99)=99,IF(IFERROR(SEARCH("concluded to be both pbt and vPvB",S1001),99)=99,IF(IFERROR(SEARCH("concluded to be both pbt and vPvB",K1001),99)=99,0,Scoring!$E$5),Scoring!$E$5),Scoring!$E$5),Scoring!$E$5),Scoring!$E$5),Scoring!$E$4),Scoring!$E$6),Scoring!$E$4)</f>
        <v>0</v>
      </c>
      <c r="X1001" s="78">
        <f>IF(IFERROR(SEARCH("H410",N1001),99)=99,IF(IFERROR(SEARCH("H410",O1001),99)=99,IF(IFERROR(SEARCH("H410",Q1001),99)=99,IF(IFERROR(SEARCH("H410",M1001),99)=99,IF(IFERROR(SEARCH("H410",R1001),99)=99,IF(IFERROR(SEARCH("H411",N1001),99)=99,IF(IFERROR(SEARCH("H411",O1001),99)=99,IF(IFERROR(SEARCH("H411",Q1001),99)=99,IF(IFERROR(SEARCH("H411",M1001),99)=99,IF(IFERROR(SEARCH("H411",R1001),99)=99,IF(IFERROR(SEARCH("H413",N1001),99)=99,IF(IFERROR(SEARCH("H413",O1001),99)=99,IF(IFERROR(SEARCH("H413",Q1001),99)=99,IF(IFERROR(SEARCH("H413",M1001),99)=99,IF(IFERROR(SEARCH("H413",R1001),99)=99,IF(IFERROR(SEARCH("H412",N1001),99)=99,IF(IFERROR(SEARCH("H412",O1001),99)=99,IF(IFERROR(SEARCH("H412",Q1001),99)=99,IF(IFERROR(SEARCH("H412",M1001),99)=99,IF(IFERROR(SEARCH("H412",R1001),99)=99,0,Scoring!$E$2),Scoring!$E$2),Scoring!$E$2),Scoring!$E$2),Scoring!$E$2),Scoring!$E$2),Scoring!$E$2),Scoring!$E$2),Scoring!$E$2),Scoring!$E$2),Scoring!$E$2),Scoring!$E$2),Scoring!$E$2),Scoring!$E$2),Scoring!$E$2),Scoring!$E$2),Scoring!$E$2),Scoring!$E$2),Scoring!$E$2),Scoring!$E$2)</f>
        <v>0</v>
      </c>
      <c r="Y1001" s="78">
        <f>IF(IFERROR(SEARCH("CMR",K1001),99)=99,IF(IFERROR(SEARCH("Suspected CMR",S1001),99)=99,IF(IFERROR(SEARCH("CMR",S1001),99)=99,0,Scoring!$E$8),Scoring!$E$9),Scoring!$E$8)</f>
        <v>0</v>
      </c>
      <c r="Z1001" s="78">
        <f>IF(IFERROR(SEARCH("H350",N1001),99)=99,IF(IFERROR(SEARCH("H350",O1001),99)=99,IF(IFERROR(SEARCH("H350",Q1001),99)=99,IF(IFERROR(SEARCH("H350",M1001),99)=99,IF(IFERROR(SEARCH("H350",R1001),99)=99,IF(IFERROR(SEARCH("H351",N1001),99)=99,IF(IFERROR(SEARCH("H351",O1001),99)=99,IF(IFERROR(SEARCH("H351",Q1001),99)=99,IF(IFERROR(SEARCH("H351",M1001),99)=99,IF(IFERROR(SEARCH("H351",R1001),99)=99,IF(IFERROR(SEARCH("carcinogenic",P1001),99)=99,IF(IFERROR(SEARCH("suspected carcinogenic",S1001),99)=99,0,Scoring!$E$12),Scoring!$E$11),Scoring!$E$10),Scoring!$E$10),Scoring!$E$10),Scoring!$E$10),Scoring!$E$10),Scoring!$E$10),Scoring!$E$10),Scoring!$E$10),Scoring!$E$10),Scoring!$E$10)</f>
        <v>0</v>
      </c>
      <c r="AA1001" s="78">
        <f>IF(IFERROR(SEARCH("H340",N1001),99)=99,IF(IFERROR(SEARCH("H340",O1001),99)=99,IF(IFERROR(SEARCH("H340",Q1001),99)=99,IF(IFERROR(SEARCH("H340",M1001),99)=99,IF(IFERROR(SEARCH("H340",R1001),99)=99,IF(IFERROR(SEARCH("H341",N1001),99)=99,IF(IFERROR(SEARCH("H341",O1001),99)=99,IF(IFERROR(SEARCH("H341",Q1001),99)=99,IF(IFERROR(SEARCH("H341",M1001),99)=99,IF(IFERROR(SEARCH("H341",R1001),99)=99,IF(IFERROR(SEARCH("mutagenic",P1001),99)=99,IF(IFERROR(SEARCH("suspected mutagenic",S1001),99)=99,0,Scoring!$E$15),Scoring!$E$14),Scoring!$E$13),Scoring!$E$13),Scoring!$E$13),Scoring!$E$13),Scoring!$E$13),Scoring!$E$13),Scoring!$E$13),Scoring!$E$13),Scoring!$E$13),Scoring!$E$13)</f>
        <v>0</v>
      </c>
      <c r="AB1001" s="78">
        <f>IF(IFERROR(SEARCH("H360",N1001),99)=99,IF(IFERROR(SEARCH("H360",O1001),99)=99,IF(IFERROR(SEARCH("H360",Q1001),99)=99,IF(IFERROR(SEARCH("H360",M1001),99)=99,IF(IFERROR(SEARCH("H360",R1001),99)=99,IF(IFERROR(SEARCH("H361",N1001),99)=99,IF(IFERROR(SEARCH("H361",O1001),99)=99,IF(IFERROR(SEARCH("H361",Q1001),99)=99,IF(IFERROR(SEARCH("H361",M1001),99)=99,IF(IFERROR(SEARCH("H361",R1001),99)=99,IF(IFERROR(SEARCH("reproduction",P1001),99)=99,IF(IFERROR(SEARCH("suspected reprotoxic",S1001),99)=99,IF(IFERROR(SEARCH("reprotoxic",S1001),99)=99,IF(IFERROR(SEARCH("reprotoxic",K1001),99)=99,0,Scoring!$E$18),Scoring!$E$18),Scoring!$E$19),Scoring!$E$17),Scoring!$E$16),Scoring!$E$16),Scoring!$E$16),Scoring!$E$16),Scoring!$E$16),Scoring!$E$16),Scoring!$E$16),Scoring!$E$16),Scoring!$E$16),Scoring!$E$16)</f>
        <v>0</v>
      </c>
      <c r="AC1001" s="78">
        <f>IF(IFERROR(SEARCH("57f",L1001),99)=99,IF(IFERROR(SEARCH("57(f)",P1001),99)=99,0,Scoring!$E$20),Scoring!$E$20)</f>
        <v>0</v>
      </c>
      <c r="AD1001" s="78">
        <f>IF(IFERROR(SEARCH("CAT1",T1001),99)=99,IF(IFERROR(SEARCH("CAT2",T1001),99)=99,IF(IFERROR(SEARCH("CAT3",T1001),99)=99,IF(IFERROR(SEARCH("concluded to be endocrine",K1001),99)=99,IF(IFERROR(SEARCH("categorised as endocrine",K1001),99)=99,IF(IFERROR(SEARCH("endocrine disrupting",P1001),99)=99,IF(IFERROR(SEARCH("endocrine disrupting",K1001),99)=99,IF(IFERROR(SEARCH("suspected endocrine",S1001),99)=99,IF(IFERROR(SEARCH("potential endocrine",S1001),99)=99,0,Scoring!$E$25),Scoring!$E$25),Scoring!$E$24),Scoring!$E$24),Scoring!$E$24),Scoring!$E$24),Scoring!$E$23),Scoring!$E$22),Scoring!$E$21)</f>
        <v>1</v>
      </c>
      <c r="AE1001" s="78">
        <f>IF(IFERROR(SEARCH("suspected sensitiser",S1001),99)=99,IF(IFERROR(SEARCH("sensitiser",S1001),99)=99,IF(IFERROR(SEARCH("other hazard based concern",S1001),99)=99,0,Scoring!$E$28),Scoring!$E$26),Scoring!$E$27)</f>
        <v>0</v>
      </c>
      <c r="AF1001" s="78">
        <f>IF(IFERROR(M1001,1)=1,IF(IFERROR(N1001,1)=1,IF(IFERROR(O1001,1)=1,IF(IFERROR(Q1001,1)=1,IF(IFERROR(R1001,1)=1,IF(IFERROR(T1001,1)=1,IF(IFERROR(K1001,1)=1,IF(IFERROR(P1001,1)=1,IF(IFERROR(S1001,1)=1,Scoring!$E$29,0),0),0),0),0),0),0),0),0)</f>
        <v>0</v>
      </c>
      <c r="AG1001" s="78">
        <f t="shared" si="75"/>
        <v>1</v>
      </c>
      <c r="AI1001" s="93"/>
      <c r="AJ1001" s="94"/>
      <c r="AK1001" s="76"/>
      <c r="AL1001" s="75"/>
      <c r="AN1001" s="79"/>
      <c r="AO1001" s="79"/>
      <c r="AP1001" s="79"/>
      <c r="AQ1001" s="79"/>
      <c r="AR1001" s="79"/>
      <c r="AS1001" s="78"/>
      <c r="AU1001" s="79">
        <f>IF(IFERROR(F1001,99)=99,IF(IFERROR(G1001,99)=99,IF(IFERROR(H1001,99)=99,IF(IFERROR(I1001,99)=99,IF(IFERROR(E1001,99)=99,IF(IFERROR(J1001,99)=99,0,Scoring!$B$7),Scoring!$B$3),Scoring!$B$2),Scoring!$B$6),Scoring!$B$5),Scoring!$B$4)</f>
        <v>0.3</v>
      </c>
      <c r="AV1001" s="78">
        <f t="shared" si="76"/>
        <v>0.3</v>
      </c>
      <c r="AW1001" s="78"/>
      <c r="AX1001" s="66"/>
      <c r="AY1001" s="78"/>
      <c r="AZ1001" s="76"/>
      <c r="BB1001" s="76"/>
    </row>
    <row r="1002" spans="1:54" x14ac:dyDescent="0.25">
      <c r="A1002" s="89" t="s">
        <v>6864</v>
      </c>
      <c r="B1002" s="89" t="s">
        <v>30</v>
      </c>
      <c r="C1002" s="89" t="s">
        <v>30</v>
      </c>
      <c r="D1002" s="89" t="s">
        <v>6865</v>
      </c>
      <c r="E1002" s="76" t="e">
        <f>IF(C1002="-",IF(A1002="-",VLOOKUP(D1002,'sin-list 180320_update'!$C$2:$C$835,1,FALSE),VLOOKUP(A1002,'sin-list 180320_update'!$A$2:$A$835,1,FALSE)),VLOOKUP(C1002,'sin-list 180320_update'!$B$2:$B$835,1,FALSE))</f>
        <v>#N/A</v>
      </c>
      <c r="F1002" s="76" t="e">
        <f>IF($C1002="-",IF($A1002="-",VLOOKUP($D1002,'REACH Bilaga XVII_update'!$A$5:$A$131,1,FALSE),VLOOKUP($A1002,'REACH Bilaga XVII_update'!$C$5:$C$131,1,FALSE)),VLOOKUP($C1002,'REACH Bilaga XVII_update'!$B$5:$B$131,1,FALSE))</f>
        <v>#N/A</v>
      </c>
      <c r="G1002" s="76" t="e">
        <f>IF($C1002="-",IF($A1002="-",VLOOKUP($D1002,' REACH Bilaga 59_update'!$A$5:$A$210,1,FALSE),VLOOKUP($A1002,' REACH Bilaga 59_update'!$D$5:$D$210,1,FALSE)),VLOOKUP($C1002,' REACH Bilaga 59_update'!$C$5:$C$210,1,FALSE))</f>
        <v>#N/A</v>
      </c>
      <c r="H1002" s="76" t="e">
        <f>IF($C1002="-",IF($A1002="-",VLOOKUP($D1002,'REACH Bilaga XIV_update'!$A$5:$A$110,1,FALSE),VLOOKUP($A1002,'REACH Bilaga XIV_update'!$D$5:$D$110,1,FALSE)),VLOOKUP($C1002,'REACH Bilaga XIV_update'!$C$5:$C$110,1,FALSE))</f>
        <v>#N/A</v>
      </c>
      <c r="I1002" s="76" t="e">
        <f>IF($C1002="-",IF($A1002="-",VLOOKUP($D1002,CoRAP_update!$A$5:$A$376,1,FALSE),VLOOKUP($A1002,CoRAP_update!$D$5:$D$376,1,FALSE)),VLOOKUP($C1002,CoRAP_update!$C$5:$C$376,1,FALSE))</f>
        <v>#N/A</v>
      </c>
      <c r="J1002" s="76" t="str">
        <f>IF($C1002="-",IF($A1002="-",VLOOKUP($D1002,EDC_update!$C$2:$C$450,1,FALSE),VLOOKUP($A1002,EDC_update!$B$2:$B$450,1,FALSE)),VLOOKUP($C1002,EDC_update!$L$2:$L$450,1,FALSE))</f>
        <v>13049-13-3</v>
      </c>
      <c r="K1002" s="76" t="e">
        <f>IF($C1002="-",IF($A1002="-",IF(VLOOKUP($D1002,'sin-list 180320_update'!$C$2:$S$835,3,FALSE)="",NA(),VLOOKUP($D1002,'sin-list 180320_update'!$C$2:$S$835,3,FALSE)),IF(VLOOKUP($A1002,'sin-list 180320_update'!$A$2:$S$835,5,FALSE)="",NA(),VLOOKUP($A1002,'sin-list 180320_update'!$A$2:$S$835,5,FALSE))),IF(VLOOKUP($C1002,'sin-list 180320_update'!$B$2:$S$835,4,FALSE)="",NA(),VLOOKUP($C1002,'sin-list 180320_update'!$B$2:$S$835,4,FALSE)))</f>
        <v>#N/A</v>
      </c>
      <c r="L1002" s="76" t="e">
        <f>IF($C1002="-",IF($A1002="-",VLOOKUP($D1002,'sin-list 180320_update'!$C$2:$S$835,6,FALSE),VLOOKUP($A1002,'sin-list 180320_update'!$A$2:$S$835,8,FALSE)),VLOOKUP($C1002,'sin-list 180320_update'!$B$2:$S$835,7,FALSE))</f>
        <v>#N/A</v>
      </c>
      <c r="M1002" s="76" t="e">
        <f>IF($C1002="-",IF($A1002="-",IF(VLOOKUP($D1002,'sin-list 180320_update'!$C$2:$S$835,8,FALSE)="",NA(),VLOOKUP($D1002,'sin-list 180320_update'!$C$2:$S$835,8,FALSE)),IF(VLOOKUP($A1002,'sin-list 180320_update'!$A$2:$S$835,10,FALSE)="",NA(),VLOOKUP($A1002,'sin-list 180320_update'!$A$2:$S$835,10,FALSE))),IF(VLOOKUP($C1002,'sin-list 180320_update'!$B$2:$S$835,9,FALSE)="",NA(),VLOOKUP($C1002,'sin-list 180320_update'!$B$2:$S$835,9,FALSE)))</f>
        <v>#N/A</v>
      </c>
      <c r="N1002" s="76" t="e">
        <f>IF($C1002="-",IF($A1002="-",IF(VLOOKUP($D1002,'REACH Bilaga XVII_update'!$A$5:$E$131,4,FALSE)="",NA(),VLOOKUP($D1002,'REACH Bilaga XVII_update'!$A$5:$E$131,4,FALSE)),IF(VLOOKUP($A1002,'REACH Bilaga XVII_update'!$C$5:$D$131,2,FALSE)="",NA(),VLOOKUP($A1002,'REACH Bilaga XVII_update'!$C$5:$D$131,2,FALSE))),IF(VLOOKUP($C1002,'REACH Bilaga XVII_update'!$B$5:$D$131,3,FALSE)="",NA(),VLOOKUP($C1002,'REACH Bilaga XVII_update'!$B$5:$D$131,3,FALSE)))</f>
        <v>#N/A</v>
      </c>
      <c r="O1002" s="76" t="e">
        <f>IF($C1002="-",IF($A1002="-",IF(VLOOKUP($D1002,' REACH Bilaga 59_update'!$A$5:$E$210,5,FALSE)="",NA(),VLOOKUP($D1002,' REACH Bilaga 59_update'!$A$5:$E$210,5,FALSE)),IF(VLOOKUP($A1002,' REACH Bilaga 59_update'!$D$5:$E$210,2,FALSE)="",NA(),VLOOKUP($A1002,' REACH Bilaga 59_update'!$D$5:$E$210,2,FALSE))),IF(VLOOKUP($C1002,' REACH Bilaga 59_update'!$C$5:$E$210,3,FALSE)="",NA(),VLOOKUP($C1002,' REACH Bilaga 59_update'!$C$5:$E$210,3,FALSE)))</f>
        <v>#N/A</v>
      </c>
      <c r="P1002" s="76" t="e">
        <f>IF(C1002="-",IF(A1002="-",IFERROR(VLOOKUP($D1002,' REACH Bilaga 59_update'!$A$5:$F$210,MATCH(Sammanfattning!P$1,' REACH Bilaga 59_update'!$A$4:$F$4,0),FALSE),VLOOKUP($D1002,'REACH Bilaga XIV_update'!$A$4:$H$110,MATCH(Sammanfattning!P$1,'REACH Bilaga XIV_update'!$A$4:$H$4,0),FALSE)),IFERROR(VLOOKUP($A1002,' REACH Bilaga 59_update'!$D$5:$F$210,MATCH(Sammanfattning!P$1,' REACH Bilaga 59_update'!$D$4:$F$4,0),FALSE),VLOOKUP($A1002,'REACH Bilaga XIV_update'!$D$4:$H$110,MATCH(Sammanfattning!P$1,'REACH Bilaga XIV_update'!$D$4:$H$4,0),FALSE))),IFERROR(VLOOKUP($C1002,' REACH Bilaga 59_update'!$C$5:$F$210,MATCH(Sammanfattning!P$1,' REACH Bilaga 59_update'!$C$4:$F$4,0),FALSE),VLOOKUP($C1002,'REACH Bilaga XIV_update'!$C$4:$H$110,MATCH(Sammanfattning!P$1,'REACH Bilaga XIV_update'!$C$4:$H$4,0),FALSE)))</f>
        <v>#N/A</v>
      </c>
      <c r="Q1002" s="76" t="e">
        <f>IF($C1002="-",IF($A1002="-",IF(VLOOKUP($D1002,'REACH Bilaga XIV_update'!$A$5:$I$110,9,FALSE)="",NA(),VLOOKUP($D1002,'REACH Bilaga XIV_update'!$A$5:$I$110,9,FALSE)),IF(VLOOKUP($A1002,'REACH Bilaga XIV_update'!$D$5:$I$110,6,FALSE)="",NA(),VLOOKUP($A1002,'REACH Bilaga XIV_update'!$D$5:$I$110,6,FALSE))),IF(VLOOKUP($C1002,'REACH Bilaga XIV_update'!$C$5:$I$110,7,FALSE)="",NA(),VLOOKUP($C1002,'REACH Bilaga XIV_update'!$C$5:$I$110,7,FALSE)))</f>
        <v>#N/A</v>
      </c>
      <c r="R1002" s="76" t="e">
        <f>IF($C1002="-",IF($A1002="-",IF(VLOOKUP($D1002,CoRAP_update!$A$5:$O$376,15,FALSE)="",NA(),VLOOKUP($D1002,CoRAP_update!$A$5:$O$376,15,FALSE)),IF(VLOOKUP($A1002,CoRAP_update!$D$5:$O$376,12,FALSE)="",NA(),VLOOKUP($A1002,CoRAP_update!$D$5:$O$376,12,FALSE))),IF(VLOOKUP($C1002,CoRAP_update!$C$5:$O$376,13,FALSE)="",NA(),VLOOKUP($C1002,CoRAP_update!$C$5:$O$376,13,FALSE)))</f>
        <v>#N/A</v>
      </c>
      <c r="S1002" s="144" t="e">
        <f>IF($C1002="-",IF($A1002="-",VLOOKUP($D1002,CoRAP_update!$A$5:$J$376,MATCH(Sammanfattning!S$1,CoRAP_update!$A$4:$J$4,0),FALSE),VLOOKUP($A1002,CoRAP_update!$D$5:$J$376,MATCH(Sammanfattning!S$1,CoRAP_update!$D$4:$J$4,0),FALSE)),VLOOKUP($C1002,CoRAP_update!$C$5:$J$376,MATCH(Sammanfattning!S$1,CoRAP_update!$C$4:$J$4,0),FALSE))</f>
        <v>#N/A</v>
      </c>
      <c r="T1002" s="76" t="str">
        <f>IF($A1002="-",VLOOKUP($D1002,EDC_update!$C$2:$F$450,4,FALSE),VLOOKUP($A1002,EDC_update!$B$2:$F$450,5,FALSE))</f>
        <v>CAT1</v>
      </c>
      <c r="V1002" s="78">
        <f>IF(IFERROR(SEARCH("PBT",P1002),99)=99,IF(IFERROR(SEARCH("suspected PBT",S1002),99)=99,IF(IFERROR(SEARCH("concluded to be PBT",K1002),99)=99,IF(IFERROR(SEARCH("PBT",S1002),99)=99,IF(IFERROR(SEARCH("PBT cand",L1002),99)=99,IF(IFERROR(SEARCH("PBT",L1002),99)=99,IF(IFERROR(SEARCH("persistent, bioackumulative and toxic properties",K1002),99)=99,0,Scoring!$E$3),Scoring!$E$3),Scoring!$E$7),Scoring!$E$3),Scoring!$E$5),Scoring!$E$6),Scoring!$E$3)</f>
        <v>0</v>
      </c>
      <c r="W1002" s="78">
        <f>IF(IFERROR(SEARCH("vPvB",P1002),99)=99,IF(IFERROR(SEARCH("suspected pbt/vPvB",S1002),99)=99,IF(IFERROR(SEARCH("vPvB",S1002),99)=99,IF(IFERROR(SEARCH("concluded to be a vPvB",S1002),99)=99,IF(IFERROR(SEARCH("identified as vPvB",K1002),99)=99,IF(IFERROR(SEARCH("concluded to be a vPvB",K1002),99)=99,IF(IFERROR(SEARCH("concluded to be both pbt and vPvB",S1002),99)=99,IF(IFERROR(SEARCH("concluded to be both pbt and vPvB",K1002),99)=99,0,Scoring!$E$5),Scoring!$E$5),Scoring!$E$5),Scoring!$E$5),Scoring!$E$5),Scoring!$E$4),Scoring!$E$6),Scoring!$E$4)</f>
        <v>0</v>
      </c>
      <c r="X1002" s="78">
        <f>IF(IFERROR(SEARCH("H410",N1002),99)=99,IF(IFERROR(SEARCH("H410",O1002),99)=99,IF(IFERROR(SEARCH("H410",Q1002),99)=99,IF(IFERROR(SEARCH("H410",M1002),99)=99,IF(IFERROR(SEARCH("H410",R1002),99)=99,IF(IFERROR(SEARCH("H411",N1002),99)=99,IF(IFERROR(SEARCH("H411",O1002),99)=99,IF(IFERROR(SEARCH("H411",Q1002),99)=99,IF(IFERROR(SEARCH("H411",M1002),99)=99,IF(IFERROR(SEARCH("H411",R1002),99)=99,IF(IFERROR(SEARCH("H413",N1002),99)=99,IF(IFERROR(SEARCH("H413",O1002),99)=99,IF(IFERROR(SEARCH("H413",Q1002),99)=99,IF(IFERROR(SEARCH("H413",M1002),99)=99,IF(IFERROR(SEARCH("H413",R1002),99)=99,IF(IFERROR(SEARCH("H412",N1002),99)=99,IF(IFERROR(SEARCH("H412",O1002),99)=99,IF(IFERROR(SEARCH("H412",Q1002),99)=99,IF(IFERROR(SEARCH("H412",M1002),99)=99,IF(IFERROR(SEARCH("H412",R1002),99)=99,0,Scoring!$E$2),Scoring!$E$2),Scoring!$E$2),Scoring!$E$2),Scoring!$E$2),Scoring!$E$2),Scoring!$E$2),Scoring!$E$2),Scoring!$E$2),Scoring!$E$2),Scoring!$E$2),Scoring!$E$2),Scoring!$E$2),Scoring!$E$2),Scoring!$E$2),Scoring!$E$2),Scoring!$E$2),Scoring!$E$2),Scoring!$E$2),Scoring!$E$2)</f>
        <v>0</v>
      </c>
      <c r="Y1002" s="78">
        <f>IF(IFERROR(SEARCH("CMR",K1002),99)=99,IF(IFERROR(SEARCH("Suspected CMR",S1002),99)=99,IF(IFERROR(SEARCH("CMR",S1002),99)=99,0,Scoring!$E$8),Scoring!$E$9),Scoring!$E$8)</f>
        <v>0</v>
      </c>
      <c r="Z1002" s="78">
        <f>IF(IFERROR(SEARCH("H350",N1002),99)=99,IF(IFERROR(SEARCH("H350",O1002),99)=99,IF(IFERROR(SEARCH("H350",Q1002),99)=99,IF(IFERROR(SEARCH("H350",M1002),99)=99,IF(IFERROR(SEARCH("H350",R1002),99)=99,IF(IFERROR(SEARCH("H351",N1002),99)=99,IF(IFERROR(SEARCH("H351",O1002),99)=99,IF(IFERROR(SEARCH("H351",Q1002),99)=99,IF(IFERROR(SEARCH("H351",M1002),99)=99,IF(IFERROR(SEARCH("H351",R1002),99)=99,IF(IFERROR(SEARCH("carcinogenic",P1002),99)=99,IF(IFERROR(SEARCH("suspected carcinogenic",S1002),99)=99,0,Scoring!$E$12),Scoring!$E$11),Scoring!$E$10),Scoring!$E$10),Scoring!$E$10),Scoring!$E$10),Scoring!$E$10),Scoring!$E$10),Scoring!$E$10),Scoring!$E$10),Scoring!$E$10),Scoring!$E$10)</f>
        <v>0</v>
      </c>
      <c r="AA1002" s="78">
        <f>IF(IFERROR(SEARCH("H340",N1002),99)=99,IF(IFERROR(SEARCH("H340",O1002),99)=99,IF(IFERROR(SEARCH("H340",Q1002),99)=99,IF(IFERROR(SEARCH("H340",M1002),99)=99,IF(IFERROR(SEARCH("H340",R1002),99)=99,IF(IFERROR(SEARCH("H341",N1002),99)=99,IF(IFERROR(SEARCH("H341",O1002),99)=99,IF(IFERROR(SEARCH("H341",Q1002),99)=99,IF(IFERROR(SEARCH("H341",M1002),99)=99,IF(IFERROR(SEARCH("H341",R1002),99)=99,IF(IFERROR(SEARCH("mutagenic",P1002),99)=99,IF(IFERROR(SEARCH("suspected mutagenic",S1002),99)=99,0,Scoring!$E$15),Scoring!$E$14),Scoring!$E$13),Scoring!$E$13),Scoring!$E$13),Scoring!$E$13),Scoring!$E$13),Scoring!$E$13),Scoring!$E$13),Scoring!$E$13),Scoring!$E$13),Scoring!$E$13)</f>
        <v>0</v>
      </c>
      <c r="AB1002" s="78">
        <f>IF(IFERROR(SEARCH("H360",N1002),99)=99,IF(IFERROR(SEARCH("H360",O1002),99)=99,IF(IFERROR(SEARCH("H360",Q1002),99)=99,IF(IFERROR(SEARCH("H360",M1002),99)=99,IF(IFERROR(SEARCH("H360",R1002),99)=99,IF(IFERROR(SEARCH("H361",N1002),99)=99,IF(IFERROR(SEARCH("H361",O1002),99)=99,IF(IFERROR(SEARCH("H361",Q1002),99)=99,IF(IFERROR(SEARCH("H361",M1002),99)=99,IF(IFERROR(SEARCH("H361",R1002),99)=99,IF(IFERROR(SEARCH("reproduction",P1002),99)=99,IF(IFERROR(SEARCH("suspected reprotoxic",S1002),99)=99,IF(IFERROR(SEARCH("reprotoxic",S1002),99)=99,IF(IFERROR(SEARCH("reprotoxic",K1002),99)=99,0,Scoring!$E$18),Scoring!$E$18),Scoring!$E$19),Scoring!$E$17),Scoring!$E$16),Scoring!$E$16),Scoring!$E$16),Scoring!$E$16),Scoring!$E$16),Scoring!$E$16),Scoring!$E$16),Scoring!$E$16),Scoring!$E$16),Scoring!$E$16)</f>
        <v>0</v>
      </c>
      <c r="AC1002" s="78">
        <f>IF(IFERROR(SEARCH("57f",L1002),99)=99,IF(IFERROR(SEARCH("57(f)",P1002),99)=99,0,Scoring!$E$20),Scoring!$E$20)</f>
        <v>0</v>
      </c>
      <c r="AD1002" s="78">
        <f>IF(IFERROR(SEARCH("CAT1",T1002),99)=99,IF(IFERROR(SEARCH("CAT2",T1002),99)=99,IF(IFERROR(SEARCH("CAT3",T1002),99)=99,IF(IFERROR(SEARCH("concluded to be endocrine",K1002),99)=99,IF(IFERROR(SEARCH("categorised as endocrine",K1002),99)=99,IF(IFERROR(SEARCH("endocrine disrupting",P1002),99)=99,IF(IFERROR(SEARCH("endocrine disrupting",K1002),99)=99,IF(IFERROR(SEARCH("suspected endocrine",S1002),99)=99,IF(IFERROR(SEARCH("potential endocrine",S1002),99)=99,0,Scoring!$E$25),Scoring!$E$25),Scoring!$E$24),Scoring!$E$24),Scoring!$E$24),Scoring!$E$24),Scoring!$E$23),Scoring!$E$22),Scoring!$E$21)</f>
        <v>1</v>
      </c>
      <c r="AE1002" s="78">
        <f>IF(IFERROR(SEARCH("suspected sensitiser",S1002),99)=99,IF(IFERROR(SEARCH("sensitiser",S1002),99)=99,IF(IFERROR(SEARCH("other hazard based concern",S1002),99)=99,0,Scoring!$E$28),Scoring!$E$26),Scoring!$E$27)</f>
        <v>0</v>
      </c>
      <c r="AF1002" s="78">
        <f>IF(IFERROR(M1002,1)=1,IF(IFERROR(N1002,1)=1,IF(IFERROR(O1002,1)=1,IF(IFERROR(Q1002,1)=1,IF(IFERROR(R1002,1)=1,IF(IFERROR(T1002,1)=1,IF(IFERROR(K1002,1)=1,IF(IFERROR(P1002,1)=1,IF(IFERROR(S1002,1)=1,Scoring!$E$29,0),0),0),0),0),0),0),0),0)</f>
        <v>0</v>
      </c>
      <c r="AG1002" s="78">
        <f t="shared" si="75"/>
        <v>1</v>
      </c>
      <c r="AI1002" s="93"/>
      <c r="AJ1002" s="94"/>
      <c r="AK1002" s="76"/>
      <c r="AL1002" s="75"/>
      <c r="AN1002" s="79"/>
      <c r="AO1002" s="79"/>
      <c r="AP1002" s="79"/>
      <c r="AQ1002" s="79"/>
      <c r="AR1002" s="79"/>
      <c r="AS1002" s="78"/>
      <c r="AU1002" s="79">
        <f>IF(IFERROR(F1002,99)=99,IF(IFERROR(G1002,99)=99,IF(IFERROR(H1002,99)=99,IF(IFERROR(I1002,99)=99,IF(IFERROR(E1002,99)=99,IF(IFERROR(J1002,99)=99,0,Scoring!$B$7),Scoring!$B$3),Scoring!$B$2),Scoring!$B$6),Scoring!$B$5),Scoring!$B$4)</f>
        <v>0.3</v>
      </c>
      <c r="AV1002" s="78">
        <f t="shared" si="76"/>
        <v>0.3</v>
      </c>
      <c r="AW1002" s="78"/>
      <c r="AX1002" s="66"/>
      <c r="AY1002" s="78"/>
      <c r="AZ1002" s="76"/>
      <c r="BB1002" s="76"/>
    </row>
    <row r="1003" spans="1:54" x14ac:dyDescent="0.25">
      <c r="A1003" s="89" t="s">
        <v>7181</v>
      </c>
      <c r="B1003" s="89" t="s">
        <v>30</v>
      </c>
      <c r="C1003" s="89" t="s">
        <v>30</v>
      </c>
      <c r="D1003" s="89" t="s">
        <v>7182</v>
      </c>
      <c r="E1003" s="76" t="e">
        <f>IF(C1003="-",IF(A1003="-",VLOOKUP(D1003,'sin-list 180320_update'!$C$2:$C$835,1,FALSE),VLOOKUP(A1003,'sin-list 180320_update'!$A$2:$A$835,1,FALSE)),VLOOKUP(C1003,'sin-list 180320_update'!$B$2:$B$835,1,FALSE))</f>
        <v>#N/A</v>
      </c>
      <c r="F1003" s="76" t="e">
        <f>IF($C1003="-",IF($A1003="-",VLOOKUP($D1003,'REACH Bilaga XVII_update'!$A$5:$A$131,1,FALSE),VLOOKUP($A1003,'REACH Bilaga XVII_update'!$C$5:$C$131,1,FALSE)),VLOOKUP($C1003,'REACH Bilaga XVII_update'!$B$5:$B$131,1,FALSE))</f>
        <v>#N/A</v>
      </c>
      <c r="G1003" s="76" t="e">
        <f>IF($C1003="-",IF($A1003="-",VLOOKUP($D1003,' REACH Bilaga 59_update'!$A$5:$A$210,1,FALSE),VLOOKUP($A1003,' REACH Bilaga 59_update'!$D$5:$D$210,1,FALSE)),VLOOKUP($C1003,' REACH Bilaga 59_update'!$C$5:$C$210,1,FALSE))</f>
        <v>#N/A</v>
      </c>
      <c r="H1003" s="76" t="e">
        <f>IF($C1003="-",IF($A1003="-",VLOOKUP($D1003,'REACH Bilaga XIV_update'!$A$5:$A$110,1,FALSE),VLOOKUP($A1003,'REACH Bilaga XIV_update'!$D$5:$D$110,1,FALSE)),VLOOKUP($C1003,'REACH Bilaga XIV_update'!$C$5:$C$110,1,FALSE))</f>
        <v>#N/A</v>
      </c>
      <c r="I1003" s="76" t="e">
        <f>IF($C1003="-",IF($A1003="-",VLOOKUP($D1003,CoRAP_update!$A$5:$A$376,1,FALSE),VLOOKUP($A1003,CoRAP_update!$D$5:$D$376,1,FALSE)),VLOOKUP($C1003,CoRAP_update!$C$5:$C$376,1,FALSE))</f>
        <v>#N/A</v>
      </c>
      <c r="J1003" s="76" t="str">
        <f>IF($C1003="-",IF($A1003="-",VLOOKUP($D1003,EDC_update!$C$2:$C$450,1,FALSE),VLOOKUP($A1003,EDC_update!$B$2:$B$450,1,FALSE)),VLOOKUP($C1003,EDC_update!$L$2:$L$450,1,FALSE))</f>
        <v>131-70-4</v>
      </c>
      <c r="K1003" s="76" t="e">
        <f>IF($C1003="-",IF($A1003="-",IF(VLOOKUP($D1003,'sin-list 180320_update'!$C$2:$S$835,3,FALSE)="",NA(),VLOOKUP($D1003,'sin-list 180320_update'!$C$2:$S$835,3,FALSE)),IF(VLOOKUP($A1003,'sin-list 180320_update'!$A$2:$S$835,5,FALSE)="",NA(),VLOOKUP($A1003,'sin-list 180320_update'!$A$2:$S$835,5,FALSE))),IF(VLOOKUP($C1003,'sin-list 180320_update'!$B$2:$S$835,4,FALSE)="",NA(),VLOOKUP($C1003,'sin-list 180320_update'!$B$2:$S$835,4,FALSE)))</f>
        <v>#N/A</v>
      </c>
      <c r="L1003" s="76" t="e">
        <f>IF($C1003="-",IF($A1003="-",VLOOKUP($D1003,'sin-list 180320_update'!$C$2:$S$835,6,FALSE),VLOOKUP($A1003,'sin-list 180320_update'!$A$2:$S$835,8,FALSE)),VLOOKUP($C1003,'sin-list 180320_update'!$B$2:$S$835,7,FALSE))</f>
        <v>#N/A</v>
      </c>
      <c r="M1003" s="76" t="e">
        <f>IF($C1003="-",IF($A1003="-",IF(VLOOKUP($D1003,'sin-list 180320_update'!$C$2:$S$835,8,FALSE)="",NA(),VLOOKUP($D1003,'sin-list 180320_update'!$C$2:$S$835,8,FALSE)),IF(VLOOKUP($A1003,'sin-list 180320_update'!$A$2:$S$835,10,FALSE)="",NA(),VLOOKUP($A1003,'sin-list 180320_update'!$A$2:$S$835,10,FALSE))),IF(VLOOKUP($C1003,'sin-list 180320_update'!$B$2:$S$835,9,FALSE)="",NA(),VLOOKUP($C1003,'sin-list 180320_update'!$B$2:$S$835,9,FALSE)))</f>
        <v>#N/A</v>
      </c>
      <c r="N1003" s="76" t="e">
        <f>IF($C1003="-",IF($A1003="-",IF(VLOOKUP($D1003,'REACH Bilaga XVII_update'!$A$5:$E$131,4,FALSE)="",NA(),VLOOKUP($D1003,'REACH Bilaga XVII_update'!$A$5:$E$131,4,FALSE)),IF(VLOOKUP($A1003,'REACH Bilaga XVII_update'!$C$5:$D$131,2,FALSE)="",NA(),VLOOKUP($A1003,'REACH Bilaga XVII_update'!$C$5:$D$131,2,FALSE))),IF(VLOOKUP($C1003,'REACH Bilaga XVII_update'!$B$5:$D$131,3,FALSE)="",NA(),VLOOKUP($C1003,'REACH Bilaga XVII_update'!$B$5:$D$131,3,FALSE)))</f>
        <v>#N/A</v>
      </c>
      <c r="O1003" s="76" t="e">
        <f>IF($C1003="-",IF($A1003="-",IF(VLOOKUP($D1003,' REACH Bilaga 59_update'!$A$5:$E$210,5,FALSE)="",NA(),VLOOKUP($D1003,' REACH Bilaga 59_update'!$A$5:$E$210,5,FALSE)),IF(VLOOKUP($A1003,' REACH Bilaga 59_update'!$D$5:$E$210,2,FALSE)="",NA(),VLOOKUP($A1003,' REACH Bilaga 59_update'!$D$5:$E$210,2,FALSE))),IF(VLOOKUP($C1003,' REACH Bilaga 59_update'!$C$5:$E$210,3,FALSE)="",NA(),VLOOKUP($C1003,' REACH Bilaga 59_update'!$C$5:$E$210,3,FALSE)))</f>
        <v>#N/A</v>
      </c>
      <c r="P1003" s="76" t="e">
        <f>IF(C1003="-",IF(A1003="-",IFERROR(VLOOKUP($D1003,' REACH Bilaga 59_update'!$A$5:$F$210,MATCH(Sammanfattning!P$1,' REACH Bilaga 59_update'!$A$4:$F$4,0),FALSE),VLOOKUP($D1003,'REACH Bilaga XIV_update'!$A$4:$H$110,MATCH(Sammanfattning!P$1,'REACH Bilaga XIV_update'!$A$4:$H$4,0),FALSE)),IFERROR(VLOOKUP($A1003,' REACH Bilaga 59_update'!$D$5:$F$210,MATCH(Sammanfattning!P$1,' REACH Bilaga 59_update'!$D$4:$F$4,0),FALSE),VLOOKUP($A1003,'REACH Bilaga XIV_update'!$D$4:$H$110,MATCH(Sammanfattning!P$1,'REACH Bilaga XIV_update'!$D$4:$H$4,0),FALSE))),IFERROR(VLOOKUP($C1003,' REACH Bilaga 59_update'!$C$5:$F$210,MATCH(Sammanfattning!P$1,' REACH Bilaga 59_update'!$C$4:$F$4,0),FALSE),VLOOKUP($C1003,'REACH Bilaga XIV_update'!$C$4:$H$110,MATCH(Sammanfattning!P$1,'REACH Bilaga XIV_update'!$C$4:$H$4,0),FALSE)))</f>
        <v>#N/A</v>
      </c>
      <c r="Q1003" s="76" t="e">
        <f>IF($C1003="-",IF($A1003="-",IF(VLOOKUP($D1003,'REACH Bilaga XIV_update'!$A$5:$I$110,9,FALSE)="",NA(),VLOOKUP($D1003,'REACH Bilaga XIV_update'!$A$5:$I$110,9,FALSE)),IF(VLOOKUP($A1003,'REACH Bilaga XIV_update'!$D$5:$I$110,6,FALSE)="",NA(),VLOOKUP($A1003,'REACH Bilaga XIV_update'!$D$5:$I$110,6,FALSE))),IF(VLOOKUP($C1003,'REACH Bilaga XIV_update'!$C$5:$I$110,7,FALSE)="",NA(),VLOOKUP($C1003,'REACH Bilaga XIV_update'!$C$5:$I$110,7,FALSE)))</f>
        <v>#N/A</v>
      </c>
      <c r="R1003" s="76" t="e">
        <f>IF($C1003="-",IF($A1003="-",IF(VLOOKUP($D1003,CoRAP_update!$A$5:$O$376,15,FALSE)="",NA(),VLOOKUP($D1003,CoRAP_update!$A$5:$O$376,15,FALSE)),IF(VLOOKUP($A1003,CoRAP_update!$D$5:$O$376,12,FALSE)="",NA(),VLOOKUP($A1003,CoRAP_update!$D$5:$O$376,12,FALSE))),IF(VLOOKUP($C1003,CoRAP_update!$C$5:$O$376,13,FALSE)="",NA(),VLOOKUP($C1003,CoRAP_update!$C$5:$O$376,13,FALSE)))</f>
        <v>#N/A</v>
      </c>
      <c r="S1003" s="144" t="e">
        <f>IF($C1003="-",IF($A1003="-",VLOOKUP($D1003,CoRAP_update!$A$5:$J$376,MATCH(Sammanfattning!S$1,CoRAP_update!$A$4:$J$4,0),FALSE),VLOOKUP($A1003,CoRAP_update!$D$5:$J$376,MATCH(Sammanfattning!S$1,CoRAP_update!$D$4:$J$4,0),FALSE)),VLOOKUP($C1003,CoRAP_update!$C$5:$J$376,MATCH(Sammanfattning!S$1,CoRAP_update!$C$4:$J$4,0),FALSE))</f>
        <v>#N/A</v>
      </c>
      <c r="T1003" s="76" t="str">
        <f>IF($A1003="-",VLOOKUP($D1003,EDC_update!$C$2:$F$450,4,FALSE),VLOOKUP($A1003,EDC_update!$B$2:$F$450,5,FALSE))</f>
        <v>CAT1</v>
      </c>
      <c r="V1003" s="78">
        <f>IF(IFERROR(SEARCH("PBT",P1003),99)=99,IF(IFERROR(SEARCH("suspected PBT",S1003),99)=99,IF(IFERROR(SEARCH("concluded to be PBT",K1003),99)=99,IF(IFERROR(SEARCH("PBT",S1003),99)=99,IF(IFERROR(SEARCH("PBT cand",L1003),99)=99,IF(IFERROR(SEARCH("PBT",L1003),99)=99,IF(IFERROR(SEARCH("persistent, bioackumulative and toxic properties",K1003),99)=99,0,Scoring!$E$3),Scoring!$E$3),Scoring!$E$7),Scoring!$E$3),Scoring!$E$5),Scoring!$E$6),Scoring!$E$3)</f>
        <v>0</v>
      </c>
      <c r="W1003" s="78">
        <f>IF(IFERROR(SEARCH("vPvB",P1003),99)=99,IF(IFERROR(SEARCH("suspected pbt/vPvB",S1003),99)=99,IF(IFERROR(SEARCH("vPvB",S1003),99)=99,IF(IFERROR(SEARCH("concluded to be a vPvB",S1003),99)=99,IF(IFERROR(SEARCH("identified as vPvB",K1003),99)=99,IF(IFERROR(SEARCH("concluded to be a vPvB",K1003),99)=99,IF(IFERROR(SEARCH("concluded to be both pbt and vPvB",S1003),99)=99,IF(IFERROR(SEARCH("concluded to be both pbt and vPvB",K1003),99)=99,0,Scoring!$E$5),Scoring!$E$5),Scoring!$E$5),Scoring!$E$5),Scoring!$E$5),Scoring!$E$4),Scoring!$E$6),Scoring!$E$4)</f>
        <v>0</v>
      </c>
      <c r="X1003" s="78">
        <f>IF(IFERROR(SEARCH("H410",N1003),99)=99,IF(IFERROR(SEARCH("H410",O1003),99)=99,IF(IFERROR(SEARCH("H410",Q1003),99)=99,IF(IFERROR(SEARCH("H410",M1003),99)=99,IF(IFERROR(SEARCH("H410",R1003),99)=99,IF(IFERROR(SEARCH("H411",N1003),99)=99,IF(IFERROR(SEARCH("H411",O1003),99)=99,IF(IFERROR(SEARCH("H411",Q1003),99)=99,IF(IFERROR(SEARCH("H411",M1003),99)=99,IF(IFERROR(SEARCH("H411",R1003),99)=99,IF(IFERROR(SEARCH("H413",N1003),99)=99,IF(IFERROR(SEARCH("H413",O1003),99)=99,IF(IFERROR(SEARCH("H413",Q1003),99)=99,IF(IFERROR(SEARCH("H413",M1003),99)=99,IF(IFERROR(SEARCH("H413",R1003),99)=99,IF(IFERROR(SEARCH("H412",N1003),99)=99,IF(IFERROR(SEARCH("H412",O1003),99)=99,IF(IFERROR(SEARCH("H412",Q1003),99)=99,IF(IFERROR(SEARCH("H412",M1003),99)=99,IF(IFERROR(SEARCH("H412",R1003),99)=99,0,Scoring!$E$2),Scoring!$E$2),Scoring!$E$2),Scoring!$E$2),Scoring!$E$2),Scoring!$E$2),Scoring!$E$2),Scoring!$E$2),Scoring!$E$2),Scoring!$E$2),Scoring!$E$2),Scoring!$E$2),Scoring!$E$2),Scoring!$E$2),Scoring!$E$2),Scoring!$E$2),Scoring!$E$2),Scoring!$E$2),Scoring!$E$2),Scoring!$E$2)</f>
        <v>0</v>
      </c>
      <c r="Y1003" s="78">
        <f>IF(IFERROR(SEARCH("CMR",K1003),99)=99,IF(IFERROR(SEARCH("Suspected CMR",S1003),99)=99,IF(IFERROR(SEARCH("CMR",S1003),99)=99,0,Scoring!$E$8),Scoring!$E$9),Scoring!$E$8)</f>
        <v>0</v>
      </c>
      <c r="Z1003" s="78">
        <f>IF(IFERROR(SEARCH("H350",N1003),99)=99,IF(IFERROR(SEARCH("H350",O1003),99)=99,IF(IFERROR(SEARCH("H350",Q1003),99)=99,IF(IFERROR(SEARCH("H350",M1003),99)=99,IF(IFERROR(SEARCH("H350",R1003),99)=99,IF(IFERROR(SEARCH("H351",N1003),99)=99,IF(IFERROR(SEARCH("H351",O1003),99)=99,IF(IFERROR(SEARCH("H351",Q1003),99)=99,IF(IFERROR(SEARCH("H351",M1003),99)=99,IF(IFERROR(SEARCH("H351",R1003),99)=99,IF(IFERROR(SEARCH("carcinogenic",P1003),99)=99,IF(IFERROR(SEARCH("suspected carcinogenic",S1003),99)=99,0,Scoring!$E$12),Scoring!$E$11),Scoring!$E$10),Scoring!$E$10),Scoring!$E$10),Scoring!$E$10),Scoring!$E$10),Scoring!$E$10),Scoring!$E$10),Scoring!$E$10),Scoring!$E$10),Scoring!$E$10)</f>
        <v>0</v>
      </c>
      <c r="AA1003" s="78">
        <f>IF(IFERROR(SEARCH("H340",N1003),99)=99,IF(IFERROR(SEARCH("H340",O1003),99)=99,IF(IFERROR(SEARCH("H340",Q1003),99)=99,IF(IFERROR(SEARCH("H340",M1003),99)=99,IF(IFERROR(SEARCH("H340",R1003),99)=99,IF(IFERROR(SEARCH("H341",N1003),99)=99,IF(IFERROR(SEARCH("H341",O1003),99)=99,IF(IFERROR(SEARCH("H341",Q1003),99)=99,IF(IFERROR(SEARCH("H341",M1003),99)=99,IF(IFERROR(SEARCH("H341",R1003),99)=99,IF(IFERROR(SEARCH("mutagenic",P1003),99)=99,IF(IFERROR(SEARCH("suspected mutagenic",S1003),99)=99,0,Scoring!$E$15),Scoring!$E$14),Scoring!$E$13),Scoring!$E$13),Scoring!$E$13),Scoring!$E$13),Scoring!$E$13),Scoring!$E$13),Scoring!$E$13),Scoring!$E$13),Scoring!$E$13),Scoring!$E$13)</f>
        <v>0</v>
      </c>
      <c r="AB1003" s="78">
        <f>IF(IFERROR(SEARCH("H360",N1003),99)=99,IF(IFERROR(SEARCH("H360",O1003),99)=99,IF(IFERROR(SEARCH("H360",Q1003),99)=99,IF(IFERROR(SEARCH("H360",M1003),99)=99,IF(IFERROR(SEARCH("H360",R1003),99)=99,IF(IFERROR(SEARCH("H361",N1003),99)=99,IF(IFERROR(SEARCH("H361",O1003),99)=99,IF(IFERROR(SEARCH("H361",Q1003),99)=99,IF(IFERROR(SEARCH("H361",M1003),99)=99,IF(IFERROR(SEARCH("H361",R1003),99)=99,IF(IFERROR(SEARCH("reproduction",P1003),99)=99,IF(IFERROR(SEARCH("suspected reprotoxic",S1003),99)=99,IF(IFERROR(SEARCH("reprotoxic",S1003),99)=99,IF(IFERROR(SEARCH("reprotoxic",K1003),99)=99,0,Scoring!$E$18),Scoring!$E$18),Scoring!$E$19),Scoring!$E$17),Scoring!$E$16),Scoring!$E$16),Scoring!$E$16),Scoring!$E$16),Scoring!$E$16),Scoring!$E$16),Scoring!$E$16),Scoring!$E$16),Scoring!$E$16),Scoring!$E$16)</f>
        <v>0</v>
      </c>
      <c r="AC1003" s="78">
        <f>IF(IFERROR(SEARCH("57f",L1003),99)=99,IF(IFERROR(SEARCH("57(f)",P1003),99)=99,0,Scoring!$E$20),Scoring!$E$20)</f>
        <v>0</v>
      </c>
      <c r="AD1003" s="78">
        <f>IF(IFERROR(SEARCH("CAT1",T1003),99)=99,IF(IFERROR(SEARCH("CAT2",T1003),99)=99,IF(IFERROR(SEARCH("CAT3",T1003),99)=99,IF(IFERROR(SEARCH("concluded to be endocrine",K1003),99)=99,IF(IFERROR(SEARCH("categorised as endocrine",K1003),99)=99,IF(IFERROR(SEARCH("endocrine disrupting",P1003),99)=99,IF(IFERROR(SEARCH("endocrine disrupting",K1003),99)=99,IF(IFERROR(SEARCH("suspected endocrine",S1003),99)=99,IF(IFERROR(SEARCH("potential endocrine",S1003),99)=99,0,Scoring!$E$25),Scoring!$E$25),Scoring!$E$24),Scoring!$E$24),Scoring!$E$24),Scoring!$E$24),Scoring!$E$23),Scoring!$E$22),Scoring!$E$21)</f>
        <v>1</v>
      </c>
      <c r="AE1003" s="78">
        <f>IF(IFERROR(SEARCH("suspected sensitiser",S1003),99)=99,IF(IFERROR(SEARCH("sensitiser",S1003),99)=99,IF(IFERROR(SEARCH("other hazard based concern",S1003),99)=99,0,Scoring!$E$28),Scoring!$E$26),Scoring!$E$27)</f>
        <v>0</v>
      </c>
      <c r="AF1003" s="78">
        <f>IF(IFERROR(M1003,1)=1,IF(IFERROR(N1003,1)=1,IF(IFERROR(O1003,1)=1,IF(IFERROR(Q1003,1)=1,IF(IFERROR(R1003,1)=1,IF(IFERROR(T1003,1)=1,IF(IFERROR(K1003,1)=1,IF(IFERROR(P1003,1)=1,IF(IFERROR(S1003,1)=1,Scoring!$E$29,0),0),0),0),0),0),0),0),0)</f>
        <v>0</v>
      </c>
      <c r="AG1003" s="78">
        <f t="shared" si="75"/>
        <v>1</v>
      </c>
      <c r="AI1003" s="93"/>
      <c r="AJ1003" s="94"/>
      <c r="AK1003" s="76"/>
      <c r="AL1003" s="75"/>
      <c r="AN1003" s="79"/>
      <c r="AO1003" s="79"/>
      <c r="AP1003" s="79"/>
      <c r="AQ1003" s="79"/>
      <c r="AR1003" s="79"/>
      <c r="AS1003" s="78"/>
      <c r="AU1003" s="79">
        <f>IF(IFERROR(F1003,99)=99,IF(IFERROR(G1003,99)=99,IF(IFERROR(H1003,99)=99,IF(IFERROR(I1003,99)=99,IF(IFERROR(E1003,99)=99,IF(IFERROR(J1003,99)=99,0,Scoring!$B$7),Scoring!$B$3),Scoring!$B$2),Scoring!$B$6),Scoring!$B$5),Scoring!$B$4)</f>
        <v>0.3</v>
      </c>
      <c r="AV1003" s="78">
        <f t="shared" si="76"/>
        <v>0.3</v>
      </c>
      <c r="AW1003" s="78"/>
      <c r="AX1003" s="66"/>
      <c r="AY1003" s="78"/>
      <c r="AZ1003" s="76"/>
      <c r="BB1003" s="76"/>
    </row>
    <row r="1004" spans="1:54" x14ac:dyDescent="0.25">
      <c r="A1004" s="89" t="s">
        <v>6199</v>
      </c>
      <c r="B1004" s="89" t="s">
        <v>30</v>
      </c>
      <c r="C1004" s="89" t="s">
        <v>30</v>
      </c>
      <c r="D1004" s="89" t="s">
        <v>7234</v>
      </c>
      <c r="E1004" s="76" t="e">
        <f>IF(C1004="-",IF(A1004="-",VLOOKUP(D1004,'sin-list 180320_update'!$C$2:$C$835,1,FALSE),VLOOKUP(A1004,'sin-list 180320_update'!$A$2:$A$835,1,FALSE)),VLOOKUP(C1004,'sin-list 180320_update'!$B$2:$B$835,1,FALSE))</f>
        <v>#N/A</v>
      </c>
      <c r="F1004" s="76" t="e">
        <f>IF($C1004="-",IF($A1004="-",VLOOKUP($D1004,'REACH Bilaga XVII_update'!$A$5:$A$131,1,FALSE),VLOOKUP($A1004,'REACH Bilaga XVII_update'!$C$5:$C$131,1,FALSE)),VLOOKUP($C1004,'REACH Bilaga XVII_update'!$B$5:$B$131,1,FALSE))</f>
        <v>#N/A</v>
      </c>
      <c r="G1004" s="76" t="e">
        <f>IF($C1004="-",IF($A1004="-",VLOOKUP($D1004,' REACH Bilaga 59_update'!$A$5:$A$210,1,FALSE),VLOOKUP($A1004,' REACH Bilaga 59_update'!$D$5:$D$210,1,FALSE)),VLOOKUP($C1004,' REACH Bilaga 59_update'!$C$5:$C$210,1,FALSE))</f>
        <v>#N/A</v>
      </c>
      <c r="H1004" s="76" t="e">
        <f>IF($C1004="-",IF($A1004="-",VLOOKUP($D1004,'REACH Bilaga XIV_update'!$A$5:$A$110,1,FALSE),VLOOKUP($A1004,'REACH Bilaga XIV_update'!$D$5:$D$110,1,FALSE)),VLOOKUP($C1004,'REACH Bilaga XIV_update'!$C$5:$C$110,1,FALSE))</f>
        <v>#N/A</v>
      </c>
      <c r="I1004" s="76" t="e">
        <f>IF($C1004="-",IF($A1004="-",VLOOKUP($D1004,CoRAP_update!$A$5:$A$376,1,FALSE),VLOOKUP($A1004,CoRAP_update!$D$5:$D$376,1,FALSE)),VLOOKUP($C1004,CoRAP_update!$C$5:$C$376,1,FALSE))</f>
        <v>#N/A</v>
      </c>
      <c r="J1004" s="76" t="str">
        <f>IF($C1004="-",IF($A1004="-",VLOOKUP($D1004,EDC_update!$C$2:$C$450,1,FALSE),VLOOKUP($A1004,EDC_update!$B$2:$B$450,1,FALSE)),VLOOKUP($C1004,EDC_update!$L$2:$L$450,1,FALSE))</f>
        <v>1336-36-3</v>
      </c>
      <c r="K1004" s="76" t="e">
        <f>IF($C1004="-",IF($A1004="-",IF(VLOOKUP($D1004,'sin-list 180320_update'!$C$2:$S$835,3,FALSE)="",NA(),VLOOKUP($D1004,'sin-list 180320_update'!$C$2:$S$835,3,FALSE)),IF(VLOOKUP($A1004,'sin-list 180320_update'!$A$2:$S$835,5,FALSE)="",NA(),VLOOKUP($A1004,'sin-list 180320_update'!$A$2:$S$835,5,FALSE))),IF(VLOOKUP($C1004,'sin-list 180320_update'!$B$2:$S$835,4,FALSE)="",NA(),VLOOKUP($C1004,'sin-list 180320_update'!$B$2:$S$835,4,FALSE)))</f>
        <v>#N/A</v>
      </c>
      <c r="L1004" s="76" t="e">
        <f>IF($C1004="-",IF($A1004="-",VLOOKUP($D1004,'sin-list 180320_update'!$C$2:$S$835,6,FALSE),VLOOKUP($A1004,'sin-list 180320_update'!$A$2:$S$835,8,FALSE)),VLOOKUP($C1004,'sin-list 180320_update'!$B$2:$S$835,7,FALSE))</f>
        <v>#N/A</v>
      </c>
      <c r="M1004" s="76" t="e">
        <f>IF($C1004="-",IF($A1004="-",IF(VLOOKUP($D1004,'sin-list 180320_update'!$C$2:$S$835,8,FALSE)="",NA(),VLOOKUP($D1004,'sin-list 180320_update'!$C$2:$S$835,8,FALSE)),IF(VLOOKUP($A1004,'sin-list 180320_update'!$A$2:$S$835,10,FALSE)="",NA(),VLOOKUP($A1004,'sin-list 180320_update'!$A$2:$S$835,10,FALSE))),IF(VLOOKUP($C1004,'sin-list 180320_update'!$B$2:$S$835,9,FALSE)="",NA(),VLOOKUP($C1004,'sin-list 180320_update'!$B$2:$S$835,9,FALSE)))</f>
        <v>#N/A</v>
      </c>
      <c r="N1004" s="76" t="e">
        <f>IF($C1004="-",IF($A1004="-",IF(VLOOKUP($D1004,'REACH Bilaga XVII_update'!$A$5:$E$131,4,FALSE)="",NA(),VLOOKUP($D1004,'REACH Bilaga XVII_update'!$A$5:$E$131,4,FALSE)),IF(VLOOKUP($A1004,'REACH Bilaga XVII_update'!$C$5:$D$131,2,FALSE)="",NA(),VLOOKUP($A1004,'REACH Bilaga XVII_update'!$C$5:$D$131,2,FALSE))),IF(VLOOKUP($C1004,'REACH Bilaga XVII_update'!$B$5:$D$131,3,FALSE)="",NA(),VLOOKUP($C1004,'REACH Bilaga XVII_update'!$B$5:$D$131,3,FALSE)))</f>
        <v>#N/A</v>
      </c>
      <c r="O1004" s="76" t="e">
        <f>IF($C1004="-",IF($A1004="-",IF(VLOOKUP($D1004,' REACH Bilaga 59_update'!$A$5:$E$210,5,FALSE)="",NA(),VLOOKUP($D1004,' REACH Bilaga 59_update'!$A$5:$E$210,5,FALSE)),IF(VLOOKUP($A1004,' REACH Bilaga 59_update'!$D$5:$E$210,2,FALSE)="",NA(),VLOOKUP($A1004,' REACH Bilaga 59_update'!$D$5:$E$210,2,FALSE))),IF(VLOOKUP($C1004,' REACH Bilaga 59_update'!$C$5:$E$210,3,FALSE)="",NA(),VLOOKUP($C1004,' REACH Bilaga 59_update'!$C$5:$E$210,3,FALSE)))</f>
        <v>#N/A</v>
      </c>
      <c r="P1004" s="76" t="e">
        <f>IF(C1004="-",IF(A1004="-",IFERROR(VLOOKUP($D1004,' REACH Bilaga 59_update'!$A$5:$F$210,MATCH(Sammanfattning!P$1,' REACH Bilaga 59_update'!$A$4:$F$4,0),FALSE),VLOOKUP($D1004,'REACH Bilaga XIV_update'!$A$4:$H$110,MATCH(Sammanfattning!P$1,'REACH Bilaga XIV_update'!$A$4:$H$4,0),FALSE)),IFERROR(VLOOKUP($A1004,' REACH Bilaga 59_update'!$D$5:$F$210,MATCH(Sammanfattning!P$1,' REACH Bilaga 59_update'!$D$4:$F$4,0),FALSE),VLOOKUP($A1004,'REACH Bilaga XIV_update'!$D$4:$H$110,MATCH(Sammanfattning!P$1,'REACH Bilaga XIV_update'!$D$4:$H$4,0),FALSE))),IFERROR(VLOOKUP($C1004,' REACH Bilaga 59_update'!$C$5:$F$210,MATCH(Sammanfattning!P$1,' REACH Bilaga 59_update'!$C$4:$F$4,0),FALSE),VLOOKUP($C1004,'REACH Bilaga XIV_update'!$C$4:$H$110,MATCH(Sammanfattning!P$1,'REACH Bilaga XIV_update'!$C$4:$H$4,0),FALSE)))</f>
        <v>#N/A</v>
      </c>
      <c r="Q1004" s="76" t="e">
        <f>IF($C1004="-",IF($A1004="-",IF(VLOOKUP($D1004,'REACH Bilaga XIV_update'!$A$5:$I$110,9,FALSE)="",NA(),VLOOKUP($D1004,'REACH Bilaga XIV_update'!$A$5:$I$110,9,FALSE)),IF(VLOOKUP($A1004,'REACH Bilaga XIV_update'!$D$5:$I$110,6,FALSE)="",NA(),VLOOKUP($A1004,'REACH Bilaga XIV_update'!$D$5:$I$110,6,FALSE))),IF(VLOOKUP($C1004,'REACH Bilaga XIV_update'!$C$5:$I$110,7,FALSE)="",NA(),VLOOKUP($C1004,'REACH Bilaga XIV_update'!$C$5:$I$110,7,FALSE)))</f>
        <v>#N/A</v>
      </c>
      <c r="R1004" s="76" t="e">
        <f>IF($C1004="-",IF($A1004="-",IF(VLOOKUP($D1004,CoRAP_update!$A$5:$O$376,15,FALSE)="",NA(),VLOOKUP($D1004,CoRAP_update!$A$5:$O$376,15,FALSE)),IF(VLOOKUP($A1004,CoRAP_update!$D$5:$O$376,12,FALSE)="",NA(),VLOOKUP($A1004,CoRAP_update!$D$5:$O$376,12,FALSE))),IF(VLOOKUP($C1004,CoRAP_update!$C$5:$O$376,13,FALSE)="",NA(),VLOOKUP($C1004,CoRAP_update!$C$5:$O$376,13,FALSE)))</f>
        <v>#N/A</v>
      </c>
      <c r="S1004" s="144" t="e">
        <f>IF($C1004="-",IF($A1004="-",VLOOKUP($D1004,CoRAP_update!$A$5:$J$376,MATCH(Sammanfattning!S$1,CoRAP_update!$A$4:$J$4,0),FALSE),VLOOKUP($A1004,CoRAP_update!$D$5:$J$376,MATCH(Sammanfattning!S$1,CoRAP_update!$D$4:$J$4,0),FALSE)),VLOOKUP($C1004,CoRAP_update!$C$5:$J$376,MATCH(Sammanfattning!S$1,CoRAP_update!$C$4:$J$4,0),FALSE))</f>
        <v>#N/A</v>
      </c>
      <c r="T1004" s="76" t="str">
        <f>IF($A1004="-",VLOOKUP($D1004,EDC_update!$C$2:$F$450,4,FALSE),VLOOKUP($A1004,EDC_update!$B$2:$F$450,5,FALSE))</f>
        <v>CAT1</v>
      </c>
      <c r="V1004" s="78">
        <f>IF(IFERROR(SEARCH("PBT",P1004),99)=99,IF(IFERROR(SEARCH("suspected PBT",S1004),99)=99,IF(IFERROR(SEARCH("concluded to be PBT",K1004),99)=99,IF(IFERROR(SEARCH("PBT",S1004),99)=99,IF(IFERROR(SEARCH("PBT cand",L1004),99)=99,IF(IFERROR(SEARCH("PBT",L1004),99)=99,IF(IFERROR(SEARCH("persistent, bioackumulative and toxic properties",K1004),99)=99,0,Scoring!$E$3),Scoring!$E$3),Scoring!$E$7),Scoring!$E$3),Scoring!$E$5),Scoring!$E$6),Scoring!$E$3)</f>
        <v>0</v>
      </c>
      <c r="W1004" s="78">
        <f>IF(IFERROR(SEARCH("vPvB",P1004),99)=99,IF(IFERROR(SEARCH("suspected pbt/vPvB",S1004),99)=99,IF(IFERROR(SEARCH("vPvB",S1004),99)=99,IF(IFERROR(SEARCH("concluded to be a vPvB",S1004),99)=99,IF(IFERROR(SEARCH("identified as vPvB",K1004),99)=99,IF(IFERROR(SEARCH("concluded to be a vPvB",K1004),99)=99,IF(IFERROR(SEARCH("concluded to be both pbt and vPvB",S1004),99)=99,IF(IFERROR(SEARCH("concluded to be both pbt and vPvB",K1004),99)=99,0,Scoring!$E$5),Scoring!$E$5),Scoring!$E$5),Scoring!$E$5),Scoring!$E$5),Scoring!$E$4),Scoring!$E$6),Scoring!$E$4)</f>
        <v>0</v>
      </c>
      <c r="X1004" s="78">
        <f>IF(IFERROR(SEARCH("H410",N1004),99)=99,IF(IFERROR(SEARCH("H410",O1004),99)=99,IF(IFERROR(SEARCH("H410",Q1004),99)=99,IF(IFERROR(SEARCH("H410",M1004),99)=99,IF(IFERROR(SEARCH("H410",R1004),99)=99,IF(IFERROR(SEARCH("H411",N1004),99)=99,IF(IFERROR(SEARCH("H411",O1004),99)=99,IF(IFERROR(SEARCH("H411",Q1004),99)=99,IF(IFERROR(SEARCH("H411",M1004),99)=99,IF(IFERROR(SEARCH("H411",R1004),99)=99,IF(IFERROR(SEARCH("H413",N1004),99)=99,IF(IFERROR(SEARCH("H413",O1004),99)=99,IF(IFERROR(SEARCH("H413",Q1004),99)=99,IF(IFERROR(SEARCH("H413",M1004),99)=99,IF(IFERROR(SEARCH("H413",R1004),99)=99,IF(IFERROR(SEARCH("H412",N1004),99)=99,IF(IFERROR(SEARCH("H412",O1004),99)=99,IF(IFERROR(SEARCH("H412",Q1004),99)=99,IF(IFERROR(SEARCH("H412",M1004),99)=99,IF(IFERROR(SEARCH("H412",R1004),99)=99,0,Scoring!$E$2),Scoring!$E$2),Scoring!$E$2),Scoring!$E$2),Scoring!$E$2),Scoring!$E$2),Scoring!$E$2),Scoring!$E$2),Scoring!$E$2),Scoring!$E$2),Scoring!$E$2),Scoring!$E$2),Scoring!$E$2),Scoring!$E$2),Scoring!$E$2),Scoring!$E$2),Scoring!$E$2),Scoring!$E$2),Scoring!$E$2),Scoring!$E$2)</f>
        <v>0</v>
      </c>
      <c r="Y1004" s="78">
        <f>IF(IFERROR(SEARCH("CMR",K1004),99)=99,IF(IFERROR(SEARCH("Suspected CMR",S1004),99)=99,IF(IFERROR(SEARCH("CMR",S1004),99)=99,0,Scoring!$E$8),Scoring!$E$9),Scoring!$E$8)</f>
        <v>0</v>
      </c>
      <c r="Z1004" s="78">
        <f>IF(IFERROR(SEARCH("H350",N1004),99)=99,IF(IFERROR(SEARCH("H350",O1004),99)=99,IF(IFERROR(SEARCH("H350",Q1004),99)=99,IF(IFERROR(SEARCH("H350",M1004),99)=99,IF(IFERROR(SEARCH("H350",R1004),99)=99,IF(IFERROR(SEARCH("H351",N1004),99)=99,IF(IFERROR(SEARCH("H351",O1004),99)=99,IF(IFERROR(SEARCH("H351",Q1004),99)=99,IF(IFERROR(SEARCH("H351",M1004),99)=99,IF(IFERROR(SEARCH("H351",R1004),99)=99,IF(IFERROR(SEARCH("carcinogenic",P1004),99)=99,IF(IFERROR(SEARCH("suspected carcinogenic",S1004),99)=99,0,Scoring!$E$12),Scoring!$E$11),Scoring!$E$10),Scoring!$E$10),Scoring!$E$10),Scoring!$E$10),Scoring!$E$10),Scoring!$E$10),Scoring!$E$10),Scoring!$E$10),Scoring!$E$10),Scoring!$E$10)</f>
        <v>0</v>
      </c>
      <c r="AA1004" s="78">
        <f>IF(IFERROR(SEARCH("H340",N1004),99)=99,IF(IFERROR(SEARCH("H340",O1004),99)=99,IF(IFERROR(SEARCH("H340",Q1004),99)=99,IF(IFERROR(SEARCH("H340",M1004),99)=99,IF(IFERROR(SEARCH("H340",R1004),99)=99,IF(IFERROR(SEARCH("H341",N1004),99)=99,IF(IFERROR(SEARCH("H341",O1004),99)=99,IF(IFERROR(SEARCH("H341",Q1004),99)=99,IF(IFERROR(SEARCH("H341",M1004),99)=99,IF(IFERROR(SEARCH("H341",R1004),99)=99,IF(IFERROR(SEARCH("mutagenic",P1004),99)=99,IF(IFERROR(SEARCH("suspected mutagenic",S1004),99)=99,0,Scoring!$E$15),Scoring!$E$14),Scoring!$E$13),Scoring!$E$13),Scoring!$E$13),Scoring!$E$13),Scoring!$E$13),Scoring!$E$13),Scoring!$E$13),Scoring!$E$13),Scoring!$E$13),Scoring!$E$13)</f>
        <v>0</v>
      </c>
      <c r="AB1004" s="78">
        <f>IF(IFERROR(SEARCH("H360",N1004),99)=99,IF(IFERROR(SEARCH("H360",O1004),99)=99,IF(IFERROR(SEARCH("H360",Q1004),99)=99,IF(IFERROR(SEARCH("H360",M1004),99)=99,IF(IFERROR(SEARCH("H360",R1004),99)=99,IF(IFERROR(SEARCH("H361",N1004),99)=99,IF(IFERROR(SEARCH("H361",O1004),99)=99,IF(IFERROR(SEARCH("H361",Q1004),99)=99,IF(IFERROR(SEARCH("H361",M1004),99)=99,IF(IFERROR(SEARCH("H361",R1004),99)=99,IF(IFERROR(SEARCH("reproduction",P1004),99)=99,IF(IFERROR(SEARCH("suspected reprotoxic",S1004),99)=99,IF(IFERROR(SEARCH("reprotoxic",S1004),99)=99,IF(IFERROR(SEARCH("reprotoxic",K1004),99)=99,0,Scoring!$E$18),Scoring!$E$18),Scoring!$E$19),Scoring!$E$17),Scoring!$E$16),Scoring!$E$16),Scoring!$E$16),Scoring!$E$16),Scoring!$E$16),Scoring!$E$16),Scoring!$E$16),Scoring!$E$16),Scoring!$E$16),Scoring!$E$16)</f>
        <v>0</v>
      </c>
      <c r="AC1004" s="78">
        <f>IF(IFERROR(SEARCH("57f",L1004),99)=99,IF(IFERROR(SEARCH("57(f)",P1004),99)=99,0,Scoring!$E$20),Scoring!$E$20)</f>
        <v>0</v>
      </c>
      <c r="AD1004" s="78">
        <f>IF(IFERROR(SEARCH("CAT1",T1004),99)=99,IF(IFERROR(SEARCH("CAT2",T1004),99)=99,IF(IFERROR(SEARCH("CAT3",T1004),99)=99,IF(IFERROR(SEARCH("concluded to be endocrine",K1004),99)=99,IF(IFERROR(SEARCH("categorised as endocrine",K1004),99)=99,IF(IFERROR(SEARCH("endocrine disrupting",P1004),99)=99,IF(IFERROR(SEARCH("endocrine disrupting",K1004),99)=99,IF(IFERROR(SEARCH("suspected endocrine",S1004),99)=99,IF(IFERROR(SEARCH("potential endocrine",S1004),99)=99,0,Scoring!$E$25),Scoring!$E$25),Scoring!$E$24),Scoring!$E$24),Scoring!$E$24),Scoring!$E$24),Scoring!$E$23),Scoring!$E$22),Scoring!$E$21)</f>
        <v>1</v>
      </c>
      <c r="AE1004" s="78">
        <f>IF(IFERROR(SEARCH("suspected sensitiser",S1004),99)=99,IF(IFERROR(SEARCH("sensitiser",S1004),99)=99,IF(IFERROR(SEARCH("other hazard based concern",S1004),99)=99,0,Scoring!$E$28),Scoring!$E$26),Scoring!$E$27)</f>
        <v>0</v>
      </c>
      <c r="AF1004" s="78">
        <f>IF(IFERROR(M1004,1)=1,IF(IFERROR(N1004,1)=1,IF(IFERROR(O1004,1)=1,IF(IFERROR(Q1004,1)=1,IF(IFERROR(R1004,1)=1,IF(IFERROR(T1004,1)=1,IF(IFERROR(K1004,1)=1,IF(IFERROR(P1004,1)=1,IF(IFERROR(S1004,1)=1,Scoring!$E$29,0),0),0),0),0),0),0),0),0)</f>
        <v>0</v>
      </c>
      <c r="AG1004" s="78">
        <f t="shared" si="75"/>
        <v>1</v>
      </c>
      <c r="AI1004" s="93"/>
      <c r="AJ1004" s="94"/>
      <c r="AK1004" s="76"/>
      <c r="AL1004" s="75"/>
      <c r="AN1004" s="79"/>
      <c r="AO1004" s="79"/>
      <c r="AP1004" s="79"/>
      <c r="AQ1004" s="79"/>
      <c r="AR1004" s="79"/>
      <c r="AS1004" s="78"/>
      <c r="AU1004" s="79">
        <f>IF(IFERROR(F1004,99)=99,IF(IFERROR(G1004,99)=99,IF(IFERROR(H1004,99)=99,IF(IFERROR(I1004,99)=99,IF(IFERROR(E1004,99)=99,IF(IFERROR(J1004,99)=99,0,Scoring!$B$7),Scoring!$B$3),Scoring!$B$2),Scoring!$B$6),Scoring!$B$5),Scoring!$B$4)</f>
        <v>0.3</v>
      </c>
      <c r="AV1004" s="78">
        <f t="shared" si="76"/>
        <v>0.3</v>
      </c>
      <c r="AW1004" s="78"/>
      <c r="AX1004" s="66"/>
      <c r="AY1004" s="78"/>
      <c r="AZ1004" s="76"/>
      <c r="BB1004" s="76"/>
    </row>
    <row r="1005" spans="1:54" x14ac:dyDescent="0.25">
      <c r="A1005" s="80" t="s">
        <v>8437</v>
      </c>
      <c r="B1005" s="80" t="s">
        <v>30</v>
      </c>
      <c r="C1005" s="80" t="s">
        <v>30</v>
      </c>
      <c r="D1005" s="80" t="s">
        <v>11232</v>
      </c>
      <c r="E1005" s="76" t="e">
        <f>IF(C1005="-",IF(A1005="-",VLOOKUP(D1005,'sin-list 180320_update'!$C$2:$C$835,1,FALSE),VLOOKUP(A1005,'sin-list 180320_update'!$A$2:$A$835,1,FALSE)),VLOOKUP(C1005,'sin-list 180320_update'!$B$2:$B$835,1,FALSE))</f>
        <v>#N/A</v>
      </c>
      <c r="F1005" s="76" t="e">
        <f>IF($C1005="-",IF($A1005="-",VLOOKUP($D1005,'REACH Bilaga XVII_update'!$A$5:$A$131,1,FALSE),VLOOKUP($A1005,'REACH Bilaga XVII_update'!$C$5:$C$131,1,FALSE)),VLOOKUP($C1005,'REACH Bilaga XVII_update'!$B$5:$B$131,1,FALSE))</f>
        <v>#N/A</v>
      </c>
      <c r="G1005" s="76" t="str">
        <f>IF($C1005="-",IF($A1005="-",VLOOKUP($D1005,' REACH Bilaga 59_update'!$A$5:$A$210,1,FALSE),VLOOKUP($A1005,' REACH Bilaga 59_update'!$D$5:$D$210,1,FALSE)),VLOOKUP($C1005,' REACH Bilaga 59_update'!$C$5:$C$210,1,FALSE))</f>
        <v>135821-03-3</v>
      </c>
      <c r="H1005" s="76" t="e">
        <f>IF($C1005="-",IF($A1005="-",VLOOKUP($D1005,'REACH Bilaga XIV_update'!$A$5:$A$110,1,FALSE),VLOOKUP($A1005,'REACH Bilaga XIV_update'!$D$5:$D$110,1,FALSE)),VLOOKUP($C1005,'REACH Bilaga XIV_update'!$C$5:$C$110,1,FALSE))</f>
        <v>#N/A</v>
      </c>
      <c r="I1005" s="76" t="e">
        <f>IF($C1005="-",IF($A1005="-",VLOOKUP($D1005,CoRAP_update!$A$5:$A$376,1,FALSE),VLOOKUP($A1005,CoRAP_update!$D$5:$D$376,1,FALSE)),VLOOKUP($C1005,CoRAP_update!$C$5:$C$376,1,FALSE))</f>
        <v>#N/A</v>
      </c>
      <c r="J1005" s="76" t="e">
        <f>IF($C1005="-",IF($A1005="-",VLOOKUP($D1005,EDC_update!$C$2:$C$450,1,FALSE),VLOOKUP($A1005,EDC_update!$B$2:$B$450,1,FALSE)),VLOOKUP($C1005,EDC_update!$L$2:$L$450,1,FALSE))</f>
        <v>#N/A</v>
      </c>
      <c r="K1005" s="76" t="e">
        <f>IF($C1005="-",IF($A1005="-",IF(VLOOKUP($D1005,'sin-list 180320_update'!$C$2:$S$835,3,FALSE)="",NA(),VLOOKUP($D1005,'sin-list 180320_update'!$C$2:$S$835,3,FALSE)),IF(VLOOKUP($A1005,'sin-list 180320_update'!$A$2:$S$835,5,FALSE)="",NA(),VLOOKUP($A1005,'sin-list 180320_update'!$A$2:$S$835,5,FALSE))),IF(VLOOKUP($C1005,'sin-list 180320_update'!$B$2:$S$835,4,FALSE)="",NA(),VLOOKUP($C1005,'sin-list 180320_update'!$B$2:$S$835,4,FALSE)))</f>
        <v>#N/A</v>
      </c>
      <c r="L1005" s="76" t="e">
        <f>IF($C1005="-",IF($A1005="-",VLOOKUP($D1005,'sin-list 180320_update'!$C$2:$S$835,6,FALSE),VLOOKUP($A1005,'sin-list 180320_update'!$A$2:$S$835,8,FALSE)),VLOOKUP($C1005,'sin-list 180320_update'!$B$2:$S$835,7,FALSE))</f>
        <v>#N/A</v>
      </c>
      <c r="M1005" s="76" t="e">
        <f>IF($C1005="-",IF($A1005="-",IF(VLOOKUP($D1005,'sin-list 180320_update'!$C$2:$S$835,8,FALSE)="",NA(),VLOOKUP($D1005,'sin-list 180320_update'!$C$2:$S$835,8,FALSE)),IF(VLOOKUP($A1005,'sin-list 180320_update'!$A$2:$S$835,10,FALSE)="",NA(),VLOOKUP($A1005,'sin-list 180320_update'!$A$2:$S$835,10,FALSE))),IF(VLOOKUP($C1005,'sin-list 180320_update'!$B$2:$S$835,9,FALSE)="",NA(),VLOOKUP($C1005,'sin-list 180320_update'!$B$2:$S$835,9,FALSE)))</f>
        <v>#N/A</v>
      </c>
      <c r="N1005" s="76" t="e">
        <f>IF($C1005="-",IF($A1005="-",IF(VLOOKUP($D1005,'REACH Bilaga XVII_update'!$A$5:$E$131,4,FALSE)="",NA(),VLOOKUP($D1005,'REACH Bilaga XVII_update'!$A$5:$E$131,4,FALSE)),IF(VLOOKUP($A1005,'REACH Bilaga XVII_update'!$C$5:$D$131,2,FALSE)="",NA(),VLOOKUP($A1005,'REACH Bilaga XVII_update'!$C$5:$D$131,2,FALSE))),IF(VLOOKUP($C1005,'REACH Bilaga XVII_update'!$B$5:$D$131,3,FALSE)="",NA(),VLOOKUP($C1005,'REACH Bilaga XVII_update'!$B$5:$D$131,3,FALSE)))</f>
        <v>#N/A</v>
      </c>
      <c r="O1005" s="76" t="e">
        <f>IF($C1005="-",IF($A1005="-",IF(VLOOKUP($D1005,' REACH Bilaga 59_update'!$A$5:$E$210,5,FALSE)="",NA(),VLOOKUP($D1005,' REACH Bilaga 59_update'!$A$5:$E$210,5,FALSE)),IF(VLOOKUP($A1005,' REACH Bilaga 59_update'!$D$5:$E$210,2,FALSE)="",NA(),VLOOKUP($A1005,' REACH Bilaga 59_update'!$D$5:$E$210,2,FALSE))),IF(VLOOKUP($C1005,' REACH Bilaga 59_update'!$C$5:$E$210,3,FALSE)="",NA(),VLOOKUP($C1005,' REACH Bilaga 59_update'!$C$5:$E$210,3,FALSE)))</f>
        <v>#N/A</v>
      </c>
      <c r="P1005" s="76" t="str">
        <f>IF(C1005="-",IF(A1005="-",IFERROR(VLOOKUP($D1005,' REACH Bilaga 59_update'!$A$5:$F$210,MATCH(Sammanfattning!P$1,' REACH Bilaga 59_update'!$A$4:$F$4,0),FALSE),VLOOKUP($D1005,'REACH Bilaga XIV_update'!$A$4:$H$110,MATCH(Sammanfattning!P$1,'REACH Bilaga XIV_update'!$A$4:$H$4,0),FALSE)),IFERROR(VLOOKUP($A1005,' REACH Bilaga 59_update'!$D$5:$F$210,MATCH(Sammanfattning!P$1,' REACH Bilaga 59_update'!$D$4:$F$4,0),FALSE),VLOOKUP($A1005,'REACH Bilaga XIV_update'!$D$4:$H$110,MATCH(Sammanfattning!P$1,'REACH Bilaga XIV_update'!$D$4:$H$4,0),FALSE))),IFERROR(VLOOKUP($C1005,' REACH Bilaga 59_update'!$C$5:$F$210,MATCH(Sammanfattning!P$1,' REACH Bilaga 59_update'!$C$4:$F$4,0),FALSE),VLOOKUP($C1005,'REACH Bilaga XIV_update'!$C$4:$H$110,MATCH(Sammanfattning!P$1,'REACH Bilaga XIV_update'!$C$4:$H$4,0),FALSE)))</f>
        <v>vPvB (Article 57e)</v>
      </c>
      <c r="Q1005" s="76" t="e">
        <f>IF($C1005="-",IF($A1005="-",IF(VLOOKUP($D1005,'REACH Bilaga XIV_update'!$A$5:$I$110,9,FALSE)="",NA(),VLOOKUP($D1005,'REACH Bilaga XIV_update'!$A$5:$I$110,9,FALSE)),IF(VLOOKUP($A1005,'REACH Bilaga XIV_update'!$D$5:$I$110,6,FALSE)="",NA(),VLOOKUP($A1005,'REACH Bilaga XIV_update'!$D$5:$I$110,6,FALSE))),IF(VLOOKUP($C1005,'REACH Bilaga XIV_update'!$C$5:$I$110,7,FALSE)="",NA(),VLOOKUP($C1005,'REACH Bilaga XIV_update'!$C$5:$I$110,7,FALSE)))</f>
        <v>#N/A</v>
      </c>
      <c r="R1005" s="76" t="e">
        <f>IF($C1005="-",IF($A1005="-",IF(VLOOKUP($D1005,CoRAP_update!$A$5:$O$376,15,FALSE)="",NA(),VLOOKUP($D1005,CoRAP_update!$A$5:$O$376,15,FALSE)),IF(VLOOKUP($A1005,CoRAP_update!$D$5:$O$376,12,FALSE)="",NA(),VLOOKUP($A1005,CoRAP_update!$D$5:$O$376,12,FALSE))),IF(VLOOKUP($C1005,CoRAP_update!$C$5:$O$376,13,FALSE)="",NA(),VLOOKUP($C1005,CoRAP_update!$C$5:$O$376,13,FALSE)))</f>
        <v>#N/A</v>
      </c>
      <c r="S1005" s="144" t="e">
        <f>IF($C1005="-",IF($A1005="-",VLOOKUP($D1005,CoRAP_update!$A$5:$J$376,MATCH(Sammanfattning!S$1,CoRAP_update!$A$4:$J$4,0),FALSE),VLOOKUP($A1005,CoRAP_update!$D$5:$J$376,MATCH(Sammanfattning!S$1,CoRAP_update!$D$4:$J$4,0),FALSE)),VLOOKUP($C1005,CoRAP_update!$C$5:$J$376,MATCH(Sammanfattning!S$1,CoRAP_update!$C$4:$J$4,0),FALSE))</f>
        <v>#N/A</v>
      </c>
      <c r="T1005" s="76" t="e">
        <f>IF($A1005="-",VLOOKUP($D1005,EDC_update!$C$2:$F$450,4,FALSE),VLOOKUP($A1005,EDC_update!$B$2:$F$450,5,FALSE))</f>
        <v>#N/A</v>
      </c>
      <c r="V1005" s="78">
        <f>IF(IFERROR(SEARCH("PBT",P1005),99)=99,IF(IFERROR(SEARCH("suspected PBT",S1005),99)=99,IF(IFERROR(SEARCH("concluded to be PBT",K1005),99)=99,IF(IFERROR(SEARCH("PBT",S1005),99)=99,IF(IFERROR(SEARCH("PBT cand",L1005),99)=99,IF(IFERROR(SEARCH("PBT",L1005),99)=99,IF(IFERROR(SEARCH("persistent, bioackumulative and toxic properties",K1005),99)=99,0,Scoring!$E$3),Scoring!$E$3),Scoring!$E$7),Scoring!$E$3),Scoring!$E$5),Scoring!$E$6),Scoring!$E$3)</f>
        <v>0</v>
      </c>
      <c r="W1005" s="78">
        <f>IF(IFERROR(SEARCH("vPvB",P1005),99)=99,IF(IFERROR(SEARCH("suspected pbt/vPvB",S1005),99)=99,IF(IFERROR(SEARCH("vPvB",S1005),99)=99,IF(IFERROR(SEARCH("concluded to be a vPvB",S1005),99)=99,IF(IFERROR(SEARCH("identified as vPvB",K1005),99)=99,IF(IFERROR(SEARCH("concluded to be a vPvB",K1005),99)=99,IF(IFERROR(SEARCH("concluded to be both pbt and vPvB",S1005),99)=99,IF(IFERROR(SEARCH("concluded to be both pbt and vPvB",K1005),99)=99,0,Scoring!$E$5),Scoring!$E$5),Scoring!$E$5),Scoring!$E$5),Scoring!$E$5),Scoring!$E$4),Scoring!$E$6),Scoring!$E$4)</f>
        <v>1</v>
      </c>
      <c r="X1005" s="78">
        <f>IF(IFERROR(SEARCH("H410",N1005),99)=99,IF(IFERROR(SEARCH("H410",O1005),99)=99,IF(IFERROR(SEARCH("H410",Q1005),99)=99,IF(IFERROR(SEARCH("H410",M1005),99)=99,IF(IFERROR(SEARCH("H410",R1005),99)=99,IF(IFERROR(SEARCH("H411",N1005),99)=99,IF(IFERROR(SEARCH("H411",O1005),99)=99,IF(IFERROR(SEARCH("H411",Q1005),99)=99,IF(IFERROR(SEARCH("H411",M1005),99)=99,IF(IFERROR(SEARCH("H411",R1005),99)=99,IF(IFERROR(SEARCH("H413",N1005),99)=99,IF(IFERROR(SEARCH("H413",O1005),99)=99,IF(IFERROR(SEARCH("H413",Q1005),99)=99,IF(IFERROR(SEARCH("H413",M1005),99)=99,IF(IFERROR(SEARCH("H413",R1005),99)=99,IF(IFERROR(SEARCH("H412",N1005),99)=99,IF(IFERROR(SEARCH("H412",O1005),99)=99,IF(IFERROR(SEARCH("H412",Q1005),99)=99,IF(IFERROR(SEARCH("H412",M1005),99)=99,IF(IFERROR(SEARCH("H412",R1005),99)=99,0,Scoring!$E$2),Scoring!$E$2),Scoring!$E$2),Scoring!$E$2),Scoring!$E$2),Scoring!$E$2),Scoring!$E$2),Scoring!$E$2),Scoring!$E$2),Scoring!$E$2),Scoring!$E$2),Scoring!$E$2),Scoring!$E$2),Scoring!$E$2),Scoring!$E$2),Scoring!$E$2),Scoring!$E$2),Scoring!$E$2),Scoring!$E$2),Scoring!$E$2)</f>
        <v>0</v>
      </c>
      <c r="Y1005" s="78">
        <f>IF(IFERROR(SEARCH("CMR",K1005),99)=99,IF(IFERROR(SEARCH("Suspected CMR",S1005),99)=99,IF(IFERROR(SEARCH("CMR",S1005),99)=99,0,Scoring!$E$8),Scoring!$E$9),Scoring!$E$8)</f>
        <v>0</v>
      </c>
      <c r="Z1005" s="78">
        <f>IF(IFERROR(SEARCH("H350",N1005),99)=99,IF(IFERROR(SEARCH("H350",O1005),99)=99,IF(IFERROR(SEARCH("H350",Q1005),99)=99,IF(IFERROR(SEARCH("H350",M1005),99)=99,IF(IFERROR(SEARCH("H350",R1005),99)=99,IF(IFERROR(SEARCH("H351",N1005),99)=99,IF(IFERROR(SEARCH("H351",O1005),99)=99,IF(IFERROR(SEARCH("H351",Q1005),99)=99,IF(IFERROR(SEARCH("H351",M1005),99)=99,IF(IFERROR(SEARCH("H351",R1005),99)=99,IF(IFERROR(SEARCH("carcinogenic",P1005),99)=99,IF(IFERROR(SEARCH("suspected carcinogenic",S1005),99)=99,0,Scoring!$E$12),Scoring!$E$11),Scoring!$E$10),Scoring!$E$10),Scoring!$E$10),Scoring!$E$10),Scoring!$E$10),Scoring!$E$10),Scoring!$E$10),Scoring!$E$10),Scoring!$E$10),Scoring!$E$10)</f>
        <v>0</v>
      </c>
      <c r="AA1005" s="78">
        <f>IF(IFERROR(SEARCH("H340",N1005),99)=99,IF(IFERROR(SEARCH("H340",O1005),99)=99,IF(IFERROR(SEARCH("H340",Q1005),99)=99,IF(IFERROR(SEARCH("H340",M1005),99)=99,IF(IFERROR(SEARCH("H340",R1005),99)=99,IF(IFERROR(SEARCH("H341",N1005),99)=99,IF(IFERROR(SEARCH("H341",O1005),99)=99,IF(IFERROR(SEARCH("H341",Q1005),99)=99,IF(IFERROR(SEARCH("H341",M1005),99)=99,IF(IFERROR(SEARCH("H341",R1005),99)=99,IF(IFERROR(SEARCH("mutagenic",P1005),99)=99,IF(IFERROR(SEARCH("suspected mutagenic",S1005),99)=99,0,Scoring!$E$15),Scoring!$E$14),Scoring!$E$13),Scoring!$E$13),Scoring!$E$13),Scoring!$E$13),Scoring!$E$13),Scoring!$E$13),Scoring!$E$13),Scoring!$E$13),Scoring!$E$13),Scoring!$E$13)</f>
        <v>0</v>
      </c>
      <c r="AB1005" s="78">
        <f>IF(IFERROR(SEARCH("H360",N1005),99)=99,IF(IFERROR(SEARCH("H360",O1005),99)=99,IF(IFERROR(SEARCH("H360",Q1005),99)=99,IF(IFERROR(SEARCH("H360",M1005),99)=99,IF(IFERROR(SEARCH("H360",R1005),99)=99,IF(IFERROR(SEARCH("H361",N1005),99)=99,IF(IFERROR(SEARCH("H361",O1005),99)=99,IF(IFERROR(SEARCH("H361",Q1005),99)=99,IF(IFERROR(SEARCH("H361",M1005),99)=99,IF(IFERROR(SEARCH("H361",R1005),99)=99,IF(IFERROR(SEARCH("reproduction",P1005),99)=99,IF(IFERROR(SEARCH("suspected reprotoxic",S1005),99)=99,IF(IFERROR(SEARCH("reprotoxic",S1005),99)=99,IF(IFERROR(SEARCH("reprotoxic",K1005),99)=99,0,Scoring!$E$18),Scoring!$E$18),Scoring!$E$19),Scoring!$E$17),Scoring!$E$16),Scoring!$E$16),Scoring!$E$16),Scoring!$E$16),Scoring!$E$16),Scoring!$E$16),Scoring!$E$16),Scoring!$E$16),Scoring!$E$16),Scoring!$E$16)</f>
        <v>0</v>
      </c>
      <c r="AC1005" s="78">
        <f>IF(IFERROR(SEARCH("57f",L1005),99)=99,IF(IFERROR(SEARCH("57(f)",P1005),99)=99,0,Scoring!$E$20),Scoring!$E$20)</f>
        <v>0</v>
      </c>
      <c r="AD1005" s="78">
        <f>IF(IFERROR(SEARCH("CAT1",T1005),99)=99,IF(IFERROR(SEARCH("CAT2",T1005),99)=99,IF(IFERROR(SEARCH("CAT3",T1005),99)=99,IF(IFERROR(SEARCH("concluded to be endocrine",K1005),99)=99,IF(IFERROR(SEARCH("categorised as endocrine",K1005),99)=99,IF(IFERROR(SEARCH("endocrine disrupting",P1005),99)=99,IF(IFERROR(SEARCH("endocrine disrupting",K1005),99)=99,IF(IFERROR(SEARCH("suspected endocrine",S1005),99)=99,IF(IFERROR(SEARCH("potential endocrine",S1005),99)=99,0,Scoring!$E$25),Scoring!$E$25),Scoring!$E$24),Scoring!$E$24),Scoring!$E$24),Scoring!$E$24),Scoring!$E$23),Scoring!$E$22),Scoring!$E$21)</f>
        <v>0</v>
      </c>
      <c r="AE1005" s="78">
        <f>IF(IFERROR(SEARCH("suspected sensitiser",S1005),99)=99,IF(IFERROR(SEARCH("sensitiser",S1005),99)=99,IF(IFERROR(SEARCH("other hazard based concern",S1005),99)=99,0,Scoring!$E$28),Scoring!$E$26),Scoring!$E$27)</f>
        <v>0</v>
      </c>
      <c r="AF1005" s="78">
        <f>IF(IFERROR(M1005,1)=1,IF(IFERROR(N1005,1)=1,IF(IFERROR(O1005,1)=1,IF(IFERROR(Q1005,1)=1,IF(IFERROR(R1005,1)=1,IF(IFERROR(T1005,1)=1,IF(IFERROR(K1005,1)=1,IF(IFERROR(P1005,1)=1,IF(IFERROR(S1005,1)=1,Scoring!$E$29,0),0),0),0),0),0),0),0),0)</f>
        <v>0</v>
      </c>
      <c r="AG1005" s="78">
        <f t="shared" si="75"/>
        <v>1</v>
      </c>
      <c r="AI1005" s="93"/>
      <c r="AJ1005" s="94"/>
      <c r="AK1005" s="76"/>
      <c r="AL1005" s="75"/>
      <c r="AN1005" s="79"/>
      <c r="AO1005" s="79"/>
      <c r="AP1005" s="79"/>
      <c r="AQ1005" s="79"/>
      <c r="AR1005" s="79"/>
      <c r="AS1005" s="78"/>
      <c r="AU1005" s="79">
        <f>IF(IFERROR(F1005,99)=99,IF(IFERROR(G1005,99)=99,IF(IFERROR(H1005,99)=99,IF(IFERROR(I1005,99)=99,IF(IFERROR(E1005,99)=99,IF(IFERROR(J1005,99)=99,0,Scoring!$B$7),Scoring!$B$3),Scoring!$B$2),Scoring!$B$6),Scoring!$B$5),Scoring!$B$4)</f>
        <v>1</v>
      </c>
      <c r="AV1005" s="78">
        <f t="shared" si="76"/>
        <v>1</v>
      </c>
      <c r="AW1005" s="78"/>
      <c r="AX1005" s="66"/>
      <c r="AY1005" s="78"/>
      <c r="AZ1005" s="76"/>
      <c r="BB1005" s="76"/>
    </row>
    <row r="1006" spans="1:54" x14ac:dyDescent="0.25">
      <c r="A1006" s="80" t="s">
        <v>8833</v>
      </c>
      <c r="B1006" s="80" t="s">
        <v>30</v>
      </c>
      <c r="C1006" s="80" t="s">
        <v>30</v>
      </c>
      <c r="D1006" s="80" t="s">
        <v>11233</v>
      </c>
      <c r="E1006" s="76" t="e">
        <f>IF(C1006="-",IF(A1006="-",VLOOKUP(D1006,'sin-list 180320_update'!$C$2:$C$835,1,FALSE),VLOOKUP(A1006,'sin-list 180320_update'!$A$2:$A$835,1,FALSE)),VLOOKUP(C1006,'sin-list 180320_update'!$B$2:$B$835,1,FALSE))</f>
        <v>#N/A</v>
      </c>
      <c r="F1006" s="76" t="e">
        <f>IF($C1006="-",IF($A1006="-",VLOOKUP($D1006,'REACH Bilaga XVII_update'!$A$5:$A$131,1,FALSE),VLOOKUP($A1006,'REACH Bilaga XVII_update'!$C$5:$C$131,1,FALSE)),VLOOKUP($C1006,'REACH Bilaga XVII_update'!$B$5:$B$131,1,FALSE))</f>
        <v>#N/A</v>
      </c>
      <c r="G1006" s="76" t="str">
        <f>IF($C1006="-",IF($A1006="-",VLOOKUP($D1006,' REACH Bilaga 59_update'!$A$5:$A$210,1,FALSE),VLOOKUP($A1006,' REACH Bilaga 59_update'!$D$5:$D$210,1,FALSE)),VLOOKUP($C1006,' REACH Bilaga 59_update'!$C$5:$C$210,1,FALSE))</f>
        <v>135821-74-8</v>
      </c>
      <c r="H1006" s="76" t="e">
        <f>IF($C1006="-",IF($A1006="-",VLOOKUP($D1006,'REACH Bilaga XIV_update'!$A$5:$A$110,1,FALSE),VLOOKUP($A1006,'REACH Bilaga XIV_update'!$D$5:$D$110,1,FALSE)),VLOOKUP($C1006,'REACH Bilaga XIV_update'!$C$5:$C$110,1,FALSE))</f>
        <v>#N/A</v>
      </c>
      <c r="I1006" s="76" t="e">
        <f>IF($C1006="-",IF($A1006="-",VLOOKUP($D1006,CoRAP_update!$A$5:$A$376,1,FALSE),VLOOKUP($A1006,CoRAP_update!$D$5:$D$376,1,FALSE)),VLOOKUP($C1006,CoRAP_update!$C$5:$C$376,1,FALSE))</f>
        <v>#N/A</v>
      </c>
      <c r="J1006" s="76" t="e">
        <f>IF($C1006="-",IF($A1006="-",VLOOKUP($D1006,EDC_update!$C$2:$C$450,1,FALSE),VLOOKUP($A1006,EDC_update!$B$2:$B$450,1,FALSE)),VLOOKUP($C1006,EDC_update!$L$2:$L$450,1,FALSE))</f>
        <v>#N/A</v>
      </c>
      <c r="K1006" s="76" t="e">
        <f>IF($C1006="-",IF($A1006="-",IF(VLOOKUP($D1006,'sin-list 180320_update'!$C$2:$S$835,3,FALSE)="",NA(),VLOOKUP($D1006,'sin-list 180320_update'!$C$2:$S$835,3,FALSE)),IF(VLOOKUP($A1006,'sin-list 180320_update'!$A$2:$S$835,5,FALSE)="",NA(),VLOOKUP($A1006,'sin-list 180320_update'!$A$2:$S$835,5,FALSE))),IF(VLOOKUP($C1006,'sin-list 180320_update'!$B$2:$S$835,4,FALSE)="",NA(),VLOOKUP($C1006,'sin-list 180320_update'!$B$2:$S$835,4,FALSE)))</f>
        <v>#N/A</v>
      </c>
      <c r="L1006" s="76" t="e">
        <f>IF($C1006="-",IF($A1006="-",VLOOKUP($D1006,'sin-list 180320_update'!$C$2:$S$835,6,FALSE),VLOOKUP($A1006,'sin-list 180320_update'!$A$2:$S$835,8,FALSE)),VLOOKUP($C1006,'sin-list 180320_update'!$B$2:$S$835,7,FALSE))</f>
        <v>#N/A</v>
      </c>
      <c r="M1006" s="76" t="e">
        <f>IF($C1006="-",IF($A1006="-",IF(VLOOKUP($D1006,'sin-list 180320_update'!$C$2:$S$835,8,FALSE)="",NA(),VLOOKUP($D1006,'sin-list 180320_update'!$C$2:$S$835,8,FALSE)),IF(VLOOKUP($A1006,'sin-list 180320_update'!$A$2:$S$835,10,FALSE)="",NA(),VLOOKUP($A1006,'sin-list 180320_update'!$A$2:$S$835,10,FALSE))),IF(VLOOKUP($C1006,'sin-list 180320_update'!$B$2:$S$835,9,FALSE)="",NA(),VLOOKUP($C1006,'sin-list 180320_update'!$B$2:$S$835,9,FALSE)))</f>
        <v>#N/A</v>
      </c>
      <c r="N1006" s="76" t="e">
        <f>IF($C1006="-",IF($A1006="-",IF(VLOOKUP($D1006,'REACH Bilaga XVII_update'!$A$5:$E$131,4,FALSE)="",NA(),VLOOKUP($D1006,'REACH Bilaga XVII_update'!$A$5:$E$131,4,FALSE)),IF(VLOOKUP($A1006,'REACH Bilaga XVII_update'!$C$5:$D$131,2,FALSE)="",NA(),VLOOKUP($A1006,'REACH Bilaga XVII_update'!$C$5:$D$131,2,FALSE))),IF(VLOOKUP($C1006,'REACH Bilaga XVII_update'!$B$5:$D$131,3,FALSE)="",NA(),VLOOKUP($C1006,'REACH Bilaga XVII_update'!$B$5:$D$131,3,FALSE)))</f>
        <v>#N/A</v>
      </c>
      <c r="O1006" s="76" t="e">
        <f>IF($C1006="-",IF($A1006="-",IF(VLOOKUP($D1006,' REACH Bilaga 59_update'!$A$5:$E$210,5,FALSE)="",NA(),VLOOKUP($D1006,' REACH Bilaga 59_update'!$A$5:$E$210,5,FALSE)),IF(VLOOKUP($A1006,' REACH Bilaga 59_update'!$D$5:$E$210,2,FALSE)="",NA(),VLOOKUP($A1006,' REACH Bilaga 59_update'!$D$5:$E$210,2,FALSE))),IF(VLOOKUP($C1006,' REACH Bilaga 59_update'!$C$5:$E$210,3,FALSE)="",NA(),VLOOKUP($C1006,' REACH Bilaga 59_update'!$C$5:$E$210,3,FALSE)))</f>
        <v>#N/A</v>
      </c>
      <c r="P1006" s="76" t="str">
        <f>IF(C1006="-",IF(A1006="-",IFERROR(VLOOKUP($D1006,' REACH Bilaga 59_update'!$A$5:$F$210,MATCH(Sammanfattning!P$1,' REACH Bilaga 59_update'!$A$4:$F$4,0),FALSE),VLOOKUP($D1006,'REACH Bilaga XIV_update'!$A$4:$H$110,MATCH(Sammanfattning!P$1,'REACH Bilaga XIV_update'!$A$4:$H$4,0),FALSE)),IFERROR(VLOOKUP($A1006,' REACH Bilaga 59_update'!$D$5:$F$210,MATCH(Sammanfattning!P$1,' REACH Bilaga 59_update'!$D$4:$F$4,0),FALSE),VLOOKUP($A1006,'REACH Bilaga XIV_update'!$D$4:$H$110,MATCH(Sammanfattning!P$1,'REACH Bilaga XIV_update'!$D$4:$H$4,0),FALSE))),IFERROR(VLOOKUP($C1006,' REACH Bilaga 59_update'!$C$5:$F$210,MATCH(Sammanfattning!P$1,' REACH Bilaga 59_update'!$C$4:$F$4,0),FALSE),VLOOKUP($C1006,'REACH Bilaga XIV_update'!$C$4:$H$110,MATCH(Sammanfattning!P$1,'REACH Bilaga XIV_update'!$C$4:$H$4,0),FALSE)))</f>
        <v>vPvB (Article 57e)</v>
      </c>
      <c r="Q1006" s="76" t="e">
        <f>IF($C1006="-",IF($A1006="-",IF(VLOOKUP($D1006,'REACH Bilaga XIV_update'!$A$5:$I$110,9,FALSE)="",NA(),VLOOKUP($D1006,'REACH Bilaga XIV_update'!$A$5:$I$110,9,FALSE)),IF(VLOOKUP($A1006,'REACH Bilaga XIV_update'!$D$5:$I$110,6,FALSE)="",NA(),VLOOKUP($A1006,'REACH Bilaga XIV_update'!$D$5:$I$110,6,FALSE))),IF(VLOOKUP($C1006,'REACH Bilaga XIV_update'!$C$5:$I$110,7,FALSE)="",NA(),VLOOKUP($C1006,'REACH Bilaga XIV_update'!$C$5:$I$110,7,FALSE)))</f>
        <v>#N/A</v>
      </c>
      <c r="R1006" s="76" t="e">
        <f>IF($C1006="-",IF($A1006="-",IF(VLOOKUP($D1006,CoRAP_update!$A$5:$O$376,15,FALSE)="",NA(),VLOOKUP($D1006,CoRAP_update!$A$5:$O$376,15,FALSE)),IF(VLOOKUP($A1006,CoRAP_update!$D$5:$O$376,12,FALSE)="",NA(),VLOOKUP($A1006,CoRAP_update!$D$5:$O$376,12,FALSE))),IF(VLOOKUP($C1006,CoRAP_update!$C$5:$O$376,13,FALSE)="",NA(),VLOOKUP($C1006,CoRAP_update!$C$5:$O$376,13,FALSE)))</f>
        <v>#N/A</v>
      </c>
      <c r="S1006" s="144" t="e">
        <f>IF($C1006="-",IF($A1006="-",VLOOKUP($D1006,CoRAP_update!$A$5:$J$376,MATCH(Sammanfattning!S$1,CoRAP_update!$A$4:$J$4,0),FALSE),VLOOKUP($A1006,CoRAP_update!$D$5:$J$376,MATCH(Sammanfattning!S$1,CoRAP_update!$D$4:$J$4,0),FALSE)),VLOOKUP($C1006,CoRAP_update!$C$5:$J$376,MATCH(Sammanfattning!S$1,CoRAP_update!$C$4:$J$4,0),FALSE))</f>
        <v>#N/A</v>
      </c>
      <c r="T1006" s="76" t="e">
        <f>IF($A1006="-",VLOOKUP($D1006,EDC_update!$C$2:$F$450,4,FALSE),VLOOKUP($A1006,EDC_update!$B$2:$F$450,5,FALSE))</f>
        <v>#N/A</v>
      </c>
      <c r="V1006" s="78">
        <f>IF(IFERROR(SEARCH("PBT",P1006),99)=99,IF(IFERROR(SEARCH("suspected PBT",S1006),99)=99,IF(IFERROR(SEARCH("concluded to be PBT",K1006),99)=99,IF(IFERROR(SEARCH("PBT",S1006),99)=99,IF(IFERROR(SEARCH("PBT cand",L1006),99)=99,IF(IFERROR(SEARCH("PBT",L1006),99)=99,IF(IFERROR(SEARCH("persistent, bioackumulative and toxic properties",K1006),99)=99,0,Scoring!$E$3),Scoring!$E$3),Scoring!$E$7),Scoring!$E$3),Scoring!$E$5),Scoring!$E$6),Scoring!$E$3)</f>
        <v>0</v>
      </c>
      <c r="W1006" s="78">
        <f>IF(IFERROR(SEARCH("vPvB",P1006),99)=99,IF(IFERROR(SEARCH("suspected pbt/vPvB",S1006),99)=99,IF(IFERROR(SEARCH("vPvB",S1006),99)=99,IF(IFERROR(SEARCH("concluded to be a vPvB",S1006),99)=99,IF(IFERROR(SEARCH("identified as vPvB",K1006),99)=99,IF(IFERROR(SEARCH("concluded to be a vPvB",K1006),99)=99,IF(IFERROR(SEARCH("concluded to be both pbt and vPvB",S1006),99)=99,IF(IFERROR(SEARCH("concluded to be both pbt and vPvB",K1006),99)=99,0,Scoring!$E$5),Scoring!$E$5),Scoring!$E$5),Scoring!$E$5),Scoring!$E$5),Scoring!$E$4),Scoring!$E$6),Scoring!$E$4)</f>
        <v>1</v>
      </c>
      <c r="X1006" s="78">
        <f>IF(IFERROR(SEARCH("H410",N1006),99)=99,IF(IFERROR(SEARCH("H410",O1006),99)=99,IF(IFERROR(SEARCH("H410",Q1006),99)=99,IF(IFERROR(SEARCH("H410",M1006),99)=99,IF(IFERROR(SEARCH("H410",R1006),99)=99,IF(IFERROR(SEARCH("H411",N1006),99)=99,IF(IFERROR(SEARCH("H411",O1006),99)=99,IF(IFERROR(SEARCH("H411",Q1006),99)=99,IF(IFERROR(SEARCH("H411",M1006),99)=99,IF(IFERROR(SEARCH("H411",R1006),99)=99,IF(IFERROR(SEARCH("H413",N1006),99)=99,IF(IFERROR(SEARCH("H413",O1006),99)=99,IF(IFERROR(SEARCH("H413",Q1006),99)=99,IF(IFERROR(SEARCH("H413",M1006),99)=99,IF(IFERROR(SEARCH("H413",R1006),99)=99,IF(IFERROR(SEARCH("H412",N1006),99)=99,IF(IFERROR(SEARCH("H412",O1006),99)=99,IF(IFERROR(SEARCH("H412",Q1006),99)=99,IF(IFERROR(SEARCH("H412",M1006),99)=99,IF(IFERROR(SEARCH("H412",R1006),99)=99,0,Scoring!$E$2),Scoring!$E$2),Scoring!$E$2),Scoring!$E$2),Scoring!$E$2),Scoring!$E$2),Scoring!$E$2),Scoring!$E$2),Scoring!$E$2),Scoring!$E$2),Scoring!$E$2),Scoring!$E$2),Scoring!$E$2),Scoring!$E$2),Scoring!$E$2),Scoring!$E$2),Scoring!$E$2),Scoring!$E$2),Scoring!$E$2),Scoring!$E$2)</f>
        <v>0</v>
      </c>
      <c r="Y1006" s="78">
        <f>IF(IFERROR(SEARCH("CMR",K1006),99)=99,IF(IFERROR(SEARCH("Suspected CMR",S1006),99)=99,IF(IFERROR(SEARCH("CMR",S1006),99)=99,0,Scoring!$E$8),Scoring!$E$9),Scoring!$E$8)</f>
        <v>0</v>
      </c>
      <c r="Z1006" s="78">
        <f>IF(IFERROR(SEARCH("H350",N1006),99)=99,IF(IFERROR(SEARCH("H350",O1006),99)=99,IF(IFERROR(SEARCH("H350",Q1006),99)=99,IF(IFERROR(SEARCH("H350",M1006),99)=99,IF(IFERROR(SEARCH("H350",R1006),99)=99,IF(IFERROR(SEARCH("H351",N1006),99)=99,IF(IFERROR(SEARCH("H351",O1006),99)=99,IF(IFERROR(SEARCH("H351",Q1006),99)=99,IF(IFERROR(SEARCH("H351",M1006),99)=99,IF(IFERROR(SEARCH("H351",R1006),99)=99,IF(IFERROR(SEARCH("carcinogenic",P1006),99)=99,IF(IFERROR(SEARCH("suspected carcinogenic",S1006),99)=99,0,Scoring!$E$12),Scoring!$E$11),Scoring!$E$10),Scoring!$E$10),Scoring!$E$10),Scoring!$E$10),Scoring!$E$10),Scoring!$E$10),Scoring!$E$10),Scoring!$E$10),Scoring!$E$10),Scoring!$E$10)</f>
        <v>0</v>
      </c>
      <c r="AA1006" s="78">
        <f>IF(IFERROR(SEARCH("H340",N1006),99)=99,IF(IFERROR(SEARCH("H340",O1006),99)=99,IF(IFERROR(SEARCH("H340",Q1006),99)=99,IF(IFERROR(SEARCH("H340",M1006),99)=99,IF(IFERROR(SEARCH("H340",R1006),99)=99,IF(IFERROR(SEARCH("H341",N1006),99)=99,IF(IFERROR(SEARCH("H341",O1006),99)=99,IF(IFERROR(SEARCH("H341",Q1006),99)=99,IF(IFERROR(SEARCH("H341",M1006),99)=99,IF(IFERROR(SEARCH("H341",R1006),99)=99,IF(IFERROR(SEARCH("mutagenic",P1006),99)=99,IF(IFERROR(SEARCH("suspected mutagenic",S1006),99)=99,0,Scoring!$E$15),Scoring!$E$14),Scoring!$E$13),Scoring!$E$13),Scoring!$E$13),Scoring!$E$13),Scoring!$E$13),Scoring!$E$13),Scoring!$E$13),Scoring!$E$13),Scoring!$E$13),Scoring!$E$13)</f>
        <v>0</v>
      </c>
      <c r="AB1006" s="78">
        <f>IF(IFERROR(SEARCH("H360",N1006),99)=99,IF(IFERROR(SEARCH("H360",O1006),99)=99,IF(IFERROR(SEARCH("H360",Q1006),99)=99,IF(IFERROR(SEARCH("H360",M1006),99)=99,IF(IFERROR(SEARCH("H360",R1006),99)=99,IF(IFERROR(SEARCH("H361",N1006),99)=99,IF(IFERROR(SEARCH("H361",O1006),99)=99,IF(IFERROR(SEARCH("H361",Q1006),99)=99,IF(IFERROR(SEARCH("H361",M1006),99)=99,IF(IFERROR(SEARCH("H361",R1006),99)=99,IF(IFERROR(SEARCH("reproduction",P1006),99)=99,IF(IFERROR(SEARCH("suspected reprotoxic",S1006),99)=99,IF(IFERROR(SEARCH("reprotoxic",S1006),99)=99,IF(IFERROR(SEARCH("reprotoxic",K1006),99)=99,0,Scoring!$E$18),Scoring!$E$18),Scoring!$E$19),Scoring!$E$17),Scoring!$E$16),Scoring!$E$16),Scoring!$E$16),Scoring!$E$16),Scoring!$E$16),Scoring!$E$16),Scoring!$E$16),Scoring!$E$16),Scoring!$E$16),Scoring!$E$16)</f>
        <v>0</v>
      </c>
      <c r="AC1006" s="78">
        <f>IF(IFERROR(SEARCH("57f",L1006),99)=99,IF(IFERROR(SEARCH("57(f)",P1006),99)=99,0,Scoring!$E$20),Scoring!$E$20)</f>
        <v>0</v>
      </c>
      <c r="AD1006" s="78">
        <f>IF(IFERROR(SEARCH("CAT1",T1006),99)=99,IF(IFERROR(SEARCH("CAT2",T1006),99)=99,IF(IFERROR(SEARCH("CAT3",T1006),99)=99,IF(IFERROR(SEARCH("concluded to be endocrine",K1006),99)=99,IF(IFERROR(SEARCH("categorised as endocrine",K1006),99)=99,IF(IFERROR(SEARCH("endocrine disrupting",P1006),99)=99,IF(IFERROR(SEARCH("endocrine disrupting",K1006),99)=99,IF(IFERROR(SEARCH("suspected endocrine",S1006),99)=99,IF(IFERROR(SEARCH("potential endocrine",S1006),99)=99,0,Scoring!$E$25),Scoring!$E$25),Scoring!$E$24),Scoring!$E$24),Scoring!$E$24),Scoring!$E$24),Scoring!$E$23),Scoring!$E$22),Scoring!$E$21)</f>
        <v>0</v>
      </c>
      <c r="AE1006" s="78">
        <f>IF(IFERROR(SEARCH("suspected sensitiser",S1006),99)=99,IF(IFERROR(SEARCH("sensitiser",S1006),99)=99,IF(IFERROR(SEARCH("other hazard based concern",S1006),99)=99,0,Scoring!$E$28),Scoring!$E$26),Scoring!$E$27)</f>
        <v>0</v>
      </c>
      <c r="AF1006" s="78">
        <f>IF(IFERROR(M1006,1)=1,IF(IFERROR(N1006,1)=1,IF(IFERROR(O1006,1)=1,IF(IFERROR(Q1006,1)=1,IF(IFERROR(R1006,1)=1,IF(IFERROR(T1006,1)=1,IF(IFERROR(K1006,1)=1,IF(IFERROR(P1006,1)=1,IF(IFERROR(S1006,1)=1,Scoring!$E$29,0),0),0),0),0),0),0),0),0)</f>
        <v>0</v>
      </c>
      <c r="AG1006" s="78">
        <f t="shared" si="75"/>
        <v>1</v>
      </c>
      <c r="AI1006" s="93"/>
      <c r="AJ1006" s="94"/>
      <c r="AK1006" s="76"/>
      <c r="AL1006" s="75"/>
      <c r="AN1006" s="79"/>
      <c r="AO1006" s="79"/>
      <c r="AP1006" s="79"/>
      <c r="AQ1006" s="79"/>
      <c r="AR1006" s="79"/>
      <c r="AS1006" s="78"/>
      <c r="AU1006" s="79">
        <f>IF(IFERROR(F1006,99)=99,IF(IFERROR(G1006,99)=99,IF(IFERROR(H1006,99)=99,IF(IFERROR(I1006,99)=99,IF(IFERROR(E1006,99)=99,IF(IFERROR(J1006,99)=99,0,Scoring!$B$7),Scoring!$B$3),Scoring!$B$2),Scoring!$B$6),Scoring!$B$5),Scoring!$B$4)</f>
        <v>1</v>
      </c>
      <c r="AV1006" s="78">
        <f t="shared" si="76"/>
        <v>1</v>
      </c>
      <c r="AW1006" s="78"/>
      <c r="AX1006" s="66"/>
      <c r="AY1006" s="78"/>
      <c r="AZ1006" s="76"/>
      <c r="BB1006" s="76"/>
    </row>
    <row r="1007" spans="1:54" x14ac:dyDescent="0.25">
      <c r="A1007" s="89" t="s">
        <v>7358</v>
      </c>
      <c r="B1007" s="89" t="s">
        <v>30</v>
      </c>
      <c r="C1007" s="89" t="s">
        <v>30</v>
      </c>
      <c r="D1007" s="89" t="s">
        <v>7359</v>
      </c>
      <c r="E1007" s="76" t="e">
        <f>IF(C1007="-",IF(A1007="-",VLOOKUP(D1007,'sin-list 180320_update'!$C$2:$C$835,1,FALSE),VLOOKUP(A1007,'sin-list 180320_update'!$A$2:$A$835,1,FALSE)),VLOOKUP(C1007,'sin-list 180320_update'!$B$2:$B$835,1,FALSE))</f>
        <v>#N/A</v>
      </c>
      <c r="F1007" s="76" t="e">
        <f>IF($C1007="-",IF($A1007="-",VLOOKUP($D1007,'REACH Bilaga XVII_update'!$A$5:$A$131,1,FALSE),VLOOKUP($A1007,'REACH Bilaga XVII_update'!$C$5:$C$131,1,FALSE)),VLOOKUP($C1007,'REACH Bilaga XVII_update'!$B$5:$B$131,1,FALSE))</f>
        <v>#N/A</v>
      </c>
      <c r="G1007" s="76" t="e">
        <f>IF($C1007="-",IF($A1007="-",VLOOKUP($D1007,' REACH Bilaga 59_update'!$A$5:$A$210,1,FALSE),VLOOKUP($A1007,' REACH Bilaga 59_update'!$D$5:$D$210,1,FALSE)),VLOOKUP($C1007,' REACH Bilaga 59_update'!$C$5:$C$210,1,FALSE))</f>
        <v>#N/A</v>
      </c>
      <c r="H1007" s="76" t="e">
        <f>IF($C1007="-",IF($A1007="-",VLOOKUP($D1007,'REACH Bilaga XIV_update'!$A$5:$A$110,1,FALSE),VLOOKUP($A1007,'REACH Bilaga XIV_update'!$D$5:$D$110,1,FALSE)),VLOOKUP($C1007,'REACH Bilaga XIV_update'!$C$5:$C$110,1,FALSE))</f>
        <v>#N/A</v>
      </c>
      <c r="I1007" s="76" t="e">
        <f>IF($C1007="-",IF($A1007="-",VLOOKUP($D1007,CoRAP_update!$A$5:$A$376,1,FALSE),VLOOKUP($A1007,CoRAP_update!$D$5:$D$376,1,FALSE)),VLOOKUP($C1007,CoRAP_update!$C$5:$C$376,1,FALSE))</f>
        <v>#N/A</v>
      </c>
      <c r="J1007" s="76" t="str">
        <f>IF($C1007="-",IF($A1007="-",VLOOKUP($D1007,EDC_update!$C$2:$C$450,1,FALSE),VLOOKUP($A1007,EDC_update!$B$2:$B$450,1,FALSE)),VLOOKUP($C1007,EDC_update!$L$2:$L$450,1,FALSE))</f>
        <v>13593-03-8</v>
      </c>
      <c r="K1007" s="76" t="e">
        <f>IF($C1007="-",IF($A1007="-",IF(VLOOKUP($D1007,'sin-list 180320_update'!$C$2:$S$835,3,FALSE)="",NA(),VLOOKUP($D1007,'sin-list 180320_update'!$C$2:$S$835,3,FALSE)),IF(VLOOKUP($A1007,'sin-list 180320_update'!$A$2:$S$835,5,FALSE)="",NA(),VLOOKUP($A1007,'sin-list 180320_update'!$A$2:$S$835,5,FALSE))),IF(VLOOKUP($C1007,'sin-list 180320_update'!$B$2:$S$835,4,FALSE)="",NA(),VLOOKUP($C1007,'sin-list 180320_update'!$B$2:$S$835,4,FALSE)))</f>
        <v>#N/A</v>
      </c>
      <c r="L1007" s="76" t="e">
        <f>IF($C1007="-",IF($A1007="-",VLOOKUP($D1007,'sin-list 180320_update'!$C$2:$S$835,6,FALSE),VLOOKUP($A1007,'sin-list 180320_update'!$A$2:$S$835,8,FALSE)),VLOOKUP($C1007,'sin-list 180320_update'!$B$2:$S$835,7,FALSE))</f>
        <v>#N/A</v>
      </c>
      <c r="M1007" s="76" t="e">
        <f>IF($C1007="-",IF($A1007="-",IF(VLOOKUP($D1007,'sin-list 180320_update'!$C$2:$S$835,8,FALSE)="",NA(),VLOOKUP($D1007,'sin-list 180320_update'!$C$2:$S$835,8,FALSE)),IF(VLOOKUP($A1007,'sin-list 180320_update'!$A$2:$S$835,10,FALSE)="",NA(),VLOOKUP($A1007,'sin-list 180320_update'!$A$2:$S$835,10,FALSE))),IF(VLOOKUP($C1007,'sin-list 180320_update'!$B$2:$S$835,9,FALSE)="",NA(),VLOOKUP($C1007,'sin-list 180320_update'!$B$2:$S$835,9,FALSE)))</f>
        <v>#N/A</v>
      </c>
      <c r="N1007" s="76" t="e">
        <f>IF($C1007="-",IF($A1007="-",IF(VLOOKUP($D1007,'REACH Bilaga XVII_update'!$A$5:$E$131,4,FALSE)="",NA(),VLOOKUP($D1007,'REACH Bilaga XVII_update'!$A$5:$E$131,4,FALSE)),IF(VLOOKUP($A1007,'REACH Bilaga XVII_update'!$C$5:$D$131,2,FALSE)="",NA(),VLOOKUP($A1007,'REACH Bilaga XVII_update'!$C$5:$D$131,2,FALSE))),IF(VLOOKUP($C1007,'REACH Bilaga XVII_update'!$B$5:$D$131,3,FALSE)="",NA(),VLOOKUP($C1007,'REACH Bilaga XVII_update'!$B$5:$D$131,3,FALSE)))</f>
        <v>#N/A</v>
      </c>
      <c r="O1007" s="76" t="e">
        <f>IF($C1007="-",IF($A1007="-",IF(VLOOKUP($D1007,' REACH Bilaga 59_update'!$A$5:$E$210,5,FALSE)="",NA(),VLOOKUP($D1007,' REACH Bilaga 59_update'!$A$5:$E$210,5,FALSE)),IF(VLOOKUP($A1007,' REACH Bilaga 59_update'!$D$5:$E$210,2,FALSE)="",NA(),VLOOKUP($A1007,' REACH Bilaga 59_update'!$D$5:$E$210,2,FALSE))),IF(VLOOKUP($C1007,' REACH Bilaga 59_update'!$C$5:$E$210,3,FALSE)="",NA(),VLOOKUP($C1007,' REACH Bilaga 59_update'!$C$5:$E$210,3,FALSE)))</f>
        <v>#N/A</v>
      </c>
      <c r="P1007" s="76" t="e">
        <f>IF(C1007="-",IF(A1007="-",IFERROR(VLOOKUP($D1007,' REACH Bilaga 59_update'!$A$5:$F$210,MATCH(Sammanfattning!P$1,' REACH Bilaga 59_update'!$A$4:$F$4,0),FALSE),VLOOKUP($D1007,'REACH Bilaga XIV_update'!$A$4:$H$110,MATCH(Sammanfattning!P$1,'REACH Bilaga XIV_update'!$A$4:$H$4,0),FALSE)),IFERROR(VLOOKUP($A1007,' REACH Bilaga 59_update'!$D$5:$F$210,MATCH(Sammanfattning!P$1,' REACH Bilaga 59_update'!$D$4:$F$4,0),FALSE),VLOOKUP($A1007,'REACH Bilaga XIV_update'!$D$4:$H$110,MATCH(Sammanfattning!P$1,'REACH Bilaga XIV_update'!$D$4:$H$4,0),FALSE))),IFERROR(VLOOKUP($C1007,' REACH Bilaga 59_update'!$C$5:$F$210,MATCH(Sammanfattning!P$1,' REACH Bilaga 59_update'!$C$4:$F$4,0),FALSE),VLOOKUP($C1007,'REACH Bilaga XIV_update'!$C$4:$H$110,MATCH(Sammanfattning!P$1,'REACH Bilaga XIV_update'!$C$4:$H$4,0),FALSE)))</f>
        <v>#N/A</v>
      </c>
      <c r="Q1007" s="76" t="e">
        <f>IF($C1007="-",IF($A1007="-",IF(VLOOKUP($D1007,'REACH Bilaga XIV_update'!$A$5:$I$110,9,FALSE)="",NA(),VLOOKUP($D1007,'REACH Bilaga XIV_update'!$A$5:$I$110,9,FALSE)),IF(VLOOKUP($A1007,'REACH Bilaga XIV_update'!$D$5:$I$110,6,FALSE)="",NA(),VLOOKUP($A1007,'REACH Bilaga XIV_update'!$D$5:$I$110,6,FALSE))),IF(VLOOKUP($C1007,'REACH Bilaga XIV_update'!$C$5:$I$110,7,FALSE)="",NA(),VLOOKUP($C1007,'REACH Bilaga XIV_update'!$C$5:$I$110,7,FALSE)))</f>
        <v>#N/A</v>
      </c>
      <c r="R1007" s="76" t="e">
        <f>IF($C1007="-",IF($A1007="-",IF(VLOOKUP($D1007,CoRAP_update!$A$5:$O$376,15,FALSE)="",NA(),VLOOKUP($D1007,CoRAP_update!$A$5:$O$376,15,FALSE)),IF(VLOOKUP($A1007,CoRAP_update!$D$5:$O$376,12,FALSE)="",NA(),VLOOKUP($A1007,CoRAP_update!$D$5:$O$376,12,FALSE))),IF(VLOOKUP($C1007,CoRAP_update!$C$5:$O$376,13,FALSE)="",NA(),VLOOKUP($C1007,CoRAP_update!$C$5:$O$376,13,FALSE)))</f>
        <v>#N/A</v>
      </c>
      <c r="S1007" s="144" t="e">
        <f>IF($C1007="-",IF($A1007="-",VLOOKUP($D1007,CoRAP_update!$A$5:$J$376,MATCH(Sammanfattning!S$1,CoRAP_update!$A$4:$J$4,0),FALSE),VLOOKUP($A1007,CoRAP_update!$D$5:$J$376,MATCH(Sammanfattning!S$1,CoRAP_update!$D$4:$J$4,0),FALSE)),VLOOKUP($C1007,CoRAP_update!$C$5:$J$376,MATCH(Sammanfattning!S$1,CoRAP_update!$C$4:$J$4,0),FALSE))</f>
        <v>#N/A</v>
      </c>
      <c r="T1007" s="76" t="str">
        <f>IF($A1007="-",VLOOKUP($D1007,EDC_update!$C$2:$F$450,4,FALSE),VLOOKUP($A1007,EDC_update!$B$2:$F$450,5,FALSE))</f>
        <v>CAT1</v>
      </c>
      <c r="V1007" s="78">
        <f>IF(IFERROR(SEARCH("PBT",P1007),99)=99,IF(IFERROR(SEARCH("suspected PBT",S1007),99)=99,IF(IFERROR(SEARCH("concluded to be PBT",K1007),99)=99,IF(IFERROR(SEARCH("PBT",S1007),99)=99,IF(IFERROR(SEARCH("PBT cand",L1007),99)=99,IF(IFERROR(SEARCH("PBT",L1007),99)=99,IF(IFERROR(SEARCH("persistent, bioackumulative and toxic properties",K1007),99)=99,0,Scoring!$E$3),Scoring!$E$3),Scoring!$E$7),Scoring!$E$3),Scoring!$E$5),Scoring!$E$6),Scoring!$E$3)</f>
        <v>0</v>
      </c>
      <c r="W1007" s="78">
        <f>IF(IFERROR(SEARCH("vPvB",P1007),99)=99,IF(IFERROR(SEARCH("suspected pbt/vPvB",S1007),99)=99,IF(IFERROR(SEARCH("vPvB",S1007),99)=99,IF(IFERROR(SEARCH("concluded to be a vPvB",S1007),99)=99,IF(IFERROR(SEARCH("identified as vPvB",K1007),99)=99,IF(IFERROR(SEARCH("concluded to be a vPvB",K1007),99)=99,IF(IFERROR(SEARCH("concluded to be both pbt and vPvB",S1007),99)=99,IF(IFERROR(SEARCH("concluded to be both pbt and vPvB",K1007),99)=99,0,Scoring!$E$5),Scoring!$E$5),Scoring!$E$5),Scoring!$E$5),Scoring!$E$5),Scoring!$E$4),Scoring!$E$6),Scoring!$E$4)</f>
        <v>0</v>
      </c>
      <c r="X1007" s="78">
        <f>IF(IFERROR(SEARCH("H410",N1007),99)=99,IF(IFERROR(SEARCH("H410",O1007),99)=99,IF(IFERROR(SEARCH("H410",Q1007),99)=99,IF(IFERROR(SEARCH("H410",M1007),99)=99,IF(IFERROR(SEARCH("H410",R1007),99)=99,IF(IFERROR(SEARCH("H411",N1007),99)=99,IF(IFERROR(SEARCH("H411",O1007),99)=99,IF(IFERROR(SEARCH("H411",Q1007),99)=99,IF(IFERROR(SEARCH("H411",M1007),99)=99,IF(IFERROR(SEARCH("H411",R1007),99)=99,IF(IFERROR(SEARCH("H413",N1007),99)=99,IF(IFERROR(SEARCH("H413",O1007),99)=99,IF(IFERROR(SEARCH("H413",Q1007),99)=99,IF(IFERROR(SEARCH("H413",M1007),99)=99,IF(IFERROR(SEARCH("H413",R1007),99)=99,IF(IFERROR(SEARCH("H412",N1007),99)=99,IF(IFERROR(SEARCH("H412",O1007),99)=99,IF(IFERROR(SEARCH("H412",Q1007),99)=99,IF(IFERROR(SEARCH("H412",M1007),99)=99,IF(IFERROR(SEARCH("H412",R1007),99)=99,0,Scoring!$E$2),Scoring!$E$2),Scoring!$E$2),Scoring!$E$2),Scoring!$E$2),Scoring!$E$2),Scoring!$E$2),Scoring!$E$2),Scoring!$E$2),Scoring!$E$2),Scoring!$E$2),Scoring!$E$2),Scoring!$E$2),Scoring!$E$2),Scoring!$E$2),Scoring!$E$2),Scoring!$E$2),Scoring!$E$2),Scoring!$E$2),Scoring!$E$2)</f>
        <v>0</v>
      </c>
      <c r="Y1007" s="78">
        <f>IF(IFERROR(SEARCH("CMR",K1007),99)=99,IF(IFERROR(SEARCH("Suspected CMR",S1007),99)=99,IF(IFERROR(SEARCH("CMR",S1007),99)=99,0,Scoring!$E$8),Scoring!$E$9),Scoring!$E$8)</f>
        <v>0</v>
      </c>
      <c r="Z1007" s="78">
        <f>IF(IFERROR(SEARCH("H350",N1007),99)=99,IF(IFERROR(SEARCH("H350",O1007),99)=99,IF(IFERROR(SEARCH("H350",Q1007),99)=99,IF(IFERROR(SEARCH("H350",M1007),99)=99,IF(IFERROR(SEARCH("H350",R1007),99)=99,IF(IFERROR(SEARCH("H351",N1007),99)=99,IF(IFERROR(SEARCH("H351",O1007),99)=99,IF(IFERROR(SEARCH("H351",Q1007),99)=99,IF(IFERROR(SEARCH("H351",M1007),99)=99,IF(IFERROR(SEARCH("H351",R1007),99)=99,IF(IFERROR(SEARCH("carcinogenic",P1007),99)=99,IF(IFERROR(SEARCH("suspected carcinogenic",S1007),99)=99,0,Scoring!$E$12),Scoring!$E$11),Scoring!$E$10),Scoring!$E$10),Scoring!$E$10),Scoring!$E$10),Scoring!$E$10),Scoring!$E$10),Scoring!$E$10),Scoring!$E$10),Scoring!$E$10),Scoring!$E$10)</f>
        <v>0</v>
      </c>
      <c r="AA1007" s="78">
        <f>IF(IFERROR(SEARCH("H340",N1007),99)=99,IF(IFERROR(SEARCH("H340",O1007),99)=99,IF(IFERROR(SEARCH("H340",Q1007),99)=99,IF(IFERROR(SEARCH("H340",M1007),99)=99,IF(IFERROR(SEARCH("H340",R1007),99)=99,IF(IFERROR(SEARCH("H341",N1007),99)=99,IF(IFERROR(SEARCH("H341",O1007),99)=99,IF(IFERROR(SEARCH("H341",Q1007),99)=99,IF(IFERROR(SEARCH("H341",M1007),99)=99,IF(IFERROR(SEARCH("H341",R1007),99)=99,IF(IFERROR(SEARCH("mutagenic",P1007),99)=99,IF(IFERROR(SEARCH("suspected mutagenic",S1007),99)=99,0,Scoring!$E$15),Scoring!$E$14),Scoring!$E$13),Scoring!$E$13),Scoring!$E$13),Scoring!$E$13),Scoring!$E$13),Scoring!$E$13),Scoring!$E$13),Scoring!$E$13),Scoring!$E$13),Scoring!$E$13)</f>
        <v>0</v>
      </c>
      <c r="AB1007" s="78">
        <f>IF(IFERROR(SEARCH("H360",N1007),99)=99,IF(IFERROR(SEARCH("H360",O1007),99)=99,IF(IFERROR(SEARCH("H360",Q1007),99)=99,IF(IFERROR(SEARCH("H360",M1007),99)=99,IF(IFERROR(SEARCH("H360",R1007),99)=99,IF(IFERROR(SEARCH("H361",N1007),99)=99,IF(IFERROR(SEARCH("H361",O1007),99)=99,IF(IFERROR(SEARCH("H361",Q1007),99)=99,IF(IFERROR(SEARCH("H361",M1007),99)=99,IF(IFERROR(SEARCH("H361",R1007),99)=99,IF(IFERROR(SEARCH("reproduction",P1007),99)=99,IF(IFERROR(SEARCH("suspected reprotoxic",S1007),99)=99,IF(IFERROR(SEARCH("reprotoxic",S1007),99)=99,IF(IFERROR(SEARCH("reprotoxic",K1007),99)=99,0,Scoring!$E$18),Scoring!$E$18),Scoring!$E$19),Scoring!$E$17),Scoring!$E$16),Scoring!$E$16),Scoring!$E$16),Scoring!$E$16),Scoring!$E$16),Scoring!$E$16),Scoring!$E$16),Scoring!$E$16),Scoring!$E$16),Scoring!$E$16)</f>
        <v>0</v>
      </c>
      <c r="AC1007" s="78">
        <f>IF(IFERROR(SEARCH("57f",L1007),99)=99,IF(IFERROR(SEARCH("57(f)",P1007),99)=99,0,Scoring!$E$20),Scoring!$E$20)</f>
        <v>0</v>
      </c>
      <c r="AD1007" s="78">
        <f>IF(IFERROR(SEARCH("CAT1",T1007),99)=99,IF(IFERROR(SEARCH("CAT2",T1007),99)=99,IF(IFERROR(SEARCH("CAT3",T1007),99)=99,IF(IFERROR(SEARCH("concluded to be endocrine",K1007),99)=99,IF(IFERROR(SEARCH("categorised as endocrine",K1007),99)=99,IF(IFERROR(SEARCH("endocrine disrupting",P1007),99)=99,IF(IFERROR(SEARCH("endocrine disrupting",K1007),99)=99,IF(IFERROR(SEARCH("suspected endocrine",S1007),99)=99,IF(IFERROR(SEARCH("potential endocrine",S1007),99)=99,0,Scoring!$E$25),Scoring!$E$25),Scoring!$E$24),Scoring!$E$24),Scoring!$E$24),Scoring!$E$24),Scoring!$E$23),Scoring!$E$22),Scoring!$E$21)</f>
        <v>1</v>
      </c>
      <c r="AE1007" s="78">
        <f>IF(IFERROR(SEARCH("suspected sensitiser",S1007),99)=99,IF(IFERROR(SEARCH("sensitiser",S1007),99)=99,IF(IFERROR(SEARCH("other hazard based concern",S1007),99)=99,0,Scoring!$E$28),Scoring!$E$26),Scoring!$E$27)</f>
        <v>0</v>
      </c>
      <c r="AF1007" s="78">
        <f>IF(IFERROR(M1007,1)=1,IF(IFERROR(N1007,1)=1,IF(IFERROR(O1007,1)=1,IF(IFERROR(Q1007,1)=1,IF(IFERROR(R1007,1)=1,IF(IFERROR(T1007,1)=1,IF(IFERROR(K1007,1)=1,IF(IFERROR(P1007,1)=1,IF(IFERROR(S1007,1)=1,Scoring!$E$29,0),0),0),0),0),0),0),0),0)</f>
        <v>0</v>
      </c>
      <c r="AG1007" s="78">
        <f t="shared" si="75"/>
        <v>1</v>
      </c>
      <c r="AI1007" s="93"/>
      <c r="AJ1007" s="94"/>
      <c r="AK1007" s="76"/>
      <c r="AL1007" s="75"/>
      <c r="AN1007" s="79"/>
      <c r="AO1007" s="79"/>
      <c r="AP1007" s="79"/>
      <c r="AQ1007" s="79"/>
      <c r="AR1007" s="79"/>
      <c r="AS1007" s="78"/>
      <c r="AU1007" s="79">
        <f>IF(IFERROR(F1007,99)=99,IF(IFERROR(G1007,99)=99,IF(IFERROR(H1007,99)=99,IF(IFERROR(I1007,99)=99,IF(IFERROR(E1007,99)=99,IF(IFERROR(J1007,99)=99,0,Scoring!$B$7),Scoring!$B$3),Scoring!$B$2),Scoring!$B$6),Scoring!$B$5),Scoring!$B$4)</f>
        <v>0.3</v>
      </c>
      <c r="AV1007" s="78">
        <f t="shared" si="76"/>
        <v>0.3</v>
      </c>
      <c r="AW1007" s="78"/>
      <c r="AX1007" s="66"/>
      <c r="AY1007" s="78"/>
      <c r="AZ1007" s="76"/>
      <c r="BB1007" s="76"/>
    </row>
    <row r="1008" spans="1:54" x14ac:dyDescent="0.25">
      <c r="A1008" s="77" t="s">
        <v>7483</v>
      </c>
      <c r="B1008" s="76" t="str">
        <f>C1008</f>
        <v>-</v>
      </c>
      <c r="C1008" s="77" t="s">
        <v>30</v>
      </c>
      <c r="D1008" s="77" t="s">
        <v>826</v>
      </c>
      <c r="E1008" s="76" t="str">
        <f>IF(C1008="-",IF(A1008="-",VLOOKUP(D1008,'sin-list 180320_update'!$C$2:$C$835,1,FALSE),VLOOKUP(A1008,'sin-list 180320_update'!$A$2:$A$835,1,FALSE)),VLOOKUP(C1008,'sin-list 180320_update'!$B$2:$B$835,1,FALSE))</f>
        <v>142731-63-3</v>
      </c>
      <c r="F1008" s="76" t="e">
        <f>IF($C1008="-",IF($A1008="-",VLOOKUP($D1008,'REACH Bilaga XVII_update'!$A$5:$A$131,1,FALSE),VLOOKUP($A1008,'REACH Bilaga XVII_update'!$C$5:$C$131,1,FALSE)),VLOOKUP($C1008,'REACH Bilaga XVII_update'!$B$5:$B$131,1,FALSE))</f>
        <v>#N/A</v>
      </c>
      <c r="G1008" s="76" t="e">
        <f>IF($C1008="-",IF($A1008="-",VLOOKUP($D1008,' REACH Bilaga 59_update'!$A$5:$A$210,1,FALSE),VLOOKUP($A1008,' REACH Bilaga 59_update'!$D$5:$D$210,1,FALSE)),VLOOKUP($C1008,' REACH Bilaga 59_update'!$C$5:$C$210,1,FALSE))</f>
        <v>#N/A</v>
      </c>
      <c r="H1008" s="76" t="e">
        <f>IF($C1008="-",IF($A1008="-",VLOOKUP($D1008,'REACH Bilaga XIV_update'!$A$5:$A$110,1,FALSE),VLOOKUP($A1008,'REACH Bilaga XIV_update'!$D$5:$D$110,1,FALSE)),VLOOKUP($C1008,'REACH Bilaga XIV_update'!$C$5:$C$110,1,FALSE))</f>
        <v>#N/A</v>
      </c>
      <c r="I1008" s="76" t="e">
        <f>IF($C1008="-",IF($A1008="-",VLOOKUP($D1008,CoRAP_update!$A$5:$A$376,1,FALSE),VLOOKUP($A1008,CoRAP_update!$D$5:$D$376,1,FALSE)),VLOOKUP($C1008,CoRAP_update!$C$5:$C$376,1,FALSE))</f>
        <v>#N/A</v>
      </c>
      <c r="J1008" s="76" t="e">
        <f>IF($C1008="-",IF($A1008="-",VLOOKUP($D1008,EDC_update!$C$2:$C$450,1,FALSE),VLOOKUP($A1008,EDC_update!$B$2:$B$450,1,FALSE)),VLOOKUP($C1008,EDC_update!$L$2:$L$450,1,FALSE))</f>
        <v>#N/A</v>
      </c>
      <c r="K1008" s="76" t="str">
        <f>IF($C1008="-",IF($A1008="-",IF(VLOOKUP($D1008,'sin-list 180320_update'!$C$2:$S$835,3,FALSE)="",NA(),VLOOKUP($D1008,'sin-list 180320_update'!$C$2:$S$835,3,FALSE)),IF(VLOOKUP($A1008,'sin-list 180320_update'!$A$2:$S$835,5,FALSE)="",NA(),VLOOKUP($A1008,'sin-list 180320_update'!$A$2:$S$835,5,FALSE))),IF(VLOOKUP($C1008,'sin-list 180320_update'!$B$2:$S$835,4,FALSE)="",NA(),VLOOKUP($C1008,'sin-list 180320_update'!$B$2:$S$835,4,FALSE)))</f>
        <v>Nonylphenol is an endocrine disruptor (cat 1) and is classified as possibly toxic for reproduction (R3), It is also persistent and bio-accumulative and it has been found in humans and the environment.</v>
      </c>
      <c r="L1008" s="76" t="str">
        <f>IF($C1008="-",IF($A1008="-",VLOOKUP($D1008,'sin-list 180320_update'!$C$2:$S$835,6,FALSE),VLOOKUP($A1008,'sin-list 180320_update'!$A$2:$S$835,8,FALSE)),VLOOKUP($C1008,'sin-list 180320_update'!$B$2:$S$835,7,FALSE))</f>
        <v>Official classification missing - 57f substance</v>
      </c>
      <c r="M1008" s="76" t="e">
        <f>IF($C1008="-",IF($A1008="-",IF(VLOOKUP($D1008,'sin-list 180320_update'!$C$2:$S$835,8,FALSE)="",NA(),VLOOKUP($D1008,'sin-list 180320_update'!$C$2:$S$835,8,FALSE)),IF(VLOOKUP($A1008,'sin-list 180320_update'!$A$2:$S$835,10,FALSE)="",NA(),VLOOKUP($A1008,'sin-list 180320_update'!$A$2:$S$835,10,FALSE))),IF(VLOOKUP($C1008,'sin-list 180320_update'!$B$2:$S$835,9,FALSE)="",NA(),VLOOKUP($C1008,'sin-list 180320_update'!$B$2:$S$835,9,FALSE)))</f>
        <v>#N/A</v>
      </c>
      <c r="N1008" s="76" t="e">
        <f>IF($C1008="-",IF($A1008="-",IF(VLOOKUP($D1008,'REACH Bilaga XVII_update'!$A$5:$E$131,4,FALSE)="",NA(),VLOOKUP($D1008,'REACH Bilaga XVII_update'!$A$5:$E$131,4,FALSE)),IF(VLOOKUP($A1008,'REACH Bilaga XVII_update'!$C$5:$D$131,2,FALSE)="",NA(),VLOOKUP($A1008,'REACH Bilaga XVII_update'!$C$5:$D$131,2,FALSE))),IF(VLOOKUP($C1008,'REACH Bilaga XVII_update'!$B$5:$D$131,3,FALSE)="",NA(),VLOOKUP($C1008,'REACH Bilaga XVII_update'!$B$5:$D$131,3,FALSE)))</f>
        <v>#N/A</v>
      </c>
      <c r="O1008" s="76" t="e">
        <f>IF($C1008="-",IF($A1008="-",IF(VLOOKUP($D1008,' REACH Bilaga 59_update'!$A$5:$E$210,5,FALSE)="",NA(),VLOOKUP($D1008,' REACH Bilaga 59_update'!$A$5:$E$210,5,FALSE)),IF(VLOOKUP($A1008,' REACH Bilaga 59_update'!$D$5:$E$210,2,FALSE)="",NA(),VLOOKUP($A1008,' REACH Bilaga 59_update'!$D$5:$E$210,2,FALSE))),IF(VLOOKUP($C1008,' REACH Bilaga 59_update'!$C$5:$E$210,3,FALSE)="",NA(),VLOOKUP($C1008,' REACH Bilaga 59_update'!$C$5:$E$210,3,FALSE)))</f>
        <v>#N/A</v>
      </c>
      <c r="P1008" s="76" t="e">
        <f>IF(C1008="-",IF(A1008="-",IFERROR(VLOOKUP($D1008,' REACH Bilaga 59_update'!$A$5:$F$210,MATCH(Sammanfattning!P$1,' REACH Bilaga 59_update'!$A$4:$F$4,0),FALSE),VLOOKUP($D1008,'REACH Bilaga XIV_update'!$A$4:$H$110,MATCH(Sammanfattning!P$1,'REACH Bilaga XIV_update'!$A$4:$H$4,0),FALSE)),IFERROR(VLOOKUP($A1008,' REACH Bilaga 59_update'!$D$5:$F$210,MATCH(Sammanfattning!P$1,' REACH Bilaga 59_update'!$D$4:$F$4,0),FALSE),VLOOKUP($A1008,'REACH Bilaga XIV_update'!$D$4:$H$110,MATCH(Sammanfattning!P$1,'REACH Bilaga XIV_update'!$D$4:$H$4,0),FALSE))),IFERROR(VLOOKUP($C1008,' REACH Bilaga 59_update'!$C$5:$F$210,MATCH(Sammanfattning!P$1,' REACH Bilaga 59_update'!$C$4:$F$4,0),FALSE),VLOOKUP($C1008,'REACH Bilaga XIV_update'!$C$4:$H$110,MATCH(Sammanfattning!P$1,'REACH Bilaga XIV_update'!$C$4:$H$4,0),FALSE)))</f>
        <v>#N/A</v>
      </c>
      <c r="Q1008" s="76" t="e">
        <f>IF($C1008="-",IF($A1008="-",IF(VLOOKUP($D1008,'REACH Bilaga XIV_update'!$A$5:$I$110,9,FALSE)="",NA(),VLOOKUP($D1008,'REACH Bilaga XIV_update'!$A$5:$I$110,9,FALSE)),IF(VLOOKUP($A1008,'REACH Bilaga XIV_update'!$D$5:$I$110,6,FALSE)="",NA(),VLOOKUP($A1008,'REACH Bilaga XIV_update'!$D$5:$I$110,6,FALSE))),IF(VLOOKUP($C1008,'REACH Bilaga XIV_update'!$C$5:$I$110,7,FALSE)="",NA(),VLOOKUP($C1008,'REACH Bilaga XIV_update'!$C$5:$I$110,7,FALSE)))</f>
        <v>#N/A</v>
      </c>
      <c r="R1008" s="76" t="e">
        <f>IF($C1008="-",IF($A1008="-",IF(VLOOKUP($D1008,CoRAP_update!$A$5:$O$376,15,FALSE)="",NA(),VLOOKUP($D1008,CoRAP_update!$A$5:$O$376,15,FALSE)),IF(VLOOKUP($A1008,CoRAP_update!$D$5:$O$376,12,FALSE)="",NA(),VLOOKUP($A1008,CoRAP_update!$D$5:$O$376,12,FALSE))),IF(VLOOKUP($C1008,CoRAP_update!$C$5:$O$376,13,FALSE)="",NA(),VLOOKUP($C1008,CoRAP_update!$C$5:$O$376,13,FALSE)))</f>
        <v>#N/A</v>
      </c>
      <c r="S1008" s="144" t="e">
        <f>IF($C1008="-",IF($A1008="-",VLOOKUP($D1008,CoRAP_update!$A$5:$J$376,MATCH(Sammanfattning!S$1,CoRAP_update!$A$4:$J$4,0),FALSE),VLOOKUP($A1008,CoRAP_update!$D$5:$J$376,MATCH(Sammanfattning!S$1,CoRAP_update!$D$4:$J$4,0),FALSE)),VLOOKUP($C1008,CoRAP_update!$C$5:$J$376,MATCH(Sammanfattning!S$1,CoRAP_update!$C$4:$J$4,0),FALSE))</f>
        <v>#N/A</v>
      </c>
      <c r="T1008" s="76" t="e">
        <f>IF($A1008="-",VLOOKUP($D1008,EDC_update!$C$2:$F$450,4,FALSE),VLOOKUP($A1008,EDC_update!$B$2:$F$450,5,FALSE))</f>
        <v>#N/A</v>
      </c>
      <c r="V1008" s="78">
        <f>IF(IFERROR(SEARCH("PBT",P1008),99)=99,IF(IFERROR(SEARCH("suspected PBT",S1008),99)=99,IF(IFERROR(SEARCH("concluded to be PBT",K1008),99)=99,IF(IFERROR(SEARCH("PBT",S1008),99)=99,IF(IFERROR(SEARCH("PBT cand",L1008),99)=99,IF(IFERROR(SEARCH("PBT",L1008),99)=99,IF(IFERROR(SEARCH("persistent, bioackumulative and toxic properties",K1008),99)=99,0,Scoring!$E$3),Scoring!$E$3),Scoring!$E$7),Scoring!$E$3),Scoring!$E$5),Scoring!$E$6),Scoring!$E$3)</f>
        <v>0</v>
      </c>
      <c r="W1008" s="78">
        <f>IF(IFERROR(SEARCH("vPvB",P1008),99)=99,IF(IFERROR(SEARCH("suspected pbt/vPvB",S1008),99)=99,IF(IFERROR(SEARCH("vPvB",S1008),99)=99,IF(IFERROR(SEARCH("concluded to be a vPvB",S1008),99)=99,IF(IFERROR(SEARCH("identified as vPvB",K1008),99)=99,IF(IFERROR(SEARCH("concluded to be a vPvB",K1008),99)=99,IF(IFERROR(SEARCH("concluded to be both pbt and vPvB",S1008),99)=99,IF(IFERROR(SEARCH("concluded to be both pbt and vPvB",K1008),99)=99,0,Scoring!$E$5),Scoring!$E$5),Scoring!$E$5),Scoring!$E$5),Scoring!$E$5),Scoring!$E$4),Scoring!$E$6),Scoring!$E$4)</f>
        <v>0</v>
      </c>
      <c r="X1008" s="78">
        <f>IF(IFERROR(SEARCH("H410",N1008),99)=99,IF(IFERROR(SEARCH("H410",O1008),99)=99,IF(IFERROR(SEARCH("H410",Q1008),99)=99,IF(IFERROR(SEARCH("H410",M1008),99)=99,IF(IFERROR(SEARCH("H410",R1008),99)=99,IF(IFERROR(SEARCH("H411",N1008),99)=99,IF(IFERROR(SEARCH("H411",O1008),99)=99,IF(IFERROR(SEARCH("H411",Q1008),99)=99,IF(IFERROR(SEARCH("H411",M1008),99)=99,IF(IFERROR(SEARCH("H411",R1008),99)=99,IF(IFERROR(SEARCH("H413",N1008),99)=99,IF(IFERROR(SEARCH("H413",O1008),99)=99,IF(IFERROR(SEARCH("H413",Q1008),99)=99,IF(IFERROR(SEARCH("H413",M1008),99)=99,IF(IFERROR(SEARCH("H413",R1008),99)=99,IF(IFERROR(SEARCH("H412",N1008),99)=99,IF(IFERROR(SEARCH("H412",O1008),99)=99,IF(IFERROR(SEARCH("H412",Q1008),99)=99,IF(IFERROR(SEARCH("H412",M1008),99)=99,IF(IFERROR(SEARCH("H412",R1008),99)=99,0,Scoring!$E$2),Scoring!$E$2),Scoring!$E$2),Scoring!$E$2),Scoring!$E$2),Scoring!$E$2),Scoring!$E$2),Scoring!$E$2),Scoring!$E$2),Scoring!$E$2),Scoring!$E$2),Scoring!$E$2),Scoring!$E$2),Scoring!$E$2),Scoring!$E$2),Scoring!$E$2),Scoring!$E$2),Scoring!$E$2),Scoring!$E$2),Scoring!$E$2)</f>
        <v>0</v>
      </c>
      <c r="Y1008" s="78">
        <f>IF(IFERROR(SEARCH("CMR",K1008),99)=99,IF(IFERROR(SEARCH("Suspected CMR",S1008),99)=99,IF(IFERROR(SEARCH("CMR",S1008),99)=99,0,Scoring!$E$8),Scoring!$E$9),Scoring!$E$8)</f>
        <v>0</v>
      </c>
      <c r="Z1008" s="78">
        <f>IF(IFERROR(SEARCH("H350",N1008),99)=99,IF(IFERROR(SEARCH("H350",O1008),99)=99,IF(IFERROR(SEARCH("H350",Q1008),99)=99,IF(IFERROR(SEARCH("H350",M1008),99)=99,IF(IFERROR(SEARCH("H350",R1008),99)=99,IF(IFERROR(SEARCH("H351",N1008),99)=99,IF(IFERROR(SEARCH("H351",O1008),99)=99,IF(IFERROR(SEARCH("H351",Q1008),99)=99,IF(IFERROR(SEARCH("H351",M1008),99)=99,IF(IFERROR(SEARCH("H351",R1008),99)=99,IF(IFERROR(SEARCH("carcinogenic",P1008),99)=99,IF(IFERROR(SEARCH("suspected carcinogenic",S1008),99)=99,0,Scoring!$E$12),Scoring!$E$11),Scoring!$E$10),Scoring!$E$10),Scoring!$E$10),Scoring!$E$10),Scoring!$E$10),Scoring!$E$10),Scoring!$E$10),Scoring!$E$10),Scoring!$E$10),Scoring!$E$10)</f>
        <v>0</v>
      </c>
      <c r="AA1008" s="78">
        <f>IF(IFERROR(SEARCH("H340",N1008),99)=99,IF(IFERROR(SEARCH("H340",O1008),99)=99,IF(IFERROR(SEARCH("H340",Q1008),99)=99,IF(IFERROR(SEARCH("H340",M1008),99)=99,IF(IFERROR(SEARCH("H340",R1008),99)=99,IF(IFERROR(SEARCH("H341",N1008),99)=99,IF(IFERROR(SEARCH("H341",O1008),99)=99,IF(IFERROR(SEARCH("H341",Q1008),99)=99,IF(IFERROR(SEARCH("H341",M1008),99)=99,IF(IFERROR(SEARCH("H341",R1008),99)=99,IF(IFERROR(SEARCH("mutagenic",P1008),99)=99,IF(IFERROR(SEARCH("suspected mutagenic",S1008),99)=99,0,Scoring!$E$15),Scoring!$E$14),Scoring!$E$13),Scoring!$E$13),Scoring!$E$13),Scoring!$E$13),Scoring!$E$13),Scoring!$E$13),Scoring!$E$13),Scoring!$E$13),Scoring!$E$13),Scoring!$E$13)</f>
        <v>0</v>
      </c>
      <c r="AB1008" s="78">
        <f>IF(IFERROR(SEARCH("H360",N1008),99)=99,IF(IFERROR(SEARCH("H360",O1008),99)=99,IF(IFERROR(SEARCH("H360",Q1008),99)=99,IF(IFERROR(SEARCH("H360",M1008),99)=99,IF(IFERROR(SEARCH("H360",R1008),99)=99,IF(IFERROR(SEARCH("H361",N1008),99)=99,IF(IFERROR(SEARCH("H361",O1008),99)=99,IF(IFERROR(SEARCH("H361",Q1008),99)=99,IF(IFERROR(SEARCH("H361",M1008),99)=99,IF(IFERROR(SEARCH("H361",R1008),99)=99,IF(IFERROR(SEARCH("reproduction",P1008),99)=99,IF(IFERROR(SEARCH("suspected reprotoxic",S1008),99)=99,IF(IFERROR(SEARCH("reprotoxic",S1008),99)=99,IF(IFERROR(SEARCH("reprotoxic",K1008),99)=99,0,Scoring!$E$18),Scoring!$E$18),Scoring!$E$19),Scoring!$E$17),Scoring!$E$16),Scoring!$E$16),Scoring!$E$16),Scoring!$E$16),Scoring!$E$16),Scoring!$E$16),Scoring!$E$16),Scoring!$E$16),Scoring!$E$16),Scoring!$E$16)</f>
        <v>0</v>
      </c>
      <c r="AC1008" s="78">
        <f>IF(IFERROR(SEARCH("57f",L1008),99)=99,IF(IFERROR(SEARCH("57(f)",P1008),99)=99,0,Scoring!$E$20),Scoring!$E$20)</f>
        <v>1</v>
      </c>
      <c r="AD1008" s="78">
        <f>IF(IFERROR(SEARCH("CAT1",T1008),99)=99,IF(IFERROR(SEARCH("CAT2",T1008),99)=99,IF(IFERROR(SEARCH("CAT3",T1008),99)=99,IF(IFERROR(SEARCH("concluded to be endocrine",K1008),99)=99,IF(IFERROR(SEARCH("categorised as endocrine",K1008),99)=99,IF(IFERROR(SEARCH("endocrine disrupting",P1008),99)=99,IF(IFERROR(SEARCH("endocrine disrupting",K1008),99)=99,IF(IFERROR(SEARCH("suspected endocrine",S1008),99)=99,IF(IFERROR(SEARCH("potential endocrine",S1008),99)=99,0,Scoring!$E$25),Scoring!$E$25),Scoring!$E$24),Scoring!$E$24),Scoring!$E$24),Scoring!$E$24),Scoring!$E$23),Scoring!$E$22),Scoring!$E$21)</f>
        <v>0</v>
      </c>
      <c r="AE1008" s="78">
        <f>IF(IFERROR(SEARCH("suspected sensitiser",S1008),99)=99,IF(IFERROR(SEARCH("sensitiser",S1008),99)=99,IF(IFERROR(SEARCH("other hazard based concern",S1008),99)=99,0,Scoring!$E$28),Scoring!$E$26),Scoring!$E$27)</f>
        <v>0</v>
      </c>
      <c r="AF1008" s="78">
        <f>IF(IFERROR(M1008,1)=1,IF(IFERROR(N1008,1)=1,IF(IFERROR(O1008,1)=1,IF(IFERROR(Q1008,1)=1,IF(IFERROR(R1008,1)=1,IF(IFERROR(T1008,1)=1,IF(IFERROR(K1008,1)=1,IF(IFERROR(P1008,1)=1,IF(IFERROR(S1008,1)=1,Scoring!$E$29,0),0),0),0),0),0),0),0),0)</f>
        <v>0</v>
      </c>
      <c r="AG1008" s="78">
        <f t="shared" si="75"/>
        <v>1</v>
      </c>
      <c r="AI1008" s="93"/>
      <c r="AJ1008" s="94"/>
      <c r="AK1008" s="76"/>
      <c r="AL1008" s="75"/>
      <c r="AN1008" s="79"/>
      <c r="AO1008" s="79"/>
      <c r="AP1008" s="79"/>
      <c r="AQ1008" s="79"/>
      <c r="AR1008" s="79"/>
      <c r="AS1008" s="78"/>
      <c r="AU1008" s="79">
        <f>IF(IFERROR(F1008,99)=99,IF(IFERROR(G1008,99)=99,IF(IFERROR(H1008,99)=99,IF(IFERROR(I1008,99)=99,IF(IFERROR(E1008,99)=99,IF(IFERROR(J1008,99)=99,0,Scoring!$B$7),Scoring!$B$3),Scoring!$B$2),Scoring!$B$6),Scoring!$B$5),Scoring!$B$4)</f>
        <v>0.3</v>
      </c>
      <c r="AV1008" s="78">
        <f t="shared" si="76"/>
        <v>0.3</v>
      </c>
      <c r="AW1008" s="78"/>
      <c r="AX1008" s="66"/>
      <c r="AY1008" s="78"/>
      <c r="AZ1008" s="76"/>
      <c r="BA1008" s="76"/>
      <c r="BB1008" s="76"/>
    </row>
    <row r="1009" spans="1:54" x14ac:dyDescent="0.25">
      <c r="A1009" s="89" t="s">
        <v>7146</v>
      </c>
      <c r="B1009" s="89" t="s">
        <v>30</v>
      </c>
      <c r="C1009" s="89" t="s">
        <v>30</v>
      </c>
      <c r="D1009" s="89" t="s">
        <v>7147</v>
      </c>
      <c r="E1009" s="76" t="e">
        <f>IF(C1009="-",IF(A1009="-",VLOOKUP(D1009,'sin-list 180320_update'!$C$2:$C$835,1,FALSE),VLOOKUP(A1009,'sin-list 180320_update'!$A$2:$A$835,1,FALSE)),VLOOKUP(C1009,'sin-list 180320_update'!$B$2:$B$835,1,FALSE))</f>
        <v>#N/A</v>
      </c>
      <c r="F1009" s="76" t="e">
        <f>IF($C1009="-",IF($A1009="-",VLOOKUP($D1009,'REACH Bilaga XVII_update'!$A$5:$A$131,1,FALSE),VLOOKUP($A1009,'REACH Bilaga XVII_update'!$C$5:$C$131,1,FALSE)),VLOOKUP($C1009,'REACH Bilaga XVII_update'!$B$5:$B$131,1,FALSE))</f>
        <v>#N/A</v>
      </c>
      <c r="G1009" s="76" t="e">
        <f>IF($C1009="-",IF($A1009="-",VLOOKUP($D1009,' REACH Bilaga 59_update'!$A$5:$A$210,1,FALSE),VLOOKUP($A1009,' REACH Bilaga 59_update'!$D$5:$D$210,1,FALSE)),VLOOKUP($C1009,' REACH Bilaga 59_update'!$C$5:$C$210,1,FALSE))</f>
        <v>#N/A</v>
      </c>
      <c r="H1009" s="76" t="e">
        <f>IF($C1009="-",IF($A1009="-",VLOOKUP($D1009,'REACH Bilaga XIV_update'!$A$5:$A$110,1,FALSE),VLOOKUP($A1009,'REACH Bilaga XIV_update'!$D$5:$D$110,1,FALSE)),VLOOKUP($C1009,'REACH Bilaga XIV_update'!$C$5:$C$110,1,FALSE))</f>
        <v>#N/A</v>
      </c>
      <c r="I1009" s="76" t="e">
        <f>IF($C1009="-",IF($A1009="-",VLOOKUP($D1009,CoRAP_update!$A$5:$A$376,1,FALSE),VLOOKUP($A1009,CoRAP_update!$D$5:$D$376,1,FALSE)),VLOOKUP($C1009,CoRAP_update!$C$5:$C$376,1,FALSE))</f>
        <v>#N/A</v>
      </c>
      <c r="J1009" s="76" t="str">
        <f>IF($C1009="-",IF($A1009="-",VLOOKUP($D1009,EDC_update!$C$2:$C$450,1,FALSE),VLOOKUP($A1009,EDC_update!$B$2:$B$450,1,FALSE)),VLOOKUP($C1009,EDC_update!$L$2:$L$450,1,FALSE))</f>
        <v>143-50-0</v>
      </c>
      <c r="K1009" s="76" t="e">
        <f>IF($C1009="-",IF($A1009="-",IF(VLOOKUP($D1009,'sin-list 180320_update'!$C$2:$S$835,3,FALSE)="",NA(),VLOOKUP($D1009,'sin-list 180320_update'!$C$2:$S$835,3,FALSE)),IF(VLOOKUP($A1009,'sin-list 180320_update'!$A$2:$S$835,5,FALSE)="",NA(),VLOOKUP($A1009,'sin-list 180320_update'!$A$2:$S$835,5,FALSE))),IF(VLOOKUP($C1009,'sin-list 180320_update'!$B$2:$S$835,4,FALSE)="",NA(),VLOOKUP($C1009,'sin-list 180320_update'!$B$2:$S$835,4,FALSE)))</f>
        <v>#N/A</v>
      </c>
      <c r="L1009" s="76" t="e">
        <f>IF($C1009="-",IF($A1009="-",VLOOKUP($D1009,'sin-list 180320_update'!$C$2:$S$835,6,FALSE),VLOOKUP($A1009,'sin-list 180320_update'!$A$2:$S$835,8,FALSE)),VLOOKUP($C1009,'sin-list 180320_update'!$B$2:$S$835,7,FALSE))</f>
        <v>#N/A</v>
      </c>
      <c r="M1009" s="76" t="e">
        <f>IF($C1009="-",IF($A1009="-",IF(VLOOKUP($D1009,'sin-list 180320_update'!$C$2:$S$835,8,FALSE)="",NA(),VLOOKUP($D1009,'sin-list 180320_update'!$C$2:$S$835,8,FALSE)),IF(VLOOKUP($A1009,'sin-list 180320_update'!$A$2:$S$835,10,FALSE)="",NA(),VLOOKUP($A1009,'sin-list 180320_update'!$A$2:$S$835,10,FALSE))),IF(VLOOKUP($C1009,'sin-list 180320_update'!$B$2:$S$835,9,FALSE)="",NA(),VLOOKUP($C1009,'sin-list 180320_update'!$B$2:$S$835,9,FALSE)))</f>
        <v>#N/A</v>
      </c>
      <c r="N1009" s="76" t="e">
        <f>IF($C1009="-",IF($A1009="-",IF(VLOOKUP($D1009,'REACH Bilaga XVII_update'!$A$5:$E$131,4,FALSE)="",NA(),VLOOKUP($D1009,'REACH Bilaga XVII_update'!$A$5:$E$131,4,FALSE)),IF(VLOOKUP($A1009,'REACH Bilaga XVII_update'!$C$5:$D$131,2,FALSE)="",NA(),VLOOKUP($A1009,'REACH Bilaga XVII_update'!$C$5:$D$131,2,FALSE))),IF(VLOOKUP($C1009,'REACH Bilaga XVII_update'!$B$5:$D$131,3,FALSE)="",NA(),VLOOKUP($C1009,'REACH Bilaga XVII_update'!$B$5:$D$131,3,FALSE)))</f>
        <v>#N/A</v>
      </c>
      <c r="O1009" s="76" t="e">
        <f>IF($C1009="-",IF($A1009="-",IF(VLOOKUP($D1009,' REACH Bilaga 59_update'!$A$5:$E$210,5,FALSE)="",NA(),VLOOKUP($D1009,' REACH Bilaga 59_update'!$A$5:$E$210,5,FALSE)),IF(VLOOKUP($A1009,' REACH Bilaga 59_update'!$D$5:$E$210,2,FALSE)="",NA(),VLOOKUP($A1009,' REACH Bilaga 59_update'!$D$5:$E$210,2,FALSE))),IF(VLOOKUP($C1009,' REACH Bilaga 59_update'!$C$5:$E$210,3,FALSE)="",NA(),VLOOKUP($C1009,' REACH Bilaga 59_update'!$C$5:$E$210,3,FALSE)))</f>
        <v>#N/A</v>
      </c>
      <c r="P1009" s="76" t="e">
        <f>IF(C1009="-",IF(A1009="-",IFERROR(VLOOKUP($D1009,' REACH Bilaga 59_update'!$A$5:$F$210,MATCH(Sammanfattning!P$1,' REACH Bilaga 59_update'!$A$4:$F$4,0),FALSE),VLOOKUP($D1009,'REACH Bilaga XIV_update'!$A$4:$H$110,MATCH(Sammanfattning!P$1,'REACH Bilaga XIV_update'!$A$4:$H$4,0),FALSE)),IFERROR(VLOOKUP($A1009,' REACH Bilaga 59_update'!$D$5:$F$210,MATCH(Sammanfattning!P$1,' REACH Bilaga 59_update'!$D$4:$F$4,0),FALSE),VLOOKUP($A1009,'REACH Bilaga XIV_update'!$D$4:$H$110,MATCH(Sammanfattning!P$1,'REACH Bilaga XIV_update'!$D$4:$H$4,0),FALSE))),IFERROR(VLOOKUP($C1009,' REACH Bilaga 59_update'!$C$5:$F$210,MATCH(Sammanfattning!P$1,' REACH Bilaga 59_update'!$C$4:$F$4,0),FALSE),VLOOKUP($C1009,'REACH Bilaga XIV_update'!$C$4:$H$110,MATCH(Sammanfattning!P$1,'REACH Bilaga XIV_update'!$C$4:$H$4,0),FALSE)))</f>
        <v>#N/A</v>
      </c>
      <c r="Q1009" s="76" t="e">
        <f>IF($C1009="-",IF($A1009="-",IF(VLOOKUP($D1009,'REACH Bilaga XIV_update'!$A$5:$I$110,9,FALSE)="",NA(),VLOOKUP($D1009,'REACH Bilaga XIV_update'!$A$5:$I$110,9,FALSE)),IF(VLOOKUP($A1009,'REACH Bilaga XIV_update'!$D$5:$I$110,6,FALSE)="",NA(),VLOOKUP($A1009,'REACH Bilaga XIV_update'!$D$5:$I$110,6,FALSE))),IF(VLOOKUP($C1009,'REACH Bilaga XIV_update'!$C$5:$I$110,7,FALSE)="",NA(),VLOOKUP($C1009,'REACH Bilaga XIV_update'!$C$5:$I$110,7,FALSE)))</f>
        <v>#N/A</v>
      </c>
      <c r="R1009" s="76" t="e">
        <f>IF($C1009="-",IF($A1009="-",IF(VLOOKUP($D1009,CoRAP_update!$A$5:$O$376,15,FALSE)="",NA(),VLOOKUP($D1009,CoRAP_update!$A$5:$O$376,15,FALSE)),IF(VLOOKUP($A1009,CoRAP_update!$D$5:$O$376,12,FALSE)="",NA(),VLOOKUP($A1009,CoRAP_update!$D$5:$O$376,12,FALSE))),IF(VLOOKUP($C1009,CoRAP_update!$C$5:$O$376,13,FALSE)="",NA(),VLOOKUP($C1009,CoRAP_update!$C$5:$O$376,13,FALSE)))</f>
        <v>#N/A</v>
      </c>
      <c r="S1009" s="144" t="e">
        <f>IF($C1009="-",IF($A1009="-",VLOOKUP($D1009,CoRAP_update!$A$5:$J$376,MATCH(Sammanfattning!S$1,CoRAP_update!$A$4:$J$4,0),FALSE),VLOOKUP($A1009,CoRAP_update!$D$5:$J$376,MATCH(Sammanfattning!S$1,CoRAP_update!$D$4:$J$4,0),FALSE)),VLOOKUP($C1009,CoRAP_update!$C$5:$J$376,MATCH(Sammanfattning!S$1,CoRAP_update!$C$4:$J$4,0),FALSE))</f>
        <v>#N/A</v>
      </c>
      <c r="T1009" s="76" t="str">
        <f>IF($A1009="-",VLOOKUP($D1009,EDC_update!$C$2:$F$450,4,FALSE),VLOOKUP($A1009,EDC_update!$B$2:$F$450,5,FALSE))</f>
        <v>CAT1</v>
      </c>
      <c r="V1009" s="78">
        <f>IF(IFERROR(SEARCH("PBT",P1009),99)=99,IF(IFERROR(SEARCH("suspected PBT",S1009),99)=99,IF(IFERROR(SEARCH("concluded to be PBT",K1009),99)=99,IF(IFERROR(SEARCH("PBT",S1009),99)=99,IF(IFERROR(SEARCH("PBT cand",L1009),99)=99,IF(IFERROR(SEARCH("PBT",L1009),99)=99,IF(IFERROR(SEARCH("persistent, bioackumulative and toxic properties",K1009),99)=99,0,Scoring!$E$3),Scoring!$E$3),Scoring!$E$7),Scoring!$E$3),Scoring!$E$5),Scoring!$E$6),Scoring!$E$3)</f>
        <v>0</v>
      </c>
      <c r="W1009" s="78">
        <f>IF(IFERROR(SEARCH("vPvB",P1009),99)=99,IF(IFERROR(SEARCH("suspected pbt/vPvB",S1009),99)=99,IF(IFERROR(SEARCH("vPvB",S1009),99)=99,IF(IFERROR(SEARCH("concluded to be a vPvB",S1009),99)=99,IF(IFERROR(SEARCH("identified as vPvB",K1009),99)=99,IF(IFERROR(SEARCH("concluded to be a vPvB",K1009),99)=99,IF(IFERROR(SEARCH("concluded to be both pbt and vPvB",S1009),99)=99,IF(IFERROR(SEARCH("concluded to be both pbt and vPvB",K1009),99)=99,0,Scoring!$E$5),Scoring!$E$5),Scoring!$E$5),Scoring!$E$5),Scoring!$E$5),Scoring!$E$4),Scoring!$E$6),Scoring!$E$4)</f>
        <v>0</v>
      </c>
      <c r="X1009" s="78">
        <f>IF(IFERROR(SEARCH("H410",N1009),99)=99,IF(IFERROR(SEARCH("H410",O1009),99)=99,IF(IFERROR(SEARCH("H410",Q1009),99)=99,IF(IFERROR(SEARCH("H410",M1009),99)=99,IF(IFERROR(SEARCH("H410",R1009),99)=99,IF(IFERROR(SEARCH("H411",N1009),99)=99,IF(IFERROR(SEARCH("H411",O1009),99)=99,IF(IFERROR(SEARCH("H411",Q1009),99)=99,IF(IFERROR(SEARCH("H411",M1009),99)=99,IF(IFERROR(SEARCH("H411",R1009),99)=99,IF(IFERROR(SEARCH("H413",N1009),99)=99,IF(IFERROR(SEARCH("H413",O1009),99)=99,IF(IFERROR(SEARCH("H413",Q1009),99)=99,IF(IFERROR(SEARCH("H413",M1009),99)=99,IF(IFERROR(SEARCH("H413",R1009),99)=99,IF(IFERROR(SEARCH("H412",N1009),99)=99,IF(IFERROR(SEARCH("H412",O1009),99)=99,IF(IFERROR(SEARCH("H412",Q1009),99)=99,IF(IFERROR(SEARCH("H412",M1009),99)=99,IF(IFERROR(SEARCH("H412",R1009),99)=99,0,Scoring!$E$2),Scoring!$E$2),Scoring!$E$2),Scoring!$E$2),Scoring!$E$2),Scoring!$E$2),Scoring!$E$2),Scoring!$E$2),Scoring!$E$2),Scoring!$E$2),Scoring!$E$2),Scoring!$E$2),Scoring!$E$2),Scoring!$E$2),Scoring!$E$2),Scoring!$E$2),Scoring!$E$2),Scoring!$E$2),Scoring!$E$2),Scoring!$E$2)</f>
        <v>0</v>
      </c>
      <c r="Y1009" s="78">
        <f>IF(IFERROR(SEARCH("CMR",K1009),99)=99,IF(IFERROR(SEARCH("Suspected CMR",S1009),99)=99,IF(IFERROR(SEARCH("CMR",S1009),99)=99,0,Scoring!$E$8),Scoring!$E$9),Scoring!$E$8)</f>
        <v>0</v>
      </c>
      <c r="Z1009" s="78">
        <f>IF(IFERROR(SEARCH("H350",N1009),99)=99,IF(IFERROR(SEARCH("H350",O1009),99)=99,IF(IFERROR(SEARCH("H350",Q1009),99)=99,IF(IFERROR(SEARCH("H350",M1009),99)=99,IF(IFERROR(SEARCH("H350",R1009),99)=99,IF(IFERROR(SEARCH("H351",N1009),99)=99,IF(IFERROR(SEARCH("H351",O1009),99)=99,IF(IFERROR(SEARCH("H351",Q1009),99)=99,IF(IFERROR(SEARCH("H351",M1009),99)=99,IF(IFERROR(SEARCH("H351",R1009),99)=99,IF(IFERROR(SEARCH("carcinogenic",P1009),99)=99,IF(IFERROR(SEARCH("suspected carcinogenic",S1009),99)=99,0,Scoring!$E$12),Scoring!$E$11),Scoring!$E$10),Scoring!$E$10),Scoring!$E$10),Scoring!$E$10),Scoring!$E$10),Scoring!$E$10),Scoring!$E$10),Scoring!$E$10),Scoring!$E$10),Scoring!$E$10)</f>
        <v>0</v>
      </c>
      <c r="AA1009" s="78">
        <f>IF(IFERROR(SEARCH("H340",N1009),99)=99,IF(IFERROR(SEARCH("H340",O1009),99)=99,IF(IFERROR(SEARCH("H340",Q1009),99)=99,IF(IFERROR(SEARCH("H340",M1009),99)=99,IF(IFERROR(SEARCH("H340",R1009),99)=99,IF(IFERROR(SEARCH("H341",N1009),99)=99,IF(IFERROR(SEARCH("H341",O1009),99)=99,IF(IFERROR(SEARCH("H341",Q1009),99)=99,IF(IFERROR(SEARCH("H341",M1009),99)=99,IF(IFERROR(SEARCH("H341",R1009),99)=99,IF(IFERROR(SEARCH("mutagenic",P1009),99)=99,IF(IFERROR(SEARCH("suspected mutagenic",S1009),99)=99,0,Scoring!$E$15),Scoring!$E$14),Scoring!$E$13),Scoring!$E$13),Scoring!$E$13),Scoring!$E$13),Scoring!$E$13),Scoring!$E$13),Scoring!$E$13),Scoring!$E$13),Scoring!$E$13),Scoring!$E$13)</f>
        <v>0</v>
      </c>
      <c r="AB1009" s="78">
        <f>IF(IFERROR(SEARCH("H360",N1009),99)=99,IF(IFERROR(SEARCH("H360",O1009),99)=99,IF(IFERROR(SEARCH("H360",Q1009),99)=99,IF(IFERROR(SEARCH("H360",M1009),99)=99,IF(IFERROR(SEARCH("H360",R1009),99)=99,IF(IFERROR(SEARCH("H361",N1009),99)=99,IF(IFERROR(SEARCH("H361",O1009),99)=99,IF(IFERROR(SEARCH("H361",Q1009),99)=99,IF(IFERROR(SEARCH("H361",M1009),99)=99,IF(IFERROR(SEARCH("H361",R1009),99)=99,IF(IFERROR(SEARCH("reproduction",P1009),99)=99,IF(IFERROR(SEARCH("suspected reprotoxic",S1009),99)=99,IF(IFERROR(SEARCH("reprotoxic",S1009),99)=99,IF(IFERROR(SEARCH("reprotoxic",K1009),99)=99,0,Scoring!$E$18),Scoring!$E$18),Scoring!$E$19),Scoring!$E$17),Scoring!$E$16),Scoring!$E$16),Scoring!$E$16),Scoring!$E$16),Scoring!$E$16),Scoring!$E$16),Scoring!$E$16),Scoring!$E$16),Scoring!$E$16),Scoring!$E$16)</f>
        <v>0</v>
      </c>
      <c r="AC1009" s="78">
        <f>IF(IFERROR(SEARCH("57f",L1009),99)=99,IF(IFERROR(SEARCH("57(f)",P1009),99)=99,0,Scoring!$E$20),Scoring!$E$20)</f>
        <v>0</v>
      </c>
      <c r="AD1009" s="78">
        <f>IF(IFERROR(SEARCH("CAT1",T1009),99)=99,IF(IFERROR(SEARCH("CAT2",T1009),99)=99,IF(IFERROR(SEARCH("CAT3",T1009),99)=99,IF(IFERROR(SEARCH("concluded to be endocrine",K1009),99)=99,IF(IFERROR(SEARCH("categorised as endocrine",K1009),99)=99,IF(IFERROR(SEARCH("endocrine disrupting",P1009),99)=99,IF(IFERROR(SEARCH("endocrine disrupting",K1009),99)=99,IF(IFERROR(SEARCH("suspected endocrine",S1009),99)=99,IF(IFERROR(SEARCH("potential endocrine",S1009),99)=99,0,Scoring!$E$25),Scoring!$E$25),Scoring!$E$24),Scoring!$E$24),Scoring!$E$24),Scoring!$E$24),Scoring!$E$23),Scoring!$E$22),Scoring!$E$21)</f>
        <v>1</v>
      </c>
      <c r="AE1009" s="78">
        <f>IF(IFERROR(SEARCH("suspected sensitiser",S1009),99)=99,IF(IFERROR(SEARCH("sensitiser",S1009),99)=99,IF(IFERROR(SEARCH("other hazard based concern",S1009),99)=99,0,Scoring!$E$28),Scoring!$E$26),Scoring!$E$27)</f>
        <v>0</v>
      </c>
      <c r="AF1009" s="78">
        <f>IF(IFERROR(M1009,1)=1,IF(IFERROR(N1009,1)=1,IF(IFERROR(O1009,1)=1,IF(IFERROR(Q1009,1)=1,IF(IFERROR(R1009,1)=1,IF(IFERROR(T1009,1)=1,IF(IFERROR(K1009,1)=1,IF(IFERROR(P1009,1)=1,IF(IFERROR(S1009,1)=1,Scoring!$E$29,0),0),0),0),0),0),0),0),0)</f>
        <v>0</v>
      </c>
      <c r="AG1009" s="78">
        <f t="shared" si="75"/>
        <v>1</v>
      </c>
      <c r="AI1009" s="93"/>
      <c r="AJ1009" s="94"/>
      <c r="AK1009" s="76"/>
      <c r="AL1009" s="75"/>
      <c r="AN1009" s="79"/>
      <c r="AO1009" s="79"/>
      <c r="AP1009" s="79"/>
      <c r="AQ1009" s="79"/>
      <c r="AR1009" s="79"/>
      <c r="AS1009" s="78"/>
      <c r="AU1009" s="79">
        <f>IF(IFERROR(F1009,99)=99,IF(IFERROR(G1009,99)=99,IF(IFERROR(H1009,99)=99,IF(IFERROR(I1009,99)=99,IF(IFERROR(E1009,99)=99,IF(IFERROR(J1009,99)=99,0,Scoring!$B$7),Scoring!$B$3),Scoring!$B$2),Scoring!$B$6),Scoring!$B$5),Scoring!$B$4)</f>
        <v>0.3</v>
      </c>
      <c r="AV1009" s="78">
        <f t="shared" si="76"/>
        <v>0.3</v>
      </c>
      <c r="AW1009" s="78"/>
      <c r="AX1009" s="66"/>
      <c r="AY1009" s="78"/>
      <c r="AZ1009" s="76"/>
      <c r="BB1009" s="76"/>
    </row>
    <row r="1010" spans="1:54" x14ac:dyDescent="0.25">
      <c r="A1010" s="89" t="s">
        <v>6201</v>
      </c>
      <c r="B1010" s="89" t="s">
        <v>30</v>
      </c>
      <c r="C1010" s="89" t="s">
        <v>30</v>
      </c>
      <c r="D1010" s="89" t="s">
        <v>7386</v>
      </c>
      <c r="E1010" s="76" t="e">
        <f>IF(C1010="-",IF(A1010="-",VLOOKUP(D1010,'sin-list 180320_update'!$C$2:$C$835,1,FALSE),VLOOKUP(A1010,'sin-list 180320_update'!$A$2:$A$835,1,FALSE)),VLOOKUP(C1010,'sin-list 180320_update'!$B$2:$B$835,1,FALSE))</f>
        <v>#N/A</v>
      </c>
      <c r="F1010" s="76" t="e">
        <f>IF($C1010="-",IF($A1010="-",VLOOKUP($D1010,'REACH Bilaga XVII_update'!$A$5:$A$131,1,FALSE),VLOOKUP($A1010,'REACH Bilaga XVII_update'!$C$5:$C$131,1,FALSE)),VLOOKUP($C1010,'REACH Bilaga XVII_update'!$B$5:$B$131,1,FALSE))</f>
        <v>#N/A</v>
      </c>
      <c r="G1010" s="76" t="e">
        <f>IF($C1010="-",IF($A1010="-",VLOOKUP($D1010,' REACH Bilaga 59_update'!$A$5:$A$210,1,FALSE),VLOOKUP($A1010,' REACH Bilaga 59_update'!$D$5:$D$210,1,FALSE)),VLOOKUP($C1010,' REACH Bilaga 59_update'!$C$5:$C$210,1,FALSE))</f>
        <v>#N/A</v>
      </c>
      <c r="H1010" s="76" t="e">
        <f>IF($C1010="-",IF($A1010="-",VLOOKUP($D1010,'REACH Bilaga XIV_update'!$A$5:$A$110,1,FALSE),VLOOKUP($A1010,'REACH Bilaga XIV_update'!$D$5:$D$110,1,FALSE)),VLOOKUP($C1010,'REACH Bilaga XIV_update'!$C$5:$C$110,1,FALSE))</f>
        <v>#N/A</v>
      </c>
      <c r="I1010" s="76" t="e">
        <f>IF($C1010="-",IF($A1010="-",VLOOKUP($D1010,CoRAP_update!$A$5:$A$376,1,FALSE),VLOOKUP($A1010,CoRAP_update!$D$5:$D$376,1,FALSE)),VLOOKUP($C1010,CoRAP_update!$C$5:$C$376,1,FALSE))</f>
        <v>#N/A</v>
      </c>
      <c r="J1010" s="76" t="str">
        <f>IF($C1010="-",IF($A1010="-",VLOOKUP($D1010,EDC_update!$C$2:$C$450,1,FALSE),VLOOKUP($A1010,EDC_update!$B$2:$B$450,1,FALSE)),VLOOKUP($C1010,EDC_update!$L$2:$L$450,1,FALSE))</f>
        <v>1461-25-2</v>
      </c>
      <c r="K1010" s="76" t="e">
        <f>IF($C1010="-",IF($A1010="-",IF(VLOOKUP($D1010,'sin-list 180320_update'!$C$2:$S$835,3,FALSE)="",NA(),VLOOKUP($D1010,'sin-list 180320_update'!$C$2:$S$835,3,FALSE)),IF(VLOOKUP($A1010,'sin-list 180320_update'!$A$2:$S$835,5,FALSE)="",NA(),VLOOKUP($A1010,'sin-list 180320_update'!$A$2:$S$835,5,FALSE))),IF(VLOOKUP($C1010,'sin-list 180320_update'!$B$2:$S$835,4,FALSE)="",NA(),VLOOKUP($C1010,'sin-list 180320_update'!$B$2:$S$835,4,FALSE)))</f>
        <v>#N/A</v>
      </c>
      <c r="L1010" s="76" t="e">
        <f>IF($C1010="-",IF($A1010="-",VLOOKUP($D1010,'sin-list 180320_update'!$C$2:$S$835,6,FALSE),VLOOKUP($A1010,'sin-list 180320_update'!$A$2:$S$835,8,FALSE)),VLOOKUP($C1010,'sin-list 180320_update'!$B$2:$S$835,7,FALSE))</f>
        <v>#N/A</v>
      </c>
      <c r="M1010" s="76" t="e">
        <f>IF($C1010="-",IF($A1010="-",IF(VLOOKUP($D1010,'sin-list 180320_update'!$C$2:$S$835,8,FALSE)="",NA(),VLOOKUP($D1010,'sin-list 180320_update'!$C$2:$S$835,8,FALSE)),IF(VLOOKUP($A1010,'sin-list 180320_update'!$A$2:$S$835,10,FALSE)="",NA(),VLOOKUP($A1010,'sin-list 180320_update'!$A$2:$S$835,10,FALSE))),IF(VLOOKUP($C1010,'sin-list 180320_update'!$B$2:$S$835,9,FALSE)="",NA(),VLOOKUP($C1010,'sin-list 180320_update'!$B$2:$S$835,9,FALSE)))</f>
        <v>#N/A</v>
      </c>
      <c r="N1010" s="76" t="e">
        <f>IF($C1010="-",IF($A1010="-",IF(VLOOKUP($D1010,'REACH Bilaga XVII_update'!$A$5:$E$131,4,FALSE)="",NA(),VLOOKUP($D1010,'REACH Bilaga XVII_update'!$A$5:$E$131,4,FALSE)),IF(VLOOKUP($A1010,'REACH Bilaga XVII_update'!$C$5:$D$131,2,FALSE)="",NA(),VLOOKUP($A1010,'REACH Bilaga XVII_update'!$C$5:$D$131,2,FALSE))),IF(VLOOKUP($C1010,'REACH Bilaga XVII_update'!$B$5:$D$131,3,FALSE)="",NA(),VLOOKUP($C1010,'REACH Bilaga XVII_update'!$B$5:$D$131,3,FALSE)))</f>
        <v>#N/A</v>
      </c>
      <c r="O1010" s="76" t="e">
        <f>IF($C1010="-",IF($A1010="-",IF(VLOOKUP($D1010,' REACH Bilaga 59_update'!$A$5:$E$210,5,FALSE)="",NA(),VLOOKUP($D1010,' REACH Bilaga 59_update'!$A$5:$E$210,5,FALSE)),IF(VLOOKUP($A1010,' REACH Bilaga 59_update'!$D$5:$E$210,2,FALSE)="",NA(),VLOOKUP($A1010,' REACH Bilaga 59_update'!$D$5:$E$210,2,FALSE))),IF(VLOOKUP($C1010,' REACH Bilaga 59_update'!$C$5:$E$210,3,FALSE)="",NA(),VLOOKUP($C1010,' REACH Bilaga 59_update'!$C$5:$E$210,3,FALSE)))</f>
        <v>#N/A</v>
      </c>
      <c r="P1010" s="76" t="e">
        <f>IF(C1010="-",IF(A1010="-",IFERROR(VLOOKUP($D1010,' REACH Bilaga 59_update'!$A$5:$F$210,MATCH(Sammanfattning!P$1,' REACH Bilaga 59_update'!$A$4:$F$4,0),FALSE),VLOOKUP($D1010,'REACH Bilaga XIV_update'!$A$4:$H$110,MATCH(Sammanfattning!P$1,'REACH Bilaga XIV_update'!$A$4:$H$4,0),FALSE)),IFERROR(VLOOKUP($A1010,' REACH Bilaga 59_update'!$D$5:$F$210,MATCH(Sammanfattning!P$1,' REACH Bilaga 59_update'!$D$4:$F$4,0),FALSE),VLOOKUP($A1010,'REACH Bilaga XIV_update'!$D$4:$H$110,MATCH(Sammanfattning!P$1,'REACH Bilaga XIV_update'!$D$4:$H$4,0),FALSE))),IFERROR(VLOOKUP($C1010,' REACH Bilaga 59_update'!$C$5:$F$210,MATCH(Sammanfattning!P$1,' REACH Bilaga 59_update'!$C$4:$F$4,0),FALSE),VLOOKUP($C1010,'REACH Bilaga XIV_update'!$C$4:$H$110,MATCH(Sammanfattning!P$1,'REACH Bilaga XIV_update'!$C$4:$H$4,0),FALSE)))</f>
        <v>#N/A</v>
      </c>
      <c r="Q1010" s="76" t="e">
        <f>IF($C1010="-",IF($A1010="-",IF(VLOOKUP($D1010,'REACH Bilaga XIV_update'!$A$5:$I$110,9,FALSE)="",NA(),VLOOKUP($D1010,'REACH Bilaga XIV_update'!$A$5:$I$110,9,FALSE)),IF(VLOOKUP($A1010,'REACH Bilaga XIV_update'!$D$5:$I$110,6,FALSE)="",NA(),VLOOKUP($A1010,'REACH Bilaga XIV_update'!$D$5:$I$110,6,FALSE))),IF(VLOOKUP($C1010,'REACH Bilaga XIV_update'!$C$5:$I$110,7,FALSE)="",NA(),VLOOKUP($C1010,'REACH Bilaga XIV_update'!$C$5:$I$110,7,FALSE)))</f>
        <v>#N/A</v>
      </c>
      <c r="R1010" s="76" t="e">
        <f>IF($C1010="-",IF($A1010="-",IF(VLOOKUP($D1010,CoRAP_update!$A$5:$O$376,15,FALSE)="",NA(),VLOOKUP($D1010,CoRAP_update!$A$5:$O$376,15,FALSE)),IF(VLOOKUP($A1010,CoRAP_update!$D$5:$O$376,12,FALSE)="",NA(),VLOOKUP($A1010,CoRAP_update!$D$5:$O$376,12,FALSE))),IF(VLOOKUP($C1010,CoRAP_update!$C$5:$O$376,13,FALSE)="",NA(),VLOOKUP($C1010,CoRAP_update!$C$5:$O$376,13,FALSE)))</f>
        <v>#N/A</v>
      </c>
      <c r="S1010" s="144" t="e">
        <f>IF($C1010="-",IF($A1010="-",VLOOKUP($D1010,CoRAP_update!$A$5:$J$376,MATCH(Sammanfattning!S$1,CoRAP_update!$A$4:$J$4,0),FALSE),VLOOKUP($A1010,CoRAP_update!$D$5:$J$376,MATCH(Sammanfattning!S$1,CoRAP_update!$D$4:$J$4,0),FALSE)),VLOOKUP($C1010,CoRAP_update!$C$5:$J$376,MATCH(Sammanfattning!S$1,CoRAP_update!$C$4:$J$4,0),FALSE))</f>
        <v>#N/A</v>
      </c>
      <c r="T1010" s="76" t="str">
        <f>IF($A1010="-",VLOOKUP($D1010,EDC_update!$C$2:$F$450,4,FALSE),VLOOKUP($A1010,EDC_update!$B$2:$F$450,5,FALSE))</f>
        <v>CAT1</v>
      </c>
      <c r="V1010" s="78">
        <f>IF(IFERROR(SEARCH("PBT",P1010),99)=99,IF(IFERROR(SEARCH("suspected PBT",S1010),99)=99,IF(IFERROR(SEARCH("concluded to be PBT",K1010),99)=99,IF(IFERROR(SEARCH("PBT",S1010),99)=99,IF(IFERROR(SEARCH("PBT cand",L1010),99)=99,IF(IFERROR(SEARCH("PBT",L1010),99)=99,IF(IFERROR(SEARCH("persistent, bioackumulative and toxic properties",K1010),99)=99,0,Scoring!$E$3),Scoring!$E$3),Scoring!$E$7),Scoring!$E$3),Scoring!$E$5),Scoring!$E$6),Scoring!$E$3)</f>
        <v>0</v>
      </c>
      <c r="W1010" s="78">
        <f>IF(IFERROR(SEARCH("vPvB",P1010),99)=99,IF(IFERROR(SEARCH("suspected pbt/vPvB",S1010),99)=99,IF(IFERROR(SEARCH("vPvB",S1010),99)=99,IF(IFERROR(SEARCH("concluded to be a vPvB",S1010),99)=99,IF(IFERROR(SEARCH("identified as vPvB",K1010),99)=99,IF(IFERROR(SEARCH("concluded to be a vPvB",K1010),99)=99,IF(IFERROR(SEARCH("concluded to be both pbt and vPvB",S1010),99)=99,IF(IFERROR(SEARCH("concluded to be both pbt and vPvB",K1010),99)=99,0,Scoring!$E$5),Scoring!$E$5),Scoring!$E$5),Scoring!$E$5),Scoring!$E$5),Scoring!$E$4),Scoring!$E$6),Scoring!$E$4)</f>
        <v>0</v>
      </c>
      <c r="X1010" s="78">
        <f>IF(IFERROR(SEARCH("H410",N1010),99)=99,IF(IFERROR(SEARCH("H410",O1010),99)=99,IF(IFERROR(SEARCH("H410",Q1010),99)=99,IF(IFERROR(SEARCH("H410",M1010),99)=99,IF(IFERROR(SEARCH("H410",R1010),99)=99,IF(IFERROR(SEARCH("H411",N1010),99)=99,IF(IFERROR(SEARCH("H411",O1010),99)=99,IF(IFERROR(SEARCH("H411",Q1010),99)=99,IF(IFERROR(SEARCH("H411",M1010),99)=99,IF(IFERROR(SEARCH("H411",R1010),99)=99,IF(IFERROR(SEARCH("H413",N1010),99)=99,IF(IFERROR(SEARCH("H413",O1010),99)=99,IF(IFERROR(SEARCH("H413",Q1010),99)=99,IF(IFERROR(SEARCH("H413",M1010),99)=99,IF(IFERROR(SEARCH("H413",R1010),99)=99,IF(IFERROR(SEARCH("H412",N1010),99)=99,IF(IFERROR(SEARCH("H412",O1010),99)=99,IF(IFERROR(SEARCH("H412",Q1010),99)=99,IF(IFERROR(SEARCH("H412",M1010),99)=99,IF(IFERROR(SEARCH("H412",R1010),99)=99,0,Scoring!$E$2),Scoring!$E$2),Scoring!$E$2),Scoring!$E$2),Scoring!$E$2),Scoring!$E$2),Scoring!$E$2),Scoring!$E$2),Scoring!$E$2),Scoring!$E$2),Scoring!$E$2),Scoring!$E$2),Scoring!$E$2),Scoring!$E$2),Scoring!$E$2),Scoring!$E$2),Scoring!$E$2),Scoring!$E$2),Scoring!$E$2),Scoring!$E$2)</f>
        <v>0</v>
      </c>
      <c r="Y1010" s="78">
        <f>IF(IFERROR(SEARCH("CMR",K1010),99)=99,IF(IFERROR(SEARCH("Suspected CMR",S1010),99)=99,IF(IFERROR(SEARCH("CMR",S1010),99)=99,0,Scoring!$E$8),Scoring!$E$9),Scoring!$E$8)</f>
        <v>0</v>
      </c>
      <c r="Z1010" s="78">
        <f>IF(IFERROR(SEARCH("H350",N1010),99)=99,IF(IFERROR(SEARCH("H350",O1010),99)=99,IF(IFERROR(SEARCH("H350",Q1010),99)=99,IF(IFERROR(SEARCH("H350",M1010),99)=99,IF(IFERROR(SEARCH("H350",R1010),99)=99,IF(IFERROR(SEARCH("H351",N1010),99)=99,IF(IFERROR(SEARCH("H351",O1010),99)=99,IF(IFERROR(SEARCH("H351",Q1010),99)=99,IF(IFERROR(SEARCH("H351",M1010),99)=99,IF(IFERROR(SEARCH("H351",R1010),99)=99,IF(IFERROR(SEARCH("carcinogenic",P1010),99)=99,IF(IFERROR(SEARCH("suspected carcinogenic",S1010),99)=99,0,Scoring!$E$12),Scoring!$E$11),Scoring!$E$10),Scoring!$E$10),Scoring!$E$10),Scoring!$E$10),Scoring!$E$10),Scoring!$E$10),Scoring!$E$10),Scoring!$E$10),Scoring!$E$10),Scoring!$E$10)</f>
        <v>0</v>
      </c>
      <c r="AA1010" s="78">
        <f>IF(IFERROR(SEARCH("H340",N1010),99)=99,IF(IFERROR(SEARCH("H340",O1010),99)=99,IF(IFERROR(SEARCH("H340",Q1010),99)=99,IF(IFERROR(SEARCH("H340",M1010),99)=99,IF(IFERROR(SEARCH("H340",R1010),99)=99,IF(IFERROR(SEARCH("H341",N1010),99)=99,IF(IFERROR(SEARCH("H341",O1010),99)=99,IF(IFERROR(SEARCH("H341",Q1010),99)=99,IF(IFERROR(SEARCH("H341",M1010),99)=99,IF(IFERROR(SEARCH("H341",R1010),99)=99,IF(IFERROR(SEARCH("mutagenic",P1010),99)=99,IF(IFERROR(SEARCH("suspected mutagenic",S1010),99)=99,0,Scoring!$E$15),Scoring!$E$14),Scoring!$E$13),Scoring!$E$13),Scoring!$E$13),Scoring!$E$13),Scoring!$E$13),Scoring!$E$13),Scoring!$E$13),Scoring!$E$13),Scoring!$E$13),Scoring!$E$13)</f>
        <v>0</v>
      </c>
      <c r="AB1010" s="78">
        <f>IF(IFERROR(SEARCH("H360",N1010),99)=99,IF(IFERROR(SEARCH("H360",O1010),99)=99,IF(IFERROR(SEARCH("H360",Q1010),99)=99,IF(IFERROR(SEARCH("H360",M1010),99)=99,IF(IFERROR(SEARCH("H360",R1010),99)=99,IF(IFERROR(SEARCH("H361",N1010),99)=99,IF(IFERROR(SEARCH("H361",O1010),99)=99,IF(IFERROR(SEARCH("H361",Q1010),99)=99,IF(IFERROR(SEARCH("H361",M1010),99)=99,IF(IFERROR(SEARCH("H361",R1010),99)=99,IF(IFERROR(SEARCH("reproduction",P1010),99)=99,IF(IFERROR(SEARCH("suspected reprotoxic",S1010),99)=99,IF(IFERROR(SEARCH("reprotoxic",S1010),99)=99,IF(IFERROR(SEARCH("reprotoxic",K1010),99)=99,0,Scoring!$E$18),Scoring!$E$18),Scoring!$E$19),Scoring!$E$17),Scoring!$E$16),Scoring!$E$16),Scoring!$E$16),Scoring!$E$16),Scoring!$E$16),Scoring!$E$16),Scoring!$E$16),Scoring!$E$16),Scoring!$E$16),Scoring!$E$16)</f>
        <v>0</v>
      </c>
      <c r="AC1010" s="78">
        <f>IF(IFERROR(SEARCH("57f",L1010),99)=99,IF(IFERROR(SEARCH("57(f)",P1010),99)=99,0,Scoring!$E$20),Scoring!$E$20)</f>
        <v>0</v>
      </c>
      <c r="AD1010" s="78">
        <f>IF(IFERROR(SEARCH("CAT1",T1010),99)=99,IF(IFERROR(SEARCH("CAT2",T1010),99)=99,IF(IFERROR(SEARCH("CAT3",T1010),99)=99,IF(IFERROR(SEARCH("concluded to be endocrine",K1010),99)=99,IF(IFERROR(SEARCH("categorised as endocrine",K1010),99)=99,IF(IFERROR(SEARCH("endocrine disrupting",P1010),99)=99,IF(IFERROR(SEARCH("endocrine disrupting",K1010),99)=99,IF(IFERROR(SEARCH("suspected endocrine",S1010),99)=99,IF(IFERROR(SEARCH("potential endocrine",S1010),99)=99,0,Scoring!$E$25),Scoring!$E$25),Scoring!$E$24),Scoring!$E$24),Scoring!$E$24),Scoring!$E$24),Scoring!$E$23),Scoring!$E$22),Scoring!$E$21)</f>
        <v>1</v>
      </c>
      <c r="AE1010" s="78">
        <f>IF(IFERROR(SEARCH("suspected sensitiser",S1010),99)=99,IF(IFERROR(SEARCH("sensitiser",S1010),99)=99,IF(IFERROR(SEARCH("other hazard based concern",S1010),99)=99,0,Scoring!$E$28),Scoring!$E$26),Scoring!$E$27)</f>
        <v>0</v>
      </c>
      <c r="AF1010" s="78">
        <f>IF(IFERROR(M1010,1)=1,IF(IFERROR(N1010,1)=1,IF(IFERROR(O1010,1)=1,IF(IFERROR(Q1010,1)=1,IF(IFERROR(R1010,1)=1,IF(IFERROR(T1010,1)=1,IF(IFERROR(K1010,1)=1,IF(IFERROR(P1010,1)=1,IF(IFERROR(S1010,1)=1,Scoring!$E$29,0),0),0),0),0),0),0),0),0)</f>
        <v>0</v>
      </c>
      <c r="AG1010" s="78">
        <f t="shared" si="75"/>
        <v>1</v>
      </c>
      <c r="AI1010" s="93"/>
      <c r="AJ1010" s="94"/>
      <c r="AK1010" s="76"/>
      <c r="AL1010" s="75"/>
      <c r="AN1010" s="79"/>
      <c r="AO1010" s="79"/>
      <c r="AP1010" s="79"/>
      <c r="AQ1010" s="79"/>
      <c r="AR1010" s="79"/>
      <c r="AS1010" s="78"/>
      <c r="AU1010" s="79">
        <f>IF(IFERROR(F1010,99)=99,IF(IFERROR(G1010,99)=99,IF(IFERROR(H1010,99)=99,IF(IFERROR(I1010,99)=99,IF(IFERROR(E1010,99)=99,IF(IFERROR(J1010,99)=99,0,Scoring!$B$7),Scoring!$B$3),Scoring!$B$2),Scoring!$B$6),Scoring!$B$5),Scoring!$B$4)</f>
        <v>0.3</v>
      </c>
      <c r="AV1010" s="78">
        <f t="shared" si="76"/>
        <v>0.3</v>
      </c>
      <c r="AW1010" s="78"/>
      <c r="AX1010" s="66"/>
      <c r="AY1010" s="78"/>
      <c r="AZ1010" s="76"/>
      <c r="BB1010" s="76"/>
    </row>
    <row r="1011" spans="1:54" x14ac:dyDescent="0.25">
      <c r="A1011" s="89" t="s">
        <v>6202</v>
      </c>
      <c r="B1011" s="91" t="s">
        <v>30</v>
      </c>
      <c r="C1011" s="91" t="s">
        <v>30</v>
      </c>
      <c r="D1011" s="91" t="s">
        <v>10745</v>
      </c>
      <c r="E1011" s="76" t="e">
        <f>IF(C1011="-",IF(A1011="-",VLOOKUP(D1011,'sin-list 180320_update'!$C$2:$C$835,1,FALSE),VLOOKUP(A1011,'sin-list 180320_update'!$A$2:$A$835,1,FALSE)),VLOOKUP(C1011,'sin-list 180320_update'!$B$2:$B$835,1,FALSE))</f>
        <v>#N/A</v>
      </c>
      <c r="F1011" s="76" t="e">
        <f>IF($C1011="-",IF($A1011="-",VLOOKUP($D1011,'REACH Bilaga XVII_update'!$A$5:$A$131,1,FALSE),VLOOKUP($A1011,'REACH Bilaga XVII_update'!$C$5:$C$131,1,FALSE)),VLOOKUP($C1011,'REACH Bilaga XVII_update'!$B$5:$B$131,1,FALSE))</f>
        <v>#N/A</v>
      </c>
      <c r="G1011" s="76" t="e">
        <f>IF($C1011="-",IF($A1011="-",VLOOKUP($D1011,' REACH Bilaga 59_update'!$A$5:$A$210,1,FALSE),VLOOKUP($A1011,' REACH Bilaga 59_update'!$D$5:$D$210,1,FALSE)),VLOOKUP($C1011,' REACH Bilaga 59_update'!$C$5:$C$210,1,FALSE))</f>
        <v>#N/A</v>
      </c>
      <c r="H1011" s="76" t="e">
        <f>IF($C1011="-",IF($A1011="-",VLOOKUP($D1011,'REACH Bilaga XIV_update'!$A$5:$A$110,1,FALSE),VLOOKUP($A1011,'REACH Bilaga XIV_update'!$D$5:$D$110,1,FALSE)),VLOOKUP($C1011,'REACH Bilaga XIV_update'!$C$5:$C$110,1,FALSE))</f>
        <v>#N/A</v>
      </c>
      <c r="I1011" s="76" t="e">
        <f>IF($C1011="-",IF($A1011="-",VLOOKUP($D1011,CoRAP_update!$A$5:$A$376,1,FALSE),VLOOKUP($A1011,CoRAP_update!$D$5:$D$376,1,FALSE)),VLOOKUP($C1011,CoRAP_update!$C$5:$C$376,1,FALSE))</f>
        <v>#N/A</v>
      </c>
      <c r="J1011" s="76" t="str">
        <f>IF($C1011="-",IF($A1011="-",VLOOKUP($D1011,EDC_update!$C$2:$C$450,1,FALSE),VLOOKUP($A1011,EDC_update!$B$2:$B$450,1,FALSE)),VLOOKUP($C1011,EDC_update!$L$2:$L$450,1,FALSE))</f>
        <v>1478-61-1</v>
      </c>
      <c r="K1011" s="76" t="e">
        <f>IF($C1011="-",IF($A1011="-",IF(VLOOKUP($D1011,'sin-list 180320_update'!$C$2:$S$835,3,FALSE)="",NA(),VLOOKUP($D1011,'sin-list 180320_update'!$C$2:$S$835,3,FALSE)),IF(VLOOKUP($A1011,'sin-list 180320_update'!$A$2:$S$835,5,FALSE)="",NA(),VLOOKUP($A1011,'sin-list 180320_update'!$A$2:$S$835,5,FALSE))),IF(VLOOKUP($C1011,'sin-list 180320_update'!$B$2:$S$835,4,FALSE)="",NA(),VLOOKUP($C1011,'sin-list 180320_update'!$B$2:$S$835,4,FALSE)))</f>
        <v>#N/A</v>
      </c>
      <c r="L1011" s="76" t="e">
        <f>IF($C1011="-",IF($A1011="-",VLOOKUP($D1011,'sin-list 180320_update'!$C$2:$S$835,6,FALSE),VLOOKUP($A1011,'sin-list 180320_update'!$A$2:$S$835,8,FALSE)),VLOOKUP($C1011,'sin-list 180320_update'!$B$2:$S$835,7,FALSE))</f>
        <v>#N/A</v>
      </c>
      <c r="M1011" s="76" t="e">
        <f>IF($C1011="-",IF($A1011="-",IF(VLOOKUP($D1011,'sin-list 180320_update'!$C$2:$S$835,8,FALSE)="",NA(),VLOOKUP($D1011,'sin-list 180320_update'!$C$2:$S$835,8,FALSE)),IF(VLOOKUP($A1011,'sin-list 180320_update'!$A$2:$S$835,10,FALSE)="",NA(),VLOOKUP($A1011,'sin-list 180320_update'!$A$2:$S$835,10,FALSE))),IF(VLOOKUP($C1011,'sin-list 180320_update'!$B$2:$S$835,9,FALSE)="",NA(),VLOOKUP($C1011,'sin-list 180320_update'!$B$2:$S$835,9,FALSE)))</f>
        <v>#N/A</v>
      </c>
      <c r="N1011" s="76" t="e">
        <f>IF($C1011="-",IF($A1011="-",IF(VLOOKUP($D1011,'REACH Bilaga XVII_update'!$A$5:$E$131,4,FALSE)="",NA(),VLOOKUP($D1011,'REACH Bilaga XVII_update'!$A$5:$E$131,4,FALSE)),IF(VLOOKUP($A1011,'REACH Bilaga XVII_update'!$C$5:$D$131,2,FALSE)="",NA(),VLOOKUP($A1011,'REACH Bilaga XVII_update'!$C$5:$D$131,2,FALSE))),IF(VLOOKUP($C1011,'REACH Bilaga XVII_update'!$B$5:$D$131,3,FALSE)="",NA(),VLOOKUP($C1011,'REACH Bilaga XVII_update'!$B$5:$D$131,3,FALSE)))</f>
        <v>#N/A</v>
      </c>
      <c r="O1011" s="76" t="e">
        <f>IF($C1011="-",IF($A1011="-",IF(VLOOKUP($D1011,' REACH Bilaga 59_update'!$A$5:$E$210,5,FALSE)="",NA(),VLOOKUP($D1011,' REACH Bilaga 59_update'!$A$5:$E$210,5,FALSE)),IF(VLOOKUP($A1011,' REACH Bilaga 59_update'!$D$5:$E$210,2,FALSE)="",NA(),VLOOKUP($A1011,' REACH Bilaga 59_update'!$D$5:$E$210,2,FALSE))),IF(VLOOKUP($C1011,' REACH Bilaga 59_update'!$C$5:$E$210,3,FALSE)="",NA(),VLOOKUP($C1011,' REACH Bilaga 59_update'!$C$5:$E$210,3,FALSE)))</f>
        <v>#N/A</v>
      </c>
      <c r="P1011" s="76" t="e">
        <f>IF(C1011="-",IF(A1011="-",IFERROR(VLOOKUP($D1011,' REACH Bilaga 59_update'!$A$5:$F$210,MATCH(Sammanfattning!P$1,' REACH Bilaga 59_update'!$A$4:$F$4,0),FALSE),VLOOKUP($D1011,'REACH Bilaga XIV_update'!$A$4:$H$110,MATCH(Sammanfattning!P$1,'REACH Bilaga XIV_update'!$A$4:$H$4,0),FALSE)),IFERROR(VLOOKUP($A1011,' REACH Bilaga 59_update'!$D$5:$F$210,MATCH(Sammanfattning!P$1,' REACH Bilaga 59_update'!$D$4:$F$4,0),FALSE),VLOOKUP($A1011,'REACH Bilaga XIV_update'!$D$4:$H$110,MATCH(Sammanfattning!P$1,'REACH Bilaga XIV_update'!$D$4:$H$4,0),FALSE))),IFERROR(VLOOKUP($C1011,' REACH Bilaga 59_update'!$C$5:$F$210,MATCH(Sammanfattning!P$1,' REACH Bilaga 59_update'!$C$4:$F$4,0),FALSE),VLOOKUP($C1011,'REACH Bilaga XIV_update'!$C$4:$H$110,MATCH(Sammanfattning!P$1,'REACH Bilaga XIV_update'!$C$4:$H$4,0),FALSE)))</f>
        <v>#N/A</v>
      </c>
      <c r="Q1011" s="76" t="e">
        <f>IF($C1011="-",IF($A1011="-",IF(VLOOKUP($D1011,'REACH Bilaga XIV_update'!$A$5:$I$110,9,FALSE)="",NA(),VLOOKUP($D1011,'REACH Bilaga XIV_update'!$A$5:$I$110,9,FALSE)),IF(VLOOKUP($A1011,'REACH Bilaga XIV_update'!$D$5:$I$110,6,FALSE)="",NA(),VLOOKUP($A1011,'REACH Bilaga XIV_update'!$D$5:$I$110,6,FALSE))),IF(VLOOKUP($C1011,'REACH Bilaga XIV_update'!$C$5:$I$110,7,FALSE)="",NA(),VLOOKUP($C1011,'REACH Bilaga XIV_update'!$C$5:$I$110,7,FALSE)))</f>
        <v>#N/A</v>
      </c>
      <c r="R1011" s="76" t="e">
        <f>IF($C1011="-",IF($A1011="-",IF(VLOOKUP($D1011,CoRAP_update!$A$5:$O$376,15,FALSE)="",NA(),VLOOKUP($D1011,CoRAP_update!$A$5:$O$376,15,FALSE)),IF(VLOOKUP($A1011,CoRAP_update!$D$5:$O$376,12,FALSE)="",NA(),VLOOKUP($A1011,CoRAP_update!$D$5:$O$376,12,FALSE))),IF(VLOOKUP($C1011,CoRAP_update!$C$5:$O$376,13,FALSE)="",NA(),VLOOKUP($C1011,CoRAP_update!$C$5:$O$376,13,FALSE)))</f>
        <v>#N/A</v>
      </c>
      <c r="S1011" s="144" t="e">
        <f>IF($C1011="-",IF($A1011="-",VLOOKUP($D1011,CoRAP_update!$A$5:$J$376,MATCH(Sammanfattning!S$1,CoRAP_update!$A$4:$J$4,0),FALSE),VLOOKUP($A1011,CoRAP_update!$D$5:$J$376,MATCH(Sammanfattning!S$1,CoRAP_update!$D$4:$J$4,0),FALSE)),VLOOKUP($C1011,CoRAP_update!$C$5:$J$376,MATCH(Sammanfattning!S$1,CoRAP_update!$C$4:$J$4,0),FALSE))</f>
        <v>#N/A</v>
      </c>
      <c r="T1011" s="76" t="str">
        <f>IF($A1011="-",VLOOKUP($D1011,EDC_update!$C$2:$F$450,4,FALSE),VLOOKUP($A1011,EDC_update!$B$2:$F$450,5,FALSE))</f>
        <v>CAT1</v>
      </c>
      <c r="V1011" s="78">
        <f>IF(IFERROR(SEARCH("PBT",P1011),99)=99,IF(IFERROR(SEARCH("suspected PBT",S1011),99)=99,IF(IFERROR(SEARCH("concluded to be PBT",K1011),99)=99,IF(IFERROR(SEARCH("PBT",S1011),99)=99,IF(IFERROR(SEARCH("PBT cand",L1011),99)=99,IF(IFERROR(SEARCH("PBT",L1011),99)=99,IF(IFERROR(SEARCH("persistent, bioackumulative and toxic properties",K1011),99)=99,0,Scoring!$E$3),Scoring!$E$3),Scoring!$E$7),Scoring!$E$3),Scoring!$E$5),Scoring!$E$6),Scoring!$E$3)</f>
        <v>0</v>
      </c>
      <c r="W1011" s="78">
        <f>IF(IFERROR(SEARCH("vPvB",P1011),99)=99,IF(IFERROR(SEARCH("suspected pbt/vPvB",S1011),99)=99,IF(IFERROR(SEARCH("vPvB",S1011),99)=99,IF(IFERROR(SEARCH("concluded to be a vPvB",S1011),99)=99,IF(IFERROR(SEARCH("identified as vPvB",K1011),99)=99,IF(IFERROR(SEARCH("concluded to be a vPvB",K1011),99)=99,IF(IFERROR(SEARCH("concluded to be both pbt and vPvB",S1011),99)=99,IF(IFERROR(SEARCH("concluded to be both pbt and vPvB",K1011),99)=99,0,Scoring!$E$5),Scoring!$E$5),Scoring!$E$5),Scoring!$E$5),Scoring!$E$5),Scoring!$E$4),Scoring!$E$6),Scoring!$E$4)</f>
        <v>0</v>
      </c>
      <c r="X1011" s="78">
        <f>IF(IFERROR(SEARCH("H410",N1011),99)=99,IF(IFERROR(SEARCH("H410",O1011),99)=99,IF(IFERROR(SEARCH("H410",Q1011),99)=99,IF(IFERROR(SEARCH("H410",M1011),99)=99,IF(IFERROR(SEARCH("H410",R1011),99)=99,IF(IFERROR(SEARCH("H411",N1011),99)=99,IF(IFERROR(SEARCH("H411",O1011),99)=99,IF(IFERROR(SEARCH("H411",Q1011),99)=99,IF(IFERROR(SEARCH("H411",M1011),99)=99,IF(IFERROR(SEARCH("H411",R1011),99)=99,IF(IFERROR(SEARCH("H413",N1011),99)=99,IF(IFERROR(SEARCH("H413",O1011),99)=99,IF(IFERROR(SEARCH("H413",Q1011),99)=99,IF(IFERROR(SEARCH("H413",M1011),99)=99,IF(IFERROR(SEARCH("H413",R1011),99)=99,IF(IFERROR(SEARCH("H412",N1011),99)=99,IF(IFERROR(SEARCH("H412",O1011),99)=99,IF(IFERROR(SEARCH("H412",Q1011),99)=99,IF(IFERROR(SEARCH("H412",M1011),99)=99,IF(IFERROR(SEARCH("H412",R1011),99)=99,0,Scoring!$E$2),Scoring!$E$2),Scoring!$E$2),Scoring!$E$2),Scoring!$E$2),Scoring!$E$2),Scoring!$E$2),Scoring!$E$2),Scoring!$E$2),Scoring!$E$2),Scoring!$E$2),Scoring!$E$2),Scoring!$E$2),Scoring!$E$2),Scoring!$E$2),Scoring!$E$2),Scoring!$E$2),Scoring!$E$2),Scoring!$E$2),Scoring!$E$2)</f>
        <v>0</v>
      </c>
      <c r="Y1011" s="78">
        <f>IF(IFERROR(SEARCH("CMR",K1011),99)=99,IF(IFERROR(SEARCH("Suspected CMR",S1011),99)=99,IF(IFERROR(SEARCH("CMR",S1011),99)=99,0,Scoring!$E$8),Scoring!$E$9),Scoring!$E$8)</f>
        <v>0</v>
      </c>
      <c r="Z1011" s="78">
        <f>IF(IFERROR(SEARCH("H350",N1011),99)=99,IF(IFERROR(SEARCH("H350",O1011),99)=99,IF(IFERROR(SEARCH("H350",Q1011),99)=99,IF(IFERROR(SEARCH("H350",M1011),99)=99,IF(IFERROR(SEARCH("H350",R1011),99)=99,IF(IFERROR(SEARCH("H351",N1011),99)=99,IF(IFERROR(SEARCH("H351",O1011),99)=99,IF(IFERROR(SEARCH("H351",Q1011),99)=99,IF(IFERROR(SEARCH("H351",M1011),99)=99,IF(IFERROR(SEARCH("H351",R1011),99)=99,IF(IFERROR(SEARCH("carcinogenic",P1011),99)=99,IF(IFERROR(SEARCH("suspected carcinogenic",S1011),99)=99,0,Scoring!$E$12),Scoring!$E$11),Scoring!$E$10),Scoring!$E$10),Scoring!$E$10),Scoring!$E$10),Scoring!$E$10),Scoring!$E$10),Scoring!$E$10),Scoring!$E$10),Scoring!$E$10),Scoring!$E$10)</f>
        <v>0</v>
      </c>
      <c r="AA1011" s="78">
        <f>IF(IFERROR(SEARCH("H340",N1011),99)=99,IF(IFERROR(SEARCH("H340",O1011),99)=99,IF(IFERROR(SEARCH("H340",Q1011),99)=99,IF(IFERROR(SEARCH("H340",M1011),99)=99,IF(IFERROR(SEARCH("H340",R1011),99)=99,IF(IFERROR(SEARCH("H341",N1011),99)=99,IF(IFERROR(SEARCH("H341",O1011),99)=99,IF(IFERROR(SEARCH("H341",Q1011),99)=99,IF(IFERROR(SEARCH("H341",M1011),99)=99,IF(IFERROR(SEARCH("H341",R1011),99)=99,IF(IFERROR(SEARCH("mutagenic",P1011),99)=99,IF(IFERROR(SEARCH("suspected mutagenic",S1011),99)=99,0,Scoring!$E$15),Scoring!$E$14),Scoring!$E$13),Scoring!$E$13),Scoring!$E$13),Scoring!$E$13),Scoring!$E$13),Scoring!$E$13),Scoring!$E$13),Scoring!$E$13),Scoring!$E$13),Scoring!$E$13)</f>
        <v>0</v>
      </c>
      <c r="AB1011" s="78">
        <f>IF(IFERROR(SEARCH("H360",N1011),99)=99,IF(IFERROR(SEARCH("H360",O1011),99)=99,IF(IFERROR(SEARCH("H360",Q1011),99)=99,IF(IFERROR(SEARCH("H360",M1011),99)=99,IF(IFERROR(SEARCH("H360",R1011),99)=99,IF(IFERROR(SEARCH("H361",N1011),99)=99,IF(IFERROR(SEARCH("H361",O1011),99)=99,IF(IFERROR(SEARCH("H361",Q1011),99)=99,IF(IFERROR(SEARCH("H361",M1011),99)=99,IF(IFERROR(SEARCH("H361",R1011),99)=99,IF(IFERROR(SEARCH("reproduction",P1011),99)=99,IF(IFERROR(SEARCH("suspected reprotoxic",S1011),99)=99,IF(IFERROR(SEARCH("reprotoxic",S1011),99)=99,IF(IFERROR(SEARCH("reprotoxic",K1011),99)=99,0,Scoring!$E$18),Scoring!$E$18),Scoring!$E$19),Scoring!$E$17),Scoring!$E$16),Scoring!$E$16),Scoring!$E$16),Scoring!$E$16),Scoring!$E$16),Scoring!$E$16),Scoring!$E$16),Scoring!$E$16),Scoring!$E$16),Scoring!$E$16)</f>
        <v>0</v>
      </c>
      <c r="AC1011" s="78">
        <f>IF(IFERROR(SEARCH("57f",L1011),99)=99,IF(IFERROR(SEARCH("57(f)",P1011),99)=99,0,Scoring!$E$20),Scoring!$E$20)</f>
        <v>0</v>
      </c>
      <c r="AD1011" s="78">
        <f>IF(IFERROR(SEARCH("CAT1",T1011),99)=99,IF(IFERROR(SEARCH("CAT2",T1011),99)=99,IF(IFERROR(SEARCH("CAT3",T1011),99)=99,IF(IFERROR(SEARCH("concluded to be endocrine",K1011),99)=99,IF(IFERROR(SEARCH("categorised as endocrine",K1011),99)=99,IF(IFERROR(SEARCH("endocrine disrupting",P1011),99)=99,IF(IFERROR(SEARCH("endocrine disrupting",K1011),99)=99,IF(IFERROR(SEARCH("suspected endocrine",S1011),99)=99,IF(IFERROR(SEARCH("potential endocrine",S1011),99)=99,0,Scoring!$E$25),Scoring!$E$25),Scoring!$E$24),Scoring!$E$24),Scoring!$E$24),Scoring!$E$24),Scoring!$E$23),Scoring!$E$22),Scoring!$E$21)</f>
        <v>1</v>
      </c>
      <c r="AE1011" s="78">
        <f>IF(IFERROR(SEARCH("suspected sensitiser",S1011),99)=99,IF(IFERROR(SEARCH("sensitiser",S1011),99)=99,IF(IFERROR(SEARCH("other hazard based concern",S1011),99)=99,0,Scoring!$E$28),Scoring!$E$26),Scoring!$E$27)</f>
        <v>0</v>
      </c>
      <c r="AF1011" s="78">
        <f>IF(IFERROR(M1011,1)=1,IF(IFERROR(N1011,1)=1,IF(IFERROR(O1011,1)=1,IF(IFERROR(Q1011,1)=1,IF(IFERROR(R1011,1)=1,IF(IFERROR(T1011,1)=1,IF(IFERROR(K1011,1)=1,IF(IFERROR(P1011,1)=1,IF(IFERROR(S1011,1)=1,Scoring!$E$29,0),0),0),0),0),0),0),0),0)</f>
        <v>0</v>
      </c>
      <c r="AG1011" s="78">
        <f t="shared" si="75"/>
        <v>1</v>
      </c>
      <c r="AI1011" s="93"/>
      <c r="AJ1011" s="94"/>
      <c r="AK1011" s="76"/>
      <c r="AL1011" s="75"/>
      <c r="AN1011" s="79"/>
      <c r="AO1011" s="79"/>
      <c r="AP1011" s="79"/>
      <c r="AQ1011" s="79"/>
      <c r="AR1011" s="79"/>
      <c r="AS1011" s="78"/>
      <c r="AU1011" s="79">
        <f>IF(IFERROR(F1011,99)=99,IF(IFERROR(G1011,99)=99,IF(IFERROR(H1011,99)=99,IF(IFERROR(I1011,99)=99,IF(IFERROR(E1011,99)=99,IF(IFERROR(J1011,99)=99,0,Scoring!$B$7),Scoring!$B$3),Scoring!$B$2),Scoring!$B$6),Scoring!$B$5),Scoring!$B$4)</f>
        <v>0.3</v>
      </c>
      <c r="AV1011" s="78">
        <f t="shared" si="76"/>
        <v>0.3</v>
      </c>
      <c r="AW1011" s="78"/>
      <c r="AX1011" s="66"/>
      <c r="AY1011" s="78"/>
      <c r="AZ1011" s="76"/>
      <c r="BB1011" s="76"/>
    </row>
    <row r="1012" spans="1:54" x14ac:dyDescent="0.25">
      <c r="A1012" s="89" t="s">
        <v>7202</v>
      </c>
      <c r="B1012" s="89" t="s">
        <v>30</v>
      </c>
      <c r="C1012" s="89" t="s">
        <v>30</v>
      </c>
      <c r="D1012" s="89" t="s">
        <v>7203</v>
      </c>
      <c r="E1012" s="76" t="e">
        <f>IF(C1012="-",IF(A1012="-",VLOOKUP(D1012,'sin-list 180320_update'!$C$2:$C$835,1,FALSE),VLOOKUP(A1012,'sin-list 180320_update'!$A$2:$A$835,1,FALSE)),VLOOKUP(C1012,'sin-list 180320_update'!$B$2:$B$835,1,FALSE))</f>
        <v>#N/A</v>
      </c>
      <c r="F1012" s="76" t="e">
        <f>IF($C1012="-",IF($A1012="-",VLOOKUP($D1012,'REACH Bilaga XVII_update'!$A$5:$A$131,1,FALSE),VLOOKUP($A1012,'REACH Bilaga XVII_update'!$C$5:$C$131,1,FALSE)),VLOOKUP($C1012,'REACH Bilaga XVII_update'!$B$5:$B$131,1,FALSE))</f>
        <v>#N/A</v>
      </c>
      <c r="G1012" s="76" t="e">
        <f>IF($C1012="-",IF($A1012="-",VLOOKUP($D1012,' REACH Bilaga 59_update'!$A$5:$A$210,1,FALSE),VLOOKUP($A1012,' REACH Bilaga 59_update'!$D$5:$D$210,1,FALSE)),VLOOKUP($C1012,' REACH Bilaga 59_update'!$C$5:$C$210,1,FALSE))</f>
        <v>#N/A</v>
      </c>
      <c r="H1012" s="76" t="e">
        <f>IF($C1012="-",IF($A1012="-",VLOOKUP($D1012,'REACH Bilaga XIV_update'!$A$5:$A$110,1,FALSE),VLOOKUP($A1012,'REACH Bilaga XIV_update'!$D$5:$D$110,1,FALSE)),VLOOKUP($C1012,'REACH Bilaga XIV_update'!$C$5:$C$110,1,FALSE))</f>
        <v>#N/A</v>
      </c>
      <c r="I1012" s="76" t="e">
        <f>IF($C1012="-",IF($A1012="-",VLOOKUP($D1012,CoRAP_update!$A$5:$A$376,1,FALSE),VLOOKUP($A1012,CoRAP_update!$D$5:$D$376,1,FALSE)),VLOOKUP($C1012,CoRAP_update!$C$5:$C$376,1,FALSE))</f>
        <v>#N/A</v>
      </c>
      <c r="J1012" s="76" t="str">
        <f>IF($C1012="-",IF($A1012="-",VLOOKUP($D1012,EDC_update!$C$2:$C$450,1,FALSE),VLOOKUP($A1012,EDC_update!$B$2:$B$450,1,FALSE)),VLOOKUP($C1012,EDC_update!$L$2:$L$450,1,FALSE))</f>
        <v>14835-94-0</v>
      </c>
      <c r="K1012" s="76" t="e">
        <f>IF($C1012="-",IF($A1012="-",IF(VLOOKUP($D1012,'sin-list 180320_update'!$C$2:$S$835,3,FALSE)="",NA(),VLOOKUP($D1012,'sin-list 180320_update'!$C$2:$S$835,3,FALSE)),IF(VLOOKUP($A1012,'sin-list 180320_update'!$A$2:$S$835,5,FALSE)="",NA(),VLOOKUP($A1012,'sin-list 180320_update'!$A$2:$S$835,5,FALSE))),IF(VLOOKUP($C1012,'sin-list 180320_update'!$B$2:$S$835,4,FALSE)="",NA(),VLOOKUP($C1012,'sin-list 180320_update'!$B$2:$S$835,4,FALSE)))</f>
        <v>#N/A</v>
      </c>
      <c r="L1012" s="76" t="e">
        <f>IF($C1012="-",IF($A1012="-",VLOOKUP($D1012,'sin-list 180320_update'!$C$2:$S$835,6,FALSE),VLOOKUP($A1012,'sin-list 180320_update'!$A$2:$S$835,8,FALSE)),VLOOKUP($C1012,'sin-list 180320_update'!$B$2:$S$835,7,FALSE))</f>
        <v>#N/A</v>
      </c>
      <c r="M1012" s="76" t="e">
        <f>IF($C1012="-",IF($A1012="-",IF(VLOOKUP($D1012,'sin-list 180320_update'!$C$2:$S$835,8,FALSE)="",NA(),VLOOKUP($D1012,'sin-list 180320_update'!$C$2:$S$835,8,FALSE)),IF(VLOOKUP($A1012,'sin-list 180320_update'!$A$2:$S$835,10,FALSE)="",NA(),VLOOKUP($A1012,'sin-list 180320_update'!$A$2:$S$835,10,FALSE))),IF(VLOOKUP($C1012,'sin-list 180320_update'!$B$2:$S$835,9,FALSE)="",NA(),VLOOKUP($C1012,'sin-list 180320_update'!$B$2:$S$835,9,FALSE)))</f>
        <v>#N/A</v>
      </c>
      <c r="N1012" s="76" t="e">
        <f>IF($C1012="-",IF($A1012="-",IF(VLOOKUP($D1012,'REACH Bilaga XVII_update'!$A$5:$E$131,4,FALSE)="",NA(),VLOOKUP($D1012,'REACH Bilaga XVII_update'!$A$5:$E$131,4,FALSE)),IF(VLOOKUP($A1012,'REACH Bilaga XVII_update'!$C$5:$D$131,2,FALSE)="",NA(),VLOOKUP($A1012,'REACH Bilaga XVII_update'!$C$5:$D$131,2,FALSE))),IF(VLOOKUP($C1012,'REACH Bilaga XVII_update'!$B$5:$D$131,3,FALSE)="",NA(),VLOOKUP($C1012,'REACH Bilaga XVII_update'!$B$5:$D$131,3,FALSE)))</f>
        <v>#N/A</v>
      </c>
      <c r="O1012" s="76" t="e">
        <f>IF($C1012="-",IF($A1012="-",IF(VLOOKUP($D1012,' REACH Bilaga 59_update'!$A$5:$E$210,5,FALSE)="",NA(),VLOOKUP($D1012,' REACH Bilaga 59_update'!$A$5:$E$210,5,FALSE)),IF(VLOOKUP($A1012,' REACH Bilaga 59_update'!$D$5:$E$210,2,FALSE)="",NA(),VLOOKUP($A1012,' REACH Bilaga 59_update'!$D$5:$E$210,2,FALSE))),IF(VLOOKUP($C1012,' REACH Bilaga 59_update'!$C$5:$E$210,3,FALSE)="",NA(),VLOOKUP($C1012,' REACH Bilaga 59_update'!$C$5:$E$210,3,FALSE)))</f>
        <v>#N/A</v>
      </c>
      <c r="P1012" s="76" t="e">
        <f>IF(C1012="-",IF(A1012="-",IFERROR(VLOOKUP($D1012,' REACH Bilaga 59_update'!$A$5:$F$210,MATCH(Sammanfattning!P$1,' REACH Bilaga 59_update'!$A$4:$F$4,0),FALSE),VLOOKUP($D1012,'REACH Bilaga XIV_update'!$A$4:$H$110,MATCH(Sammanfattning!P$1,'REACH Bilaga XIV_update'!$A$4:$H$4,0),FALSE)),IFERROR(VLOOKUP($A1012,' REACH Bilaga 59_update'!$D$5:$F$210,MATCH(Sammanfattning!P$1,' REACH Bilaga 59_update'!$D$4:$F$4,0),FALSE),VLOOKUP($A1012,'REACH Bilaga XIV_update'!$D$4:$H$110,MATCH(Sammanfattning!P$1,'REACH Bilaga XIV_update'!$D$4:$H$4,0),FALSE))),IFERROR(VLOOKUP($C1012,' REACH Bilaga 59_update'!$C$5:$F$210,MATCH(Sammanfattning!P$1,' REACH Bilaga 59_update'!$C$4:$F$4,0),FALSE),VLOOKUP($C1012,'REACH Bilaga XIV_update'!$C$4:$H$110,MATCH(Sammanfattning!P$1,'REACH Bilaga XIV_update'!$C$4:$H$4,0),FALSE)))</f>
        <v>#N/A</v>
      </c>
      <c r="Q1012" s="76" t="e">
        <f>IF($C1012="-",IF($A1012="-",IF(VLOOKUP($D1012,'REACH Bilaga XIV_update'!$A$5:$I$110,9,FALSE)="",NA(),VLOOKUP($D1012,'REACH Bilaga XIV_update'!$A$5:$I$110,9,FALSE)),IF(VLOOKUP($A1012,'REACH Bilaga XIV_update'!$D$5:$I$110,6,FALSE)="",NA(),VLOOKUP($A1012,'REACH Bilaga XIV_update'!$D$5:$I$110,6,FALSE))),IF(VLOOKUP($C1012,'REACH Bilaga XIV_update'!$C$5:$I$110,7,FALSE)="",NA(),VLOOKUP($C1012,'REACH Bilaga XIV_update'!$C$5:$I$110,7,FALSE)))</f>
        <v>#N/A</v>
      </c>
      <c r="R1012" s="76" t="e">
        <f>IF($C1012="-",IF($A1012="-",IF(VLOOKUP($D1012,CoRAP_update!$A$5:$O$376,15,FALSE)="",NA(),VLOOKUP($D1012,CoRAP_update!$A$5:$O$376,15,FALSE)),IF(VLOOKUP($A1012,CoRAP_update!$D$5:$O$376,12,FALSE)="",NA(),VLOOKUP($A1012,CoRAP_update!$D$5:$O$376,12,FALSE))),IF(VLOOKUP($C1012,CoRAP_update!$C$5:$O$376,13,FALSE)="",NA(),VLOOKUP($C1012,CoRAP_update!$C$5:$O$376,13,FALSE)))</f>
        <v>#N/A</v>
      </c>
      <c r="S1012" s="144" t="e">
        <f>IF($C1012="-",IF($A1012="-",VLOOKUP($D1012,CoRAP_update!$A$5:$J$376,MATCH(Sammanfattning!S$1,CoRAP_update!$A$4:$J$4,0),FALSE),VLOOKUP($A1012,CoRAP_update!$D$5:$J$376,MATCH(Sammanfattning!S$1,CoRAP_update!$D$4:$J$4,0),FALSE)),VLOOKUP($C1012,CoRAP_update!$C$5:$J$376,MATCH(Sammanfattning!S$1,CoRAP_update!$C$4:$J$4,0),FALSE))</f>
        <v>#N/A</v>
      </c>
      <c r="T1012" s="76" t="str">
        <f>IF($A1012="-",VLOOKUP($D1012,EDC_update!$C$2:$F$450,4,FALSE),VLOOKUP($A1012,EDC_update!$B$2:$F$450,5,FALSE))</f>
        <v>CAT1</v>
      </c>
      <c r="V1012" s="78">
        <f>IF(IFERROR(SEARCH("PBT",P1012),99)=99,IF(IFERROR(SEARCH("suspected PBT",S1012),99)=99,IF(IFERROR(SEARCH("concluded to be PBT",K1012),99)=99,IF(IFERROR(SEARCH("PBT",S1012),99)=99,IF(IFERROR(SEARCH("PBT cand",L1012),99)=99,IF(IFERROR(SEARCH("PBT",L1012),99)=99,IF(IFERROR(SEARCH("persistent, bioackumulative and toxic properties",K1012),99)=99,0,Scoring!$E$3),Scoring!$E$3),Scoring!$E$7),Scoring!$E$3),Scoring!$E$5),Scoring!$E$6),Scoring!$E$3)</f>
        <v>0</v>
      </c>
      <c r="W1012" s="78">
        <f>IF(IFERROR(SEARCH("vPvB",P1012),99)=99,IF(IFERROR(SEARCH("suspected pbt/vPvB",S1012),99)=99,IF(IFERROR(SEARCH("vPvB",S1012),99)=99,IF(IFERROR(SEARCH("concluded to be a vPvB",S1012),99)=99,IF(IFERROR(SEARCH("identified as vPvB",K1012),99)=99,IF(IFERROR(SEARCH("concluded to be a vPvB",K1012),99)=99,IF(IFERROR(SEARCH("concluded to be both pbt and vPvB",S1012),99)=99,IF(IFERROR(SEARCH("concluded to be both pbt and vPvB",K1012),99)=99,0,Scoring!$E$5),Scoring!$E$5),Scoring!$E$5),Scoring!$E$5),Scoring!$E$5),Scoring!$E$4),Scoring!$E$6),Scoring!$E$4)</f>
        <v>0</v>
      </c>
      <c r="X1012" s="78">
        <f>IF(IFERROR(SEARCH("H410",N1012),99)=99,IF(IFERROR(SEARCH("H410",O1012),99)=99,IF(IFERROR(SEARCH("H410",Q1012),99)=99,IF(IFERROR(SEARCH("H410",M1012),99)=99,IF(IFERROR(SEARCH("H410",R1012),99)=99,IF(IFERROR(SEARCH("H411",N1012),99)=99,IF(IFERROR(SEARCH("H411",O1012),99)=99,IF(IFERROR(SEARCH("H411",Q1012),99)=99,IF(IFERROR(SEARCH("H411",M1012),99)=99,IF(IFERROR(SEARCH("H411",R1012),99)=99,IF(IFERROR(SEARCH("H413",N1012),99)=99,IF(IFERROR(SEARCH("H413",O1012),99)=99,IF(IFERROR(SEARCH("H413",Q1012),99)=99,IF(IFERROR(SEARCH("H413",M1012),99)=99,IF(IFERROR(SEARCH("H413",R1012),99)=99,IF(IFERROR(SEARCH("H412",N1012),99)=99,IF(IFERROR(SEARCH("H412",O1012),99)=99,IF(IFERROR(SEARCH("H412",Q1012),99)=99,IF(IFERROR(SEARCH("H412",M1012),99)=99,IF(IFERROR(SEARCH("H412",R1012),99)=99,0,Scoring!$E$2),Scoring!$E$2),Scoring!$E$2),Scoring!$E$2),Scoring!$E$2),Scoring!$E$2),Scoring!$E$2),Scoring!$E$2),Scoring!$E$2),Scoring!$E$2),Scoring!$E$2),Scoring!$E$2),Scoring!$E$2),Scoring!$E$2),Scoring!$E$2),Scoring!$E$2),Scoring!$E$2),Scoring!$E$2),Scoring!$E$2),Scoring!$E$2)</f>
        <v>0</v>
      </c>
      <c r="Y1012" s="78">
        <f>IF(IFERROR(SEARCH("CMR",K1012),99)=99,IF(IFERROR(SEARCH("Suspected CMR",S1012),99)=99,IF(IFERROR(SEARCH("CMR",S1012),99)=99,0,Scoring!$E$8),Scoring!$E$9),Scoring!$E$8)</f>
        <v>0</v>
      </c>
      <c r="Z1012" s="78">
        <f>IF(IFERROR(SEARCH("H350",N1012),99)=99,IF(IFERROR(SEARCH("H350",O1012),99)=99,IF(IFERROR(SEARCH("H350",Q1012),99)=99,IF(IFERROR(SEARCH("H350",M1012),99)=99,IF(IFERROR(SEARCH("H350",R1012),99)=99,IF(IFERROR(SEARCH("H351",N1012),99)=99,IF(IFERROR(SEARCH("H351",O1012),99)=99,IF(IFERROR(SEARCH("H351",Q1012),99)=99,IF(IFERROR(SEARCH("H351",M1012),99)=99,IF(IFERROR(SEARCH("H351",R1012),99)=99,IF(IFERROR(SEARCH("carcinogenic",P1012),99)=99,IF(IFERROR(SEARCH("suspected carcinogenic",S1012),99)=99,0,Scoring!$E$12),Scoring!$E$11),Scoring!$E$10),Scoring!$E$10),Scoring!$E$10),Scoring!$E$10),Scoring!$E$10),Scoring!$E$10),Scoring!$E$10),Scoring!$E$10),Scoring!$E$10),Scoring!$E$10)</f>
        <v>0</v>
      </c>
      <c r="AA1012" s="78">
        <f>IF(IFERROR(SEARCH("H340",N1012),99)=99,IF(IFERROR(SEARCH("H340",O1012),99)=99,IF(IFERROR(SEARCH("H340",Q1012),99)=99,IF(IFERROR(SEARCH("H340",M1012),99)=99,IF(IFERROR(SEARCH("H340",R1012),99)=99,IF(IFERROR(SEARCH("H341",N1012),99)=99,IF(IFERROR(SEARCH("H341",O1012),99)=99,IF(IFERROR(SEARCH("H341",Q1012),99)=99,IF(IFERROR(SEARCH("H341",M1012),99)=99,IF(IFERROR(SEARCH("H341",R1012),99)=99,IF(IFERROR(SEARCH("mutagenic",P1012),99)=99,IF(IFERROR(SEARCH("suspected mutagenic",S1012),99)=99,0,Scoring!$E$15),Scoring!$E$14),Scoring!$E$13),Scoring!$E$13),Scoring!$E$13),Scoring!$E$13),Scoring!$E$13),Scoring!$E$13),Scoring!$E$13),Scoring!$E$13),Scoring!$E$13),Scoring!$E$13)</f>
        <v>0</v>
      </c>
      <c r="AB1012" s="78">
        <f>IF(IFERROR(SEARCH("H360",N1012),99)=99,IF(IFERROR(SEARCH("H360",O1012),99)=99,IF(IFERROR(SEARCH("H360",Q1012),99)=99,IF(IFERROR(SEARCH("H360",M1012),99)=99,IF(IFERROR(SEARCH("H360",R1012),99)=99,IF(IFERROR(SEARCH("H361",N1012),99)=99,IF(IFERROR(SEARCH("H361",O1012),99)=99,IF(IFERROR(SEARCH("H361",Q1012),99)=99,IF(IFERROR(SEARCH("H361",M1012),99)=99,IF(IFERROR(SEARCH("H361",R1012),99)=99,IF(IFERROR(SEARCH("reproduction",P1012),99)=99,IF(IFERROR(SEARCH("suspected reprotoxic",S1012),99)=99,IF(IFERROR(SEARCH("reprotoxic",S1012),99)=99,IF(IFERROR(SEARCH("reprotoxic",K1012),99)=99,0,Scoring!$E$18),Scoring!$E$18),Scoring!$E$19),Scoring!$E$17),Scoring!$E$16),Scoring!$E$16),Scoring!$E$16),Scoring!$E$16),Scoring!$E$16),Scoring!$E$16),Scoring!$E$16),Scoring!$E$16),Scoring!$E$16),Scoring!$E$16)</f>
        <v>0</v>
      </c>
      <c r="AC1012" s="78">
        <f>IF(IFERROR(SEARCH("57f",L1012),99)=99,IF(IFERROR(SEARCH("57(f)",P1012),99)=99,0,Scoring!$E$20),Scoring!$E$20)</f>
        <v>0</v>
      </c>
      <c r="AD1012" s="78">
        <f>IF(IFERROR(SEARCH("CAT1",T1012),99)=99,IF(IFERROR(SEARCH("CAT2",T1012),99)=99,IF(IFERROR(SEARCH("CAT3",T1012),99)=99,IF(IFERROR(SEARCH("concluded to be endocrine",K1012),99)=99,IF(IFERROR(SEARCH("categorised as endocrine",K1012),99)=99,IF(IFERROR(SEARCH("endocrine disrupting",P1012),99)=99,IF(IFERROR(SEARCH("endocrine disrupting",K1012),99)=99,IF(IFERROR(SEARCH("suspected endocrine",S1012),99)=99,IF(IFERROR(SEARCH("potential endocrine",S1012),99)=99,0,Scoring!$E$25),Scoring!$E$25),Scoring!$E$24),Scoring!$E$24),Scoring!$E$24),Scoring!$E$24),Scoring!$E$23),Scoring!$E$22),Scoring!$E$21)</f>
        <v>1</v>
      </c>
      <c r="AE1012" s="78">
        <f>IF(IFERROR(SEARCH("suspected sensitiser",S1012),99)=99,IF(IFERROR(SEARCH("sensitiser",S1012),99)=99,IF(IFERROR(SEARCH("other hazard based concern",S1012),99)=99,0,Scoring!$E$28),Scoring!$E$26),Scoring!$E$27)</f>
        <v>0</v>
      </c>
      <c r="AF1012" s="78">
        <f>IF(IFERROR(M1012,1)=1,IF(IFERROR(N1012,1)=1,IF(IFERROR(O1012,1)=1,IF(IFERROR(Q1012,1)=1,IF(IFERROR(R1012,1)=1,IF(IFERROR(T1012,1)=1,IF(IFERROR(K1012,1)=1,IF(IFERROR(P1012,1)=1,IF(IFERROR(S1012,1)=1,Scoring!$E$29,0),0),0),0),0),0),0),0),0)</f>
        <v>0</v>
      </c>
      <c r="AG1012" s="78">
        <f t="shared" si="75"/>
        <v>1</v>
      </c>
      <c r="AI1012" s="93"/>
      <c r="AJ1012" s="94"/>
      <c r="AK1012" s="76"/>
      <c r="AL1012" s="75"/>
      <c r="AN1012" s="79"/>
      <c r="AO1012" s="79"/>
      <c r="AP1012" s="79"/>
      <c r="AQ1012" s="79"/>
      <c r="AR1012" s="79"/>
      <c r="AS1012" s="78"/>
      <c r="AU1012" s="79">
        <f>IF(IFERROR(F1012,99)=99,IF(IFERROR(G1012,99)=99,IF(IFERROR(H1012,99)=99,IF(IFERROR(I1012,99)=99,IF(IFERROR(E1012,99)=99,IF(IFERROR(J1012,99)=99,0,Scoring!$B$7),Scoring!$B$3),Scoring!$B$2),Scoring!$B$6),Scoring!$B$5),Scoring!$B$4)</f>
        <v>0.3</v>
      </c>
      <c r="AV1012" s="78">
        <f t="shared" si="76"/>
        <v>0.3</v>
      </c>
      <c r="AW1012" s="78"/>
      <c r="AX1012" s="66"/>
      <c r="AY1012" s="78"/>
      <c r="AZ1012" s="76"/>
      <c r="BB1012" s="76"/>
    </row>
    <row r="1013" spans="1:54" x14ac:dyDescent="0.25">
      <c r="A1013" s="89" t="s">
        <v>6879</v>
      </c>
      <c r="B1013" s="89" t="s">
        <v>30</v>
      </c>
      <c r="C1013" s="89" t="s">
        <v>30</v>
      </c>
      <c r="D1013" s="89" t="s">
        <v>6880</v>
      </c>
      <c r="E1013" s="76" t="e">
        <f>IF(C1013="-",IF(A1013="-",VLOOKUP(D1013,'sin-list 180320_update'!$C$2:$C$835,1,FALSE),VLOOKUP(A1013,'sin-list 180320_update'!$A$2:$A$835,1,FALSE)),VLOOKUP(C1013,'sin-list 180320_update'!$B$2:$B$835,1,FALSE))</f>
        <v>#N/A</v>
      </c>
      <c r="F1013" s="76" t="e">
        <f>IF($C1013="-",IF($A1013="-",VLOOKUP($D1013,'REACH Bilaga XVII_update'!$A$5:$A$131,1,FALSE),VLOOKUP($A1013,'REACH Bilaga XVII_update'!$C$5:$C$131,1,FALSE)),VLOOKUP($C1013,'REACH Bilaga XVII_update'!$B$5:$B$131,1,FALSE))</f>
        <v>#N/A</v>
      </c>
      <c r="G1013" s="76" t="e">
        <f>IF($C1013="-",IF($A1013="-",VLOOKUP($D1013,' REACH Bilaga 59_update'!$A$5:$A$210,1,FALSE),VLOOKUP($A1013,' REACH Bilaga 59_update'!$D$5:$D$210,1,FALSE)),VLOOKUP($C1013,' REACH Bilaga 59_update'!$C$5:$C$210,1,FALSE))</f>
        <v>#N/A</v>
      </c>
      <c r="H1013" s="76" t="e">
        <f>IF($C1013="-",IF($A1013="-",VLOOKUP($D1013,'REACH Bilaga XIV_update'!$A$5:$A$110,1,FALSE),VLOOKUP($A1013,'REACH Bilaga XIV_update'!$D$5:$D$110,1,FALSE)),VLOOKUP($C1013,'REACH Bilaga XIV_update'!$C$5:$C$110,1,FALSE))</f>
        <v>#N/A</v>
      </c>
      <c r="I1013" s="76" t="e">
        <f>IF($C1013="-",IF($A1013="-",VLOOKUP($D1013,CoRAP_update!$A$5:$A$376,1,FALSE),VLOOKUP($A1013,CoRAP_update!$D$5:$D$376,1,FALSE)),VLOOKUP($C1013,CoRAP_update!$C$5:$C$376,1,FALSE))</f>
        <v>#N/A</v>
      </c>
      <c r="J1013" s="76" t="str">
        <f>IF($C1013="-",IF($A1013="-",VLOOKUP($D1013,EDC_update!$C$2:$C$450,1,FALSE),VLOOKUP($A1013,EDC_update!$B$2:$B$450,1,FALSE)),VLOOKUP($C1013,EDC_update!$L$2:$L$450,1,FALSE))</f>
        <v>14962-28-8</v>
      </c>
      <c r="K1013" s="76" t="e">
        <f>IF($C1013="-",IF($A1013="-",IF(VLOOKUP($D1013,'sin-list 180320_update'!$C$2:$S$835,3,FALSE)="",NA(),VLOOKUP($D1013,'sin-list 180320_update'!$C$2:$S$835,3,FALSE)),IF(VLOOKUP($A1013,'sin-list 180320_update'!$A$2:$S$835,5,FALSE)="",NA(),VLOOKUP($A1013,'sin-list 180320_update'!$A$2:$S$835,5,FALSE))),IF(VLOOKUP($C1013,'sin-list 180320_update'!$B$2:$S$835,4,FALSE)="",NA(),VLOOKUP($C1013,'sin-list 180320_update'!$B$2:$S$835,4,FALSE)))</f>
        <v>#N/A</v>
      </c>
      <c r="L1013" s="76" t="e">
        <f>IF($C1013="-",IF($A1013="-",VLOOKUP($D1013,'sin-list 180320_update'!$C$2:$S$835,6,FALSE),VLOOKUP($A1013,'sin-list 180320_update'!$A$2:$S$835,8,FALSE)),VLOOKUP($C1013,'sin-list 180320_update'!$B$2:$S$835,7,FALSE))</f>
        <v>#N/A</v>
      </c>
      <c r="M1013" s="76" t="e">
        <f>IF($C1013="-",IF($A1013="-",IF(VLOOKUP($D1013,'sin-list 180320_update'!$C$2:$S$835,8,FALSE)="",NA(),VLOOKUP($D1013,'sin-list 180320_update'!$C$2:$S$835,8,FALSE)),IF(VLOOKUP($A1013,'sin-list 180320_update'!$A$2:$S$835,10,FALSE)="",NA(),VLOOKUP($A1013,'sin-list 180320_update'!$A$2:$S$835,10,FALSE))),IF(VLOOKUP($C1013,'sin-list 180320_update'!$B$2:$S$835,9,FALSE)="",NA(),VLOOKUP($C1013,'sin-list 180320_update'!$B$2:$S$835,9,FALSE)))</f>
        <v>#N/A</v>
      </c>
      <c r="N1013" s="76" t="e">
        <f>IF($C1013="-",IF($A1013="-",IF(VLOOKUP($D1013,'REACH Bilaga XVII_update'!$A$5:$E$131,4,FALSE)="",NA(),VLOOKUP($D1013,'REACH Bilaga XVII_update'!$A$5:$E$131,4,FALSE)),IF(VLOOKUP($A1013,'REACH Bilaga XVII_update'!$C$5:$D$131,2,FALSE)="",NA(),VLOOKUP($A1013,'REACH Bilaga XVII_update'!$C$5:$D$131,2,FALSE))),IF(VLOOKUP($C1013,'REACH Bilaga XVII_update'!$B$5:$D$131,3,FALSE)="",NA(),VLOOKUP($C1013,'REACH Bilaga XVII_update'!$B$5:$D$131,3,FALSE)))</f>
        <v>#N/A</v>
      </c>
      <c r="O1013" s="76" t="e">
        <f>IF($C1013="-",IF($A1013="-",IF(VLOOKUP($D1013,' REACH Bilaga 59_update'!$A$5:$E$210,5,FALSE)="",NA(),VLOOKUP($D1013,' REACH Bilaga 59_update'!$A$5:$E$210,5,FALSE)),IF(VLOOKUP($A1013,' REACH Bilaga 59_update'!$D$5:$E$210,2,FALSE)="",NA(),VLOOKUP($A1013,' REACH Bilaga 59_update'!$D$5:$E$210,2,FALSE))),IF(VLOOKUP($C1013,' REACH Bilaga 59_update'!$C$5:$E$210,3,FALSE)="",NA(),VLOOKUP($C1013,' REACH Bilaga 59_update'!$C$5:$E$210,3,FALSE)))</f>
        <v>#N/A</v>
      </c>
      <c r="P1013" s="76" t="e">
        <f>IF(C1013="-",IF(A1013="-",IFERROR(VLOOKUP($D1013,' REACH Bilaga 59_update'!$A$5:$F$210,MATCH(Sammanfattning!P$1,' REACH Bilaga 59_update'!$A$4:$F$4,0),FALSE),VLOOKUP($D1013,'REACH Bilaga XIV_update'!$A$4:$H$110,MATCH(Sammanfattning!P$1,'REACH Bilaga XIV_update'!$A$4:$H$4,0),FALSE)),IFERROR(VLOOKUP($A1013,' REACH Bilaga 59_update'!$D$5:$F$210,MATCH(Sammanfattning!P$1,' REACH Bilaga 59_update'!$D$4:$F$4,0),FALSE),VLOOKUP($A1013,'REACH Bilaga XIV_update'!$D$4:$H$110,MATCH(Sammanfattning!P$1,'REACH Bilaga XIV_update'!$D$4:$H$4,0),FALSE))),IFERROR(VLOOKUP($C1013,' REACH Bilaga 59_update'!$C$5:$F$210,MATCH(Sammanfattning!P$1,' REACH Bilaga 59_update'!$C$4:$F$4,0),FALSE),VLOOKUP($C1013,'REACH Bilaga XIV_update'!$C$4:$H$110,MATCH(Sammanfattning!P$1,'REACH Bilaga XIV_update'!$C$4:$H$4,0),FALSE)))</f>
        <v>#N/A</v>
      </c>
      <c r="Q1013" s="76" t="e">
        <f>IF($C1013="-",IF($A1013="-",IF(VLOOKUP($D1013,'REACH Bilaga XIV_update'!$A$5:$I$110,9,FALSE)="",NA(),VLOOKUP($D1013,'REACH Bilaga XIV_update'!$A$5:$I$110,9,FALSE)),IF(VLOOKUP($A1013,'REACH Bilaga XIV_update'!$D$5:$I$110,6,FALSE)="",NA(),VLOOKUP($A1013,'REACH Bilaga XIV_update'!$D$5:$I$110,6,FALSE))),IF(VLOOKUP($C1013,'REACH Bilaga XIV_update'!$C$5:$I$110,7,FALSE)="",NA(),VLOOKUP($C1013,'REACH Bilaga XIV_update'!$C$5:$I$110,7,FALSE)))</f>
        <v>#N/A</v>
      </c>
      <c r="R1013" s="76" t="e">
        <f>IF($C1013="-",IF($A1013="-",IF(VLOOKUP($D1013,CoRAP_update!$A$5:$O$376,15,FALSE)="",NA(),VLOOKUP($D1013,CoRAP_update!$A$5:$O$376,15,FALSE)),IF(VLOOKUP($A1013,CoRAP_update!$D$5:$O$376,12,FALSE)="",NA(),VLOOKUP($A1013,CoRAP_update!$D$5:$O$376,12,FALSE))),IF(VLOOKUP($C1013,CoRAP_update!$C$5:$O$376,13,FALSE)="",NA(),VLOOKUP($C1013,CoRAP_update!$C$5:$O$376,13,FALSE)))</f>
        <v>#N/A</v>
      </c>
      <c r="S1013" s="144" t="e">
        <f>IF($C1013="-",IF($A1013="-",VLOOKUP($D1013,CoRAP_update!$A$5:$J$376,MATCH(Sammanfattning!S$1,CoRAP_update!$A$4:$J$4,0),FALSE),VLOOKUP($A1013,CoRAP_update!$D$5:$J$376,MATCH(Sammanfattning!S$1,CoRAP_update!$D$4:$J$4,0),FALSE)),VLOOKUP($C1013,CoRAP_update!$C$5:$J$376,MATCH(Sammanfattning!S$1,CoRAP_update!$C$4:$J$4,0),FALSE))</f>
        <v>#N/A</v>
      </c>
      <c r="T1013" s="76" t="str">
        <f>IF($A1013="-",VLOOKUP($D1013,EDC_update!$C$2:$F$450,4,FALSE),VLOOKUP($A1013,EDC_update!$B$2:$F$450,5,FALSE))</f>
        <v>CAT1</v>
      </c>
      <c r="V1013" s="78">
        <f>IF(IFERROR(SEARCH("PBT",P1013),99)=99,IF(IFERROR(SEARCH("suspected PBT",S1013),99)=99,IF(IFERROR(SEARCH("concluded to be PBT",K1013),99)=99,IF(IFERROR(SEARCH("PBT",S1013),99)=99,IF(IFERROR(SEARCH("PBT cand",L1013),99)=99,IF(IFERROR(SEARCH("PBT",L1013),99)=99,IF(IFERROR(SEARCH("persistent, bioackumulative and toxic properties",K1013),99)=99,0,Scoring!$E$3),Scoring!$E$3),Scoring!$E$7),Scoring!$E$3),Scoring!$E$5),Scoring!$E$6),Scoring!$E$3)</f>
        <v>0</v>
      </c>
      <c r="W1013" s="78">
        <f>IF(IFERROR(SEARCH("vPvB",P1013),99)=99,IF(IFERROR(SEARCH("suspected pbt/vPvB",S1013),99)=99,IF(IFERROR(SEARCH("vPvB",S1013),99)=99,IF(IFERROR(SEARCH("concluded to be a vPvB",S1013),99)=99,IF(IFERROR(SEARCH("identified as vPvB",K1013),99)=99,IF(IFERROR(SEARCH("concluded to be a vPvB",K1013),99)=99,IF(IFERROR(SEARCH("concluded to be both pbt and vPvB",S1013),99)=99,IF(IFERROR(SEARCH("concluded to be both pbt and vPvB",K1013),99)=99,0,Scoring!$E$5),Scoring!$E$5),Scoring!$E$5),Scoring!$E$5),Scoring!$E$5),Scoring!$E$4),Scoring!$E$6),Scoring!$E$4)</f>
        <v>0</v>
      </c>
      <c r="X1013" s="78">
        <f>IF(IFERROR(SEARCH("H410",N1013),99)=99,IF(IFERROR(SEARCH("H410",O1013),99)=99,IF(IFERROR(SEARCH("H410",Q1013),99)=99,IF(IFERROR(SEARCH("H410",M1013),99)=99,IF(IFERROR(SEARCH("H410",R1013),99)=99,IF(IFERROR(SEARCH("H411",N1013),99)=99,IF(IFERROR(SEARCH("H411",O1013),99)=99,IF(IFERROR(SEARCH("H411",Q1013),99)=99,IF(IFERROR(SEARCH("H411",M1013),99)=99,IF(IFERROR(SEARCH("H411",R1013),99)=99,IF(IFERROR(SEARCH("H413",N1013),99)=99,IF(IFERROR(SEARCH("H413",O1013),99)=99,IF(IFERROR(SEARCH("H413",Q1013),99)=99,IF(IFERROR(SEARCH("H413",M1013),99)=99,IF(IFERROR(SEARCH("H413",R1013),99)=99,IF(IFERROR(SEARCH("H412",N1013),99)=99,IF(IFERROR(SEARCH("H412",O1013),99)=99,IF(IFERROR(SEARCH("H412",Q1013),99)=99,IF(IFERROR(SEARCH("H412",M1013),99)=99,IF(IFERROR(SEARCH("H412",R1013),99)=99,0,Scoring!$E$2),Scoring!$E$2),Scoring!$E$2),Scoring!$E$2),Scoring!$E$2),Scoring!$E$2),Scoring!$E$2),Scoring!$E$2),Scoring!$E$2),Scoring!$E$2),Scoring!$E$2),Scoring!$E$2),Scoring!$E$2),Scoring!$E$2),Scoring!$E$2),Scoring!$E$2),Scoring!$E$2),Scoring!$E$2),Scoring!$E$2),Scoring!$E$2)</f>
        <v>0</v>
      </c>
      <c r="Y1013" s="78">
        <f>IF(IFERROR(SEARCH("CMR",K1013),99)=99,IF(IFERROR(SEARCH("Suspected CMR",S1013),99)=99,IF(IFERROR(SEARCH("CMR",S1013),99)=99,0,Scoring!$E$8),Scoring!$E$9),Scoring!$E$8)</f>
        <v>0</v>
      </c>
      <c r="Z1013" s="78">
        <f>IF(IFERROR(SEARCH("H350",N1013),99)=99,IF(IFERROR(SEARCH("H350",O1013),99)=99,IF(IFERROR(SEARCH("H350",Q1013),99)=99,IF(IFERROR(SEARCH("H350",M1013),99)=99,IF(IFERROR(SEARCH("H350",R1013),99)=99,IF(IFERROR(SEARCH("H351",N1013),99)=99,IF(IFERROR(SEARCH("H351",O1013),99)=99,IF(IFERROR(SEARCH("H351",Q1013),99)=99,IF(IFERROR(SEARCH("H351",M1013),99)=99,IF(IFERROR(SEARCH("H351",R1013),99)=99,IF(IFERROR(SEARCH("carcinogenic",P1013),99)=99,IF(IFERROR(SEARCH("suspected carcinogenic",S1013),99)=99,0,Scoring!$E$12),Scoring!$E$11),Scoring!$E$10),Scoring!$E$10),Scoring!$E$10),Scoring!$E$10),Scoring!$E$10),Scoring!$E$10),Scoring!$E$10),Scoring!$E$10),Scoring!$E$10),Scoring!$E$10)</f>
        <v>0</v>
      </c>
      <c r="AA1013" s="78">
        <f>IF(IFERROR(SEARCH("H340",N1013),99)=99,IF(IFERROR(SEARCH("H340",O1013),99)=99,IF(IFERROR(SEARCH("H340",Q1013),99)=99,IF(IFERROR(SEARCH("H340",M1013),99)=99,IF(IFERROR(SEARCH("H340",R1013),99)=99,IF(IFERROR(SEARCH("H341",N1013),99)=99,IF(IFERROR(SEARCH("H341",O1013),99)=99,IF(IFERROR(SEARCH("H341",Q1013),99)=99,IF(IFERROR(SEARCH("H341",M1013),99)=99,IF(IFERROR(SEARCH("H341",R1013),99)=99,IF(IFERROR(SEARCH("mutagenic",P1013),99)=99,IF(IFERROR(SEARCH("suspected mutagenic",S1013),99)=99,0,Scoring!$E$15),Scoring!$E$14),Scoring!$E$13),Scoring!$E$13),Scoring!$E$13),Scoring!$E$13),Scoring!$E$13),Scoring!$E$13),Scoring!$E$13),Scoring!$E$13),Scoring!$E$13),Scoring!$E$13)</f>
        <v>0</v>
      </c>
      <c r="AB1013" s="78">
        <f>IF(IFERROR(SEARCH("H360",N1013),99)=99,IF(IFERROR(SEARCH("H360",O1013),99)=99,IF(IFERROR(SEARCH("H360",Q1013),99)=99,IF(IFERROR(SEARCH("H360",M1013),99)=99,IF(IFERROR(SEARCH("H360",R1013),99)=99,IF(IFERROR(SEARCH("H361",N1013),99)=99,IF(IFERROR(SEARCH("H361",O1013),99)=99,IF(IFERROR(SEARCH("H361",Q1013),99)=99,IF(IFERROR(SEARCH("H361",M1013),99)=99,IF(IFERROR(SEARCH("H361",R1013),99)=99,IF(IFERROR(SEARCH("reproduction",P1013),99)=99,IF(IFERROR(SEARCH("suspected reprotoxic",S1013),99)=99,IF(IFERROR(SEARCH("reprotoxic",S1013),99)=99,IF(IFERROR(SEARCH("reprotoxic",K1013),99)=99,0,Scoring!$E$18),Scoring!$E$18),Scoring!$E$19),Scoring!$E$17),Scoring!$E$16),Scoring!$E$16),Scoring!$E$16),Scoring!$E$16),Scoring!$E$16),Scoring!$E$16),Scoring!$E$16),Scoring!$E$16),Scoring!$E$16),Scoring!$E$16)</f>
        <v>0</v>
      </c>
      <c r="AC1013" s="78">
        <f>IF(IFERROR(SEARCH("57f",L1013),99)=99,IF(IFERROR(SEARCH("57(f)",P1013),99)=99,0,Scoring!$E$20),Scoring!$E$20)</f>
        <v>0</v>
      </c>
      <c r="AD1013" s="78">
        <f>IF(IFERROR(SEARCH("CAT1",T1013),99)=99,IF(IFERROR(SEARCH("CAT2",T1013),99)=99,IF(IFERROR(SEARCH("CAT3",T1013),99)=99,IF(IFERROR(SEARCH("concluded to be endocrine",K1013),99)=99,IF(IFERROR(SEARCH("categorised as endocrine",K1013),99)=99,IF(IFERROR(SEARCH("endocrine disrupting",P1013),99)=99,IF(IFERROR(SEARCH("endocrine disrupting",K1013),99)=99,IF(IFERROR(SEARCH("suspected endocrine",S1013),99)=99,IF(IFERROR(SEARCH("potential endocrine",S1013),99)=99,0,Scoring!$E$25),Scoring!$E$25),Scoring!$E$24),Scoring!$E$24),Scoring!$E$24),Scoring!$E$24),Scoring!$E$23),Scoring!$E$22),Scoring!$E$21)</f>
        <v>1</v>
      </c>
      <c r="AE1013" s="78">
        <f>IF(IFERROR(SEARCH("suspected sensitiser",S1013),99)=99,IF(IFERROR(SEARCH("sensitiser",S1013),99)=99,IF(IFERROR(SEARCH("other hazard based concern",S1013),99)=99,0,Scoring!$E$28),Scoring!$E$26),Scoring!$E$27)</f>
        <v>0</v>
      </c>
      <c r="AF1013" s="78">
        <f>IF(IFERROR(M1013,1)=1,IF(IFERROR(N1013,1)=1,IF(IFERROR(O1013,1)=1,IF(IFERROR(Q1013,1)=1,IF(IFERROR(R1013,1)=1,IF(IFERROR(T1013,1)=1,IF(IFERROR(K1013,1)=1,IF(IFERROR(P1013,1)=1,IF(IFERROR(S1013,1)=1,Scoring!$E$29,0),0),0),0),0),0),0),0),0)</f>
        <v>0</v>
      </c>
      <c r="AG1013" s="78">
        <f t="shared" si="75"/>
        <v>1</v>
      </c>
      <c r="AI1013" s="93"/>
      <c r="AJ1013" s="94"/>
      <c r="AK1013" s="76"/>
      <c r="AL1013" s="75"/>
      <c r="AN1013" s="79"/>
      <c r="AO1013" s="79"/>
      <c r="AP1013" s="79"/>
      <c r="AQ1013" s="79"/>
      <c r="AR1013" s="79"/>
      <c r="AS1013" s="78"/>
      <c r="AU1013" s="79">
        <f>IF(IFERROR(F1013,99)=99,IF(IFERROR(G1013,99)=99,IF(IFERROR(H1013,99)=99,IF(IFERROR(I1013,99)=99,IF(IFERROR(E1013,99)=99,IF(IFERROR(J1013,99)=99,0,Scoring!$B$7),Scoring!$B$3),Scoring!$B$2),Scoring!$B$6),Scoring!$B$5),Scoring!$B$4)</f>
        <v>0.3</v>
      </c>
      <c r="AV1013" s="78">
        <f t="shared" si="76"/>
        <v>0.3</v>
      </c>
      <c r="AW1013" s="78"/>
      <c r="AX1013" s="66"/>
      <c r="AY1013" s="78"/>
      <c r="AZ1013" s="76"/>
      <c r="BB1013" s="76"/>
    </row>
    <row r="1014" spans="1:54" x14ac:dyDescent="0.25">
      <c r="A1014" s="77" t="s">
        <v>7486</v>
      </c>
      <c r="B1014" s="76" t="str">
        <f>C1014</f>
        <v>-</v>
      </c>
      <c r="C1014" s="77" t="s">
        <v>30</v>
      </c>
      <c r="D1014" s="77" t="s">
        <v>883</v>
      </c>
      <c r="E1014" s="76" t="str">
        <f>IF(C1014="-",IF(A1014="-",VLOOKUP(D1014,'sin-list 180320_update'!$C$2:$C$835,1,FALSE),VLOOKUP(A1014,'sin-list 180320_update'!$A$2:$A$835,1,FALSE)),VLOOKUP(C1014,'sin-list 180320_update'!$B$2:$B$835,1,FALSE))</f>
        <v>156609-10-8</v>
      </c>
      <c r="F1014" s="76" t="e">
        <f>IF($C1014="-",IF($A1014="-",VLOOKUP($D1014,'REACH Bilaga XVII_update'!$A$5:$A$131,1,FALSE),VLOOKUP($A1014,'REACH Bilaga XVII_update'!$C$5:$C$131,1,FALSE)),VLOOKUP($C1014,'REACH Bilaga XVII_update'!$B$5:$B$131,1,FALSE))</f>
        <v>#N/A</v>
      </c>
      <c r="G1014" s="76" t="e">
        <f>IF($C1014="-",IF($A1014="-",VLOOKUP($D1014,' REACH Bilaga 59_update'!$A$5:$A$210,1,FALSE),VLOOKUP($A1014,' REACH Bilaga 59_update'!$D$5:$D$210,1,FALSE)),VLOOKUP($C1014,' REACH Bilaga 59_update'!$C$5:$C$210,1,FALSE))</f>
        <v>#N/A</v>
      </c>
      <c r="H1014" s="76" t="e">
        <f>IF($C1014="-",IF($A1014="-",VLOOKUP($D1014,'REACH Bilaga XIV_update'!$A$5:$A$110,1,FALSE),VLOOKUP($A1014,'REACH Bilaga XIV_update'!$D$5:$D$110,1,FALSE)),VLOOKUP($C1014,'REACH Bilaga XIV_update'!$C$5:$C$110,1,FALSE))</f>
        <v>#N/A</v>
      </c>
      <c r="I1014" s="76" t="e">
        <f>IF($C1014="-",IF($A1014="-",VLOOKUP($D1014,CoRAP_update!$A$5:$A$376,1,FALSE),VLOOKUP($A1014,CoRAP_update!$D$5:$D$376,1,FALSE)),VLOOKUP($C1014,CoRAP_update!$C$5:$C$376,1,FALSE))</f>
        <v>#N/A</v>
      </c>
      <c r="J1014" s="76" t="e">
        <f>IF($C1014="-",IF($A1014="-",VLOOKUP($D1014,EDC_update!$C$2:$C$450,1,FALSE),VLOOKUP($A1014,EDC_update!$B$2:$B$450,1,FALSE)),VLOOKUP($C1014,EDC_update!$L$2:$L$450,1,FALSE))</f>
        <v>#N/A</v>
      </c>
      <c r="K1014" s="76" t="str">
        <f>IF($C1014="-",IF($A1014="-",IF(VLOOKUP($D1014,'sin-list 180320_update'!$C$2:$S$835,3,FALSE)="",NA(),VLOOKUP($D1014,'sin-list 180320_update'!$C$2:$S$835,3,FALSE)),IF(VLOOKUP($A1014,'sin-list 180320_update'!$A$2:$S$835,5,FALSE)="",NA(),VLOOKUP($A1014,'sin-list 180320_update'!$A$2:$S$835,5,FALSE))),IF(VLOOKUP($C1014,'sin-list 180320_update'!$B$2:$S$835,4,FALSE)="",NA(),VLOOKUP($C1014,'sin-list 180320_update'!$B$2:$S$835,4,FALSE)))</f>
        <v>Nonylphenol etoxilates are categorized as endocrine disruptors (cat 1), they are the precursors of Nonyl phenol which is a persistent and bio-accumulative substance. It has been found in the environment.</v>
      </c>
      <c r="L1014" s="76" t="str">
        <f>IF($C1014="-",IF($A1014="-",VLOOKUP($D1014,'sin-list 180320_update'!$C$2:$S$835,6,FALSE),VLOOKUP($A1014,'sin-list 180320_update'!$A$2:$S$835,8,FALSE)),VLOOKUP($C1014,'sin-list 180320_update'!$B$2:$S$835,7,FALSE))</f>
        <v>Official classification missing - 57f substance</v>
      </c>
      <c r="M1014" s="76" t="e">
        <f>IF($C1014="-",IF($A1014="-",IF(VLOOKUP($D1014,'sin-list 180320_update'!$C$2:$S$835,8,FALSE)="",NA(),VLOOKUP($D1014,'sin-list 180320_update'!$C$2:$S$835,8,FALSE)),IF(VLOOKUP($A1014,'sin-list 180320_update'!$A$2:$S$835,10,FALSE)="",NA(),VLOOKUP($A1014,'sin-list 180320_update'!$A$2:$S$835,10,FALSE))),IF(VLOOKUP($C1014,'sin-list 180320_update'!$B$2:$S$835,9,FALSE)="",NA(),VLOOKUP($C1014,'sin-list 180320_update'!$B$2:$S$835,9,FALSE)))</f>
        <v>#N/A</v>
      </c>
      <c r="N1014" s="76" t="e">
        <f>IF($C1014="-",IF($A1014="-",IF(VLOOKUP($D1014,'REACH Bilaga XVII_update'!$A$5:$E$131,4,FALSE)="",NA(),VLOOKUP($D1014,'REACH Bilaga XVII_update'!$A$5:$E$131,4,FALSE)),IF(VLOOKUP($A1014,'REACH Bilaga XVII_update'!$C$5:$D$131,2,FALSE)="",NA(),VLOOKUP($A1014,'REACH Bilaga XVII_update'!$C$5:$D$131,2,FALSE))),IF(VLOOKUP($C1014,'REACH Bilaga XVII_update'!$B$5:$D$131,3,FALSE)="",NA(),VLOOKUP($C1014,'REACH Bilaga XVII_update'!$B$5:$D$131,3,FALSE)))</f>
        <v>#N/A</v>
      </c>
      <c r="O1014" s="76" t="e">
        <f>IF($C1014="-",IF($A1014="-",IF(VLOOKUP($D1014,' REACH Bilaga 59_update'!$A$5:$E$210,5,FALSE)="",NA(),VLOOKUP($D1014,' REACH Bilaga 59_update'!$A$5:$E$210,5,FALSE)),IF(VLOOKUP($A1014,' REACH Bilaga 59_update'!$D$5:$E$210,2,FALSE)="",NA(),VLOOKUP($A1014,' REACH Bilaga 59_update'!$D$5:$E$210,2,FALSE))),IF(VLOOKUP($C1014,' REACH Bilaga 59_update'!$C$5:$E$210,3,FALSE)="",NA(),VLOOKUP($C1014,' REACH Bilaga 59_update'!$C$5:$E$210,3,FALSE)))</f>
        <v>#N/A</v>
      </c>
      <c r="P1014" s="76" t="e">
        <f>IF(C1014="-",IF(A1014="-",IFERROR(VLOOKUP($D1014,' REACH Bilaga 59_update'!$A$5:$F$210,MATCH(Sammanfattning!P$1,' REACH Bilaga 59_update'!$A$4:$F$4,0),FALSE),VLOOKUP($D1014,'REACH Bilaga XIV_update'!$A$4:$H$110,MATCH(Sammanfattning!P$1,'REACH Bilaga XIV_update'!$A$4:$H$4,0),FALSE)),IFERROR(VLOOKUP($A1014,' REACH Bilaga 59_update'!$D$5:$F$210,MATCH(Sammanfattning!P$1,' REACH Bilaga 59_update'!$D$4:$F$4,0),FALSE),VLOOKUP($A1014,'REACH Bilaga XIV_update'!$D$4:$H$110,MATCH(Sammanfattning!P$1,'REACH Bilaga XIV_update'!$D$4:$H$4,0),FALSE))),IFERROR(VLOOKUP($C1014,' REACH Bilaga 59_update'!$C$5:$F$210,MATCH(Sammanfattning!P$1,' REACH Bilaga 59_update'!$C$4:$F$4,0),FALSE),VLOOKUP($C1014,'REACH Bilaga XIV_update'!$C$4:$H$110,MATCH(Sammanfattning!P$1,'REACH Bilaga XIV_update'!$C$4:$H$4,0),FALSE)))</f>
        <v>#N/A</v>
      </c>
      <c r="Q1014" s="76" t="e">
        <f>IF($C1014="-",IF($A1014="-",IF(VLOOKUP($D1014,'REACH Bilaga XIV_update'!$A$5:$I$110,9,FALSE)="",NA(),VLOOKUP($D1014,'REACH Bilaga XIV_update'!$A$5:$I$110,9,FALSE)),IF(VLOOKUP($A1014,'REACH Bilaga XIV_update'!$D$5:$I$110,6,FALSE)="",NA(),VLOOKUP($A1014,'REACH Bilaga XIV_update'!$D$5:$I$110,6,FALSE))),IF(VLOOKUP($C1014,'REACH Bilaga XIV_update'!$C$5:$I$110,7,FALSE)="",NA(),VLOOKUP($C1014,'REACH Bilaga XIV_update'!$C$5:$I$110,7,FALSE)))</f>
        <v>#N/A</v>
      </c>
      <c r="R1014" s="76" t="e">
        <f>IF($C1014="-",IF($A1014="-",IF(VLOOKUP($D1014,CoRAP_update!$A$5:$O$376,15,FALSE)="",NA(),VLOOKUP($D1014,CoRAP_update!$A$5:$O$376,15,FALSE)),IF(VLOOKUP($A1014,CoRAP_update!$D$5:$O$376,12,FALSE)="",NA(),VLOOKUP($A1014,CoRAP_update!$D$5:$O$376,12,FALSE))),IF(VLOOKUP($C1014,CoRAP_update!$C$5:$O$376,13,FALSE)="",NA(),VLOOKUP($C1014,CoRAP_update!$C$5:$O$376,13,FALSE)))</f>
        <v>#N/A</v>
      </c>
      <c r="S1014" s="144" t="e">
        <f>IF($C1014="-",IF($A1014="-",VLOOKUP($D1014,CoRAP_update!$A$5:$J$376,MATCH(Sammanfattning!S$1,CoRAP_update!$A$4:$J$4,0),FALSE),VLOOKUP($A1014,CoRAP_update!$D$5:$J$376,MATCH(Sammanfattning!S$1,CoRAP_update!$D$4:$J$4,0),FALSE)),VLOOKUP($C1014,CoRAP_update!$C$5:$J$376,MATCH(Sammanfattning!S$1,CoRAP_update!$C$4:$J$4,0),FALSE))</f>
        <v>#N/A</v>
      </c>
      <c r="T1014" s="76" t="e">
        <f>IF($A1014="-",VLOOKUP($D1014,EDC_update!$C$2:$F$450,4,FALSE),VLOOKUP($A1014,EDC_update!$B$2:$F$450,5,FALSE))</f>
        <v>#N/A</v>
      </c>
      <c r="V1014" s="78">
        <f>IF(IFERROR(SEARCH("PBT",P1014),99)=99,IF(IFERROR(SEARCH("suspected PBT",S1014),99)=99,IF(IFERROR(SEARCH("concluded to be PBT",K1014),99)=99,IF(IFERROR(SEARCH("PBT",S1014),99)=99,IF(IFERROR(SEARCH("PBT cand",L1014),99)=99,IF(IFERROR(SEARCH("PBT",L1014),99)=99,IF(IFERROR(SEARCH("persistent, bioackumulative and toxic properties",K1014),99)=99,0,Scoring!$E$3),Scoring!$E$3),Scoring!$E$7),Scoring!$E$3),Scoring!$E$5),Scoring!$E$6),Scoring!$E$3)</f>
        <v>0</v>
      </c>
      <c r="W1014" s="78">
        <f>IF(IFERROR(SEARCH("vPvB",P1014),99)=99,IF(IFERROR(SEARCH("suspected pbt/vPvB",S1014),99)=99,IF(IFERROR(SEARCH("vPvB",S1014),99)=99,IF(IFERROR(SEARCH("concluded to be a vPvB",S1014),99)=99,IF(IFERROR(SEARCH("identified as vPvB",K1014),99)=99,IF(IFERROR(SEARCH("concluded to be a vPvB",K1014),99)=99,IF(IFERROR(SEARCH("concluded to be both pbt and vPvB",S1014),99)=99,IF(IFERROR(SEARCH("concluded to be both pbt and vPvB",K1014),99)=99,0,Scoring!$E$5),Scoring!$E$5),Scoring!$E$5),Scoring!$E$5),Scoring!$E$5),Scoring!$E$4),Scoring!$E$6),Scoring!$E$4)</f>
        <v>0</v>
      </c>
      <c r="X1014" s="78">
        <f>IF(IFERROR(SEARCH("H410",N1014),99)=99,IF(IFERROR(SEARCH("H410",O1014),99)=99,IF(IFERROR(SEARCH("H410",Q1014),99)=99,IF(IFERROR(SEARCH("H410",M1014),99)=99,IF(IFERROR(SEARCH("H410",R1014),99)=99,IF(IFERROR(SEARCH("H411",N1014),99)=99,IF(IFERROR(SEARCH("H411",O1014),99)=99,IF(IFERROR(SEARCH("H411",Q1014),99)=99,IF(IFERROR(SEARCH("H411",M1014),99)=99,IF(IFERROR(SEARCH("H411",R1014),99)=99,IF(IFERROR(SEARCH("H413",N1014),99)=99,IF(IFERROR(SEARCH("H413",O1014),99)=99,IF(IFERROR(SEARCH("H413",Q1014),99)=99,IF(IFERROR(SEARCH("H413",M1014),99)=99,IF(IFERROR(SEARCH("H413",R1014),99)=99,IF(IFERROR(SEARCH("H412",N1014),99)=99,IF(IFERROR(SEARCH("H412",O1014),99)=99,IF(IFERROR(SEARCH("H412",Q1014),99)=99,IF(IFERROR(SEARCH("H412",M1014),99)=99,IF(IFERROR(SEARCH("H412",R1014),99)=99,0,Scoring!$E$2),Scoring!$E$2),Scoring!$E$2),Scoring!$E$2),Scoring!$E$2),Scoring!$E$2),Scoring!$E$2),Scoring!$E$2),Scoring!$E$2),Scoring!$E$2),Scoring!$E$2),Scoring!$E$2),Scoring!$E$2),Scoring!$E$2),Scoring!$E$2),Scoring!$E$2),Scoring!$E$2),Scoring!$E$2),Scoring!$E$2),Scoring!$E$2)</f>
        <v>0</v>
      </c>
      <c r="Y1014" s="78">
        <f>IF(IFERROR(SEARCH("CMR",K1014),99)=99,IF(IFERROR(SEARCH("Suspected CMR",S1014),99)=99,IF(IFERROR(SEARCH("CMR",S1014),99)=99,0,Scoring!$E$8),Scoring!$E$9),Scoring!$E$8)</f>
        <v>0</v>
      </c>
      <c r="Z1014" s="78">
        <f>IF(IFERROR(SEARCH("H350",N1014),99)=99,IF(IFERROR(SEARCH("H350",O1014),99)=99,IF(IFERROR(SEARCH("H350",Q1014),99)=99,IF(IFERROR(SEARCH("H350",M1014),99)=99,IF(IFERROR(SEARCH("H350",R1014),99)=99,IF(IFERROR(SEARCH("H351",N1014),99)=99,IF(IFERROR(SEARCH("H351",O1014),99)=99,IF(IFERROR(SEARCH("H351",Q1014),99)=99,IF(IFERROR(SEARCH("H351",M1014),99)=99,IF(IFERROR(SEARCH("H351",R1014),99)=99,IF(IFERROR(SEARCH("carcinogenic",P1014),99)=99,IF(IFERROR(SEARCH("suspected carcinogenic",S1014),99)=99,0,Scoring!$E$12),Scoring!$E$11),Scoring!$E$10),Scoring!$E$10),Scoring!$E$10),Scoring!$E$10),Scoring!$E$10),Scoring!$E$10),Scoring!$E$10),Scoring!$E$10),Scoring!$E$10),Scoring!$E$10)</f>
        <v>0</v>
      </c>
      <c r="AA1014" s="78">
        <f>IF(IFERROR(SEARCH("H340",N1014),99)=99,IF(IFERROR(SEARCH("H340",O1014),99)=99,IF(IFERROR(SEARCH("H340",Q1014),99)=99,IF(IFERROR(SEARCH("H340",M1014),99)=99,IF(IFERROR(SEARCH("H340",R1014),99)=99,IF(IFERROR(SEARCH("H341",N1014),99)=99,IF(IFERROR(SEARCH("H341",O1014),99)=99,IF(IFERROR(SEARCH("H341",Q1014),99)=99,IF(IFERROR(SEARCH("H341",M1014),99)=99,IF(IFERROR(SEARCH("H341",R1014),99)=99,IF(IFERROR(SEARCH("mutagenic",P1014),99)=99,IF(IFERROR(SEARCH("suspected mutagenic",S1014),99)=99,0,Scoring!$E$15),Scoring!$E$14),Scoring!$E$13),Scoring!$E$13),Scoring!$E$13),Scoring!$E$13),Scoring!$E$13),Scoring!$E$13),Scoring!$E$13),Scoring!$E$13),Scoring!$E$13),Scoring!$E$13)</f>
        <v>0</v>
      </c>
      <c r="AB1014" s="78">
        <f>IF(IFERROR(SEARCH("H360",N1014),99)=99,IF(IFERROR(SEARCH("H360",O1014),99)=99,IF(IFERROR(SEARCH("H360",Q1014),99)=99,IF(IFERROR(SEARCH("H360",M1014),99)=99,IF(IFERROR(SEARCH("H360",R1014),99)=99,IF(IFERROR(SEARCH("H361",N1014),99)=99,IF(IFERROR(SEARCH("H361",O1014),99)=99,IF(IFERROR(SEARCH("H361",Q1014),99)=99,IF(IFERROR(SEARCH("H361",M1014),99)=99,IF(IFERROR(SEARCH("H361",R1014),99)=99,IF(IFERROR(SEARCH("reproduction",P1014),99)=99,IF(IFERROR(SEARCH("suspected reprotoxic",S1014),99)=99,IF(IFERROR(SEARCH("reprotoxic",S1014),99)=99,IF(IFERROR(SEARCH("reprotoxic",K1014),99)=99,0,Scoring!$E$18),Scoring!$E$18),Scoring!$E$19),Scoring!$E$17),Scoring!$E$16),Scoring!$E$16),Scoring!$E$16),Scoring!$E$16),Scoring!$E$16),Scoring!$E$16),Scoring!$E$16),Scoring!$E$16),Scoring!$E$16),Scoring!$E$16)</f>
        <v>0</v>
      </c>
      <c r="AC1014" s="78">
        <f>IF(IFERROR(SEARCH("57f",L1014),99)=99,IF(IFERROR(SEARCH("57(f)",P1014),99)=99,0,Scoring!$E$20),Scoring!$E$20)</f>
        <v>1</v>
      </c>
      <c r="AD1014" s="78">
        <f>IF(IFERROR(SEARCH("CAT1",T1014),99)=99,IF(IFERROR(SEARCH("CAT2",T1014),99)=99,IF(IFERROR(SEARCH("CAT3",T1014),99)=99,IF(IFERROR(SEARCH("concluded to be endocrine",K1014),99)=99,IF(IFERROR(SEARCH("categorised as endocrine",K1014),99)=99,IF(IFERROR(SEARCH("endocrine disrupting",P1014),99)=99,IF(IFERROR(SEARCH("endocrine disrupting",K1014),99)=99,IF(IFERROR(SEARCH("suspected endocrine",S1014),99)=99,IF(IFERROR(SEARCH("potential endocrine",S1014),99)=99,0,Scoring!$E$25),Scoring!$E$25),Scoring!$E$24),Scoring!$E$24),Scoring!$E$24),Scoring!$E$24),Scoring!$E$23),Scoring!$E$22),Scoring!$E$21)</f>
        <v>0</v>
      </c>
      <c r="AE1014" s="78">
        <f>IF(IFERROR(SEARCH("suspected sensitiser",S1014),99)=99,IF(IFERROR(SEARCH("sensitiser",S1014),99)=99,IF(IFERROR(SEARCH("other hazard based concern",S1014),99)=99,0,Scoring!$E$28),Scoring!$E$26),Scoring!$E$27)</f>
        <v>0</v>
      </c>
      <c r="AF1014" s="78">
        <f>IF(IFERROR(M1014,1)=1,IF(IFERROR(N1014,1)=1,IF(IFERROR(O1014,1)=1,IF(IFERROR(Q1014,1)=1,IF(IFERROR(R1014,1)=1,IF(IFERROR(T1014,1)=1,IF(IFERROR(K1014,1)=1,IF(IFERROR(P1014,1)=1,IF(IFERROR(S1014,1)=1,Scoring!$E$29,0),0),0),0),0),0),0),0),0)</f>
        <v>0</v>
      </c>
      <c r="AG1014" s="78">
        <f t="shared" si="75"/>
        <v>1</v>
      </c>
      <c r="AI1014" s="93"/>
      <c r="AJ1014" s="94"/>
      <c r="AK1014" s="76"/>
      <c r="AL1014" s="75"/>
      <c r="AN1014" s="79"/>
      <c r="AO1014" s="79"/>
      <c r="AP1014" s="79"/>
      <c r="AQ1014" s="79"/>
      <c r="AR1014" s="79"/>
      <c r="AS1014" s="78"/>
      <c r="AU1014" s="79">
        <f>IF(IFERROR(F1014,99)=99,IF(IFERROR(G1014,99)=99,IF(IFERROR(H1014,99)=99,IF(IFERROR(I1014,99)=99,IF(IFERROR(E1014,99)=99,IF(IFERROR(J1014,99)=99,0,Scoring!$B$7),Scoring!$B$3),Scoring!$B$2),Scoring!$B$6),Scoring!$B$5),Scoring!$B$4)</f>
        <v>0.3</v>
      </c>
      <c r="AV1014" s="78">
        <f t="shared" si="76"/>
        <v>0.3</v>
      </c>
      <c r="AW1014" s="78"/>
      <c r="AX1014" s="66"/>
      <c r="AY1014" s="78"/>
      <c r="AZ1014" s="76"/>
      <c r="BA1014" s="76"/>
      <c r="BB1014" s="76"/>
    </row>
    <row r="1015" spans="1:54" x14ac:dyDescent="0.25">
      <c r="A1015" s="89" t="s">
        <v>7405</v>
      </c>
      <c r="B1015" s="89" t="s">
        <v>30</v>
      </c>
      <c r="C1015" s="89" t="s">
        <v>30</v>
      </c>
      <c r="D1015" s="89" t="s">
        <v>7406</v>
      </c>
      <c r="E1015" s="76" t="e">
        <f>IF(C1015="-",IF(A1015="-",VLOOKUP(D1015,'sin-list 180320_update'!$C$2:$C$835,1,FALSE),VLOOKUP(A1015,'sin-list 180320_update'!$A$2:$A$835,1,FALSE)),VLOOKUP(C1015,'sin-list 180320_update'!$B$2:$B$835,1,FALSE))</f>
        <v>#N/A</v>
      </c>
      <c r="F1015" s="76" t="e">
        <f>IF($C1015="-",IF($A1015="-",VLOOKUP($D1015,'REACH Bilaga XVII_update'!$A$5:$A$131,1,FALSE),VLOOKUP($A1015,'REACH Bilaga XVII_update'!$C$5:$C$131,1,FALSE)),VLOOKUP($C1015,'REACH Bilaga XVII_update'!$B$5:$B$131,1,FALSE))</f>
        <v>#N/A</v>
      </c>
      <c r="G1015" s="76" t="e">
        <f>IF($C1015="-",IF($A1015="-",VLOOKUP($D1015,' REACH Bilaga 59_update'!$A$5:$A$210,1,FALSE),VLOOKUP($A1015,' REACH Bilaga 59_update'!$D$5:$D$210,1,FALSE)),VLOOKUP($C1015,' REACH Bilaga 59_update'!$C$5:$C$210,1,FALSE))</f>
        <v>#N/A</v>
      </c>
      <c r="H1015" s="76" t="e">
        <f>IF($C1015="-",IF($A1015="-",VLOOKUP($D1015,'REACH Bilaga XIV_update'!$A$5:$A$110,1,FALSE),VLOOKUP($A1015,'REACH Bilaga XIV_update'!$D$5:$D$110,1,FALSE)),VLOOKUP($C1015,'REACH Bilaga XIV_update'!$C$5:$C$110,1,FALSE))</f>
        <v>#N/A</v>
      </c>
      <c r="I1015" s="76" t="e">
        <f>IF($C1015="-",IF($A1015="-",VLOOKUP($D1015,CoRAP_update!$A$5:$A$376,1,FALSE),VLOOKUP($A1015,CoRAP_update!$D$5:$D$376,1,FALSE)),VLOOKUP($C1015,CoRAP_update!$C$5:$C$376,1,FALSE))</f>
        <v>#N/A</v>
      </c>
      <c r="J1015" s="76" t="str">
        <f>IF($C1015="-",IF($A1015="-",VLOOKUP($D1015,EDC_update!$C$2:$C$450,1,FALSE),VLOOKUP($A1015,EDC_update!$B$2:$B$450,1,FALSE)),VLOOKUP($C1015,EDC_update!$L$2:$L$450,1,FALSE))</f>
        <v>1582-09-8</v>
      </c>
      <c r="K1015" s="76" t="e">
        <f>IF($C1015="-",IF($A1015="-",IF(VLOOKUP($D1015,'sin-list 180320_update'!$C$2:$S$835,3,FALSE)="",NA(),VLOOKUP($D1015,'sin-list 180320_update'!$C$2:$S$835,3,FALSE)),IF(VLOOKUP($A1015,'sin-list 180320_update'!$A$2:$S$835,5,FALSE)="",NA(),VLOOKUP($A1015,'sin-list 180320_update'!$A$2:$S$835,5,FALSE))),IF(VLOOKUP($C1015,'sin-list 180320_update'!$B$2:$S$835,4,FALSE)="",NA(),VLOOKUP($C1015,'sin-list 180320_update'!$B$2:$S$835,4,FALSE)))</f>
        <v>#N/A</v>
      </c>
      <c r="L1015" s="76" t="e">
        <f>IF($C1015="-",IF($A1015="-",VLOOKUP($D1015,'sin-list 180320_update'!$C$2:$S$835,6,FALSE),VLOOKUP($A1015,'sin-list 180320_update'!$A$2:$S$835,8,FALSE)),VLOOKUP($C1015,'sin-list 180320_update'!$B$2:$S$835,7,FALSE))</f>
        <v>#N/A</v>
      </c>
      <c r="M1015" s="76" t="e">
        <f>IF($C1015="-",IF($A1015="-",IF(VLOOKUP($D1015,'sin-list 180320_update'!$C$2:$S$835,8,FALSE)="",NA(),VLOOKUP($D1015,'sin-list 180320_update'!$C$2:$S$835,8,FALSE)),IF(VLOOKUP($A1015,'sin-list 180320_update'!$A$2:$S$835,10,FALSE)="",NA(),VLOOKUP($A1015,'sin-list 180320_update'!$A$2:$S$835,10,FALSE))),IF(VLOOKUP($C1015,'sin-list 180320_update'!$B$2:$S$835,9,FALSE)="",NA(),VLOOKUP($C1015,'sin-list 180320_update'!$B$2:$S$835,9,FALSE)))</f>
        <v>#N/A</v>
      </c>
      <c r="N1015" s="76" t="e">
        <f>IF($C1015="-",IF($A1015="-",IF(VLOOKUP($D1015,'REACH Bilaga XVII_update'!$A$5:$E$131,4,FALSE)="",NA(),VLOOKUP($D1015,'REACH Bilaga XVII_update'!$A$5:$E$131,4,FALSE)),IF(VLOOKUP($A1015,'REACH Bilaga XVII_update'!$C$5:$D$131,2,FALSE)="",NA(),VLOOKUP($A1015,'REACH Bilaga XVII_update'!$C$5:$D$131,2,FALSE))),IF(VLOOKUP($C1015,'REACH Bilaga XVII_update'!$B$5:$D$131,3,FALSE)="",NA(),VLOOKUP($C1015,'REACH Bilaga XVII_update'!$B$5:$D$131,3,FALSE)))</f>
        <v>#N/A</v>
      </c>
      <c r="O1015" s="76" t="e">
        <f>IF($C1015="-",IF($A1015="-",IF(VLOOKUP($D1015,' REACH Bilaga 59_update'!$A$5:$E$210,5,FALSE)="",NA(),VLOOKUP($D1015,' REACH Bilaga 59_update'!$A$5:$E$210,5,FALSE)),IF(VLOOKUP($A1015,' REACH Bilaga 59_update'!$D$5:$E$210,2,FALSE)="",NA(),VLOOKUP($A1015,' REACH Bilaga 59_update'!$D$5:$E$210,2,FALSE))),IF(VLOOKUP($C1015,' REACH Bilaga 59_update'!$C$5:$E$210,3,FALSE)="",NA(),VLOOKUP($C1015,' REACH Bilaga 59_update'!$C$5:$E$210,3,FALSE)))</f>
        <v>#N/A</v>
      </c>
      <c r="P1015" s="76" t="e">
        <f>IF(C1015="-",IF(A1015="-",IFERROR(VLOOKUP($D1015,' REACH Bilaga 59_update'!$A$5:$F$210,MATCH(Sammanfattning!P$1,' REACH Bilaga 59_update'!$A$4:$F$4,0),FALSE),VLOOKUP($D1015,'REACH Bilaga XIV_update'!$A$4:$H$110,MATCH(Sammanfattning!P$1,'REACH Bilaga XIV_update'!$A$4:$H$4,0),FALSE)),IFERROR(VLOOKUP($A1015,' REACH Bilaga 59_update'!$D$5:$F$210,MATCH(Sammanfattning!P$1,' REACH Bilaga 59_update'!$D$4:$F$4,0),FALSE),VLOOKUP($A1015,'REACH Bilaga XIV_update'!$D$4:$H$110,MATCH(Sammanfattning!P$1,'REACH Bilaga XIV_update'!$D$4:$H$4,0),FALSE))),IFERROR(VLOOKUP($C1015,' REACH Bilaga 59_update'!$C$5:$F$210,MATCH(Sammanfattning!P$1,' REACH Bilaga 59_update'!$C$4:$F$4,0),FALSE),VLOOKUP($C1015,'REACH Bilaga XIV_update'!$C$4:$H$110,MATCH(Sammanfattning!P$1,'REACH Bilaga XIV_update'!$C$4:$H$4,0),FALSE)))</f>
        <v>#N/A</v>
      </c>
      <c r="Q1015" s="76" t="e">
        <f>IF($C1015="-",IF($A1015="-",IF(VLOOKUP($D1015,'REACH Bilaga XIV_update'!$A$5:$I$110,9,FALSE)="",NA(),VLOOKUP($D1015,'REACH Bilaga XIV_update'!$A$5:$I$110,9,FALSE)),IF(VLOOKUP($A1015,'REACH Bilaga XIV_update'!$D$5:$I$110,6,FALSE)="",NA(),VLOOKUP($A1015,'REACH Bilaga XIV_update'!$D$5:$I$110,6,FALSE))),IF(VLOOKUP($C1015,'REACH Bilaga XIV_update'!$C$5:$I$110,7,FALSE)="",NA(),VLOOKUP($C1015,'REACH Bilaga XIV_update'!$C$5:$I$110,7,FALSE)))</f>
        <v>#N/A</v>
      </c>
      <c r="R1015" s="76" t="e">
        <f>IF($C1015="-",IF($A1015="-",IF(VLOOKUP($D1015,CoRAP_update!$A$5:$O$376,15,FALSE)="",NA(),VLOOKUP($D1015,CoRAP_update!$A$5:$O$376,15,FALSE)),IF(VLOOKUP($A1015,CoRAP_update!$D$5:$O$376,12,FALSE)="",NA(),VLOOKUP($A1015,CoRAP_update!$D$5:$O$376,12,FALSE))),IF(VLOOKUP($C1015,CoRAP_update!$C$5:$O$376,13,FALSE)="",NA(),VLOOKUP($C1015,CoRAP_update!$C$5:$O$376,13,FALSE)))</f>
        <v>#N/A</v>
      </c>
      <c r="S1015" s="144" t="e">
        <f>IF($C1015="-",IF($A1015="-",VLOOKUP($D1015,CoRAP_update!$A$5:$J$376,MATCH(Sammanfattning!S$1,CoRAP_update!$A$4:$J$4,0),FALSE),VLOOKUP($A1015,CoRAP_update!$D$5:$J$376,MATCH(Sammanfattning!S$1,CoRAP_update!$D$4:$J$4,0),FALSE)),VLOOKUP($C1015,CoRAP_update!$C$5:$J$376,MATCH(Sammanfattning!S$1,CoRAP_update!$C$4:$J$4,0),FALSE))</f>
        <v>#N/A</v>
      </c>
      <c r="T1015" s="76" t="str">
        <f>IF($A1015="-",VLOOKUP($D1015,EDC_update!$C$2:$F$450,4,FALSE),VLOOKUP($A1015,EDC_update!$B$2:$F$450,5,FALSE))</f>
        <v>CAT1</v>
      </c>
      <c r="V1015" s="78">
        <f>IF(IFERROR(SEARCH("PBT",P1015),99)=99,IF(IFERROR(SEARCH("suspected PBT",S1015),99)=99,IF(IFERROR(SEARCH("concluded to be PBT",K1015),99)=99,IF(IFERROR(SEARCH("PBT",S1015),99)=99,IF(IFERROR(SEARCH("PBT cand",L1015),99)=99,IF(IFERROR(SEARCH("PBT",L1015),99)=99,IF(IFERROR(SEARCH("persistent, bioackumulative and toxic properties",K1015),99)=99,0,Scoring!$E$3),Scoring!$E$3),Scoring!$E$7),Scoring!$E$3),Scoring!$E$5),Scoring!$E$6),Scoring!$E$3)</f>
        <v>0</v>
      </c>
      <c r="W1015" s="78">
        <f>IF(IFERROR(SEARCH("vPvB",P1015),99)=99,IF(IFERROR(SEARCH("suspected pbt/vPvB",S1015),99)=99,IF(IFERROR(SEARCH("vPvB",S1015),99)=99,IF(IFERROR(SEARCH("concluded to be a vPvB",S1015),99)=99,IF(IFERROR(SEARCH("identified as vPvB",K1015),99)=99,IF(IFERROR(SEARCH("concluded to be a vPvB",K1015),99)=99,IF(IFERROR(SEARCH("concluded to be both pbt and vPvB",S1015),99)=99,IF(IFERROR(SEARCH("concluded to be both pbt and vPvB",K1015),99)=99,0,Scoring!$E$5),Scoring!$E$5),Scoring!$E$5),Scoring!$E$5),Scoring!$E$5),Scoring!$E$4),Scoring!$E$6),Scoring!$E$4)</f>
        <v>0</v>
      </c>
      <c r="X1015" s="78">
        <f>IF(IFERROR(SEARCH("H410",N1015),99)=99,IF(IFERROR(SEARCH("H410",O1015),99)=99,IF(IFERROR(SEARCH("H410",Q1015),99)=99,IF(IFERROR(SEARCH("H410",M1015),99)=99,IF(IFERROR(SEARCH("H410",R1015),99)=99,IF(IFERROR(SEARCH("H411",N1015),99)=99,IF(IFERROR(SEARCH("H411",O1015),99)=99,IF(IFERROR(SEARCH("H411",Q1015),99)=99,IF(IFERROR(SEARCH("H411",M1015),99)=99,IF(IFERROR(SEARCH("H411",R1015),99)=99,IF(IFERROR(SEARCH("H413",N1015),99)=99,IF(IFERROR(SEARCH("H413",O1015),99)=99,IF(IFERROR(SEARCH("H413",Q1015),99)=99,IF(IFERROR(SEARCH("H413",M1015),99)=99,IF(IFERROR(SEARCH("H413",R1015),99)=99,IF(IFERROR(SEARCH("H412",N1015),99)=99,IF(IFERROR(SEARCH("H412",O1015),99)=99,IF(IFERROR(SEARCH("H412",Q1015),99)=99,IF(IFERROR(SEARCH("H412",M1015),99)=99,IF(IFERROR(SEARCH("H412",R1015),99)=99,0,Scoring!$E$2),Scoring!$E$2),Scoring!$E$2),Scoring!$E$2),Scoring!$E$2),Scoring!$E$2),Scoring!$E$2),Scoring!$E$2),Scoring!$E$2),Scoring!$E$2),Scoring!$E$2),Scoring!$E$2),Scoring!$E$2),Scoring!$E$2),Scoring!$E$2),Scoring!$E$2),Scoring!$E$2),Scoring!$E$2),Scoring!$E$2),Scoring!$E$2)</f>
        <v>0</v>
      </c>
      <c r="Y1015" s="78">
        <f>IF(IFERROR(SEARCH("CMR",K1015),99)=99,IF(IFERROR(SEARCH("Suspected CMR",S1015),99)=99,IF(IFERROR(SEARCH("CMR",S1015),99)=99,0,Scoring!$E$8),Scoring!$E$9),Scoring!$E$8)</f>
        <v>0</v>
      </c>
      <c r="Z1015" s="78">
        <f>IF(IFERROR(SEARCH("H350",N1015),99)=99,IF(IFERROR(SEARCH("H350",O1015),99)=99,IF(IFERROR(SEARCH("H350",Q1015),99)=99,IF(IFERROR(SEARCH("H350",M1015),99)=99,IF(IFERROR(SEARCH("H350",R1015),99)=99,IF(IFERROR(SEARCH("H351",N1015),99)=99,IF(IFERROR(SEARCH("H351",O1015),99)=99,IF(IFERROR(SEARCH("H351",Q1015),99)=99,IF(IFERROR(SEARCH("H351",M1015),99)=99,IF(IFERROR(SEARCH("H351",R1015),99)=99,IF(IFERROR(SEARCH("carcinogenic",P1015),99)=99,IF(IFERROR(SEARCH("suspected carcinogenic",S1015),99)=99,0,Scoring!$E$12),Scoring!$E$11),Scoring!$E$10),Scoring!$E$10),Scoring!$E$10),Scoring!$E$10),Scoring!$E$10),Scoring!$E$10),Scoring!$E$10),Scoring!$E$10),Scoring!$E$10),Scoring!$E$10)</f>
        <v>0</v>
      </c>
      <c r="AA1015" s="78">
        <f>IF(IFERROR(SEARCH("H340",N1015),99)=99,IF(IFERROR(SEARCH("H340",O1015),99)=99,IF(IFERROR(SEARCH("H340",Q1015),99)=99,IF(IFERROR(SEARCH("H340",M1015),99)=99,IF(IFERROR(SEARCH("H340",R1015),99)=99,IF(IFERROR(SEARCH("H341",N1015),99)=99,IF(IFERROR(SEARCH("H341",O1015),99)=99,IF(IFERROR(SEARCH("H341",Q1015),99)=99,IF(IFERROR(SEARCH("H341",M1015),99)=99,IF(IFERROR(SEARCH("H341",R1015),99)=99,IF(IFERROR(SEARCH("mutagenic",P1015),99)=99,IF(IFERROR(SEARCH("suspected mutagenic",S1015),99)=99,0,Scoring!$E$15),Scoring!$E$14),Scoring!$E$13),Scoring!$E$13),Scoring!$E$13),Scoring!$E$13),Scoring!$E$13),Scoring!$E$13),Scoring!$E$13),Scoring!$E$13),Scoring!$E$13),Scoring!$E$13)</f>
        <v>0</v>
      </c>
      <c r="AB1015" s="78">
        <f>IF(IFERROR(SEARCH("H360",N1015),99)=99,IF(IFERROR(SEARCH("H360",O1015),99)=99,IF(IFERROR(SEARCH("H360",Q1015),99)=99,IF(IFERROR(SEARCH("H360",M1015),99)=99,IF(IFERROR(SEARCH("H360",R1015),99)=99,IF(IFERROR(SEARCH("H361",N1015),99)=99,IF(IFERROR(SEARCH("H361",O1015),99)=99,IF(IFERROR(SEARCH("H361",Q1015),99)=99,IF(IFERROR(SEARCH("H361",M1015),99)=99,IF(IFERROR(SEARCH("H361",R1015),99)=99,IF(IFERROR(SEARCH("reproduction",P1015),99)=99,IF(IFERROR(SEARCH("suspected reprotoxic",S1015),99)=99,IF(IFERROR(SEARCH("reprotoxic",S1015),99)=99,IF(IFERROR(SEARCH("reprotoxic",K1015),99)=99,0,Scoring!$E$18),Scoring!$E$18),Scoring!$E$19),Scoring!$E$17),Scoring!$E$16),Scoring!$E$16),Scoring!$E$16),Scoring!$E$16),Scoring!$E$16),Scoring!$E$16),Scoring!$E$16),Scoring!$E$16),Scoring!$E$16),Scoring!$E$16)</f>
        <v>0</v>
      </c>
      <c r="AC1015" s="78">
        <f>IF(IFERROR(SEARCH("57f",L1015),99)=99,IF(IFERROR(SEARCH("57(f)",P1015),99)=99,0,Scoring!$E$20),Scoring!$E$20)</f>
        <v>0</v>
      </c>
      <c r="AD1015" s="78">
        <f>IF(IFERROR(SEARCH("CAT1",T1015),99)=99,IF(IFERROR(SEARCH("CAT2",T1015),99)=99,IF(IFERROR(SEARCH("CAT3",T1015),99)=99,IF(IFERROR(SEARCH("concluded to be endocrine",K1015),99)=99,IF(IFERROR(SEARCH("categorised as endocrine",K1015),99)=99,IF(IFERROR(SEARCH("endocrine disrupting",P1015),99)=99,IF(IFERROR(SEARCH("endocrine disrupting",K1015),99)=99,IF(IFERROR(SEARCH("suspected endocrine",S1015),99)=99,IF(IFERROR(SEARCH("potential endocrine",S1015),99)=99,0,Scoring!$E$25),Scoring!$E$25),Scoring!$E$24),Scoring!$E$24),Scoring!$E$24),Scoring!$E$24),Scoring!$E$23),Scoring!$E$22),Scoring!$E$21)</f>
        <v>1</v>
      </c>
      <c r="AE1015" s="78">
        <f>IF(IFERROR(SEARCH("suspected sensitiser",S1015),99)=99,IF(IFERROR(SEARCH("sensitiser",S1015),99)=99,IF(IFERROR(SEARCH("other hazard based concern",S1015),99)=99,0,Scoring!$E$28),Scoring!$E$26),Scoring!$E$27)</f>
        <v>0</v>
      </c>
      <c r="AF1015" s="78">
        <f>IF(IFERROR(M1015,1)=1,IF(IFERROR(N1015,1)=1,IF(IFERROR(O1015,1)=1,IF(IFERROR(Q1015,1)=1,IF(IFERROR(R1015,1)=1,IF(IFERROR(T1015,1)=1,IF(IFERROR(K1015,1)=1,IF(IFERROR(P1015,1)=1,IF(IFERROR(S1015,1)=1,Scoring!$E$29,0),0),0),0),0),0),0),0),0)</f>
        <v>0</v>
      </c>
      <c r="AG1015" s="78">
        <f t="shared" si="75"/>
        <v>1</v>
      </c>
      <c r="AI1015" s="93"/>
      <c r="AJ1015" s="94"/>
      <c r="AK1015" s="76"/>
      <c r="AL1015" s="75"/>
      <c r="AN1015" s="79"/>
      <c r="AO1015" s="79"/>
      <c r="AP1015" s="79"/>
      <c r="AQ1015" s="79"/>
      <c r="AR1015" s="79"/>
      <c r="AS1015" s="78"/>
      <c r="AU1015" s="79">
        <f>IF(IFERROR(F1015,99)=99,IF(IFERROR(G1015,99)=99,IF(IFERROR(H1015,99)=99,IF(IFERROR(I1015,99)=99,IF(IFERROR(E1015,99)=99,IF(IFERROR(J1015,99)=99,0,Scoring!$B$7),Scoring!$B$3),Scoring!$B$2),Scoring!$B$6),Scoring!$B$5),Scoring!$B$4)</f>
        <v>0.3</v>
      </c>
      <c r="AV1015" s="78">
        <f t="shared" si="76"/>
        <v>0.3</v>
      </c>
      <c r="AW1015" s="78"/>
      <c r="AX1015" s="66"/>
      <c r="AY1015" s="78"/>
      <c r="AZ1015" s="76"/>
      <c r="BB1015" s="76"/>
    </row>
    <row r="1016" spans="1:54" x14ac:dyDescent="0.25">
      <c r="A1016" s="89" t="s">
        <v>6962</v>
      </c>
      <c r="B1016" s="89" t="s">
        <v>30</v>
      </c>
      <c r="C1016" s="89" t="s">
        <v>30</v>
      </c>
      <c r="D1016" s="89" t="s">
        <v>6963</v>
      </c>
      <c r="E1016" s="76" t="e">
        <f>IF(C1016="-",IF(A1016="-",VLOOKUP(D1016,'sin-list 180320_update'!$C$2:$C$835,1,FALSE),VLOOKUP(A1016,'sin-list 180320_update'!$A$2:$A$835,1,FALSE)),VLOOKUP(C1016,'sin-list 180320_update'!$B$2:$B$835,1,FALSE))</f>
        <v>#N/A</v>
      </c>
      <c r="F1016" s="76" t="e">
        <f>IF($C1016="-",IF($A1016="-",VLOOKUP($D1016,'REACH Bilaga XVII_update'!$A$5:$A$131,1,FALSE),VLOOKUP($A1016,'REACH Bilaga XVII_update'!$C$5:$C$131,1,FALSE)),VLOOKUP($C1016,'REACH Bilaga XVII_update'!$B$5:$B$131,1,FALSE))</f>
        <v>#N/A</v>
      </c>
      <c r="G1016" s="76" t="e">
        <f>IF($C1016="-",IF($A1016="-",VLOOKUP($D1016,' REACH Bilaga 59_update'!$A$5:$A$210,1,FALSE),VLOOKUP($A1016,' REACH Bilaga 59_update'!$D$5:$D$210,1,FALSE)),VLOOKUP($C1016,' REACH Bilaga 59_update'!$C$5:$C$210,1,FALSE))</f>
        <v>#N/A</v>
      </c>
      <c r="H1016" s="76" t="e">
        <f>IF($C1016="-",IF($A1016="-",VLOOKUP($D1016,'REACH Bilaga XIV_update'!$A$5:$A$110,1,FALSE),VLOOKUP($A1016,'REACH Bilaga XIV_update'!$D$5:$D$110,1,FALSE)),VLOOKUP($C1016,'REACH Bilaga XIV_update'!$C$5:$C$110,1,FALSE))</f>
        <v>#N/A</v>
      </c>
      <c r="I1016" s="76" t="e">
        <f>IF($C1016="-",IF($A1016="-",VLOOKUP($D1016,CoRAP_update!$A$5:$A$376,1,FALSE),VLOOKUP($A1016,CoRAP_update!$D$5:$D$376,1,FALSE)),VLOOKUP($C1016,CoRAP_update!$C$5:$C$376,1,FALSE))</f>
        <v>#N/A</v>
      </c>
      <c r="J1016" s="76" t="str">
        <f>IF($C1016="-",IF($A1016="-",VLOOKUP($D1016,EDC_update!$C$2:$C$450,1,FALSE),VLOOKUP($A1016,EDC_update!$B$2:$B$450,1,FALSE)),VLOOKUP($C1016,EDC_update!$L$2:$L$450,1,FALSE))</f>
        <v>15972-60-8</v>
      </c>
      <c r="K1016" s="76" t="e">
        <f>IF($C1016="-",IF($A1016="-",IF(VLOOKUP($D1016,'sin-list 180320_update'!$C$2:$S$835,3,FALSE)="",NA(),VLOOKUP($D1016,'sin-list 180320_update'!$C$2:$S$835,3,FALSE)),IF(VLOOKUP($A1016,'sin-list 180320_update'!$A$2:$S$835,5,FALSE)="",NA(),VLOOKUP($A1016,'sin-list 180320_update'!$A$2:$S$835,5,FALSE))),IF(VLOOKUP($C1016,'sin-list 180320_update'!$B$2:$S$835,4,FALSE)="",NA(),VLOOKUP($C1016,'sin-list 180320_update'!$B$2:$S$835,4,FALSE)))</f>
        <v>#N/A</v>
      </c>
      <c r="L1016" s="76" t="e">
        <f>IF($C1016="-",IF($A1016="-",VLOOKUP($D1016,'sin-list 180320_update'!$C$2:$S$835,6,FALSE),VLOOKUP($A1016,'sin-list 180320_update'!$A$2:$S$835,8,FALSE)),VLOOKUP($C1016,'sin-list 180320_update'!$B$2:$S$835,7,FALSE))</f>
        <v>#N/A</v>
      </c>
      <c r="M1016" s="76" t="e">
        <f>IF($C1016="-",IF($A1016="-",IF(VLOOKUP($D1016,'sin-list 180320_update'!$C$2:$S$835,8,FALSE)="",NA(),VLOOKUP($D1016,'sin-list 180320_update'!$C$2:$S$835,8,FALSE)),IF(VLOOKUP($A1016,'sin-list 180320_update'!$A$2:$S$835,10,FALSE)="",NA(),VLOOKUP($A1016,'sin-list 180320_update'!$A$2:$S$835,10,FALSE))),IF(VLOOKUP($C1016,'sin-list 180320_update'!$B$2:$S$835,9,FALSE)="",NA(),VLOOKUP($C1016,'sin-list 180320_update'!$B$2:$S$835,9,FALSE)))</f>
        <v>#N/A</v>
      </c>
      <c r="N1016" s="76" t="e">
        <f>IF($C1016="-",IF($A1016="-",IF(VLOOKUP($D1016,'REACH Bilaga XVII_update'!$A$5:$E$131,4,FALSE)="",NA(),VLOOKUP($D1016,'REACH Bilaga XVII_update'!$A$5:$E$131,4,FALSE)),IF(VLOOKUP($A1016,'REACH Bilaga XVII_update'!$C$5:$D$131,2,FALSE)="",NA(),VLOOKUP($A1016,'REACH Bilaga XVII_update'!$C$5:$D$131,2,FALSE))),IF(VLOOKUP($C1016,'REACH Bilaga XVII_update'!$B$5:$D$131,3,FALSE)="",NA(),VLOOKUP($C1016,'REACH Bilaga XVII_update'!$B$5:$D$131,3,FALSE)))</f>
        <v>#N/A</v>
      </c>
      <c r="O1016" s="76" t="e">
        <f>IF($C1016="-",IF($A1016="-",IF(VLOOKUP($D1016,' REACH Bilaga 59_update'!$A$5:$E$210,5,FALSE)="",NA(),VLOOKUP($D1016,' REACH Bilaga 59_update'!$A$5:$E$210,5,FALSE)),IF(VLOOKUP($A1016,' REACH Bilaga 59_update'!$D$5:$E$210,2,FALSE)="",NA(),VLOOKUP($A1016,' REACH Bilaga 59_update'!$D$5:$E$210,2,FALSE))),IF(VLOOKUP($C1016,' REACH Bilaga 59_update'!$C$5:$E$210,3,FALSE)="",NA(),VLOOKUP($C1016,' REACH Bilaga 59_update'!$C$5:$E$210,3,FALSE)))</f>
        <v>#N/A</v>
      </c>
      <c r="P1016" s="76" t="e">
        <f>IF(C1016="-",IF(A1016="-",IFERROR(VLOOKUP($D1016,' REACH Bilaga 59_update'!$A$5:$F$210,MATCH(Sammanfattning!P$1,' REACH Bilaga 59_update'!$A$4:$F$4,0),FALSE),VLOOKUP($D1016,'REACH Bilaga XIV_update'!$A$4:$H$110,MATCH(Sammanfattning!P$1,'REACH Bilaga XIV_update'!$A$4:$H$4,0),FALSE)),IFERROR(VLOOKUP($A1016,' REACH Bilaga 59_update'!$D$5:$F$210,MATCH(Sammanfattning!P$1,' REACH Bilaga 59_update'!$D$4:$F$4,0),FALSE),VLOOKUP($A1016,'REACH Bilaga XIV_update'!$D$4:$H$110,MATCH(Sammanfattning!P$1,'REACH Bilaga XIV_update'!$D$4:$H$4,0),FALSE))),IFERROR(VLOOKUP($C1016,' REACH Bilaga 59_update'!$C$5:$F$210,MATCH(Sammanfattning!P$1,' REACH Bilaga 59_update'!$C$4:$F$4,0),FALSE),VLOOKUP($C1016,'REACH Bilaga XIV_update'!$C$4:$H$110,MATCH(Sammanfattning!P$1,'REACH Bilaga XIV_update'!$C$4:$H$4,0),FALSE)))</f>
        <v>#N/A</v>
      </c>
      <c r="Q1016" s="76" t="e">
        <f>IF($C1016="-",IF($A1016="-",IF(VLOOKUP($D1016,'REACH Bilaga XIV_update'!$A$5:$I$110,9,FALSE)="",NA(),VLOOKUP($D1016,'REACH Bilaga XIV_update'!$A$5:$I$110,9,FALSE)),IF(VLOOKUP($A1016,'REACH Bilaga XIV_update'!$D$5:$I$110,6,FALSE)="",NA(),VLOOKUP($A1016,'REACH Bilaga XIV_update'!$D$5:$I$110,6,FALSE))),IF(VLOOKUP($C1016,'REACH Bilaga XIV_update'!$C$5:$I$110,7,FALSE)="",NA(),VLOOKUP($C1016,'REACH Bilaga XIV_update'!$C$5:$I$110,7,FALSE)))</f>
        <v>#N/A</v>
      </c>
      <c r="R1016" s="76" t="e">
        <f>IF($C1016="-",IF($A1016="-",IF(VLOOKUP($D1016,CoRAP_update!$A$5:$O$376,15,FALSE)="",NA(),VLOOKUP($D1016,CoRAP_update!$A$5:$O$376,15,FALSE)),IF(VLOOKUP($A1016,CoRAP_update!$D$5:$O$376,12,FALSE)="",NA(),VLOOKUP($A1016,CoRAP_update!$D$5:$O$376,12,FALSE))),IF(VLOOKUP($C1016,CoRAP_update!$C$5:$O$376,13,FALSE)="",NA(),VLOOKUP($C1016,CoRAP_update!$C$5:$O$376,13,FALSE)))</f>
        <v>#N/A</v>
      </c>
      <c r="S1016" s="144" t="e">
        <f>IF($C1016="-",IF($A1016="-",VLOOKUP($D1016,CoRAP_update!$A$5:$J$376,MATCH(Sammanfattning!S$1,CoRAP_update!$A$4:$J$4,0),FALSE),VLOOKUP($A1016,CoRAP_update!$D$5:$J$376,MATCH(Sammanfattning!S$1,CoRAP_update!$D$4:$J$4,0),FALSE)),VLOOKUP($C1016,CoRAP_update!$C$5:$J$376,MATCH(Sammanfattning!S$1,CoRAP_update!$C$4:$J$4,0),FALSE))</f>
        <v>#N/A</v>
      </c>
      <c r="T1016" s="76" t="str">
        <f>IF($A1016="-",VLOOKUP($D1016,EDC_update!$C$2:$F$450,4,FALSE),VLOOKUP($A1016,EDC_update!$B$2:$F$450,5,FALSE))</f>
        <v>CAT1</v>
      </c>
      <c r="V1016" s="78">
        <f>IF(IFERROR(SEARCH("PBT",P1016),99)=99,IF(IFERROR(SEARCH("suspected PBT",S1016),99)=99,IF(IFERROR(SEARCH("concluded to be PBT",K1016),99)=99,IF(IFERROR(SEARCH("PBT",S1016),99)=99,IF(IFERROR(SEARCH("PBT cand",L1016),99)=99,IF(IFERROR(SEARCH("PBT",L1016),99)=99,IF(IFERROR(SEARCH("persistent, bioackumulative and toxic properties",K1016),99)=99,0,Scoring!$E$3),Scoring!$E$3),Scoring!$E$7),Scoring!$E$3),Scoring!$E$5),Scoring!$E$6),Scoring!$E$3)</f>
        <v>0</v>
      </c>
      <c r="W1016" s="78">
        <f>IF(IFERROR(SEARCH("vPvB",P1016),99)=99,IF(IFERROR(SEARCH("suspected pbt/vPvB",S1016),99)=99,IF(IFERROR(SEARCH("vPvB",S1016),99)=99,IF(IFERROR(SEARCH("concluded to be a vPvB",S1016),99)=99,IF(IFERROR(SEARCH("identified as vPvB",K1016),99)=99,IF(IFERROR(SEARCH("concluded to be a vPvB",K1016),99)=99,IF(IFERROR(SEARCH("concluded to be both pbt and vPvB",S1016),99)=99,IF(IFERROR(SEARCH("concluded to be both pbt and vPvB",K1016),99)=99,0,Scoring!$E$5),Scoring!$E$5),Scoring!$E$5),Scoring!$E$5),Scoring!$E$5),Scoring!$E$4),Scoring!$E$6),Scoring!$E$4)</f>
        <v>0</v>
      </c>
      <c r="X1016" s="78">
        <f>IF(IFERROR(SEARCH("H410",N1016),99)=99,IF(IFERROR(SEARCH("H410",O1016),99)=99,IF(IFERROR(SEARCH("H410",Q1016),99)=99,IF(IFERROR(SEARCH("H410",M1016),99)=99,IF(IFERROR(SEARCH("H410",R1016),99)=99,IF(IFERROR(SEARCH("H411",N1016),99)=99,IF(IFERROR(SEARCH("H411",O1016),99)=99,IF(IFERROR(SEARCH("H411",Q1016),99)=99,IF(IFERROR(SEARCH("H411",M1016),99)=99,IF(IFERROR(SEARCH("H411",R1016),99)=99,IF(IFERROR(SEARCH("H413",N1016),99)=99,IF(IFERROR(SEARCH("H413",O1016),99)=99,IF(IFERROR(SEARCH("H413",Q1016),99)=99,IF(IFERROR(SEARCH("H413",M1016),99)=99,IF(IFERROR(SEARCH("H413",R1016),99)=99,IF(IFERROR(SEARCH("H412",N1016),99)=99,IF(IFERROR(SEARCH("H412",O1016),99)=99,IF(IFERROR(SEARCH("H412",Q1016),99)=99,IF(IFERROR(SEARCH("H412",M1016),99)=99,IF(IFERROR(SEARCH("H412",R1016),99)=99,0,Scoring!$E$2),Scoring!$E$2),Scoring!$E$2),Scoring!$E$2),Scoring!$E$2),Scoring!$E$2),Scoring!$E$2),Scoring!$E$2),Scoring!$E$2),Scoring!$E$2),Scoring!$E$2),Scoring!$E$2),Scoring!$E$2),Scoring!$E$2),Scoring!$E$2),Scoring!$E$2),Scoring!$E$2),Scoring!$E$2),Scoring!$E$2),Scoring!$E$2)</f>
        <v>0</v>
      </c>
      <c r="Y1016" s="78">
        <f>IF(IFERROR(SEARCH("CMR",K1016),99)=99,IF(IFERROR(SEARCH("Suspected CMR",S1016),99)=99,IF(IFERROR(SEARCH("CMR",S1016),99)=99,0,Scoring!$E$8),Scoring!$E$9),Scoring!$E$8)</f>
        <v>0</v>
      </c>
      <c r="Z1016" s="78">
        <f>IF(IFERROR(SEARCH("H350",N1016),99)=99,IF(IFERROR(SEARCH("H350",O1016),99)=99,IF(IFERROR(SEARCH("H350",Q1016),99)=99,IF(IFERROR(SEARCH("H350",M1016),99)=99,IF(IFERROR(SEARCH("H350",R1016),99)=99,IF(IFERROR(SEARCH("H351",N1016),99)=99,IF(IFERROR(SEARCH("H351",O1016),99)=99,IF(IFERROR(SEARCH("H351",Q1016),99)=99,IF(IFERROR(SEARCH("H351",M1016),99)=99,IF(IFERROR(SEARCH("H351",R1016),99)=99,IF(IFERROR(SEARCH("carcinogenic",P1016),99)=99,IF(IFERROR(SEARCH("suspected carcinogenic",S1016),99)=99,0,Scoring!$E$12),Scoring!$E$11),Scoring!$E$10),Scoring!$E$10),Scoring!$E$10),Scoring!$E$10),Scoring!$E$10),Scoring!$E$10),Scoring!$E$10),Scoring!$E$10),Scoring!$E$10),Scoring!$E$10)</f>
        <v>0</v>
      </c>
      <c r="AA1016" s="78">
        <f>IF(IFERROR(SEARCH("H340",N1016),99)=99,IF(IFERROR(SEARCH("H340",O1016),99)=99,IF(IFERROR(SEARCH("H340",Q1016),99)=99,IF(IFERROR(SEARCH("H340",M1016),99)=99,IF(IFERROR(SEARCH("H340",R1016),99)=99,IF(IFERROR(SEARCH("H341",N1016),99)=99,IF(IFERROR(SEARCH("H341",O1016),99)=99,IF(IFERROR(SEARCH("H341",Q1016),99)=99,IF(IFERROR(SEARCH("H341",M1016),99)=99,IF(IFERROR(SEARCH("H341",R1016),99)=99,IF(IFERROR(SEARCH("mutagenic",P1016),99)=99,IF(IFERROR(SEARCH("suspected mutagenic",S1016),99)=99,0,Scoring!$E$15),Scoring!$E$14),Scoring!$E$13),Scoring!$E$13),Scoring!$E$13),Scoring!$E$13),Scoring!$E$13),Scoring!$E$13),Scoring!$E$13),Scoring!$E$13),Scoring!$E$13),Scoring!$E$13)</f>
        <v>0</v>
      </c>
      <c r="AB1016" s="78">
        <f>IF(IFERROR(SEARCH("H360",N1016),99)=99,IF(IFERROR(SEARCH("H360",O1016),99)=99,IF(IFERROR(SEARCH("H360",Q1016),99)=99,IF(IFERROR(SEARCH("H360",M1016),99)=99,IF(IFERROR(SEARCH("H360",R1016),99)=99,IF(IFERROR(SEARCH("H361",N1016),99)=99,IF(IFERROR(SEARCH("H361",O1016),99)=99,IF(IFERROR(SEARCH("H361",Q1016),99)=99,IF(IFERROR(SEARCH("H361",M1016),99)=99,IF(IFERROR(SEARCH("H361",R1016),99)=99,IF(IFERROR(SEARCH("reproduction",P1016),99)=99,IF(IFERROR(SEARCH("suspected reprotoxic",S1016),99)=99,IF(IFERROR(SEARCH("reprotoxic",S1016),99)=99,IF(IFERROR(SEARCH("reprotoxic",K1016),99)=99,0,Scoring!$E$18),Scoring!$E$18),Scoring!$E$19),Scoring!$E$17),Scoring!$E$16),Scoring!$E$16),Scoring!$E$16),Scoring!$E$16),Scoring!$E$16),Scoring!$E$16),Scoring!$E$16),Scoring!$E$16),Scoring!$E$16),Scoring!$E$16)</f>
        <v>0</v>
      </c>
      <c r="AC1016" s="78">
        <f>IF(IFERROR(SEARCH("57f",L1016),99)=99,IF(IFERROR(SEARCH("57(f)",P1016),99)=99,0,Scoring!$E$20),Scoring!$E$20)</f>
        <v>0</v>
      </c>
      <c r="AD1016" s="78">
        <f>IF(IFERROR(SEARCH("CAT1",T1016),99)=99,IF(IFERROR(SEARCH("CAT2",T1016),99)=99,IF(IFERROR(SEARCH("CAT3",T1016),99)=99,IF(IFERROR(SEARCH("concluded to be endocrine",K1016),99)=99,IF(IFERROR(SEARCH("categorised as endocrine",K1016),99)=99,IF(IFERROR(SEARCH("endocrine disrupting",P1016),99)=99,IF(IFERROR(SEARCH("endocrine disrupting",K1016),99)=99,IF(IFERROR(SEARCH("suspected endocrine",S1016),99)=99,IF(IFERROR(SEARCH("potential endocrine",S1016),99)=99,0,Scoring!$E$25),Scoring!$E$25),Scoring!$E$24),Scoring!$E$24),Scoring!$E$24),Scoring!$E$24),Scoring!$E$23),Scoring!$E$22),Scoring!$E$21)</f>
        <v>1</v>
      </c>
      <c r="AE1016" s="78">
        <f>IF(IFERROR(SEARCH("suspected sensitiser",S1016),99)=99,IF(IFERROR(SEARCH("sensitiser",S1016),99)=99,IF(IFERROR(SEARCH("other hazard based concern",S1016),99)=99,0,Scoring!$E$28),Scoring!$E$26),Scoring!$E$27)</f>
        <v>0</v>
      </c>
      <c r="AF1016" s="78">
        <f>IF(IFERROR(M1016,1)=1,IF(IFERROR(N1016,1)=1,IF(IFERROR(O1016,1)=1,IF(IFERROR(Q1016,1)=1,IF(IFERROR(R1016,1)=1,IF(IFERROR(T1016,1)=1,IF(IFERROR(K1016,1)=1,IF(IFERROR(P1016,1)=1,IF(IFERROR(S1016,1)=1,Scoring!$E$29,0),0),0),0),0),0),0),0),0)</f>
        <v>0</v>
      </c>
      <c r="AG1016" s="78">
        <f t="shared" si="75"/>
        <v>1</v>
      </c>
      <c r="AI1016" s="93"/>
      <c r="AJ1016" s="94"/>
      <c r="AK1016" s="76"/>
      <c r="AL1016" s="75"/>
      <c r="AN1016" s="79"/>
      <c r="AO1016" s="79"/>
      <c r="AP1016" s="79"/>
      <c r="AQ1016" s="79"/>
      <c r="AR1016" s="79"/>
      <c r="AS1016" s="78"/>
      <c r="AU1016" s="79">
        <f>IF(IFERROR(F1016,99)=99,IF(IFERROR(G1016,99)=99,IF(IFERROR(H1016,99)=99,IF(IFERROR(I1016,99)=99,IF(IFERROR(E1016,99)=99,IF(IFERROR(J1016,99)=99,0,Scoring!$B$7),Scoring!$B$3),Scoring!$B$2),Scoring!$B$6),Scoring!$B$5),Scoring!$B$4)</f>
        <v>0.3</v>
      </c>
      <c r="AV1016" s="78">
        <f t="shared" si="76"/>
        <v>0.3</v>
      </c>
      <c r="AW1016" s="78"/>
      <c r="AX1016" s="66"/>
      <c r="AY1016" s="78"/>
      <c r="AZ1016" s="76"/>
      <c r="BB1016" s="76"/>
    </row>
    <row r="1017" spans="1:54" x14ac:dyDescent="0.25">
      <c r="A1017" s="89" t="s">
        <v>7143</v>
      </c>
      <c r="B1017" s="89" t="s">
        <v>30</v>
      </c>
      <c r="C1017" s="89" t="s">
        <v>30</v>
      </c>
      <c r="D1017" s="89" t="s">
        <v>7144</v>
      </c>
      <c r="E1017" s="76" t="e">
        <f>IF(C1017="-",IF(A1017="-",VLOOKUP(D1017,'sin-list 180320_update'!$C$2:$C$835,1,FALSE),VLOOKUP(A1017,'sin-list 180320_update'!$A$2:$A$835,1,FALSE)),VLOOKUP(C1017,'sin-list 180320_update'!$B$2:$B$835,1,FALSE))</f>
        <v>#N/A</v>
      </c>
      <c r="F1017" s="76" t="e">
        <f>IF($C1017="-",IF($A1017="-",VLOOKUP($D1017,'REACH Bilaga XVII_update'!$A$5:$A$131,1,FALSE),VLOOKUP($A1017,'REACH Bilaga XVII_update'!$C$5:$C$131,1,FALSE)),VLOOKUP($C1017,'REACH Bilaga XVII_update'!$B$5:$B$131,1,FALSE))</f>
        <v>#N/A</v>
      </c>
      <c r="G1017" s="76" t="e">
        <f>IF($C1017="-",IF($A1017="-",VLOOKUP($D1017,' REACH Bilaga 59_update'!$A$5:$A$210,1,FALSE),VLOOKUP($A1017,' REACH Bilaga 59_update'!$D$5:$D$210,1,FALSE)),VLOOKUP($C1017,' REACH Bilaga 59_update'!$C$5:$C$210,1,FALSE))</f>
        <v>#N/A</v>
      </c>
      <c r="H1017" s="76" t="e">
        <f>IF($C1017="-",IF($A1017="-",VLOOKUP($D1017,'REACH Bilaga XIV_update'!$A$5:$A$110,1,FALSE),VLOOKUP($A1017,'REACH Bilaga XIV_update'!$D$5:$D$110,1,FALSE)),VLOOKUP($C1017,'REACH Bilaga XIV_update'!$C$5:$C$110,1,FALSE))</f>
        <v>#N/A</v>
      </c>
      <c r="I1017" s="76" t="e">
        <f>IF($C1017="-",IF($A1017="-",VLOOKUP($D1017,CoRAP_update!$A$5:$A$376,1,FALSE),VLOOKUP($A1017,CoRAP_update!$D$5:$D$376,1,FALSE)),VLOOKUP($C1017,CoRAP_update!$C$5:$C$376,1,FALSE))</f>
        <v>#N/A</v>
      </c>
      <c r="J1017" s="76" t="str">
        <f>IF($C1017="-",IF($A1017="-",VLOOKUP($D1017,EDC_update!$C$2:$C$450,1,FALSE),VLOOKUP($A1017,EDC_update!$B$2:$B$450,1,FALSE)),VLOOKUP($C1017,EDC_update!$L$2:$L$450,1,FALSE))</f>
        <v>1689-83-4</v>
      </c>
      <c r="K1017" s="76" t="e">
        <f>IF($C1017="-",IF($A1017="-",IF(VLOOKUP($D1017,'sin-list 180320_update'!$C$2:$S$835,3,FALSE)="",NA(),VLOOKUP($D1017,'sin-list 180320_update'!$C$2:$S$835,3,FALSE)),IF(VLOOKUP($A1017,'sin-list 180320_update'!$A$2:$S$835,5,FALSE)="",NA(),VLOOKUP($A1017,'sin-list 180320_update'!$A$2:$S$835,5,FALSE))),IF(VLOOKUP($C1017,'sin-list 180320_update'!$B$2:$S$835,4,FALSE)="",NA(),VLOOKUP($C1017,'sin-list 180320_update'!$B$2:$S$835,4,FALSE)))</f>
        <v>#N/A</v>
      </c>
      <c r="L1017" s="76" t="e">
        <f>IF($C1017="-",IF($A1017="-",VLOOKUP($D1017,'sin-list 180320_update'!$C$2:$S$835,6,FALSE),VLOOKUP($A1017,'sin-list 180320_update'!$A$2:$S$835,8,FALSE)),VLOOKUP($C1017,'sin-list 180320_update'!$B$2:$S$835,7,FALSE))</f>
        <v>#N/A</v>
      </c>
      <c r="M1017" s="76" t="e">
        <f>IF($C1017="-",IF($A1017="-",IF(VLOOKUP($D1017,'sin-list 180320_update'!$C$2:$S$835,8,FALSE)="",NA(),VLOOKUP($D1017,'sin-list 180320_update'!$C$2:$S$835,8,FALSE)),IF(VLOOKUP($A1017,'sin-list 180320_update'!$A$2:$S$835,10,FALSE)="",NA(),VLOOKUP($A1017,'sin-list 180320_update'!$A$2:$S$835,10,FALSE))),IF(VLOOKUP($C1017,'sin-list 180320_update'!$B$2:$S$835,9,FALSE)="",NA(),VLOOKUP($C1017,'sin-list 180320_update'!$B$2:$S$835,9,FALSE)))</f>
        <v>#N/A</v>
      </c>
      <c r="N1017" s="76" t="e">
        <f>IF($C1017="-",IF($A1017="-",IF(VLOOKUP($D1017,'REACH Bilaga XVII_update'!$A$5:$E$131,4,FALSE)="",NA(),VLOOKUP($D1017,'REACH Bilaga XVII_update'!$A$5:$E$131,4,FALSE)),IF(VLOOKUP($A1017,'REACH Bilaga XVII_update'!$C$5:$D$131,2,FALSE)="",NA(),VLOOKUP($A1017,'REACH Bilaga XVII_update'!$C$5:$D$131,2,FALSE))),IF(VLOOKUP($C1017,'REACH Bilaga XVII_update'!$B$5:$D$131,3,FALSE)="",NA(),VLOOKUP($C1017,'REACH Bilaga XVII_update'!$B$5:$D$131,3,FALSE)))</f>
        <v>#N/A</v>
      </c>
      <c r="O1017" s="76" t="e">
        <f>IF($C1017="-",IF($A1017="-",IF(VLOOKUP($D1017,' REACH Bilaga 59_update'!$A$5:$E$210,5,FALSE)="",NA(),VLOOKUP($D1017,' REACH Bilaga 59_update'!$A$5:$E$210,5,FALSE)),IF(VLOOKUP($A1017,' REACH Bilaga 59_update'!$D$5:$E$210,2,FALSE)="",NA(),VLOOKUP($A1017,' REACH Bilaga 59_update'!$D$5:$E$210,2,FALSE))),IF(VLOOKUP($C1017,' REACH Bilaga 59_update'!$C$5:$E$210,3,FALSE)="",NA(),VLOOKUP($C1017,' REACH Bilaga 59_update'!$C$5:$E$210,3,FALSE)))</f>
        <v>#N/A</v>
      </c>
      <c r="P1017" s="76" t="e">
        <f>IF(C1017="-",IF(A1017="-",IFERROR(VLOOKUP($D1017,' REACH Bilaga 59_update'!$A$5:$F$210,MATCH(Sammanfattning!P$1,' REACH Bilaga 59_update'!$A$4:$F$4,0),FALSE),VLOOKUP($D1017,'REACH Bilaga XIV_update'!$A$4:$H$110,MATCH(Sammanfattning!P$1,'REACH Bilaga XIV_update'!$A$4:$H$4,0),FALSE)),IFERROR(VLOOKUP($A1017,' REACH Bilaga 59_update'!$D$5:$F$210,MATCH(Sammanfattning!P$1,' REACH Bilaga 59_update'!$D$4:$F$4,0),FALSE),VLOOKUP($A1017,'REACH Bilaga XIV_update'!$D$4:$H$110,MATCH(Sammanfattning!P$1,'REACH Bilaga XIV_update'!$D$4:$H$4,0),FALSE))),IFERROR(VLOOKUP($C1017,' REACH Bilaga 59_update'!$C$5:$F$210,MATCH(Sammanfattning!P$1,' REACH Bilaga 59_update'!$C$4:$F$4,0),FALSE),VLOOKUP($C1017,'REACH Bilaga XIV_update'!$C$4:$H$110,MATCH(Sammanfattning!P$1,'REACH Bilaga XIV_update'!$C$4:$H$4,0),FALSE)))</f>
        <v>#N/A</v>
      </c>
      <c r="Q1017" s="76" t="e">
        <f>IF($C1017="-",IF($A1017="-",IF(VLOOKUP($D1017,'REACH Bilaga XIV_update'!$A$5:$I$110,9,FALSE)="",NA(),VLOOKUP($D1017,'REACH Bilaga XIV_update'!$A$5:$I$110,9,FALSE)),IF(VLOOKUP($A1017,'REACH Bilaga XIV_update'!$D$5:$I$110,6,FALSE)="",NA(),VLOOKUP($A1017,'REACH Bilaga XIV_update'!$D$5:$I$110,6,FALSE))),IF(VLOOKUP($C1017,'REACH Bilaga XIV_update'!$C$5:$I$110,7,FALSE)="",NA(),VLOOKUP($C1017,'REACH Bilaga XIV_update'!$C$5:$I$110,7,FALSE)))</f>
        <v>#N/A</v>
      </c>
      <c r="R1017" s="76" t="e">
        <f>IF($C1017="-",IF($A1017="-",IF(VLOOKUP($D1017,CoRAP_update!$A$5:$O$376,15,FALSE)="",NA(),VLOOKUP($D1017,CoRAP_update!$A$5:$O$376,15,FALSE)),IF(VLOOKUP($A1017,CoRAP_update!$D$5:$O$376,12,FALSE)="",NA(),VLOOKUP($A1017,CoRAP_update!$D$5:$O$376,12,FALSE))),IF(VLOOKUP($C1017,CoRAP_update!$C$5:$O$376,13,FALSE)="",NA(),VLOOKUP($C1017,CoRAP_update!$C$5:$O$376,13,FALSE)))</f>
        <v>#N/A</v>
      </c>
      <c r="S1017" s="144" t="e">
        <f>IF($C1017="-",IF($A1017="-",VLOOKUP($D1017,CoRAP_update!$A$5:$J$376,MATCH(Sammanfattning!S$1,CoRAP_update!$A$4:$J$4,0),FALSE),VLOOKUP($A1017,CoRAP_update!$D$5:$J$376,MATCH(Sammanfattning!S$1,CoRAP_update!$D$4:$J$4,0),FALSE)),VLOOKUP($C1017,CoRAP_update!$C$5:$J$376,MATCH(Sammanfattning!S$1,CoRAP_update!$C$4:$J$4,0),FALSE))</f>
        <v>#N/A</v>
      </c>
      <c r="T1017" s="76" t="str">
        <f>IF($A1017="-",VLOOKUP($D1017,EDC_update!$C$2:$F$450,4,FALSE),VLOOKUP($A1017,EDC_update!$B$2:$F$450,5,FALSE))</f>
        <v>CAT1</v>
      </c>
      <c r="V1017" s="78">
        <f>IF(IFERROR(SEARCH("PBT",P1017),99)=99,IF(IFERROR(SEARCH("suspected PBT",S1017),99)=99,IF(IFERROR(SEARCH("concluded to be PBT",K1017),99)=99,IF(IFERROR(SEARCH("PBT",S1017),99)=99,IF(IFERROR(SEARCH("PBT cand",L1017),99)=99,IF(IFERROR(SEARCH("PBT",L1017),99)=99,IF(IFERROR(SEARCH("persistent, bioackumulative and toxic properties",K1017),99)=99,0,Scoring!$E$3),Scoring!$E$3),Scoring!$E$7),Scoring!$E$3),Scoring!$E$5),Scoring!$E$6),Scoring!$E$3)</f>
        <v>0</v>
      </c>
      <c r="W1017" s="78">
        <f>IF(IFERROR(SEARCH("vPvB",P1017),99)=99,IF(IFERROR(SEARCH("suspected pbt/vPvB",S1017),99)=99,IF(IFERROR(SEARCH("vPvB",S1017),99)=99,IF(IFERROR(SEARCH("concluded to be a vPvB",S1017),99)=99,IF(IFERROR(SEARCH("identified as vPvB",K1017),99)=99,IF(IFERROR(SEARCH("concluded to be a vPvB",K1017),99)=99,IF(IFERROR(SEARCH("concluded to be both pbt and vPvB",S1017),99)=99,IF(IFERROR(SEARCH("concluded to be both pbt and vPvB",K1017),99)=99,0,Scoring!$E$5),Scoring!$E$5),Scoring!$E$5),Scoring!$E$5),Scoring!$E$5),Scoring!$E$4),Scoring!$E$6),Scoring!$E$4)</f>
        <v>0</v>
      </c>
      <c r="X1017" s="78">
        <f>IF(IFERROR(SEARCH("H410",N1017),99)=99,IF(IFERROR(SEARCH("H410",O1017),99)=99,IF(IFERROR(SEARCH("H410",Q1017),99)=99,IF(IFERROR(SEARCH("H410",M1017),99)=99,IF(IFERROR(SEARCH("H410",R1017),99)=99,IF(IFERROR(SEARCH("H411",N1017),99)=99,IF(IFERROR(SEARCH("H411",O1017),99)=99,IF(IFERROR(SEARCH("H411",Q1017),99)=99,IF(IFERROR(SEARCH("H411",M1017),99)=99,IF(IFERROR(SEARCH("H411",R1017),99)=99,IF(IFERROR(SEARCH("H413",N1017),99)=99,IF(IFERROR(SEARCH("H413",O1017),99)=99,IF(IFERROR(SEARCH("H413",Q1017),99)=99,IF(IFERROR(SEARCH("H413",M1017),99)=99,IF(IFERROR(SEARCH("H413",R1017),99)=99,IF(IFERROR(SEARCH("H412",N1017),99)=99,IF(IFERROR(SEARCH("H412",O1017),99)=99,IF(IFERROR(SEARCH("H412",Q1017),99)=99,IF(IFERROR(SEARCH("H412",M1017),99)=99,IF(IFERROR(SEARCH("H412",R1017),99)=99,0,Scoring!$E$2),Scoring!$E$2),Scoring!$E$2),Scoring!$E$2),Scoring!$E$2),Scoring!$E$2),Scoring!$E$2),Scoring!$E$2),Scoring!$E$2),Scoring!$E$2),Scoring!$E$2),Scoring!$E$2),Scoring!$E$2),Scoring!$E$2),Scoring!$E$2),Scoring!$E$2),Scoring!$E$2),Scoring!$E$2),Scoring!$E$2),Scoring!$E$2)</f>
        <v>0</v>
      </c>
      <c r="Y1017" s="78">
        <f>IF(IFERROR(SEARCH("CMR",K1017),99)=99,IF(IFERROR(SEARCH("Suspected CMR",S1017),99)=99,IF(IFERROR(SEARCH("CMR",S1017),99)=99,0,Scoring!$E$8),Scoring!$E$9),Scoring!$E$8)</f>
        <v>0</v>
      </c>
      <c r="Z1017" s="78">
        <f>IF(IFERROR(SEARCH("H350",N1017),99)=99,IF(IFERROR(SEARCH("H350",O1017),99)=99,IF(IFERROR(SEARCH("H350",Q1017),99)=99,IF(IFERROR(SEARCH("H350",M1017),99)=99,IF(IFERROR(SEARCH("H350",R1017),99)=99,IF(IFERROR(SEARCH("H351",N1017),99)=99,IF(IFERROR(SEARCH("H351",O1017),99)=99,IF(IFERROR(SEARCH("H351",Q1017),99)=99,IF(IFERROR(SEARCH("H351",M1017),99)=99,IF(IFERROR(SEARCH("H351",R1017),99)=99,IF(IFERROR(SEARCH("carcinogenic",P1017),99)=99,IF(IFERROR(SEARCH("suspected carcinogenic",S1017),99)=99,0,Scoring!$E$12),Scoring!$E$11),Scoring!$E$10),Scoring!$E$10),Scoring!$E$10),Scoring!$E$10),Scoring!$E$10),Scoring!$E$10),Scoring!$E$10),Scoring!$E$10),Scoring!$E$10),Scoring!$E$10)</f>
        <v>0</v>
      </c>
      <c r="AA1017" s="78">
        <f>IF(IFERROR(SEARCH("H340",N1017),99)=99,IF(IFERROR(SEARCH("H340",O1017),99)=99,IF(IFERROR(SEARCH("H340",Q1017),99)=99,IF(IFERROR(SEARCH("H340",M1017),99)=99,IF(IFERROR(SEARCH("H340",R1017),99)=99,IF(IFERROR(SEARCH("H341",N1017),99)=99,IF(IFERROR(SEARCH("H341",O1017),99)=99,IF(IFERROR(SEARCH("H341",Q1017),99)=99,IF(IFERROR(SEARCH("H341",M1017),99)=99,IF(IFERROR(SEARCH("H341",R1017),99)=99,IF(IFERROR(SEARCH("mutagenic",P1017),99)=99,IF(IFERROR(SEARCH("suspected mutagenic",S1017),99)=99,0,Scoring!$E$15),Scoring!$E$14),Scoring!$E$13),Scoring!$E$13),Scoring!$E$13),Scoring!$E$13),Scoring!$E$13),Scoring!$E$13),Scoring!$E$13),Scoring!$E$13),Scoring!$E$13),Scoring!$E$13)</f>
        <v>0</v>
      </c>
      <c r="AB1017" s="78">
        <f>IF(IFERROR(SEARCH("H360",N1017),99)=99,IF(IFERROR(SEARCH("H360",O1017),99)=99,IF(IFERROR(SEARCH("H360",Q1017),99)=99,IF(IFERROR(SEARCH("H360",M1017),99)=99,IF(IFERROR(SEARCH("H360",R1017),99)=99,IF(IFERROR(SEARCH("H361",N1017),99)=99,IF(IFERROR(SEARCH("H361",O1017),99)=99,IF(IFERROR(SEARCH("H361",Q1017),99)=99,IF(IFERROR(SEARCH("H361",M1017),99)=99,IF(IFERROR(SEARCH("H361",R1017),99)=99,IF(IFERROR(SEARCH("reproduction",P1017),99)=99,IF(IFERROR(SEARCH("suspected reprotoxic",S1017),99)=99,IF(IFERROR(SEARCH("reprotoxic",S1017),99)=99,IF(IFERROR(SEARCH("reprotoxic",K1017),99)=99,0,Scoring!$E$18),Scoring!$E$18),Scoring!$E$19),Scoring!$E$17),Scoring!$E$16),Scoring!$E$16),Scoring!$E$16),Scoring!$E$16),Scoring!$E$16),Scoring!$E$16),Scoring!$E$16),Scoring!$E$16),Scoring!$E$16),Scoring!$E$16)</f>
        <v>0</v>
      </c>
      <c r="AC1017" s="78">
        <f>IF(IFERROR(SEARCH("57f",L1017),99)=99,IF(IFERROR(SEARCH("57(f)",P1017),99)=99,0,Scoring!$E$20),Scoring!$E$20)</f>
        <v>0</v>
      </c>
      <c r="AD1017" s="78">
        <f>IF(IFERROR(SEARCH("CAT1",T1017),99)=99,IF(IFERROR(SEARCH("CAT2",T1017),99)=99,IF(IFERROR(SEARCH("CAT3",T1017),99)=99,IF(IFERROR(SEARCH("concluded to be endocrine",K1017),99)=99,IF(IFERROR(SEARCH("categorised as endocrine",K1017),99)=99,IF(IFERROR(SEARCH("endocrine disrupting",P1017),99)=99,IF(IFERROR(SEARCH("endocrine disrupting",K1017),99)=99,IF(IFERROR(SEARCH("suspected endocrine",S1017),99)=99,IF(IFERROR(SEARCH("potential endocrine",S1017),99)=99,0,Scoring!$E$25),Scoring!$E$25),Scoring!$E$24),Scoring!$E$24),Scoring!$E$24),Scoring!$E$24),Scoring!$E$23),Scoring!$E$22),Scoring!$E$21)</f>
        <v>1</v>
      </c>
      <c r="AE1017" s="78">
        <f>IF(IFERROR(SEARCH("suspected sensitiser",S1017),99)=99,IF(IFERROR(SEARCH("sensitiser",S1017),99)=99,IF(IFERROR(SEARCH("other hazard based concern",S1017),99)=99,0,Scoring!$E$28),Scoring!$E$26),Scoring!$E$27)</f>
        <v>0</v>
      </c>
      <c r="AF1017" s="78">
        <f>IF(IFERROR(M1017,1)=1,IF(IFERROR(N1017,1)=1,IF(IFERROR(O1017,1)=1,IF(IFERROR(Q1017,1)=1,IF(IFERROR(R1017,1)=1,IF(IFERROR(T1017,1)=1,IF(IFERROR(K1017,1)=1,IF(IFERROR(P1017,1)=1,IF(IFERROR(S1017,1)=1,Scoring!$E$29,0),0),0),0),0),0),0),0),0)</f>
        <v>0</v>
      </c>
      <c r="AG1017" s="78">
        <f t="shared" si="75"/>
        <v>1</v>
      </c>
      <c r="AI1017" s="93"/>
      <c r="AJ1017" s="94"/>
      <c r="AK1017" s="76"/>
      <c r="AL1017" s="75"/>
      <c r="AN1017" s="79"/>
      <c r="AO1017" s="79"/>
      <c r="AP1017" s="79"/>
      <c r="AQ1017" s="79"/>
      <c r="AR1017" s="79"/>
      <c r="AS1017" s="78"/>
      <c r="AU1017" s="79">
        <f>IF(IFERROR(F1017,99)=99,IF(IFERROR(G1017,99)=99,IF(IFERROR(H1017,99)=99,IF(IFERROR(I1017,99)=99,IF(IFERROR(E1017,99)=99,IF(IFERROR(J1017,99)=99,0,Scoring!$B$7),Scoring!$B$3),Scoring!$B$2),Scoring!$B$6),Scoring!$B$5),Scoring!$B$4)</f>
        <v>0.3</v>
      </c>
      <c r="AV1017" s="78">
        <f t="shared" si="76"/>
        <v>0.3</v>
      </c>
      <c r="AW1017" s="78"/>
      <c r="AX1017" s="66"/>
      <c r="AY1017" s="78"/>
      <c r="AZ1017" s="76"/>
      <c r="BB1017" s="76"/>
    </row>
    <row r="1018" spans="1:54" x14ac:dyDescent="0.25">
      <c r="A1018" s="89" t="s">
        <v>6213</v>
      </c>
      <c r="B1018" s="89" t="s">
        <v>30</v>
      </c>
      <c r="C1018" s="89" t="s">
        <v>30</v>
      </c>
      <c r="D1018" s="89" t="s">
        <v>6806</v>
      </c>
      <c r="E1018" s="76" t="e">
        <f>IF(C1018="-",IF(A1018="-",VLOOKUP(D1018,'sin-list 180320_update'!$C$2:$C$835,1,FALSE),VLOOKUP(A1018,'sin-list 180320_update'!$A$2:$A$835,1,FALSE)),VLOOKUP(C1018,'sin-list 180320_update'!$B$2:$B$835,1,FALSE))</f>
        <v>#N/A</v>
      </c>
      <c r="F1018" s="76" t="e">
        <f>IF($C1018="-",IF($A1018="-",VLOOKUP($D1018,'REACH Bilaga XVII_update'!$A$5:$A$131,1,FALSE),VLOOKUP($A1018,'REACH Bilaga XVII_update'!$C$5:$C$131,1,FALSE)),VLOOKUP($C1018,'REACH Bilaga XVII_update'!$B$5:$B$131,1,FALSE))</f>
        <v>#N/A</v>
      </c>
      <c r="G1018" s="76" t="e">
        <f>IF($C1018="-",IF($A1018="-",VLOOKUP($D1018,' REACH Bilaga 59_update'!$A$5:$A$210,1,FALSE),VLOOKUP($A1018,' REACH Bilaga 59_update'!$D$5:$D$210,1,FALSE)),VLOOKUP($C1018,' REACH Bilaga 59_update'!$C$5:$C$210,1,FALSE))</f>
        <v>#N/A</v>
      </c>
      <c r="H1018" s="76" t="e">
        <f>IF($C1018="-",IF($A1018="-",VLOOKUP($D1018,'REACH Bilaga XIV_update'!$A$5:$A$110,1,FALSE),VLOOKUP($A1018,'REACH Bilaga XIV_update'!$D$5:$D$110,1,FALSE)),VLOOKUP($C1018,'REACH Bilaga XIV_update'!$C$5:$C$110,1,FALSE))</f>
        <v>#N/A</v>
      </c>
      <c r="I1018" s="76" t="e">
        <f>IF($C1018="-",IF($A1018="-",VLOOKUP($D1018,CoRAP_update!$A$5:$A$376,1,FALSE),VLOOKUP($A1018,CoRAP_update!$D$5:$D$376,1,FALSE)),VLOOKUP($C1018,CoRAP_update!$C$5:$C$376,1,FALSE))</f>
        <v>#N/A</v>
      </c>
      <c r="J1018" s="76" t="str">
        <f>IF($C1018="-",IF($A1018="-",VLOOKUP($D1018,EDC_update!$C$2:$C$450,1,FALSE),VLOOKUP($A1018,EDC_update!$B$2:$B$450,1,FALSE)),VLOOKUP($C1018,EDC_update!$L$2:$L$450,1,FALSE))</f>
        <v>1746-01-6</v>
      </c>
      <c r="K1018" s="76" t="e">
        <f>IF($C1018="-",IF($A1018="-",IF(VLOOKUP($D1018,'sin-list 180320_update'!$C$2:$S$835,3,FALSE)="",NA(),VLOOKUP($D1018,'sin-list 180320_update'!$C$2:$S$835,3,FALSE)),IF(VLOOKUP($A1018,'sin-list 180320_update'!$A$2:$S$835,5,FALSE)="",NA(),VLOOKUP($A1018,'sin-list 180320_update'!$A$2:$S$835,5,FALSE))),IF(VLOOKUP($C1018,'sin-list 180320_update'!$B$2:$S$835,4,FALSE)="",NA(),VLOOKUP($C1018,'sin-list 180320_update'!$B$2:$S$835,4,FALSE)))</f>
        <v>#N/A</v>
      </c>
      <c r="L1018" s="76" t="e">
        <f>IF($C1018="-",IF($A1018="-",VLOOKUP($D1018,'sin-list 180320_update'!$C$2:$S$835,6,FALSE),VLOOKUP($A1018,'sin-list 180320_update'!$A$2:$S$835,8,FALSE)),VLOOKUP($C1018,'sin-list 180320_update'!$B$2:$S$835,7,FALSE))</f>
        <v>#N/A</v>
      </c>
      <c r="M1018" s="76" t="e">
        <f>IF($C1018="-",IF($A1018="-",IF(VLOOKUP($D1018,'sin-list 180320_update'!$C$2:$S$835,8,FALSE)="",NA(),VLOOKUP($D1018,'sin-list 180320_update'!$C$2:$S$835,8,FALSE)),IF(VLOOKUP($A1018,'sin-list 180320_update'!$A$2:$S$835,10,FALSE)="",NA(),VLOOKUP($A1018,'sin-list 180320_update'!$A$2:$S$835,10,FALSE))),IF(VLOOKUP($C1018,'sin-list 180320_update'!$B$2:$S$835,9,FALSE)="",NA(),VLOOKUP($C1018,'sin-list 180320_update'!$B$2:$S$835,9,FALSE)))</f>
        <v>#N/A</v>
      </c>
      <c r="N1018" s="76" t="e">
        <f>IF($C1018="-",IF($A1018="-",IF(VLOOKUP($D1018,'REACH Bilaga XVII_update'!$A$5:$E$131,4,FALSE)="",NA(),VLOOKUP($D1018,'REACH Bilaga XVII_update'!$A$5:$E$131,4,FALSE)),IF(VLOOKUP($A1018,'REACH Bilaga XVII_update'!$C$5:$D$131,2,FALSE)="",NA(),VLOOKUP($A1018,'REACH Bilaga XVII_update'!$C$5:$D$131,2,FALSE))),IF(VLOOKUP($C1018,'REACH Bilaga XVII_update'!$B$5:$D$131,3,FALSE)="",NA(),VLOOKUP($C1018,'REACH Bilaga XVII_update'!$B$5:$D$131,3,FALSE)))</f>
        <v>#N/A</v>
      </c>
      <c r="O1018" s="76" t="e">
        <f>IF($C1018="-",IF($A1018="-",IF(VLOOKUP($D1018,' REACH Bilaga 59_update'!$A$5:$E$210,5,FALSE)="",NA(),VLOOKUP($D1018,' REACH Bilaga 59_update'!$A$5:$E$210,5,FALSE)),IF(VLOOKUP($A1018,' REACH Bilaga 59_update'!$D$5:$E$210,2,FALSE)="",NA(),VLOOKUP($A1018,' REACH Bilaga 59_update'!$D$5:$E$210,2,FALSE))),IF(VLOOKUP($C1018,' REACH Bilaga 59_update'!$C$5:$E$210,3,FALSE)="",NA(),VLOOKUP($C1018,' REACH Bilaga 59_update'!$C$5:$E$210,3,FALSE)))</f>
        <v>#N/A</v>
      </c>
      <c r="P1018" s="76" t="e">
        <f>IF(C1018="-",IF(A1018="-",IFERROR(VLOOKUP($D1018,' REACH Bilaga 59_update'!$A$5:$F$210,MATCH(Sammanfattning!P$1,' REACH Bilaga 59_update'!$A$4:$F$4,0),FALSE),VLOOKUP($D1018,'REACH Bilaga XIV_update'!$A$4:$H$110,MATCH(Sammanfattning!P$1,'REACH Bilaga XIV_update'!$A$4:$H$4,0),FALSE)),IFERROR(VLOOKUP($A1018,' REACH Bilaga 59_update'!$D$5:$F$210,MATCH(Sammanfattning!P$1,' REACH Bilaga 59_update'!$D$4:$F$4,0),FALSE),VLOOKUP($A1018,'REACH Bilaga XIV_update'!$D$4:$H$110,MATCH(Sammanfattning!P$1,'REACH Bilaga XIV_update'!$D$4:$H$4,0),FALSE))),IFERROR(VLOOKUP($C1018,' REACH Bilaga 59_update'!$C$5:$F$210,MATCH(Sammanfattning!P$1,' REACH Bilaga 59_update'!$C$4:$F$4,0),FALSE),VLOOKUP($C1018,'REACH Bilaga XIV_update'!$C$4:$H$110,MATCH(Sammanfattning!P$1,'REACH Bilaga XIV_update'!$C$4:$H$4,0),FALSE)))</f>
        <v>#N/A</v>
      </c>
      <c r="Q1018" s="76" t="e">
        <f>IF($C1018="-",IF($A1018="-",IF(VLOOKUP($D1018,'REACH Bilaga XIV_update'!$A$5:$I$110,9,FALSE)="",NA(),VLOOKUP($D1018,'REACH Bilaga XIV_update'!$A$5:$I$110,9,FALSE)),IF(VLOOKUP($A1018,'REACH Bilaga XIV_update'!$D$5:$I$110,6,FALSE)="",NA(),VLOOKUP($A1018,'REACH Bilaga XIV_update'!$D$5:$I$110,6,FALSE))),IF(VLOOKUP($C1018,'REACH Bilaga XIV_update'!$C$5:$I$110,7,FALSE)="",NA(),VLOOKUP($C1018,'REACH Bilaga XIV_update'!$C$5:$I$110,7,FALSE)))</f>
        <v>#N/A</v>
      </c>
      <c r="R1018" s="76" t="e">
        <f>IF($C1018="-",IF($A1018="-",IF(VLOOKUP($D1018,CoRAP_update!$A$5:$O$376,15,FALSE)="",NA(),VLOOKUP($D1018,CoRAP_update!$A$5:$O$376,15,FALSE)),IF(VLOOKUP($A1018,CoRAP_update!$D$5:$O$376,12,FALSE)="",NA(),VLOOKUP($A1018,CoRAP_update!$D$5:$O$376,12,FALSE))),IF(VLOOKUP($C1018,CoRAP_update!$C$5:$O$376,13,FALSE)="",NA(),VLOOKUP($C1018,CoRAP_update!$C$5:$O$376,13,FALSE)))</f>
        <v>#N/A</v>
      </c>
      <c r="S1018" s="144" t="e">
        <f>IF($C1018="-",IF($A1018="-",VLOOKUP($D1018,CoRAP_update!$A$5:$J$376,MATCH(Sammanfattning!S$1,CoRAP_update!$A$4:$J$4,0),FALSE),VLOOKUP($A1018,CoRAP_update!$D$5:$J$376,MATCH(Sammanfattning!S$1,CoRAP_update!$D$4:$J$4,0),FALSE)),VLOOKUP($C1018,CoRAP_update!$C$5:$J$376,MATCH(Sammanfattning!S$1,CoRAP_update!$C$4:$J$4,0),FALSE))</f>
        <v>#N/A</v>
      </c>
      <c r="T1018" s="76" t="str">
        <f>IF($A1018="-",VLOOKUP($D1018,EDC_update!$C$2:$F$450,4,FALSE),VLOOKUP($A1018,EDC_update!$B$2:$F$450,5,FALSE))</f>
        <v>CAT1</v>
      </c>
      <c r="V1018" s="78">
        <f>IF(IFERROR(SEARCH("PBT",P1018),99)=99,IF(IFERROR(SEARCH("suspected PBT",S1018),99)=99,IF(IFERROR(SEARCH("concluded to be PBT",K1018),99)=99,IF(IFERROR(SEARCH("PBT",S1018),99)=99,IF(IFERROR(SEARCH("PBT cand",L1018),99)=99,IF(IFERROR(SEARCH("PBT",L1018),99)=99,IF(IFERROR(SEARCH("persistent, bioackumulative and toxic properties",K1018),99)=99,0,Scoring!$E$3),Scoring!$E$3),Scoring!$E$7),Scoring!$E$3),Scoring!$E$5),Scoring!$E$6),Scoring!$E$3)</f>
        <v>0</v>
      </c>
      <c r="W1018" s="78">
        <f>IF(IFERROR(SEARCH("vPvB",P1018),99)=99,IF(IFERROR(SEARCH("suspected pbt/vPvB",S1018),99)=99,IF(IFERROR(SEARCH("vPvB",S1018),99)=99,IF(IFERROR(SEARCH("concluded to be a vPvB",S1018),99)=99,IF(IFERROR(SEARCH("identified as vPvB",K1018),99)=99,IF(IFERROR(SEARCH("concluded to be a vPvB",K1018),99)=99,IF(IFERROR(SEARCH("concluded to be both pbt and vPvB",S1018),99)=99,IF(IFERROR(SEARCH("concluded to be both pbt and vPvB",K1018),99)=99,0,Scoring!$E$5),Scoring!$E$5),Scoring!$E$5),Scoring!$E$5),Scoring!$E$5),Scoring!$E$4),Scoring!$E$6),Scoring!$E$4)</f>
        <v>0</v>
      </c>
      <c r="X1018" s="78">
        <f>IF(IFERROR(SEARCH("H410",N1018),99)=99,IF(IFERROR(SEARCH("H410",O1018),99)=99,IF(IFERROR(SEARCH("H410",Q1018),99)=99,IF(IFERROR(SEARCH("H410",M1018),99)=99,IF(IFERROR(SEARCH("H410",R1018),99)=99,IF(IFERROR(SEARCH("H411",N1018),99)=99,IF(IFERROR(SEARCH("H411",O1018),99)=99,IF(IFERROR(SEARCH("H411",Q1018),99)=99,IF(IFERROR(SEARCH("H411",M1018),99)=99,IF(IFERROR(SEARCH("H411",R1018),99)=99,IF(IFERROR(SEARCH("H413",N1018),99)=99,IF(IFERROR(SEARCH("H413",O1018),99)=99,IF(IFERROR(SEARCH("H413",Q1018),99)=99,IF(IFERROR(SEARCH("H413",M1018),99)=99,IF(IFERROR(SEARCH("H413",R1018),99)=99,IF(IFERROR(SEARCH("H412",N1018),99)=99,IF(IFERROR(SEARCH("H412",O1018),99)=99,IF(IFERROR(SEARCH("H412",Q1018),99)=99,IF(IFERROR(SEARCH("H412",M1018),99)=99,IF(IFERROR(SEARCH("H412",R1018),99)=99,0,Scoring!$E$2),Scoring!$E$2),Scoring!$E$2),Scoring!$E$2),Scoring!$E$2),Scoring!$E$2),Scoring!$E$2),Scoring!$E$2),Scoring!$E$2),Scoring!$E$2),Scoring!$E$2),Scoring!$E$2),Scoring!$E$2),Scoring!$E$2),Scoring!$E$2),Scoring!$E$2),Scoring!$E$2),Scoring!$E$2),Scoring!$E$2),Scoring!$E$2)</f>
        <v>0</v>
      </c>
      <c r="Y1018" s="78">
        <f>IF(IFERROR(SEARCH("CMR",K1018),99)=99,IF(IFERROR(SEARCH("Suspected CMR",S1018),99)=99,IF(IFERROR(SEARCH("CMR",S1018),99)=99,0,Scoring!$E$8),Scoring!$E$9),Scoring!$E$8)</f>
        <v>0</v>
      </c>
      <c r="Z1018" s="78">
        <f>IF(IFERROR(SEARCH("H350",N1018),99)=99,IF(IFERROR(SEARCH("H350",O1018),99)=99,IF(IFERROR(SEARCH("H350",Q1018),99)=99,IF(IFERROR(SEARCH("H350",M1018),99)=99,IF(IFERROR(SEARCH("H350",R1018),99)=99,IF(IFERROR(SEARCH("H351",N1018),99)=99,IF(IFERROR(SEARCH("H351",O1018),99)=99,IF(IFERROR(SEARCH("H351",Q1018),99)=99,IF(IFERROR(SEARCH("H351",M1018),99)=99,IF(IFERROR(SEARCH("H351",R1018),99)=99,IF(IFERROR(SEARCH("carcinogenic",P1018),99)=99,IF(IFERROR(SEARCH("suspected carcinogenic",S1018),99)=99,0,Scoring!$E$12),Scoring!$E$11),Scoring!$E$10),Scoring!$E$10),Scoring!$E$10),Scoring!$E$10),Scoring!$E$10),Scoring!$E$10),Scoring!$E$10),Scoring!$E$10),Scoring!$E$10),Scoring!$E$10)</f>
        <v>0</v>
      </c>
      <c r="AA1018" s="78">
        <f>IF(IFERROR(SEARCH("H340",N1018),99)=99,IF(IFERROR(SEARCH("H340",O1018),99)=99,IF(IFERROR(SEARCH("H340",Q1018),99)=99,IF(IFERROR(SEARCH("H340",M1018),99)=99,IF(IFERROR(SEARCH("H340",R1018),99)=99,IF(IFERROR(SEARCH("H341",N1018),99)=99,IF(IFERROR(SEARCH("H341",O1018),99)=99,IF(IFERROR(SEARCH("H341",Q1018),99)=99,IF(IFERROR(SEARCH("H341",M1018),99)=99,IF(IFERROR(SEARCH("H341",R1018),99)=99,IF(IFERROR(SEARCH("mutagenic",P1018),99)=99,IF(IFERROR(SEARCH("suspected mutagenic",S1018),99)=99,0,Scoring!$E$15),Scoring!$E$14),Scoring!$E$13),Scoring!$E$13),Scoring!$E$13),Scoring!$E$13),Scoring!$E$13),Scoring!$E$13),Scoring!$E$13),Scoring!$E$13),Scoring!$E$13),Scoring!$E$13)</f>
        <v>0</v>
      </c>
      <c r="AB1018" s="78">
        <f>IF(IFERROR(SEARCH("H360",N1018),99)=99,IF(IFERROR(SEARCH("H360",O1018),99)=99,IF(IFERROR(SEARCH("H360",Q1018),99)=99,IF(IFERROR(SEARCH("H360",M1018),99)=99,IF(IFERROR(SEARCH("H360",R1018),99)=99,IF(IFERROR(SEARCH("H361",N1018),99)=99,IF(IFERROR(SEARCH("H361",O1018),99)=99,IF(IFERROR(SEARCH("H361",Q1018),99)=99,IF(IFERROR(SEARCH("H361",M1018),99)=99,IF(IFERROR(SEARCH("H361",R1018),99)=99,IF(IFERROR(SEARCH("reproduction",P1018),99)=99,IF(IFERROR(SEARCH("suspected reprotoxic",S1018),99)=99,IF(IFERROR(SEARCH("reprotoxic",S1018),99)=99,IF(IFERROR(SEARCH("reprotoxic",K1018),99)=99,0,Scoring!$E$18),Scoring!$E$18),Scoring!$E$19),Scoring!$E$17),Scoring!$E$16),Scoring!$E$16),Scoring!$E$16),Scoring!$E$16),Scoring!$E$16),Scoring!$E$16),Scoring!$E$16),Scoring!$E$16),Scoring!$E$16),Scoring!$E$16)</f>
        <v>0</v>
      </c>
      <c r="AC1018" s="78">
        <f>IF(IFERROR(SEARCH("57f",L1018),99)=99,IF(IFERROR(SEARCH("57(f)",P1018),99)=99,0,Scoring!$E$20),Scoring!$E$20)</f>
        <v>0</v>
      </c>
      <c r="AD1018" s="78">
        <f>IF(IFERROR(SEARCH("CAT1",T1018),99)=99,IF(IFERROR(SEARCH("CAT2",T1018),99)=99,IF(IFERROR(SEARCH("CAT3",T1018),99)=99,IF(IFERROR(SEARCH("concluded to be endocrine",K1018),99)=99,IF(IFERROR(SEARCH("categorised as endocrine",K1018),99)=99,IF(IFERROR(SEARCH("endocrine disrupting",P1018),99)=99,IF(IFERROR(SEARCH("endocrine disrupting",K1018),99)=99,IF(IFERROR(SEARCH("suspected endocrine",S1018),99)=99,IF(IFERROR(SEARCH("potential endocrine",S1018),99)=99,0,Scoring!$E$25),Scoring!$E$25),Scoring!$E$24),Scoring!$E$24),Scoring!$E$24),Scoring!$E$24),Scoring!$E$23),Scoring!$E$22),Scoring!$E$21)</f>
        <v>1</v>
      </c>
      <c r="AE1018" s="78">
        <f>IF(IFERROR(SEARCH("suspected sensitiser",S1018),99)=99,IF(IFERROR(SEARCH("sensitiser",S1018),99)=99,IF(IFERROR(SEARCH("other hazard based concern",S1018),99)=99,0,Scoring!$E$28),Scoring!$E$26),Scoring!$E$27)</f>
        <v>0</v>
      </c>
      <c r="AF1018" s="78">
        <f>IF(IFERROR(M1018,1)=1,IF(IFERROR(N1018,1)=1,IF(IFERROR(O1018,1)=1,IF(IFERROR(Q1018,1)=1,IF(IFERROR(R1018,1)=1,IF(IFERROR(T1018,1)=1,IF(IFERROR(K1018,1)=1,IF(IFERROR(P1018,1)=1,IF(IFERROR(S1018,1)=1,Scoring!$E$29,0),0),0),0),0),0),0),0),0)</f>
        <v>0</v>
      </c>
      <c r="AG1018" s="78">
        <f t="shared" si="75"/>
        <v>1</v>
      </c>
      <c r="AI1018" s="93"/>
      <c r="AJ1018" s="94"/>
      <c r="AK1018" s="76"/>
      <c r="AL1018" s="75"/>
      <c r="AN1018" s="79"/>
      <c r="AO1018" s="79"/>
      <c r="AP1018" s="79"/>
      <c r="AQ1018" s="79"/>
      <c r="AR1018" s="79"/>
      <c r="AS1018" s="78"/>
      <c r="AU1018" s="79">
        <f>IF(IFERROR(F1018,99)=99,IF(IFERROR(G1018,99)=99,IF(IFERROR(H1018,99)=99,IF(IFERROR(I1018,99)=99,IF(IFERROR(E1018,99)=99,IF(IFERROR(J1018,99)=99,0,Scoring!$B$7),Scoring!$B$3),Scoring!$B$2),Scoring!$B$6),Scoring!$B$5),Scoring!$B$4)</f>
        <v>0.3</v>
      </c>
      <c r="AV1018" s="78">
        <f t="shared" si="76"/>
        <v>0.3</v>
      </c>
      <c r="AW1018" s="78"/>
      <c r="AX1018" s="66"/>
      <c r="AY1018" s="78"/>
      <c r="AZ1018" s="76"/>
      <c r="BB1018" s="76"/>
    </row>
    <row r="1019" spans="1:54" x14ac:dyDescent="0.25">
      <c r="A1019" s="89" t="s">
        <v>6215</v>
      </c>
      <c r="B1019" s="89" t="s">
        <v>30</v>
      </c>
      <c r="C1019" s="89" t="s">
        <v>30</v>
      </c>
      <c r="D1019" s="89" t="s">
        <v>6216</v>
      </c>
      <c r="E1019" s="76" t="e">
        <f>IF(C1019="-",IF(A1019="-",VLOOKUP(D1019,'sin-list 180320_update'!$C$2:$C$835,1,FALSE),VLOOKUP(A1019,'sin-list 180320_update'!$A$2:$A$835,1,FALSE)),VLOOKUP(C1019,'sin-list 180320_update'!$B$2:$B$835,1,FALSE))</f>
        <v>#N/A</v>
      </c>
      <c r="F1019" s="76" t="e">
        <f>IF($C1019="-",IF($A1019="-",VLOOKUP($D1019,'REACH Bilaga XVII_update'!$A$5:$A$131,1,FALSE),VLOOKUP($A1019,'REACH Bilaga XVII_update'!$C$5:$C$131,1,FALSE)),VLOOKUP($C1019,'REACH Bilaga XVII_update'!$B$5:$B$131,1,FALSE))</f>
        <v>#N/A</v>
      </c>
      <c r="G1019" s="76" t="e">
        <f>IF($C1019="-",IF($A1019="-",VLOOKUP($D1019,' REACH Bilaga 59_update'!$A$5:$A$210,1,FALSE),VLOOKUP($A1019,' REACH Bilaga 59_update'!$D$5:$D$210,1,FALSE)),VLOOKUP($C1019,' REACH Bilaga 59_update'!$C$5:$C$210,1,FALSE))</f>
        <v>#N/A</v>
      </c>
      <c r="H1019" s="76" t="e">
        <f>IF($C1019="-",IF($A1019="-",VLOOKUP($D1019,'REACH Bilaga XIV_update'!$A$5:$A$110,1,FALSE),VLOOKUP($A1019,'REACH Bilaga XIV_update'!$D$5:$D$110,1,FALSE)),VLOOKUP($C1019,'REACH Bilaga XIV_update'!$C$5:$C$110,1,FALSE))</f>
        <v>#N/A</v>
      </c>
      <c r="I1019" s="76" t="e">
        <f>IF($C1019="-",IF($A1019="-",VLOOKUP($D1019,CoRAP_update!$A$5:$A$376,1,FALSE),VLOOKUP($A1019,CoRAP_update!$D$5:$D$376,1,FALSE)),VLOOKUP($C1019,CoRAP_update!$C$5:$C$376,1,FALSE))</f>
        <v>#N/A</v>
      </c>
      <c r="J1019" s="76" t="str">
        <f>IF($C1019="-",IF($A1019="-",VLOOKUP($D1019,EDC_update!$C$2:$C$450,1,FALSE),VLOOKUP($A1019,EDC_update!$B$2:$B$450,1,FALSE)),VLOOKUP($C1019,EDC_update!$L$2:$L$450,1,FALSE))</f>
        <v>1806-26-4</v>
      </c>
      <c r="K1019" s="76" t="e">
        <f>IF($C1019="-",IF($A1019="-",IF(VLOOKUP($D1019,'sin-list 180320_update'!$C$2:$S$835,3,FALSE)="",NA(),VLOOKUP($D1019,'sin-list 180320_update'!$C$2:$S$835,3,FALSE)),IF(VLOOKUP($A1019,'sin-list 180320_update'!$A$2:$S$835,5,FALSE)="",NA(),VLOOKUP($A1019,'sin-list 180320_update'!$A$2:$S$835,5,FALSE))),IF(VLOOKUP($C1019,'sin-list 180320_update'!$B$2:$S$835,4,FALSE)="",NA(),VLOOKUP($C1019,'sin-list 180320_update'!$B$2:$S$835,4,FALSE)))</f>
        <v>#N/A</v>
      </c>
      <c r="L1019" s="76" t="e">
        <f>IF($C1019="-",IF($A1019="-",VLOOKUP($D1019,'sin-list 180320_update'!$C$2:$S$835,6,FALSE),VLOOKUP($A1019,'sin-list 180320_update'!$A$2:$S$835,8,FALSE)),VLOOKUP($C1019,'sin-list 180320_update'!$B$2:$S$835,7,FALSE))</f>
        <v>#N/A</v>
      </c>
      <c r="M1019" s="76" t="e">
        <f>IF($C1019="-",IF($A1019="-",IF(VLOOKUP($D1019,'sin-list 180320_update'!$C$2:$S$835,8,FALSE)="",NA(),VLOOKUP($D1019,'sin-list 180320_update'!$C$2:$S$835,8,FALSE)),IF(VLOOKUP($A1019,'sin-list 180320_update'!$A$2:$S$835,10,FALSE)="",NA(),VLOOKUP($A1019,'sin-list 180320_update'!$A$2:$S$835,10,FALSE))),IF(VLOOKUP($C1019,'sin-list 180320_update'!$B$2:$S$835,9,FALSE)="",NA(),VLOOKUP($C1019,'sin-list 180320_update'!$B$2:$S$835,9,FALSE)))</f>
        <v>#N/A</v>
      </c>
      <c r="N1019" s="76" t="e">
        <f>IF($C1019="-",IF($A1019="-",IF(VLOOKUP($D1019,'REACH Bilaga XVII_update'!$A$5:$E$131,4,FALSE)="",NA(),VLOOKUP($D1019,'REACH Bilaga XVII_update'!$A$5:$E$131,4,FALSE)),IF(VLOOKUP($A1019,'REACH Bilaga XVII_update'!$C$5:$D$131,2,FALSE)="",NA(),VLOOKUP($A1019,'REACH Bilaga XVII_update'!$C$5:$D$131,2,FALSE))),IF(VLOOKUP($C1019,'REACH Bilaga XVII_update'!$B$5:$D$131,3,FALSE)="",NA(),VLOOKUP($C1019,'REACH Bilaga XVII_update'!$B$5:$D$131,3,FALSE)))</f>
        <v>#N/A</v>
      </c>
      <c r="O1019" s="76" t="e">
        <f>IF($C1019="-",IF($A1019="-",IF(VLOOKUP($D1019,' REACH Bilaga 59_update'!$A$5:$E$210,5,FALSE)="",NA(),VLOOKUP($D1019,' REACH Bilaga 59_update'!$A$5:$E$210,5,FALSE)),IF(VLOOKUP($A1019,' REACH Bilaga 59_update'!$D$5:$E$210,2,FALSE)="",NA(),VLOOKUP($A1019,' REACH Bilaga 59_update'!$D$5:$E$210,2,FALSE))),IF(VLOOKUP($C1019,' REACH Bilaga 59_update'!$C$5:$E$210,3,FALSE)="",NA(),VLOOKUP($C1019,' REACH Bilaga 59_update'!$C$5:$E$210,3,FALSE)))</f>
        <v>#N/A</v>
      </c>
      <c r="P1019" s="76" t="e">
        <f>IF(C1019="-",IF(A1019="-",IFERROR(VLOOKUP($D1019,' REACH Bilaga 59_update'!$A$5:$F$210,MATCH(Sammanfattning!P$1,' REACH Bilaga 59_update'!$A$4:$F$4,0),FALSE),VLOOKUP($D1019,'REACH Bilaga XIV_update'!$A$4:$H$110,MATCH(Sammanfattning!P$1,'REACH Bilaga XIV_update'!$A$4:$H$4,0),FALSE)),IFERROR(VLOOKUP($A1019,' REACH Bilaga 59_update'!$D$5:$F$210,MATCH(Sammanfattning!P$1,' REACH Bilaga 59_update'!$D$4:$F$4,0),FALSE),VLOOKUP($A1019,'REACH Bilaga XIV_update'!$D$4:$H$110,MATCH(Sammanfattning!P$1,'REACH Bilaga XIV_update'!$D$4:$H$4,0),FALSE))),IFERROR(VLOOKUP($C1019,' REACH Bilaga 59_update'!$C$5:$F$210,MATCH(Sammanfattning!P$1,' REACH Bilaga 59_update'!$C$4:$F$4,0),FALSE),VLOOKUP($C1019,'REACH Bilaga XIV_update'!$C$4:$H$110,MATCH(Sammanfattning!P$1,'REACH Bilaga XIV_update'!$C$4:$H$4,0),FALSE)))</f>
        <v>#N/A</v>
      </c>
      <c r="Q1019" s="76" t="e">
        <f>IF($C1019="-",IF($A1019="-",IF(VLOOKUP($D1019,'REACH Bilaga XIV_update'!$A$5:$I$110,9,FALSE)="",NA(),VLOOKUP($D1019,'REACH Bilaga XIV_update'!$A$5:$I$110,9,FALSE)),IF(VLOOKUP($A1019,'REACH Bilaga XIV_update'!$D$5:$I$110,6,FALSE)="",NA(),VLOOKUP($A1019,'REACH Bilaga XIV_update'!$D$5:$I$110,6,FALSE))),IF(VLOOKUP($C1019,'REACH Bilaga XIV_update'!$C$5:$I$110,7,FALSE)="",NA(),VLOOKUP($C1019,'REACH Bilaga XIV_update'!$C$5:$I$110,7,FALSE)))</f>
        <v>#N/A</v>
      </c>
      <c r="R1019" s="76" t="e">
        <f>IF($C1019="-",IF($A1019="-",IF(VLOOKUP($D1019,CoRAP_update!$A$5:$O$376,15,FALSE)="",NA(),VLOOKUP($D1019,CoRAP_update!$A$5:$O$376,15,FALSE)),IF(VLOOKUP($A1019,CoRAP_update!$D$5:$O$376,12,FALSE)="",NA(),VLOOKUP($A1019,CoRAP_update!$D$5:$O$376,12,FALSE))),IF(VLOOKUP($C1019,CoRAP_update!$C$5:$O$376,13,FALSE)="",NA(),VLOOKUP($C1019,CoRAP_update!$C$5:$O$376,13,FALSE)))</f>
        <v>#N/A</v>
      </c>
      <c r="S1019" s="144" t="e">
        <f>IF($C1019="-",IF($A1019="-",VLOOKUP($D1019,CoRAP_update!$A$5:$J$376,MATCH(Sammanfattning!S$1,CoRAP_update!$A$4:$J$4,0),FALSE),VLOOKUP($A1019,CoRAP_update!$D$5:$J$376,MATCH(Sammanfattning!S$1,CoRAP_update!$D$4:$J$4,0),FALSE)),VLOOKUP($C1019,CoRAP_update!$C$5:$J$376,MATCH(Sammanfattning!S$1,CoRAP_update!$C$4:$J$4,0),FALSE))</f>
        <v>#N/A</v>
      </c>
      <c r="T1019" s="76" t="str">
        <f>IF($A1019="-",VLOOKUP($D1019,EDC_update!$C$2:$F$450,4,FALSE),VLOOKUP($A1019,EDC_update!$B$2:$F$450,5,FALSE))</f>
        <v>CAT1</v>
      </c>
      <c r="V1019" s="78">
        <f>IF(IFERROR(SEARCH("PBT",P1019),99)=99,IF(IFERROR(SEARCH("suspected PBT",S1019),99)=99,IF(IFERROR(SEARCH("concluded to be PBT",K1019),99)=99,IF(IFERROR(SEARCH("PBT",S1019),99)=99,IF(IFERROR(SEARCH("PBT cand",L1019),99)=99,IF(IFERROR(SEARCH("PBT",L1019),99)=99,IF(IFERROR(SEARCH("persistent, bioackumulative and toxic properties",K1019),99)=99,0,Scoring!$E$3),Scoring!$E$3),Scoring!$E$7),Scoring!$E$3),Scoring!$E$5),Scoring!$E$6),Scoring!$E$3)</f>
        <v>0</v>
      </c>
      <c r="W1019" s="78">
        <f>IF(IFERROR(SEARCH("vPvB",P1019),99)=99,IF(IFERROR(SEARCH("suspected pbt/vPvB",S1019),99)=99,IF(IFERROR(SEARCH("vPvB",S1019),99)=99,IF(IFERROR(SEARCH("concluded to be a vPvB",S1019),99)=99,IF(IFERROR(SEARCH("identified as vPvB",K1019),99)=99,IF(IFERROR(SEARCH("concluded to be a vPvB",K1019),99)=99,IF(IFERROR(SEARCH("concluded to be both pbt and vPvB",S1019),99)=99,IF(IFERROR(SEARCH("concluded to be both pbt and vPvB",K1019),99)=99,0,Scoring!$E$5),Scoring!$E$5),Scoring!$E$5),Scoring!$E$5),Scoring!$E$5),Scoring!$E$4),Scoring!$E$6),Scoring!$E$4)</f>
        <v>0</v>
      </c>
      <c r="X1019" s="78">
        <f>IF(IFERROR(SEARCH("H410",N1019),99)=99,IF(IFERROR(SEARCH("H410",O1019),99)=99,IF(IFERROR(SEARCH("H410",Q1019),99)=99,IF(IFERROR(SEARCH("H410",M1019),99)=99,IF(IFERROR(SEARCH("H410",R1019),99)=99,IF(IFERROR(SEARCH("H411",N1019),99)=99,IF(IFERROR(SEARCH("H411",O1019),99)=99,IF(IFERROR(SEARCH("H411",Q1019),99)=99,IF(IFERROR(SEARCH("H411",M1019),99)=99,IF(IFERROR(SEARCH("H411",R1019),99)=99,IF(IFERROR(SEARCH("H413",N1019),99)=99,IF(IFERROR(SEARCH("H413",O1019),99)=99,IF(IFERROR(SEARCH("H413",Q1019),99)=99,IF(IFERROR(SEARCH("H413",M1019),99)=99,IF(IFERROR(SEARCH("H413",R1019),99)=99,IF(IFERROR(SEARCH("H412",N1019),99)=99,IF(IFERROR(SEARCH("H412",O1019),99)=99,IF(IFERROR(SEARCH("H412",Q1019),99)=99,IF(IFERROR(SEARCH("H412",M1019),99)=99,IF(IFERROR(SEARCH("H412",R1019),99)=99,0,Scoring!$E$2),Scoring!$E$2),Scoring!$E$2),Scoring!$E$2),Scoring!$E$2),Scoring!$E$2),Scoring!$E$2),Scoring!$E$2),Scoring!$E$2),Scoring!$E$2),Scoring!$E$2),Scoring!$E$2),Scoring!$E$2),Scoring!$E$2),Scoring!$E$2),Scoring!$E$2),Scoring!$E$2),Scoring!$E$2),Scoring!$E$2),Scoring!$E$2)</f>
        <v>0</v>
      </c>
      <c r="Y1019" s="78">
        <f>IF(IFERROR(SEARCH("CMR",K1019),99)=99,IF(IFERROR(SEARCH("Suspected CMR",S1019),99)=99,IF(IFERROR(SEARCH("CMR",S1019),99)=99,0,Scoring!$E$8),Scoring!$E$9),Scoring!$E$8)</f>
        <v>0</v>
      </c>
      <c r="Z1019" s="78">
        <f>IF(IFERROR(SEARCH("H350",N1019),99)=99,IF(IFERROR(SEARCH("H350",O1019),99)=99,IF(IFERROR(SEARCH("H350",Q1019),99)=99,IF(IFERROR(SEARCH("H350",M1019),99)=99,IF(IFERROR(SEARCH("H350",R1019),99)=99,IF(IFERROR(SEARCH("H351",N1019),99)=99,IF(IFERROR(SEARCH("H351",O1019),99)=99,IF(IFERROR(SEARCH("H351",Q1019),99)=99,IF(IFERROR(SEARCH("H351",M1019),99)=99,IF(IFERROR(SEARCH("H351",R1019),99)=99,IF(IFERROR(SEARCH("carcinogenic",P1019),99)=99,IF(IFERROR(SEARCH("suspected carcinogenic",S1019),99)=99,0,Scoring!$E$12),Scoring!$E$11),Scoring!$E$10),Scoring!$E$10),Scoring!$E$10),Scoring!$E$10),Scoring!$E$10),Scoring!$E$10),Scoring!$E$10),Scoring!$E$10),Scoring!$E$10),Scoring!$E$10)</f>
        <v>0</v>
      </c>
      <c r="AA1019" s="78">
        <f>IF(IFERROR(SEARCH("H340",N1019),99)=99,IF(IFERROR(SEARCH("H340",O1019),99)=99,IF(IFERROR(SEARCH("H340",Q1019),99)=99,IF(IFERROR(SEARCH("H340",M1019),99)=99,IF(IFERROR(SEARCH("H340",R1019),99)=99,IF(IFERROR(SEARCH("H341",N1019),99)=99,IF(IFERROR(SEARCH("H341",O1019),99)=99,IF(IFERROR(SEARCH("H341",Q1019),99)=99,IF(IFERROR(SEARCH("H341",M1019),99)=99,IF(IFERROR(SEARCH("H341",R1019),99)=99,IF(IFERROR(SEARCH("mutagenic",P1019),99)=99,IF(IFERROR(SEARCH("suspected mutagenic",S1019),99)=99,0,Scoring!$E$15),Scoring!$E$14),Scoring!$E$13),Scoring!$E$13),Scoring!$E$13),Scoring!$E$13),Scoring!$E$13),Scoring!$E$13),Scoring!$E$13),Scoring!$E$13),Scoring!$E$13),Scoring!$E$13)</f>
        <v>0</v>
      </c>
      <c r="AB1019" s="78">
        <f>IF(IFERROR(SEARCH("H360",N1019),99)=99,IF(IFERROR(SEARCH("H360",O1019),99)=99,IF(IFERROR(SEARCH("H360",Q1019),99)=99,IF(IFERROR(SEARCH("H360",M1019),99)=99,IF(IFERROR(SEARCH("H360",R1019),99)=99,IF(IFERROR(SEARCH("H361",N1019),99)=99,IF(IFERROR(SEARCH("H361",O1019),99)=99,IF(IFERROR(SEARCH("H361",Q1019),99)=99,IF(IFERROR(SEARCH("H361",M1019),99)=99,IF(IFERROR(SEARCH("H361",R1019),99)=99,IF(IFERROR(SEARCH("reproduction",P1019),99)=99,IF(IFERROR(SEARCH("suspected reprotoxic",S1019),99)=99,IF(IFERROR(SEARCH("reprotoxic",S1019),99)=99,IF(IFERROR(SEARCH("reprotoxic",K1019),99)=99,0,Scoring!$E$18),Scoring!$E$18),Scoring!$E$19),Scoring!$E$17),Scoring!$E$16),Scoring!$E$16),Scoring!$E$16),Scoring!$E$16),Scoring!$E$16),Scoring!$E$16),Scoring!$E$16),Scoring!$E$16),Scoring!$E$16),Scoring!$E$16)</f>
        <v>0</v>
      </c>
      <c r="AC1019" s="78">
        <f>IF(IFERROR(SEARCH("57f",L1019),99)=99,IF(IFERROR(SEARCH("57(f)",P1019),99)=99,0,Scoring!$E$20),Scoring!$E$20)</f>
        <v>0</v>
      </c>
      <c r="AD1019" s="78">
        <f>IF(IFERROR(SEARCH("CAT1",T1019),99)=99,IF(IFERROR(SEARCH("CAT2",T1019),99)=99,IF(IFERROR(SEARCH("CAT3",T1019),99)=99,IF(IFERROR(SEARCH("concluded to be endocrine",K1019),99)=99,IF(IFERROR(SEARCH("categorised as endocrine",K1019),99)=99,IF(IFERROR(SEARCH("endocrine disrupting",P1019),99)=99,IF(IFERROR(SEARCH("endocrine disrupting",K1019),99)=99,IF(IFERROR(SEARCH("suspected endocrine",S1019),99)=99,IF(IFERROR(SEARCH("potential endocrine",S1019),99)=99,0,Scoring!$E$25),Scoring!$E$25),Scoring!$E$24),Scoring!$E$24),Scoring!$E$24),Scoring!$E$24),Scoring!$E$23),Scoring!$E$22),Scoring!$E$21)</f>
        <v>1</v>
      </c>
      <c r="AE1019" s="78">
        <f>IF(IFERROR(SEARCH("suspected sensitiser",S1019),99)=99,IF(IFERROR(SEARCH("sensitiser",S1019),99)=99,IF(IFERROR(SEARCH("other hazard based concern",S1019),99)=99,0,Scoring!$E$28),Scoring!$E$26),Scoring!$E$27)</f>
        <v>0</v>
      </c>
      <c r="AF1019" s="78">
        <f>IF(IFERROR(M1019,1)=1,IF(IFERROR(N1019,1)=1,IF(IFERROR(O1019,1)=1,IF(IFERROR(Q1019,1)=1,IF(IFERROR(R1019,1)=1,IF(IFERROR(T1019,1)=1,IF(IFERROR(K1019,1)=1,IF(IFERROR(P1019,1)=1,IF(IFERROR(S1019,1)=1,Scoring!$E$29,0),0),0),0),0),0),0),0),0)</f>
        <v>0</v>
      </c>
      <c r="AG1019" s="78">
        <f t="shared" si="75"/>
        <v>1</v>
      </c>
      <c r="AI1019" s="93"/>
      <c r="AJ1019" s="94"/>
      <c r="AK1019" s="76"/>
      <c r="AL1019" s="75"/>
      <c r="AN1019" s="79"/>
      <c r="AO1019" s="79"/>
      <c r="AP1019" s="79"/>
      <c r="AQ1019" s="79"/>
      <c r="AR1019" s="79"/>
      <c r="AS1019" s="78"/>
      <c r="AU1019" s="79">
        <f>IF(IFERROR(F1019,99)=99,IF(IFERROR(G1019,99)=99,IF(IFERROR(H1019,99)=99,IF(IFERROR(I1019,99)=99,IF(IFERROR(E1019,99)=99,IF(IFERROR(J1019,99)=99,0,Scoring!$B$7),Scoring!$B$3),Scoring!$B$2),Scoring!$B$6),Scoring!$B$5),Scoring!$B$4)</f>
        <v>0.3</v>
      </c>
      <c r="AV1019" s="78">
        <f t="shared" si="76"/>
        <v>0.3</v>
      </c>
      <c r="AW1019" s="78"/>
      <c r="AX1019" s="66"/>
      <c r="AY1019" s="78"/>
      <c r="AZ1019" s="76"/>
      <c r="BB1019" s="76"/>
    </row>
    <row r="1020" spans="1:54" x14ac:dyDescent="0.25">
      <c r="A1020" s="77" t="s">
        <v>7490</v>
      </c>
      <c r="B1020" s="76" t="str">
        <f>C1020</f>
        <v>-</v>
      </c>
      <c r="C1020" s="77" t="s">
        <v>30</v>
      </c>
      <c r="D1020" s="77" t="s">
        <v>918</v>
      </c>
      <c r="E1020" s="76" t="str">
        <f>IF(C1020="-",IF(A1020="-",VLOOKUP(D1020,'sin-list 180320_update'!$C$2:$C$835,1,FALSE),VLOOKUP(A1020,'sin-list 180320_update'!$A$2:$A$835,1,FALSE)),VLOOKUP(C1020,'sin-list 180320_update'!$B$2:$B$835,1,FALSE))</f>
        <v>1824346-00-0</v>
      </c>
      <c r="F1020" s="76" t="e">
        <f>IF($C1020="-",IF($A1020="-",VLOOKUP($D1020,'REACH Bilaga XVII_update'!$A$5:$A$131,1,FALSE),VLOOKUP($A1020,'REACH Bilaga XVII_update'!$C$5:$C$131,1,FALSE)),VLOOKUP($C1020,'REACH Bilaga XVII_update'!$B$5:$B$131,1,FALSE))</f>
        <v>#N/A</v>
      </c>
      <c r="G1020" s="76" t="e">
        <f>IF($C1020="-",IF($A1020="-",VLOOKUP($D1020,' REACH Bilaga 59_update'!$A$5:$A$210,1,FALSE),VLOOKUP($A1020,' REACH Bilaga 59_update'!$D$5:$D$210,1,FALSE)),VLOOKUP($C1020,' REACH Bilaga 59_update'!$C$5:$C$210,1,FALSE))</f>
        <v>#N/A</v>
      </c>
      <c r="H1020" s="76" t="e">
        <f>IF($C1020="-",IF($A1020="-",VLOOKUP($D1020,'REACH Bilaga XIV_update'!$A$5:$A$110,1,FALSE),VLOOKUP($A1020,'REACH Bilaga XIV_update'!$D$5:$D$110,1,FALSE)),VLOOKUP($C1020,'REACH Bilaga XIV_update'!$C$5:$C$110,1,FALSE))</f>
        <v>#N/A</v>
      </c>
      <c r="I1020" s="76" t="e">
        <f>IF($C1020="-",IF($A1020="-",VLOOKUP($D1020,CoRAP_update!$A$5:$A$376,1,FALSE),VLOOKUP($A1020,CoRAP_update!$D$5:$D$376,1,FALSE)),VLOOKUP($C1020,CoRAP_update!$C$5:$C$376,1,FALSE))</f>
        <v>#N/A</v>
      </c>
      <c r="J1020" s="76" t="e">
        <f>IF($C1020="-",IF($A1020="-",VLOOKUP($D1020,EDC_update!$C$2:$C$450,1,FALSE),VLOOKUP($A1020,EDC_update!$B$2:$B$450,1,FALSE)),VLOOKUP($C1020,EDC_update!$L$2:$L$450,1,FALSE))</f>
        <v>#N/A</v>
      </c>
      <c r="K1020" s="76" t="str">
        <f>IF($C1020="-",IF($A1020="-",IF(VLOOKUP($D1020,'sin-list 180320_update'!$C$2:$S$835,3,FALSE)="",NA(),VLOOKUP($D1020,'sin-list 180320_update'!$C$2:$S$835,3,FALSE)),IF(VLOOKUP($A1020,'sin-list 180320_update'!$A$2:$S$835,5,FALSE)="",NA(),VLOOKUP($A1020,'sin-list 180320_update'!$A$2:$S$835,5,FALSE))),IF(VLOOKUP($C1020,'sin-list 180320_update'!$B$2:$S$835,4,FALSE)="",NA(),VLOOKUP($C1020,'sin-list 180320_update'!$B$2:$S$835,4,FALSE)))</f>
        <v>Substance is concluded to be an endocrine disruptor SVHC by ECHA Member State Committee.</v>
      </c>
      <c r="L1020" s="76" t="str">
        <f>IF($C1020="-",IF($A1020="-",VLOOKUP($D1020,'sin-list 180320_update'!$C$2:$S$835,6,FALSE),VLOOKUP($A1020,'sin-list 180320_update'!$A$2:$S$835,8,FALSE)),VLOOKUP($C1020,'sin-list 180320_update'!$B$2:$S$835,7,FALSE))</f>
        <v>Official classification missing - 57f substance</v>
      </c>
      <c r="M1020" s="76" t="e">
        <f>IF($C1020="-",IF($A1020="-",IF(VLOOKUP($D1020,'sin-list 180320_update'!$C$2:$S$835,8,FALSE)="",NA(),VLOOKUP($D1020,'sin-list 180320_update'!$C$2:$S$835,8,FALSE)),IF(VLOOKUP($A1020,'sin-list 180320_update'!$A$2:$S$835,10,FALSE)="",NA(),VLOOKUP($A1020,'sin-list 180320_update'!$A$2:$S$835,10,FALSE))),IF(VLOOKUP($C1020,'sin-list 180320_update'!$B$2:$S$835,9,FALSE)="",NA(),VLOOKUP($C1020,'sin-list 180320_update'!$B$2:$S$835,9,FALSE)))</f>
        <v>#N/A</v>
      </c>
      <c r="N1020" s="76" t="e">
        <f>IF($C1020="-",IF($A1020="-",IF(VLOOKUP($D1020,'REACH Bilaga XVII_update'!$A$5:$E$131,4,FALSE)="",NA(),VLOOKUP($D1020,'REACH Bilaga XVII_update'!$A$5:$E$131,4,FALSE)),IF(VLOOKUP($A1020,'REACH Bilaga XVII_update'!$C$5:$D$131,2,FALSE)="",NA(),VLOOKUP($A1020,'REACH Bilaga XVII_update'!$C$5:$D$131,2,FALSE))),IF(VLOOKUP($C1020,'REACH Bilaga XVII_update'!$B$5:$D$131,3,FALSE)="",NA(),VLOOKUP($C1020,'REACH Bilaga XVII_update'!$B$5:$D$131,3,FALSE)))</f>
        <v>#N/A</v>
      </c>
      <c r="O1020" s="76" t="e">
        <f>IF($C1020="-",IF($A1020="-",IF(VLOOKUP($D1020,' REACH Bilaga 59_update'!$A$5:$E$210,5,FALSE)="",NA(),VLOOKUP($D1020,' REACH Bilaga 59_update'!$A$5:$E$210,5,FALSE)),IF(VLOOKUP($A1020,' REACH Bilaga 59_update'!$D$5:$E$210,2,FALSE)="",NA(),VLOOKUP($A1020,' REACH Bilaga 59_update'!$D$5:$E$210,2,FALSE))),IF(VLOOKUP($C1020,' REACH Bilaga 59_update'!$C$5:$E$210,3,FALSE)="",NA(),VLOOKUP($C1020,' REACH Bilaga 59_update'!$C$5:$E$210,3,FALSE)))</f>
        <v>#N/A</v>
      </c>
      <c r="P1020" s="76" t="e">
        <f>IF(C1020="-",IF(A1020="-",IFERROR(VLOOKUP($D1020,' REACH Bilaga 59_update'!$A$5:$F$210,MATCH(Sammanfattning!P$1,' REACH Bilaga 59_update'!$A$4:$F$4,0),FALSE),VLOOKUP($D1020,'REACH Bilaga XIV_update'!$A$4:$H$110,MATCH(Sammanfattning!P$1,'REACH Bilaga XIV_update'!$A$4:$H$4,0),FALSE)),IFERROR(VLOOKUP($A1020,' REACH Bilaga 59_update'!$D$5:$F$210,MATCH(Sammanfattning!P$1,' REACH Bilaga 59_update'!$D$4:$F$4,0),FALSE),VLOOKUP($A1020,'REACH Bilaga XIV_update'!$D$4:$H$110,MATCH(Sammanfattning!P$1,'REACH Bilaga XIV_update'!$D$4:$H$4,0),FALSE))),IFERROR(VLOOKUP($C1020,' REACH Bilaga 59_update'!$C$5:$F$210,MATCH(Sammanfattning!P$1,' REACH Bilaga 59_update'!$C$4:$F$4,0),FALSE),VLOOKUP($C1020,'REACH Bilaga XIV_update'!$C$4:$H$110,MATCH(Sammanfattning!P$1,'REACH Bilaga XIV_update'!$C$4:$H$4,0),FALSE)))</f>
        <v>#N/A</v>
      </c>
      <c r="Q1020" s="76" t="e">
        <f>IF($C1020="-",IF($A1020="-",IF(VLOOKUP($D1020,'REACH Bilaga XIV_update'!$A$5:$I$110,9,FALSE)="",NA(),VLOOKUP($D1020,'REACH Bilaga XIV_update'!$A$5:$I$110,9,FALSE)),IF(VLOOKUP($A1020,'REACH Bilaga XIV_update'!$D$5:$I$110,6,FALSE)="",NA(),VLOOKUP($A1020,'REACH Bilaga XIV_update'!$D$5:$I$110,6,FALSE))),IF(VLOOKUP($C1020,'REACH Bilaga XIV_update'!$C$5:$I$110,7,FALSE)="",NA(),VLOOKUP($C1020,'REACH Bilaga XIV_update'!$C$5:$I$110,7,FALSE)))</f>
        <v>#N/A</v>
      </c>
      <c r="R1020" s="76" t="e">
        <f>IF($C1020="-",IF($A1020="-",IF(VLOOKUP($D1020,CoRAP_update!$A$5:$O$376,15,FALSE)="",NA(),VLOOKUP($D1020,CoRAP_update!$A$5:$O$376,15,FALSE)),IF(VLOOKUP($A1020,CoRAP_update!$D$5:$O$376,12,FALSE)="",NA(),VLOOKUP($A1020,CoRAP_update!$D$5:$O$376,12,FALSE))),IF(VLOOKUP($C1020,CoRAP_update!$C$5:$O$376,13,FALSE)="",NA(),VLOOKUP($C1020,CoRAP_update!$C$5:$O$376,13,FALSE)))</f>
        <v>#N/A</v>
      </c>
      <c r="S1020" s="144" t="e">
        <f>IF($C1020="-",IF($A1020="-",VLOOKUP($D1020,CoRAP_update!$A$5:$J$376,MATCH(Sammanfattning!S$1,CoRAP_update!$A$4:$J$4,0),FALSE),VLOOKUP($A1020,CoRAP_update!$D$5:$J$376,MATCH(Sammanfattning!S$1,CoRAP_update!$D$4:$J$4,0),FALSE)),VLOOKUP($C1020,CoRAP_update!$C$5:$J$376,MATCH(Sammanfattning!S$1,CoRAP_update!$C$4:$J$4,0),FALSE))</f>
        <v>#N/A</v>
      </c>
      <c r="T1020" s="76" t="e">
        <f>IF($A1020="-",VLOOKUP($D1020,EDC_update!$C$2:$F$450,4,FALSE),VLOOKUP($A1020,EDC_update!$B$2:$F$450,5,FALSE))</f>
        <v>#N/A</v>
      </c>
      <c r="V1020" s="78">
        <f>IF(IFERROR(SEARCH("PBT",P1020),99)=99,IF(IFERROR(SEARCH("suspected PBT",S1020),99)=99,IF(IFERROR(SEARCH("concluded to be PBT",K1020),99)=99,IF(IFERROR(SEARCH("PBT",S1020),99)=99,IF(IFERROR(SEARCH("PBT cand",L1020),99)=99,IF(IFERROR(SEARCH("PBT",L1020),99)=99,IF(IFERROR(SEARCH("persistent, bioackumulative and toxic properties",K1020),99)=99,0,Scoring!$E$3),Scoring!$E$3),Scoring!$E$7),Scoring!$E$3),Scoring!$E$5),Scoring!$E$6),Scoring!$E$3)</f>
        <v>0</v>
      </c>
      <c r="W1020" s="78">
        <f>IF(IFERROR(SEARCH("vPvB",P1020),99)=99,IF(IFERROR(SEARCH("suspected pbt/vPvB",S1020),99)=99,IF(IFERROR(SEARCH("vPvB",S1020),99)=99,IF(IFERROR(SEARCH("concluded to be a vPvB",S1020),99)=99,IF(IFERROR(SEARCH("identified as vPvB",K1020),99)=99,IF(IFERROR(SEARCH("concluded to be a vPvB",K1020),99)=99,IF(IFERROR(SEARCH("concluded to be both pbt and vPvB",S1020),99)=99,IF(IFERROR(SEARCH("concluded to be both pbt and vPvB",K1020),99)=99,0,Scoring!$E$5),Scoring!$E$5),Scoring!$E$5),Scoring!$E$5),Scoring!$E$5),Scoring!$E$4),Scoring!$E$6),Scoring!$E$4)</f>
        <v>0</v>
      </c>
      <c r="X1020" s="78">
        <f>IF(IFERROR(SEARCH("H410",N1020),99)=99,IF(IFERROR(SEARCH("H410",O1020),99)=99,IF(IFERROR(SEARCH("H410",Q1020),99)=99,IF(IFERROR(SEARCH("H410",M1020),99)=99,IF(IFERROR(SEARCH("H410",R1020),99)=99,IF(IFERROR(SEARCH("H411",N1020),99)=99,IF(IFERROR(SEARCH("H411",O1020),99)=99,IF(IFERROR(SEARCH("H411",Q1020),99)=99,IF(IFERROR(SEARCH("H411",M1020),99)=99,IF(IFERROR(SEARCH("H411",R1020),99)=99,IF(IFERROR(SEARCH("H413",N1020),99)=99,IF(IFERROR(SEARCH("H413",O1020),99)=99,IF(IFERROR(SEARCH("H413",Q1020),99)=99,IF(IFERROR(SEARCH("H413",M1020),99)=99,IF(IFERROR(SEARCH("H413",R1020),99)=99,IF(IFERROR(SEARCH("H412",N1020),99)=99,IF(IFERROR(SEARCH("H412",O1020),99)=99,IF(IFERROR(SEARCH("H412",Q1020),99)=99,IF(IFERROR(SEARCH("H412",M1020),99)=99,IF(IFERROR(SEARCH("H412",R1020),99)=99,0,Scoring!$E$2),Scoring!$E$2),Scoring!$E$2),Scoring!$E$2),Scoring!$E$2),Scoring!$E$2),Scoring!$E$2),Scoring!$E$2),Scoring!$E$2),Scoring!$E$2),Scoring!$E$2),Scoring!$E$2),Scoring!$E$2),Scoring!$E$2),Scoring!$E$2),Scoring!$E$2),Scoring!$E$2),Scoring!$E$2),Scoring!$E$2),Scoring!$E$2)</f>
        <v>0</v>
      </c>
      <c r="Y1020" s="78">
        <f>IF(IFERROR(SEARCH("CMR",K1020),99)=99,IF(IFERROR(SEARCH("Suspected CMR",S1020),99)=99,IF(IFERROR(SEARCH("CMR",S1020),99)=99,0,Scoring!$E$8),Scoring!$E$9),Scoring!$E$8)</f>
        <v>0</v>
      </c>
      <c r="Z1020" s="78">
        <f>IF(IFERROR(SEARCH("H350",N1020),99)=99,IF(IFERROR(SEARCH("H350",O1020),99)=99,IF(IFERROR(SEARCH("H350",Q1020),99)=99,IF(IFERROR(SEARCH("H350",M1020),99)=99,IF(IFERROR(SEARCH("H350",R1020),99)=99,IF(IFERROR(SEARCH("H351",N1020),99)=99,IF(IFERROR(SEARCH("H351",O1020),99)=99,IF(IFERROR(SEARCH("H351",Q1020),99)=99,IF(IFERROR(SEARCH("H351",M1020),99)=99,IF(IFERROR(SEARCH("H351",R1020),99)=99,IF(IFERROR(SEARCH("carcinogenic",P1020),99)=99,IF(IFERROR(SEARCH("suspected carcinogenic",S1020),99)=99,0,Scoring!$E$12),Scoring!$E$11),Scoring!$E$10),Scoring!$E$10),Scoring!$E$10),Scoring!$E$10),Scoring!$E$10),Scoring!$E$10),Scoring!$E$10),Scoring!$E$10),Scoring!$E$10),Scoring!$E$10)</f>
        <v>0</v>
      </c>
      <c r="AA1020" s="78">
        <f>IF(IFERROR(SEARCH("H340",N1020),99)=99,IF(IFERROR(SEARCH("H340",O1020),99)=99,IF(IFERROR(SEARCH("H340",Q1020),99)=99,IF(IFERROR(SEARCH("H340",M1020),99)=99,IF(IFERROR(SEARCH("H340",R1020),99)=99,IF(IFERROR(SEARCH("H341",N1020),99)=99,IF(IFERROR(SEARCH("H341",O1020),99)=99,IF(IFERROR(SEARCH("H341",Q1020),99)=99,IF(IFERROR(SEARCH("H341",M1020),99)=99,IF(IFERROR(SEARCH("H341",R1020),99)=99,IF(IFERROR(SEARCH("mutagenic",P1020),99)=99,IF(IFERROR(SEARCH("suspected mutagenic",S1020),99)=99,0,Scoring!$E$15),Scoring!$E$14),Scoring!$E$13),Scoring!$E$13),Scoring!$E$13),Scoring!$E$13),Scoring!$E$13),Scoring!$E$13),Scoring!$E$13),Scoring!$E$13),Scoring!$E$13),Scoring!$E$13)</f>
        <v>0</v>
      </c>
      <c r="AB1020" s="78">
        <f>IF(IFERROR(SEARCH("H360",N1020),99)=99,IF(IFERROR(SEARCH("H360",O1020),99)=99,IF(IFERROR(SEARCH("H360",Q1020),99)=99,IF(IFERROR(SEARCH("H360",M1020),99)=99,IF(IFERROR(SEARCH("H360",R1020),99)=99,IF(IFERROR(SEARCH("H361",N1020),99)=99,IF(IFERROR(SEARCH("H361",O1020),99)=99,IF(IFERROR(SEARCH("H361",Q1020),99)=99,IF(IFERROR(SEARCH("H361",M1020),99)=99,IF(IFERROR(SEARCH("H361",R1020),99)=99,IF(IFERROR(SEARCH("reproduction",P1020),99)=99,IF(IFERROR(SEARCH("suspected reprotoxic",S1020),99)=99,IF(IFERROR(SEARCH("reprotoxic",S1020),99)=99,IF(IFERROR(SEARCH("reprotoxic",K1020),99)=99,0,Scoring!$E$18),Scoring!$E$18),Scoring!$E$19),Scoring!$E$17),Scoring!$E$16),Scoring!$E$16),Scoring!$E$16),Scoring!$E$16),Scoring!$E$16),Scoring!$E$16),Scoring!$E$16),Scoring!$E$16),Scoring!$E$16),Scoring!$E$16)</f>
        <v>0</v>
      </c>
      <c r="AC1020" s="78">
        <f>IF(IFERROR(SEARCH("57f",L1020),99)=99,IF(IFERROR(SEARCH("57(f)",P1020),99)=99,0,Scoring!$E$20),Scoring!$E$20)</f>
        <v>1</v>
      </c>
      <c r="AD1020" s="78">
        <f>IF(IFERROR(SEARCH("CAT1",T1020),99)=99,IF(IFERROR(SEARCH("CAT2",T1020),99)=99,IF(IFERROR(SEARCH("CAT3",T1020),99)=99,IF(IFERROR(SEARCH("concluded to be endocrine",K1020),99)=99,IF(IFERROR(SEARCH("categorised as endocrine",K1020),99)=99,IF(IFERROR(SEARCH("endocrine disrupting",P1020),99)=99,IF(IFERROR(SEARCH("endocrine disrupting",K1020),99)=99,IF(IFERROR(SEARCH("suspected endocrine",S1020),99)=99,IF(IFERROR(SEARCH("potential endocrine",S1020),99)=99,0,Scoring!$E$25),Scoring!$E$25),Scoring!$E$24),Scoring!$E$24),Scoring!$E$24),Scoring!$E$24),Scoring!$E$23),Scoring!$E$22),Scoring!$E$21)</f>
        <v>0</v>
      </c>
      <c r="AE1020" s="78">
        <f>IF(IFERROR(SEARCH("suspected sensitiser",S1020),99)=99,IF(IFERROR(SEARCH("sensitiser",S1020),99)=99,IF(IFERROR(SEARCH("other hazard based concern",S1020),99)=99,0,Scoring!$E$28),Scoring!$E$26),Scoring!$E$27)</f>
        <v>0</v>
      </c>
      <c r="AF1020" s="78">
        <f>IF(IFERROR(M1020,1)=1,IF(IFERROR(N1020,1)=1,IF(IFERROR(O1020,1)=1,IF(IFERROR(Q1020,1)=1,IF(IFERROR(R1020,1)=1,IF(IFERROR(T1020,1)=1,IF(IFERROR(K1020,1)=1,IF(IFERROR(P1020,1)=1,IF(IFERROR(S1020,1)=1,Scoring!$E$29,0),0),0),0),0),0),0),0),0)</f>
        <v>0</v>
      </c>
      <c r="AG1020" s="78">
        <f t="shared" si="75"/>
        <v>1</v>
      </c>
      <c r="AI1020" s="93"/>
      <c r="AJ1020" s="94"/>
      <c r="AK1020" s="76"/>
      <c r="AL1020" s="75"/>
      <c r="AN1020" s="79"/>
      <c r="AO1020" s="79"/>
      <c r="AP1020" s="79"/>
      <c r="AQ1020" s="79"/>
      <c r="AR1020" s="79"/>
      <c r="AS1020" s="78"/>
      <c r="AU1020" s="79">
        <f>IF(IFERROR(F1020,99)=99,IF(IFERROR(G1020,99)=99,IF(IFERROR(H1020,99)=99,IF(IFERROR(I1020,99)=99,IF(IFERROR(E1020,99)=99,IF(IFERROR(J1020,99)=99,0,Scoring!$B$7),Scoring!$B$3),Scoring!$B$2),Scoring!$B$6),Scoring!$B$5),Scoring!$B$4)</f>
        <v>0.3</v>
      </c>
      <c r="AV1020" s="78">
        <f t="shared" si="76"/>
        <v>0.3</v>
      </c>
      <c r="AW1020" s="78"/>
      <c r="AX1020" s="66"/>
      <c r="AY1020" s="78"/>
      <c r="AZ1020" s="76"/>
      <c r="BA1020" s="76"/>
      <c r="BB1020" s="76"/>
    </row>
    <row r="1021" spans="1:54" x14ac:dyDescent="0.25">
      <c r="A1021" s="89" t="s">
        <v>7192</v>
      </c>
      <c r="B1021" s="89" t="s">
        <v>30</v>
      </c>
      <c r="C1021" s="89" t="s">
        <v>30</v>
      </c>
      <c r="D1021" s="89" t="s">
        <v>7193</v>
      </c>
      <c r="E1021" s="76" t="e">
        <f>IF(C1021="-",IF(A1021="-",VLOOKUP(D1021,'sin-list 180320_update'!$C$2:$C$835,1,FALSE),VLOOKUP(A1021,'sin-list 180320_update'!$A$2:$A$835,1,FALSE)),VLOOKUP(C1021,'sin-list 180320_update'!$B$2:$B$835,1,FALSE))</f>
        <v>#N/A</v>
      </c>
      <c r="F1021" s="76" t="e">
        <f>IF($C1021="-",IF($A1021="-",VLOOKUP($D1021,'REACH Bilaga XVII_update'!$A$5:$A$131,1,FALSE),VLOOKUP($A1021,'REACH Bilaga XVII_update'!$C$5:$C$131,1,FALSE)),VLOOKUP($C1021,'REACH Bilaga XVII_update'!$B$5:$B$131,1,FALSE))</f>
        <v>#N/A</v>
      </c>
      <c r="G1021" s="76" t="e">
        <f>IF($C1021="-",IF($A1021="-",VLOOKUP($D1021,' REACH Bilaga 59_update'!$A$5:$A$210,1,FALSE),VLOOKUP($A1021,' REACH Bilaga 59_update'!$D$5:$D$210,1,FALSE)),VLOOKUP($C1021,' REACH Bilaga 59_update'!$C$5:$C$210,1,FALSE))</f>
        <v>#N/A</v>
      </c>
      <c r="H1021" s="76" t="e">
        <f>IF($C1021="-",IF($A1021="-",VLOOKUP($D1021,'REACH Bilaga XIV_update'!$A$5:$A$110,1,FALSE),VLOOKUP($A1021,'REACH Bilaga XIV_update'!$D$5:$D$110,1,FALSE)),VLOOKUP($C1021,'REACH Bilaga XIV_update'!$C$5:$C$110,1,FALSE))</f>
        <v>#N/A</v>
      </c>
      <c r="I1021" s="76" t="e">
        <f>IF($C1021="-",IF($A1021="-",VLOOKUP($D1021,CoRAP_update!$A$5:$A$376,1,FALSE),VLOOKUP($A1021,CoRAP_update!$D$5:$D$376,1,FALSE)),VLOOKUP($C1021,CoRAP_update!$C$5:$C$376,1,FALSE))</f>
        <v>#N/A</v>
      </c>
      <c r="J1021" s="76" t="str">
        <f>IF($C1021="-",IF($A1021="-",VLOOKUP($D1021,EDC_update!$C$2:$C$450,1,FALSE),VLOOKUP($A1021,EDC_update!$B$2:$B$450,1,FALSE)),VLOOKUP($C1021,EDC_update!$L$2:$L$450,1,FALSE))</f>
        <v>1836-75-5</v>
      </c>
      <c r="K1021" s="76" t="e">
        <f>IF($C1021="-",IF($A1021="-",IF(VLOOKUP($D1021,'sin-list 180320_update'!$C$2:$S$835,3,FALSE)="",NA(),VLOOKUP($D1021,'sin-list 180320_update'!$C$2:$S$835,3,FALSE)),IF(VLOOKUP($A1021,'sin-list 180320_update'!$A$2:$S$835,5,FALSE)="",NA(),VLOOKUP($A1021,'sin-list 180320_update'!$A$2:$S$835,5,FALSE))),IF(VLOOKUP($C1021,'sin-list 180320_update'!$B$2:$S$835,4,FALSE)="",NA(),VLOOKUP($C1021,'sin-list 180320_update'!$B$2:$S$835,4,FALSE)))</f>
        <v>#N/A</v>
      </c>
      <c r="L1021" s="76" t="e">
        <f>IF($C1021="-",IF($A1021="-",VLOOKUP($D1021,'sin-list 180320_update'!$C$2:$S$835,6,FALSE),VLOOKUP($A1021,'sin-list 180320_update'!$A$2:$S$835,8,FALSE)),VLOOKUP($C1021,'sin-list 180320_update'!$B$2:$S$835,7,FALSE))</f>
        <v>#N/A</v>
      </c>
      <c r="M1021" s="76" t="e">
        <f>IF($C1021="-",IF($A1021="-",IF(VLOOKUP($D1021,'sin-list 180320_update'!$C$2:$S$835,8,FALSE)="",NA(),VLOOKUP($D1021,'sin-list 180320_update'!$C$2:$S$835,8,FALSE)),IF(VLOOKUP($A1021,'sin-list 180320_update'!$A$2:$S$835,10,FALSE)="",NA(),VLOOKUP($A1021,'sin-list 180320_update'!$A$2:$S$835,10,FALSE))),IF(VLOOKUP($C1021,'sin-list 180320_update'!$B$2:$S$835,9,FALSE)="",NA(),VLOOKUP($C1021,'sin-list 180320_update'!$B$2:$S$835,9,FALSE)))</f>
        <v>#N/A</v>
      </c>
      <c r="N1021" s="76" t="e">
        <f>IF($C1021="-",IF($A1021="-",IF(VLOOKUP($D1021,'REACH Bilaga XVII_update'!$A$5:$E$131,4,FALSE)="",NA(),VLOOKUP($D1021,'REACH Bilaga XVII_update'!$A$5:$E$131,4,FALSE)),IF(VLOOKUP($A1021,'REACH Bilaga XVII_update'!$C$5:$D$131,2,FALSE)="",NA(),VLOOKUP($A1021,'REACH Bilaga XVII_update'!$C$5:$D$131,2,FALSE))),IF(VLOOKUP($C1021,'REACH Bilaga XVII_update'!$B$5:$D$131,3,FALSE)="",NA(),VLOOKUP($C1021,'REACH Bilaga XVII_update'!$B$5:$D$131,3,FALSE)))</f>
        <v>#N/A</v>
      </c>
      <c r="O1021" s="76" t="e">
        <f>IF($C1021="-",IF($A1021="-",IF(VLOOKUP($D1021,' REACH Bilaga 59_update'!$A$5:$E$210,5,FALSE)="",NA(),VLOOKUP($D1021,' REACH Bilaga 59_update'!$A$5:$E$210,5,FALSE)),IF(VLOOKUP($A1021,' REACH Bilaga 59_update'!$D$5:$E$210,2,FALSE)="",NA(),VLOOKUP($A1021,' REACH Bilaga 59_update'!$D$5:$E$210,2,FALSE))),IF(VLOOKUP($C1021,' REACH Bilaga 59_update'!$C$5:$E$210,3,FALSE)="",NA(),VLOOKUP($C1021,' REACH Bilaga 59_update'!$C$5:$E$210,3,FALSE)))</f>
        <v>#N/A</v>
      </c>
      <c r="P1021" s="76" t="e">
        <f>IF(C1021="-",IF(A1021="-",IFERROR(VLOOKUP($D1021,' REACH Bilaga 59_update'!$A$5:$F$210,MATCH(Sammanfattning!P$1,' REACH Bilaga 59_update'!$A$4:$F$4,0),FALSE),VLOOKUP($D1021,'REACH Bilaga XIV_update'!$A$4:$H$110,MATCH(Sammanfattning!P$1,'REACH Bilaga XIV_update'!$A$4:$H$4,0),FALSE)),IFERROR(VLOOKUP($A1021,' REACH Bilaga 59_update'!$D$5:$F$210,MATCH(Sammanfattning!P$1,' REACH Bilaga 59_update'!$D$4:$F$4,0),FALSE),VLOOKUP($A1021,'REACH Bilaga XIV_update'!$D$4:$H$110,MATCH(Sammanfattning!P$1,'REACH Bilaga XIV_update'!$D$4:$H$4,0),FALSE))),IFERROR(VLOOKUP($C1021,' REACH Bilaga 59_update'!$C$5:$F$210,MATCH(Sammanfattning!P$1,' REACH Bilaga 59_update'!$C$4:$F$4,0),FALSE),VLOOKUP($C1021,'REACH Bilaga XIV_update'!$C$4:$H$110,MATCH(Sammanfattning!P$1,'REACH Bilaga XIV_update'!$C$4:$H$4,0),FALSE)))</f>
        <v>#N/A</v>
      </c>
      <c r="Q1021" s="76" t="e">
        <f>IF($C1021="-",IF($A1021="-",IF(VLOOKUP($D1021,'REACH Bilaga XIV_update'!$A$5:$I$110,9,FALSE)="",NA(),VLOOKUP($D1021,'REACH Bilaga XIV_update'!$A$5:$I$110,9,FALSE)),IF(VLOOKUP($A1021,'REACH Bilaga XIV_update'!$D$5:$I$110,6,FALSE)="",NA(),VLOOKUP($A1021,'REACH Bilaga XIV_update'!$D$5:$I$110,6,FALSE))),IF(VLOOKUP($C1021,'REACH Bilaga XIV_update'!$C$5:$I$110,7,FALSE)="",NA(),VLOOKUP($C1021,'REACH Bilaga XIV_update'!$C$5:$I$110,7,FALSE)))</f>
        <v>#N/A</v>
      </c>
      <c r="R1021" s="76" t="e">
        <f>IF($C1021="-",IF($A1021="-",IF(VLOOKUP($D1021,CoRAP_update!$A$5:$O$376,15,FALSE)="",NA(),VLOOKUP($D1021,CoRAP_update!$A$5:$O$376,15,FALSE)),IF(VLOOKUP($A1021,CoRAP_update!$D$5:$O$376,12,FALSE)="",NA(),VLOOKUP($A1021,CoRAP_update!$D$5:$O$376,12,FALSE))),IF(VLOOKUP($C1021,CoRAP_update!$C$5:$O$376,13,FALSE)="",NA(),VLOOKUP($C1021,CoRAP_update!$C$5:$O$376,13,FALSE)))</f>
        <v>#N/A</v>
      </c>
      <c r="S1021" s="144" t="e">
        <f>IF($C1021="-",IF($A1021="-",VLOOKUP($D1021,CoRAP_update!$A$5:$J$376,MATCH(Sammanfattning!S$1,CoRAP_update!$A$4:$J$4,0),FALSE),VLOOKUP($A1021,CoRAP_update!$D$5:$J$376,MATCH(Sammanfattning!S$1,CoRAP_update!$D$4:$J$4,0),FALSE)),VLOOKUP($C1021,CoRAP_update!$C$5:$J$376,MATCH(Sammanfattning!S$1,CoRAP_update!$C$4:$J$4,0),FALSE))</f>
        <v>#N/A</v>
      </c>
      <c r="T1021" s="76" t="str">
        <f>IF($A1021="-",VLOOKUP($D1021,EDC_update!$C$2:$F$450,4,FALSE),VLOOKUP($A1021,EDC_update!$B$2:$F$450,5,FALSE))</f>
        <v>CAT1</v>
      </c>
      <c r="V1021" s="78">
        <f>IF(IFERROR(SEARCH("PBT",P1021),99)=99,IF(IFERROR(SEARCH("suspected PBT",S1021),99)=99,IF(IFERROR(SEARCH("concluded to be PBT",K1021),99)=99,IF(IFERROR(SEARCH("PBT",S1021),99)=99,IF(IFERROR(SEARCH("PBT cand",L1021),99)=99,IF(IFERROR(SEARCH("PBT",L1021),99)=99,IF(IFERROR(SEARCH("persistent, bioackumulative and toxic properties",K1021),99)=99,0,Scoring!$E$3),Scoring!$E$3),Scoring!$E$7),Scoring!$E$3),Scoring!$E$5),Scoring!$E$6),Scoring!$E$3)</f>
        <v>0</v>
      </c>
      <c r="W1021" s="78">
        <f>IF(IFERROR(SEARCH("vPvB",P1021),99)=99,IF(IFERROR(SEARCH("suspected pbt/vPvB",S1021),99)=99,IF(IFERROR(SEARCH("vPvB",S1021),99)=99,IF(IFERROR(SEARCH("concluded to be a vPvB",S1021),99)=99,IF(IFERROR(SEARCH("identified as vPvB",K1021),99)=99,IF(IFERROR(SEARCH("concluded to be a vPvB",K1021),99)=99,IF(IFERROR(SEARCH("concluded to be both pbt and vPvB",S1021),99)=99,IF(IFERROR(SEARCH("concluded to be both pbt and vPvB",K1021),99)=99,0,Scoring!$E$5),Scoring!$E$5),Scoring!$E$5),Scoring!$E$5),Scoring!$E$5),Scoring!$E$4),Scoring!$E$6),Scoring!$E$4)</f>
        <v>0</v>
      </c>
      <c r="X1021" s="78">
        <f>IF(IFERROR(SEARCH("H410",N1021),99)=99,IF(IFERROR(SEARCH("H410",O1021),99)=99,IF(IFERROR(SEARCH("H410",Q1021),99)=99,IF(IFERROR(SEARCH("H410",M1021),99)=99,IF(IFERROR(SEARCH("H410",R1021),99)=99,IF(IFERROR(SEARCH("H411",N1021),99)=99,IF(IFERROR(SEARCH("H411",O1021),99)=99,IF(IFERROR(SEARCH("H411",Q1021),99)=99,IF(IFERROR(SEARCH("H411",M1021),99)=99,IF(IFERROR(SEARCH("H411",R1021),99)=99,IF(IFERROR(SEARCH("H413",N1021),99)=99,IF(IFERROR(SEARCH("H413",O1021),99)=99,IF(IFERROR(SEARCH("H413",Q1021),99)=99,IF(IFERROR(SEARCH("H413",M1021),99)=99,IF(IFERROR(SEARCH("H413",R1021),99)=99,IF(IFERROR(SEARCH("H412",N1021),99)=99,IF(IFERROR(SEARCH("H412",O1021),99)=99,IF(IFERROR(SEARCH("H412",Q1021),99)=99,IF(IFERROR(SEARCH("H412",M1021),99)=99,IF(IFERROR(SEARCH("H412",R1021),99)=99,0,Scoring!$E$2),Scoring!$E$2),Scoring!$E$2),Scoring!$E$2),Scoring!$E$2),Scoring!$E$2),Scoring!$E$2),Scoring!$E$2),Scoring!$E$2),Scoring!$E$2),Scoring!$E$2),Scoring!$E$2),Scoring!$E$2),Scoring!$E$2),Scoring!$E$2),Scoring!$E$2),Scoring!$E$2),Scoring!$E$2),Scoring!$E$2),Scoring!$E$2)</f>
        <v>0</v>
      </c>
      <c r="Y1021" s="78">
        <f>IF(IFERROR(SEARCH("CMR",K1021),99)=99,IF(IFERROR(SEARCH("Suspected CMR",S1021),99)=99,IF(IFERROR(SEARCH("CMR",S1021),99)=99,0,Scoring!$E$8),Scoring!$E$9),Scoring!$E$8)</f>
        <v>0</v>
      </c>
      <c r="Z1021" s="78">
        <f>IF(IFERROR(SEARCH("H350",N1021),99)=99,IF(IFERROR(SEARCH("H350",O1021),99)=99,IF(IFERROR(SEARCH("H350",Q1021),99)=99,IF(IFERROR(SEARCH("H350",M1021),99)=99,IF(IFERROR(SEARCH("H350",R1021),99)=99,IF(IFERROR(SEARCH("H351",N1021),99)=99,IF(IFERROR(SEARCH("H351",O1021),99)=99,IF(IFERROR(SEARCH("H351",Q1021),99)=99,IF(IFERROR(SEARCH("H351",M1021),99)=99,IF(IFERROR(SEARCH("H351",R1021),99)=99,IF(IFERROR(SEARCH("carcinogenic",P1021),99)=99,IF(IFERROR(SEARCH("suspected carcinogenic",S1021),99)=99,0,Scoring!$E$12),Scoring!$E$11),Scoring!$E$10),Scoring!$E$10),Scoring!$E$10),Scoring!$E$10),Scoring!$E$10),Scoring!$E$10),Scoring!$E$10),Scoring!$E$10),Scoring!$E$10),Scoring!$E$10)</f>
        <v>0</v>
      </c>
      <c r="AA1021" s="78">
        <f>IF(IFERROR(SEARCH("H340",N1021),99)=99,IF(IFERROR(SEARCH("H340",O1021),99)=99,IF(IFERROR(SEARCH("H340",Q1021),99)=99,IF(IFERROR(SEARCH("H340",M1021),99)=99,IF(IFERROR(SEARCH("H340",R1021),99)=99,IF(IFERROR(SEARCH("H341",N1021),99)=99,IF(IFERROR(SEARCH("H341",O1021),99)=99,IF(IFERROR(SEARCH("H341",Q1021),99)=99,IF(IFERROR(SEARCH("H341",M1021),99)=99,IF(IFERROR(SEARCH("H341",R1021),99)=99,IF(IFERROR(SEARCH("mutagenic",P1021),99)=99,IF(IFERROR(SEARCH("suspected mutagenic",S1021),99)=99,0,Scoring!$E$15),Scoring!$E$14),Scoring!$E$13),Scoring!$E$13),Scoring!$E$13),Scoring!$E$13),Scoring!$E$13),Scoring!$E$13),Scoring!$E$13),Scoring!$E$13),Scoring!$E$13),Scoring!$E$13)</f>
        <v>0</v>
      </c>
      <c r="AB1021" s="78">
        <f>IF(IFERROR(SEARCH("H360",N1021),99)=99,IF(IFERROR(SEARCH("H360",O1021),99)=99,IF(IFERROR(SEARCH("H360",Q1021),99)=99,IF(IFERROR(SEARCH("H360",M1021),99)=99,IF(IFERROR(SEARCH("H360",R1021),99)=99,IF(IFERROR(SEARCH("H361",N1021),99)=99,IF(IFERROR(SEARCH("H361",O1021),99)=99,IF(IFERROR(SEARCH("H361",Q1021),99)=99,IF(IFERROR(SEARCH("H361",M1021),99)=99,IF(IFERROR(SEARCH("H361",R1021),99)=99,IF(IFERROR(SEARCH("reproduction",P1021),99)=99,IF(IFERROR(SEARCH("suspected reprotoxic",S1021),99)=99,IF(IFERROR(SEARCH("reprotoxic",S1021),99)=99,IF(IFERROR(SEARCH("reprotoxic",K1021),99)=99,0,Scoring!$E$18),Scoring!$E$18),Scoring!$E$19),Scoring!$E$17),Scoring!$E$16),Scoring!$E$16),Scoring!$E$16),Scoring!$E$16),Scoring!$E$16),Scoring!$E$16),Scoring!$E$16),Scoring!$E$16),Scoring!$E$16),Scoring!$E$16)</f>
        <v>0</v>
      </c>
      <c r="AC1021" s="78">
        <f>IF(IFERROR(SEARCH("57f",L1021),99)=99,IF(IFERROR(SEARCH("57(f)",P1021),99)=99,0,Scoring!$E$20),Scoring!$E$20)</f>
        <v>0</v>
      </c>
      <c r="AD1021" s="78">
        <f>IF(IFERROR(SEARCH("CAT1",T1021),99)=99,IF(IFERROR(SEARCH("CAT2",T1021),99)=99,IF(IFERROR(SEARCH("CAT3",T1021),99)=99,IF(IFERROR(SEARCH("concluded to be endocrine",K1021),99)=99,IF(IFERROR(SEARCH("categorised as endocrine",K1021),99)=99,IF(IFERROR(SEARCH("endocrine disrupting",P1021),99)=99,IF(IFERROR(SEARCH("endocrine disrupting",K1021),99)=99,IF(IFERROR(SEARCH("suspected endocrine",S1021),99)=99,IF(IFERROR(SEARCH("potential endocrine",S1021),99)=99,0,Scoring!$E$25),Scoring!$E$25),Scoring!$E$24),Scoring!$E$24),Scoring!$E$24),Scoring!$E$24),Scoring!$E$23),Scoring!$E$22),Scoring!$E$21)</f>
        <v>1</v>
      </c>
      <c r="AE1021" s="78">
        <f>IF(IFERROR(SEARCH("suspected sensitiser",S1021),99)=99,IF(IFERROR(SEARCH("sensitiser",S1021),99)=99,IF(IFERROR(SEARCH("other hazard based concern",S1021),99)=99,0,Scoring!$E$28),Scoring!$E$26),Scoring!$E$27)</f>
        <v>0</v>
      </c>
      <c r="AF1021" s="78">
        <f>IF(IFERROR(M1021,1)=1,IF(IFERROR(N1021,1)=1,IF(IFERROR(O1021,1)=1,IF(IFERROR(Q1021,1)=1,IF(IFERROR(R1021,1)=1,IF(IFERROR(T1021,1)=1,IF(IFERROR(K1021,1)=1,IF(IFERROR(P1021,1)=1,IF(IFERROR(S1021,1)=1,Scoring!$E$29,0),0),0),0),0),0),0),0),0)</f>
        <v>0</v>
      </c>
      <c r="AG1021" s="78">
        <f t="shared" si="75"/>
        <v>1</v>
      </c>
      <c r="AI1021" s="93"/>
      <c r="AJ1021" s="94"/>
      <c r="AK1021" s="76"/>
      <c r="AL1021" s="75"/>
      <c r="AN1021" s="79"/>
      <c r="AO1021" s="79"/>
      <c r="AP1021" s="79"/>
      <c r="AQ1021" s="79"/>
      <c r="AR1021" s="79"/>
      <c r="AS1021" s="78"/>
      <c r="AU1021" s="79">
        <f>IF(IFERROR(F1021,99)=99,IF(IFERROR(G1021,99)=99,IF(IFERROR(H1021,99)=99,IF(IFERROR(I1021,99)=99,IF(IFERROR(E1021,99)=99,IF(IFERROR(J1021,99)=99,0,Scoring!$B$7),Scoring!$B$3),Scoring!$B$2),Scoring!$B$6),Scoring!$B$5),Scoring!$B$4)</f>
        <v>0.3</v>
      </c>
      <c r="AV1021" s="78">
        <f t="shared" si="76"/>
        <v>0.3</v>
      </c>
      <c r="AW1021" s="78"/>
      <c r="AX1021" s="66"/>
      <c r="AY1021" s="78"/>
      <c r="AZ1021" s="76"/>
      <c r="BB1021" s="76"/>
    </row>
    <row r="1022" spans="1:54" x14ac:dyDescent="0.25">
      <c r="A1022" s="77" t="s">
        <v>7492</v>
      </c>
      <c r="B1022" s="76" t="str">
        <f>C1022</f>
        <v>-</v>
      </c>
      <c r="C1022" s="77" t="s">
        <v>30</v>
      </c>
      <c r="D1022" s="77" t="s">
        <v>923</v>
      </c>
      <c r="E1022" s="76" t="str">
        <f>IF(C1022="-",IF(A1022="-",VLOOKUP(D1022,'sin-list 180320_update'!$C$2:$C$835,1,FALSE),VLOOKUP(A1022,'sin-list 180320_update'!$A$2:$A$835,1,FALSE)),VLOOKUP(C1022,'sin-list 180320_update'!$B$2:$B$835,1,FALSE))</f>
        <v>186825-36-5</v>
      </c>
      <c r="F1022" s="76" t="e">
        <f>IF($C1022="-",IF($A1022="-",VLOOKUP($D1022,'REACH Bilaga XVII_update'!$A$5:$A$131,1,FALSE),VLOOKUP($A1022,'REACH Bilaga XVII_update'!$C$5:$C$131,1,FALSE)),VLOOKUP($C1022,'REACH Bilaga XVII_update'!$B$5:$B$131,1,FALSE))</f>
        <v>#N/A</v>
      </c>
      <c r="G1022" s="76" t="e">
        <f>IF($C1022="-",IF($A1022="-",VLOOKUP($D1022,' REACH Bilaga 59_update'!$A$5:$A$210,1,FALSE),VLOOKUP($A1022,' REACH Bilaga 59_update'!$D$5:$D$210,1,FALSE)),VLOOKUP($C1022,' REACH Bilaga 59_update'!$C$5:$C$210,1,FALSE))</f>
        <v>#N/A</v>
      </c>
      <c r="H1022" s="76" t="e">
        <f>IF($C1022="-",IF($A1022="-",VLOOKUP($D1022,'REACH Bilaga XIV_update'!$A$5:$A$110,1,FALSE),VLOOKUP($A1022,'REACH Bilaga XIV_update'!$D$5:$D$110,1,FALSE)),VLOOKUP($C1022,'REACH Bilaga XIV_update'!$C$5:$C$110,1,FALSE))</f>
        <v>#N/A</v>
      </c>
      <c r="I1022" s="76" t="e">
        <f>IF($C1022="-",IF($A1022="-",VLOOKUP($D1022,CoRAP_update!$A$5:$A$376,1,FALSE),VLOOKUP($A1022,CoRAP_update!$D$5:$D$376,1,FALSE)),VLOOKUP($C1022,CoRAP_update!$C$5:$C$376,1,FALSE))</f>
        <v>#N/A</v>
      </c>
      <c r="J1022" s="76" t="e">
        <f>IF($C1022="-",IF($A1022="-",VLOOKUP($D1022,EDC_update!$C$2:$C$450,1,FALSE),VLOOKUP($A1022,EDC_update!$B$2:$B$450,1,FALSE)),VLOOKUP($C1022,EDC_update!$L$2:$L$450,1,FALSE))</f>
        <v>#N/A</v>
      </c>
      <c r="K1022" s="76" t="str">
        <f>IF($C1022="-",IF($A1022="-",IF(VLOOKUP($D1022,'sin-list 180320_update'!$C$2:$S$835,3,FALSE)="",NA(),VLOOKUP($D1022,'sin-list 180320_update'!$C$2:$S$835,3,FALSE)),IF(VLOOKUP($A1022,'sin-list 180320_update'!$A$2:$S$835,5,FALSE)="",NA(),VLOOKUP($A1022,'sin-list 180320_update'!$A$2:$S$835,5,FALSE))),IF(VLOOKUP($C1022,'sin-list 180320_update'!$B$2:$S$835,4,FALSE)="",NA(),VLOOKUP($C1022,'sin-list 180320_update'!$B$2:$S$835,4,FALSE)))</f>
        <v>Nonylphenol is an endocrine disruptor (cat 1) and is classified as possibly toxic for reproduction (R3), It is also persistent and bio-accumulative and it has been found in humans and the environment.</v>
      </c>
      <c r="L1022" s="76" t="str">
        <f>IF($C1022="-",IF($A1022="-",VLOOKUP($D1022,'sin-list 180320_update'!$C$2:$S$835,6,FALSE),VLOOKUP($A1022,'sin-list 180320_update'!$A$2:$S$835,8,FALSE)),VLOOKUP($C1022,'sin-list 180320_update'!$B$2:$S$835,7,FALSE))</f>
        <v>Official classification missing - 57f substance</v>
      </c>
      <c r="M1022" s="76" t="e">
        <f>IF($C1022="-",IF($A1022="-",IF(VLOOKUP($D1022,'sin-list 180320_update'!$C$2:$S$835,8,FALSE)="",NA(),VLOOKUP($D1022,'sin-list 180320_update'!$C$2:$S$835,8,FALSE)),IF(VLOOKUP($A1022,'sin-list 180320_update'!$A$2:$S$835,10,FALSE)="",NA(),VLOOKUP($A1022,'sin-list 180320_update'!$A$2:$S$835,10,FALSE))),IF(VLOOKUP($C1022,'sin-list 180320_update'!$B$2:$S$835,9,FALSE)="",NA(),VLOOKUP($C1022,'sin-list 180320_update'!$B$2:$S$835,9,FALSE)))</f>
        <v>#N/A</v>
      </c>
      <c r="N1022" s="76" t="e">
        <f>IF($C1022="-",IF($A1022="-",IF(VLOOKUP($D1022,'REACH Bilaga XVII_update'!$A$5:$E$131,4,FALSE)="",NA(),VLOOKUP($D1022,'REACH Bilaga XVII_update'!$A$5:$E$131,4,FALSE)),IF(VLOOKUP($A1022,'REACH Bilaga XVII_update'!$C$5:$D$131,2,FALSE)="",NA(),VLOOKUP($A1022,'REACH Bilaga XVII_update'!$C$5:$D$131,2,FALSE))),IF(VLOOKUP($C1022,'REACH Bilaga XVII_update'!$B$5:$D$131,3,FALSE)="",NA(),VLOOKUP($C1022,'REACH Bilaga XVII_update'!$B$5:$D$131,3,FALSE)))</f>
        <v>#N/A</v>
      </c>
      <c r="O1022" s="76" t="e">
        <f>IF($C1022="-",IF($A1022="-",IF(VLOOKUP($D1022,' REACH Bilaga 59_update'!$A$5:$E$210,5,FALSE)="",NA(),VLOOKUP($D1022,' REACH Bilaga 59_update'!$A$5:$E$210,5,FALSE)),IF(VLOOKUP($A1022,' REACH Bilaga 59_update'!$D$5:$E$210,2,FALSE)="",NA(),VLOOKUP($A1022,' REACH Bilaga 59_update'!$D$5:$E$210,2,FALSE))),IF(VLOOKUP($C1022,' REACH Bilaga 59_update'!$C$5:$E$210,3,FALSE)="",NA(),VLOOKUP($C1022,' REACH Bilaga 59_update'!$C$5:$E$210,3,FALSE)))</f>
        <v>#N/A</v>
      </c>
      <c r="P1022" s="76" t="e">
        <f>IF(C1022="-",IF(A1022="-",IFERROR(VLOOKUP($D1022,' REACH Bilaga 59_update'!$A$5:$F$210,MATCH(Sammanfattning!P$1,' REACH Bilaga 59_update'!$A$4:$F$4,0),FALSE),VLOOKUP($D1022,'REACH Bilaga XIV_update'!$A$4:$H$110,MATCH(Sammanfattning!P$1,'REACH Bilaga XIV_update'!$A$4:$H$4,0),FALSE)),IFERROR(VLOOKUP($A1022,' REACH Bilaga 59_update'!$D$5:$F$210,MATCH(Sammanfattning!P$1,' REACH Bilaga 59_update'!$D$4:$F$4,0),FALSE),VLOOKUP($A1022,'REACH Bilaga XIV_update'!$D$4:$H$110,MATCH(Sammanfattning!P$1,'REACH Bilaga XIV_update'!$D$4:$H$4,0),FALSE))),IFERROR(VLOOKUP($C1022,' REACH Bilaga 59_update'!$C$5:$F$210,MATCH(Sammanfattning!P$1,' REACH Bilaga 59_update'!$C$4:$F$4,0),FALSE),VLOOKUP($C1022,'REACH Bilaga XIV_update'!$C$4:$H$110,MATCH(Sammanfattning!P$1,'REACH Bilaga XIV_update'!$C$4:$H$4,0),FALSE)))</f>
        <v>#N/A</v>
      </c>
      <c r="Q1022" s="76" t="e">
        <f>IF($C1022="-",IF($A1022="-",IF(VLOOKUP($D1022,'REACH Bilaga XIV_update'!$A$5:$I$110,9,FALSE)="",NA(),VLOOKUP($D1022,'REACH Bilaga XIV_update'!$A$5:$I$110,9,FALSE)),IF(VLOOKUP($A1022,'REACH Bilaga XIV_update'!$D$5:$I$110,6,FALSE)="",NA(),VLOOKUP($A1022,'REACH Bilaga XIV_update'!$D$5:$I$110,6,FALSE))),IF(VLOOKUP($C1022,'REACH Bilaga XIV_update'!$C$5:$I$110,7,FALSE)="",NA(),VLOOKUP($C1022,'REACH Bilaga XIV_update'!$C$5:$I$110,7,FALSE)))</f>
        <v>#N/A</v>
      </c>
      <c r="R1022" s="76" t="e">
        <f>IF($C1022="-",IF($A1022="-",IF(VLOOKUP($D1022,CoRAP_update!$A$5:$O$376,15,FALSE)="",NA(),VLOOKUP($D1022,CoRAP_update!$A$5:$O$376,15,FALSE)),IF(VLOOKUP($A1022,CoRAP_update!$D$5:$O$376,12,FALSE)="",NA(),VLOOKUP($A1022,CoRAP_update!$D$5:$O$376,12,FALSE))),IF(VLOOKUP($C1022,CoRAP_update!$C$5:$O$376,13,FALSE)="",NA(),VLOOKUP($C1022,CoRAP_update!$C$5:$O$376,13,FALSE)))</f>
        <v>#N/A</v>
      </c>
      <c r="S1022" s="144" t="e">
        <f>IF($C1022="-",IF($A1022="-",VLOOKUP($D1022,CoRAP_update!$A$5:$J$376,MATCH(Sammanfattning!S$1,CoRAP_update!$A$4:$J$4,0),FALSE),VLOOKUP($A1022,CoRAP_update!$D$5:$J$376,MATCH(Sammanfattning!S$1,CoRAP_update!$D$4:$J$4,0),FALSE)),VLOOKUP($C1022,CoRAP_update!$C$5:$J$376,MATCH(Sammanfattning!S$1,CoRAP_update!$C$4:$J$4,0),FALSE))</f>
        <v>#N/A</v>
      </c>
      <c r="T1022" s="76" t="e">
        <f>IF($A1022="-",VLOOKUP($D1022,EDC_update!$C$2:$F$450,4,FALSE),VLOOKUP($A1022,EDC_update!$B$2:$F$450,5,FALSE))</f>
        <v>#N/A</v>
      </c>
      <c r="V1022" s="78">
        <f>IF(IFERROR(SEARCH("PBT",P1022),99)=99,IF(IFERROR(SEARCH("suspected PBT",S1022),99)=99,IF(IFERROR(SEARCH("concluded to be PBT",K1022),99)=99,IF(IFERROR(SEARCH("PBT",S1022),99)=99,IF(IFERROR(SEARCH("PBT cand",L1022),99)=99,IF(IFERROR(SEARCH("PBT",L1022),99)=99,IF(IFERROR(SEARCH("persistent, bioackumulative and toxic properties",K1022),99)=99,0,Scoring!$E$3),Scoring!$E$3),Scoring!$E$7),Scoring!$E$3),Scoring!$E$5),Scoring!$E$6),Scoring!$E$3)</f>
        <v>0</v>
      </c>
      <c r="W1022" s="78">
        <f>IF(IFERROR(SEARCH("vPvB",P1022),99)=99,IF(IFERROR(SEARCH("suspected pbt/vPvB",S1022),99)=99,IF(IFERROR(SEARCH("vPvB",S1022),99)=99,IF(IFERROR(SEARCH("concluded to be a vPvB",S1022),99)=99,IF(IFERROR(SEARCH("identified as vPvB",K1022),99)=99,IF(IFERROR(SEARCH("concluded to be a vPvB",K1022),99)=99,IF(IFERROR(SEARCH("concluded to be both pbt and vPvB",S1022),99)=99,IF(IFERROR(SEARCH("concluded to be both pbt and vPvB",K1022),99)=99,0,Scoring!$E$5),Scoring!$E$5),Scoring!$E$5),Scoring!$E$5),Scoring!$E$5),Scoring!$E$4),Scoring!$E$6),Scoring!$E$4)</f>
        <v>0</v>
      </c>
      <c r="X1022" s="78">
        <f>IF(IFERROR(SEARCH("H410",N1022),99)=99,IF(IFERROR(SEARCH("H410",O1022),99)=99,IF(IFERROR(SEARCH("H410",Q1022),99)=99,IF(IFERROR(SEARCH("H410",M1022),99)=99,IF(IFERROR(SEARCH("H410",R1022),99)=99,IF(IFERROR(SEARCH("H411",N1022),99)=99,IF(IFERROR(SEARCH("H411",O1022),99)=99,IF(IFERROR(SEARCH("H411",Q1022),99)=99,IF(IFERROR(SEARCH("H411",M1022),99)=99,IF(IFERROR(SEARCH("H411",R1022),99)=99,IF(IFERROR(SEARCH("H413",N1022),99)=99,IF(IFERROR(SEARCH("H413",O1022),99)=99,IF(IFERROR(SEARCH("H413",Q1022),99)=99,IF(IFERROR(SEARCH("H413",M1022),99)=99,IF(IFERROR(SEARCH("H413",R1022),99)=99,IF(IFERROR(SEARCH("H412",N1022),99)=99,IF(IFERROR(SEARCH("H412",O1022),99)=99,IF(IFERROR(SEARCH("H412",Q1022),99)=99,IF(IFERROR(SEARCH("H412",M1022),99)=99,IF(IFERROR(SEARCH("H412",R1022),99)=99,0,Scoring!$E$2),Scoring!$E$2),Scoring!$E$2),Scoring!$E$2),Scoring!$E$2),Scoring!$E$2),Scoring!$E$2),Scoring!$E$2),Scoring!$E$2),Scoring!$E$2),Scoring!$E$2),Scoring!$E$2),Scoring!$E$2),Scoring!$E$2),Scoring!$E$2),Scoring!$E$2),Scoring!$E$2),Scoring!$E$2),Scoring!$E$2),Scoring!$E$2)</f>
        <v>0</v>
      </c>
      <c r="Y1022" s="78">
        <f>IF(IFERROR(SEARCH("CMR",K1022),99)=99,IF(IFERROR(SEARCH("Suspected CMR",S1022),99)=99,IF(IFERROR(SEARCH("CMR",S1022),99)=99,0,Scoring!$E$8),Scoring!$E$9),Scoring!$E$8)</f>
        <v>0</v>
      </c>
      <c r="Z1022" s="78">
        <f>IF(IFERROR(SEARCH("H350",N1022),99)=99,IF(IFERROR(SEARCH("H350",O1022),99)=99,IF(IFERROR(SEARCH("H350",Q1022),99)=99,IF(IFERROR(SEARCH("H350",M1022),99)=99,IF(IFERROR(SEARCH("H350",R1022),99)=99,IF(IFERROR(SEARCH("H351",N1022),99)=99,IF(IFERROR(SEARCH("H351",O1022),99)=99,IF(IFERROR(SEARCH("H351",Q1022),99)=99,IF(IFERROR(SEARCH("H351",M1022),99)=99,IF(IFERROR(SEARCH("H351",R1022),99)=99,IF(IFERROR(SEARCH("carcinogenic",P1022),99)=99,IF(IFERROR(SEARCH("suspected carcinogenic",S1022),99)=99,0,Scoring!$E$12),Scoring!$E$11),Scoring!$E$10),Scoring!$E$10),Scoring!$E$10),Scoring!$E$10),Scoring!$E$10),Scoring!$E$10),Scoring!$E$10),Scoring!$E$10),Scoring!$E$10),Scoring!$E$10)</f>
        <v>0</v>
      </c>
      <c r="AA1022" s="78">
        <f>IF(IFERROR(SEARCH("H340",N1022),99)=99,IF(IFERROR(SEARCH("H340",O1022),99)=99,IF(IFERROR(SEARCH("H340",Q1022),99)=99,IF(IFERROR(SEARCH("H340",M1022),99)=99,IF(IFERROR(SEARCH("H340",R1022),99)=99,IF(IFERROR(SEARCH("H341",N1022),99)=99,IF(IFERROR(SEARCH("H341",O1022),99)=99,IF(IFERROR(SEARCH("H341",Q1022),99)=99,IF(IFERROR(SEARCH("H341",M1022),99)=99,IF(IFERROR(SEARCH("H341",R1022),99)=99,IF(IFERROR(SEARCH("mutagenic",P1022),99)=99,IF(IFERROR(SEARCH("suspected mutagenic",S1022),99)=99,0,Scoring!$E$15),Scoring!$E$14),Scoring!$E$13),Scoring!$E$13),Scoring!$E$13),Scoring!$E$13),Scoring!$E$13),Scoring!$E$13),Scoring!$E$13),Scoring!$E$13),Scoring!$E$13),Scoring!$E$13)</f>
        <v>0</v>
      </c>
      <c r="AB1022" s="78">
        <f>IF(IFERROR(SEARCH("H360",N1022),99)=99,IF(IFERROR(SEARCH("H360",O1022),99)=99,IF(IFERROR(SEARCH("H360",Q1022),99)=99,IF(IFERROR(SEARCH("H360",M1022),99)=99,IF(IFERROR(SEARCH("H360",R1022),99)=99,IF(IFERROR(SEARCH("H361",N1022),99)=99,IF(IFERROR(SEARCH("H361",O1022),99)=99,IF(IFERROR(SEARCH("H361",Q1022),99)=99,IF(IFERROR(SEARCH("H361",M1022),99)=99,IF(IFERROR(SEARCH("H361",R1022),99)=99,IF(IFERROR(SEARCH("reproduction",P1022),99)=99,IF(IFERROR(SEARCH("suspected reprotoxic",S1022),99)=99,IF(IFERROR(SEARCH("reprotoxic",S1022),99)=99,IF(IFERROR(SEARCH("reprotoxic",K1022),99)=99,0,Scoring!$E$18),Scoring!$E$18),Scoring!$E$19),Scoring!$E$17),Scoring!$E$16),Scoring!$E$16),Scoring!$E$16),Scoring!$E$16),Scoring!$E$16),Scoring!$E$16),Scoring!$E$16),Scoring!$E$16),Scoring!$E$16),Scoring!$E$16)</f>
        <v>0</v>
      </c>
      <c r="AC1022" s="78">
        <f>IF(IFERROR(SEARCH("57f",L1022),99)=99,IF(IFERROR(SEARCH("57(f)",P1022),99)=99,0,Scoring!$E$20),Scoring!$E$20)</f>
        <v>1</v>
      </c>
      <c r="AD1022" s="78">
        <f>IF(IFERROR(SEARCH("CAT1",T1022),99)=99,IF(IFERROR(SEARCH("CAT2",T1022),99)=99,IF(IFERROR(SEARCH("CAT3",T1022),99)=99,IF(IFERROR(SEARCH("concluded to be endocrine",K1022),99)=99,IF(IFERROR(SEARCH("categorised as endocrine",K1022),99)=99,IF(IFERROR(SEARCH("endocrine disrupting",P1022),99)=99,IF(IFERROR(SEARCH("endocrine disrupting",K1022),99)=99,IF(IFERROR(SEARCH("suspected endocrine",S1022),99)=99,IF(IFERROR(SEARCH("potential endocrine",S1022),99)=99,0,Scoring!$E$25),Scoring!$E$25),Scoring!$E$24),Scoring!$E$24),Scoring!$E$24),Scoring!$E$24),Scoring!$E$23),Scoring!$E$22),Scoring!$E$21)</f>
        <v>0</v>
      </c>
      <c r="AE1022" s="78">
        <f>IF(IFERROR(SEARCH("suspected sensitiser",S1022),99)=99,IF(IFERROR(SEARCH("sensitiser",S1022),99)=99,IF(IFERROR(SEARCH("other hazard based concern",S1022),99)=99,0,Scoring!$E$28),Scoring!$E$26),Scoring!$E$27)</f>
        <v>0</v>
      </c>
      <c r="AF1022" s="78">
        <f>IF(IFERROR(M1022,1)=1,IF(IFERROR(N1022,1)=1,IF(IFERROR(O1022,1)=1,IF(IFERROR(Q1022,1)=1,IF(IFERROR(R1022,1)=1,IF(IFERROR(T1022,1)=1,IF(IFERROR(K1022,1)=1,IF(IFERROR(P1022,1)=1,IF(IFERROR(S1022,1)=1,Scoring!$E$29,0),0),0),0),0),0),0),0),0)</f>
        <v>0</v>
      </c>
      <c r="AG1022" s="78">
        <f t="shared" si="75"/>
        <v>1</v>
      </c>
      <c r="AI1022" s="93"/>
      <c r="AJ1022" s="94"/>
      <c r="AK1022" s="76"/>
      <c r="AL1022" s="75"/>
      <c r="AN1022" s="79"/>
      <c r="AO1022" s="79"/>
      <c r="AP1022" s="79"/>
      <c r="AQ1022" s="79"/>
      <c r="AR1022" s="79"/>
      <c r="AS1022" s="78"/>
      <c r="AU1022" s="79">
        <f>IF(IFERROR(F1022,99)=99,IF(IFERROR(G1022,99)=99,IF(IFERROR(H1022,99)=99,IF(IFERROR(I1022,99)=99,IF(IFERROR(E1022,99)=99,IF(IFERROR(J1022,99)=99,0,Scoring!$B$7),Scoring!$B$3),Scoring!$B$2),Scoring!$B$6),Scoring!$B$5),Scoring!$B$4)</f>
        <v>0.3</v>
      </c>
      <c r="AV1022" s="78">
        <f t="shared" si="76"/>
        <v>0.3</v>
      </c>
      <c r="AW1022" s="78"/>
      <c r="AX1022" s="66"/>
      <c r="AY1022" s="78"/>
      <c r="AZ1022" s="76"/>
      <c r="BA1022" s="76"/>
      <c r="BB1022" s="76"/>
    </row>
    <row r="1023" spans="1:54" x14ac:dyDescent="0.25">
      <c r="A1023" s="89" t="s">
        <v>6972</v>
      </c>
      <c r="B1023" s="89" t="s">
        <v>30</v>
      </c>
      <c r="C1023" s="89" t="s">
        <v>30</v>
      </c>
      <c r="D1023" s="89" t="s">
        <v>6973</v>
      </c>
      <c r="E1023" s="76" t="e">
        <f>IF(C1023="-",IF(A1023="-",VLOOKUP(D1023,'sin-list 180320_update'!$C$2:$C$835,1,FALSE),VLOOKUP(A1023,'sin-list 180320_update'!$A$2:$A$835,1,FALSE)),VLOOKUP(C1023,'sin-list 180320_update'!$B$2:$B$835,1,FALSE))</f>
        <v>#N/A</v>
      </c>
      <c r="F1023" s="76" t="e">
        <f>IF($C1023="-",IF($A1023="-",VLOOKUP($D1023,'REACH Bilaga XVII_update'!$A$5:$A$131,1,FALSE),VLOOKUP($A1023,'REACH Bilaga XVII_update'!$C$5:$C$131,1,FALSE)),VLOOKUP($C1023,'REACH Bilaga XVII_update'!$B$5:$B$131,1,FALSE))</f>
        <v>#N/A</v>
      </c>
      <c r="G1023" s="76" t="e">
        <f>IF($C1023="-",IF($A1023="-",VLOOKUP($D1023,' REACH Bilaga 59_update'!$A$5:$A$210,1,FALSE),VLOOKUP($A1023,' REACH Bilaga 59_update'!$D$5:$D$210,1,FALSE)),VLOOKUP($C1023,' REACH Bilaga 59_update'!$C$5:$C$210,1,FALSE))</f>
        <v>#N/A</v>
      </c>
      <c r="H1023" s="76" t="e">
        <f>IF($C1023="-",IF($A1023="-",VLOOKUP($D1023,'REACH Bilaga XIV_update'!$A$5:$A$110,1,FALSE),VLOOKUP($A1023,'REACH Bilaga XIV_update'!$D$5:$D$110,1,FALSE)),VLOOKUP($C1023,'REACH Bilaga XIV_update'!$C$5:$C$110,1,FALSE))</f>
        <v>#N/A</v>
      </c>
      <c r="I1023" s="76" t="e">
        <f>IF($C1023="-",IF($A1023="-",VLOOKUP($D1023,CoRAP_update!$A$5:$A$376,1,FALSE),VLOOKUP($A1023,CoRAP_update!$D$5:$D$376,1,FALSE)),VLOOKUP($C1023,CoRAP_update!$C$5:$C$376,1,FALSE))</f>
        <v>#N/A</v>
      </c>
      <c r="J1023" s="76" t="str">
        <f>IF($C1023="-",IF($A1023="-",VLOOKUP($D1023,EDC_update!$C$2:$C$450,1,FALSE),VLOOKUP($A1023,EDC_update!$B$2:$B$450,1,FALSE)),VLOOKUP($C1023,EDC_update!$L$2:$L$450,1,FALSE))</f>
        <v>1912-24-9</v>
      </c>
      <c r="K1023" s="76" t="e">
        <f>IF($C1023="-",IF($A1023="-",IF(VLOOKUP($D1023,'sin-list 180320_update'!$C$2:$S$835,3,FALSE)="",NA(),VLOOKUP($D1023,'sin-list 180320_update'!$C$2:$S$835,3,FALSE)),IF(VLOOKUP($A1023,'sin-list 180320_update'!$A$2:$S$835,5,FALSE)="",NA(),VLOOKUP($A1023,'sin-list 180320_update'!$A$2:$S$835,5,FALSE))),IF(VLOOKUP($C1023,'sin-list 180320_update'!$B$2:$S$835,4,FALSE)="",NA(),VLOOKUP($C1023,'sin-list 180320_update'!$B$2:$S$835,4,FALSE)))</f>
        <v>#N/A</v>
      </c>
      <c r="L1023" s="76" t="e">
        <f>IF($C1023="-",IF($A1023="-",VLOOKUP($D1023,'sin-list 180320_update'!$C$2:$S$835,6,FALSE),VLOOKUP($A1023,'sin-list 180320_update'!$A$2:$S$835,8,FALSE)),VLOOKUP($C1023,'sin-list 180320_update'!$B$2:$S$835,7,FALSE))</f>
        <v>#N/A</v>
      </c>
      <c r="M1023" s="76" t="e">
        <f>IF($C1023="-",IF($A1023="-",IF(VLOOKUP($D1023,'sin-list 180320_update'!$C$2:$S$835,8,FALSE)="",NA(),VLOOKUP($D1023,'sin-list 180320_update'!$C$2:$S$835,8,FALSE)),IF(VLOOKUP($A1023,'sin-list 180320_update'!$A$2:$S$835,10,FALSE)="",NA(),VLOOKUP($A1023,'sin-list 180320_update'!$A$2:$S$835,10,FALSE))),IF(VLOOKUP($C1023,'sin-list 180320_update'!$B$2:$S$835,9,FALSE)="",NA(),VLOOKUP($C1023,'sin-list 180320_update'!$B$2:$S$835,9,FALSE)))</f>
        <v>#N/A</v>
      </c>
      <c r="N1023" s="76" t="e">
        <f>IF($C1023="-",IF($A1023="-",IF(VLOOKUP($D1023,'REACH Bilaga XVII_update'!$A$5:$E$131,4,FALSE)="",NA(),VLOOKUP($D1023,'REACH Bilaga XVII_update'!$A$5:$E$131,4,FALSE)),IF(VLOOKUP($A1023,'REACH Bilaga XVII_update'!$C$5:$D$131,2,FALSE)="",NA(),VLOOKUP($A1023,'REACH Bilaga XVII_update'!$C$5:$D$131,2,FALSE))),IF(VLOOKUP($C1023,'REACH Bilaga XVII_update'!$B$5:$D$131,3,FALSE)="",NA(),VLOOKUP($C1023,'REACH Bilaga XVII_update'!$B$5:$D$131,3,FALSE)))</f>
        <v>#N/A</v>
      </c>
      <c r="O1023" s="76" t="e">
        <f>IF($C1023="-",IF($A1023="-",IF(VLOOKUP($D1023,' REACH Bilaga 59_update'!$A$5:$E$210,5,FALSE)="",NA(),VLOOKUP($D1023,' REACH Bilaga 59_update'!$A$5:$E$210,5,FALSE)),IF(VLOOKUP($A1023,' REACH Bilaga 59_update'!$D$5:$E$210,2,FALSE)="",NA(),VLOOKUP($A1023,' REACH Bilaga 59_update'!$D$5:$E$210,2,FALSE))),IF(VLOOKUP($C1023,' REACH Bilaga 59_update'!$C$5:$E$210,3,FALSE)="",NA(),VLOOKUP($C1023,' REACH Bilaga 59_update'!$C$5:$E$210,3,FALSE)))</f>
        <v>#N/A</v>
      </c>
      <c r="P1023" s="76" t="e">
        <f>IF(C1023="-",IF(A1023="-",IFERROR(VLOOKUP($D1023,' REACH Bilaga 59_update'!$A$5:$F$210,MATCH(Sammanfattning!P$1,' REACH Bilaga 59_update'!$A$4:$F$4,0),FALSE),VLOOKUP($D1023,'REACH Bilaga XIV_update'!$A$4:$H$110,MATCH(Sammanfattning!P$1,'REACH Bilaga XIV_update'!$A$4:$H$4,0),FALSE)),IFERROR(VLOOKUP($A1023,' REACH Bilaga 59_update'!$D$5:$F$210,MATCH(Sammanfattning!P$1,' REACH Bilaga 59_update'!$D$4:$F$4,0),FALSE),VLOOKUP($A1023,'REACH Bilaga XIV_update'!$D$4:$H$110,MATCH(Sammanfattning!P$1,'REACH Bilaga XIV_update'!$D$4:$H$4,0),FALSE))),IFERROR(VLOOKUP($C1023,' REACH Bilaga 59_update'!$C$5:$F$210,MATCH(Sammanfattning!P$1,' REACH Bilaga 59_update'!$C$4:$F$4,0),FALSE),VLOOKUP($C1023,'REACH Bilaga XIV_update'!$C$4:$H$110,MATCH(Sammanfattning!P$1,'REACH Bilaga XIV_update'!$C$4:$H$4,0),FALSE)))</f>
        <v>#N/A</v>
      </c>
      <c r="Q1023" s="76" t="e">
        <f>IF($C1023="-",IF($A1023="-",IF(VLOOKUP($D1023,'REACH Bilaga XIV_update'!$A$5:$I$110,9,FALSE)="",NA(),VLOOKUP($D1023,'REACH Bilaga XIV_update'!$A$5:$I$110,9,FALSE)),IF(VLOOKUP($A1023,'REACH Bilaga XIV_update'!$D$5:$I$110,6,FALSE)="",NA(),VLOOKUP($A1023,'REACH Bilaga XIV_update'!$D$5:$I$110,6,FALSE))),IF(VLOOKUP($C1023,'REACH Bilaga XIV_update'!$C$5:$I$110,7,FALSE)="",NA(),VLOOKUP($C1023,'REACH Bilaga XIV_update'!$C$5:$I$110,7,FALSE)))</f>
        <v>#N/A</v>
      </c>
      <c r="R1023" s="76" t="e">
        <f>IF($C1023="-",IF($A1023="-",IF(VLOOKUP($D1023,CoRAP_update!$A$5:$O$376,15,FALSE)="",NA(),VLOOKUP($D1023,CoRAP_update!$A$5:$O$376,15,FALSE)),IF(VLOOKUP($A1023,CoRAP_update!$D$5:$O$376,12,FALSE)="",NA(),VLOOKUP($A1023,CoRAP_update!$D$5:$O$376,12,FALSE))),IF(VLOOKUP($C1023,CoRAP_update!$C$5:$O$376,13,FALSE)="",NA(),VLOOKUP($C1023,CoRAP_update!$C$5:$O$376,13,FALSE)))</f>
        <v>#N/A</v>
      </c>
      <c r="S1023" s="144" t="e">
        <f>IF($C1023="-",IF($A1023="-",VLOOKUP($D1023,CoRAP_update!$A$5:$J$376,MATCH(Sammanfattning!S$1,CoRAP_update!$A$4:$J$4,0),FALSE),VLOOKUP($A1023,CoRAP_update!$D$5:$J$376,MATCH(Sammanfattning!S$1,CoRAP_update!$D$4:$J$4,0),FALSE)),VLOOKUP($C1023,CoRAP_update!$C$5:$J$376,MATCH(Sammanfattning!S$1,CoRAP_update!$C$4:$J$4,0),FALSE))</f>
        <v>#N/A</v>
      </c>
      <c r="T1023" s="76" t="str">
        <f>IF($A1023="-",VLOOKUP($D1023,EDC_update!$C$2:$F$450,4,FALSE),VLOOKUP($A1023,EDC_update!$B$2:$F$450,5,FALSE))</f>
        <v>CAT1</v>
      </c>
      <c r="V1023" s="78">
        <f>IF(IFERROR(SEARCH("PBT",P1023),99)=99,IF(IFERROR(SEARCH("suspected PBT",S1023),99)=99,IF(IFERROR(SEARCH("concluded to be PBT",K1023),99)=99,IF(IFERROR(SEARCH("PBT",S1023),99)=99,IF(IFERROR(SEARCH("PBT cand",L1023),99)=99,IF(IFERROR(SEARCH("PBT",L1023),99)=99,IF(IFERROR(SEARCH("persistent, bioackumulative and toxic properties",K1023),99)=99,0,Scoring!$E$3),Scoring!$E$3),Scoring!$E$7),Scoring!$E$3),Scoring!$E$5),Scoring!$E$6),Scoring!$E$3)</f>
        <v>0</v>
      </c>
      <c r="W1023" s="78">
        <f>IF(IFERROR(SEARCH("vPvB",P1023),99)=99,IF(IFERROR(SEARCH("suspected pbt/vPvB",S1023),99)=99,IF(IFERROR(SEARCH("vPvB",S1023),99)=99,IF(IFERROR(SEARCH("concluded to be a vPvB",S1023),99)=99,IF(IFERROR(SEARCH("identified as vPvB",K1023),99)=99,IF(IFERROR(SEARCH("concluded to be a vPvB",K1023),99)=99,IF(IFERROR(SEARCH("concluded to be both pbt and vPvB",S1023),99)=99,IF(IFERROR(SEARCH("concluded to be both pbt and vPvB",K1023),99)=99,0,Scoring!$E$5),Scoring!$E$5),Scoring!$E$5),Scoring!$E$5),Scoring!$E$5),Scoring!$E$4),Scoring!$E$6),Scoring!$E$4)</f>
        <v>0</v>
      </c>
      <c r="X1023" s="78">
        <f>IF(IFERROR(SEARCH("H410",N1023),99)=99,IF(IFERROR(SEARCH("H410",O1023),99)=99,IF(IFERROR(SEARCH("H410",Q1023),99)=99,IF(IFERROR(SEARCH("H410",M1023),99)=99,IF(IFERROR(SEARCH("H410",R1023),99)=99,IF(IFERROR(SEARCH("H411",N1023),99)=99,IF(IFERROR(SEARCH("H411",O1023),99)=99,IF(IFERROR(SEARCH("H411",Q1023),99)=99,IF(IFERROR(SEARCH("H411",M1023),99)=99,IF(IFERROR(SEARCH("H411",R1023),99)=99,IF(IFERROR(SEARCH("H413",N1023),99)=99,IF(IFERROR(SEARCH("H413",O1023),99)=99,IF(IFERROR(SEARCH("H413",Q1023),99)=99,IF(IFERROR(SEARCH("H413",M1023),99)=99,IF(IFERROR(SEARCH("H413",R1023),99)=99,IF(IFERROR(SEARCH("H412",N1023),99)=99,IF(IFERROR(SEARCH("H412",O1023),99)=99,IF(IFERROR(SEARCH("H412",Q1023),99)=99,IF(IFERROR(SEARCH("H412",M1023),99)=99,IF(IFERROR(SEARCH("H412",R1023),99)=99,0,Scoring!$E$2),Scoring!$E$2),Scoring!$E$2),Scoring!$E$2),Scoring!$E$2),Scoring!$E$2),Scoring!$E$2),Scoring!$E$2),Scoring!$E$2),Scoring!$E$2),Scoring!$E$2),Scoring!$E$2),Scoring!$E$2),Scoring!$E$2),Scoring!$E$2),Scoring!$E$2),Scoring!$E$2),Scoring!$E$2),Scoring!$E$2),Scoring!$E$2)</f>
        <v>0</v>
      </c>
      <c r="Y1023" s="78">
        <f>IF(IFERROR(SEARCH("CMR",K1023),99)=99,IF(IFERROR(SEARCH("Suspected CMR",S1023),99)=99,IF(IFERROR(SEARCH("CMR",S1023),99)=99,0,Scoring!$E$8),Scoring!$E$9),Scoring!$E$8)</f>
        <v>0</v>
      </c>
      <c r="Z1023" s="78">
        <f>IF(IFERROR(SEARCH("H350",N1023),99)=99,IF(IFERROR(SEARCH("H350",O1023),99)=99,IF(IFERROR(SEARCH("H350",Q1023),99)=99,IF(IFERROR(SEARCH("H350",M1023),99)=99,IF(IFERROR(SEARCH("H350",R1023),99)=99,IF(IFERROR(SEARCH("H351",N1023),99)=99,IF(IFERROR(SEARCH("H351",O1023),99)=99,IF(IFERROR(SEARCH("H351",Q1023),99)=99,IF(IFERROR(SEARCH("H351",M1023),99)=99,IF(IFERROR(SEARCH("H351",R1023),99)=99,IF(IFERROR(SEARCH("carcinogenic",P1023),99)=99,IF(IFERROR(SEARCH("suspected carcinogenic",S1023),99)=99,0,Scoring!$E$12),Scoring!$E$11),Scoring!$E$10),Scoring!$E$10),Scoring!$E$10),Scoring!$E$10),Scoring!$E$10),Scoring!$E$10),Scoring!$E$10),Scoring!$E$10),Scoring!$E$10),Scoring!$E$10)</f>
        <v>0</v>
      </c>
      <c r="AA1023" s="78">
        <f>IF(IFERROR(SEARCH("H340",N1023),99)=99,IF(IFERROR(SEARCH("H340",O1023),99)=99,IF(IFERROR(SEARCH("H340",Q1023),99)=99,IF(IFERROR(SEARCH("H340",M1023),99)=99,IF(IFERROR(SEARCH("H340",R1023),99)=99,IF(IFERROR(SEARCH("H341",N1023),99)=99,IF(IFERROR(SEARCH("H341",O1023),99)=99,IF(IFERROR(SEARCH("H341",Q1023),99)=99,IF(IFERROR(SEARCH("H341",M1023),99)=99,IF(IFERROR(SEARCH("H341",R1023),99)=99,IF(IFERROR(SEARCH("mutagenic",P1023),99)=99,IF(IFERROR(SEARCH("suspected mutagenic",S1023),99)=99,0,Scoring!$E$15),Scoring!$E$14),Scoring!$E$13),Scoring!$E$13),Scoring!$E$13),Scoring!$E$13),Scoring!$E$13),Scoring!$E$13),Scoring!$E$13),Scoring!$E$13),Scoring!$E$13),Scoring!$E$13)</f>
        <v>0</v>
      </c>
      <c r="AB1023" s="78">
        <f>IF(IFERROR(SEARCH("H360",N1023),99)=99,IF(IFERROR(SEARCH("H360",O1023),99)=99,IF(IFERROR(SEARCH("H360",Q1023),99)=99,IF(IFERROR(SEARCH("H360",M1023),99)=99,IF(IFERROR(SEARCH("H360",R1023),99)=99,IF(IFERROR(SEARCH("H361",N1023),99)=99,IF(IFERROR(SEARCH("H361",O1023),99)=99,IF(IFERROR(SEARCH("H361",Q1023),99)=99,IF(IFERROR(SEARCH("H361",M1023),99)=99,IF(IFERROR(SEARCH("H361",R1023),99)=99,IF(IFERROR(SEARCH("reproduction",P1023),99)=99,IF(IFERROR(SEARCH("suspected reprotoxic",S1023),99)=99,IF(IFERROR(SEARCH("reprotoxic",S1023),99)=99,IF(IFERROR(SEARCH("reprotoxic",K1023),99)=99,0,Scoring!$E$18),Scoring!$E$18),Scoring!$E$19),Scoring!$E$17),Scoring!$E$16),Scoring!$E$16),Scoring!$E$16),Scoring!$E$16),Scoring!$E$16),Scoring!$E$16),Scoring!$E$16),Scoring!$E$16),Scoring!$E$16),Scoring!$E$16)</f>
        <v>0</v>
      </c>
      <c r="AC1023" s="78">
        <f>IF(IFERROR(SEARCH("57f",L1023),99)=99,IF(IFERROR(SEARCH("57(f)",P1023),99)=99,0,Scoring!$E$20),Scoring!$E$20)</f>
        <v>0</v>
      </c>
      <c r="AD1023" s="78">
        <f>IF(IFERROR(SEARCH("CAT1",T1023),99)=99,IF(IFERROR(SEARCH("CAT2",T1023),99)=99,IF(IFERROR(SEARCH("CAT3",T1023),99)=99,IF(IFERROR(SEARCH("concluded to be endocrine",K1023),99)=99,IF(IFERROR(SEARCH("categorised as endocrine",K1023),99)=99,IF(IFERROR(SEARCH("endocrine disrupting",P1023),99)=99,IF(IFERROR(SEARCH("endocrine disrupting",K1023),99)=99,IF(IFERROR(SEARCH("suspected endocrine",S1023),99)=99,IF(IFERROR(SEARCH("potential endocrine",S1023),99)=99,0,Scoring!$E$25),Scoring!$E$25),Scoring!$E$24),Scoring!$E$24),Scoring!$E$24),Scoring!$E$24),Scoring!$E$23),Scoring!$E$22),Scoring!$E$21)</f>
        <v>1</v>
      </c>
      <c r="AE1023" s="78">
        <f>IF(IFERROR(SEARCH("suspected sensitiser",S1023),99)=99,IF(IFERROR(SEARCH("sensitiser",S1023),99)=99,IF(IFERROR(SEARCH("other hazard based concern",S1023),99)=99,0,Scoring!$E$28),Scoring!$E$26),Scoring!$E$27)</f>
        <v>0</v>
      </c>
      <c r="AF1023" s="78">
        <f>IF(IFERROR(M1023,1)=1,IF(IFERROR(N1023,1)=1,IF(IFERROR(O1023,1)=1,IF(IFERROR(Q1023,1)=1,IF(IFERROR(R1023,1)=1,IF(IFERROR(T1023,1)=1,IF(IFERROR(K1023,1)=1,IF(IFERROR(P1023,1)=1,IF(IFERROR(S1023,1)=1,Scoring!$E$29,0),0),0),0),0),0),0),0),0)</f>
        <v>0</v>
      </c>
      <c r="AG1023" s="78">
        <f t="shared" si="75"/>
        <v>1</v>
      </c>
      <c r="AI1023" s="93"/>
      <c r="AJ1023" s="94"/>
      <c r="AK1023" s="76"/>
      <c r="AL1023" s="75"/>
      <c r="AN1023" s="79"/>
      <c r="AO1023" s="79"/>
      <c r="AP1023" s="79"/>
      <c r="AQ1023" s="79"/>
      <c r="AR1023" s="79"/>
      <c r="AS1023" s="78"/>
      <c r="AU1023" s="79">
        <f>IF(IFERROR(F1023,99)=99,IF(IFERROR(G1023,99)=99,IF(IFERROR(H1023,99)=99,IF(IFERROR(I1023,99)=99,IF(IFERROR(E1023,99)=99,IF(IFERROR(J1023,99)=99,0,Scoring!$B$7),Scoring!$B$3),Scoring!$B$2),Scoring!$B$6),Scoring!$B$5),Scoring!$B$4)</f>
        <v>0.3</v>
      </c>
      <c r="AV1023" s="78">
        <f t="shared" si="76"/>
        <v>0.3</v>
      </c>
      <c r="AW1023" s="78"/>
      <c r="AX1023" s="66"/>
      <c r="AY1023" s="78"/>
      <c r="AZ1023" s="76"/>
      <c r="BB1023" s="76"/>
    </row>
    <row r="1024" spans="1:54" x14ac:dyDescent="0.25">
      <c r="A1024" s="89" t="s">
        <v>6383</v>
      </c>
      <c r="B1024" s="89" t="s">
        <v>30</v>
      </c>
      <c r="C1024" s="89" t="s">
        <v>30</v>
      </c>
      <c r="D1024" s="89" t="s">
        <v>7171</v>
      </c>
      <c r="E1024" s="76" t="e">
        <f>IF(C1024="-",IF(A1024="-",VLOOKUP(D1024,'sin-list 180320_update'!$C$2:$C$835,1,FALSE),VLOOKUP(A1024,'sin-list 180320_update'!$A$2:$A$835,1,FALSE)),VLOOKUP(C1024,'sin-list 180320_update'!$B$2:$B$835,1,FALSE))</f>
        <v>#N/A</v>
      </c>
      <c r="F1024" s="76" t="e">
        <f>IF($C1024="-",IF($A1024="-",VLOOKUP($D1024,'REACH Bilaga XVII_update'!$A$5:$A$131,1,FALSE),VLOOKUP($A1024,'REACH Bilaga XVII_update'!$C$5:$C$131,1,FALSE)),VLOOKUP($C1024,'REACH Bilaga XVII_update'!$B$5:$B$131,1,FALSE))</f>
        <v>#N/A</v>
      </c>
      <c r="G1024" s="76" t="e">
        <f>IF($C1024="-",IF($A1024="-",VLOOKUP($D1024,' REACH Bilaga 59_update'!$A$5:$A$210,1,FALSE),VLOOKUP($A1024,' REACH Bilaga 59_update'!$D$5:$D$210,1,FALSE)),VLOOKUP($C1024,' REACH Bilaga 59_update'!$C$5:$C$210,1,FALSE))</f>
        <v>#N/A</v>
      </c>
      <c r="H1024" s="76" t="e">
        <f>IF($C1024="-",IF($A1024="-",VLOOKUP($D1024,'REACH Bilaga XIV_update'!$A$5:$A$110,1,FALSE),VLOOKUP($A1024,'REACH Bilaga XIV_update'!$D$5:$D$110,1,FALSE)),VLOOKUP($C1024,'REACH Bilaga XIV_update'!$C$5:$C$110,1,FALSE))</f>
        <v>#N/A</v>
      </c>
      <c r="I1024" s="76" t="e">
        <f>IF($C1024="-",IF($A1024="-",VLOOKUP($D1024,CoRAP_update!$A$5:$A$376,1,FALSE),VLOOKUP($A1024,CoRAP_update!$D$5:$D$376,1,FALSE)),VLOOKUP($C1024,CoRAP_update!$C$5:$C$376,1,FALSE))</f>
        <v>#N/A</v>
      </c>
      <c r="J1024" s="76" t="str">
        <f>IF($C1024="-",IF($A1024="-",VLOOKUP($D1024,EDC_update!$C$2:$C$450,1,FALSE),VLOOKUP($A1024,EDC_update!$B$2:$B$450,1,FALSE)),VLOOKUP($C1024,EDC_update!$L$2:$L$450,1,FALSE))</f>
        <v>21087-64-9</v>
      </c>
      <c r="K1024" s="76" t="e">
        <f>IF($C1024="-",IF($A1024="-",IF(VLOOKUP($D1024,'sin-list 180320_update'!$C$2:$S$835,3,FALSE)="",NA(),VLOOKUP($D1024,'sin-list 180320_update'!$C$2:$S$835,3,FALSE)),IF(VLOOKUP($A1024,'sin-list 180320_update'!$A$2:$S$835,5,FALSE)="",NA(),VLOOKUP($A1024,'sin-list 180320_update'!$A$2:$S$835,5,FALSE))),IF(VLOOKUP($C1024,'sin-list 180320_update'!$B$2:$S$835,4,FALSE)="",NA(),VLOOKUP($C1024,'sin-list 180320_update'!$B$2:$S$835,4,FALSE)))</f>
        <v>#N/A</v>
      </c>
      <c r="L1024" s="76" t="e">
        <f>IF($C1024="-",IF($A1024="-",VLOOKUP($D1024,'sin-list 180320_update'!$C$2:$S$835,6,FALSE),VLOOKUP($A1024,'sin-list 180320_update'!$A$2:$S$835,8,FALSE)),VLOOKUP($C1024,'sin-list 180320_update'!$B$2:$S$835,7,FALSE))</f>
        <v>#N/A</v>
      </c>
      <c r="M1024" s="76" t="e">
        <f>IF($C1024="-",IF($A1024="-",IF(VLOOKUP($D1024,'sin-list 180320_update'!$C$2:$S$835,8,FALSE)="",NA(),VLOOKUP($D1024,'sin-list 180320_update'!$C$2:$S$835,8,FALSE)),IF(VLOOKUP($A1024,'sin-list 180320_update'!$A$2:$S$835,10,FALSE)="",NA(),VLOOKUP($A1024,'sin-list 180320_update'!$A$2:$S$835,10,FALSE))),IF(VLOOKUP($C1024,'sin-list 180320_update'!$B$2:$S$835,9,FALSE)="",NA(),VLOOKUP($C1024,'sin-list 180320_update'!$B$2:$S$835,9,FALSE)))</f>
        <v>#N/A</v>
      </c>
      <c r="N1024" s="76" t="e">
        <f>IF($C1024="-",IF($A1024="-",IF(VLOOKUP($D1024,'REACH Bilaga XVII_update'!$A$5:$E$131,4,FALSE)="",NA(),VLOOKUP($D1024,'REACH Bilaga XVII_update'!$A$5:$E$131,4,FALSE)),IF(VLOOKUP($A1024,'REACH Bilaga XVII_update'!$C$5:$D$131,2,FALSE)="",NA(),VLOOKUP($A1024,'REACH Bilaga XVII_update'!$C$5:$D$131,2,FALSE))),IF(VLOOKUP($C1024,'REACH Bilaga XVII_update'!$B$5:$D$131,3,FALSE)="",NA(),VLOOKUP($C1024,'REACH Bilaga XVII_update'!$B$5:$D$131,3,FALSE)))</f>
        <v>#N/A</v>
      </c>
      <c r="O1024" s="76" t="e">
        <f>IF($C1024="-",IF($A1024="-",IF(VLOOKUP($D1024,' REACH Bilaga 59_update'!$A$5:$E$210,5,FALSE)="",NA(),VLOOKUP($D1024,' REACH Bilaga 59_update'!$A$5:$E$210,5,FALSE)),IF(VLOOKUP($A1024,' REACH Bilaga 59_update'!$D$5:$E$210,2,FALSE)="",NA(),VLOOKUP($A1024,' REACH Bilaga 59_update'!$D$5:$E$210,2,FALSE))),IF(VLOOKUP($C1024,' REACH Bilaga 59_update'!$C$5:$E$210,3,FALSE)="",NA(),VLOOKUP($C1024,' REACH Bilaga 59_update'!$C$5:$E$210,3,FALSE)))</f>
        <v>#N/A</v>
      </c>
      <c r="P1024" s="76" t="e">
        <f>IF(C1024="-",IF(A1024="-",IFERROR(VLOOKUP($D1024,' REACH Bilaga 59_update'!$A$5:$F$210,MATCH(Sammanfattning!P$1,' REACH Bilaga 59_update'!$A$4:$F$4,0),FALSE),VLOOKUP($D1024,'REACH Bilaga XIV_update'!$A$4:$H$110,MATCH(Sammanfattning!P$1,'REACH Bilaga XIV_update'!$A$4:$H$4,0),FALSE)),IFERROR(VLOOKUP($A1024,' REACH Bilaga 59_update'!$D$5:$F$210,MATCH(Sammanfattning!P$1,' REACH Bilaga 59_update'!$D$4:$F$4,0),FALSE),VLOOKUP($A1024,'REACH Bilaga XIV_update'!$D$4:$H$110,MATCH(Sammanfattning!P$1,'REACH Bilaga XIV_update'!$D$4:$H$4,0),FALSE))),IFERROR(VLOOKUP($C1024,' REACH Bilaga 59_update'!$C$5:$F$210,MATCH(Sammanfattning!P$1,' REACH Bilaga 59_update'!$C$4:$F$4,0),FALSE),VLOOKUP($C1024,'REACH Bilaga XIV_update'!$C$4:$H$110,MATCH(Sammanfattning!P$1,'REACH Bilaga XIV_update'!$C$4:$H$4,0),FALSE)))</f>
        <v>#N/A</v>
      </c>
      <c r="Q1024" s="76" t="e">
        <f>IF($C1024="-",IF($A1024="-",IF(VLOOKUP($D1024,'REACH Bilaga XIV_update'!$A$5:$I$110,9,FALSE)="",NA(),VLOOKUP($D1024,'REACH Bilaga XIV_update'!$A$5:$I$110,9,FALSE)),IF(VLOOKUP($A1024,'REACH Bilaga XIV_update'!$D$5:$I$110,6,FALSE)="",NA(),VLOOKUP($A1024,'REACH Bilaga XIV_update'!$D$5:$I$110,6,FALSE))),IF(VLOOKUP($C1024,'REACH Bilaga XIV_update'!$C$5:$I$110,7,FALSE)="",NA(),VLOOKUP($C1024,'REACH Bilaga XIV_update'!$C$5:$I$110,7,FALSE)))</f>
        <v>#N/A</v>
      </c>
      <c r="R1024" s="76" t="e">
        <f>IF($C1024="-",IF($A1024="-",IF(VLOOKUP($D1024,CoRAP_update!$A$5:$O$376,15,FALSE)="",NA(),VLOOKUP($D1024,CoRAP_update!$A$5:$O$376,15,FALSE)),IF(VLOOKUP($A1024,CoRAP_update!$D$5:$O$376,12,FALSE)="",NA(),VLOOKUP($A1024,CoRAP_update!$D$5:$O$376,12,FALSE))),IF(VLOOKUP($C1024,CoRAP_update!$C$5:$O$376,13,FALSE)="",NA(),VLOOKUP($C1024,CoRAP_update!$C$5:$O$376,13,FALSE)))</f>
        <v>#N/A</v>
      </c>
      <c r="S1024" s="144" t="e">
        <f>IF($C1024="-",IF($A1024="-",VLOOKUP($D1024,CoRAP_update!$A$5:$J$376,MATCH(Sammanfattning!S$1,CoRAP_update!$A$4:$J$4,0),FALSE),VLOOKUP($A1024,CoRAP_update!$D$5:$J$376,MATCH(Sammanfattning!S$1,CoRAP_update!$D$4:$J$4,0),FALSE)),VLOOKUP($C1024,CoRAP_update!$C$5:$J$376,MATCH(Sammanfattning!S$1,CoRAP_update!$C$4:$J$4,0),FALSE))</f>
        <v>#N/A</v>
      </c>
      <c r="T1024" s="76" t="str">
        <f>IF($A1024="-",VLOOKUP($D1024,EDC_update!$C$2:$F$450,4,FALSE),VLOOKUP($A1024,EDC_update!$B$2:$F$450,5,FALSE))</f>
        <v>CAT1</v>
      </c>
      <c r="V1024" s="78">
        <f>IF(IFERROR(SEARCH("PBT",P1024),99)=99,IF(IFERROR(SEARCH("suspected PBT",S1024),99)=99,IF(IFERROR(SEARCH("concluded to be PBT",K1024),99)=99,IF(IFERROR(SEARCH("PBT",S1024),99)=99,IF(IFERROR(SEARCH("PBT cand",L1024),99)=99,IF(IFERROR(SEARCH("PBT",L1024),99)=99,IF(IFERROR(SEARCH("persistent, bioackumulative and toxic properties",K1024),99)=99,0,Scoring!$E$3),Scoring!$E$3),Scoring!$E$7),Scoring!$E$3),Scoring!$E$5),Scoring!$E$6),Scoring!$E$3)</f>
        <v>0</v>
      </c>
      <c r="W1024" s="78">
        <f>IF(IFERROR(SEARCH("vPvB",P1024),99)=99,IF(IFERROR(SEARCH("suspected pbt/vPvB",S1024),99)=99,IF(IFERROR(SEARCH("vPvB",S1024),99)=99,IF(IFERROR(SEARCH("concluded to be a vPvB",S1024),99)=99,IF(IFERROR(SEARCH("identified as vPvB",K1024),99)=99,IF(IFERROR(SEARCH("concluded to be a vPvB",K1024),99)=99,IF(IFERROR(SEARCH("concluded to be both pbt and vPvB",S1024),99)=99,IF(IFERROR(SEARCH("concluded to be both pbt and vPvB",K1024),99)=99,0,Scoring!$E$5),Scoring!$E$5),Scoring!$E$5),Scoring!$E$5),Scoring!$E$5),Scoring!$E$4),Scoring!$E$6),Scoring!$E$4)</f>
        <v>0</v>
      </c>
      <c r="X1024" s="78">
        <f>IF(IFERROR(SEARCH("H410",N1024),99)=99,IF(IFERROR(SEARCH("H410",O1024),99)=99,IF(IFERROR(SEARCH("H410",Q1024),99)=99,IF(IFERROR(SEARCH("H410",M1024),99)=99,IF(IFERROR(SEARCH("H410",R1024),99)=99,IF(IFERROR(SEARCH("H411",N1024),99)=99,IF(IFERROR(SEARCH("H411",O1024),99)=99,IF(IFERROR(SEARCH("H411",Q1024),99)=99,IF(IFERROR(SEARCH("H411",M1024),99)=99,IF(IFERROR(SEARCH("H411",R1024),99)=99,IF(IFERROR(SEARCH("H413",N1024),99)=99,IF(IFERROR(SEARCH("H413",O1024),99)=99,IF(IFERROR(SEARCH("H413",Q1024),99)=99,IF(IFERROR(SEARCH("H413",M1024),99)=99,IF(IFERROR(SEARCH("H413",R1024),99)=99,IF(IFERROR(SEARCH("H412",N1024),99)=99,IF(IFERROR(SEARCH("H412",O1024),99)=99,IF(IFERROR(SEARCH("H412",Q1024),99)=99,IF(IFERROR(SEARCH("H412",M1024),99)=99,IF(IFERROR(SEARCH("H412",R1024),99)=99,0,Scoring!$E$2),Scoring!$E$2),Scoring!$E$2),Scoring!$E$2),Scoring!$E$2),Scoring!$E$2),Scoring!$E$2),Scoring!$E$2),Scoring!$E$2),Scoring!$E$2),Scoring!$E$2),Scoring!$E$2),Scoring!$E$2),Scoring!$E$2),Scoring!$E$2),Scoring!$E$2),Scoring!$E$2),Scoring!$E$2),Scoring!$E$2),Scoring!$E$2)</f>
        <v>0</v>
      </c>
      <c r="Y1024" s="78">
        <f>IF(IFERROR(SEARCH("CMR",K1024),99)=99,IF(IFERROR(SEARCH("Suspected CMR",S1024),99)=99,IF(IFERROR(SEARCH("CMR",S1024),99)=99,0,Scoring!$E$8),Scoring!$E$9),Scoring!$E$8)</f>
        <v>0</v>
      </c>
      <c r="Z1024" s="78">
        <f>IF(IFERROR(SEARCH("H350",N1024),99)=99,IF(IFERROR(SEARCH("H350",O1024),99)=99,IF(IFERROR(SEARCH("H350",Q1024),99)=99,IF(IFERROR(SEARCH("H350",M1024),99)=99,IF(IFERROR(SEARCH("H350",R1024),99)=99,IF(IFERROR(SEARCH("H351",N1024),99)=99,IF(IFERROR(SEARCH("H351",O1024),99)=99,IF(IFERROR(SEARCH("H351",Q1024),99)=99,IF(IFERROR(SEARCH("H351",M1024),99)=99,IF(IFERROR(SEARCH("H351",R1024),99)=99,IF(IFERROR(SEARCH("carcinogenic",P1024),99)=99,IF(IFERROR(SEARCH("suspected carcinogenic",S1024),99)=99,0,Scoring!$E$12),Scoring!$E$11),Scoring!$E$10),Scoring!$E$10),Scoring!$E$10),Scoring!$E$10),Scoring!$E$10),Scoring!$E$10),Scoring!$E$10),Scoring!$E$10),Scoring!$E$10),Scoring!$E$10)</f>
        <v>0</v>
      </c>
      <c r="AA1024" s="78">
        <f>IF(IFERROR(SEARCH("H340",N1024),99)=99,IF(IFERROR(SEARCH("H340",O1024),99)=99,IF(IFERROR(SEARCH("H340",Q1024),99)=99,IF(IFERROR(SEARCH("H340",M1024),99)=99,IF(IFERROR(SEARCH("H340",R1024),99)=99,IF(IFERROR(SEARCH("H341",N1024),99)=99,IF(IFERROR(SEARCH("H341",O1024),99)=99,IF(IFERROR(SEARCH("H341",Q1024),99)=99,IF(IFERROR(SEARCH("H341",M1024),99)=99,IF(IFERROR(SEARCH("H341",R1024),99)=99,IF(IFERROR(SEARCH("mutagenic",P1024),99)=99,IF(IFERROR(SEARCH("suspected mutagenic",S1024),99)=99,0,Scoring!$E$15),Scoring!$E$14),Scoring!$E$13),Scoring!$E$13),Scoring!$E$13),Scoring!$E$13),Scoring!$E$13),Scoring!$E$13),Scoring!$E$13),Scoring!$E$13),Scoring!$E$13),Scoring!$E$13)</f>
        <v>0</v>
      </c>
      <c r="AB1024" s="78">
        <f>IF(IFERROR(SEARCH("H360",N1024),99)=99,IF(IFERROR(SEARCH("H360",O1024),99)=99,IF(IFERROR(SEARCH("H360",Q1024),99)=99,IF(IFERROR(SEARCH("H360",M1024),99)=99,IF(IFERROR(SEARCH("H360",R1024),99)=99,IF(IFERROR(SEARCH("H361",N1024),99)=99,IF(IFERROR(SEARCH("H361",O1024),99)=99,IF(IFERROR(SEARCH("H361",Q1024),99)=99,IF(IFERROR(SEARCH("H361",M1024),99)=99,IF(IFERROR(SEARCH("H361",R1024),99)=99,IF(IFERROR(SEARCH("reproduction",P1024),99)=99,IF(IFERROR(SEARCH("suspected reprotoxic",S1024),99)=99,IF(IFERROR(SEARCH("reprotoxic",S1024),99)=99,IF(IFERROR(SEARCH("reprotoxic",K1024),99)=99,0,Scoring!$E$18),Scoring!$E$18),Scoring!$E$19),Scoring!$E$17),Scoring!$E$16),Scoring!$E$16),Scoring!$E$16),Scoring!$E$16),Scoring!$E$16),Scoring!$E$16),Scoring!$E$16),Scoring!$E$16),Scoring!$E$16),Scoring!$E$16)</f>
        <v>0</v>
      </c>
      <c r="AC1024" s="78">
        <f>IF(IFERROR(SEARCH("57f",L1024),99)=99,IF(IFERROR(SEARCH("57(f)",P1024),99)=99,0,Scoring!$E$20),Scoring!$E$20)</f>
        <v>0</v>
      </c>
      <c r="AD1024" s="78">
        <f>IF(IFERROR(SEARCH("CAT1",T1024),99)=99,IF(IFERROR(SEARCH("CAT2",T1024),99)=99,IF(IFERROR(SEARCH("CAT3",T1024),99)=99,IF(IFERROR(SEARCH("concluded to be endocrine",K1024),99)=99,IF(IFERROR(SEARCH("categorised as endocrine",K1024),99)=99,IF(IFERROR(SEARCH("endocrine disrupting",P1024),99)=99,IF(IFERROR(SEARCH("endocrine disrupting",K1024),99)=99,IF(IFERROR(SEARCH("suspected endocrine",S1024),99)=99,IF(IFERROR(SEARCH("potential endocrine",S1024),99)=99,0,Scoring!$E$25),Scoring!$E$25),Scoring!$E$24),Scoring!$E$24),Scoring!$E$24),Scoring!$E$24),Scoring!$E$23),Scoring!$E$22),Scoring!$E$21)</f>
        <v>1</v>
      </c>
      <c r="AE1024" s="78">
        <f>IF(IFERROR(SEARCH("suspected sensitiser",S1024),99)=99,IF(IFERROR(SEARCH("sensitiser",S1024),99)=99,IF(IFERROR(SEARCH("other hazard based concern",S1024),99)=99,0,Scoring!$E$28),Scoring!$E$26),Scoring!$E$27)</f>
        <v>0</v>
      </c>
      <c r="AF1024" s="78">
        <f>IF(IFERROR(M1024,1)=1,IF(IFERROR(N1024,1)=1,IF(IFERROR(O1024,1)=1,IF(IFERROR(Q1024,1)=1,IF(IFERROR(R1024,1)=1,IF(IFERROR(T1024,1)=1,IF(IFERROR(K1024,1)=1,IF(IFERROR(P1024,1)=1,IF(IFERROR(S1024,1)=1,Scoring!$E$29,0),0),0),0),0),0),0),0),0)</f>
        <v>0</v>
      </c>
      <c r="AG1024" s="78">
        <f t="shared" si="75"/>
        <v>1</v>
      </c>
      <c r="AI1024" s="93"/>
      <c r="AJ1024" s="94"/>
      <c r="AK1024" s="76"/>
      <c r="AL1024" s="75"/>
      <c r="AN1024" s="79"/>
      <c r="AO1024" s="79"/>
      <c r="AP1024" s="79"/>
      <c r="AQ1024" s="79"/>
      <c r="AR1024" s="79"/>
      <c r="AS1024" s="78"/>
      <c r="AU1024" s="79">
        <f>IF(IFERROR(F1024,99)=99,IF(IFERROR(G1024,99)=99,IF(IFERROR(H1024,99)=99,IF(IFERROR(I1024,99)=99,IF(IFERROR(E1024,99)=99,IF(IFERROR(J1024,99)=99,0,Scoring!$B$7),Scoring!$B$3),Scoring!$B$2),Scoring!$B$6),Scoring!$B$5),Scoring!$B$4)</f>
        <v>0.3</v>
      </c>
      <c r="AV1024" s="78">
        <f t="shared" si="76"/>
        <v>0.3</v>
      </c>
      <c r="AW1024" s="78"/>
      <c r="AX1024" s="66"/>
      <c r="AY1024" s="78"/>
      <c r="AZ1024" s="76"/>
      <c r="BB1024" s="76"/>
    </row>
    <row r="1025" spans="1:54" x14ac:dyDescent="0.25">
      <c r="A1025" s="89" t="s">
        <v>7402</v>
      </c>
      <c r="B1025" s="89" t="s">
        <v>30</v>
      </c>
      <c r="C1025" s="89" t="s">
        <v>30</v>
      </c>
      <c r="D1025" s="89" t="s">
        <v>7403</v>
      </c>
      <c r="E1025" s="76" t="e">
        <f>IF(C1025="-",IF(A1025="-",VLOOKUP(D1025,'sin-list 180320_update'!$C$2:$C$835,1,FALSE),VLOOKUP(A1025,'sin-list 180320_update'!$A$2:$A$835,1,FALSE)),VLOOKUP(C1025,'sin-list 180320_update'!$B$2:$B$835,1,FALSE))</f>
        <v>#N/A</v>
      </c>
      <c r="F1025" s="76" t="e">
        <f>IF($C1025="-",IF($A1025="-",VLOOKUP($D1025,'REACH Bilaga XVII_update'!$A$5:$A$131,1,FALSE),VLOOKUP($A1025,'REACH Bilaga XVII_update'!$C$5:$C$131,1,FALSE)),VLOOKUP($C1025,'REACH Bilaga XVII_update'!$B$5:$B$131,1,FALSE))</f>
        <v>#N/A</v>
      </c>
      <c r="G1025" s="76" t="e">
        <f>IF($C1025="-",IF($A1025="-",VLOOKUP($D1025,' REACH Bilaga 59_update'!$A$5:$A$210,1,FALSE),VLOOKUP($A1025,' REACH Bilaga 59_update'!$D$5:$D$210,1,FALSE)),VLOOKUP($C1025,' REACH Bilaga 59_update'!$C$5:$C$210,1,FALSE))</f>
        <v>#N/A</v>
      </c>
      <c r="H1025" s="76" t="e">
        <f>IF($C1025="-",IF($A1025="-",VLOOKUP($D1025,'REACH Bilaga XIV_update'!$A$5:$A$110,1,FALSE),VLOOKUP($A1025,'REACH Bilaga XIV_update'!$D$5:$D$110,1,FALSE)),VLOOKUP($C1025,'REACH Bilaga XIV_update'!$C$5:$C$110,1,FALSE))</f>
        <v>#N/A</v>
      </c>
      <c r="I1025" s="76" t="e">
        <f>IF($C1025="-",IF($A1025="-",VLOOKUP($D1025,CoRAP_update!$A$5:$A$376,1,FALSE),VLOOKUP($A1025,CoRAP_update!$D$5:$D$376,1,FALSE)),VLOOKUP($C1025,CoRAP_update!$C$5:$C$376,1,FALSE))</f>
        <v>#N/A</v>
      </c>
      <c r="J1025" s="76" t="str">
        <f>IF($C1025="-",IF($A1025="-",VLOOKUP($D1025,EDC_update!$C$2:$C$450,1,FALSE),VLOOKUP($A1025,EDC_update!$B$2:$B$450,1,FALSE)),VLOOKUP($C1025,EDC_update!$L$2:$L$450,1,FALSE))</f>
        <v>2155-70-6</v>
      </c>
      <c r="K1025" s="76" t="e">
        <f>IF($C1025="-",IF($A1025="-",IF(VLOOKUP($D1025,'sin-list 180320_update'!$C$2:$S$835,3,FALSE)="",NA(),VLOOKUP($D1025,'sin-list 180320_update'!$C$2:$S$835,3,FALSE)),IF(VLOOKUP($A1025,'sin-list 180320_update'!$A$2:$S$835,5,FALSE)="",NA(),VLOOKUP($A1025,'sin-list 180320_update'!$A$2:$S$835,5,FALSE))),IF(VLOOKUP($C1025,'sin-list 180320_update'!$B$2:$S$835,4,FALSE)="",NA(),VLOOKUP($C1025,'sin-list 180320_update'!$B$2:$S$835,4,FALSE)))</f>
        <v>#N/A</v>
      </c>
      <c r="L1025" s="76" t="e">
        <f>IF($C1025="-",IF($A1025="-",VLOOKUP($D1025,'sin-list 180320_update'!$C$2:$S$835,6,FALSE),VLOOKUP($A1025,'sin-list 180320_update'!$A$2:$S$835,8,FALSE)),VLOOKUP($C1025,'sin-list 180320_update'!$B$2:$S$835,7,FALSE))</f>
        <v>#N/A</v>
      </c>
      <c r="M1025" s="76" t="e">
        <f>IF($C1025="-",IF($A1025="-",IF(VLOOKUP($D1025,'sin-list 180320_update'!$C$2:$S$835,8,FALSE)="",NA(),VLOOKUP($D1025,'sin-list 180320_update'!$C$2:$S$835,8,FALSE)),IF(VLOOKUP($A1025,'sin-list 180320_update'!$A$2:$S$835,10,FALSE)="",NA(),VLOOKUP($A1025,'sin-list 180320_update'!$A$2:$S$835,10,FALSE))),IF(VLOOKUP($C1025,'sin-list 180320_update'!$B$2:$S$835,9,FALSE)="",NA(),VLOOKUP($C1025,'sin-list 180320_update'!$B$2:$S$835,9,FALSE)))</f>
        <v>#N/A</v>
      </c>
      <c r="N1025" s="76" t="e">
        <f>IF($C1025="-",IF($A1025="-",IF(VLOOKUP($D1025,'REACH Bilaga XVII_update'!$A$5:$E$131,4,FALSE)="",NA(),VLOOKUP($D1025,'REACH Bilaga XVII_update'!$A$5:$E$131,4,FALSE)),IF(VLOOKUP($A1025,'REACH Bilaga XVII_update'!$C$5:$D$131,2,FALSE)="",NA(),VLOOKUP($A1025,'REACH Bilaga XVII_update'!$C$5:$D$131,2,FALSE))),IF(VLOOKUP($C1025,'REACH Bilaga XVII_update'!$B$5:$D$131,3,FALSE)="",NA(),VLOOKUP($C1025,'REACH Bilaga XVII_update'!$B$5:$D$131,3,FALSE)))</f>
        <v>#N/A</v>
      </c>
      <c r="O1025" s="76" t="e">
        <f>IF($C1025="-",IF($A1025="-",IF(VLOOKUP($D1025,' REACH Bilaga 59_update'!$A$5:$E$210,5,FALSE)="",NA(),VLOOKUP($D1025,' REACH Bilaga 59_update'!$A$5:$E$210,5,FALSE)),IF(VLOOKUP($A1025,' REACH Bilaga 59_update'!$D$5:$E$210,2,FALSE)="",NA(),VLOOKUP($A1025,' REACH Bilaga 59_update'!$D$5:$E$210,2,FALSE))),IF(VLOOKUP($C1025,' REACH Bilaga 59_update'!$C$5:$E$210,3,FALSE)="",NA(),VLOOKUP($C1025,' REACH Bilaga 59_update'!$C$5:$E$210,3,FALSE)))</f>
        <v>#N/A</v>
      </c>
      <c r="P1025" s="76" t="e">
        <f>IF(C1025="-",IF(A1025="-",IFERROR(VLOOKUP($D1025,' REACH Bilaga 59_update'!$A$5:$F$210,MATCH(Sammanfattning!P$1,' REACH Bilaga 59_update'!$A$4:$F$4,0),FALSE),VLOOKUP($D1025,'REACH Bilaga XIV_update'!$A$4:$H$110,MATCH(Sammanfattning!P$1,'REACH Bilaga XIV_update'!$A$4:$H$4,0),FALSE)),IFERROR(VLOOKUP($A1025,' REACH Bilaga 59_update'!$D$5:$F$210,MATCH(Sammanfattning!P$1,' REACH Bilaga 59_update'!$D$4:$F$4,0),FALSE),VLOOKUP($A1025,'REACH Bilaga XIV_update'!$D$4:$H$110,MATCH(Sammanfattning!P$1,'REACH Bilaga XIV_update'!$D$4:$H$4,0),FALSE))),IFERROR(VLOOKUP($C1025,' REACH Bilaga 59_update'!$C$5:$F$210,MATCH(Sammanfattning!P$1,' REACH Bilaga 59_update'!$C$4:$F$4,0),FALSE),VLOOKUP($C1025,'REACH Bilaga XIV_update'!$C$4:$H$110,MATCH(Sammanfattning!P$1,'REACH Bilaga XIV_update'!$C$4:$H$4,0),FALSE)))</f>
        <v>#N/A</v>
      </c>
      <c r="Q1025" s="76" t="e">
        <f>IF($C1025="-",IF($A1025="-",IF(VLOOKUP($D1025,'REACH Bilaga XIV_update'!$A$5:$I$110,9,FALSE)="",NA(),VLOOKUP($D1025,'REACH Bilaga XIV_update'!$A$5:$I$110,9,FALSE)),IF(VLOOKUP($A1025,'REACH Bilaga XIV_update'!$D$5:$I$110,6,FALSE)="",NA(),VLOOKUP($A1025,'REACH Bilaga XIV_update'!$D$5:$I$110,6,FALSE))),IF(VLOOKUP($C1025,'REACH Bilaga XIV_update'!$C$5:$I$110,7,FALSE)="",NA(),VLOOKUP($C1025,'REACH Bilaga XIV_update'!$C$5:$I$110,7,FALSE)))</f>
        <v>#N/A</v>
      </c>
      <c r="R1025" s="76" t="e">
        <f>IF($C1025="-",IF($A1025="-",IF(VLOOKUP($D1025,CoRAP_update!$A$5:$O$376,15,FALSE)="",NA(),VLOOKUP($D1025,CoRAP_update!$A$5:$O$376,15,FALSE)),IF(VLOOKUP($A1025,CoRAP_update!$D$5:$O$376,12,FALSE)="",NA(),VLOOKUP($A1025,CoRAP_update!$D$5:$O$376,12,FALSE))),IF(VLOOKUP($C1025,CoRAP_update!$C$5:$O$376,13,FALSE)="",NA(),VLOOKUP($C1025,CoRAP_update!$C$5:$O$376,13,FALSE)))</f>
        <v>#N/A</v>
      </c>
      <c r="S1025" s="144" t="e">
        <f>IF($C1025="-",IF($A1025="-",VLOOKUP($D1025,CoRAP_update!$A$5:$J$376,MATCH(Sammanfattning!S$1,CoRAP_update!$A$4:$J$4,0),FALSE),VLOOKUP($A1025,CoRAP_update!$D$5:$J$376,MATCH(Sammanfattning!S$1,CoRAP_update!$D$4:$J$4,0),FALSE)),VLOOKUP($C1025,CoRAP_update!$C$5:$J$376,MATCH(Sammanfattning!S$1,CoRAP_update!$C$4:$J$4,0),FALSE))</f>
        <v>#N/A</v>
      </c>
      <c r="T1025" s="76" t="str">
        <f>IF($A1025="-",VLOOKUP($D1025,EDC_update!$C$2:$F$450,4,FALSE),VLOOKUP($A1025,EDC_update!$B$2:$F$450,5,FALSE))</f>
        <v>CAT1</v>
      </c>
      <c r="V1025" s="78">
        <f>IF(IFERROR(SEARCH("PBT",P1025),99)=99,IF(IFERROR(SEARCH("suspected PBT",S1025),99)=99,IF(IFERROR(SEARCH("concluded to be PBT",K1025),99)=99,IF(IFERROR(SEARCH("PBT",S1025),99)=99,IF(IFERROR(SEARCH("PBT cand",L1025),99)=99,IF(IFERROR(SEARCH("PBT",L1025),99)=99,IF(IFERROR(SEARCH("persistent, bioackumulative and toxic properties",K1025),99)=99,0,Scoring!$E$3),Scoring!$E$3),Scoring!$E$7),Scoring!$E$3),Scoring!$E$5),Scoring!$E$6),Scoring!$E$3)</f>
        <v>0</v>
      </c>
      <c r="W1025" s="78">
        <f>IF(IFERROR(SEARCH("vPvB",P1025),99)=99,IF(IFERROR(SEARCH("suspected pbt/vPvB",S1025),99)=99,IF(IFERROR(SEARCH("vPvB",S1025),99)=99,IF(IFERROR(SEARCH("concluded to be a vPvB",S1025),99)=99,IF(IFERROR(SEARCH("identified as vPvB",K1025),99)=99,IF(IFERROR(SEARCH("concluded to be a vPvB",K1025),99)=99,IF(IFERROR(SEARCH("concluded to be both pbt and vPvB",S1025),99)=99,IF(IFERROR(SEARCH("concluded to be both pbt and vPvB",K1025),99)=99,0,Scoring!$E$5),Scoring!$E$5),Scoring!$E$5),Scoring!$E$5),Scoring!$E$5),Scoring!$E$4),Scoring!$E$6),Scoring!$E$4)</f>
        <v>0</v>
      </c>
      <c r="X1025" s="78">
        <f>IF(IFERROR(SEARCH("H410",N1025),99)=99,IF(IFERROR(SEARCH("H410",O1025),99)=99,IF(IFERROR(SEARCH("H410",Q1025),99)=99,IF(IFERROR(SEARCH("H410",M1025),99)=99,IF(IFERROR(SEARCH("H410",R1025),99)=99,IF(IFERROR(SEARCH("H411",N1025),99)=99,IF(IFERROR(SEARCH("H411",O1025),99)=99,IF(IFERROR(SEARCH("H411",Q1025),99)=99,IF(IFERROR(SEARCH("H411",M1025),99)=99,IF(IFERROR(SEARCH("H411",R1025),99)=99,IF(IFERROR(SEARCH("H413",N1025),99)=99,IF(IFERROR(SEARCH("H413",O1025),99)=99,IF(IFERROR(SEARCH("H413",Q1025),99)=99,IF(IFERROR(SEARCH("H413",M1025),99)=99,IF(IFERROR(SEARCH("H413",R1025),99)=99,IF(IFERROR(SEARCH("H412",N1025),99)=99,IF(IFERROR(SEARCH("H412",O1025),99)=99,IF(IFERROR(SEARCH("H412",Q1025),99)=99,IF(IFERROR(SEARCH("H412",M1025),99)=99,IF(IFERROR(SEARCH("H412",R1025),99)=99,0,Scoring!$E$2),Scoring!$E$2),Scoring!$E$2),Scoring!$E$2),Scoring!$E$2),Scoring!$E$2),Scoring!$E$2),Scoring!$E$2),Scoring!$E$2),Scoring!$E$2),Scoring!$E$2),Scoring!$E$2),Scoring!$E$2),Scoring!$E$2),Scoring!$E$2),Scoring!$E$2),Scoring!$E$2),Scoring!$E$2),Scoring!$E$2),Scoring!$E$2)</f>
        <v>0</v>
      </c>
      <c r="Y1025" s="78">
        <f>IF(IFERROR(SEARCH("CMR",K1025),99)=99,IF(IFERROR(SEARCH("Suspected CMR",S1025),99)=99,IF(IFERROR(SEARCH("CMR",S1025),99)=99,0,Scoring!$E$8),Scoring!$E$9),Scoring!$E$8)</f>
        <v>0</v>
      </c>
      <c r="Z1025" s="78">
        <f>IF(IFERROR(SEARCH("H350",N1025),99)=99,IF(IFERROR(SEARCH("H350",O1025),99)=99,IF(IFERROR(SEARCH("H350",Q1025),99)=99,IF(IFERROR(SEARCH("H350",M1025),99)=99,IF(IFERROR(SEARCH("H350",R1025),99)=99,IF(IFERROR(SEARCH("H351",N1025),99)=99,IF(IFERROR(SEARCH("H351",O1025),99)=99,IF(IFERROR(SEARCH("H351",Q1025),99)=99,IF(IFERROR(SEARCH("H351",M1025),99)=99,IF(IFERROR(SEARCH("H351",R1025),99)=99,IF(IFERROR(SEARCH("carcinogenic",P1025),99)=99,IF(IFERROR(SEARCH("suspected carcinogenic",S1025),99)=99,0,Scoring!$E$12),Scoring!$E$11),Scoring!$E$10),Scoring!$E$10),Scoring!$E$10),Scoring!$E$10),Scoring!$E$10),Scoring!$E$10),Scoring!$E$10),Scoring!$E$10),Scoring!$E$10),Scoring!$E$10)</f>
        <v>0</v>
      </c>
      <c r="AA1025" s="78">
        <f>IF(IFERROR(SEARCH("H340",N1025),99)=99,IF(IFERROR(SEARCH("H340",O1025),99)=99,IF(IFERROR(SEARCH("H340",Q1025),99)=99,IF(IFERROR(SEARCH("H340",M1025),99)=99,IF(IFERROR(SEARCH("H340",R1025),99)=99,IF(IFERROR(SEARCH("H341",N1025),99)=99,IF(IFERROR(SEARCH("H341",O1025),99)=99,IF(IFERROR(SEARCH("H341",Q1025),99)=99,IF(IFERROR(SEARCH("H341",M1025),99)=99,IF(IFERROR(SEARCH("H341",R1025),99)=99,IF(IFERROR(SEARCH("mutagenic",P1025),99)=99,IF(IFERROR(SEARCH("suspected mutagenic",S1025),99)=99,0,Scoring!$E$15),Scoring!$E$14),Scoring!$E$13),Scoring!$E$13),Scoring!$E$13),Scoring!$E$13),Scoring!$E$13),Scoring!$E$13),Scoring!$E$13),Scoring!$E$13),Scoring!$E$13),Scoring!$E$13)</f>
        <v>0</v>
      </c>
      <c r="AB1025" s="78">
        <f>IF(IFERROR(SEARCH("H360",N1025),99)=99,IF(IFERROR(SEARCH("H360",O1025),99)=99,IF(IFERROR(SEARCH("H360",Q1025),99)=99,IF(IFERROR(SEARCH("H360",M1025),99)=99,IF(IFERROR(SEARCH("H360",R1025),99)=99,IF(IFERROR(SEARCH("H361",N1025),99)=99,IF(IFERROR(SEARCH("H361",O1025),99)=99,IF(IFERROR(SEARCH("H361",Q1025),99)=99,IF(IFERROR(SEARCH("H361",M1025),99)=99,IF(IFERROR(SEARCH("H361",R1025),99)=99,IF(IFERROR(SEARCH("reproduction",P1025),99)=99,IF(IFERROR(SEARCH("suspected reprotoxic",S1025),99)=99,IF(IFERROR(SEARCH("reprotoxic",S1025),99)=99,IF(IFERROR(SEARCH("reprotoxic",K1025),99)=99,0,Scoring!$E$18),Scoring!$E$18),Scoring!$E$19),Scoring!$E$17),Scoring!$E$16),Scoring!$E$16),Scoring!$E$16),Scoring!$E$16),Scoring!$E$16),Scoring!$E$16),Scoring!$E$16),Scoring!$E$16),Scoring!$E$16),Scoring!$E$16)</f>
        <v>0</v>
      </c>
      <c r="AC1025" s="78">
        <f>IF(IFERROR(SEARCH("57f",L1025),99)=99,IF(IFERROR(SEARCH("57(f)",P1025),99)=99,0,Scoring!$E$20),Scoring!$E$20)</f>
        <v>0</v>
      </c>
      <c r="AD1025" s="78">
        <f>IF(IFERROR(SEARCH("CAT1",T1025),99)=99,IF(IFERROR(SEARCH("CAT2",T1025),99)=99,IF(IFERROR(SEARCH("CAT3",T1025),99)=99,IF(IFERROR(SEARCH("concluded to be endocrine",K1025),99)=99,IF(IFERROR(SEARCH("categorised as endocrine",K1025),99)=99,IF(IFERROR(SEARCH("endocrine disrupting",P1025),99)=99,IF(IFERROR(SEARCH("endocrine disrupting",K1025),99)=99,IF(IFERROR(SEARCH("suspected endocrine",S1025),99)=99,IF(IFERROR(SEARCH("potential endocrine",S1025),99)=99,0,Scoring!$E$25),Scoring!$E$25),Scoring!$E$24),Scoring!$E$24),Scoring!$E$24),Scoring!$E$24),Scoring!$E$23),Scoring!$E$22),Scoring!$E$21)</f>
        <v>1</v>
      </c>
      <c r="AE1025" s="78">
        <f>IF(IFERROR(SEARCH("suspected sensitiser",S1025),99)=99,IF(IFERROR(SEARCH("sensitiser",S1025),99)=99,IF(IFERROR(SEARCH("other hazard based concern",S1025),99)=99,0,Scoring!$E$28),Scoring!$E$26),Scoring!$E$27)</f>
        <v>0</v>
      </c>
      <c r="AF1025" s="78">
        <f>IF(IFERROR(M1025,1)=1,IF(IFERROR(N1025,1)=1,IF(IFERROR(O1025,1)=1,IF(IFERROR(Q1025,1)=1,IF(IFERROR(R1025,1)=1,IF(IFERROR(T1025,1)=1,IF(IFERROR(K1025,1)=1,IF(IFERROR(P1025,1)=1,IF(IFERROR(S1025,1)=1,Scoring!$E$29,0),0),0),0),0),0),0),0),0)</f>
        <v>0</v>
      </c>
      <c r="AG1025" s="78">
        <f t="shared" si="75"/>
        <v>1</v>
      </c>
      <c r="AI1025" s="93"/>
      <c r="AJ1025" s="94"/>
      <c r="AK1025" s="76"/>
      <c r="AL1025" s="75"/>
      <c r="AN1025" s="79"/>
      <c r="AO1025" s="79"/>
      <c r="AP1025" s="79"/>
      <c r="AQ1025" s="79"/>
      <c r="AR1025" s="79"/>
      <c r="AS1025" s="78"/>
      <c r="AU1025" s="79">
        <f>IF(IFERROR(F1025,99)=99,IF(IFERROR(G1025,99)=99,IF(IFERROR(H1025,99)=99,IF(IFERROR(I1025,99)=99,IF(IFERROR(E1025,99)=99,IF(IFERROR(J1025,99)=99,0,Scoring!$B$7),Scoring!$B$3),Scoring!$B$2),Scoring!$B$6),Scoring!$B$5),Scoring!$B$4)</f>
        <v>0.3</v>
      </c>
      <c r="AV1025" s="78">
        <f t="shared" si="76"/>
        <v>0.3</v>
      </c>
      <c r="AW1025" s="78"/>
      <c r="AX1025" s="66"/>
      <c r="AY1025" s="78"/>
      <c r="AZ1025" s="76"/>
      <c r="BB1025" s="76"/>
    </row>
    <row r="1026" spans="1:54" x14ac:dyDescent="0.25">
      <c r="A1026" s="89" t="s">
        <v>7407</v>
      </c>
      <c r="B1026" s="89" t="s">
        <v>30</v>
      </c>
      <c r="C1026" s="89" t="s">
        <v>30</v>
      </c>
      <c r="D1026" s="89" t="s">
        <v>7408</v>
      </c>
      <c r="E1026" s="76" t="e">
        <f>IF(C1026="-",IF(A1026="-",VLOOKUP(D1026,'sin-list 180320_update'!$C$2:$C$835,1,FALSE),VLOOKUP(A1026,'sin-list 180320_update'!$A$2:$A$835,1,FALSE)),VLOOKUP(C1026,'sin-list 180320_update'!$B$2:$B$835,1,FALSE))</f>
        <v>#N/A</v>
      </c>
      <c r="F1026" s="76" t="e">
        <f>IF($C1026="-",IF($A1026="-",VLOOKUP($D1026,'REACH Bilaga XVII_update'!$A$5:$A$131,1,FALSE),VLOOKUP($A1026,'REACH Bilaga XVII_update'!$C$5:$C$131,1,FALSE)),VLOOKUP($C1026,'REACH Bilaga XVII_update'!$B$5:$B$131,1,FALSE))</f>
        <v>#N/A</v>
      </c>
      <c r="G1026" s="76" t="e">
        <f>IF($C1026="-",IF($A1026="-",VLOOKUP($D1026,' REACH Bilaga 59_update'!$A$5:$A$210,1,FALSE),VLOOKUP($A1026,' REACH Bilaga 59_update'!$D$5:$D$210,1,FALSE)),VLOOKUP($C1026,' REACH Bilaga 59_update'!$C$5:$C$210,1,FALSE))</f>
        <v>#N/A</v>
      </c>
      <c r="H1026" s="76" t="e">
        <f>IF($C1026="-",IF($A1026="-",VLOOKUP($D1026,'REACH Bilaga XIV_update'!$A$5:$A$110,1,FALSE),VLOOKUP($A1026,'REACH Bilaga XIV_update'!$D$5:$D$110,1,FALSE)),VLOOKUP($C1026,'REACH Bilaga XIV_update'!$C$5:$C$110,1,FALSE))</f>
        <v>#N/A</v>
      </c>
      <c r="I1026" s="76" t="e">
        <f>IF($C1026="-",IF($A1026="-",VLOOKUP($D1026,CoRAP_update!$A$5:$A$376,1,FALSE),VLOOKUP($A1026,CoRAP_update!$D$5:$D$376,1,FALSE)),VLOOKUP($C1026,CoRAP_update!$C$5:$C$376,1,FALSE))</f>
        <v>#N/A</v>
      </c>
      <c r="J1026" s="76" t="str">
        <f>IF($C1026="-",IF($A1026="-",VLOOKUP($D1026,EDC_update!$C$2:$C$450,1,FALSE),VLOOKUP($A1026,EDC_update!$B$2:$B$450,1,FALSE)),VLOOKUP($C1026,EDC_update!$L$2:$L$450,1,FALSE))</f>
        <v>2279-76-7</v>
      </c>
      <c r="K1026" s="76" t="e">
        <f>IF($C1026="-",IF($A1026="-",IF(VLOOKUP($D1026,'sin-list 180320_update'!$C$2:$S$835,3,FALSE)="",NA(),VLOOKUP($D1026,'sin-list 180320_update'!$C$2:$S$835,3,FALSE)),IF(VLOOKUP($A1026,'sin-list 180320_update'!$A$2:$S$835,5,FALSE)="",NA(),VLOOKUP($A1026,'sin-list 180320_update'!$A$2:$S$835,5,FALSE))),IF(VLOOKUP($C1026,'sin-list 180320_update'!$B$2:$S$835,4,FALSE)="",NA(),VLOOKUP($C1026,'sin-list 180320_update'!$B$2:$S$835,4,FALSE)))</f>
        <v>#N/A</v>
      </c>
      <c r="L1026" s="76" t="e">
        <f>IF($C1026="-",IF($A1026="-",VLOOKUP($D1026,'sin-list 180320_update'!$C$2:$S$835,6,FALSE),VLOOKUP($A1026,'sin-list 180320_update'!$A$2:$S$835,8,FALSE)),VLOOKUP($C1026,'sin-list 180320_update'!$B$2:$S$835,7,FALSE))</f>
        <v>#N/A</v>
      </c>
      <c r="M1026" s="76" t="e">
        <f>IF($C1026="-",IF($A1026="-",IF(VLOOKUP($D1026,'sin-list 180320_update'!$C$2:$S$835,8,FALSE)="",NA(),VLOOKUP($D1026,'sin-list 180320_update'!$C$2:$S$835,8,FALSE)),IF(VLOOKUP($A1026,'sin-list 180320_update'!$A$2:$S$835,10,FALSE)="",NA(),VLOOKUP($A1026,'sin-list 180320_update'!$A$2:$S$835,10,FALSE))),IF(VLOOKUP($C1026,'sin-list 180320_update'!$B$2:$S$835,9,FALSE)="",NA(),VLOOKUP($C1026,'sin-list 180320_update'!$B$2:$S$835,9,FALSE)))</f>
        <v>#N/A</v>
      </c>
      <c r="N1026" s="76" t="e">
        <f>IF($C1026="-",IF($A1026="-",IF(VLOOKUP($D1026,'REACH Bilaga XVII_update'!$A$5:$E$131,4,FALSE)="",NA(),VLOOKUP($D1026,'REACH Bilaga XVII_update'!$A$5:$E$131,4,FALSE)),IF(VLOOKUP($A1026,'REACH Bilaga XVII_update'!$C$5:$D$131,2,FALSE)="",NA(),VLOOKUP($A1026,'REACH Bilaga XVII_update'!$C$5:$D$131,2,FALSE))),IF(VLOOKUP($C1026,'REACH Bilaga XVII_update'!$B$5:$D$131,3,FALSE)="",NA(),VLOOKUP($C1026,'REACH Bilaga XVII_update'!$B$5:$D$131,3,FALSE)))</f>
        <v>#N/A</v>
      </c>
      <c r="O1026" s="76" t="e">
        <f>IF($C1026="-",IF($A1026="-",IF(VLOOKUP($D1026,' REACH Bilaga 59_update'!$A$5:$E$210,5,FALSE)="",NA(),VLOOKUP($D1026,' REACH Bilaga 59_update'!$A$5:$E$210,5,FALSE)),IF(VLOOKUP($A1026,' REACH Bilaga 59_update'!$D$5:$E$210,2,FALSE)="",NA(),VLOOKUP($A1026,' REACH Bilaga 59_update'!$D$5:$E$210,2,FALSE))),IF(VLOOKUP($C1026,' REACH Bilaga 59_update'!$C$5:$E$210,3,FALSE)="",NA(),VLOOKUP($C1026,' REACH Bilaga 59_update'!$C$5:$E$210,3,FALSE)))</f>
        <v>#N/A</v>
      </c>
      <c r="P1026" s="76" t="e">
        <f>IF(C1026="-",IF(A1026="-",IFERROR(VLOOKUP($D1026,' REACH Bilaga 59_update'!$A$5:$F$210,MATCH(Sammanfattning!P$1,' REACH Bilaga 59_update'!$A$4:$F$4,0),FALSE),VLOOKUP($D1026,'REACH Bilaga XIV_update'!$A$4:$H$110,MATCH(Sammanfattning!P$1,'REACH Bilaga XIV_update'!$A$4:$H$4,0),FALSE)),IFERROR(VLOOKUP($A1026,' REACH Bilaga 59_update'!$D$5:$F$210,MATCH(Sammanfattning!P$1,' REACH Bilaga 59_update'!$D$4:$F$4,0),FALSE),VLOOKUP($A1026,'REACH Bilaga XIV_update'!$D$4:$H$110,MATCH(Sammanfattning!P$1,'REACH Bilaga XIV_update'!$D$4:$H$4,0),FALSE))),IFERROR(VLOOKUP($C1026,' REACH Bilaga 59_update'!$C$5:$F$210,MATCH(Sammanfattning!P$1,' REACH Bilaga 59_update'!$C$4:$F$4,0),FALSE),VLOOKUP($C1026,'REACH Bilaga XIV_update'!$C$4:$H$110,MATCH(Sammanfattning!P$1,'REACH Bilaga XIV_update'!$C$4:$H$4,0),FALSE)))</f>
        <v>#N/A</v>
      </c>
      <c r="Q1026" s="76" t="e">
        <f>IF($C1026="-",IF($A1026="-",IF(VLOOKUP($D1026,'REACH Bilaga XIV_update'!$A$5:$I$110,9,FALSE)="",NA(),VLOOKUP($D1026,'REACH Bilaga XIV_update'!$A$5:$I$110,9,FALSE)),IF(VLOOKUP($A1026,'REACH Bilaga XIV_update'!$D$5:$I$110,6,FALSE)="",NA(),VLOOKUP($A1026,'REACH Bilaga XIV_update'!$D$5:$I$110,6,FALSE))),IF(VLOOKUP($C1026,'REACH Bilaga XIV_update'!$C$5:$I$110,7,FALSE)="",NA(),VLOOKUP($C1026,'REACH Bilaga XIV_update'!$C$5:$I$110,7,FALSE)))</f>
        <v>#N/A</v>
      </c>
      <c r="R1026" s="76" t="e">
        <f>IF($C1026="-",IF($A1026="-",IF(VLOOKUP($D1026,CoRAP_update!$A$5:$O$376,15,FALSE)="",NA(),VLOOKUP($D1026,CoRAP_update!$A$5:$O$376,15,FALSE)),IF(VLOOKUP($A1026,CoRAP_update!$D$5:$O$376,12,FALSE)="",NA(),VLOOKUP($A1026,CoRAP_update!$D$5:$O$376,12,FALSE))),IF(VLOOKUP($C1026,CoRAP_update!$C$5:$O$376,13,FALSE)="",NA(),VLOOKUP($C1026,CoRAP_update!$C$5:$O$376,13,FALSE)))</f>
        <v>#N/A</v>
      </c>
      <c r="S1026" s="144" t="e">
        <f>IF($C1026="-",IF($A1026="-",VLOOKUP($D1026,CoRAP_update!$A$5:$J$376,MATCH(Sammanfattning!S$1,CoRAP_update!$A$4:$J$4,0),FALSE),VLOOKUP($A1026,CoRAP_update!$D$5:$J$376,MATCH(Sammanfattning!S$1,CoRAP_update!$D$4:$J$4,0),FALSE)),VLOOKUP($C1026,CoRAP_update!$C$5:$J$376,MATCH(Sammanfattning!S$1,CoRAP_update!$C$4:$J$4,0),FALSE))</f>
        <v>#N/A</v>
      </c>
      <c r="T1026" s="76" t="str">
        <f>IF($A1026="-",VLOOKUP($D1026,EDC_update!$C$2:$F$450,4,FALSE),VLOOKUP($A1026,EDC_update!$B$2:$F$450,5,FALSE))</f>
        <v>CAT1</v>
      </c>
      <c r="V1026" s="78">
        <f>IF(IFERROR(SEARCH("PBT",P1026),99)=99,IF(IFERROR(SEARCH("suspected PBT",S1026),99)=99,IF(IFERROR(SEARCH("concluded to be PBT",K1026),99)=99,IF(IFERROR(SEARCH("PBT",S1026),99)=99,IF(IFERROR(SEARCH("PBT cand",L1026),99)=99,IF(IFERROR(SEARCH("PBT",L1026),99)=99,IF(IFERROR(SEARCH("persistent, bioackumulative and toxic properties",K1026),99)=99,0,Scoring!$E$3),Scoring!$E$3),Scoring!$E$7),Scoring!$E$3),Scoring!$E$5),Scoring!$E$6),Scoring!$E$3)</f>
        <v>0</v>
      </c>
      <c r="W1026" s="78">
        <f>IF(IFERROR(SEARCH("vPvB",P1026),99)=99,IF(IFERROR(SEARCH("suspected pbt/vPvB",S1026),99)=99,IF(IFERROR(SEARCH("vPvB",S1026),99)=99,IF(IFERROR(SEARCH("concluded to be a vPvB",S1026),99)=99,IF(IFERROR(SEARCH("identified as vPvB",K1026),99)=99,IF(IFERROR(SEARCH("concluded to be a vPvB",K1026),99)=99,IF(IFERROR(SEARCH("concluded to be both pbt and vPvB",S1026),99)=99,IF(IFERROR(SEARCH("concluded to be both pbt and vPvB",K1026),99)=99,0,Scoring!$E$5),Scoring!$E$5),Scoring!$E$5),Scoring!$E$5),Scoring!$E$5),Scoring!$E$4),Scoring!$E$6),Scoring!$E$4)</f>
        <v>0</v>
      </c>
      <c r="X1026" s="78">
        <f>IF(IFERROR(SEARCH("H410",N1026),99)=99,IF(IFERROR(SEARCH("H410",O1026),99)=99,IF(IFERROR(SEARCH("H410",Q1026),99)=99,IF(IFERROR(SEARCH("H410",M1026),99)=99,IF(IFERROR(SEARCH("H410",R1026),99)=99,IF(IFERROR(SEARCH("H411",N1026),99)=99,IF(IFERROR(SEARCH("H411",O1026),99)=99,IF(IFERROR(SEARCH("H411",Q1026),99)=99,IF(IFERROR(SEARCH("H411",M1026),99)=99,IF(IFERROR(SEARCH("H411",R1026),99)=99,IF(IFERROR(SEARCH("H413",N1026),99)=99,IF(IFERROR(SEARCH("H413",O1026),99)=99,IF(IFERROR(SEARCH("H413",Q1026),99)=99,IF(IFERROR(SEARCH("H413",M1026),99)=99,IF(IFERROR(SEARCH("H413",R1026),99)=99,IF(IFERROR(SEARCH("H412",N1026),99)=99,IF(IFERROR(SEARCH("H412",O1026),99)=99,IF(IFERROR(SEARCH("H412",Q1026),99)=99,IF(IFERROR(SEARCH("H412",M1026),99)=99,IF(IFERROR(SEARCH("H412",R1026),99)=99,0,Scoring!$E$2),Scoring!$E$2),Scoring!$E$2),Scoring!$E$2),Scoring!$E$2),Scoring!$E$2),Scoring!$E$2),Scoring!$E$2),Scoring!$E$2),Scoring!$E$2),Scoring!$E$2),Scoring!$E$2),Scoring!$E$2),Scoring!$E$2),Scoring!$E$2),Scoring!$E$2),Scoring!$E$2),Scoring!$E$2),Scoring!$E$2),Scoring!$E$2)</f>
        <v>0</v>
      </c>
      <c r="Y1026" s="78">
        <f>IF(IFERROR(SEARCH("CMR",K1026),99)=99,IF(IFERROR(SEARCH("Suspected CMR",S1026),99)=99,IF(IFERROR(SEARCH("CMR",S1026),99)=99,0,Scoring!$E$8),Scoring!$E$9),Scoring!$E$8)</f>
        <v>0</v>
      </c>
      <c r="Z1026" s="78">
        <f>IF(IFERROR(SEARCH("H350",N1026),99)=99,IF(IFERROR(SEARCH("H350",O1026),99)=99,IF(IFERROR(SEARCH("H350",Q1026),99)=99,IF(IFERROR(SEARCH("H350",M1026),99)=99,IF(IFERROR(SEARCH("H350",R1026),99)=99,IF(IFERROR(SEARCH("H351",N1026),99)=99,IF(IFERROR(SEARCH("H351",O1026),99)=99,IF(IFERROR(SEARCH("H351",Q1026),99)=99,IF(IFERROR(SEARCH("H351",M1026),99)=99,IF(IFERROR(SEARCH("H351",R1026),99)=99,IF(IFERROR(SEARCH("carcinogenic",P1026),99)=99,IF(IFERROR(SEARCH("suspected carcinogenic",S1026),99)=99,0,Scoring!$E$12),Scoring!$E$11),Scoring!$E$10),Scoring!$E$10),Scoring!$E$10),Scoring!$E$10),Scoring!$E$10),Scoring!$E$10),Scoring!$E$10),Scoring!$E$10),Scoring!$E$10),Scoring!$E$10)</f>
        <v>0</v>
      </c>
      <c r="AA1026" s="78">
        <f>IF(IFERROR(SEARCH("H340",N1026),99)=99,IF(IFERROR(SEARCH("H340",O1026),99)=99,IF(IFERROR(SEARCH("H340",Q1026),99)=99,IF(IFERROR(SEARCH("H340",M1026),99)=99,IF(IFERROR(SEARCH("H340",R1026),99)=99,IF(IFERROR(SEARCH("H341",N1026),99)=99,IF(IFERROR(SEARCH("H341",O1026),99)=99,IF(IFERROR(SEARCH("H341",Q1026),99)=99,IF(IFERROR(SEARCH("H341",M1026),99)=99,IF(IFERROR(SEARCH("H341",R1026),99)=99,IF(IFERROR(SEARCH("mutagenic",P1026),99)=99,IF(IFERROR(SEARCH("suspected mutagenic",S1026),99)=99,0,Scoring!$E$15),Scoring!$E$14),Scoring!$E$13),Scoring!$E$13),Scoring!$E$13),Scoring!$E$13),Scoring!$E$13),Scoring!$E$13),Scoring!$E$13),Scoring!$E$13),Scoring!$E$13),Scoring!$E$13)</f>
        <v>0</v>
      </c>
      <c r="AB1026" s="78">
        <f>IF(IFERROR(SEARCH("H360",N1026),99)=99,IF(IFERROR(SEARCH("H360",O1026),99)=99,IF(IFERROR(SEARCH("H360",Q1026),99)=99,IF(IFERROR(SEARCH("H360",M1026),99)=99,IF(IFERROR(SEARCH("H360",R1026),99)=99,IF(IFERROR(SEARCH("H361",N1026),99)=99,IF(IFERROR(SEARCH("H361",O1026),99)=99,IF(IFERROR(SEARCH("H361",Q1026),99)=99,IF(IFERROR(SEARCH("H361",M1026),99)=99,IF(IFERROR(SEARCH("H361",R1026),99)=99,IF(IFERROR(SEARCH("reproduction",P1026),99)=99,IF(IFERROR(SEARCH("suspected reprotoxic",S1026),99)=99,IF(IFERROR(SEARCH("reprotoxic",S1026),99)=99,IF(IFERROR(SEARCH("reprotoxic",K1026),99)=99,0,Scoring!$E$18),Scoring!$E$18),Scoring!$E$19),Scoring!$E$17),Scoring!$E$16),Scoring!$E$16),Scoring!$E$16),Scoring!$E$16),Scoring!$E$16),Scoring!$E$16),Scoring!$E$16),Scoring!$E$16),Scoring!$E$16),Scoring!$E$16)</f>
        <v>0</v>
      </c>
      <c r="AC1026" s="78">
        <f>IF(IFERROR(SEARCH("57f",L1026),99)=99,IF(IFERROR(SEARCH("57(f)",P1026),99)=99,0,Scoring!$E$20),Scoring!$E$20)</f>
        <v>0</v>
      </c>
      <c r="AD1026" s="78">
        <f>IF(IFERROR(SEARCH("CAT1",T1026),99)=99,IF(IFERROR(SEARCH("CAT2",T1026),99)=99,IF(IFERROR(SEARCH("CAT3",T1026),99)=99,IF(IFERROR(SEARCH("concluded to be endocrine",K1026),99)=99,IF(IFERROR(SEARCH("categorised as endocrine",K1026),99)=99,IF(IFERROR(SEARCH("endocrine disrupting",P1026),99)=99,IF(IFERROR(SEARCH("endocrine disrupting",K1026),99)=99,IF(IFERROR(SEARCH("suspected endocrine",S1026),99)=99,IF(IFERROR(SEARCH("potential endocrine",S1026),99)=99,0,Scoring!$E$25),Scoring!$E$25),Scoring!$E$24),Scoring!$E$24),Scoring!$E$24),Scoring!$E$24),Scoring!$E$23),Scoring!$E$22),Scoring!$E$21)</f>
        <v>1</v>
      </c>
      <c r="AE1026" s="78">
        <f>IF(IFERROR(SEARCH("suspected sensitiser",S1026),99)=99,IF(IFERROR(SEARCH("sensitiser",S1026),99)=99,IF(IFERROR(SEARCH("other hazard based concern",S1026),99)=99,0,Scoring!$E$28),Scoring!$E$26),Scoring!$E$27)</f>
        <v>0</v>
      </c>
      <c r="AF1026" s="78">
        <f>IF(IFERROR(M1026,1)=1,IF(IFERROR(N1026,1)=1,IF(IFERROR(O1026,1)=1,IF(IFERROR(Q1026,1)=1,IF(IFERROR(R1026,1)=1,IF(IFERROR(T1026,1)=1,IF(IFERROR(K1026,1)=1,IF(IFERROR(P1026,1)=1,IF(IFERROR(S1026,1)=1,Scoring!$E$29,0),0),0),0),0),0),0),0),0)</f>
        <v>0</v>
      </c>
      <c r="AG1026" s="78">
        <f t="shared" ref="AG1026:AG1089" si="77">V1026+W1026+X1026+AD1026+AE1026+AF1026+IF(Y1026&gt;0,Y1026,SUM(Z1026:AB1026))+AC1026</f>
        <v>1</v>
      </c>
      <c r="AI1026" s="93"/>
      <c r="AJ1026" s="94"/>
      <c r="AK1026" s="76"/>
      <c r="AL1026" s="75"/>
      <c r="AN1026" s="79"/>
      <c r="AO1026" s="79"/>
      <c r="AP1026" s="79"/>
      <c r="AQ1026" s="79"/>
      <c r="AR1026" s="79"/>
      <c r="AS1026" s="78"/>
      <c r="AU1026" s="79">
        <f>IF(IFERROR(F1026,99)=99,IF(IFERROR(G1026,99)=99,IF(IFERROR(H1026,99)=99,IF(IFERROR(I1026,99)=99,IF(IFERROR(E1026,99)=99,IF(IFERROR(J1026,99)=99,0,Scoring!$B$7),Scoring!$B$3),Scoring!$B$2),Scoring!$B$6),Scoring!$B$5),Scoring!$B$4)</f>
        <v>0.3</v>
      </c>
      <c r="AV1026" s="78">
        <f t="shared" ref="AV1026:AV1089" si="78">AG1026*AU1026</f>
        <v>0.3</v>
      </c>
      <c r="AW1026" s="78"/>
      <c r="AX1026" s="66"/>
      <c r="AY1026" s="78"/>
      <c r="AZ1026" s="76"/>
      <c r="BB1026" s="76"/>
    </row>
    <row r="1027" spans="1:54" x14ac:dyDescent="0.25">
      <c r="A1027" s="89" t="s">
        <v>7173</v>
      </c>
      <c r="B1027" s="89" t="s">
        <v>30</v>
      </c>
      <c r="C1027" s="89" t="s">
        <v>30</v>
      </c>
      <c r="D1027" s="89" t="s">
        <v>7174</v>
      </c>
      <c r="E1027" s="76" t="e">
        <f>IF(C1027="-",IF(A1027="-",VLOOKUP(D1027,'sin-list 180320_update'!$C$2:$C$835,1,FALSE),VLOOKUP(A1027,'sin-list 180320_update'!$A$2:$A$835,1,FALSE)),VLOOKUP(C1027,'sin-list 180320_update'!$B$2:$B$835,1,FALSE))</f>
        <v>#N/A</v>
      </c>
      <c r="F1027" s="76" t="e">
        <f>IF($C1027="-",IF($A1027="-",VLOOKUP($D1027,'REACH Bilaga XVII_update'!$A$5:$A$131,1,FALSE),VLOOKUP($A1027,'REACH Bilaga XVII_update'!$C$5:$C$131,1,FALSE)),VLOOKUP($C1027,'REACH Bilaga XVII_update'!$B$5:$B$131,1,FALSE))</f>
        <v>#N/A</v>
      </c>
      <c r="G1027" s="76" t="e">
        <f>IF($C1027="-",IF($A1027="-",VLOOKUP($D1027,' REACH Bilaga 59_update'!$A$5:$A$210,1,FALSE),VLOOKUP($A1027,' REACH Bilaga 59_update'!$D$5:$D$210,1,FALSE)),VLOOKUP($C1027,' REACH Bilaga 59_update'!$C$5:$C$210,1,FALSE))</f>
        <v>#N/A</v>
      </c>
      <c r="H1027" s="76" t="e">
        <f>IF($C1027="-",IF($A1027="-",VLOOKUP($D1027,'REACH Bilaga XIV_update'!$A$5:$A$110,1,FALSE),VLOOKUP($A1027,'REACH Bilaga XIV_update'!$D$5:$D$110,1,FALSE)),VLOOKUP($C1027,'REACH Bilaga XIV_update'!$C$5:$C$110,1,FALSE))</f>
        <v>#N/A</v>
      </c>
      <c r="I1027" s="76" t="e">
        <f>IF($C1027="-",IF($A1027="-",VLOOKUP($D1027,CoRAP_update!$A$5:$A$376,1,FALSE),VLOOKUP($A1027,CoRAP_update!$D$5:$D$376,1,FALSE)),VLOOKUP($C1027,CoRAP_update!$C$5:$C$376,1,FALSE))</f>
        <v>#N/A</v>
      </c>
      <c r="J1027" s="76" t="str">
        <f>IF($C1027="-",IF($A1027="-",VLOOKUP($D1027,EDC_update!$C$2:$C$450,1,FALSE),VLOOKUP($A1027,EDC_update!$B$2:$B$450,1,FALSE)),VLOOKUP($C1027,EDC_update!$L$2:$L$450,1,FALSE))</f>
        <v>2385-85-5</v>
      </c>
      <c r="K1027" s="76" t="e">
        <f>IF($C1027="-",IF($A1027="-",IF(VLOOKUP($D1027,'sin-list 180320_update'!$C$2:$S$835,3,FALSE)="",NA(),VLOOKUP($D1027,'sin-list 180320_update'!$C$2:$S$835,3,FALSE)),IF(VLOOKUP($A1027,'sin-list 180320_update'!$A$2:$S$835,5,FALSE)="",NA(),VLOOKUP($A1027,'sin-list 180320_update'!$A$2:$S$835,5,FALSE))),IF(VLOOKUP($C1027,'sin-list 180320_update'!$B$2:$S$835,4,FALSE)="",NA(),VLOOKUP($C1027,'sin-list 180320_update'!$B$2:$S$835,4,FALSE)))</f>
        <v>#N/A</v>
      </c>
      <c r="L1027" s="76" t="e">
        <f>IF($C1027="-",IF($A1027="-",VLOOKUP($D1027,'sin-list 180320_update'!$C$2:$S$835,6,FALSE),VLOOKUP($A1027,'sin-list 180320_update'!$A$2:$S$835,8,FALSE)),VLOOKUP($C1027,'sin-list 180320_update'!$B$2:$S$835,7,FALSE))</f>
        <v>#N/A</v>
      </c>
      <c r="M1027" s="76" t="e">
        <f>IF($C1027="-",IF($A1027="-",IF(VLOOKUP($D1027,'sin-list 180320_update'!$C$2:$S$835,8,FALSE)="",NA(),VLOOKUP($D1027,'sin-list 180320_update'!$C$2:$S$835,8,FALSE)),IF(VLOOKUP($A1027,'sin-list 180320_update'!$A$2:$S$835,10,FALSE)="",NA(),VLOOKUP($A1027,'sin-list 180320_update'!$A$2:$S$835,10,FALSE))),IF(VLOOKUP($C1027,'sin-list 180320_update'!$B$2:$S$835,9,FALSE)="",NA(),VLOOKUP($C1027,'sin-list 180320_update'!$B$2:$S$835,9,FALSE)))</f>
        <v>#N/A</v>
      </c>
      <c r="N1027" s="76" t="e">
        <f>IF($C1027="-",IF($A1027="-",IF(VLOOKUP($D1027,'REACH Bilaga XVII_update'!$A$5:$E$131,4,FALSE)="",NA(),VLOOKUP($D1027,'REACH Bilaga XVII_update'!$A$5:$E$131,4,FALSE)),IF(VLOOKUP($A1027,'REACH Bilaga XVII_update'!$C$5:$D$131,2,FALSE)="",NA(),VLOOKUP($A1027,'REACH Bilaga XVII_update'!$C$5:$D$131,2,FALSE))),IF(VLOOKUP($C1027,'REACH Bilaga XVII_update'!$B$5:$D$131,3,FALSE)="",NA(),VLOOKUP($C1027,'REACH Bilaga XVII_update'!$B$5:$D$131,3,FALSE)))</f>
        <v>#N/A</v>
      </c>
      <c r="O1027" s="76" t="e">
        <f>IF($C1027="-",IF($A1027="-",IF(VLOOKUP($D1027,' REACH Bilaga 59_update'!$A$5:$E$210,5,FALSE)="",NA(),VLOOKUP($D1027,' REACH Bilaga 59_update'!$A$5:$E$210,5,FALSE)),IF(VLOOKUP($A1027,' REACH Bilaga 59_update'!$D$5:$E$210,2,FALSE)="",NA(),VLOOKUP($A1027,' REACH Bilaga 59_update'!$D$5:$E$210,2,FALSE))),IF(VLOOKUP($C1027,' REACH Bilaga 59_update'!$C$5:$E$210,3,FALSE)="",NA(),VLOOKUP($C1027,' REACH Bilaga 59_update'!$C$5:$E$210,3,FALSE)))</f>
        <v>#N/A</v>
      </c>
      <c r="P1027" s="76" t="e">
        <f>IF(C1027="-",IF(A1027="-",IFERROR(VLOOKUP($D1027,' REACH Bilaga 59_update'!$A$5:$F$210,MATCH(Sammanfattning!P$1,' REACH Bilaga 59_update'!$A$4:$F$4,0),FALSE),VLOOKUP($D1027,'REACH Bilaga XIV_update'!$A$4:$H$110,MATCH(Sammanfattning!P$1,'REACH Bilaga XIV_update'!$A$4:$H$4,0),FALSE)),IFERROR(VLOOKUP($A1027,' REACH Bilaga 59_update'!$D$5:$F$210,MATCH(Sammanfattning!P$1,' REACH Bilaga 59_update'!$D$4:$F$4,0),FALSE),VLOOKUP($A1027,'REACH Bilaga XIV_update'!$D$4:$H$110,MATCH(Sammanfattning!P$1,'REACH Bilaga XIV_update'!$D$4:$H$4,0),FALSE))),IFERROR(VLOOKUP($C1027,' REACH Bilaga 59_update'!$C$5:$F$210,MATCH(Sammanfattning!P$1,' REACH Bilaga 59_update'!$C$4:$F$4,0),FALSE),VLOOKUP($C1027,'REACH Bilaga XIV_update'!$C$4:$H$110,MATCH(Sammanfattning!P$1,'REACH Bilaga XIV_update'!$C$4:$H$4,0),FALSE)))</f>
        <v>#N/A</v>
      </c>
      <c r="Q1027" s="76" t="e">
        <f>IF($C1027="-",IF($A1027="-",IF(VLOOKUP($D1027,'REACH Bilaga XIV_update'!$A$5:$I$110,9,FALSE)="",NA(),VLOOKUP($D1027,'REACH Bilaga XIV_update'!$A$5:$I$110,9,FALSE)),IF(VLOOKUP($A1027,'REACH Bilaga XIV_update'!$D$5:$I$110,6,FALSE)="",NA(),VLOOKUP($A1027,'REACH Bilaga XIV_update'!$D$5:$I$110,6,FALSE))),IF(VLOOKUP($C1027,'REACH Bilaga XIV_update'!$C$5:$I$110,7,FALSE)="",NA(),VLOOKUP($C1027,'REACH Bilaga XIV_update'!$C$5:$I$110,7,FALSE)))</f>
        <v>#N/A</v>
      </c>
      <c r="R1027" s="76" t="e">
        <f>IF($C1027="-",IF($A1027="-",IF(VLOOKUP($D1027,CoRAP_update!$A$5:$O$376,15,FALSE)="",NA(),VLOOKUP($D1027,CoRAP_update!$A$5:$O$376,15,FALSE)),IF(VLOOKUP($A1027,CoRAP_update!$D$5:$O$376,12,FALSE)="",NA(),VLOOKUP($A1027,CoRAP_update!$D$5:$O$376,12,FALSE))),IF(VLOOKUP($C1027,CoRAP_update!$C$5:$O$376,13,FALSE)="",NA(),VLOOKUP($C1027,CoRAP_update!$C$5:$O$376,13,FALSE)))</f>
        <v>#N/A</v>
      </c>
      <c r="S1027" s="144" t="e">
        <f>IF($C1027="-",IF($A1027="-",VLOOKUP($D1027,CoRAP_update!$A$5:$J$376,MATCH(Sammanfattning!S$1,CoRAP_update!$A$4:$J$4,0),FALSE),VLOOKUP($A1027,CoRAP_update!$D$5:$J$376,MATCH(Sammanfattning!S$1,CoRAP_update!$D$4:$J$4,0),FALSE)),VLOOKUP($C1027,CoRAP_update!$C$5:$J$376,MATCH(Sammanfattning!S$1,CoRAP_update!$C$4:$J$4,0),FALSE))</f>
        <v>#N/A</v>
      </c>
      <c r="T1027" s="76" t="str">
        <f>IF($A1027="-",VLOOKUP($D1027,EDC_update!$C$2:$F$450,4,FALSE),VLOOKUP($A1027,EDC_update!$B$2:$F$450,5,FALSE))</f>
        <v>CAT1</v>
      </c>
      <c r="V1027" s="78">
        <f>IF(IFERROR(SEARCH("PBT",P1027),99)=99,IF(IFERROR(SEARCH("suspected PBT",S1027),99)=99,IF(IFERROR(SEARCH("concluded to be PBT",K1027),99)=99,IF(IFERROR(SEARCH("PBT",S1027),99)=99,IF(IFERROR(SEARCH("PBT cand",L1027),99)=99,IF(IFERROR(SEARCH("PBT",L1027),99)=99,IF(IFERROR(SEARCH("persistent, bioackumulative and toxic properties",K1027),99)=99,0,Scoring!$E$3),Scoring!$E$3),Scoring!$E$7),Scoring!$E$3),Scoring!$E$5),Scoring!$E$6),Scoring!$E$3)</f>
        <v>0</v>
      </c>
      <c r="W1027" s="78">
        <f>IF(IFERROR(SEARCH("vPvB",P1027),99)=99,IF(IFERROR(SEARCH("suspected pbt/vPvB",S1027),99)=99,IF(IFERROR(SEARCH("vPvB",S1027),99)=99,IF(IFERROR(SEARCH("concluded to be a vPvB",S1027),99)=99,IF(IFERROR(SEARCH("identified as vPvB",K1027),99)=99,IF(IFERROR(SEARCH("concluded to be a vPvB",K1027),99)=99,IF(IFERROR(SEARCH("concluded to be both pbt and vPvB",S1027),99)=99,IF(IFERROR(SEARCH("concluded to be both pbt and vPvB",K1027),99)=99,0,Scoring!$E$5),Scoring!$E$5),Scoring!$E$5),Scoring!$E$5),Scoring!$E$5),Scoring!$E$4),Scoring!$E$6),Scoring!$E$4)</f>
        <v>0</v>
      </c>
      <c r="X1027" s="78">
        <f>IF(IFERROR(SEARCH("H410",N1027),99)=99,IF(IFERROR(SEARCH("H410",O1027),99)=99,IF(IFERROR(SEARCH("H410",Q1027),99)=99,IF(IFERROR(SEARCH("H410",M1027),99)=99,IF(IFERROR(SEARCH("H410",R1027),99)=99,IF(IFERROR(SEARCH("H411",N1027),99)=99,IF(IFERROR(SEARCH("H411",O1027),99)=99,IF(IFERROR(SEARCH("H411",Q1027),99)=99,IF(IFERROR(SEARCH("H411",M1027),99)=99,IF(IFERROR(SEARCH("H411",R1027),99)=99,IF(IFERROR(SEARCH("H413",N1027),99)=99,IF(IFERROR(SEARCH("H413",O1027),99)=99,IF(IFERROR(SEARCH("H413",Q1027),99)=99,IF(IFERROR(SEARCH("H413",M1027),99)=99,IF(IFERROR(SEARCH("H413",R1027),99)=99,IF(IFERROR(SEARCH("H412",N1027),99)=99,IF(IFERROR(SEARCH("H412",O1027),99)=99,IF(IFERROR(SEARCH("H412",Q1027),99)=99,IF(IFERROR(SEARCH("H412",M1027),99)=99,IF(IFERROR(SEARCH("H412",R1027),99)=99,0,Scoring!$E$2),Scoring!$E$2),Scoring!$E$2),Scoring!$E$2),Scoring!$E$2),Scoring!$E$2),Scoring!$E$2),Scoring!$E$2),Scoring!$E$2),Scoring!$E$2),Scoring!$E$2),Scoring!$E$2),Scoring!$E$2),Scoring!$E$2),Scoring!$E$2),Scoring!$E$2),Scoring!$E$2),Scoring!$E$2),Scoring!$E$2),Scoring!$E$2)</f>
        <v>0</v>
      </c>
      <c r="Y1027" s="78">
        <f>IF(IFERROR(SEARCH("CMR",K1027),99)=99,IF(IFERROR(SEARCH("Suspected CMR",S1027),99)=99,IF(IFERROR(SEARCH("CMR",S1027),99)=99,0,Scoring!$E$8),Scoring!$E$9),Scoring!$E$8)</f>
        <v>0</v>
      </c>
      <c r="Z1027" s="78">
        <f>IF(IFERROR(SEARCH("H350",N1027),99)=99,IF(IFERROR(SEARCH("H350",O1027),99)=99,IF(IFERROR(SEARCH("H350",Q1027),99)=99,IF(IFERROR(SEARCH("H350",M1027),99)=99,IF(IFERROR(SEARCH("H350",R1027),99)=99,IF(IFERROR(SEARCH("H351",N1027),99)=99,IF(IFERROR(SEARCH("H351",O1027),99)=99,IF(IFERROR(SEARCH("H351",Q1027),99)=99,IF(IFERROR(SEARCH("H351",M1027),99)=99,IF(IFERROR(SEARCH("H351",R1027),99)=99,IF(IFERROR(SEARCH("carcinogenic",P1027),99)=99,IF(IFERROR(SEARCH("suspected carcinogenic",S1027),99)=99,0,Scoring!$E$12),Scoring!$E$11),Scoring!$E$10),Scoring!$E$10),Scoring!$E$10),Scoring!$E$10),Scoring!$E$10),Scoring!$E$10),Scoring!$E$10),Scoring!$E$10),Scoring!$E$10),Scoring!$E$10)</f>
        <v>0</v>
      </c>
      <c r="AA1027" s="78">
        <f>IF(IFERROR(SEARCH("H340",N1027),99)=99,IF(IFERROR(SEARCH("H340",O1027),99)=99,IF(IFERROR(SEARCH("H340",Q1027),99)=99,IF(IFERROR(SEARCH("H340",M1027),99)=99,IF(IFERROR(SEARCH("H340",R1027),99)=99,IF(IFERROR(SEARCH("H341",N1027),99)=99,IF(IFERROR(SEARCH("H341",O1027),99)=99,IF(IFERROR(SEARCH("H341",Q1027),99)=99,IF(IFERROR(SEARCH("H341",M1027),99)=99,IF(IFERROR(SEARCH("H341",R1027),99)=99,IF(IFERROR(SEARCH("mutagenic",P1027),99)=99,IF(IFERROR(SEARCH("suspected mutagenic",S1027),99)=99,0,Scoring!$E$15),Scoring!$E$14),Scoring!$E$13),Scoring!$E$13),Scoring!$E$13),Scoring!$E$13),Scoring!$E$13),Scoring!$E$13),Scoring!$E$13),Scoring!$E$13),Scoring!$E$13),Scoring!$E$13)</f>
        <v>0</v>
      </c>
      <c r="AB1027" s="78">
        <f>IF(IFERROR(SEARCH("H360",N1027),99)=99,IF(IFERROR(SEARCH("H360",O1027),99)=99,IF(IFERROR(SEARCH("H360",Q1027),99)=99,IF(IFERROR(SEARCH("H360",M1027),99)=99,IF(IFERROR(SEARCH("H360",R1027),99)=99,IF(IFERROR(SEARCH("H361",N1027),99)=99,IF(IFERROR(SEARCH("H361",O1027),99)=99,IF(IFERROR(SEARCH("H361",Q1027),99)=99,IF(IFERROR(SEARCH("H361",M1027),99)=99,IF(IFERROR(SEARCH("H361",R1027),99)=99,IF(IFERROR(SEARCH("reproduction",P1027),99)=99,IF(IFERROR(SEARCH("suspected reprotoxic",S1027),99)=99,IF(IFERROR(SEARCH("reprotoxic",S1027),99)=99,IF(IFERROR(SEARCH("reprotoxic",K1027),99)=99,0,Scoring!$E$18),Scoring!$E$18),Scoring!$E$19),Scoring!$E$17),Scoring!$E$16),Scoring!$E$16),Scoring!$E$16),Scoring!$E$16),Scoring!$E$16),Scoring!$E$16),Scoring!$E$16),Scoring!$E$16),Scoring!$E$16),Scoring!$E$16)</f>
        <v>0</v>
      </c>
      <c r="AC1027" s="78">
        <f>IF(IFERROR(SEARCH("57f",L1027),99)=99,IF(IFERROR(SEARCH("57(f)",P1027),99)=99,0,Scoring!$E$20),Scoring!$E$20)</f>
        <v>0</v>
      </c>
      <c r="AD1027" s="78">
        <f>IF(IFERROR(SEARCH("CAT1",T1027),99)=99,IF(IFERROR(SEARCH("CAT2",T1027),99)=99,IF(IFERROR(SEARCH("CAT3",T1027),99)=99,IF(IFERROR(SEARCH("concluded to be endocrine",K1027),99)=99,IF(IFERROR(SEARCH("categorised as endocrine",K1027),99)=99,IF(IFERROR(SEARCH("endocrine disrupting",P1027),99)=99,IF(IFERROR(SEARCH("endocrine disrupting",K1027),99)=99,IF(IFERROR(SEARCH("suspected endocrine",S1027),99)=99,IF(IFERROR(SEARCH("potential endocrine",S1027),99)=99,0,Scoring!$E$25),Scoring!$E$25),Scoring!$E$24),Scoring!$E$24),Scoring!$E$24),Scoring!$E$24),Scoring!$E$23),Scoring!$E$22),Scoring!$E$21)</f>
        <v>1</v>
      </c>
      <c r="AE1027" s="78">
        <f>IF(IFERROR(SEARCH("suspected sensitiser",S1027),99)=99,IF(IFERROR(SEARCH("sensitiser",S1027),99)=99,IF(IFERROR(SEARCH("other hazard based concern",S1027),99)=99,0,Scoring!$E$28),Scoring!$E$26),Scoring!$E$27)</f>
        <v>0</v>
      </c>
      <c r="AF1027" s="78">
        <f>IF(IFERROR(M1027,1)=1,IF(IFERROR(N1027,1)=1,IF(IFERROR(O1027,1)=1,IF(IFERROR(Q1027,1)=1,IF(IFERROR(R1027,1)=1,IF(IFERROR(T1027,1)=1,IF(IFERROR(K1027,1)=1,IF(IFERROR(P1027,1)=1,IF(IFERROR(S1027,1)=1,Scoring!$E$29,0),0),0),0),0),0),0),0),0)</f>
        <v>0</v>
      </c>
      <c r="AG1027" s="78">
        <f t="shared" si="77"/>
        <v>1</v>
      </c>
      <c r="AI1027" s="93"/>
      <c r="AJ1027" s="94"/>
      <c r="AK1027" s="76"/>
      <c r="AL1027" s="75"/>
      <c r="AN1027" s="79"/>
      <c r="AO1027" s="79"/>
      <c r="AP1027" s="79"/>
      <c r="AQ1027" s="79"/>
      <c r="AR1027" s="79"/>
      <c r="AS1027" s="78"/>
      <c r="AU1027" s="79">
        <f>IF(IFERROR(F1027,99)=99,IF(IFERROR(G1027,99)=99,IF(IFERROR(H1027,99)=99,IF(IFERROR(I1027,99)=99,IF(IFERROR(E1027,99)=99,IF(IFERROR(J1027,99)=99,0,Scoring!$B$7),Scoring!$B$3),Scoring!$B$2),Scoring!$B$6),Scoring!$B$5),Scoring!$B$4)</f>
        <v>0.3</v>
      </c>
      <c r="AV1027" s="78">
        <f t="shared" si="78"/>
        <v>0.3</v>
      </c>
      <c r="AW1027" s="78"/>
      <c r="AX1027" s="66"/>
      <c r="AY1027" s="78"/>
      <c r="AZ1027" s="76"/>
      <c r="BB1027" s="76"/>
    </row>
    <row r="1028" spans="1:54" x14ac:dyDescent="0.25">
      <c r="A1028" s="89" t="s">
        <v>7371</v>
      </c>
      <c r="B1028" s="89" t="s">
        <v>30</v>
      </c>
      <c r="C1028" s="89" t="s">
        <v>30</v>
      </c>
      <c r="D1028" s="89" t="s">
        <v>7372</v>
      </c>
      <c r="E1028" s="76" t="e">
        <f>IF(C1028="-",IF(A1028="-",VLOOKUP(D1028,'sin-list 180320_update'!$C$2:$C$835,1,FALSE),VLOOKUP(A1028,'sin-list 180320_update'!$A$2:$A$835,1,FALSE)),VLOOKUP(C1028,'sin-list 180320_update'!$B$2:$B$835,1,FALSE))</f>
        <v>#N/A</v>
      </c>
      <c r="F1028" s="76" t="e">
        <f>IF($C1028="-",IF($A1028="-",VLOOKUP($D1028,'REACH Bilaga XVII_update'!$A$5:$A$131,1,FALSE),VLOOKUP($A1028,'REACH Bilaga XVII_update'!$C$5:$C$131,1,FALSE)),VLOOKUP($C1028,'REACH Bilaga XVII_update'!$B$5:$B$131,1,FALSE))</f>
        <v>#N/A</v>
      </c>
      <c r="G1028" s="76" t="e">
        <f>IF($C1028="-",IF($A1028="-",VLOOKUP($D1028,' REACH Bilaga 59_update'!$A$5:$A$210,1,FALSE),VLOOKUP($A1028,' REACH Bilaga 59_update'!$D$5:$D$210,1,FALSE)),VLOOKUP($C1028,' REACH Bilaga 59_update'!$C$5:$C$210,1,FALSE))</f>
        <v>#N/A</v>
      </c>
      <c r="H1028" s="76" t="e">
        <f>IF($C1028="-",IF($A1028="-",VLOOKUP($D1028,'REACH Bilaga XIV_update'!$A$5:$A$110,1,FALSE),VLOOKUP($A1028,'REACH Bilaga XIV_update'!$D$5:$D$110,1,FALSE)),VLOOKUP($C1028,'REACH Bilaga XIV_update'!$C$5:$C$110,1,FALSE))</f>
        <v>#N/A</v>
      </c>
      <c r="I1028" s="76" t="e">
        <f>IF($C1028="-",IF($A1028="-",VLOOKUP($D1028,CoRAP_update!$A$5:$A$376,1,FALSE),VLOOKUP($A1028,CoRAP_update!$D$5:$D$376,1,FALSE)),VLOOKUP($C1028,CoRAP_update!$C$5:$C$376,1,FALSE))</f>
        <v>#N/A</v>
      </c>
      <c r="J1028" s="76" t="str">
        <f>IF($C1028="-",IF($A1028="-",VLOOKUP($D1028,EDC_update!$C$2:$C$450,1,FALSE),VLOOKUP($A1028,EDC_update!$B$2:$B$450,1,FALSE)),VLOOKUP($C1028,EDC_update!$L$2:$L$450,1,FALSE))</f>
        <v>24124-25-2</v>
      </c>
      <c r="K1028" s="76" t="e">
        <f>IF($C1028="-",IF($A1028="-",IF(VLOOKUP($D1028,'sin-list 180320_update'!$C$2:$S$835,3,FALSE)="",NA(),VLOOKUP($D1028,'sin-list 180320_update'!$C$2:$S$835,3,FALSE)),IF(VLOOKUP($A1028,'sin-list 180320_update'!$A$2:$S$835,5,FALSE)="",NA(),VLOOKUP($A1028,'sin-list 180320_update'!$A$2:$S$835,5,FALSE))),IF(VLOOKUP($C1028,'sin-list 180320_update'!$B$2:$S$835,4,FALSE)="",NA(),VLOOKUP($C1028,'sin-list 180320_update'!$B$2:$S$835,4,FALSE)))</f>
        <v>#N/A</v>
      </c>
      <c r="L1028" s="76" t="e">
        <f>IF($C1028="-",IF($A1028="-",VLOOKUP($D1028,'sin-list 180320_update'!$C$2:$S$835,6,FALSE),VLOOKUP($A1028,'sin-list 180320_update'!$A$2:$S$835,8,FALSE)),VLOOKUP($C1028,'sin-list 180320_update'!$B$2:$S$835,7,FALSE))</f>
        <v>#N/A</v>
      </c>
      <c r="M1028" s="76" t="e">
        <f>IF($C1028="-",IF($A1028="-",IF(VLOOKUP($D1028,'sin-list 180320_update'!$C$2:$S$835,8,FALSE)="",NA(),VLOOKUP($D1028,'sin-list 180320_update'!$C$2:$S$835,8,FALSE)),IF(VLOOKUP($A1028,'sin-list 180320_update'!$A$2:$S$835,10,FALSE)="",NA(),VLOOKUP($A1028,'sin-list 180320_update'!$A$2:$S$835,10,FALSE))),IF(VLOOKUP($C1028,'sin-list 180320_update'!$B$2:$S$835,9,FALSE)="",NA(),VLOOKUP($C1028,'sin-list 180320_update'!$B$2:$S$835,9,FALSE)))</f>
        <v>#N/A</v>
      </c>
      <c r="N1028" s="76" t="e">
        <f>IF($C1028="-",IF($A1028="-",IF(VLOOKUP($D1028,'REACH Bilaga XVII_update'!$A$5:$E$131,4,FALSE)="",NA(),VLOOKUP($D1028,'REACH Bilaga XVII_update'!$A$5:$E$131,4,FALSE)),IF(VLOOKUP($A1028,'REACH Bilaga XVII_update'!$C$5:$D$131,2,FALSE)="",NA(),VLOOKUP($A1028,'REACH Bilaga XVII_update'!$C$5:$D$131,2,FALSE))),IF(VLOOKUP($C1028,'REACH Bilaga XVII_update'!$B$5:$D$131,3,FALSE)="",NA(),VLOOKUP($C1028,'REACH Bilaga XVII_update'!$B$5:$D$131,3,FALSE)))</f>
        <v>#N/A</v>
      </c>
      <c r="O1028" s="76" t="e">
        <f>IF($C1028="-",IF($A1028="-",IF(VLOOKUP($D1028,' REACH Bilaga 59_update'!$A$5:$E$210,5,FALSE)="",NA(),VLOOKUP($D1028,' REACH Bilaga 59_update'!$A$5:$E$210,5,FALSE)),IF(VLOOKUP($A1028,' REACH Bilaga 59_update'!$D$5:$E$210,2,FALSE)="",NA(),VLOOKUP($A1028,' REACH Bilaga 59_update'!$D$5:$E$210,2,FALSE))),IF(VLOOKUP($C1028,' REACH Bilaga 59_update'!$C$5:$E$210,3,FALSE)="",NA(),VLOOKUP($C1028,' REACH Bilaga 59_update'!$C$5:$E$210,3,FALSE)))</f>
        <v>#N/A</v>
      </c>
      <c r="P1028" s="76" t="e">
        <f>IF(C1028="-",IF(A1028="-",IFERROR(VLOOKUP($D1028,' REACH Bilaga 59_update'!$A$5:$F$210,MATCH(Sammanfattning!P$1,' REACH Bilaga 59_update'!$A$4:$F$4,0),FALSE),VLOOKUP($D1028,'REACH Bilaga XIV_update'!$A$4:$H$110,MATCH(Sammanfattning!P$1,'REACH Bilaga XIV_update'!$A$4:$H$4,0),FALSE)),IFERROR(VLOOKUP($A1028,' REACH Bilaga 59_update'!$D$5:$F$210,MATCH(Sammanfattning!P$1,' REACH Bilaga 59_update'!$D$4:$F$4,0),FALSE),VLOOKUP($A1028,'REACH Bilaga XIV_update'!$D$4:$H$110,MATCH(Sammanfattning!P$1,'REACH Bilaga XIV_update'!$D$4:$H$4,0),FALSE))),IFERROR(VLOOKUP($C1028,' REACH Bilaga 59_update'!$C$5:$F$210,MATCH(Sammanfattning!P$1,' REACH Bilaga 59_update'!$C$4:$F$4,0),FALSE),VLOOKUP($C1028,'REACH Bilaga XIV_update'!$C$4:$H$110,MATCH(Sammanfattning!P$1,'REACH Bilaga XIV_update'!$C$4:$H$4,0),FALSE)))</f>
        <v>#N/A</v>
      </c>
      <c r="Q1028" s="76" t="e">
        <f>IF($C1028="-",IF($A1028="-",IF(VLOOKUP($D1028,'REACH Bilaga XIV_update'!$A$5:$I$110,9,FALSE)="",NA(),VLOOKUP($D1028,'REACH Bilaga XIV_update'!$A$5:$I$110,9,FALSE)),IF(VLOOKUP($A1028,'REACH Bilaga XIV_update'!$D$5:$I$110,6,FALSE)="",NA(),VLOOKUP($A1028,'REACH Bilaga XIV_update'!$D$5:$I$110,6,FALSE))),IF(VLOOKUP($C1028,'REACH Bilaga XIV_update'!$C$5:$I$110,7,FALSE)="",NA(),VLOOKUP($C1028,'REACH Bilaga XIV_update'!$C$5:$I$110,7,FALSE)))</f>
        <v>#N/A</v>
      </c>
      <c r="R1028" s="76" t="e">
        <f>IF($C1028="-",IF($A1028="-",IF(VLOOKUP($D1028,CoRAP_update!$A$5:$O$376,15,FALSE)="",NA(),VLOOKUP($D1028,CoRAP_update!$A$5:$O$376,15,FALSE)),IF(VLOOKUP($A1028,CoRAP_update!$D$5:$O$376,12,FALSE)="",NA(),VLOOKUP($A1028,CoRAP_update!$D$5:$O$376,12,FALSE))),IF(VLOOKUP($C1028,CoRAP_update!$C$5:$O$376,13,FALSE)="",NA(),VLOOKUP($C1028,CoRAP_update!$C$5:$O$376,13,FALSE)))</f>
        <v>#N/A</v>
      </c>
      <c r="S1028" s="144" t="e">
        <f>IF($C1028="-",IF($A1028="-",VLOOKUP($D1028,CoRAP_update!$A$5:$J$376,MATCH(Sammanfattning!S$1,CoRAP_update!$A$4:$J$4,0),FALSE),VLOOKUP($A1028,CoRAP_update!$D$5:$J$376,MATCH(Sammanfattning!S$1,CoRAP_update!$D$4:$J$4,0),FALSE)),VLOOKUP($C1028,CoRAP_update!$C$5:$J$376,MATCH(Sammanfattning!S$1,CoRAP_update!$C$4:$J$4,0),FALSE))</f>
        <v>#N/A</v>
      </c>
      <c r="T1028" s="76" t="str">
        <f>IF($A1028="-",VLOOKUP($D1028,EDC_update!$C$2:$F$450,4,FALSE),VLOOKUP($A1028,EDC_update!$B$2:$F$450,5,FALSE))</f>
        <v>CAT1</v>
      </c>
      <c r="V1028" s="78">
        <f>IF(IFERROR(SEARCH("PBT",P1028),99)=99,IF(IFERROR(SEARCH("suspected PBT",S1028),99)=99,IF(IFERROR(SEARCH("concluded to be PBT",K1028),99)=99,IF(IFERROR(SEARCH("PBT",S1028),99)=99,IF(IFERROR(SEARCH("PBT cand",L1028),99)=99,IF(IFERROR(SEARCH("PBT",L1028),99)=99,IF(IFERROR(SEARCH("persistent, bioackumulative and toxic properties",K1028),99)=99,0,Scoring!$E$3),Scoring!$E$3),Scoring!$E$7),Scoring!$E$3),Scoring!$E$5),Scoring!$E$6),Scoring!$E$3)</f>
        <v>0</v>
      </c>
      <c r="W1028" s="78">
        <f>IF(IFERROR(SEARCH("vPvB",P1028),99)=99,IF(IFERROR(SEARCH("suspected pbt/vPvB",S1028),99)=99,IF(IFERROR(SEARCH("vPvB",S1028),99)=99,IF(IFERROR(SEARCH("concluded to be a vPvB",S1028),99)=99,IF(IFERROR(SEARCH("identified as vPvB",K1028),99)=99,IF(IFERROR(SEARCH("concluded to be a vPvB",K1028),99)=99,IF(IFERROR(SEARCH("concluded to be both pbt and vPvB",S1028),99)=99,IF(IFERROR(SEARCH("concluded to be both pbt and vPvB",K1028),99)=99,0,Scoring!$E$5),Scoring!$E$5),Scoring!$E$5),Scoring!$E$5),Scoring!$E$5),Scoring!$E$4),Scoring!$E$6),Scoring!$E$4)</f>
        <v>0</v>
      </c>
      <c r="X1028" s="78">
        <f>IF(IFERROR(SEARCH("H410",N1028),99)=99,IF(IFERROR(SEARCH("H410",O1028),99)=99,IF(IFERROR(SEARCH("H410",Q1028),99)=99,IF(IFERROR(SEARCH("H410",M1028),99)=99,IF(IFERROR(SEARCH("H410",R1028),99)=99,IF(IFERROR(SEARCH("H411",N1028),99)=99,IF(IFERROR(SEARCH("H411",O1028),99)=99,IF(IFERROR(SEARCH("H411",Q1028),99)=99,IF(IFERROR(SEARCH("H411",M1028),99)=99,IF(IFERROR(SEARCH("H411",R1028),99)=99,IF(IFERROR(SEARCH("H413",N1028),99)=99,IF(IFERROR(SEARCH("H413",O1028),99)=99,IF(IFERROR(SEARCH("H413",Q1028),99)=99,IF(IFERROR(SEARCH("H413",M1028),99)=99,IF(IFERROR(SEARCH("H413",R1028),99)=99,IF(IFERROR(SEARCH("H412",N1028),99)=99,IF(IFERROR(SEARCH("H412",O1028),99)=99,IF(IFERROR(SEARCH("H412",Q1028),99)=99,IF(IFERROR(SEARCH("H412",M1028),99)=99,IF(IFERROR(SEARCH("H412",R1028),99)=99,0,Scoring!$E$2),Scoring!$E$2),Scoring!$E$2),Scoring!$E$2),Scoring!$E$2),Scoring!$E$2),Scoring!$E$2),Scoring!$E$2),Scoring!$E$2),Scoring!$E$2),Scoring!$E$2),Scoring!$E$2),Scoring!$E$2),Scoring!$E$2),Scoring!$E$2),Scoring!$E$2),Scoring!$E$2),Scoring!$E$2),Scoring!$E$2),Scoring!$E$2)</f>
        <v>0</v>
      </c>
      <c r="Y1028" s="78">
        <f>IF(IFERROR(SEARCH("CMR",K1028),99)=99,IF(IFERROR(SEARCH("Suspected CMR",S1028),99)=99,IF(IFERROR(SEARCH("CMR",S1028),99)=99,0,Scoring!$E$8),Scoring!$E$9),Scoring!$E$8)</f>
        <v>0</v>
      </c>
      <c r="Z1028" s="78">
        <f>IF(IFERROR(SEARCH("H350",N1028),99)=99,IF(IFERROR(SEARCH("H350",O1028),99)=99,IF(IFERROR(SEARCH("H350",Q1028),99)=99,IF(IFERROR(SEARCH("H350",M1028),99)=99,IF(IFERROR(SEARCH("H350",R1028),99)=99,IF(IFERROR(SEARCH("H351",N1028),99)=99,IF(IFERROR(SEARCH("H351",O1028),99)=99,IF(IFERROR(SEARCH("H351",Q1028),99)=99,IF(IFERROR(SEARCH("H351",M1028),99)=99,IF(IFERROR(SEARCH("H351",R1028),99)=99,IF(IFERROR(SEARCH("carcinogenic",P1028),99)=99,IF(IFERROR(SEARCH("suspected carcinogenic",S1028),99)=99,0,Scoring!$E$12),Scoring!$E$11),Scoring!$E$10),Scoring!$E$10),Scoring!$E$10),Scoring!$E$10),Scoring!$E$10),Scoring!$E$10),Scoring!$E$10),Scoring!$E$10),Scoring!$E$10),Scoring!$E$10)</f>
        <v>0</v>
      </c>
      <c r="AA1028" s="78">
        <f>IF(IFERROR(SEARCH("H340",N1028),99)=99,IF(IFERROR(SEARCH("H340",O1028),99)=99,IF(IFERROR(SEARCH("H340",Q1028),99)=99,IF(IFERROR(SEARCH("H340",M1028),99)=99,IF(IFERROR(SEARCH("H340",R1028),99)=99,IF(IFERROR(SEARCH("H341",N1028),99)=99,IF(IFERROR(SEARCH("H341",O1028),99)=99,IF(IFERROR(SEARCH("H341",Q1028),99)=99,IF(IFERROR(SEARCH("H341",M1028),99)=99,IF(IFERROR(SEARCH("H341",R1028),99)=99,IF(IFERROR(SEARCH("mutagenic",P1028),99)=99,IF(IFERROR(SEARCH("suspected mutagenic",S1028),99)=99,0,Scoring!$E$15),Scoring!$E$14),Scoring!$E$13),Scoring!$E$13),Scoring!$E$13),Scoring!$E$13),Scoring!$E$13),Scoring!$E$13),Scoring!$E$13),Scoring!$E$13),Scoring!$E$13),Scoring!$E$13)</f>
        <v>0</v>
      </c>
      <c r="AB1028" s="78">
        <f>IF(IFERROR(SEARCH("H360",N1028),99)=99,IF(IFERROR(SEARCH("H360",O1028),99)=99,IF(IFERROR(SEARCH("H360",Q1028),99)=99,IF(IFERROR(SEARCH("H360",M1028),99)=99,IF(IFERROR(SEARCH("H360",R1028),99)=99,IF(IFERROR(SEARCH("H361",N1028),99)=99,IF(IFERROR(SEARCH("H361",O1028),99)=99,IF(IFERROR(SEARCH("H361",Q1028),99)=99,IF(IFERROR(SEARCH("H361",M1028),99)=99,IF(IFERROR(SEARCH("H361",R1028),99)=99,IF(IFERROR(SEARCH("reproduction",P1028),99)=99,IF(IFERROR(SEARCH("suspected reprotoxic",S1028),99)=99,IF(IFERROR(SEARCH("reprotoxic",S1028),99)=99,IF(IFERROR(SEARCH("reprotoxic",K1028),99)=99,0,Scoring!$E$18),Scoring!$E$18),Scoring!$E$19),Scoring!$E$17),Scoring!$E$16),Scoring!$E$16),Scoring!$E$16),Scoring!$E$16),Scoring!$E$16),Scoring!$E$16),Scoring!$E$16),Scoring!$E$16),Scoring!$E$16),Scoring!$E$16)</f>
        <v>0</v>
      </c>
      <c r="AC1028" s="78">
        <f>IF(IFERROR(SEARCH("57f",L1028),99)=99,IF(IFERROR(SEARCH("57(f)",P1028),99)=99,0,Scoring!$E$20),Scoring!$E$20)</f>
        <v>0</v>
      </c>
      <c r="AD1028" s="78">
        <f>IF(IFERROR(SEARCH("CAT1",T1028),99)=99,IF(IFERROR(SEARCH("CAT2",T1028),99)=99,IF(IFERROR(SEARCH("CAT3",T1028),99)=99,IF(IFERROR(SEARCH("concluded to be endocrine",K1028),99)=99,IF(IFERROR(SEARCH("categorised as endocrine",K1028),99)=99,IF(IFERROR(SEARCH("endocrine disrupting",P1028),99)=99,IF(IFERROR(SEARCH("endocrine disrupting",K1028),99)=99,IF(IFERROR(SEARCH("suspected endocrine",S1028),99)=99,IF(IFERROR(SEARCH("potential endocrine",S1028),99)=99,0,Scoring!$E$25),Scoring!$E$25),Scoring!$E$24),Scoring!$E$24),Scoring!$E$24),Scoring!$E$24),Scoring!$E$23),Scoring!$E$22),Scoring!$E$21)</f>
        <v>1</v>
      </c>
      <c r="AE1028" s="78">
        <f>IF(IFERROR(SEARCH("suspected sensitiser",S1028),99)=99,IF(IFERROR(SEARCH("sensitiser",S1028),99)=99,IF(IFERROR(SEARCH("other hazard based concern",S1028),99)=99,0,Scoring!$E$28),Scoring!$E$26),Scoring!$E$27)</f>
        <v>0</v>
      </c>
      <c r="AF1028" s="78">
        <f>IF(IFERROR(M1028,1)=1,IF(IFERROR(N1028,1)=1,IF(IFERROR(O1028,1)=1,IF(IFERROR(Q1028,1)=1,IF(IFERROR(R1028,1)=1,IF(IFERROR(T1028,1)=1,IF(IFERROR(K1028,1)=1,IF(IFERROR(P1028,1)=1,IF(IFERROR(S1028,1)=1,Scoring!$E$29,0),0),0),0),0),0),0),0),0)</f>
        <v>0</v>
      </c>
      <c r="AG1028" s="78">
        <f t="shared" si="77"/>
        <v>1</v>
      </c>
      <c r="AI1028" s="93"/>
      <c r="AJ1028" s="94"/>
      <c r="AK1028" s="76"/>
      <c r="AL1028" s="75"/>
      <c r="AN1028" s="79"/>
      <c r="AO1028" s="79"/>
      <c r="AP1028" s="79"/>
      <c r="AQ1028" s="79"/>
      <c r="AR1028" s="79"/>
      <c r="AS1028" s="78"/>
      <c r="AU1028" s="79">
        <f>IF(IFERROR(F1028,99)=99,IF(IFERROR(G1028,99)=99,IF(IFERROR(H1028,99)=99,IF(IFERROR(I1028,99)=99,IF(IFERROR(E1028,99)=99,IF(IFERROR(J1028,99)=99,0,Scoring!$B$7),Scoring!$B$3),Scoring!$B$2),Scoring!$B$6),Scoring!$B$5),Scoring!$B$4)</f>
        <v>0.3</v>
      </c>
      <c r="AV1028" s="78">
        <f t="shared" si="78"/>
        <v>0.3</v>
      </c>
      <c r="AW1028" s="78"/>
      <c r="AX1028" s="66"/>
      <c r="AY1028" s="78"/>
      <c r="AZ1028" s="76"/>
      <c r="BB1028" s="76"/>
    </row>
    <row r="1029" spans="1:54" x14ac:dyDescent="0.25">
      <c r="A1029" s="89" t="s">
        <v>7271</v>
      </c>
      <c r="B1029" s="89" t="s">
        <v>30</v>
      </c>
      <c r="C1029" s="89" t="s">
        <v>30</v>
      </c>
      <c r="D1029" s="89" t="s">
        <v>7272</v>
      </c>
      <c r="E1029" s="76" t="e">
        <f>IF(C1029="-",IF(A1029="-",VLOOKUP(D1029,'sin-list 180320_update'!$C$2:$C$835,1,FALSE),VLOOKUP(A1029,'sin-list 180320_update'!$A$2:$A$835,1,FALSE)),VLOOKUP(C1029,'sin-list 180320_update'!$B$2:$B$835,1,FALSE))</f>
        <v>#N/A</v>
      </c>
      <c r="F1029" s="76" t="e">
        <f>IF($C1029="-",IF($A1029="-",VLOOKUP($D1029,'REACH Bilaga XVII_update'!$A$5:$A$131,1,FALSE),VLOOKUP($A1029,'REACH Bilaga XVII_update'!$C$5:$C$131,1,FALSE)),VLOOKUP($C1029,'REACH Bilaga XVII_update'!$B$5:$B$131,1,FALSE))</f>
        <v>#N/A</v>
      </c>
      <c r="G1029" s="76" t="e">
        <f>IF($C1029="-",IF($A1029="-",VLOOKUP($D1029,' REACH Bilaga 59_update'!$A$5:$A$210,1,FALSE),VLOOKUP($A1029,' REACH Bilaga 59_update'!$D$5:$D$210,1,FALSE)),VLOOKUP($C1029,' REACH Bilaga 59_update'!$C$5:$C$210,1,FALSE))</f>
        <v>#N/A</v>
      </c>
      <c r="H1029" s="76" t="e">
        <f>IF($C1029="-",IF($A1029="-",VLOOKUP($D1029,'REACH Bilaga XIV_update'!$A$5:$A$110,1,FALSE),VLOOKUP($A1029,'REACH Bilaga XIV_update'!$D$5:$D$110,1,FALSE)),VLOOKUP($C1029,'REACH Bilaga XIV_update'!$C$5:$C$110,1,FALSE))</f>
        <v>#N/A</v>
      </c>
      <c r="I1029" s="76" t="e">
        <f>IF($C1029="-",IF($A1029="-",VLOOKUP($D1029,CoRAP_update!$A$5:$A$376,1,FALSE),VLOOKUP($A1029,CoRAP_update!$D$5:$D$376,1,FALSE)),VLOOKUP($C1029,CoRAP_update!$C$5:$C$376,1,FALSE))</f>
        <v>#N/A</v>
      </c>
      <c r="J1029" s="76" t="str">
        <f>IF($C1029="-",IF($A1029="-",VLOOKUP($D1029,EDC_update!$C$2:$C$450,1,FALSE),VLOOKUP($A1029,EDC_update!$B$2:$B$450,1,FALSE)),VLOOKUP($C1029,EDC_update!$L$2:$L$450,1,FALSE))</f>
        <v>2437-79-8</v>
      </c>
      <c r="K1029" s="76" t="e">
        <f>IF($C1029="-",IF($A1029="-",IF(VLOOKUP($D1029,'sin-list 180320_update'!$C$2:$S$835,3,FALSE)="",NA(),VLOOKUP($D1029,'sin-list 180320_update'!$C$2:$S$835,3,FALSE)),IF(VLOOKUP($A1029,'sin-list 180320_update'!$A$2:$S$835,5,FALSE)="",NA(),VLOOKUP($A1029,'sin-list 180320_update'!$A$2:$S$835,5,FALSE))),IF(VLOOKUP($C1029,'sin-list 180320_update'!$B$2:$S$835,4,FALSE)="",NA(),VLOOKUP($C1029,'sin-list 180320_update'!$B$2:$S$835,4,FALSE)))</f>
        <v>#N/A</v>
      </c>
      <c r="L1029" s="76" t="e">
        <f>IF($C1029="-",IF($A1029="-",VLOOKUP($D1029,'sin-list 180320_update'!$C$2:$S$835,6,FALSE),VLOOKUP($A1029,'sin-list 180320_update'!$A$2:$S$835,8,FALSE)),VLOOKUP($C1029,'sin-list 180320_update'!$B$2:$S$835,7,FALSE))</f>
        <v>#N/A</v>
      </c>
      <c r="M1029" s="76" t="e">
        <f>IF($C1029="-",IF($A1029="-",IF(VLOOKUP($D1029,'sin-list 180320_update'!$C$2:$S$835,8,FALSE)="",NA(),VLOOKUP($D1029,'sin-list 180320_update'!$C$2:$S$835,8,FALSE)),IF(VLOOKUP($A1029,'sin-list 180320_update'!$A$2:$S$835,10,FALSE)="",NA(),VLOOKUP($A1029,'sin-list 180320_update'!$A$2:$S$835,10,FALSE))),IF(VLOOKUP($C1029,'sin-list 180320_update'!$B$2:$S$835,9,FALSE)="",NA(),VLOOKUP($C1029,'sin-list 180320_update'!$B$2:$S$835,9,FALSE)))</f>
        <v>#N/A</v>
      </c>
      <c r="N1029" s="76" t="e">
        <f>IF($C1029="-",IF($A1029="-",IF(VLOOKUP($D1029,'REACH Bilaga XVII_update'!$A$5:$E$131,4,FALSE)="",NA(),VLOOKUP($D1029,'REACH Bilaga XVII_update'!$A$5:$E$131,4,FALSE)),IF(VLOOKUP($A1029,'REACH Bilaga XVII_update'!$C$5:$D$131,2,FALSE)="",NA(),VLOOKUP($A1029,'REACH Bilaga XVII_update'!$C$5:$D$131,2,FALSE))),IF(VLOOKUP($C1029,'REACH Bilaga XVII_update'!$B$5:$D$131,3,FALSE)="",NA(),VLOOKUP($C1029,'REACH Bilaga XVII_update'!$B$5:$D$131,3,FALSE)))</f>
        <v>#N/A</v>
      </c>
      <c r="O1029" s="76" t="e">
        <f>IF($C1029="-",IF($A1029="-",IF(VLOOKUP($D1029,' REACH Bilaga 59_update'!$A$5:$E$210,5,FALSE)="",NA(),VLOOKUP($D1029,' REACH Bilaga 59_update'!$A$5:$E$210,5,FALSE)),IF(VLOOKUP($A1029,' REACH Bilaga 59_update'!$D$5:$E$210,2,FALSE)="",NA(),VLOOKUP($A1029,' REACH Bilaga 59_update'!$D$5:$E$210,2,FALSE))),IF(VLOOKUP($C1029,' REACH Bilaga 59_update'!$C$5:$E$210,3,FALSE)="",NA(),VLOOKUP($C1029,' REACH Bilaga 59_update'!$C$5:$E$210,3,FALSE)))</f>
        <v>#N/A</v>
      </c>
      <c r="P1029" s="76" t="e">
        <f>IF(C1029="-",IF(A1029="-",IFERROR(VLOOKUP($D1029,' REACH Bilaga 59_update'!$A$5:$F$210,MATCH(Sammanfattning!P$1,' REACH Bilaga 59_update'!$A$4:$F$4,0),FALSE),VLOOKUP($D1029,'REACH Bilaga XIV_update'!$A$4:$H$110,MATCH(Sammanfattning!P$1,'REACH Bilaga XIV_update'!$A$4:$H$4,0),FALSE)),IFERROR(VLOOKUP($A1029,' REACH Bilaga 59_update'!$D$5:$F$210,MATCH(Sammanfattning!P$1,' REACH Bilaga 59_update'!$D$4:$F$4,0),FALSE),VLOOKUP($A1029,'REACH Bilaga XIV_update'!$D$4:$H$110,MATCH(Sammanfattning!P$1,'REACH Bilaga XIV_update'!$D$4:$H$4,0),FALSE))),IFERROR(VLOOKUP($C1029,' REACH Bilaga 59_update'!$C$5:$F$210,MATCH(Sammanfattning!P$1,' REACH Bilaga 59_update'!$C$4:$F$4,0),FALSE),VLOOKUP($C1029,'REACH Bilaga XIV_update'!$C$4:$H$110,MATCH(Sammanfattning!P$1,'REACH Bilaga XIV_update'!$C$4:$H$4,0),FALSE)))</f>
        <v>#N/A</v>
      </c>
      <c r="Q1029" s="76" t="e">
        <f>IF($C1029="-",IF($A1029="-",IF(VLOOKUP($D1029,'REACH Bilaga XIV_update'!$A$5:$I$110,9,FALSE)="",NA(),VLOOKUP($D1029,'REACH Bilaga XIV_update'!$A$5:$I$110,9,FALSE)),IF(VLOOKUP($A1029,'REACH Bilaga XIV_update'!$D$5:$I$110,6,FALSE)="",NA(),VLOOKUP($A1029,'REACH Bilaga XIV_update'!$D$5:$I$110,6,FALSE))),IF(VLOOKUP($C1029,'REACH Bilaga XIV_update'!$C$5:$I$110,7,FALSE)="",NA(),VLOOKUP($C1029,'REACH Bilaga XIV_update'!$C$5:$I$110,7,FALSE)))</f>
        <v>#N/A</v>
      </c>
      <c r="R1029" s="76" t="e">
        <f>IF($C1029="-",IF($A1029="-",IF(VLOOKUP($D1029,CoRAP_update!$A$5:$O$376,15,FALSE)="",NA(),VLOOKUP($D1029,CoRAP_update!$A$5:$O$376,15,FALSE)),IF(VLOOKUP($A1029,CoRAP_update!$D$5:$O$376,12,FALSE)="",NA(),VLOOKUP($A1029,CoRAP_update!$D$5:$O$376,12,FALSE))),IF(VLOOKUP($C1029,CoRAP_update!$C$5:$O$376,13,FALSE)="",NA(),VLOOKUP($C1029,CoRAP_update!$C$5:$O$376,13,FALSE)))</f>
        <v>#N/A</v>
      </c>
      <c r="S1029" s="144" t="e">
        <f>IF($C1029="-",IF($A1029="-",VLOOKUP($D1029,CoRAP_update!$A$5:$J$376,MATCH(Sammanfattning!S$1,CoRAP_update!$A$4:$J$4,0),FALSE),VLOOKUP($A1029,CoRAP_update!$D$5:$J$376,MATCH(Sammanfattning!S$1,CoRAP_update!$D$4:$J$4,0),FALSE)),VLOOKUP($C1029,CoRAP_update!$C$5:$J$376,MATCH(Sammanfattning!S$1,CoRAP_update!$C$4:$J$4,0),FALSE))</f>
        <v>#N/A</v>
      </c>
      <c r="T1029" s="76" t="str">
        <f>IF($A1029="-",VLOOKUP($D1029,EDC_update!$C$2:$F$450,4,FALSE),VLOOKUP($A1029,EDC_update!$B$2:$F$450,5,FALSE))</f>
        <v>CAT1</v>
      </c>
      <c r="V1029" s="78">
        <f>IF(IFERROR(SEARCH("PBT",P1029),99)=99,IF(IFERROR(SEARCH("suspected PBT",S1029),99)=99,IF(IFERROR(SEARCH("concluded to be PBT",K1029),99)=99,IF(IFERROR(SEARCH("PBT",S1029),99)=99,IF(IFERROR(SEARCH("PBT cand",L1029),99)=99,IF(IFERROR(SEARCH("PBT",L1029),99)=99,IF(IFERROR(SEARCH("persistent, bioackumulative and toxic properties",K1029),99)=99,0,Scoring!$E$3),Scoring!$E$3),Scoring!$E$7),Scoring!$E$3),Scoring!$E$5),Scoring!$E$6),Scoring!$E$3)</f>
        <v>0</v>
      </c>
      <c r="W1029" s="78">
        <f>IF(IFERROR(SEARCH("vPvB",P1029),99)=99,IF(IFERROR(SEARCH("suspected pbt/vPvB",S1029),99)=99,IF(IFERROR(SEARCH("vPvB",S1029),99)=99,IF(IFERROR(SEARCH("concluded to be a vPvB",S1029),99)=99,IF(IFERROR(SEARCH("identified as vPvB",K1029),99)=99,IF(IFERROR(SEARCH("concluded to be a vPvB",K1029),99)=99,IF(IFERROR(SEARCH("concluded to be both pbt and vPvB",S1029),99)=99,IF(IFERROR(SEARCH("concluded to be both pbt and vPvB",K1029),99)=99,0,Scoring!$E$5),Scoring!$E$5),Scoring!$E$5),Scoring!$E$5),Scoring!$E$5),Scoring!$E$4),Scoring!$E$6),Scoring!$E$4)</f>
        <v>0</v>
      </c>
      <c r="X1029" s="78">
        <f>IF(IFERROR(SEARCH("H410",N1029),99)=99,IF(IFERROR(SEARCH("H410",O1029),99)=99,IF(IFERROR(SEARCH("H410",Q1029),99)=99,IF(IFERROR(SEARCH("H410",M1029),99)=99,IF(IFERROR(SEARCH("H410",R1029),99)=99,IF(IFERROR(SEARCH("H411",N1029),99)=99,IF(IFERROR(SEARCH("H411",O1029),99)=99,IF(IFERROR(SEARCH("H411",Q1029),99)=99,IF(IFERROR(SEARCH("H411",M1029),99)=99,IF(IFERROR(SEARCH("H411",R1029),99)=99,IF(IFERROR(SEARCH("H413",N1029),99)=99,IF(IFERROR(SEARCH("H413",O1029),99)=99,IF(IFERROR(SEARCH("H413",Q1029),99)=99,IF(IFERROR(SEARCH("H413",M1029),99)=99,IF(IFERROR(SEARCH("H413",R1029),99)=99,IF(IFERROR(SEARCH("H412",N1029),99)=99,IF(IFERROR(SEARCH("H412",O1029),99)=99,IF(IFERROR(SEARCH("H412",Q1029),99)=99,IF(IFERROR(SEARCH("H412",M1029),99)=99,IF(IFERROR(SEARCH("H412",R1029),99)=99,0,Scoring!$E$2),Scoring!$E$2),Scoring!$E$2),Scoring!$E$2),Scoring!$E$2),Scoring!$E$2),Scoring!$E$2),Scoring!$E$2),Scoring!$E$2),Scoring!$E$2),Scoring!$E$2),Scoring!$E$2),Scoring!$E$2),Scoring!$E$2),Scoring!$E$2),Scoring!$E$2),Scoring!$E$2),Scoring!$E$2),Scoring!$E$2),Scoring!$E$2)</f>
        <v>0</v>
      </c>
      <c r="Y1029" s="78">
        <f>IF(IFERROR(SEARCH("CMR",K1029),99)=99,IF(IFERROR(SEARCH("Suspected CMR",S1029),99)=99,IF(IFERROR(SEARCH("CMR",S1029),99)=99,0,Scoring!$E$8),Scoring!$E$9),Scoring!$E$8)</f>
        <v>0</v>
      </c>
      <c r="Z1029" s="78">
        <f>IF(IFERROR(SEARCH("H350",N1029),99)=99,IF(IFERROR(SEARCH("H350",O1029),99)=99,IF(IFERROR(SEARCH("H350",Q1029),99)=99,IF(IFERROR(SEARCH("H350",M1029),99)=99,IF(IFERROR(SEARCH("H350",R1029),99)=99,IF(IFERROR(SEARCH("H351",N1029),99)=99,IF(IFERROR(SEARCH("H351",O1029),99)=99,IF(IFERROR(SEARCH("H351",Q1029),99)=99,IF(IFERROR(SEARCH("H351",M1029),99)=99,IF(IFERROR(SEARCH("H351",R1029),99)=99,IF(IFERROR(SEARCH("carcinogenic",P1029),99)=99,IF(IFERROR(SEARCH("suspected carcinogenic",S1029),99)=99,0,Scoring!$E$12),Scoring!$E$11),Scoring!$E$10),Scoring!$E$10),Scoring!$E$10),Scoring!$E$10),Scoring!$E$10),Scoring!$E$10),Scoring!$E$10),Scoring!$E$10),Scoring!$E$10),Scoring!$E$10)</f>
        <v>0</v>
      </c>
      <c r="AA1029" s="78">
        <f>IF(IFERROR(SEARCH("H340",N1029),99)=99,IF(IFERROR(SEARCH("H340",O1029),99)=99,IF(IFERROR(SEARCH("H340",Q1029),99)=99,IF(IFERROR(SEARCH("H340",M1029),99)=99,IF(IFERROR(SEARCH("H340",R1029),99)=99,IF(IFERROR(SEARCH("H341",N1029),99)=99,IF(IFERROR(SEARCH("H341",O1029),99)=99,IF(IFERROR(SEARCH("H341",Q1029),99)=99,IF(IFERROR(SEARCH("H341",M1029),99)=99,IF(IFERROR(SEARCH("H341",R1029),99)=99,IF(IFERROR(SEARCH("mutagenic",P1029),99)=99,IF(IFERROR(SEARCH("suspected mutagenic",S1029),99)=99,0,Scoring!$E$15),Scoring!$E$14),Scoring!$E$13),Scoring!$E$13),Scoring!$E$13),Scoring!$E$13),Scoring!$E$13),Scoring!$E$13),Scoring!$E$13),Scoring!$E$13),Scoring!$E$13),Scoring!$E$13)</f>
        <v>0</v>
      </c>
      <c r="AB1029" s="78">
        <f>IF(IFERROR(SEARCH("H360",N1029),99)=99,IF(IFERROR(SEARCH("H360",O1029),99)=99,IF(IFERROR(SEARCH("H360",Q1029),99)=99,IF(IFERROR(SEARCH("H360",M1029),99)=99,IF(IFERROR(SEARCH("H360",R1029),99)=99,IF(IFERROR(SEARCH("H361",N1029),99)=99,IF(IFERROR(SEARCH("H361",O1029),99)=99,IF(IFERROR(SEARCH("H361",Q1029),99)=99,IF(IFERROR(SEARCH("H361",M1029),99)=99,IF(IFERROR(SEARCH("H361",R1029),99)=99,IF(IFERROR(SEARCH("reproduction",P1029),99)=99,IF(IFERROR(SEARCH("suspected reprotoxic",S1029),99)=99,IF(IFERROR(SEARCH("reprotoxic",S1029),99)=99,IF(IFERROR(SEARCH("reprotoxic",K1029),99)=99,0,Scoring!$E$18),Scoring!$E$18),Scoring!$E$19),Scoring!$E$17),Scoring!$E$16),Scoring!$E$16),Scoring!$E$16),Scoring!$E$16),Scoring!$E$16),Scoring!$E$16),Scoring!$E$16),Scoring!$E$16),Scoring!$E$16),Scoring!$E$16)</f>
        <v>0</v>
      </c>
      <c r="AC1029" s="78">
        <f>IF(IFERROR(SEARCH("57f",L1029),99)=99,IF(IFERROR(SEARCH("57(f)",P1029),99)=99,0,Scoring!$E$20),Scoring!$E$20)</f>
        <v>0</v>
      </c>
      <c r="AD1029" s="78">
        <f>IF(IFERROR(SEARCH("CAT1",T1029),99)=99,IF(IFERROR(SEARCH("CAT2",T1029),99)=99,IF(IFERROR(SEARCH("CAT3",T1029),99)=99,IF(IFERROR(SEARCH("concluded to be endocrine",K1029),99)=99,IF(IFERROR(SEARCH("categorised as endocrine",K1029),99)=99,IF(IFERROR(SEARCH("endocrine disrupting",P1029),99)=99,IF(IFERROR(SEARCH("endocrine disrupting",K1029),99)=99,IF(IFERROR(SEARCH("suspected endocrine",S1029),99)=99,IF(IFERROR(SEARCH("potential endocrine",S1029),99)=99,0,Scoring!$E$25),Scoring!$E$25),Scoring!$E$24),Scoring!$E$24),Scoring!$E$24),Scoring!$E$24),Scoring!$E$23),Scoring!$E$22),Scoring!$E$21)</f>
        <v>1</v>
      </c>
      <c r="AE1029" s="78">
        <f>IF(IFERROR(SEARCH("suspected sensitiser",S1029),99)=99,IF(IFERROR(SEARCH("sensitiser",S1029),99)=99,IF(IFERROR(SEARCH("other hazard based concern",S1029),99)=99,0,Scoring!$E$28),Scoring!$E$26),Scoring!$E$27)</f>
        <v>0</v>
      </c>
      <c r="AF1029" s="78">
        <f>IF(IFERROR(M1029,1)=1,IF(IFERROR(N1029,1)=1,IF(IFERROR(O1029,1)=1,IF(IFERROR(Q1029,1)=1,IF(IFERROR(R1029,1)=1,IF(IFERROR(T1029,1)=1,IF(IFERROR(K1029,1)=1,IF(IFERROR(P1029,1)=1,IF(IFERROR(S1029,1)=1,Scoring!$E$29,0),0),0),0),0),0),0),0),0)</f>
        <v>0</v>
      </c>
      <c r="AG1029" s="78">
        <f t="shared" si="77"/>
        <v>1</v>
      </c>
      <c r="AI1029" s="93"/>
      <c r="AJ1029" s="94"/>
      <c r="AK1029" s="76"/>
      <c r="AL1029" s="75"/>
      <c r="AN1029" s="79"/>
      <c r="AO1029" s="79"/>
      <c r="AP1029" s="79"/>
      <c r="AQ1029" s="79"/>
      <c r="AR1029" s="79"/>
      <c r="AS1029" s="78"/>
      <c r="AU1029" s="79">
        <f>IF(IFERROR(F1029,99)=99,IF(IFERROR(G1029,99)=99,IF(IFERROR(H1029,99)=99,IF(IFERROR(I1029,99)=99,IF(IFERROR(E1029,99)=99,IF(IFERROR(J1029,99)=99,0,Scoring!$B$7),Scoring!$B$3),Scoring!$B$2),Scoring!$B$6),Scoring!$B$5),Scoring!$B$4)</f>
        <v>0.3</v>
      </c>
      <c r="AV1029" s="78">
        <f t="shared" si="78"/>
        <v>0.3</v>
      </c>
      <c r="AW1029" s="78"/>
      <c r="AX1029" s="66"/>
      <c r="AY1029" s="78"/>
      <c r="AZ1029" s="76"/>
      <c r="BB1029" s="76"/>
    </row>
    <row r="1030" spans="1:54" x14ac:dyDescent="0.25">
      <c r="A1030" s="89" t="s">
        <v>6397</v>
      </c>
      <c r="B1030" s="89" t="s">
        <v>30</v>
      </c>
      <c r="C1030" s="89" t="s">
        <v>30</v>
      </c>
      <c r="D1030" s="89" t="s">
        <v>6782</v>
      </c>
      <c r="E1030" s="76" t="e">
        <f>IF(C1030="-",IF(A1030="-",VLOOKUP(D1030,'sin-list 180320_update'!$C$2:$C$835,1,FALSE),VLOOKUP(A1030,'sin-list 180320_update'!$A$2:$A$835,1,FALSE)),VLOOKUP(C1030,'sin-list 180320_update'!$B$2:$B$835,1,FALSE))</f>
        <v>#N/A</v>
      </c>
      <c r="F1030" s="76" t="e">
        <f>IF($C1030="-",IF($A1030="-",VLOOKUP($D1030,'REACH Bilaga XVII_update'!$A$5:$A$131,1,FALSE),VLOOKUP($A1030,'REACH Bilaga XVII_update'!$C$5:$C$131,1,FALSE)),VLOOKUP($C1030,'REACH Bilaga XVII_update'!$B$5:$B$131,1,FALSE))</f>
        <v>#N/A</v>
      </c>
      <c r="G1030" s="76" t="e">
        <f>IF($C1030="-",IF($A1030="-",VLOOKUP($D1030,' REACH Bilaga 59_update'!$A$5:$A$210,1,FALSE),VLOOKUP($A1030,' REACH Bilaga 59_update'!$D$5:$D$210,1,FALSE)),VLOOKUP($C1030,' REACH Bilaga 59_update'!$C$5:$C$210,1,FALSE))</f>
        <v>#N/A</v>
      </c>
      <c r="H1030" s="76" t="e">
        <f>IF($C1030="-",IF($A1030="-",VLOOKUP($D1030,'REACH Bilaga XIV_update'!$A$5:$A$110,1,FALSE),VLOOKUP($A1030,'REACH Bilaga XIV_update'!$D$5:$D$110,1,FALSE)),VLOOKUP($C1030,'REACH Bilaga XIV_update'!$C$5:$C$110,1,FALSE))</f>
        <v>#N/A</v>
      </c>
      <c r="I1030" s="76" t="e">
        <f>IF($C1030="-",IF($A1030="-",VLOOKUP($D1030,CoRAP_update!$A$5:$A$376,1,FALSE),VLOOKUP($A1030,CoRAP_update!$D$5:$D$376,1,FALSE)),VLOOKUP($C1030,CoRAP_update!$C$5:$C$376,1,FALSE))</f>
        <v>#N/A</v>
      </c>
      <c r="J1030" s="76" t="str">
        <f>IF($C1030="-",IF($A1030="-",VLOOKUP($D1030,EDC_update!$C$2:$C$450,1,FALSE),VLOOKUP($A1030,EDC_update!$B$2:$B$450,1,FALSE)),VLOOKUP($C1030,EDC_update!$L$2:$L$450,1,FALSE))</f>
        <v>25036-25-3</v>
      </c>
      <c r="K1030" s="76" t="e">
        <f>IF($C1030="-",IF($A1030="-",IF(VLOOKUP($D1030,'sin-list 180320_update'!$C$2:$S$835,3,FALSE)="",NA(),VLOOKUP($D1030,'sin-list 180320_update'!$C$2:$S$835,3,FALSE)),IF(VLOOKUP($A1030,'sin-list 180320_update'!$A$2:$S$835,5,FALSE)="",NA(),VLOOKUP($A1030,'sin-list 180320_update'!$A$2:$S$835,5,FALSE))),IF(VLOOKUP($C1030,'sin-list 180320_update'!$B$2:$S$835,4,FALSE)="",NA(),VLOOKUP($C1030,'sin-list 180320_update'!$B$2:$S$835,4,FALSE)))</f>
        <v>#N/A</v>
      </c>
      <c r="L1030" s="76" t="e">
        <f>IF($C1030="-",IF($A1030="-",VLOOKUP($D1030,'sin-list 180320_update'!$C$2:$S$835,6,FALSE),VLOOKUP($A1030,'sin-list 180320_update'!$A$2:$S$835,8,FALSE)),VLOOKUP($C1030,'sin-list 180320_update'!$B$2:$S$835,7,FALSE))</f>
        <v>#N/A</v>
      </c>
      <c r="M1030" s="76" t="e">
        <f>IF($C1030="-",IF($A1030="-",IF(VLOOKUP($D1030,'sin-list 180320_update'!$C$2:$S$835,8,FALSE)="",NA(),VLOOKUP($D1030,'sin-list 180320_update'!$C$2:$S$835,8,FALSE)),IF(VLOOKUP($A1030,'sin-list 180320_update'!$A$2:$S$835,10,FALSE)="",NA(),VLOOKUP($A1030,'sin-list 180320_update'!$A$2:$S$835,10,FALSE))),IF(VLOOKUP($C1030,'sin-list 180320_update'!$B$2:$S$835,9,FALSE)="",NA(),VLOOKUP($C1030,'sin-list 180320_update'!$B$2:$S$835,9,FALSE)))</f>
        <v>#N/A</v>
      </c>
      <c r="N1030" s="76" t="e">
        <f>IF($C1030="-",IF($A1030="-",IF(VLOOKUP($D1030,'REACH Bilaga XVII_update'!$A$5:$E$131,4,FALSE)="",NA(),VLOOKUP($D1030,'REACH Bilaga XVII_update'!$A$5:$E$131,4,FALSE)),IF(VLOOKUP($A1030,'REACH Bilaga XVII_update'!$C$5:$D$131,2,FALSE)="",NA(),VLOOKUP($A1030,'REACH Bilaga XVII_update'!$C$5:$D$131,2,FALSE))),IF(VLOOKUP($C1030,'REACH Bilaga XVII_update'!$B$5:$D$131,3,FALSE)="",NA(),VLOOKUP($C1030,'REACH Bilaga XVII_update'!$B$5:$D$131,3,FALSE)))</f>
        <v>#N/A</v>
      </c>
      <c r="O1030" s="76" t="e">
        <f>IF($C1030="-",IF($A1030="-",IF(VLOOKUP($D1030,' REACH Bilaga 59_update'!$A$5:$E$210,5,FALSE)="",NA(),VLOOKUP($D1030,' REACH Bilaga 59_update'!$A$5:$E$210,5,FALSE)),IF(VLOOKUP($A1030,' REACH Bilaga 59_update'!$D$5:$E$210,2,FALSE)="",NA(),VLOOKUP($A1030,' REACH Bilaga 59_update'!$D$5:$E$210,2,FALSE))),IF(VLOOKUP($C1030,' REACH Bilaga 59_update'!$C$5:$E$210,3,FALSE)="",NA(),VLOOKUP($C1030,' REACH Bilaga 59_update'!$C$5:$E$210,3,FALSE)))</f>
        <v>#N/A</v>
      </c>
      <c r="P1030" s="76" t="e">
        <f>IF(C1030="-",IF(A1030="-",IFERROR(VLOOKUP($D1030,' REACH Bilaga 59_update'!$A$5:$F$210,MATCH(Sammanfattning!P$1,' REACH Bilaga 59_update'!$A$4:$F$4,0),FALSE),VLOOKUP($D1030,'REACH Bilaga XIV_update'!$A$4:$H$110,MATCH(Sammanfattning!P$1,'REACH Bilaga XIV_update'!$A$4:$H$4,0),FALSE)),IFERROR(VLOOKUP($A1030,' REACH Bilaga 59_update'!$D$5:$F$210,MATCH(Sammanfattning!P$1,' REACH Bilaga 59_update'!$D$4:$F$4,0),FALSE),VLOOKUP($A1030,'REACH Bilaga XIV_update'!$D$4:$H$110,MATCH(Sammanfattning!P$1,'REACH Bilaga XIV_update'!$D$4:$H$4,0),FALSE))),IFERROR(VLOOKUP($C1030,' REACH Bilaga 59_update'!$C$5:$F$210,MATCH(Sammanfattning!P$1,' REACH Bilaga 59_update'!$C$4:$F$4,0),FALSE),VLOOKUP($C1030,'REACH Bilaga XIV_update'!$C$4:$H$110,MATCH(Sammanfattning!P$1,'REACH Bilaga XIV_update'!$C$4:$H$4,0),FALSE)))</f>
        <v>#N/A</v>
      </c>
      <c r="Q1030" s="76" t="e">
        <f>IF($C1030="-",IF($A1030="-",IF(VLOOKUP($D1030,'REACH Bilaga XIV_update'!$A$5:$I$110,9,FALSE)="",NA(),VLOOKUP($D1030,'REACH Bilaga XIV_update'!$A$5:$I$110,9,FALSE)),IF(VLOOKUP($A1030,'REACH Bilaga XIV_update'!$D$5:$I$110,6,FALSE)="",NA(),VLOOKUP($A1030,'REACH Bilaga XIV_update'!$D$5:$I$110,6,FALSE))),IF(VLOOKUP($C1030,'REACH Bilaga XIV_update'!$C$5:$I$110,7,FALSE)="",NA(),VLOOKUP($C1030,'REACH Bilaga XIV_update'!$C$5:$I$110,7,FALSE)))</f>
        <v>#N/A</v>
      </c>
      <c r="R1030" s="76" t="e">
        <f>IF($C1030="-",IF($A1030="-",IF(VLOOKUP($D1030,CoRAP_update!$A$5:$O$376,15,FALSE)="",NA(),VLOOKUP($D1030,CoRAP_update!$A$5:$O$376,15,FALSE)),IF(VLOOKUP($A1030,CoRAP_update!$D$5:$O$376,12,FALSE)="",NA(),VLOOKUP($A1030,CoRAP_update!$D$5:$O$376,12,FALSE))),IF(VLOOKUP($C1030,CoRAP_update!$C$5:$O$376,13,FALSE)="",NA(),VLOOKUP($C1030,CoRAP_update!$C$5:$O$376,13,FALSE)))</f>
        <v>#N/A</v>
      </c>
      <c r="S1030" s="144" t="e">
        <f>IF($C1030="-",IF($A1030="-",VLOOKUP($D1030,CoRAP_update!$A$5:$J$376,MATCH(Sammanfattning!S$1,CoRAP_update!$A$4:$J$4,0),FALSE),VLOOKUP($A1030,CoRAP_update!$D$5:$J$376,MATCH(Sammanfattning!S$1,CoRAP_update!$D$4:$J$4,0),FALSE)),VLOOKUP($C1030,CoRAP_update!$C$5:$J$376,MATCH(Sammanfattning!S$1,CoRAP_update!$C$4:$J$4,0),FALSE))</f>
        <v>#N/A</v>
      </c>
      <c r="T1030" s="76" t="str">
        <f>IF($A1030="-",VLOOKUP($D1030,EDC_update!$C$2:$F$450,4,FALSE),VLOOKUP($A1030,EDC_update!$B$2:$F$450,5,FALSE))</f>
        <v>CAT1</v>
      </c>
      <c r="V1030" s="78">
        <f>IF(IFERROR(SEARCH("PBT",P1030),99)=99,IF(IFERROR(SEARCH("suspected PBT",S1030),99)=99,IF(IFERROR(SEARCH("concluded to be PBT",K1030),99)=99,IF(IFERROR(SEARCH("PBT",S1030),99)=99,IF(IFERROR(SEARCH("PBT cand",L1030),99)=99,IF(IFERROR(SEARCH("PBT",L1030),99)=99,IF(IFERROR(SEARCH("persistent, bioackumulative and toxic properties",K1030),99)=99,0,Scoring!$E$3),Scoring!$E$3),Scoring!$E$7),Scoring!$E$3),Scoring!$E$5),Scoring!$E$6),Scoring!$E$3)</f>
        <v>0</v>
      </c>
      <c r="W1030" s="78">
        <f>IF(IFERROR(SEARCH("vPvB",P1030),99)=99,IF(IFERROR(SEARCH("suspected pbt/vPvB",S1030),99)=99,IF(IFERROR(SEARCH("vPvB",S1030),99)=99,IF(IFERROR(SEARCH("concluded to be a vPvB",S1030),99)=99,IF(IFERROR(SEARCH("identified as vPvB",K1030),99)=99,IF(IFERROR(SEARCH("concluded to be a vPvB",K1030),99)=99,IF(IFERROR(SEARCH("concluded to be both pbt and vPvB",S1030),99)=99,IF(IFERROR(SEARCH("concluded to be both pbt and vPvB",K1030),99)=99,0,Scoring!$E$5),Scoring!$E$5),Scoring!$E$5),Scoring!$E$5),Scoring!$E$5),Scoring!$E$4),Scoring!$E$6),Scoring!$E$4)</f>
        <v>0</v>
      </c>
      <c r="X1030" s="78">
        <f>IF(IFERROR(SEARCH("H410",N1030),99)=99,IF(IFERROR(SEARCH("H410",O1030),99)=99,IF(IFERROR(SEARCH("H410",Q1030),99)=99,IF(IFERROR(SEARCH("H410",M1030),99)=99,IF(IFERROR(SEARCH("H410",R1030),99)=99,IF(IFERROR(SEARCH("H411",N1030),99)=99,IF(IFERROR(SEARCH("H411",O1030),99)=99,IF(IFERROR(SEARCH("H411",Q1030),99)=99,IF(IFERROR(SEARCH("H411",M1030),99)=99,IF(IFERROR(SEARCH("H411",R1030),99)=99,IF(IFERROR(SEARCH("H413",N1030),99)=99,IF(IFERROR(SEARCH("H413",O1030),99)=99,IF(IFERROR(SEARCH("H413",Q1030),99)=99,IF(IFERROR(SEARCH("H413",M1030),99)=99,IF(IFERROR(SEARCH("H413",R1030),99)=99,IF(IFERROR(SEARCH("H412",N1030),99)=99,IF(IFERROR(SEARCH("H412",O1030),99)=99,IF(IFERROR(SEARCH("H412",Q1030),99)=99,IF(IFERROR(SEARCH("H412",M1030),99)=99,IF(IFERROR(SEARCH("H412",R1030),99)=99,0,Scoring!$E$2),Scoring!$E$2),Scoring!$E$2),Scoring!$E$2),Scoring!$E$2),Scoring!$E$2),Scoring!$E$2),Scoring!$E$2),Scoring!$E$2),Scoring!$E$2),Scoring!$E$2),Scoring!$E$2),Scoring!$E$2),Scoring!$E$2),Scoring!$E$2),Scoring!$E$2),Scoring!$E$2),Scoring!$E$2),Scoring!$E$2),Scoring!$E$2)</f>
        <v>0</v>
      </c>
      <c r="Y1030" s="78">
        <f>IF(IFERROR(SEARCH("CMR",K1030),99)=99,IF(IFERROR(SEARCH("Suspected CMR",S1030),99)=99,IF(IFERROR(SEARCH("CMR",S1030),99)=99,0,Scoring!$E$8),Scoring!$E$9),Scoring!$E$8)</f>
        <v>0</v>
      </c>
      <c r="Z1030" s="78">
        <f>IF(IFERROR(SEARCH("H350",N1030),99)=99,IF(IFERROR(SEARCH("H350",O1030),99)=99,IF(IFERROR(SEARCH("H350",Q1030),99)=99,IF(IFERROR(SEARCH("H350",M1030),99)=99,IF(IFERROR(SEARCH("H350",R1030),99)=99,IF(IFERROR(SEARCH("H351",N1030),99)=99,IF(IFERROR(SEARCH("H351",O1030),99)=99,IF(IFERROR(SEARCH("H351",Q1030),99)=99,IF(IFERROR(SEARCH("H351",M1030),99)=99,IF(IFERROR(SEARCH("H351",R1030),99)=99,IF(IFERROR(SEARCH("carcinogenic",P1030),99)=99,IF(IFERROR(SEARCH("suspected carcinogenic",S1030),99)=99,0,Scoring!$E$12),Scoring!$E$11),Scoring!$E$10),Scoring!$E$10),Scoring!$E$10),Scoring!$E$10),Scoring!$E$10),Scoring!$E$10),Scoring!$E$10),Scoring!$E$10),Scoring!$E$10),Scoring!$E$10)</f>
        <v>0</v>
      </c>
      <c r="AA1030" s="78">
        <f>IF(IFERROR(SEARCH("H340",N1030),99)=99,IF(IFERROR(SEARCH("H340",O1030),99)=99,IF(IFERROR(SEARCH("H340",Q1030),99)=99,IF(IFERROR(SEARCH("H340",M1030),99)=99,IF(IFERROR(SEARCH("H340",R1030),99)=99,IF(IFERROR(SEARCH("H341",N1030),99)=99,IF(IFERROR(SEARCH("H341",O1030),99)=99,IF(IFERROR(SEARCH("H341",Q1030),99)=99,IF(IFERROR(SEARCH("H341",M1030),99)=99,IF(IFERROR(SEARCH("H341",R1030),99)=99,IF(IFERROR(SEARCH("mutagenic",P1030),99)=99,IF(IFERROR(SEARCH("suspected mutagenic",S1030),99)=99,0,Scoring!$E$15),Scoring!$E$14),Scoring!$E$13),Scoring!$E$13),Scoring!$E$13),Scoring!$E$13),Scoring!$E$13),Scoring!$E$13),Scoring!$E$13),Scoring!$E$13),Scoring!$E$13),Scoring!$E$13)</f>
        <v>0</v>
      </c>
      <c r="AB1030" s="78">
        <f>IF(IFERROR(SEARCH("H360",N1030),99)=99,IF(IFERROR(SEARCH("H360",O1030),99)=99,IF(IFERROR(SEARCH("H360",Q1030),99)=99,IF(IFERROR(SEARCH("H360",M1030),99)=99,IF(IFERROR(SEARCH("H360",R1030),99)=99,IF(IFERROR(SEARCH("H361",N1030),99)=99,IF(IFERROR(SEARCH("H361",O1030),99)=99,IF(IFERROR(SEARCH("H361",Q1030),99)=99,IF(IFERROR(SEARCH("H361",M1030),99)=99,IF(IFERROR(SEARCH("H361",R1030),99)=99,IF(IFERROR(SEARCH("reproduction",P1030),99)=99,IF(IFERROR(SEARCH("suspected reprotoxic",S1030),99)=99,IF(IFERROR(SEARCH("reprotoxic",S1030),99)=99,IF(IFERROR(SEARCH("reprotoxic",K1030),99)=99,0,Scoring!$E$18),Scoring!$E$18),Scoring!$E$19),Scoring!$E$17),Scoring!$E$16),Scoring!$E$16),Scoring!$E$16),Scoring!$E$16),Scoring!$E$16),Scoring!$E$16),Scoring!$E$16),Scoring!$E$16),Scoring!$E$16),Scoring!$E$16)</f>
        <v>0</v>
      </c>
      <c r="AC1030" s="78">
        <f>IF(IFERROR(SEARCH("57f",L1030),99)=99,IF(IFERROR(SEARCH("57(f)",P1030),99)=99,0,Scoring!$E$20),Scoring!$E$20)</f>
        <v>0</v>
      </c>
      <c r="AD1030" s="78">
        <f>IF(IFERROR(SEARCH("CAT1",T1030),99)=99,IF(IFERROR(SEARCH("CAT2",T1030),99)=99,IF(IFERROR(SEARCH("CAT3",T1030),99)=99,IF(IFERROR(SEARCH("concluded to be endocrine",K1030),99)=99,IF(IFERROR(SEARCH("categorised as endocrine",K1030),99)=99,IF(IFERROR(SEARCH("endocrine disrupting",P1030),99)=99,IF(IFERROR(SEARCH("endocrine disrupting",K1030),99)=99,IF(IFERROR(SEARCH("suspected endocrine",S1030),99)=99,IF(IFERROR(SEARCH("potential endocrine",S1030),99)=99,0,Scoring!$E$25),Scoring!$E$25),Scoring!$E$24),Scoring!$E$24),Scoring!$E$24),Scoring!$E$24),Scoring!$E$23),Scoring!$E$22),Scoring!$E$21)</f>
        <v>1</v>
      </c>
      <c r="AE1030" s="78">
        <f>IF(IFERROR(SEARCH("suspected sensitiser",S1030),99)=99,IF(IFERROR(SEARCH("sensitiser",S1030),99)=99,IF(IFERROR(SEARCH("other hazard based concern",S1030),99)=99,0,Scoring!$E$28),Scoring!$E$26),Scoring!$E$27)</f>
        <v>0</v>
      </c>
      <c r="AF1030" s="78">
        <f>IF(IFERROR(M1030,1)=1,IF(IFERROR(N1030,1)=1,IF(IFERROR(O1030,1)=1,IF(IFERROR(Q1030,1)=1,IF(IFERROR(R1030,1)=1,IF(IFERROR(T1030,1)=1,IF(IFERROR(K1030,1)=1,IF(IFERROR(P1030,1)=1,IF(IFERROR(S1030,1)=1,Scoring!$E$29,0),0),0),0),0),0),0),0),0)</f>
        <v>0</v>
      </c>
      <c r="AG1030" s="78">
        <f t="shared" si="77"/>
        <v>1</v>
      </c>
      <c r="AI1030" s="93"/>
      <c r="AJ1030" s="94"/>
      <c r="AK1030" s="76"/>
      <c r="AL1030" s="75"/>
      <c r="AN1030" s="79"/>
      <c r="AO1030" s="79"/>
      <c r="AP1030" s="79"/>
      <c r="AQ1030" s="79"/>
      <c r="AR1030" s="79"/>
      <c r="AS1030" s="78"/>
      <c r="AU1030" s="79">
        <f>IF(IFERROR(F1030,99)=99,IF(IFERROR(G1030,99)=99,IF(IFERROR(H1030,99)=99,IF(IFERROR(I1030,99)=99,IF(IFERROR(E1030,99)=99,IF(IFERROR(J1030,99)=99,0,Scoring!$B$7),Scoring!$B$3),Scoring!$B$2),Scoring!$B$6),Scoring!$B$5),Scoring!$B$4)</f>
        <v>0.3</v>
      </c>
      <c r="AV1030" s="78">
        <f t="shared" si="78"/>
        <v>0.3</v>
      </c>
      <c r="AW1030" s="78"/>
      <c r="AX1030" s="66"/>
      <c r="AY1030" s="78"/>
      <c r="AZ1030" s="76"/>
      <c r="BB1030" s="76"/>
    </row>
    <row r="1031" spans="1:54" x14ac:dyDescent="0.25">
      <c r="A1031" s="89" t="s">
        <v>7374</v>
      </c>
      <c r="B1031" s="89" t="s">
        <v>30</v>
      </c>
      <c r="C1031" s="89" t="s">
        <v>30</v>
      </c>
      <c r="D1031" s="89" t="s">
        <v>7375</v>
      </c>
      <c r="E1031" s="76" t="e">
        <f>IF(C1031="-",IF(A1031="-",VLOOKUP(D1031,'sin-list 180320_update'!$C$2:$C$835,1,FALSE),VLOOKUP(A1031,'sin-list 180320_update'!$A$2:$A$835,1,FALSE)),VLOOKUP(C1031,'sin-list 180320_update'!$B$2:$B$835,1,FALSE))</f>
        <v>#N/A</v>
      </c>
      <c r="F1031" s="76" t="e">
        <f>IF($C1031="-",IF($A1031="-",VLOOKUP($D1031,'REACH Bilaga XVII_update'!$A$5:$A$131,1,FALSE),VLOOKUP($A1031,'REACH Bilaga XVII_update'!$C$5:$C$131,1,FALSE)),VLOOKUP($C1031,'REACH Bilaga XVII_update'!$B$5:$B$131,1,FALSE))</f>
        <v>#N/A</v>
      </c>
      <c r="G1031" s="76" t="e">
        <f>IF($C1031="-",IF($A1031="-",VLOOKUP($D1031,' REACH Bilaga 59_update'!$A$5:$A$210,1,FALSE),VLOOKUP($A1031,' REACH Bilaga 59_update'!$D$5:$D$210,1,FALSE)),VLOOKUP($C1031,' REACH Bilaga 59_update'!$C$5:$C$210,1,FALSE))</f>
        <v>#N/A</v>
      </c>
      <c r="H1031" s="76" t="e">
        <f>IF($C1031="-",IF($A1031="-",VLOOKUP($D1031,'REACH Bilaga XIV_update'!$A$5:$A$110,1,FALSE),VLOOKUP($A1031,'REACH Bilaga XIV_update'!$D$5:$D$110,1,FALSE)),VLOOKUP($C1031,'REACH Bilaga XIV_update'!$C$5:$C$110,1,FALSE))</f>
        <v>#N/A</v>
      </c>
      <c r="I1031" s="76" t="e">
        <f>IF($C1031="-",IF($A1031="-",VLOOKUP($D1031,CoRAP_update!$A$5:$A$376,1,FALSE),VLOOKUP($A1031,CoRAP_update!$D$5:$D$376,1,FALSE)),VLOOKUP($C1031,CoRAP_update!$C$5:$C$376,1,FALSE))</f>
        <v>#N/A</v>
      </c>
      <c r="J1031" s="76" t="str">
        <f>IF($C1031="-",IF($A1031="-",VLOOKUP($D1031,EDC_update!$C$2:$C$450,1,FALSE),VLOOKUP($A1031,EDC_update!$B$2:$B$450,1,FALSE)),VLOOKUP($C1031,EDC_update!$L$2:$L$450,1,FALSE))</f>
        <v>26239-64-5</v>
      </c>
      <c r="K1031" s="76" t="e">
        <f>IF($C1031="-",IF($A1031="-",IF(VLOOKUP($D1031,'sin-list 180320_update'!$C$2:$S$835,3,FALSE)="",NA(),VLOOKUP($D1031,'sin-list 180320_update'!$C$2:$S$835,3,FALSE)),IF(VLOOKUP($A1031,'sin-list 180320_update'!$A$2:$S$835,5,FALSE)="",NA(),VLOOKUP($A1031,'sin-list 180320_update'!$A$2:$S$835,5,FALSE))),IF(VLOOKUP($C1031,'sin-list 180320_update'!$B$2:$S$835,4,FALSE)="",NA(),VLOOKUP($C1031,'sin-list 180320_update'!$B$2:$S$835,4,FALSE)))</f>
        <v>#N/A</v>
      </c>
      <c r="L1031" s="76" t="e">
        <f>IF($C1031="-",IF($A1031="-",VLOOKUP($D1031,'sin-list 180320_update'!$C$2:$S$835,6,FALSE),VLOOKUP($A1031,'sin-list 180320_update'!$A$2:$S$835,8,FALSE)),VLOOKUP($C1031,'sin-list 180320_update'!$B$2:$S$835,7,FALSE))</f>
        <v>#N/A</v>
      </c>
      <c r="M1031" s="76" t="e">
        <f>IF($C1031="-",IF($A1031="-",IF(VLOOKUP($D1031,'sin-list 180320_update'!$C$2:$S$835,8,FALSE)="",NA(),VLOOKUP($D1031,'sin-list 180320_update'!$C$2:$S$835,8,FALSE)),IF(VLOOKUP($A1031,'sin-list 180320_update'!$A$2:$S$835,10,FALSE)="",NA(),VLOOKUP($A1031,'sin-list 180320_update'!$A$2:$S$835,10,FALSE))),IF(VLOOKUP($C1031,'sin-list 180320_update'!$B$2:$S$835,9,FALSE)="",NA(),VLOOKUP($C1031,'sin-list 180320_update'!$B$2:$S$835,9,FALSE)))</f>
        <v>#N/A</v>
      </c>
      <c r="N1031" s="76" t="e">
        <f>IF($C1031="-",IF($A1031="-",IF(VLOOKUP($D1031,'REACH Bilaga XVII_update'!$A$5:$E$131,4,FALSE)="",NA(),VLOOKUP($D1031,'REACH Bilaga XVII_update'!$A$5:$E$131,4,FALSE)),IF(VLOOKUP($A1031,'REACH Bilaga XVII_update'!$C$5:$D$131,2,FALSE)="",NA(),VLOOKUP($A1031,'REACH Bilaga XVII_update'!$C$5:$D$131,2,FALSE))),IF(VLOOKUP($C1031,'REACH Bilaga XVII_update'!$B$5:$D$131,3,FALSE)="",NA(),VLOOKUP($C1031,'REACH Bilaga XVII_update'!$B$5:$D$131,3,FALSE)))</f>
        <v>#N/A</v>
      </c>
      <c r="O1031" s="76" t="e">
        <f>IF($C1031="-",IF($A1031="-",IF(VLOOKUP($D1031,' REACH Bilaga 59_update'!$A$5:$E$210,5,FALSE)="",NA(),VLOOKUP($D1031,' REACH Bilaga 59_update'!$A$5:$E$210,5,FALSE)),IF(VLOOKUP($A1031,' REACH Bilaga 59_update'!$D$5:$E$210,2,FALSE)="",NA(),VLOOKUP($A1031,' REACH Bilaga 59_update'!$D$5:$E$210,2,FALSE))),IF(VLOOKUP($C1031,' REACH Bilaga 59_update'!$C$5:$E$210,3,FALSE)="",NA(),VLOOKUP($C1031,' REACH Bilaga 59_update'!$C$5:$E$210,3,FALSE)))</f>
        <v>#N/A</v>
      </c>
      <c r="P1031" s="76" t="e">
        <f>IF(C1031="-",IF(A1031="-",IFERROR(VLOOKUP($D1031,' REACH Bilaga 59_update'!$A$5:$F$210,MATCH(Sammanfattning!P$1,' REACH Bilaga 59_update'!$A$4:$F$4,0),FALSE),VLOOKUP($D1031,'REACH Bilaga XIV_update'!$A$4:$H$110,MATCH(Sammanfattning!P$1,'REACH Bilaga XIV_update'!$A$4:$H$4,0),FALSE)),IFERROR(VLOOKUP($A1031,' REACH Bilaga 59_update'!$D$5:$F$210,MATCH(Sammanfattning!P$1,' REACH Bilaga 59_update'!$D$4:$F$4,0),FALSE),VLOOKUP($A1031,'REACH Bilaga XIV_update'!$D$4:$H$110,MATCH(Sammanfattning!P$1,'REACH Bilaga XIV_update'!$D$4:$H$4,0),FALSE))),IFERROR(VLOOKUP($C1031,' REACH Bilaga 59_update'!$C$5:$F$210,MATCH(Sammanfattning!P$1,' REACH Bilaga 59_update'!$C$4:$F$4,0),FALSE),VLOOKUP($C1031,'REACH Bilaga XIV_update'!$C$4:$H$110,MATCH(Sammanfattning!P$1,'REACH Bilaga XIV_update'!$C$4:$H$4,0),FALSE)))</f>
        <v>#N/A</v>
      </c>
      <c r="Q1031" s="76" t="e">
        <f>IF($C1031="-",IF($A1031="-",IF(VLOOKUP($D1031,'REACH Bilaga XIV_update'!$A$5:$I$110,9,FALSE)="",NA(),VLOOKUP($D1031,'REACH Bilaga XIV_update'!$A$5:$I$110,9,FALSE)),IF(VLOOKUP($A1031,'REACH Bilaga XIV_update'!$D$5:$I$110,6,FALSE)="",NA(),VLOOKUP($A1031,'REACH Bilaga XIV_update'!$D$5:$I$110,6,FALSE))),IF(VLOOKUP($C1031,'REACH Bilaga XIV_update'!$C$5:$I$110,7,FALSE)="",NA(),VLOOKUP($C1031,'REACH Bilaga XIV_update'!$C$5:$I$110,7,FALSE)))</f>
        <v>#N/A</v>
      </c>
      <c r="R1031" s="76" t="e">
        <f>IF($C1031="-",IF($A1031="-",IF(VLOOKUP($D1031,CoRAP_update!$A$5:$O$376,15,FALSE)="",NA(),VLOOKUP($D1031,CoRAP_update!$A$5:$O$376,15,FALSE)),IF(VLOOKUP($A1031,CoRAP_update!$D$5:$O$376,12,FALSE)="",NA(),VLOOKUP($A1031,CoRAP_update!$D$5:$O$376,12,FALSE))),IF(VLOOKUP($C1031,CoRAP_update!$C$5:$O$376,13,FALSE)="",NA(),VLOOKUP($C1031,CoRAP_update!$C$5:$O$376,13,FALSE)))</f>
        <v>#N/A</v>
      </c>
      <c r="S1031" s="144" t="e">
        <f>IF($C1031="-",IF($A1031="-",VLOOKUP($D1031,CoRAP_update!$A$5:$J$376,MATCH(Sammanfattning!S$1,CoRAP_update!$A$4:$J$4,0),FALSE),VLOOKUP($A1031,CoRAP_update!$D$5:$J$376,MATCH(Sammanfattning!S$1,CoRAP_update!$D$4:$J$4,0),FALSE)),VLOOKUP($C1031,CoRAP_update!$C$5:$J$376,MATCH(Sammanfattning!S$1,CoRAP_update!$C$4:$J$4,0),FALSE))</f>
        <v>#N/A</v>
      </c>
      <c r="T1031" s="76" t="str">
        <f>IF($A1031="-",VLOOKUP($D1031,EDC_update!$C$2:$F$450,4,FALSE),VLOOKUP($A1031,EDC_update!$B$2:$F$450,5,FALSE))</f>
        <v>CAT1</v>
      </c>
      <c r="V1031" s="78">
        <f>IF(IFERROR(SEARCH("PBT",P1031),99)=99,IF(IFERROR(SEARCH("suspected PBT",S1031),99)=99,IF(IFERROR(SEARCH("concluded to be PBT",K1031),99)=99,IF(IFERROR(SEARCH("PBT",S1031),99)=99,IF(IFERROR(SEARCH("PBT cand",L1031),99)=99,IF(IFERROR(SEARCH("PBT",L1031),99)=99,IF(IFERROR(SEARCH("persistent, bioackumulative and toxic properties",K1031),99)=99,0,Scoring!$E$3),Scoring!$E$3),Scoring!$E$7),Scoring!$E$3),Scoring!$E$5),Scoring!$E$6),Scoring!$E$3)</f>
        <v>0</v>
      </c>
      <c r="W1031" s="78">
        <f>IF(IFERROR(SEARCH("vPvB",P1031),99)=99,IF(IFERROR(SEARCH("suspected pbt/vPvB",S1031),99)=99,IF(IFERROR(SEARCH("vPvB",S1031),99)=99,IF(IFERROR(SEARCH("concluded to be a vPvB",S1031),99)=99,IF(IFERROR(SEARCH("identified as vPvB",K1031),99)=99,IF(IFERROR(SEARCH("concluded to be a vPvB",K1031),99)=99,IF(IFERROR(SEARCH("concluded to be both pbt and vPvB",S1031),99)=99,IF(IFERROR(SEARCH("concluded to be both pbt and vPvB",K1031),99)=99,0,Scoring!$E$5),Scoring!$E$5),Scoring!$E$5),Scoring!$E$5),Scoring!$E$5),Scoring!$E$4),Scoring!$E$6),Scoring!$E$4)</f>
        <v>0</v>
      </c>
      <c r="X1031" s="78">
        <f>IF(IFERROR(SEARCH("H410",N1031),99)=99,IF(IFERROR(SEARCH("H410",O1031),99)=99,IF(IFERROR(SEARCH("H410",Q1031),99)=99,IF(IFERROR(SEARCH("H410",M1031),99)=99,IF(IFERROR(SEARCH("H410",R1031),99)=99,IF(IFERROR(SEARCH("H411",N1031),99)=99,IF(IFERROR(SEARCH("H411",O1031),99)=99,IF(IFERROR(SEARCH("H411",Q1031),99)=99,IF(IFERROR(SEARCH("H411",M1031),99)=99,IF(IFERROR(SEARCH("H411",R1031),99)=99,IF(IFERROR(SEARCH("H413",N1031),99)=99,IF(IFERROR(SEARCH("H413",O1031),99)=99,IF(IFERROR(SEARCH("H413",Q1031),99)=99,IF(IFERROR(SEARCH("H413",M1031),99)=99,IF(IFERROR(SEARCH("H413",R1031),99)=99,IF(IFERROR(SEARCH("H412",N1031),99)=99,IF(IFERROR(SEARCH("H412",O1031),99)=99,IF(IFERROR(SEARCH("H412",Q1031),99)=99,IF(IFERROR(SEARCH("H412",M1031),99)=99,IF(IFERROR(SEARCH("H412",R1031),99)=99,0,Scoring!$E$2),Scoring!$E$2),Scoring!$E$2),Scoring!$E$2),Scoring!$E$2),Scoring!$E$2),Scoring!$E$2),Scoring!$E$2),Scoring!$E$2),Scoring!$E$2),Scoring!$E$2),Scoring!$E$2),Scoring!$E$2),Scoring!$E$2),Scoring!$E$2),Scoring!$E$2),Scoring!$E$2),Scoring!$E$2),Scoring!$E$2),Scoring!$E$2)</f>
        <v>0</v>
      </c>
      <c r="Y1031" s="78">
        <f>IF(IFERROR(SEARCH("CMR",K1031),99)=99,IF(IFERROR(SEARCH("Suspected CMR",S1031),99)=99,IF(IFERROR(SEARCH("CMR",S1031),99)=99,0,Scoring!$E$8),Scoring!$E$9),Scoring!$E$8)</f>
        <v>0</v>
      </c>
      <c r="Z1031" s="78">
        <f>IF(IFERROR(SEARCH("H350",N1031),99)=99,IF(IFERROR(SEARCH("H350",O1031),99)=99,IF(IFERROR(SEARCH("H350",Q1031),99)=99,IF(IFERROR(SEARCH("H350",M1031),99)=99,IF(IFERROR(SEARCH("H350",R1031),99)=99,IF(IFERROR(SEARCH("H351",N1031),99)=99,IF(IFERROR(SEARCH("H351",O1031),99)=99,IF(IFERROR(SEARCH("H351",Q1031),99)=99,IF(IFERROR(SEARCH("H351",M1031),99)=99,IF(IFERROR(SEARCH("H351",R1031),99)=99,IF(IFERROR(SEARCH("carcinogenic",P1031),99)=99,IF(IFERROR(SEARCH("suspected carcinogenic",S1031),99)=99,0,Scoring!$E$12),Scoring!$E$11),Scoring!$E$10),Scoring!$E$10),Scoring!$E$10),Scoring!$E$10),Scoring!$E$10),Scoring!$E$10),Scoring!$E$10),Scoring!$E$10),Scoring!$E$10),Scoring!$E$10)</f>
        <v>0</v>
      </c>
      <c r="AA1031" s="78">
        <f>IF(IFERROR(SEARCH("H340",N1031),99)=99,IF(IFERROR(SEARCH("H340",O1031),99)=99,IF(IFERROR(SEARCH("H340",Q1031),99)=99,IF(IFERROR(SEARCH("H340",M1031),99)=99,IF(IFERROR(SEARCH("H340",R1031),99)=99,IF(IFERROR(SEARCH("H341",N1031),99)=99,IF(IFERROR(SEARCH("H341",O1031),99)=99,IF(IFERROR(SEARCH("H341",Q1031),99)=99,IF(IFERROR(SEARCH("H341",M1031),99)=99,IF(IFERROR(SEARCH("H341",R1031),99)=99,IF(IFERROR(SEARCH("mutagenic",P1031),99)=99,IF(IFERROR(SEARCH("suspected mutagenic",S1031),99)=99,0,Scoring!$E$15),Scoring!$E$14),Scoring!$E$13),Scoring!$E$13),Scoring!$E$13),Scoring!$E$13),Scoring!$E$13),Scoring!$E$13),Scoring!$E$13),Scoring!$E$13),Scoring!$E$13),Scoring!$E$13)</f>
        <v>0</v>
      </c>
      <c r="AB1031" s="78">
        <f>IF(IFERROR(SEARCH("H360",N1031),99)=99,IF(IFERROR(SEARCH("H360",O1031),99)=99,IF(IFERROR(SEARCH("H360",Q1031),99)=99,IF(IFERROR(SEARCH("H360",M1031),99)=99,IF(IFERROR(SEARCH("H360",R1031),99)=99,IF(IFERROR(SEARCH("H361",N1031),99)=99,IF(IFERROR(SEARCH("H361",O1031),99)=99,IF(IFERROR(SEARCH("H361",Q1031),99)=99,IF(IFERROR(SEARCH("H361",M1031),99)=99,IF(IFERROR(SEARCH("H361",R1031),99)=99,IF(IFERROR(SEARCH("reproduction",P1031),99)=99,IF(IFERROR(SEARCH("suspected reprotoxic",S1031),99)=99,IF(IFERROR(SEARCH("reprotoxic",S1031),99)=99,IF(IFERROR(SEARCH("reprotoxic",K1031),99)=99,0,Scoring!$E$18),Scoring!$E$18),Scoring!$E$19),Scoring!$E$17),Scoring!$E$16),Scoring!$E$16),Scoring!$E$16),Scoring!$E$16),Scoring!$E$16),Scoring!$E$16),Scoring!$E$16),Scoring!$E$16),Scoring!$E$16),Scoring!$E$16)</f>
        <v>0</v>
      </c>
      <c r="AC1031" s="78">
        <f>IF(IFERROR(SEARCH("57f",L1031),99)=99,IF(IFERROR(SEARCH("57(f)",P1031),99)=99,0,Scoring!$E$20),Scoring!$E$20)</f>
        <v>0</v>
      </c>
      <c r="AD1031" s="78">
        <f>IF(IFERROR(SEARCH("CAT1",T1031),99)=99,IF(IFERROR(SEARCH("CAT2",T1031),99)=99,IF(IFERROR(SEARCH("CAT3",T1031),99)=99,IF(IFERROR(SEARCH("concluded to be endocrine",K1031),99)=99,IF(IFERROR(SEARCH("categorised as endocrine",K1031),99)=99,IF(IFERROR(SEARCH("endocrine disrupting",P1031),99)=99,IF(IFERROR(SEARCH("endocrine disrupting",K1031),99)=99,IF(IFERROR(SEARCH("suspected endocrine",S1031),99)=99,IF(IFERROR(SEARCH("potential endocrine",S1031),99)=99,0,Scoring!$E$25),Scoring!$E$25),Scoring!$E$24),Scoring!$E$24),Scoring!$E$24),Scoring!$E$24),Scoring!$E$23),Scoring!$E$22),Scoring!$E$21)</f>
        <v>1</v>
      </c>
      <c r="AE1031" s="78">
        <f>IF(IFERROR(SEARCH("suspected sensitiser",S1031),99)=99,IF(IFERROR(SEARCH("sensitiser",S1031),99)=99,IF(IFERROR(SEARCH("other hazard based concern",S1031),99)=99,0,Scoring!$E$28),Scoring!$E$26),Scoring!$E$27)</f>
        <v>0</v>
      </c>
      <c r="AF1031" s="78">
        <f>IF(IFERROR(M1031,1)=1,IF(IFERROR(N1031,1)=1,IF(IFERROR(O1031,1)=1,IF(IFERROR(Q1031,1)=1,IF(IFERROR(R1031,1)=1,IF(IFERROR(T1031,1)=1,IF(IFERROR(K1031,1)=1,IF(IFERROR(P1031,1)=1,IF(IFERROR(S1031,1)=1,Scoring!$E$29,0),0),0),0),0),0),0),0),0)</f>
        <v>0</v>
      </c>
      <c r="AG1031" s="78">
        <f t="shared" si="77"/>
        <v>1</v>
      </c>
      <c r="AI1031" s="93"/>
      <c r="AJ1031" s="94"/>
      <c r="AK1031" s="76"/>
      <c r="AL1031" s="75"/>
      <c r="AN1031" s="79"/>
      <c r="AO1031" s="79"/>
      <c r="AP1031" s="79"/>
      <c r="AQ1031" s="79"/>
      <c r="AR1031" s="79"/>
      <c r="AS1031" s="78"/>
      <c r="AU1031" s="79">
        <f>IF(IFERROR(F1031,99)=99,IF(IFERROR(G1031,99)=99,IF(IFERROR(H1031,99)=99,IF(IFERROR(I1031,99)=99,IF(IFERROR(E1031,99)=99,IF(IFERROR(J1031,99)=99,0,Scoring!$B$7),Scoring!$B$3),Scoring!$B$2),Scoring!$B$6),Scoring!$B$5),Scoring!$B$4)</f>
        <v>0.3</v>
      </c>
      <c r="AV1031" s="78">
        <f t="shared" si="78"/>
        <v>0.3</v>
      </c>
      <c r="AW1031" s="78"/>
      <c r="AX1031" s="66"/>
      <c r="AY1031" s="78"/>
      <c r="AZ1031" s="76"/>
      <c r="BB1031" s="76"/>
    </row>
    <row r="1032" spans="1:54" x14ac:dyDescent="0.25">
      <c r="A1032" s="89" t="s">
        <v>6405</v>
      </c>
      <c r="B1032" s="89" t="s">
        <v>30</v>
      </c>
      <c r="C1032" s="89" t="s">
        <v>30</v>
      </c>
      <c r="D1032" s="89" t="s">
        <v>6835</v>
      </c>
      <c r="E1032" s="76" t="e">
        <f>IF(C1032="-",IF(A1032="-",VLOOKUP(D1032,'sin-list 180320_update'!$C$2:$C$835,1,FALSE),VLOOKUP(A1032,'sin-list 180320_update'!$A$2:$A$835,1,FALSE)),VLOOKUP(C1032,'sin-list 180320_update'!$B$2:$B$835,1,FALSE))</f>
        <v>#N/A</v>
      </c>
      <c r="F1032" s="76" t="e">
        <f>IF($C1032="-",IF($A1032="-",VLOOKUP($D1032,'REACH Bilaga XVII_update'!$A$5:$A$131,1,FALSE),VLOOKUP($A1032,'REACH Bilaga XVII_update'!$C$5:$C$131,1,FALSE)),VLOOKUP($C1032,'REACH Bilaga XVII_update'!$B$5:$B$131,1,FALSE))</f>
        <v>#N/A</v>
      </c>
      <c r="G1032" s="76" t="e">
        <f>IF($C1032="-",IF($A1032="-",VLOOKUP($D1032,' REACH Bilaga 59_update'!$A$5:$A$210,1,FALSE),VLOOKUP($A1032,' REACH Bilaga 59_update'!$D$5:$D$210,1,FALSE)),VLOOKUP($C1032,' REACH Bilaga 59_update'!$C$5:$C$210,1,FALSE))</f>
        <v>#N/A</v>
      </c>
      <c r="H1032" s="76" t="e">
        <f>IF($C1032="-",IF($A1032="-",VLOOKUP($D1032,'REACH Bilaga XIV_update'!$A$5:$A$110,1,FALSE),VLOOKUP($A1032,'REACH Bilaga XIV_update'!$D$5:$D$110,1,FALSE)),VLOOKUP($C1032,'REACH Bilaga XIV_update'!$C$5:$C$110,1,FALSE))</f>
        <v>#N/A</v>
      </c>
      <c r="I1032" s="76" t="e">
        <f>IF($C1032="-",IF($A1032="-",VLOOKUP($D1032,CoRAP_update!$A$5:$A$376,1,FALSE),VLOOKUP($A1032,CoRAP_update!$D$5:$D$376,1,FALSE)),VLOOKUP($C1032,CoRAP_update!$C$5:$C$376,1,FALSE))</f>
        <v>#N/A</v>
      </c>
      <c r="J1032" s="76" t="str">
        <f>IF($C1032="-",IF($A1032="-",VLOOKUP($D1032,EDC_update!$C$2:$C$450,1,FALSE),VLOOKUP($A1032,EDC_update!$B$2:$B$450,1,FALSE)),VLOOKUP($C1032,EDC_update!$L$2:$L$450,1,FALSE))</f>
        <v>26354-18-7</v>
      </c>
      <c r="K1032" s="76" t="e">
        <f>IF($C1032="-",IF($A1032="-",IF(VLOOKUP($D1032,'sin-list 180320_update'!$C$2:$S$835,3,FALSE)="",NA(),VLOOKUP($D1032,'sin-list 180320_update'!$C$2:$S$835,3,FALSE)),IF(VLOOKUP($A1032,'sin-list 180320_update'!$A$2:$S$835,5,FALSE)="",NA(),VLOOKUP($A1032,'sin-list 180320_update'!$A$2:$S$835,5,FALSE))),IF(VLOOKUP($C1032,'sin-list 180320_update'!$B$2:$S$835,4,FALSE)="",NA(),VLOOKUP($C1032,'sin-list 180320_update'!$B$2:$S$835,4,FALSE)))</f>
        <v>#N/A</v>
      </c>
      <c r="L1032" s="76" t="e">
        <f>IF($C1032="-",IF($A1032="-",VLOOKUP($D1032,'sin-list 180320_update'!$C$2:$S$835,6,FALSE),VLOOKUP($A1032,'sin-list 180320_update'!$A$2:$S$835,8,FALSE)),VLOOKUP($C1032,'sin-list 180320_update'!$B$2:$S$835,7,FALSE))</f>
        <v>#N/A</v>
      </c>
      <c r="M1032" s="76" t="e">
        <f>IF($C1032="-",IF($A1032="-",IF(VLOOKUP($D1032,'sin-list 180320_update'!$C$2:$S$835,8,FALSE)="",NA(),VLOOKUP($D1032,'sin-list 180320_update'!$C$2:$S$835,8,FALSE)),IF(VLOOKUP($A1032,'sin-list 180320_update'!$A$2:$S$835,10,FALSE)="",NA(),VLOOKUP($A1032,'sin-list 180320_update'!$A$2:$S$835,10,FALSE))),IF(VLOOKUP($C1032,'sin-list 180320_update'!$B$2:$S$835,9,FALSE)="",NA(),VLOOKUP($C1032,'sin-list 180320_update'!$B$2:$S$835,9,FALSE)))</f>
        <v>#N/A</v>
      </c>
      <c r="N1032" s="76" t="e">
        <f>IF($C1032="-",IF($A1032="-",IF(VLOOKUP($D1032,'REACH Bilaga XVII_update'!$A$5:$E$131,4,FALSE)="",NA(),VLOOKUP($D1032,'REACH Bilaga XVII_update'!$A$5:$E$131,4,FALSE)),IF(VLOOKUP($A1032,'REACH Bilaga XVII_update'!$C$5:$D$131,2,FALSE)="",NA(),VLOOKUP($A1032,'REACH Bilaga XVII_update'!$C$5:$D$131,2,FALSE))),IF(VLOOKUP($C1032,'REACH Bilaga XVII_update'!$B$5:$D$131,3,FALSE)="",NA(),VLOOKUP($C1032,'REACH Bilaga XVII_update'!$B$5:$D$131,3,FALSE)))</f>
        <v>#N/A</v>
      </c>
      <c r="O1032" s="76" t="e">
        <f>IF($C1032="-",IF($A1032="-",IF(VLOOKUP($D1032,' REACH Bilaga 59_update'!$A$5:$E$210,5,FALSE)="",NA(),VLOOKUP($D1032,' REACH Bilaga 59_update'!$A$5:$E$210,5,FALSE)),IF(VLOOKUP($A1032,' REACH Bilaga 59_update'!$D$5:$E$210,2,FALSE)="",NA(),VLOOKUP($A1032,' REACH Bilaga 59_update'!$D$5:$E$210,2,FALSE))),IF(VLOOKUP($C1032,' REACH Bilaga 59_update'!$C$5:$E$210,3,FALSE)="",NA(),VLOOKUP($C1032,' REACH Bilaga 59_update'!$C$5:$E$210,3,FALSE)))</f>
        <v>#N/A</v>
      </c>
      <c r="P1032" s="76" t="e">
        <f>IF(C1032="-",IF(A1032="-",IFERROR(VLOOKUP($D1032,' REACH Bilaga 59_update'!$A$5:$F$210,MATCH(Sammanfattning!P$1,' REACH Bilaga 59_update'!$A$4:$F$4,0),FALSE),VLOOKUP($D1032,'REACH Bilaga XIV_update'!$A$4:$H$110,MATCH(Sammanfattning!P$1,'REACH Bilaga XIV_update'!$A$4:$H$4,0),FALSE)),IFERROR(VLOOKUP($A1032,' REACH Bilaga 59_update'!$D$5:$F$210,MATCH(Sammanfattning!P$1,' REACH Bilaga 59_update'!$D$4:$F$4,0),FALSE),VLOOKUP($A1032,'REACH Bilaga XIV_update'!$D$4:$H$110,MATCH(Sammanfattning!P$1,'REACH Bilaga XIV_update'!$D$4:$H$4,0),FALSE))),IFERROR(VLOOKUP($C1032,' REACH Bilaga 59_update'!$C$5:$F$210,MATCH(Sammanfattning!P$1,' REACH Bilaga 59_update'!$C$4:$F$4,0),FALSE),VLOOKUP($C1032,'REACH Bilaga XIV_update'!$C$4:$H$110,MATCH(Sammanfattning!P$1,'REACH Bilaga XIV_update'!$C$4:$H$4,0),FALSE)))</f>
        <v>#N/A</v>
      </c>
      <c r="Q1032" s="76" t="e">
        <f>IF($C1032="-",IF($A1032="-",IF(VLOOKUP($D1032,'REACH Bilaga XIV_update'!$A$5:$I$110,9,FALSE)="",NA(),VLOOKUP($D1032,'REACH Bilaga XIV_update'!$A$5:$I$110,9,FALSE)),IF(VLOOKUP($A1032,'REACH Bilaga XIV_update'!$D$5:$I$110,6,FALSE)="",NA(),VLOOKUP($A1032,'REACH Bilaga XIV_update'!$D$5:$I$110,6,FALSE))),IF(VLOOKUP($C1032,'REACH Bilaga XIV_update'!$C$5:$I$110,7,FALSE)="",NA(),VLOOKUP($C1032,'REACH Bilaga XIV_update'!$C$5:$I$110,7,FALSE)))</f>
        <v>#N/A</v>
      </c>
      <c r="R1032" s="76" t="e">
        <f>IF($C1032="-",IF($A1032="-",IF(VLOOKUP($D1032,CoRAP_update!$A$5:$O$376,15,FALSE)="",NA(),VLOOKUP($D1032,CoRAP_update!$A$5:$O$376,15,FALSE)),IF(VLOOKUP($A1032,CoRAP_update!$D$5:$O$376,12,FALSE)="",NA(),VLOOKUP($A1032,CoRAP_update!$D$5:$O$376,12,FALSE))),IF(VLOOKUP($C1032,CoRAP_update!$C$5:$O$376,13,FALSE)="",NA(),VLOOKUP($C1032,CoRAP_update!$C$5:$O$376,13,FALSE)))</f>
        <v>#N/A</v>
      </c>
      <c r="S1032" s="144" t="e">
        <f>IF($C1032="-",IF($A1032="-",VLOOKUP($D1032,CoRAP_update!$A$5:$J$376,MATCH(Sammanfattning!S$1,CoRAP_update!$A$4:$J$4,0),FALSE),VLOOKUP($A1032,CoRAP_update!$D$5:$J$376,MATCH(Sammanfattning!S$1,CoRAP_update!$D$4:$J$4,0),FALSE)),VLOOKUP($C1032,CoRAP_update!$C$5:$J$376,MATCH(Sammanfattning!S$1,CoRAP_update!$C$4:$J$4,0),FALSE))</f>
        <v>#N/A</v>
      </c>
      <c r="T1032" s="76" t="str">
        <f>IF($A1032="-",VLOOKUP($D1032,EDC_update!$C$2:$F$450,4,FALSE),VLOOKUP($A1032,EDC_update!$B$2:$F$450,5,FALSE))</f>
        <v>CAT1</v>
      </c>
      <c r="V1032" s="78">
        <f>IF(IFERROR(SEARCH("PBT",P1032),99)=99,IF(IFERROR(SEARCH("suspected PBT",S1032),99)=99,IF(IFERROR(SEARCH("concluded to be PBT",K1032),99)=99,IF(IFERROR(SEARCH("PBT",S1032),99)=99,IF(IFERROR(SEARCH("PBT cand",L1032),99)=99,IF(IFERROR(SEARCH("PBT",L1032),99)=99,IF(IFERROR(SEARCH("persistent, bioackumulative and toxic properties",K1032),99)=99,0,Scoring!$E$3),Scoring!$E$3),Scoring!$E$7),Scoring!$E$3),Scoring!$E$5),Scoring!$E$6),Scoring!$E$3)</f>
        <v>0</v>
      </c>
      <c r="W1032" s="78">
        <f>IF(IFERROR(SEARCH("vPvB",P1032),99)=99,IF(IFERROR(SEARCH("suspected pbt/vPvB",S1032),99)=99,IF(IFERROR(SEARCH("vPvB",S1032),99)=99,IF(IFERROR(SEARCH("concluded to be a vPvB",S1032),99)=99,IF(IFERROR(SEARCH("identified as vPvB",K1032),99)=99,IF(IFERROR(SEARCH("concluded to be a vPvB",K1032),99)=99,IF(IFERROR(SEARCH("concluded to be both pbt and vPvB",S1032),99)=99,IF(IFERROR(SEARCH("concluded to be both pbt and vPvB",K1032),99)=99,0,Scoring!$E$5),Scoring!$E$5),Scoring!$E$5),Scoring!$E$5),Scoring!$E$5),Scoring!$E$4),Scoring!$E$6),Scoring!$E$4)</f>
        <v>0</v>
      </c>
      <c r="X1032" s="78">
        <f>IF(IFERROR(SEARCH("H410",N1032),99)=99,IF(IFERROR(SEARCH("H410",O1032),99)=99,IF(IFERROR(SEARCH("H410",Q1032),99)=99,IF(IFERROR(SEARCH("H410",M1032),99)=99,IF(IFERROR(SEARCH("H410",R1032),99)=99,IF(IFERROR(SEARCH("H411",N1032),99)=99,IF(IFERROR(SEARCH("H411",O1032),99)=99,IF(IFERROR(SEARCH("H411",Q1032),99)=99,IF(IFERROR(SEARCH("H411",M1032),99)=99,IF(IFERROR(SEARCH("H411",R1032),99)=99,IF(IFERROR(SEARCH("H413",N1032),99)=99,IF(IFERROR(SEARCH("H413",O1032),99)=99,IF(IFERROR(SEARCH("H413",Q1032),99)=99,IF(IFERROR(SEARCH("H413",M1032),99)=99,IF(IFERROR(SEARCH("H413",R1032),99)=99,IF(IFERROR(SEARCH("H412",N1032),99)=99,IF(IFERROR(SEARCH("H412",O1032),99)=99,IF(IFERROR(SEARCH("H412",Q1032),99)=99,IF(IFERROR(SEARCH("H412",M1032),99)=99,IF(IFERROR(SEARCH("H412",R1032),99)=99,0,Scoring!$E$2),Scoring!$E$2),Scoring!$E$2),Scoring!$E$2),Scoring!$E$2),Scoring!$E$2),Scoring!$E$2),Scoring!$E$2),Scoring!$E$2),Scoring!$E$2),Scoring!$E$2),Scoring!$E$2),Scoring!$E$2),Scoring!$E$2),Scoring!$E$2),Scoring!$E$2),Scoring!$E$2),Scoring!$E$2),Scoring!$E$2),Scoring!$E$2)</f>
        <v>0</v>
      </c>
      <c r="Y1032" s="78">
        <f>IF(IFERROR(SEARCH("CMR",K1032),99)=99,IF(IFERROR(SEARCH("Suspected CMR",S1032),99)=99,IF(IFERROR(SEARCH("CMR",S1032),99)=99,0,Scoring!$E$8),Scoring!$E$9),Scoring!$E$8)</f>
        <v>0</v>
      </c>
      <c r="Z1032" s="78">
        <f>IF(IFERROR(SEARCH("H350",N1032),99)=99,IF(IFERROR(SEARCH("H350",O1032),99)=99,IF(IFERROR(SEARCH("H350",Q1032),99)=99,IF(IFERROR(SEARCH("H350",M1032),99)=99,IF(IFERROR(SEARCH("H350",R1032),99)=99,IF(IFERROR(SEARCH("H351",N1032),99)=99,IF(IFERROR(SEARCH("H351",O1032),99)=99,IF(IFERROR(SEARCH("H351",Q1032),99)=99,IF(IFERROR(SEARCH("H351",M1032),99)=99,IF(IFERROR(SEARCH("H351",R1032),99)=99,IF(IFERROR(SEARCH("carcinogenic",P1032),99)=99,IF(IFERROR(SEARCH("suspected carcinogenic",S1032),99)=99,0,Scoring!$E$12),Scoring!$E$11),Scoring!$E$10),Scoring!$E$10),Scoring!$E$10),Scoring!$E$10),Scoring!$E$10),Scoring!$E$10),Scoring!$E$10),Scoring!$E$10),Scoring!$E$10),Scoring!$E$10)</f>
        <v>0</v>
      </c>
      <c r="AA1032" s="78">
        <f>IF(IFERROR(SEARCH("H340",N1032),99)=99,IF(IFERROR(SEARCH("H340",O1032),99)=99,IF(IFERROR(SEARCH("H340",Q1032),99)=99,IF(IFERROR(SEARCH("H340",M1032),99)=99,IF(IFERROR(SEARCH("H340",R1032),99)=99,IF(IFERROR(SEARCH("H341",N1032),99)=99,IF(IFERROR(SEARCH("H341",O1032),99)=99,IF(IFERROR(SEARCH("H341",Q1032),99)=99,IF(IFERROR(SEARCH("H341",M1032),99)=99,IF(IFERROR(SEARCH("H341",R1032),99)=99,IF(IFERROR(SEARCH("mutagenic",P1032),99)=99,IF(IFERROR(SEARCH("suspected mutagenic",S1032),99)=99,0,Scoring!$E$15),Scoring!$E$14),Scoring!$E$13),Scoring!$E$13),Scoring!$E$13),Scoring!$E$13),Scoring!$E$13),Scoring!$E$13),Scoring!$E$13),Scoring!$E$13),Scoring!$E$13),Scoring!$E$13)</f>
        <v>0</v>
      </c>
      <c r="AB1032" s="78">
        <f>IF(IFERROR(SEARCH("H360",N1032),99)=99,IF(IFERROR(SEARCH("H360",O1032),99)=99,IF(IFERROR(SEARCH("H360",Q1032),99)=99,IF(IFERROR(SEARCH("H360",M1032),99)=99,IF(IFERROR(SEARCH("H360",R1032),99)=99,IF(IFERROR(SEARCH("H361",N1032),99)=99,IF(IFERROR(SEARCH("H361",O1032),99)=99,IF(IFERROR(SEARCH("H361",Q1032),99)=99,IF(IFERROR(SEARCH("H361",M1032),99)=99,IF(IFERROR(SEARCH("H361",R1032),99)=99,IF(IFERROR(SEARCH("reproduction",P1032),99)=99,IF(IFERROR(SEARCH("suspected reprotoxic",S1032),99)=99,IF(IFERROR(SEARCH("reprotoxic",S1032),99)=99,IF(IFERROR(SEARCH("reprotoxic",K1032),99)=99,0,Scoring!$E$18),Scoring!$E$18),Scoring!$E$19),Scoring!$E$17),Scoring!$E$16),Scoring!$E$16),Scoring!$E$16),Scoring!$E$16),Scoring!$E$16),Scoring!$E$16),Scoring!$E$16),Scoring!$E$16),Scoring!$E$16),Scoring!$E$16)</f>
        <v>0</v>
      </c>
      <c r="AC1032" s="78">
        <f>IF(IFERROR(SEARCH("57f",L1032),99)=99,IF(IFERROR(SEARCH("57(f)",P1032),99)=99,0,Scoring!$E$20),Scoring!$E$20)</f>
        <v>0</v>
      </c>
      <c r="AD1032" s="78">
        <f>IF(IFERROR(SEARCH("CAT1",T1032),99)=99,IF(IFERROR(SEARCH("CAT2",T1032),99)=99,IF(IFERROR(SEARCH("CAT3",T1032),99)=99,IF(IFERROR(SEARCH("concluded to be endocrine",K1032),99)=99,IF(IFERROR(SEARCH("categorised as endocrine",K1032),99)=99,IF(IFERROR(SEARCH("endocrine disrupting",P1032),99)=99,IF(IFERROR(SEARCH("endocrine disrupting",K1032),99)=99,IF(IFERROR(SEARCH("suspected endocrine",S1032),99)=99,IF(IFERROR(SEARCH("potential endocrine",S1032),99)=99,0,Scoring!$E$25),Scoring!$E$25),Scoring!$E$24),Scoring!$E$24),Scoring!$E$24),Scoring!$E$24),Scoring!$E$23),Scoring!$E$22),Scoring!$E$21)</f>
        <v>1</v>
      </c>
      <c r="AE1032" s="78">
        <f>IF(IFERROR(SEARCH("suspected sensitiser",S1032),99)=99,IF(IFERROR(SEARCH("sensitiser",S1032),99)=99,IF(IFERROR(SEARCH("other hazard based concern",S1032),99)=99,0,Scoring!$E$28),Scoring!$E$26),Scoring!$E$27)</f>
        <v>0</v>
      </c>
      <c r="AF1032" s="78">
        <f>IF(IFERROR(M1032,1)=1,IF(IFERROR(N1032,1)=1,IF(IFERROR(O1032,1)=1,IF(IFERROR(Q1032,1)=1,IF(IFERROR(R1032,1)=1,IF(IFERROR(T1032,1)=1,IF(IFERROR(K1032,1)=1,IF(IFERROR(P1032,1)=1,IF(IFERROR(S1032,1)=1,Scoring!$E$29,0),0),0),0),0),0),0),0),0)</f>
        <v>0</v>
      </c>
      <c r="AG1032" s="78">
        <f t="shared" si="77"/>
        <v>1</v>
      </c>
      <c r="AI1032" s="93"/>
      <c r="AJ1032" s="94"/>
      <c r="AK1032" s="76"/>
      <c r="AL1032" s="75"/>
      <c r="AN1032" s="79"/>
      <c r="AO1032" s="79"/>
      <c r="AP1032" s="79"/>
      <c r="AQ1032" s="79"/>
      <c r="AR1032" s="79"/>
      <c r="AS1032" s="78"/>
      <c r="AU1032" s="79">
        <f>IF(IFERROR(F1032,99)=99,IF(IFERROR(G1032,99)=99,IF(IFERROR(H1032,99)=99,IF(IFERROR(I1032,99)=99,IF(IFERROR(E1032,99)=99,IF(IFERROR(J1032,99)=99,0,Scoring!$B$7),Scoring!$B$3),Scoring!$B$2),Scoring!$B$6),Scoring!$B$5),Scoring!$B$4)</f>
        <v>0.3</v>
      </c>
      <c r="AV1032" s="78">
        <f t="shared" si="78"/>
        <v>0.3</v>
      </c>
      <c r="AW1032" s="78"/>
      <c r="AX1032" s="66"/>
      <c r="AY1032" s="78"/>
      <c r="AZ1032" s="76"/>
      <c r="BB1032" s="76"/>
    </row>
    <row r="1033" spans="1:54" x14ac:dyDescent="0.25">
      <c r="A1033" s="77" t="s">
        <v>7510</v>
      </c>
      <c r="B1033" s="76" t="str">
        <f>C1033</f>
        <v>-</v>
      </c>
      <c r="C1033" s="77" t="s">
        <v>30</v>
      </c>
      <c r="D1033" s="77" t="s">
        <v>1121</v>
      </c>
      <c r="E1033" s="76" t="str">
        <f>IF(C1033="-",IF(A1033="-",VLOOKUP(D1033,'sin-list 180320_update'!$C$2:$C$835,1,FALSE),VLOOKUP(A1033,'sin-list 180320_update'!$A$2:$A$835,1,FALSE)),VLOOKUP(C1033,'sin-list 180320_update'!$B$2:$B$835,1,FALSE))</f>
        <v>288864-02-8</v>
      </c>
      <c r="F1033" s="76" t="e">
        <f>IF($C1033="-",IF($A1033="-",VLOOKUP($D1033,'REACH Bilaga XVII_update'!$A$5:$A$131,1,FALSE),VLOOKUP($A1033,'REACH Bilaga XVII_update'!$C$5:$C$131,1,FALSE)),VLOOKUP($C1033,'REACH Bilaga XVII_update'!$B$5:$B$131,1,FALSE))</f>
        <v>#N/A</v>
      </c>
      <c r="G1033" s="76" t="e">
        <f>IF($C1033="-",IF($A1033="-",VLOOKUP($D1033,' REACH Bilaga 59_update'!$A$5:$A$210,1,FALSE),VLOOKUP($A1033,' REACH Bilaga 59_update'!$D$5:$D$210,1,FALSE)),VLOOKUP($C1033,' REACH Bilaga 59_update'!$C$5:$C$210,1,FALSE))</f>
        <v>#N/A</v>
      </c>
      <c r="H1033" s="76" t="e">
        <f>IF($C1033="-",IF($A1033="-",VLOOKUP($D1033,'REACH Bilaga XIV_update'!$A$5:$A$110,1,FALSE),VLOOKUP($A1033,'REACH Bilaga XIV_update'!$D$5:$D$110,1,FALSE)),VLOOKUP($C1033,'REACH Bilaga XIV_update'!$C$5:$C$110,1,FALSE))</f>
        <v>#N/A</v>
      </c>
      <c r="I1033" s="76" t="e">
        <f>IF($C1033="-",IF($A1033="-",VLOOKUP($D1033,CoRAP_update!$A$5:$A$376,1,FALSE),VLOOKUP($A1033,CoRAP_update!$D$5:$D$376,1,FALSE)),VLOOKUP($C1033,CoRAP_update!$C$5:$C$376,1,FALSE))</f>
        <v>#N/A</v>
      </c>
      <c r="J1033" s="76" t="e">
        <f>IF($C1033="-",IF($A1033="-",VLOOKUP($D1033,EDC_update!$C$2:$C$450,1,FALSE),VLOOKUP($A1033,EDC_update!$B$2:$B$450,1,FALSE)),VLOOKUP($C1033,EDC_update!$L$2:$L$450,1,FALSE))</f>
        <v>#N/A</v>
      </c>
      <c r="K1033" s="76" t="str">
        <f>IF($C1033="-",IF($A1033="-",IF(VLOOKUP($D1033,'sin-list 180320_update'!$C$2:$S$835,3,FALSE)="",NA(),VLOOKUP($D1033,'sin-list 180320_update'!$C$2:$S$835,3,FALSE)),IF(VLOOKUP($A1033,'sin-list 180320_update'!$A$2:$S$835,5,FALSE)="",NA(),VLOOKUP($A1033,'sin-list 180320_update'!$A$2:$S$835,5,FALSE))),IF(VLOOKUP($C1033,'sin-list 180320_update'!$B$2:$S$835,4,FALSE)="",NA(),VLOOKUP($C1033,'sin-list 180320_update'!$B$2:$S$835,4,FALSE)))</f>
        <v>Substance is concluded to be an endocrine disruptor SVHC by ECHA Member State Committee.</v>
      </c>
      <c r="L1033" s="76" t="str">
        <f>IF($C1033="-",IF($A1033="-",VLOOKUP($D1033,'sin-list 180320_update'!$C$2:$S$835,6,FALSE),VLOOKUP($A1033,'sin-list 180320_update'!$A$2:$S$835,8,FALSE)),VLOOKUP($C1033,'sin-list 180320_update'!$B$2:$S$835,7,FALSE))</f>
        <v>Official classification missing - 57f substance</v>
      </c>
      <c r="M1033" s="76" t="e">
        <f>IF($C1033="-",IF($A1033="-",IF(VLOOKUP($D1033,'sin-list 180320_update'!$C$2:$S$835,8,FALSE)="",NA(),VLOOKUP($D1033,'sin-list 180320_update'!$C$2:$S$835,8,FALSE)),IF(VLOOKUP($A1033,'sin-list 180320_update'!$A$2:$S$835,10,FALSE)="",NA(),VLOOKUP($A1033,'sin-list 180320_update'!$A$2:$S$835,10,FALSE))),IF(VLOOKUP($C1033,'sin-list 180320_update'!$B$2:$S$835,9,FALSE)="",NA(),VLOOKUP($C1033,'sin-list 180320_update'!$B$2:$S$835,9,FALSE)))</f>
        <v>#N/A</v>
      </c>
      <c r="N1033" s="76" t="e">
        <f>IF($C1033="-",IF($A1033="-",IF(VLOOKUP($D1033,'REACH Bilaga XVII_update'!$A$5:$E$131,4,FALSE)="",NA(),VLOOKUP($D1033,'REACH Bilaga XVII_update'!$A$5:$E$131,4,FALSE)),IF(VLOOKUP($A1033,'REACH Bilaga XVII_update'!$C$5:$D$131,2,FALSE)="",NA(),VLOOKUP($A1033,'REACH Bilaga XVII_update'!$C$5:$D$131,2,FALSE))),IF(VLOOKUP($C1033,'REACH Bilaga XVII_update'!$B$5:$D$131,3,FALSE)="",NA(),VLOOKUP($C1033,'REACH Bilaga XVII_update'!$B$5:$D$131,3,FALSE)))</f>
        <v>#N/A</v>
      </c>
      <c r="O1033" s="76" t="e">
        <f>IF($C1033="-",IF($A1033="-",IF(VLOOKUP($D1033,' REACH Bilaga 59_update'!$A$5:$E$210,5,FALSE)="",NA(),VLOOKUP($D1033,' REACH Bilaga 59_update'!$A$5:$E$210,5,FALSE)),IF(VLOOKUP($A1033,' REACH Bilaga 59_update'!$D$5:$E$210,2,FALSE)="",NA(),VLOOKUP($A1033,' REACH Bilaga 59_update'!$D$5:$E$210,2,FALSE))),IF(VLOOKUP($C1033,' REACH Bilaga 59_update'!$C$5:$E$210,3,FALSE)="",NA(),VLOOKUP($C1033,' REACH Bilaga 59_update'!$C$5:$E$210,3,FALSE)))</f>
        <v>#N/A</v>
      </c>
      <c r="P1033" s="76" t="e">
        <f>IF(C1033="-",IF(A1033="-",IFERROR(VLOOKUP($D1033,' REACH Bilaga 59_update'!$A$5:$F$210,MATCH(Sammanfattning!P$1,' REACH Bilaga 59_update'!$A$4:$F$4,0),FALSE),VLOOKUP($D1033,'REACH Bilaga XIV_update'!$A$4:$H$110,MATCH(Sammanfattning!P$1,'REACH Bilaga XIV_update'!$A$4:$H$4,0),FALSE)),IFERROR(VLOOKUP($A1033,' REACH Bilaga 59_update'!$D$5:$F$210,MATCH(Sammanfattning!P$1,' REACH Bilaga 59_update'!$D$4:$F$4,0),FALSE),VLOOKUP($A1033,'REACH Bilaga XIV_update'!$D$4:$H$110,MATCH(Sammanfattning!P$1,'REACH Bilaga XIV_update'!$D$4:$H$4,0),FALSE))),IFERROR(VLOOKUP($C1033,' REACH Bilaga 59_update'!$C$5:$F$210,MATCH(Sammanfattning!P$1,' REACH Bilaga 59_update'!$C$4:$F$4,0),FALSE),VLOOKUP($C1033,'REACH Bilaga XIV_update'!$C$4:$H$110,MATCH(Sammanfattning!P$1,'REACH Bilaga XIV_update'!$C$4:$H$4,0),FALSE)))</f>
        <v>#N/A</v>
      </c>
      <c r="Q1033" s="76" t="e">
        <f>IF($C1033="-",IF($A1033="-",IF(VLOOKUP($D1033,'REACH Bilaga XIV_update'!$A$5:$I$110,9,FALSE)="",NA(),VLOOKUP($D1033,'REACH Bilaga XIV_update'!$A$5:$I$110,9,FALSE)),IF(VLOOKUP($A1033,'REACH Bilaga XIV_update'!$D$5:$I$110,6,FALSE)="",NA(),VLOOKUP($A1033,'REACH Bilaga XIV_update'!$D$5:$I$110,6,FALSE))),IF(VLOOKUP($C1033,'REACH Bilaga XIV_update'!$C$5:$I$110,7,FALSE)="",NA(),VLOOKUP($C1033,'REACH Bilaga XIV_update'!$C$5:$I$110,7,FALSE)))</f>
        <v>#N/A</v>
      </c>
      <c r="R1033" s="76" t="e">
        <f>IF($C1033="-",IF($A1033="-",IF(VLOOKUP($D1033,CoRAP_update!$A$5:$O$376,15,FALSE)="",NA(),VLOOKUP($D1033,CoRAP_update!$A$5:$O$376,15,FALSE)),IF(VLOOKUP($A1033,CoRAP_update!$D$5:$O$376,12,FALSE)="",NA(),VLOOKUP($A1033,CoRAP_update!$D$5:$O$376,12,FALSE))),IF(VLOOKUP($C1033,CoRAP_update!$C$5:$O$376,13,FALSE)="",NA(),VLOOKUP($C1033,CoRAP_update!$C$5:$O$376,13,FALSE)))</f>
        <v>#N/A</v>
      </c>
      <c r="S1033" s="144" t="e">
        <f>IF($C1033="-",IF($A1033="-",VLOOKUP($D1033,CoRAP_update!$A$5:$J$376,MATCH(Sammanfattning!S$1,CoRAP_update!$A$4:$J$4,0),FALSE),VLOOKUP($A1033,CoRAP_update!$D$5:$J$376,MATCH(Sammanfattning!S$1,CoRAP_update!$D$4:$J$4,0),FALSE)),VLOOKUP($C1033,CoRAP_update!$C$5:$J$376,MATCH(Sammanfattning!S$1,CoRAP_update!$C$4:$J$4,0),FALSE))</f>
        <v>#N/A</v>
      </c>
      <c r="T1033" s="76" t="e">
        <f>IF($A1033="-",VLOOKUP($D1033,EDC_update!$C$2:$F$450,4,FALSE),VLOOKUP($A1033,EDC_update!$B$2:$F$450,5,FALSE))</f>
        <v>#N/A</v>
      </c>
      <c r="V1033" s="78">
        <f>IF(IFERROR(SEARCH("PBT",P1033),99)=99,IF(IFERROR(SEARCH("suspected PBT",S1033),99)=99,IF(IFERROR(SEARCH("concluded to be PBT",K1033),99)=99,IF(IFERROR(SEARCH("PBT",S1033),99)=99,IF(IFERROR(SEARCH("PBT cand",L1033),99)=99,IF(IFERROR(SEARCH("PBT",L1033),99)=99,IF(IFERROR(SEARCH("persistent, bioackumulative and toxic properties",K1033),99)=99,0,Scoring!$E$3),Scoring!$E$3),Scoring!$E$7),Scoring!$E$3),Scoring!$E$5),Scoring!$E$6),Scoring!$E$3)</f>
        <v>0</v>
      </c>
      <c r="W1033" s="78">
        <f>IF(IFERROR(SEARCH("vPvB",P1033),99)=99,IF(IFERROR(SEARCH("suspected pbt/vPvB",S1033),99)=99,IF(IFERROR(SEARCH("vPvB",S1033),99)=99,IF(IFERROR(SEARCH("concluded to be a vPvB",S1033),99)=99,IF(IFERROR(SEARCH("identified as vPvB",K1033),99)=99,IF(IFERROR(SEARCH("concluded to be a vPvB",K1033),99)=99,IF(IFERROR(SEARCH("concluded to be both pbt and vPvB",S1033),99)=99,IF(IFERROR(SEARCH("concluded to be both pbt and vPvB",K1033),99)=99,0,Scoring!$E$5),Scoring!$E$5),Scoring!$E$5),Scoring!$E$5),Scoring!$E$5),Scoring!$E$4),Scoring!$E$6),Scoring!$E$4)</f>
        <v>0</v>
      </c>
      <c r="X1033" s="78">
        <f>IF(IFERROR(SEARCH("H410",N1033),99)=99,IF(IFERROR(SEARCH("H410",O1033),99)=99,IF(IFERROR(SEARCH("H410",Q1033),99)=99,IF(IFERROR(SEARCH("H410",M1033),99)=99,IF(IFERROR(SEARCH("H410",R1033),99)=99,IF(IFERROR(SEARCH("H411",N1033),99)=99,IF(IFERROR(SEARCH("H411",O1033),99)=99,IF(IFERROR(SEARCH("H411",Q1033),99)=99,IF(IFERROR(SEARCH("H411",M1033),99)=99,IF(IFERROR(SEARCH("H411",R1033),99)=99,IF(IFERROR(SEARCH("H413",N1033),99)=99,IF(IFERROR(SEARCH("H413",O1033),99)=99,IF(IFERROR(SEARCH("H413",Q1033),99)=99,IF(IFERROR(SEARCH("H413",M1033),99)=99,IF(IFERROR(SEARCH("H413",R1033),99)=99,IF(IFERROR(SEARCH("H412",N1033),99)=99,IF(IFERROR(SEARCH("H412",O1033),99)=99,IF(IFERROR(SEARCH("H412",Q1033),99)=99,IF(IFERROR(SEARCH("H412",M1033),99)=99,IF(IFERROR(SEARCH("H412",R1033),99)=99,0,Scoring!$E$2),Scoring!$E$2),Scoring!$E$2),Scoring!$E$2),Scoring!$E$2),Scoring!$E$2),Scoring!$E$2),Scoring!$E$2),Scoring!$E$2),Scoring!$E$2),Scoring!$E$2),Scoring!$E$2),Scoring!$E$2),Scoring!$E$2),Scoring!$E$2),Scoring!$E$2),Scoring!$E$2),Scoring!$E$2),Scoring!$E$2),Scoring!$E$2)</f>
        <v>0</v>
      </c>
      <c r="Y1033" s="78">
        <f>IF(IFERROR(SEARCH("CMR",K1033),99)=99,IF(IFERROR(SEARCH("Suspected CMR",S1033),99)=99,IF(IFERROR(SEARCH("CMR",S1033),99)=99,0,Scoring!$E$8),Scoring!$E$9),Scoring!$E$8)</f>
        <v>0</v>
      </c>
      <c r="Z1033" s="78">
        <f>IF(IFERROR(SEARCH("H350",N1033),99)=99,IF(IFERROR(SEARCH("H350",O1033),99)=99,IF(IFERROR(SEARCH("H350",Q1033),99)=99,IF(IFERROR(SEARCH("H350",M1033),99)=99,IF(IFERROR(SEARCH("H350",R1033),99)=99,IF(IFERROR(SEARCH("H351",N1033),99)=99,IF(IFERROR(SEARCH("H351",O1033),99)=99,IF(IFERROR(SEARCH("H351",Q1033),99)=99,IF(IFERROR(SEARCH("H351",M1033),99)=99,IF(IFERROR(SEARCH("H351",R1033),99)=99,IF(IFERROR(SEARCH("carcinogenic",P1033),99)=99,IF(IFERROR(SEARCH("suspected carcinogenic",S1033),99)=99,0,Scoring!$E$12),Scoring!$E$11),Scoring!$E$10),Scoring!$E$10),Scoring!$E$10),Scoring!$E$10),Scoring!$E$10),Scoring!$E$10),Scoring!$E$10),Scoring!$E$10),Scoring!$E$10),Scoring!$E$10)</f>
        <v>0</v>
      </c>
      <c r="AA1033" s="78">
        <f>IF(IFERROR(SEARCH("H340",N1033),99)=99,IF(IFERROR(SEARCH("H340",O1033),99)=99,IF(IFERROR(SEARCH("H340",Q1033),99)=99,IF(IFERROR(SEARCH("H340",M1033),99)=99,IF(IFERROR(SEARCH("H340",R1033),99)=99,IF(IFERROR(SEARCH("H341",N1033),99)=99,IF(IFERROR(SEARCH("H341",O1033),99)=99,IF(IFERROR(SEARCH("H341",Q1033),99)=99,IF(IFERROR(SEARCH("H341",M1033),99)=99,IF(IFERROR(SEARCH("H341",R1033),99)=99,IF(IFERROR(SEARCH("mutagenic",P1033),99)=99,IF(IFERROR(SEARCH("suspected mutagenic",S1033),99)=99,0,Scoring!$E$15),Scoring!$E$14),Scoring!$E$13),Scoring!$E$13),Scoring!$E$13),Scoring!$E$13),Scoring!$E$13),Scoring!$E$13),Scoring!$E$13),Scoring!$E$13),Scoring!$E$13),Scoring!$E$13)</f>
        <v>0</v>
      </c>
      <c r="AB1033" s="78">
        <f>IF(IFERROR(SEARCH("H360",N1033),99)=99,IF(IFERROR(SEARCH("H360",O1033),99)=99,IF(IFERROR(SEARCH("H360",Q1033),99)=99,IF(IFERROR(SEARCH("H360",M1033),99)=99,IF(IFERROR(SEARCH("H360",R1033),99)=99,IF(IFERROR(SEARCH("H361",N1033),99)=99,IF(IFERROR(SEARCH("H361",O1033),99)=99,IF(IFERROR(SEARCH("H361",Q1033),99)=99,IF(IFERROR(SEARCH("H361",M1033),99)=99,IF(IFERROR(SEARCH("H361",R1033),99)=99,IF(IFERROR(SEARCH("reproduction",P1033),99)=99,IF(IFERROR(SEARCH("suspected reprotoxic",S1033),99)=99,IF(IFERROR(SEARCH("reprotoxic",S1033),99)=99,IF(IFERROR(SEARCH("reprotoxic",K1033),99)=99,0,Scoring!$E$18),Scoring!$E$18),Scoring!$E$19),Scoring!$E$17),Scoring!$E$16),Scoring!$E$16),Scoring!$E$16),Scoring!$E$16),Scoring!$E$16),Scoring!$E$16),Scoring!$E$16),Scoring!$E$16),Scoring!$E$16),Scoring!$E$16)</f>
        <v>0</v>
      </c>
      <c r="AC1033" s="78">
        <f>IF(IFERROR(SEARCH("57f",L1033),99)=99,IF(IFERROR(SEARCH("57(f)",P1033),99)=99,0,Scoring!$E$20),Scoring!$E$20)</f>
        <v>1</v>
      </c>
      <c r="AD1033" s="78">
        <f>IF(IFERROR(SEARCH("CAT1",T1033),99)=99,IF(IFERROR(SEARCH("CAT2",T1033),99)=99,IF(IFERROR(SEARCH("CAT3",T1033),99)=99,IF(IFERROR(SEARCH("concluded to be endocrine",K1033),99)=99,IF(IFERROR(SEARCH("categorised as endocrine",K1033),99)=99,IF(IFERROR(SEARCH("endocrine disrupting",P1033),99)=99,IF(IFERROR(SEARCH("endocrine disrupting",K1033),99)=99,IF(IFERROR(SEARCH("suspected endocrine",S1033),99)=99,IF(IFERROR(SEARCH("potential endocrine",S1033),99)=99,0,Scoring!$E$25),Scoring!$E$25),Scoring!$E$24),Scoring!$E$24),Scoring!$E$24),Scoring!$E$24),Scoring!$E$23),Scoring!$E$22),Scoring!$E$21)</f>
        <v>0</v>
      </c>
      <c r="AE1033" s="78">
        <f>IF(IFERROR(SEARCH("suspected sensitiser",S1033),99)=99,IF(IFERROR(SEARCH("sensitiser",S1033),99)=99,IF(IFERROR(SEARCH("other hazard based concern",S1033),99)=99,0,Scoring!$E$28),Scoring!$E$26),Scoring!$E$27)</f>
        <v>0</v>
      </c>
      <c r="AF1033" s="78">
        <f>IF(IFERROR(M1033,1)=1,IF(IFERROR(N1033,1)=1,IF(IFERROR(O1033,1)=1,IF(IFERROR(Q1033,1)=1,IF(IFERROR(R1033,1)=1,IF(IFERROR(T1033,1)=1,IF(IFERROR(K1033,1)=1,IF(IFERROR(P1033,1)=1,IF(IFERROR(S1033,1)=1,Scoring!$E$29,0),0),0),0),0),0),0),0),0)</f>
        <v>0</v>
      </c>
      <c r="AG1033" s="78">
        <f t="shared" si="77"/>
        <v>1</v>
      </c>
      <c r="AI1033" s="93"/>
      <c r="AJ1033" s="94"/>
      <c r="AK1033" s="76"/>
      <c r="AL1033" s="75"/>
      <c r="AN1033" s="79"/>
      <c r="AO1033" s="79"/>
      <c r="AP1033" s="79"/>
      <c r="AQ1033" s="79"/>
      <c r="AR1033" s="79"/>
      <c r="AS1033" s="78"/>
      <c r="AU1033" s="79">
        <f>IF(IFERROR(F1033,99)=99,IF(IFERROR(G1033,99)=99,IF(IFERROR(H1033,99)=99,IF(IFERROR(I1033,99)=99,IF(IFERROR(E1033,99)=99,IF(IFERROR(J1033,99)=99,0,Scoring!$B$7),Scoring!$B$3),Scoring!$B$2),Scoring!$B$6),Scoring!$B$5),Scoring!$B$4)</f>
        <v>0.3</v>
      </c>
      <c r="AV1033" s="78">
        <f t="shared" si="78"/>
        <v>0.3</v>
      </c>
      <c r="AW1033" s="78"/>
      <c r="AX1033" s="66"/>
      <c r="AY1033" s="78"/>
      <c r="AZ1033" s="76"/>
      <c r="BA1033" s="76"/>
      <c r="BB1033" s="76"/>
    </row>
    <row r="1034" spans="1:54" x14ac:dyDescent="0.25">
      <c r="A1034" s="89" t="s">
        <v>6740</v>
      </c>
      <c r="B1034" s="89" t="s">
        <v>30</v>
      </c>
      <c r="C1034" s="89" t="s">
        <v>30</v>
      </c>
      <c r="D1034" s="89" t="s">
        <v>6741</v>
      </c>
      <c r="E1034" s="76" t="e">
        <f>IF(C1034="-",IF(A1034="-",VLOOKUP(D1034,'sin-list 180320_update'!$C$2:$C$835,1,FALSE),VLOOKUP(A1034,'sin-list 180320_update'!$A$2:$A$835,1,FALSE)),VLOOKUP(C1034,'sin-list 180320_update'!$B$2:$B$835,1,FALSE))</f>
        <v>#N/A</v>
      </c>
      <c r="F1034" s="76" t="e">
        <f>IF($C1034="-",IF($A1034="-",VLOOKUP($D1034,'REACH Bilaga XVII_update'!$A$5:$A$131,1,FALSE),VLOOKUP($A1034,'REACH Bilaga XVII_update'!$C$5:$C$131,1,FALSE)),VLOOKUP($C1034,'REACH Bilaga XVII_update'!$B$5:$B$131,1,FALSE))</f>
        <v>#N/A</v>
      </c>
      <c r="G1034" s="76" t="e">
        <f>IF($C1034="-",IF($A1034="-",VLOOKUP($D1034,' REACH Bilaga 59_update'!$A$5:$A$210,1,FALSE),VLOOKUP($A1034,' REACH Bilaga 59_update'!$D$5:$D$210,1,FALSE)),VLOOKUP($C1034,' REACH Bilaga 59_update'!$C$5:$C$210,1,FALSE))</f>
        <v>#N/A</v>
      </c>
      <c r="H1034" s="76" t="e">
        <f>IF($C1034="-",IF($A1034="-",VLOOKUP($D1034,'REACH Bilaga XIV_update'!$A$5:$A$110,1,FALSE),VLOOKUP($A1034,'REACH Bilaga XIV_update'!$D$5:$D$110,1,FALSE)),VLOOKUP($C1034,'REACH Bilaga XIV_update'!$C$5:$C$110,1,FALSE))</f>
        <v>#N/A</v>
      </c>
      <c r="I1034" s="76" t="e">
        <f>IF($C1034="-",IF($A1034="-",VLOOKUP($D1034,CoRAP_update!$A$5:$A$376,1,FALSE),VLOOKUP($A1034,CoRAP_update!$D$5:$D$376,1,FALSE)),VLOOKUP($C1034,CoRAP_update!$C$5:$C$376,1,FALSE))</f>
        <v>#N/A</v>
      </c>
      <c r="J1034" s="76" t="str">
        <f>IF($C1034="-",IF($A1034="-",VLOOKUP($D1034,EDC_update!$C$2:$C$450,1,FALSE),VLOOKUP($A1034,EDC_update!$B$2:$B$450,1,FALSE)),VLOOKUP($C1034,EDC_update!$L$2:$L$450,1,FALSE))</f>
        <v>2971-22-4</v>
      </c>
      <c r="K1034" s="76" t="e">
        <f>IF($C1034="-",IF($A1034="-",IF(VLOOKUP($D1034,'sin-list 180320_update'!$C$2:$S$835,3,FALSE)="",NA(),VLOOKUP($D1034,'sin-list 180320_update'!$C$2:$S$835,3,FALSE)),IF(VLOOKUP($A1034,'sin-list 180320_update'!$A$2:$S$835,5,FALSE)="",NA(),VLOOKUP($A1034,'sin-list 180320_update'!$A$2:$S$835,5,FALSE))),IF(VLOOKUP($C1034,'sin-list 180320_update'!$B$2:$S$835,4,FALSE)="",NA(),VLOOKUP($C1034,'sin-list 180320_update'!$B$2:$S$835,4,FALSE)))</f>
        <v>#N/A</v>
      </c>
      <c r="L1034" s="76" t="e">
        <f>IF($C1034="-",IF($A1034="-",VLOOKUP($D1034,'sin-list 180320_update'!$C$2:$S$835,6,FALSE),VLOOKUP($A1034,'sin-list 180320_update'!$A$2:$S$835,8,FALSE)),VLOOKUP($C1034,'sin-list 180320_update'!$B$2:$S$835,7,FALSE))</f>
        <v>#N/A</v>
      </c>
      <c r="M1034" s="76" t="e">
        <f>IF($C1034="-",IF($A1034="-",IF(VLOOKUP($D1034,'sin-list 180320_update'!$C$2:$S$835,8,FALSE)="",NA(),VLOOKUP($D1034,'sin-list 180320_update'!$C$2:$S$835,8,FALSE)),IF(VLOOKUP($A1034,'sin-list 180320_update'!$A$2:$S$835,10,FALSE)="",NA(),VLOOKUP($A1034,'sin-list 180320_update'!$A$2:$S$835,10,FALSE))),IF(VLOOKUP($C1034,'sin-list 180320_update'!$B$2:$S$835,9,FALSE)="",NA(),VLOOKUP($C1034,'sin-list 180320_update'!$B$2:$S$835,9,FALSE)))</f>
        <v>#N/A</v>
      </c>
      <c r="N1034" s="76" t="e">
        <f>IF($C1034="-",IF($A1034="-",IF(VLOOKUP($D1034,'REACH Bilaga XVII_update'!$A$5:$E$131,4,FALSE)="",NA(),VLOOKUP($D1034,'REACH Bilaga XVII_update'!$A$5:$E$131,4,FALSE)),IF(VLOOKUP($A1034,'REACH Bilaga XVII_update'!$C$5:$D$131,2,FALSE)="",NA(),VLOOKUP($A1034,'REACH Bilaga XVII_update'!$C$5:$D$131,2,FALSE))),IF(VLOOKUP($C1034,'REACH Bilaga XVII_update'!$B$5:$D$131,3,FALSE)="",NA(),VLOOKUP($C1034,'REACH Bilaga XVII_update'!$B$5:$D$131,3,FALSE)))</f>
        <v>#N/A</v>
      </c>
      <c r="O1034" s="76" t="e">
        <f>IF($C1034="-",IF($A1034="-",IF(VLOOKUP($D1034,' REACH Bilaga 59_update'!$A$5:$E$210,5,FALSE)="",NA(),VLOOKUP($D1034,' REACH Bilaga 59_update'!$A$5:$E$210,5,FALSE)),IF(VLOOKUP($A1034,' REACH Bilaga 59_update'!$D$5:$E$210,2,FALSE)="",NA(),VLOOKUP($A1034,' REACH Bilaga 59_update'!$D$5:$E$210,2,FALSE))),IF(VLOOKUP($C1034,' REACH Bilaga 59_update'!$C$5:$E$210,3,FALSE)="",NA(),VLOOKUP($C1034,' REACH Bilaga 59_update'!$C$5:$E$210,3,FALSE)))</f>
        <v>#N/A</v>
      </c>
      <c r="P1034" s="76" t="e">
        <f>IF(C1034="-",IF(A1034="-",IFERROR(VLOOKUP($D1034,' REACH Bilaga 59_update'!$A$5:$F$210,MATCH(Sammanfattning!P$1,' REACH Bilaga 59_update'!$A$4:$F$4,0),FALSE),VLOOKUP($D1034,'REACH Bilaga XIV_update'!$A$4:$H$110,MATCH(Sammanfattning!P$1,'REACH Bilaga XIV_update'!$A$4:$H$4,0),FALSE)),IFERROR(VLOOKUP($A1034,' REACH Bilaga 59_update'!$D$5:$F$210,MATCH(Sammanfattning!P$1,' REACH Bilaga 59_update'!$D$4:$F$4,0),FALSE),VLOOKUP($A1034,'REACH Bilaga XIV_update'!$D$4:$H$110,MATCH(Sammanfattning!P$1,'REACH Bilaga XIV_update'!$D$4:$H$4,0),FALSE))),IFERROR(VLOOKUP($C1034,' REACH Bilaga 59_update'!$C$5:$F$210,MATCH(Sammanfattning!P$1,' REACH Bilaga 59_update'!$C$4:$F$4,0),FALSE),VLOOKUP($C1034,'REACH Bilaga XIV_update'!$C$4:$H$110,MATCH(Sammanfattning!P$1,'REACH Bilaga XIV_update'!$C$4:$H$4,0),FALSE)))</f>
        <v>#N/A</v>
      </c>
      <c r="Q1034" s="76" t="e">
        <f>IF($C1034="-",IF($A1034="-",IF(VLOOKUP($D1034,'REACH Bilaga XIV_update'!$A$5:$I$110,9,FALSE)="",NA(),VLOOKUP($D1034,'REACH Bilaga XIV_update'!$A$5:$I$110,9,FALSE)),IF(VLOOKUP($A1034,'REACH Bilaga XIV_update'!$D$5:$I$110,6,FALSE)="",NA(),VLOOKUP($A1034,'REACH Bilaga XIV_update'!$D$5:$I$110,6,FALSE))),IF(VLOOKUP($C1034,'REACH Bilaga XIV_update'!$C$5:$I$110,7,FALSE)="",NA(),VLOOKUP($C1034,'REACH Bilaga XIV_update'!$C$5:$I$110,7,FALSE)))</f>
        <v>#N/A</v>
      </c>
      <c r="R1034" s="76" t="e">
        <f>IF($C1034="-",IF($A1034="-",IF(VLOOKUP($D1034,CoRAP_update!$A$5:$O$376,15,FALSE)="",NA(),VLOOKUP($D1034,CoRAP_update!$A$5:$O$376,15,FALSE)),IF(VLOOKUP($A1034,CoRAP_update!$D$5:$O$376,12,FALSE)="",NA(),VLOOKUP($A1034,CoRAP_update!$D$5:$O$376,12,FALSE))),IF(VLOOKUP($C1034,CoRAP_update!$C$5:$O$376,13,FALSE)="",NA(),VLOOKUP($C1034,CoRAP_update!$C$5:$O$376,13,FALSE)))</f>
        <v>#N/A</v>
      </c>
      <c r="S1034" s="144" t="e">
        <f>IF($C1034="-",IF($A1034="-",VLOOKUP($D1034,CoRAP_update!$A$5:$J$376,MATCH(Sammanfattning!S$1,CoRAP_update!$A$4:$J$4,0),FALSE),VLOOKUP($A1034,CoRAP_update!$D$5:$J$376,MATCH(Sammanfattning!S$1,CoRAP_update!$D$4:$J$4,0),FALSE)),VLOOKUP($C1034,CoRAP_update!$C$5:$J$376,MATCH(Sammanfattning!S$1,CoRAP_update!$C$4:$J$4,0),FALSE))</f>
        <v>#N/A</v>
      </c>
      <c r="T1034" s="76" t="str">
        <f>IF($A1034="-",VLOOKUP($D1034,EDC_update!$C$2:$F$450,4,FALSE),VLOOKUP($A1034,EDC_update!$B$2:$F$450,5,FALSE))</f>
        <v>CAT1</v>
      </c>
      <c r="V1034" s="78">
        <f>IF(IFERROR(SEARCH("PBT",P1034),99)=99,IF(IFERROR(SEARCH("suspected PBT",S1034),99)=99,IF(IFERROR(SEARCH("concluded to be PBT",K1034),99)=99,IF(IFERROR(SEARCH("PBT",S1034),99)=99,IF(IFERROR(SEARCH("PBT cand",L1034),99)=99,IF(IFERROR(SEARCH("PBT",L1034),99)=99,IF(IFERROR(SEARCH("persistent, bioackumulative and toxic properties",K1034),99)=99,0,Scoring!$E$3),Scoring!$E$3),Scoring!$E$7),Scoring!$E$3),Scoring!$E$5),Scoring!$E$6),Scoring!$E$3)</f>
        <v>0</v>
      </c>
      <c r="W1034" s="78">
        <f>IF(IFERROR(SEARCH("vPvB",P1034),99)=99,IF(IFERROR(SEARCH("suspected pbt/vPvB",S1034),99)=99,IF(IFERROR(SEARCH("vPvB",S1034),99)=99,IF(IFERROR(SEARCH("concluded to be a vPvB",S1034),99)=99,IF(IFERROR(SEARCH("identified as vPvB",K1034),99)=99,IF(IFERROR(SEARCH("concluded to be a vPvB",K1034),99)=99,IF(IFERROR(SEARCH("concluded to be both pbt and vPvB",S1034),99)=99,IF(IFERROR(SEARCH("concluded to be both pbt and vPvB",K1034),99)=99,0,Scoring!$E$5),Scoring!$E$5),Scoring!$E$5),Scoring!$E$5),Scoring!$E$5),Scoring!$E$4),Scoring!$E$6),Scoring!$E$4)</f>
        <v>0</v>
      </c>
      <c r="X1034" s="78">
        <f>IF(IFERROR(SEARCH("H410",N1034),99)=99,IF(IFERROR(SEARCH("H410",O1034),99)=99,IF(IFERROR(SEARCH("H410",Q1034),99)=99,IF(IFERROR(SEARCH("H410",M1034),99)=99,IF(IFERROR(SEARCH("H410",R1034),99)=99,IF(IFERROR(SEARCH("H411",N1034),99)=99,IF(IFERROR(SEARCH("H411",O1034),99)=99,IF(IFERROR(SEARCH("H411",Q1034),99)=99,IF(IFERROR(SEARCH("H411",M1034),99)=99,IF(IFERROR(SEARCH("H411",R1034),99)=99,IF(IFERROR(SEARCH("H413",N1034),99)=99,IF(IFERROR(SEARCH("H413",O1034),99)=99,IF(IFERROR(SEARCH("H413",Q1034),99)=99,IF(IFERROR(SEARCH("H413",M1034),99)=99,IF(IFERROR(SEARCH("H413",R1034),99)=99,IF(IFERROR(SEARCH("H412",N1034),99)=99,IF(IFERROR(SEARCH("H412",O1034),99)=99,IF(IFERROR(SEARCH("H412",Q1034),99)=99,IF(IFERROR(SEARCH("H412",M1034),99)=99,IF(IFERROR(SEARCH("H412",R1034),99)=99,0,Scoring!$E$2),Scoring!$E$2),Scoring!$E$2),Scoring!$E$2),Scoring!$E$2),Scoring!$E$2),Scoring!$E$2),Scoring!$E$2),Scoring!$E$2),Scoring!$E$2),Scoring!$E$2),Scoring!$E$2),Scoring!$E$2),Scoring!$E$2),Scoring!$E$2),Scoring!$E$2),Scoring!$E$2),Scoring!$E$2),Scoring!$E$2),Scoring!$E$2)</f>
        <v>0</v>
      </c>
      <c r="Y1034" s="78">
        <f>IF(IFERROR(SEARCH("CMR",K1034),99)=99,IF(IFERROR(SEARCH("Suspected CMR",S1034),99)=99,IF(IFERROR(SEARCH("CMR",S1034),99)=99,0,Scoring!$E$8),Scoring!$E$9),Scoring!$E$8)</f>
        <v>0</v>
      </c>
      <c r="Z1034" s="78">
        <f>IF(IFERROR(SEARCH("H350",N1034),99)=99,IF(IFERROR(SEARCH("H350",O1034),99)=99,IF(IFERROR(SEARCH("H350",Q1034),99)=99,IF(IFERROR(SEARCH("H350",M1034),99)=99,IF(IFERROR(SEARCH("H350",R1034),99)=99,IF(IFERROR(SEARCH("H351",N1034),99)=99,IF(IFERROR(SEARCH("H351",O1034),99)=99,IF(IFERROR(SEARCH("H351",Q1034),99)=99,IF(IFERROR(SEARCH("H351",M1034),99)=99,IF(IFERROR(SEARCH("H351",R1034),99)=99,IF(IFERROR(SEARCH("carcinogenic",P1034),99)=99,IF(IFERROR(SEARCH("suspected carcinogenic",S1034),99)=99,0,Scoring!$E$12),Scoring!$E$11),Scoring!$E$10),Scoring!$E$10),Scoring!$E$10),Scoring!$E$10),Scoring!$E$10),Scoring!$E$10),Scoring!$E$10),Scoring!$E$10),Scoring!$E$10),Scoring!$E$10)</f>
        <v>0</v>
      </c>
      <c r="AA1034" s="78">
        <f>IF(IFERROR(SEARCH("H340",N1034),99)=99,IF(IFERROR(SEARCH("H340",O1034),99)=99,IF(IFERROR(SEARCH("H340",Q1034),99)=99,IF(IFERROR(SEARCH("H340",M1034),99)=99,IF(IFERROR(SEARCH("H340",R1034),99)=99,IF(IFERROR(SEARCH("H341",N1034),99)=99,IF(IFERROR(SEARCH("H341",O1034),99)=99,IF(IFERROR(SEARCH("H341",Q1034),99)=99,IF(IFERROR(SEARCH("H341",M1034),99)=99,IF(IFERROR(SEARCH("H341",R1034),99)=99,IF(IFERROR(SEARCH("mutagenic",P1034),99)=99,IF(IFERROR(SEARCH("suspected mutagenic",S1034),99)=99,0,Scoring!$E$15),Scoring!$E$14),Scoring!$E$13),Scoring!$E$13),Scoring!$E$13),Scoring!$E$13),Scoring!$E$13),Scoring!$E$13),Scoring!$E$13),Scoring!$E$13),Scoring!$E$13),Scoring!$E$13)</f>
        <v>0</v>
      </c>
      <c r="AB1034" s="78">
        <f>IF(IFERROR(SEARCH("H360",N1034),99)=99,IF(IFERROR(SEARCH("H360",O1034),99)=99,IF(IFERROR(SEARCH("H360",Q1034),99)=99,IF(IFERROR(SEARCH("H360",M1034),99)=99,IF(IFERROR(SEARCH("H360",R1034),99)=99,IF(IFERROR(SEARCH("H361",N1034),99)=99,IF(IFERROR(SEARCH("H361",O1034),99)=99,IF(IFERROR(SEARCH("H361",Q1034),99)=99,IF(IFERROR(SEARCH("H361",M1034),99)=99,IF(IFERROR(SEARCH("H361",R1034),99)=99,IF(IFERROR(SEARCH("reproduction",P1034),99)=99,IF(IFERROR(SEARCH("suspected reprotoxic",S1034),99)=99,IF(IFERROR(SEARCH("reprotoxic",S1034),99)=99,IF(IFERROR(SEARCH("reprotoxic",K1034),99)=99,0,Scoring!$E$18),Scoring!$E$18),Scoring!$E$19),Scoring!$E$17),Scoring!$E$16),Scoring!$E$16),Scoring!$E$16),Scoring!$E$16),Scoring!$E$16),Scoring!$E$16),Scoring!$E$16),Scoring!$E$16),Scoring!$E$16),Scoring!$E$16)</f>
        <v>0</v>
      </c>
      <c r="AC1034" s="78">
        <f>IF(IFERROR(SEARCH("57f",L1034),99)=99,IF(IFERROR(SEARCH("57(f)",P1034),99)=99,0,Scoring!$E$20),Scoring!$E$20)</f>
        <v>0</v>
      </c>
      <c r="AD1034" s="78">
        <f>IF(IFERROR(SEARCH("CAT1",T1034),99)=99,IF(IFERROR(SEARCH("CAT2",T1034),99)=99,IF(IFERROR(SEARCH("CAT3",T1034),99)=99,IF(IFERROR(SEARCH("concluded to be endocrine",K1034),99)=99,IF(IFERROR(SEARCH("categorised as endocrine",K1034),99)=99,IF(IFERROR(SEARCH("endocrine disrupting",P1034),99)=99,IF(IFERROR(SEARCH("endocrine disrupting",K1034),99)=99,IF(IFERROR(SEARCH("suspected endocrine",S1034),99)=99,IF(IFERROR(SEARCH("potential endocrine",S1034),99)=99,0,Scoring!$E$25),Scoring!$E$25),Scoring!$E$24),Scoring!$E$24),Scoring!$E$24),Scoring!$E$24),Scoring!$E$23),Scoring!$E$22),Scoring!$E$21)</f>
        <v>1</v>
      </c>
      <c r="AE1034" s="78">
        <f>IF(IFERROR(SEARCH("suspected sensitiser",S1034),99)=99,IF(IFERROR(SEARCH("sensitiser",S1034),99)=99,IF(IFERROR(SEARCH("other hazard based concern",S1034),99)=99,0,Scoring!$E$28),Scoring!$E$26),Scoring!$E$27)</f>
        <v>0</v>
      </c>
      <c r="AF1034" s="78">
        <f>IF(IFERROR(M1034,1)=1,IF(IFERROR(N1034,1)=1,IF(IFERROR(O1034,1)=1,IF(IFERROR(Q1034,1)=1,IF(IFERROR(R1034,1)=1,IF(IFERROR(T1034,1)=1,IF(IFERROR(K1034,1)=1,IF(IFERROR(P1034,1)=1,IF(IFERROR(S1034,1)=1,Scoring!$E$29,0),0),0),0),0),0),0),0),0)</f>
        <v>0</v>
      </c>
      <c r="AG1034" s="78">
        <f t="shared" si="77"/>
        <v>1</v>
      </c>
      <c r="AI1034" s="93"/>
      <c r="AJ1034" s="94"/>
      <c r="AK1034" s="76"/>
      <c r="AL1034" s="75"/>
      <c r="AN1034" s="79"/>
      <c r="AO1034" s="79"/>
      <c r="AP1034" s="79"/>
      <c r="AQ1034" s="79"/>
      <c r="AR1034" s="79"/>
      <c r="AS1034" s="78"/>
      <c r="AU1034" s="79">
        <f>IF(IFERROR(F1034,99)=99,IF(IFERROR(G1034,99)=99,IF(IFERROR(H1034,99)=99,IF(IFERROR(I1034,99)=99,IF(IFERROR(E1034,99)=99,IF(IFERROR(J1034,99)=99,0,Scoring!$B$7),Scoring!$B$3),Scoring!$B$2),Scoring!$B$6),Scoring!$B$5),Scoring!$B$4)</f>
        <v>0.3</v>
      </c>
      <c r="AV1034" s="78">
        <f t="shared" si="78"/>
        <v>0.3</v>
      </c>
      <c r="AW1034" s="78"/>
      <c r="AX1034" s="66"/>
      <c r="AY1034" s="78"/>
      <c r="AZ1034" s="76"/>
      <c r="BB1034" s="76"/>
    </row>
    <row r="1035" spans="1:54" x14ac:dyDescent="0.25">
      <c r="A1035" s="89" t="s">
        <v>6988</v>
      </c>
      <c r="B1035" s="89" t="s">
        <v>30</v>
      </c>
      <c r="C1035" s="89" t="s">
        <v>30</v>
      </c>
      <c r="D1035" s="89" t="s">
        <v>6989</v>
      </c>
      <c r="E1035" s="76" t="e">
        <f>IF(C1035="-",IF(A1035="-",VLOOKUP(D1035,'sin-list 180320_update'!$C$2:$C$835,1,FALSE),VLOOKUP(A1035,'sin-list 180320_update'!$A$2:$A$835,1,FALSE)),VLOOKUP(C1035,'sin-list 180320_update'!$B$2:$B$835,1,FALSE))</f>
        <v>#N/A</v>
      </c>
      <c r="F1035" s="76" t="e">
        <f>IF($C1035="-",IF($A1035="-",VLOOKUP($D1035,'REACH Bilaga XVII_update'!$A$5:$A$131,1,FALSE),VLOOKUP($A1035,'REACH Bilaga XVII_update'!$C$5:$C$131,1,FALSE)),VLOOKUP($C1035,'REACH Bilaga XVII_update'!$B$5:$B$131,1,FALSE))</f>
        <v>#N/A</v>
      </c>
      <c r="G1035" s="76" t="e">
        <f>IF($C1035="-",IF($A1035="-",VLOOKUP($D1035,' REACH Bilaga 59_update'!$A$5:$A$210,1,FALSE),VLOOKUP($A1035,' REACH Bilaga 59_update'!$D$5:$D$210,1,FALSE)),VLOOKUP($C1035,' REACH Bilaga 59_update'!$C$5:$C$210,1,FALSE))</f>
        <v>#N/A</v>
      </c>
      <c r="H1035" s="76" t="e">
        <f>IF($C1035="-",IF($A1035="-",VLOOKUP($D1035,'REACH Bilaga XIV_update'!$A$5:$A$110,1,FALSE),VLOOKUP($A1035,'REACH Bilaga XIV_update'!$D$5:$D$110,1,FALSE)),VLOOKUP($C1035,'REACH Bilaga XIV_update'!$C$5:$C$110,1,FALSE))</f>
        <v>#N/A</v>
      </c>
      <c r="I1035" s="76" t="e">
        <f>IF($C1035="-",IF($A1035="-",VLOOKUP($D1035,CoRAP_update!$A$5:$A$376,1,FALSE),VLOOKUP($A1035,CoRAP_update!$D$5:$D$376,1,FALSE)),VLOOKUP($C1035,CoRAP_update!$C$5:$C$376,1,FALSE))</f>
        <v>#N/A</v>
      </c>
      <c r="J1035" s="76" t="str">
        <f>IF($C1035="-",IF($A1035="-",VLOOKUP($D1035,EDC_update!$C$2:$C$450,1,FALSE),VLOOKUP($A1035,EDC_update!$B$2:$B$450,1,FALSE)),VLOOKUP($C1035,EDC_update!$L$2:$L$450,1,FALSE))</f>
        <v>2971-36-0</v>
      </c>
      <c r="K1035" s="76" t="e">
        <f>IF($C1035="-",IF($A1035="-",IF(VLOOKUP($D1035,'sin-list 180320_update'!$C$2:$S$835,3,FALSE)="",NA(),VLOOKUP($D1035,'sin-list 180320_update'!$C$2:$S$835,3,FALSE)),IF(VLOOKUP($A1035,'sin-list 180320_update'!$A$2:$S$835,5,FALSE)="",NA(),VLOOKUP($A1035,'sin-list 180320_update'!$A$2:$S$835,5,FALSE))),IF(VLOOKUP($C1035,'sin-list 180320_update'!$B$2:$S$835,4,FALSE)="",NA(),VLOOKUP($C1035,'sin-list 180320_update'!$B$2:$S$835,4,FALSE)))</f>
        <v>#N/A</v>
      </c>
      <c r="L1035" s="76" t="e">
        <f>IF($C1035="-",IF($A1035="-",VLOOKUP($D1035,'sin-list 180320_update'!$C$2:$S$835,6,FALSE),VLOOKUP($A1035,'sin-list 180320_update'!$A$2:$S$835,8,FALSE)),VLOOKUP($C1035,'sin-list 180320_update'!$B$2:$S$835,7,FALSE))</f>
        <v>#N/A</v>
      </c>
      <c r="M1035" s="76" t="e">
        <f>IF($C1035="-",IF($A1035="-",IF(VLOOKUP($D1035,'sin-list 180320_update'!$C$2:$S$835,8,FALSE)="",NA(),VLOOKUP($D1035,'sin-list 180320_update'!$C$2:$S$835,8,FALSE)),IF(VLOOKUP($A1035,'sin-list 180320_update'!$A$2:$S$835,10,FALSE)="",NA(),VLOOKUP($A1035,'sin-list 180320_update'!$A$2:$S$835,10,FALSE))),IF(VLOOKUP($C1035,'sin-list 180320_update'!$B$2:$S$835,9,FALSE)="",NA(),VLOOKUP($C1035,'sin-list 180320_update'!$B$2:$S$835,9,FALSE)))</f>
        <v>#N/A</v>
      </c>
      <c r="N1035" s="76" t="e">
        <f>IF($C1035="-",IF($A1035="-",IF(VLOOKUP($D1035,'REACH Bilaga XVII_update'!$A$5:$E$131,4,FALSE)="",NA(),VLOOKUP($D1035,'REACH Bilaga XVII_update'!$A$5:$E$131,4,FALSE)),IF(VLOOKUP($A1035,'REACH Bilaga XVII_update'!$C$5:$D$131,2,FALSE)="",NA(),VLOOKUP($A1035,'REACH Bilaga XVII_update'!$C$5:$D$131,2,FALSE))),IF(VLOOKUP($C1035,'REACH Bilaga XVII_update'!$B$5:$D$131,3,FALSE)="",NA(),VLOOKUP($C1035,'REACH Bilaga XVII_update'!$B$5:$D$131,3,FALSE)))</f>
        <v>#N/A</v>
      </c>
      <c r="O1035" s="76" t="e">
        <f>IF($C1035="-",IF($A1035="-",IF(VLOOKUP($D1035,' REACH Bilaga 59_update'!$A$5:$E$210,5,FALSE)="",NA(),VLOOKUP($D1035,' REACH Bilaga 59_update'!$A$5:$E$210,5,FALSE)),IF(VLOOKUP($A1035,' REACH Bilaga 59_update'!$D$5:$E$210,2,FALSE)="",NA(),VLOOKUP($A1035,' REACH Bilaga 59_update'!$D$5:$E$210,2,FALSE))),IF(VLOOKUP($C1035,' REACH Bilaga 59_update'!$C$5:$E$210,3,FALSE)="",NA(),VLOOKUP($C1035,' REACH Bilaga 59_update'!$C$5:$E$210,3,FALSE)))</f>
        <v>#N/A</v>
      </c>
      <c r="P1035" s="76" t="e">
        <f>IF(C1035="-",IF(A1035="-",IFERROR(VLOOKUP($D1035,' REACH Bilaga 59_update'!$A$5:$F$210,MATCH(Sammanfattning!P$1,' REACH Bilaga 59_update'!$A$4:$F$4,0),FALSE),VLOOKUP($D1035,'REACH Bilaga XIV_update'!$A$4:$H$110,MATCH(Sammanfattning!P$1,'REACH Bilaga XIV_update'!$A$4:$H$4,0),FALSE)),IFERROR(VLOOKUP($A1035,' REACH Bilaga 59_update'!$D$5:$F$210,MATCH(Sammanfattning!P$1,' REACH Bilaga 59_update'!$D$4:$F$4,0),FALSE),VLOOKUP($A1035,'REACH Bilaga XIV_update'!$D$4:$H$110,MATCH(Sammanfattning!P$1,'REACH Bilaga XIV_update'!$D$4:$H$4,0),FALSE))),IFERROR(VLOOKUP($C1035,' REACH Bilaga 59_update'!$C$5:$F$210,MATCH(Sammanfattning!P$1,' REACH Bilaga 59_update'!$C$4:$F$4,0),FALSE),VLOOKUP($C1035,'REACH Bilaga XIV_update'!$C$4:$H$110,MATCH(Sammanfattning!P$1,'REACH Bilaga XIV_update'!$C$4:$H$4,0),FALSE)))</f>
        <v>#N/A</v>
      </c>
      <c r="Q1035" s="76" t="e">
        <f>IF($C1035="-",IF($A1035="-",IF(VLOOKUP($D1035,'REACH Bilaga XIV_update'!$A$5:$I$110,9,FALSE)="",NA(),VLOOKUP($D1035,'REACH Bilaga XIV_update'!$A$5:$I$110,9,FALSE)),IF(VLOOKUP($A1035,'REACH Bilaga XIV_update'!$D$5:$I$110,6,FALSE)="",NA(),VLOOKUP($A1035,'REACH Bilaga XIV_update'!$D$5:$I$110,6,FALSE))),IF(VLOOKUP($C1035,'REACH Bilaga XIV_update'!$C$5:$I$110,7,FALSE)="",NA(),VLOOKUP($C1035,'REACH Bilaga XIV_update'!$C$5:$I$110,7,FALSE)))</f>
        <v>#N/A</v>
      </c>
      <c r="R1035" s="76" t="e">
        <f>IF($C1035="-",IF($A1035="-",IF(VLOOKUP($D1035,CoRAP_update!$A$5:$O$376,15,FALSE)="",NA(),VLOOKUP($D1035,CoRAP_update!$A$5:$O$376,15,FALSE)),IF(VLOOKUP($A1035,CoRAP_update!$D$5:$O$376,12,FALSE)="",NA(),VLOOKUP($A1035,CoRAP_update!$D$5:$O$376,12,FALSE))),IF(VLOOKUP($C1035,CoRAP_update!$C$5:$O$376,13,FALSE)="",NA(),VLOOKUP($C1035,CoRAP_update!$C$5:$O$376,13,FALSE)))</f>
        <v>#N/A</v>
      </c>
      <c r="S1035" s="144" t="e">
        <f>IF($C1035="-",IF($A1035="-",VLOOKUP($D1035,CoRAP_update!$A$5:$J$376,MATCH(Sammanfattning!S$1,CoRAP_update!$A$4:$J$4,0),FALSE),VLOOKUP($A1035,CoRAP_update!$D$5:$J$376,MATCH(Sammanfattning!S$1,CoRAP_update!$D$4:$J$4,0),FALSE)),VLOOKUP($C1035,CoRAP_update!$C$5:$J$376,MATCH(Sammanfattning!S$1,CoRAP_update!$C$4:$J$4,0),FALSE))</f>
        <v>#N/A</v>
      </c>
      <c r="T1035" s="76" t="str">
        <f>IF($A1035="-",VLOOKUP($D1035,EDC_update!$C$2:$F$450,4,FALSE),VLOOKUP($A1035,EDC_update!$B$2:$F$450,5,FALSE))</f>
        <v>CAT1</v>
      </c>
      <c r="V1035" s="78">
        <f>IF(IFERROR(SEARCH("PBT",P1035),99)=99,IF(IFERROR(SEARCH("suspected PBT",S1035),99)=99,IF(IFERROR(SEARCH("concluded to be PBT",K1035),99)=99,IF(IFERROR(SEARCH("PBT",S1035),99)=99,IF(IFERROR(SEARCH("PBT cand",L1035),99)=99,IF(IFERROR(SEARCH("PBT",L1035),99)=99,IF(IFERROR(SEARCH("persistent, bioackumulative and toxic properties",K1035),99)=99,0,Scoring!$E$3),Scoring!$E$3),Scoring!$E$7),Scoring!$E$3),Scoring!$E$5),Scoring!$E$6),Scoring!$E$3)</f>
        <v>0</v>
      </c>
      <c r="W1035" s="78">
        <f>IF(IFERROR(SEARCH("vPvB",P1035),99)=99,IF(IFERROR(SEARCH("suspected pbt/vPvB",S1035),99)=99,IF(IFERROR(SEARCH("vPvB",S1035),99)=99,IF(IFERROR(SEARCH("concluded to be a vPvB",S1035),99)=99,IF(IFERROR(SEARCH("identified as vPvB",K1035),99)=99,IF(IFERROR(SEARCH("concluded to be a vPvB",K1035),99)=99,IF(IFERROR(SEARCH("concluded to be both pbt and vPvB",S1035),99)=99,IF(IFERROR(SEARCH("concluded to be both pbt and vPvB",K1035),99)=99,0,Scoring!$E$5),Scoring!$E$5),Scoring!$E$5),Scoring!$E$5),Scoring!$E$5),Scoring!$E$4),Scoring!$E$6),Scoring!$E$4)</f>
        <v>0</v>
      </c>
      <c r="X1035" s="78">
        <f>IF(IFERROR(SEARCH("H410",N1035),99)=99,IF(IFERROR(SEARCH("H410",O1035),99)=99,IF(IFERROR(SEARCH("H410",Q1035),99)=99,IF(IFERROR(SEARCH("H410",M1035),99)=99,IF(IFERROR(SEARCH("H410",R1035),99)=99,IF(IFERROR(SEARCH("H411",N1035),99)=99,IF(IFERROR(SEARCH("H411",O1035),99)=99,IF(IFERROR(SEARCH("H411",Q1035),99)=99,IF(IFERROR(SEARCH("H411",M1035),99)=99,IF(IFERROR(SEARCH("H411",R1035),99)=99,IF(IFERROR(SEARCH("H413",N1035),99)=99,IF(IFERROR(SEARCH("H413",O1035),99)=99,IF(IFERROR(SEARCH("H413",Q1035),99)=99,IF(IFERROR(SEARCH("H413",M1035),99)=99,IF(IFERROR(SEARCH("H413",R1035),99)=99,IF(IFERROR(SEARCH("H412",N1035),99)=99,IF(IFERROR(SEARCH("H412",O1035),99)=99,IF(IFERROR(SEARCH("H412",Q1035),99)=99,IF(IFERROR(SEARCH("H412",M1035),99)=99,IF(IFERROR(SEARCH("H412",R1035),99)=99,0,Scoring!$E$2),Scoring!$E$2),Scoring!$E$2),Scoring!$E$2),Scoring!$E$2),Scoring!$E$2),Scoring!$E$2),Scoring!$E$2),Scoring!$E$2),Scoring!$E$2),Scoring!$E$2),Scoring!$E$2),Scoring!$E$2),Scoring!$E$2),Scoring!$E$2),Scoring!$E$2),Scoring!$E$2),Scoring!$E$2),Scoring!$E$2),Scoring!$E$2)</f>
        <v>0</v>
      </c>
      <c r="Y1035" s="78">
        <f>IF(IFERROR(SEARCH("CMR",K1035),99)=99,IF(IFERROR(SEARCH("Suspected CMR",S1035),99)=99,IF(IFERROR(SEARCH("CMR",S1035),99)=99,0,Scoring!$E$8),Scoring!$E$9),Scoring!$E$8)</f>
        <v>0</v>
      </c>
      <c r="Z1035" s="78">
        <f>IF(IFERROR(SEARCH("H350",N1035),99)=99,IF(IFERROR(SEARCH("H350",O1035),99)=99,IF(IFERROR(SEARCH("H350",Q1035),99)=99,IF(IFERROR(SEARCH("H350",M1035),99)=99,IF(IFERROR(SEARCH("H350",R1035),99)=99,IF(IFERROR(SEARCH("H351",N1035),99)=99,IF(IFERROR(SEARCH("H351",O1035),99)=99,IF(IFERROR(SEARCH("H351",Q1035),99)=99,IF(IFERROR(SEARCH("H351",M1035),99)=99,IF(IFERROR(SEARCH("H351",R1035),99)=99,IF(IFERROR(SEARCH("carcinogenic",P1035),99)=99,IF(IFERROR(SEARCH("suspected carcinogenic",S1035),99)=99,0,Scoring!$E$12),Scoring!$E$11),Scoring!$E$10),Scoring!$E$10),Scoring!$E$10),Scoring!$E$10),Scoring!$E$10),Scoring!$E$10),Scoring!$E$10),Scoring!$E$10),Scoring!$E$10),Scoring!$E$10)</f>
        <v>0</v>
      </c>
      <c r="AA1035" s="78">
        <f>IF(IFERROR(SEARCH("H340",N1035),99)=99,IF(IFERROR(SEARCH("H340",O1035),99)=99,IF(IFERROR(SEARCH("H340",Q1035),99)=99,IF(IFERROR(SEARCH("H340",M1035),99)=99,IF(IFERROR(SEARCH("H340",R1035),99)=99,IF(IFERROR(SEARCH("H341",N1035),99)=99,IF(IFERROR(SEARCH("H341",O1035),99)=99,IF(IFERROR(SEARCH("H341",Q1035),99)=99,IF(IFERROR(SEARCH("H341",M1035),99)=99,IF(IFERROR(SEARCH("H341",R1035),99)=99,IF(IFERROR(SEARCH("mutagenic",P1035),99)=99,IF(IFERROR(SEARCH("suspected mutagenic",S1035),99)=99,0,Scoring!$E$15),Scoring!$E$14),Scoring!$E$13),Scoring!$E$13),Scoring!$E$13),Scoring!$E$13),Scoring!$E$13),Scoring!$E$13),Scoring!$E$13),Scoring!$E$13),Scoring!$E$13),Scoring!$E$13)</f>
        <v>0</v>
      </c>
      <c r="AB1035" s="78">
        <f>IF(IFERROR(SEARCH("H360",N1035),99)=99,IF(IFERROR(SEARCH("H360",O1035),99)=99,IF(IFERROR(SEARCH("H360",Q1035),99)=99,IF(IFERROR(SEARCH("H360",M1035),99)=99,IF(IFERROR(SEARCH("H360",R1035),99)=99,IF(IFERROR(SEARCH("H361",N1035),99)=99,IF(IFERROR(SEARCH("H361",O1035),99)=99,IF(IFERROR(SEARCH("H361",Q1035),99)=99,IF(IFERROR(SEARCH("H361",M1035),99)=99,IF(IFERROR(SEARCH("H361",R1035),99)=99,IF(IFERROR(SEARCH("reproduction",P1035),99)=99,IF(IFERROR(SEARCH("suspected reprotoxic",S1035),99)=99,IF(IFERROR(SEARCH("reprotoxic",S1035),99)=99,IF(IFERROR(SEARCH("reprotoxic",K1035),99)=99,0,Scoring!$E$18),Scoring!$E$18),Scoring!$E$19),Scoring!$E$17),Scoring!$E$16),Scoring!$E$16),Scoring!$E$16),Scoring!$E$16),Scoring!$E$16),Scoring!$E$16),Scoring!$E$16),Scoring!$E$16),Scoring!$E$16),Scoring!$E$16)</f>
        <v>0</v>
      </c>
      <c r="AC1035" s="78">
        <f>IF(IFERROR(SEARCH("57f",L1035),99)=99,IF(IFERROR(SEARCH("57(f)",P1035),99)=99,0,Scoring!$E$20),Scoring!$E$20)</f>
        <v>0</v>
      </c>
      <c r="AD1035" s="78">
        <f>IF(IFERROR(SEARCH("CAT1",T1035),99)=99,IF(IFERROR(SEARCH("CAT2",T1035),99)=99,IF(IFERROR(SEARCH("CAT3",T1035),99)=99,IF(IFERROR(SEARCH("concluded to be endocrine",K1035),99)=99,IF(IFERROR(SEARCH("categorised as endocrine",K1035),99)=99,IF(IFERROR(SEARCH("endocrine disrupting",P1035),99)=99,IF(IFERROR(SEARCH("endocrine disrupting",K1035),99)=99,IF(IFERROR(SEARCH("suspected endocrine",S1035),99)=99,IF(IFERROR(SEARCH("potential endocrine",S1035),99)=99,0,Scoring!$E$25),Scoring!$E$25),Scoring!$E$24),Scoring!$E$24),Scoring!$E$24),Scoring!$E$24),Scoring!$E$23),Scoring!$E$22),Scoring!$E$21)</f>
        <v>1</v>
      </c>
      <c r="AE1035" s="78">
        <f>IF(IFERROR(SEARCH("suspected sensitiser",S1035),99)=99,IF(IFERROR(SEARCH("sensitiser",S1035),99)=99,IF(IFERROR(SEARCH("other hazard based concern",S1035),99)=99,0,Scoring!$E$28),Scoring!$E$26),Scoring!$E$27)</f>
        <v>0</v>
      </c>
      <c r="AF1035" s="78">
        <f>IF(IFERROR(M1035,1)=1,IF(IFERROR(N1035,1)=1,IF(IFERROR(O1035,1)=1,IF(IFERROR(Q1035,1)=1,IF(IFERROR(R1035,1)=1,IF(IFERROR(T1035,1)=1,IF(IFERROR(K1035,1)=1,IF(IFERROR(P1035,1)=1,IF(IFERROR(S1035,1)=1,Scoring!$E$29,0),0),0),0),0),0),0),0),0)</f>
        <v>0</v>
      </c>
      <c r="AG1035" s="78">
        <f t="shared" si="77"/>
        <v>1</v>
      </c>
      <c r="AI1035" s="93"/>
      <c r="AJ1035" s="94"/>
      <c r="AK1035" s="76"/>
      <c r="AL1035" s="75"/>
      <c r="AN1035" s="79"/>
      <c r="AO1035" s="79"/>
      <c r="AP1035" s="79"/>
      <c r="AQ1035" s="79"/>
      <c r="AR1035" s="79"/>
      <c r="AS1035" s="78"/>
      <c r="AU1035" s="79">
        <f>IF(IFERROR(F1035,99)=99,IF(IFERROR(G1035,99)=99,IF(IFERROR(H1035,99)=99,IF(IFERROR(I1035,99)=99,IF(IFERROR(E1035,99)=99,IF(IFERROR(J1035,99)=99,0,Scoring!$B$7),Scoring!$B$3),Scoring!$B$2),Scoring!$B$6),Scoring!$B$5),Scoring!$B$4)</f>
        <v>0.3</v>
      </c>
      <c r="AV1035" s="78">
        <f t="shared" si="78"/>
        <v>0.3</v>
      </c>
      <c r="AW1035" s="78"/>
      <c r="AX1035" s="66"/>
      <c r="AY1035" s="78"/>
      <c r="AZ1035" s="76"/>
      <c r="BB1035" s="76"/>
    </row>
    <row r="1036" spans="1:54" x14ac:dyDescent="0.25">
      <c r="A1036" s="89" t="s">
        <v>6773</v>
      </c>
      <c r="B1036" s="89" t="s">
        <v>30</v>
      </c>
      <c r="C1036" s="89" t="s">
        <v>30</v>
      </c>
      <c r="D1036" s="89" t="s">
        <v>6774</v>
      </c>
      <c r="E1036" s="76" t="e">
        <f>IF(C1036="-",IF(A1036="-",VLOOKUP(D1036,'sin-list 180320_update'!$C$2:$C$835,1,FALSE),VLOOKUP(A1036,'sin-list 180320_update'!$A$2:$A$835,1,FALSE)),VLOOKUP(C1036,'sin-list 180320_update'!$B$2:$B$835,1,FALSE))</f>
        <v>#N/A</v>
      </c>
      <c r="F1036" s="76" t="e">
        <f>IF($C1036="-",IF($A1036="-",VLOOKUP($D1036,'REACH Bilaga XVII_update'!$A$5:$A$131,1,FALSE),VLOOKUP($A1036,'REACH Bilaga XVII_update'!$C$5:$C$131,1,FALSE)),VLOOKUP($C1036,'REACH Bilaga XVII_update'!$B$5:$B$131,1,FALSE))</f>
        <v>#N/A</v>
      </c>
      <c r="G1036" s="76" t="e">
        <f>IF($C1036="-",IF($A1036="-",VLOOKUP($D1036,' REACH Bilaga 59_update'!$A$5:$A$210,1,FALSE),VLOOKUP($A1036,' REACH Bilaga 59_update'!$D$5:$D$210,1,FALSE)),VLOOKUP($C1036,' REACH Bilaga 59_update'!$C$5:$C$210,1,FALSE))</f>
        <v>#N/A</v>
      </c>
      <c r="H1036" s="76" t="e">
        <f>IF($C1036="-",IF($A1036="-",VLOOKUP($D1036,'REACH Bilaga XIV_update'!$A$5:$A$110,1,FALSE),VLOOKUP($A1036,'REACH Bilaga XIV_update'!$D$5:$D$110,1,FALSE)),VLOOKUP($C1036,'REACH Bilaga XIV_update'!$C$5:$C$110,1,FALSE))</f>
        <v>#N/A</v>
      </c>
      <c r="I1036" s="76" t="e">
        <f>IF($C1036="-",IF($A1036="-",VLOOKUP($D1036,CoRAP_update!$A$5:$A$376,1,FALSE),VLOOKUP($A1036,CoRAP_update!$D$5:$D$376,1,FALSE)),VLOOKUP($C1036,CoRAP_update!$C$5:$C$376,1,FALSE))</f>
        <v>#N/A</v>
      </c>
      <c r="J1036" s="76" t="str">
        <f>IF($C1036="-",IF($A1036="-",VLOOKUP($D1036,EDC_update!$C$2:$C$450,1,FALSE),VLOOKUP($A1036,EDC_update!$B$2:$B$450,1,FALSE)),VLOOKUP($C1036,EDC_update!$L$2:$L$450,1,FALSE))</f>
        <v>30668-06-5</v>
      </c>
      <c r="K1036" s="76" t="e">
        <f>IF($C1036="-",IF($A1036="-",IF(VLOOKUP($D1036,'sin-list 180320_update'!$C$2:$S$835,3,FALSE)="",NA(),VLOOKUP($D1036,'sin-list 180320_update'!$C$2:$S$835,3,FALSE)),IF(VLOOKUP($A1036,'sin-list 180320_update'!$A$2:$S$835,5,FALSE)="",NA(),VLOOKUP($A1036,'sin-list 180320_update'!$A$2:$S$835,5,FALSE))),IF(VLOOKUP($C1036,'sin-list 180320_update'!$B$2:$S$835,4,FALSE)="",NA(),VLOOKUP($C1036,'sin-list 180320_update'!$B$2:$S$835,4,FALSE)))</f>
        <v>#N/A</v>
      </c>
      <c r="L1036" s="76" t="e">
        <f>IF($C1036="-",IF($A1036="-",VLOOKUP($D1036,'sin-list 180320_update'!$C$2:$S$835,6,FALSE),VLOOKUP($A1036,'sin-list 180320_update'!$A$2:$S$835,8,FALSE)),VLOOKUP($C1036,'sin-list 180320_update'!$B$2:$S$835,7,FALSE))</f>
        <v>#N/A</v>
      </c>
      <c r="M1036" s="76" t="e">
        <f>IF($C1036="-",IF($A1036="-",IF(VLOOKUP($D1036,'sin-list 180320_update'!$C$2:$S$835,8,FALSE)="",NA(),VLOOKUP($D1036,'sin-list 180320_update'!$C$2:$S$835,8,FALSE)),IF(VLOOKUP($A1036,'sin-list 180320_update'!$A$2:$S$835,10,FALSE)="",NA(),VLOOKUP($A1036,'sin-list 180320_update'!$A$2:$S$835,10,FALSE))),IF(VLOOKUP($C1036,'sin-list 180320_update'!$B$2:$S$835,9,FALSE)="",NA(),VLOOKUP($C1036,'sin-list 180320_update'!$B$2:$S$835,9,FALSE)))</f>
        <v>#N/A</v>
      </c>
      <c r="N1036" s="76" t="e">
        <f>IF($C1036="-",IF($A1036="-",IF(VLOOKUP($D1036,'REACH Bilaga XVII_update'!$A$5:$E$131,4,FALSE)="",NA(),VLOOKUP($D1036,'REACH Bilaga XVII_update'!$A$5:$E$131,4,FALSE)),IF(VLOOKUP($A1036,'REACH Bilaga XVII_update'!$C$5:$D$131,2,FALSE)="",NA(),VLOOKUP($A1036,'REACH Bilaga XVII_update'!$C$5:$D$131,2,FALSE))),IF(VLOOKUP($C1036,'REACH Bilaga XVII_update'!$B$5:$D$131,3,FALSE)="",NA(),VLOOKUP($C1036,'REACH Bilaga XVII_update'!$B$5:$D$131,3,FALSE)))</f>
        <v>#N/A</v>
      </c>
      <c r="O1036" s="76" t="e">
        <f>IF($C1036="-",IF($A1036="-",IF(VLOOKUP($D1036,' REACH Bilaga 59_update'!$A$5:$E$210,5,FALSE)="",NA(),VLOOKUP($D1036,' REACH Bilaga 59_update'!$A$5:$E$210,5,FALSE)),IF(VLOOKUP($A1036,' REACH Bilaga 59_update'!$D$5:$E$210,2,FALSE)="",NA(),VLOOKUP($A1036,' REACH Bilaga 59_update'!$D$5:$E$210,2,FALSE))),IF(VLOOKUP($C1036,' REACH Bilaga 59_update'!$C$5:$E$210,3,FALSE)="",NA(),VLOOKUP($C1036,' REACH Bilaga 59_update'!$C$5:$E$210,3,FALSE)))</f>
        <v>#N/A</v>
      </c>
      <c r="P1036" s="76" t="e">
        <f>IF(C1036="-",IF(A1036="-",IFERROR(VLOOKUP($D1036,' REACH Bilaga 59_update'!$A$5:$F$210,MATCH(Sammanfattning!P$1,' REACH Bilaga 59_update'!$A$4:$F$4,0),FALSE),VLOOKUP($D1036,'REACH Bilaga XIV_update'!$A$4:$H$110,MATCH(Sammanfattning!P$1,'REACH Bilaga XIV_update'!$A$4:$H$4,0),FALSE)),IFERROR(VLOOKUP($A1036,' REACH Bilaga 59_update'!$D$5:$F$210,MATCH(Sammanfattning!P$1,' REACH Bilaga 59_update'!$D$4:$F$4,0),FALSE),VLOOKUP($A1036,'REACH Bilaga XIV_update'!$D$4:$H$110,MATCH(Sammanfattning!P$1,'REACH Bilaga XIV_update'!$D$4:$H$4,0),FALSE))),IFERROR(VLOOKUP($C1036,' REACH Bilaga 59_update'!$C$5:$F$210,MATCH(Sammanfattning!P$1,' REACH Bilaga 59_update'!$C$4:$F$4,0),FALSE),VLOOKUP($C1036,'REACH Bilaga XIV_update'!$C$4:$H$110,MATCH(Sammanfattning!P$1,'REACH Bilaga XIV_update'!$C$4:$H$4,0),FALSE)))</f>
        <v>#N/A</v>
      </c>
      <c r="Q1036" s="76" t="e">
        <f>IF($C1036="-",IF($A1036="-",IF(VLOOKUP($D1036,'REACH Bilaga XIV_update'!$A$5:$I$110,9,FALSE)="",NA(),VLOOKUP($D1036,'REACH Bilaga XIV_update'!$A$5:$I$110,9,FALSE)),IF(VLOOKUP($A1036,'REACH Bilaga XIV_update'!$D$5:$I$110,6,FALSE)="",NA(),VLOOKUP($A1036,'REACH Bilaga XIV_update'!$D$5:$I$110,6,FALSE))),IF(VLOOKUP($C1036,'REACH Bilaga XIV_update'!$C$5:$I$110,7,FALSE)="",NA(),VLOOKUP($C1036,'REACH Bilaga XIV_update'!$C$5:$I$110,7,FALSE)))</f>
        <v>#N/A</v>
      </c>
      <c r="R1036" s="76" t="e">
        <f>IF($C1036="-",IF($A1036="-",IF(VLOOKUP($D1036,CoRAP_update!$A$5:$O$376,15,FALSE)="",NA(),VLOOKUP($D1036,CoRAP_update!$A$5:$O$376,15,FALSE)),IF(VLOOKUP($A1036,CoRAP_update!$D$5:$O$376,12,FALSE)="",NA(),VLOOKUP($A1036,CoRAP_update!$D$5:$O$376,12,FALSE))),IF(VLOOKUP($C1036,CoRAP_update!$C$5:$O$376,13,FALSE)="",NA(),VLOOKUP($C1036,CoRAP_update!$C$5:$O$376,13,FALSE)))</f>
        <v>#N/A</v>
      </c>
      <c r="S1036" s="144" t="e">
        <f>IF($C1036="-",IF($A1036="-",VLOOKUP($D1036,CoRAP_update!$A$5:$J$376,MATCH(Sammanfattning!S$1,CoRAP_update!$A$4:$J$4,0),FALSE),VLOOKUP($A1036,CoRAP_update!$D$5:$J$376,MATCH(Sammanfattning!S$1,CoRAP_update!$D$4:$J$4,0),FALSE)),VLOOKUP($C1036,CoRAP_update!$C$5:$J$376,MATCH(Sammanfattning!S$1,CoRAP_update!$C$4:$J$4,0),FALSE))</f>
        <v>#N/A</v>
      </c>
      <c r="T1036" s="76" t="str">
        <f>IF($A1036="-",VLOOKUP($D1036,EDC_update!$C$2:$F$450,4,FALSE),VLOOKUP($A1036,EDC_update!$B$2:$F$450,5,FALSE))</f>
        <v>CAT1</v>
      </c>
      <c r="V1036" s="78">
        <f>IF(IFERROR(SEARCH("PBT",P1036),99)=99,IF(IFERROR(SEARCH("suspected PBT",S1036),99)=99,IF(IFERROR(SEARCH("concluded to be PBT",K1036),99)=99,IF(IFERROR(SEARCH("PBT",S1036),99)=99,IF(IFERROR(SEARCH("PBT cand",L1036),99)=99,IF(IFERROR(SEARCH("PBT",L1036),99)=99,IF(IFERROR(SEARCH("persistent, bioackumulative and toxic properties",K1036),99)=99,0,Scoring!$E$3),Scoring!$E$3),Scoring!$E$7),Scoring!$E$3),Scoring!$E$5),Scoring!$E$6),Scoring!$E$3)</f>
        <v>0</v>
      </c>
      <c r="W1036" s="78">
        <f>IF(IFERROR(SEARCH("vPvB",P1036),99)=99,IF(IFERROR(SEARCH("suspected pbt/vPvB",S1036),99)=99,IF(IFERROR(SEARCH("vPvB",S1036),99)=99,IF(IFERROR(SEARCH("concluded to be a vPvB",S1036),99)=99,IF(IFERROR(SEARCH("identified as vPvB",K1036),99)=99,IF(IFERROR(SEARCH("concluded to be a vPvB",K1036),99)=99,IF(IFERROR(SEARCH("concluded to be both pbt and vPvB",S1036),99)=99,IF(IFERROR(SEARCH("concluded to be both pbt and vPvB",K1036),99)=99,0,Scoring!$E$5),Scoring!$E$5),Scoring!$E$5),Scoring!$E$5),Scoring!$E$5),Scoring!$E$4),Scoring!$E$6),Scoring!$E$4)</f>
        <v>0</v>
      </c>
      <c r="X1036" s="78">
        <f>IF(IFERROR(SEARCH("H410",N1036),99)=99,IF(IFERROR(SEARCH("H410",O1036),99)=99,IF(IFERROR(SEARCH("H410",Q1036),99)=99,IF(IFERROR(SEARCH("H410",M1036),99)=99,IF(IFERROR(SEARCH("H410",R1036),99)=99,IF(IFERROR(SEARCH("H411",N1036),99)=99,IF(IFERROR(SEARCH("H411",O1036),99)=99,IF(IFERROR(SEARCH("H411",Q1036),99)=99,IF(IFERROR(SEARCH("H411",M1036),99)=99,IF(IFERROR(SEARCH("H411",R1036),99)=99,IF(IFERROR(SEARCH("H413",N1036),99)=99,IF(IFERROR(SEARCH("H413",O1036),99)=99,IF(IFERROR(SEARCH("H413",Q1036),99)=99,IF(IFERROR(SEARCH("H413",M1036),99)=99,IF(IFERROR(SEARCH("H413",R1036),99)=99,IF(IFERROR(SEARCH("H412",N1036),99)=99,IF(IFERROR(SEARCH("H412",O1036),99)=99,IF(IFERROR(SEARCH("H412",Q1036),99)=99,IF(IFERROR(SEARCH("H412",M1036),99)=99,IF(IFERROR(SEARCH("H412",R1036),99)=99,0,Scoring!$E$2),Scoring!$E$2),Scoring!$E$2),Scoring!$E$2),Scoring!$E$2),Scoring!$E$2),Scoring!$E$2),Scoring!$E$2),Scoring!$E$2),Scoring!$E$2),Scoring!$E$2),Scoring!$E$2),Scoring!$E$2),Scoring!$E$2),Scoring!$E$2),Scoring!$E$2),Scoring!$E$2),Scoring!$E$2),Scoring!$E$2),Scoring!$E$2)</f>
        <v>0</v>
      </c>
      <c r="Y1036" s="78">
        <f>IF(IFERROR(SEARCH("CMR",K1036),99)=99,IF(IFERROR(SEARCH("Suspected CMR",S1036),99)=99,IF(IFERROR(SEARCH("CMR",S1036),99)=99,0,Scoring!$E$8),Scoring!$E$9),Scoring!$E$8)</f>
        <v>0</v>
      </c>
      <c r="Z1036" s="78">
        <f>IF(IFERROR(SEARCH("H350",N1036),99)=99,IF(IFERROR(SEARCH("H350",O1036),99)=99,IF(IFERROR(SEARCH("H350",Q1036),99)=99,IF(IFERROR(SEARCH("H350",M1036),99)=99,IF(IFERROR(SEARCH("H350",R1036),99)=99,IF(IFERROR(SEARCH("H351",N1036),99)=99,IF(IFERROR(SEARCH("H351",O1036),99)=99,IF(IFERROR(SEARCH("H351",Q1036),99)=99,IF(IFERROR(SEARCH("H351",M1036),99)=99,IF(IFERROR(SEARCH("H351",R1036),99)=99,IF(IFERROR(SEARCH("carcinogenic",P1036),99)=99,IF(IFERROR(SEARCH("suspected carcinogenic",S1036),99)=99,0,Scoring!$E$12),Scoring!$E$11),Scoring!$E$10),Scoring!$E$10),Scoring!$E$10),Scoring!$E$10),Scoring!$E$10),Scoring!$E$10),Scoring!$E$10),Scoring!$E$10),Scoring!$E$10),Scoring!$E$10)</f>
        <v>0</v>
      </c>
      <c r="AA1036" s="78">
        <f>IF(IFERROR(SEARCH("H340",N1036),99)=99,IF(IFERROR(SEARCH("H340",O1036),99)=99,IF(IFERROR(SEARCH("H340",Q1036),99)=99,IF(IFERROR(SEARCH("H340",M1036),99)=99,IF(IFERROR(SEARCH("H340",R1036),99)=99,IF(IFERROR(SEARCH("H341",N1036),99)=99,IF(IFERROR(SEARCH("H341",O1036),99)=99,IF(IFERROR(SEARCH("H341",Q1036),99)=99,IF(IFERROR(SEARCH("H341",M1036),99)=99,IF(IFERROR(SEARCH("H341",R1036),99)=99,IF(IFERROR(SEARCH("mutagenic",P1036),99)=99,IF(IFERROR(SEARCH("suspected mutagenic",S1036),99)=99,0,Scoring!$E$15),Scoring!$E$14),Scoring!$E$13),Scoring!$E$13),Scoring!$E$13),Scoring!$E$13),Scoring!$E$13),Scoring!$E$13),Scoring!$E$13),Scoring!$E$13),Scoring!$E$13),Scoring!$E$13)</f>
        <v>0</v>
      </c>
      <c r="AB1036" s="78">
        <f>IF(IFERROR(SEARCH("H360",N1036),99)=99,IF(IFERROR(SEARCH("H360",O1036),99)=99,IF(IFERROR(SEARCH("H360",Q1036),99)=99,IF(IFERROR(SEARCH("H360",M1036),99)=99,IF(IFERROR(SEARCH("H360",R1036),99)=99,IF(IFERROR(SEARCH("H361",N1036),99)=99,IF(IFERROR(SEARCH("H361",O1036),99)=99,IF(IFERROR(SEARCH("H361",Q1036),99)=99,IF(IFERROR(SEARCH("H361",M1036),99)=99,IF(IFERROR(SEARCH("H361",R1036),99)=99,IF(IFERROR(SEARCH("reproduction",P1036),99)=99,IF(IFERROR(SEARCH("suspected reprotoxic",S1036),99)=99,IF(IFERROR(SEARCH("reprotoxic",S1036),99)=99,IF(IFERROR(SEARCH("reprotoxic",K1036),99)=99,0,Scoring!$E$18),Scoring!$E$18),Scoring!$E$19),Scoring!$E$17),Scoring!$E$16),Scoring!$E$16),Scoring!$E$16),Scoring!$E$16),Scoring!$E$16),Scoring!$E$16),Scoring!$E$16),Scoring!$E$16),Scoring!$E$16),Scoring!$E$16)</f>
        <v>0</v>
      </c>
      <c r="AC1036" s="78">
        <f>IF(IFERROR(SEARCH("57f",L1036),99)=99,IF(IFERROR(SEARCH("57(f)",P1036),99)=99,0,Scoring!$E$20),Scoring!$E$20)</f>
        <v>0</v>
      </c>
      <c r="AD1036" s="78">
        <f>IF(IFERROR(SEARCH("CAT1",T1036),99)=99,IF(IFERROR(SEARCH("CAT2",T1036),99)=99,IF(IFERROR(SEARCH("CAT3",T1036),99)=99,IF(IFERROR(SEARCH("concluded to be endocrine",K1036),99)=99,IF(IFERROR(SEARCH("categorised as endocrine",K1036),99)=99,IF(IFERROR(SEARCH("endocrine disrupting",P1036),99)=99,IF(IFERROR(SEARCH("endocrine disrupting",K1036),99)=99,IF(IFERROR(SEARCH("suspected endocrine",S1036),99)=99,IF(IFERROR(SEARCH("potential endocrine",S1036),99)=99,0,Scoring!$E$25),Scoring!$E$25),Scoring!$E$24),Scoring!$E$24),Scoring!$E$24),Scoring!$E$24),Scoring!$E$23),Scoring!$E$22),Scoring!$E$21)</f>
        <v>1</v>
      </c>
      <c r="AE1036" s="78">
        <f>IF(IFERROR(SEARCH("suspected sensitiser",S1036),99)=99,IF(IFERROR(SEARCH("sensitiser",S1036),99)=99,IF(IFERROR(SEARCH("other hazard based concern",S1036),99)=99,0,Scoring!$E$28),Scoring!$E$26),Scoring!$E$27)</f>
        <v>0</v>
      </c>
      <c r="AF1036" s="78">
        <f>IF(IFERROR(M1036,1)=1,IF(IFERROR(N1036,1)=1,IF(IFERROR(O1036,1)=1,IF(IFERROR(Q1036,1)=1,IF(IFERROR(R1036,1)=1,IF(IFERROR(T1036,1)=1,IF(IFERROR(K1036,1)=1,IF(IFERROR(P1036,1)=1,IF(IFERROR(S1036,1)=1,Scoring!$E$29,0),0),0),0),0),0),0),0),0)</f>
        <v>0</v>
      </c>
      <c r="AG1036" s="78">
        <f t="shared" si="77"/>
        <v>1</v>
      </c>
      <c r="AI1036" s="93"/>
      <c r="AJ1036" s="94"/>
      <c r="AK1036" s="76"/>
      <c r="AL1036" s="75"/>
      <c r="AN1036" s="79"/>
      <c r="AO1036" s="79"/>
      <c r="AP1036" s="79"/>
      <c r="AQ1036" s="79"/>
      <c r="AR1036" s="79"/>
      <c r="AS1036" s="78"/>
      <c r="AU1036" s="79">
        <f>IF(IFERROR(F1036,99)=99,IF(IFERROR(G1036,99)=99,IF(IFERROR(H1036,99)=99,IF(IFERROR(I1036,99)=99,IF(IFERROR(E1036,99)=99,IF(IFERROR(J1036,99)=99,0,Scoring!$B$7),Scoring!$B$3),Scoring!$B$2),Scoring!$B$6),Scoring!$B$5),Scoring!$B$4)</f>
        <v>0.3</v>
      </c>
      <c r="AV1036" s="78">
        <f t="shared" si="78"/>
        <v>0.3</v>
      </c>
      <c r="AW1036" s="78"/>
      <c r="AX1036" s="66"/>
      <c r="AY1036" s="78"/>
      <c r="AZ1036" s="76"/>
      <c r="BB1036" s="76"/>
    </row>
    <row r="1037" spans="1:54" x14ac:dyDescent="0.25">
      <c r="A1037" s="77" t="s">
        <v>7515</v>
      </c>
      <c r="B1037" s="76" t="str">
        <f>C1037</f>
        <v>-</v>
      </c>
      <c r="C1037" s="77" t="s">
        <v>30</v>
      </c>
      <c r="D1037" s="77" t="s">
        <v>1161</v>
      </c>
      <c r="E1037" s="76" t="str">
        <f>IF(C1037="-",IF(A1037="-",VLOOKUP(D1037,'sin-list 180320_update'!$C$2:$C$835,1,FALSE),VLOOKUP(A1037,'sin-list 180320_update'!$A$2:$A$835,1,FALSE)),VLOOKUP(C1037,'sin-list 180320_update'!$B$2:$B$835,1,FALSE))</f>
        <v>30784-27-1</v>
      </c>
      <c r="F1037" s="76" t="e">
        <f>IF($C1037="-",IF($A1037="-",VLOOKUP($D1037,'REACH Bilaga XVII_update'!$A$5:$A$131,1,FALSE),VLOOKUP($A1037,'REACH Bilaga XVII_update'!$C$5:$C$131,1,FALSE)),VLOOKUP($C1037,'REACH Bilaga XVII_update'!$B$5:$B$131,1,FALSE))</f>
        <v>#N/A</v>
      </c>
      <c r="G1037" s="76" t="e">
        <f>IF($C1037="-",IF($A1037="-",VLOOKUP($D1037,' REACH Bilaga 59_update'!$A$5:$A$210,1,FALSE),VLOOKUP($A1037,' REACH Bilaga 59_update'!$D$5:$D$210,1,FALSE)),VLOOKUP($C1037,' REACH Bilaga 59_update'!$C$5:$C$210,1,FALSE))</f>
        <v>#N/A</v>
      </c>
      <c r="H1037" s="76" t="e">
        <f>IF($C1037="-",IF($A1037="-",VLOOKUP($D1037,'REACH Bilaga XIV_update'!$A$5:$A$110,1,FALSE),VLOOKUP($A1037,'REACH Bilaga XIV_update'!$D$5:$D$110,1,FALSE)),VLOOKUP($C1037,'REACH Bilaga XIV_update'!$C$5:$C$110,1,FALSE))</f>
        <v>#N/A</v>
      </c>
      <c r="I1037" s="76" t="e">
        <f>IF($C1037="-",IF($A1037="-",VLOOKUP($D1037,CoRAP_update!$A$5:$A$376,1,FALSE),VLOOKUP($A1037,CoRAP_update!$D$5:$D$376,1,FALSE)),VLOOKUP($C1037,CoRAP_update!$C$5:$C$376,1,FALSE))</f>
        <v>#N/A</v>
      </c>
      <c r="J1037" s="76" t="e">
        <f>IF($C1037="-",IF($A1037="-",VLOOKUP($D1037,EDC_update!$C$2:$C$450,1,FALSE),VLOOKUP($A1037,EDC_update!$B$2:$B$450,1,FALSE)),VLOOKUP($C1037,EDC_update!$L$2:$L$450,1,FALSE))</f>
        <v>#N/A</v>
      </c>
      <c r="K1037" s="76" t="str">
        <f>IF($C1037="-",IF($A1037="-",IF(VLOOKUP($D1037,'sin-list 180320_update'!$C$2:$S$835,3,FALSE)="",NA(),VLOOKUP($D1037,'sin-list 180320_update'!$C$2:$S$835,3,FALSE)),IF(VLOOKUP($A1037,'sin-list 180320_update'!$A$2:$S$835,5,FALSE)="",NA(),VLOOKUP($A1037,'sin-list 180320_update'!$A$2:$S$835,5,FALSE))),IF(VLOOKUP($C1037,'sin-list 180320_update'!$B$2:$S$835,4,FALSE)="",NA(),VLOOKUP($C1037,'sin-list 180320_update'!$B$2:$S$835,4,FALSE)))</f>
        <v>Substance is concluded to be an endocrine disruptor SVHC by ECHA Member State Committee.</v>
      </c>
      <c r="L1037" s="76" t="str">
        <f>IF($C1037="-",IF($A1037="-",VLOOKUP($D1037,'sin-list 180320_update'!$C$2:$S$835,6,FALSE),VLOOKUP($A1037,'sin-list 180320_update'!$A$2:$S$835,8,FALSE)),VLOOKUP($C1037,'sin-list 180320_update'!$B$2:$S$835,7,FALSE))</f>
        <v>Official classification missing - 57f substance</v>
      </c>
      <c r="M1037" s="76" t="e">
        <f>IF($C1037="-",IF($A1037="-",IF(VLOOKUP($D1037,'sin-list 180320_update'!$C$2:$S$835,8,FALSE)="",NA(),VLOOKUP($D1037,'sin-list 180320_update'!$C$2:$S$835,8,FALSE)),IF(VLOOKUP($A1037,'sin-list 180320_update'!$A$2:$S$835,10,FALSE)="",NA(),VLOOKUP($A1037,'sin-list 180320_update'!$A$2:$S$835,10,FALSE))),IF(VLOOKUP($C1037,'sin-list 180320_update'!$B$2:$S$835,9,FALSE)="",NA(),VLOOKUP($C1037,'sin-list 180320_update'!$B$2:$S$835,9,FALSE)))</f>
        <v>#N/A</v>
      </c>
      <c r="N1037" s="76" t="e">
        <f>IF($C1037="-",IF($A1037="-",IF(VLOOKUP($D1037,'REACH Bilaga XVII_update'!$A$5:$E$131,4,FALSE)="",NA(),VLOOKUP($D1037,'REACH Bilaga XVII_update'!$A$5:$E$131,4,FALSE)),IF(VLOOKUP($A1037,'REACH Bilaga XVII_update'!$C$5:$D$131,2,FALSE)="",NA(),VLOOKUP($A1037,'REACH Bilaga XVII_update'!$C$5:$D$131,2,FALSE))),IF(VLOOKUP($C1037,'REACH Bilaga XVII_update'!$B$5:$D$131,3,FALSE)="",NA(),VLOOKUP($C1037,'REACH Bilaga XVII_update'!$B$5:$D$131,3,FALSE)))</f>
        <v>#N/A</v>
      </c>
      <c r="O1037" s="76" t="e">
        <f>IF($C1037="-",IF($A1037="-",IF(VLOOKUP($D1037,' REACH Bilaga 59_update'!$A$5:$E$210,5,FALSE)="",NA(),VLOOKUP($D1037,' REACH Bilaga 59_update'!$A$5:$E$210,5,FALSE)),IF(VLOOKUP($A1037,' REACH Bilaga 59_update'!$D$5:$E$210,2,FALSE)="",NA(),VLOOKUP($A1037,' REACH Bilaga 59_update'!$D$5:$E$210,2,FALSE))),IF(VLOOKUP($C1037,' REACH Bilaga 59_update'!$C$5:$E$210,3,FALSE)="",NA(),VLOOKUP($C1037,' REACH Bilaga 59_update'!$C$5:$E$210,3,FALSE)))</f>
        <v>#N/A</v>
      </c>
      <c r="P1037" s="76" t="e">
        <f>IF(C1037="-",IF(A1037="-",IFERROR(VLOOKUP($D1037,' REACH Bilaga 59_update'!$A$5:$F$210,MATCH(Sammanfattning!P$1,' REACH Bilaga 59_update'!$A$4:$F$4,0),FALSE),VLOOKUP($D1037,'REACH Bilaga XIV_update'!$A$4:$H$110,MATCH(Sammanfattning!P$1,'REACH Bilaga XIV_update'!$A$4:$H$4,0),FALSE)),IFERROR(VLOOKUP($A1037,' REACH Bilaga 59_update'!$D$5:$F$210,MATCH(Sammanfattning!P$1,' REACH Bilaga 59_update'!$D$4:$F$4,0),FALSE),VLOOKUP($A1037,'REACH Bilaga XIV_update'!$D$4:$H$110,MATCH(Sammanfattning!P$1,'REACH Bilaga XIV_update'!$D$4:$H$4,0),FALSE))),IFERROR(VLOOKUP($C1037,' REACH Bilaga 59_update'!$C$5:$F$210,MATCH(Sammanfattning!P$1,' REACH Bilaga 59_update'!$C$4:$F$4,0),FALSE),VLOOKUP($C1037,'REACH Bilaga XIV_update'!$C$4:$H$110,MATCH(Sammanfattning!P$1,'REACH Bilaga XIV_update'!$C$4:$H$4,0),FALSE)))</f>
        <v>#N/A</v>
      </c>
      <c r="Q1037" s="76" t="e">
        <f>IF($C1037="-",IF($A1037="-",IF(VLOOKUP($D1037,'REACH Bilaga XIV_update'!$A$5:$I$110,9,FALSE)="",NA(),VLOOKUP($D1037,'REACH Bilaga XIV_update'!$A$5:$I$110,9,FALSE)),IF(VLOOKUP($A1037,'REACH Bilaga XIV_update'!$D$5:$I$110,6,FALSE)="",NA(),VLOOKUP($A1037,'REACH Bilaga XIV_update'!$D$5:$I$110,6,FALSE))),IF(VLOOKUP($C1037,'REACH Bilaga XIV_update'!$C$5:$I$110,7,FALSE)="",NA(),VLOOKUP($C1037,'REACH Bilaga XIV_update'!$C$5:$I$110,7,FALSE)))</f>
        <v>#N/A</v>
      </c>
      <c r="R1037" s="76" t="e">
        <f>IF($C1037="-",IF($A1037="-",IF(VLOOKUP($D1037,CoRAP_update!$A$5:$O$376,15,FALSE)="",NA(),VLOOKUP($D1037,CoRAP_update!$A$5:$O$376,15,FALSE)),IF(VLOOKUP($A1037,CoRAP_update!$D$5:$O$376,12,FALSE)="",NA(),VLOOKUP($A1037,CoRAP_update!$D$5:$O$376,12,FALSE))),IF(VLOOKUP($C1037,CoRAP_update!$C$5:$O$376,13,FALSE)="",NA(),VLOOKUP($C1037,CoRAP_update!$C$5:$O$376,13,FALSE)))</f>
        <v>#N/A</v>
      </c>
      <c r="S1037" s="144" t="e">
        <f>IF($C1037="-",IF($A1037="-",VLOOKUP($D1037,CoRAP_update!$A$5:$J$376,MATCH(Sammanfattning!S$1,CoRAP_update!$A$4:$J$4,0),FALSE),VLOOKUP($A1037,CoRAP_update!$D$5:$J$376,MATCH(Sammanfattning!S$1,CoRAP_update!$D$4:$J$4,0),FALSE)),VLOOKUP($C1037,CoRAP_update!$C$5:$J$376,MATCH(Sammanfattning!S$1,CoRAP_update!$C$4:$J$4,0),FALSE))</f>
        <v>#N/A</v>
      </c>
      <c r="T1037" s="76" t="e">
        <f>IF($A1037="-",VLOOKUP($D1037,EDC_update!$C$2:$F$450,4,FALSE),VLOOKUP($A1037,EDC_update!$B$2:$F$450,5,FALSE))</f>
        <v>#N/A</v>
      </c>
      <c r="V1037" s="78">
        <f>IF(IFERROR(SEARCH("PBT",P1037),99)=99,IF(IFERROR(SEARCH("suspected PBT",S1037),99)=99,IF(IFERROR(SEARCH("concluded to be PBT",K1037),99)=99,IF(IFERROR(SEARCH("PBT",S1037),99)=99,IF(IFERROR(SEARCH("PBT cand",L1037),99)=99,IF(IFERROR(SEARCH("PBT",L1037),99)=99,IF(IFERROR(SEARCH("persistent, bioackumulative and toxic properties",K1037),99)=99,0,Scoring!$E$3),Scoring!$E$3),Scoring!$E$7),Scoring!$E$3),Scoring!$E$5),Scoring!$E$6),Scoring!$E$3)</f>
        <v>0</v>
      </c>
      <c r="W1037" s="78">
        <f>IF(IFERROR(SEARCH("vPvB",P1037),99)=99,IF(IFERROR(SEARCH("suspected pbt/vPvB",S1037),99)=99,IF(IFERROR(SEARCH("vPvB",S1037),99)=99,IF(IFERROR(SEARCH("concluded to be a vPvB",S1037),99)=99,IF(IFERROR(SEARCH("identified as vPvB",K1037),99)=99,IF(IFERROR(SEARCH("concluded to be a vPvB",K1037),99)=99,IF(IFERROR(SEARCH("concluded to be both pbt and vPvB",S1037),99)=99,IF(IFERROR(SEARCH("concluded to be both pbt and vPvB",K1037),99)=99,0,Scoring!$E$5),Scoring!$E$5),Scoring!$E$5),Scoring!$E$5),Scoring!$E$5),Scoring!$E$4),Scoring!$E$6),Scoring!$E$4)</f>
        <v>0</v>
      </c>
      <c r="X1037" s="78">
        <f>IF(IFERROR(SEARCH("H410",N1037),99)=99,IF(IFERROR(SEARCH("H410",O1037),99)=99,IF(IFERROR(SEARCH("H410",Q1037),99)=99,IF(IFERROR(SEARCH("H410",M1037),99)=99,IF(IFERROR(SEARCH("H410",R1037),99)=99,IF(IFERROR(SEARCH("H411",N1037),99)=99,IF(IFERROR(SEARCH("H411",O1037),99)=99,IF(IFERROR(SEARCH("H411",Q1037),99)=99,IF(IFERROR(SEARCH("H411",M1037),99)=99,IF(IFERROR(SEARCH("H411",R1037),99)=99,IF(IFERROR(SEARCH("H413",N1037),99)=99,IF(IFERROR(SEARCH("H413",O1037),99)=99,IF(IFERROR(SEARCH("H413",Q1037),99)=99,IF(IFERROR(SEARCH("H413",M1037),99)=99,IF(IFERROR(SEARCH("H413",R1037),99)=99,IF(IFERROR(SEARCH("H412",N1037),99)=99,IF(IFERROR(SEARCH("H412",O1037),99)=99,IF(IFERROR(SEARCH("H412",Q1037),99)=99,IF(IFERROR(SEARCH("H412",M1037),99)=99,IF(IFERROR(SEARCH("H412",R1037),99)=99,0,Scoring!$E$2),Scoring!$E$2),Scoring!$E$2),Scoring!$E$2),Scoring!$E$2),Scoring!$E$2),Scoring!$E$2),Scoring!$E$2),Scoring!$E$2),Scoring!$E$2),Scoring!$E$2),Scoring!$E$2),Scoring!$E$2),Scoring!$E$2),Scoring!$E$2),Scoring!$E$2),Scoring!$E$2),Scoring!$E$2),Scoring!$E$2),Scoring!$E$2)</f>
        <v>0</v>
      </c>
      <c r="Y1037" s="78">
        <f>IF(IFERROR(SEARCH("CMR",K1037),99)=99,IF(IFERROR(SEARCH("Suspected CMR",S1037),99)=99,IF(IFERROR(SEARCH("CMR",S1037),99)=99,0,Scoring!$E$8),Scoring!$E$9),Scoring!$E$8)</f>
        <v>0</v>
      </c>
      <c r="Z1037" s="78">
        <f>IF(IFERROR(SEARCH("H350",N1037),99)=99,IF(IFERROR(SEARCH("H350",O1037),99)=99,IF(IFERROR(SEARCH("H350",Q1037),99)=99,IF(IFERROR(SEARCH("H350",M1037),99)=99,IF(IFERROR(SEARCH("H350",R1037),99)=99,IF(IFERROR(SEARCH("H351",N1037),99)=99,IF(IFERROR(SEARCH("H351",O1037),99)=99,IF(IFERROR(SEARCH("H351",Q1037),99)=99,IF(IFERROR(SEARCH("H351",M1037),99)=99,IF(IFERROR(SEARCH("H351",R1037),99)=99,IF(IFERROR(SEARCH("carcinogenic",P1037),99)=99,IF(IFERROR(SEARCH("suspected carcinogenic",S1037),99)=99,0,Scoring!$E$12),Scoring!$E$11),Scoring!$E$10),Scoring!$E$10),Scoring!$E$10),Scoring!$E$10),Scoring!$E$10),Scoring!$E$10),Scoring!$E$10),Scoring!$E$10),Scoring!$E$10),Scoring!$E$10)</f>
        <v>0</v>
      </c>
      <c r="AA1037" s="78">
        <f>IF(IFERROR(SEARCH("H340",N1037),99)=99,IF(IFERROR(SEARCH("H340",O1037),99)=99,IF(IFERROR(SEARCH("H340",Q1037),99)=99,IF(IFERROR(SEARCH("H340",M1037),99)=99,IF(IFERROR(SEARCH("H340",R1037),99)=99,IF(IFERROR(SEARCH("H341",N1037),99)=99,IF(IFERROR(SEARCH("H341",O1037),99)=99,IF(IFERROR(SEARCH("H341",Q1037),99)=99,IF(IFERROR(SEARCH("H341",M1037),99)=99,IF(IFERROR(SEARCH("H341",R1037),99)=99,IF(IFERROR(SEARCH("mutagenic",P1037),99)=99,IF(IFERROR(SEARCH("suspected mutagenic",S1037),99)=99,0,Scoring!$E$15),Scoring!$E$14),Scoring!$E$13),Scoring!$E$13),Scoring!$E$13),Scoring!$E$13),Scoring!$E$13),Scoring!$E$13),Scoring!$E$13),Scoring!$E$13),Scoring!$E$13),Scoring!$E$13)</f>
        <v>0</v>
      </c>
      <c r="AB1037" s="78">
        <f>IF(IFERROR(SEARCH("H360",N1037),99)=99,IF(IFERROR(SEARCH("H360",O1037),99)=99,IF(IFERROR(SEARCH("H360",Q1037),99)=99,IF(IFERROR(SEARCH("H360",M1037),99)=99,IF(IFERROR(SEARCH("H360",R1037),99)=99,IF(IFERROR(SEARCH("H361",N1037),99)=99,IF(IFERROR(SEARCH("H361",O1037),99)=99,IF(IFERROR(SEARCH("H361",Q1037),99)=99,IF(IFERROR(SEARCH("H361",M1037),99)=99,IF(IFERROR(SEARCH("H361",R1037),99)=99,IF(IFERROR(SEARCH("reproduction",P1037),99)=99,IF(IFERROR(SEARCH("suspected reprotoxic",S1037),99)=99,IF(IFERROR(SEARCH("reprotoxic",S1037),99)=99,IF(IFERROR(SEARCH("reprotoxic",K1037),99)=99,0,Scoring!$E$18),Scoring!$E$18),Scoring!$E$19),Scoring!$E$17),Scoring!$E$16),Scoring!$E$16),Scoring!$E$16),Scoring!$E$16),Scoring!$E$16),Scoring!$E$16),Scoring!$E$16),Scoring!$E$16),Scoring!$E$16),Scoring!$E$16)</f>
        <v>0</v>
      </c>
      <c r="AC1037" s="78">
        <f>IF(IFERROR(SEARCH("57f",L1037),99)=99,IF(IFERROR(SEARCH("57(f)",P1037),99)=99,0,Scoring!$E$20),Scoring!$E$20)</f>
        <v>1</v>
      </c>
      <c r="AD1037" s="78">
        <f>IF(IFERROR(SEARCH("CAT1",T1037),99)=99,IF(IFERROR(SEARCH("CAT2",T1037),99)=99,IF(IFERROR(SEARCH("CAT3",T1037),99)=99,IF(IFERROR(SEARCH("concluded to be endocrine",K1037),99)=99,IF(IFERROR(SEARCH("categorised as endocrine",K1037),99)=99,IF(IFERROR(SEARCH("endocrine disrupting",P1037),99)=99,IF(IFERROR(SEARCH("endocrine disrupting",K1037),99)=99,IF(IFERROR(SEARCH("suspected endocrine",S1037),99)=99,IF(IFERROR(SEARCH("potential endocrine",S1037),99)=99,0,Scoring!$E$25),Scoring!$E$25),Scoring!$E$24),Scoring!$E$24),Scoring!$E$24),Scoring!$E$24),Scoring!$E$23),Scoring!$E$22),Scoring!$E$21)</f>
        <v>0</v>
      </c>
      <c r="AE1037" s="78">
        <f>IF(IFERROR(SEARCH("suspected sensitiser",S1037),99)=99,IF(IFERROR(SEARCH("sensitiser",S1037),99)=99,IF(IFERROR(SEARCH("other hazard based concern",S1037),99)=99,0,Scoring!$E$28),Scoring!$E$26),Scoring!$E$27)</f>
        <v>0</v>
      </c>
      <c r="AF1037" s="78">
        <f>IF(IFERROR(M1037,1)=1,IF(IFERROR(N1037,1)=1,IF(IFERROR(O1037,1)=1,IF(IFERROR(Q1037,1)=1,IF(IFERROR(R1037,1)=1,IF(IFERROR(T1037,1)=1,IF(IFERROR(K1037,1)=1,IF(IFERROR(P1037,1)=1,IF(IFERROR(S1037,1)=1,Scoring!$E$29,0),0),0),0),0),0),0),0),0)</f>
        <v>0</v>
      </c>
      <c r="AG1037" s="78">
        <f t="shared" si="77"/>
        <v>1</v>
      </c>
      <c r="AI1037" s="93"/>
      <c r="AJ1037" s="94"/>
      <c r="AK1037" s="76"/>
      <c r="AL1037" s="75"/>
      <c r="AN1037" s="79"/>
      <c r="AO1037" s="79"/>
      <c r="AP1037" s="79"/>
      <c r="AQ1037" s="79"/>
      <c r="AR1037" s="79"/>
      <c r="AS1037" s="78"/>
      <c r="AU1037" s="79">
        <f>IF(IFERROR(F1037,99)=99,IF(IFERROR(G1037,99)=99,IF(IFERROR(H1037,99)=99,IF(IFERROR(I1037,99)=99,IF(IFERROR(E1037,99)=99,IF(IFERROR(J1037,99)=99,0,Scoring!$B$7),Scoring!$B$3),Scoring!$B$2),Scoring!$B$6),Scoring!$B$5),Scoring!$B$4)</f>
        <v>0.3</v>
      </c>
      <c r="AV1037" s="78">
        <f t="shared" si="78"/>
        <v>0.3</v>
      </c>
      <c r="AW1037" s="78"/>
      <c r="AX1037" s="66"/>
      <c r="AY1037" s="78"/>
      <c r="AZ1037" s="76"/>
      <c r="BA1037" s="76"/>
      <c r="BB1037" s="76"/>
    </row>
    <row r="1038" spans="1:54" x14ac:dyDescent="0.25">
      <c r="A1038" s="77" t="s">
        <v>7517</v>
      </c>
      <c r="B1038" s="76" t="str">
        <f>C1038</f>
        <v>-</v>
      </c>
      <c r="C1038" s="77" t="s">
        <v>30</v>
      </c>
      <c r="D1038" s="77" t="s">
        <v>1165</v>
      </c>
      <c r="E1038" s="76" t="str">
        <f>IF(C1038="-",IF(A1038="-",VLOOKUP(D1038,'sin-list 180320_update'!$C$2:$C$835,1,FALSE),VLOOKUP(A1038,'sin-list 180320_update'!$A$2:$A$835,1,FALSE)),VLOOKUP(C1038,'sin-list 180320_update'!$B$2:$B$835,1,FALSE))</f>
        <v>30784-31-7</v>
      </c>
      <c r="F1038" s="76" t="e">
        <f>IF($C1038="-",IF($A1038="-",VLOOKUP($D1038,'REACH Bilaga XVII_update'!$A$5:$A$131,1,FALSE),VLOOKUP($A1038,'REACH Bilaga XVII_update'!$C$5:$C$131,1,FALSE)),VLOOKUP($C1038,'REACH Bilaga XVII_update'!$B$5:$B$131,1,FALSE))</f>
        <v>#N/A</v>
      </c>
      <c r="G1038" s="76" t="e">
        <f>IF($C1038="-",IF($A1038="-",VLOOKUP($D1038,' REACH Bilaga 59_update'!$A$5:$A$210,1,FALSE),VLOOKUP($A1038,' REACH Bilaga 59_update'!$D$5:$D$210,1,FALSE)),VLOOKUP($C1038,' REACH Bilaga 59_update'!$C$5:$C$210,1,FALSE))</f>
        <v>#N/A</v>
      </c>
      <c r="H1038" s="76" t="e">
        <f>IF($C1038="-",IF($A1038="-",VLOOKUP($D1038,'REACH Bilaga XIV_update'!$A$5:$A$110,1,FALSE),VLOOKUP($A1038,'REACH Bilaga XIV_update'!$D$5:$D$110,1,FALSE)),VLOOKUP($C1038,'REACH Bilaga XIV_update'!$C$5:$C$110,1,FALSE))</f>
        <v>#N/A</v>
      </c>
      <c r="I1038" s="76" t="e">
        <f>IF($C1038="-",IF($A1038="-",VLOOKUP($D1038,CoRAP_update!$A$5:$A$376,1,FALSE),VLOOKUP($A1038,CoRAP_update!$D$5:$D$376,1,FALSE)),VLOOKUP($C1038,CoRAP_update!$C$5:$C$376,1,FALSE))</f>
        <v>#N/A</v>
      </c>
      <c r="J1038" s="76" t="e">
        <f>IF($C1038="-",IF($A1038="-",VLOOKUP($D1038,EDC_update!$C$2:$C$450,1,FALSE),VLOOKUP($A1038,EDC_update!$B$2:$B$450,1,FALSE)),VLOOKUP($C1038,EDC_update!$L$2:$L$450,1,FALSE))</f>
        <v>#N/A</v>
      </c>
      <c r="K1038" s="76" t="str">
        <f>IF($C1038="-",IF($A1038="-",IF(VLOOKUP($D1038,'sin-list 180320_update'!$C$2:$S$835,3,FALSE)="",NA(),VLOOKUP($D1038,'sin-list 180320_update'!$C$2:$S$835,3,FALSE)),IF(VLOOKUP($A1038,'sin-list 180320_update'!$A$2:$S$835,5,FALSE)="",NA(),VLOOKUP($A1038,'sin-list 180320_update'!$A$2:$S$835,5,FALSE))),IF(VLOOKUP($C1038,'sin-list 180320_update'!$B$2:$S$835,4,FALSE)="",NA(),VLOOKUP($C1038,'sin-list 180320_update'!$B$2:$S$835,4,FALSE)))</f>
        <v>Substance is concluded to be an endocrine disruptor SVHC by ECHA Member State Committee.</v>
      </c>
      <c r="L1038" s="76" t="str">
        <f>IF($C1038="-",IF($A1038="-",VLOOKUP($D1038,'sin-list 180320_update'!$C$2:$S$835,6,FALSE),VLOOKUP($A1038,'sin-list 180320_update'!$A$2:$S$835,8,FALSE)),VLOOKUP($C1038,'sin-list 180320_update'!$B$2:$S$835,7,FALSE))</f>
        <v>Official classification missing - 57f substance</v>
      </c>
      <c r="M1038" s="76" t="e">
        <f>IF($C1038="-",IF($A1038="-",IF(VLOOKUP($D1038,'sin-list 180320_update'!$C$2:$S$835,8,FALSE)="",NA(),VLOOKUP($D1038,'sin-list 180320_update'!$C$2:$S$835,8,FALSE)),IF(VLOOKUP($A1038,'sin-list 180320_update'!$A$2:$S$835,10,FALSE)="",NA(),VLOOKUP($A1038,'sin-list 180320_update'!$A$2:$S$835,10,FALSE))),IF(VLOOKUP($C1038,'sin-list 180320_update'!$B$2:$S$835,9,FALSE)="",NA(),VLOOKUP($C1038,'sin-list 180320_update'!$B$2:$S$835,9,FALSE)))</f>
        <v>#N/A</v>
      </c>
      <c r="N1038" s="76" t="e">
        <f>IF($C1038="-",IF($A1038="-",IF(VLOOKUP($D1038,'REACH Bilaga XVII_update'!$A$5:$E$131,4,FALSE)="",NA(),VLOOKUP($D1038,'REACH Bilaga XVII_update'!$A$5:$E$131,4,FALSE)),IF(VLOOKUP($A1038,'REACH Bilaga XVII_update'!$C$5:$D$131,2,FALSE)="",NA(),VLOOKUP($A1038,'REACH Bilaga XVII_update'!$C$5:$D$131,2,FALSE))),IF(VLOOKUP($C1038,'REACH Bilaga XVII_update'!$B$5:$D$131,3,FALSE)="",NA(),VLOOKUP($C1038,'REACH Bilaga XVII_update'!$B$5:$D$131,3,FALSE)))</f>
        <v>#N/A</v>
      </c>
      <c r="O1038" s="76" t="e">
        <f>IF($C1038="-",IF($A1038="-",IF(VLOOKUP($D1038,' REACH Bilaga 59_update'!$A$5:$E$210,5,FALSE)="",NA(),VLOOKUP($D1038,' REACH Bilaga 59_update'!$A$5:$E$210,5,FALSE)),IF(VLOOKUP($A1038,' REACH Bilaga 59_update'!$D$5:$E$210,2,FALSE)="",NA(),VLOOKUP($A1038,' REACH Bilaga 59_update'!$D$5:$E$210,2,FALSE))),IF(VLOOKUP($C1038,' REACH Bilaga 59_update'!$C$5:$E$210,3,FALSE)="",NA(),VLOOKUP($C1038,' REACH Bilaga 59_update'!$C$5:$E$210,3,FALSE)))</f>
        <v>#N/A</v>
      </c>
      <c r="P1038" s="76" t="e">
        <f>IF(C1038="-",IF(A1038="-",IFERROR(VLOOKUP($D1038,' REACH Bilaga 59_update'!$A$5:$F$210,MATCH(Sammanfattning!P$1,' REACH Bilaga 59_update'!$A$4:$F$4,0),FALSE),VLOOKUP($D1038,'REACH Bilaga XIV_update'!$A$4:$H$110,MATCH(Sammanfattning!P$1,'REACH Bilaga XIV_update'!$A$4:$H$4,0),FALSE)),IFERROR(VLOOKUP($A1038,' REACH Bilaga 59_update'!$D$5:$F$210,MATCH(Sammanfattning!P$1,' REACH Bilaga 59_update'!$D$4:$F$4,0),FALSE),VLOOKUP($A1038,'REACH Bilaga XIV_update'!$D$4:$H$110,MATCH(Sammanfattning!P$1,'REACH Bilaga XIV_update'!$D$4:$H$4,0),FALSE))),IFERROR(VLOOKUP($C1038,' REACH Bilaga 59_update'!$C$5:$F$210,MATCH(Sammanfattning!P$1,' REACH Bilaga 59_update'!$C$4:$F$4,0),FALSE),VLOOKUP($C1038,'REACH Bilaga XIV_update'!$C$4:$H$110,MATCH(Sammanfattning!P$1,'REACH Bilaga XIV_update'!$C$4:$H$4,0),FALSE)))</f>
        <v>#N/A</v>
      </c>
      <c r="Q1038" s="76" t="e">
        <f>IF($C1038="-",IF($A1038="-",IF(VLOOKUP($D1038,'REACH Bilaga XIV_update'!$A$5:$I$110,9,FALSE)="",NA(),VLOOKUP($D1038,'REACH Bilaga XIV_update'!$A$5:$I$110,9,FALSE)),IF(VLOOKUP($A1038,'REACH Bilaga XIV_update'!$D$5:$I$110,6,FALSE)="",NA(),VLOOKUP($A1038,'REACH Bilaga XIV_update'!$D$5:$I$110,6,FALSE))),IF(VLOOKUP($C1038,'REACH Bilaga XIV_update'!$C$5:$I$110,7,FALSE)="",NA(),VLOOKUP($C1038,'REACH Bilaga XIV_update'!$C$5:$I$110,7,FALSE)))</f>
        <v>#N/A</v>
      </c>
      <c r="R1038" s="76" t="e">
        <f>IF($C1038="-",IF($A1038="-",IF(VLOOKUP($D1038,CoRAP_update!$A$5:$O$376,15,FALSE)="",NA(),VLOOKUP($D1038,CoRAP_update!$A$5:$O$376,15,FALSE)),IF(VLOOKUP($A1038,CoRAP_update!$D$5:$O$376,12,FALSE)="",NA(),VLOOKUP($A1038,CoRAP_update!$D$5:$O$376,12,FALSE))),IF(VLOOKUP($C1038,CoRAP_update!$C$5:$O$376,13,FALSE)="",NA(),VLOOKUP($C1038,CoRAP_update!$C$5:$O$376,13,FALSE)))</f>
        <v>#N/A</v>
      </c>
      <c r="S1038" s="144" t="e">
        <f>IF($C1038="-",IF($A1038="-",VLOOKUP($D1038,CoRAP_update!$A$5:$J$376,MATCH(Sammanfattning!S$1,CoRAP_update!$A$4:$J$4,0),FALSE),VLOOKUP($A1038,CoRAP_update!$D$5:$J$376,MATCH(Sammanfattning!S$1,CoRAP_update!$D$4:$J$4,0),FALSE)),VLOOKUP($C1038,CoRAP_update!$C$5:$J$376,MATCH(Sammanfattning!S$1,CoRAP_update!$C$4:$J$4,0),FALSE))</f>
        <v>#N/A</v>
      </c>
      <c r="T1038" s="76" t="e">
        <f>IF($A1038="-",VLOOKUP($D1038,EDC_update!$C$2:$F$450,4,FALSE),VLOOKUP($A1038,EDC_update!$B$2:$F$450,5,FALSE))</f>
        <v>#N/A</v>
      </c>
      <c r="V1038" s="78">
        <f>IF(IFERROR(SEARCH("PBT",P1038),99)=99,IF(IFERROR(SEARCH("suspected PBT",S1038),99)=99,IF(IFERROR(SEARCH("concluded to be PBT",K1038),99)=99,IF(IFERROR(SEARCH("PBT",S1038),99)=99,IF(IFERROR(SEARCH("PBT cand",L1038),99)=99,IF(IFERROR(SEARCH("PBT",L1038),99)=99,IF(IFERROR(SEARCH("persistent, bioackumulative and toxic properties",K1038),99)=99,0,Scoring!$E$3),Scoring!$E$3),Scoring!$E$7),Scoring!$E$3),Scoring!$E$5),Scoring!$E$6),Scoring!$E$3)</f>
        <v>0</v>
      </c>
      <c r="W1038" s="78">
        <f>IF(IFERROR(SEARCH("vPvB",P1038),99)=99,IF(IFERROR(SEARCH("suspected pbt/vPvB",S1038),99)=99,IF(IFERROR(SEARCH("vPvB",S1038),99)=99,IF(IFERROR(SEARCH("concluded to be a vPvB",S1038),99)=99,IF(IFERROR(SEARCH("identified as vPvB",K1038),99)=99,IF(IFERROR(SEARCH("concluded to be a vPvB",K1038),99)=99,IF(IFERROR(SEARCH("concluded to be both pbt and vPvB",S1038),99)=99,IF(IFERROR(SEARCH("concluded to be both pbt and vPvB",K1038),99)=99,0,Scoring!$E$5),Scoring!$E$5),Scoring!$E$5),Scoring!$E$5),Scoring!$E$5),Scoring!$E$4),Scoring!$E$6),Scoring!$E$4)</f>
        <v>0</v>
      </c>
      <c r="X1038" s="78">
        <f>IF(IFERROR(SEARCH("H410",N1038),99)=99,IF(IFERROR(SEARCH("H410",O1038),99)=99,IF(IFERROR(SEARCH("H410",Q1038),99)=99,IF(IFERROR(SEARCH("H410",M1038),99)=99,IF(IFERROR(SEARCH("H410",R1038),99)=99,IF(IFERROR(SEARCH("H411",N1038),99)=99,IF(IFERROR(SEARCH("H411",O1038),99)=99,IF(IFERROR(SEARCH("H411",Q1038),99)=99,IF(IFERROR(SEARCH("H411",M1038),99)=99,IF(IFERROR(SEARCH("H411",R1038),99)=99,IF(IFERROR(SEARCH("H413",N1038),99)=99,IF(IFERROR(SEARCH("H413",O1038),99)=99,IF(IFERROR(SEARCH("H413",Q1038),99)=99,IF(IFERROR(SEARCH("H413",M1038),99)=99,IF(IFERROR(SEARCH("H413",R1038),99)=99,IF(IFERROR(SEARCH("H412",N1038),99)=99,IF(IFERROR(SEARCH("H412",O1038),99)=99,IF(IFERROR(SEARCH("H412",Q1038),99)=99,IF(IFERROR(SEARCH("H412",M1038),99)=99,IF(IFERROR(SEARCH("H412",R1038),99)=99,0,Scoring!$E$2),Scoring!$E$2),Scoring!$E$2),Scoring!$E$2),Scoring!$E$2),Scoring!$E$2),Scoring!$E$2),Scoring!$E$2),Scoring!$E$2),Scoring!$E$2),Scoring!$E$2),Scoring!$E$2),Scoring!$E$2),Scoring!$E$2),Scoring!$E$2),Scoring!$E$2),Scoring!$E$2),Scoring!$E$2),Scoring!$E$2),Scoring!$E$2)</f>
        <v>0</v>
      </c>
      <c r="Y1038" s="78">
        <f>IF(IFERROR(SEARCH("CMR",K1038),99)=99,IF(IFERROR(SEARCH("Suspected CMR",S1038),99)=99,IF(IFERROR(SEARCH("CMR",S1038),99)=99,0,Scoring!$E$8),Scoring!$E$9),Scoring!$E$8)</f>
        <v>0</v>
      </c>
      <c r="Z1038" s="78">
        <f>IF(IFERROR(SEARCH("H350",N1038),99)=99,IF(IFERROR(SEARCH("H350",O1038),99)=99,IF(IFERROR(SEARCH("H350",Q1038),99)=99,IF(IFERROR(SEARCH("H350",M1038),99)=99,IF(IFERROR(SEARCH("H350",R1038),99)=99,IF(IFERROR(SEARCH("H351",N1038),99)=99,IF(IFERROR(SEARCH("H351",O1038),99)=99,IF(IFERROR(SEARCH("H351",Q1038),99)=99,IF(IFERROR(SEARCH("H351",M1038),99)=99,IF(IFERROR(SEARCH("H351",R1038),99)=99,IF(IFERROR(SEARCH("carcinogenic",P1038),99)=99,IF(IFERROR(SEARCH("suspected carcinogenic",S1038),99)=99,0,Scoring!$E$12),Scoring!$E$11),Scoring!$E$10),Scoring!$E$10),Scoring!$E$10),Scoring!$E$10),Scoring!$E$10),Scoring!$E$10),Scoring!$E$10),Scoring!$E$10),Scoring!$E$10),Scoring!$E$10)</f>
        <v>0</v>
      </c>
      <c r="AA1038" s="78">
        <f>IF(IFERROR(SEARCH("H340",N1038),99)=99,IF(IFERROR(SEARCH("H340",O1038),99)=99,IF(IFERROR(SEARCH("H340",Q1038),99)=99,IF(IFERROR(SEARCH("H340",M1038),99)=99,IF(IFERROR(SEARCH("H340",R1038),99)=99,IF(IFERROR(SEARCH("H341",N1038),99)=99,IF(IFERROR(SEARCH("H341",O1038),99)=99,IF(IFERROR(SEARCH("H341",Q1038),99)=99,IF(IFERROR(SEARCH("H341",M1038),99)=99,IF(IFERROR(SEARCH("H341",R1038),99)=99,IF(IFERROR(SEARCH("mutagenic",P1038),99)=99,IF(IFERROR(SEARCH("suspected mutagenic",S1038),99)=99,0,Scoring!$E$15),Scoring!$E$14),Scoring!$E$13),Scoring!$E$13),Scoring!$E$13),Scoring!$E$13),Scoring!$E$13),Scoring!$E$13),Scoring!$E$13),Scoring!$E$13),Scoring!$E$13),Scoring!$E$13)</f>
        <v>0</v>
      </c>
      <c r="AB1038" s="78">
        <f>IF(IFERROR(SEARCH("H360",N1038),99)=99,IF(IFERROR(SEARCH("H360",O1038),99)=99,IF(IFERROR(SEARCH("H360",Q1038),99)=99,IF(IFERROR(SEARCH("H360",M1038),99)=99,IF(IFERROR(SEARCH("H360",R1038),99)=99,IF(IFERROR(SEARCH("H361",N1038),99)=99,IF(IFERROR(SEARCH("H361",O1038),99)=99,IF(IFERROR(SEARCH("H361",Q1038),99)=99,IF(IFERROR(SEARCH("H361",M1038),99)=99,IF(IFERROR(SEARCH("H361",R1038),99)=99,IF(IFERROR(SEARCH("reproduction",P1038),99)=99,IF(IFERROR(SEARCH("suspected reprotoxic",S1038),99)=99,IF(IFERROR(SEARCH("reprotoxic",S1038),99)=99,IF(IFERROR(SEARCH("reprotoxic",K1038),99)=99,0,Scoring!$E$18),Scoring!$E$18),Scoring!$E$19),Scoring!$E$17),Scoring!$E$16),Scoring!$E$16),Scoring!$E$16),Scoring!$E$16),Scoring!$E$16),Scoring!$E$16),Scoring!$E$16),Scoring!$E$16),Scoring!$E$16),Scoring!$E$16)</f>
        <v>0</v>
      </c>
      <c r="AC1038" s="78">
        <f>IF(IFERROR(SEARCH("57f",L1038),99)=99,IF(IFERROR(SEARCH("57(f)",P1038),99)=99,0,Scoring!$E$20),Scoring!$E$20)</f>
        <v>1</v>
      </c>
      <c r="AD1038" s="78">
        <f>IF(IFERROR(SEARCH("CAT1",T1038),99)=99,IF(IFERROR(SEARCH("CAT2",T1038),99)=99,IF(IFERROR(SEARCH("CAT3",T1038),99)=99,IF(IFERROR(SEARCH("concluded to be endocrine",K1038),99)=99,IF(IFERROR(SEARCH("categorised as endocrine",K1038),99)=99,IF(IFERROR(SEARCH("endocrine disrupting",P1038),99)=99,IF(IFERROR(SEARCH("endocrine disrupting",K1038),99)=99,IF(IFERROR(SEARCH("suspected endocrine",S1038),99)=99,IF(IFERROR(SEARCH("potential endocrine",S1038),99)=99,0,Scoring!$E$25),Scoring!$E$25),Scoring!$E$24),Scoring!$E$24),Scoring!$E$24),Scoring!$E$24),Scoring!$E$23),Scoring!$E$22),Scoring!$E$21)</f>
        <v>0</v>
      </c>
      <c r="AE1038" s="78">
        <f>IF(IFERROR(SEARCH("suspected sensitiser",S1038),99)=99,IF(IFERROR(SEARCH("sensitiser",S1038),99)=99,IF(IFERROR(SEARCH("other hazard based concern",S1038),99)=99,0,Scoring!$E$28),Scoring!$E$26),Scoring!$E$27)</f>
        <v>0</v>
      </c>
      <c r="AF1038" s="78">
        <f>IF(IFERROR(M1038,1)=1,IF(IFERROR(N1038,1)=1,IF(IFERROR(O1038,1)=1,IF(IFERROR(Q1038,1)=1,IF(IFERROR(R1038,1)=1,IF(IFERROR(T1038,1)=1,IF(IFERROR(K1038,1)=1,IF(IFERROR(P1038,1)=1,IF(IFERROR(S1038,1)=1,Scoring!$E$29,0),0),0),0),0),0),0),0),0)</f>
        <v>0</v>
      </c>
      <c r="AG1038" s="78">
        <f t="shared" si="77"/>
        <v>1</v>
      </c>
      <c r="AI1038" s="93"/>
      <c r="AJ1038" s="94"/>
      <c r="AK1038" s="76"/>
      <c r="AL1038" s="75"/>
      <c r="AN1038" s="79"/>
      <c r="AO1038" s="79"/>
      <c r="AP1038" s="79"/>
      <c r="AQ1038" s="79"/>
      <c r="AR1038" s="79"/>
      <c r="AS1038" s="78"/>
      <c r="AU1038" s="79">
        <f>IF(IFERROR(F1038,99)=99,IF(IFERROR(G1038,99)=99,IF(IFERROR(H1038,99)=99,IF(IFERROR(I1038,99)=99,IF(IFERROR(E1038,99)=99,IF(IFERROR(J1038,99)=99,0,Scoring!$B$7),Scoring!$B$3),Scoring!$B$2),Scoring!$B$6),Scoring!$B$5),Scoring!$B$4)</f>
        <v>0.3</v>
      </c>
      <c r="AV1038" s="78">
        <f t="shared" si="78"/>
        <v>0.3</v>
      </c>
      <c r="AW1038" s="78"/>
      <c r="AX1038" s="66"/>
      <c r="AY1038" s="78"/>
      <c r="AZ1038" s="76"/>
      <c r="BA1038" s="76"/>
      <c r="BB1038" s="76"/>
    </row>
    <row r="1039" spans="1:54" x14ac:dyDescent="0.25">
      <c r="A1039" s="77" t="s">
        <v>7518</v>
      </c>
      <c r="B1039" s="76" t="str">
        <f>C1039</f>
        <v>-</v>
      </c>
      <c r="C1039" s="77" t="s">
        <v>30</v>
      </c>
      <c r="D1039" s="77" t="s">
        <v>1166</v>
      </c>
      <c r="E1039" s="76" t="str">
        <f>IF(C1039="-",IF(A1039="-",VLOOKUP(D1039,'sin-list 180320_update'!$C$2:$C$835,1,FALSE),VLOOKUP(A1039,'sin-list 180320_update'!$A$2:$A$835,1,FALSE)),VLOOKUP(C1039,'sin-list 180320_update'!$B$2:$B$835,1,FALSE))</f>
        <v>30784-32-8</v>
      </c>
      <c r="F1039" s="76" t="e">
        <f>IF($C1039="-",IF($A1039="-",VLOOKUP($D1039,'REACH Bilaga XVII_update'!$A$5:$A$131,1,FALSE),VLOOKUP($A1039,'REACH Bilaga XVII_update'!$C$5:$C$131,1,FALSE)),VLOOKUP($C1039,'REACH Bilaga XVII_update'!$B$5:$B$131,1,FALSE))</f>
        <v>#N/A</v>
      </c>
      <c r="G1039" s="76" t="e">
        <f>IF($C1039="-",IF($A1039="-",VLOOKUP($D1039,' REACH Bilaga 59_update'!$A$5:$A$210,1,FALSE),VLOOKUP($A1039,' REACH Bilaga 59_update'!$D$5:$D$210,1,FALSE)),VLOOKUP($C1039,' REACH Bilaga 59_update'!$C$5:$C$210,1,FALSE))</f>
        <v>#N/A</v>
      </c>
      <c r="H1039" s="76" t="e">
        <f>IF($C1039="-",IF($A1039="-",VLOOKUP($D1039,'REACH Bilaga XIV_update'!$A$5:$A$110,1,FALSE),VLOOKUP($A1039,'REACH Bilaga XIV_update'!$D$5:$D$110,1,FALSE)),VLOOKUP($C1039,'REACH Bilaga XIV_update'!$C$5:$C$110,1,FALSE))</f>
        <v>#N/A</v>
      </c>
      <c r="I1039" s="76" t="e">
        <f>IF($C1039="-",IF($A1039="-",VLOOKUP($D1039,CoRAP_update!$A$5:$A$376,1,FALSE),VLOOKUP($A1039,CoRAP_update!$D$5:$D$376,1,FALSE)),VLOOKUP($C1039,CoRAP_update!$C$5:$C$376,1,FALSE))</f>
        <v>#N/A</v>
      </c>
      <c r="J1039" s="76" t="e">
        <f>IF($C1039="-",IF($A1039="-",VLOOKUP($D1039,EDC_update!$C$2:$C$450,1,FALSE),VLOOKUP($A1039,EDC_update!$B$2:$B$450,1,FALSE)),VLOOKUP($C1039,EDC_update!$L$2:$L$450,1,FALSE))</f>
        <v>#N/A</v>
      </c>
      <c r="K1039" s="76" t="str">
        <f>IF($C1039="-",IF($A1039="-",IF(VLOOKUP($D1039,'sin-list 180320_update'!$C$2:$S$835,3,FALSE)="",NA(),VLOOKUP($D1039,'sin-list 180320_update'!$C$2:$S$835,3,FALSE)),IF(VLOOKUP($A1039,'sin-list 180320_update'!$A$2:$S$835,5,FALSE)="",NA(),VLOOKUP($A1039,'sin-list 180320_update'!$A$2:$S$835,5,FALSE))),IF(VLOOKUP($C1039,'sin-list 180320_update'!$B$2:$S$835,4,FALSE)="",NA(),VLOOKUP($C1039,'sin-list 180320_update'!$B$2:$S$835,4,FALSE)))</f>
        <v>Substance is concluded to be an endocrine disruptor SVHC by ECHA Member State Committee.</v>
      </c>
      <c r="L1039" s="76" t="str">
        <f>IF($C1039="-",IF($A1039="-",VLOOKUP($D1039,'sin-list 180320_update'!$C$2:$S$835,6,FALSE),VLOOKUP($A1039,'sin-list 180320_update'!$A$2:$S$835,8,FALSE)),VLOOKUP($C1039,'sin-list 180320_update'!$B$2:$S$835,7,FALSE))</f>
        <v>Official classification missing - 57f substance</v>
      </c>
      <c r="M1039" s="76" t="e">
        <f>IF($C1039="-",IF($A1039="-",IF(VLOOKUP($D1039,'sin-list 180320_update'!$C$2:$S$835,8,FALSE)="",NA(),VLOOKUP($D1039,'sin-list 180320_update'!$C$2:$S$835,8,FALSE)),IF(VLOOKUP($A1039,'sin-list 180320_update'!$A$2:$S$835,10,FALSE)="",NA(),VLOOKUP($A1039,'sin-list 180320_update'!$A$2:$S$835,10,FALSE))),IF(VLOOKUP($C1039,'sin-list 180320_update'!$B$2:$S$835,9,FALSE)="",NA(),VLOOKUP($C1039,'sin-list 180320_update'!$B$2:$S$835,9,FALSE)))</f>
        <v>#N/A</v>
      </c>
      <c r="N1039" s="76" t="e">
        <f>IF($C1039="-",IF($A1039="-",IF(VLOOKUP($D1039,'REACH Bilaga XVII_update'!$A$5:$E$131,4,FALSE)="",NA(),VLOOKUP($D1039,'REACH Bilaga XVII_update'!$A$5:$E$131,4,FALSE)),IF(VLOOKUP($A1039,'REACH Bilaga XVII_update'!$C$5:$D$131,2,FALSE)="",NA(),VLOOKUP($A1039,'REACH Bilaga XVII_update'!$C$5:$D$131,2,FALSE))),IF(VLOOKUP($C1039,'REACH Bilaga XVII_update'!$B$5:$D$131,3,FALSE)="",NA(),VLOOKUP($C1039,'REACH Bilaga XVII_update'!$B$5:$D$131,3,FALSE)))</f>
        <v>#N/A</v>
      </c>
      <c r="O1039" s="76" t="e">
        <f>IF($C1039="-",IF($A1039="-",IF(VLOOKUP($D1039,' REACH Bilaga 59_update'!$A$5:$E$210,5,FALSE)="",NA(),VLOOKUP($D1039,' REACH Bilaga 59_update'!$A$5:$E$210,5,FALSE)),IF(VLOOKUP($A1039,' REACH Bilaga 59_update'!$D$5:$E$210,2,FALSE)="",NA(),VLOOKUP($A1039,' REACH Bilaga 59_update'!$D$5:$E$210,2,FALSE))),IF(VLOOKUP($C1039,' REACH Bilaga 59_update'!$C$5:$E$210,3,FALSE)="",NA(),VLOOKUP($C1039,' REACH Bilaga 59_update'!$C$5:$E$210,3,FALSE)))</f>
        <v>#N/A</v>
      </c>
      <c r="P1039" s="76" t="e">
        <f>IF(C1039="-",IF(A1039="-",IFERROR(VLOOKUP($D1039,' REACH Bilaga 59_update'!$A$5:$F$210,MATCH(Sammanfattning!P$1,' REACH Bilaga 59_update'!$A$4:$F$4,0),FALSE),VLOOKUP($D1039,'REACH Bilaga XIV_update'!$A$4:$H$110,MATCH(Sammanfattning!P$1,'REACH Bilaga XIV_update'!$A$4:$H$4,0),FALSE)),IFERROR(VLOOKUP($A1039,' REACH Bilaga 59_update'!$D$5:$F$210,MATCH(Sammanfattning!P$1,' REACH Bilaga 59_update'!$D$4:$F$4,0),FALSE),VLOOKUP($A1039,'REACH Bilaga XIV_update'!$D$4:$H$110,MATCH(Sammanfattning!P$1,'REACH Bilaga XIV_update'!$D$4:$H$4,0),FALSE))),IFERROR(VLOOKUP($C1039,' REACH Bilaga 59_update'!$C$5:$F$210,MATCH(Sammanfattning!P$1,' REACH Bilaga 59_update'!$C$4:$F$4,0),FALSE),VLOOKUP($C1039,'REACH Bilaga XIV_update'!$C$4:$H$110,MATCH(Sammanfattning!P$1,'REACH Bilaga XIV_update'!$C$4:$H$4,0),FALSE)))</f>
        <v>#N/A</v>
      </c>
      <c r="Q1039" s="76" t="e">
        <f>IF($C1039="-",IF($A1039="-",IF(VLOOKUP($D1039,'REACH Bilaga XIV_update'!$A$5:$I$110,9,FALSE)="",NA(),VLOOKUP($D1039,'REACH Bilaga XIV_update'!$A$5:$I$110,9,FALSE)),IF(VLOOKUP($A1039,'REACH Bilaga XIV_update'!$D$5:$I$110,6,FALSE)="",NA(),VLOOKUP($A1039,'REACH Bilaga XIV_update'!$D$5:$I$110,6,FALSE))),IF(VLOOKUP($C1039,'REACH Bilaga XIV_update'!$C$5:$I$110,7,FALSE)="",NA(),VLOOKUP($C1039,'REACH Bilaga XIV_update'!$C$5:$I$110,7,FALSE)))</f>
        <v>#N/A</v>
      </c>
      <c r="R1039" s="76" t="e">
        <f>IF($C1039="-",IF($A1039="-",IF(VLOOKUP($D1039,CoRAP_update!$A$5:$O$376,15,FALSE)="",NA(),VLOOKUP($D1039,CoRAP_update!$A$5:$O$376,15,FALSE)),IF(VLOOKUP($A1039,CoRAP_update!$D$5:$O$376,12,FALSE)="",NA(),VLOOKUP($A1039,CoRAP_update!$D$5:$O$376,12,FALSE))),IF(VLOOKUP($C1039,CoRAP_update!$C$5:$O$376,13,FALSE)="",NA(),VLOOKUP($C1039,CoRAP_update!$C$5:$O$376,13,FALSE)))</f>
        <v>#N/A</v>
      </c>
      <c r="S1039" s="144" t="e">
        <f>IF($C1039="-",IF($A1039="-",VLOOKUP($D1039,CoRAP_update!$A$5:$J$376,MATCH(Sammanfattning!S$1,CoRAP_update!$A$4:$J$4,0),FALSE),VLOOKUP($A1039,CoRAP_update!$D$5:$J$376,MATCH(Sammanfattning!S$1,CoRAP_update!$D$4:$J$4,0),FALSE)),VLOOKUP($C1039,CoRAP_update!$C$5:$J$376,MATCH(Sammanfattning!S$1,CoRAP_update!$C$4:$J$4,0),FALSE))</f>
        <v>#N/A</v>
      </c>
      <c r="T1039" s="76" t="e">
        <f>IF($A1039="-",VLOOKUP($D1039,EDC_update!$C$2:$F$450,4,FALSE),VLOOKUP($A1039,EDC_update!$B$2:$F$450,5,FALSE))</f>
        <v>#N/A</v>
      </c>
      <c r="V1039" s="78">
        <f>IF(IFERROR(SEARCH("PBT",P1039),99)=99,IF(IFERROR(SEARCH("suspected PBT",S1039),99)=99,IF(IFERROR(SEARCH("concluded to be PBT",K1039),99)=99,IF(IFERROR(SEARCH("PBT",S1039),99)=99,IF(IFERROR(SEARCH("PBT cand",L1039),99)=99,IF(IFERROR(SEARCH("PBT",L1039),99)=99,IF(IFERROR(SEARCH("persistent, bioackumulative and toxic properties",K1039),99)=99,0,Scoring!$E$3),Scoring!$E$3),Scoring!$E$7),Scoring!$E$3),Scoring!$E$5),Scoring!$E$6),Scoring!$E$3)</f>
        <v>0</v>
      </c>
      <c r="W1039" s="78">
        <f>IF(IFERROR(SEARCH("vPvB",P1039),99)=99,IF(IFERROR(SEARCH("suspected pbt/vPvB",S1039),99)=99,IF(IFERROR(SEARCH("vPvB",S1039),99)=99,IF(IFERROR(SEARCH("concluded to be a vPvB",S1039),99)=99,IF(IFERROR(SEARCH("identified as vPvB",K1039),99)=99,IF(IFERROR(SEARCH("concluded to be a vPvB",K1039),99)=99,IF(IFERROR(SEARCH("concluded to be both pbt and vPvB",S1039),99)=99,IF(IFERROR(SEARCH("concluded to be both pbt and vPvB",K1039),99)=99,0,Scoring!$E$5),Scoring!$E$5),Scoring!$E$5),Scoring!$E$5),Scoring!$E$5),Scoring!$E$4),Scoring!$E$6),Scoring!$E$4)</f>
        <v>0</v>
      </c>
      <c r="X1039" s="78">
        <f>IF(IFERROR(SEARCH("H410",N1039),99)=99,IF(IFERROR(SEARCH("H410",O1039),99)=99,IF(IFERROR(SEARCH("H410",Q1039),99)=99,IF(IFERROR(SEARCH("H410",M1039),99)=99,IF(IFERROR(SEARCH("H410",R1039),99)=99,IF(IFERROR(SEARCH("H411",N1039),99)=99,IF(IFERROR(SEARCH("H411",O1039),99)=99,IF(IFERROR(SEARCH("H411",Q1039),99)=99,IF(IFERROR(SEARCH("H411",M1039),99)=99,IF(IFERROR(SEARCH("H411",R1039),99)=99,IF(IFERROR(SEARCH("H413",N1039),99)=99,IF(IFERROR(SEARCH("H413",O1039),99)=99,IF(IFERROR(SEARCH("H413",Q1039),99)=99,IF(IFERROR(SEARCH("H413",M1039),99)=99,IF(IFERROR(SEARCH("H413",R1039),99)=99,IF(IFERROR(SEARCH("H412",N1039),99)=99,IF(IFERROR(SEARCH("H412",O1039),99)=99,IF(IFERROR(SEARCH("H412",Q1039),99)=99,IF(IFERROR(SEARCH("H412",M1039),99)=99,IF(IFERROR(SEARCH("H412",R1039),99)=99,0,Scoring!$E$2),Scoring!$E$2),Scoring!$E$2),Scoring!$E$2),Scoring!$E$2),Scoring!$E$2),Scoring!$E$2),Scoring!$E$2),Scoring!$E$2),Scoring!$E$2),Scoring!$E$2),Scoring!$E$2),Scoring!$E$2),Scoring!$E$2),Scoring!$E$2),Scoring!$E$2),Scoring!$E$2),Scoring!$E$2),Scoring!$E$2),Scoring!$E$2)</f>
        <v>0</v>
      </c>
      <c r="Y1039" s="78">
        <f>IF(IFERROR(SEARCH("CMR",K1039),99)=99,IF(IFERROR(SEARCH("Suspected CMR",S1039),99)=99,IF(IFERROR(SEARCH("CMR",S1039),99)=99,0,Scoring!$E$8),Scoring!$E$9),Scoring!$E$8)</f>
        <v>0</v>
      </c>
      <c r="Z1039" s="78">
        <f>IF(IFERROR(SEARCH("H350",N1039),99)=99,IF(IFERROR(SEARCH("H350",O1039),99)=99,IF(IFERROR(SEARCH("H350",Q1039),99)=99,IF(IFERROR(SEARCH("H350",M1039),99)=99,IF(IFERROR(SEARCH("H350",R1039),99)=99,IF(IFERROR(SEARCH("H351",N1039),99)=99,IF(IFERROR(SEARCH("H351",O1039),99)=99,IF(IFERROR(SEARCH("H351",Q1039),99)=99,IF(IFERROR(SEARCH("H351",M1039),99)=99,IF(IFERROR(SEARCH("H351",R1039),99)=99,IF(IFERROR(SEARCH("carcinogenic",P1039),99)=99,IF(IFERROR(SEARCH("suspected carcinogenic",S1039),99)=99,0,Scoring!$E$12),Scoring!$E$11),Scoring!$E$10),Scoring!$E$10),Scoring!$E$10),Scoring!$E$10),Scoring!$E$10),Scoring!$E$10),Scoring!$E$10),Scoring!$E$10),Scoring!$E$10),Scoring!$E$10)</f>
        <v>0</v>
      </c>
      <c r="AA1039" s="78">
        <f>IF(IFERROR(SEARCH("H340",N1039),99)=99,IF(IFERROR(SEARCH("H340",O1039),99)=99,IF(IFERROR(SEARCH("H340",Q1039),99)=99,IF(IFERROR(SEARCH("H340",M1039),99)=99,IF(IFERROR(SEARCH("H340",R1039),99)=99,IF(IFERROR(SEARCH("H341",N1039),99)=99,IF(IFERROR(SEARCH("H341",O1039),99)=99,IF(IFERROR(SEARCH("H341",Q1039),99)=99,IF(IFERROR(SEARCH("H341",M1039),99)=99,IF(IFERROR(SEARCH("H341",R1039),99)=99,IF(IFERROR(SEARCH("mutagenic",P1039),99)=99,IF(IFERROR(SEARCH("suspected mutagenic",S1039),99)=99,0,Scoring!$E$15),Scoring!$E$14),Scoring!$E$13),Scoring!$E$13),Scoring!$E$13),Scoring!$E$13),Scoring!$E$13),Scoring!$E$13),Scoring!$E$13),Scoring!$E$13),Scoring!$E$13),Scoring!$E$13)</f>
        <v>0</v>
      </c>
      <c r="AB1039" s="78">
        <f>IF(IFERROR(SEARCH("H360",N1039),99)=99,IF(IFERROR(SEARCH("H360",O1039),99)=99,IF(IFERROR(SEARCH("H360",Q1039),99)=99,IF(IFERROR(SEARCH("H360",M1039),99)=99,IF(IFERROR(SEARCH("H360",R1039),99)=99,IF(IFERROR(SEARCH("H361",N1039),99)=99,IF(IFERROR(SEARCH("H361",O1039),99)=99,IF(IFERROR(SEARCH("H361",Q1039),99)=99,IF(IFERROR(SEARCH("H361",M1039),99)=99,IF(IFERROR(SEARCH("H361",R1039),99)=99,IF(IFERROR(SEARCH("reproduction",P1039),99)=99,IF(IFERROR(SEARCH("suspected reprotoxic",S1039),99)=99,IF(IFERROR(SEARCH("reprotoxic",S1039),99)=99,IF(IFERROR(SEARCH("reprotoxic",K1039),99)=99,0,Scoring!$E$18),Scoring!$E$18),Scoring!$E$19),Scoring!$E$17),Scoring!$E$16),Scoring!$E$16),Scoring!$E$16),Scoring!$E$16),Scoring!$E$16),Scoring!$E$16),Scoring!$E$16),Scoring!$E$16),Scoring!$E$16),Scoring!$E$16)</f>
        <v>0</v>
      </c>
      <c r="AC1039" s="78">
        <f>IF(IFERROR(SEARCH("57f",L1039),99)=99,IF(IFERROR(SEARCH("57(f)",P1039),99)=99,0,Scoring!$E$20),Scoring!$E$20)</f>
        <v>1</v>
      </c>
      <c r="AD1039" s="78">
        <f>IF(IFERROR(SEARCH("CAT1",T1039),99)=99,IF(IFERROR(SEARCH("CAT2",T1039),99)=99,IF(IFERROR(SEARCH("CAT3",T1039),99)=99,IF(IFERROR(SEARCH("concluded to be endocrine",K1039),99)=99,IF(IFERROR(SEARCH("categorised as endocrine",K1039),99)=99,IF(IFERROR(SEARCH("endocrine disrupting",P1039),99)=99,IF(IFERROR(SEARCH("endocrine disrupting",K1039),99)=99,IF(IFERROR(SEARCH("suspected endocrine",S1039),99)=99,IF(IFERROR(SEARCH("potential endocrine",S1039),99)=99,0,Scoring!$E$25),Scoring!$E$25),Scoring!$E$24),Scoring!$E$24),Scoring!$E$24),Scoring!$E$24),Scoring!$E$23),Scoring!$E$22),Scoring!$E$21)</f>
        <v>0</v>
      </c>
      <c r="AE1039" s="78">
        <f>IF(IFERROR(SEARCH("suspected sensitiser",S1039),99)=99,IF(IFERROR(SEARCH("sensitiser",S1039),99)=99,IF(IFERROR(SEARCH("other hazard based concern",S1039),99)=99,0,Scoring!$E$28),Scoring!$E$26),Scoring!$E$27)</f>
        <v>0</v>
      </c>
      <c r="AF1039" s="78">
        <f>IF(IFERROR(M1039,1)=1,IF(IFERROR(N1039,1)=1,IF(IFERROR(O1039,1)=1,IF(IFERROR(Q1039,1)=1,IF(IFERROR(R1039,1)=1,IF(IFERROR(T1039,1)=1,IF(IFERROR(K1039,1)=1,IF(IFERROR(P1039,1)=1,IF(IFERROR(S1039,1)=1,Scoring!$E$29,0),0),0),0),0),0),0),0),0)</f>
        <v>0</v>
      </c>
      <c r="AG1039" s="78">
        <f t="shared" si="77"/>
        <v>1</v>
      </c>
      <c r="AI1039" s="93"/>
      <c r="AJ1039" s="94"/>
      <c r="AK1039" s="76"/>
      <c r="AL1039" s="75"/>
      <c r="AN1039" s="79"/>
      <c r="AO1039" s="79"/>
      <c r="AP1039" s="79"/>
      <c r="AQ1039" s="79"/>
      <c r="AR1039" s="79"/>
      <c r="AS1039" s="78"/>
      <c r="AU1039" s="79">
        <f>IF(IFERROR(F1039,99)=99,IF(IFERROR(G1039,99)=99,IF(IFERROR(H1039,99)=99,IF(IFERROR(I1039,99)=99,IF(IFERROR(E1039,99)=99,IF(IFERROR(J1039,99)=99,0,Scoring!$B$7),Scoring!$B$3),Scoring!$B$2),Scoring!$B$6),Scoring!$B$5),Scoring!$B$4)</f>
        <v>0.3</v>
      </c>
      <c r="AV1039" s="78">
        <f t="shared" si="78"/>
        <v>0.3</v>
      </c>
      <c r="AW1039" s="78"/>
      <c r="AX1039" s="66"/>
      <c r="AY1039" s="78"/>
      <c r="AZ1039" s="76"/>
      <c r="BA1039" s="76"/>
      <c r="BB1039" s="76"/>
    </row>
    <row r="1040" spans="1:54" x14ac:dyDescent="0.25">
      <c r="A1040" s="89" t="s">
        <v>6246</v>
      </c>
      <c r="B1040" s="89" t="s">
        <v>30</v>
      </c>
      <c r="C1040" s="89" t="s">
        <v>30</v>
      </c>
      <c r="D1040" s="89" t="s">
        <v>7373</v>
      </c>
      <c r="E1040" s="76" t="e">
        <f>IF(C1040="-",IF(A1040="-",VLOOKUP(D1040,'sin-list 180320_update'!$C$2:$C$835,1,FALSE),VLOOKUP(A1040,'sin-list 180320_update'!$A$2:$A$835,1,FALSE)),VLOOKUP(C1040,'sin-list 180320_update'!$B$2:$B$835,1,FALSE))</f>
        <v>#N/A</v>
      </c>
      <c r="F1040" s="76" t="e">
        <f>IF($C1040="-",IF($A1040="-",VLOOKUP($D1040,'REACH Bilaga XVII_update'!$A$5:$A$131,1,FALSE),VLOOKUP($A1040,'REACH Bilaga XVII_update'!$C$5:$C$131,1,FALSE)),VLOOKUP($C1040,'REACH Bilaga XVII_update'!$B$5:$B$131,1,FALSE))</f>
        <v>#N/A</v>
      </c>
      <c r="G1040" s="76" t="e">
        <f>IF($C1040="-",IF($A1040="-",VLOOKUP($D1040,' REACH Bilaga 59_update'!$A$5:$A$210,1,FALSE),VLOOKUP($A1040,' REACH Bilaga 59_update'!$D$5:$D$210,1,FALSE)),VLOOKUP($C1040,' REACH Bilaga 59_update'!$C$5:$C$210,1,FALSE))</f>
        <v>#N/A</v>
      </c>
      <c r="H1040" s="76" t="e">
        <f>IF($C1040="-",IF($A1040="-",VLOOKUP($D1040,'REACH Bilaga XIV_update'!$A$5:$A$110,1,FALSE),VLOOKUP($A1040,'REACH Bilaga XIV_update'!$D$5:$D$110,1,FALSE)),VLOOKUP($C1040,'REACH Bilaga XIV_update'!$C$5:$C$110,1,FALSE))</f>
        <v>#N/A</v>
      </c>
      <c r="I1040" s="76" t="e">
        <f>IF($C1040="-",IF($A1040="-",VLOOKUP($D1040,CoRAP_update!$A$5:$A$376,1,FALSE),VLOOKUP($A1040,CoRAP_update!$D$5:$D$376,1,FALSE)),VLOOKUP($C1040,CoRAP_update!$C$5:$C$376,1,FALSE))</f>
        <v>#N/A</v>
      </c>
      <c r="J1040" s="76" t="str">
        <f>IF($C1040="-",IF($A1040="-",VLOOKUP($D1040,EDC_update!$C$2:$C$450,1,FALSE),VLOOKUP($A1040,EDC_update!$B$2:$B$450,1,FALSE)),VLOOKUP($C1040,EDC_update!$L$2:$L$450,1,FALSE))</f>
        <v>3090-35-5</v>
      </c>
      <c r="K1040" s="76" t="e">
        <f>IF($C1040="-",IF($A1040="-",IF(VLOOKUP($D1040,'sin-list 180320_update'!$C$2:$S$835,3,FALSE)="",NA(),VLOOKUP($D1040,'sin-list 180320_update'!$C$2:$S$835,3,FALSE)),IF(VLOOKUP($A1040,'sin-list 180320_update'!$A$2:$S$835,5,FALSE)="",NA(),VLOOKUP($A1040,'sin-list 180320_update'!$A$2:$S$835,5,FALSE))),IF(VLOOKUP($C1040,'sin-list 180320_update'!$B$2:$S$835,4,FALSE)="",NA(),VLOOKUP($C1040,'sin-list 180320_update'!$B$2:$S$835,4,FALSE)))</f>
        <v>#N/A</v>
      </c>
      <c r="L1040" s="76" t="e">
        <f>IF($C1040="-",IF($A1040="-",VLOOKUP($D1040,'sin-list 180320_update'!$C$2:$S$835,6,FALSE),VLOOKUP($A1040,'sin-list 180320_update'!$A$2:$S$835,8,FALSE)),VLOOKUP($C1040,'sin-list 180320_update'!$B$2:$S$835,7,FALSE))</f>
        <v>#N/A</v>
      </c>
      <c r="M1040" s="76" t="e">
        <f>IF($C1040="-",IF($A1040="-",IF(VLOOKUP($D1040,'sin-list 180320_update'!$C$2:$S$835,8,FALSE)="",NA(),VLOOKUP($D1040,'sin-list 180320_update'!$C$2:$S$835,8,FALSE)),IF(VLOOKUP($A1040,'sin-list 180320_update'!$A$2:$S$835,10,FALSE)="",NA(),VLOOKUP($A1040,'sin-list 180320_update'!$A$2:$S$835,10,FALSE))),IF(VLOOKUP($C1040,'sin-list 180320_update'!$B$2:$S$835,9,FALSE)="",NA(),VLOOKUP($C1040,'sin-list 180320_update'!$B$2:$S$835,9,FALSE)))</f>
        <v>#N/A</v>
      </c>
      <c r="N1040" s="76" t="e">
        <f>IF($C1040="-",IF($A1040="-",IF(VLOOKUP($D1040,'REACH Bilaga XVII_update'!$A$5:$E$131,4,FALSE)="",NA(),VLOOKUP($D1040,'REACH Bilaga XVII_update'!$A$5:$E$131,4,FALSE)),IF(VLOOKUP($A1040,'REACH Bilaga XVII_update'!$C$5:$D$131,2,FALSE)="",NA(),VLOOKUP($A1040,'REACH Bilaga XVII_update'!$C$5:$D$131,2,FALSE))),IF(VLOOKUP($C1040,'REACH Bilaga XVII_update'!$B$5:$D$131,3,FALSE)="",NA(),VLOOKUP($C1040,'REACH Bilaga XVII_update'!$B$5:$D$131,3,FALSE)))</f>
        <v>#N/A</v>
      </c>
      <c r="O1040" s="76" t="e">
        <f>IF($C1040="-",IF($A1040="-",IF(VLOOKUP($D1040,' REACH Bilaga 59_update'!$A$5:$E$210,5,FALSE)="",NA(),VLOOKUP($D1040,' REACH Bilaga 59_update'!$A$5:$E$210,5,FALSE)),IF(VLOOKUP($A1040,' REACH Bilaga 59_update'!$D$5:$E$210,2,FALSE)="",NA(),VLOOKUP($A1040,' REACH Bilaga 59_update'!$D$5:$E$210,2,FALSE))),IF(VLOOKUP($C1040,' REACH Bilaga 59_update'!$C$5:$E$210,3,FALSE)="",NA(),VLOOKUP($C1040,' REACH Bilaga 59_update'!$C$5:$E$210,3,FALSE)))</f>
        <v>#N/A</v>
      </c>
      <c r="P1040" s="76" t="e">
        <f>IF(C1040="-",IF(A1040="-",IFERROR(VLOOKUP($D1040,' REACH Bilaga 59_update'!$A$5:$F$210,MATCH(Sammanfattning!P$1,' REACH Bilaga 59_update'!$A$4:$F$4,0),FALSE),VLOOKUP($D1040,'REACH Bilaga XIV_update'!$A$4:$H$110,MATCH(Sammanfattning!P$1,'REACH Bilaga XIV_update'!$A$4:$H$4,0),FALSE)),IFERROR(VLOOKUP($A1040,' REACH Bilaga 59_update'!$D$5:$F$210,MATCH(Sammanfattning!P$1,' REACH Bilaga 59_update'!$D$4:$F$4,0),FALSE),VLOOKUP($A1040,'REACH Bilaga XIV_update'!$D$4:$H$110,MATCH(Sammanfattning!P$1,'REACH Bilaga XIV_update'!$D$4:$H$4,0),FALSE))),IFERROR(VLOOKUP($C1040,' REACH Bilaga 59_update'!$C$5:$F$210,MATCH(Sammanfattning!P$1,' REACH Bilaga 59_update'!$C$4:$F$4,0),FALSE),VLOOKUP($C1040,'REACH Bilaga XIV_update'!$C$4:$H$110,MATCH(Sammanfattning!P$1,'REACH Bilaga XIV_update'!$C$4:$H$4,0),FALSE)))</f>
        <v>#N/A</v>
      </c>
      <c r="Q1040" s="76" t="e">
        <f>IF($C1040="-",IF($A1040="-",IF(VLOOKUP($D1040,'REACH Bilaga XIV_update'!$A$5:$I$110,9,FALSE)="",NA(),VLOOKUP($D1040,'REACH Bilaga XIV_update'!$A$5:$I$110,9,FALSE)),IF(VLOOKUP($A1040,'REACH Bilaga XIV_update'!$D$5:$I$110,6,FALSE)="",NA(),VLOOKUP($A1040,'REACH Bilaga XIV_update'!$D$5:$I$110,6,FALSE))),IF(VLOOKUP($C1040,'REACH Bilaga XIV_update'!$C$5:$I$110,7,FALSE)="",NA(),VLOOKUP($C1040,'REACH Bilaga XIV_update'!$C$5:$I$110,7,FALSE)))</f>
        <v>#N/A</v>
      </c>
      <c r="R1040" s="76" t="e">
        <f>IF($C1040="-",IF($A1040="-",IF(VLOOKUP($D1040,CoRAP_update!$A$5:$O$376,15,FALSE)="",NA(),VLOOKUP($D1040,CoRAP_update!$A$5:$O$376,15,FALSE)),IF(VLOOKUP($A1040,CoRAP_update!$D$5:$O$376,12,FALSE)="",NA(),VLOOKUP($A1040,CoRAP_update!$D$5:$O$376,12,FALSE))),IF(VLOOKUP($C1040,CoRAP_update!$C$5:$O$376,13,FALSE)="",NA(),VLOOKUP($C1040,CoRAP_update!$C$5:$O$376,13,FALSE)))</f>
        <v>#N/A</v>
      </c>
      <c r="S1040" s="144" t="e">
        <f>IF($C1040="-",IF($A1040="-",VLOOKUP($D1040,CoRAP_update!$A$5:$J$376,MATCH(Sammanfattning!S$1,CoRAP_update!$A$4:$J$4,0),FALSE),VLOOKUP($A1040,CoRAP_update!$D$5:$J$376,MATCH(Sammanfattning!S$1,CoRAP_update!$D$4:$J$4,0),FALSE)),VLOOKUP($C1040,CoRAP_update!$C$5:$J$376,MATCH(Sammanfattning!S$1,CoRAP_update!$C$4:$J$4,0),FALSE))</f>
        <v>#N/A</v>
      </c>
      <c r="T1040" s="76" t="str">
        <f>IF($A1040="-",VLOOKUP($D1040,EDC_update!$C$2:$F$450,4,FALSE),VLOOKUP($A1040,EDC_update!$B$2:$F$450,5,FALSE))</f>
        <v>CAT1</v>
      </c>
      <c r="V1040" s="78">
        <f>IF(IFERROR(SEARCH("PBT",P1040),99)=99,IF(IFERROR(SEARCH("suspected PBT",S1040),99)=99,IF(IFERROR(SEARCH("concluded to be PBT",K1040),99)=99,IF(IFERROR(SEARCH("PBT",S1040),99)=99,IF(IFERROR(SEARCH("PBT cand",L1040),99)=99,IF(IFERROR(SEARCH("PBT",L1040),99)=99,IF(IFERROR(SEARCH("persistent, bioackumulative and toxic properties",K1040),99)=99,0,Scoring!$E$3),Scoring!$E$3),Scoring!$E$7),Scoring!$E$3),Scoring!$E$5),Scoring!$E$6),Scoring!$E$3)</f>
        <v>0</v>
      </c>
      <c r="W1040" s="78">
        <f>IF(IFERROR(SEARCH("vPvB",P1040),99)=99,IF(IFERROR(SEARCH("suspected pbt/vPvB",S1040),99)=99,IF(IFERROR(SEARCH("vPvB",S1040),99)=99,IF(IFERROR(SEARCH("concluded to be a vPvB",S1040),99)=99,IF(IFERROR(SEARCH("identified as vPvB",K1040),99)=99,IF(IFERROR(SEARCH("concluded to be a vPvB",K1040),99)=99,IF(IFERROR(SEARCH("concluded to be both pbt and vPvB",S1040),99)=99,IF(IFERROR(SEARCH("concluded to be both pbt and vPvB",K1040),99)=99,0,Scoring!$E$5),Scoring!$E$5),Scoring!$E$5),Scoring!$E$5),Scoring!$E$5),Scoring!$E$4),Scoring!$E$6),Scoring!$E$4)</f>
        <v>0</v>
      </c>
      <c r="X1040" s="78">
        <f>IF(IFERROR(SEARCH("H410",N1040),99)=99,IF(IFERROR(SEARCH("H410",O1040),99)=99,IF(IFERROR(SEARCH("H410",Q1040),99)=99,IF(IFERROR(SEARCH("H410",M1040),99)=99,IF(IFERROR(SEARCH("H410",R1040),99)=99,IF(IFERROR(SEARCH("H411",N1040),99)=99,IF(IFERROR(SEARCH("H411",O1040),99)=99,IF(IFERROR(SEARCH("H411",Q1040),99)=99,IF(IFERROR(SEARCH("H411",M1040),99)=99,IF(IFERROR(SEARCH("H411",R1040),99)=99,IF(IFERROR(SEARCH("H413",N1040),99)=99,IF(IFERROR(SEARCH("H413",O1040),99)=99,IF(IFERROR(SEARCH("H413",Q1040),99)=99,IF(IFERROR(SEARCH("H413",M1040),99)=99,IF(IFERROR(SEARCH("H413",R1040),99)=99,IF(IFERROR(SEARCH("H412",N1040),99)=99,IF(IFERROR(SEARCH("H412",O1040),99)=99,IF(IFERROR(SEARCH("H412",Q1040),99)=99,IF(IFERROR(SEARCH("H412",M1040),99)=99,IF(IFERROR(SEARCH("H412",R1040),99)=99,0,Scoring!$E$2),Scoring!$E$2),Scoring!$E$2),Scoring!$E$2),Scoring!$E$2),Scoring!$E$2),Scoring!$E$2),Scoring!$E$2),Scoring!$E$2),Scoring!$E$2),Scoring!$E$2),Scoring!$E$2),Scoring!$E$2),Scoring!$E$2),Scoring!$E$2),Scoring!$E$2),Scoring!$E$2),Scoring!$E$2),Scoring!$E$2),Scoring!$E$2)</f>
        <v>0</v>
      </c>
      <c r="Y1040" s="78">
        <f>IF(IFERROR(SEARCH("CMR",K1040),99)=99,IF(IFERROR(SEARCH("Suspected CMR",S1040),99)=99,IF(IFERROR(SEARCH("CMR",S1040),99)=99,0,Scoring!$E$8),Scoring!$E$9),Scoring!$E$8)</f>
        <v>0</v>
      </c>
      <c r="Z1040" s="78">
        <f>IF(IFERROR(SEARCH("H350",N1040),99)=99,IF(IFERROR(SEARCH("H350",O1040),99)=99,IF(IFERROR(SEARCH("H350",Q1040),99)=99,IF(IFERROR(SEARCH("H350",M1040),99)=99,IF(IFERROR(SEARCH("H350",R1040),99)=99,IF(IFERROR(SEARCH("H351",N1040),99)=99,IF(IFERROR(SEARCH("H351",O1040),99)=99,IF(IFERROR(SEARCH("H351",Q1040),99)=99,IF(IFERROR(SEARCH("H351",M1040),99)=99,IF(IFERROR(SEARCH("H351",R1040),99)=99,IF(IFERROR(SEARCH("carcinogenic",P1040),99)=99,IF(IFERROR(SEARCH("suspected carcinogenic",S1040),99)=99,0,Scoring!$E$12),Scoring!$E$11),Scoring!$E$10),Scoring!$E$10),Scoring!$E$10),Scoring!$E$10),Scoring!$E$10),Scoring!$E$10),Scoring!$E$10),Scoring!$E$10),Scoring!$E$10),Scoring!$E$10)</f>
        <v>0</v>
      </c>
      <c r="AA1040" s="78">
        <f>IF(IFERROR(SEARCH("H340",N1040),99)=99,IF(IFERROR(SEARCH("H340",O1040),99)=99,IF(IFERROR(SEARCH("H340",Q1040),99)=99,IF(IFERROR(SEARCH("H340",M1040),99)=99,IF(IFERROR(SEARCH("H340",R1040),99)=99,IF(IFERROR(SEARCH("H341",N1040),99)=99,IF(IFERROR(SEARCH("H341",O1040),99)=99,IF(IFERROR(SEARCH("H341",Q1040),99)=99,IF(IFERROR(SEARCH("H341",M1040),99)=99,IF(IFERROR(SEARCH("H341",R1040),99)=99,IF(IFERROR(SEARCH("mutagenic",P1040),99)=99,IF(IFERROR(SEARCH("suspected mutagenic",S1040),99)=99,0,Scoring!$E$15),Scoring!$E$14),Scoring!$E$13),Scoring!$E$13),Scoring!$E$13),Scoring!$E$13),Scoring!$E$13),Scoring!$E$13),Scoring!$E$13),Scoring!$E$13),Scoring!$E$13),Scoring!$E$13)</f>
        <v>0</v>
      </c>
      <c r="AB1040" s="78">
        <f>IF(IFERROR(SEARCH("H360",N1040),99)=99,IF(IFERROR(SEARCH("H360",O1040),99)=99,IF(IFERROR(SEARCH("H360",Q1040),99)=99,IF(IFERROR(SEARCH("H360",M1040),99)=99,IF(IFERROR(SEARCH("H360",R1040),99)=99,IF(IFERROR(SEARCH("H361",N1040),99)=99,IF(IFERROR(SEARCH("H361",O1040),99)=99,IF(IFERROR(SEARCH("H361",Q1040),99)=99,IF(IFERROR(SEARCH("H361",M1040),99)=99,IF(IFERROR(SEARCH("H361",R1040),99)=99,IF(IFERROR(SEARCH("reproduction",P1040),99)=99,IF(IFERROR(SEARCH("suspected reprotoxic",S1040),99)=99,IF(IFERROR(SEARCH("reprotoxic",S1040),99)=99,IF(IFERROR(SEARCH("reprotoxic",K1040),99)=99,0,Scoring!$E$18),Scoring!$E$18),Scoring!$E$19),Scoring!$E$17),Scoring!$E$16),Scoring!$E$16),Scoring!$E$16),Scoring!$E$16),Scoring!$E$16),Scoring!$E$16),Scoring!$E$16),Scoring!$E$16),Scoring!$E$16),Scoring!$E$16)</f>
        <v>0</v>
      </c>
      <c r="AC1040" s="78">
        <f>IF(IFERROR(SEARCH("57f",L1040),99)=99,IF(IFERROR(SEARCH("57(f)",P1040),99)=99,0,Scoring!$E$20),Scoring!$E$20)</f>
        <v>0</v>
      </c>
      <c r="AD1040" s="78">
        <f>IF(IFERROR(SEARCH("CAT1",T1040),99)=99,IF(IFERROR(SEARCH("CAT2",T1040),99)=99,IF(IFERROR(SEARCH("CAT3",T1040),99)=99,IF(IFERROR(SEARCH("concluded to be endocrine",K1040),99)=99,IF(IFERROR(SEARCH("categorised as endocrine",K1040),99)=99,IF(IFERROR(SEARCH("endocrine disrupting",P1040),99)=99,IF(IFERROR(SEARCH("endocrine disrupting",K1040),99)=99,IF(IFERROR(SEARCH("suspected endocrine",S1040),99)=99,IF(IFERROR(SEARCH("potential endocrine",S1040),99)=99,0,Scoring!$E$25),Scoring!$E$25),Scoring!$E$24),Scoring!$E$24),Scoring!$E$24),Scoring!$E$24),Scoring!$E$23),Scoring!$E$22),Scoring!$E$21)</f>
        <v>1</v>
      </c>
      <c r="AE1040" s="78">
        <f>IF(IFERROR(SEARCH("suspected sensitiser",S1040),99)=99,IF(IFERROR(SEARCH("sensitiser",S1040),99)=99,IF(IFERROR(SEARCH("other hazard based concern",S1040),99)=99,0,Scoring!$E$28),Scoring!$E$26),Scoring!$E$27)</f>
        <v>0</v>
      </c>
      <c r="AF1040" s="78">
        <f>IF(IFERROR(M1040,1)=1,IF(IFERROR(N1040,1)=1,IF(IFERROR(O1040,1)=1,IF(IFERROR(Q1040,1)=1,IF(IFERROR(R1040,1)=1,IF(IFERROR(T1040,1)=1,IF(IFERROR(K1040,1)=1,IF(IFERROR(P1040,1)=1,IF(IFERROR(S1040,1)=1,Scoring!$E$29,0),0),0),0),0),0),0),0),0)</f>
        <v>0</v>
      </c>
      <c r="AG1040" s="78">
        <f t="shared" si="77"/>
        <v>1</v>
      </c>
      <c r="AI1040" s="93"/>
      <c r="AJ1040" s="94"/>
      <c r="AK1040" s="76"/>
      <c r="AL1040" s="75"/>
      <c r="AN1040" s="79"/>
      <c r="AO1040" s="79"/>
      <c r="AP1040" s="79"/>
      <c r="AQ1040" s="79"/>
      <c r="AR1040" s="79"/>
      <c r="AS1040" s="78"/>
      <c r="AU1040" s="79">
        <f>IF(IFERROR(F1040,99)=99,IF(IFERROR(G1040,99)=99,IF(IFERROR(H1040,99)=99,IF(IFERROR(I1040,99)=99,IF(IFERROR(E1040,99)=99,IF(IFERROR(J1040,99)=99,0,Scoring!$B$7),Scoring!$B$3),Scoring!$B$2),Scoring!$B$6),Scoring!$B$5),Scoring!$B$4)</f>
        <v>0.3</v>
      </c>
      <c r="AV1040" s="78">
        <f t="shared" si="78"/>
        <v>0.3</v>
      </c>
      <c r="AW1040" s="78"/>
      <c r="AX1040" s="66"/>
      <c r="AY1040" s="78"/>
      <c r="AZ1040" s="76"/>
      <c r="BB1040" s="76"/>
    </row>
    <row r="1041" spans="1:54" x14ac:dyDescent="0.25">
      <c r="A1041" s="89" t="s">
        <v>7243</v>
      </c>
      <c r="B1041" s="89" t="s">
        <v>30</v>
      </c>
      <c r="C1041" s="89" t="s">
        <v>30</v>
      </c>
      <c r="D1041" s="89" t="s">
        <v>7244</v>
      </c>
      <c r="E1041" s="76" t="e">
        <f>IF(C1041="-",IF(A1041="-",VLOOKUP(D1041,'sin-list 180320_update'!$C$2:$C$835,1,FALSE),VLOOKUP(A1041,'sin-list 180320_update'!$A$2:$A$835,1,FALSE)),VLOOKUP(C1041,'sin-list 180320_update'!$B$2:$B$835,1,FALSE))</f>
        <v>#N/A</v>
      </c>
      <c r="F1041" s="76" t="e">
        <f>IF($C1041="-",IF($A1041="-",VLOOKUP($D1041,'REACH Bilaga XVII_update'!$A$5:$A$131,1,FALSE),VLOOKUP($A1041,'REACH Bilaga XVII_update'!$C$5:$C$131,1,FALSE)),VLOOKUP($C1041,'REACH Bilaga XVII_update'!$B$5:$B$131,1,FALSE))</f>
        <v>#N/A</v>
      </c>
      <c r="G1041" s="76" t="e">
        <f>IF($C1041="-",IF($A1041="-",VLOOKUP($D1041,' REACH Bilaga 59_update'!$A$5:$A$210,1,FALSE),VLOOKUP($A1041,' REACH Bilaga 59_update'!$D$5:$D$210,1,FALSE)),VLOOKUP($C1041,' REACH Bilaga 59_update'!$C$5:$C$210,1,FALSE))</f>
        <v>#N/A</v>
      </c>
      <c r="H1041" s="76" t="e">
        <f>IF($C1041="-",IF($A1041="-",VLOOKUP($D1041,'REACH Bilaga XIV_update'!$A$5:$A$110,1,FALSE),VLOOKUP($A1041,'REACH Bilaga XIV_update'!$D$5:$D$110,1,FALSE)),VLOOKUP($C1041,'REACH Bilaga XIV_update'!$C$5:$C$110,1,FALSE))</f>
        <v>#N/A</v>
      </c>
      <c r="I1041" s="76" t="e">
        <f>IF($C1041="-",IF($A1041="-",VLOOKUP($D1041,CoRAP_update!$A$5:$A$376,1,FALSE),VLOOKUP($A1041,CoRAP_update!$D$5:$D$376,1,FALSE)),VLOOKUP($C1041,CoRAP_update!$C$5:$C$376,1,FALSE))</f>
        <v>#N/A</v>
      </c>
      <c r="J1041" s="76" t="str">
        <f>IF($C1041="-",IF($A1041="-",VLOOKUP($D1041,EDC_update!$C$2:$C$450,1,FALSE),VLOOKUP($A1041,EDC_update!$B$2:$B$450,1,FALSE)),VLOOKUP($C1041,EDC_update!$L$2:$L$450,1,FALSE))</f>
        <v>31508-00-6</v>
      </c>
      <c r="K1041" s="76" t="e">
        <f>IF($C1041="-",IF($A1041="-",IF(VLOOKUP($D1041,'sin-list 180320_update'!$C$2:$S$835,3,FALSE)="",NA(),VLOOKUP($D1041,'sin-list 180320_update'!$C$2:$S$835,3,FALSE)),IF(VLOOKUP($A1041,'sin-list 180320_update'!$A$2:$S$835,5,FALSE)="",NA(),VLOOKUP($A1041,'sin-list 180320_update'!$A$2:$S$835,5,FALSE))),IF(VLOOKUP($C1041,'sin-list 180320_update'!$B$2:$S$835,4,FALSE)="",NA(),VLOOKUP($C1041,'sin-list 180320_update'!$B$2:$S$835,4,FALSE)))</f>
        <v>#N/A</v>
      </c>
      <c r="L1041" s="76" t="e">
        <f>IF($C1041="-",IF($A1041="-",VLOOKUP($D1041,'sin-list 180320_update'!$C$2:$S$835,6,FALSE),VLOOKUP($A1041,'sin-list 180320_update'!$A$2:$S$835,8,FALSE)),VLOOKUP($C1041,'sin-list 180320_update'!$B$2:$S$835,7,FALSE))</f>
        <v>#N/A</v>
      </c>
      <c r="M1041" s="76" t="e">
        <f>IF($C1041="-",IF($A1041="-",IF(VLOOKUP($D1041,'sin-list 180320_update'!$C$2:$S$835,8,FALSE)="",NA(),VLOOKUP($D1041,'sin-list 180320_update'!$C$2:$S$835,8,FALSE)),IF(VLOOKUP($A1041,'sin-list 180320_update'!$A$2:$S$835,10,FALSE)="",NA(),VLOOKUP($A1041,'sin-list 180320_update'!$A$2:$S$835,10,FALSE))),IF(VLOOKUP($C1041,'sin-list 180320_update'!$B$2:$S$835,9,FALSE)="",NA(),VLOOKUP($C1041,'sin-list 180320_update'!$B$2:$S$835,9,FALSE)))</f>
        <v>#N/A</v>
      </c>
      <c r="N1041" s="76" t="e">
        <f>IF($C1041="-",IF($A1041="-",IF(VLOOKUP($D1041,'REACH Bilaga XVII_update'!$A$5:$E$131,4,FALSE)="",NA(),VLOOKUP($D1041,'REACH Bilaga XVII_update'!$A$5:$E$131,4,FALSE)),IF(VLOOKUP($A1041,'REACH Bilaga XVII_update'!$C$5:$D$131,2,FALSE)="",NA(),VLOOKUP($A1041,'REACH Bilaga XVII_update'!$C$5:$D$131,2,FALSE))),IF(VLOOKUP($C1041,'REACH Bilaga XVII_update'!$B$5:$D$131,3,FALSE)="",NA(),VLOOKUP($C1041,'REACH Bilaga XVII_update'!$B$5:$D$131,3,FALSE)))</f>
        <v>#N/A</v>
      </c>
      <c r="O1041" s="76" t="e">
        <f>IF($C1041="-",IF($A1041="-",IF(VLOOKUP($D1041,' REACH Bilaga 59_update'!$A$5:$E$210,5,FALSE)="",NA(),VLOOKUP($D1041,' REACH Bilaga 59_update'!$A$5:$E$210,5,FALSE)),IF(VLOOKUP($A1041,' REACH Bilaga 59_update'!$D$5:$E$210,2,FALSE)="",NA(),VLOOKUP($A1041,' REACH Bilaga 59_update'!$D$5:$E$210,2,FALSE))),IF(VLOOKUP($C1041,' REACH Bilaga 59_update'!$C$5:$E$210,3,FALSE)="",NA(),VLOOKUP($C1041,' REACH Bilaga 59_update'!$C$5:$E$210,3,FALSE)))</f>
        <v>#N/A</v>
      </c>
      <c r="P1041" s="76" t="e">
        <f>IF(C1041="-",IF(A1041="-",IFERROR(VLOOKUP($D1041,' REACH Bilaga 59_update'!$A$5:$F$210,MATCH(Sammanfattning!P$1,' REACH Bilaga 59_update'!$A$4:$F$4,0),FALSE),VLOOKUP($D1041,'REACH Bilaga XIV_update'!$A$4:$H$110,MATCH(Sammanfattning!P$1,'REACH Bilaga XIV_update'!$A$4:$H$4,0),FALSE)),IFERROR(VLOOKUP($A1041,' REACH Bilaga 59_update'!$D$5:$F$210,MATCH(Sammanfattning!P$1,' REACH Bilaga 59_update'!$D$4:$F$4,0),FALSE),VLOOKUP($A1041,'REACH Bilaga XIV_update'!$D$4:$H$110,MATCH(Sammanfattning!P$1,'REACH Bilaga XIV_update'!$D$4:$H$4,0),FALSE))),IFERROR(VLOOKUP($C1041,' REACH Bilaga 59_update'!$C$5:$F$210,MATCH(Sammanfattning!P$1,' REACH Bilaga 59_update'!$C$4:$F$4,0),FALSE),VLOOKUP($C1041,'REACH Bilaga XIV_update'!$C$4:$H$110,MATCH(Sammanfattning!P$1,'REACH Bilaga XIV_update'!$C$4:$H$4,0),FALSE)))</f>
        <v>#N/A</v>
      </c>
      <c r="Q1041" s="76" t="e">
        <f>IF($C1041="-",IF($A1041="-",IF(VLOOKUP($D1041,'REACH Bilaga XIV_update'!$A$5:$I$110,9,FALSE)="",NA(),VLOOKUP($D1041,'REACH Bilaga XIV_update'!$A$5:$I$110,9,FALSE)),IF(VLOOKUP($A1041,'REACH Bilaga XIV_update'!$D$5:$I$110,6,FALSE)="",NA(),VLOOKUP($A1041,'REACH Bilaga XIV_update'!$D$5:$I$110,6,FALSE))),IF(VLOOKUP($C1041,'REACH Bilaga XIV_update'!$C$5:$I$110,7,FALSE)="",NA(),VLOOKUP($C1041,'REACH Bilaga XIV_update'!$C$5:$I$110,7,FALSE)))</f>
        <v>#N/A</v>
      </c>
      <c r="R1041" s="76" t="e">
        <f>IF($C1041="-",IF($A1041="-",IF(VLOOKUP($D1041,CoRAP_update!$A$5:$O$376,15,FALSE)="",NA(),VLOOKUP($D1041,CoRAP_update!$A$5:$O$376,15,FALSE)),IF(VLOOKUP($A1041,CoRAP_update!$D$5:$O$376,12,FALSE)="",NA(),VLOOKUP($A1041,CoRAP_update!$D$5:$O$376,12,FALSE))),IF(VLOOKUP($C1041,CoRAP_update!$C$5:$O$376,13,FALSE)="",NA(),VLOOKUP($C1041,CoRAP_update!$C$5:$O$376,13,FALSE)))</f>
        <v>#N/A</v>
      </c>
      <c r="S1041" s="144" t="e">
        <f>IF($C1041="-",IF($A1041="-",VLOOKUP($D1041,CoRAP_update!$A$5:$J$376,MATCH(Sammanfattning!S$1,CoRAP_update!$A$4:$J$4,0),FALSE),VLOOKUP($A1041,CoRAP_update!$D$5:$J$376,MATCH(Sammanfattning!S$1,CoRAP_update!$D$4:$J$4,0),FALSE)),VLOOKUP($C1041,CoRAP_update!$C$5:$J$376,MATCH(Sammanfattning!S$1,CoRAP_update!$C$4:$J$4,0),FALSE))</f>
        <v>#N/A</v>
      </c>
      <c r="T1041" s="76" t="str">
        <f>IF($A1041="-",VLOOKUP($D1041,EDC_update!$C$2:$F$450,4,FALSE),VLOOKUP($A1041,EDC_update!$B$2:$F$450,5,FALSE))</f>
        <v>CAT1</v>
      </c>
      <c r="V1041" s="78">
        <f>IF(IFERROR(SEARCH("PBT",P1041),99)=99,IF(IFERROR(SEARCH("suspected PBT",S1041),99)=99,IF(IFERROR(SEARCH("concluded to be PBT",K1041),99)=99,IF(IFERROR(SEARCH("PBT",S1041),99)=99,IF(IFERROR(SEARCH("PBT cand",L1041),99)=99,IF(IFERROR(SEARCH("PBT",L1041),99)=99,IF(IFERROR(SEARCH("persistent, bioackumulative and toxic properties",K1041),99)=99,0,Scoring!$E$3),Scoring!$E$3),Scoring!$E$7),Scoring!$E$3),Scoring!$E$5),Scoring!$E$6),Scoring!$E$3)</f>
        <v>0</v>
      </c>
      <c r="W1041" s="78">
        <f>IF(IFERROR(SEARCH("vPvB",P1041),99)=99,IF(IFERROR(SEARCH("suspected pbt/vPvB",S1041),99)=99,IF(IFERROR(SEARCH("vPvB",S1041),99)=99,IF(IFERROR(SEARCH("concluded to be a vPvB",S1041),99)=99,IF(IFERROR(SEARCH("identified as vPvB",K1041),99)=99,IF(IFERROR(SEARCH("concluded to be a vPvB",K1041),99)=99,IF(IFERROR(SEARCH("concluded to be both pbt and vPvB",S1041),99)=99,IF(IFERROR(SEARCH("concluded to be both pbt and vPvB",K1041),99)=99,0,Scoring!$E$5),Scoring!$E$5),Scoring!$E$5),Scoring!$E$5),Scoring!$E$5),Scoring!$E$4),Scoring!$E$6),Scoring!$E$4)</f>
        <v>0</v>
      </c>
      <c r="X1041" s="78">
        <f>IF(IFERROR(SEARCH("H410",N1041),99)=99,IF(IFERROR(SEARCH("H410",O1041),99)=99,IF(IFERROR(SEARCH("H410",Q1041),99)=99,IF(IFERROR(SEARCH("H410",M1041),99)=99,IF(IFERROR(SEARCH("H410",R1041),99)=99,IF(IFERROR(SEARCH("H411",N1041),99)=99,IF(IFERROR(SEARCH("H411",O1041),99)=99,IF(IFERROR(SEARCH("H411",Q1041),99)=99,IF(IFERROR(SEARCH("H411",M1041),99)=99,IF(IFERROR(SEARCH("H411",R1041),99)=99,IF(IFERROR(SEARCH("H413",N1041),99)=99,IF(IFERROR(SEARCH("H413",O1041),99)=99,IF(IFERROR(SEARCH("H413",Q1041),99)=99,IF(IFERROR(SEARCH("H413",M1041),99)=99,IF(IFERROR(SEARCH("H413",R1041),99)=99,IF(IFERROR(SEARCH("H412",N1041),99)=99,IF(IFERROR(SEARCH("H412",O1041),99)=99,IF(IFERROR(SEARCH("H412",Q1041),99)=99,IF(IFERROR(SEARCH("H412",M1041),99)=99,IF(IFERROR(SEARCH("H412",R1041),99)=99,0,Scoring!$E$2),Scoring!$E$2),Scoring!$E$2),Scoring!$E$2),Scoring!$E$2),Scoring!$E$2),Scoring!$E$2),Scoring!$E$2),Scoring!$E$2),Scoring!$E$2),Scoring!$E$2),Scoring!$E$2),Scoring!$E$2),Scoring!$E$2),Scoring!$E$2),Scoring!$E$2),Scoring!$E$2),Scoring!$E$2),Scoring!$E$2),Scoring!$E$2)</f>
        <v>0</v>
      </c>
      <c r="Y1041" s="78">
        <f>IF(IFERROR(SEARCH("CMR",K1041),99)=99,IF(IFERROR(SEARCH("Suspected CMR",S1041),99)=99,IF(IFERROR(SEARCH("CMR",S1041),99)=99,0,Scoring!$E$8),Scoring!$E$9),Scoring!$E$8)</f>
        <v>0</v>
      </c>
      <c r="Z1041" s="78">
        <f>IF(IFERROR(SEARCH("H350",N1041),99)=99,IF(IFERROR(SEARCH("H350",O1041),99)=99,IF(IFERROR(SEARCH("H350",Q1041),99)=99,IF(IFERROR(SEARCH("H350",M1041),99)=99,IF(IFERROR(SEARCH("H350",R1041),99)=99,IF(IFERROR(SEARCH("H351",N1041),99)=99,IF(IFERROR(SEARCH("H351",O1041),99)=99,IF(IFERROR(SEARCH("H351",Q1041),99)=99,IF(IFERROR(SEARCH("H351",M1041),99)=99,IF(IFERROR(SEARCH("H351",R1041),99)=99,IF(IFERROR(SEARCH("carcinogenic",P1041),99)=99,IF(IFERROR(SEARCH("suspected carcinogenic",S1041),99)=99,0,Scoring!$E$12),Scoring!$E$11),Scoring!$E$10),Scoring!$E$10),Scoring!$E$10),Scoring!$E$10),Scoring!$E$10),Scoring!$E$10),Scoring!$E$10),Scoring!$E$10),Scoring!$E$10),Scoring!$E$10)</f>
        <v>0</v>
      </c>
      <c r="AA1041" s="78">
        <f>IF(IFERROR(SEARCH("H340",N1041),99)=99,IF(IFERROR(SEARCH("H340",O1041),99)=99,IF(IFERROR(SEARCH("H340",Q1041),99)=99,IF(IFERROR(SEARCH("H340",M1041),99)=99,IF(IFERROR(SEARCH("H340",R1041),99)=99,IF(IFERROR(SEARCH("H341",N1041),99)=99,IF(IFERROR(SEARCH("H341",O1041),99)=99,IF(IFERROR(SEARCH("H341",Q1041),99)=99,IF(IFERROR(SEARCH("H341",M1041),99)=99,IF(IFERROR(SEARCH("H341",R1041),99)=99,IF(IFERROR(SEARCH("mutagenic",P1041),99)=99,IF(IFERROR(SEARCH("suspected mutagenic",S1041),99)=99,0,Scoring!$E$15),Scoring!$E$14),Scoring!$E$13),Scoring!$E$13),Scoring!$E$13),Scoring!$E$13),Scoring!$E$13),Scoring!$E$13),Scoring!$E$13),Scoring!$E$13),Scoring!$E$13),Scoring!$E$13)</f>
        <v>0</v>
      </c>
      <c r="AB1041" s="78">
        <f>IF(IFERROR(SEARCH("H360",N1041),99)=99,IF(IFERROR(SEARCH("H360",O1041),99)=99,IF(IFERROR(SEARCH("H360",Q1041),99)=99,IF(IFERROR(SEARCH("H360",M1041),99)=99,IF(IFERROR(SEARCH("H360",R1041),99)=99,IF(IFERROR(SEARCH("H361",N1041),99)=99,IF(IFERROR(SEARCH("H361",O1041),99)=99,IF(IFERROR(SEARCH("H361",Q1041),99)=99,IF(IFERROR(SEARCH("H361",M1041),99)=99,IF(IFERROR(SEARCH("H361",R1041),99)=99,IF(IFERROR(SEARCH("reproduction",P1041),99)=99,IF(IFERROR(SEARCH("suspected reprotoxic",S1041),99)=99,IF(IFERROR(SEARCH("reprotoxic",S1041),99)=99,IF(IFERROR(SEARCH("reprotoxic",K1041),99)=99,0,Scoring!$E$18),Scoring!$E$18),Scoring!$E$19),Scoring!$E$17),Scoring!$E$16),Scoring!$E$16),Scoring!$E$16),Scoring!$E$16),Scoring!$E$16),Scoring!$E$16),Scoring!$E$16),Scoring!$E$16),Scoring!$E$16),Scoring!$E$16)</f>
        <v>0</v>
      </c>
      <c r="AC1041" s="78">
        <f>IF(IFERROR(SEARCH("57f",L1041),99)=99,IF(IFERROR(SEARCH("57(f)",P1041),99)=99,0,Scoring!$E$20),Scoring!$E$20)</f>
        <v>0</v>
      </c>
      <c r="AD1041" s="78">
        <f>IF(IFERROR(SEARCH("CAT1",T1041),99)=99,IF(IFERROR(SEARCH("CAT2",T1041),99)=99,IF(IFERROR(SEARCH("CAT3",T1041),99)=99,IF(IFERROR(SEARCH("concluded to be endocrine",K1041),99)=99,IF(IFERROR(SEARCH("categorised as endocrine",K1041),99)=99,IF(IFERROR(SEARCH("endocrine disrupting",P1041),99)=99,IF(IFERROR(SEARCH("endocrine disrupting",K1041),99)=99,IF(IFERROR(SEARCH("suspected endocrine",S1041),99)=99,IF(IFERROR(SEARCH("potential endocrine",S1041),99)=99,0,Scoring!$E$25),Scoring!$E$25),Scoring!$E$24),Scoring!$E$24),Scoring!$E$24),Scoring!$E$24),Scoring!$E$23),Scoring!$E$22),Scoring!$E$21)</f>
        <v>1</v>
      </c>
      <c r="AE1041" s="78">
        <f>IF(IFERROR(SEARCH("suspected sensitiser",S1041),99)=99,IF(IFERROR(SEARCH("sensitiser",S1041),99)=99,IF(IFERROR(SEARCH("other hazard based concern",S1041),99)=99,0,Scoring!$E$28),Scoring!$E$26),Scoring!$E$27)</f>
        <v>0</v>
      </c>
      <c r="AF1041" s="78">
        <f>IF(IFERROR(M1041,1)=1,IF(IFERROR(N1041,1)=1,IF(IFERROR(O1041,1)=1,IF(IFERROR(Q1041,1)=1,IF(IFERROR(R1041,1)=1,IF(IFERROR(T1041,1)=1,IF(IFERROR(K1041,1)=1,IF(IFERROR(P1041,1)=1,IF(IFERROR(S1041,1)=1,Scoring!$E$29,0),0),0),0),0),0),0),0),0)</f>
        <v>0</v>
      </c>
      <c r="AG1041" s="78">
        <f t="shared" si="77"/>
        <v>1</v>
      </c>
      <c r="AI1041" s="93"/>
      <c r="AJ1041" s="94"/>
      <c r="AK1041" s="76"/>
      <c r="AL1041" s="75"/>
      <c r="AN1041" s="79"/>
      <c r="AO1041" s="79"/>
      <c r="AP1041" s="79"/>
      <c r="AQ1041" s="79"/>
      <c r="AR1041" s="79"/>
      <c r="AS1041" s="78"/>
      <c r="AU1041" s="79">
        <f>IF(IFERROR(F1041,99)=99,IF(IFERROR(G1041,99)=99,IF(IFERROR(H1041,99)=99,IF(IFERROR(I1041,99)=99,IF(IFERROR(E1041,99)=99,IF(IFERROR(J1041,99)=99,0,Scoring!$B$7),Scoring!$B$3),Scoring!$B$2),Scoring!$B$6),Scoring!$B$5),Scoring!$B$4)</f>
        <v>0.3</v>
      </c>
      <c r="AV1041" s="78">
        <f t="shared" si="78"/>
        <v>0.3</v>
      </c>
      <c r="AW1041" s="78"/>
      <c r="AX1041" s="66"/>
      <c r="AY1041" s="78"/>
      <c r="AZ1041" s="76"/>
      <c r="BB1041" s="76"/>
    </row>
    <row r="1042" spans="1:54" x14ac:dyDescent="0.25">
      <c r="A1042" s="84" t="s">
        <v>11766</v>
      </c>
      <c r="B1042" s="85" t="s">
        <v>30</v>
      </c>
      <c r="C1042" s="85" t="s">
        <v>30</v>
      </c>
      <c r="D1042" s="84" t="s">
        <v>11401</v>
      </c>
      <c r="E1042" s="76" t="str">
        <f>IF(C1042="-",IF(A1042="-",VLOOKUP(D1042,'sin-list 180320_update'!$C$2:$C$835,1,FALSE),VLOOKUP(A1042,'sin-list 180320_update'!$A$2:$A$835,1,FALSE)),VLOOKUP(C1042,'sin-list 180320_update'!$B$2:$B$835,1,FALSE))</f>
        <v>31631-13-7</v>
      </c>
      <c r="F1042" s="76" t="e">
        <f>IF($C1042="-",IF($A1042="-",VLOOKUP($D1042,'REACH Bilaga XVII_update'!$A$5:$A$131,1,FALSE),VLOOKUP($A1042,'REACH Bilaga XVII_update'!$C$5:$C$131,1,FALSE)),VLOOKUP($C1042,'REACH Bilaga XVII_update'!$B$5:$B$131,1,FALSE))</f>
        <v>#N/A</v>
      </c>
      <c r="G1042" s="76" t="e">
        <f>IF($C1042="-",IF($A1042="-",VLOOKUP($D1042,' REACH Bilaga 59_update'!$A$5:$A$210,1,FALSE),VLOOKUP($A1042,' REACH Bilaga 59_update'!$D$5:$D$210,1,FALSE)),VLOOKUP($C1042,' REACH Bilaga 59_update'!$C$5:$C$210,1,FALSE))</f>
        <v>#N/A</v>
      </c>
      <c r="H1042" s="76" t="e">
        <f>IF($C1042="-",IF($A1042="-",VLOOKUP($D1042,'REACH Bilaga XIV_update'!$A$5:$A$110,1,FALSE),VLOOKUP($A1042,'REACH Bilaga XIV_update'!$D$5:$D$110,1,FALSE)),VLOOKUP($C1042,'REACH Bilaga XIV_update'!$C$5:$C$110,1,FALSE))</f>
        <v>#N/A</v>
      </c>
      <c r="I1042" s="76" t="e">
        <f>IF($C1042="-",IF($A1042="-",VLOOKUP($D1042,CoRAP_update!$A$5:$A$376,1,FALSE),VLOOKUP($A1042,CoRAP_update!$D$5:$D$376,1,FALSE)),VLOOKUP($C1042,CoRAP_update!$C$5:$C$376,1,FALSE))</f>
        <v>#N/A</v>
      </c>
      <c r="J1042" s="76" t="e">
        <f>IF($C1042="-",IF($A1042="-",VLOOKUP($D1042,EDC_update!$C$2:$C$450,1,FALSE),VLOOKUP($A1042,EDC_update!$B$2:$B$450,1,FALSE)),VLOOKUP($C1042,EDC_update!$L$2:$L$450,1,FALSE))</f>
        <v>#N/A</v>
      </c>
      <c r="K1042" s="76" t="str">
        <f>IF($C1042="-",IF($A1042="-",IF(VLOOKUP($D1042,'sin-list 180320_update'!$C$2:$S$835,3,FALSE)="",NA(),VLOOKUP($D1042,'sin-list 180320_update'!$C$2:$S$835,3,FALSE)),IF(VLOOKUP($A1042,'sin-list 180320_update'!$A$2:$S$835,5,FALSE)="",NA(),VLOOKUP($A1042,'sin-list 180320_update'!$A$2:$S$835,5,FALSE))),IF(VLOOKUP($C1042,'sin-list 180320_update'!$B$2:$S$835,4,FALSE)="",NA(),VLOOKUP($C1042,'sin-list 180320_update'!$B$2:$S$835,4,FALSE)))</f>
        <v>Substance is concluded to be an endocrine disruptor SVHC by ECHA Member State Committe when including = 0,1% 4-NonylPhenol.</v>
      </c>
      <c r="L1042" s="76" t="str">
        <f>IF($C1042="-",IF($A1042="-",VLOOKUP($D1042,'sin-list 180320_update'!$C$2:$S$835,6,FALSE),VLOOKUP($A1042,'sin-list 180320_update'!$A$2:$S$835,8,FALSE)),VLOOKUP($C1042,'sin-list 180320_update'!$B$2:$S$835,7,FALSE))</f>
        <v>Skin Sens. 1; 
Aquatic Acute 1;
Aquatic Chronic 1</v>
      </c>
      <c r="M1042" s="76" t="str">
        <f>IF($C1042="-",IF($A1042="-",IF(VLOOKUP($D1042,'sin-list 180320_update'!$C$2:$S$835,8,FALSE)="",NA(),VLOOKUP($D1042,'sin-list 180320_update'!$C$2:$S$835,8,FALSE)),IF(VLOOKUP($A1042,'sin-list 180320_update'!$A$2:$S$835,10,FALSE)="",NA(),VLOOKUP($A1042,'sin-list 180320_update'!$A$2:$S$835,10,FALSE))),IF(VLOOKUP($C1042,'sin-list 180320_update'!$B$2:$S$835,9,FALSE)="",NA(),VLOOKUP($C1042,'sin-list 180320_update'!$B$2:$S$835,9,FALSE)))</f>
        <v>H317;
H400;
H410</v>
      </c>
      <c r="N1042" s="76" t="e">
        <f>IF($C1042="-",IF($A1042="-",IF(VLOOKUP($D1042,'REACH Bilaga XVII_update'!$A$5:$E$131,4,FALSE)="",NA(),VLOOKUP($D1042,'REACH Bilaga XVII_update'!$A$5:$E$131,4,FALSE)),IF(VLOOKUP($A1042,'REACH Bilaga XVII_update'!$C$5:$D$131,2,FALSE)="",NA(),VLOOKUP($A1042,'REACH Bilaga XVII_update'!$C$5:$D$131,2,FALSE))),IF(VLOOKUP($C1042,'REACH Bilaga XVII_update'!$B$5:$D$131,3,FALSE)="",NA(),VLOOKUP($C1042,'REACH Bilaga XVII_update'!$B$5:$D$131,3,FALSE)))</f>
        <v>#N/A</v>
      </c>
      <c r="O1042" s="76" t="e">
        <f>IF($C1042="-",IF($A1042="-",IF(VLOOKUP($D1042,' REACH Bilaga 59_update'!$A$5:$E$210,5,FALSE)="",NA(),VLOOKUP($D1042,' REACH Bilaga 59_update'!$A$5:$E$210,5,FALSE)),IF(VLOOKUP($A1042,' REACH Bilaga 59_update'!$D$5:$E$210,2,FALSE)="",NA(),VLOOKUP($A1042,' REACH Bilaga 59_update'!$D$5:$E$210,2,FALSE))),IF(VLOOKUP($C1042,' REACH Bilaga 59_update'!$C$5:$E$210,3,FALSE)="",NA(),VLOOKUP($C1042,' REACH Bilaga 59_update'!$C$5:$E$210,3,FALSE)))</f>
        <v>#N/A</v>
      </c>
      <c r="P1042" s="76" t="e">
        <f>IF(C1042="-",IF(A1042="-",IFERROR(VLOOKUP($D1042,' REACH Bilaga 59_update'!$A$5:$F$210,MATCH(Sammanfattning!P$1,' REACH Bilaga 59_update'!$A$4:$F$4,0),FALSE),VLOOKUP($D1042,'REACH Bilaga XIV_update'!$A$4:$H$110,MATCH(Sammanfattning!P$1,'REACH Bilaga XIV_update'!$A$4:$H$4,0),FALSE)),IFERROR(VLOOKUP($A1042,' REACH Bilaga 59_update'!$D$5:$F$210,MATCH(Sammanfattning!P$1,' REACH Bilaga 59_update'!$D$4:$F$4,0),FALSE),VLOOKUP($A1042,'REACH Bilaga XIV_update'!$D$4:$H$110,MATCH(Sammanfattning!P$1,'REACH Bilaga XIV_update'!$D$4:$H$4,0),FALSE))),IFERROR(VLOOKUP($C1042,' REACH Bilaga 59_update'!$C$5:$F$210,MATCH(Sammanfattning!P$1,' REACH Bilaga 59_update'!$C$4:$F$4,0),FALSE),VLOOKUP($C1042,'REACH Bilaga XIV_update'!$C$4:$H$110,MATCH(Sammanfattning!P$1,'REACH Bilaga XIV_update'!$C$4:$H$4,0),FALSE)))</f>
        <v>#N/A</v>
      </c>
      <c r="Q1042" s="76" t="e">
        <f>IF($C1042="-",IF($A1042="-",IF(VLOOKUP($D1042,'REACH Bilaga XIV_update'!$A$5:$I$110,9,FALSE)="",NA(),VLOOKUP($D1042,'REACH Bilaga XIV_update'!$A$5:$I$110,9,FALSE)),IF(VLOOKUP($A1042,'REACH Bilaga XIV_update'!$D$5:$I$110,6,FALSE)="",NA(),VLOOKUP($A1042,'REACH Bilaga XIV_update'!$D$5:$I$110,6,FALSE))),IF(VLOOKUP($C1042,'REACH Bilaga XIV_update'!$C$5:$I$110,7,FALSE)="",NA(),VLOOKUP($C1042,'REACH Bilaga XIV_update'!$C$5:$I$110,7,FALSE)))</f>
        <v>#N/A</v>
      </c>
      <c r="R1042" s="76" t="e">
        <f>IF($C1042="-",IF($A1042="-",IF(VLOOKUP($D1042,CoRAP_update!$A$5:$O$376,15,FALSE)="",NA(),VLOOKUP($D1042,CoRAP_update!$A$5:$O$376,15,FALSE)),IF(VLOOKUP($A1042,CoRAP_update!$D$5:$O$376,12,FALSE)="",NA(),VLOOKUP($A1042,CoRAP_update!$D$5:$O$376,12,FALSE))),IF(VLOOKUP($C1042,CoRAP_update!$C$5:$O$376,13,FALSE)="",NA(),VLOOKUP($C1042,CoRAP_update!$C$5:$O$376,13,FALSE)))</f>
        <v>#N/A</v>
      </c>
      <c r="S1042" s="144" t="e">
        <f>IF($C1042="-",IF($A1042="-",VLOOKUP($D1042,CoRAP_update!$A$5:$J$376,MATCH(Sammanfattning!S$1,CoRAP_update!$A$4:$J$4,0),FALSE),VLOOKUP($A1042,CoRAP_update!$D$5:$J$376,MATCH(Sammanfattning!S$1,CoRAP_update!$D$4:$J$4,0),FALSE)),VLOOKUP($C1042,CoRAP_update!$C$5:$J$376,MATCH(Sammanfattning!S$1,CoRAP_update!$C$4:$J$4,0),FALSE))</f>
        <v>#N/A</v>
      </c>
      <c r="T1042" s="76" t="e">
        <f>IF($A1042="-",VLOOKUP($D1042,EDC_update!$C$2:$F$450,4,FALSE),VLOOKUP($A1042,EDC_update!$B$2:$F$450,5,FALSE))</f>
        <v>#N/A</v>
      </c>
      <c r="V1042" s="78">
        <f>IF(IFERROR(SEARCH("PBT",P1042),99)=99,IF(IFERROR(SEARCH("suspected PBT",S1042),99)=99,IF(IFERROR(SEARCH("concluded to be PBT",K1042),99)=99,IF(IFERROR(SEARCH("PBT",S1042),99)=99,IF(IFERROR(SEARCH("PBT cand",L1042),99)=99,IF(IFERROR(SEARCH("PBT",L1042),99)=99,IF(IFERROR(SEARCH("persistent, bioackumulative and toxic properties",K1042),99)=99,0,Scoring!$E$3),Scoring!$E$3),Scoring!$E$7),Scoring!$E$3),Scoring!$E$5),Scoring!$E$6),Scoring!$E$3)</f>
        <v>0</v>
      </c>
      <c r="W1042" s="78">
        <f>IF(IFERROR(SEARCH("vPvB",P1042),99)=99,IF(IFERROR(SEARCH("suspected pbt/vPvB",S1042),99)=99,IF(IFERROR(SEARCH("vPvB",S1042),99)=99,IF(IFERROR(SEARCH("concluded to be a vPvB",S1042),99)=99,IF(IFERROR(SEARCH("identified as vPvB",K1042),99)=99,IF(IFERROR(SEARCH("concluded to be a vPvB",K1042),99)=99,IF(IFERROR(SEARCH("concluded to be both pbt and vPvB",S1042),99)=99,IF(IFERROR(SEARCH("concluded to be both pbt and vPvB",K1042),99)=99,0,Scoring!$E$5),Scoring!$E$5),Scoring!$E$5),Scoring!$E$5),Scoring!$E$5),Scoring!$E$4),Scoring!$E$6),Scoring!$E$4)</f>
        <v>0</v>
      </c>
      <c r="X1042" s="78">
        <f>IF(IFERROR(SEARCH("H410",N1042),99)=99,IF(IFERROR(SEARCH("H410",O1042),99)=99,IF(IFERROR(SEARCH("H410",Q1042),99)=99,IF(IFERROR(SEARCH("H410",M1042),99)=99,IF(IFERROR(SEARCH("H410",R1042),99)=99,IF(IFERROR(SEARCH("H411",N1042),99)=99,IF(IFERROR(SEARCH("H411",O1042),99)=99,IF(IFERROR(SEARCH("H411",Q1042),99)=99,IF(IFERROR(SEARCH("H411",M1042),99)=99,IF(IFERROR(SEARCH("H411",R1042),99)=99,IF(IFERROR(SEARCH("H413",N1042),99)=99,IF(IFERROR(SEARCH("H413",O1042),99)=99,IF(IFERROR(SEARCH("H413",Q1042),99)=99,IF(IFERROR(SEARCH("H413",M1042),99)=99,IF(IFERROR(SEARCH("H413",R1042),99)=99,IF(IFERROR(SEARCH("H412",N1042),99)=99,IF(IFERROR(SEARCH("H412",O1042),99)=99,IF(IFERROR(SEARCH("H412",Q1042),99)=99,IF(IFERROR(SEARCH("H412",M1042),99)=99,IF(IFERROR(SEARCH("H412",R1042),99)=99,0,Scoring!$E$2),Scoring!$E$2),Scoring!$E$2),Scoring!$E$2),Scoring!$E$2),Scoring!$E$2),Scoring!$E$2),Scoring!$E$2),Scoring!$E$2),Scoring!$E$2),Scoring!$E$2),Scoring!$E$2),Scoring!$E$2),Scoring!$E$2),Scoring!$E$2),Scoring!$E$2),Scoring!$E$2),Scoring!$E$2),Scoring!$E$2),Scoring!$E$2)</f>
        <v>1</v>
      </c>
      <c r="Y1042" s="78">
        <f>IF(IFERROR(SEARCH("CMR",K1042),99)=99,IF(IFERROR(SEARCH("Suspected CMR",S1042),99)=99,IF(IFERROR(SEARCH("CMR",S1042),99)=99,0,Scoring!$E$8),Scoring!$E$9),Scoring!$E$8)</f>
        <v>0</v>
      </c>
      <c r="Z1042" s="78">
        <f>IF(IFERROR(SEARCH("H350",N1042),99)=99,IF(IFERROR(SEARCH("H350",O1042),99)=99,IF(IFERROR(SEARCH("H350",Q1042),99)=99,IF(IFERROR(SEARCH("H350",M1042),99)=99,IF(IFERROR(SEARCH("H350",R1042),99)=99,IF(IFERROR(SEARCH("H351",N1042),99)=99,IF(IFERROR(SEARCH("H351",O1042),99)=99,IF(IFERROR(SEARCH("H351",Q1042),99)=99,IF(IFERROR(SEARCH("H351",M1042),99)=99,IF(IFERROR(SEARCH("H351",R1042),99)=99,IF(IFERROR(SEARCH("carcinogenic",P1042),99)=99,IF(IFERROR(SEARCH("suspected carcinogenic",S1042),99)=99,0,Scoring!$E$12),Scoring!$E$11),Scoring!$E$10),Scoring!$E$10),Scoring!$E$10),Scoring!$E$10),Scoring!$E$10),Scoring!$E$10),Scoring!$E$10),Scoring!$E$10),Scoring!$E$10),Scoring!$E$10)</f>
        <v>0</v>
      </c>
      <c r="AA1042" s="78">
        <f>IF(IFERROR(SEARCH("H340",N1042),99)=99,IF(IFERROR(SEARCH("H340",O1042),99)=99,IF(IFERROR(SEARCH("H340",Q1042),99)=99,IF(IFERROR(SEARCH("H340",M1042),99)=99,IF(IFERROR(SEARCH("H340",R1042),99)=99,IF(IFERROR(SEARCH("H341",N1042),99)=99,IF(IFERROR(SEARCH("H341",O1042),99)=99,IF(IFERROR(SEARCH("H341",Q1042),99)=99,IF(IFERROR(SEARCH("H341",M1042),99)=99,IF(IFERROR(SEARCH("H341",R1042),99)=99,IF(IFERROR(SEARCH("mutagenic",P1042),99)=99,IF(IFERROR(SEARCH("suspected mutagenic",S1042),99)=99,0,Scoring!$E$15),Scoring!$E$14),Scoring!$E$13),Scoring!$E$13),Scoring!$E$13),Scoring!$E$13),Scoring!$E$13),Scoring!$E$13),Scoring!$E$13),Scoring!$E$13),Scoring!$E$13),Scoring!$E$13)</f>
        <v>0</v>
      </c>
      <c r="AB1042" s="78">
        <f>IF(IFERROR(SEARCH("H360",N1042),99)=99,IF(IFERROR(SEARCH("H360",O1042),99)=99,IF(IFERROR(SEARCH("H360",Q1042),99)=99,IF(IFERROR(SEARCH("H360",M1042),99)=99,IF(IFERROR(SEARCH("H360",R1042),99)=99,IF(IFERROR(SEARCH("H361",N1042),99)=99,IF(IFERROR(SEARCH("H361",O1042),99)=99,IF(IFERROR(SEARCH("H361",Q1042),99)=99,IF(IFERROR(SEARCH("H361",M1042),99)=99,IF(IFERROR(SEARCH("H361",R1042),99)=99,IF(IFERROR(SEARCH("reproduction",P1042),99)=99,IF(IFERROR(SEARCH("suspected reprotoxic",S1042),99)=99,IF(IFERROR(SEARCH("reprotoxic",S1042),99)=99,IF(IFERROR(SEARCH("reprotoxic",K1042),99)=99,0,Scoring!$E$18),Scoring!$E$18),Scoring!$E$19),Scoring!$E$17),Scoring!$E$16),Scoring!$E$16),Scoring!$E$16),Scoring!$E$16),Scoring!$E$16),Scoring!$E$16),Scoring!$E$16),Scoring!$E$16),Scoring!$E$16),Scoring!$E$16)</f>
        <v>0</v>
      </c>
      <c r="AC1042" s="78">
        <f>IF(IFERROR(SEARCH("57f",L1042),99)=99,IF(IFERROR(SEARCH("57(f)",P1042),99)=99,0,Scoring!$E$20),Scoring!$E$20)</f>
        <v>0</v>
      </c>
      <c r="AD1042" s="78">
        <f>IF(IFERROR(SEARCH("CAT1",T1042),99)=99,IF(IFERROR(SEARCH("CAT2",T1042),99)=99,IF(IFERROR(SEARCH("CAT3",T1042),99)=99,IF(IFERROR(SEARCH("concluded to be endocrine",K1042),99)=99,IF(IFERROR(SEARCH("categorised as endocrine",K1042),99)=99,IF(IFERROR(SEARCH("endocrine disrupting",P1042),99)=99,IF(IFERROR(SEARCH("endocrine disrupting",K1042),99)=99,IF(IFERROR(SEARCH("suspected endocrine",S1042),99)=99,IF(IFERROR(SEARCH("potential endocrine",S1042),99)=99,0,Scoring!$E$25),Scoring!$E$25),Scoring!$E$24),Scoring!$E$24),Scoring!$E$24),Scoring!$E$24),Scoring!$E$23),Scoring!$E$22),Scoring!$E$21)</f>
        <v>0</v>
      </c>
      <c r="AE1042" s="78">
        <f>IF(IFERROR(SEARCH("suspected sensitiser",S1042),99)=99,IF(IFERROR(SEARCH("sensitiser",S1042),99)=99,IF(IFERROR(SEARCH("other hazard based concern",S1042),99)=99,0,Scoring!$E$28),Scoring!$E$26),Scoring!$E$27)</f>
        <v>0</v>
      </c>
      <c r="AF1042" s="78">
        <f>IF(IFERROR(M1042,1)=1,IF(IFERROR(N1042,1)=1,IF(IFERROR(O1042,1)=1,IF(IFERROR(Q1042,1)=1,IF(IFERROR(R1042,1)=1,IF(IFERROR(T1042,1)=1,IF(IFERROR(K1042,1)=1,IF(IFERROR(P1042,1)=1,IF(IFERROR(S1042,1)=1,Scoring!$E$29,0),0),0),0),0),0),0),0),0)</f>
        <v>0</v>
      </c>
      <c r="AG1042" s="78">
        <f t="shared" si="77"/>
        <v>1</v>
      </c>
      <c r="AI1042" s="93"/>
      <c r="AJ1042" s="94"/>
      <c r="AK1042" s="76"/>
      <c r="AL1042" s="75"/>
      <c r="AN1042" s="79"/>
      <c r="AO1042" s="79"/>
      <c r="AP1042" s="79"/>
      <c r="AQ1042" s="79"/>
      <c r="AR1042" s="79"/>
      <c r="AS1042" s="78"/>
      <c r="AU1042" s="79">
        <f>IF(IFERROR(F1042,99)=99,IF(IFERROR(G1042,99)=99,IF(IFERROR(H1042,99)=99,IF(IFERROR(I1042,99)=99,IF(IFERROR(E1042,99)=99,IF(IFERROR(J1042,99)=99,0,Scoring!$B$7),Scoring!$B$3),Scoring!$B$2),Scoring!$B$6),Scoring!$B$5),Scoring!$B$4)</f>
        <v>0.3</v>
      </c>
      <c r="AV1042" s="78">
        <f t="shared" si="78"/>
        <v>0.3</v>
      </c>
      <c r="AW1042" s="78"/>
      <c r="AX1042" s="66"/>
      <c r="AY1042" s="78"/>
      <c r="AZ1042" s="76"/>
      <c r="BB1042" s="76"/>
    </row>
    <row r="1043" spans="1:54" x14ac:dyDescent="0.25">
      <c r="A1043" s="89" t="s">
        <v>6978</v>
      </c>
      <c r="B1043" s="89" t="s">
        <v>30</v>
      </c>
      <c r="C1043" s="89" t="s">
        <v>30</v>
      </c>
      <c r="D1043" s="89" t="s">
        <v>6979</v>
      </c>
      <c r="E1043" s="76" t="e">
        <f>IF(C1043="-",IF(A1043="-",VLOOKUP(D1043,'sin-list 180320_update'!$C$2:$C$835,1,FALSE),VLOOKUP(A1043,'sin-list 180320_update'!$A$2:$A$835,1,FALSE)),VLOOKUP(C1043,'sin-list 180320_update'!$B$2:$B$835,1,FALSE))</f>
        <v>#N/A</v>
      </c>
      <c r="F1043" s="76" t="e">
        <f>IF($C1043="-",IF($A1043="-",VLOOKUP($D1043,'REACH Bilaga XVII_update'!$A$5:$A$131,1,FALSE),VLOOKUP($A1043,'REACH Bilaga XVII_update'!$C$5:$C$131,1,FALSE)),VLOOKUP($C1043,'REACH Bilaga XVII_update'!$B$5:$B$131,1,FALSE))</f>
        <v>#N/A</v>
      </c>
      <c r="G1043" s="76" t="e">
        <f>IF($C1043="-",IF($A1043="-",VLOOKUP($D1043,' REACH Bilaga 59_update'!$A$5:$A$210,1,FALSE),VLOOKUP($A1043,' REACH Bilaga 59_update'!$D$5:$D$210,1,FALSE)),VLOOKUP($C1043,' REACH Bilaga 59_update'!$C$5:$C$210,1,FALSE))</f>
        <v>#N/A</v>
      </c>
      <c r="H1043" s="76" t="e">
        <f>IF($C1043="-",IF($A1043="-",VLOOKUP($D1043,'REACH Bilaga XIV_update'!$A$5:$A$110,1,FALSE),VLOOKUP($A1043,'REACH Bilaga XIV_update'!$D$5:$D$110,1,FALSE)),VLOOKUP($C1043,'REACH Bilaga XIV_update'!$C$5:$C$110,1,FALSE))</f>
        <v>#N/A</v>
      </c>
      <c r="I1043" s="76" t="e">
        <f>IF($C1043="-",IF($A1043="-",VLOOKUP($D1043,CoRAP_update!$A$5:$A$376,1,FALSE),VLOOKUP($A1043,CoRAP_update!$D$5:$D$376,1,FALSE)),VLOOKUP($C1043,CoRAP_update!$C$5:$C$376,1,FALSE))</f>
        <v>#N/A</v>
      </c>
      <c r="J1043" s="76" t="str">
        <f>IF($C1043="-",IF($A1043="-",VLOOKUP($D1043,EDC_update!$C$2:$C$450,1,FALSE),VLOOKUP($A1043,EDC_update!$B$2:$B$450,1,FALSE)),VLOOKUP($C1043,EDC_update!$L$2:$L$450,1,FALSE))</f>
        <v>319-85-7</v>
      </c>
      <c r="K1043" s="76" t="e">
        <f>IF($C1043="-",IF($A1043="-",IF(VLOOKUP($D1043,'sin-list 180320_update'!$C$2:$S$835,3,FALSE)="",NA(),VLOOKUP($D1043,'sin-list 180320_update'!$C$2:$S$835,3,FALSE)),IF(VLOOKUP($A1043,'sin-list 180320_update'!$A$2:$S$835,5,FALSE)="",NA(),VLOOKUP($A1043,'sin-list 180320_update'!$A$2:$S$835,5,FALSE))),IF(VLOOKUP($C1043,'sin-list 180320_update'!$B$2:$S$835,4,FALSE)="",NA(),VLOOKUP($C1043,'sin-list 180320_update'!$B$2:$S$835,4,FALSE)))</f>
        <v>#N/A</v>
      </c>
      <c r="L1043" s="76" t="e">
        <f>IF($C1043="-",IF($A1043="-",VLOOKUP($D1043,'sin-list 180320_update'!$C$2:$S$835,6,FALSE),VLOOKUP($A1043,'sin-list 180320_update'!$A$2:$S$835,8,FALSE)),VLOOKUP($C1043,'sin-list 180320_update'!$B$2:$S$835,7,FALSE))</f>
        <v>#N/A</v>
      </c>
      <c r="M1043" s="76" t="e">
        <f>IF($C1043="-",IF($A1043="-",IF(VLOOKUP($D1043,'sin-list 180320_update'!$C$2:$S$835,8,FALSE)="",NA(),VLOOKUP($D1043,'sin-list 180320_update'!$C$2:$S$835,8,FALSE)),IF(VLOOKUP($A1043,'sin-list 180320_update'!$A$2:$S$835,10,FALSE)="",NA(),VLOOKUP($A1043,'sin-list 180320_update'!$A$2:$S$835,10,FALSE))),IF(VLOOKUP($C1043,'sin-list 180320_update'!$B$2:$S$835,9,FALSE)="",NA(),VLOOKUP($C1043,'sin-list 180320_update'!$B$2:$S$835,9,FALSE)))</f>
        <v>#N/A</v>
      </c>
      <c r="N1043" s="76" t="e">
        <f>IF($C1043="-",IF($A1043="-",IF(VLOOKUP($D1043,'REACH Bilaga XVII_update'!$A$5:$E$131,4,FALSE)="",NA(),VLOOKUP($D1043,'REACH Bilaga XVII_update'!$A$5:$E$131,4,FALSE)),IF(VLOOKUP($A1043,'REACH Bilaga XVII_update'!$C$5:$D$131,2,FALSE)="",NA(),VLOOKUP($A1043,'REACH Bilaga XVII_update'!$C$5:$D$131,2,FALSE))),IF(VLOOKUP($C1043,'REACH Bilaga XVII_update'!$B$5:$D$131,3,FALSE)="",NA(),VLOOKUP($C1043,'REACH Bilaga XVII_update'!$B$5:$D$131,3,FALSE)))</f>
        <v>#N/A</v>
      </c>
      <c r="O1043" s="76" t="e">
        <f>IF($C1043="-",IF($A1043="-",IF(VLOOKUP($D1043,' REACH Bilaga 59_update'!$A$5:$E$210,5,FALSE)="",NA(),VLOOKUP($D1043,' REACH Bilaga 59_update'!$A$5:$E$210,5,FALSE)),IF(VLOOKUP($A1043,' REACH Bilaga 59_update'!$D$5:$E$210,2,FALSE)="",NA(),VLOOKUP($A1043,' REACH Bilaga 59_update'!$D$5:$E$210,2,FALSE))),IF(VLOOKUP($C1043,' REACH Bilaga 59_update'!$C$5:$E$210,3,FALSE)="",NA(),VLOOKUP($C1043,' REACH Bilaga 59_update'!$C$5:$E$210,3,FALSE)))</f>
        <v>#N/A</v>
      </c>
      <c r="P1043" s="76" t="e">
        <f>IF(C1043="-",IF(A1043="-",IFERROR(VLOOKUP($D1043,' REACH Bilaga 59_update'!$A$5:$F$210,MATCH(Sammanfattning!P$1,' REACH Bilaga 59_update'!$A$4:$F$4,0),FALSE),VLOOKUP($D1043,'REACH Bilaga XIV_update'!$A$4:$H$110,MATCH(Sammanfattning!P$1,'REACH Bilaga XIV_update'!$A$4:$H$4,0),FALSE)),IFERROR(VLOOKUP($A1043,' REACH Bilaga 59_update'!$D$5:$F$210,MATCH(Sammanfattning!P$1,' REACH Bilaga 59_update'!$D$4:$F$4,0),FALSE),VLOOKUP($A1043,'REACH Bilaga XIV_update'!$D$4:$H$110,MATCH(Sammanfattning!P$1,'REACH Bilaga XIV_update'!$D$4:$H$4,0),FALSE))),IFERROR(VLOOKUP($C1043,' REACH Bilaga 59_update'!$C$5:$F$210,MATCH(Sammanfattning!P$1,' REACH Bilaga 59_update'!$C$4:$F$4,0),FALSE),VLOOKUP($C1043,'REACH Bilaga XIV_update'!$C$4:$H$110,MATCH(Sammanfattning!P$1,'REACH Bilaga XIV_update'!$C$4:$H$4,0),FALSE)))</f>
        <v>#N/A</v>
      </c>
      <c r="Q1043" s="76" t="e">
        <f>IF($C1043="-",IF($A1043="-",IF(VLOOKUP($D1043,'REACH Bilaga XIV_update'!$A$5:$I$110,9,FALSE)="",NA(),VLOOKUP($D1043,'REACH Bilaga XIV_update'!$A$5:$I$110,9,FALSE)),IF(VLOOKUP($A1043,'REACH Bilaga XIV_update'!$D$5:$I$110,6,FALSE)="",NA(),VLOOKUP($A1043,'REACH Bilaga XIV_update'!$D$5:$I$110,6,FALSE))),IF(VLOOKUP($C1043,'REACH Bilaga XIV_update'!$C$5:$I$110,7,FALSE)="",NA(),VLOOKUP($C1043,'REACH Bilaga XIV_update'!$C$5:$I$110,7,FALSE)))</f>
        <v>#N/A</v>
      </c>
      <c r="R1043" s="76" t="e">
        <f>IF($C1043="-",IF($A1043="-",IF(VLOOKUP($D1043,CoRAP_update!$A$5:$O$376,15,FALSE)="",NA(),VLOOKUP($D1043,CoRAP_update!$A$5:$O$376,15,FALSE)),IF(VLOOKUP($A1043,CoRAP_update!$D$5:$O$376,12,FALSE)="",NA(),VLOOKUP($A1043,CoRAP_update!$D$5:$O$376,12,FALSE))),IF(VLOOKUP($C1043,CoRAP_update!$C$5:$O$376,13,FALSE)="",NA(),VLOOKUP($C1043,CoRAP_update!$C$5:$O$376,13,FALSE)))</f>
        <v>#N/A</v>
      </c>
      <c r="S1043" s="144" t="e">
        <f>IF($C1043="-",IF($A1043="-",VLOOKUP($D1043,CoRAP_update!$A$5:$J$376,MATCH(Sammanfattning!S$1,CoRAP_update!$A$4:$J$4,0),FALSE),VLOOKUP($A1043,CoRAP_update!$D$5:$J$376,MATCH(Sammanfattning!S$1,CoRAP_update!$D$4:$J$4,0),FALSE)),VLOOKUP($C1043,CoRAP_update!$C$5:$J$376,MATCH(Sammanfattning!S$1,CoRAP_update!$C$4:$J$4,0),FALSE))</f>
        <v>#N/A</v>
      </c>
      <c r="T1043" s="76" t="str">
        <f>IF($A1043="-",VLOOKUP($D1043,EDC_update!$C$2:$F$450,4,FALSE),VLOOKUP($A1043,EDC_update!$B$2:$F$450,5,FALSE))</f>
        <v>CAT1</v>
      </c>
      <c r="V1043" s="78">
        <f>IF(IFERROR(SEARCH("PBT",P1043),99)=99,IF(IFERROR(SEARCH("suspected PBT",S1043),99)=99,IF(IFERROR(SEARCH("concluded to be PBT",K1043),99)=99,IF(IFERROR(SEARCH("PBT",S1043),99)=99,IF(IFERROR(SEARCH("PBT cand",L1043),99)=99,IF(IFERROR(SEARCH("PBT",L1043),99)=99,IF(IFERROR(SEARCH("persistent, bioackumulative and toxic properties",K1043),99)=99,0,Scoring!$E$3),Scoring!$E$3),Scoring!$E$7),Scoring!$E$3),Scoring!$E$5),Scoring!$E$6),Scoring!$E$3)</f>
        <v>0</v>
      </c>
      <c r="W1043" s="78">
        <f>IF(IFERROR(SEARCH("vPvB",P1043),99)=99,IF(IFERROR(SEARCH("suspected pbt/vPvB",S1043),99)=99,IF(IFERROR(SEARCH("vPvB",S1043),99)=99,IF(IFERROR(SEARCH("concluded to be a vPvB",S1043),99)=99,IF(IFERROR(SEARCH("identified as vPvB",K1043),99)=99,IF(IFERROR(SEARCH("concluded to be a vPvB",K1043),99)=99,IF(IFERROR(SEARCH("concluded to be both pbt and vPvB",S1043),99)=99,IF(IFERROR(SEARCH("concluded to be both pbt and vPvB",K1043),99)=99,0,Scoring!$E$5),Scoring!$E$5),Scoring!$E$5),Scoring!$E$5),Scoring!$E$5),Scoring!$E$4),Scoring!$E$6),Scoring!$E$4)</f>
        <v>0</v>
      </c>
      <c r="X1043" s="78">
        <f>IF(IFERROR(SEARCH("H410",N1043),99)=99,IF(IFERROR(SEARCH("H410",O1043),99)=99,IF(IFERROR(SEARCH("H410",Q1043),99)=99,IF(IFERROR(SEARCH("H410",M1043),99)=99,IF(IFERROR(SEARCH("H410",R1043),99)=99,IF(IFERROR(SEARCH("H411",N1043),99)=99,IF(IFERROR(SEARCH("H411",O1043),99)=99,IF(IFERROR(SEARCH("H411",Q1043),99)=99,IF(IFERROR(SEARCH("H411",M1043),99)=99,IF(IFERROR(SEARCH("H411",R1043),99)=99,IF(IFERROR(SEARCH("H413",N1043),99)=99,IF(IFERROR(SEARCH("H413",O1043),99)=99,IF(IFERROR(SEARCH("H413",Q1043),99)=99,IF(IFERROR(SEARCH("H413",M1043),99)=99,IF(IFERROR(SEARCH("H413",R1043),99)=99,IF(IFERROR(SEARCH("H412",N1043),99)=99,IF(IFERROR(SEARCH("H412",O1043),99)=99,IF(IFERROR(SEARCH("H412",Q1043),99)=99,IF(IFERROR(SEARCH("H412",M1043),99)=99,IF(IFERROR(SEARCH("H412",R1043),99)=99,0,Scoring!$E$2),Scoring!$E$2),Scoring!$E$2),Scoring!$E$2),Scoring!$E$2),Scoring!$E$2),Scoring!$E$2),Scoring!$E$2),Scoring!$E$2),Scoring!$E$2),Scoring!$E$2),Scoring!$E$2),Scoring!$E$2),Scoring!$E$2),Scoring!$E$2),Scoring!$E$2),Scoring!$E$2),Scoring!$E$2),Scoring!$E$2),Scoring!$E$2)</f>
        <v>0</v>
      </c>
      <c r="Y1043" s="78">
        <f>IF(IFERROR(SEARCH("CMR",K1043),99)=99,IF(IFERROR(SEARCH("Suspected CMR",S1043),99)=99,IF(IFERROR(SEARCH("CMR",S1043),99)=99,0,Scoring!$E$8),Scoring!$E$9),Scoring!$E$8)</f>
        <v>0</v>
      </c>
      <c r="Z1043" s="78">
        <f>IF(IFERROR(SEARCH("H350",N1043),99)=99,IF(IFERROR(SEARCH("H350",O1043),99)=99,IF(IFERROR(SEARCH("H350",Q1043),99)=99,IF(IFERROR(SEARCH("H350",M1043),99)=99,IF(IFERROR(SEARCH("H350",R1043),99)=99,IF(IFERROR(SEARCH("H351",N1043),99)=99,IF(IFERROR(SEARCH("H351",O1043),99)=99,IF(IFERROR(SEARCH("H351",Q1043),99)=99,IF(IFERROR(SEARCH("H351",M1043),99)=99,IF(IFERROR(SEARCH("H351",R1043),99)=99,IF(IFERROR(SEARCH("carcinogenic",P1043),99)=99,IF(IFERROR(SEARCH("suspected carcinogenic",S1043),99)=99,0,Scoring!$E$12),Scoring!$E$11),Scoring!$E$10),Scoring!$E$10),Scoring!$E$10),Scoring!$E$10),Scoring!$E$10),Scoring!$E$10),Scoring!$E$10),Scoring!$E$10),Scoring!$E$10),Scoring!$E$10)</f>
        <v>0</v>
      </c>
      <c r="AA1043" s="78">
        <f>IF(IFERROR(SEARCH("H340",N1043),99)=99,IF(IFERROR(SEARCH("H340",O1043),99)=99,IF(IFERROR(SEARCH("H340",Q1043),99)=99,IF(IFERROR(SEARCH("H340",M1043),99)=99,IF(IFERROR(SEARCH("H340",R1043),99)=99,IF(IFERROR(SEARCH("H341",N1043),99)=99,IF(IFERROR(SEARCH("H341",O1043),99)=99,IF(IFERROR(SEARCH("H341",Q1043),99)=99,IF(IFERROR(SEARCH("H341",M1043),99)=99,IF(IFERROR(SEARCH("H341",R1043),99)=99,IF(IFERROR(SEARCH("mutagenic",P1043),99)=99,IF(IFERROR(SEARCH("suspected mutagenic",S1043),99)=99,0,Scoring!$E$15),Scoring!$E$14),Scoring!$E$13),Scoring!$E$13),Scoring!$E$13),Scoring!$E$13),Scoring!$E$13),Scoring!$E$13),Scoring!$E$13),Scoring!$E$13),Scoring!$E$13),Scoring!$E$13)</f>
        <v>0</v>
      </c>
      <c r="AB1043" s="78">
        <f>IF(IFERROR(SEARCH("H360",N1043),99)=99,IF(IFERROR(SEARCH("H360",O1043),99)=99,IF(IFERROR(SEARCH("H360",Q1043),99)=99,IF(IFERROR(SEARCH("H360",M1043),99)=99,IF(IFERROR(SEARCH("H360",R1043),99)=99,IF(IFERROR(SEARCH("H361",N1043),99)=99,IF(IFERROR(SEARCH("H361",O1043),99)=99,IF(IFERROR(SEARCH("H361",Q1043),99)=99,IF(IFERROR(SEARCH("H361",M1043),99)=99,IF(IFERROR(SEARCH("H361",R1043),99)=99,IF(IFERROR(SEARCH("reproduction",P1043),99)=99,IF(IFERROR(SEARCH("suspected reprotoxic",S1043),99)=99,IF(IFERROR(SEARCH("reprotoxic",S1043),99)=99,IF(IFERROR(SEARCH("reprotoxic",K1043),99)=99,0,Scoring!$E$18),Scoring!$E$18),Scoring!$E$19),Scoring!$E$17),Scoring!$E$16),Scoring!$E$16),Scoring!$E$16),Scoring!$E$16),Scoring!$E$16),Scoring!$E$16),Scoring!$E$16),Scoring!$E$16),Scoring!$E$16),Scoring!$E$16)</f>
        <v>0</v>
      </c>
      <c r="AC1043" s="78">
        <f>IF(IFERROR(SEARCH("57f",L1043),99)=99,IF(IFERROR(SEARCH("57(f)",P1043),99)=99,0,Scoring!$E$20),Scoring!$E$20)</f>
        <v>0</v>
      </c>
      <c r="AD1043" s="78">
        <f>IF(IFERROR(SEARCH("CAT1",T1043),99)=99,IF(IFERROR(SEARCH("CAT2",T1043),99)=99,IF(IFERROR(SEARCH("CAT3",T1043),99)=99,IF(IFERROR(SEARCH("concluded to be endocrine",K1043),99)=99,IF(IFERROR(SEARCH("categorised as endocrine",K1043),99)=99,IF(IFERROR(SEARCH("endocrine disrupting",P1043),99)=99,IF(IFERROR(SEARCH("endocrine disrupting",K1043),99)=99,IF(IFERROR(SEARCH("suspected endocrine",S1043),99)=99,IF(IFERROR(SEARCH("potential endocrine",S1043),99)=99,0,Scoring!$E$25),Scoring!$E$25),Scoring!$E$24),Scoring!$E$24),Scoring!$E$24),Scoring!$E$24),Scoring!$E$23),Scoring!$E$22),Scoring!$E$21)</f>
        <v>1</v>
      </c>
      <c r="AE1043" s="78">
        <f>IF(IFERROR(SEARCH("suspected sensitiser",S1043),99)=99,IF(IFERROR(SEARCH("sensitiser",S1043),99)=99,IF(IFERROR(SEARCH("other hazard based concern",S1043),99)=99,0,Scoring!$E$28),Scoring!$E$26),Scoring!$E$27)</f>
        <v>0</v>
      </c>
      <c r="AF1043" s="78">
        <f>IF(IFERROR(M1043,1)=1,IF(IFERROR(N1043,1)=1,IF(IFERROR(O1043,1)=1,IF(IFERROR(Q1043,1)=1,IF(IFERROR(R1043,1)=1,IF(IFERROR(T1043,1)=1,IF(IFERROR(K1043,1)=1,IF(IFERROR(P1043,1)=1,IF(IFERROR(S1043,1)=1,Scoring!$E$29,0),0),0),0),0),0),0),0),0)</f>
        <v>0</v>
      </c>
      <c r="AG1043" s="78">
        <f t="shared" si="77"/>
        <v>1</v>
      </c>
      <c r="AI1043" s="93"/>
      <c r="AJ1043" s="94"/>
      <c r="AK1043" s="76"/>
      <c r="AL1043" s="75"/>
      <c r="AN1043" s="79"/>
      <c r="AO1043" s="79"/>
      <c r="AP1043" s="79"/>
      <c r="AQ1043" s="79"/>
      <c r="AR1043" s="79"/>
      <c r="AS1043" s="78"/>
      <c r="AU1043" s="79">
        <f>IF(IFERROR(F1043,99)=99,IF(IFERROR(G1043,99)=99,IF(IFERROR(H1043,99)=99,IF(IFERROR(I1043,99)=99,IF(IFERROR(E1043,99)=99,IF(IFERROR(J1043,99)=99,0,Scoring!$B$7),Scoring!$B$3),Scoring!$B$2),Scoring!$B$6),Scoring!$B$5),Scoring!$B$4)</f>
        <v>0.3</v>
      </c>
      <c r="AV1043" s="78">
        <f t="shared" si="78"/>
        <v>0.3</v>
      </c>
      <c r="AW1043" s="78"/>
      <c r="AX1043" s="66"/>
      <c r="AY1043" s="78"/>
      <c r="AZ1043" s="76"/>
      <c r="BB1043" s="76"/>
    </row>
    <row r="1044" spans="1:54" x14ac:dyDescent="0.25">
      <c r="A1044" s="89" t="s">
        <v>7281</v>
      </c>
      <c r="B1044" s="89" t="s">
        <v>30</v>
      </c>
      <c r="C1044" s="89" t="s">
        <v>30</v>
      </c>
      <c r="D1044" s="89" t="s">
        <v>7282</v>
      </c>
      <c r="E1044" s="76" t="e">
        <f>IF(C1044="-",IF(A1044="-",VLOOKUP(D1044,'sin-list 180320_update'!$C$2:$C$835,1,FALSE),VLOOKUP(A1044,'sin-list 180320_update'!$A$2:$A$835,1,FALSE)),VLOOKUP(C1044,'sin-list 180320_update'!$B$2:$B$835,1,FALSE))</f>
        <v>#N/A</v>
      </c>
      <c r="F1044" s="76" t="e">
        <f>IF($C1044="-",IF($A1044="-",VLOOKUP($D1044,'REACH Bilaga XVII_update'!$A$5:$A$131,1,FALSE),VLOOKUP($A1044,'REACH Bilaga XVII_update'!$C$5:$C$131,1,FALSE)),VLOOKUP($C1044,'REACH Bilaga XVII_update'!$B$5:$B$131,1,FALSE))</f>
        <v>#N/A</v>
      </c>
      <c r="G1044" s="76" t="e">
        <f>IF($C1044="-",IF($A1044="-",VLOOKUP($D1044,' REACH Bilaga 59_update'!$A$5:$A$210,1,FALSE),VLOOKUP($A1044,' REACH Bilaga 59_update'!$D$5:$D$210,1,FALSE)),VLOOKUP($C1044,' REACH Bilaga 59_update'!$C$5:$C$210,1,FALSE))</f>
        <v>#N/A</v>
      </c>
      <c r="H1044" s="76" t="e">
        <f>IF($C1044="-",IF($A1044="-",VLOOKUP($D1044,'REACH Bilaga XIV_update'!$A$5:$A$110,1,FALSE),VLOOKUP($A1044,'REACH Bilaga XIV_update'!$D$5:$D$110,1,FALSE)),VLOOKUP($C1044,'REACH Bilaga XIV_update'!$C$5:$C$110,1,FALSE))</f>
        <v>#N/A</v>
      </c>
      <c r="I1044" s="76" t="e">
        <f>IF($C1044="-",IF($A1044="-",VLOOKUP($D1044,CoRAP_update!$A$5:$A$376,1,FALSE),VLOOKUP($A1044,CoRAP_update!$D$5:$D$376,1,FALSE)),VLOOKUP($C1044,CoRAP_update!$C$5:$C$376,1,FALSE))</f>
        <v>#N/A</v>
      </c>
      <c r="J1044" s="76" t="str">
        <f>IF($C1044="-",IF($A1044="-",VLOOKUP($D1044,EDC_update!$C$2:$C$450,1,FALSE),VLOOKUP($A1044,EDC_update!$B$2:$B$450,1,FALSE)),VLOOKUP($C1044,EDC_update!$L$2:$L$450,1,FALSE))</f>
        <v>32598-13-3</v>
      </c>
      <c r="K1044" s="76" t="e">
        <f>IF($C1044="-",IF($A1044="-",IF(VLOOKUP($D1044,'sin-list 180320_update'!$C$2:$S$835,3,FALSE)="",NA(),VLOOKUP($D1044,'sin-list 180320_update'!$C$2:$S$835,3,FALSE)),IF(VLOOKUP($A1044,'sin-list 180320_update'!$A$2:$S$835,5,FALSE)="",NA(),VLOOKUP($A1044,'sin-list 180320_update'!$A$2:$S$835,5,FALSE))),IF(VLOOKUP($C1044,'sin-list 180320_update'!$B$2:$S$835,4,FALSE)="",NA(),VLOOKUP($C1044,'sin-list 180320_update'!$B$2:$S$835,4,FALSE)))</f>
        <v>#N/A</v>
      </c>
      <c r="L1044" s="76" t="e">
        <f>IF($C1044="-",IF($A1044="-",VLOOKUP($D1044,'sin-list 180320_update'!$C$2:$S$835,6,FALSE),VLOOKUP($A1044,'sin-list 180320_update'!$A$2:$S$835,8,FALSE)),VLOOKUP($C1044,'sin-list 180320_update'!$B$2:$S$835,7,FALSE))</f>
        <v>#N/A</v>
      </c>
      <c r="M1044" s="76" t="e">
        <f>IF($C1044="-",IF($A1044="-",IF(VLOOKUP($D1044,'sin-list 180320_update'!$C$2:$S$835,8,FALSE)="",NA(),VLOOKUP($D1044,'sin-list 180320_update'!$C$2:$S$835,8,FALSE)),IF(VLOOKUP($A1044,'sin-list 180320_update'!$A$2:$S$835,10,FALSE)="",NA(),VLOOKUP($A1044,'sin-list 180320_update'!$A$2:$S$835,10,FALSE))),IF(VLOOKUP($C1044,'sin-list 180320_update'!$B$2:$S$835,9,FALSE)="",NA(),VLOOKUP($C1044,'sin-list 180320_update'!$B$2:$S$835,9,FALSE)))</f>
        <v>#N/A</v>
      </c>
      <c r="N1044" s="76" t="e">
        <f>IF($C1044="-",IF($A1044="-",IF(VLOOKUP($D1044,'REACH Bilaga XVII_update'!$A$5:$E$131,4,FALSE)="",NA(),VLOOKUP($D1044,'REACH Bilaga XVII_update'!$A$5:$E$131,4,FALSE)),IF(VLOOKUP($A1044,'REACH Bilaga XVII_update'!$C$5:$D$131,2,FALSE)="",NA(),VLOOKUP($A1044,'REACH Bilaga XVII_update'!$C$5:$D$131,2,FALSE))),IF(VLOOKUP($C1044,'REACH Bilaga XVII_update'!$B$5:$D$131,3,FALSE)="",NA(),VLOOKUP($C1044,'REACH Bilaga XVII_update'!$B$5:$D$131,3,FALSE)))</f>
        <v>#N/A</v>
      </c>
      <c r="O1044" s="76" t="e">
        <f>IF($C1044="-",IF($A1044="-",IF(VLOOKUP($D1044,' REACH Bilaga 59_update'!$A$5:$E$210,5,FALSE)="",NA(),VLOOKUP($D1044,' REACH Bilaga 59_update'!$A$5:$E$210,5,FALSE)),IF(VLOOKUP($A1044,' REACH Bilaga 59_update'!$D$5:$E$210,2,FALSE)="",NA(),VLOOKUP($A1044,' REACH Bilaga 59_update'!$D$5:$E$210,2,FALSE))),IF(VLOOKUP($C1044,' REACH Bilaga 59_update'!$C$5:$E$210,3,FALSE)="",NA(),VLOOKUP($C1044,' REACH Bilaga 59_update'!$C$5:$E$210,3,FALSE)))</f>
        <v>#N/A</v>
      </c>
      <c r="P1044" s="76" t="e">
        <f>IF(C1044="-",IF(A1044="-",IFERROR(VLOOKUP($D1044,' REACH Bilaga 59_update'!$A$5:$F$210,MATCH(Sammanfattning!P$1,' REACH Bilaga 59_update'!$A$4:$F$4,0),FALSE),VLOOKUP($D1044,'REACH Bilaga XIV_update'!$A$4:$H$110,MATCH(Sammanfattning!P$1,'REACH Bilaga XIV_update'!$A$4:$H$4,0),FALSE)),IFERROR(VLOOKUP($A1044,' REACH Bilaga 59_update'!$D$5:$F$210,MATCH(Sammanfattning!P$1,' REACH Bilaga 59_update'!$D$4:$F$4,0),FALSE),VLOOKUP($A1044,'REACH Bilaga XIV_update'!$D$4:$H$110,MATCH(Sammanfattning!P$1,'REACH Bilaga XIV_update'!$D$4:$H$4,0),FALSE))),IFERROR(VLOOKUP($C1044,' REACH Bilaga 59_update'!$C$5:$F$210,MATCH(Sammanfattning!P$1,' REACH Bilaga 59_update'!$C$4:$F$4,0),FALSE),VLOOKUP($C1044,'REACH Bilaga XIV_update'!$C$4:$H$110,MATCH(Sammanfattning!P$1,'REACH Bilaga XIV_update'!$C$4:$H$4,0),FALSE)))</f>
        <v>#N/A</v>
      </c>
      <c r="Q1044" s="76" t="e">
        <f>IF($C1044="-",IF($A1044="-",IF(VLOOKUP($D1044,'REACH Bilaga XIV_update'!$A$5:$I$110,9,FALSE)="",NA(),VLOOKUP($D1044,'REACH Bilaga XIV_update'!$A$5:$I$110,9,FALSE)),IF(VLOOKUP($A1044,'REACH Bilaga XIV_update'!$D$5:$I$110,6,FALSE)="",NA(),VLOOKUP($A1044,'REACH Bilaga XIV_update'!$D$5:$I$110,6,FALSE))),IF(VLOOKUP($C1044,'REACH Bilaga XIV_update'!$C$5:$I$110,7,FALSE)="",NA(),VLOOKUP($C1044,'REACH Bilaga XIV_update'!$C$5:$I$110,7,FALSE)))</f>
        <v>#N/A</v>
      </c>
      <c r="R1044" s="76" t="e">
        <f>IF($C1044="-",IF($A1044="-",IF(VLOOKUP($D1044,CoRAP_update!$A$5:$O$376,15,FALSE)="",NA(),VLOOKUP($D1044,CoRAP_update!$A$5:$O$376,15,FALSE)),IF(VLOOKUP($A1044,CoRAP_update!$D$5:$O$376,12,FALSE)="",NA(),VLOOKUP($A1044,CoRAP_update!$D$5:$O$376,12,FALSE))),IF(VLOOKUP($C1044,CoRAP_update!$C$5:$O$376,13,FALSE)="",NA(),VLOOKUP($C1044,CoRAP_update!$C$5:$O$376,13,FALSE)))</f>
        <v>#N/A</v>
      </c>
      <c r="S1044" s="144" t="e">
        <f>IF($C1044="-",IF($A1044="-",VLOOKUP($D1044,CoRAP_update!$A$5:$J$376,MATCH(Sammanfattning!S$1,CoRAP_update!$A$4:$J$4,0),FALSE),VLOOKUP($A1044,CoRAP_update!$D$5:$J$376,MATCH(Sammanfattning!S$1,CoRAP_update!$D$4:$J$4,0),FALSE)),VLOOKUP($C1044,CoRAP_update!$C$5:$J$376,MATCH(Sammanfattning!S$1,CoRAP_update!$C$4:$J$4,0),FALSE))</f>
        <v>#N/A</v>
      </c>
      <c r="T1044" s="76" t="str">
        <f>IF($A1044="-",VLOOKUP($D1044,EDC_update!$C$2:$F$450,4,FALSE),VLOOKUP($A1044,EDC_update!$B$2:$F$450,5,FALSE))</f>
        <v>CAT1</v>
      </c>
      <c r="V1044" s="78">
        <f>IF(IFERROR(SEARCH("PBT",P1044),99)=99,IF(IFERROR(SEARCH("suspected PBT",S1044),99)=99,IF(IFERROR(SEARCH("concluded to be PBT",K1044),99)=99,IF(IFERROR(SEARCH("PBT",S1044),99)=99,IF(IFERROR(SEARCH("PBT cand",L1044),99)=99,IF(IFERROR(SEARCH("PBT",L1044),99)=99,IF(IFERROR(SEARCH("persistent, bioackumulative and toxic properties",K1044),99)=99,0,Scoring!$E$3),Scoring!$E$3),Scoring!$E$7),Scoring!$E$3),Scoring!$E$5),Scoring!$E$6),Scoring!$E$3)</f>
        <v>0</v>
      </c>
      <c r="W1044" s="78">
        <f>IF(IFERROR(SEARCH("vPvB",P1044),99)=99,IF(IFERROR(SEARCH("suspected pbt/vPvB",S1044),99)=99,IF(IFERROR(SEARCH("vPvB",S1044),99)=99,IF(IFERROR(SEARCH("concluded to be a vPvB",S1044),99)=99,IF(IFERROR(SEARCH("identified as vPvB",K1044),99)=99,IF(IFERROR(SEARCH("concluded to be a vPvB",K1044),99)=99,IF(IFERROR(SEARCH("concluded to be both pbt and vPvB",S1044),99)=99,IF(IFERROR(SEARCH("concluded to be both pbt and vPvB",K1044),99)=99,0,Scoring!$E$5),Scoring!$E$5),Scoring!$E$5),Scoring!$E$5),Scoring!$E$5),Scoring!$E$4),Scoring!$E$6),Scoring!$E$4)</f>
        <v>0</v>
      </c>
      <c r="X1044" s="78">
        <f>IF(IFERROR(SEARCH("H410",N1044),99)=99,IF(IFERROR(SEARCH("H410",O1044),99)=99,IF(IFERROR(SEARCH("H410",Q1044),99)=99,IF(IFERROR(SEARCH("H410",M1044),99)=99,IF(IFERROR(SEARCH("H410",R1044),99)=99,IF(IFERROR(SEARCH("H411",N1044),99)=99,IF(IFERROR(SEARCH("H411",O1044),99)=99,IF(IFERROR(SEARCH("H411",Q1044),99)=99,IF(IFERROR(SEARCH("H411",M1044),99)=99,IF(IFERROR(SEARCH("H411",R1044),99)=99,IF(IFERROR(SEARCH("H413",N1044),99)=99,IF(IFERROR(SEARCH("H413",O1044),99)=99,IF(IFERROR(SEARCH("H413",Q1044),99)=99,IF(IFERROR(SEARCH("H413",M1044),99)=99,IF(IFERROR(SEARCH("H413",R1044),99)=99,IF(IFERROR(SEARCH("H412",N1044),99)=99,IF(IFERROR(SEARCH("H412",O1044),99)=99,IF(IFERROR(SEARCH("H412",Q1044),99)=99,IF(IFERROR(SEARCH("H412",M1044),99)=99,IF(IFERROR(SEARCH("H412",R1044),99)=99,0,Scoring!$E$2),Scoring!$E$2),Scoring!$E$2),Scoring!$E$2),Scoring!$E$2),Scoring!$E$2),Scoring!$E$2),Scoring!$E$2),Scoring!$E$2),Scoring!$E$2),Scoring!$E$2),Scoring!$E$2),Scoring!$E$2),Scoring!$E$2),Scoring!$E$2),Scoring!$E$2),Scoring!$E$2),Scoring!$E$2),Scoring!$E$2),Scoring!$E$2)</f>
        <v>0</v>
      </c>
      <c r="Y1044" s="78">
        <f>IF(IFERROR(SEARCH("CMR",K1044),99)=99,IF(IFERROR(SEARCH("Suspected CMR",S1044),99)=99,IF(IFERROR(SEARCH("CMR",S1044),99)=99,0,Scoring!$E$8),Scoring!$E$9),Scoring!$E$8)</f>
        <v>0</v>
      </c>
      <c r="Z1044" s="78">
        <f>IF(IFERROR(SEARCH("H350",N1044),99)=99,IF(IFERROR(SEARCH("H350",O1044),99)=99,IF(IFERROR(SEARCH("H350",Q1044),99)=99,IF(IFERROR(SEARCH("H350",M1044),99)=99,IF(IFERROR(SEARCH("H350",R1044),99)=99,IF(IFERROR(SEARCH("H351",N1044),99)=99,IF(IFERROR(SEARCH("H351",O1044),99)=99,IF(IFERROR(SEARCH("H351",Q1044),99)=99,IF(IFERROR(SEARCH("H351",M1044),99)=99,IF(IFERROR(SEARCH("H351",R1044),99)=99,IF(IFERROR(SEARCH("carcinogenic",P1044),99)=99,IF(IFERROR(SEARCH("suspected carcinogenic",S1044),99)=99,0,Scoring!$E$12),Scoring!$E$11),Scoring!$E$10),Scoring!$E$10),Scoring!$E$10),Scoring!$E$10),Scoring!$E$10),Scoring!$E$10),Scoring!$E$10),Scoring!$E$10),Scoring!$E$10),Scoring!$E$10)</f>
        <v>0</v>
      </c>
      <c r="AA1044" s="78">
        <f>IF(IFERROR(SEARCH("H340",N1044),99)=99,IF(IFERROR(SEARCH("H340",O1044),99)=99,IF(IFERROR(SEARCH("H340",Q1044),99)=99,IF(IFERROR(SEARCH("H340",M1044),99)=99,IF(IFERROR(SEARCH("H340",R1044),99)=99,IF(IFERROR(SEARCH("H341",N1044),99)=99,IF(IFERROR(SEARCH("H341",O1044),99)=99,IF(IFERROR(SEARCH("H341",Q1044),99)=99,IF(IFERROR(SEARCH("H341",M1044),99)=99,IF(IFERROR(SEARCH("H341",R1044),99)=99,IF(IFERROR(SEARCH("mutagenic",P1044),99)=99,IF(IFERROR(SEARCH("suspected mutagenic",S1044),99)=99,0,Scoring!$E$15),Scoring!$E$14),Scoring!$E$13),Scoring!$E$13),Scoring!$E$13),Scoring!$E$13),Scoring!$E$13),Scoring!$E$13),Scoring!$E$13),Scoring!$E$13),Scoring!$E$13),Scoring!$E$13)</f>
        <v>0</v>
      </c>
      <c r="AB1044" s="78">
        <f>IF(IFERROR(SEARCH("H360",N1044),99)=99,IF(IFERROR(SEARCH("H360",O1044),99)=99,IF(IFERROR(SEARCH("H360",Q1044),99)=99,IF(IFERROR(SEARCH("H360",M1044),99)=99,IF(IFERROR(SEARCH("H360",R1044),99)=99,IF(IFERROR(SEARCH("H361",N1044),99)=99,IF(IFERROR(SEARCH("H361",O1044),99)=99,IF(IFERROR(SEARCH("H361",Q1044),99)=99,IF(IFERROR(SEARCH("H361",M1044),99)=99,IF(IFERROR(SEARCH("H361",R1044),99)=99,IF(IFERROR(SEARCH("reproduction",P1044),99)=99,IF(IFERROR(SEARCH("suspected reprotoxic",S1044),99)=99,IF(IFERROR(SEARCH("reprotoxic",S1044),99)=99,IF(IFERROR(SEARCH("reprotoxic",K1044),99)=99,0,Scoring!$E$18),Scoring!$E$18),Scoring!$E$19),Scoring!$E$17),Scoring!$E$16),Scoring!$E$16),Scoring!$E$16),Scoring!$E$16),Scoring!$E$16),Scoring!$E$16),Scoring!$E$16),Scoring!$E$16),Scoring!$E$16),Scoring!$E$16)</f>
        <v>0</v>
      </c>
      <c r="AC1044" s="78">
        <f>IF(IFERROR(SEARCH("57f",L1044),99)=99,IF(IFERROR(SEARCH("57(f)",P1044),99)=99,0,Scoring!$E$20),Scoring!$E$20)</f>
        <v>0</v>
      </c>
      <c r="AD1044" s="78">
        <f>IF(IFERROR(SEARCH("CAT1",T1044),99)=99,IF(IFERROR(SEARCH("CAT2",T1044),99)=99,IF(IFERROR(SEARCH("CAT3",T1044),99)=99,IF(IFERROR(SEARCH("concluded to be endocrine",K1044),99)=99,IF(IFERROR(SEARCH("categorised as endocrine",K1044),99)=99,IF(IFERROR(SEARCH("endocrine disrupting",P1044),99)=99,IF(IFERROR(SEARCH("endocrine disrupting",K1044),99)=99,IF(IFERROR(SEARCH("suspected endocrine",S1044),99)=99,IF(IFERROR(SEARCH("potential endocrine",S1044),99)=99,0,Scoring!$E$25),Scoring!$E$25),Scoring!$E$24),Scoring!$E$24),Scoring!$E$24),Scoring!$E$24),Scoring!$E$23),Scoring!$E$22),Scoring!$E$21)</f>
        <v>1</v>
      </c>
      <c r="AE1044" s="78">
        <f>IF(IFERROR(SEARCH("suspected sensitiser",S1044),99)=99,IF(IFERROR(SEARCH("sensitiser",S1044),99)=99,IF(IFERROR(SEARCH("other hazard based concern",S1044),99)=99,0,Scoring!$E$28),Scoring!$E$26),Scoring!$E$27)</f>
        <v>0</v>
      </c>
      <c r="AF1044" s="78">
        <f>IF(IFERROR(M1044,1)=1,IF(IFERROR(N1044,1)=1,IF(IFERROR(O1044,1)=1,IF(IFERROR(Q1044,1)=1,IF(IFERROR(R1044,1)=1,IF(IFERROR(T1044,1)=1,IF(IFERROR(K1044,1)=1,IF(IFERROR(P1044,1)=1,IF(IFERROR(S1044,1)=1,Scoring!$E$29,0),0),0),0),0),0),0),0),0)</f>
        <v>0</v>
      </c>
      <c r="AG1044" s="78">
        <f t="shared" si="77"/>
        <v>1</v>
      </c>
      <c r="AI1044" s="93"/>
      <c r="AJ1044" s="94"/>
      <c r="AK1044" s="76"/>
      <c r="AL1044" s="75"/>
      <c r="AN1044" s="79"/>
      <c r="AO1044" s="79"/>
      <c r="AP1044" s="79"/>
      <c r="AQ1044" s="79"/>
      <c r="AR1044" s="79"/>
      <c r="AS1044" s="78"/>
      <c r="AU1044" s="79">
        <f>IF(IFERROR(F1044,99)=99,IF(IFERROR(G1044,99)=99,IF(IFERROR(H1044,99)=99,IF(IFERROR(I1044,99)=99,IF(IFERROR(E1044,99)=99,IF(IFERROR(J1044,99)=99,0,Scoring!$B$7),Scoring!$B$3),Scoring!$B$2),Scoring!$B$6),Scoring!$B$5),Scoring!$B$4)</f>
        <v>0.3</v>
      </c>
      <c r="AV1044" s="78">
        <f t="shared" si="78"/>
        <v>0.3</v>
      </c>
      <c r="AW1044" s="78"/>
      <c r="AX1044" s="66"/>
      <c r="AY1044" s="78"/>
      <c r="AZ1044" s="76"/>
      <c r="BB1044" s="76"/>
    </row>
    <row r="1045" spans="1:54" x14ac:dyDescent="0.25">
      <c r="A1045" s="89" t="s">
        <v>7259</v>
      </c>
      <c r="B1045" s="89" t="s">
        <v>30</v>
      </c>
      <c r="C1045" s="89" t="s">
        <v>30</v>
      </c>
      <c r="D1045" s="89" t="s">
        <v>7260</v>
      </c>
      <c r="E1045" s="76" t="e">
        <f>IF(C1045="-",IF(A1045="-",VLOOKUP(D1045,'sin-list 180320_update'!$C$2:$C$835,1,FALSE),VLOOKUP(A1045,'sin-list 180320_update'!$A$2:$A$835,1,FALSE)),VLOOKUP(C1045,'sin-list 180320_update'!$B$2:$B$835,1,FALSE))</f>
        <v>#N/A</v>
      </c>
      <c r="F1045" s="76" t="e">
        <f>IF($C1045="-",IF($A1045="-",VLOOKUP($D1045,'REACH Bilaga XVII_update'!$A$5:$A$131,1,FALSE),VLOOKUP($A1045,'REACH Bilaga XVII_update'!$C$5:$C$131,1,FALSE)),VLOOKUP($C1045,'REACH Bilaga XVII_update'!$B$5:$B$131,1,FALSE))</f>
        <v>#N/A</v>
      </c>
      <c r="G1045" s="76" t="e">
        <f>IF($C1045="-",IF($A1045="-",VLOOKUP($D1045,' REACH Bilaga 59_update'!$A$5:$A$210,1,FALSE),VLOOKUP($A1045,' REACH Bilaga 59_update'!$D$5:$D$210,1,FALSE)),VLOOKUP($C1045,' REACH Bilaga 59_update'!$C$5:$C$210,1,FALSE))</f>
        <v>#N/A</v>
      </c>
      <c r="H1045" s="76" t="e">
        <f>IF($C1045="-",IF($A1045="-",VLOOKUP($D1045,'REACH Bilaga XIV_update'!$A$5:$A$110,1,FALSE),VLOOKUP($A1045,'REACH Bilaga XIV_update'!$D$5:$D$110,1,FALSE)),VLOOKUP($C1045,'REACH Bilaga XIV_update'!$C$5:$C$110,1,FALSE))</f>
        <v>#N/A</v>
      </c>
      <c r="I1045" s="76" t="e">
        <f>IF($C1045="-",IF($A1045="-",VLOOKUP($D1045,CoRAP_update!$A$5:$A$376,1,FALSE),VLOOKUP($A1045,CoRAP_update!$D$5:$D$376,1,FALSE)),VLOOKUP($C1045,CoRAP_update!$C$5:$C$376,1,FALSE))</f>
        <v>#N/A</v>
      </c>
      <c r="J1045" s="76" t="str">
        <f>IF($C1045="-",IF($A1045="-",VLOOKUP($D1045,EDC_update!$C$2:$C$450,1,FALSE),VLOOKUP($A1045,EDC_update!$B$2:$B$450,1,FALSE)),VLOOKUP($C1045,EDC_update!$L$2:$L$450,1,FALSE))</f>
        <v>32774-16-6</v>
      </c>
      <c r="K1045" s="76" t="e">
        <f>IF($C1045="-",IF($A1045="-",IF(VLOOKUP($D1045,'sin-list 180320_update'!$C$2:$S$835,3,FALSE)="",NA(),VLOOKUP($D1045,'sin-list 180320_update'!$C$2:$S$835,3,FALSE)),IF(VLOOKUP($A1045,'sin-list 180320_update'!$A$2:$S$835,5,FALSE)="",NA(),VLOOKUP($A1045,'sin-list 180320_update'!$A$2:$S$835,5,FALSE))),IF(VLOOKUP($C1045,'sin-list 180320_update'!$B$2:$S$835,4,FALSE)="",NA(),VLOOKUP($C1045,'sin-list 180320_update'!$B$2:$S$835,4,FALSE)))</f>
        <v>#N/A</v>
      </c>
      <c r="L1045" s="76" t="e">
        <f>IF($C1045="-",IF($A1045="-",VLOOKUP($D1045,'sin-list 180320_update'!$C$2:$S$835,6,FALSE),VLOOKUP($A1045,'sin-list 180320_update'!$A$2:$S$835,8,FALSE)),VLOOKUP($C1045,'sin-list 180320_update'!$B$2:$S$835,7,FALSE))</f>
        <v>#N/A</v>
      </c>
      <c r="M1045" s="76" t="e">
        <f>IF($C1045="-",IF($A1045="-",IF(VLOOKUP($D1045,'sin-list 180320_update'!$C$2:$S$835,8,FALSE)="",NA(),VLOOKUP($D1045,'sin-list 180320_update'!$C$2:$S$835,8,FALSE)),IF(VLOOKUP($A1045,'sin-list 180320_update'!$A$2:$S$835,10,FALSE)="",NA(),VLOOKUP($A1045,'sin-list 180320_update'!$A$2:$S$835,10,FALSE))),IF(VLOOKUP($C1045,'sin-list 180320_update'!$B$2:$S$835,9,FALSE)="",NA(),VLOOKUP($C1045,'sin-list 180320_update'!$B$2:$S$835,9,FALSE)))</f>
        <v>#N/A</v>
      </c>
      <c r="N1045" s="76" t="e">
        <f>IF($C1045="-",IF($A1045="-",IF(VLOOKUP($D1045,'REACH Bilaga XVII_update'!$A$5:$E$131,4,FALSE)="",NA(),VLOOKUP($D1045,'REACH Bilaga XVII_update'!$A$5:$E$131,4,FALSE)),IF(VLOOKUP($A1045,'REACH Bilaga XVII_update'!$C$5:$D$131,2,FALSE)="",NA(),VLOOKUP($A1045,'REACH Bilaga XVII_update'!$C$5:$D$131,2,FALSE))),IF(VLOOKUP($C1045,'REACH Bilaga XVII_update'!$B$5:$D$131,3,FALSE)="",NA(),VLOOKUP($C1045,'REACH Bilaga XVII_update'!$B$5:$D$131,3,FALSE)))</f>
        <v>#N/A</v>
      </c>
      <c r="O1045" s="76" t="e">
        <f>IF($C1045="-",IF($A1045="-",IF(VLOOKUP($D1045,' REACH Bilaga 59_update'!$A$5:$E$210,5,FALSE)="",NA(),VLOOKUP($D1045,' REACH Bilaga 59_update'!$A$5:$E$210,5,FALSE)),IF(VLOOKUP($A1045,' REACH Bilaga 59_update'!$D$5:$E$210,2,FALSE)="",NA(),VLOOKUP($A1045,' REACH Bilaga 59_update'!$D$5:$E$210,2,FALSE))),IF(VLOOKUP($C1045,' REACH Bilaga 59_update'!$C$5:$E$210,3,FALSE)="",NA(),VLOOKUP($C1045,' REACH Bilaga 59_update'!$C$5:$E$210,3,FALSE)))</f>
        <v>#N/A</v>
      </c>
      <c r="P1045" s="76" t="e">
        <f>IF(C1045="-",IF(A1045="-",IFERROR(VLOOKUP($D1045,' REACH Bilaga 59_update'!$A$5:$F$210,MATCH(Sammanfattning!P$1,' REACH Bilaga 59_update'!$A$4:$F$4,0),FALSE),VLOOKUP($D1045,'REACH Bilaga XIV_update'!$A$4:$H$110,MATCH(Sammanfattning!P$1,'REACH Bilaga XIV_update'!$A$4:$H$4,0),FALSE)),IFERROR(VLOOKUP($A1045,' REACH Bilaga 59_update'!$D$5:$F$210,MATCH(Sammanfattning!P$1,' REACH Bilaga 59_update'!$D$4:$F$4,0),FALSE),VLOOKUP($A1045,'REACH Bilaga XIV_update'!$D$4:$H$110,MATCH(Sammanfattning!P$1,'REACH Bilaga XIV_update'!$D$4:$H$4,0),FALSE))),IFERROR(VLOOKUP($C1045,' REACH Bilaga 59_update'!$C$5:$F$210,MATCH(Sammanfattning!P$1,' REACH Bilaga 59_update'!$C$4:$F$4,0),FALSE),VLOOKUP($C1045,'REACH Bilaga XIV_update'!$C$4:$H$110,MATCH(Sammanfattning!P$1,'REACH Bilaga XIV_update'!$C$4:$H$4,0),FALSE)))</f>
        <v>#N/A</v>
      </c>
      <c r="Q1045" s="76" t="e">
        <f>IF($C1045="-",IF($A1045="-",IF(VLOOKUP($D1045,'REACH Bilaga XIV_update'!$A$5:$I$110,9,FALSE)="",NA(),VLOOKUP($D1045,'REACH Bilaga XIV_update'!$A$5:$I$110,9,FALSE)),IF(VLOOKUP($A1045,'REACH Bilaga XIV_update'!$D$5:$I$110,6,FALSE)="",NA(),VLOOKUP($A1045,'REACH Bilaga XIV_update'!$D$5:$I$110,6,FALSE))),IF(VLOOKUP($C1045,'REACH Bilaga XIV_update'!$C$5:$I$110,7,FALSE)="",NA(),VLOOKUP($C1045,'REACH Bilaga XIV_update'!$C$5:$I$110,7,FALSE)))</f>
        <v>#N/A</v>
      </c>
      <c r="R1045" s="76" t="e">
        <f>IF($C1045="-",IF($A1045="-",IF(VLOOKUP($D1045,CoRAP_update!$A$5:$O$376,15,FALSE)="",NA(),VLOOKUP($D1045,CoRAP_update!$A$5:$O$376,15,FALSE)),IF(VLOOKUP($A1045,CoRAP_update!$D$5:$O$376,12,FALSE)="",NA(),VLOOKUP($A1045,CoRAP_update!$D$5:$O$376,12,FALSE))),IF(VLOOKUP($C1045,CoRAP_update!$C$5:$O$376,13,FALSE)="",NA(),VLOOKUP($C1045,CoRAP_update!$C$5:$O$376,13,FALSE)))</f>
        <v>#N/A</v>
      </c>
      <c r="S1045" s="144" t="e">
        <f>IF($C1045="-",IF($A1045="-",VLOOKUP($D1045,CoRAP_update!$A$5:$J$376,MATCH(Sammanfattning!S$1,CoRAP_update!$A$4:$J$4,0),FALSE),VLOOKUP($A1045,CoRAP_update!$D$5:$J$376,MATCH(Sammanfattning!S$1,CoRAP_update!$D$4:$J$4,0),FALSE)),VLOOKUP($C1045,CoRAP_update!$C$5:$J$376,MATCH(Sammanfattning!S$1,CoRAP_update!$C$4:$J$4,0),FALSE))</f>
        <v>#N/A</v>
      </c>
      <c r="T1045" s="76" t="str">
        <f>IF($A1045="-",VLOOKUP($D1045,EDC_update!$C$2:$F$450,4,FALSE),VLOOKUP($A1045,EDC_update!$B$2:$F$450,5,FALSE))</f>
        <v>CAT1</v>
      </c>
      <c r="V1045" s="78">
        <f>IF(IFERROR(SEARCH("PBT",P1045),99)=99,IF(IFERROR(SEARCH("suspected PBT",S1045),99)=99,IF(IFERROR(SEARCH("concluded to be PBT",K1045),99)=99,IF(IFERROR(SEARCH("PBT",S1045),99)=99,IF(IFERROR(SEARCH("PBT cand",L1045),99)=99,IF(IFERROR(SEARCH("PBT",L1045),99)=99,IF(IFERROR(SEARCH("persistent, bioackumulative and toxic properties",K1045),99)=99,0,Scoring!$E$3),Scoring!$E$3),Scoring!$E$7),Scoring!$E$3),Scoring!$E$5),Scoring!$E$6),Scoring!$E$3)</f>
        <v>0</v>
      </c>
      <c r="W1045" s="78">
        <f>IF(IFERROR(SEARCH("vPvB",P1045),99)=99,IF(IFERROR(SEARCH("suspected pbt/vPvB",S1045),99)=99,IF(IFERROR(SEARCH("vPvB",S1045),99)=99,IF(IFERROR(SEARCH("concluded to be a vPvB",S1045),99)=99,IF(IFERROR(SEARCH("identified as vPvB",K1045),99)=99,IF(IFERROR(SEARCH("concluded to be a vPvB",K1045),99)=99,IF(IFERROR(SEARCH("concluded to be both pbt and vPvB",S1045),99)=99,IF(IFERROR(SEARCH("concluded to be both pbt and vPvB",K1045),99)=99,0,Scoring!$E$5),Scoring!$E$5),Scoring!$E$5),Scoring!$E$5),Scoring!$E$5),Scoring!$E$4),Scoring!$E$6),Scoring!$E$4)</f>
        <v>0</v>
      </c>
      <c r="X1045" s="78">
        <f>IF(IFERROR(SEARCH("H410",N1045),99)=99,IF(IFERROR(SEARCH("H410",O1045),99)=99,IF(IFERROR(SEARCH("H410",Q1045),99)=99,IF(IFERROR(SEARCH("H410",M1045),99)=99,IF(IFERROR(SEARCH("H410",R1045),99)=99,IF(IFERROR(SEARCH("H411",N1045),99)=99,IF(IFERROR(SEARCH("H411",O1045),99)=99,IF(IFERROR(SEARCH("H411",Q1045),99)=99,IF(IFERROR(SEARCH("H411",M1045),99)=99,IF(IFERROR(SEARCH("H411",R1045),99)=99,IF(IFERROR(SEARCH("H413",N1045),99)=99,IF(IFERROR(SEARCH("H413",O1045),99)=99,IF(IFERROR(SEARCH("H413",Q1045),99)=99,IF(IFERROR(SEARCH("H413",M1045),99)=99,IF(IFERROR(SEARCH("H413",R1045),99)=99,IF(IFERROR(SEARCH("H412",N1045),99)=99,IF(IFERROR(SEARCH("H412",O1045),99)=99,IF(IFERROR(SEARCH("H412",Q1045),99)=99,IF(IFERROR(SEARCH("H412",M1045),99)=99,IF(IFERROR(SEARCH("H412",R1045),99)=99,0,Scoring!$E$2),Scoring!$E$2),Scoring!$E$2),Scoring!$E$2),Scoring!$E$2),Scoring!$E$2),Scoring!$E$2),Scoring!$E$2),Scoring!$E$2),Scoring!$E$2),Scoring!$E$2),Scoring!$E$2),Scoring!$E$2),Scoring!$E$2),Scoring!$E$2),Scoring!$E$2),Scoring!$E$2),Scoring!$E$2),Scoring!$E$2),Scoring!$E$2)</f>
        <v>0</v>
      </c>
      <c r="Y1045" s="78">
        <f>IF(IFERROR(SEARCH("CMR",K1045),99)=99,IF(IFERROR(SEARCH("Suspected CMR",S1045),99)=99,IF(IFERROR(SEARCH("CMR",S1045),99)=99,0,Scoring!$E$8),Scoring!$E$9),Scoring!$E$8)</f>
        <v>0</v>
      </c>
      <c r="Z1045" s="78">
        <f>IF(IFERROR(SEARCH("H350",N1045),99)=99,IF(IFERROR(SEARCH("H350",O1045),99)=99,IF(IFERROR(SEARCH("H350",Q1045),99)=99,IF(IFERROR(SEARCH("H350",M1045),99)=99,IF(IFERROR(SEARCH("H350",R1045),99)=99,IF(IFERROR(SEARCH("H351",N1045),99)=99,IF(IFERROR(SEARCH("H351",O1045),99)=99,IF(IFERROR(SEARCH("H351",Q1045),99)=99,IF(IFERROR(SEARCH("H351",M1045),99)=99,IF(IFERROR(SEARCH("H351",R1045),99)=99,IF(IFERROR(SEARCH("carcinogenic",P1045),99)=99,IF(IFERROR(SEARCH("suspected carcinogenic",S1045),99)=99,0,Scoring!$E$12),Scoring!$E$11),Scoring!$E$10),Scoring!$E$10),Scoring!$E$10),Scoring!$E$10),Scoring!$E$10),Scoring!$E$10),Scoring!$E$10),Scoring!$E$10),Scoring!$E$10),Scoring!$E$10)</f>
        <v>0</v>
      </c>
      <c r="AA1045" s="78">
        <f>IF(IFERROR(SEARCH("H340",N1045),99)=99,IF(IFERROR(SEARCH("H340",O1045),99)=99,IF(IFERROR(SEARCH("H340",Q1045),99)=99,IF(IFERROR(SEARCH("H340",M1045),99)=99,IF(IFERROR(SEARCH("H340",R1045),99)=99,IF(IFERROR(SEARCH("H341",N1045),99)=99,IF(IFERROR(SEARCH("H341",O1045),99)=99,IF(IFERROR(SEARCH("H341",Q1045),99)=99,IF(IFERROR(SEARCH("H341",M1045),99)=99,IF(IFERROR(SEARCH("H341",R1045),99)=99,IF(IFERROR(SEARCH("mutagenic",P1045),99)=99,IF(IFERROR(SEARCH("suspected mutagenic",S1045),99)=99,0,Scoring!$E$15),Scoring!$E$14),Scoring!$E$13),Scoring!$E$13),Scoring!$E$13),Scoring!$E$13),Scoring!$E$13),Scoring!$E$13),Scoring!$E$13),Scoring!$E$13),Scoring!$E$13),Scoring!$E$13)</f>
        <v>0</v>
      </c>
      <c r="AB1045" s="78">
        <f>IF(IFERROR(SEARCH("H360",N1045),99)=99,IF(IFERROR(SEARCH("H360",O1045),99)=99,IF(IFERROR(SEARCH("H360",Q1045),99)=99,IF(IFERROR(SEARCH("H360",M1045),99)=99,IF(IFERROR(SEARCH("H360",R1045),99)=99,IF(IFERROR(SEARCH("H361",N1045),99)=99,IF(IFERROR(SEARCH("H361",O1045),99)=99,IF(IFERROR(SEARCH("H361",Q1045),99)=99,IF(IFERROR(SEARCH("H361",M1045),99)=99,IF(IFERROR(SEARCH("H361",R1045),99)=99,IF(IFERROR(SEARCH("reproduction",P1045),99)=99,IF(IFERROR(SEARCH("suspected reprotoxic",S1045),99)=99,IF(IFERROR(SEARCH("reprotoxic",S1045),99)=99,IF(IFERROR(SEARCH("reprotoxic",K1045),99)=99,0,Scoring!$E$18),Scoring!$E$18),Scoring!$E$19),Scoring!$E$17),Scoring!$E$16),Scoring!$E$16),Scoring!$E$16),Scoring!$E$16),Scoring!$E$16),Scoring!$E$16),Scoring!$E$16),Scoring!$E$16),Scoring!$E$16),Scoring!$E$16)</f>
        <v>0</v>
      </c>
      <c r="AC1045" s="78">
        <f>IF(IFERROR(SEARCH("57f",L1045),99)=99,IF(IFERROR(SEARCH("57(f)",P1045),99)=99,0,Scoring!$E$20),Scoring!$E$20)</f>
        <v>0</v>
      </c>
      <c r="AD1045" s="78">
        <f>IF(IFERROR(SEARCH("CAT1",T1045),99)=99,IF(IFERROR(SEARCH("CAT2",T1045),99)=99,IF(IFERROR(SEARCH("CAT3",T1045),99)=99,IF(IFERROR(SEARCH("concluded to be endocrine",K1045),99)=99,IF(IFERROR(SEARCH("categorised as endocrine",K1045),99)=99,IF(IFERROR(SEARCH("endocrine disrupting",P1045),99)=99,IF(IFERROR(SEARCH("endocrine disrupting",K1045),99)=99,IF(IFERROR(SEARCH("suspected endocrine",S1045),99)=99,IF(IFERROR(SEARCH("potential endocrine",S1045),99)=99,0,Scoring!$E$25),Scoring!$E$25),Scoring!$E$24),Scoring!$E$24),Scoring!$E$24),Scoring!$E$24),Scoring!$E$23),Scoring!$E$22),Scoring!$E$21)</f>
        <v>1</v>
      </c>
      <c r="AE1045" s="78">
        <f>IF(IFERROR(SEARCH("suspected sensitiser",S1045),99)=99,IF(IFERROR(SEARCH("sensitiser",S1045),99)=99,IF(IFERROR(SEARCH("other hazard based concern",S1045),99)=99,0,Scoring!$E$28),Scoring!$E$26),Scoring!$E$27)</f>
        <v>0</v>
      </c>
      <c r="AF1045" s="78">
        <f>IF(IFERROR(M1045,1)=1,IF(IFERROR(N1045,1)=1,IF(IFERROR(O1045,1)=1,IF(IFERROR(Q1045,1)=1,IF(IFERROR(R1045,1)=1,IF(IFERROR(T1045,1)=1,IF(IFERROR(K1045,1)=1,IF(IFERROR(P1045,1)=1,IF(IFERROR(S1045,1)=1,Scoring!$E$29,0),0),0),0),0),0),0),0),0)</f>
        <v>0</v>
      </c>
      <c r="AG1045" s="78">
        <f t="shared" si="77"/>
        <v>1</v>
      </c>
      <c r="AI1045" s="93"/>
      <c r="AJ1045" s="94"/>
      <c r="AK1045" s="76"/>
      <c r="AL1045" s="75"/>
      <c r="AN1045" s="79"/>
      <c r="AO1045" s="79"/>
      <c r="AP1045" s="79"/>
      <c r="AQ1045" s="79"/>
      <c r="AR1045" s="79"/>
      <c r="AS1045" s="78"/>
      <c r="AU1045" s="79">
        <f>IF(IFERROR(F1045,99)=99,IF(IFERROR(G1045,99)=99,IF(IFERROR(H1045,99)=99,IF(IFERROR(I1045,99)=99,IF(IFERROR(E1045,99)=99,IF(IFERROR(J1045,99)=99,0,Scoring!$B$7),Scoring!$B$3),Scoring!$B$2),Scoring!$B$6),Scoring!$B$5),Scoring!$B$4)</f>
        <v>0.3</v>
      </c>
      <c r="AV1045" s="78">
        <f t="shared" si="78"/>
        <v>0.3</v>
      </c>
      <c r="AW1045" s="78"/>
      <c r="AX1045" s="66"/>
      <c r="AY1045" s="78"/>
      <c r="AZ1045" s="76"/>
      <c r="BB1045" s="76"/>
    </row>
    <row r="1046" spans="1:54" x14ac:dyDescent="0.25">
      <c r="A1046" s="89" t="s">
        <v>7349</v>
      </c>
      <c r="B1046" s="89" t="s">
        <v>30</v>
      </c>
      <c r="C1046" s="89" t="s">
        <v>30</v>
      </c>
      <c r="D1046" s="89" t="s">
        <v>7350</v>
      </c>
      <c r="E1046" s="76" t="e">
        <f>IF(C1046="-",IF(A1046="-",VLOOKUP(D1046,'sin-list 180320_update'!$C$2:$C$835,1,FALSE),VLOOKUP(A1046,'sin-list 180320_update'!$A$2:$A$835,1,FALSE)),VLOOKUP(C1046,'sin-list 180320_update'!$B$2:$B$835,1,FALSE))</f>
        <v>#N/A</v>
      </c>
      <c r="F1046" s="76" t="e">
        <f>IF($C1046="-",IF($A1046="-",VLOOKUP($D1046,'REACH Bilaga XVII_update'!$A$5:$A$131,1,FALSE),VLOOKUP($A1046,'REACH Bilaga XVII_update'!$C$5:$C$131,1,FALSE)),VLOOKUP($C1046,'REACH Bilaga XVII_update'!$B$5:$B$131,1,FALSE))</f>
        <v>#N/A</v>
      </c>
      <c r="G1046" s="76" t="e">
        <f>IF($C1046="-",IF($A1046="-",VLOOKUP($D1046,' REACH Bilaga 59_update'!$A$5:$A$210,1,FALSE),VLOOKUP($A1046,' REACH Bilaga 59_update'!$D$5:$D$210,1,FALSE)),VLOOKUP($C1046,' REACH Bilaga 59_update'!$C$5:$C$210,1,FALSE))</f>
        <v>#N/A</v>
      </c>
      <c r="H1046" s="76" t="e">
        <f>IF($C1046="-",IF($A1046="-",VLOOKUP($D1046,'REACH Bilaga XIV_update'!$A$5:$A$110,1,FALSE),VLOOKUP($A1046,'REACH Bilaga XIV_update'!$D$5:$D$110,1,FALSE)),VLOOKUP($C1046,'REACH Bilaga XIV_update'!$C$5:$C$110,1,FALSE))</f>
        <v>#N/A</v>
      </c>
      <c r="I1046" s="76" t="e">
        <f>IF($C1046="-",IF($A1046="-",VLOOKUP($D1046,CoRAP_update!$A$5:$A$376,1,FALSE),VLOOKUP($A1046,CoRAP_update!$D$5:$D$376,1,FALSE)),VLOOKUP($C1046,CoRAP_update!$C$5:$C$376,1,FALSE))</f>
        <v>#N/A</v>
      </c>
      <c r="J1046" s="76" t="str">
        <f>IF($C1046="-",IF($A1046="-",VLOOKUP($D1046,EDC_update!$C$2:$C$450,1,FALSE),VLOOKUP($A1046,EDC_update!$B$2:$B$450,1,FALSE)),VLOOKUP($C1046,EDC_update!$L$2:$L$450,1,FALSE))</f>
        <v>32809-16-8</v>
      </c>
      <c r="K1046" s="76" t="e">
        <f>IF($C1046="-",IF($A1046="-",IF(VLOOKUP($D1046,'sin-list 180320_update'!$C$2:$S$835,3,FALSE)="",NA(),VLOOKUP($D1046,'sin-list 180320_update'!$C$2:$S$835,3,FALSE)),IF(VLOOKUP($A1046,'sin-list 180320_update'!$A$2:$S$835,5,FALSE)="",NA(),VLOOKUP($A1046,'sin-list 180320_update'!$A$2:$S$835,5,FALSE))),IF(VLOOKUP($C1046,'sin-list 180320_update'!$B$2:$S$835,4,FALSE)="",NA(),VLOOKUP($C1046,'sin-list 180320_update'!$B$2:$S$835,4,FALSE)))</f>
        <v>#N/A</v>
      </c>
      <c r="L1046" s="76" t="e">
        <f>IF($C1046="-",IF($A1046="-",VLOOKUP($D1046,'sin-list 180320_update'!$C$2:$S$835,6,FALSE),VLOOKUP($A1046,'sin-list 180320_update'!$A$2:$S$835,8,FALSE)),VLOOKUP($C1046,'sin-list 180320_update'!$B$2:$S$835,7,FALSE))</f>
        <v>#N/A</v>
      </c>
      <c r="M1046" s="76" t="e">
        <f>IF($C1046="-",IF($A1046="-",IF(VLOOKUP($D1046,'sin-list 180320_update'!$C$2:$S$835,8,FALSE)="",NA(),VLOOKUP($D1046,'sin-list 180320_update'!$C$2:$S$835,8,FALSE)),IF(VLOOKUP($A1046,'sin-list 180320_update'!$A$2:$S$835,10,FALSE)="",NA(),VLOOKUP($A1046,'sin-list 180320_update'!$A$2:$S$835,10,FALSE))),IF(VLOOKUP($C1046,'sin-list 180320_update'!$B$2:$S$835,9,FALSE)="",NA(),VLOOKUP($C1046,'sin-list 180320_update'!$B$2:$S$835,9,FALSE)))</f>
        <v>#N/A</v>
      </c>
      <c r="N1046" s="76" t="e">
        <f>IF($C1046="-",IF($A1046="-",IF(VLOOKUP($D1046,'REACH Bilaga XVII_update'!$A$5:$E$131,4,FALSE)="",NA(),VLOOKUP($D1046,'REACH Bilaga XVII_update'!$A$5:$E$131,4,FALSE)),IF(VLOOKUP($A1046,'REACH Bilaga XVII_update'!$C$5:$D$131,2,FALSE)="",NA(),VLOOKUP($A1046,'REACH Bilaga XVII_update'!$C$5:$D$131,2,FALSE))),IF(VLOOKUP($C1046,'REACH Bilaga XVII_update'!$B$5:$D$131,3,FALSE)="",NA(),VLOOKUP($C1046,'REACH Bilaga XVII_update'!$B$5:$D$131,3,FALSE)))</f>
        <v>#N/A</v>
      </c>
      <c r="O1046" s="76" t="e">
        <f>IF($C1046="-",IF($A1046="-",IF(VLOOKUP($D1046,' REACH Bilaga 59_update'!$A$5:$E$210,5,FALSE)="",NA(),VLOOKUP($D1046,' REACH Bilaga 59_update'!$A$5:$E$210,5,FALSE)),IF(VLOOKUP($A1046,' REACH Bilaga 59_update'!$D$5:$E$210,2,FALSE)="",NA(),VLOOKUP($A1046,' REACH Bilaga 59_update'!$D$5:$E$210,2,FALSE))),IF(VLOOKUP($C1046,' REACH Bilaga 59_update'!$C$5:$E$210,3,FALSE)="",NA(),VLOOKUP($C1046,' REACH Bilaga 59_update'!$C$5:$E$210,3,FALSE)))</f>
        <v>#N/A</v>
      </c>
      <c r="P1046" s="76" t="e">
        <f>IF(C1046="-",IF(A1046="-",IFERROR(VLOOKUP($D1046,' REACH Bilaga 59_update'!$A$5:$F$210,MATCH(Sammanfattning!P$1,' REACH Bilaga 59_update'!$A$4:$F$4,0),FALSE),VLOOKUP($D1046,'REACH Bilaga XIV_update'!$A$4:$H$110,MATCH(Sammanfattning!P$1,'REACH Bilaga XIV_update'!$A$4:$H$4,0),FALSE)),IFERROR(VLOOKUP($A1046,' REACH Bilaga 59_update'!$D$5:$F$210,MATCH(Sammanfattning!P$1,' REACH Bilaga 59_update'!$D$4:$F$4,0),FALSE),VLOOKUP($A1046,'REACH Bilaga XIV_update'!$D$4:$H$110,MATCH(Sammanfattning!P$1,'REACH Bilaga XIV_update'!$D$4:$H$4,0),FALSE))),IFERROR(VLOOKUP($C1046,' REACH Bilaga 59_update'!$C$5:$F$210,MATCH(Sammanfattning!P$1,' REACH Bilaga 59_update'!$C$4:$F$4,0),FALSE),VLOOKUP($C1046,'REACH Bilaga XIV_update'!$C$4:$H$110,MATCH(Sammanfattning!P$1,'REACH Bilaga XIV_update'!$C$4:$H$4,0),FALSE)))</f>
        <v>#N/A</v>
      </c>
      <c r="Q1046" s="76" t="e">
        <f>IF($C1046="-",IF($A1046="-",IF(VLOOKUP($D1046,'REACH Bilaga XIV_update'!$A$5:$I$110,9,FALSE)="",NA(),VLOOKUP($D1046,'REACH Bilaga XIV_update'!$A$5:$I$110,9,FALSE)),IF(VLOOKUP($A1046,'REACH Bilaga XIV_update'!$D$5:$I$110,6,FALSE)="",NA(),VLOOKUP($A1046,'REACH Bilaga XIV_update'!$D$5:$I$110,6,FALSE))),IF(VLOOKUP($C1046,'REACH Bilaga XIV_update'!$C$5:$I$110,7,FALSE)="",NA(),VLOOKUP($C1046,'REACH Bilaga XIV_update'!$C$5:$I$110,7,FALSE)))</f>
        <v>#N/A</v>
      </c>
      <c r="R1046" s="76" t="e">
        <f>IF($C1046="-",IF($A1046="-",IF(VLOOKUP($D1046,CoRAP_update!$A$5:$O$376,15,FALSE)="",NA(),VLOOKUP($D1046,CoRAP_update!$A$5:$O$376,15,FALSE)),IF(VLOOKUP($A1046,CoRAP_update!$D$5:$O$376,12,FALSE)="",NA(),VLOOKUP($A1046,CoRAP_update!$D$5:$O$376,12,FALSE))),IF(VLOOKUP($C1046,CoRAP_update!$C$5:$O$376,13,FALSE)="",NA(),VLOOKUP($C1046,CoRAP_update!$C$5:$O$376,13,FALSE)))</f>
        <v>#N/A</v>
      </c>
      <c r="S1046" s="144" t="e">
        <f>IF($C1046="-",IF($A1046="-",VLOOKUP($D1046,CoRAP_update!$A$5:$J$376,MATCH(Sammanfattning!S$1,CoRAP_update!$A$4:$J$4,0),FALSE),VLOOKUP($A1046,CoRAP_update!$D$5:$J$376,MATCH(Sammanfattning!S$1,CoRAP_update!$D$4:$J$4,0),FALSE)),VLOOKUP($C1046,CoRAP_update!$C$5:$J$376,MATCH(Sammanfattning!S$1,CoRAP_update!$C$4:$J$4,0),FALSE))</f>
        <v>#N/A</v>
      </c>
      <c r="T1046" s="76" t="str">
        <f>IF($A1046="-",VLOOKUP($D1046,EDC_update!$C$2:$F$450,4,FALSE),VLOOKUP($A1046,EDC_update!$B$2:$F$450,5,FALSE))</f>
        <v>CAT1</v>
      </c>
      <c r="V1046" s="78">
        <f>IF(IFERROR(SEARCH("PBT",P1046),99)=99,IF(IFERROR(SEARCH("suspected PBT",S1046),99)=99,IF(IFERROR(SEARCH("concluded to be PBT",K1046),99)=99,IF(IFERROR(SEARCH("PBT",S1046),99)=99,IF(IFERROR(SEARCH("PBT cand",L1046),99)=99,IF(IFERROR(SEARCH("PBT",L1046),99)=99,IF(IFERROR(SEARCH("persistent, bioackumulative and toxic properties",K1046),99)=99,0,Scoring!$E$3),Scoring!$E$3),Scoring!$E$7),Scoring!$E$3),Scoring!$E$5),Scoring!$E$6),Scoring!$E$3)</f>
        <v>0</v>
      </c>
      <c r="W1046" s="78">
        <f>IF(IFERROR(SEARCH("vPvB",P1046),99)=99,IF(IFERROR(SEARCH("suspected pbt/vPvB",S1046),99)=99,IF(IFERROR(SEARCH("vPvB",S1046),99)=99,IF(IFERROR(SEARCH("concluded to be a vPvB",S1046),99)=99,IF(IFERROR(SEARCH("identified as vPvB",K1046),99)=99,IF(IFERROR(SEARCH("concluded to be a vPvB",K1046),99)=99,IF(IFERROR(SEARCH("concluded to be both pbt and vPvB",S1046),99)=99,IF(IFERROR(SEARCH("concluded to be both pbt and vPvB",K1046),99)=99,0,Scoring!$E$5),Scoring!$E$5),Scoring!$E$5),Scoring!$E$5),Scoring!$E$5),Scoring!$E$4),Scoring!$E$6),Scoring!$E$4)</f>
        <v>0</v>
      </c>
      <c r="X1046" s="78">
        <f>IF(IFERROR(SEARCH("H410",N1046),99)=99,IF(IFERROR(SEARCH("H410",O1046),99)=99,IF(IFERROR(SEARCH("H410",Q1046),99)=99,IF(IFERROR(SEARCH("H410",M1046),99)=99,IF(IFERROR(SEARCH("H410",R1046),99)=99,IF(IFERROR(SEARCH("H411",N1046),99)=99,IF(IFERROR(SEARCH("H411",O1046),99)=99,IF(IFERROR(SEARCH("H411",Q1046),99)=99,IF(IFERROR(SEARCH("H411",M1046),99)=99,IF(IFERROR(SEARCH("H411",R1046),99)=99,IF(IFERROR(SEARCH("H413",N1046),99)=99,IF(IFERROR(SEARCH("H413",O1046),99)=99,IF(IFERROR(SEARCH("H413",Q1046),99)=99,IF(IFERROR(SEARCH("H413",M1046),99)=99,IF(IFERROR(SEARCH("H413",R1046),99)=99,IF(IFERROR(SEARCH("H412",N1046),99)=99,IF(IFERROR(SEARCH("H412",O1046),99)=99,IF(IFERROR(SEARCH("H412",Q1046),99)=99,IF(IFERROR(SEARCH("H412",M1046),99)=99,IF(IFERROR(SEARCH("H412",R1046),99)=99,0,Scoring!$E$2),Scoring!$E$2),Scoring!$E$2),Scoring!$E$2),Scoring!$E$2),Scoring!$E$2),Scoring!$E$2),Scoring!$E$2),Scoring!$E$2),Scoring!$E$2),Scoring!$E$2),Scoring!$E$2),Scoring!$E$2),Scoring!$E$2),Scoring!$E$2),Scoring!$E$2),Scoring!$E$2),Scoring!$E$2),Scoring!$E$2),Scoring!$E$2)</f>
        <v>0</v>
      </c>
      <c r="Y1046" s="78">
        <f>IF(IFERROR(SEARCH("CMR",K1046),99)=99,IF(IFERROR(SEARCH("Suspected CMR",S1046),99)=99,IF(IFERROR(SEARCH("CMR",S1046),99)=99,0,Scoring!$E$8),Scoring!$E$9),Scoring!$E$8)</f>
        <v>0</v>
      </c>
      <c r="Z1046" s="78">
        <f>IF(IFERROR(SEARCH("H350",N1046),99)=99,IF(IFERROR(SEARCH("H350",O1046),99)=99,IF(IFERROR(SEARCH("H350",Q1046),99)=99,IF(IFERROR(SEARCH("H350",M1046),99)=99,IF(IFERROR(SEARCH("H350",R1046),99)=99,IF(IFERROR(SEARCH("H351",N1046),99)=99,IF(IFERROR(SEARCH("H351",O1046),99)=99,IF(IFERROR(SEARCH("H351",Q1046),99)=99,IF(IFERROR(SEARCH("H351",M1046),99)=99,IF(IFERROR(SEARCH("H351",R1046),99)=99,IF(IFERROR(SEARCH("carcinogenic",P1046),99)=99,IF(IFERROR(SEARCH("suspected carcinogenic",S1046),99)=99,0,Scoring!$E$12),Scoring!$E$11),Scoring!$E$10),Scoring!$E$10),Scoring!$E$10),Scoring!$E$10),Scoring!$E$10),Scoring!$E$10),Scoring!$E$10),Scoring!$E$10),Scoring!$E$10),Scoring!$E$10)</f>
        <v>0</v>
      </c>
      <c r="AA1046" s="78">
        <f>IF(IFERROR(SEARCH("H340",N1046),99)=99,IF(IFERROR(SEARCH("H340",O1046),99)=99,IF(IFERROR(SEARCH("H340",Q1046),99)=99,IF(IFERROR(SEARCH("H340",M1046),99)=99,IF(IFERROR(SEARCH("H340",R1046),99)=99,IF(IFERROR(SEARCH("H341",N1046),99)=99,IF(IFERROR(SEARCH("H341",O1046),99)=99,IF(IFERROR(SEARCH("H341",Q1046),99)=99,IF(IFERROR(SEARCH("H341",M1046),99)=99,IF(IFERROR(SEARCH("H341",R1046),99)=99,IF(IFERROR(SEARCH("mutagenic",P1046),99)=99,IF(IFERROR(SEARCH("suspected mutagenic",S1046),99)=99,0,Scoring!$E$15),Scoring!$E$14),Scoring!$E$13),Scoring!$E$13),Scoring!$E$13),Scoring!$E$13),Scoring!$E$13),Scoring!$E$13),Scoring!$E$13),Scoring!$E$13),Scoring!$E$13),Scoring!$E$13)</f>
        <v>0</v>
      </c>
      <c r="AB1046" s="78">
        <f>IF(IFERROR(SEARCH("H360",N1046),99)=99,IF(IFERROR(SEARCH("H360",O1046),99)=99,IF(IFERROR(SEARCH("H360",Q1046),99)=99,IF(IFERROR(SEARCH("H360",M1046),99)=99,IF(IFERROR(SEARCH("H360",R1046),99)=99,IF(IFERROR(SEARCH("H361",N1046),99)=99,IF(IFERROR(SEARCH("H361",O1046),99)=99,IF(IFERROR(SEARCH("H361",Q1046),99)=99,IF(IFERROR(SEARCH("H361",M1046),99)=99,IF(IFERROR(SEARCH("H361",R1046),99)=99,IF(IFERROR(SEARCH("reproduction",P1046),99)=99,IF(IFERROR(SEARCH("suspected reprotoxic",S1046),99)=99,IF(IFERROR(SEARCH("reprotoxic",S1046),99)=99,IF(IFERROR(SEARCH("reprotoxic",K1046),99)=99,0,Scoring!$E$18),Scoring!$E$18),Scoring!$E$19),Scoring!$E$17),Scoring!$E$16),Scoring!$E$16),Scoring!$E$16),Scoring!$E$16),Scoring!$E$16),Scoring!$E$16),Scoring!$E$16),Scoring!$E$16),Scoring!$E$16),Scoring!$E$16)</f>
        <v>0</v>
      </c>
      <c r="AC1046" s="78">
        <f>IF(IFERROR(SEARCH("57f",L1046),99)=99,IF(IFERROR(SEARCH("57(f)",P1046),99)=99,0,Scoring!$E$20),Scoring!$E$20)</f>
        <v>0</v>
      </c>
      <c r="AD1046" s="78">
        <f>IF(IFERROR(SEARCH("CAT1",T1046),99)=99,IF(IFERROR(SEARCH("CAT2",T1046),99)=99,IF(IFERROR(SEARCH("CAT3",T1046),99)=99,IF(IFERROR(SEARCH("concluded to be endocrine",K1046),99)=99,IF(IFERROR(SEARCH("categorised as endocrine",K1046),99)=99,IF(IFERROR(SEARCH("endocrine disrupting",P1046),99)=99,IF(IFERROR(SEARCH("endocrine disrupting",K1046),99)=99,IF(IFERROR(SEARCH("suspected endocrine",S1046),99)=99,IF(IFERROR(SEARCH("potential endocrine",S1046),99)=99,0,Scoring!$E$25),Scoring!$E$25),Scoring!$E$24),Scoring!$E$24),Scoring!$E$24),Scoring!$E$24),Scoring!$E$23),Scoring!$E$22),Scoring!$E$21)</f>
        <v>1</v>
      </c>
      <c r="AE1046" s="78">
        <f>IF(IFERROR(SEARCH("suspected sensitiser",S1046),99)=99,IF(IFERROR(SEARCH("sensitiser",S1046),99)=99,IF(IFERROR(SEARCH("other hazard based concern",S1046),99)=99,0,Scoring!$E$28),Scoring!$E$26),Scoring!$E$27)</f>
        <v>0</v>
      </c>
      <c r="AF1046" s="78">
        <f>IF(IFERROR(M1046,1)=1,IF(IFERROR(N1046,1)=1,IF(IFERROR(O1046,1)=1,IF(IFERROR(Q1046,1)=1,IF(IFERROR(R1046,1)=1,IF(IFERROR(T1046,1)=1,IF(IFERROR(K1046,1)=1,IF(IFERROR(P1046,1)=1,IF(IFERROR(S1046,1)=1,Scoring!$E$29,0),0),0),0),0),0),0),0),0)</f>
        <v>0</v>
      </c>
      <c r="AG1046" s="78">
        <f t="shared" si="77"/>
        <v>1</v>
      </c>
      <c r="AI1046" s="93"/>
      <c r="AJ1046" s="94"/>
      <c r="AK1046" s="76"/>
      <c r="AL1046" s="75"/>
      <c r="AN1046" s="79"/>
      <c r="AO1046" s="79"/>
      <c r="AP1046" s="79"/>
      <c r="AQ1046" s="79"/>
      <c r="AR1046" s="79"/>
      <c r="AS1046" s="78"/>
      <c r="AU1046" s="79">
        <f>IF(IFERROR(F1046,99)=99,IF(IFERROR(G1046,99)=99,IF(IFERROR(H1046,99)=99,IF(IFERROR(I1046,99)=99,IF(IFERROR(E1046,99)=99,IF(IFERROR(J1046,99)=99,0,Scoring!$B$7),Scoring!$B$3),Scoring!$B$2),Scoring!$B$6),Scoring!$B$5),Scoring!$B$4)</f>
        <v>0.3</v>
      </c>
      <c r="AV1046" s="78">
        <f t="shared" si="78"/>
        <v>0.3</v>
      </c>
      <c r="AW1046" s="78"/>
      <c r="AX1046" s="66"/>
      <c r="AY1046" s="78"/>
      <c r="AZ1046" s="76"/>
      <c r="BB1046" s="76"/>
    </row>
    <row r="1047" spans="1:54" x14ac:dyDescent="0.25">
      <c r="A1047" s="89" t="s">
        <v>6133</v>
      </c>
      <c r="B1047" s="89" t="s">
        <v>30</v>
      </c>
      <c r="C1047" s="89" t="s">
        <v>30</v>
      </c>
      <c r="D1047" s="89" t="s">
        <v>7150</v>
      </c>
      <c r="E1047" s="76" t="e">
        <f>IF(C1047="-",IF(A1047="-",VLOOKUP(D1047,'sin-list 180320_update'!$C$2:$C$835,1,FALSE),VLOOKUP(A1047,'sin-list 180320_update'!$A$2:$A$835,1,FALSE)),VLOOKUP(C1047,'sin-list 180320_update'!$B$2:$B$835,1,FALSE))</f>
        <v>#N/A</v>
      </c>
      <c r="F1047" s="76" t="e">
        <f>IF($C1047="-",IF($A1047="-",VLOOKUP($D1047,'REACH Bilaga XVII_update'!$A$5:$A$131,1,FALSE),VLOOKUP($A1047,'REACH Bilaga XVII_update'!$C$5:$C$131,1,FALSE)),VLOOKUP($C1047,'REACH Bilaga XVII_update'!$B$5:$B$131,1,FALSE))</f>
        <v>#N/A</v>
      </c>
      <c r="G1047" s="76" t="e">
        <f>IF($C1047="-",IF($A1047="-",VLOOKUP($D1047,' REACH Bilaga 59_update'!$A$5:$A$210,1,FALSE),VLOOKUP($A1047,' REACH Bilaga 59_update'!$D$5:$D$210,1,FALSE)),VLOOKUP($C1047,' REACH Bilaga 59_update'!$C$5:$C$210,1,FALSE))</f>
        <v>#N/A</v>
      </c>
      <c r="H1047" s="76" t="e">
        <f>IF($C1047="-",IF($A1047="-",VLOOKUP($D1047,'REACH Bilaga XIV_update'!$A$5:$A$110,1,FALSE),VLOOKUP($A1047,'REACH Bilaga XIV_update'!$D$5:$D$110,1,FALSE)),VLOOKUP($C1047,'REACH Bilaga XIV_update'!$C$5:$C$110,1,FALSE))</f>
        <v>#N/A</v>
      </c>
      <c r="I1047" s="76" t="e">
        <f>IF($C1047="-",IF($A1047="-",VLOOKUP($D1047,CoRAP_update!$A$5:$A$376,1,FALSE),VLOOKUP($A1047,CoRAP_update!$D$5:$D$376,1,FALSE)),VLOOKUP($C1047,CoRAP_update!$C$5:$C$376,1,FALSE))</f>
        <v>#N/A</v>
      </c>
      <c r="J1047" s="76" t="str">
        <f>IF($C1047="-",IF($A1047="-",VLOOKUP($D1047,EDC_update!$C$2:$C$450,1,FALSE),VLOOKUP($A1047,EDC_update!$B$2:$B$450,1,FALSE)),VLOOKUP($C1047,EDC_update!$L$2:$L$450,1,FALSE))</f>
        <v>330-55-2</v>
      </c>
      <c r="K1047" s="76" t="e">
        <f>IF($C1047="-",IF($A1047="-",IF(VLOOKUP($D1047,'sin-list 180320_update'!$C$2:$S$835,3,FALSE)="",NA(),VLOOKUP($D1047,'sin-list 180320_update'!$C$2:$S$835,3,FALSE)),IF(VLOOKUP($A1047,'sin-list 180320_update'!$A$2:$S$835,5,FALSE)="",NA(),VLOOKUP($A1047,'sin-list 180320_update'!$A$2:$S$835,5,FALSE))),IF(VLOOKUP($C1047,'sin-list 180320_update'!$B$2:$S$835,4,FALSE)="",NA(),VLOOKUP($C1047,'sin-list 180320_update'!$B$2:$S$835,4,FALSE)))</f>
        <v>#N/A</v>
      </c>
      <c r="L1047" s="76" t="e">
        <f>IF($C1047="-",IF($A1047="-",VLOOKUP($D1047,'sin-list 180320_update'!$C$2:$S$835,6,FALSE),VLOOKUP($A1047,'sin-list 180320_update'!$A$2:$S$835,8,FALSE)),VLOOKUP($C1047,'sin-list 180320_update'!$B$2:$S$835,7,FALSE))</f>
        <v>#N/A</v>
      </c>
      <c r="M1047" s="76" t="e">
        <f>IF($C1047="-",IF($A1047="-",IF(VLOOKUP($D1047,'sin-list 180320_update'!$C$2:$S$835,8,FALSE)="",NA(),VLOOKUP($D1047,'sin-list 180320_update'!$C$2:$S$835,8,FALSE)),IF(VLOOKUP($A1047,'sin-list 180320_update'!$A$2:$S$835,10,FALSE)="",NA(),VLOOKUP($A1047,'sin-list 180320_update'!$A$2:$S$835,10,FALSE))),IF(VLOOKUP($C1047,'sin-list 180320_update'!$B$2:$S$835,9,FALSE)="",NA(),VLOOKUP($C1047,'sin-list 180320_update'!$B$2:$S$835,9,FALSE)))</f>
        <v>#N/A</v>
      </c>
      <c r="N1047" s="76" t="e">
        <f>IF($C1047="-",IF($A1047="-",IF(VLOOKUP($D1047,'REACH Bilaga XVII_update'!$A$5:$E$131,4,FALSE)="",NA(),VLOOKUP($D1047,'REACH Bilaga XVII_update'!$A$5:$E$131,4,FALSE)),IF(VLOOKUP($A1047,'REACH Bilaga XVII_update'!$C$5:$D$131,2,FALSE)="",NA(),VLOOKUP($A1047,'REACH Bilaga XVII_update'!$C$5:$D$131,2,FALSE))),IF(VLOOKUP($C1047,'REACH Bilaga XVII_update'!$B$5:$D$131,3,FALSE)="",NA(),VLOOKUP($C1047,'REACH Bilaga XVII_update'!$B$5:$D$131,3,FALSE)))</f>
        <v>#N/A</v>
      </c>
      <c r="O1047" s="76" t="e">
        <f>IF($C1047="-",IF($A1047="-",IF(VLOOKUP($D1047,' REACH Bilaga 59_update'!$A$5:$E$210,5,FALSE)="",NA(),VLOOKUP($D1047,' REACH Bilaga 59_update'!$A$5:$E$210,5,FALSE)),IF(VLOOKUP($A1047,' REACH Bilaga 59_update'!$D$5:$E$210,2,FALSE)="",NA(),VLOOKUP($A1047,' REACH Bilaga 59_update'!$D$5:$E$210,2,FALSE))),IF(VLOOKUP($C1047,' REACH Bilaga 59_update'!$C$5:$E$210,3,FALSE)="",NA(),VLOOKUP($C1047,' REACH Bilaga 59_update'!$C$5:$E$210,3,FALSE)))</f>
        <v>#N/A</v>
      </c>
      <c r="P1047" s="76" t="e">
        <f>IF(C1047="-",IF(A1047="-",IFERROR(VLOOKUP($D1047,' REACH Bilaga 59_update'!$A$5:$F$210,MATCH(Sammanfattning!P$1,' REACH Bilaga 59_update'!$A$4:$F$4,0),FALSE),VLOOKUP($D1047,'REACH Bilaga XIV_update'!$A$4:$H$110,MATCH(Sammanfattning!P$1,'REACH Bilaga XIV_update'!$A$4:$H$4,0),FALSE)),IFERROR(VLOOKUP($A1047,' REACH Bilaga 59_update'!$D$5:$F$210,MATCH(Sammanfattning!P$1,' REACH Bilaga 59_update'!$D$4:$F$4,0),FALSE),VLOOKUP($A1047,'REACH Bilaga XIV_update'!$D$4:$H$110,MATCH(Sammanfattning!P$1,'REACH Bilaga XIV_update'!$D$4:$H$4,0),FALSE))),IFERROR(VLOOKUP($C1047,' REACH Bilaga 59_update'!$C$5:$F$210,MATCH(Sammanfattning!P$1,' REACH Bilaga 59_update'!$C$4:$F$4,0),FALSE),VLOOKUP($C1047,'REACH Bilaga XIV_update'!$C$4:$H$110,MATCH(Sammanfattning!P$1,'REACH Bilaga XIV_update'!$C$4:$H$4,0),FALSE)))</f>
        <v>#N/A</v>
      </c>
      <c r="Q1047" s="76" t="e">
        <f>IF($C1047="-",IF($A1047="-",IF(VLOOKUP($D1047,'REACH Bilaga XIV_update'!$A$5:$I$110,9,FALSE)="",NA(),VLOOKUP($D1047,'REACH Bilaga XIV_update'!$A$5:$I$110,9,FALSE)),IF(VLOOKUP($A1047,'REACH Bilaga XIV_update'!$D$5:$I$110,6,FALSE)="",NA(),VLOOKUP($A1047,'REACH Bilaga XIV_update'!$D$5:$I$110,6,FALSE))),IF(VLOOKUP($C1047,'REACH Bilaga XIV_update'!$C$5:$I$110,7,FALSE)="",NA(),VLOOKUP($C1047,'REACH Bilaga XIV_update'!$C$5:$I$110,7,FALSE)))</f>
        <v>#N/A</v>
      </c>
      <c r="R1047" s="76" t="e">
        <f>IF($C1047="-",IF($A1047="-",IF(VLOOKUP($D1047,CoRAP_update!$A$5:$O$376,15,FALSE)="",NA(),VLOOKUP($D1047,CoRAP_update!$A$5:$O$376,15,FALSE)),IF(VLOOKUP($A1047,CoRAP_update!$D$5:$O$376,12,FALSE)="",NA(),VLOOKUP($A1047,CoRAP_update!$D$5:$O$376,12,FALSE))),IF(VLOOKUP($C1047,CoRAP_update!$C$5:$O$376,13,FALSE)="",NA(),VLOOKUP($C1047,CoRAP_update!$C$5:$O$376,13,FALSE)))</f>
        <v>#N/A</v>
      </c>
      <c r="S1047" s="144" t="e">
        <f>IF($C1047="-",IF($A1047="-",VLOOKUP($D1047,CoRAP_update!$A$5:$J$376,MATCH(Sammanfattning!S$1,CoRAP_update!$A$4:$J$4,0),FALSE),VLOOKUP($A1047,CoRAP_update!$D$5:$J$376,MATCH(Sammanfattning!S$1,CoRAP_update!$D$4:$J$4,0),FALSE)),VLOOKUP($C1047,CoRAP_update!$C$5:$J$376,MATCH(Sammanfattning!S$1,CoRAP_update!$C$4:$J$4,0),FALSE))</f>
        <v>#N/A</v>
      </c>
      <c r="T1047" s="76" t="str">
        <f>IF($A1047="-",VLOOKUP($D1047,EDC_update!$C$2:$F$450,4,FALSE),VLOOKUP($A1047,EDC_update!$B$2:$F$450,5,FALSE))</f>
        <v>CAT1</v>
      </c>
      <c r="V1047" s="78">
        <f>IF(IFERROR(SEARCH("PBT",P1047),99)=99,IF(IFERROR(SEARCH("suspected PBT",S1047),99)=99,IF(IFERROR(SEARCH("concluded to be PBT",K1047),99)=99,IF(IFERROR(SEARCH("PBT",S1047),99)=99,IF(IFERROR(SEARCH("PBT cand",L1047),99)=99,IF(IFERROR(SEARCH("PBT",L1047),99)=99,IF(IFERROR(SEARCH("persistent, bioackumulative and toxic properties",K1047),99)=99,0,Scoring!$E$3),Scoring!$E$3),Scoring!$E$7),Scoring!$E$3),Scoring!$E$5),Scoring!$E$6),Scoring!$E$3)</f>
        <v>0</v>
      </c>
      <c r="W1047" s="78">
        <f>IF(IFERROR(SEARCH("vPvB",P1047),99)=99,IF(IFERROR(SEARCH("suspected pbt/vPvB",S1047),99)=99,IF(IFERROR(SEARCH("vPvB",S1047),99)=99,IF(IFERROR(SEARCH("concluded to be a vPvB",S1047),99)=99,IF(IFERROR(SEARCH("identified as vPvB",K1047),99)=99,IF(IFERROR(SEARCH("concluded to be a vPvB",K1047),99)=99,IF(IFERROR(SEARCH("concluded to be both pbt and vPvB",S1047),99)=99,IF(IFERROR(SEARCH("concluded to be both pbt and vPvB",K1047),99)=99,0,Scoring!$E$5),Scoring!$E$5),Scoring!$E$5),Scoring!$E$5),Scoring!$E$5),Scoring!$E$4),Scoring!$E$6),Scoring!$E$4)</f>
        <v>0</v>
      </c>
      <c r="X1047" s="78">
        <f>IF(IFERROR(SEARCH("H410",N1047),99)=99,IF(IFERROR(SEARCH("H410",O1047),99)=99,IF(IFERROR(SEARCH("H410",Q1047),99)=99,IF(IFERROR(SEARCH("H410",M1047),99)=99,IF(IFERROR(SEARCH("H410",R1047),99)=99,IF(IFERROR(SEARCH("H411",N1047),99)=99,IF(IFERROR(SEARCH("H411",O1047),99)=99,IF(IFERROR(SEARCH("H411",Q1047),99)=99,IF(IFERROR(SEARCH("H411",M1047),99)=99,IF(IFERROR(SEARCH("H411",R1047),99)=99,IF(IFERROR(SEARCH("H413",N1047),99)=99,IF(IFERROR(SEARCH("H413",O1047),99)=99,IF(IFERROR(SEARCH("H413",Q1047),99)=99,IF(IFERROR(SEARCH("H413",M1047),99)=99,IF(IFERROR(SEARCH("H413",R1047),99)=99,IF(IFERROR(SEARCH("H412",N1047),99)=99,IF(IFERROR(SEARCH("H412",O1047),99)=99,IF(IFERROR(SEARCH("H412",Q1047),99)=99,IF(IFERROR(SEARCH("H412",M1047),99)=99,IF(IFERROR(SEARCH("H412",R1047),99)=99,0,Scoring!$E$2),Scoring!$E$2),Scoring!$E$2),Scoring!$E$2),Scoring!$E$2),Scoring!$E$2),Scoring!$E$2),Scoring!$E$2),Scoring!$E$2),Scoring!$E$2),Scoring!$E$2),Scoring!$E$2),Scoring!$E$2),Scoring!$E$2),Scoring!$E$2),Scoring!$E$2),Scoring!$E$2),Scoring!$E$2),Scoring!$E$2),Scoring!$E$2)</f>
        <v>0</v>
      </c>
      <c r="Y1047" s="78">
        <f>IF(IFERROR(SEARCH("CMR",K1047),99)=99,IF(IFERROR(SEARCH("Suspected CMR",S1047),99)=99,IF(IFERROR(SEARCH("CMR",S1047),99)=99,0,Scoring!$E$8),Scoring!$E$9),Scoring!$E$8)</f>
        <v>0</v>
      </c>
      <c r="Z1047" s="78">
        <f>IF(IFERROR(SEARCH("H350",N1047),99)=99,IF(IFERROR(SEARCH("H350",O1047),99)=99,IF(IFERROR(SEARCH("H350",Q1047),99)=99,IF(IFERROR(SEARCH("H350",M1047),99)=99,IF(IFERROR(SEARCH("H350",R1047),99)=99,IF(IFERROR(SEARCH("H351",N1047),99)=99,IF(IFERROR(SEARCH("H351",O1047),99)=99,IF(IFERROR(SEARCH("H351",Q1047),99)=99,IF(IFERROR(SEARCH("H351",M1047),99)=99,IF(IFERROR(SEARCH("H351",R1047),99)=99,IF(IFERROR(SEARCH("carcinogenic",P1047),99)=99,IF(IFERROR(SEARCH("suspected carcinogenic",S1047),99)=99,0,Scoring!$E$12),Scoring!$E$11),Scoring!$E$10),Scoring!$E$10),Scoring!$E$10),Scoring!$E$10),Scoring!$E$10),Scoring!$E$10),Scoring!$E$10),Scoring!$E$10),Scoring!$E$10),Scoring!$E$10)</f>
        <v>0</v>
      </c>
      <c r="AA1047" s="78">
        <f>IF(IFERROR(SEARCH("H340",N1047),99)=99,IF(IFERROR(SEARCH("H340",O1047),99)=99,IF(IFERROR(SEARCH("H340",Q1047),99)=99,IF(IFERROR(SEARCH("H340",M1047),99)=99,IF(IFERROR(SEARCH("H340",R1047),99)=99,IF(IFERROR(SEARCH("H341",N1047),99)=99,IF(IFERROR(SEARCH("H341",O1047),99)=99,IF(IFERROR(SEARCH("H341",Q1047),99)=99,IF(IFERROR(SEARCH("H341",M1047),99)=99,IF(IFERROR(SEARCH("H341",R1047),99)=99,IF(IFERROR(SEARCH("mutagenic",P1047),99)=99,IF(IFERROR(SEARCH("suspected mutagenic",S1047),99)=99,0,Scoring!$E$15),Scoring!$E$14),Scoring!$E$13),Scoring!$E$13),Scoring!$E$13),Scoring!$E$13),Scoring!$E$13),Scoring!$E$13),Scoring!$E$13),Scoring!$E$13),Scoring!$E$13),Scoring!$E$13)</f>
        <v>0</v>
      </c>
      <c r="AB1047" s="78">
        <f>IF(IFERROR(SEARCH("H360",N1047),99)=99,IF(IFERROR(SEARCH("H360",O1047),99)=99,IF(IFERROR(SEARCH("H360",Q1047),99)=99,IF(IFERROR(SEARCH("H360",M1047),99)=99,IF(IFERROR(SEARCH("H360",R1047),99)=99,IF(IFERROR(SEARCH("H361",N1047),99)=99,IF(IFERROR(SEARCH("H361",O1047),99)=99,IF(IFERROR(SEARCH("H361",Q1047),99)=99,IF(IFERROR(SEARCH("H361",M1047),99)=99,IF(IFERROR(SEARCH("H361",R1047),99)=99,IF(IFERROR(SEARCH("reproduction",P1047),99)=99,IF(IFERROR(SEARCH("suspected reprotoxic",S1047),99)=99,IF(IFERROR(SEARCH("reprotoxic",S1047),99)=99,IF(IFERROR(SEARCH("reprotoxic",K1047),99)=99,0,Scoring!$E$18),Scoring!$E$18),Scoring!$E$19),Scoring!$E$17),Scoring!$E$16),Scoring!$E$16),Scoring!$E$16),Scoring!$E$16),Scoring!$E$16),Scoring!$E$16),Scoring!$E$16),Scoring!$E$16),Scoring!$E$16),Scoring!$E$16)</f>
        <v>0</v>
      </c>
      <c r="AC1047" s="78">
        <f>IF(IFERROR(SEARCH("57f",L1047),99)=99,IF(IFERROR(SEARCH("57(f)",P1047),99)=99,0,Scoring!$E$20),Scoring!$E$20)</f>
        <v>0</v>
      </c>
      <c r="AD1047" s="78">
        <f>IF(IFERROR(SEARCH("CAT1",T1047),99)=99,IF(IFERROR(SEARCH("CAT2",T1047),99)=99,IF(IFERROR(SEARCH("CAT3",T1047),99)=99,IF(IFERROR(SEARCH("concluded to be endocrine",K1047),99)=99,IF(IFERROR(SEARCH("categorised as endocrine",K1047),99)=99,IF(IFERROR(SEARCH("endocrine disrupting",P1047),99)=99,IF(IFERROR(SEARCH("endocrine disrupting",K1047),99)=99,IF(IFERROR(SEARCH("suspected endocrine",S1047),99)=99,IF(IFERROR(SEARCH("potential endocrine",S1047),99)=99,0,Scoring!$E$25),Scoring!$E$25),Scoring!$E$24),Scoring!$E$24),Scoring!$E$24),Scoring!$E$24),Scoring!$E$23),Scoring!$E$22),Scoring!$E$21)</f>
        <v>1</v>
      </c>
      <c r="AE1047" s="78">
        <f>IF(IFERROR(SEARCH("suspected sensitiser",S1047),99)=99,IF(IFERROR(SEARCH("sensitiser",S1047),99)=99,IF(IFERROR(SEARCH("other hazard based concern",S1047),99)=99,0,Scoring!$E$28),Scoring!$E$26),Scoring!$E$27)</f>
        <v>0</v>
      </c>
      <c r="AF1047" s="78">
        <f>IF(IFERROR(M1047,1)=1,IF(IFERROR(N1047,1)=1,IF(IFERROR(O1047,1)=1,IF(IFERROR(Q1047,1)=1,IF(IFERROR(R1047,1)=1,IF(IFERROR(T1047,1)=1,IF(IFERROR(K1047,1)=1,IF(IFERROR(P1047,1)=1,IF(IFERROR(S1047,1)=1,Scoring!$E$29,0),0),0),0),0),0),0),0),0)</f>
        <v>0</v>
      </c>
      <c r="AG1047" s="78">
        <f t="shared" si="77"/>
        <v>1</v>
      </c>
      <c r="AI1047" s="93"/>
      <c r="AJ1047" s="94"/>
      <c r="AK1047" s="76"/>
      <c r="AL1047" s="75"/>
      <c r="AN1047" s="79"/>
      <c r="AO1047" s="79"/>
      <c r="AP1047" s="79"/>
      <c r="AQ1047" s="79"/>
      <c r="AR1047" s="79"/>
      <c r="AS1047" s="78"/>
      <c r="AU1047" s="79">
        <f>IF(IFERROR(F1047,99)=99,IF(IFERROR(G1047,99)=99,IF(IFERROR(H1047,99)=99,IF(IFERROR(I1047,99)=99,IF(IFERROR(E1047,99)=99,IF(IFERROR(J1047,99)=99,0,Scoring!$B$7),Scoring!$B$3),Scoring!$B$2),Scoring!$B$6),Scoring!$B$5),Scoring!$B$4)</f>
        <v>0.3</v>
      </c>
      <c r="AV1047" s="78">
        <f t="shared" si="78"/>
        <v>0.3</v>
      </c>
      <c r="AW1047" s="78"/>
      <c r="AX1047" s="66"/>
      <c r="AY1047" s="78"/>
      <c r="AZ1047" s="76"/>
      <c r="BB1047" s="76"/>
    </row>
    <row r="1048" spans="1:54" x14ac:dyDescent="0.25">
      <c r="A1048" s="77" t="s">
        <v>7520</v>
      </c>
      <c r="B1048" s="76" t="str">
        <f>C1048</f>
        <v>-</v>
      </c>
      <c r="C1048" s="77" t="s">
        <v>30</v>
      </c>
      <c r="D1048" s="77" t="s">
        <v>1184</v>
      </c>
      <c r="E1048" s="76" t="str">
        <f>IF(C1048="-",IF(A1048="-",VLOOKUP(D1048,'sin-list 180320_update'!$C$2:$C$835,1,FALSE),VLOOKUP(A1048,'sin-list 180320_update'!$A$2:$A$835,1,FALSE)),VLOOKUP(C1048,'sin-list 180320_update'!$B$2:$B$835,1,FALSE))</f>
        <v>33104-11-9</v>
      </c>
      <c r="F1048" s="76" t="e">
        <f>IF($C1048="-",IF($A1048="-",VLOOKUP($D1048,'REACH Bilaga XVII_update'!$A$5:$A$131,1,FALSE),VLOOKUP($A1048,'REACH Bilaga XVII_update'!$C$5:$C$131,1,FALSE)),VLOOKUP($C1048,'REACH Bilaga XVII_update'!$B$5:$B$131,1,FALSE))</f>
        <v>#N/A</v>
      </c>
      <c r="G1048" s="76" t="e">
        <f>IF($C1048="-",IF($A1048="-",VLOOKUP($D1048,' REACH Bilaga 59_update'!$A$5:$A$210,1,FALSE),VLOOKUP($A1048,' REACH Bilaga 59_update'!$D$5:$D$210,1,FALSE)),VLOOKUP($C1048,' REACH Bilaga 59_update'!$C$5:$C$210,1,FALSE))</f>
        <v>#N/A</v>
      </c>
      <c r="H1048" s="76" t="e">
        <f>IF($C1048="-",IF($A1048="-",VLOOKUP($D1048,'REACH Bilaga XIV_update'!$A$5:$A$110,1,FALSE),VLOOKUP($A1048,'REACH Bilaga XIV_update'!$D$5:$D$110,1,FALSE)),VLOOKUP($C1048,'REACH Bilaga XIV_update'!$C$5:$C$110,1,FALSE))</f>
        <v>#N/A</v>
      </c>
      <c r="I1048" s="76" t="e">
        <f>IF($C1048="-",IF($A1048="-",VLOOKUP($D1048,CoRAP_update!$A$5:$A$376,1,FALSE),VLOOKUP($A1048,CoRAP_update!$D$5:$D$376,1,FALSE)),VLOOKUP($C1048,CoRAP_update!$C$5:$C$376,1,FALSE))</f>
        <v>#N/A</v>
      </c>
      <c r="J1048" s="76" t="e">
        <f>IF($C1048="-",IF($A1048="-",VLOOKUP($D1048,EDC_update!$C$2:$C$450,1,FALSE),VLOOKUP($A1048,EDC_update!$B$2:$B$450,1,FALSE)),VLOOKUP($C1048,EDC_update!$L$2:$L$450,1,FALSE))</f>
        <v>#N/A</v>
      </c>
      <c r="K1048" s="76" t="str">
        <f>IF($C1048="-",IF($A1048="-",IF(VLOOKUP($D1048,'sin-list 180320_update'!$C$2:$S$835,3,FALSE)="",NA(),VLOOKUP($D1048,'sin-list 180320_update'!$C$2:$S$835,3,FALSE)),IF(VLOOKUP($A1048,'sin-list 180320_update'!$A$2:$S$835,5,FALSE)="",NA(),VLOOKUP($A1048,'sin-list 180320_update'!$A$2:$S$835,5,FALSE))),IF(VLOOKUP($C1048,'sin-list 180320_update'!$B$2:$S$835,4,FALSE)="",NA(),VLOOKUP($C1048,'sin-list 180320_update'!$B$2:$S$835,4,FALSE)))</f>
        <v>Substance is concluded to be an endocrine disruptor SVHC by ECHA Member State Committee.</v>
      </c>
      <c r="L1048" s="76" t="str">
        <f>IF($C1048="-",IF($A1048="-",VLOOKUP($D1048,'sin-list 180320_update'!$C$2:$S$835,6,FALSE),VLOOKUP($A1048,'sin-list 180320_update'!$A$2:$S$835,8,FALSE)),VLOOKUP($C1048,'sin-list 180320_update'!$B$2:$S$835,7,FALSE))</f>
        <v>Official classification missing - 57f substance</v>
      </c>
      <c r="M1048" s="76" t="e">
        <f>IF($C1048="-",IF($A1048="-",IF(VLOOKUP($D1048,'sin-list 180320_update'!$C$2:$S$835,8,FALSE)="",NA(),VLOOKUP($D1048,'sin-list 180320_update'!$C$2:$S$835,8,FALSE)),IF(VLOOKUP($A1048,'sin-list 180320_update'!$A$2:$S$835,10,FALSE)="",NA(),VLOOKUP($A1048,'sin-list 180320_update'!$A$2:$S$835,10,FALSE))),IF(VLOOKUP($C1048,'sin-list 180320_update'!$B$2:$S$835,9,FALSE)="",NA(),VLOOKUP($C1048,'sin-list 180320_update'!$B$2:$S$835,9,FALSE)))</f>
        <v>#N/A</v>
      </c>
      <c r="N1048" s="76" t="e">
        <f>IF($C1048="-",IF($A1048="-",IF(VLOOKUP($D1048,'REACH Bilaga XVII_update'!$A$5:$E$131,4,FALSE)="",NA(),VLOOKUP($D1048,'REACH Bilaga XVII_update'!$A$5:$E$131,4,FALSE)),IF(VLOOKUP($A1048,'REACH Bilaga XVII_update'!$C$5:$D$131,2,FALSE)="",NA(),VLOOKUP($A1048,'REACH Bilaga XVII_update'!$C$5:$D$131,2,FALSE))),IF(VLOOKUP($C1048,'REACH Bilaga XVII_update'!$B$5:$D$131,3,FALSE)="",NA(),VLOOKUP($C1048,'REACH Bilaga XVII_update'!$B$5:$D$131,3,FALSE)))</f>
        <v>#N/A</v>
      </c>
      <c r="O1048" s="76" t="e">
        <f>IF($C1048="-",IF($A1048="-",IF(VLOOKUP($D1048,' REACH Bilaga 59_update'!$A$5:$E$210,5,FALSE)="",NA(),VLOOKUP($D1048,' REACH Bilaga 59_update'!$A$5:$E$210,5,FALSE)),IF(VLOOKUP($A1048,' REACH Bilaga 59_update'!$D$5:$E$210,2,FALSE)="",NA(),VLOOKUP($A1048,' REACH Bilaga 59_update'!$D$5:$E$210,2,FALSE))),IF(VLOOKUP($C1048,' REACH Bilaga 59_update'!$C$5:$E$210,3,FALSE)="",NA(),VLOOKUP($C1048,' REACH Bilaga 59_update'!$C$5:$E$210,3,FALSE)))</f>
        <v>#N/A</v>
      </c>
      <c r="P1048" s="76" t="e">
        <f>IF(C1048="-",IF(A1048="-",IFERROR(VLOOKUP($D1048,' REACH Bilaga 59_update'!$A$5:$F$210,MATCH(Sammanfattning!P$1,' REACH Bilaga 59_update'!$A$4:$F$4,0),FALSE),VLOOKUP($D1048,'REACH Bilaga XIV_update'!$A$4:$H$110,MATCH(Sammanfattning!P$1,'REACH Bilaga XIV_update'!$A$4:$H$4,0),FALSE)),IFERROR(VLOOKUP($A1048,' REACH Bilaga 59_update'!$D$5:$F$210,MATCH(Sammanfattning!P$1,' REACH Bilaga 59_update'!$D$4:$F$4,0),FALSE),VLOOKUP($A1048,'REACH Bilaga XIV_update'!$D$4:$H$110,MATCH(Sammanfattning!P$1,'REACH Bilaga XIV_update'!$D$4:$H$4,0),FALSE))),IFERROR(VLOOKUP($C1048,' REACH Bilaga 59_update'!$C$5:$F$210,MATCH(Sammanfattning!P$1,' REACH Bilaga 59_update'!$C$4:$F$4,0),FALSE),VLOOKUP($C1048,'REACH Bilaga XIV_update'!$C$4:$H$110,MATCH(Sammanfattning!P$1,'REACH Bilaga XIV_update'!$C$4:$H$4,0),FALSE)))</f>
        <v>#N/A</v>
      </c>
      <c r="Q1048" s="76" t="e">
        <f>IF($C1048="-",IF($A1048="-",IF(VLOOKUP($D1048,'REACH Bilaga XIV_update'!$A$5:$I$110,9,FALSE)="",NA(),VLOOKUP($D1048,'REACH Bilaga XIV_update'!$A$5:$I$110,9,FALSE)),IF(VLOOKUP($A1048,'REACH Bilaga XIV_update'!$D$5:$I$110,6,FALSE)="",NA(),VLOOKUP($A1048,'REACH Bilaga XIV_update'!$D$5:$I$110,6,FALSE))),IF(VLOOKUP($C1048,'REACH Bilaga XIV_update'!$C$5:$I$110,7,FALSE)="",NA(),VLOOKUP($C1048,'REACH Bilaga XIV_update'!$C$5:$I$110,7,FALSE)))</f>
        <v>#N/A</v>
      </c>
      <c r="R1048" s="76" t="e">
        <f>IF($C1048="-",IF($A1048="-",IF(VLOOKUP($D1048,CoRAP_update!$A$5:$O$376,15,FALSE)="",NA(),VLOOKUP($D1048,CoRAP_update!$A$5:$O$376,15,FALSE)),IF(VLOOKUP($A1048,CoRAP_update!$D$5:$O$376,12,FALSE)="",NA(),VLOOKUP($A1048,CoRAP_update!$D$5:$O$376,12,FALSE))),IF(VLOOKUP($C1048,CoRAP_update!$C$5:$O$376,13,FALSE)="",NA(),VLOOKUP($C1048,CoRAP_update!$C$5:$O$376,13,FALSE)))</f>
        <v>#N/A</v>
      </c>
      <c r="S1048" s="144" t="e">
        <f>IF($C1048="-",IF($A1048="-",VLOOKUP($D1048,CoRAP_update!$A$5:$J$376,MATCH(Sammanfattning!S$1,CoRAP_update!$A$4:$J$4,0),FALSE),VLOOKUP($A1048,CoRAP_update!$D$5:$J$376,MATCH(Sammanfattning!S$1,CoRAP_update!$D$4:$J$4,0),FALSE)),VLOOKUP($C1048,CoRAP_update!$C$5:$J$376,MATCH(Sammanfattning!S$1,CoRAP_update!$C$4:$J$4,0),FALSE))</f>
        <v>#N/A</v>
      </c>
      <c r="T1048" s="76" t="e">
        <f>IF($A1048="-",VLOOKUP($D1048,EDC_update!$C$2:$F$450,4,FALSE),VLOOKUP($A1048,EDC_update!$B$2:$F$450,5,FALSE))</f>
        <v>#N/A</v>
      </c>
      <c r="V1048" s="78">
        <f>IF(IFERROR(SEARCH("PBT",P1048),99)=99,IF(IFERROR(SEARCH("suspected PBT",S1048),99)=99,IF(IFERROR(SEARCH("concluded to be PBT",K1048),99)=99,IF(IFERROR(SEARCH("PBT",S1048),99)=99,IF(IFERROR(SEARCH("PBT cand",L1048),99)=99,IF(IFERROR(SEARCH("PBT",L1048),99)=99,IF(IFERROR(SEARCH("persistent, bioackumulative and toxic properties",K1048),99)=99,0,Scoring!$E$3),Scoring!$E$3),Scoring!$E$7),Scoring!$E$3),Scoring!$E$5),Scoring!$E$6),Scoring!$E$3)</f>
        <v>0</v>
      </c>
      <c r="W1048" s="78">
        <f>IF(IFERROR(SEARCH("vPvB",P1048),99)=99,IF(IFERROR(SEARCH("suspected pbt/vPvB",S1048),99)=99,IF(IFERROR(SEARCH("vPvB",S1048),99)=99,IF(IFERROR(SEARCH("concluded to be a vPvB",S1048),99)=99,IF(IFERROR(SEARCH("identified as vPvB",K1048),99)=99,IF(IFERROR(SEARCH("concluded to be a vPvB",K1048),99)=99,IF(IFERROR(SEARCH("concluded to be both pbt and vPvB",S1048),99)=99,IF(IFERROR(SEARCH("concluded to be both pbt and vPvB",K1048),99)=99,0,Scoring!$E$5),Scoring!$E$5),Scoring!$E$5),Scoring!$E$5),Scoring!$E$5),Scoring!$E$4),Scoring!$E$6),Scoring!$E$4)</f>
        <v>0</v>
      </c>
      <c r="X1048" s="78">
        <f>IF(IFERROR(SEARCH("H410",N1048),99)=99,IF(IFERROR(SEARCH("H410",O1048),99)=99,IF(IFERROR(SEARCH("H410",Q1048),99)=99,IF(IFERROR(SEARCH("H410",M1048),99)=99,IF(IFERROR(SEARCH("H410",R1048),99)=99,IF(IFERROR(SEARCH("H411",N1048),99)=99,IF(IFERROR(SEARCH("H411",O1048),99)=99,IF(IFERROR(SEARCH("H411",Q1048),99)=99,IF(IFERROR(SEARCH("H411",M1048),99)=99,IF(IFERROR(SEARCH("H411",R1048),99)=99,IF(IFERROR(SEARCH("H413",N1048),99)=99,IF(IFERROR(SEARCH("H413",O1048),99)=99,IF(IFERROR(SEARCH("H413",Q1048),99)=99,IF(IFERROR(SEARCH("H413",M1048),99)=99,IF(IFERROR(SEARCH("H413",R1048),99)=99,IF(IFERROR(SEARCH("H412",N1048),99)=99,IF(IFERROR(SEARCH("H412",O1048),99)=99,IF(IFERROR(SEARCH("H412",Q1048),99)=99,IF(IFERROR(SEARCH("H412",M1048),99)=99,IF(IFERROR(SEARCH("H412",R1048),99)=99,0,Scoring!$E$2),Scoring!$E$2),Scoring!$E$2),Scoring!$E$2),Scoring!$E$2),Scoring!$E$2),Scoring!$E$2),Scoring!$E$2),Scoring!$E$2),Scoring!$E$2),Scoring!$E$2),Scoring!$E$2),Scoring!$E$2),Scoring!$E$2),Scoring!$E$2),Scoring!$E$2),Scoring!$E$2),Scoring!$E$2),Scoring!$E$2),Scoring!$E$2)</f>
        <v>0</v>
      </c>
      <c r="Y1048" s="78">
        <f>IF(IFERROR(SEARCH("CMR",K1048),99)=99,IF(IFERROR(SEARCH("Suspected CMR",S1048),99)=99,IF(IFERROR(SEARCH("CMR",S1048),99)=99,0,Scoring!$E$8),Scoring!$E$9),Scoring!$E$8)</f>
        <v>0</v>
      </c>
      <c r="Z1048" s="78">
        <f>IF(IFERROR(SEARCH("H350",N1048),99)=99,IF(IFERROR(SEARCH("H350",O1048),99)=99,IF(IFERROR(SEARCH("H350",Q1048),99)=99,IF(IFERROR(SEARCH("H350",M1048),99)=99,IF(IFERROR(SEARCH("H350",R1048),99)=99,IF(IFERROR(SEARCH("H351",N1048),99)=99,IF(IFERROR(SEARCH("H351",O1048),99)=99,IF(IFERROR(SEARCH("H351",Q1048),99)=99,IF(IFERROR(SEARCH("H351",M1048),99)=99,IF(IFERROR(SEARCH("H351",R1048),99)=99,IF(IFERROR(SEARCH("carcinogenic",P1048),99)=99,IF(IFERROR(SEARCH("suspected carcinogenic",S1048),99)=99,0,Scoring!$E$12),Scoring!$E$11),Scoring!$E$10),Scoring!$E$10),Scoring!$E$10),Scoring!$E$10),Scoring!$E$10),Scoring!$E$10),Scoring!$E$10),Scoring!$E$10),Scoring!$E$10),Scoring!$E$10)</f>
        <v>0</v>
      </c>
      <c r="AA1048" s="78">
        <f>IF(IFERROR(SEARCH("H340",N1048),99)=99,IF(IFERROR(SEARCH("H340",O1048),99)=99,IF(IFERROR(SEARCH("H340",Q1048),99)=99,IF(IFERROR(SEARCH("H340",M1048),99)=99,IF(IFERROR(SEARCH("H340",R1048),99)=99,IF(IFERROR(SEARCH("H341",N1048),99)=99,IF(IFERROR(SEARCH("H341",O1048),99)=99,IF(IFERROR(SEARCH("H341",Q1048),99)=99,IF(IFERROR(SEARCH("H341",M1048),99)=99,IF(IFERROR(SEARCH("H341",R1048),99)=99,IF(IFERROR(SEARCH("mutagenic",P1048),99)=99,IF(IFERROR(SEARCH("suspected mutagenic",S1048),99)=99,0,Scoring!$E$15),Scoring!$E$14),Scoring!$E$13),Scoring!$E$13),Scoring!$E$13),Scoring!$E$13),Scoring!$E$13),Scoring!$E$13),Scoring!$E$13),Scoring!$E$13),Scoring!$E$13),Scoring!$E$13)</f>
        <v>0</v>
      </c>
      <c r="AB1048" s="78">
        <f>IF(IFERROR(SEARCH("H360",N1048),99)=99,IF(IFERROR(SEARCH("H360",O1048),99)=99,IF(IFERROR(SEARCH("H360",Q1048),99)=99,IF(IFERROR(SEARCH("H360",M1048),99)=99,IF(IFERROR(SEARCH("H360",R1048),99)=99,IF(IFERROR(SEARCH("H361",N1048),99)=99,IF(IFERROR(SEARCH("H361",O1048),99)=99,IF(IFERROR(SEARCH("H361",Q1048),99)=99,IF(IFERROR(SEARCH("H361",M1048),99)=99,IF(IFERROR(SEARCH("H361",R1048),99)=99,IF(IFERROR(SEARCH("reproduction",P1048),99)=99,IF(IFERROR(SEARCH("suspected reprotoxic",S1048),99)=99,IF(IFERROR(SEARCH("reprotoxic",S1048),99)=99,IF(IFERROR(SEARCH("reprotoxic",K1048),99)=99,0,Scoring!$E$18),Scoring!$E$18),Scoring!$E$19),Scoring!$E$17),Scoring!$E$16),Scoring!$E$16),Scoring!$E$16),Scoring!$E$16),Scoring!$E$16),Scoring!$E$16),Scoring!$E$16),Scoring!$E$16),Scoring!$E$16),Scoring!$E$16)</f>
        <v>0</v>
      </c>
      <c r="AC1048" s="78">
        <f>IF(IFERROR(SEARCH("57f",L1048),99)=99,IF(IFERROR(SEARCH("57(f)",P1048),99)=99,0,Scoring!$E$20),Scoring!$E$20)</f>
        <v>1</v>
      </c>
      <c r="AD1048" s="78">
        <f>IF(IFERROR(SEARCH("CAT1",T1048),99)=99,IF(IFERROR(SEARCH("CAT2",T1048),99)=99,IF(IFERROR(SEARCH("CAT3",T1048),99)=99,IF(IFERROR(SEARCH("concluded to be endocrine",K1048),99)=99,IF(IFERROR(SEARCH("categorised as endocrine",K1048),99)=99,IF(IFERROR(SEARCH("endocrine disrupting",P1048),99)=99,IF(IFERROR(SEARCH("endocrine disrupting",K1048),99)=99,IF(IFERROR(SEARCH("suspected endocrine",S1048),99)=99,IF(IFERROR(SEARCH("potential endocrine",S1048),99)=99,0,Scoring!$E$25),Scoring!$E$25),Scoring!$E$24),Scoring!$E$24),Scoring!$E$24),Scoring!$E$24),Scoring!$E$23),Scoring!$E$22),Scoring!$E$21)</f>
        <v>0</v>
      </c>
      <c r="AE1048" s="78">
        <f>IF(IFERROR(SEARCH("suspected sensitiser",S1048),99)=99,IF(IFERROR(SEARCH("sensitiser",S1048),99)=99,IF(IFERROR(SEARCH("other hazard based concern",S1048),99)=99,0,Scoring!$E$28),Scoring!$E$26),Scoring!$E$27)</f>
        <v>0</v>
      </c>
      <c r="AF1048" s="78">
        <f>IF(IFERROR(M1048,1)=1,IF(IFERROR(N1048,1)=1,IF(IFERROR(O1048,1)=1,IF(IFERROR(Q1048,1)=1,IF(IFERROR(R1048,1)=1,IF(IFERROR(T1048,1)=1,IF(IFERROR(K1048,1)=1,IF(IFERROR(P1048,1)=1,IF(IFERROR(S1048,1)=1,Scoring!$E$29,0),0),0),0),0),0),0),0),0)</f>
        <v>0</v>
      </c>
      <c r="AG1048" s="78">
        <f t="shared" si="77"/>
        <v>1</v>
      </c>
      <c r="AI1048" s="93"/>
      <c r="AJ1048" s="94"/>
      <c r="AK1048" s="76"/>
      <c r="AL1048" s="75"/>
      <c r="AN1048" s="79"/>
      <c r="AO1048" s="79"/>
      <c r="AP1048" s="79"/>
      <c r="AQ1048" s="79"/>
      <c r="AR1048" s="79"/>
      <c r="AS1048" s="78"/>
      <c r="AU1048" s="79">
        <f>IF(IFERROR(F1048,99)=99,IF(IFERROR(G1048,99)=99,IF(IFERROR(H1048,99)=99,IF(IFERROR(I1048,99)=99,IF(IFERROR(E1048,99)=99,IF(IFERROR(J1048,99)=99,0,Scoring!$B$7),Scoring!$B$3),Scoring!$B$2),Scoring!$B$6),Scoring!$B$5),Scoring!$B$4)</f>
        <v>0.3</v>
      </c>
      <c r="AV1048" s="78">
        <f t="shared" si="78"/>
        <v>0.3</v>
      </c>
      <c r="AW1048" s="78"/>
      <c r="AX1048" s="66"/>
      <c r="AY1048" s="78"/>
      <c r="AZ1048" s="76"/>
      <c r="BA1048" s="76"/>
      <c r="BB1048" s="76"/>
    </row>
    <row r="1049" spans="1:54" x14ac:dyDescent="0.25">
      <c r="A1049" s="77" t="s">
        <v>7523</v>
      </c>
      <c r="B1049" s="76" t="str">
        <f>C1049</f>
        <v>-</v>
      </c>
      <c r="C1049" s="77" t="s">
        <v>30</v>
      </c>
      <c r="D1049" s="77" t="s">
        <v>1225</v>
      </c>
      <c r="E1049" s="76" t="str">
        <f>IF(C1049="-",IF(A1049="-",VLOOKUP(D1049,'sin-list 180320_update'!$C$2:$C$835,1,FALSE),VLOOKUP(A1049,'sin-list 180320_update'!$A$2:$A$835,1,FALSE)),VLOOKUP(C1049,'sin-list 180320_update'!$B$2:$B$835,1,FALSE))</f>
        <v>34166-38-6</v>
      </c>
      <c r="F1049" s="76" t="e">
        <f>IF($C1049="-",IF($A1049="-",VLOOKUP($D1049,'REACH Bilaga XVII_update'!$A$5:$A$131,1,FALSE),VLOOKUP($A1049,'REACH Bilaga XVII_update'!$C$5:$C$131,1,FALSE)),VLOOKUP($C1049,'REACH Bilaga XVII_update'!$B$5:$B$131,1,FALSE))</f>
        <v>#N/A</v>
      </c>
      <c r="G1049" s="76" t="e">
        <f>IF($C1049="-",IF($A1049="-",VLOOKUP($D1049,' REACH Bilaga 59_update'!$A$5:$A$210,1,FALSE),VLOOKUP($A1049,' REACH Bilaga 59_update'!$D$5:$D$210,1,FALSE)),VLOOKUP($C1049,' REACH Bilaga 59_update'!$C$5:$C$210,1,FALSE))</f>
        <v>#N/A</v>
      </c>
      <c r="H1049" s="76" t="e">
        <f>IF($C1049="-",IF($A1049="-",VLOOKUP($D1049,'REACH Bilaga XIV_update'!$A$5:$A$110,1,FALSE),VLOOKUP($A1049,'REACH Bilaga XIV_update'!$D$5:$D$110,1,FALSE)),VLOOKUP($C1049,'REACH Bilaga XIV_update'!$C$5:$C$110,1,FALSE))</f>
        <v>#N/A</v>
      </c>
      <c r="I1049" s="76" t="e">
        <f>IF($C1049="-",IF($A1049="-",VLOOKUP($D1049,CoRAP_update!$A$5:$A$376,1,FALSE),VLOOKUP($A1049,CoRAP_update!$D$5:$D$376,1,FALSE)),VLOOKUP($C1049,CoRAP_update!$C$5:$C$376,1,FALSE))</f>
        <v>#N/A</v>
      </c>
      <c r="J1049" s="76" t="e">
        <f>IF($C1049="-",IF($A1049="-",VLOOKUP($D1049,EDC_update!$C$2:$C$450,1,FALSE),VLOOKUP($A1049,EDC_update!$B$2:$B$450,1,FALSE)),VLOOKUP($C1049,EDC_update!$L$2:$L$450,1,FALSE))</f>
        <v>#N/A</v>
      </c>
      <c r="K1049" s="76" t="str">
        <f>IF($C1049="-",IF($A1049="-",IF(VLOOKUP($D1049,'sin-list 180320_update'!$C$2:$S$835,3,FALSE)="",NA(),VLOOKUP($D1049,'sin-list 180320_update'!$C$2:$S$835,3,FALSE)),IF(VLOOKUP($A1049,'sin-list 180320_update'!$A$2:$S$835,5,FALSE)="",NA(),VLOOKUP($A1049,'sin-list 180320_update'!$A$2:$S$835,5,FALSE))),IF(VLOOKUP($C1049,'sin-list 180320_update'!$B$2:$S$835,4,FALSE)="",NA(),VLOOKUP($C1049,'sin-list 180320_update'!$B$2:$S$835,4,FALSE)))</f>
        <v>Nonylphenol etoxilates are categorized as endocrine disruptors (cat 1), they are the precursors of Nonyl phenol which is a persistent and bio-accumulative substance. It has been found in the environment.</v>
      </c>
      <c r="L1049" s="76" t="str">
        <f>IF($C1049="-",IF($A1049="-",VLOOKUP($D1049,'sin-list 180320_update'!$C$2:$S$835,6,FALSE),VLOOKUP($A1049,'sin-list 180320_update'!$A$2:$S$835,8,FALSE)),VLOOKUP($C1049,'sin-list 180320_update'!$B$2:$S$835,7,FALSE))</f>
        <v>Official classification missing - 57f substance</v>
      </c>
      <c r="M1049" s="76" t="e">
        <f>IF($C1049="-",IF($A1049="-",IF(VLOOKUP($D1049,'sin-list 180320_update'!$C$2:$S$835,8,FALSE)="",NA(),VLOOKUP($D1049,'sin-list 180320_update'!$C$2:$S$835,8,FALSE)),IF(VLOOKUP($A1049,'sin-list 180320_update'!$A$2:$S$835,10,FALSE)="",NA(),VLOOKUP($A1049,'sin-list 180320_update'!$A$2:$S$835,10,FALSE))),IF(VLOOKUP($C1049,'sin-list 180320_update'!$B$2:$S$835,9,FALSE)="",NA(),VLOOKUP($C1049,'sin-list 180320_update'!$B$2:$S$835,9,FALSE)))</f>
        <v>#N/A</v>
      </c>
      <c r="N1049" s="76" t="e">
        <f>IF($C1049="-",IF($A1049="-",IF(VLOOKUP($D1049,'REACH Bilaga XVII_update'!$A$5:$E$131,4,FALSE)="",NA(),VLOOKUP($D1049,'REACH Bilaga XVII_update'!$A$5:$E$131,4,FALSE)),IF(VLOOKUP($A1049,'REACH Bilaga XVII_update'!$C$5:$D$131,2,FALSE)="",NA(),VLOOKUP($A1049,'REACH Bilaga XVII_update'!$C$5:$D$131,2,FALSE))),IF(VLOOKUP($C1049,'REACH Bilaga XVII_update'!$B$5:$D$131,3,FALSE)="",NA(),VLOOKUP($C1049,'REACH Bilaga XVII_update'!$B$5:$D$131,3,FALSE)))</f>
        <v>#N/A</v>
      </c>
      <c r="O1049" s="76" t="e">
        <f>IF($C1049="-",IF($A1049="-",IF(VLOOKUP($D1049,' REACH Bilaga 59_update'!$A$5:$E$210,5,FALSE)="",NA(),VLOOKUP($D1049,' REACH Bilaga 59_update'!$A$5:$E$210,5,FALSE)),IF(VLOOKUP($A1049,' REACH Bilaga 59_update'!$D$5:$E$210,2,FALSE)="",NA(),VLOOKUP($A1049,' REACH Bilaga 59_update'!$D$5:$E$210,2,FALSE))),IF(VLOOKUP($C1049,' REACH Bilaga 59_update'!$C$5:$E$210,3,FALSE)="",NA(),VLOOKUP($C1049,' REACH Bilaga 59_update'!$C$5:$E$210,3,FALSE)))</f>
        <v>#N/A</v>
      </c>
      <c r="P1049" s="76" t="e">
        <f>IF(C1049="-",IF(A1049="-",IFERROR(VLOOKUP($D1049,' REACH Bilaga 59_update'!$A$5:$F$210,MATCH(Sammanfattning!P$1,' REACH Bilaga 59_update'!$A$4:$F$4,0),FALSE),VLOOKUP($D1049,'REACH Bilaga XIV_update'!$A$4:$H$110,MATCH(Sammanfattning!P$1,'REACH Bilaga XIV_update'!$A$4:$H$4,0),FALSE)),IFERROR(VLOOKUP($A1049,' REACH Bilaga 59_update'!$D$5:$F$210,MATCH(Sammanfattning!P$1,' REACH Bilaga 59_update'!$D$4:$F$4,0),FALSE),VLOOKUP($A1049,'REACH Bilaga XIV_update'!$D$4:$H$110,MATCH(Sammanfattning!P$1,'REACH Bilaga XIV_update'!$D$4:$H$4,0),FALSE))),IFERROR(VLOOKUP($C1049,' REACH Bilaga 59_update'!$C$5:$F$210,MATCH(Sammanfattning!P$1,' REACH Bilaga 59_update'!$C$4:$F$4,0),FALSE),VLOOKUP($C1049,'REACH Bilaga XIV_update'!$C$4:$H$110,MATCH(Sammanfattning!P$1,'REACH Bilaga XIV_update'!$C$4:$H$4,0),FALSE)))</f>
        <v>#N/A</v>
      </c>
      <c r="Q1049" s="76" t="e">
        <f>IF($C1049="-",IF($A1049="-",IF(VLOOKUP($D1049,'REACH Bilaga XIV_update'!$A$5:$I$110,9,FALSE)="",NA(),VLOOKUP($D1049,'REACH Bilaga XIV_update'!$A$5:$I$110,9,FALSE)),IF(VLOOKUP($A1049,'REACH Bilaga XIV_update'!$D$5:$I$110,6,FALSE)="",NA(),VLOOKUP($A1049,'REACH Bilaga XIV_update'!$D$5:$I$110,6,FALSE))),IF(VLOOKUP($C1049,'REACH Bilaga XIV_update'!$C$5:$I$110,7,FALSE)="",NA(),VLOOKUP($C1049,'REACH Bilaga XIV_update'!$C$5:$I$110,7,FALSE)))</f>
        <v>#N/A</v>
      </c>
      <c r="R1049" s="76" t="e">
        <f>IF($C1049="-",IF($A1049="-",IF(VLOOKUP($D1049,CoRAP_update!$A$5:$O$376,15,FALSE)="",NA(),VLOOKUP($D1049,CoRAP_update!$A$5:$O$376,15,FALSE)),IF(VLOOKUP($A1049,CoRAP_update!$D$5:$O$376,12,FALSE)="",NA(),VLOOKUP($A1049,CoRAP_update!$D$5:$O$376,12,FALSE))),IF(VLOOKUP($C1049,CoRAP_update!$C$5:$O$376,13,FALSE)="",NA(),VLOOKUP($C1049,CoRAP_update!$C$5:$O$376,13,FALSE)))</f>
        <v>#N/A</v>
      </c>
      <c r="S1049" s="144" t="e">
        <f>IF($C1049="-",IF($A1049="-",VLOOKUP($D1049,CoRAP_update!$A$5:$J$376,MATCH(Sammanfattning!S$1,CoRAP_update!$A$4:$J$4,0),FALSE),VLOOKUP($A1049,CoRAP_update!$D$5:$J$376,MATCH(Sammanfattning!S$1,CoRAP_update!$D$4:$J$4,0),FALSE)),VLOOKUP($C1049,CoRAP_update!$C$5:$J$376,MATCH(Sammanfattning!S$1,CoRAP_update!$C$4:$J$4,0),FALSE))</f>
        <v>#N/A</v>
      </c>
      <c r="T1049" s="76" t="e">
        <f>IF($A1049="-",VLOOKUP($D1049,EDC_update!$C$2:$F$450,4,FALSE),VLOOKUP($A1049,EDC_update!$B$2:$F$450,5,FALSE))</f>
        <v>#N/A</v>
      </c>
      <c r="V1049" s="78">
        <f>IF(IFERROR(SEARCH("PBT",P1049),99)=99,IF(IFERROR(SEARCH("suspected PBT",S1049),99)=99,IF(IFERROR(SEARCH("concluded to be PBT",K1049),99)=99,IF(IFERROR(SEARCH("PBT",S1049),99)=99,IF(IFERROR(SEARCH("PBT cand",L1049),99)=99,IF(IFERROR(SEARCH("PBT",L1049),99)=99,IF(IFERROR(SEARCH("persistent, bioackumulative and toxic properties",K1049),99)=99,0,Scoring!$E$3),Scoring!$E$3),Scoring!$E$7),Scoring!$E$3),Scoring!$E$5),Scoring!$E$6),Scoring!$E$3)</f>
        <v>0</v>
      </c>
      <c r="W1049" s="78">
        <f>IF(IFERROR(SEARCH("vPvB",P1049),99)=99,IF(IFERROR(SEARCH("suspected pbt/vPvB",S1049),99)=99,IF(IFERROR(SEARCH("vPvB",S1049),99)=99,IF(IFERROR(SEARCH("concluded to be a vPvB",S1049),99)=99,IF(IFERROR(SEARCH("identified as vPvB",K1049),99)=99,IF(IFERROR(SEARCH("concluded to be a vPvB",K1049),99)=99,IF(IFERROR(SEARCH("concluded to be both pbt and vPvB",S1049),99)=99,IF(IFERROR(SEARCH("concluded to be both pbt and vPvB",K1049),99)=99,0,Scoring!$E$5),Scoring!$E$5),Scoring!$E$5),Scoring!$E$5),Scoring!$E$5),Scoring!$E$4),Scoring!$E$6),Scoring!$E$4)</f>
        <v>0</v>
      </c>
      <c r="X1049" s="78">
        <f>IF(IFERROR(SEARCH("H410",N1049),99)=99,IF(IFERROR(SEARCH("H410",O1049),99)=99,IF(IFERROR(SEARCH("H410",Q1049),99)=99,IF(IFERROR(SEARCH("H410",M1049),99)=99,IF(IFERROR(SEARCH("H410",R1049),99)=99,IF(IFERROR(SEARCH("H411",N1049),99)=99,IF(IFERROR(SEARCH("H411",O1049),99)=99,IF(IFERROR(SEARCH("H411",Q1049),99)=99,IF(IFERROR(SEARCH("H411",M1049),99)=99,IF(IFERROR(SEARCH("H411",R1049),99)=99,IF(IFERROR(SEARCH("H413",N1049),99)=99,IF(IFERROR(SEARCH("H413",O1049),99)=99,IF(IFERROR(SEARCH("H413",Q1049),99)=99,IF(IFERROR(SEARCH("H413",M1049),99)=99,IF(IFERROR(SEARCH("H413",R1049),99)=99,IF(IFERROR(SEARCH("H412",N1049),99)=99,IF(IFERROR(SEARCH("H412",O1049),99)=99,IF(IFERROR(SEARCH("H412",Q1049),99)=99,IF(IFERROR(SEARCH("H412",M1049),99)=99,IF(IFERROR(SEARCH("H412",R1049),99)=99,0,Scoring!$E$2),Scoring!$E$2),Scoring!$E$2),Scoring!$E$2),Scoring!$E$2),Scoring!$E$2),Scoring!$E$2),Scoring!$E$2),Scoring!$E$2),Scoring!$E$2),Scoring!$E$2),Scoring!$E$2),Scoring!$E$2),Scoring!$E$2),Scoring!$E$2),Scoring!$E$2),Scoring!$E$2),Scoring!$E$2),Scoring!$E$2),Scoring!$E$2)</f>
        <v>0</v>
      </c>
      <c r="Y1049" s="78">
        <f>IF(IFERROR(SEARCH("CMR",K1049),99)=99,IF(IFERROR(SEARCH("Suspected CMR",S1049),99)=99,IF(IFERROR(SEARCH("CMR",S1049),99)=99,0,Scoring!$E$8),Scoring!$E$9),Scoring!$E$8)</f>
        <v>0</v>
      </c>
      <c r="Z1049" s="78">
        <f>IF(IFERROR(SEARCH("H350",N1049),99)=99,IF(IFERROR(SEARCH("H350",O1049),99)=99,IF(IFERROR(SEARCH("H350",Q1049),99)=99,IF(IFERROR(SEARCH("H350",M1049),99)=99,IF(IFERROR(SEARCH("H350",R1049),99)=99,IF(IFERROR(SEARCH("H351",N1049),99)=99,IF(IFERROR(SEARCH("H351",O1049),99)=99,IF(IFERROR(SEARCH("H351",Q1049),99)=99,IF(IFERROR(SEARCH("H351",M1049),99)=99,IF(IFERROR(SEARCH("H351",R1049),99)=99,IF(IFERROR(SEARCH("carcinogenic",P1049),99)=99,IF(IFERROR(SEARCH("suspected carcinogenic",S1049),99)=99,0,Scoring!$E$12),Scoring!$E$11),Scoring!$E$10),Scoring!$E$10),Scoring!$E$10),Scoring!$E$10),Scoring!$E$10),Scoring!$E$10),Scoring!$E$10),Scoring!$E$10),Scoring!$E$10),Scoring!$E$10)</f>
        <v>0</v>
      </c>
      <c r="AA1049" s="78">
        <f>IF(IFERROR(SEARCH("H340",N1049),99)=99,IF(IFERROR(SEARCH("H340",O1049),99)=99,IF(IFERROR(SEARCH("H340",Q1049),99)=99,IF(IFERROR(SEARCH("H340",M1049),99)=99,IF(IFERROR(SEARCH("H340",R1049),99)=99,IF(IFERROR(SEARCH("H341",N1049),99)=99,IF(IFERROR(SEARCH("H341",O1049),99)=99,IF(IFERROR(SEARCH("H341",Q1049),99)=99,IF(IFERROR(SEARCH("H341",M1049),99)=99,IF(IFERROR(SEARCH("H341",R1049),99)=99,IF(IFERROR(SEARCH("mutagenic",P1049),99)=99,IF(IFERROR(SEARCH("suspected mutagenic",S1049),99)=99,0,Scoring!$E$15),Scoring!$E$14),Scoring!$E$13),Scoring!$E$13),Scoring!$E$13),Scoring!$E$13),Scoring!$E$13),Scoring!$E$13),Scoring!$E$13),Scoring!$E$13),Scoring!$E$13),Scoring!$E$13)</f>
        <v>0</v>
      </c>
      <c r="AB1049" s="78">
        <f>IF(IFERROR(SEARCH("H360",N1049),99)=99,IF(IFERROR(SEARCH("H360",O1049),99)=99,IF(IFERROR(SEARCH("H360",Q1049),99)=99,IF(IFERROR(SEARCH("H360",M1049),99)=99,IF(IFERROR(SEARCH("H360",R1049),99)=99,IF(IFERROR(SEARCH("H361",N1049),99)=99,IF(IFERROR(SEARCH("H361",O1049),99)=99,IF(IFERROR(SEARCH("H361",Q1049),99)=99,IF(IFERROR(SEARCH("H361",M1049),99)=99,IF(IFERROR(SEARCH("H361",R1049),99)=99,IF(IFERROR(SEARCH("reproduction",P1049),99)=99,IF(IFERROR(SEARCH("suspected reprotoxic",S1049),99)=99,IF(IFERROR(SEARCH("reprotoxic",S1049),99)=99,IF(IFERROR(SEARCH("reprotoxic",K1049),99)=99,0,Scoring!$E$18),Scoring!$E$18),Scoring!$E$19),Scoring!$E$17),Scoring!$E$16),Scoring!$E$16),Scoring!$E$16),Scoring!$E$16),Scoring!$E$16),Scoring!$E$16),Scoring!$E$16),Scoring!$E$16),Scoring!$E$16),Scoring!$E$16)</f>
        <v>0</v>
      </c>
      <c r="AC1049" s="78">
        <f>IF(IFERROR(SEARCH("57f",L1049),99)=99,IF(IFERROR(SEARCH("57(f)",P1049),99)=99,0,Scoring!$E$20),Scoring!$E$20)</f>
        <v>1</v>
      </c>
      <c r="AD1049" s="78">
        <f>IF(IFERROR(SEARCH("CAT1",T1049),99)=99,IF(IFERROR(SEARCH("CAT2",T1049),99)=99,IF(IFERROR(SEARCH("CAT3",T1049),99)=99,IF(IFERROR(SEARCH("concluded to be endocrine",K1049),99)=99,IF(IFERROR(SEARCH("categorised as endocrine",K1049),99)=99,IF(IFERROR(SEARCH("endocrine disrupting",P1049),99)=99,IF(IFERROR(SEARCH("endocrine disrupting",K1049),99)=99,IF(IFERROR(SEARCH("suspected endocrine",S1049),99)=99,IF(IFERROR(SEARCH("potential endocrine",S1049),99)=99,0,Scoring!$E$25),Scoring!$E$25),Scoring!$E$24),Scoring!$E$24),Scoring!$E$24),Scoring!$E$24),Scoring!$E$23),Scoring!$E$22),Scoring!$E$21)</f>
        <v>0</v>
      </c>
      <c r="AE1049" s="78">
        <f>IF(IFERROR(SEARCH("suspected sensitiser",S1049),99)=99,IF(IFERROR(SEARCH("sensitiser",S1049),99)=99,IF(IFERROR(SEARCH("other hazard based concern",S1049),99)=99,0,Scoring!$E$28),Scoring!$E$26),Scoring!$E$27)</f>
        <v>0</v>
      </c>
      <c r="AF1049" s="78">
        <f>IF(IFERROR(M1049,1)=1,IF(IFERROR(N1049,1)=1,IF(IFERROR(O1049,1)=1,IF(IFERROR(Q1049,1)=1,IF(IFERROR(R1049,1)=1,IF(IFERROR(T1049,1)=1,IF(IFERROR(K1049,1)=1,IF(IFERROR(P1049,1)=1,IF(IFERROR(S1049,1)=1,Scoring!$E$29,0),0),0),0),0),0),0),0),0)</f>
        <v>0</v>
      </c>
      <c r="AG1049" s="78">
        <f t="shared" si="77"/>
        <v>1</v>
      </c>
      <c r="AI1049" s="93"/>
      <c r="AJ1049" s="94"/>
      <c r="AK1049" s="76"/>
      <c r="AL1049" s="75"/>
      <c r="AN1049" s="79"/>
      <c r="AO1049" s="79"/>
      <c r="AP1049" s="79"/>
      <c r="AQ1049" s="79"/>
      <c r="AR1049" s="79"/>
      <c r="AS1049" s="78"/>
      <c r="AU1049" s="79">
        <f>IF(IFERROR(F1049,99)=99,IF(IFERROR(G1049,99)=99,IF(IFERROR(H1049,99)=99,IF(IFERROR(I1049,99)=99,IF(IFERROR(E1049,99)=99,IF(IFERROR(J1049,99)=99,0,Scoring!$B$7),Scoring!$B$3),Scoring!$B$2),Scoring!$B$6),Scoring!$B$5),Scoring!$B$4)</f>
        <v>0.3</v>
      </c>
      <c r="AV1049" s="78">
        <f t="shared" si="78"/>
        <v>0.3</v>
      </c>
      <c r="AW1049" s="78"/>
      <c r="AX1049" s="66"/>
      <c r="AY1049" s="78"/>
      <c r="AZ1049" s="76"/>
      <c r="BA1049" s="76"/>
      <c r="BB1049" s="76"/>
    </row>
    <row r="1050" spans="1:54" x14ac:dyDescent="0.25">
      <c r="A1050" s="89" t="s">
        <v>7200</v>
      </c>
      <c r="B1050" s="89" t="s">
        <v>30</v>
      </c>
      <c r="C1050" s="89" t="s">
        <v>30</v>
      </c>
      <c r="D1050" s="89" t="s">
        <v>7201</v>
      </c>
      <c r="E1050" s="76" t="e">
        <f>IF(C1050="-",IF(A1050="-",VLOOKUP(D1050,'sin-list 180320_update'!$C$2:$C$835,1,FALSE),VLOOKUP(A1050,'sin-list 180320_update'!$A$2:$A$835,1,FALSE)),VLOOKUP(C1050,'sin-list 180320_update'!$B$2:$B$835,1,FALSE))</f>
        <v>#N/A</v>
      </c>
      <c r="F1050" s="76" t="e">
        <f>IF($C1050="-",IF($A1050="-",VLOOKUP($D1050,'REACH Bilaga XVII_update'!$A$5:$A$131,1,FALSE),VLOOKUP($A1050,'REACH Bilaga XVII_update'!$C$5:$C$131,1,FALSE)),VLOOKUP($C1050,'REACH Bilaga XVII_update'!$B$5:$B$131,1,FALSE))</f>
        <v>#N/A</v>
      </c>
      <c r="G1050" s="76" t="e">
        <f>IF($C1050="-",IF($A1050="-",VLOOKUP($D1050,' REACH Bilaga 59_update'!$A$5:$A$210,1,FALSE),VLOOKUP($A1050,' REACH Bilaga 59_update'!$D$5:$D$210,1,FALSE)),VLOOKUP($C1050,' REACH Bilaga 59_update'!$C$5:$C$210,1,FALSE))</f>
        <v>#N/A</v>
      </c>
      <c r="H1050" s="76" t="e">
        <f>IF($C1050="-",IF($A1050="-",VLOOKUP($D1050,'REACH Bilaga XIV_update'!$A$5:$A$110,1,FALSE),VLOOKUP($A1050,'REACH Bilaga XIV_update'!$D$5:$D$110,1,FALSE)),VLOOKUP($C1050,'REACH Bilaga XIV_update'!$C$5:$C$110,1,FALSE))</f>
        <v>#N/A</v>
      </c>
      <c r="I1050" s="76" t="e">
        <f>IF($C1050="-",IF($A1050="-",VLOOKUP($D1050,CoRAP_update!$A$5:$A$376,1,FALSE),VLOOKUP($A1050,CoRAP_update!$D$5:$D$376,1,FALSE)),VLOOKUP($C1050,CoRAP_update!$C$5:$C$376,1,FALSE))</f>
        <v>#N/A</v>
      </c>
      <c r="J1050" s="76" t="str">
        <f>IF($C1050="-",IF($A1050="-",VLOOKUP($D1050,EDC_update!$C$2:$C$450,1,FALSE),VLOOKUP($A1050,EDC_update!$B$2:$B$450,1,FALSE)),VLOOKUP($C1050,EDC_update!$L$2:$L$450,1,FALSE))</f>
        <v>3424-82-6</v>
      </c>
      <c r="K1050" s="76" t="e">
        <f>IF($C1050="-",IF($A1050="-",IF(VLOOKUP($D1050,'sin-list 180320_update'!$C$2:$S$835,3,FALSE)="",NA(),VLOOKUP($D1050,'sin-list 180320_update'!$C$2:$S$835,3,FALSE)),IF(VLOOKUP($A1050,'sin-list 180320_update'!$A$2:$S$835,5,FALSE)="",NA(),VLOOKUP($A1050,'sin-list 180320_update'!$A$2:$S$835,5,FALSE))),IF(VLOOKUP($C1050,'sin-list 180320_update'!$B$2:$S$835,4,FALSE)="",NA(),VLOOKUP($C1050,'sin-list 180320_update'!$B$2:$S$835,4,FALSE)))</f>
        <v>#N/A</v>
      </c>
      <c r="L1050" s="76" t="e">
        <f>IF($C1050="-",IF($A1050="-",VLOOKUP($D1050,'sin-list 180320_update'!$C$2:$S$835,6,FALSE),VLOOKUP($A1050,'sin-list 180320_update'!$A$2:$S$835,8,FALSE)),VLOOKUP($C1050,'sin-list 180320_update'!$B$2:$S$835,7,FALSE))</f>
        <v>#N/A</v>
      </c>
      <c r="M1050" s="76" t="e">
        <f>IF($C1050="-",IF($A1050="-",IF(VLOOKUP($D1050,'sin-list 180320_update'!$C$2:$S$835,8,FALSE)="",NA(),VLOOKUP($D1050,'sin-list 180320_update'!$C$2:$S$835,8,FALSE)),IF(VLOOKUP($A1050,'sin-list 180320_update'!$A$2:$S$835,10,FALSE)="",NA(),VLOOKUP($A1050,'sin-list 180320_update'!$A$2:$S$835,10,FALSE))),IF(VLOOKUP($C1050,'sin-list 180320_update'!$B$2:$S$835,9,FALSE)="",NA(),VLOOKUP($C1050,'sin-list 180320_update'!$B$2:$S$835,9,FALSE)))</f>
        <v>#N/A</v>
      </c>
      <c r="N1050" s="76" t="e">
        <f>IF($C1050="-",IF($A1050="-",IF(VLOOKUP($D1050,'REACH Bilaga XVII_update'!$A$5:$E$131,4,FALSE)="",NA(),VLOOKUP($D1050,'REACH Bilaga XVII_update'!$A$5:$E$131,4,FALSE)),IF(VLOOKUP($A1050,'REACH Bilaga XVII_update'!$C$5:$D$131,2,FALSE)="",NA(),VLOOKUP($A1050,'REACH Bilaga XVII_update'!$C$5:$D$131,2,FALSE))),IF(VLOOKUP($C1050,'REACH Bilaga XVII_update'!$B$5:$D$131,3,FALSE)="",NA(),VLOOKUP($C1050,'REACH Bilaga XVII_update'!$B$5:$D$131,3,FALSE)))</f>
        <v>#N/A</v>
      </c>
      <c r="O1050" s="76" t="e">
        <f>IF($C1050="-",IF($A1050="-",IF(VLOOKUP($D1050,' REACH Bilaga 59_update'!$A$5:$E$210,5,FALSE)="",NA(),VLOOKUP($D1050,' REACH Bilaga 59_update'!$A$5:$E$210,5,FALSE)),IF(VLOOKUP($A1050,' REACH Bilaga 59_update'!$D$5:$E$210,2,FALSE)="",NA(),VLOOKUP($A1050,' REACH Bilaga 59_update'!$D$5:$E$210,2,FALSE))),IF(VLOOKUP($C1050,' REACH Bilaga 59_update'!$C$5:$E$210,3,FALSE)="",NA(),VLOOKUP($C1050,' REACH Bilaga 59_update'!$C$5:$E$210,3,FALSE)))</f>
        <v>#N/A</v>
      </c>
      <c r="P1050" s="76" t="e">
        <f>IF(C1050="-",IF(A1050="-",IFERROR(VLOOKUP($D1050,' REACH Bilaga 59_update'!$A$5:$F$210,MATCH(Sammanfattning!P$1,' REACH Bilaga 59_update'!$A$4:$F$4,0),FALSE),VLOOKUP($D1050,'REACH Bilaga XIV_update'!$A$4:$H$110,MATCH(Sammanfattning!P$1,'REACH Bilaga XIV_update'!$A$4:$H$4,0),FALSE)),IFERROR(VLOOKUP($A1050,' REACH Bilaga 59_update'!$D$5:$F$210,MATCH(Sammanfattning!P$1,' REACH Bilaga 59_update'!$D$4:$F$4,0),FALSE),VLOOKUP($A1050,'REACH Bilaga XIV_update'!$D$4:$H$110,MATCH(Sammanfattning!P$1,'REACH Bilaga XIV_update'!$D$4:$H$4,0),FALSE))),IFERROR(VLOOKUP($C1050,' REACH Bilaga 59_update'!$C$5:$F$210,MATCH(Sammanfattning!P$1,' REACH Bilaga 59_update'!$C$4:$F$4,0),FALSE),VLOOKUP($C1050,'REACH Bilaga XIV_update'!$C$4:$H$110,MATCH(Sammanfattning!P$1,'REACH Bilaga XIV_update'!$C$4:$H$4,0),FALSE)))</f>
        <v>#N/A</v>
      </c>
      <c r="Q1050" s="76" t="e">
        <f>IF($C1050="-",IF($A1050="-",IF(VLOOKUP($D1050,'REACH Bilaga XIV_update'!$A$5:$I$110,9,FALSE)="",NA(),VLOOKUP($D1050,'REACH Bilaga XIV_update'!$A$5:$I$110,9,FALSE)),IF(VLOOKUP($A1050,'REACH Bilaga XIV_update'!$D$5:$I$110,6,FALSE)="",NA(),VLOOKUP($A1050,'REACH Bilaga XIV_update'!$D$5:$I$110,6,FALSE))),IF(VLOOKUP($C1050,'REACH Bilaga XIV_update'!$C$5:$I$110,7,FALSE)="",NA(),VLOOKUP($C1050,'REACH Bilaga XIV_update'!$C$5:$I$110,7,FALSE)))</f>
        <v>#N/A</v>
      </c>
      <c r="R1050" s="76" t="e">
        <f>IF($C1050="-",IF($A1050="-",IF(VLOOKUP($D1050,CoRAP_update!$A$5:$O$376,15,FALSE)="",NA(),VLOOKUP($D1050,CoRAP_update!$A$5:$O$376,15,FALSE)),IF(VLOOKUP($A1050,CoRAP_update!$D$5:$O$376,12,FALSE)="",NA(),VLOOKUP($A1050,CoRAP_update!$D$5:$O$376,12,FALSE))),IF(VLOOKUP($C1050,CoRAP_update!$C$5:$O$376,13,FALSE)="",NA(),VLOOKUP($C1050,CoRAP_update!$C$5:$O$376,13,FALSE)))</f>
        <v>#N/A</v>
      </c>
      <c r="S1050" s="144" t="e">
        <f>IF($C1050="-",IF($A1050="-",VLOOKUP($D1050,CoRAP_update!$A$5:$J$376,MATCH(Sammanfattning!S$1,CoRAP_update!$A$4:$J$4,0),FALSE),VLOOKUP($A1050,CoRAP_update!$D$5:$J$376,MATCH(Sammanfattning!S$1,CoRAP_update!$D$4:$J$4,0),FALSE)),VLOOKUP($C1050,CoRAP_update!$C$5:$J$376,MATCH(Sammanfattning!S$1,CoRAP_update!$C$4:$J$4,0),FALSE))</f>
        <v>#N/A</v>
      </c>
      <c r="T1050" s="76" t="str">
        <f>IF($A1050="-",VLOOKUP($D1050,EDC_update!$C$2:$F$450,4,FALSE),VLOOKUP($A1050,EDC_update!$B$2:$F$450,5,FALSE))</f>
        <v>CAT1</v>
      </c>
      <c r="V1050" s="78">
        <f>IF(IFERROR(SEARCH("PBT",P1050),99)=99,IF(IFERROR(SEARCH("suspected PBT",S1050),99)=99,IF(IFERROR(SEARCH("concluded to be PBT",K1050),99)=99,IF(IFERROR(SEARCH("PBT",S1050),99)=99,IF(IFERROR(SEARCH("PBT cand",L1050),99)=99,IF(IFERROR(SEARCH("PBT",L1050),99)=99,IF(IFERROR(SEARCH("persistent, bioackumulative and toxic properties",K1050),99)=99,0,Scoring!$E$3),Scoring!$E$3),Scoring!$E$7),Scoring!$E$3),Scoring!$E$5),Scoring!$E$6),Scoring!$E$3)</f>
        <v>0</v>
      </c>
      <c r="W1050" s="78">
        <f>IF(IFERROR(SEARCH("vPvB",P1050),99)=99,IF(IFERROR(SEARCH("suspected pbt/vPvB",S1050),99)=99,IF(IFERROR(SEARCH("vPvB",S1050),99)=99,IF(IFERROR(SEARCH("concluded to be a vPvB",S1050),99)=99,IF(IFERROR(SEARCH("identified as vPvB",K1050),99)=99,IF(IFERROR(SEARCH("concluded to be a vPvB",K1050),99)=99,IF(IFERROR(SEARCH("concluded to be both pbt and vPvB",S1050),99)=99,IF(IFERROR(SEARCH("concluded to be both pbt and vPvB",K1050),99)=99,0,Scoring!$E$5),Scoring!$E$5),Scoring!$E$5),Scoring!$E$5),Scoring!$E$5),Scoring!$E$4),Scoring!$E$6),Scoring!$E$4)</f>
        <v>0</v>
      </c>
      <c r="X1050" s="78">
        <f>IF(IFERROR(SEARCH("H410",N1050),99)=99,IF(IFERROR(SEARCH("H410",O1050),99)=99,IF(IFERROR(SEARCH("H410",Q1050),99)=99,IF(IFERROR(SEARCH("H410",M1050),99)=99,IF(IFERROR(SEARCH("H410",R1050),99)=99,IF(IFERROR(SEARCH("H411",N1050),99)=99,IF(IFERROR(SEARCH("H411",O1050),99)=99,IF(IFERROR(SEARCH("H411",Q1050),99)=99,IF(IFERROR(SEARCH("H411",M1050),99)=99,IF(IFERROR(SEARCH("H411",R1050),99)=99,IF(IFERROR(SEARCH("H413",N1050),99)=99,IF(IFERROR(SEARCH("H413",O1050),99)=99,IF(IFERROR(SEARCH("H413",Q1050),99)=99,IF(IFERROR(SEARCH("H413",M1050),99)=99,IF(IFERROR(SEARCH("H413",R1050),99)=99,IF(IFERROR(SEARCH("H412",N1050),99)=99,IF(IFERROR(SEARCH("H412",O1050),99)=99,IF(IFERROR(SEARCH("H412",Q1050),99)=99,IF(IFERROR(SEARCH("H412",M1050),99)=99,IF(IFERROR(SEARCH("H412",R1050),99)=99,0,Scoring!$E$2),Scoring!$E$2),Scoring!$E$2),Scoring!$E$2),Scoring!$E$2),Scoring!$E$2),Scoring!$E$2),Scoring!$E$2),Scoring!$E$2),Scoring!$E$2),Scoring!$E$2),Scoring!$E$2),Scoring!$E$2),Scoring!$E$2),Scoring!$E$2),Scoring!$E$2),Scoring!$E$2),Scoring!$E$2),Scoring!$E$2),Scoring!$E$2)</f>
        <v>0</v>
      </c>
      <c r="Y1050" s="78">
        <f>IF(IFERROR(SEARCH("CMR",K1050),99)=99,IF(IFERROR(SEARCH("Suspected CMR",S1050),99)=99,IF(IFERROR(SEARCH("CMR",S1050),99)=99,0,Scoring!$E$8),Scoring!$E$9),Scoring!$E$8)</f>
        <v>0</v>
      </c>
      <c r="Z1050" s="78">
        <f>IF(IFERROR(SEARCH("H350",N1050),99)=99,IF(IFERROR(SEARCH("H350",O1050),99)=99,IF(IFERROR(SEARCH("H350",Q1050),99)=99,IF(IFERROR(SEARCH("H350",M1050),99)=99,IF(IFERROR(SEARCH("H350",R1050),99)=99,IF(IFERROR(SEARCH("H351",N1050),99)=99,IF(IFERROR(SEARCH("H351",O1050),99)=99,IF(IFERROR(SEARCH("H351",Q1050),99)=99,IF(IFERROR(SEARCH("H351",M1050),99)=99,IF(IFERROR(SEARCH("H351",R1050),99)=99,IF(IFERROR(SEARCH("carcinogenic",P1050),99)=99,IF(IFERROR(SEARCH("suspected carcinogenic",S1050),99)=99,0,Scoring!$E$12),Scoring!$E$11),Scoring!$E$10),Scoring!$E$10),Scoring!$E$10),Scoring!$E$10),Scoring!$E$10),Scoring!$E$10),Scoring!$E$10),Scoring!$E$10),Scoring!$E$10),Scoring!$E$10)</f>
        <v>0</v>
      </c>
      <c r="AA1050" s="78">
        <f>IF(IFERROR(SEARCH("H340",N1050),99)=99,IF(IFERROR(SEARCH("H340",O1050),99)=99,IF(IFERROR(SEARCH("H340",Q1050),99)=99,IF(IFERROR(SEARCH("H340",M1050),99)=99,IF(IFERROR(SEARCH("H340",R1050),99)=99,IF(IFERROR(SEARCH("H341",N1050),99)=99,IF(IFERROR(SEARCH("H341",O1050),99)=99,IF(IFERROR(SEARCH("H341",Q1050),99)=99,IF(IFERROR(SEARCH("H341",M1050),99)=99,IF(IFERROR(SEARCH("H341",R1050),99)=99,IF(IFERROR(SEARCH("mutagenic",P1050),99)=99,IF(IFERROR(SEARCH("suspected mutagenic",S1050),99)=99,0,Scoring!$E$15),Scoring!$E$14),Scoring!$E$13),Scoring!$E$13),Scoring!$E$13),Scoring!$E$13),Scoring!$E$13),Scoring!$E$13),Scoring!$E$13),Scoring!$E$13),Scoring!$E$13),Scoring!$E$13)</f>
        <v>0</v>
      </c>
      <c r="AB1050" s="78">
        <f>IF(IFERROR(SEARCH("H360",N1050),99)=99,IF(IFERROR(SEARCH("H360",O1050),99)=99,IF(IFERROR(SEARCH("H360",Q1050),99)=99,IF(IFERROR(SEARCH("H360",M1050),99)=99,IF(IFERROR(SEARCH("H360",R1050),99)=99,IF(IFERROR(SEARCH("H361",N1050),99)=99,IF(IFERROR(SEARCH("H361",O1050),99)=99,IF(IFERROR(SEARCH("H361",Q1050),99)=99,IF(IFERROR(SEARCH("H361",M1050),99)=99,IF(IFERROR(SEARCH("H361",R1050),99)=99,IF(IFERROR(SEARCH("reproduction",P1050),99)=99,IF(IFERROR(SEARCH("suspected reprotoxic",S1050),99)=99,IF(IFERROR(SEARCH("reprotoxic",S1050),99)=99,IF(IFERROR(SEARCH("reprotoxic",K1050),99)=99,0,Scoring!$E$18),Scoring!$E$18),Scoring!$E$19),Scoring!$E$17),Scoring!$E$16),Scoring!$E$16),Scoring!$E$16),Scoring!$E$16),Scoring!$E$16),Scoring!$E$16),Scoring!$E$16),Scoring!$E$16),Scoring!$E$16),Scoring!$E$16)</f>
        <v>0</v>
      </c>
      <c r="AC1050" s="78">
        <f>IF(IFERROR(SEARCH("57f",L1050),99)=99,IF(IFERROR(SEARCH("57(f)",P1050),99)=99,0,Scoring!$E$20),Scoring!$E$20)</f>
        <v>0</v>
      </c>
      <c r="AD1050" s="78">
        <f>IF(IFERROR(SEARCH("CAT1",T1050),99)=99,IF(IFERROR(SEARCH("CAT2",T1050),99)=99,IF(IFERROR(SEARCH("CAT3",T1050),99)=99,IF(IFERROR(SEARCH("concluded to be endocrine",K1050),99)=99,IF(IFERROR(SEARCH("categorised as endocrine",K1050),99)=99,IF(IFERROR(SEARCH("endocrine disrupting",P1050),99)=99,IF(IFERROR(SEARCH("endocrine disrupting",K1050),99)=99,IF(IFERROR(SEARCH("suspected endocrine",S1050),99)=99,IF(IFERROR(SEARCH("potential endocrine",S1050),99)=99,0,Scoring!$E$25),Scoring!$E$25),Scoring!$E$24),Scoring!$E$24),Scoring!$E$24),Scoring!$E$24),Scoring!$E$23),Scoring!$E$22),Scoring!$E$21)</f>
        <v>1</v>
      </c>
      <c r="AE1050" s="78">
        <f>IF(IFERROR(SEARCH("suspected sensitiser",S1050),99)=99,IF(IFERROR(SEARCH("sensitiser",S1050),99)=99,IF(IFERROR(SEARCH("other hazard based concern",S1050),99)=99,0,Scoring!$E$28),Scoring!$E$26),Scoring!$E$27)</f>
        <v>0</v>
      </c>
      <c r="AF1050" s="78">
        <f>IF(IFERROR(M1050,1)=1,IF(IFERROR(N1050,1)=1,IF(IFERROR(O1050,1)=1,IF(IFERROR(Q1050,1)=1,IF(IFERROR(R1050,1)=1,IF(IFERROR(T1050,1)=1,IF(IFERROR(K1050,1)=1,IF(IFERROR(P1050,1)=1,IF(IFERROR(S1050,1)=1,Scoring!$E$29,0),0),0),0),0),0),0),0),0)</f>
        <v>0</v>
      </c>
      <c r="AG1050" s="78">
        <f t="shared" si="77"/>
        <v>1</v>
      </c>
      <c r="AI1050" s="93"/>
      <c r="AJ1050" s="94"/>
      <c r="AK1050" s="76"/>
      <c r="AL1050" s="75"/>
      <c r="AN1050" s="79"/>
      <c r="AO1050" s="79"/>
      <c r="AP1050" s="79"/>
      <c r="AQ1050" s="79"/>
      <c r="AR1050" s="79"/>
      <c r="AS1050" s="78"/>
      <c r="AU1050" s="79">
        <f>IF(IFERROR(F1050,99)=99,IF(IFERROR(G1050,99)=99,IF(IFERROR(H1050,99)=99,IF(IFERROR(I1050,99)=99,IF(IFERROR(E1050,99)=99,IF(IFERROR(J1050,99)=99,0,Scoring!$B$7),Scoring!$B$3),Scoring!$B$2),Scoring!$B$6),Scoring!$B$5),Scoring!$B$4)</f>
        <v>0.3</v>
      </c>
      <c r="AV1050" s="78">
        <f t="shared" si="78"/>
        <v>0.3</v>
      </c>
      <c r="AW1050" s="78"/>
      <c r="AX1050" s="66"/>
      <c r="AY1050" s="78"/>
      <c r="AZ1050" s="76"/>
      <c r="BB1050" s="76"/>
    </row>
    <row r="1051" spans="1:54" x14ac:dyDescent="0.25">
      <c r="A1051" s="89" t="s">
        <v>6960</v>
      </c>
      <c r="B1051" s="89" t="s">
        <v>30</v>
      </c>
      <c r="C1051" s="89" t="s">
        <v>30</v>
      </c>
      <c r="D1051" s="89" t="s">
        <v>6961</v>
      </c>
      <c r="E1051" s="76" t="e">
        <f>IF(C1051="-",IF(A1051="-",VLOOKUP(D1051,'sin-list 180320_update'!$C$2:$C$835,1,FALSE),VLOOKUP(A1051,'sin-list 180320_update'!$A$2:$A$835,1,FALSE)),VLOOKUP(C1051,'sin-list 180320_update'!$B$2:$B$835,1,FALSE))</f>
        <v>#N/A</v>
      </c>
      <c r="F1051" s="76" t="e">
        <f>IF($C1051="-",IF($A1051="-",VLOOKUP($D1051,'REACH Bilaga XVII_update'!$A$5:$A$131,1,FALSE),VLOOKUP($A1051,'REACH Bilaga XVII_update'!$C$5:$C$131,1,FALSE)),VLOOKUP($C1051,'REACH Bilaga XVII_update'!$B$5:$B$131,1,FALSE))</f>
        <v>#N/A</v>
      </c>
      <c r="G1051" s="76" t="e">
        <f>IF($C1051="-",IF($A1051="-",VLOOKUP($D1051,' REACH Bilaga 59_update'!$A$5:$A$210,1,FALSE),VLOOKUP($A1051,' REACH Bilaga 59_update'!$D$5:$D$210,1,FALSE)),VLOOKUP($C1051,' REACH Bilaga 59_update'!$C$5:$C$210,1,FALSE))</f>
        <v>#N/A</v>
      </c>
      <c r="H1051" s="76" t="e">
        <f>IF($C1051="-",IF($A1051="-",VLOOKUP($D1051,'REACH Bilaga XIV_update'!$A$5:$A$110,1,FALSE),VLOOKUP($A1051,'REACH Bilaga XIV_update'!$D$5:$D$110,1,FALSE)),VLOOKUP($C1051,'REACH Bilaga XIV_update'!$C$5:$C$110,1,FALSE))</f>
        <v>#N/A</v>
      </c>
      <c r="I1051" s="76" t="e">
        <f>IF($C1051="-",IF($A1051="-",VLOOKUP($D1051,CoRAP_update!$A$5:$A$376,1,FALSE),VLOOKUP($A1051,CoRAP_update!$D$5:$D$376,1,FALSE)),VLOOKUP($C1051,CoRAP_update!$C$5:$C$376,1,FALSE))</f>
        <v>#N/A</v>
      </c>
      <c r="J1051" s="76" t="str">
        <f>IF($C1051="-",IF($A1051="-",VLOOKUP($D1051,EDC_update!$C$2:$C$450,1,FALSE),VLOOKUP($A1051,EDC_update!$B$2:$B$450,1,FALSE)),VLOOKUP($C1051,EDC_update!$L$2:$L$450,1,FALSE))</f>
        <v>34256-82-1</v>
      </c>
      <c r="K1051" s="76" t="e">
        <f>IF($C1051="-",IF($A1051="-",IF(VLOOKUP($D1051,'sin-list 180320_update'!$C$2:$S$835,3,FALSE)="",NA(),VLOOKUP($D1051,'sin-list 180320_update'!$C$2:$S$835,3,FALSE)),IF(VLOOKUP($A1051,'sin-list 180320_update'!$A$2:$S$835,5,FALSE)="",NA(),VLOOKUP($A1051,'sin-list 180320_update'!$A$2:$S$835,5,FALSE))),IF(VLOOKUP($C1051,'sin-list 180320_update'!$B$2:$S$835,4,FALSE)="",NA(),VLOOKUP($C1051,'sin-list 180320_update'!$B$2:$S$835,4,FALSE)))</f>
        <v>#N/A</v>
      </c>
      <c r="L1051" s="76" t="e">
        <f>IF($C1051="-",IF($A1051="-",VLOOKUP($D1051,'sin-list 180320_update'!$C$2:$S$835,6,FALSE),VLOOKUP($A1051,'sin-list 180320_update'!$A$2:$S$835,8,FALSE)),VLOOKUP($C1051,'sin-list 180320_update'!$B$2:$S$835,7,FALSE))</f>
        <v>#N/A</v>
      </c>
      <c r="M1051" s="76" t="e">
        <f>IF($C1051="-",IF($A1051="-",IF(VLOOKUP($D1051,'sin-list 180320_update'!$C$2:$S$835,8,FALSE)="",NA(),VLOOKUP($D1051,'sin-list 180320_update'!$C$2:$S$835,8,FALSE)),IF(VLOOKUP($A1051,'sin-list 180320_update'!$A$2:$S$835,10,FALSE)="",NA(),VLOOKUP($A1051,'sin-list 180320_update'!$A$2:$S$835,10,FALSE))),IF(VLOOKUP($C1051,'sin-list 180320_update'!$B$2:$S$835,9,FALSE)="",NA(),VLOOKUP($C1051,'sin-list 180320_update'!$B$2:$S$835,9,FALSE)))</f>
        <v>#N/A</v>
      </c>
      <c r="N1051" s="76" t="e">
        <f>IF($C1051="-",IF($A1051="-",IF(VLOOKUP($D1051,'REACH Bilaga XVII_update'!$A$5:$E$131,4,FALSE)="",NA(),VLOOKUP($D1051,'REACH Bilaga XVII_update'!$A$5:$E$131,4,FALSE)),IF(VLOOKUP($A1051,'REACH Bilaga XVII_update'!$C$5:$D$131,2,FALSE)="",NA(),VLOOKUP($A1051,'REACH Bilaga XVII_update'!$C$5:$D$131,2,FALSE))),IF(VLOOKUP($C1051,'REACH Bilaga XVII_update'!$B$5:$D$131,3,FALSE)="",NA(),VLOOKUP($C1051,'REACH Bilaga XVII_update'!$B$5:$D$131,3,FALSE)))</f>
        <v>#N/A</v>
      </c>
      <c r="O1051" s="76" t="e">
        <f>IF($C1051="-",IF($A1051="-",IF(VLOOKUP($D1051,' REACH Bilaga 59_update'!$A$5:$E$210,5,FALSE)="",NA(),VLOOKUP($D1051,' REACH Bilaga 59_update'!$A$5:$E$210,5,FALSE)),IF(VLOOKUP($A1051,' REACH Bilaga 59_update'!$D$5:$E$210,2,FALSE)="",NA(),VLOOKUP($A1051,' REACH Bilaga 59_update'!$D$5:$E$210,2,FALSE))),IF(VLOOKUP($C1051,' REACH Bilaga 59_update'!$C$5:$E$210,3,FALSE)="",NA(),VLOOKUP($C1051,' REACH Bilaga 59_update'!$C$5:$E$210,3,FALSE)))</f>
        <v>#N/A</v>
      </c>
      <c r="P1051" s="76" t="e">
        <f>IF(C1051="-",IF(A1051="-",IFERROR(VLOOKUP($D1051,' REACH Bilaga 59_update'!$A$5:$F$210,MATCH(Sammanfattning!P$1,' REACH Bilaga 59_update'!$A$4:$F$4,0),FALSE),VLOOKUP($D1051,'REACH Bilaga XIV_update'!$A$4:$H$110,MATCH(Sammanfattning!P$1,'REACH Bilaga XIV_update'!$A$4:$H$4,0),FALSE)),IFERROR(VLOOKUP($A1051,' REACH Bilaga 59_update'!$D$5:$F$210,MATCH(Sammanfattning!P$1,' REACH Bilaga 59_update'!$D$4:$F$4,0),FALSE),VLOOKUP($A1051,'REACH Bilaga XIV_update'!$D$4:$H$110,MATCH(Sammanfattning!P$1,'REACH Bilaga XIV_update'!$D$4:$H$4,0),FALSE))),IFERROR(VLOOKUP($C1051,' REACH Bilaga 59_update'!$C$5:$F$210,MATCH(Sammanfattning!P$1,' REACH Bilaga 59_update'!$C$4:$F$4,0),FALSE),VLOOKUP($C1051,'REACH Bilaga XIV_update'!$C$4:$H$110,MATCH(Sammanfattning!P$1,'REACH Bilaga XIV_update'!$C$4:$H$4,0),FALSE)))</f>
        <v>#N/A</v>
      </c>
      <c r="Q1051" s="76" t="e">
        <f>IF($C1051="-",IF($A1051="-",IF(VLOOKUP($D1051,'REACH Bilaga XIV_update'!$A$5:$I$110,9,FALSE)="",NA(),VLOOKUP($D1051,'REACH Bilaga XIV_update'!$A$5:$I$110,9,FALSE)),IF(VLOOKUP($A1051,'REACH Bilaga XIV_update'!$D$5:$I$110,6,FALSE)="",NA(),VLOOKUP($A1051,'REACH Bilaga XIV_update'!$D$5:$I$110,6,FALSE))),IF(VLOOKUP($C1051,'REACH Bilaga XIV_update'!$C$5:$I$110,7,FALSE)="",NA(),VLOOKUP($C1051,'REACH Bilaga XIV_update'!$C$5:$I$110,7,FALSE)))</f>
        <v>#N/A</v>
      </c>
      <c r="R1051" s="76" t="e">
        <f>IF($C1051="-",IF($A1051="-",IF(VLOOKUP($D1051,CoRAP_update!$A$5:$O$376,15,FALSE)="",NA(),VLOOKUP($D1051,CoRAP_update!$A$5:$O$376,15,FALSE)),IF(VLOOKUP($A1051,CoRAP_update!$D$5:$O$376,12,FALSE)="",NA(),VLOOKUP($A1051,CoRAP_update!$D$5:$O$376,12,FALSE))),IF(VLOOKUP($C1051,CoRAP_update!$C$5:$O$376,13,FALSE)="",NA(),VLOOKUP($C1051,CoRAP_update!$C$5:$O$376,13,FALSE)))</f>
        <v>#N/A</v>
      </c>
      <c r="S1051" s="144" t="e">
        <f>IF($C1051="-",IF($A1051="-",VLOOKUP($D1051,CoRAP_update!$A$5:$J$376,MATCH(Sammanfattning!S$1,CoRAP_update!$A$4:$J$4,0),FALSE),VLOOKUP($A1051,CoRAP_update!$D$5:$J$376,MATCH(Sammanfattning!S$1,CoRAP_update!$D$4:$J$4,0),FALSE)),VLOOKUP($C1051,CoRAP_update!$C$5:$J$376,MATCH(Sammanfattning!S$1,CoRAP_update!$C$4:$J$4,0),FALSE))</f>
        <v>#N/A</v>
      </c>
      <c r="T1051" s="76" t="str">
        <f>IF($A1051="-",VLOOKUP($D1051,EDC_update!$C$2:$F$450,4,FALSE),VLOOKUP($A1051,EDC_update!$B$2:$F$450,5,FALSE))</f>
        <v>CAT1</v>
      </c>
      <c r="V1051" s="78">
        <f>IF(IFERROR(SEARCH("PBT",P1051),99)=99,IF(IFERROR(SEARCH("suspected PBT",S1051),99)=99,IF(IFERROR(SEARCH("concluded to be PBT",K1051),99)=99,IF(IFERROR(SEARCH("PBT",S1051),99)=99,IF(IFERROR(SEARCH("PBT cand",L1051),99)=99,IF(IFERROR(SEARCH("PBT",L1051),99)=99,IF(IFERROR(SEARCH("persistent, bioackumulative and toxic properties",K1051),99)=99,0,Scoring!$E$3),Scoring!$E$3),Scoring!$E$7),Scoring!$E$3),Scoring!$E$5),Scoring!$E$6),Scoring!$E$3)</f>
        <v>0</v>
      </c>
      <c r="W1051" s="78">
        <f>IF(IFERROR(SEARCH("vPvB",P1051),99)=99,IF(IFERROR(SEARCH("suspected pbt/vPvB",S1051),99)=99,IF(IFERROR(SEARCH("vPvB",S1051),99)=99,IF(IFERROR(SEARCH("concluded to be a vPvB",S1051),99)=99,IF(IFERROR(SEARCH("identified as vPvB",K1051),99)=99,IF(IFERROR(SEARCH("concluded to be a vPvB",K1051),99)=99,IF(IFERROR(SEARCH("concluded to be both pbt and vPvB",S1051),99)=99,IF(IFERROR(SEARCH("concluded to be both pbt and vPvB",K1051),99)=99,0,Scoring!$E$5),Scoring!$E$5),Scoring!$E$5),Scoring!$E$5),Scoring!$E$5),Scoring!$E$4),Scoring!$E$6),Scoring!$E$4)</f>
        <v>0</v>
      </c>
      <c r="X1051" s="78">
        <f>IF(IFERROR(SEARCH("H410",N1051),99)=99,IF(IFERROR(SEARCH("H410",O1051),99)=99,IF(IFERROR(SEARCH("H410",Q1051),99)=99,IF(IFERROR(SEARCH("H410",M1051),99)=99,IF(IFERROR(SEARCH("H410",R1051),99)=99,IF(IFERROR(SEARCH("H411",N1051),99)=99,IF(IFERROR(SEARCH("H411",O1051),99)=99,IF(IFERROR(SEARCH("H411",Q1051),99)=99,IF(IFERROR(SEARCH("H411",M1051),99)=99,IF(IFERROR(SEARCH("H411",R1051),99)=99,IF(IFERROR(SEARCH("H413",N1051),99)=99,IF(IFERROR(SEARCH("H413",O1051),99)=99,IF(IFERROR(SEARCH("H413",Q1051),99)=99,IF(IFERROR(SEARCH("H413",M1051),99)=99,IF(IFERROR(SEARCH("H413",R1051),99)=99,IF(IFERROR(SEARCH("H412",N1051),99)=99,IF(IFERROR(SEARCH("H412",O1051),99)=99,IF(IFERROR(SEARCH("H412",Q1051),99)=99,IF(IFERROR(SEARCH("H412",M1051),99)=99,IF(IFERROR(SEARCH("H412",R1051),99)=99,0,Scoring!$E$2),Scoring!$E$2),Scoring!$E$2),Scoring!$E$2),Scoring!$E$2),Scoring!$E$2),Scoring!$E$2),Scoring!$E$2),Scoring!$E$2),Scoring!$E$2),Scoring!$E$2),Scoring!$E$2),Scoring!$E$2),Scoring!$E$2),Scoring!$E$2),Scoring!$E$2),Scoring!$E$2),Scoring!$E$2),Scoring!$E$2),Scoring!$E$2)</f>
        <v>0</v>
      </c>
      <c r="Y1051" s="78">
        <f>IF(IFERROR(SEARCH("CMR",K1051),99)=99,IF(IFERROR(SEARCH("Suspected CMR",S1051),99)=99,IF(IFERROR(SEARCH("CMR",S1051),99)=99,0,Scoring!$E$8),Scoring!$E$9),Scoring!$E$8)</f>
        <v>0</v>
      </c>
      <c r="Z1051" s="78">
        <f>IF(IFERROR(SEARCH("H350",N1051),99)=99,IF(IFERROR(SEARCH("H350",O1051),99)=99,IF(IFERROR(SEARCH("H350",Q1051),99)=99,IF(IFERROR(SEARCH("H350",M1051),99)=99,IF(IFERROR(SEARCH("H350",R1051),99)=99,IF(IFERROR(SEARCH("H351",N1051),99)=99,IF(IFERROR(SEARCH("H351",O1051),99)=99,IF(IFERROR(SEARCH("H351",Q1051),99)=99,IF(IFERROR(SEARCH("H351",M1051),99)=99,IF(IFERROR(SEARCH("H351",R1051),99)=99,IF(IFERROR(SEARCH("carcinogenic",P1051),99)=99,IF(IFERROR(SEARCH("suspected carcinogenic",S1051),99)=99,0,Scoring!$E$12),Scoring!$E$11),Scoring!$E$10),Scoring!$E$10),Scoring!$E$10),Scoring!$E$10),Scoring!$E$10),Scoring!$E$10),Scoring!$E$10),Scoring!$E$10),Scoring!$E$10),Scoring!$E$10)</f>
        <v>0</v>
      </c>
      <c r="AA1051" s="78">
        <f>IF(IFERROR(SEARCH("H340",N1051),99)=99,IF(IFERROR(SEARCH("H340",O1051),99)=99,IF(IFERROR(SEARCH("H340",Q1051),99)=99,IF(IFERROR(SEARCH("H340",M1051),99)=99,IF(IFERROR(SEARCH("H340",R1051),99)=99,IF(IFERROR(SEARCH("H341",N1051),99)=99,IF(IFERROR(SEARCH("H341",O1051),99)=99,IF(IFERROR(SEARCH("H341",Q1051),99)=99,IF(IFERROR(SEARCH("H341",M1051),99)=99,IF(IFERROR(SEARCH("H341",R1051),99)=99,IF(IFERROR(SEARCH("mutagenic",P1051),99)=99,IF(IFERROR(SEARCH("suspected mutagenic",S1051),99)=99,0,Scoring!$E$15),Scoring!$E$14),Scoring!$E$13),Scoring!$E$13),Scoring!$E$13),Scoring!$E$13),Scoring!$E$13),Scoring!$E$13),Scoring!$E$13),Scoring!$E$13),Scoring!$E$13),Scoring!$E$13)</f>
        <v>0</v>
      </c>
      <c r="AB1051" s="78">
        <f>IF(IFERROR(SEARCH("H360",N1051),99)=99,IF(IFERROR(SEARCH("H360",O1051),99)=99,IF(IFERROR(SEARCH("H360",Q1051),99)=99,IF(IFERROR(SEARCH("H360",M1051),99)=99,IF(IFERROR(SEARCH("H360",R1051),99)=99,IF(IFERROR(SEARCH("H361",N1051),99)=99,IF(IFERROR(SEARCH("H361",O1051),99)=99,IF(IFERROR(SEARCH("H361",Q1051),99)=99,IF(IFERROR(SEARCH("H361",M1051),99)=99,IF(IFERROR(SEARCH("H361",R1051),99)=99,IF(IFERROR(SEARCH("reproduction",P1051),99)=99,IF(IFERROR(SEARCH("suspected reprotoxic",S1051),99)=99,IF(IFERROR(SEARCH("reprotoxic",S1051),99)=99,IF(IFERROR(SEARCH("reprotoxic",K1051),99)=99,0,Scoring!$E$18),Scoring!$E$18),Scoring!$E$19),Scoring!$E$17),Scoring!$E$16),Scoring!$E$16),Scoring!$E$16),Scoring!$E$16),Scoring!$E$16),Scoring!$E$16),Scoring!$E$16),Scoring!$E$16),Scoring!$E$16),Scoring!$E$16)</f>
        <v>0</v>
      </c>
      <c r="AC1051" s="78">
        <f>IF(IFERROR(SEARCH("57f",L1051),99)=99,IF(IFERROR(SEARCH("57(f)",P1051),99)=99,0,Scoring!$E$20),Scoring!$E$20)</f>
        <v>0</v>
      </c>
      <c r="AD1051" s="78">
        <f>IF(IFERROR(SEARCH("CAT1",T1051),99)=99,IF(IFERROR(SEARCH("CAT2",T1051),99)=99,IF(IFERROR(SEARCH("CAT3",T1051),99)=99,IF(IFERROR(SEARCH("concluded to be endocrine",K1051),99)=99,IF(IFERROR(SEARCH("categorised as endocrine",K1051),99)=99,IF(IFERROR(SEARCH("endocrine disrupting",P1051),99)=99,IF(IFERROR(SEARCH("endocrine disrupting",K1051),99)=99,IF(IFERROR(SEARCH("suspected endocrine",S1051),99)=99,IF(IFERROR(SEARCH("potential endocrine",S1051),99)=99,0,Scoring!$E$25),Scoring!$E$25),Scoring!$E$24),Scoring!$E$24),Scoring!$E$24),Scoring!$E$24),Scoring!$E$23),Scoring!$E$22),Scoring!$E$21)</f>
        <v>1</v>
      </c>
      <c r="AE1051" s="78">
        <f>IF(IFERROR(SEARCH("suspected sensitiser",S1051),99)=99,IF(IFERROR(SEARCH("sensitiser",S1051),99)=99,IF(IFERROR(SEARCH("other hazard based concern",S1051),99)=99,0,Scoring!$E$28),Scoring!$E$26),Scoring!$E$27)</f>
        <v>0</v>
      </c>
      <c r="AF1051" s="78">
        <f>IF(IFERROR(M1051,1)=1,IF(IFERROR(N1051,1)=1,IF(IFERROR(O1051,1)=1,IF(IFERROR(Q1051,1)=1,IF(IFERROR(R1051,1)=1,IF(IFERROR(T1051,1)=1,IF(IFERROR(K1051,1)=1,IF(IFERROR(P1051,1)=1,IF(IFERROR(S1051,1)=1,Scoring!$E$29,0),0),0),0),0),0),0),0),0)</f>
        <v>0</v>
      </c>
      <c r="AG1051" s="78">
        <f t="shared" si="77"/>
        <v>1</v>
      </c>
      <c r="AI1051" s="93"/>
      <c r="AJ1051" s="94"/>
      <c r="AK1051" s="76"/>
      <c r="AL1051" s="75"/>
      <c r="AN1051" s="79"/>
      <c r="AO1051" s="79"/>
      <c r="AP1051" s="79"/>
      <c r="AQ1051" s="79"/>
      <c r="AR1051" s="79"/>
      <c r="AS1051" s="78"/>
      <c r="AU1051" s="79">
        <f>IF(IFERROR(F1051,99)=99,IF(IFERROR(G1051,99)=99,IF(IFERROR(H1051,99)=99,IF(IFERROR(I1051,99)=99,IF(IFERROR(E1051,99)=99,IF(IFERROR(J1051,99)=99,0,Scoring!$B$7),Scoring!$B$3),Scoring!$B$2),Scoring!$B$6),Scoring!$B$5),Scoring!$B$4)</f>
        <v>0.3</v>
      </c>
      <c r="AV1051" s="78">
        <f t="shared" si="78"/>
        <v>0.3</v>
      </c>
      <c r="AW1051" s="78"/>
      <c r="AX1051" s="66"/>
      <c r="AY1051" s="78"/>
      <c r="AZ1051" s="76"/>
      <c r="BB1051" s="76"/>
    </row>
    <row r="1052" spans="1:54" x14ac:dyDescent="0.25">
      <c r="A1052" s="89" t="s">
        <v>7255</v>
      </c>
      <c r="B1052" s="89" t="s">
        <v>30</v>
      </c>
      <c r="C1052" s="89" t="s">
        <v>30</v>
      </c>
      <c r="D1052" s="89" t="s">
        <v>7256</v>
      </c>
      <c r="E1052" s="76" t="e">
        <f>IF(C1052="-",IF(A1052="-",VLOOKUP(D1052,'sin-list 180320_update'!$C$2:$C$835,1,FALSE),VLOOKUP(A1052,'sin-list 180320_update'!$A$2:$A$835,1,FALSE)),VLOOKUP(C1052,'sin-list 180320_update'!$B$2:$B$835,1,FALSE))</f>
        <v>#N/A</v>
      </c>
      <c r="F1052" s="76" t="e">
        <f>IF($C1052="-",IF($A1052="-",VLOOKUP($D1052,'REACH Bilaga XVII_update'!$A$5:$A$131,1,FALSE),VLOOKUP($A1052,'REACH Bilaga XVII_update'!$C$5:$C$131,1,FALSE)),VLOOKUP($C1052,'REACH Bilaga XVII_update'!$B$5:$B$131,1,FALSE))</f>
        <v>#N/A</v>
      </c>
      <c r="G1052" s="76" t="e">
        <f>IF($C1052="-",IF($A1052="-",VLOOKUP($D1052,' REACH Bilaga 59_update'!$A$5:$A$210,1,FALSE),VLOOKUP($A1052,' REACH Bilaga 59_update'!$D$5:$D$210,1,FALSE)),VLOOKUP($C1052,' REACH Bilaga 59_update'!$C$5:$C$210,1,FALSE))</f>
        <v>#N/A</v>
      </c>
      <c r="H1052" s="76" t="e">
        <f>IF($C1052="-",IF($A1052="-",VLOOKUP($D1052,'REACH Bilaga XIV_update'!$A$5:$A$110,1,FALSE),VLOOKUP($A1052,'REACH Bilaga XIV_update'!$D$5:$D$110,1,FALSE)),VLOOKUP($C1052,'REACH Bilaga XIV_update'!$C$5:$C$110,1,FALSE))</f>
        <v>#N/A</v>
      </c>
      <c r="I1052" s="76" t="e">
        <f>IF($C1052="-",IF($A1052="-",VLOOKUP($D1052,CoRAP_update!$A$5:$A$376,1,FALSE),VLOOKUP($A1052,CoRAP_update!$D$5:$D$376,1,FALSE)),VLOOKUP($C1052,CoRAP_update!$C$5:$C$376,1,FALSE))</f>
        <v>#N/A</v>
      </c>
      <c r="J1052" s="76" t="str">
        <f>IF($C1052="-",IF($A1052="-",VLOOKUP($D1052,EDC_update!$C$2:$C$450,1,FALSE),VLOOKUP($A1052,EDC_update!$B$2:$B$450,1,FALSE)),VLOOKUP($C1052,EDC_update!$L$2:$L$450,1,FALSE))</f>
        <v>35065-27-1</v>
      </c>
      <c r="K1052" s="76" t="e">
        <f>IF($C1052="-",IF($A1052="-",IF(VLOOKUP($D1052,'sin-list 180320_update'!$C$2:$S$835,3,FALSE)="",NA(),VLOOKUP($D1052,'sin-list 180320_update'!$C$2:$S$835,3,FALSE)),IF(VLOOKUP($A1052,'sin-list 180320_update'!$A$2:$S$835,5,FALSE)="",NA(),VLOOKUP($A1052,'sin-list 180320_update'!$A$2:$S$835,5,FALSE))),IF(VLOOKUP($C1052,'sin-list 180320_update'!$B$2:$S$835,4,FALSE)="",NA(),VLOOKUP($C1052,'sin-list 180320_update'!$B$2:$S$835,4,FALSE)))</f>
        <v>#N/A</v>
      </c>
      <c r="L1052" s="76" t="e">
        <f>IF($C1052="-",IF($A1052="-",VLOOKUP($D1052,'sin-list 180320_update'!$C$2:$S$835,6,FALSE),VLOOKUP($A1052,'sin-list 180320_update'!$A$2:$S$835,8,FALSE)),VLOOKUP($C1052,'sin-list 180320_update'!$B$2:$S$835,7,FALSE))</f>
        <v>#N/A</v>
      </c>
      <c r="M1052" s="76" t="e">
        <f>IF($C1052="-",IF($A1052="-",IF(VLOOKUP($D1052,'sin-list 180320_update'!$C$2:$S$835,8,FALSE)="",NA(),VLOOKUP($D1052,'sin-list 180320_update'!$C$2:$S$835,8,FALSE)),IF(VLOOKUP($A1052,'sin-list 180320_update'!$A$2:$S$835,10,FALSE)="",NA(),VLOOKUP($A1052,'sin-list 180320_update'!$A$2:$S$835,10,FALSE))),IF(VLOOKUP($C1052,'sin-list 180320_update'!$B$2:$S$835,9,FALSE)="",NA(),VLOOKUP($C1052,'sin-list 180320_update'!$B$2:$S$835,9,FALSE)))</f>
        <v>#N/A</v>
      </c>
      <c r="N1052" s="76" t="e">
        <f>IF($C1052="-",IF($A1052="-",IF(VLOOKUP($D1052,'REACH Bilaga XVII_update'!$A$5:$E$131,4,FALSE)="",NA(),VLOOKUP($D1052,'REACH Bilaga XVII_update'!$A$5:$E$131,4,FALSE)),IF(VLOOKUP($A1052,'REACH Bilaga XVII_update'!$C$5:$D$131,2,FALSE)="",NA(),VLOOKUP($A1052,'REACH Bilaga XVII_update'!$C$5:$D$131,2,FALSE))),IF(VLOOKUP($C1052,'REACH Bilaga XVII_update'!$B$5:$D$131,3,FALSE)="",NA(),VLOOKUP($C1052,'REACH Bilaga XVII_update'!$B$5:$D$131,3,FALSE)))</f>
        <v>#N/A</v>
      </c>
      <c r="O1052" s="76" t="e">
        <f>IF($C1052="-",IF($A1052="-",IF(VLOOKUP($D1052,' REACH Bilaga 59_update'!$A$5:$E$210,5,FALSE)="",NA(),VLOOKUP($D1052,' REACH Bilaga 59_update'!$A$5:$E$210,5,FALSE)),IF(VLOOKUP($A1052,' REACH Bilaga 59_update'!$D$5:$E$210,2,FALSE)="",NA(),VLOOKUP($A1052,' REACH Bilaga 59_update'!$D$5:$E$210,2,FALSE))),IF(VLOOKUP($C1052,' REACH Bilaga 59_update'!$C$5:$E$210,3,FALSE)="",NA(),VLOOKUP($C1052,' REACH Bilaga 59_update'!$C$5:$E$210,3,FALSE)))</f>
        <v>#N/A</v>
      </c>
      <c r="P1052" s="76" t="e">
        <f>IF(C1052="-",IF(A1052="-",IFERROR(VLOOKUP($D1052,' REACH Bilaga 59_update'!$A$5:$F$210,MATCH(Sammanfattning!P$1,' REACH Bilaga 59_update'!$A$4:$F$4,0),FALSE),VLOOKUP($D1052,'REACH Bilaga XIV_update'!$A$4:$H$110,MATCH(Sammanfattning!P$1,'REACH Bilaga XIV_update'!$A$4:$H$4,0),FALSE)),IFERROR(VLOOKUP($A1052,' REACH Bilaga 59_update'!$D$5:$F$210,MATCH(Sammanfattning!P$1,' REACH Bilaga 59_update'!$D$4:$F$4,0),FALSE),VLOOKUP($A1052,'REACH Bilaga XIV_update'!$D$4:$H$110,MATCH(Sammanfattning!P$1,'REACH Bilaga XIV_update'!$D$4:$H$4,0),FALSE))),IFERROR(VLOOKUP($C1052,' REACH Bilaga 59_update'!$C$5:$F$210,MATCH(Sammanfattning!P$1,' REACH Bilaga 59_update'!$C$4:$F$4,0),FALSE),VLOOKUP($C1052,'REACH Bilaga XIV_update'!$C$4:$H$110,MATCH(Sammanfattning!P$1,'REACH Bilaga XIV_update'!$C$4:$H$4,0),FALSE)))</f>
        <v>#N/A</v>
      </c>
      <c r="Q1052" s="76" t="e">
        <f>IF($C1052="-",IF($A1052="-",IF(VLOOKUP($D1052,'REACH Bilaga XIV_update'!$A$5:$I$110,9,FALSE)="",NA(),VLOOKUP($D1052,'REACH Bilaga XIV_update'!$A$5:$I$110,9,FALSE)),IF(VLOOKUP($A1052,'REACH Bilaga XIV_update'!$D$5:$I$110,6,FALSE)="",NA(),VLOOKUP($A1052,'REACH Bilaga XIV_update'!$D$5:$I$110,6,FALSE))),IF(VLOOKUP($C1052,'REACH Bilaga XIV_update'!$C$5:$I$110,7,FALSE)="",NA(),VLOOKUP($C1052,'REACH Bilaga XIV_update'!$C$5:$I$110,7,FALSE)))</f>
        <v>#N/A</v>
      </c>
      <c r="R1052" s="76" t="e">
        <f>IF($C1052="-",IF($A1052="-",IF(VLOOKUP($D1052,CoRAP_update!$A$5:$O$376,15,FALSE)="",NA(),VLOOKUP($D1052,CoRAP_update!$A$5:$O$376,15,FALSE)),IF(VLOOKUP($A1052,CoRAP_update!$D$5:$O$376,12,FALSE)="",NA(),VLOOKUP($A1052,CoRAP_update!$D$5:$O$376,12,FALSE))),IF(VLOOKUP($C1052,CoRAP_update!$C$5:$O$376,13,FALSE)="",NA(),VLOOKUP($C1052,CoRAP_update!$C$5:$O$376,13,FALSE)))</f>
        <v>#N/A</v>
      </c>
      <c r="S1052" s="144" t="e">
        <f>IF($C1052="-",IF($A1052="-",VLOOKUP($D1052,CoRAP_update!$A$5:$J$376,MATCH(Sammanfattning!S$1,CoRAP_update!$A$4:$J$4,0),FALSE),VLOOKUP($A1052,CoRAP_update!$D$5:$J$376,MATCH(Sammanfattning!S$1,CoRAP_update!$D$4:$J$4,0),FALSE)),VLOOKUP($C1052,CoRAP_update!$C$5:$J$376,MATCH(Sammanfattning!S$1,CoRAP_update!$C$4:$J$4,0),FALSE))</f>
        <v>#N/A</v>
      </c>
      <c r="T1052" s="76" t="str">
        <f>IF($A1052="-",VLOOKUP($D1052,EDC_update!$C$2:$F$450,4,FALSE),VLOOKUP($A1052,EDC_update!$B$2:$F$450,5,FALSE))</f>
        <v>CAT1</v>
      </c>
      <c r="V1052" s="78">
        <f>IF(IFERROR(SEARCH("PBT",P1052),99)=99,IF(IFERROR(SEARCH("suspected PBT",S1052),99)=99,IF(IFERROR(SEARCH("concluded to be PBT",K1052),99)=99,IF(IFERROR(SEARCH("PBT",S1052),99)=99,IF(IFERROR(SEARCH("PBT cand",L1052),99)=99,IF(IFERROR(SEARCH("PBT",L1052),99)=99,IF(IFERROR(SEARCH("persistent, bioackumulative and toxic properties",K1052),99)=99,0,Scoring!$E$3),Scoring!$E$3),Scoring!$E$7),Scoring!$E$3),Scoring!$E$5),Scoring!$E$6),Scoring!$E$3)</f>
        <v>0</v>
      </c>
      <c r="W1052" s="78">
        <f>IF(IFERROR(SEARCH("vPvB",P1052),99)=99,IF(IFERROR(SEARCH("suspected pbt/vPvB",S1052),99)=99,IF(IFERROR(SEARCH("vPvB",S1052),99)=99,IF(IFERROR(SEARCH("concluded to be a vPvB",S1052),99)=99,IF(IFERROR(SEARCH("identified as vPvB",K1052),99)=99,IF(IFERROR(SEARCH("concluded to be a vPvB",K1052),99)=99,IF(IFERROR(SEARCH("concluded to be both pbt and vPvB",S1052),99)=99,IF(IFERROR(SEARCH("concluded to be both pbt and vPvB",K1052),99)=99,0,Scoring!$E$5),Scoring!$E$5),Scoring!$E$5),Scoring!$E$5),Scoring!$E$5),Scoring!$E$4),Scoring!$E$6),Scoring!$E$4)</f>
        <v>0</v>
      </c>
      <c r="X1052" s="78">
        <f>IF(IFERROR(SEARCH("H410",N1052),99)=99,IF(IFERROR(SEARCH("H410",O1052),99)=99,IF(IFERROR(SEARCH("H410",Q1052),99)=99,IF(IFERROR(SEARCH("H410",M1052),99)=99,IF(IFERROR(SEARCH("H410",R1052),99)=99,IF(IFERROR(SEARCH("H411",N1052),99)=99,IF(IFERROR(SEARCH("H411",O1052),99)=99,IF(IFERROR(SEARCH("H411",Q1052),99)=99,IF(IFERROR(SEARCH("H411",M1052),99)=99,IF(IFERROR(SEARCH("H411",R1052),99)=99,IF(IFERROR(SEARCH("H413",N1052),99)=99,IF(IFERROR(SEARCH("H413",O1052),99)=99,IF(IFERROR(SEARCH("H413",Q1052),99)=99,IF(IFERROR(SEARCH("H413",M1052),99)=99,IF(IFERROR(SEARCH("H413",R1052),99)=99,IF(IFERROR(SEARCH("H412",N1052),99)=99,IF(IFERROR(SEARCH("H412",O1052),99)=99,IF(IFERROR(SEARCH("H412",Q1052),99)=99,IF(IFERROR(SEARCH("H412",M1052),99)=99,IF(IFERROR(SEARCH("H412",R1052),99)=99,0,Scoring!$E$2),Scoring!$E$2),Scoring!$E$2),Scoring!$E$2),Scoring!$E$2),Scoring!$E$2),Scoring!$E$2),Scoring!$E$2),Scoring!$E$2),Scoring!$E$2),Scoring!$E$2),Scoring!$E$2),Scoring!$E$2),Scoring!$E$2),Scoring!$E$2),Scoring!$E$2),Scoring!$E$2),Scoring!$E$2),Scoring!$E$2),Scoring!$E$2)</f>
        <v>0</v>
      </c>
      <c r="Y1052" s="78">
        <f>IF(IFERROR(SEARCH("CMR",K1052),99)=99,IF(IFERROR(SEARCH("Suspected CMR",S1052),99)=99,IF(IFERROR(SEARCH("CMR",S1052),99)=99,0,Scoring!$E$8),Scoring!$E$9),Scoring!$E$8)</f>
        <v>0</v>
      </c>
      <c r="Z1052" s="78">
        <f>IF(IFERROR(SEARCH("H350",N1052),99)=99,IF(IFERROR(SEARCH("H350",O1052),99)=99,IF(IFERROR(SEARCH("H350",Q1052),99)=99,IF(IFERROR(SEARCH("H350",M1052),99)=99,IF(IFERROR(SEARCH("H350",R1052),99)=99,IF(IFERROR(SEARCH("H351",N1052),99)=99,IF(IFERROR(SEARCH("H351",O1052),99)=99,IF(IFERROR(SEARCH("H351",Q1052),99)=99,IF(IFERROR(SEARCH("H351",M1052),99)=99,IF(IFERROR(SEARCH("H351",R1052),99)=99,IF(IFERROR(SEARCH("carcinogenic",P1052),99)=99,IF(IFERROR(SEARCH("suspected carcinogenic",S1052),99)=99,0,Scoring!$E$12),Scoring!$E$11),Scoring!$E$10),Scoring!$E$10),Scoring!$E$10),Scoring!$E$10),Scoring!$E$10),Scoring!$E$10),Scoring!$E$10),Scoring!$E$10),Scoring!$E$10),Scoring!$E$10)</f>
        <v>0</v>
      </c>
      <c r="AA1052" s="78">
        <f>IF(IFERROR(SEARCH("H340",N1052),99)=99,IF(IFERROR(SEARCH("H340",O1052),99)=99,IF(IFERROR(SEARCH("H340",Q1052),99)=99,IF(IFERROR(SEARCH("H340",M1052),99)=99,IF(IFERROR(SEARCH("H340",R1052),99)=99,IF(IFERROR(SEARCH("H341",N1052),99)=99,IF(IFERROR(SEARCH("H341",O1052),99)=99,IF(IFERROR(SEARCH("H341",Q1052),99)=99,IF(IFERROR(SEARCH("H341",M1052),99)=99,IF(IFERROR(SEARCH("H341",R1052),99)=99,IF(IFERROR(SEARCH("mutagenic",P1052),99)=99,IF(IFERROR(SEARCH("suspected mutagenic",S1052),99)=99,0,Scoring!$E$15),Scoring!$E$14),Scoring!$E$13),Scoring!$E$13),Scoring!$E$13),Scoring!$E$13),Scoring!$E$13),Scoring!$E$13),Scoring!$E$13),Scoring!$E$13),Scoring!$E$13),Scoring!$E$13)</f>
        <v>0</v>
      </c>
      <c r="AB1052" s="78">
        <f>IF(IFERROR(SEARCH("H360",N1052),99)=99,IF(IFERROR(SEARCH("H360",O1052),99)=99,IF(IFERROR(SEARCH("H360",Q1052),99)=99,IF(IFERROR(SEARCH("H360",M1052),99)=99,IF(IFERROR(SEARCH("H360",R1052),99)=99,IF(IFERROR(SEARCH("H361",N1052),99)=99,IF(IFERROR(SEARCH("H361",O1052),99)=99,IF(IFERROR(SEARCH("H361",Q1052),99)=99,IF(IFERROR(SEARCH("H361",M1052),99)=99,IF(IFERROR(SEARCH("H361",R1052),99)=99,IF(IFERROR(SEARCH("reproduction",P1052),99)=99,IF(IFERROR(SEARCH("suspected reprotoxic",S1052),99)=99,IF(IFERROR(SEARCH("reprotoxic",S1052),99)=99,IF(IFERROR(SEARCH("reprotoxic",K1052),99)=99,0,Scoring!$E$18),Scoring!$E$18),Scoring!$E$19),Scoring!$E$17),Scoring!$E$16),Scoring!$E$16),Scoring!$E$16),Scoring!$E$16),Scoring!$E$16),Scoring!$E$16),Scoring!$E$16),Scoring!$E$16),Scoring!$E$16),Scoring!$E$16)</f>
        <v>0</v>
      </c>
      <c r="AC1052" s="78">
        <f>IF(IFERROR(SEARCH("57f",L1052),99)=99,IF(IFERROR(SEARCH("57(f)",P1052),99)=99,0,Scoring!$E$20),Scoring!$E$20)</f>
        <v>0</v>
      </c>
      <c r="AD1052" s="78">
        <f>IF(IFERROR(SEARCH("CAT1",T1052),99)=99,IF(IFERROR(SEARCH("CAT2",T1052),99)=99,IF(IFERROR(SEARCH("CAT3",T1052),99)=99,IF(IFERROR(SEARCH("concluded to be endocrine",K1052),99)=99,IF(IFERROR(SEARCH("categorised as endocrine",K1052),99)=99,IF(IFERROR(SEARCH("endocrine disrupting",P1052),99)=99,IF(IFERROR(SEARCH("endocrine disrupting",K1052),99)=99,IF(IFERROR(SEARCH("suspected endocrine",S1052),99)=99,IF(IFERROR(SEARCH("potential endocrine",S1052),99)=99,0,Scoring!$E$25),Scoring!$E$25),Scoring!$E$24),Scoring!$E$24),Scoring!$E$24),Scoring!$E$24),Scoring!$E$23),Scoring!$E$22),Scoring!$E$21)</f>
        <v>1</v>
      </c>
      <c r="AE1052" s="78">
        <f>IF(IFERROR(SEARCH("suspected sensitiser",S1052),99)=99,IF(IFERROR(SEARCH("sensitiser",S1052),99)=99,IF(IFERROR(SEARCH("other hazard based concern",S1052),99)=99,0,Scoring!$E$28),Scoring!$E$26),Scoring!$E$27)</f>
        <v>0</v>
      </c>
      <c r="AF1052" s="78">
        <f>IF(IFERROR(M1052,1)=1,IF(IFERROR(N1052,1)=1,IF(IFERROR(O1052,1)=1,IF(IFERROR(Q1052,1)=1,IF(IFERROR(R1052,1)=1,IF(IFERROR(T1052,1)=1,IF(IFERROR(K1052,1)=1,IF(IFERROR(P1052,1)=1,IF(IFERROR(S1052,1)=1,Scoring!$E$29,0),0),0),0),0),0),0),0),0)</f>
        <v>0</v>
      </c>
      <c r="AG1052" s="78">
        <f t="shared" si="77"/>
        <v>1</v>
      </c>
      <c r="AI1052" s="93"/>
      <c r="AJ1052" s="94"/>
      <c r="AK1052" s="76"/>
      <c r="AL1052" s="75"/>
      <c r="AN1052" s="79"/>
      <c r="AO1052" s="79"/>
      <c r="AP1052" s="79"/>
      <c r="AQ1052" s="79"/>
      <c r="AR1052" s="79"/>
      <c r="AS1052" s="78"/>
      <c r="AU1052" s="79">
        <f>IF(IFERROR(F1052,99)=99,IF(IFERROR(G1052,99)=99,IF(IFERROR(H1052,99)=99,IF(IFERROR(I1052,99)=99,IF(IFERROR(E1052,99)=99,IF(IFERROR(J1052,99)=99,0,Scoring!$B$7),Scoring!$B$3),Scoring!$B$2),Scoring!$B$6),Scoring!$B$5),Scoring!$B$4)</f>
        <v>0.3</v>
      </c>
      <c r="AV1052" s="78">
        <f t="shared" si="78"/>
        <v>0.3</v>
      </c>
      <c r="AW1052" s="78"/>
      <c r="AX1052" s="66"/>
      <c r="AY1052" s="78"/>
      <c r="AZ1052" s="76"/>
      <c r="BB1052" s="76"/>
    </row>
    <row r="1053" spans="1:54" x14ac:dyDescent="0.25">
      <c r="A1053" s="89" t="s">
        <v>6734</v>
      </c>
      <c r="B1053" s="89" t="s">
        <v>30</v>
      </c>
      <c r="C1053" s="89" t="s">
        <v>30</v>
      </c>
      <c r="D1053" s="89" t="s">
        <v>6735</v>
      </c>
      <c r="E1053" s="76" t="e">
        <f>IF(C1053="-",IF(A1053="-",VLOOKUP(D1053,'sin-list 180320_update'!$C$2:$C$835,1,FALSE),VLOOKUP(A1053,'sin-list 180320_update'!$A$2:$A$835,1,FALSE)),VLOOKUP(C1053,'sin-list 180320_update'!$B$2:$B$835,1,FALSE))</f>
        <v>#N/A</v>
      </c>
      <c r="F1053" s="76" t="e">
        <f>IF($C1053="-",IF($A1053="-",VLOOKUP($D1053,'REACH Bilaga XVII_update'!$A$5:$A$131,1,FALSE),VLOOKUP($A1053,'REACH Bilaga XVII_update'!$C$5:$C$131,1,FALSE)),VLOOKUP($C1053,'REACH Bilaga XVII_update'!$B$5:$B$131,1,FALSE))</f>
        <v>#N/A</v>
      </c>
      <c r="G1053" s="76" t="e">
        <f>IF($C1053="-",IF($A1053="-",VLOOKUP($D1053,' REACH Bilaga 59_update'!$A$5:$A$210,1,FALSE),VLOOKUP($A1053,' REACH Bilaga 59_update'!$D$5:$D$210,1,FALSE)),VLOOKUP($C1053,' REACH Bilaga 59_update'!$C$5:$C$210,1,FALSE))</f>
        <v>#N/A</v>
      </c>
      <c r="H1053" s="76" t="e">
        <f>IF($C1053="-",IF($A1053="-",VLOOKUP($D1053,'REACH Bilaga XIV_update'!$A$5:$A$110,1,FALSE),VLOOKUP($A1053,'REACH Bilaga XIV_update'!$D$5:$D$110,1,FALSE)),VLOOKUP($C1053,'REACH Bilaga XIV_update'!$C$5:$C$110,1,FALSE))</f>
        <v>#N/A</v>
      </c>
      <c r="I1053" s="76" t="e">
        <f>IF($C1053="-",IF($A1053="-",VLOOKUP($D1053,CoRAP_update!$A$5:$A$376,1,FALSE),VLOOKUP($A1053,CoRAP_update!$D$5:$D$376,1,FALSE)),VLOOKUP($C1053,CoRAP_update!$C$5:$C$376,1,FALSE))</f>
        <v>#N/A</v>
      </c>
      <c r="J1053" s="76" t="str">
        <f>IF($C1053="-",IF($A1053="-",VLOOKUP($D1053,EDC_update!$C$2:$C$450,1,FALSE),VLOOKUP($A1053,EDC_update!$B$2:$B$450,1,FALSE)),VLOOKUP($C1053,EDC_update!$L$2:$L$450,1,FALSE))</f>
        <v>3563-45-9</v>
      </c>
      <c r="K1053" s="76" t="e">
        <f>IF($C1053="-",IF($A1053="-",IF(VLOOKUP($D1053,'sin-list 180320_update'!$C$2:$S$835,3,FALSE)="",NA(),VLOOKUP($D1053,'sin-list 180320_update'!$C$2:$S$835,3,FALSE)),IF(VLOOKUP($A1053,'sin-list 180320_update'!$A$2:$S$835,5,FALSE)="",NA(),VLOOKUP($A1053,'sin-list 180320_update'!$A$2:$S$835,5,FALSE))),IF(VLOOKUP($C1053,'sin-list 180320_update'!$B$2:$S$835,4,FALSE)="",NA(),VLOOKUP($C1053,'sin-list 180320_update'!$B$2:$S$835,4,FALSE)))</f>
        <v>#N/A</v>
      </c>
      <c r="L1053" s="76" t="e">
        <f>IF($C1053="-",IF($A1053="-",VLOOKUP($D1053,'sin-list 180320_update'!$C$2:$S$835,6,FALSE),VLOOKUP($A1053,'sin-list 180320_update'!$A$2:$S$835,8,FALSE)),VLOOKUP($C1053,'sin-list 180320_update'!$B$2:$S$835,7,FALSE))</f>
        <v>#N/A</v>
      </c>
      <c r="M1053" s="76" t="e">
        <f>IF($C1053="-",IF($A1053="-",IF(VLOOKUP($D1053,'sin-list 180320_update'!$C$2:$S$835,8,FALSE)="",NA(),VLOOKUP($D1053,'sin-list 180320_update'!$C$2:$S$835,8,FALSE)),IF(VLOOKUP($A1053,'sin-list 180320_update'!$A$2:$S$835,10,FALSE)="",NA(),VLOOKUP($A1053,'sin-list 180320_update'!$A$2:$S$835,10,FALSE))),IF(VLOOKUP($C1053,'sin-list 180320_update'!$B$2:$S$835,9,FALSE)="",NA(),VLOOKUP($C1053,'sin-list 180320_update'!$B$2:$S$835,9,FALSE)))</f>
        <v>#N/A</v>
      </c>
      <c r="N1053" s="76" t="e">
        <f>IF($C1053="-",IF($A1053="-",IF(VLOOKUP($D1053,'REACH Bilaga XVII_update'!$A$5:$E$131,4,FALSE)="",NA(),VLOOKUP($D1053,'REACH Bilaga XVII_update'!$A$5:$E$131,4,FALSE)),IF(VLOOKUP($A1053,'REACH Bilaga XVII_update'!$C$5:$D$131,2,FALSE)="",NA(),VLOOKUP($A1053,'REACH Bilaga XVII_update'!$C$5:$D$131,2,FALSE))),IF(VLOOKUP($C1053,'REACH Bilaga XVII_update'!$B$5:$D$131,3,FALSE)="",NA(),VLOOKUP($C1053,'REACH Bilaga XVII_update'!$B$5:$D$131,3,FALSE)))</f>
        <v>#N/A</v>
      </c>
      <c r="O1053" s="76" t="e">
        <f>IF($C1053="-",IF($A1053="-",IF(VLOOKUP($D1053,' REACH Bilaga 59_update'!$A$5:$E$210,5,FALSE)="",NA(),VLOOKUP($D1053,' REACH Bilaga 59_update'!$A$5:$E$210,5,FALSE)),IF(VLOOKUP($A1053,' REACH Bilaga 59_update'!$D$5:$E$210,2,FALSE)="",NA(),VLOOKUP($A1053,' REACH Bilaga 59_update'!$D$5:$E$210,2,FALSE))),IF(VLOOKUP($C1053,' REACH Bilaga 59_update'!$C$5:$E$210,3,FALSE)="",NA(),VLOOKUP($C1053,' REACH Bilaga 59_update'!$C$5:$E$210,3,FALSE)))</f>
        <v>#N/A</v>
      </c>
      <c r="P1053" s="76" t="e">
        <f>IF(C1053="-",IF(A1053="-",IFERROR(VLOOKUP($D1053,' REACH Bilaga 59_update'!$A$5:$F$210,MATCH(Sammanfattning!P$1,' REACH Bilaga 59_update'!$A$4:$F$4,0),FALSE),VLOOKUP($D1053,'REACH Bilaga XIV_update'!$A$4:$H$110,MATCH(Sammanfattning!P$1,'REACH Bilaga XIV_update'!$A$4:$H$4,0),FALSE)),IFERROR(VLOOKUP($A1053,' REACH Bilaga 59_update'!$D$5:$F$210,MATCH(Sammanfattning!P$1,' REACH Bilaga 59_update'!$D$4:$F$4,0),FALSE),VLOOKUP($A1053,'REACH Bilaga XIV_update'!$D$4:$H$110,MATCH(Sammanfattning!P$1,'REACH Bilaga XIV_update'!$D$4:$H$4,0),FALSE))),IFERROR(VLOOKUP($C1053,' REACH Bilaga 59_update'!$C$5:$F$210,MATCH(Sammanfattning!P$1,' REACH Bilaga 59_update'!$C$4:$F$4,0),FALSE),VLOOKUP($C1053,'REACH Bilaga XIV_update'!$C$4:$H$110,MATCH(Sammanfattning!P$1,'REACH Bilaga XIV_update'!$C$4:$H$4,0),FALSE)))</f>
        <v>#N/A</v>
      </c>
      <c r="Q1053" s="76" t="e">
        <f>IF($C1053="-",IF($A1053="-",IF(VLOOKUP($D1053,'REACH Bilaga XIV_update'!$A$5:$I$110,9,FALSE)="",NA(),VLOOKUP($D1053,'REACH Bilaga XIV_update'!$A$5:$I$110,9,FALSE)),IF(VLOOKUP($A1053,'REACH Bilaga XIV_update'!$D$5:$I$110,6,FALSE)="",NA(),VLOOKUP($A1053,'REACH Bilaga XIV_update'!$D$5:$I$110,6,FALSE))),IF(VLOOKUP($C1053,'REACH Bilaga XIV_update'!$C$5:$I$110,7,FALSE)="",NA(),VLOOKUP($C1053,'REACH Bilaga XIV_update'!$C$5:$I$110,7,FALSE)))</f>
        <v>#N/A</v>
      </c>
      <c r="R1053" s="76" t="e">
        <f>IF($C1053="-",IF($A1053="-",IF(VLOOKUP($D1053,CoRAP_update!$A$5:$O$376,15,FALSE)="",NA(),VLOOKUP($D1053,CoRAP_update!$A$5:$O$376,15,FALSE)),IF(VLOOKUP($A1053,CoRAP_update!$D$5:$O$376,12,FALSE)="",NA(),VLOOKUP($A1053,CoRAP_update!$D$5:$O$376,12,FALSE))),IF(VLOOKUP($C1053,CoRAP_update!$C$5:$O$376,13,FALSE)="",NA(),VLOOKUP($C1053,CoRAP_update!$C$5:$O$376,13,FALSE)))</f>
        <v>#N/A</v>
      </c>
      <c r="S1053" s="144" t="e">
        <f>IF($C1053="-",IF($A1053="-",VLOOKUP($D1053,CoRAP_update!$A$5:$J$376,MATCH(Sammanfattning!S$1,CoRAP_update!$A$4:$J$4,0),FALSE),VLOOKUP($A1053,CoRAP_update!$D$5:$J$376,MATCH(Sammanfattning!S$1,CoRAP_update!$D$4:$J$4,0),FALSE)),VLOOKUP($C1053,CoRAP_update!$C$5:$J$376,MATCH(Sammanfattning!S$1,CoRAP_update!$C$4:$J$4,0),FALSE))</f>
        <v>#N/A</v>
      </c>
      <c r="T1053" s="76" t="str">
        <f>IF($A1053="-",VLOOKUP($D1053,EDC_update!$C$2:$F$450,4,FALSE),VLOOKUP($A1053,EDC_update!$B$2:$F$450,5,FALSE))</f>
        <v>CAT1</v>
      </c>
      <c r="V1053" s="78">
        <f>IF(IFERROR(SEARCH("PBT",P1053),99)=99,IF(IFERROR(SEARCH("suspected PBT",S1053),99)=99,IF(IFERROR(SEARCH("concluded to be PBT",K1053),99)=99,IF(IFERROR(SEARCH("PBT",S1053),99)=99,IF(IFERROR(SEARCH("PBT cand",L1053),99)=99,IF(IFERROR(SEARCH("PBT",L1053),99)=99,IF(IFERROR(SEARCH("persistent, bioackumulative and toxic properties",K1053),99)=99,0,Scoring!$E$3),Scoring!$E$3),Scoring!$E$7),Scoring!$E$3),Scoring!$E$5),Scoring!$E$6),Scoring!$E$3)</f>
        <v>0</v>
      </c>
      <c r="W1053" s="78">
        <f>IF(IFERROR(SEARCH("vPvB",P1053),99)=99,IF(IFERROR(SEARCH("suspected pbt/vPvB",S1053),99)=99,IF(IFERROR(SEARCH("vPvB",S1053),99)=99,IF(IFERROR(SEARCH("concluded to be a vPvB",S1053),99)=99,IF(IFERROR(SEARCH("identified as vPvB",K1053),99)=99,IF(IFERROR(SEARCH("concluded to be a vPvB",K1053),99)=99,IF(IFERROR(SEARCH("concluded to be both pbt and vPvB",S1053),99)=99,IF(IFERROR(SEARCH("concluded to be both pbt and vPvB",K1053),99)=99,0,Scoring!$E$5),Scoring!$E$5),Scoring!$E$5),Scoring!$E$5),Scoring!$E$5),Scoring!$E$4),Scoring!$E$6),Scoring!$E$4)</f>
        <v>0</v>
      </c>
      <c r="X1053" s="78">
        <f>IF(IFERROR(SEARCH("H410",N1053),99)=99,IF(IFERROR(SEARCH("H410",O1053),99)=99,IF(IFERROR(SEARCH("H410",Q1053),99)=99,IF(IFERROR(SEARCH("H410",M1053),99)=99,IF(IFERROR(SEARCH("H410",R1053),99)=99,IF(IFERROR(SEARCH("H411",N1053),99)=99,IF(IFERROR(SEARCH("H411",O1053),99)=99,IF(IFERROR(SEARCH("H411",Q1053),99)=99,IF(IFERROR(SEARCH("H411",M1053),99)=99,IF(IFERROR(SEARCH("H411",R1053),99)=99,IF(IFERROR(SEARCH("H413",N1053),99)=99,IF(IFERROR(SEARCH("H413",O1053),99)=99,IF(IFERROR(SEARCH("H413",Q1053),99)=99,IF(IFERROR(SEARCH("H413",M1053),99)=99,IF(IFERROR(SEARCH("H413",R1053),99)=99,IF(IFERROR(SEARCH("H412",N1053),99)=99,IF(IFERROR(SEARCH("H412",O1053),99)=99,IF(IFERROR(SEARCH("H412",Q1053),99)=99,IF(IFERROR(SEARCH("H412",M1053),99)=99,IF(IFERROR(SEARCH("H412",R1053),99)=99,0,Scoring!$E$2),Scoring!$E$2),Scoring!$E$2),Scoring!$E$2),Scoring!$E$2),Scoring!$E$2),Scoring!$E$2),Scoring!$E$2),Scoring!$E$2),Scoring!$E$2),Scoring!$E$2),Scoring!$E$2),Scoring!$E$2),Scoring!$E$2),Scoring!$E$2),Scoring!$E$2),Scoring!$E$2),Scoring!$E$2),Scoring!$E$2),Scoring!$E$2)</f>
        <v>0</v>
      </c>
      <c r="Y1053" s="78">
        <f>IF(IFERROR(SEARCH("CMR",K1053),99)=99,IF(IFERROR(SEARCH("Suspected CMR",S1053),99)=99,IF(IFERROR(SEARCH("CMR",S1053),99)=99,0,Scoring!$E$8),Scoring!$E$9),Scoring!$E$8)</f>
        <v>0</v>
      </c>
      <c r="Z1053" s="78">
        <f>IF(IFERROR(SEARCH("H350",N1053),99)=99,IF(IFERROR(SEARCH("H350",O1053),99)=99,IF(IFERROR(SEARCH("H350",Q1053),99)=99,IF(IFERROR(SEARCH("H350",M1053),99)=99,IF(IFERROR(SEARCH("H350",R1053),99)=99,IF(IFERROR(SEARCH("H351",N1053),99)=99,IF(IFERROR(SEARCH("H351",O1053),99)=99,IF(IFERROR(SEARCH("H351",Q1053),99)=99,IF(IFERROR(SEARCH("H351",M1053),99)=99,IF(IFERROR(SEARCH("H351",R1053),99)=99,IF(IFERROR(SEARCH("carcinogenic",P1053),99)=99,IF(IFERROR(SEARCH("suspected carcinogenic",S1053),99)=99,0,Scoring!$E$12),Scoring!$E$11),Scoring!$E$10),Scoring!$E$10),Scoring!$E$10),Scoring!$E$10),Scoring!$E$10),Scoring!$E$10),Scoring!$E$10),Scoring!$E$10),Scoring!$E$10),Scoring!$E$10)</f>
        <v>0</v>
      </c>
      <c r="AA1053" s="78">
        <f>IF(IFERROR(SEARCH("H340",N1053),99)=99,IF(IFERROR(SEARCH("H340",O1053),99)=99,IF(IFERROR(SEARCH("H340",Q1053),99)=99,IF(IFERROR(SEARCH("H340",M1053),99)=99,IF(IFERROR(SEARCH("H340",R1053),99)=99,IF(IFERROR(SEARCH("H341",N1053),99)=99,IF(IFERROR(SEARCH("H341",O1053),99)=99,IF(IFERROR(SEARCH("H341",Q1053),99)=99,IF(IFERROR(SEARCH("H341",M1053),99)=99,IF(IFERROR(SEARCH("H341",R1053),99)=99,IF(IFERROR(SEARCH("mutagenic",P1053),99)=99,IF(IFERROR(SEARCH("suspected mutagenic",S1053),99)=99,0,Scoring!$E$15),Scoring!$E$14),Scoring!$E$13),Scoring!$E$13),Scoring!$E$13),Scoring!$E$13),Scoring!$E$13),Scoring!$E$13),Scoring!$E$13),Scoring!$E$13),Scoring!$E$13),Scoring!$E$13)</f>
        <v>0</v>
      </c>
      <c r="AB1053" s="78">
        <f>IF(IFERROR(SEARCH("H360",N1053),99)=99,IF(IFERROR(SEARCH("H360",O1053),99)=99,IF(IFERROR(SEARCH("H360",Q1053),99)=99,IF(IFERROR(SEARCH("H360",M1053),99)=99,IF(IFERROR(SEARCH("H360",R1053),99)=99,IF(IFERROR(SEARCH("H361",N1053),99)=99,IF(IFERROR(SEARCH("H361",O1053),99)=99,IF(IFERROR(SEARCH("H361",Q1053),99)=99,IF(IFERROR(SEARCH("H361",M1053),99)=99,IF(IFERROR(SEARCH("H361",R1053),99)=99,IF(IFERROR(SEARCH("reproduction",P1053),99)=99,IF(IFERROR(SEARCH("suspected reprotoxic",S1053),99)=99,IF(IFERROR(SEARCH("reprotoxic",S1053),99)=99,IF(IFERROR(SEARCH("reprotoxic",K1053),99)=99,0,Scoring!$E$18),Scoring!$E$18),Scoring!$E$19),Scoring!$E$17),Scoring!$E$16),Scoring!$E$16),Scoring!$E$16),Scoring!$E$16),Scoring!$E$16),Scoring!$E$16),Scoring!$E$16),Scoring!$E$16),Scoring!$E$16),Scoring!$E$16)</f>
        <v>0</v>
      </c>
      <c r="AC1053" s="78">
        <f>IF(IFERROR(SEARCH("57f",L1053),99)=99,IF(IFERROR(SEARCH("57(f)",P1053),99)=99,0,Scoring!$E$20),Scoring!$E$20)</f>
        <v>0</v>
      </c>
      <c r="AD1053" s="78">
        <f>IF(IFERROR(SEARCH("CAT1",T1053),99)=99,IF(IFERROR(SEARCH("CAT2",T1053),99)=99,IF(IFERROR(SEARCH("CAT3",T1053),99)=99,IF(IFERROR(SEARCH("concluded to be endocrine",K1053),99)=99,IF(IFERROR(SEARCH("categorised as endocrine",K1053),99)=99,IF(IFERROR(SEARCH("endocrine disrupting",P1053),99)=99,IF(IFERROR(SEARCH("endocrine disrupting",K1053),99)=99,IF(IFERROR(SEARCH("suspected endocrine",S1053),99)=99,IF(IFERROR(SEARCH("potential endocrine",S1053),99)=99,0,Scoring!$E$25),Scoring!$E$25),Scoring!$E$24),Scoring!$E$24),Scoring!$E$24),Scoring!$E$24),Scoring!$E$23),Scoring!$E$22),Scoring!$E$21)</f>
        <v>1</v>
      </c>
      <c r="AE1053" s="78">
        <f>IF(IFERROR(SEARCH("suspected sensitiser",S1053),99)=99,IF(IFERROR(SEARCH("sensitiser",S1053),99)=99,IF(IFERROR(SEARCH("other hazard based concern",S1053),99)=99,0,Scoring!$E$28),Scoring!$E$26),Scoring!$E$27)</f>
        <v>0</v>
      </c>
      <c r="AF1053" s="78">
        <f>IF(IFERROR(M1053,1)=1,IF(IFERROR(N1053,1)=1,IF(IFERROR(O1053,1)=1,IF(IFERROR(Q1053,1)=1,IF(IFERROR(R1053,1)=1,IF(IFERROR(T1053,1)=1,IF(IFERROR(K1053,1)=1,IF(IFERROR(P1053,1)=1,IF(IFERROR(S1053,1)=1,Scoring!$E$29,0),0),0),0),0),0),0),0),0)</f>
        <v>0</v>
      </c>
      <c r="AG1053" s="78">
        <f t="shared" si="77"/>
        <v>1</v>
      </c>
      <c r="AI1053" s="93"/>
      <c r="AJ1053" s="94"/>
      <c r="AK1053" s="76"/>
      <c r="AL1053" s="75"/>
      <c r="AN1053" s="79"/>
      <c r="AO1053" s="79"/>
      <c r="AP1053" s="79"/>
      <c r="AQ1053" s="79"/>
      <c r="AR1053" s="79"/>
      <c r="AS1053" s="78"/>
      <c r="AU1053" s="79">
        <f>IF(IFERROR(F1053,99)=99,IF(IFERROR(G1053,99)=99,IF(IFERROR(H1053,99)=99,IF(IFERROR(I1053,99)=99,IF(IFERROR(E1053,99)=99,IF(IFERROR(J1053,99)=99,0,Scoring!$B$7),Scoring!$B$3),Scoring!$B$2),Scoring!$B$6),Scoring!$B$5),Scoring!$B$4)</f>
        <v>0.3</v>
      </c>
      <c r="AV1053" s="78">
        <f t="shared" si="78"/>
        <v>0.3</v>
      </c>
      <c r="AW1053" s="78"/>
      <c r="AX1053" s="66"/>
      <c r="AY1053" s="78"/>
      <c r="AZ1053" s="76"/>
      <c r="BB1053" s="76"/>
    </row>
    <row r="1054" spans="1:54" x14ac:dyDescent="0.25">
      <c r="A1054" s="89" t="s">
        <v>7275</v>
      </c>
      <c r="B1054" s="89" t="s">
        <v>30</v>
      </c>
      <c r="C1054" s="89" t="s">
        <v>30</v>
      </c>
      <c r="D1054" s="89" t="s">
        <v>7276</v>
      </c>
      <c r="E1054" s="76" t="e">
        <f>IF(C1054="-",IF(A1054="-",VLOOKUP(D1054,'sin-list 180320_update'!$C$2:$C$835,1,FALSE),VLOOKUP(A1054,'sin-list 180320_update'!$A$2:$A$835,1,FALSE)),VLOOKUP(C1054,'sin-list 180320_update'!$B$2:$B$835,1,FALSE))</f>
        <v>#N/A</v>
      </c>
      <c r="F1054" s="76" t="e">
        <f>IF($C1054="-",IF($A1054="-",VLOOKUP($D1054,'REACH Bilaga XVII_update'!$A$5:$A$131,1,FALSE),VLOOKUP($A1054,'REACH Bilaga XVII_update'!$C$5:$C$131,1,FALSE)),VLOOKUP($C1054,'REACH Bilaga XVII_update'!$B$5:$B$131,1,FALSE))</f>
        <v>#N/A</v>
      </c>
      <c r="G1054" s="76" t="e">
        <f>IF($C1054="-",IF($A1054="-",VLOOKUP($D1054,' REACH Bilaga 59_update'!$A$5:$A$210,1,FALSE),VLOOKUP($A1054,' REACH Bilaga 59_update'!$D$5:$D$210,1,FALSE)),VLOOKUP($C1054,' REACH Bilaga 59_update'!$C$5:$C$210,1,FALSE))</f>
        <v>#N/A</v>
      </c>
      <c r="H1054" s="76" t="e">
        <f>IF($C1054="-",IF($A1054="-",VLOOKUP($D1054,'REACH Bilaga XIV_update'!$A$5:$A$110,1,FALSE),VLOOKUP($A1054,'REACH Bilaga XIV_update'!$D$5:$D$110,1,FALSE)),VLOOKUP($C1054,'REACH Bilaga XIV_update'!$C$5:$C$110,1,FALSE))</f>
        <v>#N/A</v>
      </c>
      <c r="I1054" s="76" t="e">
        <f>IF($C1054="-",IF($A1054="-",VLOOKUP($D1054,CoRAP_update!$A$5:$A$376,1,FALSE),VLOOKUP($A1054,CoRAP_update!$D$5:$D$376,1,FALSE)),VLOOKUP($C1054,CoRAP_update!$C$5:$C$376,1,FALSE))</f>
        <v>#N/A</v>
      </c>
      <c r="J1054" s="76" t="str">
        <f>IF($C1054="-",IF($A1054="-",VLOOKUP($D1054,EDC_update!$C$2:$C$450,1,FALSE),VLOOKUP($A1054,EDC_update!$B$2:$B$450,1,FALSE)),VLOOKUP($C1054,EDC_update!$L$2:$L$450,1,FALSE))</f>
        <v>35693-99-3</v>
      </c>
      <c r="K1054" s="76" t="e">
        <f>IF($C1054="-",IF($A1054="-",IF(VLOOKUP($D1054,'sin-list 180320_update'!$C$2:$S$835,3,FALSE)="",NA(),VLOOKUP($D1054,'sin-list 180320_update'!$C$2:$S$835,3,FALSE)),IF(VLOOKUP($A1054,'sin-list 180320_update'!$A$2:$S$835,5,FALSE)="",NA(),VLOOKUP($A1054,'sin-list 180320_update'!$A$2:$S$835,5,FALSE))),IF(VLOOKUP($C1054,'sin-list 180320_update'!$B$2:$S$835,4,FALSE)="",NA(),VLOOKUP($C1054,'sin-list 180320_update'!$B$2:$S$835,4,FALSE)))</f>
        <v>#N/A</v>
      </c>
      <c r="L1054" s="76" t="e">
        <f>IF($C1054="-",IF($A1054="-",VLOOKUP($D1054,'sin-list 180320_update'!$C$2:$S$835,6,FALSE),VLOOKUP($A1054,'sin-list 180320_update'!$A$2:$S$835,8,FALSE)),VLOOKUP($C1054,'sin-list 180320_update'!$B$2:$S$835,7,FALSE))</f>
        <v>#N/A</v>
      </c>
      <c r="M1054" s="76" t="e">
        <f>IF($C1054="-",IF($A1054="-",IF(VLOOKUP($D1054,'sin-list 180320_update'!$C$2:$S$835,8,FALSE)="",NA(),VLOOKUP($D1054,'sin-list 180320_update'!$C$2:$S$835,8,FALSE)),IF(VLOOKUP($A1054,'sin-list 180320_update'!$A$2:$S$835,10,FALSE)="",NA(),VLOOKUP($A1054,'sin-list 180320_update'!$A$2:$S$835,10,FALSE))),IF(VLOOKUP($C1054,'sin-list 180320_update'!$B$2:$S$835,9,FALSE)="",NA(),VLOOKUP($C1054,'sin-list 180320_update'!$B$2:$S$835,9,FALSE)))</f>
        <v>#N/A</v>
      </c>
      <c r="N1054" s="76" t="e">
        <f>IF($C1054="-",IF($A1054="-",IF(VLOOKUP($D1054,'REACH Bilaga XVII_update'!$A$5:$E$131,4,FALSE)="",NA(),VLOOKUP($D1054,'REACH Bilaga XVII_update'!$A$5:$E$131,4,FALSE)),IF(VLOOKUP($A1054,'REACH Bilaga XVII_update'!$C$5:$D$131,2,FALSE)="",NA(),VLOOKUP($A1054,'REACH Bilaga XVII_update'!$C$5:$D$131,2,FALSE))),IF(VLOOKUP($C1054,'REACH Bilaga XVII_update'!$B$5:$D$131,3,FALSE)="",NA(),VLOOKUP($C1054,'REACH Bilaga XVII_update'!$B$5:$D$131,3,FALSE)))</f>
        <v>#N/A</v>
      </c>
      <c r="O1054" s="76" t="e">
        <f>IF($C1054="-",IF($A1054="-",IF(VLOOKUP($D1054,' REACH Bilaga 59_update'!$A$5:$E$210,5,FALSE)="",NA(),VLOOKUP($D1054,' REACH Bilaga 59_update'!$A$5:$E$210,5,FALSE)),IF(VLOOKUP($A1054,' REACH Bilaga 59_update'!$D$5:$E$210,2,FALSE)="",NA(),VLOOKUP($A1054,' REACH Bilaga 59_update'!$D$5:$E$210,2,FALSE))),IF(VLOOKUP($C1054,' REACH Bilaga 59_update'!$C$5:$E$210,3,FALSE)="",NA(),VLOOKUP($C1054,' REACH Bilaga 59_update'!$C$5:$E$210,3,FALSE)))</f>
        <v>#N/A</v>
      </c>
      <c r="P1054" s="76" t="e">
        <f>IF(C1054="-",IF(A1054="-",IFERROR(VLOOKUP($D1054,' REACH Bilaga 59_update'!$A$5:$F$210,MATCH(Sammanfattning!P$1,' REACH Bilaga 59_update'!$A$4:$F$4,0),FALSE),VLOOKUP($D1054,'REACH Bilaga XIV_update'!$A$4:$H$110,MATCH(Sammanfattning!P$1,'REACH Bilaga XIV_update'!$A$4:$H$4,0),FALSE)),IFERROR(VLOOKUP($A1054,' REACH Bilaga 59_update'!$D$5:$F$210,MATCH(Sammanfattning!P$1,' REACH Bilaga 59_update'!$D$4:$F$4,0),FALSE),VLOOKUP($A1054,'REACH Bilaga XIV_update'!$D$4:$H$110,MATCH(Sammanfattning!P$1,'REACH Bilaga XIV_update'!$D$4:$H$4,0),FALSE))),IFERROR(VLOOKUP($C1054,' REACH Bilaga 59_update'!$C$5:$F$210,MATCH(Sammanfattning!P$1,' REACH Bilaga 59_update'!$C$4:$F$4,0),FALSE),VLOOKUP($C1054,'REACH Bilaga XIV_update'!$C$4:$H$110,MATCH(Sammanfattning!P$1,'REACH Bilaga XIV_update'!$C$4:$H$4,0),FALSE)))</f>
        <v>#N/A</v>
      </c>
      <c r="Q1054" s="76" t="e">
        <f>IF($C1054="-",IF($A1054="-",IF(VLOOKUP($D1054,'REACH Bilaga XIV_update'!$A$5:$I$110,9,FALSE)="",NA(),VLOOKUP($D1054,'REACH Bilaga XIV_update'!$A$5:$I$110,9,FALSE)),IF(VLOOKUP($A1054,'REACH Bilaga XIV_update'!$D$5:$I$110,6,FALSE)="",NA(),VLOOKUP($A1054,'REACH Bilaga XIV_update'!$D$5:$I$110,6,FALSE))),IF(VLOOKUP($C1054,'REACH Bilaga XIV_update'!$C$5:$I$110,7,FALSE)="",NA(),VLOOKUP($C1054,'REACH Bilaga XIV_update'!$C$5:$I$110,7,FALSE)))</f>
        <v>#N/A</v>
      </c>
      <c r="R1054" s="76" t="e">
        <f>IF($C1054="-",IF($A1054="-",IF(VLOOKUP($D1054,CoRAP_update!$A$5:$O$376,15,FALSE)="",NA(),VLOOKUP($D1054,CoRAP_update!$A$5:$O$376,15,FALSE)),IF(VLOOKUP($A1054,CoRAP_update!$D$5:$O$376,12,FALSE)="",NA(),VLOOKUP($A1054,CoRAP_update!$D$5:$O$376,12,FALSE))),IF(VLOOKUP($C1054,CoRAP_update!$C$5:$O$376,13,FALSE)="",NA(),VLOOKUP($C1054,CoRAP_update!$C$5:$O$376,13,FALSE)))</f>
        <v>#N/A</v>
      </c>
      <c r="S1054" s="144" t="e">
        <f>IF($C1054="-",IF($A1054="-",VLOOKUP($D1054,CoRAP_update!$A$5:$J$376,MATCH(Sammanfattning!S$1,CoRAP_update!$A$4:$J$4,0),FALSE),VLOOKUP($A1054,CoRAP_update!$D$5:$J$376,MATCH(Sammanfattning!S$1,CoRAP_update!$D$4:$J$4,0),FALSE)),VLOOKUP($C1054,CoRAP_update!$C$5:$J$376,MATCH(Sammanfattning!S$1,CoRAP_update!$C$4:$J$4,0),FALSE))</f>
        <v>#N/A</v>
      </c>
      <c r="T1054" s="76" t="str">
        <f>IF($A1054="-",VLOOKUP($D1054,EDC_update!$C$2:$F$450,4,FALSE),VLOOKUP($A1054,EDC_update!$B$2:$F$450,5,FALSE))</f>
        <v>CAT1</v>
      </c>
      <c r="V1054" s="78">
        <f>IF(IFERROR(SEARCH("PBT",P1054),99)=99,IF(IFERROR(SEARCH("suspected PBT",S1054),99)=99,IF(IFERROR(SEARCH("concluded to be PBT",K1054),99)=99,IF(IFERROR(SEARCH("PBT",S1054),99)=99,IF(IFERROR(SEARCH("PBT cand",L1054),99)=99,IF(IFERROR(SEARCH("PBT",L1054),99)=99,IF(IFERROR(SEARCH("persistent, bioackumulative and toxic properties",K1054),99)=99,0,Scoring!$E$3),Scoring!$E$3),Scoring!$E$7),Scoring!$E$3),Scoring!$E$5),Scoring!$E$6),Scoring!$E$3)</f>
        <v>0</v>
      </c>
      <c r="W1054" s="78">
        <f>IF(IFERROR(SEARCH("vPvB",P1054),99)=99,IF(IFERROR(SEARCH("suspected pbt/vPvB",S1054),99)=99,IF(IFERROR(SEARCH("vPvB",S1054),99)=99,IF(IFERROR(SEARCH("concluded to be a vPvB",S1054),99)=99,IF(IFERROR(SEARCH("identified as vPvB",K1054),99)=99,IF(IFERROR(SEARCH("concluded to be a vPvB",K1054),99)=99,IF(IFERROR(SEARCH("concluded to be both pbt and vPvB",S1054),99)=99,IF(IFERROR(SEARCH("concluded to be both pbt and vPvB",K1054),99)=99,0,Scoring!$E$5),Scoring!$E$5),Scoring!$E$5),Scoring!$E$5),Scoring!$E$5),Scoring!$E$4),Scoring!$E$6),Scoring!$E$4)</f>
        <v>0</v>
      </c>
      <c r="X1054" s="78">
        <f>IF(IFERROR(SEARCH("H410",N1054),99)=99,IF(IFERROR(SEARCH("H410",O1054),99)=99,IF(IFERROR(SEARCH("H410",Q1054),99)=99,IF(IFERROR(SEARCH("H410",M1054),99)=99,IF(IFERROR(SEARCH("H410",R1054),99)=99,IF(IFERROR(SEARCH("H411",N1054),99)=99,IF(IFERROR(SEARCH("H411",O1054),99)=99,IF(IFERROR(SEARCH("H411",Q1054),99)=99,IF(IFERROR(SEARCH("H411",M1054),99)=99,IF(IFERROR(SEARCH("H411",R1054),99)=99,IF(IFERROR(SEARCH("H413",N1054),99)=99,IF(IFERROR(SEARCH("H413",O1054),99)=99,IF(IFERROR(SEARCH("H413",Q1054),99)=99,IF(IFERROR(SEARCH("H413",M1054),99)=99,IF(IFERROR(SEARCH("H413",R1054),99)=99,IF(IFERROR(SEARCH("H412",N1054),99)=99,IF(IFERROR(SEARCH("H412",O1054),99)=99,IF(IFERROR(SEARCH("H412",Q1054),99)=99,IF(IFERROR(SEARCH("H412",M1054),99)=99,IF(IFERROR(SEARCH("H412",R1054),99)=99,0,Scoring!$E$2),Scoring!$E$2),Scoring!$E$2),Scoring!$E$2),Scoring!$E$2),Scoring!$E$2),Scoring!$E$2),Scoring!$E$2),Scoring!$E$2),Scoring!$E$2),Scoring!$E$2),Scoring!$E$2),Scoring!$E$2),Scoring!$E$2),Scoring!$E$2),Scoring!$E$2),Scoring!$E$2),Scoring!$E$2),Scoring!$E$2),Scoring!$E$2)</f>
        <v>0</v>
      </c>
      <c r="Y1054" s="78">
        <f>IF(IFERROR(SEARCH("CMR",K1054),99)=99,IF(IFERROR(SEARCH("Suspected CMR",S1054),99)=99,IF(IFERROR(SEARCH("CMR",S1054),99)=99,0,Scoring!$E$8),Scoring!$E$9),Scoring!$E$8)</f>
        <v>0</v>
      </c>
      <c r="Z1054" s="78">
        <f>IF(IFERROR(SEARCH("H350",N1054),99)=99,IF(IFERROR(SEARCH("H350",O1054),99)=99,IF(IFERROR(SEARCH("H350",Q1054),99)=99,IF(IFERROR(SEARCH("H350",M1054),99)=99,IF(IFERROR(SEARCH("H350",R1054),99)=99,IF(IFERROR(SEARCH("H351",N1054),99)=99,IF(IFERROR(SEARCH("H351",O1054),99)=99,IF(IFERROR(SEARCH("H351",Q1054),99)=99,IF(IFERROR(SEARCH("H351",M1054),99)=99,IF(IFERROR(SEARCH("H351",R1054),99)=99,IF(IFERROR(SEARCH("carcinogenic",P1054),99)=99,IF(IFERROR(SEARCH("suspected carcinogenic",S1054),99)=99,0,Scoring!$E$12),Scoring!$E$11),Scoring!$E$10),Scoring!$E$10),Scoring!$E$10),Scoring!$E$10),Scoring!$E$10),Scoring!$E$10),Scoring!$E$10),Scoring!$E$10),Scoring!$E$10),Scoring!$E$10)</f>
        <v>0</v>
      </c>
      <c r="AA1054" s="78">
        <f>IF(IFERROR(SEARCH("H340",N1054),99)=99,IF(IFERROR(SEARCH("H340",O1054),99)=99,IF(IFERROR(SEARCH("H340",Q1054),99)=99,IF(IFERROR(SEARCH("H340",M1054),99)=99,IF(IFERROR(SEARCH("H340",R1054),99)=99,IF(IFERROR(SEARCH("H341",N1054),99)=99,IF(IFERROR(SEARCH("H341",O1054),99)=99,IF(IFERROR(SEARCH("H341",Q1054),99)=99,IF(IFERROR(SEARCH("H341",M1054),99)=99,IF(IFERROR(SEARCH("H341",R1054),99)=99,IF(IFERROR(SEARCH("mutagenic",P1054),99)=99,IF(IFERROR(SEARCH("suspected mutagenic",S1054),99)=99,0,Scoring!$E$15),Scoring!$E$14),Scoring!$E$13),Scoring!$E$13),Scoring!$E$13),Scoring!$E$13),Scoring!$E$13),Scoring!$E$13),Scoring!$E$13),Scoring!$E$13),Scoring!$E$13),Scoring!$E$13)</f>
        <v>0</v>
      </c>
      <c r="AB1054" s="78">
        <f>IF(IFERROR(SEARCH("H360",N1054),99)=99,IF(IFERROR(SEARCH("H360",O1054),99)=99,IF(IFERROR(SEARCH("H360",Q1054),99)=99,IF(IFERROR(SEARCH("H360",M1054),99)=99,IF(IFERROR(SEARCH("H360",R1054),99)=99,IF(IFERROR(SEARCH("H361",N1054),99)=99,IF(IFERROR(SEARCH("H361",O1054),99)=99,IF(IFERROR(SEARCH("H361",Q1054),99)=99,IF(IFERROR(SEARCH("H361",M1054),99)=99,IF(IFERROR(SEARCH("H361",R1054),99)=99,IF(IFERROR(SEARCH("reproduction",P1054),99)=99,IF(IFERROR(SEARCH("suspected reprotoxic",S1054),99)=99,IF(IFERROR(SEARCH("reprotoxic",S1054),99)=99,IF(IFERROR(SEARCH("reprotoxic",K1054),99)=99,0,Scoring!$E$18),Scoring!$E$18),Scoring!$E$19),Scoring!$E$17),Scoring!$E$16),Scoring!$E$16),Scoring!$E$16),Scoring!$E$16),Scoring!$E$16),Scoring!$E$16),Scoring!$E$16),Scoring!$E$16),Scoring!$E$16),Scoring!$E$16)</f>
        <v>0</v>
      </c>
      <c r="AC1054" s="78">
        <f>IF(IFERROR(SEARCH("57f",L1054),99)=99,IF(IFERROR(SEARCH("57(f)",P1054),99)=99,0,Scoring!$E$20),Scoring!$E$20)</f>
        <v>0</v>
      </c>
      <c r="AD1054" s="78">
        <f>IF(IFERROR(SEARCH("CAT1",T1054),99)=99,IF(IFERROR(SEARCH("CAT2",T1054),99)=99,IF(IFERROR(SEARCH("CAT3",T1054),99)=99,IF(IFERROR(SEARCH("concluded to be endocrine",K1054),99)=99,IF(IFERROR(SEARCH("categorised as endocrine",K1054),99)=99,IF(IFERROR(SEARCH("endocrine disrupting",P1054),99)=99,IF(IFERROR(SEARCH("endocrine disrupting",K1054),99)=99,IF(IFERROR(SEARCH("suspected endocrine",S1054),99)=99,IF(IFERROR(SEARCH("potential endocrine",S1054),99)=99,0,Scoring!$E$25),Scoring!$E$25),Scoring!$E$24),Scoring!$E$24),Scoring!$E$24),Scoring!$E$24),Scoring!$E$23),Scoring!$E$22),Scoring!$E$21)</f>
        <v>1</v>
      </c>
      <c r="AE1054" s="78">
        <f>IF(IFERROR(SEARCH("suspected sensitiser",S1054),99)=99,IF(IFERROR(SEARCH("sensitiser",S1054),99)=99,IF(IFERROR(SEARCH("other hazard based concern",S1054),99)=99,0,Scoring!$E$28),Scoring!$E$26),Scoring!$E$27)</f>
        <v>0</v>
      </c>
      <c r="AF1054" s="78">
        <f>IF(IFERROR(M1054,1)=1,IF(IFERROR(N1054,1)=1,IF(IFERROR(O1054,1)=1,IF(IFERROR(Q1054,1)=1,IF(IFERROR(R1054,1)=1,IF(IFERROR(T1054,1)=1,IF(IFERROR(K1054,1)=1,IF(IFERROR(P1054,1)=1,IF(IFERROR(S1054,1)=1,Scoring!$E$29,0),0),0),0),0),0),0),0),0)</f>
        <v>0</v>
      </c>
      <c r="AG1054" s="78">
        <f t="shared" si="77"/>
        <v>1</v>
      </c>
      <c r="AI1054" s="93"/>
      <c r="AJ1054" s="94"/>
      <c r="AK1054" s="76"/>
      <c r="AL1054" s="75"/>
      <c r="AN1054" s="79"/>
      <c r="AO1054" s="79"/>
      <c r="AP1054" s="79"/>
      <c r="AQ1054" s="79"/>
      <c r="AR1054" s="79"/>
      <c r="AS1054" s="78"/>
      <c r="AU1054" s="79">
        <f>IF(IFERROR(F1054,99)=99,IF(IFERROR(G1054,99)=99,IF(IFERROR(H1054,99)=99,IF(IFERROR(I1054,99)=99,IF(IFERROR(E1054,99)=99,IF(IFERROR(J1054,99)=99,0,Scoring!$B$7),Scoring!$B$3),Scoring!$B$2),Scoring!$B$6),Scoring!$B$5),Scoring!$B$4)</f>
        <v>0.3</v>
      </c>
      <c r="AV1054" s="78">
        <f t="shared" si="78"/>
        <v>0.3</v>
      </c>
      <c r="AW1054" s="78"/>
      <c r="AX1054" s="66"/>
      <c r="AY1054" s="78"/>
      <c r="AZ1054" s="76"/>
      <c r="BB1054" s="76"/>
    </row>
    <row r="1055" spans="1:54" x14ac:dyDescent="0.25">
      <c r="A1055" s="89" t="s">
        <v>7368</v>
      </c>
      <c r="B1055" s="89" t="s">
        <v>30</v>
      </c>
      <c r="C1055" s="89" t="s">
        <v>30</v>
      </c>
      <c r="D1055" s="89" t="s">
        <v>7369</v>
      </c>
      <c r="E1055" s="76" t="e">
        <f>IF(C1055="-",IF(A1055="-",VLOOKUP(D1055,'sin-list 180320_update'!$C$2:$C$835,1,FALSE),VLOOKUP(A1055,'sin-list 180320_update'!$A$2:$A$835,1,FALSE)),VLOOKUP(C1055,'sin-list 180320_update'!$B$2:$B$835,1,FALSE))</f>
        <v>#N/A</v>
      </c>
      <c r="F1055" s="76" t="e">
        <f>IF($C1055="-",IF($A1055="-",VLOOKUP($D1055,'REACH Bilaga XVII_update'!$A$5:$A$131,1,FALSE),VLOOKUP($A1055,'REACH Bilaga XVII_update'!$C$5:$C$131,1,FALSE)),VLOOKUP($C1055,'REACH Bilaga XVII_update'!$B$5:$B$131,1,FALSE))</f>
        <v>#N/A</v>
      </c>
      <c r="G1055" s="76" t="e">
        <f>IF($C1055="-",IF($A1055="-",VLOOKUP($D1055,' REACH Bilaga 59_update'!$A$5:$A$210,1,FALSE),VLOOKUP($A1055,' REACH Bilaga 59_update'!$D$5:$D$210,1,FALSE)),VLOOKUP($C1055,' REACH Bilaga 59_update'!$C$5:$C$210,1,FALSE))</f>
        <v>#N/A</v>
      </c>
      <c r="H1055" s="76" t="e">
        <f>IF($C1055="-",IF($A1055="-",VLOOKUP($D1055,'REACH Bilaga XIV_update'!$A$5:$A$110,1,FALSE),VLOOKUP($A1055,'REACH Bilaga XIV_update'!$D$5:$D$110,1,FALSE)),VLOOKUP($C1055,'REACH Bilaga XIV_update'!$C$5:$C$110,1,FALSE))</f>
        <v>#N/A</v>
      </c>
      <c r="I1055" s="76" t="e">
        <f>IF($C1055="-",IF($A1055="-",VLOOKUP($D1055,CoRAP_update!$A$5:$A$376,1,FALSE),VLOOKUP($A1055,CoRAP_update!$D$5:$D$376,1,FALSE)),VLOOKUP($C1055,CoRAP_update!$C$5:$C$376,1,FALSE))</f>
        <v>#N/A</v>
      </c>
      <c r="J1055" s="76" t="str">
        <f>IF($C1055="-",IF($A1055="-",VLOOKUP($D1055,EDC_update!$C$2:$C$450,1,FALSE),VLOOKUP($A1055,EDC_update!$B$2:$B$450,1,FALSE)),VLOOKUP($C1055,EDC_update!$L$2:$L$450,1,FALSE))</f>
        <v>36631-23-9</v>
      </c>
      <c r="K1055" s="76" t="e">
        <f>IF($C1055="-",IF($A1055="-",IF(VLOOKUP($D1055,'sin-list 180320_update'!$C$2:$S$835,3,FALSE)="",NA(),VLOOKUP($D1055,'sin-list 180320_update'!$C$2:$S$835,3,FALSE)),IF(VLOOKUP($A1055,'sin-list 180320_update'!$A$2:$S$835,5,FALSE)="",NA(),VLOOKUP($A1055,'sin-list 180320_update'!$A$2:$S$835,5,FALSE))),IF(VLOOKUP($C1055,'sin-list 180320_update'!$B$2:$S$835,4,FALSE)="",NA(),VLOOKUP($C1055,'sin-list 180320_update'!$B$2:$S$835,4,FALSE)))</f>
        <v>#N/A</v>
      </c>
      <c r="L1055" s="76" t="e">
        <f>IF($C1055="-",IF($A1055="-",VLOOKUP($D1055,'sin-list 180320_update'!$C$2:$S$835,6,FALSE),VLOOKUP($A1055,'sin-list 180320_update'!$A$2:$S$835,8,FALSE)),VLOOKUP($C1055,'sin-list 180320_update'!$B$2:$S$835,7,FALSE))</f>
        <v>#N/A</v>
      </c>
      <c r="M1055" s="76" t="e">
        <f>IF($C1055="-",IF($A1055="-",IF(VLOOKUP($D1055,'sin-list 180320_update'!$C$2:$S$835,8,FALSE)="",NA(),VLOOKUP($D1055,'sin-list 180320_update'!$C$2:$S$835,8,FALSE)),IF(VLOOKUP($A1055,'sin-list 180320_update'!$A$2:$S$835,10,FALSE)="",NA(),VLOOKUP($A1055,'sin-list 180320_update'!$A$2:$S$835,10,FALSE))),IF(VLOOKUP($C1055,'sin-list 180320_update'!$B$2:$S$835,9,FALSE)="",NA(),VLOOKUP($C1055,'sin-list 180320_update'!$B$2:$S$835,9,FALSE)))</f>
        <v>#N/A</v>
      </c>
      <c r="N1055" s="76" t="e">
        <f>IF($C1055="-",IF($A1055="-",IF(VLOOKUP($D1055,'REACH Bilaga XVII_update'!$A$5:$E$131,4,FALSE)="",NA(),VLOOKUP($D1055,'REACH Bilaga XVII_update'!$A$5:$E$131,4,FALSE)),IF(VLOOKUP($A1055,'REACH Bilaga XVII_update'!$C$5:$D$131,2,FALSE)="",NA(),VLOOKUP($A1055,'REACH Bilaga XVII_update'!$C$5:$D$131,2,FALSE))),IF(VLOOKUP($C1055,'REACH Bilaga XVII_update'!$B$5:$D$131,3,FALSE)="",NA(),VLOOKUP($C1055,'REACH Bilaga XVII_update'!$B$5:$D$131,3,FALSE)))</f>
        <v>#N/A</v>
      </c>
      <c r="O1055" s="76" t="e">
        <f>IF($C1055="-",IF($A1055="-",IF(VLOOKUP($D1055,' REACH Bilaga 59_update'!$A$5:$E$210,5,FALSE)="",NA(),VLOOKUP($D1055,' REACH Bilaga 59_update'!$A$5:$E$210,5,FALSE)),IF(VLOOKUP($A1055,' REACH Bilaga 59_update'!$D$5:$E$210,2,FALSE)="",NA(),VLOOKUP($A1055,' REACH Bilaga 59_update'!$D$5:$E$210,2,FALSE))),IF(VLOOKUP($C1055,' REACH Bilaga 59_update'!$C$5:$E$210,3,FALSE)="",NA(),VLOOKUP($C1055,' REACH Bilaga 59_update'!$C$5:$E$210,3,FALSE)))</f>
        <v>#N/A</v>
      </c>
      <c r="P1055" s="76" t="e">
        <f>IF(C1055="-",IF(A1055="-",IFERROR(VLOOKUP($D1055,' REACH Bilaga 59_update'!$A$5:$F$210,MATCH(Sammanfattning!P$1,' REACH Bilaga 59_update'!$A$4:$F$4,0),FALSE),VLOOKUP($D1055,'REACH Bilaga XIV_update'!$A$4:$H$110,MATCH(Sammanfattning!P$1,'REACH Bilaga XIV_update'!$A$4:$H$4,0),FALSE)),IFERROR(VLOOKUP($A1055,' REACH Bilaga 59_update'!$D$5:$F$210,MATCH(Sammanfattning!P$1,' REACH Bilaga 59_update'!$D$4:$F$4,0),FALSE),VLOOKUP($A1055,'REACH Bilaga XIV_update'!$D$4:$H$110,MATCH(Sammanfattning!P$1,'REACH Bilaga XIV_update'!$D$4:$H$4,0),FALSE))),IFERROR(VLOOKUP($C1055,' REACH Bilaga 59_update'!$C$5:$F$210,MATCH(Sammanfattning!P$1,' REACH Bilaga 59_update'!$C$4:$F$4,0),FALSE),VLOOKUP($C1055,'REACH Bilaga XIV_update'!$C$4:$H$110,MATCH(Sammanfattning!P$1,'REACH Bilaga XIV_update'!$C$4:$H$4,0),FALSE)))</f>
        <v>#N/A</v>
      </c>
      <c r="Q1055" s="76" t="e">
        <f>IF($C1055="-",IF($A1055="-",IF(VLOOKUP($D1055,'REACH Bilaga XIV_update'!$A$5:$I$110,9,FALSE)="",NA(),VLOOKUP($D1055,'REACH Bilaga XIV_update'!$A$5:$I$110,9,FALSE)),IF(VLOOKUP($A1055,'REACH Bilaga XIV_update'!$D$5:$I$110,6,FALSE)="",NA(),VLOOKUP($A1055,'REACH Bilaga XIV_update'!$D$5:$I$110,6,FALSE))),IF(VLOOKUP($C1055,'REACH Bilaga XIV_update'!$C$5:$I$110,7,FALSE)="",NA(),VLOOKUP($C1055,'REACH Bilaga XIV_update'!$C$5:$I$110,7,FALSE)))</f>
        <v>#N/A</v>
      </c>
      <c r="R1055" s="76" t="e">
        <f>IF($C1055="-",IF($A1055="-",IF(VLOOKUP($D1055,CoRAP_update!$A$5:$O$376,15,FALSE)="",NA(),VLOOKUP($D1055,CoRAP_update!$A$5:$O$376,15,FALSE)),IF(VLOOKUP($A1055,CoRAP_update!$D$5:$O$376,12,FALSE)="",NA(),VLOOKUP($A1055,CoRAP_update!$D$5:$O$376,12,FALSE))),IF(VLOOKUP($C1055,CoRAP_update!$C$5:$O$376,13,FALSE)="",NA(),VLOOKUP($C1055,CoRAP_update!$C$5:$O$376,13,FALSE)))</f>
        <v>#N/A</v>
      </c>
      <c r="S1055" s="144" t="e">
        <f>IF($C1055="-",IF($A1055="-",VLOOKUP($D1055,CoRAP_update!$A$5:$J$376,MATCH(Sammanfattning!S$1,CoRAP_update!$A$4:$J$4,0),FALSE),VLOOKUP($A1055,CoRAP_update!$D$5:$J$376,MATCH(Sammanfattning!S$1,CoRAP_update!$D$4:$J$4,0),FALSE)),VLOOKUP($C1055,CoRAP_update!$C$5:$J$376,MATCH(Sammanfattning!S$1,CoRAP_update!$C$4:$J$4,0),FALSE))</f>
        <v>#N/A</v>
      </c>
      <c r="T1055" s="76" t="str">
        <f>IF($A1055="-",VLOOKUP($D1055,EDC_update!$C$2:$F$450,4,FALSE),VLOOKUP($A1055,EDC_update!$B$2:$F$450,5,FALSE))</f>
        <v>CAT1</v>
      </c>
      <c r="V1055" s="78">
        <f>IF(IFERROR(SEARCH("PBT",P1055),99)=99,IF(IFERROR(SEARCH("suspected PBT",S1055),99)=99,IF(IFERROR(SEARCH("concluded to be PBT",K1055),99)=99,IF(IFERROR(SEARCH("PBT",S1055),99)=99,IF(IFERROR(SEARCH("PBT cand",L1055),99)=99,IF(IFERROR(SEARCH("PBT",L1055),99)=99,IF(IFERROR(SEARCH("persistent, bioackumulative and toxic properties",K1055),99)=99,0,Scoring!$E$3),Scoring!$E$3),Scoring!$E$7),Scoring!$E$3),Scoring!$E$5),Scoring!$E$6),Scoring!$E$3)</f>
        <v>0</v>
      </c>
      <c r="W1055" s="78">
        <f>IF(IFERROR(SEARCH("vPvB",P1055),99)=99,IF(IFERROR(SEARCH("suspected pbt/vPvB",S1055),99)=99,IF(IFERROR(SEARCH("vPvB",S1055),99)=99,IF(IFERROR(SEARCH("concluded to be a vPvB",S1055),99)=99,IF(IFERROR(SEARCH("identified as vPvB",K1055),99)=99,IF(IFERROR(SEARCH("concluded to be a vPvB",K1055),99)=99,IF(IFERROR(SEARCH("concluded to be both pbt and vPvB",S1055),99)=99,IF(IFERROR(SEARCH("concluded to be both pbt and vPvB",K1055),99)=99,0,Scoring!$E$5),Scoring!$E$5),Scoring!$E$5),Scoring!$E$5),Scoring!$E$5),Scoring!$E$4),Scoring!$E$6),Scoring!$E$4)</f>
        <v>0</v>
      </c>
      <c r="X1055" s="78">
        <f>IF(IFERROR(SEARCH("H410",N1055),99)=99,IF(IFERROR(SEARCH("H410",O1055),99)=99,IF(IFERROR(SEARCH("H410",Q1055),99)=99,IF(IFERROR(SEARCH("H410",M1055),99)=99,IF(IFERROR(SEARCH("H410",R1055),99)=99,IF(IFERROR(SEARCH("H411",N1055),99)=99,IF(IFERROR(SEARCH("H411",O1055),99)=99,IF(IFERROR(SEARCH("H411",Q1055),99)=99,IF(IFERROR(SEARCH("H411",M1055),99)=99,IF(IFERROR(SEARCH("H411",R1055),99)=99,IF(IFERROR(SEARCH("H413",N1055),99)=99,IF(IFERROR(SEARCH("H413",O1055),99)=99,IF(IFERROR(SEARCH("H413",Q1055),99)=99,IF(IFERROR(SEARCH("H413",M1055),99)=99,IF(IFERROR(SEARCH("H413",R1055),99)=99,IF(IFERROR(SEARCH("H412",N1055),99)=99,IF(IFERROR(SEARCH("H412",O1055),99)=99,IF(IFERROR(SEARCH("H412",Q1055),99)=99,IF(IFERROR(SEARCH("H412",M1055),99)=99,IF(IFERROR(SEARCH("H412",R1055),99)=99,0,Scoring!$E$2),Scoring!$E$2),Scoring!$E$2),Scoring!$E$2),Scoring!$E$2),Scoring!$E$2),Scoring!$E$2),Scoring!$E$2),Scoring!$E$2),Scoring!$E$2),Scoring!$E$2),Scoring!$E$2),Scoring!$E$2),Scoring!$E$2),Scoring!$E$2),Scoring!$E$2),Scoring!$E$2),Scoring!$E$2),Scoring!$E$2),Scoring!$E$2)</f>
        <v>0</v>
      </c>
      <c r="Y1055" s="78">
        <f>IF(IFERROR(SEARCH("CMR",K1055),99)=99,IF(IFERROR(SEARCH("Suspected CMR",S1055),99)=99,IF(IFERROR(SEARCH("CMR",S1055),99)=99,0,Scoring!$E$8),Scoring!$E$9),Scoring!$E$8)</f>
        <v>0</v>
      </c>
      <c r="Z1055" s="78">
        <f>IF(IFERROR(SEARCH("H350",N1055),99)=99,IF(IFERROR(SEARCH("H350",O1055),99)=99,IF(IFERROR(SEARCH("H350",Q1055),99)=99,IF(IFERROR(SEARCH("H350",M1055),99)=99,IF(IFERROR(SEARCH("H350",R1055),99)=99,IF(IFERROR(SEARCH("H351",N1055),99)=99,IF(IFERROR(SEARCH("H351",O1055),99)=99,IF(IFERROR(SEARCH("H351",Q1055),99)=99,IF(IFERROR(SEARCH("H351",M1055),99)=99,IF(IFERROR(SEARCH("H351",R1055),99)=99,IF(IFERROR(SEARCH("carcinogenic",P1055),99)=99,IF(IFERROR(SEARCH("suspected carcinogenic",S1055),99)=99,0,Scoring!$E$12),Scoring!$E$11),Scoring!$E$10),Scoring!$E$10),Scoring!$E$10),Scoring!$E$10),Scoring!$E$10),Scoring!$E$10),Scoring!$E$10),Scoring!$E$10),Scoring!$E$10),Scoring!$E$10)</f>
        <v>0</v>
      </c>
      <c r="AA1055" s="78">
        <f>IF(IFERROR(SEARCH("H340",N1055),99)=99,IF(IFERROR(SEARCH("H340",O1055),99)=99,IF(IFERROR(SEARCH("H340",Q1055),99)=99,IF(IFERROR(SEARCH("H340",M1055),99)=99,IF(IFERROR(SEARCH("H340",R1055),99)=99,IF(IFERROR(SEARCH("H341",N1055),99)=99,IF(IFERROR(SEARCH("H341",O1055),99)=99,IF(IFERROR(SEARCH("H341",Q1055),99)=99,IF(IFERROR(SEARCH("H341",M1055),99)=99,IF(IFERROR(SEARCH("H341",R1055),99)=99,IF(IFERROR(SEARCH("mutagenic",P1055),99)=99,IF(IFERROR(SEARCH("suspected mutagenic",S1055),99)=99,0,Scoring!$E$15),Scoring!$E$14),Scoring!$E$13),Scoring!$E$13),Scoring!$E$13),Scoring!$E$13),Scoring!$E$13),Scoring!$E$13),Scoring!$E$13),Scoring!$E$13),Scoring!$E$13),Scoring!$E$13)</f>
        <v>0</v>
      </c>
      <c r="AB1055" s="78">
        <f>IF(IFERROR(SEARCH("H360",N1055),99)=99,IF(IFERROR(SEARCH("H360",O1055),99)=99,IF(IFERROR(SEARCH("H360",Q1055),99)=99,IF(IFERROR(SEARCH("H360",M1055),99)=99,IF(IFERROR(SEARCH("H360",R1055),99)=99,IF(IFERROR(SEARCH("H361",N1055),99)=99,IF(IFERROR(SEARCH("H361",O1055),99)=99,IF(IFERROR(SEARCH("H361",Q1055),99)=99,IF(IFERROR(SEARCH("H361",M1055),99)=99,IF(IFERROR(SEARCH("H361",R1055),99)=99,IF(IFERROR(SEARCH("reproduction",P1055),99)=99,IF(IFERROR(SEARCH("suspected reprotoxic",S1055),99)=99,IF(IFERROR(SEARCH("reprotoxic",S1055),99)=99,IF(IFERROR(SEARCH("reprotoxic",K1055),99)=99,0,Scoring!$E$18),Scoring!$E$18),Scoring!$E$19),Scoring!$E$17),Scoring!$E$16),Scoring!$E$16),Scoring!$E$16),Scoring!$E$16),Scoring!$E$16),Scoring!$E$16),Scoring!$E$16),Scoring!$E$16),Scoring!$E$16),Scoring!$E$16)</f>
        <v>0</v>
      </c>
      <c r="AC1055" s="78">
        <f>IF(IFERROR(SEARCH("57f",L1055),99)=99,IF(IFERROR(SEARCH("57(f)",P1055),99)=99,0,Scoring!$E$20),Scoring!$E$20)</f>
        <v>0</v>
      </c>
      <c r="AD1055" s="78">
        <f>IF(IFERROR(SEARCH("CAT1",T1055),99)=99,IF(IFERROR(SEARCH("CAT2",T1055),99)=99,IF(IFERROR(SEARCH("CAT3",T1055),99)=99,IF(IFERROR(SEARCH("concluded to be endocrine",K1055),99)=99,IF(IFERROR(SEARCH("categorised as endocrine",K1055),99)=99,IF(IFERROR(SEARCH("endocrine disrupting",P1055),99)=99,IF(IFERROR(SEARCH("endocrine disrupting",K1055),99)=99,IF(IFERROR(SEARCH("suspected endocrine",S1055),99)=99,IF(IFERROR(SEARCH("potential endocrine",S1055),99)=99,0,Scoring!$E$25),Scoring!$E$25),Scoring!$E$24),Scoring!$E$24),Scoring!$E$24),Scoring!$E$24),Scoring!$E$23),Scoring!$E$22),Scoring!$E$21)</f>
        <v>1</v>
      </c>
      <c r="AE1055" s="78">
        <f>IF(IFERROR(SEARCH("suspected sensitiser",S1055),99)=99,IF(IFERROR(SEARCH("sensitiser",S1055),99)=99,IF(IFERROR(SEARCH("other hazard based concern",S1055),99)=99,0,Scoring!$E$28),Scoring!$E$26),Scoring!$E$27)</f>
        <v>0</v>
      </c>
      <c r="AF1055" s="78">
        <f>IF(IFERROR(M1055,1)=1,IF(IFERROR(N1055,1)=1,IF(IFERROR(O1055,1)=1,IF(IFERROR(Q1055,1)=1,IF(IFERROR(R1055,1)=1,IF(IFERROR(T1055,1)=1,IF(IFERROR(K1055,1)=1,IF(IFERROR(P1055,1)=1,IF(IFERROR(S1055,1)=1,Scoring!$E$29,0),0),0),0),0),0),0),0),0)</f>
        <v>0</v>
      </c>
      <c r="AG1055" s="78">
        <f t="shared" si="77"/>
        <v>1</v>
      </c>
      <c r="AI1055" s="93"/>
      <c r="AJ1055" s="94"/>
      <c r="AK1055" s="76"/>
      <c r="AL1055" s="75"/>
      <c r="AN1055" s="79"/>
      <c r="AO1055" s="79"/>
      <c r="AP1055" s="79"/>
      <c r="AQ1055" s="79"/>
      <c r="AR1055" s="79"/>
      <c r="AS1055" s="78"/>
      <c r="AU1055" s="79">
        <f>IF(IFERROR(F1055,99)=99,IF(IFERROR(G1055,99)=99,IF(IFERROR(H1055,99)=99,IF(IFERROR(I1055,99)=99,IF(IFERROR(E1055,99)=99,IF(IFERROR(J1055,99)=99,0,Scoring!$B$7),Scoring!$B$3),Scoring!$B$2),Scoring!$B$6),Scoring!$B$5),Scoring!$B$4)</f>
        <v>0.3</v>
      </c>
      <c r="AV1055" s="78">
        <f t="shared" si="78"/>
        <v>0.3</v>
      </c>
      <c r="AW1055" s="78"/>
      <c r="AX1055" s="66"/>
      <c r="AY1055" s="78"/>
      <c r="AZ1055" s="76"/>
      <c r="BB1055" s="76"/>
    </row>
    <row r="1056" spans="1:54" x14ac:dyDescent="0.25">
      <c r="A1056" s="89" t="s">
        <v>7261</v>
      </c>
      <c r="B1056" s="89" t="s">
        <v>30</v>
      </c>
      <c r="C1056" s="89" t="s">
        <v>30</v>
      </c>
      <c r="D1056" s="89" t="s">
        <v>7262</v>
      </c>
      <c r="E1056" s="76" t="e">
        <f>IF(C1056="-",IF(A1056="-",VLOOKUP(D1056,'sin-list 180320_update'!$C$2:$C$835,1,FALSE),VLOOKUP(A1056,'sin-list 180320_update'!$A$2:$A$835,1,FALSE)),VLOOKUP(C1056,'sin-list 180320_update'!$B$2:$B$835,1,FALSE))</f>
        <v>#N/A</v>
      </c>
      <c r="F1056" s="76" t="e">
        <f>IF($C1056="-",IF($A1056="-",VLOOKUP($D1056,'REACH Bilaga XVII_update'!$A$5:$A$131,1,FALSE),VLOOKUP($A1056,'REACH Bilaga XVII_update'!$C$5:$C$131,1,FALSE)),VLOOKUP($C1056,'REACH Bilaga XVII_update'!$B$5:$B$131,1,FALSE))</f>
        <v>#N/A</v>
      </c>
      <c r="G1056" s="76" t="e">
        <f>IF($C1056="-",IF($A1056="-",VLOOKUP($D1056,' REACH Bilaga 59_update'!$A$5:$A$210,1,FALSE),VLOOKUP($A1056,' REACH Bilaga 59_update'!$D$5:$D$210,1,FALSE)),VLOOKUP($C1056,' REACH Bilaga 59_update'!$C$5:$C$210,1,FALSE))</f>
        <v>#N/A</v>
      </c>
      <c r="H1056" s="76" t="e">
        <f>IF($C1056="-",IF($A1056="-",VLOOKUP($D1056,'REACH Bilaga XIV_update'!$A$5:$A$110,1,FALSE),VLOOKUP($A1056,'REACH Bilaga XIV_update'!$D$5:$D$110,1,FALSE)),VLOOKUP($C1056,'REACH Bilaga XIV_update'!$C$5:$C$110,1,FALSE))</f>
        <v>#N/A</v>
      </c>
      <c r="I1056" s="76" t="e">
        <f>IF($C1056="-",IF($A1056="-",VLOOKUP($D1056,CoRAP_update!$A$5:$A$376,1,FALSE),VLOOKUP($A1056,CoRAP_update!$D$5:$D$376,1,FALSE)),VLOOKUP($C1056,CoRAP_update!$C$5:$C$376,1,FALSE))</f>
        <v>#N/A</v>
      </c>
      <c r="J1056" s="76" t="str">
        <f>IF($C1056="-",IF($A1056="-",VLOOKUP($D1056,EDC_update!$C$2:$C$450,1,FALSE),VLOOKUP($A1056,EDC_update!$B$2:$B$450,1,FALSE)),VLOOKUP($C1056,EDC_update!$L$2:$L$450,1,FALSE))</f>
        <v>37680-65-2</v>
      </c>
      <c r="K1056" s="76" t="e">
        <f>IF($C1056="-",IF($A1056="-",IF(VLOOKUP($D1056,'sin-list 180320_update'!$C$2:$S$835,3,FALSE)="",NA(),VLOOKUP($D1056,'sin-list 180320_update'!$C$2:$S$835,3,FALSE)),IF(VLOOKUP($A1056,'sin-list 180320_update'!$A$2:$S$835,5,FALSE)="",NA(),VLOOKUP($A1056,'sin-list 180320_update'!$A$2:$S$835,5,FALSE))),IF(VLOOKUP($C1056,'sin-list 180320_update'!$B$2:$S$835,4,FALSE)="",NA(),VLOOKUP($C1056,'sin-list 180320_update'!$B$2:$S$835,4,FALSE)))</f>
        <v>#N/A</v>
      </c>
      <c r="L1056" s="76" t="e">
        <f>IF($C1056="-",IF($A1056="-",VLOOKUP($D1056,'sin-list 180320_update'!$C$2:$S$835,6,FALSE),VLOOKUP($A1056,'sin-list 180320_update'!$A$2:$S$835,8,FALSE)),VLOOKUP($C1056,'sin-list 180320_update'!$B$2:$S$835,7,FALSE))</f>
        <v>#N/A</v>
      </c>
      <c r="M1056" s="76" t="e">
        <f>IF($C1056="-",IF($A1056="-",IF(VLOOKUP($D1056,'sin-list 180320_update'!$C$2:$S$835,8,FALSE)="",NA(),VLOOKUP($D1056,'sin-list 180320_update'!$C$2:$S$835,8,FALSE)),IF(VLOOKUP($A1056,'sin-list 180320_update'!$A$2:$S$835,10,FALSE)="",NA(),VLOOKUP($A1056,'sin-list 180320_update'!$A$2:$S$835,10,FALSE))),IF(VLOOKUP($C1056,'sin-list 180320_update'!$B$2:$S$835,9,FALSE)="",NA(),VLOOKUP($C1056,'sin-list 180320_update'!$B$2:$S$835,9,FALSE)))</f>
        <v>#N/A</v>
      </c>
      <c r="N1056" s="76" t="e">
        <f>IF($C1056="-",IF($A1056="-",IF(VLOOKUP($D1056,'REACH Bilaga XVII_update'!$A$5:$E$131,4,FALSE)="",NA(),VLOOKUP($D1056,'REACH Bilaga XVII_update'!$A$5:$E$131,4,FALSE)),IF(VLOOKUP($A1056,'REACH Bilaga XVII_update'!$C$5:$D$131,2,FALSE)="",NA(),VLOOKUP($A1056,'REACH Bilaga XVII_update'!$C$5:$D$131,2,FALSE))),IF(VLOOKUP($C1056,'REACH Bilaga XVII_update'!$B$5:$D$131,3,FALSE)="",NA(),VLOOKUP($C1056,'REACH Bilaga XVII_update'!$B$5:$D$131,3,FALSE)))</f>
        <v>#N/A</v>
      </c>
      <c r="O1056" s="76" t="e">
        <f>IF($C1056="-",IF($A1056="-",IF(VLOOKUP($D1056,' REACH Bilaga 59_update'!$A$5:$E$210,5,FALSE)="",NA(),VLOOKUP($D1056,' REACH Bilaga 59_update'!$A$5:$E$210,5,FALSE)),IF(VLOOKUP($A1056,' REACH Bilaga 59_update'!$D$5:$E$210,2,FALSE)="",NA(),VLOOKUP($A1056,' REACH Bilaga 59_update'!$D$5:$E$210,2,FALSE))),IF(VLOOKUP($C1056,' REACH Bilaga 59_update'!$C$5:$E$210,3,FALSE)="",NA(),VLOOKUP($C1056,' REACH Bilaga 59_update'!$C$5:$E$210,3,FALSE)))</f>
        <v>#N/A</v>
      </c>
      <c r="P1056" s="76" t="e">
        <f>IF(C1056="-",IF(A1056="-",IFERROR(VLOOKUP($D1056,' REACH Bilaga 59_update'!$A$5:$F$210,MATCH(Sammanfattning!P$1,' REACH Bilaga 59_update'!$A$4:$F$4,0),FALSE),VLOOKUP($D1056,'REACH Bilaga XIV_update'!$A$4:$H$110,MATCH(Sammanfattning!P$1,'REACH Bilaga XIV_update'!$A$4:$H$4,0),FALSE)),IFERROR(VLOOKUP($A1056,' REACH Bilaga 59_update'!$D$5:$F$210,MATCH(Sammanfattning!P$1,' REACH Bilaga 59_update'!$D$4:$F$4,0),FALSE),VLOOKUP($A1056,'REACH Bilaga XIV_update'!$D$4:$H$110,MATCH(Sammanfattning!P$1,'REACH Bilaga XIV_update'!$D$4:$H$4,0),FALSE))),IFERROR(VLOOKUP($C1056,' REACH Bilaga 59_update'!$C$5:$F$210,MATCH(Sammanfattning!P$1,' REACH Bilaga 59_update'!$C$4:$F$4,0),FALSE),VLOOKUP($C1056,'REACH Bilaga XIV_update'!$C$4:$H$110,MATCH(Sammanfattning!P$1,'REACH Bilaga XIV_update'!$C$4:$H$4,0),FALSE)))</f>
        <v>#N/A</v>
      </c>
      <c r="Q1056" s="76" t="e">
        <f>IF($C1056="-",IF($A1056="-",IF(VLOOKUP($D1056,'REACH Bilaga XIV_update'!$A$5:$I$110,9,FALSE)="",NA(),VLOOKUP($D1056,'REACH Bilaga XIV_update'!$A$5:$I$110,9,FALSE)),IF(VLOOKUP($A1056,'REACH Bilaga XIV_update'!$D$5:$I$110,6,FALSE)="",NA(),VLOOKUP($A1056,'REACH Bilaga XIV_update'!$D$5:$I$110,6,FALSE))),IF(VLOOKUP($C1056,'REACH Bilaga XIV_update'!$C$5:$I$110,7,FALSE)="",NA(),VLOOKUP($C1056,'REACH Bilaga XIV_update'!$C$5:$I$110,7,FALSE)))</f>
        <v>#N/A</v>
      </c>
      <c r="R1056" s="76" t="e">
        <f>IF($C1056="-",IF($A1056="-",IF(VLOOKUP($D1056,CoRAP_update!$A$5:$O$376,15,FALSE)="",NA(),VLOOKUP($D1056,CoRAP_update!$A$5:$O$376,15,FALSE)),IF(VLOOKUP($A1056,CoRAP_update!$D$5:$O$376,12,FALSE)="",NA(),VLOOKUP($A1056,CoRAP_update!$D$5:$O$376,12,FALSE))),IF(VLOOKUP($C1056,CoRAP_update!$C$5:$O$376,13,FALSE)="",NA(),VLOOKUP($C1056,CoRAP_update!$C$5:$O$376,13,FALSE)))</f>
        <v>#N/A</v>
      </c>
      <c r="S1056" s="144" t="e">
        <f>IF($C1056="-",IF($A1056="-",VLOOKUP($D1056,CoRAP_update!$A$5:$J$376,MATCH(Sammanfattning!S$1,CoRAP_update!$A$4:$J$4,0),FALSE),VLOOKUP($A1056,CoRAP_update!$D$5:$J$376,MATCH(Sammanfattning!S$1,CoRAP_update!$D$4:$J$4,0),FALSE)),VLOOKUP($C1056,CoRAP_update!$C$5:$J$376,MATCH(Sammanfattning!S$1,CoRAP_update!$C$4:$J$4,0),FALSE))</f>
        <v>#N/A</v>
      </c>
      <c r="T1056" s="76" t="str">
        <f>IF($A1056="-",VLOOKUP($D1056,EDC_update!$C$2:$F$450,4,FALSE),VLOOKUP($A1056,EDC_update!$B$2:$F$450,5,FALSE))</f>
        <v>CAT1</v>
      </c>
      <c r="V1056" s="78">
        <f>IF(IFERROR(SEARCH("PBT",P1056),99)=99,IF(IFERROR(SEARCH("suspected PBT",S1056),99)=99,IF(IFERROR(SEARCH("concluded to be PBT",K1056),99)=99,IF(IFERROR(SEARCH("PBT",S1056),99)=99,IF(IFERROR(SEARCH("PBT cand",L1056),99)=99,IF(IFERROR(SEARCH("PBT",L1056),99)=99,IF(IFERROR(SEARCH("persistent, bioackumulative and toxic properties",K1056),99)=99,0,Scoring!$E$3),Scoring!$E$3),Scoring!$E$7),Scoring!$E$3),Scoring!$E$5),Scoring!$E$6),Scoring!$E$3)</f>
        <v>0</v>
      </c>
      <c r="W1056" s="78">
        <f>IF(IFERROR(SEARCH("vPvB",P1056),99)=99,IF(IFERROR(SEARCH("suspected pbt/vPvB",S1056),99)=99,IF(IFERROR(SEARCH("vPvB",S1056),99)=99,IF(IFERROR(SEARCH("concluded to be a vPvB",S1056),99)=99,IF(IFERROR(SEARCH("identified as vPvB",K1056),99)=99,IF(IFERROR(SEARCH("concluded to be a vPvB",K1056),99)=99,IF(IFERROR(SEARCH("concluded to be both pbt and vPvB",S1056),99)=99,IF(IFERROR(SEARCH("concluded to be both pbt and vPvB",K1056),99)=99,0,Scoring!$E$5),Scoring!$E$5),Scoring!$E$5),Scoring!$E$5),Scoring!$E$5),Scoring!$E$4),Scoring!$E$6),Scoring!$E$4)</f>
        <v>0</v>
      </c>
      <c r="X1056" s="78">
        <f>IF(IFERROR(SEARCH("H410",N1056),99)=99,IF(IFERROR(SEARCH("H410",O1056),99)=99,IF(IFERROR(SEARCH("H410",Q1056),99)=99,IF(IFERROR(SEARCH("H410",M1056),99)=99,IF(IFERROR(SEARCH("H410",R1056),99)=99,IF(IFERROR(SEARCH("H411",N1056),99)=99,IF(IFERROR(SEARCH("H411",O1056),99)=99,IF(IFERROR(SEARCH("H411",Q1056),99)=99,IF(IFERROR(SEARCH("H411",M1056),99)=99,IF(IFERROR(SEARCH("H411",R1056),99)=99,IF(IFERROR(SEARCH("H413",N1056),99)=99,IF(IFERROR(SEARCH("H413",O1056),99)=99,IF(IFERROR(SEARCH("H413",Q1056),99)=99,IF(IFERROR(SEARCH("H413",M1056),99)=99,IF(IFERROR(SEARCH("H413",R1056),99)=99,IF(IFERROR(SEARCH("H412",N1056),99)=99,IF(IFERROR(SEARCH("H412",O1056),99)=99,IF(IFERROR(SEARCH("H412",Q1056),99)=99,IF(IFERROR(SEARCH("H412",M1056),99)=99,IF(IFERROR(SEARCH("H412",R1056),99)=99,0,Scoring!$E$2),Scoring!$E$2),Scoring!$E$2),Scoring!$E$2),Scoring!$E$2),Scoring!$E$2),Scoring!$E$2),Scoring!$E$2),Scoring!$E$2),Scoring!$E$2),Scoring!$E$2),Scoring!$E$2),Scoring!$E$2),Scoring!$E$2),Scoring!$E$2),Scoring!$E$2),Scoring!$E$2),Scoring!$E$2),Scoring!$E$2),Scoring!$E$2)</f>
        <v>0</v>
      </c>
      <c r="Y1056" s="78">
        <f>IF(IFERROR(SEARCH("CMR",K1056),99)=99,IF(IFERROR(SEARCH("Suspected CMR",S1056),99)=99,IF(IFERROR(SEARCH("CMR",S1056),99)=99,0,Scoring!$E$8),Scoring!$E$9),Scoring!$E$8)</f>
        <v>0</v>
      </c>
      <c r="Z1056" s="78">
        <f>IF(IFERROR(SEARCH("H350",N1056),99)=99,IF(IFERROR(SEARCH("H350",O1056),99)=99,IF(IFERROR(SEARCH("H350",Q1056),99)=99,IF(IFERROR(SEARCH("H350",M1056),99)=99,IF(IFERROR(SEARCH("H350",R1056),99)=99,IF(IFERROR(SEARCH("H351",N1056),99)=99,IF(IFERROR(SEARCH("H351",O1056),99)=99,IF(IFERROR(SEARCH("H351",Q1056),99)=99,IF(IFERROR(SEARCH("H351",M1056),99)=99,IF(IFERROR(SEARCH("H351",R1056),99)=99,IF(IFERROR(SEARCH("carcinogenic",P1056),99)=99,IF(IFERROR(SEARCH("suspected carcinogenic",S1056),99)=99,0,Scoring!$E$12),Scoring!$E$11),Scoring!$E$10),Scoring!$E$10),Scoring!$E$10),Scoring!$E$10),Scoring!$E$10),Scoring!$E$10),Scoring!$E$10),Scoring!$E$10),Scoring!$E$10),Scoring!$E$10)</f>
        <v>0</v>
      </c>
      <c r="AA1056" s="78">
        <f>IF(IFERROR(SEARCH("H340",N1056),99)=99,IF(IFERROR(SEARCH("H340",O1056),99)=99,IF(IFERROR(SEARCH("H340",Q1056),99)=99,IF(IFERROR(SEARCH("H340",M1056),99)=99,IF(IFERROR(SEARCH("H340",R1056),99)=99,IF(IFERROR(SEARCH("H341",N1056),99)=99,IF(IFERROR(SEARCH("H341",O1056),99)=99,IF(IFERROR(SEARCH("H341",Q1056),99)=99,IF(IFERROR(SEARCH("H341",M1056),99)=99,IF(IFERROR(SEARCH("H341",R1056),99)=99,IF(IFERROR(SEARCH("mutagenic",P1056),99)=99,IF(IFERROR(SEARCH("suspected mutagenic",S1056),99)=99,0,Scoring!$E$15),Scoring!$E$14),Scoring!$E$13),Scoring!$E$13),Scoring!$E$13),Scoring!$E$13),Scoring!$E$13),Scoring!$E$13),Scoring!$E$13),Scoring!$E$13),Scoring!$E$13),Scoring!$E$13)</f>
        <v>0</v>
      </c>
      <c r="AB1056" s="78">
        <f>IF(IFERROR(SEARCH("H360",N1056),99)=99,IF(IFERROR(SEARCH("H360",O1056),99)=99,IF(IFERROR(SEARCH("H360",Q1056),99)=99,IF(IFERROR(SEARCH("H360",M1056),99)=99,IF(IFERROR(SEARCH("H360",R1056),99)=99,IF(IFERROR(SEARCH("H361",N1056),99)=99,IF(IFERROR(SEARCH("H361",O1056),99)=99,IF(IFERROR(SEARCH("H361",Q1056),99)=99,IF(IFERROR(SEARCH("H361",M1056),99)=99,IF(IFERROR(SEARCH("H361",R1056),99)=99,IF(IFERROR(SEARCH("reproduction",P1056),99)=99,IF(IFERROR(SEARCH("suspected reprotoxic",S1056),99)=99,IF(IFERROR(SEARCH("reprotoxic",S1056),99)=99,IF(IFERROR(SEARCH("reprotoxic",K1056),99)=99,0,Scoring!$E$18),Scoring!$E$18),Scoring!$E$19),Scoring!$E$17),Scoring!$E$16),Scoring!$E$16),Scoring!$E$16),Scoring!$E$16),Scoring!$E$16),Scoring!$E$16),Scoring!$E$16),Scoring!$E$16),Scoring!$E$16),Scoring!$E$16)</f>
        <v>0</v>
      </c>
      <c r="AC1056" s="78">
        <f>IF(IFERROR(SEARCH("57f",L1056),99)=99,IF(IFERROR(SEARCH("57(f)",P1056),99)=99,0,Scoring!$E$20),Scoring!$E$20)</f>
        <v>0</v>
      </c>
      <c r="AD1056" s="78">
        <f>IF(IFERROR(SEARCH("CAT1",T1056),99)=99,IF(IFERROR(SEARCH("CAT2",T1056),99)=99,IF(IFERROR(SEARCH("CAT3",T1056),99)=99,IF(IFERROR(SEARCH("concluded to be endocrine",K1056),99)=99,IF(IFERROR(SEARCH("categorised as endocrine",K1056),99)=99,IF(IFERROR(SEARCH("endocrine disrupting",P1056),99)=99,IF(IFERROR(SEARCH("endocrine disrupting",K1056),99)=99,IF(IFERROR(SEARCH("suspected endocrine",S1056),99)=99,IF(IFERROR(SEARCH("potential endocrine",S1056),99)=99,0,Scoring!$E$25),Scoring!$E$25),Scoring!$E$24),Scoring!$E$24),Scoring!$E$24),Scoring!$E$24),Scoring!$E$23),Scoring!$E$22),Scoring!$E$21)</f>
        <v>1</v>
      </c>
      <c r="AE1056" s="78">
        <f>IF(IFERROR(SEARCH("suspected sensitiser",S1056),99)=99,IF(IFERROR(SEARCH("sensitiser",S1056),99)=99,IF(IFERROR(SEARCH("other hazard based concern",S1056),99)=99,0,Scoring!$E$28),Scoring!$E$26),Scoring!$E$27)</f>
        <v>0</v>
      </c>
      <c r="AF1056" s="78">
        <f>IF(IFERROR(M1056,1)=1,IF(IFERROR(N1056,1)=1,IF(IFERROR(O1056,1)=1,IF(IFERROR(Q1056,1)=1,IF(IFERROR(R1056,1)=1,IF(IFERROR(T1056,1)=1,IF(IFERROR(K1056,1)=1,IF(IFERROR(P1056,1)=1,IF(IFERROR(S1056,1)=1,Scoring!$E$29,0),0),0),0),0),0),0),0),0)</f>
        <v>0</v>
      </c>
      <c r="AG1056" s="78">
        <f t="shared" si="77"/>
        <v>1</v>
      </c>
      <c r="AI1056" s="93"/>
      <c r="AJ1056" s="94"/>
      <c r="AK1056" s="76"/>
      <c r="AL1056" s="75"/>
      <c r="AN1056" s="79"/>
      <c r="AO1056" s="79"/>
      <c r="AP1056" s="79"/>
      <c r="AQ1056" s="79"/>
      <c r="AR1056" s="79"/>
      <c r="AS1056" s="78"/>
      <c r="AU1056" s="79">
        <f>IF(IFERROR(F1056,99)=99,IF(IFERROR(G1056,99)=99,IF(IFERROR(H1056,99)=99,IF(IFERROR(I1056,99)=99,IF(IFERROR(E1056,99)=99,IF(IFERROR(J1056,99)=99,0,Scoring!$B$7),Scoring!$B$3),Scoring!$B$2),Scoring!$B$6),Scoring!$B$5),Scoring!$B$4)</f>
        <v>0.3</v>
      </c>
      <c r="AV1056" s="78">
        <f t="shared" si="78"/>
        <v>0.3</v>
      </c>
      <c r="AW1056" s="78"/>
      <c r="AX1056" s="66"/>
      <c r="AY1056" s="78"/>
      <c r="AZ1056" s="76"/>
      <c r="BB1056" s="76"/>
    </row>
    <row r="1057" spans="1:54" x14ac:dyDescent="0.25">
      <c r="A1057" s="77" t="s">
        <v>7528</v>
      </c>
      <c r="B1057" s="76" t="str">
        <f>C1057</f>
        <v>-</v>
      </c>
      <c r="C1057" s="77" t="s">
        <v>30</v>
      </c>
      <c r="D1057" s="77" t="s">
        <v>1274</v>
      </c>
      <c r="E1057" s="76" t="str">
        <f>IF(C1057="-",IF(A1057="-",VLOOKUP(D1057,'sin-list 180320_update'!$C$2:$C$835,1,FALSE),VLOOKUP(A1057,'sin-list 180320_update'!$A$2:$A$835,1,FALSE)),VLOOKUP(C1057,'sin-list 180320_update'!$B$2:$B$835,1,FALSE))</f>
        <v>37872-24-5</v>
      </c>
      <c r="F1057" s="76" t="e">
        <f>IF($C1057="-",IF($A1057="-",VLOOKUP($D1057,'REACH Bilaga XVII_update'!$A$5:$A$131,1,FALSE),VLOOKUP($A1057,'REACH Bilaga XVII_update'!$C$5:$C$131,1,FALSE)),VLOOKUP($C1057,'REACH Bilaga XVII_update'!$B$5:$B$131,1,FALSE))</f>
        <v>#N/A</v>
      </c>
      <c r="G1057" s="76" t="e">
        <f>IF($C1057="-",IF($A1057="-",VLOOKUP($D1057,' REACH Bilaga 59_update'!$A$5:$A$210,1,FALSE),VLOOKUP($A1057,' REACH Bilaga 59_update'!$D$5:$D$210,1,FALSE)),VLOOKUP($C1057,' REACH Bilaga 59_update'!$C$5:$C$210,1,FALSE))</f>
        <v>#N/A</v>
      </c>
      <c r="H1057" s="76" t="e">
        <f>IF($C1057="-",IF($A1057="-",VLOOKUP($D1057,'REACH Bilaga XIV_update'!$A$5:$A$110,1,FALSE),VLOOKUP($A1057,'REACH Bilaga XIV_update'!$D$5:$D$110,1,FALSE)),VLOOKUP($C1057,'REACH Bilaga XIV_update'!$C$5:$C$110,1,FALSE))</f>
        <v>#N/A</v>
      </c>
      <c r="I1057" s="76" t="e">
        <f>IF($C1057="-",IF($A1057="-",VLOOKUP($D1057,CoRAP_update!$A$5:$A$376,1,FALSE),VLOOKUP($A1057,CoRAP_update!$D$5:$D$376,1,FALSE)),VLOOKUP($C1057,CoRAP_update!$C$5:$C$376,1,FALSE))</f>
        <v>#N/A</v>
      </c>
      <c r="J1057" s="76" t="e">
        <f>IF($C1057="-",IF($A1057="-",VLOOKUP($D1057,EDC_update!$C$2:$C$450,1,FALSE),VLOOKUP($A1057,EDC_update!$B$2:$B$450,1,FALSE)),VLOOKUP($C1057,EDC_update!$L$2:$L$450,1,FALSE))</f>
        <v>#N/A</v>
      </c>
      <c r="K1057" s="76" t="str">
        <f>IF($C1057="-",IF($A1057="-",IF(VLOOKUP($D1057,'sin-list 180320_update'!$C$2:$S$835,3,FALSE)="",NA(),VLOOKUP($D1057,'sin-list 180320_update'!$C$2:$S$835,3,FALSE)),IF(VLOOKUP($A1057,'sin-list 180320_update'!$A$2:$S$835,5,FALSE)="",NA(),VLOOKUP($A1057,'sin-list 180320_update'!$A$2:$S$835,5,FALSE))),IF(VLOOKUP($C1057,'sin-list 180320_update'!$B$2:$S$835,4,FALSE)="",NA(),VLOOKUP($C1057,'sin-list 180320_update'!$B$2:$S$835,4,FALSE)))</f>
        <v>Substance is concluded to be an endocrine disruptor SVHC by ECHA Member State Committee.</v>
      </c>
      <c r="L1057" s="76" t="str">
        <f>IF($C1057="-",IF($A1057="-",VLOOKUP($D1057,'sin-list 180320_update'!$C$2:$S$835,6,FALSE),VLOOKUP($A1057,'sin-list 180320_update'!$A$2:$S$835,8,FALSE)),VLOOKUP($C1057,'sin-list 180320_update'!$B$2:$S$835,7,FALSE))</f>
        <v>Official classification missing - 57f substance</v>
      </c>
      <c r="M1057" s="76" t="e">
        <f>IF($C1057="-",IF($A1057="-",IF(VLOOKUP($D1057,'sin-list 180320_update'!$C$2:$S$835,8,FALSE)="",NA(),VLOOKUP($D1057,'sin-list 180320_update'!$C$2:$S$835,8,FALSE)),IF(VLOOKUP($A1057,'sin-list 180320_update'!$A$2:$S$835,10,FALSE)="",NA(),VLOOKUP($A1057,'sin-list 180320_update'!$A$2:$S$835,10,FALSE))),IF(VLOOKUP($C1057,'sin-list 180320_update'!$B$2:$S$835,9,FALSE)="",NA(),VLOOKUP($C1057,'sin-list 180320_update'!$B$2:$S$835,9,FALSE)))</f>
        <v>#N/A</v>
      </c>
      <c r="N1057" s="76" t="e">
        <f>IF($C1057="-",IF($A1057="-",IF(VLOOKUP($D1057,'REACH Bilaga XVII_update'!$A$5:$E$131,4,FALSE)="",NA(),VLOOKUP($D1057,'REACH Bilaga XVII_update'!$A$5:$E$131,4,FALSE)),IF(VLOOKUP($A1057,'REACH Bilaga XVII_update'!$C$5:$D$131,2,FALSE)="",NA(),VLOOKUP($A1057,'REACH Bilaga XVII_update'!$C$5:$D$131,2,FALSE))),IF(VLOOKUP($C1057,'REACH Bilaga XVII_update'!$B$5:$D$131,3,FALSE)="",NA(),VLOOKUP($C1057,'REACH Bilaga XVII_update'!$B$5:$D$131,3,FALSE)))</f>
        <v>#N/A</v>
      </c>
      <c r="O1057" s="76" t="e">
        <f>IF($C1057="-",IF($A1057="-",IF(VLOOKUP($D1057,' REACH Bilaga 59_update'!$A$5:$E$210,5,FALSE)="",NA(),VLOOKUP($D1057,' REACH Bilaga 59_update'!$A$5:$E$210,5,FALSE)),IF(VLOOKUP($A1057,' REACH Bilaga 59_update'!$D$5:$E$210,2,FALSE)="",NA(),VLOOKUP($A1057,' REACH Bilaga 59_update'!$D$5:$E$210,2,FALSE))),IF(VLOOKUP($C1057,' REACH Bilaga 59_update'!$C$5:$E$210,3,FALSE)="",NA(),VLOOKUP($C1057,' REACH Bilaga 59_update'!$C$5:$E$210,3,FALSE)))</f>
        <v>#N/A</v>
      </c>
      <c r="P1057" s="76" t="e">
        <f>IF(C1057="-",IF(A1057="-",IFERROR(VLOOKUP($D1057,' REACH Bilaga 59_update'!$A$5:$F$210,MATCH(Sammanfattning!P$1,' REACH Bilaga 59_update'!$A$4:$F$4,0),FALSE),VLOOKUP($D1057,'REACH Bilaga XIV_update'!$A$4:$H$110,MATCH(Sammanfattning!P$1,'REACH Bilaga XIV_update'!$A$4:$H$4,0),FALSE)),IFERROR(VLOOKUP($A1057,' REACH Bilaga 59_update'!$D$5:$F$210,MATCH(Sammanfattning!P$1,' REACH Bilaga 59_update'!$D$4:$F$4,0),FALSE),VLOOKUP($A1057,'REACH Bilaga XIV_update'!$D$4:$H$110,MATCH(Sammanfattning!P$1,'REACH Bilaga XIV_update'!$D$4:$H$4,0),FALSE))),IFERROR(VLOOKUP($C1057,' REACH Bilaga 59_update'!$C$5:$F$210,MATCH(Sammanfattning!P$1,' REACH Bilaga 59_update'!$C$4:$F$4,0),FALSE),VLOOKUP($C1057,'REACH Bilaga XIV_update'!$C$4:$H$110,MATCH(Sammanfattning!P$1,'REACH Bilaga XIV_update'!$C$4:$H$4,0),FALSE)))</f>
        <v>#N/A</v>
      </c>
      <c r="Q1057" s="76" t="e">
        <f>IF($C1057="-",IF($A1057="-",IF(VLOOKUP($D1057,'REACH Bilaga XIV_update'!$A$5:$I$110,9,FALSE)="",NA(),VLOOKUP($D1057,'REACH Bilaga XIV_update'!$A$5:$I$110,9,FALSE)),IF(VLOOKUP($A1057,'REACH Bilaga XIV_update'!$D$5:$I$110,6,FALSE)="",NA(),VLOOKUP($A1057,'REACH Bilaga XIV_update'!$D$5:$I$110,6,FALSE))),IF(VLOOKUP($C1057,'REACH Bilaga XIV_update'!$C$5:$I$110,7,FALSE)="",NA(),VLOOKUP($C1057,'REACH Bilaga XIV_update'!$C$5:$I$110,7,FALSE)))</f>
        <v>#N/A</v>
      </c>
      <c r="R1057" s="76" t="e">
        <f>IF($C1057="-",IF($A1057="-",IF(VLOOKUP($D1057,CoRAP_update!$A$5:$O$376,15,FALSE)="",NA(),VLOOKUP($D1057,CoRAP_update!$A$5:$O$376,15,FALSE)),IF(VLOOKUP($A1057,CoRAP_update!$D$5:$O$376,12,FALSE)="",NA(),VLOOKUP($A1057,CoRAP_update!$D$5:$O$376,12,FALSE))),IF(VLOOKUP($C1057,CoRAP_update!$C$5:$O$376,13,FALSE)="",NA(),VLOOKUP($C1057,CoRAP_update!$C$5:$O$376,13,FALSE)))</f>
        <v>#N/A</v>
      </c>
      <c r="S1057" s="144" t="e">
        <f>IF($C1057="-",IF($A1057="-",VLOOKUP($D1057,CoRAP_update!$A$5:$J$376,MATCH(Sammanfattning!S$1,CoRAP_update!$A$4:$J$4,0),FALSE),VLOOKUP($A1057,CoRAP_update!$D$5:$J$376,MATCH(Sammanfattning!S$1,CoRAP_update!$D$4:$J$4,0),FALSE)),VLOOKUP($C1057,CoRAP_update!$C$5:$J$376,MATCH(Sammanfattning!S$1,CoRAP_update!$C$4:$J$4,0),FALSE))</f>
        <v>#N/A</v>
      </c>
      <c r="T1057" s="76" t="e">
        <f>IF($A1057="-",VLOOKUP($D1057,EDC_update!$C$2:$F$450,4,FALSE),VLOOKUP($A1057,EDC_update!$B$2:$F$450,5,FALSE))</f>
        <v>#N/A</v>
      </c>
      <c r="V1057" s="78">
        <f>IF(IFERROR(SEARCH("PBT",P1057),99)=99,IF(IFERROR(SEARCH("suspected PBT",S1057),99)=99,IF(IFERROR(SEARCH("concluded to be PBT",K1057),99)=99,IF(IFERROR(SEARCH("PBT",S1057),99)=99,IF(IFERROR(SEARCH("PBT cand",L1057),99)=99,IF(IFERROR(SEARCH("PBT",L1057),99)=99,IF(IFERROR(SEARCH("persistent, bioackumulative and toxic properties",K1057),99)=99,0,Scoring!$E$3),Scoring!$E$3),Scoring!$E$7),Scoring!$E$3),Scoring!$E$5),Scoring!$E$6),Scoring!$E$3)</f>
        <v>0</v>
      </c>
      <c r="W1057" s="78">
        <f>IF(IFERROR(SEARCH("vPvB",P1057),99)=99,IF(IFERROR(SEARCH("suspected pbt/vPvB",S1057),99)=99,IF(IFERROR(SEARCH("vPvB",S1057),99)=99,IF(IFERROR(SEARCH("concluded to be a vPvB",S1057),99)=99,IF(IFERROR(SEARCH("identified as vPvB",K1057),99)=99,IF(IFERROR(SEARCH("concluded to be a vPvB",K1057),99)=99,IF(IFERROR(SEARCH("concluded to be both pbt and vPvB",S1057),99)=99,IF(IFERROR(SEARCH("concluded to be both pbt and vPvB",K1057),99)=99,0,Scoring!$E$5),Scoring!$E$5),Scoring!$E$5),Scoring!$E$5),Scoring!$E$5),Scoring!$E$4),Scoring!$E$6),Scoring!$E$4)</f>
        <v>0</v>
      </c>
      <c r="X1057" s="78">
        <f>IF(IFERROR(SEARCH("H410",N1057),99)=99,IF(IFERROR(SEARCH("H410",O1057),99)=99,IF(IFERROR(SEARCH("H410",Q1057),99)=99,IF(IFERROR(SEARCH("H410",M1057),99)=99,IF(IFERROR(SEARCH("H410",R1057),99)=99,IF(IFERROR(SEARCH("H411",N1057),99)=99,IF(IFERROR(SEARCH("H411",O1057),99)=99,IF(IFERROR(SEARCH("H411",Q1057),99)=99,IF(IFERROR(SEARCH("H411",M1057),99)=99,IF(IFERROR(SEARCH("H411",R1057),99)=99,IF(IFERROR(SEARCH("H413",N1057),99)=99,IF(IFERROR(SEARCH("H413",O1057),99)=99,IF(IFERROR(SEARCH("H413",Q1057),99)=99,IF(IFERROR(SEARCH("H413",M1057),99)=99,IF(IFERROR(SEARCH("H413",R1057),99)=99,IF(IFERROR(SEARCH("H412",N1057),99)=99,IF(IFERROR(SEARCH("H412",O1057),99)=99,IF(IFERROR(SEARCH("H412",Q1057),99)=99,IF(IFERROR(SEARCH("H412",M1057),99)=99,IF(IFERROR(SEARCH("H412",R1057),99)=99,0,Scoring!$E$2),Scoring!$E$2),Scoring!$E$2),Scoring!$E$2),Scoring!$E$2),Scoring!$E$2),Scoring!$E$2),Scoring!$E$2),Scoring!$E$2),Scoring!$E$2),Scoring!$E$2),Scoring!$E$2),Scoring!$E$2),Scoring!$E$2),Scoring!$E$2),Scoring!$E$2),Scoring!$E$2),Scoring!$E$2),Scoring!$E$2),Scoring!$E$2)</f>
        <v>0</v>
      </c>
      <c r="Y1057" s="78">
        <f>IF(IFERROR(SEARCH("CMR",K1057),99)=99,IF(IFERROR(SEARCH("Suspected CMR",S1057),99)=99,IF(IFERROR(SEARCH("CMR",S1057),99)=99,0,Scoring!$E$8),Scoring!$E$9),Scoring!$E$8)</f>
        <v>0</v>
      </c>
      <c r="Z1057" s="78">
        <f>IF(IFERROR(SEARCH("H350",N1057),99)=99,IF(IFERROR(SEARCH("H350",O1057),99)=99,IF(IFERROR(SEARCH("H350",Q1057),99)=99,IF(IFERROR(SEARCH("H350",M1057),99)=99,IF(IFERROR(SEARCH("H350",R1057),99)=99,IF(IFERROR(SEARCH("H351",N1057),99)=99,IF(IFERROR(SEARCH("H351",O1057),99)=99,IF(IFERROR(SEARCH("H351",Q1057),99)=99,IF(IFERROR(SEARCH("H351",M1057),99)=99,IF(IFERROR(SEARCH("H351",R1057),99)=99,IF(IFERROR(SEARCH("carcinogenic",P1057),99)=99,IF(IFERROR(SEARCH("suspected carcinogenic",S1057),99)=99,0,Scoring!$E$12),Scoring!$E$11),Scoring!$E$10),Scoring!$E$10),Scoring!$E$10),Scoring!$E$10),Scoring!$E$10),Scoring!$E$10),Scoring!$E$10),Scoring!$E$10),Scoring!$E$10),Scoring!$E$10)</f>
        <v>0</v>
      </c>
      <c r="AA1057" s="78">
        <f>IF(IFERROR(SEARCH("H340",N1057),99)=99,IF(IFERROR(SEARCH("H340",O1057),99)=99,IF(IFERROR(SEARCH("H340",Q1057),99)=99,IF(IFERROR(SEARCH("H340",M1057),99)=99,IF(IFERROR(SEARCH("H340",R1057),99)=99,IF(IFERROR(SEARCH("H341",N1057),99)=99,IF(IFERROR(SEARCH("H341",O1057),99)=99,IF(IFERROR(SEARCH("H341",Q1057),99)=99,IF(IFERROR(SEARCH("H341",M1057),99)=99,IF(IFERROR(SEARCH("H341",R1057),99)=99,IF(IFERROR(SEARCH("mutagenic",P1057),99)=99,IF(IFERROR(SEARCH("suspected mutagenic",S1057),99)=99,0,Scoring!$E$15),Scoring!$E$14),Scoring!$E$13),Scoring!$E$13),Scoring!$E$13),Scoring!$E$13),Scoring!$E$13),Scoring!$E$13),Scoring!$E$13),Scoring!$E$13),Scoring!$E$13),Scoring!$E$13)</f>
        <v>0</v>
      </c>
      <c r="AB1057" s="78">
        <f>IF(IFERROR(SEARCH("H360",N1057),99)=99,IF(IFERROR(SEARCH("H360",O1057),99)=99,IF(IFERROR(SEARCH("H360",Q1057),99)=99,IF(IFERROR(SEARCH("H360",M1057),99)=99,IF(IFERROR(SEARCH("H360",R1057),99)=99,IF(IFERROR(SEARCH("H361",N1057),99)=99,IF(IFERROR(SEARCH("H361",O1057),99)=99,IF(IFERROR(SEARCH("H361",Q1057),99)=99,IF(IFERROR(SEARCH("H361",M1057),99)=99,IF(IFERROR(SEARCH("H361",R1057),99)=99,IF(IFERROR(SEARCH("reproduction",P1057),99)=99,IF(IFERROR(SEARCH("suspected reprotoxic",S1057),99)=99,IF(IFERROR(SEARCH("reprotoxic",S1057),99)=99,IF(IFERROR(SEARCH("reprotoxic",K1057),99)=99,0,Scoring!$E$18),Scoring!$E$18),Scoring!$E$19),Scoring!$E$17),Scoring!$E$16),Scoring!$E$16),Scoring!$E$16),Scoring!$E$16),Scoring!$E$16),Scoring!$E$16),Scoring!$E$16),Scoring!$E$16),Scoring!$E$16),Scoring!$E$16)</f>
        <v>0</v>
      </c>
      <c r="AC1057" s="78">
        <f>IF(IFERROR(SEARCH("57f",L1057),99)=99,IF(IFERROR(SEARCH("57(f)",P1057),99)=99,0,Scoring!$E$20),Scoring!$E$20)</f>
        <v>1</v>
      </c>
      <c r="AD1057" s="78">
        <f>IF(IFERROR(SEARCH("CAT1",T1057),99)=99,IF(IFERROR(SEARCH("CAT2",T1057),99)=99,IF(IFERROR(SEARCH("CAT3",T1057),99)=99,IF(IFERROR(SEARCH("concluded to be endocrine",K1057),99)=99,IF(IFERROR(SEARCH("categorised as endocrine",K1057),99)=99,IF(IFERROR(SEARCH("endocrine disrupting",P1057),99)=99,IF(IFERROR(SEARCH("endocrine disrupting",K1057),99)=99,IF(IFERROR(SEARCH("suspected endocrine",S1057),99)=99,IF(IFERROR(SEARCH("potential endocrine",S1057),99)=99,0,Scoring!$E$25),Scoring!$E$25),Scoring!$E$24),Scoring!$E$24),Scoring!$E$24),Scoring!$E$24),Scoring!$E$23),Scoring!$E$22),Scoring!$E$21)</f>
        <v>0</v>
      </c>
      <c r="AE1057" s="78">
        <f>IF(IFERROR(SEARCH("suspected sensitiser",S1057),99)=99,IF(IFERROR(SEARCH("sensitiser",S1057),99)=99,IF(IFERROR(SEARCH("other hazard based concern",S1057),99)=99,0,Scoring!$E$28),Scoring!$E$26),Scoring!$E$27)</f>
        <v>0</v>
      </c>
      <c r="AF1057" s="78">
        <f>IF(IFERROR(M1057,1)=1,IF(IFERROR(N1057,1)=1,IF(IFERROR(O1057,1)=1,IF(IFERROR(Q1057,1)=1,IF(IFERROR(R1057,1)=1,IF(IFERROR(T1057,1)=1,IF(IFERROR(K1057,1)=1,IF(IFERROR(P1057,1)=1,IF(IFERROR(S1057,1)=1,Scoring!$E$29,0),0),0),0),0),0),0),0),0)</f>
        <v>0</v>
      </c>
      <c r="AG1057" s="78">
        <f t="shared" si="77"/>
        <v>1</v>
      </c>
      <c r="AI1057" s="93"/>
      <c r="AJ1057" s="94"/>
      <c r="AK1057" s="76"/>
      <c r="AL1057" s="75"/>
      <c r="AN1057" s="79"/>
      <c r="AO1057" s="79"/>
      <c r="AP1057" s="79"/>
      <c r="AQ1057" s="79"/>
      <c r="AR1057" s="79"/>
      <c r="AS1057" s="78"/>
      <c r="AU1057" s="79">
        <f>IF(IFERROR(F1057,99)=99,IF(IFERROR(G1057,99)=99,IF(IFERROR(H1057,99)=99,IF(IFERROR(I1057,99)=99,IF(IFERROR(E1057,99)=99,IF(IFERROR(J1057,99)=99,0,Scoring!$B$7),Scoring!$B$3),Scoring!$B$2),Scoring!$B$6),Scoring!$B$5),Scoring!$B$4)</f>
        <v>0.3</v>
      </c>
      <c r="AV1057" s="78">
        <f t="shared" si="78"/>
        <v>0.3</v>
      </c>
      <c r="AW1057" s="78"/>
      <c r="AX1057" s="66"/>
      <c r="AY1057" s="78"/>
      <c r="AZ1057" s="76"/>
      <c r="BA1057" s="76"/>
      <c r="BB1057" s="76"/>
    </row>
    <row r="1058" spans="1:54" x14ac:dyDescent="0.25">
      <c r="A1058" s="89" t="s">
        <v>7249</v>
      </c>
      <c r="B1058" s="89" t="s">
        <v>30</v>
      </c>
      <c r="C1058" s="89" t="s">
        <v>30</v>
      </c>
      <c r="D1058" s="89" t="s">
        <v>7250</v>
      </c>
      <c r="E1058" s="76" t="e">
        <f>IF(C1058="-",IF(A1058="-",VLOOKUP(D1058,'sin-list 180320_update'!$C$2:$C$835,1,FALSE),VLOOKUP(A1058,'sin-list 180320_update'!$A$2:$A$835,1,FALSE)),VLOOKUP(C1058,'sin-list 180320_update'!$B$2:$B$835,1,FALSE))</f>
        <v>#N/A</v>
      </c>
      <c r="F1058" s="76" t="e">
        <f>IF($C1058="-",IF($A1058="-",VLOOKUP($D1058,'REACH Bilaga XVII_update'!$A$5:$A$131,1,FALSE),VLOOKUP($A1058,'REACH Bilaga XVII_update'!$C$5:$C$131,1,FALSE)),VLOOKUP($C1058,'REACH Bilaga XVII_update'!$B$5:$B$131,1,FALSE))</f>
        <v>#N/A</v>
      </c>
      <c r="G1058" s="76" t="e">
        <f>IF($C1058="-",IF($A1058="-",VLOOKUP($D1058,' REACH Bilaga 59_update'!$A$5:$A$210,1,FALSE),VLOOKUP($A1058,' REACH Bilaga 59_update'!$D$5:$D$210,1,FALSE)),VLOOKUP($C1058,' REACH Bilaga 59_update'!$C$5:$C$210,1,FALSE))</f>
        <v>#N/A</v>
      </c>
      <c r="H1058" s="76" t="e">
        <f>IF($C1058="-",IF($A1058="-",VLOOKUP($D1058,'REACH Bilaga XIV_update'!$A$5:$A$110,1,FALSE),VLOOKUP($A1058,'REACH Bilaga XIV_update'!$D$5:$D$110,1,FALSE)),VLOOKUP($C1058,'REACH Bilaga XIV_update'!$C$5:$C$110,1,FALSE))</f>
        <v>#N/A</v>
      </c>
      <c r="I1058" s="76" t="e">
        <f>IF($C1058="-",IF($A1058="-",VLOOKUP($D1058,CoRAP_update!$A$5:$A$376,1,FALSE),VLOOKUP($A1058,CoRAP_update!$D$5:$D$376,1,FALSE)),VLOOKUP($C1058,CoRAP_update!$C$5:$C$376,1,FALSE))</f>
        <v>#N/A</v>
      </c>
      <c r="J1058" s="76" t="str">
        <f>IF($C1058="-",IF($A1058="-",VLOOKUP($D1058,EDC_update!$C$2:$C$450,1,FALSE),VLOOKUP($A1058,EDC_update!$B$2:$B$450,1,FALSE)),VLOOKUP($C1058,EDC_update!$L$2:$L$450,1,FALSE))</f>
        <v>38380-07-3</v>
      </c>
      <c r="K1058" s="76" t="e">
        <f>IF($C1058="-",IF($A1058="-",IF(VLOOKUP($D1058,'sin-list 180320_update'!$C$2:$S$835,3,FALSE)="",NA(),VLOOKUP($D1058,'sin-list 180320_update'!$C$2:$S$835,3,FALSE)),IF(VLOOKUP($A1058,'sin-list 180320_update'!$A$2:$S$835,5,FALSE)="",NA(),VLOOKUP($A1058,'sin-list 180320_update'!$A$2:$S$835,5,FALSE))),IF(VLOOKUP($C1058,'sin-list 180320_update'!$B$2:$S$835,4,FALSE)="",NA(),VLOOKUP($C1058,'sin-list 180320_update'!$B$2:$S$835,4,FALSE)))</f>
        <v>#N/A</v>
      </c>
      <c r="L1058" s="76" t="e">
        <f>IF($C1058="-",IF($A1058="-",VLOOKUP($D1058,'sin-list 180320_update'!$C$2:$S$835,6,FALSE),VLOOKUP($A1058,'sin-list 180320_update'!$A$2:$S$835,8,FALSE)),VLOOKUP($C1058,'sin-list 180320_update'!$B$2:$S$835,7,FALSE))</f>
        <v>#N/A</v>
      </c>
      <c r="M1058" s="76" t="e">
        <f>IF($C1058="-",IF($A1058="-",IF(VLOOKUP($D1058,'sin-list 180320_update'!$C$2:$S$835,8,FALSE)="",NA(),VLOOKUP($D1058,'sin-list 180320_update'!$C$2:$S$835,8,FALSE)),IF(VLOOKUP($A1058,'sin-list 180320_update'!$A$2:$S$835,10,FALSE)="",NA(),VLOOKUP($A1058,'sin-list 180320_update'!$A$2:$S$835,10,FALSE))),IF(VLOOKUP($C1058,'sin-list 180320_update'!$B$2:$S$835,9,FALSE)="",NA(),VLOOKUP($C1058,'sin-list 180320_update'!$B$2:$S$835,9,FALSE)))</f>
        <v>#N/A</v>
      </c>
      <c r="N1058" s="76" t="e">
        <f>IF($C1058="-",IF($A1058="-",IF(VLOOKUP($D1058,'REACH Bilaga XVII_update'!$A$5:$E$131,4,FALSE)="",NA(),VLOOKUP($D1058,'REACH Bilaga XVII_update'!$A$5:$E$131,4,FALSE)),IF(VLOOKUP($A1058,'REACH Bilaga XVII_update'!$C$5:$D$131,2,FALSE)="",NA(),VLOOKUP($A1058,'REACH Bilaga XVII_update'!$C$5:$D$131,2,FALSE))),IF(VLOOKUP($C1058,'REACH Bilaga XVII_update'!$B$5:$D$131,3,FALSE)="",NA(),VLOOKUP($C1058,'REACH Bilaga XVII_update'!$B$5:$D$131,3,FALSE)))</f>
        <v>#N/A</v>
      </c>
      <c r="O1058" s="76" t="e">
        <f>IF($C1058="-",IF($A1058="-",IF(VLOOKUP($D1058,' REACH Bilaga 59_update'!$A$5:$E$210,5,FALSE)="",NA(),VLOOKUP($D1058,' REACH Bilaga 59_update'!$A$5:$E$210,5,FALSE)),IF(VLOOKUP($A1058,' REACH Bilaga 59_update'!$D$5:$E$210,2,FALSE)="",NA(),VLOOKUP($A1058,' REACH Bilaga 59_update'!$D$5:$E$210,2,FALSE))),IF(VLOOKUP($C1058,' REACH Bilaga 59_update'!$C$5:$E$210,3,FALSE)="",NA(),VLOOKUP($C1058,' REACH Bilaga 59_update'!$C$5:$E$210,3,FALSE)))</f>
        <v>#N/A</v>
      </c>
      <c r="P1058" s="76" t="e">
        <f>IF(C1058="-",IF(A1058="-",IFERROR(VLOOKUP($D1058,' REACH Bilaga 59_update'!$A$5:$F$210,MATCH(Sammanfattning!P$1,' REACH Bilaga 59_update'!$A$4:$F$4,0),FALSE),VLOOKUP($D1058,'REACH Bilaga XIV_update'!$A$4:$H$110,MATCH(Sammanfattning!P$1,'REACH Bilaga XIV_update'!$A$4:$H$4,0),FALSE)),IFERROR(VLOOKUP($A1058,' REACH Bilaga 59_update'!$D$5:$F$210,MATCH(Sammanfattning!P$1,' REACH Bilaga 59_update'!$D$4:$F$4,0),FALSE),VLOOKUP($A1058,'REACH Bilaga XIV_update'!$D$4:$H$110,MATCH(Sammanfattning!P$1,'REACH Bilaga XIV_update'!$D$4:$H$4,0),FALSE))),IFERROR(VLOOKUP($C1058,' REACH Bilaga 59_update'!$C$5:$F$210,MATCH(Sammanfattning!P$1,' REACH Bilaga 59_update'!$C$4:$F$4,0),FALSE),VLOOKUP($C1058,'REACH Bilaga XIV_update'!$C$4:$H$110,MATCH(Sammanfattning!P$1,'REACH Bilaga XIV_update'!$C$4:$H$4,0),FALSE)))</f>
        <v>#N/A</v>
      </c>
      <c r="Q1058" s="76" t="e">
        <f>IF($C1058="-",IF($A1058="-",IF(VLOOKUP($D1058,'REACH Bilaga XIV_update'!$A$5:$I$110,9,FALSE)="",NA(),VLOOKUP($D1058,'REACH Bilaga XIV_update'!$A$5:$I$110,9,FALSE)),IF(VLOOKUP($A1058,'REACH Bilaga XIV_update'!$D$5:$I$110,6,FALSE)="",NA(),VLOOKUP($A1058,'REACH Bilaga XIV_update'!$D$5:$I$110,6,FALSE))),IF(VLOOKUP($C1058,'REACH Bilaga XIV_update'!$C$5:$I$110,7,FALSE)="",NA(),VLOOKUP($C1058,'REACH Bilaga XIV_update'!$C$5:$I$110,7,FALSE)))</f>
        <v>#N/A</v>
      </c>
      <c r="R1058" s="76" t="e">
        <f>IF($C1058="-",IF($A1058="-",IF(VLOOKUP($D1058,CoRAP_update!$A$5:$O$376,15,FALSE)="",NA(),VLOOKUP($D1058,CoRAP_update!$A$5:$O$376,15,FALSE)),IF(VLOOKUP($A1058,CoRAP_update!$D$5:$O$376,12,FALSE)="",NA(),VLOOKUP($A1058,CoRAP_update!$D$5:$O$376,12,FALSE))),IF(VLOOKUP($C1058,CoRAP_update!$C$5:$O$376,13,FALSE)="",NA(),VLOOKUP($C1058,CoRAP_update!$C$5:$O$376,13,FALSE)))</f>
        <v>#N/A</v>
      </c>
      <c r="S1058" s="144" t="e">
        <f>IF($C1058="-",IF($A1058="-",VLOOKUP($D1058,CoRAP_update!$A$5:$J$376,MATCH(Sammanfattning!S$1,CoRAP_update!$A$4:$J$4,0),FALSE),VLOOKUP($A1058,CoRAP_update!$D$5:$J$376,MATCH(Sammanfattning!S$1,CoRAP_update!$D$4:$J$4,0),FALSE)),VLOOKUP($C1058,CoRAP_update!$C$5:$J$376,MATCH(Sammanfattning!S$1,CoRAP_update!$C$4:$J$4,0),FALSE))</f>
        <v>#N/A</v>
      </c>
      <c r="T1058" s="76" t="str">
        <f>IF($A1058="-",VLOOKUP($D1058,EDC_update!$C$2:$F$450,4,FALSE),VLOOKUP($A1058,EDC_update!$B$2:$F$450,5,FALSE))</f>
        <v>CAT1</v>
      </c>
      <c r="V1058" s="78">
        <f>IF(IFERROR(SEARCH("PBT",P1058),99)=99,IF(IFERROR(SEARCH("suspected PBT",S1058),99)=99,IF(IFERROR(SEARCH("concluded to be PBT",K1058),99)=99,IF(IFERROR(SEARCH("PBT",S1058),99)=99,IF(IFERROR(SEARCH("PBT cand",L1058),99)=99,IF(IFERROR(SEARCH("PBT",L1058),99)=99,IF(IFERROR(SEARCH("persistent, bioackumulative and toxic properties",K1058),99)=99,0,Scoring!$E$3),Scoring!$E$3),Scoring!$E$7),Scoring!$E$3),Scoring!$E$5),Scoring!$E$6),Scoring!$E$3)</f>
        <v>0</v>
      </c>
      <c r="W1058" s="78">
        <f>IF(IFERROR(SEARCH("vPvB",P1058),99)=99,IF(IFERROR(SEARCH("suspected pbt/vPvB",S1058),99)=99,IF(IFERROR(SEARCH("vPvB",S1058),99)=99,IF(IFERROR(SEARCH("concluded to be a vPvB",S1058),99)=99,IF(IFERROR(SEARCH("identified as vPvB",K1058),99)=99,IF(IFERROR(SEARCH("concluded to be a vPvB",K1058),99)=99,IF(IFERROR(SEARCH("concluded to be both pbt and vPvB",S1058),99)=99,IF(IFERROR(SEARCH("concluded to be both pbt and vPvB",K1058),99)=99,0,Scoring!$E$5),Scoring!$E$5),Scoring!$E$5),Scoring!$E$5),Scoring!$E$5),Scoring!$E$4),Scoring!$E$6),Scoring!$E$4)</f>
        <v>0</v>
      </c>
      <c r="X1058" s="78">
        <f>IF(IFERROR(SEARCH("H410",N1058),99)=99,IF(IFERROR(SEARCH("H410",O1058),99)=99,IF(IFERROR(SEARCH("H410",Q1058),99)=99,IF(IFERROR(SEARCH("H410",M1058),99)=99,IF(IFERROR(SEARCH("H410",R1058),99)=99,IF(IFERROR(SEARCH("H411",N1058),99)=99,IF(IFERROR(SEARCH("H411",O1058),99)=99,IF(IFERROR(SEARCH("H411",Q1058),99)=99,IF(IFERROR(SEARCH("H411",M1058),99)=99,IF(IFERROR(SEARCH("H411",R1058),99)=99,IF(IFERROR(SEARCH("H413",N1058),99)=99,IF(IFERROR(SEARCH("H413",O1058),99)=99,IF(IFERROR(SEARCH("H413",Q1058),99)=99,IF(IFERROR(SEARCH("H413",M1058),99)=99,IF(IFERROR(SEARCH("H413",R1058),99)=99,IF(IFERROR(SEARCH("H412",N1058),99)=99,IF(IFERROR(SEARCH("H412",O1058),99)=99,IF(IFERROR(SEARCH("H412",Q1058),99)=99,IF(IFERROR(SEARCH("H412",M1058),99)=99,IF(IFERROR(SEARCH("H412",R1058),99)=99,0,Scoring!$E$2),Scoring!$E$2),Scoring!$E$2),Scoring!$E$2),Scoring!$E$2),Scoring!$E$2),Scoring!$E$2),Scoring!$E$2),Scoring!$E$2),Scoring!$E$2),Scoring!$E$2),Scoring!$E$2),Scoring!$E$2),Scoring!$E$2),Scoring!$E$2),Scoring!$E$2),Scoring!$E$2),Scoring!$E$2),Scoring!$E$2),Scoring!$E$2)</f>
        <v>0</v>
      </c>
      <c r="Y1058" s="78">
        <f>IF(IFERROR(SEARCH("CMR",K1058),99)=99,IF(IFERROR(SEARCH("Suspected CMR",S1058),99)=99,IF(IFERROR(SEARCH("CMR",S1058),99)=99,0,Scoring!$E$8),Scoring!$E$9),Scoring!$E$8)</f>
        <v>0</v>
      </c>
      <c r="Z1058" s="78">
        <f>IF(IFERROR(SEARCH("H350",N1058),99)=99,IF(IFERROR(SEARCH("H350",O1058),99)=99,IF(IFERROR(SEARCH("H350",Q1058),99)=99,IF(IFERROR(SEARCH("H350",M1058),99)=99,IF(IFERROR(SEARCH("H350",R1058),99)=99,IF(IFERROR(SEARCH("H351",N1058),99)=99,IF(IFERROR(SEARCH("H351",O1058),99)=99,IF(IFERROR(SEARCH("H351",Q1058),99)=99,IF(IFERROR(SEARCH("H351",M1058),99)=99,IF(IFERROR(SEARCH("H351",R1058),99)=99,IF(IFERROR(SEARCH("carcinogenic",P1058),99)=99,IF(IFERROR(SEARCH("suspected carcinogenic",S1058),99)=99,0,Scoring!$E$12),Scoring!$E$11),Scoring!$E$10),Scoring!$E$10),Scoring!$E$10),Scoring!$E$10),Scoring!$E$10),Scoring!$E$10),Scoring!$E$10),Scoring!$E$10),Scoring!$E$10),Scoring!$E$10)</f>
        <v>0</v>
      </c>
      <c r="AA1058" s="78">
        <f>IF(IFERROR(SEARCH("H340",N1058),99)=99,IF(IFERROR(SEARCH("H340",O1058),99)=99,IF(IFERROR(SEARCH("H340",Q1058),99)=99,IF(IFERROR(SEARCH("H340",M1058),99)=99,IF(IFERROR(SEARCH("H340",R1058),99)=99,IF(IFERROR(SEARCH("H341",N1058),99)=99,IF(IFERROR(SEARCH("H341",O1058),99)=99,IF(IFERROR(SEARCH("H341",Q1058),99)=99,IF(IFERROR(SEARCH("H341",M1058),99)=99,IF(IFERROR(SEARCH("H341",R1058),99)=99,IF(IFERROR(SEARCH("mutagenic",P1058),99)=99,IF(IFERROR(SEARCH("suspected mutagenic",S1058),99)=99,0,Scoring!$E$15),Scoring!$E$14),Scoring!$E$13),Scoring!$E$13),Scoring!$E$13),Scoring!$E$13),Scoring!$E$13),Scoring!$E$13),Scoring!$E$13),Scoring!$E$13),Scoring!$E$13),Scoring!$E$13)</f>
        <v>0</v>
      </c>
      <c r="AB1058" s="78">
        <f>IF(IFERROR(SEARCH("H360",N1058),99)=99,IF(IFERROR(SEARCH("H360",O1058),99)=99,IF(IFERROR(SEARCH("H360",Q1058),99)=99,IF(IFERROR(SEARCH("H360",M1058),99)=99,IF(IFERROR(SEARCH("H360",R1058),99)=99,IF(IFERROR(SEARCH("H361",N1058),99)=99,IF(IFERROR(SEARCH("H361",O1058),99)=99,IF(IFERROR(SEARCH("H361",Q1058),99)=99,IF(IFERROR(SEARCH("H361",M1058),99)=99,IF(IFERROR(SEARCH("H361",R1058),99)=99,IF(IFERROR(SEARCH("reproduction",P1058),99)=99,IF(IFERROR(SEARCH("suspected reprotoxic",S1058),99)=99,IF(IFERROR(SEARCH("reprotoxic",S1058),99)=99,IF(IFERROR(SEARCH("reprotoxic",K1058),99)=99,0,Scoring!$E$18),Scoring!$E$18),Scoring!$E$19),Scoring!$E$17),Scoring!$E$16),Scoring!$E$16),Scoring!$E$16),Scoring!$E$16),Scoring!$E$16),Scoring!$E$16),Scoring!$E$16),Scoring!$E$16),Scoring!$E$16),Scoring!$E$16)</f>
        <v>0</v>
      </c>
      <c r="AC1058" s="78">
        <f>IF(IFERROR(SEARCH("57f",L1058),99)=99,IF(IFERROR(SEARCH("57(f)",P1058),99)=99,0,Scoring!$E$20),Scoring!$E$20)</f>
        <v>0</v>
      </c>
      <c r="AD1058" s="78">
        <f>IF(IFERROR(SEARCH("CAT1",T1058),99)=99,IF(IFERROR(SEARCH("CAT2",T1058),99)=99,IF(IFERROR(SEARCH("CAT3",T1058),99)=99,IF(IFERROR(SEARCH("concluded to be endocrine",K1058),99)=99,IF(IFERROR(SEARCH("categorised as endocrine",K1058),99)=99,IF(IFERROR(SEARCH("endocrine disrupting",P1058),99)=99,IF(IFERROR(SEARCH("endocrine disrupting",K1058),99)=99,IF(IFERROR(SEARCH("suspected endocrine",S1058),99)=99,IF(IFERROR(SEARCH("potential endocrine",S1058),99)=99,0,Scoring!$E$25),Scoring!$E$25),Scoring!$E$24),Scoring!$E$24),Scoring!$E$24),Scoring!$E$24),Scoring!$E$23),Scoring!$E$22),Scoring!$E$21)</f>
        <v>1</v>
      </c>
      <c r="AE1058" s="78">
        <f>IF(IFERROR(SEARCH("suspected sensitiser",S1058),99)=99,IF(IFERROR(SEARCH("sensitiser",S1058),99)=99,IF(IFERROR(SEARCH("other hazard based concern",S1058),99)=99,0,Scoring!$E$28),Scoring!$E$26),Scoring!$E$27)</f>
        <v>0</v>
      </c>
      <c r="AF1058" s="78">
        <f>IF(IFERROR(M1058,1)=1,IF(IFERROR(N1058,1)=1,IF(IFERROR(O1058,1)=1,IF(IFERROR(Q1058,1)=1,IF(IFERROR(R1058,1)=1,IF(IFERROR(T1058,1)=1,IF(IFERROR(K1058,1)=1,IF(IFERROR(P1058,1)=1,IF(IFERROR(S1058,1)=1,Scoring!$E$29,0),0),0),0),0),0),0),0),0)</f>
        <v>0</v>
      </c>
      <c r="AG1058" s="78">
        <f t="shared" si="77"/>
        <v>1</v>
      </c>
      <c r="AI1058" s="93"/>
      <c r="AJ1058" s="94"/>
      <c r="AK1058" s="76"/>
      <c r="AL1058" s="75"/>
      <c r="AN1058" s="79"/>
      <c r="AO1058" s="79"/>
      <c r="AP1058" s="79"/>
      <c r="AQ1058" s="79"/>
      <c r="AR1058" s="79"/>
      <c r="AS1058" s="78"/>
      <c r="AU1058" s="79">
        <f>IF(IFERROR(F1058,99)=99,IF(IFERROR(G1058,99)=99,IF(IFERROR(H1058,99)=99,IF(IFERROR(I1058,99)=99,IF(IFERROR(E1058,99)=99,IF(IFERROR(J1058,99)=99,0,Scoring!$B$7),Scoring!$B$3),Scoring!$B$2),Scoring!$B$6),Scoring!$B$5),Scoring!$B$4)</f>
        <v>0.3</v>
      </c>
      <c r="AV1058" s="78">
        <f t="shared" si="78"/>
        <v>0.3</v>
      </c>
      <c r="AW1058" s="78"/>
      <c r="AX1058" s="66"/>
      <c r="AY1058" s="78"/>
      <c r="AZ1058" s="76"/>
      <c r="BB1058" s="76"/>
    </row>
    <row r="1059" spans="1:54" x14ac:dyDescent="0.25">
      <c r="A1059" s="89" t="s">
        <v>7397</v>
      </c>
      <c r="B1059" s="89" t="s">
        <v>30</v>
      </c>
      <c r="C1059" s="89" t="s">
        <v>30</v>
      </c>
      <c r="D1059" s="89" t="s">
        <v>7398</v>
      </c>
      <c r="E1059" s="76" t="e">
        <f>IF(C1059="-",IF(A1059="-",VLOOKUP(D1059,'sin-list 180320_update'!$C$2:$C$835,1,FALSE),VLOOKUP(A1059,'sin-list 180320_update'!$A$2:$A$835,1,FALSE)),VLOOKUP(C1059,'sin-list 180320_update'!$B$2:$B$835,1,FALSE))</f>
        <v>#N/A</v>
      </c>
      <c r="F1059" s="76" t="e">
        <f>IF($C1059="-",IF($A1059="-",VLOOKUP($D1059,'REACH Bilaga XVII_update'!$A$5:$A$131,1,FALSE),VLOOKUP($A1059,'REACH Bilaga XVII_update'!$C$5:$C$131,1,FALSE)),VLOOKUP($C1059,'REACH Bilaga XVII_update'!$B$5:$B$131,1,FALSE))</f>
        <v>#N/A</v>
      </c>
      <c r="G1059" s="76" t="e">
        <f>IF($C1059="-",IF($A1059="-",VLOOKUP($D1059,' REACH Bilaga 59_update'!$A$5:$A$210,1,FALSE),VLOOKUP($A1059,' REACH Bilaga 59_update'!$D$5:$D$210,1,FALSE)),VLOOKUP($C1059,' REACH Bilaga 59_update'!$C$5:$C$210,1,FALSE))</f>
        <v>#N/A</v>
      </c>
      <c r="H1059" s="76" t="e">
        <f>IF($C1059="-",IF($A1059="-",VLOOKUP($D1059,'REACH Bilaga XIV_update'!$A$5:$A$110,1,FALSE),VLOOKUP($A1059,'REACH Bilaga XIV_update'!$D$5:$D$110,1,FALSE)),VLOOKUP($C1059,'REACH Bilaga XIV_update'!$C$5:$C$110,1,FALSE))</f>
        <v>#N/A</v>
      </c>
      <c r="I1059" s="76" t="e">
        <f>IF($C1059="-",IF($A1059="-",VLOOKUP($D1059,CoRAP_update!$A$5:$A$376,1,FALSE),VLOOKUP($A1059,CoRAP_update!$D$5:$D$376,1,FALSE)),VLOOKUP($C1059,CoRAP_update!$C$5:$C$376,1,FALSE))</f>
        <v>#N/A</v>
      </c>
      <c r="J1059" s="76" t="str">
        <f>IF($C1059="-",IF($A1059="-",VLOOKUP($D1059,EDC_update!$C$2:$C$450,1,FALSE),VLOOKUP($A1059,EDC_update!$B$2:$B$450,1,FALSE)),VLOOKUP($C1059,EDC_update!$L$2:$L$450,1,FALSE))</f>
        <v>39765-80-5</v>
      </c>
      <c r="K1059" s="76" t="e">
        <f>IF($C1059="-",IF($A1059="-",IF(VLOOKUP($D1059,'sin-list 180320_update'!$C$2:$S$835,3,FALSE)="",NA(),VLOOKUP($D1059,'sin-list 180320_update'!$C$2:$S$835,3,FALSE)),IF(VLOOKUP($A1059,'sin-list 180320_update'!$A$2:$S$835,5,FALSE)="",NA(),VLOOKUP($A1059,'sin-list 180320_update'!$A$2:$S$835,5,FALSE))),IF(VLOOKUP($C1059,'sin-list 180320_update'!$B$2:$S$835,4,FALSE)="",NA(),VLOOKUP($C1059,'sin-list 180320_update'!$B$2:$S$835,4,FALSE)))</f>
        <v>#N/A</v>
      </c>
      <c r="L1059" s="76" t="e">
        <f>IF($C1059="-",IF($A1059="-",VLOOKUP($D1059,'sin-list 180320_update'!$C$2:$S$835,6,FALSE),VLOOKUP($A1059,'sin-list 180320_update'!$A$2:$S$835,8,FALSE)),VLOOKUP($C1059,'sin-list 180320_update'!$B$2:$S$835,7,FALSE))</f>
        <v>#N/A</v>
      </c>
      <c r="M1059" s="76" t="e">
        <f>IF($C1059="-",IF($A1059="-",IF(VLOOKUP($D1059,'sin-list 180320_update'!$C$2:$S$835,8,FALSE)="",NA(),VLOOKUP($D1059,'sin-list 180320_update'!$C$2:$S$835,8,FALSE)),IF(VLOOKUP($A1059,'sin-list 180320_update'!$A$2:$S$835,10,FALSE)="",NA(),VLOOKUP($A1059,'sin-list 180320_update'!$A$2:$S$835,10,FALSE))),IF(VLOOKUP($C1059,'sin-list 180320_update'!$B$2:$S$835,9,FALSE)="",NA(),VLOOKUP($C1059,'sin-list 180320_update'!$B$2:$S$835,9,FALSE)))</f>
        <v>#N/A</v>
      </c>
      <c r="N1059" s="76" t="e">
        <f>IF($C1059="-",IF($A1059="-",IF(VLOOKUP($D1059,'REACH Bilaga XVII_update'!$A$5:$E$131,4,FALSE)="",NA(),VLOOKUP($D1059,'REACH Bilaga XVII_update'!$A$5:$E$131,4,FALSE)),IF(VLOOKUP($A1059,'REACH Bilaga XVII_update'!$C$5:$D$131,2,FALSE)="",NA(),VLOOKUP($A1059,'REACH Bilaga XVII_update'!$C$5:$D$131,2,FALSE))),IF(VLOOKUP($C1059,'REACH Bilaga XVII_update'!$B$5:$D$131,3,FALSE)="",NA(),VLOOKUP($C1059,'REACH Bilaga XVII_update'!$B$5:$D$131,3,FALSE)))</f>
        <v>#N/A</v>
      </c>
      <c r="O1059" s="76" t="e">
        <f>IF($C1059="-",IF($A1059="-",IF(VLOOKUP($D1059,' REACH Bilaga 59_update'!$A$5:$E$210,5,FALSE)="",NA(),VLOOKUP($D1059,' REACH Bilaga 59_update'!$A$5:$E$210,5,FALSE)),IF(VLOOKUP($A1059,' REACH Bilaga 59_update'!$D$5:$E$210,2,FALSE)="",NA(),VLOOKUP($A1059,' REACH Bilaga 59_update'!$D$5:$E$210,2,FALSE))),IF(VLOOKUP($C1059,' REACH Bilaga 59_update'!$C$5:$E$210,3,FALSE)="",NA(),VLOOKUP($C1059,' REACH Bilaga 59_update'!$C$5:$E$210,3,FALSE)))</f>
        <v>#N/A</v>
      </c>
      <c r="P1059" s="76" t="e">
        <f>IF(C1059="-",IF(A1059="-",IFERROR(VLOOKUP($D1059,' REACH Bilaga 59_update'!$A$5:$F$210,MATCH(Sammanfattning!P$1,' REACH Bilaga 59_update'!$A$4:$F$4,0),FALSE),VLOOKUP($D1059,'REACH Bilaga XIV_update'!$A$4:$H$110,MATCH(Sammanfattning!P$1,'REACH Bilaga XIV_update'!$A$4:$H$4,0),FALSE)),IFERROR(VLOOKUP($A1059,' REACH Bilaga 59_update'!$D$5:$F$210,MATCH(Sammanfattning!P$1,' REACH Bilaga 59_update'!$D$4:$F$4,0),FALSE),VLOOKUP($A1059,'REACH Bilaga XIV_update'!$D$4:$H$110,MATCH(Sammanfattning!P$1,'REACH Bilaga XIV_update'!$D$4:$H$4,0),FALSE))),IFERROR(VLOOKUP($C1059,' REACH Bilaga 59_update'!$C$5:$F$210,MATCH(Sammanfattning!P$1,' REACH Bilaga 59_update'!$C$4:$F$4,0),FALSE),VLOOKUP($C1059,'REACH Bilaga XIV_update'!$C$4:$H$110,MATCH(Sammanfattning!P$1,'REACH Bilaga XIV_update'!$C$4:$H$4,0),FALSE)))</f>
        <v>#N/A</v>
      </c>
      <c r="Q1059" s="76" t="e">
        <f>IF($C1059="-",IF($A1059="-",IF(VLOOKUP($D1059,'REACH Bilaga XIV_update'!$A$5:$I$110,9,FALSE)="",NA(),VLOOKUP($D1059,'REACH Bilaga XIV_update'!$A$5:$I$110,9,FALSE)),IF(VLOOKUP($A1059,'REACH Bilaga XIV_update'!$D$5:$I$110,6,FALSE)="",NA(),VLOOKUP($A1059,'REACH Bilaga XIV_update'!$D$5:$I$110,6,FALSE))),IF(VLOOKUP($C1059,'REACH Bilaga XIV_update'!$C$5:$I$110,7,FALSE)="",NA(),VLOOKUP($C1059,'REACH Bilaga XIV_update'!$C$5:$I$110,7,FALSE)))</f>
        <v>#N/A</v>
      </c>
      <c r="R1059" s="76" t="e">
        <f>IF($C1059="-",IF($A1059="-",IF(VLOOKUP($D1059,CoRAP_update!$A$5:$O$376,15,FALSE)="",NA(),VLOOKUP($D1059,CoRAP_update!$A$5:$O$376,15,FALSE)),IF(VLOOKUP($A1059,CoRAP_update!$D$5:$O$376,12,FALSE)="",NA(),VLOOKUP($A1059,CoRAP_update!$D$5:$O$376,12,FALSE))),IF(VLOOKUP($C1059,CoRAP_update!$C$5:$O$376,13,FALSE)="",NA(),VLOOKUP($C1059,CoRAP_update!$C$5:$O$376,13,FALSE)))</f>
        <v>#N/A</v>
      </c>
      <c r="S1059" s="144" t="e">
        <f>IF($C1059="-",IF($A1059="-",VLOOKUP($D1059,CoRAP_update!$A$5:$J$376,MATCH(Sammanfattning!S$1,CoRAP_update!$A$4:$J$4,0),FALSE),VLOOKUP($A1059,CoRAP_update!$D$5:$J$376,MATCH(Sammanfattning!S$1,CoRAP_update!$D$4:$J$4,0),FALSE)),VLOOKUP($C1059,CoRAP_update!$C$5:$J$376,MATCH(Sammanfattning!S$1,CoRAP_update!$C$4:$J$4,0),FALSE))</f>
        <v>#N/A</v>
      </c>
      <c r="T1059" s="76" t="str">
        <f>IF($A1059="-",VLOOKUP($D1059,EDC_update!$C$2:$F$450,4,FALSE),VLOOKUP($A1059,EDC_update!$B$2:$F$450,5,FALSE))</f>
        <v>CAT1</v>
      </c>
      <c r="V1059" s="78">
        <f>IF(IFERROR(SEARCH("PBT",P1059),99)=99,IF(IFERROR(SEARCH("suspected PBT",S1059),99)=99,IF(IFERROR(SEARCH("concluded to be PBT",K1059),99)=99,IF(IFERROR(SEARCH("PBT",S1059),99)=99,IF(IFERROR(SEARCH("PBT cand",L1059),99)=99,IF(IFERROR(SEARCH("PBT",L1059),99)=99,IF(IFERROR(SEARCH("persistent, bioackumulative and toxic properties",K1059),99)=99,0,Scoring!$E$3),Scoring!$E$3),Scoring!$E$7),Scoring!$E$3),Scoring!$E$5),Scoring!$E$6),Scoring!$E$3)</f>
        <v>0</v>
      </c>
      <c r="W1059" s="78">
        <f>IF(IFERROR(SEARCH("vPvB",P1059),99)=99,IF(IFERROR(SEARCH("suspected pbt/vPvB",S1059),99)=99,IF(IFERROR(SEARCH("vPvB",S1059),99)=99,IF(IFERROR(SEARCH("concluded to be a vPvB",S1059),99)=99,IF(IFERROR(SEARCH("identified as vPvB",K1059),99)=99,IF(IFERROR(SEARCH("concluded to be a vPvB",K1059),99)=99,IF(IFERROR(SEARCH("concluded to be both pbt and vPvB",S1059),99)=99,IF(IFERROR(SEARCH("concluded to be both pbt and vPvB",K1059),99)=99,0,Scoring!$E$5),Scoring!$E$5),Scoring!$E$5),Scoring!$E$5),Scoring!$E$5),Scoring!$E$4),Scoring!$E$6),Scoring!$E$4)</f>
        <v>0</v>
      </c>
      <c r="X1059" s="78">
        <f>IF(IFERROR(SEARCH("H410",N1059),99)=99,IF(IFERROR(SEARCH("H410",O1059),99)=99,IF(IFERROR(SEARCH("H410",Q1059),99)=99,IF(IFERROR(SEARCH("H410",M1059),99)=99,IF(IFERROR(SEARCH("H410",R1059),99)=99,IF(IFERROR(SEARCH("H411",N1059),99)=99,IF(IFERROR(SEARCH("H411",O1059),99)=99,IF(IFERROR(SEARCH("H411",Q1059),99)=99,IF(IFERROR(SEARCH("H411",M1059),99)=99,IF(IFERROR(SEARCH("H411",R1059),99)=99,IF(IFERROR(SEARCH("H413",N1059),99)=99,IF(IFERROR(SEARCH("H413",O1059),99)=99,IF(IFERROR(SEARCH("H413",Q1059),99)=99,IF(IFERROR(SEARCH("H413",M1059),99)=99,IF(IFERROR(SEARCH("H413",R1059),99)=99,IF(IFERROR(SEARCH("H412",N1059),99)=99,IF(IFERROR(SEARCH("H412",O1059),99)=99,IF(IFERROR(SEARCH("H412",Q1059),99)=99,IF(IFERROR(SEARCH("H412",M1059),99)=99,IF(IFERROR(SEARCH("H412",R1059),99)=99,0,Scoring!$E$2),Scoring!$E$2),Scoring!$E$2),Scoring!$E$2),Scoring!$E$2),Scoring!$E$2),Scoring!$E$2),Scoring!$E$2),Scoring!$E$2),Scoring!$E$2),Scoring!$E$2),Scoring!$E$2),Scoring!$E$2),Scoring!$E$2),Scoring!$E$2),Scoring!$E$2),Scoring!$E$2),Scoring!$E$2),Scoring!$E$2),Scoring!$E$2)</f>
        <v>0</v>
      </c>
      <c r="Y1059" s="78">
        <f>IF(IFERROR(SEARCH("CMR",K1059),99)=99,IF(IFERROR(SEARCH("Suspected CMR",S1059),99)=99,IF(IFERROR(SEARCH("CMR",S1059),99)=99,0,Scoring!$E$8),Scoring!$E$9),Scoring!$E$8)</f>
        <v>0</v>
      </c>
      <c r="Z1059" s="78">
        <f>IF(IFERROR(SEARCH("H350",N1059),99)=99,IF(IFERROR(SEARCH("H350",O1059),99)=99,IF(IFERROR(SEARCH("H350",Q1059),99)=99,IF(IFERROR(SEARCH("H350",M1059),99)=99,IF(IFERROR(SEARCH("H350",R1059),99)=99,IF(IFERROR(SEARCH("H351",N1059),99)=99,IF(IFERROR(SEARCH("H351",O1059),99)=99,IF(IFERROR(SEARCH("H351",Q1059),99)=99,IF(IFERROR(SEARCH("H351",M1059),99)=99,IF(IFERROR(SEARCH("H351",R1059),99)=99,IF(IFERROR(SEARCH("carcinogenic",P1059),99)=99,IF(IFERROR(SEARCH("suspected carcinogenic",S1059),99)=99,0,Scoring!$E$12),Scoring!$E$11),Scoring!$E$10),Scoring!$E$10),Scoring!$E$10),Scoring!$E$10),Scoring!$E$10),Scoring!$E$10),Scoring!$E$10),Scoring!$E$10),Scoring!$E$10),Scoring!$E$10)</f>
        <v>0</v>
      </c>
      <c r="AA1059" s="78">
        <f>IF(IFERROR(SEARCH("H340",N1059),99)=99,IF(IFERROR(SEARCH("H340",O1059),99)=99,IF(IFERROR(SEARCH("H340",Q1059),99)=99,IF(IFERROR(SEARCH("H340",M1059),99)=99,IF(IFERROR(SEARCH("H340",R1059),99)=99,IF(IFERROR(SEARCH("H341",N1059),99)=99,IF(IFERROR(SEARCH("H341",O1059),99)=99,IF(IFERROR(SEARCH("H341",Q1059),99)=99,IF(IFERROR(SEARCH("H341",M1059),99)=99,IF(IFERROR(SEARCH("H341",R1059),99)=99,IF(IFERROR(SEARCH("mutagenic",P1059),99)=99,IF(IFERROR(SEARCH("suspected mutagenic",S1059),99)=99,0,Scoring!$E$15),Scoring!$E$14),Scoring!$E$13),Scoring!$E$13),Scoring!$E$13),Scoring!$E$13),Scoring!$E$13),Scoring!$E$13),Scoring!$E$13),Scoring!$E$13),Scoring!$E$13),Scoring!$E$13)</f>
        <v>0</v>
      </c>
      <c r="AB1059" s="78">
        <f>IF(IFERROR(SEARCH("H360",N1059),99)=99,IF(IFERROR(SEARCH("H360",O1059),99)=99,IF(IFERROR(SEARCH("H360",Q1059),99)=99,IF(IFERROR(SEARCH("H360",M1059),99)=99,IF(IFERROR(SEARCH("H360",R1059),99)=99,IF(IFERROR(SEARCH("H361",N1059),99)=99,IF(IFERROR(SEARCH("H361",O1059),99)=99,IF(IFERROR(SEARCH("H361",Q1059),99)=99,IF(IFERROR(SEARCH("H361",M1059),99)=99,IF(IFERROR(SEARCH("H361",R1059),99)=99,IF(IFERROR(SEARCH("reproduction",P1059),99)=99,IF(IFERROR(SEARCH("suspected reprotoxic",S1059),99)=99,IF(IFERROR(SEARCH("reprotoxic",S1059),99)=99,IF(IFERROR(SEARCH("reprotoxic",K1059),99)=99,0,Scoring!$E$18),Scoring!$E$18),Scoring!$E$19),Scoring!$E$17),Scoring!$E$16),Scoring!$E$16),Scoring!$E$16),Scoring!$E$16),Scoring!$E$16),Scoring!$E$16),Scoring!$E$16),Scoring!$E$16),Scoring!$E$16),Scoring!$E$16)</f>
        <v>0</v>
      </c>
      <c r="AC1059" s="78">
        <f>IF(IFERROR(SEARCH("57f",L1059),99)=99,IF(IFERROR(SEARCH("57(f)",P1059),99)=99,0,Scoring!$E$20),Scoring!$E$20)</f>
        <v>0</v>
      </c>
      <c r="AD1059" s="78">
        <f>IF(IFERROR(SEARCH("CAT1",T1059),99)=99,IF(IFERROR(SEARCH("CAT2",T1059),99)=99,IF(IFERROR(SEARCH("CAT3",T1059),99)=99,IF(IFERROR(SEARCH("concluded to be endocrine",K1059),99)=99,IF(IFERROR(SEARCH("categorised as endocrine",K1059),99)=99,IF(IFERROR(SEARCH("endocrine disrupting",P1059),99)=99,IF(IFERROR(SEARCH("endocrine disrupting",K1059),99)=99,IF(IFERROR(SEARCH("suspected endocrine",S1059),99)=99,IF(IFERROR(SEARCH("potential endocrine",S1059),99)=99,0,Scoring!$E$25),Scoring!$E$25),Scoring!$E$24),Scoring!$E$24),Scoring!$E$24),Scoring!$E$24),Scoring!$E$23),Scoring!$E$22),Scoring!$E$21)</f>
        <v>1</v>
      </c>
      <c r="AE1059" s="78">
        <f>IF(IFERROR(SEARCH("suspected sensitiser",S1059),99)=99,IF(IFERROR(SEARCH("sensitiser",S1059),99)=99,IF(IFERROR(SEARCH("other hazard based concern",S1059),99)=99,0,Scoring!$E$28),Scoring!$E$26),Scoring!$E$27)</f>
        <v>0</v>
      </c>
      <c r="AF1059" s="78">
        <f>IF(IFERROR(M1059,1)=1,IF(IFERROR(N1059,1)=1,IF(IFERROR(O1059,1)=1,IF(IFERROR(Q1059,1)=1,IF(IFERROR(R1059,1)=1,IF(IFERROR(T1059,1)=1,IF(IFERROR(K1059,1)=1,IF(IFERROR(P1059,1)=1,IF(IFERROR(S1059,1)=1,Scoring!$E$29,0),0),0),0),0),0),0),0),0)</f>
        <v>0</v>
      </c>
      <c r="AG1059" s="78">
        <f t="shared" si="77"/>
        <v>1</v>
      </c>
      <c r="AI1059" s="93"/>
      <c r="AJ1059" s="94"/>
      <c r="AK1059" s="76"/>
      <c r="AL1059" s="75"/>
      <c r="AN1059" s="79"/>
      <c r="AO1059" s="79"/>
      <c r="AP1059" s="79"/>
      <c r="AQ1059" s="79"/>
      <c r="AR1059" s="79"/>
      <c r="AS1059" s="78"/>
      <c r="AU1059" s="79">
        <f>IF(IFERROR(F1059,99)=99,IF(IFERROR(G1059,99)=99,IF(IFERROR(H1059,99)=99,IF(IFERROR(I1059,99)=99,IF(IFERROR(E1059,99)=99,IF(IFERROR(J1059,99)=99,0,Scoring!$B$7),Scoring!$B$3),Scoring!$B$2),Scoring!$B$6),Scoring!$B$5),Scoring!$B$4)</f>
        <v>0.3</v>
      </c>
      <c r="AV1059" s="78">
        <f t="shared" si="78"/>
        <v>0.3</v>
      </c>
      <c r="AW1059" s="78"/>
      <c r="AX1059" s="66"/>
      <c r="AY1059" s="78"/>
      <c r="AZ1059" s="76"/>
      <c r="BB1059" s="76"/>
    </row>
    <row r="1060" spans="1:54" x14ac:dyDescent="0.25">
      <c r="A1060" s="89" t="s">
        <v>6755</v>
      </c>
      <c r="B1060" s="89" t="s">
        <v>30</v>
      </c>
      <c r="C1060" s="89" t="s">
        <v>30</v>
      </c>
      <c r="D1060" s="89" t="s">
        <v>6756</v>
      </c>
      <c r="E1060" s="76" t="e">
        <f>IF(C1060="-",IF(A1060="-",VLOOKUP(D1060,'sin-list 180320_update'!$C$2:$C$835,1,FALSE),VLOOKUP(A1060,'sin-list 180320_update'!$A$2:$A$835,1,FALSE)),VLOOKUP(C1060,'sin-list 180320_update'!$B$2:$B$835,1,FALSE))</f>
        <v>#N/A</v>
      </c>
      <c r="F1060" s="76" t="e">
        <f>IF($C1060="-",IF($A1060="-",VLOOKUP($D1060,'REACH Bilaga XVII_update'!$A$5:$A$131,1,FALSE),VLOOKUP($A1060,'REACH Bilaga XVII_update'!$C$5:$C$131,1,FALSE)),VLOOKUP($C1060,'REACH Bilaga XVII_update'!$B$5:$B$131,1,FALSE))</f>
        <v>#N/A</v>
      </c>
      <c r="G1060" s="76" t="e">
        <f>IF($C1060="-",IF($A1060="-",VLOOKUP($D1060,' REACH Bilaga 59_update'!$A$5:$A$210,1,FALSE),VLOOKUP($A1060,' REACH Bilaga 59_update'!$D$5:$D$210,1,FALSE)),VLOOKUP($C1060,' REACH Bilaga 59_update'!$C$5:$C$210,1,FALSE))</f>
        <v>#N/A</v>
      </c>
      <c r="H1060" s="76" t="e">
        <f>IF($C1060="-",IF($A1060="-",VLOOKUP($D1060,'REACH Bilaga XIV_update'!$A$5:$A$110,1,FALSE),VLOOKUP($A1060,'REACH Bilaga XIV_update'!$D$5:$D$110,1,FALSE)),VLOOKUP($C1060,'REACH Bilaga XIV_update'!$C$5:$C$110,1,FALSE))</f>
        <v>#N/A</v>
      </c>
      <c r="I1060" s="76" t="e">
        <f>IF($C1060="-",IF($A1060="-",VLOOKUP($D1060,CoRAP_update!$A$5:$A$376,1,FALSE),VLOOKUP($A1060,CoRAP_update!$D$5:$D$376,1,FALSE)),VLOOKUP($C1060,CoRAP_update!$C$5:$C$376,1,FALSE))</f>
        <v>#N/A</v>
      </c>
      <c r="J1060" s="76" t="str">
        <f>IF($C1060="-",IF($A1060="-",VLOOKUP($D1060,EDC_update!$C$2:$C$450,1,FALSE),VLOOKUP($A1060,EDC_update!$B$2:$B$450,1,FALSE)),VLOOKUP($C1060,EDC_update!$L$2:$L$450,1,FALSE))</f>
        <v>40321-76-4</v>
      </c>
      <c r="K1060" s="76" t="e">
        <f>IF($C1060="-",IF($A1060="-",IF(VLOOKUP($D1060,'sin-list 180320_update'!$C$2:$S$835,3,FALSE)="",NA(),VLOOKUP($D1060,'sin-list 180320_update'!$C$2:$S$835,3,FALSE)),IF(VLOOKUP($A1060,'sin-list 180320_update'!$A$2:$S$835,5,FALSE)="",NA(),VLOOKUP($A1060,'sin-list 180320_update'!$A$2:$S$835,5,FALSE))),IF(VLOOKUP($C1060,'sin-list 180320_update'!$B$2:$S$835,4,FALSE)="",NA(),VLOOKUP($C1060,'sin-list 180320_update'!$B$2:$S$835,4,FALSE)))</f>
        <v>#N/A</v>
      </c>
      <c r="L1060" s="76" t="e">
        <f>IF($C1060="-",IF($A1060="-",VLOOKUP($D1060,'sin-list 180320_update'!$C$2:$S$835,6,FALSE),VLOOKUP($A1060,'sin-list 180320_update'!$A$2:$S$835,8,FALSE)),VLOOKUP($C1060,'sin-list 180320_update'!$B$2:$S$835,7,FALSE))</f>
        <v>#N/A</v>
      </c>
      <c r="M1060" s="76" t="e">
        <f>IF($C1060="-",IF($A1060="-",IF(VLOOKUP($D1060,'sin-list 180320_update'!$C$2:$S$835,8,FALSE)="",NA(),VLOOKUP($D1060,'sin-list 180320_update'!$C$2:$S$835,8,FALSE)),IF(VLOOKUP($A1060,'sin-list 180320_update'!$A$2:$S$835,10,FALSE)="",NA(),VLOOKUP($A1060,'sin-list 180320_update'!$A$2:$S$835,10,FALSE))),IF(VLOOKUP($C1060,'sin-list 180320_update'!$B$2:$S$835,9,FALSE)="",NA(),VLOOKUP($C1060,'sin-list 180320_update'!$B$2:$S$835,9,FALSE)))</f>
        <v>#N/A</v>
      </c>
      <c r="N1060" s="76" t="e">
        <f>IF($C1060="-",IF($A1060="-",IF(VLOOKUP($D1060,'REACH Bilaga XVII_update'!$A$5:$E$131,4,FALSE)="",NA(),VLOOKUP($D1060,'REACH Bilaga XVII_update'!$A$5:$E$131,4,FALSE)),IF(VLOOKUP($A1060,'REACH Bilaga XVII_update'!$C$5:$D$131,2,FALSE)="",NA(),VLOOKUP($A1060,'REACH Bilaga XVII_update'!$C$5:$D$131,2,FALSE))),IF(VLOOKUP($C1060,'REACH Bilaga XVII_update'!$B$5:$D$131,3,FALSE)="",NA(),VLOOKUP($C1060,'REACH Bilaga XVII_update'!$B$5:$D$131,3,FALSE)))</f>
        <v>#N/A</v>
      </c>
      <c r="O1060" s="76" t="e">
        <f>IF($C1060="-",IF($A1060="-",IF(VLOOKUP($D1060,' REACH Bilaga 59_update'!$A$5:$E$210,5,FALSE)="",NA(),VLOOKUP($D1060,' REACH Bilaga 59_update'!$A$5:$E$210,5,FALSE)),IF(VLOOKUP($A1060,' REACH Bilaga 59_update'!$D$5:$E$210,2,FALSE)="",NA(),VLOOKUP($A1060,' REACH Bilaga 59_update'!$D$5:$E$210,2,FALSE))),IF(VLOOKUP($C1060,' REACH Bilaga 59_update'!$C$5:$E$210,3,FALSE)="",NA(),VLOOKUP($C1060,' REACH Bilaga 59_update'!$C$5:$E$210,3,FALSE)))</f>
        <v>#N/A</v>
      </c>
      <c r="P1060" s="76" t="e">
        <f>IF(C1060="-",IF(A1060="-",IFERROR(VLOOKUP($D1060,' REACH Bilaga 59_update'!$A$5:$F$210,MATCH(Sammanfattning!P$1,' REACH Bilaga 59_update'!$A$4:$F$4,0),FALSE),VLOOKUP($D1060,'REACH Bilaga XIV_update'!$A$4:$H$110,MATCH(Sammanfattning!P$1,'REACH Bilaga XIV_update'!$A$4:$H$4,0),FALSE)),IFERROR(VLOOKUP($A1060,' REACH Bilaga 59_update'!$D$5:$F$210,MATCH(Sammanfattning!P$1,' REACH Bilaga 59_update'!$D$4:$F$4,0),FALSE),VLOOKUP($A1060,'REACH Bilaga XIV_update'!$D$4:$H$110,MATCH(Sammanfattning!P$1,'REACH Bilaga XIV_update'!$D$4:$H$4,0),FALSE))),IFERROR(VLOOKUP($C1060,' REACH Bilaga 59_update'!$C$5:$F$210,MATCH(Sammanfattning!P$1,' REACH Bilaga 59_update'!$C$4:$F$4,0),FALSE),VLOOKUP($C1060,'REACH Bilaga XIV_update'!$C$4:$H$110,MATCH(Sammanfattning!P$1,'REACH Bilaga XIV_update'!$C$4:$H$4,0),FALSE)))</f>
        <v>#N/A</v>
      </c>
      <c r="Q1060" s="76" t="e">
        <f>IF($C1060="-",IF($A1060="-",IF(VLOOKUP($D1060,'REACH Bilaga XIV_update'!$A$5:$I$110,9,FALSE)="",NA(),VLOOKUP($D1060,'REACH Bilaga XIV_update'!$A$5:$I$110,9,FALSE)),IF(VLOOKUP($A1060,'REACH Bilaga XIV_update'!$D$5:$I$110,6,FALSE)="",NA(),VLOOKUP($A1060,'REACH Bilaga XIV_update'!$D$5:$I$110,6,FALSE))),IF(VLOOKUP($C1060,'REACH Bilaga XIV_update'!$C$5:$I$110,7,FALSE)="",NA(),VLOOKUP($C1060,'REACH Bilaga XIV_update'!$C$5:$I$110,7,FALSE)))</f>
        <v>#N/A</v>
      </c>
      <c r="R1060" s="76" t="e">
        <f>IF($C1060="-",IF($A1060="-",IF(VLOOKUP($D1060,CoRAP_update!$A$5:$O$376,15,FALSE)="",NA(),VLOOKUP($D1060,CoRAP_update!$A$5:$O$376,15,FALSE)),IF(VLOOKUP($A1060,CoRAP_update!$D$5:$O$376,12,FALSE)="",NA(),VLOOKUP($A1060,CoRAP_update!$D$5:$O$376,12,FALSE))),IF(VLOOKUP($C1060,CoRAP_update!$C$5:$O$376,13,FALSE)="",NA(),VLOOKUP($C1060,CoRAP_update!$C$5:$O$376,13,FALSE)))</f>
        <v>#N/A</v>
      </c>
      <c r="S1060" s="144" t="e">
        <f>IF($C1060="-",IF($A1060="-",VLOOKUP($D1060,CoRAP_update!$A$5:$J$376,MATCH(Sammanfattning!S$1,CoRAP_update!$A$4:$J$4,0),FALSE),VLOOKUP($A1060,CoRAP_update!$D$5:$J$376,MATCH(Sammanfattning!S$1,CoRAP_update!$D$4:$J$4,0),FALSE)),VLOOKUP($C1060,CoRAP_update!$C$5:$J$376,MATCH(Sammanfattning!S$1,CoRAP_update!$C$4:$J$4,0),FALSE))</f>
        <v>#N/A</v>
      </c>
      <c r="T1060" s="76" t="str">
        <f>IF($A1060="-",VLOOKUP($D1060,EDC_update!$C$2:$F$450,4,FALSE),VLOOKUP($A1060,EDC_update!$B$2:$F$450,5,FALSE))</f>
        <v>CAT1</v>
      </c>
      <c r="V1060" s="78">
        <f>IF(IFERROR(SEARCH("PBT",P1060),99)=99,IF(IFERROR(SEARCH("suspected PBT",S1060),99)=99,IF(IFERROR(SEARCH("concluded to be PBT",K1060),99)=99,IF(IFERROR(SEARCH("PBT",S1060),99)=99,IF(IFERROR(SEARCH("PBT cand",L1060),99)=99,IF(IFERROR(SEARCH("PBT",L1060),99)=99,IF(IFERROR(SEARCH("persistent, bioackumulative and toxic properties",K1060),99)=99,0,Scoring!$E$3),Scoring!$E$3),Scoring!$E$7),Scoring!$E$3),Scoring!$E$5),Scoring!$E$6),Scoring!$E$3)</f>
        <v>0</v>
      </c>
      <c r="W1060" s="78">
        <f>IF(IFERROR(SEARCH("vPvB",P1060),99)=99,IF(IFERROR(SEARCH("suspected pbt/vPvB",S1060),99)=99,IF(IFERROR(SEARCH("vPvB",S1060),99)=99,IF(IFERROR(SEARCH("concluded to be a vPvB",S1060),99)=99,IF(IFERROR(SEARCH("identified as vPvB",K1060),99)=99,IF(IFERROR(SEARCH("concluded to be a vPvB",K1060),99)=99,IF(IFERROR(SEARCH("concluded to be both pbt and vPvB",S1060),99)=99,IF(IFERROR(SEARCH("concluded to be both pbt and vPvB",K1060),99)=99,0,Scoring!$E$5),Scoring!$E$5),Scoring!$E$5),Scoring!$E$5),Scoring!$E$5),Scoring!$E$4),Scoring!$E$6),Scoring!$E$4)</f>
        <v>0</v>
      </c>
      <c r="X1060" s="78">
        <f>IF(IFERROR(SEARCH("H410",N1060),99)=99,IF(IFERROR(SEARCH("H410",O1060),99)=99,IF(IFERROR(SEARCH("H410",Q1060),99)=99,IF(IFERROR(SEARCH("H410",M1060),99)=99,IF(IFERROR(SEARCH("H410",R1060),99)=99,IF(IFERROR(SEARCH("H411",N1060),99)=99,IF(IFERROR(SEARCH("H411",O1060),99)=99,IF(IFERROR(SEARCH("H411",Q1060),99)=99,IF(IFERROR(SEARCH("H411",M1060),99)=99,IF(IFERROR(SEARCH("H411",R1060),99)=99,IF(IFERROR(SEARCH("H413",N1060),99)=99,IF(IFERROR(SEARCH("H413",O1060),99)=99,IF(IFERROR(SEARCH("H413",Q1060),99)=99,IF(IFERROR(SEARCH("H413",M1060),99)=99,IF(IFERROR(SEARCH("H413",R1060),99)=99,IF(IFERROR(SEARCH("H412",N1060),99)=99,IF(IFERROR(SEARCH("H412",O1060),99)=99,IF(IFERROR(SEARCH("H412",Q1060),99)=99,IF(IFERROR(SEARCH("H412",M1060),99)=99,IF(IFERROR(SEARCH("H412",R1060),99)=99,0,Scoring!$E$2),Scoring!$E$2),Scoring!$E$2),Scoring!$E$2),Scoring!$E$2),Scoring!$E$2),Scoring!$E$2),Scoring!$E$2),Scoring!$E$2),Scoring!$E$2),Scoring!$E$2),Scoring!$E$2),Scoring!$E$2),Scoring!$E$2),Scoring!$E$2),Scoring!$E$2),Scoring!$E$2),Scoring!$E$2),Scoring!$E$2),Scoring!$E$2)</f>
        <v>0</v>
      </c>
      <c r="Y1060" s="78">
        <f>IF(IFERROR(SEARCH("CMR",K1060),99)=99,IF(IFERROR(SEARCH("Suspected CMR",S1060),99)=99,IF(IFERROR(SEARCH("CMR",S1060),99)=99,0,Scoring!$E$8),Scoring!$E$9),Scoring!$E$8)</f>
        <v>0</v>
      </c>
      <c r="Z1060" s="78">
        <f>IF(IFERROR(SEARCH("H350",N1060),99)=99,IF(IFERROR(SEARCH("H350",O1060),99)=99,IF(IFERROR(SEARCH("H350",Q1060),99)=99,IF(IFERROR(SEARCH("H350",M1060),99)=99,IF(IFERROR(SEARCH("H350",R1060),99)=99,IF(IFERROR(SEARCH("H351",N1060),99)=99,IF(IFERROR(SEARCH("H351",O1060),99)=99,IF(IFERROR(SEARCH("H351",Q1060),99)=99,IF(IFERROR(SEARCH("H351",M1060),99)=99,IF(IFERROR(SEARCH("H351",R1060),99)=99,IF(IFERROR(SEARCH("carcinogenic",P1060),99)=99,IF(IFERROR(SEARCH("suspected carcinogenic",S1060),99)=99,0,Scoring!$E$12),Scoring!$E$11),Scoring!$E$10),Scoring!$E$10),Scoring!$E$10),Scoring!$E$10),Scoring!$E$10),Scoring!$E$10),Scoring!$E$10),Scoring!$E$10),Scoring!$E$10),Scoring!$E$10)</f>
        <v>0</v>
      </c>
      <c r="AA1060" s="78">
        <f>IF(IFERROR(SEARCH("H340",N1060),99)=99,IF(IFERROR(SEARCH("H340",O1060),99)=99,IF(IFERROR(SEARCH("H340",Q1060),99)=99,IF(IFERROR(SEARCH("H340",M1060),99)=99,IF(IFERROR(SEARCH("H340",R1060),99)=99,IF(IFERROR(SEARCH("H341",N1060),99)=99,IF(IFERROR(SEARCH("H341",O1060),99)=99,IF(IFERROR(SEARCH("H341",Q1060),99)=99,IF(IFERROR(SEARCH("H341",M1060),99)=99,IF(IFERROR(SEARCH("H341",R1060),99)=99,IF(IFERROR(SEARCH("mutagenic",P1060),99)=99,IF(IFERROR(SEARCH("suspected mutagenic",S1060),99)=99,0,Scoring!$E$15),Scoring!$E$14),Scoring!$E$13),Scoring!$E$13),Scoring!$E$13),Scoring!$E$13),Scoring!$E$13),Scoring!$E$13),Scoring!$E$13),Scoring!$E$13),Scoring!$E$13),Scoring!$E$13)</f>
        <v>0</v>
      </c>
      <c r="AB1060" s="78">
        <f>IF(IFERROR(SEARCH("H360",N1060),99)=99,IF(IFERROR(SEARCH("H360",O1060),99)=99,IF(IFERROR(SEARCH("H360",Q1060),99)=99,IF(IFERROR(SEARCH("H360",M1060),99)=99,IF(IFERROR(SEARCH("H360",R1060),99)=99,IF(IFERROR(SEARCH("H361",N1060),99)=99,IF(IFERROR(SEARCH("H361",O1060),99)=99,IF(IFERROR(SEARCH("H361",Q1060),99)=99,IF(IFERROR(SEARCH("H361",M1060),99)=99,IF(IFERROR(SEARCH("H361",R1060),99)=99,IF(IFERROR(SEARCH("reproduction",P1060),99)=99,IF(IFERROR(SEARCH("suspected reprotoxic",S1060),99)=99,IF(IFERROR(SEARCH("reprotoxic",S1060),99)=99,IF(IFERROR(SEARCH("reprotoxic",K1060),99)=99,0,Scoring!$E$18),Scoring!$E$18),Scoring!$E$19),Scoring!$E$17),Scoring!$E$16),Scoring!$E$16),Scoring!$E$16),Scoring!$E$16),Scoring!$E$16),Scoring!$E$16),Scoring!$E$16),Scoring!$E$16),Scoring!$E$16),Scoring!$E$16)</f>
        <v>0</v>
      </c>
      <c r="AC1060" s="78">
        <f>IF(IFERROR(SEARCH("57f",L1060),99)=99,IF(IFERROR(SEARCH("57(f)",P1060),99)=99,0,Scoring!$E$20),Scoring!$E$20)</f>
        <v>0</v>
      </c>
      <c r="AD1060" s="78">
        <f>IF(IFERROR(SEARCH("CAT1",T1060),99)=99,IF(IFERROR(SEARCH("CAT2",T1060),99)=99,IF(IFERROR(SEARCH("CAT3",T1060),99)=99,IF(IFERROR(SEARCH("concluded to be endocrine",K1060),99)=99,IF(IFERROR(SEARCH("categorised as endocrine",K1060),99)=99,IF(IFERROR(SEARCH("endocrine disrupting",P1060),99)=99,IF(IFERROR(SEARCH("endocrine disrupting",K1060),99)=99,IF(IFERROR(SEARCH("suspected endocrine",S1060),99)=99,IF(IFERROR(SEARCH("potential endocrine",S1060),99)=99,0,Scoring!$E$25),Scoring!$E$25),Scoring!$E$24),Scoring!$E$24),Scoring!$E$24),Scoring!$E$24),Scoring!$E$23),Scoring!$E$22),Scoring!$E$21)</f>
        <v>1</v>
      </c>
      <c r="AE1060" s="78">
        <f>IF(IFERROR(SEARCH("suspected sensitiser",S1060),99)=99,IF(IFERROR(SEARCH("sensitiser",S1060),99)=99,IF(IFERROR(SEARCH("other hazard based concern",S1060),99)=99,0,Scoring!$E$28),Scoring!$E$26),Scoring!$E$27)</f>
        <v>0</v>
      </c>
      <c r="AF1060" s="78">
        <f>IF(IFERROR(M1060,1)=1,IF(IFERROR(N1060,1)=1,IF(IFERROR(O1060,1)=1,IF(IFERROR(Q1060,1)=1,IF(IFERROR(R1060,1)=1,IF(IFERROR(T1060,1)=1,IF(IFERROR(K1060,1)=1,IF(IFERROR(P1060,1)=1,IF(IFERROR(S1060,1)=1,Scoring!$E$29,0),0),0),0),0),0),0),0),0)</f>
        <v>0</v>
      </c>
      <c r="AG1060" s="78">
        <f t="shared" si="77"/>
        <v>1</v>
      </c>
      <c r="AI1060" s="93"/>
      <c r="AJ1060" s="94"/>
      <c r="AK1060" s="76"/>
      <c r="AL1060" s="75"/>
      <c r="AN1060" s="79"/>
      <c r="AO1060" s="79"/>
      <c r="AP1060" s="79"/>
      <c r="AQ1060" s="79"/>
      <c r="AR1060" s="79"/>
      <c r="AS1060" s="78"/>
      <c r="AU1060" s="79">
        <f>IF(IFERROR(F1060,99)=99,IF(IFERROR(G1060,99)=99,IF(IFERROR(H1060,99)=99,IF(IFERROR(I1060,99)=99,IF(IFERROR(E1060,99)=99,IF(IFERROR(J1060,99)=99,0,Scoring!$B$7),Scoring!$B$3),Scoring!$B$2),Scoring!$B$6),Scoring!$B$5),Scoring!$B$4)</f>
        <v>0.3</v>
      </c>
      <c r="AV1060" s="78">
        <f t="shared" si="78"/>
        <v>0.3</v>
      </c>
      <c r="AW1060" s="78"/>
      <c r="AX1060" s="66"/>
      <c r="AY1060" s="78"/>
      <c r="AZ1060" s="76"/>
      <c r="BB1060" s="76"/>
    </row>
    <row r="1061" spans="1:54" x14ac:dyDescent="0.25">
      <c r="A1061" s="89" t="s">
        <v>6858</v>
      </c>
      <c r="B1061" s="89" t="s">
        <v>30</v>
      </c>
      <c r="C1061" s="89" t="s">
        <v>30</v>
      </c>
      <c r="D1061" s="89" t="s">
        <v>6859</v>
      </c>
      <c r="E1061" s="76" t="e">
        <f>IF(C1061="-",IF(A1061="-",VLOOKUP(D1061,'sin-list 180320_update'!$C$2:$C$835,1,FALSE),VLOOKUP(A1061,'sin-list 180320_update'!$A$2:$A$835,1,FALSE)),VLOOKUP(C1061,'sin-list 180320_update'!$B$2:$B$835,1,FALSE))</f>
        <v>#N/A</v>
      </c>
      <c r="F1061" s="76" t="e">
        <f>IF($C1061="-",IF($A1061="-",VLOOKUP($D1061,'REACH Bilaga XVII_update'!$A$5:$A$131,1,FALSE),VLOOKUP($A1061,'REACH Bilaga XVII_update'!$C$5:$C$131,1,FALSE)),VLOOKUP($C1061,'REACH Bilaga XVII_update'!$B$5:$B$131,1,FALSE))</f>
        <v>#N/A</v>
      </c>
      <c r="G1061" s="76" t="e">
        <f>IF($C1061="-",IF($A1061="-",VLOOKUP($D1061,' REACH Bilaga 59_update'!$A$5:$A$210,1,FALSE),VLOOKUP($A1061,' REACH Bilaga 59_update'!$D$5:$D$210,1,FALSE)),VLOOKUP($C1061,' REACH Bilaga 59_update'!$C$5:$C$210,1,FALSE))</f>
        <v>#N/A</v>
      </c>
      <c r="H1061" s="76" t="e">
        <f>IF($C1061="-",IF($A1061="-",VLOOKUP($D1061,'REACH Bilaga XIV_update'!$A$5:$A$110,1,FALSE),VLOOKUP($A1061,'REACH Bilaga XIV_update'!$D$5:$D$110,1,FALSE)),VLOOKUP($C1061,'REACH Bilaga XIV_update'!$C$5:$C$110,1,FALSE))</f>
        <v>#N/A</v>
      </c>
      <c r="I1061" s="76" t="e">
        <f>IF($C1061="-",IF($A1061="-",VLOOKUP($D1061,CoRAP_update!$A$5:$A$376,1,FALSE),VLOOKUP($A1061,CoRAP_update!$D$5:$D$376,1,FALSE)),VLOOKUP($C1061,CoRAP_update!$C$5:$C$376,1,FALSE))</f>
        <v>#N/A</v>
      </c>
      <c r="J1061" s="76" t="str">
        <f>IF($C1061="-",IF($A1061="-",VLOOKUP($D1061,EDC_update!$C$2:$C$450,1,FALSE),VLOOKUP($A1061,EDC_update!$B$2:$B$450,1,FALSE)),VLOOKUP($C1061,EDC_update!$L$2:$L$450,1,FALSE))</f>
        <v>43216-70-2</v>
      </c>
      <c r="K1061" s="76" t="e">
        <f>IF($C1061="-",IF($A1061="-",IF(VLOOKUP($D1061,'sin-list 180320_update'!$C$2:$S$835,3,FALSE)="",NA(),VLOOKUP($D1061,'sin-list 180320_update'!$C$2:$S$835,3,FALSE)),IF(VLOOKUP($A1061,'sin-list 180320_update'!$A$2:$S$835,5,FALSE)="",NA(),VLOOKUP($A1061,'sin-list 180320_update'!$A$2:$S$835,5,FALSE))),IF(VLOOKUP($C1061,'sin-list 180320_update'!$B$2:$S$835,4,FALSE)="",NA(),VLOOKUP($C1061,'sin-list 180320_update'!$B$2:$S$835,4,FALSE)))</f>
        <v>#N/A</v>
      </c>
      <c r="L1061" s="76" t="e">
        <f>IF($C1061="-",IF($A1061="-",VLOOKUP($D1061,'sin-list 180320_update'!$C$2:$S$835,6,FALSE),VLOOKUP($A1061,'sin-list 180320_update'!$A$2:$S$835,8,FALSE)),VLOOKUP($C1061,'sin-list 180320_update'!$B$2:$S$835,7,FALSE))</f>
        <v>#N/A</v>
      </c>
      <c r="M1061" s="76" t="e">
        <f>IF($C1061="-",IF($A1061="-",IF(VLOOKUP($D1061,'sin-list 180320_update'!$C$2:$S$835,8,FALSE)="",NA(),VLOOKUP($D1061,'sin-list 180320_update'!$C$2:$S$835,8,FALSE)),IF(VLOOKUP($A1061,'sin-list 180320_update'!$A$2:$S$835,10,FALSE)="",NA(),VLOOKUP($A1061,'sin-list 180320_update'!$A$2:$S$835,10,FALSE))),IF(VLOOKUP($C1061,'sin-list 180320_update'!$B$2:$S$835,9,FALSE)="",NA(),VLOOKUP($C1061,'sin-list 180320_update'!$B$2:$S$835,9,FALSE)))</f>
        <v>#N/A</v>
      </c>
      <c r="N1061" s="76" t="e">
        <f>IF($C1061="-",IF($A1061="-",IF(VLOOKUP($D1061,'REACH Bilaga XVII_update'!$A$5:$E$131,4,FALSE)="",NA(),VLOOKUP($D1061,'REACH Bilaga XVII_update'!$A$5:$E$131,4,FALSE)),IF(VLOOKUP($A1061,'REACH Bilaga XVII_update'!$C$5:$D$131,2,FALSE)="",NA(),VLOOKUP($A1061,'REACH Bilaga XVII_update'!$C$5:$D$131,2,FALSE))),IF(VLOOKUP($C1061,'REACH Bilaga XVII_update'!$B$5:$D$131,3,FALSE)="",NA(),VLOOKUP($C1061,'REACH Bilaga XVII_update'!$B$5:$D$131,3,FALSE)))</f>
        <v>#N/A</v>
      </c>
      <c r="O1061" s="76" t="e">
        <f>IF($C1061="-",IF($A1061="-",IF(VLOOKUP($D1061,' REACH Bilaga 59_update'!$A$5:$E$210,5,FALSE)="",NA(),VLOOKUP($D1061,' REACH Bilaga 59_update'!$A$5:$E$210,5,FALSE)),IF(VLOOKUP($A1061,' REACH Bilaga 59_update'!$D$5:$E$210,2,FALSE)="",NA(),VLOOKUP($A1061,' REACH Bilaga 59_update'!$D$5:$E$210,2,FALSE))),IF(VLOOKUP($C1061,' REACH Bilaga 59_update'!$C$5:$E$210,3,FALSE)="",NA(),VLOOKUP($C1061,' REACH Bilaga 59_update'!$C$5:$E$210,3,FALSE)))</f>
        <v>#N/A</v>
      </c>
      <c r="P1061" s="76" t="e">
        <f>IF(C1061="-",IF(A1061="-",IFERROR(VLOOKUP($D1061,' REACH Bilaga 59_update'!$A$5:$F$210,MATCH(Sammanfattning!P$1,' REACH Bilaga 59_update'!$A$4:$F$4,0),FALSE),VLOOKUP($D1061,'REACH Bilaga XIV_update'!$A$4:$H$110,MATCH(Sammanfattning!P$1,'REACH Bilaga XIV_update'!$A$4:$H$4,0),FALSE)),IFERROR(VLOOKUP($A1061,' REACH Bilaga 59_update'!$D$5:$F$210,MATCH(Sammanfattning!P$1,' REACH Bilaga 59_update'!$D$4:$F$4,0),FALSE),VLOOKUP($A1061,'REACH Bilaga XIV_update'!$D$4:$H$110,MATCH(Sammanfattning!P$1,'REACH Bilaga XIV_update'!$D$4:$H$4,0),FALSE))),IFERROR(VLOOKUP($C1061,' REACH Bilaga 59_update'!$C$5:$F$210,MATCH(Sammanfattning!P$1,' REACH Bilaga 59_update'!$C$4:$F$4,0),FALSE),VLOOKUP($C1061,'REACH Bilaga XIV_update'!$C$4:$H$110,MATCH(Sammanfattning!P$1,'REACH Bilaga XIV_update'!$C$4:$H$4,0),FALSE)))</f>
        <v>#N/A</v>
      </c>
      <c r="Q1061" s="76" t="e">
        <f>IF($C1061="-",IF($A1061="-",IF(VLOOKUP($D1061,'REACH Bilaga XIV_update'!$A$5:$I$110,9,FALSE)="",NA(),VLOOKUP($D1061,'REACH Bilaga XIV_update'!$A$5:$I$110,9,FALSE)),IF(VLOOKUP($A1061,'REACH Bilaga XIV_update'!$D$5:$I$110,6,FALSE)="",NA(),VLOOKUP($A1061,'REACH Bilaga XIV_update'!$D$5:$I$110,6,FALSE))),IF(VLOOKUP($C1061,'REACH Bilaga XIV_update'!$C$5:$I$110,7,FALSE)="",NA(),VLOOKUP($C1061,'REACH Bilaga XIV_update'!$C$5:$I$110,7,FALSE)))</f>
        <v>#N/A</v>
      </c>
      <c r="R1061" s="76" t="e">
        <f>IF($C1061="-",IF($A1061="-",IF(VLOOKUP($D1061,CoRAP_update!$A$5:$O$376,15,FALSE)="",NA(),VLOOKUP($D1061,CoRAP_update!$A$5:$O$376,15,FALSE)),IF(VLOOKUP($A1061,CoRAP_update!$D$5:$O$376,12,FALSE)="",NA(),VLOOKUP($A1061,CoRAP_update!$D$5:$O$376,12,FALSE))),IF(VLOOKUP($C1061,CoRAP_update!$C$5:$O$376,13,FALSE)="",NA(),VLOOKUP($C1061,CoRAP_update!$C$5:$O$376,13,FALSE)))</f>
        <v>#N/A</v>
      </c>
      <c r="S1061" s="144" t="e">
        <f>IF($C1061="-",IF($A1061="-",VLOOKUP($D1061,CoRAP_update!$A$5:$J$376,MATCH(Sammanfattning!S$1,CoRAP_update!$A$4:$J$4,0),FALSE),VLOOKUP($A1061,CoRAP_update!$D$5:$J$376,MATCH(Sammanfattning!S$1,CoRAP_update!$D$4:$J$4,0),FALSE)),VLOOKUP($C1061,CoRAP_update!$C$5:$J$376,MATCH(Sammanfattning!S$1,CoRAP_update!$C$4:$J$4,0),FALSE))</f>
        <v>#N/A</v>
      </c>
      <c r="T1061" s="76" t="str">
        <f>IF($A1061="-",VLOOKUP($D1061,EDC_update!$C$2:$F$450,4,FALSE),VLOOKUP($A1061,EDC_update!$B$2:$F$450,5,FALSE))</f>
        <v>CAT1</v>
      </c>
      <c r="V1061" s="78">
        <f>IF(IFERROR(SEARCH("PBT",P1061),99)=99,IF(IFERROR(SEARCH("suspected PBT",S1061),99)=99,IF(IFERROR(SEARCH("concluded to be PBT",K1061),99)=99,IF(IFERROR(SEARCH("PBT",S1061),99)=99,IF(IFERROR(SEARCH("PBT cand",L1061),99)=99,IF(IFERROR(SEARCH("PBT",L1061),99)=99,IF(IFERROR(SEARCH("persistent, bioackumulative and toxic properties",K1061),99)=99,0,Scoring!$E$3),Scoring!$E$3),Scoring!$E$7),Scoring!$E$3),Scoring!$E$5),Scoring!$E$6),Scoring!$E$3)</f>
        <v>0</v>
      </c>
      <c r="W1061" s="78">
        <f>IF(IFERROR(SEARCH("vPvB",P1061),99)=99,IF(IFERROR(SEARCH("suspected pbt/vPvB",S1061),99)=99,IF(IFERROR(SEARCH("vPvB",S1061),99)=99,IF(IFERROR(SEARCH("concluded to be a vPvB",S1061),99)=99,IF(IFERROR(SEARCH("identified as vPvB",K1061),99)=99,IF(IFERROR(SEARCH("concluded to be a vPvB",K1061),99)=99,IF(IFERROR(SEARCH("concluded to be both pbt and vPvB",S1061),99)=99,IF(IFERROR(SEARCH("concluded to be both pbt and vPvB",K1061),99)=99,0,Scoring!$E$5),Scoring!$E$5),Scoring!$E$5),Scoring!$E$5),Scoring!$E$5),Scoring!$E$4),Scoring!$E$6),Scoring!$E$4)</f>
        <v>0</v>
      </c>
      <c r="X1061" s="78">
        <f>IF(IFERROR(SEARCH("H410",N1061),99)=99,IF(IFERROR(SEARCH("H410",O1061),99)=99,IF(IFERROR(SEARCH("H410",Q1061),99)=99,IF(IFERROR(SEARCH("H410",M1061),99)=99,IF(IFERROR(SEARCH("H410",R1061),99)=99,IF(IFERROR(SEARCH("H411",N1061),99)=99,IF(IFERROR(SEARCH("H411",O1061),99)=99,IF(IFERROR(SEARCH("H411",Q1061),99)=99,IF(IFERROR(SEARCH("H411",M1061),99)=99,IF(IFERROR(SEARCH("H411",R1061),99)=99,IF(IFERROR(SEARCH("H413",N1061),99)=99,IF(IFERROR(SEARCH("H413",O1061),99)=99,IF(IFERROR(SEARCH("H413",Q1061),99)=99,IF(IFERROR(SEARCH("H413",M1061),99)=99,IF(IFERROR(SEARCH("H413",R1061),99)=99,IF(IFERROR(SEARCH("H412",N1061),99)=99,IF(IFERROR(SEARCH("H412",O1061),99)=99,IF(IFERROR(SEARCH("H412",Q1061),99)=99,IF(IFERROR(SEARCH("H412",M1061),99)=99,IF(IFERROR(SEARCH("H412",R1061),99)=99,0,Scoring!$E$2),Scoring!$E$2),Scoring!$E$2),Scoring!$E$2),Scoring!$E$2),Scoring!$E$2),Scoring!$E$2),Scoring!$E$2),Scoring!$E$2),Scoring!$E$2),Scoring!$E$2),Scoring!$E$2),Scoring!$E$2),Scoring!$E$2),Scoring!$E$2),Scoring!$E$2),Scoring!$E$2),Scoring!$E$2),Scoring!$E$2),Scoring!$E$2)</f>
        <v>0</v>
      </c>
      <c r="Y1061" s="78">
        <f>IF(IFERROR(SEARCH("CMR",K1061),99)=99,IF(IFERROR(SEARCH("Suspected CMR",S1061),99)=99,IF(IFERROR(SEARCH("CMR",S1061),99)=99,0,Scoring!$E$8),Scoring!$E$9),Scoring!$E$8)</f>
        <v>0</v>
      </c>
      <c r="Z1061" s="78">
        <f>IF(IFERROR(SEARCH("H350",N1061),99)=99,IF(IFERROR(SEARCH("H350",O1061),99)=99,IF(IFERROR(SEARCH("H350",Q1061),99)=99,IF(IFERROR(SEARCH("H350",M1061),99)=99,IF(IFERROR(SEARCH("H350",R1061),99)=99,IF(IFERROR(SEARCH("H351",N1061),99)=99,IF(IFERROR(SEARCH("H351",O1061),99)=99,IF(IFERROR(SEARCH("H351",Q1061),99)=99,IF(IFERROR(SEARCH("H351",M1061),99)=99,IF(IFERROR(SEARCH("H351",R1061),99)=99,IF(IFERROR(SEARCH("carcinogenic",P1061),99)=99,IF(IFERROR(SEARCH("suspected carcinogenic",S1061),99)=99,0,Scoring!$E$12),Scoring!$E$11),Scoring!$E$10),Scoring!$E$10),Scoring!$E$10),Scoring!$E$10),Scoring!$E$10),Scoring!$E$10),Scoring!$E$10),Scoring!$E$10),Scoring!$E$10),Scoring!$E$10)</f>
        <v>0</v>
      </c>
      <c r="AA1061" s="78">
        <f>IF(IFERROR(SEARCH("H340",N1061),99)=99,IF(IFERROR(SEARCH("H340",O1061),99)=99,IF(IFERROR(SEARCH("H340",Q1061),99)=99,IF(IFERROR(SEARCH("H340",M1061),99)=99,IF(IFERROR(SEARCH("H340",R1061),99)=99,IF(IFERROR(SEARCH("H341",N1061),99)=99,IF(IFERROR(SEARCH("H341",O1061),99)=99,IF(IFERROR(SEARCH("H341",Q1061),99)=99,IF(IFERROR(SEARCH("H341",M1061),99)=99,IF(IFERROR(SEARCH("H341",R1061),99)=99,IF(IFERROR(SEARCH("mutagenic",P1061),99)=99,IF(IFERROR(SEARCH("suspected mutagenic",S1061),99)=99,0,Scoring!$E$15),Scoring!$E$14),Scoring!$E$13),Scoring!$E$13),Scoring!$E$13),Scoring!$E$13),Scoring!$E$13),Scoring!$E$13),Scoring!$E$13),Scoring!$E$13),Scoring!$E$13),Scoring!$E$13)</f>
        <v>0</v>
      </c>
      <c r="AB1061" s="78">
        <f>IF(IFERROR(SEARCH("H360",N1061),99)=99,IF(IFERROR(SEARCH("H360",O1061),99)=99,IF(IFERROR(SEARCH("H360",Q1061),99)=99,IF(IFERROR(SEARCH("H360",M1061),99)=99,IF(IFERROR(SEARCH("H360",R1061),99)=99,IF(IFERROR(SEARCH("H361",N1061),99)=99,IF(IFERROR(SEARCH("H361",O1061),99)=99,IF(IFERROR(SEARCH("H361",Q1061),99)=99,IF(IFERROR(SEARCH("H361",M1061),99)=99,IF(IFERROR(SEARCH("H361",R1061),99)=99,IF(IFERROR(SEARCH("reproduction",P1061),99)=99,IF(IFERROR(SEARCH("suspected reprotoxic",S1061),99)=99,IF(IFERROR(SEARCH("reprotoxic",S1061),99)=99,IF(IFERROR(SEARCH("reprotoxic",K1061),99)=99,0,Scoring!$E$18),Scoring!$E$18),Scoring!$E$19),Scoring!$E$17),Scoring!$E$16),Scoring!$E$16),Scoring!$E$16),Scoring!$E$16),Scoring!$E$16),Scoring!$E$16),Scoring!$E$16),Scoring!$E$16),Scoring!$E$16),Scoring!$E$16)</f>
        <v>0</v>
      </c>
      <c r="AC1061" s="78">
        <f>IF(IFERROR(SEARCH("57f",L1061),99)=99,IF(IFERROR(SEARCH("57(f)",P1061),99)=99,0,Scoring!$E$20),Scoring!$E$20)</f>
        <v>0</v>
      </c>
      <c r="AD1061" s="78">
        <f>IF(IFERROR(SEARCH("CAT1",T1061),99)=99,IF(IFERROR(SEARCH("CAT2",T1061),99)=99,IF(IFERROR(SEARCH("CAT3",T1061),99)=99,IF(IFERROR(SEARCH("concluded to be endocrine",K1061),99)=99,IF(IFERROR(SEARCH("categorised as endocrine",K1061),99)=99,IF(IFERROR(SEARCH("endocrine disrupting",P1061),99)=99,IF(IFERROR(SEARCH("endocrine disrupting",K1061),99)=99,IF(IFERROR(SEARCH("suspected endocrine",S1061),99)=99,IF(IFERROR(SEARCH("potential endocrine",S1061),99)=99,0,Scoring!$E$25),Scoring!$E$25),Scoring!$E$24),Scoring!$E$24),Scoring!$E$24),Scoring!$E$24),Scoring!$E$23),Scoring!$E$22),Scoring!$E$21)</f>
        <v>1</v>
      </c>
      <c r="AE1061" s="78">
        <f>IF(IFERROR(SEARCH("suspected sensitiser",S1061),99)=99,IF(IFERROR(SEARCH("sensitiser",S1061),99)=99,IF(IFERROR(SEARCH("other hazard based concern",S1061),99)=99,0,Scoring!$E$28),Scoring!$E$26),Scoring!$E$27)</f>
        <v>0</v>
      </c>
      <c r="AF1061" s="78">
        <f>IF(IFERROR(M1061,1)=1,IF(IFERROR(N1061,1)=1,IF(IFERROR(O1061,1)=1,IF(IFERROR(Q1061,1)=1,IF(IFERROR(R1061,1)=1,IF(IFERROR(T1061,1)=1,IF(IFERROR(K1061,1)=1,IF(IFERROR(P1061,1)=1,IF(IFERROR(S1061,1)=1,Scoring!$E$29,0),0),0),0),0),0),0),0),0)</f>
        <v>0</v>
      </c>
      <c r="AG1061" s="78">
        <f t="shared" si="77"/>
        <v>1</v>
      </c>
      <c r="AI1061" s="93"/>
      <c r="AJ1061" s="94"/>
      <c r="AK1061" s="76"/>
      <c r="AL1061" s="75"/>
      <c r="AN1061" s="79"/>
      <c r="AO1061" s="79"/>
      <c r="AP1061" s="79"/>
      <c r="AQ1061" s="79"/>
      <c r="AR1061" s="79"/>
      <c r="AS1061" s="78"/>
      <c r="AU1061" s="79">
        <f>IF(IFERROR(F1061,99)=99,IF(IFERROR(G1061,99)=99,IF(IFERROR(H1061,99)=99,IF(IFERROR(I1061,99)=99,IF(IFERROR(E1061,99)=99,IF(IFERROR(J1061,99)=99,0,Scoring!$B$7),Scoring!$B$3),Scoring!$B$2),Scoring!$B$6),Scoring!$B$5),Scoring!$B$4)</f>
        <v>0.3</v>
      </c>
      <c r="AV1061" s="78">
        <f t="shared" si="78"/>
        <v>0.3</v>
      </c>
      <c r="AW1061" s="78"/>
      <c r="AX1061" s="66"/>
      <c r="AY1061" s="78"/>
      <c r="AZ1061" s="76"/>
      <c r="BB1061" s="76"/>
    </row>
    <row r="1062" spans="1:54" x14ac:dyDescent="0.25">
      <c r="A1062" s="89" t="s">
        <v>7320</v>
      </c>
      <c r="B1062" s="89" t="s">
        <v>30</v>
      </c>
      <c r="C1062" s="89" t="s">
        <v>30</v>
      </c>
      <c r="D1062" s="89" t="s">
        <v>7321</v>
      </c>
      <c r="E1062" s="76" t="e">
        <f>IF(C1062="-",IF(A1062="-",VLOOKUP(D1062,'sin-list 180320_update'!$C$2:$C$835,1,FALSE),VLOOKUP(A1062,'sin-list 180320_update'!$A$2:$A$835,1,FALSE)),VLOOKUP(C1062,'sin-list 180320_update'!$B$2:$B$835,1,FALSE))</f>
        <v>#N/A</v>
      </c>
      <c r="F1062" s="76" t="e">
        <f>IF($C1062="-",IF($A1062="-",VLOOKUP($D1062,'REACH Bilaga XVII_update'!$A$5:$A$131,1,FALSE),VLOOKUP($A1062,'REACH Bilaga XVII_update'!$C$5:$C$131,1,FALSE)),VLOOKUP($C1062,'REACH Bilaga XVII_update'!$B$5:$B$131,1,FALSE))</f>
        <v>#N/A</v>
      </c>
      <c r="G1062" s="76" t="e">
        <f>IF($C1062="-",IF($A1062="-",VLOOKUP($D1062,' REACH Bilaga 59_update'!$A$5:$A$210,1,FALSE),VLOOKUP($A1062,' REACH Bilaga 59_update'!$D$5:$D$210,1,FALSE)),VLOOKUP($C1062,' REACH Bilaga 59_update'!$C$5:$C$210,1,FALSE))</f>
        <v>#N/A</v>
      </c>
      <c r="H1062" s="76" t="e">
        <f>IF($C1062="-",IF($A1062="-",VLOOKUP($D1062,'REACH Bilaga XIV_update'!$A$5:$A$110,1,FALSE),VLOOKUP($A1062,'REACH Bilaga XIV_update'!$D$5:$D$110,1,FALSE)),VLOOKUP($C1062,'REACH Bilaga XIV_update'!$C$5:$C$110,1,FALSE))</f>
        <v>#N/A</v>
      </c>
      <c r="I1062" s="76" t="e">
        <f>IF($C1062="-",IF($A1062="-",VLOOKUP($D1062,CoRAP_update!$A$5:$A$376,1,FALSE),VLOOKUP($A1062,CoRAP_update!$D$5:$D$376,1,FALSE)),VLOOKUP($C1062,CoRAP_update!$C$5:$C$376,1,FALSE))</f>
        <v>#N/A</v>
      </c>
      <c r="J1062" s="76" t="str">
        <f>IF($C1062="-",IF($A1062="-",VLOOKUP($D1062,EDC_update!$C$2:$C$450,1,FALSE),VLOOKUP($A1062,EDC_update!$B$2:$B$450,1,FALSE)),VLOOKUP($C1062,EDC_update!$L$2:$L$450,1,FALSE))</f>
        <v>4342-30-7</v>
      </c>
      <c r="K1062" s="76" t="e">
        <f>IF($C1062="-",IF($A1062="-",IF(VLOOKUP($D1062,'sin-list 180320_update'!$C$2:$S$835,3,FALSE)="",NA(),VLOOKUP($D1062,'sin-list 180320_update'!$C$2:$S$835,3,FALSE)),IF(VLOOKUP($A1062,'sin-list 180320_update'!$A$2:$S$835,5,FALSE)="",NA(),VLOOKUP($A1062,'sin-list 180320_update'!$A$2:$S$835,5,FALSE))),IF(VLOOKUP($C1062,'sin-list 180320_update'!$B$2:$S$835,4,FALSE)="",NA(),VLOOKUP($C1062,'sin-list 180320_update'!$B$2:$S$835,4,FALSE)))</f>
        <v>#N/A</v>
      </c>
      <c r="L1062" s="76" t="e">
        <f>IF($C1062="-",IF($A1062="-",VLOOKUP($D1062,'sin-list 180320_update'!$C$2:$S$835,6,FALSE),VLOOKUP($A1062,'sin-list 180320_update'!$A$2:$S$835,8,FALSE)),VLOOKUP($C1062,'sin-list 180320_update'!$B$2:$S$835,7,FALSE))</f>
        <v>#N/A</v>
      </c>
      <c r="M1062" s="76" t="e">
        <f>IF($C1062="-",IF($A1062="-",IF(VLOOKUP($D1062,'sin-list 180320_update'!$C$2:$S$835,8,FALSE)="",NA(),VLOOKUP($D1062,'sin-list 180320_update'!$C$2:$S$835,8,FALSE)),IF(VLOOKUP($A1062,'sin-list 180320_update'!$A$2:$S$835,10,FALSE)="",NA(),VLOOKUP($A1062,'sin-list 180320_update'!$A$2:$S$835,10,FALSE))),IF(VLOOKUP($C1062,'sin-list 180320_update'!$B$2:$S$835,9,FALSE)="",NA(),VLOOKUP($C1062,'sin-list 180320_update'!$B$2:$S$835,9,FALSE)))</f>
        <v>#N/A</v>
      </c>
      <c r="N1062" s="76" t="e">
        <f>IF($C1062="-",IF($A1062="-",IF(VLOOKUP($D1062,'REACH Bilaga XVII_update'!$A$5:$E$131,4,FALSE)="",NA(),VLOOKUP($D1062,'REACH Bilaga XVII_update'!$A$5:$E$131,4,FALSE)),IF(VLOOKUP($A1062,'REACH Bilaga XVII_update'!$C$5:$D$131,2,FALSE)="",NA(),VLOOKUP($A1062,'REACH Bilaga XVII_update'!$C$5:$D$131,2,FALSE))),IF(VLOOKUP($C1062,'REACH Bilaga XVII_update'!$B$5:$D$131,3,FALSE)="",NA(),VLOOKUP($C1062,'REACH Bilaga XVII_update'!$B$5:$D$131,3,FALSE)))</f>
        <v>#N/A</v>
      </c>
      <c r="O1062" s="76" t="e">
        <f>IF($C1062="-",IF($A1062="-",IF(VLOOKUP($D1062,' REACH Bilaga 59_update'!$A$5:$E$210,5,FALSE)="",NA(),VLOOKUP($D1062,' REACH Bilaga 59_update'!$A$5:$E$210,5,FALSE)),IF(VLOOKUP($A1062,' REACH Bilaga 59_update'!$D$5:$E$210,2,FALSE)="",NA(),VLOOKUP($A1062,' REACH Bilaga 59_update'!$D$5:$E$210,2,FALSE))),IF(VLOOKUP($C1062,' REACH Bilaga 59_update'!$C$5:$E$210,3,FALSE)="",NA(),VLOOKUP($C1062,' REACH Bilaga 59_update'!$C$5:$E$210,3,FALSE)))</f>
        <v>#N/A</v>
      </c>
      <c r="P1062" s="76" t="e">
        <f>IF(C1062="-",IF(A1062="-",IFERROR(VLOOKUP($D1062,' REACH Bilaga 59_update'!$A$5:$F$210,MATCH(Sammanfattning!P$1,' REACH Bilaga 59_update'!$A$4:$F$4,0),FALSE),VLOOKUP($D1062,'REACH Bilaga XIV_update'!$A$4:$H$110,MATCH(Sammanfattning!P$1,'REACH Bilaga XIV_update'!$A$4:$H$4,0),FALSE)),IFERROR(VLOOKUP($A1062,' REACH Bilaga 59_update'!$D$5:$F$210,MATCH(Sammanfattning!P$1,' REACH Bilaga 59_update'!$D$4:$F$4,0),FALSE),VLOOKUP($A1062,'REACH Bilaga XIV_update'!$D$4:$H$110,MATCH(Sammanfattning!P$1,'REACH Bilaga XIV_update'!$D$4:$H$4,0),FALSE))),IFERROR(VLOOKUP($C1062,' REACH Bilaga 59_update'!$C$5:$F$210,MATCH(Sammanfattning!P$1,' REACH Bilaga 59_update'!$C$4:$F$4,0),FALSE),VLOOKUP($C1062,'REACH Bilaga XIV_update'!$C$4:$H$110,MATCH(Sammanfattning!P$1,'REACH Bilaga XIV_update'!$C$4:$H$4,0),FALSE)))</f>
        <v>#N/A</v>
      </c>
      <c r="Q1062" s="76" t="e">
        <f>IF($C1062="-",IF($A1062="-",IF(VLOOKUP($D1062,'REACH Bilaga XIV_update'!$A$5:$I$110,9,FALSE)="",NA(),VLOOKUP($D1062,'REACH Bilaga XIV_update'!$A$5:$I$110,9,FALSE)),IF(VLOOKUP($A1062,'REACH Bilaga XIV_update'!$D$5:$I$110,6,FALSE)="",NA(),VLOOKUP($A1062,'REACH Bilaga XIV_update'!$D$5:$I$110,6,FALSE))),IF(VLOOKUP($C1062,'REACH Bilaga XIV_update'!$C$5:$I$110,7,FALSE)="",NA(),VLOOKUP($C1062,'REACH Bilaga XIV_update'!$C$5:$I$110,7,FALSE)))</f>
        <v>#N/A</v>
      </c>
      <c r="R1062" s="76" t="e">
        <f>IF($C1062="-",IF($A1062="-",IF(VLOOKUP($D1062,CoRAP_update!$A$5:$O$376,15,FALSE)="",NA(),VLOOKUP($D1062,CoRAP_update!$A$5:$O$376,15,FALSE)),IF(VLOOKUP($A1062,CoRAP_update!$D$5:$O$376,12,FALSE)="",NA(),VLOOKUP($A1062,CoRAP_update!$D$5:$O$376,12,FALSE))),IF(VLOOKUP($C1062,CoRAP_update!$C$5:$O$376,13,FALSE)="",NA(),VLOOKUP($C1062,CoRAP_update!$C$5:$O$376,13,FALSE)))</f>
        <v>#N/A</v>
      </c>
      <c r="S1062" s="144" t="e">
        <f>IF($C1062="-",IF($A1062="-",VLOOKUP($D1062,CoRAP_update!$A$5:$J$376,MATCH(Sammanfattning!S$1,CoRAP_update!$A$4:$J$4,0),FALSE),VLOOKUP($A1062,CoRAP_update!$D$5:$J$376,MATCH(Sammanfattning!S$1,CoRAP_update!$D$4:$J$4,0),FALSE)),VLOOKUP($C1062,CoRAP_update!$C$5:$J$376,MATCH(Sammanfattning!S$1,CoRAP_update!$C$4:$J$4,0),FALSE))</f>
        <v>#N/A</v>
      </c>
      <c r="T1062" s="76" t="str">
        <f>IF($A1062="-",VLOOKUP($D1062,EDC_update!$C$2:$F$450,4,FALSE),VLOOKUP($A1062,EDC_update!$B$2:$F$450,5,FALSE))</f>
        <v>CAT1</v>
      </c>
      <c r="V1062" s="78">
        <f>IF(IFERROR(SEARCH("PBT",P1062),99)=99,IF(IFERROR(SEARCH("suspected PBT",S1062),99)=99,IF(IFERROR(SEARCH("concluded to be PBT",K1062),99)=99,IF(IFERROR(SEARCH("PBT",S1062),99)=99,IF(IFERROR(SEARCH("PBT cand",L1062),99)=99,IF(IFERROR(SEARCH("PBT",L1062),99)=99,IF(IFERROR(SEARCH("persistent, bioackumulative and toxic properties",K1062),99)=99,0,Scoring!$E$3),Scoring!$E$3),Scoring!$E$7),Scoring!$E$3),Scoring!$E$5),Scoring!$E$6),Scoring!$E$3)</f>
        <v>0</v>
      </c>
      <c r="W1062" s="78">
        <f>IF(IFERROR(SEARCH("vPvB",P1062),99)=99,IF(IFERROR(SEARCH("suspected pbt/vPvB",S1062),99)=99,IF(IFERROR(SEARCH("vPvB",S1062),99)=99,IF(IFERROR(SEARCH("concluded to be a vPvB",S1062),99)=99,IF(IFERROR(SEARCH("identified as vPvB",K1062),99)=99,IF(IFERROR(SEARCH("concluded to be a vPvB",K1062),99)=99,IF(IFERROR(SEARCH("concluded to be both pbt and vPvB",S1062),99)=99,IF(IFERROR(SEARCH("concluded to be both pbt and vPvB",K1062),99)=99,0,Scoring!$E$5),Scoring!$E$5),Scoring!$E$5),Scoring!$E$5),Scoring!$E$5),Scoring!$E$4),Scoring!$E$6),Scoring!$E$4)</f>
        <v>0</v>
      </c>
      <c r="X1062" s="78">
        <f>IF(IFERROR(SEARCH("H410",N1062),99)=99,IF(IFERROR(SEARCH("H410",O1062),99)=99,IF(IFERROR(SEARCH("H410",Q1062),99)=99,IF(IFERROR(SEARCH("H410",M1062),99)=99,IF(IFERROR(SEARCH("H410",R1062),99)=99,IF(IFERROR(SEARCH("H411",N1062),99)=99,IF(IFERROR(SEARCH("H411",O1062),99)=99,IF(IFERROR(SEARCH("H411",Q1062),99)=99,IF(IFERROR(SEARCH("H411",M1062),99)=99,IF(IFERROR(SEARCH("H411",R1062),99)=99,IF(IFERROR(SEARCH("H413",N1062),99)=99,IF(IFERROR(SEARCH("H413",O1062),99)=99,IF(IFERROR(SEARCH("H413",Q1062),99)=99,IF(IFERROR(SEARCH("H413",M1062),99)=99,IF(IFERROR(SEARCH("H413",R1062),99)=99,IF(IFERROR(SEARCH("H412",N1062),99)=99,IF(IFERROR(SEARCH("H412",O1062),99)=99,IF(IFERROR(SEARCH("H412",Q1062),99)=99,IF(IFERROR(SEARCH("H412",M1062),99)=99,IF(IFERROR(SEARCH("H412",R1062),99)=99,0,Scoring!$E$2),Scoring!$E$2),Scoring!$E$2),Scoring!$E$2),Scoring!$E$2),Scoring!$E$2),Scoring!$E$2),Scoring!$E$2),Scoring!$E$2),Scoring!$E$2),Scoring!$E$2),Scoring!$E$2),Scoring!$E$2),Scoring!$E$2),Scoring!$E$2),Scoring!$E$2),Scoring!$E$2),Scoring!$E$2),Scoring!$E$2),Scoring!$E$2)</f>
        <v>0</v>
      </c>
      <c r="Y1062" s="78">
        <f>IF(IFERROR(SEARCH("CMR",K1062),99)=99,IF(IFERROR(SEARCH("Suspected CMR",S1062),99)=99,IF(IFERROR(SEARCH("CMR",S1062),99)=99,0,Scoring!$E$8),Scoring!$E$9),Scoring!$E$8)</f>
        <v>0</v>
      </c>
      <c r="Z1062" s="78">
        <f>IF(IFERROR(SEARCH("H350",N1062),99)=99,IF(IFERROR(SEARCH("H350",O1062),99)=99,IF(IFERROR(SEARCH("H350",Q1062),99)=99,IF(IFERROR(SEARCH("H350",M1062),99)=99,IF(IFERROR(SEARCH("H350",R1062),99)=99,IF(IFERROR(SEARCH("H351",N1062),99)=99,IF(IFERROR(SEARCH("H351",O1062),99)=99,IF(IFERROR(SEARCH("H351",Q1062),99)=99,IF(IFERROR(SEARCH("H351",M1062),99)=99,IF(IFERROR(SEARCH("H351",R1062),99)=99,IF(IFERROR(SEARCH("carcinogenic",P1062),99)=99,IF(IFERROR(SEARCH("suspected carcinogenic",S1062),99)=99,0,Scoring!$E$12),Scoring!$E$11),Scoring!$E$10),Scoring!$E$10),Scoring!$E$10),Scoring!$E$10),Scoring!$E$10),Scoring!$E$10),Scoring!$E$10),Scoring!$E$10),Scoring!$E$10),Scoring!$E$10)</f>
        <v>0</v>
      </c>
      <c r="AA1062" s="78">
        <f>IF(IFERROR(SEARCH("H340",N1062),99)=99,IF(IFERROR(SEARCH("H340",O1062),99)=99,IF(IFERROR(SEARCH("H340",Q1062),99)=99,IF(IFERROR(SEARCH("H340",M1062),99)=99,IF(IFERROR(SEARCH("H340",R1062),99)=99,IF(IFERROR(SEARCH("H341",N1062),99)=99,IF(IFERROR(SEARCH("H341",O1062),99)=99,IF(IFERROR(SEARCH("H341",Q1062),99)=99,IF(IFERROR(SEARCH("H341",M1062),99)=99,IF(IFERROR(SEARCH("H341",R1062),99)=99,IF(IFERROR(SEARCH("mutagenic",P1062),99)=99,IF(IFERROR(SEARCH("suspected mutagenic",S1062),99)=99,0,Scoring!$E$15),Scoring!$E$14),Scoring!$E$13),Scoring!$E$13),Scoring!$E$13),Scoring!$E$13),Scoring!$E$13),Scoring!$E$13),Scoring!$E$13),Scoring!$E$13),Scoring!$E$13),Scoring!$E$13)</f>
        <v>0</v>
      </c>
      <c r="AB1062" s="78">
        <f>IF(IFERROR(SEARCH("H360",N1062),99)=99,IF(IFERROR(SEARCH("H360",O1062),99)=99,IF(IFERROR(SEARCH("H360",Q1062),99)=99,IF(IFERROR(SEARCH("H360",M1062),99)=99,IF(IFERROR(SEARCH("H360",R1062),99)=99,IF(IFERROR(SEARCH("H361",N1062),99)=99,IF(IFERROR(SEARCH("H361",O1062),99)=99,IF(IFERROR(SEARCH("H361",Q1062),99)=99,IF(IFERROR(SEARCH("H361",M1062),99)=99,IF(IFERROR(SEARCH("H361",R1062),99)=99,IF(IFERROR(SEARCH("reproduction",P1062),99)=99,IF(IFERROR(SEARCH("suspected reprotoxic",S1062),99)=99,IF(IFERROR(SEARCH("reprotoxic",S1062),99)=99,IF(IFERROR(SEARCH("reprotoxic",K1062),99)=99,0,Scoring!$E$18),Scoring!$E$18),Scoring!$E$19),Scoring!$E$17),Scoring!$E$16),Scoring!$E$16),Scoring!$E$16),Scoring!$E$16),Scoring!$E$16),Scoring!$E$16),Scoring!$E$16),Scoring!$E$16),Scoring!$E$16),Scoring!$E$16)</f>
        <v>0</v>
      </c>
      <c r="AC1062" s="78">
        <f>IF(IFERROR(SEARCH("57f",L1062),99)=99,IF(IFERROR(SEARCH("57(f)",P1062),99)=99,0,Scoring!$E$20),Scoring!$E$20)</f>
        <v>0</v>
      </c>
      <c r="AD1062" s="78">
        <f>IF(IFERROR(SEARCH("CAT1",T1062),99)=99,IF(IFERROR(SEARCH("CAT2",T1062),99)=99,IF(IFERROR(SEARCH("CAT3",T1062),99)=99,IF(IFERROR(SEARCH("concluded to be endocrine",K1062),99)=99,IF(IFERROR(SEARCH("categorised as endocrine",K1062),99)=99,IF(IFERROR(SEARCH("endocrine disrupting",P1062),99)=99,IF(IFERROR(SEARCH("endocrine disrupting",K1062),99)=99,IF(IFERROR(SEARCH("suspected endocrine",S1062),99)=99,IF(IFERROR(SEARCH("potential endocrine",S1062),99)=99,0,Scoring!$E$25),Scoring!$E$25),Scoring!$E$24),Scoring!$E$24),Scoring!$E$24),Scoring!$E$24),Scoring!$E$23),Scoring!$E$22),Scoring!$E$21)</f>
        <v>1</v>
      </c>
      <c r="AE1062" s="78">
        <f>IF(IFERROR(SEARCH("suspected sensitiser",S1062),99)=99,IF(IFERROR(SEARCH("sensitiser",S1062),99)=99,IF(IFERROR(SEARCH("other hazard based concern",S1062),99)=99,0,Scoring!$E$28),Scoring!$E$26),Scoring!$E$27)</f>
        <v>0</v>
      </c>
      <c r="AF1062" s="78">
        <f>IF(IFERROR(M1062,1)=1,IF(IFERROR(N1062,1)=1,IF(IFERROR(O1062,1)=1,IF(IFERROR(Q1062,1)=1,IF(IFERROR(R1062,1)=1,IF(IFERROR(T1062,1)=1,IF(IFERROR(K1062,1)=1,IF(IFERROR(P1062,1)=1,IF(IFERROR(S1062,1)=1,Scoring!$E$29,0),0),0),0),0),0),0),0),0)</f>
        <v>0</v>
      </c>
      <c r="AG1062" s="78">
        <f t="shared" si="77"/>
        <v>1</v>
      </c>
      <c r="AI1062" s="93"/>
      <c r="AJ1062" s="94"/>
      <c r="AK1062" s="76"/>
      <c r="AL1062" s="75"/>
      <c r="AN1062" s="79"/>
      <c r="AO1062" s="79"/>
      <c r="AP1062" s="79"/>
      <c r="AQ1062" s="79"/>
      <c r="AR1062" s="79"/>
      <c r="AS1062" s="78"/>
      <c r="AU1062" s="79">
        <f>IF(IFERROR(F1062,99)=99,IF(IFERROR(G1062,99)=99,IF(IFERROR(H1062,99)=99,IF(IFERROR(I1062,99)=99,IF(IFERROR(E1062,99)=99,IF(IFERROR(J1062,99)=99,0,Scoring!$B$7),Scoring!$B$3),Scoring!$B$2),Scoring!$B$6),Scoring!$B$5),Scoring!$B$4)</f>
        <v>0.3</v>
      </c>
      <c r="AV1062" s="78">
        <f t="shared" si="78"/>
        <v>0.3</v>
      </c>
      <c r="AW1062" s="78"/>
      <c r="AX1062" s="66"/>
      <c r="AY1062" s="78"/>
      <c r="AZ1062" s="76"/>
      <c r="BB1062" s="76"/>
    </row>
    <row r="1063" spans="1:54" x14ac:dyDescent="0.25">
      <c r="A1063" s="89" t="s">
        <v>6268</v>
      </c>
      <c r="B1063" s="89" t="s">
        <v>30</v>
      </c>
      <c r="C1063" s="89" t="s">
        <v>30</v>
      </c>
      <c r="D1063" s="89" t="s">
        <v>7366</v>
      </c>
      <c r="E1063" s="76" t="e">
        <f>IF(C1063="-",IF(A1063="-",VLOOKUP(D1063,'sin-list 180320_update'!$C$2:$C$835,1,FALSE),VLOOKUP(A1063,'sin-list 180320_update'!$A$2:$A$835,1,FALSE)),VLOOKUP(C1063,'sin-list 180320_update'!$B$2:$B$835,1,FALSE))</f>
        <v>#N/A</v>
      </c>
      <c r="F1063" s="76" t="e">
        <f>IF($C1063="-",IF($A1063="-",VLOOKUP($D1063,'REACH Bilaga XVII_update'!$A$5:$A$131,1,FALSE),VLOOKUP($A1063,'REACH Bilaga XVII_update'!$C$5:$C$131,1,FALSE)),VLOOKUP($C1063,'REACH Bilaga XVII_update'!$B$5:$B$131,1,FALSE))</f>
        <v>#N/A</v>
      </c>
      <c r="G1063" s="76" t="e">
        <f>IF($C1063="-",IF($A1063="-",VLOOKUP($D1063,' REACH Bilaga 59_update'!$A$5:$A$210,1,FALSE),VLOOKUP($A1063,' REACH Bilaga 59_update'!$D$5:$D$210,1,FALSE)),VLOOKUP($C1063,' REACH Bilaga 59_update'!$C$5:$C$210,1,FALSE))</f>
        <v>#N/A</v>
      </c>
      <c r="H1063" s="76" t="e">
        <f>IF($C1063="-",IF($A1063="-",VLOOKUP($D1063,'REACH Bilaga XIV_update'!$A$5:$A$110,1,FALSE),VLOOKUP($A1063,'REACH Bilaga XIV_update'!$D$5:$D$110,1,FALSE)),VLOOKUP($C1063,'REACH Bilaga XIV_update'!$C$5:$C$110,1,FALSE))</f>
        <v>#N/A</v>
      </c>
      <c r="I1063" s="76" t="e">
        <f>IF($C1063="-",IF($A1063="-",VLOOKUP($D1063,CoRAP_update!$A$5:$A$376,1,FALSE),VLOOKUP($A1063,CoRAP_update!$D$5:$D$376,1,FALSE)),VLOOKUP($C1063,CoRAP_update!$C$5:$C$376,1,FALSE))</f>
        <v>#N/A</v>
      </c>
      <c r="J1063" s="76" t="str">
        <f>IF($C1063="-",IF($A1063="-",VLOOKUP($D1063,EDC_update!$C$2:$C$450,1,FALSE),VLOOKUP($A1063,EDC_update!$B$2:$B$450,1,FALSE)),VLOOKUP($C1063,EDC_update!$L$2:$L$450,1,FALSE))</f>
        <v>4342-36-3</v>
      </c>
      <c r="K1063" s="76" t="e">
        <f>IF($C1063="-",IF($A1063="-",IF(VLOOKUP($D1063,'sin-list 180320_update'!$C$2:$S$835,3,FALSE)="",NA(),VLOOKUP($D1063,'sin-list 180320_update'!$C$2:$S$835,3,FALSE)),IF(VLOOKUP($A1063,'sin-list 180320_update'!$A$2:$S$835,5,FALSE)="",NA(),VLOOKUP($A1063,'sin-list 180320_update'!$A$2:$S$835,5,FALSE))),IF(VLOOKUP($C1063,'sin-list 180320_update'!$B$2:$S$835,4,FALSE)="",NA(),VLOOKUP($C1063,'sin-list 180320_update'!$B$2:$S$835,4,FALSE)))</f>
        <v>#N/A</v>
      </c>
      <c r="L1063" s="76" t="e">
        <f>IF($C1063="-",IF($A1063="-",VLOOKUP($D1063,'sin-list 180320_update'!$C$2:$S$835,6,FALSE),VLOOKUP($A1063,'sin-list 180320_update'!$A$2:$S$835,8,FALSE)),VLOOKUP($C1063,'sin-list 180320_update'!$B$2:$S$835,7,FALSE))</f>
        <v>#N/A</v>
      </c>
      <c r="M1063" s="76" t="e">
        <f>IF($C1063="-",IF($A1063="-",IF(VLOOKUP($D1063,'sin-list 180320_update'!$C$2:$S$835,8,FALSE)="",NA(),VLOOKUP($D1063,'sin-list 180320_update'!$C$2:$S$835,8,FALSE)),IF(VLOOKUP($A1063,'sin-list 180320_update'!$A$2:$S$835,10,FALSE)="",NA(),VLOOKUP($A1063,'sin-list 180320_update'!$A$2:$S$835,10,FALSE))),IF(VLOOKUP($C1063,'sin-list 180320_update'!$B$2:$S$835,9,FALSE)="",NA(),VLOOKUP($C1063,'sin-list 180320_update'!$B$2:$S$835,9,FALSE)))</f>
        <v>#N/A</v>
      </c>
      <c r="N1063" s="76" t="e">
        <f>IF($C1063="-",IF($A1063="-",IF(VLOOKUP($D1063,'REACH Bilaga XVII_update'!$A$5:$E$131,4,FALSE)="",NA(),VLOOKUP($D1063,'REACH Bilaga XVII_update'!$A$5:$E$131,4,FALSE)),IF(VLOOKUP($A1063,'REACH Bilaga XVII_update'!$C$5:$D$131,2,FALSE)="",NA(),VLOOKUP($A1063,'REACH Bilaga XVII_update'!$C$5:$D$131,2,FALSE))),IF(VLOOKUP($C1063,'REACH Bilaga XVII_update'!$B$5:$D$131,3,FALSE)="",NA(),VLOOKUP($C1063,'REACH Bilaga XVII_update'!$B$5:$D$131,3,FALSE)))</f>
        <v>#N/A</v>
      </c>
      <c r="O1063" s="76" t="e">
        <f>IF($C1063="-",IF($A1063="-",IF(VLOOKUP($D1063,' REACH Bilaga 59_update'!$A$5:$E$210,5,FALSE)="",NA(),VLOOKUP($D1063,' REACH Bilaga 59_update'!$A$5:$E$210,5,FALSE)),IF(VLOOKUP($A1063,' REACH Bilaga 59_update'!$D$5:$E$210,2,FALSE)="",NA(),VLOOKUP($A1063,' REACH Bilaga 59_update'!$D$5:$E$210,2,FALSE))),IF(VLOOKUP($C1063,' REACH Bilaga 59_update'!$C$5:$E$210,3,FALSE)="",NA(),VLOOKUP($C1063,' REACH Bilaga 59_update'!$C$5:$E$210,3,FALSE)))</f>
        <v>#N/A</v>
      </c>
      <c r="P1063" s="76" t="e">
        <f>IF(C1063="-",IF(A1063="-",IFERROR(VLOOKUP($D1063,' REACH Bilaga 59_update'!$A$5:$F$210,MATCH(Sammanfattning!P$1,' REACH Bilaga 59_update'!$A$4:$F$4,0),FALSE),VLOOKUP($D1063,'REACH Bilaga XIV_update'!$A$4:$H$110,MATCH(Sammanfattning!P$1,'REACH Bilaga XIV_update'!$A$4:$H$4,0),FALSE)),IFERROR(VLOOKUP($A1063,' REACH Bilaga 59_update'!$D$5:$F$210,MATCH(Sammanfattning!P$1,' REACH Bilaga 59_update'!$D$4:$F$4,0),FALSE),VLOOKUP($A1063,'REACH Bilaga XIV_update'!$D$4:$H$110,MATCH(Sammanfattning!P$1,'REACH Bilaga XIV_update'!$D$4:$H$4,0),FALSE))),IFERROR(VLOOKUP($C1063,' REACH Bilaga 59_update'!$C$5:$F$210,MATCH(Sammanfattning!P$1,' REACH Bilaga 59_update'!$C$4:$F$4,0),FALSE),VLOOKUP($C1063,'REACH Bilaga XIV_update'!$C$4:$H$110,MATCH(Sammanfattning!P$1,'REACH Bilaga XIV_update'!$C$4:$H$4,0),FALSE)))</f>
        <v>#N/A</v>
      </c>
      <c r="Q1063" s="76" t="e">
        <f>IF($C1063="-",IF($A1063="-",IF(VLOOKUP($D1063,'REACH Bilaga XIV_update'!$A$5:$I$110,9,FALSE)="",NA(),VLOOKUP($D1063,'REACH Bilaga XIV_update'!$A$5:$I$110,9,FALSE)),IF(VLOOKUP($A1063,'REACH Bilaga XIV_update'!$D$5:$I$110,6,FALSE)="",NA(),VLOOKUP($A1063,'REACH Bilaga XIV_update'!$D$5:$I$110,6,FALSE))),IF(VLOOKUP($C1063,'REACH Bilaga XIV_update'!$C$5:$I$110,7,FALSE)="",NA(),VLOOKUP($C1063,'REACH Bilaga XIV_update'!$C$5:$I$110,7,FALSE)))</f>
        <v>#N/A</v>
      </c>
      <c r="R1063" s="76" t="e">
        <f>IF($C1063="-",IF($A1063="-",IF(VLOOKUP($D1063,CoRAP_update!$A$5:$O$376,15,FALSE)="",NA(),VLOOKUP($D1063,CoRAP_update!$A$5:$O$376,15,FALSE)),IF(VLOOKUP($A1063,CoRAP_update!$D$5:$O$376,12,FALSE)="",NA(),VLOOKUP($A1063,CoRAP_update!$D$5:$O$376,12,FALSE))),IF(VLOOKUP($C1063,CoRAP_update!$C$5:$O$376,13,FALSE)="",NA(),VLOOKUP($C1063,CoRAP_update!$C$5:$O$376,13,FALSE)))</f>
        <v>#N/A</v>
      </c>
      <c r="S1063" s="144" t="e">
        <f>IF($C1063="-",IF($A1063="-",VLOOKUP($D1063,CoRAP_update!$A$5:$J$376,MATCH(Sammanfattning!S$1,CoRAP_update!$A$4:$J$4,0),FALSE),VLOOKUP($A1063,CoRAP_update!$D$5:$J$376,MATCH(Sammanfattning!S$1,CoRAP_update!$D$4:$J$4,0),FALSE)),VLOOKUP($C1063,CoRAP_update!$C$5:$J$376,MATCH(Sammanfattning!S$1,CoRAP_update!$C$4:$J$4,0),FALSE))</f>
        <v>#N/A</v>
      </c>
      <c r="T1063" s="76" t="str">
        <f>IF($A1063="-",VLOOKUP($D1063,EDC_update!$C$2:$F$450,4,FALSE),VLOOKUP($A1063,EDC_update!$B$2:$F$450,5,FALSE))</f>
        <v>CAT1</v>
      </c>
      <c r="V1063" s="78">
        <f>IF(IFERROR(SEARCH("PBT",P1063),99)=99,IF(IFERROR(SEARCH("suspected PBT",S1063),99)=99,IF(IFERROR(SEARCH("concluded to be PBT",K1063),99)=99,IF(IFERROR(SEARCH("PBT",S1063),99)=99,IF(IFERROR(SEARCH("PBT cand",L1063),99)=99,IF(IFERROR(SEARCH("PBT",L1063),99)=99,IF(IFERROR(SEARCH("persistent, bioackumulative and toxic properties",K1063),99)=99,0,Scoring!$E$3),Scoring!$E$3),Scoring!$E$7),Scoring!$E$3),Scoring!$E$5),Scoring!$E$6),Scoring!$E$3)</f>
        <v>0</v>
      </c>
      <c r="W1063" s="78">
        <f>IF(IFERROR(SEARCH("vPvB",P1063),99)=99,IF(IFERROR(SEARCH("suspected pbt/vPvB",S1063),99)=99,IF(IFERROR(SEARCH("vPvB",S1063),99)=99,IF(IFERROR(SEARCH("concluded to be a vPvB",S1063),99)=99,IF(IFERROR(SEARCH("identified as vPvB",K1063),99)=99,IF(IFERROR(SEARCH("concluded to be a vPvB",K1063),99)=99,IF(IFERROR(SEARCH("concluded to be both pbt and vPvB",S1063),99)=99,IF(IFERROR(SEARCH("concluded to be both pbt and vPvB",K1063),99)=99,0,Scoring!$E$5),Scoring!$E$5),Scoring!$E$5),Scoring!$E$5),Scoring!$E$5),Scoring!$E$4),Scoring!$E$6),Scoring!$E$4)</f>
        <v>0</v>
      </c>
      <c r="X1063" s="78">
        <f>IF(IFERROR(SEARCH("H410",N1063),99)=99,IF(IFERROR(SEARCH("H410",O1063),99)=99,IF(IFERROR(SEARCH("H410",Q1063),99)=99,IF(IFERROR(SEARCH("H410",M1063),99)=99,IF(IFERROR(SEARCH("H410",R1063),99)=99,IF(IFERROR(SEARCH("H411",N1063),99)=99,IF(IFERROR(SEARCH("H411",O1063),99)=99,IF(IFERROR(SEARCH("H411",Q1063),99)=99,IF(IFERROR(SEARCH("H411",M1063),99)=99,IF(IFERROR(SEARCH("H411",R1063),99)=99,IF(IFERROR(SEARCH("H413",N1063),99)=99,IF(IFERROR(SEARCH("H413",O1063),99)=99,IF(IFERROR(SEARCH("H413",Q1063),99)=99,IF(IFERROR(SEARCH("H413",M1063),99)=99,IF(IFERROR(SEARCH("H413",R1063),99)=99,IF(IFERROR(SEARCH("H412",N1063),99)=99,IF(IFERROR(SEARCH("H412",O1063),99)=99,IF(IFERROR(SEARCH("H412",Q1063),99)=99,IF(IFERROR(SEARCH("H412",M1063),99)=99,IF(IFERROR(SEARCH("H412",R1063),99)=99,0,Scoring!$E$2),Scoring!$E$2),Scoring!$E$2),Scoring!$E$2),Scoring!$E$2),Scoring!$E$2),Scoring!$E$2),Scoring!$E$2),Scoring!$E$2),Scoring!$E$2),Scoring!$E$2),Scoring!$E$2),Scoring!$E$2),Scoring!$E$2),Scoring!$E$2),Scoring!$E$2),Scoring!$E$2),Scoring!$E$2),Scoring!$E$2),Scoring!$E$2)</f>
        <v>0</v>
      </c>
      <c r="Y1063" s="78">
        <f>IF(IFERROR(SEARCH("CMR",K1063),99)=99,IF(IFERROR(SEARCH("Suspected CMR",S1063),99)=99,IF(IFERROR(SEARCH("CMR",S1063),99)=99,0,Scoring!$E$8),Scoring!$E$9),Scoring!$E$8)</f>
        <v>0</v>
      </c>
      <c r="Z1063" s="78">
        <f>IF(IFERROR(SEARCH("H350",N1063),99)=99,IF(IFERROR(SEARCH("H350",O1063),99)=99,IF(IFERROR(SEARCH("H350",Q1063),99)=99,IF(IFERROR(SEARCH("H350",M1063),99)=99,IF(IFERROR(SEARCH("H350",R1063),99)=99,IF(IFERROR(SEARCH("H351",N1063),99)=99,IF(IFERROR(SEARCH("H351",O1063),99)=99,IF(IFERROR(SEARCH("H351",Q1063),99)=99,IF(IFERROR(SEARCH("H351",M1063),99)=99,IF(IFERROR(SEARCH("H351",R1063),99)=99,IF(IFERROR(SEARCH("carcinogenic",P1063),99)=99,IF(IFERROR(SEARCH("suspected carcinogenic",S1063),99)=99,0,Scoring!$E$12),Scoring!$E$11),Scoring!$E$10),Scoring!$E$10),Scoring!$E$10),Scoring!$E$10),Scoring!$E$10),Scoring!$E$10),Scoring!$E$10),Scoring!$E$10),Scoring!$E$10),Scoring!$E$10)</f>
        <v>0</v>
      </c>
      <c r="AA1063" s="78">
        <f>IF(IFERROR(SEARCH("H340",N1063),99)=99,IF(IFERROR(SEARCH("H340",O1063),99)=99,IF(IFERROR(SEARCH("H340",Q1063),99)=99,IF(IFERROR(SEARCH("H340",M1063),99)=99,IF(IFERROR(SEARCH("H340",R1063),99)=99,IF(IFERROR(SEARCH("H341",N1063),99)=99,IF(IFERROR(SEARCH("H341",O1063),99)=99,IF(IFERROR(SEARCH("H341",Q1063),99)=99,IF(IFERROR(SEARCH("H341",M1063),99)=99,IF(IFERROR(SEARCH("H341",R1063),99)=99,IF(IFERROR(SEARCH("mutagenic",P1063),99)=99,IF(IFERROR(SEARCH("suspected mutagenic",S1063),99)=99,0,Scoring!$E$15),Scoring!$E$14),Scoring!$E$13),Scoring!$E$13),Scoring!$E$13),Scoring!$E$13),Scoring!$E$13),Scoring!$E$13),Scoring!$E$13),Scoring!$E$13),Scoring!$E$13),Scoring!$E$13)</f>
        <v>0</v>
      </c>
      <c r="AB1063" s="78">
        <f>IF(IFERROR(SEARCH("H360",N1063),99)=99,IF(IFERROR(SEARCH("H360",O1063),99)=99,IF(IFERROR(SEARCH("H360",Q1063),99)=99,IF(IFERROR(SEARCH("H360",M1063),99)=99,IF(IFERROR(SEARCH("H360",R1063),99)=99,IF(IFERROR(SEARCH("H361",N1063),99)=99,IF(IFERROR(SEARCH("H361",O1063),99)=99,IF(IFERROR(SEARCH("H361",Q1063),99)=99,IF(IFERROR(SEARCH("H361",M1063),99)=99,IF(IFERROR(SEARCH("H361",R1063),99)=99,IF(IFERROR(SEARCH("reproduction",P1063),99)=99,IF(IFERROR(SEARCH("suspected reprotoxic",S1063),99)=99,IF(IFERROR(SEARCH("reprotoxic",S1063),99)=99,IF(IFERROR(SEARCH("reprotoxic",K1063),99)=99,0,Scoring!$E$18),Scoring!$E$18),Scoring!$E$19),Scoring!$E$17),Scoring!$E$16),Scoring!$E$16),Scoring!$E$16),Scoring!$E$16),Scoring!$E$16),Scoring!$E$16),Scoring!$E$16),Scoring!$E$16),Scoring!$E$16),Scoring!$E$16)</f>
        <v>0</v>
      </c>
      <c r="AC1063" s="78">
        <f>IF(IFERROR(SEARCH("57f",L1063),99)=99,IF(IFERROR(SEARCH("57(f)",P1063),99)=99,0,Scoring!$E$20),Scoring!$E$20)</f>
        <v>0</v>
      </c>
      <c r="AD1063" s="78">
        <f>IF(IFERROR(SEARCH("CAT1",T1063),99)=99,IF(IFERROR(SEARCH("CAT2",T1063),99)=99,IF(IFERROR(SEARCH("CAT3",T1063),99)=99,IF(IFERROR(SEARCH("concluded to be endocrine",K1063),99)=99,IF(IFERROR(SEARCH("categorised as endocrine",K1063),99)=99,IF(IFERROR(SEARCH("endocrine disrupting",P1063),99)=99,IF(IFERROR(SEARCH("endocrine disrupting",K1063),99)=99,IF(IFERROR(SEARCH("suspected endocrine",S1063),99)=99,IF(IFERROR(SEARCH("potential endocrine",S1063),99)=99,0,Scoring!$E$25),Scoring!$E$25),Scoring!$E$24),Scoring!$E$24),Scoring!$E$24),Scoring!$E$24),Scoring!$E$23),Scoring!$E$22),Scoring!$E$21)</f>
        <v>1</v>
      </c>
      <c r="AE1063" s="78">
        <f>IF(IFERROR(SEARCH("suspected sensitiser",S1063),99)=99,IF(IFERROR(SEARCH("sensitiser",S1063),99)=99,IF(IFERROR(SEARCH("other hazard based concern",S1063),99)=99,0,Scoring!$E$28),Scoring!$E$26),Scoring!$E$27)</f>
        <v>0</v>
      </c>
      <c r="AF1063" s="78">
        <f>IF(IFERROR(M1063,1)=1,IF(IFERROR(N1063,1)=1,IF(IFERROR(O1063,1)=1,IF(IFERROR(Q1063,1)=1,IF(IFERROR(R1063,1)=1,IF(IFERROR(T1063,1)=1,IF(IFERROR(K1063,1)=1,IF(IFERROR(P1063,1)=1,IF(IFERROR(S1063,1)=1,Scoring!$E$29,0),0),0),0),0),0),0),0),0)</f>
        <v>0</v>
      </c>
      <c r="AG1063" s="78">
        <f t="shared" si="77"/>
        <v>1</v>
      </c>
      <c r="AI1063" s="93"/>
      <c r="AJ1063" s="94"/>
      <c r="AK1063" s="76"/>
      <c r="AL1063" s="75"/>
      <c r="AN1063" s="79"/>
      <c r="AO1063" s="79"/>
      <c r="AP1063" s="79"/>
      <c r="AQ1063" s="79"/>
      <c r="AR1063" s="79"/>
      <c r="AS1063" s="78"/>
      <c r="AU1063" s="79">
        <f>IF(IFERROR(F1063,99)=99,IF(IFERROR(G1063,99)=99,IF(IFERROR(H1063,99)=99,IF(IFERROR(I1063,99)=99,IF(IFERROR(E1063,99)=99,IF(IFERROR(J1063,99)=99,0,Scoring!$B$7),Scoring!$B$3),Scoring!$B$2),Scoring!$B$6),Scoring!$B$5),Scoring!$B$4)</f>
        <v>0.3</v>
      </c>
      <c r="AV1063" s="78">
        <f t="shared" si="78"/>
        <v>0.3</v>
      </c>
      <c r="AW1063" s="78"/>
      <c r="AX1063" s="66"/>
      <c r="AY1063" s="78"/>
      <c r="AZ1063" s="76"/>
      <c r="BB1063" s="76"/>
    </row>
    <row r="1064" spans="1:54" x14ac:dyDescent="0.25">
      <c r="A1064" s="89" t="s">
        <v>7179</v>
      </c>
      <c r="B1064" s="89" t="s">
        <v>30</v>
      </c>
      <c r="C1064" s="89" t="s">
        <v>30</v>
      </c>
      <c r="D1064" s="89" t="s">
        <v>7180</v>
      </c>
      <c r="E1064" s="76" t="e">
        <f>IF(C1064="-",IF(A1064="-",VLOOKUP(D1064,'sin-list 180320_update'!$C$2:$C$835,1,FALSE),VLOOKUP(A1064,'sin-list 180320_update'!$A$2:$A$835,1,FALSE)),VLOOKUP(C1064,'sin-list 180320_update'!$B$2:$B$835,1,FALSE))</f>
        <v>#N/A</v>
      </c>
      <c r="F1064" s="76" t="e">
        <f>IF($C1064="-",IF($A1064="-",VLOOKUP($D1064,'REACH Bilaga XVII_update'!$A$5:$A$131,1,FALSE),VLOOKUP($A1064,'REACH Bilaga XVII_update'!$C$5:$C$131,1,FALSE)),VLOOKUP($C1064,'REACH Bilaga XVII_update'!$B$5:$B$131,1,FALSE))</f>
        <v>#N/A</v>
      </c>
      <c r="G1064" s="76" t="e">
        <f>IF($C1064="-",IF($A1064="-",VLOOKUP($D1064,' REACH Bilaga 59_update'!$A$5:$A$210,1,FALSE),VLOOKUP($A1064,' REACH Bilaga 59_update'!$D$5:$D$210,1,FALSE)),VLOOKUP($C1064,' REACH Bilaga 59_update'!$C$5:$C$210,1,FALSE))</f>
        <v>#N/A</v>
      </c>
      <c r="H1064" s="76" t="e">
        <f>IF($C1064="-",IF($A1064="-",VLOOKUP($D1064,'REACH Bilaga XIV_update'!$A$5:$A$110,1,FALSE),VLOOKUP($A1064,'REACH Bilaga XIV_update'!$D$5:$D$110,1,FALSE)),VLOOKUP($C1064,'REACH Bilaga XIV_update'!$C$5:$C$110,1,FALSE))</f>
        <v>#N/A</v>
      </c>
      <c r="I1064" s="76" t="e">
        <f>IF($C1064="-",IF($A1064="-",VLOOKUP($D1064,CoRAP_update!$A$5:$A$376,1,FALSE),VLOOKUP($A1064,CoRAP_update!$D$5:$D$376,1,FALSE)),VLOOKUP($C1064,CoRAP_update!$C$5:$C$376,1,FALSE))</f>
        <v>#N/A</v>
      </c>
      <c r="J1064" s="76" t="str">
        <f>IF($C1064="-",IF($A1064="-",VLOOKUP($D1064,EDC_update!$C$2:$C$450,1,FALSE),VLOOKUP($A1064,EDC_update!$B$2:$B$450,1,FALSE)),VLOOKUP($C1064,EDC_update!$L$2:$L$450,1,FALSE))</f>
        <v>4376-20-9</v>
      </c>
      <c r="K1064" s="76" t="e">
        <f>IF($C1064="-",IF($A1064="-",IF(VLOOKUP($D1064,'sin-list 180320_update'!$C$2:$S$835,3,FALSE)="",NA(),VLOOKUP($D1064,'sin-list 180320_update'!$C$2:$S$835,3,FALSE)),IF(VLOOKUP($A1064,'sin-list 180320_update'!$A$2:$S$835,5,FALSE)="",NA(),VLOOKUP($A1064,'sin-list 180320_update'!$A$2:$S$835,5,FALSE))),IF(VLOOKUP($C1064,'sin-list 180320_update'!$B$2:$S$835,4,FALSE)="",NA(),VLOOKUP($C1064,'sin-list 180320_update'!$B$2:$S$835,4,FALSE)))</f>
        <v>#N/A</v>
      </c>
      <c r="L1064" s="76" t="e">
        <f>IF($C1064="-",IF($A1064="-",VLOOKUP($D1064,'sin-list 180320_update'!$C$2:$S$835,6,FALSE),VLOOKUP($A1064,'sin-list 180320_update'!$A$2:$S$835,8,FALSE)),VLOOKUP($C1064,'sin-list 180320_update'!$B$2:$S$835,7,FALSE))</f>
        <v>#N/A</v>
      </c>
      <c r="M1064" s="76" t="e">
        <f>IF($C1064="-",IF($A1064="-",IF(VLOOKUP($D1064,'sin-list 180320_update'!$C$2:$S$835,8,FALSE)="",NA(),VLOOKUP($D1064,'sin-list 180320_update'!$C$2:$S$835,8,FALSE)),IF(VLOOKUP($A1064,'sin-list 180320_update'!$A$2:$S$835,10,FALSE)="",NA(),VLOOKUP($A1064,'sin-list 180320_update'!$A$2:$S$835,10,FALSE))),IF(VLOOKUP($C1064,'sin-list 180320_update'!$B$2:$S$835,9,FALSE)="",NA(),VLOOKUP($C1064,'sin-list 180320_update'!$B$2:$S$835,9,FALSE)))</f>
        <v>#N/A</v>
      </c>
      <c r="N1064" s="76" t="e">
        <f>IF($C1064="-",IF($A1064="-",IF(VLOOKUP($D1064,'REACH Bilaga XVII_update'!$A$5:$E$131,4,FALSE)="",NA(),VLOOKUP($D1064,'REACH Bilaga XVII_update'!$A$5:$E$131,4,FALSE)),IF(VLOOKUP($A1064,'REACH Bilaga XVII_update'!$C$5:$D$131,2,FALSE)="",NA(),VLOOKUP($A1064,'REACH Bilaga XVII_update'!$C$5:$D$131,2,FALSE))),IF(VLOOKUP($C1064,'REACH Bilaga XVII_update'!$B$5:$D$131,3,FALSE)="",NA(),VLOOKUP($C1064,'REACH Bilaga XVII_update'!$B$5:$D$131,3,FALSE)))</f>
        <v>#N/A</v>
      </c>
      <c r="O1064" s="76" t="e">
        <f>IF($C1064="-",IF($A1064="-",IF(VLOOKUP($D1064,' REACH Bilaga 59_update'!$A$5:$E$210,5,FALSE)="",NA(),VLOOKUP($D1064,' REACH Bilaga 59_update'!$A$5:$E$210,5,FALSE)),IF(VLOOKUP($A1064,' REACH Bilaga 59_update'!$D$5:$E$210,2,FALSE)="",NA(),VLOOKUP($A1064,' REACH Bilaga 59_update'!$D$5:$E$210,2,FALSE))),IF(VLOOKUP($C1064,' REACH Bilaga 59_update'!$C$5:$E$210,3,FALSE)="",NA(),VLOOKUP($C1064,' REACH Bilaga 59_update'!$C$5:$E$210,3,FALSE)))</f>
        <v>#N/A</v>
      </c>
      <c r="P1064" s="76" t="e">
        <f>IF(C1064="-",IF(A1064="-",IFERROR(VLOOKUP($D1064,' REACH Bilaga 59_update'!$A$5:$F$210,MATCH(Sammanfattning!P$1,' REACH Bilaga 59_update'!$A$4:$F$4,0),FALSE),VLOOKUP($D1064,'REACH Bilaga XIV_update'!$A$4:$H$110,MATCH(Sammanfattning!P$1,'REACH Bilaga XIV_update'!$A$4:$H$4,0),FALSE)),IFERROR(VLOOKUP($A1064,' REACH Bilaga 59_update'!$D$5:$F$210,MATCH(Sammanfattning!P$1,' REACH Bilaga 59_update'!$D$4:$F$4,0),FALSE),VLOOKUP($A1064,'REACH Bilaga XIV_update'!$D$4:$H$110,MATCH(Sammanfattning!P$1,'REACH Bilaga XIV_update'!$D$4:$H$4,0),FALSE))),IFERROR(VLOOKUP($C1064,' REACH Bilaga 59_update'!$C$5:$F$210,MATCH(Sammanfattning!P$1,' REACH Bilaga 59_update'!$C$4:$F$4,0),FALSE),VLOOKUP($C1064,'REACH Bilaga XIV_update'!$C$4:$H$110,MATCH(Sammanfattning!P$1,'REACH Bilaga XIV_update'!$C$4:$H$4,0),FALSE)))</f>
        <v>#N/A</v>
      </c>
      <c r="Q1064" s="76" t="e">
        <f>IF($C1064="-",IF($A1064="-",IF(VLOOKUP($D1064,'REACH Bilaga XIV_update'!$A$5:$I$110,9,FALSE)="",NA(),VLOOKUP($D1064,'REACH Bilaga XIV_update'!$A$5:$I$110,9,FALSE)),IF(VLOOKUP($A1064,'REACH Bilaga XIV_update'!$D$5:$I$110,6,FALSE)="",NA(),VLOOKUP($A1064,'REACH Bilaga XIV_update'!$D$5:$I$110,6,FALSE))),IF(VLOOKUP($C1064,'REACH Bilaga XIV_update'!$C$5:$I$110,7,FALSE)="",NA(),VLOOKUP($C1064,'REACH Bilaga XIV_update'!$C$5:$I$110,7,FALSE)))</f>
        <v>#N/A</v>
      </c>
      <c r="R1064" s="76" t="e">
        <f>IF($C1064="-",IF($A1064="-",IF(VLOOKUP($D1064,CoRAP_update!$A$5:$O$376,15,FALSE)="",NA(),VLOOKUP($D1064,CoRAP_update!$A$5:$O$376,15,FALSE)),IF(VLOOKUP($A1064,CoRAP_update!$D$5:$O$376,12,FALSE)="",NA(),VLOOKUP($A1064,CoRAP_update!$D$5:$O$376,12,FALSE))),IF(VLOOKUP($C1064,CoRAP_update!$C$5:$O$376,13,FALSE)="",NA(),VLOOKUP($C1064,CoRAP_update!$C$5:$O$376,13,FALSE)))</f>
        <v>#N/A</v>
      </c>
      <c r="S1064" s="144" t="e">
        <f>IF($C1064="-",IF($A1064="-",VLOOKUP($D1064,CoRAP_update!$A$5:$J$376,MATCH(Sammanfattning!S$1,CoRAP_update!$A$4:$J$4,0),FALSE),VLOOKUP($A1064,CoRAP_update!$D$5:$J$376,MATCH(Sammanfattning!S$1,CoRAP_update!$D$4:$J$4,0),FALSE)),VLOOKUP($C1064,CoRAP_update!$C$5:$J$376,MATCH(Sammanfattning!S$1,CoRAP_update!$C$4:$J$4,0),FALSE))</f>
        <v>#N/A</v>
      </c>
      <c r="T1064" s="76" t="str">
        <f>IF($A1064="-",VLOOKUP($D1064,EDC_update!$C$2:$F$450,4,FALSE),VLOOKUP($A1064,EDC_update!$B$2:$F$450,5,FALSE))</f>
        <v>CAT1</v>
      </c>
      <c r="V1064" s="78">
        <f>IF(IFERROR(SEARCH("PBT",P1064),99)=99,IF(IFERROR(SEARCH("suspected PBT",S1064),99)=99,IF(IFERROR(SEARCH("concluded to be PBT",K1064),99)=99,IF(IFERROR(SEARCH("PBT",S1064),99)=99,IF(IFERROR(SEARCH("PBT cand",L1064),99)=99,IF(IFERROR(SEARCH("PBT",L1064),99)=99,IF(IFERROR(SEARCH("persistent, bioackumulative and toxic properties",K1064),99)=99,0,Scoring!$E$3),Scoring!$E$3),Scoring!$E$7),Scoring!$E$3),Scoring!$E$5),Scoring!$E$6),Scoring!$E$3)</f>
        <v>0</v>
      </c>
      <c r="W1064" s="78">
        <f>IF(IFERROR(SEARCH("vPvB",P1064),99)=99,IF(IFERROR(SEARCH("suspected pbt/vPvB",S1064),99)=99,IF(IFERROR(SEARCH("vPvB",S1064),99)=99,IF(IFERROR(SEARCH("concluded to be a vPvB",S1064),99)=99,IF(IFERROR(SEARCH("identified as vPvB",K1064),99)=99,IF(IFERROR(SEARCH("concluded to be a vPvB",K1064),99)=99,IF(IFERROR(SEARCH("concluded to be both pbt and vPvB",S1064),99)=99,IF(IFERROR(SEARCH("concluded to be both pbt and vPvB",K1064),99)=99,0,Scoring!$E$5),Scoring!$E$5),Scoring!$E$5),Scoring!$E$5),Scoring!$E$5),Scoring!$E$4),Scoring!$E$6),Scoring!$E$4)</f>
        <v>0</v>
      </c>
      <c r="X1064" s="78">
        <f>IF(IFERROR(SEARCH("H410",N1064),99)=99,IF(IFERROR(SEARCH("H410",O1064),99)=99,IF(IFERROR(SEARCH("H410",Q1064),99)=99,IF(IFERROR(SEARCH("H410",M1064),99)=99,IF(IFERROR(SEARCH("H410",R1064),99)=99,IF(IFERROR(SEARCH("H411",N1064),99)=99,IF(IFERROR(SEARCH("H411",O1064),99)=99,IF(IFERROR(SEARCH("H411",Q1064),99)=99,IF(IFERROR(SEARCH("H411",M1064),99)=99,IF(IFERROR(SEARCH("H411",R1064),99)=99,IF(IFERROR(SEARCH("H413",N1064),99)=99,IF(IFERROR(SEARCH("H413",O1064),99)=99,IF(IFERROR(SEARCH("H413",Q1064),99)=99,IF(IFERROR(SEARCH("H413",M1064),99)=99,IF(IFERROR(SEARCH("H413",R1064),99)=99,IF(IFERROR(SEARCH("H412",N1064),99)=99,IF(IFERROR(SEARCH("H412",O1064),99)=99,IF(IFERROR(SEARCH("H412",Q1064),99)=99,IF(IFERROR(SEARCH("H412",M1064),99)=99,IF(IFERROR(SEARCH("H412",R1064),99)=99,0,Scoring!$E$2),Scoring!$E$2),Scoring!$E$2),Scoring!$E$2),Scoring!$E$2),Scoring!$E$2),Scoring!$E$2),Scoring!$E$2),Scoring!$E$2),Scoring!$E$2),Scoring!$E$2),Scoring!$E$2),Scoring!$E$2),Scoring!$E$2),Scoring!$E$2),Scoring!$E$2),Scoring!$E$2),Scoring!$E$2),Scoring!$E$2),Scoring!$E$2)</f>
        <v>0</v>
      </c>
      <c r="Y1064" s="78">
        <f>IF(IFERROR(SEARCH("CMR",K1064),99)=99,IF(IFERROR(SEARCH("Suspected CMR",S1064),99)=99,IF(IFERROR(SEARCH("CMR",S1064),99)=99,0,Scoring!$E$8),Scoring!$E$9),Scoring!$E$8)</f>
        <v>0</v>
      </c>
      <c r="Z1064" s="78">
        <f>IF(IFERROR(SEARCH("H350",N1064),99)=99,IF(IFERROR(SEARCH("H350",O1064),99)=99,IF(IFERROR(SEARCH("H350",Q1064),99)=99,IF(IFERROR(SEARCH("H350",M1064),99)=99,IF(IFERROR(SEARCH("H350",R1064),99)=99,IF(IFERROR(SEARCH("H351",N1064),99)=99,IF(IFERROR(SEARCH("H351",O1064),99)=99,IF(IFERROR(SEARCH("H351",Q1064),99)=99,IF(IFERROR(SEARCH("H351",M1064),99)=99,IF(IFERROR(SEARCH("H351",R1064),99)=99,IF(IFERROR(SEARCH("carcinogenic",P1064),99)=99,IF(IFERROR(SEARCH("suspected carcinogenic",S1064),99)=99,0,Scoring!$E$12),Scoring!$E$11),Scoring!$E$10),Scoring!$E$10),Scoring!$E$10),Scoring!$E$10),Scoring!$E$10),Scoring!$E$10),Scoring!$E$10),Scoring!$E$10),Scoring!$E$10),Scoring!$E$10)</f>
        <v>0</v>
      </c>
      <c r="AA1064" s="78">
        <f>IF(IFERROR(SEARCH("H340",N1064),99)=99,IF(IFERROR(SEARCH("H340",O1064),99)=99,IF(IFERROR(SEARCH("H340",Q1064),99)=99,IF(IFERROR(SEARCH("H340",M1064),99)=99,IF(IFERROR(SEARCH("H340",R1064),99)=99,IF(IFERROR(SEARCH("H341",N1064),99)=99,IF(IFERROR(SEARCH("H341",O1064),99)=99,IF(IFERROR(SEARCH("H341",Q1064),99)=99,IF(IFERROR(SEARCH("H341",M1064),99)=99,IF(IFERROR(SEARCH("H341",R1064),99)=99,IF(IFERROR(SEARCH("mutagenic",P1064),99)=99,IF(IFERROR(SEARCH("suspected mutagenic",S1064),99)=99,0,Scoring!$E$15),Scoring!$E$14),Scoring!$E$13),Scoring!$E$13),Scoring!$E$13),Scoring!$E$13),Scoring!$E$13),Scoring!$E$13),Scoring!$E$13),Scoring!$E$13),Scoring!$E$13),Scoring!$E$13)</f>
        <v>0</v>
      </c>
      <c r="AB1064" s="78">
        <f>IF(IFERROR(SEARCH("H360",N1064),99)=99,IF(IFERROR(SEARCH("H360",O1064),99)=99,IF(IFERROR(SEARCH("H360",Q1064),99)=99,IF(IFERROR(SEARCH("H360",M1064),99)=99,IF(IFERROR(SEARCH("H360",R1064),99)=99,IF(IFERROR(SEARCH("H361",N1064),99)=99,IF(IFERROR(SEARCH("H361",O1064),99)=99,IF(IFERROR(SEARCH("H361",Q1064),99)=99,IF(IFERROR(SEARCH("H361",M1064),99)=99,IF(IFERROR(SEARCH("H361",R1064),99)=99,IF(IFERROR(SEARCH("reproduction",P1064),99)=99,IF(IFERROR(SEARCH("suspected reprotoxic",S1064),99)=99,IF(IFERROR(SEARCH("reprotoxic",S1064),99)=99,IF(IFERROR(SEARCH("reprotoxic",K1064),99)=99,0,Scoring!$E$18),Scoring!$E$18),Scoring!$E$19),Scoring!$E$17),Scoring!$E$16),Scoring!$E$16),Scoring!$E$16),Scoring!$E$16),Scoring!$E$16),Scoring!$E$16),Scoring!$E$16),Scoring!$E$16),Scoring!$E$16),Scoring!$E$16)</f>
        <v>0</v>
      </c>
      <c r="AC1064" s="78">
        <f>IF(IFERROR(SEARCH("57f",L1064),99)=99,IF(IFERROR(SEARCH("57(f)",P1064),99)=99,0,Scoring!$E$20),Scoring!$E$20)</f>
        <v>0</v>
      </c>
      <c r="AD1064" s="78">
        <f>IF(IFERROR(SEARCH("CAT1",T1064),99)=99,IF(IFERROR(SEARCH("CAT2",T1064),99)=99,IF(IFERROR(SEARCH("CAT3",T1064),99)=99,IF(IFERROR(SEARCH("concluded to be endocrine",K1064),99)=99,IF(IFERROR(SEARCH("categorised as endocrine",K1064),99)=99,IF(IFERROR(SEARCH("endocrine disrupting",P1064),99)=99,IF(IFERROR(SEARCH("endocrine disrupting",K1064),99)=99,IF(IFERROR(SEARCH("suspected endocrine",S1064),99)=99,IF(IFERROR(SEARCH("potential endocrine",S1064),99)=99,0,Scoring!$E$25),Scoring!$E$25),Scoring!$E$24),Scoring!$E$24),Scoring!$E$24),Scoring!$E$24),Scoring!$E$23),Scoring!$E$22),Scoring!$E$21)</f>
        <v>1</v>
      </c>
      <c r="AE1064" s="78">
        <f>IF(IFERROR(SEARCH("suspected sensitiser",S1064),99)=99,IF(IFERROR(SEARCH("sensitiser",S1064),99)=99,IF(IFERROR(SEARCH("other hazard based concern",S1064),99)=99,0,Scoring!$E$28),Scoring!$E$26),Scoring!$E$27)</f>
        <v>0</v>
      </c>
      <c r="AF1064" s="78">
        <f>IF(IFERROR(M1064,1)=1,IF(IFERROR(N1064,1)=1,IF(IFERROR(O1064,1)=1,IF(IFERROR(Q1064,1)=1,IF(IFERROR(R1064,1)=1,IF(IFERROR(T1064,1)=1,IF(IFERROR(K1064,1)=1,IF(IFERROR(P1064,1)=1,IF(IFERROR(S1064,1)=1,Scoring!$E$29,0),0),0),0),0),0),0),0),0)</f>
        <v>0</v>
      </c>
      <c r="AG1064" s="78">
        <f t="shared" si="77"/>
        <v>1</v>
      </c>
      <c r="AI1064" s="93"/>
      <c r="AJ1064" s="94"/>
      <c r="AK1064" s="76"/>
      <c r="AL1064" s="75"/>
      <c r="AN1064" s="79"/>
      <c r="AO1064" s="79"/>
      <c r="AP1064" s="79"/>
      <c r="AQ1064" s="79"/>
      <c r="AR1064" s="79"/>
      <c r="AS1064" s="78"/>
      <c r="AU1064" s="79">
        <f>IF(IFERROR(F1064,99)=99,IF(IFERROR(G1064,99)=99,IF(IFERROR(H1064,99)=99,IF(IFERROR(I1064,99)=99,IF(IFERROR(E1064,99)=99,IF(IFERROR(J1064,99)=99,0,Scoring!$B$7),Scoring!$B$3),Scoring!$B$2),Scoring!$B$6),Scoring!$B$5),Scoring!$B$4)</f>
        <v>0.3</v>
      </c>
      <c r="AV1064" s="78">
        <f t="shared" si="78"/>
        <v>0.3</v>
      </c>
      <c r="AW1064" s="78"/>
      <c r="AX1064" s="66"/>
      <c r="AY1064" s="78"/>
      <c r="AZ1064" s="76"/>
      <c r="BB1064" s="76"/>
    </row>
    <row r="1065" spans="1:54" x14ac:dyDescent="0.25">
      <c r="A1065" s="89" t="s">
        <v>6883</v>
      </c>
      <c r="B1065" s="89" t="s">
        <v>30</v>
      </c>
      <c r="C1065" s="89" t="s">
        <v>30</v>
      </c>
      <c r="D1065" s="89" t="s">
        <v>6884</v>
      </c>
      <c r="E1065" s="76" t="e">
        <f>IF(C1065="-",IF(A1065="-",VLOOKUP(D1065,'sin-list 180320_update'!$C$2:$C$835,1,FALSE),VLOOKUP(A1065,'sin-list 180320_update'!$A$2:$A$835,1,FALSE)),VLOOKUP(C1065,'sin-list 180320_update'!$B$2:$B$835,1,FALSE))</f>
        <v>#N/A</v>
      </c>
      <c r="F1065" s="76" t="e">
        <f>IF($C1065="-",IF($A1065="-",VLOOKUP($D1065,'REACH Bilaga XVII_update'!$A$5:$A$131,1,FALSE),VLOOKUP($A1065,'REACH Bilaga XVII_update'!$C$5:$C$131,1,FALSE)),VLOOKUP($C1065,'REACH Bilaga XVII_update'!$B$5:$B$131,1,FALSE))</f>
        <v>#N/A</v>
      </c>
      <c r="G1065" s="76" t="e">
        <f>IF($C1065="-",IF($A1065="-",VLOOKUP($D1065,' REACH Bilaga 59_update'!$A$5:$A$210,1,FALSE),VLOOKUP($A1065,' REACH Bilaga 59_update'!$D$5:$D$210,1,FALSE)),VLOOKUP($C1065,' REACH Bilaga 59_update'!$C$5:$C$210,1,FALSE))</f>
        <v>#N/A</v>
      </c>
      <c r="H1065" s="76" t="e">
        <f>IF($C1065="-",IF($A1065="-",VLOOKUP($D1065,'REACH Bilaga XIV_update'!$A$5:$A$110,1,FALSE),VLOOKUP($A1065,'REACH Bilaga XIV_update'!$D$5:$D$110,1,FALSE)),VLOOKUP($C1065,'REACH Bilaga XIV_update'!$C$5:$C$110,1,FALSE))</f>
        <v>#N/A</v>
      </c>
      <c r="I1065" s="76" t="e">
        <f>IF($C1065="-",IF($A1065="-",VLOOKUP($D1065,CoRAP_update!$A$5:$A$376,1,FALSE),VLOOKUP($A1065,CoRAP_update!$D$5:$D$376,1,FALSE)),VLOOKUP($C1065,CoRAP_update!$C$5:$C$376,1,FALSE))</f>
        <v>#N/A</v>
      </c>
      <c r="J1065" s="76" t="str">
        <f>IF($C1065="-",IF($A1065="-",VLOOKUP($D1065,EDC_update!$C$2:$C$450,1,FALSE),VLOOKUP($A1065,EDC_update!$B$2:$B$450,1,FALSE)),VLOOKUP($C1065,EDC_update!$L$2:$L$450,1,FALSE))</f>
        <v>4400-06-0</v>
      </c>
      <c r="K1065" s="76" t="e">
        <f>IF($C1065="-",IF($A1065="-",IF(VLOOKUP($D1065,'sin-list 180320_update'!$C$2:$S$835,3,FALSE)="",NA(),VLOOKUP($D1065,'sin-list 180320_update'!$C$2:$S$835,3,FALSE)),IF(VLOOKUP($A1065,'sin-list 180320_update'!$A$2:$S$835,5,FALSE)="",NA(),VLOOKUP($A1065,'sin-list 180320_update'!$A$2:$S$835,5,FALSE))),IF(VLOOKUP($C1065,'sin-list 180320_update'!$B$2:$S$835,4,FALSE)="",NA(),VLOOKUP($C1065,'sin-list 180320_update'!$B$2:$S$835,4,FALSE)))</f>
        <v>#N/A</v>
      </c>
      <c r="L1065" s="76" t="e">
        <f>IF($C1065="-",IF($A1065="-",VLOOKUP($D1065,'sin-list 180320_update'!$C$2:$S$835,6,FALSE),VLOOKUP($A1065,'sin-list 180320_update'!$A$2:$S$835,8,FALSE)),VLOOKUP($C1065,'sin-list 180320_update'!$B$2:$S$835,7,FALSE))</f>
        <v>#N/A</v>
      </c>
      <c r="M1065" s="76" t="e">
        <f>IF($C1065="-",IF($A1065="-",IF(VLOOKUP($D1065,'sin-list 180320_update'!$C$2:$S$835,8,FALSE)="",NA(),VLOOKUP($D1065,'sin-list 180320_update'!$C$2:$S$835,8,FALSE)),IF(VLOOKUP($A1065,'sin-list 180320_update'!$A$2:$S$835,10,FALSE)="",NA(),VLOOKUP($A1065,'sin-list 180320_update'!$A$2:$S$835,10,FALSE))),IF(VLOOKUP($C1065,'sin-list 180320_update'!$B$2:$S$835,9,FALSE)="",NA(),VLOOKUP($C1065,'sin-list 180320_update'!$B$2:$S$835,9,FALSE)))</f>
        <v>#N/A</v>
      </c>
      <c r="N1065" s="76" t="e">
        <f>IF($C1065="-",IF($A1065="-",IF(VLOOKUP($D1065,'REACH Bilaga XVII_update'!$A$5:$E$131,4,FALSE)="",NA(),VLOOKUP($D1065,'REACH Bilaga XVII_update'!$A$5:$E$131,4,FALSE)),IF(VLOOKUP($A1065,'REACH Bilaga XVII_update'!$C$5:$D$131,2,FALSE)="",NA(),VLOOKUP($A1065,'REACH Bilaga XVII_update'!$C$5:$D$131,2,FALSE))),IF(VLOOKUP($C1065,'REACH Bilaga XVII_update'!$B$5:$D$131,3,FALSE)="",NA(),VLOOKUP($C1065,'REACH Bilaga XVII_update'!$B$5:$D$131,3,FALSE)))</f>
        <v>#N/A</v>
      </c>
      <c r="O1065" s="76" t="e">
        <f>IF($C1065="-",IF($A1065="-",IF(VLOOKUP($D1065,' REACH Bilaga 59_update'!$A$5:$E$210,5,FALSE)="",NA(),VLOOKUP($D1065,' REACH Bilaga 59_update'!$A$5:$E$210,5,FALSE)),IF(VLOOKUP($A1065,' REACH Bilaga 59_update'!$D$5:$E$210,2,FALSE)="",NA(),VLOOKUP($A1065,' REACH Bilaga 59_update'!$D$5:$E$210,2,FALSE))),IF(VLOOKUP($C1065,' REACH Bilaga 59_update'!$C$5:$E$210,3,FALSE)="",NA(),VLOOKUP($C1065,' REACH Bilaga 59_update'!$C$5:$E$210,3,FALSE)))</f>
        <v>#N/A</v>
      </c>
      <c r="P1065" s="76" t="e">
        <f>IF(C1065="-",IF(A1065="-",IFERROR(VLOOKUP($D1065,' REACH Bilaga 59_update'!$A$5:$F$210,MATCH(Sammanfattning!P$1,' REACH Bilaga 59_update'!$A$4:$F$4,0),FALSE),VLOOKUP($D1065,'REACH Bilaga XIV_update'!$A$4:$H$110,MATCH(Sammanfattning!P$1,'REACH Bilaga XIV_update'!$A$4:$H$4,0),FALSE)),IFERROR(VLOOKUP($A1065,' REACH Bilaga 59_update'!$D$5:$F$210,MATCH(Sammanfattning!P$1,' REACH Bilaga 59_update'!$D$4:$F$4,0),FALSE),VLOOKUP($A1065,'REACH Bilaga XIV_update'!$D$4:$H$110,MATCH(Sammanfattning!P$1,'REACH Bilaga XIV_update'!$D$4:$H$4,0),FALSE))),IFERROR(VLOOKUP($C1065,' REACH Bilaga 59_update'!$C$5:$F$210,MATCH(Sammanfattning!P$1,' REACH Bilaga 59_update'!$C$4:$F$4,0),FALSE),VLOOKUP($C1065,'REACH Bilaga XIV_update'!$C$4:$H$110,MATCH(Sammanfattning!P$1,'REACH Bilaga XIV_update'!$C$4:$H$4,0),FALSE)))</f>
        <v>#N/A</v>
      </c>
      <c r="Q1065" s="76" t="e">
        <f>IF($C1065="-",IF($A1065="-",IF(VLOOKUP($D1065,'REACH Bilaga XIV_update'!$A$5:$I$110,9,FALSE)="",NA(),VLOOKUP($D1065,'REACH Bilaga XIV_update'!$A$5:$I$110,9,FALSE)),IF(VLOOKUP($A1065,'REACH Bilaga XIV_update'!$D$5:$I$110,6,FALSE)="",NA(),VLOOKUP($A1065,'REACH Bilaga XIV_update'!$D$5:$I$110,6,FALSE))),IF(VLOOKUP($C1065,'REACH Bilaga XIV_update'!$C$5:$I$110,7,FALSE)="",NA(),VLOOKUP($C1065,'REACH Bilaga XIV_update'!$C$5:$I$110,7,FALSE)))</f>
        <v>#N/A</v>
      </c>
      <c r="R1065" s="76" t="e">
        <f>IF($C1065="-",IF($A1065="-",IF(VLOOKUP($D1065,CoRAP_update!$A$5:$O$376,15,FALSE)="",NA(),VLOOKUP($D1065,CoRAP_update!$A$5:$O$376,15,FALSE)),IF(VLOOKUP($A1065,CoRAP_update!$D$5:$O$376,12,FALSE)="",NA(),VLOOKUP($A1065,CoRAP_update!$D$5:$O$376,12,FALSE))),IF(VLOOKUP($C1065,CoRAP_update!$C$5:$O$376,13,FALSE)="",NA(),VLOOKUP($C1065,CoRAP_update!$C$5:$O$376,13,FALSE)))</f>
        <v>#N/A</v>
      </c>
      <c r="S1065" s="144" t="e">
        <f>IF($C1065="-",IF($A1065="-",VLOOKUP($D1065,CoRAP_update!$A$5:$J$376,MATCH(Sammanfattning!S$1,CoRAP_update!$A$4:$J$4,0),FALSE),VLOOKUP($A1065,CoRAP_update!$D$5:$J$376,MATCH(Sammanfattning!S$1,CoRAP_update!$D$4:$J$4,0),FALSE)),VLOOKUP($C1065,CoRAP_update!$C$5:$J$376,MATCH(Sammanfattning!S$1,CoRAP_update!$C$4:$J$4,0),FALSE))</f>
        <v>#N/A</v>
      </c>
      <c r="T1065" s="76" t="str">
        <f>IF($A1065="-",VLOOKUP($D1065,EDC_update!$C$2:$F$450,4,FALSE),VLOOKUP($A1065,EDC_update!$B$2:$F$450,5,FALSE))</f>
        <v>CAT1</v>
      </c>
      <c r="V1065" s="78">
        <f>IF(IFERROR(SEARCH("PBT",P1065),99)=99,IF(IFERROR(SEARCH("suspected PBT",S1065),99)=99,IF(IFERROR(SEARCH("concluded to be PBT",K1065),99)=99,IF(IFERROR(SEARCH("PBT",S1065),99)=99,IF(IFERROR(SEARCH("PBT cand",L1065),99)=99,IF(IFERROR(SEARCH("PBT",L1065),99)=99,IF(IFERROR(SEARCH("persistent, bioackumulative and toxic properties",K1065),99)=99,0,Scoring!$E$3),Scoring!$E$3),Scoring!$E$7),Scoring!$E$3),Scoring!$E$5),Scoring!$E$6),Scoring!$E$3)</f>
        <v>0</v>
      </c>
      <c r="W1065" s="78">
        <f>IF(IFERROR(SEARCH("vPvB",P1065),99)=99,IF(IFERROR(SEARCH("suspected pbt/vPvB",S1065),99)=99,IF(IFERROR(SEARCH("vPvB",S1065),99)=99,IF(IFERROR(SEARCH("concluded to be a vPvB",S1065),99)=99,IF(IFERROR(SEARCH("identified as vPvB",K1065),99)=99,IF(IFERROR(SEARCH("concluded to be a vPvB",K1065),99)=99,IF(IFERROR(SEARCH("concluded to be both pbt and vPvB",S1065),99)=99,IF(IFERROR(SEARCH("concluded to be both pbt and vPvB",K1065),99)=99,0,Scoring!$E$5),Scoring!$E$5),Scoring!$E$5),Scoring!$E$5),Scoring!$E$5),Scoring!$E$4),Scoring!$E$6),Scoring!$E$4)</f>
        <v>0</v>
      </c>
      <c r="X1065" s="78">
        <f>IF(IFERROR(SEARCH("H410",N1065),99)=99,IF(IFERROR(SEARCH("H410",O1065),99)=99,IF(IFERROR(SEARCH("H410",Q1065),99)=99,IF(IFERROR(SEARCH("H410",M1065),99)=99,IF(IFERROR(SEARCH("H410",R1065),99)=99,IF(IFERROR(SEARCH("H411",N1065),99)=99,IF(IFERROR(SEARCH("H411",O1065),99)=99,IF(IFERROR(SEARCH("H411",Q1065),99)=99,IF(IFERROR(SEARCH("H411",M1065),99)=99,IF(IFERROR(SEARCH("H411",R1065),99)=99,IF(IFERROR(SEARCH("H413",N1065),99)=99,IF(IFERROR(SEARCH("H413",O1065),99)=99,IF(IFERROR(SEARCH("H413",Q1065),99)=99,IF(IFERROR(SEARCH("H413",M1065),99)=99,IF(IFERROR(SEARCH("H413",R1065),99)=99,IF(IFERROR(SEARCH("H412",N1065),99)=99,IF(IFERROR(SEARCH("H412",O1065),99)=99,IF(IFERROR(SEARCH("H412",Q1065),99)=99,IF(IFERROR(SEARCH("H412",M1065),99)=99,IF(IFERROR(SEARCH("H412",R1065),99)=99,0,Scoring!$E$2),Scoring!$E$2),Scoring!$E$2),Scoring!$E$2),Scoring!$E$2),Scoring!$E$2),Scoring!$E$2),Scoring!$E$2),Scoring!$E$2),Scoring!$E$2),Scoring!$E$2),Scoring!$E$2),Scoring!$E$2),Scoring!$E$2),Scoring!$E$2),Scoring!$E$2),Scoring!$E$2),Scoring!$E$2),Scoring!$E$2),Scoring!$E$2)</f>
        <v>0</v>
      </c>
      <c r="Y1065" s="78">
        <f>IF(IFERROR(SEARCH("CMR",K1065),99)=99,IF(IFERROR(SEARCH("Suspected CMR",S1065),99)=99,IF(IFERROR(SEARCH("CMR",S1065),99)=99,0,Scoring!$E$8),Scoring!$E$9),Scoring!$E$8)</f>
        <v>0</v>
      </c>
      <c r="Z1065" s="78">
        <f>IF(IFERROR(SEARCH("H350",N1065),99)=99,IF(IFERROR(SEARCH("H350",O1065),99)=99,IF(IFERROR(SEARCH("H350",Q1065),99)=99,IF(IFERROR(SEARCH("H350",M1065),99)=99,IF(IFERROR(SEARCH("H350",R1065),99)=99,IF(IFERROR(SEARCH("H351",N1065),99)=99,IF(IFERROR(SEARCH("H351",O1065),99)=99,IF(IFERROR(SEARCH("H351",Q1065),99)=99,IF(IFERROR(SEARCH("H351",M1065),99)=99,IF(IFERROR(SEARCH("H351",R1065),99)=99,IF(IFERROR(SEARCH("carcinogenic",P1065),99)=99,IF(IFERROR(SEARCH("suspected carcinogenic",S1065),99)=99,0,Scoring!$E$12),Scoring!$E$11),Scoring!$E$10),Scoring!$E$10),Scoring!$E$10),Scoring!$E$10),Scoring!$E$10),Scoring!$E$10),Scoring!$E$10),Scoring!$E$10),Scoring!$E$10),Scoring!$E$10)</f>
        <v>0</v>
      </c>
      <c r="AA1065" s="78">
        <f>IF(IFERROR(SEARCH("H340",N1065),99)=99,IF(IFERROR(SEARCH("H340",O1065),99)=99,IF(IFERROR(SEARCH("H340",Q1065),99)=99,IF(IFERROR(SEARCH("H340",M1065),99)=99,IF(IFERROR(SEARCH("H340",R1065),99)=99,IF(IFERROR(SEARCH("H341",N1065),99)=99,IF(IFERROR(SEARCH("H341",O1065),99)=99,IF(IFERROR(SEARCH("H341",Q1065),99)=99,IF(IFERROR(SEARCH("H341",M1065),99)=99,IF(IFERROR(SEARCH("H341",R1065),99)=99,IF(IFERROR(SEARCH("mutagenic",P1065),99)=99,IF(IFERROR(SEARCH("suspected mutagenic",S1065),99)=99,0,Scoring!$E$15),Scoring!$E$14),Scoring!$E$13),Scoring!$E$13),Scoring!$E$13),Scoring!$E$13),Scoring!$E$13),Scoring!$E$13),Scoring!$E$13),Scoring!$E$13),Scoring!$E$13),Scoring!$E$13)</f>
        <v>0</v>
      </c>
      <c r="AB1065" s="78">
        <f>IF(IFERROR(SEARCH("H360",N1065),99)=99,IF(IFERROR(SEARCH("H360",O1065),99)=99,IF(IFERROR(SEARCH("H360",Q1065),99)=99,IF(IFERROR(SEARCH("H360",M1065),99)=99,IF(IFERROR(SEARCH("H360",R1065),99)=99,IF(IFERROR(SEARCH("H361",N1065),99)=99,IF(IFERROR(SEARCH("H361",O1065),99)=99,IF(IFERROR(SEARCH("H361",Q1065),99)=99,IF(IFERROR(SEARCH("H361",M1065),99)=99,IF(IFERROR(SEARCH("H361",R1065),99)=99,IF(IFERROR(SEARCH("reproduction",P1065),99)=99,IF(IFERROR(SEARCH("suspected reprotoxic",S1065),99)=99,IF(IFERROR(SEARCH("reprotoxic",S1065),99)=99,IF(IFERROR(SEARCH("reprotoxic",K1065),99)=99,0,Scoring!$E$18),Scoring!$E$18),Scoring!$E$19),Scoring!$E$17),Scoring!$E$16),Scoring!$E$16),Scoring!$E$16),Scoring!$E$16),Scoring!$E$16),Scoring!$E$16),Scoring!$E$16),Scoring!$E$16),Scoring!$E$16),Scoring!$E$16)</f>
        <v>0</v>
      </c>
      <c r="AC1065" s="78">
        <f>IF(IFERROR(SEARCH("57f",L1065),99)=99,IF(IFERROR(SEARCH("57(f)",P1065),99)=99,0,Scoring!$E$20),Scoring!$E$20)</f>
        <v>0</v>
      </c>
      <c r="AD1065" s="78">
        <f>IF(IFERROR(SEARCH("CAT1",T1065),99)=99,IF(IFERROR(SEARCH("CAT2",T1065),99)=99,IF(IFERROR(SEARCH("CAT3",T1065),99)=99,IF(IFERROR(SEARCH("concluded to be endocrine",K1065),99)=99,IF(IFERROR(SEARCH("categorised as endocrine",K1065),99)=99,IF(IFERROR(SEARCH("endocrine disrupting",P1065),99)=99,IF(IFERROR(SEARCH("endocrine disrupting",K1065),99)=99,IF(IFERROR(SEARCH("suspected endocrine",S1065),99)=99,IF(IFERROR(SEARCH("potential endocrine",S1065),99)=99,0,Scoring!$E$25),Scoring!$E$25),Scoring!$E$24),Scoring!$E$24),Scoring!$E$24),Scoring!$E$24),Scoring!$E$23),Scoring!$E$22),Scoring!$E$21)</f>
        <v>1</v>
      </c>
      <c r="AE1065" s="78">
        <f>IF(IFERROR(SEARCH("suspected sensitiser",S1065),99)=99,IF(IFERROR(SEARCH("sensitiser",S1065),99)=99,IF(IFERROR(SEARCH("other hazard based concern",S1065),99)=99,0,Scoring!$E$28),Scoring!$E$26),Scoring!$E$27)</f>
        <v>0</v>
      </c>
      <c r="AF1065" s="78">
        <f>IF(IFERROR(M1065,1)=1,IF(IFERROR(N1065,1)=1,IF(IFERROR(O1065,1)=1,IF(IFERROR(Q1065,1)=1,IF(IFERROR(R1065,1)=1,IF(IFERROR(T1065,1)=1,IF(IFERROR(K1065,1)=1,IF(IFERROR(P1065,1)=1,IF(IFERROR(S1065,1)=1,Scoring!$E$29,0),0),0),0),0),0),0),0),0)</f>
        <v>0</v>
      </c>
      <c r="AG1065" s="78">
        <f t="shared" si="77"/>
        <v>1</v>
      </c>
      <c r="AI1065" s="93"/>
      <c r="AJ1065" s="94"/>
      <c r="AK1065" s="76"/>
      <c r="AL1065" s="75"/>
      <c r="AN1065" s="79"/>
      <c r="AO1065" s="79"/>
      <c r="AP1065" s="79"/>
      <c r="AQ1065" s="79"/>
      <c r="AR1065" s="79"/>
      <c r="AS1065" s="78"/>
      <c r="AU1065" s="79">
        <f>IF(IFERROR(F1065,99)=99,IF(IFERROR(G1065,99)=99,IF(IFERROR(H1065,99)=99,IF(IFERROR(I1065,99)=99,IF(IFERROR(E1065,99)=99,IF(IFERROR(J1065,99)=99,0,Scoring!$B$7),Scoring!$B$3),Scoring!$B$2),Scoring!$B$6),Scoring!$B$5),Scoring!$B$4)</f>
        <v>0.3</v>
      </c>
      <c r="AV1065" s="78">
        <f t="shared" si="78"/>
        <v>0.3</v>
      </c>
      <c r="AW1065" s="78"/>
      <c r="AX1065" s="66"/>
      <c r="AY1065" s="78"/>
      <c r="AZ1065" s="76"/>
      <c r="BB1065" s="76"/>
    </row>
    <row r="1066" spans="1:54" x14ac:dyDescent="0.25">
      <c r="A1066" s="89" t="s">
        <v>6269</v>
      </c>
      <c r="B1066" s="89" t="s">
        <v>30</v>
      </c>
      <c r="C1066" s="89" t="s">
        <v>30</v>
      </c>
      <c r="D1066" s="89" t="s">
        <v>7367</v>
      </c>
      <c r="E1066" s="76" t="e">
        <f>IF(C1066="-",IF(A1066="-",VLOOKUP(D1066,'sin-list 180320_update'!$C$2:$C$835,1,FALSE),VLOOKUP(A1066,'sin-list 180320_update'!$A$2:$A$835,1,FALSE)),VLOOKUP(C1066,'sin-list 180320_update'!$B$2:$B$835,1,FALSE))</f>
        <v>#N/A</v>
      </c>
      <c r="F1066" s="76" t="e">
        <f>IF($C1066="-",IF($A1066="-",VLOOKUP($D1066,'REACH Bilaga XVII_update'!$A$5:$A$131,1,FALSE),VLOOKUP($A1066,'REACH Bilaga XVII_update'!$C$5:$C$131,1,FALSE)),VLOOKUP($C1066,'REACH Bilaga XVII_update'!$B$5:$B$131,1,FALSE))</f>
        <v>#N/A</v>
      </c>
      <c r="G1066" s="76" t="e">
        <f>IF($C1066="-",IF($A1066="-",VLOOKUP($D1066,' REACH Bilaga 59_update'!$A$5:$A$210,1,FALSE),VLOOKUP($A1066,' REACH Bilaga 59_update'!$D$5:$D$210,1,FALSE)),VLOOKUP($C1066,' REACH Bilaga 59_update'!$C$5:$C$210,1,FALSE))</f>
        <v>#N/A</v>
      </c>
      <c r="H1066" s="76" t="e">
        <f>IF($C1066="-",IF($A1066="-",VLOOKUP($D1066,'REACH Bilaga XIV_update'!$A$5:$A$110,1,FALSE),VLOOKUP($A1066,'REACH Bilaga XIV_update'!$D$5:$D$110,1,FALSE)),VLOOKUP($C1066,'REACH Bilaga XIV_update'!$C$5:$C$110,1,FALSE))</f>
        <v>#N/A</v>
      </c>
      <c r="I1066" s="76" t="e">
        <f>IF($C1066="-",IF($A1066="-",VLOOKUP($D1066,CoRAP_update!$A$5:$A$376,1,FALSE),VLOOKUP($A1066,CoRAP_update!$D$5:$D$376,1,FALSE)),VLOOKUP($C1066,CoRAP_update!$C$5:$C$376,1,FALSE))</f>
        <v>#N/A</v>
      </c>
      <c r="J1066" s="76" t="str">
        <f>IF($C1066="-",IF($A1066="-",VLOOKUP($D1066,EDC_update!$C$2:$C$450,1,FALSE),VLOOKUP($A1066,EDC_update!$B$2:$B$450,1,FALSE)),VLOOKUP($C1066,EDC_update!$L$2:$L$450,1,FALSE))</f>
        <v>4782-29-0</v>
      </c>
      <c r="K1066" s="76" t="e">
        <f>IF($C1066="-",IF($A1066="-",IF(VLOOKUP($D1066,'sin-list 180320_update'!$C$2:$S$835,3,FALSE)="",NA(),VLOOKUP($D1066,'sin-list 180320_update'!$C$2:$S$835,3,FALSE)),IF(VLOOKUP($A1066,'sin-list 180320_update'!$A$2:$S$835,5,FALSE)="",NA(),VLOOKUP($A1066,'sin-list 180320_update'!$A$2:$S$835,5,FALSE))),IF(VLOOKUP($C1066,'sin-list 180320_update'!$B$2:$S$835,4,FALSE)="",NA(),VLOOKUP($C1066,'sin-list 180320_update'!$B$2:$S$835,4,FALSE)))</f>
        <v>#N/A</v>
      </c>
      <c r="L1066" s="76" t="e">
        <f>IF($C1066="-",IF($A1066="-",VLOOKUP($D1066,'sin-list 180320_update'!$C$2:$S$835,6,FALSE),VLOOKUP($A1066,'sin-list 180320_update'!$A$2:$S$835,8,FALSE)),VLOOKUP($C1066,'sin-list 180320_update'!$B$2:$S$835,7,FALSE))</f>
        <v>#N/A</v>
      </c>
      <c r="M1066" s="76" t="e">
        <f>IF($C1066="-",IF($A1066="-",IF(VLOOKUP($D1066,'sin-list 180320_update'!$C$2:$S$835,8,FALSE)="",NA(),VLOOKUP($D1066,'sin-list 180320_update'!$C$2:$S$835,8,FALSE)),IF(VLOOKUP($A1066,'sin-list 180320_update'!$A$2:$S$835,10,FALSE)="",NA(),VLOOKUP($A1066,'sin-list 180320_update'!$A$2:$S$835,10,FALSE))),IF(VLOOKUP($C1066,'sin-list 180320_update'!$B$2:$S$835,9,FALSE)="",NA(),VLOOKUP($C1066,'sin-list 180320_update'!$B$2:$S$835,9,FALSE)))</f>
        <v>#N/A</v>
      </c>
      <c r="N1066" s="76" t="e">
        <f>IF($C1066="-",IF($A1066="-",IF(VLOOKUP($D1066,'REACH Bilaga XVII_update'!$A$5:$E$131,4,FALSE)="",NA(),VLOOKUP($D1066,'REACH Bilaga XVII_update'!$A$5:$E$131,4,FALSE)),IF(VLOOKUP($A1066,'REACH Bilaga XVII_update'!$C$5:$D$131,2,FALSE)="",NA(),VLOOKUP($A1066,'REACH Bilaga XVII_update'!$C$5:$D$131,2,FALSE))),IF(VLOOKUP($C1066,'REACH Bilaga XVII_update'!$B$5:$D$131,3,FALSE)="",NA(),VLOOKUP($C1066,'REACH Bilaga XVII_update'!$B$5:$D$131,3,FALSE)))</f>
        <v>#N/A</v>
      </c>
      <c r="O1066" s="76" t="e">
        <f>IF($C1066="-",IF($A1066="-",IF(VLOOKUP($D1066,' REACH Bilaga 59_update'!$A$5:$E$210,5,FALSE)="",NA(),VLOOKUP($D1066,' REACH Bilaga 59_update'!$A$5:$E$210,5,FALSE)),IF(VLOOKUP($A1066,' REACH Bilaga 59_update'!$D$5:$E$210,2,FALSE)="",NA(),VLOOKUP($A1066,' REACH Bilaga 59_update'!$D$5:$E$210,2,FALSE))),IF(VLOOKUP($C1066,' REACH Bilaga 59_update'!$C$5:$E$210,3,FALSE)="",NA(),VLOOKUP($C1066,' REACH Bilaga 59_update'!$C$5:$E$210,3,FALSE)))</f>
        <v>#N/A</v>
      </c>
      <c r="P1066" s="76" t="e">
        <f>IF(C1066="-",IF(A1066="-",IFERROR(VLOOKUP($D1066,' REACH Bilaga 59_update'!$A$5:$F$210,MATCH(Sammanfattning!P$1,' REACH Bilaga 59_update'!$A$4:$F$4,0),FALSE),VLOOKUP($D1066,'REACH Bilaga XIV_update'!$A$4:$H$110,MATCH(Sammanfattning!P$1,'REACH Bilaga XIV_update'!$A$4:$H$4,0),FALSE)),IFERROR(VLOOKUP($A1066,' REACH Bilaga 59_update'!$D$5:$F$210,MATCH(Sammanfattning!P$1,' REACH Bilaga 59_update'!$D$4:$F$4,0),FALSE),VLOOKUP($A1066,'REACH Bilaga XIV_update'!$D$4:$H$110,MATCH(Sammanfattning!P$1,'REACH Bilaga XIV_update'!$D$4:$H$4,0),FALSE))),IFERROR(VLOOKUP($C1066,' REACH Bilaga 59_update'!$C$5:$F$210,MATCH(Sammanfattning!P$1,' REACH Bilaga 59_update'!$C$4:$F$4,0),FALSE),VLOOKUP($C1066,'REACH Bilaga XIV_update'!$C$4:$H$110,MATCH(Sammanfattning!P$1,'REACH Bilaga XIV_update'!$C$4:$H$4,0),FALSE)))</f>
        <v>#N/A</v>
      </c>
      <c r="Q1066" s="76" t="e">
        <f>IF($C1066="-",IF($A1066="-",IF(VLOOKUP($D1066,'REACH Bilaga XIV_update'!$A$5:$I$110,9,FALSE)="",NA(),VLOOKUP($D1066,'REACH Bilaga XIV_update'!$A$5:$I$110,9,FALSE)),IF(VLOOKUP($A1066,'REACH Bilaga XIV_update'!$D$5:$I$110,6,FALSE)="",NA(),VLOOKUP($A1066,'REACH Bilaga XIV_update'!$D$5:$I$110,6,FALSE))),IF(VLOOKUP($C1066,'REACH Bilaga XIV_update'!$C$5:$I$110,7,FALSE)="",NA(),VLOOKUP($C1066,'REACH Bilaga XIV_update'!$C$5:$I$110,7,FALSE)))</f>
        <v>#N/A</v>
      </c>
      <c r="R1066" s="76" t="e">
        <f>IF($C1066="-",IF($A1066="-",IF(VLOOKUP($D1066,CoRAP_update!$A$5:$O$376,15,FALSE)="",NA(),VLOOKUP($D1066,CoRAP_update!$A$5:$O$376,15,FALSE)),IF(VLOOKUP($A1066,CoRAP_update!$D$5:$O$376,12,FALSE)="",NA(),VLOOKUP($A1066,CoRAP_update!$D$5:$O$376,12,FALSE))),IF(VLOOKUP($C1066,CoRAP_update!$C$5:$O$376,13,FALSE)="",NA(),VLOOKUP($C1066,CoRAP_update!$C$5:$O$376,13,FALSE)))</f>
        <v>#N/A</v>
      </c>
      <c r="S1066" s="144" t="e">
        <f>IF($C1066="-",IF($A1066="-",VLOOKUP($D1066,CoRAP_update!$A$5:$J$376,MATCH(Sammanfattning!S$1,CoRAP_update!$A$4:$J$4,0),FALSE),VLOOKUP($A1066,CoRAP_update!$D$5:$J$376,MATCH(Sammanfattning!S$1,CoRAP_update!$D$4:$J$4,0),FALSE)),VLOOKUP($C1066,CoRAP_update!$C$5:$J$376,MATCH(Sammanfattning!S$1,CoRAP_update!$C$4:$J$4,0),FALSE))</f>
        <v>#N/A</v>
      </c>
      <c r="T1066" s="76" t="str">
        <f>IF($A1066="-",VLOOKUP($D1066,EDC_update!$C$2:$F$450,4,FALSE),VLOOKUP($A1066,EDC_update!$B$2:$F$450,5,FALSE))</f>
        <v>CAT1</v>
      </c>
      <c r="V1066" s="78">
        <f>IF(IFERROR(SEARCH("PBT",P1066),99)=99,IF(IFERROR(SEARCH("suspected PBT",S1066),99)=99,IF(IFERROR(SEARCH("concluded to be PBT",K1066),99)=99,IF(IFERROR(SEARCH("PBT",S1066),99)=99,IF(IFERROR(SEARCH("PBT cand",L1066),99)=99,IF(IFERROR(SEARCH("PBT",L1066),99)=99,IF(IFERROR(SEARCH("persistent, bioackumulative and toxic properties",K1066),99)=99,0,Scoring!$E$3),Scoring!$E$3),Scoring!$E$7),Scoring!$E$3),Scoring!$E$5),Scoring!$E$6),Scoring!$E$3)</f>
        <v>0</v>
      </c>
      <c r="W1066" s="78">
        <f>IF(IFERROR(SEARCH("vPvB",P1066),99)=99,IF(IFERROR(SEARCH("suspected pbt/vPvB",S1066),99)=99,IF(IFERROR(SEARCH("vPvB",S1066),99)=99,IF(IFERROR(SEARCH("concluded to be a vPvB",S1066),99)=99,IF(IFERROR(SEARCH("identified as vPvB",K1066),99)=99,IF(IFERROR(SEARCH("concluded to be a vPvB",K1066),99)=99,IF(IFERROR(SEARCH("concluded to be both pbt and vPvB",S1066),99)=99,IF(IFERROR(SEARCH("concluded to be both pbt and vPvB",K1066),99)=99,0,Scoring!$E$5),Scoring!$E$5),Scoring!$E$5),Scoring!$E$5),Scoring!$E$5),Scoring!$E$4),Scoring!$E$6),Scoring!$E$4)</f>
        <v>0</v>
      </c>
      <c r="X1066" s="78">
        <f>IF(IFERROR(SEARCH("H410",N1066),99)=99,IF(IFERROR(SEARCH("H410",O1066),99)=99,IF(IFERROR(SEARCH("H410",Q1066),99)=99,IF(IFERROR(SEARCH("H410",M1066),99)=99,IF(IFERROR(SEARCH("H410",R1066),99)=99,IF(IFERROR(SEARCH("H411",N1066),99)=99,IF(IFERROR(SEARCH("H411",O1066),99)=99,IF(IFERROR(SEARCH("H411",Q1066),99)=99,IF(IFERROR(SEARCH("H411",M1066),99)=99,IF(IFERROR(SEARCH("H411",R1066),99)=99,IF(IFERROR(SEARCH("H413",N1066),99)=99,IF(IFERROR(SEARCH("H413",O1066),99)=99,IF(IFERROR(SEARCH("H413",Q1066),99)=99,IF(IFERROR(SEARCH("H413",M1066),99)=99,IF(IFERROR(SEARCH("H413",R1066),99)=99,IF(IFERROR(SEARCH("H412",N1066),99)=99,IF(IFERROR(SEARCH("H412",O1066),99)=99,IF(IFERROR(SEARCH("H412",Q1066),99)=99,IF(IFERROR(SEARCH("H412",M1066),99)=99,IF(IFERROR(SEARCH("H412",R1066),99)=99,0,Scoring!$E$2),Scoring!$E$2),Scoring!$E$2),Scoring!$E$2),Scoring!$E$2),Scoring!$E$2),Scoring!$E$2),Scoring!$E$2),Scoring!$E$2),Scoring!$E$2),Scoring!$E$2),Scoring!$E$2),Scoring!$E$2),Scoring!$E$2),Scoring!$E$2),Scoring!$E$2),Scoring!$E$2),Scoring!$E$2),Scoring!$E$2),Scoring!$E$2)</f>
        <v>0</v>
      </c>
      <c r="Y1066" s="78">
        <f>IF(IFERROR(SEARCH("CMR",K1066),99)=99,IF(IFERROR(SEARCH("Suspected CMR",S1066),99)=99,IF(IFERROR(SEARCH("CMR",S1066),99)=99,0,Scoring!$E$8),Scoring!$E$9),Scoring!$E$8)</f>
        <v>0</v>
      </c>
      <c r="Z1066" s="78">
        <f>IF(IFERROR(SEARCH("H350",N1066),99)=99,IF(IFERROR(SEARCH("H350",O1066),99)=99,IF(IFERROR(SEARCH("H350",Q1066),99)=99,IF(IFERROR(SEARCH("H350",M1066),99)=99,IF(IFERROR(SEARCH("H350",R1066),99)=99,IF(IFERROR(SEARCH("H351",N1066),99)=99,IF(IFERROR(SEARCH("H351",O1066),99)=99,IF(IFERROR(SEARCH("H351",Q1066),99)=99,IF(IFERROR(SEARCH("H351",M1066),99)=99,IF(IFERROR(SEARCH("H351",R1066),99)=99,IF(IFERROR(SEARCH("carcinogenic",P1066),99)=99,IF(IFERROR(SEARCH("suspected carcinogenic",S1066),99)=99,0,Scoring!$E$12),Scoring!$E$11),Scoring!$E$10),Scoring!$E$10),Scoring!$E$10),Scoring!$E$10),Scoring!$E$10),Scoring!$E$10),Scoring!$E$10),Scoring!$E$10),Scoring!$E$10),Scoring!$E$10)</f>
        <v>0</v>
      </c>
      <c r="AA1066" s="78">
        <f>IF(IFERROR(SEARCH("H340",N1066),99)=99,IF(IFERROR(SEARCH("H340",O1066),99)=99,IF(IFERROR(SEARCH("H340",Q1066),99)=99,IF(IFERROR(SEARCH("H340",M1066),99)=99,IF(IFERROR(SEARCH("H340",R1066),99)=99,IF(IFERROR(SEARCH("H341",N1066),99)=99,IF(IFERROR(SEARCH("H341",O1066),99)=99,IF(IFERROR(SEARCH("H341",Q1066),99)=99,IF(IFERROR(SEARCH("H341",M1066),99)=99,IF(IFERROR(SEARCH("H341",R1066),99)=99,IF(IFERROR(SEARCH("mutagenic",P1066),99)=99,IF(IFERROR(SEARCH("suspected mutagenic",S1066),99)=99,0,Scoring!$E$15),Scoring!$E$14),Scoring!$E$13),Scoring!$E$13),Scoring!$E$13),Scoring!$E$13),Scoring!$E$13),Scoring!$E$13),Scoring!$E$13),Scoring!$E$13),Scoring!$E$13),Scoring!$E$13)</f>
        <v>0</v>
      </c>
      <c r="AB1066" s="78">
        <f>IF(IFERROR(SEARCH("H360",N1066),99)=99,IF(IFERROR(SEARCH("H360",O1066),99)=99,IF(IFERROR(SEARCH("H360",Q1066),99)=99,IF(IFERROR(SEARCH("H360",M1066),99)=99,IF(IFERROR(SEARCH("H360",R1066),99)=99,IF(IFERROR(SEARCH("H361",N1066),99)=99,IF(IFERROR(SEARCH("H361",O1066),99)=99,IF(IFERROR(SEARCH("H361",Q1066),99)=99,IF(IFERROR(SEARCH("H361",M1066),99)=99,IF(IFERROR(SEARCH("H361",R1066),99)=99,IF(IFERROR(SEARCH("reproduction",P1066),99)=99,IF(IFERROR(SEARCH("suspected reprotoxic",S1066),99)=99,IF(IFERROR(SEARCH("reprotoxic",S1066),99)=99,IF(IFERROR(SEARCH("reprotoxic",K1066),99)=99,0,Scoring!$E$18),Scoring!$E$18),Scoring!$E$19),Scoring!$E$17),Scoring!$E$16),Scoring!$E$16),Scoring!$E$16),Scoring!$E$16),Scoring!$E$16),Scoring!$E$16),Scoring!$E$16),Scoring!$E$16),Scoring!$E$16),Scoring!$E$16)</f>
        <v>0</v>
      </c>
      <c r="AC1066" s="78">
        <f>IF(IFERROR(SEARCH("57f",L1066),99)=99,IF(IFERROR(SEARCH("57(f)",P1066),99)=99,0,Scoring!$E$20),Scoring!$E$20)</f>
        <v>0</v>
      </c>
      <c r="AD1066" s="78">
        <f>IF(IFERROR(SEARCH("CAT1",T1066),99)=99,IF(IFERROR(SEARCH("CAT2",T1066),99)=99,IF(IFERROR(SEARCH("CAT3",T1066),99)=99,IF(IFERROR(SEARCH("concluded to be endocrine",K1066),99)=99,IF(IFERROR(SEARCH("categorised as endocrine",K1066),99)=99,IF(IFERROR(SEARCH("endocrine disrupting",P1066),99)=99,IF(IFERROR(SEARCH("endocrine disrupting",K1066),99)=99,IF(IFERROR(SEARCH("suspected endocrine",S1066),99)=99,IF(IFERROR(SEARCH("potential endocrine",S1066),99)=99,0,Scoring!$E$25),Scoring!$E$25),Scoring!$E$24),Scoring!$E$24),Scoring!$E$24),Scoring!$E$24),Scoring!$E$23),Scoring!$E$22),Scoring!$E$21)</f>
        <v>1</v>
      </c>
      <c r="AE1066" s="78">
        <f>IF(IFERROR(SEARCH("suspected sensitiser",S1066),99)=99,IF(IFERROR(SEARCH("sensitiser",S1066),99)=99,IF(IFERROR(SEARCH("other hazard based concern",S1066),99)=99,0,Scoring!$E$28),Scoring!$E$26),Scoring!$E$27)</f>
        <v>0</v>
      </c>
      <c r="AF1066" s="78">
        <f>IF(IFERROR(M1066,1)=1,IF(IFERROR(N1066,1)=1,IF(IFERROR(O1066,1)=1,IF(IFERROR(Q1066,1)=1,IF(IFERROR(R1066,1)=1,IF(IFERROR(T1066,1)=1,IF(IFERROR(K1066,1)=1,IF(IFERROR(P1066,1)=1,IF(IFERROR(S1066,1)=1,Scoring!$E$29,0),0),0),0),0),0),0),0),0)</f>
        <v>0</v>
      </c>
      <c r="AG1066" s="78">
        <f t="shared" si="77"/>
        <v>1</v>
      </c>
      <c r="AI1066" s="93"/>
      <c r="AJ1066" s="94"/>
      <c r="AK1066" s="76"/>
      <c r="AL1066" s="75"/>
      <c r="AN1066" s="79"/>
      <c r="AO1066" s="79"/>
      <c r="AP1066" s="79"/>
      <c r="AQ1066" s="79"/>
      <c r="AR1066" s="79"/>
      <c r="AS1066" s="78"/>
      <c r="AU1066" s="79">
        <f>IF(IFERROR(F1066,99)=99,IF(IFERROR(G1066,99)=99,IF(IFERROR(H1066,99)=99,IF(IFERROR(I1066,99)=99,IF(IFERROR(E1066,99)=99,IF(IFERROR(J1066,99)=99,0,Scoring!$B$7),Scoring!$B$3),Scoring!$B$2),Scoring!$B$6),Scoring!$B$5),Scoring!$B$4)</f>
        <v>0.3</v>
      </c>
      <c r="AV1066" s="78">
        <f t="shared" si="78"/>
        <v>0.3</v>
      </c>
      <c r="AW1066" s="78"/>
      <c r="AX1066" s="66"/>
      <c r="AY1066" s="78"/>
      <c r="AZ1066" s="76"/>
      <c r="BB1066" s="76"/>
    </row>
    <row r="1067" spans="1:54" x14ac:dyDescent="0.25">
      <c r="A1067" s="89" t="s">
        <v>7019</v>
      </c>
      <c r="B1067" s="89" t="s">
        <v>30</v>
      </c>
      <c r="C1067" s="89" t="s">
        <v>30</v>
      </c>
      <c r="D1067" s="89" t="s">
        <v>7020</v>
      </c>
      <c r="E1067" s="76" t="e">
        <f>IF(C1067="-",IF(A1067="-",VLOOKUP(D1067,'sin-list 180320_update'!$C$2:$C$835,1,FALSE),VLOOKUP(A1067,'sin-list 180320_update'!$A$2:$A$835,1,FALSE)),VLOOKUP(C1067,'sin-list 180320_update'!$B$2:$B$835,1,FALSE))</f>
        <v>#N/A</v>
      </c>
      <c r="F1067" s="76" t="e">
        <f>IF($C1067="-",IF($A1067="-",VLOOKUP($D1067,'REACH Bilaga XVII_update'!$A$5:$A$131,1,FALSE),VLOOKUP($A1067,'REACH Bilaga XVII_update'!$C$5:$C$131,1,FALSE)),VLOOKUP($C1067,'REACH Bilaga XVII_update'!$B$5:$B$131,1,FALSE))</f>
        <v>#N/A</v>
      </c>
      <c r="G1067" s="76" t="e">
        <f>IF($C1067="-",IF($A1067="-",VLOOKUP($D1067,' REACH Bilaga 59_update'!$A$5:$A$210,1,FALSE),VLOOKUP($A1067,' REACH Bilaga 59_update'!$D$5:$D$210,1,FALSE)),VLOOKUP($C1067,' REACH Bilaga 59_update'!$C$5:$C$210,1,FALSE))</f>
        <v>#N/A</v>
      </c>
      <c r="H1067" s="76" t="e">
        <f>IF($C1067="-",IF($A1067="-",VLOOKUP($D1067,'REACH Bilaga XIV_update'!$A$5:$A$110,1,FALSE),VLOOKUP($A1067,'REACH Bilaga XIV_update'!$D$5:$D$110,1,FALSE)),VLOOKUP($C1067,'REACH Bilaga XIV_update'!$C$5:$C$110,1,FALSE))</f>
        <v>#N/A</v>
      </c>
      <c r="I1067" s="76" t="e">
        <f>IF($C1067="-",IF($A1067="-",VLOOKUP($D1067,CoRAP_update!$A$5:$A$376,1,FALSE),VLOOKUP($A1067,CoRAP_update!$D$5:$D$376,1,FALSE)),VLOOKUP($C1067,CoRAP_update!$C$5:$C$376,1,FALSE))</f>
        <v>#N/A</v>
      </c>
      <c r="J1067" s="76" t="str">
        <f>IF($C1067="-",IF($A1067="-",VLOOKUP($D1067,EDC_update!$C$2:$C$450,1,FALSE),VLOOKUP($A1067,EDC_update!$B$2:$B$450,1,FALSE)),VLOOKUP($C1067,EDC_update!$L$2:$L$450,1,FALSE))</f>
        <v>50-18-0</v>
      </c>
      <c r="K1067" s="76" t="e">
        <f>IF($C1067="-",IF($A1067="-",IF(VLOOKUP($D1067,'sin-list 180320_update'!$C$2:$S$835,3,FALSE)="",NA(),VLOOKUP($D1067,'sin-list 180320_update'!$C$2:$S$835,3,FALSE)),IF(VLOOKUP($A1067,'sin-list 180320_update'!$A$2:$S$835,5,FALSE)="",NA(),VLOOKUP($A1067,'sin-list 180320_update'!$A$2:$S$835,5,FALSE))),IF(VLOOKUP($C1067,'sin-list 180320_update'!$B$2:$S$835,4,FALSE)="",NA(),VLOOKUP($C1067,'sin-list 180320_update'!$B$2:$S$835,4,FALSE)))</f>
        <v>#N/A</v>
      </c>
      <c r="L1067" s="76" t="e">
        <f>IF($C1067="-",IF($A1067="-",VLOOKUP($D1067,'sin-list 180320_update'!$C$2:$S$835,6,FALSE),VLOOKUP($A1067,'sin-list 180320_update'!$A$2:$S$835,8,FALSE)),VLOOKUP($C1067,'sin-list 180320_update'!$B$2:$S$835,7,FALSE))</f>
        <v>#N/A</v>
      </c>
      <c r="M1067" s="76" t="e">
        <f>IF($C1067="-",IF($A1067="-",IF(VLOOKUP($D1067,'sin-list 180320_update'!$C$2:$S$835,8,FALSE)="",NA(),VLOOKUP($D1067,'sin-list 180320_update'!$C$2:$S$835,8,FALSE)),IF(VLOOKUP($A1067,'sin-list 180320_update'!$A$2:$S$835,10,FALSE)="",NA(),VLOOKUP($A1067,'sin-list 180320_update'!$A$2:$S$835,10,FALSE))),IF(VLOOKUP($C1067,'sin-list 180320_update'!$B$2:$S$835,9,FALSE)="",NA(),VLOOKUP($C1067,'sin-list 180320_update'!$B$2:$S$835,9,FALSE)))</f>
        <v>#N/A</v>
      </c>
      <c r="N1067" s="76" t="e">
        <f>IF($C1067="-",IF($A1067="-",IF(VLOOKUP($D1067,'REACH Bilaga XVII_update'!$A$5:$E$131,4,FALSE)="",NA(),VLOOKUP($D1067,'REACH Bilaga XVII_update'!$A$5:$E$131,4,FALSE)),IF(VLOOKUP($A1067,'REACH Bilaga XVII_update'!$C$5:$D$131,2,FALSE)="",NA(),VLOOKUP($A1067,'REACH Bilaga XVII_update'!$C$5:$D$131,2,FALSE))),IF(VLOOKUP($C1067,'REACH Bilaga XVII_update'!$B$5:$D$131,3,FALSE)="",NA(),VLOOKUP($C1067,'REACH Bilaga XVII_update'!$B$5:$D$131,3,FALSE)))</f>
        <v>#N/A</v>
      </c>
      <c r="O1067" s="76" t="e">
        <f>IF($C1067="-",IF($A1067="-",IF(VLOOKUP($D1067,' REACH Bilaga 59_update'!$A$5:$E$210,5,FALSE)="",NA(),VLOOKUP($D1067,' REACH Bilaga 59_update'!$A$5:$E$210,5,FALSE)),IF(VLOOKUP($A1067,' REACH Bilaga 59_update'!$D$5:$E$210,2,FALSE)="",NA(),VLOOKUP($A1067,' REACH Bilaga 59_update'!$D$5:$E$210,2,FALSE))),IF(VLOOKUP($C1067,' REACH Bilaga 59_update'!$C$5:$E$210,3,FALSE)="",NA(),VLOOKUP($C1067,' REACH Bilaga 59_update'!$C$5:$E$210,3,FALSE)))</f>
        <v>#N/A</v>
      </c>
      <c r="P1067" s="76" t="e">
        <f>IF(C1067="-",IF(A1067="-",IFERROR(VLOOKUP($D1067,' REACH Bilaga 59_update'!$A$5:$F$210,MATCH(Sammanfattning!P$1,' REACH Bilaga 59_update'!$A$4:$F$4,0),FALSE),VLOOKUP($D1067,'REACH Bilaga XIV_update'!$A$4:$H$110,MATCH(Sammanfattning!P$1,'REACH Bilaga XIV_update'!$A$4:$H$4,0),FALSE)),IFERROR(VLOOKUP($A1067,' REACH Bilaga 59_update'!$D$5:$F$210,MATCH(Sammanfattning!P$1,' REACH Bilaga 59_update'!$D$4:$F$4,0),FALSE),VLOOKUP($A1067,'REACH Bilaga XIV_update'!$D$4:$H$110,MATCH(Sammanfattning!P$1,'REACH Bilaga XIV_update'!$D$4:$H$4,0),FALSE))),IFERROR(VLOOKUP($C1067,' REACH Bilaga 59_update'!$C$5:$F$210,MATCH(Sammanfattning!P$1,' REACH Bilaga 59_update'!$C$4:$F$4,0),FALSE),VLOOKUP($C1067,'REACH Bilaga XIV_update'!$C$4:$H$110,MATCH(Sammanfattning!P$1,'REACH Bilaga XIV_update'!$C$4:$H$4,0),FALSE)))</f>
        <v>#N/A</v>
      </c>
      <c r="Q1067" s="76" t="e">
        <f>IF($C1067="-",IF($A1067="-",IF(VLOOKUP($D1067,'REACH Bilaga XIV_update'!$A$5:$I$110,9,FALSE)="",NA(),VLOOKUP($D1067,'REACH Bilaga XIV_update'!$A$5:$I$110,9,FALSE)),IF(VLOOKUP($A1067,'REACH Bilaga XIV_update'!$D$5:$I$110,6,FALSE)="",NA(),VLOOKUP($A1067,'REACH Bilaga XIV_update'!$D$5:$I$110,6,FALSE))),IF(VLOOKUP($C1067,'REACH Bilaga XIV_update'!$C$5:$I$110,7,FALSE)="",NA(),VLOOKUP($C1067,'REACH Bilaga XIV_update'!$C$5:$I$110,7,FALSE)))</f>
        <v>#N/A</v>
      </c>
      <c r="R1067" s="76" t="e">
        <f>IF($C1067="-",IF($A1067="-",IF(VLOOKUP($D1067,CoRAP_update!$A$5:$O$376,15,FALSE)="",NA(),VLOOKUP($D1067,CoRAP_update!$A$5:$O$376,15,FALSE)),IF(VLOOKUP($A1067,CoRAP_update!$D$5:$O$376,12,FALSE)="",NA(),VLOOKUP($A1067,CoRAP_update!$D$5:$O$376,12,FALSE))),IF(VLOOKUP($C1067,CoRAP_update!$C$5:$O$376,13,FALSE)="",NA(),VLOOKUP($C1067,CoRAP_update!$C$5:$O$376,13,FALSE)))</f>
        <v>#N/A</v>
      </c>
      <c r="S1067" s="144" t="e">
        <f>IF($C1067="-",IF($A1067="-",VLOOKUP($D1067,CoRAP_update!$A$5:$J$376,MATCH(Sammanfattning!S$1,CoRAP_update!$A$4:$J$4,0),FALSE),VLOOKUP($A1067,CoRAP_update!$D$5:$J$376,MATCH(Sammanfattning!S$1,CoRAP_update!$D$4:$J$4,0),FALSE)),VLOOKUP($C1067,CoRAP_update!$C$5:$J$376,MATCH(Sammanfattning!S$1,CoRAP_update!$C$4:$J$4,0),FALSE))</f>
        <v>#N/A</v>
      </c>
      <c r="T1067" s="76" t="str">
        <f>IF($A1067="-",VLOOKUP($D1067,EDC_update!$C$2:$F$450,4,FALSE),VLOOKUP($A1067,EDC_update!$B$2:$F$450,5,FALSE))</f>
        <v>CAT1</v>
      </c>
      <c r="V1067" s="78">
        <f>IF(IFERROR(SEARCH("PBT",P1067),99)=99,IF(IFERROR(SEARCH("suspected PBT",S1067),99)=99,IF(IFERROR(SEARCH("concluded to be PBT",K1067),99)=99,IF(IFERROR(SEARCH("PBT",S1067),99)=99,IF(IFERROR(SEARCH("PBT cand",L1067),99)=99,IF(IFERROR(SEARCH("PBT",L1067),99)=99,IF(IFERROR(SEARCH("persistent, bioackumulative and toxic properties",K1067),99)=99,0,Scoring!$E$3),Scoring!$E$3),Scoring!$E$7),Scoring!$E$3),Scoring!$E$5),Scoring!$E$6),Scoring!$E$3)</f>
        <v>0</v>
      </c>
      <c r="W1067" s="78">
        <f>IF(IFERROR(SEARCH("vPvB",P1067),99)=99,IF(IFERROR(SEARCH("suspected pbt/vPvB",S1067),99)=99,IF(IFERROR(SEARCH("vPvB",S1067),99)=99,IF(IFERROR(SEARCH("concluded to be a vPvB",S1067),99)=99,IF(IFERROR(SEARCH("identified as vPvB",K1067),99)=99,IF(IFERROR(SEARCH("concluded to be a vPvB",K1067),99)=99,IF(IFERROR(SEARCH("concluded to be both pbt and vPvB",S1067),99)=99,IF(IFERROR(SEARCH("concluded to be both pbt and vPvB",K1067),99)=99,0,Scoring!$E$5),Scoring!$E$5),Scoring!$E$5),Scoring!$E$5),Scoring!$E$5),Scoring!$E$4),Scoring!$E$6),Scoring!$E$4)</f>
        <v>0</v>
      </c>
      <c r="X1067" s="78">
        <f>IF(IFERROR(SEARCH("H410",N1067),99)=99,IF(IFERROR(SEARCH("H410",O1067),99)=99,IF(IFERROR(SEARCH("H410",Q1067),99)=99,IF(IFERROR(SEARCH("H410",M1067),99)=99,IF(IFERROR(SEARCH("H410",R1067),99)=99,IF(IFERROR(SEARCH("H411",N1067),99)=99,IF(IFERROR(SEARCH("H411",O1067),99)=99,IF(IFERROR(SEARCH("H411",Q1067),99)=99,IF(IFERROR(SEARCH("H411",M1067),99)=99,IF(IFERROR(SEARCH("H411",R1067),99)=99,IF(IFERROR(SEARCH("H413",N1067),99)=99,IF(IFERROR(SEARCH("H413",O1067),99)=99,IF(IFERROR(SEARCH("H413",Q1067),99)=99,IF(IFERROR(SEARCH("H413",M1067),99)=99,IF(IFERROR(SEARCH("H413",R1067),99)=99,IF(IFERROR(SEARCH("H412",N1067),99)=99,IF(IFERROR(SEARCH("H412",O1067),99)=99,IF(IFERROR(SEARCH("H412",Q1067),99)=99,IF(IFERROR(SEARCH("H412",M1067),99)=99,IF(IFERROR(SEARCH("H412",R1067),99)=99,0,Scoring!$E$2),Scoring!$E$2),Scoring!$E$2),Scoring!$E$2),Scoring!$E$2),Scoring!$E$2),Scoring!$E$2),Scoring!$E$2),Scoring!$E$2),Scoring!$E$2),Scoring!$E$2),Scoring!$E$2),Scoring!$E$2),Scoring!$E$2),Scoring!$E$2),Scoring!$E$2),Scoring!$E$2),Scoring!$E$2),Scoring!$E$2),Scoring!$E$2)</f>
        <v>0</v>
      </c>
      <c r="Y1067" s="78">
        <f>IF(IFERROR(SEARCH("CMR",K1067),99)=99,IF(IFERROR(SEARCH("Suspected CMR",S1067),99)=99,IF(IFERROR(SEARCH("CMR",S1067),99)=99,0,Scoring!$E$8),Scoring!$E$9),Scoring!$E$8)</f>
        <v>0</v>
      </c>
      <c r="Z1067" s="78">
        <f>IF(IFERROR(SEARCH("H350",N1067),99)=99,IF(IFERROR(SEARCH("H350",O1067),99)=99,IF(IFERROR(SEARCH("H350",Q1067),99)=99,IF(IFERROR(SEARCH("H350",M1067),99)=99,IF(IFERROR(SEARCH("H350",R1067),99)=99,IF(IFERROR(SEARCH("H351",N1067),99)=99,IF(IFERROR(SEARCH("H351",O1067),99)=99,IF(IFERROR(SEARCH("H351",Q1067),99)=99,IF(IFERROR(SEARCH("H351",M1067),99)=99,IF(IFERROR(SEARCH("H351",R1067),99)=99,IF(IFERROR(SEARCH("carcinogenic",P1067),99)=99,IF(IFERROR(SEARCH("suspected carcinogenic",S1067),99)=99,0,Scoring!$E$12),Scoring!$E$11),Scoring!$E$10),Scoring!$E$10),Scoring!$E$10),Scoring!$E$10),Scoring!$E$10),Scoring!$E$10),Scoring!$E$10),Scoring!$E$10),Scoring!$E$10),Scoring!$E$10)</f>
        <v>0</v>
      </c>
      <c r="AA1067" s="78">
        <f>IF(IFERROR(SEARCH("H340",N1067),99)=99,IF(IFERROR(SEARCH("H340",O1067),99)=99,IF(IFERROR(SEARCH("H340",Q1067),99)=99,IF(IFERROR(SEARCH("H340",M1067),99)=99,IF(IFERROR(SEARCH("H340",R1067),99)=99,IF(IFERROR(SEARCH("H341",N1067),99)=99,IF(IFERROR(SEARCH("H341",O1067),99)=99,IF(IFERROR(SEARCH("H341",Q1067),99)=99,IF(IFERROR(SEARCH("H341",M1067),99)=99,IF(IFERROR(SEARCH("H341",R1067),99)=99,IF(IFERROR(SEARCH("mutagenic",P1067),99)=99,IF(IFERROR(SEARCH("suspected mutagenic",S1067),99)=99,0,Scoring!$E$15),Scoring!$E$14),Scoring!$E$13),Scoring!$E$13),Scoring!$E$13),Scoring!$E$13),Scoring!$E$13),Scoring!$E$13),Scoring!$E$13),Scoring!$E$13),Scoring!$E$13),Scoring!$E$13)</f>
        <v>0</v>
      </c>
      <c r="AB1067" s="78">
        <f>IF(IFERROR(SEARCH("H360",N1067),99)=99,IF(IFERROR(SEARCH("H360",O1067),99)=99,IF(IFERROR(SEARCH("H360",Q1067),99)=99,IF(IFERROR(SEARCH("H360",M1067),99)=99,IF(IFERROR(SEARCH("H360",R1067),99)=99,IF(IFERROR(SEARCH("H361",N1067),99)=99,IF(IFERROR(SEARCH("H361",O1067),99)=99,IF(IFERROR(SEARCH("H361",Q1067),99)=99,IF(IFERROR(SEARCH("H361",M1067),99)=99,IF(IFERROR(SEARCH("H361",R1067),99)=99,IF(IFERROR(SEARCH("reproduction",P1067),99)=99,IF(IFERROR(SEARCH("suspected reprotoxic",S1067),99)=99,IF(IFERROR(SEARCH("reprotoxic",S1067),99)=99,IF(IFERROR(SEARCH("reprotoxic",K1067),99)=99,0,Scoring!$E$18),Scoring!$E$18),Scoring!$E$19),Scoring!$E$17),Scoring!$E$16),Scoring!$E$16),Scoring!$E$16),Scoring!$E$16),Scoring!$E$16),Scoring!$E$16),Scoring!$E$16),Scoring!$E$16),Scoring!$E$16),Scoring!$E$16)</f>
        <v>0</v>
      </c>
      <c r="AC1067" s="78">
        <f>IF(IFERROR(SEARCH("57f",L1067),99)=99,IF(IFERROR(SEARCH("57(f)",P1067),99)=99,0,Scoring!$E$20),Scoring!$E$20)</f>
        <v>0</v>
      </c>
      <c r="AD1067" s="78">
        <f>IF(IFERROR(SEARCH("CAT1",T1067),99)=99,IF(IFERROR(SEARCH("CAT2",T1067),99)=99,IF(IFERROR(SEARCH("CAT3",T1067),99)=99,IF(IFERROR(SEARCH("concluded to be endocrine",K1067),99)=99,IF(IFERROR(SEARCH("categorised as endocrine",K1067),99)=99,IF(IFERROR(SEARCH("endocrine disrupting",P1067),99)=99,IF(IFERROR(SEARCH("endocrine disrupting",K1067),99)=99,IF(IFERROR(SEARCH("suspected endocrine",S1067),99)=99,IF(IFERROR(SEARCH("potential endocrine",S1067),99)=99,0,Scoring!$E$25),Scoring!$E$25),Scoring!$E$24),Scoring!$E$24),Scoring!$E$24),Scoring!$E$24),Scoring!$E$23),Scoring!$E$22),Scoring!$E$21)</f>
        <v>1</v>
      </c>
      <c r="AE1067" s="78">
        <f>IF(IFERROR(SEARCH("suspected sensitiser",S1067),99)=99,IF(IFERROR(SEARCH("sensitiser",S1067),99)=99,IF(IFERROR(SEARCH("other hazard based concern",S1067),99)=99,0,Scoring!$E$28),Scoring!$E$26),Scoring!$E$27)</f>
        <v>0</v>
      </c>
      <c r="AF1067" s="78">
        <f>IF(IFERROR(M1067,1)=1,IF(IFERROR(N1067,1)=1,IF(IFERROR(O1067,1)=1,IF(IFERROR(Q1067,1)=1,IF(IFERROR(R1067,1)=1,IF(IFERROR(T1067,1)=1,IF(IFERROR(K1067,1)=1,IF(IFERROR(P1067,1)=1,IF(IFERROR(S1067,1)=1,Scoring!$E$29,0),0),0),0),0),0),0),0),0)</f>
        <v>0</v>
      </c>
      <c r="AG1067" s="78">
        <f t="shared" si="77"/>
        <v>1</v>
      </c>
      <c r="AI1067" s="93"/>
      <c r="AJ1067" s="94"/>
      <c r="AK1067" s="76"/>
      <c r="AL1067" s="75"/>
      <c r="AN1067" s="79"/>
      <c r="AO1067" s="79"/>
      <c r="AP1067" s="79"/>
      <c r="AQ1067" s="79"/>
      <c r="AR1067" s="79"/>
      <c r="AS1067" s="78"/>
      <c r="AU1067" s="79">
        <f>IF(IFERROR(F1067,99)=99,IF(IFERROR(G1067,99)=99,IF(IFERROR(H1067,99)=99,IF(IFERROR(I1067,99)=99,IF(IFERROR(E1067,99)=99,IF(IFERROR(J1067,99)=99,0,Scoring!$B$7),Scoring!$B$3),Scoring!$B$2),Scoring!$B$6),Scoring!$B$5),Scoring!$B$4)</f>
        <v>0.3</v>
      </c>
      <c r="AV1067" s="78">
        <f t="shared" si="78"/>
        <v>0.3</v>
      </c>
      <c r="AW1067" s="78"/>
      <c r="AX1067" s="66"/>
      <c r="AY1067" s="78"/>
      <c r="AZ1067" s="76"/>
      <c r="BB1067" s="76"/>
    </row>
    <row r="1068" spans="1:54" x14ac:dyDescent="0.25">
      <c r="A1068" s="89" t="s">
        <v>7027</v>
      </c>
      <c r="B1068" s="89" t="s">
        <v>30</v>
      </c>
      <c r="C1068" s="89" t="s">
        <v>30</v>
      </c>
      <c r="D1068" s="89" t="s">
        <v>7028</v>
      </c>
      <c r="E1068" s="76" t="e">
        <f>IF(C1068="-",IF(A1068="-",VLOOKUP(D1068,'sin-list 180320_update'!$C$2:$C$835,1,FALSE),VLOOKUP(A1068,'sin-list 180320_update'!$A$2:$A$835,1,FALSE)),VLOOKUP(C1068,'sin-list 180320_update'!$B$2:$B$835,1,FALSE))</f>
        <v>#N/A</v>
      </c>
      <c r="F1068" s="76" t="e">
        <f>IF($C1068="-",IF($A1068="-",VLOOKUP($D1068,'REACH Bilaga XVII_update'!$A$5:$A$131,1,FALSE),VLOOKUP($A1068,'REACH Bilaga XVII_update'!$C$5:$C$131,1,FALSE)),VLOOKUP($C1068,'REACH Bilaga XVII_update'!$B$5:$B$131,1,FALSE))</f>
        <v>#N/A</v>
      </c>
      <c r="G1068" s="76" t="e">
        <f>IF($C1068="-",IF($A1068="-",VLOOKUP($D1068,' REACH Bilaga 59_update'!$A$5:$A$210,1,FALSE),VLOOKUP($A1068,' REACH Bilaga 59_update'!$D$5:$D$210,1,FALSE)),VLOOKUP($C1068,' REACH Bilaga 59_update'!$C$5:$C$210,1,FALSE))</f>
        <v>#N/A</v>
      </c>
      <c r="H1068" s="76" t="e">
        <f>IF($C1068="-",IF($A1068="-",VLOOKUP($D1068,'REACH Bilaga XIV_update'!$A$5:$A$110,1,FALSE),VLOOKUP($A1068,'REACH Bilaga XIV_update'!$D$5:$D$110,1,FALSE)),VLOOKUP($C1068,'REACH Bilaga XIV_update'!$C$5:$C$110,1,FALSE))</f>
        <v>#N/A</v>
      </c>
      <c r="I1068" s="76" t="e">
        <f>IF($C1068="-",IF($A1068="-",VLOOKUP($D1068,CoRAP_update!$A$5:$A$376,1,FALSE),VLOOKUP($A1068,CoRAP_update!$D$5:$D$376,1,FALSE)),VLOOKUP($C1068,CoRAP_update!$C$5:$C$376,1,FALSE))</f>
        <v>#N/A</v>
      </c>
      <c r="J1068" s="76" t="str">
        <f>IF($C1068="-",IF($A1068="-",VLOOKUP($D1068,EDC_update!$C$2:$C$450,1,FALSE),VLOOKUP($A1068,EDC_update!$B$2:$B$450,1,FALSE)),VLOOKUP($C1068,EDC_update!$L$2:$L$450,1,FALSE))</f>
        <v>50-29-3</v>
      </c>
      <c r="K1068" s="76" t="e">
        <f>IF($C1068="-",IF($A1068="-",IF(VLOOKUP($D1068,'sin-list 180320_update'!$C$2:$S$835,3,FALSE)="",NA(),VLOOKUP($D1068,'sin-list 180320_update'!$C$2:$S$835,3,FALSE)),IF(VLOOKUP($A1068,'sin-list 180320_update'!$A$2:$S$835,5,FALSE)="",NA(),VLOOKUP($A1068,'sin-list 180320_update'!$A$2:$S$835,5,FALSE))),IF(VLOOKUP($C1068,'sin-list 180320_update'!$B$2:$S$835,4,FALSE)="",NA(),VLOOKUP($C1068,'sin-list 180320_update'!$B$2:$S$835,4,FALSE)))</f>
        <v>#N/A</v>
      </c>
      <c r="L1068" s="76" t="e">
        <f>IF($C1068="-",IF($A1068="-",VLOOKUP($D1068,'sin-list 180320_update'!$C$2:$S$835,6,FALSE),VLOOKUP($A1068,'sin-list 180320_update'!$A$2:$S$835,8,FALSE)),VLOOKUP($C1068,'sin-list 180320_update'!$B$2:$S$835,7,FALSE))</f>
        <v>#N/A</v>
      </c>
      <c r="M1068" s="76" t="e">
        <f>IF($C1068="-",IF($A1068="-",IF(VLOOKUP($D1068,'sin-list 180320_update'!$C$2:$S$835,8,FALSE)="",NA(),VLOOKUP($D1068,'sin-list 180320_update'!$C$2:$S$835,8,FALSE)),IF(VLOOKUP($A1068,'sin-list 180320_update'!$A$2:$S$835,10,FALSE)="",NA(),VLOOKUP($A1068,'sin-list 180320_update'!$A$2:$S$835,10,FALSE))),IF(VLOOKUP($C1068,'sin-list 180320_update'!$B$2:$S$835,9,FALSE)="",NA(),VLOOKUP($C1068,'sin-list 180320_update'!$B$2:$S$835,9,FALSE)))</f>
        <v>#N/A</v>
      </c>
      <c r="N1068" s="76" t="e">
        <f>IF($C1068="-",IF($A1068="-",IF(VLOOKUP($D1068,'REACH Bilaga XVII_update'!$A$5:$E$131,4,FALSE)="",NA(),VLOOKUP($D1068,'REACH Bilaga XVII_update'!$A$5:$E$131,4,FALSE)),IF(VLOOKUP($A1068,'REACH Bilaga XVII_update'!$C$5:$D$131,2,FALSE)="",NA(),VLOOKUP($A1068,'REACH Bilaga XVII_update'!$C$5:$D$131,2,FALSE))),IF(VLOOKUP($C1068,'REACH Bilaga XVII_update'!$B$5:$D$131,3,FALSE)="",NA(),VLOOKUP($C1068,'REACH Bilaga XVII_update'!$B$5:$D$131,3,FALSE)))</f>
        <v>#N/A</v>
      </c>
      <c r="O1068" s="76" t="e">
        <f>IF($C1068="-",IF($A1068="-",IF(VLOOKUP($D1068,' REACH Bilaga 59_update'!$A$5:$E$210,5,FALSE)="",NA(),VLOOKUP($D1068,' REACH Bilaga 59_update'!$A$5:$E$210,5,FALSE)),IF(VLOOKUP($A1068,' REACH Bilaga 59_update'!$D$5:$E$210,2,FALSE)="",NA(),VLOOKUP($A1068,' REACH Bilaga 59_update'!$D$5:$E$210,2,FALSE))),IF(VLOOKUP($C1068,' REACH Bilaga 59_update'!$C$5:$E$210,3,FALSE)="",NA(),VLOOKUP($C1068,' REACH Bilaga 59_update'!$C$5:$E$210,3,FALSE)))</f>
        <v>#N/A</v>
      </c>
      <c r="P1068" s="76" t="e">
        <f>IF(C1068="-",IF(A1068="-",IFERROR(VLOOKUP($D1068,' REACH Bilaga 59_update'!$A$5:$F$210,MATCH(Sammanfattning!P$1,' REACH Bilaga 59_update'!$A$4:$F$4,0),FALSE),VLOOKUP($D1068,'REACH Bilaga XIV_update'!$A$4:$H$110,MATCH(Sammanfattning!P$1,'REACH Bilaga XIV_update'!$A$4:$H$4,0),FALSE)),IFERROR(VLOOKUP($A1068,' REACH Bilaga 59_update'!$D$5:$F$210,MATCH(Sammanfattning!P$1,' REACH Bilaga 59_update'!$D$4:$F$4,0),FALSE),VLOOKUP($A1068,'REACH Bilaga XIV_update'!$D$4:$H$110,MATCH(Sammanfattning!P$1,'REACH Bilaga XIV_update'!$D$4:$H$4,0),FALSE))),IFERROR(VLOOKUP($C1068,' REACH Bilaga 59_update'!$C$5:$F$210,MATCH(Sammanfattning!P$1,' REACH Bilaga 59_update'!$C$4:$F$4,0),FALSE),VLOOKUP($C1068,'REACH Bilaga XIV_update'!$C$4:$H$110,MATCH(Sammanfattning!P$1,'REACH Bilaga XIV_update'!$C$4:$H$4,0),FALSE)))</f>
        <v>#N/A</v>
      </c>
      <c r="Q1068" s="76" t="e">
        <f>IF($C1068="-",IF($A1068="-",IF(VLOOKUP($D1068,'REACH Bilaga XIV_update'!$A$5:$I$110,9,FALSE)="",NA(),VLOOKUP($D1068,'REACH Bilaga XIV_update'!$A$5:$I$110,9,FALSE)),IF(VLOOKUP($A1068,'REACH Bilaga XIV_update'!$D$5:$I$110,6,FALSE)="",NA(),VLOOKUP($A1068,'REACH Bilaga XIV_update'!$D$5:$I$110,6,FALSE))),IF(VLOOKUP($C1068,'REACH Bilaga XIV_update'!$C$5:$I$110,7,FALSE)="",NA(),VLOOKUP($C1068,'REACH Bilaga XIV_update'!$C$5:$I$110,7,FALSE)))</f>
        <v>#N/A</v>
      </c>
      <c r="R1068" s="76" t="e">
        <f>IF($C1068="-",IF($A1068="-",IF(VLOOKUP($D1068,CoRAP_update!$A$5:$O$376,15,FALSE)="",NA(),VLOOKUP($D1068,CoRAP_update!$A$5:$O$376,15,FALSE)),IF(VLOOKUP($A1068,CoRAP_update!$D$5:$O$376,12,FALSE)="",NA(),VLOOKUP($A1068,CoRAP_update!$D$5:$O$376,12,FALSE))),IF(VLOOKUP($C1068,CoRAP_update!$C$5:$O$376,13,FALSE)="",NA(),VLOOKUP($C1068,CoRAP_update!$C$5:$O$376,13,FALSE)))</f>
        <v>#N/A</v>
      </c>
      <c r="S1068" s="144" t="e">
        <f>IF($C1068="-",IF($A1068="-",VLOOKUP($D1068,CoRAP_update!$A$5:$J$376,MATCH(Sammanfattning!S$1,CoRAP_update!$A$4:$J$4,0),FALSE),VLOOKUP($A1068,CoRAP_update!$D$5:$J$376,MATCH(Sammanfattning!S$1,CoRAP_update!$D$4:$J$4,0),FALSE)),VLOOKUP($C1068,CoRAP_update!$C$5:$J$376,MATCH(Sammanfattning!S$1,CoRAP_update!$C$4:$J$4,0),FALSE))</f>
        <v>#N/A</v>
      </c>
      <c r="T1068" s="76" t="str">
        <f>IF($A1068="-",VLOOKUP($D1068,EDC_update!$C$2:$F$450,4,FALSE),VLOOKUP($A1068,EDC_update!$B$2:$F$450,5,FALSE))</f>
        <v>CAT1</v>
      </c>
      <c r="V1068" s="78">
        <f>IF(IFERROR(SEARCH("PBT",P1068),99)=99,IF(IFERROR(SEARCH("suspected PBT",S1068),99)=99,IF(IFERROR(SEARCH("concluded to be PBT",K1068),99)=99,IF(IFERROR(SEARCH("PBT",S1068),99)=99,IF(IFERROR(SEARCH("PBT cand",L1068),99)=99,IF(IFERROR(SEARCH("PBT",L1068),99)=99,IF(IFERROR(SEARCH("persistent, bioackumulative and toxic properties",K1068),99)=99,0,Scoring!$E$3),Scoring!$E$3),Scoring!$E$7),Scoring!$E$3),Scoring!$E$5),Scoring!$E$6),Scoring!$E$3)</f>
        <v>0</v>
      </c>
      <c r="W1068" s="78">
        <f>IF(IFERROR(SEARCH("vPvB",P1068),99)=99,IF(IFERROR(SEARCH("suspected pbt/vPvB",S1068),99)=99,IF(IFERROR(SEARCH("vPvB",S1068),99)=99,IF(IFERROR(SEARCH("concluded to be a vPvB",S1068),99)=99,IF(IFERROR(SEARCH("identified as vPvB",K1068),99)=99,IF(IFERROR(SEARCH("concluded to be a vPvB",K1068),99)=99,IF(IFERROR(SEARCH("concluded to be both pbt and vPvB",S1068),99)=99,IF(IFERROR(SEARCH("concluded to be both pbt and vPvB",K1068),99)=99,0,Scoring!$E$5),Scoring!$E$5),Scoring!$E$5),Scoring!$E$5),Scoring!$E$5),Scoring!$E$4),Scoring!$E$6),Scoring!$E$4)</f>
        <v>0</v>
      </c>
      <c r="X1068" s="78">
        <f>IF(IFERROR(SEARCH("H410",N1068),99)=99,IF(IFERROR(SEARCH("H410",O1068),99)=99,IF(IFERROR(SEARCH("H410",Q1068),99)=99,IF(IFERROR(SEARCH("H410",M1068),99)=99,IF(IFERROR(SEARCH("H410",R1068),99)=99,IF(IFERROR(SEARCH("H411",N1068),99)=99,IF(IFERROR(SEARCH("H411",O1068),99)=99,IF(IFERROR(SEARCH("H411",Q1068),99)=99,IF(IFERROR(SEARCH("H411",M1068),99)=99,IF(IFERROR(SEARCH("H411",R1068),99)=99,IF(IFERROR(SEARCH("H413",N1068),99)=99,IF(IFERROR(SEARCH("H413",O1068),99)=99,IF(IFERROR(SEARCH("H413",Q1068),99)=99,IF(IFERROR(SEARCH("H413",M1068),99)=99,IF(IFERROR(SEARCH("H413",R1068),99)=99,IF(IFERROR(SEARCH("H412",N1068),99)=99,IF(IFERROR(SEARCH("H412",O1068),99)=99,IF(IFERROR(SEARCH("H412",Q1068),99)=99,IF(IFERROR(SEARCH("H412",M1068),99)=99,IF(IFERROR(SEARCH("H412",R1068),99)=99,0,Scoring!$E$2),Scoring!$E$2),Scoring!$E$2),Scoring!$E$2),Scoring!$E$2),Scoring!$E$2),Scoring!$E$2),Scoring!$E$2),Scoring!$E$2),Scoring!$E$2),Scoring!$E$2),Scoring!$E$2),Scoring!$E$2),Scoring!$E$2),Scoring!$E$2),Scoring!$E$2),Scoring!$E$2),Scoring!$E$2),Scoring!$E$2),Scoring!$E$2)</f>
        <v>0</v>
      </c>
      <c r="Y1068" s="78">
        <f>IF(IFERROR(SEARCH("CMR",K1068),99)=99,IF(IFERROR(SEARCH("Suspected CMR",S1068),99)=99,IF(IFERROR(SEARCH("CMR",S1068),99)=99,0,Scoring!$E$8),Scoring!$E$9),Scoring!$E$8)</f>
        <v>0</v>
      </c>
      <c r="Z1068" s="78">
        <f>IF(IFERROR(SEARCH("H350",N1068),99)=99,IF(IFERROR(SEARCH("H350",O1068),99)=99,IF(IFERROR(SEARCH("H350",Q1068),99)=99,IF(IFERROR(SEARCH("H350",M1068),99)=99,IF(IFERROR(SEARCH("H350",R1068),99)=99,IF(IFERROR(SEARCH("H351",N1068),99)=99,IF(IFERROR(SEARCH("H351",O1068),99)=99,IF(IFERROR(SEARCH("H351",Q1068),99)=99,IF(IFERROR(SEARCH("H351",M1068),99)=99,IF(IFERROR(SEARCH("H351",R1068),99)=99,IF(IFERROR(SEARCH("carcinogenic",P1068),99)=99,IF(IFERROR(SEARCH("suspected carcinogenic",S1068),99)=99,0,Scoring!$E$12),Scoring!$E$11),Scoring!$E$10),Scoring!$E$10),Scoring!$E$10),Scoring!$E$10),Scoring!$E$10),Scoring!$E$10),Scoring!$E$10),Scoring!$E$10),Scoring!$E$10),Scoring!$E$10)</f>
        <v>0</v>
      </c>
      <c r="AA1068" s="78">
        <f>IF(IFERROR(SEARCH("H340",N1068),99)=99,IF(IFERROR(SEARCH("H340",O1068),99)=99,IF(IFERROR(SEARCH("H340",Q1068),99)=99,IF(IFERROR(SEARCH("H340",M1068),99)=99,IF(IFERROR(SEARCH("H340",R1068),99)=99,IF(IFERROR(SEARCH("H341",N1068),99)=99,IF(IFERROR(SEARCH("H341",O1068),99)=99,IF(IFERROR(SEARCH("H341",Q1068),99)=99,IF(IFERROR(SEARCH("H341",M1068),99)=99,IF(IFERROR(SEARCH("H341",R1068),99)=99,IF(IFERROR(SEARCH("mutagenic",P1068),99)=99,IF(IFERROR(SEARCH("suspected mutagenic",S1068),99)=99,0,Scoring!$E$15),Scoring!$E$14),Scoring!$E$13),Scoring!$E$13),Scoring!$E$13),Scoring!$E$13),Scoring!$E$13),Scoring!$E$13),Scoring!$E$13),Scoring!$E$13),Scoring!$E$13),Scoring!$E$13)</f>
        <v>0</v>
      </c>
      <c r="AB1068" s="78">
        <f>IF(IFERROR(SEARCH("H360",N1068),99)=99,IF(IFERROR(SEARCH("H360",O1068),99)=99,IF(IFERROR(SEARCH("H360",Q1068),99)=99,IF(IFERROR(SEARCH("H360",M1068),99)=99,IF(IFERROR(SEARCH("H360",R1068),99)=99,IF(IFERROR(SEARCH("H361",N1068),99)=99,IF(IFERROR(SEARCH("H361",O1068),99)=99,IF(IFERROR(SEARCH("H361",Q1068),99)=99,IF(IFERROR(SEARCH("H361",M1068),99)=99,IF(IFERROR(SEARCH("H361",R1068),99)=99,IF(IFERROR(SEARCH("reproduction",P1068),99)=99,IF(IFERROR(SEARCH("suspected reprotoxic",S1068),99)=99,IF(IFERROR(SEARCH("reprotoxic",S1068),99)=99,IF(IFERROR(SEARCH("reprotoxic",K1068),99)=99,0,Scoring!$E$18),Scoring!$E$18),Scoring!$E$19),Scoring!$E$17),Scoring!$E$16),Scoring!$E$16),Scoring!$E$16),Scoring!$E$16),Scoring!$E$16),Scoring!$E$16),Scoring!$E$16),Scoring!$E$16),Scoring!$E$16),Scoring!$E$16)</f>
        <v>0</v>
      </c>
      <c r="AC1068" s="78">
        <f>IF(IFERROR(SEARCH("57f",L1068),99)=99,IF(IFERROR(SEARCH("57(f)",P1068),99)=99,0,Scoring!$E$20),Scoring!$E$20)</f>
        <v>0</v>
      </c>
      <c r="AD1068" s="78">
        <f>IF(IFERROR(SEARCH("CAT1",T1068),99)=99,IF(IFERROR(SEARCH("CAT2",T1068),99)=99,IF(IFERROR(SEARCH("CAT3",T1068),99)=99,IF(IFERROR(SEARCH("concluded to be endocrine",K1068),99)=99,IF(IFERROR(SEARCH("categorised as endocrine",K1068),99)=99,IF(IFERROR(SEARCH("endocrine disrupting",P1068),99)=99,IF(IFERROR(SEARCH("endocrine disrupting",K1068),99)=99,IF(IFERROR(SEARCH("suspected endocrine",S1068),99)=99,IF(IFERROR(SEARCH("potential endocrine",S1068),99)=99,0,Scoring!$E$25),Scoring!$E$25),Scoring!$E$24),Scoring!$E$24),Scoring!$E$24),Scoring!$E$24),Scoring!$E$23),Scoring!$E$22),Scoring!$E$21)</f>
        <v>1</v>
      </c>
      <c r="AE1068" s="78">
        <f>IF(IFERROR(SEARCH("suspected sensitiser",S1068),99)=99,IF(IFERROR(SEARCH("sensitiser",S1068),99)=99,IF(IFERROR(SEARCH("other hazard based concern",S1068),99)=99,0,Scoring!$E$28),Scoring!$E$26),Scoring!$E$27)</f>
        <v>0</v>
      </c>
      <c r="AF1068" s="78">
        <f>IF(IFERROR(M1068,1)=1,IF(IFERROR(N1068,1)=1,IF(IFERROR(O1068,1)=1,IF(IFERROR(Q1068,1)=1,IF(IFERROR(R1068,1)=1,IF(IFERROR(T1068,1)=1,IF(IFERROR(K1068,1)=1,IF(IFERROR(P1068,1)=1,IF(IFERROR(S1068,1)=1,Scoring!$E$29,0),0),0),0),0),0),0),0),0)</f>
        <v>0</v>
      </c>
      <c r="AG1068" s="78">
        <f t="shared" si="77"/>
        <v>1</v>
      </c>
      <c r="AI1068" s="93"/>
      <c r="AJ1068" s="94"/>
      <c r="AK1068" s="76"/>
      <c r="AL1068" s="75"/>
      <c r="AN1068" s="79"/>
      <c r="AO1068" s="79"/>
      <c r="AP1068" s="79"/>
      <c r="AQ1068" s="79"/>
      <c r="AR1068" s="79"/>
      <c r="AS1068" s="78"/>
      <c r="AU1068" s="79">
        <f>IF(IFERROR(F1068,99)=99,IF(IFERROR(G1068,99)=99,IF(IFERROR(H1068,99)=99,IF(IFERROR(I1068,99)=99,IF(IFERROR(E1068,99)=99,IF(IFERROR(J1068,99)=99,0,Scoring!$B$7),Scoring!$B$3),Scoring!$B$2),Scoring!$B$6),Scoring!$B$5),Scoring!$B$4)</f>
        <v>0.3</v>
      </c>
      <c r="AV1068" s="78">
        <f t="shared" si="78"/>
        <v>0.3</v>
      </c>
      <c r="AW1068" s="78"/>
      <c r="AX1068" s="66"/>
      <c r="AY1068" s="78"/>
      <c r="AZ1068" s="76"/>
      <c r="BB1068" s="76"/>
    </row>
    <row r="1069" spans="1:54" x14ac:dyDescent="0.25">
      <c r="A1069" s="89" t="s">
        <v>7027</v>
      </c>
      <c r="B1069" s="89" t="s">
        <v>30</v>
      </c>
      <c r="C1069" s="89" t="s">
        <v>30</v>
      </c>
      <c r="D1069" s="89" t="s">
        <v>7226</v>
      </c>
      <c r="E1069" s="76" t="e">
        <f>IF(C1069="-",IF(A1069="-",VLOOKUP(D1069,'sin-list 180320_update'!$C$2:$C$835,1,FALSE),VLOOKUP(A1069,'sin-list 180320_update'!$A$2:$A$835,1,FALSE)),VLOOKUP(C1069,'sin-list 180320_update'!$B$2:$B$835,1,FALSE))</f>
        <v>#N/A</v>
      </c>
      <c r="F1069" s="76" t="e">
        <f>IF($C1069="-",IF($A1069="-",VLOOKUP($D1069,'REACH Bilaga XVII_update'!$A$5:$A$131,1,FALSE),VLOOKUP($A1069,'REACH Bilaga XVII_update'!$C$5:$C$131,1,FALSE)),VLOOKUP($C1069,'REACH Bilaga XVII_update'!$B$5:$B$131,1,FALSE))</f>
        <v>#N/A</v>
      </c>
      <c r="G1069" s="76" t="e">
        <f>IF($C1069="-",IF($A1069="-",VLOOKUP($D1069,' REACH Bilaga 59_update'!$A$5:$A$210,1,FALSE),VLOOKUP($A1069,' REACH Bilaga 59_update'!$D$5:$D$210,1,FALSE)),VLOOKUP($C1069,' REACH Bilaga 59_update'!$C$5:$C$210,1,FALSE))</f>
        <v>#N/A</v>
      </c>
      <c r="H1069" s="76" t="e">
        <f>IF($C1069="-",IF($A1069="-",VLOOKUP($D1069,'REACH Bilaga XIV_update'!$A$5:$A$110,1,FALSE),VLOOKUP($A1069,'REACH Bilaga XIV_update'!$D$5:$D$110,1,FALSE)),VLOOKUP($C1069,'REACH Bilaga XIV_update'!$C$5:$C$110,1,FALSE))</f>
        <v>#N/A</v>
      </c>
      <c r="I1069" s="76" t="e">
        <f>IF($C1069="-",IF($A1069="-",VLOOKUP($D1069,CoRAP_update!$A$5:$A$376,1,FALSE),VLOOKUP($A1069,CoRAP_update!$D$5:$D$376,1,FALSE)),VLOOKUP($C1069,CoRAP_update!$C$5:$C$376,1,FALSE))</f>
        <v>#N/A</v>
      </c>
      <c r="J1069" s="76" t="str">
        <f>IF($C1069="-",IF($A1069="-",VLOOKUP($D1069,EDC_update!$C$2:$C$450,1,FALSE),VLOOKUP($A1069,EDC_update!$B$2:$B$450,1,FALSE)),VLOOKUP($C1069,EDC_update!$L$2:$L$450,1,FALSE))</f>
        <v>50-29-3</v>
      </c>
      <c r="K1069" s="76" t="e">
        <f>IF($C1069="-",IF($A1069="-",IF(VLOOKUP($D1069,'sin-list 180320_update'!$C$2:$S$835,3,FALSE)="",NA(),VLOOKUP($D1069,'sin-list 180320_update'!$C$2:$S$835,3,FALSE)),IF(VLOOKUP($A1069,'sin-list 180320_update'!$A$2:$S$835,5,FALSE)="",NA(),VLOOKUP($A1069,'sin-list 180320_update'!$A$2:$S$835,5,FALSE))),IF(VLOOKUP($C1069,'sin-list 180320_update'!$B$2:$S$835,4,FALSE)="",NA(),VLOOKUP($C1069,'sin-list 180320_update'!$B$2:$S$835,4,FALSE)))</f>
        <v>#N/A</v>
      </c>
      <c r="L1069" s="76" t="e">
        <f>IF($C1069="-",IF($A1069="-",VLOOKUP($D1069,'sin-list 180320_update'!$C$2:$S$835,6,FALSE),VLOOKUP($A1069,'sin-list 180320_update'!$A$2:$S$835,8,FALSE)),VLOOKUP($C1069,'sin-list 180320_update'!$B$2:$S$835,7,FALSE))</f>
        <v>#N/A</v>
      </c>
      <c r="M1069" s="76" t="e">
        <f>IF($C1069="-",IF($A1069="-",IF(VLOOKUP($D1069,'sin-list 180320_update'!$C$2:$S$835,8,FALSE)="",NA(),VLOOKUP($D1069,'sin-list 180320_update'!$C$2:$S$835,8,FALSE)),IF(VLOOKUP($A1069,'sin-list 180320_update'!$A$2:$S$835,10,FALSE)="",NA(),VLOOKUP($A1069,'sin-list 180320_update'!$A$2:$S$835,10,FALSE))),IF(VLOOKUP($C1069,'sin-list 180320_update'!$B$2:$S$835,9,FALSE)="",NA(),VLOOKUP($C1069,'sin-list 180320_update'!$B$2:$S$835,9,FALSE)))</f>
        <v>#N/A</v>
      </c>
      <c r="N1069" s="76" t="e">
        <f>IF($C1069="-",IF($A1069="-",IF(VLOOKUP($D1069,'REACH Bilaga XVII_update'!$A$5:$E$131,4,FALSE)="",NA(),VLOOKUP($D1069,'REACH Bilaga XVII_update'!$A$5:$E$131,4,FALSE)),IF(VLOOKUP($A1069,'REACH Bilaga XVII_update'!$C$5:$D$131,2,FALSE)="",NA(),VLOOKUP($A1069,'REACH Bilaga XVII_update'!$C$5:$D$131,2,FALSE))),IF(VLOOKUP($C1069,'REACH Bilaga XVII_update'!$B$5:$D$131,3,FALSE)="",NA(),VLOOKUP($C1069,'REACH Bilaga XVII_update'!$B$5:$D$131,3,FALSE)))</f>
        <v>#N/A</v>
      </c>
      <c r="O1069" s="76" t="e">
        <f>IF($C1069="-",IF($A1069="-",IF(VLOOKUP($D1069,' REACH Bilaga 59_update'!$A$5:$E$210,5,FALSE)="",NA(),VLOOKUP($D1069,' REACH Bilaga 59_update'!$A$5:$E$210,5,FALSE)),IF(VLOOKUP($A1069,' REACH Bilaga 59_update'!$D$5:$E$210,2,FALSE)="",NA(),VLOOKUP($A1069,' REACH Bilaga 59_update'!$D$5:$E$210,2,FALSE))),IF(VLOOKUP($C1069,' REACH Bilaga 59_update'!$C$5:$E$210,3,FALSE)="",NA(),VLOOKUP($C1069,' REACH Bilaga 59_update'!$C$5:$E$210,3,FALSE)))</f>
        <v>#N/A</v>
      </c>
      <c r="P1069" s="76" t="e">
        <f>IF(C1069="-",IF(A1069="-",IFERROR(VLOOKUP($D1069,' REACH Bilaga 59_update'!$A$5:$F$210,MATCH(Sammanfattning!P$1,' REACH Bilaga 59_update'!$A$4:$F$4,0),FALSE),VLOOKUP($D1069,'REACH Bilaga XIV_update'!$A$4:$H$110,MATCH(Sammanfattning!P$1,'REACH Bilaga XIV_update'!$A$4:$H$4,0),FALSE)),IFERROR(VLOOKUP($A1069,' REACH Bilaga 59_update'!$D$5:$F$210,MATCH(Sammanfattning!P$1,' REACH Bilaga 59_update'!$D$4:$F$4,0),FALSE),VLOOKUP($A1069,'REACH Bilaga XIV_update'!$D$4:$H$110,MATCH(Sammanfattning!P$1,'REACH Bilaga XIV_update'!$D$4:$H$4,0),FALSE))),IFERROR(VLOOKUP($C1069,' REACH Bilaga 59_update'!$C$5:$F$210,MATCH(Sammanfattning!P$1,' REACH Bilaga 59_update'!$C$4:$F$4,0),FALSE),VLOOKUP($C1069,'REACH Bilaga XIV_update'!$C$4:$H$110,MATCH(Sammanfattning!P$1,'REACH Bilaga XIV_update'!$C$4:$H$4,0),FALSE)))</f>
        <v>#N/A</v>
      </c>
      <c r="Q1069" s="76" t="e">
        <f>IF($C1069="-",IF($A1069="-",IF(VLOOKUP($D1069,'REACH Bilaga XIV_update'!$A$5:$I$110,9,FALSE)="",NA(),VLOOKUP($D1069,'REACH Bilaga XIV_update'!$A$5:$I$110,9,FALSE)),IF(VLOOKUP($A1069,'REACH Bilaga XIV_update'!$D$5:$I$110,6,FALSE)="",NA(),VLOOKUP($A1069,'REACH Bilaga XIV_update'!$D$5:$I$110,6,FALSE))),IF(VLOOKUP($C1069,'REACH Bilaga XIV_update'!$C$5:$I$110,7,FALSE)="",NA(),VLOOKUP($C1069,'REACH Bilaga XIV_update'!$C$5:$I$110,7,FALSE)))</f>
        <v>#N/A</v>
      </c>
      <c r="R1069" s="76" t="e">
        <f>IF($C1069="-",IF($A1069="-",IF(VLOOKUP($D1069,CoRAP_update!$A$5:$O$376,15,FALSE)="",NA(),VLOOKUP($D1069,CoRAP_update!$A$5:$O$376,15,FALSE)),IF(VLOOKUP($A1069,CoRAP_update!$D$5:$O$376,12,FALSE)="",NA(),VLOOKUP($A1069,CoRAP_update!$D$5:$O$376,12,FALSE))),IF(VLOOKUP($C1069,CoRAP_update!$C$5:$O$376,13,FALSE)="",NA(),VLOOKUP($C1069,CoRAP_update!$C$5:$O$376,13,FALSE)))</f>
        <v>#N/A</v>
      </c>
      <c r="S1069" s="144" t="e">
        <f>IF($C1069="-",IF($A1069="-",VLOOKUP($D1069,CoRAP_update!$A$5:$J$376,MATCH(Sammanfattning!S$1,CoRAP_update!$A$4:$J$4,0),FALSE),VLOOKUP($A1069,CoRAP_update!$D$5:$J$376,MATCH(Sammanfattning!S$1,CoRAP_update!$D$4:$J$4,0),FALSE)),VLOOKUP($C1069,CoRAP_update!$C$5:$J$376,MATCH(Sammanfattning!S$1,CoRAP_update!$C$4:$J$4,0),FALSE))</f>
        <v>#N/A</v>
      </c>
      <c r="T1069" s="76" t="str">
        <f>IF($A1069="-",VLOOKUP($D1069,EDC_update!$C$2:$F$450,4,FALSE),VLOOKUP($A1069,EDC_update!$B$2:$F$450,5,FALSE))</f>
        <v>CAT1</v>
      </c>
      <c r="V1069" s="78">
        <f>IF(IFERROR(SEARCH("PBT",P1069),99)=99,IF(IFERROR(SEARCH("suspected PBT",S1069),99)=99,IF(IFERROR(SEARCH("concluded to be PBT",K1069),99)=99,IF(IFERROR(SEARCH("PBT",S1069),99)=99,IF(IFERROR(SEARCH("PBT cand",L1069),99)=99,IF(IFERROR(SEARCH("PBT",L1069),99)=99,IF(IFERROR(SEARCH("persistent, bioackumulative and toxic properties",K1069),99)=99,0,Scoring!$E$3),Scoring!$E$3),Scoring!$E$7),Scoring!$E$3),Scoring!$E$5),Scoring!$E$6),Scoring!$E$3)</f>
        <v>0</v>
      </c>
      <c r="W1069" s="78">
        <f>IF(IFERROR(SEARCH("vPvB",P1069),99)=99,IF(IFERROR(SEARCH("suspected pbt/vPvB",S1069),99)=99,IF(IFERROR(SEARCH("vPvB",S1069),99)=99,IF(IFERROR(SEARCH("concluded to be a vPvB",S1069),99)=99,IF(IFERROR(SEARCH("identified as vPvB",K1069),99)=99,IF(IFERROR(SEARCH("concluded to be a vPvB",K1069),99)=99,IF(IFERROR(SEARCH("concluded to be both pbt and vPvB",S1069),99)=99,IF(IFERROR(SEARCH("concluded to be both pbt and vPvB",K1069),99)=99,0,Scoring!$E$5),Scoring!$E$5),Scoring!$E$5),Scoring!$E$5),Scoring!$E$5),Scoring!$E$4),Scoring!$E$6),Scoring!$E$4)</f>
        <v>0</v>
      </c>
      <c r="X1069" s="78">
        <f>IF(IFERROR(SEARCH("H410",N1069),99)=99,IF(IFERROR(SEARCH("H410",O1069),99)=99,IF(IFERROR(SEARCH("H410",Q1069),99)=99,IF(IFERROR(SEARCH("H410",M1069),99)=99,IF(IFERROR(SEARCH("H410",R1069),99)=99,IF(IFERROR(SEARCH("H411",N1069),99)=99,IF(IFERROR(SEARCH("H411",O1069),99)=99,IF(IFERROR(SEARCH("H411",Q1069),99)=99,IF(IFERROR(SEARCH("H411",M1069),99)=99,IF(IFERROR(SEARCH("H411",R1069),99)=99,IF(IFERROR(SEARCH("H413",N1069),99)=99,IF(IFERROR(SEARCH("H413",O1069),99)=99,IF(IFERROR(SEARCH("H413",Q1069),99)=99,IF(IFERROR(SEARCH("H413",M1069),99)=99,IF(IFERROR(SEARCH("H413",R1069),99)=99,IF(IFERROR(SEARCH("H412",N1069),99)=99,IF(IFERROR(SEARCH("H412",O1069),99)=99,IF(IFERROR(SEARCH("H412",Q1069),99)=99,IF(IFERROR(SEARCH("H412",M1069),99)=99,IF(IFERROR(SEARCH("H412",R1069),99)=99,0,Scoring!$E$2),Scoring!$E$2),Scoring!$E$2),Scoring!$E$2),Scoring!$E$2),Scoring!$E$2),Scoring!$E$2),Scoring!$E$2),Scoring!$E$2),Scoring!$E$2),Scoring!$E$2),Scoring!$E$2),Scoring!$E$2),Scoring!$E$2),Scoring!$E$2),Scoring!$E$2),Scoring!$E$2),Scoring!$E$2),Scoring!$E$2),Scoring!$E$2)</f>
        <v>0</v>
      </c>
      <c r="Y1069" s="78">
        <f>IF(IFERROR(SEARCH("CMR",K1069),99)=99,IF(IFERROR(SEARCH("Suspected CMR",S1069),99)=99,IF(IFERROR(SEARCH("CMR",S1069),99)=99,0,Scoring!$E$8),Scoring!$E$9),Scoring!$E$8)</f>
        <v>0</v>
      </c>
      <c r="Z1069" s="78">
        <f>IF(IFERROR(SEARCH("H350",N1069),99)=99,IF(IFERROR(SEARCH("H350",O1069),99)=99,IF(IFERROR(SEARCH("H350",Q1069),99)=99,IF(IFERROR(SEARCH("H350",M1069),99)=99,IF(IFERROR(SEARCH("H350",R1069),99)=99,IF(IFERROR(SEARCH("H351",N1069),99)=99,IF(IFERROR(SEARCH("H351",O1069),99)=99,IF(IFERROR(SEARCH("H351",Q1069),99)=99,IF(IFERROR(SEARCH("H351",M1069),99)=99,IF(IFERROR(SEARCH("H351",R1069),99)=99,IF(IFERROR(SEARCH("carcinogenic",P1069),99)=99,IF(IFERROR(SEARCH("suspected carcinogenic",S1069),99)=99,0,Scoring!$E$12),Scoring!$E$11),Scoring!$E$10),Scoring!$E$10),Scoring!$E$10),Scoring!$E$10),Scoring!$E$10),Scoring!$E$10),Scoring!$E$10),Scoring!$E$10),Scoring!$E$10),Scoring!$E$10)</f>
        <v>0</v>
      </c>
      <c r="AA1069" s="78">
        <f>IF(IFERROR(SEARCH("H340",N1069),99)=99,IF(IFERROR(SEARCH("H340",O1069),99)=99,IF(IFERROR(SEARCH("H340",Q1069),99)=99,IF(IFERROR(SEARCH("H340",M1069),99)=99,IF(IFERROR(SEARCH("H340",R1069),99)=99,IF(IFERROR(SEARCH("H341",N1069),99)=99,IF(IFERROR(SEARCH("H341",O1069),99)=99,IF(IFERROR(SEARCH("H341",Q1069),99)=99,IF(IFERROR(SEARCH("H341",M1069),99)=99,IF(IFERROR(SEARCH("H341",R1069),99)=99,IF(IFERROR(SEARCH("mutagenic",P1069),99)=99,IF(IFERROR(SEARCH("suspected mutagenic",S1069),99)=99,0,Scoring!$E$15),Scoring!$E$14),Scoring!$E$13),Scoring!$E$13),Scoring!$E$13),Scoring!$E$13),Scoring!$E$13),Scoring!$E$13),Scoring!$E$13),Scoring!$E$13),Scoring!$E$13),Scoring!$E$13)</f>
        <v>0</v>
      </c>
      <c r="AB1069" s="78">
        <f>IF(IFERROR(SEARCH("H360",N1069),99)=99,IF(IFERROR(SEARCH("H360",O1069),99)=99,IF(IFERROR(SEARCH("H360",Q1069),99)=99,IF(IFERROR(SEARCH("H360",M1069),99)=99,IF(IFERROR(SEARCH("H360",R1069),99)=99,IF(IFERROR(SEARCH("H361",N1069),99)=99,IF(IFERROR(SEARCH("H361",O1069),99)=99,IF(IFERROR(SEARCH("H361",Q1069),99)=99,IF(IFERROR(SEARCH("H361",M1069),99)=99,IF(IFERROR(SEARCH("H361",R1069),99)=99,IF(IFERROR(SEARCH("reproduction",P1069),99)=99,IF(IFERROR(SEARCH("suspected reprotoxic",S1069),99)=99,IF(IFERROR(SEARCH("reprotoxic",S1069),99)=99,IF(IFERROR(SEARCH("reprotoxic",K1069),99)=99,0,Scoring!$E$18),Scoring!$E$18),Scoring!$E$19),Scoring!$E$17),Scoring!$E$16),Scoring!$E$16),Scoring!$E$16),Scoring!$E$16),Scoring!$E$16),Scoring!$E$16),Scoring!$E$16),Scoring!$E$16),Scoring!$E$16),Scoring!$E$16)</f>
        <v>0</v>
      </c>
      <c r="AC1069" s="78">
        <f>IF(IFERROR(SEARCH("57f",L1069),99)=99,IF(IFERROR(SEARCH("57(f)",P1069),99)=99,0,Scoring!$E$20),Scoring!$E$20)</f>
        <v>0</v>
      </c>
      <c r="AD1069" s="78">
        <f>IF(IFERROR(SEARCH("CAT1",T1069),99)=99,IF(IFERROR(SEARCH("CAT2",T1069),99)=99,IF(IFERROR(SEARCH("CAT3",T1069),99)=99,IF(IFERROR(SEARCH("concluded to be endocrine",K1069),99)=99,IF(IFERROR(SEARCH("categorised as endocrine",K1069),99)=99,IF(IFERROR(SEARCH("endocrine disrupting",P1069),99)=99,IF(IFERROR(SEARCH("endocrine disrupting",K1069),99)=99,IF(IFERROR(SEARCH("suspected endocrine",S1069),99)=99,IF(IFERROR(SEARCH("potential endocrine",S1069),99)=99,0,Scoring!$E$25),Scoring!$E$25),Scoring!$E$24),Scoring!$E$24),Scoring!$E$24),Scoring!$E$24),Scoring!$E$23),Scoring!$E$22),Scoring!$E$21)</f>
        <v>1</v>
      </c>
      <c r="AE1069" s="78">
        <f>IF(IFERROR(SEARCH("suspected sensitiser",S1069),99)=99,IF(IFERROR(SEARCH("sensitiser",S1069),99)=99,IF(IFERROR(SEARCH("other hazard based concern",S1069),99)=99,0,Scoring!$E$28),Scoring!$E$26),Scoring!$E$27)</f>
        <v>0</v>
      </c>
      <c r="AF1069" s="78">
        <f>IF(IFERROR(M1069,1)=1,IF(IFERROR(N1069,1)=1,IF(IFERROR(O1069,1)=1,IF(IFERROR(Q1069,1)=1,IF(IFERROR(R1069,1)=1,IF(IFERROR(T1069,1)=1,IF(IFERROR(K1069,1)=1,IF(IFERROR(P1069,1)=1,IF(IFERROR(S1069,1)=1,Scoring!$E$29,0),0),0),0),0),0),0),0),0)</f>
        <v>0</v>
      </c>
      <c r="AG1069" s="78">
        <f t="shared" si="77"/>
        <v>1</v>
      </c>
      <c r="AI1069" s="93"/>
      <c r="AJ1069" s="94"/>
      <c r="AK1069" s="76"/>
      <c r="AL1069" s="75"/>
      <c r="AN1069" s="79"/>
      <c r="AO1069" s="79"/>
      <c r="AP1069" s="79"/>
      <c r="AQ1069" s="79"/>
      <c r="AR1069" s="79"/>
      <c r="AS1069" s="78"/>
      <c r="AU1069" s="79">
        <f>IF(IFERROR(F1069,99)=99,IF(IFERROR(G1069,99)=99,IF(IFERROR(H1069,99)=99,IF(IFERROR(I1069,99)=99,IF(IFERROR(E1069,99)=99,IF(IFERROR(J1069,99)=99,0,Scoring!$B$7),Scoring!$B$3),Scoring!$B$2),Scoring!$B$6),Scoring!$B$5),Scoring!$B$4)</f>
        <v>0.3</v>
      </c>
      <c r="AV1069" s="78">
        <f t="shared" si="78"/>
        <v>0.3</v>
      </c>
      <c r="AW1069" s="78"/>
      <c r="AX1069" s="66"/>
      <c r="AY1069" s="78"/>
      <c r="AZ1069" s="76"/>
      <c r="BB1069" s="76"/>
    </row>
    <row r="1070" spans="1:54" x14ac:dyDescent="0.25">
      <c r="A1070" s="89" t="s">
        <v>6438</v>
      </c>
      <c r="B1070" s="89" t="s">
        <v>30</v>
      </c>
      <c r="C1070" s="89" t="s">
        <v>30</v>
      </c>
      <c r="D1070" s="89" t="s">
        <v>7411</v>
      </c>
      <c r="E1070" s="76" t="e">
        <f>IF(C1070="-",IF(A1070="-",VLOOKUP(D1070,'sin-list 180320_update'!$C$2:$C$835,1,FALSE),VLOOKUP(A1070,'sin-list 180320_update'!$A$2:$A$835,1,FALSE)),VLOOKUP(C1070,'sin-list 180320_update'!$B$2:$B$835,1,FALSE))</f>
        <v>#N/A</v>
      </c>
      <c r="F1070" s="76" t="e">
        <f>IF($C1070="-",IF($A1070="-",VLOOKUP($D1070,'REACH Bilaga XVII_update'!$A$5:$A$131,1,FALSE),VLOOKUP($A1070,'REACH Bilaga XVII_update'!$C$5:$C$131,1,FALSE)),VLOOKUP($C1070,'REACH Bilaga XVII_update'!$B$5:$B$131,1,FALSE))</f>
        <v>#N/A</v>
      </c>
      <c r="G1070" s="76" t="e">
        <f>IF($C1070="-",IF($A1070="-",VLOOKUP($D1070,' REACH Bilaga 59_update'!$A$5:$A$210,1,FALSE),VLOOKUP($A1070,' REACH Bilaga 59_update'!$D$5:$D$210,1,FALSE)),VLOOKUP($C1070,' REACH Bilaga 59_update'!$C$5:$C$210,1,FALSE))</f>
        <v>#N/A</v>
      </c>
      <c r="H1070" s="76" t="e">
        <f>IF($C1070="-",IF($A1070="-",VLOOKUP($D1070,'REACH Bilaga XIV_update'!$A$5:$A$110,1,FALSE),VLOOKUP($A1070,'REACH Bilaga XIV_update'!$D$5:$D$110,1,FALSE)),VLOOKUP($C1070,'REACH Bilaga XIV_update'!$C$5:$C$110,1,FALSE))</f>
        <v>#N/A</v>
      </c>
      <c r="I1070" s="76" t="e">
        <f>IF($C1070="-",IF($A1070="-",VLOOKUP($D1070,CoRAP_update!$A$5:$A$376,1,FALSE),VLOOKUP($A1070,CoRAP_update!$D$5:$D$376,1,FALSE)),VLOOKUP($C1070,CoRAP_update!$C$5:$C$376,1,FALSE))</f>
        <v>#N/A</v>
      </c>
      <c r="J1070" s="76" t="str">
        <f>IF($C1070="-",IF($A1070="-",VLOOKUP($D1070,EDC_update!$C$2:$C$450,1,FALSE),VLOOKUP($A1070,EDC_update!$B$2:$B$450,1,FALSE)),VLOOKUP($C1070,EDC_update!$L$2:$L$450,1,FALSE))</f>
        <v>50471-44-8</v>
      </c>
      <c r="K1070" s="76" t="e">
        <f>IF($C1070="-",IF($A1070="-",IF(VLOOKUP($D1070,'sin-list 180320_update'!$C$2:$S$835,3,FALSE)="",NA(),VLOOKUP($D1070,'sin-list 180320_update'!$C$2:$S$835,3,FALSE)),IF(VLOOKUP($A1070,'sin-list 180320_update'!$A$2:$S$835,5,FALSE)="",NA(),VLOOKUP($A1070,'sin-list 180320_update'!$A$2:$S$835,5,FALSE))),IF(VLOOKUP($C1070,'sin-list 180320_update'!$B$2:$S$835,4,FALSE)="",NA(),VLOOKUP($C1070,'sin-list 180320_update'!$B$2:$S$835,4,FALSE)))</f>
        <v>#N/A</v>
      </c>
      <c r="L1070" s="76" t="e">
        <f>IF($C1070="-",IF($A1070="-",VLOOKUP($D1070,'sin-list 180320_update'!$C$2:$S$835,6,FALSE),VLOOKUP($A1070,'sin-list 180320_update'!$A$2:$S$835,8,FALSE)),VLOOKUP($C1070,'sin-list 180320_update'!$B$2:$S$835,7,FALSE))</f>
        <v>#N/A</v>
      </c>
      <c r="M1070" s="76" t="e">
        <f>IF($C1070="-",IF($A1070="-",IF(VLOOKUP($D1070,'sin-list 180320_update'!$C$2:$S$835,8,FALSE)="",NA(),VLOOKUP($D1070,'sin-list 180320_update'!$C$2:$S$835,8,FALSE)),IF(VLOOKUP($A1070,'sin-list 180320_update'!$A$2:$S$835,10,FALSE)="",NA(),VLOOKUP($A1070,'sin-list 180320_update'!$A$2:$S$835,10,FALSE))),IF(VLOOKUP($C1070,'sin-list 180320_update'!$B$2:$S$835,9,FALSE)="",NA(),VLOOKUP($C1070,'sin-list 180320_update'!$B$2:$S$835,9,FALSE)))</f>
        <v>#N/A</v>
      </c>
      <c r="N1070" s="76" t="e">
        <f>IF($C1070="-",IF($A1070="-",IF(VLOOKUP($D1070,'REACH Bilaga XVII_update'!$A$5:$E$131,4,FALSE)="",NA(),VLOOKUP($D1070,'REACH Bilaga XVII_update'!$A$5:$E$131,4,FALSE)),IF(VLOOKUP($A1070,'REACH Bilaga XVII_update'!$C$5:$D$131,2,FALSE)="",NA(),VLOOKUP($A1070,'REACH Bilaga XVII_update'!$C$5:$D$131,2,FALSE))),IF(VLOOKUP($C1070,'REACH Bilaga XVII_update'!$B$5:$D$131,3,FALSE)="",NA(),VLOOKUP($C1070,'REACH Bilaga XVII_update'!$B$5:$D$131,3,FALSE)))</f>
        <v>#N/A</v>
      </c>
      <c r="O1070" s="76" t="e">
        <f>IF($C1070="-",IF($A1070="-",IF(VLOOKUP($D1070,' REACH Bilaga 59_update'!$A$5:$E$210,5,FALSE)="",NA(),VLOOKUP($D1070,' REACH Bilaga 59_update'!$A$5:$E$210,5,FALSE)),IF(VLOOKUP($A1070,' REACH Bilaga 59_update'!$D$5:$E$210,2,FALSE)="",NA(),VLOOKUP($A1070,' REACH Bilaga 59_update'!$D$5:$E$210,2,FALSE))),IF(VLOOKUP($C1070,' REACH Bilaga 59_update'!$C$5:$E$210,3,FALSE)="",NA(),VLOOKUP($C1070,' REACH Bilaga 59_update'!$C$5:$E$210,3,FALSE)))</f>
        <v>#N/A</v>
      </c>
      <c r="P1070" s="76" t="e">
        <f>IF(C1070="-",IF(A1070="-",IFERROR(VLOOKUP($D1070,' REACH Bilaga 59_update'!$A$5:$F$210,MATCH(Sammanfattning!P$1,' REACH Bilaga 59_update'!$A$4:$F$4,0),FALSE),VLOOKUP($D1070,'REACH Bilaga XIV_update'!$A$4:$H$110,MATCH(Sammanfattning!P$1,'REACH Bilaga XIV_update'!$A$4:$H$4,0),FALSE)),IFERROR(VLOOKUP($A1070,' REACH Bilaga 59_update'!$D$5:$F$210,MATCH(Sammanfattning!P$1,' REACH Bilaga 59_update'!$D$4:$F$4,0),FALSE),VLOOKUP($A1070,'REACH Bilaga XIV_update'!$D$4:$H$110,MATCH(Sammanfattning!P$1,'REACH Bilaga XIV_update'!$D$4:$H$4,0),FALSE))),IFERROR(VLOOKUP($C1070,' REACH Bilaga 59_update'!$C$5:$F$210,MATCH(Sammanfattning!P$1,' REACH Bilaga 59_update'!$C$4:$F$4,0),FALSE),VLOOKUP($C1070,'REACH Bilaga XIV_update'!$C$4:$H$110,MATCH(Sammanfattning!P$1,'REACH Bilaga XIV_update'!$C$4:$H$4,0),FALSE)))</f>
        <v>#N/A</v>
      </c>
      <c r="Q1070" s="76" t="e">
        <f>IF($C1070="-",IF($A1070="-",IF(VLOOKUP($D1070,'REACH Bilaga XIV_update'!$A$5:$I$110,9,FALSE)="",NA(),VLOOKUP($D1070,'REACH Bilaga XIV_update'!$A$5:$I$110,9,FALSE)),IF(VLOOKUP($A1070,'REACH Bilaga XIV_update'!$D$5:$I$110,6,FALSE)="",NA(),VLOOKUP($A1070,'REACH Bilaga XIV_update'!$D$5:$I$110,6,FALSE))),IF(VLOOKUP($C1070,'REACH Bilaga XIV_update'!$C$5:$I$110,7,FALSE)="",NA(),VLOOKUP($C1070,'REACH Bilaga XIV_update'!$C$5:$I$110,7,FALSE)))</f>
        <v>#N/A</v>
      </c>
      <c r="R1070" s="76" t="e">
        <f>IF($C1070="-",IF($A1070="-",IF(VLOOKUP($D1070,CoRAP_update!$A$5:$O$376,15,FALSE)="",NA(),VLOOKUP($D1070,CoRAP_update!$A$5:$O$376,15,FALSE)),IF(VLOOKUP($A1070,CoRAP_update!$D$5:$O$376,12,FALSE)="",NA(),VLOOKUP($A1070,CoRAP_update!$D$5:$O$376,12,FALSE))),IF(VLOOKUP($C1070,CoRAP_update!$C$5:$O$376,13,FALSE)="",NA(),VLOOKUP($C1070,CoRAP_update!$C$5:$O$376,13,FALSE)))</f>
        <v>#N/A</v>
      </c>
      <c r="S1070" s="144" t="e">
        <f>IF($C1070="-",IF($A1070="-",VLOOKUP($D1070,CoRAP_update!$A$5:$J$376,MATCH(Sammanfattning!S$1,CoRAP_update!$A$4:$J$4,0),FALSE),VLOOKUP($A1070,CoRAP_update!$D$5:$J$376,MATCH(Sammanfattning!S$1,CoRAP_update!$D$4:$J$4,0),FALSE)),VLOOKUP($C1070,CoRAP_update!$C$5:$J$376,MATCH(Sammanfattning!S$1,CoRAP_update!$C$4:$J$4,0),FALSE))</f>
        <v>#N/A</v>
      </c>
      <c r="T1070" s="76" t="str">
        <f>IF($A1070="-",VLOOKUP($D1070,EDC_update!$C$2:$F$450,4,FALSE),VLOOKUP($A1070,EDC_update!$B$2:$F$450,5,FALSE))</f>
        <v>CAT1</v>
      </c>
      <c r="V1070" s="78">
        <f>IF(IFERROR(SEARCH("PBT",P1070),99)=99,IF(IFERROR(SEARCH("suspected PBT",S1070),99)=99,IF(IFERROR(SEARCH("concluded to be PBT",K1070),99)=99,IF(IFERROR(SEARCH("PBT",S1070),99)=99,IF(IFERROR(SEARCH("PBT cand",L1070),99)=99,IF(IFERROR(SEARCH("PBT",L1070),99)=99,IF(IFERROR(SEARCH("persistent, bioackumulative and toxic properties",K1070),99)=99,0,Scoring!$E$3),Scoring!$E$3),Scoring!$E$7),Scoring!$E$3),Scoring!$E$5),Scoring!$E$6),Scoring!$E$3)</f>
        <v>0</v>
      </c>
      <c r="W1070" s="78">
        <f>IF(IFERROR(SEARCH("vPvB",P1070),99)=99,IF(IFERROR(SEARCH("suspected pbt/vPvB",S1070),99)=99,IF(IFERROR(SEARCH("vPvB",S1070),99)=99,IF(IFERROR(SEARCH("concluded to be a vPvB",S1070),99)=99,IF(IFERROR(SEARCH("identified as vPvB",K1070),99)=99,IF(IFERROR(SEARCH("concluded to be a vPvB",K1070),99)=99,IF(IFERROR(SEARCH("concluded to be both pbt and vPvB",S1070),99)=99,IF(IFERROR(SEARCH("concluded to be both pbt and vPvB",K1070),99)=99,0,Scoring!$E$5),Scoring!$E$5),Scoring!$E$5),Scoring!$E$5),Scoring!$E$5),Scoring!$E$4),Scoring!$E$6),Scoring!$E$4)</f>
        <v>0</v>
      </c>
      <c r="X1070" s="78">
        <f>IF(IFERROR(SEARCH("H410",N1070),99)=99,IF(IFERROR(SEARCH("H410",O1070),99)=99,IF(IFERROR(SEARCH("H410",Q1070),99)=99,IF(IFERROR(SEARCH("H410",M1070),99)=99,IF(IFERROR(SEARCH("H410",R1070),99)=99,IF(IFERROR(SEARCH("H411",N1070),99)=99,IF(IFERROR(SEARCH("H411",O1070),99)=99,IF(IFERROR(SEARCH("H411",Q1070),99)=99,IF(IFERROR(SEARCH("H411",M1070),99)=99,IF(IFERROR(SEARCH("H411",R1070),99)=99,IF(IFERROR(SEARCH("H413",N1070),99)=99,IF(IFERROR(SEARCH("H413",O1070),99)=99,IF(IFERROR(SEARCH("H413",Q1070),99)=99,IF(IFERROR(SEARCH("H413",M1070),99)=99,IF(IFERROR(SEARCH("H413",R1070),99)=99,IF(IFERROR(SEARCH("H412",N1070),99)=99,IF(IFERROR(SEARCH("H412",O1070),99)=99,IF(IFERROR(SEARCH("H412",Q1070),99)=99,IF(IFERROR(SEARCH("H412",M1070),99)=99,IF(IFERROR(SEARCH("H412",R1070),99)=99,0,Scoring!$E$2),Scoring!$E$2),Scoring!$E$2),Scoring!$E$2),Scoring!$E$2),Scoring!$E$2),Scoring!$E$2),Scoring!$E$2),Scoring!$E$2),Scoring!$E$2),Scoring!$E$2),Scoring!$E$2),Scoring!$E$2),Scoring!$E$2),Scoring!$E$2),Scoring!$E$2),Scoring!$E$2),Scoring!$E$2),Scoring!$E$2),Scoring!$E$2)</f>
        <v>0</v>
      </c>
      <c r="Y1070" s="78">
        <f>IF(IFERROR(SEARCH("CMR",K1070),99)=99,IF(IFERROR(SEARCH("Suspected CMR",S1070),99)=99,IF(IFERROR(SEARCH("CMR",S1070),99)=99,0,Scoring!$E$8),Scoring!$E$9),Scoring!$E$8)</f>
        <v>0</v>
      </c>
      <c r="Z1070" s="78">
        <f>IF(IFERROR(SEARCH("H350",N1070),99)=99,IF(IFERROR(SEARCH("H350",O1070),99)=99,IF(IFERROR(SEARCH("H350",Q1070),99)=99,IF(IFERROR(SEARCH("H350",M1070),99)=99,IF(IFERROR(SEARCH("H350",R1070),99)=99,IF(IFERROR(SEARCH("H351",N1070),99)=99,IF(IFERROR(SEARCH("H351",O1070),99)=99,IF(IFERROR(SEARCH("H351",Q1070),99)=99,IF(IFERROR(SEARCH("H351",M1070),99)=99,IF(IFERROR(SEARCH("H351",R1070),99)=99,IF(IFERROR(SEARCH("carcinogenic",P1070),99)=99,IF(IFERROR(SEARCH("suspected carcinogenic",S1070),99)=99,0,Scoring!$E$12),Scoring!$E$11),Scoring!$E$10),Scoring!$E$10),Scoring!$E$10),Scoring!$E$10),Scoring!$E$10),Scoring!$E$10),Scoring!$E$10),Scoring!$E$10),Scoring!$E$10),Scoring!$E$10)</f>
        <v>0</v>
      </c>
      <c r="AA1070" s="78">
        <f>IF(IFERROR(SEARCH("H340",N1070),99)=99,IF(IFERROR(SEARCH("H340",O1070),99)=99,IF(IFERROR(SEARCH("H340",Q1070),99)=99,IF(IFERROR(SEARCH("H340",M1070),99)=99,IF(IFERROR(SEARCH("H340",R1070),99)=99,IF(IFERROR(SEARCH("H341",N1070),99)=99,IF(IFERROR(SEARCH("H341",O1070),99)=99,IF(IFERROR(SEARCH("H341",Q1070),99)=99,IF(IFERROR(SEARCH("H341",M1070),99)=99,IF(IFERROR(SEARCH("H341",R1070),99)=99,IF(IFERROR(SEARCH("mutagenic",P1070),99)=99,IF(IFERROR(SEARCH("suspected mutagenic",S1070),99)=99,0,Scoring!$E$15),Scoring!$E$14),Scoring!$E$13),Scoring!$E$13),Scoring!$E$13),Scoring!$E$13),Scoring!$E$13),Scoring!$E$13),Scoring!$E$13),Scoring!$E$13),Scoring!$E$13),Scoring!$E$13)</f>
        <v>0</v>
      </c>
      <c r="AB1070" s="78">
        <f>IF(IFERROR(SEARCH("H360",N1070),99)=99,IF(IFERROR(SEARCH("H360",O1070),99)=99,IF(IFERROR(SEARCH("H360",Q1070),99)=99,IF(IFERROR(SEARCH("H360",M1070),99)=99,IF(IFERROR(SEARCH("H360",R1070),99)=99,IF(IFERROR(SEARCH("H361",N1070),99)=99,IF(IFERROR(SEARCH("H361",O1070),99)=99,IF(IFERROR(SEARCH("H361",Q1070),99)=99,IF(IFERROR(SEARCH("H361",M1070),99)=99,IF(IFERROR(SEARCH("H361",R1070),99)=99,IF(IFERROR(SEARCH("reproduction",P1070),99)=99,IF(IFERROR(SEARCH("suspected reprotoxic",S1070),99)=99,IF(IFERROR(SEARCH("reprotoxic",S1070),99)=99,IF(IFERROR(SEARCH("reprotoxic",K1070),99)=99,0,Scoring!$E$18),Scoring!$E$18),Scoring!$E$19),Scoring!$E$17),Scoring!$E$16),Scoring!$E$16),Scoring!$E$16),Scoring!$E$16),Scoring!$E$16),Scoring!$E$16),Scoring!$E$16),Scoring!$E$16),Scoring!$E$16),Scoring!$E$16)</f>
        <v>0</v>
      </c>
      <c r="AC1070" s="78">
        <f>IF(IFERROR(SEARCH("57f",L1070),99)=99,IF(IFERROR(SEARCH("57(f)",P1070),99)=99,0,Scoring!$E$20),Scoring!$E$20)</f>
        <v>0</v>
      </c>
      <c r="AD1070" s="78">
        <f>IF(IFERROR(SEARCH("CAT1",T1070),99)=99,IF(IFERROR(SEARCH("CAT2",T1070),99)=99,IF(IFERROR(SEARCH("CAT3",T1070),99)=99,IF(IFERROR(SEARCH("concluded to be endocrine",K1070),99)=99,IF(IFERROR(SEARCH("categorised as endocrine",K1070),99)=99,IF(IFERROR(SEARCH("endocrine disrupting",P1070),99)=99,IF(IFERROR(SEARCH("endocrine disrupting",K1070),99)=99,IF(IFERROR(SEARCH("suspected endocrine",S1070),99)=99,IF(IFERROR(SEARCH("potential endocrine",S1070),99)=99,0,Scoring!$E$25),Scoring!$E$25),Scoring!$E$24),Scoring!$E$24),Scoring!$E$24),Scoring!$E$24),Scoring!$E$23),Scoring!$E$22),Scoring!$E$21)</f>
        <v>1</v>
      </c>
      <c r="AE1070" s="78">
        <f>IF(IFERROR(SEARCH("suspected sensitiser",S1070),99)=99,IF(IFERROR(SEARCH("sensitiser",S1070),99)=99,IF(IFERROR(SEARCH("other hazard based concern",S1070),99)=99,0,Scoring!$E$28),Scoring!$E$26),Scoring!$E$27)</f>
        <v>0</v>
      </c>
      <c r="AF1070" s="78">
        <f>IF(IFERROR(M1070,1)=1,IF(IFERROR(N1070,1)=1,IF(IFERROR(O1070,1)=1,IF(IFERROR(Q1070,1)=1,IF(IFERROR(R1070,1)=1,IF(IFERROR(T1070,1)=1,IF(IFERROR(K1070,1)=1,IF(IFERROR(P1070,1)=1,IF(IFERROR(S1070,1)=1,Scoring!$E$29,0),0),0),0),0),0),0),0),0)</f>
        <v>0</v>
      </c>
      <c r="AG1070" s="78">
        <f t="shared" si="77"/>
        <v>1</v>
      </c>
      <c r="AI1070" s="93"/>
      <c r="AJ1070" s="94"/>
      <c r="AK1070" s="76"/>
      <c r="AL1070" s="75"/>
      <c r="AN1070" s="79"/>
      <c r="AO1070" s="79"/>
      <c r="AP1070" s="79"/>
      <c r="AQ1070" s="79"/>
      <c r="AR1070" s="79"/>
      <c r="AS1070" s="78"/>
      <c r="AU1070" s="79">
        <f>IF(IFERROR(F1070,99)=99,IF(IFERROR(G1070,99)=99,IF(IFERROR(H1070,99)=99,IF(IFERROR(I1070,99)=99,IF(IFERROR(E1070,99)=99,IF(IFERROR(J1070,99)=99,0,Scoring!$B$7),Scoring!$B$3),Scoring!$B$2),Scoring!$B$6),Scoring!$B$5),Scoring!$B$4)</f>
        <v>0.3</v>
      </c>
      <c r="AV1070" s="78">
        <f t="shared" si="78"/>
        <v>0.3</v>
      </c>
      <c r="AW1070" s="78"/>
      <c r="AX1070" s="66"/>
      <c r="AY1070" s="78"/>
      <c r="AZ1070" s="76"/>
      <c r="BB1070" s="76"/>
    </row>
    <row r="1071" spans="1:54" x14ac:dyDescent="0.25">
      <c r="A1071" s="89" t="s">
        <v>6800</v>
      </c>
      <c r="B1071" s="89" t="s">
        <v>30</v>
      </c>
      <c r="C1071" s="89" t="s">
        <v>30</v>
      </c>
      <c r="D1071" s="89" t="s">
        <v>6801</v>
      </c>
      <c r="E1071" s="76" t="e">
        <f>IF(C1071="-",IF(A1071="-",VLOOKUP(D1071,'sin-list 180320_update'!$C$2:$C$835,1,FALSE),VLOOKUP(A1071,'sin-list 180320_update'!$A$2:$A$835,1,FALSE)),VLOOKUP(C1071,'sin-list 180320_update'!$B$2:$B$835,1,FALSE))</f>
        <v>#N/A</v>
      </c>
      <c r="F1071" s="76" t="e">
        <f>IF($C1071="-",IF($A1071="-",VLOOKUP($D1071,'REACH Bilaga XVII_update'!$A$5:$A$131,1,FALSE),VLOOKUP($A1071,'REACH Bilaga XVII_update'!$C$5:$C$131,1,FALSE)),VLOOKUP($C1071,'REACH Bilaga XVII_update'!$B$5:$B$131,1,FALSE))</f>
        <v>#N/A</v>
      </c>
      <c r="G1071" s="76" t="e">
        <f>IF($C1071="-",IF($A1071="-",VLOOKUP($D1071,' REACH Bilaga 59_update'!$A$5:$A$210,1,FALSE),VLOOKUP($A1071,' REACH Bilaga 59_update'!$D$5:$D$210,1,FALSE)),VLOOKUP($C1071,' REACH Bilaga 59_update'!$C$5:$C$210,1,FALSE))</f>
        <v>#N/A</v>
      </c>
      <c r="H1071" s="76" t="e">
        <f>IF($C1071="-",IF($A1071="-",VLOOKUP($D1071,'REACH Bilaga XIV_update'!$A$5:$A$110,1,FALSE),VLOOKUP($A1071,'REACH Bilaga XIV_update'!$D$5:$D$110,1,FALSE)),VLOOKUP($C1071,'REACH Bilaga XIV_update'!$C$5:$C$110,1,FALSE))</f>
        <v>#N/A</v>
      </c>
      <c r="I1071" s="76" t="e">
        <f>IF($C1071="-",IF($A1071="-",VLOOKUP($D1071,CoRAP_update!$A$5:$A$376,1,FALSE),VLOOKUP($A1071,CoRAP_update!$D$5:$D$376,1,FALSE)),VLOOKUP($C1071,CoRAP_update!$C$5:$C$376,1,FALSE))</f>
        <v>#N/A</v>
      </c>
      <c r="J1071" s="76" t="str">
        <f>IF($C1071="-",IF($A1071="-",VLOOKUP($D1071,EDC_update!$C$2:$C$450,1,FALSE),VLOOKUP($A1071,EDC_update!$B$2:$B$450,1,FALSE)),VLOOKUP($C1071,EDC_update!$L$2:$L$450,1,FALSE))</f>
        <v>50585-41-6</v>
      </c>
      <c r="K1071" s="76" t="e">
        <f>IF($C1071="-",IF($A1071="-",IF(VLOOKUP($D1071,'sin-list 180320_update'!$C$2:$S$835,3,FALSE)="",NA(),VLOOKUP($D1071,'sin-list 180320_update'!$C$2:$S$835,3,FALSE)),IF(VLOOKUP($A1071,'sin-list 180320_update'!$A$2:$S$835,5,FALSE)="",NA(),VLOOKUP($A1071,'sin-list 180320_update'!$A$2:$S$835,5,FALSE))),IF(VLOOKUP($C1071,'sin-list 180320_update'!$B$2:$S$835,4,FALSE)="",NA(),VLOOKUP($C1071,'sin-list 180320_update'!$B$2:$S$835,4,FALSE)))</f>
        <v>#N/A</v>
      </c>
      <c r="L1071" s="76" t="e">
        <f>IF($C1071="-",IF($A1071="-",VLOOKUP($D1071,'sin-list 180320_update'!$C$2:$S$835,6,FALSE),VLOOKUP($A1071,'sin-list 180320_update'!$A$2:$S$835,8,FALSE)),VLOOKUP($C1071,'sin-list 180320_update'!$B$2:$S$835,7,FALSE))</f>
        <v>#N/A</v>
      </c>
      <c r="M1071" s="76" t="e">
        <f>IF($C1071="-",IF($A1071="-",IF(VLOOKUP($D1071,'sin-list 180320_update'!$C$2:$S$835,8,FALSE)="",NA(),VLOOKUP($D1071,'sin-list 180320_update'!$C$2:$S$835,8,FALSE)),IF(VLOOKUP($A1071,'sin-list 180320_update'!$A$2:$S$835,10,FALSE)="",NA(),VLOOKUP($A1071,'sin-list 180320_update'!$A$2:$S$835,10,FALSE))),IF(VLOOKUP($C1071,'sin-list 180320_update'!$B$2:$S$835,9,FALSE)="",NA(),VLOOKUP($C1071,'sin-list 180320_update'!$B$2:$S$835,9,FALSE)))</f>
        <v>#N/A</v>
      </c>
      <c r="N1071" s="76" t="e">
        <f>IF($C1071="-",IF($A1071="-",IF(VLOOKUP($D1071,'REACH Bilaga XVII_update'!$A$5:$E$131,4,FALSE)="",NA(),VLOOKUP($D1071,'REACH Bilaga XVII_update'!$A$5:$E$131,4,FALSE)),IF(VLOOKUP($A1071,'REACH Bilaga XVII_update'!$C$5:$D$131,2,FALSE)="",NA(),VLOOKUP($A1071,'REACH Bilaga XVII_update'!$C$5:$D$131,2,FALSE))),IF(VLOOKUP($C1071,'REACH Bilaga XVII_update'!$B$5:$D$131,3,FALSE)="",NA(),VLOOKUP($C1071,'REACH Bilaga XVII_update'!$B$5:$D$131,3,FALSE)))</f>
        <v>#N/A</v>
      </c>
      <c r="O1071" s="76" t="e">
        <f>IF($C1071="-",IF($A1071="-",IF(VLOOKUP($D1071,' REACH Bilaga 59_update'!$A$5:$E$210,5,FALSE)="",NA(),VLOOKUP($D1071,' REACH Bilaga 59_update'!$A$5:$E$210,5,FALSE)),IF(VLOOKUP($A1071,' REACH Bilaga 59_update'!$D$5:$E$210,2,FALSE)="",NA(),VLOOKUP($A1071,' REACH Bilaga 59_update'!$D$5:$E$210,2,FALSE))),IF(VLOOKUP($C1071,' REACH Bilaga 59_update'!$C$5:$E$210,3,FALSE)="",NA(),VLOOKUP($C1071,' REACH Bilaga 59_update'!$C$5:$E$210,3,FALSE)))</f>
        <v>#N/A</v>
      </c>
      <c r="P1071" s="76" t="e">
        <f>IF(C1071="-",IF(A1071="-",IFERROR(VLOOKUP($D1071,' REACH Bilaga 59_update'!$A$5:$F$210,MATCH(Sammanfattning!P$1,' REACH Bilaga 59_update'!$A$4:$F$4,0),FALSE),VLOOKUP($D1071,'REACH Bilaga XIV_update'!$A$4:$H$110,MATCH(Sammanfattning!P$1,'REACH Bilaga XIV_update'!$A$4:$H$4,0),FALSE)),IFERROR(VLOOKUP($A1071,' REACH Bilaga 59_update'!$D$5:$F$210,MATCH(Sammanfattning!P$1,' REACH Bilaga 59_update'!$D$4:$F$4,0),FALSE),VLOOKUP($A1071,'REACH Bilaga XIV_update'!$D$4:$H$110,MATCH(Sammanfattning!P$1,'REACH Bilaga XIV_update'!$D$4:$H$4,0),FALSE))),IFERROR(VLOOKUP($C1071,' REACH Bilaga 59_update'!$C$5:$F$210,MATCH(Sammanfattning!P$1,' REACH Bilaga 59_update'!$C$4:$F$4,0),FALSE),VLOOKUP($C1071,'REACH Bilaga XIV_update'!$C$4:$H$110,MATCH(Sammanfattning!P$1,'REACH Bilaga XIV_update'!$C$4:$H$4,0),FALSE)))</f>
        <v>#N/A</v>
      </c>
      <c r="Q1071" s="76" t="e">
        <f>IF($C1071="-",IF($A1071="-",IF(VLOOKUP($D1071,'REACH Bilaga XIV_update'!$A$5:$I$110,9,FALSE)="",NA(),VLOOKUP($D1071,'REACH Bilaga XIV_update'!$A$5:$I$110,9,FALSE)),IF(VLOOKUP($A1071,'REACH Bilaga XIV_update'!$D$5:$I$110,6,FALSE)="",NA(),VLOOKUP($A1071,'REACH Bilaga XIV_update'!$D$5:$I$110,6,FALSE))),IF(VLOOKUP($C1071,'REACH Bilaga XIV_update'!$C$5:$I$110,7,FALSE)="",NA(),VLOOKUP($C1071,'REACH Bilaga XIV_update'!$C$5:$I$110,7,FALSE)))</f>
        <v>#N/A</v>
      </c>
      <c r="R1071" s="76" t="e">
        <f>IF($C1071="-",IF($A1071="-",IF(VLOOKUP($D1071,CoRAP_update!$A$5:$O$376,15,FALSE)="",NA(),VLOOKUP($D1071,CoRAP_update!$A$5:$O$376,15,FALSE)),IF(VLOOKUP($A1071,CoRAP_update!$D$5:$O$376,12,FALSE)="",NA(),VLOOKUP($A1071,CoRAP_update!$D$5:$O$376,12,FALSE))),IF(VLOOKUP($C1071,CoRAP_update!$C$5:$O$376,13,FALSE)="",NA(),VLOOKUP($C1071,CoRAP_update!$C$5:$O$376,13,FALSE)))</f>
        <v>#N/A</v>
      </c>
      <c r="S1071" s="144" t="e">
        <f>IF($C1071="-",IF($A1071="-",VLOOKUP($D1071,CoRAP_update!$A$5:$J$376,MATCH(Sammanfattning!S$1,CoRAP_update!$A$4:$J$4,0),FALSE),VLOOKUP($A1071,CoRAP_update!$D$5:$J$376,MATCH(Sammanfattning!S$1,CoRAP_update!$D$4:$J$4,0),FALSE)),VLOOKUP($C1071,CoRAP_update!$C$5:$J$376,MATCH(Sammanfattning!S$1,CoRAP_update!$C$4:$J$4,0),FALSE))</f>
        <v>#N/A</v>
      </c>
      <c r="T1071" s="76" t="str">
        <f>IF($A1071="-",VLOOKUP($D1071,EDC_update!$C$2:$F$450,4,FALSE),VLOOKUP($A1071,EDC_update!$B$2:$F$450,5,FALSE))</f>
        <v>CAT1</v>
      </c>
      <c r="V1071" s="78">
        <f>IF(IFERROR(SEARCH("PBT",P1071),99)=99,IF(IFERROR(SEARCH("suspected PBT",S1071),99)=99,IF(IFERROR(SEARCH("concluded to be PBT",K1071),99)=99,IF(IFERROR(SEARCH("PBT",S1071),99)=99,IF(IFERROR(SEARCH("PBT cand",L1071),99)=99,IF(IFERROR(SEARCH("PBT",L1071),99)=99,IF(IFERROR(SEARCH("persistent, bioackumulative and toxic properties",K1071),99)=99,0,Scoring!$E$3),Scoring!$E$3),Scoring!$E$7),Scoring!$E$3),Scoring!$E$5),Scoring!$E$6),Scoring!$E$3)</f>
        <v>0</v>
      </c>
      <c r="W1071" s="78">
        <f>IF(IFERROR(SEARCH("vPvB",P1071),99)=99,IF(IFERROR(SEARCH("suspected pbt/vPvB",S1071),99)=99,IF(IFERROR(SEARCH("vPvB",S1071),99)=99,IF(IFERROR(SEARCH("concluded to be a vPvB",S1071),99)=99,IF(IFERROR(SEARCH("identified as vPvB",K1071),99)=99,IF(IFERROR(SEARCH("concluded to be a vPvB",K1071),99)=99,IF(IFERROR(SEARCH("concluded to be both pbt and vPvB",S1071),99)=99,IF(IFERROR(SEARCH("concluded to be both pbt and vPvB",K1071),99)=99,0,Scoring!$E$5),Scoring!$E$5),Scoring!$E$5),Scoring!$E$5),Scoring!$E$5),Scoring!$E$4),Scoring!$E$6),Scoring!$E$4)</f>
        <v>0</v>
      </c>
      <c r="X1071" s="78">
        <f>IF(IFERROR(SEARCH("H410",N1071),99)=99,IF(IFERROR(SEARCH("H410",O1071),99)=99,IF(IFERROR(SEARCH("H410",Q1071),99)=99,IF(IFERROR(SEARCH("H410",M1071),99)=99,IF(IFERROR(SEARCH("H410",R1071),99)=99,IF(IFERROR(SEARCH("H411",N1071),99)=99,IF(IFERROR(SEARCH("H411",O1071),99)=99,IF(IFERROR(SEARCH("H411",Q1071),99)=99,IF(IFERROR(SEARCH("H411",M1071),99)=99,IF(IFERROR(SEARCH("H411",R1071),99)=99,IF(IFERROR(SEARCH("H413",N1071),99)=99,IF(IFERROR(SEARCH("H413",O1071),99)=99,IF(IFERROR(SEARCH("H413",Q1071),99)=99,IF(IFERROR(SEARCH("H413",M1071),99)=99,IF(IFERROR(SEARCH("H413",R1071),99)=99,IF(IFERROR(SEARCH("H412",N1071),99)=99,IF(IFERROR(SEARCH("H412",O1071),99)=99,IF(IFERROR(SEARCH("H412",Q1071),99)=99,IF(IFERROR(SEARCH("H412",M1071),99)=99,IF(IFERROR(SEARCH("H412",R1071),99)=99,0,Scoring!$E$2),Scoring!$E$2),Scoring!$E$2),Scoring!$E$2),Scoring!$E$2),Scoring!$E$2),Scoring!$E$2),Scoring!$E$2),Scoring!$E$2),Scoring!$E$2),Scoring!$E$2),Scoring!$E$2),Scoring!$E$2),Scoring!$E$2),Scoring!$E$2),Scoring!$E$2),Scoring!$E$2),Scoring!$E$2),Scoring!$E$2),Scoring!$E$2)</f>
        <v>0</v>
      </c>
      <c r="Y1071" s="78">
        <f>IF(IFERROR(SEARCH("CMR",K1071),99)=99,IF(IFERROR(SEARCH("Suspected CMR",S1071),99)=99,IF(IFERROR(SEARCH("CMR",S1071),99)=99,0,Scoring!$E$8),Scoring!$E$9),Scoring!$E$8)</f>
        <v>0</v>
      </c>
      <c r="Z1071" s="78">
        <f>IF(IFERROR(SEARCH("H350",N1071),99)=99,IF(IFERROR(SEARCH("H350",O1071),99)=99,IF(IFERROR(SEARCH("H350",Q1071),99)=99,IF(IFERROR(SEARCH("H350",M1071),99)=99,IF(IFERROR(SEARCH("H350",R1071),99)=99,IF(IFERROR(SEARCH("H351",N1071),99)=99,IF(IFERROR(SEARCH("H351",O1071),99)=99,IF(IFERROR(SEARCH("H351",Q1071),99)=99,IF(IFERROR(SEARCH("H351",M1071),99)=99,IF(IFERROR(SEARCH("H351",R1071),99)=99,IF(IFERROR(SEARCH("carcinogenic",P1071),99)=99,IF(IFERROR(SEARCH("suspected carcinogenic",S1071),99)=99,0,Scoring!$E$12),Scoring!$E$11),Scoring!$E$10),Scoring!$E$10),Scoring!$E$10),Scoring!$E$10),Scoring!$E$10),Scoring!$E$10),Scoring!$E$10),Scoring!$E$10),Scoring!$E$10),Scoring!$E$10)</f>
        <v>0</v>
      </c>
      <c r="AA1071" s="78">
        <f>IF(IFERROR(SEARCH("H340",N1071),99)=99,IF(IFERROR(SEARCH("H340",O1071),99)=99,IF(IFERROR(SEARCH("H340",Q1071),99)=99,IF(IFERROR(SEARCH("H340",M1071),99)=99,IF(IFERROR(SEARCH("H340",R1071),99)=99,IF(IFERROR(SEARCH("H341",N1071),99)=99,IF(IFERROR(SEARCH("H341",O1071),99)=99,IF(IFERROR(SEARCH("H341",Q1071),99)=99,IF(IFERROR(SEARCH("H341",M1071),99)=99,IF(IFERROR(SEARCH("H341",R1071),99)=99,IF(IFERROR(SEARCH("mutagenic",P1071),99)=99,IF(IFERROR(SEARCH("suspected mutagenic",S1071),99)=99,0,Scoring!$E$15),Scoring!$E$14),Scoring!$E$13),Scoring!$E$13),Scoring!$E$13),Scoring!$E$13),Scoring!$E$13),Scoring!$E$13),Scoring!$E$13),Scoring!$E$13),Scoring!$E$13),Scoring!$E$13)</f>
        <v>0</v>
      </c>
      <c r="AB1071" s="78">
        <f>IF(IFERROR(SEARCH("H360",N1071),99)=99,IF(IFERROR(SEARCH("H360",O1071),99)=99,IF(IFERROR(SEARCH("H360",Q1071),99)=99,IF(IFERROR(SEARCH("H360",M1071),99)=99,IF(IFERROR(SEARCH("H360",R1071),99)=99,IF(IFERROR(SEARCH("H361",N1071),99)=99,IF(IFERROR(SEARCH("H361",O1071),99)=99,IF(IFERROR(SEARCH("H361",Q1071),99)=99,IF(IFERROR(SEARCH("H361",M1071),99)=99,IF(IFERROR(SEARCH("H361",R1071),99)=99,IF(IFERROR(SEARCH("reproduction",P1071),99)=99,IF(IFERROR(SEARCH("suspected reprotoxic",S1071),99)=99,IF(IFERROR(SEARCH("reprotoxic",S1071),99)=99,IF(IFERROR(SEARCH("reprotoxic",K1071),99)=99,0,Scoring!$E$18),Scoring!$E$18),Scoring!$E$19),Scoring!$E$17),Scoring!$E$16),Scoring!$E$16),Scoring!$E$16),Scoring!$E$16),Scoring!$E$16),Scoring!$E$16),Scoring!$E$16),Scoring!$E$16),Scoring!$E$16),Scoring!$E$16)</f>
        <v>0</v>
      </c>
      <c r="AC1071" s="78">
        <f>IF(IFERROR(SEARCH("57f",L1071),99)=99,IF(IFERROR(SEARCH("57(f)",P1071),99)=99,0,Scoring!$E$20),Scoring!$E$20)</f>
        <v>0</v>
      </c>
      <c r="AD1071" s="78">
        <f>IF(IFERROR(SEARCH("CAT1",T1071),99)=99,IF(IFERROR(SEARCH("CAT2",T1071),99)=99,IF(IFERROR(SEARCH("CAT3",T1071),99)=99,IF(IFERROR(SEARCH("concluded to be endocrine",K1071),99)=99,IF(IFERROR(SEARCH("categorised as endocrine",K1071),99)=99,IF(IFERROR(SEARCH("endocrine disrupting",P1071),99)=99,IF(IFERROR(SEARCH("endocrine disrupting",K1071),99)=99,IF(IFERROR(SEARCH("suspected endocrine",S1071),99)=99,IF(IFERROR(SEARCH("potential endocrine",S1071),99)=99,0,Scoring!$E$25),Scoring!$E$25),Scoring!$E$24),Scoring!$E$24),Scoring!$E$24),Scoring!$E$24),Scoring!$E$23),Scoring!$E$22),Scoring!$E$21)</f>
        <v>1</v>
      </c>
      <c r="AE1071" s="78">
        <f>IF(IFERROR(SEARCH("suspected sensitiser",S1071),99)=99,IF(IFERROR(SEARCH("sensitiser",S1071),99)=99,IF(IFERROR(SEARCH("other hazard based concern",S1071),99)=99,0,Scoring!$E$28),Scoring!$E$26),Scoring!$E$27)</f>
        <v>0</v>
      </c>
      <c r="AF1071" s="78">
        <f>IF(IFERROR(M1071,1)=1,IF(IFERROR(N1071,1)=1,IF(IFERROR(O1071,1)=1,IF(IFERROR(Q1071,1)=1,IF(IFERROR(R1071,1)=1,IF(IFERROR(T1071,1)=1,IF(IFERROR(K1071,1)=1,IF(IFERROR(P1071,1)=1,IF(IFERROR(S1071,1)=1,Scoring!$E$29,0),0),0),0),0),0),0),0),0)</f>
        <v>0</v>
      </c>
      <c r="AG1071" s="78">
        <f t="shared" si="77"/>
        <v>1</v>
      </c>
      <c r="AI1071" s="93"/>
      <c r="AJ1071" s="94"/>
      <c r="AK1071" s="76"/>
      <c r="AL1071" s="75"/>
      <c r="AN1071" s="79"/>
      <c r="AO1071" s="79"/>
      <c r="AP1071" s="79"/>
      <c r="AQ1071" s="79"/>
      <c r="AR1071" s="79"/>
      <c r="AS1071" s="78"/>
      <c r="AU1071" s="79">
        <f>IF(IFERROR(F1071,99)=99,IF(IFERROR(G1071,99)=99,IF(IFERROR(H1071,99)=99,IF(IFERROR(I1071,99)=99,IF(IFERROR(E1071,99)=99,IF(IFERROR(J1071,99)=99,0,Scoring!$B$7),Scoring!$B$3),Scoring!$B$2),Scoring!$B$6),Scoring!$B$5),Scoring!$B$4)</f>
        <v>0.3</v>
      </c>
      <c r="AV1071" s="78">
        <f t="shared" si="78"/>
        <v>0.3</v>
      </c>
      <c r="AW1071" s="78"/>
      <c r="AX1071" s="66"/>
      <c r="AY1071" s="78"/>
      <c r="AZ1071" s="76"/>
      <c r="BB1071" s="76"/>
    </row>
    <row r="1072" spans="1:54" x14ac:dyDescent="0.25">
      <c r="A1072" s="89" t="s">
        <v>7011</v>
      </c>
      <c r="B1072" s="89" t="s">
        <v>30</v>
      </c>
      <c r="C1072" s="89" t="s">
        <v>30</v>
      </c>
      <c r="D1072" s="89" t="s">
        <v>7012</v>
      </c>
      <c r="E1072" s="76" t="e">
        <f>IF(C1072="-",IF(A1072="-",VLOOKUP(D1072,'sin-list 180320_update'!$C$2:$C$835,1,FALSE),VLOOKUP(A1072,'sin-list 180320_update'!$A$2:$A$835,1,FALSE)),VLOOKUP(C1072,'sin-list 180320_update'!$B$2:$B$835,1,FALSE))</f>
        <v>#N/A</v>
      </c>
      <c r="F1072" s="76" t="e">
        <f>IF($C1072="-",IF($A1072="-",VLOOKUP($D1072,'REACH Bilaga XVII_update'!$A$5:$A$131,1,FALSE),VLOOKUP($A1072,'REACH Bilaga XVII_update'!$C$5:$C$131,1,FALSE)),VLOOKUP($C1072,'REACH Bilaga XVII_update'!$B$5:$B$131,1,FALSE))</f>
        <v>#N/A</v>
      </c>
      <c r="G1072" s="76" t="e">
        <f>IF($C1072="-",IF($A1072="-",VLOOKUP($D1072,' REACH Bilaga 59_update'!$A$5:$A$210,1,FALSE),VLOOKUP($A1072,' REACH Bilaga 59_update'!$D$5:$D$210,1,FALSE)),VLOOKUP($C1072,' REACH Bilaga 59_update'!$C$5:$C$210,1,FALSE))</f>
        <v>#N/A</v>
      </c>
      <c r="H1072" s="76" t="e">
        <f>IF($C1072="-",IF($A1072="-",VLOOKUP($D1072,'REACH Bilaga XIV_update'!$A$5:$A$110,1,FALSE),VLOOKUP($A1072,'REACH Bilaga XIV_update'!$D$5:$D$110,1,FALSE)),VLOOKUP($C1072,'REACH Bilaga XIV_update'!$C$5:$C$110,1,FALSE))</f>
        <v>#N/A</v>
      </c>
      <c r="I1072" s="76" t="e">
        <f>IF($C1072="-",IF($A1072="-",VLOOKUP($D1072,CoRAP_update!$A$5:$A$376,1,FALSE),VLOOKUP($A1072,CoRAP_update!$D$5:$D$376,1,FALSE)),VLOOKUP($C1072,CoRAP_update!$C$5:$C$376,1,FALSE))</f>
        <v>#N/A</v>
      </c>
      <c r="J1072" s="76" t="str">
        <f>IF($C1072="-",IF($A1072="-",VLOOKUP($D1072,EDC_update!$C$2:$C$450,1,FALSE),VLOOKUP($A1072,EDC_update!$B$2:$B$450,1,FALSE)),VLOOKUP($C1072,EDC_update!$L$2:$L$450,1,FALSE))</f>
        <v>5103-73-1</v>
      </c>
      <c r="K1072" s="76" t="e">
        <f>IF($C1072="-",IF($A1072="-",IF(VLOOKUP($D1072,'sin-list 180320_update'!$C$2:$S$835,3,FALSE)="",NA(),VLOOKUP($D1072,'sin-list 180320_update'!$C$2:$S$835,3,FALSE)),IF(VLOOKUP($A1072,'sin-list 180320_update'!$A$2:$S$835,5,FALSE)="",NA(),VLOOKUP($A1072,'sin-list 180320_update'!$A$2:$S$835,5,FALSE))),IF(VLOOKUP($C1072,'sin-list 180320_update'!$B$2:$S$835,4,FALSE)="",NA(),VLOOKUP($C1072,'sin-list 180320_update'!$B$2:$S$835,4,FALSE)))</f>
        <v>#N/A</v>
      </c>
      <c r="L1072" s="76" t="e">
        <f>IF($C1072="-",IF($A1072="-",VLOOKUP($D1072,'sin-list 180320_update'!$C$2:$S$835,6,FALSE),VLOOKUP($A1072,'sin-list 180320_update'!$A$2:$S$835,8,FALSE)),VLOOKUP($C1072,'sin-list 180320_update'!$B$2:$S$835,7,FALSE))</f>
        <v>#N/A</v>
      </c>
      <c r="M1072" s="76" t="e">
        <f>IF($C1072="-",IF($A1072="-",IF(VLOOKUP($D1072,'sin-list 180320_update'!$C$2:$S$835,8,FALSE)="",NA(),VLOOKUP($D1072,'sin-list 180320_update'!$C$2:$S$835,8,FALSE)),IF(VLOOKUP($A1072,'sin-list 180320_update'!$A$2:$S$835,10,FALSE)="",NA(),VLOOKUP($A1072,'sin-list 180320_update'!$A$2:$S$835,10,FALSE))),IF(VLOOKUP($C1072,'sin-list 180320_update'!$B$2:$S$835,9,FALSE)="",NA(),VLOOKUP($C1072,'sin-list 180320_update'!$B$2:$S$835,9,FALSE)))</f>
        <v>#N/A</v>
      </c>
      <c r="N1072" s="76" t="e">
        <f>IF($C1072="-",IF($A1072="-",IF(VLOOKUP($D1072,'REACH Bilaga XVII_update'!$A$5:$E$131,4,FALSE)="",NA(),VLOOKUP($D1072,'REACH Bilaga XVII_update'!$A$5:$E$131,4,FALSE)),IF(VLOOKUP($A1072,'REACH Bilaga XVII_update'!$C$5:$D$131,2,FALSE)="",NA(),VLOOKUP($A1072,'REACH Bilaga XVII_update'!$C$5:$D$131,2,FALSE))),IF(VLOOKUP($C1072,'REACH Bilaga XVII_update'!$B$5:$D$131,3,FALSE)="",NA(),VLOOKUP($C1072,'REACH Bilaga XVII_update'!$B$5:$D$131,3,FALSE)))</f>
        <v>#N/A</v>
      </c>
      <c r="O1072" s="76" t="e">
        <f>IF($C1072="-",IF($A1072="-",IF(VLOOKUP($D1072,' REACH Bilaga 59_update'!$A$5:$E$210,5,FALSE)="",NA(),VLOOKUP($D1072,' REACH Bilaga 59_update'!$A$5:$E$210,5,FALSE)),IF(VLOOKUP($A1072,' REACH Bilaga 59_update'!$D$5:$E$210,2,FALSE)="",NA(),VLOOKUP($A1072,' REACH Bilaga 59_update'!$D$5:$E$210,2,FALSE))),IF(VLOOKUP($C1072,' REACH Bilaga 59_update'!$C$5:$E$210,3,FALSE)="",NA(),VLOOKUP($C1072,' REACH Bilaga 59_update'!$C$5:$E$210,3,FALSE)))</f>
        <v>#N/A</v>
      </c>
      <c r="P1072" s="76" t="e">
        <f>IF(C1072="-",IF(A1072="-",IFERROR(VLOOKUP($D1072,' REACH Bilaga 59_update'!$A$5:$F$210,MATCH(Sammanfattning!P$1,' REACH Bilaga 59_update'!$A$4:$F$4,0),FALSE),VLOOKUP($D1072,'REACH Bilaga XIV_update'!$A$4:$H$110,MATCH(Sammanfattning!P$1,'REACH Bilaga XIV_update'!$A$4:$H$4,0),FALSE)),IFERROR(VLOOKUP($A1072,' REACH Bilaga 59_update'!$D$5:$F$210,MATCH(Sammanfattning!P$1,' REACH Bilaga 59_update'!$D$4:$F$4,0),FALSE),VLOOKUP($A1072,'REACH Bilaga XIV_update'!$D$4:$H$110,MATCH(Sammanfattning!P$1,'REACH Bilaga XIV_update'!$D$4:$H$4,0),FALSE))),IFERROR(VLOOKUP($C1072,' REACH Bilaga 59_update'!$C$5:$F$210,MATCH(Sammanfattning!P$1,' REACH Bilaga 59_update'!$C$4:$F$4,0),FALSE),VLOOKUP($C1072,'REACH Bilaga XIV_update'!$C$4:$H$110,MATCH(Sammanfattning!P$1,'REACH Bilaga XIV_update'!$C$4:$H$4,0),FALSE)))</f>
        <v>#N/A</v>
      </c>
      <c r="Q1072" s="76" t="e">
        <f>IF($C1072="-",IF($A1072="-",IF(VLOOKUP($D1072,'REACH Bilaga XIV_update'!$A$5:$I$110,9,FALSE)="",NA(),VLOOKUP($D1072,'REACH Bilaga XIV_update'!$A$5:$I$110,9,FALSE)),IF(VLOOKUP($A1072,'REACH Bilaga XIV_update'!$D$5:$I$110,6,FALSE)="",NA(),VLOOKUP($A1072,'REACH Bilaga XIV_update'!$D$5:$I$110,6,FALSE))),IF(VLOOKUP($C1072,'REACH Bilaga XIV_update'!$C$5:$I$110,7,FALSE)="",NA(),VLOOKUP($C1072,'REACH Bilaga XIV_update'!$C$5:$I$110,7,FALSE)))</f>
        <v>#N/A</v>
      </c>
      <c r="R1072" s="76" t="e">
        <f>IF($C1072="-",IF($A1072="-",IF(VLOOKUP($D1072,CoRAP_update!$A$5:$O$376,15,FALSE)="",NA(),VLOOKUP($D1072,CoRAP_update!$A$5:$O$376,15,FALSE)),IF(VLOOKUP($A1072,CoRAP_update!$D$5:$O$376,12,FALSE)="",NA(),VLOOKUP($A1072,CoRAP_update!$D$5:$O$376,12,FALSE))),IF(VLOOKUP($C1072,CoRAP_update!$C$5:$O$376,13,FALSE)="",NA(),VLOOKUP($C1072,CoRAP_update!$C$5:$O$376,13,FALSE)))</f>
        <v>#N/A</v>
      </c>
      <c r="S1072" s="144" t="e">
        <f>IF($C1072="-",IF($A1072="-",VLOOKUP($D1072,CoRAP_update!$A$5:$J$376,MATCH(Sammanfattning!S$1,CoRAP_update!$A$4:$J$4,0),FALSE),VLOOKUP($A1072,CoRAP_update!$D$5:$J$376,MATCH(Sammanfattning!S$1,CoRAP_update!$D$4:$J$4,0),FALSE)),VLOOKUP($C1072,CoRAP_update!$C$5:$J$376,MATCH(Sammanfattning!S$1,CoRAP_update!$C$4:$J$4,0),FALSE))</f>
        <v>#N/A</v>
      </c>
      <c r="T1072" s="76" t="str">
        <f>IF($A1072="-",VLOOKUP($D1072,EDC_update!$C$2:$F$450,4,FALSE),VLOOKUP($A1072,EDC_update!$B$2:$F$450,5,FALSE))</f>
        <v>CAT1</v>
      </c>
      <c r="V1072" s="78">
        <f>IF(IFERROR(SEARCH("PBT",P1072),99)=99,IF(IFERROR(SEARCH("suspected PBT",S1072),99)=99,IF(IFERROR(SEARCH("concluded to be PBT",K1072),99)=99,IF(IFERROR(SEARCH("PBT",S1072),99)=99,IF(IFERROR(SEARCH("PBT cand",L1072),99)=99,IF(IFERROR(SEARCH("PBT",L1072),99)=99,IF(IFERROR(SEARCH("persistent, bioackumulative and toxic properties",K1072),99)=99,0,Scoring!$E$3),Scoring!$E$3),Scoring!$E$7),Scoring!$E$3),Scoring!$E$5),Scoring!$E$6),Scoring!$E$3)</f>
        <v>0</v>
      </c>
      <c r="W1072" s="78">
        <f>IF(IFERROR(SEARCH("vPvB",P1072),99)=99,IF(IFERROR(SEARCH("suspected pbt/vPvB",S1072),99)=99,IF(IFERROR(SEARCH("vPvB",S1072),99)=99,IF(IFERROR(SEARCH("concluded to be a vPvB",S1072),99)=99,IF(IFERROR(SEARCH("identified as vPvB",K1072),99)=99,IF(IFERROR(SEARCH("concluded to be a vPvB",K1072),99)=99,IF(IFERROR(SEARCH("concluded to be both pbt and vPvB",S1072),99)=99,IF(IFERROR(SEARCH("concluded to be both pbt and vPvB",K1072),99)=99,0,Scoring!$E$5),Scoring!$E$5),Scoring!$E$5),Scoring!$E$5),Scoring!$E$5),Scoring!$E$4),Scoring!$E$6),Scoring!$E$4)</f>
        <v>0</v>
      </c>
      <c r="X1072" s="78">
        <f>IF(IFERROR(SEARCH("H410",N1072),99)=99,IF(IFERROR(SEARCH("H410",O1072),99)=99,IF(IFERROR(SEARCH("H410",Q1072),99)=99,IF(IFERROR(SEARCH("H410",M1072),99)=99,IF(IFERROR(SEARCH("H410",R1072),99)=99,IF(IFERROR(SEARCH("H411",N1072),99)=99,IF(IFERROR(SEARCH("H411",O1072),99)=99,IF(IFERROR(SEARCH("H411",Q1072),99)=99,IF(IFERROR(SEARCH("H411",M1072),99)=99,IF(IFERROR(SEARCH("H411",R1072),99)=99,IF(IFERROR(SEARCH("H413",N1072),99)=99,IF(IFERROR(SEARCH("H413",O1072),99)=99,IF(IFERROR(SEARCH("H413",Q1072),99)=99,IF(IFERROR(SEARCH("H413",M1072),99)=99,IF(IFERROR(SEARCH("H413",R1072),99)=99,IF(IFERROR(SEARCH("H412",N1072),99)=99,IF(IFERROR(SEARCH("H412",O1072),99)=99,IF(IFERROR(SEARCH("H412",Q1072),99)=99,IF(IFERROR(SEARCH("H412",M1072),99)=99,IF(IFERROR(SEARCH("H412",R1072),99)=99,0,Scoring!$E$2),Scoring!$E$2),Scoring!$E$2),Scoring!$E$2),Scoring!$E$2),Scoring!$E$2),Scoring!$E$2),Scoring!$E$2),Scoring!$E$2),Scoring!$E$2),Scoring!$E$2),Scoring!$E$2),Scoring!$E$2),Scoring!$E$2),Scoring!$E$2),Scoring!$E$2),Scoring!$E$2),Scoring!$E$2),Scoring!$E$2),Scoring!$E$2)</f>
        <v>0</v>
      </c>
      <c r="Y1072" s="78">
        <f>IF(IFERROR(SEARCH("CMR",K1072),99)=99,IF(IFERROR(SEARCH("Suspected CMR",S1072),99)=99,IF(IFERROR(SEARCH("CMR",S1072),99)=99,0,Scoring!$E$8),Scoring!$E$9),Scoring!$E$8)</f>
        <v>0</v>
      </c>
      <c r="Z1072" s="78">
        <f>IF(IFERROR(SEARCH("H350",N1072),99)=99,IF(IFERROR(SEARCH("H350",O1072),99)=99,IF(IFERROR(SEARCH("H350",Q1072),99)=99,IF(IFERROR(SEARCH("H350",M1072),99)=99,IF(IFERROR(SEARCH("H350",R1072),99)=99,IF(IFERROR(SEARCH("H351",N1072),99)=99,IF(IFERROR(SEARCH("H351",O1072),99)=99,IF(IFERROR(SEARCH("H351",Q1072),99)=99,IF(IFERROR(SEARCH("H351",M1072),99)=99,IF(IFERROR(SEARCH("H351",R1072),99)=99,IF(IFERROR(SEARCH("carcinogenic",P1072),99)=99,IF(IFERROR(SEARCH("suspected carcinogenic",S1072),99)=99,0,Scoring!$E$12),Scoring!$E$11),Scoring!$E$10),Scoring!$E$10),Scoring!$E$10),Scoring!$E$10),Scoring!$E$10),Scoring!$E$10),Scoring!$E$10),Scoring!$E$10),Scoring!$E$10),Scoring!$E$10)</f>
        <v>0</v>
      </c>
      <c r="AA1072" s="78">
        <f>IF(IFERROR(SEARCH("H340",N1072),99)=99,IF(IFERROR(SEARCH("H340",O1072),99)=99,IF(IFERROR(SEARCH("H340",Q1072),99)=99,IF(IFERROR(SEARCH("H340",M1072),99)=99,IF(IFERROR(SEARCH("H340",R1072),99)=99,IF(IFERROR(SEARCH("H341",N1072),99)=99,IF(IFERROR(SEARCH("H341",O1072),99)=99,IF(IFERROR(SEARCH("H341",Q1072),99)=99,IF(IFERROR(SEARCH("H341",M1072),99)=99,IF(IFERROR(SEARCH("H341",R1072),99)=99,IF(IFERROR(SEARCH("mutagenic",P1072),99)=99,IF(IFERROR(SEARCH("suspected mutagenic",S1072),99)=99,0,Scoring!$E$15),Scoring!$E$14),Scoring!$E$13),Scoring!$E$13),Scoring!$E$13),Scoring!$E$13),Scoring!$E$13),Scoring!$E$13),Scoring!$E$13),Scoring!$E$13),Scoring!$E$13),Scoring!$E$13)</f>
        <v>0</v>
      </c>
      <c r="AB1072" s="78">
        <f>IF(IFERROR(SEARCH("H360",N1072),99)=99,IF(IFERROR(SEARCH("H360",O1072),99)=99,IF(IFERROR(SEARCH("H360",Q1072),99)=99,IF(IFERROR(SEARCH("H360",M1072),99)=99,IF(IFERROR(SEARCH("H360",R1072),99)=99,IF(IFERROR(SEARCH("H361",N1072),99)=99,IF(IFERROR(SEARCH("H361",O1072),99)=99,IF(IFERROR(SEARCH("H361",Q1072),99)=99,IF(IFERROR(SEARCH("H361",M1072),99)=99,IF(IFERROR(SEARCH("H361",R1072),99)=99,IF(IFERROR(SEARCH("reproduction",P1072),99)=99,IF(IFERROR(SEARCH("suspected reprotoxic",S1072),99)=99,IF(IFERROR(SEARCH("reprotoxic",S1072),99)=99,IF(IFERROR(SEARCH("reprotoxic",K1072),99)=99,0,Scoring!$E$18),Scoring!$E$18),Scoring!$E$19),Scoring!$E$17),Scoring!$E$16),Scoring!$E$16),Scoring!$E$16),Scoring!$E$16),Scoring!$E$16),Scoring!$E$16),Scoring!$E$16),Scoring!$E$16),Scoring!$E$16),Scoring!$E$16)</f>
        <v>0</v>
      </c>
      <c r="AC1072" s="78">
        <f>IF(IFERROR(SEARCH("57f",L1072),99)=99,IF(IFERROR(SEARCH("57(f)",P1072),99)=99,0,Scoring!$E$20),Scoring!$E$20)</f>
        <v>0</v>
      </c>
      <c r="AD1072" s="78">
        <f>IF(IFERROR(SEARCH("CAT1",T1072),99)=99,IF(IFERROR(SEARCH("CAT2",T1072),99)=99,IF(IFERROR(SEARCH("CAT3",T1072),99)=99,IF(IFERROR(SEARCH("concluded to be endocrine",K1072),99)=99,IF(IFERROR(SEARCH("categorised as endocrine",K1072),99)=99,IF(IFERROR(SEARCH("endocrine disrupting",P1072),99)=99,IF(IFERROR(SEARCH("endocrine disrupting",K1072),99)=99,IF(IFERROR(SEARCH("suspected endocrine",S1072),99)=99,IF(IFERROR(SEARCH("potential endocrine",S1072),99)=99,0,Scoring!$E$25),Scoring!$E$25),Scoring!$E$24),Scoring!$E$24),Scoring!$E$24),Scoring!$E$24),Scoring!$E$23),Scoring!$E$22),Scoring!$E$21)</f>
        <v>1</v>
      </c>
      <c r="AE1072" s="78">
        <f>IF(IFERROR(SEARCH("suspected sensitiser",S1072),99)=99,IF(IFERROR(SEARCH("sensitiser",S1072),99)=99,IF(IFERROR(SEARCH("other hazard based concern",S1072),99)=99,0,Scoring!$E$28),Scoring!$E$26),Scoring!$E$27)</f>
        <v>0</v>
      </c>
      <c r="AF1072" s="78">
        <f>IF(IFERROR(M1072,1)=1,IF(IFERROR(N1072,1)=1,IF(IFERROR(O1072,1)=1,IF(IFERROR(Q1072,1)=1,IF(IFERROR(R1072,1)=1,IF(IFERROR(T1072,1)=1,IF(IFERROR(K1072,1)=1,IF(IFERROR(P1072,1)=1,IF(IFERROR(S1072,1)=1,Scoring!$E$29,0),0),0),0),0),0),0),0),0)</f>
        <v>0</v>
      </c>
      <c r="AG1072" s="78">
        <f t="shared" si="77"/>
        <v>1</v>
      </c>
      <c r="AI1072" s="93"/>
      <c r="AJ1072" s="94"/>
      <c r="AK1072" s="76"/>
      <c r="AL1072" s="75"/>
      <c r="AN1072" s="79"/>
      <c r="AO1072" s="79"/>
      <c r="AP1072" s="79"/>
      <c r="AQ1072" s="79"/>
      <c r="AR1072" s="79"/>
      <c r="AS1072" s="78"/>
      <c r="AU1072" s="79">
        <f>IF(IFERROR(F1072,99)=99,IF(IFERROR(G1072,99)=99,IF(IFERROR(H1072,99)=99,IF(IFERROR(I1072,99)=99,IF(IFERROR(E1072,99)=99,IF(IFERROR(J1072,99)=99,0,Scoring!$B$7),Scoring!$B$3),Scoring!$B$2),Scoring!$B$6),Scoring!$B$5),Scoring!$B$4)</f>
        <v>0.3</v>
      </c>
      <c r="AV1072" s="78">
        <f t="shared" si="78"/>
        <v>0.3</v>
      </c>
      <c r="AW1072" s="78"/>
      <c r="AX1072" s="66"/>
      <c r="AY1072" s="78"/>
      <c r="AZ1072" s="76"/>
      <c r="BB1072" s="76"/>
    </row>
    <row r="1073" spans="1:54" x14ac:dyDescent="0.25">
      <c r="A1073" s="89" t="s">
        <v>6445</v>
      </c>
      <c r="B1073" s="89" t="s">
        <v>30</v>
      </c>
      <c r="C1073" s="89" t="s">
        <v>30</v>
      </c>
      <c r="D1073" s="89" t="s">
        <v>7033</v>
      </c>
      <c r="E1073" s="76" t="e">
        <f>IF(C1073="-",IF(A1073="-",VLOOKUP(D1073,'sin-list 180320_update'!$C$2:$C$835,1,FALSE),VLOOKUP(A1073,'sin-list 180320_update'!$A$2:$A$835,1,FALSE)),VLOOKUP(C1073,'sin-list 180320_update'!$B$2:$B$835,1,FALSE))</f>
        <v>#N/A</v>
      </c>
      <c r="F1073" s="76" t="e">
        <f>IF($C1073="-",IF($A1073="-",VLOOKUP($D1073,'REACH Bilaga XVII_update'!$A$5:$A$131,1,FALSE),VLOOKUP($A1073,'REACH Bilaga XVII_update'!$C$5:$C$131,1,FALSE)),VLOOKUP($C1073,'REACH Bilaga XVII_update'!$B$5:$B$131,1,FALSE))</f>
        <v>#N/A</v>
      </c>
      <c r="G1073" s="76" t="e">
        <f>IF($C1073="-",IF($A1073="-",VLOOKUP($D1073,' REACH Bilaga 59_update'!$A$5:$A$210,1,FALSE),VLOOKUP($A1073,' REACH Bilaga 59_update'!$D$5:$D$210,1,FALSE)),VLOOKUP($C1073,' REACH Bilaga 59_update'!$C$5:$C$210,1,FALSE))</f>
        <v>#N/A</v>
      </c>
      <c r="H1073" s="76" t="e">
        <f>IF($C1073="-",IF($A1073="-",VLOOKUP($D1073,'REACH Bilaga XIV_update'!$A$5:$A$110,1,FALSE),VLOOKUP($A1073,'REACH Bilaga XIV_update'!$D$5:$D$110,1,FALSE)),VLOOKUP($C1073,'REACH Bilaga XIV_update'!$C$5:$C$110,1,FALSE))</f>
        <v>#N/A</v>
      </c>
      <c r="I1073" s="76" t="e">
        <f>IF($C1073="-",IF($A1073="-",VLOOKUP($D1073,CoRAP_update!$A$5:$A$376,1,FALSE),VLOOKUP($A1073,CoRAP_update!$D$5:$D$376,1,FALSE)),VLOOKUP($C1073,CoRAP_update!$C$5:$C$376,1,FALSE))</f>
        <v>#N/A</v>
      </c>
      <c r="J1073" s="76" t="str">
        <f>IF($C1073="-",IF($A1073="-",VLOOKUP($D1073,EDC_update!$C$2:$C$450,1,FALSE),VLOOKUP($A1073,EDC_update!$B$2:$B$450,1,FALSE)),VLOOKUP($C1073,EDC_update!$L$2:$L$450,1,FALSE))</f>
        <v>52918-63-5</v>
      </c>
      <c r="K1073" s="76" t="e">
        <f>IF($C1073="-",IF($A1073="-",IF(VLOOKUP($D1073,'sin-list 180320_update'!$C$2:$S$835,3,FALSE)="",NA(),VLOOKUP($D1073,'sin-list 180320_update'!$C$2:$S$835,3,FALSE)),IF(VLOOKUP($A1073,'sin-list 180320_update'!$A$2:$S$835,5,FALSE)="",NA(),VLOOKUP($A1073,'sin-list 180320_update'!$A$2:$S$835,5,FALSE))),IF(VLOOKUP($C1073,'sin-list 180320_update'!$B$2:$S$835,4,FALSE)="",NA(),VLOOKUP($C1073,'sin-list 180320_update'!$B$2:$S$835,4,FALSE)))</f>
        <v>#N/A</v>
      </c>
      <c r="L1073" s="76" t="e">
        <f>IF($C1073="-",IF($A1073="-",VLOOKUP($D1073,'sin-list 180320_update'!$C$2:$S$835,6,FALSE),VLOOKUP($A1073,'sin-list 180320_update'!$A$2:$S$835,8,FALSE)),VLOOKUP($C1073,'sin-list 180320_update'!$B$2:$S$835,7,FALSE))</f>
        <v>#N/A</v>
      </c>
      <c r="M1073" s="76" t="e">
        <f>IF($C1073="-",IF($A1073="-",IF(VLOOKUP($D1073,'sin-list 180320_update'!$C$2:$S$835,8,FALSE)="",NA(),VLOOKUP($D1073,'sin-list 180320_update'!$C$2:$S$835,8,FALSE)),IF(VLOOKUP($A1073,'sin-list 180320_update'!$A$2:$S$835,10,FALSE)="",NA(),VLOOKUP($A1073,'sin-list 180320_update'!$A$2:$S$835,10,FALSE))),IF(VLOOKUP($C1073,'sin-list 180320_update'!$B$2:$S$835,9,FALSE)="",NA(),VLOOKUP($C1073,'sin-list 180320_update'!$B$2:$S$835,9,FALSE)))</f>
        <v>#N/A</v>
      </c>
      <c r="N1073" s="76" t="e">
        <f>IF($C1073="-",IF($A1073="-",IF(VLOOKUP($D1073,'REACH Bilaga XVII_update'!$A$5:$E$131,4,FALSE)="",NA(),VLOOKUP($D1073,'REACH Bilaga XVII_update'!$A$5:$E$131,4,FALSE)),IF(VLOOKUP($A1073,'REACH Bilaga XVII_update'!$C$5:$D$131,2,FALSE)="",NA(),VLOOKUP($A1073,'REACH Bilaga XVII_update'!$C$5:$D$131,2,FALSE))),IF(VLOOKUP($C1073,'REACH Bilaga XVII_update'!$B$5:$D$131,3,FALSE)="",NA(),VLOOKUP($C1073,'REACH Bilaga XVII_update'!$B$5:$D$131,3,FALSE)))</f>
        <v>#N/A</v>
      </c>
      <c r="O1073" s="76" t="e">
        <f>IF($C1073="-",IF($A1073="-",IF(VLOOKUP($D1073,' REACH Bilaga 59_update'!$A$5:$E$210,5,FALSE)="",NA(),VLOOKUP($D1073,' REACH Bilaga 59_update'!$A$5:$E$210,5,FALSE)),IF(VLOOKUP($A1073,' REACH Bilaga 59_update'!$D$5:$E$210,2,FALSE)="",NA(),VLOOKUP($A1073,' REACH Bilaga 59_update'!$D$5:$E$210,2,FALSE))),IF(VLOOKUP($C1073,' REACH Bilaga 59_update'!$C$5:$E$210,3,FALSE)="",NA(),VLOOKUP($C1073,' REACH Bilaga 59_update'!$C$5:$E$210,3,FALSE)))</f>
        <v>#N/A</v>
      </c>
      <c r="P1073" s="76" t="e">
        <f>IF(C1073="-",IF(A1073="-",IFERROR(VLOOKUP($D1073,' REACH Bilaga 59_update'!$A$5:$F$210,MATCH(Sammanfattning!P$1,' REACH Bilaga 59_update'!$A$4:$F$4,0),FALSE),VLOOKUP($D1073,'REACH Bilaga XIV_update'!$A$4:$H$110,MATCH(Sammanfattning!P$1,'REACH Bilaga XIV_update'!$A$4:$H$4,0),FALSE)),IFERROR(VLOOKUP($A1073,' REACH Bilaga 59_update'!$D$5:$F$210,MATCH(Sammanfattning!P$1,' REACH Bilaga 59_update'!$D$4:$F$4,0),FALSE),VLOOKUP($A1073,'REACH Bilaga XIV_update'!$D$4:$H$110,MATCH(Sammanfattning!P$1,'REACH Bilaga XIV_update'!$D$4:$H$4,0),FALSE))),IFERROR(VLOOKUP($C1073,' REACH Bilaga 59_update'!$C$5:$F$210,MATCH(Sammanfattning!P$1,' REACH Bilaga 59_update'!$C$4:$F$4,0),FALSE),VLOOKUP($C1073,'REACH Bilaga XIV_update'!$C$4:$H$110,MATCH(Sammanfattning!P$1,'REACH Bilaga XIV_update'!$C$4:$H$4,0),FALSE)))</f>
        <v>#N/A</v>
      </c>
      <c r="Q1073" s="76" t="e">
        <f>IF($C1073="-",IF($A1073="-",IF(VLOOKUP($D1073,'REACH Bilaga XIV_update'!$A$5:$I$110,9,FALSE)="",NA(),VLOOKUP($D1073,'REACH Bilaga XIV_update'!$A$5:$I$110,9,FALSE)),IF(VLOOKUP($A1073,'REACH Bilaga XIV_update'!$D$5:$I$110,6,FALSE)="",NA(),VLOOKUP($A1073,'REACH Bilaga XIV_update'!$D$5:$I$110,6,FALSE))),IF(VLOOKUP($C1073,'REACH Bilaga XIV_update'!$C$5:$I$110,7,FALSE)="",NA(),VLOOKUP($C1073,'REACH Bilaga XIV_update'!$C$5:$I$110,7,FALSE)))</f>
        <v>#N/A</v>
      </c>
      <c r="R1073" s="76" t="e">
        <f>IF($C1073="-",IF($A1073="-",IF(VLOOKUP($D1073,CoRAP_update!$A$5:$O$376,15,FALSE)="",NA(),VLOOKUP($D1073,CoRAP_update!$A$5:$O$376,15,FALSE)),IF(VLOOKUP($A1073,CoRAP_update!$D$5:$O$376,12,FALSE)="",NA(),VLOOKUP($A1073,CoRAP_update!$D$5:$O$376,12,FALSE))),IF(VLOOKUP($C1073,CoRAP_update!$C$5:$O$376,13,FALSE)="",NA(),VLOOKUP($C1073,CoRAP_update!$C$5:$O$376,13,FALSE)))</f>
        <v>#N/A</v>
      </c>
      <c r="S1073" s="144" t="e">
        <f>IF($C1073="-",IF($A1073="-",VLOOKUP($D1073,CoRAP_update!$A$5:$J$376,MATCH(Sammanfattning!S$1,CoRAP_update!$A$4:$J$4,0),FALSE),VLOOKUP($A1073,CoRAP_update!$D$5:$J$376,MATCH(Sammanfattning!S$1,CoRAP_update!$D$4:$J$4,0),FALSE)),VLOOKUP($C1073,CoRAP_update!$C$5:$J$376,MATCH(Sammanfattning!S$1,CoRAP_update!$C$4:$J$4,0),FALSE))</f>
        <v>#N/A</v>
      </c>
      <c r="T1073" s="76" t="str">
        <f>IF($A1073="-",VLOOKUP($D1073,EDC_update!$C$2:$F$450,4,FALSE),VLOOKUP($A1073,EDC_update!$B$2:$F$450,5,FALSE))</f>
        <v>CAT1</v>
      </c>
      <c r="V1073" s="78">
        <f>IF(IFERROR(SEARCH("PBT",P1073),99)=99,IF(IFERROR(SEARCH("suspected PBT",S1073),99)=99,IF(IFERROR(SEARCH("concluded to be PBT",K1073),99)=99,IF(IFERROR(SEARCH("PBT",S1073),99)=99,IF(IFERROR(SEARCH("PBT cand",L1073),99)=99,IF(IFERROR(SEARCH("PBT",L1073),99)=99,IF(IFERROR(SEARCH("persistent, bioackumulative and toxic properties",K1073),99)=99,0,Scoring!$E$3),Scoring!$E$3),Scoring!$E$7),Scoring!$E$3),Scoring!$E$5),Scoring!$E$6),Scoring!$E$3)</f>
        <v>0</v>
      </c>
      <c r="W1073" s="78">
        <f>IF(IFERROR(SEARCH("vPvB",P1073),99)=99,IF(IFERROR(SEARCH("suspected pbt/vPvB",S1073),99)=99,IF(IFERROR(SEARCH("vPvB",S1073),99)=99,IF(IFERROR(SEARCH("concluded to be a vPvB",S1073),99)=99,IF(IFERROR(SEARCH("identified as vPvB",K1073),99)=99,IF(IFERROR(SEARCH("concluded to be a vPvB",K1073),99)=99,IF(IFERROR(SEARCH("concluded to be both pbt and vPvB",S1073),99)=99,IF(IFERROR(SEARCH("concluded to be both pbt and vPvB",K1073),99)=99,0,Scoring!$E$5),Scoring!$E$5),Scoring!$E$5),Scoring!$E$5),Scoring!$E$5),Scoring!$E$4),Scoring!$E$6),Scoring!$E$4)</f>
        <v>0</v>
      </c>
      <c r="X1073" s="78">
        <f>IF(IFERROR(SEARCH("H410",N1073),99)=99,IF(IFERROR(SEARCH("H410",O1073),99)=99,IF(IFERROR(SEARCH("H410",Q1073),99)=99,IF(IFERROR(SEARCH("H410",M1073),99)=99,IF(IFERROR(SEARCH("H410",R1073),99)=99,IF(IFERROR(SEARCH("H411",N1073),99)=99,IF(IFERROR(SEARCH("H411",O1073),99)=99,IF(IFERROR(SEARCH("H411",Q1073),99)=99,IF(IFERROR(SEARCH("H411",M1073),99)=99,IF(IFERROR(SEARCH("H411",R1073),99)=99,IF(IFERROR(SEARCH("H413",N1073),99)=99,IF(IFERROR(SEARCH("H413",O1073),99)=99,IF(IFERROR(SEARCH("H413",Q1073),99)=99,IF(IFERROR(SEARCH("H413",M1073),99)=99,IF(IFERROR(SEARCH("H413",R1073),99)=99,IF(IFERROR(SEARCH("H412",N1073),99)=99,IF(IFERROR(SEARCH("H412",O1073),99)=99,IF(IFERROR(SEARCH("H412",Q1073),99)=99,IF(IFERROR(SEARCH("H412",M1073),99)=99,IF(IFERROR(SEARCH("H412",R1073),99)=99,0,Scoring!$E$2),Scoring!$E$2),Scoring!$E$2),Scoring!$E$2),Scoring!$E$2),Scoring!$E$2),Scoring!$E$2),Scoring!$E$2),Scoring!$E$2),Scoring!$E$2),Scoring!$E$2),Scoring!$E$2),Scoring!$E$2),Scoring!$E$2),Scoring!$E$2),Scoring!$E$2),Scoring!$E$2),Scoring!$E$2),Scoring!$E$2),Scoring!$E$2)</f>
        <v>0</v>
      </c>
      <c r="Y1073" s="78">
        <f>IF(IFERROR(SEARCH("CMR",K1073),99)=99,IF(IFERROR(SEARCH("Suspected CMR",S1073),99)=99,IF(IFERROR(SEARCH("CMR",S1073),99)=99,0,Scoring!$E$8),Scoring!$E$9),Scoring!$E$8)</f>
        <v>0</v>
      </c>
      <c r="Z1073" s="78">
        <f>IF(IFERROR(SEARCH("H350",N1073),99)=99,IF(IFERROR(SEARCH("H350",O1073),99)=99,IF(IFERROR(SEARCH("H350",Q1073),99)=99,IF(IFERROR(SEARCH("H350",M1073),99)=99,IF(IFERROR(SEARCH("H350",R1073),99)=99,IF(IFERROR(SEARCH("H351",N1073),99)=99,IF(IFERROR(SEARCH("H351",O1073),99)=99,IF(IFERROR(SEARCH("H351",Q1073),99)=99,IF(IFERROR(SEARCH("H351",M1073),99)=99,IF(IFERROR(SEARCH("H351",R1073),99)=99,IF(IFERROR(SEARCH("carcinogenic",P1073),99)=99,IF(IFERROR(SEARCH("suspected carcinogenic",S1073),99)=99,0,Scoring!$E$12),Scoring!$E$11),Scoring!$E$10),Scoring!$E$10),Scoring!$E$10),Scoring!$E$10),Scoring!$E$10),Scoring!$E$10),Scoring!$E$10),Scoring!$E$10),Scoring!$E$10),Scoring!$E$10)</f>
        <v>0</v>
      </c>
      <c r="AA1073" s="78">
        <f>IF(IFERROR(SEARCH("H340",N1073),99)=99,IF(IFERROR(SEARCH("H340",O1073),99)=99,IF(IFERROR(SEARCH("H340",Q1073),99)=99,IF(IFERROR(SEARCH("H340",M1073),99)=99,IF(IFERROR(SEARCH("H340",R1073),99)=99,IF(IFERROR(SEARCH("H341",N1073),99)=99,IF(IFERROR(SEARCH("H341",O1073),99)=99,IF(IFERROR(SEARCH("H341",Q1073),99)=99,IF(IFERROR(SEARCH("H341",M1073),99)=99,IF(IFERROR(SEARCH("H341",R1073),99)=99,IF(IFERROR(SEARCH("mutagenic",P1073),99)=99,IF(IFERROR(SEARCH("suspected mutagenic",S1073),99)=99,0,Scoring!$E$15),Scoring!$E$14),Scoring!$E$13),Scoring!$E$13),Scoring!$E$13),Scoring!$E$13),Scoring!$E$13),Scoring!$E$13),Scoring!$E$13),Scoring!$E$13),Scoring!$E$13),Scoring!$E$13)</f>
        <v>0</v>
      </c>
      <c r="AB1073" s="78">
        <f>IF(IFERROR(SEARCH("H360",N1073),99)=99,IF(IFERROR(SEARCH("H360",O1073),99)=99,IF(IFERROR(SEARCH("H360",Q1073),99)=99,IF(IFERROR(SEARCH("H360",M1073),99)=99,IF(IFERROR(SEARCH("H360",R1073),99)=99,IF(IFERROR(SEARCH("H361",N1073),99)=99,IF(IFERROR(SEARCH("H361",O1073),99)=99,IF(IFERROR(SEARCH("H361",Q1073),99)=99,IF(IFERROR(SEARCH("H361",M1073),99)=99,IF(IFERROR(SEARCH("H361",R1073),99)=99,IF(IFERROR(SEARCH("reproduction",P1073),99)=99,IF(IFERROR(SEARCH("suspected reprotoxic",S1073),99)=99,IF(IFERROR(SEARCH("reprotoxic",S1073),99)=99,IF(IFERROR(SEARCH("reprotoxic",K1073),99)=99,0,Scoring!$E$18),Scoring!$E$18),Scoring!$E$19),Scoring!$E$17),Scoring!$E$16),Scoring!$E$16),Scoring!$E$16),Scoring!$E$16),Scoring!$E$16),Scoring!$E$16),Scoring!$E$16),Scoring!$E$16),Scoring!$E$16),Scoring!$E$16)</f>
        <v>0</v>
      </c>
      <c r="AC1073" s="78">
        <f>IF(IFERROR(SEARCH("57f",L1073),99)=99,IF(IFERROR(SEARCH("57(f)",P1073),99)=99,0,Scoring!$E$20),Scoring!$E$20)</f>
        <v>0</v>
      </c>
      <c r="AD1073" s="78">
        <f>IF(IFERROR(SEARCH("CAT1",T1073),99)=99,IF(IFERROR(SEARCH("CAT2",T1073),99)=99,IF(IFERROR(SEARCH("CAT3",T1073),99)=99,IF(IFERROR(SEARCH("concluded to be endocrine",K1073),99)=99,IF(IFERROR(SEARCH("categorised as endocrine",K1073),99)=99,IF(IFERROR(SEARCH("endocrine disrupting",P1073),99)=99,IF(IFERROR(SEARCH("endocrine disrupting",K1073),99)=99,IF(IFERROR(SEARCH("suspected endocrine",S1073),99)=99,IF(IFERROR(SEARCH("potential endocrine",S1073),99)=99,0,Scoring!$E$25),Scoring!$E$25),Scoring!$E$24),Scoring!$E$24),Scoring!$E$24),Scoring!$E$24),Scoring!$E$23),Scoring!$E$22),Scoring!$E$21)</f>
        <v>1</v>
      </c>
      <c r="AE1073" s="78">
        <f>IF(IFERROR(SEARCH("suspected sensitiser",S1073),99)=99,IF(IFERROR(SEARCH("sensitiser",S1073),99)=99,IF(IFERROR(SEARCH("other hazard based concern",S1073),99)=99,0,Scoring!$E$28),Scoring!$E$26),Scoring!$E$27)</f>
        <v>0</v>
      </c>
      <c r="AF1073" s="78">
        <f>IF(IFERROR(M1073,1)=1,IF(IFERROR(N1073,1)=1,IF(IFERROR(O1073,1)=1,IF(IFERROR(Q1073,1)=1,IF(IFERROR(R1073,1)=1,IF(IFERROR(T1073,1)=1,IF(IFERROR(K1073,1)=1,IF(IFERROR(P1073,1)=1,IF(IFERROR(S1073,1)=1,Scoring!$E$29,0),0),0),0),0),0),0),0),0)</f>
        <v>0</v>
      </c>
      <c r="AG1073" s="78">
        <f t="shared" si="77"/>
        <v>1</v>
      </c>
      <c r="AI1073" s="93"/>
      <c r="AJ1073" s="94"/>
      <c r="AK1073" s="76"/>
      <c r="AL1073" s="75"/>
      <c r="AN1073" s="79"/>
      <c r="AO1073" s="79"/>
      <c r="AP1073" s="79"/>
      <c r="AQ1073" s="79"/>
      <c r="AR1073" s="79"/>
      <c r="AS1073" s="78"/>
      <c r="AU1073" s="79">
        <f>IF(IFERROR(F1073,99)=99,IF(IFERROR(G1073,99)=99,IF(IFERROR(H1073,99)=99,IF(IFERROR(I1073,99)=99,IF(IFERROR(E1073,99)=99,IF(IFERROR(J1073,99)=99,0,Scoring!$B$7),Scoring!$B$3),Scoring!$B$2),Scoring!$B$6),Scoring!$B$5),Scoring!$B$4)</f>
        <v>0.3</v>
      </c>
      <c r="AV1073" s="78">
        <f t="shared" si="78"/>
        <v>0.3</v>
      </c>
      <c r="AW1073" s="78"/>
      <c r="AX1073" s="66"/>
      <c r="AY1073" s="78"/>
      <c r="AZ1073" s="76"/>
      <c r="BB1073" s="76"/>
    </row>
    <row r="1074" spans="1:54" x14ac:dyDescent="0.25">
      <c r="A1074" s="89" t="s">
        <v>7198</v>
      </c>
      <c r="B1074" s="89" t="s">
        <v>30</v>
      </c>
      <c r="C1074" s="89" t="s">
        <v>30</v>
      </c>
      <c r="D1074" s="89" t="s">
        <v>7199</v>
      </c>
      <c r="E1074" s="76" t="e">
        <f>IF(C1074="-",IF(A1074="-",VLOOKUP(D1074,'sin-list 180320_update'!$C$2:$C$835,1,FALSE),VLOOKUP(A1074,'sin-list 180320_update'!$A$2:$A$835,1,FALSE)),VLOOKUP(C1074,'sin-list 180320_update'!$B$2:$B$835,1,FALSE))</f>
        <v>#N/A</v>
      </c>
      <c r="F1074" s="76" t="e">
        <f>IF($C1074="-",IF($A1074="-",VLOOKUP($D1074,'REACH Bilaga XVII_update'!$A$5:$A$131,1,FALSE),VLOOKUP($A1074,'REACH Bilaga XVII_update'!$C$5:$C$131,1,FALSE)),VLOOKUP($C1074,'REACH Bilaga XVII_update'!$B$5:$B$131,1,FALSE))</f>
        <v>#N/A</v>
      </c>
      <c r="G1074" s="76" t="e">
        <f>IF($C1074="-",IF($A1074="-",VLOOKUP($D1074,' REACH Bilaga 59_update'!$A$5:$A$210,1,FALSE),VLOOKUP($A1074,' REACH Bilaga 59_update'!$D$5:$D$210,1,FALSE)),VLOOKUP($C1074,' REACH Bilaga 59_update'!$C$5:$C$210,1,FALSE))</f>
        <v>#N/A</v>
      </c>
      <c r="H1074" s="76" t="e">
        <f>IF($C1074="-",IF($A1074="-",VLOOKUP($D1074,'REACH Bilaga XIV_update'!$A$5:$A$110,1,FALSE),VLOOKUP($A1074,'REACH Bilaga XIV_update'!$D$5:$D$110,1,FALSE)),VLOOKUP($C1074,'REACH Bilaga XIV_update'!$C$5:$C$110,1,FALSE))</f>
        <v>#N/A</v>
      </c>
      <c r="I1074" s="76" t="e">
        <f>IF($C1074="-",IF($A1074="-",VLOOKUP($D1074,CoRAP_update!$A$5:$A$376,1,FALSE),VLOOKUP($A1074,CoRAP_update!$D$5:$D$376,1,FALSE)),VLOOKUP($C1074,CoRAP_update!$C$5:$C$376,1,FALSE))</f>
        <v>#N/A</v>
      </c>
      <c r="J1074" s="76" t="str">
        <f>IF($C1074="-",IF($A1074="-",VLOOKUP($D1074,EDC_update!$C$2:$C$450,1,FALSE),VLOOKUP($A1074,EDC_update!$B$2:$B$450,1,FALSE)),VLOOKUP($C1074,EDC_update!$L$2:$L$450,1,FALSE))</f>
        <v>53-19-0</v>
      </c>
      <c r="K1074" s="76" t="e">
        <f>IF($C1074="-",IF($A1074="-",IF(VLOOKUP($D1074,'sin-list 180320_update'!$C$2:$S$835,3,FALSE)="",NA(),VLOOKUP($D1074,'sin-list 180320_update'!$C$2:$S$835,3,FALSE)),IF(VLOOKUP($A1074,'sin-list 180320_update'!$A$2:$S$835,5,FALSE)="",NA(),VLOOKUP($A1074,'sin-list 180320_update'!$A$2:$S$835,5,FALSE))),IF(VLOOKUP($C1074,'sin-list 180320_update'!$B$2:$S$835,4,FALSE)="",NA(),VLOOKUP($C1074,'sin-list 180320_update'!$B$2:$S$835,4,FALSE)))</f>
        <v>#N/A</v>
      </c>
      <c r="L1074" s="76" t="e">
        <f>IF($C1074="-",IF($A1074="-",VLOOKUP($D1074,'sin-list 180320_update'!$C$2:$S$835,6,FALSE),VLOOKUP($A1074,'sin-list 180320_update'!$A$2:$S$835,8,FALSE)),VLOOKUP($C1074,'sin-list 180320_update'!$B$2:$S$835,7,FALSE))</f>
        <v>#N/A</v>
      </c>
      <c r="M1074" s="76" t="e">
        <f>IF($C1074="-",IF($A1074="-",IF(VLOOKUP($D1074,'sin-list 180320_update'!$C$2:$S$835,8,FALSE)="",NA(),VLOOKUP($D1074,'sin-list 180320_update'!$C$2:$S$835,8,FALSE)),IF(VLOOKUP($A1074,'sin-list 180320_update'!$A$2:$S$835,10,FALSE)="",NA(),VLOOKUP($A1074,'sin-list 180320_update'!$A$2:$S$835,10,FALSE))),IF(VLOOKUP($C1074,'sin-list 180320_update'!$B$2:$S$835,9,FALSE)="",NA(),VLOOKUP($C1074,'sin-list 180320_update'!$B$2:$S$835,9,FALSE)))</f>
        <v>#N/A</v>
      </c>
      <c r="N1074" s="76" t="e">
        <f>IF($C1074="-",IF($A1074="-",IF(VLOOKUP($D1074,'REACH Bilaga XVII_update'!$A$5:$E$131,4,FALSE)="",NA(),VLOOKUP($D1074,'REACH Bilaga XVII_update'!$A$5:$E$131,4,FALSE)),IF(VLOOKUP($A1074,'REACH Bilaga XVII_update'!$C$5:$D$131,2,FALSE)="",NA(),VLOOKUP($A1074,'REACH Bilaga XVII_update'!$C$5:$D$131,2,FALSE))),IF(VLOOKUP($C1074,'REACH Bilaga XVII_update'!$B$5:$D$131,3,FALSE)="",NA(),VLOOKUP($C1074,'REACH Bilaga XVII_update'!$B$5:$D$131,3,FALSE)))</f>
        <v>#N/A</v>
      </c>
      <c r="O1074" s="76" t="e">
        <f>IF($C1074="-",IF($A1074="-",IF(VLOOKUP($D1074,' REACH Bilaga 59_update'!$A$5:$E$210,5,FALSE)="",NA(),VLOOKUP($D1074,' REACH Bilaga 59_update'!$A$5:$E$210,5,FALSE)),IF(VLOOKUP($A1074,' REACH Bilaga 59_update'!$D$5:$E$210,2,FALSE)="",NA(),VLOOKUP($A1074,' REACH Bilaga 59_update'!$D$5:$E$210,2,FALSE))),IF(VLOOKUP($C1074,' REACH Bilaga 59_update'!$C$5:$E$210,3,FALSE)="",NA(),VLOOKUP($C1074,' REACH Bilaga 59_update'!$C$5:$E$210,3,FALSE)))</f>
        <v>#N/A</v>
      </c>
      <c r="P1074" s="76" t="e">
        <f>IF(C1074="-",IF(A1074="-",IFERROR(VLOOKUP($D1074,' REACH Bilaga 59_update'!$A$5:$F$210,MATCH(Sammanfattning!P$1,' REACH Bilaga 59_update'!$A$4:$F$4,0),FALSE),VLOOKUP($D1074,'REACH Bilaga XIV_update'!$A$4:$H$110,MATCH(Sammanfattning!P$1,'REACH Bilaga XIV_update'!$A$4:$H$4,0),FALSE)),IFERROR(VLOOKUP($A1074,' REACH Bilaga 59_update'!$D$5:$F$210,MATCH(Sammanfattning!P$1,' REACH Bilaga 59_update'!$D$4:$F$4,0),FALSE),VLOOKUP($A1074,'REACH Bilaga XIV_update'!$D$4:$H$110,MATCH(Sammanfattning!P$1,'REACH Bilaga XIV_update'!$D$4:$H$4,0),FALSE))),IFERROR(VLOOKUP($C1074,' REACH Bilaga 59_update'!$C$5:$F$210,MATCH(Sammanfattning!P$1,' REACH Bilaga 59_update'!$C$4:$F$4,0),FALSE),VLOOKUP($C1074,'REACH Bilaga XIV_update'!$C$4:$H$110,MATCH(Sammanfattning!P$1,'REACH Bilaga XIV_update'!$C$4:$H$4,0),FALSE)))</f>
        <v>#N/A</v>
      </c>
      <c r="Q1074" s="76" t="e">
        <f>IF($C1074="-",IF($A1074="-",IF(VLOOKUP($D1074,'REACH Bilaga XIV_update'!$A$5:$I$110,9,FALSE)="",NA(),VLOOKUP($D1074,'REACH Bilaga XIV_update'!$A$5:$I$110,9,FALSE)),IF(VLOOKUP($A1074,'REACH Bilaga XIV_update'!$D$5:$I$110,6,FALSE)="",NA(),VLOOKUP($A1074,'REACH Bilaga XIV_update'!$D$5:$I$110,6,FALSE))),IF(VLOOKUP($C1074,'REACH Bilaga XIV_update'!$C$5:$I$110,7,FALSE)="",NA(),VLOOKUP($C1074,'REACH Bilaga XIV_update'!$C$5:$I$110,7,FALSE)))</f>
        <v>#N/A</v>
      </c>
      <c r="R1074" s="76" t="e">
        <f>IF($C1074="-",IF($A1074="-",IF(VLOOKUP($D1074,CoRAP_update!$A$5:$O$376,15,FALSE)="",NA(),VLOOKUP($D1074,CoRAP_update!$A$5:$O$376,15,FALSE)),IF(VLOOKUP($A1074,CoRAP_update!$D$5:$O$376,12,FALSE)="",NA(),VLOOKUP($A1074,CoRAP_update!$D$5:$O$376,12,FALSE))),IF(VLOOKUP($C1074,CoRAP_update!$C$5:$O$376,13,FALSE)="",NA(),VLOOKUP($C1074,CoRAP_update!$C$5:$O$376,13,FALSE)))</f>
        <v>#N/A</v>
      </c>
      <c r="S1074" s="144" t="e">
        <f>IF($C1074="-",IF($A1074="-",VLOOKUP($D1074,CoRAP_update!$A$5:$J$376,MATCH(Sammanfattning!S$1,CoRAP_update!$A$4:$J$4,0),FALSE),VLOOKUP($A1074,CoRAP_update!$D$5:$J$376,MATCH(Sammanfattning!S$1,CoRAP_update!$D$4:$J$4,0),FALSE)),VLOOKUP($C1074,CoRAP_update!$C$5:$J$376,MATCH(Sammanfattning!S$1,CoRAP_update!$C$4:$J$4,0),FALSE))</f>
        <v>#N/A</v>
      </c>
      <c r="T1074" s="76" t="str">
        <f>IF($A1074="-",VLOOKUP($D1074,EDC_update!$C$2:$F$450,4,FALSE),VLOOKUP($A1074,EDC_update!$B$2:$F$450,5,FALSE))</f>
        <v>CAT1</v>
      </c>
      <c r="V1074" s="78">
        <f>IF(IFERROR(SEARCH("PBT",P1074),99)=99,IF(IFERROR(SEARCH("suspected PBT",S1074),99)=99,IF(IFERROR(SEARCH("concluded to be PBT",K1074),99)=99,IF(IFERROR(SEARCH("PBT",S1074),99)=99,IF(IFERROR(SEARCH("PBT cand",L1074),99)=99,IF(IFERROR(SEARCH("PBT",L1074),99)=99,IF(IFERROR(SEARCH("persistent, bioackumulative and toxic properties",K1074),99)=99,0,Scoring!$E$3),Scoring!$E$3),Scoring!$E$7),Scoring!$E$3),Scoring!$E$5),Scoring!$E$6),Scoring!$E$3)</f>
        <v>0</v>
      </c>
      <c r="W1074" s="78">
        <f>IF(IFERROR(SEARCH("vPvB",P1074),99)=99,IF(IFERROR(SEARCH("suspected pbt/vPvB",S1074),99)=99,IF(IFERROR(SEARCH("vPvB",S1074),99)=99,IF(IFERROR(SEARCH("concluded to be a vPvB",S1074),99)=99,IF(IFERROR(SEARCH("identified as vPvB",K1074),99)=99,IF(IFERROR(SEARCH("concluded to be a vPvB",K1074),99)=99,IF(IFERROR(SEARCH("concluded to be both pbt and vPvB",S1074),99)=99,IF(IFERROR(SEARCH("concluded to be both pbt and vPvB",K1074),99)=99,0,Scoring!$E$5),Scoring!$E$5),Scoring!$E$5),Scoring!$E$5),Scoring!$E$5),Scoring!$E$4),Scoring!$E$6),Scoring!$E$4)</f>
        <v>0</v>
      </c>
      <c r="X1074" s="78">
        <f>IF(IFERROR(SEARCH("H410",N1074),99)=99,IF(IFERROR(SEARCH("H410",O1074),99)=99,IF(IFERROR(SEARCH("H410",Q1074),99)=99,IF(IFERROR(SEARCH("H410",M1074),99)=99,IF(IFERROR(SEARCH("H410",R1074),99)=99,IF(IFERROR(SEARCH("H411",N1074),99)=99,IF(IFERROR(SEARCH("H411",O1074),99)=99,IF(IFERROR(SEARCH("H411",Q1074),99)=99,IF(IFERROR(SEARCH("H411",M1074),99)=99,IF(IFERROR(SEARCH("H411",R1074),99)=99,IF(IFERROR(SEARCH("H413",N1074),99)=99,IF(IFERROR(SEARCH("H413",O1074),99)=99,IF(IFERROR(SEARCH("H413",Q1074),99)=99,IF(IFERROR(SEARCH("H413",M1074),99)=99,IF(IFERROR(SEARCH("H413",R1074),99)=99,IF(IFERROR(SEARCH("H412",N1074),99)=99,IF(IFERROR(SEARCH("H412",O1074),99)=99,IF(IFERROR(SEARCH("H412",Q1074),99)=99,IF(IFERROR(SEARCH("H412",M1074),99)=99,IF(IFERROR(SEARCH("H412",R1074),99)=99,0,Scoring!$E$2),Scoring!$E$2),Scoring!$E$2),Scoring!$E$2),Scoring!$E$2),Scoring!$E$2),Scoring!$E$2),Scoring!$E$2),Scoring!$E$2),Scoring!$E$2),Scoring!$E$2),Scoring!$E$2),Scoring!$E$2),Scoring!$E$2),Scoring!$E$2),Scoring!$E$2),Scoring!$E$2),Scoring!$E$2),Scoring!$E$2),Scoring!$E$2)</f>
        <v>0</v>
      </c>
      <c r="Y1074" s="78">
        <f>IF(IFERROR(SEARCH("CMR",K1074),99)=99,IF(IFERROR(SEARCH("Suspected CMR",S1074),99)=99,IF(IFERROR(SEARCH("CMR",S1074),99)=99,0,Scoring!$E$8),Scoring!$E$9),Scoring!$E$8)</f>
        <v>0</v>
      </c>
      <c r="Z1074" s="78">
        <f>IF(IFERROR(SEARCH("H350",N1074),99)=99,IF(IFERROR(SEARCH("H350",O1074),99)=99,IF(IFERROR(SEARCH("H350",Q1074),99)=99,IF(IFERROR(SEARCH("H350",M1074),99)=99,IF(IFERROR(SEARCH("H350",R1074),99)=99,IF(IFERROR(SEARCH("H351",N1074),99)=99,IF(IFERROR(SEARCH("H351",O1074),99)=99,IF(IFERROR(SEARCH("H351",Q1074),99)=99,IF(IFERROR(SEARCH("H351",M1074),99)=99,IF(IFERROR(SEARCH("H351",R1074),99)=99,IF(IFERROR(SEARCH("carcinogenic",P1074),99)=99,IF(IFERROR(SEARCH("suspected carcinogenic",S1074),99)=99,0,Scoring!$E$12),Scoring!$E$11),Scoring!$E$10),Scoring!$E$10),Scoring!$E$10),Scoring!$E$10),Scoring!$E$10),Scoring!$E$10),Scoring!$E$10),Scoring!$E$10),Scoring!$E$10),Scoring!$E$10)</f>
        <v>0</v>
      </c>
      <c r="AA1074" s="78">
        <f>IF(IFERROR(SEARCH("H340",N1074),99)=99,IF(IFERROR(SEARCH("H340",O1074),99)=99,IF(IFERROR(SEARCH("H340",Q1074),99)=99,IF(IFERROR(SEARCH("H340",M1074),99)=99,IF(IFERROR(SEARCH("H340",R1074),99)=99,IF(IFERROR(SEARCH("H341",N1074),99)=99,IF(IFERROR(SEARCH("H341",O1074),99)=99,IF(IFERROR(SEARCH("H341",Q1074),99)=99,IF(IFERROR(SEARCH("H341",M1074),99)=99,IF(IFERROR(SEARCH("H341",R1074),99)=99,IF(IFERROR(SEARCH("mutagenic",P1074),99)=99,IF(IFERROR(SEARCH("suspected mutagenic",S1074),99)=99,0,Scoring!$E$15),Scoring!$E$14),Scoring!$E$13),Scoring!$E$13),Scoring!$E$13),Scoring!$E$13),Scoring!$E$13),Scoring!$E$13),Scoring!$E$13),Scoring!$E$13),Scoring!$E$13),Scoring!$E$13)</f>
        <v>0</v>
      </c>
      <c r="AB1074" s="78">
        <f>IF(IFERROR(SEARCH("H360",N1074),99)=99,IF(IFERROR(SEARCH("H360",O1074),99)=99,IF(IFERROR(SEARCH("H360",Q1074),99)=99,IF(IFERROR(SEARCH("H360",M1074),99)=99,IF(IFERROR(SEARCH("H360",R1074),99)=99,IF(IFERROR(SEARCH("H361",N1074),99)=99,IF(IFERROR(SEARCH("H361",O1074),99)=99,IF(IFERROR(SEARCH("H361",Q1074),99)=99,IF(IFERROR(SEARCH("H361",M1074),99)=99,IF(IFERROR(SEARCH("H361",R1074),99)=99,IF(IFERROR(SEARCH("reproduction",P1074),99)=99,IF(IFERROR(SEARCH("suspected reprotoxic",S1074),99)=99,IF(IFERROR(SEARCH("reprotoxic",S1074),99)=99,IF(IFERROR(SEARCH("reprotoxic",K1074),99)=99,0,Scoring!$E$18),Scoring!$E$18),Scoring!$E$19),Scoring!$E$17),Scoring!$E$16),Scoring!$E$16),Scoring!$E$16),Scoring!$E$16),Scoring!$E$16),Scoring!$E$16),Scoring!$E$16),Scoring!$E$16),Scoring!$E$16),Scoring!$E$16)</f>
        <v>0</v>
      </c>
      <c r="AC1074" s="78">
        <f>IF(IFERROR(SEARCH("57f",L1074),99)=99,IF(IFERROR(SEARCH("57(f)",P1074),99)=99,0,Scoring!$E$20),Scoring!$E$20)</f>
        <v>0</v>
      </c>
      <c r="AD1074" s="78">
        <f>IF(IFERROR(SEARCH("CAT1",T1074),99)=99,IF(IFERROR(SEARCH("CAT2",T1074),99)=99,IF(IFERROR(SEARCH("CAT3",T1074),99)=99,IF(IFERROR(SEARCH("concluded to be endocrine",K1074),99)=99,IF(IFERROR(SEARCH("categorised as endocrine",K1074),99)=99,IF(IFERROR(SEARCH("endocrine disrupting",P1074),99)=99,IF(IFERROR(SEARCH("endocrine disrupting",K1074),99)=99,IF(IFERROR(SEARCH("suspected endocrine",S1074),99)=99,IF(IFERROR(SEARCH("potential endocrine",S1074),99)=99,0,Scoring!$E$25),Scoring!$E$25),Scoring!$E$24),Scoring!$E$24),Scoring!$E$24),Scoring!$E$24),Scoring!$E$23),Scoring!$E$22),Scoring!$E$21)</f>
        <v>1</v>
      </c>
      <c r="AE1074" s="78">
        <f>IF(IFERROR(SEARCH("suspected sensitiser",S1074),99)=99,IF(IFERROR(SEARCH("sensitiser",S1074),99)=99,IF(IFERROR(SEARCH("other hazard based concern",S1074),99)=99,0,Scoring!$E$28),Scoring!$E$26),Scoring!$E$27)</f>
        <v>0</v>
      </c>
      <c r="AF1074" s="78">
        <f>IF(IFERROR(M1074,1)=1,IF(IFERROR(N1074,1)=1,IF(IFERROR(O1074,1)=1,IF(IFERROR(Q1074,1)=1,IF(IFERROR(R1074,1)=1,IF(IFERROR(T1074,1)=1,IF(IFERROR(K1074,1)=1,IF(IFERROR(P1074,1)=1,IF(IFERROR(S1074,1)=1,Scoring!$E$29,0),0),0),0),0),0),0),0),0)</f>
        <v>0</v>
      </c>
      <c r="AG1074" s="78">
        <f t="shared" si="77"/>
        <v>1</v>
      </c>
      <c r="AI1074" s="93"/>
      <c r="AJ1074" s="94"/>
      <c r="AK1074" s="76"/>
      <c r="AL1074" s="75"/>
      <c r="AN1074" s="79"/>
      <c r="AO1074" s="79"/>
      <c r="AP1074" s="79"/>
      <c r="AQ1074" s="79"/>
      <c r="AR1074" s="79"/>
      <c r="AS1074" s="78"/>
      <c r="AU1074" s="79">
        <f>IF(IFERROR(F1074,99)=99,IF(IFERROR(G1074,99)=99,IF(IFERROR(H1074,99)=99,IF(IFERROR(I1074,99)=99,IF(IFERROR(E1074,99)=99,IF(IFERROR(J1074,99)=99,0,Scoring!$B$7),Scoring!$B$3),Scoring!$B$2),Scoring!$B$6),Scoring!$B$5),Scoring!$B$4)</f>
        <v>0.3</v>
      </c>
      <c r="AV1074" s="78">
        <f t="shared" si="78"/>
        <v>0.3</v>
      </c>
      <c r="AW1074" s="78"/>
      <c r="AX1074" s="66"/>
      <c r="AY1074" s="78"/>
      <c r="AZ1074" s="76"/>
      <c r="BB1074" s="76"/>
    </row>
    <row r="1075" spans="1:54" s="145" customFormat="1" x14ac:dyDescent="0.25">
      <c r="A1075" s="89" t="s">
        <v>7285</v>
      </c>
      <c r="B1075" s="89" t="s">
        <v>30</v>
      </c>
      <c r="C1075" s="89" t="s">
        <v>30</v>
      </c>
      <c r="D1075" s="89" t="s">
        <v>7286</v>
      </c>
      <c r="E1075" s="76" t="e">
        <f>IF(C1075="-",IF(A1075="-",VLOOKUP(D1075,'sin-list 180320_update'!$C$2:$C$835,1,FALSE),VLOOKUP(A1075,'sin-list 180320_update'!$A$2:$A$835,1,FALSE)),VLOOKUP(C1075,'sin-list 180320_update'!$B$2:$B$835,1,FALSE))</f>
        <v>#N/A</v>
      </c>
      <c r="F1075" s="76" t="e">
        <f>IF($C1075="-",IF($A1075="-",VLOOKUP($D1075,'REACH Bilaga XVII_update'!$A$5:$A$131,1,FALSE),VLOOKUP($A1075,'REACH Bilaga XVII_update'!$C$5:$C$131,1,FALSE)),VLOOKUP($C1075,'REACH Bilaga XVII_update'!$B$5:$B$131,1,FALSE))</f>
        <v>#N/A</v>
      </c>
      <c r="G1075" s="76" t="e">
        <f>IF($C1075="-",IF($A1075="-",VLOOKUP($D1075,' REACH Bilaga 59_update'!$A$5:$A$210,1,FALSE),VLOOKUP($A1075,' REACH Bilaga 59_update'!$D$5:$D$210,1,FALSE)),VLOOKUP($C1075,' REACH Bilaga 59_update'!$C$5:$C$210,1,FALSE))</f>
        <v>#N/A</v>
      </c>
      <c r="H1075" s="76" t="e">
        <f>IF($C1075="-",IF($A1075="-",VLOOKUP($D1075,'REACH Bilaga XIV_update'!$A$5:$A$110,1,FALSE),VLOOKUP($A1075,'REACH Bilaga XIV_update'!$D$5:$D$110,1,FALSE)),VLOOKUP($C1075,'REACH Bilaga XIV_update'!$C$5:$C$110,1,FALSE))</f>
        <v>#N/A</v>
      </c>
      <c r="I1075" s="76" t="e">
        <f>IF($C1075="-",IF($A1075="-",VLOOKUP($D1075,CoRAP_update!$A$5:$A$376,1,FALSE),VLOOKUP($A1075,CoRAP_update!$D$5:$D$376,1,FALSE)),VLOOKUP($C1075,CoRAP_update!$C$5:$C$376,1,FALSE))</f>
        <v>#N/A</v>
      </c>
      <c r="J1075" s="76" t="str">
        <f>IF($C1075="-",IF($A1075="-",VLOOKUP($D1075,EDC_update!$C$2:$C$450,1,FALSE),VLOOKUP($A1075,EDC_update!$B$2:$B$450,1,FALSE)),VLOOKUP($C1075,EDC_update!$L$2:$L$450,1,FALSE))</f>
        <v>53469-21-9</v>
      </c>
      <c r="K1075" s="76" t="e">
        <f>IF($C1075="-",IF($A1075="-",IF(VLOOKUP($D1075,'sin-list 180320_update'!$C$2:$S$835,3,FALSE)="",NA(),VLOOKUP($D1075,'sin-list 180320_update'!$C$2:$S$835,3,FALSE)),IF(VLOOKUP($A1075,'sin-list 180320_update'!$A$2:$S$835,5,FALSE)="",NA(),VLOOKUP($A1075,'sin-list 180320_update'!$A$2:$S$835,5,FALSE))),IF(VLOOKUP($C1075,'sin-list 180320_update'!$B$2:$S$835,4,FALSE)="",NA(),VLOOKUP($C1075,'sin-list 180320_update'!$B$2:$S$835,4,FALSE)))</f>
        <v>#N/A</v>
      </c>
      <c r="L1075" s="76" t="e">
        <f>IF($C1075="-",IF($A1075="-",VLOOKUP($D1075,'sin-list 180320_update'!$C$2:$S$835,6,FALSE),VLOOKUP($A1075,'sin-list 180320_update'!$A$2:$S$835,8,FALSE)),VLOOKUP($C1075,'sin-list 180320_update'!$B$2:$S$835,7,FALSE))</f>
        <v>#N/A</v>
      </c>
      <c r="M1075" s="76" t="e">
        <f>IF($C1075="-",IF($A1075="-",IF(VLOOKUP($D1075,'sin-list 180320_update'!$C$2:$S$835,8,FALSE)="",NA(),VLOOKUP($D1075,'sin-list 180320_update'!$C$2:$S$835,8,FALSE)),IF(VLOOKUP($A1075,'sin-list 180320_update'!$A$2:$S$835,10,FALSE)="",NA(),VLOOKUP($A1075,'sin-list 180320_update'!$A$2:$S$835,10,FALSE))),IF(VLOOKUP($C1075,'sin-list 180320_update'!$B$2:$S$835,9,FALSE)="",NA(),VLOOKUP($C1075,'sin-list 180320_update'!$B$2:$S$835,9,FALSE)))</f>
        <v>#N/A</v>
      </c>
      <c r="N1075" s="76" t="e">
        <f>IF($C1075="-",IF($A1075="-",IF(VLOOKUP($D1075,'REACH Bilaga XVII_update'!$A$5:$E$131,4,FALSE)="",NA(),VLOOKUP($D1075,'REACH Bilaga XVII_update'!$A$5:$E$131,4,FALSE)),IF(VLOOKUP($A1075,'REACH Bilaga XVII_update'!$C$5:$D$131,2,FALSE)="",NA(),VLOOKUP($A1075,'REACH Bilaga XVII_update'!$C$5:$D$131,2,FALSE))),IF(VLOOKUP($C1075,'REACH Bilaga XVII_update'!$B$5:$D$131,3,FALSE)="",NA(),VLOOKUP($C1075,'REACH Bilaga XVII_update'!$B$5:$D$131,3,FALSE)))</f>
        <v>#N/A</v>
      </c>
      <c r="O1075" s="76" t="e">
        <f>IF($C1075="-",IF($A1075="-",IF(VLOOKUP($D1075,' REACH Bilaga 59_update'!$A$5:$E$210,5,FALSE)="",NA(),VLOOKUP($D1075,' REACH Bilaga 59_update'!$A$5:$E$210,5,FALSE)),IF(VLOOKUP($A1075,' REACH Bilaga 59_update'!$D$5:$E$210,2,FALSE)="",NA(),VLOOKUP($A1075,' REACH Bilaga 59_update'!$D$5:$E$210,2,FALSE))),IF(VLOOKUP($C1075,' REACH Bilaga 59_update'!$C$5:$E$210,3,FALSE)="",NA(),VLOOKUP($C1075,' REACH Bilaga 59_update'!$C$5:$E$210,3,FALSE)))</f>
        <v>#N/A</v>
      </c>
      <c r="P1075" s="76" t="e">
        <f>IF(C1075="-",IF(A1075="-",IFERROR(VLOOKUP($D1075,' REACH Bilaga 59_update'!$A$5:$F$210,MATCH(Sammanfattning!P$1,' REACH Bilaga 59_update'!$A$4:$F$4,0),FALSE),VLOOKUP($D1075,'REACH Bilaga XIV_update'!$A$4:$H$110,MATCH(Sammanfattning!P$1,'REACH Bilaga XIV_update'!$A$4:$H$4,0),FALSE)),IFERROR(VLOOKUP($A1075,' REACH Bilaga 59_update'!$D$5:$F$210,MATCH(Sammanfattning!P$1,' REACH Bilaga 59_update'!$D$4:$F$4,0),FALSE),VLOOKUP($A1075,'REACH Bilaga XIV_update'!$D$4:$H$110,MATCH(Sammanfattning!P$1,'REACH Bilaga XIV_update'!$D$4:$H$4,0),FALSE))),IFERROR(VLOOKUP($C1075,' REACH Bilaga 59_update'!$C$5:$F$210,MATCH(Sammanfattning!P$1,' REACH Bilaga 59_update'!$C$4:$F$4,0),FALSE),VLOOKUP($C1075,'REACH Bilaga XIV_update'!$C$4:$H$110,MATCH(Sammanfattning!P$1,'REACH Bilaga XIV_update'!$C$4:$H$4,0),FALSE)))</f>
        <v>#N/A</v>
      </c>
      <c r="Q1075" s="76" t="e">
        <f>IF($C1075="-",IF($A1075="-",IF(VLOOKUP($D1075,'REACH Bilaga XIV_update'!$A$5:$I$110,9,FALSE)="",NA(),VLOOKUP($D1075,'REACH Bilaga XIV_update'!$A$5:$I$110,9,FALSE)),IF(VLOOKUP($A1075,'REACH Bilaga XIV_update'!$D$5:$I$110,6,FALSE)="",NA(),VLOOKUP($A1075,'REACH Bilaga XIV_update'!$D$5:$I$110,6,FALSE))),IF(VLOOKUP($C1075,'REACH Bilaga XIV_update'!$C$5:$I$110,7,FALSE)="",NA(),VLOOKUP($C1075,'REACH Bilaga XIV_update'!$C$5:$I$110,7,FALSE)))</f>
        <v>#N/A</v>
      </c>
      <c r="R1075" s="76" t="e">
        <f>IF($C1075="-",IF($A1075="-",IF(VLOOKUP($D1075,CoRAP_update!$A$5:$O$376,15,FALSE)="",NA(),VLOOKUP($D1075,CoRAP_update!$A$5:$O$376,15,FALSE)),IF(VLOOKUP($A1075,CoRAP_update!$D$5:$O$376,12,FALSE)="",NA(),VLOOKUP($A1075,CoRAP_update!$D$5:$O$376,12,FALSE))),IF(VLOOKUP($C1075,CoRAP_update!$C$5:$O$376,13,FALSE)="",NA(),VLOOKUP($C1075,CoRAP_update!$C$5:$O$376,13,FALSE)))</f>
        <v>#N/A</v>
      </c>
      <c r="S1075" s="144" t="e">
        <f>IF($C1075="-",IF($A1075="-",VLOOKUP($D1075,CoRAP_update!$A$5:$J$376,MATCH(Sammanfattning!S$1,CoRAP_update!$A$4:$J$4,0),FALSE),VLOOKUP($A1075,CoRAP_update!$D$5:$J$376,MATCH(Sammanfattning!S$1,CoRAP_update!$D$4:$J$4,0),FALSE)),VLOOKUP($C1075,CoRAP_update!$C$5:$J$376,MATCH(Sammanfattning!S$1,CoRAP_update!$C$4:$J$4,0),FALSE))</f>
        <v>#N/A</v>
      </c>
      <c r="T1075" s="76" t="str">
        <f>IF($A1075="-",VLOOKUP($D1075,EDC_update!$C$2:$F$450,4,FALSE),VLOOKUP($A1075,EDC_update!$B$2:$F$450,5,FALSE))</f>
        <v>CAT1</v>
      </c>
      <c r="U1075" s="142"/>
      <c r="V1075" s="78">
        <f>IF(IFERROR(SEARCH("PBT",P1075),99)=99,IF(IFERROR(SEARCH("suspected PBT",S1075),99)=99,IF(IFERROR(SEARCH("concluded to be PBT",K1075),99)=99,IF(IFERROR(SEARCH("PBT",S1075),99)=99,IF(IFERROR(SEARCH("PBT cand",L1075),99)=99,IF(IFERROR(SEARCH("PBT",L1075),99)=99,IF(IFERROR(SEARCH("persistent, bioackumulative and toxic properties",K1075),99)=99,0,Scoring!$E$3),Scoring!$E$3),Scoring!$E$7),Scoring!$E$3),Scoring!$E$5),Scoring!$E$6),Scoring!$E$3)</f>
        <v>0</v>
      </c>
      <c r="W1075" s="78">
        <f>IF(IFERROR(SEARCH("vPvB",P1075),99)=99,IF(IFERROR(SEARCH("suspected pbt/vPvB",S1075),99)=99,IF(IFERROR(SEARCH("vPvB",S1075),99)=99,IF(IFERROR(SEARCH("concluded to be a vPvB",S1075),99)=99,IF(IFERROR(SEARCH("identified as vPvB",K1075),99)=99,IF(IFERROR(SEARCH("concluded to be a vPvB",K1075),99)=99,IF(IFERROR(SEARCH("concluded to be both pbt and vPvB",S1075),99)=99,IF(IFERROR(SEARCH("concluded to be both pbt and vPvB",K1075),99)=99,0,Scoring!$E$5),Scoring!$E$5),Scoring!$E$5),Scoring!$E$5),Scoring!$E$5),Scoring!$E$4),Scoring!$E$6),Scoring!$E$4)</f>
        <v>0</v>
      </c>
      <c r="X1075" s="78">
        <f>IF(IFERROR(SEARCH("H410",N1075),99)=99,IF(IFERROR(SEARCH("H410",O1075),99)=99,IF(IFERROR(SEARCH("H410",Q1075),99)=99,IF(IFERROR(SEARCH("H410",M1075),99)=99,IF(IFERROR(SEARCH("H410",R1075),99)=99,IF(IFERROR(SEARCH("H411",N1075),99)=99,IF(IFERROR(SEARCH("H411",O1075),99)=99,IF(IFERROR(SEARCH("H411",Q1075),99)=99,IF(IFERROR(SEARCH("H411",M1075),99)=99,IF(IFERROR(SEARCH("H411",R1075),99)=99,IF(IFERROR(SEARCH("H413",N1075),99)=99,IF(IFERROR(SEARCH("H413",O1075),99)=99,IF(IFERROR(SEARCH("H413",Q1075),99)=99,IF(IFERROR(SEARCH("H413",M1075),99)=99,IF(IFERROR(SEARCH("H413",R1075),99)=99,IF(IFERROR(SEARCH("H412",N1075),99)=99,IF(IFERROR(SEARCH("H412",O1075),99)=99,IF(IFERROR(SEARCH("H412",Q1075),99)=99,IF(IFERROR(SEARCH("H412",M1075),99)=99,IF(IFERROR(SEARCH("H412",R1075),99)=99,0,Scoring!$E$2),Scoring!$E$2),Scoring!$E$2),Scoring!$E$2),Scoring!$E$2),Scoring!$E$2),Scoring!$E$2),Scoring!$E$2),Scoring!$E$2),Scoring!$E$2),Scoring!$E$2),Scoring!$E$2),Scoring!$E$2),Scoring!$E$2),Scoring!$E$2),Scoring!$E$2),Scoring!$E$2),Scoring!$E$2),Scoring!$E$2),Scoring!$E$2)</f>
        <v>0</v>
      </c>
      <c r="Y1075" s="78">
        <f>IF(IFERROR(SEARCH("CMR",K1075),99)=99,IF(IFERROR(SEARCH("Suspected CMR",S1075),99)=99,IF(IFERROR(SEARCH("CMR",S1075),99)=99,0,Scoring!$E$8),Scoring!$E$9),Scoring!$E$8)</f>
        <v>0</v>
      </c>
      <c r="Z1075" s="78">
        <f>IF(IFERROR(SEARCH("H350",N1075),99)=99,IF(IFERROR(SEARCH("H350",O1075),99)=99,IF(IFERROR(SEARCH("H350",Q1075),99)=99,IF(IFERROR(SEARCH("H350",M1075),99)=99,IF(IFERROR(SEARCH("H350",R1075),99)=99,IF(IFERROR(SEARCH("H351",N1075),99)=99,IF(IFERROR(SEARCH("H351",O1075),99)=99,IF(IFERROR(SEARCH("H351",Q1075),99)=99,IF(IFERROR(SEARCH("H351",M1075),99)=99,IF(IFERROR(SEARCH("H351",R1075),99)=99,IF(IFERROR(SEARCH("carcinogenic",P1075),99)=99,IF(IFERROR(SEARCH("suspected carcinogenic",S1075),99)=99,0,Scoring!$E$12),Scoring!$E$11),Scoring!$E$10),Scoring!$E$10),Scoring!$E$10),Scoring!$E$10),Scoring!$E$10),Scoring!$E$10),Scoring!$E$10),Scoring!$E$10),Scoring!$E$10),Scoring!$E$10)</f>
        <v>0</v>
      </c>
      <c r="AA1075" s="78">
        <f>IF(IFERROR(SEARCH("H340",N1075),99)=99,IF(IFERROR(SEARCH("H340",O1075),99)=99,IF(IFERROR(SEARCH("H340",Q1075),99)=99,IF(IFERROR(SEARCH("H340",M1075),99)=99,IF(IFERROR(SEARCH("H340",R1075),99)=99,IF(IFERROR(SEARCH("H341",N1075),99)=99,IF(IFERROR(SEARCH("H341",O1075),99)=99,IF(IFERROR(SEARCH("H341",Q1075),99)=99,IF(IFERROR(SEARCH("H341",M1075),99)=99,IF(IFERROR(SEARCH("H341",R1075),99)=99,IF(IFERROR(SEARCH("mutagenic",P1075),99)=99,IF(IFERROR(SEARCH("suspected mutagenic",S1075),99)=99,0,Scoring!$E$15),Scoring!$E$14),Scoring!$E$13),Scoring!$E$13),Scoring!$E$13),Scoring!$E$13),Scoring!$E$13),Scoring!$E$13),Scoring!$E$13),Scoring!$E$13),Scoring!$E$13),Scoring!$E$13)</f>
        <v>0</v>
      </c>
      <c r="AB1075" s="78">
        <f>IF(IFERROR(SEARCH("H360",N1075),99)=99,IF(IFERROR(SEARCH("H360",O1075),99)=99,IF(IFERROR(SEARCH("H360",Q1075),99)=99,IF(IFERROR(SEARCH("H360",M1075),99)=99,IF(IFERROR(SEARCH("H360",R1075),99)=99,IF(IFERROR(SEARCH("H361",N1075),99)=99,IF(IFERROR(SEARCH("H361",O1075),99)=99,IF(IFERROR(SEARCH("H361",Q1075),99)=99,IF(IFERROR(SEARCH("H361",M1075),99)=99,IF(IFERROR(SEARCH("H361",R1075),99)=99,IF(IFERROR(SEARCH("reproduction",P1075),99)=99,IF(IFERROR(SEARCH("suspected reprotoxic",S1075),99)=99,IF(IFERROR(SEARCH("reprotoxic",S1075),99)=99,IF(IFERROR(SEARCH("reprotoxic",K1075),99)=99,0,Scoring!$E$18),Scoring!$E$18),Scoring!$E$19),Scoring!$E$17),Scoring!$E$16),Scoring!$E$16),Scoring!$E$16),Scoring!$E$16),Scoring!$E$16),Scoring!$E$16),Scoring!$E$16),Scoring!$E$16),Scoring!$E$16),Scoring!$E$16)</f>
        <v>0</v>
      </c>
      <c r="AC1075" s="78">
        <f>IF(IFERROR(SEARCH("57f",L1075),99)=99,IF(IFERROR(SEARCH("57(f)",P1075),99)=99,0,Scoring!$E$20),Scoring!$E$20)</f>
        <v>0</v>
      </c>
      <c r="AD1075" s="78">
        <f>IF(IFERROR(SEARCH("CAT1",T1075),99)=99,IF(IFERROR(SEARCH("CAT2",T1075),99)=99,IF(IFERROR(SEARCH("CAT3",T1075),99)=99,IF(IFERROR(SEARCH("concluded to be endocrine",K1075),99)=99,IF(IFERROR(SEARCH("categorised as endocrine",K1075),99)=99,IF(IFERROR(SEARCH("endocrine disrupting",P1075),99)=99,IF(IFERROR(SEARCH("endocrine disrupting",K1075),99)=99,IF(IFERROR(SEARCH("suspected endocrine",S1075),99)=99,IF(IFERROR(SEARCH("potential endocrine",S1075),99)=99,0,Scoring!$E$25),Scoring!$E$25),Scoring!$E$24),Scoring!$E$24),Scoring!$E$24),Scoring!$E$24),Scoring!$E$23),Scoring!$E$22),Scoring!$E$21)</f>
        <v>1</v>
      </c>
      <c r="AE1075" s="78">
        <f>IF(IFERROR(SEARCH("suspected sensitiser",S1075),99)=99,IF(IFERROR(SEARCH("sensitiser",S1075),99)=99,IF(IFERROR(SEARCH("other hazard based concern",S1075),99)=99,0,Scoring!$E$28),Scoring!$E$26),Scoring!$E$27)</f>
        <v>0</v>
      </c>
      <c r="AF1075" s="78">
        <f>IF(IFERROR(M1075,1)=1,IF(IFERROR(N1075,1)=1,IF(IFERROR(O1075,1)=1,IF(IFERROR(Q1075,1)=1,IF(IFERROR(R1075,1)=1,IF(IFERROR(T1075,1)=1,IF(IFERROR(K1075,1)=1,IF(IFERROR(P1075,1)=1,IF(IFERROR(S1075,1)=1,Scoring!$E$29,0),0),0),0),0),0),0),0),0)</f>
        <v>0</v>
      </c>
      <c r="AG1075" s="78">
        <f t="shared" si="77"/>
        <v>1</v>
      </c>
      <c r="AH1075" s="155"/>
      <c r="AI1075" s="93"/>
      <c r="AJ1075" s="94"/>
      <c r="AK1075" s="76"/>
      <c r="AL1075" s="75"/>
      <c r="AM1075" s="127"/>
      <c r="AN1075" s="79"/>
      <c r="AO1075" s="79"/>
      <c r="AP1075" s="79"/>
      <c r="AQ1075" s="79"/>
      <c r="AR1075" s="79"/>
      <c r="AS1075" s="78"/>
      <c r="AT1075" s="82"/>
      <c r="AU1075" s="79">
        <f>IF(IFERROR(F1075,99)=99,IF(IFERROR(G1075,99)=99,IF(IFERROR(H1075,99)=99,IF(IFERROR(I1075,99)=99,IF(IFERROR(E1075,99)=99,IF(IFERROR(J1075,99)=99,0,Scoring!$B$7),Scoring!$B$3),Scoring!$B$2),Scoring!$B$6),Scoring!$B$5),Scoring!$B$4)</f>
        <v>0.3</v>
      </c>
      <c r="AV1075" s="78">
        <f t="shared" si="78"/>
        <v>0.3</v>
      </c>
      <c r="AW1075" s="78"/>
      <c r="AX1075" s="66"/>
      <c r="AY1075" s="78"/>
      <c r="AZ1075" s="76"/>
      <c r="BA1075" s="82"/>
      <c r="BB1075" s="76"/>
    </row>
    <row r="1076" spans="1:54" x14ac:dyDescent="0.25">
      <c r="A1076" s="89" t="s">
        <v>6875</v>
      </c>
      <c r="B1076" s="89" t="s">
        <v>30</v>
      </c>
      <c r="C1076" s="89" t="s">
        <v>30</v>
      </c>
      <c r="D1076" s="89" t="s">
        <v>6876</v>
      </c>
      <c r="E1076" s="76" t="e">
        <f>IF(C1076="-",IF(A1076="-",VLOOKUP(D1076,'sin-list 180320_update'!$C$2:$C$835,1,FALSE),VLOOKUP(A1076,'sin-list 180320_update'!$A$2:$A$835,1,FALSE)),VLOOKUP(C1076,'sin-list 180320_update'!$B$2:$B$835,1,FALSE))</f>
        <v>#N/A</v>
      </c>
      <c r="F1076" s="76" t="e">
        <f>IF($C1076="-",IF($A1076="-",VLOOKUP($D1076,'REACH Bilaga XVII_update'!$A$5:$A$131,1,FALSE),VLOOKUP($A1076,'REACH Bilaga XVII_update'!$C$5:$C$131,1,FALSE)),VLOOKUP($C1076,'REACH Bilaga XVII_update'!$B$5:$B$131,1,FALSE))</f>
        <v>#N/A</v>
      </c>
      <c r="G1076" s="76" t="e">
        <f>IF($C1076="-",IF($A1076="-",VLOOKUP($D1076,' REACH Bilaga 59_update'!$A$5:$A$210,1,FALSE),VLOOKUP($A1076,' REACH Bilaga 59_update'!$D$5:$D$210,1,FALSE)),VLOOKUP($C1076,' REACH Bilaga 59_update'!$C$5:$C$210,1,FALSE))</f>
        <v>#N/A</v>
      </c>
      <c r="H1076" s="76" t="e">
        <f>IF($C1076="-",IF($A1076="-",VLOOKUP($D1076,'REACH Bilaga XIV_update'!$A$5:$A$110,1,FALSE),VLOOKUP($A1076,'REACH Bilaga XIV_update'!$D$5:$D$110,1,FALSE)),VLOOKUP($C1076,'REACH Bilaga XIV_update'!$C$5:$C$110,1,FALSE))</f>
        <v>#N/A</v>
      </c>
      <c r="I1076" s="76" t="e">
        <f>IF($C1076="-",IF($A1076="-",VLOOKUP($D1076,CoRAP_update!$A$5:$A$376,1,FALSE),VLOOKUP($A1076,CoRAP_update!$D$5:$D$376,1,FALSE)),VLOOKUP($C1076,CoRAP_update!$C$5:$C$376,1,FALSE))</f>
        <v>#N/A</v>
      </c>
      <c r="J1076" s="76" t="str">
        <f>IF($C1076="-",IF($A1076="-",VLOOKUP($D1076,EDC_update!$C$2:$C$450,1,FALSE),VLOOKUP($A1076,EDC_update!$B$2:$B$450,1,FALSE)),VLOOKUP($C1076,EDC_update!$L$2:$L$450,1,FALSE))</f>
        <v>53905-33-2</v>
      </c>
      <c r="K1076" s="76" t="e">
        <f>IF($C1076="-",IF($A1076="-",IF(VLOOKUP($D1076,'sin-list 180320_update'!$C$2:$S$835,3,FALSE)="",NA(),VLOOKUP($D1076,'sin-list 180320_update'!$C$2:$S$835,3,FALSE)),IF(VLOOKUP($A1076,'sin-list 180320_update'!$A$2:$S$835,5,FALSE)="",NA(),VLOOKUP($A1076,'sin-list 180320_update'!$A$2:$S$835,5,FALSE))),IF(VLOOKUP($C1076,'sin-list 180320_update'!$B$2:$S$835,4,FALSE)="",NA(),VLOOKUP($C1076,'sin-list 180320_update'!$B$2:$S$835,4,FALSE)))</f>
        <v>#N/A</v>
      </c>
      <c r="L1076" s="76" t="e">
        <f>IF($C1076="-",IF($A1076="-",VLOOKUP($D1076,'sin-list 180320_update'!$C$2:$S$835,6,FALSE),VLOOKUP($A1076,'sin-list 180320_update'!$A$2:$S$835,8,FALSE)),VLOOKUP($C1076,'sin-list 180320_update'!$B$2:$S$835,7,FALSE))</f>
        <v>#N/A</v>
      </c>
      <c r="M1076" s="76" t="e">
        <f>IF($C1076="-",IF($A1076="-",IF(VLOOKUP($D1076,'sin-list 180320_update'!$C$2:$S$835,8,FALSE)="",NA(),VLOOKUP($D1076,'sin-list 180320_update'!$C$2:$S$835,8,FALSE)),IF(VLOOKUP($A1076,'sin-list 180320_update'!$A$2:$S$835,10,FALSE)="",NA(),VLOOKUP($A1076,'sin-list 180320_update'!$A$2:$S$835,10,FALSE))),IF(VLOOKUP($C1076,'sin-list 180320_update'!$B$2:$S$835,9,FALSE)="",NA(),VLOOKUP($C1076,'sin-list 180320_update'!$B$2:$S$835,9,FALSE)))</f>
        <v>#N/A</v>
      </c>
      <c r="N1076" s="76" t="e">
        <f>IF($C1076="-",IF($A1076="-",IF(VLOOKUP($D1076,'REACH Bilaga XVII_update'!$A$5:$E$131,4,FALSE)="",NA(),VLOOKUP($D1076,'REACH Bilaga XVII_update'!$A$5:$E$131,4,FALSE)),IF(VLOOKUP($A1076,'REACH Bilaga XVII_update'!$C$5:$D$131,2,FALSE)="",NA(),VLOOKUP($A1076,'REACH Bilaga XVII_update'!$C$5:$D$131,2,FALSE))),IF(VLOOKUP($C1076,'REACH Bilaga XVII_update'!$B$5:$D$131,3,FALSE)="",NA(),VLOOKUP($C1076,'REACH Bilaga XVII_update'!$B$5:$D$131,3,FALSE)))</f>
        <v>#N/A</v>
      </c>
      <c r="O1076" s="76" t="e">
        <f>IF($C1076="-",IF($A1076="-",IF(VLOOKUP($D1076,' REACH Bilaga 59_update'!$A$5:$E$210,5,FALSE)="",NA(),VLOOKUP($D1076,' REACH Bilaga 59_update'!$A$5:$E$210,5,FALSE)),IF(VLOOKUP($A1076,' REACH Bilaga 59_update'!$D$5:$E$210,2,FALSE)="",NA(),VLOOKUP($A1076,' REACH Bilaga 59_update'!$D$5:$E$210,2,FALSE))),IF(VLOOKUP($C1076,' REACH Bilaga 59_update'!$C$5:$E$210,3,FALSE)="",NA(),VLOOKUP($C1076,' REACH Bilaga 59_update'!$C$5:$E$210,3,FALSE)))</f>
        <v>#N/A</v>
      </c>
      <c r="P1076" s="76" t="e">
        <f>IF(C1076="-",IF(A1076="-",IFERROR(VLOOKUP($D1076,' REACH Bilaga 59_update'!$A$5:$F$210,MATCH(Sammanfattning!P$1,' REACH Bilaga 59_update'!$A$4:$F$4,0),FALSE),VLOOKUP($D1076,'REACH Bilaga XIV_update'!$A$4:$H$110,MATCH(Sammanfattning!P$1,'REACH Bilaga XIV_update'!$A$4:$H$4,0),FALSE)),IFERROR(VLOOKUP($A1076,' REACH Bilaga 59_update'!$D$5:$F$210,MATCH(Sammanfattning!P$1,' REACH Bilaga 59_update'!$D$4:$F$4,0),FALSE),VLOOKUP($A1076,'REACH Bilaga XIV_update'!$D$4:$H$110,MATCH(Sammanfattning!P$1,'REACH Bilaga XIV_update'!$D$4:$H$4,0),FALSE))),IFERROR(VLOOKUP($C1076,' REACH Bilaga 59_update'!$C$5:$F$210,MATCH(Sammanfattning!P$1,' REACH Bilaga 59_update'!$C$4:$F$4,0),FALSE),VLOOKUP($C1076,'REACH Bilaga XIV_update'!$C$4:$H$110,MATCH(Sammanfattning!P$1,'REACH Bilaga XIV_update'!$C$4:$H$4,0),FALSE)))</f>
        <v>#N/A</v>
      </c>
      <c r="Q1076" s="76" t="e">
        <f>IF($C1076="-",IF($A1076="-",IF(VLOOKUP($D1076,'REACH Bilaga XIV_update'!$A$5:$I$110,9,FALSE)="",NA(),VLOOKUP($D1076,'REACH Bilaga XIV_update'!$A$5:$I$110,9,FALSE)),IF(VLOOKUP($A1076,'REACH Bilaga XIV_update'!$D$5:$I$110,6,FALSE)="",NA(),VLOOKUP($A1076,'REACH Bilaga XIV_update'!$D$5:$I$110,6,FALSE))),IF(VLOOKUP($C1076,'REACH Bilaga XIV_update'!$C$5:$I$110,7,FALSE)="",NA(),VLOOKUP($C1076,'REACH Bilaga XIV_update'!$C$5:$I$110,7,FALSE)))</f>
        <v>#N/A</v>
      </c>
      <c r="R1076" s="76" t="e">
        <f>IF($C1076="-",IF($A1076="-",IF(VLOOKUP($D1076,CoRAP_update!$A$5:$O$376,15,FALSE)="",NA(),VLOOKUP($D1076,CoRAP_update!$A$5:$O$376,15,FALSE)),IF(VLOOKUP($A1076,CoRAP_update!$D$5:$O$376,12,FALSE)="",NA(),VLOOKUP($A1076,CoRAP_update!$D$5:$O$376,12,FALSE))),IF(VLOOKUP($C1076,CoRAP_update!$C$5:$O$376,13,FALSE)="",NA(),VLOOKUP($C1076,CoRAP_update!$C$5:$O$376,13,FALSE)))</f>
        <v>#N/A</v>
      </c>
      <c r="S1076" s="144" t="e">
        <f>IF($C1076="-",IF($A1076="-",VLOOKUP($D1076,CoRAP_update!$A$5:$J$376,MATCH(Sammanfattning!S$1,CoRAP_update!$A$4:$J$4,0),FALSE),VLOOKUP($A1076,CoRAP_update!$D$5:$J$376,MATCH(Sammanfattning!S$1,CoRAP_update!$D$4:$J$4,0),FALSE)),VLOOKUP($C1076,CoRAP_update!$C$5:$J$376,MATCH(Sammanfattning!S$1,CoRAP_update!$C$4:$J$4,0),FALSE))</f>
        <v>#N/A</v>
      </c>
      <c r="T1076" s="76" t="str">
        <f>IF($A1076="-",VLOOKUP($D1076,EDC_update!$C$2:$F$450,4,FALSE),VLOOKUP($A1076,EDC_update!$B$2:$F$450,5,FALSE))</f>
        <v>CAT1</v>
      </c>
      <c r="V1076" s="78">
        <f>IF(IFERROR(SEARCH("PBT",P1076),99)=99,IF(IFERROR(SEARCH("suspected PBT",S1076),99)=99,IF(IFERROR(SEARCH("concluded to be PBT",K1076),99)=99,IF(IFERROR(SEARCH("PBT",S1076),99)=99,IF(IFERROR(SEARCH("PBT cand",L1076),99)=99,IF(IFERROR(SEARCH("PBT",L1076),99)=99,IF(IFERROR(SEARCH("persistent, bioackumulative and toxic properties",K1076),99)=99,0,Scoring!$E$3),Scoring!$E$3),Scoring!$E$7),Scoring!$E$3),Scoring!$E$5),Scoring!$E$6),Scoring!$E$3)</f>
        <v>0</v>
      </c>
      <c r="W1076" s="78">
        <f>IF(IFERROR(SEARCH("vPvB",P1076),99)=99,IF(IFERROR(SEARCH("suspected pbt/vPvB",S1076),99)=99,IF(IFERROR(SEARCH("vPvB",S1076),99)=99,IF(IFERROR(SEARCH("concluded to be a vPvB",S1076),99)=99,IF(IFERROR(SEARCH("identified as vPvB",K1076),99)=99,IF(IFERROR(SEARCH("concluded to be a vPvB",K1076),99)=99,IF(IFERROR(SEARCH("concluded to be both pbt and vPvB",S1076),99)=99,IF(IFERROR(SEARCH("concluded to be both pbt and vPvB",K1076),99)=99,0,Scoring!$E$5),Scoring!$E$5),Scoring!$E$5),Scoring!$E$5),Scoring!$E$5),Scoring!$E$4),Scoring!$E$6),Scoring!$E$4)</f>
        <v>0</v>
      </c>
      <c r="X1076" s="78">
        <f>IF(IFERROR(SEARCH("H410",N1076),99)=99,IF(IFERROR(SEARCH("H410",O1076),99)=99,IF(IFERROR(SEARCH("H410",Q1076),99)=99,IF(IFERROR(SEARCH("H410",M1076),99)=99,IF(IFERROR(SEARCH("H410",R1076),99)=99,IF(IFERROR(SEARCH("H411",N1076),99)=99,IF(IFERROR(SEARCH("H411",O1076),99)=99,IF(IFERROR(SEARCH("H411",Q1076),99)=99,IF(IFERROR(SEARCH("H411",M1076),99)=99,IF(IFERROR(SEARCH("H411",R1076),99)=99,IF(IFERROR(SEARCH("H413",N1076),99)=99,IF(IFERROR(SEARCH("H413",O1076),99)=99,IF(IFERROR(SEARCH("H413",Q1076),99)=99,IF(IFERROR(SEARCH("H413",M1076),99)=99,IF(IFERROR(SEARCH("H413",R1076),99)=99,IF(IFERROR(SEARCH("H412",N1076),99)=99,IF(IFERROR(SEARCH("H412",O1076),99)=99,IF(IFERROR(SEARCH("H412",Q1076),99)=99,IF(IFERROR(SEARCH("H412",M1076),99)=99,IF(IFERROR(SEARCH("H412",R1076),99)=99,0,Scoring!$E$2),Scoring!$E$2),Scoring!$E$2),Scoring!$E$2),Scoring!$E$2),Scoring!$E$2),Scoring!$E$2),Scoring!$E$2),Scoring!$E$2),Scoring!$E$2),Scoring!$E$2),Scoring!$E$2),Scoring!$E$2),Scoring!$E$2),Scoring!$E$2),Scoring!$E$2),Scoring!$E$2),Scoring!$E$2),Scoring!$E$2),Scoring!$E$2)</f>
        <v>0</v>
      </c>
      <c r="Y1076" s="78">
        <f>IF(IFERROR(SEARCH("CMR",K1076),99)=99,IF(IFERROR(SEARCH("Suspected CMR",S1076),99)=99,IF(IFERROR(SEARCH("CMR",S1076),99)=99,0,Scoring!$E$8),Scoring!$E$9),Scoring!$E$8)</f>
        <v>0</v>
      </c>
      <c r="Z1076" s="78">
        <f>IF(IFERROR(SEARCH("H350",N1076),99)=99,IF(IFERROR(SEARCH("H350",O1076),99)=99,IF(IFERROR(SEARCH("H350",Q1076),99)=99,IF(IFERROR(SEARCH("H350",M1076),99)=99,IF(IFERROR(SEARCH("H350",R1076),99)=99,IF(IFERROR(SEARCH("H351",N1076),99)=99,IF(IFERROR(SEARCH("H351",O1076),99)=99,IF(IFERROR(SEARCH("H351",Q1076),99)=99,IF(IFERROR(SEARCH("H351",M1076),99)=99,IF(IFERROR(SEARCH("H351",R1076),99)=99,IF(IFERROR(SEARCH("carcinogenic",P1076),99)=99,IF(IFERROR(SEARCH("suspected carcinogenic",S1076),99)=99,0,Scoring!$E$12),Scoring!$E$11),Scoring!$E$10),Scoring!$E$10),Scoring!$E$10),Scoring!$E$10),Scoring!$E$10),Scoring!$E$10),Scoring!$E$10),Scoring!$E$10),Scoring!$E$10),Scoring!$E$10)</f>
        <v>0</v>
      </c>
      <c r="AA1076" s="78">
        <f>IF(IFERROR(SEARCH("H340",N1076),99)=99,IF(IFERROR(SEARCH("H340",O1076),99)=99,IF(IFERROR(SEARCH("H340",Q1076),99)=99,IF(IFERROR(SEARCH("H340",M1076),99)=99,IF(IFERROR(SEARCH("H340",R1076),99)=99,IF(IFERROR(SEARCH("H341",N1076),99)=99,IF(IFERROR(SEARCH("H341",O1076),99)=99,IF(IFERROR(SEARCH("H341",Q1076),99)=99,IF(IFERROR(SEARCH("H341",M1076),99)=99,IF(IFERROR(SEARCH("H341",R1076),99)=99,IF(IFERROR(SEARCH("mutagenic",P1076),99)=99,IF(IFERROR(SEARCH("suspected mutagenic",S1076),99)=99,0,Scoring!$E$15),Scoring!$E$14),Scoring!$E$13),Scoring!$E$13),Scoring!$E$13),Scoring!$E$13),Scoring!$E$13),Scoring!$E$13),Scoring!$E$13),Scoring!$E$13),Scoring!$E$13),Scoring!$E$13)</f>
        <v>0</v>
      </c>
      <c r="AB1076" s="78">
        <f>IF(IFERROR(SEARCH("H360",N1076),99)=99,IF(IFERROR(SEARCH("H360",O1076),99)=99,IF(IFERROR(SEARCH("H360",Q1076),99)=99,IF(IFERROR(SEARCH("H360",M1076),99)=99,IF(IFERROR(SEARCH("H360",R1076),99)=99,IF(IFERROR(SEARCH("H361",N1076),99)=99,IF(IFERROR(SEARCH("H361",O1076),99)=99,IF(IFERROR(SEARCH("H361",Q1076),99)=99,IF(IFERROR(SEARCH("H361",M1076),99)=99,IF(IFERROR(SEARCH("H361",R1076),99)=99,IF(IFERROR(SEARCH("reproduction",P1076),99)=99,IF(IFERROR(SEARCH("suspected reprotoxic",S1076),99)=99,IF(IFERROR(SEARCH("reprotoxic",S1076),99)=99,IF(IFERROR(SEARCH("reprotoxic",K1076),99)=99,0,Scoring!$E$18),Scoring!$E$18),Scoring!$E$19),Scoring!$E$17),Scoring!$E$16),Scoring!$E$16),Scoring!$E$16),Scoring!$E$16),Scoring!$E$16),Scoring!$E$16),Scoring!$E$16),Scoring!$E$16),Scoring!$E$16),Scoring!$E$16)</f>
        <v>0</v>
      </c>
      <c r="AC1076" s="78">
        <f>IF(IFERROR(SEARCH("57f",L1076),99)=99,IF(IFERROR(SEARCH("57(f)",P1076),99)=99,0,Scoring!$E$20),Scoring!$E$20)</f>
        <v>0</v>
      </c>
      <c r="AD1076" s="78">
        <f>IF(IFERROR(SEARCH("CAT1",T1076),99)=99,IF(IFERROR(SEARCH("CAT2",T1076),99)=99,IF(IFERROR(SEARCH("CAT3",T1076),99)=99,IF(IFERROR(SEARCH("concluded to be endocrine",K1076),99)=99,IF(IFERROR(SEARCH("categorised as endocrine",K1076),99)=99,IF(IFERROR(SEARCH("endocrine disrupting",P1076),99)=99,IF(IFERROR(SEARCH("endocrine disrupting",K1076),99)=99,IF(IFERROR(SEARCH("suspected endocrine",S1076),99)=99,IF(IFERROR(SEARCH("potential endocrine",S1076),99)=99,0,Scoring!$E$25),Scoring!$E$25),Scoring!$E$24),Scoring!$E$24),Scoring!$E$24),Scoring!$E$24),Scoring!$E$23),Scoring!$E$22),Scoring!$E$21)</f>
        <v>1</v>
      </c>
      <c r="AE1076" s="78">
        <f>IF(IFERROR(SEARCH("suspected sensitiser",S1076),99)=99,IF(IFERROR(SEARCH("sensitiser",S1076),99)=99,IF(IFERROR(SEARCH("other hazard based concern",S1076),99)=99,0,Scoring!$E$28),Scoring!$E$26),Scoring!$E$27)</f>
        <v>0</v>
      </c>
      <c r="AF1076" s="78">
        <f>IF(IFERROR(M1076,1)=1,IF(IFERROR(N1076,1)=1,IF(IFERROR(O1076,1)=1,IF(IFERROR(Q1076,1)=1,IF(IFERROR(R1076,1)=1,IF(IFERROR(T1076,1)=1,IF(IFERROR(K1076,1)=1,IF(IFERROR(P1076,1)=1,IF(IFERROR(S1076,1)=1,Scoring!$E$29,0),0),0),0),0),0),0),0),0)</f>
        <v>0</v>
      </c>
      <c r="AG1076" s="78">
        <f t="shared" si="77"/>
        <v>1</v>
      </c>
      <c r="AI1076" s="93"/>
      <c r="AJ1076" s="94"/>
      <c r="AK1076" s="76"/>
      <c r="AL1076" s="75"/>
      <c r="AN1076" s="79"/>
      <c r="AO1076" s="79"/>
      <c r="AP1076" s="79"/>
      <c r="AQ1076" s="79"/>
      <c r="AR1076" s="79"/>
      <c r="AS1076" s="78"/>
      <c r="AU1076" s="79">
        <f>IF(IFERROR(F1076,99)=99,IF(IFERROR(G1076,99)=99,IF(IFERROR(H1076,99)=99,IF(IFERROR(I1076,99)=99,IF(IFERROR(E1076,99)=99,IF(IFERROR(J1076,99)=99,0,Scoring!$B$7),Scoring!$B$3),Scoring!$B$2),Scoring!$B$6),Scoring!$B$5),Scoring!$B$4)</f>
        <v>0.3</v>
      </c>
      <c r="AV1076" s="78">
        <f t="shared" si="78"/>
        <v>0.3</v>
      </c>
      <c r="AW1076" s="78"/>
      <c r="AX1076" s="66"/>
      <c r="AY1076" s="78"/>
      <c r="AZ1076" s="76"/>
      <c r="BB1076" s="76"/>
    </row>
    <row r="1077" spans="1:54" x14ac:dyDescent="0.25">
      <c r="A1077" s="89" t="s">
        <v>6272</v>
      </c>
      <c r="B1077" s="89" t="s">
        <v>30</v>
      </c>
      <c r="C1077" s="89" t="s">
        <v>30</v>
      </c>
      <c r="D1077" s="89" t="s">
        <v>6832</v>
      </c>
      <c r="E1077" s="76" t="e">
        <f>IF(C1077="-",IF(A1077="-",VLOOKUP(D1077,'sin-list 180320_update'!$C$2:$C$835,1,FALSE),VLOOKUP(A1077,'sin-list 180320_update'!$A$2:$A$835,1,FALSE)),VLOOKUP(C1077,'sin-list 180320_update'!$B$2:$B$835,1,FALSE))</f>
        <v>#N/A</v>
      </c>
      <c r="F1077" s="76" t="e">
        <f>IF($C1077="-",IF($A1077="-",VLOOKUP($D1077,'REACH Bilaga XVII_update'!$A$5:$A$131,1,FALSE),VLOOKUP($A1077,'REACH Bilaga XVII_update'!$C$5:$C$131,1,FALSE)),VLOOKUP($C1077,'REACH Bilaga XVII_update'!$B$5:$B$131,1,FALSE))</f>
        <v>#N/A</v>
      </c>
      <c r="G1077" s="76" t="e">
        <f>IF($C1077="-",IF($A1077="-",VLOOKUP($D1077,' REACH Bilaga 59_update'!$A$5:$A$210,1,FALSE),VLOOKUP($A1077,' REACH Bilaga 59_update'!$D$5:$D$210,1,FALSE)),VLOOKUP($C1077,' REACH Bilaga 59_update'!$C$5:$C$210,1,FALSE))</f>
        <v>#N/A</v>
      </c>
      <c r="H1077" s="76" t="e">
        <f>IF($C1077="-",IF($A1077="-",VLOOKUP($D1077,'REACH Bilaga XIV_update'!$A$5:$A$110,1,FALSE),VLOOKUP($A1077,'REACH Bilaga XIV_update'!$D$5:$D$110,1,FALSE)),VLOOKUP($C1077,'REACH Bilaga XIV_update'!$C$5:$C$110,1,FALSE))</f>
        <v>#N/A</v>
      </c>
      <c r="I1077" s="76" t="e">
        <f>IF($C1077="-",IF($A1077="-",VLOOKUP($D1077,CoRAP_update!$A$5:$A$376,1,FALSE),VLOOKUP($A1077,CoRAP_update!$D$5:$D$376,1,FALSE)),VLOOKUP($C1077,CoRAP_update!$C$5:$C$376,1,FALSE))</f>
        <v>#N/A</v>
      </c>
      <c r="J1077" s="76" t="str">
        <f>IF($C1077="-",IF($A1077="-",VLOOKUP($D1077,EDC_update!$C$2:$C$450,1,FALSE),VLOOKUP($A1077,EDC_update!$B$2:$B$450,1,FALSE)),VLOOKUP($C1077,EDC_update!$L$2:$L$450,1,FALSE))</f>
        <v>5466-77-3</v>
      </c>
      <c r="K1077" s="76" t="e">
        <f>IF($C1077="-",IF($A1077="-",IF(VLOOKUP($D1077,'sin-list 180320_update'!$C$2:$S$835,3,FALSE)="",NA(),VLOOKUP($D1077,'sin-list 180320_update'!$C$2:$S$835,3,FALSE)),IF(VLOOKUP($A1077,'sin-list 180320_update'!$A$2:$S$835,5,FALSE)="",NA(),VLOOKUP($A1077,'sin-list 180320_update'!$A$2:$S$835,5,FALSE))),IF(VLOOKUP($C1077,'sin-list 180320_update'!$B$2:$S$835,4,FALSE)="",NA(),VLOOKUP($C1077,'sin-list 180320_update'!$B$2:$S$835,4,FALSE)))</f>
        <v>#N/A</v>
      </c>
      <c r="L1077" s="76" t="e">
        <f>IF($C1077="-",IF($A1077="-",VLOOKUP($D1077,'sin-list 180320_update'!$C$2:$S$835,6,FALSE),VLOOKUP($A1077,'sin-list 180320_update'!$A$2:$S$835,8,FALSE)),VLOOKUP($C1077,'sin-list 180320_update'!$B$2:$S$835,7,FALSE))</f>
        <v>#N/A</v>
      </c>
      <c r="M1077" s="76" t="e">
        <f>IF($C1077="-",IF($A1077="-",IF(VLOOKUP($D1077,'sin-list 180320_update'!$C$2:$S$835,8,FALSE)="",NA(),VLOOKUP($D1077,'sin-list 180320_update'!$C$2:$S$835,8,FALSE)),IF(VLOOKUP($A1077,'sin-list 180320_update'!$A$2:$S$835,10,FALSE)="",NA(),VLOOKUP($A1077,'sin-list 180320_update'!$A$2:$S$835,10,FALSE))),IF(VLOOKUP($C1077,'sin-list 180320_update'!$B$2:$S$835,9,FALSE)="",NA(),VLOOKUP($C1077,'sin-list 180320_update'!$B$2:$S$835,9,FALSE)))</f>
        <v>#N/A</v>
      </c>
      <c r="N1077" s="76" t="e">
        <f>IF($C1077="-",IF($A1077="-",IF(VLOOKUP($D1077,'REACH Bilaga XVII_update'!$A$5:$E$131,4,FALSE)="",NA(),VLOOKUP($D1077,'REACH Bilaga XVII_update'!$A$5:$E$131,4,FALSE)),IF(VLOOKUP($A1077,'REACH Bilaga XVII_update'!$C$5:$D$131,2,FALSE)="",NA(),VLOOKUP($A1077,'REACH Bilaga XVII_update'!$C$5:$D$131,2,FALSE))),IF(VLOOKUP($C1077,'REACH Bilaga XVII_update'!$B$5:$D$131,3,FALSE)="",NA(),VLOOKUP($C1077,'REACH Bilaga XVII_update'!$B$5:$D$131,3,FALSE)))</f>
        <v>#N/A</v>
      </c>
      <c r="O1077" s="76" t="e">
        <f>IF($C1077="-",IF($A1077="-",IF(VLOOKUP($D1077,' REACH Bilaga 59_update'!$A$5:$E$210,5,FALSE)="",NA(),VLOOKUP($D1077,' REACH Bilaga 59_update'!$A$5:$E$210,5,FALSE)),IF(VLOOKUP($A1077,' REACH Bilaga 59_update'!$D$5:$E$210,2,FALSE)="",NA(),VLOOKUP($A1077,' REACH Bilaga 59_update'!$D$5:$E$210,2,FALSE))),IF(VLOOKUP($C1077,' REACH Bilaga 59_update'!$C$5:$E$210,3,FALSE)="",NA(),VLOOKUP($C1077,' REACH Bilaga 59_update'!$C$5:$E$210,3,FALSE)))</f>
        <v>#N/A</v>
      </c>
      <c r="P1077" s="76" t="e">
        <f>IF(C1077="-",IF(A1077="-",IFERROR(VLOOKUP($D1077,' REACH Bilaga 59_update'!$A$5:$F$210,MATCH(Sammanfattning!P$1,' REACH Bilaga 59_update'!$A$4:$F$4,0),FALSE),VLOOKUP($D1077,'REACH Bilaga XIV_update'!$A$4:$H$110,MATCH(Sammanfattning!P$1,'REACH Bilaga XIV_update'!$A$4:$H$4,0),FALSE)),IFERROR(VLOOKUP($A1077,' REACH Bilaga 59_update'!$D$5:$F$210,MATCH(Sammanfattning!P$1,' REACH Bilaga 59_update'!$D$4:$F$4,0),FALSE),VLOOKUP($A1077,'REACH Bilaga XIV_update'!$D$4:$H$110,MATCH(Sammanfattning!P$1,'REACH Bilaga XIV_update'!$D$4:$H$4,0),FALSE))),IFERROR(VLOOKUP($C1077,' REACH Bilaga 59_update'!$C$5:$F$210,MATCH(Sammanfattning!P$1,' REACH Bilaga 59_update'!$C$4:$F$4,0),FALSE),VLOOKUP($C1077,'REACH Bilaga XIV_update'!$C$4:$H$110,MATCH(Sammanfattning!P$1,'REACH Bilaga XIV_update'!$C$4:$H$4,0),FALSE)))</f>
        <v>#N/A</v>
      </c>
      <c r="Q1077" s="76" t="e">
        <f>IF($C1077="-",IF($A1077="-",IF(VLOOKUP($D1077,'REACH Bilaga XIV_update'!$A$5:$I$110,9,FALSE)="",NA(),VLOOKUP($D1077,'REACH Bilaga XIV_update'!$A$5:$I$110,9,FALSE)),IF(VLOOKUP($A1077,'REACH Bilaga XIV_update'!$D$5:$I$110,6,FALSE)="",NA(),VLOOKUP($A1077,'REACH Bilaga XIV_update'!$D$5:$I$110,6,FALSE))),IF(VLOOKUP($C1077,'REACH Bilaga XIV_update'!$C$5:$I$110,7,FALSE)="",NA(),VLOOKUP($C1077,'REACH Bilaga XIV_update'!$C$5:$I$110,7,FALSE)))</f>
        <v>#N/A</v>
      </c>
      <c r="R1077" s="76" t="e">
        <f>IF($C1077="-",IF($A1077="-",IF(VLOOKUP($D1077,CoRAP_update!$A$5:$O$376,15,FALSE)="",NA(),VLOOKUP($D1077,CoRAP_update!$A$5:$O$376,15,FALSE)),IF(VLOOKUP($A1077,CoRAP_update!$D$5:$O$376,12,FALSE)="",NA(),VLOOKUP($A1077,CoRAP_update!$D$5:$O$376,12,FALSE))),IF(VLOOKUP($C1077,CoRAP_update!$C$5:$O$376,13,FALSE)="",NA(),VLOOKUP($C1077,CoRAP_update!$C$5:$O$376,13,FALSE)))</f>
        <v>#N/A</v>
      </c>
      <c r="S1077" s="144" t="e">
        <f>IF($C1077="-",IF($A1077="-",VLOOKUP($D1077,CoRAP_update!$A$5:$J$376,MATCH(Sammanfattning!S$1,CoRAP_update!$A$4:$J$4,0),FALSE),VLOOKUP($A1077,CoRAP_update!$D$5:$J$376,MATCH(Sammanfattning!S$1,CoRAP_update!$D$4:$J$4,0),FALSE)),VLOOKUP($C1077,CoRAP_update!$C$5:$J$376,MATCH(Sammanfattning!S$1,CoRAP_update!$C$4:$J$4,0),FALSE))</f>
        <v>#N/A</v>
      </c>
      <c r="T1077" s="76" t="str">
        <f>IF($A1077="-",VLOOKUP($D1077,EDC_update!$C$2:$F$450,4,FALSE),VLOOKUP($A1077,EDC_update!$B$2:$F$450,5,FALSE))</f>
        <v>CAT1</v>
      </c>
      <c r="V1077" s="78">
        <f>IF(IFERROR(SEARCH("PBT",P1077),99)=99,IF(IFERROR(SEARCH("suspected PBT",S1077),99)=99,IF(IFERROR(SEARCH("concluded to be PBT",K1077),99)=99,IF(IFERROR(SEARCH("PBT",S1077),99)=99,IF(IFERROR(SEARCH("PBT cand",L1077),99)=99,IF(IFERROR(SEARCH("PBT",L1077),99)=99,IF(IFERROR(SEARCH("persistent, bioackumulative and toxic properties",K1077),99)=99,0,Scoring!$E$3),Scoring!$E$3),Scoring!$E$7),Scoring!$E$3),Scoring!$E$5),Scoring!$E$6),Scoring!$E$3)</f>
        <v>0</v>
      </c>
      <c r="W1077" s="78">
        <f>IF(IFERROR(SEARCH("vPvB",P1077),99)=99,IF(IFERROR(SEARCH("suspected pbt/vPvB",S1077),99)=99,IF(IFERROR(SEARCH("vPvB",S1077),99)=99,IF(IFERROR(SEARCH("concluded to be a vPvB",S1077),99)=99,IF(IFERROR(SEARCH("identified as vPvB",K1077),99)=99,IF(IFERROR(SEARCH("concluded to be a vPvB",K1077),99)=99,IF(IFERROR(SEARCH("concluded to be both pbt and vPvB",S1077),99)=99,IF(IFERROR(SEARCH("concluded to be both pbt and vPvB",K1077),99)=99,0,Scoring!$E$5),Scoring!$E$5),Scoring!$E$5),Scoring!$E$5),Scoring!$E$5),Scoring!$E$4),Scoring!$E$6),Scoring!$E$4)</f>
        <v>0</v>
      </c>
      <c r="X1077" s="78">
        <f>IF(IFERROR(SEARCH("H410",N1077),99)=99,IF(IFERROR(SEARCH("H410",O1077),99)=99,IF(IFERROR(SEARCH("H410",Q1077),99)=99,IF(IFERROR(SEARCH("H410",M1077),99)=99,IF(IFERROR(SEARCH("H410",R1077),99)=99,IF(IFERROR(SEARCH("H411",N1077),99)=99,IF(IFERROR(SEARCH("H411",O1077),99)=99,IF(IFERROR(SEARCH("H411",Q1077),99)=99,IF(IFERROR(SEARCH("H411",M1077),99)=99,IF(IFERROR(SEARCH("H411",R1077),99)=99,IF(IFERROR(SEARCH("H413",N1077),99)=99,IF(IFERROR(SEARCH("H413",O1077),99)=99,IF(IFERROR(SEARCH("H413",Q1077),99)=99,IF(IFERROR(SEARCH("H413",M1077),99)=99,IF(IFERROR(SEARCH("H413",R1077),99)=99,IF(IFERROR(SEARCH("H412",N1077),99)=99,IF(IFERROR(SEARCH("H412",O1077),99)=99,IF(IFERROR(SEARCH("H412",Q1077),99)=99,IF(IFERROR(SEARCH("H412",M1077),99)=99,IF(IFERROR(SEARCH("H412",R1077),99)=99,0,Scoring!$E$2),Scoring!$E$2),Scoring!$E$2),Scoring!$E$2),Scoring!$E$2),Scoring!$E$2),Scoring!$E$2),Scoring!$E$2),Scoring!$E$2),Scoring!$E$2),Scoring!$E$2),Scoring!$E$2),Scoring!$E$2),Scoring!$E$2),Scoring!$E$2),Scoring!$E$2),Scoring!$E$2),Scoring!$E$2),Scoring!$E$2),Scoring!$E$2)</f>
        <v>0</v>
      </c>
      <c r="Y1077" s="78">
        <f>IF(IFERROR(SEARCH("CMR",K1077),99)=99,IF(IFERROR(SEARCH("Suspected CMR",S1077),99)=99,IF(IFERROR(SEARCH("CMR",S1077),99)=99,0,Scoring!$E$8),Scoring!$E$9),Scoring!$E$8)</f>
        <v>0</v>
      </c>
      <c r="Z1077" s="78">
        <f>IF(IFERROR(SEARCH("H350",N1077),99)=99,IF(IFERROR(SEARCH("H350",O1077),99)=99,IF(IFERROR(SEARCH("H350",Q1077),99)=99,IF(IFERROR(SEARCH("H350",M1077),99)=99,IF(IFERROR(SEARCH("H350",R1077),99)=99,IF(IFERROR(SEARCH("H351",N1077),99)=99,IF(IFERROR(SEARCH("H351",O1077),99)=99,IF(IFERROR(SEARCH("H351",Q1077),99)=99,IF(IFERROR(SEARCH("H351",M1077),99)=99,IF(IFERROR(SEARCH("H351",R1077),99)=99,IF(IFERROR(SEARCH("carcinogenic",P1077),99)=99,IF(IFERROR(SEARCH("suspected carcinogenic",S1077),99)=99,0,Scoring!$E$12),Scoring!$E$11),Scoring!$E$10),Scoring!$E$10),Scoring!$E$10),Scoring!$E$10),Scoring!$E$10),Scoring!$E$10),Scoring!$E$10),Scoring!$E$10),Scoring!$E$10),Scoring!$E$10)</f>
        <v>0</v>
      </c>
      <c r="AA1077" s="78">
        <f>IF(IFERROR(SEARCH("H340",N1077),99)=99,IF(IFERROR(SEARCH("H340",O1077),99)=99,IF(IFERROR(SEARCH("H340",Q1077),99)=99,IF(IFERROR(SEARCH("H340",M1077),99)=99,IF(IFERROR(SEARCH("H340",R1077),99)=99,IF(IFERROR(SEARCH("H341",N1077),99)=99,IF(IFERROR(SEARCH("H341",O1077),99)=99,IF(IFERROR(SEARCH("H341",Q1077),99)=99,IF(IFERROR(SEARCH("H341",M1077),99)=99,IF(IFERROR(SEARCH("H341",R1077),99)=99,IF(IFERROR(SEARCH("mutagenic",P1077),99)=99,IF(IFERROR(SEARCH("suspected mutagenic",S1077),99)=99,0,Scoring!$E$15),Scoring!$E$14),Scoring!$E$13),Scoring!$E$13),Scoring!$E$13),Scoring!$E$13),Scoring!$E$13),Scoring!$E$13),Scoring!$E$13),Scoring!$E$13),Scoring!$E$13),Scoring!$E$13)</f>
        <v>0</v>
      </c>
      <c r="AB1077" s="78">
        <f>IF(IFERROR(SEARCH("H360",N1077),99)=99,IF(IFERROR(SEARCH("H360",O1077),99)=99,IF(IFERROR(SEARCH("H360",Q1077),99)=99,IF(IFERROR(SEARCH("H360",M1077),99)=99,IF(IFERROR(SEARCH("H360",R1077),99)=99,IF(IFERROR(SEARCH("H361",N1077),99)=99,IF(IFERROR(SEARCH("H361",O1077),99)=99,IF(IFERROR(SEARCH("H361",Q1077),99)=99,IF(IFERROR(SEARCH("H361",M1077),99)=99,IF(IFERROR(SEARCH("H361",R1077),99)=99,IF(IFERROR(SEARCH("reproduction",P1077),99)=99,IF(IFERROR(SEARCH("suspected reprotoxic",S1077),99)=99,IF(IFERROR(SEARCH("reprotoxic",S1077),99)=99,IF(IFERROR(SEARCH("reprotoxic",K1077),99)=99,0,Scoring!$E$18),Scoring!$E$18),Scoring!$E$19),Scoring!$E$17),Scoring!$E$16),Scoring!$E$16),Scoring!$E$16),Scoring!$E$16),Scoring!$E$16),Scoring!$E$16),Scoring!$E$16),Scoring!$E$16),Scoring!$E$16),Scoring!$E$16)</f>
        <v>0</v>
      </c>
      <c r="AC1077" s="78">
        <f>IF(IFERROR(SEARCH("57f",L1077),99)=99,IF(IFERROR(SEARCH("57(f)",P1077),99)=99,0,Scoring!$E$20),Scoring!$E$20)</f>
        <v>0</v>
      </c>
      <c r="AD1077" s="78">
        <f>IF(IFERROR(SEARCH("CAT1",T1077),99)=99,IF(IFERROR(SEARCH("CAT2",T1077),99)=99,IF(IFERROR(SEARCH("CAT3",T1077),99)=99,IF(IFERROR(SEARCH("concluded to be endocrine",K1077),99)=99,IF(IFERROR(SEARCH("categorised as endocrine",K1077),99)=99,IF(IFERROR(SEARCH("endocrine disrupting",P1077),99)=99,IF(IFERROR(SEARCH("endocrine disrupting",K1077),99)=99,IF(IFERROR(SEARCH("suspected endocrine",S1077),99)=99,IF(IFERROR(SEARCH("potential endocrine",S1077),99)=99,0,Scoring!$E$25),Scoring!$E$25),Scoring!$E$24),Scoring!$E$24),Scoring!$E$24),Scoring!$E$24),Scoring!$E$23),Scoring!$E$22),Scoring!$E$21)</f>
        <v>1</v>
      </c>
      <c r="AE1077" s="78">
        <f>IF(IFERROR(SEARCH("suspected sensitiser",S1077),99)=99,IF(IFERROR(SEARCH("sensitiser",S1077),99)=99,IF(IFERROR(SEARCH("other hazard based concern",S1077),99)=99,0,Scoring!$E$28),Scoring!$E$26),Scoring!$E$27)</f>
        <v>0</v>
      </c>
      <c r="AF1077" s="78">
        <f>IF(IFERROR(M1077,1)=1,IF(IFERROR(N1077,1)=1,IF(IFERROR(O1077,1)=1,IF(IFERROR(Q1077,1)=1,IF(IFERROR(R1077,1)=1,IF(IFERROR(T1077,1)=1,IF(IFERROR(K1077,1)=1,IF(IFERROR(P1077,1)=1,IF(IFERROR(S1077,1)=1,Scoring!$E$29,0),0),0),0),0),0),0),0),0)</f>
        <v>0</v>
      </c>
      <c r="AG1077" s="78">
        <f t="shared" si="77"/>
        <v>1</v>
      </c>
      <c r="AI1077" s="93"/>
      <c r="AJ1077" s="94"/>
      <c r="AK1077" s="76"/>
      <c r="AL1077" s="75"/>
      <c r="AN1077" s="79"/>
      <c r="AO1077" s="79"/>
      <c r="AP1077" s="79"/>
      <c r="AQ1077" s="79"/>
      <c r="AR1077" s="79"/>
      <c r="AS1077" s="78"/>
      <c r="AU1077" s="79">
        <f>IF(IFERROR(F1077,99)=99,IF(IFERROR(G1077,99)=99,IF(IFERROR(H1077,99)=99,IF(IFERROR(I1077,99)=99,IF(IFERROR(E1077,99)=99,IF(IFERROR(J1077,99)=99,0,Scoring!$B$7),Scoring!$B$3),Scoring!$B$2),Scoring!$B$6),Scoring!$B$5),Scoring!$B$4)</f>
        <v>0.3</v>
      </c>
      <c r="AV1077" s="78">
        <f t="shared" si="78"/>
        <v>0.3</v>
      </c>
      <c r="AW1077" s="78"/>
      <c r="AX1077" s="66"/>
      <c r="AY1077" s="78"/>
      <c r="AZ1077" s="76"/>
      <c r="BB1077" s="76"/>
    </row>
    <row r="1078" spans="1:54" x14ac:dyDescent="0.25">
      <c r="A1078" s="89" t="s">
        <v>7014</v>
      </c>
      <c r="B1078" s="89" t="s">
        <v>30</v>
      </c>
      <c r="C1078" s="89" t="s">
        <v>30</v>
      </c>
      <c r="D1078" s="89" t="s">
        <v>7015</v>
      </c>
      <c r="E1078" s="76" t="e">
        <f>IF(C1078="-",IF(A1078="-",VLOOKUP(D1078,'sin-list 180320_update'!$C$2:$C$835,1,FALSE),VLOOKUP(A1078,'sin-list 180320_update'!$A$2:$A$835,1,FALSE)),VLOOKUP(C1078,'sin-list 180320_update'!$B$2:$B$835,1,FALSE))</f>
        <v>#N/A</v>
      </c>
      <c r="F1078" s="76" t="e">
        <f>IF($C1078="-",IF($A1078="-",VLOOKUP($D1078,'REACH Bilaga XVII_update'!$A$5:$A$131,1,FALSE),VLOOKUP($A1078,'REACH Bilaga XVII_update'!$C$5:$C$131,1,FALSE)),VLOOKUP($C1078,'REACH Bilaga XVII_update'!$B$5:$B$131,1,FALSE))</f>
        <v>#N/A</v>
      </c>
      <c r="G1078" s="76" t="e">
        <f>IF($C1078="-",IF($A1078="-",VLOOKUP($D1078,' REACH Bilaga 59_update'!$A$5:$A$210,1,FALSE),VLOOKUP($A1078,' REACH Bilaga 59_update'!$D$5:$D$210,1,FALSE)),VLOOKUP($C1078,' REACH Bilaga 59_update'!$C$5:$C$210,1,FALSE))</f>
        <v>#N/A</v>
      </c>
      <c r="H1078" s="76" t="e">
        <f>IF($C1078="-",IF($A1078="-",VLOOKUP($D1078,'REACH Bilaga XIV_update'!$A$5:$A$110,1,FALSE),VLOOKUP($A1078,'REACH Bilaga XIV_update'!$D$5:$D$110,1,FALSE)),VLOOKUP($C1078,'REACH Bilaga XIV_update'!$C$5:$C$110,1,FALSE))</f>
        <v>#N/A</v>
      </c>
      <c r="I1078" s="76" t="e">
        <f>IF($C1078="-",IF($A1078="-",VLOOKUP($D1078,CoRAP_update!$A$5:$A$376,1,FALSE),VLOOKUP($A1078,CoRAP_update!$D$5:$D$376,1,FALSE)),VLOOKUP($C1078,CoRAP_update!$C$5:$C$376,1,FALSE))</f>
        <v>#N/A</v>
      </c>
      <c r="J1078" s="76" t="str">
        <f>IF($C1078="-",IF($A1078="-",VLOOKUP($D1078,EDC_update!$C$2:$C$450,1,FALSE),VLOOKUP($A1078,EDC_update!$B$2:$B$450,1,FALSE)),VLOOKUP($C1078,EDC_update!$L$2:$L$450,1,FALSE))</f>
        <v>54991-93-4</v>
      </c>
      <c r="K1078" s="76" t="e">
        <f>IF($C1078="-",IF($A1078="-",IF(VLOOKUP($D1078,'sin-list 180320_update'!$C$2:$S$835,3,FALSE)="",NA(),VLOOKUP($D1078,'sin-list 180320_update'!$C$2:$S$835,3,FALSE)),IF(VLOOKUP($A1078,'sin-list 180320_update'!$A$2:$S$835,5,FALSE)="",NA(),VLOOKUP($A1078,'sin-list 180320_update'!$A$2:$S$835,5,FALSE))),IF(VLOOKUP($C1078,'sin-list 180320_update'!$B$2:$S$835,4,FALSE)="",NA(),VLOOKUP($C1078,'sin-list 180320_update'!$B$2:$S$835,4,FALSE)))</f>
        <v>#N/A</v>
      </c>
      <c r="L1078" s="76" t="e">
        <f>IF($C1078="-",IF($A1078="-",VLOOKUP($D1078,'sin-list 180320_update'!$C$2:$S$835,6,FALSE),VLOOKUP($A1078,'sin-list 180320_update'!$A$2:$S$835,8,FALSE)),VLOOKUP($C1078,'sin-list 180320_update'!$B$2:$S$835,7,FALSE))</f>
        <v>#N/A</v>
      </c>
      <c r="M1078" s="76" t="e">
        <f>IF($C1078="-",IF($A1078="-",IF(VLOOKUP($D1078,'sin-list 180320_update'!$C$2:$S$835,8,FALSE)="",NA(),VLOOKUP($D1078,'sin-list 180320_update'!$C$2:$S$835,8,FALSE)),IF(VLOOKUP($A1078,'sin-list 180320_update'!$A$2:$S$835,10,FALSE)="",NA(),VLOOKUP($A1078,'sin-list 180320_update'!$A$2:$S$835,10,FALSE))),IF(VLOOKUP($C1078,'sin-list 180320_update'!$B$2:$S$835,9,FALSE)="",NA(),VLOOKUP($C1078,'sin-list 180320_update'!$B$2:$S$835,9,FALSE)))</f>
        <v>#N/A</v>
      </c>
      <c r="N1078" s="76" t="e">
        <f>IF($C1078="-",IF($A1078="-",IF(VLOOKUP($D1078,'REACH Bilaga XVII_update'!$A$5:$E$131,4,FALSE)="",NA(),VLOOKUP($D1078,'REACH Bilaga XVII_update'!$A$5:$E$131,4,FALSE)),IF(VLOOKUP($A1078,'REACH Bilaga XVII_update'!$C$5:$D$131,2,FALSE)="",NA(),VLOOKUP($A1078,'REACH Bilaga XVII_update'!$C$5:$D$131,2,FALSE))),IF(VLOOKUP($C1078,'REACH Bilaga XVII_update'!$B$5:$D$131,3,FALSE)="",NA(),VLOOKUP($C1078,'REACH Bilaga XVII_update'!$B$5:$D$131,3,FALSE)))</f>
        <v>#N/A</v>
      </c>
      <c r="O1078" s="76" t="e">
        <f>IF($C1078="-",IF($A1078="-",IF(VLOOKUP($D1078,' REACH Bilaga 59_update'!$A$5:$E$210,5,FALSE)="",NA(),VLOOKUP($D1078,' REACH Bilaga 59_update'!$A$5:$E$210,5,FALSE)),IF(VLOOKUP($A1078,' REACH Bilaga 59_update'!$D$5:$E$210,2,FALSE)="",NA(),VLOOKUP($A1078,' REACH Bilaga 59_update'!$D$5:$E$210,2,FALSE))),IF(VLOOKUP($C1078,' REACH Bilaga 59_update'!$C$5:$E$210,3,FALSE)="",NA(),VLOOKUP($C1078,' REACH Bilaga 59_update'!$C$5:$E$210,3,FALSE)))</f>
        <v>#N/A</v>
      </c>
      <c r="P1078" s="76" t="e">
        <f>IF(C1078="-",IF(A1078="-",IFERROR(VLOOKUP($D1078,' REACH Bilaga 59_update'!$A$5:$F$210,MATCH(Sammanfattning!P$1,' REACH Bilaga 59_update'!$A$4:$F$4,0),FALSE),VLOOKUP($D1078,'REACH Bilaga XIV_update'!$A$4:$H$110,MATCH(Sammanfattning!P$1,'REACH Bilaga XIV_update'!$A$4:$H$4,0),FALSE)),IFERROR(VLOOKUP($A1078,' REACH Bilaga 59_update'!$D$5:$F$210,MATCH(Sammanfattning!P$1,' REACH Bilaga 59_update'!$D$4:$F$4,0),FALSE),VLOOKUP($A1078,'REACH Bilaga XIV_update'!$D$4:$H$110,MATCH(Sammanfattning!P$1,'REACH Bilaga XIV_update'!$D$4:$H$4,0),FALSE))),IFERROR(VLOOKUP($C1078,' REACH Bilaga 59_update'!$C$5:$F$210,MATCH(Sammanfattning!P$1,' REACH Bilaga 59_update'!$C$4:$F$4,0),FALSE),VLOOKUP($C1078,'REACH Bilaga XIV_update'!$C$4:$H$110,MATCH(Sammanfattning!P$1,'REACH Bilaga XIV_update'!$C$4:$H$4,0),FALSE)))</f>
        <v>#N/A</v>
      </c>
      <c r="Q1078" s="76" t="e">
        <f>IF($C1078="-",IF($A1078="-",IF(VLOOKUP($D1078,'REACH Bilaga XIV_update'!$A$5:$I$110,9,FALSE)="",NA(),VLOOKUP($D1078,'REACH Bilaga XIV_update'!$A$5:$I$110,9,FALSE)),IF(VLOOKUP($A1078,'REACH Bilaga XIV_update'!$D$5:$I$110,6,FALSE)="",NA(),VLOOKUP($A1078,'REACH Bilaga XIV_update'!$D$5:$I$110,6,FALSE))),IF(VLOOKUP($C1078,'REACH Bilaga XIV_update'!$C$5:$I$110,7,FALSE)="",NA(),VLOOKUP($C1078,'REACH Bilaga XIV_update'!$C$5:$I$110,7,FALSE)))</f>
        <v>#N/A</v>
      </c>
      <c r="R1078" s="76" t="e">
        <f>IF($C1078="-",IF($A1078="-",IF(VLOOKUP($D1078,CoRAP_update!$A$5:$O$376,15,FALSE)="",NA(),VLOOKUP($D1078,CoRAP_update!$A$5:$O$376,15,FALSE)),IF(VLOOKUP($A1078,CoRAP_update!$D$5:$O$376,12,FALSE)="",NA(),VLOOKUP($A1078,CoRAP_update!$D$5:$O$376,12,FALSE))),IF(VLOOKUP($C1078,CoRAP_update!$C$5:$O$376,13,FALSE)="",NA(),VLOOKUP($C1078,CoRAP_update!$C$5:$O$376,13,FALSE)))</f>
        <v>#N/A</v>
      </c>
      <c r="S1078" s="144" t="e">
        <f>IF($C1078="-",IF($A1078="-",VLOOKUP($D1078,CoRAP_update!$A$5:$J$376,MATCH(Sammanfattning!S$1,CoRAP_update!$A$4:$J$4,0),FALSE),VLOOKUP($A1078,CoRAP_update!$D$5:$J$376,MATCH(Sammanfattning!S$1,CoRAP_update!$D$4:$J$4,0),FALSE)),VLOOKUP($C1078,CoRAP_update!$C$5:$J$376,MATCH(Sammanfattning!S$1,CoRAP_update!$C$4:$J$4,0),FALSE))</f>
        <v>#N/A</v>
      </c>
      <c r="T1078" s="76" t="str">
        <f>IF($A1078="-",VLOOKUP($D1078,EDC_update!$C$2:$F$450,4,FALSE),VLOOKUP($A1078,EDC_update!$B$2:$F$450,5,FALSE))</f>
        <v>CAT1</v>
      </c>
      <c r="V1078" s="78">
        <f>IF(IFERROR(SEARCH("PBT",P1078),99)=99,IF(IFERROR(SEARCH("suspected PBT",S1078),99)=99,IF(IFERROR(SEARCH("concluded to be PBT",K1078),99)=99,IF(IFERROR(SEARCH("PBT",S1078),99)=99,IF(IFERROR(SEARCH("PBT cand",L1078),99)=99,IF(IFERROR(SEARCH("PBT",L1078),99)=99,IF(IFERROR(SEARCH("persistent, bioackumulative and toxic properties",K1078),99)=99,0,Scoring!$E$3),Scoring!$E$3),Scoring!$E$7),Scoring!$E$3),Scoring!$E$5),Scoring!$E$6),Scoring!$E$3)</f>
        <v>0</v>
      </c>
      <c r="W1078" s="78">
        <f>IF(IFERROR(SEARCH("vPvB",P1078),99)=99,IF(IFERROR(SEARCH("suspected pbt/vPvB",S1078),99)=99,IF(IFERROR(SEARCH("vPvB",S1078),99)=99,IF(IFERROR(SEARCH("concluded to be a vPvB",S1078),99)=99,IF(IFERROR(SEARCH("identified as vPvB",K1078),99)=99,IF(IFERROR(SEARCH("concluded to be a vPvB",K1078),99)=99,IF(IFERROR(SEARCH("concluded to be both pbt and vPvB",S1078),99)=99,IF(IFERROR(SEARCH("concluded to be both pbt and vPvB",K1078),99)=99,0,Scoring!$E$5),Scoring!$E$5),Scoring!$E$5),Scoring!$E$5),Scoring!$E$5),Scoring!$E$4),Scoring!$E$6),Scoring!$E$4)</f>
        <v>0</v>
      </c>
      <c r="X1078" s="78">
        <f>IF(IFERROR(SEARCH("H410",N1078),99)=99,IF(IFERROR(SEARCH("H410",O1078),99)=99,IF(IFERROR(SEARCH("H410",Q1078),99)=99,IF(IFERROR(SEARCH("H410",M1078),99)=99,IF(IFERROR(SEARCH("H410",R1078),99)=99,IF(IFERROR(SEARCH("H411",N1078),99)=99,IF(IFERROR(SEARCH("H411",O1078),99)=99,IF(IFERROR(SEARCH("H411",Q1078),99)=99,IF(IFERROR(SEARCH("H411",M1078),99)=99,IF(IFERROR(SEARCH("H411",R1078),99)=99,IF(IFERROR(SEARCH("H413",N1078),99)=99,IF(IFERROR(SEARCH("H413",O1078),99)=99,IF(IFERROR(SEARCH("H413",Q1078),99)=99,IF(IFERROR(SEARCH("H413",M1078),99)=99,IF(IFERROR(SEARCH("H413",R1078),99)=99,IF(IFERROR(SEARCH("H412",N1078),99)=99,IF(IFERROR(SEARCH("H412",O1078),99)=99,IF(IFERROR(SEARCH("H412",Q1078),99)=99,IF(IFERROR(SEARCH("H412",M1078),99)=99,IF(IFERROR(SEARCH("H412",R1078),99)=99,0,Scoring!$E$2),Scoring!$E$2),Scoring!$E$2),Scoring!$E$2),Scoring!$E$2),Scoring!$E$2),Scoring!$E$2),Scoring!$E$2),Scoring!$E$2),Scoring!$E$2),Scoring!$E$2),Scoring!$E$2),Scoring!$E$2),Scoring!$E$2),Scoring!$E$2),Scoring!$E$2),Scoring!$E$2),Scoring!$E$2),Scoring!$E$2),Scoring!$E$2)</f>
        <v>0</v>
      </c>
      <c r="Y1078" s="78">
        <f>IF(IFERROR(SEARCH("CMR",K1078),99)=99,IF(IFERROR(SEARCH("Suspected CMR",S1078),99)=99,IF(IFERROR(SEARCH("CMR",S1078),99)=99,0,Scoring!$E$8),Scoring!$E$9),Scoring!$E$8)</f>
        <v>0</v>
      </c>
      <c r="Z1078" s="78">
        <f>IF(IFERROR(SEARCH("H350",N1078),99)=99,IF(IFERROR(SEARCH("H350",O1078),99)=99,IF(IFERROR(SEARCH("H350",Q1078),99)=99,IF(IFERROR(SEARCH("H350",M1078),99)=99,IF(IFERROR(SEARCH("H350",R1078),99)=99,IF(IFERROR(SEARCH("H351",N1078),99)=99,IF(IFERROR(SEARCH("H351",O1078),99)=99,IF(IFERROR(SEARCH("H351",Q1078),99)=99,IF(IFERROR(SEARCH("H351",M1078),99)=99,IF(IFERROR(SEARCH("H351",R1078),99)=99,IF(IFERROR(SEARCH("carcinogenic",P1078),99)=99,IF(IFERROR(SEARCH("suspected carcinogenic",S1078),99)=99,0,Scoring!$E$12),Scoring!$E$11),Scoring!$E$10),Scoring!$E$10),Scoring!$E$10),Scoring!$E$10),Scoring!$E$10),Scoring!$E$10),Scoring!$E$10),Scoring!$E$10),Scoring!$E$10),Scoring!$E$10)</f>
        <v>0</v>
      </c>
      <c r="AA1078" s="78">
        <f>IF(IFERROR(SEARCH("H340",N1078),99)=99,IF(IFERROR(SEARCH("H340",O1078),99)=99,IF(IFERROR(SEARCH("H340",Q1078),99)=99,IF(IFERROR(SEARCH("H340",M1078),99)=99,IF(IFERROR(SEARCH("H340",R1078),99)=99,IF(IFERROR(SEARCH("H341",N1078),99)=99,IF(IFERROR(SEARCH("H341",O1078),99)=99,IF(IFERROR(SEARCH("H341",Q1078),99)=99,IF(IFERROR(SEARCH("H341",M1078),99)=99,IF(IFERROR(SEARCH("H341",R1078),99)=99,IF(IFERROR(SEARCH("mutagenic",P1078),99)=99,IF(IFERROR(SEARCH("suspected mutagenic",S1078),99)=99,0,Scoring!$E$15),Scoring!$E$14),Scoring!$E$13),Scoring!$E$13),Scoring!$E$13),Scoring!$E$13),Scoring!$E$13),Scoring!$E$13),Scoring!$E$13),Scoring!$E$13),Scoring!$E$13),Scoring!$E$13)</f>
        <v>0</v>
      </c>
      <c r="AB1078" s="78">
        <f>IF(IFERROR(SEARCH("H360",N1078),99)=99,IF(IFERROR(SEARCH("H360",O1078),99)=99,IF(IFERROR(SEARCH("H360",Q1078),99)=99,IF(IFERROR(SEARCH("H360",M1078),99)=99,IF(IFERROR(SEARCH("H360",R1078),99)=99,IF(IFERROR(SEARCH("H361",N1078),99)=99,IF(IFERROR(SEARCH("H361",O1078),99)=99,IF(IFERROR(SEARCH("H361",Q1078),99)=99,IF(IFERROR(SEARCH("H361",M1078),99)=99,IF(IFERROR(SEARCH("H361",R1078),99)=99,IF(IFERROR(SEARCH("reproduction",P1078),99)=99,IF(IFERROR(SEARCH("suspected reprotoxic",S1078),99)=99,IF(IFERROR(SEARCH("reprotoxic",S1078),99)=99,IF(IFERROR(SEARCH("reprotoxic",K1078),99)=99,0,Scoring!$E$18),Scoring!$E$18),Scoring!$E$19),Scoring!$E$17),Scoring!$E$16),Scoring!$E$16),Scoring!$E$16),Scoring!$E$16),Scoring!$E$16),Scoring!$E$16),Scoring!$E$16),Scoring!$E$16),Scoring!$E$16),Scoring!$E$16)</f>
        <v>0</v>
      </c>
      <c r="AC1078" s="78">
        <f>IF(IFERROR(SEARCH("57f",L1078),99)=99,IF(IFERROR(SEARCH("57(f)",P1078),99)=99,0,Scoring!$E$20),Scoring!$E$20)</f>
        <v>0</v>
      </c>
      <c r="AD1078" s="78">
        <f>IF(IFERROR(SEARCH("CAT1",T1078),99)=99,IF(IFERROR(SEARCH("CAT2",T1078),99)=99,IF(IFERROR(SEARCH("CAT3",T1078),99)=99,IF(IFERROR(SEARCH("concluded to be endocrine",K1078),99)=99,IF(IFERROR(SEARCH("categorised as endocrine",K1078),99)=99,IF(IFERROR(SEARCH("endocrine disrupting",P1078),99)=99,IF(IFERROR(SEARCH("endocrine disrupting",K1078),99)=99,IF(IFERROR(SEARCH("suspected endocrine",S1078),99)=99,IF(IFERROR(SEARCH("potential endocrine",S1078),99)=99,0,Scoring!$E$25),Scoring!$E$25),Scoring!$E$24),Scoring!$E$24),Scoring!$E$24),Scoring!$E$24),Scoring!$E$23),Scoring!$E$22),Scoring!$E$21)</f>
        <v>1</v>
      </c>
      <c r="AE1078" s="78">
        <f>IF(IFERROR(SEARCH("suspected sensitiser",S1078),99)=99,IF(IFERROR(SEARCH("sensitiser",S1078),99)=99,IF(IFERROR(SEARCH("other hazard based concern",S1078),99)=99,0,Scoring!$E$28),Scoring!$E$26),Scoring!$E$27)</f>
        <v>0</v>
      </c>
      <c r="AF1078" s="78">
        <f>IF(IFERROR(M1078,1)=1,IF(IFERROR(N1078,1)=1,IF(IFERROR(O1078,1)=1,IF(IFERROR(Q1078,1)=1,IF(IFERROR(R1078,1)=1,IF(IFERROR(T1078,1)=1,IF(IFERROR(K1078,1)=1,IF(IFERROR(P1078,1)=1,IF(IFERROR(S1078,1)=1,Scoring!$E$29,0),0),0),0),0),0),0),0),0)</f>
        <v>0</v>
      </c>
      <c r="AG1078" s="78">
        <f t="shared" si="77"/>
        <v>1</v>
      </c>
      <c r="AI1078" s="93"/>
      <c r="AJ1078" s="94"/>
      <c r="AK1078" s="76"/>
      <c r="AL1078" s="75"/>
      <c r="AN1078" s="79"/>
      <c r="AO1078" s="79"/>
      <c r="AP1078" s="79"/>
      <c r="AQ1078" s="79"/>
      <c r="AR1078" s="79"/>
      <c r="AS1078" s="78"/>
      <c r="AU1078" s="79">
        <f>IF(IFERROR(F1078,99)=99,IF(IFERROR(G1078,99)=99,IF(IFERROR(H1078,99)=99,IF(IFERROR(I1078,99)=99,IF(IFERROR(E1078,99)=99,IF(IFERROR(J1078,99)=99,0,Scoring!$B$7),Scoring!$B$3),Scoring!$B$2),Scoring!$B$6),Scoring!$B$5),Scoring!$B$4)</f>
        <v>0.3</v>
      </c>
      <c r="AV1078" s="78">
        <f t="shared" si="78"/>
        <v>0.3</v>
      </c>
      <c r="AW1078" s="78"/>
      <c r="AX1078" s="66"/>
      <c r="AY1078" s="78"/>
      <c r="AZ1078" s="76"/>
      <c r="BB1078" s="76"/>
    </row>
    <row r="1079" spans="1:54" x14ac:dyDescent="0.25">
      <c r="A1079" s="89" t="s">
        <v>7265</v>
      </c>
      <c r="B1079" s="89" t="s">
        <v>30</v>
      </c>
      <c r="C1079" s="89" t="s">
        <v>30</v>
      </c>
      <c r="D1079" s="89" t="s">
        <v>7266</v>
      </c>
      <c r="E1079" s="76" t="e">
        <f>IF(C1079="-",IF(A1079="-",VLOOKUP(D1079,'sin-list 180320_update'!$C$2:$C$835,1,FALSE),VLOOKUP(A1079,'sin-list 180320_update'!$A$2:$A$835,1,FALSE)),VLOOKUP(C1079,'sin-list 180320_update'!$B$2:$B$835,1,FALSE))</f>
        <v>#N/A</v>
      </c>
      <c r="F1079" s="76" t="e">
        <f>IF($C1079="-",IF($A1079="-",VLOOKUP($D1079,'REACH Bilaga XVII_update'!$A$5:$A$131,1,FALSE),VLOOKUP($A1079,'REACH Bilaga XVII_update'!$C$5:$C$131,1,FALSE)),VLOOKUP($C1079,'REACH Bilaga XVII_update'!$B$5:$B$131,1,FALSE))</f>
        <v>#N/A</v>
      </c>
      <c r="G1079" s="76" t="e">
        <f>IF($C1079="-",IF($A1079="-",VLOOKUP($D1079,' REACH Bilaga 59_update'!$A$5:$A$210,1,FALSE),VLOOKUP($A1079,' REACH Bilaga 59_update'!$D$5:$D$210,1,FALSE)),VLOOKUP($C1079,' REACH Bilaga 59_update'!$C$5:$C$210,1,FALSE))</f>
        <v>#N/A</v>
      </c>
      <c r="H1079" s="76" t="e">
        <f>IF($C1079="-",IF($A1079="-",VLOOKUP($D1079,'REACH Bilaga XIV_update'!$A$5:$A$110,1,FALSE),VLOOKUP($A1079,'REACH Bilaga XIV_update'!$D$5:$D$110,1,FALSE)),VLOOKUP($C1079,'REACH Bilaga XIV_update'!$C$5:$C$110,1,FALSE))</f>
        <v>#N/A</v>
      </c>
      <c r="I1079" s="76" t="e">
        <f>IF($C1079="-",IF($A1079="-",VLOOKUP($D1079,CoRAP_update!$A$5:$A$376,1,FALSE),VLOOKUP($A1079,CoRAP_update!$D$5:$D$376,1,FALSE)),VLOOKUP($C1079,CoRAP_update!$C$5:$C$376,1,FALSE))</f>
        <v>#N/A</v>
      </c>
      <c r="J1079" s="76" t="str">
        <f>IF($C1079="-",IF($A1079="-",VLOOKUP($D1079,EDC_update!$C$2:$C$450,1,FALSE),VLOOKUP($A1079,EDC_update!$B$2:$B$450,1,FALSE)),VLOOKUP($C1079,EDC_update!$L$2:$L$450,1,FALSE))</f>
        <v>55702-46-0</v>
      </c>
      <c r="K1079" s="76" t="e">
        <f>IF($C1079="-",IF($A1079="-",IF(VLOOKUP($D1079,'sin-list 180320_update'!$C$2:$S$835,3,FALSE)="",NA(),VLOOKUP($D1079,'sin-list 180320_update'!$C$2:$S$835,3,FALSE)),IF(VLOOKUP($A1079,'sin-list 180320_update'!$A$2:$S$835,5,FALSE)="",NA(),VLOOKUP($A1079,'sin-list 180320_update'!$A$2:$S$835,5,FALSE))),IF(VLOOKUP($C1079,'sin-list 180320_update'!$B$2:$S$835,4,FALSE)="",NA(),VLOOKUP($C1079,'sin-list 180320_update'!$B$2:$S$835,4,FALSE)))</f>
        <v>#N/A</v>
      </c>
      <c r="L1079" s="76" t="e">
        <f>IF($C1079="-",IF($A1079="-",VLOOKUP($D1079,'sin-list 180320_update'!$C$2:$S$835,6,FALSE),VLOOKUP($A1079,'sin-list 180320_update'!$A$2:$S$835,8,FALSE)),VLOOKUP($C1079,'sin-list 180320_update'!$B$2:$S$835,7,FALSE))</f>
        <v>#N/A</v>
      </c>
      <c r="M1079" s="76" t="e">
        <f>IF($C1079="-",IF($A1079="-",IF(VLOOKUP($D1079,'sin-list 180320_update'!$C$2:$S$835,8,FALSE)="",NA(),VLOOKUP($D1079,'sin-list 180320_update'!$C$2:$S$835,8,FALSE)),IF(VLOOKUP($A1079,'sin-list 180320_update'!$A$2:$S$835,10,FALSE)="",NA(),VLOOKUP($A1079,'sin-list 180320_update'!$A$2:$S$835,10,FALSE))),IF(VLOOKUP($C1079,'sin-list 180320_update'!$B$2:$S$835,9,FALSE)="",NA(),VLOOKUP($C1079,'sin-list 180320_update'!$B$2:$S$835,9,FALSE)))</f>
        <v>#N/A</v>
      </c>
      <c r="N1079" s="76" t="e">
        <f>IF($C1079="-",IF($A1079="-",IF(VLOOKUP($D1079,'REACH Bilaga XVII_update'!$A$5:$E$131,4,FALSE)="",NA(),VLOOKUP($D1079,'REACH Bilaga XVII_update'!$A$5:$E$131,4,FALSE)),IF(VLOOKUP($A1079,'REACH Bilaga XVII_update'!$C$5:$D$131,2,FALSE)="",NA(),VLOOKUP($A1079,'REACH Bilaga XVII_update'!$C$5:$D$131,2,FALSE))),IF(VLOOKUP($C1079,'REACH Bilaga XVII_update'!$B$5:$D$131,3,FALSE)="",NA(),VLOOKUP($C1079,'REACH Bilaga XVII_update'!$B$5:$D$131,3,FALSE)))</f>
        <v>#N/A</v>
      </c>
      <c r="O1079" s="76" t="e">
        <f>IF($C1079="-",IF($A1079="-",IF(VLOOKUP($D1079,' REACH Bilaga 59_update'!$A$5:$E$210,5,FALSE)="",NA(),VLOOKUP($D1079,' REACH Bilaga 59_update'!$A$5:$E$210,5,FALSE)),IF(VLOOKUP($A1079,' REACH Bilaga 59_update'!$D$5:$E$210,2,FALSE)="",NA(),VLOOKUP($A1079,' REACH Bilaga 59_update'!$D$5:$E$210,2,FALSE))),IF(VLOOKUP($C1079,' REACH Bilaga 59_update'!$C$5:$E$210,3,FALSE)="",NA(),VLOOKUP($C1079,' REACH Bilaga 59_update'!$C$5:$E$210,3,FALSE)))</f>
        <v>#N/A</v>
      </c>
      <c r="P1079" s="76" t="e">
        <f>IF(C1079="-",IF(A1079="-",IFERROR(VLOOKUP($D1079,' REACH Bilaga 59_update'!$A$5:$F$210,MATCH(Sammanfattning!P$1,' REACH Bilaga 59_update'!$A$4:$F$4,0),FALSE),VLOOKUP($D1079,'REACH Bilaga XIV_update'!$A$4:$H$110,MATCH(Sammanfattning!P$1,'REACH Bilaga XIV_update'!$A$4:$H$4,0),FALSE)),IFERROR(VLOOKUP($A1079,' REACH Bilaga 59_update'!$D$5:$F$210,MATCH(Sammanfattning!P$1,' REACH Bilaga 59_update'!$D$4:$F$4,0),FALSE),VLOOKUP($A1079,'REACH Bilaga XIV_update'!$D$4:$H$110,MATCH(Sammanfattning!P$1,'REACH Bilaga XIV_update'!$D$4:$H$4,0),FALSE))),IFERROR(VLOOKUP($C1079,' REACH Bilaga 59_update'!$C$5:$F$210,MATCH(Sammanfattning!P$1,' REACH Bilaga 59_update'!$C$4:$F$4,0),FALSE),VLOOKUP($C1079,'REACH Bilaga XIV_update'!$C$4:$H$110,MATCH(Sammanfattning!P$1,'REACH Bilaga XIV_update'!$C$4:$H$4,0),FALSE)))</f>
        <v>#N/A</v>
      </c>
      <c r="Q1079" s="76" t="e">
        <f>IF($C1079="-",IF($A1079="-",IF(VLOOKUP($D1079,'REACH Bilaga XIV_update'!$A$5:$I$110,9,FALSE)="",NA(),VLOOKUP($D1079,'REACH Bilaga XIV_update'!$A$5:$I$110,9,FALSE)),IF(VLOOKUP($A1079,'REACH Bilaga XIV_update'!$D$5:$I$110,6,FALSE)="",NA(),VLOOKUP($A1079,'REACH Bilaga XIV_update'!$D$5:$I$110,6,FALSE))),IF(VLOOKUP($C1079,'REACH Bilaga XIV_update'!$C$5:$I$110,7,FALSE)="",NA(),VLOOKUP($C1079,'REACH Bilaga XIV_update'!$C$5:$I$110,7,FALSE)))</f>
        <v>#N/A</v>
      </c>
      <c r="R1079" s="76" t="e">
        <f>IF($C1079="-",IF($A1079="-",IF(VLOOKUP($D1079,CoRAP_update!$A$5:$O$376,15,FALSE)="",NA(),VLOOKUP($D1079,CoRAP_update!$A$5:$O$376,15,FALSE)),IF(VLOOKUP($A1079,CoRAP_update!$D$5:$O$376,12,FALSE)="",NA(),VLOOKUP($A1079,CoRAP_update!$D$5:$O$376,12,FALSE))),IF(VLOOKUP($C1079,CoRAP_update!$C$5:$O$376,13,FALSE)="",NA(),VLOOKUP($C1079,CoRAP_update!$C$5:$O$376,13,FALSE)))</f>
        <v>#N/A</v>
      </c>
      <c r="S1079" s="144" t="e">
        <f>IF($C1079="-",IF($A1079="-",VLOOKUP($D1079,CoRAP_update!$A$5:$J$376,MATCH(Sammanfattning!S$1,CoRAP_update!$A$4:$J$4,0),FALSE),VLOOKUP($A1079,CoRAP_update!$D$5:$J$376,MATCH(Sammanfattning!S$1,CoRAP_update!$D$4:$J$4,0),FALSE)),VLOOKUP($C1079,CoRAP_update!$C$5:$J$376,MATCH(Sammanfattning!S$1,CoRAP_update!$C$4:$J$4,0),FALSE))</f>
        <v>#N/A</v>
      </c>
      <c r="T1079" s="76" t="str">
        <f>IF($A1079="-",VLOOKUP($D1079,EDC_update!$C$2:$F$450,4,FALSE),VLOOKUP($A1079,EDC_update!$B$2:$F$450,5,FALSE))</f>
        <v>CAT1</v>
      </c>
      <c r="V1079" s="78">
        <f>IF(IFERROR(SEARCH("PBT",P1079),99)=99,IF(IFERROR(SEARCH("suspected PBT",S1079),99)=99,IF(IFERROR(SEARCH("concluded to be PBT",K1079),99)=99,IF(IFERROR(SEARCH("PBT",S1079),99)=99,IF(IFERROR(SEARCH("PBT cand",L1079),99)=99,IF(IFERROR(SEARCH("PBT",L1079),99)=99,IF(IFERROR(SEARCH("persistent, bioackumulative and toxic properties",K1079),99)=99,0,Scoring!$E$3),Scoring!$E$3),Scoring!$E$7),Scoring!$E$3),Scoring!$E$5),Scoring!$E$6),Scoring!$E$3)</f>
        <v>0</v>
      </c>
      <c r="W1079" s="78">
        <f>IF(IFERROR(SEARCH("vPvB",P1079),99)=99,IF(IFERROR(SEARCH("suspected pbt/vPvB",S1079),99)=99,IF(IFERROR(SEARCH("vPvB",S1079),99)=99,IF(IFERROR(SEARCH("concluded to be a vPvB",S1079),99)=99,IF(IFERROR(SEARCH("identified as vPvB",K1079),99)=99,IF(IFERROR(SEARCH("concluded to be a vPvB",K1079),99)=99,IF(IFERROR(SEARCH("concluded to be both pbt and vPvB",S1079),99)=99,IF(IFERROR(SEARCH("concluded to be both pbt and vPvB",K1079),99)=99,0,Scoring!$E$5),Scoring!$E$5),Scoring!$E$5),Scoring!$E$5),Scoring!$E$5),Scoring!$E$4),Scoring!$E$6),Scoring!$E$4)</f>
        <v>0</v>
      </c>
      <c r="X1079" s="78">
        <f>IF(IFERROR(SEARCH("H410",N1079),99)=99,IF(IFERROR(SEARCH("H410",O1079),99)=99,IF(IFERROR(SEARCH("H410",Q1079),99)=99,IF(IFERROR(SEARCH("H410",M1079),99)=99,IF(IFERROR(SEARCH("H410",R1079),99)=99,IF(IFERROR(SEARCH("H411",N1079),99)=99,IF(IFERROR(SEARCH("H411",O1079),99)=99,IF(IFERROR(SEARCH("H411",Q1079),99)=99,IF(IFERROR(SEARCH("H411",M1079),99)=99,IF(IFERROR(SEARCH("H411",R1079),99)=99,IF(IFERROR(SEARCH("H413",N1079),99)=99,IF(IFERROR(SEARCH("H413",O1079),99)=99,IF(IFERROR(SEARCH("H413",Q1079),99)=99,IF(IFERROR(SEARCH("H413",M1079),99)=99,IF(IFERROR(SEARCH("H413",R1079),99)=99,IF(IFERROR(SEARCH("H412",N1079),99)=99,IF(IFERROR(SEARCH("H412",O1079),99)=99,IF(IFERROR(SEARCH("H412",Q1079),99)=99,IF(IFERROR(SEARCH("H412",M1079),99)=99,IF(IFERROR(SEARCH("H412",R1079),99)=99,0,Scoring!$E$2),Scoring!$E$2),Scoring!$E$2),Scoring!$E$2),Scoring!$E$2),Scoring!$E$2),Scoring!$E$2),Scoring!$E$2),Scoring!$E$2),Scoring!$E$2),Scoring!$E$2),Scoring!$E$2),Scoring!$E$2),Scoring!$E$2),Scoring!$E$2),Scoring!$E$2),Scoring!$E$2),Scoring!$E$2),Scoring!$E$2),Scoring!$E$2)</f>
        <v>0</v>
      </c>
      <c r="Y1079" s="78">
        <f>IF(IFERROR(SEARCH("CMR",K1079),99)=99,IF(IFERROR(SEARCH("Suspected CMR",S1079),99)=99,IF(IFERROR(SEARCH("CMR",S1079),99)=99,0,Scoring!$E$8),Scoring!$E$9),Scoring!$E$8)</f>
        <v>0</v>
      </c>
      <c r="Z1079" s="78">
        <f>IF(IFERROR(SEARCH("H350",N1079),99)=99,IF(IFERROR(SEARCH("H350",O1079),99)=99,IF(IFERROR(SEARCH("H350",Q1079),99)=99,IF(IFERROR(SEARCH("H350",M1079),99)=99,IF(IFERROR(SEARCH("H350",R1079),99)=99,IF(IFERROR(SEARCH("H351",N1079),99)=99,IF(IFERROR(SEARCH("H351",O1079),99)=99,IF(IFERROR(SEARCH("H351",Q1079),99)=99,IF(IFERROR(SEARCH("H351",M1079),99)=99,IF(IFERROR(SEARCH("H351",R1079),99)=99,IF(IFERROR(SEARCH("carcinogenic",P1079),99)=99,IF(IFERROR(SEARCH("suspected carcinogenic",S1079),99)=99,0,Scoring!$E$12),Scoring!$E$11),Scoring!$E$10),Scoring!$E$10),Scoring!$E$10),Scoring!$E$10),Scoring!$E$10),Scoring!$E$10),Scoring!$E$10),Scoring!$E$10),Scoring!$E$10),Scoring!$E$10)</f>
        <v>0</v>
      </c>
      <c r="AA1079" s="78">
        <f>IF(IFERROR(SEARCH("H340",N1079),99)=99,IF(IFERROR(SEARCH("H340",O1079),99)=99,IF(IFERROR(SEARCH("H340",Q1079),99)=99,IF(IFERROR(SEARCH("H340",M1079),99)=99,IF(IFERROR(SEARCH("H340",R1079),99)=99,IF(IFERROR(SEARCH("H341",N1079),99)=99,IF(IFERROR(SEARCH("H341",O1079),99)=99,IF(IFERROR(SEARCH("H341",Q1079),99)=99,IF(IFERROR(SEARCH("H341",M1079),99)=99,IF(IFERROR(SEARCH("H341",R1079),99)=99,IF(IFERROR(SEARCH("mutagenic",P1079),99)=99,IF(IFERROR(SEARCH("suspected mutagenic",S1079),99)=99,0,Scoring!$E$15),Scoring!$E$14),Scoring!$E$13),Scoring!$E$13),Scoring!$E$13),Scoring!$E$13),Scoring!$E$13),Scoring!$E$13),Scoring!$E$13),Scoring!$E$13),Scoring!$E$13),Scoring!$E$13)</f>
        <v>0</v>
      </c>
      <c r="AB1079" s="78">
        <f>IF(IFERROR(SEARCH("H360",N1079),99)=99,IF(IFERROR(SEARCH("H360",O1079),99)=99,IF(IFERROR(SEARCH("H360",Q1079),99)=99,IF(IFERROR(SEARCH("H360",M1079),99)=99,IF(IFERROR(SEARCH("H360",R1079),99)=99,IF(IFERROR(SEARCH("H361",N1079),99)=99,IF(IFERROR(SEARCH("H361",O1079),99)=99,IF(IFERROR(SEARCH("H361",Q1079),99)=99,IF(IFERROR(SEARCH("H361",M1079),99)=99,IF(IFERROR(SEARCH("H361",R1079),99)=99,IF(IFERROR(SEARCH("reproduction",P1079),99)=99,IF(IFERROR(SEARCH("suspected reprotoxic",S1079),99)=99,IF(IFERROR(SEARCH("reprotoxic",S1079),99)=99,IF(IFERROR(SEARCH("reprotoxic",K1079),99)=99,0,Scoring!$E$18),Scoring!$E$18),Scoring!$E$19),Scoring!$E$17),Scoring!$E$16),Scoring!$E$16),Scoring!$E$16),Scoring!$E$16),Scoring!$E$16),Scoring!$E$16),Scoring!$E$16),Scoring!$E$16),Scoring!$E$16),Scoring!$E$16)</f>
        <v>0</v>
      </c>
      <c r="AC1079" s="78">
        <f>IF(IFERROR(SEARCH("57f",L1079),99)=99,IF(IFERROR(SEARCH("57(f)",P1079),99)=99,0,Scoring!$E$20),Scoring!$E$20)</f>
        <v>0</v>
      </c>
      <c r="AD1079" s="78">
        <f>IF(IFERROR(SEARCH("CAT1",T1079),99)=99,IF(IFERROR(SEARCH("CAT2",T1079),99)=99,IF(IFERROR(SEARCH("CAT3",T1079),99)=99,IF(IFERROR(SEARCH("concluded to be endocrine",K1079),99)=99,IF(IFERROR(SEARCH("categorised as endocrine",K1079),99)=99,IF(IFERROR(SEARCH("endocrine disrupting",P1079),99)=99,IF(IFERROR(SEARCH("endocrine disrupting",K1079),99)=99,IF(IFERROR(SEARCH("suspected endocrine",S1079),99)=99,IF(IFERROR(SEARCH("potential endocrine",S1079),99)=99,0,Scoring!$E$25),Scoring!$E$25),Scoring!$E$24),Scoring!$E$24),Scoring!$E$24),Scoring!$E$24),Scoring!$E$23),Scoring!$E$22),Scoring!$E$21)</f>
        <v>1</v>
      </c>
      <c r="AE1079" s="78">
        <f>IF(IFERROR(SEARCH("suspected sensitiser",S1079),99)=99,IF(IFERROR(SEARCH("sensitiser",S1079),99)=99,IF(IFERROR(SEARCH("other hazard based concern",S1079),99)=99,0,Scoring!$E$28),Scoring!$E$26),Scoring!$E$27)</f>
        <v>0</v>
      </c>
      <c r="AF1079" s="78">
        <f>IF(IFERROR(M1079,1)=1,IF(IFERROR(N1079,1)=1,IF(IFERROR(O1079,1)=1,IF(IFERROR(Q1079,1)=1,IF(IFERROR(R1079,1)=1,IF(IFERROR(T1079,1)=1,IF(IFERROR(K1079,1)=1,IF(IFERROR(P1079,1)=1,IF(IFERROR(S1079,1)=1,Scoring!$E$29,0),0),0),0),0),0),0),0),0)</f>
        <v>0</v>
      </c>
      <c r="AG1079" s="78">
        <f t="shared" si="77"/>
        <v>1</v>
      </c>
      <c r="AI1079" s="93"/>
      <c r="AJ1079" s="94"/>
      <c r="AK1079" s="76"/>
      <c r="AL1079" s="75"/>
      <c r="AN1079" s="79"/>
      <c r="AO1079" s="79"/>
      <c r="AP1079" s="79"/>
      <c r="AQ1079" s="79"/>
      <c r="AR1079" s="79"/>
      <c r="AS1079" s="78"/>
      <c r="AU1079" s="79">
        <f>IF(IFERROR(F1079,99)=99,IF(IFERROR(G1079,99)=99,IF(IFERROR(H1079,99)=99,IF(IFERROR(I1079,99)=99,IF(IFERROR(E1079,99)=99,IF(IFERROR(J1079,99)=99,0,Scoring!$B$7),Scoring!$B$3),Scoring!$B$2),Scoring!$B$6),Scoring!$B$5),Scoring!$B$4)</f>
        <v>0.3</v>
      </c>
      <c r="AV1079" s="78">
        <f t="shared" si="78"/>
        <v>0.3</v>
      </c>
      <c r="AW1079" s="78"/>
      <c r="AX1079" s="66"/>
      <c r="AY1079" s="78"/>
      <c r="AZ1079" s="76"/>
      <c r="BB1079" s="76"/>
    </row>
    <row r="1080" spans="1:54" x14ac:dyDescent="0.25">
      <c r="A1080" s="89" t="s">
        <v>6856</v>
      </c>
      <c r="B1080" s="89" t="s">
        <v>30</v>
      </c>
      <c r="C1080" s="89" t="s">
        <v>30</v>
      </c>
      <c r="D1080" s="89" t="s">
        <v>6857</v>
      </c>
      <c r="E1080" s="76" t="e">
        <f>IF(C1080="-",IF(A1080="-",VLOOKUP(D1080,'sin-list 180320_update'!$C$2:$C$835,1,FALSE),VLOOKUP(A1080,'sin-list 180320_update'!$A$2:$A$835,1,FALSE)),VLOOKUP(C1080,'sin-list 180320_update'!$B$2:$B$835,1,FALSE))</f>
        <v>#N/A</v>
      </c>
      <c r="F1080" s="76" t="e">
        <f>IF($C1080="-",IF($A1080="-",VLOOKUP($D1080,'REACH Bilaga XVII_update'!$A$5:$A$131,1,FALSE),VLOOKUP($A1080,'REACH Bilaga XVII_update'!$C$5:$C$131,1,FALSE)),VLOOKUP($C1080,'REACH Bilaga XVII_update'!$B$5:$B$131,1,FALSE))</f>
        <v>#N/A</v>
      </c>
      <c r="G1080" s="76" t="e">
        <f>IF($C1080="-",IF($A1080="-",VLOOKUP($D1080,' REACH Bilaga 59_update'!$A$5:$A$210,1,FALSE),VLOOKUP($A1080,' REACH Bilaga 59_update'!$D$5:$D$210,1,FALSE)),VLOOKUP($C1080,' REACH Bilaga 59_update'!$C$5:$C$210,1,FALSE))</f>
        <v>#N/A</v>
      </c>
      <c r="H1080" s="76" t="e">
        <f>IF($C1080="-",IF($A1080="-",VLOOKUP($D1080,'REACH Bilaga XIV_update'!$A$5:$A$110,1,FALSE),VLOOKUP($A1080,'REACH Bilaga XIV_update'!$D$5:$D$110,1,FALSE)),VLOOKUP($C1080,'REACH Bilaga XIV_update'!$C$5:$C$110,1,FALSE))</f>
        <v>#N/A</v>
      </c>
      <c r="I1080" s="76" t="e">
        <f>IF($C1080="-",IF($A1080="-",VLOOKUP($D1080,CoRAP_update!$A$5:$A$376,1,FALSE),VLOOKUP($A1080,CoRAP_update!$D$5:$D$376,1,FALSE)),VLOOKUP($C1080,CoRAP_update!$C$5:$C$376,1,FALSE))</f>
        <v>#N/A</v>
      </c>
      <c r="J1080" s="76" t="str">
        <f>IF($C1080="-",IF($A1080="-",VLOOKUP($D1080,EDC_update!$C$2:$C$450,1,FALSE),VLOOKUP($A1080,EDC_update!$B$2:$B$450,1,FALSE)),VLOOKUP($C1080,EDC_update!$L$2:$L$450,1,FALSE))</f>
        <v>56-49-5</v>
      </c>
      <c r="K1080" s="76" t="e">
        <f>IF($C1080="-",IF($A1080="-",IF(VLOOKUP($D1080,'sin-list 180320_update'!$C$2:$S$835,3,FALSE)="",NA(),VLOOKUP($D1080,'sin-list 180320_update'!$C$2:$S$835,3,FALSE)),IF(VLOOKUP($A1080,'sin-list 180320_update'!$A$2:$S$835,5,FALSE)="",NA(),VLOOKUP($A1080,'sin-list 180320_update'!$A$2:$S$835,5,FALSE))),IF(VLOOKUP($C1080,'sin-list 180320_update'!$B$2:$S$835,4,FALSE)="",NA(),VLOOKUP($C1080,'sin-list 180320_update'!$B$2:$S$835,4,FALSE)))</f>
        <v>#N/A</v>
      </c>
      <c r="L1080" s="76" t="e">
        <f>IF($C1080="-",IF($A1080="-",VLOOKUP($D1080,'sin-list 180320_update'!$C$2:$S$835,6,FALSE),VLOOKUP($A1080,'sin-list 180320_update'!$A$2:$S$835,8,FALSE)),VLOOKUP($C1080,'sin-list 180320_update'!$B$2:$S$835,7,FALSE))</f>
        <v>#N/A</v>
      </c>
      <c r="M1080" s="76" t="e">
        <f>IF($C1080="-",IF($A1080="-",IF(VLOOKUP($D1080,'sin-list 180320_update'!$C$2:$S$835,8,FALSE)="",NA(),VLOOKUP($D1080,'sin-list 180320_update'!$C$2:$S$835,8,FALSE)),IF(VLOOKUP($A1080,'sin-list 180320_update'!$A$2:$S$835,10,FALSE)="",NA(),VLOOKUP($A1080,'sin-list 180320_update'!$A$2:$S$835,10,FALSE))),IF(VLOOKUP($C1080,'sin-list 180320_update'!$B$2:$S$835,9,FALSE)="",NA(),VLOOKUP($C1080,'sin-list 180320_update'!$B$2:$S$835,9,FALSE)))</f>
        <v>#N/A</v>
      </c>
      <c r="N1080" s="76" t="e">
        <f>IF($C1080="-",IF($A1080="-",IF(VLOOKUP($D1080,'REACH Bilaga XVII_update'!$A$5:$E$131,4,FALSE)="",NA(),VLOOKUP($D1080,'REACH Bilaga XVII_update'!$A$5:$E$131,4,FALSE)),IF(VLOOKUP($A1080,'REACH Bilaga XVII_update'!$C$5:$D$131,2,FALSE)="",NA(),VLOOKUP($A1080,'REACH Bilaga XVII_update'!$C$5:$D$131,2,FALSE))),IF(VLOOKUP($C1080,'REACH Bilaga XVII_update'!$B$5:$D$131,3,FALSE)="",NA(),VLOOKUP($C1080,'REACH Bilaga XVII_update'!$B$5:$D$131,3,FALSE)))</f>
        <v>#N/A</v>
      </c>
      <c r="O1080" s="76" t="e">
        <f>IF($C1080="-",IF($A1080="-",IF(VLOOKUP($D1080,' REACH Bilaga 59_update'!$A$5:$E$210,5,FALSE)="",NA(),VLOOKUP($D1080,' REACH Bilaga 59_update'!$A$5:$E$210,5,FALSE)),IF(VLOOKUP($A1080,' REACH Bilaga 59_update'!$D$5:$E$210,2,FALSE)="",NA(),VLOOKUP($A1080,' REACH Bilaga 59_update'!$D$5:$E$210,2,FALSE))),IF(VLOOKUP($C1080,' REACH Bilaga 59_update'!$C$5:$E$210,3,FALSE)="",NA(),VLOOKUP($C1080,' REACH Bilaga 59_update'!$C$5:$E$210,3,FALSE)))</f>
        <v>#N/A</v>
      </c>
      <c r="P1080" s="76" t="e">
        <f>IF(C1080="-",IF(A1080="-",IFERROR(VLOOKUP($D1080,' REACH Bilaga 59_update'!$A$5:$F$210,MATCH(Sammanfattning!P$1,' REACH Bilaga 59_update'!$A$4:$F$4,0),FALSE),VLOOKUP($D1080,'REACH Bilaga XIV_update'!$A$4:$H$110,MATCH(Sammanfattning!P$1,'REACH Bilaga XIV_update'!$A$4:$H$4,0),FALSE)),IFERROR(VLOOKUP($A1080,' REACH Bilaga 59_update'!$D$5:$F$210,MATCH(Sammanfattning!P$1,' REACH Bilaga 59_update'!$D$4:$F$4,0),FALSE),VLOOKUP($A1080,'REACH Bilaga XIV_update'!$D$4:$H$110,MATCH(Sammanfattning!P$1,'REACH Bilaga XIV_update'!$D$4:$H$4,0),FALSE))),IFERROR(VLOOKUP($C1080,' REACH Bilaga 59_update'!$C$5:$F$210,MATCH(Sammanfattning!P$1,' REACH Bilaga 59_update'!$C$4:$F$4,0),FALSE),VLOOKUP($C1080,'REACH Bilaga XIV_update'!$C$4:$H$110,MATCH(Sammanfattning!P$1,'REACH Bilaga XIV_update'!$C$4:$H$4,0),FALSE)))</f>
        <v>#N/A</v>
      </c>
      <c r="Q1080" s="76" t="e">
        <f>IF($C1080="-",IF($A1080="-",IF(VLOOKUP($D1080,'REACH Bilaga XIV_update'!$A$5:$I$110,9,FALSE)="",NA(),VLOOKUP($D1080,'REACH Bilaga XIV_update'!$A$5:$I$110,9,FALSE)),IF(VLOOKUP($A1080,'REACH Bilaga XIV_update'!$D$5:$I$110,6,FALSE)="",NA(),VLOOKUP($A1080,'REACH Bilaga XIV_update'!$D$5:$I$110,6,FALSE))),IF(VLOOKUP($C1080,'REACH Bilaga XIV_update'!$C$5:$I$110,7,FALSE)="",NA(),VLOOKUP($C1080,'REACH Bilaga XIV_update'!$C$5:$I$110,7,FALSE)))</f>
        <v>#N/A</v>
      </c>
      <c r="R1080" s="76" t="e">
        <f>IF($C1080="-",IF($A1080="-",IF(VLOOKUP($D1080,CoRAP_update!$A$5:$O$376,15,FALSE)="",NA(),VLOOKUP($D1080,CoRAP_update!$A$5:$O$376,15,FALSE)),IF(VLOOKUP($A1080,CoRAP_update!$D$5:$O$376,12,FALSE)="",NA(),VLOOKUP($A1080,CoRAP_update!$D$5:$O$376,12,FALSE))),IF(VLOOKUP($C1080,CoRAP_update!$C$5:$O$376,13,FALSE)="",NA(),VLOOKUP($C1080,CoRAP_update!$C$5:$O$376,13,FALSE)))</f>
        <v>#N/A</v>
      </c>
      <c r="S1080" s="144" t="e">
        <f>IF($C1080="-",IF($A1080="-",VLOOKUP($D1080,CoRAP_update!$A$5:$J$376,MATCH(Sammanfattning!S$1,CoRAP_update!$A$4:$J$4,0),FALSE),VLOOKUP($A1080,CoRAP_update!$D$5:$J$376,MATCH(Sammanfattning!S$1,CoRAP_update!$D$4:$J$4,0),FALSE)),VLOOKUP($C1080,CoRAP_update!$C$5:$J$376,MATCH(Sammanfattning!S$1,CoRAP_update!$C$4:$J$4,0),FALSE))</f>
        <v>#N/A</v>
      </c>
      <c r="T1080" s="76" t="str">
        <f>IF($A1080="-",VLOOKUP($D1080,EDC_update!$C$2:$F$450,4,FALSE),VLOOKUP($A1080,EDC_update!$B$2:$F$450,5,FALSE))</f>
        <v>CAT1</v>
      </c>
      <c r="V1080" s="78">
        <f>IF(IFERROR(SEARCH("PBT",P1080),99)=99,IF(IFERROR(SEARCH("suspected PBT",S1080),99)=99,IF(IFERROR(SEARCH("concluded to be PBT",K1080),99)=99,IF(IFERROR(SEARCH("PBT",S1080),99)=99,IF(IFERROR(SEARCH("PBT cand",L1080),99)=99,IF(IFERROR(SEARCH("PBT",L1080),99)=99,IF(IFERROR(SEARCH("persistent, bioackumulative and toxic properties",K1080),99)=99,0,Scoring!$E$3),Scoring!$E$3),Scoring!$E$7),Scoring!$E$3),Scoring!$E$5),Scoring!$E$6),Scoring!$E$3)</f>
        <v>0</v>
      </c>
      <c r="W1080" s="78">
        <f>IF(IFERROR(SEARCH("vPvB",P1080),99)=99,IF(IFERROR(SEARCH("suspected pbt/vPvB",S1080),99)=99,IF(IFERROR(SEARCH("vPvB",S1080),99)=99,IF(IFERROR(SEARCH("concluded to be a vPvB",S1080),99)=99,IF(IFERROR(SEARCH("identified as vPvB",K1080),99)=99,IF(IFERROR(SEARCH("concluded to be a vPvB",K1080),99)=99,IF(IFERROR(SEARCH("concluded to be both pbt and vPvB",S1080),99)=99,IF(IFERROR(SEARCH("concluded to be both pbt and vPvB",K1080),99)=99,0,Scoring!$E$5),Scoring!$E$5),Scoring!$E$5),Scoring!$E$5),Scoring!$E$5),Scoring!$E$4),Scoring!$E$6),Scoring!$E$4)</f>
        <v>0</v>
      </c>
      <c r="X1080" s="78">
        <f>IF(IFERROR(SEARCH("H410",N1080),99)=99,IF(IFERROR(SEARCH("H410",O1080),99)=99,IF(IFERROR(SEARCH("H410",Q1080),99)=99,IF(IFERROR(SEARCH("H410",M1080),99)=99,IF(IFERROR(SEARCH("H410",R1080),99)=99,IF(IFERROR(SEARCH("H411",N1080),99)=99,IF(IFERROR(SEARCH("H411",O1080),99)=99,IF(IFERROR(SEARCH("H411",Q1080),99)=99,IF(IFERROR(SEARCH("H411",M1080),99)=99,IF(IFERROR(SEARCH("H411",R1080),99)=99,IF(IFERROR(SEARCH("H413",N1080),99)=99,IF(IFERROR(SEARCH("H413",O1080),99)=99,IF(IFERROR(SEARCH("H413",Q1080),99)=99,IF(IFERROR(SEARCH("H413",M1080),99)=99,IF(IFERROR(SEARCH("H413",R1080),99)=99,IF(IFERROR(SEARCH("H412",N1080),99)=99,IF(IFERROR(SEARCH("H412",O1080),99)=99,IF(IFERROR(SEARCH("H412",Q1080),99)=99,IF(IFERROR(SEARCH("H412",M1080),99)=99,IF(IFERROR(SEARCH("H412",R1080),99)=99,0,Scoring!$E$2),Scoring!$E$2),Scoring!$E$2),Scoring!$E$2),Scoring!$E$2),Scoring!$E$2),Scoring!$E$2),Scoring!$E$2),Scoring!$E$2),Scoring!$E$2),Scoring!$E$2),Scoring!$E$2),Scoring!$E$2),Scoring!$E$2),Scoring!$E$2),Scoring!$E$2),Scoring!$E$2),Scoring!$E$2),Scoring!$E$2),Scoring!$E$2)</f>
        <v>0</v>
      </c>
      <c r="Y1080" s="78">
        <f>IF(IFERROR(SEARCH("CMR",K1080),99)=99,IF(IFERROR(SEARCH("Suspected CMR",S1080),99)=99,IF(IFERROR(SEARCH("CMR",S1080),99)=99,0,Scoring!$E$8),Scoring!$E$9),Scoring!$E$8)</f>
        <v>0</v>
      </c>
      <c r="Z1080" s="78">
        <f>IF(IFERROR(SEARCH("H350",N1080),99)=99,IF(IFERROR(SEARCH("H350",O1080),99)=99,IF(IFERROR(SEARCH("H350",Q1080),99)=99,IF(IFERROR(SEARCH("H350",M1080),99)=99,IF(IFERROR(SEARCH("H350",R1080),99)=99,IF(IFERROR(SEARCH("H351",N1080),99)=99,IF(IFERROR(SEARCH("H351",O1080),99)=99,IF(IFERROR(SEARCH("H351",Q1080),99)=99,IF(IFERROR(SEARCH("H351",M1080),99)=99,IF(IFERROR(SEARCH("H351",R1080),99)=99,IF(IFERROR(SEARCH("carcinogenic",P1080),99)=99,IF(IFERROR(SEARCH("suspected carcinogenic",S1080),99)=99,0,Scoring!$E$12),Scoring!$E$11),Scoring!$E$10),Scoring!$E$10),Scoring!$E$10),Scoring!$E$10),Scoring!$E$10),Scoring!$E$10),Scoring!$E$10),Scoring!$E$10),Scoring!$E$10),Scoring!$E$10)</f>
        <v>0</v>
      </c>
      <c r="AA1080" s="78">
        <f>IF(IFERROR(SEARCH("H340",N1080),99)=99,IF(IFERROR(SEARCH("H340",O1080),99)=99,IF(IFERROR(SEARCH("H340",Q1080),99)=99,IF(IFERROR(SEARCH("H340",M1080),99)=99,IF(IFERROR(SEARCH("H340",R1080),99)=99,IF(IFERROR(SEARCH("H341",N1080),99)=99,IF(IFERROR(SEARCH("H341",O1080),99)=99,IF(IFERROR(SEARCH("H341",Q1080),99)=99,IF(IFERROR(SEARCH("H341",M1080),99)=99,IF(IFERROR(SEARCH("H341",R1080),99)=99,IF(IFERROR(SEARCH("mutagenic",P1080),99)=99,IF(IFERROR(SEARCH("suspected mutagenic",S1080),99)=99,0,Scoring!$E$15),Scoring!$E$14),Scoring!$E$13),Scoring!$E$13),Scoring!$E$13),Scoring!$E$13),Scoring!$E$13),Scoring!$E$13),Scoring!$E$13),Scoring!$E$13),Scoring!$E$13),Scoring!$E$13)</f>
        <v>0</v>
      </c>
      <c r="AB1080" s="78">
        <f>IF(IFERROR(SEARCH("H360",N1080),99)=99,IF(IFERROR(SEARCH("H360",O1080),99)=99,IF(IFERROR(SEARCH("H360",Q1080),99)=99,IF(IFERROR(SEARCH("H360",M1080),99)=99,IF(IFERROR(SEARCH("H360",R1080),99)=99,IF(IFERROR(SEARCH("H361",N1080),99)=99,IF(IFERROR(SEARCH("H361",O1080),99)=99,IF(IFERROR(SEARCH("H361",Q1080),99)=99,IF(IFERROR(SEARCH("H361",M1080),99)=99,IF(IFERROR(SEARCH("H361",R1080),99)=99,IF(IFERROR(SEARCH("reproduction",P1080),99)=99,IF(IFERROR(SEARCH("suspected reprotoxic",S1080),99)=99,IF(IFERROR(SEARCH("reprotoxic",S1080),99)=99,IF(IFERROR(SEARCH("reprotoxic",K1080),99)=99,0,Scoring!$E$18),Scoring!$E$18),Scoring!$E$19),Scoring!$E$17),Scoring!$E$16),Scoring!$E$16),Scoring!$E$16),Scoring!$E$16),Scoring!$E$16),Scoring!$E$16),Scoring!$E$16),Scoring!$E$16),Scoring!$E$16),Scoring!$E$16)</f>
        <v>0</v>
      </c>
      <c r="AC1080" s="78">
        <f>IF(IFERROR(SEARCH("57f",L1080),99)=99,IF(IFERROR(SEARCH("57(f)",P1080),99)=99,0,Scoring!$E$20),Scoring!$E$20)</f>
        <v>0</v>
      </c>
      <c r="AD1080" s="78">
        <f>IF(IFERROR(SEARCH("CAT1",T1080),99)=99,IF(IFERROR(SEARCH("CAT2",T1080),99)=99,IF(IFERROR(SEARCH("CAT3",T1080),99)=99,IF(IFERROR(SEARCH("concluded to be endocrine",K1080),99)=99,IF(IFERROR(SEARCH("categorised as endocrine",K1080),99)=99,IF(IFERROR(SEARCH("endocrine disrupting",P1080),99)=99,IF(IFERROR(SEARCH("endocrine disrupting",K1080),99)=99,IF(IFERROR(SEARCH("suspected endocrine",S1080),99)=99,IF(IFERROR(SEARCH("potential endocrine",S1080),99)=99,0,Scoring!$E$25),Scoring!$E$25),Scoring!$E$24),Scoring!$E$24),Scoring!$E$24),Scoring!$E$24),Scoring!$E$23),Scoring!$E$22),Scoring!$E$21)</f>
        <v>1</v>
      </c>
      <c r="AE1080" s="78">
        <f>IF(IFERROR(SEARCH("suspected sensitiser",S1080),99)=99,IF(IFERROR(SEARCH("sensitiser",S1080),99)=99,IF(IFERROR(SEARCH("other hazard based concern",S1080),99)=99,0,Scoring!$E$28),Scoring!$E$26),Scoring!$E$27)</f>
        <v>0</v>
      </c>
      <c r="AF1080" s="78">
        <f>IF(IFERROR(M1080,1)=1,IF(IFERROR(N1080,1)=1,IF(IFERROR(O1080,1)=1,IF(IFERROR(Q1080,1)=1,IF(IFERROR(R1080,1)=1,IF(IFERROR(T1080,1)=1,IF(IFERROR(K1080,1)=1,IF(IFERROR(P1080,1)=1,IF(IFERROR(S1080,1)=1,Scoring!$E$29,0),0),0),0),0),0),0),0),0)</f>
        <v>0</v>
      </c>
      <c r="AG1080" s="78">
        <f t="shared" si="77"/>
        <v>1</v>
      </c>
      <c r="AI1080" s="93"/>
      <c r="AJ1080" s="94"/>
      <c r="AK1080" s="76"/>
      <c r="AL1080" s="75"/>
      <c r="AN1080" s="79"/>
      <c r="AO1080" s="79"/>
      <c r="AP1080" s="79"/>
      <c r="AQ1080" s="79"/>
      <c r="AR1080" s="79"/>
      <c r="AS1080" s="78"/>
      <c r="AU1080" s="79">
        <f>IF(IFERROR(F1080,99)=99,IF(IFERROR(G1080,99)=99,IF(IFERROR(H1080,99)=99,IF(IFERROR(I1080,99)=99,IF(IFERROR(E1080,99)=99,IF(IFERROR(J1080,99)=99,0,Scoring!$B$7),Scoring!$B$3),Scoring!$B$2),Scoring!$B$6),Scoring!$B$5),Scoring!$B$4)</f>
        <v>0.3</v>
      </c>
      <c r="AV1080" s="78">
        <f t="shared" si="78"/>
        <v>0.3</v>
      </c>
      <c r="AW1080" s="78"/>
      <c r="AX1080" s="66"/>
      <c r="AY1080" s="78"/>
      <c r="AZ1080" s="76"/>
      <c r="BB1080" s="76"/>
    </row>
    <row r="1081" spans="1:54" x14ac:dyDescent="0.25">
      <c r="A1081" s="89" t="s">
        <v>6847</v>
      </c>
      <c r="B1081" s="89" t="s">
        <v>30</v>
      </c>
      <c r="C1081" s="89" t="s">
        <v>30</v>
      </c>
      <c r="D1081" s="89" t="s">
        <v>6848</v>
      </c>
      <c r="E1081" s="76" t="e">
        <f>IF(C1081="-",IF(A1081="-",VLOOKUP(D1081,'sin-list 180320_update'!$C$2:$C$835,1,FALSE),VLOOKUP(A1081,'sin-list 180320_update'!$A$2:$A$835,1,FALSE)),VLOOKUP(C1081,'sin-list 180320_update'!$B$2:$B$835,1,FALSE))</f>
        <v>#N/A</v>
      </c>
      <c r="F1081" s="76" t="e">
        <f>IF($C1081="-",IF($A1081="-",VLOOKUP($D1081,'REACH Bilaga XVII_update'!$A$5:$A$131,1,FALSE),VLOOKUP($A1081,'REACH Bilaga XVII_update'!$C$5:$C$131,1,FALSE)),VLOOKUP($C1081,'REACH Bilaga XVII_update'!$B$5:$B$131,1,FALSE))</f>
        <v>#N/A</v>
      </c>
      <c r="G1081" s="76" t="e">
        <f>IF($C1081="-",IF($A1081="-",VLOOKUP($D1081,' REACH Bilaga 59_update'!$A$5:$A$210,1,FALSE),VLOOKUP($A1081,' REACH Bilaga 59_update'!$D$5:$D$210,1,FALSE)),VLOOKUP($C1081,' REACH Bilaga 59_update'!$C$5:$C$210,1,FALSE))</f>
        <v>#N/A</v>
      </c>
      <c r="H1081" s="76" t="e">
        <f>IF($C1081="-",IF($A1081="-",VLOOKUP($D1081,'REACH Bilaga XIV_update'!$A$5:$A$110,1,FALSE),VLOOKUP($A1081,'REACH Bilaga XIV_update'!$D$5:$D$110,1,FALSE)),VLOOKUP($C1081,'REACH Bilaga XIV_update'!$C$5:$C$110,1,FALSE))</f>
        <v>#N/A</v>
      </c>
      <c r="I1081" s="76" t="e">
        <f>IF($C1081="-",IF($A1081="-",VLOOKUP($D1081,CoRAP_update!$A$5:$A$376,1,FALSE),VLOOKUP($A1081,CoRAP_update!$D$5:$D$376,1,FALSE)),VLOOKUP($C1081,CoRAP_update!$C$5:$C$376,1,FALSE))</f>
        <v>#N/A</v>
      </c>
      <c r="J1081" s="76" t="str">
        <f>IF($C1081="-",IF($A1081="-",VLOOKUP($D1081,EDC_update!$C$2:$C$450,1,FALSE),VLOOKUP($A1081,EDC_update!$B$2:$B$450,1,FALSE)),VLOOKUP($C1081,EDC_update!$L$2:$L$450,1,FALSE))</f>
        <v>56614-97-2</v>
      </c>
      <c r="K1081" s="76" t="e">
        <f>IF($C1081="-",IF($A1081="-",IF(VLOOKUP($D1081,'sin-list 180320_update'!$C$2:$S$835,3,FALSE)="",NA(),VLOOKUP($D1081,'sin-list 180320_update'!$C$2:$S$835,3,FALSE)),IF(VLOOKUP($A1081,'sin-list 180320_update'!$A$2:$S$835,5,FALSE)="",NA(),VLOOKUP($A1081,'sin-list 180320_update'!$A$2:$S$835,5,FALSE))),IF(VLOOKUP($C1081,'sin-list 180320_update'!$B$2:$S$835,4,FALSE)="",NA(),VLOOKUP($C1081,'sin-list 180320_update'!$B$2:$S$835,4,FALSE)))</f>
        <v>#N/A</v>
      </c>
      <c r="L1081" s="76" t="e">
        <f>IF($C1081="-",IF($A1081="-",VLOOKUP($D1081,'sin-list 180320_update'!$C$2:$S$835,6,FALSE),VLOOKUP($A1081,'sin-list 180320_update'!$A$2:$S$835,8,FALSE)),VLOOKUP($C1081,'sin-list 180320_update'!$B$2:$S$835,7,FALSE))</f>
        <v>#N/A</v>
      </c>
      <c r="M1081" s="76" t="e">
        <f>IF($C1081="-",IF($A1081="-",IF(VLOOKUP($D1081,'sin-list 180320_update'!$C$2:$S$835,8,FALSE)="",NA(),VLOOKUP($D1081,'sin-list 180320_update'!$C$2:$S$835,8,FALSE)),IF(VLOOKUP($A1081,'sin-list 180320_update'!$A$2:$S$835,10,FALSE)="",NA(),VLOOKUP($A1081,'sin-list 180320_update'!$A$2:$S$835,10,FALSE))),IF(VLOOKUP($C1081,'sin-list 180320_update'!$B$2:$S$835,9,FALSE)="",NA(),VLOOKUP($C1081,'sin-list 180320_update'!$B$2:$S$835,9,FALSE)))</f>
        <v>#N/A</v>
      </c>
      <c r="N1081" s="76" t="e">
        <f>IF($C1081="-",IF($A1081="-",IF(VLOOKUP($D1081,'REACH Bilaga XVII_update'!$A$5:$E$131,4,FALSE)="",NA(),VLOOKUP($D1081,'REACH Bilaga XVII_update'!$A$5:$E$131,4,FALSE)),IF(VLOOKUP($A1081,'REACH Bilaga XVII_update'!$C$5:$D$131,2,FALSE)="",NA(),VLOOKUP($A1081,'REACH Bilaga XVII_update'!$C$5:$D$131,2,FALSE))),IF(VLOOKUP($C1081,'REACH Bilaga XVII_update'!$B$5:$D$131,3,FALSE)="",NA(),VLOOKUP($C1081,'REACH Bilaga XVII_update'!$B$5:$D$131,3,FALSE)))</f>
        <v>#N/A</v>
      </c>
      <c r="O1081" s="76" t="e">
        <f>IF($C1081="-",IF($A1081="-",IF(VLOOKUP($D1081,' REACH Bilaga 59_update'!$A$5:$E$210,5,FALSE)="",NA(),VLOOKUP($D1081,' REACH Bilaga 59_update'!$A$5:$E$210,5,FALSE)),IF(VLOOKUP($A1081,' REACH Bilaga 59_update'!$D$5:$E$210,2,FALSE)="",NA(),VLOOKUP($A1081,' REACH Bilaga 59_update'!$D$5:$E$210,2,FALSE))),IF(VLOOKUP($C1081,' REACH Bilaga 59_update'!$C$5:$E$210,3,FALSE)="",NA(),VLOOKUP($C1081,' REACH Bilaga 59_update'!$C$5:$E$210,3,FALSE)))</f>
        <v>#N/A</v>
      </c>
      <c r="P1081" s="76" t="e">
        <f>IF(C1081="-",IF(A1081="-",IFERROR(VLOOKUP($D1081,' REACH Bilaga 59_update'!$A$5:$F$210,MATCH(Sammanfattning!P$1,' REACH Bilaga 59_update'!$A$4:$F$4,0),FALSE),VLOOKUP($D1081,'REACH Bilaga XIV_update'!$A$4:$H$110,MATCH(Sammanfattning!P$1,'REACH Bilaga XIV_update'!$A$4:$H$4,0),FALSE)),IFERROR(VLOOKUP($A1081,' REACH Bilaga 59_update'!$D$5:$F$210,MATCH(Sammanfattning!P$1,' REACH Bilaga 59_update'!$D$4:$F$4,0),FALSE),VLOOKUP($A1081,'REACH Bilaga XIV_update'!$D$4:$H$110,MATCH(Sammanfattning!P$1,'REACH Bilaga XIV_update'!$D$4:$H$4,0),FALSE))),IFERROR(VLOOKUP($C1081,' REACH Bilaga 59_update'!$C$5:$F$210,MATCH(Sammanfattning!P$1,' REACH Bilaga 59_update'!$C$4:$F$4,0),FALSE),VLOOKUP($C1081,'REACH Bilaga XIV_update'!$C$4:$H$110,MATCH(Sammanfattning!P$1,'REACH Bilaga XIV_update'!$C$4:$H$4,0),FALSE)))</f>
        <v>#N/A</v>
      </c>
      <c r="Q1081" s="76" t="e">
        <f>IF($C1081="-",IF($A1081="-",IF(VLOOKUP($D1081,'REACH Bilaga XIV_update'!$A$5:$I$110,9,FALSE)="",NA(),VLOOKUP($D1081,'REACH Bilaga XIV_update'!$A$5:$I$110,9,FALSE)),IF(VLOOKUP($A1081,'REACH Bilaga XIV_update'!$D$5:$I$110,6,FALSE)="",NA(),VLOOKUP($A1081,'REACH Bilaga XIV_update'!$D$5:$I$110,6,FALSE))),IF(VLOOKUP($C1081,'REACH Bilaga XIV_update'!$C$5:$I$110,7,FALSE)="",NA(),VLOOKUP($C1081,'REACH Bilaga XIV_update'!$C$5:$I$110,7,FALSE)))</f>
        <v>#N/A</v>
      </c>
      <c r="R1081" s="76" t="e">
        <f>IF($C1081="-",IF($A1081="-",IF(VLOOKUP($D1081,CoRAP_update!$A$5:$O$376,15,FALSE)="",NA(),VLOOKUP($D1081,CoRAP_update!$A$5:$O$376,15,FALSE)),IF(VLOOKUP($A1081,CoRAP_update!$D$5:$O$376,12,FALSE)="",NA(),VLOOKUP($A1081,CoRAP_update!$D$5:$O$376,12,FALSE))),IF(VLOOKUP($C1081,CoRAP_update!$C$5:$O$376,13,FALSE)="",NA(),VLOOKUP($C1081,CoRAP_update!$C$5:$O$376,13,FALSE)))</f>
        <v>#N/A</v>
      </c>
      <c r="S1081" s="144" t="e">
        <f>IF($C1081="-",IF($A1081="-",VLOOKUP($D1081,CoRAP_update!$A$5:$J$376,MATCH(Sammanfattning!S$1,CoRAP_update!$A$4:$J$4,0),FALSE),VLOOKUP($A1081,CoRAP_update!$D$5:$J$376,MATCH(Sammanfattning!S$1,CoRAP_update!$D$4:$J$4,0),FALSE)),VLOOKUP($C1081,CoRAP_update!$C$5:$J$376,MATCH(Sammanfattning!S$1,CoRAP_update!$C$4:$J$4,0),FALSE))</f>
        <v>#N/A</v>
      </c>
      <c r="T1081" s="76" t="str">
        <f>IF($A1081="-",VLOOKUP($D1081,EDC_update!$C$2:$F$450,4,FALSE),VLOOKUP($A1081,EDC_update!$B$2:$F$450,5,FALSE))</f>
        <v>CAT1</v>
      </c>
      <c r="V1081" s="78">
        <f>IF(IFERROR(SEARCH("PBT",P1081),99)=99,IF(IFERROR(SEARCH("suspected PBT",S1081),99)=99,IF(IFERROR(SEARCH("concluded to be PBT",K1081),99)=99,IF(IFERROR(SEARCH("PBT",S1081),99)=99,IF(IFERROR(SEARCH("PBT cand",L1081),99)=99,IF(IFERROR(SEARCH("PBT",L1081),99)=99,IF(IFERROR(SEARCH("persistent, bioackumulative and toxic properties",K1081),99)=99,0,Scoring!$E$3),Scoring!$E$3),Scoring!$E$7),Scoring!$E$3),Scoring!$E$5),Scoring!$E$6),Scoring!$E$3)</f>
        <v>0</v>
      </c>
      <c r="W1081" s="78">
        <f>IF(IFERROR(SEARCH("vPvB",P1081),99)=99,IF(IFERROR(SEARCH("suspected pbt/vPvB",S1081),99)=99,IF(IFERROR(SEARCH("vPvB",S1081),99)=99,IF(IFERROR(SEARCH("concluded to be a vPvB",S1081),99)=99,IF(IFERROR(SEARCH("identified as vPvB",K1081),99)=99,IF(IFERROR(SEARCH("concluded to be a vPvB",K1081),99)=99,IF(IFERROR(SEARCH("concluded to be both pbt and vPvB",S1081),99)=99,IF(IFERROR(SEARCH("concluded to be both pbt and vPvB",K1081),99)=99,0,Scoring!$E$5),Scoring!$E$5),Scoring!$E$5),Scoring!$E$5),Scoring!$E$5),Scoring!$E$4),Scoring!$E$6),Scoring!$E$4)</f>
        <v>0</v>
      </c>
      <c r="X1081" s="78">
        <f>IF(IFERROR(SEARCH("H410",N1081),99)=99,IF(IFERROR(SEARCH("H410",O1081),99)=99,IF(IFERROR(SEARCH("H410",Q1081),99)=99,IF(IFERROR(SEARCH("H410",M1081),99)=99,IF(IFERROR(SEARCH("H410",R1081),99)=99,IF(IFERROR(SEARCH("H411",N1081),99)=99,IF(IFERROR(SEARCH("H411",O1081),99)=99,IF(IFERROR(SEARCH("H411",Q1081),99)=99,IF(IFERROR(SEARCH("H411",M1081),99)=99,IF(IFERROR(SEARCH("H411",R1081),99)=99,IF(IFERROR(SEARCH("H413",N1081),99)=99,IF(IFERROR(SEARCH("H413",O1081),99)=99,IF(IFERROR(SEARCH("H413",Q1081),99)=99,IF(IFERROR(SEARCH("H413",M1081),99)=99,IF(IFERROR(SEARCH("H413",R1081),99)=99,IF(IFERROR(SEARCH("H412",N1081),99)=99,IF(IFERROR(SEARCH("H412",O1081),99)=99,IF(IFERROR(SEARCH("H412",Q1081),99)=99,IF(IFERROR(SEARCH("H412",M1081),99)=99,IF(IFERROR(SEARCH("H412",R1081),99)=99,0,Scoring!$E$2),Scoring!$E$2),Scoring!$E$2),Scoring!$E$2),Scoring!$E$2),Scoring!$E$2),Scoring!$E$2),Scoring!$E$2),Scoring!$E$2),Scoring!$E$2),Scoring!$E$2),Scoring!$E$2),Scoring!$E$2),Scoring!$E$2),Scoring!$E$2),Scoring!$E$2),Scoring!$E$2),Scoring!$E$2),Scoring!$E$2),Scoring!$E$2)</f>
        <v>0</v>
      </c>
      <c r="Y1081" s="78">
        <f>IF(IFERROR(SEARCH("CMR",K1081),99)=99,IF(IFERROR(SEARCH("Suspected CMR",S1081),99)=99,IF(IFERROR(SEARCH("CMR",S1081),99)=99,0,Scoring!$E$8),Scoring!$E$9),Scoring!$E$8)</f>
        <v>0</v>
      </c>
      <c r="Z1081" s="78">
        <f>IF(IFERROR(SEARCH("H350",N1081),99)=99,IF(IFERROR(SEARCH("H350",O1081),99)=99,IF(IFERROR(SEARCH("H350",Q1081),99)=99,IF(IFERROR(SEARCH("H350",M1081),99)=99,IF(IFERROR(SEARCH("H350",R1081),99)=99,IF(IFERROR(SEARCH("H351",N1081),99)=99,IF(IFERROR(SEARCH("H351",O1081),99)=99,IF(IFERROR(SEARCH("H351",Q1081),99)=99,IF(IFERROR(SEARCH("H351",M1081),99)=99,IF(IFERROR(SEARCH("H351",R1081),99)=99,IF(IFERROR(SEARCH("carcinogenic",P1081),99)=99,IF(IFERROR(SEARCH("suspected carcinogenic",S1081),99)=99,0,Scoring!$E$12),Scoring!$E$11),Scoring!$E$10),Scoring!$E$10),Scoring!$E$10),Scoring!$E$10),Scoring!$E$10),Scoring!$E$10),Scoring!$E$10),Scoring!$E$10),Scoring!$E$10),Scoring!$E$10)</f>
        <v>0</v>
      </c>
      <c r="AA1081" s="78">
        <f>IF(IFERROR(SEARCH("H340",N1081),99)=99,IF(IFERROR(SEARCH("H340",O1081),99)=99,IF(IFERROR(SEARCH("H340",Q1081),99)=99,IF(IFERROR(SEARCH("H340",M1081),99)=99,IF(IFERROR(SEARCH("H340",R1081),99)=99,IF(IFERROR(SEARCH("H341",N1081),99)=99,IF(IFERROR(SEARCH("H341",O1081),99)=99,IF(IFERROR(SEARCH("H341",Q1081),99)=99,IF(IFERROR(SEARCH("H341",M1081),99)=99,IF(IFERROR(SEARCH("H341",R1081),99)=99,IF(IFERROR(SEARCH("mutagenic",P1081),99)=99,IF(IFERROR(SEARCH("suspected mutagenic",S1081),99)=99,0,Scoring!$E$15),Scoring!$E$14),Scoring!$E$13),Scoring!$E$13),Scoring!$E$13),Scoring!$E$13),Scoring!$E$13),Scoring!$E$13),Scoring!$E$13),Scoring!$E$13),Scoring!$E$13),Scoring!$E$13)</f>
        <v>0</v>
      </c>
      <c r="AB1081" s="78">
        <f>IF(IFERROR(SEARCH("H360",N1081),99)=99,IF(IFERROR(SEARCH("H360",O1081),99)=99,IF(IFERROR(SEARCH("H360",Q1081),99)=99,IF(IFERROR(SEARCH("H360",M1081),99)=99,IF(IFERROR(SEARCH("H360",R1081),99)=99,IF(IFERROR(SEARCH("H361",N1081),99)=99,IF(IFERROR(SEARCH("H361",O1081),99)=99,IF(IFERROR(SEARCH("H361",Q1081),99)=99,IF(IFERROR(SEARCH("H361",M1081),99)=99,IF(IFERROR(SEARCH("H361",R1081),99)=99,IF(IFERROR(SEARCH("reproduction",P1081),99)=99,IF(IFERROR(SEARCH("suspected reprotoxic",S1081),99)=99,IF(IFERROR(SEARCH("reprotoxic",S1081),99)=99,IF(IFERROR(SEARCH("reprotoxic",K1081),99)=99,0,Scoring!$E$18),Scoring!$E$18),Scoring!$E$19),Scoring!$E$17),Scoring!$E$16),Scoring!$E$16),Scoring!$E$16),Scoring!$E$16),Scoring!$E$16),Scoring!$E$16),Scoring!$E$16),Scoring!$E$16),Scoring!$E$16),Scoring!$E$16)</f>
        <v>0</v>
      </c>
      <c r="AC1081" s="78">
        <f>IF(IFERROR(SEARCH("57f",L1081),99)=99,IF(IFERROR(SEARCH("57(f)",P1081),99)=99,0,Scoring!$E$20),Scoring!$E$20)</f>
        <v>0</v>
      </c>
      <c r="AD1081" s="78">
        <f>IF(IFERROR(SEARCH("CAT1",T1081),99)=99,IF(IFERROR(SEARCH("CAT2",T1081),99)=99,IF(IFERROR(SEARCH("CAT3",T1081),99)=99,IF(IFERROR(SEARCH("concluded to be endocrine",K1081),99)=99,IF(IFERROR(SEARCH("categorised as endocrine",K1081),99)=99,IF(IFERROR(SEARCH("endocrine disrupting",P1081),99)=99,IF(IFERROR(SEARCH("endocrine disrupting",K1081),99)=99,IF(IFERROR(SEARCH("suspected endocrine",S1081),99)=99,IF(IFERROR(SEARCH("potential endocrine",S1081),99)=99,0,Scoring!$E$25),Scoring!$E$25),Scoring!$E$24),Scoring!$E$24),Scoring!$E$24),Scoring!$E$24),Scoring!$E$23),Scoring!$E$22),Scoring!$E$21)</f>
        <v>1</v>
      </c>
      <c r="AE1081" s="78">
        <f>IF(IFERROR(SEARCH("suspected sensitiser",S1081),99)=99,IF(IFERROR(SEARCH("sensitiser",S1081),99)=99,IF(IFERROR(SEARCH("other hazard based concern",S1081),99)=99,0,Scoring!$E$28),Scoring!$E$26),Scoring!$E$27)</f>
        <v>0</v>
      </c>
      <c r="AF1081" s="78">
        <f>IF(IFERROR(M1081,1)=1,IF(IFERROR(N1081,1)=1,IF(IFERROR(O1081,1)=1,IF(IFERROR(Q1081,1)=1,IF(IFERROR(R1081,1)=1,IF(IFERROR(T1081,1)=1,IF(IFERROR(K1081,1)=1,IF(IFERROR(P1081,1)=1,IF(IFERROR(S1081,1)=1,Scoring!$E$29,0),0),0),0),0),0),0),0),0)</f>
        <v>0</v>
      </c>
      <c r="AG1081" s="78">
        <f t="shared" si="77"/>
        <v>1</v>
      </c>
      <c r="AI1081" s="93"/>
      <c r="AJ1081" s="94"/>
      <c r="AK1081" s="76"/>
      <c r="AL1081" s="75"/>
      <c r="AN1081" s="79"/>
      <c r="AO1081" s="79"/>
      <c r="AP1081" s="79"/>
      <c r="AQ1081" s="79"/>
      <c r="AR1081" s="79"/>
      <c r="AS1081" s="78"/>
      <c r="AU1081" s="79">
        <f>IF(IFERROR(F1081,99)=99,IF(IFERROR(G1081,99)=99,IF(IFERROR(H1081,99)=99,IF(IFERROR(I1081,99)=99,IF(IFERROR(E1081,99)=99,IF(IFERROR(J1081,99)=99,0,Scoring!$B$7),Scoring!$B$3),Scoring!$B$2),Scoring!$B$6),Scoring!$B$5),Scoring!$B$4)</f>
        <v>0.3</v>
      </c>
      <c r="AV1081" s="78">
        <f t="shared" si="78"/>
        <v>0.3</v>
      </c>
      <c r="AW1081" s="78"/>
      <c r="AX1081" s="66"/>
      <c r="AY1081" s="78"/>
      <c r="AZ1081" s="76"/>
      <c r="BB1081" s="76"/>
    </row>
    <row r="1082" spans="1:54" x14ac:dyDescent="0.25">
      <c r="A1082" s="89" t="s">
        <v>6798</v>
      </c>
      <c r="B1082" s="89" t="s">
        <v>30</v>
      </c>
      <c r="C1082" s="89" t="s">
        <v>30</v>
      </c>
      <c r="D1082" s="89" t="s">
        <v>6799</v>
      </c>
      <c r="E1082" s="76" t="e">
        <f>IF(C1082="-",IF(A1082="-",VLOOKUP(D1082,'sin-list 180320_update'!$C$2:$C$835,1,FALSE),VLOOKUP(A1082,'sin-list 180320_update'!$A$2:$A$835,1,FALSE)),VLOOKUP(C1082,'sin-list 180320_update'!$B$2:$B$835,1,FALSE))</f>
        <v>#N/A</v>
      </c>
      <c r="F1082" s="76" t="e">
        <f>IF($C1082="-",IF($A1082="-",VLOOKUP($D1082,'REACH Bilaga XVII_update'!$A$5:$A$131,1,FALSE),VLOOKUP($A1082,'REACH Bilaga XVII_update'!$C$5:$C$131,1,FALSE)),VLOOKUP($C1082,'REACH Bilaga XVII_update'!$B$5:$B$131,1,FALSE))</f>
        <v>#N/A</v>
      </c>
      <c r="G1082" s="76" t="e">
        <f>IF($C1082="-",IF($A1082="-",VLOOKUP($D1082,' REACH Bilaga 59_update'!$A$5:$A$210,1,FALSE),VLOOKUP($A1082,' REACH Bilaga 59_update'!$D$5:$D$210,1,FALSE)),VLOOKUP($C1082,' REACH Bilaga 59_update'!$C$5:$C$210,1,FALSE))</f>
        <v>#N/A</v>
      </c>
      <c r="H1082" s="76" t="e">
        <f>IF($C1082="-",IF($A1082="-",VLOOKUP($D1082,'REACH Bilaga XIV_update'!$A$5:$A$110,1,FALSE),VLOOKUP($A1082,'REACH Bilaga XIV_update'!$D$5:$D$110,1,FALSE)),VLOOKUP($C1082,'REACH Bilaga XIV_update'!$C$5:$C$110,1,FALSE))</f>
        <v>#N/A</v>
      </c>
      <c r="I1082" s="76" t="e">
        <f>IF($C1082="-",IF($A1082="-",VLOOKUP($D1082,CoRAP_update!$A$5:$A$376,1,FALSE),VLOOKUP($A1082,CoRAP_update!$D$5:$D$376,1,FALSE)),VLOOKUP($C1082,CoRAP_update!$C$5:$C$376,1,FALSE))</f>
        <v>#N/A</v>
      </c>
      <c r="J1082" s="76" t="str">
        <f>IF($C1082="-",IF($A1082="-",VLOOKUP($D1082,EDC_update!$C$2:$C$450,1,FALSE),VLOOKUP($A1082,EDC_update!$B$2:$B$450,1,FALSE)),VLOOKUP($C1082,EDC_update!$L$2:$L$450,1,FALSE))</f>
        <v>57117-31-4</v>
      </c>
      <c r="K1082" s="76" t="e">
        <f>IF($C1082="-",IF($A1082="-",IF(VLOOKUP($D1082,'sin-list 180320_update'!$C$2:$S$835,3,FALSE)="",NA(),VLOOKUP($D1082,'sin-list 180320_update'!$C$2:$S$835,3,FALSE)),IF(VLOOKUP($A1082,'sin-list 180320_update'!$A$2:$S$835,5,FALSE)="",NA(),VLOOKUP($A1082,'sin-list 180320_update'!$A$2:$S$835,5,FALSE))),IF(VLOOKUP($C1082,'sin-list 180320_update'!$B$2:$S$835,4,FALSE)="",NA(),VLOOKUP($C1082,'sin-list 180320_update'!$B$2:$S$835,4,FALSE)))</f>
        <v>#N/A</v>
      </c>
      <c r="L1082" s="76" t="e">
        <f>IF($C1082="-",IF($A1082="-",VLOOKUP($D1082,'sin-list 180320_update'!$C$2:$S$835,6,FALSE),VLOOKUP($A1082,'sin-list 180320_update'!$A$2:$S$835,8,FALSE)),VLOOKUP($C1082,'sin-list 180320_update'!$B$2:$S$835,7,FALSE))</f>
        <v>#N/A</v>
      </c>
      <c r="M1082" s="76" t="e">
        <f>IF($C1082="-",IF($A1082="-",IF(VLOOKUP($D1082,'sin-list 180320_update'!$C$2:$S$835,8,FALSE)="",NA(),VLOOKUP($D1082,'sin-list 180320_update'!$C$2:$S$835,8,FALSE)),IF(VLOOKUP($A1082,'sin-list 180320_update'!$A$2:$S$835,10,FALSE)="",NA(),VLOOKUP($A1082,'sin-list 180320_update'!$A$2:$S$835,10,FALSE))),IF(VLOOKUP($C1082,'sin-list 180320_update'!$B$2:$S$835,9,FALSE)="",NA(),VLOOKUP($C1082,'sin-list 180320_update'!$B$2:$S$835,9,FALSE)))</f>
        <v>#N/A</v>
      </c>
      <c r="N1082" s="76" t="e">
        <f>IF($C1082="-",IF($A1082="-",IF(VLOOKUP($D1082,'REACH Bilaga XVII_update'!$A$5:$E$131,4,FALSE)="",NA(),VLOOKUP($D1082,'REACH Bilaga XVII_update'!$A$5:$E$131,4,FALSE)),IF(VLOOKUP($A1082,'REACH Bilaga XVII_update'!$C$5:$D$131,2,FALSE)="",NA(),VLOOKUP($A1082,'REACH Bilaga XVII_update'!$C$5:$D$131,2,FALSE))),IF(VLOOKUP($C1082,'REACH Bilaga XVII_update'!$B$5:$D$131,3,FALSE)="",NA(),VLOOKUP($C1082,'REACH Bilaga XVII_update'!$B$5:$D$131,3,FALSE)))</f>
        <v>#N/A</v>
      </c>
      <c r="O1082" s="76" t="e">
        <f>IF($C1082="-",IF($A1082="-",IF(VLOOKUP($D1082,' REACH Bilaga 59_update'!$A$5:$E$210,5,FALSE)="",NA(),VLOOKUP($D1082,' REACH Bilaga 59_update'!$A$5:$E$210,5,FALSE)),IF(VLOOKUP($A1082,' REACH Bilaga 59_update'!$D$5:$E$210,2,FALSE)="",NA(),VLOOKUP($A1082,' REACH Bilaga 59_update'!$D$5:$E$210,2,FALSE))),IF(VLOOKUP($C1082,' REACH Bilaga 59_update'!$C$5:$E$210,3,FALSE)="",NA(),VLOOKUP($C1082,' REACH Bilaga 59_update'!$C$5:$E$210,3,FALSE)))</f>
        <v>#N/A</v>
      </c>
      <c r="P1082" s="76" t="e">
        <f>IF(C1082="-",IF(A1082="-",IFERROR(VLOOKUP($D1082,' REACH Bilaga 59_update'!$A$5:$F$210,MATCH(Sammanfattning!P$1,' REACH Bilaga 59_update'!$A$4:$F$4,0),FALSE),VLOOKUP($D1082,'REACH Bilaga XIV_update'!$A$4:$H$110,MATCH(Sammanfattning!P$1,'REACH Bilaga XIV_update'!$A$4:$H$4,0),FALSE)),IFERROR(VLOOKUP($A1082,' REACH Bilaga 59_update'!$D$5:$F$210,MATCH(Sammanfattning!P$1,' REACH Bilaga 59_update'!$D$4:$F$4,0),FALSE),VLOOKUP($A1082,'REACH Bilaga XIV_update'!$D$4:$H$110,MATCH(Sammanfattning!P$1,'REACH Bilaga XIV_update'!$D$4:$H$4,0),FALSE))),IFERROR(VLOOKUP($C1082,' REACH Bilaga 59_update'!$C$5:$F$210,MATCH(Sammanfattning!P$1,' REACH Bilaga 59_update'!$C$4:$F$4,0),FALSE),VLOOKUP($C1082,'REACH Bilaga XIV_update'!$C$4:$H$110,MATCH(Sammanfattning!P$1,'REACH Bilaga XIV_update'!$C$4:$H$4,0),FALSE)))</f>
        <v>#N/A</v>
      </c>
      <c r="Q1082" s="76" t="e">
        <f>IF($C1082="-",IF($A1082="-",IF(VLOOKUP($D1082,'REACH Bilaga XIV_update'!$A$5:$I$110,9,FALSE)="",NA(),VLOOKUP($D1082,'REACH Bilaga XIV_update'!$A$5:$I$110,9,FALSE)),IF(VLOOKUP($A1082,'REACH Bilaga XIV_update'!$D$5:$I$110,6,FALSE)="",NA(),VLOOKUP($A1082,'REACH Bilaga XIV_update'!$D$5:$I$110,6,FALSE))),IF(VLOOKUP($C1082,'REACH Bilaga XIV_update'!$C$5:$I$110,7,FALSE)="",NA(),VLOOKUP($C1082,'REACH Bilaga XIV_update'!$C$5:$I$110,7,FALSE)))</f>
        <v>#N/A</v>
      </c>
      <c r="R1082" s="76" t="e">
        <f>IF($C1082="-",IF($A1082="-",IF(VLOOKUP($D1082,CoRAP_update!$A$5:$O$376,15,FALSE)="",NA(),VLOOKUP($D1082,CoRAP_update!$A$5:$O$376,15,FALSE)),IF(VLOOKUP($A1082,CoRAP_update!$D$5:$O$376,12,FALSE)="",NA(),VLOOKUP($A1082,CoRAP_update!$D$5:$O$376,12,FALSE))),IF(VLOOKUP($C1082,CoRAP_update!$C$5:$O$376,13,FALSE)="",NA(),VLOOKUP($C1082,CoRAP_update!$C$5:$O$376,13,FALSE)))</f>
        <v>#N/A</v>
      </c>
      <c r="S1082" s="144" t="e">
        <f>IF($C1082="-",IF($A1082="-",VLOOKUP($D1082,CoRAP_update!$A$5:$J$376,MATCH(Sammanfattning!S$1,CoRAP_update!$A$4:$J$4,0),FALSE),VLOOKUP($A1082,CoRAP_update!$D$5:$J$376,MATCH(Sammanfattning!S$1,CoRAP_update!$D$4:$J$4,0),FALSE)),VLOOKUP($C1082,CoRAP_update!$C$5:$J$376,MATCH(Sammanfattning!S$1,CoRAP_update!$C$4:$J$4,0),FALSE))</f>
        <v>#N/A</v>
      </c>
      <c r="T1082" s="76" t="str">
        <f>IF($A1082="-",VLOOKUP($D1082,EDC_update!$C$2:$F$450,4,FALSE),VLOOKUP($A1082,EDC_update!$B$2:$F$450,5,FALSE))</f>
        <v>CAT1</v>
      </c>
      <c r="V1082" s="78">
        <f>IF(IFERROR(SEARCH("PBT",P1082),99)=99,IF(IFERROR(SEARCH("suspected PBT",S1082),99)=99,IF(IFERROR(SEARCH("concluded to be PBT",K1082),99)=99,IF(IFERROR(SEARCH("PBT",S1082),99)=99,IF(IFERROR(SEARCH("PBT cand",L1082),99)=99,IF(IFERROR(SEARCH("PBT",L1082),99)=99,IF(IFERROR(SEARCH("persistent, bioackumulative and toxic properties",K1082),99)=99,0,Scoring!$E$3),Scoring!$E$3),Scoring!$E$7),Scoring!$E$3),Scoring!$E$5),Scoring!$E$6),Scoring!$E$3)</f>
        <v>0</v>
      </c>
      <c r="W1082" s="78">
        <f>IF(IFERROR(SEARCH("vPvB",P1082),99)=99,IF(IFERROR(SEARCH("suspected pbt/vPvB",S1082),99)=99,IF(IFERROR(SEARCH("vPvB",S1082),99)=99,IF(IFERROR(SEARCH("concluded to be a vPvB",S1082),99)=99,IF(IFERROR(SEARCH("identified as vPvB",K1082),99)=99,IF(IFERROR(SEARCH("concluded to be a vPvB",K1082),99)=99,IF(IFERROR(SEARCH("concluded to be both pbt and vPvB",S1082),99)=99,IF(IFERROR(SEARCH("concluded to be both pbt and vPvB",K1082),99)=99,0,Scoring!$E$5),Scoring!$E$5),Scoring!$E$5),Scoring!$E$5),Scoring!$E$5),Scoring!$E$4),Scoring!$E$6),Scoring!$E$4)</f>
        <v>0</v>
      </c>
      <c r="X1082" s="78">
        <f>IF(IFERROR(SEARCH("H410",N1082),99)=99,IF(IFERROR(SEARCH("H410",O1082),99)=99,IF(IFERROR(SEARCH("H410",Q1082),99)=99,IF(IFERROR(SEARCH("H410",M1082),99)=99,IF(IFERROR(SEARCH("H410",R1082),99)=99,IF(IFERROR(SEARCH("H411",N1082),99)=99,IF(IFERROR(SEARCH("H411",O1082),99)=99,IF(IFERROR(SEARCH("H411",Q1082),99)=99,IF(IFERROR(SEARCH("H411",M1082),99)=99,IF(IFERROR(SEARCH("H411",R1082),99)=99,IF(IFERROR(SEARCH("H413",N1082),99)=99,IF(IFERROR(SEARCH("H413",O1082),99)=99,IF(IFERROR(SEARCH("H413",Q1082),99)=99,IF(IFERROR(SEARCH("H413",M1082),99)=99,IF(IFERROR(SEARCH("H413",R1082),99)=99,IF(IFERROR(SEARCH("H412",N1082),99)=99,IF(IFERROR(SEARCH("H412",O1082),99)=99,IF(IFERROR(SEARCH("H412",Q1082),99)=99,IF(IFERROR(SEARCH("H412",M1082),99)=99,IF(IFERROR(SEARCH("H412",R1082),99)=99,0,Scoring!$E$2),Scoring!$E$2),Scoring!$E$2),Scoring!$E$2),Scoring!$E$2),Scoring!$E$2),Scoring!$E$2),Scoring!$E$2),Scoring!$E$2),Scoring!$E$2),Scoring!$E$2),Scoring!$E$2),Scoring!$E$2),Scoring!$E$2),Scoring!$E$2),Scoring!$E$2),Scoring!$E$2),Scoring!$E$2),Scoring!$E$2),Scoring!$E$2)</f>
        <v>0</v>
      </c>
      <c r="Y1082" s="78">
        <f>IF(IFERROR(SEARCH("CMR",K1082),99)=99,IF(IFERROR(SEARCH("Suspected CMR",S1082),99)=99,IF(IFERROR(SEARCH("CMR",S1082),99)=99,0,Scoring!$E$8),Scoring!$E$9),Scoring!$E$8)</f>
        <v>0</v>
      </c>
      <c r="Z1082" s="78">
        <f>IF(IFERROR(SEARCH("H350",N1082),99)=99,IF(IFERROR(SEARCH("H350",O1082),99)=99,IF(IFERROR(SEARCH("H350",Q1082),99)=99,IF(IFERROR(SEARCH("H350",M1082),99)=99,IF(IFERROR(SEARCH("H350",R1082),99)=99,IF(IFERROR(SEARCH("H351",N1082),99)=99,IF(IFERROR(SEARCH("H351",O1082),99)=99,IF(IFERROR(SEARCH("H351",Q1082),99)=99,IF(IFERROR(SEARCH("H351",M1082),99)=99,IF(IFERROR(SEARCH("H351",R1082),99)=99,IF(IFERROR(SEARCH("carcinogenic",P1082),99)=99,IF(IFERROR(SEARCH("suspected carcinogenic",S1082),99)=99,0,Scoring!$E$12),Scoring!$E$11),Scoring!$E$10),Scoring!$E$10),Scoring!$E$10),Scoring!$E$10),Scoring!$E$10),Scoring!$E$10),Scoring!$E$10),Scoring!$E$10),Scoring!$E$10),Scoring!$E$10)</f>
        <v>0</v>
      </c>
      <c r="AA1082" s="78">
        <f>IF(IFERROR(SEARCH("H340",N1082),99)=99,IF(IFERROR(SEARCH("H340",O1082),99)=99,IF(IFERROR(SEARCH("H340",Q1082),99)=99,IF(IFERROR(SEARCH("H340",M1082),99)=99,IF(IFERROR(SEARCH("H340",R1082),99)=99,IF(IFERROR(SEARCH("H341",N1082),99)=99,IF(IFERROR(SEARCH("H341",O1082),99)=99,IF(IFERROR(SEARCH("H341",Q1082),99)=99,IF(IFERROR(SEARCH("H341",M1082),99)=99,IF(IFERROR(SEARCH("H341",R1082),99)=99,IF(IFERROR(SEARCH("mutagenic",P1082),99)=99,IF(IFERROR(SEARCH("suspected mutagenic",S1082),99)=99,0,Scoring!$E$15),Scoring!$E$14),Scoring!$E$13),Scoring!$E$13),Scoring!$E$13),Scoring!$E$13),Scoring!$E$13),Scoring!$E$13),Scoring!$E$13),Scoring!$E$13),Scoring!$E$13),Scoring!$E$13)</f>
        <v>0</v>
      </c>
      <c r="AB1082" s="78">
        <f>IF(IFERROR(SEARCH("H360",N1082),99)=99,IF(IFERROR(SEARCH("H360",O1082),99)=99,IF(IFERROR(SEARCH("H360",Q1082),99)=99,IF(IFERROR(SEARCH("H360",M1082),99)=99,IF(IFERROR(SEARCH("H360",R1082),99)=99,IF(IFERROR(SEARCH("H361",N1082),99)=99,IF(IFERROR(SEARCH("H361",O1082),99)=99,IF(IFERROR(SEARCH("H361",Q1082),99)=99,IF(IFERROR(SEARCH("H361",M1082),99)=99,IF(IFERROR(SEARCH("H361",R1082),99)=99,IF(IFERROR(SEARCH("reproduction",P1082),99)=99,IF(IFERROR(SEARCH("suspected reprotoxic",S1082),99)=99,IF(IFERROR(SEARCH("reprotoxic",S1082),99)=99,IF(IFERROR(SEARCH("reprotoxic",K1082),99)=99,0,Scoring!$E$18),Scoring!$E$18),Scoring!$E$19),Scoring!$E$17),Scoring!$E$16),Scoring!$E$16),Scoring!$E$16),Scoring!$E$16),Scoring!$E$16),Scoring!$E$16),Scoring!$E$16),Scoring!$E$16),Scoring!$E$16),Scoring!$E$16)</f>
        <v>0</v>
      </c>
      <c r="AC1082" s="78">
        <f>IF(IFERROR(SEARCH("57f",L1082),99)=99,IF(IFERROR(SEARCH("57(f)",P1082),99)=99,0,Scoring!$E$20),Scoring!$E$20)</f>
        <v>0</v>
      </c>
      <c r="AD1082" s="78">
        <f>IF(IFERROR(SEARCH("CAT1",T1082),99)=99,IF(IFERROR(SEARCH("CAT2",T1082),99)=99,IF(IFERROR(SEARCH("CAT3",T1082),99)=99,IF(IFERROR(SEARCH("concluded to be endocrine",K1082),99)=99,IF(IFERROR(SEARCH("categorised as endocrine",K1082),99)=99,IF(IFERROR(SEARCH("endocrine disrupting",P1082),99)=99,IF(IFERROR(SEARCH("endocrine disrupting",K1082),99)=99,IF(IFERROR(SEARCH("suspected endocrine",S1082),99)=99,IF(IFERROR(SEARCH("potential endocrine",S1082),99)=99,0,Scoring!$E$25),Scoring!$E$25),Scoring!$E$24),Scoring!$E$24),Scoring!$E$24),Scoring!$E$24),Scoring!$E$23),Scoring!$E$22),Scoring!$E$21)</f>
        <v>1</v>
      </c>
      <c r="AE1082" s="78">
        <f>IF(IFERROR(SEARCH("suspected sensitiser",S1082),99)=99,IF(IFERROR(SEARCH("sensitiser",S1082),99)=99,IF(IFERROR(SEARCH("other hazard based concern",S1082),99)=99,0,Scoring!$E$28),Scoring!$E$26),Scoring!$E$27)</f>
        <v>0</v>
      </c>
      <c r="AF1082" s="78">
        <f>IF(IFERROR(M1082,1)=1,IF(IFERROR(N1082,1)=1,IF(IFERROR(O1082,1)=1,IF(IFERROR(Q1082,1)=1,IF(IFERROR(R1082,1)=1,IF(IFERROR(T1082,1)=1,IF(IFERROR(K1082,1)=1,IF(IFERROR(P1082,1)=1,IF(IFERROR(S1082,1)=1,Scoring!$E$29,0),0),0),0),0),0),0),0),0)</f>
        <v>0</v>
      </c>
      <c r="AG1082" s="78">
        <f t="shared" si="77"/>
        <v>1</v>
      </c>
      <c r="AI1082" s="93"/>
      <c r="AJ1082" s="94"/>
      <c r="AK1082" s="76"/>
      <c r="AL1082" s="75"/>
      <c r="AN1082" s="79"/>
      <c r="AO1082" s="79"/>
      <c r="AP1082" s="79"/>
      <c r="AQ1082" s="79"/>
      <c r="AR1082" s="79"/>
      <c r="AS1082" s="78"/>
      <c r="AU1082" s="79">
        <f>IF(IFERROR(F1082,99)=99,IF(IFERROR(G1082,99)=99,IF(IFERROR(H1082,99)=99,IF(IFERROR(I1082,99)=99,IF(IFERROR(E1082,99)=99,IF(IFERROR(J1082,99)=99,0,Scoring!$B$7),Scoring!$B$3),Scoring!$B$2),Scoring!$B$6),Scoring!$B$5),Scoring!$B$4)</f>
        <v>0.3</v>
      </c>
      <c r="AV1082" s="78">
        <f t="shared" si="78"/>
        <v>0.3</v>
      </c>
      <c r="AW1082" s="78"/>
      <c r="AX1082" s="66"/>
      <c r="AY1082" s="78"/>
      <c r="AZ1082" s="76"/>
      <c r="BB1082" s="76"/>
    </row>
    <row r="1083" spans="1:54" x14ac:dyDescent="0.25">
      <c r="A1083" s="89" t="s">
        <v>7003</v>
      </c>
      <c r="B1083" s="89" t="s">
        <v>30</v>
      </c>
      <c r="C1083" s="89" t="s">
        <v>30</v>
      </c>
      <c r="D1083" s="89" t="s">
        <v>7004</v>
      </c>
      <c r="E1083" s="76" t="e">
        <f>IF(C1083="-",IF(A1083="-",VLOOKUP(D1083,'sin-list 180320_update'!$C$2:$C$835,1,FALSE),VLOOKUP(A1083,'sin-list 180320_update'!$A$2:$A$835,1,FALSE)),VLOOKUP(C1083,'sin-list 180320_update'!$B$2:$B$835,1,FALSE))</f>
        <v>#N/A</v>
      </c>
      <c r="F1083" s="76" t="e">
        <f>IF($C1083="-",IF($A1083="-",VLOOKUP($D1083,'REACH Bilaga XVII_update'!$A$5:$A$131,1,FALSE),VLOOKUP($A1083,'REACH Bilaga XVII_update'!$C$5:$C$131,1,FALSE)),VLOOKUP($C1083,'REACH Bilaga XVII_update'!$B$5:$B$131,1,FALSE))</f>
        <v>#N/A</v>
      </c>
      <c r="G1083" s="76" t="e">
        <f>IF($C1083="-",IF($A1083="-",VLOOKUP($D1083,' REACH Bilaga 59_update'!$A$5:$A$210,1,FALSE),VLOOKUP($A1083,' REACH Bilaga 59_update'!$D$5:$D$210,1,FALSE)),VLOOKUP($C1083,' REACH Bilaga 59_update'!$C$5:$C$210,1,FALSE))</f>
        <v>#N/A</v>
      </c>
      <c r="H1083" s="76" t="e">
        <f>IF($C1083="-",IF($A1083="-",VLOOKUP($D1083,'REACH Bilaga XIV_update'!$A$5:$A$110,1,FALSE),VLOOKUP($A1083,'REACH Bilaga XIV_update'!$D$5:$D$110,1,FALSE)),VLOOKUP($C1083,'REACH Bilaga XIV_update'!$C$5:$C$110,1,FALSE))</f>
        <v>#N/A</v>
      </c>
      <c r="I1083" s="76" t="e">
        <f>IF($C1083="-",IF($A1083="-",VLOOKUP($D1083,CoRAP_update!$A$5:$A$376,1,FALSE),VLOOKUP($A1083,CoRAP_update!$D$5:$D$376,1,FALSE)),VLOOKUP($C1083,CoRAP_update!$C$5:$C$376,1,FALSE))</f>
        <v>#N/A</v>
      </c>
      <c r="J1083" s="76" t="str">
        <f>IF($C1083="-",IF($A1083="-",VLOOKUP($D1083,EDC_update!$C$2:$C$450,1,FALSE),VLOOKUP($A1083,EDC_update!$B$2:$B$450,1,FALSE)),VLOOKUP($C1083,EDC_update!$L$2:$L$450,1,FALSE))</f>
        <v>57-74-9</v>
      </c>
      <c r="K1083" s="76" t="e">
        <f>IF($C1083="-",IF($A1083="-",IF(VLOOKUP($D1083,'sin-list 180320_update'!$C$2:$S$835,3,FALSE)="",NA(),VLOOKUP($D1083,'sin-list 180320_update'!$C$2:$S$835,3,FALSE)),IF(VLOOKUP($A1083,'sin-list 180320_update'!$A$2:$S$835,5,FALSE)="",NA(),VLOOKUP($A1083,'sin-list 180320_update'!$A$2:$S$835,5,FALSE))),IF(VLOOKUP($C1083,'sin-list 180320_update'!$B$2:$S$835,4,FALSE)="",NA(),VLOOKUP($C1083,'sin-list 180320_update'!$B$2:$S$835,4,FALSE)))</f>
        <v>#N/A</v>
      </c>
      <c r="L1083" s="76" t="e">
        <f>IF($C1083="-",IF($A1083="-",VLOOKUP($D1083,'sin-list 180320_update'!$C$2:$S$835,6,FALSE),VLOOKUP($A1083,'sin-list 180320_update'!$A$2:$S$835,8,FALSE)),VLOOKUP($C1083,'sin-list 180320_update'!$B$2:$S$835,7,FALSE))</f>
        <v>#N/A</v>
      </c>
      <c r="M1083" s="76" t="e">
        <f>IF($C1083="-",IF($A1083="-",IF(VLOOKUP($D1083,'sin-list 180320_update'!$C$2:$S$835,8,FALSE)="",NA(),VLOOKUP($D1083,'sin-list 180320_update'!$C$2:$S$835,8,FALSE)),IF(VLOOKUP($A1083,'sin-list 180320_update'!$A$2:$S$835,10,FALSE)="",NA(),VLOOKUP($A1083,'sin-list 180320_update'!$A$2:$S$835,10,FALSE))),IF(VLOOKUP($C1083,'sin-list 180320_update'!$B$2:$S$835,9,FALSE)="",NA(),VLOOKUP($C1083,'sin-list 180320_update'!$B$2:$S$835,9,FALSE)))</f>
        <v>#N/A</v>
      </c>
      <c r="N1083" s="76" t="e">
        <f>IF($C1083="-",IF($A1083="-",IF(VLOOKUP($D1083,'REACH Bilaga XVII_update'!$A$5:$E$131,4,FALSE)="",NA(),VLOOKUP($D1083,'REACH Bilaga XVII_update'!$A$5:$E$131,4,FALSE)),IF(VLOOKUP($A1083,'REACH Bilaga XVII_update'!$C$5:$D$131,2,FALSE)="",NA(),VLOOKUP($A1083,'REACH Bilaga XVII_update'!$C$5:$D$131,2,FALSE))),IF(VLOOKUP($C1083,'REACH Bilaga XVII_update'!$B$5:$D$131,3,FALSE)="",NA(),VLOOKUP($C1083,'REACH Bilaga XVII_update'!$B$5:$D$131,3,FALSE)))</f>
        <v>#N/A</v>
      </c>
      <c r="O1083" s="76" t="e">
        <f>IF($C1083="-",IF($A1083="-",IF(VLOOKUP($D1083,' REACH Bilaga 59_update'!$A$5:$E$210,5,FALSE)="",NA(),VLOOKUP($D1083,' REACH Bilaga 59_update'!$A$5:$E$210,5,FALSE)),IF(VLOOKUP($A1083,' REACH Bilaga 59_update'!$D$5:$E$210,2,FALSE)="",NA(),VLOOKUP($A1083,' REACH Bilaga 59_update'!$D$5:$E$210,2,FALSE))),IF(VLOOKUP($C1083,' REACH Bilaga 59_update'!$C$5:$E$210,3,FALSE)="",NA(),VLOOKUP($C1083,' REACH Bilaga 59_update'!$C$5:$E$210,3,FALSE)))</f>
        <v>#N/A</v>
      </c>
      <c r="P1083" s="76" t="e">
        <f>IF(C1083="-",IF(A1083="-",IFERROR(VLOOKUP($D1083,' REACH Bilaga 59_update'!$A$5:$F$210,MATCH(Sammanfattning!P$1,' REACH Bilaga 59_update'!$A$4:$F$4,0),FALSE),VLOOKUP($D1083,'REACH Bilaga XIV_update'!$A$4:$H$110,MATCH(Sammanfattning!P$1,'REACH Bilaga XIV_update'!$A$4:$H$4,0),FALSE)),IFERROR(VLOOKUP($A1083,' REACH Bilaga 59_update'!$D$5:$F$210,MATCH(Sammanfattning!P$1,' REACH Bilaga 59_update'!$D$4:$F$4,0),FALSE),VLOOKUP($A1083,'REACH Bilaga XIV_update'!$D$4:$H$110,MATCH(Sammanfattning!P$1,'REACH Bilaga XIV_update'!$D$4:$H$4,0),FALSE))),IFERROR(VLOOKUP($C1083,' REACH Bilaga 59_update'!$C$5:$F$210,MATCH(Sammanfattning!P$1,' REACH Bilaga 59_update'!$C$4:$F$4,0),FALSE),VLOOKUP($C1083,'REACH Bilaga XIV_update'!$C$4:$H$110,MATCH(Sammanfattning!P$1,'REACH Bilaga XIV_update'!$C$4:$H$4,0),FALSE)))</f>
        <v>#N/A</v>
      </c>
      <c r="Q1083" s="76" t="e">
        <f>IF($C1083="-",IF($A1083="-",IF(VLOOKUP($D1083,'REACH Bilaga XIV_update'!$A$5:$I$110,9,FALSE)="",NA(),VLOOKUP($D1083,'REACH Bilaga XIV_update'!$A$5:$I$110,9,FALSE)),IF(VLOOKUP($A1083,'REACH Bilaga XIV_update'!$D$5:$I$110,6,FALSE)="",NA(),VLOOKUP($A1083,'REACH Bilaga XIV_update'!$D$5:$I$110,6,FALSE))),IF(VLOOKUP($C1083,'REACH Bilaga XIV_update'!$C$5:$I$110,7,FALSE)="",NA(),VLOOKUP($C1083,'REACH Bilaga XIV_update'!$C$5:$I$110,7,FALSE)))</f>
        <v>#N/A</v>
      </c>
      <c r="R1083" s="76" t="e">
        <f>IF($C1083="-",IF($A1083="-",IF(VLOOKUP($D1083,CoRAP_update!$A$5:$O$376,15,FALSE)="",NA(),VLOOKUP($D1083,CoRAP_update!$A$5:$O$376,15,FALSE)),IF(VLOOKUP($A1083,CoRAP_update!$D$5:$O$376,12,FALSE)="",NA(),VLOOKUP($A1083,CoRAP_update!$D$5:$O$376,12,FALSE))),IF(VLOOKUP($C1083,CoRAP_update!$C$5:$O$376,13,FALSE)="",NA(),VLOOKUP($C1083,CoRAP_update!$C$5:$O$376,13,FALSE)))</f>
        <v>#N/A</v>
      </c>
      <c r="S1083" s="144" t="e">
        <f>IF($C1083="-",IF($A1083="-",VLOOKUP($D1083,CoRAP_update!$A$5:$J$376,MATCH(Sammanfattning!S$1,CoRAP_update!$A$4:$J$4,0),FALSE),VLOOKUP($A1083,CoRAP_update!$D$5:$J$376,MATCH(Sammanfattning!S$1,CoRAP_update!$D$4:$J$4,0),FALSE)),VLOOKUP($C1083,CoRAP_update!$C$5:$J$376,MATCH(Sammanfattning!S$1,CoRAP_update!$C$4:$J$4,0),FALSE))</f>
        <v>#N/A</v>
      </c>
      <c r="T1083" s="76" t="str">
        <f>IF($A1083="-",VLOOKUP($D1083,EDC_update!$C$2:$F$450,4,FALSE),VLOOKUP($A1083,EDC_update!$B$2:$F$450,5,FALSE))</f>
        <v>CAT1</v>
      </c>
      <c r="V1083" s="78">
        <f>IF(IFERROR(SEARCH("PBT",P1083),99)=99,IF(IFERROR(SEARCH("suspected PBT",S1083),99)=99,IF(IFERROR(SEARCH("concluded to be PBT",K1083),99)=99,IF(IFERROR(SEARCH("PBT",S1083),99)=99,IF(IFERROR(SEARCH("PBT cand",L1083),99)=99,IF(IFERROR(SEARCH("PBT",L1083),99)=99,IF(IFERROR(SEARCH("persistent, bioackumulative and toxic properties",K1083),99)=99,0,Scoring!$E$3),Scoring!$E$3),Scoring!$E$7),Scoring!$E$3),Scoring!$E$5),Scoring!$E$6),Scoring!$E$3)</f>
        <v>0</v>
      </c>
      <c r="W1083" s="78">
        <f>IF(IFERROR(SEARCH("vPvB",P1083),99)=99,IF(IFERROR(SEARCH("suspected pbt/vPvB",S1083),99)=99,IF(IFERROR(SEARCH("vPvB",S1083),99)=99,IF(IFERROR(SEARCH("concluded to be a vPvB",S1083),99)=99,IF(IFERROR(SEARCH("identified as vPvB",K1083),99)=99,IF(IFERROR(SEARCH("concluded to be a vPvB",K1083),99)=99,IF(IFERROR(SEARCH("concluded to be both pbt and vPvB",S1083),99)=99,IF(IFERROR(SEARCH("concluded to be both pbt and vPvB",K1083),99)=99,0,Scoring!$E$5),Scoring!$E$5),Scoring!$E$5),Scoring!$E$5),Scoring!$E$5),Scoring!$E$4),Scoring!$E$6),Scoring!$E$4)</f>
        <v>0</v>
      </c>
      <c r="X1083" s="78">
        <f>IF(IFERROR(SEARCH("H410",N1083),99)=99,IF(IFERROR(SEARCH("H410",O1083),99)=99,IF(IFERROR(SEARCH("H410",Q1083),99)=99,IF(IFERROR(SEARCH("H410",M1083),99)=99,IF(IFERROR(SEARCH("H410",R1083),99)=99,IF(IFERROR(SEARCH("H411",N1083),99)=99,IF(IFERROR(SEARCH("H411",O1083),99)=99,IF(IFERROR(SEARCH("H411",Q1083),99)=99,IF(IFERROR(SEARCH("H411",M1083),99)=99,IF(IFERROR(SEARCH("H411",R1083),99)=99,IF(IFERROR(SEARCH("H413",N1083),99)=99,IF(IFERROR(SEARCH("H413",O1083),99)=99,IF(IFERROR(SEARCH("H413",Q1083),99)=99,IF(IFERROR(SEARCH("H413",M1083),99)=99,IF(IFERROR(SEARCH("H413",R1083),99)=99,IF(IFERROR(SEARCH("H412",N1083),99)=99,IF(IFERROR(SEARCH("H412",O1083),99)=99,IF(IFERROR(SEARCH("H412",Q1083),99)=99,IF(IFERROR(SEARCH("H412",M1083),99)=99,IF(IFERROR(SEARCH("H412",R1083),99)=99,0,Scoring!$E$2),Scoring!$E$2),Scoring!$E$2),Scoring!$E$2),Scoring!$E$2),Scoring!$E$2),Scoring!$E$2),Scoring!$E$2),Scoring!$E$2),Scoring!$E$2),Scoring!$E$2),Scoring!$E$2),Scoring!$E$2),Scoring!$E$2),Scoring!$E$2),Scoring!$E$2),Scoring!$E$2),Scoring!$E$2),Scoring!$E$2),Scoring!$E$2)</f>
        <v>0</v>
      </c>
      <c r="Y1083" s="78">
        <f>IF(IFERROR(SEARCH("CMR",K1083),99)=99,IF(IFERROR(SEARCH("Suspected CMR",S1083),99)=99,IF(IFERROR(SEARCH("CMR",S1083),99)=99,0,Scoring!$E$8),Scoring!$E$9),Scoring!$E$8)</f>
        <v>0</v>
      </c>
      <c r="Z1083" s="78">
        <f>IF(IFERROR(SEARCH("H350",N1083),99)=99,IF(IFERROR(SEARCH("H350",O1083),99)=99,IF(IFERROR(SEARCH("H350",Q1083),99)=99,IF(IFERROR(SEARCH("H350",M1083),99)=99,IF(IFERROR(SEARCH("H350",R1083),99)=99,IF(IFERROR(SEARCH("H351",N1083),99)=99,IF(IFERROR(SEARCH("H351",O1083),99)=99,IF(IFERROR(SEARCH("H351",Q1083),99)=99,IF(IFERROR(SEARCH("H351",M1083),99)=99,IF(IFERROR(SEARCH("H351",R1083),99)=99,IF(IFERROR(SEARCH("carcinogenic",P1083),99)=99,IF(IFERROR(SEARCH("suspected carcinogenic",S1083),99)=99,0,Scoring!$E$12),Scoring!$E$11),Scoring!$E$10),Scoring!$E$10),Scoring!$E$10),Scoring!$E$10),Scoring!$E$10),Scoring!$E$10),Scoring!$E$10),Scoring!$E$10),Scoring!$E$10),Scoring!$E$10)</f>
        <v>0</v>
      </c>
      <c r="AA1083" s="78">
        <f>IF(IFERROR(SEARCH("H340",N1083),99)=99,IF(IFERROR(SEARCH("H340",O1083),99)=99,IF(IFERROR(SEARCH("H340",Q1083),99)=99,IF(IFERROR(SEARCH("H340",M1083),99)=99,IF(IFERROR(SEARCH("H340",R1083),99)=99,IF(IFERROR(SEARCH("H341",N1083),99)=99,IF(IFERROR(SEARCH("H341",O1083),99)=99,IF(IFERROR(SEARCH("H341",Q1083),99)=99,IF(IFERROR(SEARCH("H341",M1083),99)=99,IF(IFERROR(SEARCH("H341",R1083),99)=99,IF(IFERROR(SEARCH("mutagenic",P1083),99)=99,IF(IFERROR(SEARCH("suspected mutagenic",S1083),99)=99,0,Scoring!$E$15),Scoring!$E$14),Scoring!$E$13),Scoring!$E$13),Scoring!$E$13),Scoring!$E$13),Scoring!$E$13),Scoring!$E$13),Scoring!$E$13),Scoring!$E$13),Scoring!$E$13),Scoring!$E$13)</f>
        <v>0</v>
      </c>
      <c r="AB1083" s="78">
        <f>IF(IFERROR(SEARCH("H360",N1083),99)=99,IF(IFERROR(SEARCH("H360",O1083),99)=99,IF(IFERROR(SEARCH("H360",Q1083),99)=99,IF(IFERROR(SEARCH("H360",M1083),99)=99,IF(IFERROR(SEARCH("H360",R1083),99)=99,IF(IFERROR(SEARCH("H361",N1083),99)=99,IF(IFERROR(SEARCH("H361",O1083),99)=99,IF(IFERROR(SEARCH("H361",Q1083),99)=99,IF(IFERROR(SEARCH("H361",M1083),99)=99,IF(IFERROR(SEARCH("H361",R1083),99)=99,IF(IFERROR(SEARCH("reproduction",P1083),99)=99,IF(IFERROR(SEARCH("suspected reprotoxic",S1083),99)=99,IF(IFERROR(SEARCH("reprotoxic",S1083),99)=99,IF(IFERROR(SEARCH("reprotoxic",K1083),99)=99,0,Scoring!$E$18),Scoring!$E$18),Scoring!$E$19),Scoring!$E$17),Scoring!$E$16),Scoring!$E$16),Scoring!$E$16),Scoring!$E$16),Scoring!$E$16),Scoring!$E$16),Scoring!$E$16),Scoring!$E$16),Scoring!$E$16),Scoring!$E$16)</f>
        <v>0</v>
      </c>
      <c r="AC1083" s="78">
        <f>IF(IFERROR(SEARCH("57f",L1083),99)=99,IF(IFERROR(SEARCH("57(f)",P1083),99)=99,0,Scoring!$E$20),Scoring!$E$20)</f>
        <v>0</v>
      </c>
      <c r="AD1083" s="78">
        <f>IF(IFERROR(SEARCH("CAT1",T1083),99)=99,IF(IFERROR(SEARCH("CAT2",T1083),99)=99,IF(IFERROR(SEARCH("CAT3",T1083),99)=99,IF(IFERROR(SEARCH("concluded to be endocrine",K1083),99)=99,IF(IFERROR(SEARCH("categorised as endocrine",K1083),99)=99,IF(IFERROR(SEARCH("endocrine disrupting",P1083),99)=99,IF(IFERROR(SEARCH("endocrine disrupting",K1083),99)=99,IF(IFERROR(SEARCH("suspected endocrine",S1083),99)=99,IF(IFERROR(SEARCH("potential endocrine",S1083),99)=99,0,Scoring!$E$25),Scoring!$E$25),Scoring!$E$24),Scoring!$E$24),Scoring!$E$24),Scoring!$E$24),Scoring!$E$23),Scoring!$E$22),Scoring!$E$21)</f>
        <v>1</v>
      </c>
      <c r="AE1083" s="78">
        <f>IF(IFERROR(SEARCH("suspected sensitiser",S1083),99)=99,IF(IFERROR(SEARCH("sensitiser",S1083),99)=99,IF(IFERROR(SEARCH("other hazard based concern",S1083),99)=99,0,Scoring!$E$28),Scoring!$E$26),Scoring!$E$27)</f>
        <v>0</v>
      </c>
      <c r="AF1083" s="78">
        <f>IF(IFERROR(M1083,1)=1,IF(IFERROR(N1083,1)=1,IF(IFERROR(O1083,1)=1,IF(IFERROR(Q1083,1)=1,IF(IFERROR(R1083,1)=1,IF(IFERROR(T1083,1)=1,IF(IFERROR(K1083,1)=1,IF(IFERROR(P1083,1)=1,IF(IFERROR(S1083,1)=1,Scoring!$E$29,0),0),0),0),0),0),0),0),0)</f>
        <v>0</v>
      </c>
      <c r="AG1083" s="78">
        <f t="shared" si="77"/>
        <v>1</v>
      </c>
      <c r="AI1083" s="93"/>
      <c r="AJ1083" s="94"/>
      <c r="AK1083" s="76"/>
      <c r="AL1083" s="75"/>
      <c r="AN1083" s="79"/>
      <c r="AO1083" s="79"/>
      <c r="AP1083" s="79"/>
      <c r="AQ1083" s="79"/>
      <c r="AR1083" s="79"/>
      <c r="AS1083" s="78"/>
      <c r="AU1083" s="79">
        <f>IF(IFERROR(F1083,99)=99,IF(IFERROR(G1083,99)=99,IF(IFERROR(H1083,99)=99,IF(IFERROR(I1083,99)=99,IF(IFERROR(E1083,99)=99,IF(IFERROR(J1083,99)=99,0,Scoring!$B$7),Scoring!$B$3),Scoring!$B$2),Scoring!$B$6),Scoring!$B$5),Scoring!$B$4)</f>
        <v>0.3</v>
      </c>
      <c r="AV1083" s="78">
        <f t="shared" si="78"/>
        <v>0.3</v>
      </c>
      <c r="AW1083" s="78"/>
      <c r="AX1083" s="66"/>
      <c r="AY1083" s="78"/>
      <c r="AZ1083" s="76"/>
      <c r="BB1083" s="76"/>
    </row>
    <row r="1084" spans="1:54" x14ac:dyDescent="0.25">
      <c r="A1084" s="89" t="s">
        <v>6939</v>
      </c>
      <c r="B1084" s="89" t="s">
        <v>30</v>
      </c>
      <c r="C1084" s="89" t="s">
        <v>30</v>
      </c>
      <c r="D1084" s="89" t="s">
        <v>6940</v>
      </c>
      <c r="E1084" s="76" t="e">
        <f>IF(C1084="-",IF(A1084="-",VLOOKUP(D1084,'sin-list 180320_update'!$C$2:$C$835,1,FALSE),VLOOKUP(A1084,'sin-list 180320_update'!$A$2:$A$835,1,FALSE)),VLOOKUP(C1084,'sin-list 180320_update'!$B$2:$B$835,1,FALSE))</f>
        <v>#N/A</v>
      </c>
      <c r="F1084" s="76" t="e">
        <f>IF($C1084="-",IF($A1084="-",VLOOKUP($D1084,'REACH Bilaga XVII_update'!$A$5:$A$131,1,FALSE),VLOOKUP($A1084,'REACH Bilaga XVII_update'!$C$5:$C$131,1,FALSE)),VLOOKUP($C1084,'REACH Bilaga XVII_update'!$B$5:$B$131,1,FALSE))</f>
        <v>#N/A</v>
      </c>
      <c r="G1084" s="76" t="e">
        <f>IF($C1084="-",IF($A1084="-",VLOOKUP($D1084,' REACH Bilaga 59_update'!$A$5:$A$210,1,FALSE),VLOOKUP($A1084,' REACH Bilaga 59_update'!$D$5:$D$210,1,FALSE)),VLOOKUP($C1084,' REACH Bilaga 59_update'!$C$5:$C$210,1,FALSE))</f>
        <v>#N/A</v>
      </c>
      <c r="H1084" s="76" t="e">
        <f>IF($C1084="-",IF($A1084="-",VLOOKUP($D1084,'REACH Bilaga XIV_update'!$A$5:$A$110,1,FALSE),VLOOKUP($A1084,'REACH Bilaga XIV_update'!$D$5:$D$110,1,FALSE)),VLOOKUP($C1084,'REACH Bilaga XIV_update'!$C$5:$C$110,1,FALSE))</f>
        <v>#N/A</v>
      </c>
      <c r="I1084" s="76" t="e">
        <f>IF($C1084="-",IF($A1084="-",VLOOKUP($D1084,CoRAP_update!$A$5:$A$376,1,FALSE),VLOOKUP($A1084,CoRAP_update!$D$5:$D$376,1,FALSE)),VLOOKUP($C1084,CoRAP_update!$C$5:$C$376,1,FALSE))</f>
        <v>#N/A</v>
      </c>
      <c r="J1084" s="76" t="str">
        <f>IF($C1084="-",IF($A1084="-",VLOOKUP($D1084,EDC_update!$C$2:$C$450,1,FALSE),VLOOKUP($A1084,EDC_update!$B$2:$B$450,1,FALSE)),VLOOKUP($C1084,EDC_update!$L$2:$L$450,1,FALSE))</f>
        <v>57-97-6</v>
      </c>
      <c r="K1084" s="76" t="e">
        <f>IF($C1084="-",IF($A1084="-",IF(VLOOKUP($D1084,'sin-list 180320_update'!$C$2:$S$835,3,FALSE)="",NA(),VLOOKUP($D1084,'sin-list 180320_update'!$C$2:$S$835,3,FALSE)),IF(VLOOKUP($A1084,'sin-list 180320_update'!$A$2:$S$835,5,FALSE)="",NA(),VLOOKUP($A1084,'sin-list 180320_update'!$A$2:$S$835,5,FALSE))),IF(VLOOKUP($C1084,'sin-list 180320_update'!$B$2:$S$835,4,FALSE)="",NA(),VLOOKUP($C1084,'sin-list 180320_update'!$B$2:$S$835,4,FALSE)))</f>
        <v>#N/A</v>
      </c>
      <c r="L1084" s="76" t="e">
        <f>IF($C1084="-",IF($A1084="-",VLOOKUP($D1084,'sin-list 180320_update'!$C$2:$S$835,6,FALSE),VLOOKUP($A1084,'sin-list 180320_update'!$A$2:$S$835,8,FALSE)),VLOOKUP($C1084,'sin-list 180320_update'!$B$2:$S$835,7,FALSE))</f>
        <v>#N/A</v>
      </c>
      <c r="M1084" s="76" t="e">
        <f>IF($C1084="-",IF($A1084="-",IF(VLOOKUP($D1084,'sin-list 180320_update'!$C$2:$S$835,8,FALSE)="",NA(),VLOOKUP($D1084,'sin-list 180320_update'!$C$2:$S$835,8,FALSE)),IF(VLOOKUP($A1084,'sin-list 180320_update'!$A$2:$S$835,10,FALSE)="",NA(),VLOOKUP($A1084,'sin-list 180320_update'!$A$2:$S$835,10,FALSE))),IF(VLOOKUP($C1084,'sin-list 180320_update'!$B$2:$S$835,9,FALSE)="",NA(),VLOOKUP($C1084,'sin-list 180320_update'!$B$2:$S$835,9,FALSE)))</f>
        <v>#N/A</v>
      </c>
      <c r="N1084" s="76" t="e">
        <f>IF($C1084="-",IF($A1084="-",IF(VLOOKUP($D1084,'REACH Bilaga XVII_update'!$A$5:$E$131,4,FALSE)="",NA(),VLOOKUP($D1084,'REACH Bilaga XVII_update'!$A$5:$E$131,4,FALSE)),IF(VLOOKUP($A1084,'REACH Bilaga XVII_update'!$C$5:$D$131,2,FALSE)="",NA(),VLOOKUP($A1084,'REACH Bilaga XVII_update'!$C$5:$D$131,2,FALSE))),IF(VLOOKUP($C1084,'REACH Bilaga XVII_update'!$B$5:$D$131,3,FALSE)="",NA(),VLOOKUP($C1084,'REACH Bilaga XVII_update'!$B$5:$D$131,3,FALSE)))</f>
        <v>#N/A</v>
      </c>
      <c r="O1084" s="76" t="e">
        <f>IF($C1084="-",IF($A1084="-",IF(VLOOKUP($D1084,' REACH Bilaga 59_update'!$A$5:$E$210,5,FALSE)="",NA(),VLOOKUP($D1084,' REACH Bilaga 59_update'!$A$5:$E$210,5,FALSE)),IF(VLOOKUP($A1084,' REACH Bilaga 59_update'!$D$5:$E$210,2,FALSE)="",NA(),VLOOKUP($A1084,' REACH Bilaga 59_update'!$D$5:$E$210,2,FALSE))),IF(VLOOKUP($C1084,' REACH Bilaga 59_update'!$C$5:$E$210,3,FALSE)="",NA(),VLOOKUP($C1084,' REACH Bilaga 59_update'!$C$5:$E$210,3,FALSE)))</f>
        <v>#N/A</v>
      </c>
      <c r="P1084" s="76" t="e">
        <f>IF(C1084="-",IF(A1084="-",IFERROR(VLOOKUP($D1084,' REACH Bilaga 59_update'!$A$5:$F$210,MATCH(Sammanfattning!P$1,' REACH Bilaga 59_update'!$A$4:$F$4,0),FALSE),VLOOKUP($D1084,'REACH Bilaga XIV_update'!$A$4:$H$110,MATCH(Sammanfattning!P$1,'REACH Bilaga XIV_update'!$A$4:$H$4,0),FALSE)),IFERROR(VLOOKUP($A1084,' REACH Bilaga 59_update'!$D$5:$F$210,MATCH(Sammanfattning!P$1,' REACH Bilaga 59_update'!$D$4:$F$4,0),FALSE),VLOOKUP($A1084,'REACH Bilaga XIV_update'!$D$4:$H$110,MATCH(Sammanfattning!P$1,'REACH Bilaga XIV_update'!$D$4:$H$4,0),FALSE))),IFERROR(VLOOKUP($C1084,' REACH Bilaga 59_update'!$C$5:$F$210,MATCH(Sammanfattning!P$1,' REACH Bilaga 59_update'!$C$4:$F$4,0),FALSE),VLOOKUP($C1084,'REACH Bilaga XIV_update'!$C$4:$H$110,MATCH(Sammanfattning!P$1,'REACH Bilaga XIV_update'!$C$4:$H$4,0),FALSE)))</f>
        <v>#N/A</v>
      </c>
      <c r="Q1084" s="76" t="e">
        <f>IF($C1084="-",IF($A1084="-",IF(VLOOKUP($D1084,'REACH Bilaga XIV_update'!$A$5:$I$110,9,FALSE)="",NA(),VLOOKUP($D1084,'REACH Bilaga XIV_update'!$A$5:$I$110,9,FALSE)),IF(VLOOKUP($A1084,'REACH Bilaga XIV_update'!$D$5:$I$110,6,FALSE)="",NA(),VLOOKUP($A1084,'REACH Bilaga XIV_update'!$D$5:$I$110,6,FALSE))),IF(VLOOKUP($C1084,'REACH Bilaga XIV_update'!$C$5:$I$110,7,FALSE)="",NA(),VLOOKUP($C1084,'REACH Bilaga XIV_update'!$C$5:$I$110,7,FALSE)))</f>
        <v>#N/A</v>
      </c>
      <c r="R1084" s="76" t="e">
        <f>IF($C1084="-",IF($A1084="-",IF(VLOOKUP($D1084,CoRAP_update!$A$5:$O$376,15,FALSE)="",NA(),VLOOKUP($D1084,CoRAP_update!$A$5:$O$376,15,FALSE)),IF(VLOOKUP($A1084,CoRAP_update!$D$5:$O$376,12,FALSE)="",NA(),VLOOKUP($A1084,CoRAP_update!$D$5:$O$376,12,FALSE))),IF(VLOOKUP($C1084,CoRAP_update!$C$5:$O$376,13,FALSE)="",NA(),VLOOKUP($C1084,CoRAP_update!$C$5:$O$376,13,FALSE)))</f>
        <v>#N/A</v>
      </c>
      <c r="S1084" s="144" t="e">
        <f>IF($C1084="-",IF($A1084="-",VLOOKUP($D1084,CoRAP_update!$A$5:$J$376,MATCH(Sammanfattning!S$1,CoRAP_update!$A$4:$J$4,0),FALSE),VLOOKUP($A1084,CoRAP_update!$D$5:$J$376,MATCH(Sammanfattning!S$1,CoRAP_update!$D$4:$J$4,0),FALSE)),VLOOKUP($C1084,CoRAP_update!$C$5:$J$376,MATCH(Sammanfattning!S$1,CoRAP_update!$C$4:$J$4,0),FALSE))</f>
        <v>#N/A</v>
      </c>
      <c r="T1084" s="76" t="str">
        <f>IF($A1084="-",VLOOKUP($D1084,EDC_update!$C$2:$F$450,4,FALSE),VLOOKUP($A1084,EDC_update!$B$2:$F$450,5,FALSE))</f>
        <v>CAT1</v>
      </c>
      <c r="V1084" s="78">
        <f>IF(IFERROR(SEARCH("PBT",P1084),99)=99,IF(IFERROR(SEARCH("suspected PBT",S1084),99)=99,IF(IFERROR(SEARCH("concluded to be PBT",K1084),99)=99,IF(IFERROR(SEARCH("PBT",S1084),99)=99,IF(IFERROR(SEARCH("PBT cand",L1084),99)=99,IF(IFERROR(SEARCH("PBT",L1084),99)=99,IF(IFERROR(SEARCH("persistent, bioackumulative and toxic properties",K1084),99)=99,0,Scoring!$E$3),Scoring!$E$3),Scoring!$E$7),Scoring!$E$3),Scoring!$E$5),Scoring!$E$6),Scoring!$E$3)</f>
        <v>0</v>
      </c>
      <c r="W1084" s="78">
        <f>IF(IFERROR(SEARCH("vPvB",P1084),99)=99,IF(IFERROR(SEARCH("suspected pbt/vPvB",S1084),99)=99,IF(IFERROR(SEARCH("vPvB",S1084),99)=99,IF(IFERROR(SEARCH("concluded to be a vPvB",S1084),99)=99,IF(IFERROR(SEARCH("identified as vPvB",K1084),99)=99,IF(IFERROR(SEARCH("concluded to be a vPvB",K1084),99)=99,IF(IFERROR(SEARCH("concluded to be both pbt and vPvB",S1084),99)=99,IF(IFERROR(SEARCH("concluded to be both pbt and vPvB",K1084),99)=99,0,Scoring!$E$5),Scoring!$E$5),Scoring!$E$5),Scoring!$E$5),Scoring!$E$5),Scoring!$E$4),Scoring!$E$6),Scoring!$E$4)</f>
        <v>0</v>
      </c>
      <c r="X1084" s="78">
        <f>IF(IFERROR(SEARCH("H410",N1084),99)=99,IF(IFERROR(SEARCH("H410",O1084),99)=99,IF(IFERROR(SEARCH("H410",Q1084),99)=99,IF(IFERROR(SEARCH("H410",M1084),99)=99,IF(IFERROR(SEARCH("H410",R1084),99)=99,IF(IFERROR(SEARCH("H411",N1084),99)=99,IF(IFERROR(SEARCH("H411",O1084),99)=99,IF(IFERROR(SEARCH("H411",Q1084),99)=99,IF(IFERROR(SEARCH("H411",M1084),99)=99,IF(IFERROR(SEARCH("H411",R1084),99)=99,IF(IFERROR(SEARCH("H413",N1084),99)=99,IF(IFERROR(SEARCH("H413",O1084),99)=99,IF(IFERROR(SEARCH("H413",Q1084),99)=99,IF(IFERROR(SEARCH("H413",M1084),99)=99,IF(IFERROR(SEARCH("H413",R1084),99)=99,IF(IFERROR(SEARCH("H412",N1084),99)=99,IF(IFERROR(SEARCH("H412",O1084),99)=99,IF(IFERROR(SEARCH("H412",Q1084),99)=99,IF(IFERROR(SEARCH("H412",M1084),99)=99,IF(IFERROR(SEARCH("H412",R1084),99)=99,0,Scoring!$E$2),Scoring!$E$2),Scoring!$E$2),Scoring!$E$2),Scoring!$E$2),Scoring!$E$2),Scoring!$E$2),Scoring!$E$2),Scoring!$E$2),Scoring!$E$2),Scoring!$E$2),Scoring!$E$2),Scoring!$E$2),Scoring!$E$2),Scoring!$E$2),Scoring!$E$2),Scoring!$E$2),Scoring!$E$2),Scoring!$E$2),Scoring!$E$2)</f>
        <v>0</v>
      </c>
      <c r="Y1084" s="78">
        <f>IF(IFERROR(SEARCH("CMR",K1084),99)=99,IF(IFERROR(SEARCH("Suspected CMR",S1084),99)=99,IF(IFERROR(SEARCH("CMR",S1084),99)=99,0,Scoring!$E$8),Scoring!$E$9),Scoring!$E$8)</f>
        <v>0</v>
      </c>
      <c r="Z1084" s="78">
        <f>IF(IFERROR(SEARCH("H350",N1084),99)=99,IF(IFERROR(SEARCH("H350",O1084),99)=99,IF(IFERROR(SEARCH("H350",Q1084),99)=99,IF(IFERROR(SEARCH("H350",M1084),99)=99,IF(IFERROR(SEARCH("H350",R1084),99)=99,IF(IFERROR(SEARCH("H351",N1084),99)=99,IF(IFERROR(SEARCH("H351",O1084),99)=99,IF(IFERROR(SEARCH("H351",Q1084),99)=99,IF(IFERROR(SEARCH("H351",M1084),99)=99,IF(IFERROR(SEARCH("H351",R1084),99)=99,IF(IFERROR(SEARCH("carcinogenic",P1084),99)=99,IF(IFERROR(SEARCH("suspected carcinogenic",S1084),99)=99,0,Scoring!$E$12),Scoring!$E$11),Scoring!$E$10),Scoring!$E$10),Scoring!$E$10),Scoring!$E$10),Scoring!$E$10),Scoring!$E$10),Scoring!$E$10),Scoring!$E$10),Scoring!$E$10),Scoring!$E$10)</f>
        <v>0</v>
      </c>
      <c r="AA1084" s="78">
        <f>IF(IFERROR(SEARCH("H340",N1084),99)=99,IF(IFERROR(SEARCH("H340",O1084),99)=99,IF(IFERROR(SEARCH("H340",Q1084),99)=99,IF(IFERROR(SEARCH("H340",M1084),99)=99,IF(IFERROR(SEARCH("H340",R1084),99)=99,IF(IFERROR(SEARCH("H341",N1084),99)=99,IF(IFERROR(SEARCH("H341",O1084),99)=99,IF(IFERROR(SEARCH("H341",Q1084),99)=99,IF(IFERROR(SEARCH("H341",M1084),99)=99,IF(IFERROR(SEARCH("H341",R1084),99)=99,IF(IFERROR(SEARCH("mutagenic",P1084),99)=99,IF(IFERROR(SEARCH("suspected mutagenic",S1084),99)=99,0,Scoring!$E$15),Scoring!$E$14),Scoring!$E$13),Scoring!$E$13),Scoring!$E$13),Scoring!$E$13),Scoring!$E$13),Scoring!$E$13),Scoring!$E$13),Scoring!$E$13),Scoring!$E$13),Scoring!$E$13)</f>
        <v>0</v>
      </c>
      <c r="AB1084" s="78">
        <f>IF(IFERROR(SEARCH("H360",N1084),99)=99,IF(IFERROR(SEARCH("H360",O1084),99)=99,IF(IFERROR(SEARCH("H360",Q1084),99)=99,IF(IFERROR(SEARCH("H360",M1084),99)=99,IF(IFERROR(SEARCH("H360",R1084),99)=99,IF(IFERROR(SEARCH("H361",N1084),99)=99,IF(IFERROR(SEARCH("H361",O1084),99)=99,IF(IFERROR(SEARCH("H361",Q1084),99)=99,IF(IFERROR(SEARCH("H361",M1084),99)=99,IF(IFERROR(SEARCH("H361",R1084),99)=99,IF(IFERROR(SEARCH("reproduction",P1084),99)=99,IF(IFERROR(SEARCH("suspected reprotoxic",S1084),99)=99,IF(IFERROR(SEARCH("reprotoxic",S1084),99)=99,IF(IFERROR(SEARCH("reprotoxic",K1084),99)=99,0,Scoring!$E$18),Scoring!$E$18),Scoring!$E$19),Scoring!$E$17),Scoring!$E$16),Scoring!$E$16),Scoring!$E$16),Scoring!$E$16),Scoring!$E$16),Scoring!$E$16),Scoring!$E$16),Scoring!$E$16),Scoring!$E$16),Scoring!$E$16)</f>
        <v>0</v>
      </c>
      <c r="AC1084" s="78">
        <f>IF(IFERROR(SEARCH("57f",L1084),99)=99,IF(IFERROR(SEARCH("57(f)",P1084),99)=99,0,Scoring!$E$20),Scoring!$E$20)</f>
        <v>0</v>
      </c>
      <c r="AD1084" s="78">
        <f>IF(IFERROR(SEARCH("CAT1",T1084),99)=99,IF(IFERROR(SEARCH("CAT2",T1084),99)=99,IF(IFERROR(SEARCH("CAT3",T1084),99)=99,IF(IFERROR(SEARCH("concluded to be endocrine",K1084),99)=99,IF(IFERROR(SEARCH("categorised as endocrine",K1084),99)=99,IF(IFERROR(SEARCH("endocrine disrupting",P1084),99)=99,IF(IFERROR(SEARCH("endocrine disrupting",K1084),99)=99,IF(IFERROR(SEARCH("suspected endocrine",S1084),99)=99,IF(IFERROR(SEARCH("potential endocrine",S1084),99)=99,0,Scoring!$E$25),Scoring!$E$25),Scoring!$E$24),Scoring!$E$24),Scoring!$E$24),Scoring!$E$24),Scoring!$E$23),Scoring!$E$22),Scoring!$E$21)</f>
        <v>1</v>
      </c>
      <c r="AE1084" s="78">
        <f>IF(IFERROR(SEARCH("suspected sensitiser",S1084),99)=99,IF(IFERROR(SEARCH("sensitiser",S1084),99)=99,IF(IFERROR(SEARCH("other hazard based concern",S1084),99)=99,0,Scoring!$E$28),Scoring!$E$26),Scoring!$E$27)</f>
        <v>0</v>
      </c>
      <c r="AF1084" s="78">
        <f>IF(IFERROR(M1084,1)=1,IF(IFERROR(N1084,1)=1,IF(IFERROR(O1084,1)=1,IF(IFERROR(Q1084,1)=1,IF(IFERROR(R1084,1)=1,IF(IFERROR(T1084,1)=1,IF(IFERROR(K1084,1)=1,IF(IFERROR(P1084,1)=1,IF(IFERROR(S1084,1)=1,Scoring!$E$29,0),0),0),0),0),0),0),0),0)</f>
        <v>0</v>
      </c>
      <c r="AG1084" s="78">
        <f t="shared" si="77"/>
        <v>1</v>
      </c>
      <c r="AI1084" s="93"/>
      <c r="AJ1084" s="94"/>
      <c r="AK1084" s="76"/>
      <c r="AL1084" s="75"/>
      <c r="AN1084" s="79"/>
      <c r="AO1084" s="79"/>
      <c r="AP1084" s="79"/>
      <c r="AQ1084" s="79"/>
      <c r="AR1084" s="79"/>
      <c r="AS1084" s="78"/>
      <c r="AU1084" s="79">
        <f>IF(IFERROR(F1084,99)=99,IF(IFERROR(G1084,99)=99,IF(IFERROR(H1084,99)=99,IF(IFERROR(I1084,99)=99,IF(IFERROR(E1084,99)=99,IF(IFERROR(J1084,99)=99,0,Scoring!$B$7),Scoring!$B$3),Scoring!$B$2),Scoring!$B$6),Scoring!$B$5),Scoring!$B$4)</f>
        <v>0.3</v>
      </c>
      <c r="AV1084" s="78">
        <f t="shared" si="78"/>
        <v>0.3</v>
      </c>
      <c r="AW1084" s="78"/>
      <c r="AX1084" s="66"/>
      <c r="AY1084" s="78"/>
      <c r="AZ1084" s="76"/>
      <c r="BB1084" s="76"/>
    </row>
    <row r="1085" spans="1:54" x14ac:dyDescent="0.25">
      <c r="A1085" s="89" t="s">
        <v>5936</v>
      </c>
      <c r="B1085" s="89" t="s">
        <v>30</v>
      </c>
      <c r="C1085" s="89" t="s">
        <v>30</v>
      </c>
      <c r="D1085" s="89" t="s">
        <v>7121</v>
      </c>
      <c r="E1085" s="76" t="e">
        <f>IF(C1085="-",IF(A1085="-",VLOOKUP(D1085,'sin-list 180320_update'!$C$2:$C$835,1,FALSE),VLOOKUP(A1085,'sin-list 180320_update'!$A$2:$A$835,1,FALSE)),VLOOKUP(C1085,'sin-list 180320_update'!$B$2:$B$835,1,FALSE))</f>
        <v>#N/A</v>
      </c>
      <c r="F1085" s="76" t="e">
        <f>IF($C1085="-",IF($A1085="-",VLOOKUP($D1085,'REACH Bilaga XVII_update'!$A$5:$A$131,1,FALSE),VLOOKUP($A1085,'REACH Bilaga XVII_update'!$C$5:$C$131,1,FALSE)),VLOOKUP($C1085,'REACH Bilaga XVII_update'!$B$5:$B$131,1,FALSE))</f>
        <v>#N/A</v>
      </c>
      <c r="G1085" s="76" t="e">
        <f>IF($C1085="-",IF($A1085="-",VLOOKUP($D1085,' REACH Bilaga 59_update'!$A$5:$A$210,1,FALSE),VLOOKUP($A1085,' REACH Bilaga 59_update'!$D$5:$D$210,1,FALSE)),VLOOKUP($C1085,' REACH Bilaga 59_update'!$C$5:$C$210,1,FALSE))</f>
        <v>#N/A</v>
      </c>
      <c r="H1085" s="76" t="e">
        <f>IF($C1085="-",IF($A1085="-",VLOOKUP($D1085,'REACH Bilaga XIV_update'!$A$5:$A$110,1,FALSE),VLOOKUP($A1085,'REACH Bilaga XIV_update'!$D$5:$D$110,1,FALSE)),VLOOKUP($C1085,'REACH Bilaga XIV_update'!$C$5:$C$110,1,FALSE))</f>
        <v>#N/A</v>
      </c>
      <c r="I1085" s="76" t="e">
        <f>IF($C1085="-",IF($A1085="-",VLOOKUP($D1085,CoRAP_update!$A$5:$A$376,1,FALSE),VLOOKUP($A1085,CoRAP_update!$D$5:$D$376,1,FALSE)),VLOOKUP($C1085,CoRAP_update!$C$5:$C$376,1,FALSE))</f>
        <v>#N/A</v>
      </c>
      <c r="J1085" s="76" t="str">
        <f>IF($C1085="-",IF($A1085="-",VLOOKUP($D1085,EDC_update!$C$2:$C$450,1,FALSE),VLOOKUP($A1085,EDC_update!$B$2:$B$450,1,FALSE)),VLOOKUP($C1085,EDC_update!$L$2:$L$450,1,FALSE))</f>
        <v>58-89-9</v>
      </c>
      <c r="K1085" s="76" t="e">
        <f>IF($C1085="-",IF($A1085="-",IF(VLOOKUP($D1085,'sin-list 180320_update'!$C$2:$S$835,3,FALSE)="",NA(),VLOOKUP($D1085,'sin-list 180320_update'!$C$2:$S$835,3,FALSE)),IF(VLOOKUP($A1085,'sin-list 180320_update'!$A$2:$S$835,5,FALSE)="",NA(),VLOOKUP($A1085,'sin-list 180320_update'!$A$2:$S$835,5,FALSE))),IF(VLOOKUP($C1085,'sin-list 180320_update'!$B$2:$S$835,4,FALSE)="",NA(),VLOOKUP($C1085,'sin-list 180320_update'!$B$2:$S$835,4,FALSE)))</f>
        <v>#N/A</v>
      </c>
      <c r="L1085" s="76" t="e">
        <f>IF($C1085="-",IF($A1085="-",VLOOKUP($D1085,'sin-list 180320_update'!$C$2:$S$835,6,FALSE),VLOOKUP($A1085,'sin-list 180320_update'!$A$2:$S$835,8,FALSE)),VLOOKUP($C1085,'sin-list 180320_update'!$B$2:$S$835,7,FALSE))</f>
        <v>#N/A</v>
      </c>
      <c r="M1085" s="76" t="e">
        <f>IF($C1085="-",IF($A1085="-",IF(VLOOKUP($D1085,'sin-list 180320_update'!$C$2:$S$835,8,FALSE)="",NA(),VLOOKUP($D1085,'sin-list 180320_update'!$C$2:$S$835,8,FALSE)),IF(VLOOKUP($A1085,'sin-list 180320_update'!$A$2:$S$835,10,FALSE)="",NA(),VLOOKUP($A1085,'sin-list 180320_update'!$A$2:$S$835,10,FALSE))),IF(VLOOKUP($C1085,'sin-list 180320_update'!$B$2:$S$835,9,FALSE)="",NA(),VLOOKUP($C1085,'sin-list 180320_update'!$B$2:$S$835,9,FALSE)))</f>
        <v>#N/A</v>
      </c>
      <c r="N1085" s="76" t="e">
        <f>IF($C1085="-",IF($A1085="-",IF(VLOOKUP($D1085,'REACH Bilaga XVII_update'!$A$5:$E$131,4,FALSE)="",NA(),VLOOKUP($D1085,'REACH Bilaga XVII_update'!$A$5:$E$131,4,FALSE)),IF(VLOOKUP($A1085,'REACH Bilaga XVII_update'!$C$5:$D$131,2,FALSE)="",NA(),VLOOKUP($A1085,'REACH Bilaga XVII_update'!$C$5:$D$131,2,FALSE))),IF(VLOOKUP($C1085,'REACH Bilaga XVII_update'!$B$5:$D$131,3,FALSE)="",NA(),VLOOKUP($C1085,'REACH Bilaga XVII_update'!$B$5:$D$131,3,FALSE)))</f>
        <v>#N/A</v>
      </c>
      <c r="O1085" s="76" t="e">
        <f>IF($C1085="-",IF($A1085="-",IF(VLOOKUP($D1085,' REACH Bilaga 59_update'!$A$5:$E$210,5,FALSE)="",NA(),VLOOKUP($D1085,' REACH Bilaga 59_update'!$A$5:$E$210,5,FALSE)),IF(VLOOKUP($A1085,' REACH Bilaga 59_update'!$D$5:$E$210,2,FALSE)="",NA(),VLOOKUP($A1085,' REACH Bilaga 59_update'!$D$5:$E$210,2,FALSE))),IF(VLOOKUP($C1085,' REACH Bilaga 59_update'!$C$5:$E$210,3,FALSE)="",NA(),VLOOKUP($C1085,' REACH Bilaga 59_update'!$C$5:$E$210,3,FALSE)))</f>
        <v>#N/A</v>
      </c>
      <c r="P1085" s="76" t="e">
        <f>IF(C1085="-",IF(A1085="-",IFERROR(VLOOKUP($D1085,' REACH Bilaga 59_update'!$A$5:$F$210,MATCH(Sammanfattning!P$1,' REACH Bilaga 59_update'!$A$4:$F$4,0),FALSE),VLOOKUP($D1085,'REACH Bilaga XIV_update'!$A$4:$H$110,MATCH(Sammanfattning!P$1,'REACH Bilaga XIV_update'!$A$4:$H$4,0),FALSE)),IFERROR(VLOOKUP($A1085,' REACH Bilaga 59_update'!$D$5:$F$210,MATCH(Sammanfattning!P$1,' REACH Bilaga 59_update'!$D$4:$F$4,0),FALSE),VLOOKUP($A1085,'REACH Bilaga XIV_update'!$D$4:$H$110,MATCH(Sammanfattning!P$1,'REACH Bilaga XIV_update'!$D$4:$H$4,0),FALSE))),IFERROR(VLOOKUP($C1085,' REACH Bilaga 59_update'!$C$5:$F$210,MATCH(Sammanfattning!P$1,' REACH Bilaga 59_update'!$C$4:$F$4,0),FALSE),VLOOKUP($C1085,'REACH Bilaga XIV_update'!$C$4:$H$110,MATCH(Sammanfattning!P$1,'REACH Bilaga XIV_update'!$C$4:$H$4,0),FALSE)))</f>
        <v>#N/A</v>
      </c>
      <c r="Q1085" s="76" t="e">
        <f>IF($C1085="-",IF($A1085="-",IF(VLOOKUP($D1085,'REACH Bilaga XIV_update'!$A$5:$I$110,9,FALSE)="",NA(),VLOOKUP($D1085,'REACH Bilaga XIV_update'!$A$5:$I$110,9,FALSE)),IF(VLOOKUP($A1085,'REACH Bilaga XIV_update'!$D$5:$I$110,6,FALSE)="",NA(),VLOOKUP($A1085,'REACH Bilaga XIV_update'!$D$5:$I$110,6,FALSE))),IF(VLOOKUP($C1085,'REACH Bilaga XIV_update'!$C$5:$I$110,7,FALSE)="",NA(),VLOOKUP($C1085,'REACH Bilaga XIV_update'!$C$5:$I$110,7,FALSE)))</f>
        <v>#N/A</v>
      </c>
      <c r="R1085" s="76" t="e">
        <f>IF($C1085="-",IF($A1085="-",IF(VLOOKUP($D1085,CoRAP_update!$A$5:$O$376,15,FALSE)="",NA(),VLOOKUP($D1085,CoRAP_update!$A$5:$O$376,15,FALSE)),IF(VLOOKUP($A1085,CoRAP_update!$D$5:$O$376,12,FALSE)="",NA(),VLOOKUP($A1085,CoRAP_update!$D$5:$O$376,12,FALSE))),IF(VLOOKUP($C1085,CoRAP_update!$C$5:$O$376,13,FALSE)="",NA(),VLOOKUP($C1085,CoRAP_update!$C$5:$O$376,13,FALSE)))</f>
        <v>#N/A</v>
      </c>
      <c r="S1085" s="144" t="e">
        <f>IF($C1085="-",IF($A1085="-",VLOOKUP($D1085,CoRAP_update!$A$5:$J$376,MATCH(Sammanfattning!S$1,CoRAP_update!$A$4:$J$4,0),FALSE),VLOOKUP($A1085,CoRAP_update!$D$5:$J$376,MATCH(Sammanfattning!S$1,CoRAP_update!$D$4:$J$4,0),FALSE)),VLOOKUP($C1085,CoRAP_update!$C$5:$J$376,MATCH(Sammanfattning!S$1,CoRAP_update!$C$4:$J$4,0),FALSE))</f>
        <v>#N/A</v>
      </c>
      <c r="T1085" s="76" t="str">
        <f>IF($A1085="-",VLOOKUP($D1085,EDC_update!$C$2:$F$450,4,FALSE),VLOOKUP($A1085,EDC_update!$B$2:$F$450,5,FALSE))</f>
        <v>CAT1</v>
      </c>
      <c r="V1085" s="78">
        <f>IF(IFERROR(SEARCH("PBT",P1085),99)=99,IF(IFERROR(SEARCH("suspected PBT",S1085),99)=99,IF(IFERROR(SEARCH("concluded to be PBT",K1085),99)=99,IF(IFERROR(SEARCH("PBT",S1085),99)=99,IF(IFERROR(SEARCH("PBT cand",L1085),99)=99,IF(IFERROR(SEARCH("PBT",L1085),99)=99,IF(IFERROR(SEARCH("persistent, bioackumulative and toxic properties",K1085),99)=99,0,Scoring!$E$3),Scoring!$E$3),Scoring!$E$7),Scoring!$E$3),Scoring!$E$5),Scoring!$E$6),Scoring!$E$3)</f>
        <v>0</v>
      </c>
      <c r="W1085" s="78">
        <f>IF(IFERROR(SEARCH("vPvB",P1085),99)=99,IF(IFERROR(SEARCH("suspected pbt/vPvB",S1085),99)=99,IF(IFERROR(SEARCH("vPvB",S1085),99)=99,IF(IFERROR(SEARCH("concluded to be a vPvB",S1085),99)=99,IF(IFERROR(SEARCH("identified as vPvB",K1085),99)=99,IF(IFERROR(SEARCH("concluded to be a vPvB",K1085),99)=99,IF(IFERROR(SEARCH("concluded to be both pbt and vPvB",S1085),99)=99,IF(IFERROR(SEARCH("concluded to be both pbt and vPvB",K1085),99)=99,0,Scoring!$E$5),Scoring!$E$5),Scoring!$E$5),Scoring!$E$5),Scoring!$E$5),Scoring!$E$4),Scoring!$E$6),Scoring!$E$4)</f>
        <v>0</v>
      </c>
      <c r="X1085" s="78">
        <f>IF(IFERROR(SEARCH("H410",N1085),99)=99,IF(IFERROR(SEARCH("H410",O1085),99)=99,IF(IFERROR(SEARCH("H410",Q1085),99)=99,IF(IFERROR(SEARCH("H410",M1085),99)=99,IF(IFERROR(SEARCH("H410",R1085),99)=99,IF(IFERROR(SEARCH("H411",N1085),99)=99,IF(IFERROR(SEARCH("H411",O1085),99)=99,IF(IFERROR(SEARCH("H411",Q1085),99)=99,IF(IFERROR(SEARCH("H411",M1085),99)=99,IF(IFERROR(SEARCH("H411",R1085),99)=99,IF(IFERROR(SEARCH("H413",N1085),99)=99,IF(IFERROR(SEARCH("H413",O1085),99)=99,IF(IFERROR(SEARCH("H413",Q1085),99)=99,IF(IFERROR(SEARCH("H413",M1085),99)=99,IF(IFERROR(SEARCH("H413",R1085),99)=99,IF(IFERROR(SEARCH("H412",N1085),99)=99,IF(IFERROR(SEARCH("H412",O1085),99)=99,IF(IFERROR(SEARCH("H412",Q1085),99)=99,IF(IFERROR(SEARCH("H412",M1085),99)=99,IF(IFERROR(SEARCH("H412",R1085),99)=99,0,Scoring!$E$2),Scoring!$E$2),Scoring!$E$2),Scoring!$E$2),Scoring!$E$2),Scoring!$E$2),Scoring!$E$2),Scoring!$E$2),Scoring!$E$2),Scoring!$E$2),Scoring!$E$2),Scoring!$E$2),Scoring!$E$2),Scoring!$E$2),Scoring!$E$2),Scoring!$E$2),Scoring!$E$2),Scoring!$E$2),Scoring!$E$2),Scoring!$E$2)</f>
        <v>0</v>
      </c>
      <c r="Y1085" s="78">
        <f>IF(IFERROR(SEARCH("CMR",K1085),99)=99,IF(IFERROR(SEARCH("Suspected CMR",S1085),99)=99,IF(IFERROR(SEARCH("CMR",S1085),99)=99,0,Scoring!$E$8),Scoring!$E$9),Scoring!$E$8)</f>
        <v>0</v>
      </c>
      <c r="Z1085" s="78">
        <f>IF(IFERROR(SEARCH("H350",N1085),99)=99,IF(IFERROR(SEARCH("H350",O1085),99)=99,IF(IFERROR(SEARCH("H350",Q1085),99)=99,IF(IFERROR(SEARCH("H350",M1085),99)=99,IF(IFERROR(SEARCH("H350",R1085),99)=99,IF(IFERROR(SEARCH("H351",N1085),99)=99,IF(IFERROR(SEARCH("H351",O1085),99)=99,IF(IFERROR(SEARCH("H351",Q1085),99)=99,IF(IFERROR(SEARCH("H351",M1085),99)=99,IF(IFERROR(SEARCH("H351",R1085),99)=99,IF(IFERROR(SEARCH("carcinogenic",P1085),99)=99,IF(IFERROR(SEARCH("suspected carcinogenic",S1085),99)=99,0,Scoring!$E$12),Scoring!$E$11),Scoring!$E$10),Scoring!$E$10),Scoring!$E$10),Scoring!$E$10),Scoring!$E$10),Scoring!$E$10),Scoring!$E$10),Scoring!$E$10),Scoring!$E$10),Scoring!$E$10)</f>
        <v>0</v>
      </c>
      <c r="AA1085" s="78">
        <f>IF(IFERROR(SEARCH("H340",N1085),99)=99,IF(IFERROR(SEARCH("H340",O1085),99)=99,IF(IFERROR(SEARCH("H340",Q1085),99)=99,IF(IFERROR(SEARCH("H340",M1085),99)=99,IF(IFERROR(SEARCH("H340",R1085),99)=99,IF(IFERROR(SEARCH("H341",N1085),99)=99,IF(IFERROR(SEARCH("H341",O1085),99)=99,IF(IFERROR(SEARCH("H341",Q1085),99)=99,IF(IFERROR(SEARCH("H341",M1085),99)=99,IF(IFERROR(SEARCH("H341",R1085),99)=99,IF(IFERROR(SEARCH("mutagenic",P1085),99)=99,IF(IFERROR(SEARCH("suspected mutagenic",S1085),99)=99,0,Scoring!$E$15),Scoring!$E$14),Scoring!$E$13),Scoring!$E$13),Scoring!$E$13),Scoring!$E$13),Scoring!$E$13),Scoring!$E$13),Scoring!$E$13),Scoring!$E$13),Scoring!$E$13),Scoring!$E$13)</f>
        <v>0</v>
      </c>
      <c r="AB1085" s="78">
        <f>IF(IFERROR(SEARCH("H360",N1085),99)=99,IF(IFERROR(SEARCH("H360",O1085),99)=99,IF(IFERROR(SEARCH("H360",Q1085),99)=99,IF(IFERROR(SEARCH("H360",M1085),99)=99,IF(IFERROR(SEARCH("H360",R1085),99)=99,IF(IFERROR(SEARCH("H361",N1085),99)=99,IF(IFERROR(SEARCH("H361",O1085),99)=99,IF(IFERROR(SEARCH("H361",Q1085),99)=99,IF(IFERROR(SEARCH("H361",M1085),99)=99,IF(IFERROR(SEARCH("H361",R1085),99)=99,IF(IFERROR(SEARCH("reproduction",P1085),99)=99,IF(IFERROR(SEARCH("suspected reprotoxic",S1085),99)=99,IF(IFERROR(SEARCH("reprotoxic",S1085),99)=99,IF(IFERROR(SEARCH("reprotoxic",K1085),99)=99,0,Scoring!$E$18),Scoring!$E$18),Scoring!$E$19),Scoring!$E$17),Scoring!$E$16),Scoring!$E$16),Scoring!$E$16),Scoring!$E$16),Scoring!$E$16),Scoring!$E$16),Scoring!$E$16),Scoring!$E$16),Scoring!$E$16),Scoring!$E$16)</f>
        <v>0</v>
      </c>
      <c r="AC1085" s="78">
        <f>IF(IFERROR(SEARCH("57f",L1085),99)=99,IF(IFERROR(SEARCH("57(f)",P1085),99)=99,0,Scoring!$E$20),Scoring!$E$20)</f>
        <v>0</v>
      </c>
      <c r="AD1085" s="78">
        <f>IF(IFERROR(SEARCH("CAT1",T1085),99)=99,IF(IFERROR(SEARCH("CAT2",T1085),99)=99,IF(IFERROR(SEARCH("CAT3",T1085),99)=99,IF(IFERROR(SEARCH("concluded to be endocrine",K1085),99)=99,IF(IFERROR(SEARCH("categorised as endocrine",K1085),99)=99,IF(IFERROR(SEARCH("endocrine disrupting",P1085),99)=99,IF(IFERROR(SEARCH("endocrine disrupting",K1085),99)=99,IF(IFERROR(SEARCH("suspected endocrine",S1085),99)=99,IF(IFERROR(SEARCH("potential endocrine",S1085),99)=99,0,Scoring!$E$25),Scoring!$E$25),Scoring!$E$24),Scoring!$E$24),Scoring!$E$24),Scoring!$E$24),Scoring!$E$23),Scoring!$E$22),Scoring!$E$21)</f>
        <v>1</v>
      </c>
      <c r="AE1085" s="78">
        <f>IF(IFERROR(SEARCH("suspected sensitiser",S1085),99)=99,IF(IFERROR(SEARCH("sensitiser",S1085),99)=99,IF(IFERROR(SEARCH("other hazard based concern",S1085),99)=99,0,Scoring!$E$28),Scoring!$E$26),Scoring!$E$27)</f>
        <v>0</v>
      </c>
      <c r="AF1085" s="78">
        <f>IF(IFERROR(M1085,1)=1,IF(IFERROR(N1085,1)=1,IF(IFERROR(O1085,1)=1,IF(IFERROR(Q1085,1)=1,IF(IFERROR(R1085,1)=1,IF(IFERROR(T1085,1)=1,IF(IFERROR(K1085,1)=1,IF(IFERROR(P1085,1)=1,IF(IFERROR(S1085,1)=1,Scoring!$E$29,0),0),0),0),0),0),0),0),0)</f>
        <v>0</v>
      </c>
      <c r="AG1085" s="78">
        <f t="shared" si="77"/>
        <v>1</v>
      </c>
      <c r="AI1085" s="93"/>
      <c r="AJ1085" s="94"/>
      <c r="AK1085" s="76"/>
      <c r="AL1085" s="75"/>
      <c r="AN1085" s="79"/>
      <c r="AO1085" s="79"/>
      <c r="AP1085" s="79"/>
      <c r="AQ1085" s="79"/>
      <c r="AR1085" s="79"/>
      <c r="AS1085" s="78"/>
      <c r="AU1085" s="79">
        <f>IF(IFERROR(F1085,99)=99,IF(IFERROR(G1085,99)=99,IF(IFERROR(H1085,99)=99,IF(IFERROR(I1085,99)=99,IF(IFERROR(E1085,99)=99,IF(IFERROR(J1085,99)=99,0,Scoring!$B$7),Scoring!$B$3),Scoring!$B$2),Scoring!$B$6),Scoring!$B$5),Scoring!$B$4)</f>
        <v>0.3</v>
      </c>
      <c r="AV1085" s="78">
        <f t="shared" si="78"/>
        <v>0.3</v>
      </c>
      <c r="AW1085" s="78"/>
      <c r="AX1085" s="66"/>
      <c r="AY1085" s="78"/>
      <c r="AZ1085" s="76"/>
      <c r="BB1085" s="76"/>
    </row>
    <row r="1086" spans="1:54" x14ac:dyDescent="0.25">
      <c r="A1086" s="89" t="s">
        <v>7096</v>
      </c>
      <c r="B1086" s="89" t="s">
        <v>30</v>
      </c>
      <c r="C1086" s="89" t="s">
        <v>30</v>
      </c>
      <c r="D1086" s="89" t="s">
        <v>7097</v>
      </c>
      <c r="E1086" s="76" t="e">
        <f>IF(C1086="-",IF(A1086="-",VLOOKUP(D1086,'sin-list 180320_update'!$C$2:$C$835,1,FALSE),VLOOKUP(A1086,'sin-list 180320_update'!$A$2:$A$835,1,FALSE)),VLOOKUP(C1086,'sin-list 180320_update'!$B$2:$B$835,1,FALSE))</f>
        <v>#N/A</v>
      </c>
      <c r="F1086" s="76" t="e">
        <f>IF($C1086="-",IF($A1086="-",VLOOKUP($D1086,'REACH Bilaga XVII_update'!$A$5:$A$131,1,FALSE),VLOOKUP($A1086,'REACH Bilaga XVII_update'!$C$5:$C$131,1,FALSE)),VLOOKUP($C1086,'REACH Bilaga XVII_update'!$B$5:$B$131,1,FALSE))</f>
        <v>#N/A</v>
      </c>
      <c r="G1086" s="76" t="e">
        <f>IF($C1086="-",IF($A1086="-",VLOOKUP($D1086,' REACH Bilaga 59_update'!$A$5:$A$210,1,FALSE),VLOOKUP($A1086,' REACH Bilaga 59_update'!$D$5:$D$210,1,FALSE)),VLOOKUP($C1086,' REACH Bilaga 59_update'!$C$5:$C$210,1,FALSE))</f>
        <v>#N/A</v>
      </c>
      <c r="H1086" s="76" t="e">
        <f>IF($C1086="-",IF($A1086="-",VLOOKUP($D1086,'REACH Bilaga XIV_update'!$A$5:$A$110,1,FALSE),VLOOKUP($A1086,'REACH Bilaga XIV_update'!$D$5:$D$110,1,FALSE)),VLOOKUP($C1086,'REACH Bilaga XIV_update'!$C$5:$C$110,1,FALSE))</f>
        <v>#N/A</v>
      </c>
      <c r="I1086" s="76" t="e">
        <f>IF($C1086="-",IF($A1086="-",VLOOKUP($D1086,CoRAP_update!$A$5:$A$376,1,FALSE),VLOOKUP($A1086,CoRAP_update!$D$5:$D$376,1,FALSE)),VLOOKUP($C1086,CoRAP_update!$C$5:$C$376,1,FALSE))</f>
        <v>#N/A</v>
      </c>
      <c r="J1086" s="76" t="str">
        <f>IF($C1086="-",IF($A1086="-",VLOOKUP($D1086,EDC_update!$C$2:$C$450,1,FALSE),VLOOKUP($A1086,EDC_update!$B$2:$B$450,1,FALSE)),VLOOKUP($C1086,EDC_update!$L$2:$L$450,1,FALSE))</f>
        <v>60168-88-9</v>
      </c>
      <c r="K1086" s="76" t="e">
        <f>IF($C1086="-",IF($A1086="-",IF(VLOOKUP($D1086,'sin-list 180320_update'!$C$2:$S$835,3,FALSE)="",NA(),VLOOKUP($D1086,'sin-list 180320_update'!$C$2:$S$835,3,FALSE)),IF(VLOOKUP($A1086,'sin-list 180320_update'!$A$2:$S$835,5,FALSE)="",NA(),VLOOKUP($A1086,'sin-list 180320_update'!$A$2:$S$835,5,FALSE))),IF(VLOOKUP($C1086,'sin-list 180320_update'!$B$2:$S$835,4,FALSE)="",NA(),VLOOKUP($C1086,'sin-list 180320_update'!$B$2:$S$835,4,FALSE)))</f>
        <v>#N/A</v>
      </c>
      <c r="L1086" s="76" t="e">
        <f>IF($C1086="-",IF($A1086="-",VLOOKUP($D1086,'sin-list 180320_update'!$C$2:$S$835,6,FALSE),VLOOKUP($A1086,'sin-list 180320_update'!$A$2:$S$835,8,FALSE)),VLOOKUP($C1086,'sin-list 180320_update'!$B$2:$S$835,7,FALSE))</f>
        <v>#N/A</v>
      </c>
      <c r="M1086" s="76" t="e">
        <f>IF($C1086="-",IF($A1086="-",IF(VLOOKUP($D1086,'sin-list 180320_update'!$C$2:$S$835,8,FALSE)="",NA(),VLOOKUP($D1086,'sin-list 180320_update'!$C$2:$S$835,8,FALSE)),IF(VLOOKUP($A1086,'sin-list 180320_update'!$A$2:$S$835,10,FALSE)="",NA(),VLOOKUP($A1086,'sin-list 180320_update'!$A$2:$S$835,10,FALSE))),IF(VLOOKUP($C1086,'sin-list 180320_update'!$B$2:$S$835,9,FALSE)="",NA(),VLOOKUP($C1086,'sin-list 180320_update'!$B$2:$S$835,9,FALSE)))</f>
        <v>#N/A</v>
      </c>
      <c r="N1086" s="76" t="e">
        <f>IF($C1086="-",IF($A1086="-",IF(VLOOKUP($D1086,'REACH Bilaga XVII_update'!$A$5:$E$131,4,FALSE)="",NA(),VLOOKUP($D1086,'REACH Bilaga XVII_update'!$A$5:$E$131,4,FALSE)),IF(VLOOKUP($A1086,'REACH Bilaga XVII_update'!$C$5:$D$131,2,FALSE)="",NA(),VLOOKUP($A1086,'REACH Bilaga XVII_update'!$C$5:$D$131,2,FALSE))),IF(VLOOKUP($C1086,'REACH Bilaga XVII_update'!$B$5:$D$131,3,FALSE)="",NA(),VLOOKUP($C1086,'REACH Bilaga XVII_update'!$B$5:$D$131,3,FALSE)))</f>
        <v>#N/A</v>
      </c>
      <c r="O1086" s="76" t="e">
        <f>IF($C1086="-",IF($A1086="-",IF(VLOOKUP($D1086,' REACH Bilaga 59_update'!$A$5:$E$210,5,FALSE)="",NA(),VLOOKUP($D1086,' REACH Bilaga 59_update'!$A$5:$E$210,5,FALSE)),IF(VLOOKUP($A1086,' REACH Bilaga 59_update'!$D$5:$E$210,2,FALSE)="",NA(),VLOOKUP($A1086,' REACH Bilaga 59_update'!$D$5:$E$210,2,FALSE))),IF(VLOOKUP($C1086,' REACH Bilaga 59_update'!$C$5:$E$210,3,FALSE)="",NA(),VLOOKUP($C1086,' REACH Bilaga 59_update'!$C$5:$E$210,3,FALSE)))</f>
        <v>#N/A</v>
      </c>
      <c r="P1086" s="76" t="e">
        <f>IF(C1086="-",IF(A1086="-",IFERROR(VLOOKUP($D1086,' REACH Bilaga 59_update'!$A$5:$F$210,MATCH(Sammanfattning!P$1,' REACH Bilaga 59_update'!$A$4:$F$4,0),FALSE),VLOOKUP($D1086,'REACH Bilaga XIV_update'!$A$4:$H$110,MATCH(Sammanfattning!P$1,'REACH Bilaga XIV_update'!$A$4:$H$4,0),FALSE)),IFERROR(VLOOKUP($A1086,' REACH Bilaga 59_update'!$D$5:$F$210,MATCH(Sammanfattning!P$1,' REACH Bilaga 59_update'!$D$4:$F$4,0),FALSE),VLOOKUP($A1086,'REACH Bilaga XIV_update'!$D$4:$H$110,MATCH(Sammanfattning!P$1,'REACH Bilaga XIV_update'!$D$4:$H$4,0),FALSE))),IFERROR(VLOOKUP($C1086,' REACH Bilaga 59_update'!$C$5:$F$210,MATCH(Sammanfattning!P$1,' REACH Bilaga 59_update'!$C$4:$F$4,0),FALSE),VLOOKUP($C1086,'REACH Bilaga XIV_update'!$C$4:$H$110,MATCH(Sammanfattning!P$1,'REACH Bilaga XIV_update'!$C$4:$H$4,0),FALSE)))</f>
        <v>#N/A</v>
      </c>
      <c r="Q1086" s="76" t="e">
        <f>IF($C1086="-",IF($A1086="-",IF(VLOOKUP($D1086,'REACH Bilaga XIV_update'!$A$5:$I$110,9,FALSE)="",NA(),VLOOKUP($D1086,'REACH Bilaga XIV_update'!$A$5:$I$110,9,FALSE)),IF(VLOOKUP($A1086,'REACH Bilaga XIV_update'!$D$5:$I$110,6,FALSE)="",NA(),VLOOKUP($A1086,'REACH Bilaga XIV_update'!$D$5:$I$110,6,FALSE))),IF(VLOOKUP($C1086,'REACH Bilaga XIV_update'!$C$5:$I$110,7,FALSE)="",NA(),VLOOKUP($C1086,'REACH Bilaga XIV_update'!$C$5:$I$110,7,FALSE)))</f>
        <v>#N/A</v>
      </c>
      <c r="R1086" s="76" t="e">
        <f>IF($C1086="-",IF($A1086="-",IF(VLOOKUP($D1086,CoRAP_update!$A$5:$O$376,15,FALSE)="",NA(),VLOOKUP($D1086,CoRAP_update!$A$5:$O$376,15,FALSE)),IF(VLOOKUP($A1086,CoRAP_update!$D$5:$O$376,12,FALSE)="",NA(),VLOOKUP($A1086,CoRAP_update!$D$5:$O$376,12,FALSE))),IF(VLOOKUP($C1086,CoRAP_update!$C$5:$O$376,13,FALSE)="",NA(),VLOOKUP($C1086,CoRAP_update!$C$5:$O$376,13,FALSE)))</f>
        <v>#N/A</v>
      </c>
      <c r="S1086" s="144" t="e">
        <f>IF($C1086="-",IF($A1086="-",VLOOKUP($D1086,CoRAP_update!$A$5:$J$376,MATCH(Sammanfattning!S$1,CoRAP_update!$A$4:$J$4,0),FALSE),VLOOKUP($A1086,CoRAP_update!$D$5:$J$376,MATCH(Sammanfattning!S$1,CoRAP_update!$D$4:$J$4,0),FALSE)),VLOOKUP($C1086,CoRAP_update!$C$5:$J$376,MATCH(Sammanfattning!S$1,CoRAP_update!$C$4:$J$4,0),FALSE))</f>
        <v>#N/A</v>
      </c>
      <c r="T1086" s="76" t="str">
        <f>IF($A1086="-",VLOOKUP($D1086,EDC_update!$C$2:$F$450,4,FALSE),VLOOKUP($A1086,EDC_update!$B$2:$F$450,5,FALSE))</f>
        <v>CAT1</v>
      </c>
      <c r="V1086" s="78">
        <f>IF(IFERROR(SEARCH("PBT",P1086),99)=99,IF(IFERROR(SEARCH("suspected PBT",S1086),99)=99,IF(IFERROR(SEARCH("concluded to be PBT",K1086),99)=99,IF(IFERROR(SEARCH("PBT",S1086),99)=99,IF(IFERROR(SEARCH("PBT cand",L1086),99)=99,IF(IFERROR(SEARCH("PBT",L1086),99)=99,IF(IFERROR(SEARCH("persistent, bioackumulative and toxic properties",K1086),99)=99,0,Scoring!$E$3),Scoring!$E$3),Scoring!$E$7),Scoring!$E$3),Scoring!$E$5),Scoring!$E$6),Scoring!$E$3)</f>
        <v>0</v>
      </c>
      <c r="W1086" s="78">
        <f>IF(IFERROR(SEARCH("vPvB",P1086),99)=99,IF(IFERROR(SEARCH("suspected pbt/vPvB",S1086),99)=99,IF(IFERROR(SEARCH("vPvB",S1086),99)=99,IF(IFERROR(SEARCH("concluded to be a vPvB",S1086),99)=99,IF(IFERROR(SEARCH("identified as vPvB",K1086),99)=99,IF(IFERROR(SEARCH("concluded to be a vPvB",K1086),99)=99,IF(IFERROR(SEARCH("concluded to be both pbt and vPvB",S1086),99)=99,IF(IFERROR(SEARCH("concluded to be both pbt and vPvB",K1086),99)=99,0,Scoring!$E$5),Scoring!$E$5),Scoring!$E$5),Scoring!$E$5),Scoring!$E$5),Scoring!$E$4),Scoring!$E$6),Scoring!$E$4)</f>
        <v>0</v>
      </c>
      <c r="X1086" s="78">
        <f>IF(IFERROR(SEARCH("H410",N1086),99)=99,IF(IFERROR(SEARCH("H410",O1086),99)=99,IF(IFERROR(SEARCH("H410",Q1086),99)=99,IF(IFERROR(SEARCH("H410",M1086),99)=99,IF(IFERROR(SEARCH("H410",R1086),99)=99,IF(IFERROR(SEARCH("H411",N1086),99)=99,IF(IFERROR(SEARCH("H411",O1086),99)=99,IF(IFERROR(SEARCH("H411",Q1086),99)=99,IF(IFERROR(SEARCH("H411",M1086),99)=99,IF(IFERROR(SEARCH("H411",R1086),99)=99,IF(IFERROR(SEARCH("H413",N1086),99)=99,IF(IFERROR(SEARCH("H413",O1086),99)=99,IF(IFERROR(SEARCH("H413",Q1086),99)=99,IF(IFERROR(SEARCH("H413",M1086),99)=99,IF(IFERROR(SEARCH("H413",R1086),99)=99,IF(IFERROR(SEARCH("H412",N1086),99)=99,IF(IFERROR(SEARCH("H412",O1086),99)=99,IF(IFERROR(SEARCH("H412",Q1086),99)=99,IF(IFERROR(SEARCH("H412",M1086),99)=99,IF(IFERROR(SEARCH("H412",R1086),99)=99,0,Scoring!$E$2),Scoring!$E$2),Scoring!$E$2),Scoring!$E$2),Scoring!$E$2),Scoring!$E$2),Scoring!$E$2),Scoring!$E$2),Scoring!$E$2),Scoring!$E$2),Scoring!$E$2),Scoring!$E$2),Scoring!$E$2),Scoring!$E$2),Scoring!$E$2),Scoring!$E$2),Scoring!$E$2),Scoring!$E$2),Scoring!$E$2),Scoring!$E$2)</f>
        <v>0</v>
      </c>
      <c r="Y1086" s="78">
        <f>IF(IFERROR(SEARCH("CMR",K1086),99)=99,IF(IFERROR(SEARCH("Suspected CMR",S1086),99)=99,IF(IFERROR(SEARCH("CMR",S1086),99)=99,0,Scoring!$E$8),Scoring!$E$9),Scoring!$E$8)</f>
        <v>0</v>
      </c>
      <c r="Z1086" s="78">
        <f>IF(IFERROR(SEARCH("H350",N1086),99)=99,IF(IFERROR(SEARCH("H350",O1086),99)=99,IF(IFERROR(SEARCH("H350",Q1086),99)=99,IF(IFERROR(SEARCH("H350",M1086),99)=99,IF(IFERROR(SEARCH("H350",R1086),99)=99,IF(IFERROR(SEARCH("H351",N1086),99)=99,IF(IFERROR(SEARCH("H351",O1086),99)=99,IF(IFERROR(SEARCH("H351",Q1086),99)=99,IF(IFERROR(SEARCH("H351",M1086),99)=99,IF(IFERROR(SEARCH("H351",R1086),99)=99,IF(IFERROR(SEARCH("carcinogenic",P1086),99)=99,IF(IFERROR(SEARCH("suspected carcinogenic",S1086),99)=99,0,Scoring!$E$12),Scoring!$E$11),Scoring!$E$10),Scoring!$E$10),Scoring!$E$10),Scoring!$E$10),Scoring!$E$10),Scoring!$E$10),Scoring!$E$10),Scoring!$E$10),Scoring!$E$10),Scoring!$E$10)</f>
        <v>0</v>
      </c>
      <c r="AA1086" s="78">
        <f>IF(IFERROR(SEARCH("H340",N1086),99)=99,IF(IFERROR(SEARCH("H340",O1086),99)=99,IF(IFERROR(SEARCH("H340",Q1086),99)=99,IF(IFERROR(SEARCH("H340",M1086),99)=99,IF(IFERROR(SEARCH("H340",R1086),99)=99,IF(IFERROR(SEARCH("H341",N1086),99)=99,IF(IFERROR(SEARCH("H341",O1086),99)=99,IF(IFERROR(SEARCH("H341",Q1086),99)=99,IF(IFERROR(SEARCH("H341",M1086),99)=99,IF(IFERROR(SEARCH("H341",R1086),99)=99,IF(IFERROR(SEARCH("mutagenic",P1086),99)=99,IF(IFERROR(SEARCH("suspected mutagenic",S1086),99)=99,0,Scoring!$E$15),Scoring!$E$14),Scoring!$E$13),Scoring!$E$13),Scoring!$E$13),Scoring!$E$13),Scoring!$E$13),Scoring!$E$13),Scoring!$E$13),Scoring!$E$13),Scoring!$E$13),Scoring!$E$13)</f>
        <v>0</v>
      </c>
      <c r="AB1086" s="78">
        <f>IF(IFERROR(SEARCH("H360",N1086),99)=99,IF(IFERROR(SEARCH("H360",O1086),99)=99,IF(IFERROR(SEARCH("H360",Q1086),99)=99,IF(IFERROR(SEARCH("H360",M1086),99)=99,IF(IFERROR(SEARCH("H360",R1086),99)=99,IF(IFERROR(SEARCH("H361",N1086),99)=99,IF(IFERROR(SEARCH("H361",O1086),99)=99,IF(IFERROR(SEARCH("H361",Q1086),99)=99,IF(IFERROR(SEARCH("H361",M1086),99)=99,IF(IFERROR(SEARCH("H361",R1086),99)=99,IF(IFERROR(SEARCH("reproduction",P1086),99)=99,IF(IFERROR(SEARCH("suspected reprotoxic",S1086),99)=99,IF(IFERROR(SEARCH("reprotoxic",S1086),99)=99,IF(IFERROR(SEARCH("reprotoxic",K1086),99)=99,0,Scoring!$E$18),Scoring!$E$18),Scoring!$E$19),Scoring!$E$17),Scoring!$E$16),Scoring!$E$16),Scoring!$E$16),Scoring!$E$16),Scoring!$E$16),Scoring!$E$16),Scoring!$E$16),Scoring!$E$16),Scoring!$E$16),Scoring!$E$16)</f>
        <v>0</v>
      </c>
      <c r="AC1086" s="78">
        <f>IF(IFERROR(SEARCH("57f",L1086),99)=99,IF(IFERROR(SEARCH("57(f)",P1086),99)=99,0,Scoring!$E$20),Scoring!$E$20)</f>
        <v>0</v>
      </c>
      <c r="AD1086" s="78">
        <f>IF(IFERROR(SEARCH("CAT1",T1086),99)=99,IF(IFERROR(SEARCH("CAT2",T1086),99)=99,IF(IFERROR(SEARCH("CAT3",T1086),99)=99,IF(IFERROR(SEARCH("concluded to be endocrine",K1086),99)=99,IF(IFERROR(SEARCH("categorised as endocrine",K1086),99)=99,IF(IFERROR(SEARCH("endocrine disrupting",P1086),99)=99,IF(IFERROR(SEARCH("endocrine disrupting",K1086),99)=99,IF(IFERROR(SEARCH("suspected endocrine",S1086),99)=99,IF(IFERROR(SEARCH("potential endocrine",S1086),99)=99,0,Scoring!$E$25),Scoring!$E$25),Scoring!$E$24),Scoring!$E$24),Scoring!$E$24),Scoring!$E$24),Scoring!$E$23),Scoring!$E$22),Scoring!$E$21)</f>
        <v>1</v>
      </c>
      <c r="AE1086" s="78">
        <f>IF(IFERROR(SEARCH("suspected sensitiser",S1086),99)=99,IF(IFERROR(SEARCH("sensitiser",S1086),99)=99,IF(IFERROR(SEARCH("other hazard based concern",S1086),99)=99,0,Scoring!$E$28),Scoring!$E$26),Scoring!$E$27)</f>
        <v>0</v>
      </c>
      <c r="AF1086" s="78">
        <f>IF(IFERROR(M1086,1)=1,IF(IFERROR(N1086,1)=1,IF(IFERROR(O1086,1)=1,IF(IFERROR(Q1086,1)=1,IF(IFERROR(R1086,1)=1,IF(IFERROR(T1086,1)=1,IF(IFERROR(K1086,1)=1,IF(IFERROR(P1086,1)=1,IF(IFERROR(S1086,1)=1,Scoring!$E$29,0),0),0),0),0),0),0),0),0)</f>
        <v>0</v>
      </c>
      <c r="AG1086" s="78">
        <f t="shared" si="77"/>
        <v>1</v>
      </c>
      <c r="AI1086" s="93"/>
      <c r="AJ1086" s="94"/>
      <c r="AK1086" s="76"/>
      <c r="AL1086" s="75"/>
      <c r="AN1086" s="79"/>
      <c r="AO1086" s="79"/>
      <c r="AP1086" s="79"/>
      <c r="AQ1086" s="79"/>
      <c r="AR1086" s="79"/>
      <c r="AS1086" s="78"/>
      <c r="AU1086" s="79">
        <f>IF(IFERROR(F1086,99)=99,IF(IFERROR(G1086,99)=99,IF(IFERROR(H1086,99)=99,IF(IFERROR(I1086,99)=99,IF(IFERROR(E1086,99)=99,IF(IFERROR(J1086,99)=99,0,Scoring!$B$7),Scoring!$B$3),Scoring!$B$2),Scoring!$B$6),Scoring!$B$5),Scoring!$B$4)</f>
        <v>0.3</v>
      </c>
      <c r="AV1086" s="78">
        <f t="shared" si="78"/>
        <v>0.3</v>
      </c>
      <c r="AW1086" s="78"/>
      <c r="AX1086" s="66"/>
      <c r="AY1086" s="78"/>
      <c r="AZ1086" s="76"/>
      <c r="BB1086" s="76"/>
    </row>
    <row r="1087" spans="1:54" x14ac:dyDescent="0.25">
      <c r="A1087" s="89" t="s">
        <v>7136</v>
      </c>
      <c r="B1087" s="89" t="s">
        <v>30</v>
      </c>
      <c r="C1087" s="89" t="s">
        <v>30</v>
      </c>
      <c r="D1087" s="89" t="s">
        <v>7137</v>
      </c>
      <c r="E1087" s="76" t="e">
        <f>IF(C1087="-",IF(A1087="-",VLOOKUP(D1087,'sin-list 180320_update'!$C$2:$C$835,1,FALSE),VLOOKUP(A1087,'sin-list 180320_update'!$A$2:$A$835,1,FALSE)),VLOOKUP(C1087,'sin-list 180320_update'!$B$2:$B$835,1,FALSE))</f>
        <v>#N/A</v>
      </c>
      <c r="F1087" s="76" t="e">
        <f>IF($C1087="-",IF($A1087="-",VLOOKUP($D1087,'REACH Bilaga XVII_update'!$A$5:$A$131,1,FALSE),VLOOKUP($A1087,'REACH Bilaga XVII_update'!$C$5:$C$131,1,FALSE)),VLOOKUP($C1087,'REACH Bilaga XVII_update'!$B$5:$B$131,1,FALSE))</f>
        <v>#N/A</v>
      </c>
      <c r="G1087" s="76" t="e">
        <f>IF($C1087="-",IF($A1087="-",VLOOKUP($D1087,' REACH Bilaga 59_update'!$A$5:$A$210,1,FALSE),VLOOKUP($A1087,' REACH Bilaga 59_update'!$D$5:$D$210,1,FALSE)),VLOOKUP($C1087,' REACH Bilaga 59_update'!$C$5:$C$210,1,FALSE))</f>
        <v>#N/A</v>
      </c>
      <c r="H1087" s="76" t="e">
        <f>IF($C1087="-",IF($A1087="-",VLOOKUP($D1087,'REACH Bilaga XIV_update'!$A$5:$A$110,1,FALSE),VLOOKUP($A1087,'REACH Bilaga XIV_update'!$D$5:$D$110,1,FALSE)),VLOOKUP($C1087,'REACH Bilaga XIV_update'!$C$5:$C$110,1,FALSE))</f>
        <v>#N/A</v>
      </c>
      <c r="I1087" s="76" t="e">
        <f>IF($C1087="-",IF($A1087="-",VLOOKUP($D1087,CoRAP_update!$A$5:$A$376,1,FALSE),VLOOKUP($A1087,CoRAP_update!$D$5:$D$376,1,FALSE)),VLOOKUP($C1087,CoRAP_update!$C$5:$C$376,1,FALSE))</f>
        <v>#N/A</v>
      </c>
      <c r="J1087" s="76" t="str">
        <f>IF($C1087="-",IF($A1087="-",VLOOKUP($D1087,EDC_update!$C$2:$C$450,1,FALSE),VLOOKUP($A1087,EDC_update!$B$2:$B$450,1,FALSE)),VLOOKUP($C1087,EDC_update!$L$2:$L$450,1,FALSE))</f>
        <v>608-73-1</v>
      </c>
      <c r="K1087" s="76" t="e">
        <f>IF($C1087="-",IF($A1087="-",IF(VLOOKUP($D1087,'sin-list 180320_update'!$C$2:$S$835,3,FALSE)="",NA(),VLOOKUP($D1087,'sin-list 180320_update'!$C$2:$S$835,3,FALSE)),IF(VLOOKUP($A1087,'sin-list 180320_update'!$A$2:$S$835,5,FALSE)="",NA(),VLOOKUP($A1087,'sin-list 180320_update'!$A$2:$S$835,5,FALSE))),IF(VLOOKUP($C1087,'sin-list 180320_update'!$B$2:$S$835,4,FALSE)="",NA(),VLOOKUP($C1087,'sin-list 180320_update'!$B$2:$S$835,4,FALSE)))</f>
        <v>#N/A</v>
      </c>
      <c r="L1087" s="76" t="e">
        <f>IF($C1087="-",IF($A1087="-",VLOOKUP($D1087,'sin-list 180320_update'!$C$2:$S$835,6,FALSE),VLOOKUP($A1087,'sin-list 180320_update'!$A$2:$S$835,8,FALSE)),VLOOKUP($C1087,'sin-list 180320_update'!$B$2:$S$835,7,FALSE))</f>
        <v>#N/A</v>
      </c>
      <c r="M1087" s="76" t="e">
        <f>IF($C1087="-",IF($A1087="-",IF(VLOOKUP($D1087,'sin-list 180320_update'!$C$2:$S$835,8,FALSE)="",NA(),VLOOKUP($D1087,'sin-list 180320_update'!$C$2:$S$835,8,FALSE)),IF(VLOOKUP($A1087,'sin-list 180320_update'!$A$2:$S$835,10,FALSE)="",NA(),VLOOKUP($A1087,'sin-list 180320_update'!$A$2:$S$835,10,FALSE))),IF(VLOOKUP($C1087,'sin-list 180320_update'!$B$2:$S$835,9,FALSE)="",NA(),VLOOKUP($C1087,'sin-list 180320_update'!$B$2:$S$835,9,FALSE)))</f>
        <v>#N/A</v>
      </c>
      <c r="N1087" s="76" t="e">
        <f>IF($C1087="-",IF($A1087="-",IF(VLOOKUP($D1087,'REACH Bilaga XVII_update'!$A$5:$E$131,4,FALSE)="",NA(),VLOOKUP($D1087,'REACH Bilaga XVII_update'!$A$5:$E$131,4,FALSE)),IF(VLOOKUP($A1087,'REACH Bilaga XVII_update'!$C$5:$D$131,2,FALSE)="",NA(),VLOOKUP($A1087,'REACH Bilaga XVII_update'!$C$5:$D$131,2,FALSE))),IF(VLOOKUP($C1087,'REACH Bilaga XVII_update'!$B$5:$D$131,3,FALSE)="",NA(),VLOOKUP($C1087,'REACH Bilaga XVII_update'!$B$5:$D$131,3,FALSE)))</f>
        <v>#N/A</v>
      </c>
      <c r="O1087" s="76" t="e">
        <f>IF($C1087="-",IF($A1087="-",IF(VLOOKUP($D1087,' REACH Bilaga 59_update'!$A$5:$E$210,5,FALSE)="",NA(),VLOOKUP($D1087,' REACH Bilaga 59_update'!$A$5:$E$210,5,FALSE)),IF(VLOOKUP($A1087,' REACH Bilaga 59_update'!$D$5:$E$210,2,FALSE)="",NA(),VLOOKUP($A1087,' REACH Bilaga 59_update'!$D$5:$E$210,2,FALSE))),IF(VLOOKUP($C1087,' REACH Bilaga 59_update'!$C$5:$E$210,3,FALSE)="",NA(),VLOOKUP($C1087,' REACH Bilaga 59_update'!$C$5:$E$210,3,FALSE)))</f>
        <v>#N/A</v>
      </c>
      <c r="P1087" s="76" t="e">
        <f>IF(C1087="-",IF(A1087="-",IFERROR(VLOOKUP($D1087,' REACH Bilaga 59_update'!$A$5:$F$210,MATCH(Sammanfattning!P$1,' REACH Bilaga 59_update'!$A$4:$F$4,0),FALSE),VLOOKUP($D1087,'REACH Bilaga XIV_update'!$A$4:$H$110,MATCH(Sammanfattning!P$1,'REACH Bilaga XIV_update'!$A$4:$H$4,0),FALSE)),IFERROR(VLOOKUP($A1087,' REACH Bilaga 59_update'!$D$5:$F$210,MATCH(Sammanfattning!P$1,' REACH Bilaga 59_update'!$D$4:$F$4,0),FALSE),VLOOKUP($A1087,'REACH Bilaga XIV_update'!$D$4:$H$110,MATCH(Sammanfattning!P$1,'REACH Bilaga XIV_update'!$D$4:$H$4,0),FALSE))),IFERROR(VLOOKUP($C1087,' REACH Bilaga 59_update'!$C$5:$F$210,MATCH(Sammanfattning!P$1,' REACH Bilaga 59_update'!$C$4:$F$4,0),FALSE),VLOOKUP($C1087,'REACH Bilaga XIV_update'!$C$4:$H$110,MATCH(Sammanfattning!P$1,'REACH Bilaga XIV_update'!$C$4:$H$4,0),FALSE)))</f>
        <v>#N/A</v>
      </c>
      <c r="Q1087" s="76" t="e">
        <f>IF($C1087="-",IF($A1087="-",IF(VLOOKUP($D1087,'REACH Bilaga XIV_update'!$A$5:$I$110,9,FALSE)="",NA(),VLOOKUP($D1087,'REACH Bilaga XIV_update'!$A$5:$I$110,9,FALSE)),IF(VLOOKUP($A1087,'REACH Bilaga XIV_update'!$D$5:$I$110,6,FALSE)="",NA(),VLOOKUP($A1087,'REACH Bilaga XIV_update'!$D$5:$I$110,6,FALSE))),IF(VLOOKUP($C1087,'REACH Bilaga XIV_update'!$C$5:$I$110,7,FALSE)="",NA(),VLOOKUP($C1087,'REACH Bilaga XIV_update'!$C$5:$I$110,7,FALSE)))</f>
        <v>#N/A</v>
      </c>
      <c r="R1087" s="76" t="e">
        <f>IF($C1087="-",IF($A1087="-",IF(VLOOKUP($D1087,CoRAP_update!$A$5:$O$376,15,FALSE)="",NA(),VLOOKUP($D1087,CoRAP_update!$A$5:$O$376,15,FALSE)),IF(VLOOKUP($A1087,CoRAP_update!$D$5:$O$376,12,FALSE)="",NA(),VLOOKUP($A1087,CoRAP_update!$D$5:$O$376,12,FALSE))),IF(VLOOKUP($C1087,CoRAP_update!$C$5:$O$376,13,FALSE)="",NA(),VLOOKUP($C1087,CoRAP_update!$C$5:$O$376,13,FALSE)))</f>
        <v>#N/A</v>
      </c>
      <c r="S1087" s="144" t="e">
        <f>IF($C1087="-",IF($A1087="-",VLOOKUP($D1087,CoRAP_update!$A$5:$J$376,MATCH(Sammanfattning!S$1,CoRAP_update!$A$4:$J$4,0),FALSE),VLOOKUP($A1087,CoRAP_update!$D$5:$J$376,MATCH(Sammanfattning!S$1,CoRAP_update!$D$4:$J$4,0),FALSE)),VLOOKUP($C1087,CoRAP_update!$C$5:$J$376,MATCH(Sammanfattning!S$1,CoRAP_update!$C$4:$J$4,0),FALSE))</f>
        <v>#N/A</v>
      </c>
      <c r="T1087" s="76" t="str">
        <f>IF($A1087="-",VLOOKUP($D1087,EDC_update!$C$2:$F$450,4,FALSE),VLOOKUP($A1087,EDC_update!$B$2:$F$450,5,FALSE))</f>
        <v>CAT1</v>
      </c>
      <c r="V1087" s="78">
        <f>IF(IFERROR(SEARCH("PBT",P1087),99)=99,IF(IFERROR(SEARCH("suspected PBT",S1087),99)=99,IF(IFERROR(SEARCH("concluded to be PBT",K1087),99)=99,IF(IFERROR(SEARCH("PBT",S1087),99)=99,IF(IFERROR(SEARCH("PBT cand",L1087),99)=99,IF(IFERROR(SEARCH("PBT",L1087),99)=99,IF(IFERROR(SEARCH("persistent, bioackumulative and toxic properties",K1087),99)=99,0,Scoring!$E$3),Scoring!$E$3),Scoring!$E$7),Scoring!$E$3),Scoring!$E$5),Scoring!$E$6),Scoring!$E$3)</f>
        <v>0</v>
      </c>
      <c r="W1087" s="78">
        <f>IF(IFERROR(SEARCH("vPvB",P1087),99)=99,IF(IFERROR(SEARCH("suspected pbt/vPvB",S1087),99)=99,IF(IFERROR(SEARCH("vPvB",S1087),99)=99,IF(IFERROR(SEARCH("concluded to be a vPvB",S1087),99)=99,IF(IFERROR(SEARCH("identified as vPvB",K1087),99)=99,IF(IFERROR(SEARCH("concluded to be a vPvB",K1087),99)=99,IF(IFERROR(SEARCH("concluded to be both pbt and vPvB",S1087),99)=99,IF(IFERROR(SEARCH("concluded to be both pbt and vPvB",K1087),99)=99,0,Scoring!$E$5),Scoring!$E$5),Scoring!$E$5),Scoring!$E$5),Scoring!$E$5),Scoring!$E$4),Scoring!$E$6),Scoring!$E$4)</f>
        <v>0</v>
      </c>
      <c r="X1087" s="78">
        <f>IF(IFERROR(SEARCH("H410",N1087),99)=99,IF(IFERROR(SEARCH("H410",O1087),99)=99,IF(IFERROR(SEARCH("H410",Q1087),99)=99,IF(IFERROR(SEARCH("H410",M1087),99)=99,IF(IFERROR(SEARCH("H410",R1087),99)=99,IF(IFERROR(SEARCH("H411",N1087),99)=99,IF(IFERROR(SEARCH("H411",O1087),99)=99,IF(IFERROR(SEARCH("H411",Q1087),99)=99,IF(IFERROR(SEARCH("H411",M1087),99)=99,IF(IFERROR(SEARCH("H411",R1087),99)=99,IF(IFERROR(SEARCH("H413",N1087),99)=99,IF(IFERROR(SEARCH("H413",O1087),99)=99,IF(IFERROR(SEARCH("H413",Q1087),99)=99,IF(IFERROR(SEARCH("H413",M1087),99)=99,IF(IFERROR(SEARCH("H413",R1087),99)=99,IF(IFERROR(SEARCH("H412",N1087),99)=99,IF(IFERROR(SEARCH("H412",O1087),99)=99,IF(IFERROR(SEARCH("H412",Q1087),99)=99,IF(IFERROR(SEARCH("H412",M1087),99)=99,IF(IFERROR(SEARCH("H412",R1087),99)=99,0,Scoring!$E$2),Scoring!$E$2),Scoring!$E$2),Scoring!$E$2),Scoring!$E$2),Scoring!$E$2),Scoring!$E$2),Scoring!$E$2),Scoring!$E$2),Scoring!$E$2),Scoring!$E$2),Scoring!$E$2),Scoring!$E$2),Scoring!$E$2),Scoring!$E$2),Scoring!$E$2),Scoring!$E$2),Scoring!$E$2),Scoring!$E$2),Scoring!$E$2)</f>
        <v>0</v>
      </c>
      <c r="Y1087" s="78">
        <f>IF(IFERROR(SEARCH("CMR",K1087),99)=99,IF(IFERROR(SEARCH("Suspected CMR",S1087),99)=99,IF(IFERROR(SEARCH("CMR",S1087),99)=99,0,Scoring!$E$8),Scoring!$E$9),Scoring!$E$8)</f>
        <v>0</v>
      </c>
      <c r="Z1087" s="78">
        <f>IF(IFERROR(SEARCH("H350",N1087),99)=99,IF(IFERROR(SEARCH("H350",O1087),99)=99,IF(IFERROR(SEARCH("H350",Q1087),99)=99,IF(IFERROR(SEARCH("H350",M1087),99)=99,IF(IFERROR(SEARCH("H350",R1087),99)=99,IF(IFERROR(SEARCH("H351",N1087),99)=99,IF(IFERROR(SEARCH("H351",O1087),99)=99,IF(IFERROR(SEARCH("H351",Q1087),99)=99,IF(IFERROR(SEARCH("H351",M1087),99)=99,IF(IFERROR(SEARCH("H351",R1087),99)=99,IF(IFERROR(SEARCH("carcinogenic",P1087),99)=99,IF(IFERROR(SEARCH("suspected carcinogenic",S1087),99)=99,0,Scoring!$E$12),Scoring!$E$11),Scoring!$E$10),Scoring!$E$10),Scoring!$E$10),Scoring!$E$10),Scoring!$E$10),Scoring!$E$10),Scoring!$E$10),Scoring!$E$10),Scoring!$E$10),Scoring!$E$10)</f>
        <v>0</v>
      </c>
      <c r="AA1087" s="78">
        <f>IF(IFERROR(SEARCH("H340",N1087),99)=99,IF(IFERROR(SEARCH("H340",O1087),99)=99,IF(IFERROR(SEARCH("H340",Q1087),99)=99,IF(IFERROR(SEARCH("H340",M1087),99)=99,IF(IFERROR(SEARCH("H340",R1087),99)=99,IF(IFERROR(SEARCH("H341",N1087),99)=99,IF(IFERROR(SEARCH("H341",O1087),99)=99,IF(IFERROR(SEARCH("H341",Q1087),99)=99,IF(IFERROR(SEARCH("H341",M1087),99)=99,IF(IFERROR(SEARCH("H341",R1087),99)=99,IF(IFERROR(SEARCH("mutagenic",P1087),99)=99,IF(IFERROR(SEARCH("suspected mutagenic",S1087),99)=99,0,Scoring!$E$15),Scoring!$E$14),Scoring!$E$13),Scoring!$E$13),Scoring!$E$13),Scoring!$E$13),Scoring!$E$13),Scoring!$E$13),Scoring!$E$13),Scoring!$E$13),Scoring!$E$13),Scoring!$E$13)</f>
        <v>0</v>
      </c>
      <c r="AB1087" s="78">
        <f>IF(IFERROR(SEARCH("H360",N1087),99)=99,IF(IFERROR(SEARCH("H360",O1087),99)=99,IF(IFERROR(SEARCH("H360",Q1087),99)=99,IF(IFERROR(SEARCH("H360",M1087),99)=99,IF(IFERROR(SEARCH("H360",R1087),99)=99,IF(IFERROR(SEARCH("H361",N1087),99)=99,IF(IFERROR(SEARCH("H361",O1087),99)=99,IF(IFERROR(SEARCH("H361",Q1087),99)=99,IF(IFERROR(SEARCH("H361",M1087),99)=99,IF(IFERROR(SEARCH("H361",R1087),99)=99,IF(IFERROR(SEARCH("reproduction",P1087),99)=99,IF(IFERROR(SEARCH("suspected reprotoxic",S1087),99)=99,IF(IFERROR(SEARCH("reprotoxic",S1087),99)=99,IF(IFERROR(SEARCH("reprotoxic",K1087),99)=99,0,Scoring!$E$18),Scoring!$E$18),Scoring!$E$19),Scoring!$E$17),Scoring!$E$16),Scoring!$E$16),Scoring!$E$16),Scoring!$E$16),Scoring!$E$16),Scoring!$E$16),Scoring!$E$16),Scoring!$E$16),Scoring!$E$16),Scoring!$E$16)</f>
        <v>0</v>
      </c>
      <c r="AC1087" s="78">
        <f>IF(IFERROR(SEARCH("57f",L1087),99)=99,IF(IFERROR(SEARCH("57(f)",P1087),99)=99,0,Scoring!$E$20),Scoring!$E$20)</f>
        <v>0</v>
      </c>
      <c r="AD1087" s="78">
        <f>IF(IFERROR(SEARCH("CAT1",T1087),99)=99,IF(IFERROR(SEARCH("CAT2",T1087),99)=99,IF(IFERROR(SEARCH("CAT3",T1087),99)=99,IF(IFERROR(SEARCH("concluded to be endocrine",K1087),99)=99,IF(IFERROR(SEARCH("categorised as endocrine",K1087),99)=99,IF(IFERROR(SEARCH("endocrine disrupting",P1087),99)=99,IF(IFERROR(SEARCH("endocrine disrupting",K1087),99)=99,IF(IFERROR(SEARCH("suspected endocrine",S1087),99)=99,IF(IFERROR(SEARCH("potential endocrine",S1087),99)=99,0,Scoring!$E$25),Scoring!$E$25),Scoring!$E$24),Scoring!$E$24),Scoring!$E$24),Scoring!$E$24),Scoring!$E$23),Scoring!$E$22),Scoring!$E$21)</f>
        <v>1</v>
      </c>
      <c r="AE1087" s="78">
        <f>IF(IFERROR(SEARCH("suspected sensitiser",S1087),99)=99,IF(IFERROR(SEARCH("sensitiser",S1087),99)=99,IF(IFERROR(SEARCH("other hazard based concern",S1087),99)=99,0,Scoring!$E$28),Scoring!$E$26),Scoring!$E$27)</f>
        <v>0</v>
      </c>
      <c r="AF1087" s="78">
        <f>IF(IFERROR(M1087,1)=1,IF(IFERROR(N1087,1)=1,IF(IFERROR(O1087,1)=1,IF(IFERROR(Q1087,1)=1,IF(IFERROR(R1087,1)=1,IF(IFERROR(T1087,1)=1,IF(IFERROR(K1087,1)=1,IF(IFERROR(P1087,1)=1,IF(IFERROR(S1087,1)=1,Scoring!$E$29,0),0),0),0),0),0),0),0),0)</f>
        <v>0</v>
      </c>
      <c r="AG1087" s="78">
        <f t="shared" si="77"/>
        <v>1</v>
      </c>
      <c r="AI1087" s="93"/>
      <c r="AJ1087" s="94"/>
      <c r="AK1087" s="76"/>
      <c r="AL1087" s="75"/>
      <c r="AN1087" s="79"/>
      <c r="AO1087" s="79"/>
      <c r="AP1087" s="79"/>
      <c r="AQ1087" s="79"/>
      <c r="AR1087" s="79"/>
      <c r="AS1087" s="78"/>
      <c r="AU1087" s="79">
        <f>IF(IFERROR(F1087,99)=99,IF(IFERROR(G1087,99)=99,IF(IFERROR(H1087,99)=99,IF(IFERROR(I1087,99)=99,IF(IFERROR(E1087,99)=99,IF(IFERROR(J1087,99)=99,0,Scoring!$B$7),Scoring!$B$3),Scoring!$B$2),Scoring!$B$6),Scoring!$B$5),Scoring!$B$4)</f>
        <v>0.3</v>
      </c>
      <c r="AV1087" s="78">
        <f t="shared" si="78"/>
        <v>0.3</v>
      </c>
      <c r="AW1087" s="78"/>
      <c r="AX1087" s="66"/>
      <c r="AY1087" s="78"/>
      <c r="AZ1087" s="76"/>
      <c r="BB1087" s="76"/>
    </row>
    <row r="1088" spans="1:54" x14ac:dyDescent="0.25">
      <c r="A1088" s="89" t="s">
        <v>6159</v>
      </c>
      <c r="B1088" s="89" t="s">
        <v>30</v>
      </c>
      <c r="C1088" s="89" t="s">
        <v>30</v>
      </c>
      <c r="D1088" s="89" t="s">
        <v>7305</v>
      </c>
      <c r="E1088" s="76" t="e">
        <f>IF(C1088="-",IF(A1088="-",VLOOKUP(D1088,'sin-list 180320_update'!$C$2:$C$835,1,FALSE),VLOOKUP(A1088,'sin-list 180320_update'!$A$2:$A$835,1,FALSE)),VLOOKUP(C1088,'sin-list 180320_update'!$B$2:$B$835,1,FALSE))</f>
        <v>#N/A</v>
      </c>
      <c r="F1088" s="76" t="e">
        <f>IF($C1088="-",IF($A1088="-",VLOOKUP($D1088,'REACH Bilaga XVII_update'!$A$5:$A$131,1,FALSE),VLOOKUP($A1088,'REACH Bilaga XVII_update'!$C$5:$C$131,1,FALSE)),VLOOKUP($C1088,'REACH Bilaga XVII_update'!$B$5:$B$131,1,FALSE))</f>
        <v>#N/A</v>
      </c>
      <c r="G1088" s="76" t="e">
        <f>IF($C1088="-",IF($A1088="-",VLOOKUP($D1088,' REACH Bilaga 59_update'!$A$5:$A$210,1,FALSE),VLOOKUP($A1088,' REACH Bilaga 59_update'!$D$5:$D$210,1,FALSE)),VLOOKUP($C1088,' REACH Bilaga 59_update'!$C$5:$C$210,1,FALSE))</f>
        <v>#N/A</v>
      </c>
      <c r="H1088" s="76" t="e">
        <f>IF($C1088="-",IF($A1088="-",VLOOKUP($D1088,'REACH Bilaga XIV_update'!$A$5:$A$110,1,FALSE),VLOOKUP($A1088,'REACH Bilaga XIV_update'!$D$5:$D$110,1,FALSE)),VLOOKUP($C1088,'REACH Bilaga XIV_update'!$C$5:$C$110,1,FALSE))</f>
        <v>#N/A</v>
      </c>
      <c r="I1088" s="76" t="e">
        <f>IF($C1088="-",IF($A1088="-",VLOOKUP($D1088,CoRAP_update!$A$5:$A$376,1,FALSE),VLOOKUP($A1088,CoRAP_update!$D$5:$D$376,1,FALSE)),VLOOKUP($C1088,CoRAP_update!$C$5:$C$376,1,FALSE))</f>
        <v>#N/A</v>
      </c>
      <c r="J1088" s="76" t="str">
        <f>IF($C1088="-",IF($A1088="-",VLOOKUP($D1088,EDC_update!$C$2:$C$450,1,FALSE),VLOOKUP($A1088,EDC_update!$B$2:$B$450,1,FALSE)),VLOOKUP($C1088,EDC_update!$L$2:$L$450,1,FALSE))</f>
        <v>608-93-5</v>
      </c>
      <c r="K1088" s="76" t="e">
        <f>IF($C1088="-",IF($A1088="-",IF(VLOOKUP($D1088,'sin-list 180320_update'!$C$2:$S$835,3,FALSE)="",NA(),VLOOKUP($D1088,'sin-list 180320_update'!$C$2:$S$835,3,FALSE)),IF(VLOOKUP($A1088,'sin-list 180320_update'!$A$2:$S$835,5,FALSE)="",NA(),VLOOKUP($A1088,'sin-list 180320_update'!$A$2:$S$835,5,FALSE))),IF(VLOOKUP($C1088,'sin-list 180320_update'!$B$2:$S$835,4,FALSE)="",NA(),VLOOKUP($C1088,'sin-list 180320_update'!$B$2:$S$835,4,FALSE)))</f>
        <v>#N/A</v>
      </c>
      <c r="L1088" s="76" t="e">
        <f>IF($C1088="-",IF($A1088="-",VLOOKUP($D1088,'sin-list 180320_update'!$C$2:$S$835,6,FALSE),VLOOKUP($A1088,'sin-list 180320_update'!$A$2:$S$835,8,FALSE)),VLOOKUP($C1088,'sin-list 180320_update'!$B$2:$S$835,7,FALSE))</f>
        <v>#N/A</v>
      </c>
      <c r="M1088" s="76" t="e">
        <f>IF($C1088="-",IF($A1088="-",IF(VLOOKUP($D1088,'sin-list 180320_update'!$C$2:$S$835,8,FALSE)="",NA(),VLOOKUP($D1088,'sin-list 180320_update'!$C$2:$S$835,8,FALSE)),IF(VLOOKUP($A1088,'sin-list 180320_update'!$A$2:$S$835,10,FALSE)="",NA(),VLOOKUP($A1088,'sin-list 180320_update'!$A$2:$S$835,10,FALSE))),IF(VLOOKUP($C1088,'sin-list 180320_update'!$B$2:$S$835,9,FALSE)="",NA(),VLOOKUP($C1088,'sin-list 180320_update'!$B$2:$S$835,9,FALSE)))</f>
        <v>#N/A</v>
      </c>
      <c r="N1088" s="76" t="e">
        <f>IF($C1088="-",IF($A1088="-",IF(VLOOKUP($D1088,'REACH Bilaga XVII_update'!$A$5:$E$131,4,FALSE)="",NA(),VLOOKUP($D1088,'REACH Bilaga XVII_update'!$A$5:$E$131,4,FALSE)),IF(VLOOKUP($A1088,'REACH Bilaga XVII_update'!$C$5:$D$131,2,FALSE)="",NA(),VLOOKUP($A1088,'REACH Bilaga XVII_update'!$C$5:$D$131,2,FALSE))),IF(VLOOKUP($C1088,'REACH Bilaga XVII_update'!$B$5:$D$131,3,FALSE)="",NA(),VLOOKUP($C1088,'REACH Bilaga XVII_update'!$B$5:$D$131,3,FALSE)))</f>
        <v>#N/A</v>
      </c>
      <c r="O1088" s="76" t="e">
        <f>IF($C1088="-",IF($A1088="-",IF(VLOOKUP($D1088,' REACH Bilaga 59_update'!$A$5:$E$210,5,FALSE)="",NA(),VLOOKUP($D1088,' REACH Bilaga 59_update'!$A$5:$E$210,5,FALSE)),IF(VLOOKUP($A1088,' REACH Bilaga 59_update'!$D$5:$E$210,2,FALSE)="",NA(),VLOOKUP($A1088,' REACH Bilaga 59_update'!$D$5:$E$210,2,FALSE))),IF(VLOOKUP($C1088,' REACH Bilaga 59_update'!$C$5:$E$210,3,FALSE)="",NA(),VLOOKUP($C1088,' REACH Bilaga 59_update'!$C$5:$E$210,3,FALSE)))</f>
        <v>#N/A</v>
      </c>
      <c r="P1088" s="76" t="e">
        <f>IF(C1088="-",IF(A1088="-",IFERROR(VLOOKUP($D1088,' REACH Bilaga 59_update'!$A$5:$F$210,MATCH(Sammanfattning!P$1,' REACH Bilaga 59_update'!$A$4:$F$4,0),FALSE),VLOOKUP($D1088,'REACH Bilaga XIV_update'!$A$4:$H$110,MATCH(Sammanfattning!P$1,'REACH Bilaga XIV_update'!$A$4:$H$4,0),FALSE)),IFERROR(VLOOKUP($A1088,' REACH Bilaga 59_update'!$D$5:$F$210,MATCH(Sammanfattning!P$1,' REACH Bilaga 59_update'!$D$4:$F$4,0),FALSE),VLOOKUP($A1088,'REACH Bilaga XIV_update'!$D$4:$H$110,MATCH(Sammanfattning!P$1,'REACH Bilaga XIV_update'!$D$4:$H$4,0),FALSE))),IFERROR(VLOOKUP($C1088,' REACH Bilaga 59_update'!$C$5:$F$210,MATCH(Sammanfattning!P$1,' REACH Bilaga 59_update'!$C$4:$F$4,0),FALSE),VLOOKUP($C1088,'REACH Bilaga XIV_update'!$C$4:$H$110,MATCH(Sammanfattning!P$1,'REACH Bilaga XIV_update'!$C$4:$H$4,0),FALSE)))</f>
        <v>#N/A</v>
      </c>
      <c r="Q1088" s="76" t="e">
        <f>IF($C1088="-",IF($A1088="-",IF(VLOOKUP($D1088,'REACH Bilaga XIV_update'!$A$5:$I$110,9,FALSE)="",NA(),VLOOKUP($D1088,'REACH Bilaga XIV_update'!$A$5:$I$110,9,FALSE)),IF(VLOOKUP($A1088,'REACH Bilaga XIV_update'!$D$5:$I$110,6,FALSE)="",NA(),VLOOKUP($A1088,'REACH Bilaga XIV_update'!$D$5:$I$110,6,FALSE))),IF(VLOOKUP($C1088,'REACH Bilaga XIV_update'!$C$5:$I$110,7,FALSE)="",NA(),VLOOKUP($C1088,'REACH Bilaga XIV_update'!$C$5:$I$110,7,FALSE)))</f>
        <v>#N/A</v>
      </c>
      <c r="R1088" s="76" t="e">
        <f>IF($C1088="-",IF($A1088="-",IF(VLOOKUP($D1088,CoRAP_update!$A$5:$O$376,15,FALSE)="",NA(),VLOOKUP($D1088,CoRAP_update!$A$5:$O$376,15,FALSE)),IF(VLOOKUP($A1088,CoRAP_update!$D$5:$O$376,12,FALSE)="",NA(),VLOOKUP($A1088,CoRAP_update!$D$5:$O$376,12,FALSE))),IF(VLOOKUP($C1088,CoRAP_update!$C$5:$O$376,13,FALSE)="",NA(),VLOOKUP($C1088,CoRAP_update!$C$5:$O$376,13,FALSE)))</f>
        <v>#N/A</v>
      </c>
      <c r="S1088" s="144" t="e">
        <f>IF($C1088="-",IF($A1088="-",VLOOKUP($D1088,CoRAP_update!$A$5:$J$376,MATCH(Sammanfattning!S$1,CoRAP_update!$A$4:$J$4,0),FALSE),VLOOKUP($A1088,CoRAP_update!$D$5:$J$376,MATCH(Sammanfattning!S$1,CoRAP_update!$D$4:$J$4,0),FALSE)),VLOOKUP($C1088,CoRAP_update!$C$5:$J$376,MATCH(Sammanfattning!S$1,CoRAP_update!$C$4:$J$4,0),FALSE))</f>
        <v>#N/A</v>
      </c>
      <c r="T1088" s="76" t="str">
        <f>IF($A1088="-",VLOOKUP($D1088,EDC_update!$C$2:$F$450,4,FALSE),VLOOKUP($A1088,EDC_update!$B$2:$F$450,5,FALSE))</f>
        <v>CAT1</v>
      </c>
      <c r="V1088" s="78">
        <f>IF(IFERROR(SEARCH("PBT",P1088),99)=99,IF(IFERROR(SEARCH("suspected PBT",S1088),99)=99,IF(IFERROR(SEARCH("concluded to be PBT",K1088),99)=99,IF(IFERROR(SEARCH("PBT",S1088),99)=99,IF(IFERROR(SEARCH("PBT cand",L1088),99)=99,IF(IFERROR(SEARCH("PBT",L1088),99)=99,IF(IFERROR(SEARCH("persistent, bioackumulative and toxic properties",K1088),99)=99,0,Scoring!$E$3),Scoring!$E$3),Scoring!$E$7),Scoring!$E$3),Scoring!$E$5),Scoring!$E$6),Scoring!$E$3)</f>
        <v>0</v>
      </c>
      <c r="W1088" s="78">
        <f>IF(IFERROR(SEARCH("vPvB",P1088),99)=99,IF(IFERROR(SEARCH("suspected pbt/vPvB",S1088),99)=99,IF(IFERROR(SEARCH("vPvB",S1088),99)=99,IF(IFERROR(SEARCH("concluded to be a vPvB",S1088),99)=99,IF(IFERROR(SEARCH("identified as vPvB",K1088),99)=99,IF(IFERROR(SEARCH("concluded to be a vPvB",K1088),99)=99,IF(IFERROR(SEARCH("concluded to be both pbt and vPvB",S1088),99)=99,IF(IFERROR(SEARCH("concluded to be both pbt and vPvB",K1088),99)=99,0,Scoring!$E$5),Scoring!$E$5),Scoring!$E$5),Scoring!$E$5),Scoring!$E$5),Scoring!$E$4),Scoring!$E$6),Scoring!$E$4)</f>
        <v>0</v>
      </c>
      <c r="X1088" s="78">
        <f>IF(IFERROR(SEARCH("H410",N1088),99)=99,IF(IFERROR(SEARCH("H410",O1088),99)=99,IF(IFERROR(SEARCH("H410",Q1088),99)=99,IF(IFERROR(SEARCH("H410",M1088),99)=99,IF(IFERROR(SEARCH("H410",R1088),99)=99,IF(IFERROR(SEARCH("H411",N1088),99)=99,IF(IFERROR(SEARCH("H411",O1088),99)=99,IF(IFERROR(SEARCH("H411",Q1088),99)=99,IF(IFERROR(SEARCH("H411",M1088),99)=99,IF(IFERROR(SEARCH("H411",R1088),99)=99,IF(IFERROR(SEARCH("H413",N1088),99)=99,IF(IFERROR(SEARCH("H413",O1088),99)=99,IF(IFERROR(SEARCH("H413",Q1088),99)=99,IF(IFERROR(SEARCH("H413",M1088),99)=99,IF(IFERROR(SEARCH("H413",R1088),99)=99,IF(IFERROR(SEARCH("H412",N1088),99)=99,IF(IFERROR(SEARCH("H412",O1088),99)=99,IF(IFERROR(SEARCH("H412",Q1088),99)=99,IF(IFERROR(SEARCH("H412",M1088),99)=99,IF(IFERROR(SEARCH("H412",R1088),99)=99,0,Scoring!$E$2),Scoring!$E$2),Scoring!$E$2),Scoring!$E$2),Scoring!$E$2),Scoring!$E$2),Scoring!$E$2),Scoring!$E$2),Scoring!$E$2),Scoring!$E$2),Scoring!$E$2),Scoring!$E$2),Scoring!$E$2),Scoring!$E$2),Scoring!$E$2),Scoring!$E$2),Scoring!$E$2),Scoring!$E$2),Scoring!$E$2),Scoring!$E$2)</f>
        <v>0</v>
      </c>
      <c r="Y1088" s="78">
        <f>IF(IFERROR(SEARCH("CMR",K1088),99)=99,IF(IFERROR(SEARCH("Suspected CMR",S1088),99)=99,IF(IFERROR(SEARCH("CMR",S1088),99)=99,0,Scoring!$E$8),Scoring!$E$9),Scoring!$E$8)</f>
        <v>0</v>
      </c>
      <c r="Z1088" s="78">
        <f>IF(IFERROR(SEARCH("H350",N1088),99)=99,IF(IFERROR(SEARCH("H350",O1088),99)=99,IF(IFERROR(SEARCH("H350",Q1088),99)=99,IF(IFERROR(SEARCH("H350",M1088),99)=99,IF(IFERROR(SEARCH("H350",R1088),99)=99,IF(IFERROR(SEARCH("H351",N1088),99)=99,IF(IFERROR(SEARCH("H351",O1088),99)=99,IF(IFERROR(SEARCH("H351",Q1088),99)=99,IF(IFERROR(SEARCH("H351",M1088),99)=99,IF(IFERROR(SEARCH("H351",R1088),99)=99,IF(IFERROR(SEARCH("carcinogenic",P1088),99)=99,IF(IFERROR(SEARCH("suspected carcinogenic",S1088),99)=99,0,Scoring!$E$12),Scoring!$E$11),Scoring!$E$10),Scoring!$E$10),Scoring!$E$10),Scoring!$E$10),Scoring!$E$10),Scoring!$E$10),Scoring!$E$10),Scoring!$E$10),Scoring!$E$10),Scoring!$E$10)</f>
        <v>0</v>
      </c>
      <c r="AA1088" s="78">
        <f>IF(IFERROR(SEARCH("H340",N1088),99)=99,IF(IFERROR(SEARCH("H340",O1088),99)=99,IF(IFERROR(SEARCH("H340",Q1088),99)=99,IF(IFERROR(SEARCH("H340",M1088),99)=99,IF(IFERROR(SEARCH("H340",R1088),99)=99,IF(IFERROR(SEARCH("H341",N1088),99)=99,IF(IFERROR(SEARCH("H341",O1088),99)=99,IF(IFERROR(SEARCH("H341",Q1088),99)=99,IF(IFERROR(SEARCH("H341",M1088),99)=99,IF(IFERROR(SEARCH("H341",R1088),99)=99,IF(IFERROR(SEARCH("mutagenic",P1088),99)=99,IF(IFERROR(SEARCH("suspected mutagenic",S1088),99)=99,0,Scoring!$E$15),Scoring!$E$14),Scoring!$E$13),Scoring!$E$13),Scoring!$E$13),Scoring!$E$13),Scoring!$E$13),Scoring!$E$13),Scoring!$E$13),Scoring!$E$13),Scoring!$E$13),Scoring!$E$13)</f>
        <v>0</v>
      </c>
      <c r="AB1088" s="78">
        <f>IF(IFERROR(SEARCH("H360",N1088),99)=99,IF(IFERROR(SEARCH("H360",O1088),99)=99,IF(IFERROR(SEARCH("H360",Q1088),99)=99,IF(IFERROR(SEARCH("H360",M1088),99)=99,IF(IFERROR(SEARCH("H360",R1088),99)=99,IF(IFERROR(SEARCH("H361",N1088),99)=99,IF(IFERROR(SEARCH("H361",O1088),99)=99,IF(IFERROR(SEARCH("H361",Q1088),99)=99,IF(IFERROR(SEARCH("H361",M1088),99)=99,IF(IFERROR(SEARCH("H361",R1088),99)=99,IF(IFERROR(SEARCH("reproduction",P1088),99)=99,IF(IFERROR(SEARCH("suspected reprotoxic",S1088),99)=99,IF(IFERROR(SEARCH("reprotoxic",S1088),99)=99,IF(IFERROR(SEARCH("reprotoxic",K1088),99)=99,0,Scoring!$E$18),Scoring!$E$18),Scoring!$E$19),Scoring!$E$17),Scoring!$E$16),Scoring!$E$16),Scoring!$E$16),Scoring!$E$16),Scoring!$E$16),Scoring!$E$16),Scoring!$E$16),Scoring!$E$16),Scoring!$E$16),Scoring!$E$16)</f>
        <v>0</v>
      </c>
      <c r="AC1088" s="78">
        <f>IF(IFERROR(SEARCH("57f",L1088),99)=99,IF(IFERROR(SEARCH("57(f)",P1088),99)=99,0,Scoring!$E$20),Scoring!$E$20)</f>
        <v>0</v>
      </c>
      <c r="AD1088" s="78">
        <f>IF(IFERROR(SEARCH("CAT1",T1088),99)=99,IF(IFERROR(SEARCH("CAT2",T1088),99)=99,IF(IFERROR(SEARCH("CAT3",T1088),99)=99,IF(IFERROR(SEARCH("concluded to be endocrine",K1088),99)=99,IF(IFERROR(SEARCH("categorised as endocrine",K1088),99)=99,IF(IFERROR(SEARCH("endocrine disrupting",P1088),99)=99,IF(IFERROR(SEARCH("endocrine disrupting",K1088),99)=99,IF(IFERROR(SEARCH("suspected endocrine",S1088),99)=99,IF(IFERROR(SEARCH("potential endocrine",S1088),99)=99,0,Scoring!$E$25),Scoring!$E$25),Scoring!$E$24),Scoring!$E$24),Scoring!$E$24),Scoring!$E$24),Scoring!$E$23),Scoring!$E$22),Scoring!$E$21)</f>
        <v>1</v>
      </c>
      <c r="AE1088" s="78">
        <f>IF(IFERROR(SEARCH("suspected sensitiser",S1088),99)=99,IF(IFERROR(SEARCH("sensitiser",S1088),99)=99,IF(IFERROR(SEARCH("other hazard based concern",S1088),99)=99,0,Scoring!$E$28),Scoring!$E$26),Scoring!$E$27)</f>
        <v>0</v>
      </c>
      <c r="AF1088" s="78">
        <f>IF(IFERROR(M1088,1)=1,IF(IFERROR(N1088,1)=1,IF(IFERROR(O1088,1)=1,IF(IFERROR(Q1088,1)=1,IF(IFERROR(R1088,1)=1,IF(IFERROR(T1088,1)=1,IF(IFERROR(K1088,1)=1,IF(IFERROR(P1088,1)=1,IF(IFERROR(S1088,1)=1,Scoring!$E$29,0),0),0),0),0),0),0),0),0)</f>
        <v>0</v>
      </c>
      <c r="AG1088" s="78">
        <f t="shared" si="77"/>
        <v>1</v>
      </c>
      <c r="AI1088" s="93"/>
      <c r="AJ1088" s="94"/>
      <c r="AK1088" s="76"/>
      <c r="AL1088" s="75"/>
      <c r="AN1088" s="79"/>
      <c r="AO1088" s="79"/>
      <c r="AP1088" s="79"/>
      <c r="AQ1088" s="79"/>
      <c r="AR1088" s="79"/>
      <c r="AS1088" s="78"/>
      <c r="AU1088" s="79">
        <f>IF(IFERROR(F1088,99)=99,IF(IFERROR(G1088,99)=99,IF(IFERROR(H1088,99)=99,IF(IFERROR(I1088,99)=99,IF(IFERROR(E1088,99)=99,IF(IFERROR(J1088,99)=99,0,Scoring!$B$7),Scoring!$B$3),Scoring!$B$2),Scoring!$B$6),Scoring!$B$5),Scoring!$B$4)</f>
        <v>0.3</v>
      </c>
      <c r="AV1088" s="78">
        <f t="shared" si="78"/>
        <v>0.3</v>
      </c>
      <c r="AW1088" s="78"/>
      <c r="AX1088" s="66"/>
      <c r="AY1088" s="78"/>
      <c r="AZ1088" s="76"/>
      <c r="BB1088" s="76"/>
    </row>
    <row r="1089" spans="1:54" x14ac:dyDescent="0.25">
      <c r="A1089" s="89" t="s">
        <v>7007</v>
      </c>
      <c r="B1089" s="89" t="s">
        <v>30</v>
      </c>
      <c r="C1089" s="89" t="s">
        <v>30</v>
      </c>
      <c r="D1089" s="89" t="s">
        <v>7008</v>
      </c>
      <c r="E1089" s="76" t="e">
        <f>IF(C1089="-",IF(A1089="-",VLOOKUP(D1089,'sin-list 180320_update'!$C$2:$C$835,1,FALSE),VLOOKUP(A1089,'sin-list 180320_update'!$A$2:$A$835,1,FALSE)),VLOOKUP(C1089,'sin-list 180320_update'!$B$2:$B$835,1,FALSE))</f>
        <v>#N/A</v>
      </c>
      <c r="F1089" s="76" t="e">
        <f>IF($C1089="-",IF($A1089="-",VLOOKUP($D1089,'REACH Bilaga XVII_update'!$A$5:$A$131,1,FALSE),VLOOKUP($A1089,'REACH Bilaga XVII_update'!$C$5:$C$131,1,FALSE)),VLOOKUP($C1089,'REACH Bilaga XVII_update'!$B$5:$B$131,1,FALSE))</f>
        <v>#N/A</v>
      </c>
      <c r="G1089" s="76" t="e">
        <f>IF($C1089="-",IF($A1089="-",VLOOKUP($D1089,' REACH Bilaga 59_update'!$A$5:$A$210,1,FALSE),VLOOKUP($A1089,' REACH Bilaga 59_update'!$D$5:$D$210,1,FALSE)),VLOOKUP($C1089,' REACH Bilaga 59_update'!$C$5:$C$210,1,FALSE))</f>
        <v>#N/A</v>
      </c>
      <c r="H1089" s="76" t="e">
        <f>IF($C1089="-",IF($A1089="-",VLOOKUP($D1089,'REACH Bilaga XIV_update'!$A$5:$A$110,1,FALSE),VLOOKUP($A1089,'REACH Bilaga XIV_update'!$D$5:$D$110,1,FALSE)),VLOOKUP($C1089,'REACH Bilaga XIV_update'!$C$5:$C$110,1,FALSE))</f>
        <v>#N/A</v>
      </c>
      <c r="I1089" s="76" t="e">
        <f>IF($C1089="-",IF($A1089="-",VLOOKUP($D1089,CoRAP_update!$A$5:$A$376,1,FALSE),VLOOKUP($A1089,CoRAP_update!$D$5:$D$376,1,FALSE)),VLOOKUP($C1089,CoRAP_update!$C$5:$C$376,1,FALSE))</f>
        <v>#N/A</v>
      </c>
      <c r="J1089" s="76" t="str">
        <f>IF($C1089="-",IF($A1089="-",VLOOKUP($D1089,EDC_update!$C$2:$C$450,1,FALSE),VLOOKUP($A1089,EDC_update!$B$2:$B$450,1,FALSE)),VLOOKUP($C1089,EDC_update!$L$2:$L$450,1,FALSE))</f>
        <v>6164-98-3</v>
      </c>
      <c r="K1089" s="76" t="e">
        <f>IF($C1089="-",IF($A1089="-",IF(VLOOKUP($D1089,'sin-list 180320_update'!$C$2:$S$835,3,FALSE)="",NA(),VLOOKUP($D1089,'sin-list 180320_update'!$C$2:$S$835,3,FALSE)),IF(VLOOKUP($A1089,'sin-list 180320_update'!$A$2:$S$835,5,FALSE)="",NA(),VLOOKUP($A1089,'sin-list 180320_update'!$A$2:$S$835,5,FALSE))),IF(VLOOKUP($C1089,'sin-list 180320_update'!$B$2:$S$835,4,FALSE)="",NA(),VLOOKUP($C1089,'sin-list 180320_update'!$B$2:$S$835,4,FALSE)))</f>
        <v>#N/A</v>
      </c>
      <c r="L1089" s="76" t="e">
        <f>IF($C1089="-",IF($A1089="-",VLOOKUP($D1089,'sin-list 180320_update'!$C$2:$S$835,6,FALSE),VLOOKUP($A1089,'sin-list 180320_update'!$A$2:$S$835,8,FALSE)),VLOOKUP($C1089,'sin-list 180320_update'!$B$2:$S$835,7,FALSE))</f>
        <v>#N/A</v>
      </c>
      <c r="M1089" s="76" t="e">
        <f>IF($C1089="-",IF($A1089="-",IF(VLOOKUP($D1089,'sin-list 180320_update'!$C$2:$S$835,8,FALSE)="",NA(),VLOOKUP($D1089,'sin-list 180320_update'!$C$2:$S$835,8,FALSE)),IF(VLOOKUP($A1089,'sin-list 180320_update'!$A$2:$S$835,10,FALSE)="",NA(),VLOOKUP($A1089,'sin-list 180320_update'!$A$2:$S$835,10,FALSE))),IF(VLOOKUP($C1089,'sin-list 180320_update'!$B$2:$S$835,9,FALSE)="",NA(),VLOOKUP($C1089,'sin-list 180320_update'!$B$2:$S$835,9,FALSE)))</f>
        <v>#N/A</v>
      </c>
      <c r="N1089" s="76" t="e">
        <f>IF($C1089="-",IF($A1089="-",IF(VLOOKUP($D1089,'REACH Bilaga XVII_update'!$A$5:$E$131,4,FALSE)="",NA(),VLOOKUP($D1089,'REACH Bilaga XVII_update'!$A$5:$E$131,4,FALSE)),IF(VLOOKUP($A1089,'REACH Bilaga XVII_update'!$C$5:$D$131,2,FALSE)="",NA(),VLOOKUP($A1089,'REACH Bilaga XVII_update'!$C$5:$D$131,2,FALSE))),IF(VLOOKUP($C1089,'REACH Bilaga XVII_update'!$B$5:$D$131,3,FALSE)="",NA(),VLOOKUP($C1089,'REACH Bilaga XVII_update'!$B$5:$D$131,3,FALSE)))</f>
        <v>#N/A</v>
      </c>
      <c r="O1089" s="76" t="e">
        <f>IF($C1089="-",IF($A1089="-",IF(VLOOKUP($D1089,' REACH Bilaga 59_update'!$A$5:$E$210,5,FALSE)="",NA(),VLOOKUP($D1089,' REACH Bilaga 59_update'!$A$5:$E$210,5,FALSE)),IF(VLOOKUP($A1089,' REACH Bilaga 59_update'!$D$5:$E$210,2,FALSE)="",NA(),VLOOKUP($A1089,' REACH Bilaga 59_update'!$D$5:$E$210,2,FALSE))),IF(VLOOKUP($C1089,' REACH Bilaga 59_update'!$C$5:$E$210,3,FALSE)="",NA(),VLOOKUP($C1089,' REACH Bilaga 59_update'!$C$5:$E$210,3,FALSE)))</f>
        <v>#N/A</v>
      </c>
      <c r="P1089" s="76" t="e">
        <f>IF(C1089="-",IF(A1089="-",IFERROR(VLOOKUP($D1089,' REACH Bilaga 59_update'!$A$5:$F$210,MATCH(Sammanfattning!P$1,' REACH Bilaga 59_update'!$A$4:$F$4,0),FALSE),VLOOKUP($D1089,'REACH Bilaga XIV_update'!$A$4:$H$110,MATCH(Sammanfattning!P$1,'REACH Bilaga XIV_update'!$A$4:$H$4,0),FALSE)),IFERROR(VLOOKUP($A1089,' REACH Bilaga 59_update'!$D$5:$F$210,MATCH(Sammanfattning!P$1,' REACH Bilaga 59_update'!$D$4:$F$4,0),FALSE),VLOOKUP($A1089,'REACH Bilaga XIV_update'!$D$4:$H$110,MATCH(Sammanfattning!P$1,'REACH Bilaga XIV_update'!$D$4:$H$4,0),FALSE))),IFERROR(VLOOKUP($C1089,' REACH Bilaga 59_update'!$C$5:$F$210,MATCH(Sammanfattning!P$1,' REACH Bilaga 59_update'!$C$4:$F$4,0),FALSE),VLOOKUP($C1089,'REACH Bilaga XIV_update'!$C$4:$H$110,MATCH(Sammanfattning!P$1,'REACH Bilaga XIV_update'!$C$4:$H$4,0),FALSE)))</f>
        <v>#N/A</v>
      </c>
      <c r="Q1089" s="76" t="e">
        <f>IF($C1089="-",IF($A1089="-",IF(VLOOKUP($D1089,'REACH Bilaga XIV_update'!$A$5:$I$110,9,FALSE)="",NA(),VLOOKUP($D1089,'REACH Bilaga XIV_update'!$A$5:$I$110,9,FALSE)),IF(VLOOKUP($A1089,'REACH Bilaga XIV_update'!$D$5:$I$110,6,FALSE)="",NA(),VLOOKUP($A1089,'REACH Bilaga XIV_update'!$D$5:$I$110,6,FALSE))),IF(VLOOKUP($C1089,'REACH Bilaga XIV_update'!$C$5:$I$110,7,FALSE)="",NA(),VLOOKUP($C1089,'REACH Bilaga XIV_update'!$C$5:$I$110,7,FALSE)))</f>
        <v>#N/A</v>
      </c>
      <c r="R1089" s="76" t="e">
        <f>IF($C1089="-",IF($A1089="-",IF(VLOOKUP($D1089,CoRAP_update!$A$5:$O$376,15,FALSE)="",NA(),VLOOKUP($D1089,CoRAP_update!$A$5:$O$376,15,FALSE)),IF(VLOOKUP($A1089,CoRAP_update!$D$5:$O$376,12,FALSE)="",NA(),VLOOKUP($A1089,CoRAP_update!$D$5:$O$376,12,FALSE))),IF(VLOOKUP($C1089,CoRAP_update!$C$5:$O$376,13,FALSE)="",NA(),VLOOKUP($C1089,CoRAP_update!$C$5:$O$376,13,FALSE)))</f>
        <v>#N/A</v>
      </c>
      <c r="S1089" s="144" t="e">
        <f>IF($C1089="-",IF($A1089="-",VLOOKUP($D1089,CoRAP_update!$A$5:$J$376,MATCH(Sammanfattning!S$1,CoRAP_update!$A$4:$J$4,0),FALSE),VLOOKUP($A1089,CoRAP_update!$D$5:$J$376,MATCH(Sammanfattning!S$1,CoRAP_update!$D$4:$J$4,0),FALSE)),VLOOKUP($C1089,CoRAP_update!$C$5:$J$376,MATCH(Sammanfattning!S$1,CoRAP_update!$C$4:$J$4,0),FALSE))</f>
        <v>#N/A</v>
      </c>
      <c r="T1089" s="76" t="str">
        <f>IF($A1089="-",VLOOKUP($D1089,EDC_update!$C$2:$F$450,4,FALSE),VLOOKUP($A1089,EDC_update!$B$2:$F$450,5,FALSE))</f>
        <v>CAT1</v>
      </c>
      <c r="V1089" s="78">
        <f>IF(IFERROR(SEARCH("PBT",P1089),99)=99,IF(IFERROR(SEARCH("suspected PBT",S1089),99)=99,IF(IFERROR(SEARCH("concluded to be PBT",K1089),99)=99,IF(IFERROR(SEARCH("PBT",S1089),99)=99,IF(IFERROR(SEARCH("PBT cand",L1089),99)=99,IF(IFERROR(SEARCH("PBT",L1089),99)=99,IF(IFERROR(SEARCH("persistent, bioackumulative and toxic properties",K1089),99)=99,0,Scoring!$E$3),Scoring!$E$3),Scoring!$E$7),Scoring!$E$3),Scoring!$E$5),Scoring!$E$6),Scoring!$E$3)</f>
        <v>0</v>
      </c>
      <c r="W1089" s="78">
        <f>IF(IFERROR(SEARCH("vPvB",P1089),99)=99,IF(IFERROR(SEARCH("suspected pbt/vPvB",S1089),99)=99,IF(IFERROR(SEARCH("vPvB",S1089),99)=99,IF(IFERROR(SEARCH("concluded to be a vPvB",S1089),99)=99,IF(IFERROR(SEARCH("identified as vPvB",K1089),99)=99,IF(IFERROR(SEARCH("concluded to be a vPvB",K1089),99)=99,IF(IFERROR(SEARCH("concluded to be both pbt and vPvB",S1089),99)=99,IF(IFERROR(SEARCH("concluded to be both pbt and vPvB",K1089),99)=99,0,Scoring!$E$5),Scoring!$E$5),Scoring!$E$5),Scoring!$E$5),Scoring!$E$5),Scoring!$E$4),Scoring!$E$6),Scoring!$E$4)</f>
        <v>0</v>
      </c>
      <c r="X1089" s="78">
        <f>IF(IFERROR(SEARCH("H410",N1089),99)=99,IF(IFERROR(SEARCH("H410",O1089),99)=99,IF(IFERROR(SEARCH("H410",Q1089),99)=99,IF(IFERROR(SEARCH("H410",M1089),99)=99,IF(IFERROR(SEARCH("H410",R1089),99)=99,IF(IFERROR(SEARCH("H411",N1089),99)=99,IF(IFERROR(SEARCH("H411",O1089),99)=99,IF(IFERROR(SEARCH("H411",Q1089),99)=99,IF(IFERROR(SEARCH("H411",M1089),99)=99,IF(IFERROR(SEARCH("H411",R1089),99)=99,IF(IFERROR(SEARCH("H413",N1089),99)=99,IF(IFERROR(SEARCH("H413",O1089),99)=99,IF(IFERROR(SEARCH("H413",Q1089),99)=99,IF(IFERROR(SEARCH("H413",M1089),99)=99,IF(IFERROR(SEARCH("H413",R1089),99)=99,IF(IFERROR(SEARCH("H412",N1089),99)=99,IF(IFERROR(SEARCH("H412",O1089),99)=99,IF(IFERROR(SEARCH("H412",Q1089),99)=99,IF(IFERROR(SEARCH("H412",M1089),99)=99,IF(IFERROR(SEARCH("H412",R1089),99)=99,0,Scoring!$E$2),Scoring!$E$2),Scoring!$E$2),Scoring!$E$2),Scoring!$E$2),Scoring!$E$2),Scoring!$E$2),Scoring!$E$2),Scoring!$E$2),Scoring!$E$2),Scoring!$E$2),Scoring!$E$2),Scoring!$E$2),Scoring!$E$2),Scoring!$E$2),Scoring!$E$2),Scoring!$E$2),Scoring!$E$2),Scoring!$E$2),Scoring!$E$2)</f>
        <v>0</v>
      </c>
      <c r="Y1089" s="78">
        <f>IF(IFERROR(SEARCH("CMR",K1089),99)=99,IF(IFERROR(SEARCH("Suspected CMR",S1089),99)=99,IF(IFERROR(SEARCH("CMR",S1089),99)=99,0,Scoring!$E$8),Scoring!$E$9),Scoring!$E$8)</f>
        <v>0</v>
      </c>
      <c r="Z1089" s="78">
        <f>IF(IFERROR(SEARCH("H350",N1089),99)=99,IF(IFERROR(SEARCH("H350",O1089),99)=99,IF(IFERROR(SEARCH("H350",Q1089),99)=99,IF(IFERROR(SEARCH("H350",M1089),99)=99,IF(IFERROR(SEARCH("H350",R1089),99)=99,IF(IFERROR(SEARCH("H351",N1089),99)=99,IF(IFERROR(SEARCH("H351",O1089),99)=99,IF(IFERROR(SEARCH("H351",Q1089),99)=99,IF(IFERROR(SEARCH("H351",M1089),99)=99,IF(IFERROR(SEARCH("H351",R1089),99)=99,IF(IFERROR(SEARCH("carcinogenic",P1089),99)=99,IF(IFERROR(SEARCH("suspected carcinogenic",S1089),99)=99,0,Scoring!$E$12),Scoring!$E$11),Scoring!$E$10),Scoring!$E$10),Scoring!$E$10),Scoring!$E$10),Scoring!$E$10),Scoring!$E$10),Scoring!$E$10),Scoring!$E$10),Scoring!$E$10),Scoring!$E$10)</f>
        <v>0</v>
      </c>
      <c r="AA1089" s="78">
        <f>IF(IFERROR(SEARCH("H340",N1089),99)=99,IF(IFERROR(SEARCH("H340",O1089),99)=99,IF(IFERROR(SEARCH("H340",Q1089),99)=99,IF(IFERROR(SEARCH("H340",M1089),99)=99,IF(IFERROR(SEARCH("H340",R1089),99)=99,IF(IFERROR(SEARCH("H341",N1089),99)=99,IF(IFERROR(SEARCH("H341",O1089),99)=99,IF(IFERROR(SEARCH("H341",Q1089),99)=99,IF(IFERROR(SEARCH("H341",M1089),99)=99,IF(IFERROR(SEARCH("H341",R1089),99)=99,IF(IFERROR(SEARCH("mutagenic",P1089),99)=99,IF(IFERROR(SEARCH("suspected mutagenic",S1089),99)=99,0,Scoring!$E$15),Scoring!$E$14),Scoring!$E$13),Scoring!$E$13),Scoring!$E$13),Scoring!$E$13),Scoring!$E$13),Scoring!$E$13),Scoring!$E$13),Scoring!$E$13),Scoring!$E$13),Scoring!$E$13)</f>
        <v>0</v>
      </c>
      <c r="AB1089" s="78">
        <f>IF(IFERROR(SEARCH("H360",N1089),99)=99,IF(IFERROR(SEARCH("H360",O1089),99)=99,IF(IFERROR(SEARCH("H360",Q1089),99)=99,IF(IFERROR(SEARCH("H360",M1089),99)=99,IF(IFERROR(SEARCH("H360",R1089),99)=99,IF(IFERROR(SEARCH("H361",N1089),99)=99,IF(IFERROR(SEARCH("H361",O1089),99)=99,IF(IFERROR(SEARCH("H361",Q1089),99)=99,IF(IFERROR(SEARCH("H361",M1089),99)=99,IF(IFERROR(SEARCH("H361",R1089),99)=99,IF(IFERROR(SEARCH("reproduction",P1089),99)=99,IF(IFERROR(SEARCH("suspected reprotoxic",S1089),99)=99,IF(IFERROR(SEARCH("reprotoxic",S1089),99)=99,IF(IFERROR(SEARCH("reprotoxic",K1089),99)=99,0,Scoring!$E$18),Scoring!$E$18),Scoring!$E$19),Scoring!$E$17),Scoring!$E$16),Scoring!$E$16),Scoring!$E$16),Scoring!$E$16),Scoring!$E$16),Scoring!$E$16),Scoring!$E$16),Scoring!$E$16),Scoring!$E$16),Scoring!$E$16)</f>
        <v>0</v>
      </c>
      <c r="AC1089" s="78">
        <f>IF(IFERROR(SEARCH("57f",L1089),99)=99,IF(IFERROR(SEARCH("57(f)",P1089),99)=99,0,Scoring!$E$20),Scoring!$E$20)</f>
        <v>0</v>
      </c>
      <c r="AD1089" s="78">
        <f>IF(IFERROR(SEARCH("CAT1",T1089),99)=99,IF(IFERROR(SEARCH("CAT2",T1089),99)=99,IF(IFERROR(SEARCH("CAT3",T1089),99)=99,IF(IFERROR(SEARCH("concluded to be endocrine",K1089),99)=99,IF(IFERROR(SEARCH("categorised as endocrine",K1089),99)=99,IF(IFERROR(SEARCH("endocrine disrupting",P1089),99)=99,IF(IFERROR(SEARCH("endocrine disrupting",K1089),99)=99,IF(IFERROR(SEARCH("suspected endocrine",S1089),99)=99,IF(IFERROR(SEARCH("potential endocrine",S1089),99)=99,0,Scoring!$E$25),Scoring!$E$25),Scoring!$E$24),Scoring!$E$24),Scoring!$E$24),Scoring!$E$24),Scoring!$E$23),Scoring!$E$22),Scoring!$E$21)</f>
        <v>1</v>
      </c>
      <c r="AE1089" s="78">
        <f>IF(IFERROR(SEARCH("suspected sensitiser",S1089),99)=99,IF(IFERROR(SEARCH("sensitiser",S1089),99)=99,IF(IFERROR(SEARCH("other hazard based concern",S1089),99)=99,0,Scoring!$E$28),Scoring!$E$26),Scoring!$E$27)</f>
        <v>0</v>
      </c>
      <c r="AF1089" s="78">
        <f>IF(IFERROR(M1089,1)=1,IF(IFERROR(N1089,1)=1,IF(IFERROR(O1089,1)=1,IF(IFERROR(Q1089,1)=1,IF(IFERROR(R1089,1)=1,IF(IFERROR(T1089,1)=1,IF(IFERROR(K1089,1)=1,IF(IFERROR(P1089,1)=1,IF(IFERROR(S1089,1)=1,Scoring!$E$29,0),0),0),0),0),0),0),0),0)</f>
        <v>0</v>
      </c>
      <c r="AG1089" s="78">
        <f t="shared" si="77"/>
        <v>1</v>
      </c>
      <c r="AI1089" s="93"/>
      <c r="AJ1089" s="94"/>
      <c r="AK1089" s="76"/>
      <c r="AL1089" s="75"/>
      <c r="AN1089" s="79"/>
      <c r="AO1089" s="79"/>
      <c r="AP1089" s="79"/>
      <c r="AQ1089" s="79"/>
      <c r="AR1089" s="79"/>
      <c r="AS1089" s="78"/>
      <c r="AU1089" s="79">
        <f>IF(IFERROR(F1089,99)=99,IF(IFERROR(G1089,99)=99,IF(IFERROR(H1089,99)=99,IF(IFERROR(I1089,99)=99,IF(IFERROR(E1089,99)=99,IF(IFERROR(J1089,99)=99,0,Scoring!$B$7),Scoring!$B$3),Scoring!$B$2),Scoring!$B$6),Scoring!$B$5),Scoring!$B$4)</f>
        <v>0.3</v>
      </c>
      <c r="AV1089" s="78">
        <f t="shared" si="78"/>
        <v>0.3</v>
      </c>
      <c r="AW1089" s="78"/>
      <c r="AX1089" s="66"/>
      <c r="AY1089" s="78"/>
      <c r="AZ1089" s="76"/>
      <c r="BB1089" s="76"/>
    </row>
    <row r="1090" spans="1:54" x14ac:dyDescent="0.25">
      <c r="A1090" s="89" t="s">
        <v>6970</v>
      </c>
      <c r="B1090" s="89" t="s">
        <v>30</v>
      </c>
      <c r="C1090" s="89" t="s">
        <v>30</v>
      </c>
      <c r="D1090" s="89" t="s">
        <v>6971</v>
      </c>
      <c r="E1090" s="76" t="e">
        <f>IF(C1090="-",IF(A1090="-",VLOOKUP(D1090,'sin-list 180320_update'!$C$2:$C$835,1,FALSE),VLOOKUP(A1090,'sin-list 180320_update'!$A$2:$A$835,1,FALSE)),VLOOKUP(C1090,'sin-list 180320_update'!$B$2:$B$835,1,FALSE))</f>
        <v>#N/A</v>
      </c>
      <c r="F1090" s="76" t="e">
        <f>IF($C1090="-",IF($A1090="-",VLOOKUP($D1090,'REACH Bilaga XVII_update'!$A$5:$A$131,1,FALSE),VLOOKUP($A1090,'REACH Bilaga XVII_update'!$C$5:$C$131,1,FALSE)),VLOOKUP($C1090,'REACH Bilaga XVII_update'!$B$5:$B$131,1,FALSE))</f>
        <v>#N/A</v>
      </c>
      <c r="G1090" s="76" t="e">
        <f>IF($C1090="-",IF($A1090="-",VLOOKUP($D1090,' REACH Bilaga 59_update'!$A$5:$A$210,1,FALSE),VLOOKUP($A1090,' REACH Bilaga 59_update'!$D$5:$D$210,1,FALSE)),VLOOKUP($C1090,' REACH Bilaga 59_update'!$C$5:$C$210,1,FALSE))</f>
        <v>#N/A</v>
      </c>
      <c r="H1090" s="76" t="e">
        <f>IF($C1090="-",IF($A1090="-",VLOOKUP($D1090,'REACH Bilaga XIV_update'!$A$5:$A$110,1,FALSE),VLOOKUP($A1090,'REACH Bilaga XIV_update'!$D$5:$D$110,1,FALSE)),VLOOKUP($C1090,'REACH Bilaga XIV_update'!$C$5:$C$110,1,FALSE))</f>
        <v>#N/A</v>
      </c>
      <c r="I1090" s="76" t="e">
        <f>IF($C1090="-",IF($A1090="-",VLOOKUP($D1090,CoRAP_update!$A$5:$A$376,1,FALSE),VLOOKUP($A1090,CoRAP_update!$D$5:$D$376,1,FALSE)),VLOOKUP($C1090,CoRAP_update!$C$5:$C$376,1,FALSE))</f>
        <v>#N/A</v>
      </c>
      <c r="J1090" s="76" t="str">
        <f>IF($C1090="-",IF($A1090="-",VLOOKUP($D1090,EDC_update!$C$2:$C$450,1,FALSE),VLOOKUP($A1090,EDC_update!$B$2:$B$450,1,FALSE)),VLOOKUP($C1090,EDC_update!$L$2:$L$450,1,FALSE))</f>
        <v>61-82-5</v>
      </c>
      <c r="K1090" s="76" t="e">
        <f>IF($C1090="-",IF($A1090="-",IF(VLOOKUP($D1090,'sin-list 180320_update'!$C$2:$S$835,3,FALSE)="",NA(),VLOOKUP($D1090,'sin-list 180320_update'!$C$2:$S$835,3,FALSE)),IF(VLOOKUP($A1090,'sin-list 180320_update'!$A$2:$S$835,5,FALSE)="",NA(),VLOOKUP($A1090,'sin-list 180320_update'!$A$2:$S$835,5,FALSE))),IF(VLOOKUP($C1090,'sin-list 180320_update'!$B$2:$S$835,4,FALSE)="",NA(),VLOOKUP($C1090,'sin-list 180320_update'!$B$2:$S$835,4,FALSE)))</f>
        <v>#N/A</v>
      </c>
      <c r="L1090" s="76" t="e">
        <f>IF($C1090="-",IF($A1090="-",VLOOKUP($D1090,'sin-list 180320_update'!$C$2:$S$835,6,FALSE),VLOOKUP($A1090,'sin-list 180320_update'!$A$2:$S$835,8,FALSE)),VLOOKUP($C1090,'sin-list 180320_update'!$B$2:$S$835,7,FALSE))</f>
        <v>#N/A</v>
      </c>
      <c r="M1090" s="76" t="e">
        <f>IF($C1090="-",IF($A1090="-",IF(VLOOKUP($D1090,'sin-list 180320_update'!$C$2:$S$835,8,FALSE)="",NA(),VLOOKUP($D1090,'sin-list 180320_update'!$C$2:$S$835,8,FALSE)),IF(VLOOKUP($A1090,'sin-list 180320_update'!$A$2:$S$835,10,FALSE)="",NA(),VLOOKUP($A1090,'sin-list 180320_update'!$A$2:$S$835,10,FALSE))),IF(VLOOKUP($C1090,'sin-list 180320_update'!$B$2:$S$835,9,FALSE)="",NA(),VLOOKUP($C1090,'sin-list 180320_update'!$B$2:$S$835,9,FALSE)))</f>
        <v>#N/A</v>
      </c>
      <c r="N1090" s="76" t="e">
        <f>IF($C1090="-",IF($A1090="-",IF(VLOOKUP($D1090,'REACH Bilaga XVII_update'!$A$5:$E$131,4,FALSE)="",NA(),VLOOKUP($D1090,'REACH Bilaga XVII_update'!$A$5:$E$131,4,FALSE)),IF(VLOOKUP($A1090,'REACH Bilaga XVII_update'!$C$5:$D$131,2,FALSE)="",NA(),VLOOKUP($A1090,'REACH Bilaga XVII_update'!$C$5:$D$131,2,FALSE))),IF(VLOOKUP($C1090,'REACH Bilaga XVII_update'!$B$5:$D$131,3,FALSE)="",NA(),VLOOKUP($C1090,'REACH Bilaga XVII_update'!$B$5:$D$131,3,FALSE)))</f>
        <v>#N/A</v>
      </c>
      <c r="O1090" s="76" t="e">
        <f>IF($C1090="-",IF($A1090="-",IF(VLOOKUP($D1090,' REACH Bilaga 59_update'!$A$5:$E$210,5,FALSE)="",NA(),VLOOKUP($D1090,' REACH Bilaga 59_update'!$A$5:$E$210,5,FALSE)),IF(VLOOKUP($A1090,' REACH Bilaga 59_update'!$D$5:$E$210,2,FALSE)="",NA(),VLOOKUP($A1090,' REACH Bilaga 59_update'!$D$5:$E$210,2,FALSE))),IF(VLOOKUP($C1090,' REACH Bilaga 59_update'!$C$5:$E$210,3,FALSE)="",NA(),VLOOKUP($C1090,' REACH Bilaga 59_update'!$C$5:$E$210,3,FALSE)))</f>
        <v>#N/A</v>
      </c>
      <c r="P1090" s="76" t="e">
        <f>IF(C1090="-",IF(A1090="-",IFERROR(VLOOKUP($D1090,' REACH Bilaga 59_update'!$A$5:$F$210,MATCH(Sammanfattning!P$1,' REACH Bilaga 59_update'!$A$4:$F$4,0),FALSE),VLOOKUP($D1090,'REACH Bilaga XIV_update'!$A$4:$H$110,MATCH(Sammanfattning!P$1,'REACH Bilaga XIV_update'!$A$4:$H$4,0),FALSE)),IFERROR(VLOOKUP($A1090,' REACH Bilaga 59_update'!$D$5:$F$210,MATCH(Sammanfattning!P$1,' REACH Bilaga 59_update'!$D$4:$F$4,0),FALSE),VLOOKUP($A1090,'REACH Bilaga XIV_update'!$D$4:$H$110,MATCH(Sammanfattning!P$1,'REACH Bilaga XIV_update'!$D$4:$H$4,0),FALSE))),IFERROR(VLOOKUP($C1090,' REACH Bilaga 59_update'!$C$5:$F$210,MATCH(Sammanfattning!P$1,' REACH Bilaga 59_update'!$C$4:$F$4,0),FALSE),VLOOKUP($C1090,'REACH Bilaga XIV_update'!$C$4:$H$110,MATCH(Sammanfattning!P$1,'REACH Bilaga XIV_update'!$C$4:$H$4,0),FALSE)))</f>
        <v>#N/A</v>
      </c>
      <c r="Q1090" s="76" t="e">
        <f>IF($C1090="-",IF($A1090="-",IF(VLOOKUP($D1090,'REACH Bilaga XIV_update'!$A$5:$I$110,9,FALSE)="",NA(),VLOOKUP($D1090,'REACH Bilaga XIV_update'!$A$5:$I$110,9,FALSE)),IF(VLOOKUP($A1090,'REACH Bilaga XIV_update'!$D$5:$I$110,6,FALSE)="",NA(),VLOOKUP($A1090,'REACH Bilaga XIV_update'!$D$5:$I$110,6,FALSE))),IF(VLOOKUP($C1090,'REACH Bilaga XIV_update'!$C$5:$I$110,7,FALSE)="",NA(),VLOOKUP($C1090,'REACH Bilaga XIV_update'!$C$5:$I$110,7,FALSE)))</f>
        <v>#N/A</v>
      </c>
      <c r="R1090" s="76" t="e">
        <f>IF($C1090="-",IF($A1090="-",IF(VLOOKUP($D1090,CoRAP_update!$A$5:$O$376,15,FALSE)="",NA(),VLOOKUP($D1090,CoRAP_update!$A$5:$O$376,15,FALSE)),IF(VLOOKUP($A1090,CoRAP_update!$D$5:$O$376,12,FALSE)="",NA(),VLOOKUP($A1090,CoRAP_update!$D$5:$O$376,12,FALSE))),IF(VLOOKUP($C1090,CoRAP_update!$C$5:$O$376,13,FALSE)="",NA(),VLOOKUP($C1090,CoRAP_update!$C$5:$O$376,13,FALSE)))</f>
        <v>#N/A</v>
      </c>
      <c r="S1090" s="144" t="e">
        <f>IF($C1090="-",IF($A1090="-",VLOOKUP($D1090,CoRAP_update!$A$5:$J$376,MATCH(Sammanfattning!S$1,CoRAP_update!$A$4:$J$4,0),FALSE),VLOOKUP($A1090,CoRAP_update!$D$5:$J$376,MATCH(Sammanfattning!S$1,CoRAP_update!$D$4:$J$4,0),FALSE)),VLOOKUP($C1090,CoRAP_update!$C$5:$J$376,MATCH(Sammanfattning!S$1,CoRAP_update!$C$4:$J$4,0),FALSE))</f>
        <v>#N/A</v>
      </c>
      <c r="T1090" s="76" t="str">
        <f>IF($A1090="-",VLOOKUP($D1090,EDC_update!$C$2:$F$450,4,FALSE),VLOOKUP($A1090,EDC_update!$B$2:$F$450,5,FALSE))</f>
        <v>CAT1</v>
      </c>
      <c r="V1090" s="78">
        <f>IF(IFERROR(SEARCH("PBT",P1090),99)=99,IF(IFERROR(SEARCH("suspected PBT",S1090),99)=99,IF(IFERROR(SEARCH("concluded to be PBT",K1090),99)=99,IF(IFERROR(SEARCH("PBT",S1090),99)=99,IF(IFERROR(SEARCH("PBT cand",L1090),99)=99,IF(IFERROR(SEARCH("PBT",L1090),99)=99,IF(IFERROR(SEARCH("persistent, bioackumulative and toxic properties",K1090),99)=99,0,Scoring!$E$3),Scoring!$E$3),Scoring!$E$7),Scoring!$E$3),Scoring!$E$5),Scoring!$E$6),Scoring!$E$3)</f>
        <v>0</v>
      </c>
      <c r="W1090" s="78">
        <f>IF(IFERROR(SEARCH("vPvB",P1090),99)=99,IF(IFERROR(SEARCH("suspected pbt/vPvB",S1090),99)=99,IF(IFERROR(SEARCH("vPvB",S1090),99)=99,IF(IFERROR(SEARCH("concluded to be a vPvB",S1090),99)=99,IF(IFERROR(SEARCH("identified as vPvB",K1090),99)=99,IF(IFERROR(SEARCH("concluded to be a vPvB",K1090),99)=99,IF(IFERROR(SEARCH("concluded to be both pbt and vPvB",S1090),99)=99,IF(IFERROR(SEARCH("concluded to be both pbt and vPvB",K1090),99)=99,0,Scoring!$E$5),Scoring!$E$5),Scoring!$E$5),Scoring!$E$5),Scoring!$E$5),Scoring!$E$4),Scoring!$E$6),Scoring!$E$4)</f>
        <v>0</v>
      </c>
      <c r="X1090" s="78">
        <f>IF(IFERROR(SEARCH("H410",N1090),99)=99,IF(IFERROR(SEARCH("H410",O1090),99)=99,IF(IFERROR(SEARCH("H410",Q1090),99)=99,IF(IFERROR(SEARCH("H410",M1090),99)=99,IF(IFERROR(SEARCH("H410",R1090),99)=99,IF(IFERROR(SEARCH("H411",N1090),99)=99,IF(IFERROR(SEARCH("H411",O1090),99)=99,IF(IFERROR(SEARCH("H411",Q1090),99)=99,IF(IFERROR(SEARCH("H411",M1090),99)=99,IF(IFERROR(SEARCH("H411",R1090),99)=99,IF(IFERROR(SEARCH("H413",N1090),99)=99,IF(IFERROR(SEARCH("H413",O1090),99)=99,IF(IFERROR(SEARCH("H413",Q1090),99)=99,IF(IFERROR(SEARCH("H413",M1090),99)=99,IF(IFERROR(SEARCH("H413",R1090),99)=99,IF(IFERROR(SEARCH("H412",N1090),99)=99,IF(IFERROR(SEARCH("H412",O1090),99)=99,IF(IFERROR(SEARCH("H412",Q1090),99)=99,IF(IFERROR(SEARCH("H412",M1090),99)=99,IF(IFERROR(SEARCH("H412",R1090),99)=99,0,Scoring!$E$2),Scoring!$E$2),Scoring!$E$2),Scoring!$E$2),Scoring!$E$2),Scoring!$E$2),Scoring!$E$2),Scoring!$E$2),Scoring!$E$2),Scoring!$E$2),Scoring!$E$2),Scoring!$E$2),Scoring!$E$2),Scoring!$E$2),Scoring!$E$2),Scoring!$E$2),Scoring!$E$2),Scoring!$E$2),Scoring!$E$2),Scoring!$E$2)</f>
        <v>0</v>
      </c>
      <c r="Y1090" s="78">
        <f>IF(IFERROR(SEARCH("CMR",K1090),99)=99,IF(IFERROR(SEARCH("Suspected CMR",S1090),99)=99,IF(IFERROR(SEARCH("CMR",S1090),99)=99,0,Scoring!$E$8),Scoring!$E$9),Scoring!$E$8)</f>
        <v>0</v>
      </c>
      <c r="Z1090" s="78">
        <f>IF(IFERROR(SEARCH("H350",N1090),99)=99,IF(IFERROR(SEARCH("H350",O1090),99)=99,IF(IFERROR(SEARCH("H350",Q1090),99)=99,IF(IFERROR(SEARCH("H350",M1090),99)=99,IF(IFERROR(SEARCH("H350",R1090),99)=99,IF(IFERROR(SEARCH("H351",N1090),99)=99,IF(IFERROR(SEARCH("H351",O1090),99)=99,IF(IFERROR(SEARCH("H351",Q1090),99)=99,IF(IFERROR(SEARCH("H351",M1090),99)=99,IF(IFERROR(SEARCH("H351",R1090),99)=99,IF(IFERROR(SEARCH("carcinogenic",P1090),99)=99,IF(IFERROR(SEARCH("suspected carcinogenic",S1090),99)=99,0,Scoring!$E$12),Scoring!$E$11),Scoring!$E$10),Scoring!$E$10),Scoring!$E$10),Scoring!$E$10),Scoring!$E$10),Scoring!$E$10),Scoring!$E$10),Scoring!$E$10),Scoring!$E$10),Scoring!$E$10)</f>
        <v>0</v>
      </c>
      <c r="AA1090" s="78">
        <f>IF(IFERROR(SEARCH("H340",N1090),99)=99,IF(IFERROR(SEARCH("H340",O1090),99)=99,IF(IFERROR(SEARCH("H340",Q1090),99)=99,IF(IFERROR(SEARCH("H340",M1090),99)=99,IF(IFERROR(SEARCH("H340",R1090),99)=99,IF(IFERROR(SEARCH("H341",N1090),99)=99,IF(IFERROR(SEARCH("H341",O1090),99)=99,IF(IFERROR(SEARCH("H341",Q1090),99)=99,IF(IFERROR(SEARCH("H341",M1090),99)=99,IF(IFERROR(SEARCH("H341",R1090),99)=99,IF(IFERROR(SEARCH("mutagenic",P1090),99)=99,IF(IFERROR(SEARCH("suspected mutagenic",S1090),99)=99,0,Scoring!$E$15),Scoring!$E$14),Scoring!$E$13),Scoring!$E$13),Scoring!$E$13),Scoring!$E$13),Scoring!$E$13),Scoring!$E$13),Scoring!$E$13),Scoring!$E$13),Scoring!$E$13),Scoring!$E$13)</f>
        <v>0</v>
      </c>
      <c r="AB1090" s="78">
        <f>IF(IFERROR(SEARCH("H360",N1090),99)=99,IF(IFERROR(SEARCH("H360",O1090),99)=99,IF(IFERROR(SEARCH("H360",Q1090),99)=99,IF(IFERROR(SEARCH("H360",M1090),99)=99,IF(IFERROR(SEARCH("H360",R1090),99)=99,IF(IFERROR(SEARCH("H361",N1090),99)=99,IF(IFERROR(SEARCH("H361",O1090),99)=99,IF(IFERROR(SEARCH("H361",Q1090),99)=99,IF(IFERROR(SEARCH("H361",M1090),99)=99,IF(IFERROR(SEARCH("H361",R1090),99)=99,IF(IFERROR(SEARCH("reproduction",P1090),99)=99,IF(IFERROR(SEARCH("suspected reprotoxic",S1090),99)=99,IF(IFERROR(SEARCH("reprotoxic",S1090),99)=99,IF(IFERROR(SEARCH("reprotoxic",K1090),99)=99,0,Scoring!$E$18),Scoring!$E$18),Scoring!$E$19),Scoring!$E$17),Scoring!$E$16),Scoring!$E$16),Scoring!$E$16),Scoring!$E$16),Scoring!$E$16),Scoring!$E$16),Scoring!$E$16),Scoring!$E$16),Scoring!$E$16),Scoring!$E$16)</f>
        <v>0</v>
      </c>
      <c r="AC1090" s="78">
        <f>IF(IFERROR(SEARCH("57f",L1090),99)=99,IF(IFERROR(SEARCH("57(f)",P1090),99)=99,0,Scoring!$E$20),Scoring!$E$20)</f>
        <v>0</v>
      </c>
      <c r="AD1090" s="78">
        <f>IF(IFERROR(SEARCH("CAT1",T1090),99)=99,IF(IFERROR(SEARCH("CAT2",T1090),99)=99,IF(IFERROR(SEARCH("CAT3",T1090),99)=99,IF(IFERROR(SEARCH("concluded to be endocrine",K1090),99)=99,IF(IFERROR(SEARCH("categorised as endocrine",K1090),99)=99,IF(IFERROR(SEARCH("endocrine disrupting",P1090),99)=99,IF(IFERROR(SEARCH("endocrine disrupting",K1090),99)=99,IF(IFERROR(SEARCH("suspected endocrine",S1090),99)=99,IF(IFERROR(SEARCH("potential endocrine",S1090),99)=99,0,Scoring!$E$25),Scoring!$E$25),Scoring!$E$24),Scoring!$E$24),Scoring!$E$24),Scoring!$E$24),Scoring!$E$23),Scoring!$E$22),Scoring!$E$21)</f>
        <v>1</v>
      </c>
      <c r="AE1090" s="78">
        <f>IF(IFERROR(SEARCH("suspected sensitiser",S1090),99)=99,IF(IFERROR(SEARCH("sensitiser",S1090),99)=99,IF(IFERROR(SEARCH("other hazard based concern",S1090),99)=99,0,Scoring!$E$28),Scoring!$E$26),Scoring!$E$27)</f>
        <v>0</v>
      </c>
      <c r="AF1090" s="78">
        <f>IF(IFERROR(M1090,1)=1,IF(IFERROR(N1090,1)=1,IF(IFERROR(O1090,1)=1,IF(IFERROR(Q1090,1)=1,IF(IFERROR(R1090,1)=1,IF(IFERROR(T1090,1)=1,IF(IFERROR(K1090,1)=1,IF(IFERROR(P1090,1)=1,IF(IFERROR(S1090,1)=1,Scoring!$E$29,0),0),0),0),0),0),0),0),0)</f>
        <v>0</v>
      </c>
      <c r="AG1090" s="78">
        <f t="shared" ref="AG1090:AG1153" si="79">V1090+W1090+X1090+AD1090+AE1090+AF1090+IF(Y1090&gt;0,Y1090,SUM(Z1090:AB1090))+AC1090</f>
        <v>1</v>
      </c>
      <c r="AI1090" s="93"/>
      <c r="AJ1090" s="94"/>
      <c r="AK1090" s="76"/>
      <c r="AL1090" s="75"/>
      <c r="AN1090" s="79"/>
      <c r="AO1090" s="79"/>
      <c r="AP1090" s="79"/>
      <c r="AQ1090" s="79"/>
      <c r="AR1090" s="79"/>
      <c r="AS1090" s="78"/>
      <c r="AU1090" s="79">
        <f>IF(IFERROR(F1090,99)=99,IF(IFERROR(G1090,99)=99,IF(IFERROR(H1090,99)=99,IF(IFERROR(I1090,99)=99,IF(IFERROR(E1090,99)=99,IF(IFERROR(J1090,99)=99,0,Scoring!$B$7),Scoring!$B$3),Scoring!$B$2),Scoring!$B$6),Scoring!$B$5),Scoring!$B$4)</f>
        <v>0.3</v>
      </c>
      <c r="AV1090" s="78">
        <f t="shared" ref="AV1090:AV1153" si="80">AG1090*AU1090</f>
        <v>0.3</v>
      </c>
      <c r="AW1090" s="78"/>
      <c r="AX1090" s="66"/>
      <c r="AY1090" s="78"/>
      <c r="AZ1090" s="76"/>
      <c r="BB1090" s="76"/>
    </row>
    <row r="1091" spans="1:54" x14ac:dyDescent="0.25">
      <c r="A1091" s="89" t="s">
        <v>6997</v>
      </c>
      <c r="B1091" s="89" t="s">
        <v>30</v>
      </c>
      <c r="C1091" s="89" t="s">
        <v>30</v>
      </c>
      <c r="D1091" s="89" t="s">
        <v>6998</v>
      </c>
      <c r="E1091" s="76" t="e">
        <f>IF(C1091="-",IF(A1091="-",VLOOKUP(D1091,'sin-list 180320_update'!$C$2:$C$835,1,FALSE),VLOOKUP(A1091,'sin-list 180320_update'!$A$2:$A$835,1,FALSE)),VLOOKUP(C1091,'sin-list 180320_update'!$B$2:$B$835,1,FALSE))</f>
        <v>#N/A</v>
      </c>
      <c r="F1091" s="76" t="e">
        <f>IF($C1091="-",IF($A1091="-",VLOOKUP($D1091,'REACH Bilaga XVII_update'!$A$5:$A$131,1,FALSE),VLOOKUP($A1091,'REACH Bilaga XVII_update'!$C$5:$C$131,1,FALSE)),VLOOKUP($C1091,'REACH Bilaga XVII_update'!$B$5:$B$131,1,FALSE))</f>
        <v>#N/A</v>
      </c>
      <c r="G1091" s="76" t="e">
        <f>IF($C1091="-",IF($A1091="-",VLOOKUP($D1091,' REACH Bilaga 59_update'!$A$5:$A$210,1,FALSE),VLOOKUP($A1091,' REACH Bilaga 59_update'!$D$5:$D$210,1,FALSE)),VLOOKUP($C1091,' REACH Bilaga 59_update'!$C$5:$C$210,1,FALSE))</f>
        <v>#N/A</v>
      </c>
      <c r="H1091" s="76" t="e">
        <f>IF($C1091="-",IF($A1091="-",VLOOKUP($D1091,'REACH Bilaga XIV_update'!$A$5:$A$110,1,FALSE),VLOOKUP($A1091,'REACH Bilaga XIV_update'!$D$5:$D$110,1,FALSE)),VLOOKUP($C1091,'REACH Bilaga XIV_update'!$C$5:$C$110,1,FALSE))</f>
        <v>#N/A</v>
      </c>
      <c r="I1091" s="76" t="e">
        <f>IF($C1091="-",IF($A1091="-",VLOOKUP($D1091,CoRAP_update!$A$5:$A$376,1,FALSE),VLOOKUP($A1091,CoRAP_update!$D$5:$D$376,1,FALSE)),VLOOKUP($C1091,CoRAP_update!$C$5:$C$376,1,FALSE))</f>
        <v>#N/A</v>
      </c>
      <c r="J1091" s="76" t="str">
        <f>IF($C1091="-",IF($A1091="-",VLOOKUP($D1091,EDC_update!$C$2:$C$450,1,FALSE),VLOOKUP($A1091,EDC_update!$B$2:$B$450,1,FALSE)),VLOOKUP($C1091,EDC_update!$L$2:$L$450,1,FALSE))</f>
        <v>63-25-2</v>
      </c>
      <c r="K1091" s="76" t="e">
        <f>IF($C1091="-",IF($A1091="-",IF(VLOOKUP($D1091,'sin-list 180320_update'!$C$2:$S$835,3,FALSE)="",NA(),VLOOKUP($D1091,'sin-list 180320_update'!$C$2:$S$835,3,FALSE)),IF(VLOOKUP($A1091,'sin-list 180320_update'!$A$2:$S$835,5,FALSE)="",NA(),VLOOKUP($A1091,'sin-list 180320_update'!$A$2:$S$835,5,FALSE))),IF(VLOOKUP($C1091,'sin-list 180320_update'!$B$2:$S$835,4,FALSE)="",NA(),VLOOKUP($C1091,'sin-list 180320_update'!$B$2:$S$835,4,FALSE)))</f>
        <v>#N/A</v>
      </c>
      <c r="L1091" s="76" t="e">
        <f>IF($C1091="-",IF($A1091="-",VLOOKUP($D1091,'sin-list 180320_update'!$C$2:$S$835,6,FALSE),VLOOKUP($A1091,'sin-list 180320_update'!$A$2:$S$835,8,FALSE)),VLOOKUP($C1091,'sin-list 180320_update'!$B$2:$S$835,7,FALSE))</f>
        <v>#N/A</v>
      </c>
      <c r="M1091" s="76" t="e">
        <f>IF($C1091="-",IF($A1091="-",IF(VLOOKUP($D1091,'sin-list 180320_update'!$C$2:$S$835,8,FALSE)="",NA(),VLOOKUP($D1091,'sin-list 180320_update'!$C$2:$S$835,8,FALSE)),IF(VLOOKUP($A1091,'sin-list 180320_update'!$A$2:$S$835,10,FALSE)="",NA(),VLOOKUP($A1091,'sin-list 180320_update'!$A$2:$S$835,10,FALSE))),IF(VLOOKUP($C1091,'sin-list 180320_update'!$B$2:$S$835,9,FALSE)="",NA(),VLOOKUP($C1091,'sin-list 180320_update'!$B$2:$S$835,9,FALSE)))</f>
        <v>#N/A</v>
      </c>
      <c r="N1091" s="76" t="e">
        <f>IF($C1091="-",IF($A1091="-",IF(VLOOKUP($D1091,'REACH Bilaga XVII_update'!$A$5:$E$131,4,FALSE)="",NA(),VLOOKUP($D1091,'REACH Bilaga XVII_update'!$A$5:$E$131,4,FALSE)),IF(VLOOKUP($A1091,'REACH Bilaga XVII_update'!$C$5:$D$131,2,FALSE)="",NA(),VLOOKUP($A1091,'REACH Bilaga XVII_update'!$C$5:$D$131,2,FALSE))),IF(VLOOKUP($C1091,'REACH Bilaga XVII_update'!$B$5:$D$131,3,FALSE)="",NA(),VLOOKUP($C1091,'REACH Bilaga XVII_update'!$B$5:$D$131,3,FALSE)))</f>
        <v>#N/A</v>
      </c>
      <c r="O1091" s="76" t="e">
        <f>IF($C1091="-",IF($A1091="-",IF(VLOOKUP($D1091,' REACH Bilaga 59_update'!$A$5:$E$210,5,FALSE)="",NA(),VLOOKUP($D1091,' REACH Bilaga 59_update'!$A$5:$E$210,5,FALSE)),IF(VLOOKUP($A1091,' REACH Bilaga 59_update'!$D$5:$E$210,2,FALSE)="",NA(),VLOOKUP($A1091,' REACH Bilaga 59_update'!$D$5:$E$210,2,FALSE))),IF(VLOOKUP($C1091,' REACH Bilaga 59_update'!$C$5:$E$210,3,FALSE)="",NA(),VLOOKUP($C1091,' REACH Bilaga 59_update'!$C$5:$E$210,3,FALSE)))</f>
        <v>#N/A</v>
      </c>
      <c r="P1091" s="76" t="e">
        <f>IF(C1091="-",IF(A1091="-",IFERROR(VLOOKUP($D1091,' REACH Bilaga 59_update'!$A$5:$F$210,MATCH(Sammanfattning!P$1,' REACH Bilaga 59_update'!$A$4:$F$4,0),FALSE),VLOOKUP($D1091,'REACH Bilaga XIV_update'!$A$4:$H$110,MATCH(Sammanfattning!P$1,'REACH Bilaga XIV_update'!$A$4:$H$4,0),FALSE)),IFERROR(VLOOKUP($A1091,' REACH Bilaga 59_update'!$D$5:$F$210,MATCH(Sammanfattning!P$1,' REACH Bilaga 59_update'!$D$4:$F$4,0),FALSE),VLOOKUP($A1091,'REACH Bilaga XIV_update'!$D$4:$H$110,MATCH(Sammanfattning!P$1,'REACH Bilaga XIV_update'!$D$4:$H$4,0),FALSE))),IFERROR(VLOOKUP($C1091,' REACH Bilaga 59_update'!$C$5:$F$210,MATCH(Sammanfattning!P$1,' REACH Bilaga 59_update'!$C$4:$F$4,0),FALSE),VLOOKUP($C1091,'REACH Bilaga XIV_update'!$C$4:$H$110,MATCH(Sammanfattning!P$1,'REACH Bilaga XIV_update'!$C$4:$H$4,0),FALSE)))</f>
        <v>#N/A</v>
      </c>
      <c r="Q1091" s="76" t="e">
        <f>IF($C1091="-",IF($A1091="-",IF(VLOOKUP($D1091,'REACH Bilaga XIV_update'!$A$5:$I$110,9,FALSE)="",NA(),VLOOKUP($D1091,'REACH Bilaga XIV_update'!$A$5:$I$110,9,FALSE)),IF(VLOOKUP($A1091,'REACH Bilaga XIV_update'!$D$5:$I$110,6,FALSE)="",NA(),VLOOKUP($A1091,'REACH Bilaga XIV_update'!$D$5:$I$110,6,FALSE))),IF(VLOOKUP($C1091,'REACH Bilaga XIV_update'!$C$5:$I$110,7,FALSE)="",NA(),VLOOKUP($C1091,'REACH Bilaga XIV_update'!$C$5:$I$110,7,FALSE)))</f>
        <v>#N/A</v>
      </c>
      <c r="R1091" s="76" t="e">
        <f>IF($C1091="-",IF($A1091="-",IF(VLOOKUP($D1091,CoRAP_update!$A$5:$O$376,15,FALSE)="",NA(),VLOOKUP($D1091,CoRAP_update!$A$5:$O$376,15,FALSE)),IF(VLOOKUP($A1091,CoRAP_update!$D$5:$O$376,12,FALSE)="",NA(),VLOOKUP($A1091,CoRAP_update!$D$5:$O$376,12,FALSE))),IF(VLOOKUP($C1091,CoRAP_update!$C$5:$O$376,13,FALSE)="",NA(),VLOOKUP($C1091,CoRAP_update!$C$5:$O$376,13,FALSE)))</f>
        <v>#N/A</v>
      </c>
      <c r="S1091" s="144" t="e">
        <f>IF($C1091="-",IF($A1091="-",VLOOKUP($D1091,CoRAP_update!$A$5:$J$376,MATCH(Sammanfattning!S$1,CoRAP_update!$A$4:$J$4,0),FALSE),VLOOKUP($A1091,CoRAP_update!$D$5:$J$376,MATCH(Sammanfattning!S$1,CoRAP_update!$D$4:$J$4,0),FALSE)),VLOOKUP($C1091,CoRAP_update!$C$5:$J$376,MATCH(Sammanfattning!S$1,CoRAP_update!$C$4:$J$4,0),FALSE))</f>
        <v>#N/A</v>
      </c>
      <c r="T1091" s="76" t="str">
        <f>IF($A1091="-",VLOOKUP($D1091,EDC_update!$C$2:$F$450,4,FALSE),VLOOKUP($A1091,EDC_update!$B$2:$F$450,5,FALSE))</f>
        <v>CAT1</v>
      </c>
      <c r="V1091" s="78">
        <f>IF(IFERROR(SEARCH("PBT",P1091),99)=99,IF(IFERROR(SEARCH("suspected PBT",S1091),99)=99,IF(IFERROR(SEARCH("concluded to be PBT",K1091),99)=99,IF(IFERROR(SEARCH("PBT",S1091),99)=99,IF(IFERROR(SEARCH("PBT cand",L1091),99)=99,IF(IFERROR(SEARCH("PBT",L1091),99)=99,IF(IFERROR(SEARCH("persistent, bioackumulative and toxic properties",K1091),99)=99,0,Scoring!$E$3),Scoring!$E$3),Scoring!$E$7),Scoring!$E$3),Scoring!$E$5),Scoring!$E$6),Scoring!$E$3)</f>
        <v>0</v>
      </c>
      <c r="W1091" s="78">
        <f>IF(IFERROR(SEARCH("vPvB",P1091),99)=99,IF(IFERROR(SEARCH("suspected pbt/vPvB",S1091),99)=99,IF(IFERROR(SEARCH("vPvB",S1091),99)=99,IF(IFERROR(SEARCH("concluded to be a vPvB",S1091),99)=99,IF(IFERROR(SEARCH("identified as vPvB",K1091),99)=99,IF(IFERROR(SEARCH("concluded to be a vPvB",K1091),99)=99,IF(IFERROR(SEARCH("concluded to be both pbt and vPvB",S1091),99)=99,IF(IFERROR(SEARCH("concluded to be both pbt and vPvB",K1091),99)=99,0,Scoring!$E$5),Scoring!$E$5),Scoring!$E$5),Scoring!$E$5),Scoring!$E$5),Scoring!$E$4),Scoring!$E$6),Scoring!$E$4)</f>
        <v>0</v>
      </c>
      <c r="X1091" s="78">
        <f>IF(IFERROR(SEARCH("H410",N1091),99)=99,IF(IFERROR(SEARCH("H410",O1091),99)=99,IF(IFERROR(SEARCH("H410",Q1091),99)=99,IF(IFERROR(SEARCH("H410",M1091),99)=99,IF(IFERROR(SEARCH("H410",R1091),99)=99,IF(IFERROR(SEARCH("H411",N1091),99)=99,IF(IFERROR(SEARCH("H411",O1091),99)=99,IF(IFERROR(SEARCH("H411",Q1091),99)=99,IF(IFERROR(SEARCH("H411",M1091),99)=99,IF(IFERROR(SEARCH("H411",R1091),99)=99,IF(IFERROR(SEARCH("H413",N1091),99)=99,IF(IFERROR(SEARCH("H413",O1091),99)=99,IF(IFERROR(SEARCH("H413",Q1091),99)=99,IF(IFERROR(SEARCH("H413",M1091),99)=99,IF(IFERROR(SEARCH("H413",R1091),99)=99,IF(IFERROR(SEARCH("H412",N1091),99)=99,IF(IFERROR(SEARCH("H412",O1091),99)=99,IF(IFERROR(SEARCH("H412",Q1091),99)=99,IF(IFERROR(SEARCH("H412",M1091),99)=99,IF(IFERROR(SEARCH("H412",R1091),99)=99,0,Scoring!$E$2),Scoring!$E$2),Scoring!$E$2),Scoring!$E$2),Scoring!$E$2),Scoring!$E$2),Scoring!$E$2),Scoring!$E$2),Scoring!$E$2),Scoring!$E$2),Scoring!$E$2),Scoring!$E$2),Scoring!$E$2),Scoring!$E$2),Scoring!$E$2),Scoring!$E$2),Scoring!$E$2),Scoring!$E$2),Scoring!$E$2),Scoring!$E$2)</f>
        <v>0</v>
      </c>
      <c r="Y1091" s="78">
        <f>IF(IFERROR(SEARCH("CMR",K1091),99)=99,IF(IFERROR(SEARCH("Suspected CMR",S1091),99)=99,IF(IFERROR(SEARCH("CMR",S1091),99)=99,0,Scoring!$E$8),Scoring!$E$9),Scoring!$E$8)</f>
        <v>0</v>
      </c>
      <c r="Z1091" s="78">
        <f>IF(IFERROR(SEARCH("H350",N1091),99)=99,IF(IFERROR(SEARCH("H350",O1091),99)=99,IF(IFERROR(SEARCH("H350",Q1091),99)=99,IF(IFERROR(SEARCH("H350",M1091),99)=99,IF(IFERROR(SEARCH("H350",R1091),99)=99,IF(IFERROR(SEARCH("H351",N1091),99)=99,IF(IFERROR(SEARCH("H351",O1091),99)=99,IF(IFERROR(SEARCH("H351",Q1091),99)=99,IF(IFERROR(SEARCH("H351",M1091),99)=99,IF(IFERROR(SEARCH("H351",R1091),99)=99,IF(IFERROR(SEARCH("carcinogenic",P1091),99)=99,IF(IFERROR(SEARCH("suspected carcinogenic",S1091),99)=99,0,Scoring!$E$12),Scoring!$E$11),Scoring!$E$10),Scoring!$E$10),Scoring!$E$10),Scoring!$E$10),Scoring!$E$10),Scoring!$E$10),Scoring!$E$10),Scoring!$E$10),Scoring!$E$10),Scoring!$E$10)</f>
        <v>0</v>
      </c>
      <c r="AA1091" s="78">
        <f>IF(IFERROR(SEARCH("H340",N1091),99)=99,IF(IFERROR(SEARCH("H340",O1091),99)=99,IF(IFERROR(SEARCH("H340",Q1091),99)=99,IF(IFERROR(SEARCH("H340",M1091),99)=99,IF(IFERROR(SEARCH("H340",R1091),99)=99,IF(IFERROR(SEARCH("H341",N1091),99)=99,IF(IFERROR(SEARCH("H341",O1091),99)=99,IF(IFERROR(SEARCH("H341",Q1091),99)=99,IF(IFERROR(SEARCH("H341",M1091),99)=99,IF(IFERROR(SEARCH("H341",R1091),99)=99,IF(IFERROR(SEARCH("mutagenic",P1091),99)=99,IF(IFERROR(SEARCH("suspected mutagenic",S1091),99)=99,0,Scoring!$E$15),Scoring!$E$14),Scoring!$E$13),Scoring!$E$13),Scoring!$E$13),Scoring!$E$13),Scoring!$E$13),Scoring!$E$13),Scoring!$E$13),Scoring!$E$13),Scoring!$E$13),Scoring!$E$13)</f>
        <v>0</v>
      </c>
      <c r="AB1091" s="78">
        <f>IF(IFERROR(SEARCH("H360",N1091),99)=99,IF(IFERROR(SEARCH("H360",O1091),99)=99,IF(IFERROR(SEARCH("H360",Q1091),99)=99,IF(IFERROR(SEARCH("H360",M1091),99)=99,IF(IFERROR(SEARCH("H360",R1091),99)=99,IF(IFERROR(SEARCH("H361",N1091),99)=99,IF(IFERROR(SEARCH("H361",O1091),99)=99,IF(IFERROR(SEARCH("H361",Q1091),99)=99,IF(IFERROR(SEARCH("H361",M1091),99)=99,IF(IFERROR(SEARCH("H361",R1091),99)=99,IF(IFERROR(SEARCH("reproduction",P1091),99)=99,IF(IFERROR(SEARCH("suspected reprotoxic",S1091),99)=99,IF(IFERROR(SEARCH("reprotoxic",S1091),99)=99,IF(IFERROR(SEARCH("reprotoxic",K1091),99)=99,0,Scoring!$E$18),Scoring!$E$18),Scoring!$E$19),Scoring!$E$17),Scoring!$E$16),Scoring!$E$16),Scoring!$E$16),Scoring!$E$16),Scoring!$E$16),Scoring!$E$16),Scoring!$E$16),Scoring!$E$16),Scoring!$E$16),Scoring!$E$16)</f>
        <v>0</v>
      </c>
      <c r="AC1091" s="78">
        <f>IF(IFERROR(SEARCH("57f",L1091),99)=99,IF(IFERROR(SEARCH("57(f)",P1091),99)=99,0,Scoring!$E$20),Scoring!$E$20)</f>
        <v>0</v>
      </c>
      <c r="AD1091" s="78">
        <f>IF(IFERROR(SEARCH("CAT1",T1091),99)=99,IF(IFERROR(SEARCH("CAT2",T1091),99)=99,IF(IFERROR(SEARCH("CAT3",T1091),99)=99,IF(IFERROR(SEARCH("concluded to be endocrine",K1091),99)=99,IF(IFERROR(SEARCH("categorised as endocrine",K1091),99)=99,IF(IFERROR(SEARCH("endocrine disrupting",P1091),99)=99,IF(IFERROR(SEARCH("endocrine disrupting",K1091),99)=99,IF(IFERROR(SEARCH("suspected endocrine",S1091),99)=99,IF(IFERROR(SEARCH("potential endocrine",S1091),99)=99,0,Scoring!$E$25),Scoring!$E$25),Scoring!$E$24),Scoring!$E$24),Scoring!$E$24),Scoring!$E$24),Scoring!$E$23),Scoring!$E$22),Scoring!$E$21)</f>
        <v>1</v>
      </c>
      <c r="AE1091" s="78">
        <f>IF(IFERROR(SEARCH("suspected sensitiser",S1091),99)=99,IF(IFERROR(SEARCH("sensitiser",S1091),99)=99,IF(IFERROR(SEARCH("other hazard based concern",S1091),99)=99,0,Scoring!$E$28),Scoring!$E$26),Scoring!$E$27)</f>
        <v>0</v>
      </c>
      <c r="AF1091" s="78">
        <f>IF(IFERROR(M1091,1)=1,IF(IFERROR(N1091,1)=1,IF(IFERROR(O1091,1)=1,IF(IFERROR(Q1091,1)=1,IF(IFERROR(R1091,1)=1,IF(IFERROR(T1091,1)=1,IF(IFERROR(K1091,1)=1,IF(IFERROR(P1091,1)=1,IF(IFERROR(S1091,1)=1,Scoring!$E$29,0),0),0),0),0),0),0),0),0)</f>
        <v>0</v>
      </c>
      <c r="AG1091" s="78">
        <f t="shared" si="79"/>
        <v>1</v>
      </c>
      <c r="AI1091" s="93"/>
      <c r="AJ1091" s="94"/>
      <c r="AK1091" s="76"/>
      <c r="AL1091" s="75"/>
      <c r="AN1091" s="79"/>
      <c r="AO1091" s="79"/>
      <c r="AP1091" s="79"/>
      <c r="AQ1091" s="79"/>
      <c r="AR1091" s="79"/>
      <c r="AS1091" s="78"/>
      <c r="AU1091" s="79">
        <f>IF(IFERROR(F1091,99)=99,IF(IFERROR(G1091,99)=99,IF(IFERROR(H1091,99)=99,IF(IFERROR(I1091,99)=99,IF(IFERROR(E1091,99)=99,IF(IFERROR(J1091,99)=99,0,Scoring!$B$7),Scoring!$B$3),Scoring!$B$2),Scoring!$B$6),Scoring!$B$5),Scoring!$B$4)</f>
        <v>0.3</v>
      </c>
      <c r="AV1091" s="78">
        <f t="shared" si="80"/>
        <v>0.3</v>
      </c>
      <c r="AW1091" s="78"/>
      <c r="AX1091" s="66"/>
      <c r="AY1091" s="78"/>
      <c r="AZ1091" s="76"/>
      <c r="BB1091" s="76"/>
    </row>
    <row r="1092" spans="1:54" x14ac:dyDescent="0.25">
      <c r="A1092" s="77" t="s">
        <v>7565</v>
      </c>
      <c r="B1092" s="76" t="str">
        <f>C1092</f>
        <v>-</v>
      </c>
      <c r="C1092" s="77" t="s">
        <v>30</v>
      </c>
      <c r="D1092" s="77" t="s">
        <v>1624</v>
      </c>
      <c r="E1092" s="76" t="str">
        <f>IF(C1092="-",IF(A1092="-",VLOOKUP(D1092,'sin-list 180320_update'!$C$2:$C$835,1,FALSE),VLOOKUP(A1092,'sin-list 180320_update'!$A$2:$A$835,1,FALSE)),VLOOKUP(C1092,'sin-list 180320_update'!$B$2:$B$835,1,FALSE))</f>
        <v>6465-71-0</v>
      </c>
      <c r="F1092" s="76" t="e">
        <f>IF($C1092="-",IF($A1092="-",VLOOKUP($D1092,'REACH Bilaga XVII_update'!$A$5:$A$131,1,FALSE),VLOOKUP($A1092,'REACH Bilaga XVII_update'!$C$5:$C$131,1,FALSE)),VLOOKUP($C1092,'REACH Bilaga XVII_update'!$B$5:$B$131,1,FALSE))</f>
        <v>#N/A</v>
      </c>
      <c r="G1092" s="76" t="e">
        <f>IF($C1092="-",IF($A1092="-",VLOOKUP($D1092,' REACH Bilaga 59_update'!$A$5:$A$210,1,FALSE),VLOOKUP($A1092,' REACH Bilaga 59_update'!$D$5:$D$210,1,FALSE)),VLOOKUP($C1092,' REACH Bilaga 59_update'!$C$5:$C$210,1,FALSE))</f>
        <v>#N/A</v>
      </c>
      <c r="H1092" s="76" t="e">
        <f>IF($C1092="-",IF($A1092="-",VLOOKUP($D1092,'REACH Bilaga XIV_update'!$A$5:$A$110,1,FALSE),VLOOKUP($A1092,'REACH Bilaga XIV_update'!$D$5:$D$110,1,FALSE)),VLOOKUP($C1092,'REACH Bilaga XIV_update'!$C$5:$C$110,1,FALSE))</f>
        <v>#N/A</v>
      </c>
      <c r="I1092" s="76" t="e">
        <f>IF($C1092="-",IF($A1092="-",VLOOKUP($D1092,CoRAP_update!$A$5:$A$376,1,FALSE),VLOOKUP($A1092,CoRAP_update!$D$5:$D$376,1,FALSE)),VLOOKUP($C1092,CoRAP_update!$C$5:$C$376,1,FALSE))</f>
        <v>#N/A</v>
      </c>
      <c r="J1092" s="76" t="e">
        <f>IF($C1092="-",IF($A1092="-",VLOOKUP($D1092,EDC_update!$C$2:$C$450,1,FALSE),VLOOKUP($A1092,EDC_update!$B$2:$B$450,1,FALSE)),VLOOKUP($C1092,EDC_update!$L$2:$L$450,1,FALSE))</f>
        <v>#N/A</v>
      </c>
      <c r="K1092" s="76" t="str">
        <f>IF($C1092="-",IF($A1092="-",IF(VLOOKUP($D1092,'sin-list 180320_update'!$C$2:$S$835,3,FALSE)="",NA(),VLOOKUP($D1092,'sin-list 180320_update'!$C$2:$S$835,3,FALSE)),IF(VLOOKUP($A1092,'sin-list 180320_update'!$A$2:$S$835,5,FALSE)="",NA(),VLOOKUP($A1092,'sin-list 180320_update'!$A$2:$S$835,5,FALSE))),IF(VLOOKUP($C1092,'sin-list 180320_update'!$B$2:$S$835,4,FALSE)="",NA(),VLOOKUP($C1092,'sin-list 180320_update'!$B$2:$S$835,4,FALSE)))</f>
        <v>Substance is concluded to be an endocrine disruptor SVHC by ECHA Member State Committee.</v>
      </c>
      <c r="L1092" s="76" t="str">
        <f>IF($C1092="-",IF($A1092="-",VLOOKUP($D1092,'sin-list 180320_update'!$C$2:$S$835,6,FALSE),VLOOKUP($A1092,'sin-list 180320_update'!$A$2:$S$835,8,FALSE)),VLOOKUP($C1092,'sin-list 180320_update'!$B$2:$S$835,7,FALSE))</f>
        <v>Official classification missing - 57f substance</v>
      </c>
      <c r="M1092" s="76" t="e">
        <f>IF($C1092="-",IF($A1092="-",IF(VLOOKUP($D1092,'sin-list 180320_update'!$C$2:$S$835,8,FALSE)="",NA(),VLOOKUP($D1092,'sin-list 180320_update'!$C$2:$S$835,8,FALSE)),IF(VLOOKUP($A1092,'sin-list 180320_update'!$A$2:$S$835,10,FALSE)="",NA(),VLOOKUP($A1092,'sin-list 180320_update'!$A$2:$S$835,10,FALSE))),IF(VLOOKUP($C1092,'sin-list 180320_update'!$B$2:$S$835,9,FALSE)="",NA(),VLOOKUP($C1092,'sin-list 180320_update'!$B$2:$S$835,9,FALSE)))</f>
        <v>#N/A</v>
      </c>
      <c r="N1092" s="76" t="e">
        <f>IF($C1092="-",IF($A1092="-",IF(VLOOKUP($D1092,'REACH Bilaga XVII_update'!$A$5:$E$131,4,FALSE)="",NA(),VLOOKUP($D1092,'REACH Bilaga XVII_update'!$A$5:$E$131,4,FALSE)),IF(VLOOKUP($A1092,'REACH Bilaga XVII_update'!$C$5:$D$131,2,FALSE)="",NA(),VLOOKUP($A1092,'REACH Bilaga XVII_update'!$C$5:$D$131,2,FALSE))),IF(VLOOKUP($C1092,'REACH Bilaga XVII_update'!$B$5:$D$131,3,FALSE)="",NA(),VLOOKUP($C1092,'REACH Bilaga XVII_update'!$B$5:$D$131,3,FALSE)))</f>
        <v>#N/A</v>
      </c>
      <c r="O1092" s="76" t="e">
        <f>IF($C1092="-",IF($A1092="-",IF(VLOOKUP($D1092,' REACH Bilaga 59_update'!$A$5:$E$210,5,FALSE)="",NA(),VLOOKUP($D1092,' REACH Bilaga 59_update'!$A$5:$E$210,5,FALSE)),IF(VLOOKUP($A1092,' REACH Bilaga 59_update'!$D$5:$E$210,2,FALSE)="",NA(),VLOOKUP($A1092,' REACH Bilaga 59_update'!$D$5:$E$210,2,FALSE))),IF(VLOOKUP($C1092,' REACH Bilaga 59_update'!$C$5:$E$210,3,FALSE)="",NA(),VLOOKUP($C1092,' REACH Bilaga 59_update'!$C$5:$E$210,3,FALSE)))</f>
        <v>#N/A</v>
      </c>
      <c r="P1092" s="76" t="e">
        <f>IF(C1092="-",IF(A1092="-",IFERROR(VLOOKUP($D1092,' REACH Bilaga 59_update'!$A$5:$F$210,MATCH(Sammanfattning!P$1,' REACH Bilaga 59_update'!$A$4:$F$4,0),FALSE),VLOOKUP($D1092,'REACH Bilaga XIV_update'!$A$4:$H$110,MATCH(Sammanfattning!P$1,'REACH Bilaga XIV_update'!$A$4:$H$4,0),FALSE)),IFERROR(VLOOKUP($A1092,' REACH Bilaga 59_update'!$D$5:$F$210,MATCH(Sammanfattning!P$1,' REACH Bilaga 59_update'!$D$4:$F$4,0),FALSE),VLOOKUP($A1092,'REACH Bilaga XIV_update'!$D$4:$H$110,MATCH(Sammanfattning!P$1,'REACH Bilaga XIV_update'!$D$4:$H$4,0),FALSE))),IFERROR(VLOOKUP($C1092,' REACH Bilaga 59_update'!$C$5:$F$210,MATCH(Sammanfattning!P$1,' REACH Bilaga 59_update'!$C$4:$F$4,0),FALSE),VLOOKUP($C1092,'REACH Bilaga XIV_update'!$C$4:$H$110,MATCH(Sammanfattning!P$1,'REACH Bilaga XIV_update'!$C$4:$H$4,0),FALSE)))</f>
        <v>#N/A</v>
      </c>
      <c r="Q1092" s="76" t="e">
        <f>IF($C1092="-",IF($A1092="-",IF(VLOOKUP($D1092,'REACH Bilaga XIV_update'!$A$5:$I$110,9,FALSE)="",NA(),VLOOKUP($D1092,'REACH Bilaga XIV_update'!$A$5:$I$110,9,FALSE)),IF(VLOOKUP($A1092,'REACH Bilaga XIV_update'!$D$5:$I$110,6,FALSE)="",NA(),VLOOKUP($A1092,'REACH Bilaga XIV_update'!$D$5:$I$110,6,FALSE))),IF(VLOOKUP($C1092,'REACH Bilaga XIV_update'!$C$5:$I$110,7,FALSE)="",NA(),VLOOKUP($C1092,'REACH Bilaga XIV_update'!$C$5:$I$110,7,FALSE)))</f>
        <v>#N/A</v>
      </c>
      <c r="R1092" s="76" t="e">
        <f>IF($C1092="-",IF($A1092="-",IF(VLOOKUP($D1092,CoRAP_update!$A$5:$O$376,15,FALSE)="",NA(),VLOOKUP($D1092,CoRAP_update!$A$5:$O$376,15,FALSE)),IF(VLOOKUP($A1092,CoRAP_update!$D$5:$O$376,12,FALSE)="",NA(),VLOOKUP($A1092,CoRAP_update!$D$5:$O$376,12,FALSE))),IF(VLOOKUP($C1092,CoRAP_update!$C$5:$O$376,13,FALSE)="",NA(),VLOOKUP($C1092,CoRAP_update!$C$5:$O$376,13,FALSE)))</f>
        <v>#N/A</v>
      </c>
      <c r="S1092" s="144" t="e">
        <f>IF($C1092="-",IF($A1092="-",VLOOKUP($D1092,CoRAP_update!$A$5:$J$376,MATCH(Sammanfattning!S$1,CoRAP_update!$A$4:$J$4,0),FALSE),VLOOKUP($A1092,CoRAP_update!$D$5:$J$376,MATCH(Sammanfattning!S$1,CoRAP_update!$D$4:$J$4,0),FALSE)),VLOOKUP($C1092,CoRAP_update!$C$5:$J$376,MATCH(Sammanfattning!S$1,CoRAP_update!$C$4:$J$4,0),FALSE))</f>
        <v>#N/A</v>
      </c>
      <c r="T1092" s="76" t="e">
        <f>IF($A1092="-",VLOOKUP($D1092,EDC_update!$C$2:$F$450,4,FALSE),VLOOKUP($A1092,EDC_update!$B$2:$F$450,5,FALSE))</f>
        <v>#N/A</v>
      </c>
      <c r="V1092" s="78">
        <f>IF(IFERROR(SEARCH("PBT",P1092),99)=99,IF(IFERROR(SEARCH("suspected PBT",S1092),99)=99,IF(IFERROR(SEARCH("concluded to be PBT",K1092),99)=99,IF(IFERROR(SEARCH("PBT",S1092),99)=99,IF(IFERROR(SEARCH("PBT cand",L1092),99)=99,IF(IFERROR(SEARCH("PBT",L1092),99)=99,IF(IFERROR(SEARCH("persistent, bioackumulative and toxic properties",K1092),99)=99,0,Scoring!$E$3),Scoring!$E$3),Scoring!$E$7),Scoring!$E$3),Scoring!$E$5),Scoring!$E$6),Scoring!$E$3)</f>
        <v>0</v>
      </c>
      <c r="W1092" s="78">
        <f>IF(IFERROR(SEARCH("vPvB",P1092),99)=99,IF(IFERROR(SEARCH("suspected pbt/vPvB",S1092),99)=99,IF(IFERROR(SEARCH("vPvB",S1092),99)=99,IF(IFERROR(SEARCH("concluded to be a vPvB",S1092),99)=99,IF(IFERROR(SEARCH("identified as vPvB",K1092),99)=99,IF(IFERROR(SEARCH("concluded to be a vPvB",K1092),99)=99,IF(IFERROR(SEARCH("concluded to be both pbt and vPvB",S1092),99)=99,IF(IFERROR(SEARCH("concluded to be both pbt and vPvB",K1092),99)=99,0,Scoring!$E$5),Scoring!$E$5),Scoring!$E$5),Scoring!$E$5),Scoring!$E$5),Scoring!$E$4),Scoring!$E$6),Scoring!$E$4)</f>
        <v>0</v>
      </c>
      <c r="X1092" s="78">
        <f>IF(IFERROR(SEARCH("H410",N1092),99)=99,IF(IFERROR(SEARCH("H410",O1092),99)=99,IF(IFERROR(SEARCH("H410",Q1092),99)=99,IF(IFERROR(SEARCH("H410",M1092),99)=99,IF(IFERROR(SEARCH("H410",R1092),99)=99,IF(IFERROR(SEARCH("H411",N1092),99)=99,IF(IFERROR(SEARCH("H411",O1092),99)=99,IF(IFERROR(SEARCH("H411",Q1092),99)=99,IF(IFERROR(SEARCH("H411",M1092),99)=99,IF(IFERROR(SEARCH("H411",R1092),99)=99,IF(IFERROR(SEARCH("H413",N1092),99)=99,IF(IFERROR(SEARCH("H413",O1092),99)=99,IF(IFERROR(SEARCH("H413",Q1092),99)=99,IF(IFERROR(SEARCH("H413",M1092),99)=99,IF(IFERROR(SEARCH("H413",R1092),99)=99,IF(IFERROR(SEARCH("H412",N1092),99)=99,IF(IFERROR(SEARCH("H412",O1092),99)=99,IF(IFERROR(SEARCH("H412",Q1092),99)=99,IF(IFERROR(SEARCH("H412",M1092),99)=99,IF(IFERROR(SEARCH("H412",R1092),99)=99,0,Scoring!$E$2),Scoring!$E$2),Scoring!$E$2),Scoring!$E$2),Scoring!$E$2),Scoring!$E$2),Scoring!$E$2),Scoring!$E$2),Scoring!$E$2),Scoring!$E$2),Scoring!$E$2),Scoring!$E$2),Scoring!$E$2),Scoring!$E$2),Scoring!$E$2),Scoring!$E$2),Scoring!$E$2),Scoring!$E$2),Scoring!$E$2),Scoring!$E$2)</f>
        <v>0</v>
      </c>
      <c r="Y1092" s="78">
        <f>IF(IFERROR(SEARCH("CMR",K1092),99)=99,IF(IFERROR(SEARCH("Suspected CMR",S1092),99)=99,IF(IFERROR(SEARCH("CMR",S1092),99)=99,0,Scoring!$E$8),Scoring!$E$9),Scoring!$E$8)</f>
        <v>0</v>
      </c>
      <c r="Z1092" s="78">
        <f>IF(IFERROR(SEARCH("H350",N1092),99)=99,IF(IFERROR(SEARCH("H350",O1092),99)=99,IF(IFERROR(SEARCH("H350",Q1092),99)=99,IF(IFERROR(SEARCH("H350",M1092),99)=99,IF(IFERROR(SEARCH("H350",R1092),99)=99,IF(IFERROR(SEARCH("H351",N1092),99)=99,IF(IFERROR(SEARCH("H351",O1092),99)=99,IF(IFERROR(SEARCH("H351",Q1092),99)=99,IF(IFERROR(SEARCH("H351",M1092),99)=99,IF(IFERROR(SEARCH("H351",R1092),99)=99,IF(IFERROR(SEARCH("carcinogenic",P1092),99)=99,IF(IFERROR(SEARCH("suspected carcinogenic",S1092),99)=99,0,Scoring!$E$12),Scoring!$E$11),Scoring!$E$10),Scoring!$E$10),Scoring!$E$10),Scoring!$E$10),Scoring!$E$10),Scoring!$E$10),Scoring!$E$10),Scoring!$E$10),Scoring!$E$10),Scoring!$E$10)</f>
        <v>0</v>
      </c>
      <c r="AA1092" s="78">
        <f>IF(IFERROR(SEARCH("H340",N1092),99)=99,IF(IFERROR(SEARCH("H340",O1092),99)=99,IF(IFERROR(SEARCH("H340",Q1092),99)=99,IF(IFERROR(SEARCH("H340",M1092),99)=99,IF(IFERROR(SEARCH("H340",R1092),99)=99,IF(IFERROR(SEARCH("H341",N1092),99)=99,IF(IFERROR(SEARCH("H341",O1092),99)=99,IF(IFERROR(SEARCH("H341",Q1092),99)=99,IF(IFERROR(SEARCH("H341",M1092),99)=99,IF(IFERROR(SEARCH("H341",R1092),99)=99,IF(IFERROR(SEARCH("mutagenic",P1092),99)=99,IF(IFERROR(SEARCH("suspected mutagenic",S1092),99)=99,0,Scoring!$E$15),Scoring!$E$14),Scoring!$E$13),Scoring!$E$13),Scoring!$E$13),Scoring!$E$13),Scoring!$E$13),Scoring!$E$13),Scoring!$E$13),Scoring!$E$13),Scoring!$E$13),Scoring!$E$13)</f>
        <v>0</v>
      </c>
      <c r="AB1092" s="78">
        <f>IF(IFERROR(SEARCH("H360",N1092),99)=99,IF(IFERROR(SEARCH("H360",O1092),99)=99,IF(IFERROR(SEARCH("H360",Q1092),99)=99,IF(IFERROR(SEARCH("H360",M1092),99)=99,IF(IFERROR(SEARCH("H360",R1092),99)=99,IF(IFERROR(SEARCH("H361",N1092),99)=99,IF(IFERROR(SEARCH("H361",O1092),99)=99,IF(IFERROR(SEARCH("H361",Q1092),99)=99,IF(IFERROR(SEARCH("H361",M1092),99)=99,IF(IFERROR(SEARCH("H361",R1092),99)=99,IF(IFERROR(SEARCH("reproduction",P1092),99)=99,IF(IFERROR(SEARCH("suspected reprotoxic",S1092),99)=99,IF(IFERROR(SEARCH("reprotoxic",S1092),99)=99,IF(IFERROR(SEARCH("reprotoxic",K1092),99)=99,0,Scoring!$E$18),Scoring!$E$18),Scoring!$E$19),Scoring!$E$17),Scoring!$E$16),Scoring!$E$16),Scoring!$E$16),Scoring!$E$16),Scoring!$E$16),Scoring!$E$16),Scoring!$E$16),Scoring!$E$16),Scoring!$E$16),Scoring!$E$16)</f>
        <v>0</v>
      </c>
      <c r="AC1092" s="78">
        <f>IF(IFERROR(SEARCH("57f",L1092),99)=99,IF(IFERROR(SEARCH("57(f)",P1092),99)=99,0,Scoring!$E$20),Scoring!$E$20)</f>
        <v>1</v>
      </c>
      <c r="AD1092" s="78">
        <f>IF(IFERROR(SEARCH("CAT1",T1092),99)=99,IF(IFERROR(SEARCH("CAT2",T1092),99)=99,IF(IFERROR(SEARCH("CAT3",T1092),99)=99,IF(IFERROR(SEARCH("concluded to be endocrine",K1092),99)=99,IF(IFERROR(SEARCH("categorised as endocrine",K1092),99)=99,IF(IFERROR(SEARCH("endocrine disrupting",P1092),99)=99,IF(IFERROR(SEARCH("endocrine disrupting",K1092),99)=99,IF(IFERROR(SEARCH("suspected endocrine",S1092),99)=99,IF(IFERROR(SEARCH("potential endocrine",S1092),99)=99,0,Scoring!$E$25),Scoring!$E$25),Scoring!$E$24),Scoring!$E$24),Scoring!$E$24),Scoring!$E$24),Scoring!$E$23),Scoring!$E$22),Scoring!$E$21)</f>
        <v>0</v>
      </c>
      <c r="AE1092" s="78">
        <f>IF(IFERROR(SEARCH("suspected sensitiser",S1092),99)=99,IF(IFERROR(SEARCH("sensitiser",S1092),99)=99,IF(IFERROR(SEARCH("other hazard based concern",S1092),99)=99,0,Scoring!$E$28),Scoring!$E$26),Scoring!$E$27)</f>
        <v>0</v>
      </c>
      <c r="AF1092" s="78">
        <f>IF(IFERROR(M1092,1)=1,IF(IFERROR(N1092,1)=1,IF(IFERROR(O1092,1)=1,IF(IFERROR(Q1092,1)=1,IF(IFERROR(R1092,1)=1,IF(IFERROR(T1092,1)=1,IF(IFERROR(K1092,1)=1,IF(IFERROR(P1092,1)=1,IF(IFERROR(S1092,1)=1,Scoring!$E$29,0),0),0),0),0),0),0),0),0)</f>
        <v>0</v>
      </c>
      <c r="AG1092" s="78">
        <f t="shared" si="79"/>
        <v>1</v>
      </c>
      <c r="AI1092" s="93"/>
      <c r="AJ1092" s="94"/>
      <c r="AK1092" s="76"/>
      <c r="AL1092" s="75"/>
      <c r="AN1092" s="79"/>
      <c r="AO1092" s="79"/>
      <c r="AP1092" s="79"/>
      <c r="AQ1092" s="79"/>
      <c r="AR1092" s="79"/>
      <c r="AS1092" s="78"/>
      <c r="AU1092" s="79">
        <f>IF(IFERROR(F1092,99)=99,IF(IFERROR(G1092,99)=99,IF(IFERROR(H1092,99)=99,IF(IFERROR(I1092,99)=99,IF(IFERROR(E1092,99)=99,IF(IFERROR(J1092,99)=99,0,Scoring!$B$7),Scoring!$B$3),Scoring!$B$2),Scoring!$B$6),Scoring!$B$5),Scoring!$B$4)</f>
        <v>0.3</v>
      </c>
      <c r="AV1092" s="78">
        <f t="shared" si="80"/>
        <v>0.3</v>
      </c>
      <c r="AW1092" s="78"/>
      <c r="AX1092" s="66"/>
      <c r="AY1092" s="78"/>
      <c r="AZ1092" s="76"/>
      <c r="BA1092" s="76"/>
      <c r="BB1092" s="76"/>
    </row>
    <row r="1093" spans="1:54" x14ac:dyDescent="0.25">
      <c r="A1093" s="77" t="s">
        <v>7566</v>
      </c>
      <c r="B1093" s="76" t="str">
        <f>C1093</f>
        <v>-</v>
      </c>
      <c r="C1093" s="77" t="s">
        <v>30</v>
      </c>
      <c r="D1093" s="77" t="s">
        <v>1625</v>
      </c>
      <c r="E1093" s="76" t="str">
        <f>IF(C1093="-",IF(A1093="-",VLOOKUP(D1093,'sin-list 180320_update'!$C$2:$C$835,1,FALSE),VLOOKUP(A1093,'sin-list 180320_update'!$A$2:$A$835,1,FALSE)),VLOOKUP(C1093,'sin-list 180320_update'!$B$2:$B$835,1,FALSE))</f>
        <v>6465-74-3</v>
      </c>
      <c r="F1093" s="76" t="e">
        <f>IF($C1093="-",IF($A1093="-",VLOOKUP($D1093,'REACH Bilaga XVII_update'!$A$5:$A$131,1,FALSE),VLOOKUP($A1093,'REACH Bilaga XVII_update'!$C$5:$C$131,1,FALSE)),VLOOKUP($C1093,'REACH Bilaga XVII_update'!$B$5:$B$131,1,FALSE))</f>
        <v>#N/A</v>
      </c>
      <c r="G1093" s="76" t="e">
        <f>IF($C1093="-",IF($A1093="-",VLOOKUP($D1093,' REACH Bilaga 59_update'!$A$5:$A$210,1,FALSE),VLOOKUP($A1093,' REACH Bilaga 59_update'!$D$5:$D$210,1,FALSE)),VLOOKUP($C1093,' REACH Bilaga 59_update'!$C$5:$C$210,1,FALSE))</f>
        <v>#N/A</v>
      </c>
      <c r="H1093" s="76" t="e">
        <f>IF($C1093="-",IF($A1093="-",VLOOKUP($D1093,'REACH Bilaga XIV_update'!$A$5:$A$110,1,FALSE),VLOOKUP($A1093,'REACH Bilaga XIV_update'!$D$5:$D$110,1,FALSE)),VLOOKUP($C1093,'REACH Bilaga XIV_update'!$C$5:$C$110,1,FALSE))</f>
        <v>#N/A</v>
      </c>
      <c r="I1093" s="76" t="e">
        <f>IF($C1093="-",IF($A1093="-",VLOOKUP($D1093,CoRAP_update!$A$5:$A$376,1,FALSE),VLOOKUP($A1093,CoRAP_update!$D$5:$D$376,1,FALSE)),VLOOKUP($C1093,CoRAP_update!$C$5:$C$376,1,FALSE))</f>
        <v>#N/A</v>
      </c>
      <c r="J1093" s="76" t="e">
        <f>IF($C1093="-",IF($A1093="-",VLOOKUP($D1093,EDC_update!$C$2:$C$450,1,FALSE),VLOOKUP($A1093,EDC_update!$B$2:$B$450,1,FALSE)),VLOOKUP($C1093,EDC_update!$L$2:$L$450,1,FALSE))</f>
        <v>#N/A</v>
      </c>
      <c r="K1093" s="76" t="str">
        <f>IF($C1093="-",IF($A1093="-",IF(VLOOKUP($D1093,'sin-list 180320_update'!$C$2:$S$835,3,FALSE)="",NA(),VLOOKUP($D1093,'sin-list 180320_update'!$C$2:$S$835,3,FALSE)),IF(VLOOKUP($A1093,'sin-list 180320_update'!$A$2:$S$835,5,FALSE)="",NA(),VLOOKUP($A1093,'sin-list 180320_update'!$A$2:$S$835,5,FALSE))),IF(VLOOKUP($C1093,'sin-list 180320_update'!$B$2:$S$835,4,FALSE)="",NA(),VLOOKUP($C1093,'sin-list 180320_update'!$B$2:$S$835,4,FALSE)))</f>
        <v>Substance is concluded to be an endocrine disruptor SVHC by ECHA Member State Committee.</v>
      </c>
      <c r="L1093" s="76" t="str">
        <f>IF($C1093="-",IF($A1093="-",VLOOKUP($D1093,'sin-list 180320_update'!$C$2:$S$835,6,FALSE),VLOOKUP($A1093,'sin-list 180320_update'!$A$2:$S$835,8,FALSE)),VLOOKUP($C1093,'sin-list 180320_update'!$B$2:$S$835,7,FALSE))</f>
        <v>Official classification missing - 57f substance</v>
      </c>
      <c r="M1093" s="76" t="e">
        <f>IF($C1093="-",IF($A1093="-",IF(VLOOKUP($D1093,'sin-list 180320_update'!$C$2:$S$835,8,FALSE)="",NA(),VLOOKUP($D1093,'sin-list 180320_update'!$C$2:$S$835,8,FALSE)),IF(VLOOKUP($A1093,'sin-list 180320_update'!$A$2:$S$835,10,FALSE)="",NA(),VLOOKUP($A1093,'sin-list 180320_update'!$A$2:$S$835,10,FALSE))),IF(VLOOKUP($C1093,'sin-list 180320_update'!$B$2:$S$835,9,FALSE)="",NA(),VLOOKUP($C1093,'sin-list 180320_update'!$B$2:$S$835,9,FALSE)))</f>
        <v>#N/A</v>
      </c>
      <c r="N1093" s="76" t="e">
        <f>IF($C1093="-",IF($A1093="-",IF(VLOOKUP($D1093,'REACH Bilaga XVII_update'!$A$5:$E$131,4,FALSE)="",NA(),VLOOKUP($D1093,'REACH Bilaga XVII_update'!$A$5:$E$131,4,FALSE)),IF(VLOOKUP($A1093,'REACH Bilaga XVII_update'!$C$5:$D$131,2,FALSE)="",NA(),VLOOKUP($A1093,'REACH Bilaga XVII_update'!$C$5:$D$131,2,FALSE))),IF(VLOOKUP($C1093,'REACH Bilaga XVII_update'!$B$5:$D$131,3,FALSE)="",NA(),VLOOKUP($C1093,'REACH Bilaga XVII_update'!$B$5:$D$131,3,FALSE)))</f>
        <v>#N/A</v>
      </c>
      <c r="O1093" s="76" t="e">
        <f>IF($C1093="-",IF($A1093="-",IF(VLOOKUP($D1093,' REACH Bilaga 59_update'!$A$5:$E$210,5,FALSE)="",NA(),VLOOKUP($D1093,' REACH Bilaga 59_update'!$A$5:$E$210,5,FALSE)),IF(VLOOKUP($A1093,' REACH Bilaga 59_update'!$D$5:$E$210,2,FALSE)="",NA(),VLOOKUP($A1093,' REACH Bilaga 59_update'!$D$5:$E$210,2,FALSE))),IF(VLOOKUP($C1093,' REACH Bilaga 59_update'!$C$5:$E$210,3,FALSE)="",NA(),VLOOKUP($C1093,' REACH Bilaga 59_update'!$C$5:$E$210,3,FALSE)))</f>
        <v>#N/A</v>
      </c>
      <c r="P1093" s="76" t="e">
        <f>IF(C1093="-",IF(A1093="-",IFERROR(VLOOKUP($D1093,' REACH Bilaga 59_update'!$A$5:$F$210,MATCH(Sammanfattning!P$1,' REACH Bilaga 59_update'!$A$4:$F$4,0),FALSE),VLOOKUP($D1093,'REACH Bilaga XIV_update'!$A$4:$H$110,MATCH(Sammanfattning!P$1,'REACH Bilaga XIV_update'!$A$4:$H$4,0),FALSE)),IFERROR(VLOOKUP($A1093,' REACH Bilaga 59_update'!$D$5:$F$210,MATCH(Sammanfattning!P$1,' REACH Bilaga 59_update'!$D$4:$F$4,0),FALSE),VLOOKUP($A1093,'REACH Bilaga XIV_update'!$D$4:$H$110,MATCH(Sammanfattning!P$1,'REACH Bilaga XIV_update'!$D$4:$H$4,0),FALSE))),IFERROR(VLOOKUP($C1093,' REACH Bilaga 59_update'!$C$5:$F$210,MATCH(Sammanfattning!P$1,' REACH Bilaga 59_update'!$C$4:$F$4,0),FALSE),VLOOKUP($C1093,'REACH Bilaga XIV_update'!$C$4:$H$110,MATCH(Sammanfattning!P$1,'REACH Bilaga XIV_update'!$C$4:$H$4,0),FALSE)))</f>
        <v>#N/A</v>
      </c>
      <c r="Q1093" s="76" t="e">
        <f>IF($C1093="-",IF($A1093="-",IF(VLOOKUP($D1093,'REACH Bilaga XIV_update'!$A$5:$I$110,9,FALSE)="",NA(),VLOOKUP($D1093,'REACH Bilaga XIV_update'!$A$5:$I$110,9,FALSE)),IF(VLOOKUP($A1093,'REACH Bilaga XIV_update'!$D$5:$I$110,6,FALSE)="",NA(),VLOOKUP($A1093,'REACH Bilaga XIV_update'!$D$5:$I$110,6,FALSE))),IF(VLOOKUP($C1093,'REACH Bilaga XIV_update'!$C$5:$I$110,7,FALSE)="",NA(),VLOOKUP($C1093,'REACH Bilaga XIV_update'!$C$5:$I$110,7,FALSE)))</f>
        <v>#N/A</v>
      </c>
      <c r="R1093" s="76" t="e">
        <f>IF($C1093="-",IF($A1093="-",IF(VLOOKUP($D1093,CoRAP_update!$A$5:$O$376,15,FALSE)="",NA(),VLOOKUP($D1093,CoRAP_update!$A$5:$O$376,15,FALSE)),IF(VLOOKUP($A1093,CoRAP_update!$D$5:$O$376,12,FALSE)="",NA(),VLOOKUP($A1093,CoRAP_update!$D$5:$O$376,12,FALSE))),IF(VLOOKUP($C1093,CoRAP_update!$C$5:$O$376,13,FALSE)="",NA(),VLOOKUP($C1093,CoRAP_update!$C$5:$O$376,13,FALSE)))</f>
        <v>#N/A</v>
      </c>
      <c r="S1093" s="144" t="e">
        <f>IF($C1093="-",IF($A1093="-",VLOOKUP($D1093,CoRAP_update!$A$5:$J$376,MATCH(Sammanfattning!S$1,CoRAP_update!$A$4:$J$4,0),FALSE),VLOOKUP($A1093,CoRAP_update!$D$5:$J$376,MATCH(Sammanfattning!S$1,CoRAP_update!$D$4:$J$4,0),FALSE)),VLOOKUP($C1093,CoRAP_update!$C$5:$J$376,MATCH(Sammanfattning!S$1,CoRAP_update!$C$4:$J$4,0),FALSE))</f>
        <v>#N/A</v>
      </c>
      <c r="T1093" s="76" t="e">
        <f>IF($A1093="-",VLOOKUP($D1093,EDC_update!$C$2:$F$450,4,FALSE),VLOOKUP($A1093,EDC_update!$B$2:$F$450,5,FALSE))</f>
        <v>#N/A</v>
      </c>
      <c r="V1093" s="78">
        <f>IF(IFERROR(SEARCH("PBT",P1093),99)=99,IF(IFERROR(SEARCH("suspected PBT",S1093),99)=99,IF(IFERROR(SEARCH("concluded to be PBT",K1093),99)=99,IF(IFERROR(SEARCH("PBT",S1093),99)=99,IF(IFERROR(SEARCH("PBT cand",L1093),99)=99,IF(IFERROR(SEARCH("PBT",L1093),99)=99,IF(IFERROR(SEARCH("persistent, bioackumulative and toxic properties",K1093),99)=99,0,Scoring!$E$3),Scoring!$E$3),Scoring!$E$7),Scoring!$E$3),Scoring!$E$5),Scoring!$E$6),Scoring!$E$3)</f>
        <v>0</v>
      </c>
      <c r="W1093" s="78">
        <f>IF(IFERROR(SEARCH("vPvB",P1093),99)=99,IF(IFERROR(SEARCH("suspected pbt/vPvB",S1093),99)=99,IF(IFERROR(SEARCH("vPvB",S1093),99)=99,IF(IFERROR(SEARCH("concluded to be a vPvB",S1093),99)=99,IF(IFERROR(SEARCH("identified as vPvB",K1093),99)=99,IF(IFERROR(SEARCH("concluded to be a vPvB",K1093),99)=99,IF(IFERROR(SEARCH("concluded to be both pbt and vPvB",S1093),99)=99,IF(IFERROR(SEARCH("concluded to be both pbt and vPvB",K1093),99)=99,0,Scoring!$E$5),Scoring!$E$5),Scoring!$E$5),Scoring!$E$5),Scoring!$E$5),Scoring!$E$4),Scoring!$E$6),Scoring!$E$4)</f>
        <v>0</v>
      </c>
      <c r="X1093" s="78">
        <f>IF(IFERROR(SEARCH("H410",N1093),99)=99,IF(IFERROR(SEARCH("H410",O1093),99)=99,IF(IFERROR(SEARCH("H410",Q1093),99)=99,IF(IFERROR(SEARCH("H410",M1093),99)=99,IF(IFERROR(SEARCH("H410",R1093),99)=99,IF(IFERROR(SEARCH("H411",N1093),99)=99,IF(IFERROR(SEARCH("H411",O1093),99)=99,IF(IFERROR(SEARCH("H411",Q1093),99)=99,IF(IFERROR(SEARCH("H411",M1093),99)=99,IF(IFERROR(SEARCH("H411",R1093),99)=99,IF(IFERROR(SEARCH("H413",N1093),99)=99,IF(IFERROR(SEARCH("H413",O1093),99)=99,IF(IFERROR(SEARCH("H413",Q1093),99)=99,IF(IFERROR(SEARCH("H413",M1093),99)=99,IF(IFERROR(SEARCH("H413",R1093),99)=99,IF(IFERROR(SEARCH("H412",N1093),99)=99,IF(IFERROR(SEARCH("H412",O1093),99)=99,IF(IFERROR(SEARCH("H412",Q1093),99)=99,IF(IFERROR(SEARCH("H412",M1093),99)=99,IF(IFERROR(SEARCH("H412",R1093),99)=99,0,Scoring!$E$2),Scoring!$E$2),Scoring!$E$2),Scoring!$E$2),Scoring!$E$2),Scoring!$E$2),Scoring!$E$2),Scoring!$E$2),Scoring!$E$2),Scoring!$E$2),Scoring!$E$2),Scoring!$E$2),Scoring!$E$2),Scoring!$E$2),Scoring!$E$2),Scoring!$E$2),Scoring!$E$2),Scoring!$E$2),Scoring!$E$2),Scoring!$E$2)</f>
        <v>0</v>
      </c>
      <c r="Y1093" s="78">
        <f>IF(IFERROR(SEARCH("CMR",K1093),99)=99,IF(IFERROR(SEARCH("Suspected CMR",S1093),99)=99,IF(IFERROR(SEARCH("CMR",S1093),99)=99,0,Scoring!$E$8),Scoring!$E$9),Scoring!$E$8)</f>
        <v>0</v>
      </c>
      <c r="Z1093" s="78">
        <f>IF(IFERROR(SEARCH("H350",N1093),99)=99,IF(IFERROR(SEARCH("H350",O1093),99)=99,IF(IFERROR(SEARCH("H350",Q1093),99)=99,IF(IFERROR(SEARCH("H350",M1093),99)=99,IF(IFERROR(SEARCH("H350",R1093),99)=99,IF(IFERROR(SEARCH("H351",N1093),99)=99,IF(IFERROR(SEARCH("H351",O1093),99)=99,IF(IFERROR(SEARCH("H351",Q1093),99)=99,IF(IFERROR(SEARCH("H351",M1093),99)=99,IF(IFERROR(SEARCH("H351",R1093),99)=99,IF(IFERROR(SEARCH("carcinogenic",P1093),99)=99,IF(IFERROR(SEARCH("suspected carcinogenic",S1093),99)=99,0,Scoring!$E$12),Scoring!$E$11),Scoring!$E$10),Scoring!$E$10),Scoring!$E$10),Scoring!$E$10),Scoring!$E$10),Scoring!$E$10),Scoring!$E$10),Scoring!$E$10),Scoring!$E$10),Scoring!$E$10)</f>
        <v>0</v>
      </c>
      <c r="AA1093" s="78">
        <f>IF(IFERROR(SEARCH("H340",N1093),99)=99,IF(IFERROR(SEARCH("H340",O1093),99)=99,IF(IFERROR(SEARCH("H340",Q1093),99)=99,IF(IFERROR(SEARCH("H340",M1093),99)=99,IF(IFERROR(SEARCH("H340",R1093),99)=99,IF(IFERROR(SEARCH("H341",N1093),99)=99,IF(IFERROR(SEARCH("H341",O1093),99)=99,IF(IFERROR(SEARCH("H341",Q1093),99)=99,IF(IFERROR(SEARCH("H341",M1093),99)=99,IF(IFERROR(SEARCH("H341",R1093),99)=99,IF(IFERROR(SEARCH("mutagenic",P1093),99)=99,IF(IFERROR(SEARCH("suspected mutagenic",S1093),99)=99,0,Scoring!$E$15),Scoring!$E$14),Scoring!$E$13),Scoring!$E$13),Scoring!$E$13),Scoring!$E$13),Scoring!$E$13),Scoring!$E$13),Scoring!$E$13),Scoring!$E$13),Scoring!$E$13),Scoring!$E$13)</f>
        <v>0</v>
      </c>
      <c r="AB1093" s="78">
        <f>IF(IFERROR(SEARCH("H360",N1093),99)=99,IF(IFERROR(SEARCH("H360",O1093),99)=99,IF(IFERROR(SEARCH("H360",Q1093),99)=99,IF(IFERROR(SEARCH("H360",M1093),99)=99,IF(IFERROR(SEARCH("H360",R1093),99)=99,IF(IFERROR(SEARCH("H361",N1093),99)=99,IF(IFERROR(SEARCH("H361",O1093),99)=99,IF(IFERROR(SEARCH("H361",Q1093),99)=99,IF(IFERROR(SEARCH("H361",M1093),99)=99,IF(IFERROR(SEARCH("H361",R1093),99)=99,IF(IFERROR(SEARCH("reproduction",P1093),99)=99,IF(IFERROR(SEARCH("suspected reprotoxic",S1093),99)=99,IF(IFERROR(SEARCH("reprotoxic",S1093),99)=99,IF(IFERROR(SEARCH("reprotoxic",K1093),99)=99,0,Scoring!$E$18),Scoring!$E$18),Scoring!$E$19),Scoring!$E$17),Scoring!$E$16),Scoring!$E$16),Scoring!$E$16),Scoring!$E$16),Scoring!$E$16),Scoring!$E$16),Scoring!$E$16),Scoring!$E$16),Scoring!$E$16),Scoring!$E$16)</f>
        <v>0</v>
      </c>
      <c r="AC1093" s="78">
        <f>IF(IFERROR(SEARCH("57f",L1093),99)=99,IF(IFERROR(SEARCH("57(f)",P1093),99)=99,0,Scoring!$E$20),Scoring!$E$20)</f>
        <v>1</v>
      </c>
      <c r="AD1093" s="78">
        <f>IF(IFERROR(SEARCH("CAT1",T1093),99)=99,IF(IFERROR(SEARCH("CAT2",T1093),99)=99,IF(IFERROR(SEARCH("CAT3",T1093),99)=99,IF(IFERROR(SEARCH("concluded to be endocrine",K1093),99)=99,IF(IFERROR(SEARCH("categorised as endocrine",K1093),99)=99,IF(IFERROR(SEARCH("endocrine disrupting",P1093),99)=99,IF(IFERROR(SEARCH("endocrine disrupting",K1093),99)=99,IF(IFERROR(SEARCH("suspected endocrine",S1093),99)=99,IF(IFERROR(SEARCH("potential endocrine",S1093),99)=99,0,Scoring!$E$25),Scoring!$E$25),Scoring!$E$24),Scoring!$E$24),Scoring!$E$24),Scoring!$E$24),Scoring!$E$23),Scoring!$E$22),Scoring!$E$21)</f>
        <v>0</v>
      </c>
      <c r="AE1093" s="78">
        <f>IF(IFERROR(SEARCH("suspected sensitiser",S1093),99)=99,IF(IFERROR(SEARCH("sensitiser",S1093),99)=99,IF(IFERROR(SEARCH("other hazard based concern",S1093),99)=99,0,Scoring!$E$28),Scoring!$E$26),Scoring!$E$27)</f>
        <v>0</v>
      </c>
      <c r="AF1093" s="78">
        <f>IF(IFERROR(M1093,1)=1,IF(IFERROR(N1093,1)=1,IF(IFERROR(O1093,1)=1,IF(IFERROR(Q1093,1)=1,IF(IFERROR(R1093,1)=1,IF(IFERROR(T1093,1)=1,IF(IFERROR(K1093,1)=1,IF(IFERROR(P1093,1)=1,IF(IFERROR(S1093,1)=1,Scoring!$E$29,0),0),0),0),0),0),0),0),0)</f>
        <v>0</v>
      </c>
      <c r="AG1093" s="78">
        <f t="shared" si="79"/>
        <v>1</v>
      </c>
      <c r="AI1093" s="93"/>
      <c r="AJ1093" s="94"/>
      <c r="AK1093" s="76"/>
      <c r="AL1093" s="75"/>
      <c r="AN1093" s="79"/>
      <c r="AO1093" s="79"/>
      <c r="AP1093" s="79"/>
      <c r="AQ1093" s="79"/>
      <c r="AR1093" s="79"/>
      <c r="AS1093" s="78"/>
      <c r="AU1093" s="79">
        <f>IF(IFERROR(F1093,99)=99,IF(IFERROR(G1093,99)=99,IF(IFERROR(H1093,99)=99,IF(IFERROR(I1093,99)=99,IF(IFERROR(E1093,99)=99,IF(IFERROR(J1093,99)=99,0,Scoring!$B$7),Scoring!$B$3),Scoring!$B$2),Scoring!$B$6),Scoring!$B$5),Scoring!$B$4)</f>
        <v>0.3</v>
      </c>
      <c r="AV1093" s="78">
        <f t="shared" si="80"/>
        <v>0.3</v>
      </c>
      <c r="AW1093" s="78"/>
      <c r="AX1093" s="66"/>
      <c r="AY1093" s="78"/>
      <c r="AZ1093" s="76"/>
      <c r="BA1093" s="76"/>
      <c r="BB1093" s="76"/>
    </row>
    <row r="1094" spans="1:54" x14ac:dyDescent="0.25">
      <c r="A1094" s="89" t="s">
        <v>6892</v>
      </c>
      <c r="B1094" s="89" t="s">
        <v>30</v>
      </c>
      <c r="C1094" s="89" t="s">
        <v>30</v>
      </c>
      <c r="D1094" s="89" t="s">
        <v>6893</v>
      </c>
      <c r="E1094" s="76" t="e">
        <f>IF(C1094="-",IF(A1094="-",VLOOKUP(D1094,'sin-list 180320_update'!$C$2:$C$835,1,FALSE),VLOOKUP(A1094,'sin-list 180320_update'!$A$2:$A$835,1,FALSE)),VLOOKUP(C1094,'sin-list 180320_update'!$B$2:$B$835,1,FALSE))</f>
        <v>#N/A</v>
      </c>
      <c r="F1094" s="76" t="e">
        <f>IF($C1094="-",IF($A1094="-",VLOOKUP($D1094,'REACH Bilaga XVII_update'!$A$5:$A$131,1,FALSE),VLOOKUP($A1094,'REACH Bilaga XVII_update'!$C$5:$C$131,1,FALSE)),VLOOKUP($C1094,'REACH Bilaga XVII_update'!$B$5:$B$131,1,FALSE))</f>
        <v>#N/A</v>
      </c>
      <c r="G1094" s="76" t="e">
        <f>IF($C1094="-",IF($A1094="-",VLOOKUP($D1094,' REACH Bilaga 59_update'!$A$5:$A$210,1,FALSE),VLOOKUP($A1094,' REACH Bilaga 59_update'!$D$5:$D$210,1,FALSE)),VLOOKUP($C1094,' REACH Bilaga 59_update'!$C$5:$C$210,1,FALSE))</f>
        <v>#N/A</v>
      </c>
      <c r="H1094" s="76" t="e">
        <f>IF($C1094="-",IF($A1094="-",VLOOKUP($D1094,'REACH Bilaga XIV_update'!$A$5:$A$110,1,FALSE),VLOOKUP($A1094,'REACH Bilaga XIV_update'!$D$5:$D$110,1,FALSE)),VLOOKUP($C1094,'REACH Bilaga XIV_update'!$C$5:$C$110,1,FALSE))</f>
        <v>#N/A</v>
      </c>
      <c r="I1094" s="76" t="e">
        <f>IF($C1094="-",IF($A1094="-",VLOOKUP($D1094,CoRAP_update!$A$5:$A$376,1,FALSE),VLOOKUP($A1094,CoRAP_update!$D$5:$D$376,1,FALSE)),VLOOKUP($C1094,CoRAP_update!$C$5:$C$376,1,FALSE))</f>
        <v>#N/A</v>
      </c>
      <c r="J1094" s="76" t="str">
        <f>IF($C1094="-",IF($A1094="-",VLOOKUP($D1094,EDC_update!$C$2:$C$450,1,FALSE),VLOOKUP($A1094,EDC_update!$B$2:$B$450,1,FALSE)),VLOOKUP($C1094,EDC_update!$L$2:$L$450,1,FALSE))</f>
        <v>65148-72-3</v>
      </c>
      <c r="K1094" s="76" t="e">
        <f>IF($C1094="-",IF($A1094="-",IF(VLOOKUP($D1094,'sin-list 180320_update'!$C$2:$S$835,3,FALSE)="",NA(),VLOOKUP($D1094,'sin-list 180320_update'!$C$2:$S$835,3,FALSE)),IF(VLOOKUP($A1094,'sin-list 180320_update'!$A$2:$S$835,5,FALSE)="",NA(),VLOOKUP($A1094,'sin-list 180320_update'!$A$2:$S$835,5,FALSE))),IF(VLOOKUP($C1094,'sin-list 180320_update'!$B$2:$S$835,4,FALSE)="",NA(),VLOOKUP($C1094,'sin-list 180320_update'!$B$2:$S$835,4,FALSE)))</f>
        <v>#N/A</v>
      </c>
      <c r="L1094" s="76" t="e">
        <f>IF($C1094="-",IF($A1094="-",VLOOKUP($D1094,'sin-list 180320_update'!$C$2:$S$835,6,FALSE),VLOOKUP($A1094,'sin-list 180320_update'!$A$2:$S$835,8,FALSE)),VLOOKUP($C1094,'sin-list 180320_update'!$B$2:$S$835,7,FALSE))</f>
        <v>#N/A</v>
      </c>
      <c r="M1094" s="76" t="e">
        <f>IF($C1094="-",IF($A1094="-",IF(VLOOKUP($D1094,'sin-list 180320_update'!$C$2:$S$835,8,FALSE)="",NA(),VLOOKUP($D1094,'sin-list 180320_update'!$C$2:$S$835,8,FALSE)),IF(VLOOKUP($A1094,'sin-list 180320_update'!$A$2:$S$835,10,FALSE)="",NA(),VLOOKUP($A1094,'sin-list 180320_update'!$A$2:$S$835,10,FALSE))),IF(VLOOKUP($C1094,'sin-list 180320_update'!$B$2:$S$835,9,FALSE)="",NA(),VLOOKUP($C1094,'sin-list 180320_update'!$B$2:$S$835,9,FALSE)))</f>
        <v>#N/A</v>
      </c>
      <c r="N1094" s="76" t="e">
        <f>IF($C1094="-",IF($A1094="-",IF(VLOOKUP($D1094,'REACH Bilaga XVII_update'!$A$5:$E$131,4,FALSE)="",NA(),VLOOKUP($D1094,'REACH Bilaga XVII_update'!$A$5:$E$131,4,FALSE)),IF(VLOOKUP($A1094,'REACH Bilaga XVII_update'!$C$5:$D$131,2,FALSE)="",NA(),VLOOKUP($A1094,'REACH Bilaga XVII_update'!$C$5:$D$131,2,FALSE))),IF(VLOOKUP($C1094,'REACH Bilaga XVII_update'!$B$5:$D$131,3,FALSE)="",NA(),VLOOKUP($C1094,'REACH Bilaga XVII_update'!$B$5:$D$131,3,FALSE)))</f>
        <v>#N/A</v>
      </c>
      <c r="O1094" s="76" t="e">
        <f>IF($C1094="-",IF($A1094="-",IF(VLOOKUP($D1094,' REACH Bilaga 59_update'!$A$5:$E$210,5,FALSE)="",NA(),VLOOKUP($D1094,' REACH Bilaga 59_update'!$A$5:$E$210,5,FALSE)),IF(VLOOKUP($A1094,' REACH Bilaga 59_update'!$D$5:$E$210,2,FALSE)="",NA(),VLOOKUP($A1094,' REACH Bilaga 59_update'!$D$5:$E$210,2,FALSE))),IF(VLOOKUP($C1094,' REACH Bilaga 59_update'!$C$5:$E$210,3,FALSE)="",NA(),VLOOKUP($C1094,' REACH Bilaga 59_update'!$C$5:$E$210,3,FALSE)))</f>
        <v>#N/A</v>
      </c>
      <c r="P1094" s="76" t="e">
        <f>IF(C1094="-",IF(A1094="-",IFERROR(VLOOKUP($D1094,' REACH Bilaga 59_update'!$A$5:$F$210,MATCH(Sammanfattning!P$1,' REACH Bilaga 59_update'!$A$4:$F$4,0),FALSE),VLOOKUP($D1094,'REACH Bilaga XIV_update'!$A$4:$H$110,MATCH(Sammanfattning!P$1,'REACH Bilaga XIV_update'!$A$4:$H$4,0),FALSE)),IFERROR(VLOOKUP($A1094,' REACH Bilaga 59_update'!$D$5:$F$210,MATCH(Sammanfattning!P$1,' REACH Bilaga 59_update'!$D$4:$F$4,0),FALSE),VLOOKUP($A1094,'REACH Bilaga XIV_update'!$D$4:$H$110,MATCH(Sammanfattning!P$1,'REACH Bilaga XIV_update'!$D$4:$H$4,0),FALSE))),IFERROR(VLOOKUP($C1094,' REACH Bilaga 59_update'!$C$5:$F$210,MATCH(Sammanfattning!P$1,' REACH Bilaga 59_update'!$C$4:$F$4,0),FALSE),VLOOKUP($C1094,'REACH Bilaga XIV_update'!$C$4:$H$110,MATCH(Sammanfattning!P$1,'REACH Bilaga XIV_update'!$C$4:$H$4,0),FALSE)))</f>
        <v>#N/A</v>
      </c>
      <c r="Q1094" s="76" t="e">
        <f>IF($C1094="-",IF($A1094="-",IF(VLOOKUP($D1094,'REACH Bilaga XIV_update'!$A$5:$I$110,9,FALSE)="",NA(),VLOOKUP($D1094,'REACH Bilaga XIV_update'!$A$5:$I$110,9,FALSE)),IF(VLOOKUP($A1094,'REACH Bilaga XIV_update'!$D$5:$I$110,6,FALSE)="",NA(),VLOOKUP($A1094,'REACH Bilaga XIV_update'!$D$5:$I$110,6,FALSE))),IF(VLOOKUP($C1094,'REACH Bilaga XIV_update'!$C$5:$I$110,7,FALSE)="",NA(),VLOOKUP($C1094,'REACH Bilaga XIV_update'!$C$5:$I$110,7,FALSE)))</f>
        <v>#N/A</v>
      </c>
      <c r="R1094" s="76" t="e">
        <f>IF($C1094="-",IF($A1094="-",IF(VLOOKUP($D1094,CoRAP_update!$A$5:$O$376,15,FALSE)="",NA(),VLOOKUP($D1094,CoRAP_update!$A$5:$O$376,15,FALSE)),IF(VLOOKUP($A1094,CoRAP_update!$D$5:$O$376,12,FALSE)="",NA(),VLOOKUP($A1094,CoRAP_update!$D$5:$O$376,12,FALSE))),IF(VLOOKUP($C1094,CoRAP_update!$C$5:$O$376,13,FALSE)="",NA(),VLOOKUP($C1094,CoRAP_update!$C$5:$O$376,13,FALSE)))</f>
        <v>#N/A</v>
      </c>
      <c r="S1094" s="144" t="e">
        <f>IF($C1094="-",IF($A1094="-",VLOOKUP($D1094,CoRAP_update!$A$5:$J$376,MATCH(Sammanfattning!S$1,CoRAP_update!$A$4:$J$4,0),FALSE),VLOOKUP($A1094,CoRAP_update!$D$5:$J$376,MATCH(Sammanfattning!S$1,CoRAP_update!$D$4:$J$4,0),FALSE)),VLOOKUP($C1094,CoRAP_update!$C$5:$J$376,MATCH(Sammanfattning!S$1,CoRAP_update!$C$4:$J$4,0),FALSE))</f>
        <v>#N/A</v>
      </c>
      <c r="T1094" s="76" t="str">
        <f>IF($A1094="-",VLOOKUP($D1094,EDC_update!$C$2:$F$450,4,FALSE),VLOOKUP($A1094,EDC_update!$B$2:$F$450,5,FALSE))</f>
        <v>CAT1</v>
      </c>
      <c r="V1094" s="78">
        <f>IF(IFERROR(SEARCH("PBT",P1094),99)=99,IF(IFERROR(SEARCH("suspected PBT",S1094),99)=99,IF(IFERROR(SEARCH("concluded to be PBT",K1094),99)=99,IF(IFERROR(SEARCH("PBT",S1094),99)=99,IF(IFERROR(SEARCH("PBT cand",L1094),99)=99,IF(IFERROR(SEARCH("PBT",L1094),99)=99,IF(IFERROR(SEARCH("persistent, bioackumulative and toxic properties",K1094),99)=99,0,Scoring!$E$3),Scoring!$E$3),Scoring!$E$7),Scoring!$E$3),Scoring!$E$5),Scoring!$E$6),Scoring!$E$3)</f>
        <v>0</v>
      </c>
      <c r="W1094" s="78">
        <f>IF(IFERROR(SEARCH("vPvB",P1094),99)=99,IF(IFERROR(SEARCH("suspected pbt/vPvB",S1094),99)=99,IF(IFERROR(SEARCH("vPvB",S1094),99)=99,IF(IFERROR(SEARCH("concluded to be a vPvB",S1094),99)=99,IF(IFERROR(SEARCH("identified as vPvB",K1094),99)=99,IF(IFERROR(SEARCH("concluded to be a vPvB",K1094),99)=99,IF(IFERROR(SEARCH("concluded to be both pbt and vPvB",S1094),99)=99,IF(IFERROR(SEARCH("concluded to be both pbt and vPvB",K1094),99)=99,0,Scoring!$E$5),Scoring!$E$5),Scoring!$E$5),Scoring!$E$5),Scoring!$E$5),Scoring!$E$4),Scoring!$E$6),Scoring!$E$4)</f>
        <v>0</v>
      </c>
      <c r="X1094" s="78">
        <f>IF(IFERROR(SEARCH("H410",N1094),99)=99,IF(IFERROR(SEARCH("H410",O1094),99)=99,IF(IFERROR(SEARCH("H410",Q1094),99)=99,IF(IFERROR(SEARCH("H410",M1094),99)=99,IF(IFERROR(SEARCH("H410",R1094),99)=99,IF(IFERROR(SEARCH("H411",N1094),99)=99,IF(IFERROR(SEARCH("H411",O1094),99)=99,IF(IFERROR(SEARCH("H411",Q1094),99)=99,IF(IFERROR(SEARCH("H411",M1094),99)=99,IF(IFERROR(SEARCH("H411",R1094),99)=99,IF(IFERROR(SEARCH("H413",N1094),99)=99,IF(IFERROR(SEARCH("H413",O1094),99)=99,IF(IFERROR(SEARCH("H413",Q1094),99)=99,IF(IFERROR(SEARCH("H413",M1094),99)=99,IF(IFERROR(SEARCH("H413",R1094),99)=99,IF(IFERROR(SEARCH("H412",N1094),99)=99,IF(IFERROR(SEARCH("H412",O1094),99)=99,IF(IFERROR(SEARCH("H412",Q1094),99)=99,IF(IFERROR(SEARCH("H412",M1094),99)=99,IF(IFERROR(SEARCH("H412",R1094),99)=99,0,Scoring!$E$2),Scoring!$E$2),Scoring!$E$2),Scoring!$E$2),Scoring!$E$2),Scoring!$E$2),Scoring!$E$2),Scoring!$E$2),Scoring!$E$2),Scoring!$E$2),Scoring!$E$2),Scoring!$E$2),Scoring!$E$2),Scoring!$E$2),Scoring!$E$2),Scoring!$E$2),Scoring!$E$2),Scoring!$E$2),Scoring!$E$2),Scoring!$E$2)</f>
        <v>0</v>
      </c>
      <c r="Y1094" s="78">
        <f>IF(IFERROR(SEARCH("CMR",K1094),99)=99,IF(IFERROR(SEARCH("Suspected CMR",S1094),99)=99,IF(IFERROR(SEARCH("CMR",S1094),99)=99,0,Scoring!$E$8),Scoring!$E$9),Scoring!$E$8)</f>
        <v>0</v>
      </c>
      <c r="Z1094" s="78">
        <f>IF(IFERROR(SEARCH("H350",N1094),99)=99,IF(IFERROR(SEARCH("H350",O1094),99)=99,IF(IFERROR(SEARCH("H350",Q1094),99)=99,IF(IFERROR(SEARCH("H350",M1094),99)=99,IF(IFERROR(SEARCH("H350",R1094),99)=99,IF(IFERROR(SEARCH("H351",N1094),99)=99,IF(IFERROR(SEARCH("H351",O1094),99)=99,IF(IFERROR(SEARCH("H351",Q1094),99)=99,IF(IFERROR(SEARCH("H351",M1094),99)=99,IF(IFERROR(SEARCH("H351",R1094),99)=99,IF(IFERROR(SEARCH("carcinogenic",P1094),99)=99,IF(IFERROR(SEARCH("suspected carcinogenic",S1094),99)=99,0,Scoring!$E$12),Scoring!$E$11),Scoring!$E$10),Scoring!$E$10),Scoring!$E$10),Scoring!$E$10),Scoring!$E$10),Scoring!$E$10),Scoring!$E$10),Scoring!$E$10),Scoring!$E$10),Scoring!$E$10)</f>
        <v>0</v>
      </c>
      <c r="AA1094" s="78">
        <f>IF(IFERROR(SEARCH("H340",N1094),99)=99,IF(IFERROR(SEARCH("H340",O1094),99)=99,IF(IFERROR(SEARCH("H340",Q1094),99)=99,IF(IFERROR(SEARCH("H340",M1094),99)=99,IF(IFERROR(SEARCH("H340",R1094),99)=99,IF(IFERROR(SEARCH("H341",N1094),99)=99,IF(IFERROR(SEARCH("H341",O1094),99)=99,IF(IFERROR(SEARCH("H341",Q1094),99)=99,IF(IFERROR(SEARCH("H341",M1094),99)=99,IF(IFERROR(SEARCH("H341",R1094),99)=99,IF(IFERROR(SEARCH("mutagenic",P1094),99)=99,IF(IFERROR(SEARCH("suspected mutagenic",S1094),99)=99,0,Scoring!$E$15),Scoring!$E$14),Scoring!$E$13),Scoring!$E$13),Scoring!$E$13),Scoring!$E$13),Scoring!$E$13),Scoring!$E$13),Scoring!$E$13),Scoring!$E$13),Scoring!$E$13),Scoring!$E$13)</f>
        <v>0</v>
      </c>
      <c r="AB1094" s="78">
        <f>IF(IFERROR(SEARCH("H360",N1094),99)=99,IF(IFERROR(SEARCH("H360",O1094),99)=99,IF(IFERROR(SEARCH("H360",Q1094),99)=99,IF(IFERROR(SEARCH("H360",M1094),99)=99,IF(IFERROR(SEARCH("H360",R1094),99)=99,IF(IFERROR(SEARCH("H361",N1094),99)=99,IF(IFERROR(SEARCH("H361",O1094),99)=99,IF(IFERROR(SEARCH("H361",Q1094),99)=99,IF(IFERROR(SEARCH("H361",M1094),99)=99,IF(IFERROR(SEARCH("H361",R1094),99)=99,IF(IFERROR(SEARCH("reproduction",P1094),99)=99,IF(IFERROR(SEARCH("suspected reprotoxic",S1094),99)=99,IF(IFERROR(SEARCH("reprotoxic",S1094),99)=99,IF(IFERROR(SEARCH("reprotoxic",K1094),99)=99,0,Scoring!$E$18),Scoring!$E$18),Scoring!$E$19),Scoring!$E$17),Scoring!$E$16),Scoring!$E$16),Scoring!$E$16),Scoring!$E$16),Scoring!$E$16),Scoring!$E$16),Scoring!$E$16),Scoring!$E$16),Scoring!$E$16),Scoring!$E$16)</f>
        <v>0</v>
      </c>
      <c r="AC1094" s="78">
        <f>IF(IFERROR(SEARCH("57f",L1094),99)=99,IF(IFERROR(SEARCH("57(f)",P1094),99)=99,0,Scoring!$E$20),Scoring!$E$20)</f>
        <v>0</v>
      </c>
      <c r="AD1094" s="78">
        <f>IF(IFERROR(SEARCH("CAT1",T1094),99)=99,IF(IFERROR(SEARCH("CAT2",T1094),99)=99,IF(IFERROR(SEARCH("CAT3",T1094),99)=99,IF(IFERROR(SEARCH("concluded to be endocrine",K1094),99)=99,IF(IFERROR(SEARCH("categorised as endocrine",K1094),99)=99,IF(IFERROR(SEARCH("endocrine disrupting",P1094),99)=99,IF(IFERROR(SEARCH("endocrine disrupting",K1094),99)=99,IF(IFERROR(SEARCH("suspected endocrine",S1094),99)=99,IF(IFERROR(SEARCH("potential endocrine",S1094),99)=99,0,Scoring!$E$25),Scoring!$E$25),Scoring!$E$24),Scoring!$E$24),Scoring!$E$24),Scoring!$E$24),Scoring!$E$23),Scoring!$E$22),Scoring!$E$21)</f>
        <v>1</v>
      </c>
      <c r="AE1094" s="78">
        <f>IF(IFERROR(SEARCH("suspected sensitiser",S1094),99)=99,IF(IFERROR(SEARCH("sensitiser",S1094),99)=99,IF(IFERROR(SEARCH("other hazard based concern",S1094),99)=99,0,Scoring!$E$28),Scoring!$E$26),Scoring!$E$27)</f>
        <v>0</v>
      </c>
      <c r="AF1094" s="78">
        <f>IF(IFERROR(M1094,1)=1,IF(IFERROR(N1094,1)=1,IF(IFERROR(O1094,1)=1,IF(IFERROR(Q1094,1)=1,IF(IFERROR(R1094,1)=1,IF(IFERROR(T1094,1)=1,IF(IFERROR(K1094,1)=1,IF(IFERROR(P1094,1)=1,IF(IFERROR(S1094,1)=1,Scoring!$E$29,0),0),0),0),0),0),0),0),0)</f>
        <v>0</v>
      </c>
      <c r="AG1094" s="78">
        <f t="shared" si="79"/>
        <v>1</v>
      </c>
      <c r="AI1094" s="93"/>
      <c r="AJ1094" s="94"/>
      <c r="AK1094" s="76"/>
      <c r="AL1094" s="75"/>
      <c r="AN1094" s="79"/>
      <c r="AO1094" s="79"/>
      <c r="AP1094" s="79"/>
      <c r="AQ1094" s="79"/>
      <c r="AR1094" s="79"/>
      <c r="AS1094" s="78"/>
      <c r="AU1094" s="79">
        <f>IF(IFERROR(F1094,99)=99,IF(IFERROR(G1094,99)=99,IF(IFERROR(H1094,99)=99,IF(IFERROR(I1094,99)=99,IF(IFERROR(E1094,99)=99,IF(IFERROR(J1094,99)=99,0,Scoring!$B$7),Scoring!$B$3),Scoring!$B$2),Scoring!$B$6),Scoring!$B$5),Scoring!$B$4)</f>
        <v>0.3</v>
      </c>
      <c r="AV1094" s="78">
        <f t="shared" si="80"/>
        <v>0.3</v>
      </c>
      <c r="AW1094" s="78"/>
      <c r="AX1094" s="66"/>
      <c r="AY1094" s="78"/>
      <c r="AZ1094" s="76"/>
      <c r="BB1094" s="76"/>
    </row>
    <row r="1095" spans="1:54" x14ac:dyDescent="0.25">
      <c r="A1095" s="89" t="s">
        <v>6920</v>
      </c>
      <c r="B1095" s="89" t="s">
        <v>30</v>
      </c>
      <c r="C1095" s="89" t="s">
        <v>30</v>
      </c>
      <c r="D1095" s="89" t="s">
        <v>6921</v>
      </c>
      <c r="E1095" s="76" t="e">
        <f>IF(C1095="-",IF(A1095="-",VLOOKUP(D1095,'sin-list 180320_update'!$C$2:$C$835,1,FALSE),VLOOKUP(A1095,'sin-list 180320_update'!$A$2:$A$835,1,FALSE)),VLOOKUP(C1095,'sin-list 180320_update'!$B$2:$B$835,1,FALSE))</f>
        <v>#N/A</v>
      </c>
      <c r="F1095" s="76" t="e">
        <f>IF($C1095="-",IF($A1095="-",VLOOKUP($D1095,'REACH Bilaga XVII_update'!$A$5:$A$131,1,FALSE),VLOOKUP($A1095,'REACH Bilaga XVII_update'!$C$5:$C$131,1,FALSE)),VLOOKUP($C1095,'REACH Bilaga XVII_update'!$B$5:$B$131,1,FALSE))</f>
        <v>#N/A</v>
      </c>
      <c r="G1095" s="76" t="e">
        <f>IF($C1095="-",IF($A1095="-",VLOOKUP($D1095,' REACH Bilaga 59_update'!$A$5:$A$210,1,FALSE),VLOOKUP($A1095,' REACH Bilaga 59_update'!$D$5:$D$210,1,FALSE)),VLOOKUP($C1095,' REACH Bilaga 59_update'!$C$5:$C$210,1,FALSE))</f>
        <v>#N/A</v>
      </c>
      <c r="H1095" s="76" t="e">
        <f>IF($C1095="-",IF($A1095="-",VLOOKUP($D1095,'REACH Bilaga XIV_update'!$A$5:$A$110,1,FALSE),VLOOKUP($A1095,'REACH Bilaga XIV_update'!$D$5:$D$110,1,FALSE)),VLOOKUP($C1095,'REACH Bilaga XIV_update'!$C$5:$C$110,1,FALSE))</f>
        <v>#N/A</v>
      </c>
      <c r="I1095" s="76" t="e">
        <f>IF($C1095="-",IF($A1095="-",VLOOKUP($D1095,CoRAP_update!$A$5:$A$376,1,FALSE),VLOOKUP($A1095,CoRAP_update!$D$5:$D$376,1,FALSE)),VLOOKUP($C1095,CoRAP_update!$C$5:$C$376,1,FALSE))</f>
        <v>#N/A</v>
      </c>
      <c r="J1095" s="76" t="str">
        <f>IF($C1095="-",IF($A1095="-",VLOOKUP($D1095,EDC_update!$C$2:$C$450,1,FALSE),VLOOKUP($A1095,EDC_update!$B$2:$B$450,1,FALSE)),VLOOKUP($C1095,EDC_update!$L$2:$L$450,1,FALSE))</f>
        <v>65148-73-4</v>
      </c>
      <c r="K1095" s="76" t="e">
        <f>IF($C1095="-",IF($A1095="-",IF(VLOOKUP($D1095,'sin-list 180320_update'!$C$2:$S$835,3,FALSE)="",NA(),VLOOKUP($D1095,'sin-list 180320_update'!$C$2:$S$835,3,FALSE)),IF(VLOOKUP($A1095,'sin-list 180320_update'!$A$2:$S$835,5,FALSE)="",NA(),VLOOKUP($A1095,'sin-list 180320_update'!$A$2:$S$835,5,FALSE))),IF(VLOOKUP($C1095,'sin-list 180320_update'!$B$2:$S$835,4,FALSE)="",NA(),VLOOKUP($C1095,'sin-list 180320_update'!$B$2:$S$835,4,FALSE)))</f>
        <v>#N/A</v>
      </c>
      <c r="L1095" s="76" t="e">
        <f>IF($C1095="-",IF($A1095="-",VLOOKUP($D1095,'sin-list 180320_update'!$C$2:$S$835,6,FALSE),VLOOKUP($A1095,'sin-list 180320_update'!$A$2:$S$835,8,FALSE)),VLOOKUP($C1095,'sin-list 180320_update'!$B$2:$S$835,7,FALSE))</f>
        <v>#N/A</v>
      </c>
      <c r="M1095" s="76" t="e">
        <f>IF($C1095="-",IF($A1095="-",IF(VLOOKUP($D1095,'sin-list 180320_update'!$C$2:$S$835,8,FALSE)="",NA(),VLOOKUP($D1095,'sin-list 180320_update'!$C$2:$S$835,8,FALSE)),IF(VLOOKUP($A1095,'sin-list 180320_update'!$A$2:$S$835,10,FALSE)="",NA(),VLOOKUP($A1095,'sin-list 180320_update'!$A$2:$S$835,10,FALSE))),IF(VLOOKUP($C1095,'sin-list 180320_update'!$B$2:$S$835,9,FALSE)="",NA(),VLOOKUP($C1095,'sin-list 180320_update'!$B$2:$S$835,9,FALSE)))</f>
        <v>#N/A</v>
      </c>
      <c r="N1095" s="76" t="e">
        <f>IF($C1095="-",IF($A1095="-",IF(VLOOKUP($D1095,'REACH Bilaga XVII_update'!$A$5:$E$131,4,FALSE)="",NA(),VLOOKUP($D1095,'REACH Bilaga XVII_update'!$A$5:$E$131,4,FALSE)),IF(VLOOKUP($A1095,'REACH Bilaga XVII_update'!$C$5:$D$131,2,FALSE)="",NA(),VLOOKUP($A1095,'REACH Bilaga XVII_update'!$C$5:$D$131,2,FALSE))),IF(VLOOKUP($C1095,'REACH Bilaga XVII_update'!$B$5:$D$131,3,FALSE)="",NA(),VLOOKUP($C1095,'REACH Bilaga XVII_update'!$B$5:$D$131,3,FALSE)))</f>
        <v>#N/A</v>
      </c>
      <c r="O1095" s="76" t="e">
        <f>IF($C1095="-",IF($A1095="-",IF(VLOOKUP($D1095,' REACH Bilaga 59_update'!$A$5:$E$210,5,FALSE)="",NA(),VLOOKUP($D1095,' REACH Bilaga 59_update'!$A$5:$E$210,5,FALSE)),IF(VLOOKUP($A1095,' REACH Bilaga 59_update'!$D$5:$E$210,2,FALSE)="",NA(),VLOOKUP($A1095,' REACH Bilaga 59_update'!$D$5:$E$210,2,FALSE))),IF(VLOOKUP($C1095,' REACH Bilaga 59_update'!$C$5:$E$210,3,FALSE)="",NA(),VLOOKUP($C1095,' REACH Bilaga 59_update'!$C$5:$E$210,3,FALSE)))</f>
        <v>#N/A</v>
      </c>
      <c r="P1095" s="76" t="e">
        <f>IF(C1095="-",IF(A1095="-",IFERROR(VLOOKUP($D1095,' REACH Bilaga 59_update'!$A$5:$F$210,MATCH(Sammanfattning!P$1,' REACH Bilaga 59_update'!$A$4:$F$4,0),FALSE),VLOOKUP($D1095,'REACH Bilaga XIV_update'!$A$4:$H$110,MATCH(Sammanfattning!P$1,'REACH Bilaga XIV_update'!$A$4:$H$4,0),FALSE)),IFERROR(VLOOKUP($A1095,' REACH Bilaga 59_update'!$D$5:$F$210,MATCH(Sammanfattning!P$1,' REACH Bilaga 59_update'!$D$4:$F$4,0),FALSE),VLOOKUP($A1095,'REACH Bilaga XIV_update'!$D$4:$H$110,MATCH(Sammanfattning!P$1,'REACH Bilaga XIV_update'!$D$4:$H$4,0),FALSE))),IFERROR(VLOOKUP($C1095,' REACH Bilaga 59_update'!$C$5:$F$210,MATCH(Sammanfattning!P$1,' REACH Bilaga 59_update'!$C$4:$F$4,0),FALSE),VLOOKUP($C1095,'REACH Bilaga XIV_update'!$C$4:$H$110,MATCH(Sammanfattning!P$1,'REACH Bilaga XIV_update'!$C$4:$H$4,0),FALSE)))</f>
        <v>#N/A</v>
      </c>
      <c r="Q1095" s="76" t="e">
        <f>IF($C1095="-",IF($A1095="-",IF(VLOOKUP($D1095,'REACH Bilaga XIV_update'!$A$5:$I$110,9,FALSE)="",NA(),VLOOKUP($D1095,'REACH Bilaga XIV_update'!$A$5:$I$110,9,FALSE)),IF(VLOOKUP($A1095,'REACH Bilaga XIV_update'!$D$5:$I$110,6,FALSE)="",NA(),VLOOKUP($A1095,'REACH Bilaga XIV_update'!$D$5:$I$110,6,FALSE))),IF(VLOOKUP($C1095,'REACH Bilaga XIV_update'!$C$5:$I$110,7,FALSE)="",NA(),VLOOKUP($C1095,'REACH Bilaga XIV_update'!$C$5:$I$110,7,FALSE)))</f>
        <v>#N/A</v>
      </c>
      <c r="R1095" s="76" t="e">
        <f>IF($C1095="-",IF($A1095="-",IF(VLOOKUP($D1095,CoRAP_update!$A$5:$O$376,15,FALSE)="",NA(),VLOOKUP($D1095,CoRAP_update!$A$5:$O$376,15,FALSE)),IF(VLOOKUP($A1095,CoRAP_update!$D$5:$O$376,12,FALSE)="",NA(),VLOOKUP($A1095,CoRAP_update!$D$5:$O$376,12,FALSE))),IF(VLOOKUP($C1095,CoRAP_update!$C$5:$O$376,13,FALSE)="",NA(),VLOOKUP($C1095,CoRAP_update!$C$5:$O$376,13,FALSE)))</f>
        <v>#N/A</v>
      </c>
      <c r="S1095" s="144" t="e">
        <f>IF($C1095="-",IF($A1095="-",VLOOKUP($D1095,CoRAP_update!$A$5:$J$376,MATCH(Sammanfattning!S$1,CoRAP_update!$A$4:$J$4,0),FALSE),VLOOKUP($A1095,CoRAP_update!$D$5:$J$376,MATCH(Sammanfattning!S$1,CoRAP_update!$D$4:$J$4,0),FALSE)),VLOOKUP($C1095,CoRAP_update!$C$5:$J$376,MATCH(Sammanfattning!S$1,CoRAP_update!$C$4:$J$4,0),FALSE))</f>
        <v>#N/A</v>
      </c>
      <c r="T1095" s="76" t="str">
        <f>IF($A1095="-",VLOOKUP($D1095,EDC_update!$C$2:$F$450,4,FALSE),VLOOKUP($A1095,EDC_update!$B$2:$F$450,5,FALSE))</f>
        <v>CAT1</v>
      </c>
      <c r="V1095" s="78">
        <f>IF(IFERROR(SEARCH("PBT",P1095),99)=99,IF(IFERROR(SEARCH("suspected PBT",S1095),99)=99,IF(IFERROR(SEARCH("concluded to be PBT",K1095),99)=99,IF(IFERROR(SEARCH("PBT",S1095),99)=99,IF(IFERROR(SEARCH("PBT cand",L1095),99)=99,IF(IFERROR(SEARCH("PBT",L1095),99)=99,IF(IFERROR(SEARCH("persistent, bioackumulative and toxic properties",K1095),99)=99,0,Scoring!$E$3),Scoring!$E$3),Scoring!$E$7),Scoring!$E$3),Scoring!$E$5),Scoring!$E$6),Scoring!$E$3)</f>
        <v>0</v>
      </c>
      <c r="W1095" s="78">
        <f>IF(IFERROR(SEARCH("vPvB",P1095),99)=99,IF(IFERROR(SEARCH("suspected pbt/vPvB",S1095),99)=99,IF(IFERROR(SEARCH("vPvB",S1095),99)=99,IF(IFERROR(SEARCH("concluded to be a vPvB",S1095),99)=99,IF(IFERROR(SEARCH("identified as vPvB",K1095),99)=99,IF(IFERROR(SEARCH("concluded to be a vPvB",K1095),99)=99,IF(IFERROR(SEARCH("concluded to be both pbt and vPvB",S1095),99)=99,IF(IFERROR(SEARCH("concluded to be both pbt and vPvB",K1095),99)=99,0,Scoring!$E$5),Scoring!$E$5),Scoring!$E$5),Scoring!$E$5),Scoring!$E$5),Scoring!$E$4),Scoring!$E$6),Scoring!$E$4)</f>
        <v>0</v>
      </c>
      <c r="X1095" s="78">
        <f>IF(IFERROR(SEARCH("H410",N1095),99)=99,IF(IFERROR(SEARCH("H410",O1095),99)=99,IF(IFERROR(SEARCH("H410",Q1095),99)=99,IF(IFERROR(SEARCH("H410",M1095),99)=99,IF(IFERROR(SEARCH("H410",R1095),99)=99,IF(IFERROR(SEARCH("H411",N1095),99)=99,IF(IFERROR(SEARCH("H411",O1095),99)=99,IF(IFERROR(SEARCH("H411",Q1095),99)=99,IF(IFERROR(SEARCH("H411",M1095),99)=99,IF(IFERROR(SEARCH("H411",R1095),99)=99,IF(IFERROR(SEARCH("H413",N1095),99)=99,IF(IFERROR(SEARCH("H413",O1095),99)=99,IF(IFERROR(SEARCH("H413",Q1095),99)=99,IF(IFERROR(SEARCH("H413",M1095),99)=99,IF(IFERROR(SEARCH("H413",R1095),99)=99,IF(IFERROR(SEARCH("H412",N1095),99)=99,IF(IFERROR(SEARCH("H412",O1095),99)=99,IF(IFERROR(SEARCH("H412",Q1095),99)=99,IF(IFERROR(SEARCH("H412",M1095),99)=99,IF(IFERROR(SEARCH("H412",R1095),99)=99,0,Scoring!$E$2),Scoring!$E$2),Scoring!$E$2),Scoring!$E$2),Scoring!$E$2),Scoring!$E$2),Scoring!$E$2),Scoring!$E$2),Scoring!$E$2),Scoring!$E$2),Scoring!$E$2),Scoring!$E$2),Scoring!$E$2),Scoring!$E$2),Scoring!$E$2),Scoring!$E$2),Scoring!$E$2),Scoring!$E$2),Scoring!$E$2),Scoring!$E$2)</f>
        <v>0</v>
      </c>
      <c r="Y1095" s="78">
        <f>IF(IFERROR(SEARCH("CMR",K1095),99)=99,IF(IFERROR(SEARCH("Suspected CMR",S1095),99)=99,IF(IFERROR(SEARCH("CMR",S1095),99)=99,0,Scoring!$E$8),Scoring!$E$9),Scoring!$E$8)</f>
        <v>0</v>
      </c>
      <c r="Z1095" s="78">
        <f>IF(IFERROR(SEARCH("H350",N1095),99)=99,IF(IFERROR(SEARCH("H350",O1095),99)=99,IF(IFERROR(SEARCH("H350",Q1095),99)=99,IF(IFERROR(SEARCH("H350",M1095),99)=99,IF(IFERROR(SEARCH("H350",R1095),99)=99,IF(IFERROR(SEARCH("H351",N1095),99)=99,IF(IFERROR(SEARCH("H351",O1095),99)=99,IF(IFERROR(SEARCH("H351",Q1095),99)=99,IF(IFERROR(SEARCH("H351",M1095),99)=99,IF(IFERROR(SEARCH("H351",R1095),99)=99,IF(IFERROR(SEARCH("carcinogenic",P1095),99)=99,IF(IFERROR(SEARCH("suspected carcinogenic",S1095),99)=99,0,Scoring!$E$12),Scoring!$E$11),Scoring!$E$10),Scoring!$E$10),Scoring!$E$10),Scoring!$E$10),Scoring!$E$10),Scoring!$E$10),Scoring!$E$10),Scoring!$E$10),Scoring!$E$10),Scoring!$E$10)</f>
        <v>0</v>
      </c>
      <c r="AA1095" s="78">
        <f>IF(IFERROR(SEARCH("H340",N1095),99)=99,IF(IFERROR(SEARCH("H340",O1095),99)=99,IF(IFERROR(SEARCH("H340",Q1095),99)=99,IF(IFERROR(SEARCH("H340",M1095),99)=99,IF(IFERROR(SEARCH("H340",R1095),99)=99,IF(IFERROR(SEARCH("H341",N1095),99)=99,IF(IFERROR(SEARCH("H341",O1095),99)=99,IF(IFERROR(SEARCH("H341",Q1095),99)=99,IF(IFERROR(SEARCH("H341",M1095),99)=99,IF(IFERROR(SEARCH("H341",R1095),99)=99,IF(IFERROR(SEARCH("mutagenic",P1095),99)=99,IF(IFERROR(SEARCH("suspected mutagenic",S1095),99)=99,0,Scoring!$E$15),Scoring!$E$14),Scoring!$E$13),Scoring!$E$13),Scoring!$E$13),Scoring!$E$13),Scoring!$E$13),Scoring!$E$13),Scoring!$E$13),Scoring!$E$13),Scoring!$E$13),Scoring!$E$13)</f>
        <v>0</v>
      </c>
      <c r="AB1095" s="78">
        <f>IF(IFERROR(SEARCH("H360",N1095),99)=99,IF(IFERROR(SEARCH("H360",O1095),99)=99,IF(IFERROR(SEARCH("H360",Q1095),99)=99,IF(IFERROR(SEARCH("H360",M1095),99)=99,IF(IFERROR(SEARCH("H360",R1095),99)=99,IF(IFERROR(SEARCH("H361",N1095),99)=99,IF(IFERROR(SEARCH("H361",O1095),99)=99,IF(IFERROR(SEARCH("H361",Q1095),99)=99,IF(IFERROR(SEARCH("H361",M1095),99)=99,IF(IFERROR(SEARCH("H361",R1095),99)=99,IF(IFERROR(SEARCH("reproduction",P1095),99)=99,IF(IFERROR(SEARCH("suspected reprotoxic",S1095),99)=99,IF(IFERROR(SEARCH("reprotoxic",S1095),99)=99,IF(IFERROR(SEARCH("reprotoxic",K1095),99)=99,0,Scoring!$E$18),Scoring!$E$18),Scoring!$E$19),Scoring!$E$17),Scoring!$E$16),Scoring!$E$16),Scoring!$E$16),Scoring!$E$16),Scoring!$E$16),Scoring!$E$16),Scoring!$E$16),Scoring!$E$16),Scoring!$E$16),Scoring!$E$16)</f>
        <v>0</v>
      </c>
      <c r="AC1095" s="78">
        <f>IF(IFERROR(SEARCH("57f",L1095),99)=99,IF(IFERROR(SEARCH("57(f)",P1095),99)=99,0,Scoring!$E$20),Scoring!$E$20)</f>
        <v>0</v>
      </c>
      <c r="AD1095" s="78">
        <f>IF(IFERROR(SEARCH("CAT1",T1095),99)=99,IF(IFERROR(SEARCH("CAT2",T1095),99)=99,IF(IFERROR(SEARCH("CAT3",T1095),99)=99,IF(IFERROR(SEARCH("concluded to be endocrine",K1095),99)=99,IF(IFERROR(SEARCH("categorised as endocrine",K1095),99)=99,IF(IFERROR(SEARCH("endocrine disrupting",P1095),99)=99,IF(IFERROR(SEARCH("endocrine disrupting",K1095),99)=99,IF(IFERROR(SEARCH("suspected endocrine",S1095),99)=99,IF(IFERROR(SEARCH("potential endocrine",S1095),99)=99,0,Scoring!$E$25),Scoring!$E$25),Scoring!$E$24),Scoring!$E$24),Scoring!$E$24),Scoring!$E$24),Scoring!$E$23),Scoring!$E$22),Scoring!$E$21)</f>
        <v>1</v>
      </c>
      <c r="AE1095" s="78">
        <f>IF(IFERROR(SEARCH("suspected sensitiser",S1095),99)=99,IF(IFERROR(SEARCH("sensitiser",S1095),99)=99,IF(IFERROR(SEARCH("other hazard based concern",S1095),99)=99,0,Scoring!$E$28),Scoring!$E$26),Scoring!$E$27)</f>
        <v>0</v>
      </c>
      <c r="AF1095" s="78">
        <f>IF(IFERROR(M1095,1)=1,IF(IFERROR(N1095,1)=1,IF(IFERROR(O1095,1)=1,IF(IFERROR(Q1095,1)=1,IF(IFERROR(R1095,1)=1,IF(IFERROR(T1095,1)=1,IF(IFERROR(K1095,1)=1,IF(IFERROR(P1095,1)=1,IF(IFERROR(S1095,1)=1,Scoring!$E$29,0),0),0),0),0),0),0),0),0)</f>
        <v>0</v>
      </c>
      <c r="AG1095" s="78">
        <f t="shared" si="79"/>
        <v>1</v>
      </c>
      <c r="AI1095" s="93"/>
      <c r="AJ1095" s="94"/>
      <c r="AK1095" s="76"/>
      <c r="AL1095" s="75"/>
      <c r="AN1095" s="79"/>
      <c r="AO1095" s="79"/>
      <c r="AP1095" s="79"/>
      <c r="AQ1095" s="79"/>
      <c r="AR1095" s="79"/>
      <c r="AS1095" s="78"/>
      <c r="AU1095" s="79">
        <f>IF(IFERROR(F1095,99)=99,IF(IFERROR(G1095,99)=99,IF(IFERROR(H1095,99)=99,IF(IFERROR(I1095,99)=99,IF(IFERROR(E1095,99)=99,IF(IFERROR(J1095,99)=99,0,Scoring!$B$7),Scoring!$B$3),Scoring!$B$2),Scoring!$B$6),Scoring!$B$5),Scoring!$B$4)</f>
        <v>0.3</v>
      </c>
      <c r="AV1095" s="78">
        <f t="shared" si="80"/>
        <v>0.3</v>
      </c>
      <c r="AW1095" s="78"/>
      <c r="AX1095" s="66"/>
      <c r="AY1095" s="78"/>
      <c r="AZ1095" s="76"/>
      <c r="BB1095" s="76"/>
    </row>
    <row r="1096" spans="1:54" x14ac:dyDescent="0.25">
      <c r="A1096" s="89" t="s">
        <v>6918</v>
      </c>
      <c r="B1096" s="89" t="s">
        <v>30</v>
      </c>
      <c r="C1096" s="89" t="s">
        <v>30</v>
      </c>
      <c r="D1096" s="89" t="s">
        <v>6919</v>
      </c>
      <c r="E1096" s="76" t="e">
        <f>IF(C1096="-",IF(A1096="-",VLOOKUP(D1096,'sin-list 180320_update'!$C$2:$C$835,1,FALSE),VLOOKUP(A1096,'sin-list 180320_update'!$A$2:$A$835,1,FALSE)),VLOOKUP(C1096,'sin-list 180320_update'!$B$2:$B$835,1,FALSE))</f>
        <v>#N/A</v>
      </c>
      <c r="F1096" s="76" t="e">
        <f>IF($C1096="-",IF($A1096="-",VLOOKUP($D1096,'REACH Bilaga XVII_update'!$A$5:$A$131,1,FALSE),VLOOKUP($A1096,'REACH Bilaga XVII_update'!$C$5:$C$131,1,FALSE)),VLOOKUP($C1096,'REACH Bilaga XVII_update'!$B$5:$B$131,1,FALSE))</f>
        <v>#N/A</v>
      </c>
      <c r="G1096" s="76" t="e">
        <f>IF($C1096="-",IF($A1096="-",VLOOKUP($D1096,' REACH Bilaga 59_update'!$A$5:$A$210,1,FALSE),VLOOKUP($A1096,' REACH Bilaga 59_update'!$D$5:$D$210,1,FALSE)),VLOOKUP($C1096,' REACH Bilaga 59_update'!$C$5:$C$210,1,FALSE))</f>
        <v>#N/A</v>
      </c>
      <c r="H1096" s="76" t="e">
        <f>IF($C1096="-",IF($A1096="-",VLOOKUP($D1096,'REACH Bilaga XIV_update'!$A$5:$A$110,1,FALSE),VLOOKUP($A1096,'REACH Bilaga XIV_update'!$D$5:$D$110,1,FALSE)),VLOOKUP($C1096,'REACH Bilaga XIV_update'!$C$5:$C$110,1,FALSE))</f>
        <v>#N/A</v>
      </c>
      <c r="I1096" s="76" t="e">
        <f>IF($C1096="-",IF($A1096="-",VLOOKUP($D1096,CoRAP_update!$A$5:$A$376,1,FALSE),VLOOKUP($A1096,CoRAP_update!$D$5:$D$376,1,FALSE)),VLOOKUP($C1096,CoRAP_update!$C$5:$C$376,1,FALSE))</f>
        <v>#N/A</v>
      </c>
      <c r="J1096" s="76" t="str">
        <f>IF($C1096="-",IF($A1096="-",VLOOKUP($D1096,EDC_update!$C$2:$C$450,1,FALSE),VLOOKUP($A1096,EDC_update!$B$2:$B$450,1,FALSE)),VLOOKUP($C1096,EDC_update!$L$2:$L$450,1,FALSE))</f>
        <v>65148-74-5</v>
      </c>
      <c r="K1096" s="76" t="e">
        <f>IF($C1096="-",IF($A1096="-",IF(VLOOKUP($D1096,'sin-list 180320_update'!$C$2:$S$835,3,FALSE)="",NA(),VLOOKUP($D1096,'sin-list 180320_update'!$C$2:$S$835,3,FALSE)),IF(VLOOKUP($A1096,'sin-list 180320_update'!$A$2:$S$835,5,FALSE)="",NA(),VLOOKUP($A1096,'sin-list 180320_update'!$A$2:$S$835,5,FALSE))),IF(VLOOKUP($C1096,'sin-list 180320_update'!$B$2:$S$835,4,FALSE)="",NA(),VLOOKUP($C1096,'sin-list 180320_update'!$B$2:$S$835,4,FALSE)))</f>
        <v>#N/A</v>
      </c>
      <c r="L1096" s="76" t="e">
        <f>IF($C1096="-",IF($A1096="-",VLOOKUP($D1096,'sin-list 180320_update'!$C$2:$S$835,6,FALSE),VLOOKUP($A1096,'sin-list 180320_update'!$A$2:$S$835,8,FALSE)),VLOOKUP($C1096,'sin-list 180320_update'!$B$2:$S$835,7,FALSE))</f>
        <v>#N/A</v>
      </c>
      <c r="M1096" s="76" t="e">
        <f>IF($C1096="-",IF($A1096="-",IF(VLOOKUP($D1096,'sin-list 180320_update'!$C$2:$S$835,8,FALSE)="",NA(),VLOOKUP($D1096,'sin-list 180320_update'!$C$2:$S$835,8,FALSE)),IF(VLOOKUP($A1096,'sin-list 180320_update'!$A$2:$S$835,10,FALSE)="",NA(),VLOOKUP($A1096,'sin-list 180320_update'!$A$2:$S$835,10,FALSE))),IF(VLOOKUP($C1096,'sin-list 180320_update'!$B$2:$S$835,9,FALSE)="",NA(),VLOOKUP($C1096,'sin-list 180320_update'!$B$2:$S$835,9,FALSE)))</f>
        <v>#N/A</v>
      </c>
      <c r="N1096" s="76" t="e">
        <f>IF($C1096="-",IF($A1096="-",IF(VLOOKUP($D1096,'REACH Bilaga XVII_update'!$A$5:$E$131,4,FALSE)="",NA(),VLOOKUP($D1096,'REACH Bilaga XVII_update'!$A$5:$E$131,4,FALSE)),IF(VLOOKUP($A1096,'REACH Bilaga XVII_update'!$C$5:$D$131,2,FALSE)="",NA(),VLOOKUP($A1096,'REACH Bilaga XVII_update'!$C$5:$D$131,2,FALSE))),IF(VLOOKUP($C1096,'REACH Bilaga XVII_update'!$B$5:$D$131,3,FALSE)="",NA(),VLOOKUP($C1096,'REACH Bilaga XVII_update'!$B$5:$D$131,3,FALSE)))</f>
        <v>#N/A</v>
      </c>
      <c r="O1096" s="76" t="e">
        <f>IF($C1096="-",IF($A1096="-",IF(VLOOKUP($D1096,' REACH Bilaga 59_update'!$A$5:$E$210,5,FALSE)="",NA(),VLOOKUP($D1096,' REACH Bilaga 59_update'!$A$5:$E$210,5,FALSE)),IF(VLOOKUP($A1096,' REACH Bilaga 59_update'!$D$5:$E$210,2,FALSE)="",NA(),VLOOKUP($A1096,' REACH Bilaga 59_update'!$D$5:$E$210,2,FALSE))),IF(VLOOKUP($C1096,' REACH Bilaga 59_update'!$C$5:$E$210,3,FALSE)="",NA(),VLOOKUP($C1096,' REACH Bilaga 59_update'!$C$5:$E$210,3,FALSE)))</f>
        <v>#N/A</v>
      </c>
      <c r="P1096" s="76" t="e">
        <f>IF(C1096="-",IF(A1096="-",IFERROR(VLOOKUP($D1096,' REACH Bilaga 59_update'!$A$5:$F$210,MATCH(Sammanfattning!P$1,' REACH Bilaga 59_update'!$A$4:$F$4,0),FALSE),VLOOKUP($D1096,'REACH Bilaga XIV_update'!$A$4:$H$110,MATCH(Sammanfattning!P$1,'REACH Bilaga XIV_update'!$A$4:$H$4,0),FALSE)),IFERROR(VLOOKUP($A1096,' REACH Bilaga 59_update'!$D$5:$F$210,MATCH(Sammanfattning!P$1,' REACH Bilaga 59_update'!$D$4:$F$4,0),FALSE),VLOOKUP($A1096,'REACH Bilaga XIV_update'!$D$4:$H$110,MATCH(Sammanfattning!P$1,'REACH Bilaga XIV_update'!$D$4:$H$4,0),FALSE))),IFERROR(VLOOKUP($C1096,' REACH Bilaga 59_update'!$C$5:$F$210,MATCH(Sammanfattning!P$1,' REACH Bilaga 59_update'!$C$4:$F$4,0),FALSE),VLOOKUP($C1096,'REACH Bilaga XIV_update'!$C$4:$H$110,MATCH(Sammanfattning!P$1,'REACH Bilaga XIV_update'!$C$4:$H$4,0),FALSE)))</f>
        <v>#N/A</v>
      </c>
      <c r="Q1096" s="76" t="e">
        <f>IF($C1096="-",IF($A1096="-",IF(VLOOKUP($D1096,'REACH Bilaga XIV_update'!$A$5:$I$110,9,FALSE)="",NA(),VLOOKUP($D1096,'REACH Bilaga XIV_update'!$A$5:$I$110,9,FALSE)),IF(VLOOKUP($A1096,'REACH Bilaga XIV_update'!$D$5:$I$110,6,FALSE)="",NA(),VLOOKUP($A1096,'REACH Bilaga XIV_update'!$D$5:$I$110,6,FALSE))),IF(VLOOKUP($C1096,'REACH Bilaga XIV_update'!$C$5:$I$110,7,FALSE)="",NA(),VLOOKUP($C1096,'REACH Bilaga XIV_update'!$C$5:$I$110,7,FALSE)))</f>
        <v>#N/A</v>
      </c>
      <c r="R1096" s="76" t="e">
        <f>IF($C1096="-",IF($A1096="-",IF(VLOOKUP($D1096,CoRAP_update!$A$5:$O$376,15,FALSE)="",NA(),VLOOKUP($D1096,CoRAP_update!$A$5:$O$376,15,FALSE)),IF(VLOOKUP($A1096,CoRAP_update!$D$5:$O$376,12,FALSE)="",NA(),VLOOKUP($A1096,CoRAP_update!$D$5:$O$376,12,FALSE))),IF(VLOOKUP($C1096,CoRAP_update!$C$5:$O$376,13,FALSE)="",NA(),VLOOKUP($C1096,CoRAP_update!$C$5:$O$376,13,FALSE)))</f>
        <v>#N/A</v>
      </c>
      <c r="S1096" s="144" t="e">
        <f>IF($C1096="-",IF($A1096="-",VLOOKUP($D1096,CoRAP_update!$A$5:$J$376,MATCH(Sammanfattning!S$1,CoRAP_update!$A$4:$J$4,0),FALSE),VLOOKUP($A1096,CoRAP_update!$D$5:$J$376,MATCH(Sammanfattning!S$1,CoRAP_update!$D$4:$J$4,0),FALSE)),VLOOKUP($C1096,CoRAP_update!$C$5:$J$376,MATCH(Sammanfattning!S$1,CoRAP_update!$C$4:$J$4,0),FALSE))</f>
        <v>#N/A</v>
      </c>
      <c r="T1096" s="76" t="str">
        <f>IF($A1096="-",VLOOKUP($D1096,EDC_update!$C$2:$F$450,4,FALSE),VLOOKUP($A1096,EDC_update!$B$2:$F$450,5,FALSE))</f>
        <v>CAT1</v>
      </c>
      <c r="V1096" s="78">
        <f>IF(IFERROR(SEARCH("PBT",P1096),99)=99,IF(IFERROR(SEARCH("suspected PBT",S1096),99)=99,IF(IFERROR(SEARCH("concluded to be PBT",K1096),99)=99,IF(IFERROR(SEARCH("PBT",S1096),99)=99,IF(IFERROR(SEARCH("PBT cand",L1096),99)=99,IF(IFERROR(SEARCH("PBT",L1096),99)=99,IF(IFERROR(SEARCH("persistent, bioackumulative and toxic properties",K1096),99)=99,0,Scoring!$E$3),Scoring!$E$3),Scoring!$E$7),Scoring!$E$3),Scoring!$E$5),Scoring!$E$6),Scoring!$E$3)</f>
        <v>0</v>
      </c>
      <c r="W1096" s="78">
        <f>IF(IFERROR(SEARCH("vPvB",P1096),99)=99,IF(IFERROR(SEARCH("suspected pbt/vPvB",S1096),99)=99,IF(IFERROR(SEARCH("vPvB",S1096),99)=99,IF(IFERROR(SEARCH("concluded to be a vPvB",S1096),99)=99,IF(IFERROR(SEARCH("identified as vPvB",K1096),99)=99,IF(IFERROR(SEARCH("concluded to be a vPvB",K1096),99)=99,IF(IFERROR(SEARCH("concluded to be both pbt and vPvB",S1096),99)=99,IF(IFERROR(SEARCH("concluded to be both pbt and vPvB",K1096),99)=99,0,Scoring!$E$5),Scoring!$E$5),Scoring!$E$5),Scoring!$E$5),Scoring!$E$5),Scoring!$E$4),Scoring!$E$6),Scoring!$E$4)</f>
        <v>0</v>
      </c>
      <c r="X1096" s="78">
        <f>IF(IFERROR(SEARCH("H410",N1096),99)=99,IF(IFERROR(SEARCH("H410",O1096),99)=99,IF(IFERROR(SEARCH("H410",Q1096),99)=99,IF(IFERROR(SEARCH("H410",M1096),99)=99,IF(IFERROR(SEARCH("H410",R1096),99)=99,IF(IFERROR(SEARCH("H411",N1096),99)=99,IF(IFERROR(SEARCH("H411",O1096),99)=99,IF(IFERROR(SEARCH("H411",Q1096),99)=99,IF(IFERROR(SEARCH("H411",M1096),99)=99,IF(IFERROR(SEARCH("H411",R1096),99)=99,IF(IFERROR(SEARCH("H413",N1096),99)=99,IF(IFERROR(SEARCH("H413",O1096),99)=99,IF(IFERROR(SEARCH("H413",Q1096),99)=99,IF(IFERROR(SEARCH("H413",M1096),99)=99,IF(IFERROR(SEARCH("H413",R1096),99)=99,IF(IFERROR(SEARCH("H412",N1096),99)=99,IF(IFERROR(SEARCH("H412",O1096),99)=99,IF(IFERROR(SEARCH("H412",Q1096),99)=99,IF(IFERROR(SEARCH("H412",M1096),99)=99,IF(IFERROR(SEARCH("H412",R1096),99)=99,0,Scoring!$E$2),Scoring!$E$2),Scoring!$E$2),Scoring!$E$2),Scoring!$E$2),Scoring!$E$2),Scoring!$E$2),Scoring!$E$2),Scoring!$E$2),Scoring!$E$2),Scoring!$E$2),Scoring!$E$2),Scoring!$E$2),Scoring!$E$2),Scoring!$E$2),Scoring!$E$2),Scoring!$E$2),Scoring!$E$2),Scoring!$E$2),Scoring!$E$2)</f>
        <v>0</v>
      </c>
      <c r="Y1096" s="78">
        <f>IF(IFERROR(SEARCH("CMR",K1096),99)=99,IF(IFERROR(SEARCH("Suspected CMR",S1096),99)=99,IF(IFERROR(SEARCH("CMR",S1096),99)=99,0,Scoring!$E$8),Scoring!$E$9),Scoring!$E$8)</f>
        <v>0</v>
      </c>
      <c r="Z1096" s="78">
        <f>IF(IFERROR(SEARCH("H350",N1096),99)=99,IF(IFERROR(SEARCH("H350",O1096),99)=99,IF(IFERROR(SEARCH("H350",Q1096),99)=99,IF(IFERROR(SEARCH("H350",M1096),99)=99,IF(IFERROR(SEARCH("H350",R1096),99)=99,IF(IFERROR(SEARCH("H351",N1096),99)=99,IF(IFERROR(SEARCH("H351",O1096),99)=99,IF(IFERROR(SEARCH("H351",Q1096),99)=99,IF(IFERROR(SEARCH("H351",M1096),99)=99,IF(IFERROR(SEARCH("H351",R1096),99)=99,IF(IFERROR(SEARCH("carcinogenic",P1096),99)=99,IF(IFERROR(SEARCH("suspected carcinogenic",S1096),99)=99,0,Scoring!$E$12),Scoring!$E$11),Scoring!$E$10),Scoring!$E$10),Scoring!$E$10),Scoring!$E$10),Scoring!$E$10),Scoring!$E$10),Scoring!$E$10),Scoring!$E$10),Scoring!$E$10),Scoring!$E$10)</f>
        <v>0</v>
      </c>
      <c r="AA1096" s="78">
        <f>IF(IFERROR(SEARCH("H340",N1096),99)=99,IF(IFERROR(SEARCH("H340",O1096),99)=99,IF(IFERROR(SEARCH("H340",Q1096),99)=99,IF(IFERROR(SEARCH("H340",M1096),99)=99,IF(IFERROR(SEARCH("H340",R1096),99)=99,IF(IFERROR(SEARCH("H341",N1096),99)=99,IF(IFERROR(SEARCH("H341",O1096),99)=99,IF(IFERROR(SEARCH("H341",Q1096),99)=99,IF(IFERROR(SEARCH("H341",M1096),99)=99,IF(IFERROR(SEARCH("H341",R1096),99)=99,IF(IFERROR(SEARCH("mutagenic",P1096),99)=99,IF(IFERROR(SEARCH("suspected mutagenic",S1096),99)=99,0,Scoring!$E$15),Scoring!$E$14),Scoring!$E$13),Scoring!$E$13),Scoring!$E$13),Scoring!$E$13),Scoring!$E$13),Scoring!$E$13),Scoring!$E$13),Scoring!$E$13),Scoring!$E$13),Scoring!$E$13)</f>
        <v>0</v>
      </c>
      <c r="AB1096" s="78">
        <f>IF(IFERROR(SEARCH("H360",N1096),99)=99,IF(IFERROR(SEARCH("H360",O1096),99)=99,IF(IFERROR(SEARCH("H360",Q1096),99)=99,IF(IFERROR(SEARCH("H360",M1096),99)=99,IF(IFERROR(SEARCH("H360",R1096),99)=99,IF(IFERROR(SEARCH("H361",N1096),99)=99,IF(IFERROR(SEARCH("H361",O1096),99)=99,IF(IFERROR(SEARCH("H361",Q1096),99)=99,IF(IFERROR(SEARCH("H361",M1096),99)=99,IF(IFERROR(SEARCH("H361",R1096),99)=99,IF(IFERROR(SEARCH("reproduction",P1096),99)=99,IF(IFERROR(SEARCH("suspected reprotoxic",S1096),99)=99,IF(IFERROR(SEARCH("reprotoxic",S1096),99)=99,IF(IFERROR(SEARCH("reprotoxic",K1096),99)=99,0,Scoring!$E$18),Scoring!$E$18),Scoring!$E$19),Scoring!$E$17),Scoring!$E$16),Scoring!$E$16),Scoring!$E$16),Scoring!$E$16),Scoring!$E$16),Scoring!$E$16),Scoring!$E$16),Scoring!$E$16),Scoring!$E$16),Scoring!$E$16)</f>
        <v>0</v>
      </c>
      <c r="AC1096" s="78">
        <f>IF(IFERROR(SEARCH("57f",L1096),99)=99,IF(IFERROR(SEARCH("57(f)",P1096),99)=99,0,Scoring!$E$20),Scoring!$E$20)</f>
        <v>0</v>
      </c>
      <c r="AD1096" s="78">
        <f>IF(IFERROR(SEARCH("CAT1",T1096),99)=99,IF(IFERROR(SEARCH("CAT2",T1096),99)=99,IF(IFERROR(SEARCH("CAT3",T1096),99)=99,IF(IFERROR(SEARCH("concluded to be endocrine",K1096),99)=99,IF(IFERROR(SEARCH("categorised as endocrine",K1096),99)=99,IF(IFERROR(SEARCH("endocrine disrupting",P1096),99)=99,IF(IFERROR(SEARCH("endocrine disrupting",K1096),99)=99,IF(IFERROR(SEARCH("suspected endocrine",S1096),99)=99,IF(IFERROR(SEARCH("potential endocrine",S1096),99)=99,0,Scoring!$E$25),Scoring!$E$25),Scoring!$E$24),Scoring!$E$24),Scoring!$E$24),Scoring!$E$24),Scoring!$E$23),Scoring!$E$22),Scoring!$E$21)</f>
        <v>1</v>
      </c>
      <c r="AE1096" s="78">
        <f>IF(IFERROR(SEARCH("suspected sensitiser",S1096),99)=99,IF(IFERROR(SEARCH("sensitiser",S1096),99)=99,IF(IFERROR(SEARCH("other hazard based concern",S1096),99)=99,0,Scoring!$E$28),Scoring!$E$26),Scoring!$E$27)</f>
        <v>0</v>
      </c>
      <c r="AF1096" s="78">
        <f>IF(IFERROR(M1096,1)=1,IF(IFERROR(N1096,1)=1,IF(IFERROR(O1096,1)=1,IF(IFERROR(Q1096,1)=1,IF(IFERROR(R1096,1)=1,IF(IFERROR(T1096,1)=1,IF(IFERROR(K1096,1)=1,IF(IFERROR(P1096,1)=1,IF(IFERROR(S1096,1)=1,Scoring!$E$29,0),0),0),0),0),0),0),0),0)</f>
        <v>0</v>
      </c>
      <c r="AG1096" s="78">
        <f t="shared" si="79"/>
        <v>1</v>
      </c>
      <c r="AI1096" s="93"/>
      <c r="AJ1096" s="94"/>
      <c r="AK1096" s="76"/>
      <c r="AL1096" s="75"/>
      <c r="AN1096" s="79"/>
      <c r="AO1096" s="79"/>
      <c r="AP1096" s="79"/>
      <c r="AQ1096" s="79"/>
      <c r="AR1096" s="79"/>
      <c r="AS1096" s="78"/>
      <c r="AU1096" s="79">
        <f>IF(IFERROR(F1096,99)=99,IF(IFERROR(G1096,99)=99,IF(IFERROR(H1096,99)=99,IF(IFERROR(I1096,99)=99,IF(IFERROR(E1096,99)=99,IF(IFERROR(J1096,99)=99,0,Scoring!$B$7),Scoring!$B$3),Scoring!$B$2),Scoring!$B$6),Scoring!$B$5),Scoring!$B$4)</f>
        <v>0.3</v>
      </c>
      <c r="AV1096" s="78">
        <f t="shared" si="80"/>
        <v>0.3</v>
      </c>
      <c r="AW1096" s="78"/>
      <c r="AX1096" s="66"/>
      <c r="AY1096" s="78"/>
      <c r="AZ1096" s="76"/>
      <c r="BB1096" s="76"/>
    </row>
    <row r="1097" spans="1:54" x14ac:dyDescent="0.25">
      <c r="A1097" s="89" t="s">
        <v>6914</v>
      </c>
      <c r="B1097" s="89" t="s">
        <v>30</v>
      </c>
      <c r="C1097" s="89" t="s">
        <v>30</v>
      </c>
      <c r="D1097" s="89" t="s">
        <v>6915</v>
      </c>
      <c r="E1097" s="76" t="e">
        <f>IF(C1097="-",IF(A1097="-",VLOOKUP(D1097,'sin-list 180320_update'!$C$2:$C$835,1,FALSE),VLOOKUP(A1097,'sin-list 180320_update'!$A$2:$A$835,1,FALSE)),VLOOKUP(C1097,'sin-list 180320_update'!$B$2:$B$835,1,FALSE))</f>
        <v>#N/A</v>
      </c>
      <c r="F1097" s="76" t="e">
        <f>IF($C1097="-",IF($A1097="-",VLOOKUP($D1097,'REACH Bilaga XVII_update'!$A$5:$A$131,1,FALSE),VLOOKUP($A1097,'REACH Bilaga XVII_update'!$C$5:$C$131,1,FALSE)),VLOOKUP($C1097,'REACH Bilaga XVII_update'!$B$5:$B$131,1,FALSE))</f>
        <v>#N/A</v>
      </c>
      <c r="G1097" s="76" t="e">
        <f>IF($C1097="-",IF($A1097="-",VLOOKUP($D1097,' REACH Bilaga 59_update'!$A$5:$A$210,1,FALSE),VLOOKUP($A1097,' REACH Bilaga 59_update'!$D$5:$D$210,1,FALSE)),VLOOKUP($C1097,' REACH Bilaga 59_update'!$C$5:$C$210,1,FALSE))</f>
        <v>#N/A</v>
      </c>
      <c r="H1097" s="76" t="e">
        <f>IF($C1097="-",IF($A1097="-",VLOOKUP($D1097,'REACH Bilaga XIV_update'!$A$5:$A$110,1,FALSE),VLOOKUP($A1097,'REACH Bilaga XIV_update'!$D$5:$D$110,1,FALSE)),VLOOKUP($C1097,'REACH Bilaga XIV_update'!$C$5:$C$110,1,FALSE))</f>
        <v>#N/A</v>
      </c>
      <c r="I1097" s="76" t="e">
        <f>IF($C1097="-",IF($A1097="-",VLOOKUP($D1097,CoRAP_update!$A$5:$A$376,1,FALSE),VLOOKUP($A1097,CoRAP_update!$D$5:$D$376,1,FALSE)),VLOOKUP($C1097,CoRAP_update!$C$5:$C$376,1,FALSE))</f>
        <v>#N/A</v>
      </c>
      <c r="J1097" s="76" t="str">
        <f>IF($C1097="-",IF($A1097="-",VLOOKUP($D1097,EDC_update!$C$2:$C$450,1,FALSE),VLOOKUP($A1097,EDC_update!$B$2:$B$450,1,FALSE)),VLOOKUP($C1097,EDC_update!$L$2:$L$450,1,FALSE))</f>
        <v>65148-75-6</v>
      </c>
      <c r="K1097" s="76" t="e">
        <f>IF($C1097="-",IF($A1097="-",IF(VLOOKUP($D1097,'sin-list 180320_update'!$C$2:$S$835,3,FALSE)="",NA(),VLOOKUP($D1097,'sin-list 180320_update'!$C$2:$S$835,3,FALSE)),IF(VLOOKUP($A1097,'sin-list 180320_update'!$A$2:$S$835,5,FALSE)="",NA(),VLOOKUP($A1097,'sin-list 180320_update'!$A$2:$S$835,5,FALSE))),IF(VLOOKUP($C1097,'sin-list 180320_update'!$B$2:$S$835,4,FALSE)="",NA(),VLOOKUP($C1097,'sin-list 180320_update'!$B$2:$S$835,4,FALSE)))</f>
        <v>#N/A</v>
      </c>
      <c r="L1097" s="76" t="e">
        <f>IF($C1097="-",IF($A1097="-",VLOOKUP($D1097,'sin-list 180320_update'!$C$2:$S$835,6,FALSE),VLOOKUP($A1097,'sin-list 180320_update'!$A$2:$S$835,8,FALSE)),VLOOKUP($C1097,'sin-list 180320_update'!$B$2:$S$835,7,FALSE))</f>
        <v>#N/A</v>
      </c>
      <c r="M1097" s="76" t="e">
        <f>IF($C1097="-",IF($A1097="-",IF(VLOOKUP($D1097,'sin-list 180320_update'!$C$2:$S$835,8,FALSE)="",NA(),VLOOKUP($D1097,'sin-list 180320_update'!$C$2:$S$835,8,FALSE)),IF(VLOOKUP($A1097,'sin-list 180320_update'!$A$2:$S$835,10,FALSE)="",NA(),VLOOKUP($A1097,'sin-list 180320_update'!$A$2:$S$835,10,FALSE))),IF(VLOOKUP($C1097,'sin-list 180320_update'!$B$2:$S$835,9,FALSE)="",NA(),VLOOKUP($C1097,'sin-list 180320_update'!$B$2:$S$835,9,FALSE)))</f>
        <v>#N/A</v>
      </c>
      <c r="N1097" s="76" t="e">
        <f>IF($C1097="-",IF($A1097="-",IF(VLOOKUP($D1097,'REACH Bilaga XVII_update'!$A$5:$E$131,4,FALSE)="",NA(),VLOOKUP($D1097,'REACH Bilaga XVII_update'!$A$5:$E$131,4,FALSE)),IF(VLOOKUP($A1097,'REACH Bilaga XVII_update'!$C$5:$D$131,2,FALSE)="",NA(),VLOOKUP($A1097,'REACH Bilaga XVII_update'!$C$5:$D$131,2,FALSE))),IF(VLOOKUP($C1097,'REACH Bilaga XVII_update'!$B$5:$D$131,3,FALSE)="",NA(),VLOOKUP($C1097,'REACH Bilaga XVII_update'!$B$5:$D$131,3,FALSE)))</f>
        <v>#N/A</v>
      </c>
      <c r="O1097" s="76" t="e">
        <f>IF($C1097="-",IF($A1097="-",IF(VLOOKUP($D1097,' REACH Bilaga 59_update'!$A$5:$E$210,5,FALSE)="",NA(),VLOOKUP($D1097,' REACH Bilaga 59_update'!$A$5:$E$210,5,FALSE)),IF(VLOOKUP($A1097,' REACH Bilaga 59_update'!$D$5:$E$210,2,FALSE)="",NA(),VLOOKUP($A1097,' REACH Bilaga 59_update'!$D$5:$E$210,2,FALSE))),IF(VLOOKUP($C1097,' REACH Bilaga 59_update'!$C$5:$E$210,3,FALSE)="",NA(),VLOOKUP($C1097,' REACH Bilaga 59_update'!$C$5:$E$210,3,FALSE)))</f>
        <v>#N/A</v>
      </c>
      <c r="P1097" s="76" t="e">
        <f>IF(C1097="-",IF(A1097="-",IFERROR(VLOOKUP($D1097,' REACH Bilaga 59_update'!$A$5:$F$210,MATCH(Sammanfattning!P$1,' REACH Bilaga 59_update'!$A$4:$F$4,0),FALSE),VLOOKUP($D1097,'REACH Bilaga XIV_update'!$A$4:$H$110,MATCH(Sammanfattning!P$1,'REACH Bilaga XIV_update'!$A$4:$H$4,0),FALSE)),IFERROR(VLOOKUP($A1097,' REACH Bilaga 59_update'!$D$5:$F$210,MATCH(Sammanfattning!P$1,' REACH Bilaga 59_update'!$D$4:$F$4,0),FALSE),VLOOKUP($A1097,'REACH Bilaga XIV_update'!$D$4:$H$110,MATCH(Sammanfattning!P$1,'REACH Bilaga XIV_update'!$D$4:$H$4,0),FALSE))),IFERROR(VLOOKUP($C1097,' REACH Bilaga 59_update'!$C$5:$F$210,MATCH(Sammanfattning!P$1,' REACH Bilaga 59_update'!$C$4:$F$4,0),FALSE),VLOOKUP($C1097,'REACH Bilaga XIV_update'!$C$4:$H$110,MATCH(Sammanfattning!P$1,'REACH Bilaga XIV_update'!$C$4:$H$4,0),FALSE)))</f>
        <v>#N/A</v>
      </c>
      <c r="Q1097" s="76" t="e">
        <f>IF($C1097="-",IF($A1097="-",IF(VLOOKUP($D1097,'REACH Bilaga XIV_update'!$A$5:$I$110,9,FALSE)="",NA(),VLOOKUP($D1097,'REACH Bilaga XIV_update'!$A$5:$I$110,9,FALSE)),IF(VLOOKUP($A1097,'REACH Bilaga XIV_update'!$D$5:$I$110,6,FALSE)="",NA(),VLOOKUP($A1097,'REACH Bilaga XIV_update'!$D$5:$I$110,6,FALSE))),IF(VLOOKUP($C1097,'REACH Bilaga XIV_update'!$C$5:$I$110,7,FALSE)="",NA(),VLOOKUP($C1097,'REACH Bilaga XIV_update'!$C$5:$I$110,7,FALSE)))</f>
        <v>#N/A</v>
      </c>
      <c r="R1097" s="76" t="e">
        <f>IF($C1097="-",IF($A1097="-",IF(VLOOKUP($D1097,CoRAP_update!$A$5:$O$376,15,FALSE)="",NA(),VLOOKUP($D1097,CoRAP_update!$A$5:$O$376,15,FALSE)),IF(VLOOKUP($A1097,CoRAP_update!$D$5:$O$376,12,FALSE)="",NA(),VLOOKUP($A1097,CoRAP_update!$D$5:$O$376,12,FALSE))),IF(VLOOKUP($C1097,CoRAP_update!$C$5:$O$376,13,FALSE)="",NA(),VLOOKUP($C1097,CoRAP_update!$C$5:$O$376,13,FALSE)))</f>
        <v>#N/A</v>
      </c>
      <c r="S1097" s="144" t="e">
        <f>IF($C1097="-",IF($A1097="-",VLOOKUP($D1097,CoRAP_update!$A$5:$J$376,MATCH(Sammanfattning!S$1,CoRAP_update!$A$4:$J$4,0),FALSE),VLOOKUP($A1097,CoRAP_update!$D$5:$J$376,MATCH(Sammanfattning!S$1,CoRAP_update!$D$4:$J$4,0),FALSE)),VLOOKUP($C1097,CoRAP_update!$C$5:$J$376,MATCH(Sammanfattning!S$1,CoRAP_update!$C$4:$J$4,0),FALSE))</f>
        <v>#N/A</v>
      </c>
      <c r="T1097" s="76" t="str">
        <f>IF($A1097="-",VLOOKUP($D1097,EDC_update!$C$2:$F$450,4,FALSE),VLOOKUP($A1097,EDC_update!$B$2:$F$450,5,FALSE))</f>
        <v>CAT1</v>
      </c>
      <c r="V1097" s="78">
        <f>IF(IFERROR(SEARCH("PBT",P1097),99)=99,IF(IFERROR(SEARCH("suspected PBT",S1097),99)=99,IF(IFERROR(SEARCH("concluded to be PBT",K1097),99)=99,IF(IFERROR(SEARCH("PBT",S1097),99)=99,IF(IFERROR(SEARCH("PBT cand",L1097),99)=99,IF(IFERROR(SEARCH("PBT",L1097),99)=99,IF(IFERROR(SEARCH("persistent, bioackumulative and toxic properties",K1097),99)=99,0,Scoring!$E$3),Scoring!$E$3),Scoring!$E$7),Scoring!$E$3),Scoring!$E$5),Scoring!$E$6),Scoring!$E$3)</f>
        <v>0</v>
      </c>
      <c r="W1097" s="78">
        <f>IF(IFERROR(SEARCH("vPvB",P1097),99)=99,IF(IFERROR(SEARCH("suspected pbt/vPvB",S1097),99)=99,IF(IFERROR(SEARCH("vPvB",S1097),99)=99,IF(IFERROR(SEARCH("concluded to be a vPvB",S1097),99)=99,IF(IFERROR(SEARCH("identified as vPvB",K1097),99)=99,IF(IFERROR(SEARCH("concluded to be a vPvB",K1097),99)=99,IF(IFERROR(SEARCH("concluded to be both pbt and vPvB",S1097),99)=99,IF(IFERROR(SEARCH("concluded to be both pbt and vPvB",K1097),99)=99,0,Scoring!$E$5),Scoring!$E$5),Scoring!$E$5),Scoring!$E$5),Scoring!$E$5),Scoring!$E$4),Scoring!$E$6),Scoring!$E$4)</f>
        <v>0</v>
      </c>
      <c r="X1097" s="78">
        <f>IF(IFERROR(SEARCH("H410",N1097),99)=99,IF(IFERROR(SEARCH("H410",O1097),99)=99,IF(IFERROR(SEARCH("H410",Q1097),99)=99,IF(IFERROR(SEARCH("H410",M1097),99)=99,IF(IFERROR(SEARCH("H410",R1097),99)=99,IF(IFERROR(SEARCH("H411",N1097),99)=99,IF(IFERROR(SEARCH("H411",O1097),99)=99,IF(IFERROR(SEARCH("H411",Q1097),99)=99,IF(IFERROR(SEARCH("H411",M1097),99)=99,IF(IFERROR(SEARCH("H411",R1097),99)=99,IF(IFERROR(SEARCH("H413",N1097),99)=99,IF(IFERROR(SEARCH("H413",O1097),99)=99,IF(IFERROR(SEARCH("H413",Q1097),99)=99,IF(IFERROR(SEARCH("H413",M1097),99)=99,IF(IFERROR(SEARCH("H413",R1097),99)=99,IF(IFERROR(SEARCH("H412",N1097),99)=99,IF(IFERROR(SEARCH("H412",O1097),99)=99,IF(IFERROR(SEARCH("H412",Q1097),99)=99,IF(IFERROR(SEARCH("H412",M1097),99)=99,IF(IFERROR(SEARCH("H412",R1097),99)=99,0,Scoring!$E$2),Scoring!$E$2),Scoring!$E$2),Scoring!$E$2),Scoring!$E$2),Scoring!$E$2),Scoring!$E$2),Scoring!$E$2),Scoring!$E$2),Scoring!$E$2),Scoring!$E$2),Scoring!$E$2),Scoring!$E$2),Scoring!$E$2),Scoring!$E$2),Scoring!$E$2),Scoring!$E$2),Scoring!$E$2),Scoring!$E$2),Scoring!$E$2)</f>
        <v>0</v>
      </c>
      <c r="Y1097" s="78">
        <f>IF(IFERROR(SEARCH("CMR",K1097),99)=99,IF(IFERROR(SEARCH("Suspected CMR",S1097),99)=99,IF(IFERROR(SEARCH("CMR",S1097),99)=99,0,Scoring!$E$8),Scoring!$E$9),Scoring!$E$8)</f>
        <v>0</v>
      </c>
      <c r="Z1097" s="78">
        <f>IF(IFERROR(SEARCH("H350",N1097),99)=99,IF(IFERROR(SEARCH("H350",O1097),99)=99,IF(IFERROR(SEARCH("H350",Q1097),99)=99,IF(IFERROR(SEARCH("H350",M1097),99)=99,IF(IFERROR(SEARCH("H350",R1097),99)=99,IF(IFERROR(SEARCH("H351",N1097),99)=99,IF(IFERROR(SEARCH("H351",O1097),99)=99,IF(IFERROR(SEARCH("H351",Q1097),99)=99,IF(IFERROR(SEARCH("H351",M1097),99)=99,IF(IFERROR(SEARCH("H351",R1097),99)=99,IF(IFERROR(SEARCH("carcinogenic",P1097),99)=99,IF(IFERROR(SEARCH("suspected carcinogenic",S1097),99)=99,0,Scoring!$E$12),Scoring!$E$11),Scoring!$E$10),Scoring!$E$10),Scoring!$E$10),Scoring!$E$10),Scoring!$E$10),Scoring!$E$10),Scoring!$E$10),Scoring!$E$10),Scoring!$E$10),Scoring!$E$10)</f>
        <v>0</v>
      </c>
      <c r="AA1097" s="78">
        <f>IF(IFERROR(SEARCH("H340",N1097),99)=99,IF(IFERROR(SEARCH("H340",O1097),99)=99,IF(IFERROR(SEARCH("H340",Q1097),99)=99,IF(IFERROR(SEARCH("H340",M1097),99)=99,IF(IFERROR(SEARCH("H340",R1097),99)=99,IF(IFERROR(SEARCH("H341",N1097),99)=99,IF(IFERROR(SEARCH("H341",O1097),99)=99,IF(IFERROR(SEARCH("H341",Q1097),99)=99,IF(IFERROR(SEARCH("H341",M1097),99)=99,IF(IFERROR(SEARCH("H341",R1097),99)=99,IF(IFERROR(SEARCH("mutagenic",P1097),99)=99,IF(IFERROR(SEARCH("suspected mutagenic",S1097),99)=99,0,Scoring!$E$15),Scoring!$E$14),Scoring!$E$13),Scoring!$E$13),Scoring!$E$13),Scoring!$E$13),Scoring!$E$13),Scoring!$E$13),Scoring!$E$13),Scoring!$E$13),Scoring!$E$13),Scoring!$E$13)</f>
        <v>0</v>
      </c>
      <c r="AB1097" s="78">
        <f>IF(IFERROR(SEARCH("H360",N1097),99)=99,IF(IFERROR(SEARCH("H360",O1097),99)=99,IF(IFERROR(SEARCH("H360",Q1097),99)=99,IF(IFERROR(SEARCH("H360",M1097),99)=99,IF(IFERROR(SEARCH("H360",R1097),99)=99,IF(IFERROR(SEARCH("H361",N1097),99)=99,IF(IFERROR(SEARCH("H361",O1097),99)=99,IF(IFERROR(SEARCH("H361",Q1097),99)=99,IF(IFERROR(SEARCH("H361",M1097),99)=99,IF(IFERROR(SEARCH("H361",R1097),99)=99,IF(IFERROR(SEARCH("reproduction",P1097),99)=99,IF(IFERROR(SEARCH("suspected reprotoxic",S1097),99)=99,IF(IFERROR(SEARCH("reprotoxic",S1097),99)=99,IF(IFERROR(SEARCH("reprotoxic",K1097),99)=99,0,Scoring!$E$18),Scoring!$E$18),Scoring!$E$19),Scoring!$E$17),Scoring!$E$16),Scoring!$E$16),Scoring!$E$16),Scoring!$E$16),Scoring!$E$16),Scoring!$E$16),Scoring!$E$16),Scoring!$E$16),Scoring!$E$16),Scoring!$E$16)</f>
        <v>0</v>
      </c>
      <c r="AC1097" s="78">
        <f>IF(IFERROR(SEARCH("57f",L1097),99)=99,IF(IFERROR(SEARCH("57(f)",P1097),99)=99,0,Scoring!$E$20),Scoring!$E$20)</f>
        <v>0</v>
      </c>
      <c r="AD1097" s="78">
        <f>IF(IFERROR(SEARCH("CAT1",T1097),99)=99,IF(IFERROR(SEARCH("CAT2",T1097),99)=99,IF(IFERROR(SEARCH("CAT3",T1097),99)=99,IF(IFERROR(SEARCH("concluded to be endocrine",K1097),99)=99,IF(IFERROR(SEARCH("categorised as endocrine",K1097),99)=99,IF(IFERROR(SEARCH("endocrine disrupting",P1097),99)=99,IF(IFERROR(SEARCH("endocrine disrupting",K1097),99)=99,IF(IFERROR(SEARCH("suspected endocrine",S1097),99)=99,IF(IFERROR(SEARCH("potential endocrine",S1097),99)=99,0,Scoring!$E$25),Scoring!$E$25),Scoring!$E$24),Scoring!$E$24),Scoring!$E$24),Scoring!$E$24),Scoring!$E$23),Scoring!$E$22),Scoring!$E$21)</f>
        <v>1</v>
      </c>
      <c r="AE1097" s="78">
        <f>IF(IFERROR(SEARCH("suspected sensitiser",S1097),99)=99,IF(IFERROR(SEARCH("sensitiser",S1097),99)=99,IF(IFERROR(SEARCH("other hazard based concern",S1097),99)=99,0,Scoring!$E$28),Scoring!$E$26),Scoring!$E$27)</f>
        <v>0</v>
      </c>
      <c r="AF1097" s="78">
        <f>IF(IFERROR(M1097,1)=1,IF(IFERROR(N1097,1)=1,IF(IFERROR(O1097,1)=1,IF(IFERROR(Q1097,1)=1,IF(IFERROR(R1097,1)=1,IF(IFERROR(T1097,1)=1,IF(IFERROR(K1097,1)=1,IF(IFERROR(P1097,1)=1,IF(IFERROR(S1097,1)=1,Scoring!$E$29,0),0),0),0),0),0),0),0),0)</f>
        <v>0</v>
      </c>
      <c r="AG1097" s="78">
        <f t="shared" si="79"/>
        <v>1</v>
      </c>
      <c r="AI1097" s="93"/>
      <c r="AJ1097" s="94"/>
      <c r="AK1097" s="76"/>
      <c r="AL1097" s="75"/>
      <c r="AN1097" s="79"/>
      <c r="AO1097" s="79"/>
      <c r="AP1097" s="79"/>
      <c r="AQ1097" s="79"/>
      <c r="AR1097" s="79"/>
      <c r="AS1097" s="78"/>
      <c r="AU1097" s="79">
        <f>IF(IFERROR(F1097,99)=99,IF(IFERROR(G1097,99)=99,IF(IFERROR(H1097,99)=99,IF(IFERROR(I1097,99)=99,IF(IFERROR(E1097,99)=99,IF(IFERROR(J1097,99)=99,0,Scoring!$B$7),Scoring!$B$3),Scoring!$B$2),Scoring!$B$6),Scoring!$B$5),Scoring!$B$4)</f>
        <v>0.3</v>
      </c>
      <c r="AV1097" s="78">
        <f t="shared" si="80"/>
        <v>0.3</v>
      </c>
      <c r="AW1097" s="78"/>
      <c r="AX1097" s="66"/>
      <c r="AY1097" s="78"/>
      <c r="AZ1097" s="76"/>
      <c r="BB1097" s="76"/>
    </row>
    <row r="1098" spans="1:54" x14ac:dyDescent="0.25">
      <c r="A1098" s="89" t="s">
        <v>6852</v>
      </c>
      <c r="B1098" s="89" t="s">
        <v>30</v>
      </c>
      <c r="C1098" s="89" t="s">
        <v>30</v>
      </c>
      <c r="D1098" s="89" t="s">
        <v>6853</v>
      </c>
      <c r="E1098" s="76" t="e">
        <f>IF(C1098="-",IF(A1098="-",VLOOKUP(D1098,'sin-list 180320_update'!$C$2:$C$835,1,FALSE),VLOOKUP(A1098,'sin-list 180320_update'!$A$2:$A$835,1,FALSE)),VLOOKUP(C1098,'sin-list 180320_update'!$B$2:$B$835,1,FALSE))</f>
        <v>#N/A</v>
      </c>
      <c r="F1098" s="76" t="e">
        <f>IF($C1098="-",IF($A1098="-",VLOOKUP($D1098,'REACH Bilaga XVII_update'!$A$5:$A$131,1,FALSE),VLOOKUP($A1098,'REACH Bilaga XVII_update'!$C$5:$C$131,1,FALSE)),VLOOKUP($C1098,'REACH Bilaga XVII_update'!$B$5:$B$131,1,FALSE))</f>
        <v>#N/A</v>
      </c>
      <c r="G1098" s="76" t="e">
        <f>IF($C1098="-",IF($A1098="-",VLOOKUP($D1098,' REACH Bilaga 59_update'!$A$5:$A$210,1,FALSE),VLOOKUP($A1098,' REACH Bilaga 59_update'!$D$5:$D$210,1,FALSE)),VLOOKUP($C1098,' REACH Bilaga 59_update'!$C$5:$C$210,1,FALSE))</f>
        <v>#N/A</v>
      </c>
      <c r="H1098" s="76" t="e">
        <f>IF($C1098="-",IF($A1098="-",VLOOKUP($D1098,'REACH Bilaga XIV_update'!$A$5:$A$110,1,FALSE),VLOOKUP($A1098,'REACH Bilaga XIV_update'!$D$5:$D$110,1,FALSE)),VLOOKUP($C1098,'REACH Bilaga XIV_update'!$C$5:$C$110,1,FALSE))</f>
        <v>#N/A</v>
      </c>
      <c r="I1098" s="76" t="e">
        <f>IF($C1098="-",IF($A1098="-",VLOOKUP($D1098,CoRAP_update!$A$5:$A$376,1,FALSE),VLOOKUP($A1098,CoRAP_update!$D$5:$D$376,1,FALSE)),VLOOKUP($C1098,CoRAP_update!$C$5:$C$376,1,FALSE))</f>
        <v>#N/A</v>
      </c>
      <c r="J1098" s="76" t="str">
        <f>IF($C1098="-",IF($A1098="-",VLOOKUP($D1098,EDC_update!$C$2:$C$450,1,FALSE),VLOOKUP($A1098,EDC_update!$B$2:$B$450,1,FALSE)),VLOOKUP($C1098,EDC_update!$L$2:$L$450,1,FALSE))</f>
        <v>65148-80-3</v>
      </c>
      <c r="K1098" s="76" t="e">
        <f>IF($C1098="-",IF($A1098="-",IF(VLOOKUP($D1098,'sin-list 180320_update'!$C$2:$S$835,3,FALSE)="",NA(),VLOOKUP($D1098,'sin-list 180320_update'!$C$2:$S$835,3,FALSE)),IF(VLOOKUP($A1098,'sin-list 180320_update'!$A$2:$S$835,5,FALSE)="",NA(),VLOOKUP($A1098,'sin-list 180320_update'!$A$2:$S$835,5,FALSE))),IF(VLOOKUP($C1098,'sin-list 180320_update'!$B$2:$S$835,4,FALSE)="",NA(),VLOOKUP($C1098,'sin-list 180320_update'!$B$2:$S$835,4,FALSE)))</f>
        <v>#N/A</v>
      </c>
      <c r="L1098" s="76" t="e">
        <f>IF($C1098="-",IF($A1098="-",VLOOKUP($D1098,'sin-list 180320_update'!$C$2:$S$835,6,FALSE),VLOOKUP($A1098,'sin-list 180320_update'!$A$2:$S$835,8,FALSE)),VLOOKUP($C1098,'sin-list 180320_update'!$B$2:$S$835,7,FALSE))</f>
        <v>#N/A</v>
      </c>
      <c r="M1098" s="76" t="e">
        <f>IF($C1098="-",IF($A1098="-",IF(VLOOKUP($D1098,'sin-list 180320_update'!$C$2:$S$835,8,FALSE)="",NA(),VLOOKUP($D1098,'sin-list 180320_update'!$C$2:$S$835,8,FALSE)),IF(VLOOKUP($A1098,'sin-list 180320_update'!$A$2:$S$835,10,FALSE)="",NA(),VLOOKUP($A1098,'sin-list 180320_update'!$A$2:$S$835,10,FALSE))),IF(VLOOKUP($C1098,'sin-list 180320_update'!$B$2:$S$835,9,FALSE)="",NA(),VLOOKUP($C1098,'sin-list 180320_update'!$B$2:$S$835,9,FALSE)))</f>
        <v>#N/A</v>
      </c>
      <c r="N1098" s="76" t="e">
        <f>IF($C1098="-",IF($A1098="-",IF(VLOOKUP($D1098,'REACH Bilaga XVII_update'!$A$5:$E$131,4,FALSE)="",NA(),VLOOKUP($D1098,'REACH Bilaga XVII_update'!$A$5:$E$131,4,FALSE)),IF(VLOOKUP($A1098,'REACH Bilaga XVII_update'!$C$5:$D$131,2,FALSE)="",NA(),VLOOKUP($A1098,'REACH Bilaga XVII_update'!$C$5:$D$131,2,FALSE))),IF(VLOOKUP($C1098,'REACH Bilaga XVII_update'!$B$5:$D$131,3,FALSE)="",NA(),VLOOKUP($C1098,'REACH Bilaga XVII_update'!$B$5:$D$131,3,FALSE)))</f>
        <v>#N/A</v>
      </c>
      <c r="O1098" s="76" t="e">
        <f>IF($C1098="-",IF($A1098="-",IF(VLOOKUP($D1098,' REACH Bilaga 59_update'!$A$5:$E$210,5,FALSE)="",NA(),VLOOKUP($D1098,' REACH Bilaga 59_update'!$A$5:$E$210,5,FALSE)),IF(VLOOKUP($A1098,' REACH Bilaga 59_update'!$D$5:$E$210,2,FALSE)="",NA(),VLOOKUP($A1098,' REACH Bilaga 59_update'!$D$5:$E$210,2,FALSE))),IF(VLOOKUP($C1098,' REACH Bilaga 59_update'!$C$5:$E$210,3,FALSE)="",NA(),VLOOKUP($C1098,' REACH Bilaga 59_update'!$C$5:$E$210,3,FALSE)))</f>
        <v>#N/A</v>
      </c>
      <c r="P1098" s="76" t="e">
        <f>IF(C1098="-",IF(A1098="-",IFERROR(VLOOKUP($D1098,' REACH Bilaga 59_update'!$A$5:$F$210,MATCH(Sammanfattning!P$1,' REACH Bilaga 59_update'!$A$4:$F$4,0),FALSE),VLOOKUP($D1098,'REACH Bilaga XIV_update'!$A$4:$H$110,MATCH(Sammanfattning!P$1,'REACH Bilaga XIV_update'!$A$4:$H$4,0),FALSE)),IFERROR(VLOOKUP($A1098,' REACH Bilaga 59_update'!$D$5:$F$210,MATCH(Sammanfattning!P$1,' REACH Bilaga 59_update'!$D$4:$F$4,0),FALSE),VLOOKUP($A1098,'REACH Bilaga XIV_update'!$D$4:$H$110,MATCH(Sammanfattning!P$1,'REACH Bilaga XIV_update'!$D$4:$H$4,0),FALSE))),IFERROR(VLOOKUP($C1098,' REACH Bilaga 59_update'!$C$5:$F$210,MATCH(Sammanfattning!P$1,' REACH Bilaga 59_update'!$C$4:$F$4,0),FALSE),VLOOKUP($C1098,'REACH Bilaga XIV_update'!$C$4:$H$110,MATCH(Sammanfattning!P$1,'REACH Bilaga XIV_update'!$C$4:$H$4,0),FALSE)))</f>
        <v>#N/A</v>
      </c>
      <c r="Q1098" s="76" t="e">
        <f>IF($C1098="-",IF($A1098="-",IF(VLOOKUP($D1098,'REACH Bilaga XIV_update'!$A$5:$I$110,9,FALSE)="",NA(),VLOOKUP($D1098,'REACH Bilaga XIV_update'!$A$5:$I$110,9,FALSE)),IF(VLOOKUP($A1098,'REACH Bilaga XIV_update'!$D$5:$I$110,6,FALSE)="",NA(),VLOOKUP($A1098,'REACH Bilaga XIV_update'!$D$5:$I$110,6,FALSE))),IF(VLOOKUP($C1098,'REACH Bilaga XIV_update'!$C$5:$I$110,7,FALSE)="",NA(),VLOOKUP($C1098,'REACH Bilaga XIV_update'!$C$5:$I$110,7,FALSE)))</f>
        <v>#N/A</v>
      </c>
      <c r="R1098" s="76" t="e">
        <f>IF($C1098="-",IF($A1098="-",IF(VLOOKUP($D1098,CoRAP_update!$A$5:$O$376,15,FALSE)="",NA(),VLOOKUP($D1098,CoRAP_update!$A$5:$O$376,15,FALSE)),IF(VLOOKUP($A1098,CoRAP_update!$D$5:$O$376,12,FALSE)="",NA(),VLOOKUP($A1098,CoRAP_update!$D$5:$O$376,12,FALSE))),IF(VLOOKUP($C1098,CoRAP_update!$C$5:$O$376,13,FALSE)="",NA(),VLOOKUP($C1098,CoRAP_update!$C$5:$O$376,13,FALSE)))</f>
        <v>#N/A</v>
      </c>
      <c r="S1098" s="144" t="e">
        <f>IF($C1098="-",IF($A1098="-",VLOOKUP($D1098,CoRAP_update!$A$5:$J$376,MATCH(Sammanfattning!S$1,CoRAP_update!$A$4:$J$4,0),FALSE),VLOOKUP($A1098,CoRAP_update!$D$5:$J$376,MATCH(Sammanfattning!S$1,CoRAP_update!$D$4:$J$4,0),FALSE)),VLOOKUP($C1098,CoRAP_update!$C$5:$J$376,MATCH(Sammanfattning!S$1,CoRAP_update!$C$4:$J$4,0),FALSE))</f>
        <v>#N/A</v>
      </c>
      <c r="T1098" s="76" t="str">
        <f>IF($A1098="-",VLOOKUP($D1098,EDC_update!$C$2:$F$450,4,FALSE),VLOOKUP($A1098,EDC_update!$B$2:$F$450,5,FALSE))</f>
        <v>CAT1</v>
      </c>
      <c r="V1098" s="78">
        <f>IF(IFERROR(SEARCH("PBT",P1098),99)=99,IF(IFERROR(SEARCH("suspected PBT",S1098),99)=99,IF(IFERROR(SEARCH("concluded to be PBT",K1098),99)=99,IF(IFERROR(SEARCH("PBT",S1098),99)=99,IF(IFERROR(SEARCH("PBT cand",L1098),99)=99,IF(IFERROR(SEARCH("PBT",L1098),99)=99,IF(IFERROR(SEARCH("persistent, bioackumulative and toxic properties",K1098),99)=99,0,Scoring!$E$3),Scoring!$E$3),Scoring!$E$7),Scoring!$E$3),Scoring!$E$5),Scoring!$E$6),Scoring!$E$3)</f>
        <v>0</v>
      </c>
      <c r="W1098" s="78">
        <f>IF(IFERROR(SEARCH("vPvB",P1098),99)=99,IF(IFERROR(SEARCH("suspected pbt/vPvB",S1098),99)=99,IF(IFERROR(SEARCH("vPvB",S1098),99)=99,IF(IFERROR(SEARCH("concluded to be a vPvB",S1098),99)=99,IF(IFERROR(SEARCH("identified as vPvB",K1098),99)=99,IF(IFERROR(SEARCH("concluded to be a vPvB",K1098),99)=99,IF(IFERROR(SEARCH("concluded to be both pbt and vPvB",S1098),99)=99,IF(IFERROR(SEARCH("concluded to be both pbt and vPvB",K1098),99)=99,0,Scoring!$E$5),Scoring!$E$5),Scoring!$E$5),Scoring!$E$5),Scoring!$E$5),Scoring!$E$4),Scoring!$E$6),Scoring!$E$4)</f>
        <v>0</v>
      </c>
      <c r="X1098" s="78">
        <f>IF(IFERROR(SEARCH("H410",N1098),99)=99,IF(IFERROR(SEARCH("H410",O1098),99)=99,IF(IFERROR(SEARCH("H410",Q1098),99)=99,IF(IFERROR(SEARCH("H410",M1098),99)=99,IF(IFERROR(SEARCH("H410",R1098),99)=99,IF(IFERROR(SEARCH("H411",N1098),99)=99,IF(IFERROR(SEARCH("H411",O1098),99)=99,IF(IFERROR(SEARCH("H411",Q1098),99)=99,IF(IFERROR(SEARCH("H411",M1098),99)=99,IF(IFERROR(SEARCH("H411",R1098),99)=99,IF(IFERROR(SEARCH("H413",N1098),99)=99,IF(IFERROR(SEARCH("H413",O1098),99)=99,IF(IFERROR(SEARCH("H413",Q1098),99)=99,IF(IFERROR(SEARCH("H413",M1098),99)=99,IF(IFERROR(SEARCH("H413",R1098),99)=99,IF(IFERROR(SEARCH("H412",N1098),99)=99,IF(IFERROR(SEARCH("H412",O1098),99)=99,IF(IFERROR(SEARCH("H412",Q1098),99)=99,IF(IFERROR(SEARCH("H412",M1098),99)=99,IF(IFERROR(SEARCH("H412",R1098),99)=99,0,Scoring!$E$2),Scoring!$E$2),Scoring!$E$2),Scoring!$E$2),Scoring!$E$2),Scoring!$E$2),Scoring!$E$2),Scoring!$E$2),Scoring!$E$2),Scoring!$E$2),Scoring!$E$2),Scoring!$E$2),Scoring!$E$2),Scoring!$E$2),Scoring!$E$2),Scoring!$E$2),Scoring!$E$2),Scoring!$E$2),Scoring!$E$2),Scoring!$E$2)</f>
        <v>0</v>
      </c>
      <c r="Y1098" s="78">
        <f>IF(IFERROR(SEARCH("CMR",K1098),99)=99,IF(IFERROR(SEARCH("Suspected CMR",S1098),99)=99,IF(IFERROR(SEARCH("CMR",S1098),99)=99,0,Scoring!$E$8),Scoring!$E$9),Scoring!$E$8)</f>
        <v>0</v>
      </c>
      <c r="Z1098" s="78">
        <f>IF(IFERROR(SEARCH("H350",N1098),99)=99,IF(IFERROR(SEARCH("H350",O1098),99)=99,IF(IFERROR(SEARCH("H350",Q1098),99)=99,IF(IFERROR(SEARCH("H350",M1098),99)=99,IF(IFERROR(SEARCH("H350",R1098),99)=99,IF(IFERROR(SEARCH("H351",N1098),99)=99,IF(IFERROR(SEARCH("H351",O1098),99)=99,IF(IFERROR(SEARCH("H351",Q1098),99)=99,IF(IFERROR(SEARCH("H351",M1098),99)=99,IF(IFERROR(SEARCH("H351",R1098),99)=99,IF(IFERROR(SEARCH("carcinogenic",P1098),99)=99,IF(IFERROR(SEARCH("suspected carcinogenic",S1098),99)=99,0,Scoring!$E$12),Scoring!$E$11),Scoring!$E$10),Scoring!$E$10),Scoring!$E$10),Scoring!$E$10),Scoring!$E$10),Scoring!$E$10),Scoring!$E$10),Scoring!$E$10),Scoring!$E$10),Scoring!$E$10)</f>
        <v>0</v>
      </c>
      <c r="AA1098" s="78">
        <f>IF(IFERROR(SEARCH("H340",N1098),99)=99,IF(IFERROR(SEARCH("H340",O1098),99)=99,IF(IFERROR(SEARCH("H340",Q1098),99)=99,IF(IFERROR(SEARCH("H340",M1098),99)=99,IF(IFERROR(SEARCH("H340",R1098),99)=99,IF(IFERROR(SEARCH("H341",N1098),99)=99,IF(IFERROR(SEARCH("H341",O1098),99)=99,IF(IFERROR(SEARCH("H341",Q1098),99)=99,IF(IFERROR(SEARCH("H341",M1098),99)=99,IF(IFERROR(SEARCH("H341",R1098),99)=99,IF(IFERROR(SEARCH("mutagenic",P1098),99)=99,IF(IFERROR(SEARCH("suspected mutagenic",S1098),99)=99,0,Scoring!$E$15),Scoring!$E$14),Scoring!$E$13),Scoring!$E$13),Scoring!$E$13),Scoring!$E$13),Scoring!$E$13),Scoring!$E$13),Scoring!$E$13),Scoring!$E$13),Scoring!$E$13),Scoring!$E$13)</f>
        <v>0</v>
      </c>
      <c r="AB1098" s="78">
        <f>IF(IFERROR(SEARCH("H360",N1098),99)=99,IF(IFERROR(SEARCH("H360",O1098),99)=99,IF(IFERROR(SEARCH("H360",Q1098),99)=99,IF(IFERROR(SEARCH("H360",M1098),99)=99,IF(IFERROR(SEARCH("H360",R1098),99)=99,IF(IFERROR(SEARCH("H361",N1098),99)=99,IF(IFERROR(SEARCH("H361",O1098),99)=99,IF(IFERROR(SEARCH("H361",Q1098),99)=99,IF(IFERROR(SEARCH("H361",M1098),99)=99,IF(IFERROR(SEARCH("H361",R1098),99)=99,IF(IFERROR(SEARCH("reproduction",P1098),99)=99,IF(IFERROR(SEARCH("suspected reprotoxic",S1098),99)=99,IF(IFERROR(SEARCH("reprotoxic",S1098),99)=99,IF(IFERROR(SEARCH("reprotoxic",K1098),99)=99,0,Scoring!$E$18),Scoring!$E$18),Scoring!$E$19),Scoring!$E$17),Scoring!$E$16),Scoring!$E$16),Scoring!$E$16),Scoring!$E$16),Scoring!$E$16),Scoring!$E$16),Scoring!$E$16),Scoring!$E$16),Scoring!$E$16),Scoring!$E$16)</f>
        <v>0</v>
      </c>
      <c r="AC1098" s="78">
        <f>IF(IFERROR(SEARCH("57f",L1098),99)=99,IF(IFERROR(SEARCH("57(f)",P1098),99)=99,0,Scoring!$E$20),Scoring!$E$20)</f>
        <v>0</v>
      </c>
      <c r="AD1098" s="78">
        <f>IF(IFERROR(SEARCH("CAT1",T1098),99)=99,IF(IFERROR(SEARCH("CAT2",T1098),99)=99,IF(IFERROR(SEARCH("CAT3",T1098),99)=99,IF(IFERROR(SEARCH("concluded to be endocrine",K1098),99)=99,IF(IFERROR(SEARCH("categorised as endocrine",K1098),99)=99,IF(IFERROR(SEARCH("endocrine disrupting",P1098),99)=99,IF(IFERROR(SEARCH("endocrine disrupting",K1098),99)=99,IF(IFERROR(SEARCH("suspected endocrine",S1098),99)=99,IF(IFERROR(SEARCH("potential endocrine",S1098),99)=99,0,Scoring!$E$25),Scoring!$E$25),Scoring!$E$24),Scoring!$E$24),Scoring!$E$24),Scoring!$E$24),Scoring!$E$23),Scoring!$E$22),Scoring!$E$21)</f>
        <v>1</v>
      </c>
      <c r="AE1098" s="78">
        <f>IF(IFERROR(SEARCH("suspected sensitiser",S1098),99)=99,IF(IFERROR(SEARCH("sensitiser",S1098),99)=99,IF(IFERROR(SEARCH("other hazard based concern",S1098),99)=99,0,Scoring!$E$28),Scoring!$E$26),Scoring!$E$27)</f>
        <v>0</v>
      </c>
      <c r="AF1098" s="78">
        <f>IF(IFERROR(M1098,1)=1,IF(IFERROR(N1098,1)=1,IF(IFERROR(O1098,1)=1,IF(IFERROR(Q1098,1)=1,IF(IFERROR(R1098,1)=1,IF(IFERROR(T1098,1)=1,IF(IFERROR(K1098,1)=1,IF(IFERROR(P1098,1)=1,IF(IFERROR(S1098,1)=1,Scoring!$E$29,0),0),0),0),0),0),0),0),0)</f>
        <v>0</v>
      </c>
      <c r="AG1098" s="78">
        <f t="shared" si="79"/>
        <v>1</v>
      </c>
      <c r="AI1098" s="93"/>
      <c r="AJ1098" s="94"/>
      <c r="AK1098" s="76"/>
      <c r="AL1098" s="75"/>
      <c r="AN1098" s="79"/>
      <c r="AO1098" s="79"/>
      <c r="AP1098" s="79"/>
      <c r="AQ1098" s="79"/>
      <c r="AR1098" s="79"/>
      <c r="AS1098" s="78"/>
      <c r="AU1098" s="79">
        <f>IF(IFERROR(F1098,99)=99,IF(IFERROR(G1098,99)=99,IF(IFERROR(H1098,99)=99,IF(IFERROR(I1098,99)=99,IF(IFERROR(E1098,99)=99,IF(IFERROR(J1098,99)=99,0,Scoring!$B$7),Scoring!$B$3),Scoring!$B$2),Scoring!$B$6),Scoring!$B$5),Scoring!$B$4)</f>
        <v>0.3</v>
      </c>
      <c r="AV1098" s="78">
        <f t="shared" si="80"/>
        <v>0.3</v>
      </c>
      <c r="AW1098" s="78"/>
      <c r="AX1098" s="66"/>
      <c r="AY1098" s="78"/>
      <c r="AZ1098" s="76"/>
      <c r="BB1098" s="76"/>
    </row>
    <row r="1099" spans="1:54" x14ac:dyDescent="0.25">
      <c r="A1099" s="89" t="s">
        <v>6890</v>
      </c>
      <c r="B1099" s="89" t="s">
        <v>30</v>
      </c>
      <c r="C1099" s="89" t="s">
        <v>30</v>
      </c>
      <c r="D1099" s="89" t="s">
        <v>6891</v>
      </c>
      <c r="E1099" s="76" t="e">
        <f>IF(C1099="-",IF(A1099="-",VLOOKUP(D1099,'sin-list 180320_update'!$C$2:$C$835,1,FALSE),VLOOKUP(A1099,'sin-list 180320_update'!$A$2:$A$835,1,FALSE)),VLOOKUP(C1099,'sin-list 180320_update'!$B$2:$B$835,1,FALSE))</f>
        <v>#N/A</v>
      </c>
      <c r="F1099" s="76" t="e">
        <f>IF($C1099="-",IF($A1099="-",VLOOKUP($D1099,'REACH Bilaga XVII_update'!$A$5:$A$131,1,FALSE),VLOOKUP($A1099,'REACH Bilaga XVII_update'!$C$5:$C$131,1,FALSE)),VLOOKUP($C1099,'REACH Bilaga XVII_update'!$B$5:$B$131,1,FALSE))</f>
        <v>#N/A</v>
      </c>
      <c r="G1099" s="76" t="e">
        <f>IF($C1099="-",IF($A1099="-",VLOOKUP($D1099,' REACH Bilaga 59_update'!$A$5:$A$210,1,FALSE),VLOOKUP($A1099,' REACH Bilaga 59_update'!$D$5:$D$210,1,FALSE)),VLOOKUP($C1099,' REACH Bilaga 59_update'!$C$5:$C$210,1,FALSE))</f>
        <v>#N/A</v>
      </c>
      <c r="H1099" s="76" t="e">
        <f>IF($C1099="-",IF($A1099="-",VLOOKUP($D1099,'REACH Bilaga XIV_update'!$A$5:$A$110,1,FALSE),VLOOKUP($A1099,'REACH Bilaga XIV_update'!$D$5:$D$110,1,FALSE)),VLOOKUP($C1099,'REACH Bilaga XIV_update'!$C$5:$C$110,1,FALSE))</f>
        <v>#N/A</v>
      </c>
      <c r="I1099" s="76" t="e">
        <f>IF($C1099="-",IF($A1099="-",VLOOKUP($D1099,CoRAP_update!$A$5:$A$376,1,FALSE),VLOOKUP($A1099,CoRAP_update!$D$5:$D$376,1,FALSE)),VLOOKUP($C1099,CoRAP_update!$C$5:$C$376,1,FALSE))</f>
        <v>#N/A</v>
      </c>
      <c r="J1099" s="76" t="str">
        <f>IF($C1099="-",IF($A1099="-",VLOOKUP($D1099,EDC_update!$C$2:$C$450,1,FALSE),VLOOKUP($A1099,EDC_update!$B$2:$B$450,1,FALSE)),VLOOKUP($C1099,EDC_update!$L$2:$L$450,1,FALSE))</f>
        <v>65148-81-4</v>
      </c>
      <c r="K1099" s="76" t="e">
        <f>IF($C1099="-",IF($A1099="-",IF(VLOOKUP($D1099,'sin-list 180320_update'!$C$2:$S$835,3,FALSE)="",NA(),VLOOKUP($D1099,'sin-list 180320_update'!$C$2:$S$835,3,FALSE)),IF(VLOOKUP($A1099,'sin-list 180320_update'!$A$2:$S$835,5,FALSE)="",NA(),VLOOKUP($A1099,'sin-list 180320_update'!$A$2:$S$835,5,FALSE))),IF(VLOOKUP($C1099,'sin-list 180320_update'!$B$2:$S$835,4,FALSE)="",NA(),VLOOKUP($C1099,'sin-list 180320_update'!$B$2:$S$835,4,FALSE)))</f>
        <v>#N/A</v>
      </c>
      <c r="L1099" s="76" t="e">
        <f>IF($C1099="-",IF($A1099="-",VLOOKUP($D1099,'sin-list 180320_update'!$C$2:$S$835,6,FALSE),VLOOKUP($A1099,'sin-list 180320_update'!$A$2:$S$835,8,FALSE)),VLOOKUP($C1099,'sin-list 180320_update'!$B$2:$S$835,7,FALSE))</f>
        <v>#N/A</v>
      </c>
      <c r="M1099" s="76" t="e">
        <f>IF($C1099="-",IF($A1099="-",IF(VLOOKUP($D1099,'sin-list 180320_update'!$C$2:$S$835,8,FALSE)="",NA(),VLOOKUP($D1099,'sin-list 180320_update'!$C$2:$S$835,8,FALSE)),IF(VLOOKUP($A1099,'sin-list 180320_update'!$A$2:$S$835,10,FALSE)="",NA(),VLOOKUP($A1099,'sin-list 180320_update'!$A$2:$S$835,10,FALSE))),IF(VLOOKUP($C1099,'sin-list 180320_update'!$B$2:$S$835,9,FALSE)="",NA(),VLOOKUP($C1099,'sin-list 180320_update'!$B$2:$S$835,9,FALSE)))</f>
        <v>#N/A</v>
      </c>
      <c r="N1099" s="76" t="e">
        <f>IF($C1099="-",IF($A1099="-",IF(VLOOKUP($D1099,'REACH Bilaga XVII_update'!$A$5:$E$131,4,FALSE)="",NA(),VLOOKUP($D1099,'REACH Bilaga XVII_update'!$A$5:$E$131,4,FALSE)),IF(VLOOKUP($A1099,'REACH Bilaga XVII_update'!$C$5:$D$131,2,FALSE)="",NA(),VLOOKUP($A1099,'REACH Bilaga XVII_update'!$C$5:$D$131,2,FALSE))),IF(VLOOKUP($C1099,'REACH Bilaga XVII_update'!$B$5:$D$131,3,FALSE)="",NA(),VLOOKUP($C1099,'REACH Bilaga XVII_update'!$B$5:$D$131,3,FALSE)))</f>
        <v>#N/A</v>
      </c>
      <c r="O1099" s="76" t="e">
        <f>IF($C1099="-",IF($A1099="-",IF(VLOOKUP($D1099,' REACH Bilaga 59_update'!$A$5:$E$210,5,FALSE)="",NA(),VLOOKUP($D1099,' REACH Bilaga 59_update'!$A$5:$E$210,5,FALSE)),IF(VLOOKUP($A1099,' REACH Bilaga 59_update'!$D$5:$E$210,2,FALSE)="",NA(),VLOOKUP($A1099,' REACH Bilaga 59_update'!$D$5:$E$210,2,FALSE))),IF(VLOOKUP($C1099,' REACH Bilaga 59_update'!$C$5:$E$210,3,FALSE)="",NA(),VLOOKUP($C1099,' REACH Bilaga 59_update'!$C$5:$E$210,3,FALSE)))</f>
        <v>#N/A</v>
      </c>
      <c r="P1099" s="76" t="e">
        <f>IF(C1099="-",IF(A1099="-",IFERROR(VLOOKUP($D1099,' REACH Bilaga 59_update'!$A$5:$F$210,MATCH(Sammanfattning!P$1,' REACH Bilaga 59_update'!$A$4:$F$4,0),FALSE),VLOOKUP($D1099,'REACH Bilaga XIV_update'!$A$4:$H$110,MATCH(Sammanfattning!P$1,'REACH Bilaga XIV_update'!$A$4:$H$4,0),FALSE)),IFERROR(VLOOKUP($A1099,' REACH Bilaga 59_update'!$D$5:$F$210,MATCH(Sammanfattning!P$1,' REACH Bilaga 59_update'!$D$4:$F$4,0),FALSE),VLOOKUP($A1099,'REACH Bilaga XIV_update'!$D$4:$H$110,MATCH(Sammanfattning!P$1,'REACH Bilaga XIV_update'!$D$4:$H$4,0),FALSE))),IFERROR(VLOOKUP($C1099,' REACH Bilaga 59_update'!$C$5:$F$210,MATCH(Sammanfattning!P$1,' REACH Bilaga 59_update'!$C$4:$F$4,0),FALSE),VLOOKUP($C1099,'REACH Bilaga XIV_update'!$C$4:$H$110,MATCH(Sammanfattning!P$1,'REACH Bilaga XIV_update'!$C$4:$H$4,0),FALSE)))</f>
        <v>#N/A</v>
      </c>
      <c r="Q1099" s="76" t="e">
        <f>IF($C1099="-",IF($A1099="-",IF(VLOOKUP($D1099,'REACH Bilaga XIV_update'!$A$5:$I$110,9,FALSE)="",NA(),VLOOKUP($D1099,'REACH Bilaga XIV_update'!$A$5:$I$110,9,FALSE)),IF(VLOOKUP($A1099,'REACH Bilaga XIV_update'!$D$5:$I$110,6,FALSE)="",NA(),VLOOKUP($A1099,'REACH Bilaga XIV_update'!$D$5:$I$110,6,FALSE))),IF(VLOOKUP($C1099,'REACH Bilaga XIV_update'!$C$5:$I$110,7,FALSE)="",NA(),VLOOKUP($C1099,'REACH Bilaga XIV_update'!$C$5:$I$110,7,FALSE)))</f>
        <v>#N/A</v>
      </c>
      <c r="R1099" s="76" t="e">
        <f>IF($C1099="-",IF($A1099="-",IF(VLOOKUP($D1099,CoRAP_update!$A$5:$O$376,15,FALSE)="",NA(),VLOOKUP($D1099,CoRAP_update!$A$5:$O$376,15,FALSE)),IF(VLOOKUP($A1099,CoRAP_update!$D$5:$O$376,12,FALSE)="",NA(),VLOOKUP($A1099,CoRAP_update!$D$5:$O$376,12,FALSE))),IF(VLOOKUP($C1099,CoRAP_update!$C$5:$O$376,13,FALSE)="",NA(),VLOOKUP($C1099,CoRAP_update!$C$5:$O$376,13,FALSE)))</f>
        <v>#N/A</v>
      </c>
      <c r="S1099" s="144" t="e">
        <f>IF($C1099="-",IF($A1099="-",VLOOKUP($D1099,CoRAP_update!$A$5:$J$376,MATCH(Sammanfattning!S$1,CoRAP_update!$A$4:$J$4,0),FALSE),VLOOKUP($A1099,CoRAP_update!$D$5:$J$376,MATCH(Sammanfattning!S$1,CoRAP_update!$D$4:$J$4,0),FALSE)),VLOOKUP($C1099,CoRAP_update!$C$5:$J$376,MATCH(Sammanfattning!S$1,CoRAP_update!$C$4:$J$4,0),FALSE))</f>
        <v>#N/A</v>
      </c>
      <c r="T1099" s="76" t="str">
        <f>IF($A1099="-",VLOOKUP($D1099,EDC_update!$C$2:$F$450,4,FALSE),VLOOKUP($A1099,EDC_update!$B$2:$F$450,5,FALSE))</f>
        <v>CAT1</v>
      </c>
      <c r="V1099" s="78">
        <f>IF(IFERROR(SEARCH("PBT",P1099),99)=99,IF(IFERROR(SEARCH("suspected PBT",S1099),99)=99,IF(IFERROR(SEARCH("concluded to be PBT",K1099),99)=99,IF(IFERROR(SEARCH("PBT",S1099),99)=99,IF(IFERROR(SEARCH("PBT cand",L1099),99)=99,IF(IFERROR(SEARCH("PBT",L1099),99)=99,IF(IFERROR(SEARCH("persistent, bioackumulative and toxic properties",K1099),99)=99,0,Scoring!$E$3),Scoring!$E$3),Scoring!$E$7),Scoring!$E$3),Scoring!$E$5),Scoring!$E$6),Scoring!$E$3)</f>
        <v>0</v>
      </c>
      <c r="W1099" s="78">
        <f>IF(IFERROR(SEARCH("vPvB",P1099),99)=99,IF(IFERROR(SEARCH("suspected pbt/vPvB",S1099),99)=99,IF(IFERROR(SEARCH("vPvB",S1099),99)=99,IF(IFERROR(SEARCH("concluded to be a vPvB",S1099),99)=99,IF(IFERROR(SEARCH("identified as vPvB",K1099),99)=99,IF(IFERROR(SEARCH("concluded to be a vPvB",K1099),99)=99,IF(IFERROR(SEARCH("concluded to be both pbt and vPvB",S1099),99)=99,IF(IFERROR(SEARCH("concluded to be both pbt and vPvB",K1099),99)=99,0,Scoring!$E$5),Scoring!$E$5),Scoring!$E$5),Scoring!$E$5),Scoring!$E$5),Scoring!$E$4),Scoring!$E$6),Scoring!$E$4)</f>
        <v>0</v>
      </c>
      <c r="X1099" s="78">
        <f>IF(IFERROR(SEARCH("H410",N1099),99)=99,IF(IFERROR(SEARCH("H410",O1099),99)=99,IF(IFERROR(SEARCH("H410",Q1099),99)=99,IF(IFERROR(SEARCH("H410",M1099),99)=99,IF(IFERROR(SEARCH("H410",R1099),99)=99,IF(IFERROR(SEARCH("H411",N1099),99)=99,IF(IFERROR(SEARCH("H411",O1099),99)=99,IF(IFERROR(SEARCH("H411",Q1099),99)=99,IF(IFERROR(SEARCH("H411",M1099),99)=99,IF(IFERROR(SEARCH("H411",R1099),99)=99,IF(IFERROR(SEARCH("H413",N1099),99)=99,IF(IFERROR(SEARCH("H413",O1099),99)=99,IF(IFERROR(SEARCH("H413",Q1099),99)=99,IF(IFERROR(SEARCH("H413",M1099),99)=99,IF(IFERROR(SEARCH("H413",R1099),99)=99,IF(IFERROR(SEARCH("H412",N1099),99)=99,IF(IFERROR(SEARCH("H412",O1099),99)=99,IF(IFERROR(SEARCH("H412",Q1099),99)=99,IF(IFERROR(SEARCH("H412",M1099),99)=99,IF(IFERROR(SEARCH("H412",R1099),99)=99,0,Scoring!$E$2),Scoring!$E$2),Scoring!$E$2),Scoring!$E$2),Scoring!$E$2),Scoring!$E$2),Scoring!$E$2),Scoring!$E$2),Scoring!$E$2),Scoring!$E$2),Scoring!$E$2),Scoring!$E$2),Scoring!$E$2),Scoring!$E$2),Scoring!$E$2),Scoring!$E$2),Scoring!$E$2),Scoring!$E$2),Scoring!$E$2),Scoring!$E$2)</f>
        <v>0</v>
      </c>
      <c r="Y1099" s="78">
        <f>IF(IFERROR(SEARCH("CMR",K1099),99)=99,IF(IFERROR(SEARCH("Suspected CMR",S1099),99)=99,IF(IFERROR(SEARCH("CMR",S1099),99)=99,0,Scoring!$E$8),Scoring!$E$9),Scoring!$E$8)</f>
        <v>0</v>
      </c>
      <c r="Z1099" s="78">
        <f>IF(IFERROR(SEARCH("H350",N1099),99)=99,IF(IFERROR(SEARCH("H350",O1099),99)=99,IF(IFERROR(SEARCH("H350",Q1099),99)=99,IF(IFERROR(SEARCH("H350",M1099),99)=99,IF(IFERROR(SEARCH("H350",R1099),99)=99,IF(IFERROR(SEARCH("H351",N1099),99)=99,IF(IFERROR(SEARCH("H351",O1099),99)=99,IF(IFERROR(SEARCH("H351",Q1099),99)=99,IF(IFERROR(SEARCH("H351",M1099),99)=99,IF(IFERROR(SEARCH("H351",R1099),99)=99,IF(IFERROR(SEARCH("carcinogenic",P1099),99)=99,IF(IFERROR(SEARCH("suspected carcinogenic",S1099),99)=99,0,Scoring!$E$12),Scoring!$E$11),Scoring!$E$10),Scoring!$E$10),Scoring!$E$10),Scoring!$E$10),Scoring!$E$10),Scoring!$E$10),Scoring!$E$10),Scoring!$E$10),Scoring!$E$10),Scoring!$E$10)</f>
        <v>0</v>
      </c>
      <c r="AA1099" s="78">
        <f>IF(IFERROR(SEARCH("H340",N1099),99)=99,IF(IFERROR(SEARCH("H340",O1099),99)=99,IF(IFERROR(SEARCH("H340",Q1099),99)=99,IF(IFERROR(SEARCH("H340",M1099),99)=99,IF(IFERROR(SEARCH("H340",R1099),99)=99,IF(IFERROR(SEARCH("H341",N1099),99)=99,IF(IFERROR(SEARCH("H341",O1099),99)=99,IF(IFERROR(SEARCH("H341",Q1099),99)=99,IF(IFERROR(SEARCH("H341",M1099),99)=99,IF(IFERROR(SEARCH("H341",R1099),99)=99,IF(IFERROR(SEARCH("mutagenic",P1099),99)=99,IF(IFERROR(SEARCH("suspected mutagenic",S1099),99)=99,0,Scoring!$E$15),Scoring!$E$14),Scoring!$E$13),Scoring!$E$13),Scoring!$E$13),Scoring!$E$13),Scoring!$E$13),Scoring!$E$13),Scoring!$E$13),Scoring!$E$13),Scoring!$E$13),Scoring!$E$13)</f>
        <v>0</v>
      </c>
      <c r="AB1099" s="78">
        <f>IF(IFERROR(SEARCH("H360",N1099),99)=99,IF(IFERROR(SEARCH("H360",O1099),99)=99,IF(IFERROR(SEARCH("H360",Q1099),99)=99,IF(IFERROR(SEARCH("H360",M1099),99)=99,IF(IFERROR(SEARCH("H360",R1099),99)=99,IF(IFERROR(SEARCH("H361",N1099),99)=99,IF(IFERROR(SEARCH("H361",O1099),99)=99,IF(IFERROR(SEARCH("H361",Q1099),99)=99,IF(IFERROR(SEARCH("H361",M1099),99)=99,IF(IFERROR(SEARCH("H361",R1099),99)=99,IF(IFERROR(SEARCH("reproduction",P1099),99)=99,IF(IFERROR(SEARCH("suspected reprotoxic",S1099),99)=99,IF(IFERROR(SEARCH("reprotoxic",S1099),99)=99,IF(IFERROR(SEARCH("reprotoxic",K1099),99)=99,0,Scoring!$E$18),Scoring!$E$18),Scoring!$E$19),Scoring!$E$17),Scoring!$E$16),Scoring!$E$16),Scoring!$E$16),Scoring!$E$16),Scoring!$E$16),Scoring!$E$16),Scoring!$E$16),Scoring!$E$16),Scoring!$E$16),Scoring!$E$16)</f>
        <v>0</v>
      </c>
      <c r="AC1099" s="78">
        <f>IF(IFERROR(SEARCH("57f",L1099),99)=99,IF(IFERROR(SEARCH("57(f)",P1099),99)=99,0,Scoring!$E$20),Scoring!$E$20)</f>
        <v>0</v>
      </c>
      <c r="AD1099" s="78">
        <f>IF(IFERROR(SEARCH("CAT1",T1099),99)=99,IF(IFERROR(SEARCH("CAT2",T1099),99)=99,IF(IFERROR(SEARCH("CAT3",T1099),99)=99,IF(IFERROR(SEARCH("concluded to be endocrine",K1099),99)=99,IF(IFERROR(SEARCH("categorised as endocrine",K1099),99)=99,IF(IFERROR(SEARCH("endocrine disrupting",P1099),99)=99,IF(IFERROR(SEARCH("endocrine disrupting",K1099),99)=99,IF(IFERROR(SEARCH("suspected endocrine",S1099),99)=99,IF(IFERROR(SEARCH("potential endocrine",S1099),99)=99,0,Scoring!$E$25),Scoring!$E$25),Scoring!$E$24),Scoring!$E$24),Scoring!$E$24),Scoring!$E$24),Scoring!$E$23),Scoring!$E$22),Scoring!$E$21)</f>
        <v>1</v>
      </c>
      <c r="AE1099" s="78">
        <f>IF(IFERROR(SEARCH("suspected sensitiser",S1099),99)=99,IF(IFERROR(SEARCH("sensitiser",S1099),99)=99,IF(IFERROR(SEARCH("other hazard based concern",S1099),99)=99,0,Scoring!$E$28),Scoring!$E$26),Scoring!$E$27)</f>
        <v>0</v>
      </c>
      <c r="AF1099" s="78">
        <f>IF(IFERROR(M1099,1)=1,IF(IFERROR(N1099,1)=1,IF(IFERROR(O1099,1)=1,IF(IFERROR(Q1099,1)=1,IF(IFERROR(R1099,1)=1,IF(IFERROR(T1099,1)=1,IF(IFERROR(K1099,1)=1,IF(IFERROR(P1099,1)=1,IF(IFERROR(S1099,1)=1,Scoring!$E$29,0),0),0),0),0),0),0),0),0)</f>
        <v>0</v>
      </c>
      <c r="AG1099" s="78">
        <f t="shared" si="79"/>
        <v>1</v>
      </c>
      <c r="AI1099" s="93"/>
      <c r="AJ1099" s="94"/>
      <c r="AK1099" s="76"/>
      <c r="AL1099" s="75"/>
      <c r="AN1099" s="79"/>
      <c r="AO1099" s="79"/>
      <c r="AP1099" s="79"/>
      <c r="AQ1099" s="79"/>
      <c r="AR1099" s="79"/>
      <c r="AS1099" s="78"/>
      <c r="AU1099" s="79">
        <f>IF(IFERROR(F1099,99)=99,IF(IFERROR(G1099,99)=99,IF(IFERROR(H1099,99)=99,IF(IFERROR(I1099,99)=99,IF(IFERROR(E1099,99)=99,IF(IFERROR(J1099,99)=99,0,Scoring!$B$7),Scoring!$B$3),Scoring!$B$2),Scoring!$B$6),Scoring!$B$5),Scoring!$B$4)</f>
        <v>0.3</v>
      </c>
      <c r="AV1099" s="78">
        <f t="shared" si="80"/>
        <v>0.3</v>
      </c>
      <c r="AW1099" s="78"/>
      <c r="AX1099" s="66"/>
      <c r="AY1099" s="78"/>
      <c r="AZ1099" s="76"/>
      <c r="BB1099" s="76"/>
    </row>
    <row r="1100" spans="1:54" x14ac:dyDescent="0.25">
      <c r="A1100" s="89" t="s">
        <v>6916</v>
      </c>
      <c r="B1100" s="89" t="s">
        <v>30</v>
      </c>
      <c r="C1100" s="89" t="s">
        <v>30</v>
      </c>
      <c r="D1100" s="89" t="s">
        <v>6917</v>
      </c>
      <c r="E1100" s="76" t="e">
        <f>IF(C1100="-",IF(A1100="-",VLOOKUP(D1100,'sin-list 180320_update'!$C$2:$C$835,1,FALSE),VLOOKUP(A1100,'sin-list 180320_update'!$A$2:$A$835,1,FALSE)),VLOOKUP(C1100,'sin-list 180320_update'!$B$2:$B$835,1,FALSE))</f>
        <v>#N/A</v>
      </c>
      <c r="F1100" s="76" t="e">
        <f>IF($C1100="-",IF($A1100="-",VLOOKUP($D1100,'REACH Bilaga XVII_update'!$A$5:$A$131,1,FALSE),VLOOKUP($A1100,'REACH Bilaga XVII_update'!$C$5:$C$131,1,FALSE)),VLOOKUP($C1100,'REACH Bilaga XVII_update'!$B$5:$B$131,1,FALSE))</f>
        <v>#N/A</v>
      </c>
      <c r="G1100" s="76" t="e">
        <f>IF($C1100="-",IF($A1100="-",VLOOKUP($D1100,' REACH Bilaga 59_update'!$A$5:$A$210,1,FALSE),VLOOKUP($A1100,' REACH Bilaga 59_update'!$D$5:$D$210,1,FALSE)),VLOOKUP($C1100,' REACH Bilaga 59_update'!$C$5:$C$210,1,FALSE))</f>
        <v>#N/A</v>
      </c>
      <c r="H1100" s="76" t="e">
        <f>IF($C1100="-",IF($A1100="-",VLOOKUP($D1100,'REACH Bilaga XIV_update'!$A$5:$A$110,1,FALSE),VLOOKUP($A1100,'REACH Bilaga XIV_update'!$D$5:$D$110,1,FALSE)),VLOOKUP($C1100,'REACH Bilaga XIV_update'!$C$5:$C$110,1,FALSE))</f>
        <v>#N/A</v>
      </c>
      <c r="I1100" s="76" t="e">
        <f>IF($C1100="-",IF($A1100="-",VLOOKUP($D1100,CoRAP_update!$A$5:$A$376,1,FALSE),VLOOKUP($A1100,CoRAP_update!$D$5:$D$376,1,FALSE)),VLOOKUP($C1100,CoRAP_update!$C$5:$C$376,1,FALSE))</f>
        <v>#N/A</v>
      </c>
      <c r="J1100" s="76" t="str">
        <f>IF($C1100="-",IF($A1100="-",VLOOKUP($D1100,EDC_update!$C$2:$C$450,1,FALSE),VLOOKUP($A1100,EDC_update!$B$2:$B$450,1,FALSE)),VLOOKUP($C1100,EDC_update!$L$2:$L$450,1,FALSE))</f>
        <v>65148-82-5</v>
      </c>
      <c r="K1100" s="76" t="e">
        <f>IF($C1100="-",IF($A1100="-",IF(VLOOKUP($D1100,'sin-list 180320_update'!$C$2:$S$835,3,FALSE)="",NA(),VLOOKUP($D1100,'sin-list 180320_update'!$C$2:$S$835,3,FALSE)),IF(VLOOKUP($A1100,'sin-list 180320_update'!$A$2:$S$835,5,FALSE)="",NA(),VLOOKUP($A1100,'sin-list 180320_update'!$A$2:$S$835,5,FALSE))),IF(VLOOKUP($C1100,'sin-list 180320_update'!$B$2:$S$835,4,FALSE)="",NA(),VLOOKUP($C1100,'sin-list 180320_update'!$B$2:$S$835,4,FALSE)))</f>
        <v>#N/A</v>
      </c>
      <c r="L1100" s="76" t="e">
        <f>IF($C1100="-",IF($A1100="-",VLOOKUP($D1100,'sin-list 180320_update'!$C$2:$S$835,6,FALSE),VLOOKUP($A1100,'sin-list 180320_update'!$A$2:$S$835,8,FALSE)),VLOOKUP($C1100,'sin-list 180320_update'!$B$2:$S$835,7,FALSE))</f>
        <v>#N/A</v>
      </c>
      <c r="M1100" s="76" t="e">
        <f>IF($C1100="-",IF($A1100="-",IF(VLOOKUP($D1100,'sin-list 180320_update'!$C$2:$S$835,8,FALSE)="",NA(),VLOOKUP($D1100,'sin-list 180320_update'!$C$2:$S$835,8,FALSE)),IF(VLOOKUP($A1100,'sin-list 180320_update'!$A$2:$S$835,10,FALSE)="",NA(),VLOOKUP($A1100,'sin-list 180320_update'!$A$2:$S$835,10,FALSE))),IF(VLOOKUP($C1100,'sin-list 180320_update'!$B$2:$S$835,9,FALSE)="",NA(),VLOOKUP($C1100,'sin-list 180320_update'!$B$2:$S$835,9,FALSE)))</f>
        <v>#N/A</v>
      </c>
      <c r="N1100" s="76" t="e">
        <f>IF($C1100="-",IF($A1100="-",IF(VLOOKUP($D1100,'REACH Bilaga XVII_update'!$A$5:$E$131,4,FALSE)="",NA(),VLOOKUP($D1100,'REACH Bilaga XVII_update'!$A$5:$E$131,4,FALSE)),IF(VLOOKUP($A1100,'REACH Bilaga XVII_update'!$C$5:$D$131,2,FALSE)="",NA(),VLOOKUP($A1100,'REACH Bilaga XVII_update'!$C$5:$D$131,2,FALSE))),IF(VLOOKUP($C1100,'REACH Bilaga XVII_update'!$B$5:$D$131,3,FALSE)="",NA(),VLOOKUP($C1100,'REACH Bilaga XVII_update'!$B$5:$D$131,3,FALSE)))</f>
        <v>#N/A</v>
      </c>
      <c r="O1100" s="76" t="e">
        <f>IF($C1100="-",IF($A1100="-",IF(VLOOKUP($D1100,' REACH Bilaga 59_update'!$A$5:$E$210,5,FALSE)="",NA(),VLOOKUP($D1100,' REACH Bilaga 59_update'!$A$5:$E$210,5,FALSE)),IF(VLOOKUP($A1100,' REACH Bilaga 59_update'!$D$5:$E$210,2,FALSE)="",NA(),VLOOKUP($A1100,' REACH Bilaga 59_update'!$D$5:$E$210,2,FALSE))),IF(VLOOKUP($C1100,' REACH Bilaga 59_update'!$C$5:$E$210,3,FALSE)="",NA(),VLOOKUP($C1100,' REACH Bilaga 59_update'!$C$5:$E$210,3,FALSE)))</f>
        <v>#N/A</v>
      </c>
      <c r="P1100" s="76" t="e">
        <f>IF(C1100="-",IF(A1100="-",IFERROR(VLOOKUP($D1100,' REACH Bilaga 59_update'!$A$5:$F$210,MATCH(Sammanfattning!P$1,' REACH Bilaga 59_update'!$A$4:$F$4,0),FALSE),VLOOKUP($D1100,'REACH Bilaga XIV_update'!$A$4:$H$110,MATCH(Sammanfattning!P$1,'REACH Bilaga XIV_update'!$A$4:$H$4,0),FALSE)),IFERROR(VLOOKUP($A1100,' REACH Bilaga 59_update'!$D$5:$F$210,MATCH(Sammanfattning!P$1,' REACH Bilaga 59_update'!$D$4:$F$4,0),FALSE),VLOOKUP($A1100,'REACH Bilaga XIV_update'!$D$4:$H$110,MATCH(Sammanfattning!P$1,'REACH Bilaga XIV_update'!$D$4:$H$4,0),FALSE))),IFERROR(VLOOKUP($C1100,' REACH Bilaga 59_update'!$C$5:$F$210,MATCH(Sammanfattning!P$1,' REACH Bilaga 59_update'!$C$4:$F$4,0),FALSE),VLOOKUP($C1100,'REACH Bilaga XIV_update'!$C$4:$H$110,MATCH(Sammanfattning!P$1,'REACH Bilaga XIV_update'!$C$4:$H$4,0),FALSE)))</f>
        <v>#N/A</v>
      </c>
      <c r="Q1100" s="76" t="e">
        <f>IF($C1100="-",IF($A1100="-",IF(VLOOKUP($D1100,'REACH Bilaga XIV_update'!$A$5:$I$110,9,FALSE)="",NA(),VLOOKUP($D1100,'REACH Bilaga XIV_update'!$A$5:$I$110,9,FALSE)),IF(VLOOKUP($A1100,'REACH Bilaga XIV_update'!$D$5:$I$110,6,FALSE)="",NA(),VLOOKUP($A1100,'REACH Bilaga XIV_update'!$D$5:$I$110,6,FALSE))),IF(VLOOKUP($C1100,'REACH Bilaga XIV_update'!$C$5:$I$110,7,FALSE)="",NA(),VLOOKUP($C1100,'REACH Bilaga XIV_update'!$C$5:$I$110,7,FALSE)))</f>
        <v>#N/A</v>
      </c>
      <c r="R1100" s="76" t="e">
        <f>IF($C1100="-",IF($A1100="-",IF(VLOOKUP($D1100,CoRAP_update!$A$5:$O$376,15,FALSE)="",NA(),VLOOKUP($D1100,CoRAP_update!$A$5:$O$376,15,FALSE)),IF(VLOOKUP($A1100,CoRAP_update!$D$5:$O$376,12,FALSE)="",NA(),VLOOKUP($A1100,CoRAP_update!$D$5:$O$376,12,FALSE))),IF(VLOOKUP($C1100,CoRAP_update!$C$5:$O$376,13,FALSE)="",NA(),VLOOKUP($C1100,CoRAP_update!$C$5:$O$376,13,FALSE)))</f>
        <v>#N/A</v>
      </c>
      <c r="S1100" s="144" t="e">
        <f>IF($C1100="-",IF($A1100="-",VLOOKUP($D1100,CoRAP_update!$A$5:$J$376,MATCH(Sammanfattning!S$1,CoRAP_update!$A$4:$J$4,0),FALSE),VLOOKUP($A1100,CoRAP_update!$D$5:$J$376,MATCH(Sammanfattning!S$1,CoRAP_update!$D$4:$J$4,0),FALSE)),VLOOKUP($C1100,CoRAP_update!$C$5:$J$376,MATCH(Sammanfattning!S$1,CoRAP_update!$C$4:$J$4,0),FALSE))</f>
        <v>#N/A</v>
      </c>
      <c r="T1100" s="76" t="str">
        <f>IF($A1100="-",VLOOKUP($D1100,EDC_update!$C$2:$F$450,4,FALSE),VLOOKUP($A1100,EDC_update!$B$2:$F$450,5,FALSE))</f>
        <v>CAT1</v>
      </c>
      <c r="V1100" s="78">
        <f>IF(IFERROR(SEARCH("PBT",P1100),99)=99,IF(IFERROR(SEARCH("suspected PBT",S1100),99)=99,IF(IFERROR(SEARCH("concluded to be PBT",K1100),99)=99,IF(IFERROR(SEARCH("PBT",S1100),99)=99,IF(IFERROR(SEARCH("PBT cand",L1100),99)=99,IF(IFERROR(SEARCH("PBT",L1100),99)=99,IF(IFERROR(SEARCH("persistent, bioackumulative and toxic properties",K1100),99)=99,0,Scoring!$E$3),Scoring!$E$3),Scoring!$E$7),Scoring!$E$3),Scoring!$E$5),Scoring!$E$6),Scoring!$E$3)</f>
        <v>0</v>
      </c>
      <c r="W1100" s="78">
        <f>IF(IFERROR(SEARCH("vPvB",P1100),99)=99,IF(IFERROR(SEARCH("suspected pbt/vPvB",S1100),99)=99,IF(IFERROR(SEARCH("vPvB",S1100),99)=99,IF(IFERROR(SEARCH("concluded to be a vPvB",S1100),99)=99,IF(IFERROR(SEARCH("identified as vPvB",K1100),99)=99,IF(IFERROR(SEARCH("concluded to be a vPvB",K1100),99)=99,IF(IFERROR(SEARCH("concluded to be both pbt and vPvB",S1100),99)=99,IF(IFERROR(SEARCH("concluded to be both pbt and vPvB",K1100),99)=99,0,Scoring!$E$5),Scoring!$E$5),Scoring!$E$5),Scoring!$E$5),Scoring!$E$5),Scoring!$E$4),Scoring!$E$6),Scoring!$E$4)</f>
        <v>0</v>
      </c>
      <c r="X1100" s="78">
        <f>IF(IFERROR(SEARCH("H410",N1100),99)=99,IF(IFERROR(SEARCH("H410",O1100),99)=99,IF(IFERROR(SEARCH("H410",Q1100),99)=99,IF(IFERROR(SEARCH("H410",M1100),99)=99,IF(IFERROR(SEARCH("H410",R1100),99)=99,IF(IFERROR(SEARCH("H411",N1100),99)=99,IF(IFERROR(SEARCH("H411",O1100),99)=99,IF(IFERROR(SEARCH("H411",Q1100),99)=99,IF(IFERROR(SEARCH("H411",M1100),99)=99,IF(IFERROR(SEARCH("H411",R1100),99)=99,IF(IFERROR(SEARCH("H413",N1100),99)=99,IF(IFERROR(SEARCH("H413",O1100),99)=99,IF(IFERROR(SEARCH("H413",Q1100),99)=99,IF(IFERROR(SEARCH("H413",M1100),99)=99,IF(IFERROR(SEARCH("H413",R1100),99)=99,IF(IFERROR(SEARCH("H412",N1100),99)=99,IF(IFERROR(SEARCH("H412",O1100),99)=99,IF(IFERROR(SEARCH("H412",Q1100),99)=99,IF(IFERROR(SEARCH("H412",M1100),99)=99,IF(IFERROR(SEARCH("H412",R1100),99)=99,0,Scoring!$E$2),Scoring!$E$2),Scoring!$E$2),Scoring!$E$2),Scoring!$E$2),Scoring!$E$2),Scoring!$E$2),Scoring!$E$2),Scoring!$E$2),Scoring!$E$2),Scoring!$E$2),Scoring!$E$2),Scoring!$E$2),Scoring!$E$2),Scoring!$E$2),Scoring!$E$2),Scoring!$E$2),Scoring!$E$2),Scoring!$E$2),Scoring!$E$2)</f>
        <v>0</v>
      </c>
      <c r="Y1100" s="78">
        <f>IF(IFERROR(SEARCH("CMR",K1100),99)=99,IF(IFERROR(SEARCH("Suspected CMR",S1100),99)=99,IF(IFERROR(SEARCH("CMR",S1100),99)=99,0,Scoring!$E$8),Scoring!$E$9),Scoring!$E$8)</f>
        <v>0</v>
      </c>
      <c r="Z1100" s="78">
        <f>IF(IFERROR(SEARCH("H350",N1100),99)=99,IF(IFERROR(SEARCH("H350",O1100),99)=99,IF(IFERROR(SEARCH("H350",Q1100),99)=99,IF(IFERROR(SEARCH("H350",M1100),99)=99,IF(IFERROR(SEARCH("H350",R1100),99)=99,IF(IFERROR(SEARCH("H351",N1100),99)=99,IF(IFERROR(SEARCH("H351",O1100),99)=99,IF(IFERROR(SEARCH("H351",Q1100),99)=99,IF(IFERROR(SEARCH("H351",M1100),99)=99,IF(IFERROR(SEARCH("H351",R1100),99)=99,IF(IFERROR(SEARCH("carcinogenic",P1100),99)=99,IF(IFERROR(SEARCH("suspected carcinogenic",S1100),99)=99,0,Scoring!$E$12),Scoring!$E$11),Scoring!$E$10),Scoring!$E$10),Scoring!$E$10),Scoring!$E$10),Scoring!$E$10),Scoring!$E$10),Scoring!$E$10),Scoring!$E$10),Scoring!$E$10),Scoring!$E$10)</f>
        <v>0</v>
      </c>
      <c r="AA1100" s="78">
        <f>IF(IFERROR(SEARCH("H340",N1100),99)=99,IF(IFERROR(SEARCH("H340",O1100),99)=99,IF(IFERROR(SEARCH("H340",Q1100),99)=99,IF(IFERROR(SEARCH("H340",M1100),99)=99,IF(IFERROR(SEARCH("H340",R1100),99)=99,IF(IFERROR(SEARCH("H341",N1100),99)=99,IF(IFERROR(SEARCH("H341",O1100),99)=99,IF(IFERROR(SEARCH("H341",Q1100),99)=99,IF(IFERROR(SEARCH("H341",M1100),99)=99,IF(IFERROR(SEARCH("H341",R1100),99)=99,IF(IFERROR(SEARCH("mutagenic",P1100),99)=99,IF(IFERROR(SEARCH("suspected mutagenic",S1100),99)=99,0,Scoring!$E$15),Scoring!$E$14),Scoring!$E$13),Scoring!$E$13),Scoring!$E$13),Scoring!$E$13),Scoring!$E$13),Scoring!$E$13),Scoring!$E$13),Scoring!$E$13),Scoring!$E$13),Scoring!$E$13)</f>
        <v>0</v>
      </c>
      <c r="AB1100" s="78">
        <f>IF(IFERROR(SEARCH("H360",N1100),99)=99,IF(IFERROR(SEARCH("H360",O1100),99)=99,IF(IFERROR(SEARCH("H360",Q1100),99)=99,IF(IFERROR(SEARCH("H360",M1100),99)=99,IF(IFERROR(SEARCH("H360",R1100),99)=99,IF(IFERROR(SEARCH("H361",N1100),99)=99,IF(IFERROR(SEARCH("H361",O1100),99)=99,IF(IFERROR(SEARCH("H361",Q1100),99)=99,IF(IFERROR(SEARCH("H361",M1100),99)=99,IF(IFERROR(SEARCH("H361",R1100),99)=99,IF(IFERROR(SEARCH("reproduction",P1100),99)=99,IF(IFERROR(SEARCH("suspected reprotoxic",S1100),99)=99,IF(IFERROR(SEARCH("reprotoxic",S1100),99)=99,IF(IFERROR(SEARCH("reprotoxic",K1100),99)=99,0,Scoring!$E$18),Scoring!$E$18),Scoring!$E$19),Scoring!$E$17),Scoring!$E$16),Scoring!$E$16),Scoring!$E$16),Scoring!$E$16),Scoring!$E$16),Scoring!$E$16),Scoring!$E$16),Scoring!$E$16),Scoring!$E$16),Scoring!$E$16)</f>
        <v>0</v>
      </c>
      <c r="AC1100" s="78">
        <f>IF(IFERROR(SEARCH("57f",L1100),99)=99,IF(IFERROR(SEARCH("57(f)",P1100),99)=99,0,Scoring!$E$20),Scoring!$E$20)</f>
        <v>0</v>
      </c>
      <c r="AD1100" s="78">
        <f>IF(IFERROR(SEARCH("CAT1",T1100),99)=99,IF(IFERROR(SEARCH("CAT2",T1100),99)=99,IF(IFERROR(SEARCH("CAT3",T1100),99)=99,IF(IFERROR(SEARCH("concluded to be endocrine",K1100),99)=99,IF(IFERROR(SEARCH("categorised as endocrine",K1100),99)=99,IF(IFERROR(SEARCH("endocrine disrupting",P1100),99)=99,IF(IFERROR(SEARCH("endocrine disrupting",K1100),99)=99,IF(IFERROR(SEARCH("suspected endocrine",S1100),99)=99,IF(IFERROR(SEARCH("potential endocrine",S1100),99)=99,0,Scoring!$E$25),Scoring!$E$25),Scoring!$E$24),Scoring!$E$24),Scoring!$E$24),Scoring!$E$24),Scoring!$E$23),Scoring!$E$22),Scoring!$E$21)</f>
        <v>1</v>
      </c>
      <c r="AE1100" s="78">
        <f>IF(IFERROR(SEARCH("suspected sensitiser",S1100),99)=99,IF(IFERROR(SEARCH("sensitiser",S1100),99)=99,IF(IFERROR(SEARCH("other hazard based concern",S1100),99)=99,0,Scoring!$E$28),Scoring!$E$26),Scoring!$E$27)</f>
        <v>0</v>
      </c>
      <c r="AF1100" s="78">
        <f>IF(IFERROR(M1100,1)=1,IF(IFERROR(N1100,1)=1,IF(IFERROR(O1100,1)=1,IF(IFERROR(Q1100,1)=1,IF(IFERROR(R1100,1)=1,IF(IFERROR(T1100,1)=1,IF(IFERROR(K1100,1)=1,IF(IFERROR(P1100,1)=1,IF(IFERROR(S1100,1)=1,Scoring!$E$29,0),0),0),0),0),0),0),0),0)</f>
        <v>0</v>
      </c>
      <c r="AG1100" s="78">
        <f t="shared" si="79"/>
        <v>1</v>
      </c>
      <c r="AI1100" s="93"/>
      <c r="AJ1100" s="94"/>
      <c r="AK1100" s="76"/>
      <c r="AL1100" s="75"/>
      <c r="AN1100" s="79"/>
      <c r="AO1100" s="79"/>
      <c r="AP1100" s="79"/>
      <c r="AQ1100" s="79"/>
      <c r="AR1100" s="79"/>
      <c r="AS1100" s="78"/>
      <c r="AU1100" s="79">
        <f>IF(IFERROR(F1100,99)=99,IF(IFERROR(G1100,99)=99,IF(IFERROR(H1100,99)=99,IF(IFERROR(I1100,99)=99,IF(IFERROR(E1100,99)=99,IF(IFERROR(J1100,99)=99,0,Scoring!$B$7),Scoring!$B$3),Scoring!$B$2),Scoring!$B$6),Scoring!$B$5),Scoring!$B$4)</f>
        <v>0.3</v>
      </c>
      <c r="AV1100" s="78">
        <f t="shared" si="80"/>
        <v>0.3</v>
      </c>
      <c r="AW1100" s="78"/>
      <c r="AX1100" s="66"/>
      <c r="AY1100" s="78"/>
      <c r="AZ1100" s="76"/>
      <c r="BB1100" s="76"/>
    </row>
    <row r="1101" spans="1:54" x14ac:dyDescent="0.25">
      <c r="A1101" s="89" t="s">
        <v>7196</v>
      </c>
      <c r="B1101" s="89" t="s">
        <v>30</v>
      </c>
      <c r="C1101" s="89" t="s">
        <v>30</v>
      </c>
      <c r="D1101" s="89" t="s">
        <v>7197</v>
      </c>
      <c r="E1101" s="76" t="e">
        <f>IF(C1101="-",IF(A1101="-",VLOOKUP(D1101,'sin-list 180320_update'!$C$2:$C$835,1,FALSE),VLOOKUP(A1101,'sin-list 180320_update'!$A$2:$A$835,1,FALSE)),VLOOKUP(C1101,'sin-list 180320_update'!$B$2:$B$835,1,FALSE))</f>
        <v>#N/A</v>
      </c>
      <c r="F1101" s="76" t="e">
        <f>IF($C1101="-",IF($A1101="-",VLOOKUP($D1101,'REACH Bilaga XVII_update'!$A$5:$A$131,1,FALSE),VLOOKUP($A1101,'REACH Bilaga XVII_update'!$C$5:$C$131,1,FALSE)),VLOOKUP($C1101,'REACH Bilaga XVII_update'!$B$5:$B$131,1,FALSE))</f>
        <v>#N/A</v>
      </c>
      <c r="G1101" s="76" t="e">
        <f>IF($C1101="-",IF($A1101="-",VLOOKUP($D1101,' REACH Bilaga 59_update'!$A$5:$A$210,1,FALSE),VLOOKUP($A1101,' REACH Bilaga 59_update'!$D$5:$D$210,1,FALSE)),VLOOKUP($C1101,' REACH Bilaga 59_update'!$C$5:$C$210,1,FALSE))</f>
        <v>#N/A</v>
      </c>
      <c r="H1101" s="76" t="e">
        <f>IF($C1101="-",IF($A1101="-",VLOOKUP($D1101,'REACH Bilaga XIV_update'!$A$5:$A$110,1,FALSE),VLOOKUP($A1101,'REACH Bilaga XIV_update'!$D$5:$D$110,1,FALSE)),VLOOKUP($C1101,'REACH Bilaga XIV_update'!$C$5:$C$110,1,FALSE))</f>
        <v>#N/A</v>
      </c>
      <c r="I1101" s="76" t="e">
        <f>IF($C1101="-",IF($A1101="-",VLOOKUP($D1101,CoRAP_update!$A$5:$A$376,1,FALSE),VLOOKUP($A1101,CoRAP_update!$D$5:$D$376,1,FALSE)),VLOOKUP($C1101,CoRAP_update!$C$5:$C$376,1,FALSE))</f>
        <v>#N/A</v>
      </c>
      <c r="J1101" s="76" t="str">
        <f>IF($C1101="-",IF($A1101="-",VLOOKUP($D1101,EDC_update!$C$2:$C$450,1,FALSE),VLOOKUP($A1101,EDC_update!$B$2:$B$450,1,FALSE)),VLOOKUP($C1101,EDC_update!$L$2:$L$450,1,FALSE))</f>
        <v>65148-83-6</v>
      </c>
      <c r="K1101" s="76" t="e">
        <f>IF($C1101="-",IF($A1101="-",IF(VLOOKUP($D1101,'sin-list 180320_update'!$C$2:$S$835,3,FALSE)="",NA(),VLOOKUP($D1101,'sin-list 180320_update'!$C$2:$S$835,3,FALSE)),IF(VLOOKUP($A1101,'sin-list 180320_update'!$A$2:$S$835,5,FALSE)="",NA(),VLOOKUP($A1101,'sin-list 180320_update'!$A$2:$S$835,5,FALSE))),IF(VLOOKUP($C1101,'sin-list 180320_update'!$B$2:$S$835,4,FALSE)="",NA(),VLOOKUP($C1101,'sin-list 180320_update'!$B$2:$S$835,4,FALSE)))</f>
        <v>#N/A</v>
      </c>
      <c r="L1101" s="76" t="e">
        <f>IF($C1101="-",IF($A1101="-",VLOOKUP($D1101,'sin-list 180320_update'!$C$2:$S$835,6,FALSE),VLOOKUP($A1101,'sin-list 180320_update'!$A$2:$S$835,8,FALSE)),VLOOKUP($C1101,'sin-list 180320_update'!$B$2:$S$835,7,FALSE))</f>
        <v>#N/A</v>
      </c>
      <c r="M1101" s="76" t="e">
        <f>IF($C1101="-",IF($A1101="-",IF(VLOOKUP($D1101,'sin-list 180320_update'!$C$2:$S$835,8,FALSE)="",NA(),VLOOKUP($D1101,'sin-list 180320_update'!$C$2:$S$835,8,FALSE)),IF(VLOOKUP($A1101,'sin-list 180320_update'!$A$2:$S$835,10,FALSE)="",NA(),VLOOKUP($A1101,'sin-list 180320_update'!$A$2:$S$835,10,FALSE))),IF(VLOOKUP($C1101,'sin-list 180320_update'!$B$2:$S$835,9,FALSE)="",NA(),VLOOKUP($C1101,'sin-list 180320_update'!$B$2:$S$835,9,FALSE)))</f>
        <v>#N/A</v>
      </c>
      <c r="N1101" s="76" t="e">
        <f>IF($C1101="-",IF($A1101="-",IF(VLOOKUP($D1101,'REACH Bilaga XVII_update'!$A$5:$E$131,4,FALSE)="",NA(),VLOOKUP($D1101,'REACH Bilaga XVII_update'!$A$5:$E$131,4,FALSE)),IF(VLOOKUP($A1101,'REACH Bilaga XVII_update'!$C$5:$D$131,2,FALSE)="",NA(),VLOOKUP($A1101,'REACH Bilaga XVII_update'!$C$5:$D$131,2,FALSE))),IF(VLOOKUP($C1101,'REACH Bilaga XVII_update'!$B$5:$D$131,3,FALSE)="",NA(),VLOOKUP($C1101,'REACH Bilaga XVII_update'!$B$5:$D$131,3,FALSE)))</f>
        <v>#N/A</v>
      </c>
      <c r="O1101" s="76" t="e">
        <f>IF($C1101="-",IF($A1101="-",IF(VLOOKUP($D1101,' REACH Bilaga 59_update'!$A$5:$E$210,5,FALSE)="",NA(),VLOOKUP($D1101,' REACH Bilaga 59_update'!$A$5:$E$210,5,FALSE)),IF(VLOOKUP($A1101,' REACH Bilaga 59_update'!$D$5:$E$210,2,FALSE)="",NA(),VLOOKUP($A1101,' REACH Bilaga 59_update'!$D$5:$E$210,2,FALSE))),IF(VLOOKUP($C1101,' REACH Bilaga 59_update'!$C$5:$E$210,3,FALSE)="",NA(),VLOOKUP($C1101,' REACH Bilaga 59_update'!$C$5:$E$210,3,FALSE)))</f>
        <v>#N/A</v>
      </c>
      <c r="P1101" s="76" t="e">
        <f>IF(C1101="-",IF(A1101="-",IFERROR(VLOOKUP($D1101,' REACH Bilaga 59_update'!$A$5:$F$210,MATCH(Sammanfattning!P$1,' REACH Bilaga 59_update'!$A$4:$F$4,0),FALSE),VLOOKUP($D1101,'REACH Bilaga XIV_update'!$A$4:$H$110,MATCH(Sammanfattning!P$1,'REACH Bilaga XIV_update'!$A$4:$H$4,0),FALSE)),IFERROR(VLOOKUP($A1101,' REACH Bilaga 59_update'!$D$5:$F$210,MATCH(Sammanfattning!P$1,' REACH Bilaga 59_update'!$D$4:$F$4,0),FALSE),VLOOKUP($A1101,'REACH Bilaga XIV_update'!$D$4:$H$110,MATCH(Sammanfattning!P$1,'REACH Bilaga XIV_update'!$D$4:$H$4,0),FALSE))),IFERROR(VLOOKUP($C1101,' REACH Bilaga 59_update'!$C$5:$F$210,MATCH(Sammanfattning!P$1,' REACH Bilaga 59_update'!$C$4:$F$4,0),FALSE),VLOOKUP($C1101,'REACH Bilaga XIV_update'!$C$4:$H$110,MATCH(Sammanfattning!P$1,'REACH Bilaga XIV_update'!$C$4:$H$4,0),FALSE)))</f>
        <v>#N/A</v>
      </c>
      <c r="Q1101" s="76" t="e">
        <f>IF($C1101="-",IF($A1101="-",IF(VLOOKUP($D1101,'REACH Bilaga XIV_update'!$A$5:$I$110,9,FALSE)="",NA(),VLOOKUP($D1101,'REACH Bilaga XIV_update'!$A$5:$I$110,9,FALSE)),IF(VLOOKUP($A1101,'REACH Bilaga XIV_update'!$D$5:$I$110,6,FALSE)="",NA(),VLOOKUP($A1101,'REACH Bilaga XIV_update'!$D$5:$I$110,6,FALSE))),IF(VLOOKUP($C1101,'REACH Bilaga XIV_update'!$C$5:$I$110,7,FALSE)="",NA(),VLOOKUP($C1101,'REACH Bilaga XIV_update'!$C$5:$I$110,7,FALSE)))</f>
        <v>#N/A</v>
      </c>
      <c r="R1101" s="76" t="e">
        <f>IF($C1101="-",IF($A1101="-",IF(VLOOKUP($D1101,CoRAP_update!$A$5:$O$376,15,FALSE)="",NA(),VLOOKUP($D1101,CoRAP_update!$A$5:$O$376,15,FALSE)),IF(VLOOKUP($A1101,CoRAP_update!$D$5:$O$376,12,FALSE)="",NA(),VLOOKUP($A1101,CoRAP_update!$D$5:$O$376,12,FALSE))),IF(VLOOKUP($C1101,CoRAP_update!$C$5:$O$376,13,FALSE)="",NA(),VLOOKUP($C1101,CoRAP_update!$C$5:$O$376,13,FALSE)))</f>
        <v>#N/A</v>
      </c>
      <c r="S1101" s="144" t="e">
        <f>IF($C1101="-",IF($A1101="-",VLOOKUP($D1101,CoRAP_update!$A$5:$J$376,MATCH(Sammanfattning!S$1,CoRAP_update!$A$4:$J$4,0),FALSE),VLOOKUP($A1101,CoRAP_update!$D$5:$J$376,MATCH(Sammanfattning!S$1,CoRAP_update!$D$4:$J$4,0),FALSE)),VLOOKUP($C1101,CoRAP_update!$C$5:$J$376,MATCH(Sammanfattning!S$1,CoRAP_update!$C$4:$J$4,0),FALSE))</f>
        <v>#N/A</v>
      </c>
      <c r="T1101" s="76" t="str">
        <f>IF($A1101="-",VLOOKUP($D1101,EDC_update!$C$2:$F$450,4,FALSE),VLOOKUP($A1101,EDC_update!$B$2:$F$450,5,FALSE))</f>
        <v>CAT1</v>
      </c>
      <c r="V1101" s="78">
        <f>IF(IFERROR(SEARCH("PBT",P1101),99)=99,IF(IFERROR(SEARCH("suspected PBT",S1101),99)=99,IF(IFERROR(SEARCH("concluded to be PBT",K1101),99)=99,IF(IFERROR(SEARCH("PBT",S1101),99)=99,IF(IFERROR(SEARCH("PBT cand",L1101),99)=99,IF(IFERROR(SEARCH("PBT",L1101),99)=99,IF(IFERROR(SEARCH("persistent, bioackumulative and toxic properties",K1101),99)=99,0,Scoring!$E$3),Scoring!$E$3),Scoring!$E$7),Scoring!$E$3),Scoring!$E$5),Scoring!$E$6),Scoring!$E$3)</f>
        <v>0</v>
      </c>
      <c r="W1101" s="78">
        <f>IF(IFERROR(SEARCH("vPvB",P1101),99)=99,IF(IFERROR(SEARCH("suspected pbt/vPvB",S1101),99)=99,IF(IFERROR(SEARCH("vPvB",S1101),99)=99,IF(IFERROR(SEARCH("concluded to be a vPvB",S1101),99)=99,IF(IFERROR(SEARCH("identified as vPvB",K1101),99)=99,IF(IFERROR(SEARCH("concluded to be a vPvB",K1101),99)=99,IF(IFERROR(SEARCH("concluded to be both pbt and vPvB",S1101),99)=99,IF(IFERROR(SEARCH("concluded to be both pbt and vPvB",K1101),99)=99,0,Scoring!$E$5),Scoring!$E$5),Scoring!$E$5),Scoring!$E$5),Scoring!$E$5),Scoring!$E$4),Scoring!$E$6),Scoring!$E$4)</f>
        <v>0</v>
      </c>
      <c r="X1101" s="78">
        <f>IF(IFERROR(SEARCH("H410",N1101),99)=99,IF(IFERROR(SEARCH("H410",O1101),99)=99,IF(IFERROR(SEARCH("H410",Q1101),99)=99,IF(IFERROR(SEARCH("H410",M1101),99)=99,IF(IFERROR(SEARCH("H410",R1101),99)=99,IF(IFERROR(SEARCH("H411",N1101),99)=99,IF(IFERROR(SEARCH("H411",O1101),99)=99,IF(IFERROR(SEARCH("H411",Q1101),99)=99,IF(IFERROR(SEARCH("H411",M1101),99)=99,IF(IFERROR(SEARCH("H411",R1101),99)=99,IF(IFERROR(SEARCH("H413",N1101),99)=99,IF(IFERROR(SEARCH("H413",O1101),99)=99,IF(IFERROR(SEARCH("H413",Q1101),99)=99,IF(IFERROR(SEARCH("H413",M1101),99)=99,IF(IFERROR(SEARCH("H413",R1101),99)=99,IF(IFERROR(SEARCH("H412",N1101),99)=99,IF(IFERROR(SEARCH("H412",O1101),99)=99,IF(IFERROR(SEARCH("H412",Q1101),99)=99,IF(IFERROR(SEARCH("H412",M1101),99)=99,IF(IFERROR(SEARCH("H412",R1101),99)=99,0,Scoring!$E$2),Scoring!$E$2),Scoring!$E$2),Scoring!$E$2),Scoring!$E$2),Scoring!$E$2),Scoring!$E$2),Scoring!$E$2),Scoring!$E$2),Scoring!$E$2),Scoring!$E$2),Scoring!$E$2),Scoring!$E$2),Scoring!$E$2),Scoring!$E$2),Scoring!$E$2),Scoring!$E$2),Scoring!$E$2),Scoring!$E$2),Scoring!$E$2)</f>
        <v>0</v>
      </c>
      <c r="Y1101" s="78">
        <f>IF(IFERROR(SEARCH("CMR",K1101),99)=99,IF(IFERROR(SEARCH("Suspected CMR",S1101),99)=99,IF(IFERROR(SEARCH("CMR",S1101),99)=99,0,Scoring!$E$8),Scoring!$E$9),Scoring!$E$8)</f>
        <v>0</v>
      </c>
      <c r="Z1101" s="78">
        <f>IF(IFERROR(SEARCH("H350",N1101),99)=99,IF(IFERROR(SEARCH("H350",O1101),99)=99,IF(IFERROR(SEARCH("H350",Q1101),99)=99,IF(IFERROR(SEARCH("H350",M1101),99)=99,IF(IFERROR(SEARCH("H350",R1101),99)=99,IF(IFERROR(SEARCH("H351",N1101),99)=99,IF(IFERROR(SEARCH("H351",O1101),99)=99,IF(IFERROR(SEARCH("H351",Q1101),99)=99,IF(IFERROR(SEARCH("H351",M1101),99)=99,IF(IFERROR(SEARCH("H351",R1101),99)=99,IF(IFERROR(SEARCH("carcinogenic",P1101),99)=99,IF(IFERROR(SEARCH("suspected carcinogenic",S1101),99)=99,0,Scoring!$E$12),Scoring!$E$11),Scoring!$E$10),Scoring!$E$10),Scoring!$E$10),Scoring!$E$10),Scoring!$E$10),Scoring!$E$10),Scoring!$E$10),Scoring!$E$10),Scoring!$E$10),Scoring!$E$10)</f>
        <v>0</v>
      </c>
      <c r="AA1101" s="78">
        <f>IF(IFERROR(SEARCH("H340",N1101),99)=99,IF(IFERROR(SEARCH("H340",O1101),99)=99,IF(IFERROR(SEARCH("H340",Q1101),99)=99,IF(IFERROR(SEARCH("H340",M1101),99)=99,IF(IFERROR(SEARCH("H340",R1101),99)=99,IF(IFERROR(SEARCH("H341",N1101),99)=99,IF(IFERROR(SEARCH("H341",O1101),99)=99,IF(IFERROR(SEARCH("H341",Q1101),99)=99,IF(IFERROR(SEARCH("H341",M1101),99)=99,IF(IFERROR(SEARCH("H341",R1101),99)=99,IF(IFERROR(SEARCH("mutagenic",P1101),99)=99,IF(IFERROR(SEARCH("suspected mutagenic",S1101),99)=99,0,Scoring!$E$15),Scoring!$E$14),Scoring!$E$13),Scoring!$E$13),Scoring!$E$13),Scoring!$E$13),Scoring!$E$13),Scoring!$E$13),Scoring!$E$13),Scoring!$E$13),Scoring!$E$13),Scoring!$E$13)</f>
        <v>0</v>
      </c>
      <c r="AB1101" s="78">
        <f>IF(IFERROR(SEARCH("H360",N1101),99)=99,IF(IFERROR(SEARCH("H360",O1101),99)=99,IF(IFERROR(SEARCH("H360",Q1101),99)=99,IF(IFERROR(SEARCH("H360",M1101),99)=99,IF(IFERROR(SEARCH("H360",R1101),99)=99,IF(IFERROR(SEARCH("H361",N1101),99)=99,IF(IFERROR(SEARCH("H361",O1101),99)=99,IF(IFERROR(SEARCH("H361",Q1101),99)=99,IF(IFERROR(SEARCH("H361",M1101),99)=99,IF(IFERROR(SEARCH("H361",R1101),99)=99,IF(IFERROR(SEARCH("reproduction",P1101),99)=99,IF(IFERROR(SEARCH("suspected reprotoxic",S1101),99)=99,IF(IFERROR(SEARCH("reprotoxic",S1101),99)=99,IF(IFERROR(SEARCH("reprotoxic",K1101),99)=99,0,Scoring!$E$18),Scoring!$E$18),Scoring!$E$19),Scoring!$E$17),Scoring!$E$16),Scoring!$E$16),Scoring!$E$16),Scoring!$E$16),Scoring!$E$16),Scoring!$E$16),Scoring!$E$16),Scoring!$E$16),Scoring!$E$16),Scoring!$E$16)</f>
        <v>0</v>
      </c>
      <c r="AC1101" s="78">
        <f>IF(IFERROR(SEARCH("57f",L1101),99)=99,IF(IFERROR(SEARCH("57(f)",P1101),99)=99,0,Scoring!$E$20),Scoring!$E$20)</f>
        <v>0</v>
      </c>
      <c r="AD1101" s="78">
        <f>IF(IFERROR(SEARCH("CAT1",T1101),99)=99,IF(IFERROR(SEARCH("CAT2",T1101),99)=99,IF(IFERROR(SEARCH("CAT3",T1101),99)=99,IF(IFERROR(SEARCH("concluded to be endocrine",K1101),99)=99,IF(IFERROR(SEARCH("categorised as endocrine",K1101),99)=99,IF(IFERROR(SEARCH("endocrine disrupting",P1101),99)=99,IF(IFERROR(SEARCH("endocrine disrupting",K1101),99)=99,IF(IFERROR(SEARCH("suspected endocrine",S1101),99)=99,IF(IFERROR(SEARCH("potential endocrine",S1101),99)=99,0,Scoring!$E$25),Scoring!$E$25),Scoring!$E$24),Scoring!$E$24),Scoring!$E$24),Scoring!$E$24),Scoring!$E$23),Scoring!$E$22),Scoring!$E$21)</f>
        <v>1</v>
      </c>
      <c r="AE1101" s="78">
        <f>IF(IFERROR(SEARCH("suspected sensitiser",S1101),99)=99,IF(IFERROR(SEARCH("sensitiser",S1101),99)=99,IF(IFERROR(SEARCH("other hazard based concern",S1101),99)=99,0,Scoring!$E$28),Scoring!$E$26),Scoring!$E$27)</f>
        <v>0</v>
      </c>
      <c r="AF1101" s="78">
        <f>IF(IFERROR(M1101,1)=1,IF(IFERROR(N1101,1)=1,IF(IFERROR(O1101,1)=1,IF(IFERROR(Q1101,1)=1,IF(IFERROR(R1101,1)=1,IF(IFERROR(T1101,1)=1,IF(IFERROR(K1101,1)=1,IF(IFERROR(P1101,1)=1,IF(IFERROR(S1101,1)=1,Scoring!$E$29,0),0),0),0),0),0),0),0),0)</f>
        <v>0</v>
      </c>
      <c r="AG1101" s="78">
        <f t="shared" si="79"/>
        <v>1</v>
      </c>
      <c r="AI1101" s="93"/>
      <c r="AJ1101" s="94"/>
      <c r="AK1101" s="76"/>
      <c r="AL1101" s="75"/>
      <c r="AN1101" s="79"/>
      <c r="AO1101" s="79"/>
      <c r="AP1101" s="79"/>
      <c r="AQ1101" s="79"/>
      <c r="AR1101" s="79"/>
      <c r="AS1101" s="78"/>
      <c r="AU1101" s="79">
        <f>IF(IFERROR(F1101,99)=99,IF(IFERROR(G1101,99)=99,IF(IFERROR(H1101,99)=99,IF(IFERROR(I1101,99)=99,IF(IFERROR(E1101,99)=99,IF(IFERROR(J1101,99)=99,0,Scoring!$B$7),Scoring!$B$3),Scoring!$B$2),Scoring!$B$6),Scoring!$B$5),Scoring!$B$4)</f>
        <v>0.3</v>
      </c>
      <c r="AV1101" s="78">
        <f t="shared" si="80"/>
        <v>0.3</v>
      </c>
      <c r="AW1101" s="78"/>
      <c r="AX1101" s="66"/>
      <c r="AY1101" s="78"/>
      <c r="AZ1101" s="76"/>
      <c r="BB1101" s="76"/>
    </row>
    <row r="1102" spans="1:54" x14ac:dyDescent="0.25">
      <c r="A1102" s="89" t="s">
        <v>6877</v>
      </c>
      <c r="B1102" s="89" t="s">
        <v>30</v>
      </c>
      <c r="C1102" s="89" t="s">
        <v>30</v>
      </c>
      <c r="D1102" s="89" t="s">
        <v>6878</v>
      </c>
      <c r="E1102" s="76" t="e">
        <f>IF(C1102="-",IF(A1102="-",VLOOKUP(D1102,'sin-list 180320_update'!$C$2:$C$835,1,FALSE),VLOOKUP(A1102,'sin-list 180320_update'!$A$2:$A$835,1,FALSE)),VLOOKUP(C1102,'sin-list 180320_update'!$B$2:$B$835,1,FALSE))</f>
        <v>#N/A</v>
      </c>
      <c r="F1102" s="76" t="e">
        <f>IF($C1102="-",IF($A1102="-",VLOOKUP($D1102,'REACH Bilaga XVII_update'!$A$5:$A$131,1,FALSE),VLOOKUP($A1102,'REACH Bilaga XVII_update'!$C$5:$C$131,1,FALSE)),VLOOKUP($C1102,'REACH Bilaga XVII_update'!$B$5:$B$131,1,FALSE))</f>
        <v>#N/A</v>
      </c>
      <c r="G1102" s="76" t="e">
        <f>IF($C1102="-",IF($A1102="-",VLOOKUP($D1102,' REACH Bilaga 59_update'!$A$5:$A$210,1,FALSE),VLOOKUP($A1102,' REACH Bilaga 59_update'!$D$5:$D$210,1,FALSE)),VLOOKUP($C1102,' REACH Bilaga 59_update'!$C$5:$C$210,1,FALSE))</f>
        <v>#N/A</v>
      </c>
      <c r="H1102" s="76" t="e">
        <f>IF($C1102="-",IF($A1102="-",VLOOKUP($D1102,'REACH Bilaga XIV_update'!$A$5:$A$110,1,FALSE),VLOOKUP($A1102,'REACH Bilaga XIV_update'!$D$5:$D$110,1,FALSE)),VLOOKUP($C1102,'REACH Bilaga XIV_update'!$C$5:$C$110,1,FALSE))</f>
        <v>#N/A</v>
      </c>
      <c r="I1102" s="76" t="e">
        <f>IF($C1102="-",IF($A1102="-",VLOOKUP($D1102,CoRAP_update!$A$5:$A$376,1,FALSE),VLOOKUP($A1102,CoRAP_update!$D$5:$D$376,1,FALSE)),VLOOKUP($C1102,CoRAP_update!$C$5:$C$376,1,FALSE))</f>
        <v>#N/A</v>
      </c>
      <c r="J1102" s="76" t="str">
        <f>IF($C1102="-",IF($A1102="-",VLOOKUP($D1102,EDC_update!$C$2:$C$450,1,FALSE),VLOOKUP($A1102,EDC_update!$B$2:$B$450,1,FALSE)),VLOOKUP($C1102,EDC_update!$L$2:$L$450,1,FALSE))</f>
        <v>67651-34-7</v>
      </c>
      <c r="K1102" s="76" t="e">
        <f>IF($C1102="-",IF($A1102="-",IF(VLOOKUP($D1102,'sin-list 180320_update'!$C$2:$S$835,3,FALSE)="",NA(),VLOOKUP($D1102,'sin-list 180320_update'!$C$2:$S$835,3,FALSE)),IF(VLOOKUP($A1102,'sin-list 180320_update'!$A$2:$S$835,5,FALSE)="",NA(),VLOOKUP($A1102,'sin-list 180320_update'!$A$2:$S$835,5,FALSE))),IF(VLOOKUP($C1102,'sin-list 180320_update'!$B$2:$S$835,4,FALSE)="",NA(),VLOOKUP($C1102,'sin-list 180320_update'!$B$2:$S$835,4,FALSE)))</f>
        <v>#N/A</v>
      </c>
      <c r="L1102" s="76" t="e">
        <f>IF($C1102="-",IF($A1102="-",VLOOKUP($D1102,'sin-list 180320_update'!$C$2:$S$835,6,FALSE),VLOOKUP($A1102,'sin-list 180320_update'!$A$2:$S$835,8,FALSE)),VLOOKUP($C1102,'sin-list 180320_update'!$B$2:$S$835,7,FALSE))</f>
        <v>#N/A</v>
      </c>
      <c r="M1102" s="76" t="e">
        <f>IF($C1102="-",IF($A1102="-",IF(VLOOKUP($D1102,'sin-list 180320_update'!$C$2:$S$835,8,FALSE)="",NA(),VLOOKUP($D1102,'sin-list 180320_update'!$C$2:$S$835,8,FALSE)),IF(VLOOKUP($A1102,'sin-list 180320_update'!$A$2:$S$835,10,FALSE)="",NA(),VLOOKUP($A1102,'sin-list 180320_update'!$A$2:$S$835,10,FALSE))),IF(VLOOKUP($C1102,'sin-list 180320_update'!$B$2:$S$835,9,FALSE)="",NA(),VLOOKUP($C1102,'sin-list 180320_update'!$B$2:$S$835,9,FALSE)))</f>
        <v>#N/A</v>
      </c>
      <c r="N1102" s="76" t="e">
        <f>IF($C1102="-",IF($A1102="-",IF(VLOOKUP($D1102,'REACH Bilaga XVII_update'!$A$5:$E$131,4,FALSE)="",NA(),VLOOKUP($D1102,'REACH Bilaga XVII_update'!$A$5:$E$131,4,FALSE)),IF(VLOOKUP($A1102,'REACH Bilaga XVII_update'!$C$5:$D$131,2,FALSE)="",NA(),VLOOKUP($A1102,'REACH Bilaga XVII_update'!$C$5:$D$131,2,FALSE))),IF(VLOOKUP($C1102,'REACH Bilaga XVII_update'!$B$5:$D$131,3,FALSE)="",NA(),VLOOKUP($C1102,'REACH Bilaga XVII_update'!$B$5:$D$131,3,FALSE)))</f>
        <v>#N/A</v>
      </c>
      <c r="O1102" s="76" t="e">
        <f>IF($C1102="-",IF($A1102="-",IF(VLOOKUP($D1102,' REACH Bilaga 59_update'!$A$5:$E$210,5,FALSE)="",NA(),VLOOKUP($D1102,' REACH Bilaga 59_update'!$A$5:$E$210,5,FALSE)),IF(VLOOKUP($A1102,' REACH Bilaga 59_update'!$D$5:$E$210,2,FALSE)="",NA(),VLOOKUP($A1102,' REACH Bilaga 59_update'!$D$5:$E$210,2,FALSE))),IF(VLOOKUP($C1102,' REACH Bilaga 59_update'!$C$5:$E$210,3,FALSE)="",NA(),VLOOKUP($C1102,' REACH Bilaga 59_update'!$C$5:$E$210,3,FALSE)))</f>
        <v>#N/A</v>
      </c>
      <c r="P1102" s="76" t="e">
        <f>IF(C1102="-",IF(A1102="-",IFERROR(VLOOKUP($D1102,' REACH Bilaga 59_update'!$A$5:$F$210,MATCH(Sammanfattning!P$1,' REACH Bilaga 59_update'!$A$4:$F$4,0),FALSE),VLOOKUP($D1102,'REACH Bilaga XIV_update'!$A$4:$H$110,MATCH(Sammanfattning!P$1,'REACH Bilaga XIV_update'!$A$4:$H$4,0),FALSE)),IFERROR(VLOOKUP($A1102,' REACH Bilaga 59_update'!$D$5:$F$210,MATCH(Sammanfattning!P$1,' REACH Bilaga 59_update'!$D$4:$F$4,0),FALSE),VLOOKUP($A1102,'REACH Bilaga XIV_update'!$D$4:$H$110,MATCH(Sammanfattning!P$1,'REACH Bilaga XIV_update'!$D$4:$H$4,0),FALSE))),IFERROR(VLOOKUP($C1102,' REACH Bilaga 59_update'!$C$5:$F$210,MATCH(Sammanfattning!P$1,' REACH Bilaga 59_update'!$C$4:$F$4,0),FALSE),VLOOKUP($C1102,'REACH Bilaga XIV_update'!$C$4:$H$110,MATCH(Sammanfattning!P$1,'REACH Bilaga XIV_update'!$C$4:$H$4,0),FALSE)))</f>
        <v>#N/A</v>
      </c>
      <c r="Q1102" s="76" t="e">
        <f>IF($C1102="-",IF($A1102="-",IF(VLOOKUP($D1102,'REACH Bilaga XIV_update'!$A$5:$I$110,9,FALSE)="",NA(),VLOOKUP($D1102,'REACH Bilaga XIV_update'!$A$5:$I$110,9,FALSE)),IF(VLOOKUP($A1102,'REACH Bilaga XIV_update'!$D$5:$I$110,6,FALSE)="",NA(),VLOOKUP($A1102,'REACH Bilaga XIV_update'!$D$5:$I$110,6,FALSE))),IF(VLOOKUP($C1102,'REACH Bilaga XIV_update'!$C$5:$I$110,7,FALSE)="",NA(),VLOOKUP($C1102,'REACH Bilaga XIV_update'!$C$5:$I$110,7,FALSE)))</f>
        <v>#N/A</v>
      </c>
      <c r="R1102" s="76" t="e">
        <f>IF($C1102="-",IF($A1102="-",IF(VLOOKUP($D1102,CoRAP_update!$A$5:$O$376,15,FALSE)="",NA(),VLOOKUP($D1102,CoRAP_update!$A$5:$O$376,15,FALSE)),IF(VLOOKUP($A1102,CoRAP_update!$D$5:$O$376,12,FALSE)="",NA(),VLOOKUP($A1102,CoRAP_update!$D$5:$O$376,12,FALSE))),IF(VLOOKUP($C1102,CoRAP_update!$C$5:$O$376,13,FALSE)="",NA(),VLOOKUP($C1102,CoRAP_update!$C$5:$O$376,13,FALSE)))</f>
        <v>#N/A</v>
      </c>
      <c r="S1102" s="144" t="e">
        <f>IF($C1102="-",IF($A1102="-",VLOOKUP($D1102,CoRAP_update!$A$5:$J$376,MATCH(Sammanfattning!S$1,CoRAP_update!$A$4:$J$4,0),FALSE),VLOOKUP($A1102,CoRAP_update!$D$5:$J$376,MATCH(Sammanfattning!S$1,CoRAP_update!$D$4:$J$4,0),FALSE)),VLOOKUP($C1102,CoRAP_update!$C$5:$J$376,MATCH(Sammanfattning!S$1,CoRAP_update!$C$4:$J$4,0),FALSE))</f>
        <v>#N/A</v>
      </c>
      <c r="T1102" s="76" t="str">
        <f>IF($A1102="-",VLOOKUP($D1102,EDC_update!$C$2:$F$450,4,FALSE),VLOOKUP($A1102,EDC_update!$B$2:$F$450,5,FALSE))</f>
        <v>CAT1</v>
      </c>
      <c r="V1102" s="78">
        <f>IF(IFERROR(SEARCH("PBT",P1102),99)=99,IF(IFERROR(SEARCH("suspected PBT",S1102),99)=99,IF(IFERROR(SEARCH("concluded to be PBT",K1102),99)=99,IF(IFERROR(SEARCH("PBT",S1102),99)=99,IF(IFERROR(SEARCH("PBT cand",L1102),99)=99,IF(IFERROR(SEARCH("PBT",L1102),99)=99,IF(IFERROR(SEARCH("persistent, bioackumulative and toxic properties",K1102),99)=99,0,Scoring!$E$3),Scoring!$E$3),Scoring!$E$7),Scoring!$E$3),Scoring!$E$5),Scoring!$E$6),Scoring!$E$3)</f>
        <v>0</v>
      </c>
      <c r="W1102" s="78">
        <f>IF(IFERROR(SEARCH("vPvB",P1102),99)=99,IF(IFERROR(SEARCH("suspected pbt/vPvB",S1102),99)=99,IF(IFERROR(SEARCH("vPvB",S1102),99)=99,IF(IFERROR(SEARCH("concluded to be a vPvB",S1102),99)=99,IF(IFERROR(SEARCH("identified as vPvB",K1102),99)=99,IF(IFERROR(SEARCH("concluded to be a vPvB",K1102),99)=99,IF(IFERROR(SEARCH("concluded to be both pbt and vPvB",S1102),99)=99,IF(IFERROR(SEARCH("concluded to be both pbt and vPvB",K1102),99)=99,0,Scoring!$E$5),Scoring!$E$5),Scoring!$E$5),Scoring!$E$5),Scoring!$E$5),Scoring!$E$4),Scoring!$E$6),Scoring!$E$4)</f>
        <v>0</v>
      </c>
      <c r="X1102" s="78">
        <f>IF(IFERROR(SEARCH("H410",N1102),99)=99,IF(IFERROR(SEARCH("H410",O1102),99)=99,IF(IFERROR(SEARCH("H410",Q1102),99)=99,IF(IFERROR(SEARCH("H410",M1102),99)=99,IF(IFERROR(SEARCH("H410",R1102),99)=99,IF(IFERROR(SEARCH("H411",N1102),99)=99,IF(IFERROR(SEARCH("H411",O1102),99)=99,IF(IFERROR(SEARCH("H411",Q1102),99)=99,IF(IFERROR(SEARCH("H411",M1102),99)=99,IF(IFERROR(SEARCH("H411",R1102),99)=99,IF(IFERROR(SEARCH("H413",N1102),99)=99,IF(IFERROR(SEARCH("H413",O1102),99)=99,IF(IFERROR(SEARCH("H413",Q1102),99)=99,IF(IFERROR(SEARCH("H413",M1102),99)=99,IF(IFERROR(SEARCH("H413",R1102),99)=99,IF(IFERROR(SEARCH("H412",N1102),99)=99,IF(IFERROR(SEARCH("H412",O1102),99)=99,IF(IFERROR(SEARCH("H412",Q1102),99)=99,IF(IFERROR(SEARCH("H412",M1102),99)=99,IF(IFERROR(SEARCH("H412",R1102),99)=99,0,Scoring!$E$2),Scoring!$E$2),Scoring!$E$2),Scoring!$E$2),Scoring!$E$2),Scoring!$E$2),Scoring!$E$2),Scoring!$E$2),Scoring!$E$2),Scoring!$E$2),Scoring!$E$2),Scoring!$E$2),Scoring!$E$2),Scoring!$E$2),Scoring!$E$2),Scoring!$E$2),Scoring!$E$2),Scoring!$E$2),Scoring!$E$2),Scoring!$E$2)</f>
        <v>0</v>
      </c>
      <c r="Y1102" s="78">
        <f>IF(IFERROR(SEARCH("CMR",K1102),99)=99,IF(IFERROR(SEARCH("Suspected CMR",S1102),99)=99,IF(IFERROR(SEARCH("CMR",S1102),99)=99,0,Scoring!$E$8),Scoring!$E$9),Scoring!$E$8)</f>
        <v>0</v>
      </c>
      <c r="Z1102" s="78">
        <f>IF(IFERROR(SEARCH("H350",N1102),99)=99,IF(IFERROR(SEARCH("H350",O1102),99)=99,IF(IFERROR(SEARCH("H350",Q1102),99)=99,IF(IFERROR(SEARCH("H350",M1102),99)=99,IF(IFERROR(SEARCH("H350",R1102),99)=99,IF(IFERROR(SEARCH("H351",N1102),99)=99,IF(IFERROR(SEARCH("H351",O1102),99)=99,IF(IFERROR(SEARCH("H351",Q1102),99)=99,IF(IFERROR(SEARCH("H351",M1102),99)=99,IF(IFERROR(SEARCH("H351",R1102),99)=99,IF(IFERROR(SEARCH("carcinogenic",P1102),99)=99,IF(IFERROR(SEARCH("suspected carcinogenic",S1102),99)=99,0,Scoring!$E$12),Scoring!$E$11),Scoring!$E$10),Scoring!$E$10),Scoring!$E$10),Scoring!$E$10),Scoring!$E$10),Scoring!$E$10),Scoring!$E$10),Scoring!$E$10),Scoring!$E$10),Scoring!$E$10)</f>
        <v>0</v>
      </c>
      <c r="AA1102" s="78">
        <f>IF(IFERROR(SEARCH("H340",N1102),99)=99,IF(IFERROR(SEARCH("H340",O1102),99)=99,IF(IFERROR(SEARCH("H340",Q1102),99)=99,IF(IFERROR(SEARCH("H340",M1102),99)=99,IF(IFERROR(SEARCH("H340",R1102),99)=99,IF(IFERROR(SEARCH("H341",N1102),99)=99,IF(IFERROR(SEARCH("H341",O1102),99)=99,IF(IFERROR(SEARCH("H341",Q1102),99)=99,IF(IFERROR(SEARCH("H341",M1102),99)=99,IF(IFERROR(SEARCH("H341",R1102),99)=99,IF(IFERROR(SEARCH("mutagenic",P1102),99)=99,IF(IFERROR(SEARCH("suspected mutagenic",S1102),99)=99,0,Scoring!$E$15),Scoring!$E$14),Scoring!$E$13),Scoring!$E$13),Scoring!$E$13),Scoring!$E$13),Scoring!$E$13),Scoring!$E$13),Scoring!$E$13),Scoring!$E$13),Scoring!$E$13),Scoring!$E$13)</f>
        <v>0</v>
      </c>
      <c r="AB1102" s="78">
        <f>IF(IFERROR(SEARCH("H360",N1102),99)=99,IF(IFERROR(SEARCH("H360",O1102),99)=99,IF(IFERROR(SEARCH("H360",Q1102),99)=99,IF(IFERROR(SEARCH("H360",M1102),99)=99,IF(IFERROR(SEARCH("H360",R1102),99)=99,IF(IFERROR(SEARCH("H361",N1102),99)=99,IF(IFERROR(SEARCH("H361",O1102),99)=99,IF(IFERROR(SEARCH("H361",Q1102),99)=99,IF(IFERROR(SEARCH("H361",M1102),99)=99,IF(IFERROR(SEARCH("H361",R1102),99)=99,IF(IFERROR(SEARCH("reproduction",P1102),99)=99,IF(IFERROR(SEARCH("suspected reprotoxic",S1102),99)=99,IF(IFERROR(SEARCH("reprotoxic",S1102),99)=99,IF(IFERROR(SEARCH("reprotoxic",K1102),99)=99,0,Scoring!$E$18),Scoring!$E$18),Scoring!$E$19),Scoring!$E$17),Scoring!$E$16),Scoring!$E$16),Scoring!$E$16),Scoring!$E$16),Scoring!$E$16),Scoring!$E$16),Scoring!$E$16),Scoring!$E$16),Scoring!$E$16),Scoring!$E$16)</f>
        <v>0</v>
      </c>
      <c r="AC1102" s="78">
        <f>IF(IFERROR(SEARCH("57f",L1102),99)=99,IF(IFERROR(SEARCH("57(f)",P1102),99)=99,0,Scoring!$E$20),Scoring!$E$20)</f>
        <v>0</v>
      </c>
      <c r="AD1102" s="78">
        <f>IF(IFERROR(SEARCH("CAT1",T1102),99)=99,IF(IFERROR(SEARCH("CAT2",T1102),99)=99,IF(IFERROR(SEARCH("CAT3",T1102),99)=99,IF(IFERROR(SEARCH("concluded to be endocrine",K1102),99)=99,IF(IFERROR(SEARCH("categorised as endocrine",K1102),99)=99,IF(IFERROR(SEARCH("endocrine disrupting",P1102),99)=99,IF(IFERROR(SEARCH("endocrine disrupting",K1102),99)=99,IF(IFERROR(SEARCH("suspected endocrine",S1102),99)=99,IF(IFERROR(SEARCH("potential endocrine",S1102),99)=99,0,Scoring!$E$25),Scoring!$E$25),Scoring!$E$24),Scoring!$E$24),Scoring!$E$24),Scoring!$E$24),Scoring!$E$23),Scoring!$E$22),Scoring!$E$21)</f>
        <v>1</v>
      </c>
      <c r="AE1102" s="78">
        <f>IF(IFERROR(SEARCH("suspected sensitiser",S1102),99)=99,IF(IFERROR(SEARCH("sensitiser",S1102),99)=99,IF(IFERROR(SEARCH("other hazard based concern",S1102),99)=99,0,Scoring!$E$28),Scoring!$E$26),Scoring!$E$27)</f>
        <v>0</v>
      </c>
      <c r="AF1102" s="78">
        <f>IF(IFERROR(M1102,1)=1,IF(IFERROR(N1102,1)=1,IF(IFERROR(O1102,1)=1,IF(IFERROR(Q1102,1)=1,IF(IFERROR(R1102,1)=1,IF(IFERROR(T1102,1)=1,IF(IFERROR(K1102,1)=1,IF(IFERROR(P1102,1)=1,IF(IFERROR(S1102,1)=1,Scoring!$E$29,0),0),0),0),0),0),0),0),0)</f>
        <v>0</v>
      </c>
      <c r="AG1102" s="78">
        <f t="shared" si="79"/>
        <v>1</v>
      </c>
      <c r="AI1102" s="93"/>
      <c r="AJ1102" s="94"/>
      <c r="AK1102" s="76"/>
      <c r="AL1102" s="75"/>
      <c r="AN1102" s="79"/>
      <c r="AO1102" s="79"/>
      <c r="AP1102" s="79"/>
      <c r="AQ1102" s="79"/>
      <c r="AR1102" s="79"/>
      <c r="AS1102" s="78"/>
      <c r="AU1102" s="79">
        <f>IF(IFERROR(F1102,99)=99,IF(IFERROR(G1102,99)=99,IF(IFERROR(H1102,99)=99,IF(IFERROR(I1102,99)=99,IF(IFERROR(E1102,99)=99,IF(IFERROR(J1102,99)=99,0,Scoring!$B$7),Scoring!$B$3),Scoring!$B$2),Scoring!$B$6),Scoring!$B$5),Scoring!$B$4)</f>
        <v>0.3</v>
      </c>
      <c r="AV1102" s="78">
        <f t="shared" si="80"/>
        <v>0.3</v>
      </c>
      <c r="AW1102" s="78"/>
      <c r="AX1102" s="66"/>
      <c r="AY1102" s="78"/>
      <c r="AZ1102" s="76"/>
      <c r="BB1102" s="76"/>
    </row>
    <row r="1103" spans="1:54" x14ac:dyDescent="0.25">
      <c r="A1103" s="89" t="s">
        <v>6850</v>
      </c>
      <c r="B1103" s="89" t="s">
        <v>30</v>
      </c>
      <c r="C1103" s="89" t="s">
        <v>30</v>
      </c>
      <c r="D1103" s="89" t="s">
        <v>6851</v>
      </c>
      <c r="E1103" s="76" t="e">
        <f>IF(C1103="-",IF(A1103="-",VLOOKUP(D1103,'sin-list 180320_update'!$C$2:$C$835,1,FALSE),VLOOKUP(A1103,'sin-list 180320_update'!$A$2:$A$835,1,FALSE)),VLOOKUP(C1103,'sin-list 180320_update'!$B$2:$B$835,1,FALSE))</f>
        <v>#N/A</v>
      </c>
      <c r="F1103" s="76" t="e">
        <f>IF($C1103="-",IF($A1103="-",VLOOKUP($D1103,'REACH Bilaga XVII_update'!$A$5:$A$131,1,FALSE),VLOOKUP($A1103,'REACH Bilaga XVII_update'!$C$5:$C$131,1,FALSE)),VLOOKUP($C1103,'REACH Bilaga XVII_update'!$B$5:$B$131,1,FALSE))</f>
        <v>#N/A</v>
      </c>
      <c r="G1103" s="76" t="e">
        <f>IF($C1103="-",IF($A1103="-",VLOOKUP($D1103,' REACH Bilaga 59_update'!$A$5:$A$210,1,FALSE),VLOOKUP($A1103,' REACH Bilaga 59_update'!$D$5:$D$210,1,FALSE)),VLOOKUP($C1103,' REACH Bilaga 59_update'!$C$5:$C$210,1,FALSE))</f>
        <v>#N/A</v>
      </c>
      <c r="H1103" s="76" t="e">
        <f>IF($C1103="-",IF($A1103="-",VLOOKUP($D1103,'REACH Bilaga XIV_update'!$A$5:$A$110,1,FALSE),VLOOKUP($A1103,'REACH Bilaga XIV_update'!$D$5:$D$110,1,FALSE)),VLOOKUP($C1103,'REACH Bilaga XIV_update'!$C$5:$C$110,1,FALSE))</f>
        <v>#N/A</v>
      </c>
      <c r="I1103" s="76" t="e">
        <f>IF($C1103="-",IF($A1103="-",VLOOKUP($D1103,CoRAP_update!$A$5:$A$376,1,FALSE),VLOOKUP($A1103,CoRAP_update!$D$5:$D$376,1,FALSE)),VLOOKUP($C1103,CoRAP_update!$C$5:$C$376,1,FALSE))</f>
        <v>#N/A</v>
      </c>
      <c r="J1103" s="76" t="str">
        <f>IF($C1103="-",IF($A1103="-",VLOOKUP($D1103,EDC_update!$C$2:$C$450,1,FALSE),VLOOKUP($A1103,EDC_update!$B$2:$B$450,1,FALSE)),VLOOKUP($C1103,EDC_update!$L$2:$L$450,1,FALSE))</f>
        <v>67651-37-0</v>
      </c>
      <c r="K1103" s="76" t="e">
        <f>IF($C1103="-",IF($A1103="-",IF(VLOOKUP($D1103,'sin-list 180320_update'!$C$2:$S$835,3,FALSE)="",NA(),VLOOKUP($D1103,'sin-list 180320_update'!$C$2:$S$835,3,FALSE)),IF(VLOOKUP($A1103,'sin-list 180320_update'!$A$2:$S$835,5,FALSE)="",NA(),VLOOKUP($A1103,'sin-list 180320_update'!$A$2:$S$835,5,FALSE))),IF(VLOOKUP($C1103,'sin-list 180320_update'!$B$2:$S$835,4,FALSE)="",NA(),VLOOKUP($C1103,'sin-list 180320_update'!$B$2:$S$835,4,FALSE)))</f>
        <v>#N/A</v>
      </c>
      <c r="L1103" s="76" t="e">
        <f>IF($C1103="-",IF($A1103="-",VLOOKUP($D1103,'sin-list 180320_update'!$C$2:$S$835,6,FALSE),VLOOKUP($A1103,'sin-list 180320_update'!$A$2:$S$835,8,FALSE)),VLOOKUP($C1103,'sin-list 180320_update'!$B$2:$S$835,7,FALSE))</f>
        <v>#N/A</v>
      </c>
      <c r="M1103" s="76" t="e">
        <f>IF($C1103="-",IF($A1103="-",IF(VLOOKUP($D1103,'sin-list 180320_update'!$C$2:$S$835,8,FALSE)="",NA(),VLOOKUP($D1103,'sin-list 180320_update'!$C$2:$S$835,8,FALSE)),IF(VLOOKUP($A1103,'sin-list 180320_update'!$A$2:$S$835,10,FALSE)="",NA(),VLOOKUP($A1103,'sin-list 180320_update'!$A$2:$S$835,10,FALSE))),IF(VLOOKUP($C1103,'sin-list 180320_update'!$B$2:$S$835,9,FALSE)="",NA(),VLOOKUP($C1103,'sin-list 180320_update'!$B$2:$S$835,9,FALSE)))</f>
        <v>#N/A</v>
      </c>
      <c r="N1103" s="76" t="e">
        <f>IF($C1103="-",IF($A1103="-",IF(VLOOKUP($D1103,'REACH Bilaga XVII_update'!$A$5:$E$131,4,FALSE)="",NA(),VLOOKUP($D1103,'REACH Bilaga XVII_update'!$A$5:$E$131,4,FALSE)),IF(VLOOKUP($A1103,'REACH Bilaga XVII_update'!$C$5:$D$131,2,FALSE)="",NA(),VLOOKUP($A1103,'REACH Bilaga XVII_update'!$C$5:$D$131,2,FALSE))),IF(VLOOKUP($C1103,'REACH Bilaga XVII_update'!$B$5:$D$131,3,FALSE)="",NA(),VLOOKUP($C1103,'REACH Bilaga XVII_update'!$B$5:$D$131,3,FALSE)))</f>
        <v>#N/A</v>
      </c>
      <c r="O1103" s="76" t="e">
        <f>IF($C1103="-",IF($A1103="-",IF(VLOOKUP($D1103,' REACH Bilaga 59_update'!$A$5:$E$210,5,FALSE)="",NA(),VLOOKUP($D1103,' REACH Bilaga 59_update'!$A$5:$E$210,5,FALSE)),IF(VLOOKUP($A1103,' REACH Bilaga 59_update'!$D$5:$E$210,2,FALSE)="",NA(),VLOOKUP($A1103,' REACH Bilaga 59_update'!$D$5:$E$210,2,FALSE))),IF(VLOOKUP($C1103,' REACH Bilaga 59_update'!$C$5:$E$210,3,FALSE)="",NA(),VLOOKUP($C1103,' REACH Bilaga 59_update'!$C$5:$E$210,3,FALSE)))</f>
        <v>#N/A</v>
      </c>
      <c r="P1103" s="76" t="e">
        <f>IF(C1103="-",IF(A1103="-",IFERROR(VLOOKUP($D1103,' REACH Bilaga 59_update'!$A$5:$F$210,MATCH(Sammanfattning!P$1,' REACH Bilaga 59_update'!$A$4:$F$4,0),FALSE),VLOOKUP($D1103,'REACH Bilaga XIV_update'!$A$4:$H$110,MATCH(Sammanfattning!P$1,'REACH Bilaga XIV_update'!$A$4:$H$4,0),FALSE)),IFERROR(VLOOKUP($A1103,' REACH Bilaga 59_update'!$D$5:$F$210,MATCH(Sammanfattning!P$1,' REACH Bilaga 59_update'!$D$4:$F$4,0),FALSE),VLOOKUP($A1103,'REACH Bilaga XIV_update'!$D$4:$H$110,MATCH(Sammanfattning!P$1,'REACH Bilaga XIV_update'!$D$4:$H$4,0),FALSE))),IFERROR(VLOOKUP($C1103,' REACH Bilaga 59_update'!$C$5:$F$210,MATCH(Sammanfattning!P$1,' REACH Bilaga 59_update'!$C$4:$F$4,0),FALSE),VLOOKUP($C1103,'REACH Bilaga XIV_update'!$C$4:$H$110,MATCH(Sammanfattning!P$1,'REACH Bilaga XIV_update'!$C$4:$H$4,0),FALSE)))</f>
        <v>#N/A</v>
      </c>
      <c r="Q1103" s="76" t="e">
        <f>IF($C1103="-",IF($A1103="-",IF(VLOOKUP($D1103,'REACH Bilaga XIV_update'!$A$5:$I$110,9,FALSE)="",NA(),VLOOKUP($D1103,'REACH Bilaga XIV_update'!$A$5:$I$110,9,FALSE)),IF(VLOOKUP($A1103,'REACH Bilaga XIV_update'!$D$5:$I$110,6,FALSE)="",NA(),VLOOKUP($A1103,'REACH Bilaga XIV_update'!$D$5:$I$110,6,FALSE))),IF(VLOOKUP($C1103,'REACH Bilaga XIV_update'!$C$5:$I$110,7,FALSE)="",NA(),VLOOKUP($C1103,'REACH Bilaga XIV_update'!$C$5:$I$110,7,FALSE)))</f>
        <v>#N/A</v>
      </c>
      <c r="R1103" s="76" t="e">
        <f>IF($C1103="-",IF($A1103="-",IF(VLOOKUP($D1103,CoRAP_update!$A$5:$O$376,15,FALSE)="",NA(),VLOOKUP($D1103,CoRAP_update!$A$5:$O$376,15,FALSE)),IF(VLOOKUP($A1103,CoRAP_update!$D$5:$O$376,12,FALSE)="",NA(),VLOOKUP($A1103,CoRAP_update!$D$5:$O$376,12,FALSE))),IF(VLOOKUP($C1103,CoRAP_update!$C$5:$O$376,13,FALSE)="",NA(),VLOOKUP($C1103,CoRAP_update!$C$5:$O$376,13,FALSE)))</f>
        <v>#N/A</v>
      </c>
      <c r="S1103" s="144" t="e">
        <f>IF($C1103="-",IF($A1103="-",VLOOKUP($D1103,CoRAP_update!$A$5:$J$376,MATCH(Sammanfattning!S$1,CoRAP_update!$A$4:$J$4,0),FALSE),VLOOKUP($A1103,CoRAP_update!$D$5:$J$376,MATCH(Sammanfattning!S$1,CoRAP_update!$D$4:$J$4,0),FALSE)),VLOOKUP($C1103,CoRAP_update!$C$5:$J$376,MATCH(Sammanfattning!S$1,CoRAP_update!$C$4:$J$4,0),FALSE))</f>
        <v>#N/A</v>
      </c>
      <c r="T1103" s="76" t="str">
        <f>IF($A1103="-",VLOOKUP($D1103,EDC_update!$C$2:$F$450,4,FALSE),VLOOKUP($A1103,EDC_update!$B$2:$F$450,5,FALSE))</f>
        <v>CAT1</v>
      </c>
      <c r="V1103" s="78">
        <f>IF(IFERROR(SEARCH("PBT",P1103),99)=99,IF(IFERROR(SEARCH("suspected PBT",S1103),99)=99,IF(IFERROR(SEARCH("concluded to be PBT",K1103),99)=99,IF(IFERROR(SEARCH("PBT",S1103),99)=99,IF(IFERROR(SEARCH("PBT cand",L1103),99)=99,IF(IFERROR(SEARCH("PBT",L1103),99)=99,IF(IFERROR(SEARCH("persistent, bioackumulative and toxic properties",K1103),99)=99,0,Scoring!$E$3),Scoring!$E$3),Scoring!$E$7),Scoring!$E$3),Scoring!$E$5),Scoring!$E$6),Scoring!$E$3)</f>
        <v>0</v>
      </c>
      <c r="W1103" s="78">
        <f>IF(IFERROR(SEARCH("vPvB",P1103),99)=99,IF(IFERROR(SEARCH("suspected pbt/vPvB",S1103),99)=99,IF(IFERROR(SEARCH("vPvB",S1103),99)=99,IF(IFERROR(SEARCH("concluded to be a vPvB",S1103),99)=99,IF(IFERROR(SEARCH("identified as vPvB",K1103),99)=99,IF(IFERROR(SEARCH("concluded to be a vPvB",K1103),99)=99,IF(IFERROR(SEARCH("concluded to be both pbt and vPvB",S1103),99)=99,IF(IFERROR(SEARCH("concluded to be both pbt and vPvB",K1103),99)=99,0,Scoring!$E$5),Scoring!$E$5),Scoring!$E$5),Scoring!$E$5),Scoring!$E$5),Scoring!$E$4),Scoring!$E$6),Scoring!$E$4)</f>
        <v>0</v>
      </c>
      <c r="X1103" s="78">
        <f>IF(IFERROR(SEARCH("H410",N1103),99)=99,IF(IFERROR(SEARCH("H410",O1103),99)=99,IF(IFERROR(SEARCH("H410",Q1103),99)=99,IF(IFERROR(SEARCH("H410",M1103),99)=99,IF(IFERROR(SEARCH("H410",R1103),99)=99,IF(IFERROR(SEARCH("H411",N1103),99)=99,IF(IFERROR(SEARCH("H411",O1103),99)=99,IF(IFERROR(SEARCH("H411",Q1103),99)=99,IF(IFERROR(SEARCH("H411",M1103),99)=99,IF(IFERROR(SEARCH("H411",R1103),99)=99,IF(IFERROR(SEARCH("H413",N1103),99)=99,IF(IFERROR(SEARCH("H413",O1103),99)=99,IF(IFERROR(SEARCH("H413",Q1103),99)=99,IF(IFERROR(SEARCH("H413",M1103),99)=99,IF(IFERROR(SEARCH("H413",R1103),99)=99,IF(IFERROR(SEARCH("H412",N1103),99)=99,IF(IFERROR(SEARCH("H412",O1103),99)=99,IF(IFERROR(SEARCH("H412",Q1103),99)=99,IF(IFERROR(SEARCH("H412",M1103),99)=99,IF(IFERROR(SEARCH("H412",R1103),99)=99,0,Scoring!$E$2),Scoring!$E$2),Scoring!$E$2),Scoring!$E$2),Scoring!$E$2),Scoring!$E$2),Scoring!$E$2),Scoring!$E$2),Scoring!$E$2),Scoring!$E$2),Scoring!$E$2),Scoring!$E$2),Scoring!$E$2),Scoring!$E$2),Scoring!$E$2),Scoring!$E$2),Scoring!$E$2),Scoring!$E$2),Scoring!$E$2),Scoring!$E$2)</f>
        <v>0</v>
      </c>
      <c r="Y1103" s="78">
        <f>IF(IFERROR(SEARCH("CMR",K1103),99)=99,IF(IFERROR(SEARCH("Suspected CMR",S1103),99)=99,IF(IFERROR(SEARCH("CMR",S1103),99)=99,0,Scoring!$E$8),Scoring!$E$9),Scoring!$E$8)</f>
        <v>0</v>
      </c>
      <c r="Z1103" s="78">
        <f>IF(IFERROR(SEARCH("H350",N1103),99)=99,IF(IFERROR(SEARCH("H350",O1103),99)=99,IF(IFERROR(SEARCH("H350",Q1103),99)=99,IF(IFERROR(SEARCH("H350",M1103),99)=99,IF(IFERROR(SEARCH("H350",R1103),99)=99,IF(IFERROR(SEARCH("H351",N1103),99)=99,IF(IFERROR(SEARCH("H351",O1103),99)=99,IF(IFERROR(SEARCH("H351",Q1103),99)=99,IF(IFERROR(SEARCH("H351",M1103),99)=99,IF(IFERROR(SEARCH("H351",R1103),99)=99,IF(IFERROR(SEARCH("carcinogenic",P1103),99)=99,IF(IFERROR(SEARCH("suspected carcinogenic",S1103),99)=99,0,Scoring!$E$12),Scoring!$E$11),Scoring!$E$10),Scoring!$E$10),Scoring!$E$10),Scoring!$E$10),Scoring!$E$10),Scoring!$E$10),Scoring!$E$10),Scoring!$E$10),Scoring!$E$10),Scoring!$E$10)</f>
        <v>0</v>
      </c>
      <c r="AA1103" s="78">
        <f>IF(IFERROR(SEARCH("H340",N1103),99)=99,IF(IFERROR(SEARCH("H340",O1103),99)=99,IF(IFERROR(SEARCH("H340",Q1103),99)=99,IF(IFERROR(SEARCH("H340",M1103),99)=99,IF(IFERROR(SEARCH("H340",R1103),99)=99,IF(IFERROR(SEARCH("H341",N1103),99)=99,IF(IFERROR(SEARCH("H341",O1103),99)=99,IF(IFERROR(SEARCH("H341",Q1103),99)=99,IF(IFERROR(SEARCH("H341",M1103),99)=99,IF(IFERROR(SEARCH("H341",R1103),99)=99,IF(IFERROR(SEARCH("mutagenic",P1103),99)=99,IF(IFERROR(SEARCH("suspected mutagenic",S1103),99)=99,0,Scoring!$E$15),Scoring!$E$14),Scoring!$E$13),Scoring!$E$13),Scoring!$E$13),Scoring!$E$13),Scoring!$E$13),Scoring!$E$13),Scoring!$E$13),Scoring!$E$13),Scoring!$E$13),Scoring!$E$13)</f>
        <v>0</v>
      </c>
      <c r="AB1103" s="78">
        <f>IF(IFERROR(SEARCH("H360",N1103),99)=99,IF(IFERROR(SEARCH("H360",O1103),99)=99,IF(IFERROR(SEARCH("H360",Q1103),99)=99,IF(IFERROR(SEARCH("H360",M1103),99)=99,IF(IFERROR(SEARCH("H360",R1103),99)=99,IF(IFERROR(SEARCH("H361",N1103),99)=99,IF(IFERROR(SEARCH("H361",O1103),99)=99,IF(IFERROR(SEARCH("H361",Q1103),99)=99,IF(IFERROR(SEARCH("H361",M1103),99)=99,IF(IFERROR(SEARCH("H361",R1103),99)=99,IF(IFERROR(SEARCH("reproduction",P1103),99)=99,IF(IFERROR(SEARCH("suspected reprotoxic",S1103),99)=99,IF(IFERROR(SEARCH("reprotoxic",S1103),99)=99,IF(IFERROR(SEARCH("reprotoxic",K1103),99)=99,0,Scoring!$E$18),Scoring!$E$18),Scoring!$E$19),Scoring!$E$17),Scoring!$E$16),Scoring!$E$16),Scoring!$E$16),Scoring!$E$16),Scoring!$E$16),Scoring!$E$16),Scoring!$E$16),Scoring!$E$16),Scoring!$E$16),Scoring!$E$16)</f>
        <v>0</v>
      </c>
      <c r="AC1103" s="78">
        <f>IF(IFERROR(SEARCH("57f",L1103),99)=99,IF(IFERROR(SEARCH("57(f)",P1103),99)=99,0,Scoring!$E$20),Scoring!$E$20)</f>
        <v>0</v>
      </c>
      <c r="AD1103" s="78">
        <f>IF(IFERROR(SEARCH("CAT1",T1103),99)=99,IF(IFERROR(SEARCH("CAT2",T1103),99)=99,IF(IFERROR(SEARCH("CAT3",T1103),99)=99,IF(IFERROR(SEARCH("concluded to be endocrine",K1103),99)=99,IF(IFERROR(SEARCH("categorised as endocrine",K1103),99)=99,IF(IFERROR(SEARCH("endocrine disrupting",P1103),99)=99,IF(IFERROR(SEARCH("endocrine disrupting",K1103),99)=99,IF(IFERROR(SEARCH("suspected endocrine",S1103),99)=99,IF(IFERROR(SEARCH("potential endocrine",S1103),99)=99,0,Scoring!$E$25),Scoring!$E$25),Scoring!$E$24),Scoring!$E$24),Scoring!$E$24),Scoring!$E$24),Scoring!$E$23),Scoring!$E$22),Scoring!$E$21)</f>
        <v>1</v>
      </c>
      <c r="AE1103" s="78">
        <f>IF(IFERROR(SEARCH("suspected sensitiser",S1103),99)=99,IF(IFERROR(SEARCH("sensitiser",S1103),99)=99,IF(IFERROR(SEARCH("other hazard based concern",S1103),99)=99,0,Scoring!$E$28),Scoring!$E$26),Scoring!$E$27)</f>
        <v>0</v>
      </c>
      <c r="AF1103" s="78">
        <f>IF(IFERROR(M1103,1)=1,IF(IFERROR(N1103,1)=1,IF(IFERROR(O1103,1)=1,IF(IFERROR(Q1103,1)=1,IF(IFERROR(R1103,1)=1,IF(IFERROR(T1103,1)=1,IF(IFERROR(K1103,1)=1,IF(IFERROR(P1103,1)=1,IF(IFERROR(S1103,1)=1,Scoring!$E$29,0),0),0),0),0),0),0),0),0)</f>
        <v>0</v>
      </c>
      <c r="AG1103" s="78">
        <f t="shared" si="79"/>
        <v>1</v>
      </c>
      <c r="AI1103" s="93"/>
      <c r="AJ1103" s="94"/>
      <c r="AK1103" s="76"/>
      <c r="AL1103" s="75"/>
      <c r="AN1103" s="79"/>
      <c r="AO1103" s="79"/>
      <c r="AP1103" s="79"/>
      <c r="AQ1103" s="79"/>
      <c r="AR1103" s="79"/>
      <c r="AS1103" s="78"/>
      <c r="AU1103" s="79">
        <f>IF(IFERROR(F1103,99)=99,IF(IFERROR(G1103,99)=99,IF(IFERROR(H1103,99)=99,IF(IFERROR(I1103,99)=99,IF(IFERROR(E1103,99)=99,IF(IFERROR(J1103,99)=99,0,Scoring!$B$7),Scoring!$B$3),Scoring!$B$2),Scoring!$B$6),Scoring!$B$5),Scoring!$B$4)</f>
        <v>0.3</v>
      </c>
      <c r="AV1103" s="78">
        <f t="shared" si="80"/>
        <v>0.3</v>
      </c>
      <c r="AW1103" s="78"/>
      <c r="AX1103" s="66"/>
      <c r="AY1103" s="78"/>
      <c r="AZ1103" s="76"/>
      <c r="BB1103" s="76"/>
    </row>
    <row r="1104" spans="1:54" x14ac:dyDescent="0.25">
      <c r="A1104" s="77" t="s">
        <v>7617</v>
      </c>
      <c r="B1104" s="76" t="str">
        <f>C1104</f>
        <v>-</v>
      </c>
      <c r="C1104" s="77" t="s">
        <v>30</v>
      </c>
      <c r="D1104" s="77" t="s">
        <v>2038</v>
      </c>
      <c r="E1104" s="76" t="str">
        <f>IF(C1104="-",IF(A1104="-",VLOOKUP(D1104,'sin-list 180320_update'!$C$2:$C$835,1,FALSE),VLOOKUP(A1104,'sin-list 180320_update'!$A$2:$A$835,1,FALSE)),VLOOKUP(C1104,'sin-list 180320_update'!$B$2:$B$835,1,FALSE))</f>
        <v>6863-24-7</v>
      </c>
      <c r="F1104" s="76" t="e">
        <f>IF($C1104="-",IF($A1104="-",VLOOKUP($D1104,'REACH Bilaga XVII_update'!$A$5:$A$131,1,FALSE),VLOOKUP($A1104,'REACH Bilaga XVII_update'!$C$5:$C$131,1,FALSE)),VLOOKUP($C1104,'REACH Bilaga XVII_update'!$B$5:$B$131,1,FALSE))</f>
        <v>#N/A</v>
      </c>
      <c r="G1104" s="76" t="e">
        <f>IF($C1104="-",IF($A1104="-",VLOOKUP($D1104,' REACH Bilaga 59_update'!$A$5:$A$210,1,FALSE),VLOOKUP($A1104,' REACH Bilaga 59_update'!$D$5:$D$210,1,FALSE)),VLOOKUP($C1104,' REACH Bilaga 59_update'!$C$5:$C$210,1,FALSE))</f>
        <v>#N/A</v>
      </c>
      <c r="H1104" s="76" t="e">
        <f>IF($C1104="-",IF($A1104="-",VLOOKUP($D1104,'REACH Bilaga XIV_update'!$A$5:$A$110,1,FALSE),VLOOKUP($A1104,'REACH Bilaga XIV_update'!$D$5:$D$110,1,FALSE)),VLOOKUP($C1104,'REACH Bilaga XIV_update'!$C$5:$C$110,1,FALSE))</f>
        <v>#N/A</v>
      </c>
      <c r="I1104" s="76" t="e">
        <f>IF($C1104="-",IF($A1104="-",VLOOKUP($D1104,CoRAP_update!$A$5:$A$376,1,FALSE),VLOOKUP($A1104,CoRAP_update!$D$5:$D$376,1,FALSE)),VLOOKUP($C1104,CoRAP_update!$C$5:$C$376,1,FALSE))</f>
        <v>#N/A</v>
      </c>
      <c r="J1104" s="76" t="e">
        <f>IF($C1104="-",IF($A1104="-",VLOOKUP($D1104,EDC_update!$C$2:$C$450,1,FALSE),VLOOKUP($A1104,EDC_update!$B$2:$B$450,1,FALSE)),VLOOKUP($C1104,EDC_update!$L$2:$L$450,1,FALSE))</f>
        <v>#N/A</v>
      </c>
      <c r="K1104" s="76" t="str">
        <f>IF($C1104="-",IF($A1104="-",IF(VLOOKUP($D1104,'sin-list 180320_update'!$C$2:$S$835,3,FALSE)="",NA(),VLOOKUP($D1104,'sin-list 180320_update'!$C$2:$S$835,3,FALSE)),IF(VLOOKUP($A1104,'sin-list 180320_update'!$A$2:$S$835,5,FALSE)="",NA(),VLOOKUP($A1104,'sin-list 180320_update'!$A$2:$S$835,5,FALSE))),IF(VLOOKUP($C1104,'sin-list 180320_update'!$B$2:$S$835,4,FALSE)="",NA(),VLOOKUP($C1104,'sin-list 180320_update'!$B$2:$S$835,4,FALSE)))</f>
        <v>Substance is concluded to be an endocrine disruptor SVHC by ECHA Member State Committee.</v>
      </c>
      <c r="L1104" s="76" t="str">
        <f>IF($C1104="-",IF($A1104="-",VLOOKUP($D1104,'sin-list 180320_update'!$C$2:$S$835,6,FALSE),VLOOKUP($A1104,'sin-list 180320_update'!$A$2:$S$835,8,FALSE)),VLOOKUP($C1104,'sin-list 180320_update'!$B$2:$S$835,7,FALSE))</f>
        <v>Official classification missing - 57f substance</v>
      </c>
      <c r="M1104" s="76" t="e">
        <f>IF($C1104="-",IF($A1104="-",IF(VLOOKUP($D1104,'sin-list 180320_update'!$C$2:$S$835,8,FALSE)="",NA(),VLOOKUP($D1104,'sin-list 180320_update'!$C$2:$S$835,8,FALSE)),IF(VLOOKUP($A1104,'sin-list 180320_update'!$A$2:$S$835,10,FALSE)="",NA(),VLOOKUP($A1104,'sin-list 180320_update'!$A$2:$S$835,10,FALSE))),IF(VLOOKUP($C1104,'sin-list 180320_update'!$B$2:$S$835,9,FALSE)="",NA(),VLOOKUP($C1104,'sin-list 180320_update'!$B$2:$S$835,9,FALSE)))</f>
        <v>#N/A</v>
      </c>
      <c r="N1104" s="76" t="e">
        <f>IF($C1104="-",IF($A1104="-",IF(VLOOKUP($D1104,'REACH Bilaga XVII_update'!$A$5:$E$131,4,FALSE)="",NA(),VLOOKUP($D1104,'REACH Bilaga XVII_update'!$A$5:$E$131,4,FALSE)),IF(VLOOKUP($A1104,'REACH Bilaga XVII_update'!$C$5:$D$131,2,FALSE)="",NA(),VLOOKUP($A1104,'REACH Bilaga XVII_update'!$C$5:$D$131,2,FALSE))),IF(VLOOKUP($C1104,'REACH Bilaga XVII_update'!$B$5:$D$131,3,FALSE)="",NA(),VLOOKUP($C1104,'REACH Bilaga XVII_update'!$B$5:$D$131,3,FALSE)))</f>
        <v>#N/A</v>
      </c>
      <c r="O1104" s="76" t="e">
        <f>IF($C1104="-",IF($A1104="-",IF(VLOOKUP($D1104,' REACH Bilaga 59_update'!$A$5:$E$210,5,FALSE)="",NA(),VLOOKUP($D1104,' REACH Bilaga 59_update'!$A$5:$E$210,5,FALSE)),IF(VLOOKUP($A1104,' REACH Bilaga 59_update'!$D$5:$E$210,2,FALSE)="",NA(),VLOOKUP($A1104,' REACH Bilaga 59_update'!$D$5:$E$210,2,FALSE))),IF(VLOOKUP($C1104,' REACH Bilaga 59_update'!$C$5:$E$210,3,FALSE)="",NA(),VLOOKUP($C1104,' REACH Bilaga 59_update'!$C$5:$E$210,3,FALSE)))</f>
        <v>#N/A</v>
      </c>
      <c r="P1104" s="76" t="e">
        <f>IF(C1104="-",IF(A1104="-",IFERROR(VLOOKUP($D1104,' REACH Bilaga 59_update'!$A$5:$F$210,MATCH(Sammanfattning!P$1,' REACH Bilaga 59_update'!$A$4:$F$4,0),FALSE),VLOOKUP($D1104,'REACH Bilaga XIV_update'!$A$4:$H$110,MATCH(Sammanfattning!P$1,'REACH Bilaga XIV_update'!$A$4:$H$4,0),FALSE)),IFERROR(VLOOKUP($A1104,' REACH Bilaga 59_update'!$D$5:$F$210,MATCH(Sammanfattning!P$1,' REACH Bilaga 59_update'!$D$4:$F$4,0),FALSE),VLOOKUP($A1104,'REACH Bilaga XIV_update'!$D$4:$H$110,MATCH(Sammanfattning!P$1,'REACH Bilaga XIV_update'!$D$4:$H$4,0),FALSE))),IFERROR(VLOOKUP($C1104,' REACH Bilaga 59_update'!$C$5:$F$210,MATCH(Sammanfattning!P$1,' REACH Bilaga 59_update'!$C$4:$F$4,0),FALSE),VLOOKUP($C1104,'REACH Bilaga XIV_update'!$C$4:$H$110,MATCH(Sammanfattning!P$1,'REACH Bilaga XIV_update'!$C$4:$H$4,0),FALSE)))</f>
        <v>#N/A</v>
      </c>
      <c r="Q1104" s="76" t="e">
        <f>IF($C1104="-",IF($A1104="-",IF(VLOOKUP($D1104,'REACH Bilaga XIV_update'!$A$5:$I$110,9,FALSE)="",NA(),VLOOKUP($D1104,'REACH Bilaga XIV_update'!$A$5:$I$110,9,FALSE)),IF(VLOOKUP($A1104,'REACH Bilaga XIV_update'!$D$5:$I$110,6,FALSE)="",NA(),VLOOKUP($A1104,'REACH Bilaga XIV_update'!$D$5:$I$110,6,FALSE))),IF(VLOOKUP($C1104,'REACH Bilaga XIV_update'!$C$5:$I$110,7,FALSE)="",NA(),VLOOKUP($C1104,'REACH Bilaga XIV_update'!$C$5:$I$110,7,FALSE)))</f>
        <v>#N/A</v>
      </c>
      <c r="R1104" s="76" t="e">
        <f>IF($C1104="-",IF($A1104="-",IF(VLOOKUP($D1104,CoRAP_update!$A$5:$O$376,15,FALSE)="",NA(),VLOOKUP($D1104,CoRAP_update!$A$5:$O$376,15,FALSE)),IF(VLOOKUP($A1104,CoRAP_update!$D$5:$O$376,12,FALSE)="",NA(),VLOOKUP($A1104,CoRAP_update!$D$5:$O$376,12,FALSE))),IF(VLOOKUP($C1104,CoRAP_update!$C$5:$O$376,13,FALSE)="",NA(),VLOOKUP($C1104,CoRAP_update!$C$5:$O$376,13,FALSE)))</f>
        <v>#N/A</v>
      </c>
      <c r="S1104" s="144" t="e">
        <f>IF($C1104="-",IF($A1104="-",VLOOKUP($D1104,CoRAP_update!$A$5:$J$376,MATCH(Sammanfattning!S$1,CoRAP_update!$A$4:$J$4,0),FALSE),VLOOKUP($A1104,CoRAP_update!$D$5:$J$376,MATCH(Sammanfattning!S$1,CoRAP_update!$D$4:$J$4,0),FALSE)),VLOOKUP($C1104,CoRAP_update!$C$5:$J$376,MATCH(Sammanfattning!S$1,CoRAP_update!$C$4:$J$4,0),FALSE))</f>
        <v>#N/A</v>
      </c>
      <c r="T1104" s="76" t="e">
        <f>IF($A1104="-",VLOOKUP($D1104,EDC_update!$C$2:$F$450,4,FALSE),VLOOKUP($A1104,EDC_update!$B$2:$F$450,5,FALSE))</f>
        <v>#N/A</v>
      </c>
      <c r="V1104" s="78">
        <f>IF(IFERROR(SEARCH("PBT",P1104),99)=99,IF(IFERROR(SEARCH("suspected PBT",S1104),99)=99,IF(IFERROR(SEARCH("concluded to be PBT",K1104),99)=99,IF(IFERROR(SEARCH("PBT",S1104),99)=99,IF(IFERROR(SEARCH("PBT cand",L1104),99)=99,IF(IFERROR(SEARCH("PBT",L1104),99)=99,IF(IFERROR(SEARCH("persistent, bioackumulative and toxic properties",K1104),99)=99,0,Scoring!$E$3),Scoring!$E$3),Scoring!$E$7),Scoring!$E$3),Scoring!$E$5),Scoring!$E$6),Scoring!$E$3)</f>
        <v>0</v>
      </c>
      <c r="W1104" s="78">
        <f>IF(IFERROR(SEARCH("vPvB",P1104),99)=99,IF(IFERROR(SEARCH("suspected pbt/vPvB",S1104),99)=99,IF(IFERROR(SEARCH("vPvB",S1104),99)=99,IF(IFERROR(SEARCH("concluded to be a vPvB",S1104),99)=99,IF(IFERROR(SEARCH("identified as vPvB",K1104),99)=99,IF(IFERROR(SEARCH("concluded to be a vPvB",K1104),99)=99,IF(IFERROR(SEARCH("concluded to be both pbt and vPvB",S1104),99)=99,IF(IFERROR(SEARCH("concluded to be both pbt and vPvB",K1104),99)=99,0,Scoring!$E$5),Scoring!$E$5),Scoring!$E$5),Scoring!$E$5),Scoring!$E$5),Scoring!$E$4),Scoring!$E$6),Scoring!$E$4)</f>
        <v>0</v>
      </c>
      <c r="X1104" s="78">
        <f>IF(IFERROR(SEARCH("H410",N1104),99)=99,IF(IFERROR(SEARCH("H410",O1104),99)=99,IF(IFERROR(SEARCH("H410",Q1104),99)=99,IF(IFERROR(SEARCH("H410",M1104),99)=99,IF(IFERROR(SEARCH("H410",R1104),99)=99,IF(IFERROR(SEARCH("H411",N1104),99)=99,IF(IFERROR(SEARCH("H411",O1104),99)=99,IF(IFERROR(SEARCH("H411",Q1104),99)=99,IF(IFERROR(SEARCH("H411",M1104),99)=99,IF(IFERROR(SEARCH("H411",R1104),99)=99,IF(IFERROR(SEARCH("H413",N1104),99)=99,IF(IFERROR(SEARCH("H413",O1104),99)=99,IF(IFERROR(SEARCH("H413",Q1104),99)=99,IF(IFERROR(SEARCH("H413",M1104),99)=99,IF(IFERROR(SEARCH("H413",R1104),99)=99,IF(IFERROR(SEARCH("H412",N1104),99)=99,IF(IFERROR(SEARCH("H412",O1104),99)=99,IF(IFERROR(SEARCH("H412",Q1104),99)=99,IF(IFERROR(SEARCH("H412",M1104),99)=99,IF(IFERROR(SEARCH("H412",R1104),99)=99,0,Scoring!$E$2),Scoring!$E$2),Scoring!$E$2),Scoring!$E$2),Scoring!$E$2),Scoring!$E$2),Scoring!$E$2),Scoring!$E$2),Scoring!$E$2),Scoring!$E$2),Scoring!$E$2),Scoring!$E$2),Scoring!$E$2),Scoring!$E$2),Scoring!$E$2),Scoring!$E$2),Scoring!$E$2),Scoring!$E$2),Scoring!$E$2),Scoring!$E$2)</f>
        <v>0</v>
      </c>
      <c r="Y1104" s="78">
        <f>IF(IFERROR(SEARCH("CMR",K1104),99)=99,IF(IFERROR(SEARCH("Suspected CMR",S1104),99)=99,IF(IFERROR(SEARCH("CMR",S1104),99)=99,0,Scoring!$E$8),Scoring!$E$9),Scoring!$E$8)</f>
        <v>0</v>
      </c>
      <c r="Z1104" s="78">
        <f>IF(IFERROR(SEARCH("H350",N1104),99)=99,IF(IFERROR(SEARCH("H350",O1104),99)=99,IF(IFERROR(SEARCH("H350",Q1104),99)=99,IF(IFERROR(SEARCH("H350",M1104),99)=99,IF(IFERROR(SEARCH("H350",R1104),99)=99,IF(IFERROR(SEARCH("H351",N1104),99)=99,IF(IFERROR(SEARCH("H351",O1104),99)=99,IF(IFERROR(SEARCH("H351",Q1104),99)=99,IF(IFERROR(SEARCH("H351",M1104),99)=99,IF(IFERROR(SEARCH("H351",R1104),99)=99,IF(IFERROR(SEARCH("carcinogenic",P1104),99)=99,IF(IFERROR(SEARCH("suspected carcinogenic",S1104),99)=99,0,Scoring!$E$12),Scoring!$E$11),Scoring!$E$10),Scoring!$E$10),Scoring!$E$10),Scoring!$E$10),Scoring!$E$10),Scoring!$E$10),Scoring!$E$10),Scoring!$E$10),Scoring!$E$10),Scoring!$E$10)</f>
        <v>0</v>
      </c>
      <c r="AA1104" s="78">
        <f>IF(IFERROR(SEARCH("H340",N1104),99)=99,IF(IFERROR(SEARCH("H340",O1104),99)=99,IF(IFERROR(SEARCH("H340",Q1104),99)=99,IF(IFERROR(SEARCH("H340",M1104),99)=99,IF(IFERROR(SEARCH("H340",R1104),99)=99,IF(IFERROR(SEARCH("H341",N1104),99)=99,IF(IFERROR(SEARCH("H341",O1104),99)=99,IF(IFERROR(SEARCH("H341",Q1104),99)=99,IF(IFERROR(SEARCH("H341",M1104),99)=99,IF(IFERROR(SEARCH("H341",R1104),99)=99,IF(IFERROR(SEARCH("mutagenic",P1104),99)=99,IF(IFERROR(SEARCH("suspected mutagenic",S1104),99)=99,0,Scoring!$E$15),Scoring!$E$14),Scoring!$E$13),Scoring!$E$13),Scoring!$E$13),Scoring!$E$13),Scoring!$E$13),Scoring!$E$13),Scoring!$E$13),Scoring!$E$13),Scoring!$E$13),Scoring!$E$13)</f>
        <v>0</v>
      </c>
      <c r="AB1104" s="78">
        <f>IF(IFERROR(SEARCH("H360",N1104),99)=99,IF(IFERROR(SEARCH("H360",O1104),99)=99,IF(IFERROR(SEARCH("H360",Q1104),99)=99,IF(IFERROR(SEARCH("H360",M1104),99)=99,IF(IFERROR(SEARCH("H360",R1104),99)=99,IF(IFERROR(SEARCH("H361",N1104),99)=99,IF(IFERROR(SEARCH("H361",O1104),99)=99,IF(IFERROR(SEARCH("H361",Q1104),99)=99,IF(IFERROR(SEARCH("H361",M1104),99)=99,IF(IFERROR(SEARCH("H361",R1104),99)=99,IF(IFERROR(SEARCH("reproduction",P1104),99)=99,IF(IFERROR(SEARCH("suspected reprotoxic",S1104),99)=99,IF(IFERROR(SEARCH("reprotoxic",S1104),99)=99,IF(IFERROR(SEARCH("reprotoxic",K1104),99)=99,0,Scoring!$E$18),Scoring!$E$18),Scoring!$E$19),Scoring!$E$17),Scoring!$E$16),Scoring!$E$16),Scoring!$E$16),Scoring!$E$16),Scoring!$E$16),Scoring!$E$16),Scoring!$E$16),Scoring!$E$16),Scoring!$E$16),Scoring!$E$16)</f>
        <v>0</v>
      </c>
      <c r="AC1104" s="78">
        <f>IF(IFERROR(SEARCH("57f",L1104),99)=99,IF(IFERROR(SEARCH("57(f)",P1104),99)=99,0,Scoring!$E$20),Scoring!$E$20)</f>
        <v>1</v>
      </c>
      <c r="AD1104" s="78">
        <f>IF(IFERROR(SEARCH("CAT1",T1104),99)=99,IF(IFERROR(SEARCH("CAT2",T1104),99)=99,IF(IFERROR(SEARCH("CAT3",T1104),99)=99,IF(IFERROR(SEARCH("concluded to be endocrine",K1104),99)=99,IF(IFERROR(SEARCH("categorised as endocrine",K1104),99)=99,IF(IFERROR(SEARCH("endocrine disrupting",P1104),99)=99,IF(IFERROR(SEARCH("endocrine disrupting",K1104),99)=99,IF(IFERROR(SEARCH("suspected endocrine",S1104),99)=99,IF(IFERROR(SEARCH("potential endocrine",S1104),99)=99,0,Scoring!$E$25),Scoring!$E$25),Scoring!$E$24),Scoring!$E$24),Scoring!$E$24),Scoring!$E$24),Scoring!$E$23),Scoring!$E$22),Scoring!$E$21)</f>
        <v>0</v>
      </c>
      <c r="AE1104" s="78">
        <f>IF(IFERROR(SEARCH("suspected sensitiser",S1104),99)=99,IF(IFERROR(SEARCH("sensitiser",S1104),99)=99,IF(IFERROR(SEARCH("other hazard based concern",S1104),99)=99,0,Scoring!$E$28),Scoring!$E$26),Scoring!$E$27)</f>
        <v>0</v>
      </c>
      <c r="AF1104" s="78">
        <f>IF(IFERROR(M1104,1)=1,IF(IFERROR(N1104,1)=1,IF(IFERROR(O1104,1)=1,IF(IFERROR(Q1104,1)=1,IF(IFERROR(R1104,1)=1,IF(IFERROR(T1104,1)=1,IF(IFERROR(K1104,1)=1,IF(IFERROR(P1104,1)=1,IF(IFERROR(S1104,1)=1,Scoring!$E$29,0),0),0),0),0),0),0),0),0)</f>
        <v>0</v>
      </c>
      <c r="AG1104" s="78">
        <f t="shared" si="79"/>
        <v>1</v>
      </c>
      <c r="AI1104" s="93"/>
      <c r="AJ1104" s="94"/>
      <c r="AK1104" s="76"/>
      <c r="AL1104" s="75"/>
      <c r="AN1104" s="79"/>
      <c r="AO1104" s="79"/>
      <c r="AP1104" s="79"/>
      <c r="AQ1104" s="79"/>
      <c r="AR1104" s="79"/>
      <c r="AS1104" s="78"/>
      <c r="AU1104" s="79">
        <f>IF(IFERROR(F1104,99)=99,IF(IFERROR(G1104,99)=99,IF(IFERROR(H1104,99)=99,IF(IFERROR(I1104,99)=99,IF(IFERROR(E1104,99)=99,IF(IFERROR(J1104,99)=99,0,Scoring!$B$7),Scoring!$B$3),Scoring!$B$2),Scoring!$B$6),Scoring!$B$5),Scoring!$B$4)</f>
        <v>0.3</v>
      </c>
      <c r="AV1104" s="78">
        <f t="shared" si="80"/>
        <v>0.3</v>
      </c>
      <c r="AW1104" s="78"/>
      <c r="AX1104" s="66"/>
      <c r="AY1104" s="78"/>
      <c r="AZ1104" s="76"/>
      <c r="BA1104" s="76"/>
      <c r="BB1104" s="76"/>
    </row>
    <row r="1105" spans="1:54" x14ac:dyDescent="0.25">
      <c r="A1105" s="89" t="s">
        <v>5947</v>
      </c>
      <c r="B1105" s="91" t="s">
        <v>30</v>
      </c>
      <c r="C1105" s="91" t="s">
        <v>30</v>
      </c>
      <c r="D1105" s="91" t="s">
        <v>11755</v>
      </c>
      <c r="E1105" s="76" t="e">
        <f>IF(C1105="-",IF(A1105="-",VLOOKUP(D1105,'sin-list 180320_update'!$C$2:$C$835,1,FALSE),VLOOKUP(A1105,'sin-list 180320_update'!$A$2:$A$835,1,FALSE)),VLOOKUP(C1105,'sin-list 180320_update'!$B$2:$B$835,1,FALSE))</f>
        <v>#N/A</v>
      </c>
      <c r="F1105" s="76" t="e">
        <f>IF($C1105="-",IF($A1105="-",VLOOKUP($D1105,'REACH Bilaga XVII_update'!$A$5:$A$131,1,FALSE),VLOOKUP($A1105,'REACH Bilaga XVII_update'!$C$5:$C$131,1,FALSE)),VLOOKUP($C1105,'REACH Bilaga XVII_update'!$B$5:$B$131,1,FALSE))</f>
        <v>#N/A</v>
      </c>
      <c r="G1105" s="76" t="e">
        <f>IF($C1105="-",IF($A1105="-",VLOOKUP($D1105,' REACH Bilaga 59_update'!$A$5:$A$210,1,FALSE),VLOOKUP($A1105,' REACH Bilaga 59_update'!$D$5:$D$210,1,FALSE)),VLOOKUP($C1105,' REACH Bilaga 59_update'!$C$5:$C$210,1,FALSE))</f>
        <v>#N/A</v>
      </c>
      <c r="H1105" s="76" t="e">
        <f>IF($C1105="-",IF($A1105="-",VLOOKUP($D1105,'REACH Bilaga XIV_update'!$A$5:$A$110,1,FALSE),VLOOKUP($A1105,'REACH Bilaga XIV_update'!$D$5:$D$110,1,FALSE)),VLOOKUP($C1105,'REACH Bilaga XIV_update'!$C$5:$C$110,1,FALSE))</f>
        <v>#N/A</v>
      </c>
      <c r="I1105" s="76" t="e">
        <f>IF($C1105="-",IF($A1105="-",VLOOKUP($D1105,CoRAP_update!$A$5:$A$376,1,FALSE),VLOOKUP($A1105,CoRAP_update!$D$5:$D$376,1,FALSE)),VLOOKUP($C1105,CoRAP_update!$C$5:$C$376,1,FALSE))</f>
        <v>#N/A</v>
      </c>
      <c r="J1105" s="76" t="str">
        <f>IF($C1105="-",IF($A1105="-",VLOOKUP($D1105,EDC_update!$C$2:$C$450,1,FALSE),VLOOKUP($A1105,EDC_update!$B$2:$B$450,1,FALSE)),VLOOKUP($C1105,EDC_update!$L$2:$L$450,1,FALSE))</f>
        <v>69-72-7</v>
      </c>
      <c r="K1105" s="76" t="e">
        <f>IF($C1105="-",IF($A1105="-",IF(VLOOKUP($D1105,'sin-list 180320_update'!$C$2:$S$835,3,FALSE)="",NA(),VLOOKUP($D1105,'sin-list 180320_update'!$C$2:$S$835,3,FALSE)),IF(VLOOKUP($A1105,'sin-list 180320_update'!$A$2:$S$835,5,FALSE)="",NA(),VLOOKUP($A1105,'sin-list 180320_update'!$A$2:$S$835,5,FALSE))),IF(VLOOKUP($C1105,'sin-list 180320_update'!$B$2:$S$835,4,FALSE)="",NA(),VLOOKUP($C1105,'sin-list 180320_update'!$B$2:$S$835,4,FALSE)))</f>
        <v>#N/A</v>
      </c>
      <c r="L1105" s="76" t="e">
        <f>IF($C1105="-",IF($A1105="-",VLOOKUP($D1105,'sin-list 180320_update'!$C$2:$S$835,6,FALSE),VLOOKUP($A1105,'sin-list 180320_update'!$A$2:$S$835,8,FALSE)),VLOOKUP($C1105,'sin-list 180320_update'!$B$2:$S$835,7,FALSE))</f>
        <v>#N/A</v>
      </c>
      <c r="M1105" s="76" t="e">
        <f>IF($C1105="-",IF($A1105="-",IF(VLOOKUP($D1105,'sin-list 180320_update'!$C$2:$S$835,8,FALSE)="",NA(),VLOOKUP($D1105,'sin-list 180320_update'!$C$2:$S$835,8,FALSE)),IF(VLOOKUP($A1105,'sin-list 180320_update'!$A$2:$S$835,10,FALSE)="",NA(),VLOOKUP($A1105,'sin-list 180320_update'!$A$2:$S$835,10,FALSE))),IF(VLOOKUP($C1105,'sin-list 180320_update'!$B$2:$S$835,9,FALSE)="",NA(),VLOOKUP($C1105,'sin-list 180320_update'!$B$2:$S$835,9,FALSE)))</f>
        <v>#N/A</v>
      </c>
      <c r="N1105" s="76" t="e">
        <f>IF($C1105="-",IF($A1105="-",IF(VLOOKUP($D1105,'REACH Bilaga XVII_update'!$A$5:$E$131,4,FALSE)="",NA(),VLOOKUP($D1105,'REACH Bilaga XVII_update'!$A$5:$E$131,4,FALSE)),IF(VLOOKUP($A1105,'REACH Bilaga XVII_update'!$C$5:$D$131,2,FALSE)="",NA(),VLOOKUP($A1105,'REACH Bilaga XVII_update'!$C$5:$D$131,2,FALSE))),IF(VLOOKUP($C1105,'REACH Bilaga XVII_update'!$B$5:$D$131,3,FALSE)="",NA(),VLOOKUP($C1105,'REACH Bilaga XVII_update'!$B$5:$D$131,3,FALSE)))</f>
        <v>#N/A</v>
      </c>
      <c r="O1105" s="76" t="e">
        <f>IF($C1105="-",IF($A1105="-",IF(VLOOKUP($D1105,' REACH Bilaga 59_update'!$A$5:$E$210,5,FALSE)="",NA(),VLOOKUP($D1105,' REACH Bilaga 59_update'!$A$5:$E$210,5,FALSE)),IF(VLOOKUP($A1105,' REACH Bilaga 59_update'!$D$5:$E$210,2,FALSE)="",NA(),VLOOKUP($A1105,' REACH Bilaga 59_update'!$D$5:$E$210,2,FALSE))),IF(VLOOKUP($C1105,' REACH Bilaga 59_update'!$C$5:$E$210,3,FALSE)="",NA(),VLOOKUP($C1105,' REACH Bilaga 59_update'!$C$5:$E$210,3,FALSE)))</f>
        <v>#N/A</v>
      </c>
      <c r="P1105" s="76" t="e">
        <f>IF(C1105="-",IF(A1105="-",IFERROR(VLOOKUP($D1105,' REACH Bilaga 59_update'!$A$5:$F$210,MATCH(Sammanfattning!P$1,' REACH Bilaga 59_update'!$A$4:$F$4,0),FALSE),VLOOKUP($D1105,'REACH Bilaga XIV_update'!$A$4:$H$110,MATCH(Sammanfattning!P$1,'REACH Bilaga XIV_update'!$A$4:$H$4,0),FALSE)),IFERROR(VLOOKUP($A1105,' REACH Bilaga 59_update'!$D$5:$F$210,MATCH(Sammanfattning!P$1,' REACH Bilaga 59_update'!$D$4:$F$4,0),FALSE),VLOOKUP($A1105,'REACH Bilaga XIV_update'!$D$4:$H$110,MATCH(Sammanfattning!P$1,'REACH Bilaga XIV_update'!$D$4:$H$4,0),FALSE))),IFERROR(VLOOKUP($C1105,' REACH Bilaga 59_update'!$C$5:$F$210,MATCH(Sammanfattning!P$1,' REACH Bilaga 59_update'!$C$4:$F$4,0),FALSE),VLOOKUP($C1105,'REACH Bilaga XIV_update'!$C$4:$H$110,MATCH(Sammanfattning!P$1,'REACH Bilaga XIV_update'!$C$4:$H$4,0),FALSE)))</f>
        <v>#N/A</v>
      </c>
      <c r="Q1105" s="76" t="e">
        <f>IF($C1105="-",IF($A1105="-",IF(VLOOKUP($D1105,'REACH Bilaga XIV_update'!$A$5:$I$110,9,FALSE)="",NA(),VLOOKUP($D1105,'REACH Bilaga XIV_update'!$A$5:$I$110,9,FALSE)),IF(VLOOKUP($A1105,'REACH Bilaga XIV_update'!$D$5:$I$110,6,FALSE)="",NA(),VLOOKUP($A1105,'REACH Bilaga XIV_update'!$D$5:$I$110,6,FALSE))),IF(VLOOKUP($C1105,'REACH Bilaga XIV_update'!$C$5:$I$110,7,FALSE)="",NA(),VLOOKUP($C1105,'REACH Bilaga XIV_update'!$C$5:$I$110,7,FALSE)))</f>
        <v>#N/A</v>
      </c>
      <c r="R1105" s="76" t="e">
        <f>IF($C1105="-",IF($A1105="-",IF(VLOOKUP($D1105,CoRAP_update!$A$5:$O$376,15,FALSE)="",NA(),VLOOKUP($D1105,CoRAP_update!$A$5:$O$376,15,FALSE)),IF(VLOOKUP($A1105,CoRAP_update!$D$5:$O$376,12,FALSE)="",NA(),VLOOKUP($A1105,CoRAP_update!$D$5:$O$376,12,FALSE))),IF(VLOOKUP($C1105,CoRAP_update!$C$5:$O$376,13,FALSE)="",NA(),VLOOKUP($C1105,CoRAP_update!$C$5:$O$376,13,FALSE)))</f>
        <v>#N/A</v>
      </c>
      <c r="S1105" s="144" t="e">
        <f>IF($C1105="-",IF($A1105="-",VLOOKUP($D1105,CoRAP_update!$A$5:$J$376,MATCH(Sammanfattning!S$1,CoRAP_update!$A$4:$J$4,0),FALSE),VLOOKUP($A1105,CoRAP_update!$D$5:$J$376,MATCH(Sammanfattning!S$1,CoRAP_update!$D$4:$J$4,0),FALSE)),VLOOKUP($C1105,CoRAP_update!$C$5:$J$376,MATCH(Sammanfattning!S$1,CoRAP_update!$C$4:$J$4,0),FALSE))</f>
        <v>#N/A</v>
      </c>
      <c r="T1105" s="76" t="str">
        <f>IF($A1105="-",VLOOKUP($D1105,EDC_update!$C$2:$F$450,4,FALSE),VLOOKUP($A1105,EDC_update!$B$2:$F$450,5,FALSE))</f>
        <v>CAT1</v>
      </c>
      <c r="V1105" s="78">
        <f>IF(IFERROR(SEARCH("PBT",P1105),99)=99,IF(IFERROR(SEARCH("suspected PBT",S1105),99)=99,IF(IFERROR(SEARCH("concluded to be PBT",K1105),99)=99,IF(IFERROR(SEARCH("PBT",S1105),99)=99,IF(IFERROR(SEARCH("PBT cand",L1105),99)=99,IF(IFERROR(SEARCH("PBT",L1105),99)=99,IF(IFERROR(SEARCH("persistent, bioackumulative and toxic properties",K1105),99)=99,0,Scoring!$E$3),Scoring!$E$3),Scoring!$E$7),Scoring!$E$3),Scoring!$E$5),Scoring!$E$6),Scoring!$E$3)</f>
        <v>0</v>
      </c>
      <c r="W1105" s="78">
        <f>IF(IFERROR(SEARCH("vPvB",P1105),99)=99,IF(IFERROR(SEARCH("suspected pbt/vPvB",S1105),99)=99,IF(IFERROR(SEARCH("vPvB",S1105),99)=99,IF(IFERROR(SEARCH("concluded to be a vPvB",S1105),99)=99,IF(IFERROR(SEARCH("identified as vPvB",K1105),99)=99,IF(IFERROR(SEARCH("concluded to be a vPvB",K1105),99)=99,IF(IFERROR(SEARCH("concluded to be both pbt and vPvB",S1105),99)=99,IF(IFERROR(SEARCH("concluded to be both pbt and vPvB",K1105),99)=99,0,Scoring!$E$5),Scoring!$E$5),Scoring!$E$5),Scoring!$E$5),Scoring!$E$5),Scoring!$E$4),Scoring!$E$6),Scoring!$E$4)</f>
        <v>0</v>
      </c>
      <c r="X1105" s="78">
        <f>IF(IFERROR(SEARCH("H410",N1105),99)=99,IF(IFERROR(SEARCH("H410",O1105),99)=99,IF(IFERROR(SEARCH("H410",Q1105),99)=99,IF(IFERROR(SEARCH("H410",M1105),99)=99,IF(IFERROR(SEARCH("H410",R1105),99)=99,IF(IFERROR(SEARCH("H411",N1105),99)=99,IF(IFERROR(SEARCH("H411",O1105),99)=99,IF(IFERROR(SEARCH("H411",Q1105),99)=99,IF(IFERROR(SEARCH("H411",M1105),99)=99,IF(IFERROR(SEARCH("H411",R1105),99)=99,IF(IFERROR(SEARCH("H413",N1105),99)=99,IF(IFERROR(SEARCH("H413",O1105),99)=99,IF(IFERROR(SEARCH("H413",Q1105),99)=99,IF(IFERROR(SEARCH("H413",M1105),99)=99,IF(IFERROR(SEARCH("H413",R1105),99)=99,IF(IFERROR(SEARCH("H412",N1105),99)=99,IF(IFERROR(SEARCH("H412",O1105),99)=99,IF(IFERROR(SEARCH("H412",Q1105),99)=99,IF(IFERROR(SEARCH("H412",M1105),99)=99,IF(IFERROR(SEARCH("H412",R1105),99)=99,0,Scoring!$E$2),Scoring!$E$2),Scoring!$E$2),Scoring!$E$2),Scoring!$E$2),Scoring!$E$2),Scoring!$E$2),Scoring!$E$2),Scoring!$E$2),Scoring!$E$2),Scoring!$E$2),Scoring!$E$2),Scoring!$E$2),Scoring!$E$2),Scoring!$E$2),Scoring!$E$2),Scoring!$E$2),Scoring!$E$2),Scoring!$E$2),Scoring!$E$2)</f>
        <v>0</v>
      </c>
      <c r="Y1105" s="78">
        <f>IF(IFERROR(SEARCH("CMR",K1105),99)=99,IF(IFERROR(SEARCH("Suspected CMR",S1105),99)=99,IF(IFERROR(SEARCH("CMR",S1105),99)=99,0,Scoring!$E$8),Scoring!$E$9),Scoring!$E$8)</f>
        <v>0</v>
      </c>
      <c r="Z1105" s="78">
        <f>IF(IFERROR(SEARCH("H350",N1105),99)=99,IF(IFERROR(SEARCH("H350",O1105),99)=99,IF(IFERROR(SEARCH("H350",Q1105),99)=99,IF(IFERROR(SEARCH("H350",M1105),99)=99,IF(IFERROR(SEARCH("H350",R1105),99)=99,IF(IFERROR(SEARCH("H351",N1105),99)=99,IF(IFERROR(SEARCH("H351",O1105),99)=99,IF(IFERROR(SEARCH("H351",Q1105),99)=99,IF(IFERROR(SEARCH("H351",M1105),99)=99,IF(IFERROR(SEARCH("H351",R1105),99)=99,IF(IFERROR(SEARCH("carcinogenic",P1105),99)=99,IF(IFERROR(SEARCH("suspected carcinogenic",S1105),99)=99,0,Scoring!$E$12),Scoring!$E$11),Scoring!$E$10),Scoring!$E$10),Scoring!$E$10),Scoring!$E$10),Scoring!$E$10),Scoring!$E$10),Scoring!$E$10),Scoring!$E$10),Scoring!$E$10),Scoring!$E$10)</f>
        <v>0</v>
      </c>
      <c r="AA1105" s="78">
        <f>IF(IFERROR(SEARCH("H340",N1105),99)=99,IF(IFERROR(SEARCH("H340",O1105),99)=99,IF(IFERROR(SEARCH("H340",Q1105),99)=99,IF(IFERROR(SEARCH("H340",M1105),99)=99,IF(IFERROR(SEARCH("H340",R1105),99)=99,IF(IFERROR(SEARCH("H341",N1105),99)=99,IF(IFERROR(SEARCH("H341",O1105),99)=99,IF(IFERROR(SEARCH("H341",Q1105),99)=99,IF(IFERROR(SEARCH("H341",M1105),99)=99,IF(IFERROR(SEARCH("H341",R1105),99)=99,IF(IFERROR(SEARCH("mutagenic",P1105),99)=99,IF(IFERROR(SEARCH("suspected mutagenic",S1105),99)=99,0,Scoring!$E$15),Scoring!$E$14),Scoring!$E$13),Scoring!$E$13),Scoring!$E$13),Scoring!$E$13),Scoring!$E$13),Scoring!$E$13),Scoring!$E$13),Scoring!$E$13),Scoring!$E$13),Scoring!$E$13)</f>
        <v>0</v>
      </c>
      <c r="AB1105" s="78">
        <f>IF(IFERROR(SEARCH("H360",N1105),99)=99,IF(IFERROR(SEARCH("H360",O1105),99)=99,IF(IFERROR(SEARCH("H360",Q1105),99)=99,IF(IFERROR(SEARCH("H360",M1105),99)=99,IF(IFERROR(SEARCH("H360",R1105),99)=99,IF(IFERROR(SEARCH("H361",N1105),99)=99,IF(IFERROR(SEARCH("H361",O1105),99)=99,IF(IFERROR(SEARCH("H361",Q1105),99)=99,IF(IFERROR(SEARCH("H361",M1105),99)=99,IF(IFERROR(SEARCH("H361",R1105),99)=99,IF(IFERROR(SEARCH("reproduction",P1105),99)=99,IF(IFERROR(SEARCH("suspected reprotoxic",S1105),99)=99,IF(IFERROR(SEARCH("reprotoxic",S1105),99)=99,IF(IFERROR(SEARCH("reprotoxic",K1105),99)=99,0,Scoring!$E$18),Scoring!$E$18),Scoring!$E$19),Scoring!$E$17),Scoring!$E$16),Scoring!$E$16),Scoring!$E$16),Scoring!$E$16),Scoring!$E$16),Scoring!$E$16),Scoring!$E$16),Scoring!$E$16),Scoring!$E$16),Scoring!$E$16)</f>
        <v>0</v>
      </c>
      <c r="AC1105" s="78">
        <f>IF(IFERROR(SEARCH("57f",L1105),99)=99,IF(IFERROR(SEARCH("57(f)",P1105),99)=99,0,Scoring!$E$20),Scoring!$E$20)</f>
        <v>0</v>
      </c>
      <c r="AD1105" s="78">
        <f>IF(IFERROR(SEARCH("CAT1",T1105),99)=99,IF(IFERROR(SEARCH("CAT2",T1105),99)=99,IF(IFERROR(SEARCH("CAT3",T1105),99)=99,IF(IFERROR(SEARCH("concluded to be endocrine",K1105),99)=99,IF(IFERROR(SEARCH("categorised as endocrine",K1105),99)=99,IF(IFERROR(SEARCH("endocrine disrupting",P1105),99)=99,IF(IFERROR(SEARCH("endocrine disrupting",K1105),99)=99,IF(IFERROR(SEARCH("suspected endocrine",S1105),99)=99,IF(IFERROR(SEARCH("potential endocrine",S1105),99)=99,0,Scoring!$E$25),Scoring!$E$25),Scoring!$E$24),Scoring!$E$24),Scoring!$E$24),Scoring!$E$24),Scoring!$E$23),Scoring!$E$22),Scoring!$E$21)</f>
        <v>1</v>
      </c>
      <c r="AE1105" s="78">
        <f>IF(IFERROR(SEARCH("suspected sensitiser",S1105),99)=99,IF(IFERROR(SEARCH("sensitiser",S1105),99)=99,IF(IFERROR(SEARCH("other hazard based concern",S1105),99)=99,0,Scoring!$E$28),Scoring!$E$26),Scoring!$E$27)</f>
        <v>0</v>
      </c>
      <c r="AF1105" s="78">
        <f>IF(IFERROR(M1105,1)=1,IF(IFERROR(N1105,1)=1,IF(IFERROR(O1105,1)=1,IF(IFERROR(Q1105,1)=1,IF(IFERROR(R1105,1)=1,IF(IFERROR(T1105,1)=1,IF(IFERROR(K1105,1)=1,IF(IFERROR(P1105,1)=1,IF(IFERROR(S1105,1)=1,Scoring!$E$29,0),0),0),0),0),0),0),0),0)</f>
        <v>0</v>
      </c>
      <c r="AG1105" s="78">
        <f t="shared" si="79"/>
        <v>1</v>
      </c>
      <c r="AI1105" s="93"/>
      <c r="AJ1105" s="94"/>
      <c r="AK1105" s="76"/>
      <c r="AL1105" s="75"/>
      <c r="AN1105" s="79"/>
      <c r="AO1105" s="79"/>
      <c r="AP1105" s="79"/>
      <c r="AQ1105" s="79"/>
      <c r="AR1105" s="79"/>
      <c r="AS1105" s="78"/>
      <c r="AU1105" s="79">
        <f>IF(IFERROR(F1105,99)=99,IF(IFERROR(G1105,99)=99,IF(IFERROR(H1105,99)=99,IF(IFERROR(I1105,99)=99,IF(IFERROR(E1105,99)=99,IF(IFERROR(J1105,99)=99,0,Scoring!$B$7),Scoring!$B$3),Scoring!$B$2),Scoring!$B$6),Scoring!$B$5),Scoring!$B$4)</f>
        <v>0.3</v>
      </c>
      <c r="AV1105" s="78">
        <f t="shared" si="80"/>
        <v>0.3</v>
      </c>
      <c r="AW1105" s="78"/>
      <c r="AX1105" s="66"/>
      <c r="AY1105" s="78"/>
      <c r="AZ1105" s="76"/>
      <c r="BB1105" s="76"/>
    </row>
    <row r="1106" spans="1:54" x14ac:dyDescent="0.25">
      <c r="A1106" s="89" t="s">
        <v>7267</v>
      </c>
      <c r="B1106" s="89" t="s">
        <v>30</v>
      </c>
      <c r="C1106" s="89" t="s">
        <v>30</v>
      </c>
      <c r="D1106" s="89" t="s">
        <v>7268</v>
      </c>
      <c r="E1106" s="76" t="e">
        <f>IF(C1106="-",IF(A1106="-",VLOOKUP(D1106,'sin-list 180320_update'!$C$2:$C$835,1,FALSE),VLOOKUP(A1106,'sin-list 180320_update'!$A$2:$A$835,1,FALSE)),VLOOKUP(C1106,'sin-list 180320_update'!$B$2:$B$835,1,FALSE))</f>
        <v>#N/A</v>
      </c>
      <c r="F1106" s="76" t="e">
        <f>IF($C1106="-",IF($A1106="-",VLOOKUP($D1106,'REACH Bilaga XVII_update'!$A$5:$A$131,1,FALSE),VLOOKUP($A1106,'REACH Bilaga XVII_update'!$C$5:$C$131,1,FALSE)),VLOOKUP($C1106,'REACH Bilaga XVII_update'!$B$5:$B$131,1,FALSE))</f>
        <v>#N/A</v>
      </c>
      <c r="G1106" s="76" t="e">
        <f>IF($C1106="-",IF($A1106="-",VLOOKUP($D1106,' REACH Bilaga 59_update'!$A$5:$A$210,1,FALSE),VLOOKUP($A1106,' REACH Bilaga 59_update'!$D$5:$D$210,1,FALSE)),VLOOKUP($C1106,' REACH Bilaga 59_update'!$C$5:$C$210,1,FALSE))</f>
        <v>#N/A</v>
      </c>
      <c r="H1106" s="76" t="e">
        <f>IF($C1106="-",IF($A1106="-",VLOOKUP($D1106,'REACH Bilaga XIV_update'!$A$5:$A$110,1,FALSE),VLOOKUP($A1106,'REACH Bilaga XIV_update'!$D$5:$D$110,1,FALSE)),VLOOKUP($C1106,'REACH Bilaga XIV_update'!$C$5:$C$110,1,FALSE))</f>
        <v>#N/A</v>
      </c>
      <c r="I1106" s="76" t="e">
        <f>IF($C1106="-",IF($A1106="-",VLOOKUP($D1106,CoRAP_update!$A$5:$A$376,1,FALSE),VLOOKUP($A1106,CoRAP_update!$D$5:$D$376,1,FALSE)),VLOOKUP($C1106,CoRAP_update!$C$5:$C$376,1,FALSE))</f>
        <v>#N/A</v>
      </c>
      <c r="J1106" s="76" t="str">
        <f>IF($C1106="-",IF($A1106="-",VLOOKUP($D1106,EDC_update!$C$2:$C$450,1,FALSE),VLOOKUP($A1106,EDC_update!$B$2:$B$450,1,FALSE)),VLOOKUP($C1106,EDC_update!$L$2:$L$450,1,FALSE))</f>
        <v>7012-37-5</v>
      </c>
      <c r="K1106" s="76" t="e">
        <f>IF($C1106="-",IF($A1106="-",IF(VLOOKUP($D1106,'sin-list 180320_update'!$C$2:$S$835,3,FALSE)="",NA(),VLOOKUP($D1106,'sin-list 180320_update'!$C$2:$S$835,3,FALSE)),IF(VLOOKUP($A1106,'sin-list 180320_update'!$A$2:$S$835,5,FALSE)="",NA(),VLOOKUP($A1106,'sin-list 180320_update'!$A$2:$S$835,5,FALSE))),IF(VLOOKUP($C1106,'sin-list 180320_update'!$B$2:$S$835,4,FALSE)="",NA(),VLOOKUP($C1106,'sin-list 180320_update'!$B$2:$S$835,4,FALSE)))</f>
        <v>#N/A</v>
      </c>
      <c r="L1106" s="76" t="e">
        <f>IF($C1106="-",IF($A1106="-",VLOOKUP($D1106,'sin-list 180320_update'!$C$2:$S$835,6,FALSE),VLOOKUP($A1106,'sin-list 180320_update'!$A$2:$S$835,8,FALSE)),VLOOKUP($C1106,'sin-list 180320_update'!$B$2:$S$835,7,FALSE))</f>
        <v>#N/A</v>
      </c>
      <c r="M1106" s="76" t="e">
        <f>IF($C1106="-",IF($A1106="-",IF(VLOOKUP($D1106,'sin-list 180320_update'!$C$2:$S$835,8,FALSE)="",NA(),VLOOKUP($D1106,'sin-list 180320_update'!$C$2:$S$835,8,FALSE)),IF(VLOOKUP($A1106,'sin-list 180320_update'!$A$2:$S$835,10,FALSE)="",NA(),VLOOKUP($A1106,'sin-list 180320_update'!$A$2:$S$835,10,FALSE))),IF(VLOOKUP($C1106,'sin-list 180320_update'!$B$2:$S$835,9,FALSE)="",NA(),VLOOKUP($C1106,'sin-list 180320_update'!$B$2:$S$835,9,FALSE)))</f>
        <v>#N/A</v>
      </c>
      <c r="N1106" s="76" t="e">
        <f>IF($C1106="-",IF($A1106="-",IF(VLOOKUP($D1106,'REACH Bilaga XVII_update'!$A$5:$E$131,4,FALSE)="",NA(),VLOOKUP($D1106,'REACH Bilaga XVII_update'!$A$5:$E$131,4,FALSE)),IF(VLOOKUP($A1106,'REACH Bilaga XVII_update'!$C$5:$D$131,2,FALSE)="",NA(),VLOOKUP($A1106,'REACH Bilaga XVII_update'!$C$5:$D$131,2,FALSE))),IF(VLOOKUP($C1106,'REACH Bilaga XVII_update'!$B$5:$D$131,3,FALSE)="",NA(),VLOOKUP($C1106,'REACH Bilaga XVII_update'!$B$5:$D$131,3,FALSE)))</f>
        <v>#N/A</v>
      </c>
      <c r="O1106" s="76" t="e">
        <f>IF($C1106="-",IF($A1106="-",IF(VLOOKUP($D1106,' REACH Bilaga 59_update'!$A$5:$E$210,5,FALSE)="",NA(),VLOOKUP($D1106,' REACH Bilaga 59_update'!$A$5:$E$210,5,FALSE)),IF(VLOOKUP($A1106,' REACH Bilaga 59_update'!$D$5:$E$210,2,FALSE)="",NA(),VLOOKUP($A1106,' REACH Bilaga 59_update'!$D$5:$E$210,2,FALSE))),IF(VLOOKUP($C1106,' REACH Bilaga 59_update'!$C$5:$E$210,3,FALSE)="",NA(),VLOOKUP($C1106,' REACH Bilaga 59_update'!$C$5:$E$210,3,FALSE)))</f>
        <v>#N/A</v>
      </c>
      <c r="P1106" s="76" t="e">
        <f>IF(C1106="-",IF(A1106="-",IFERROR(VLOOKUP($D1106,' REACH Bilaga 59_update'!$A$5:$F$210,MATCH(Sammanfattning!P$1,' REACH Bilaga 59_update'!$A$4:$F$4,0),FALSE),VLOOKUP($D1106,'REACH Bilaga XIV_update'!$A$4:$H$110,MATCH(Sammanfattning!P$1,'REACH Bilaga XIV_update'!$A$4:$H$4,0),FALSE)),IFERROR(VLOOKUP($A1106,' REACH Bilaga 59_update'!$D$5:$F$210,MATCH(Sammanfattning!P$1,' REACH Bilaga 59_update'!$D$4:$F$4,0),FALSE),VLOOKUP($A1106,'REACH Bilaga XIV_update'!$D$4:$H$110,MATCH(Sammanfattning!P$1,'REACH Bilaga XIV_update'!$D$4:$H$4,0),FALSE))),IFERROR(VLOOKUP($C1106,' REACH Bilaga 59_update'!$C$5:$F$210,MATCH(Sammanfattning!P$1,' REACH Bilaga 59_update'!$C$4:$F$4,0),FALSE),VLOOKUP($C1106,'REACH Bilaga XIV_update'!$C$4:$H$110,MATCH(Sammanfattning!P$1,'REACH Bilaga XIV_update'!$C$4:$H$4,0),FALSE)))</f>
        <v>#N/A</v>
      </c>
      <c r="Q1106" s="76" t="e">
        <f>IF($C1106="-",IF($A1106="-",IF(VLOOKUP($D1106,'REACH Bilaga XIV_update'!$A$5:$I$110,9,FALSE)="",NA(),VLOOKUP($D1106,'REACH Bilaga XIV_update'!$A$5:$I$110,9,FALSE)),IF(VLOOKUP($A1106,'REACH Bilaga XIV_update'!$D$5:$I$110,6,FALSE)="",NA(),VLOOKUP($A1106,'REACH Bilaga XIV_update'!$D$5:$I$110,6,FALSE))),IF(VLOOKUP($C1106,'REACH Bilaga XIV_update'!$C$5:$I$110,7,FALSE)="",NA(),VLOOKUP($C1106,'REACH Bilaga XIV_update'!$C$5:$I$110,7,FALSE)))</f>
        <v>#N/A</v>
      </c>
      <c r="R1106" s="76" t="e">
        <f>IF($C1106="-",IF($A1106="-",IF(VLOOKUP($D1106,CoRAP_update!$A$5:$O$376,15,FALSE)="",NA(),VLOOKUP($D1106,CoRAP_update!$A$5:$O$376,15,FALSE)),IF(VLOOKUP($A1106,CoRAP_update!$D$5:$O$376,12,FALSE)="",NA(),VLOOKUP($A1106,CoRAP_update!$D$5:$O$376,12,FALSE))),IF(VLOOKUP($C1106,CoRAP_update!$C$5:$O$376,13,FALSE)="",NA(),VLOOKUP($C1106,CoRAP_update!$C$5:$O$376,13,FALSE)))</f>
        <v>#N/A</v>
      </c>
      <c r="S1106" s="144" t="e">
        <f>IF($C1106="-",IF($A1106="-",VLOOKUP($D1106,CoRAP_update!$A$5:$J$376,MATCH(Sammanfattning!S$1,CoRAP_update!$A$4:$J$4,0),FALSE),VLOOKUP($A1106,CoRAP_update!$D$5:$J$376,MATCH(Sammanfattning!S$1,CoRAP_update!$D$4:$J$4,0),FALSE)),VLOOKUP($C1106,CoRAP_update!$C$5:$J$376,MATCH(Sammanfattning!S$1,CoRAP_update!$C$4:$J$4,0),FALSE))</f>
        <v>#N/A</v>
      </c>
      <c r="T1106" s="76" t="str">
        <f>IF($A1106="-",VLOOKUP($D1106,EDC_update!$C$2:$F$450,4,FALSE),VLOOKUP($A1106,EDC_update!$B$2:$F$450,5,FALSE))</f>
        <v>CAT1</v>
      </c>
      <c r="V1106" s="78">
        <f>IF(IFERROR(SEARCH("PBT",P1106),99)=99,IF(IFERROR(SEARCH("suspected PBT",S1106),99)=99,IF(IFERROR(SEARCH("concluded to be PBT",K1106),99)=99,IF(IFERROR(SEARCH("PBT",S1106),99)=99,IF(IFERROR(SEARCH("PBT cand",L1106),99)=99,IF(IFERROR(SEARCH("PBT",L1106),99)=99,IF(IFERROR(SEARCH("persistent, bioackumulative and toxic properties",K1106),99)=99,0,Scoring!$E$3),Scoring!$E$3),Scoring!$E$7),Scoring!$E$3),Scoring!$E$5),Scoring!$E$6),Scoring!$E$3)</f>
        <v>0</v>
      </c>
      <c r="W1106" s="78">
        <f>IF(IFERROR(SEARCH("vPvB",P1106),99)=99,IF(IFERROR(SEARCH("suspected pbt/vPvB",S1106),99)=99,IF(IFERROR(SEARCH("vPvB",S1106),99)=99,IF(IFERROR(SEARCH("concluded to be a vPvB",S1106),99)=99,IF(IFERROR(SEARCH("identified as vPvB",K1106),99)=99,IF(IFERROR(SEARCH("concluded to be a vPvB",K1106),99)=99,IF(IFERROR(SEARCH("concluded to be both pbt and vPvB",S1106),99)=99,IF(IFERROR(SEARCH("concluded to be both pbt and vPvB",K1106),99)=99,0,Scoring!$E$5),Scoring!$E$5),Scoring!$E$5),Scoring!$E$5),Scoring!$E$5),Scoring!$E$4),Scoring!$E$6),Scoring!$E$4)</f>
        <v>0</v>
      </c>
      <c r="X1106" s="78">
        <f>IF(IFERROR(SEARCH("H410",N1106),99)=99,IF(IFERROR(SEARCH("H410",O1106),99)=99,IF(IFERROR(SEARCH("H410",Q1106),99)=99,IF(IFERROR(SEARCH("H410",M1106),99)=99,IF(IFERROR(SEARCH("H410",R1106),99)=99,IF(IFERROR(SEARCH("H411",N1106),99)=99,IF(IFERROR(SEARCH("H411",O1106),99)=99,IF(IFERROR(SEARCH("H411",Q1106),99)=99,IF(IFERROR(SEARCH("H411",M1106),99)=99,IF(IFERROR(SEARCH("H411",R1106),99)=99,IF(IFERROR(SEARCH("H413",N1106),99)=99,IF(IFERROR(SEARCH("H413",O1106),99)=99,IF(IFERROR(SEARCH("H413",Q1106),99)=99,IF(IFERROR(SEARCH("H413",M1106),99)=99,IF(IFERROR(SEARCH("H413",R1106),99)=99,IF(IFERROR(SEARCH("H412",N1106),99)=99,IF(IFERROR(SEARCH("H412",O1106),99)=99,IF(IFERROR(SEARCH("H412",Q1106),99)=99,IF(IFERROR(SEARCH("H412",M1106),99)=99,IF(IFERROR(SEARCH("H412",R1106),99)=99,0,Scoring!$E$2),Scoring!$E$2),Scoring!$E$2),Scoring!$E$2),Scoring!$E$2),Scoring!$E$2),Scoring!$E$2),Scoring!$E$2),Scoring!$E$2),Scoring!$E$2),Scoring!$E$2),Scoring!$E$2),Scoring!$E$2),Scoring!$E$2),Scoring!$E$2),Scoring!$E$2),Scoring!$E$2),Scoring!$E$2),Scoring!$E$2),Scoring!$E$2)</f>
        <v>0</v>
      </c>
      <c r="Y1106" s="78">
        <f>IF(IFERROR(SEARCH("CMR",K1106),99)=99,IF(IFERROR(SEARCH("Suspected CMR",S1106),99)=99,IF(IFERROR(SEARCH("CMR",S1106),99)=99,0,Scoring!$E$8),Scoring!$E$9),Scoring!$E$8)</f>
        <v>0</v>
      </c>
      <c r="Z1106" s="78">
        <f>IF(IFERROR(SEARCH("H350",N1106),99)=99,IF(IFERROR(SEARCH("H350",O1106),99)=99,IF(IFERROR(SEARCH("H350",Q1106),99)=99,IF(IFERROR(SEARCH("H350",M1106),99)=99,IF(IFERROR(SEARCH("H350",R1106),99)=99,IF(IFERROR(SEARCH("H351",N1106),99)=99,IF(IFERROR(SEARCH("H351",O1106),99)=99,IF(IFERROR(SEARCH("H351",Q1106),99)=99,IF(IFERROR(SEARCH("H351",M1106),99)=99,IF(IFERROR(SEARCH("H351",R1106),99)=99,IF(IFERROR(SEARCH("carcinogenic",P1106),99)=99,IF(IFERROR(SEARCH("suspected carcinogenic",S1106),99)=99,0,Scoring!$E$12),Scoring!$E$11),Scoring!$E$10),Scoring!$E$10),Scoring!$E$10),Scoring!$E$10),Scoring!$E$10),Scoring!$E$10),Scoring!$E$10),Scoring!$E$10),Scoring!$E$10),Scoring!$E$10)</f>
        <v>0</v>
      </c>
      <c r="AA1106" s="78">
        <f>IF(IFERROR(SEARCH("H340",N1106),99)=99,IF(IFERROR(SEARCH("H340",O1106),99)=99,IF(IFERROR(SEARCH("H340",Q1106),99)=99,IF(IFERROR(SEARCH("H340",M1106),99)=99,IF(IFERROR(SEARCH("H340",R1106),99)=99,IF(IFERROR(SEARCH("H341",N1106),99)=99,IF(IFERROR(SEARCH("H341",O1106),99)=99,IF(IFERROR(SEARCH("H341",Q1106),99)=99,IF(IFERROR(SEARCH("H341",M1106),99)=99,IF(IFERROR(SEARCH("H341",R1106),99)=99,IF(IFERROR(SEARCH("mutagenic",P1106),99)=99,IF(IFERROR(SEARCH("suspected mutagenic",S1106),99)=99,0,Scoring!$E$15),Scoring!$E$14),Scoring!$E$13),Scoring!$E$13),Scoring!$E$13),Scoring!$E$13),Scoring!$E$13),Scoring!$E$13),Scoring!$E$13),Scoring!$E$13),Scoring!$E$13),Scoring!$E$13)</f>
        <v>0</v>
      </c>
      <c r="AB1106" s="78">
        <f>IF(IFERROR(SEARCH("H360",N1106),99)=99,IF(IFERROR(SEARCH("H360",O1106),99)=99,IF(IFERROR(SEARCH("H360",Q1106),99)=99,IF(IFERROR(SEARCH("H360",M1106),99)=99,IF(IFERROR(SEARCH("H360",R1106),99)=99,IF(IFERROR(SEARCH("H361",N1106),99)=99,IF(IFERROR(SEARCH("H361",O1106),99)=99,IF(IFERROR(SEARCH("H361",Q1106),99)=99,IF(IFERROR(SEARCH("H361",M1106),99)=99,IF(IFERROR(SEARCH("H361",R1106),99)=99,IF(IFERROR(SEARCH("reproduction",P1106),99)=99,IF(IFERROR(SEARCH("suspected reprotoxic",S1106),99)=99,IF(IFERROR(SEARCH("reprotoxic",S1106),99)=99,IF(IFERROR(SEARCH("reprotoxic",K1106),99)=99,0,Scoring!$E$18),Scoring!$E$18),Scoring!$E$19),Scoring!$E$17),Scoring!$E$16),Scoring!$E$16),Scoring!$E$16),Scoring!$E$16),Scoring!$E$16),Scoring!$E$16),Scoring!$E$16),Scoring!$E$16),Scoring!$E$16),Scoring!$E$16)</f>
        <v>0</v>
      </c>
      <c r="AC1106" s="78">
        <f>IF(IFERROR(SEARCH("57f",L1106),99)=99,IF(IFERROR(SEARCH("57(f)",P1106),99)=99,0,Scoring!$E$20),Scoring!$E$20)</f>
        <v>0</v>
      </c>
      <c r="AD1106" s="78">
        <f>IF(IFERROR(SEARCH("CAT1",T1106),99)=99,IF(IFERROR(SEARCH("CAT2",T1106),99)=99,IF(IFERROR(SEARCH("CAT3",T1106),99)=99,IF(IFERROR(SEARCH("concluded to be endocrine",K1106),99)=99,IF(IFERROR(SEARCH("categorised as endocrine",K1106),99)=99,IF(IFERROR(SEARCH("endocrine disrupting",P1106),99)=99,IF(IFERROR(SEARCH("endocrine disrupting",K1106),99)=99,IF(IFERROR(SEARCH("suspected endocrine",S1106),99)=99,IF(IFERROR(SEARCH("potential endocrine",S1106),99)=99,0,Scoring!$E$25),Scoring!$E$25),Scoring!$E$24),Scoring!$E$24),Scoring!$E$24),Scoring!$E$24),Scoring!$E$23),Scoring!$E$22),Scoring!$E$21)</f>
        <v>1</v>
      </c>
      <c r="AE1106" s="78">
        <f>IF(IFERROR(SEARCH("suspected sensitiser",S1106),99)=99,IF(IFERROR(SEARCH("sensitiser",S1106),99)=99,IF(IFERROR(SEARCH("other hazard based concern",S1106),99)=99,0,Scoring!$E$28),Scoring!$E$26),Scoring!$E$27)</f>
        <v>0</v>
      </c>
      <c r="AF1106" s="78">
        <f>IF(IFERROR(M1106,1)=1,IF(IFERROR(N1106,1)=1,IF(IFERROR(O1106,1)=1,IF(IFERROR(Q1106,1)=1,IF(IFERROR(R1106,1)=1,IF(IFERROR(T1106,1)=1,IF(IFERROR(K1106,1)=1,IF(IFERROR(P1106,1)=1,IF(IFERROR(S1106,1)=1,Scoring!$E$29,0),0),0),0),0),0),0),0),0)</f>
        <v>0</v>
      </c>
      <c r="AG1106" s="78">
        <f t="shared" si="79"/>
        <v>1</v>
      </c>
      <c r="AI1106" s="93"/>
      <c r="AJ1106" s="94"/>
      <c r="AK1106" s="76"/>
      <c r="AL1106" s="75"/>
      <c r="AN1106" s="79"/>
      <c r="AO1106" s="79"/>
      <c r="AP1106" s="79"/>
      <c r="AQ1106" s="79"/>
      <c r="AR1106" s="79"/>
      <c r="AS1106" s="78"/>
      <c r="AU1106" s="79">
        <f>IF(IFERROR(F1106,99)=99,IF(IFERROR(G1106,99)=99,IF(IFERROR(H1106,99)=99,IF(IFERROR(I1106,99)=99,IF(IFERROR(E1106,99)=99,IF(IFERROR(J1106,99)=99,0,Scoring!$B$7),Scoring!$B$3),Scoring!$B$2),Scoring!$B$6),Scoring!$B$5),Scoring!$B$4)</f>
        <v>0.3</v>
      </c>
      <c r="AV1106" s="78">
        <f t="shared" si="80"/>
        <v>0.3</v>
      </c>
      <c r="AW1106" s="78"/>
      <c r="AX1106" s="66"/>
      <c r="AY1106" s="78"/>
      <c r="AZ1106" s="76"/>
      <c r="BB1106" s="76"/>
    </row>
    <row r="1107" spans="1:54" x14ac:dyDescent="0.25">
      <c r="A1107" s="89" t="s">
        <v>6912</v>
      </c>
      <c r="B1107" s="89" t="s">
        <v>30</v>
      </c>
      <c r="C1107" s="89" t="s">
        <v>30</v>
      </c>
      <c r="D1107" s="89" t="s">
        <v>6913</v>
      </c>
      <c r="E1107" s="76" t="e">
        <f>IF(C1107="-",IF(A1107="-",VLOOKUP(D1107,'sin-list 180320_update'!$C$2:$C$835,1,FALSE),VLOOKUP(A1107,'sin-list 180320_update'!$A$2:$A$835,1,FALSE)),VLOOKUP(C1107,'sin-list 180320_update'!$B$2:$B$835,1,FALSE))</f>
        <v>#N/A</v>
      </c>
      <c r="F1107" s="76" t="e">
        <f>IF($C1107="-",IF($A1107="-",VLOOKUP($D1107,'REACH Bilaga XVII_update'!$A$5:$A$131,1,FALSE),VLOOKUP($A1107,'REACH Bilaga XVII_update'!$C$5:$C$131,1,FALSE)),VLOOKUP($C1107,'REACH Bilaga XVII_update'!$B$5:$B$131,1,FALSE))</f>
        <v>#N/A</v>
      </c>
      <c r="G1107" s="76" t="e">
        <f>IF($C1107="-",IF($A1107="-",VLOOKUP($D1107,' REACH Bilaga 59_update'!$A$5:$A$210,1,FALSE),VLOOKUP($A1107,' REACH Bilaga 59_update'!$D$5:$D$210,1,FALSE)),VLOOKUP($C1107,' REACH Bilaga 59_update'!$C$5:$C$210,1,FALSE))</f>
        <v>#N/A</v>
      </c>
      <c r="H1107" s="76" t="e">
        <f>IF($C1107="-",IF($A1107="-",VLOOKUP($D1107,'REACH Bilaga XIV_update'!$A$5:$A$110,1,FALSE),VLOOKUP($A1107,'REACH Bilaga XIV_update'!$D$5:$D$110,1,FALSE)),VLOOKUP($C1107,'REACH Bilaga XIV_update'!$C$5:$C$110,1,FALSE))</f>
        <v>#N/A</v>
      </c>
      <c r="I1107" s="76" t="e">
        <f>IF($C1107="-",IF($A1107="-",VLOOKUP($D1107,CoRAP_update!$A$5:$A$376,1,FALSE),VLOOKUP($A1107,CoRAP_update!$D$5:$D$376,1,FALSE)),VLOOKUP($C1107,CoRAP_update!$C$5:$C$376,1,FALSE))</f>
        <v>#N/A</v>
      </c>
      <c r="J1107" s="76" t="str">
        <f>IF($C1107="-",IF($A1107="-",VLOOKUP($D1107,EDC_update!$C$2:$C$450,1,FALSE),VLOOKUP($A1107,EDC_update!$B$2:$B$450,1,FALSE)),VLOOKUP($C1107,EDC_update!$L$2:$L$450,1,FALSE))</f>
        <v>7099-43-6</v>
      </c>
      <c r="K1107" s="76" t="e">
        <f>IF($C1107="-",IF($A1107="-",IF(VLOOKUP($D1107,'sin-list 180320_update'!$C$2:$S$835,3,FALSE)="",NA(),VLOOKUP($D1107,'sin-list 180320_update'!$C$2:$S$835,3,FALSE)),IF(VLOOKUP($A1107,'sin-list 180320_update'!$A$2:$S$835,5,FALSE)="",NA(),VLOOKUP($A1107,'sin-list 180320_update'!$A$2:$S$835,5,FALSE))),IF(VLOOKUP($C1107,'sin-list 180320_update'!$B$2:$S$835,4,FALSE)="",NA(),VLOOKUP($C1107,'sin-list 180320_update'!$B$2:$S$835,4,FALSE)))</f>
        <v>#N/A</v>
      </c>
      <c r="L1107" s="76" t="e">
        <f>IF($C1107="-",IF($A1107="-",VLOOKUP($D1107,'sin-list 180320_update'!$C$2:$S$835,6,FALSE),VLOOKUP($A1107,'sin-list 180320_update'!$A$2:$S$835,8,FALSE)),VLOOKUP($C1107,'sin-list 180320_update'!$B$2:$S$835,7,FALSE))</f>
        <v>#N/A</v>
      </c>
      <c r="M1107" s="76" t="e">
        <f>IF($C1107="-",IF($A1107="-",IF(VLOOKUP($D1107,'sin-list 180320_update'!$C$2:$S$835,8,FALSE)="",NA(),VLOOKUP($D1107,'sin-list 180320_update'!$C$2:$S$835,8,FALSE)),IF(VLOOKUP($A1107,'sin-list 180320_update'!$A$2:$S$835,10,FALSE)="",NA(),VLOOKUP($A1107,'sin-list 180320_update'!$A$2:$S$835,10,FALSE))),IF(VLOOKUP($C1107,'sin-list 180320_update'!$B$2:$S$835,9,FALSE)="",NA(),VLOOKUP($C1107,'sin-list 180320_update'!$B$2:$S$835,9,FALSE)))</f>
        <v>#N/A</v>
      </c>
      <c r="N1107" s="76" t="e">
        <f>IF($C1107="-",IF($A1107="-",IF(VLOOKUP($D1107,'REACH Bilaga XVII_update'!$A$5:$E$131,4,FALSE)="",NA(),VLOOKUP($D1107,'REACH Bilaga XVII_update'!$A$5:$E$131,4,FALSE)),IF(VLOOKUP($A1107,'REACH Bilaga XVII_update'!$C$5:$D$131,2,FALSE)="",NA(),VLOOKUP($A1107,'REACH Bilaga XVII_update'!$C$5:$D$131,2,FALSE))),IF(VLOOKUP($C1107,'REACH Bilaga XVII_update'!$B$5:$D$131,3,FALSE)="",NA(),VLOOKUP($C1107,'REACH Bilaga XVII_update'!$B$5:$D$131,3,FALSE)))</f>
        <v>#N/A</v>
      </c>
      <c r="O1107" s="76" t="e">
        <f>IF($C1107="-",IF($A1107="-",IF(VLOOKUP($D1107,' REACH Bilaga 59_update'!$A$5:$E$210,5,FALSE)="",NA(),VLOOKUP($D1107,' REACH Bilaga 59_update'!$A$5:$E$210,5,FALSE)),IF(VLOOKUP($A1107,' REACH Bilaga 59_update'!$D$5:$E$210,2,FALSE)="",NA(),VLOOKUP($A1107,' REACH Bilaga 59_update'!$D$5:$E$210,2,FALSE))),IF(VLOOKUP($C1107,' REACH Bilaga 59_update'!$C$5:$E$210,3,FALSE)="",NA(),VLOOKUP($C1107,' REACH Bilaga 59_update'!$C$5:$E$210,3,FALSE)))</f>
        <v>#N/A</v>
      </c>
      <c r="P1107" s="76" t="e">
        <f>IF(C1107="-",IF(A1107="-",IFERROR(VLOOKUP($D1107,' REACH Bilaga 59_update'!$A$5:$F$210,MATCH(Sammanfattning!P$1,' REACH Bilaga 59_update'!$A$4:$F$4,0),FALSE),VLOOKUP($D1107,'REACH Bilaga XIV_update'!$A$4:$H$110,MATCH(Sammanfattning!P$1,'REACH Bilaga XIV_update'!$A$4:$H$4,0),FALSE)),IFERROR(VLOOKUP($A1107,' REACH Bilaga 59_update'!$D$5:$F$210,MATCH(Sammanfattning!P$1,' REACH Bilaga 59_update'!$D$4:$F$4,0),FALSE),VLOOKUP($A1107,'REACH Bilaga XIV_update'!$D$4:$H$110,MATCH(Sammanfattning!P$1,'REACH Bilaga XIV_update'!$D$4:$H$4,0),FALSE))),IFERROR(VLOOKUP($C1107,' REACH Bilaga 59_update'!$C$5:$F$210,MATCH(Sammanfattning!P$1,' REACH Bilaga 59_update'!$C$4:$F$4,0),FALSE),VLOOKUP($C1107,'REACH Bilaga XIV_update'!$C$4:$H$110,MATCH(Sammanfattning!P$1,'REACH Bilaga XIV_update'!$C$4:$H$4,0),FALSE)))</f>
        <v>#N/A</v>
      </c>
      <c r="Q1107" s="76" t="e">
        <f>IF($C1107="-",IF($A1107="-",IF(VLOOKUP($D1107,'REACH Bilaga XIV_update'!$A$5:$I$110,9,FALSE)="",NA(),VLOOKUP($D1107,'REACH Bilaga XIV_update'!$A$5:$I$110,9,FALSE)),IF(VLOOKUP($A1107,'REACH Bilaga XIV_update'!$D$5:$I$110,6,FALSE)="",NA(),VLOOKUP($A1107,'REACH Bilaga XIV_update'!$D$5:$I$110,6,FALSE))),IF(VLOOKUP($C1107,'REACH Bilaga XIV_update'!$C$5:$I$110,7,FALSE)="",NA(),VLOOKUP($C1107,'REACH Bilaga XIV_update'!$C$5:$I$110,7,FALSE)))</f>
        <v>#N/A</v>
      </c>
      <c r="R1107" s="76" t="e">
        <f>IF($C1107="-",IF($A1107="-",IF(VLOOKUP($D1107,CoRAP_update!$A$5:$O$376,15,FALSE)="",NA(),VLOOKUP($D1107,CoRAP_update!$A$5:$O$376,15,FALSE)),IF(VLOOKUP($A1107,CoRAP_update!$D$5:$O$376,12,FALSE)="",NA(),VLOOKUP($A1107,CoRAP_update!$D$5:$O$376,12,FALSE))),IF(VLOOKUP($C1107,CoRAP_update!$C$5:$O$376,13,FALSE)="",NA(),VLOOKUP($C1107,CoRAP_update!$C$5:$O$376,13,FALSE)))</f>
        <v>#N/A</v>
      </c>
      <c r="S1107" s="144" t="e">
        <f>IF($C1107="-",IF($A1107="-",VLOOKUP($D1107,CoRAP_update!$A$5:$J$376,MATCH(Sammanfattning!S$1,CoRAP_update!$A$4:$J$4,0),FALSE),VLOOKUP($A1107,CoRAP_update!$D$5:$J$376,MATCH(Sammanfattning!S$1,CoRAP_update!$D$4:$J$4,0),FALSE)),VLOOKUP($C1107,CoRAP_update!$C$5:$J$376,MATCH(Sammanfattning!S$1,CoRAP_update!$C$4:$J$4,0),FALSE))</f>
        <v>#N/A</v>
      </c>
      <c r="T1107" s="76" t="str">
        <f>IF($A1107="-",VLOOKUP($D1107,EDC_update!$C$2:$F$450,4,FALSE),VLOOKUP($A1107,EDC_update!$B$2:$F$450,5,FALSE))</f>
        <v>CAT1</v>
      </c>
      <c r="V1107" s="78">
        <f>IF(IFERROR(SEARCH("PBT",P1107),99)=99,IF(IFERROR(SEARCH("suspected PBT",S1107),99)=99,IF(IFERROR(SEARCH("concluded to be PBT",K1107),99)=99,IF(IFERROR(SEARCH("PBT",S1107),99)=99,IF(IFERROR(SEARCH("PBT cand",L1107),99)=99,IF(IFERROR(SEARCH("PBT",L1107),99)=99,IF(IFERROR(SEARCH("persistent, bioackumulative and toxic properties",K1107),99)=99,0,Scoring!$E$3),Scoring!$E$3),Scoring!$E$7),Scoring!$E$3),Scoring!$E$5),Scoring!$E$6),Scoring!$E$3)</f>
        <v>0</v>
      </c>
      <c r="W1107" s="78">
        <f>IF(IFERROR(SEARCH("vPvB",P1107),99)=99,IF(IFERROR(SEARCH("suspected pbt/vPvB",S1107),99)=99,IF(IFERROR(SEARCH("vPvB",S1107),99)=99,IF(IFERROR(SEARCH("concluded to be a vPvB",S1107),99)=99,IF(IFERROR(SEARCH("identified as vPvB",K1107),99)=99,IF(IFERROR(SEARCH("concluded to be a vPvB",K1107),99)=99,IF(IFERROR(SEARCH("concluded to be both pbt and vPvB",S1107),99)=99,IF(IFERROR(SEARCH("concluded to be both pbt and vPvB",K1107),99)=99,0,Scoring!$E$5),Scoring!$E$5),Scoring!$E$5),Scoring!$E$5),Scoring!$E$5),Scoring!$E$4),Scoring!$E$6),Scoring!$E$4)</f>
        <v>0</v>
      </c>
      <c r="X1107" s="78">
        <f>IF(IFERROR(SEARCH("H410",N1107),99)=99,IF(IFERROR(SEARCH("H410",O1107),99)=99,IF(IFERROR(SEARCH("H410",Q1107),99)=99,IF(IFERROR(SEARCH("H410",M1107),99)=99,IF(IFERROR(SEARCH("H410",R1107),99)=99,IF(IFERROR(SEARCH("H411",N1107),99)=99,IF(IFERROR(SEARCH("H411",O1107),99)=99,IF(IFERROR(SEARCH("H411",Q1107),99)=99,IF(IFERROR(SEARCH("H411",M1107),99)=99,IF(IFERROR(SEARCH("H411",R1107),99)=99,IF(IFERROR(SEARCH("H413",N1107),99)=99,IF(IFERROR(SEARCH("H413",O1107),99)=99,IF(IFERROR(SEARCH("H413",Q1107),99)=99,IF(IFERROR(SEARCH("H413",M1107),99)=99,IF(IFERROR(SEARCH("H413",R1107),99)=99,IF(IFERROR(SEARCH("H412",N1107),99)=99,IF(IFERROR(SEARCH("H412",O1107),99)=99,IF(IFERROR(SEARCH("H412",Q1107),99)=99,IF(IFERROR(SEARCH("H412",M1107),99)=99,IF(IFERROR(SEARCH("H412",R1107),99)=99,0,Scoring!$E$2),Scoring!$E$2),Scoring!$E$2),Scoring!$E$2),Scoring!$E$2),Scoring!$E$2),Scoring!$E$2),Scoring!$E$2),Scoring!$E$2),Scoring!$E$2),Scoring!$E$2),Scoring!$E$2),Scoring!$E$2),Scoring!$E$2),Scoring!$E$2),Scoring!$E$2),Scoring!$E$2),Scoring!$E$2),Scoring!$E$2),Scoring!$E$2)</f>
        <v>0</v>
      </c>
      <c r="Y1107" s="78">
        <f>IF(IFERROR(SEARCH("CMR",K1107),99)=99,IF(IFERROR(SEARCH("Suspected CMR",S1107),99)=99,IF(IFERROR(SEARCH("CMR",S1107),99)=99,0,Scoring!$E$8),Scoring!$E$9),Scoring!$E$8)</f>
        <v>0</v>
      </c>
      <c r="Z1107" s="78">
        <f>IF(IFERROR(SEARCH("H350",N1107),99)=99,IF(IFERROR(SEARCH("H350",O1107),99)=99,IF(IFERROR(SEARCH("H350",Q1107),99)=99,IF(IFERROR(SEARCH("H350",M1107),99)=99,IF(IFERROR(SEARCH("H350",R1107),99)=99,IF(IFERROR(SEARCH("H351",N1107),99)=99,IF(IFERROR(SEARCH("H351",O1107),99)=99,IF(IFERROR(SEARCH("H351",Q1107),99)=99,IF(IFERROR(SEARCH("H351",M1107),99)=99,IF(IFERROR(SEARCH("H351",R1107),99)=99,IF(IFERROR(SEARCH("carcinogenic",P1107),99)=99,IF(IFERROR(SEARCH("suspected carcinogenic",S1107),99)=99,0,Scoring!$E$12),Scoring!$E$11),Scoring!$E$10),Scoring!$E$10),Scoring!$E$10),Scoring!$E$10),Scoring!$E$10),Scoring!$E$10),Scoring!$E$10),Scoring!$E$10),Scoring!$E$10),Scoring!$E$10)</f>
        <v>0</v>
      </c>
      <c r="AA1107" s="78">
        <f>IF(IFERROR(SEARCH("H340",N1107),99)=99,IF(IFERROR(SEARCH("H340",O1107),99)=99,IF(IFERROR(SEARCH("H340",Q1107),99)=99,IF(IFERROR(SEARCH("H340",M1107),99)=99,IF(IFERROR(SEARCH("H340",R1107),99)=99,IF(IFERROR(SEARCH("H341",N1107),99)=99,IF(IFERROR(SEARCH("H341",O1107),99)=99,IF(IFERROR(SEARCH("H341",Q1107),99)=99,IF(IFERROR(SEARCH("H341",M1107),99)=99,IF(IFERROR(SEARCH("H341",R1107),99)=99,IF(IFERROR(SEARCH("mutagenic",P1107),99)=99,IF(IFERROR(SEARCH("suspected mutagenic",S1107),99)=99,0,Scoring!$E$15),Scoring!$E$14),Scoring!$E$13),Scoring!$E$13),Scoring!$E$13),Scoring!$E$13),Scoring!$E$13),Scoring!$E$13),Scoring!$E$13),Scoring!$E$13),Scoring!$E$13),Scoring!$E$13)</f>
        <v>0</v>
      </c>
      <c r="AB1107" s="78">
        <f>IF(IFERROR(SEARCH("H360",N1107),99)=99,IF(IFERROR(SEARCH("H360",O1107),99)=99,IF(IFERROR(SEARCH("H360",Q1107),99)=99,IF(IFERROR(SEARCH("H360",M1107),99)=99,IF(IFERROR(SEARCH("H360",R1107),99)=99,IF(IFERROR(SEARCH("H361",N1107),99)=99,IF(IFERROR(SEARCH("H361",O1107),99)=99,IF(IFERROR(SEARCH("H361",Q1107),99)=99,IF(IFERROR(SEARCH("H361",M1107),99)=99,IF(IFERROR(SEARCH("H361",R1107),99)=99,IF(IFERROR(SEARCH("reproduction",P1107),99)=99,IF(IFERROR(SEARCH("suspected reprotoxic",S1107),99)=99,IF(IFERROR(SEARCH("reprotoxic",S1107),99)=99,IF(IFERROR(SEARCH("reprotoxic",K1107),99)=99,0,Scoring!$E$18),Scoring!$E$18),Scoring!$E$19),Scoring!$E$17),Scoring!$E$16),Scoring!$E$16),Scoring!$E$16),Scoring!$E$16),Scoring!$E$16),Scoring!$E$16),Scoring!$E$16),Scoring!$E$16),Scoring!$E$16),Scoring!$E$16)</f>
        <v>0</v>
      </c>
      <c r="AC1107" s="78">
        <f>IF(IFERROR(SEARCH("57f",L1107),99)=99,IF(IFERROR(SEARCH("57(f)",P1107),99)=99,0,Scoring!$E$20),Scoring!$E$20)</f>
        <v>0</v>
      </c>
      <c r="AD1107" s="78">
        <f>IF(IFERROR(SEARCH("CAT1",T1107),99)=99,IF(IFERROR(SEARCH("CAT2",T1107),99)=99,IF(IFERROR(SEARCH("CAT3",T1107),99)=99,IF(IFERROR(SEARCH("concluded to be endocrine",K1107),99)=99,IF(IFERROR(SEARCH("categorised as endocrine",K1107),99)=99,IF(IFERROR(SEARCH("endocrine disrupting",P1107),99)=99,IF(IFERROR(SEARCH("endocrine disrupting",K1107),99)=99,IF(IFERROR(SEARCH("suspected endocrine",S1107),99)=99,IF(IFERROR(SEARCH("potential endocrine",S1107),99)=99,0,Scoring!$E$25),Scoring!$E$25),Scoring!$E$24),Scoring!$E$24),Scoring!$E$24),Scoring!$E$24),Scoring!$E$23),Scoring!$E$22),Scoring!$E$21)</f>
        <v>1</v>
      </c>
      <c r="AE1107" s="78">
        <f>IF(IFERROR(SEARCH("suspected sensitiser",S1107),99)=99,IF(IFERROR(SEARCH("sensitiser",S1107),99)=99,IF(IFERROR(SEARCH("other hazard based concern",S1107),99)=99,0,Scoring!$E$28),Scoring!$E$26),Scoring!$E$27)</f>
        <v>0</v>
      </c>
      <c r="AF1107" s="78">
        <f>IF(IFERROR(M1107,1)=1,IF(IFERROR(N1107,1)=1,IF(IFERROR(O1107,1)=1,IF(IFERROR(Q1107,1)=1,IF(IFERROR(R1107,1)=1,IF(IFERROR(T1107,1)=1,IF(IFERROR(K1107,1)=1,IF(IFERROR(P1107,1)=1,IF(IFERROR(S1107,1)=1,Scoring!$E$29,0),0),0),0),0),0),0),0),0)</f>
        <v>0</v>
      </c>
      <c r="AG1107" s="78">
        <f t="shared" si="79"/>
        <v>1</v>
      </c>
      <c r="AI1107" s="93"/>
      <c r="AJ1107" s="94"/>
      <c r="AK1107" s="76"/>
      <c r="AL1107" s="75"/>
      <c r="AN1107" s="79"/>
      <c r="AO1107" s="79"/>
      <c r="AP1107" s="79"/>
      <c r="AQ1107" s="79"/>
      <c r="AR1107" s="79"/>
      <c r="AS1107" s="78"/>
      <c r="AU1107" s="79">
        <f>IF(IFERROR(F1107,99)=99,IF(IFERROR(G1107,99)=99,IF(IFERROR(H1107,99)=99,IF(IFERROR(I1107,99)=99,IF(IFERROR(E1107,99)=99,IF(IFERROR(J1107,99)=99,0,Scoring!$B$7),Scoring!$B$3),Scoring!$B$2),Scoring!$B$6),Scoring!$B$5),Scoring!$B$4)</f>
        <v>0.3</v>
      </c>
      <c r="AV1107" s="78">
        <f t="shared" si="80"/>
        <v>0.3</v>
      </c>
      <c r="AW1107" s="78"/>
      <c r="AX1107" s="66"/>
      <c r="AY1107" s="78"/>
      <c r="AZ1107" s="76"/>
      <c r="BB1107" s="76"/>
    </row>
    <row r="1108" spans="1:54" x14ac:dyDescent="0.25">
      <c r="A1108" s="77" t="s">
        <v>7631</v>
      </c>
      <c r="B1108" s="76" t="str">
        <f>C1108</f>
        <v>-</v>
      </c>
      <c r="C1108" s="77" t="s">
        <v>30</v>
      </c>
      <c r="D1108" s="77" t="s">
        <v>2125</v>
      </c>
      <c r="E1108" s="76" t="str">
        <f>IF(C1108="-",IF(A1108="-",VLOOKUP(D1108,'sin-list 180320_update'!$C$2:$C$835,1,FALSE),VLOOKUP(A1108,'sin-list 180320_update'!$A$2:$A$835,1,FALSE)),VLOOKUP(C1108,'sin-list 180320_update'!$B$2:$B$835,1,FALSE))</f>
        <v>71945-81-8</v>
      </c>
      <c r="F1108" s="76" t="e">
        <f>IF($C1108="-",IF($A1108="-",VLOOKUP($D1108,'REACH Bilaga XVII_update'!$A$5:$A$131,1,FALSE),VLOOKUP($A1108,'REACH Bilaga XVII_update'!$C$5:$C$131,1,FALSE)),VLOOKUP($C1108,'REACH Bilaga XVII_update'!$B$5:$B$131,1,FALSE))</f>
        <v>#N/A</v>
      </c>
      <c r="G1108" s="76" t="e">
        <f>IF($C1108="-",IF($A1108="-",VLOOKUP($D1108,' REACH Bilaga 59_update'!$A$5:$A$210,1,FALSE),VLOOKUP($A1108,' REACH Bilaga 59_update'!$D$5:$D$210,1,FALSE)),VLOOKUP($C1108,' REACH Bilaga 59_update'!$C$5:$C$210,1,FALSE))</f>
        <v>#N/A</v>
      </c>
      <c r="H1108" s="76" t="e">
        <f>IF($C1108="-",IF($A1108="-",VLOOKUP($D1108,'REACH Bilaga XIV_update'!$A$5:$A$110,1,FALSE),VLOOKUP($A1108,'REACH Bilaga XIV_update'!$D$5:$D$110,1,FALSE)),VLOOKUP($C1108,'REACH Bilaga XIV_update'!$C$5:$C$110,1,FALSE))</f>
        <v>#N/A</v>
      </c>
      <c r="I1108" s="76" t="e">
        <f>IF($C1108="-",IF($A1108="-",VLOOKUP($D1108,CoRAP_update!$A$5:$A$376,1,FALSE),VLOOKUP($A1108,CoRAP_update!$D$5:$D$376,1,FALSE)),VLOOKUP($C1108,CoRAP_update!$C$5:$C$376,1,FALSE))</f>
        <v>#N/A</v>
      </c>
      <c r="J1108" s="76" t="e">
        <f>IF($C1108="-",IF($A1108="-",VLOOKUP($D1108,EDC_update!$C$2:$C$450,1,FALSE),VLOOKUP($A1108,EDC_update!$B$2:$B$450,1,FALSE)),VLOOKUP($C1108,EDC_update!$L$2:$L$450,1,FALSE))</f>
        <v>#N/A</v>
      </c>
      <c r="K1108" s="76" t="str">
        <f>IF($C1108="-",IF($A1108="-",IF(VLOOKUP($D1108,'sin-list 180320_update'!$C$2:$S$835,3,FALSE)="",NA(),VLOOKUP($D1108,'sin-list 180320_update'!$C$2:$S$835,3,FALSE)),IF(VLOOKUP($A1108,'sin-list 180320_update'!$A$2:$S$835,5,FALSE)="",NA(),VLOOKUP($A1108,'sin-list 180320_update'!$A$2:$S$835,5,FALSE))),IF(VLOOKUP($C1108,'sin-list 180320_update'!$B$2:$S$835,4,FALSE)="",NA(),VLOOKUP($C1108,'sin-list 180320_update'!$B$2:$S$835,4,FALSE)))</f>
        <v>Substance is concluded to be an endocrine disruptor SVHC by ECHA Member State Committee.</v>
      </c>
      <c r="L1108" s="76" t="str">
        <f>IF($C1108="-",IF($A1108="-",VLOOKUP($D1108,'sin-list 180320_update'!$C$2:$S$835,6,FALSE),VLOOKUP($A1108,'sin-list 180320_update'!$A$2:$S$835,8,FALSE)),VLOOKUP($C1108,'sin-list 180320_update'!$B$2:$S$835,7,FALSE))</f>
        <v>Official classification missing - 57f substance</v>
      </c>
      <c r="M1108" s="76" t="e">
        <f>IF($C1108="-",IF($A1108="-",IF(VLOOKUP($D1108,'sin-list 180320_update'!$C$2:$S$835,8,FALSE)="",NA(),VLOOKUP($D1108,'sin-list 180320_update'!$C$2:$S$835,8,FALSE)),IF(VLOOKUP($A1108,'sin-list 180320_update'!$A$2:$S$835,10,FALSE)="",NA(),VLOOKUP($A1108,'sin-list 180320_update'!$A$2:$S$835,10,FALSE))),IF(VLOOKUP($C1108,'sin-list 180320_update'!$B$2:$S$835,9,FALSE)="",NA(),VLOOKUP($C1108,'sin-list 180320_update'!$B$2:$S$835,9,FALSE)))</f>
        <v>#N/A</v>
      </c>
      <c r="N1108" s="76" t="e">
        <f>IF($C1108="-",IF($A1108="-",IF(VLOOKUP($D1108,'REACH Bilaga XVII_update'!$A$5:$E$131,4,FALSE)="",NA(),VLOOKUP($D1108,'REACH Bilaga XVII_update'!$A$5:$E$131,4,FALSE)),IF(VLOOKUP($A1108,'REACH Bilaga XVII_update'!$C$5:$D$131,2,FALSE)="",NA(),VLOOKUP($A1108,'REACH Bilaga XVII_update'!$C$5:$D$131,2,FALSE))),IF(VLOOKUP($C1108,'REACH Bilaga XVII_update'!$B$5:$D$131,3,FALSE)="",NA(),VLOOKUP($C1108,'REACH Bilaga XVII_update'!$B$5:$D$131,3,FALSE)))</f>
        <v>#N/A</v>
      </c>
      <c r="O1108" s="76" t="e">
        <f>IF($C1108="-",IF($A1108="-",IF(VLOOKUP($D1108,' REACH Bilaga 59_update'!$A$5:$E$210,5,FALSE)="",NA(),VLOOKUP($D1108,' REACH Bilaga 59_update'!$A$5:$E$210,5,FALSE)),IF(VLOOKUP($A1108,' REACH Bilaga 59_update'!$D$5:$E$210,2,FALSE)="",NA(),VLOOKUP($A1108,' REACH Bilaga 59_update'!$D$5:$E$210,2,FALSE))),IF(VLOOKUP($C1108,' REACH Bilaga 59_update'!$C$5:$E$210,3,FALSE)="",NA(),VLOOKUP($C1108,' REACH Bilaga 59_update'!$C$5:$E$210,3,FALSE)))</f>
        <v>#N/A</v>
      </c>
      <c r="P1108" s="76" t="e">
        <f>IF(C1108="-",IF(A1108="-",IFERROR(VLOOKUP($D1108,' REACH Bilaga 59_update'!$A$5:$F$210,MATCH(Sammanfattning!P$1,' REACH Bilaga 59_update'!$A$4:$F$4,0),FALSE),VLOOKUP($D1108,'REACH Bilaga XIV_update'!$A$4:$H$110,MATCH(Sammanfattning!P$1,'REACH Bilaga XIV_update'!$A$4:$H$4,0),FALSE)),IFERROR(VLOOKUP($A1108,' REACH Bilaga 59_update'!$D$5:$F$210,MATCH(Sammanfattning!P$1,' REACH Bilaga 59_update'!$D$4:$F$4,0),FALSE),VLOOKUP($A1108,'REACH Bilaga XIV_update'!$D$4:$H$110,MATCH(Sammanfattning!P$1,'REACH Bilaga XIV_update'!$D$4:$H$4,0),FALSE))),IFERROR(VLOOKUP($C1108,' REACH Bilaga 59_update'!$C$5:$F$210,MATCH(Sammanfattning!P$1,' REACH Bilaga 59_update'!$C$4:$F$4,0),FALSE),VLOOKUP($C1108,'REACH Bilaga XIV_update'!$C$4:$H$110,MATCH(Sammanfattning!P$1,'REACH Bilaga XIV_update'!$C$4:$H$4,0),FALSE)))</f>
        <v>#N/A</v>
      </c>
      <c r="Q1108" s="76" t="e">
        <f>IF($C1108="-",IF($A1108="-",IF(VLOOKUP($D1108,'REACH Bilaga XIV_update'!$A$5:$I$110,9,FALSE)="",NA(),VLOOKUP($D1108,'REACH Bilaga XIV_update'!$A$5:$I$110,9,FALSE)),IF(VLOOKUP($A1108,'REACH Bilaga XIV_update'!$D$5:$I$110,6,FALSE)="",NA(),VLOOKUP($A1108,'REACH Bilaga XIV_update'!$D$5:$I$110,6,FALSE))),IF(VLOOKUP($C1108,'REACH Bilaga XIV_update'!$C$5:$I$110,7,FALSE)="",NA(),VLOOKUP($C1108,'REACH Bilaga XIV_update'!$C$5:$I$110,7,FALSE)))</f>
        <v>#N/A</v>
      </c>
      <c r="R1108" s="76" t="e">
        <f>IF($C1108="-",IF($A1108="-",IF(VLOOKUP($D1108,CoRAP_update!$A$5:$O$376,15,FALSE)="",NA(),VLOOKUP($D1108,CoRAP_update!$A$5:$O$376,15,FALSE)),IF(VLOOKUP($A1108,CoRAP_update!$D$5:$O$376,12,FALSE)="",NA(),VLOOKUP($A1108,CoRAP_update!$D$5:$O$376,12,FALSE))),IF(VLOOKUP($C1108,CoRAP_update!$C$5:$O$376,13,FALSE)="",NA(),VLOOKUP($C1108,CoRAP_update!$C$5:$O$376,13,FALSE)))</f>
        <v>#N/A</v>
      </c>
      <c r="S1108" s="144" t="e">
        <f>IF($C1108="-",IF($A1108="-",VLOOKUP($D1108,CoRAP_update!$A$5:$J$376,MATCH(Sammanfattning!S$1,CoRAP_update!$A$4:$J$4,0),FALSE),VLOOKUP($A1108,CoRAP_update!$D$5:$J$376,MATCH(Sammanfattning!S$1,CoRAP_update!$D$4:$J$4,0),FALSE)),VLOOKUP($C1108,CoRAP_update!$C$5:$J$376,MATCH(Sammanfattning!S$1,CoRAP_update!$C$4:$J$4,0),FALSE))</f>
        <v>#N/A</v>
      </c>
      <c r="T1108" s="76" t="e">
        <f>IF($A1108="-",VLOOKUP($D1108,EDC_update!$C$2:$F$450,4,FALSE),VLOOKUP($A1108,EDC_update!$B$2:$F$450,5,FALSE))</f>
        <v>#N/A</v>
      </c>
      <c r="V1108" s="78">
        <f>IF(IFERROR(SEARCH("PBT",P1108),99)=99,IF(IFERROR(SEARCH("suspected PBT",S1108),99)=99,IF(IFERROR(SEARCH("concluded to be PBT",K1108),99)=99,IF(IFERROR(SEARCH("PBT",S1108),99)=99,IF(IFERROR(SEARCH("PBT cand",L1108),99)=99,IF(IFERROR(SEARCH("PBT",L1108),99)=99,IF(IFERROR(SEARCH("persistent, bioackumulative and toxic properties",K1108),99)=99,0,Scoring!$E$3),Scoring!$E$3),Scoring!$E$7),Scoring!$E$3),Scoring!$E$5),Scoring!$E$6),Scoring!$E$3)</f>
        <v>0</v>
      </c>
      <c r="W1108" s="78">
        <f>IF(IFERROR(SEARCH("vPvB",P1108),99)=99,IF(IFERROR(SEARCH("suspected pbt/vPvB",S1108),99)=99,IF(IFERROR(SEARCH("vPvB",S1108),99)=99,IF(IFERROR(SEARCH("concluded to be a vPvB",S1108),99)=99,IF(IFERROR(SEARCH("identified as vPvB",K1108),99)=99,IF(IFERROR(SEARCH("concluded to be a vPvB",K1108),99)=99,IF(IFERROR(SEARCH("concluded to be both pbt and vPvB",S1108),99)=99,IF(IFERROR(SEARCH("concluded to be both pbt and vPvB",K1108),99)=99,0,Scoring!$E$5),Scoring!$E$5),Scoring!$E$5),Scoring!$E$5),Scoring!$E$5),Scoring!$E$4),Scoring!$E$6),Scoring!$E$4)</f>
        <v>0</v>
      </c>
      <c r="X1108" s="78">
        <f>IF(IFERROR(SEARCH("H410",N1108),99)=99,IF(IFERROR(SEARCH("H410",O1108),99)=99,IF(IFERROR(SEARCH("H410",Q1108),99)=99,IF(IFERROR(SEARCH("H410",M1108),99)=99,IF(IFERROR(SEARCH("H410",R1108),99)=99,IF(IFERROR(SEARCH("H411",N1108),99)=99,IF(IFERROR(SEARCH("H411",O1108),99)=99,IF(IFERROR(SEARCH("H411",Q1108),99)=99,IF(IFERROR(SEARCH("H411",M1108),99)=99,IF(IFERROR(SEARCH("H411",R1108),99)=99,IF(IFERROR(SEARCH("H413",N1108),99)=99,IF(IFERROR(SEARCH("H413",O1108),99)=99,IF(IFERROR(SEARCH("H413",Q1108),99)=99,IF(IFERROR(SEARCH("H413",M1108),99)=99,IF(IFERROR(SEARCH("H413",R1108),99)=99,IF(IFERROR(SEARCH("H412",N1108),99)=99,IF(IFERROR(SEARCH("H412",O1108),99)=99,IF(IFERROR(SEARCH("H412",Q1108),99)=99,IF(IFERROR(SEARCH("H412",M1108),99)=99,IF(IFERROR(SEARCH("H412",R1108),99)=99,0,Scoring!$E$2),Scoring!$E$2),Scoring!$E$2),Scoring!$E$2),Scoring!$E$2),Scoring!$E$2),Scoring!$E$2),Scoring!$E$2),Scoring!$E$2),Scoring!$E$2),Scoring!$E$2),Scoring!$E$2),Scoring!$E$2),Scoring!$E$2),Scoring!$E$2),Scoring!$E$2),Scoring!$E$2),Scoring!$E$2),Scoring!$E$2),Scoring!$E$2)</f>
        <v>0</v>
      </c>
      <c r="Y1108" s="78">
        <f>IF(IFERROR(SEARCH("CMR",K1108),99)=99,IF(IFERROR(SEARCH("Suspected CMR",S1108),99)=99,IF(IFERROR(SEARCH("CMR",S1108),99)=99,0,Scoring!$E$8),Scoring!$E$9),Scoring!$E$8)</f>
        <v>0</v>
      </c>
      <c r="Z1108" s="78">
        <f>IF(IFERROR(SEARCH("H350",N1108),99)=99,IF(IFERROR(SEARCH("H350",O1108),99)=99,IF(IFERROR(SEARCH("H350",Q1108),99)=99,IF(IFERROR(SEARCH("H350",M1108),99)=99,IF(IFERROR(SEARCH("H350",R1108),99)=99,IF(IFERROR(SEARCH("H351",N1108),99)=99,IF(IFERROR(SEARCH("H351",O1108),99)=99,IF(IFERROR(SEARCH("H351",Q1108),99)=99,IF(IFERROR(SEARCH("H351",M1108),99)=99,IF(IFERROR(SEARCH("H351",R1108),99)=99,IF(IFERROR(SEARCH("carcinogenic",P1108),99)=99,IF(IFERROR(SEARCH("suspected carcinogenic",S1108),99)=99,0,Scoring!$E$12),Scoring!$E$11),Scoring!$E$10),Scoring!$E$10),Scoring!$E$10),Scoring!$E$10),Scoring!$E$10),Scoring!$E$10),Scoring!$E$10),Scoring!$E$10),Scoring!$E$10),Scoring!$E$10)</f>
        <v>0</v>
      </c>
      <c r="AA1108" s="78">
        <f>IF(IFERROR(SEARCH("H340",N1108),99)=99,IF(IFERROR(SEARCH("H340",O1108),99)=99,IF(IFERROR(SEARCH("H340",Q1108),99)=99,IF(IFERROR(SEARCH("H340",M1108),99)=99,IF(IFERROR(SEARCH("H340",R1108),99)=99,IF(IFERROR(SEARCH("H341",N1108),99)=99,IF(IFERROR(SEARCH("H341",O1108),99)=99,IF(IFERROR(SEARCH("H341",Q1108),99)=99,IF(IFERROR(SEARCH("H341",M1108),99)=99,IF(IFERROR(SEARCH("H341",R1108),99)=99,IF(IFERROR(SEARCH("mutagenic",P1108),99)=99,IF(IFERROR(SEARCH("suspected mutagenic",S1108),99)=99,0,Scoring!$E$15),Scoring!$E$14),Scoring!$E$13),Scoring!$E$13),Scoring!$E$13),Scoring!$E$13),Scoring!$E$13),Scoring!$E$13),Scoring!$E$13),Scoring!$E$13),Scoring!$E$13),Scoring!$E$13)</f>
        <v>0</v>
      </c>
      <c r="AB1108" s="78">
        <f>IF(IFERROR(SEARCH("H360",N1108),99)=99,IF(IFERROR(SEARCH("H360",O1108),99)=99,IF(IFERROR(SEARCH("H360",Q1108),99)=99,IF(IFERROR(SEARCH("H360",M1108),99)=99,IF(IFERROR(SEARCH("H360",R1108),99)=99,IF(IFERROR(SEARCH("H361",N1108),99)=99,IF(IFERROR(SEARCH("H361",O1108),99)=99,IF(IFERROR(SEARCH("H361",Q1108),99)=99,IF(IFERROR(SEARCH("H361",M1108),99)=99,IF(IFERROR(SEARCH("H361",R1108),99)=99,IF(IFERROR(SEARCH("reproduction",P1108),99)=99,IF(IFERROR(SEARCH("suspected reprotoxic",S1108),99)=99,IF(IFERROR(SEARCH("reprotoxic",S1108),99)=99,IF(IFERROR(SEARCH("reprotoxic",K1108),99)=99,0,Scoring!$E$18),Scoring!$E$18),Scoring!$E$19),Scoring!$E$17),Scoring!$E$16),Scoring!$E$16),Scoring!$E$16),Scoring!$E$16),Scoring!$E$16),Scoring!$E$16),Scoring!$E$16),Scoring!$E$16),Scoring!$E$16),Scoring!$E$16)</f>
        <v>0</v>
      </c>
      <c r="AC1108" s="78">
        <f>IF(IFERROR(SEARCH("57f",L1108),99)=99,IF(IFERROR(SEARCH("57(f)",P1108),99)=99,0,Scoring!$E$20),Scoring!$E$20)</f>
        <v>1</v>
      </c>
      <c r="AD1108" s="78">
        <f>IF(IFERROR(SEARCH("CAT1",T1108),99)=99,IF(IFERROR(SEARCH("CAT2",T1108),99)=99,IF(IFERROR(SEARCH("CAT3",T1108),99)=99,IF(IFERROR(SEARCH("concluded to be endocrine",K1108),99)=99,IF(IFERROR(SEARCH("categorised as endocrine",K1108),99)=99,IF(IFERROR(SEARCH("endocrine disrupting",P1108),99)=99,IF(IFERROR(SEARCH("endocrine disrupting",K1108),99)=99,IF(IFERROR(SEARCH("suspected endocrine",S1108),99)=99,IF(IFERROR(SEARCH("potential endocrine",S1108),99)=99,0,Scoring!$E$25),Scoring!$E$25),Scoring!$E$24),Scoring!$E$24),Scoring!$E$24),Scoring!$E$24),Scoring!$E$23),Scoring!$E$22),Scoring!$E$21)</f>
        <v>0</v>
      </c>
      <c r="AE1108" s="78">
        <f>IF(IFERROR(SEARCH("suspected sensitiser",S1108),99)=99,IF(IFERROR(SEARCH("sensitiser",S1108),99)=99,IF(IFERROR(SEARCH("other hazard based concern",S1108),99)=99,0,Scoring!$E$28),Scoring!$E$26),Scoring!$E$27)</f>
        <v>0</v>
      </c>
      <c r="AF1108" s="78">
        <f>IF(IFERROR(M1108,1)=1,IF(IFERROR(N1108,1)=1,IF(IFERROR(O1108,1)=1,IF(IFERROR(Q1108,1)=1,IF(IFERROR(R1108,1)=1,IF(IFERROR(T1108,1)=1,IF(IFERROR(K1108,1)=1,IF(IFERROR(P1108,1)=1,IF(IFERROR(S1108,1)=1,Scoring!$E$29,0),0),0),0),0),0),0),0),0)</f>
        <v>0</v>
      </c>
      <c r="AG1108" s="78">
        <f t="shared" si="79"/>
        <v>1</v>
      </c>
      <c r="AI1108" s="93"/>
      <c r="AJ1108" s="94"/>
      <c r="AK1108" s="76"/>
      <c r="AL1108" s="75"/>
      <c r="AN1108" s="79"/>
      <c r="AO1108" s="79"/>
      <c r="AP1108" s="79"/>
      <c r="AQ1108" s="79"/>
      <c r="AR1108" s="79"/>
      <c r="AS1108" s="78"/>
      <c r="AU1108" s="79">
        <f>IF(IFERROR(F1108,99)=99,IF(IFERROR(G1108,99)=99,IF(IFERROR(H1108,99)=99,IF(IFERROR(I1108,99)=99,IF(IFERROR(E1108,99)=99,IF(IFERROR(J1108,99)=99,0,Scoring!$B$7),Scoring!$B$3),Scoring!$B$2),Scoring!$B$6),Scoring!$B$5),Scoring!$B$4)</f>
        <v>0.3</v>
      </c>
      <c r="AV1108" s="78">
        <f t="shared" si="80"/>
        <v>0.3</v>
      </c>
      <c r="AW1108" s="78"/>
      <c r="AX1108" s="66"/>
      <c r="AY1108" s="78"/>
      <c r="AZ1108" s="76"/>
      <c r="BA1108" s="76"/>
      <c r="BB1108" s="76"/>
    </row>
    <row r="1109" spans="1:54" x14ac:dyDescent="0.25">
      <c r="A1109" s="89" t="s">
        <v>7157</v>
      </c>
      <c r="B1109" s="89" t="s">
        <v>30</v>
      </c>
      <c r="C1109" s="89" t="s">
        <v>30</v>
      </c>
      <c r="D1109" s="89" t="s">
        <v>7158</v>
      </c>
      <c r="E1109" s="76" t="e">
        <f>IF(C1109="-",IF(A1109="-",VLOOKUP(D1109,'sin-list 180320_update'!$C$2:$C$835,1,FALSE),VLOOKUP(A1109,'sin-list 180320_update'!$A$2:$A$835,1,FALSE)),VLOOKUP(C1109,'sin-list 180320_update'!$B$2:$B$835,1,FALSE))</f>
        <v>#N/A</v>
      </c>
      <c r="F1109" s="76" t="e">
        <f>IF($C1109="-",IF($A1109="-",VLOOKUP($D1109,'REACH Bilaga XVII_update'!$A$5:$A$131,1,FALSE),VLOOKUP($A1109,'REACH Bilaga XVII_update'!$C$5:$C$131,1,FALSE)),VLOOKUP($C1109,'REACH Bilaga XVII_update'!$B$5:$B$131,1,FALSE))</f>
        <v>#N/A</v>
      </c>
      <c r="G1109" s="76" t="e">
        <f>IF($C1109="-",IF($A1109="-",VLOOKUP($D1109,' REACH Bilaga 59_update'!$A$5:$A$210,1,FALSE),VLOOKUP($A1109,' REACH Bilaga 59_update'!$D$5:$D$210,1,FALSE)),VLOOKUP($C1109,' REACH Bilaga 59_update'!$C$5:$C$210,1,FALSE))</f>
        <v>#N/A</v>
      </c>
      <c r="H1109" s="76" t="e">
        <f>IF($C1109="-",IF($A1109="-",VLOOKUP($D1109,'REACH Bilaga XIV_update'!$A$5:$A$110,1,FALSE),VLOOKUP($A1109,'REACH Bilaga XIV_update'!$D$5:$D$110,1,FALSE)),VLOOKUP($C1109,'REACH Bilaga XIV_update'!$C$5:$C$110,1,FALSE))</f>
        <v>#N/A</v>
      </c>
      <c r="I1109" s="76" t="e">
        <f>IF($C1109="-",IF($A1109="-",VLOOKUP($D1109,CoRAP_update!$A$5:$A$376,1,FALSE),VLOOKUP($A1109,CoRAP_update!$D$5:$D$376,1,FALSE)),VLOOKUP($C1109,CoRAP_update!$C$5:$C$376,1,FALSE))</f>
        <v>#N/A</v>
      </c>
      <c r="J1109" s="76" t="str">
        <f>IF($C1109="-",IF($A1109="-",VLOOKUP($D1109,EDC_update!$C$2:$C$450,1,FALSE),VLOOKUP($A1109,EDC_update!$B$2:$B$450,1,FALSE)),VLOOKUP($C1109,EDC_update!$L$2:$L$450,1,FALSE))</f>
        <v>72-33-3</v>
      </c>
      <c r="K1109" s="76" t="e">
        <f>IF($C1109="-",IF($A1109="-",IF(VLOOKUP($D1109,'sin-list 180320_update'!$C$2:$S$835,3,FALSE)="",NA(),VLOOKUP($D1109,'sin-list 180320_update'!$C$2:$S$835,3,FALSE)),IF(VLOOKUP($A1109,'sin-list 180320_update'!$A$2:$S$835,5,FALSE)="",NA(),VLOOKUP($A1109,'sin-list 180320_update'!$A$2:$S$835,5,FALSE))),IF(VLOOKUP($C1109,'sin-list 180320_update'!$B$2:$S$835,4,FALSE)="",NA(),VLOOKUP($C1109,'sin-list 180320_update'!$B$2:$S$835,4,FALSE)))</f>
        <v>#N/A</v>
      </c>
      <c r="L1109" s="76" t="e">
        <f>IF($C1109="-",IF($A1109="-",VLOOKUP($D1109,'sin-list 180320_update'!$C$2:$S$835,6,FALSE),VLOOKUP($A1109,'sin-list 180320_update'!$A$2:$S$835,8,FALSE)),VLOOKUP($C1109,'sin-list 180320_update'!$B$2:$S$835,7,FALSE))</f>
        <v>#N/A</v>
      </c>
      <c r="M1109" s="76" t="e">
        <f>IF($C1109="-",IF($A1109="-",IF(VLOOKUP($D1109,'sin-list 180320_update'!$C$2:$S$835,8,FALSE)="",NA(),VLOOKUP($D1109,'sin-list 180320_update'!$C$2:$S$835,8,FALSE)),IF(VLOOKUP($A1109,'sin-list 180320_update'!$A$2:$S$835,10,FALSE)="",NA(),VLOOKUP($A1109,'sin-list 180320_update'!$A$2:$S$835,10,FALSE))),IF(VLOOKUP($C1109,'sin-list 180320_update'!$B$2:$S$835,9,FALSE)="",NA(),VLOOKUP($C1109,'sin-list 180320_update'!$B$2:$S$835,9,FALSE)))</f>
        <v>#N/A</v>
      </c>
      <c r="N1109" s="76" t="e">
        <f>IF($C1109="-",IF($A1109="-",IF(VLOOKUP($D1109,'REACH Bilaga XVII_update'!$A$5:$E$131,4,FALSE)="",NA(),VLOOKUP($D1109,'REACH Bilaga XVII_update'!$A$5:$E$131,4,FALSE)),IF(VLOOKUP($A1109,'REACH Bilaga XVII_update'!$C$5:$D$131,2,FALSE)="",NA(),VLOOKUP($A1109,'REACH Bilaga XVII_update'!$C$5:$D$131,2,FALSE))),IF(VLOOKUP($C1109,'REACH Bilaga XVII_update'!$B$5:$D$131,3,FALSE)="",NA(),VLOOKUP($C1109,'REACH Bilaga XVII_update'!$B$5:$D$131,3,FALSE)))</f>
        <v>#N/A</v>
      </c>
      <c r="O1109" s="76" t="e">
        <f>IF($C1109="-",IF($A1109="-",IF(VLOOKUP($D1109,' REACH Bilaga 59_update'!$A$5:$E$210,5,FALSE)="",NA(),VLOOKUP($D1109,' REACH Bilaga 59_update'!$A$5:$E$210,5,FALSE)),IF(VLOOKUP($A1109,' REACH Bilaga 59_update'!$D$5:$E$210,2,FALSE)="",NA(),VLOOKUP($A1109,' REACH Bilaga 59_update'!$D$5:$E$210,2,FALSE))),IF(VLOOKUP($C1109,' REACH Bilaga 59_update'!$C$5:$E$210,3,FALSE)="",NA(),VLOOKUP($C1109,' REACH Bilaga 59_update'!$C$5:$E$210,3,FALSE)))</f>
        <v>#N/A</v>
      </c>
      <c r="P1109" s="76" t="e">
        <f>IF(C1109="-",IF(A1109="-",IFERROR(VLOOKUP($D1109,' REACH Bilaga 59_update'!$A$5:$F$210,MATCH(Sammanfattning!P$1,' REACH Bilaga 59_update'!$A$4:$F$4,0),FALSE),VLOOKUP($D1109,'REACH Bilaga XIV_update'!$A$4:$H$110,MATCH(Sammanfattning!P$1,'REACH Bilaga XIV_update'!$A$4:$H$4,0),FALSE)),IFERROR(VLOOKUP($A1109,' REACH Bilaga 59_update'!$D$5:$F$210,MATCH(Sammanfattning!P$1,' REACH Bilaga 59_update'!$D$4:$F$4,0),FALSE),VLOOKUP($A1109,'REACH Bilaga XIV_update'!$D$4:$H$110,MATCH(Sammanfattning!P$1,'REACH Bilaga XIV_update'!$D$4:$H$4,0),FALSE))),IFERROR(VLOOKUP($C1109,' REACH Bilaga 59_update'!$C$5:$F$210,MATCH(Sammanfattning!P$1,' REACH Bilaga 59_update'!$C$4:$F$4,0),FALSE),VLOOKUP($C1109,'REACH Bilaga XIV_update'!$C$4:$H$110,MATCH(Sammanfattning!P$1,'REACH Bilaga XIV_update'!$C$4:$H$4,0),FALSE)))</f>
        <v>#N/A</v>
      </c>
      <c r="Q1109" s="76" t="e">
        <f>IF($C1109="-",IF($A1109="-",IF(VLOOKUP($D1109,'REACH Bilaga XIV_update'!$A$5:$I$110,9,FALSE)="",NA(),VLOOKUP($D1109,'REACH Bilaga XIV_update'!$A$5:$I$110,9,FALSE)),IF(VLOOKUP($A1109,'REACH Bilaga XIV_update'!$D$5:$I$110,6,FALSE)="",NA(),VLOOKUP($A1109,'REACH Bilaga XIV_update'!$D$5:$I$110,6,FALSE))),IF(VLOOKUP($C1109,'REACH Bilaga XIV_update'!$C$5:$I$110,7,FALSE)="",NA(),VLOOKUP($C1109,'REACH Bilaga XIV_update'!$C$5:$I$110,7,FALSE)))</f>
        <v>#N/A</v>
      </c>
      <c r="R1109" s="76" t="e">
        <f>IF($C1109="-",IF($A1109="-",IF(VLOOKUP($D1109,CoRAP_update!$A$5:$O$376,15,FALSE)="",NA(),VLOOKUP($D1109,CoRAP_update!$A$5:$O$376,15,FALSE)),IF(VLOOKUP($A1109,CoRAP_update!$D$5:$O$376,12,FALSE)="",NA(),VLOOKUP($A1109,CoRAP_update!$D$5:$O$376,12,FALSE))),IF(VLOOKUP($C1109,CoRAP_update!$C$5:$O$376,13,FALSE)="",NA(),VLOOKUP($C1109,CoRAP_update!$C$5:$O$376,13,FALSE)))</f>
        <v>#N/A</v>
      </c>
      <c r="S1109" s="144" t="e">
        <f>IF($C1109="-",IF($A1109="-",VLOOKUP($D1109,CoRAP_update!$A$5:$J$376,MATCH(Sammanfattning!S$1,CoRAP_update!$A$4:$J$4,0),FALSE),VLOOKUP($A1109,CoRAP_update!$D$5:$J$376,MATCH(Sammanfattning!S$1,CoRAP_update!$D$4:$J$4,0),FALSE)),VLOOKUP($C1109,CoRAP_update!$C$5:$J$376,MATCH(Sammanfattning!S$1,CoRAP_update!$C$4:$J$4,0),FALSE))</f>
        <v>#N/A</v>
      </c>
      <c r="T1109" s="76" t="str">
        <f>IF($A1109="-",VLOOKUP($D1109,EDC_update!$C$2:$F$450,4,FALSE),VLOOKUP($A1109,EDC_update!$B$2:$F$450,5,FALSE))</f>
        <v>CAT1</v>
      </c>
      <c r="V1109" s="78">
        <f>IF(IFERROR(SEARCH("PBT",P1109),99)=99,IF(IFERROR(SEARCH("suspected PBT",S1109),99)=99,IF(IFERROR(SEARCH("concluded to be PBT",K1109),99)=99,IF(IFERROR(SEARCH("PBT",S1109),99)=99,IF(IFERROR(SEARCH("PBT cand",L1109),99)=99,IF(IFERROR(SEARCH("PBT",L1109),99)=99,IF(IFERROR(SEARCH("persistent, bioackumulative and toxic properties",K1109),99)=99,0,Scoring!$E$3),Scoring!$E$3),Scoring!$E$7),Scoring!$E$3),Scoring!$E$5),Scoring!$E$6),Scoring!$E$3)</f>
        <v>0</v>
      </c>
      <c r="W1109" s="78">
        <f>IF(IFERROR(SEARCH("vPvB",P1109),99)=99,IF(IFERROR(SEARCH("suspected pbt/vPvB",S1109),99)=99,IF(IFERROR(SEARCH("vPvB",S1109),99)=99,IF(IFERROR(SEARCH("concluded to be a vPvB",S1109),99)=99,IF(IFERROR(SEARCH("identified as vPvB",K1109),99)=99,IF(IFERROR(SEARCH("concluded to be a vPvB",K1109),99)=99,IF(IFERROR(SEARCH("concluded to be both pbt and vPvB",S1109),99)=99,IF(IFERROR(SEARCH("concluded to be both pbt and vPvB",K1109),99)=99,0,Scoring!$E$5),Scoring!$E$5),Scoring!$E$5),Scoring!$E$5),Scoring!$E$5),Scoring!$E$4),Scoring!$E$6),Scoring!$E$4)</f>
        <v>0</v>
      </c>
      <c r="X1109" s="78">
        <f>IF(IFERROR(SEARCH("H410",N1109),99)=99,IF(IFERROR(SEARCH("H410",O1109),99)=99,IF(IFERROR(SEARCH("H410",Q1109),99)=99,IF(IFERROR(SEARCH("H410",M1109),99)=99,IF(IFERROR(SEARCH("H410",R1109),99)=99,IF(IFERROR(SEARCH("H411",N1109),99)=99,IF(IFERROR(SEARCH("H411",O1109),99)=99,IF(IFERROR(SEARCH("H411",Q1109),99)=99,IF(IFERROR(SEARCH("H411",M1109),99)=99,IF(IFERROR(SEARCH("H411",R1109),99)=99,IF(IFERROR(SEARCH("H413",N1109),99)=99,IF(IFERROR(SEARCH("H413",O1109),99)=99,IF(IFERROR(SEARCH("H413",Q1109),99)=99,IF(IFERROR(SEARCH("H413",M1109),99)=99,IF(IFERROR(SEARCH("H413",R1109),99)=99,IF(IFERROR(SEARCH("H412",N1109),99)=99,IF(IFERROR(SEARCH("H412",O1109),99)=99,IF(IFERROR(SEARCH("H412",Q1109),99)=99,IF(IFERROR(SEARCH("H412",M1109),99)=99,IF(IFERROR(SEARCH("H412",R1109),99)=99,0,Scoring!$E$2),Scoring!$E$2),Scoring!$E$2),Scoring!$E$2),Scoring!$E$2),Scoring!$E$2),Scoring!$E$2),Scoring!$E$2),Scoring!$E$2),Scoring!$E$2),Scoring!$E$2),Scoring!$E$2),Scoring!$E$2),Scoring!$E$2),Scoring!$E$2),Scoring!$E$2),Scoring!$E$2),Scoring!$E$2),Scoring!$E$2),Scoring!$E$2)</f>
        <v>0</v>
      </c>
      <c r="Y1109" s="78">
        <f>IF(IFERROR(SEARCH("CMR",K1109),99)=99,IF(IFERROR(SEARCH("Suspected CMR",S1109),99)=99,IF(IFERROR(SEARCH("CMR",S1109),99)=99,0,Scoring!$E$8),Scoring!$E$9),Scoring!$E$8)</f>
        <v>0</v>
      </c>
      <c r="Z1109" s="78">
        <f>IF(IFERROR(SEARCH("H350",N1109),99)=99,IF(IFERROR(SEARCH("H350",O1109),99)=99,IF(IFERROR(SEARCH("H350",Q1109),99)=99,IF(IFERROR(SEARCH("H350",M1109),99)=99,IF(IFERROR(SEARCH("H350",R1109),99)=99,IF(IFERROR(SEARCH("H351",N1109),99)=99,IF(IFERROR(SEARCH("H351",O1109),99)=99,IF(IFERROR(SEARCH("H351",Q1109),99)=99,IF(IFERROR(SEARCH("H351",M1109),99)=99,IF(IFERROR(SEARCH("H351",R1109),99)=99,IF(IFERROR(SEARCH("carcinogenic",P1109),99)=99,IF(IFERROR(SEARCH("suspected carcinogenic",S1109),99)=99,0,Scoring!$E$12),Scoring!$E$11),Scoring!$E$10),Scoring!$E$10),Scoring!$E$10),Scoring!$E$10),Scoring!$E$10),Scoring!$E$10),Scoring!$E$10),Scoring!$E$10),Scoring!$E$10),Scoring!$E$10)</f>
        <v>0</v>
      </c>
      <c r="AA1109" s="78">
        <f>IF(IFERROR(SEARCH("H340",N1109),99)=99,IF(IFERROR(SEARCH("H340",O1109),99)=99,IF(IFERROR(SEARCH("H340",Q1109),99)=99,IF(IFERROR(SEARCH("H340",M1109),99)=99,IF(IFERROR(SEARCH("H340",R1109),99)=99,IF(IFERROR(SEARCH("H341",N1109),99)=99,IF(IFERROR(SEARCH("H341",O1109),99)=99,IF(IFERROR(SEARCH("H341",Q1109),99)=99,IF(IFERROR(SEARCH("H341",M1109),99)=99,IF(IFERROR(SEARCH("H341",R1109),99)=99,IF(IFERROR(SEARCH("mutagenic",P1109),99)=99,IF(IFERROR(SEARCH("suspected mutagenic",S1109),99)=99,0,Scoring!$E$15),Scoring!$E$14),Scoring!$E$13),Scoring!$E$13),Scoring!$E$13),Scoring!$E$13),Scoring!$E$13),Scoring!$E$13),Scoring!$E$13),Scoring!$E$13),Scoring!$E$13),Scoring!$E$13)</f>
        <v>0</v>
      </c>
      <c r="AB1109" s="78">
        <f>IF(IFERROR(SEARCH("H360",N1109),99)=99,IF(IFERROR(SEARCH("H360",O1109),99)=99,IF(IFERROR(SEARCH("H360",Q1109),99)=99,IF(IFERROR(SEARCH("H360",M1109),99)=99,IF(IFERROR(SEARCH("H360",R1109),99)=99,IF(IFERROR(SEARCH("H361",N1109),99)=99,IF(IFERROR(SEARCH("H361",O1109),99)=99,IF(IFERROR(SEARCH("H361",Q1109),99)=99,IF(IFERROR(SEARCH("H361",M1109),99)=99,IF(IFERROR(SEARCH("H361",R1109),99)=99,IF(IFERROR(SEARCH("reproduction",P1109),99)=99,IF(IFERROR(SEARCH("suspected reprotoxic",S1109),99)=99,IF(IFERROR(SEARCH("reprotoxic",S1109),99)=99,IF(IFERROR(SEARCH("reprotoxic",K1109),99)=99,0,Scoring!$E$18),Scoring!$E$18),Scoring!$E$19),Scoring!$E$17),Scoring!$E$16),Scoring!$E$16),Scoring!$E$16),Scoring!$E$16),Scoring!$E$16),Scoring!$E$16),Scoring!$E$16),Scoring!$E$16),Scoring!$E$16),Scoring!$E$16)</f>
        <v>0</v>
      </c>
      <c r="AC1109" s="78">
        <f>IF(IFERROR(SEARCH("57f",L1109),99)=99,IF(IFERROR(SEARCH("57(f)",P1109),99)=99,0,Scoring!$E$20),Scoring!$E$20)</f>
        <v>0</v>
      </c>
      <c r="AD1109" s="78">
        <f>IF(IFERROR(SEARCH("CAT1",T1109),99)=99,IF(IFERROR(SEARCH("CAT2",T1109),99)=99,IF(IFERROR(SEARCH("CAT3",T1109),99)=99,IF(IFERROR(SEARCH("concluded to be endocrine",K1109),99)=99,IF(IFERROR(SEARCH("categorised as endocrine",K1109),99)=99,IF(IFERROR(SEARCH("endocrine disrupting",P1109),99)=99,IF(IFERROR(SEARCH("endocrine disrupting",K1109),99)=99,IF(IFERROR(SEARCH("suspected endocrine",S1109),99)=99,IF(IFERROR(SEARCH("potential endocrine",S1109),99)=99,0,Scoring!$E$25),Scoring!$E$25),Scoring!$E$24),Scoring!$E$24),Scoring!$E$24),Scoring!$E$24),Scoring!$E$23),Scoring!$E$22),Scoring!$E$21)</f>
        <v>1</v>
      </c>
      <c r="AE1109" s="78">
        <f>IF(IFERROR(SEARCH("suspected sensitiser",S1109),99)=99,IF(IFERROR(SEARCH("sensitiser",S1109),99)=99,IF(IFERROR(SEARCH("other hazard based concern",S1109),99)=99,0,Scoring!$E$28),Scoring!$E$26),Scoring!$E$27)</f>
        <v>0</v>
      </c>
      <c r="AF1109" s="78">
        <f>IF(IFERROR(M1109,1)=1,IF(IFERROR(N1109,1)=1,IF(IFERROR(O1109,1)=1,IF(IFERROR(Q1109,1)=1,IF(IFERROR(R1109,1)=1,IF(IFERROR(T1109,1)=1,IF(IFERROR(K1109,1)=1,IF(IFERROR(P1109,1)=1,IF(IFERROR(S1109,1)=1,Scoring!$E$29,0),0),0),0),0),0),0),0),0)</f>
        <v>0</v>
      </c>
      <c r="AG1109" s="78">
        <f t="shared" si="79"/>
        <v>1</v>
      </c>
      <c r="AI1109" s="93"/>
      <c r="AJ1109" s="94"/>
      <c r="AK1109" s="76"/>
      <c r="AL1109" s="75"/>
      <c r="AN1109" s="79"/>
      <c r="AO1109" s="79"/>
      <c r="AP1109" s="79"/>
      <c r="AQ1109" s="79"/>
      <c r="AR1109" s="79"/>
      <c r="AS1109" s="78"/>
      <c r="AU1109" s="79">
        <f>IF(IFERROR(F1109,99)=99,IF(IFERROR(G1109,99)=99,IF(IFERROR(H1109,99)=99,IF(IFERROR(I1109,99)=99,IF(IFERROR(E1109,99)=99,IF(IFERROR(J1109,99)=99,0,Scoring!$B$7),Scoring!$B$3),Scoring!$B$2),Scoring!$B$6),Scoring!$B$5),Scoring!$B$4)</f>
        <v>0.3</v>
      </c>
      <c r="AV1109" s="78">
        <f t="shared" si="80"/>
        <v>0.3</v>
      </c>
      <c r="AW1109" s="78"/>
      <c r="AX1109" s="66"/>
      <c r="AY1109" s="78"/>
      <c r="AZ1109" s="76"/>
      <c r="BB1109" s="76"/>
    </row>
    <row r="1110" spans="1:54" x14ac:dyDescent="0.25">
      <c r="A1110" s="89" t="s">
        <v>5951</v>
      </c>
      <c r="B1110" s="89" t="s">
        <v>30</v>
      </c>
      <c r="C1110" s="89" t="s">
        <v>30</v>
      </c>
      <c r="D1110" s="89" t="s">
        <v>7161</v>
      </c>
      <c r="E1110" s="76" t="e">
        <f>IF(C1110="-",IF(A1110="-",VLOOKUP(D1110,'sin-list 180320_update'!$C$2:$C$835,1,FALSE),VLOOKUP(A1110,'sin-list 180320_update'!$A$2:$A$835,1,FALSE)),VLOOKUP(C1110,'sin-list 180320_update'!$B$2:$B$835,1,FALSE))</f>
        <v>#N/A</v>
      </c>
      <c r="F1110" s="76" t="e">
        <f>IF($C1110="-",IF($A1110="-",VLOOKUP($D1110,'REACH Bilaga XVII_update'!$A$5:$A$131,1,FALSE),VLOOKUP($A1110,'REACH Bilaga XVII_update'!$C$5:$C$131,1,FALSE)),VLOOKUP($C1110,'REACH Bilaga XVII_update'!$B$5:$B$131,1,FALSE))</f>
        <v>#N/A</v>
      </c>
      <c r="G1110" s="76" t="e">
        <f>IF($C1110="-",IF($A1110="-",VLOOKUP($D1110,' REACH Bilaga 59_update'!$A$5:$A$210,1,FALSE),VLOOKUP($A1110,' REACH Bilaga 59_update'!$D$5:$D$210,1,FALSE)),VLOOKUP($C1110,' REACH Bilaga 59_update'!$C$5:$C$210,1,FALSE))</f>
        <v>#N/A</v>
      </c>
      <c r="H1110" s="76" t="e">
        <f>IF($C1110="-",IF($A1110="-",VLOOKUP($D1110,'REACH Bilaga XIV_update'!$A$5:$A$110,1,FALSE),VLOOKUP($A1110,'REACH Bilaga XIV_update'!$D$5:$D$110,1,FALSE)),VLOOKUP($C1110,'REACH Bilaga XIV_update'!$C$5:$C$110,1,FALSE))</f>
        <v>#N/A</v>
      </c>
      <c r="I1110" s="76" t="e">
        <f>IF($C1110="-",IF($A1110="-",VLOOKUP($D1110,CoRAP_update!$A$5:$A$376,1,FALSE),VLOOKUP($A1110,CoRAP_update!$D$5:$D$376,1,FALSE)),VLOOKUP($C1110,CoRAP_update!$C$5:$C$376,1,FALSE))</f>
        <v>#N/A</v>
      </c>
      <c r="J1110" s="76" t="str">
        <f>IF($C1110="-",IF($A1110="-",VLOOKUP($D1110,EDC_update!$C$2:$C$450,1,FALSE),VLOOKUP($A1110,EDC_update!$B$2:$B$450,1,FALSE)),VLOOKUP($C1110,EDC_update!$L$2:$L$450,1,FALSE))</f>
        <v>72-43-5</v>
      </c>
      <c r="K1110" s="76" t="e">
        <f>IF($C1110="-",IF($A1110="-",IF(VLOOKUP($D1110,'sin-list 180320_update'!$C$2:$S$835,3,FALSE)="",NA(),VLOOKUP($D1110,'sin-list 180320_update'!$C$2:$S$835,3,FALSE)),IF(VLOOKUP($A1110,'sin-list 180320_update'!$A$2:$S$835,5,FALSE)="",NA(),VLOOKUP($A1110,'sin-list 180320_update'!$A$2:$S$835,5,FALSE))),IF(VLOOKUP($C1110,'sin-list 180320_update'!$B$2:$S$835,4,FALSE)="",NA(),VLOOKUP($C1110,'sin-list 180320_update'!$B$2:$S$835,4,FALSE)))</f>
        <v>#N/A</v>
      </c>
      <c r="L1110" s="76" t="e">
        <f>IF($C1110="-",IF($A1110="-",VLOOKUP($D1110,'sin-list 180320_update'!$C$2:$S$835,6,FALSE),VLOOKUP($A1110,'sin-list 180320_update'!$A$2:$S$835,8,FALSE)),VLOOKUP($C1110,'sin-list 180320_update'!$B$2:$S$835,7,FALSE))</f>
        <v>#N/A</v>
      </c>
      <c r="M1110" s="76" t="e">
        <f>IF($C1110="-",IF($A1110="-",IF(VLOOKUP($D1110,'sin-list 180320_update'!$C$2:$S$835,8,FALSE)="",NA(),VLOOKUP($D1110,'sin-list 180320_update'!$C$2:$S$835,8,FALSE)),IF(VLOOKUP($A1110,'sin-list 180320_update'!$A$2:$S$835,10,FALSE)="",NA(),VLOOKUP($A1110,'sin-list 180320_update'!$A$2:$S$835,10,FALSE))),IF(VLOOKUP($C1110,'sin-list 180320_update'!$B$2:$S$835,9,FALSE)="",NA(),VLOOKUP($C1110,'sin-list 180320_update'!$B$2:$S$835,9,FALSE)))</f>
        <v>#N/A</v>
      </c>
      <c r="N1110" s="76" t="e">
        <f>IF($C1110="-",IF($A1110="-",IF(VLOOKUP($D1110,'REACH Bilaga XVII_update'!$A$5:$E$131,4,FALSE)="",NA(),VLOOKUP($D1110,'REACH Bilaga XVII_update'!$A$5:$E$131,4,FALSE)),IF(VLOOKUP($A1110,'REACH Bilaga XVII_update'!$C$5:$D$131,2,FALSE)="",NA(),VLOOKUP($A1110,'REACH Bilaga XVII_update'!$C$5:$D$131,2,FALSE))),IF(VLOOKUP($C1110,'REACH Bilaga XVII_update'!$B$5:$D$131,3,FALSE)="",NA(),VLOOKUP($C1110,'REACH Bilaga XVII_update'!$B$5:$D$131,3,FALSE)))</f>
        <v>#N/A</v>
      </c>
      <c r="O1110" s="76" t="e">
        <f>IF($C1110="-",IF($A1110="-",IF(VLOOKUP($D1110,' REACH Bilaga 59_update'!$A$5:$E$210,5,FALSE)="",NA(),VLOOKUP($D1110,' REACH Bilaga 59_update'!$A$5:$E$210,5,FALSE)),IF(VLOOKUP($A1110,' REACH Bilaga 59_update'!$D$5:$E$210,2,FALSE)="",NA(),VLOOKUP($A1110,' REACH Bilaga 59_update'!$D$5:$E$210,2,FALSE))),IF(VLOOKUP($C1110,' REACH Bilaga 59_update'!$C$5:$E$210,3,FALSE)="",NA(),VLOOKUP($C1110,' REACH Bilaga 59_update'!$C$5:$E$210,3,FALSE)))</f>
        <v>#N/A</v>
      </c>
      <c r="P1110" s="76" t="e">
        <f>IF(C1110="-",IF(A1110="-",IFERROR(VLOOKUP($D1110,' REACH Bilaga 59_update'!$A$5:$F$210,MATCH(Sammanfattning!P$1,' REACH Bilaga 59_update'!$A$4:$F$4,0),FALSE),VLOOKUP($D1110,'REACH Bilaga XIV_update'!$A$4:$H$110,MATCH(Sammanfattning!P$1,'REACH Bilaga XIV_update'!$A$4:$H$4,0),FALSE)),IFERROR(VLOOKUP($A1110,' REACH Bilaga 59_update'!$D$5:$F$210,MATCH(Sammanfattning!P$1,' REACH Bilaga 59_update'!$D$4:$F$4,0),FALSE),VLOOKUP($A1110,'REACH Bilaga XIV_update'!$D$4:$H$110,MATCH(Sammanfattning!P$1,'REACH Bilaga XIV_update'!$D$4:$H$4,0),FALSE))),IFERROR(VLOOKUP($C1110,' REACH Bilaga 59_update'!$C$5:$F$210,MATCH(Sammanfattning!P$1,' REACH Bilaga 59_update'!$C$4:$F$4,0),FALSE),VLOOKUP($C1110,'REACH Bilaga XIV_update'!$C$4:$H$110,MATCH(Sammanfattning!P$1,'REACH Bilaga XIV_update'!$C$4:$H$4,0),FALSE)))</f>
        <v>#N/A</v>
      </c>
      <c r="Q1110" s="76" t="e">
        <f>IF($C1110="-",IF($A1110="-",IF(VLOOKUP($D1110,'REACH Bilaga XIV_update'!$A$5:$I$110,9,FALSE)="",NA(),VLOOKUP($D1110,'REACH Bilaga XIV_update'!$A$5:$I$110,9,FALSE)),IF(VLOOKUP($A1110,'REACH Bilaga XIV_update'!$D$5:$I$110,6,FALSE)="",NA(),VLOOKUP($A1110,'REACH Bilaga XIV_update'!$D$5:$I$110,6,FALSE))),IF(VLOOKUP($C1110,'REACH Bilaga XIV_update'!$C$5:$I$110,7,FALSE)="",NA(),VLOOKUP($C1110,'REACH Bilaga XIV_update'!$C$5:$I$110,7,FALSE)))</f>
        <v>#N/A</v>
      </c>
      <c r="R1110" s="76" t="e">
        <f>IF($C1110="-",IF($A1110="-",IF(VLOOKUP($D1110,CoRAP_update!$A$5:$O$376,15,FALSE)="",NA(),VLOOKUP($D1110,CoRAP_update!$A$5:$O$376,15,FALSE)),IF(VLOOKUP($A1110,CoRAP_update!$D$5:$O$376,12,FALSE)="",NA(),VLOOKUP($A1110,CoRAP_update!$D$5:$O$376,12,FALSE))),IF(VLOOKUP($C1110,CoRAP_update!$C$5:$O$376,13,FALSE)="",NA(),VLOOKUP($C1110,CoRAP_update!$C$5:$O$376,13,FALSE)))</f>
        <v>#N/A</v>
      </c>
      <c r="S1110" s="144" t="e">
        <f>IF($C1110="-",IF($A1110="-",VLOOKUP($D1110,CoRAP_update!$A$5:$J$376,MATCH(Sammanfattning!S$1,CoRAP_update!$A$4:$J$4,0),FALSE),VLOOKUP($A1110,CoRAP_update!$D$5:$J$376,MATCH(Sammanfattning!S$1,CoRAP_update!$D$4:$J$4,0),FALSE)),VLOOKUP($C1110,CoRAP_update!$C$5:$J$376,MATCH(Sammanfattning!S$1,CoRAP_update!$C$4:$J$4,0),FALSE))</f>
        <v>#N/A</v>
      </c>
      <c r="T1110" s="76" t="str">
        <f>IF($A1110="-",VLOOKUP($D1110,EDC_update!$C$2:$F$450,4,FALSE),VLOOKUP($A1110,EDC_update!$B$2:$F$450,5,FALSE))</f>
        <v>CAT1</v>
      </c>
      <c r="V1110" s="78">
        <f>IF(IFERROR(SEARCH("PBT",P1110),99)=99,IF(IFERROR(SEARCH("suspected PBT",S1110),99)=99,IF(IFERROR(SEARCH("concluded to be PBT",K1110),99)=99,IF(IFERROR(SEARCH("PBT",S1110),99)=99,IF(IFERROR(SEARCH("PBT cand",L1110),99)=99,IF(IFERROR(SEARCH("PBT",L1110),99)=99,IF(IFERROR(SEARCH("persistent, bioackumulative and toxic properties",K1110),99)=99,0,Scoring!$E$3),Scoring!$E$3),Scoring!$E$7),Scoring!$E$3),Scoring!$E$5),Scoring!$E$6),Scoring!$E$3)</f>
        <v>0</v>
      </c>
      <c r="W1110" s="78">
        <f>IF(IFERROR(SEARCH("vPvB",P1110),99)=99,IF(IFERROR(SEARCH("suspected pbt/vPvB",S1110),99)=99,IF(IFERROR(SEARCH("vPvB",S1110),99)=99,IF(IFERROR(SEARCH("concluded to be a vPvB",S1110),99)=99,IF(IFERROR(SEARCH("identified as vPvB",K1110),99)=99,IF(IFERROR(SEARCH("concluded to be a vPvB",K1110),99)=99,IF(IFERROR(SEARCH("concluded to be both pbt and vPvB",S1110),99)=99,IF(IFERROR(SEARCH("concluded to be both pbt and vPvB",K1110),99)=99,0,Scoring!$E$5),Scoring!$E$5),Scoring!$E$5),Scoring!$E$5),Scoring!$E$5),Scoring!$E$4),Scoring!$E$6),Scoring!$E$4)</f>
        <v>0</v>
      </c>
      <c r="X1110" s="78">
        <f>IF(IFERROR(SEARCH("H410",N1110),99)=99,IF(IFERROR(SEARCH("H410",O1110),99)=99,IF(IFERROR(SEARCH("H410",Q1110),99)=99,IF(IFERROR(SEARCH("H410",M1110),99)=99,IF(IFERROR(SEARCH("H410",R1110),99)=99,IF(IFERROR(SEARCH("H411",N1110),99)=99,IF(IFERROR(SEARCH("H411",O1110),99)=99,IF(IFERROR(SEARCH("H411",Q1110),99)=99,IF(IFERROR(SEARCH("H411",M1110),99)=99,IF(IFERROR(SEARCH("H411",R1110),99)=99,IF(IFERROR(SEARCH("H413",N1110),99)=99,IF(IFERROR(SEARCH("H413",O1110),99)=99,IF(IFERROR(SEARCH("H413",Q1110),99)=99,IF(IFERROR(SEARCH("H413",M1110),99)=99,IF(IFERROR(SEARCH("H413",R1110),99)=99,IF(IFERROR(SEARCH("H412",N1110),99)=99,IF(IFERROR(SEARCH("H412",O1110),99)=99,IF(IFERROR(SEARCH("H412",Q1110),99)=99,IF(IFERROR(SEARCH("H412",M1110),99)=99,IF(IFERROR(SEARCH("H412",R1110),99)=99,0,Scoring!$E$2),Scoring!$E$2),Scoring!$E$2),Scoring!$E$2),Scoring!$E$2),Scoring!$E$2),Scoring!$E$2),Scoring!$E$2),Scoring!$E$2),Scoring!$E$2),Scoring!$E$2),Scoring!$E$2),Scoring!$E$2),Scoring!$E$2),Scoring!$E$2),Scoring!$E$2),Scoring!$E$2),Scoring!$E$2),Scoring!$E$2),Scoring!$E$2)</f>
        <v>0</v>
      </c>
      <c r="Y1110" s="78">
        <f>IF(IFERROR(SEARCH("CMR",K1110),99)=99,IF(IFERROR(SEARCH("Suspected CMR",S1110),99)=99,IF(IFERROR(SEARCH("CMR",S1110),99)=99,0,Scoring!$E$8),Scoring!$E$9),Scoring!$E$8)</f>
        <v>0</v>
      </c>
      <c r="Z1110" s="78">
        <f>IF(IFERROR(SEARCH("H350",N1110),99)=99,IF(IFERROR(SEARCH("H350",O1110),99)=99,IF(IFERROR(SEARCH("H350",Q1110),99)=99,IF(IFERROR(SEARCH("H350",M1110),99)=99,IF(IFERROR(SEARCH("H350",R1110),99)=99,IF(IFERROR(SEARCH("H351",N1110),99)=99,IF(IFERROR(SEARCH("H351",O1110),99)=99,IF(IFERROR(SEARCH("H351",Q1110),99)=99,IF(IFERROR(SEARCH("H351",M1110),99)=99,IF(IFERROR(SEARCH("H351",R1110),99)=99,IF(IFERROR(SEARCH("carcinogenic",P1110),99)=99,IF(IFERROR(SEARCH("suspected carcinogenic",S1110),99)=99,0,Scoring!$E$12),Scoring!$E$11),Scoring!$E$10),Scoring!$E$10),Scoring!$E$10),Scoring!$E$10),Scoring!$E$10),Scoring!$E$10),Scoring!$E$10),Scoring!$E$10),Scoring!$E$10),Scoring!$E$10)</f>
        <v>0</v>
      </c>
      <c r="AA1110" s="78">
        <f>IF(IFERROR(SEARCH("H340",N1110),99)=99,IF(IFERROR(SEARCH("H340",O1110),99)=99,IF(IFERROR(SEARCH("H340",Q1110),99)=99,IF(IFERROR(SEARCH("H340",M1110),99)=99,IF(IFERROR(SEARCH("H340",R1110),99)=99,IF(IFERROR(SEARCH("H341",N1110),99)=99,IF(IFERROR(SEARCH("H341",O1110),99)=99,IF(IFERROR(SEARCH("H341",Q1110),99)=99,IF(IFERROR(SEARCH("H341",M1110),99)=99,IF(IFERROR(SEARCH("H341",R1110),99)=99,IF(IFERROR(SEARCH("mutagenic",P1110),99)=99,IF(IFERROR(SEARCH("suspected mutagenic",S1110),99)=99,0,Scoring!$E$15),Scoring!$E$14),Scoring!$E$13),Scoring!$E$13),Scoring!$E$13),Scoring!$E$13),Scoring!$E$13),Scoring!$E$13),Scoring!$E$13),Scoring!$E$13),Scoring!$E$13),Scoring!$E$13)</f>
        <v>0</v>
      </c>
      <c r="AB1110" s="78">
        <f>IF(IFERROR(SEARCH("H360",N1110),99)=99,IF(IFERROR(SEARCH("H360",O1110),99)=99,IF(IFERROR(SEARCH("H360",Q1110),99)=99,IF(IFERROR(SEARCH("H360",M1110),99)=99,IF(IFERROR(SEARCH("H360",R1110),99)=99,IF(IFERROR(SEARCH("H361",N1110),99)=99,IF(IFERROR(SEARCH("H361",O1110),99)=99,IF(IFERROR(SEARCH("H361",Q1110),99)=99,IF(IFERROR(SEARCH("H361",M1110),99)=99,IF(IFERROR(SEARCH("H361",R1110),99)=99,IF(IFERROR(SEARCH("reproduction",P1110),99)=99,IF(IFERROR(SEARCH("suspected reprotoxic",S1110),99)=99,IF(IFERROR(SEARCH("reprotoxic",S1110),99)=99,IF(IFERROR(SEARCH("reprotoxic",K1110),99)=99,0,Scoring!$E$18),Scoring!$E$18),Scoring!$E$19),Scoring!$E$17),Scoring!$E$16),Scoring!$E$16),Scoring!$E$16),Scoring!$E$16),Scoring!$E$16),Scoring!$E$16),Scoring!$E$16),Scoring!$E$16),Scoring!$E$16),Scoring!$E$16)</f>
        <v>0</v>
      </c>
      <c r="AC1110" s="78">
        <f>IF(IFERROR(SEARCH("57f",L1110),99)=99,IF(IFERROR(SEARCH("57(f)",P1110),99)=99,0,Scoring!$E$20),Scoring!$E$20)</f>
        <v>0</v>
      </c>
      <c r="AD1110" s="78">
        <f>IF(IFERROR(SEARCH("CAT1",T1110),99)=99,IF(IFERROR(SEARCH("CAT2",T1110),99)=99,IF(IFERROR(SEARCH("CAT3",T1110),99)=99,IF(IFERROR(SEARCH("concluded to be endocrine",K1110),99)=99,IF(IFERROR(SEARCH("categorised as endocrine",K1110),99)=99,IF(IFERROR(SEARCH("endocrine disrupting",P1110),99)=99,IF(IFERROR(SEARCH("endocrine disrupting",K1110),99)=99,IF(IFERROR(SEARCH("suspected endocrine",S1110),99)=99,IF(IFERROR(SEARCH("potential endocrine",S1110),99)=99,0,Scoring!$E$25),Scoring!$E$25),Scoring!$E$24),Scoring!$E$24),Scoring!$E$24),Scoring!$E$24),Scoring!$E$23),Scoring!$E$22),Scoring!$E$21)</f>
        <v>1</v>
      </c>
      <c r="AE1110" s="78">
        <f>IF(IFERROR(SEARCH("suspected sensitiser",S1110),99)=99,IF(IFERROR(SEARCH("sensitiser",S1110),99)=99,IF(IFERROR(SEARCH("other hazard based concern",S1110),99)=99,0,Scoring!$E$28),Scoring!$E$26),Scoring!$E$27)</f>
        <v>0</v>
      </c>
      <c r="AF1110" s="78">
        <f>IF(IFERROR(M1110,1)=1,IF(IFERROR(N1110,1)=1,IF(IFERROR(O1110,1)=1,IF(IFERROR(Q1110,1)=1,IF(IFERROR(R1110,1)=1,IF(IFERROR(T1110,1)=1,IF(IFERROR(K1110,1)=1,IF(IFERROR(P1110,1)=1,IF(IFERROR(S1110,1)=1,Scoring!$E$29,0),0),0),0),0),0),0),0),0)</f>
        <v>0</v>
      </c>
      <c r="AG1110" s="78">
        <f t="shared" si="79"/>
        <v>1</v>
      </c>
      <c r="AI1110" s="93"/>
      <c r="AJ1110" s="94"/>
      <c r="AK1110" s="76"/>
      <c r="AL1110" s="75"/>
      <c r="AN1110" s="79"/>
      <c r="AO1110" s="79"/>
      <c r="AP1110" s="79"/>
      <c r="AQ1110" s="79"/>
      <c r="AR1110" s="79"/>
      <c r="AS1110" s="78"/>
      <c r="AU1110" s="79">
        <f>IF(IFERROR(F1110,99)=99,IF(IFERROR(G1110,99)=99,IF(IFERROR(H1110,99)=99,IF(IFERROR(I1110,99)=99,IF(IFERROR(E1110,99)=99,IF(IFERROR(J1110,99)=99,0,Scoring!$B$7),Scoring!$B$3),Scoring!$B$2),Scoring!$B$6),Scoring!$B$5),Scoring!$B$4)</f>
        <v>0.3</v>
      </c>
      <c r="AV1110" s="78">
        <f t="shared" si="80"/>
        <v>0.3</v>
      </c>
      <c r="AW1110" s="78"/>
      <c r="AX1110" s="66"/>
      <c r="AY1110" s="78"/>
      <c r="AZ1110" s="76"/>
      <c r="BB1110" s="76"/>
    </row>
    <row r="1111" spans="1:54" x14ac:dyDescent="0.25">
      <c r="A1111" s="89" t="s">
        <v>5951</v>
      </c>
      <c r="B1111" s="89" t="s">
        <v>30</v>
      </c>
      <c r="C1111" s="89" t="s">
        <v>30</v>
      </c>
      <c r="D1111" s="89" t="s">
        <v>7227</v>
      </c>
      <c r="E1111" s="76" t="e">
        <f>IF(C1111="-",IF(A1111="-",VLOOKUP(D1111,'sin-list 180320_update'!$C$2:$C$835,1,FALSE),VLOOKUP(A1111,'sin-list 180320_update'!$A$2:$A$835,1,FALSE)),VLOOKUP(C1111,'sin-list 180320_update'!$B$2:$B$835,1,FALSE))</f>
        <v>#N/A</v>
      </c>
      <c r="F1111" s="76" t="e">
        <f>IF($C1111="-",IF($A1111="-",VLOOKUP($D1111,'REACH Bilaga XVII_update'!$A$5:$A$131,1,FALSE),VLOOKUP($A1111,'REACH Bilaga XVII_update'!$C$5:$C$131,1,FALSE)),VLOOKUP($C1111,'REACH Bilaga XVII_update'!$B$5:$B$131,1,FALSE))</f>
        <v>#N/A</v>
      </c>
      <c r="G1111" s="76" t="e">
        <f>IF($C1111="-",IF($A1111="-",VLOOKUP($D1111,' REACH Bilaga 59_update'!$A$5:$A$210,1,FALSE),VLOOKUP($A1111,' REACH Bilaga 59_update'!$D$5:$D$210,1,FALSE)),VLOOKUP($C1111,' REACH Bilaga 59_update'!$C$5:$C$210,1,FALSE))</f>
        <v>#N/A</v>
      </c>
      <c r="H1111" s="76" t="e">
        <f>IF($C1111="-",IF($A1111="-",VLOOKUP($D1111,'REACH Bilaga XIV_update'!$A$5:$A$110,1,FALSE),VLOOKUP($A1111,'REACH Bilaga XIV_update'!$D$5:$D$110,1,FALSE)),VLOOKUP($C1111,'REACH Bilaga XIV_update'!$C$5:$C$110,1,FALSE))</f>
        <v>#N/A</v>
      </c>
      <c r="I1111" s="76" t="e">
        <f>IF($C1111="-",IF($A1111="-",VLOOKUP($D1111,CoRAP_update!$A$5:$A$376,1,FALSE),VLOOKUP($A1111,CoRAP_update!$D$5:$D$376,1,FALSE)),VLOOKUP($C1111,CoRAP_update!$C$5:$C$376,1,FALSE))</f>
        <v>#N/A</v>
      </c>
      <c r="J1111" s="76" t="str">
        <f>IF($C1111="-",IF($A1111="-",VLOOKUP($D1111,EDC_update!$C$2:$C$450,1,FALSE),VLOOKUP($A1111,EDC_update!$B$2:$B$450,1,FALSE)),VLOOKUP($C1111,EDC_update!$L$2:$L$450,1,FALSE))</f>
        <v>72-43-5</v>
      </c>
      <c r="K1111" s="76" t="e">
        <f>IF($C1111="-",IF($A1111="-",IF(VLOOKUP($D1111,'sin-list 180320_update'!$C$2:$S$835,3,FALSE)="",NA(),VLOOKUP($D1111,'sin-list 180320_update'!$C$2:$S$835,3,FALSE)),IF(VLOOKUP($A1111,'sin-list 180320_update'!$A$2:$S$835,5,FALSE)="",NA(),VLOOKUP($A1111,'sin-list 180320_update'!$A$2:$S$835,5,FALSE))),IF(VLOOKUP($C1111,'sin-list 180320_update'!$B$2:$S$835,4,FALSE)="",NA(),VLOOKUP($C1111,'sin-list 180320_update'!$B$2:$S$835,4,FALSE)))</f>
        <v>#N/A</v>
      </c>
      <c r="L1111" s="76" t="e">
        <f>IF($C1111="-",IF($A1111="-",VLOOKUP($D1111,'sin-list 180320_update'!$C$2:$S$835,6,FALSE),VLOOKUP($A1111,'sin-list 180320_update'!$A$2:$S$835,8,FALSE)),VLOOKUP($C1111,'sin-list 180320_update'!$B$2:$S$835,7,FALSE))</f>
        <v>#N/A</v>
      </c>
      <c r="M1111" s="76" t="e">
        <f>IF($C1111="-",IF($A1111="-",IF(VLOOKUP($D1111,'sin-list 180320_update'!$C$2:$S$835,8,FALSE)="",NA(),VLOOKUP($D1111,'sin-list 180320_update'!$C$2:$S$835,8,FALSE)),IF(VLOOKUP($A1111,'sin-list 180320_update'!$A$2:$S$835,10,FALSE)="",NA(),VLOOKUP($A1111,'sin-list 180320_update'!$A$2:$S$835,10,FALSE))),IF(VLOOKUP($C1111,'sin-list 180320_update'!$B$2:$S$835,9,FALSE)="",NA(),VLOOKUP($C1111,'sin-list 180320_update'!$B$2:$S$835,9,FALSE)))</f>
        <v>#N/A</v>
      </c>
      <c r="N1111" s="76" t="e">
        <f>IF($C1111="-",IF($A1111="-",IF(VLOOKUP($D1111,'REACH Bilaga XVII_update'!$A$5:$E$131,4,FALSE)="",NA(),VLOOKUP($D1111,'REACH Bilaga XVII_update'!$A$5:$E$131,4,FALSE)),IF(VLOOKUP($A1111,'REACH Bilaga XVII_update'!$C$5:$D$131,2,FALSE)="",NA(),VLOOKUP($A1111,'REACH Bilaga XVII_update'!$C$5:$D$131,2,FALSE))),IF(VLOOKUP($C1111,'REACH Bilaga XVII_update'!$B$5:$D$131,3,FALSE)="",NA(),VLOOKUP($C1111,'REACH Bilaga XVII_update'!$B$5:$D$131,3,FALSE)))</f>
        <v>#N/A</v>
      </c>
      <c r="O1111" s="76" t="e">
        <f>IF($C1111="-",IF($A1111="-",IF(VLOOKUP($D1111,' REACH Bilaga 59_update'!$A$5:$E$210,5,FALSE)="",NA(),VLOOKUP($D1111,' REACH Bilaga 59_update'!$A$5:$E$210,5,FALSE)),IF(VLOOKUP($A1111,' REACH Bilaga 59_update'!$D$5:$E$210,2,FALSE)="",NA(),VLOOKUP($A1111,' REACH Bilaga 59_update'!$D$5:$E$210,2,FALSE))),IF(VLOOKUP($C1111,' REACH Bilaga 59_update'!$C$5:$E$210,3,FALSE)="",NA(),VLOOKUP($C1111,' REACH Bilaga 59_update'!$C$5:$E$210,3,FALSE)))</f>
        <v>#N/A</v>
      </c>
      <c r="P1111" s="76" t="e">
        <f>IF(C1111="-",IF(A1111="-",IFERROR(VLOOKUP($D1111,' REACH Bilaga 59_update'!$A$5:$F$210,MATCH(Sammanfattning!P$1,' REACH Bilaga 59_update'!$A$4:$F$4,0),FALSE),VLOOKUP($D1111,'REACH Bilaga XIV_update'!$A$4:$H$110,MATCH(Sammanfattning!P$1,'REACH Bilaga XIV_update'!$A$4:$H$4,0),FALSE)),IFERROR(VLOOKUP($A1111,' REACH Bilaga 59_update'!$D$5:$F$210,MATCH(Sammanfattning!P$1,' REACH Bilaga 59_update'!$D$4:$F$4,0),FALSE),VLOOKUP($A1111,'REACH Bilaga XIV_update'!$D$4:$H$110,MATCH(Sammanfattning!P$1,'REACH Bilaga XIV_update'!$D$4:$H$4,0),FALSE))),IFERROR(VLOOKUP($C1111,' REACH Bilaga 59_update'!$C$5:$F$210,MATCH(Sammanfattning!P$1,' REACH Bilaga 59_update'!$C$4:$F$4,0),FALSE),VLOOKUP($C1111,'REACH Bilaga XIV_update'!$C$4:$H$110,MATCH(Sammanfattning!P$1,'REACH Bilaga XIV_update'!$C$4:$H$4,0),FALSE)))</f>
        <v>#N/A</v>
      </c>
      <c r="Q1111" s="76" t="e">
        <f>IF($C1111="-",IF($A1111="-",IF(VLOOKUP($D1111,'REACH Bilaga XIV_update'!$A$5:$I$110,9,FALSE)="",NA(),VLOOKUP($D1111,'REACH Bilaga XIV_update'!$A$5:$I$110,9,FALSE)),IF(VLOOKUP($A1111,'REACH Bilaga XIV_update'!$D$5:$I$110,6,FALSE)="",NA(),VLOOKUP($A1111,'REACH Bilaga XIV_update'!$D$5:$I$110,6,FALSE))),IF(VLOOKUP($C1111,'REACH Bilaga XIV_update'!$C$5:$I$110,7,FALSE)="",NA(),VLOOKUP($C1111,'REACH Bilaga XIV_update'!$C$5:$I$110,7,FALSE)))</f>
        <v>#N/A</v>
      </c>
      <c r="R1111" s="76" t="e">
        <f>IF($C1111="-",IF($A1111="-",IF(VLOOKUP($D1111,CoRAP_update!$A$5:$O$376,15,FALSE)="",NA(),VLOOKUP($D1111,CoRAP_update!$A$5:$O$376,15,FALSE)),IF(VLOOKUP($A1111,CoRAP_update!$D$5:$O$376,12,FALSE)="",NA(),VLOOKUP($A1111,CoRAP_update!$D$5:$O$376,12,FALSE))),IF(VLOOKUP($C1111,CoRAP_update!$C$5:$O$376,13,FALSE)="",NA(),VLOOKUP($C1111,CoRAP_update!$C$5:$O$376,13,FALSE)))</f>
        <v>#N/A</v>
      </c>
      <c r="S1111" s="144" t="e">
        <f>IF($C1111="-",IF($A1111="-",VLOOKUP($D1111,CoRAP_update!$A$5:$J$376,MATCH(Sammanfattning!S$1,CoRAP_update!$A$4:$J$4,0),FALSE),VLOOKUP($A1111,CoRAP_update!$D$5:$J$376,MATCH(Sammanfattning!S$1,CoRAP_update!$D$4:$J$4,0),FALSE)),VLOOKUP($C1111,CoRAP_update!$C$5:$J$376,MATCH(Sammanfattning!S$1,CoRAP_update!$C$4:$J$4,0),FALSE))</f>
        <v>#N/A</v>
      </c>
      <c r="T1111" s="76" t="str">
        <f>IF($A1111="-",VLOOKUP($D1111,EDC_update!$C$2:$F$450,4,FALSE),VLOOKUP($A1111,EDC_update!$B$2:$F$450,5,FALSE))</f>
        <v>CAT1</v>
      </c>
      <c r="V1111" s="78">
        <f>IF(IFERROR(SEARCH("PBT",P1111),99)=99,IF(IFERROR(SEARCH("suspected PBT",S1111),99)=99,IF(IFERROR(SEARCH("concluded to be PBT",K1111),99)=99,IF(IFERROR(SEARCH("PBT",S1111),99)=99,IF(IFERROR(SEARCH("PBT cand",L1111),99)=99,IF(IFERROR(SEARCH("PBT",L1111),99)=99,IF(IFERROR(SEARCH("persistent, bioackumulative and toxic properties",K1111),99)=99,0,Scoring!$E$3),Scoring!$E$3),Scoring!$E$7),Scoring!$E$3),Scoring!$E$5),Scoring!$E$6),Scoring!$E$3)</f>
        <v>0</v>
      </c>
      <c r="W1111" s="78">
        <f>IF(IFERROR(SEARCH("vPvB",P1111),99)=99,IF(IFERROR(SEARCH("suspected pbt/vPvB",S1111),99)=99,IF(IFERROR(SEARCH("vPvB",S1111),99)=99,IF(IFERROR(SEARCH("concluded to be a vPvB",S1111),99)=99,IF(IFERROR(SEARCH("identified as vPvB",K1111),99)=99,IF(IFERROR(SEARCH("concluded to be a vPvB",K1111),99)=99,IF(IFERROR(SEARCH("concluded to be both pbt and vPvB",S1111),99)=99,IF(IFERROR(SEARCH("concluded to be both pbt and vPvB",K1111),99)=99,0,Scoring!$E$5),Scoring!$E$5),Scoring!$E$5),Scoring!$E$5),Scoring!$E$5),Scoring!$E$4),Scoring!$E$6),Scoring!$E$4)</f>
        <v>0</v>
      </c>
      <c r="X1111" s="78">
        <f>IF(IFERROR(SEARCH("H410",N1111),99)=99,IF(IFERROR(SEARCH("H410",O1111),99)=99,IF(IFERROR(SEARCH("H410",Q1111),99)=99,IF(IFERROR(SEARCH("H410",M1111),99)=99,IF(IFERROR(SEARCH("H410",R1111),99)=99,IF(IFERROR(SEARCH("H411",N1111),99)=99,IF(IFERROR(SEARCH("H411",O1111),99)=99,IF(IFERROR(SEARCH("H411",Q1111),99)=99,IF(IFERROR(SEARCH("H411",M1111),99)=99,IF(IFERROR(SEARCH("H411",R1111),99)=99,IF(IFERROR(SEARCH("H413",N1111),99)=99,IF(IFERROR(SEARCH("H413",O1111),99)=99,IF(IFERROR(SEARCH("H413",Q1111),99)=99,IF(IFERROR(SEARCH("H413",M1111),99)=99,IF(IFERROR(SEARCH("H413",R1111),99)=99,IF(IFERROR(SEARCH("H412",N1111),99)=99,IF(IFERROR(SEARCH("H412",O1111),99)=99,IF(IFERROR(SEARCH("H412",Q1111),99)=99,IF(IFERROR(SEARCH("H412",M1111),99)=99,IF(IFERROR(SEARCH("H412",R1111),99)=99,0,Scoring!$E$2),Scoring!$E$2),Scoring!$E$2),Scoring!$E$2),Scoring!$E$2),Scoring!$E$2),Scoring!$E$2),Scoring!$E$2),Scoring!$E$2),Scoring!$E$2),Scoring!$E$2),Scoring!$E$2),Scoring!$E$2),Scoring!$E$2),Scoring!$E$2),Scoring!$E$2),Scoring!$E$2),Scoring!$E$2),Scoring!$E$2),Scoring!$E$2)</f>
        <v>0</v>
      </c>
      <c r="Y1111" s="78">
        <f>IF(IFERROR(SEARCH("CMR",K1111),99)=99,IF(IFERROR(SEARCH("Suspected CMR",S1111),99)=99,IF(IFERROR(SEARCH("CMR",S1111),99)=99,0,Scoring!$E$8),Scoring!$E$9),Scoring!$E$8)</f>
        <v>0</v>
      </c>
      <c r="Z1111" s="78">
        <f>IF(IFERROR(SEARCH("H350",N1111),99)=99,IF(IFERROR(SEARCH("H350",O1111),99)=99,IF(IFERROR(SEARCH("H350",Q1111),99)=99,IF(IFERROR(SEARCH("H350",M1111),99)=99,IF(IFERROR(SEARCH("H350",R1111),99)=99,IF(IFERROR(SEARCH("H351",N1111),99)=99,IF(IFERROR(SEARCH("H351",O1111),99)=99,IF(IFERROR(SEARCH("H351",Q1111),99)=99,IF(IFERROR(SEARCH("H351",M1111),99)=99,IF(IFERROR(SEARCH("H351",R1111),99)=99,IF(IFERROR(SEARCH("carcinogenic",P1111),99)=99,IF(IFERROR(SEARCH("suspected carcinogenic",S1111),99)=99,0,Scoring!$E$12),Scoring!$E$11),Scoring!$E$10),Scoring!$E$10),Scoring!$E$10),Scoring!$E$10),Scoring!$E$10),Scoring!$E$10),Scoring!$E$10),Scoring!$E$10),Scoring!$E$10),Scoring!$E$10)</f>
        <v>0</v>
      </c>
      <c r="AA1111" s="78">
        <f>IF(IFERROR(SEARCH("H340",N1111),99)=99,IF(IFERROR(SEARCH("H340",O1111),99)=99,IF(IFERROR(SEARCH("H340",Q1111),99)=99,IF(IFERROR(SEARCH("H340",M1111),99)=99,IF(IFERROR(SEARCH("H340",R1111),99)=99,IF(IFERROR(SEARCH("H341",N1111),99)=99,IF(IFERROR(SEARCH("H341",O1111),99)=99,IF(IFERROR(SEARCH("H341",Q1111),99)=99,IF(IFERROR(SEARCH("H341",M1111),99)=99,IF(IFERROR(SEARCH("H341",R1111),99)=99,IF(IFERROR(SEARCH("mutagenic",P1111),99)=99,IF(IFERROR(SEARCH("suspected mutagenic",S1111),99)=99,0,Scoring!$E$15),Scoring!$E$14),Scoring!$E$13),Scoring!$E$13),Scoring!$E$13),Scoring!$E$13),Scoring!$E$13),Scoring!$E$13),Scoring!$E$13),Scoring!$E$13),Scoring!$E$13),Scoring!$E$13)</f>
        <v>0</v>
      </c>
      <c r="AB1111" s="78">
        <f>IF(IFERROR(SEARCH("H360",N1111),99)=99,IF(IFERROR(SEARCH("H360",O1111),99)=99,IF(IFERROR(SEARCH("H360",Q1111),99)=99,IF(IFERROR(SEARCH("H360",M1111),99)=99,IF(IFERROR(SEARCH("H360",R1111),99)=99,IF(IFERROR(SEARCH("H361",N1111),99)=99,IF(IFERROR(SEARCH("H361",O1111),99)=99,IF(IFERROR(SEARCH("H361",Q1111),99)=99,IF(IFERROR(SEARCH("H361",M1111),99)=99,IF(IFERROR(SEARCH("H361",R1111),99)=99,IF(IFERROR(SEARCH("reproduction",P1111),99)=99,IF(IFERROR(SEARCH("suspected reprotoxic",S1111),99)=99,IF(IFERROR(SEARCH("reprotoxic",S1111),99)=99,IF(IFERROR(SEARCH("reprotoxic",K1111),99)=99,0,Scoring!$E$18),Scoring!$E$18),Scoring!$E$19),Scoring!$E$17),Scoring!$E$16),Scoring!$E$16),Scoring!$E$16),Scoring!$E$16),Scoring!$E$16),Scoring!$E$16),Scoring!$E$16),Scoring!$E$16),Scoring!$E$16),Scoring!$E$16)</f>
        <v>0</v>
      </c>
      <c r="AC1111" s="78">
        <f>IF(IFERROR(SEARCH("57f",L1111),99)=99,IF(IFERROR(SEARCH("57(f)",P1111),99)=99,0,Scoring!$E$20),Scoring!$E$20)</f>
        <v>0</v>
      </c>
      <c r="AD1111" s="78">
        <f>IF(IFERROR(SEARCH("CAT1",T1111),99)=99,IF(IFERROR(SEARCH("CAT2",T1111),99)=99,IF(IFERROR(SEARCH("CAT3",T1111),99)=99,IF(IFERROR(SEARCH("concluded to be endocrine",K1111),99)=99,IF(IFERROR(SEARCH("categorised as endocrine",K1111),99)=99,IF(IFERROR(SEARCH("endocrine disrupting",P1111),99)=99,IF(IFERROR(SEARCH("endocrine disrupting",K1111),99)=99,IF(IFERROR(SEARCH("suspected endocrine",S1111),99)=99,IF(IFERROR(SEARCH("potential endocrine",S1111),99)=99,0,Scoring!$E$25),Scoring!$E$25),Scoring!$E$24),Scoring!$E$24),Scoring!$E$24),Scoring!$E$24),Scoring!$E$23),Scoring!$E$22),Scoring!$E$21)</f>
        <v>1</v>
      </c>
      <c r="AE1111" s="78">
        <f>IF(IFERROR(SEARCH("suspected sensitiser",S1111),99)=99,IF(IFERROR(SEARCH("sensitiser",S1111),99)=99,IF(IFERROR(SEARCH("other hazard based concern",S1111),99)=99,0,Scoring!$E$28),Scoring!$E$26),Scoring!$E$27)</f>
        <v>0</v>
      </c>
      <c r="AF1111" s="78">
        <f>IF(IFERROR(M1111,1)=1,IF(IFERROR(N1111,1)=1,IF(IFERROR(O1111,1)=1,IF(IFERROR(Q1111,1)=1,IF(IFERROR(R1111,1)=1,IF(IFERROR(T1111,1)=1,IF(IFERROR(K1111,1)=1,IF(IFERROR(P1111,1)=1,IF(IFERROR(S1111,1)=1,Scoring!$E$29,0),0),0),0),0),0),0),0),0)</f>
        <v>0</v>
      </c>
      <c r="AG1111" s="78">
        <f t="shared" si="79"/>
        <v>1</v>
      </c>
      <c r="AI1111" s="93"/>
      <c r="AJ1111" s="94"/>
      <c r="AK1111" s="76"/>
      <c r="AL1111" s="75"/>
      <c r="AN1111" s="79"/>
      <c r="AO1111" s="79"/>
      <c r="AP1111" s="79"/>
      <c r="AQ1111" s="79"/>
      <c r="AR1111" s="79"/>
      <c r="AS1111" s="78"/>
      <c r="AU1111" s="79">
        <f>IF(IFERROR(F1111,99)=99,IF(IFERROR(G1111,99)=99,IF(IFERROR(H1111,99)=99,IF(IFERROR(I1111,99)=99,IF(IFERROR(E1111,99)=99,IF(IFERROR(J1111,99)=99,0,Scoring!$B$7),Scoring!$B$3),Scoring!$B$2),Scoring!$B$6),Scoring!$B$5),Scoring!$B$4)</f>
        <v>0.3</v>
      </c>
      <c r="AV1111" s="78">
        <f t="shared" si="80"/>
        <v>0.3</v>
      </c>
      <c r="AW1111" s="78"/>
      <c r="AX1111" s="66"/>
      <c r="AY1111" s="78"/>
      <c r="AZ1111" s="76"/>
      <c r="BB1111" s="76"/>
    </row>
    <row r="1112" spans="1:54" x14ac:dyDescent="0.25">
      <c r="A1112" s="89" t="s">
        <v>7220</v>
      </c>
      <c r="B1112" s="89" t="s">
        <v>30</v>
      </c>
      <c r="C1112" s="89" t="s">
        <v>30</v>
      </c>
      <c r="D1112" s="89" t="s">
        <v>7221</v>
      </c>
      <c r="E1112" s="76" t="e">
        <f>IF(C1112="-",IF(A1112="-",VLOOKUP(D1112,'sin-list 180320_update'!$C$2:$C$835,1,FALSE),VLOOKUP(A1112,'sin-list 180320_update'!$A$2:$A$835,1,FALSE)),VLOOKUP(C1112,'sin-list 180320_update'!$B$2:$B$835,1,FALSE))</f>
        <v>#N/A</v>
      </c>
      <c r="F1112" s="76" t="e">
        <f>IF($C1112="-",IF($A1112="-",VLOOKUP($D1112,'REACH Bilaga XVII_update'!$A$5:$A$131,1,FALSE),VLOOKUP($A1112,'REACH Bilaga XVII_update'!$C$5:$C$131,1,FALSE)),VLOOKUP($C1112,'REACH Bilaga XVII_update'!$B$5:$B$131,1,FALSE))</f>
        <v>#N/A</v>
      </c>
      <c r="G1112" s="76" t="e">
        <f>IF($C1112="-",IF($A1112="-",VLOOKUP($D1112,' REACH Bilaga 59_update'!$A$5:$A$210,1,FALSE),VLOOKUP($A1112,' REACH Bilaga 59_update'!$D$5:$D$210,1,FALSE)),VLOOKUP($C1112,' REACH Bilaga 59_update'!$C$5:$C$210,1,FALSE))</f>
        <v>#N/A</v>
      </c>
      <c r="H1112" s="76" t="e">
        <f>IF($C1112="-",IF($A1112="-",VLOOKUP($D1112,'REACH Bilaga XIV_update'!$A$5:$A$110,1,FALSE),VLOOKUP($A1112,'REACH Bilaga XIV_update'!$D$5:$D$110,1,FALSE)),VLOOKUP($C1112,'REACH Bilaga XIV_update'!$C$5:$C$110,1,FALSE))</f>
        <v>#N/A</v>
      </c>
      <c r="I1112" s="76" t="e">
        <f>IF($C1112="-",IF($A1112="-",VLOOKUP($D1112,CoRAP_update!$A$5:$A$376,1,FALSE),VLOOKUP($A1112,CoRAP_update!$D$5:$D$376,1,FALSE)),VLOOKUP($C1112,CoRAP_update!$C$5:$C$376,1,FALSE))</f>
        <v>#N/A</v>
      </c>
      <c r="J1112" s="76" t="str">
        <f>IF($C1112="-",IF($A1112="-",VLOOKUP($D1112,EDC_update!$C$2:$C$450,1,FALSE),VLOOKUP($A1112,EDC_update!$B$2:$B$450,1,FALSE)),VLOOKUP($C1112,EDC_update!$L$2:$L$450,1,FALSE))</f>
        <v>72-54-8</v>
      </c>
      <c r="K1112" s="76" t="e">
        <f>IF($C1112="-",IF($A1112="-",IF(VLOOKUP($D1112,'sin-list 180320_update'!$C$2:$S$835,3,FALSE)="",NA(),VLOOKUP($D1112,'sin-list 180320_update'!$C$2:$S$835,3,FALSE)),IF(VLOOKUP($A1112,'sin-list 180320_update'!$A$2:$S$835,5,FALSE)="",NA(),VLOOKUP($A1112,'sin-list 180320_update'!$A$2:$S$835,5,FALSE))),IF(VLOOKUP($C1112,'sin-list 180320_update'!$B$2:$S$835,4,FALSE)="",NA(),VLOOKUP($C1112,'sin-list 180320_update'!$B$2:$S$835,4,FALSE)))</f>
        <v>#N/A</v>
      </c>
      <c r="L1112" s="76" t="e">
        <f>IF($C1112="-",IF($A1112="-",VLOOKUP($D1112,'sin-list 180320_update'!$C$2:$S$835,6,FALSE),VLOOKUP($A1112,'sin-list 180320_update'!$A$2:$S$835,8,FALSE)),VLOOKUP($C1112,'sin-list 180320_update'!$B$2:$S$835,7,FALSE))</f>
        <v>#N/A</v>
      </c>
      <c r="M1112" s="76" t="e">
        <f>IF($C1112="-",IF($A1112="-",IF(VLOOKUP($D1112,'sin-list 180320_update'!$C$2:$S$835,8,FALSE)="",NA(),VLOOKUP($D1112,'sin-list 180320_update'!$C$2:$S$835,8,FALSE)),IF(VLOOKUP($A1112,'sin-list 180320_update'!$A$2:$S$835,10,FALSE)="",NA(),VLOOKUP($A1112,'sin-list 180320_update'!$A$2:$S$835,10,FALSE))),IF(VLOOKUP($C1112,'sin-list 180320_update'!$B$2:$S$835,9,FALSE)="",NA(),VLOOKUP($C1112,'sin-list 180320_update'!$B$2:$S$835,9,FALSE)))</f>
        <v>#N/A</v>
      </c>
      <c r="N1112" s="76" t="e">
        <f>IF($C1112="-",IF($A1112="-",IF(VLOOKUP($D1112,'REACH Bilaga XVII_update'!$A$5:$E$131,4,FALSE)="",NA(),VLOOKUP($D1112,'REACH Bilaga XVII_update'!$A$5:$E$131,4,FALSE)),IF(VLOOKUP($A1112,'REACH Bilaga XVII_update'!$C$5:$D$131,2,FALSE)="",NA(),VLOOKUP($A1112,'REACH Bilaga XVII_update'!$C$5:$D$131,2,FALSE))),IF(VLOOKUP($C1112,'REACH Bilaga XVII_update'!$B$5:$D$131,3,FALSE)="",NA(),VLOOKUP($C1112,'REACH Bilaga XVII_update'!$B$5:$D$131,3,FALSE)))</f>
        <v>#N/A</v>
      </c>
      <c r="O1112" s="76" t="e">
        <f>IF($C1112="-",IF($A1112="-",IF(VLOOKUP($D1112,' REACH Bilaga 59_update'!$A$5:$E$210,5,FALSE)="",NA(),VLOOKUP($D1112,' REACH Bilaga 59_update'!$A$5:$E$210,5,FALSE)),IF(VLOOKUP($A1112,' REACH Bilaga 59_update'!$D$5:$E$210,2,FALSE)="",NA(),VLOOKUP($A1112,' REACH Bilaga 59_update'!$D$5:$E$210,2,FALSE))),IF(VLOOKUP($C1112,' REACH Bilaga 59_update'!$C$5:$E$210,3,FALSE)="",NA(),VLOOKUP($C1112,' REACH Bilaga 59_update'!$C$5:$E$210,3,FALSE)))</f>
        <v>#N/A</v>
      </c>
      <c r="P1112" s="76" t="e">
        <f>IF(C1112="-",IF(A1112="-",IFERROR(VLOOKUP($D1112,' REACH Bilaga 59_update'!$A$5:$F$210,MATCH(Sammanfattning!P$1,' REACH Bilaga 59_update'!$A$4:$F$4,0),FALSE),VLOOKUP($D1112,'REACH Bilaga XIV_update'!$A$4:$H$110,MATCH(Sammanfattning!P$1,'REACH Bilaga XIV_update'!$A$4:$H$4,0),FALSE)),IFERROR(VLOOKUP($A1112,' REACH Bilaga 59_update'!$D$5:$F$210,MATCH(Sammanfattning!P$1,' REACH Bilaga 59_update'!$D$4:$F$4,0),FALSE),VLOOKUP($A1112,'REACH Bilaga XIV_update'!$D$4:$H$110,MATCH(Sammanfattning!P$1,'REACH Bilaga XIV_update'!$D$4:$H$4,0),FALSE))),IFERROR(VLOOKUP($C1112,' REACH Bilaga 59_update'!$C$5:$F$210,MATCH(Sammanfattning!P$1,' REACH Bilaga 59_update'!$C$4:$F$4,0),FALSE),VLOOKUP($C1112,'REACH Bilaga XIV_update'!$C$4:$H$110,MATCH(Sammanfattning!P$1,'REACH Bilaga XIV_update'!$C$4:$H$4,0),FALSE)))</f>
        <v>#N/A</v>
      </c>
      <c r="Q1112" s="76" t="e">
        <f>IF($C1112="-",IF($A1112="-",IF(VLOOKUP($D1112,'REACH Bilaga XIV_update'!$A$5:$I$110,9,FALSE)="",NA(),VLOOKUP($D1112,'REACH Bilaga XIV_update'!$A$5:$I$110,9,FALSE)),IF(VLOOKUP($A1112,'REACH Bilaga XIV_update'!$D$5:$I$110,6,FALSE)="",NA(),VLOOKUP($A1112,'REACH Bilaga XIV_update'!$D$5:$I$110,6,FALSE))),IF(VLOOKUP($C1112,'REACH Bilaga XIV_update'!$C$5:$I$110,7,FALSE)="",NA(),VLOOKUP($C1112,'REACH Bilaga XIV_update'!$C$5:$I$110,7,FALSE)))</f>
        <v>#N/A</v>
      </c>
      <c r="R1112" s="76" t="e">
        <f>IF($C1112="-",IF($A1112="-",IF(VLOOKUP($D1112,CoRAP_update!$A$5:$O$376,15,FALSE)="",NA(),VLOOKUP($D1112,CoRAP_update!$A$5:$O$376,15,FALSE)),IF(VLOOKUP($A1112,CoRAP_update!$D$5:$O$376,12,FALSE)="",NA(),VLOOKUP($A1112,CoRAP_update!$D$5:$O$376,12,FALSE))),IF(VLOOKUP($C1112,CoRAP_update!$C$5:$O$376,13,FALSE)="",NA(),VLOOKUP($C1112,CoRAP_update!$C$5:$O$376,13,FALSE)))</f>
        <v>#N/A</v>
      </c>
      <c r="S1112" s="144" t="e">
        <f>IF($C1112="-",IF($A1112="-",VLOOKUP($D1112,CoRAP_update!$A$5:$J$376,MATCH(Sammanfattning!S$1,CoRAP_update!$A$4:$J$4,0),FALSE),VLOOKUP($A1112,CoRAP_update!$D$5:$J$376,MATCH(Sammanfattning!S$1,CoRAP_update!$D$4:$J$4,0),FALSE)),VLOOKUP($C1112,CoRAP_update!$C$5:$J$376,MATCH(Sammanfattning!S$1,CoRAP_update!$C$4:$J$4,0),FALSE))</f>
        <v>#N/A</v>
      </c>
      <c r="T1112" s="76" t="str">
        <f>IF($A1112="-",VLOOKUP($D1112,EDC_update!$C$2:$F$450,4,FALSE),VLOOKUP($A1112,EDC_update!$B$2:$F$450,5,FALSE))</f>
        <v>CAT1</v>
      </c>
      <c r="V1112" s="78">
        <f>IF(IFERROR(SEARCH("PBT",P1112),99)=99,IF(IFERROR(SEARCH("suspected PBT",S1112),99)=99,IF(IFERROR(SEARCH("concluded to be PBT",K1112),99)=99,IF(IFERROR(SEARCH("PBT",S1112),99)=99,IF(IFERROR(SEARCH("PBT cand",L1112),99)=99,IF(IFERROR(SEARCH("PBT",L1112),99)=99,IF(IFERROR(SEARCH("persistent, bioackumulative and toxic properties",K1112),99)=99,0,Scoring!$E$3),Scoring!$E$3),Scoring!$E$7),Scoring!$E$3),Scoring!$E$5),Scoring!$E$6),Scoring!$E$3)</f>
        <v>0</v>
      </c>
      <c r="W1112" s="78">
        <f>IF(IFERROR(SEARCH("vPvB",P1112),99)=99,IF(IFERROR(SEARCH("suspected pbt/vPvB",S1112),99)=99,IF(IFERROR(SEARCH("vPvB",S1112),99)=99,IF(IFERROR(SEARCH("concluded to be a vPvB",S1112),99)=99,IF(IFERROR(SEARCH("identified as vPvB",K1112),99)=99,IF(IFERROR(SEARCH("concluded to be a vPvB",K1112),99)=99,IF(IFERROR(SEARCH("concluded to be both pbt and vPvB",S1112),99)=99,IF(IFERROR(SEARCH("concluded to be both pbt and vPvB",K1112),99)=99,0,Scoring!$E$5),Scoring!$E$5),Scoring!$E$5),Scoring!$E$5),Scoring!$E$5),Scoring!$E$4),Scoring!$E$6),Scoring!$E$4)</f>
        <v>0</v>
      </c>
      <c r="X1112" s="78">
        <f>IF(IFERROR(SEARCH("H410",N1112),99)=99,IF(IFERROR(SEARCH("H410",O1112),99)=99,IF(IFERROR(SEARCH("H410",Q1112),99)=99,IF(IFERROR(SEARCH("H410",M1112),99)=99,IF(IFERROR(SEARCH("H410",R1112),99)=99,IF(IFERROR(SEARCH("H411",N1112),99)=99,IF(IFERROR(SEARCH("H411",O1112),99)=99,IF(IFERROR(SEARCH("H411",Q1112),99)=99,IF(IFERROR(SEARCH("H411",M1112),99)=99,IF(IFERROR(SEARCH("H411",R1112),99)=99,IF(IFERROR(SEARCH("H413",N1112),99)=99,IF(IFERROR(SEARCH("H413",O1112),99)=99,IF(IFERROR(SEARCH("H413",Q1112),99)=99,IF(IFERROR(SEARCH("H413",M1112),99)=99,IF(IFERROR(SEARCH("H413",R1112),99)=99,IF(IFERROR(SEARCH("H412",N1112),99)=99,IF(IFERROR(SEARCH("H412",O1112),99)=99,IF(IFERROR(SEARCH("H412",Q1112),99)=99,IF(IFERROR(SEARCH("H412",M1112),99)=99,IF(IFERROR(SEARCH("H412",R1112),99)=99,0,Scoring!$E$2),Scoring!$E$2),Scoring!$E$2),Scoring!$E$2),Scoring!$E$2),Scoring!$E$2),Scoring!$E$2),Scoring!$E$2),Scoring!$E$2),Scoring!$E$2),Scoring!$E$2),Scoring!$E$2),Scoring!$E$2),Scoring!$E$2),Scoring!$E$2),Scoring!$E$2),Scoring!$E$2),Scoring!$E$2),Scoring!$E$2),Scoring!$E$2)</f>
        <v>0</v>
      </c>
      <c r="Y1112" s="78">
        <f>IF(IFERROR(SEARCH("CMR",K1112),99)=99,IF(IFERROR(SEARCH("Suspected CMR",S1112),99)=99,IF(IFERROR(SEARCH("CMR",S1112),99)=99,0,Scoring!$E$8),Scoring!$E$9),Scoring!$E$8)</f>
        <v>0</v>
      </c>
      <c r="Z1112" s="78">
        <f>IF(IFERROR(SEARCH("H350",N1112),99)=99,IF(IFERROR(SEARCH("H350",O1112),99)=99,IF(IFERROR(SEARCH("H350",Q1112),99)=99,IF(IFERROR(SEARCH("H350",M1112),99)=99,IF(IFERROR(SEARCH("H350",R1112),99)=99,IF(IFERROR(SEARCH("H351",N1112),99)=99,IF(IFERROR(SEARCH("H351",O1112),99)=99,IF(IFERROR(SEARCH("H351",Q1112),99)=99,IF(IFERROR(SEARCH("H351",M1112),99)=99,IF(IFERROR(SEARCH("H351",R1112),99)=99,IF(IFERROR(SEARCH("carcinogenic",P1112),99)=99,IF(IFERROR(SEARCH("suspected carcinogenic",S1112),99)=99,0,Scoring!$E$12),Scoring!$E$11),Scoring!$E$10),Scoring!$E$10),Scoring!$E$10),Scoring!$E$10),Scoring!$E$10),Scoring!$E$10),Scoring!$E$10),Scoring!$E$10),Scoring!$E$10),Scoring!$E$10)</f>
        <v>0</v>
      </c>
      <c r="AA1112" s="78">
        <f>IF(IFERROR(SEARCH("H340",N1112),99)=99,IF(IFERROR(SEARCH("H340",O1112),99)=99,IF(IFERROR(SEARCH("H340",Q1112),99)=99,IF(IFERROR(SEARCH("H340",M1112),99)=99,IF(IFERROR(SEARCH("H340",R1112),99)=99,IF(IFERROR(SEARCH("H341",N1112),99)=99,IF(IFERROR(SEARCH("H341",O1112),99)=99,IF(IFERROR(SEARCH("H341",Q1112),99)=99,IF(IFERROR(SEARCH("H341",M1112),99)=99,IF(IFERROR(SEARCH("H341",R1112),99)=99,IF(IFERROR(SEARCH("mutagenic",P1112),99)=99,IF(IFERROR(SEARCH("suspected mutagenic",S1112),99)=99,0,Scoring!$E$15),Scoring!$E$14),Scoring!$E$13),Scoring!$E$13),Scoring!$E$13),Scoring!$E$13),Scoring!$E$13),Scoring!$E$13),Scoring!$E$13),Scoring!$E$13),Scoring!$E$13),Scoring!$E$13)</f>
        <v>0</v>
      </c>
      <c r="AB1112" s="78">
        <f>IF(IFERROR(SEARCH("H360",N1112),99)=99,IF(IFERROR(SEARCH("H360",O1112),99)=99,IF(IFERROR(SEARCH("H360",Q1112),99)=99,IF(IFERROR(SEARCH("H360",M1112),99)=99,IF(IFERROR(SEARCH("H360",R1112),99)=99,IF(IFERROR(SEARCH("H361",N1112),99)=99,IF(IFERROR(SEARCH("H361",O1112),99)=99,IF(IFERROR(SEARCH("H361",Q1112),99)=99,IF(IFERROR(SEARCH("H361",M1112),99)=99,IF(IFERROR(SEARCH("H361",R1112),99)=99,IF(IFERROR(SEARCH("reproduction",P1112),99)=99,IF(IFERROR(SEARCH("suspected reprotoxic",S1112),99)=99,IF(IFERROR(SEARCH("reprotoxic",S1112),99)=99,IF(IFERROR(SEARCH("reprotoxic",K1112),99)=99,0,Scoring!$E$18),Scoring!$E$18),Scoring!$E$19),Scoring!$E$17),Scoring!$E$16),Scoring!$E$16),Scoring!$E$16),Scoring!$E$16),Scoring!$E$16),Scoring!$E$16),Scoring!$E$16),Scoring!$E$16),Scoring!$E$16),Scoring!$E$16)</f>
        <v>0</v>
      </c>
      <c r="AC1112" s="78">
        <f>IF(IFERROR(SEARCH("57f",L1112),99)=99,IF(IFERROR(SEARCH("57(f)",P1112),99)=99,0,Scoring!$E$20),Scoring!$E$20)</f>
        <v>0</v>
      </c>
      <c r="AD1112" s="78">
        <f>IF(IFERROR(SEARCH("CAT1",T1112),99)=99,IF(IFERROR(SEARCH("CAT2",T1112),99)=99,IF(IFERROR(SEARCH("CAT3",T1112),99)=99,IF(IFERROR(SEARCH("concluded to be endocrine",K1112),99)=99,IF(IFERROR(SEARCH("categorised as endocrine",K1112),99)=99,IF(IFERROR(SEARCH("endocrine disrupting",P1112),99)=99,IF(IFERROR(SEARCH("endocrine disrupting",K1112),99)=99,IF(IFERROR(SEARCH("suspected endocrine",S1112),99)=99,IF(IFERROR(SEARCH("potential endocrine",S1112),99)=99,0,Scoring!$E$25),Scoring!$E$25),Scoring!$E$24),Scoring!$E$24),Scoring!$E$24),Scoring!$E$24),Scoring!$E$23),Scoring!$E$22),Scoring!$E$21)</f>
        <v>1</v>
      </c>
      <c r="AE1112" s="78">
        <f>IF(IFERROR(SEARCH("suspected sensitiser",S1112),99)=99,IF(IFERROR(SEARCH("sensitiser",S1112),99)=99,IF(IFERROR(SEARCH("other hazard based concern",S1112),99)=99,0,Scoring!$E$28),Scoring!$E$26),Scoring!$E$27)</f>
        <v>0</v>
      </c>
      <c r="AF1112" s="78">
        <f>IF(IFERROR(M1112,1)=1,IF(IFERROR(N1112,1)=1,IF(IFERROR(O1112,1)=1,IF(IFERROR(Q1112,1)=1,IF(IFERROR(R1112,1)=1,IF(IFERROR(T1112,1)=1,IF(IFERROR(K1112,1)=1,IF(IFERROR(P1112,1)=1,IF(IFERROR(S1112,1)=1,Scoring!$E$29,0),0),0),0),0),0),0),0),0)</f>
        <v>0</v>
      </c>
      <c r="AG1112" s="78">
        <f t="shared" si="79"/>
        <v>1</v>
      </c>
      <c r="AI1112" s="93"/>
      <c r="AJ1112" s="94"/>
      <c r="AK1112" s="76"/>
      <c r="AL1112" s="75"/>
      <c r="AN1112" s="79"/>
      <c r="AO1112" s="79"/>
      <c r="AP1112" s="79"/>
      <c r="AQ1112" s="79"/>
      <c r="AR1112" s="79"/>
      <c r="AS1112" s="78"/>
      <c r="AU1112" s="79">
        <f>IF(IFERROR(F1112,99)=99,IF(IFERROR(G1112,99)=99,IF(IFERROR(H1112,99)=99,IF(IFERROR(I1112,99)=99,IF(IFERROR(E1112,99)=99,IF(IFERROR(J1112,99)=99,0,Scoring!$B$7),Scoring!$B$3),Scoring!$B$2),Scoring!$B$6),Scoring!$B$5),Scoring!$B$4)</f>
        <v>0.3</v>
      </c>
      <c r="AV1112" s="78">
        <f t="shared" si="80"/>
        <v>0.3</v>
      </c>
      <c r="AW1112" s="78"/>
      <c r="AX1112" s="66"/>
      <c r="AY1112" s="78"/>
      <c r="AZ1112" s="76"/>
      <c r="BB1112" s="76"/>
    </row>
    <row r="1113" spans="1:54" x14ac:dyDescent="0.25">
      <c r="A1113" s="89" t="s">
        <v>7222</v>
      </c>
      <c r="B1113" s="89" t="s">
        <v>30</v>
      </c>
      <c r="C1113" s="89" t="s">
        <v>30</v>
      </c>
      <c r="D1113" s="89" t="s">
        <v>7223</v>
      </c>
      <c r="E1113" s="76" t="e">
        <f>IF(C1113="-",IF(A1113="-",VLOOKUP(D1113,'sin-list 180320_update'!$C$2:$C$835,1,FALSE),VLOOKUP(A1113,'sin-list 180320_update'!$A$2:$A$835,1,FALSE)),VLOOKUP(C1113,'sin-list 180320_update'!$B$2:$B$835,1,FALSE))</f>
        <v>#N/A</v>
      </c>
      <c r="F1113" s="76" t="e">
        <f>IF($C1113="-",IF($A1113="-",VLOOKUP($D1113,'REACH Bilaga XVII_update'!$A$5:$A$131,1,FALSE),VLOOKUP($A1113,'REACH Bilaga XVII_update'!$C$5:$C$131,1,FALSE)),VLOOKUP($C1113,'REACH Bilaga XVII_update'!$B$5:$B$131,1,FALSE))</f>
        <v>#N/A</v>
      </c>
      <c r="G1113" s="76" t="e">
        <f>IF($C1113="-",IF($A1113="-",VLOOKUP($D1113,' REACH Bilaga 59_update'!$A$5:$A$210,1,FALSE),VLOOKUP($A1113,' REACH Bilaga 59_update'!$D$5:$D$210,1,FALSE)),VLOOKUP($C1113,' REACH Bilaga 59_update'!$C$5:$C$210,1,FALSE))</f>
        <v>#N/A</v>
      </c>
      <c r="H1113" s="76" t="e">
        <f>IF($C1113="-",IF($A1113="-",VLOOKUP($D1113,'REACH Bilaga XIV_update'!$A$5:$A$110,1,FALSE),VLOOKUP($A1113,'REACH Bilaga XIV_update'!$D$5:$D$110,1,FALSE)),VLOOKUP($C1113,'REACH Bilaga XIV_update'!$C$5:$C$110,1,FALSE))</f>
        <v>#N/A</v>
      </c>
      <c r="I1113" s="76" t="e">
        <f>IF($C1113="-",IF($A1113="-",VLOOKUP($D1113,CoRAP_update!$A$5:$A$376,1,FALSE),VLOOKUP($A1113,CoRAP_update!$D$5:$D$376,1,FALSE)),VLOOKUP($C1113,CoRAP_update!$C$5:$C$376,1,FALSE))</f>
        <v>#N/A</v>
      </c>
      <c r="J1113" s="76" t="str">
        <f>IF($C1113="-",IF($A1113="-",VLOOKUP($D1113,EDC_update!$C$2:$C$450,1,FALSE),VLOOKUP($A1113,EDC_update!$B$2:$B$450,1,FALSE)),VLOOKUP($C1113,EDC_update!$L$2:$L$450,1,FALSE))</f>
        <v>72-55-9</v>
      </c>
      <c r="K1113" s="76" t="e">
        <f>IF($C1113="-",IF($A1113="-",IF(VLOOKUP($D1113,'sin-list 180320_update'!$C$2:$S$835,3,FALSE)="",NA(),VLOOKUP($D1113,'sin-list 180320_update'!$C$2:$S$835,3,FALSE)),IF(VLOOKUP($A1113,'sin-list 180320_update'!$A$2:$S$835,5,FALSE)="",NA(),VLOOKUP($A1113,'sin-list 180320_update'!$A$2:$S$835,5,FALSE))),IF(VLOOKUP($C1113,'sin-list 180320_update'!$B$2:$S$835,4,FALSE)="",NA(),VLOOKUP($C1113,'sin-list 180320_update'!$B$2:$S$835,4,FALSE)))</f>
        <v>#N/A</v>
      </c>
      <c r="L1113" s="76" t="e">
        <f>IF($C1113="-",IF($A1113="-",VLOOKUP($D1113,'sin-list 180320_update'!$C$2:$S$835,6,FALSE),VLOOKUP($A1113,'sin-list 180320_update'!$A$2:$S$835,8,FALSE)),VLOOKUP($C1113,'sin-list 180320_update'!$B$2:$S$835,7,FALSE))</f>
        <v>#N/A</v>
      </c>
      <c r="M1113" s="76" t="e">
        <f>IF($C1113="-",IF($A1113="-",IF(VLOOKUP($D1113,'sin-list 180320_update'!$C$2:$S$835,8,FALSE)="",NA(),VLOOKUP($D1113,'sin-list 180320_update'!$C$2:$S$835,8,FALSE)),IF(VLOOKUP($A1113,'sin-list 180320_update'!$A$2:$S$835,10,FALSE)="",NA(),VLOOKUP($A1113,'sin-list 180320_update'!$A$2:$S$835,10,FALSE))),IF(VLOOKUP($C1113,'sin-list 180320_update'!$B$2:$S$835,9,FALSE)="",NA(),VLOOKUP($C1113,'sin-list 180320_update'!$B$2:$S$835,9,FALSE)))</f>
        <v>#N/A</v>
      </c>
      <c r="N1113" s="76" t="e">
        <f>IF($C1113="-",IF($A1113="-",IF(VLOOKUP($D1113,'REACH Bilaga XVII_update'!$A$5:$E$131,4,FALSE)="",NA(),VLOOKUP($D1113,'REACH Bilaga XVII_update'!$A$5:$E$131,4,FALSE)),IF(VLOOKUP($A1113,'REACH Bilaga XVII_update'!$C$5:$D$131,2,FALSE)="",NA(),VLOOKUP($A1113,'REACH Bilaga XVII_update'!$C$5:$D$131,2,FALSE))),IF(VLOOKUP($C1113,'REACH Bilaga XVII_update'!$B$5:$D$131,3,FALSE)="",NA(),VLOOKUP($C1113,'REACH Bilaga XVII_update'!$B$5:$D$131,3,FALSE)))</f>
        <v>#N/A</v>
      </c>
      <c r="O1113" s="76" t="e">
        <f>IF($C1113="-",IF($A1113="-",IF(VLOOKUP($D1113,' REACH Bilaga 59_update'!$A$5:$E$210,5,FALSE)="",NA(),VLOOKUP($D1113,' REACH Bilaga 59_update'!$A$5:$E$210,5,FALSE)),IF(VLOOKUP($A1113,' REACH Bilaga 59_update'!$D$5:$E$210,2,FALSE)="",NA(),VLOOKUP($A1113,' REACH Bilaga 59_update'!$D$5:$E$210,2,FALSE))),IF(VLOOKUP($C1113,' REACH Bilaga 59_update'!$C$5:$E$210,3,FALSE)="",NA(),VLOOKUP($C1113,' REACH Bilaga 59_update'!$C$5:$E$210,3,FALSE)))</f>
        <v>#N/A</v>
      </c>
      <c r="P1113" s="76" t="e">
        <f>IF(C1113="-",IF(A1113="-",IFERROR(VLOOKUP($D1113,' REACH Bilaga 59_update'!$A$5:$F$210,MATCH(Sammanfattning!P$1,' REACH Bilaga 59_update'!$A$4:$F$4,0),FALSE),VLOOKUP($D1113,'REACH Bilaga XIV_update'!$A$4:$H$110,MATCH(Sammanfattning!P$1,'REACH Bilaga XIV_update'!$A$4:$H$4,0),FALSE)),IFERROR(VLOOKUP($A1113,' REACH Bilaga 59_update'!$D$5:$F$210,MATCH(Sammanfattning!P$1,' REACH Bilaga 59_update'!$D$4:$F$4,0),FALSE),VLOOKUP($A1113,'REACH Bilaga XIV_update'!$D$4:$H$110,MATCH(Sammanfattning!P$1,'REACH Bilaga XIV_update'!$D$4:$H$4,0),FALSE))),IFERROR(VLOOKUP($C1113,' REACH Bilaga 59_update'!$C$5:$F$210,MATCH(Sammanfattning!P$1,' REACH Bilaga 59_update'!$C$4:$F$4,0),FALSE),VLOOKUP($C1113,'REACH Bilaga XIV_update'!$C$4:$H$110,MATCH(Sammanfattning!P$1,'REACH Bilaga XIV_update'!$C$4:$H$4,0),FALSE)))</f>
        <v>#N/A</v>
      </c>
      <c r="Q1113" s="76" t="e">
        <f>IF($C1113="-",IF($A1113="-",IF(VLOOKUP($D1113,'REACH Bilaga XIV_update'!$A$5:$I$110,9,FALSE)="",NA(),VLOOKUP($D1113,'REACH Bilaga XIV_update'!$A$5:$I$110,9,FALSE)),IF(VLOOKUP($A1113,'REACH Bilaga XIV_update'!$D$5:$I$110,6,FALSE)="",NA(),VLOOKUP($A1113,'REACH Bilaga XIV_update'!$D$5:$I$110,6,FALSE))),IF(VLOOKUP($C1113,'REACH Bilaga XIV_update'!$C$5:$I$110,7,FALSE)="",NA(),VLOOKUP($C1113,'REACH Bilaga XIV_update'!$C$5:$I$110,7,FALSE)))</f>
        <v>#N/A</v>
      </c>
      <c r="R1113" s="76" t="e">
        <f>IF($C1113="-",IF($A1113="-",IF(VLOOKUP($D1113,CoRAP_update!$A$5:$O$376,15,FALSE)="",NA(),VLOOKUP($D1113,CoRAP_update!$A$5:$O$376,15,FALSE)),IF(VLOOKUP($A1113,CoRAP_update!$D$5:$O$376,12,FALSE)="",NA(),VLOOKUP($A1113,CoRAP_update!$D$5:$O$376,12,FALSE))),IF(VLOOKUP($C1113,CoRAP_update!$C$5:$O$376,13,FALSE)="",NA(),VLOOKUP($C1113,CoRAP_update!$C$5:$O$376,13,FALSE)))</f>
        <v>#N/A</v>
      </c>
      <c r="S1113" s="144" t="e">
        <f>IF($C1113="-",IF($A1113="-",VLOOKUP($D1113,CoRAP_update!$A$5:$J$376,MATCH(Sammanfattning!S$1,CoRAP_update!$A$4:$J$4,0),FALSE),VLOOKUP($A1113,CoRAP_update!$D$5:$J$376,MATCH(Sammanfattning!S$1,CoRAP_update!$D$4:$J$4,0),FALSE)),VLOOKUP($C1113,CoRAP_update!$C$5:$J$376,MATCH(Sammanfattning!S$1,CoRAP_update!$C$4:$J$4,0),FALSE))</f>
        <v>#N/A</v>
      </c>
      <c r="T1113" s="76" t="str">
        <f>IF($A1113="-",VLOOKUP($D1113,EDC_update!$C$2:$F$450,4,FALSE),VLOOKUP($A1113,EDC_update!$B$2:$F$450,5,FALSE))</f>
        <v>CAT1</v>
      </c>
      <c r="V1113" s="78">
        <f>IF(IFERROR(SEARCH("PBT",P1113),99)=99,IF(IFERROR(SEARCH("suspected PBT",S1113),99)=99,IF(IFERROR(SEARCH("concluded to be PBT",K1113),99)=99,IF(IFERROR(SEARCH("PBT",S1113),99)=99,IF(IFERROR(SEARCH("PBT cand",L1113),99)=99,IF(IFERROR(SEARCH("PBT",L1113),99)=99,IF(IFERROR(SEARCH("persistent, bioackumulative and toxic properties",K1113),99)=99,0,Scoring!$E$3),Scoring!$E$3),Scoring!$E$7),Scoring!$E$3),Scoring!$E$5),Scoring!$E$6),Scoring!$E$3)</f>
        <v>0</v>
      </c>
      <c r="W1113" s="78">
        <f>IF(IFERROR(SEARCH("vPvB",P1113),99)=99,IF(IFERROR(SEARCH("suspected pbt/vPvB",S1113),99)=99,IF(IFERROR(SEARCH("vPvB",S1113),99)=99,IF(IFERROR(SEARCH("concluded to be a vPvB",S1113),99)=99,IF(IFERROR(SEARCH("identified as vPvB",K1113),99)=99,IF(IFERROR(SEARCH("concluded to be a vPvB",K1113),99)=99,IF(IFERROR(SEARCH("concluded to be both pbt and vPvB",S1113),99)=99,IF(IFERROR(SEARCH("concluded to be both pbt and vPvB",K1113),99)=99,0,Scoring!$E$5),Scoring!$E$5),Scoring!$E$5),Scoring!$E$5),Scoring!$E$5),Scoring!$E$4),Scoring!$E$6),Scoring!$E$4)</f>
        <v>0</v>
      </c>
      <c r="X1113" s="78">
        <f>IF(IFERROR(SEARCH("H410",N1113),99)=99,IF(IFERROR(SEARCH("H410",O1113),99)=99,IF(IFERROR(SEARCH("H410",Q1113),99)=99,IF(IFERROR(SEARCH("H410",M1113),99)=99,IF(IFERROR(SEARCH("H410",R1113),99)=99,IF(IFERROR(SEARCH("H411",N1113),99)=99,IF(IFERROR(SEARCH("H411",O1113),99)=99,IF(IFERROR(SEARCH("H411",Q1113),99)=99,IF(IFERROR(SEARCH("H411",M1113),99)=99,IF(IFERROR(SEARCH("H411",R1113),99)=99,IF(IFERROR(SEARCH("H413",N1113),99)=99,IF(IFERROR(SEARCH("H413",O1113),99)=99,IF(IFERROR(SEARCH("H413",Q1113),99)=99,IF(IFERROR(SEARCH("H413",M1113),99)=99,IF(IFERROR(SEARCH("H413",R1113),99)=99,IF(IFERROR(SEARCH("H412",N1113),99)=99,IF(IFERROR(SEARCH("H412",O1113),99)=99,IF(IFERROR(SEARCH("H412",Q1113),99)=99,IF(IFERROR(SEARCH("H412",M1113),99)=99,IF(IFERROR(SEARCH("H412",R1113),99)=99,0,Scoring!$E$2),Scoring!$E$2),Scoring!$E$2),Scoring!$E$2),Scoring!$E$2),Scoring!$E$2),Scoring!$E$2),Scoring!$E$2),Scoring!$E$2),Scoring!$E$2),Scoring!$E$2),Scoring!$E$2),Scoring!$E$2),Scoring!$E$2),Scoring!$E$2),Scoring!$E$2),Scoring!$E$2),Scoring!$E$2),Scoring!$E$2),Scoring!$E$2)</f>
        <v>0</v>
      </c>
      <c r="Y1113" s="78">
        <f>IF(IFERROR(SEARCH("CMR",K1113),99)=99,IF(IFERROR(SEARCH("Suspected CMR",S1113),99)=99,IF(IFERROR(SEARCH("CMR",S1113),99)=99,0,Scoring!$E$8),Scoring!$E$9),Scoring!$E$8)</f>
        <v>0</v>
      </c>
      <c r="Z1113" s="78">
        <f>IF(IFERROR(SEARCH("H350",N1113),99)=99,IF(IFERROR(SEARCH("H350",O1113),99)=99,IF(IFERROR(SEARCH("H350",Q1113),99)=99,IF(IFERROR(SEARCH("H350",M1113),99)=99,IF(IFERROR(SEARCH("H350",R1113),99)=99,IF(IFERROR(SEARCH("H351",N1113),99)=99,IF(IFERROR(SEARCH("H351",O1113),99)=99,IF(IFERROR(SEARCH("H351",Q1113),99)=99,IF(IFERROR(SEARCH("H351",M1113),99)=99,IF(IFERROR(SEARCH("H351",R1113),99)=99,IF(IFERROR(SEARCH("carcinogenic",P1113),99)=99,IF(IFERROR(SEARCH("suspected carcinogenic",S1113),99)=99,0,Scoring!$E$12),Scoring!$E$11),Scoring!$E$10),Scoring!$E$10),Scoring!$E$10),Scoring!$E$10),Scoring!$E$10),Scoring!$E$10),Scoring!$E$10),Scoring!$E$10),Scoring!$E$10),Scoring!$E$10)</f>
        <v>0</v>
      </c>
      <c r="AA1113" s="78">
        <f>IF(IFERROR(SEARCH("H340",N1113),99)=99,IF(IFERROR(SEARCH("H340",O1113),99)=99,IF(IFERROR(SEARCH("H340",Q1113),99)=99,IF(IFERROR(SEARCH("H340",M1113),99)=99,IF(IFERROR(SEARCH("H340",R1113),99)=99,IF(IFERROR(SEARCH("H341",N1113),99)=99,IF(IFERROR(SEARCH("H341",O1113),99)=99,IF(IFERROR(SEARCH("H341",Q1113),99)=99,IF(IFERROR(SEARCH("H341",M1113),99)=99,IF(IFERROR(SEARCH("H341",R1113),99)=99,IF(IFERROR(SEARCH("mutagenic",P1113),99)=99,IF(IFERROR(SEARCH("suspected mutagenic",S1113),99)=99,0,Scoring!$E$15),Scoring!$E$14),Scoring!$E$13),Scoring!$E$13),Scoring!$E$13),Scoring!$E$13),Scoring!$E$13),Scoring!$E$13),Scoring!$E$13),Scoring!$E$13),Scoring!$E$13),Scoring!$E$13)</f>
        <v>0</v>
      </c>
      <c r="AB1113" s="78">
        <f>IF(IFERROR(SEARCH("H360",N1113),99)=99,IF(IFERROR(SEARCH("H360",O1113),99)=99,IF(IFERROR(SEARCH("H360",Q1113),99)=99,IF(IFERROR(SEARCH("H360",M1113),99)=99,IF(IFERROR(SEARCH("H360",R1113),99)=99,IF(IFERROR(SEARCH("H361",N1113),99)=99,IF(IFERROR(SEARCH("H361",O1113),99)=99,IF(IFERROR(SEARCH("H361",Q1113),99)=99,IF(IFERROR(SEARCH("H361",M1113),99)=99,IF(IFERROR(SEARCH("H361",R1113),99)=99,IF(IFERROR(SEARCH("reproduction",P1113),99)=99,IF(IFERROR(SEARCH("suspected reprotoxic",S1113),99)=99,IF(IFERROR(SEARCH("reprotoxic",S1113),99)=99,IF(IFERROR(SEARCH("reprotoxic",K1113),99)=99,0,Scoring!$E$18),Scoring!$E$18),Scoring!$E$19),Scoring!$E$17),Scoring!$E$16),Scoring!$E$16),Scoring!$E$16),Scoring!$E$16),Scoring!$E$16),Scoring!$E$16),Scoring!$E$16),Scoring!$E$16),Scoring!$E$16),Scoring!$E$16)</f>
        <v>0</v>
      </c>
      <c r="AC1113" s="78">
        <f>IF(IFERROR(SEARCH("57f",L1113),99)=99,IF(IFERROR(SEARCH("57(f)",P1113),99)=99,0,Scoring!$E$20),Scoring!$E$20)</f>
        <v>0</v>
      </c>
      <c r="AD1113" s="78">
        <f>IF(IFERROR(SEARCH("CAT1",T1113),99)=99,IF(IFERROR(SEARCH("CAT2",T1113),99)=99,IF(IFERROR(SEARCH("CAT3",T1113),99)=99,IF(IFERROR(SEARCH("concluded to be endocrine",K1113),99)=99,IF(IFERROR(SEARCH("categorised as endocrine",K1113),99)=99,IF(IFERROR(SEARCH("endocrine disrupting",P1113),99)=99,IF(IFERROR(SEARCH("endocrine disrupting",K1113),99)=99,IF(IFERROR(SEARCH("suspected endocrine",S1113),99)=99,IF(IFERROR(SEARCH("potential endocrine",S1113),99)=99,0,Scoring!$E$25),Scoring!$E$25),Scoring!$E$24),Scoring!$E$24),Scoring!$E$24),Scoring!$E$24),Scoring!$E$23),Scoring!$E$22),Scoring!$E$21)</f>
        <v>1</v>
      </c>
      <c r="AE1113" s="78">
        <f>IF(IFERROR(SEARCH("suspected sensitiser",S1113),99)=99,IF(IFERROR(SEARCH("sensitiser",S1113),99)=99,IF(IFERROR(SEARCH("other hazard based concern",S1113),99)=99,0,Scoring!$E$28),Scoring!$E$26),Scoring!$E$27)</f>
        <v>0</v>
      </c>
      <c r="AF1113" s="78">
        <f>IF(IFERROR(M1113,1)=1,IF(IFERROR(N1113,1)=1,IF(IFERROR(O1113,1)=1,IF(IFERROR(Q1113,1)=1,IF(IFERROR(R1113,1)=1,IF(IFERROR(T1113,1)=1,IF(IFERROR(K1113,1)=1,IF(IFERROR(P1113,1)=1,IF(IFERROR(S1113,1)=1,Scoring!$E$29,0),0),0),0),0),0),0),0),0)</f>
        <v>0</v>
      </c>
      <c r="AG1113" s="78">
        <f t="shared" si="79"/>
        <v>1</v>
      </c>
      <c r="AI1113" s="93"/>
      <c r="AJ1113" s="94"/>
      <c r="AK1113" s="76"/>
      <c r="AL1113" s="75"/>
      <c r="AN1113" s="79"/>
      <c r="AO1113" s="79"/>
      <c r="AP1113" s="79"/>
      <c r="AQ1113" s="79"/>
      <c r="AR1113" s="79"/>
      <c r="AS1113" s="78"/>
      <c r="AU1113" s="79">
        <f>IF(IFERROR(F1113,99)=99,IF(IFERROR(G1113,99)=99,IF(IFERROR(H1113,99)=99,IF(IFERROR(I1113,99)=99,IF(IFERROR(E1113,99)=99,IF(IFERROR(J1113,99)=99,0,Scoring!$B$7),Scoring!$B$3),Scoring!$B$2),Scoring!$B$6),Scoring!$B$5),Scoring!$B$4)</f>
        <v>0.3</v>
      </c>
      <c r="AV1113" s="78">
        <f t="shared" si="80"/>
        <v>0.3</v>
      </c>
      <c r="AW1113" s="78"/>
      <c r="AX1113" s="66"/>
      <c r="AY1113" s="78"/>
      <c r="AZ1113" s="76"/>
      <c r="BB1113" s="76"/>
    </row>
    <row r="1114" spans="1:54" x14ac:dyDescent="0.25">
      <c r="A1114" s="77" t="s">
        <v>7632</v>
      </c>
      <c r="B1114" s="76" t="str">
        <f>C1114</f>
        <v>-</v>
      </c>
      <c r="C1114" s="77" t="s">
        <v>30</v>
      </c>
      <c r="D1114" s="77" t="s">
        <v>2136</v>
      </c>
      <c r="E1114" s="76" t="str">
        <f>IF(C1114="-",IF(A1114="-",VLOOKUP(D1114,'sin-list 180320_update'!$C$2:$C$835,1,FALSE),VLOOKUP(A1114,'sin-list 180320_update'!$A$2:$A$835,1,FALSE)),VLOOKUP(C1114,'sin-list 180320_update'!$B$2:$B$835,1,FALSE))</f>
        <v>72861-06-4</v>
      </c>
      <c r="F1114" s="76" t="e">
        <f>IF($C1114="-",IF($A1114="-",VLOOKUP($D1114,'REACH Bilaga XVII_update'!$A$5:$A$131,1,FALSE),VLOOKUP($A1114,'REACH Bilaga XVII_update'!$C$5:$C$131,1,FALSE)),VLOOKUP($C1114,'REACH Bilaga XVII_update'!$B$5:$B$131,1,FALSE))</f>
        <v>#N/A</v>
      </c>
      <c r="G1114" s="76" t="e">
        <f>IF($C1114="-",IF($A1114="-",VLOOKUP($D1114,' REACH Bilaga 59_update'!$A$5:$A$210,1,FALSE),VLOOKUP($A1114,' REACH Bilaga 59_update'!$D$5:$D$210,1,FALSE)),VLOOKUP($C1114,' REACH Bilaga 59_update'!$C$5:$C$210,1,FALSE))</f>
        <v>#N/A</v>
      </c>
      <c r="H1114" s="76" t="e">
        <f>IF($C1114="-",IF($A1114="-",VLOOKUP($D1114,'REACH Bilaga XIV_update'!$A$5:$A$110,1,FALSE),VLOOKUP($A1114,'REACH Bilaga XIV_update'!$D$5:$D$110,1,FALSE)),VLOOKUP($C1114,'REACH Bilaga XIV_update'!$C$5:$C$110,1,FALSE))</f>
        <v>#N/A</v>
      </c>
      <c r="I1114" s="76" t="e">
        <f>IF($C1114="-",IF($A1114="-",VLOOKUP($D1114,CoRAP_update!$A$5:$A$376,1,FALSE),VLOOKUP($A1114,CoRAP_update!$D$5:$D$376,1,FALSE)),VLOOKUP($C1114,CoRAP_update!$C$5:$C$376,1,FALSE))</f>
        <v>#N/A</v>
      </c>
      <c r="J1114" s="76" t="e">
        <f>IF($C1114="-",IF($A1114="-",VLOOKUP($D1114,EDC_update!$C$2:$C$450,1,FALSE),VLOOKUP($A1114,EDC_update!$B$2:$B$450,1,FALSE)),VLOOKUP($C1114,EDC_update!$L$2:$L$450,1,FALSE))</f>
        <v>#N/A</v>
      </c>
      <c r="K1114" s="76" t="str">
        <f>IF($C1114="-",IF($A1114="-",IF(VLOOKUP($D1114,'sin-list 180320_update'!$C$2:$S$835,3,FALSE)="",NA(),VLOOKUP($D1114,'sin-list 180320_update'!$C$2:$S$835,3,FALSE)),IF(VLOOKUP($A1114,'sin-list 180320_update'!$A$2:$S$835,5,FALSE)="",NA(),VLOOKUP($A1114,'sin-list 180320_update'!$A$2:$S$835,5,FALSE))),IF(VLOOKUP($C1114,'sin-list 180320_update'!$B$2:$S$835,4,FALSE)="",NA(),VLOOKUP($C1114,'sin-list 180320_update'!$B$2:$S$835,4,FALSE)))</f>
        <v>Substance is concluded to be an endocrine disruptor SVHC by ECHA Member State Committee.</v>
      </c>
      <c r="L1114" s="76" t="str">
        <f>IF($C1114="-",IF($A1114="-",VLOOKUP($D1114,'sin-list 180320_update'!$C$2:$S$835,6,FALSE),VLOOKUP($A1114,'sin-list 180320_update'!$A$2:$S$835,8,FALSE)),VLOOKUP($C1114,'sin-list 180320_update'!$B$2:$S$835,7,FALSE))</f>
        <v>Official classification missing - 57f substance</v>
      </c>
      <c r="M1114" s="76" t="e">
        <f>IF($C1114="-",IF($A1114="-",IF(VLOOKUP($D1114,'sin-list 180320_update'!$C$2:$S$835,8,FALSE)="",NA(),VLOOKUP($D1114,'sin-list 180320_update'!$C$2:$S$835,8,FALSE)),IF(VLOOKUP($A1114,'sin-list 180320_update'!$A$2:$S$835,10,FALSE)="",NA(),VLOOKUP($A1114,'sin-list 180320_update'!$A$2:$S$835,10,FALSE))),IF(VLOOKUP($C1114,'sin-list 180320_update'!$B$2:$S$835,9,FALSE)="",NA(),VLOOKUP($C1114,'sin-list 180320_update'!$B$2:$S$835,9,FALSE)))</f>
        <v>#N/A</v>
      </c>
      <c r="N1114" s="76" t="e">
        <f>IF($C1114="-",IF($A1114="-",IF(VLOOKUP($D1114,'REACH Bilaga XVII_update'!$A$5:$E$131,4,FALSE)="",NA(),VLOOKUP($D1114,'REACH Bilaga XVII_update'!$A$5:$E$131,4,FALSE)),IF(VLOOKUP($A1114,'REACH Bilaga XVII_update'!$C$5:$D$131,2,FALSE)="",NA(),VLOOKUP($A1114,'REACH Bilaga XVII_update'!$C$5:$D$131,2,FALSE))),IF(VLOOKUP($C1114,'REACH Bilaga XVII_update'!$B$5:$D$131,3,FALSE)="",NA(),VLOOKUP($C1114,'REACH Bilaga XVII_update'!$B$5:$D$131,3,FALSE)))</f>
        <v>#N/A</v>
      </c>
      <c r="O1114" s="76" t="e">
        <f>IF($C1114="-",IF($A1114="-",IF(VLOOKUP($D1114,' REACH Bilaga 59_update'!$A$5:$E$210,5,FALSE)="",NA(),VLOOKUP($D1114,' REACH Bilaga 59_update'!$A$5:$E$210,5,FALSE)),IF(VLOOKUP($A1114,' REACH Bilaga 59_update'!$D$5:$E$210,2,FALSE)="",NA(),VLOOKUP($A1114,' REACH Bilaga 59_update'!$D$5:$E$210,2,FALSE))),IF(VLOOKUP($C1114,' REACH Bilaga 59_update'!$C$5:$E$210,3,FALSE)="",NA(),VLOOKUP($C1114,' REACH Bilaga 59_update'!$C$5:$E$210,3,FALSE)))</f>
        <v>#N/A</v>
      </c>
      <c r="P1114" s="76" t="e">
        <f>IF(C1114="-",IF(A1114="-",IFERROR(VLOOKUP($D1114,' REACH Bilaga 59_update'!$A$5:$F$210,MATCH(Sammanfattning!P$1,' REACH Bilaga 59_update'!$A$4:$F$4,0),FALSE),VLOOKUP($D1114,'REACH Bilaga XIV_update'!$A$4:$H$110,MATCH(Sammanfattning!P$1,'REACH Bilaga XIV_update'!$A$4:$H$4,0),FALSE)),IFERROR(VLOOKUP($A1114,' REACH Bilaga 59_update'!$D$5:$F$210,MATCH(Sammanfattning!P$1,' REACH Bilaga 59_update'!$D$4:$F$4,0),FALSE),VLOOKUP($A1114,'REACH Bilaga XIV_update'!$D$4:$H$110,MATCH(Sammanfattning!P$1,'REACH Bilaga XIV_update'!$D$4:$H$4,0),FALSE))),IFERROR(VLOOKUP($C1114,' REACH Bilaga 59_update'!$C$5:$F$210,MATCH(Sammanfattning!P$1,' REACH Bilaga 59_update'!$C$4:$F$4,0),FALSE),VLOOKUP($C1114,'REACH Bilaga XIV_update'!$C$4:$H$110,MATCH(Sammanfattning!P$1,'REACH Bilaga XIV_update'!$C$4:$H$4,0),FALSE)))</f>
        <v>#N/A</v>
      </c>
      <c r="Q1114" s="76" t="e">
        <f>IF($C1114="-",IF($A1114="-",IF(VLOOKUP($D1114,'REACH Bilaga XIV_update'!$A$5:$I$110,9,FALSE)="",NA(),VLOOKUP($D1114,'REACH Bilaga XIV_update'!$A$5:$I$110,9,FALSE)),IF(VLOOKUP($A1114,'REACH Bilaga XIV_update'!$D$5:$I$110,6,FALSE)="",NA(),VLOOKUP($A1114,'REACH Bilaga XIV_update'!$D$5:$I$110,6,FALSE))),IF(VLOOKUP($C1114,'REACH Bilaga XIV_update'!$C$5:$I$110,7,FALSE)="",NA(),VLOOKUP($C1114,'REACH Bilaga XIV_update'!$C$5:$I$110,7,FALSE)))</f>
        <v>#N/A</v>
      </c>
      <c r="R1114" s="76" t="e">
        <f>IF($C1114="-",IF($A1114="-",IF(VLOOKUP($D1114,CoRAP_update!$A$5:$O$376,15,FALSE)="",NA(),VLOOKUP($D1114,CoRAP_update!$A$5:$O$376,15,FALSE)),IF(VLOOKUP($A1114,CoRAP_update!$D$5:$O$376,12,FALSE)="",NA(),VLOOKUP($A1114,CoRAP_update!$D$5:$O$376,12,FALSE))),IF(VLOOKUP($C1114,CoRAP_update!$C$5:$O$376,13,FALSE)="",NA(),VLOOKUP($C1114,CoRAP_update!$C$5:$O$376,13,FALSE)))</f>
        <v>#N/A</v>
      </c>
      <c r="S1114" s="144" t="e">
        <f>IF($C1114="-",IF($A1114="-",VLOOKUP($D1114,CoRAP_update!$A$5:$J$376,MATCH(Sammanfattning!S$1,CoRAP_update!$A$4:$J$4,0),FALSE),VLOOKUP($A1114,CoRAP_update!$D$5:$J$376,MATCH(Sammanfattning!S$1,CoRAP_update!$D$4:$J$4,0),FALSE)),VLOOKUP($C1114,CoRAP_update!$C$5:$J$376,MATCH(Sammanfattning!S$1,CoRAP_update!$C$4:$J$4,0),FALSE))</f>
        <v>#N/A</v>
      </c>
      <c r="T1114" s="76" t="e">
        <f>IF($A1114="-",VLOOKUP($D1114,EDC_update!$C$2:$F$450,4,FALSE),VLOOKUP($A1114,EDC_update!$B$2:$F$450,5,FALSE))</f>
        <v>#N/A</v>
      </c>
      <c r="V1114" s="78">
        <f>IF(IFERROR(SEARCH("PBT",P1114),99)=99,IF(IFERROR(SEARCH("suspected PBT",S1114),99)=99,IF(IFERROR(SEARCH("concluded to be PBT",K1114),99)=99,IF(IFERROR(SEARCH("PBT",S1114),99)=99,IF(IFERROR(SEARCH("PBT cand",L1114),99)=99,IF(IFERROR(SEARCH("PBT",L1114),99)=99,IF(IFERROR(SEARCH("persistent, bioackumulative and toxic properties",K1114),99)=99,0,Scoring!$E$3),Scoring!$E$3),Scoring!$E$7),Scoring!$E$3),Scoring!$E$5),Scoring!$E$6),Scoring!$E$3)</f>
        <v>0</v>
      </c>
      <c r="W1114" s="78">
        <f>IF(IFERROR(SEARCH("vPvB",P1114),99)=99,IF(IFERROR(SEARCH("suspected pbt/vPvB",S1114),99)=99,IF(IFERROR(SEARCH("vPvB",S1114),99)=99,IF(IFERROR(SEARCH("concluded to be a vPvB",S1114),99)=99,IF(IFERROR(SEARCH("identified as vPvB",K1114),99)=99,IF(IFERROR(SEARCH("concluded to be a vPvB",K1114),99)=99,IF(IFERROR(SEARCH("concluded to be both pbt and vPvB",S1114),99)=99,IF(IFERROR(SEARCH("concluded to be both pbt and vPvB",K1114),99)=99,0,Scoring!$E$5),Scoring!$E$5),Scoring!$E$5),Scoring!$E$5),Scoring!$E$5),Scoring!$E$4),Scoring!$E$6),Scoring!$E$4)</f>
        <v>0</v>
      </c>
      <c r="X1114" s="78">
        <f>IF(IFERROR(SEARCH("H410",N1114),99)=99,IF(IFERROR(SEARCH("H410",O1114),99)=99,IF(IFERROR(SEARCH("H410",Q1114),99)=99,IF(IFERROR(SEARCH("H410",M1114),99)=99,IF(IFERROR(SEARCH("H410",R1114),99)=99,IF(IFERROR(SEARCH("H411",N1114),99)=99,IF(IFERROR(SEARCH("H411",O1114),99)=99,IF(IFERROR(SEARCH("H411",Q1114),99)=99,IF(IFERROR(SEARCH("H411",M1114),99)=99,IF(IFERROR(SEARCH("H411",R1114),99)=99,IF(IFERROR(SEARCH("H413",N1114),99)=99,IF(IFERROR(SEARCH("H413",O1114),99)=99,IF(IFERROR(SEARCH("H413",Q1114),99)=99,IF(IFERROR(SEARCH("H413",M1114),99)=99,IF(IFERROR(SEARCH("H413",R1114),99)=99,IF(IFERROR(SEARCH("H412",N1114),99)=99,IF(IFERROR(SEARCH("H412",O1114),99)=99,IF(IFERROR(SEARCH("H412",Q1114),99)=99,IF(IFERROR(SEARCH("H412",M1114),99)=99,IF(IFERROR(SEARCH("H412",R1114),99)=99,0,Scoring!$E$2),Scoring!$E$2),Scoring!$E$2),Scoring!$E$2),Scoring!$E$2),Scoring!$E$2),Scoring!$E$2),Scoring!$E$2),Scoring!$E$2),Scoring!$E$2),Scoring!$E$2),Scoring!$E$2),Scoring!$E$2),Scoring!$E$2),Scoring!$E$2),Scoring!$E$2),Scoring!$E$2),Scoring!$E$2),Scoring!$E$2),Scoring!$E$2)</f>
        <v>0</v>
      </c>
      <c r="Y1114" s="78">
        <f>IF(IFERROR(SEARCH("CMR",K1114),99)=99,IF(IFERROR(SEARCH("Suspected CMR",S1114),99)=99,IF(IFERROR(SEARCH("CMR",S1114),99)=99,0,Scoring!$E$8),Scoring!$E$9),Scoring!$E$8)</f>
        <v>0</v>
      </c>
      <c r="Z1114" s="78">
        <f>IF(IFERROR(SEARCH("H350",N1114),99)=99,IF(IFERROR(SEARCH("H350",O1114),99)=99,IF(IFERROR(SEARCH("H350",Q1114),99)=99,IF(IFERROR(SEARCH("H350",M1114),99)=99,IF(IFERROR(SEARCH("H350",R1114),99)=99,IF(IFERROR(SEARCH("H351",N1114),99)=99,IF(IFERROR(SEARCH("H351",O1114),99)=99,IF(IFERROR(SEARCH("H351",Q1114),99)=99,IF(IFERROR(SEARCH("H351",M1114),99)=99,IF(IFERROR(SEARCH("H351",R1114),99)=99,IF(IFERROR(SEARCH("carcinogenic",P1114),99)=99,IF(IFERROR(SEARCH("suspected carcinogenic",S1114),99)=99,0,Scoring!$E$12),Scoring!$E$11),Scoring!$E$10),Scoring!$E$10),Scoring!$E$10),Scoring!$E$10),Scoring!$E$10),Scoring!$E$10),Scoring!$E$10),Scoring!$E$10),Scoring!$E$10),Scoring!$E$10)</f>
        <v>0</v>
      </c>
      <c r="AA1114" s="78">
        <f>IF(IFERROR(SEARCH("H340",N1114),99)=99,IF(IFERROR(SEARCH("H340",O1114),99)=99,IF(IFERROR(SEARCH("H340",Q1114),99)=99,IF(IFERROR(SEARCH("H340",M1114),99)=99,IF(IFERROR(SEARCH("H340",R1114),99)=99,IF(IFERROR(SEARCH("H341",N1114),99)=99,IF(IFERROR(SEARCH("H341",O1114),99)=99,IF(IFERROR(SEARCH("H341",Q1114),99)=99,IF(IFERROR(SEARCH("H341",M1114),99)=99,IF(IFERROR(SEARCH("H341",R1114),99)=99,IF(IFERROR(SEARCH("mutagenic",P1114),99)=99,IF(IFERROR(SEARCH("suspected mutagenic",S1114),99)=99,0,Scoring!$E$15),Scoring!$E$14),Scoring!$E$13),Scoring!$E$13),Scoring!$E$13),Scoring!$E$13),Scoring!$E$13),Scoring!$E$13),Scoring!$E$13),Scoring!$E$13),Scoring!$E$13),Scoring!$E$13)</f>
        <v>0</v>
      </c>
      <c r="AB1114" s="78">
        <f>IF(IFERROR(SEARCH("H360",N1114),99)=99,IF(IFERROR(SEARCH("H360",O1114),99)=99,IF(IFERROR(SEARCH("H360",Q1114),99)=99,IF(IFERROR(SEARCH("H360",M1114),99)=99,IF(IFERROR(SEARCH("H360",R1114),99)=99,IF(IFERROR(SEARCH("H361",N1114),99)=99,IF(IFERROR(SEARCH("H361",O1114),99)=99,IF(IFERROR(SEARCH("H361",Q1114),99)=99,IF(IFERROR(SEARCH("H361",M1114),99)=99,IF(IFERROR(SEARCH("H361",R1114),99)=99,IF(IFERROR(SEARCH("reproduction",P1114),99)=99,IF(IFERROR(SEARCH("suspected reprotoxic",S1114),99)=99,IF(IFERROR(SEARCH("reprotoxic",S1114),99)=99,IF(IFERROR(SEARCH("reprotoxic",K1114),99)=99,0,Scoring!$E$18),Scoring!$E$18),Scoring!$E$19),Scoring!$E$17),Scoring!$E$16),Scoring!$E$16),Scoring!$E$16),Scoring!$E$16),Scoring!$E$16),Scoring!$E$16),Scoring!$E$16),Scoring!$E$16),Scoring!$E$16),Scoring!$E$16)</f>
        <v>0</v>
      </c>
      <c r="AC1114" s="78">
        <f>IF(IFERROR(SEARCH("57f",L1114),99)=99,IF(IFERROR(SEARCH("57(f)",P1114),99)=99,0,Scoring!$E$20),Scoring!$E$20)</f>
        <v>1</v>
      </c>
      <c r="AD1114" s="78">
        <f>IF(IFERROR(SEARCH("CAT1",T1114),99)=99,IF(IFERROR(SEARCH("CAT2",T1114),99)=99,IF(IFERROR(SEARCH("CAT3",T1114),99)=99,IF(IFERROR(SEARCH("concluded to be endocrine",K1114),99)=99,IF(IFERROR(SEARCH("categorised as endocrine",K1114),99)=99,IF(IFERROR(SEARCH("endocrine disrupting",P1114),99)=99,IF(IFERROR(SEARCH("endocrine disrupting",K1114),99)=99,IF(IFERROR(SEARCH("suspected endocrine",S1114),99)=99,IF(IFERROR(SEARCH("potential endocrine",S1114),99)=99,0,Scoring!$E$25),Scoring!$E$25),Scoring!$E$24),Scoring!$E$24),Scoring!$E$24),Scoring!$E$24),Scoring!$E$23),Scoring!$E$22),Scoring!$E$21)</f>
        <v>0</v>
      </c>
      <c r="AE1114" s="78">
        <f>IF(IFERROR(SEARCH("suspected sensitiser",S1114),99)=99,IF(IFERROR(SEARCH("sensitiser",S1114),99)=99,IF(IFERROR(SEARCH("other hazard based concern",S1114),99)=99,0,Scoring!$E$28),Scoring!$E$26),Scoring!$E$27)</f>
        <v>0</v>
      </c>
      <c r="AF1114" s="78">
        <f>IF(IFERROR(M1114,1)=1,IF(IFERROR(N1114,1)=1,IF(IFERROR(O1114,1)=1,IF(IFERROR(Q1114,1)=1,IF(IFERROR(R1114,1)=1,IF(IFERROR(T1114,1)=1,IF(IFERROR(K1114,1)=1,IF(IFERROR(P1114,1)=1,IF(IFERROR(S1114,1)=1,Scoring!$E$29,0),0),0),0),0),0),0),0),0)</f>
        <v>0</v>
      </c>
      <c r="AG1114" s="78">
        <f t="shared" si="79"/>
        <v>1</v>
      </c>
      <c r="AI1114" s="93"/>
      <c r="AJ1114" s="94"/>
      <c r="AK1114" s="76"/>
      <c r="AL1114" s="75"/>
      <c r="AN1114" s="79"/>
      <c r="AO1114" s="79"/>
      <c r="AP1114" s="79"/>
      <c r="AQ1114" s="79"/>
      <c r="AR1114" s="79"/>
      <c r="AS1114" s="78"/>
      <c r="AU1114" s="79">
        <f>IF(IFERROR(F1114,99)=99,IF(IFERROR(G1114,99)=99,IF(IFERROR(H1114,99)=99,IF(IFERROR(I1114,99)=99,IF(IFERROR(E1114,99)=99,IF(IFERROR(J1114,99)=99,0,Scoring!$B$7),Scoring!$B$3),Scoring!$B$2),Scoring!$B$6),Scoring!$B$5),Scoring!$B$4)</f>
        <v>0.3</v>
      </c>
      <c r="AV1114" s="78">
        <f t="shared" si="80"/>
        <v>0.3</v>
      </c>
      <c r="AW1114" s="78"/>
      <c r="AX1114" s="66"/>
      <c r="AY1114" s="78"/>
      <c r="AZ1114" s="76"/>
      <c r="BA1114" s="76"/>
      <c r="BB1114" s="76"/>
    </row>
    <row r="1115" spans="1:54" x14ac:dyDescent="0.25">
      <c r="A1115" s="89" t="s">
        <v>7297</v>
      </c>
      <c r="B1115" s="89" t="s">
        <v>30</v>
      </c>
      <c r="C1115" s="89" t="s">
        <v>30</v>
      </c>
      <c r="D1115" s="89" t="s">
        <v>7298</v>
      </c>
      <c r="E1115" s="76" t="e">
        <f>IF(C1115="-",IF(A1115="-",VLOOKUP(D1115,'sin-list 180320_update'!$C$2:$C$835,1,FALSE),VLOOKUP(A1115,'sin-list 180320_update'!$A$2:$A$835,1,FALSE)),VLOOKUP(C1115,'sin-list 180320_update'!$B$2:$B$835,1,FALSE))</f>
        <v>#N/A</v>
      </c>
      <c r="F1115" s="76" t="e">
        <f>IF($C1115="-",IF($A1115="-",VLOOKUP($D1115,'REACH Bilaga XVII_update'!$A$5:$A$131,1,FALSE),VLOOKUP($A1115,'REACH Bilaga XVII_update'!$C$5:$C$131,1,FALSE)),VLOOKUP($C1115,'REACH Bilaga XVII_update'!$B$5:$B$131,1,FALSE))</f>
        <v>#N/A</v>
      </c>
      <c r="G1115" s="76" t="e">
        <f>IF($C1115="-",IF($A1115="-",VLOOKUP($D1115,' REACH Bilaga 59_update'!$A$5:$A$210,1,FALSE),VLOOKUP($A1115,' REACH Bilaga 59_update'!$D$5:$D$210,1,FALSE)),VLOOKUP($C1115,' REACH Bilaga 59_update'!$C$5:$C$210,1,FALSE))</f>
        <v>#N/A</v>
      </c>
      <c r="H1115" s="76" t="e">
        <f>IF($C1115="-",IF($A1115="-",VLOOKUP($D1115,'REACH Bilaga XIV_update'!$A$5:$A$110,1,FALSE),VLOOKUP($A1115,'REACH Bilaga XIV_update'!$D$5:$D$110,1,FALSE)),VLOOKUP($C1115,'REACH Bilaga XIV_update'!$C$5:$C$110,1,FALSE))</f>
        <v>#N/A</v>
      </c>
      <c r="I1115" s="76" t="e">
        <f>IF($C1115="-",IF($A1115="-",VLOOKUP($D1115,CoRAP_update!$A$5:$A$376,1,FALSE),VLOOKUP($A1115,CoRAP_update!$D$5:$D$376,1,FALSE)),VLOOKUP($C1115,CoRAP_update!$C$5:$C$376,1,FALSE))</f>
        <v>#N/A</v>
      </c>
      <c r="J1115" s="76" t="str">
        <f>IF($C1115="-",IF($A1115="-",VLOOKUP($D1115,EDC_update!$C$2:$C$450,1,FALSE),VLOOKUP($A1115,EDC_update!$B$2:$B$450,1,FALSE)),VLOOKUP($C1115,EDC_update!$L$2:$L$450,1,FALSE))</f>
        <v>7400-08-0</v>
      </c>
      <c r="K1115" s="76" t="e">
        <f>IF($C1115="-",IF($A1115="-",IF(VLOOKUP($D1115,'sin-list 180320_update'!$C$2:$S$835,3,FALSE)="",NA(),VLOOKUP($D1115,'sin-list 180320_update'!$C$2:$S$835,3,FALSE)),IF(VLOOKUP($A1115,'sin-list 180320_update'!$A$2:$S$835,5,FALSE)="",NA(),VLOOKUP($A1115,'sin-list 180320_update'!$A$2:$S$835,5,FALSE))),IF(VLOOKUP($C1115,'sin-list 180320_update'!$B$2:$S$835,4,FALSE)="",NA(),VLOOKUP($C1115,'sin-list 180320_update'!$B$2:$S$835,4,FALSE)))</f>
        <v>#N/A</v>
      </c>
      <c r="L1115" s="76" t="e">
        <f>IF($C1115="-",IF($A1115="-",VLOOKUP($D1115,'sin-list 180320_update'!$C$2:$S$835,6,FALSE),VLOOKUP($A1115,'sin-list 180320_update'!$A$2:$S$835,8,FALSE)),VLOOKUP($C1115,'sin-list 180320_update'!$B$2:$S$835,7,FALSE))</f>
        <v>#N/A</v>
      </c>
      <c r="M1115" s="76" t="e">
        <f>IF($C1115="-",IF($A1115="-",IF(VLOOKUP($D1115,'sin-list 180320_update'!$C$2:$S$835,8,FALSE)="",NA(),VLOOKUP($D1115,'sin-list 180320_update'!$C$2:$S$835,8,FALSE)),IF(VLOOKUP($A1115,'sin-list 180320_update'!$A$2:$S$835,10,FALSE)="",NA(),VLOOKUP($A1115,'sin-list 180320_update'!$A$2:$S$835,10,FALSE))),IF(VLOOKUP($C1115,'sin-list 180320_update'!$B$2:$S$835,9,FALSE)="",NA(),VLOOKUP($C1115,'sin-list 180320_update'!$B$2:$S$835,9,FALSE)))</f>
        <v>#N/A</v>
      </c>
      <c r="N1115" s="76" t="e">
        <f>IF($C1115="-",IF($A1115="-",IF(VLOOKUP($D1115,'REACH Bilaga XVII_update'!$A$5:$E$131,4,FALSE)="",NA(),VLOOKUP($D1115,'REACH Bilaga XVII_update'!$A$5:$E$131,4,FALSE)),IF(VLOOKUP($A1115,'REACH Bilaga XVII_update'!$C$5:$D$131,2,FALSE)="",NA(),VLOOKUP($A1115,'REACH Bilaga XVII_update'!$C$5:$D$131,2,FALSE))),IF(VLOOKUP($C1115,'REACH Bilaga XVII_update'!$B$5:$D$131,3,FALSE)="",NA(),VLOOKUP($C1115,'REACH Bilaga XVII_update'!$B$5:$D$131,3,FALSE)))</f>
        <v>#N/A</v>
      </c>
      <c r="O1115" s="76" t="e">
        <f>IF($C1115="-",IF($A1115="-",IF(VLOOKUP($D1115,' REACH Bilaga 59_update'!$A$5:$E$210,5,FALSE)="",NA(),VLOOKUP($D1115,' REACH Bilaga 59_update'!$A$5:$E$210,5,FALSE)),IF(VLOOKUP($A1115,' REACH Bilaga 59_update'!$D$5:$E$210,2,FALSE)="",NA(),VLOOKUP($A1115,' REACH Bilaga 59_update'!$D$5:$E$210,2,FALSE))),IF(VLOOKUP($C1115,' REACH Bilaga 59_update'!$C$5:$E$210,3,FALSE)="",NA(),VLOOKUP($C1115,' REACH Bilaga 59_update'!$C$5:$E$210,3,FALSE)))</f>
        <v>#N/A</v>
      </c>
      <c r="P1115" s="76" t="e">
        <f>IF(C1115="-",IF(A1115="-",IFERROR(VLOOKUP($D1115,' REACH Bilaga 59_update'!$A$5:$F$210,MATCH(Sammanfattning!P$1,' REACH Bilaga 59_update'!$A$4:$F$4,0),FALSE),VLOOKUP($D1115,'REACH Bilaga XIV_update'!$A$4:$H$110,MATCH(Sammanfattning!P$1,'REACH Bilaga XIV_update'!$A$4:$H$4,0),FALSE)),IFERROR(VLOOKUP($A1115,' REACH Bilaga 59_update'!$D$5:$F$210,MATCH(Sammanfattning!P$1,' REACH Bilaga 59_update'!$D$4:$F$4,0),FALSE),VLOOKUP($A1115,'REACH Bilaga XIV_update'!$D$4:$H$110,MATCH(Sammanfattning!P$1,'REACH Bilaga XIV_update'!$D$4:$H$4,0),FALSE))),IFERROR(VLOOKUP($C1115,' REACH Bilaga 59_update'!$C$5:$F$210,MATCH(Sammanfattning!P$1,' REACH Bilaga 59_update'!$C$4:$F$4,0),FALSE),VLOOKUP($C1115,'REACH Bilaga XIV_update'!$C$4:$H$110,MATCH(Sammanfattning!P$1,'REACH Bilaga XIV_update'!$C$4:$H$4,0),FALSE)))</f>
        <v>#N/A</v>
      </c>
      <c r="Q1115" s="76" t="e">
        <f>IF($C1115="-",IF($A1115="-",IF(VLOOKUP($D1115,'REACH Bilaga XIV_update'!$A$5:$I$110,9,FALSE)="",NA(),VLOOKUP($D1115,'REACH Bilaga XIV_update'!$A$5:$I$110,9,FALSE)),IF(VLOOKUP($A1115,'REACH Bilaga XIV_update'!$D$5:$I$110,6,FALSE)="",NA(),VLOOKUP($A1115,'REACH Bilaga XIV_update'!$D$5:$I$110,6,FALSE))),IF(VLOOKUP($C1115,'REACH Bilaga XIV_update'!$C$5:$I$110,7,FALSE)="",NA(),VLOOKUP($C1115,'REACH Bilaga XIV_update'!$C$5:$I$110,7,FALSE)))</f>
        <v>#N/A</v>
      </c>
      <c r="R1115" s="76" t="e">
        <f>IF($C1115="-",IF($A1115="-",IF(VLOOKUP($D1115,CoRAP_update!$A$5:$O$376,15,FALSE)="",NA(),VLOOKUP($D1115,CoRAP_update!$A$5:$O$376,15,FALSE)),IF(VLOOKUP($A1115,CoRAP_update!$D$5:$O$376,12,FALSE)="",NA(),VLOOKUP($A1115,CoRAP_update!$D$5:$O$376,12,FALSE))),IF(VLOOKUP($C1115,CoRAP_update!$C$5:$O$376,13,FALSE)="",NA(),VLOOKUP($C1115,CoRAP_update!$C$5:$O$376,13,FALSE)))</f>
        <v>#N/A</v>
      </c>
      <c r="S1115" s="144" t="e">
        <f>IF($C1115="-",IF($A1115="-",VLOOKUP($D1115,CoRAP_update!$A$5:$J$376,MATCH(Sammanfattning!S$1,CoRAP_update!$A$4:$J$4,0),FALSE),VLOOKUP($A1115,CoRAP_update!$D$5:$J$376,MATCH(Sammanfattning!S$1,CoRAP_update!$D$4:$J$4,0),FALSE)),VLOOKUP($C1115,CoRAP_update!$C$5:$J$376,MATCH(Sammanfattning!S$1,CoRAP_update!$C$4:$J$4,0),FALSE))</f>
        <v>#N/A</v>
      </c>
      <c r="T1115" s="76" t="str">
        <f>IF($A1115="-",VLOOKUP($D1115,EDC_update!$C$2:$F$450,4,FALSE),VLOOKUP($A1115,EDC_update!$B$2:$F$450,5,FALSE))</f>
        <v>CAT1</v>
      </c>
      <c r="V1115" s="78">
        <f>IF(IFERROR(SEARCH("PBT",P1115),99)=99,IF(IFERROR(SEARCH("suspected PBT",S1115),99)=99,IF(IFERROR(SEARCH("concluded to be PBT",K1115),99)=99,IF(IFERROR(SEARCH("PBT",S1115),99)=99,IF(IFERROR(SEARCH("PBT cand",L1115),99)=99,IF(IFERROR(SEARCH("PBT",L1115),99)=99,IF(IFERROR(SEARCH("persistent, bioackumulative and toxic properties",K1115),99)=99,0,Scoring!$E$3),Scoring!$E$3),Scoring!$E$7),Scoring!$E$3),Scoring!$E$5),Scoring!$E$6),Scoring!$E$3)</f>
        <v>0</v>
      </c>
      <c r="W1115" s="78">
        <f>IF(IFERROR(SEARCH("vPvB",P1115),99)=99,IF(IFERROR(SEARCH("suspected pbt/vPvB",S1115),99)=99,IF(IFERROR(SEARCH("vPvB",S1115),99)=99,IF(IFERROR(SEARCH("concluded to be a vPvB",S1115),99)=99,IF(IFERROR(SEARCH("identified as vPvB",K1115),99)=99,IF(IFERROR(SEARCH("concluded to be a vPvB",K1115),99)=99,IF(IFERROR(SEARCH("concluded to be both pbt and vPvB",S1115),99)=99,IF(IFERROR(SEARCH("concluded to be both pbt and vPvB",K1115),99)=99,0,Scoring!$E$5),Scoring!$E$5),Scoring!$E$5),Scoring!$E$5),Scoring!$E$5),Scoring!$E$4),Scoring!$E$6),Scoring!$E$4)</f>
        <v>0</v>
      </c>
      <c r="X1115" s="78">
        <f>IF(IFERROR(SEARCH("H410",N1115),99)=99,IF(IFERROR(SEARCH("H410",O1115),99)=99,IF(IFERROR(SEARCH("H410",Q1115),99)=99,IF(IFERROR(SEARCH("H410",M1115),99)=99,IF(IFERROR(SEARCH("H410",R1115),99)=99,IF(IFERROR(SEARCH("H411",N1115),99)=99,IF(IFERROR(SEARCH("H411",O1115),99)=99,IF(IFERROR(SEARCH("H411",Q1115),99)=99,IF(IFERROR(SEARCH("H411",M1115),99)=99,IF(IFERROR(SEARCH("H411",R1115),99)=99,IF(IFERROR(SEARCH("H413",N1115),99)=99,IF(IFERROR(SEARCH("H413",O1115),99)=99,IF(IFERROR(SEARCH("H413",Q1115),99)=99,IF(IFERROR(SEARCH("H413",M1115),99)=99,IF(IFERROR(SEARCH("H413",R1115),99)=99,IF(IFERROR(SEARCH("H412",N1115),99)=99,IF(IFERROR(SEARCH("H412",O1115),99)=99,IF(IFERROR(SEARCH("H412",Q1115),99)=99,IF(IFERROR(SEARCH("H412",M1115),99)=99,IF(IFERROR(SEARCH("H412",R1115),99)=99,0,Scoring!$E$2),Scoring!$E$2),Scoring!$E$2),Scoring!$E$2),Scoring!$E$2),Scoring!$E$2),Scoring!$E$2),Scoring!$E$2),Scoring!$E$2),Scoring!$E$2),Scoring!$E$2),Scoring!$E$2),Scoring!$E$2),Scoring!$E$2),Scoring!$E$2),Scoring!$E$2),Scoring!$E$2),Scoring!$E$2),Scoring!$E$2),Scoring!$E$2)</f>
        <v>0</v>
      </c>
      <c r="Y1115" s="78">
        <f>IF(IFERROR(SEARCH("CMR",K1115),99)=99,IF(IFERROR(SEARCH("Suspected CMR",S1115),99)=99,IF(IFERROR(SEARCH("CMR",S1115),99)=99,0,Scoring!$E$8),Scoring!$E$9),Scoring!$E$8)</f>
        <v>0</v>
      </c>
      <c r="Z1115" s="78">
        <f>IF(IFERROR(SEARCH("H350",N1115),99)=99,IF(IFERROR(SEARCH("H350",O1115),99)=99,IF(IFERROR(SEARCH("H350",Q1115),99)=99,IF(IFERROR(SEARCH("H350",M1115),99)=99,IF(IFERROR(SEARCH("H350",R1115),99)=99,IF(IFERROR(SEARCH("H351",N1115),99)=99,IF(IFERROR(SEARCH("H351",O1115),99)=99,IF(IFERROR(SEARCH("H351",Q1115),99)=99,IF(IFERROR(SEARCH("H351",M1115),99)=99,IF(IFERROR(SEARCH("H351",R1115),99)=99,IF(IFERROR(SEARCH("carcinogenic",P1115),99)=99,IF(IFERROR(SEARCH("suspected carcinogenic",S1115),99)=99,0,Scoring!$E$12),Scoring!$E$11),Scoring!$E$10),Scoring!$E$10),Scoring!$E$10),Scoring!$E$10),Scoring!$E$10),Scoring!$E$10),Scoring!$E$10),Scoring!$E$10),Scoring!$E$10),Scoring!$E$10)</f>
        <v>0</v>
      </c>
      <c r="AA1115" s="78">
        <f>IF(IFERROR(SEARCH("H340",N1115),99)=99,IF(IFERROR(SEARCH("H340",O1115),99)=99,IF(IFERROR(SEARCH("H340",Q1115),99)=99,IF(IFERROR(SEARCH("H340",M1115),99)=99,IF(IFERROR(SEARCH("H340",R1115),99)=99,IF(IFERROR(SEARCH("H341",N1115),99)=99,IF(IFERROR(SEARCH("H341",O1115),99)=99,IF(IFERROR(SEARCH("H341",Q1115),99)=99,IF(IFERROR(SEARCH("H341",M1115),99)=99,IF(IFERROR(SEARCH("H341",R1115),99)=99,IF(IFERROR(SEARCH("mutagenic",P1115),99)=99,IF(IFERROR(SEARCH("suspected mutagenic",S1115),99)=99,0,Scoring!$E$15),Scoring!$E$14),Scoring!$E$13),Scoring!$E$13),Scoring!$E$13),Scoring!$E$13),Scoring!$E$13),Scoring!$E$13),Scoring!$E$13),Scoring!$E$13),Scoring!$E$13),Scoring!$E$13)</f>
        <v>0</v>
      </c>
      <c r="AB1115" s="78">
        <f>IF(IFERROR(SEARCH("H360",N1115),99)=99,IF(IFERROR(SEARCH("H360",O1115),99)=99,IF(IFERROR(SEARCH("H360",Q1115),99)=99,IF(IFERROR(SEARCH("H360",M1115),99)=99,IF(IFERROR(SEARCH("H360",R1115),99)=99,IF(IFERROR(SEARCH("H361",N1115),99)=99,IF(IFERROR(SEARCH("H361",O1115),99)=99,IF(IFERROR(SEARCH("H361",Q1115),99)=99,IF(IFERROR(SEARCH("H361",M1115),99)=99,IF(IFERROR(SEARCH("H361",R1115),99)=99,IF(IFERROR(SEARCH("reproduction",P1115),99)=99,IF(IFERROR(SEARCH("suspected reprotoxic",S1115),99)=99,IF(IFERROR(SEARCH("reprotoxic",S1115),99)=99,IF(IFERROR(SEARCH("reprotoxic",K1115),99)=99,0,Scoring!$E$18),Scoring!$E$18),Scoring!$E$19),Scoring!$E$17),Scoring!$E$16),Scoring!$E$16),Scoring!$E$16),Scoring!$E$16),Scoring!$E$16),Scoring!$E$16),Scoring!$E$16),Scoring!$E$16),Scoring!$E$16),Scoring!$E$16)</f>
        <v>0</v>
      </c>
      <c r="AC1115" s="78">
        <f>IF(IFERROR(SEARCH("57f",L1115),99)=99,IF(IFERROR(SEARCH("57(f)",P1115),99)=99,0,Scoring!$E$20),Scoring!$E$20)</f>
        <v>0</v>
      </c>
      <c r="AD1115" s="78">
        <f>IF(IFERROR(SEARCH("CAT1",T1115),99)=99,IF(IFERROR(SEARCH("CAT2",T1115),99)=99,IF(IFERROR(SEARCH("CAT3",T1115),99)=99,IF(IFERROR(SEARCH("concluded to be endocrine",K1115),99)=99,IF(IFERROR(SEARCH("categorised as endocrine",K1115),99)=99,IF(IFERROR(SEARCH("endocrine disrupting",P1115),99)=99,IF(IFERROR(SEARCH("endocrine disrupting",K1115),99)=99,IF(IFERROR(SEARCH("suspected endocrine",S1115),99)=99,IF(IFERROR(SEARCH("potential endocrine",S1115),99)=99,0,Scoring!$E$25),Scoring!$E$25),Scoring!$E$24),Scoring!$E$24),Scoring!$E$24),Scoring!$E$24),Scoring!$E$23),Scoring!$E$22),Scoring!$E$21)</f>
        <v>1</v>
      </c>
      <c r="AE1115" s="78">
        <f>IF(IFERROR(SEARCH("suspected sensitiser",S1115),99)=99,IF(IFERROR(SEARCH("sensitiser",S1115),99)=99,IF(IFERROR(SEARCH("other hazard based concern",S1115),99)=99,0,Scoring!$E$28),Scoring!$E$26),Scoring!$E$27)</f>
        <v>0</v>
      </c>
      <c r="AF1115" s="78">
        <f>IF(IFERROR(M1115,1)=1,IF(IFERROR(N1115,1)=1,IF(IFERROR(O1115,1)=1,IF(IFERROR(Q1115,1)=1,IF(IFERROR(R1115,1)=1,IF(IFERROR(T1115,1)=1,IF(IFERROR(K1115,1)=1,IF(IFERROR(P1115,1)=1,IF(IFERROR(S1115,1)=1,Scoring!$E$29,0),0),0),0),0),0),0),0),0)</f>
        <v>0</v>
      </c>
      <c r="AG1115" s="78">
        <f t="shared" si="79"/>
        <v>1</v>
      </c>
      <c r="AI1115" s="93"/>
      <c r="AJ1115" s="94"/>
      <c r="AK1115" s="76"/>
      <c r="AL1115" s="75"/>
      <c r="AN1115" s="79"/>
      <c r="AO1115" s="79"/>
      <c r="AP1115" s="79"/>
      <c r="AQ1115" s="79"/>
      <c r="AR1115" s="79"/>
      <c r="AS1115" s="78"/>
      <c r="AU1115" s="79">
        <f>IF(IFERROR(F1115,99)=99,IF(IFERROR(G1115,99)=99,IF(IFERROR(H1115,99)=99,IF(IFERROR(I1115,99)=99,IF(IFERROR(E1115,99)=99,IF(IFERROR(J1115,99)=99,0,Scoring!$B$7),Scoring!$B$3),Scoring!$B$2),Scoring!$B$6),Scoring!$B$5),Scoring!$B$4)</f>
        <v>0.3</v>
      </c>
      <c r="AV1115" s="78">
        <f t="shared" si="80"/>
        <v>0.3</v>
      </c>
      <c r="AW1115" s="78"/>
      <c r="AX1115" s="66"/>
      <c r="AY1115" s="78"/>
      <c r="AZ1115" s="76"/>
      <c r="BB1115" s="76"/>
    </row>
    <row r="1116" spans="1:54" x14ac:dyDescent="0.25">
      <c r="A1116" s="77" t="s">
        <v>3329</v>
      </c>
      <c r="B1116" s="76" t="str">
        <f>C1116</f>
        <v>-</v>
      </c>
      <c r="C1116" s="77" t="s">
        <v>30</v>
      </c>
      <c r="D1116" s="77" t="s">
        <v>3231</v>
      </c>
      <c r="E1116" s="76" t="e">
        <f>IF(C1116="-",IF(A1116="-",VLOOKUP(D1116,'sin-list 180320_update'!$C$2:$C$835,1,FALSE),VLOOKUP(A1116,'sin-list 180320_update'!$A$2:$A$835,1,FALSE)),VLOOKUP(C1116,'sin-list 180320_update'!$B$2:$B$835,1,FALSE))</f>
        <v>#N/A</v>
      </c>
      <c r="F1116" s="76" t="str">
        <f>IF($C1116="-",IF($A1116="-",VLOOKUP($D1116,'REACH Bilaga XVII_update'!$A$5:$A$131,1,FALSE),VLOOKUP($A1116,'REACH Bilaga XVII_update'!$C$5:$C$131,1,FALSE)),VLOOKUP($C1116,'REACH Bilaga XVII_update'!$B$5:$B$131,1,FALSE))</f>
        <v>76253-60-6</v>
      </c>
      <c r="G1116" s="76" t="e">
        <f>IF($C1116="-",IF($A1116="-",VLOOKUP($D1116,' REACH Bilaga 59_update'!$A$5:$A$210,1,FALSE),VLOOKUP($A1116,' REACH Bilaga 59_update'!$D$5:$D$210,1,FALSE)),VLOOKUP($C1116,' REACH Bilaga 59_update'!$C$5:$C$210,1,FALSE))</f>
        <v>#N/A</v>
      </c>
      <c r="H1116" s="76" t="e">
        <f>IF($C1116="-",IF($A1116="-",VLOOKUP($D1116,'REACH Bilaga XIV_update'!$A$5:$A$110,1,FALSE),VLOOKUP($A1116,'REACH Bilaga XIV_update'!$D$5:$D$110,1,FALSE)),VLOOKUP($C1116,'REACH Bilaga XIV_update'!$C$5:$C$110,1,FALSE))</f>
        <v>#N/A</v>
      </c>
      <c r="I1116" s="76" t="e">
        <f>IF($C1116="-",IF($A1116="-",VLOOKUP($D1116,CoRAP_update!$A$5:$A$376,1,FALSE),VLOOKUP($A1116,CoRAP_update!$D$5:$D$376,1,FALSE)),VLOOKUP($C1116,CoRAP_update!$C$5:$C$376,1,FALSE))</f>
        <v>#N/A</v>
      </c>
      <c r="J1116" s="76" t="e">
        <f>IF($C1116="-",IF($A1116="-",VLOOKUP($D1116,EDC_update!$C$2:$C$450,1,FALSE),VLOOKUP($A1116,EDC_update!$B$2:$B$450,1,FALSE)),VLOOKUP($C1116,EDC_update!$L$2:$L$450,1,FALSE))</f>
        <v>#N/A</v>
      </c>
      <c r="K1116" s="76" t="e">
        <f>IF($C1116="-",IF($A1116="-",IF(VLOOKUP($D1116,'sin-list 180320_update'!$C$2:$S$835,3,FALSE)="",NA(),VLOOKUP($D1116,'sin-list 180320_update'!$C$2:$S$835,3,FALSE)),IF(VLOOKUP($A1116,'sin-list 180320_update'!$A$2:$S$835,5,FALSE)="",NA(),VLOOKUP($A1116,'sin-list 180320_update'!$A$2:$S$835,5,FALSE))),IF(VLOOKUP($C1116,'sin-list 180320_update'!$B$2:$S$835,4,FALSE)="",NA(),VLOOKUP($C1116,'sin-list 180320_update'!$B$2:$S$835,4,FALSE)))</f>
        <v>#N/A</v>
      </c>
      <c r="L1116" s="76" t="e">
        <f>IF($C1116="-",IF($A1116="-",VLOOKUP($D1116,'sin-list 180320_update'!$C$2:$S$835,6,FALSE),VLOOKUP($A1116,'sin-list 180320_update'!$A$2:$S$835,8,FALSE)),VLOOKUP($C1116,'sin-list 180320_update'!$B$2:$S$835,7,FALSE))</f>
        <v>#N/A</v>
      </c>
      <c r="M1116" s="76" t="e">
        <f>IF($C1116="-",IF($A1116="-",IF(VLOOKUP($D1116,'sin-list 180320_update'!$C$2:$S$835,8,FALSE)="",NA(),VLOOKUP($D1116,'sin-list 180320_update'!$C$2:$S$835,8,FALSE)),IF(VLOOKUP($A1116,'sin-list 180320_update'!$A$2:$S$835,10,FALSE)="",NA(),VLOOKUP($A1116,'sin-list 180320_update'!$A$2:$S$835,10,FALSE))),IF(VLOOKUP($C1116,'sin-list 180320_update'!$B$2:$S$835,9,FALSE)="",NA(),VLOOKUP($C1116,'sin-list 180320_update'!$B$2:$S$835,9,FALSE)))</f>
        <v>#N/A</v>
      </c>
      <c r="N1116" s="76" t="str">
        <f>IF($C1116="-",IF($A1116="-",IF(VLOOKUP($D1116,'REACH Bilaga XVII_update'!$A$5:$E$131,4,FALSE)="",NA(),VLOOKUP($D1116,'REACH Bilaga XVII_update'!$A$5:$E$131,4,FALSE)),IF(VLOOKUP($A1116,'REACH Bilaga XVII_update'!$C$5:$D$131,2,FALSE)="",NA(),VLOOKUP($A1116,'REACH Bilaga XVII_update'!$C$5:$D$131,2,FALSE))),IF(VLOOKUP($C1116,'REACH Bilaga XVII_update'!$B$5:$D$131,3,FALSE)="",NA(),VLOOKUP($C1116,'REACH Bilaga XVII_update'!$B$5:$D$131,3,FALSE)))</f>
        <v>H400
H410</v>
      </c>
      <c r="O1116" s="76" t="e">
        <f>IF($C1116="-",IF($A1116="-",IF(VLOOKUP($D1116,' REACH Bilaga 59_update'!$A$5:$E$210,5,FALSE)="",NA(),VLOOKUP($D1116,' REACH Bilaga 59_update'!$A$5:$E$210,5,FALSE)),IF(VLOOKUP($A1116,' REACH Bilaga 59_update'!$D$5:$E$210,2,FALSE)="",NA(),VLOOKUP($A1116,' REACH Bilaga 59_update'!$D$5:$E$210,2,FALSE))),IF(VLOOKUP($C1116,' REACH Bilaga 59_update'!$C$5:$E$210,3,FALSE)="",NA(),VLOOKUP($C1116,' REACH Bilaga 59_update'!$C$5:$E$210,3,FALSE)))</f>
        <v>#N/A</v>
      </c>
      <c r="P1116" s="76" t="e">
        <f>IF(C1116="-",IF(A1116="-",IFERROR(VLOOKUP($D1116,' REACH Bilaga 59_update'!$A$5:$F$210,MATCH(Sammanfattning!P$1,' REACH Bilaga 59_update'!$A$4:$F$4,0),FALSE),VLOOKUP($D1116,'REACH Bilaga XIV_update'!$A$4:$H$110,MATCH(Sammanfattning!P$1,'REACH Bilaga XIV_update'!$A$4:$H$4,0),FALSE)),IFERROR(VLOOKUP($A1116,' REACH Bilaga 59_update'!$D$5:$F$210,MATCH(Sammanfattning!P$1,' REACH Bilaga 59_update'!$D$4:$F$4,0),FALSE),VLOOKUP($A1116,'REACH Bilaga XIV_update'!$D$4:$H$110,MATCH(Sammanfattning!P$1,'REACH Bilaga XIV_update'!$D$4:$H$4,0),FALSE))),IFERROR(VLOOKUP($C1116,' REACH Bilaga 59_update'!$C$5:$F$210,MATCH(Sammanfattning!P$1,' REACH Bilaga 59_update'!$C$4:$F$4,0),FALSE),VLOOKUP($C1116,'REACH Bilaga XIV_update'!$C$4:$H$110,MATCH(Sammanfattning!P$1,'REACH Bilaga XIV_update'!$C$4:$H$4,0),FALSE)))</f>
        <v>#N/A</v>
      </c>
      <c r="Q1116" s="76" t="e">
        <f>IF($C1116="-",IF($A1116="-",IF(VLOOKUP($D1116,'REACH Bilaga XIV_update'!$A$5:$I$110,9,FALSE)="",NA(),VLOOKUP($D1116,'REACH Bilaga XIV_update'!$A$5:$I$110,9,FALSE)),IF(VLOOKUP($A1116,'REACH Bilaga XIV_update'!$D$5:$I$110,6,FALSE)="",NA(),VLOOKUP($A1116,'REACH Bilaga XIV_update'!$D$5:$I$110,6,FALSE))),IF(VLOOKUP($C1116,'REACH Bilaga XIV_update'!$C$5:$I$110,7,FALSE)="",NA(),VLOOKUP($C1116,'REACH Bilaga XIV_update'!$C$5:$I$110,7,FALSE)))</f>
        <v>#N/A</v>
      </c>
      <c r="R1116" s="76" t="e">
        <f>IF($C1116="-",IF($A1116="-",IF(VLOOKUP($D1116,CoRAP_update!$A$5:$O$376,15,FALSE)="",NA(),VLOOKUP($D1116,CoRAP_update!$A$5:$O$376,15,FALSE)),IF(VLOOKUP($A1116,CoRAP_update!$D$5:$O$376,12,FALSE)="",NA(),VLOOKUP($A1116,CoRAP_update!$D$5:$O$376,12,FALSE))),IF(VLOOKUP($C1116,CoRAP_update!$C$5:$O$376,13,FALSE)="",NA(),VLOOKUP($C1116,CoRAP_update!$C$5:$O$376,13,FALSE)))</f>
        <v>#N/A</v>
      </c>
      <c r="S1116" s="144" t="e">
        <f>IF($C1116="-",IF($A1116="-",VLOOKUP($D1116,CoRAP_update!$A$5:$J$376,MATCH(Sammanfattning!S$1,CoRAP_update!$A$4:$J$4,0),FALSE),VLOOKUP($A1116,CoRAP_update!$D$5:$J$376,MATCH(Sammanfattning!S$1,CoRAP_update!$D$4:$J$4,0),FALSE)),VLOOKUP($C1116,CoRAP_update!$C$5:$J$376,MATCH(Sammanfattning!S$1,CoRAP_update!$C$4:$J$4,0),FALSE))</f>
        <v>#N/A</v>
      </c>
      <c r="T1116" s="76" t="e">
        <f>IF($A1116="-",VLOOKUP($D1116,EDC_update!$C$2:$F$450,4,FALSE),VLOOKUP($A1116,EDC_update!$B$2:$F$450,5,FALSE))</f>
        <v>#N/A</v>
      </c>
      <c r="V1116" s="78">
        <f>IF(IFERROR(SEARCH("PBT",P1116),99)=99,IF(IFERROR(SEARCH("suspected PBT",S1116),99)=99,IF(IFERROR(SEARCH("concluded to be PBT",K1116),99)=99,IF(IFERROR(SEARCH("PBT",S1116),99)=99,IF(IFERROR(SEARCH("PBT cand",L1116),99)=99,IF(IFERROR(SEARCH("PBT",L1116),99)=99,IF(IFERROR(SEARCH("persistent, bioackumulative and toxic properties",K1116),99)=99,0,Scoring!$E$3),Scoring!$E$3),Scoring!$E$7),Scoring!$E$3),Scoring!$E$5),Scoring!$E$6),Scoring!$E$3)</f>
        <v>0</v>
      </c>
      <c r="W1116" s="78">
        <f>IF(IFERROR(SEARCH("vPvB",P1116),99)=99,IF(IFERROR(SEARCH("suspected pbt/vPvB",S1116),99)=99,IF(IFERROR(SEARCH("vPvB",S1116),99)=99,IF(IFERROR(SEARCH("concluded to be a vPvB",S1116),99)=99,IF(IFERROR(SEARCH("identified as vPvB",K1116),99)=99,IF(IFERROR(SEARCH("concluded to be a vPvB",K1116),99)=99,IF(IFERROR(SEARCH("concluded to be both pbt and vPvB",S1116),99)=99,IF(IFERROR(SEARCH("concluded to be both pbt and vPvB",K1116),99)=99,0,Scoring!$E$5),Scoring!$E$5),Scoring!$E$5),Scoring!$E$5),Scoring!$E$5),Scoring!$E$4),Scoring!$E$6),Scoring!$E$4)</f>
        <v>0</v>
      </c>
      <c r="X1116" s="78">
        <f>IF(IFERROR(SEARCH("H410",N1116),99)=99,IF(IFERROR(SEARCH("H410",O1116),99)=99,IF(IFERROR(SEARCH("H410",Q1116),99)=99,IF(IFERROR(SEARCH("H410",M1116),99)=99,IF(IFERROR(SEARCH("H410",R1116),99)=99,IF(IFERROR(SEARCH("H411",N1116),99)=99,IF(IFERROR(SEARCH("H411",O1116),99)=99,IF(IFERROR(SEARCH("H411",Q1116),99)=99,IF(IFERROR(SEARCH("H411",M1116),99)=99,IF(IFERROR(SEARCH("H411",R1116),99)=99,IF(IFERROR(SEARCH("H413",N1116),99)=99,IF(IFERROR(SEARCH("H413",O1116),99)=99,IF(IFERROR(SEARCH("H413",Q1116),99)=99,IF(IFERROR(SEARCH("H413",M1116),99)=99,IF(IFERROR(SEARCH("H413",R1116),99)=99,IF(IFERROR(SEARCH("H412",N1116),99)=99,IF(IFERROR(SEARCH("H412",O1116),99)=99,IF(IFERROR(SEARCH("H412",Q1116),99)=99,IF(IFERROR(SEARCH("H412",M1116),99)=99,IF(IFERROR(SEARCH("H412",R1116),99)=99,0,Scoring!$E$2),Scoring!$E$2),Scoring!$E$2),Scoring!$E$2),Scoring!$E$2),Scoring!$E$2),Scoring!$E$2),Scoring!$E$2),Scoring!$E$2),Scoring!$E$2),Scoring!$E$2),Scoring!$E$2),Scoring!$E$2),Scoring!$E$2),Scoring!$E$2),Scoring!$E$2),Scoring!$E$2),Scoring!$E$2),Scoring!$E$2),Scoring!$E$2)</f>
        <v>1</v>
      </c>
      <c r="Y1116" s="78">
        <f>IF(IFERROR(SEARCH("CMR",K1116),99)=99,IF(IFERROR(SEARCH("Suspected CMR",S1116),99)=99,IF(IFERROR(SEARCH("CMR",S1116),99)=99,0,Scoring!$E$8),Scoring!$E$9),Scoring!$E$8)</f>
        <v>0</v>
      </c>
      <c r="Z1116" s="78">
        <f>IF(IFERROR(SEARCH("H350",N1116),99)=99,IF(IFERROR(SEARCH("H350",O1116),99)=99,IF(IFERROR(SEARCH("H350",Q1116),99)=99,IF(IFERROR(SEARCH("H350",M1116),99)=99,IF(IFERROR(SEARCH("H350",R1116),99)=99,IF(IFERROR(SEARCH("H351",N1116),99)=99,IF(IFERROR(SEARCH("H351",O1116),99)=99,IF(IFERROR(SEARCH("H351",Q1116),99)=99,IF(IFERROR(SEARCH("H351",M1116),99)=99,IF(IFERROR(SEARCH("H351",R1116),99)=99,IF(IFERROR(SEARCH("carcinogenic",P1116),99)=99,IF(IFERROR(SEARCH("suspected carcinogenic",S1116),99)=99,0,Scoring!$E$12),Scoring!$E$11),Scoring!$E$10),Scoring!$E$10),Scoring!$E$10),Scoring!$E$10),Scoring!$E$10),Scoring!$E$10),Scoring!$E$10),Scoring!$E$10),Scoring!$E$10),Scoring!$E$10)</f>
        <v>0</v>
      </c>
      <c r="AA1116" s="78">
        <f>IF(IFERROR(SEARCH("H340",N1116),99)=99,IF(IFERROR(SEARCH("H340",O1116),99)=99,IF(IFERROR(SEARCH("H340",Q1116),99)=99,IF(IFERROR(SEARCH("H340",M1116),99)=99,IF(IFERROR(SEARCH("H340",R1116),99)=99,IF(IFERROR(SEARCH("H341",N1116),99)=99,IF(IFERROR(SEARCH("H341",O1116),99)=99,IF(IFERROR(SEARCH("H341",Q1116),99)=99,IF(IFERROR(SEARCH("H341",M1116),99)=99,IF(IFERROR(SEARCH("H341",R1116),99)=99,IF(IFERROR(SEARCH("mutagenic",P1116),99)=99,IF(IFERROR(SEARCH("suspected mutagenic",S1116),99)=99,0,Scoring!$E$15),Scoring!$E$14),Scoring!$E$13),Scoring!$E$13),Scoring!$E$13),Scoring!$E$13),Scoring!$E$13),Scoring!$E$13),Scoring!$E$13),Scoring!$E$13),Scoring!$E$13),Scoring!$E$13)</f>
        <v>0</v>
      </c>
      <c r="AB1116" s="78">
        <f>IF(IFERROR(SEARCH("H360",N1116),99)=99,IF(IFERROR(SEARCH("H360",O1116),99)=99,IF(IFERROR(SEARCH("H360",Q1116),99)=99,IF(IFERROR(SEARCH("H360",M1116),99)=99,IF(IFERROR(SEARCH("H360",R1116),99)=99,IF(IFERROR(SEARCH("H361",N1116),99)=99,IF(IFERROR(SEARCH("H361",O1116),99)=99,IF(IFERROR(SEARCH("H361",Q1116),99)=99,IF(IFERROR(SEARCH("H361",M1116),99)=99,IF(IFERROR(SEARCH("H361",R1116),99)=99,IF(IFERROR(SEARCH("reproduction",P1116),99)=99,IF(IFERROR(SEARCH("suspected reprotoxic",S1116),99)=99,IF(IFERROR(SEARCH("reprotoxic",S1116),99)=99,IF(IFERROR(SEARCH("reprotoxic",K1116),99)=99,0,Scoring!$E$18),Scoring!$E$18),Scoring!$E$19),Scoring!$E$17),Scoring!$E$16),Scoring!$E$16),Scoring!$E$16),Scoring!$E$16),Scoring!$E$16),Scoring!$E$16),Scoring!$E$16),Scoring!$E$16),Scoring!$E$16),Scoring!$E$16)</f>
        <v>0</v>
      </c>
      <c r="AC1116" s="78">
        <f>IF(IFERROR(SEARCH("57f",L1116),99)=99,IF(IFERROR(SEARCH("57(f)",P1116),99)=99,0,Scoring!$E$20),Scoring!$E$20)</f>
        <v>0</v>
      </c>
      <c r="AD1116" s="78">
        <f>IF(IFERROR(SEARCH("CAT1",T1116),99)=99,IF(IFERROR(SEARCH("CAT2",T1116),99)=99,IF(IFERROR(SEARCH("CAT3",T1116),99)=99,IF(IFERROR(SEARCH("concluded to be endocrine",K1116),99)=99,IF(IFERROR(SEARCH("categorised as endocrine",K1116),99)=99,IF(IFERROR(SEARCH("endocrine disrupting",P1116),99)=99,IF(IFERROR(SEARCH("endocrine disrupting",K1116),99)=99,IF(IFERROR(SEARCH("suspected endocrine",S1116),99)=99,IF(IFERROR(SEARCH("potential endocrine",S1116),99)=99,0,Scoring!$E$25),Scoring!$E$25),Scoring!$E$24),Scoring!$E$24),Scoring!$E$24),Scoring!$E$24),Scoring!$E$23),Scoring!$E$22),Scoring!$E$21)</f>
        <v>0</v>
      </c>
      <c r="AE1116" s="78">
        <f>IF(IFERROR(SEARCH("suspected sensitiser",S1116),99)=99,IF(IFERROR(SEARCH("sensitiser",S1116),99)=99,IF(IFERROR(SEARCH("other hazard based concern",S1116),99)=99,0,Scoring!$E$28),Scoring!$E$26),Scoring!$E$27)</f>
        <v>0</v>
      </c>
      <c r="AF1116" s="78">
        <f>IF(IFERROR(M1116,1)=1,IF(IFERROR(N1116,1)=1,IF(IFERROR(O1116,1)=1,IF(IFERROR(Q1116,1)=1,IF(IFERROR(R1116,1)=1,IF(IFERROR(T1116,1)=1,IF(IFERROR(K1116,1)=1,IF(IFERROR(P1116,1)=1,IF(IFERROR(S1116,1)=1,Scoring!$E$29,0),0),0),0),0),0),0),0),0)</f>
        <v>0</v>
      </c>
      <c r="AG1116" s="78">
        <f t="shared" si="79"/>
        <v>1</v>
      </c>
      <c r="AI1116" s="93"/>
      <c r="AJ1116" s="94"/>
      <c r="AK1116" s="76"/>
      <c r="AL1116" s="75"/>
      <c r="AN1116" s="79"/>
      <c r="AO1116" s="79"/>
      <c r="AP1116" s="79"/>
      <c r="AQ1116" s="79"/>
      <c r="AR1116" s="79"/>
      <c r="AS1116" s="78"/>
      <c r="AU1116" s="79">
        <f>IF(IFERROR(F1116,99)=99,IF(IFERROR(G1116,99)=99,IF(IFERROR(H1116,99)=99,IF(IFERROR(I1116,99)=99,IF(IFERROR(E1116,99)=99,IF(IFERROR(J1116,99)=99,0,Scoring!$B$7),Scoring!$B$3),Scoring!$B$2),Scoring!$B$6),Scoring!$B$5),Scoring!$B$4)</f>
        <v>1</v>
      </c>
      <c r="AV1116" s="78">
        <f t="shared" si="80"/>
        <v>1</v>
      </c>
      <c r="AW1116" s="78"/>
      <c r="AX1116" s="66"/>
      <c r="AY1116" s="78"/>
      <c r="AZ1116" s="76"/>
      <c r="BA1116" s="76"/>
      <c r="BB1116" s="76"/>
    </row>
    <row r="1117" spans="1:54" x14ac:dyDescent="0.25">
      <c r="A1117" s="89" t="s">
        <v>6787</v>
      </c>
      <c r="B1117" s="89" t="s">
        <v>30</v>
      </c>
      <c r="C1117" s="89" t="s">
        <v>30</v>
      </c>
      <c r="D1117" s="89" t="s">
        <v>6788</v>
      </c>
      <c r="E1117" s="76" t="e">
        <f>IF(C1117="-",IF(A1117="-",VLOOKUP(D1117,'sin-list 180320_update'!$C$2:$C$835,1,FALSE),VLOOKUP(A1117,'sin-list 180320_update'!$A$2:$A$835,1,FALSE)),VLOOKUP(C1117,'sin-list 180320_update'!$B$2:$B$835,1,FALSE))</f>
        <v>#N/A</v>
      </c>
      <c r="F1117" s="76" t="e">
        <f>IF($C1117="-",IF($A1117="-",VLOOKUP($D1117,'REACH Bilaga XVII_update'!$A$5:$A$131,1,FALSE),VLOOKUP($A1117,'REACH Bilaga XVII_update'!$C$5:$C$131,1,FALSE)),VLOOKUP($C1117,'REACH Bilaga XVII_update'!$B$5:$B$131,1,FALSE))</f>
        <v>#N/A</v>
      </c>
      <c r="G1117" s="76" t="e">
        <f>IF($C1117="-",IF($A1117="-",VLOOKUP($D1117,' REACH Bilaga 59_update'!$A$5:$A$210,1,FALSE),VLOOKUP($A1117,' REACH Bilaga 59_update'!$D$5:$D$210,1,FALSE)),VLOOKUP($C1117,' REACH Bilaga 59_update'!$C$5:$C$210,1,FALSE))</f>
        <v>#N/A</v>
      </c>
      <c r="H1117" s="76" t="e">
        <f>IF($C1117="-",IF($A1117="-",VLOOKUP($D1117,'REACH Bilaga XIV_update'!$A$5:$A$110,1,FALSE),VLOOKUP($A1117,'REACH Bilaga XIV_update'!$D$5:$D$110,1,FALSE)),VLOOKUP($C1117,'REACH Bilaga XIV_update'!$C$5:$C$110,1,FALSE))</f>
        <v>#N/A</v>
      </c>
      <c r="I1117" s="76" t="e">
        <f>IF($C1117="-",IF($A1117="-",VLOOKUP($D1117,CoRAP_update!$A$5:$A$376,1,FALSE),VLOOKUP($A1117,CoRAP_update!$D$5:$D$376,1,FALSE)),VLOOKUP($C1117,CoRAP_update!$C$5:$C$376,1,FALSE))</f>
        <v>#N/A</v>
      </c>
      <c r="J1117" s="76" t="str">
        <f>IF($C1117="-",IF($A1117="-",VLOOKUP($D1117,EDC_update!$C$2:$C$450,1,FALSE),VLOOKUP($A1117,EDC_update!$B$2:$B$450,1,FALSE)),VLOOKUP($C1117,EDC_update!$L$2:$L$450,1,FALSE))</f>
        <v>77-40-7</v>
      </c>
      <c r="K1117" s="76" t="e">
        <f>IF($C1117="-",IF($A1117="-",IF(VLOOKUP($D1117,'sin-list 180320_update'!$C$2:$S$835,3,FALSE)="",NA(),VLOOKUP($D1117,'sin-list 180320_update'!$C$2:$S$835,3,FALSE)),IF(VLOOKUP($A1117,'sin-list 180320_update'!$A$2:$S$835,5,FALSE)="",NA(),VLOOKUP($A1117,'sin-list 180320_update'!$A$2:$S$835,5,FALSE))),IF(VLOOKUP($C1117,'sin-list 180320_update'!$B$2:$S$835,4,FALSE)="",NA(),VLOOKUP($C1117,'sin-list 180320_update'!$B$2:$S$835,4,FALSE)))</f>
        <v>#N/A</v>
      </c>
      <c r="L1117" s="76" t="e">
        <f>IF($C1117="-",IF($A1117="-",VLOOKUP($D1117,'sin-list 180320_update'!$C$2:$S$835,6,FALSE),VLOOKUP($A1117,'sin-list 180320_update'!$A$2:$S$835,8,FALSE)),VLOOKUP($C1117,'sin-list 180320_update'!$B$2:$S$835,7,FALSE))</f>
        <v>#N/A</v>
      </c>
      <c r="M1117" s="76" t="e">
        <f>IF($C1117="-",IF($A1117="-",IF(VLOOKUP($D1117,'sin-list 180320_update'!$C$2:$S$835,8,FALSE)="",NA(),VLOOKUP($D1117,'sin-list 180320_update'!$C$2:$S$835,8,FALSE)),IF(VLOOKUP($A1117,'sin-list 180320_update'!$A$2:$S$835,10,FALSE)="",NA(),VLOOKUP($A1117,'sin-list 180320_update'!$A$2:$S$835,10,FALSE))),IF(VLOOKUP($C1117,'sin-list 180320_update'!$B$2:$S$835,9,FALSE)="",NA(),VLOOKUP($C1117,'sin-list 180320_update'!$B$2:$S$835,9,FALSE)))</f>
        <v>#N/A</v>
      </c>
      <c r="N1117" s="76" t="e">
        <f>IF($C1117="-",IF($A1117="-",IF(VLOOKUP($D1117,'REACH Bilaga XVII_update'!$A$5:$E$131,4,FALSE)="",NA(),VLOOKUP($D1117,'REACH Bilaga XVII_update'!$A$5:$E$131,4,FALSE)),IF(VLOOKUP($A1117,'REACH Bilaga XVII_update'!$C$5:$D$131,2,FALSE)="",NA(),VLOOKUP($A1117,'REACH Bilaga XVII_update'!$C$5:$D$131,2,FALSE))),IF(VLOOKUP($C1117,'REACH Bilaga XVII_update'!$B$5:$D$131,3,FALSE)="",NA(),VLOOKUP($C1117,'REACH Bilaga XVII_update'!$B$5:$D$131,3,FALSE)))</f>
        <v>#N/A</v>
      </c>
      <c r="O1117" s="76" t="e">
        <f>IF($C1117="-",IF($A1117="-",IF(VLOOKUP($D1117,' REACH Bilaga 59_update'!$A$5:$E$210,5,FALSE)="",NA(),VLOOKUP($D1117,' REACH Bilaga 59_update'!$A$5:$E$210,5,FALSE)),IF(VLOOKUP($A1117,' REACH Bilaga 59_update'!$D$5:$E$210,2,FALSE)="",NA(),VLOOKUP($A1117,' REACH Bilaga 59_update'!$D$5:$E$210,2,FALSE))),IF(VLOOKUP($C1117,' REACH Bilaga 59_update'!$C$5:$E$210,3,FALSE)="",NA(),VLOOKUP($C1117,' REACH Bilaga 59_update'!$C$5:$E$210,3,FALSE)))</f>
        <v>#N/A</v>
      </c>
      <c r="P1117" s="76" t="e">
        <f>IF(C1117="-",IF(A1117="-",IFERROR(VLOOKUP($D1117,' REACH Bilaga 59_update'!$A$5:$F$210,MATCH(Sammanfattning!P$1,' REACH Bilaga 59_update'!$A$4:$F$4,0),FALSE),VLOOKUP($D1117,'REACH Bilaga XIV_update'!$A$4:$H$110,MATCH(Sammanfattning!P$1,'REACH Bilaga XIV_update'!$A$4:$H$4,0),FALSE)),IFERROR(VLOOKUP($A1117,' REACH Bilaga 59_update'!$D$5:$F$210,MATCH(Sammanfattning!P$1,' REACH Bilaga 59_update'!$D$4:$F$4,0),FALSE),VLOOKUP($A1117,'REACH Bilaga XIV_update'!$D$4:$H$110,MATCH(Sammanfattning!P$1,'REACH Bilaga XIV_update'!$D$4:$H$4,0),FALSE))),IFERROR(VLOOKUP($C1117,' REACH Bilaga 59_update'!$C$5:$F$210,MATCH(Sammanfattning!P$1,' REACH Bilaga 59_update'!$C$4:$F$4,0),FALSE),VLOOKUP($C1117,'REACH Bilaga XIV_update'!$C$4:$H$110,MATCH(Sammanfattning!P$1,'REACH Bilaga XIV_update'!$C$4:$H$4,0),FALSE)))</f>
        <v>#N/A</v>
      </c>
      <c r="Q1117" s="76" t="e">
        <f>IF($C1117="-",IF($A1117="-",IF(VLOOKUP($D1117,'REACH Bilaga XIV_update'!$A$5:$I$110,9,FALSE)="",NA(),VLOOKUP($D1117,'REACH Bilaga XIV_update'!$A$5:$I$110,9,FALSE)),IF(VLOOKUP($A1117,'REACH Bilaga XIV_update'!$D$5:$I$110,6,FALSE)="",NA(),VLOOKUP($A1117,'REACH Bilaga XIV_update'!$D$5:$I$110,6,FALSE))),IF(VLOOKUP($C1117,'REACH Bilaga XIV_update'!$C$5:$I$110,7,FALSE)="",NA(),VLOOKUP($C1117,'REACH Bilaga XIV_update'!$C$5:$I$110,7,FALSE)))</f>
        <v>#N/A</v>
      </c>
      <c r="R1117" s="76" t="e">
        <f>IF($C1117="-",IF($A1117="-",IF(VLOOKUP($D1117,CoRAP_update!$A$5:$O$376,15,FALSE)="",NA(),VLOOKUP($D1117,CoRAP_update!$A$5:$O$376,15,FALSE)),IF(VLOOKUP($A1117,CoRAP_update!$D$5:$O$376,12,FALSE)="",NA(),VLOOKUP($A1117,CoRAP_update!$D$5:$O$376,12,FALSE))),IF(VLOOKUP($C1117,CoRAP_update!$C$5:$O$376,13,FALSE)="",NA(),VLOOKUP($C1117,CoRAP_update!$C$5:$O$376,13,FALSE)))</f>
        <v>#N/A</v>
      </c>
      <c r="S1117" s="144" t="e">
        <f>IF($C1117="-",IF($A1117="-",VLOOKUP($D1117,CoRAP_update!$A$5:$J$376,MATCH(Sammanfattning!S$1,CoRAP_update!$A$4:$J$4,0),FALSE),VLOOKUP($A1117,CoRAP_update!$D$5:$J$376,MATCH(Sammanfattning!S$1,CoRAP_update!$D$4:$J$4,0),FALSE)),VLOOKUP($C1117,CoRAP_update!$C$5:$J$376,MATCH(Sammanfattning!S$1,CoRAP_update!$C$4:$J$4,0),FALSE))</f>
        <v>#N/A</v>
      </c>
      <c r="T1117" s="76" t="str">
        <f>IF($A1117="-",VLOOKUP($D1117,EDC_update!$C$2:$F$450,4,FALSE),VLOOKUP($A1117,EDC_update!$B$2:$F$450,5,FALSE))</f>
        <v>CAT1</v>
      </c>
      <c r="V1117" s="78">
        <f>IF(IFERROR(SEARCH("PBT",P1117),99)=99,IF(IFERROR(SEARCH("suspected PBT",S1117),99)=99,IF(IFERROR(SEARCH("concluded to be PBT",K1117),99)=99,IF(IFERROR(SEARCH("PBT",S1117),99)=99,IF(IFERROR(SEARCH("PBT cand",L1117),99)=99,IF(IFERROR(SEARCH("PBT",L1117),99)=99,IF(IFERROR(SEARCH("persistent, bioackumulative and toxic properties",K1117),99)=99,0,Scoring!$E$3),Scoring!$E$3),Scoring!$E$7),Scoring!$E$3),Scoring!$E$5),Scoring!$E$6),Scoring!$E$3)</f>
        <v>0</v>
      </c>
      <c r="W1117" s="78">
        <f>IF(IFERROR(SEARCH("vPvB",P1117),99)=99,IF(IFERROR(SEARCH("suspected pbt/vPvB",S1117),99)=99,IF(IFERROR(SEARCH("vPvB",S1117),99)=99,IF(IFERROR(SEARCH("concluded to be a vPvB",S1117),99)=99,IF(IFERROR(SEARCH("identified as vPvB",K1117),99)=99,IF(IFERROR(SEARCH("concluded to be a vPvB",K1117),99)=99,IF(IFERROR(SEARCH("concluded to be both pbt and vPvB",S1117),99)=99,IF(IFERROR(SEARCH("concluded to be both pbt and vPvB",K1117),99)=99,0,Scoring!$E$5),Scoring!$E$5),Scoring!$E$5),Scoring!$E$5),Scoring!$E$5),Scoring!$E$4),Scoring!$E$6),Scoring!$E$4)</f>
        <v>0</v>
      </c>
      <c r="X1117" s="78">
        <f>IF(IFERROR(SEARCH("H410",N1117),99)=99,IF(IFERROR(SEARCH("H410",O1117),99)=99,IF(IFERROR(SEARCH("H410",Q1117),99)=99,IF(IFERROR(SEARCH("H410",M1117),99)=99,IF(IFERROR(SEARCH("H410",R1117),99)=99,IF(IFERROR(SEARCH("H411",N1117),99)=99,IF(IFERROR(SEARCH("H411",O1117),99)=99,IF(IFERROR(SEARCH("H411",Q1117),99)=99,IF(IFERROR(SEARCH("H411",M1117),99)=99,IF(IFERROR(SEARCH("H411",R1117),99)=99,IF(IFERROR(SEARCH("H413",N1117),99)=99,IF(IFERROR(SEARCH("H413",O1117),99)=99,IF(IFERROR(SEARCH("H413",Q1117),99)=99,IF(IFERROR(SEARCH("H413",M1117),99)=99,IF(IFERROR(SEARCH("H413",R1117),99)=99,IF(IFERROR(SEARCH("H412",N1117),99)=99,IF(IFERROR(SEARCH("H412",O1117),99)=99,IF(IFERROR(SEARCH("H412",Q1117),99)=99,IF(IFERROR(SEARCH("H412",M1117),99)=99,IF(IFERROR(SEARCH("H412",R1117),99)=99,0,Scoring!$E$2),Scoring!$E$2),Scoring!$E$2),Scoring!$E$2),Scoring!$E$2),Scoring!$E$2),Scoring!$E$2),Scoring!$E$2),Scoring!$E$2),Scoring!$E$2),Scoring!$E$2),Scoring!$E$2),Scoring!$E$2),Scoring!$E$2),Scoring!$E$2),Scoring!$E$2),Scoring!$E$2),Scoring!$E$2),Scoring!$E$2),Scoring!$E$2)</f>
        <v>0</v>
      </c>
      <c r="Y1117" s="78">
        <f>IF(IFERROR(SEARCH("CMR",K1117),99)=99,IF(IFERROR(SEARCH("Suspected CMR",S1117),99)=99,IF(IFERROR(SEARCH("CMR",S1117),99)=99,0,Scoring!$E$8),Scoring!$E$9),Scoring!$E$8)</f>
        <v>0</v>
      </c>
      <c r="Z1117" s="78">
        <f>IF(IFERROR(SEARCH("H350",N1117),99)=99,IF(IFERROR(SEARCH("H350",O1117),99)=99,IF(IFERROR(SEARCH("H350",Q1117),99)=99,IF(IFERROR(SEARCH("H350",M1117),99)=99,IF(IFERROR(SEARCH("H350",R1117),99)=99,IF(IFERROR(SEARCH("H351",N1117),99)=99,IF(IFERROR(SEARCH("H351",O1117),99)=99,IF(IFERROR(SEARCH("H351",Q1117),99)=99,IF(IFERROR(SEARCH("H351",M1117),99)=99,IF(IFERROR(SEARCH("H351",R1117),99)=99,IF(IFERROR(SEARCH("carcinogenic",P1117),99)=99,IF(IFERROR(SEARCH("suspected carcinogenic",S1117),99)=99,0,Scoring!$E$12),Scoring!$E$11),Scoring!$E$10),Scoring!$E$10),Scoring!$E$10),Scoring!$E$10),Scoring!$E$10),Scoring!$E$10),Scoring!$E$10),Scoring!$E$10),Scoring!$E$10),Scoring!$E$10)</f>
        <v>0</v>
      </c>
      <c r="AA1117" s="78">
        <f>IF(IFERROR(SEARCH("H340",N1117),99)=99,IF(IFERROR(SEARCH("H340",O1117),99)=99,IF(IFERROR(SEARCH("H340",Q1117),99)=99,IF(IFERROR(SEARCH("H340",M1117),99)=99,IF(IFERROR(SEARCH("H340",R1117),99)=99,IF(IFERROR(SEARCH("H341",N1117),99)=99,IF(IFERROR(SEARCH("H341",O1117),99)=99,IF(IFERROR(SEARCH("H341",Q1117),99)=99,IF(IFERROR(SEARCH("H341",M1117),99)=99,IF(IFERROR(SEARCH("H341",R1117),99)=99,IF(IFERROR(SEARCH("mutagenic",P1117),99)=99,IF(IFERROR(SEARCH("suspected mutagenic",S1117),99)=99,0,Scoring!$E$15),Scoring!$E$14),Scoring!$E$13),Scoring!$E$13),Scoring!$E$13),Scoring!$E$13),Scoring!$E$13),Scoring!$E$13),Scoring!$E$13),Scoring!$E$13),Scoring!$E$13),Scoring!$E$13)</f>
        <v>0</v>
      </c>
      <c r="AB1117" s="78">
        <f>IF(IFERROR(SEARCH("H360",N1117),99)=99,IF(IFERROR(SEARCH("H360",O1117),99)=99,IF(IFERROR(SEARCH("H360",Q1117),99)=99,IF(IFERROR(SEARCH("H360",M1117),99)=99,IF(IFERROR(SEARCH("H360",R1117),99)=99,IF(IFERROR(SEARCH("H361",N1117),99)=99,IF(IFERROR(SEARCH("H361",O1117),99)=99,IF(IFERROR(SEARCH("H361",Q1117),99)=99,IF(IFERROR(SEARCH("H361",M1117),99)=99,IF(IFERROR(SEARCH("H361",R1117),99)=99,IF(IFERROR(SEARCH("reproduction",P1117),99)=99,IF(IFERROR(SEARCH("suspected reprotoxic",S1117),99)=99,IF(IFERROR(SEARCH("reprotoxic",S1117),99)=99,IF(IFERROR(SEARCH("reprotoxic",K1117),99)=99,0,Scoring!$E$18),Scoring!$E$18),Scoring!$E$19),Scoring!$E$17),Scoring!$E$16),Scoring!$E$16),Scoring!$E$16),Scoring!$E$16),Scoring!$E$16),Scoring!$E$16),Scoring!$E$16),Scoring!$E$16),Scoring!$E$16),Scoring!$E$16)</f>
        <v>0</v>
      </c>
      <c r="AC1117" s="78">
        <f>IF(IFERROR(SEARCH("57f",L1117),99)=99,IF(IFERROR(SEARCH("57(f)",P1117),99)=99,0,Scoring!$E$20),Scoring!$E$20)</f>
        <v>0</v>
      </c>
      <c r="AD1117" s="78">
        <f>IF(IFERROR(SEARCH("CAT1",T1117),99)=99,IF(IFERROR(SEARCH("CAT2",T1117),99)=99,IF(IFERROR(SEARCH("CAT3",T1117),99)=99,IF(IFERROR(SEARCH("concluded to be endocrine",K1117),99)=99,IF(IFERROR(SEARCH("categorised as endocrine",K1117),99)=99,IF(IFERROR(SEARCH("endocrine disrupting",P1117),99)=99,IF(IFERROR(SEARCH("endocrine disrupting",K1117),99)=99,IF(IFERROR(SEARCH("suspected endocrine",S1117),99)=99,IF(IFERROR(SEARCH("potential endocrine",S1117),99)=99,0,Scoring!$E$25),Scoring!$E$25),Scoring!$E$24),Scoring!$E$24),Scoring!$E$24),Scoring!$E$24),Scoring!$E$23),Scoring!$E$22),Scoring!$E$21)</f>
        <v>1</v>
      </c>
      <c r="AE1117" s="78">
        <f>IF(IFERROR(SEARCH("suspected sensitiser",S1117),99)=99,IF(IFERROR(SEARCH("sensitiser",S1117),99)=99,IF(IFERROR(SEARCH("other hazard based concern",S1117),99)=99,0,Scoring!$E$28),Scoring!$E$26),Scoring!$E$27)</f>
        <v>0</v>
      </c>
      <c r="AF1117" s="78">
        <f>IF(IFERROR(M1117,1)=1,IF(IFERROR(N1117,1)=1,IF(IFERROR(O1117,1)=1,IF(IFERROR(Q1117,1)=1,IF(IFERROR(R1117,1)=1,IF(IFERROR(T1117,1)=1,IF(IFERROR(K1117,1)=1,IF(IFERROR(P1117,1)=1,IF(IFERROR(S1117,1)=1,Scoring!$E$29,0),0),0),0),0),0),0),0),0)</f>
        <v>0</v>
      </c>
      <c r="AG1117" s="78">
        <f t="shared" si="79"/>
        <v>1</v>
      </c>
      <c r="AI1117" s="93"/>
      <c r="AJ1117" s="94"/>
      <c r="AK1117" s="76"/>
      <c r="AL1117" s="75"/>
      <c r="AN1117" s="79"/>
      <c r="AO1117" s="79"/>
      <c r="AP1117" s="79"/>
      <c r="AQ1117" s="79"/>
      <c r="AR1117" s="79"/>
      <c r="AS1117" s="78"/>
      <c r="AU1117" s="79">
        <f>IF(IFERROR(F1117,99)=99,IF(IFERROR(G1117,99)=99,IF(IFERROR(H1117,99)=99,IF(IFERROR(I1117,99)=99,IF(IFERROR(E1117,99)=99,IF(IFERROR(J1117,99)=99,0,Scoring!$B$7),Scoring!$B$3),Scoring!$B$2),Scoring!$B$6),Scoring!$B$5),Scoring!$B$4)</f>
        <v>0.3</v>
      </c>
      <c r="AV1117" s="78">
        <f t="shared" si="80"/>
        <v>0.3</v>
      </c>
      <c r="AW1117" s="78"/>
      <c r="AX1117" s="66"/>
      <c r="AY1117" s="78"/>
      <c r="AZ1117" s="76"/>
      <c r="BB1117" s="76"/>
    </row>
    <row r="1118" spans="1:54" x14ac:dyDescent="0.25">
      <c r="A1118" s="89" t="s">
        <v>7204</v>
      </c>
      <c r="B1118" s="89" t="s">
        <v>30</v>
      </c>
      <c r="C1118" s="89" t="s">
        <v>30</v>
      </c>
      <c r="D1118" s="89" t="s">
        <v>7205</v>
      </c>
      <c r="E1118" s="76" t="e">
        <f>IF(C1118="-",IF(A1118="-",VLOOKUP(D1118,'sin-list 180320_update'!$C$2:$C$835,1,FALSE),VLOOKUP(A1118,'sin-list 180320_update'!$A$2:$A$835,1,FALSE)),VLOOKUP(C1118,'sin-list 180320_update'!$B$2:$B$835,1,FALSE))</f>
        <v>#N/A</v>
      </c>
      <c r="F1118" s="76" t="e">
        <f>IF($C1118="-",IF($A1118="-",VLOOKUP($D1118,'REACH Bilaga XVII_update'!$A$5:$A$131,1,FALSE),VLOOKUP($A1118,'REACH Bilaga XVII_update'!$C$5:$C$131,1,FALSE)),VLOOKUP($C1118,'REACH Bilaga XVII_update'!$B$5:$B$131,1,FALSE))</f>
        <v>#N/A</v>
      </c>
      <c r="G1118" s="76" t="e">
        <f>IF($C1118="-",IF($A1118="-",VLOOKUP($D1118,' REACH Bilaga 59_update'!$A$5:$A$210,1,FALSE),VLOOKUP($A1118,' REACH Bilaga 59_update'!$D$5:$D$210,1,FALSE)),VLOOKUP($C1118,' REACH Bilaga 59_update'!$C$5:$C$210,1,FALSE))</f>
        <v>#N/A</v>
      </c>
      <c r="H1118" s="76" t="e">
        <f>IF($C1118="-",IF($A1118="-",VLOOKUP($D1118,'REACH Bilaga XIV_update'!$A$5:$A$110,1,FALSE),VLOOKUP($A1118,'REACH Bilaga XIV_update'!$D$5:$D$110,1,FALSE)),VLOOKUP($C1118,'REACH Bilaga XIV_update'!$C$5:$C$110,1,FALSE))</f>
        <v>#N/A</v>
      </c>
      <c r="I1118" s="76" t="e">
        <f>IF($C1118="-",IF($A1118="-",VLOOKUP($D1118,CoRAP_update!$A$5:$A$376,1,FALSE),VLOOKUP($A1118,CoRAP_update!$D$5:$D$376,1,FALSE)),VLOOKUP($C1118,CoRAP_update!$C$5:$C$376,1,FALSE))</f>
        <v>#N/A</v>
      </c>
      <c r="J1118" s="76" t="str">
        <f>IF($C1118="-",IF($A1118="-",VLOOKUP($D1118,EDC_update!$C$2:$C$450,1,FALSE),VLOOKUP($A1118,EDC_update!$B$2:$B$450,1,FALSE)),VLOOKUP($C1118,EDC_update!$L$2:$L$450,1,FALSE))</f>
        <v>789-02-6</v>
      </c>
      <c r="K1118" s="76" t="e">
        <f>IF($C1118="-",IF($A1118="-",IF(VLOOKUP($D1118,'sin-list 180320_update'!$C$2:$S$835,3,FALSE)="",NA(),VLOOKUP($D1118,'sin-list 180320_update'!$C$2:$S$835,3,FALSE)),IF(VLOOKUP($A1118,'sin-list 180320_update'!$A$2:$S$835,5,FALSE)="",NA(),VLOOKUP($A1118,'sin-list 180320_update'!$A$2:$S$835,5,FALSE))),IF(VLOOKUP($C1118,'sin-list 180320_update'!$B$2:$S$835,4,FALSE)="",NA(),VLOOKUP($C1118,'sin-list 180320_update'!$B$2:$S$835,4,FALSE)))</f>
        <v>#N/A</v>
      </c>
      <c r="L1118" s="76" t="e">
        <f>IF($C1118="-",IF($A1118="-",VLOOKUP($D1118,'sin-list 180320_update'!$C$2:$S$835,6,FALSE),VLOOKUP($A1118,'sin-list 180320_update'!$A$2:$S$835,8,FALSE)),VLOOKUP($C1118,'sin-list 180320_update'!$B$2:$S$835,7,FALSE))</f>
        <v>#N/A</v>
      </c>
      <c r="M1118" s="76" t="e">
        <f>IF($C1118="-",IF($A1118="-",IF(VLOOKUP($D1118,'sin-list 180320_update'!$C$2:$S$835,8,FALSE)="",NA(),VLOOKUP($D1118,'sin-list 180320_update'!$C$2:$S$835,8,FALSE)),IF(VLOOKUP($A1118,'sin-list 180320_update'!$A$2:$S$835,10,FALSE)="",NA(),VLOOKUP($A1118,'sin-list 180320_update'!$A$2:$S$835,10,FALSE))),IF(VLOOKUP($C1118,'sin-list 180320_update'!$B$2:$S$835,9,FALSE)="",NA(),VLOOKUP($C1118,'sin-list 180320_update'!$B$2:$S$835,9,FALSE)))</f>
        <v>#N/A</v>
      </c>
      <c r="N1118" s="76" t="e">
        <f>IF($C1118="-",IF($A1118="-",IF(VLOOKUP($D1118,'REACH Bilaga XVII_update'!$A$5:$E$131,4,FALSE)="",NA(),VLOOKUP($D1118,'REACH Bilaga XVII_update'!$A$5:$E$131,4,FALSE)),IF(VLOOKUP($A1118,'REACH Bilaga XVII_update'!$C$5:$D$131,2,FALSE)="",NA(),VLOOKUP($A1118,'REACH Bilaga XVII_update'!$C$5:$D$131,2,FALSE))),IF(VLOOKUP($C1118,'REACH Bilaga XVII_update'!$B$5:$D$131,3,FALSE)="",NA(),VLOOKUP($C1118,'REACH Bilaga XVII_update'!$B$5:$D$131,3,FALSE)))</f>
        <v>#N/A</v>
      </c>
      <c r="O1118" s="76" t="e">
        <f>IF($C1118="-",IF($A1118="-",IF(VLOOKUP($D1118,' REACH Bilaga 59_update'!$A$5:$E$210,5,FALSE)="",NA(),VLOOKUP($D1118,' REACH Bilaga 59_update'!$A$5:$E$210,5,FALSE)),IF(VLOOKUP($A1118,' REACH Bilaga 59_update'!$D$5:$E$210,2,FALSE)="",NA(),VLOOKUP($A1118,' REACH Bilaga 59_update'!$D$5:$E$210,2,FALSE))),IF(VLOOKUP($C1118,' REACH Bilaga 59_update'!$C$5:$E$210,3,FALSE)="",NA(),VLOOKUP($C1118,' REACH Bilaga 59_update'!$C$5:$E$210,3,FALSE)))</f>
        <v>#N/A</v>
      </c>
      <c r="P1118" s="76" t="e">
        <f>IF(C1118="-",IF(A1118="-",IFERROR(VLOOKUP($D1118,' REACH Bilaga 59_update'!$A$5:$F$210,MATCH(Sammanfattning!P$1,' REACH Bilaga 59_update'!$A$4:$F$4,0),FALSE),VLOOKUP($D1118,'REACH Bilaga XIV_update'!$A$4:$H$110,MATCH(Sammanfattning!P$1,'REACH Bilaga XIV_update'!$A$4:$H$4,0),FALSE)),IFERROR(VLOOKUP($A1118,' REACH Bilaga 59_update'!$D$5:$F$210,MATCH(Sammanfattning!P$1,' REACH Bilaga 59_update'!$D$4:$F$4,0),FALSE),VLOOKUP($A1118,'REACH Bilaga XIV_update'!$D$4:$H$110,MATCH(Sammanfattning!P$1,'REACH Bilaga XIV_update'!$D$4:$H$4,0),FALSE))),IFERROR(VLOOKUP($C1118,' REACH Bilaga 59_update'!$C$5:$F$210,MATCH(Sammanfattning!P$1,' REACH Bilaga 59_update'!$C$4:$F$4,0),FALSE),VLOOKUP($C1118,'REACH Bilaga XIV_update'!$C$4:$H$110,MATCH(Sammanfattning!P$1,'REACH Bilaga XIV_update'!$C$4:$H$4,0),FALSE)))</f>
        <v>#N/A</v>
      </c>
      <c r="Q1118" s="76" t="e">
        <f>IF($C1118="-",IF($A1118="-",IF(VLOOKUP($D1118,'REACH Bilaga XIV_update'!$A$5:$I$110,9,FALSE)="",NA(),VLOOKUP($D1118,'REACH Bilaga XIV_update'!$A$5:$I$110,9,FALSE)),IF(VLOOKUP($A1118,'REACH Bilaga XIV_update'!$D$5:$I$110,6,FALSE)="",NA(),VLOOKUP($A1118,'REACH Bilaga XIV_update'!$D$5:$I$110,6,FALSE))),IF(VLOOKUP($C1118,'REACH Bilaga XIV_update'!$C$5:$I$110,7,FALSE)="",NA(),VLOOKUP($C1118,'REACH Bilaga XIV_update'!$C$5:$I$110,7,FALSE)))</f>
        <v>#N/A</v>
      </c>
      <c r="R1118" s="76" t="e">
        <f>IF($C1118="-",IF($A1118="-",IF(VLOOKUP($D1118,CoRAP_update!$A$5:$O$376,15,FALSE)="",NA(),VLOOKUP($D1118,CoRAP_update!$A$5:$O$376,15,FALSE)),IF(VLOOKUP($A1118,CoRAP_update!$D$5:$O$376,12,FALSE)="",NA(),VLOOKUP($A1118,CoRAP_update!$D$5:$O$376,12,FALSE))),IF(VLOOKUP($C1118,CoRAP_update!$C$5:$O$376,13,FALSE)="",NA(),VLOOKUP($C1118,CoRAP_update!$C$5:$O$376,13,FALSE)))</f>
        <v>#N/A</v>
      </c>
      <c r="S1118" s="144" t="e">
        <f>IF($C1118="-",IF($A1118="-",VLOOKUP($D1118,CoRAP_update!$A$5:$J$376,MATCH(Sammanfattning!S$1,CoRAP_update!$A$4:$J$4,0),FALSE),VLOOKUP($A1118,CoRAP_update!$D$5:$J$376,MATCH(Sammanfattning!S$1,CoRAP_update!$D$4:$J$4,0),FALSE)),VLOOKUP($C1118,CoRAP_update!$C$5:$J$376,MATCH(Sammanfattning!S$1,CoRAP_update!$C$4:$J$4,0),FALSE))</f>
        <v>#N/A</v>
      </c>
      <c r="T1118" s="76" t="str">
        <f>IF($A1118="-",VLOOKUP($D1118,EDC_update!$C$2:$F$450,4,FALSE),VLOOKUP($A1118,EDC_update!$B$2:$F$450,5,FALSE))</f>
        <v>CAT1</v>
      </c>
      <c r="V1118" s="78">
        <f>IF(IFERROR(SEARCH("PBT",P1118),99)=99,IF(IFERROR(SEARCH("suspected PBT",S1118),99)=99,IF(IFERROR(SEARCH("concluded to be PBT",K1118),99)=99,IF(IFERROR(SEARCH("PBT",S1118),99)=99,IF(IFERROR(SEARCH("PBT cand",L1118),99)=99,IF(IFERROR(SEARCH("PBT",L1118),99)=99,IF(IFERROR(SEARCH("persistent, bioackumulative and toxic properties",K1118),99)=99,0,Scoring!$E$3),Scoring!$E$3),Scoring!$E$7),Scoring!$E$3),Scoring!$E$5),Scoring!$E$6),Scoring!$E$3)</f>
        <v>0</v>
      </c>
      <c r="W1118" s="78">
        <f>IF(IFERROR(SEARCH("vPvB",P1118),99)=99,IF(IFERROR(SEARCH("suspected pbt/vPvB",S1118),99)=99,IF(IFERROR(SEARCH("vPvB",S1118),99)=99,IF(IFERROR(SEARCH("concluded to be a vPvB",S1118),99)=99,IF(IFERROR(SEARCH("identified as vPvB",K1118),99)=99,IF(IFERROR(SEARCH("concluded to be a vPvB",K1118),99)=99,IF(IFERROR(SEARCH("concluded to be both pbt and vPvB",S1118),99)=99,IF(IFERROR(SEARCH("concluded to be both pbt and vPvB",K1118),99)=99,0,Scoring!$E$5),Scoring!$E$5),Scoring!$E$5),Scoring!$E$5),Scoring!$E$5),Scoring!$E$4),Scoring!$E$6),Scoring!$E$4)</f>
        <v>0</v>
      </c>
      <c r="X1118" s="78">
        <f>IF(IFERROR(SEARCH("H410",N1118),99)=99,IF(IFERROR(SEARCH("H410",O1118),99)=99,IF(IFERROR(SEARCH("H410",Q1118),99)=99,IF(IFERROR(SEARCH("H410",M1118),99)=99,IF(IFERROR(SEARCH("H410",R1118),99)=99,IF(IFERROR(SEARCH("H411",N1118),99)=99,IF(IFERROR(SEARCH("H411",O1118),99)=99,IF(IFERROR(SEARCH("H411",Q1118),99)=99,IF(IFERROR(SEARCH("H411",M1118),99)=99,IF(IFERROR(SEARCH("H411",R1118),99)=99,IF(IFERROR(SEARCH("H413",N1118),99)=99,IF(IFERROR(SEARCH("H413",O1118),99)=99,IF(IFERROR(SEARCH("H413",Q1118),99)=99,IF(IFERROR(SEARCH("H413",M1118),99)=99,IF(IFERROR(SEARCH("H413",R1118),99)=99,IF(IFERROR(SEARCH("H412",N1118),99)=99,IF(IFERROR(SEARCH("H412",O1118),99)=99,IF(IFERROR(SEARCH("H412",Q1118),99)=99,IF(IFERROR(SEARCH("H412",M1118),99)=99,IF(IFERROR(SEARCH("H412",R1118),99)=99,0,Scoring!$E$2),Scoring!$E$2),Scoring!$E$2),Scoring!$E$2),Scoring!$E$2),Scoring!$E$2),Scoring!$E$2),Scoring!$E$2),Scoring!$E$2),Scoring!$E$2),Scoring!$E$2),Scoring!$E$2),Scoring!$E$2),Scoring!$E$2),Scoring!$E$2),Scoring!$E$2),Scoring!$E$2),Scoring!$E$2),Scoring!$E$2),Scoring!$E$2)</f>
        <v>0</v>
      </c>
      <c r="Y1118" s="78">
        <f>IF(IFERROR(SEARCH("CMR",K1118),99)=99,IF(IFERROR(SEARCH("Suspected CMR",S1118),99)=99,IF(IFERROR(SEARCH("CMR",S1118),99)=99,0,Scoring!$E$8),Scoring!$E$9),Scoring!$E$8)</f>
        <v>0</v>
      </c>
      <c r="Z1118" s="78">
        <f>IF(IFERROR(SEARCH("H350",N1118),99)=99,IF(IFERROR(SEARCH("H350",O1118),99)=99,IF(IFERROR(SEARCH("H350",Q1118),99)=99,IF(IFERROR(SEARCH("H350",M1118),99)=99,IF(IFERROR(SEARCH("H350",R1118),99)=99,IF(IFERROR(SEARCH("H351",N1118),99)=99,IF(IFERROR(SEARCH("H351",O1118),99)=99,IF(IFERROR(SEARCH("H351",Q1118),99)=99,IF(IFERROR(SEARCH("H351",M1118),99)=99,IF(IFERROR(SEARCH("H351",R1118),99)=99,IF(IFERROR(SEARCH("carcinogenic",P1118),99)=99,IF(IFERROR(SEARCH("suspected carcinogenic",S1118),99)=99,0,Scoring!$E$12),Scoring!$E$11),Scoring!$E$10),Scoring!$E$10),Scoring!$E$10),Scoring!$E$10),Scoring!$E$10),Scoring!$E$10),Scoring!$E$10),Scoring!$E$10),Scoring!$E$10),Scoring!$E$10)</f>
        <v>0</v>
      </c>
      <c r="AA1118" s="78">
        <f>IF(IFERROR(SEARCH("H340",N1118),99)=99,IF(IFERROR(SEARCH("H340",O1118),99)=99,IF(IFERROR(SEARCH("H340",Q1118),99)=99,IF(IFERROR(SEARCH("H340",M1118),99)=99,IF(IFERROR(SEARCH("H340",R1118),99)=99,IF(IFERROR(SEARCH("H341",N1118),99)=99,IF(IFERROR(SEARCH("H341",O1118),99)=99,IF(IFERROR(SEARCH("H341",Q1118),99)=99,IF(IFERROR(SEARCH("H341",M1118),99)=99,IF(IFERROR(SEARCH("H341",R1118),99)=99,IF(IFERROR(SEARCH("mutagenic",P1118),99)=99,IF(IFERROR(SEARCH("suspected mutagenic",S1118),99)=99,0,Scoring!$E$15),Scoring!$E$14),Scoring!$E$13),Scoring!$E$13),Scoring!$E$13),Scoring!$E$13),Scoring!$E$13),Scoring!$E$13),Scoring!$E$13),Scoring!$E$13),Scoring!$E$13),Scoring!$E$13)</f>
        <v>0</v>
      </c>
      <c r="AB1118" s="78">
        <f>IF(IFERROR(SEARCH("H360",N1118),99)=99,IF(IFERROR(SEARCH("H360",O1118),99)=99,IF(IFERROR(SEARCH("H360",Q1118),99)=99,IF(IFERROR(SEARCH("H360",M1118),99)=99,IF(IFERROR(SEARCH("H360",R1118),99)=99,IF(IFERROR(SEARCH("H361",N1118),99)=99,IF(IFERROR(SEARCH("H361",O1118),99)=99,IF(IFERROR(SEARCH("H361",Q1118),99)=99,IF(IFERROR(SEARCH("H361",M1118),99)=99,IF(IFERROR(SEARCH("H361",R1118),99)=99,IF(IFERROR(SEARCH("reproduction",P1118),99)=99,IF(IFERROR(SEARCH("suspected reprotoxic",S1118),99)=99,IF(IFERROR(SEARCH("reprotoxic",S1118),99)=99,IF(IFERROR(SEARCH("reprotoxic",K1118),99)=99,0,Scoring!$E$18),Scoring!$E$18),Scoring!$E$19),Scoring!$E$17),Scoring!$E$16),Scoring!$E$16),Scoring!$E$16),Scoring!$E$16),Scoring!$E$16),Scoring!$E$16),Scoring!$E$16),Scoring!$E$16),Scoring!$E$16),Scoring!$E$16)</f>
        <v>0</v>
      </c>
      <c r="AC1118" s="78">
        <f>IF(IFERROR(SEARCH("57f",L1118),99)=99,IF(IFERROR(SEARCH("57(f)",P1118),99)=99,0,Scoring!$E$20),Scoring!$E$20)</f>
        <v>0</v>
      </c>
      <c r="AD1118" s="78">
        <f>IF(IFERROR(SEARCH("CAT1",T1118),99)=99,IF(IFERROR(SEARCH("CAT2",T1118),99)=99,IF(IFERROR(SEARCH("CAT3",T1118),99)=99,IF(IFERROR(SEARCH("concluded to be endocrine",K1118),99)=99,IF(IFERROR(SEARCH("categorised as endocrine",K1118),99)=99,IF(IFERROR(SEARCH("endocrine disrupting",P1118),99)=99,IF(IFERROR(SEARCH("endocrine disrupting",K1118),99)=99,IF(IFERROR(SEARCH("suspected endocrine",S1118),99)=99,IF(IFERROR(SEARCH("potential endocrine",S1118),99)=99,0,Scoring!$E$25),Scoring!$E$25),Scoring!$E$24),Scoring!$E$24),Scoring!$E$24),Scoring!$E$24),Scoring!$E$23),Scoring!$E$22),Scoring!$E$21)</f>
        <v>1</v>
      </c>
      <c r="AE1118" s="78">
        <f>IF(IFERROR(SEARCH("suspected sensitiser",S1118),99)=99,IF(IFERROR(SEARCH("sensitiser",S1118),99)=99,IF(IFERROR(SEARCH("other hazard based concern",S1118),99)=99,0,Scoring!$E$28),Scoring!$E$26),Scoring!$E$27)</f>
        <v>0</v>
      </c>
      <c r="AF1118" s="78">
        <f>IF(IFERROR(M1118,1)=1,IF(IFERROR(N1118,1)=1,IF(IFERROR(O1118,1)=1,IF(IFERROR(Q1118,1)=1,IF(IFERROR(R1118,1)=1,IF(IFERROR(T1118,1)=1,IF(IFERROR(K1118,1)=1,IF(IFERROR(P1118,1)=1,IF(IFERROR(S1118,1)=1,Scoring!$E$29,0),0),0),0),0),0),0),0),0)</f>
        <v>0</v>
      </c>
      <c r="AG1118" s="78">
        <f t="shared" si="79"/>
        <v>1</v>
      </c>
      <c r="AI1118" s="93"/>
      <c r="AJ1118" s="94"/>
      <c r="AK1118" s="76"/>
      <c r="AL1118" s="75"/>
      <c r="AN1118" s="79"/>
      <c r="AO1118" s="79"/>
      <c r="AP1118" s="79"/>
      <c r="AQ1118" s="79"/>
      <c r="AR1118" s="79"/>
      <c r="AS1118" s="78"/>
      <c r="AU1118" s="79">
        <f>IF(IFERROR(F1118,99)=99,IF(IFERROR(G1118,99)=99,IF(IFERROR(H1118,99)=99,IF(IFERROR(I1118,99)=99,IF(IFERROR(E1118,99)=99,IF(IFERROR(J1118,99)=99,0,Scoring!$B$7),Scoring!$B$3),Scoring!$B$2),Scoring!$B$6),Scoring!$B$5),Scoring!$B$4)</f>
        <v>0.3</v>
      </c>
      <c r="AV1118" s="78">
        <f t="shared" si="80"/>
        <v>0.3</v>
      </c>
      <c r="AW1118" s="78"/>
      <c r="AX1118" s="66"/>
      <c r="AY1118" s="78"/>
      <c r="AZ1118" s="76"/>
      <c r="BB1118" s="76"/>
    </row>
    <row r="1119" spans="1:54" x14ac:dyDescent="0.25">
      <c r="A1119" s="89" t="s">
        <v>7395</v>
      </c>
      <c r="B1119" s="89" t="s">
        <v>30</v>
      </c>
      <c r="C1119" s="89" t="s">
        <v>30</v>
      </c>
      <c r="D1119" s="89" t="s">
        <v>7396</v>
      </c>
      <c r="E1119" s="76" t="e">
        <f>IF(C1119="-",IF(A1119="-",VLOOKUP(D1119,'sin-list 180320_update'!$C$2:$C$835,1,FALSE),VLOOKUP(A1119,'sin-list 180320_update'!$A$2:$A$835,1,FALSE)),VLOOKUP(C1119,'sin-list 180320_update'!$B$2:$B$835,1,FALSE))</f>
        <v>#N/A</v>
      </c>
      <c r="F1119" s="76" t="e">
        <f>IF($C1119="-",IF($A1119="-",VLOOKUP($D1119,'REACH Bilaga XVII_update'!$A$5:$A$131,1,FALSE),VLOOKUP($A1119,'REACH Bilaga XVII_update'!$C$5:$C$131,1,FALSE)),VLOOKUP($C1119,'REACH Bilaga XVII_update'!$B$5:$B$131,1,FALSE))</f>
        <v>#N/A</v>
      </c>
      <c r="G1119" s="76" t="e">
        <f>IF($C1119="-",IF($A1119="-",VLOOKUP($D1119,' REACH Bilaga 59_update'!$A$5:$A$210,1,FALSE),VLOOKUP($A1119,' REACH Bilaga 59_update'!$D$5:$D$210,1,FALSE)),VLOOKUP($C1119,' REACH Bilaga 59_update'!$C$5:$C$210,1,FALSE))</f>
        <v>#N/A</v>
      </c>
      <c r="H1119" s="76" t="e">
        <f>IF($C1119="-",IF($A1119="-",VLOOKUP($D1119,'REACH Bilaga XIV_update'!$A$5:$A$110,1,FALSE),VLOOKUP($A1119,'REACH Bilaga XIV_update'!$D$5:$D$110,1,FALSE)),VLOOKUP($C1119,'REACH Bilaga XIV_update'!$C$5:$C$110,1,FALSE))</f>
        <v>#N/A</v>
      </c>
      <c r="I1119" s="76" t="e">
        <f>IF($C1119="-",IF($A1119="-",VLOOKUP($D1119,CoRAP_update!$A$5:$A$376,1,FALSE),VLOOKUP($A1119,CoRAP_update!$D$5:$D$376,1,FALSE)),VLOOKUP($C1119,CoRAP_update!$C$5:$C$376,1,FALSE))</f>
        <v>#N/A</v>
      </c>
      <c r="J1119" s="76" t="str">
        <f>IF($C1119="-",IF($A1119="-",VLOOKUP($D1119,EDC_update!$C$2:$C$450,1,FALSE),VLOOKUP($A1119,EDC_update!$B$2:$B$450,1,FALSE)),VLOOKUP($C1119,EDC_update!$L$2:$L$450,1,FALSE))</f>
        <v>8001-35-2</v>
      </c>
      <c r="K1119" s="76" t="e">
        <f>IF($C1119="-",IF($A1119="-",IF(VLOOKUP($D1119,'sin-list 180320_update'!$C$2:$S$835,3,FALSE)="",NA(),VLOOKUP($D1119,'sin-list 180320_update'!$C$2:$S$835,3,FALSE)),IF(VLOOKUP($A1119,'sin-list 180320_update'!$A$2:$S$835,5,FALSE)="",NA(),VLOOKUP($A1119,'sin-list 180320_update'!$A$2:$S$835,5,FALSE))),IF(VLOOKUP($C1119,'sin-list 180320_update'!$B$2:$S$835,4,FALSE)="",NA(),VLOOKUP($C1119,'sin-list 180320_update'!$B$2:$S$835,4,FALSE)))</f>
        <v>#N/A</v>
      </c>
      <c r="L1119" s="76" t="e">
        <f>IF($C1119="-",IF($A1119="-",VLOOKUP($D1119,'sin-list 180320_update'!$C$2:$S$835,6,FALSE),VLOOKUP($A1119,'sin-list 180320_update'!$A$2:$S$835,8,FALSE)),VLOOKUP($C1119,'sin-list 180320_update'!$B$2:$S$835,7,FALSE))</f>
        <v>#N/A</v>
      </c>
      <c r="M1119" s="76" t="e">
        <f>IF($C1119="-",IF($A1119="-",IF(VLOOKUP($D1119,'sin-list 180320_update'!$C$2:$S$835,8,FALSE)="",NA(),VLOOKUP($D1119,'sin-list 180320_update'!$C$2:$S$835,8,FALSE)),IF(VLOOKUP($A1119,'sin-list 180320_update'!$A$2:$S$835,10,FALSE)="",NA(),VLOOKUP($A1119,'sin-list 180320_update'!$A$2:$S$835,10,FALSE))),IF(VLOOKUP($C1119,'sin-list 180320_update'!$B$2:$S$835,9,FALSE)="",NA(),VLOOKUP($C1119,'sin-list 180320_update'!$B$2:$S$835,9,FALSE)))</f>
        <v>#N/A</v>
      </c>
      <c r="N1119" s="76" t="e">
        <f>IF($C1119="-",IF($A1119="-",IF(VLOOKUP($D1119,'REACH Bilaga XVII_update'!$A$5:$E$131,4,FALSE)="",NA(),VLOOKUP($D1119,'REACH Bilaga XVII_update'!$A$5:$E$131,4,FALSE)),IF(VLOOKUP($A1119,'REACH Bilaga XVII_update'!$C$5:$D$131,2,FALSE)="",NA(),VLOOKUP($A1119,'REACH Bilaga XVII_update'!$C$5:$D$131,2,FALSE))),IF(VLOOKUP($C1119,'REACH Bilaga XVII_update'!$B$5:$D$131,3,FALSE)="",NA(),VLOOKUP($C1119,'REACH Bilaga XVII_update'!$B$5:$D$131,3,FALSE)))</f>
        <v>#N/A</v>
      </c>
      <c r="O1119" s="76" t="e">
        <f>IF($C1119="-",IF($A1119="-",IF(VLOOKUP($D1119,' REACH Bilaga 59_update'!$A$5:$E$210,5,FALSE)="",NA(),VLOOKUP($D1119,' REACH Bilaga 59_update'!$A$5:$E$210,5,FALSE)),IF(VLOOKUP($A1119,' REACH Bilaga 59_update'!$D$5:$E$210,2,FALSE)="",NA(),VLOOKUP($A1119,' REACH Bilaga 59_update'!$D$5:$E$210,2,FALSE))),IF(VLOOKUP($C1119,' REACH Bilaga 59_update'!$C$5:$E$210,3,FALSE)="",NA(),VLOOKUP($C1119,' REACH Bilaga 59_update'!$C$5:$E$210,3,FALSE)))</f>
        <v>#N/A</v>
      </c>
      <c r="P1119" s="76" t="e">
        <f>IF(C1119="-",IF(A1119="-",IFERROR(VLOOKUP($D1119,' REACH Bilaga 59_update'!$A$5:$F$210,MATCH(Sammanfattning!P$1,' REACH Bilaga 59_update'!$A$4:$F$4,0),FALSE),VLOOKUP($D1119,'REACH Bilaga XIV_update'!$A$4:$H$110,MATCH(Sammanfattning!P$1,'REACH Bilaga XIV_update'!$A$4:$H$4,0),FALSE)),IFERROR(VLOOKUP($A1119,' REACH Bilaga 59_update'!$D$5:$F$210,MATCH(Sammanfattning!P$1,' REACH Bilaga 59_update'!$D$4:$F$4,0),FALSE),VLOOKUP($A1119,'REACH Bilaga XIV_update'!$D$4:$H$110,MATCH(Sammanfattning!P$1,'REACH Bilaga XIV_update'!$D$4:$H$4,0),FALSE))),IFERROR(VLOOKUP($C1119,' REACH Bilaga 59_update'!$C$5:$F$210,MATCH(Sammanfattning!P$1,' REACH Bilaga 59_update'!$C$4:$F$4,0),FALSE),VLOOKUP($C1119,'REACH Bilaga XIV_update'!$C$4:$H$110,MATCH(Sammanfattning!P$1,'REACH Bilaga XIV_update'!$C$4:$H$4,0),FALSE)))</f>
        <v>#N/A</v>
      </c>
      <c r="Q1119" s="76" t="e">
        <f>IF($C1119="-",IF($A1119="-",IF(VLOOKUP($D1119,'REACH Bilaga XIV_update'!$A$5:$I$110,9,FALSE)="",NA(),VLOOKUP($D1119,'REACH Bilaga XIV_update'!$A$5:$I$110,9,FALSE)),IF(VLOOKUP($A1119,'REACH Bilaga XIV_update'!$D$5:$I$110,6,FALSE)="",NA(),VLOOKUP($A1119,'REACH Bilaga XIV_update'!$D$5:$I$110,6,FALSE))),IF(VLOOKUP($C1119,'REACH Bilaga XIV_update'!$C$5:$I$110,7,FALSE)="",NA(),VLOOKUP($C1119,'REACH Bilaga XIV_update'!$C$5:$I$110,7,FALSE)))</f>
        <v>#N/A</v>
      </c>
      <c r="R1119" s="76" t="e">
        <f>IF($C1119="-",IF($A1119="-",IF(VLOOKUP($D1119,CoRAP_update!$A$5:$O$376,15,FALSE)="",NA(),VLOOKUP($D1119,CoRAP_update!$A$5:$O$376,15,FALSE)),IF(VLOOKUP($A1119,CoRAP_update!$D$5:$O$376,12,FALSE)="",NA(),VLOOKUP($A1119,CoRAP_update!$D$5:$O$376,12,FALSE))),IF(VLOOKUP($C1119,CoRAP_update!$C$5:$O$376,13,FALSE)="",NA(),VLOOKUP($C1119,CoRAP_update!$C$5:$O$376,13,FALSE)))</f>
        <v>#N/A</v>
      </c>
      <c r="S1119" s="144" t="e">
        <f>IF($C1119="-",IF($A1119="-",VLOOKUP($D1119,CoRAP_update!$A$5:$J$376,MATCH(Sammanfattning!S$1,CoRAP_update!$A$4:$J$4,0),FALSE),VLOOKUP($A1119,CoRAP_update!$D$5:$J$376,MATCH(Sammanfattning!S$1,CoRAP_update!$D$4:$J$4,0),FALSE)),VLOOKUP($C1119,CoRAP_update!$C$5:$J$376,MATCH(Sammanfattning!S$1,CoRAP_update!$C$4:$J$4,0),FALSE))</f>
        <v>#N/A</v>
      </c>
      <c r="T1119" s="76" t="str">
        <f>IF($A1119="-",VLOOKUP($D1119,EDC_update!$C$2:$F$450,4,FALSE),VLOOKUP($A1119,EDC_update!$B$2:$F$450,5,FALSE))</f>
        <v>CAT1</v>
      </c>
      <c r="V1119" s="78">
        <f>IF(IFERROR(SEARCH("PBT",P1119),99)=99,IF(IFERROR(SEARCH("suspected PBT",S1119),99)=99,IF(IFERROR(SEARCH("concluded to be PBT",K1119),99)=99,IF(IFERROR(SEARCH("PBT",S1119),99)=99,IF(IFERROR(SEARCH("PBT cand",L1119),99)=99,IF(IFERROR(SEARCH("PBT",L1119),99)=99,IF(IFERROR(SEARCH("persistent, bioackumulative and toxic properties",K1119),99)=99,0,Scoring!$E$3),Scoring!$E$3),Scoring!$E$7),Scoring!$E$3),Scoring!$E$5),Scoring!$E$6),Scoring!$E$3)</f>
        <v>0</v>
      </c>
      <c r="W1119" s="78">
        <f>IF(IFERROR(SEARCH("vPvB",P1119),99)=99,IF(IFERROR(SEARCH("suspected pbt/vPvB",S1119),99)=99,IF(IFERROR(SEARCH("vPvB",S1119),99)=99,IF(IFERROR(SEARCH("concluded to be a vPvB",S1119),99)=99,IF(IFERROR(SEARCH("identified as vPvB",K1119),99)=99,IF(IFERROR(SEARCH("concluded to be a vPvB",K1119),99)=99,IF(IFERROR(SEARCH("concluded to be both pbt and vPvB",S1119),99)=99,IF(IFERROR(SEARCH("concluded to be both pbt and vPvB",K1119),99)=99,0,Scoring!$E$5),Scoring!$E$5),Scoring!$E$5),Scoring!$E$5),Scoring!$E$5),Scoring!$E$4),Scoring!$E$6),Scoring!$E$4)</f>
        <v>0</v>
      </c>
      <c r="X1119" s="78">
        <f>IF(IFERROR(SEARCH("H410",N1119),99)=99,IF(IFERROR(SEARCH("H410",O1119),99)=99,IF(IFERROR(SEARCH("H410",Q1119),99)=99,IF(IFERROR(SEARCH("H410",M1119),99)=99,IF(IFERROR(SEARCH("H410",R1119),99)=99,IF(IFERROR(SEARCH("H411",N1119),99)=99,IF(IFERROR(SEARCH("H411",O1119),99)=99,IF(IFERROR(SEARCH("H411",Q1119),99)=99,IF(IFERROR(SEARCH("H411",M1119),99)=99,IF(IFERROR(SEARCH("H411",R1119),99)=99,IF(IFERROR(SEARCH("H413",N1119),99)=99,IF(IFERROR(SEARCH("H413",O1119),99)=99,IF(IFERROR(SEARCH("H413",Q1119),99)=99,IF(IFERROR(SEARCH("H413",M1119),99)=99,IF(IFERROR(SEARCH("H413",R1119),99)=99,IF(IFERROR(SEARCH("H412",N1119),99)=99,IF(IFERROR(SEARCH("H412",O1119),99)=99,IF(IFERROR(SEARCH("H412",Q1119),99)=99,IF(IFERROR(SEARCH("H412",M1119),99)=99,IF(IFERROR(SEARCH("H412",R1119),99)=99,0,Scoring!$E$2),Scoring!$E$2),Scoring!$E$2),Scoring!$E$2),Scoring!$E$2),Scoring!$E$2),Scoring!$E$2),Scoring!$E$2),Scoring!$E$2),Scoring!$E$2),Scoring!$E$2),Scoring!$E$2),Scoring!$E$2),Scoring!$E$2),Scoring!$E$2),Scoring!$E$2),Scoring!$E$2),Scoring!$E$2),Scoring!$E$2),Scoring!$E$2)</f>
        <v>0</v>
      </c>
      <c r="Y1119" s="78">
        <f>IF(IFERROR(SEARCH("CMR",K1119),99)=99,IF(IFERROR(SEARCH("Suspected CMR",S1119),99)=99,IF(IFERROR(SEARCH("CMR",S1119),99)=99,0,Scoring!$E$8),Scoring!$E$9),Scoring!$E$8)</f>
        <v>0</v>
      </c>
      <c r="Z1119" s="78">
        <f>IF(IFERROR(SEARCH("H350",N1119),99)=99,IF(IFERROR(SEARCH("H350",O1119),99)=99,IF(IFERROR(SEARCH("H350",Q1119),99)=99,IF(IFERROR(SEARCH("H350",M1119),99)=99,IF(IFERROR(SEARCH("H350",R1119),99)=99,IF(IFERROR(SEARCH("H351",N1119),99)=99,IF(IFERROR(SEARCH("H351",O1119),99)=99,IF(IFERROR(SEARCH("H351",Q1119),99)=99,IF(IFERROR(SEARCH("H351",M1119),99)=99,IF(IFERROR(SEARCH("H351",R1119),99)=99,IF(IFERROR(SEARCH("carcinogenic",P1119),99)=99,IF(IFERROR(SEARCH("suspected carcinogenic",S1119),99)=99,0,Scoring!$E$12),Scoring!$E$11),Scoring!$E$10),Scoring!$E$10),Scoring!$E$10),Scoring!$E$10),Scoring!$E$10),Scoring!$E$10),Scoring!$E$10),Scoring!$E$10),Scoring!$E$10),Scoring!$E$10)</f>
        <v>0</v>
      </c>
      <c r="AA1119" s="78">
        <f>IF(IFERROR(SEARCH("H340",N1119),99)=99,IF(IFERROR(SEARCH("H340",O1119),99)=99,IF(IFERROR(SEARCH("H340",Q1119),99)=99,IF(IFERROR(SEARCH("H340",M1119),99)=99,IF(IFERROR(SEARCH("H340",R1119),99)=99,IF(IFERROR(SEARCH("H341",N1119),99)=99,IF(IFERROR(SEARCH("H341",O1119),99)=99,IF(IFERROR(SEARCH("H341",Q1119),99)=99,IF(IFERROR(SEARCH("H341",M1119),99)=99,IF(IFERROR(SEARCH("H341",R1119),99)=99,IF(IFERROR(SEARCH("mutagenic",P1119),99)=99,IF(IFERROR(SEARCH("suspected mutagenic",S1119),99)=99,0,Scoring!$E$15),Scoring!$E$14),Scoring!$E$13),Scoring!$E$13),Scoring!$E$13),Scoring!$E$13),Scoring!$E$13),Scoring!$E$13),Scoring!$E$13),Scoring!$E$13),Scoring!$E$13),Scoring!$E$13)</f>
        <v>0</v>
      </c>
      <c r="AB1119" s="78">
        <f>IF(IFERROR(SEARCH("H360",N1119),99)=99,IF(IFERROR(SEARCH("H360",O1119),99)=99,IF(IFERROR(SEARCH("H360",Q1119),99)=99,IF(IFERROR(SEARCH("H360",M1119),99)=99,IF(IFERROR(SEARCH("H360",R1119),99)=99,IF(IFERROR(SEARCH("H361",N1119),99)=99,IF(IFERROR(SEARCH("H361",O1119),99)=99,IF(IFERROR(SEARCH("H361",Q1119),99)=99,IF(IFERROR(SEARCH("H361",M1119),99)=99,IF(IFERROR(SEARCH("H361",R1119),99)=99,IF(IFERROR(SEARCH("reproduction",P1119),99)=99,IF(IFERROR(SEARCH("suspected reprotoxic",S1119),99)=99,IF(IFERROR(SEARCH("reprotoxic",S1119),99)=99,IF(IFERROR(SEARCH("reprotoxic",K1119),99)=99,0,Scoring!$E$18),Scoring!$E$18),Scoring!$E$19),Scoring!$E$17),Scoring!$E$16),Scoring!$E$16),Scoring!$E$16),Scoring!$E$16),Scoring!$E$16),Scoring!$E$16),Scoring!$E$16),Scoring!$E$16),Scoring!$E$16),Scoring!$E$16)</f>
        <v>0</v>
      </c>
      <c r="AC1119" s="78">
        <f>IF(IFERROR(SEARCH("57f",L1119),99)=99,IF(IFERROR(SEARCH("57(f)",P1119),99)=99,0,Scoring!$E$20),Scoring!$E$20)</f>
        <v>0</v>
      </c>
      <c r="AD1119" s="78">
        <f>IF(IFERROR(SEARCH("CAT1",T1119),99)=99,IF(IFERROR(SEARCH("CAT2",T1119),99)=99,IF(IFERROR(SEARCH("CAT3",T1119),99)=99,IF(IFERROR(SEARCH("concluded to be endocrine",K1119),99)=99,IF(IFERROR(SEARCH("categorised as endocrine",K1119),99)=99,IF(IFERROR(SEARCH("endocrine disrupting",P1119),99)=99,IF(IFERROR(SEARCH("endocrine disrupting",K1119),99)=99,IF(IFERROR(SEARCH("suspected endocrine",S1119),99)=99,IF(IFERROR(SEARCH("potential endocrine",S1119),99)=99,0,Scoring!$E$25),Scoring!$E$25),Scoring!$E$24),Scoring!$E$24),Scoring!$E$24),Scoring!$E$24),Scoring!$E$23),Scoring!$E$22),Scoring!$E$21)</f>
        <v>1</v>
      </c>
      <c r="AE1119" s="78">
        <f>IF(IFERROR(SEARCH("suspected sensitiser",S1119),99)=99,IF(IFERROR(SEARCH("sensitiser",S1119),99)=99,IF(IFERROR(SEARCH("other hazard based concern",S1119),99)=99,0,Scoring!$E$28),Scoring!$E$26),Scoring!$E$27)</f>
        <v>0</v>
      </c>
      <c r="AF1119" s="78">
        <f>IF(IFERROR(M1119,1)=1,IF(IFERROR(N1119,1)=1,IF(IFERROR(O1119,1)=1,IF(IFERROR(Q1119,1)=1,IF(IFERROR(R1119,1)=1,IF(IFERROR(T1119,1)=1,IF(IFERROR(K1119,1)=1,IF(IFERROR(P1119,1)=1,IF(IFERROR(S1119,1)=1,Scoring!$E$29,0),0),0),0),0),0),0),0),0)</f>
        <v>0</v>
      </c>
      <c r="AG1119" s="78">
        <f t="shared" si="79"/>
        <v>1</v>
      </c>
      <c r="AI1119" s="93"/>
      <c r="AJ1119" s="94"/>
      <c r="AK1119" s="76"/>
      <c r="AL1119" s="75"/>
      <c r="AN1119" s="79"/>
      <c r="AO1119" s="79"/>
      <c r="AP1119" s="79"/>
      <c r="AQ1119" s="79"/>
      <c r="AR1119" s="79"/>
      <c r="AS1119" s="78"/>
      <c r="AU1119" s="79">
        <f>IF(IFERROR(F1119,99)=99,IF(IFERROR(G1119,99)=99,IF(IFERROR(H1119,99)=99,IF(IFERROR(I1119,99)=99,IF(IFERROR(E1119,99)=99,IF(IFERROR(J1119,99)=99,0,Scoring!$B$7),Scoring!$B$3),Scoring!$B$2),Scoring!$B$6),Scoring!$B$5),Scoring!$B$4)</f>
        <v>0.3</v>
      </c>
      <c r="AV1119" s="78">
        <f t="shared" si="80"/>
        <v>0.3</v>
      </c>
      <c r="AW1119" s="78"/>
      <c r="AX1119" s="66"/>
      <c r="AY1119" s="78"/>
      <c r="AZ1119" s="76"/>
      <c r="BB1119" s="76"/>
    </row>
    <row r="1120" spans="1:54" x14ac:dyDescent="0.25">
      <c r="A1120" s="89" t="s">
        <v>7016</v>
      </c>
      <c r="B1120" s="89" t="s">
        <v>30</v>
      </c>
      <c r="C1120" s="89" t="s">
        <v>30</v>
      </c>
      <c r="D1120" s="89" t="s">
        <v>7017</v>
      </c>
      <c r="E1120" s="76" t="e">
        <f>IF(C1120="-",IF(A1120="-",VLOOKUP(D1120,'sin-list 180320_update'!$C$2:$C$835,1,FALSE),VLOOKUP(A1120,'sin-list 180320_update'!$A$2:$A$835,1,FALSE)),VLOOKUP(C1120,'sin-list 180320_update'!$B$2:$B$835,1,FALSE))</f>
        <v>#N/A</v>
      </c>
      <c r="F1120" s="76" t="e">
        <f>IF($C1120="-",IF($A1120="-",VLOOKUP($D1120,'REACH Bilaga XVII_update'!$A$5:$A$131,1,FALSE),VLOOKUP($A1120,'REACH Bilaga XVII_update'!$C$5:$C$131,1,FALSE)),VLOOKUP($C1120,'REACH Bilaga XVII_update'!$B$5:$B$131,1,FALSE))</f>
        <v>#N/A</v>
      </c>
      <c r="G1120" s="76" t="e">
        <f>IF($C1120="-",IF($A1120="-",VLOOKUP($D1120,' REACH Bilaga 59_update'!$A$5:$A$210,1,FALSE),VLOOKUP($A1120,' REACH Bilaga 59_update'!$D$5:$D$210,1,FALSE)),VLOOKUP($C1120,' REACH Bilaga 59_update'!$C$5:$C$210,1,FALSE))</f>
        <v>#N/A</v>
      </c>
      <c r="H1120" s="76" t="e">
        <f>IF($C1120="-",IF($A1120="-",VLOOKUP($D1120,'REACH Bilaga XIV_update'!$A$5:$A$110,1,FALSE),VLOOKUP($A1120,'REACH Bilaga XIV_update'!$D$5:$D$110,1,FALSE)),VLOOKUP($C1120,'REACH Bilaga XIV_update'!$C$5:$C$110,1,FALSE))</f>
        <v>#N/A</v>
      </c>
      <c r="I1120" s="76" t="e">
        <f>IF($C1120="-",IF($A1120="-",VLOOKUP($D1120,CoRAP_update!$A$5:$A$376,1,FALSE),VLOOKUP($A1120,CoRAP_update!$D$5:$D$376,1,FALSE)),VLOOKUP($C1120,CoRAP_update!$C$5:$C$376,1,FALSE))</f>
        <v>#N/A</v>
      </c>
      <c r="J1120" s="76" t="str">
        <f>IF($C1120="-",IF($A1120="-",VLOOKUP($D1120,EDC_update!$C$2:$C$450,1,FALSE),VLOOKUP($A1120,EDC_update!$B$2:$B$450,1,FALSE)),VLOOKUP($C1120,EDC_update!$L$2:$L$450,1,FALSE))</f>
        <v>8068-44-8</v>
      </c>
      <c r="K1120" s="76" t="e">
        <f>IF($C1120="-",IF($A1120="-",IF(VLOOKUP($D1120,'sin-list 180320_update'!$C$2:$S$835,3,FALSE)="",NA(),VLOOKUP($D1120,'sin-list 180320_update'!$C$2:$S$835,3,FALSE)),IF(VLOOKUP($A1120,'sin-list 180320_update'!$A$2:$S$835,5,FALSE)="",NA(),VLOOKUP($A1120,'sin-list 180320_update'!$A$2:$S$835,5,FALSE))),IF(VLOOKUP($C1120,'sin-list 180320_update'!$B$2:$S$835,4,FALSE)="",NA(),VLOOKUP($C1120,'sin-list 180320_update'!$B$2:$S$835,4,FALSE)))</f>
        <v>#N/A</v>
      </c>
      <c r="L1120" s="76" t="e">
        <f>IF($C1120="-",IF($A1120="-",VLOOKUP($D1120,'sin-list 180320_update'!$C$2:$S$835,6,FALSE),VLOOKUP($A1120,'sin-list 180320_update'!$A$2:$S$835,8,FALSE)),VLOOKUP($C1120,'sin-list 180320_update'!$B$2:$S$835,7,FALSE))</f>
        <v>#N/A</v>
      </c>
      <c r="M1120" s="76" t="e">
        <f>IF($C1120="-",IF($A1120="-",IF(VLOOKUP($D1120,'sin-list 180320_update'!$C$2:$S$835,8,FALSE)="",NA(),VLOOKUP($D1120,'sin-list 180320_update'!$C$2:$S$835,8,FALSE)),IF(VLOOKUP($A1120,'sin-list 180320_update'!$A$2:$S$835,10,FALSE)="",NA(),VLOOKUP($A1120,'sin-list 180320_update'!$A$2:$S$835,10,FALSE))),IF(VLOOKUP($C1120,'sin-list 180320_update'!$B$2:$S$835,9,FALSE)="",NA(),VLOOKUP($C1120,'sin-list 180320_update'!$B$2:$S$835,9,FALSE)))</f>
        <v>#N/A</v>
      </c>
      <c r="N1120" s="76" t="e">
        <f>IF($C1120="-",IF($A1120="-",IF(VLOOKUP($D1120,'REACH Bilaga XVII_update'!$A$5:$E$131,4,FALSE)="",NA(),VLOOKUP($D1120,'REACH Bilaga XVII_update'!$A$5:$E$131,4,FALSE)),IF(VLOOKUP($A1120,'REACH Bilaga XVII_update'!$C$5:$D$131,2,FALSE)="",NA(),VLOOKUP($A1120,'REACH Bilaga XVII_update'!$C$5:$D$131,2,FALSE))),IF(VLOOKUP($C1120,'REACH Bilaga XVII_update'!$B$5:$D$131,3,FALSE)="",NA(),VLOOKUP($C1120,'REACH Bilaga XVII_update'!$B$5:$D$131,3,FALSE)))</f>
        <v>#N/A</v>
      </c>
      <c r="O1120" s="76" t="e">
        <f>IF($C1120="-",IF($A1120="-",IF(VLOOKUP($D1120,' REACH Bilaga 59_update'!$A$5:$E$210,5,FALSE)="",NA(),VLOOKUP($D1120,' REACH Bilaga 59_update'!$A$5:$E$210,5,FALSE)),IF(VLOOKUP($A1120,' REACH Bilaga 59_update'!$D$5:$E$210,2,FALSE)="",NA(),VLOOKUP($A1120,' REACH Bilaga 59_update'!$D$5:$E$210,2,FALSE))),IF(VLOOKUP($C1120,' REACH Bilaga 59_update'!$C$5:$E$210,3,FALSE)="",NA(),VLOOKUP($C1120,' REACH Bilaga 59_update'!$C$5:$E$210,3,FALSE)))</f>
        <v>#N/A</v>
      </c>
      <c r="P1120" s="76" t="e">
        <f>IF(C1120="-",IF(A1120="-",IFERROR(VLOOKUP($D1120,' REACH Bilaga 59_update'!$A$5:$F$210,MATCH(Sammanfattning!P$1,' REACH Bilaga 59_update'!$A$4:$F$4,0),FALSE),VLOOKUP($D1120,'REACH Bilaga XIV_update'!$A$4:$H$110,MATCH(Sammanfattning!P$1,'REACH Bilaga XIV_update'!$A$4:$H$4,0),FALSE)),IFERROR(VLOOKUP($A1120,' REACH Bilaga 59_update'!$D$5:$F$210,MATCH(Sammanfattning!P$1,' REACH Bilaga 59_update'!$D$4:$F$4,0),FALSE),VLOOKUP($A1120,'REACH Bilaga XIV_update'!$D$4:$H$110,MATCH(Sammanfattning!P$1,'REACH Bilaga XIV_update'!$D$4:$H$4,0),FALSE))),IFERROR(VLOOKUP($C1120,' REACH Bilaga 59_update'!$C$5:$F$210,MATCH(Sammanfattning!P$1,' REACH Bilaga 59_update'!$C$4:$F$4,0),FALSE),VLOOKUP($C1120,'REACH Bilaga XIV_update'!$C$4:$H$110,MATCH(Sammanfattning!P$1,'REACH Bilaga XIV_update'!$C$4:$H$4,0),FALSE)))</f>
        <v>#N/A</v>
      </c>
      <c r="Q1120" s="76" t="e">
        <f>IF($C1120="-",IF($A1120="-",IF(VLOOKUP($D1120,'REACH Bilaga XIV_update'!$A$5:$I$110,9,FALSE)="",NA(),VLOOKUP($D1120,'REACH Bilaga XIV_update'!$A$5:$I$110,9,FALSE)),IF(VLOOKUP($A1120,'REACH Bilaga XIV_update'!$D$5:$I$110,6,FALSE)="",NA(),VLOOKUP($A1120,'REACH Bilaga XIV_update'!$D$5:$I$110,6,FALSE))),IF(VLOOKUP($C1120,'REACH Bilaga XIV_update'!$C$5:$I$110,7,FALSE)="",NA(),VLOOKUP($C1120,'REACH Bilaga XIV_update'!$C$5:$I$110,7,FALSE)))</f>
        <v>#N/A</v>
      </c>
      <c r="R1120" s="76" t="e">
        <f>IF($C1120="-",IF($A1120="-",IF(VLOOKUP($D1120,CoRAP_update!$A$5:$O$376,15,FALSE)="",NA(),VLOOKUP($D1120,CoRAP_update!$A$5:$O$376,15,FALSE)),IF(VLOOKUP($A1120,CoRAP_update!$D$5:$O$376,12,FALSE)="",NA(),VLOOKUP($A1120,CoRAP_update!$D$5:$O$376,12,FALSE))),IF(VLOOKUP($C1120,CoRAP_update!$C$5:$O$376,13,FALSE)="",NA(),VLOOKUP($C1120,CoRAP_update!$C$5:$O$376,13,FALSE)))</f>
        <v>#N/A</v>
      </c>
      <c r="S1120" s="144" t="e">
        <f>IF($C1120="-",IF($A1120="-",VLOOKUP($D1120,CoRAP_update!$A$5:$J$376,MATCH(Sammanfattning!S$1,CoRAP_update!$A$4:$J$4,0),FALSE),VLOOKUP($A1120,CoRAP_update!$D$5:$J$376,MATCH(Sammanfattning!S$1,CoRAP_update!$D$4:$J$4,0),FALSE)),VLOOKUP($C1120,CoRAP_update!$C$5:$J$376,MATCH(Sammanfattning!S$1,CoRAP_update!$C$4:$J$4,0),FALSE))</f>
        <v>#N/A</v>
      </c>
      <c r="T1120" s="76" t="str">
        <f>IF($A1120="-",VLOOKUP($D1120,EDC_update!$C$2:$F$450,4,FALSE),VLOOKUP($A1120,EDC_update!$B$2:$F$450,5,FALSE))</f>
        <v>CAT1</v>
      </c>
      <c r="V1120" s="78">
        <f>IF(IFERROR(SEARCH("PBT",P1120),99)=99,IF(IFERROR(SEARCH("suspected PBT",S1120),99)=99,IF(IFERROR(SEARCH("concluded to be PBT",K1120),99)=99,IF(IFERROR(SEARCH("PBT",S1120),99)=99,IF(IFERROR(SEARCH("PBT cand",L1120),99)=99,IF(IFERROR(SEARCH("PBT",L1120),99)=99,IF(IFERROR(SEARCH("persistent, bioackumulative and toxic properties",K1120),99)=99,0,Scoring!$E$3),Scoring!$E$3),Scoring!$E$7),Scoring!$E$3),Scoring!$E$5),Scoring!$E$6),Scoring!$E$3)</f>
        <v>0</v>
      </c>
      <c r="W1120" s="78">
        <f>IF(IFERROR(SEARCH("vPvB",P1120),99)=99,IF(IFERROR(SEARCH("suspected pbt/vPvB",S1120),99)=99,IF(IFERROR(SEARCH("vPvB",S1120),99)=99,IF(IFERROR(SEARCH("concluded to be a vPvB",S1120),99)=99,IF(IFERROR(SEARCH("identified as vPvB",K1120),99)=99,IF(IFERROR(SEARCH("concluded to be a vPvB",K1120),99)=99,IF(IFERROR(SEARCH("concluded to be both pbt and vPvB",S1120),99)=99,IF(IFERROR(SEARCH("concluded to be both pbt and vPvB",K1120),99)=99,0,Scoring!$E$5),Scoring!$E$5),Scoring!$E$5),Scoring!$E$5),Scoring!$E$5),Scoring!$E$4),Scoring!$E$6),Scoring!$E$4)</f>
        <v>0</v>
      </c>
      <c r="X1120" s="78">
        <f>IF(IFERROR(SEARCH("H410",N1120),99)=99,IF(IFERROR(SEARCH("H410",O1120),99)=99,IF(IFERROR(SEARCH("H410",Q1120),99)=99,IF(IFERROR(SEARCH("H410",M1120),99)=99,IF(IFERROR(SEARCH("H410",R1120),99)=99,IF(IFERROR(SEARCH("H411",N1120),99)=99,IF(IFERROR(SEARCH("H411",O1120),99)=99,IF(IFERROR(SEARCH("H411",Q1120),99)=99,IF(IFERROR(SEARCH("H411",M1120),99)=99,IF(IFERROR(SEARCH("H411",R1120),99)=99,IF(IFERROR(SEARCH("H413",N1120),99)=99,IF(IFERROR(SEARCH("H413",O1120),99)=99,IF(IFERROR(SEARCH("H413",Q1120),99)=99,IF(IFERROR(SEARCH("H413",M1120),99)=99,IF(IFERROR(SEARCH("H413",R1120),99)=99,IF(IFERROR(SEARCH("H412",N1120),99)=99,IF(IFERROR(SEARCH("H412",O1120),99)=99,IF(IFERROR(SEARCH("H412",Q1120),99)=99,IF(IFERROR(SEARCH("H412",M1120),99)=99,IF(IFERROR(SEARCH("H412",R1120),99)=99,0,Scoring!$E$2),Scoring!$E$2),Scoring!$E$2),Scoring!$E$2),Scoring!$E$2),Scoring!$E$2),Scoring!$E$2),Scoring!$E$2),Scoring!$E$2),Scoring!$E$2),Scoring!$E$2),Scoring!$E$2),Scoring!$E$2),Scoring!$E$2),Scoring!$E$2),Scoring!$E$2),Scoring!$E$2),Scoring!$E$2),Scoring!$E$2),Scoring!$E$2)</f>
        <v>0</v>
      </c>
      <c r="Y1120" s="78">
        <f>IF(IFERROR(SEARCH("CMR",K1120),99)=99,IF(IFERROR(SEARCH("Suspected CMR",S1120),99)=99,IF(IFERROR(SEARCH("CMR",S1120),99)=99,0,Scoring!$E$8),Scoring!$E$9),Scoring!$E$8)</f>
        <v>0</v>
      </c>
      <c r="Z1120" s="78">
        <f>IF(IFERROR(SEARCH("H350",N1120),99)=99,IF(IFERROR(SEARCH("H350",O1120),99)=99,IF(IFERROR(SEARCH("H350",Q1120),99)=99,IF(IFERROR(SEARCH("H350",M1120),99)=99,IF(IFERROR(SEARCH("H350",R1120),99)=99,IF(IFERROR(SEARCH("H351",N1120),99)=99,IF(IFERROR(SEARCH("H351",O1120),99)=99,IF(IFERROR(SEARCH("H351",Q1120),99)=99,IF(IFERROR(SEARCH("H351",M1120),99)=99,IF(IFERROR(SEARCH("H351",R1120),99)=99,IF(IFERROR(SEARCH("carcinogenic",P1120),99)=99,IF(IFERROR(SEARCH("suspected carcinogenic",S1120),99)=99,0,Scoring!$E$12),Scoring!$E$11),Scoring!$E$10),Scoring!$E$10),Scoring!$E$10),Scoring!$E$10),Scoring!$E$10),Scoring!$E$10),Scoring!$E$10),Scoring!$E$10),Scoring!$E$10),Scoring!$E$10)</f>
        <v>0</v>
      </c>
      <c r="AA1120" s="78">
        <f>IF(IFERROR(SEARCH("H340",N1120),99)=99,IF(IFERROR(SEARCH("H340",O1120),99)=99,IF(IFERROR(SEARCH("H340",Q1120),99)=99,IF(IFERROR(SEARCH("H340",M1120),99)=99,IF(IFERROR(SEARCH("H340",R1120),99)=99,IF(IFERROR(SEARCH("H341",N1120),99)=99,IF(IFERROR(SEARCH("H341",O1120),99)=99,IF(IFERROR(SEARCH("H341",Q1120),99)=99,IF(IFERROR(SEARCH("H341",M1120),99)=99,IF(IFERROR(SEARCH("H341",R1120),99)=99,IF(IFERROR(SEARCH("mutagenic",P1120),99)=99,IF(IFERROR(SEARCH("suspected mutagenic",S1120),99)=99,0,Scoring!$E$15),Scoring!$E$14),Scoring!$E$13),Scoring!$E$13),Scoring!$E$13),Scoring!$E$13),Scoring!$E$13),Scoring!$E$13),Scoring!$E$13),Scoring!$E$13),Scoring!$E$13),Scoring!$E$13)</f>
        <v>0</v>
      </c>
      <c r="AB1120" s="78">
        <f>IF(IFERROR(SEARCH("H360",N1120),99)=99,IF(IFERROR(SEARCH("H360",O1120),99)=99,IF(IFERROR(SEARCH("H360",Q1120),99)=99,IF(IFERROR(SEARCH("H360",M1120),99)=99,IF(IFERROR(SEARCH("H360",R1120),99)=99,IF(IFERROR(SEARCH("H361",N1120),99)=99,IF(IFERROR(SEARCH("H361",O1120),99)=99,IF(IFERROR(SEARCH("H361",Q1120),99)=99,IF(IFERROR(SEARCH("H361",M1120),99)=99,IF(IFERROR(SEARCH("H361",R1120),99)=99,IF(IFERROR(SEARCH("reproduction",P1120),99)=99,IF(IFERROR(SEARCH("suspected reprotoxic",S1120),99)=99,IF(IFERROR(SEARCH("reprotoxic",S1120),99)=99,IF(IFERROR(SEARCH("reprotoxic",K1120),99)=99,0,Scoring!$E$18),Scoring!$E$18),Scoring!$E$19),Scoring!$E$17),Scoring!$E$16),Scoring!$E$16),Scoring!$E$16),Scoring!$E$16),Scoring!$E$16),Scoring!$E$16),Scoring!$E$16),Scoring!$E$16),Scoring!$E$16),Scoring!$E$16)</f>
        <v>0</v>
      </c>
      <c r="AC1120" s="78">
        <f>IF(IFERROR(SEARCH("57f",L1120),99)=99,IF(IFERROR(SEARCH("57(f)",P1120),99)=99,0,Scoring!$E$20),Scoring!$E$20)</f>
        <v>0</v>
      </c>
      <c r="AD1120" s="78">
        <f>IF(IFERROR(SEARCH("CAT1",T1120),99)=99,IF(IFERROR(SEARCH("CAT2",T1120),99)=99,IF(IFERROR(SEARCH("CAT3",T1120),99)=99,IF(IFERROR(SEARCH("concluded to be endocrine",K1120),99)=99,IF(IFERROR(SEARCH("categorised as endocrine",K1120),99)=99,IF(IFERROR(SEARCH("endocrine disrupting",P1120),99)=99,IF(IFERROR(SEARCH("endocrine disrupting",K1120),99)=99,IF(IFERROR(SEARCH("suspected endocrine",S1120),99)=99,IF(IFERROR(SEARCH("potential endocrine",S1120),99)=99,0,Scoring!$E$25),Scoring!$E$25),Scoring!$E$24),Scoring!$E$24),Scoring!$E$24),Scoring!$E$24),Scoring!$E$23),Scoring!$E$22),Scoring!$E$21)</f>
        <v>1</v>
      </c>
      <c r="AE1120" s="78">
        <f>IF(IFERROR(SEARCH("suspected sensitiser",S1120),99)=99,IF(IFERROR(SEARCH("sensitiser",S1120),99)=99,IF(IFERROR(SEARCH("other hazard based concern",S1120),99)=99,0,Scoring!$E$28),Scoring!$E$26),Scoring!$E$27)</f>
        <v>0</v>
      </c>
      <c r="AF1120" s="78">
        <f>IF(IFERROR(M1120,1)=1,IF(IFERROR(N1120,1)=1,IF(IFERROR(O1120,1)=1,IF(IFERROR(Q1120,1)=1,IF(IFERROR(R1120,1)=1,IF(IFERROR(T1120,1)=1,IF(IFERROR(K1120,1)=1,IF(IFERROR(P1120,1)=1,IF(IFERROR(S1120,1)=1,Scoring!$E$29,0),0),0),0),0),0),0),0),0)</f>
        <v>0</v>
      </c>
      <c r="AG1120" s="78">
        <f t="shared" si="79"/>
        <v>1</v>
      </c>
      <c r="AI1120" s="93"/>
      <c r="AJ1120" s="94"/>
      <c r="AK1120" s="76"/>
      <c r="AL1120" s="75"/>
      <c r="AN1120" s="79"/>
      <c r="AO1120" s="79"/>
      <c r="AP1120" s="79"/>
      <c r="AQ1120" s="79"/>
      <c r="AR1120" s="79"/>
      <c r="AS1120" s="78"/>
      <c r="AU1120" s="79">
        <f>IF(IFERROR(F1120,99)=99,IF(IFERROR(G1120,99)=99,IF(IFERROR(H1120,99)=99,IF(IFERROR(I1120,99)=99,IF(IFERROR(E1120,99)=99,IF(IFERROR(J1120,99)=99,0,Scoring!$B$7),Scoring!$B$3),Scoring!$B$2),Scoring!$B$6),Scoring!$B$5),Scoring!$B$4)</f>
        <v>0.3</v>
      </c>
      <c r="AV1120" s="78">
        <f t="shared" si="80"/>
        <v>0.3</v>
      </c>
      <c r="AW1120" s="78"/>
      <c r="AX1120" s="66"/>
      <c r="AY1120" s="78"/>
      <c r="AZ1120" s="76"/>
      <c r="BB1120" s="76"/>
    </row>
    <row r="1121" spans="1:54" x14ac:dyDescent="0.25">
      <c r="A1121" s="89" t="s">
        <v>6980</v>
      </c>
      <c r="B1121" s="89" t="s">
        <v>30</v>
      </c>
      <c r="C1121" s="89" t="s">
        <v>30</v>
      </c>
      <c r="D1121" s="89" t="s">
        <v>6981</v>
      </c>
      <c r="E1121" s="76" t="e">
        <f>IF(C1121="-",IF(A1121="-",VLOOKUP(D1121,'sin-list 180320_update'!$C$2:$C$835,1,FALSE),VLOOKUP(A1121,'sin-list 180320_update'!$A$2:$A$835,1,FALSE)),VLOOKUP(C1121,'sin-list 180320_update'!$B$2:$B$835,1,FALSE))</f>
        <v>#N/A</v>
      </c>
      <c r="F1121" s="76" t="e">
        <f>IF($C1121="-",IF($A1121="-",VLOOKUP($D1121,'REACH Bilaga XVII_update'!$A$5:$A$131,1,FALSE),VLOOKUP($A1121,'REACH Bilaga XVII_update'!$C$5:$C$131,1,FALSE)),VLOOKUP($C1121,'REACH Bilaga XVII_update'!$B$5:$B$131,1,FALSE))</f>
        <v>#N/A</v>
      </c>
      <c r="G1121" s="76" t="e">
        <f>IF($C1121="-",IF($A1121="-",VLOOKUP($D1121,' REACH Bilaga 59_update'!$A$5:$A$210,1,FALSE),VLOOKUP($A1121,' REACH Bilaga 59_update'!$D$5:$D$210,1,FALSE)),VLOOKUP($C1121,' REACH Bilaga 59_update'!$C$5:$C$210,1,FALSE))</f>
        <v>#N/A</v>
      </c>
      <c r="H1121" s="76" t="e">
        <f>IF($C1121="-",IF($A1121="-",VLOOKUP($D1121,'REACH Bilaga XIV_update'!$A$5:$A$110,1,FALSE),VLOOKUP($A1121,'REACH Bilaga XIV_update'!$D$5:$D$110,1,FALSE)),VLOOKUP($C1121,'REACH Bilaga XIV_update'!$C$5:$C$110,1,FALSE))</f>
        <v>#N/A</v>
      </c>
      <c r="I1121" s="76" t="e">
        <f>IF($C1121="-",IF($A1121="-",VLOOKUP($D1121,CoRAP_update!$A$5:$A$376,1,FALSE),VLOOKUP($A1121,CoRAP_update!$D$5:$D$376,1,FALSE)),VLOOKUP($C1121,CoRAP_update!$C$5:$C$376,1,FALSE))</f>
        <v>#N/A</v>
      </c>
      <c r="J1121" s="76" t="str">
        <f>IF($C1121="-",IF($A1121="-",VLOOKUP($D1121,EDC_update!$C$2:$C$450,1,FALSE),VLOOKUP($A1121,EDC_update!$B$2:$B$450,1,FALSE)),VLOOKUP($C1121,EDC_update!$L$2:$L$450,1,FALSE))</f>
        <v>82657-04-3</v>
      </c>
      <c r="K1121" s="76" t="e">
        <f>IF($C1121="-",IF($A1121="-",IF(VLOOKUP($D1121,'sin-list 180320_update'!$C$2:$S$835,3,FALSE)="",NA(),VLOOKUP($D1121,'sin-list 180320_update'!$C$2:$S$835,3,FALSE)),IF(VLOOKUP($A1121,'sin-list 180320_update'!$A$2:$S$835,5,FALSE)="",NA(),VLOOKUP($A1121,'sin-list 180320_update'!$A$2:$S$835,5,FALSE))),IF(VLOOKUP($C1121,'sin-list 180320_update'!$B$2:$S$835,4,FALSE)="",NA(),VLOOKUP($C1121,'sin-list 180320_update'!$B$2:$S$835,4,FALSE)))</f>
        <v>#N/A</v>
      </c>
      <c r="L1121" s="76" t="e">
        <f>IF($C1121="-",IF($A1121="-",VLOOKUP($D1121,'sin-list 180320_update'!$C$2:$S$835,6,FALSE),VLOOKUP($A1121,'sin-list 180320_update'!$A$2:$S$835,8,FALSE)),VLOOKUP($C1121,'sin-list 180320_update'!$B$2:$S$835,7,FALSE))</f>
        <v>#N/A</v>
      </c>
      <c r="M1121" s="76" t="e">
        <f>IF($C1121="-",IF($A1121="-",IF(VLOOKUP($D1121,'sin-list 180320_update'!$C$2:$S$835,8,FALSE)="",NA(),VLOOKUP($D1121,'sin-list 180320_update'!$C$2:$S$835,8,FALSE)),IF(VLOOKUP($A1121,'sin-list 180320_update'!$A$2:$S$835,10,FALSE)="",NA(),VLOOKUP($A1121,'sin-list 180320_update'!$A$2:$S$835,10,FALSE))),IF(VLOOKUP($C1121,'sin-list 180320_update'!$B$2:$S$835,9,FALSE)="",NA(),VLOOKUP($C1121,'sin-list 180320_update'!$B$2:$S$835,9,FALSE)))</f>
        <v>#N/A</v>
      </c>
      <c r="N1121" s="76" t="e">
        <f>IF($C1121="-",IF($A1121="-",IF(VLOOKUP($D1121,'REACH Bilaga XVII_update'!$A$5:$E$131,4,FALSE)="",NA(),VLOOKUP($D1121,'REACH Bilaga XVII_update'!$A$5:$E$131,4,FALSE)),IF(VLOOKUP($A1121,'REACH Bilaga XVII_update'!$C$5:$D$131,2,FALSE)="",NA(),VLOOKUP($A1121,'REACH Bilaga XVII_update'!$C$5:$D$131,2,FALSE))),IF(VLOOKUP($C1121,'REACH Bilaga XVII_update'!$B$5:$D$131,3,FALSE)="",NA(),VLOOKUP($C1121,'REACH Bilaga XVII_update'!$B$5:$D$131,3,FALSE)))</f>
        <v>#N/A</v>
      </c>
      <c r="O1121" s="76" t="e">
        <f>IF($C1121="-",IF($A1121="-",IF(VLOOKUP($D1121,' REACH Bilaga 59_update'!$A$5:$E$210,5,FALSE)="",NA(),VLOOKUP($D1121,' REACH Bilaga 59_update'!$A$5:$E$210,5,FALSE)),IF(VLOOKUP($A1121,' REACH Bilaga 59_update'!$D$5:$E$210,2,FALSE)="",NA(),VLOOKUP($A1121,' REACH Bilaga 59_update'!$D$5:$E$210,2,FALSE))),IF(VLOOKUP($C1121,' REACH Bilaga 59_update'!$C$5:$E$210,3,FALSE)="",NA(),VLOOKUP($C1121,' REACH Bilaga 59_update'!$C$5:$E$210,3,FALSE)))</f>
        <v>#N/A</v>
      </c>
      <c r="P1121" s="76" t="e">
        <f>IF(C1121="-",IF(A1121="-",IFERROR(VLOOKUP($D1121,' REACH Bilaga 59_update'!$A$5:$F$210,MATCH(Sammanfattning!P$1,' REACH Bilaga 59_update'!$A$4:$F$4,0),FALSE),VLOOKUP($D1121,'REACH Bilaga XIV_update'!$A$4:$H$110,MATCH(Sammanfattning!P$1,'REACH Bilaga XIV_update'!$A$4:$H$4,0),FALSE)),IFERROR(VLOOKUP($A1121,' REACH Bilaga 59_update'!$D$5:$F$210,MATCH(Sammanfattning!P$1,' REACH Bilaga 59_update'!$D$4:$F$4,0),FALSE),VLOOKUP($A1121,'REACH Bilaga XIV_update'!$D$4:$H$110,MATCH(Sammanfattning!P$1,'REACH Bilaga XIV_update'!$D$4:$H$4,0),FALSE))),IFERROR(VLOOKUP($C1121,' REACH Bilaga 59_update'!$C$5:$F$210,MATCH(Sammanfattning!P$1,' REACH Bilaga 59_update'!$C$4:$F$4,0),FALSE),VLOOKUP($C1121,'REACH Bilaga XIV_update'!$C$4:$H$110,MATCH(Sammanfattning!P$1,'REACH Bilaga XIV_update'!$C$4:$H$4,0),FALSE)))</f>
        <v>#N/A</v>
      </c>
      <c r="Q1121" s="76" t="e">
        <f>IF($C1121="-",IF($A1121="-",IF(VLOOKUP($D1121,'REACH Bilaga XIV_update'!$A$5:$I$110,9,FALSE)="",NA(),VLOOKUP($D1121,'REACH Bilaga XIV_update'!$A$5:$I$110,9,FALSE)),IF(VLOOKUP($A1121,'REACH Bilaga XIV_update'!$D$5:$I$110,6,FALSE)="",NA(),VLOOKUP($A1121,'REACH Bilaga XIV_update'!$D$5:$I$110,6,FALSE))),IF(VLOOKUP($C1121,'REACH Bilaga XIV_update'!$C$5:$I$110,7,FALSE)="",NA(),VLOOKUP($C1121,'REACH Bilaga XIV_update'!$C$5:$I$110,7,FALSE)))</f>
        <v>#N/A</v>
      </c>
      <c r="R1121" s="76" t="e">
        <f>IF($C1121="-",IF($A1121="-",IF(VLOOKUP($D1121,CoRAP_update!$A$5:$O$376,15,FALSE)="",NA(),VLOOKUP($D1121,CoRAP_update!$A$5:$O$376,15,FALSE)),IF(VLOOKUP($A1121,CoRAP_update!$D$5:$O$376,12,FALSE)="",NA(),VLOOKUP($A1121,CoRAP_update!$D$5:$O$376,12,FALSE))),IF(VLOOKUP($C1121,CoRAP_update!$C$5:$O$376,13,FALSE)="",NA(),VLOOKUP($C1121,CoRAP_update!$C$5:$O$376,13,FALSE)))</f>
        <v>#N/A</v>
      </c>
      <c r="S1121" s="144" t="e">
        <f>IF($C1121="-",IF($A1121="-",VLOOKUP($D1121,CoRAP_update!$A$5:$J$376,MATCH(Sammanfattning!S$1,CoRAP_update!$A$4:$J$4,0),FALSE),VLOOKUP($A1121,CoRAP_update!$D$5:$J$376,MATCH(Sammanfattning!S$1,CoRAP_update!$D$4:$J$4,0),FALSE)),VLOOKUP($C1121,CoRAP_update!$C$5:$J$376,MATCH(Sammanfattning!S$1,CoRAP_update!$C$4:$J$4,0),FALSE))</f>
        <v>#N/A</v>
      </c>
      <c r="T1121" s="76" t="str">
        <f>IF($A1121="-",VLOOKUP($D1121,EDC_update!$C$2:$F$450,4,FALSE),VLOOKUP($A1121,EDC_update!$B$2:$F$450,5,FALSE))</f>
        <v>CAT1</v>
      </c>
      <c r="V1121" s="78">
        <f>IF(IFERROR(SEARCH("PBT",P1121),99)=99,IF(IFERROR(SEARCH("suspected PBT",S1121),99)=99,IF(IFERROR(SEARCH("concluded to be PBT",K1121),99)=99,IF(IFERROR(SEARCH("PBT",S1121),99)=99,IF(IFERROR(SEARCH("PBT cand",L1121),99)=99,IF(IFERROR(SEARCH("PBT",L1121),99)=99,IF(IFERROR(SEARCH("persistent, bioackumulative and toxic properties",K1121),99)=99,0,Scoring!$E$3),Scoring!$E$3),Scoring!$E$7),Scoring!$E$3),Scoring!$E$5),Scoring!$E$6),Scoring!$E$3)</f>
        <v>0</v>
      </c>
      <c r="W1121" s="78">
        <f>IF(IFERROR(SEARCH("vPvB",P1121),99)=99,IF(IFERROR(SEARCH("suspected pbt/vPvB",S1121),99)=99,IF(IFERROR(SEARCH("vPvB",S1121),99)=99,IF(IFERROR(SEARCH("concluded to be a vPvB",S1121),99)=99,IF(IFERROR(SEARCH("identified as vPvB",K1121),99)=99,IF(IFERROR(SEARCH("concluded to be a vPvB",K1121),99)=99,IF(IFERROR(SEARCH("concluded to be both pbt and vPvB",S1121),99)=99,IF(IFERROR(SEARCH("concluded to be both pbt and vPvB",K1121),99)=99,0,Scoring!$E$5),Scoring!$E$5),Scoring!$E$5),Scoring!$E$5),Scoring!$E$5),Scoring!$E$4),Scoring!$E$6),Scoring!$E$4)</f>
        <v>0</v>
      </c>
      <c r="X1121" s="78">
        <f>IF(IFERROR(SEARCH("H410",N1121),99)=99,IF(IFERROR(SEARCH("H410",O1121),99)=99,IF(IFERROR(SEARCH("H410",Q1121),99)=99,IF(IFERROR(SEARCH("H410",M1121),99)=99,IF(IFERROR(SEARCH("H410",R1121),99)=99,IF(IFERROR(SEARCH("H411",N1121),99)=99,IF(IFERROR(SEARCH("H411",O1121),99)=99,IF(IFERROR(SEARCH("H411",Q1121),99)=99,IF(IFERROR(SEARCH("H411",M1121),99)=99,IF(IFERROR(SEARCH("H411",R1121),99)=99,IF(IFERROR(SEARCH("H413",N1121),99)=99,IF(IFERROR(SEARCH("H413",O1121),99)=99,IF(IFERROR(SEARCH("H413",Q1121),99)=99,IF(IFERROR(SEARCH("H413",M1121),99)=99,IF(IFERROR(SEARCH("H413",R1121),99)=99,IF(IFERROR(SEARCH("H412",N1121),99)=99,IF(IFERROR(SEARCH("H412",O1121),99)=99,IF(IFERROR(SEARCH("H412",Q1121),99)=99,IF(IFERROR(SEARCH("H412",M1121),99)=99,IF(IFERROR(SEARCH("H412",R1121),99)=99,0,Scoring!$E$2),Scoring!$E$2),Scoring!$E$2),Scoring!$E$2),Scoring!$E$2),Scoring!$E$2),Scoring!$E$2),Scoring!$E$2),Scoring!$E$2),Scoring!$E$2),Scoring!$E$2),Scoring!$E$2),Scoring!$E$2),Scoring!$E$2),Scoring!$E$2),Scoring!$E$2),Scoring!$E$2),Scoring!$E$2),Scoring!$E$2),Scoring!$E$2)</f>
        <v>0</v>
      </c>
      <c r="Y1121" s="78">
        <f>IF(IFERROR(SEARCH("CMR",K1121),99)=99,IF(IFERROR(SEARCH("Suspected CMR",S1121),99)=99,IF(IFERROR(SEARCH("CMR",S1121),99)=99,0,Scoring!$E$8),Scoring!$E$9),Scoring!$E$8)</f>
        <v>0</v>
      </c>
      <c r="Z1121" s="78">
        <f>IF(IFERROR(SEARCH("H350",N1121),99)=99,IF(IFERROR(SEARCH("H350",O1121),99)=99,IF(IFERROR(SEARCH("H350",Q1121),99)=99,IF(IFERROR(SEARCH("H350",M1121),99)=99,IF(IFERROR(SEARCH("H350",R1121),99)=99,IF(IFERROR(SEARCH("H351",N1121),99)=99,IF(IFERROR(SEARCH("H351",O1121),99)=99,IF(IFERROR(SEARCH("H351",Q1121),99)=99,IF(IFERROR(SEARCH("H351",M1121),99)=99,IF(IFERROR(SEARCH("H351",R1121),99)=99,IF(IFERROR(SEARCH("carcinogenic",P1121),99)=99,IF(IFERROR(SEARCH("suspected carcinogenic",S1121),99)=99,0,Scoring!$E$12),Scoring!$E$11),Scoring!$E$10),Scoring!$E$10),Scoring!$E$10),Scoring!$E$10),Scoring!$E$10),Scoring!$E$10),Scoring!$E$10),Scoring!$E$10),Scoring!$E$10),Scoring!$E$10)</f>
        <v>0</v>
      </c>
      <c r="AA1121" s="78">
        <f>IF(IFERROR(SEARCH("H340",N1121),99)=99,IF(IFERROR(SEARCH("H340",O1121),99)=99,IF(IFERROR(SEARCH("H340",Q1121),99)=99,IF(IFERROR(SEARCH("H340",M1121),99)=99,IF(IFERROR(SEARCH("H340",R1121),99)=99,IF(IFERROR(SEARCH("H341",N1121),99)=99,IF(IFERROR(SEARCH("H341",O1121),99)=99,IF(IFERROR(SEARCH("H341",Q1121),99)=99,IF(IFERROR(SEARCH("H341",M1121),99)=99,IF(IFERROR(SEARCH("H341",R1121),99)=99,IF(IFERROR(SEARCH("mutagenic",P1121),99)=99,IF(IFERROR(SEARCH("suspected mutagenic",S1121),99)=99,0,Scoring!$E$15),Scoring!$E$14),Scoring!$E$13),Scoring!$E$13),Scoring!$E$13),Scoring!$E$13),Scoring!$E$13),Scoring!$E$13),Scoring!$E$13),Scoring!$E$13),Scoring!$E$13),Scoring!$E$13)</f>
        <v>0</v>
      </c>
      <c r="AB1121" s="78">
        <f>IF(IFERROR(SEARCH("H360",N1121),99)=99,IF(IFERROR(SEARCH("H360",O1121),99)=99,IF(IFERROR(SEARCH("H360",Q1121),99)=99,IF(IFERROR(SEARCH("H360",M1121),99)=99,IF(IFERROR(SEARCH("H360",R1121),99)=99,IF(IFERROR(SEARCH("H361",N1121),99)=99,IF(IFERROR(SEARCH("H361",O1121),99)=99,IF(IFERROR(SEARCH("H361",Q1121),99)=99,IF(IFERROR(SEARCH("H361",M1121),99)=99,IF(IFERROR(SEARCH("H361",R1121),99)=99,IF(IFERROR(SEARCH("reproduction",P1121),99)=99,IF(IFERROR(SEARCH("suspected reprotoxic",S1121),99)=99,IF(IFERROR(SEARCH("reprotoxic",S1121),99)=99,IF(IFERROR(SEARCH("reprotoxic",K1121),99)=99,0,Scoring!$E$18),Scoring!$E$18),Scoring!$E$19),Scoring!$E$17),Scoring!$E$16),Scoring!$E$16),Scoring!$E$16),Scoring!$E$16),Scoring!$E$16),Scoring!$E$16),Scoring!$E$16),Scoring!$E$16),Scoring!$E$16),Scoring!$E$16)</f>
        <v>0</v>
      </c>
      <c r="AC1121" s="78">
        <f>IF(IFERROR(SEARCH("57f",L1121),99)=99,IF(IFERROR(SEARCH("57(f)",P1121),99)=99,0,Scoring!$E$20),Scoring!$E$20)</f>
        <v>0</v>
      </c>
      <c r="AD1121" s="78">
        <f>IF(IFERROR(SEARCH("CAT1",T1121),99)=99,IF(IFERROR(SEARCH("CAT2",T1121),99)=99,IF(IFERROR(SEARCH("CAT3",T1121),99)=99,IF(IFERROR(SEARCH("concluded to be endocrine",K1121),99)=99,IF(IFERROR(SEARCH("categorised as endocrine",K1121),99)=99,IF(IFERROR(SEARCH("endocrine disrupting",P1121),99)=99,IF(IFERROR(SEARCH("endocrine disrupting",K1121),99)=99,IF(IFERROR(SEARCH("suspected endocrine",S1121),99)=99,IF(IFERROR(SEARCH("potential endocrine",S1121),99)=99,0,Scoring!$E$25),Scoring!$E$25),Scoring!$E$24),Scoring!$E$24),Scoring!$E$24),Scoring!$E$24),Scoring!$E$23),Scoring!$E$22),Scoring!$E$21)</f>
        <v>1</v>
      </c>
      <c r="AE1121" s="78">
        <f>IF(IFERROR(SEARCH("suspected sensitiser",S1121),99)=99,IF(IFERROR(SEARCH("sensitiser",S1121),99)=99,IF(IFERROR(SEARCH("other hazard based concern",S1121),99)=99,0,Scoring!$E$28),Scoring!$E$26),Scoring!$E$27)</f>
        <v>0</v>
      </c>
      <c r="AF1121" s="78">
        <f>IF(IFERROR(M1121,1)=1,IF(IFERROR(N1121,1)=1,IF(IFERROR(O1121,1)=1,IF(IFERROR(Q1121,1)=1,IF(IFERROR(R1121,1)=1,IF(IFERROR(T1121,1)=1,IF(IFERROR(K1121,1)=1,IF(IFERROR(P1121,1)=1,IF(IFERROR(S1121,1)=1,Scoring!$E$29,0),0),0),0),0),0),0),0),0)</f>
        <v>0</v>
      </c>
      <c r="AG1121" s="78">
        <f t="shared" si="79"/>
        <v>1</v>
      </c>
      <c r="AI1121" s="93"/>
      <c r="AJ1121" s="94"/>
      <c r="AK1121" s="76"/>
      <c r="AL1121" s="75"/>
      <c r="AN1121" s="79"/>
      <c r="AO1121" s="79"/>
      <c r="AP1121" s="79"/>
      <c r="AQ1121" s="79"/>
      <c r="AR1121" s="79"/>
      <c r="AS1121" s="78"/>
      <c r="AU1121" s="79">
        <f>IF(IFERROR(F1121,99)=99,IF(IFERROR(G1121,99)=99,IF(IFERROR(H1121,99)=99,IF(IFERROR(I1121,99)=99,IF(IFERROR(E1121,99)=99,IF(IFERROR(J1121,99)=99,0,Scoring!$B$7),Scoring!$B$3),Scoring!$B$2),Scoring!$B$6),Scoring!$B$5),Scoring!$B$4)</f>
        <v>0.3</v>
      </c>
      <c r="AV1121" s="78">
        <f t="shared" si="80"/>
        <v>0.3</v>
      </c>
      <c r="AW1121" s="78"/>
      <c r="AX1121" s="66"/>
      <c r="AY1121" s="78"/>
      <c r="AZ1121" s="76"/>
      <c r="BB1121" s="76"/>
    </row>
    <row r="1122" spans="1:54" x14ac:dyDescent="0.25">
      <c r="A1122" s="84" t="s">
        <v>5978</v>
      </c>
      <c r="B1122" s="85" t="s">
        <v>30</v>
      </c>
      <c r="C1122" s="85" t="s">
        <v>30</v>
      </c>
      <c r="D1122" s="84" t="s">
        <v>5980</v>
      </c>
      <c r="E1122" s="76" t="str">
        <f>IF(C1122="-",IF(A1122="-",VLOOKUP(D1122,'sin-list 180320_update'!$C$2:$C$835,1,FALSE),VLOOKUP(A1122,'sin-list 180320_update'!$A$2:$A$835,1,FALSE)),VLOOKUP(C1122,'sin-list 180320_update'!$B$2:$B$835,1,FALSE))</f>
        <v>85-01-8</v>
      </c>
      <c r="F1122" s="76" t="e">
        <f>IF($C1122="-",IF($A1122="-",VLOOKUP($D1122,'REACH Bilaga XVII_update'!$A$5:$A$131,1,FALSE),VLOOKUP($A1122,'REACH Bilaga XVII_update'!$C$5:$C$131,1,FALSE)),VLOOKUP($C1122,'REACH Bilaga XVII_update'!$B$5:$B$131,1,FALSE))</f>
        <v>#N/A</v>
      </c>
      <c r="G1122" s="76" t="str">
        <f>IF($C1122="-",IF($A1122="-",VLOOKUP($D1122,' REACH Bilaga 59_update'!$A$5:$A$210,1,FALSE),VLOOKUP($A1122,' REACH Bilaga 59_update'!$D$5:$D$210,1,FALSE)),VLOOKUP($C1122,' REACH Bilaga 59_update'!$C$5:$C$210,1,FALSE))</f>
        <v>85-01-8</v>
      </c>
      <c r="H1122" s="76" t="e">
        <f>IF($C1122="-",IF($A1122="-",VLOOKUP($D1122,'REACH Bilaga XIV_update'!$A$5:$A$110,1,FALSE),VLOOKUP($A1122,'REACH Bilaga XIV_update'!$D$5:$D$110,1,FALSE)),VLOOKUP($C1122,'REACH Bilaga XIV_update'!$C$5:$C$110,1,FALSE))</f>
        <v>#N/A</v>
      </c>
      <c r="I1122" s="76" t="e">
        <f>IF($C1122="-",IF($A1122="-",VLOOKUP($D1122,CoRAP_update!$A$5:$A$376,1,FALSE),VLOOKUP($A1122,CoRAP_update!$D$5:$D$376,1,FALSE)),VLOOKUP($C1122,CoRAP_update!$C$5:$C$376,1,FALSE))</f>
        <v>#N/A</v>
      </c>
      <c r="J1122" s="76" t="e">
        <f>IF($C1122="-",IF($A1122="-",VLOOKUP($D1122,EDC_update!$C$2:$C$450,1,FALSE),VLOOKUP($A1122,EDC_update!$B$2:$B$450,1,FALSE)),VLOOKUP($C1122,EDC_update!$L$2:$L$450,1,FALSE))</f>
        <v>#N/A</v>
      </c>
      <c r="K1122" s="76" t="str">
        <f>IF($C1122="-",IF($A1122="-",IF(VLOOKUP($D1122,'sin-list 180320_update'!$C$2:$S$835,3,FALSE)="",NA(),VLOOKUP($D1122,'sin-list 180320_update'!$C$2:$S$835,3,FALSE)),IF(VLOOKUP($A1122,'sin-list 180320_update'!$A$2:$S$835,5,FALSE)="",NA(),VLOOKUP($A1122,'sin-list 180320_update'!$A$2:$S$835,5,FALSE))),IF(VLOOKUP($C1122,'sin-list 180320_update'!$B$2:$S$835,4,FALSE)="",NA(),VLOOKUP($C1122,'sin-list 180320_update'!$B$2:$S$835,4,FALSE)))</f>
        <v>Substance is concluded to be a vPvB SVHC by ECHA Member State Committee.</v>
      </c>
      <c r="L1122" s="76">
        <f>IF($C1122="-",IF($A1122="-",VLOOKUP($D1122,'sin-list 180320_update'!$C$2:$S$835,6,FALSE),VLOOKUP($A1122,'sin-list 180320_update'!$A$2:$S$835,8,FALSE)),VLOOKUP($C1122,'sin-list 180320_update'!$B$2:$S$835,7,FALSE))</f>
        <v>0</v>
      </c>
      <c r="M1122" s="76" t="e">
        <f>IF($C1122="-",IF($A1122="-",IF(VLOOKUP($D1122,'sin-list 180320_update'!$C$2:$S$835,8,FALSE)="",NA(),VLOOKUP($D1122,'sin-list 180320_update'!$C$2:$S$835,8,FALSE)),IF(VLOOKUP($A1122,'sin-list 180320_update'!$A$2:$S$835,10,FALSE)="",NA(),VLOOKUP($A1122,'sin-list 180320_update'!$A$2:$S$835,10,FALSE))),IF(VLOOKUP($C1122,'sin-list 180320_update'!$B$2:$S$835,9,FALSE)="",NA(),VLOOKUP($C1122,'sin-list 180320_update'!$B$2:$S$835,9,FALSE)))</f>
        <v>#N/A</v>
      </c>
      <c r="N1122" s="76" t="e">
        <f>IF($C1122="-",IF($A1122="-",IF(VLOOKUP($D1122,'REACH Bilaga XVII_update'!$A$5:$E$131,4,FALSE)="",NA(),VLOOKUP($D1122,'REACH Bilaga XVII_update'!$A$5:$E$131,4,FALSE)),IF(VLOOKUP($A1122,'REACH Bilaga XVII_update'!$C$5:$D$131,2,FALSE)="",NA(),VLOOKUP($A1122,'REACH Bilaga XVII_update'!$C$5:$D$131,2,FALSE))),IF(VLOOKUP($C1122,'REACH Bilaga XVII_update'!$B$5:$D$131,3,FALSE)="",NA(),VLOOKUP($C1122,'REACH Bilaga XVII_update'!$B$5:$D$131,3,FALSE)))</f>
        <v>#N/A</v>
      </c>
      <c r="O1122" s="76" t="e">
        <f>IF($C1122="-",IF($A1122="-",IF(VLOOKUP($D1122,' REACH Bilaga 59_update'!$A$5:$E$210,5,FALSE)="",NA(),VLOOKUP($D1122,' REACH Bilaga 59_update'!$A$5:$E$210,5,FALSE)),IF(VLOOKUP($A1122,' REACH Bilaga 59_update'!$D$5:$E$210,2,FALSE)="",NA(),VLOOKUP($A1122,' REACH Bilaga 59_update'!$D$5:$E$210,2,FALSE))),IF(VLOOKUP($C1122,' REACH Bilaga 59_update'!$C$5:$E$210,3,FALSE)="",NA(),VLOOKUP($C1122,' REACH Bilaga 59_update'!$C$5:$E$210,3,FALSE)))</f>
        <v>#N/A</v>
      </c>
      <c r="P1122" s="76" t="str">
        <f>IF(C1122="-",IF(A1122="-",IFERROR(VLOOKUP($D1122,' REACH Bilaga 59_update'!$A$5:$F$210,MATCH(Sammanfattning!P$1,' REACH Bilaga 59_update'!$A$4:$F$4,0),FALSE),VLOOKUP($D1122,'REACH Bilaga XIV_update'!$A$4:$H$110,MATCH(Sammanfattning!P$1,'REACH Bilaga XIV_update'!$A$4:$H$4,0),FALSE)),IFERROR(VLOOKUP($A1122,' REACH Bilaga 59_update'!$D$5:$F$210,MATCH(Sammanfattning!P$1,' REACH Bilaga 59_update'!$D$4:$F$4,0),FALSE),VLOOKUP($A1122,'REACH Bilaga XIV_update'!$D$4:$H$110,MATCH(Sammanfattning!P$1,'REACH Bilaga XIV_update'!$D$4:$H$4,0),FALSE))),IFERROR(VLOOKUP($C1122,' REACH Bilaga 59_update'!$C$5:$F$210,MATCH(Sammanfattning!P$1,' REACH Bilaga 59_update'!$C$4:$F$4,0),FALSE),VLOOKUP($C1122,'REACH Bilaga XIV_update'!$C$4:$H$110,MATCH(Sammanfattning!P$1,'REACH Bilaga XIV_update'!$C$4:$H$4,0),FALSE)))</f>
        <v>vPvB (Article 57e)</v>
      </c>
      <c r="Q1122" s="76" t="e">
        <f>IF($C1122="-",IF($A1122="-",IF(VLOOKUP($D1122,'REACH Bilaga XIV_update'!$A$5:$I$110,9,FALSE)="",NA(),VLOOKUP($D1122,'REACH Bilaga XIV_update'!$A$5:$I$110,9,FALSE)),IF(VLOOKUP($A1122,'REACH Bilaga XIV_update'!$D$5:$I$110,6,FALSE)="",NA(),VLOOKUP($A1122,'REACH Bilaga XIV_update'!$D$5:$I$110,6,FALSE))),IF(VLOOKUP($C1122,'REACH Bilaga XIV_update'!$C$5:$I$110,7,FALSE)="",NA(),VLOOKUP($C1122,'REACH Bilaga XIV_update'!$C$5:$I$110,7,FALSE)))</f>
        <v>#N/A</v>
      </c>
      <c r="R1122" s="76" t="e">
        <f>IF($C1122="-",IF($A1122="-",IF(VLOOKUP($D1122,CoRAP_update!$A$5:$O$376,15,FALSE)="",NA(),VLOOKUP($D1122,CoRAP_update!$A$5:$O$376,15,FALSE)),IF(VLOOKUP($A1122,CoRAP_update!$D$5:$O$376,12,FALSE)="",NA(),VLOOKUP($A1122,CoRAP_update!$D$5:$O$376,12,FALSE))),IF(VLOOKUP($C1122,CoRAP_update!$C$5:$O$376,13,FALSE)="",NA(),VLOOKUP($C1122,CoRAP_update!$C$5:$O$376,13,FALSE)))</f>
        <v>#N/A</v>
      </c>
      <c r="S1122" s="144" t="e">
        <f>IF($C1122="-",IF($A1122="-",VLOOKUP($D1122,CoRAP_update!$A$5:$J$376,MATCH(Sammanfattning!S$1,CoRAP_update!$A$4:$J$4,0),FALSE),VLOOKUP($A1122,CoRAP_update!$D$5:$J$376,MATCH(Sammanfattning!S$1,CoRAP_update!$D$4:$J$4,0),FALSE)),VLOOKUP($C1122,CoRAP_update!$C$5:$J$376,MATCH(Sammanfattning!S$1,CoRAP_update!$C$4:$J$4,0),FALSE))</f>
        <v>#N/A</v>
      </c>
      <c r="T1122" s="76" t="e">
        <f>IF($A1122="-",VLOOKUP($D1122,EDC_update!$C$2:$F$450,4,FALSE),VLOOKUP($A1122,EDC_update!$B$2:$F$450,5,FALSE))</f>
        <v>#N/A</v>
      </c>
      <c r="V1122" s="78">
        <f>IF(IFERROR(SEARCH("PBT",P1122),99)=99,IF(IFERROR(SEARCH("suspected PBT",S1122),99)=99,IF(IFERROR(SEARCH("concluded to be PBT",K1122),99)=99,IF(IFERROR(SEARCH("PBT",S1122),99)=99,IF(IFERROR(SEARCH("PBT cand",L1122),99)=99,IF(IFERROR(SEARCH("PBT",L1122),99)=99,IF(IFERROR(SEARCH("persistent, bioackumulative and toxic properties",K1122),99)=99,0,Scoring!$E$3),Scoring!$E$3),Scoring!$E$7),Scoring!$E$3),Scoring!$E$5),Scoring!$E$6),Scoring!$E$3)</f>
        <v>0</v>
      </c>
      <c r="W1122" s="78">
        <f>IF(IFERROR(SEARCH("vPvB",P1122),99)=99,IF(IFERROR(SEARCH("suspected pbt/vPvB",S1122),99)=99,IF(IFERROR(SEARCH("vPvB",S1122),99)=99,IF(IFERROR(SEARCH("concluded to be a vPvB",S1122),99)=99,IF(IFERROR(SEARCH("identified as vPvB",K1122),99)=99,IF(IFERROR(SEARCH("concluded to be a vPvB",K1122),99)=99,IF(IFERROR(SEARCH("concluded to be both pbt and vPvB",S1122),99)=99,IF(IFERROR(SEARCH("concluded to be both pbt and vPvB",K1122),99)=99,0,Scoring!$E$5),Scoring!$E$5),Scoring!$E$5),Scoring!$E$5),Scoring!$E$5),Scoring!$E$4),Scoring!$E$6),Scoring!$E$4)</f>
        <v>1</v>
      </c>
      <c r="X1122" s="78">
        <f>IF(IFERROR(SEARCH("H410",N1122),99)=99,IF(IFERROR(SEARCH("H410",O1122),99)=99,IF(IFERROR(SEARCH("H410",Q1122),99)=99,IF(IFERROR(SEARCH("H410",M1122),99)=99,IF(IFERROR(SEARCH("H410",R1122),99)=99,IF(IFERROR(SEARCH("H411",N1122),99)=99,IF(IFERROR(SEARCH("H411",O1122),99)=99,IF(IFERROR(SEARCH("H411",Q1122),99)=99,IF(IFERROR(SEARCH("H411",M1122),99)=99,IF(IFERROR(SEARCH("H411",R1122),99)=99,IF(IFERROR(SEARCH("H413",N1122),99)=99,IF(IFERROR(SEARCH("H413",O1122),99)=99,IF(IFERROR(SEARCH("H413",Q1122),99)=99,IF(IFERROR(SEARCH("H413",M1122),99)=99,IF(IFERROR(SEARCH("H413",R1122),99)=99,IF(IFERROR(SEARCH("H412",N1122),99)=99,IF(IFERROR(SEARCH("H412",O1122),99)=99,IF(IFERROR(SEARCH("H412",Q1122),99)=99,IF(IFERROR(SEARCH("H412",M1122),99)=99,IF(IFERROR(SEARCH("H412",R1122),99)=99,0,Scoring!$E$2),Scoring!$E$2),Scoring!$E$2),Scoring!$E$2),Scoring!$E$2),Scoring!$E$2),Scoring!$E$2),Scoring!$E$2),Scoring!$E$2),Scoring!$E$2),Scoring!$E$2),Scoring!$E$2),Scoring!$E$2),Scoring!$E$2),Scoring!$E$2),Scoring!$E$2),Scoring!$E$2),Scoring!$E$2),Scoring!$E$2),Scoring!$E$2)</f>
        <v>0</v>
      </c>
      <c r="Y1122" s="78">
        <f>IF(IFERROR(SEARCH("CMR",K1122),99)=99,IF(IFERROR(SEARCH("Suspected CMR",S1122),99)=99,IF(IFERROR(SEARCH("CMR",S1122),99)=99,0,Scoring!$E$8),Scoring!$E$9),Scoring!$E$8)</f>
        <v>0</v>
      </c>
      <c r="Z1122" s="78">
        <f>IF(IFERROR(SEARCH("H350",N1122),99)=99,IF(IFERROR(SEARCH("H350",O1122),99)=99,IF(IFERROR(SEARCH("H350",Q1122),99)=99,IF(IFERROR(SEARCH("H350",M1122),99)=99,IF(IFERROR(SEARCH("H350",R1122),99)=99,IF(IFERROR(SEARCH("H351",N1122),99)=99,IF(IFERROR(SEARCH("H351",O1122),99)=99,IF(IFERROR(SEARCH("H351",Q1122),99)=99,IF(IFERROR(SEARCH("H351",M1122),99)=99,IF(IFERROR(SEARCH("H351",R1122),99)=99,IF(IFERROR(SEARCH("carcinogenic",P1122),99)=99,IF(IFERROR(SEARCH("suspected carcinogenic",S1122),99)=99,0,Scoring!$E$12),Scoring!$E$11),Scoring!$E$10),Scoring!$E$10),Scoring!$E$10),Scoring!$E$10),Scoring!$E$10),Scoring!$E$10),Scoring!$E$10),Scoring!$E$10),Scoring!$E$10),Scoring!$E$10)</f>
        <v>0</v>
      </c>
      <c r="AA1122" s="78">
        <f>IF(IFERROR(SEARCH("H340",N1122),99)=99,IF(IFERROR(SEARCH("H340",O1122),99)=99,IF(IFERROR(SEARCH("H340",Q1122),99)=99,IF(IFERROR(SEARCH("H340",M1122),99)=99,IF(IFERROR(SEARCH("H340",R1122),99)=99,IF(IFERROR(SEARCH("H341",N1122),99)=99,IF(IFERROR(SEARCH("H341",O1122),99)=99,IF(IFERROR(SEARCH("H341",Q1122),99)=99,IF(IFERROR(SEARCH("H341",M1122),99)=99,IF(IFERROR(SEARCH("H341",R1122),99)=99,IF(IFERROR(SEARCH("mutagenic",P1122),99)=99,IF(IFERROR(SEARCH("suspected mutagenic",S1122),99)=99,0,Scoring!$E$15),Scoring!$E$14),Scoring!$E$13),Scoring!$E$13),Scoring!$E$13),Scoring!$E$13),Scoring!$E$13),Scoring!$E$13),Scoring!$E$13),Scoring!$E$13),Scoring!$E$13),Scoring!$E$13)</f>
        <v>0</v>
      </c>
      <c r="AB1122" s="78">
        <f>IF(IFERROR(SEARCH("H360",N1122),99)=99,IF(IFERROR(SEARCH("H360",O1122),99)=99,IF(IFERROR(SEARCH("H360",Q1122),99)=99,IF(IFERROR(SEARCH("H360",M1122),99)=99,IF(IFERROR(SEARCH("H360",R1122),99)=99,IF(IFERROR(SEARCH("H361",N1122),99)=99,IF(IFERROR(SEARCH("H361",O1122),99)=99,IF(IFERROR(SEARCH("H361",Q1122),99)=99,IF(IFERROR(SEARCH("H361",M1122),99)=99,IF(IFERROR(SEARCH("H361",R1122),99)=99,IF(IFERROR(SEARCH("reproduction",P1122),99)=99,IF(IFERROR(SEARCH("suspected reprotoxic",S1122),99)=99,IF(IFERROR(SEARCH("reprotoxic",S1122),99)=99,IF(IFERROR(SEARCH("reprotoxic",K1122),99)=99,0,Scoring!$E$18),Scoring!$E$18),Scoring!$E$19),Scoring!$E$17),Scoring!$E$16),Scoring!$E$16),Scoring!$E$16),Scoring!$E$16),Scoring!$E$16),Scoring!$E$16),Scoring!$E$16),Scoring!$E$16),Scoring!$E$16),Scoring!$E$16)</f>
        <v>0</v>
      </c>
      <c r="AC1122" s="78">
        <f>IF(IFERROR(SEARCH("57f",L1122),99)=99,IF(IFERROR(SEARCH("57(f)",P1122),99)=99,0,Scoring!$E$20),Scoring!$E$20)</f>
        <v>0</v>
      </c>
      <c r="AD1122" s="78">
        <f>IF(IFERROR(SEARCH("CAT1",T1122),99)=99,IF(IFERROR(SEARCH("CAT2",T1122),99)=99,IF(IFERROR(SEARCH("CAT3",T1122),99)=99,IF(IFERROR(SEARCH("concluded to be endocrine",K1122),99)=99,IF(IFERROR(SEARCH("categorised as endocrine",K1122),99)=99,IF(IFERROR(SEARCH("endocrine disrupting",P1122),99)=99,IF(IFERROR(SEARCH("endocrine disrupting",K1122),99)=99,IF(IFERROR(SEARCH("suspected endocrine",S1122),99)=99,IF(IFERROR(SEARCH("potential endocrine",S1122),99)=99,0,Scoring!$E$25),Scoring!$E$25),Scoring!$E$24),Scoring!$E$24),Scoring!$E$24),Scoring!$E$24),Scoring!$E$23),Scoring!$E$22),Scoring!$E$21)</f>
        <v>0</v>
      </c>
      <c r="AE1122" s="78">
        <f>IF(IFERROR(SEARCH("suspected sensitiser",S1122),99)=99,IF(IFERROR(SEARCH("sensitiser",S1122),99)=99,IF(IFERROR(SEARCH("other hazard based concern",S1122),99)=99,0,Scoring!$E$28),Scoring!$E$26),Scoring!$E$27)</f>
        <v>0</v>
      </c>
      <c r="AF1122" s="78">
        <f>IF(IFERROR(M1122,1)=1,IF(IFERROR(N1122,1)=1,IF(IFERROR(O1122,1)=1,IF(IFERROR(Q1122,1)=1,IF(IFERROR(R1122,1)=1,IF(IFERROR(T1122,1)=1,IF(IFERROR(K1122,1)=1,IF(IFERROR(P1122,1)=1,IF(IFERROR(S1122,1)=1,Scoring!$E$29,0),0),0),0),0),0),0),0),0)</f>
        <v>0</v>
      </c>
      <c r="AG1122" s="78">
        <f t="shared" si="79"/>
        <v>1</v>
      </c>
      <c r="AI1122" s="93"/>
      <c r="AJ1122" s="94"/>
      <c r="AK1122" s="76"/>
      <c r="AL1122" s="75"/>
      <c r="AN1122" s="79"/>
      <c r="AO1122" s="79"/>
      <c r="AP1122" s="79"/>
      <c r="AQ1122" s="79"/>
      <c r="AR1122" s="79"/>
      <c r="AS1122" s="78"/>
      <c r="AU1122" s="79">
        <f>IF(IFERROR(F1122,99)=99,IF(IFERROR(G1122,99)=99,IF(IFERROR(H1122,99)=99,IF(IFERROR(I1122,99)=99,IF(IFERROR(E1122,99)=99,IF(IFERROR(J1122,99)=99,0,Scoring!$B$7),Scoring!$B$3),Scoring!$B$2),Scoring!$B$6),Scoring!$B$5),Scoring!$B$4)</f>
        <v>1</v>
      </c>
      <c r="AV1122" s="78">
        <f t="shared" si="80"/>
        <v>1</v>
      </c>
      <c r="AW1122" s="78"/>
      <c r="AX1122" s="66"/>
      <c r="AY1122" s="78"/>
      <c r="AZ1122" s="76"/>
      <c r="BB1122" s="76"/>
    </row>
    <row r="1123" spans="1:54" x14ac:dyDescent="0.25">
      <c r="A1123" s="89" t="s">
        <v>6614</v>
      </c>
      <c r="B1123" s="89" t="s">
        <v>30</v>
      </c>
      <c r="C1123" s="89" t="s">
        <v>30</v>
      </c>
      <c r="D1123" s="89" t="s">
        <v>7370</v>
      </c>
      <c r="E1123" s="76" t="e">
        <f>IF(C1123="-",IF(A1123="-",VLOOKUP(D1123,'sin-list 180320_update'!$C$2:$C$835,1,FALSE),VLOOKUP(A1123,'sin-list 180320_update'!$A$2:$A$835,1,FALSE)),VLOOKUP(C1123,'sin-list 180320_update'!$B$2:$B$835,1,FALSE))</f>
        <v>#N/A</v>
      </c>
      <c r="F1123" s="76" t="e">
        <f>IF($C1123="-",IF($A1123="-",VLOOKUP($D1123,'REACH Bilaga XVII_update'!$A$5:$A$131,1,FALSE),VLOOKUP($A1123,'REACH Bilaga XVII_update'!$C$5:$C$131,1,FALSE)),VLOOKUP($C1123,'REACH Bilaga XVII_update'!$B$5:$B$131,1,FALSE))</f>
        <v>#N/A</v>
      </c>
      <c r="G1123" s="76" t="e">
        <f>IF($C1123="-",IF($A1123="-",VLOOKUP($D1123,' REACH Bilaga 59_update'!$A$5:$A$210,1,FALSE),VLOOKUP($A1123,' REACH Bilaga 59_update'!$D$5:$D$210,1,FALSE)),VLOOKUP($C1123,' REACH Bilaga 59_update'!$C$5:$C$210,1,FALSE))</f>
        <v>#N/A</v>
      </c>
      <c r="H1123" s="76" t="e">
        <f>IF($C1123="-",IF($A1123="-",VLOOKUP($D1123,'REACH Bilaga XIV_update'!$A$5:$A$110,1,FALSE),VLOOKUP($A1123,'REACH Bilaga XIV_update'!$D$5:$D$110,1,FALSE)),VLOOKUP($C1123,'REACH Bilaga XIV_update'!$C$5:$C$110,1,FALSE))</f>
        <v>#N/A</v>
      </c>
      <c r="I1123" s="76" t="e">
        <f>IF($C1123="-",IF($A1123="-",VLOOKUP($D1123,CoRAP_update!$A$5:$A$376,1,FALSE),VLOOKUP($A1123,CoRAP_update!$D$5:$D$376,1,FALSE)),VLOOKUP($C1123,CoRAP_update!$C$5:$C$376,1,FALSE))</f>
        <v>#N/A</v>
      </c>
      <c r="J1123" s="76" t="str">
        <f>IF($C1123="-",IF($A1123="-",VLOOKUP($D1123,EDC_update!$C$2:$C$450,1,FALSE),VLOOKUP($A1123,EDC_update!$B$2:$B$450,1,FALSE)),VLOOKUP($C1123,EDC_update!$L$2:$L$450,1,FALSE))</f>
        <v>85409-17-2</v>
      </c>
      <c r="K1123" s="76" t="e">
        <f>IF($C1123="-",IF($A1123="-",IF(VLOOKUP($D1123,'sin-list 180320_update'!$C$2:$S$835,3,FALSE)="",NA(),VLOOKUP($D1123,'sin-list 180320_update'!$C$2:$S$835,3,FALSE)),IF(VLOOKUP($A1123,'sin-list 180320_update'!$A$2:$S$835,5,FALSE)="",NA(),VLOOKUP($A1123,'sin-list 180320_update'!$A$2:$S$835,5,FALSE))),IF(VLOOKUP($C1123,'sin-list 180320_update'!$B$2:$S$835,4,FALSE)="",NA(),VLOOKUP($C1123,'sin-list 180320_update'!$B$2:$S$835,4,FALSE)))</f>
        <v>#N/A</v>
      </c>
      <c r="L1123" s="76" t="e">
        <f>IF($C1123="-",IF($A1123="-",VLOOKUP($D1123,'sin-list 180320_update'!$C$2:$S$835,6,FALSE),VLOOKUP($A1123,'sin-list 180320_update'!$A$2:$S$835,8,FALSE)),VLOOKUP($C1123,'sin-list 180320_update'!$B$2:$S$835,7,FALSE))</f>
        <v>#N/A</v>
      </c>
      <c r="M1123" s="76" t="e">
        <f>IF($C1123="-",IF($A1123="-",IF(VLOOKUP($D1123,'sin-list 180320_update'!$C$2:$S$835,8,FALSE)="",NA(),VLOOKUP($D1123,'sin-list 180320_update'!$C$2:$S$835,8,FALSE)),IF(VLOOKUP($A1123,'sin-list 180320_update'!$A$2:$S$835,10,FALSE)="",NA(),VLOOKUP($A1123,'sin-list 180320_update'!$A$2:$S$835,10,FALSE))),IF(VLOOKUP($C1123,'sin-list 180320_update'!$B$2:$S$835,9,FALSE)="",NA(),VLOOKUP($C1123,'sin-list 180320_update'!$B$2:$S$835,9,FALSE)))</f>
        <v>#N/A</v>
      </c>
      <c r="N1123" s="76" t="e">
        <f>IF($C1123="-",IF($A1123="-",IF(VLOOKUP($D1123,'REACH Bilaga XVII_update'!$A$5:$E$131,4,FALSE)="",NA(),VLOOKUP($D1123,'REACH Bilaga XVII_update'!$A$5:$E$131,4,FALSE)),IF(VLOOKUP($A1123,'REACH Bilaga XVII_update'!$C$5:$D$131,2,FALSE)="",NA(),VLOOKUP($A1123,'REACH Bilaga XVII_update'!$C$5:$D$131,2,FALSE))),IF(VLOOKUP($C1123,'REACH Bilaga XVII_update'!$B$5:$D$131,3,FALSE)="",NA(),VLOOKUP($C1123,'REACH Bilaga XVII_update'!$B$5:$D$131,3,FALSE)))</f>
        <v>#N/A</v>
      </c>
      <c r="O1123" s="76" t="e">
        <f>IF($C1123="-",IF($A1123="-",IF(VLOOKUP($D1123,' REACH Bilaga 59_update'!$A$5:$E$210,5,FALSE)="",NA(),VLOOKUP($D1123,' REACH Bilaga 59_update'!$A$5:$E$210,5,FALSE)),IF(VLOOKUP($A1123,' REACH Bilaga 59_update'!$D$5:$E$210,2,FALSE)="",NA(),VLOOKUP($A1123,' REACH Bilaga 59_update'!$D$5:$E$210,2,FALSE))),IF(VLOOKUP($C1123,' REACH Bilaga 59_update'!$C$5:$E$210,3,FALSE)="",NA(),VLOOKUP($C1123,' REACH Bilaga 59_update'!$C$5:$E$210,3,FALSE)))</f>
        <v>#N/A</v>
      </c>
      <c r="P1123" s="76" t="e">
        <f>IF(C1123="-",IF(A1123="-",IFERROR(VLOOKUP($D1123,' REACH Bilaga 59_update'!$A$5:$F$210,MATCH(Sammanfattning!P$1,' REACH Bilaga 59_update'!$A$4:$F$4,0),FALSE),VLOOKUP($D1123,'REACH Bilaga XIV_update'!$A$4:$H$110,MATCH(Sammanfattning!P$1,'REACH Bilaga XIV_update'!$A$4:$H$4,0),FALSE)),IFERROR(VLOOKUP($A1123,' REACH Bilaga 59_update'!$D$5:$F$210,MATCH(Sammanfattning!P$1,' REACH Bilaga 59_update'!$D$4:$F$4,0),FALSE),VLOOKUP($A1123,'REACH Bilaga XIV_update'!$D$4:$H$110,MATCH(Sammanfattning!P$1,'REACH Bilaga XIV_update'!$D$4:$H$4,0),FALSE))),IFERROR(VLOOKUP($C1123,' REACH Bilaga 59_update'!$C$5:$F$210,MATCH(Sammanfattning!P$1,' REACH Bilaga 59_update'!$C$4:$F$4,0),FALSE),VLOOKUP($C1123,'REACH Bilaga XIV_update'!$C$4:$H$110,MATCH(Sammanfattning!P$1,'REACH Bilaga XIV_update'!$C$4:$H$4,0),FALSE)))</f>
        <v>#N/A</v>
      </c>
      <c r="Q1123" s="76" t="e">
        <f>IF($C1123="-",IF($A1123="-",IF(VLOOKUP($D1123,'REACH Bilaga XIV_update'!$A$5:$I$110,9,FALSE)="",NA(),VLOOKUP($D1123,'REACH Bilaga XIV_update'!$A$5:$I$110,9,FALSE)),IF(VLOOKUP($A1123,'REACH Bilaga XIV_update'!$D$5:$I$110,6,FALSE)="",NA(),VLOOKUP($A1123,'REACH Bilaga XIV_update'!$D$5:$I$110,6,FALSE))),IF(VLOOKUP($C1123,'REACH Bilaga XIV_update'!$C$5:$I$110,7,FALSE)="",NA(),VLOOKUP($C1123,'REACH Bilaga XIV_update'!$C$5:$I$110,7,FALSE)))</f>
        <v>#N/A</v>
      </c>
      <c r="R1123" s="76" t="e">
        <f>IF($C1123="-",IF($A1123="-",IF(VLOOKUP($D1123,CoRAP_update!$A$5:$O$376,15,FALSE)="",NA(),VLOOKUP($D1123,CoRAP_update!$A$5:$O$376,15,FALSE)),IF(VLOOKUP($A1123,CoRAP_update!$D$5:$O$376,12,FALSE)="",NA(),VLOOKUP($A1123,CoRAP_update!$D$5:$O$376,12,FALSE))),IF(VLOOKUP($C1123,CoRAP_update!$C$5:$O$376,13,FALSE)="",NA(),VLOOKUP($C1123,CoRAP_update!$C$5:$O$376,13,FALSE)))</f>
        <v>#N/A</v>
      </c>
      <c r="S1123" s="144" t="e">
        <f>IF($C1123="-",IF($A1123="-",VLOOKUP($D1123,CoRAP_update!$A$5:$J$376,MATCH(Sammanfattning!S$1,CoRAP_update!$A$4:$J$4,0),FALSE),VLOOKUP($A1123,CoRAP_update!$D$5:$J$376,MATCH(Sammanfattning!S$1,CoRAP_update!$D$4:$J$4,0),FALSE)),VLOOKUP($C1123,CoRAP_update!$C$5:$J$376,MATCH(Sammanfattning!S$1,CoRAP_update!$C$4:$J$4,0),FALSE))</f>
        <v>#N/A</v>
      </c>
      <c r="T1123" s="76" t="str">
        <f>IF($A1123="-",VLOOKUP($D1123,EDC_update!$C$2:$F$450,4,FALSE),VLOOKUP($A1123,EDC_update!$B$2:$F$450,5,FALSE))</f>
        <v>CAT1</v>
      </c>
      <c r="V1123" s="78">
        <f>IF(IFERROR(SEARCH("PBT",P1123),99)=99,IF(IFERROR(SEARCH("suspected PBT",S1123),99)=99,IF(IFERROR(SEARCH("concluded to be PBT",K1123),99)=99,IF(IFERROR(SEARCH("PBT",S1123),99)=99,IF(IFERROR(SEARCH("PBT cand",L1123),99)=99,IF(IFERROR(SEARCH("PBT",L1123),99)=99,IF(IFERROR(SEARCH("persistent, bioackumulative and toxic properties",K1123),99)=99,0,Scoring!$E$3),Scoring!$E$3),Scoring!$E$7),Scoring!$E$3),Scoring!$E$5),Scoring!$E$6),Scoring!$E$3)</f>
        <v>0</v>
      </c>
      <c r="W1123" s="78">
        <f>IF(IFERROR(SEARCH("vPvB",P1123),99)=99,IF(IFERROR(SEARCH("suspected pbt/vPvB",S1123),99)=99,IF(IFERROR(SEARCH("vPvB",S1123),99)=99,IF(IFERROR(SEARCH("concluded to be a vPvB",S1123),99)=99,IF(IFERROR(SEARCH("identified as vPvB",K1123),99)=99,IF(IFERROR(SEARCH("concluded to be a vPvB",K1123),99)=99,IF(IFERROR(SEARCH("concluded to be both pbt and vPvB",S1123),99)=99,IF(IFERROR(SEARCH("concluded to be both pbt and vPvB",K1123),99)=99,0,Scoring!$E$5),Scoring!$E$5),Scoring!$E$5),Scoring!$E$5),Scoring!$E$5),Scoring!$E$4),Scoring!$E$6),Scoring!$E$4)</f>
        <v>0</v>
      </c>
      <c r="X1123" s="78">
        <f>IF(IFERROR(SEARCH("H410",N1123),99)=99,IF(IFERROR(SEARCH("H410",O1123),99)=99,IF(IFERROR(SEARCH("H410",Q1123),99)=99,IF(IFERROR(SEARCH("H410",M1123),99)=99,IF(IFERROR(SEARCH("H410",R1123),99)=99,IF(IFERROR(SEARCH("H411",N1123),99)=99,IF(IFERROR(SEARCH("H411",O1123),99)=99,IF(IFERROR(SEARCH("H411",Q1123),99)=99,IF(IFERROR(SEARCH("H411",M1123),99)=99,IF(IFERROR(SEARCH("H411",R1123),99)=99,IF(IFERROR(SEARCH("H413",N1123),99)=99,IF(IFERROR(SEARCH("H413",O1123),99)=99,IF(IFERROR(SEARCH("H413",Q1123),99)=99,IF(IFERROR(SEARCH("H413",M1123),99)=99,IF(IFERROR(SEARCH("H413",R1123),99)=99,IF(IFERROR(SEARCH("H412",N1123),99)=99,IF(IFERROR(SEARCH("H412",O1123),99)=99,IF(IFERROR(SEARCH("H412",Q1123),99)=99,IF(IFERROR(SEARCH("H412",M1123),99)=99,IF(IFERROR(SEARCH("H412",R1123),99)=99,0,Scoring!$E$2),Scoring!$E$2),Scoring!$E$2),Scoring!$E$2),Scoring!$E$2),Scoring!$E$2),Scoring!$E$2),Scoring!$E$2),Scoring!$E$2),Scoring!$E$2),Scoring!$E$2),Scoring!$E$2),Scoring!$E$2),Scoring!$E$2),Scoring!$E$2),Scoring!$E$2),Scoring!$E$2),Scoring!$E$2),Scoring!$E$2),Scoring!$E$2)</f>
        <v>0</v>
      </c>
      <c r="Y1123" s="78">
        <f>IF(IFERROR(SEARCH("CMR",K1123),99)=99,IF(IFERROR(SEARCH("Suspected CMR",S1123),99)=99,IF(IFERROR(SEARCH("CMR",S1123),99)=99,0,Scoring!$E$8),Scoring!$E$9),Scoring!$E$8)</f>
        <v>0</v>
      </c>
      <c r="Z1123" s="78">
        <f>IF(IFERROR(SEARCH("H350",N1123),99)=99,IF(IFERROR(SEARCH("H350",O1123),99)=99,IF(IFERROR(SEARCH("H350",Q1123),99)=99,IF(IFERROR(SEARCH("H350",M1123),99)=99,IF(IFERROR(SEARCH("H350",R1123),99)=99,IF(IFERROR(SEARCH("H351",N1123),99)=99,IF(IFERROR(SEARCH("H351",O1123),99)=99,IF(IFERROR(SEARCH("H351",Q1123),99)=99,IF(IFERROR(SEARCH("H351",M1123),99)=99,IF(IFERROR(SEARCH("H351",R1123),99)=99,IF(IFERROR(SEARCH("carcinogenic",P1123),99)=99,IF(IFERROR(SEARCH("suspected carcinogenic",S1123),99)=99,0,Scoring!$E$12),Scoring!$E$11),Scoring!$E$10),Scoring!$E$10),Scoring!$E$10),Scoring!$E$10),Scoring!$E$10),Scoring!$E$10),Scoring!$E$10),Scoring!$E$10),Scoring!$E$10),Scoring!$E$10)</f>
        <v>0</v>
      </c>
      <c r="AA1123" s="78">
        <f>IF(IFERROR(SEARCH("H340",N1123),99)=99,IF(IFERROR(SEARCH("H340",O1123),99)=99,IF(IFERROR(SEARCH("H340",Q1123),99)=99,IF(IFERROR(SEARCH("H340",M1123),99)=99,IF(IFERROR(SEARCH("H340",R1123),99)=99,IF(IFERROR(SEARCH("H341",N1123),99)=99,IF(IFERROR(SEARCH("H341",O1123),99)=99,IF(IFERROR(SEARCH("H341",Q1123),99)=99,IF(IFERROR(SEARCH("H341",M1123),99)=99,IF(IFERROR(SEARCH("H341",R1123),99)=99,IF(IFERROR(SEARCH("mutagenic",P1123),99)=99,IF(IFERROR(SEARCH("suspected mutagenic",S1123),99)=99,0,Scoring!$E$15),Scoring!$E$14),Scoring!$E$13),Scoring!$E$13),Scoring!$E$13),Scoring!$E$13),Scoring!$E$13),Scoring!$E$13),Scoring!$E$13),Scoring!$E$13),Scoring!$E$13),Scoring!$E$13)</f>
        <v>0</v>
      </c>
      <c r="AB1123" s="78">
        <f>IF(IFERROR(SEARCH("H360",N1123),99)=99,IF(IFERROR(SEARCH("H360",O1123),99)=99,IF(IFERROR(SEARCH("H360",Q1123),99)=99,IF(IFERROR(SEARCH("H360",M1123),99)=99,IF(IFERROR(SEARCH("H360",R1123),99)=99,IF(IFERROR(SEARCH("H361",N1123),99)=99,IF(IFERROR(SEARCH("H361",O1123),99)=99,IF(IFERROR(SEARCH("H361",Q1123),99)=99,IF(IFERROR(SEARCH("H361",M1123),99)=99,IF(IFERROR(SEARCH("H361",R1123),99)=99,IF(IFERROR(SEARCH("reproduction",P1123),99)=99,IF(IFERROR(SEARCH("suspected reprotoxic",S1123),99)=99,IF(IFERROR(SEARCH("reprotoxic",S1123),99)=99,IF(IFERROR(SEARCH("reprotoxic",K1123),99)=99,0,Scoring!$E$18),Scoring!$E$18),Scoring!$E$19),Scoring!$E$17),Scoring!$E$16),Scoring!$E$16),Scoring!$E$16),Scoring!$E$16),Scoring!$E$16),Scoring!$E$16),Scoring!$E$16),Scoring!$E$16),Scoring!$E$16),Scoring!$E$16)</f>
        <v>0</v>
      </c>
      <c r="AC1123" s="78">
        <f>IF(IFERROR(SEARCH("57f",L1123),99)=99,IF(IFERROR(SEARCH("57(f)",P1123),99)=99,0,Scoring!$E$20),Scoring!$E$20)</f>
        <v>0</v>
      </c>
      <c r="AD1123" s="78">
        <f>IF(IFERROR(SEARCH("CAT1",T1123),99)=99,IF(IFERROR(SEARCH("CAT2",T1123),99)=99,IF(IFERROR(SEARCH("CAT3",T1123),99)=99,IF(IFERROR(SEARCH("concluded to be endocrine",K1123),99)=99,IF(IFERROR(SEARCH("categorised as endocrine",K1123),99)=99,IF(IFERROR(SEARCH("endocrine disrupting",P1123),99)=99,IF(IFERROR(SEARCH("endocrine disrupting",K1123),99)=99,IF(IFERROR(SEARCH("suspected endocrine",S1123),99)=99,IF(IFERROR(SEARCH("potential endocrine",S1123),99)=99,0,Scoring!$E$25),Scoring!$E$25),Scoring!$E$24),Scoring!$E$24),Scoring!$E$24),Scoring!$E$24),Scoring!$E$23),Scoring!$E$22),Scoring!$E$21)</f>
        <v>1</v>
      </c>
      <c r="AE1123" s="78">
        <f>IF(IFERROR(SEARCH("suspected sensitiser",S1123),99)=99,IF(IFERROR(SEARCH("sensitiser",S1123),99)=99,IF(IFERROR(SEARCH("other hazard based concern",S1123),99)=99,0,Scoring!$E$28),Scoring!$E$26),Scoring!$E$27)</f>
        <v>0</v>
      </c>
      <c r="AF1123" s="78">
        <f>IF(IFERROR(M1123,1)=1,IF(IFERROR(N1123,1)=1,IF(IFERROR(O1123,1)=1,IF(IFERROR(Q1123,1)=1,IF(IFERROR(R1123,1)=1,IF(IFERROR(T1123,1)=1,IF(IFERROR(K1123,1)=1,IF(IFERROR(P1123,1)=1,IF(IFERROR(S1123,1)=1,Scoring!$E$29,0),0),0),0),0),0),0),0),0)</f>
        <v>0</v>
      </c>
      <c r="AG1123" s="78">
        <f t="shared" si="79"/>
        <v>1</v>
      </c>
      <c r="AI1123" s="93"/>
      <c r="AJ1123" s="94"/>
      <c r="AK1123" s="76"/>
      <c r="AL1123" s="75"/>
      <c r="AN1123" s="79"/>
      <c r="AO1123" s="79"/>
      <c r="AP1123" s="79"/>
      <c r="AQ1123" s="79"/>
      <c r="AR1123" s="79"/>
      <c r="AS1123" s="78"/>
      <c r="AU1123" s="79">
        <f>IF(IFERROR(F1123,99)=99,IF(IFERROR(G1123,99)=99,IF(IFERROR(H1123,99)=99,IF(IFERROR(I1123,99)=99,IF(IFERROR(E1123,99)=99,IF(IFERROR(J1123,99)=99,0,Scoring!$B$7),Scoring!$B$3),Scoring!$B$2),Scoring!$B$6),Scoring!$B$5),Scoring!$B$4)</f>
        <v>0.3</v>
      </c>
      <c r="AV1123" s="78">
        <f t="shared" si="80"/>
        <v>0.3</v>
      </c>
      <c r="AW1123" s="78"/>
      <c r="AX1123" s="66"/>
      <c r="AY1123" s="78"/>
      <c r="AZ1123" s="76"/>
      <c r="BB1123" s="76"/>
    </row>
    <row r="1124" spans="1:54" x14ac:dyDescent="0.25">
      <c r="A1124" s="77" t="s">
        <v>7645</v>
      </c>
      <c r="B1124" s="76" t="str">
        <f>C1124</f>
        <v>-</v>
      </c>
      <c r="C1124" s="77" t="s">
        <v>30</v>
      </c>
      <c r="D1124" s="77" t="s">
        <v>2431</v>
      </c>
      <c r="E1124" s="76" t="str">
        <f>IF(C1124="-",IF(A1124="-",VLOOKUP(D1124,'sin-list 180320_update'!$C$2:$C$835,1,FALSE),VLOOKUP(A1124,'sin-list 180320_update'!$A$2:$A$835,1,FALSE)),VLOOKUP(C1124,'sin-list 180320_update'!$B$2:$B$835,1,FALSE))</f>
        <v>854904-92-0</v>
      </c>
      <c r="F1124" s="76" t="e">
        <f>IF($C1124="-",IF($A1124="-",VLOOKUP($D1124,'REACH Bilaga XVII_update'!$A$5:$A$131,1,FALSE),VLOOKUP($A1124,'REACH Bilaga XVII_update'!$C$5:$C$131,1,FALSE)),VLOOKUP($C1124,'REACH Bilaga XVII_update'!$B$5:$B$131,1,FALSE))</f>
        <v>#N/A</v>
      </c>
      <c r="G1124" s="76" t="e">
        <f>IF($C1124="-",IF($A1124="-",VLOOKUP($D1124,' REACH Bilaga 59_update'!$A$5:$A$210,1,FALSE),VLOOKUP($A1124,' REACH Bilaga 59_update'!$D$5:$D$210,1,FALSE)),VLOOKUP($C1124,' REACH Bilaga 59_update'!$C$5:$C$210,1,FALSE))</f>
        <v>#N/A</v>
      </c>
      <c r="H1124" s="76" t="e">
        <f>IF($C1124="-",IF($A1124="-",VLOOKUP($D1124,'REACH Bilaga XIV_update'!$A$5:$A$110,1,FALSE),VLOOKUP($A1124,'REACH Bilaga XIV_update'!$D$5:$D$110,1,FALSE)),VLOOKUP($C1124,'REACH Bilaga XIV_update'!$C$5:$C$110,1,FALSE))</f>
        <v>#N/A</v>
      </c>
      <c r="I1124" s="76" t="e">
        <f>IF($C1124="-",IF($A1124="-",VLOOKUP($D1124,CoRAP_update!$A$5:$A$376,1,FALSE),VLOOKUP($A1124,CoRAP_update!$D$5:$D$376,1,FALSE)),VLOOKUP($C1124,CoRAP_update!$C$5:$C$376,1,FALSE))</f>
        <v>#N/A</v>
      </c>
      <c r="J1124" s="76" t="e">
        <f>IF($C1124="-",IF($A1124="-",VLOOKUP($D1124,EDC_update!$C$2:$C$450,1,FALSE),VLOOKUP($A1124,EDC_update!$B$2:$B$450,1,FALSE)),VLOOKUP($C1124,EDC_update!$L$2:$L$450,1,FALSE))</f>
        <v>#N/A</v>
      </c>
      <c r="K1124" s="76" t="str">
        <f>IF($C1124="-",IF($A1124="-",IF(VLOOKUP($D1124,'sin-list 180320_update'!$C$2:$S$835,3,FALSE)="",NA(),VLOOKUP($D1124,'sin-list 180320_update'!$C$2:$S$835,3,FALSE)),IF(VLOOKUP($A1124,'sin-list 180320_update'!$A$2:$S$835,5,FALSE)="",NA(),VLOOKUP($A1124,'sin-list 180320_update'!$A$2:$S$835,5,FALSE))),IF(VLOOKUP($C1124,'sin-list 180320_update'!$B$2:$S$835,4,FALSE)="",NA(),VLOOKUP($C1124,'sin-list 180320_update'!$B$2:$S$835,4,FALSE)))</f>
        <v>Substance is concluded to be an endocrine disruptor SVHC by ECHA Member State Committee.</v>
      </c>
      <c r="L1124" s="76" t="str">
        <f>IF($C1124="-",IF($A1124="-",VLOOKUP($D1124,'sin-list 180320_update'!$C$2:$S$835,6,FALSE),VLOOKUP($A1124,'sin-list 180320_update'!$A$2:$S$835,8,FALSE)),VLOOKUP($C1124,'sin-list 180320_update'!$B$2:$S$835,7,FALSE))</f>
        <v>Official classification missing - 57f substance</v>
      </c>
      <c r="M1124" s="76" t="e">
        <f>IF($C1124="-",IF($A1124="-",IF(VLOOKUP($D1124,'sin-list 180320_update'!$C$2:$S$835,8,FALSE)="",NA(),VLOOKUP($D1124,'sin-list 180320_update'!$C$2:$S$835,8,FALSE)),IF(VLOOKUP($A1124,'sin-list 180320_update'!$A$2:$S$835,10,FALSE)="",NA(),VLOOKUP($A1124,'sin-list 180320_update'!$A$2:$S$835,10,FALSE))),IF(VLOOKUP($C1124,'sin-list 180320_update'!$B$2:$S$835,9,FALSE)="",NA(),VLOOKUP($C1124,'sin-list 180320_update'!$B$2:$S$835,9,FALSE)))</f>
        <v>#N/A</v>
      </c>
      <c r="N1124" s="76" t="e">
        <f>IF($C1124="-",IF($A1124="-",IF(VLOOKUP($D1124,'REACH Bilaga XVII_update'!$A$5:$E$131,4,FALSE)="",NA(),VLOOKUP($D1124,'REACH Bilaga XVII_update'!$A$5:$E$131,4,FALSE)),IF(VLOOKUP($A1124,'REACH Bilaga XVII_update'!$C$5:$D$131,2,FALSE)="",NA(),VLOOKUP($A1124,'REACH Bilaga XVII_update'!$C$5:$D$131,2,FALSE))),IF(VLOOKUP($C1124,'REACH Bilaga XVII_update'!$B$5:$D$131,3,FALSE)="",NA(),VLOOKUP($C1124,'REACH Bilaga XVII_update'!$B$5:$D$131,3,FALSE)))</f>
        <v>#N/A</v>
      </c>
      <c r="O1124" s="76" t="e">
        <f>IF($C1124="-",IF($A1124="-",IF(VLOOKUP($D1124,' REACH Bilaga 59_update'!$A$5:$E$210,5,FALSE)="",NA(),VLOOKUP($D1124,' REACH Bilaga 59_update'!$A$5:$E$210,5,FALSE)),IF(VLOOKUP($A1124,' REACH Bilaga 59_update'!$D$5:$E$210,2,FALSE)="",NA(),VLOOKUP($A1124,' REACH Bilaga 59_update'!$D$5:$E$210,2,FALSE))),IF(VLOOKUP($C1124,' REACH Bilaga 59_update'!$C$5:$E$210,3,FALSE)="",NA(),VLOOKUP($C1124,' REACH Bilaga 59_update'!$C$5:$E$210,3,FALSE)))</f>
        <v>#N/A</v>
      </c>
      <c r="P1124" s="76" t="e">
        <f>IF(C1124="-",IF(A1124="-",IFERROR(VLOOKUP($D1124,' REACH Bilaga 59_update'!$A$5:$F$210,MATCH(Sammanfattning!P$1,' REACH Bilaga 59_update'!$A$4:$F$4,0),FALSE),VLOOKUP($D1124,'REACH Bilaga XIV_update'!$A$4:$H$110,MATCH(Sammanfattning!P$1,'REACH Bilaga XIV_update'!$A$4:$H$4,0),FALSE)),IFERROR(VLOOKUP($A1124,' REACH Bilaga 59_update'!$D$5:$F$210,MATCH(Sammanfattning!P$1,' REACH Bilaga 59_update'!$D$4:$F$4,0),FALSE),VLOOKUP($A1124,'REACH Bilaga XIV_update'!$D$4:$H$110,MATCH(Sammanfattning!P$1,'REACH Bilaga XIV_update'!$D$4:$H$4,0),FALSE))),IFERROR(VLOOKUP($C1124,' REACH Bilaga 59_update'!$C$5:$F$210,MATCH(Sammanfattning!P$1,' REACH Bilaga 59_update'!$C$4:$F$4,0),FALSE),VLOOKUP($C1124,'REACH Bilaga XIV_update'!$C$4:$H$110,MATCH(Sammanfattning!P$1,'REACH Bilaga XIV_update'!$C$4:$H$4,0),FALSE)))</f>
        <v>#N/A</v>
      </c>
      <c r="Q1124" s="76" t="e">
        <f>IF($C1124="-",IF($A1124="-",IF(VLOOKUP($D1124,'REACH Bilaga XIV_update'!$A$5:$I$110,9,FALSE)="",NA(),VLOOKUP($D1124,'REACH Bilaga XIV_update'!$A$5:$I$110,9,FALSE)),IF(VLOOKUP($A1124,'REACH Bilaga XIV_update'!$D$5:$I$110,6,FALSE)="",NA(),VLOOKUP($A1124,'REACH Bilaga XIV_update'!$D$5:$I$110,6,FALSE))),IF(VLOOKUP($C1124,'REACH Bilaga XIV_update'!$C$5:$I$110,7,FALSE)="",NA(),VLOOKUP($C1124,'REACH Bilaga XIV_update'!$C$5:$I$110,7,FALSE)))</f>
        <v>#N/A</v>
      </c>
      <c r="R1124" s="76" t="e">
        <f>IF($C1124="-",IF($A1124="-",IF(VLOOKUP($D1124,CoRAP_update!$A$5:$O$376,15,FALSE)="",NA(),VLOOKUP($D1124,CoRAP_update!$A$5:$O$376,15,FALSE)),IF(VLOOKUP($A1124,CoRAP_update!$D$5:$O$376,12,FALSE)="",NA(),VLOOKUP($A1124,CoRAP_update!$D$5:$O$376,12,FALSE))),IF(VLOOKUP($C1124,CoRAP_update!$C$5:$O$376,13,FALSE)="",NA(),VLOOKUP($C1124,CoRAP_update!$C$5:$O$376,13,FALSE)))</f>
        <v>#N/A</v>
      </c>
      <c r="S1124" s="144" t="e">
        <f>IF($C1124="-",IF($A1124="-",VLOOKUP($D1124,CoRAP_update!$A$5:$J$376,MATCH(Sammanfattning!S$1,CoRAP_update!$A$4:$J$4,0),FALSE),VLOOKUP($A1124,CoRAP_update!$D$5:$J$376,MATCH(Sammanfattning!S$1,CoRAP_update!$D$4:$J$4,0),FALSE)),VLOOKUP($C1124,CoRAP_update!$C$5:$J$376,MATCH(Sammanfattning!S$1,CoRAP_update!$C$4:$J$4,0),FALSE))</f>
        <v>#N/A</v>
      </c>
      <c r="T1124" s="76" t="e">
        <f>IF($A1124="-",VLOOKUP($D1124,EDC_update!$C$2:$F$450,4,FALSE),VLOOKUP($A1124,EDC_update!$B$2:$F$450,5,FALSE))</f>
        <v>#N/A</v>
      </c>
      <c r="V1124" s="78">
        <f>IF(IFERROR(SEARCH("PBT",P1124),99)=99,IF(IFERROR(SEARCH("suspected PBT",S1124),99)=99,IF(IFERROR(SEARCH("concluded to be PBT",K1124),99)=99,IF(IFERROR(SEARCH("PBT",S1124),99)=99,IF(IFERROR(SEARCH("PBT cand",L1124),99)=99,IF(IFERROR(SEARCH("PBT",L1124),99)=99,IF(IFERROR(SEARCH("persistent, bioackumulative and toxic properties",K1124),99)=99,0,Scoring!$E$3),Scoring!$E$3),Scoring!$E$7),Scoring!$E$3),Scoring!$E$5),Scoring!$E$6),Scoring!$E$3)</f>
        <v>0</v>
      </c>
      <c r="W1124" s="78">
        <f>IF(IFERROR(SEARCH("vPvB",P1124),99)=99,IF(IFERROR(SEARCH("suspected pbt/vPvB",S1124),99)=99,IF(IFERROR(SEARCH("vPvB",S1124),99)=99,IF(IFERROR(SEARCH("concluded to be a vPvB",S1124),99)=99,IF(IFERROR(SEARCH("identified as vPvB",K1124),99)=99,IF(IFERROR(SEARCH("concluded to be a vPvB",K1124),99)=99,IF(IFERROR(SEARCH("concluded to be both pbt and vPvB",S1124),99)=99,IF(IFERROR(SEARCH("concluded to be both pbt and vPvB",K1124),99)=99,0,Scoring!$E$5),Scoring!$E$5),Scoring!$E$5),Scoring!$E$5),Scoring!$E$5),Scoring!$E$4),Scoring!$E$6),Scoring!$E$4)</f>
        <v>0</v>
      </c>
      <c r="X1124" s="78">
        <f>IF(IFERROR(SEARCH("H410",N1124),99)=99,IF(IFERROR(SEARCH("H410",O1124),99)=99,IF(IFERROR(SEARCH("H410",Q1124),99)=99,IF(IFERROR(SEARCH("H410",M1124),99)=99,IF(IFERROR(SEARCH("H410",R1124),99)=99,IF(IFERROR(SEARCH("H411",N1124),99)=99,IF(IFERROR(SEARCH("H411",O1124),99)=99,IF(IFERROR(SEARCH("H411",Q1124),99)=99,IF(IFERROR(SEARCH("H411",M1124),99)=99,IF(IFERROR(SEARCH("H411",R1124),99)=99,IF(IFERROR(SEARCH("H413",N1124),99)=99,IF(IFERROR(SEARCH("H413",O1124),99)=99,IF(IFERROR(SEARCH("H413",Q1124),99)=99,IF(IFERROR(SEARCH("H413",M1124),99)=99,IF(IFERROR(SEARCH("H413",R1124),99)=99,IF(IFERROR(SEARCH("H412",N1124),99)=99,IF(IFERROR(SEARCH("H412",O1124),99)=99,IF(IFERROR(SEARCH("H412",Q1124),99)=99,IF(IFERROR(SEARCH("H412",M1124),99)=99,IF(IFERROR(SEARCH("H412",R1124),99)=99,0,Scoring!$E$2),Scoring!$E$2),Scoring!$E$2),Scoring!$E$2),Scoring!$E$2),Scoring!$E$2),Scoring!$E$2),Scoring!$E$2),Scoring!$E$2),Scoring!$E$2),Scoring!$E$2),Scoring!$E$2),Scoring!$E$2),Scoring!$E$2),Scoring!$E$2),Scoring!$E$2),Scoring!$E$2),Scoring!$E$2),Scoring!$E$2),Scoring!$E$2)</f>
        <v>0</v>
      </c>
      <c r="Y1124" s="78">
        <f>IF(IFERROR(SEARCH("CMR",K1124),99)=99,IF(IFERROR(SEARCH("Suspected CMR",S1124),99)=99,IF(IFERROR(SEARCH("CMR",S1124),99)=99,0,Scoring!$E$8),Scoring!$E$9),Scoring!$E$8)</f>
        <v>0</v>
      </c>
      <c r="Z1124" s="78">
        <f>IF(IFERROR(SEARCH("H350",N1124),99)=99,IF(IFERROR(SEARCH("H350",O1124),99)=99,IF(IFERROR(SEARCH("H350",Q1124),99)=99,IF(IFERROR(SEARCH("H350",M1124),99)=99,IF(IFERROR(SEARCH("H350",R1124),99)=99,IF(IFERROR(SEARCH("H351",N1124),99)=99,IF(IFERROR(SEARCH("H351",O1124),99)=99,IF(IFERROR(SEARCH("H351",Q1124),99)=99,IF(IFERROR(SEARCH("H351",M1124),99)=99,IF(IFERROR(SEARCH("H351",R1124),99)=99,IF(IFERROR(SEARCH("carcinogenic",P1124),99)=99,IF(IFERROR(SEARCH("suspected carcinogenic",S1124),99)=99,0,Scoring!$E$12),Scoring!$E$11),Scoring!$E$10),Scoring!$E$10),Scoring!$E$10),Scoring!$E$10),Scoring!$E$10),Scoring!$E$10),Scoring!$E$10),Scoring!$E$10),Scoring!$E$10),Scoring!$E$10)</f>
        <v>0</v>
      </c>
      <c r="AA1124" s="78">
        <f>IF(IFERROR(SEARCH("H340",N1124),99)=99,IF(IFERROR(SEARCH("H340",O1124),99)=99,IF(IFERROR(SEARCH("H340",Q1124),99)=99,IF(IFERROR(SEARCH("H340",M1124),99)=99,IF(IFERROR(SEARCH("H340",R1124),99)=99,IF(IFERROR(SEARCH("H341",N1124),99)=99,IF(IFERROR(SEARCH("H341",O1124),99)=99,IF(IFERROR(SEARCH("H341",Q1124),99)=99,IF(IFERROR(SEARCH("H341",M1124),99)=99,IF(IFERROR(SEARCH("H341",R1124),99)=99,IF(IFERROR(SEARCH("mutagenic",P1124),99)=99,IF(IFERROR(SEARCH("suspected mutagenic",S1124),99)=99,0,Scoring!$E$15),Scoring!$E$14),Scoring!$E$13),Scoring!$E$13),Scoring!$E$13),Scoring!$E$13),Scoring!$E$13),Scoring!$E$13),Scoring!$E$13),Scoring!$E$13),Scoring!$E$13),Scoring!$E$13)</f>
        <v>0</v>
      </c>
      <c r="AB1124" s="78">
        <f>IF(IFERROR(SEARCH("H360",N1124),99)=99,IF(IFERROR(SEARCH("H360",O1124),99)=99,IF(IFERROR(SEARCH("H360",Q1124),99)=99,IF(IFERROR(SEARCH("H360",M1124),99)=99,IF(IFERROR(SEARCH("H360",R1124),99)=99,IF(IFERROR(SEARCH("H361",N1124),99)=99,IF(IFERROR(SEARCH("H361",O1124),99)=99,IF(IFERROR(SEARCH("H361",Q1124),99)=99,IF(IFERROR(SEARCH("H361",M1124),99)=99,IF(IFERROR(SEARCH("H361",R1124),99)=99,IF(IFERROR(SEARCH("reproduction",P1124),99)=99,IF(IFERROR(SEARCH("suspected reprotoxic",S1124),99)=99,IF(IFERROR(SEARCH("reprotoxic",S1124),99)=99,IF(IFERROR(SEARCH("reprotoxic",K1124),99)=99,0,Scoring!$E$18),Scoring!$E$18),Scoring!$E$19),Scoring!$E$17),Scoring!$E$16),Scoring!$E$16),Scoring!$E$16),Scoring!$E$16),Scoring!$E$16),Scoring!$E$16),Scoring!$E$16),Scoring!$E$16),Scoring!$E$16),Scoring!$E$16)</f>
        <v>0</v>
      </c>
      <c r="AC1124" s="78">
        <f>IF(IFERROR(SEARCH("57f",L1124),99)=99,IF(IFERROR(SEARCH("57(f)",P1124),99)=99,0,Scoring!$E$20),Scoring!$E$20)</f>
        <v>1</v>
      </c>
      <c r="AD1124" s="78">
        <f>IF(IFERROR(SEARCH("CAT1",T1124),99)=99,IF(IFERROR(SEARCH("CAT2",T1124),99)=99,IF(IFERROR(SEARCH("CAT3",T1124),99)=99,IF(IFERROR(SEARCH("concluded to be endocrine",K1124),99)=99,IF(IFERROR(SEARCH("categorised as endocrine",K1124),99)=99,IF(IFERROR(SEARCH("endocrine disrupting",P1124),99)=99,IF(IFERROR(SEARCH("endocrine disrupting",K1124),99)=99,IF(IFERROR(SEARCH("suspected endocrine",S1124),99)=99,IF(IFERROR(SEARCH("potential endocrine",S1124),99)=99,0,Scoring!$E$25),Scoring!$E$25),Scoring!$E$24),Scoring!$E$24),Scoring!$E$24),Scoring!$E$24),Scoring!$E$23),Scoring!$E$22),Scoring!$E$21)</f>
        <v>0</v>
      </c>
      <c r="AE1124" s="78">
        <f>IF(IFERROR(SEARCH("suspected sensitiser",S1124),99)=99,IF(IFERROR(SEARCH("sensitiser",S1124),99)=99,IF(IFERROR(SEARCH("other hazard based concern",S1124),99)=99,0,Scoring!$E$28),Scoring!$E$26),Scoring!$E$27)</f>
        <v>0</v>
      </c>
      <c r="AF1124" s="78">
        <f>IF(IFERROR(M1124,1)=1,IF(IFERROR(N1124,1)=1,IF(IFERROR(O1124,1)=1,IF(IFERROR(Q1124,1)=1,IF(IFERROR(R1124,1)=1,IF(IFERROR(T1124,1)=1,IF(IFERROR(K1124,1)=1,IF(IFERROR(P1124,1)=1,IF(IFERROR(S1124,1)=1,Scoring!$E$29,0),0),0),0),0),0),0),0),0)</f>
        <v>0</v>
      </c>
      <c r="AG1124" s="78">
        <f t="shared" si="79"/>
        <v>1</v>
      </c>
      <c r="AI1124" s="93"/>
      <c r="AJ1124" s="94"/>
      <c r="AK1124" s="76"/>
      <c r="AL1124" s="75"/>
      <c r="AN1124" s="79"/>
      <c r="AO1124" s="79"/>
      <c r="AP1124" s="79"/>
      <c r="AQ1124" s="79"/>
      <c r="AR1124" s="79"/>
      <c r="AS1124" s="78"/>
      <c r="AU1124" s="79">
        <f>IF(IFERROR(F1124,99)=99,IF(IFERROR(G1124,99)=99,IF(IFERROR(H1124,99)=99,IF(IFERROR(I1124,99)=99,IF(IFERROR(E1124,99)=99,IF(IFERROR(J1124,99)=99,0,Scoring!$B$7),Scoring!$B$3),Scoring!$B$2),Scoring!$B$6),Scoring!$B$5),Scoring!$B$4)</f>
        <v>0.3</v>
      </c>
      <c r="AV1124" s="78">
        <f t="shared" si="80"/>
        <v>0.3</v>
      </c>
      <c r="AW1124" s="78"/>
      <c r="AX1124" s="66"/>
      <c r="AY1124" s="78"/>
      <c r="AZ1124" s="76"/>
      <c r="BA1124" s="76"/>
      <c r="BB1124" s="76"/>
    </row>
    <row r="1125" spans="1:54" x14ac:dyDescent="0.25">
      <c r="A1125" s="77" t="s">
        <v>7646</v>
      </c>
      <c r="B1125" s="76" t="str">
        <f>C1125</f>
        <v>-</v>
      </c>
      <c r="C1125" s="77" t="s">
        <v>30</v>
      </c>
      <c r="D1125" s="77" t="s">
        <v>2432</v>
      </c>
      <c r="E1125" s="76" t="str">
        <f>IF(C1125="-",IF(A1125="-",VLOOKUP(D1125,'sin-list 180320_update'!$C$2:$C$835,1,FALSE),VLOOKUP(A1125,'sin-list 180320_update'!$A$2:$A$835,1,FALSE)),VLOOKUP(C1125,'sin-list 180320_update'!$B$2:$B$835,1,FALSE))</f>
        <v>854904-93-1</v>
      </c>
      <c r="F1125" s="76" t="e">
        <f>IF($C1125="-",IF($A1125="-",VLOOKUP($D1125,'REACH Bilaga XVII_update'!$A$5:$A$131,1,FALSE),VLOOKUP($A1125,'REACH Bilaga XVII_update'!$C$5:$C$131,1,FALSE)),VLOOKUP($C1125,'REACH Bilaga XVII_update'!$B$5:$B$131,1,FALSE))</f>
        <v>#N/A</v>
      </c>
      <c r="G1125" s="76" t="e">
        <f>IF($C1125="-",IF($A1125="-",VLOOKUP($D1125,' REACH Bilaga 59_update'!$A$5:$A$210,1,FALSE),VLOOKUP($A1125,' REACH Bilaga 59_update'!$D$5:$D$210,1,FALSE)),VLOOKUP($C1125,' REACH Bilaga 59_update'!$C$5:$C$210,1,FALSE))</f>
        <v>#N/A</v>
      </c>
      <c r="H1125" s="76" t="e">
        <f>IF($C1125="-",IF($A1125="-",VLOOKUP($D1125,'REACH Bilaga XIV_update'!$A$5:$A$110,1,FALSE),VLOOKUP($A1125,'REACH Bilaga XIV_update'!$D$5:$D$110,1,FALSE)),VLOOKUP($C1125,'REACH Bilaga XIV_update'!$C$5:$C$110,1,FALSE))</f>
        <v>#N/A</v>
      </c>
      <c r="I1125" s="76" t="e">
        <f>IF($C1125="-",IF($A1125="-",VLOOKUP($D1125,CoRAP_update!$A$5:$A$376,1,FALSE),VLOOKUP($A1125,CoRAP_update!$D$5:$D$376,1,FALSE)),VLOOKUP($C1125,CoRAP_update!$C$5:$C$376,1,FALSE))</f>
        <v>#N/A</v>
      </c>
      <c r="J1125" s="76" t="e">
        <f>IF($C1125="-",IF($A1125="-",VLOOKUP($D1125,EDC_update!$C$2:$C$450,1,FALSE),VLOOKUP($A1125,EDC_update!$B$2:$B$450,1,FALSE)),VLOOKUP($C1125,EDC_update!$L$2:$L$450,1,FALSE))</f>
        <v>#N/A</v>
      </c>
      <c r="K1125" s="76" t="str">
        <f>IF($C1125="-",IF($A1125="-",IF(VLOOKUP($D1125,'sin-list 180320_update'!$C$2:$S$835,3,FALSE)="",NA(),VLOOKUP($D1125,'sin-list 180320_update'!$C$2:$S$835,3,FALSE)),IF(VLOOKUP($A1125,'sin-list 180320_update'!$A$2:$S$835,5,FALSE)="",NA(),VLOOKUP($A1125,'sin-list 180320_update'!$A$2:$S$835,5,FALSE))),IF(VLOOKUP($C1125,'sin-list 180320_update'!$B$2:$S$835,4,FALSE)="",NA(),VLOOKUP($C1125,'sin-list 180320_update'!$B$2:$S$835,4,FALSE)))</f>
        <v>Substance is concluded to be an endocrine disruptor SVHC by ECHA Member State Committee.</v>
      </c>
      <c r="L1125" s="76" t="str">
        <f>IF($C1125="-",IF($A1125="-",VLOOKUP($D1125,'sin-list 180320_update'!$C$2:$S$835,6,FALSE),VLOOKUP($A1125,'sin-list 180320_update'!$A$2:$S$835,8,FALSE)),VLOOKUP($C1125,'sin-list 180320_update'!$B$2:$S$835,7,FALSE))</f>
        <v>Official classification missing - 57f substance</v>
      </c>
      <c r="M1125" s="76" t="e">
        <f>IF($C1125="-",IF($A1125="-",IF(VLOOKUP($D1125,'sin-list 180320_update'!$C$2:$S$835,8,FALSE)="",NA(),VLOOKUP($D1125,'sin-list 180320_update'!$C$2:$S$835,8,FALSE)),IF(VLOOKUP($A1125,'sin-list 180320_update'!$A$2:$S$835,10,FALSE)="",NA(),VLOOKUP($A1125,'sin-list 180320_update'!$A$2:$S$835,10,FALSE))),IF(VLOOKUP($C1125,'sin-list 180320_update'!$B$2:$S$835,9,FALSE)="",NA(),VLOOKUP($C1125,'sin-list 180320_update'!$B$2:$S$835,9,FALSE)))</f>
        <v>#N/A</v>
      </c>
      <c r="N1125" s="76" t="e">
        <f>IF($C1125="-",IF($A1125="-",IF(VLOOKUP($D1125,'REACH Bilaga XVII_update'!$A$5:$E$131,4,FALSE)="",NA(),VLOOKUP($D1125,'REACH Bilaga XVII_update'!$A$5:$E$131,4,FALSE)),IF(VLOOKUP($A1125,'REACH Bilaga XVII_update'!$C$5:$D$131,2,FALSE)="",NA(),VLOOKUP($A1125,'REACH Bilaga XVII_update'!$C$5:$D$131,2,FALSE))),IF(VLOOKUP($C1125,'REACH Bilaga XVII_update'!$B$5:$D$131,3,FALSE)="",NA(),VLOOKUP($C1125,'REACH Bilaga XVII_update'!$B$5:$D$131,3,FALSE)))</f>
        <v>#N/A</v>
      </c>
      <c r="O1125" s="76" t="e">
        <f>IF($C1125="-",IF($A1125="-",IF(VLOOKUP($D1125,' REACH Bilaga 59_update'!$A$5:$E$210,5,FALSE)="",NA(),VLOOKUP($D1125,' REACH Bilaga 59_update'!$A$5:$E$210,5,FALSE)),IF(VLOOKUP($A1125,' REACH Bilaga 59_update'!$D$5:$E$210,2,FALSE)="",NA(),VLOOKUP($A1125,' REACH Bilaga 59_update'!$D$5:$E$210,2,FALSE))),IF(VLOOKUP($C1125,' REACH Bilaga 59_update'!$C$5:$E$210,3,FALSE)="",NA(),VLOOKUP($C1125,' REACH Bilaga 59_update'!$C$5:$E$210,3,FALSE)))</f>
        <v>#N/A</v>
      </c>
      <c r="P1125" s="76" t="e">
        <f>IF(C1125="-",IF(A1125="-",IFERROR(VLOOKUP($D1125,' REACH Bilaga 59_update'!$A$5:$F$210,MATCH(Sammanfattning!P$1,' REACH Bilaga 59_update'!$A$4:$F$4,0),FALSE),VLOOKUP($D1125,'REACH Bilaga XIV_update'!$A$4:$H$110,MATCH(Sammanfattning!P$1,'REACH Bilaga XIV_update'!$A$4:$H$4,0),FALSE)),IFERROR(VLOOKUP($A1125,' REACH Bilaga 59_update'!$D$5:$F$210,MATCH(Sammanfattning!P$1,' REACH Bilaga 59_update'!$D$4:$F$4,0),FALSE),VLOOKUP($A1125,'REACH Bilaga XIV_update'!$D$4:$H$110,MATCH(Sammanfattning!P$1,'REACH Bilaga XIV_update'!$D$4:$H$4,0),FALSE))),IFERROR(VLOOKUP($C1125,' REACH Bilaga 59_update'!$C$5:$F$210,MATCH(Sammanfattning!P$1,' REACH Bilaga 59_update'!$C$4:$F$4,0),FALSE),VLOOKUP($C1125,'REACH Bilaga XIV_update'!$C$4:$H$110,MATCH(Sammanfattning!P$1,'REACH Bilaga XIV_update'!$C$4:$H$4,0),FALSE)))</f>
        <v>#N/A</v>
      </c>
      <c r="Q1125" s="76" t="e">
        <f>IF($C1125="-",IF($A1125="-",IF(VLOOKUP($D1125,'REACH Bilaga XIV_update'!$A$5:$I$110,9,FALSE)="",NA(),VLOOKUP($D1125,'REACH Bilaga XIV_update'!$A$5:$I$110,9,FALSE)),IF(VLOOKUP($A1125,'REACH Bilaga XIV_update'!$D$5:$I$110,6,FALSE)="",NA(),VLOOKUP($A1125,'REACH Bilaga XIV_update'!$D$5:$I$110,6,FALSE))),IF(VLOOKUP($C1125,'REACH Bilaga XIV_update'!$C$5:$I$110,7,FALSE)="",NA(),VLOOKUP($C1125,'REACH Bilaga XIV_update'!$C$5:$I$110,7,FALSE)))</f>
        <v>#N/A</v>
      </c>
      <c r="R1125" s="76" t="e">
        <f>IF($C1125="-",IF($A1125="-",IF(VLOOKUP($D1125,CoRAP_update!$A$5:$O$376,15,FALSE)="",NA(),VLOOKUP($D1125,CoRAP_update!$A$5:$O$376,15,FALSE)),IF(VLOOKUP($A1125,CoRAP_update!$D$5:$O$376,12,FALSE)="",NA(),VLOOKUP($A1125,CoRAP_update!$D$5:$O$376,12,FALSE))),IF(VLOOKUP($C1125,CoRAP_update!$C$5:$O$376,13,FALSE)="",NA(),VLOOKUP($C1125,CoRAP_update!$C$5:$O$376,13,FALSE)))</f>
        <v>#N/A</v>
      </c>
      <c r="S1125" s="144" t="e">
        <f>IF($C1125="-",IF($A1125="-",VLOOKUP($D1125,CoRAP_update!$A$5:$J$376,MATCH(Sammanfattning!S$1,CoRAP_update!$A$4:$J$4,0),FALSE),VLOOKUP($A1125,CoRAP_update!$D$5:$J$376,MATCH(Sammanfattning!S$1,CoRAP_update!$D$4:$J$4,0),FALSE)),VLOOKUP($C1125,CoRAP_update!$C$5:$J$376,MATCH(Sammanfattning!S$1,CoRAP_update!$C$4:$J$4,0),FALSE))</f>
        <v>#N/A</v>
      </c>
      <c r="T1125" s="76" t="e">
        <f>IF($A1125="-",VLOOKUP($D1125,EDC_update!$C$2:$F$450,4,FALSE),VLOOKUP($A1125,EDC_update!$B$2:$F$450,5,FALSE))</f>
        <v>#N/A</v>
      </c>
      <c r="V1125" s="78">
        <f>IF(IFERROR(SEARCH("PBT",P1125),99)=99,IF(IFERROR(SEARCH("suspected PBT",S1125),99)=99,IF(IFERROR(SEARCH("concluded to be PBT",K1125),99)=99,IF(IFERROR(SEARCH("PBT",S1125),99)=99,IF(IFERROR(SEARCH("PBT cand",L1125),99)=99,IF(IFERROR(SEARCH("PBT",L1125),99)=99,IF(IFERROR(SEARCH("persistent, bioackumulative and toxic properties",K1125),99)=99,0,Scoring!$E$3),Scoring!$E$3),Scoring!$E$7),Scoring!$E$3),Scoring!$E$5),Scoring!$E$6),Scoring!$E$3)</f>
        <v>0</v>
      </c>
      <c r="W1125" s="78">
        <f>IF(IFERROR(SEARCH("vPvB",P1125),99)=99,IF(IFERROR(SEARCH("suspected pbt/vPvB",S1125),99)=99,IF(IFERROR(SEARCH("vPvB",S1125),99)=99,IF(IFERROR(SEARCH("concluded to be a vPvB",S1125),99)=99,IF(IFERROR(SEARCH("identified as vPvB",K1125),99)=99,IF(IFERROR(SEARCH("concluded to be a vPvB",K1125),99)=99,IF(IFERROR(SEARCH("concluded to be both pbt and vPvB",S1125),99)=99,IF(IFERROR(SEARCH("concluded to be both pbt and vPvB",K1125),99)=99,0,Scoring!$E$5),Scoring!$E$5),Scoring!$E$5),Scoring!$E$5),Scoring!$E$5),Scoring!$E$4),Scoring!$E$6),Scoring!$E$4)</f>
        <v>0</v>
      </c>
      <c r="X1125" s="78">
        <f>IF(IFERROR(SEARCH("H410",N1125),99)=99,IF(IFERROR(SEARCH("H410",O1125),99)=99,IF(IFERROR(SEARCH("H410",Q1125),99)=99,IF(IFERROR(SEARCH("H410",M1125),99)=99,IF(IFERROR(SEARCH("H410",R1125),99)=99,IF(IFERROR(SEARCH("H411",N1125),99)=99,IF(IFERROR(SEARCH("H411",O1125),99)=99,IF(IFERROR(SEARCH("H411",Q1125),99)=99,IF(IFERROR(SEARCH("H411",M1125),99)=99,IF(IFERROR(SEARCH("H411",R1125),99)=99,IF(IFERROR(SEARCH("H413",N1125),99)=99,IF(IFERROR(SEARCH("H413",O1125),99)=99,IF(IFERROR(SEARCH("H413",Q1125),99)=99,IF(IFERROR(SEARCH("H413",M1125),99)=99,IF(IFERROR(SEARCH("H413",R1125),99)=99,IF(IFERROR(SEARCH("H412",N1125),99)=99,IF(IFERROR(SEARCH("H412",O1125),99)=99,IF(IFERROR(SEARCH("H412",Q1125),99)=99,IF(IFERROR(SEARCH("H412",M1125),99)=99,IF(IFERROR(SEARCH("H412",R1125),99)=99,0,Scoring!$E$2),Scoring!$E$2),Scoring!$E$2),Scoring!$E$2),Scoring!$E$2),Scoring!$E$2),Scoring!$E$2),Scoring!$E$2),Scoring!$E$2),Scoring!$E$2),Scoring!$E$2),Scoring!$E$2),Scoring!$E$2),Scoring!$E$2),Scoring!$E$2),Scoring!$E$2),Scoring!$E$2),Scoring!$E$2),Scoring!$E$2),Scoring!$E$2)</f>
        <v>0</v>
      </c>
      <c r="Y1125" s="78">
        <f>IF(IFERROR(SEARCH("CMR",K1125),99)=99,IF(IFERROR(SEARCH("Suspected CMR",S1125),99)=99,IF(IFERROR(SEARCH("CMR",S1125),99)=99,0,Scoring!$E$8),Scoring!$E$9),Scoring!$E$8)</f>
        <v>0</v>
      </c>
      <c r="Z1125" s="78">
        <f>IF(IFERROR(SEARCH("H350",N1125),99)=99,IF(IFERROR(SEARCH("H350",O1125),99)=99,IF(IFERROR(SEARCH("H350",Q1125),99)=99,IF(IFERROR(SEARCH("H350",M1125),99)=99,IF(IFERROR(SEARCH("H350",R1125),99)=99,IF(IFERROR(SEARCH("H351",N1125),99)=99,IF(IFERROR(SEARCH("H351",O1125),99)=99,IF(IFERROR(SEARCH("H351",Q1125),99)=99,IF(IFERROR(SEARCH("H351",M1125),99)=99,IF(IFERROR(SEARCH("H351",R1125),99)=99,IF(IFERROR(SEARCH("carcinogenic",P1125),99)=99,IF(IFERROR(SEARCH("suspected carcinogenic",S1125),99)=99,0,Scoring!$E$12),Scoring!$E$11),Scoring!$E$10),Scoring!$E$10),Scoring!$E$10),Scoring!$E$10),Scoring!$E$10),Scoring!$E$10),Scoring!$E$10),Scoring!$E$10),Scoring!$E$10),Scoring!$E$10)</f>
        <v>0</v>
      </c>
      <c r="AA1125" s="78">
        <f>IF(IFERROR(SEARCH("H340",N1125),99)=99,IF(IFERROR(SEARCH("H340",O1125),99)=99,IF(IFERROR(SEARCH("H340",Q1125),99)=99,IF(IFERROR(SEARCH("H340",M1125),99)=99,IF(IFERROR(SEARCH("H340",R1125),99)=99,IF(IFERROR(SEARCH("H341",N1125),99)=99,IF(IFERROR(SEARCH("H341",O1125),99)=99,IF(IFERROR(SEARCH("H341",Q1125),99)=99,IF(IFERROR(SEARCH("H341",M1125),99)=99,IF(IFERROR(SEARCH("H341",R1125),99)=99,IF(IFERROR(SEARCH("mutagenic",P1125),99)=99,IF(IFERROR(SEARCH("suspected mutagenic",S1125),99)=99,0,Scoring!$E$15),Scoring!$E$14),Scoring!$E$13),Scoring!$E$13),Scoring!$E$13),Scoring!$E$13),Scoring!$E$13),Scoring!$E$13),Scoring!$E$13),Scoring!$E$13),Scoring!$E$13),Scoring!$E$13)</f>
        <v>0</v>
      </c>
      <c r="AB1125" s="78">
        <f>IF(IFERROR(SEARCH("H360",N1125),99)=99,IF(IFERROR(SEARCH("H360",O1125),99)=99,IF(IFERROR(SEARCH("H360",Q1125),99)=99,IF(IFERROR(SEARCH("H360",M1125),99)=99,IF(IFERROR(SEARCH("H360",R1125),99)=99,IF(IFERROR(SEARCH("H361",N1125),99)=99,IF(IFERROR(SEARCH("H361",O1125),99)=99,IF(IFERROR(SEARCH("H361",Q1125),99)=99,IF(IFERROR(SEARCH("H361",M1125),99)=99,IF(IFERROR(SEARCH("H361",R1125),99)=99,IF(IFERROR(SEARCH("reproduction",P1125),99)=99,IF(IFERROR(SEARCH("suspected reprotoxic",S1125),99)=99,IF(IFERROR(SEARCH("reprotoxic",S1125),99)=99,IF(IFERROR(SEARCH("reprotoxic",K1125),99)=99,0,Scoring!$E$18),Scoring!$E$18),Scoring!$E$19),Scoring!$E$17),Scoring!$E$16),Scoring!$E$16),Scoring!$E$16),Scoring!$E$16),Scoring!$E$16),Scoring!$E$16),Scoring!$E$16),Scoring!$E$16),Scoring!$E$16),Scoring!$E$16)</f>
        <v>0</v>
      </c>
      <c r="AC1125" s="78">
        <f>IF(IFERROR(SEARCH("57f",L1125),99)=99,IF(IFERROR(SEARCH("57(f)",P1125),99)=99,0,Scoring!$E$20),Scoring!$E$20)</f>
        <v>1</v>
      </c>
      <c r="AD1125" s="78">
        <f>IF(IFERROR(SEARCH("CAT1",T1125),99)=99,IF(IFERROR(SEARCH("CAT2",T1125),99)=99,IF(IFERROR(SEARCH("CAT3",T1125),99)=99,IF(IFERROR(SEARCH("concluded to be endocrine",K1125),99)=99,IF(IFERROR(SEARCH("categorised as endocrine",K1125),99)=99,IF(IFERROR(SEARCH("endocrine disrupting",P1125),99)=99,IF(IFERROR(SEARCH("endocrine disrupting",K1125),99)=99,IF(IFERROR(SEARCH("suspected endocrine",S1125),99)=99,IF(IFERROR(SEARCH("potential endocrine",S1125),99)=99,0,Scoring!$E$25),Scoring!$E$25),Scoring!$E$24),Scoring!$E$24),Scoring!$E$24),Scoring!$E$24),Scoring!$E$23),Scoring!$E$22),Scoring!$E$21)</f>
        <v>0</v>
      </c>
      <c r="AE1125" s="78">
        <f>IF(IFERROR(SEARCH("suspected sensitiser",S1125),99)=99,IF(IFERROR(SEARCH("sensitiser",S1125),99)=99,IF(IFERROR(SEARCH("other hazard based concern",S1125),99)=99,0,Scoring!$E$28),Scoring!$E$26),Scoring!$E$27)</f>
        <v>0</v>
      </c>
      <c r="AF1125" s="78">
        <f>IF(IFERROR(M1125,1)=1,IF(IFERROR(N1125,1)=1,IF(IFERROR(O1125,1)=1,IF(IFERROR(Q1125,1)=1,IF(IFERROR(R1125,1)=1,IF(IFERROR(T1125,1)=1,IF(IFERROR(K1125,1)=1,IF(IFERROR(P1125,1)=1,IF(IFERROR(S1125,1)=1,Scoring!$E$29,0),0),0),0),0),0),0),0),0)</f>
        <v>0</v>
      </c>
      <c r="AG1125" s="78">
        <f t="shared" si="79"/>
        <v>1</v>
      </c>
      <c r="AI1125" s="93"/>
      <c r="AJ1125" s="94"/>
      <c r="AK1125" s="76"/>
      <c r="AL1125" s="75"/>
      <c r="AN1125" s="79"/>
      <c r="AO1125" s="79"/>
      <c r="AP1125" s="79"/>
      <c r="AQ1125" s="79"/>
      <c r="AR1125" s="79"/>
      <c r="AS1125" s="78"/>
      <c r="AU1125" s="79">
        <f>IF(IFERROR(F1125,99)=99,IF(IFERROR(G1125,99)=99,IF(IFERROR(H1125,99)=99,IF(IFERROR(I1125,99)=99,IF(IFERROR(E1125,99)=99,IF(IFERROR(J1125,99)=99,0,Scoring!$B$7),Scoring!$B$3),Scoring!$B$2),Scoring!$B$6),Scoring!$B$5),Scoring!$B$4)</f>
        <v>0.3</v>
      </c>
      <c r="AV1125" s="78">
        <f t="shared" si="80"/>
        <v>0.3</v>
      </c>
      <c r="AW1125" s="78"/>
      <c r="AX1125" s="66"/>
      <c r="AY1125" s="78"/>
      <c r="AZ1125" s="76"/>
      <c r="BA1125" s="76"/>
      <c r="BB1125" s="76"/>
    </row>
    <row r="1126" spans="1:54" x14ac:dyDescent="0.25">
      <c r="A1126" s="77" t="s">
        <v>7649</v>
      </c>
      <c r="B1126" s="76" t="str">
        <f>C1126</f>
        <v>-</v>
      </c>
      <c r="C1126" s="77" t="s">
        <v>30</v>
      </c>
      <c r="D1126" s="77" t="s">
        <v>2450</v>
      </c>
      <c r="E1126" s="76" t="str">
        <f>IF(C1126="-",IF(A1126="-",VLOOKUP(D1126,'sin-list 180320_update'!$C$2:$C$835,1,FALSE),VLOOKUP(A1126,'sin-list 180320_update'!$A$2:$A$835,1,FALSE)),VLOOKUP(C1126,'sin-list 180320_update'!$B$2:$B$835,1,FALSE))</f>
        <v>857629-71-1</v>
      </c>
      <c r="F1126" s="76" t="e">
        <f>IF($C1126="-",IF($A1126="-",VLOOKUP($D1126,'REACH Bilaga XVII_update'!$A$5:$A$131,1,FALSE),VLOOKUP($A1126,'REACH Bilaga XVII_update'!$C$5:$C$131,1,FALSE)),VLOOKUP($C1126,'REACH Bilaga XVII_update'!$B$5:$B$131,1,FALSE))</f>
        <v>#N/A</v>
      </c>
      <c r="G1126" s="76" t="e">
        <f>IF($C1126="-",IF($A1126="-",VLOOKUP($D1126,' REACH Bilaga 59_update'!$A$5:$A$210,1,FALSE),VLOOKUP($A1126,' REACH Bilaga 59_update'!$D$5:$D$210,1,FALSE)),VLOOKUP($C1126,' REACH Bilaga 59_update'!$C$5:$C$210,1,FALSE))</f>
        <v>#N/A</v>
      </c>
      <c r="H1126" s="76" t="e">
        <f>IF($C1126="-",IF($A1126="-",VLOOKUP($D1126,'REACH Bilaga XIV_update'!$A$5:$A$110,1,FALSE),VLOOKUP($A1126,'REACH Bilaga XIV_update'!$D$5:$D$110,1,FALSE)),VLOOKUP($C1126,'REACH Bilaga XIV_update'!$C$5:$C$110,1,FALSE))</f>
        <v>#N/A</v>
      </c>
      <c r="I1126" s="76" t="e">
        <f>IF($C1126="-",IF($A1126="-",VLOOKUP($D1126,CoRAP_update!$A$5:$A$376,1,FALSE),VLOOKUP($A1126,CoRAP_update!$D$5:$D$376,1,FALSE)),VLOOKUP($C1126,CoRAP_update!$C$5:$C$376,1,FALSE))</f>
        <v>#N/A</v>
      </c>
      <c r="J1126" s="76" t="e">
        <f>IF($C1126="-",IF($A1126="-",VLOOKUP($D1126,EDC_update!$C$2:$C$450,1,FALSE),VLOOKUP($A1126,EDC_update!$B$2:$B$450,1,FALSE)),VLOOKUP($C1126,EDC_update!$L$2:$L$450,1,FALSE))</f>
        <v>#N/A</v>
      </c>
      <c r="K1126" s="76" t="str">
        <f>IF($C1126="-",IF($A1126="-",IF(VLOOKUP($D1126,'sin-list 180320_update'!$C$2:$S$835,3,FALSE)="",NA(),VLOOKUP($D1126,'sin-list 180320_update'!$C$2:$S$835,3,FALSE)),IF(VLOOKUP($A1126,'sin-list 180320_update'!$A$2:$S$835,5,FALSE)="",NA(),VLOOKUP($A1126,'sin-list 180320_update'!$A$2:$S$835,5,FALSE))),IF(VLOOKUP($C1126,'sin-list 180320_update'!$B$2:$S$835,4,FALSE)="",NA(),VLOOKUP($C1126,'sin-list 180320_update'!$B$2:$S$835,4,FALSE)))</f>
        <v>Substance is concluded to be an endocrine disruptor SVHC by ECHA Member State Committee.</v>
      </c>
      <c r="L1126" s="76" t="str">
        <f>IF($C1126="-",IF($A1126="-",VLOOKUP($D1126,'sin-list 180320_update'!$C$2:$S$835,6,FALSE),VLOOKUP($A1126,'sin-list 180320_update'!$A$2:$S$835,8,FALSE)),VLOOKUP($C1126,'sin-list 180320_update'!$B$2:$S$835,7,FALSE))</f>
        <v>Official classification missing - 57f substance</v>
      </c>
      <c r="M1126" s="76" t="e">
        <f>IF($C1126="-",IF($A1126="-",IF(VLOOKUP($D1126,'sin-list 180320_update'!$C$2:$S$835,8,FALSE)="",NA(),VLOOKUP($D1126,'sin-list 180320_update'!$C$2:$S$835,8,FALSE)),IF(VLOOKUP($A1126,'sin-list 180320_update'!$A$2:$S$835,10,FALSE)="",NA(),VLOOKUP($A1126,'sin-list 180320_update'!$A$2:$S$835,10,FALSE))),IF(VLOOKUP($C1126,'sin-list 180320_update'!$B$2:$S$835,9,FALSE)="",NA(),VLOOKUP($C1126,'sin-list 180320_update'!$B$2:$S$835,9,FALSE)))</f>
        <v>#N/A</v>
      </c>
      <c r="N1126" s="76" t="e">
        <f>IF($C1126="-",IF($A1126="-",IF(VLOOKUP($D1126,'REACH Bilaga XVII_update'!$A$5:$E$131,4,FALSE)="",NA(),VLOOKUP($D1126,'REACH Bilaga XVII_update'!$A$5:$E$131,4,FALSE)),IF(VLOOKUP($A1126,'REACH Bilaga XVII_update'!$C$5:$D$131,2,FALSE)="",NA(),VLOOKUP($A1126,'REACH Bilaga XVII_update'!$C$5:$D$131,2,FALSE))),IF(VLOOKUP($C1126,'REACH Bilaga XVII_update'!$B$5:$D$131,3,FALSE)="",NA(),VLOOKUP($C1126,'REACH Bilaga XVII_update'!$B$5:$D$131,3,FALSE)))</f>
        <v>#N/A</v>
      </c>
      <c r="O1126" s="76" t="e">
        <f>IF($C1126="-",IF($A1126="-",IF(VLOOKUP($D1126,' REACH Bilaga 59_update'!$A$5:$E$210,5,FALSE)="",NA(),VLOOKUP($D1126,' REACH Bilaga 59_update'!$A$5:$E$210,5,FALSE)),IF(VLOOKUP($A1126,' REACH Bilaga 59_update'!$D$5:$E$210,2,FALSE)="",NA(),VLOOKUP($A1126,' REACH Bilaga 59_update'!$D$5:$E$210,2,FALSE))),IF(VLOOKUP($C1126,' REACH Bilaga 59_update'!$C$5:$E$210,3,FALSE)="",NA(),VLOOKUP($C1126,' REACH Bilaga 59_update'!$C$5:$E$210,3,FALSE)))</f>
        <v>#N/A</v>
      </c>
      <c r="P1126" s="76" t="e">
        <f>IF(C1126="-",IF(A1126="-",IFERROR(VLOOKUP($D1126,' REACH Bilaga 59_update'!$A$5:$F$210,MATCH(Sammanfattning!P$1,' REACH Bilaga 59_update'!$A$4:$F$4,0),FALSE),VLOOKUP($D1126,'REACH Bilaga XIV_update'!$A$4:$H$110,MATCH(Sammanfattning!P$1,'REACH Bilaga XIV_update'!$A$4:$H$4,0),FALSE)),IFERROR(VLOOKUP($A1126,' REACH Bilaga 59_update'!$D$5:$F$210,MATCH(Sammanfattning!P$1,' REACH Bilaga 59_update'!$D$4:$F$4,0),FALSE),VLOOKUP($A1126,'REACH Bilaga XIV_update'!$D$4:$H$110,MATCH(Sammanfattning!P$1,'REACH Bilaga XIV_update'!$D$4:$H$4,0),FALSE))),IFERROR(VLOOKUP($C1126,' REACH Bilaga 59_update'!$C$5:$F$210,MATCH(Sammanfattning!P$1,' REACH Bilaga 59_update'!$C$4:$F$4,0),FALSE),VLOOKUP($C1126,'REACH Bilaga XIV_update'!$C$4:$H$110,MATCH(Sammanfattning!P$1,'REACH Bilaga XIV_update'!$C$4:$H$4,0),FALSE)))</f>
        <v>#N/A</v>
      </c>
      <c r="Q1126" s="76" t="e">
        <f>IF($C1126="-",IF($A1126="-",IF(VLOOKUP($D1126,'REACH Bilaga XIV_update'!$A$5:$I$110,9,FALSE)="",NA(),VLOOKUP($D1126,'REACH Bilaga XIV_update'!$A$5:$I$110,9,FALSE)),IF(VLOOKUP($A1126,'REACH Bilaga XIV_update'!$D$5:$I$110,6,FALSE)="",NA(),VLOOKUP($A1126,'REACH Bilaga XIV_update'!$D$5:$I$110,6,FALSE))),IF(VLOOKUP($C1126,'REACH Bilaga XIV_update'!$C$5:$I$110,7,FALSE)="",NA(),VLOOKUP($C1126,'REACH Bilaga XIV_update'!$C$5:$I$110,7,FALSE)))</f>
        <v>#N/A</v>
      </c>
      <c r="R1126" s="76" t="e">
        <f>IF($C1126="-",IF($A1126="-",IF(VLOOKUP($D1126,CoRAP_update!$A$5:$O$376,15,FALSE)="",NA(),VLOOKUP($D1126,CoRAP_update!$A$5:$O$376,15,FALSE)),IF(VLOOKUP($A1126,CoRAP_update!$D$5:$O$376,12,FALSE)="",NA(),VLOOKUP($A1126,CoRAP_update!$D$5:$O$376,12,FALSE))),IF(VLOOKUP($C1126,CoRAP_update!$C$5:$O$376,13,FALSE)="",NA(),VLOOKUP($C1126,CoRAP_update!$C$5:$O$376,13,FALSE)))</f>
        <v>#N/A</v>
      </c>
      <c r="S1126" s="144" t="e">
        <f>IF($C1126="-",IF($A1126="-",VLOOKUP($D1126,CoRAP_update!$A$5:$J$376,MATCH(Sammanfattning!S$1,CoRAP_update!$A$4:$J$4,0),FALSE),VLOOKUP($A1126,CoRAP_update!$D$5:$J$376,MATCH(Sammanfattning!S$1,CoRAP_update!$D$4:$J$4,0),FALSE)),VLOOKUP($C1126,CoRAP_update!$C$5:$J$376,MATCH(Sammanfattning!S$1,CoRAP_update!$C$4:$J$4,0),FALSE))</f>
        <v>#N/A</v>
      </c>
      <c r="T1126" s="76" t="e">
        <f>IF($A1126="-",VLOOKUP($D1126,EDC_update!$C$2:$F$450,4,FALSE),VLOOKUP($A1126,EDC_update!$B$2:$F$450,5,FALSE))</f>
        <v>#N/A</v>
      </c>
      <c r="V1126" s="78">
        <f>IF(IFERROR(SEARCH("PBT",P1126),99)=99,IF(IFERROR(SEARCH("suspected PBT",S1126),99)=99,IF(IFERROR(SEARCH("concluded to be PBT",K1126),99)=99,IF(IFERROR(SEARCH("PBT",S1126),99)=99,IF(IFERROR(SEARCH("PBT cand",L1126),99)=99,IF(IFERROR(SEARCH("PBT",L1126),99)=99,IF(IFERROR(SEARCH("persistent, bioackumulative and toxic properties",K1126),99)=99,0,Scoring!$E$3),Scoring!$E$3),Scoring!$E$7),Scoring!$E$3),Scoring!$E$5),Scoring!$E$6),Scoring!$E$3)</f>
        <v>0</v>
      </c>
      <c r="W1126" s="78">
        <f>IF(IFERROR(SEARCH("vPvB",P1126),99)=99,IF(IFERROR(SEARCH("suspected pbt/vPvB",S1126),99)=99,IF(IFERROR(SEARCH("vPvB",S1126),99)=99,IF(IFERROR(SEARCH("concluded to be a vPvB",S1126),99)=99,IF(IFERROR(SEARCH("identified as vPvB",K1126),99)=99,IF(IFERROR(SEARCH("concluded to be a vPvB",K1126),99)=99,IF(IFERROR(SEARCH("concluded to be both pbt and vPvB",S1126),99)=99,IF(IFERROR(SEARCH("concluded to be both pbt and vPvB",K1126),99)=99,0,Scoring!$E$5),Scoring!$E$5),Scoring!$E$5),Scoring!$E$5),Scoring!$E$5),Scoring!$E$4),Scoring!$E$6),Scoring!$E$4)</f>
        <v>0</v>
      </c>
      <c r="X1126" s="78">
        <f>IF(IFERROR(SEARCH("H410",N1126),99)=99,IF(IFERROR(SEARCH("H410",O1126),99)=99,IF(IFERROR(SEARCH("H410",Q1126),99)=99,IF(IFERROR(SEARCH("H410",M1126),99)=99,IF(IFERROR(SEARCH("H410",R1126),99)=99,IF(IFERROR(SEARCH("H411",N1126),99)=99,IF(IFERROR(SEARCH("H411",O1126),99)=99,IF(IFERROR(SEARCH("H411",Q1126),99)=99,IF(IFERROR(SEARCH("H411",M1126),99)=99,IF(IFERROR(SEARCH("H411",R1126),99)=99,IF(IFERROR(SEARCH("H413",N1126),99)=99,IF(IFERROR(SEARCH("H413",O1126),99)=99,IF(IFERROR(SEARCH("H413",Q1126),99)=99,IF(IFERROR(SEARCH("H413",M1126),99)=99,IF(IFERROR(SEARCH("H413",R1126),99)=99,IF(IFERROR(SEARCH("H412",N1126),99)=99,IF(IFERROR(SEARCH("H412",O1126),99)=99,IF(IFERROR(SEARCH("H412",Q1126),99)=99,IF(IFERROR(SEARCH("H412",M1126),99)=99,IF(IFERROR(SEARCH("H412",R1126),99)=99,0,Scoring!$E$2),Scoring!$E$2),Scoring!$E$2),Scoring!$E$2),Scoring!$E$2),Scoring!$E$2),Scoring!$E$2),Scoring!$E$2),Scoring!$E$2),Scoring!$E$2),Scoring!$E$2),Scoring!$E$2),Scoring!$E$2),Scoring!$E$2),Scoring!$E$2),Scoring!$E$2),Scoring!$E$2),Scoring!$E$2),Scoring!$E$2),Scoring!$E$2)</f>
        <v>0</v>
      </c>
      <c r="Y1126" s="78">
        <f>IF(IFERROR(SEARCH("CMR",K1126),99)=99,IF(IFERROR(SEARCH("Suspected CMR",S1126),99)=99,IF(IFERROR(SEARCH("CMR",S1126),99)=99,0,Scoring!$E$8),Scoring!$E$9),Scoring!$E$8)</f>
        <v>0</v>
      </c>
      <c r="Z1126" s="78">
        <f>IF(IFERROR(SEARCH("H350",N1126),99)=99,IF(IFERROR(SEARCH("H350",O1126),99)=99,IF(IFERROR(SEARCH("H350",Q1126),99)=99,IF(IFERROR(SEARCH("H350",M1126),99)=99,IF(IFERROR(SEARCH("H350",R1126),99)=99,IF(IFERROR(SEARCH("H351",N1126),99)=99,IF(IFERROR(SEARCH("H351",O1126),99)=99,IF(IFERROR(SEARCH("H351",Q1126),99)=99,IF(IFERROR(SEARCH("H351",M1126),99)=99,IF(IFERROR(SEARCH("H351",R1126),99)=99,IF(IFERROR(SEARCH("carcinogenic",P1126),99)=99,IF(IFERROR(SEARCH("suspected carcinogenic",S1126),99)=99,0,Scoring!$E$12),Scoring!$E$11),Scoring!$E$10),Scoring!$E$10),Scoring!$E$10),Scoring!$E$10),Scoring!$E$10),Scoring!$E$10),Scoring!$E$10),Scoring!$E$10),Scoring!$E$10),Scoring!$E$10)</f>
        <v>0</v>
      </c>
      <c r="AA1126" s="78">
        <f>IF(IFERROR(SEARCH("H340",N1126),99)=99,IF(IFERROR(SEARCH("H340",O1126),99)=99,IF(IFERROR(SEARCH("H340",Q1126),99)=99,IF(IFERROR(SEARCH("H340",M1126),99)=99,IF(IFERROR(SEARCH("H340",R1126),99)=99,IF(IFERROR(SEARCH("H341",N1126),99)=99,IF(IFERROR(SEARCH("H341",O1126),99)=99,IF(IFERROR(SEARCH("H341",Q1126),99)=99,IF(IFERROR(SEARCH("H341",M1126),99)=99,IF(IFERROR(SEARCH("H341",R1126),99)=99,IF(IFERROR(SEARCH("mutagenic",P1126),99)=99,IF(IFERROR(SEARCH("suspected mutagenic",S1126),99)=99,0,Scoring!$E$15),Scoring!$E$14),Scoring!$E$13),Scoring!$E$13),Scoring!$E$13),Scoring!$E$13),Scoring!$E$13),Scoring!$E$13),Scoring!$E$13),Scoring!$E$13),Scoring!$E$13),Scoring!$E$13)</f>
        <v>0</v>
      </c>
      <c r="AB1126" s="78">
        <f>IF(IFERROR(SEARCH("H360",N1126),99)=99,IF(IFERROR(SEARCH("H360",O1126),99)=99,IF(IFERROR(SEARCH("H360",Q1126),99)=99,IF(IFERROR(SEARCH("H360",M1126),99)=99,IF(IFERROR(SEARCH("H360",R1126),99)=99,IF(IFERROR(SEARCH("H361",N1126),99)=99,IF(IFERROR(SEARCH("H361",O1126),99)=99,IF(IFERROR(SEARCH("H361",Q1126),99)=99,IF(IFERROR(SEARCH("H361",M1126),99)=99,IF(IFERROR(SEARCH("H361",R1126),99)=99,IF(IFERROR(SEARCH("reproduction",P1126),99)=99,IF(IFERROR(SEARCH("suspected reprotoxic",S1126),99)=99,IF(IFERROR(SEARCH("reprotoxic",S1126),99)=99,IF(IFERROR(SEARCH("reprotoxic",K1126),99)=99,0,Scoring!$E$18),Scoring!$E$18),Scoring!$E$19),Scoring!$E$17),Scoring!$E$16),Scoring!$E$16),Scoring!$E$16),Scoring!$E$16),Scoring!$E$16),Scoring!$E$16),Scoring!$E$16),Scoring!$E$16),Scoring!$E$16),Scoring!$E$16)</f>
        <v>0</v>
      </c>
      <c r="AC1126" s="78">
        <f>IF(IFERROR(SEARCH("57f",L1126),99)=99,IF(IFERROR(SEARCH("57(f)",P1126),99)=99,0,Scoring!$E$20),Scoring!$E$20)</f>
        <v>1</v>
      </c>
      <c r="AD1126" s="78">
        <f>IF(IFERROR(SEARCH("CAT1",T1126),99)=99,IF(IFERROR(SEARCH("CAT2",T1126),99)=99,IF(IFERROR(SEARCH("CAT3",T1126),99)=99,IF(IFERROR(SEARCH("concluded to be endocrine",K1126),99)=99,IF(IFERROR(SEARCH("categorised as endocrine",K1126),99)=99,IF(IFERROR(SEARCH("endocrine disrupting",P1126),99)=99,IF(IFERROR(SEARCH("endocrine disrupting",K1126),99)=99,IF(IFERROR(SEARCH("suspected endocrine",S1126),99)=99,IF(IFERROR(SEARCH("potential endocrine",S1126),99)=99,0,Scoring!$E$25),Scoring!$E$25),Scoring!$E$24),Scoring!$E$24),Scoring!$E$24),Scoring!$E$24),Scoring!$E$23),Scoring!$E$22),Scoring!$E$21)</f>
        <v>0</v>
      </c>
      <c r="AE1126" s="78">
        <f>IF(IFERROR(SEARCH("suspected sensitiser",S1126),99)=99,IF(IFERROR(SEARCH("sensitiser",S1126),99)=99,IF(IFERROR(SEARCH("other hazard based concern",S1126),99)=99,0,Scoring!$E$28),Scoring!$E$26),Scoring!$E$27)</f>
        <v>0</v>
      </c>
      <c r="AF1126" s="78">
        <f>IF(IFERROR(M1126,1)=1,IF(IFERROR(N1126,1)=1,IF(IFERROR(O1126,1)=1,IF(IFERROR(Q1126,1)=1,IF(IFERROR(R1126,1)=1,IF(IFERROR(T1126,1)=1,IF(IFERROR(K1126,1)=1,IF(IFERROR(P1126,1)=1,IF(IFERROR(S1126,1)=1,Scoring!$E$29,0),0),0),0),0),0),0),0),0)</f>
        <v>0</v>
      </c>
      <c r="AG1126" s="78">
        <f t="shared" si="79"/>
        <v>1</v>
      </c>
      <c r="AI1126" s="93"/>
      <c r="AJ1126" s="94"/>
      <c r="AK1126" s="76"/>
      <c r="AL1126" s="75"/>
      <c r="AN1126" s="79"/>
      <c r="AO1126" s="79"/>
      <c r="AP1126" s="79"/>
      <c r="AQ1126" s="79"/>
      <c r="AR1126" s="79"/>
      <c r="AS1126" s="78"/>
      <c r="AU1126" s="79">
        <f>IF(IFERROR(F1126,99)=99,IF(IFERROR(G1126,99)=99,IF(IFERROR(H1126,99)=99,IF(IFERROR(I1126,99)=99,IF(IFERROR(E1126,99)=99,IF(IFERROR(J1126,99)=99,0,Scoring!$B$7),Scoring!$B$3),Scoring!$B$2),Scoring!$B$6),Scoring!$B$5),Scoring!$B$4)</f>
        <v>0.3</v>
      </c>
      <c r="AV1126" s="78">
        <f t="shared" si="80"/>
        <v>0.3</v>
      </c>
      <c r="AW1126" s="78"/>
      <c r="AX1126" s="66"/>
      <c r="AY1126" s="78"/>
      <c r="AZ1126" s="76"/>
      <c r="BA1126" s="76"/>
      <c r="BB1126" s="76"/>
    </row>
    <row r="1127" spans="1:54" x14ac:dyDescent="0.25">
      <c r="A1127" s="77" t="s">
        <v>7650</v>
      </c>
      <c r="B1127" s="76" t="str">
        <f>C1127</f>
        <v>-</v>
      </c>
      <c r="C1127" s="77" t="s">
        <v>30</v>
      </c>
      <c r="D1127" s="77" t="s">
        <v>2451</v>
      </c>
      <c r="E1127" s="76" t="str">
        <f>IF(C1127="-",IF(A1127="-",VLOOKUP(D1127,'sin-list 180320_update'!$C$2:$C$835,1,FALSE),VLOOKUP(A1127,'sin-list 180320_update'!$A$2:$A$835,1,FALSE)),VLOOKUP(C1127,'sin-list 180320_update'!$B$2:$B$835,1,FALSE))</f>
        <v>861010-65-3</v>
      </c>
      <c r="F1127" s="76" t="e">
        <f>IF($C1127="-",IF($A1127="-",VLOOKUP($D1127,'REACH Bilaga XVII_update'!$A$5:$A$131,1,FALSE),VLOOKUP($A1127,'REACH Bilaga XVII_update'!$C$5:$C$131,1,FALSE)),VLOOKUP($C1127,'REACH Bilaga XVII_update'!$B$5:$B$131,1,FALSE))</f>
        <v>#N/A</v>
      </c>
      <c r="G1127" s="76" t="e">
        <f>IF($C1127="-",IF($A1127="-",VLOOKUP($D1127,' REACH Bilaga 59_update'!$A$5:$A$210,1,FALSE),VLOOKUP($A1127,' REACH Bilaga 59_update'!$D$5:$D$210,1,FALSE)),VLOOKUP($C1127,' REACH Bilaga 59_update'!$C$5:$C$210,1,FALSE))</f>
        <v>#N/A</v>
      </c>
      <c r="H1127" s="76" t="e">
        <f>IF($C1127="-",IF($A1127="-",VLOOKUP($D1127,'REACH Bilaga XIV_update'!$A$5:$A$110,1,FALSE),VLOOKUP($A1127,'REACH Bilaga XIV_update'!$D$5:$D$110,1,FALSE)),VLOOKUP($C1127,'REACH Bilaga XIV_update'!$C$5:$C$110,1,FALSE))</f>
        <v>#N/A</v>
      </c>
      <c r="I1127" s="76" t="e">
        <f>IF($C1127="-",IF($A1127="-",VLOOKUP($D1127,CoRAP_update!$A$5:$A$376,1,FALSE),VLOOKUP($A1127,CoRAP_update!$D$5:$D$376,1,FALSE)),VLOOKUP($C1127,CoRAP_update!$C$5:$C$376,1,FALSE))</f>
        <v>#N/A</v>
      </c>
      <c r="J1127" s="76" t="e">
        <f>IF($C1127="-",IF($A1127="-",VLOOKUP($D1127,EDC_update!$C$2:$C$450,1,FALSE),VLOOKUP($A1127,EDC_update!$B$2:$B$450,1,FALSE)),VLOOKUP($C1127,EDC_update!$L$2:$L$450,1,FALSE))</f>
        <v>#N/A</v>
      </c>
      <c r="K1127" s="76" t="str">
        <f>IF($C1127="-",IF($A1127="-",IF(VLOOKUP($D1127,'sin-list 180320_update'!$C$2:$S$835,3,FALSE)="",NA(),VLOOKUP($D1127,'sin-list 180320_update'!$C$2:$S$835,3,FALSE)),IF(VLOOKUP($A1127,'sin-list 180320_update'!$A$2:$S$835,5,FALSE)="",NA(),VLOOKUP($A1127,'sin-list 180320_update'!$A$2:$S$835,5,FALSE))),IF(VLOOKUP($C1127,'sin-list 180320_update'!$B$2:$S$835,4,FALSE)="",NA(),VLOOKUP($C1127,'sin-list 180320_update'!$B$2:$S$835,4,FALSE)))</f>
        <v>Substance is concluded to be an endocrine disruptor SVHC by ECHA Member State Committee.</v>
      </c>
      <c r="L1127" s="76" t="str">
        <f>IF($C1127="-",IF($A1127="-",VLOOKUP($D1127,'sin-list 180320_update'!$C$2:$S$835,6,FALSE),VLOOKUP($A1127,'sin-list 180320_update'!$A$2:$S$835,8,FALSE)),VLOOKUP($C1127,'sin-list 180320_update'!$B$2:$S$835,7,FALSE))</f>
        <v>Official classification missing - 57f substance</v>
      </c>
      <c r="M1127" s="76" t="e">
        <f>IF($C1127="-",IF($A1127="-",IF(VLOOKUP($D1127,'sin-list 180320_update'!$C$2:$S$835,8,FALSE)="",NA(),VLOOKUP($D1127,'sin-list 180320_update'!$C$2:$S$835,8,FALSE)),IF(VLOOKUP($A1127,'sin-list 180320_update'!$A$2:$S$835,10,FALSE)="",NA(),VLOOKUP($A1127,'sin-list 180320_update'!$A$2:$S$835,10,FALSE))),IF(VLOOKUP($C1127,'sin-list 180320_update'!$B$2:$S$835,9,FALSE)="",NA(),VLOOKUP($C1127,'sin-list 180320_update'!$B$2:$S$835,9,FALSE)))</f>
        <v>#N/A</v>
      </c>
      <c r="N1127" s="76" t="e">
        <f>IF($C1127="-",IF($A1127="-",IF(VLOOKUP($D1127,'REACH Bilaga XVII_update'!$A$5:$E$131,4,FALSE)="",NA(),VLOOKUP($D1127,'REACH Bilaga XVII_update'!$A$5:$E$131,4,FALSE)),IF(VLOOKUP($A1127,'REACH Bilaga XVII_update'!$C$5:$D$131,2,FALSE)="",NA(),VLOOKUP($A1127,'REACH Bilaga XVII_update'!$C$5:$D$131,2,FALSE))),IF(VLOOKUP($C1127,'REACH Bilaga XVII_update'!$B$5:$D$131,3,FALSE)="",NA(),VLOOKUP($C1127,'REACH Bilaga XVII_update'!$B$5:$D$131,3,FALSE)))</f>
        <v>#N/A</v>
      </c>
      <c r="O1127" s="76" t="e">
        <f>IF($C1127="-",IF($A1127="-",IF(VLOOKUP($D1127,' REACH Bilaga 59_update'!$A$5:$E$210,5,FALSE)="",NA(),VLOOKUP($D1127,' REACH Bilaga 59_update'!$A$5:$E$210,5,FALSE)),IF(VLOOKUP($A1127,' REACH Bilaga 59_update'!$D$5:$E$210,2,FALSE)="",NA(),VLOOKUP($A1127,' REACH Bilaga 59_update'!$D$5:$E$210,2,FALSE))),IF(VLOOKUP($C1127,' REACH Bilaga 59_update'!$C$5:$E$210,3,FALSE)="",NA(),VLOOKUP($C1127,' REACH Bilaga 59_update'!$C$5:$E$210,3,FALSE)))</f>
        <v>#N/A</v>
      </c>
      <c r="P1127" s="76" t="e">
        <f>IF(C1127="-",IF(A1127="-",IFERROR(VLOOKUP($D1127,' REACH Bilaga 59_update'!$A$5:$F$210,MATCH(Sammanfattning!P$1,' REACH Bilaga 59_update'!$A$4:$F$4,0),FALSE),VLOOKUP($D1127,'REACH Bilaga XIV_update'!$A$4:$H$110,MATCH(Sammanfattning!P$1,'REACH Bilaga XIV_update'!$A$4:$H$4,0),FALSE)),IFERROR(VLOOKUP($A1127,' REACH Bilaga 59_update'!$D$5:$F$210,MATCH(Sammanfattning!P$1,' REACH Bilaga 59_update'!$D$4:$F$4,0),FALSE),VLOOKUP($A1127,'REACH Bilaga XIV_update'!$D$4:$H$110,MATCH(Sammanfattning!P$1,'REACH Bilaga XIV_update'!$D$4:$H$4,0),FALSE))),IFERROR(VLOOKUP($C1127,' REACH Bilaga 59_update'!$C$5:$F$210,MATCH(Sammanfattning!P$1,' REACH Bilaga 59_update'!$C$4:$F$4,0),FALSE),VLOOKUP($C1127,'REACH Bilaga XIV_update'!$C$4:$H$110,MATCH(Sammanfattning!P$1,'REACH Bilaga XIV_update'!$C$4:$H$4,0),FALSE)))</f>
        <v>#N/A</v>
      </c>
      <c r="Q1127" s="76" t="e">
        <f>IF($C1127="-",IF($A1127="-",IF(VLOOKUP($D1127,'REACH Bilaga XIV_update'!$A$5:$I$110,9,FALSE)="",NA(),VLOOKUP($D1127,'REACH Bilaga XIV_update'!$A$5:$I$110,9,FALSE)),IF(VLOOKUP($A1127,'REACH Bilaga XIV_update'!$D$5:$I$110,6,FALSE)="",NA(),VLOOKUP($A1127,'REACH Bilaga XIV_update'!$D$5:$I$110,6,FALSE))),IF(VLOOKUP($C1127,'REACH Bilaga XIV_update'!$C$5:$I$110,7,FALSE)="",NA(),VLOOKUP($C1127,'REACH Bilaga XIV_update'!$C$5:$I$110,7,FALSE)))</f>
        <v>#N/A</v>
      </c>
      <c r="R1127" s="76" t="e">
        <f>IF($C1127="-",IF($A1127="-",IF(VLOOKUP($D1127,CoRAP_update!$A$5:$O$376,15,FALSE)="",NA(),VLOOKUP($D1127,CoRAP_update!$A$5:$O$376,15,FALSE)),IF(VLOOKUP($A1127,CoRAP_update!$D$5:$O$376,12,FALSE)="",NA(),VLOOKUP($A1127,CoRAP_update!$D$5:$O$376,12,FALSE))),IF(VLOOKUP($C1127,CoRAP_update!$C$5:$O$376,13,FALSE)="",NA(),VLOOKUP($C1127,CoRAP_update!$C$5:$O$376,13,FALSE)))</f>
        <v>#N/A</v>
      </c>
      <c r="S1127" s="144" t="e">
        <f>IF($C1127="-",IF($A1127="-",VLOOKUP($D1127,CoRAP_update!$A$5:$J$376,MATCH(Sammanfattning!S$1,CoRAP_update!$A$4:$J$4,0),FALSE),VLOOKUP($A1127,CoRAP_update!$D$5:$J$376,MATCH(Sammanfattning!S$1,CoRAP_update!$D$4:$J$4,0),FALSE)),VLOOKUP($C1127,CoRAP_update!$C$5:$J$376,MATCH(Sammanfattning!S$1,CoRAP_update!$C$4:$J$4,0),FALSE))</f>
        <v>#N/A</v>
      </c>
      <c r="T1127" s="76" t="e">
        <f>IF($A1127="-",VLOOKUP($D1127,EDC_update!$C$2:$F$450,4,FALSE),VLOOKUP($A1127,EDC_update!$B$2:$F$450,5,FALSE))</f>
        <v>#N/A</v>
      </c>
      <c r="V1127" s="78">
        <f>IF(IFERROR(SEARCH("PBT",P1127),99)=99,IF(IFERROR(SEARCH("suspected PBT",S1127),99)=99,IF(IFERROR(SEARCH("concluded to be PBT",K1127),99)=99,IF(IFERROR(SEARCH("PBT",S1127),99)=99,IF(IFERROR(SEARCH("PBT cand",L1127),99)=99,IF(IFERROR(SEARCH("PBT",L1127),99)=99,IF(IFERROR(SEARCH("persistent, bioackumulative and toxic properties",K1127),99)=99,0,Scoring!$E$3),Scoring!$E$3),Scoring!$E$7),Scoring!$E$3),Scoring!$E$5),Scoring!$E$6),Scoring!$E$3)</f>
        <v>0</v>
      </c>
      <c r="W1127" s="78">
        <f>IF(IFERROR(SEARCH("vPvB",P1127),99)=99,IF(IFERROR(SEARCH("suspected pbt/vPvB",S1127),99)=99,IF(IFERROR(SEARCH("vPvB",S1127),99)=99,IF(IFERROR(SEARCH("concluded to be a vPvB",S1127),99)=99,IF(IFERROR(SEARCH("identified as vPvB",K1127),99)=99,IF(IFERROR(SEARCH("concluded to be a vPvB",K1127),99)=99,IF(IFERROR(SEARCH("concluded to be both pbt and vPvB",S1127),99)=99,IF(IFERROR(SEARCH("concluded to be both pbt and vPvB",K1127),99)=99,0,Scoring!$E$5),Scoring!$E$5),Scoring!$E$5),Scoring!$E$5),Scoring!$E$5),Scoring!$E$4),Scoring!$E$6),Scoring!$E$4)</f>
        <v>0</v>
      </c>
      <c r="X1127" s="78">
        <f>IF(IFERROR(SEARCH("H410",N1127),99)=99,IF(IFERROR(SEARCH("H410",O1127),99)=99,IF(IFERROR(SEARCH("H410",Q1127),99)=99,IF(IFERROR(SEARCH("H410",M1127),99)=99,IF(IFERROR(SEARCH("H410",R1127),99)=99,IF(IFERROR(SEARCH("H411",N1127),99)=99,IF(IFERROR(SEARCH("H411",O1127),99)=99,IF(IFERROR(SEARCH("H411",Q1127),99)=99,IF(IFERROR(SEARCH("H411",M1127),99)=99,IF(IFERROR(SEARCH("H411",R1127),99)=99,IF(IFERROR(SEARCH("H413",N1127),99)=99,IF(IFERROR(SEARCH("H413",O1127),99)=99,IF(IFERROR(SEARCH("H413",Q1127),99)=99,IF(IFERROR(SEARCH("H413",M1127),99)=99,IF(IFERROR(SEARCH("H413",R1127),99)=99,IF(IFERROR(SEARCH("H412",N1127),99)=99,IF(IFERROR(SEARCH("H412",O1127),99)=99,IF(IFERROR(SEARCH("H412",Q1127),99)=99,IF(IFERROR(SEARCH("H412",M1127),99)=99,IF(IFERROR(SEARCH("H412",R1127),99)=99,0,Scoring!$E$2),Scoring!$E$2),Scoring!$E$2),Scoring!$E$2),Scoring!$E$2),Scoring!$E$2),Scoring!$E$2),Scoring!$E$2),Scoring!$E$2),Scoring!$E$2),Scoring!$E$2),Scoring!$E$2),Scoring!$E$2),Scoring!$E$2),Scoring!$E$2),Scoring!$E$2),Scoring!$E$2),Scoring!$E$2),Scoring!$E$2),Scoring!$E$2)</f>
        <v>0</v>
      </c>
      <c r="Y1127" s="78">
        <f>IF(IFERROR(SEARCH("CMR",K1127),99)=99,IF(IFERROR(SEARCH("Suspected CMR",S1127),99)=99,IF(IFERROR(SEARCH("CMR",S1127),99)=99,0,Scoring!$E$8),Scoring!$E$9),Scoring!$E$8)</f>
        <v>0</v>
      </c>
      <c r="Z1127" s="78">
        <f>IF(IFERROR(SEARCH("H350",N1127),99)=99,IF(IFERROR(SEARCH("H350",O1127),99)=99,IF(IFERROR(SEARCH("H350",Q1127),99)=99,IF(IFERROR(SEARCH("H350",M1127),99)=99,IF(IFERROR(SEARCH("H350",R1127),99)=99,IF(IFERROR(SEARCH("H351",N1127),99)=99,IF(IFERROR(SEARCH("H351",O1127),99)=99,IF(IFERROR(SEARCH("H351",Q1127),99)=99,IF(IFERROR(SEARCH("H351",M1127),99)=99,IF(IFERROR(SEARCH("H351",R1127),99)=99,IF(IFERROR(SEARCH("carcinogenic",P1127),99)=99,IF(IFERROR(SEARCH("suspected carcinogenic",S1127),99)=99,0,Scoring!$E$12),Scoring!$E$11),Scoring!$E$10),Scoring!$E$10),Scoring!$E$10),Scoring!$E$10),Scoring!$E$10),Scoring!$E$10),Scoring!$E$10),Scoring!$E$10),Scoring!$E$10),Scoring!$E$10)</f>
        <v>0</v>
      </c>
      <c r="AA1127" s="78">
        <f>IF(IFERROR(SEARCH("H340",N1127),99)=99,IF(IFERROR(SEARCH("H340",O1127),99)=99,IF(IFERROR(SEARCH("H340",Q1127),99)=99,IF(IFERROR(SEARCH("H340",M1127),99)=99,IF(IFERROR(SEARCH("H340",R1127),99)=99,IF(IFERROR(SEARCH("H341",N1127),99)=99,IF(IFERROR(SEARCH("H341",O1127),99)=99,IF(IFERROR(SEARCH("H341",Q1127),99)=99,IF(IFERROR(SEARCH("H341",M1127),99)=99,IF(IFERROR(SEARCH("H341",R1127),99)=99,IF(IFERROR(SEARCH("mutagenic",P1127),99)=99,IF(IFERROR(SEARCH("suspected mutagenic",S1127),99)=99,0,Scoring!$E$15),Scoring!$E$14),Scoring!$E$13),Scoring!$E$13),Scoring!$E$13),Scoring!$E$13),Scoring!$E$13),Scoring!$E$13),Scoring!$E$13),Scoring!$E$13),Scoring!$E$13),Scoring!$E$13)</f>
        <v>0</v>
      </c>
      <c r="AB1127" s="78">
        <f>IF(IFERROR(SEARCH("H360",N1127),99)=99,IF(IFERROR(SEARCH("H360",O1127),99)=99,IF(IFERROR(SEARCH("H360",Q1127),99)=99,IF(IFERROR(SEARCH("H360",M1127),99)=99,IF(IFERROR(SEARCH("H360",R1127),99)=99,IF(IFERROR(SEARCH("H361",N1127),99)=99,IF(IFERROR(SEARCH("H361",O1127),99)=99,IF(IFERROR(SEARCH("H361",Q1127),99)=99,IF(IFERROR(SEARCH("H361",M1127),99)=99,IF(IFERROR(SEARCH("H361",R1127),99)=99,IF(IFERROR(SEARCH("reproduction",P1127),99)=99,IF(IFERROR(SEARCH("suspected reprotoxic",S1127),99)=99,IF(IFERROR(SEARCH("reprotoxic",S1127),99)=99,IF(IFERROR(SEARCH("reprotoxic",K1127),99)=99,0,Scoring!$E$18),Scoring!$E$18),Scoring!$E$19),Scoring!$E$17),Scoring!$E$16),Scoring!$E$16),Scoring!$E$16),Scoring!$E$16),Scoring!$E$16),Scoring!$E$16),Scoring!$E$16),Scoring!$E$16),Scoring!$E$16),Scoring!$E$16)</f>
        <v>0</v>
      </c>
      <c r="AC1127" s="78">
        <f>IF(IFERROR(SEARCH("57f",L1127),99)=99,IF(IFERROR(SEARCH("57(f)",P1127),99)=99,0,Scoring!$E$20),Scoring!$E$20)</f>
        <v>1</v>
      </c>
      <c r="AD1127" s="78">
        <f>IF(IFERROR(SEARCH("CAT1",T1127),99)=99,IF(IFERROR(SEARCH("CAT2",T1127),99)=99,IF(IFERROR(SEARCH("CAT3",T1127),99)=99,IF(IFERROR(SEARCH("concluded to be endocrine",K1127),99)=99,IF(IFERROR(SEARCH("categorised as endocrine",K1127),99)=99,IF(IFERROR(SEARCH("endocrine disrupting",P1127),99)=99,IF(IFERROR(SEARCH("endocrine disrupting",K1127),99)=99,IF(IFERROR(SEARCH("suspected endocrine",S1127),99)=99,IF(IFERROR(SEARCH("potential endocrine",S1127),99)=99,0,Scoring!$E$25),Scoring!$E$25),Scoring!$E$24),Scoring!$E$24),Scoring!$E$24),Scoring!$E$24),Scoring!$E$23),Scoring!$E$22),Scoring!$E$21)</f>
        <v>0</v>
      </c>
      <c r="AE1127" s="78">
        <f>IF(IFERROR(SEARCH("suspected sensitiser",S1127),99)=99,IF(IFERROR(SEARCH("sensitiser",S1127),99)=99,IF(IFERROR(SEARCH("other hazard based concern",S1127),99)=99,0,Scoring!$E$28),Scoring!$E$26),Scoring!$E$27)</f>
        <v>0</v>
      </c>
      <c r="AF1127" s="78">
        <f>IF(IFERROR(M1127,1)=1,IF(IFERROR(N1127,1)=1,IF(IFERROR(O1127,1)=1,IF(IFERROR(Q1127,1)=1,IF(IFERROR(R1127,1)=1,IF(IFERROR(T1127,1)=1,IF(IFERROR(K1127,1)=1,IF(IFERROR(P1127,1)=1,IF(IFERROR(S1127,1)=1,Scoring!$E$29,0),0),0),0),0),0),0),0),0)</f>
        <v>0</v>
      </c>
      <c r="AG1127" s="78">
        <f t="shared" si="79"/>
        <v>1</v>
      </c>
      <c r="AI1127" s="93"/>
      <c r="AJ1127" s="94"/>
      <c r="AK1127" s="76"/>
      <c r="AL1127" s="75"/>
      <c r="AM1127" s="145"/>
      <c r="AN1127" s="79"/>
      <c r="AO1127" s="79"/>
      <c r="AP1127" s="79"/>
      <c r="AQ1127" s="79"/>
      <c r="AR1127" s="79"/>
      <c r="AS1127" s="78"/>
      <c r="AU1127" s="79">
        <f>IF(IFERROR(F1127,99)=99,IF(IFERROR(G1127,99)=99,IF(IFERROR(H1127,99)=99,IF(IFERROR(I1127,99)=99,IF(IFERROR(E1127,99)=99,IF(IFERROR(J1127,99)=99,0,Scoring!$B$7),Scoring!$B$3),Scoring!$B$2),Scoring!$B$6),Scoring!$B$5),Scoring!$B$4)</f>
        <v>0.3</v>
      </c>
      <c r="AV1127" s="78">
        <f t="shared" si="80"/>
        <v>0.3</v>
      </c>
      <c r="AW1127" s="78"/>
      <c r="AX1127" s="66"/>
      <c r="AY1127" s="78"/>
      <c r="AZ1127" s="76"/>
      <c r="BA1127" s="76"/>
      <c r="BB1127" s="76"/>
    </row>
    <row r="1128" spans="1:54" x14ac:dyDescent="0.25">
      <c r="A1128" s="77" t="s">
        <v>7651</v>
      </c>
      <c r="B1128" s="76" t="str">
        <f>C1128</f>
        <v>-</v>
      </c>
      <c r="C1128" s="77" t="s">
        <v>30</v>
      </c>
      <c r="D1128" s="77" t="s">
        <v>2452</v>
      </c>
      <c r="E1128" s="76" t="str">
        <f>IF(C1128="-",IF(A1128="-",VLOOKUP(D1128,'sin-list 180320_update'!$C$2:$C$835,1,FALSE),VLOOKUP(A1128,'sin-list 180320_update'!$A$2:$A$835,1,FALSE)),VLOOKUP(C1128,'sin-list 180320_update'!$B$2:$B$835,1,FALSE))</f>
        <v>861011-60-1</v>
      </c>
      <c r="F1128" s="76" t="e">
        <f>IF($C1128="-",IF($A1128="-",VLOOKUP($D1128,'REACH Bilaga XVII_update'!$A$5:$A$131,1,FALSE),VLOOKUP($A1128,'REACH Bilaga XVII_update'!$C$5:$C$131,1,FALSE)),VLOOKUP($C1128,'REACH Bilaga XVII_update'!$B$5:$B$131,1,FALSE))</f>
        <v>#N/A</v>
      </c>
      <c r="G1128" s="76" t="e">
        <f>IF($C1128="-",IF($A1128="-",VLOOKUP($D1128,' REACH Bilaga 59_update'!$A$5:$A$210,1,FALSE),VLOOKUP($A1128,' REACH Bilaga 59_update'!$D$5:$D$210,1,FALSE)),VLOOKUP($C1128,' REACH Bilaga 59_update'!$C$5:$C$210,1,FALSE))</f>
        <v>#N/A</v>
      </c>
      <c r="H1128" s="76" t="e">
        <f>IF($C1128="-",IF($A1128="-",VLOOKUP($D1128,'REACH Bilaga XIV_update'!$A$5:$A$110,1,FALSE),VLOOKUP($A1128,'REACH Bilaga XIV_update'!$D$5:$D$110,1,FALSE)),VLOOKUP($C1128,'REACH Bilaga XIV_update'!$C$5:$C$110,1,FALSE))</f>
        <v>#N/A</v>
      </c>
      <c r="I1128" s="76" t="e">
        <f>IF($C1128="-",IF($A1128="-",VLOOKUP($D1128,CoRAP_update!$A$5:$A$376,1,FALSE),VLOOKUP($A1128,CoRAP_update!$D$5:$D$376,1,FALSE)),VLOOKUP($C1128,CoRAP_update!$C$5:$C$376,1,FALSE))</f>
        <v>#N/A</v>
      </c>
      <c r="J1128" s="76" t="e">
        <f>IF($C1128="-",IF($A1128="-",VLOOKUP($D1128,EDC_update!$C$2:$C$450,1,FALSE),VLOOKUP($A1128,EDC_update!$B$2:$B$450,1,FALSE)),VLOOKUP($C1128,EDC_update!$L$2:$L$450,1,FALSE))</f>
        <v>#N/A</v>
      </c>
      <c r="K1128" s="76" t="str">
        <f>IF($C1128="-",IF($A1128="-",IF(VLOOKUP($D1128,'sin-list 180320_update'!$C$2:$S$835,3,FALSE)="",NA(),VLOOKUP($D1128,'sin-list 180320_update'!$C$2:$S$835,3,FALSE)),IF(VLOOKUP($A1128,'sin-list 180320_update'!$A$2:$S$835,5,FALSE)="",NA(),VLOOKUP($A1128,'sin-list 180320_update'!$A$2:$S$835,5,FALSE))),IF(VLOOKUP($C1128,'sin-list 180320_update'!$B$2:$S$835,4,FALSE)="",NA(),VLOOKUP($C1128,'sin-list 180320_update'!$B$2:$S$835,4,FALSE)))</f>
        <v>Substance is concluded to be an endocrine disruptor SVHC by ECHA Member State Committee.</v>
      </c>
      <c r="L1128" s="76" t="str">
        <f>IF($C1128="-",IF($A1128="-",VLOOKUP($D1128,'sin-list 180320_update'!$C$2:$S$835,6,FALSE),VLOOKUP($A1128,'sin-list 180320_update'!$A$2:$S$835,8,FALSE)),VLOOKUP($C1128,'sin-list 180320_update'!$B$2:$S$835,7,FALSE))</f>
        <v>Official classification missing - 57f substance</v>
      </c>
      <c r="M1128" s="76" t="e">
        <f>IF($C1128="-",IF($A1128="-",IF(VLOOKUP($D1128,'sin-list 180320_update'!$C$2:$S$835,8,FALSE)="",NA(),VLOOKUP($D1128,'sin-list 180320_update'!$C$2:$S$835,8,FALSE)),IF(VLOOKUP($A1128,'sin-list 180320_update'!$A$2:$S$835,10,FALSE)="",NA(),VLOOKUP($A1128,'sin-list 180320_update'!$A$2:$S$835,10,FALSE))),IF(VLOOKUP($C1128,'sin-list 180320_update'!$B$2:$S$835,9,FALSE)="",NA(),VLOOKUP($C1128,'sin-list 180320_update'!$B$2:$S$835,9,FALSE)))</f>
        <v>#N/A</v>
      </c>
      <c r="N1128" s="76" t="e">
        <f>IF($C1128="-",IF($A1128="-",IF(VLOOKUP($D1128,'REACH Bilaga XVII_update'!$A$5:$E$131,4,FALSE)="",NA(),VLOOKUP($D1128,'REACH Bilaga XVII_update'!$A$5:$E$131,4,FALSE)),IF(VLOOKUP($A1128,'REACH Bilaga XVII_update'!$C$5:$D$131,2,FALSE)="",NA(),VLOOKUP($A1128,'REACH Bilaga XVII_update'!$C$5:$D$131,2,FALSE))),IF(VLOOKUP($C1128,'REACH Bilaga XVII_update'!$B$5:$D$131,3,FALSE)="",NA(),VLOOKUP($C1128,'REACH Bilaga XVII_update'!$B$5:$D$131,3,FALSE)))</f>
        <v>#N/A</v>
      </c>
      <c r="O1128" s="76" t="e">
        <f>IF($C1128="-",IF($A1128="-",IF(VLOOKUP($D1128,' REACH Bilaga 59_update'!$A$5:$E$210,5,FALSE)="",NA(),VLOOKUP($D1128,' REACH Bilaga 59_update'!$A$5:$E$210,5,FALSE)),IF(VLOOKUP($A1128,' REACH Bilaga 59_update'!$D$5:$E$210,2,FALSE)="",NA(),VLOOKUP($A1128,' REACH Bilaga 59_update'!$D$5:$E$210,2,FALSE))),IF(VLOOKUP($C1128,' REACH Bilaga 59_update'!$C$5:$E$210,3,FALSE)="",NA(),VLOOKUP($C1128,' REACH Bilaga 59_update'!$C$5:$E$210,3,FALSE)))</f>
        <v>#N/A</v>
      </c>
      <c r="P1128" s="76" t="e">
        <f>IF(C1128="-",IF(A1128="-",IFERROR(VLOOKUP($D1128,' REACH Bilaga 59_update'!$A$5:$F$210,MATCH(Sammanfattning!P$1,' REACH Bilaga 59_update'!$A$4:$F$4,0),FALSE),VLOOKUP($D1128,'REACH Bilaga XIV_update'!$A$4:$H$110,MATCH(Sammanfattning!P$1,'REACH Bilaga XIV_update'!$A$4:$H$4,0),FALSE)),IFERROR(VLOOKUP($A1128,' REACH Bilaga 59_update'!$D$5:$F$210,MATCH(Sammanfattning!P$1,' REACH Bilaga 59_update'!$D$4:$F$4,0),FALSE),VLOOKUP($A1128,'REACH Bilaga XIV_update'!$D$4:$H$110,MATCH(Sammanfattning!P$1,'REACH Bilaga XIV_update'!$D$4:$H$4,0),FALSE))),IFERROR(VLOOKUP($C1128,' REACH Bilaga 59_update'!$C$5:$F$210,MATCH(Sammanfattning!P$1,' REACH Bilaga 59_update'!$C$4:$F$4,0),FALSE),VLOOKUP($C1128,'REACH Bilaga XIV_update'!$C$4:$H$110,MATCH(Sammanfattning!P$1,'REACH Bilaga XIV_update'!$C$4:$H$4,0),FALSE)))</f>
        <v>#N/A</v>
      </c>
      <c r="Q1128" s="76" t="e">
        <f>IF($C1128="-",IF($A1128="-",IF(VLOOKUP($D1128,'REACH Bilaga XIV_update'!$A$5:$I$110,9,FALSE)="",NA(),VLOOKUP($D1128,'REACH Bilaga XIV_update'!$A$5:$I$110,9,FALSE)),IF(VLOOKUP($A1128,'REACH Bilaga XIV_update'!$D$5:$I$110,6,FALSE)="",NA(),VLOOKUP($A1128,'REACH Bilaga XIV_update'!$D$5:$I$110,6,FALSE))),IF(VLOOKUP($C1128,'REACH Bilaga XIV_update'!$C$5:$I$110,7,FALSE)="",NA(),VLOOKUP($C1128,'REACH Bilaga XIV_update'!$C$5:$I$110,7,FALSE)))</f>
        <v>#N/A</v>
      </c>
      <c r="R1128" s="76" t="e">
        <f>IF($C1128="-",IF($A1128="-",IF(VLOOKUP($D1128,CoRAP_update!$A$5:$O$376,15,FALSE)="",NA(),VLOOKUP($D1128,CoRAP_update!$A$5:$O$376,15,FALSE)),IF(VLOOKUP($A1128,CoRAP_update!$D$5:$O$376,12,FALSE)="",NA(),VLOOKUP($A1128,CoRAP_update!$D$5:$O$376,12,FALSE))),IF(VLOOKUP($C1128,CoRAP_update!$C$5:$O$376,13,FALSE)="",NA(),VLOOKUP($C1128,CoRAP_update!$C$5:$O$376,13,FALSE)))</f>
        <v>#N/A</v>
      </c>
      <c r="S1128" s="144" t="e">
        <f>IF($C1128="-",IF($A1128="-",VLOOKUP($D1128,CoRAP_update!$A$5:$J$376,MATCH(Sammanfattning!S$1,CoRAP_update!$A$4:$J$4,0),FALSE),VLOOKUP($A1128,CoRAP_update!$D$5:$J$376,MATCH(Sammanfattning!S$1,CoRAP_update!$D$4:$J$4,0),FALSE)),VLOOKUP($C1128,CoRAP_update!$C$5:$J$376,MATCH(Sammanfattning!S$1,CoRAP_update!$C$4:$J$4,0),FALSE))</f>
        <v>#N/A</v>
      </c>
      <c r="T1128" s="76" t="e">
        <f>IF($A1128="-",VLOOKUP($D1128,EDC_update!$C$2:$F$450,4,FALSE),VLOOKUP($A1128,EDC_update!$B$2:$F$450,5,FALSE))</f>
        <v>#N/A</v>
      </c>
      <c r="V1128" s="78">
        <f>IF(IFERROR(SEARCH("PBT",P1128),99)=99,IF(IFERROR(SEARCH("suspected PBT",S1128),99)=99,IF(IFERROR(SEARCH("concluded to be PBT",K1128),99)=99,IF(IFERROR(SEARCH("PBT",S1128),99)=99,IF(IFERROR(SEARCH("PBT cand",L1128),99)=99,IF(IFERROR(SEARCH("PBT",L1128),99)=99,IF(IFERROR(SEARCH("persistent, bioackumulative and toxic properties",K1128),99)=99,0,Scoring!$E$3),Scoring!$E$3),Scoring!$E$7),Scoring!$E$3),Scoring!$E$5),Scoring!$E$6),Scoring!$E$3)</f>
        <v>0</v>
      </c>
      <c r="W1128" s="78">
        <f>IF(IFERROR(SEARCH("vPvB",P1128),99)=99,IF(IFERROR(SEARCH("suspected pbt/vPvB",S1128),99)=99,IF(IFERROR(SEARCH("vPvB",S1128),99)=99,IF(IFERROR(SEARCH("concluded to be a vPvB",S1128),99)=99,IF(IFERROR(SEARCH("identified as vPvB",K1128),99)=99,IF(IFERROR(SEARCH("concluded to be a vPvB",K1128),99)=99,IF(IFERROR(SEARCH("concluded to be both pbt and vPvB",S1128),99)=99,IF(IFERROR(SEARCH("concluded to be both pbt and vPvB",K1128),99)=99,0,Scoring!$E$5),Scoring!$E$5),Scoring!$E$5),Scoring!$E$5),Scoring!$E$5),Scoring!$E$4),Scoring!$E$6),Scoring!$E$4)</f>
        <v>0</v>
      </c>
      <c r="X1128" s="78">
        <f>IF(IFERROR(SEARCH("H410",N1128),99)=99,IF(IFERROR(SEARCH("H410",O1128),99)=99,IF(IFERROR(SEARCH("H410",Q1128),99)=99,IF(IFERROR(SEARCH("H410",M1128),99)=99,IF(IFERROR(SEARCH("H410",R1128),99)=99,IF(IFERROR(SEARCH("H411",N1128),99)=99,IF(IFERROR(SEARCH("H411",O1128),99)=99,IF(IFERROR(SEARCH("H411",Q1128),99)=99,IF(IFERROR(SEARCH("H411",M1128),99)=99,IF(IFERROR(SEARCH("H411",R1128),99)=99,IF(IFERROR(SEARCH("H413",N1128),99)=99,IF(IFERROR(SEARCH("H413",O1128),99)=99,IF(IFERROR(SEARCH("H413",Q1128),99)=99,IF(IFERROR(SEARCH("H413",M1128),99)=99,IF(IFERROR(SEARCH("H413",R1128),99)=99,IF(IFERROR(SEARCH("H412",N1128),99)=99,IF(IFERROR(SEARCH("H412",O1128),99)=99,IF(IFERROR(SEARCH("H412",Q1128),99)=99,IF(IFERROR(SEARCH("H412",M1128),99)=99,IF(IFERROR(SEARCH("H412",R1128),99)=99,0,Scoring!$E$2),Scoring!$E$2),Scoring!$E$2),Scoring!$E$2),Scoring!$E$2),Scoring!$E$2),Scoring!$E$2),Scoring!$E$2),Scoring!$E$2),Scoring!$E$2),Scoring!$E$2),Scoring!$E$2),Scoring!$E$2),Scoring!$E$2),Scoring!$E$2),Scoring!$E$2),Scoring!$E$2),Scoring!$E$2),Scoring!$E$2),Scoring!$E$2)</f>
        <v>0</v>
      </c>
      <c r="Y1128" s="78">
        <f>IF(IFERROR(SEARCH("CMR",K1128),99)=99,IF(IFERROR(SEARCH("Suspected CMR",S1128),99)=99,IF(IFERROR(SEARCH("CMR",S1128),99)=99,0,Scoring!$E$8),Scoring!$E$9),Scoring!$E$8)</f>
        <v>0</v>
      </c>
      <c r="Z1128" s="78">
        <f>IF(IFERROR(SEARCH("H350",N1128),99)=99,IF(IFERROR(SEARCH("H350",O1128),99)=99,IF(IFERROR(SEARCH("H350",Q1128),99)=99,IF(IFERROR(SEARCH("H350",M1128),99)=99,IF(IFERROR(SEARCH("H350",R1128),99)=99,IF(IFERROR(SEARCH("H351",N1128),99)=99,IF(IFERROR(SEARCH("H351",O1128),99)=99,IF(IFERROR(SEARCH("H351",Q1128),99)=99,IF(IFERROR(SEARCH("H351",M1128),99)=99,IF(IFERROR(SEARCH("H351",R1128),99)=99,IF(IFERROR(SEARCH("carcinogenic",P1128),99)=99,IF(IFERROR(SEARCH("suspected carcinogenic",S1128),99)=99,0,Scoring!$E$12),Scoring!$E$11),Scoring!$E$10),Scoring!$E$10),Scoring!$E$10),Scoring!$E$10),Scoring!$E$10),Scoring!$E$10),Scoring!$E$10),Scoring!$E$10),Scoring!$E$10),Scoring!$E$10)</f>
        <v>0</v>
      </c>
      <c r="AA1128" s="78">
        <f>IF(IFERROR(SEARCH("H340",N1128),99)=99,IF(IFERROR(SEARCH("H340",O1128),99)=99,IF(IFERROR(SEARCH("H340",Q1128),99)=99,IF(IFERROR(SEARCH("H340",M1128),99)=99,IF(IFERROR(SEARCH("H340",R1128),99)=99,IF(IFERROR(SEARCH("H341",N1128),99)=99,IF(IFERROR(SEARCH("H341",O1128),99)=99,IF(IFERROR(SEARCH("H341",Q1128),99)=99,IF(IFERROR(SEARCH("H341",M1128),99)=99,IF(IFERROR(SEARCH("H341",R1128),99)=99,IF(IFERROR(SEARCH("mutagenic",P1128),99)=99,IF(IFERROR(SEARCH("suspected mutagenic",S1128),99)=99,0,Scoring!$E$15),Scoring!$E$14),Scoring!$E$13),Scoring!$E$13),Scoring!$E$13),Scoring!$E$13),Scoring!$E$13),Scoring!$E$13),Scoring!$E$13),Scoring!$E$13),Scoring!$E$13),Scoring!$E$13)</f>
        <v>0</v>
      </c>
      <c r="AB1128" s="78">
        <f>IF(IFERROR(SEARCH("H360",N1128),99)=99,IF(IFERROR(SEARCH("H360",O1128),99)=99,IF(IFERROR(SEARCH("H360",Q1128),99)=99,IF(IFERROR(SEARCH("H360",M1128),99)=99,IF(IFERROR(SEARCH("H360",R1128),99)=99,IF(IFERROR(SEARCH("H361",N1128),99)=99,IF(IFERROR(SEARCH("H361",O1128),99)=99,IF(IFERROR(SEARCH("H361",Q1128),99)=99,IF(IFERROR(SEARCH("H361",M1128),99)=99,IF(IFERROR(SEARCH("H361",R1128),99)=99,IF(IFERROR(SEARCH("reproduction",P1128),99)=99,IF(IFERROR(SEARCH("suspected reprotoxic",S1128),99)=99,IF(IFERROR(SEARCH("reprotoxic",S1128),99)=99,IF(IFERROR(SEARCH("reprotoxic",K1128),99)=99,0,Scoring!$E$18),Scoring!$E$18),Scoring!$E$19),Scoring!$E$17),Scoring!$E$16),Scoring!$E$16),Scoring!$E$16),Scoring!$E$16),Scoring!$E$16),Scoring!$E$16),Scoring!$E$16),Scoring!$E$16),Scoring!$E$16),Scoring!$E$16)</f>
        <v>0</v>
      </c>
      <c r="AC1128" s="78">
        <f>IF(IFERROR(SEARCH("57f",L1128),99)=99,IF(IFERROR(SEARCH("57(f)",P1128),99)=99,0,Scoring!$E$20),Scoring!$E$20)</f>
        <v>1</v>
      </c>
      <c r="AD1128" s="78">
        <f>IF(IFERROR(SEARCH("CAT1",T1128),99)=99,IF(IFERROR(SEARCH("CAT2",T1128),99)=99,IF(IFERROR(SEARCH("CAT3",T1128),99)=99,IF(IFERROR(SEARCH("concluded to be endocrine",K1128),99)=99,IF(IFERROR(SEARCH("categorised as endocrine",K1128),99)=99,IF(IFERROR(SEARCH("endocrine disrupting",P1128),99)=99,IF(IFERROR(SEARCH("endocrine disrupting",K1128),99)=99,IF(IFERROR(SEARCH("suspected endocrine",S1128),99)=99,IF(IFERROR(SEARCH("potential endocrine",S1128),99)=99,0,Scoring!$E$25),Scoring!$E$25),Scoring!$E$24),Scoring!$E$24),Scoring!$E$24),Scoring!$E$24),Scoring!$E$23),Scoring!$E$22),Scoring!$E$21)</f>
        <v>0</v>
      </c>
      <c r="AE1128" s="78">
        <f>IF(IFERROR(SEARCH("suspected sensitiser",S1128),99)=99,IF(IFERROR(SEARCH("sensitiser",S1128),99)=99,IF(IFERROR(SEARCH("other hazard based concern",S1128),99)=99,0,Scoring!$E$28),Scoring!$E$26),Scoring!$E$27)</f>
        <v>0</v>
      </c>
      <c r="AF1128" s="78">
        <f>IF(IFERROR(M1128,1)=1,IF(IFERROR(N1128,1)=1,IF(IFERROR(O1128,1)=1,IF(IFERROR(Q1128,1)=1,IF(IFERROR(R1128,1)=1,IF(IFERROR(T1128,1)=1,IF(IFERROR(K1128,1)=1,IF(IFERROR(P1128,1)=1,IF(IFERROR(S1128,1)=1,Scoring!$E$29,0),0),0),0),0),0),0),0),0)</f>
        <v>0</v>
      </c>
      <c r="AG1128" s="78">
        <f t="shared" si="79"/>
        <v>1</v>
      </c>
      <c r="AI1128" s="93"/>
      <c r="AJ1128" s="94"/>
      <c r="AK1128" s="76"/>
      <c r="AL1128" s="75"/>
      <c r="AN1128" s="79"/>
      <c r="AO1128" s="79"/>
      <c r="AP1128" s="79"/>
      <c r="AQ1128" s="79"/>
      <c r="AR1128" s="79"/>
      <c r="AS1128" s="78"/>
      <c r="AU1128" s="79">
        <f>IF(IFERROR(F1128,99)=99,IF(IFERROR(G1128,99)=99,IF(IFERROR(H1128,99)=99,IF(IFERROR(I1128,99)=99,IF(IFERROR(E1128,99)=99,IF(IFERROR(J1128,99)=99,0,Scoring!$B$7),Scoring!$B$3),Scoring!$B$2),Scoring!$B$6),Scoring!$B$5),Scoring!$B$4)</f>
        <v>0.3</v>
      </c>
      <c r="AV1128" s="78">
        <f t="shared" si="80"/>
        <v>0.3</v>
      </c>
      <c r="AW1128" s="78"/>
      <c r="AX1128" s="66"/>
      <c r="AY1128" s="78"/>
      <c r="AZ1128" s="76"/>
      <c r="BA1128" s="76"/>
      <c r="BB1128" s="76"/>
    </row>
    <row r="1129" spans="1:54" x14ac:dyDescent="0.25">
      <c r="A1129" s="89" t="s">
        <v>6179</v>
      </c>
      <c r="B1129" s="89" t="s">
        <v>30</v>
      </c>
      <c r="C1129" s="89" t="s">
        <v>30</v>
      </c>
      <c r="D1129" s="89" t="s">
        <v>7382</v>
      </c>
      <c r="E1129" s="76" t="e">
        <f>IF(C1129="-",IF(A1129="-",VLOOKUP(D1129,'sin-list 180320_update'!$C$2:$C$835,1,FALSE),VLOOKUP(A1129,'sin-list 180320_update'!$A$2:$A$835,1,FALSE)),VLOOKUP(C1129,'sin-list 180320_update'!$B$2:$B$835,1,FALSE))</f>
        <v>#N/A</v>
      </c>
      <c r="F1129" s="76" t="e">
        <f>IF($C1129="-",IF($A1129="-",VLOOKUP($D1129,'REACH Bilaga XVII_update'!$A$5:$A$131,1,FALSE),VLOOKUP($A1129,'REACH Bilaga XVII_update'!$C$5:$C$131,1,FALSE)),VLOOKUP($C1129,'REACH Bilaga XVII_update'!$B$5:$B$131,1,FALSE))</f>
        <v>#N/A</v>
      </c>
      <c r="G1129" s="76" t="e">
        <f>IF($C1129="-",IF($A1129="-",VLOOKUP($D1129,' REACH Bilaga 59_update'!$A$5:$A$210,1,FALSE),VLOOKUP($A1129,' REACH Bilaga 59_update'!$D$5:$D$210,1,FALSE)),VLOOKUP($C1129,' REACH Bilaga 59_update'!$C$5:$C$210,1,FALSE))</f>
        <v>#N/A</v>
      </c>
      <c r="H1129" s="76" t="e">
        <f>IF($C1129="-",IF($A1129="-",VLOOKUP($D1129,'REACH Bilaga XIV_update'!$A$5:$A$110,1,FALSE),VLOOKUP($A1129,'REACH Bilaga XIV_update'!$D$5:$D$110,1,FALSE)),VLOOKUP($C1129,'REACH Bilaga XIV_update'!$C$5:$C$110,1,FALSE))</f>
        <v>#N/A</v>
      </c>
      <c r="I1129" s="76" t="e">
        <f>IF($C1129="-",IF($A1129="-",VLOOKUP($D1129,CoRAP_update!$A$5:$A$376,1,FALSE),VLOOKUP($A1129,CoRAP_update!$D$5:$D$376,1,FALSE)),VLOOKUP($C1129,CoRAP_update!$C$5:$C$376,1,FALSE))</f>
        <v>#N/A</v>
      </c>
      <c r="J1129" s="76" t="str">
        <f>IF($C1129="-",IF($A1129="-",VLOOKUP($D1129,EDC_update!$C$2:$C$450,1,FALSE),VLOOKUP($A1129,EDC_update!$B$2:$B$450,1,FALSE)),VLOOKUP($C1129,EDC_update!$L$2:$L$450,1,FALSE))</f>
        <v>886-50-0</v>
      </c>
      <c r="K1129" s="76" t="e">
        <f>IF($C1129="-",IF($A1129="-",IF(VLOOKUP($D1129,'sin-list 180320_update'!$C$2:$S$835,3,FALSE)="",NA(),VLOOKUP($D1129,'sin-list 180320_update'!$C$2:$S$835,3,FALSE)),IF(VLOOKUP($A1129,'sin-list 180320_update'!$A$2:$S$835,5,FALSE)="",NA(),VLOOKUP($A1129,'sin-list 180320_update'!$A$2:$S$835,5,FALSE))),IF(VLOOKUP($C1129,'sin-list 180320_update'!$B$2:$S$835,4,FALSE)="",NA(),VLOOKUP($C1129,'sin-list 180320_update'!$B$2:$S$835,4,FALSE)))</f>
        <v>#N/A</v>
      </c>
      <c r="L1129" s="76" t="e">
        <f>IF($C1129="-",IF($A1129="-",VLOOKUP($D1129,'sin-list 180320_update'!$C$2:$S$835,6,FALSE),VLOOKUP($A1129,'sin-list 180320_update'!$A$2:$S$835,8,FALSE)),VLOOKUP($C1129,'sin-list 180320_update'!$B$2:$S$835,7,FALSE))</f>
        <v>#N/A</v>
      </c>
      <c r="M1129" s="76" t="e">
        <f>IF($C1129="-",IF($A1129="-",IF(VLOOKUP($D1129,'sin-list 180320_update'!$C$2:$S$835,8,FALSE)="",NA(),VLOOKUP($D1129,'sin-list 180320_update'!$C$2:$S$835,8,FALSE)),IF(VLOOKUP($A1129,'sin-list 180320_update'!$A$2:$S$835,10,FALSE)="",NA(),VLOOKUP($A1129,'sin-list 180320_update'!$A$2:$S$835,10,FALSE))),IF(VLOOKUP($C1129,'sin-list 180320_update'!$B$2:$S$835,9,FALSE)="",NA(),VLOOKUP($C1129,'sin-list 180320_update'!$B$2:$S$835,9,FALSE)))</f>
        <v>#N/A</v>
      </c>
      <c r="N1129" s="76" t="e">
        <f>IF($C1129="-",IF($A1129="-",IF(VLOOKUP($D1129,'REACH Bilaga XVII_update'!$A$5:$E$131,4,FALSE)="",NA(),VLOOKUP($D1129,'REACH Bilaga XVII_update'!$A$5:$E$131,4,FALSE)),IF(VLOOKUP($A1129,'REACH Bilaga XVII_update'!$C$5:$D$131,2,FALSE)="",NA(),VLOOKUP($A1129,'REACH Bilaga XVII_update'!$C$5:$D$131,2,FALSE))),IF(VLOOKUP($C1129,'REACH Bilaga XVII_update'!$B$5:$D$131,3,FALSE)="",NA(),VLOOKUP($C1129,'REACH Bilaga XVII_update'!$B$5:$D$131,3,FALSE)))</f>
        <v>#N/A</v>
      </c>
      <c r="O1129" s="76" t="e">
        <f>IF($C1129="-",IF($A1129="-",IF(VLOOKUP($D1129,' REACH Bilaga 59_update'!$A$5:$E$210,5,FALSE)="",NA(),VLOOKUP($D1129,' REACH Bilaga 59_update'!$A$5:$E$210,5,FALSE)),IF(VLOOKUP($A1129,' REACH Bilaga 59_update'!$D$5:$E$210,2,FALSE)="",NA(),VLOOKUP($A1129,' REACH Bilaga 59_update'!$D$5:$E$210,2,FALSE))),IF(VLOOKUP($C1129,' REACH Bilaga 59_update'!$C$5:$E$210,3,FALSE)="",NA(),VLOOKUP($C1129,' REACH Bilaga 59_update'!$C$5:$E$210,3,FALSE)))</f>
        <v>#N/A</v>
      </c>
      <c r="P1129" s="76" t="e">
        <f>IF(C1129="-",IF(A1129="-",IFERROR(VLOOKUP($D1129,' REACH Bilaga 59_update'!$A$5:$F$210,MATCH(Sammanfattning!P$1,' REACH Bilaga 59_update'!$A$4:$F$4,0),FALSE),VLOOKUP($D1129,'REACH Bilaga XIV_update'!$A$4:$H$110,MATCH(Sammanfattning!P$1,'REACH Bilaga XIV_update'!$A$4:$H$4,0),FALSE)),IFERROR(VLOOKUP($A1129,' REACH Bilaga 59_update'!$D$5:$F$210,MATCH(Sammanfattning!P$1,' REACH Bilaga 59_update'!$D$4:$F$4,0),FALSE),VLOOKUP($A1129,'REACH Bilaga XIV_update'!$D$4:$H$110,MATCH(Sammanfattning!P$1,'REACH Bilaga XIV_update'!$D$4:$H$4,0),FALSE))),IFERROR(VLOOKUP($C1129,' REACH Bilaga 59_update'!$C$5:$F$210,MATCH(Sammanfattning!P$1,' REACH Bilaga 59_update'!$C$4:$F$4,0),FALSE),VLOOKUP($C1129,'REACH Bilaga XIV_update'!$C$4:$H$110,MATCH(Sammanfattning!P$1,'REACH Bilaga XIV_update'!$C$4:$H$4,0),FALSE)))</f>
        <v>#N/A</v>
      </c>
      <c r="Q1129" s="76" t="e">
        <f>IF($C1129="-",IF($A1129="-",IF(VLOOKUP($D1129,'REACH Bilaga XIV_update'!$A$5:$I$110,9,FALSE)="",NA(),VLOOKUP($D1129,'REACH Bilaga XIV_update'!$A$5:$I$110,9,FALSE)),IF(VLOOKUP($A1129,'REACH Bilaga XIV_update'!$D$5:$I$110,6,FALSE)="",NA(),VLOOKUP($A1129,'REACH Bilaga XIV_update'!$D$5:$I$110,6,FALSE))),IF(VLOOKUP($C1129,'REACH Bilaga XIV_update'!$C$5:$I$110,7,FALSE)="",NA(),VLOOKUP($C1129,'REACH Bilaga XIV_update'!$C$5:$I$110,7,FALSE)))</f>
        <v>#N/A</v>
      </c>
      <c r="R1129" s="76" t="e">
        <f>IF($C1129="-",IF($A1129="-",IF(VLOOKUP($D1129,CoRAP_update!$A$5:$O$376,15,FALSE)="",NA(),VLOOKUP($D1129,CoRAP_update!$A$5:$O$376,15,FALSE)),IF(VLOOKUP($A1129,CoRAP_update!$D$5:$O$376,12,FALSE)="",NA(),VLOOKUP($A1129,CoRAP_update!$D$5:$O$376,12,FALSE))),IF(VLOOKUP($C1129,CoRAP_update!$C$5:$O$376,13,FALSE)="",NA(),VLOOKUP($C1129,CoRAP_update!$C$5:$O$376,13,FALSE)))</f>
        <v>#N/A</v>
      </c>
      <c r="S1129" s="144" t="e">
        <f>IF($C1129="-",IF($A1129="-",VLOOKUP($D1129,CoRAP_update!$A$5:$J$376,MATCH(Sammanfattning!S$1,CoRAP_update!$A$4:$J$4,0),FALSE),VLOOKUP($A1129,CoRAP_update!$D$5:$J$376,MATCH(Sammanfattning!S$1,CoRAP_update!$D$4:$J$4,0),FALSE)),VLOOKUP($C1129,CoRAP_update!$C$5:$J$376,MATCH(Sammanfattning!S$1,CoRAP_update!$C$4:$J$4,0),FALSE))</f>
        <v>#N/A</v>
      </c>
      <c r="T1129" s="76" t="str">
        <f>IF($A1129="-",VLOOKUP($D1129,EDC_update!$C$2:$F$450,4,FALSE),VLOOKUP($A1129,EDC_update!$B$2:$F$450,5,FALSE))</f>
        <v>CAT1</v>
      </c>
      <c r="V1129" s="78">
        <f>IF(IFERROR(SEARCH("PBT",P1129),99)=99,IF(IFERROR(SEARCH("suspected PBT",S1129),99)=99,IF(IFERROR(SEARCH("concluded to be PBT",K1129),99)=99,IF(IFERROR(SEARCH("PBT",S1129),99)=99,IF(IFERROR(SEARCH("PBT cand",L1129),99)=99,IF(IFERROR(SEARCH("PBT",L1129),99)=99,IF(IFERROR(SEARCH("persistent, bioackumulative and toxic properties",K1129),99)=99,0,Scoring!$E$3),Scoring!$E$3),Scoring!$E$7),Scoring!$E$3),Scoring!$E$5),Scoring!$E$6),Scoring!$E$3)</f>
        <v>0</v>
      </c>
      <c r="W1129" s="78">
        <f>IF(IFERROR(SEARCH("vPvB",P1129),99)=99,IF(IFERROR(SEARCH("suspected pbt/vPvB",S1129),99)=99,IF(IFERROR(SEARCH("vPvB",S1129),99)=99,IF(IFERROR(SEARCH("concluded to be a vPvB",S1129),99)=99,IF(IFERROR(SEARCH("identified as vPvB",K1129),99)=99,IF(IFERROR(SEARCH("concluded to be a vPvB",K1129),99)=99,IF(IFERROR(SEARCH("concluded to be both pbt and vPvB",S1129),99)=99,IF(IFERROR(SEARCH("concluded to be both pbt and vPvB",K1129),99)=99,0,Scoring!$E$5),Scoring!$E$5),Scoring!$E$5),Scoring!$E$5),Scoring!$E$5),Scoring!$E$4),Scoring!$E$6),Scoring!$E$4)</f>
        <v>0</v>
      </c>
      <c r="X1129" s="78">
        <f>IF(IFERROR(SEARCH("H410",N1129),99)=99,IF(IFERROR(SEARCH("H410",O1129),99)=99,IF(IFERROR(SEARCH("H410",Q1129),99)=99,IF(IFERROR(SEARCH("H410",M1129),99)=99,IF(IFERROR(SEARCH("H410",R1129),99)=99,IF(IFERROR(SEARCH("H411",N1129),99)=99,IF(IFERROR(SEARCH("H411",O1129),99)=99,IF(IFERROR(SEARCH("H411",Q1129),99)=99,IF(IFERROR(SEARCH("H411",M1129),99)=99,IF(IFERROR(SEARCH("H411",R1129),99)=99,IF(IFERROR(SEARCH("H413",N1129),99)=99,IF(IFERROR(SEARCH("H413",O1129),99)=99,IF(IFERROR(SEARCH("H413",Q1129),99)=99,IF(IFERROR(SEARCH("H413",M1129),99)=99,IF(IFERROR(SEARCH("H413",R1129),99)=99,IF(IFERROR(SEARCH("H412",N1129),99)=99,IF(IFERROR(SEARCH("H412",O1129),99)=99,IF(IFERROR(SEARCH("H412",Q1129),99)=99,IF(IFERROR(SEARCH("H412",M1129),99)=99,IF(IFERROR(SEARCH("H412",R1129),99)=99,0,Scoring!$E$2),Scoring!$E$2),Scoring!$E$2),Scoring!$E$2),Scoring!$E$2),Scoring!$E$2),Scoring!$E$2),Scoring!$E$2),Scoring!$E$2),Scoring!$E$2),Scoring!$E$2),Scoring!$E$2),Scoring!$E$2),Scoring!$E$2),Scoring!$E$2),Scoring!$E$2),Scoring!$E$2),Scoring!$E$2),Scoring!$E$2),Scoring!$E$2)</f>
        <v>0</v>
      </c>
      <c r="Y1129" s="78">
        <f>IF(IFERROR(SEARCH("CMR",K1129),99)=99,IF(IFERROR(SEARCH("Suspected CMR",S1129),99)=99,IF(IFERROR(SEARCH("CMR",S1129),99)=99,0,Scoring!$E$8),Scoring!$E$9),Scoring!$E$8)</f>
        <v>0</v>
      </c>
      <c r="Z1129" s="78">
        <f>IF(IFERROR(SEARCH("H350",N1129),99)=99,IF(IFERROR(SEARCH("H350",O1129),99)=99,IF(IFERROR(SEARCH("H350",Q1129),99)=99,IF(IFERROR(SEARCH("H350",M1129),99)=99,IF(IFERROR(SEARCH("H350",R1129),99)=99,IF(IFERROR(SEARCH("H351",N1129),99)=99,IF(IFERROR(SEARCH("H351",O1129),99)=99,IF(IFERROR(SEARCH("H351",Q1129),99)=99,IF(IFERROR(SEARCH("H351",M1129),99)=99,IF(IFERROR(SEARCH("H351",R1129),99)=99,IF(IFERROR(SEARCH("carcinogenic",P1129),99)=99,IF(IFERROR(SEARCH("suspected carcinogenic",S1129),99)=99,0,Scoring!$E$12),Scoring!$E$11),Scoring!$E$10),Scoring!$E$10),Scoring!$E$10),Scoring!$E$10),Scoring!$E$10),Scoring!$E$10),Scoring!$E$10),Scoring!$E$10),Scoring!$E$10),Scoring!$E$10)</f>
        <v>0</v>
      </c>
      <c r="AA1129" s="78">
        <f>IF(IFERROR(SEARCH("H340",N1129),99)=99,IF(IFERROR(SEARCH("H340",O1129),99)=99,IF(IFERROR(SEARCH("H340",Q1129),99)=99,IF(IFERROR(SEARCH("H340",M1129),99)=99,IF(IFERROR(SEARCH("H340",R1129),99)=99,IF(IFERROR(SEARCH("H341",N1129),99)=99,IF(IFERROR(SEARCH("H341",O1129),99)=99,IF(IFERROR(SEARCH("H341",Q1129),99)=99,IF(IFERROR(SEARCH("H341",M1129),99)=99,IF(IFERROR(SEARCH("H341",R1129),99)=99,IF(IFERROR(SEARCH("mutagenic",P1129),99)=99,IF(IFERROR(SEARCH("suspected mutagenic",S1129),99)=99,0,Scoring!$E$15),Scoring!$E$14),Scoring!$E$13),Scoring!$E$13),Scoring!$E$13),Scoring!$E$13),Scoring!$E$13),Scoring!$E$13),Scoring!$E$13),Scoring!$E$13),Scoring!$E$13),Scoring!$E$13)</f>
        <v>0</v>
      </c>
      <c r="AB1129" s="78">
        <f>IF(IFERROR(SEARCH("H360",N1129),99)=99,IF(IFERROR(SEARCH("H360",O1129),99)=99,IF(IFERROR(SEARCH("H360",Q1129),99)=99,IF(IFERROR(SEARCH("H360",M1129),99)=99,IF(IFERROR(SEARCH("H360",R1129),99)=99,IF(IFERROR(SEARCH("H361",N1129),99)=99,IF(IFERROR(SEARCH("H361",O1129),99)=99,IF(IFERROR(SEARCH("H361",Q1129),99)=99,IF(IFERROR(SEARCH("H361",M1129),99)=99,IF(IFERROR(SEARCH("H361",R1129),99)=99,IF(IFERROR(SEARCH("reproduction",P1129),99)=99,IF(IFERROR(SEARCH("suspected reprotoxic",S1129),99)=99,IF(IFERROR(SEARCH("reprotoxic",S1129),99)=99,IF(IFERROR(SEARCH("reprotoxic",K1129),99)=99,0,Scoring!$E$18),Scoring!$E$18),Scoring!$E$19),Scoring!$E$17),Scoring!$E$16),Scoring!$E$16),Scoring!$E$16),Scoring!$E$16),Scoring!$E$16),Scoring!$E$16),Scoring!$E$16),Scoring!$E$16),Scoring!$E$16),Scoring!$E$16)</f>
        <v>0</v>
      </c>
      <c r="AC1129" s="78">
        <f>IF(IFERROR(SEARCH("57f",L1129),99)=99,IF(IFERROR(SEARCH("57(f)",P1129),99)=99,0,Scoring!$E$20),Scoring!$E$20)</f>
        <v>0</v>
      </c>
      <c r="AD1129" s="78">
        <f>IF(IFERROR(SEARCH("CAT1",T1129),99)=99,IF(IFERROR(SEARCH("CAT2",T1129),99)=99,IF(IFERROR(SEARCH("CAT3",T1129),99)=99,IF(IFERROR(SEARCH("concluded to be endocrine",K1129),99)=99,IF(IFERROR(SEARCH("categorised as endocrine",K1129),99)=99,IF(IFERROR(SEARCH("endocrine disrupting",P1129),99)=99,IF(IFERROR(SEARCH("endocrine disrupting",K1129),99)=99,IF(IFERROR(SEARCH("suspected endocrine",S1129),99)=99,IF(IFERROR(SEARCH("potential endocrine",S1129),99)=99,0,Scoring!$E$25),Scoring!$E$25),Scoring!$E$24),Scoring!$E$24),Scoring!$E$24),Scoring!$E$24),Scoring!$E$23),Scoring!$E$22),Scoring!$E$21)</f>
        <v>1</v>
      </c>
      <c r="AE1129" s="78">
        <f>IF(IFERROR(SEARCH("suspected sensitiser",S1129),99)=99,IF(IFERROR(SEARCH("sensitiser",S1129),99)=99,IF(IFERROR(SEARCH("other hazard based concern",S1129),99)=99,0,Scoring!$E$28),Scoring!$E$26),Scoring!$E$27)</f>
        <v>0</v>
      </c>
      <c r="AF1129" s="78">
        <f>IF(IFERROR(M1129,1)=1,IF(IFERROR(N1129,1)=1,IF(IFERROR(O1129,1)=1,IF(IFERROR(Q1129,1)=1,IF(IFERROR(R1129,1)=1,IF(IFERROR(T1129,1)=1,IF(IFERROR(K1129,1)=1,IF(IFERROR(P1129,1)=1,IF(IFERROR(S1129,1)=1,Scoring!$E$29,0),0),0),0),0),0),0),0),0)</f>
        <v>0</v>
      </c>
      <c r="AG1129" s="78">
        <f t="shared" si="79"/>
        <v>1</v>
      </c>
      <c r="AI1129" s="93"/>
      <c r="AJ1129" s="94"/>
      <c r="AK1129" s="76"/>
      <c r="AL1129" s="75"/>
      <c r="AN1129" s="79"/>
      <c r="AO1129" s="79"/>
      <c r="AP1129" s="79"/>
      <c r="AQ1129" s="79"/>
      <c r="AR1129" s="79"/>
      <c r="AS1129" s="78"/>
      <c r="AU1129" s="79">
        <f>IF(IFERROR(F1129,99)=99,IF(IFERROR(G1129,99)=99,IF(IFERROR(H1129,99)=99,IF(IFERROR(I1129,99)=99,IF(IFERROR(E1129,99)=99,IF(IFERROR(J1129,99)=99,0,Scoring!$B$7),Scoring!$B$3),Scoring!$B$2),Scoring!$B$6),Scoring!$B$5),Scoring!$B$4)</f>
        <v>0.3</v>
      </c>
      <c r="AV1129" s="78">
        <f t="shared" si="80"/>
        <v>0.3</v>
      </c>
      <c r="AW1129" s="78"/>
      <c r="AX1129" s="66"/>
      <c r="AY1129" s="78"/>
      <c r="AZ1129" s="76"/>
      <c r="BB1129" s="76"/>
    </row>
    <row r="1130" spans="1:54" x14ac:dyDescent="0.25">
      <c r="A1130" s="89" t="s">
        <v>7169</v>
      </c>
      <c r="B1130" s="89" t="s">
        <v>30</v>
      </c>
      <c r="C1130" s="89" t="s">
        <v>30</v>
      </c>
      <c r="D1130" s="89" t="s">
        <v>7170</v>
      </c>
      <c r="E1130" s="76" t="e">
        <f>IF(C1130="-",IF(A1130="-",VLOOKUP(D1130,'sin-list 180320_update'!$C$2:$C$835,1,FALSE),VLOOKUP(A1130,'sin-list 180320_update'!$A$2:$A$835,1,FALSE)),VLOOKUP(C1130,'sin-list 180320_update'!$B$2:$B$835,1,FALSE))</f>
        <v>#N/A</v>
      </c>
      <c r="F1130" s="76" t="e">
        <f>IF($C1130="-",IF($A1130="-",VLOOKUP($D1130,'REACH Bilaga XVII_update'!$A$5:$A$131,1,FALSE),VLOOKUP($A1130,'REACH Bilaga XVII_update'!$C$5:$C$131,1,FALSE)),VLOOKUP($C1130,'REACH Bilaga XVII_update'!$B$5:$B$131,1,FALSE))</f>
        <v>#N/A</v>
      </c>
      <c r="G1130" s="76" t="e">
        <f>IF($C1130="-",IF($A1130="-",VLOOKUP($D1130,' REACH Bilaga 59_update'!$A$5:$A$210,1,FALSE),VLOOKUP($A1130,' REACH Bilaga 59_update'!$D$5:$D$210,1,FALSE)),VLOOKUP($C1130,' REACH Bilaga 59_update'!$C$5:$C$210,1,FALSE))</f>
        <v>#N/A</v>
      </c>
      <c r="H1130" s="76" t="e">
        <f>IF($C1130="-",IF($A1130="-",VLOOKUP($D1130,'REACH Bilaga XIV_update'!$A$5:$A$110,1,FALSE),VLOOKUP($A1130,'REACH Bilaga XIV_update'!$D$5:$D$110,1,FALSE)),VLOOKUP($C1130,'REACH Bilaga XIV_update'!$C$5:$C$110,1,FALSE))</f>
        <v>#N/A</v>
      </c>
      <c r="I1130" s="76" t="e">
        <f>IF($C1130="-",IF($A1130="-",VLOOKUP($D1130,CoRAP_update!$A$5:$A$376,1,FALSE),VLOOKUP($A1130,CoRAP_update!$D$5:$D$376,1,FALSE)),VLOOKUP($C1130,CoRAP_update!$C$5:$C$376,1,FALSE))</f>
        <v>#N/A</v>
      </c>
      <c r="J1130" s="76" t="str">
        <f>IF($C1130="-",IF($A1130="-",VLOOKUP($D1130,EDC_update!$C$2:$C$450,1,FALSE),VLOOKUP($A1130,EDC_update!$B$2:$B$450,1,FALSE)),VLOOKUP($C1130,EDC_update!$L$2:$L$450,1,FALSE))</f>
        <v>9006-42-2</v>
      </c>
      <c r="K1130" s="76" t="e">
        <f>IF($C1130="-",IF($A1130="-",IF(VLOOKUP($D1130,'sin-list 180320_update'!$C$2:$S$835,3,FALSE)="",NA(),VLOOKUP($D1130,'sin-list 180320_update'!$C$2:$S$835,3,FALSE)),IF(VLOOKUP($A1130,'sin-list 180320_update'!$A$2:$S$835,5,FALSE)="",NA(),VLOOKUP($A1130,'sin-list 180320_update'!$A$2:$S$835,5,FALSE))),IF(VLOOKUP($C1130,'sin-list 180320_update'!$B$2:$S$835,4,FALSE)="",NA(),VLOOKUP($C1130,'sin-list 180320_update'!$B$2:$S$835,4,FALSE)))</f>
        <v>#N/A</v>
      </c>
      <c r="L1130" s="76" t="e">
        <f>IF($C1130="-",IF($A1130="-",VLOOKUP($D1130,'sin-list 180320_update'!$C$2:$S$835,6,FALSE),VLOOKUP($A1130,'sin-list 180320_update'!$A$2:$S$835,8,FALSE)),VLOOKUP($C1130,'sin-list 180320_update'!$B$2:$S$835,7,FALSE))</f>
        <v>#N/A</v>
      </c>
      <c r="M1130" s="76" t="e">
        <f>IF($C1130="-",IF($A1130="-",IF(VLOOKUP($D1130,'sin-list 180320_update'!$C$2:$S$835,8,FALSE)="",NA(),VLOOKUP($D1130,'sin-list 180320_update'!$C$2:$S$835,8,FALSE)),IF(VLOOKUP($A1130,'sin-list 180320_update'!$A$2:$S$835,10,FALSE)="",NA(),VLOOKUP($A1130,'sin-list 180320_update'!$A$2:$S$835,10,FALSE))),IF(VLOOKUP($C1130,'sin-list 180320_update'!$B$2:$S$835,9,FALSE)="",NA(),VLOOKUP($C1130,'sin-list 180320_update'!$B$2:$S$835,9,FALSE)))</f>
        <v>#N/A</v>
      </c>
      <c r="N1130" s="76" t="e">
        <f>IF($C1130="-",IF($A1130="-",IF(VLOOKUP($D1130,'REACH Bilaga XVII_update'!$A$5:$E$131,4,FALSE)="",NA(),VLOOKUP($D1130,'REACH Bilaga XVII_update'!$A$5:$E$131,4,FALSE)),IF(VLOOKUP($A1130,'REACH Bilaga XVII_update'!$C$5:$D$131,2,FALSE)="",NA(),VLOOKUP($A1130,'REACH Bilaga XVII_update'!$C$5:$D$131,2,FALSE))),IF(VLOOKUP($C1130,'REACH Bilaga XVII_update'!$B$5:$D$131,3,FALSE)="",NA(),VLOOKUP($C1130,'REACH Bilaga XVII_update'!$B$5:$D$131,3,FALSE)))</f>
        <v>#N/A</v>
      </c>
      <c r="O1130" s="76" t="e">
        <f>IF($C1130="-",IF($A1130="-",IF(VLOOKUP($D1130,' REACH Bilaga 59_update'!$A$5:$E$210,5,FALSE)="",NA(),VLOOKUP($D1130,' REACH Bilaga 59_update'!$A$5:$E$210,5,FALSE)),IF(VLOOKUP($A1130,' REACH Bilaga 59_update'!$D$5:$E$210,2,FALSE)="",NA(),VLOOKUP($A1130,' REACH Bilaga 59_update'!$D$5:$E$210,2,FALSE))),IF(VLOOKUP($C1130,' REACH Bilaga 59_update'!$C$5:$E$210,3,FALSE)="",NA(),VLOOKUP($C1130,' REACH Bilaga 59_update'!$C$5:$E$210,3,FALSE)))</f>
        <v>#N/A</v>
      </c>
      <c r="P1130" s="76" t="e">
        <f>IF(C1130="-",IF(A1130="-",IFERROR(VLOOKUP($D1130,' REACH Bilaga 59_update'!$A$5:$F$210,MATCH(Sammanfattning!P$1,' REACH Bilaga 59_update'!$A$4:$F$4,0),FALSE),VLOOKUP($D1130,'REACH Bilaga XIV_update'!$A$4:$H$110,MATCH(Sammanfattning!P$1,'REACH Bilaga XIV_update'!$A$4:$H$4,0),FALSE)),IFERROR(VLOOKUP($A1130,' REACH Bilaga 59_update'!$D$5:$F$210,MATCH(Sammanfattning!P$1,' REACH Bilaga 59_update'!$D$4:$F$4,0),FALSE),VLOOKUP($A1130,'REACH Bilaga XIV_update'!$D$4:$H$110,MATCH(Sammanfattning!P$1,'REACH Bilaga XIV_update'!$D$4:$H$4,0),FALSE))),IFERROR(VLOOKUP($C1130,' REACH Bilaga 59_update'!$C$5:$F$210,MATCH(Sammanfattning!P$1,' REACH Bilaga 59_update'!$C$4:$F$4,0),FALSE),VLOOKUP($C1130,'REACH Bilaga XIV_update'!$C$4:$H$110,MATCH(Sammanfattning!P$1,'REACH Bilaga XIV_update'!$C$4:$H$4,0),FALSE)))</f>
        <v>#N/A</v>
      </c>
      <c r="Q1130" s="76" t="e">
        <f>IF($C1130="-",IF($A1130="-",IF(VLOOKUP($D1130,'REACH Bilaga XIV_update'!$A$5:$I$110,9,FALSE)="",NA(),VLOOKUP($D1130,'REACH Bilaga XIV_update'!$A$5:$I$110,9,FALSE)),IF(VLOOKUP($A1130,'REACH Bilaga XIV_update'!$D$5:$I$110,6,FALSE)="",NA(),VLOOKUP($A1130,'REACH Bilaga XIV_update'!$D$5:$I$110,6,FALSE))),IF(VLOOKUP($C1130,'REACH Bilaga XIV_update'!$C$5:$I$110,7,FALSE)="",NA(),VLOOKUP($C1130,'REACH Bilaga XIV_update'!$C$5:$I$110,7,FALSE)))</f>
        <v>#N/A</v>
      </c>
      <c r="R1130" s="76" t="e">
        <f>IF($C1130="-",IF($A1130="-",IF(VLOOKUP($D1130,CoRAP_update!$A$5:$O$376,15,FALSE)="",NA(),VLOOKUP($D1130,CoRAP_update!$A$5:$O$376,15,FALSE)),IF(VLOOKUP($A1130,CoRAP_update!$D$5:$O$376,12,FALSE)="",NA(),VLOOKUP($A1130,CoRAP_update!$D$5:$O$376,12,FALSE))),IF(VLOOKUP($C1130,CoRAP_update!$C$5:$O$376,13,FALSE)="",NA(),VLOOKUP($C1130,CoRAP_update!$C$5:$O$376,13,FALSE)))</f>
        <v>#N/A</v>
      </c>
      <c r="S1130" s="144" t="e">
        <f>IF($C1130="-",IF($A1130="-",VLOOKUP($D1130,CoRAP_update!$A$5:$J$376,MATCH(Sammanfattning!S$1,CoRAP_update!$A$4:$J$4,0),FALSE),VLOOKUP($A1130,CoRAP_update!$D$5:$J$376,MATCH(Sammanfattning!S$1,CoRAP_update!$D$4:$J$4,0),FALSE)),VLOOKUP($C1130,CoRAP_update!$C$5:$J$376,MATCH(Sammanfattning!S$1,CoRAP_update!$C$4:$J$4,0),FALSE))</f>
        <v>#N/A</v>
      </c>
      <c r="T1130" s="76" t="str">
        <f>IF($A1130="-",VLOOKUP($D1130,EDC_update!$C$2:$F$450,4,FALSE),VLOOKUP($A1130,EDC_update!$B$2:$F$450,5,FALSE))</f>
        <v>CAT1</v>
      </c>
      <c r="V1130" s="78">
        <f>IF(IFERROR(SEARCH("PBT",P1130),99)=99,IF(IFERROR(SEARCH("suspected PBT",S1130),99)=99,IF(IFERROR(SEARCH("concluded to be PBT",K1130),99)=99,IF(IFERROR(SEARCH("PBT",S1130),99)=99,IF(IFERROR(SEARCH("PBT cand",L1130),99)=99,IF(IFERROR(SEARCH("PBT",L1130),99)=99,IF(IFERROR(SEARCH("persistent, bioackumulative and toxic properties",K1130),99)=99,0,Scoring!$E$3),Scoring!$E$3),Scoring!$E$7),Scoring!$E$3),Scoring!$E$5),Scoring!$E$6),Scoring!$E$3)</f>
        <v>0</v>
      </c>
      <c r="W1130" s="78">
        <f>IF(IFERROR(SEARCH("vPvB",P1130),99)=99,IF(IFERROR(SEARCH("suspected pbt/vPvB",S1130),99)=99,IF(IFERROR(SEARCH("vPvB",S1130),99)=99,IF(IFERROR(SEARCH("concluded to be a vPvB",S1130),99)=99,IF(IFERROR(SEARCH("identified as vPvB",K1130),99)=99,IF(IFERROR(SEARCH("concluded to be a vPvB",K1130),99)=99,IF(IFERROR(SEARCH("concluded to be both pbt and vPvB",S1130),99)=99,IF(IFERROR(SEARCH("concluded to be both pbt and vPvB",K1130),99)=99,0,Scoring!$E$5),Scoring!$E$5),Scoring!$E$5),Scoring!$E$5),Scoring!$E$5),Scoring!$E$4),Scoring!$E$6),Scoring!$E$4)</f>
        <v>0</v>
      </c>
      <c r="X1130" s="78">
        <f>IF(IFERROR(SEARCH("H410",N1130),99)=99,IF(IFERROR(SEARCH("H410",O1130),99)=99,IF(IFERROR(SEARCH("H410",Q1130),99)=99,IF(IFERROR(SEARCH("H410",M1130),99)=99,IF(IFERROR(SEARCH("H410",R1130),99)=99,IF(IFERROR(SEARCH("H411",N1130),99)=99,IF(IFERROR(SEARCH("H411",O1130),99)=99,IF(IFERROR(SEARCH("H411",Q1130),99)=99,IF(IFERROR(SEARCH("H411",M1130),99)=99,IF(IFERROR(SEARCH("H411",R1130),99)=99,IF(IFERROR(SEARCH("H413",N1130),99)=99,IF(IFERROR(SEARCH("H413",O1130),99)=99,IF(IFERROR(SEARCH("H413",Q1130),99)=99,IF(IFERROR(SEARCH("H413",M1130),99)=99,IF(IFERROR(SEARCH("H413",R1130),99)=99,IF(IFERROR(SEARCH("H412",N1130),99)=99,IF(IFERROR(SEARCH("H412",O1130),99)=99,IF(IFERROR(SEARCH("H412",Q1130),99)=99,IF(IFERROR(SEARCH("H412",M1130),99)=99,IF(IFERROR(SEARCH("H412",R1130),99)=99,0,Scoring!$E$2),Scoring!$E$2),Scoring!$E$2),Scoring!$E$2),Scoring!$E$2),Scoring!$E$2),Scoring!$E$2),Scoring!$E$2),Scoring!$E$2),Scoring!$E$2),Scoring!$E$2),Scoring!$E$2),Scoring!$E$2),Scoring!$E$2),Scoring!$E$2),Scoring!$E$2),Scoring!$E$2),Scoring!$E$2),Scoring!$E$2),Scoring!$E$2)</f>
        <v>0</v>
      </c>
      <c r="Y1130" s="78">
        <f>IF(IFERROR(SEARCH("CMR",K1130),99)=99,IF(IFERROR(SEARCH("Suspected CMR",S1130),99)=99,IF(IFERROR(SEARCH("CMR",S1130),99)=99,0,Scoring!$E$8),Scoring!$E$9),Scoring!$E$8)</f>
        <v>0</v>
      </c>
      <c r="Z1130" s="78">
        <f>IF(IFERROR(SEARCH("H350",N1130),99)=99,IF(IFERROR(SEARCH("H350",O1130),99)=99,IF(IFERROR(SEARCH("H350",Q1130),99)=99,IF(IFERROR(SEARCH("H350",M1130),99)=99,IF(IFERROR(SEARCH("H350",R1130),99)=99,IF(IFERROR(SEARCH("H351",N1130),99)=99,IF(IFERROR(SEARCH("H351",O1130),99)=99,IF(IFERROR(SEARCH("H351",Q1130),99)=99,IF(IFERROR(SEARCH("H351",M1130),99)=99,IF(IFERROR(SEARCH("H351",R1130),99)=99,IF(IFERROR(SEARCH("carcinogenic",P1130),99)=99,IF(IFERROR(SEARCH("suspected carcinogenic",S1130),99)=99,0,Scoring!$E$12),Scoring!$E$11),Scoring!$E$10),Scoring!$E$10),Scoring!$E$10),Scoring!$E$10),Scoring!$E$10),Scoring!$E$10),Scoring!$E$10),Scoring!$E$10),Scoring!$E$10),Scoring!$E$10)</f>
        <v>0</v>
      </c>
      <c r="AA1130" s="78">
        <f>IF(IFERROR(SEARCH("H340",N1130),99)=99,IF(IFERROR(SEARCH("H340",O1130),99)=99,IF(IFERROR(SEARCH("H340",Q1130),99)=99,IF(IFERROR(SEARCH("H340",M1130),99)=99,IF(IFERROR(SEARCH("H340",R1130),99)=99,IF(IFERROR(SEARCH("H341",N1130),99)=99,IF(IFERROR(SEARCH("H341",O1130),99)=99,IF(IFERROR(SEARCH("H341",Q1130),99)=99,IF(IFERROR(SEARCH("H341",M1130),99)=99,IF(IFERROR(SEARCH("H341",R1130),99)=99,IF(IFERROR(SEARCH("mutagenic",P1130),99)=99,IF(IFERROR(SEARCH("suspected mutagenic",S1130),99)=99,0,Scoring!$E$15),Scoring!$E$14),Scoring!$E$13),Scoring!$E$13),Scoring!$E$13),Scoring!$E$13),Scoring!$E$13),Scoring!$E$13),Scoring!$E$13),Scoring!$E$13),Scoring!$E$13),Scoring!$E$13)</f>
        <v>0</v>
      </c>
      <c r="AB1130" s="78">
        <f>IF(IFERROR(SEARCH("H360",N1130),99)=99,IF(IFERROR(SEARCH("H360",O1130),99)=99,IF(IFERROR(SEARCH("H360",Q1130),99)=99,IF(IFERROR(SEARCH("H360",M1130),99)=99,IF(IFERROR(SEARCH("H360",R1130),99)=99,IF(IFERROR(SEARCH("H361",N1130),99)=99,IF(IFERROR(SEARCH("H361",O1130),99)=99,IF(IFERROR(SEARCH("H361",Q1130),99)=99,IF(IFERROR(SEARCH("H361",M1130),99)=99,IF(IFERROR(SEARCH("H361",R1130),99)=99,IF(IFERROR(SEARCH("reproduction",P1130),99)=99,IF(IFERROR(SEARCH("suspected reprotoxic",S1130),99)=99,IF(IFERROR(SEARCH("reprotoxic",S1130),99)=99,IF(IFERROR(SEARCH("reprotoxic",K1130),99)=99,0,Scoring!$E$18),Scoring!$E$18),Scoring!$E$19),Scoring!$E$17),Scoring!$E$16),Scoring!$E$16),Scoring!$E$16),Scoring!$E$16),Scoring!$E$16),Scoring!$E$16),Scoring!$E$16),Scoring!$E$16),Scoring!$E$16),Scoring!$E$16)</f>
        <v>0</v>
      </c>
      <c r="AC1130" s="78">
        <f>IF(IFERROR(SEARCH("57f",L1130),99)=99,IF(IFERROR(SEARCH("57(f)",P1130),99)=99,0,Scoring!$E$20),Scoring!$E$20)</f>
        <v>0</v>
      </c>
      <c r="AD1130" s="78">
        <f>IF(IFERROR(SEARCH("CAT1",T1130),99)=99,IF(IFERROR(SEARCH("CAT2",T1130),99)=99,IF(IFERROR(SEARCH("CAT3",T1130),99)=99,IF(IFERROR(SEARCH("concluded to be endocrine",K1130),99)=99,IF(IFERROR(SEARCH("categorised as endocrine",K1130),99)=99,IF(IFERROR(SEARCH("endocrine disrupting",P1130),99)=99,IF(IFERROR(SEARCH("endocrine disrupting",K1130),99)=99,IF(IFERROR(SEARCH("suspected endocrine",S1130),99)=99,IF(IFERROR(SEARCH("potential endocrine",S1130),99)=99,0,Scoring!$E$25),Scoring!$E$25),Scoring!$E$24),Scoring!$E$24),Scoring!$E$24),Scoring!$E$24),Scoring!$E$23),Scoring!$E$22),Scoring!$E$21)</f>
        <v>1</v>
      </c>
      <c r="AE1130" s="78">
        <f>IF(IFERROR(SEARCH("suspected sensitiser",S1130),99)=99,IF(IFERROR(SEARCH("sensitiser",S1130),99)=99,IF(IFERROR(SEARCH("other hazard based concern",S1130),99)=99,0,Scoring!$E$28),Scoring!$E$26),Scoring!$E$27)</f>
        <v>0</v>
      </c>
      <c r="AF1130" s="78">
        <f>IF(IFERROR(M1130,1)=1,IF(IFERROR(N1130,1)=1,IF(IFERROR(O1130,1)=1,IF(IFERROR(Q1130,1)=1,IF(IFERROR(R1130,1)=1,IF(IFERROR(T1130,1)=1,IF(IFERROR(K1130,1)=1,IF(IFERROR(P1130,1)=1,IF(IFERROR(S1130,1)=1,Scoring!$E$29,0),0),0),0),0),0),0),0),0)</f>
        <v>0</v>
      </c>
      <c r="AG1130" s="78">
        <f t="shared" si="79"/>
        <v>1</v>
      </c>
      <c r="AI1130" s="93"/>
      <c r="AJ1130" s="94"/>
      <c r="AK1130" s="76"/>
      <c r="AL1130" s="75"/>
      <c r="AN1130" s="79"/>
      <c r="AO1130" s="79"/>
      <c r="AP1130" s="79"/>
      <c r="AQ1130" s="79"/>
      <c r="AR1130" s="79"/>
      <c r="AS1130" s="78"/>
      <c r="AU1130" s="79">
        <f>IF(IFERROR(F1130,99)=99,IF(IFERROR(G1130,99)=99,IF(IFERROR(H1130,99)=99,IF(IFERROR(I1130,99)=99,IF(IFERROR(E1130,99)=99,IF(IFERROR(J1130,99)=99,0,Scoring!$B$7),Scoring!$B$3),Scoring!$B$2),Scoring!$B$6),Scoring!$B$5),Scoring!$B$4)</f>
        <v>0.3</v>
      </c>
      <c r="AV1130" s="78">
        <f t="shared" si="80"/>
        <v>0.3</v>
      </c>
      <c r="AW1130" s="78"/>
      <c r="AX1130" s="66"/>
      <c r="AY1130" s="78"/>
      <c r="AZ1130" s="76"/>
      <c r="BB1130" s="76"/>
    </row>
    <row r="1131" spans="1:54" x14ac:dyDescent="0.25">
      <c r="A1131" s="89" t="s">
        <v>7105</v>
      </c>
      <c r="B1131" s="89" t="s">
        <v>30</v>
      </c>
      <c r="C1131" s="89" t="s">
        <v>30</v>
      </c>
      <c r="D1131" s="89" t="s">
        <v>7106</v>
      </c>
      <c r="E1131" s="76" t="e">
        <f>IF(C1131="-",IF(A1131="-",VLOOKUP(D1131,'sin-list 180320_update'!$C$2:$C$835,1,FALSE),VLOOKUP(A1131,'sin-list 180320_update'!$A$2:$A$835,1,FALSE)),VLOOKUP(C1131,'sin-list 180320_update'!$B$2:$B$835,1,FALSE))</f>
        <v>#N/A</v>
      </c>
      <c r="F1131" s="76" t="e">
        <f>IF($C1131="-",IF($A1131="-",VLOOKUP($D1131,'REACH Bilaga XVII_update'!$A$5:$A$131,1,FALSE),VLOOKUP($A1131,'REACH Bilaga XVII_update'!$C$5:$C$131,1,FALSE)),VLOOKUP($C1131,'REACH Bilaga XVII_update'!$B$5:$B$131,1,FALSE))</f>
        <v>#N/A</v>
      </c>
      <c r="G1131" s="76" t="e">
        <f>IF($C1131="-",IF($A1131="-",VLOOKUP($D1131,' REACH Bilaga 59_update'!$A$5:$A$210,1,FALSE),VLOOKUP($A1131,' REACH Bilaga 59_update'!$D$5:$D$210,1,FALSE)),VLOOKUP($C1131,' REACH Bilaga 59_update'!$C$5:$C$210,1,FALSE))</f>
        <v>#N/A</v>
      </c>
      <c r="H1131" s="76" t="e">
        <f>IF($C1131="-",IF($A1131="-",VLOOKUP($D1131,'REACH Bilaga XIV_update'!$A$5:$A$110,1,FALSE),VLOOKUP($A1131,'REACH Bilaga XIV_update'!$D$5:$D$110,1,FALSE)),VLOOKUP($C1131,'REACH Bilaga XIV_update'!$C$5:$C$110,1,FALSE))</f>
        <v>#N/A</v>
      </c>
      <c r="I1131" s="76" t="e">
        <f>IF($C1131="-",IF($A1131="-",VLOOKUP($D1131,CoRAP_update!$A$5:$A$376,1,FALSE),VLOOKUP($A1131,CoRAP_update!$D$5:$D$376,1,FALSE)),VLOOKUP($C1131,CoRAP_update!$C$5:$C$376,1,FALSE))</f>
        <v>#N/A</v>
      </c>
      <c r="J1131" s="76" t="str">
        <f>IF($C1131="-",IF($A1131="-",VLOOKUP($D1131,EDC_update!$C$2:$C$450,1,FALSE),VLOOKUP($A1131,EDC_update!$B$2:$B$450,1,FALSE)),VLOOKUP($C1131,EDC_update!$L$2:$L$450,1,FALSE))</f>
        <v>900-95-8</v>
      </c>
      <c r="K1131" s="76" t="e">
        <f>IF($C1131="-",IF($A1131="-",IF(VLOOKUP($D1131,'sin-list 180320_update'!$C$2:$S$835,3,FALSE)="",NA(),VLOOKUP($D1131,'sin-list 180320_update'!$C$2:$S$835,3,FALSE)),IF(VLOOKUP($A1131,'sin-list 180320_update'!$A$2:$S$835,5,FALSE)="",NA(),VLOOKUP($A1131,'sin-list 180320_update'!$A$2:$S$835,5,FALSE))),IF(VLOOKUP($C1131,'sin-list 180320_update'!$B$2:$S$835,4,FALSE)="",NA(),VLOOKUP($C1131,'sin-list 180320_update'!$B$2:$S$835,4,FALSE)))</f>
        <v>#N/A</v>
      </c>
      <c r="L1131" s="76" t="e">
        <f>IF($C1131="-",IF($A1131="-",VLOOKUP($D1131,'sin-list 180320_update'!$C$2:$S$835,6,FALSE),VLOOKUP($A1131,'sin-list 180320_update'!$A$2:$S$835,8,FALSE)),VLOOKUP($C1131,'sin-list 180320_update'!$B$2:$S$835,7,FALSE))</f>
        <v>#N/A</v>
      </c>
      <c r="M1131" s="76" t="e">
        <f>IF($C1131="-",IF($A1131="-",IF(VLOOKUP($D1131,'sin-list 180320_update'!$C$2:$S$835,8,FALSE)="",NA(),VLOOKUP($D1131,'sin-list 180320_update'!$C$2:$S$835,8,FALSE)),IF(VLOOKUP($A1131,'sin-list 180320_update'!$A$2:$S$835,10,FALSE)="",NA(),VLOOKUP($A1131,'sin-list 180320_update'!$A$2:$S$835,10,FALSE))),IF(VLOOKUP($C1131,'sin-list 180320_update'!$B$2:$S$835,9,FALSE)="",NA(),VLOOKUP($C1131,'sin-list 180320_update'!$B$2:$S$835,9,FALSE)))</f>
        <v>#N/A</v>
      </c>
      <c r="N1131" s="76" t="e">
        <f>IF($C1131="-",IF($A1131="-",IF(VLOOKUP($D1131,'REACH Bilaga XVII_update'!$A$5:$E$131,4,FALSE)="",NA(),VLOOKUP($D1131,'REACH Bilaga XVII_update'!$A$5:$E$131,4,FALSE)),IF(VLOOKUP($A1131,'REACH Bilaga XVII_update'!$C$5:$D$131,2,FALSE)="",NA(),VLOOKUP($A1131,'REACH Bilaga XVII_update'!$C$5:$D$131,2,FALSE))),IF(VLOOKUP($C1131,'REACH Bilaga XVII_update'!$B$5:$D$131,3,FALSE)="",NA(),VLOOKUP($C1131,'REACH Bilaga XVII_update'!$B$5:$D$131,3,FALSE)))</f>
        <v>#N/A</v>
      </c>
      <c r="O1131" s="76" t="e">
        <f>IF($C1131="-",IF($A1131="-",IF(VLOOKUP($D1131,' REACH Bilaga 59_update'!$A$5:$E$210,5,FALSE)="",NA(),VLOOKUP($D1131,' REACH Bilaga 59_update'!$A$5:$E$210,5,FALSE)),IF(VLOOKUP($A1131,' REACH Bilaga 59_update'!$D$5:$E$210,2,FALSE)="",NA(),VLOOKUP($A1131,' REACH Bilaga 59_update'!$D$5:$E$210,2,FALSE))),IF(VLOOKUP($C1131,' REACH Bilaga 59_update'!$C$5:$E$210,3,FALSE)="",NA(),VLOOKUP($C1131,' REACH Bilaga 59_update'!$C$5:$E$210,3,FALSE)))</f>
        <v>#N/A</v>
      </c>
      <c r="P1131" s="76" t="e">
        <f>IF(C1131="-",IF(A1131="-",IFERROR(VLOOKUP($D1131,' REACH Bilaga 59_update'!$A$5:$F$210,MATCH(Sammanfattning!P$1,' REACH Bilaga 59_update'!$A$4:$F$4,0),FALSE),VLOOKUP($D1131,'REACH Bilaga XIV_update'!$A$4:$H$110,MATCH(Sammanfattning!P$1,'REACH Bilaga XIV_update'!$A$4:$H$4,0),FALSE)),IFERROR(VLOOKUP($A1131,' REACH Bilaga 59_update'!$D$5:$F$210,MATCH(Sammanfattning!P$1,' REACH Bilaga 59_update'!$D$4:$F$4,0),FALSE),VLOOKUP($A1131,'REACH Bilaga XIV_update'!$D$4:$H$110,MATCH(Sammanfattning!P$1,'REACH Bilaga XIV_update'!$D$4:$H$4,0),FALSE))),IFERROR(VLOOKUP($C1131,' REACH Bilaga 59_update'!$C$5:$F$210,MATCH(Sammanfattning!P$1,' REACH Bilaga 59_update'!$C$4:$F$4,0),FALSE),VLOOKUP($C1131,'REACH Bilaga XIV_update'!$C$4:$H$110,MATCH(Sammanfattning!P$1,'REACH Bilaga XIV_update'!$C$4:$H$4,0),FALSE)))</f>
        <v>#N/A</v>
      </c>
      <c r="Q1131" s="76" t="e">
        <f>IF($C1131="-",IF($A1131="-",IF(VLOOKUP($D1131,'REACH Bilaga XIV_update'!$A$5:$I$110,9,FALSE)="",NA(),VLOOKUP($D1131,'REACH Bilaga XIV_update'!$A$5:$I$110,9,FALSE)),IF(VLOOKUP($A1131,'REACH Bilaga XIV_update'!$D$5:$I$110,6,FALSE)="",NA(),VLOOKUP($A1131,'REACH Bilaga XIV_update'!$D$5:$I$110,6,FALSE))),IF(VLOOKUP($C1131,'REACH Bilaga XIV_update'!$C$5:$I$110,7,FALSE)="",NA(),VLOOKUP($C1131,'REACH Bilaga XIV_update'!$C$5:$I$110,7,FALSE)))</f>
        <v>#N/A</v>
      </c>
      <c r="R1131" s="76" t="e">
        <f>IF($C1131="-",IF($A1131="-",IF(VLOOKUP($D1131,CoRAP_update!$A$5:$O$376,15,FALSE)="",NA(),VLOOKUP($D1131,CoRAP_update!$A$5:$O$376,15,FALSE)),IF(VLOOKUP($A1131,CoRAP_update!$D$5:$O$376,12,FALSE)="",NA(),VLOOKUP($A1131,CoRAP_update!$D$5:$O$376,12,FALSE))),IF(VLOOKUP($C1131,CoRAP_update!$C$5:$O$376,13,FALSE)="",NA(),VLOOKUP($C1131,CoRAP_update!$C$5:$O$376,13,FALSE)))</f>
        <v>#N/A</v>
      </c>
      <c r="S1131" s="144" t="e">
        <f>IF($C1131="-",IF($A1131="-",VLOOKUP($D1131,CoRAP_update!$A$5:$J$376,MATCH(Sammanfattning!S$1,CoRAP_update!$A$4:$J$4,0),FALSE),VLOOKUP($A1131,CoRAP_update!$D$5:$J$376,MATCH(Sammanfattning!S$1,CoRAP_update!$D$4:$J$4,0),FALSE)),VLOOKUP($C1131,CoRAP_update!$C$5:$J$376,MATCH(Sammanfattning!S$1,CoRAP_update!$C$4:$J$4,0),FALSE))</f>
        <v>#N/A</v>
      </c>
      <c r="T1131" s="76" t="str">
        <f>IF($A1131="-",VLOOKUP($D1131,EDC_update!$C$2:$F$450,4,FALSE),VLOOKUP($A1131,EDC_update!$B$2:$F$450,5,FALSE))</f>
        <v>CAT1</v>
      </c>
      <c r="V1131" s="78">
        <f>IF(IFERROR(SEARCH("PBT",P1131),99)=99,IF(IFERROR(SEARCH("suspected PBT",S1131),99)=99,IF(IFERROR(SEARCH("concluded to be PBT",K1131),99)=99,IF(IFERROR(SEARCH("PBT",S1131),99)=99,IF(IFERROR(SEARCH("PBT cand",L1131),99)=99,IF(IFERROR(SEARCH("PBT",L1131),99)=99,IF(IFERROR(SEARCH("persistent, bioackumulative and toxic properties",K1131),99)=99,0,Scoring!$E$3),Scoring!$E$3),Scoring!$E$7),Scoring!$E$3),Scoring!$E$5),Scoring!$E$6),Scoring!$E$3)</f>
        <v>0</v>
      </c>
      <c r="W1131" s="78">
        <f>IF(IFERROR(SEARCH("vPvB",P1131),99)=99,IF(IFERROR(SEARCH("suspected pbt/vPvB",S1131),99)=99,IF(IFERROR(SEARCH("vPvB",S1131),99)=99,IF(IFERROR(SEARCH("concluded to be a vPvB",S1131),99)=99,IF(IFERROR(SEARCH("identified as vPvB",K1131),99)=99,IF(IFERROR(SEARCH("concluded to be a vPvB",K1131),99)=99,IF(IFERROR(SEARCH("concluded to be both pbt and vPvB",S1131),99)=99,IF(IFERROR(SEARCH("concluded to be both pbt and vPvB",K1131),99)=99,0,Scoring!$E$5),Scoring!$E$5),Scoring!$E$5),Scoring!$E$5),Scoring!$E$5),Scoring!$E$4),Scoring!$E$6),Scoring!$E$4)</f>
        <v>0</v>
      </c>
      <c r="X1131" s="78">
        <f>IF(IFERROR(SEARCH("H410",N1131),99)=99,IF(IFERROR(SEARCH("H410",O1131),99)=99,IF(IFERROR(SEARCH("H410",Q1131),99)=99,IF(IFERROR(SEARCH("H410",M1131),99)=99,IF(IFERROR(SEARCH("H410",R1131),99)=99,IF(IFERROR(SEARCH("H411",N1131),99)=99,IF(IFERROR(SEARCH("H411",O1131),99)=99,IF(IFERROR(SEARCH("H411",Q1131),99)=99,IF(IFERROR(SEARCH("H411",M1131),99)=99,IF(IFERROR(SEARCH("H411",R1131),99)=99,IF(IFERROR(SEARCH("H413",N1131),99)=99,IF(IFERROR(SEARCH("H413",O1131),99)=99,IF(IFERROR(SEARCH("H413",Q1131),99)=99,IF(IFERROR(SEARCH("H413",M1131),99)=99,IF(IFERROR(SEARCH("H413",R1131),99)=99,IF(IFERROR(SEARCH("H412",N1131),99)=99,IF(IFERROR(SEARCH("H412",O1131),99)=99,IF(IFERROR(SEARCH("H412",Q1131),99)=99,IF(IFERROR(SEARCH("H412",M1131),99)=99,IF(IFERROR(SEARCH("H412",R1131),99)=99,0,Scoring!$E$2),Scoring!$E$2),Scoring!$E$2),Scoring!$E$2),Scoring!$E$2),Scoring!$E$2),Scoring!$E$2),Scoring!$E$2),Scoring!$E$2),Scoring!$E$2),Scoring!$E$2),Scoring!$E$2),Scoring!$E$2),Scoring!$E$2),Scoring!$E$2),Scoring!$E$2),Scoring!$E$2),Scoring!$E$2),Scoring!$E$2),Scoring!$E$2)</f>
        <v>0</v>
      </c>
      <c r="Y1131" s="78">
        <f>IF(IFERROR(SEARCH("CMR",K1131),99)=99,IF(IFERROR(SEARCH("Suspected CMR",S1131),99)=99,IF(IFERROR(SEARCH("CMR",S1131),99)=99,0,Scoring!$E$8),Scoring!$E$9),Scoring!$E$8)</f>
        <v>0</v>
      </c>
      <c r="Z1131" s="78">
        <f>IF(IFERROR(SEARCH("H350",N1131),99)=99,IF(IFERROR(SEARCH("H350",O1131),99)=99,IF(IFERROR(SEARCH("H350",Q1131),99)=99,IF(IFERROR(SEARCH("H350",M1131),99)=99,IF(IFERROR(SEARCH("H350",R1131),99)=99,IF(IFERROR(SEARCH("H351",N1131),99)=99,IF(IFERROR(SEARCH("H351",O1131),99)=99,IF(IFERROR(SEARCH("H351",Q1131),99)=99,IF(IFERROR(SEARCH("H351",M1131),99)=99,IF(IFERROR(SEARCH("H351",R1131),99)=99,IF(IFERROR(SEARCH("carcinogenic",P1131),99)=99,IF(IFERROR(SEARCH("suspected carcinogenic",S1131),99)=99,0,Scoring!$E$12),Scoring!$E$11),Scoring!$E$10),Scoring!$E$10),Scoring!$E$10),Scoring!$E$10),Scoring!$E$10),Scoring!$E$10),Scoring!$E$10),Scoring!$E$10),Scoring!$E$10),Scoring!$E$10)</f>
        <v>0</v>
      </c>
      <c r="AA1131" s="78">
        <f>IF(IFERROR(SEARCH("H340",N1131),99)=99,IF(IFERROR(SEARCH("H340",O1131),99)=99,IF(IFERROR(SEARCH("H340",Q1131),99)=99,IF(IFERROR(SEARCH("H340",M1131),99)=99,IF(IFERROR(SEARCH("H340",R1131),99)=99,IF(IFERROR(SEARCH("H341",N1131),99)=99,IF(IFERROR(SEARCH("H341",O1131),99)=99,IF(IFERROR(SEARCH("H341",Q1131),99)=99,IF(IFERROR(SEARCH("H341",M1131),99)=99,IF(IFERROR(SEARCH("H341",R1131),99)=99,IF(IFERROR(SEARCH("mutagenic",P1131),99)=99,IF(IFERROR(SEARCH("suspected mutagenic",S1131),99)=99,0,Scoring!$E$15),Scoring!$E$14),Scoring!$E$13),Scoring!$E$13),Scoring!$E$13),Scoring!$E$13),Scoring!$E$13),Scoring!$E$13),Scoring!$E$13),Scoring!$E$13),Scoring!$E$13),Scoring!$E$13)</f>
        <v>0</v>
      </c>
      <c r="AB1131" s="78">
        <f>IF(IFERROR(SEARCH("H360",N1131),99)=99,IF(IFERROR(SEARCH("H360",O1131),99)=99,IF(IFERROR(SEARCH("H360",Q1131),99)=99,IF(IFERROR(SEARCH("H360",M1131),99)=99,IF(IFERROR(SEARCH("H360",R1131),99)=99,IF(IFERROR(SEARCH("H361",N1131),99)=99,IF(IFERROR(SEARCH("H361",O1131),99)=99,IF(IFERROR(SEARCH("H361",Q1131),99)=99,IF(IFERROR(SEARCH("H361",M1131),99)=99,IF(IFERROR(SEARCH("H361",R1131),99)=99,IF(IFERROR(SEARCH("reproduction",P1131),99)=99,IF(IFERROR(SEARCH("suspected reprotoxic",S1131),99)=99,IF(IFERROR(SEARCH("reprotoxic",S1131),99)=99,IF(IFERROR(SEARCH("reprotoxic",K1131),99)=99,0,Scoring!$E$18),Scoring!$E$18),Scoring!$E$19),Scoring!$E$17),Scoring!$E$16),Scoring!$E$16),Scoring!$E$16),Scoring!$E$16),Scoring!$E$16),Scoring!$E$16),Scoring!$E$16),Scoring!$E$16),Scoring!$E$16),Scoring!$E$16)</f>
        <v>0</v>
      </c>
      <c r="AC1131" s="78">
        <f>IF(IFERROR(SEARCH("57f",L1131),99)=99,IF(IFERROR(SEARCH("57(f)",P1131),99)=99,0,Scoring!$E$20),Scoring!$E$20)</f>
        <v>0</v>
      </c>
      <c r="AD1131" s="78">
        <f>IF(IFERROR(SEARCH("CAT1",T1131),99)=99,IF(IFERROR(SEARCH("CAT2",T1131),99)=99,IF(IFERROR(SEARCH("CAT3",T1131),99)=99,IF(IFERROR(SEARCH("concluded to be endocrine",K1131),99)=99,IF(IFERROR(SEARCH("categorised as endocrine",K1131),99)=99,IF(IFERROR(SEARCH("endocrine disrupting",P1131),99)=99,IF(IFERROR(SEARCH("endocrine disrupting",K1131),99)=99,IF(IFERROR(SEARCH("suspected endocrine",S1131),99)=99,IF(IFERROR(SEARCH("potential endocrine",S1131),99)=99,0,Scoring!$E$25),Scoring!$E$25),Scoring!$E$24),Scoring!$E$24),Scoring!$E$24),Scoring!$E$24),Scoring!$E$23),Scoring!$E$22),Scoring!$E$21)</f>
        <v>1</v>
      </c>
      <c r="AE1131" s="78">
        <f>IF(IFERROR(SEARCH("suspected sensitiser",S1131),99)=99,IF(IFERROR(SEARCH("sensitiser",S1131),99)=99,IF(IFERROR(SEARCH("other hazard based concern",S1131),99)=99,0,Scoring!$E$28),Scoring!$E$26),Scoring!$E$27)</f>
        <v>0</v>
      </c>
      <c r="AF1131" s="78">
        <f>IF(IFERROR(M1131,1)=1,IF(IFERROR(N1131,1)=1,IF(IFERROR(O1131,1)=1,IF(IFERROR(Q1131,1)=1,IF(IFERROR(R1131,1)=1,IF(IFERROR(T1131,1)=1,IF(IFERROR(K1131,1)=1,IF(IFERROR(P1131,1)=1,IF(IFERROR(S1131,1)=1,Scoring!$E$29,0),0),0),0),0),0),0),0),0)</f>
        <v>0</v>
      </c>
      <c r="AG1131" s="78">
        <f t="shared" si="79"/>
        <v>1</v>
      </c>
      <c r="AI1131" s="93"/>
      <c r="AJ1131" s="94"/>
      <c r="AK1131" s="76"/>
      <c r="AL1131" s="75"/>
      <c r="AN1131" s="79"/>
      <c r="AO1131" s="79"/>
      <c r="AP1131" s="79"/>
      <c r="AQ1131" s="79"/>
      <c r="AR1131" s="79"/>
      <c r="AS1131" s="78"/>
      <c r="AU1131" s="79">
        <f>IF(IFERROR(F1131,99)=99,IF(IFERROR(G1131,99)=99,IF(IFERROR(H1131,99)=99,IF(IFERROR(I1131,99)=99,IF(IFERROR(E1131,99)=99,IF(IFERROR(J1131,99)=99,0,Scoring!$B$7),Scoring!$B$3),Scoring!$B$2),Scoring!$B$6),Scoring!$B$5),Scoring!$B$4)</f>
        <v>0.3</v>
      </c>
      <c r="AV1131" s="78">
        <f t="shared" si="80"/>
        <v>0.3</v>
      </c>
      <c r="AW1131" s="78"/>
      <c r="AX1131" s="66"/>
      <c r="AY1131" s="78"/>
      <c r="AZ1131" s="76"/>
      <c r="BB1131" s="76"/>
    </row>
    <row r="1132" spans="1:54" x14ac:dyDescent="0.25">
      <c r="A1132" s="77" t="s">
        <v>7655</v>
      </c>
      <c r="B1132" s="76" t="str">
        <f>C1132</f>
        <v>-</v>
      </c>
      <c r="C1132" s="77" t="s">
        <v>30</v>
      </c>
      <c r="D1132" s="77" t="s">
        <v>2559</v>
      </c>
      <c r="E1132" s="76" t="str">
        <f>IF(C1132="-",IF(A1132="-",VLOOKUP(D1132,'sin-list 180320_update'!$C$2:$C$835,1,FALSE),VLOOKUP(A1132,'sin-list 180320_update'!$A$2:$A$835,1,FALSE)),VLOOKUP(C1132,'sin-list 180320_update'!$B$2:$B$835,1,FALSE))</f>
        <v>911370-98-4</v>
      </c>
      <c r="F1132" s="76" t="e">
        <f>IF($C1132="-",IF($A1132="-",VLOOKUP($D1132,'REACH Bilaga XVII_update'!$A$5:$A$131,1,FALSE),VLOOKUP($A1132,'REACH Bilaga XVII_update'!$C$5:$C$131,1,FALSE)),VLOOKUP($C1132,'REACH Bilaga XVII_update'!$B$5:$B$131,1,FALSE))</f>
        <v>#N/A</v>
      </c>
      <c r="G1132" s="76" t="e">
        <f>IF($C1132="-",IF($A1132="-",VLOOKUP($D1132,' REACH Bilaga 59_update'!$A$5:$A$210,1,FALSE),VLOOKUP($A1132,' REACH Bilaga 59_update'!$D$5:$D$210,1,FALSE)),VLOOKUP($C1132,' REACH Bilaga 59_update'!$C$5:$C$210,1,FALSE))</f>
        <v>#N/A</v>
      </c>
      <c r="H1132" s="76" t="e">
        <f>IF($C1132="-",IF($A1132="-",VLOOKUP($D1132,'REACH Bilaga XIV_update'!$A$5:$A$110,1,FALSE),VLOOKUP($A1132,'REACH Bilaga XIV_update'!$D$5:$D$110,1,FALSE)),VLOOKUP($C1132,'REACH Bilaga XIV_update'!$C$5:$C$110,1,FALSE))</f>
        <v>#N/A</v>
      </c>
      <c r="I1132" s="76" t="e">
        <f>IF($C1132="-",IF($A1132="-",VLOOKUP($D1132,CoRAP_update!$A$5:$A$376,1,FALSE),VLOOKUP($A1132,CoRAP_update!$D$5:$D$376,1,FALSE)),VLOOKUP($C1132,CoRAP_update!$C$5:$C$376,1,FALSE))</f>
        <v>#N/A</v>
      </c>
      <c r="J1132" s="76" t="e">
        <f>IF($C1132="-",IF($A1132="-",VLOOKUP($D1132,EDC_update!$C$2:$C$450,1,FALSE),VLOOKUP($A1132,EDC_update!$B$2:$B$450,1,FALSE)),VLOOKUP($C1132,EDC_update!$L$2:$L$450,1,FALSE))</f>
        <v>#N/A</v>
      </c>
      <c r="K1132" s="76" t="str">
        <f>IF($C1132="-",IF($A1132="-",IF(VLOOKUP($D1132,'sin-list 180320_update'!$C$2:$S$835,3,FALSE)="",NA(),VLOOKUP($D1132,'sin-list 180320_update'!$C$2:$S$835,3,FALSE)),IF(VLOOKUP($A1132,'sin-list 180320_update'!$A$2:$S$835,5,FALSE)="",NA(),VLOOKUP($A1132,'sin-list 180320_update'!$A$2:$S$835,5,FALSE))),IF(VLOOKUP($C1132,'sin-list 180320_update'!$B$2:$S$835,4,FALSE)="",NA(),VLOOKUP($C1132,'sin-list 180320_update'!$B$2:$S$835,4,FALSE)))</f>
        <v>Substance is concluded to be an endocrine disruptor SVHC by ECHA Member State Committee.</v>
      </c>
      <c r="L1132" s="76" t="str">
        <f>IF($C1132="-",IF($A1132="-",VLOOKUP($D1132,'sin-list 180320_update'!$C$2:$S$835,6,FALSE),VLOOKUP($A1132,'sin-list 180320_update'!$A$2:$S$835,8,FALSE)),VLOOKUP($C1132,'sin-list 180320_update'!$B$2:$S$835,7,FALSE))</f>
        <v>Official classification missing - 57f substance</v>
      </c>
      <c r="M1132" s="76" t="e">
        <f>IF($C1132="-",IF($A1132="-",IF(VLOOKUP($D1132,'sin-list 180320_update'!$C$2:$S$835,8,FALSE)="",NA(),VLOOKUP($D1132,'sin-list 180320_update'!$C$2:$S$835,8,FALSE)),IF(VLOOKUP($A1132,'sin-list 180320_update'!$A$2:$S$835,10,FALSE)="",NA(),VLOOKUP($A1132,'sin-list 180320_update'!$A$2:$S$835,10,FALSE))),IF(VLOOKUP($C1132,'sin-list 180320_update'!$B$2:$S$835,9,FALSE)="",NA(),VLOOKUP($C1132,'sin-list 180320_update'!$B$2:$S$835,9,FALSE)))</f>
        <v>#N/A</v>
      </c>
      <c r="N1132" s="76" t="e">
        <f>IF($C1132="-",IF($A1132="-",IF(VLOOKUP($D1132,'REACH Bilaga XVII_update'!$A$5:$E$131,4,FALSE)="",NA(),VLOOKUP($D1132,'REACH Bilaga XVII_update'!$A$5:$E$131,4,FALSE)),IF(VLOOKUP($A1132,'REACH Bilaga XVII_update'!$C$5:$D$131,2,FALSE)="",NA(),VLOOKUP($A1132,'REACH Bilaga XVII_update'!$C$5:$D$131,2,FALSE))),IF(VLOOKUP($C1132,'REACH Bilaga XVII_update'!$B$5:$D$131,3,FALSE)="",NA(),VLOOKUP($C1132,'REACH Bilaga XVII_update'!$B$5:$D$131,3,FALSE)))</f>
        <v>#N/A</v>
      </c>
      <c r="O1132" s="76" t="e">
        <f>IF($C1132="-",IF($A1132="-",IF(VLOOKUP($D1132,' REACH Bilaga 59_update'!$A$5:$E$210,5,FALSE)="",NA(),VLOOKUP($D1132,' REACH Bilaga 59_update'!$A$5:$E$210,5,FALSE)),IF(VLOOKUP($A1132,' REACH Bilaga 59_update'!$D$5:$E$210,2,FALSE)="",NA(),VLOOKUP($A1132,' REACH Bilaga 59_update'!$D$5:$E$210,2,FALSE))),IF(VLOOKUP($C1132,' REACH Bilaga 59_update'!$C$5:$E$210,3,FALSE)="",NA(),VLOOKUP($C1132,' REACH Bilaga 59_update'!$C$5:$E$210,3,FALSE)))</f>
        <v>#N/A</v>
      </c>
      <c r="P1132" s="76" t="e">
        <f>IF(C1132="-",IF(A1132="-",IFERROR(VLOOKUP($D1132,' REACH Bilaga 59_update'!$A$5:$F$210,MATCH(Sammanfattning!P$1,' REACH Bilaga 59_update'!$A$4:$F$4,0),FALSE),VLOOKUP($D1132,'REACH Bilaga XIV_update'!$A$4:$H$110,MATCH(Sammanfattning!P$1,'REACH Bilaga XIV_update'!$A$4:$H$4,0),FALSE)),IFERROR(VLOOKUP($A1132,' REACH Bilaga 59_update'!$D$5:$F$210,MATCH(Sammanfattning!P$1,' REACH Bilaga 59_update'!$D$4:$F$4,0),FALSE),VLOOKUP($A1132,'REACH Bilaga XIV_update'!$D$4:$H$110,MATCH(Sammanfattning!P$1,'REACH Bilaga XIV_update'!$D$4:$H$4,0),FALSE))),IFERROR(VLOOKUP($C1132,' REACH Bilaga 59_update'!$C$5:$F$210,MATCH(Sammanfattning!P$1,' REACH Bilaga 59_update'!$C$4:$F$4,0),FALSE),VLOOKUP($C1132,'REACH Bilaga XIV_update'!$C$4:$H$110,MATCH(Sammanfattning!P$1,'REACH Bilaga XIV_update'!$C$4:$H$4,0),FALSE)))</f>
        <v>#N/A</v>
      </c>
      <c r="Q1132" s="76" t="e">
        <f>IF($C1132="-",IF($A1132="-",IF(VLOOKUP($D1132,'REACH Bilaga XIV_update'!$A$5:$I$110,9,FALSE)="",NA(),VLOOKUP($D1132,'REACH Bilaga XIV_update'!$A$5:$I$110,9,FALSE)),IF(VLOOKUP($A1132,'REACH Bilaga XIV_update'!$D$5:$I$110,6,FALSE)="",NA(),VLOOKUP($A1132,'REACH Bilaga XIV_update'!$D$5:$I$110,6,FALSE))),IF(VLOOKUP($C1132,'REACH Bilaga XIV_update'!$C$5:$I$110,7,FALSE)="",NA(),VLOOKUP($C1132,'REACH Bilaga XIV_update'!$C$5:$I$110,7,FALSE)))</f>
        <v>#N/A</v>
      </c>
      <c r="R1132" s="76" t="e">
        <f>IF($C1132="-",IF($A1132="-",IF(VLOOKUP($D1132,CoRAP_update!$A$5:$O$376,15,FALSE)="",NA(),VLOOKUP($D1132,CoRAP_update!$A$5:$O$376,15,FALSE)),IF(VLOOKUP($A1132,CoRAP_update!$D$5:$O$376,12,FALSE)="",NA(),VLOOKUP($A1132,CoRAP_update!$D$5:$O$376,12,FALSE))),IF(VLOOKUP($C1132,CoRAP_update!$C$5:$O$376,13,FALSE)="",NA(),VLOOKUP($C1132,CoRAP_update!$C$5:$O$376,13,FALSE)))</f>
        <v>#N/A</v>
      </c>
      <c r="S1132" s="144" t="e">
        <f>IF($C1132="-",IF($A1132="-",VLOOKUP($D1132,CoRAP_update!$A$5:$J$376,MATCH(Sammanfattning!S$1,CoRAP_update!$A$4:$J$4,0),FALSE),VLOOKUP($A1132,CoRAP_update!$D$5:$J$376,MATCH(Sammanfattning!S$1,CoRAP_update!$D$4:$J$4,0),FALSE)),VLOOKUP($C1132,CoRAP_update!$C$5:$J$376,MATCH(Sammanfattning!S$1,CoRAP_update!$C$4:$J$4,0),FALSE))</f>
        <v>#N/A</v>
      </c>
      <c r="T1132" s="76" t="e">
        <f>IF($A1132="-",VLOOKUP($D1132,EDC_update!$C$2:$F$450,4,FALSE),VLOOKUP($A1132,EDC_update!$B$2:$F$450,5,FALSE))</f>
        <v>#N/A</v>
      </c>
      <c r="V1132" s="78">
        <f>IF(IFERROR(SEARCH("PBT",P1132),99)=99,IF(IFERROR(SEARCH("suspected PBT",S1132),99)=99,IF(IFERROR(SEARCH("concluded to be PBT",K1132),99)=99,IF(IFERROR(SEARCH("PBT",S1132),99)=99,IF(IFERROR(SEARCH("PBT cand",L1132),99)=99,IF(IFERROR(SEARCH("PBT",L1132),99)=99,IF(IFERROR(SEARCH("persistent, bioackumulative and toxic properties",K1132),99)=99,0,Scoring!$E$3),Scoring!$E$3),Scoring!$E$7),Scoring!$E$3),Scoring!$E$5),Scoring!$E$6),Scoring!$E$3)</f>
        <v>0</v>
      </c>
      <c r="W1132" s="78">
        <f>IF(IFERROR(SEARCH("vPvB",P1132),99)=99,IF(IFERROR(SEARCH("suspected pbt/vPvB",S1132),99)=99,IF(IFERROR(SEARCH("vPvB",S1132),99)=99,IF(IFERROR(SEARCH("concluded to be a vPvB",S1132),99)=99,IF(IFERROR(SEARCH("identified as vPvB",K1132),99)=99,IF(IFERROR(SEARCH("concluded to be a vPvB",K1132),99)=99,IF(IFERROR(SEARCH("concluded to be both pbt and vPvB",S1132),99)=99,IF(IFERROR(SEARCH("concluded to be both pbt and vPvB",K1132),99)=99,0,Scoring!$E$5),Scoring!$E$5),Scoring!$E$5),Scoring!$E$5),Scoring!$E$5),Scoring!$E$4),Scoring!$E$6),Scoring!$E$4)</f>
        <v>0</v>
      </c>
      <c r="X1132" s="78">
        <f>IF(IFERROR(SEARCH("H410",N1132),99)=99,IF(IFERROR(SEARCH("H410",O1132),99)=99,IF(IFERROR(SEARCH("H410",Q1132),99)=99,IF(IFERROR(SEARCH("H410",M1132),99)=99,IF(IFERROR(SEARCH("H410",R1132),99)=99,IF(IFERROR(SEARCH("H411",N1132),99)=99,IF(IFERROR(SEARCH("H411",O1132),99)=99,IF(IFERROR(SEARCH("H411",Q1132),99)=99,IF(IFERROR(SEARCH("H411",M1132),99)=99,IF(IFERROR(SEARCH("H411",R1132),99)=99,IF(IFERROR(SEARCH("H413",N1132),99)=99,IF(IFERROR(SEARCH("H413",O1132),99)=99,IF(IFERROR(SEARCH("H413",Q1132),99)=99,IF(IFERROR(SEARCH("H413",M1132),99)=99,IF(IFERROR(SEARCH("H413",R1132),99)=99,IF(IFERROR(SEARCH("H412",N1132),99)=99,IF(IFERROR(SEARCH("H412",O1132),99)=99,IF(IFERROR(SEARCH("H412",Q1132),99)=99,IF(IFERROR(SEARCH("H412",M1132),99)=99,IF(IFERROR(SEARCH("H412",R1132),99)=99,0,Scoring!$E$2),Scoring!$E$2),Scoring!$E$2),Scoring!$E$2),Scoring!$E$2),Scoring!$E$2),Scoring!$E$2),Scoring!$E$2),Scoring!$E$2),Scoring!$E$2),Scoring!$E$2),Scoring!$E$2),Scoring!$E$2),Scoring!$E$2),Scoring!$E$2),Scoring!$E$2),Scoring!$E$2),Scoring!$E$2),Scoring!$E$2),Scoring!$E$2)</f>
        <v>0</v>
      </c>
      <c r="Y1132" s="78">
        <f>IF(IFERROR(SEARCH("CMR",K1132),99)=99,IF(IFERROR(SEARCH("Suspected CMR",S1132),99)=99,IF(IFERROR(SEARCH("CMR",S1132),99)=99,0,Scoring!$E$8),Scoring!$E$9),Scoring!$E$8)</f>
        <v>0</v>
      </c>
      <c r="Z1132" s="78">
        <f>IF(IFERROR(SEARCH("H350",N1132),99)=99,IF(IFERROR(SEARCH("H350",O1132),99)=99,IF(IFERROR(SEARCH("H350",Q1132),99)=99,IF(IFERROR(SEARCH("H350",M1132),99)=99,IF(IFERROR(SEARCH("H350",R1132),99)=99,IF(IFERROR(SEARCH("H351",N1132),99)=99,IF(IFERROR(SEARCH("H351",O1132),99)=99,IF(IFERROR(SEARCH("H351",Q1132),99)=99,IF(IFERROR(SEARCH("H351",M1132),99)=99,IF(IFERROR(SEARCH("H351",R1132),99)=99,IF(IFERROR(SEARCH("carcinogenic",P1132),99)=99,IF(IFERROR(SEARCH("suspected carcinogenic",S1132),99)=99,0,Scoring!$E$12),Scoring!$E$11),Scoring!$E$10),Scoring!$E$10),Scoring!$E$10),Scoring!$E$10),Scoring!$E$10),Scoring!$E$10),Scoring!$E$10),Scoring!$E$10),Scoring!$E$10),Scoring!$E$10)</f>
        <v>0</v>
      </c>
      <c r="AA1132" s="78">
        <f>IF(IFERROR(SEARCH("H340",N1132),99)=99,IF(IFERROR(SEARCH("H340",O1132),99)=99,IF(IFERROR(SEARCH("H340",Q1132),99)=99,IF(IFERROR(SEARCH("H340",M1132),99)=99,IF(IFERROR(SEARCH("H340",R1132),99)=99,IF(IFERROR(SEARCH("H341",N1132),99)=99,IF(IFERROR(SEARCH("H341",O1132),99)=99,IF(IFERROR(SEARCH("H341",Q1132),99)=99,IF(IFERROR(SEARCH("H341",M1132),99)=99,IF(IFERROR(SEARCH("H341",R1132),99)=99,IF(IFERROR(SEARCH("mutagenic",P1132),99)=99,IF(IFERROR(SEARCH("suspected mutagenic",S1132),99)=99,0,Scoring!$E$15),Scoring!$E$14),Scoring!$E$13),Scoring!$E$13),Scoring!$E$13),Scoring!$E$13),Scoring!$E$13),Scoring!$E$13),Scoring!$E$13),Scoring!$E$13),Scoring!$E$13),Scoring!$E$13)</f>
        <v>0</v>
      </c>
      <c r="AB1132" s="78">
        <f>IF(IFERROR(SEARCH("H360",N1132),99)=99,IF(IFERROR(SEARCH("H360",O1132),99)=99,IF(IFERROR(SEARCH("H360",Q1132),99)=99,IF(IFERROR(SEARCH("H360",M1132),99)=99,IF(IFERROR(SEARCH("H360",R1132),99)=99,IF(IFERROR(SEARCH("H361",N1132),99)=99,IF(IFERROR(SEARCH("H361",O1132),99)=99,IF(IFERROR(SEARCH("H361",Q1132),99)=99,IF(IFERROR(SEARCH("H361",M1132),99)=99,IF(IFERROR(SEARCH("H361",R1132),99)=99,IF(IFERROR(SEARCH("reproduction",P1132),99)=99,IF(IFERROR(SEARCH("suspected reprotoxic",S1132),99)=99,IF(IFERROR(SEARCH("reprotoxic",S1132),99)=99,IF(IFERROR(SEARCH("reprotoxic",K1132),99)=99,0,Scoring!$E$18),Scoring!$E$18),Scoring!$E$19),Scoring!$E$17),Scoring!$E$16),Scoring!$E$16),Scoring!$E$16),Scoring!$E$16),Scoring!$E$16),Scoring!$E$16),Scoring!$E$16),Scoring!$E$16),Scoring!$E$16),Scoring!$E$16)</f>
        <v>0</v>
      </c>
      <c r="AC1132" s="78">
        <f>IF(IFERROR(SEARCH("57f",L1132),99)=99,IF(IFERROR(SEARCH("57(f)",P1132),99)=99,0,Scoring!$E$20),Scoring!$E$20)</f>
        <v>1</v>
      </c>
      <c r="AD1132" s="78">
        <f>IF(IFERROR(SEARCH("CAT1",T1132),99)=99,IF(IFERROR(SEARCH("CAT2",T1132),99)=99,IF(IFERROR(SEARCH("CAT3",T1132),99)=99,IF(IFERROR(SEARCH("concluded to be endocrine",K1132),99)=99,IF(IFERROR(SEARCH("categorised as endocrine",K1132),99)=99,IF(IFERROR(SEARCH("endocrine disrupting",P1132),99)=99,IF(IFERROR(SEARCH("endocrine disrupting",K1132),99)=99,IF(IFERROR(SEARCH("suspected endocrine",S1132),99)=99,IF(IFERROR(SEARCH("potential endocrine",S1132),99)=99,0,Scoring!$E$25),Scoring!$E$25),Scoring!$E$24),Scoring!$E$24),Scoring!$E$24),Scoring!$E$24),Scoring!$E$23),Scoring!$E$22),Scoring!$E$21)</f>
        <v>0</v>
      </c>
      <c r="AE1132" s="78">
        <f>IF(IFERROR(SEARCH("suspected sensitiser",S1132),99)=99,IF(IFERROR(SEARCH("sensitiser",S1132),99)=99,IF(IFERROR(SEARCH("other hazard based concern",S1132),99)=99,0,Scoring!$E$28),Scoring!$E$26),Scoring!$E$27)</f>
        <v>0</v>
      </c>
      <c r="AF1132" s="78">
        <f>IF(IFERROR(M1132,1)=1,IF(IFERROR(N1132,1)=1,IF(IFERROR(O1132,1)=1,IF(IFERROR(Q1132,1)=1,IF(IFERROR(R1132,1)=1,IF(IFERROR(T1132,1)=1,IF(IFERROR(K1132,1)=1,IF(IFERROR(P1132,1)=1,IF(IFERROR(S1132,1)=1,Scoring!$E$29,0),0),0),0),0),0),0),0),0)</f>
        <v>0</v>
      </c>
      <c r="AG1132" s="78">
        <f t="shared" si="79"/>
        <v>1</v>
      </c>
      <c r="AI1132" s="93"/>
      <c r="AJ1132" s="94"/>
      <c r="AK1132" s="76"/>
      <c r="AL1132" s="75"/>
      <c r="AN1132" s="79"/>
      <c r="AO1132" s="79"/>
      <c r="AP1132" s="79"/>
      <c r="AQ1132" s="79"/>
      <c r="AR1132" s="79"/>
      <c r="AS1132" s="78"/>
      <c r="AU1132" s="79">
        <f>IF(IFERROR(F1132,99)=99,IF(IFERROR(G1132,99)=99,IF(IFERROR(H1132,99)=99,IF(IFERROR(I1132,99)=99,IF(IFERROR(E1132,99)=99,IF(IFERROR(J1132,99)=99,0,Scoring!$B$7),Scoring!$B$3),Scoring!$B$2),Scoring!$B$6),Scoring!$B$5),Scoring!$B$4)</f>
        <v>0.3</v>
      </c>
      <c r="AV1132" s="78">
        <f t="shared" si="80"/>
        <v>0.3</v>
      </c>
      <c r="AW1132" s="78"/>
      <c r="AX1132" s="66"/>
      <c r="AY1132" s="78"/>
      <c r="AZ1132" s="76"/>
      <c r="BA1132" s="76"/>
      <c r="BB1132" s="76"/>
    </row>
    <row r="1133" spans="1:54" x14ac:dyDescent="0.25">
      <c r="A1133" s="77" t="s">
        <v>7656</v>
      </c>
      <c r="B1133" s="76" t="str">
        <f>C1133</f>
        <v>-</v>
      </c>
      <c r="C1133" s="77" t="s">
        <v>30</v>
      </c>
      <c r="D1133" s="77" t="s">
        <v>2560</v>
      </c>
      <c r="E1133" s="76" t="str">
        <f>IF(C1133="-",IF(A1133="-",VLOOKUP(D1133,'sin-list 180320_update'!$C$2:$C$835,1,FALSE),VLOOKUP(A1133,'sin-list 180320_update'!$A$2:$A$835,1,FALSE)),VLOOKUP(C1133,'sin-list 180320_update'!$B$2:$B$835,1,FALSE))</f>
        <v>911371-06-7</v>
      </c>
      <c r="F1133" s="76" t="e">
        <f>IF($C1133="-",IF($A1133="-",VLOOKUP($D1133,'REACH Bilaga XVII_update'!$A$5:$A$131,1,FALSE),VLOOKUP($A1133,'REACH Bilaga XVII_update'!$C$5:$C$131,1,FALSE)),VLOOKUP($C1133,'REACH Bilaga XVII_update'!$B$5:$B$131,1,FALSE))</f>
        <v>#N/A</v>
      </c>
      <c r="G1133" s="76" t="e">
        <f>IF($C1133="-",IF($A1133="-",VLOOKUP($D1133,' REACH Bilaga 59_update'!$A$5:$A$210,1,FALSE),VLOOKUP($A1133,' REACH Bilaga 59_update'!$D$5:$D$210,1,FALSE)),VLOOKUP($C1133,' REACH Bilaga 59_update'!$C$5:$C$210,1,FALSE))</f>
        <v>#N/A</v>
      </c>
      <c r="H1133" s="76" t="e">
        <f>IF($C1133="-",IF($A1133="-",VLOOKUP($D1133,'REACH Bilaga XIV_update'!$A$5:$A$110,1,FALSE),VLOOKUP($A1133,'REACH Bilaga XIV_update'!$D$5:$D$110,1,FALSE)),VLOOKUP($C1133,'REACH Bilaga XIV_update'!$C$5:$C$110,1,FALSE))</f>
        <v>#N/A</v>
      </c>
      <c r="I1133" s="76" t="e">
        <f>IF($C1133="-",IF($A1133="-",VLOOKUP($D1133,CoRAP_update!$A$5:$A$376,1,FALSE),VLOOKUP($A1133,CoRAP_update!$D$5:$D$376,1,FALSE)),VLOOKUP($C1133,CoRAP_update!$C$5:$C$376,1,FALSE))</f>
        <v>#N/A</v>
      </c>
      <c r="J1133" s="76" t="e">
        <f>IF($C1133="-",IF($A1133="-",VLOOKUP($D1133,EDC_update!$C$2:$C$450,1,FALSE),VLOOKUP($A1133,EDC_update!$B$2:$B$450,1,FALSE)),VLOOKUP($C1133,EDC_update!$L$2:$L$450,1,FALSE))</f>
        <v>#N/A</v>
      </c>
      <c r="K1133" s="76" t="str">
        <f>IF($C1133="-",IF($A1133="-",IF(VLOOKUP($D1133,'sin-list 180320_update'!$C$2:$S$835,3,FALSE)="",NA(),VLOOKUP($D1133,'sin-list 180320_update'!$C$2:$S$835,3,FALSE)),IF(VLOOKUP($A1133,'sin-list 180320_update'!$A$2:$S$835,5,FALSE)="",NA(),VLOOKUP($A1133,'sin-list 180320_update'!$A$2:$S$835,5,FALSE))),IF(VLOOKUP($C1133,'sin-list 180320_update'!$B$2:$S$835,4,FALSE)="",NA(),VLOOKUP($C1133,'sin-list 180320_update'!$B$2:$S$835,4,FALSE)))</f>
        <v>Substance is concluded to be an endocrine disruptor SVHC by ECHA Member State Committee.</v>
      </c>
      <c r="L1133" s="76" t="str">
        <f>IF($C1133="-",IF($A1133="-",VLOOKUP($D1133,'sin-list 180320_update'!$C$2:$S$835,6,FALSE),VLOOKUP($A1133,'sin-list 180320_update'!$A$2:$S$835,8,FALSE)),VLOOKUP($C1133,'sin-list 180320_update'!$B$2:$S$835,7,FALSE))</f>
        <v>Official classification missing - 57f substance</v>
      </c>
      <c r="M1133" s="76" t="e">
        <f>IF($C1133="-",IF($A1133="-",IF(VLOOKUP($D1133,'sin-list 180320_update'!$C$2:$S$835,8,FALSE)="",NA(),VLOOKUP($D1133,'sin-list 180320_update'!$C$2:$S$835,8,FALSE)),IF(VLOOKUP($A1133,'sin-list 180320_update'!$A$2:$S$835,10,FALSE)="",NA(),VLOOKUP($A1133,'sin-list 180320_update'!$A$2:$S$835,10,FALSE))),IF(VLOOKUP($C1133,'sin-list 180320_update'!$B$2:$S$835,9,FALSE)="",NA(),VLOOKUP($C1133,'sin-list 180320_update'!$B$2:$S$835,9,FALSE)))</f>
        <v>#N/A</v>
      </c>
      <c r="N1133" s="76" t="e">
        <f>IF($C1133="-",IF($A1133="-",IF(VLOOKUP($D1133,'REACH Bilaga XVII_update'!$A$5:$E$131,4,FALSE)="",NA(),VLOOKUP($D1133,'REACH Bilaga XVII_update'!$A$5:$E$131,4,FALSE)),IF(VLOOKUP($A1133,'REACH Bilaga XVII_update'!$C$5:$D$131,2,FALSE)="",NA(),VLOOKUP($A1133,'REACH Bilaga XVII_update'!$C$5:$D$131,2,FALSE))),IF(VLOOKUP($C1133,'REACH Bilaga XVII_update'!$B$5:$D$131,3,FALSE)="",NA(),VLOOKUP($C1133,'REACH Bilaga XVII_update'!$B$5:$D$131,3,FALSE)))</f>
        <v>#N/A</v>
      </c>
      <c r="O1133" s="76" t="e">
        <f>IF($C1133="-",IF($A1133="-",IF(VLOOKUP($D1133,' REACH Bilaga 59_update'!$A$5:$E$210,5,FALSE)="",NA(),VLOOKUP($D1133,' REACH Bilaga 59_update'!$A$5:$E$210,5,FALSE)),IF(VLOOKUP($A1133,' REACH Bilaga 59_update'!$D$5:$E$210,2,FALSE)="",NA(),VLOOKUP($A1133,' REACH Bilaga 59_update'!$D$5:$E$210,2,FALSE))),IF(VLOOKUP($C1133,' REACH Bilaga 59_update'!$C$5:$E$210,3,FALSE)="",NA(),VLOOKUP($C1133,' REACH Bilaga 59_update'!$C$5:$E$210,3,FALSE)))</f>
        <v>#N/A</v>
      </c>
      <c r="P1133" s="76" t="e">
        <f>IF(C1133="-",IF(A1133="-",IFERROR(VLOOKUP($D1133,' REACH Bilaga 59_update'!$A$5:$F$210,MATCH(Sammanfattning!P$1,' REACH Bilaga 59_update'!$A$4:$F$4,0),FALSE),VLOOKUP($D1133,'REACH Bilaga XIV_update'!$A$4:$H$110,MATCH(Sammanfattning!P$1,'REACH Bilaga XIV_update'!$A$4:$H$4,0),FALSE)),IFERROR(VLOOKUP($A1133,' REACH Bilaga 59_update'!$D$5:$F$210,MATCH(Sammanfattning!P$1,' REACH Bilaga 59_update'!$D$4:$F$4,0),FALSE),VLOOKUP($A1133,'REACH Bilaga XIV_update'!$D$4:$H$110,MATCH(Sammanfattning!P$1,'REACH Bilaga XIV_update'!$D$4:$H$4,0),FALSE))),IFERROR(VLOOKUP($C1133,' REACH Bilaga 59_update'!$C$5:$F$210,MATCH(Sammanfattning!P$1,' REACH Bilaga 59_update'!$C$4:$F$4,0),FALSE),VLOOKUP($C1133,'REACH Bilaga XIV_update'!$C$4:$H$110,MATCH(Sammanfattning!P$1,'REACH Bilaga XIV_update'!$C$4:$H$4,0),FALSE)))</f>
        <v>#N/A</v>
      </c>
      <c r="Q1133" s="76" t="e">
        <f>IF($C1133="-",IF($A1133="-",IF(VLOOKUP($D1133,'REACH Bilaga XIV_update'!$A$5:$I$110,9,FALSE)="",NA(),VLOOKUP($D1133,'REACH Bilaga XIV_update'!$A$5:$I$110,9,FALSE)),IF(VLOOKUP($A1133,'REACH Bilaga XIV_update'!$D$5:$I$110,6,FALSE)="",NA(),VLOOKUP($A1133,'REACH Bilaga XIV_update'!$D$5:$I$110,6,FALSE))),IF(VLOOKUP($C1133,'REACH Bilaga XIV_update'!$C$5:$I$110,7,FALSE)="",NA(),VLOOKUP($C1133,'REACH Bilaga XIV_update'!$C$5:$I$110,7,FALSE)))</f>
        <v>#N/A</v>
      </c>
      <c r="R1133" s="76" t="e">
        <f>IF($C1133="-",IF($A1133="-",IF(VLOOKUP($D1133,CoRAP_update!$A$5:$O$376,15,FALSE)="",NA(),VLOOKUP($D1133,CoRAP_update!$A$5:$O$376,15,FALSE)),IF(VLOOKUP($A1133,CoRAP_update!$D$5:$O$376,12,FALSE)="",NA(),VLOOKUP($A1133,CoRAP_update!$D$5:$O$376,12,FALSE))),IF(VLOOKUP($C1133,CoRAP_update!$C$5:$O$376,13,FALSE)="",NA(),VLOOKUP($C1133,CoRAP_update!$C$5:$O$376,13,FALSE)))</f>
        <v>#N/A</v>
      </c>
      <c r="S1133" s="144" t="e">
        <f>IF($C1133="-",IF($A1133="-",VLOOKUP($D1133,CoRAP_update!$A$5:$J$376,MATCH(Sammanfattning!S$1,CoRAP_update!$A$4:$J$4,0),FALSE),VLOOKUP($A1133,CoRAP_update!$D$5:$J$376,MATCH(Sammanfattning!S$1,CoRAP_update!$D$4:$J$4,0),FALSE)),VLOOKUP($C1133,CoRAP_update!$C$5:$J$376,MATCH(Sammanfattning!S$1,CoRAP_update!$C$4:$J$4,0),FALSE))</f>
        <v>#N/A</v>
      </c>
      <c r="T1133" s="76" t="e">
        <f>IF($A1133="-",VLOOKUP($D1133,EDC_update!$C$2:$F$450,4,FALSE),VLOOKUP($A1133,EDC_update!$B$2:$F$450,5,FALSE))</f>
        <v>#N/A</v>
      </c>
      <c r="V1133" s="78">
        <f>IF(IFERROR(SEARCH("PBT",P1133),99)=99,IF(IFERROR(SEARCH("suspected PBT",S1133),99)=99,IF(IFERROR(SEARCH("concluded to be PBT",K1133),99)=99,IF(IFERROR(SEARCH("PBT",S1133),99)=99,IF(IFERROR(SEARCH("PBT cand",L1133),99)=99,IF(IFERROR(SEARCH("PBT",L1133),99)=99,IF(IFERROR(SEARCH("persistent, bioackumulative and toxic properties",K1133),99)=99,0,Scoring!$E$3),Scoring!$E$3),Scoring!$E$7),Scoring!$E$3),Scoring!$E$5),Scoring!$E$6),Scoring!$E$3)</f>
        <v>0</v>
      </c>
      <c r="W1133" s="78">
        <f>IF(IFERROR(SEARCH("vPvB",P1133),99)=99,IF(IFERROR(SEARCH("suspected pbt/vPvB",S1133),99)=99,IF(IFERROR(SEARCH("vPvB",S1133),99)=99,IF(IFERROR(SEARCH("concluded to be a vPvB",S1133),99)=99,IF(IFERROR(SEARCH("identified as vPvB",K1133),99)=99,IF(IFERROR(SEARCH("concluded to be a vPvB",K1133),99)=99,IF(IFERROR(SEARCH("concluded to be both pbt and vPvB",S1133),99)=99,IF(IFERROR(SEARCH("concluded to be both pbt and vPvB",K1133),99)=99,0,Scoring!$E$5),Scoring!$E$5),Scoring!$E$5),Scoring!$E$5),Scoring!$E$5),Scoring!$E$4),Scoring!$E$6),Scoring!$E$4)</f>
        <v>0</v>
      </c>
      <c r="X1133" s="78">
        <f>IF(IFERROR(SEARCH("H410",N1133),99)=99,IF(IFERROR(SEARCH("H410",O1133),99)=99,IF(IFERROR(SEARCH("H410",Q1133),99)=99,IF(IFERROR(SEARCH("H410",M1133),99)=99,IF(IFERROR(SEARCH("H410",R1133),99)=99,IF(IFERROR(SEARCH("H411",N1133),99)=99,IF(IFERROR(SEARCH("H411",O1133),99)=99,IF(IFERROR(SEARCH("H411",Q1133),99)=99,IF(IFERROR(SEARCH("H411",M1133),99)=99,IF(IFERROR(SEARCH("H411",R1133),99)=99,IF(IFERROR(SEARCH("H413",N1133),99)=99,IF(IFERROR(SEARCH("H413",O1133),99)=99,IF(IFERROR(SEARCH("H413",Q1133),99)=99,IF(IFERROR(SEARCH("H413",M1133),99)=99,IF(IFERROR(SEARCH("H413",R1133),99)=99,IF(IFERROR(SEARCH("H412",N1133),99)=99,IF(IFERROR(SEARCH("H412",O1133),99)=99,IF(IFERROR(SEARCH("H412",Q1133),99)=99,IF(IFERROR(SEARCH("H412",M1133),99)=99,IF(IFERROR(SEARCH("H412",R1133),99)=99,0,Scoring!$E$2),Scoring!$E$2),Scoring!$E$2),Scoring!$E$2),Scoring!$E$2),Scoring!$E$2),Scoring!$E$2),Scoring!$E$2),Scoring!$E$2),Scoring!$E$2),Scoring!$E$2),Scoring!$E$2),Scoring!$E$2),Scoring!$E$2),Scoring!$E$2),Scoring!$E$2),Scoring!$E$2),Scoring!$E$2),Scoring!$E$2),Scoring!$E$2)</f>
        <v>0</v>
      </c>
      <c r="Y1133" s="78">
        <f>IF(IFERROR(SEARCH("CMR",K1133),99)=99,IF(IFERROR(SEARCH("Suspected CMR",S1133),99)=99,IF(IFERROR(SEARCH("CMR",S1133),99)=99,0,Scoring!$E$8),Scoring!$E$9),Scoring!$E$8)</f>
        <v>0</v>
      </c>
      <c r="Z1133" s="78">
        <f>IF(IFERROR(SEARCH("H350",N1133),99)=99,IF(IFERROR(SEARCH("H350",O1133),99)=99,IF(IFERROR(SEARCH("H350",Q1133),99)=99,IF(IFERROR(SEARCH("H350",M1133),99)=99,IF(IFERROR(SEARCH("H350",R1133),99)=99,IF(IFERROR(SEARCH("H351",N1133),99)=99,IF(IFERROR(SEARCH("H351",O1133),99)=99,IF(IFERROR(SEARCH("H351",Q1133),99)=99,IF(IFERROR(SEARCH("H351",M1133),99)=99,IF(IFERROR(SEARCH("H351",R1133),99)=99,IF(IFERROR(SEARCH("carcinogenic",P1133),99)=99,IF(IFERROR(SEARCH("suspected carcinogenic",S1133),99)=99,0,Scoring!$E$12),Scoring!$E$11),Scoring!$E$10),Scoring!$E$10),Scoring!$E$10),Scoring!$E$10),Scoring!$E$10),Scoring!$E$10),Scoring!$E$10),Scoring!$E$10),Scoring!$E$10),Scoring!$E$10)</f>
        <v>0</v>
      </c>
      <c r="AA1133" s="78">
        <f>IF(IFERROR(SEARCH("H340",N1133),99)=99,IF(IFERROR(SEARCH("H340",O1133),99)=99,IF(IFERROR(SEARCH("H340",Q1133),99)=99,IF(IFERROR(SEARCH("H340",M1133),99)=99,IF(IFERROR(SEARCH("H340",R1133),99)=99,IF(IFERROR(SEARCH("H341",N1133),99)=99,IF(IFERROR(SEARCH("H341",O1133),99)=99,IF(IFERROR(SEARCH("H341",Q1133),99)=99,IF(IFERROR(SEARCH("H341",M1133),99)=99,IF(IFERROR(SEARCH("H341",R1133),99)=99,IF(IFERROR(SEARCH("mutagenic",P1133),99)=99,IF(IFERROR(SEARCH("suspected mutagenic",S1133),99)=99,0,Scoring!$E$15),Scoring!$E$14),Scoring!$E$13),Scoring!$E$13),Scoring!$E$13),Scoring!$E$13),Scoring!$E$13),Scoring!$E$13),Scoring!$E$13),Scoring!$E$13),Scoring!$E$13),Scoring!$E$13)</f>
        <v>0</v>
      </c>
      <c r="AB1133" s="78">
        <f>IF(IFERROR(SEARCH("H360",N1133),99)=99,IF(IFERROR(SEARCH("H360",O1133),99)=99,IF(IFERROR(SEARCH("H360",Q1133),99)=99,IF(IFERROR(SEARCH("H360",M1133),99)=99,IF(IFERROR(SEARCH("H360",R1133),99)=99,IF(IFERROR(SEARCH("H361",N1133),99)=99,IF(IFERROR(SEARCH("H361",O1133),99)=99,IF(IFERROR(SEARCH("H361",Q1133),99)=99,IF(IFERROR(SEARCH("H361",M1133),99)=99,IF(IFERROR(SEARCH("H361",R1133),99)=99,IF(IFERROR(SEARCH("reproduction",P1133),99)=99,IF(IFERROR(SEARCH("suspected reprotoxic",S1133),99)=99,IF(IFERROR(SEARCH("reprotoxic",S1133),99)=99,IF(IFERROR(SEARCH("reprotoxic",K1133),99)=99,0,Scoring!$E$18),Scoring!$E$18),Scoring!$E$19),Scoring!$E$17),Scoring!$E$16),Scoring!$E$16),Scoring!$E$16),Scoring!$E$16),Scoring!$E$16),Scoring!$E$16),Scoring!$E$16),Scoring!$E$16),Scoring!$E$16),Scoring!$E$16)</f>
        <v>0</v>
      </c>
      <c r="AC1133" s="78">
        <f>IF(IFERROR(SEARCH("57f",L1133),99)=99,IF(IFERROR(SEARCH("57(f)",P1133),99)=99,0,Scoring!$E$20),Scoring!$E$20)</f>
        <v>1</v>
      </c>
      <c r="AD1133" s="78">
        <f>IF(IFERROR(SEARCH("CAT1",T1133),99)=99,IF(IFERROR(SEARCH("CAT2",T1133),99)=99,IF(IFERROR(SEARCH("CAT3",T1133),99)=99,IF(IFERROR(SEARCH("concluded to be endocrine",K1133),99)=99,IF(IFERROR(SEARCH("categorised as endocrine",K1133),99)=99,IF(IFERROR(SEARCH("endocrine disrupting",P1133),99)=99,IF(IFERROR(SEARCH("endocrine disrupting",K1133),99)=99,IF(IFERROR(SEARCH("suspected endocrine",S1133),99)=99,IF(IFERROR(SEARCH("potential endocrine",S1133),99)=99,0,Scoring!$E$25),Scoring!$E$25),Scoring!$E$24),Scoring!$E$24),Scoring!$E$24),Scoring!$E$24),Scoring!$E$23),Scoring!$E$22),Scoring!$E$21)</f>
        <v>0</v>
      </c>
      <c r="AE1133" s="78">
        <f>IF(IFERROR(SEARCH("suspected sensitiser",S1133),99)=99,IF(IFERROR(SEARCH("sensitiser",S1133),99)=99,IF(IFERROR(SEARCH("other hazard based concern",S1133),99)=99,0,Scoring!$E$28),Scoring!$E$26),Scoring!$E$27)</f>
        <v>0</v>
      </c>
      <c r="AF1133" s="78">
        <f>IF(IFERROR(M1133,1)=1,IF(IFERROR(N1133,1)=1,IF(IFERROR(O1133,1)=1,IF(IFERROR(Q1133,1)=1,IF(IFERROR(R1133,1)=1,IF(IFERROR(T1133,1)=1,IF(IFERROR(K1133,1)=1,IF(IFERROR(P1133,1)=1,IF(IFERROR(S1133,1)=1,Scoring!$E$29,0),0),0),0),0),0),0),0),0)</f>
        <v>0</v>
      </c>
      <c r="AG1133" s="78">
        <f t="shared" si="79"/>
        <v>1</v>
      </c>
      <c r="AI1133" s="93"/>
      <c r="AJ1133" s="94"/>
      <c r="AK1133" s="76"/>
      <c r="AL1133" s="75"/>
      <c r="AN1133" s="79"/>
      <c r="AO1133" s="79"/>
      <c r="AP1133" s="79"/>
      <c r="AQ1133" s="79"/>
      <c r="AR1133" s="79"/>
      <c r="AS1133" s="78"/>
      <c r="AU1133" s="79">
        <f>IF(IFERROR(F1133,99)=99,IF(IFERROR(G1133,99)=99,IF(IFERROR(H1133,99)=99,IF(IFERROR(I1133,99)=99,IF(IFERROR(E1133,99)=99,IF(IFERROR(J1133,99)=99,0,Scoring!$B$7),Scoring!$B$3),Scoring!$B$2),Scoring!$B$6),Scoring!$B$5),Scoring!$B$4)</f>
        <v>0.3</v>
      </c>
      <c r="AV1133" s="78">
        <f t="shared" si="80"/>
        <v>0.3</v>
      </c>
      <c r="AW1133" s="78"/>
      <c r="AX1133" s="66"/>
      <c r="AY1133" s="78"/>
      <c r="AZ1133" s="76"/>
      <c r="BA1133" s="76"/>
      <c r="BB1133" s="76"/>
    </row>
    <row r="1134" spans="1:54" x14ac:dyDescent="0.25">
      <c r="A1134" s="77" t="s">
        <v>7657</v>
      </c>
      <c r="B1134" s="76" t="str">
        <f>C1134</f>
        <v>-</v>
      </c>
      <c r="C1134" s="77" t="s">
        <v>30</v>
      </c>
      <c r="D1134" s="77" t="s">
        <v>2561</v>
      </c>
      <c r="E1134" s="76" t="str">
        <f>IF(C1134="-",IF(A1134="-",VLOOKUP(D1134,'sin-list 180320_update'!$C$2:$C$835,1,FALSE),VLOOKUP(A1134,'sin-list 180320_update'!$A$2:$A$835,1,FALSE)),VLOOKUP(C1134,'sin-list 180320_update'!$B$2:$B$835,1,FALSE))</f>
        <v>911371-07-8</v>
      </c>
      <c r="F1134" s="76" t="e">
        <f>IF($C1134="-",IF($A1134="-",VLOOKUP($D1134,'REACH Bilaga XVII_update'!$A$5:$A$131,1,FALSE),VLOOKUP($A1134,'REACH Bilaga XVII_update'!$C$5:$C$131,1,FALSE)),VLOOKUP($C1134,'REACH Bilaga XVII_update'!$B$5:$B$131,1,FALSE))</f>
        <v>#N/A</v>
      </c>
      <c r="G1134" s="76" t="e">
        <f>IF($C1134="-",IF($A1134="-",VLOOKUP($D1134,' REACH Bilaga 59_update'!$A$5:$A$210,1,FALSE),VLOOKUP($A1134,' REACH Bilaga 59_update'!$D$5:$D$210,1,FALSE)),VLOOKUP($C1134,' REACH Bilaga 59_update'!$C$5:$C$210,1,FALSE))</f>
        <v>#N/A</v>
      </c>
      <c r="H1134" s="76" t="e">
        <f>IF($C1134="-",IF($A1134="-",VLOOKUP($D1134,'REACH Bilaga XIV_update'!$A$5:$A$110,1,FALSE),VLOOKUP($A1134,'REACH Bilaga XIV_update'!$D$5:$D$110,1,FALSE)),VLOOKUP($C1134,'REACH Bilaga XIV_update'!$C$5:$C$110,1,FALSE))</f>
        <v>#N/A</v>
      </c>
      <c r="I1134" s="76" t="e">
        <f>IF($C1134="-",IF($A1134="-",VLOOKUP($D1134,CoRAP_update!$A$5:$A$376,1,FALSE),VLOOKUP($A1134,CoRAP_update!$D$5:$D$376,1,FALSE)),VLOOKUP($C1134,CoRAP_update!$C$5:$C$376,1,FALSE))</f>
        <v>#N/A</v>
      </c>
      <c r="J1134" s="76" t="e">
        <f>IF($C1134="-",IF($A1134="-",VLOOKUP($D1134,EDC_update!$C$2:$C$450,1,FALSE),VLOOKUP($A1134,EDC_update!$B$2:$B$450,1,FALSE)),VLOOKUP($C1134,EDC_update!$L$2:$L$450,1,FALSE))</f>
        <v>#N/A</v>
      </c>
      <c r="K1134" s="76" t="str">
        <f>IF($C1134="-",IF($A1134="-",IF(VLOOKUP($D1134,'sin-list 180320_update'!$C$2:$S$835,3,FALSE)="",NA(),VLOOKUP($D1134,'sin-list 180320_update'!$C$2:$S$835,3,FALSE)),IF(VLOOKUP($A1134,'sin-list 180320_update'!$A$2:$S$835,5,FALSE)="",NA(),VLOOKUP($A1134,'sin-list 180320_update'!$A$2:$S$835,5,FALSE))),IF(VLOOKUP($C1134,'sin-list 180320_update'!$B$2:$S$835,4,FALSE)="",NA(),VLOOKUP($C1134,'sin-list 180320_update'!$B$2:$S$835,4,FALSE)))</f>
        <v>Substance is concluded to be an endocrine disruptor SVHC by ECHA Member State Committee.</v>
      </c>
      <c r="L1134" s="76" t="str">
        <f>IF($C1134="-",IF($A1134="-",VLOOKUP($D1134,'sin-list 180320_update'!$C$2:$S$835,6,FALSE),VLOOKUP($A1134,'sin-list 180320_update'!$A$2:$S$835,8,FALSE)),VLOOKUP($C1134,'sin-list 180320_update'!$B$2:$S$835,7,FALSE))</f>
        <v>Official classification missing - 57f substance</v>
      </c>
      <c r="M1134" s="76" t="e">
        <f>IF($C1134="-",IF($A1134="-",IF(VLOOKUP($D1134,'sin-list 180320_update'!$C$2:$S$835,8,FALSE)="",NA(),VLOOKUP($D1134,'sin-list 180320_update'!$C$2:$S$835,8,FALSE)),IF(VLOOKUP($A1134,'sin-list 180320_update'!$A$2:$S$835,10,FALSE)="",NA(),VLOOKUP($A1134,'sin-list 180320_update'!$A$2:$S$835,10,FALSE))),IF(VLOOKUP($C1134,'sin-list 180320_update'!$B$2:$S$835,9,FALSE)="",NA(),VLOOKUP($C1134,'sin-list 180320_update'!$B$2:$S$835,9,FALSE)))</f>
        <v>#N/A</v>
      </c>
      <c r="N1134" s="76" t="e">
        <f>IF($C1134="-",IF($A1134="-",IF(VLOOKUP($D1134,'REACH Bilaga XVII_update'!$A$5:$E$131,4,FALSE)="",NA(),VLOOKUP($D1134,'REACH Bilaga XVII_update'!$A$5:$E$131,4,FALSE)),IF(VLOOKUP($A1134,'REACH Bilaga XVII_update'!$C$5:$D$131,2,FALSE)="",NA(),VLOOKUP($A1134,'REACH Bilaga XVII_update'!$C$5:$D$131,2,FALSE))),IF(VLOOKUP($C1134,'REACH Bilaga XVII_update'!$B$5:$D$131,3,FALSE)="",NA(),VLOOKUP($C1134,'REACH Bilaga XVII_update'!$B$5:$D$131,3,FALSE)))</f>
        <v>#N/A</v>
      </c>
      <c r="O1134" s="76" t="e">
        <f>IF($C1134="-",IF($A1134="-",IF(VLOOKUP($D1134,' REACH Bilaga 59_update'!$A$5:$E$210,5,FALSE)="",NA(),VLOOKUP($D1134,' REACH Bilaga 59_update'!$A$5:$E$210,5,FALSE)),IF(VLOOKUP($A1134,' REACH Bilaga 59_update'!$D$5:$E$210,2,FALSE)="",NA(),VLOOKUP($A1134,' REACH Bilaga 59_update'!$D$5:$E$210,2,FALSE))),IF(VLOOKUP($C1134,' REACH Bilaga 59_update'!$C$5:$E$210,3,FALSE)="",NA(),VLOOKUP($C1134,' REACH Bilaga 59_update'!$C$5:$E$210,3,FALSE)))</f>
        <v>#N/A</v>
      </c>
      <c r="P1134" s="76" t="e">
        <f>IF(C1134="-",IF(A1134="-",IFERROR(VLOOKUP($D1134,' REACH Bilaga 59_update'!$A$5:$F$210,MATCH(Sammanfattning!P$1,' REACH Bilaga 59_update'!$A$4:$F$4,0),FALSE),VLOOKUP($D1134,'REACH Bilaga XIV_update'!$A$4:$H$110,MATCH(Sammanfattning!P$1,'REACH Bilaga XIV_update'!$A$4:$H$4,0),FALSE)),IFERROR(VLOOKUP($A1134,' REACH Bilaga 59_update'!$D$5:$F$210,MATCH(Sammanfattning!P$1,' REACH Bilaga 59_update'!$D$4:$F$4,0),FALSE),VLOOKUP($A1134,'REACH Bilaga XIV_update'!$D$4:$H$110,MATCH(Sammanfattning!P$1,'REACH Bilaga XIV_update'!$D$4:$H$4,0),FALSE))),IFERROR(VLOOKUP($C1134,' REACH Bilaga 59_update'!$C$5:$F$210,MATCH(Sammanfattning!P$1,' REACH Bilaga 59_update'!$C$4:$F$4,0),FALSE),VLOOKUP($C1134,'REACH Bilaga XIV_update'!$C$4:$H$110,MATCH(Sammanfattning!P$1,'REACH Bilaga XIV_update'!$C$4:$H$4,0),FALSE)))</f>
        <v>#N/A</v>
      </c>
      <c r="Q1134" s="76" t="e">
        <f>IF($C1134="-",IF($A1134="-",IF(VLOOKUP($D1134,'REACH Bilaga XIV_update'!$A$5:$I$110,9,FALSE)="",NA(),VLOOKUP($D1134,'REACH Bilaga XIV_update'!$A$5:$I$110,9,FALSE)),IF(VLOOKUP($A1134,'REACH Bilaga XIV_update'!$D$5:$I$110,6,FALSE)="",NA(),VLOOKUP($A1134,'REACH Bilaga XIV_update'!$D$5:$I$110,6,FALSE))),IF(VLOOKUP($C1134,'REACH Bilaga XIV_update'!$C$5:$I$110,7,FALSE)="",NA(),VLOOKUP($C1134,'REACH Bilaga XIV_update'!$C$5:$I$110,7,FALSE)))</f>
        <v>#N/A</v>
      </c>
      <c r="R1134" s="76" t="e">
        <f>IF($C1134="-",IF($A1134="-",IF(VLOOKUP($D1134,CoRAP_update!$A$5:$O$376,15,FALSE)="",NA(),VLOOKUP($D1134,CoRAP_update!$A$5:$O$376,15,FALSE)),IF(VLOOKUP($A1134,CoRAP_update!$D$5:$O$376,12,FALSE)="",NA(),VLOOKUP($A1134,CoRAP_update!$D$5:$O$376,12,FALSE))),IF(VLOOKUP($C1134,CoRAP_update!$C$5:$O$376,13,FALSE)="",NA(),VLOOKUP($C1134,CoRAP_update!$C$5:$O$376,13,FALSE)))</f>
        <v>#N/A</v>
      </c>
      <c r="S1134" s="144" t="e">
        <f>IF($C1134="-",IF($A1134="-",VLOOKUP($D1134,CoRAP_update!$A$5:$J$376,MATCH(Sammanfattning!S$1,CoRAP_update!$A$4:$J$4,0),FALSE),VLOOKUP($A1134,CoRAP_update!$D$5:$J$376,MATCH(Sammanfattning!S$1,CoRAP_update!$D$4:$J$4,0),FALSE)),VLOOKUP($C1134,CoRAP_update!$C$5:$J$376,MATCH(Sammanfattning!S$1,CoRAP_update!$C$4:$J$4,0),FALSE))</f>
        <v>#N/A</v>
      </c>
      <c r="T1134" s="76" t="e">
        <f>IF($A1134="-",VLOOKUP($D1134,EDC_update!$C$2:$F$450,4,FALSE),VLOOKUP($A1134,EDC_update!$B$2:$F$450,5,FALSE))</f>
        <v>#N/A</v>
      </c>
      <c r="V1134" s="78">
        <f>IF(IFERROR(SEARCH("PBT",P1134),99)=99,IF(IFERROR(SEARCH("suspected PBT",S1134),99)=99,IF(IFERROR(SEARCH("concluded to be PBT",K1134),99)=99,IF(IFERROR(SEARCH("PBT",S1134),99)=99,IF(IFERROR(SEARCH("PBT cand",L1134),99)=99,IF(IFERROR(SEARCH("PBT",L1134),99)=99,IF(IFERROR(SEARCH("persistent, bioackumulative and toxic properties",K1134),99)=99,0,Scoring!$E$3),Scoring!$E$3),Scoring!$E$7),Scoring!$E$3),Scoring!$E$5),Scoring!$E$6),Scoring!$E$3)</f>
        <v>0</v>
      </c>
      <c r="W1134" s="78">
        <f>IF(IFERROR(SEARCH("vPvB",P1134),99)=99,IF(IFERROR(SEARCH("suspected pbt/vPvB",S1134),99)=99,IF(IFERROR(SEARCH("vPvB",S1134),99)=99,IF(IFERROR(SEARCH("concluded to be a vPvB",S1134),99)=99,IF(IFERROR(SEARCH("identified as vPvB",K1134),99)=99,IF(IFERROR(SEARCH("concluded to be a vPvB",K1134),99)=99,IF(IFERROR(SEARCH("concluded to be both pbt and vPvB",S1134),99)=99,IF(IFERROR(SEARCH("concluded to be both pbt and vPvB",K1134),99)=99,0,Scoring!$E$5),Scoring!$E$5),Scoring!$E$5),Scoring!$E$5),Scoring!$E$5),Scoring!$E$4),Scoring!$E$6),Scoring!$E$4)</f>
        <v>0</v>
      </c>
      <c r="X1134" s="78">
        <f>IF(IFERROR(SEARCH("H410",N1134),99)=99,IF(IFERROR(SEARCH("H410",O1134),99)=99,IF(IFERROR(SEARCH("H410",Q1134),99)=99,IF(IFERROR(SEARCH("H410",M1134),99)=99,IF(IFERROR(SEARCH("H410",R1134),99)=99,IF(IFERROR(SEARCH("H411",N1134),99)=99,IF(IFERROR(SEARCH("H411",O1134),99)=99,IF(IFERROR(SEARCH("H411",Q1134),99)=99,IF(IFERROR(SEARCH("H411",M1134),99)=99,IF(IFERROR(SEARCH("H411",R1134),99)=99,IF(IFERROR(SEARCH("H413",N1134),99)=99,IF(IFERROR(SEARCH("H413",O1134),99)=99,IF(IFERROR(SEARCH("H413",Q1134),99)=99,IF(IFERROR(SEARCH("H413",M1134),99)=99,IF(IFERROR(SEARCH("H413",R1134),99)=99,IF(IFERROR(SEARCH("H412",N1134),99)=99,IF(IFERROR(SEARCH("H412",O1134),99)=99,IF(IFERROR(SEARCH("H412",Q1134),99)=99,IF(IFERROR(SEARCH("H412",M1134),99)=99,IF(IFERROR(SEARCH("H412",R1134),99)=99,0,Scoring!$E$2),Scoring!$E$2),Scoring!$E$2),Scoring!$E$2),Scoring!$E$2),Scoring!$E$2),Scoring!$E$2),Scoring!$E$2),Scoring!$E$2),Scoring!$E$2),Scoring!$E$2),Scoring!$E$2),Scoring!$E$2),Scoring!$E$2),Scoring!$E$2),Scoring!$E$2),Scoring!$E$2),Scoring!$E$2),Scoring!$E$2),Scoring!$E$2)</f>
        <v>0</v>
      </c>
      <c r="Y1134" s="78">
        <f>IF(IFERROR(SEARCH("CMR",K1134),99)=99,IF(IFERROR(SEARCH("Suspected CMR",S1134),99)=99,IF(IFERROR(SEARCH("CMR",S1134),99)=99,0,Scoring!$E$8),Scoring!$E$9),Scoring!$E$8)</f>
        <v>0</v>
      </c>
      <c r="Z1134" s="78">
        <f>IF(IFERROR(SEARCH("H350",N1134),99)=99,IF(IFERROR(SEARCH("H350",O1134),99)=99,IF(IFERROR(SEARCH("H350",Q1134),99)=99,IF(IFERROR(SEARCH("H350",M1134),99)=99,IF(IFERROR(SEARCH("H350",R1134),99)=99,IF(IFERROR(SEARCH("H351",N1134),99)=99,IF(IFERROR(SEARCH("H351",O1134),99)=99,IF(IFERROR(SEARCH("H351",Q1134),99)=99,IF(IFERROR(SEARCH("H351",M1134),99)=99,IF(IFERROR(SEARCH("H351",R1134),99)=99,IF(IFERROR(SEARCH("carcinogenic",P1134),99)=99,IF(IFERROR(SEARCH("suspected carcinogenic",S1134),99)=99,0,Scoring!$E$12),Scoring!$E$11),Scoring!$E$10),Scoring!$E$10),Scoring!$E$10),Scoring!$E$10),Scoring!$E$10),Scoring!$E$10),Scoring!$E$10),Scoring!$E$10),Scoring!$E$10),Scoring!$E$10)</f>
        <v>0</v>
      </c>
      <c r="AA1134" s="78">
        <f>IF(IFERROR(SEARCH("H340",N1134),99)=99,IF(IFERROR(SEARCH("H340",O1134),99)=99,IF(IFERROR(SEARCH("H340",Q1134),99)=99,IF(IFERROR(SEARCH("H340",M1134),99)=99,IF(IFERROR(SEARCH("H340",R1134),99)=99,IF(IFERROR(SEARCH("H341",N1134),99)=99,IF(IFERROR(SEARCH("H341",O1134),99)=99,IF(IFERROR(SEARCH("H341",Q1134),99)=99,IF(IFERROR(SEARCH("H341",M1134),99)=99,IF(IFERROR(SEARCH("H341",R1134),99)=99,IF(IFERROR(SEARCH("mutagenic",P1134),99)=99,IF(IFERROR(SEARCH("suspected mutagenic",S1134),99)=99,0,Scoring!$E$15),Scoring!$E$14),Scoring!$E$13),Scoring!$E$13),Scoring!$E$13),Scoring!$E$13),Scoring!$E$13),Scoring!$E$13),Scoring!$E$13),Scoring!$E$13),Scoring!$E$13),Scoring!$E$13)</f>
        <v>0</v>
      </c>
      <c r="AB1134" s="78">
        <f>IF(IFERROR(SEARCH("H360",N1134),99)=99,IF(IFERROR(SEARCH("H360",O1134),99)=99,IF(IFERROR(SEARCH("H360",Q1134),99)=99,IF(IFERROR(SEARCH("H360",M1134),99)=99,IF(IFERROR(SEARCH("H360",R1134),99)=99,IF(IFERROR(SEARCH("H361",N1134),99)=99,IF(IFERROR(SEARCH("H361",O1134),99)=99,IF(IFERROR(SEARCH("H361",Q1134),99)=99,IF(IFERROR(SEARCH("H361",M1134),99)=99,IF(IFERROR(SEARCH("H361",R1134),99)=99,IF(IFERROR(SEARCH("reproduction",P1134),99)=99,IF(IFERROR(SEARCH("suspected reprotoxic",S1134),99)=99,IF(IFERROR(SEARCH("reprotoxic",S1134),99)=99,IF(IFERROR(SEARCH("reprotoxic",K1134),99)=99,0,Scoring!$E$18),Scoring!$E$18),Scoring!$E$19),Scoring!$E$17),Scoring!$E$16),Scoring!$E$16),Scoring!$E$16),Scoring!$E$16),Scoring!$E$16),Scoring!$E$16),Scoring!$E$16),Scoring!$E$16),Scoring!$E$16),Scoring!$E$16)</f>
        <v>0</v>
      </c>
      <c r="AC1134" s="78">
        <f>IF(IFERROR(SEARCH("57f",L1134),99)=99,IF(IFERROR(SEARCH("57(f)",P1134),99)=99,0,Scoring!$E$20),Scoring!$E$20)</f>
        <v>1</v>
      </c>
      <c r="AD1134" s="78">
        <f>IF(IFERROR(SEARCH("CAT1",T1134),99)=99,IF(IFERROR(SEARCH("CAT2",T1134),99)=99,IF(IFERROR(SEARCH("CAT3",T1134),99)=99,IF(IFERROR(SEARCH("concluded to be endocrine",K1134),99)=99,IF(IFERROR(SEARCH("categorised as endocrine",K1134),99)=99,IF(IFERROR(SEARCH("endocrine disrupting",P1134),99)=99,IF(IFERROR(SEARCH("endocrine disrupting",K1134),99)=99,IF(IFERROR(SEARCH("suspected endocrine",S1134),99)=99,IF(IFERROR(SEARCH("potential endocrine",S1134),99)=99,0,Scoring!$E$25),Scoring!$E$25),Scoring!$E$24),Scoring!$E$24),Scoring!$E$24),Scoring!$E$24),Scoring!$E$23),Scoring!$E$22),Scoring!$E$21)</f>
        <v>0</v>
      </c>
      <c r="AE1134" s="78">
        <f>IF(IFERROR(SEARCH("suspected sensitiser",S1134),99)=99,IF(IFERROR(SEARCH("sensitiser",S1134),99)=99,IF(IFERROR(SEARCH("other hazard based concern",S1134),99)=99,0,Scoring!$E$28),Scoring!$E$26),Scoring!$E$27)</f>
        <v>0</v>
      </c>
      <c r="AF1134" s="78">
        <f>IF(IFERROR(M1134,1)=1,IF(IFERROR(N1134,1)=1,IF(IFERROR(O1134,1)=1,IF(IFERROR(Q1134,1)=1,IF(IFERROR(R1134,1)=1,IF(IFERROR(T1134,1)=1,IF(IFERROR(K1134,1)=1,IF(IFERROR(P1134,1)=1,IF(IFERROR(S1134,1)=1,Scoring!$E$29,0),0),0),0),0),0),0),0),0)</f>
        <v>0</v>
      </c>
      <c r="AG1134" s="78">
        <f t="shared" si="79"/>
        <v>1</v>
      </c>
      <c r="AI1134" s="93"/>
      <c r="AJ1134" s="94"/>
      <c r="AK1134" s="76"/>
      <c r="AL1134" s="75"/>
      <c r="AN1134" s="79"/>
      <c r="AO1134" s="79"/>
      <c r="AP1134" s="79"/>
      <c r="AQ1134" s="79"/>
      <c r="AR1134" s="79"/>
      <c r="AS1134" s="78"/>
      <c r="AU1134" s="79">
        <f>IF(IFERROR(F1134,99)=99,IF(IFERROR(G1134,99)=99,IF(IFERROR(H1134,99)=99,IF(IFERROR(I1134,99)=99,IF(IFERROR(E1134,99)=99,IF(IFERROR(J1134,99)=99,0,Scoring!$B$7),Scoring!$B$3),Scoring!$B$2),Scoring!$B$6),Scoring!$B$5),Scoring!$B$4)</f>
        <v>0.3</v>
      </c>
      <c r="AV1134" s="78">
        <f t="shared" si="80"/>
        <v>0.3</v>
      </c>
      <c r="AW1134" s="78"/>
      <c r="AX1134" s="66"/>
      <c r="AY1134" s="78"/>
      <c r="AZ1134" s="76"/>
      <c r="BA1134" s="76"/>
      <c r="BB1134" s="76"/>
    </row>
    <row r="1135" spans="1:54" x14ac:dyDescent="0.25">
      <c r="A1135" s="89" t="s">
        <v>7022</v>
      </c>
      <c r="B1135" s="89" t="s">
        <v>30</v>
      </c>
      <c r="C1135" s="89" t="s">
        <v>30</v>
      </c>
      <c r="D1135" s="89" t="s">
        <v>7023</v>
      </c>
      <c r="E1135" s="76" t="e">
        <f>IF(C1135="-",IF(A1135="-",VLOOKUP(D1135,'sin-list 180320_update'!$C$2:$C$835,1,FALSE),VLOOKUP(A1135,'sin-list 180320_update'!$A$2:$A$835,1,FALSE)),VLOOKUP(C1135,'sin-list 180320_update'!$B$2:$B$835,1,FALSE))</f>
        <v>#N/A</v>
      </c>
      <c r="F1135" s="76" t="e">
        <f>IF($C1135="-",IF($A1135="-",VLOOKUP($D1135,'REACH Bilaga XVII_update'!$A$5:$A$131,1,FALSE),VLOOKUP($A1135,'REACH Bilaga XVII_update'!$C$5:$C$131,1,FALSE)),VLOOKUP($C1135,'REACH Bilaga XVII_update'!$B$5:$B$131,1,FALSE))</f>
        <v>#N/A</v>
      </c>
      <c r="G1135" s="76" t="e">
        <f>IF($C1135="-",IF($A1135="-",VLOOKUP($D1135,' REACH Bilaga 59_update'!$A$5:$A$210,1,FALSE),VLOOKUP($A1135,' REACH Bilaga 59_update'!$D$5:$D$210,1,FALSE)),VLOOKUP($C1135,' REACH Bilaga 59_update'!$C$5:$C$210,1,FALSE))</f>
        <v>#N/A</v>
      </c>
      <c r="H1135" s="76" t="e">
        <f>IF($C1135="-",IF($A1135="-",VLOOKUP($D1135,'REACH Bilaga XIV_update'!$A$5:$A$110,1,FALSE),VLOOKUP($A1135,'REACH Bilaga XIV_update'!$D$5:$D$110,1,FALSE)),VLOOKUP($C1135,'REACH Bilaga XIV_update'!$C$5:$C$110,1,FALSE))</f>
        <v>#N/A</v>
      </c>
      <c r="I1135" s="76" t="e">
        <f>IF($C1135="-",IF($A1135="-",VLOOKUP($D1135,CoRAP_update!$A$5:$A$376,1,FALSE),VLOOKUP($A1135,CoRAP_update!$D$5:$D$376,1,FALSE)),VLOOKUP($C1135,CoRAP_update!$C$5:$C$376,1,FALSE))</f>
        <v>#N/A</v>
      </c>
      <c r="J1135" s="76" t="str">
        <f>IF($C1135="-",IF($A1135="-",VLOOKUP($D1135,EDC_update!$C$2:$C$450,1,FALSE),VLOOKUP($A1135,EDC_update!$B$2:$B$450,1,FALSE)),VLOOKUP($C1135,EDC_update!$L$2:$L$450,1,FALSE))</f>
        <v>91465-08-6</v>
      </c>
      <c r="K1135" s="76" t="e">
        <f>IF($C1135="-",IF($A1135="-",IF(VLOOKUP($D1135,'sin-list 180320_update'!$C$2:$S$835,3,FALSE)="",NA(),VLOOKUP($D1135,'sin-list 180320_update'!$C$2:$S$835,3,FALSE)),IF(VLOOKUP($A1135,'sin-list 180320_update'!$A$2:$S$835,5,FALSE)="",NA(),VLOOKUP($A1135,'sin-list 180320_update'!$A$2:$S$835,5,FALSE))),IF(VLOOKUP($C1135,'sin-list 180320_update'!$B$2:$S$835,4,FALSE)="",NA(),VLOOKUP($C1135,'sin-list 180320_update'!$B$2:$S$835,4,FALSE)))</f>
        <v>#N/A</v>
      </c>
      <c r="L1135" s="76" t="e">
        <f>IF($C1135="-",IF($A1135="-",VLOOKUP($D1135,'sin-list 180320_update'!$C$2:$S$835,6,FALSE),VLOOKUP($A1135,'sin-list 180320_update'!$A$2:$S$835,8,FALSE)),VLOOKUP($C1135,'sin-list 180320_update'!$B$2:$S$835,7,FALSE))</f>
        <v>#N/A</v>
      </c>
      <c r="M1135" s="76" t="e">
        <f>IF($C1135="-",IF($A1135="-",IF(VLOOKUP($D1135,'sin-list 180320_update'!$C$2:$S$835,8,FALSE)="",NA(),VLOOKUP($D1135,'sin-list 180320_update'!$C$2:$S$835,8,FALSE)),IF(VLOOKUP($A1135,'sin-list 180320_update'!$A$2:$S$835,10,FALSE)="",NA(),VLOOKUP($A1135,'sin-list 180320_update'!$A$2:$S$835,10,FALSE))),IF(VLOOKUP($C1135,'sin-list 180320_update'!$B$2:$S$835,9,FALSE)="",NA(),VLOOKUP($C1135,'sin-list 180320_update'!$B$2:$S$835,9,FALSE)))</f>
        <v>#N/A</v>
      </c>
      <c r="N1135" s="76" t="e">
        <f>IF($C1135="-",IF($A1135="-",IF(VLOOKUP($D1135,'REACH Bilaga XVII_update'!$A$5:$E$131,4,FALSE)="",NA(),VLOOKUP($D1135,'REACH Bilaga XVII_update'!$A$5:$E$131,4,FALSE)),IF(VLOOKUP($A1135,'REACH Bilaga XVII_update'!$C$5:$D$131,2,FALSE)="",NA(),VLOOKUP($A1135,'REACH Bilaga XVII_update'!$C$5:$D$131,2,FALSE))),IF(VLOOKUP($C1135,'REACH Bilaga XVII_update'!$B$5:$D$131,3,FALSE)="",NA(),VLOOKUP($C1135,'REACH Bilaga XVII_update'!$B$5:$D$131,3,FALSE)))</f>
        <v>#N/A</v>
      </c>
      <c r="O1135" s="76" t="e">
        <f>IF($C1135="-",IF($A1135="-",IF(VLOOKUP($D1135,' REACH Bilaga 59_update'!$A$5:$E$210,5,FALSE)="",NA(),VLOOKUP($D1135,' REACH Bilaga 59_update'!$A$5:$E$210,5,FALSE)),IF(VLOOKUP($A1135,' REACH Bilaga 59_update'!$D$5:$E$210,2,FALSE)="",NA(),VLOOKUP($A1135,' REACH Bilaga 59_update'!$D$5:$E$210,2,FALSE))),IF(VLOOKUP($C1135,' REACH Bilaga 59_update'!$C$5:$E$210,3,FALSE)="",NA(),VLOOKUP($C1135,' REACH Bilaga 59_update'!$C$5:$E$210,3,FALSE)))</f>
        <v>#N/A</v>
      </c>
      <c r="P1135" s="76" t="e">
        <f>IF(C1135="-",IF(A1135="-",IFERROR(VLOOKUP($D1135,' REACH Bilaga 59_update'!$A$5:$F$210,MATCH(Sammanfattning!P$1,' REACH Bilaga 59_update'!$A$4:$F$4,0),FALSE),VLOOKUP($D1135,'REACH Bilaga XIV_update'!$A$4:$H$110,MATCH(Sammanfattning!P$1,'REACH Bilaga XIV_update'!$A$4:$H$4,0),FALSE)),IFERROR(VLOOKUP($A1135,' REACH Bilaga 59_update'!$D$5:$F$210,MATCH(Sammanfattning!P$1,' REACH Bilaga 59_update'!$D$4:$F$4,0),FALSE),VLOOKUP($A1135,'REACH Bilaga XIV_update'!$D$4:$H$110,MATCH(Sammanfattning!P$1,'REACH Bilaga XIV_update'!$D$4:$H$4,0),FALSE))),IFERROR(VLOOKUP($C1135,' REACH Bilaga 59_update'!$C$5:$F$210,MATCH(Sammanfattning!P$1,' REACH Bilaga 59_update'!$C$4:$F$4,0),FALSE),VLOOKUP($C1135,'REACH Bilaga XIV_update'!$C$4:$H$110,MATCH(Sammanfattning!P$1,'REACH Bilaga XIV_update'!$C$4:$H$4,0),FALSE)))</f>
        <v>#N/A</v>
      </c>
      <c r="Q1135" s="76" t="e">
        <f>IF($C1135="-",IF($A1135="-",IF(VLOOKUP($D1135,'REACH Bilaga XIV_update'!$A$5:$I$110,9,FALSE)="",NA(),VLOOKUP($D1135,'REACH Bilaga XIV_update'!$A$5:$I$110,9,FALSE)),IF(VLOOKUP($A1135,'REACH Bilaga XIV_update'!$D$5:$I$110,6,FALSE)="",NA(),VLOOKUP($A1135,'REACH Bilaga XIV_update'!$D$5:$I$110,6,FALSE))),IF(VLOOKUP($C1135,'REACH Bilaga XIV_update'!$C$5:$I$110,7,FALSE)="",NA(),VLOOKUP($C1135,'REACH Bilaga XIV_update'!$C$5:$I$110,7,FALSE)))</f>
        <v>#N/A</v>
      </c>
      <c r="R1135" s="76" t="e">
        <f>IF($C1135="-",IF($A1135="-",IF(VLOOKUP($D1135,CoRAP_update!$A$5:$O$376,15,FALSE)="",NA(),VLOOKUP($D1135,CoRAP_update!$A$5:$O$376,15,FALSE)),IF(VLOOKUP($A1135,CoRAP_update!$D$5:$O$376,12,FALSE)="",NA(),VLOOKUP($A1135,CoRAP_update!$D$5:$O$376,12,FALSE))),IF(VLOOKUP($C1135,CoRAP_update!$C$5:$O$376,13,FALSE)="",NA(),VLOOKUP($C1135,CoRAP_update!$C$5:$O$376,13,FALSE)))</f>
        <v>#N/A</v>
      </c>
      <c r="S1135" s="144" t="e">
        <f>IF($C1135="-",IF($A1135="-",VLOOKUP($D1135,CoRAP_update!$A$5:$J$376,MATCH(Sammanfattning!S$1,CoRAP_update!$A$4:$J$4,0),FALSE),VLOOKUP($A1135,CoRAP_update!$D$5:$J$376,MATCH(Sammanfattning!S$1,CoRAP_update!$D$4:$J$4,0),FALSE)),VLOOKUP($C1135,CoRAP_update!$C$5:$J$376,MATCH(Sammanfattning!S$1,CoRAP_update!$C$4:$J$4,0),FALSE))</f>
        <v>#N/A</v>
      </c>
      <c r="T1135" s="76" t="str">
        <f>IF($A1135="-",VLOOKUP($D1135,EDC_update!$C$2:$F$450,4,FALSE),VLOOKUP($A1135,EDC_update!$B$2:$F$450,5,FALSE))</f>
        <v>CAT1</v>
      </c>
      <c r="V1135" s="78">
        <f>IF(IFERROR(SEARCH("PBT",P1135),99)=99,IF(IFERROR(SEARCH("suspected PBT",S1135),99)=99,IF(IFERROR(SEARCH("concluded to be PBT",K1135),99)=99,IF(IFERROR(SEARCH("PBT",S1135),99)=99,IF(IFERROR(SEARCH("PBT cand",L1135),99)=99,IF(IFERROR(SEARCH("PBT",L1135),99)=99,IF(IFERROR(SEARCH("persistent, bioackumulative and toxic properties",K1135),99)=99,0,Scoring!$E$3),Scoring!$E$3),Scoring!$E$7),Scoring!$E$3),Scoring!$E$5),Scoring!$E$6),Scoring!$E$3)</f>
        <v>0</v>
      </c>
      <c r="W1135" s="78">
        <f>IF(IFERROR(SEARCH("vPvB",P1135),99)=99,IF(IFERROR(SEARCH("suspected pbt/vPvB",S1135),99)=99,IF(IFERROR(SEARCH("vPvB",S1135),99)=99,IF(IFERROR(SEARCH("concluded to be a vPvB",S1135),99)=99,IF(IFERROR(SEARCH("identified as vPvB",K1135),99)=99,IF(IFERROR(SEARCH("concluded to be a vPvB",K1135),99)=99,IF(IFERROR(SEARCH("concluded to be both pbt and vPvB",S1135),99)=99,IF(IFERROR(SEARCH("concluded to be both pbt and vPvB",K1135),99)=99,0,Scoring!$E$5),Scoring!$E$5),Scoring!$E$5),Scoring!$E$5),Scoring!$E$5),Scoring!$E$4),Scoring!$E$6),Scoring!$E$4)</f>
        <v>0</v>
      </c>
      <c r="X1135" s="78">
        <f>IF(IFERROR(SEARCH("H410",N1135),99)=99,IF(IFERROR(SEARCH("H410",O1135),99)=99,IF(IFERROR(SEARCH("H410",Q1135),99)=99,IF(IFERROR(SEARCH("H410",M1135),99)=99,IF(IFERROR(SEARCH("H410",R1135),99)=99,IF(IFERROR(SEARCH("H411",N1135),99)=99,IF(IFERROR(SEARCH("H411",O1135),99)=99,IF(IFERROR(SEARCH("H411",Q1135),99)=99,IF(IFERROR(SEARCH("H411",M1135),99)=99,IF(IFERROR(SEARCH("H411",R1135),99)=99,IF(IFERROR(SEARCH("H413",N1135),99)=99,IF(IFERROR(SEARCH("H413",O1135),99)=99,IF(IFERROR(SEARCH("H413",Q1135),99)=99,IF(IFERROR(SEARCH("H413",M1135),99)=99,IF(IFERROR(SEARCH("H413",R1135),99)=99,IF(IFERROR(SEARCH("H412",N1135),99)=99,IF(IFERROR(SEARCH("H412",O1135),99)=99,IF(IFERROR(SEARCH("H412",Q1135),99)=99,IF(IFERROR(SEARCH("H412",M1135),99)=99,IF(IFERROR(SEARCH("H412",R1135),99)=99,0,Scoring!$E$2),Scoring!$E$2),Scoring!$E$2),Scoring!$E$2),Scoring!$E$2),Scoring!$E$2),Scoring!$E$2),Scoring!$E$2),Scoring!$E$2),Scoring!$E$2),Scoring!$E$2),Scoring!$E$2),Scoring!$E$2),Scoring!$E$2),Scoring!$E$2),Scoring!$E$2),Scoring!$E$2),Scoring!$E$2),Scoring!$E$2),Scoring!$E$2)</f>
        <v>0</v>
      </c>
      <c r="Y1135" s="78">
        <f>IF(IFERROR(SEARCH("CMR",K1135),99)=99,IF(IFERROR(SEARCH("Suspected CMR",S1135),99)=99,IF(IFERROR(SEARCH("CMR",S1135),99)=99,0,Scoring!$E$8),Scoring!$E$9),Scoring!$E$8)</f>
        <v>0</v>
      </c>
      <c r="Z1135" s="78">
        <f>IF(IFERROR(SEARCH("H350",N1135),99)=99,IF(IFERROR(SEARCH("H350",O1135),99)=99,IF(IFERROR(SEARCH("H350",Q1135),99)=99,IF(IFERROR(SEARCH("H350",M1135),99)=99,IF(IFERROR(SEARCH("H350",R1135),99)=99,IF(IFERROR(SEARCH("H351",N1135),99)=99,IF(IFERROR(SEARCH("H351",O1135),99)=99,IF(IFERROR(SEARCH("H351",Q1135),99)=99,IF(IFERROR(SEARCH("H351",M1135),99)=99,IF(IFERROR(SEARCH("H351",R1135),99)=99,IF(IFERROR(SEARCH("carcinogenic",P1135),99)=99,IF(IFERROR(SEARCH("suspected carcinogenic",S1135),99)=99,0,Scoring!$E$12),Scoring!$E$11),Scoring!$E$10),Scoring!$E$10),Scoring!$E$10),Scoring!$E$10),Scoring!$E$10),Scoring!$E$10),Scoring!$E$10),Scoring!$E$10),Scoring!$E$10),Scoring!$E$10)</f>
        <v>0</v>
      </c>
      <c r="AA1135" s="78">
        <f>IF(IFERROR(SEARCH("H340",N1135),99)=99,IF(IFERROR(SEARCH("H340",O1135),99)=99,IF(IFERROR(SEARCH("H340",Q1135),99)=99,IF(IFERROR(SEARCH("H340",M1135),99)=99,IF(IFERROR(SEARCH("H340",R1135),99)=99,IF(IFERROR(SEARCH("H341",N1135),99)=99,IF(IFERROR(SEARCH("H341",O1135),99)=99,IF(IFERROR(SEARCH("H341",Q1135),99)=99,IF(IFERROR(SEARCH("H341",M1135),99)=99,IF(IFERROR(SEARCH("H341",R1135),99)=99,IF(IFERROR(SEARCH("mutagenic",P1135),99)=99,IF(IFERROR(SEARCH("suspected mutagenic",S1135),99)=99,0,Scoring!$E$15),Scoring!$E$14),Scoring!$E$13),Scoring!$E$13),Scoring!$E$13),Scoring!$E$13),Scoring!$E$13),Scoring!$E$13),Scoring!$E$13),Scoring!$E$13),Scoring!$E$13),Scoring!$E$13)</f>
        <v>0</v>
      </c>
      <c r="AB1135" s="78">
        <f>IF(IFERROR(SEARCH("H360",N1135),99)=99,IF(IFERROR(SEARCH("H360",O1135),99)=99,IF(IFERROR(SEARCH("H360",Q1135),99)=99,IF(IFERROR(SEARCH("H360",M1135),99)=99,IF(IFERROR(SEARCH("H360",R1135),99)=99,IF(IFERROR(SEARCH("H361",N1135),99)=99,IF(IFERROR(SEARCH("H361",O1135),99)=99,IF(IFERROR(SEARCH("H361",Q1135),99)=99,IF(IFERROR(SEARCH("H361",M1135),99)=99,IF(IFERROR(SEARCH("H361",R1135),99)=99,IF(IFERROR(SEARCH("reproduction",P1135),99)=99,IF(IFERROR(SEARCH("suspected reprotoxic",S1135),99)=99,IF(IFERROR(SEARCH("reprotoxic",S1135),99)=99,IF(IFERROR(SEARCH("reprotoxic",K1135),99)=99,0,Scoring!$E$18),Scoring!$E$18),Scoring!$E$19),Scoring!$E$17),Scoring!$E$16),Scoring!$E$16),Scoring!$E$16),Scoring!$E$16),Scoring!$E$16),Scoring!$E$16),Scoring!$E$16),Scoring!$E$16),Scoring!$E$16),Scoring!$E$16)</f>
        <v>0</v>
      </c>
      <c r="AC1135" s="78">
        <f>IF(IFERROR(SEARCH("57f",L1135),99)=99,IF(IFERROR(SEARCH("57(f)",P1135),99)=99,0,Scoring!$E$20),Scoring!$E$20)</f>
        <v>0</v>
      </c>
      <c r="AD1135" s="78">
        <f>IF(IFERROR(SEARCH("CAT1",T1135),99)=99,IF(IFERROR(SEARCH("CAT2",T1135),99)=99,IF(IFERROR(SEARCH("CAT3",T1135),99)=99,IF(IFERROR(SEARCH("concluded to be endocrine",K1135),99)=99,IF(IFERROR(SEARCH("categorised as endocrine",K1135),99)=99,IF(IFERROR(SEARCH("endocrine disrupting",P1135),99)=99,IF(IFERROR(SEARCH("endocrine disrupting",K1135),99)=99,IF(IFERROR(SEARCH("suspected endocrine",S1135),99)=99,IF(IFERROR(SEARCH("potential endocrine",S1135),99)=99,0,Scoring!$E$25),Scoring!$E$25),Scoring!$E$24),Scoring!$E$24),Scoring!$E$24),Scoring!$E$24),Scoring!$E$23),Scoring!$E$22),Scoring!$E$21)</f>
        <v>1</v>
      </c>
      <c r="AE1135" s="78">
        <f>IF(IFERROR(SEARCH("suspected sensitiser",S1135),99)=99,IF(IFERROR(SEARCH("sensitiser",S1135),99)=99,IF(IFERROR(SEARCH("other hazard based concern",S1135),99)=99,0,Scoring!$E$28),Scoring!$E$26),Scoring!$E$27)</f>
        <v>0</v>
      </c>
      <c r="AF1135" s="78">
        <f>IF(IFERROR(M1135,1)=1,IF(IFERROR(N1135,1)=1,IF(IFERROR(O1135,1)=1,IF(IFERROR(Q1135,1)=1,IF(IFERROR(R1135,1)=1,IF(IFERROR(T1135,1)=1,IF(IFERROR(K1135,1)=1,IF(IFERROR(P1135,1)=1,IF(IFERROR(S1135,1)=1,Scoring!$E$29,0),0),0),0),0),0),0),0),0)</f>
        <v>0</v>
      </c>
      <c r="AG1135" s="78">
        <f t="shared" si="79"/>
        <v>1</v>
      </c>
      <c r="AI1135" s="93"/>
      <c r="AJ1135" s="94"/>
      <c r="AK1135" s="76"/>
      <c r="AL1135" s="75"/>
      <c r="AN1135" s="79"/>
      <c r="AO1135" s="79"/>
      <c r="AP1135" s="79"/>
      <c r="AQ1135" s="79"/>
      <c r="AR1135" s="79"/>
      <c r="AS1135" s="78"/>
      <c r="AU1135" s="79">
        <f>IF(IFERROR(F1135,99)=99,IF(IFERROR(G1135,99)=99,IF(IFERROR(H1135,99)=99,IF(IFERROR(I1135,99)=99,IF(IFERROR(E1135,99)=99,IF(IFERROR(J1135,99)=99,0,Scoring!$B$7),Scoring!$B$3),Scoring!$B$2),Scoring!$B$6),Scoring!$B$5),Scoring!$B$4)</f>
        <v>0.3</v>
      </c>
      <c r="AV1135" s="78">
        <f t="shared" si="80"/>
        <v>0.3</v>
      </c>
      <c r="AW1135" s="78"/>
      <c r="AX1135" s="66"/>
      <c r="AY1135" s="78"/>
      <c r="AZ1135" s="76"/>
      <c r="BB1135" s="76"/>
    </row>
    <row r="1136" spans="1:54" x14ac:dyDescent="0.25">
      <c r="A1136" s="89" t="s">
        <v>6000</v>
      </c>
      <c r="B1136" s="89" t="s">
        <v>30</v>
      </c>
      <c r="C1136" s="89" t="s">
        <v>30</v>
      </c>
      <c r="D1136" s="89" t="s">
        <v>6885</v>
      </c>
      <c r="E1136" s="76" t="e">
        <f>IF(C1136="-",IF(A1136="-",VLOOKUP(D1136,'sin-list 180320_update'!$C$2:$C$835,1,FALSE),VLOOKUP(A1136,'sin-list 180320_update'!$A$2:$A$835,1,FALSE)),VLOOKUP(C1136,'sin-list 180320_update'!$B$2:$B$835,1,FALSE))</f>
        <v>#N/A</v>
      </c>
      <c r="F1136" s="76" t="e">
        <f>IF($C1136="-",IF($A1136="-",VLOOKUP($D1136,'REACH Bilaga XVII_update'!$A$5:$A$131,1,FALSE),VLOOKUP($A1136,'REACH Bilaga XVII_update'!$C$5:$C$131,1,FALSE)),VLOOKUP($C1136,'REACH Bilaga XVII_update'!$B$5:$B$131,1,FALSE))</f>
        <v>#N/A</v>
      </c>
      <c r="G1136" s="76" t="e">
        <f>IF($C1136="-",IF($A1136="-",VLOOKUP($D1136,' REACH Bilaga 59_update'!$A$5:$A$210,1,FALSE),VLOOKUP($A1136,' REACH Bilaga 59_update'!$D$5:$D$210,1,FALSE)),VLOOKUP($C1136,' REACH Bilaga 59_update'!$C$5:$C$210,1,FALSE))</f>
        <v>#N/A</v>
      </c>
      <c r="H1136" s="76" t="e">
        <f>IF($C1136="-",IF($A1136="-",VLOOKUP($D1136,'REACH Bilaga XIV_update'!$A$5:$A$110,1,FALSE),VLOOKUP($A1136,'REACH Bilaga XIV_update'!$D$5:$D$110,1,FALSE)),VLOOKUP($C1136,'REACH Bilaga XIV_update'!$C$5:$C$110,1,FALSE))</f>
        <v>#N/A</v>
      </c>
      <c r="I1136" s="76" t="e">
        <f>IF($C1136="-",IF($A1136="-",VLOOKUP($D1136,CoRAP_update!$A$5:$A$376,1,FALSE),VLOOKUP($A1136,CoRAP_update!$D$5:$D$376,1,FALSE)),VLOOKUP($C1136,CoRAP_update!$C$5:$C$376,1,FALSE))</f>
        <v>#N/A</v>
      </c>
      <c r="J1136" s="76" t="str">
        <f>IF($C1136="-",IF($A1136="-",VLOOKUP($D1136,EDC_update!$C$2:$C$450,1,FALSE),VLOOKUP($A1136,EDC_update!$B$2:$B$450,1,FALSE)),VLOOKUP($C1136,EDC_update!$L$2:$L$450,1,FALSE))</f>
        <v>92-69-3</v>
      </c>
      <c r="K1136" s="76" t="e">
        <f>IF($C1136="-",IF($A1136="-",IF(VLOOKUP($D1136,'sin-list 180320_update'!$C$2:$S$835,3,FALSE)="",NA(),VLOOKUP($D1136,'sin-list 180320_update'!$C$2:$S$835,3,FALSE)),IF(VLOOKUP($A1136,'sin-list 180320_update'!$A$2:$S$835,5,FALSE)="",NA(),VLOOKUP($A1136,'sin-list 180320_update'!$A$2:$S$835,5,FALSE))),IF(VLOOKUP($C1136,'sin-list 180320_update'!$B$2:$S$835,4,FALSE)="",NA(),VLOOKUP($C1136,'sin-list 180320_update'!$B$2:$S$835,4,FALSE)))</f>
        <v>#N/A</v>
      </c>
      <c r="L1136" s="76" t="e">
        <f>IF($C1136="-",IF($A1136="-",VLOOKUP($D1136,'sin-list 180320_update'!$C$2:$S$835,6,FALSE),VLOOKUP($A1136,'sin-list 180320_update'!$A$2:$S$835,8,FALSE)),VLOOKUP($C1136,'sin-list 180320_update'!$B$2:$S$835,7,FALSE))</f>
        <v>#N/A</v>
      </c>
      <c r="M1136" s="76" t="e">
        <f>IF($C1136="-",IF($A1136="-",IF(VLOOKUP($D1136,'sin-list 180320_update'!$C$2:$S$835,8,FALSE)="",NA(),VLOOKUP($D1136,'sin-list 180320_update'!$C$2:$S$835,8,FALSE)),IF(VLOOKUP($A1136,'sin-list 180320_update'!$A$2:$S$835,10,FALSE)="",NA(),VLOOKUP($A1136,'sin-list 180320_update'!$A$2:$S$835,10,FALSE))),IF(VLOOKUP($C1136,'sin-list 180320_update'!$B$2:$S$835,9,FALSE)="",NA(),VLOOKUP($C1136,'sin-list 180320_update'!$B$2:$S$835,9,FALSE)))</f>
        <v>#N/A</v>
      </c>
      <c r="N1136" s="76" t="e">
        <f>IF($C1136="-",IF($A1136="-",IF(VLOOKUP($D1136,'REACH Bilaga XVII_update'!$A$5:$E$131,4,FALSE)="",NA(),VLOOKUP($D1136,'REACH Bilaga XVII_update'!$A$5:$E$131,4,FALSE)),IF(VLOOKUP($A1136,'REACH Bilaga XVII_update'!$C$5:$D$131,2,FALSE)="",NA(),VLOOKUP($A1136,'REACH Bilaga XVII_update'!$C$5:$D$131,2,FALSE))),IF(VLOOKUP($C1136,'REACH Bilaga XVII_update'!$B$5:$D$131,3,FALSE)="",NA(),VLOOKUP($C1136,'REACH Bilaga XVII_update'!$B$5:$D$131,3,FALSE)))</f>
        <v>#N/A</v>
      </c>
      <c r="O1136" s="76" t="e">
        <f>IF($C1136="-",IF($A1136="-",IF(VLOOKUP($D1136,' REACH Bilaga 59_update'!$A$5:$E$210,5,FALSE)="",NA(),VLOOKUP($D1136,' REACH Bilaga 59_update'!$A$5:$E$210,5,FALSE)),IF(VLOOKUP($A1136,' REACH Bilaga 59_update'!$D$5:$E$210,2,FALSE)="",NA(),VLOOKUP($A1136,' REACH Bilaga 59_update'!$D$5:$E$210,2,FALSE))),IF(VLOOKUP($C1136,' REACH Bilaga 59_update'!$C$5:$E$210,3,FALSE)="",NA(),VLOOKUP($C1136,' REACH Bilaga 59_update'!$C$5:$E$210,3,FALSE)))</f>
        <v>#N/A</v>
      </c>
      <c r="P1136" s="76" t="e">
        <f>IF(C1136="-",IF(A1136="-",IFERROR(VLOOKUP($D1136,' REACH Bilaga 59_update'!$A$5:$F$210,MATCH(Sammanfattning!P$1,' REACH Bilaga 59_update'!$A$4:$F$4,0),FALSE),VLOOKUP($D1136,'REACH Bilaga XIV_update'!$A$4:$H$110,MATCH(Sammanfattning!P$1,'REACH Bilaga XIV_update'!$A$4:$H$4,0),FALSE)),IFERROR(VLOOKUP($A1136,' REACH Bilaga 59_update'!$D$5:$F$210,MATCH(Sammanfattning!P$1,' REACH Bilaga 59_update'!$D$4:$F$4,0),FALSE),VLOOKUP($A1136,'REACH Bilaga XIV_update'!$D$4:$H$110,MATCH(Sammanfattning!P$1,'REACH Bilaga XIV_update'!$D$4:$H$4,0),FALSE))),IFERROR(VLOOKUP($C1136,' REACH Bilaga 59_update'!$C$5:$F$210,MATCH(Sammanfattning!P$1,' REACH Bilaga 59_update'!$C$4:$F$4,0),FALSE),VLOOKUP($C1136,'REACH Bilaga XIV_update'!$C$4:$H$110,MATCH(Sammanfattning!P$1,'REACH Bilaga XIV_update'!$C$4:$H$4,0),FALSE)))</f>
        <v>#N/A</v>
      </c>
      <c r="Q1136" s="76" t="e">
        <f>IF($C1136="-",IF($A1136="-",IF(VLOOKUP($D1136,'REACH Bilaga XIV_update'!$A$5:$I$110,9,FALSE)="",NA(),VLOOKUP($D1136,'REACH Bilaga XIV_update'!$A$5:$I$110,9,FALSE)),IF(VLOOKUP($A1136,'REACH Bilaga XIV_update'!$D$5:$I$110,6,FALSE)="",NA(),VLOOKUP($A1136,'REACH Bilaga XIV_update'!$D$5:$I$110,6,FALSE))),IF(VLOOKUP($C1136,'REACH Bilaga XIV_update'!$C$5:$I$110,7,FALSE)="",NA(),VLOOKUP($C1136,'REACH Bilaga XIV_update'!$C$5:$I$110,7,FALSE)))</f>
        <v>#N/A</v>
      </c>
      <c r="R1136" s="76" t="e">
        <f>IF($C1136="-",IF($A1136="-",IF(VLOOKUP($D1136,CoRAP_update!$A$5:$O$376,15,FALSE)="",NA(),VLOOKUP($D1136,CoRAP_update!$A$5:$O$376,15,FALSE)),IF(VLOOKUP($A1136,CoRAP_update!$D$5:$O$376,12,FALSE)="",NA(),VLOOKUP($A1136,CoRAP_update!$D$5:$O$376,12,FALSE))),IF(VLOOKUP($C1136,CoRAP_update!$C$5:$O$376,13,FALSE)="",NA(),VLOOKUP($C1136,CoRAP_update!$C$5:$O$376,13,FALSE)))</f>
        <v>#N/A</v>
      </c>
      <c r="S1136" s="144" t="e">
        <f>IF($C1136="-",IF($A1136="-",VLOOKUP($D1136,CoRAP_update!$A$5:$J$376,MATCH(Sammanfattning!S$1,CoRAP_update!$A$4:$J$4,0),FALSE),VLOOKUP($A1136,CoRAP_update!$D$5:$J$376,MATCH(Sammanfattning!S$1,CoRAP_update!$D$4:$J$4,0),FALSE)),VLOOKUP($C1136,CoRAP_update!$C$5:$J$376,MATCH(Sammanfattning!S$1,CoRAP_update!$C$4:$J$4,0),FALSE))</f>
        <v>#N/A</v>
      </c>
      <c r="T1136" s="76" t="str">
        <f>IF($A1136="-",VLOOKUP($D1136,EDC_update!$C$2:$F$450,4,FALSE),VLOOKUP($A1136,EDC_update!$B$2:$F$450,5,FALSE))</f>
        <v>CAT1</v>
      </c>
      <c r="V1136" s="78">
        <f>IF(IFERROR(SEARCH("PBT",P1136),99)=99,IF(IFERROR(SEARCH("suspected PBT",S1136),99)=99,IF(IFERROR(SEARCH("concluded to be PBT",K1136),99)=99,IF(IFERROR(SEARCH("PBT",S1136),99)=99,IF(IFERROR(SEARCH("PBT cand",L1136),99)=99,IF(IFERROR(SEARCH("PBT",L1136),99)=99,IF(IFERROR(SEARCH("persistent, bioackumulative and toxic properties",K1136),99)=99,0,Scoring!$E$3),Scoring!$E$3),Scoring!$E$7),Scoring!$E$3),Scoring!$E$5),Scoring!$E$6),Scoring!$E$3)</f>
        <v>0</v>
      </c>
      <c r="W1136" s="78">
        <f>IF(IFERROR(SEARCH("vPvB",P1136),99)=99,IF(IFERROR(SEARCH("suspected pbt/vPvB",S1136),99)=99,IF(IFERROR(SEARCH("vPvB",S1136),99)=99,IF(IFERROR(SEARCH("concluded to be a vPvB",S1136),99)=99,IF(IFERROR(SEARCH("identified as vPvB",K1136),99)=99,IF(IFERROR(SEARCH("concluded to be a vPvB",K1136),99)=99,IF(IFERROR(SEARCH("concluded to be both pbt and vPvB",S1136),99)=99,IF(IFERROR(SEARCH("concluded to be both pbt and vPvB",K1136),99)=99,0,Scoring!$E$5),Scoring!$E$5),Scoring!$E$5),Scoring!$E$5),Scoring!$E$5),Scoring!$E$4),Scoring!$E$6),Scoring!$E$4)</f>
        <v>0</v>
      </c>
      <c r="X1136" s="78">
        <f>IF(IFERROR(SEARCH("H410",N1136),99)=99,IF(IFERROR(SEARCH("H410",O1136),99)=99,IF(IFERROR(SEARCH("H410",Q1136),99)=99,IF(IFERROR(SEARCH("H410",M1136),99)=99,IF(IFERROR(SEARCH("H410",R1136),99)=99,IF(IFERROR(SEARCH("H411",N1136),99)=99,IF(IFERROR(SEARCH("H411",O1136),99)=99,IF(IFERROR(SEARCH("H411",Q1136),99)=99,IF(IFERROR(SEARCH("H411",M1136),99)=99,IF(IFERROR(SEARCH("H411",R1136),99)=99,IF(IFERROR(SEARCH("H413",N1136),99)=99,IF(IFERROR(SEARCH("H413",O1136),99)=99,IF(IFERROR(SEARCH("H413",Q1136),99)=99,IF(IFERROR(SEARCH("H413",M1136),99)=99,IF(IFERROR(SEARCH("H413",R1136),99)=99,IF(IFERROR(SEARCH("H412",N1136),99)=99,IF(IFERROR(SEARCH("H412",O1136),99)=99,IF(IFERROR(SEARCH("H412",Q1136),99)=99,IF(IFERROR(SEARCH("H412",M1136),99)=99,IF(IFERROR(SEARCH("H412",R1136),99)=99,0,Scoring!$E$2),Scoring!$E$2),Scoring!$E$2),Scoring!$E$2),Scoring!$E$2),Scoring!$E$2),Scoring!$E$2),Scoring!$E$2),Scoring!$E$2),Scoring!$E$2),Scoring!$E$2),Scoring!$E$2),Scoring!$E$2),Scoring!$E$2),Scoring!$E$2),Scoring!$E$2),Scoring!$E$2),Scoring!$E$2),Scoring!$E$2),Scoring!$E$2)</f>
        <v>0</v>
      </c>
      <c r="Y1136" s="78">
        <f>IF(IFERROR(SEARCH("CMR",K1136),99)=99,IF(IFERROR(SEARCH("Suspected CMR",S1136),99)=99,IF(IFERROR(SEARCH("CMR",S1136),99)=99,0,Scoring!$E$8),Scoring!$E$9),Scoring!$E$8)</f>
        <v>0</v>
      </c>
      <c r="Z1136" s="78">
        <f>IF(IFERROR(SEARCH("H350",N1136),99)=99,IF(IFERROR(SEARCH("H350",O1136),99)=99,IF(IFERROR(SEARCH("H350",Q1136),99)=99,IF(IFERROR(SEARCH("H350",M1136),99)=99,IF(IFERROR(SEARCH("H350",R1136),99)=99,IF(IFERROR(SEARCH("H351",N1136),99)=99,IF(IFERROR(SEARCH("H351",O1136),99)=99,IF(IFERROR(SEARCH("H351",Q1136),99)=99,IF(IFERROR(SEARCH("H351",M1136),99)=99,IF(IFERROR(SEARCH("H351",R1136),99)=99,IF(IFERROR(SEARCH("carcinogenic",P1136),99)=99,IF(IFERROR(SEARCH("suspected carcinogenic",S1136),99)=99,0,Scoring!$E$12),Scoring!$E$11),Scoring!$E$10),Scoring!$E$10),Scoring!$E$10),Scoring!$E$10),Scoring!$E$10),Scoring!$E$10),Scoring!$E$10),Scoring!$E$10),Scoring!$E$10),Scoring!$E$10)</f>
        <v>0</v>
      </c>
      <c r="AA1136" s="78">
        <f>IF(IFERROR(SEARCH("H340",N1136),99)=99,IF(IFERROR(SEARCH("H340",O1136),99)=99,IF(IFERROR(SEARCH("H340",Q1136),99)=99,IF(IFERROR(SEARCH("H340",M1136),99)=99,IF(IFERROR(SEARCH("H340",R1136),99)=99,IF(IFERROR(SEARCH("H341",N1136),99)=99,IF(IFERROR(SEARCH("H341",O1136),99)=99,IF(IFERROR(SEARCH("H341",Q1136),99)=99,IF(IFERROR(SEARCH("H341",M1136),99)=99,IF(IFERROR(SEARCH("H341",R1136),99)=99,IF(IFERROR(SEARCH("mutagenic",P1136),99)=99,IF(IFERROR(SEARCH("suspected mutagenic",S1136),99)=99,0,Scoring!$E$15),Scoring!$E$14),Scoring!$E$13),Scoring!$E$13),Scoring!$E$13),Scoring!$E$13),Scoring!$E$13),Scoring!$E$13),Scoring!$E$13),Scoring!$E$13),Scoring!$E$13),Scoring!$E$13)</f>
        <v>0</v>
      </c>
      <c r="AB1136" s="78">
        <f>IF(IFERROR(SEARCH("H360",N1136),99)=99,IF(IFERROR(SEARCH("H360",O1136),99)=99,IF(IFERROR(SEARCH("H360",Q1136),99)=99,IF(IFERROR(SEARCH("H360",M1136),99)=99,IF(IFERROR(SEARCH("H360",R1136),99)=99,IF(IFERROR(SEARCH("H361",N1136),99)=99,IF(IFERROR(SEARCH("H361",O1136),99)=99,IF(IFERROR(SEARCH("H361",Q1136),99)=99,IF(IFERROR(SEARCH("H361",M1136),99)=99,IF(IFERROR(SEARCH("H361",R1136),99)=99,IF(IFERROR(SEARCH("reproduction",P1136),99)=99,IF(IFERROR(SEARCH("suspected reprotoxic",S1136),99)=99,IF(IFERROR(SEARCH("reprotoxic",S1136),99)=99,IF(IFERROR(SEARCH("reprotoxic",K1136),99)=99,0,Scoring!$E$18),Scoring!$E$18),Scoring!$E$19),Scoring!$E$17),Scoring!$E$16),Scoring!$E$16),Scoring!$E$16),Scoring!$E$16),Scoring!$E$16),Scoring!$E$16),Scoring!$E$16),Scoring!$E$16),Scoring!$E$16),Scoring!$E$16)</f>
        <v>0</v>
      </c>
      <c r="AC1136" s="78">
        <f>IF(IFERROR(SEARCH("57f",L1136),99)=99,IF(IFERROR(SEARCH("57(f)",P1136),99)=99,0,Scoring!$E$20),Scoring!$E$20)</f>
        <v>0</v>
      </c>
      <c r="AD1136" s="78">
        <f>IF(IFERROR(SEARCH("CAT1",T1136),99)=99,IF(IFERROR(SEARCH("CAT2",T1136),99)=99,IF(IFERROR(SEARCH("CAT3",T1136),99)=99,IF(IFERROR(SEARCH("concluded to be endocrine",K1136),99)=99,IF(IFERROR(SEARCH("categorised as endocrine",K1136),99)=99,IF(IFERROR(SEARCH("endocrine disrupting",P1136),99)=99,IF(IFERROR(SEARCH("endocrine disrupting",K1136),99)=99,IF(IFERROR(SEARCH("suspected endocrine",S1136),99)=99,IF(IFERROR(SEARCH("potential endocrine",S1136),99)=99,0,Scoring!$E$25),Scoring!$E$25),Scoring!$E$24),Scoring!$E$24),Scoring!$E$24),Scoring!$E$24),Scoring!$E$23),Scoring!$E$22),Scoring!$E$21)</f>
        <v>1</v>
      </c>
      <c r="AE1136" s="78">
        <f>IF(IFERROR(SEARCH("suspected sensitiser",S1136),99)=99,IF(IFERROR(SEARCH("sensitiser",S1136),99)=99,IF(IFERROR(SEARCH("other hazard based concern",S1136),99)=99,0,Scoring!$E$28),Scoring!$E$26),Scoring!$E$27)</f>
        <v>0</v>
      </c>
      <c r="AF1136" s="78">
        <f>IF(IFERROR(M1136,1)=1,IF(IFERROR(N1136,1)=1,IF(IFERROR(O1136,1)=1,IF(IFERROR(Q1136,1)=1,IF(IFERROR(R1136,1)=1,IF(IFERROR(T1136,1)=1,IF(IFERROR(K1136,1)=1,IF(IFERROR(P1136,1)=1,IF(IFERROR(S1136,1)=1,Scoring!$E$29,0),0),0),0),0),0),0),0),0)</f>
        <v>0</v>
      </c>
      <c r="AG1136" s="78">
        <f t="shared" si="79"/>
        <v>1</v>
      </c>
      <c r="AI1136" s="93"/>
      <c r="AJ1136" s="94"/>
      <c r="AK1136" s="76"/>
      <c r="AL1136" s="75"/>
      <c r="AN1136" s="79"/>
      <c r="AO1136" s="79"/>
      <c r="AP1136" s="79"/>
      <c r="AQ1136" s="79"/>
      <c r="AR1136" s="79"/>
      <c r="AS1136" s="78"/>
      <c r="AU1136" s="79">
        <f>IF(IFERROR(F1136,99)=99,IF(IFERROR(G1136,99)=99,IF(IFERROR(H1136,99)=99,IF(IFERROR(I1136,99)=99,IF(IFERROR(E1136,99)=99,IF(IFERROR(J1136,99)=99,0,Scoring!$B$7),Scoring!$B$3),Scoring!$B$2),Scoring!$B$6),Scoring!$B$5),Scoring!$B$4)</f>
        <v>0.3</v>
      </c>
      <c r="AV1136" s="78">
        <f t="shared" si="80"/>
        <v>0.3</v>
      </c>
      <c r="AW1136" s="78"/>
      <c r="AX1136" s="66"/>
      <c r="AY1136" s="78"/>
      <c r="AZ1136" s="76"/>
      <c r="BB1136" s="76"/>
    </row>
    <row r="1137" spans="1:54" x14ac:dyDescent="0.25">
      <c r="A1137" s="89" t="s">
        <v>6868</v>
      </c>
      <c r="B1137" s="89" t="s">
        <v>30</v>
      </c>
      <c r="C1137" s="89" t="s">
        <v>30</v>
      </c>
      <c r="D1137" s="89" t="s">
        <v>6869</v>
      </c>
      <c r="E1137" s="76" t="e">
        <f>IF(C1137="-",IF(A1137="-",VLOOKUP(D1137,'sin-list 180320_update'!$C$2:$C$835,1,FALSE),VLOOKUP(A1137,'sin-list 180320_update'!$A$2:$A$835,1,FALSE)),VLOOKUP(C1137,'sin-list 180320_update'!$B$2:$B$835,1,FALSE))</f>
        <v>#N/A</v>
      </c>
      <c r="F1137" s="76" t="e">
        <f>IF($C1137="-",IF($A1137="-",VLOOKUP($D1137,'REACH Bilaga XVII_update'!$A$5:$A$131,1,FALSE),VLOOKUP($A1137,'REACH Bilaga XVII_update'!$C$5:$C$131,1,FALSE)),VLOOKUP($C1137,'REACH Bilaga XVII_update'!$B$5:$B$131,1,FALSE))</f>
        <v>#N/A</v>
      </c>
      <c r="G1137" s="76" t="e">
        <f>IF($C1137="-",IF($A1137="-",VLOOKUP($D1137,' REACH Bilaga 59_update'!$A$5:$A$210,1,FALSE),VLOOKUP($A1137,' REACH Bilaga 59_update'!$D$5:$D$210,1,FALSE)),VLOOKUP($C1137,' REACH Bilaga 59_update'!$C$5:$C$210,1,FALSE))</f>
        <v>#N/A</v>
      </c>
      <c r="H1137" s="76" t="e">
        <f>IF($C1137="-",IF($A1137="-",VLOOKUP($D1137,'REACH Bilaga XIV_update'!$A$5:$A$110,1,FALSE),VLOOKUP($A1137,'REACH Bilaga XIV_update'!$D$5:$D$110,1,FALSE)),VLOOKUP($C1137,'REACH Bilaga XIV_update'!$C$5:$C$110,1,FALSE))</f>
        <v>#N/A</v>
      </c>
      <c r="I1137" s="76" t="e">
        <f>IF($C1137="-",IF($A1137="-",VLOOKUP($D1137,CoRAP_update!$A$5:$A$376,1,FALSE),VLOOKUP($A1137,CoRAP_update!$D$5:$D$376,1,FALSE)),VLOOKUP($C1137,CoRAP_update!$C$5:$C$376,1,FALSE))</f>
        <v>#N/A</v>
      </c>
      <c r="J1137" s="76" t="str">
        <f>IF($C1137="-",IF($A1137="-",VLOOKUP($D1137,EDC_update!$C$2:$C$450,1,FALSE),VLOOKUP($A1137,EDC_update!$B$2:$B$450,1,FALSE)),VLOOKUP($C1137,EDC_update!$L$2:$L$450,1,FALSE))</f>
        <v>92-88-6</v>
      </c>
      <c r="K1137" s="76" t="e">
        <f>IF($C1137="-",IF($A1137="-",IF(VLOOKUP($D1137,'sin-list 180320_update'!$C$2:$S$835,3,FALSE)="",NA(),VLOOKUP($D1137,'sin-list 180320_update'!$C$2:$S$835,3,FALSE)),IF(VLOOKUP($A1137,'sin-list 180320_update'!$A$2:$S$835,5,FALSE)="",NA(),VLOOKUP($A1137,'sin-list 180320_update'!$A$2:$S$835,5,FALSE))),IF(VLOOKUP($C1137,'sin-list 180320_update'!$B$2:$S$835,4,FALSE)="",NA(),VLOOKUP($C1137,'sin-list 180320_update'!$B$2:$S$835,4,FALSE)))</f>
        <v>#N/A</v>
      </c>
      <c r="L1137" s="76" t="e">
        <f>IF($C1137="-",IF($A1137="-",VLOOKUP($D1137,'sin-list 180320_update'!$C$2:$S$835,6,FALSE),VLOOKUP($A1137,'sin-list 180320_update'!$A$2:$S$835,8,FALSE)),VLOOKUP($C1137,'sin-list 180320_update'!$B$2:$S$835,7,FALSE))</f>
        <v>#N/A</v>
      </c>
      <c r="M1137" s="76" t="e">
        <f>IF($C1137="-",IF($A1137="-",IF(VLOOKUP($D1137,'sin-list 180320_update'!$C$2:$S$835,8,FALSE)="",NA(),VLOOKUP($D1137,'sin-list 180320_update'!$C$2:$S$835,8,FALSE)),IF(VLOOKUP($A1137,'sin-list 180320_update'!$A$2:$S$835,10,FALSE)="",NA(),VLOOKUP($A1137,'sin-list 180320_update'!$A$2:$S$835,10,FALSE))),IF(VLOOKUP($C1137,'sin-list 180320_update'!$B$2:$S$835,9,FALSE)="",NA(),VLOOKUP($C1137,'sin-list 180320_update'!$B$2:$S$835,9,FALSE)))</f>
        <v>#N/A</v>
      </c>
      <c r="N1137" s="76" t="e">
        <f>IF($C1137="-",IF($A1137="-",IF(VLOOKUP($D1137,'REACH Bilaga XVII_update'!$A$5:$E$131,4,FALSE)="",NA(),VLOOKUP($D1137,'REACH Bilaga XVII_update'!$A$5:$E$131,4,FALSE)),IF(VLOOKUP($A1137,'REACH Bilaga XVII_update'!$C$5:$D$131,2,FALSE)="",NA(),VLOOKUP($A1137,'REACH Bilaga XVII_update'!$C$5:$D$131,2,FALSE))),IF(VLOOKUP($C1137,'REACH Bilaga XVII_update'!$B$5:$D$131,3,FALSE)="",NA(),VLOOKUP($C1137,'REACH Bilaga XVII_update'!$B$5:$D$131,3,FALSE)))</f>
        <v>#N/A</v>
      </c>
      <c r="O1137" s="76" t="e">
        <f>IF($C1137="-",IF($A1137="-",IF(VLOOKUP($D1137,' REACH Bilaga 59_update'!$A$5:$E$210,5,FALSE)="",NA(),VLOOKUP($D1137,' REACH Bilaga 59_update'!$A$5:$E$210,5,FALSE)),IF(VLOOKUP($A1137,' REACH Bilaga 59_update'!$D$5:$E$210,2,FALSE)="",NA(),VLOOKUP($A1137,' REACH Bilaga 59_update'!$D$5:$E$210,2,FALSE))),IF(VLOOKUP($C1137,' REACH Bilaga 59_update'!$C$5:$E$210,3,FALSE)="",NA(),VLOOKUP($C1137,' REACH Bilaga 59_update'!$C$5:$E$210,3,FALSE)))</f>
        <v>#N/A</v>
      </c>
      <c r="P1137" s="76" t="e">
        <f>IF(C1137="-",IF(A1137="-",IFERROR(VLOOKUP($D1137,' REACH Bilaga 59_update'!$A$5:$F$210,MATCH(Sammanfattning!P$1,' REACH Bilaga 59_update'!$A$4:$F$4,0),FALSE),VLOOKUP($D1137,'REACH Bilaga XIV_update'!$A$4:$H$110,MATCH(Sammanfattning!P$1,'REACH Bilaga XIV_update'!$A$4:$H$4,0),FALSE)),IFERROR(VLOOKUP($A1137,' REACH Bilaga 59_update'!$D$5:$F$210,MATCH(Sammanfattning!P$1,' REACH Bilaga 59_update'!$D$4:$F$4,0),FALSE),VLOOKUP($A1137,'REACH Bilaga XIV_update'!$D$4:$H$110,MATCH(Sammanfattning!P$1,'REACH Bilaga XIV_update'!$D$4:$H$4,0),FALSE))),IFERROR(VLOOKUP($C1137,' REACH Bilaga 59_update'!$C$5:$F$210,MATCH(Sammanfattning!P$1,' REACH Bilaga 59_update'!$C$4:$F$4,0),FALSE),VLOOKUP($C1137,'REACH Bilaga XIV_update'!$C$4:$H$110,MATCH(Sammanfattning!P$1,'REACH Bilaga XIV_update'!$C$4:$H$4,0),FALSE)))</f>
        <v>#N/A</v>
      </c>
      <c r="Q1137" s="76" t="e">
        <f>IF($C1137="-",IF($A1137="-",IF(VLOOKUP($D1137,'REACH Bilaga XIV_update'!$A$5:$I$110,9,FALSE)="",NA(),VLOOKUP($D1137,'REACH Bilaga XIV_update'!$A$5:$I$110,9,FALSE)),IF(VLOOKUP($A1137,'REACH Bilaga XIV_update'!$D$5:$I$110,6,FALSE)="",NA(),VLOOKUP($A1137,'REACH Bilaga XIV_update'!$D$5:$I$110,6,FALSE))),IF(VLOOKUP($C1137,'REACH Bilaga XIV_update'!$C$5:$I$110,7,FALSE)="",NA(),VLOOKUP($C1137,'REACH Bilaga XIV_update'!$C$5:$I$110,7,FALSE)))</f>
        <v>#N/A</v>
      </c>
      <c r="R1137" s="76" t="e">
        <f>IF($C1137="-",IF($A1137="-",IF(VLOOKUP($D1137,CoRAP_update!$A$5:$O$376,15,FALSE)="",NA(),VLOOKUP($D1137,CoRAP_update!$A$5:$O$376,15,FALSE)),IF(VLOOKUP($A1137,CoRAP_update!$D$5:$O$376,12,FALSE)="",NA(),VLOOKUP($A1137,CoRAP_update!$D$5:$O$376,12,FALSE))),IF(VLOOKUP($C1137,CoRAP_update!$C$5:$O$376,13,FALSE)="",NA(),VLOOKUP($C1137,CoRAP_update!$C$5:$O$376,13,FALSE)))</f>
        <v>#N/A</v>
      </c>
      <c r="S1137" s="144" t="e">
        <f>IF($C1137="-",IF($A1137="-",VLOOKUP($D1137,CoRAP_update!$A$5:$J$376,MATCH(Sammanfattning!S$1,CoRAP_update!$A$4:$J$4,0),FALSE),VLOOKUP($A1137,CoRAP_update!$D$5:$J$376,MATCH(Sammanfattning!S$1,CoRAP_update!$D$4:$J$4,0),FALSE)),VLOOKUP($C1137,CoRAP_update!$C$5:$J$376,MATCH(Sammanfattning!S$1,CoRAP_update!$C$4:$J$4,0),FALSE))</f>
        <v>#N/A</v>
      </c>
      <c r="T1137" s="76" t="str">
        <f>IF($A1137="-",VLOOKUP($D1137,EDC_update!$C$2:$F$450,4,FALSE),VLOOKUP($A1137,EDC_update!$B$2:$F$450,5,FALSE))</f>
        <v>CAT1</v>
      </c>
      <c r="V1137" s="78">
        <f>IF(IFERROR(SEARCH("PBT",P1137),99)=99,IF(IFERROR(SEARCH("suspected PBT",S1137),99)=99,IF(IFERROR(SEARCH("concluded to be PBT",K1137),99)=99,IF(IFERROR(SEARCH("PBT",S1137),99)=99,IF(IFERROR(SEARCH("PBT cand",L1137),99)=99,IF(IFERROR(SEARCH("PBT",L1137),99)=99,IF(IFERROR(SEARCH("persistent, bioackumulative and toxic properties",K1137),99)=99,0,Scoring!$E$3),Scoring!$E$3),Scoring!$E$7),Scoring!$E$3),Scoring!$E$5),Scoring!$E$6),Scoring!$E$3)</f>
        <v>0</v>
      </c>
      <c r="W1137" s="78">
        <f>IF(IFERROR(SEARCH("vPvB",P1137),99)=99,IF(IFERROR(SEARCH("suspected pbt/vPvB",S1137),99)=99,IF(IFERROR(SEARCH("vPvB",S1137),99)=99,IF(IFERROR(SEARCH("concluded to be a vPvB",S1137),99)=99,IF(IFERROR(SEARCH("identified as vPvB",K1137),99)=99,IF(IFERROR(SEARCH("concluded to be a vPvB",K1137),99)=99,IF(IFERROR(SEARCH("concluded to be both pbt and vPvB",S1137),99)=99,IF(IFERROR(SEARCH("concluded to be both pbt and vPvB",K1137),99)=99,0,Scoring!$E$5),Scoring!$E$5),Scoring!$E$5),Scoring!$E$5),Scoring!$E$5),Scoring!$E$4),Scoring!$E$6),Scoring!$E$4)</f>
        <v>0</v>
      </c>
      <c r="X1137" s="78">
        <f>IF(IFERROR(SEARCH("H410",N1137),99)=99,IF(IFERROR(SEARCH("H410",O1137),99)=99,IF(IFERROR(SEARCH("H410",Q1137),99)=99,IF(IFERROR(SEARCH("H410",M1137),99)=99,IF(IFERROR(SEARCH("H410",R1137),99)=99,IF(IFERROR(SEARCH("H411",N1137),99)=99,IF(IFERROR(SEARCH("H411",O1137),99)=99,IF(IFERROR(SEARCH("H411",Q1137),99)=99,IF(IFERROR(SEARCH("H411",M1137),99)=99,IF(IFERROR(SEARCH("H411",R1137),99)=99,IF(IFERROR(SEARCH("H413",N1137),99)=99,IF(IFERROR(SEARCH("H413",O1137),99)=99,IF(IFERROR(SEARCH("H413",Q1137),99)=99,IF(IFERROR(SEARCH("H413",M1137),99)=99,IF(IFERROR(SEARCH("H413",R1137),99)=99,IF(IFERROR(SEARCH("H412",N1137),99)=99,IF(IFERROR(SEARCH("H412",O1137),99)=99,IF(IFERROR(SEARCH("H412",Q1137),99)=99,IF(IFERROR(SEARCH("H412",M1137),99)=99,IF(IFERROR(SEARCH("H412",R1137),99)=99,0,Scoring!$E$2),Scoring!$E$2),Scoring!$E$2),Scoring!$E$2),Scoring!$E$2),Scoring!$E$2),Scoring!$E$2),Scoring!$E$2),Scoring!$E$2),Scoring!$E$2),Scoring!$E$2),Scoring!$E$2),Scoring!$E$2),Scoring!$E$2),Scoring!$E$2),Scoring!$E$2),Scoring!$E$2),Scoring!$E$2),Scoring!$E$2),Scoring!$E$2)</f>
        <v>0</v>
      </c>
      <c r="Y1137" s="78">
        <f>IF(IFERROR(SEARCH("CMR",K1137),99)=99,IF(IFERROR(SEARCH("Suspected CMR",S1137),99)=99,IF(IFERROR(SEARCH("CMR",S1137),99)=99,0,Scoring!$E$8),Scoring!$E$9),Scoring!$E$8)</f>
        <v>0</v>
      </c>
      <c r="Z1137" s="78">
        <f>IF(IFERROR(SEARCH("H350",N1137),99)=99,IF(IFERROR(SEARCH("H350",O1137),99)=99,IF(IFERROR(SEARCH("H350",Q1137),99)=99,IF(IFERROR(SEARCH("H350",M1137),99)=99,IF(IFERROR(SEARCH("H350",R1137),99)=99,IF(IFERROR(SEARCH("H351",N1137),99)=99,IF(IFERROR(SEARCH("H351",O1137),99)=99,IF(IFERROR(SEARCH("H351",Q1137),99)=99,IF(IFERROR(SEARCH("H351",M1137),99)=99,IF(IFERROR(SEARCH("H351",R1137),99)=99,IF(IFERROR(SEARCH("carcinogenic",P1137),99)=99,IF(IFERROR(SEARCH("suspected carcinogenic",S1137),99)=99,0,Scoring!$E$12),Scoring!$E$11),Scoring!$E$10),Scoring!$E$10),Scoring!$E$10),Scoring!$E$10),Scoring!$E$10),Scoring!$E$10),Scoring!$E$10),Scoring!$E$10),Scoring!$E$10),Scoring!$E$10)</f>
        <v>0</v>
      </c>
      <c r="AA1137" s="78">
        <f>IF(IFERROR(SEARCH("H340",N1137),99)=99,IF(IFERROR(SEARCH("H340",O1137),99)=99,IF(IFERROR(SEARCH("H340",Q1137),99)=99,IF(IFERROR(SEARCH("H340",M1137),99)=99,IF(IFERROR(SEARCH("H340",R1137),99)=99,IF(IFERROR(SEARCH("H341",N1137),99)=99,IF(IFERROR(SEARCH("H341",O1137),99)=99,IF(IFERROR(SEARCH("H341",Q1137),99)=99,IF(IFERROR(SEARCH("H341",M1137),99)=99,IF(IFERROR(SEARCH("H341",R1137),99)=99,IF(IFERROR(SEARCH("mutagenic",P1137),99)=99,IF(IFERROR(SEARCH("suspected mutagenic",S1137),99)=99,0,Scoring!$E$15),Scoring!$E$14),Scoring!$E$13),Scoring!$E$13),Scoring!$E$13),Scoring!$E$13),Scoring!$E$13),Scoring!$E$13),Scoring!$E$13),Scoring!$E$13),Scoring!$E$13),Scoring!$E$13)</f>
        <v>0</v>
      </c>
      <c r="AB1137" s="78">
        <f>IF(IFERROR(SEARCH("H360",N1137),99)=99,IF(IFERROR(SEARCH("H360",O1137),99)=99,IF(IFERROR(SEARCH("H360",Q1137),99)=99,IF(IFERROR(SEARCH("H360",M1137),99)=99,IF(IFERROR(SEARCH("H360",R1137),99)=99,IF(IFERROR(SEARCH("H361",N1137),99)=99,IF(IFERROR(SEARCH("H361",O1137),99)=99,IF(IFERROR(SEARCH("H361",Q1137),99)=99,IF(IFERROR(SEARCH("H361",M1137),99)=99,IF(IFERROR(SEARCH("H361",R1137),99)=99,IF(IFERROR(SEARCH("reproduction",P1137),99)=99,IF(IFERROR(SEARCH("suspected reprotoxic",S1137),99)=99,IF(IFERROR(SEARCH("reprotoxic",S1137),99)=99,IF(IFERROR(SEARCH("reprotoxic",K1137),99)=99,0,Scoring!$E$18),Scoring!$E$18),Scoring!$E$19),Scoring!$E$17),Scoring!$E$16),Scoring!$E$16),Scoring!$E$16),Scoring!$E$16),Scoring!$E$16),Scoring!$E$16),Scoring!$E$16),Scoring!$E$16),Scoring!$E$16),Scoring!$E$16)</f>
        <v>0</v>
      </c>
      <c r="AC1137" s="78">
        <f>IF(IFERROR(SEARCH("57f",L1137),99)=99,IF(IFERROR(SEARCH("57(f)",P1137),99)=99,0,Scoring!$E$20),Scoring!$E$20)</f>
        <v>0</v>
      </c>
      <c r="AD1137" s="78">
        <f>IF(IFERROR(SEARCH("CAT1",T1137),99)=99,IF(IFERROR(SEARCH("CAT2",T1137),99)=99,IF(IFERROR(SEARCH("CAT3",T1137),99)=99,IF(IFERROR(SEARCH("concluded to be endocrine",K1137),99)=99,IF(IFERROR(SEARCH("categorised as endocrine",K1137),99)=99,IF(IFERROR(SEARCH("endocrine disrupting",P1137),99)=99,IF(IFERROR(SEARCH("endocrine disrupting",K1137),99)=99,IF(IFERROR(SEARCH("suspected endocrine",S1137),99)=99,IF(IFERROR(SEARCH("potential endocrine",S1137),99)=99,0,Scoring!$E$25),Scoring!$E$25),Scoring!$E$24),Scoring!$E$24),Scoring!$E$24),Scoring!$E$24),Scoring!$E$23),Scoring!$E$22),Scoring!$E$21)</f>
        <v>1</v>
      </c>
      <c r="AE1137" s="78">
        <f>IF(IFERROR(SEARCH("suspected sensitiser",S1137),99)=99,IF(IFERROR(SEARCH("sensitiser",S1137),99)=99,IF(IFERROR(SEARCH("other hazard based concern",S1137),99)=99,0,Scoring!$E$28),Scoring!$E$26),Scoring!$E$27)</f>
        <v>0</v>
      </c>
      <c r="AF1137" s="78">
        <f>IF(IFERROR(M1137,1)=1,IF(IFERROR(N1137,1)=1,IF(IFERROR(O1137,1)=1,IF(IFERROR(Q1137,1)=1,IF(IFERROR(R1137,1)=1,IF(IFERROR(T1137,1)=1,IF(IFERROR(K1137,1)=1,IF(IFERROR(P1137,1)=1,IF(IFERROR(S1137,1)=1,Scoring!$E$29,0),0),0),0),0),0),0),0),0)</f>
        <v>0</v>
      </c>
      <c r="AG1137" s="78">
        <f t="shared" si="79"/>
        <v>1</v>
      </c>
      <c r="AI1137" s="93"/>
      <c r="AJ1137" s="94"/>
      <c r="AK1137" s="76"/>
      <c r="AL1137" s="75"/>
      <c r="AN1137" s="79"/>
      <c r="AO1137" s="79"/>
      <c r="AP1137" s="79"/>
      <c r="AQ1137" s="79"/>
      <c r="AR1137" s="79"/>
      <c r="AS1137" s="78"/>
      <c r="AU1137" s="79">
        <f>IF(IFERROR(F1137,99)=99,IF(IFERROR(G1137,99)=99,IF(IFERROR(H1137,99)=99,IF(IFERROR(I1137,99)=99,IF(IFERROR(E1137,99)=99,IF(IFERROR(J1137,99)=99,0,Scoring!$B$7),Scoring!$B$3),Scoring!$B$2),Scoring!$B$6),Scoring!$B$5),Scoring!$B$4)</f>
        <v>0.3</v>
      </c>
      <c r="AV1137" s="78">
        <f t="shared" si="80"/>
        <v>0.3</v>
      </c>
      <c r="AW1137" s="78"/>
      <c r="AX1137" s="66"/>
      <c r="AY1137" s="78"/>
      <c r="AZ1137" s="76"/>
      <c r="BB1137" s="76"/>
    </row>
    <row r="1138" spans="1:54" x14ac:dyDescent="0.25">
      <c r="A1138" s="89" t="s">
        <v>6817</v>
      </c>
      <c r="B1138" s="89" t="s">
        <v>30</v>
      </c>
      <c r="C1138" s="89" t="s">
        <v>30</v>
      </c>
      <c r="D1138" s="89" t="s">
        <v>6818</v>
      </c>
      <c r="E1138" s="76" t="e">
        <f>IF(C1138="-",IF(A1138="-",VLOOKUP(D1138,'sin-list 180320_update'!$C$2:$C$835,1,FALSE),VLOOKUP(A1138,'sin-list 180320_update'!$A$2:$A$835,1,FALSE)),VLOOKUP(C1138,'sin-list 180320_update'!$B$2:$B$835,1,FALSE))</f>
        <v>#N/A</v>
      </c>
      <c r="F1138" s="76" t="e">
        <f>IF($C1138="-",IF($A1138="-",VLOOKUP($D1138,'REACH Bilaga XVII_update'!$A$5:$A$131,1,FALSE),VLOOKUP($A1138,'REACH Bilaga XVII_update'!$C$5:$C$131,1,FALSE)),VLOOKUP($C1138,'REACH Bilaga XVII_update'!$B$5:$B$131,1,FALSE))</f>
        <v>#N/A</v>
      </c>
      <c r="G1138" s="76" t="e">
        <f>IF($C1138="-",IF($A1138="-",VLOOKUP($D1138,' REACH Bilaga 59_update'!$A$5:$A$210,1,FALSE),VLOOKUP($A1138,' REACH Bilaga 59_update'!$D$5:$D$210,1,FALSE)),VLOOKUP($C1138,' REACH Bilaga 59_update'!$C$5:$C$210,1,FALSE))</f>
        <v>#N/A</v>
      </c>
      <c r="H1138" s="76" t="e">
        <f>IF($C1138="-",IF($A1138="-",VLOOKUP($D1138,'REACH Bilaga XIV_update'!$A$5:$A$110,1,FALSE),VLOOKUP($A1138,'REACH Bilaga XIV_update'!$D$5:$D$110,1,FALSE)),VLOOKUP($C1138,'REACH Bilaga XIV_update'!$C$5:$C$110,1,FALSE))</f>
        <v>#N/A</v>
      </c>
      <c r="I1138" s="76" t="e">
        <f>IF($C1138="-",IF($A1138="-",VLOOKUP($D1138,CoRAP_update!$A$5:$A$376,1,FALSE),VLOOKUP($A1138,CoRAP_update!$D$5:$D$376,1,FALSE)),VLOOKUP($C1138,CoRAP_update!$C$5:$C$376,1,FALSE))</f>
        <v>#N/A</v>
      </c>
      <c r="J1138" s="76" t="str">
        <f>IF($C1138="-",IF($A1138="-",VLOOKUP($D1138,EDC_update!$C$2:$C$450,1,FALSE),VLOOKUP($A1138,EDC_update!$B$2:$B$450,1,FALSE)),VLOOKUP($C1138,EDC_update!$L$2:$L$450,1,FALSE))</f>
        <v>94-82-6</v>
      </c>
      <c r="K1138" s="76" t="e">
        <f>IF($C1138="-",IF($A1138="-",IF(VLOOKUP($D1138,'sin-list 180320_update'!$C$2:$S$835,3,FALSE)="",NA(),VLOOKUP($D1138,'sin-list 180320_update'!$C$2:$S$835,3,FALSE)),IF(VLOOKUP($A1138,'sin-list 180320_update'!$A$2:$S$835,5,FALSE)="",NA(),VLOOKUP($A1138,'sin-list 180320_update'!$A$2:$S$835,5,FALSE))),IF(VLOOKUP($C1138,'sin-list 180320_update'!$B$2:$S$835,4,FALSE)="",NA(),VLOOKUP($C1138,'sin-list 180320_update'!$B$2:$S$835,4,FALSE)))</f>
        <v>#N/A</v>
      </c>
      <c r="L1138" s="76" t="e">
        <f>IF($C1138="-",IF($A1138="-",VLOOKUP($D1138,'sin-list 180320_update'!$C$2:$S$835,6,FALSE),VLOOKUP($A1138,'sin-list 180320_update'!$A$2:$S$835,8,FALSE)),VLOOKUP($C1138,'sin-list 180320_update'!$B$2:$S$835,7,FALSE))</f>
        <v>#N/A</v>
      </c>
      <c r="M1138" s="76" t="e">
        <f>IF($C1138="-",IF($A1138="-",IF(VLOOKUP($D1138,'sin-list 180320_update'!$C$2:$S$835,8,FALSE)="",NA(),VLOOKUP($D1138,'sin-list 180320_update'!$C$2:$S$835,8,FALSE)),IF(VLOOKUP($A1138,'sin-list 180320_update'!$A$2:$S$835,10,FALSE)="",NA(),VLOOKUP($A1138,'sin-list 180320_update'!$A$2:$S$835,10,FALSE))),IF(VLOOKUP($C1138,'sin-list 180320_update'!$B$2:$S$835,9,FALSE)="",NA(),VLOOKUP($C1138,'sin-list 180320_update'!$B$2:$S$835,9,FALSE)))</f>
        <v>#N/A</v>
      </c>
      <c r="N1138" s="76" t="e">
        <f>IF($C1138="-",IF($A1138="-",IF(VLOOKUP($D1138,'REACH Bilaga XVII_update'!$A$5:$E$131,4,FALSE)="",NA(),VLOOKUP($D1138,'REACH Bilaga XVII_update'!$A$5:$E$131,4,FALSE)),IF(VLOOKUP($A1138,'REACH Bilaga XVII_update'!$C$5:$D$131,2,FALSE)="",NA(),VLOOKUP($A1138,'REACH Bilaga XVII_update'!$C$5:$D$131,2,FALSE))),IF(VLOOKUP($C1138,'REACH Bilaga XVII_update'!$B$5:$D$131,3,FALSE)="",NA(),VLOOKUP($C1138,'REACH Bilaga XVII_update'!$B$5:$D$131,3,FALSE)))</f>
        <v>#N/A</v>
      </c>
      <c r="O1138" s="76" t="e">
        <f>IF($C1138="-",IF($A1138="-",IF(VLOOKUP($D1138,' REACH Bilaga 59_update'!$A$5:$E$210,5,FALSE)="",NA(),VLOOKUP($D1138,' REACH Bilaga 59_update'!$A$5:$E$210,5,FALSE)),IF(VLOOKUP($A1138,' REACH Bilaga 59_update'!$D$5:$E$210,2,FALSE)="",NA(),VLOOKUP($A1138,' REACH Bilaga 59_update'!$D$5:$E$210,2,FALSE))),IF(VLOOKUP($C1138,' REACH Bilaga 59_update'!$C$5:$E$210,3,FALSE)="",NA(),VLOOKUP($C1138,' REACH Bilaga 59_update'!$C$5:$E$210,3,FALSE)))</f>
        <v>#N/A</v>
      </c>
      <c r="P1138" s="76" t="e">
        <f>IF(C1138="-",IF(A1138="-",IFERROR(VLOOKUP($D1138,' REACH Bilaga 59_update'!$A$5:$F$210,MATCH(Sammanfattning!P$1,' REACH Bilaga 59_update'!$A$4:$F$4,0),FALSE),VLOOKUP($D1138,'REACH Bilaga XIV_update'!$A$4:$H$110,MATCH(Sammanfattning!P$1,'REACH Bilaga XIV_update'!$A$4:$H$4,0),FALSE)),IFERROR(VLOOKUP($A1138,' REACH Bilaga 59_update'!$D$5:$F$210,MATCH(Sammanfattning!P$1,' REACH Bilaga 59_update'!$D$4:$F$4,0),FALSE),VLOOKUP($A1138,'REACH Bilaga XIV_update'!$D$4:$H$110,MATCH(Sammanfattning!P$1,'REACH Bilaga XIV_update'!$D$4:$H$4,0),FALSE))),IFERROR(VLOOKUP($C1138,' REACH Bilaga 59_update'!$C$5:$F$210,MATCH(Sammanfattning!P$1,' REACH Bilaga 59_update'!$C$4:$F$4,0),FALSE),VLOOKUP($C1138,'REACH Bilaga XIV_update'!$C$4:$H$110,MATCH(Sammanfattning!P$1,'REACH Bilaga XIV_update'!$C$4:$H$4,0),FALSE)))</f>
        <v>#N/A</v>
      </c>
      <c r="Q1138" s="76" t="e">
        <f>IF($C1138="-",IF($A1138="-",IF(VLOOKUP($D1138,'REACH Bilaga XIV_update'!$A$5:$I$110,9,FALSE)="",NA(),VLOOKUP($D1138,'REACH Bilaga XIV_update'!$A$5:$I$110,9,FALSE)),IF(VLOOKUP($A1138,'REACH Bilaga XIV_update'!$D$5:$I$110,6,FALSE)="",NA(),VLOOKUP($A1138,'REACH Bilaga XIV_update'!$D$5:$I$110,6,FALSE))),IF(VLOOKUP($C1138,'REACH Bilaga XIV_update'!$C$5:$I$110,7,FALSE)="",NA(),VLOOKUP($C1138,'REACH Bilaga XIV_update'!$C$5:$I$110,7,FALSE)))</f>
        <v>#N/A</v>
      </c>
      <c r="R1138" s="76" t="e">
        <f>IF($C1138="-",IF($A1138="-",IF(VLOOKUP($D1138,CoRAP_update!$A$5:$O$376,15,FALSE)="",NA(),VLOOKUP($D1138,CoRAP_update!$A$5:$O$376,15,FALSE)),IF(VLOOKUP($A1138,CoRAP_update!$D$5:$O$376,12,FALSE)="",NA(),VLOOKUP($A1138,CoRAP_update!$D$5:$O$376,12,FALSE))),IF(VLOOKUP($C1138,CoRAP_update!$C$5:$O$376,13,FALSE)="",NA(),VLOOKUP($C1138,CoRAP_update!$C$5:$O$376,13,FALSE)))</f>
        <v>#N/A</v>
      </c>
      <c r="S1138" s="144" t="e">
        <f>IF($C1138="-",IF($A1138="-",VLOOKUP($D1138,CoRAP_update!$A$5:$J$376,MATCH(Sammanfattning!S$1,CoRAP_update!$A$4:$J$4,0),FALSE),VLOOKUP($A1138,CoRAP_update!$D$5:$J$376,MATCH(Sammanfattning!S$1,CoRAP_update!$D$4:$J$4,0),FALSE)),VLOOKUP($C1138,CoRAP_update!$C$5:$J$376,MATCH(Sammanfattning!S$1,CoRAP_update!$C$4:$J$4,0),FALSE))</f>
        <v>#N/A</v>
      </c>
      <c r="T1138" s="76" t="str">
        <f>IF($A1138="-",VLOOKUP($D1138,EDC_update!$C$2:$F$450,4,FALSE),VLOOKUP($A1138,EDC_update!$B$2:$F$450,5,FALSE))</f>
        <v>CAT1</v>
      </c>
      <c r="V1138" s="78">
        <f>IF(IFERROR(SEARCH("PBT",P1138),99)=99,IF(IFERROR(SEARCH("suspected PBT",S1138),99)=99,IF(IFERROR(SEARCH("concluded to be PBT",K1138),99)=99,IF(IFERROR(SEARCH("PBT",S1138),99)=99,IF(IFERROR(SEARCH("PBT cand",L1138),99)=99,IF(IFERROR(SEARCH("PBT",L1138),99)=99,IF(IFERROR(SEARCH("persistent, bioackumulative and toxic properties",K1138),99)=99,0,Scoring!$E$3),Scoring!$E$3),Scoring!$E$7),Scoring!$E$3),Scoring!$E$5),Scoring!$E$6),Scoring!$E$3)</f>
        <v>0</v>
      </c>
      <c r="W1138" s="78">
        <f>IF(IFERROR(SEARCH("vPvB",P1138),99)=99,IF(IFERROR(SEARCH("suspected pbt/vPvB",S1138),99)=99,IF(IFERROR(SEARCH("vPvB",S1138),99)=99,IF(IFERROR(SEARCH("concluded to be a vPvB",S1138),99)=99,IF(IFERROR(SEARCH("identified as vPvB",K1138),99)=99,IF(IFERROR(SEARCH("concluded to be a vPvB",K1138),99)=99,IF(IFERROR(SEARCH("concluded to be both pbt and vPvB",S1138),99)=99,IF(IFERROR(SEARCH("concluded to be both pbt and vPvB",K1138),99)=99,0,Scoring!$E$5),Scoring!$E$5),Scoring!$E$5),Scoring!$E$5),Scoring!$E$5),Scoring!$E$4),Scoring!$E$6),Scoring!$E$4)</f>
        <v>0</v>
      </c>
      <c r="X1138" s="78">
        <f>IF(IFERROR(SEARCH("H410",N1138),99)=99,IF(IFERROR(SEARCH("H410",O1138),99)=99,IF(IFERROR(SEARCH("H410",Q1138),99)=99,IF(IFERROR(SEARCH("H410",M1138),99)=99,IF(IFERROR(SEARCH("H410",R1138),99)=99,IF(IFERROR(SEARCH("H411",N1138),99)=99,IF(IFERROR(SEARCH("H411",O1138),99)=99,IF(IFERROR(SEARCH("H411",Q1138),99)=99,IF(IFERROR(SEARCH("H411",M1138),99)=99,IF(IFERROR(SEARCH("H411",R1138),99)=99,IF(IFERROR(SEARCH("H413",N1138),99)=99,IF(IFERROR(SEARCH("H413",O1138),99)=99,IF(IFERROR(SEARCH("H413",Q1138),99)=99,IF(IFERROR(SEARCH("H413",M1138),99)=99,IF(IFERROR(SEARCH("H413",R1138),99)=99,IF(IFERROR(SEARCH("H412",N1138),99)=99,IF(IFERROR(SEARCH("H412",O1138),99)=99,IF(IFERROR(SEARCH("H412",Q1138),99)=99,IF(IFERROR(SEARCH("H412",M1138),99)=99,IF(IFERROR(SEARCH("H412",R1138),99)=99,0,Scoring!$E$2),Scoring!$E$2),Scoring!$E$2),Scoring!$E$2),Scoring!$E$2),Scoring!$E$2),Scoring!$E$2),Scoring!$E$2),Scoring!$E$2),Scoring!$E$2),Scoring!$E$2),Scoring!$E$2),Scoring!$E$2),Scoring!$E$2),Scoring!$E$2),Scoring!$E$2),Scoring!$E$2),Scoring!$E$2),Scoring!$E$2),Scoring!$E$2)</f>
        <v>0</v>
      </c>
      <c r="Y1138" s="78">
        <f>IF(IFERROR(SEARCH("CMR",K1138),99)=99,IF(IFERROR(SEARCH("Suspected CMR",S1138),99)=99,IF(IFERROR(SEARCH("CMR",S1138),99)=99,0,Scoring!$E$8),Scoring!$E$9),Scoring!$E$8)</f>
        <v>0</v>
      </c>
      <c r="Z1138" s="78">
        <f>IF(IFERROR(SEARCH("H350",N1138),99)=99,IF(IFERROR(SEARCH("H350",O1138),99)=99,IF(IFERROR(SEARCH("H350",Q1138),99)=99,IF(IFERROR(SEARCH("H350",M1138),99)=99,IF(IFERROR(SEARCH("H350",R1138),99)=99,IF(IFERROR(SEARCH("H351",N1138),99)=99,IF(IFERROR(SEARCH("H351",O1138),99)=99,IF(IFERROR(SEARCH("H351",Q1138),99)=99,IF(IFERROR(SEARCH("H351",M1138),99)=99,IF(IFERROR(SEARCH("H351",R1138),99)=99,IF(IFERROR(SEARCH("carcinogenic",P1138),99)=99,IF(IFERROR(SEARCH("suspected carcinogenic",S1138),99)=99,0,Scoring!$E$12),Scoring!$E$11),Scoring!$E$10),Scoring!$E$10),Scoring!$E$10),Scoring!$E$10),Scoring!$E$10),Scoring!$E$10),Scoring!$E$10),Scoring!$E$10),Scoring!$E$10),Scoring!$E$10)</f>
        <v>0</v>
      </c>
      <c r="AA1138" s="78">
        <f>IF(IFERROR(SEARCH("H340",N1138),99)=99,IF(IFERROR(SEARCH("H340",O1138),99)=99,IF(IFERROR(SEARCH("H340",Q1138),99)=99,IF(IFERROR(SEARCH("H340",M1138),99)=99,IF(IFERROR(SEARCH("H340",R1138),99)=99,IF(IFERROR(SEARCH("H341",N1138),99)=99,IF(IFERROR(SEARCH("H341",O1138),99)=99,IF(IFERROR(SEARCH("H341",Q1138),99)=99,IF(IFERROR(SEARCH("H341",M1138),99)=99,IF(IFERROR(SEARCH("H341",R1138),99)=99,IF(IFERROR(SEARCH("mutagenic",P1138),99)=99,IF(IFERROR(SEARCH("suspected mutagenic",S1138),99)=99,0,Scoring!$E$15),Scoring!$E$14),Scoring!$E$13),Scoring!$E$13),Scoring!$E$13),Scoring!$E$13),Scoring!$E$13),Scoring!$E$13),Scoring!$E$13),Scoring!$E$13),Scoring!$E$13),Scoring!$E$13)</f>
        <v>0</v>
      </c>
      <c r="AB1138" s="78">
        <f>IF(IFERROR(SEARCH("H360",N1138),99)=99,IF(IFERROR(SEARCH("H360",O1138),99)=99,IF(IFERROR(SEARCH("H360",Q1138),99)=99,IF(IFERROR(SEARCH("H360",M1138),99)=99,IF(IFERROR(SEARCH("H360",R1138),99)=99,IF(IFERROR(SEARCH("H361",N1138),99)=99,IF(IFERROR(SEARCH("H361",O1138),99)=99,IF(IFERROR(SEARCH("H361",Q1138),99)=99,IF(IFERROR(SEARCH("H361",M1138),99)=99,IF(IFERROR(SEARCH("H361",R1138),99)=99,IF(IFERROR(SEARCH("reproduction",P1138),99)=99,IF(IFERROR(SEARCH("suspected reprotoxic",S1138),99)=99,IF(IFERROR(SEARCH("reprotoxic",S1138),99)=99,IF(IFERROR(SEARCH("reprotoxic",K1138),99)=99,0,Scoring!$E$18),Scoring!$E$18),Scoring!$E$19),Scoring!$E$17),Scoring!$E$16),Scoring!$E$16),Scoring!$E$16),Scoring!$E$16),Scoring!$E$16),Scoring!$E$16),Scoring!$E$16),Scoring!$E$16),Scoring!$E$16),Scoring!$E$16)</f>
        <v>0</v>
      </c>
      <c r="AC1138" s="78">
        <f>IF(IFERROR(SEARCH("57f",L1138),99)=99,IF(IFERROR(SEARCH("57(f)",P1138),99)=99,0,Scoring!$E$20),Scoring!$E$20)</f>
        <v>0</v>
      </c>
      <c r="AD1138" s="78">
        <f>IF(IFERROR(SEARCH("CAT1",T1138),99)=99,IF(IFERROR(SEARCH("CAT2",T1138),99)=99,IF(IFERROR(SEARCH("CAT3",T1138),99)=99,IF(IFERROR(SEARCH("concluded to be endocrine",K1138),99)=99,IF(IFERROR(SEARCH("categorised as endocrine",K1138),99)=99,IF(IFERROR(SEARCH("endocrine disrupting",P1138),99)=99,IF(IFERROR(SEARCH("endocrine disrupting",K1138),99)=99,IF(IFERROR(SEARCH("suspected endocrine",S1138),99)=99,IF(IFERROR(SEARCH("potential endocrine",S1138),99)=99,0,Scoring!$E$25),Scoring!$E$25),Scoring!$E$24),Scoring!$E$24),Scoring!$E$24),Scoring!$E$24),Scoring!$E$23),Scoring!$E$22),Scoring!$E$21)</f>
        <v>1</v>
      </c>
      <c r="AE1138" s="78">
        <f>IF(IFERROR(SEARCH("suspected sensitiser",S1138),99)=99,IF(IFERROR(SEARCH("sensitiser",S1138),99)=99,IF(IFERROR(SEARCH("other hazard based concern",S1138),99)=99,0,Scoring!$E$28),Scoring!$E$26),Scoring!$E$27)</f>
        <v>0</v>
      </c>
      <c r="AF1138" s="78">
        <f>IF(IFERROR(M1138,1)=1,IF(IFERROR(N1138,1)=1,IF(IFERROR(O1138,1)=1,IF(IFERROR(Q1138,1)=1,IF(IFERROR(R1138,1)=1,IF(IFERROR(T1138,1)=1,IF(IFERROR(K1138,1)=1,IF(IFERROR(P1138,1)=1,IF(IFERROR(S1138,1)=1,Scoring!$E$29,0),0),0),0),0),0),0),0),0)</f>
        <v>0</v>
      </c>
      <c r="AG1138" s="78">
        <f t="shared" si="79"/>
        <v>1</v>
      </c>
      <c r="AI1138" s="93"/>
      <c r="AJ1138" s="94"/>
      <c r="AK1138" s="76"/>
      <c r="AL1138" s="75"/>
      <c r="AN1138" s="79"/>
      <c r="AO1138" s="79"/>
      <c r="AP1138" s="79"/>
      <c r="AQ1138" s="79"/>
      <c r="AR1138" s="79"/>
      <c r="AS1138" s="78"/>
      <c r="AU1138" s="79">
        <f>IF(IFERROR(F1138,99)=99,IF(IFERROR(G1138,99)=99,IF(IFERROR(H1138,99)=99,IF(IFERROR(I1138,99)=99,IF(IFERROR(E1138,99)=99,IF(IFERROR(J1138,99)=99,0,Scoring!$B$7),Scoring!$B$3),Scoring!$B$2),Scoring!$B$6),Scoring!$B$5),Scoring!$B$4)</f>
        <v>0.3</v>
      </c>
      <c r="AV1138" s="78">
        <f t="shared" si="80"/>
        <v>0.3</v>
      </c>
      <c r="AW1138" s="78"/>
      <c r="AX1138" s="66"/>
      <c r="AY1138" s="78"/>
      <c r="AZ1138" s="76"/>
      <c r="BB1138" s="76"/>
    </row>
    <row r="1139" spans="1:54" x14ac:dyDescent="0.25">
      <c r="A1139" s="89" t="s">
        <v>6008</v>
      </c>
      <c r="B1139" s="89" t="s">
        <v>30</v>
      </c>
      <c r="C1139" s="89" t="s">
        <v>30</v>
      </c>
      <c r="D1139" s="89" t="s">
        <v>6844</v>
      </c>
      <c r="E1139" s="76" t="e">
        <f>IF(C1139="-",IF(A1139="-",VLOOKUP(D1139,'sin-list 180320_update'!$C$2:$C$835,1,FALSE),VLOOKUP(A1139,'sin-list 180320_update'!$A$2:$A$835,1,FALSE)),VLOOKUP(C1139,'sin-list 180320_update'!$B$2:$B$835,1,FALSE))</f>
        <v>#N/A</v>
      </c>
      <c r="F1139" s="76" t="e">
        <f>IF($C1139="-",IF($A1139="-",VLOOKUP($D1139,'REACH Bilaga XVII_update'!$A$5:$A$131,1,FALSE),VLOOKUP($A1139,'REACH Bilaga XVII_update'!$C$5:$C$131,1,FALSE)),VLOOKUP($C1139,'REACH Bilaga XVII_update'!$B$5:$B$131,1,FALSE))</f>
        <v>#N/A</v>
      </c>
      <c r="G1139" s="76" t="e">
        <f>IF($C1139="-",IF($A1139="-",VLOOKUP($D1139,' REACH Bilaga 59_update'!$A$5:$A$210,1,FALSE),VLOOKUP($A1139,' REACH Bilaga 59_update'!$D$5:$D$210,1,FALSE)),VLOOKUP($C1139,' REACH Bilaga 59_update'!$C$5:$C$210,1,FALSE))</f>
        <v>#N/A</v>
      </c>
      <c r="H1139" s="76" t="e">
        <f>IF($C1139="-",IF($A1139="-",VLOOKUP($D1139,'REACH Bilaga XIV_update'!$A$5:$A$110,1,FALSE),VLOOKUP($A1139,'REACH Bilaga XIV_update'!$D$5:$D$110,1,FALSE)),VLOOKUP($C1139,'REACH Bilaga XIV_update'!$C$5:$C$110,1,FALSE))</f>
        <v>#N/A</v>
      </c>
      <c r="I1139" s="76" t="e">
        <f>IF($C1139="-",IF($A1139="-",VLOOKUP($D1139,CoRAP_update!$A$5:$A$376,1,FALSE),VLOOKUP($A1139,CoRAP_update!$D$5:$D$376,1,FALSE)),VLOOKUP($C1139,CoRAP_update!$C$5:$C$376,1,FALSE))</f>
        <v>#N/A</v>
      </c>
      <c r="J1139" s="76" t="str">
        <f>IF($C1139="-",IF($A1139="-",VLOOKUP($D1139,EDC_update!$C$2:$C$450,1,FALSE),VLOOKUP($A1139,EDC_update!$B$2:$B$450,1,FALSE)),VLOOKUP($C1139,EDC_update!$L$2:$L$450,1,FALSE))</f>
        <v>95-76-1</v>
      </c>
      <c r="K1139" s="76" t="e">
        <f>IF($C1139="-",IF($A1139="-",IF(VLOOKUP($D1139,'sin-list 180320_update'!$C$2:$S$835,3,FALSE)="",NA(),VLOOKUP($D1139,'sin-list 180320_update'!$C$2:$S$835,3,FALSE)),IF(VLOOKUP($A1139,'sin-list 180320_update'!$A$2:$S$835,5,FALSE)="",NA(),VLOOKUP($A1139,'sin-list 180320_update'!$A$2:$S$835,5,FALSE))),IF(VLOOKUP($C1139,'sin-list 180320_update'!$B$2:$S$835,4,FALSE)="",NA(),VLOOKUP($C1139,'sin-list 180320_update'!$B$2:$S$835,4,FALSE)))</f>
        <v>#N/A</v>
      </c>
      <c r="L1139" s="76" t="e">
        <f>IF($C1139="-",IF($A1139="-",VLOOKUP($D1139,'sin-list 180320_update'!$C$2:$S$835,6,FALSE),VLOOKUP($A1139,'sin-list 180320_update'!$A$2:$S$835,8,FALSE)),VLOOKUP($C1139,'sin-list 180320_update'!$B$2:$S$835,7,FALSE))</f>
        <v>#N/A</v>
      </c>
      <c r="M1139" s="76" t="e">
        <f>IF($C1139="-",IF($A1139="-",IF(VLOOKUP($D1139,'sin-list 180320_update'!$C$2:$S$835,8,FALSE)="",NA(),VLOOKUP($D1139,'sin-list 180320_update'!$C$2:$S$835,8,FALSE)),IF(VLOOKUP($A1139,'sin-list 180320_update'!$A$2:$S$835,10,FALSE)="",NA(),VLOOKUP($A1139,'sin-list 180320_update'!$A$2:$S$835,10,FALSE))),IF(VLOOKUP($C1139,'sin-list 180320_update'!$B$2:$S$835,9,FALSE)="",NA(),VLOOKUP($C1139,'sin-list 180320_update'!$B$2:$S$835,9,FALSE)))</f>
        <v>#N/A</v>
      </c>
      <c r="N1139" s="76" t="e">
        <f>IF($C1139="-",IF($A1139="-",IF(VLOOKUP($D1139,'REACH Bilaga XVII_update'!$A$5:$E$131,4,FALSE)="",NA(),VLOOKUP($D1139,'REACH Bilaga XVII_update'!$A$5:$E$131,4,FALSE)),IF(VLOOKUP($A1139,'REACH Bilaga XVII_update'!$C$5:$D$131,2,FALSE)="",NA(),VLOOKUP($A1139,'REACH Bilaga XVII_update'!$C$5:$D$131,2,FALSE))),IF(VLOOKUP($C1139,'REACH Bilaga XVII_update'!$B$5:$D$131,3,FALSE)="",NA(),VLOOKUP($C1139,'REACH Bilaga XVII_update'!$B$5:$D$131,3,FALSE)))</f>
        <v>#N/A</v>
      </c>
      <c r="O1139" s="76" t="e">
        <f>IF($C1139="-",IF($A1139="-",IF(VLOOKUP($D1139,' REACH Bilaga 59_update'!$A$5:$E$210,5,FALSE)="",NA(),VLOOKUP($D1139,' REACH Bilaga 59_update'!$A$5:$E$210,5,FALSE)),IF(VLOOKUP($A1139,' REACH Bilaga 59_update'!$D$5:$E$210,2,FALSE)="",NA(),VLOOKUP($A1139,' REACH Bilaga 59_update'!$D$5:$E$210,2,FALSE))),IF(VLOOKUP($C1139,' REACH Bilaga 59_update'!$C$5:$E$210,3,FALSE)="",NA(),VLOOKUP($C1139,' REACH Bilaga 59_update'!$C$5:$E$210,3,FALSE)))</f>
        <v>#N/A</v>
      </c>
      <c r="P1139" s="76" t="e">
        <f>IF(C1139="-",IF(A1139="-",IFERROR(VLOOKUP($D1139,' REACH Bilaga 59_update'!$A$5:$F$210,MATCH(Sammanfattning!P$1,' REACH Bilaga 59_update'!$A$4:$F$4,0),FALSE),VLOOKUP($D1139,'REACH Bilaga XIV_update'!$A$4:$H$110,MATCH(Sammanfattning!P$1,'REACH Bilaga XIV_update'!$A$4:$H$4,0),FALSE)),IFERROR(VLOOKUP($A1139,' REACH Bilaga 59_update'!$D$5:$F$210,MATCH(Sammanfattning!P$1,' REACH Bilaga 59_update'!$D$4:$F$4,0),FALSE),VLOOKUP($A1139,'REACH Bilaga XIV_update'!$D$4:$H$110,MATCH(Sammanfattning!P$1,'REACH Bilaga XIV_update'!$D$4:$H$4,0),FALSE))),IFERROR(VLOOKUP($C1139,' REACH Bilaga 59_update'!$C$5:$F$210,MATCH(Sammanfattning!P$1,' REACH Bilaga 59_update'!$C$4:$F$4,0),FALSE),VLOOKUP($C1139,'REACH Bilaga XIV_update'!$C$4:$H$110,MATCH(Sammanfattning!P$1,'REACH Bilaga XIV_update'!$C$4:$H$4,0),FALSE)))</f>
        <v>#N/A</v>
      </c>
      <c r="Q1139" s="76" t="e">
        <f>IF($C1139="-",IF($A1139="-",IF(VLOOKUP($D1139,'REACH Bilaga XIV_update'!$A$5:$I$110,9,FALSE)="",NA(),VLOOKUP($D1139,'REACH Bilaga XIV_update'!$A$5:$I$110,9,FALSE)),IF(VLOOKUP($A1139,'REACH Bilaga XIV_update'!$D$5:$I$110,6,FALSE)="",NA(),VLOOKUP($A1139,'REACH Bilaga XIV_update'!$D$5:$I$110,6,FALSE))),IF(VLOOKUP($C1139,'REACH Bilaga XIV_update'!$C$5:$I$110,7,FALSE)="",NA(),VLOOKUP($C1139,'REACH Bilaga XIV_update'!$C$5:$I$110,7,FALSE)))</f>
        <v>#N/A</v>
      </c>
      <c r="R1139" s="76" t="e">
        <f>IF($C1139="-",IF($A1139="-",IF(VLOOKUP($D1139,CoRAP_update!$A$5:$O$376,15,FALSE)="",NA(),VLOOKUP($D1139,CoRAP_update!$A$5:$O$376,15,FALSE)),IF(VLOOKUP($A1139,CoRAP_update!$D$5:$O$376,12,FALSE)="",NA(),VLOOKUP($A1139,CoRAP_update!$D$5:$O$376,12,FALSE))),IF(VLOOKUP($C1139,CoRAP_update!$C$5:$O$376,13,FALSE)="",NA(),VLOOKUP($C1139,CoRAP_update!$C$5:$O$376,13,FALSE)))</f>
        <v>#N/A</v>
      </c>
      <c r="S1139" s="144" t="e">
        <f>IF($C1139="-",IF($A1139="-",VLOOKUP($D1139,CoRAP_update!$A$5:$J$376,MATCH(Sammanfattning!S$1,CoRAP_update!$A$4:$J$4,0),FALSE),VLOOKUP($A1139,CoRAP_update!$D$5:$J$376,MATCH(Sammanfattning!S$1,CoRAP_update!$D$4:$J$4,0),FALSE)),VLOOKUP($C1139,CoRAP_update!$C$5:$J$376,MATCH(Sammanfattning!S$1,CoRAP_update!$C$4:$J$4,0),FALSE))</f>
        <v>#N/A</v>
      </c>
      <c r="T1139" s="76" t="str">
        <f>IF($A1139="-",VLOOKUP($D1139,EDC_update!$C$2:$F$450,4,FALSE),VLOOKUP($A1139,EDC_update!$B$2:$F$450,5,FALSE))</f>
        <v>CAT1</v>
      </c>
      <c r="V1139" s="78">
        <f>IF(IFERROR(SEARCH("PBT",P1139),99)=99,IF(IFERROR(SEARCH("suspected PBT",S1139),99)=99,IF(IFERROR(SEARCH("concluded to be PBT",K1139),99)=99,IF(IFERROR(SEARCH("PBT",S1139),99)=99,IF(IFERROR(SEARCH("PBT cand",L1139),99)=99,IF(IFERROR(SEARCH("PBT",L1139),99)=99,IF(IFERROR(SEARCH("persistent, bioackumulative and toxic properties",K1139),99)=99,0,Scoring!$E$3),Scoring!$E$3),Scoring!$E$7),Scoring!$E$3),Scoring!$E$5),Scoring!$E$6),Scoring!$E$3)</f>
        <v>0</v>
      </c>
      <c r="W1139" s="78">
        <f>IF(IFERROR(SEARCH("vPvB",P1139),99)=99,IF(IFERROR(SEARCH("suspected pbt/vPvB",S1139),99)=99,IF(IFERROR(SEARCH("vPvB",S1139),99)=99,IF(IFERROR(SEARCH("concluded to be a vPvB",S1139),99)=99,IF(IFERROR(SEARCH("identified as vPvB",K1139),99)=99,IF(IFERROR(SEARCH("concluded to be a vPvB",K1139),99)=99,IF(IFERROR(SEARCH("concluded to be both pbt and vPvB",S1139),99)=99,IF(IFERROR(SEARCH("concluded to be both pbt and vPvB",K1139),99)=99,0,Scoring!$E$5),Scoring!$E$5),Scoring!$E$5),Scoring!$E$5),Scoring!$E$5),Scoring!$E$4),Scoring!$E$6),Scoring!$E$4)</f>
        <v>0</v>
      </c>
      <c r="X1139" s="78">
        <f>IF(IFERROR(SEARCH("H410",N1139),99)=99,IF(IFERROR(SEARCH("H410",O1139),99)=99,IF(IFERROR(SEARCH("H410",Q1139),99)=99,IF(IFERROR(SEARCH("H410",M1139),99)=99,IF(IFERROR(SEARCH("H410",R1139),99)=99,IF(IFERROR(SEARCH("H411",N1139),99)=99,IF(IFERROR(SEARCH("H411",O1139),99)=99,IF(IFERROR(SEARCH("H411",Q1139),99)=99,IF(IFERROR(SEARCH("H411",M1139),99)=99,IF(IFERROR(SEARCH("H411",R1139),99)=99,IF(IFERROR(SEARCH("H413",N1139),99)=99,IF(IFERROR(SEARCH("H413",O1139),99)=99,IF(IFERROR(SEARCH("H413",Q1139),99)=99,IF(IFERROR(SEARCH("H413",M1139),99)=99,IF(IFERROR(SEARCH("H413",R1139),99)=99,IF(IFERROR(SEARCH("H412",N1139),99)=99,IF(IFERROR(SEARCH("H412",O1139),99)=99,IF(IFERROR(SEARCH("H412",Q1139),99)=99,IF(IFERROR(SEARCH("H412",M1139),99)=99,IF(IFERROR(SEARCH("H412",R1139),99)=99,0,Scoring!$E$2),Scoring!$E$2),Scoring!$E$2),Scoring!$E$2),Scoring!$E$2),Scoring!$E$2),Scoring!$E$2),Scoring!$E$2),Scoring!$E$2),Scoring!$E$2),Scoring!$E$2),Scoring!$E$2),Scoring!$E$2),Scoring!$E$2),Scoring!$E$2),Scoring!$E$2),Scoring!$E$2),Scoring!$E$2),Scoring!$E$2),Scoring!$E$2)</f>
        <v>0</v>
      </c>
      <c r="Y1139" s="78">
        <f>IF(IFERROR(SEARCH("CMR",K1139),99)=99,IF(IFERROR(SEARCH("Suspected CMR",S1139),99)=99,IF(IFERROR(SEARCH("CMR",S1139),99)=99,0,Scoring!$E$8),Scoring!$E$9),Scoring!$E$8)</f>
        <v>0</v>
      </c>
      <c r="Z1139" s="78">
        <f>IF(IFERROR(SEARCH("H350",N1139),99)=99,IF(IFERROR(SEARCH("H350",O1139),99)=99,IF(IFERROR(SEARCH("H350",Q1139),99)=99,IF(IFERROR(SEARCH("H350",M1139),99)=99,IF(IFERROR(SEARCH("H350",R1139),99)=99,IF(IFERROR(SEARCH("H351",N1139),99)=99,IF(IFERROR(SEARCH("H351",O1139),99)=99,IF(IFERROR(SEARCH("H351",Q1139),99)=99,IF(IFERROR(SEARCH("H351",M1139),99)=99,IF(IFERROR(SEARCH("H351",R1139),99)=99,IF(IFERROR(SEARCH("carcinogenic",P1139),99)=99,IF(IFERROR(SEARCH("suspected carcinogenic",S1139),99)=99,0,Scoring!$E$12),Scoring!$E$11),Scoring!$E$10),Scoring!$E$10),Scoring!$E$10),Scoring!$E$10),Scoring!$E$10),Scoring!$E$10),Scoring!$E$10),Scoring!$E$10),Scoring!$E$10),Scoring!$E$10)</f>
        <v>0</v>
      </c>
      <c r="AA1139" s="78">
        <f>IF(IFERROR(SEARCH("H340",N1139),99)=99,IF(IFERROR(SEARCH("H340",O1139),99)=99,IF(IFERROR(SEARCH("H340",Q1139),99)=99,IF(IFERROR(SEARCH("H340",M1139),99)=99,IF(IFERROR(SEARCH("H340",R1139),99)=99,IF(IFERROR(SEARCH("H341",N1139),99)=99,IF(IFERROR(SEARCH("H341",O1139),99)=99,IF(IFERROR(SEARCH("H341",Q1139),99)=99,IF(IFERROR(SEARCH("H341",M1139),99)=99,IF(IFERROR(SEARCH("H341",R1139),99)=99,IF(IFERROR(SEARCH("mutagenic",P1139),99)=99,IF(IFERROR(SEARCH("suspected mutagenic",S1139),99)=99,0,Scoring!$E$15),Scoring!$E$14),Scoring!$E$13),Scoring!$E$13),Scoring!$E$13),Scoring!$E$13),Scoring!$E$13),Scoring!$E$13),Scoring!$E$13),Scoring!$E$13),Scoring!$E$13),Scoring!$E$13)</f>
        <v>0</v>
      </c>
      <c r="AB1139" s="78">
        <f>IF(IFERROR(SEARCH("H360",N1139),99)=99,IF(IFERROR(SEARCH("H360",O1139),99)=99,IF(IFERROR(SEARCH("H360",Q1139),99)=99,IF(IFERROR(SEARCH("H360",M1139),99)=99,IF(IFERROR(SEARCH("H360",R1139),99)=99,IF(IFERROR(SEARCH("H361",N1139),99)=99,IF(IFERROR(SEARCH("H361",O1139),99)=99,IF(IFERROR(SEARCH("H361",Q1139),99)=99,IF(IFERROR(SEARCH("H361",M1139),99)=99,IF(IFERROR(SEARCH("H361",R1139),99)=99,IF(IFERROR(SEARCH("reproduction",P1139),99)=99,IF(IFERROR(SEARCH("suspected reprotoxic",S1139),99)=99,IF(IFERROR(SEARCH("reprotoxic",S1139),99)=99,IF(IFERROR(SEARCH("reprotoxic",K1139),99)=99,0,Scoring!$E$18),Scoring!$E$18),Scoring!$E$19),Scoring!$E$17),Scoring!$E$16),Scoring!$E$16),Scoring!$E$16),Scoring!$E$16),Scoring!$E$16),Scoring!$E$16),Scoring!$E$16),Scoring!$E$16),Scoring!$E$16),Scoring!$E$16)</f>
        <v>0</v>
      </c>
      <c r="AC1139" s="78">
        <f>IF(IFERROR(SEARCH("57f",L1139),99)=99,IF(IFERROR(SEARCH("57(f)",P1139),99)=99,0,Scoring!$E$20),Scoring!$E$20)</f>
        <v>0</v>
      </c>
      <c r="AD1139" s="78">
        <f>IF(IFERROR(SEARCH("CAT1",T1139),99)=99,IF(IFERROR(SEARCH("CAT2",T1139),99)=99,IF(IFERROR(SEARCH("CAT3",T1139),99)=99,IF(IFERROR(SEARCH("concluded to be endocrine",K1139),99)=99,IF(IFERROR(SEARCH("categorised as endocrine",K1139),99)=99,IF(IFERROR(SEARCH("endocrine disrupting",P1139),99)=99,IF(IFERROR(SEARCH("endocrine disrupting",K1139),99)=99,IF(IFERROR(SEARCH("suspected endocrine",S1139),99)=99,IF(IFERROR(SEARCH("potential endocrine",S1139),99)=99,0,Scoring!$E$25),Scoring!$E$25),Scoring!$E$24),Scoring!$E$24),Scoring!$E$24),Scoring!$E$24),Scoring!$E$23),Scoring!$E$22),Scoring!$E$21)</f>
        <v>1</v>
      </c>
      <c r="AE1139" s="78">
        <f>IF(IFERROR(SEARCH("suspected sensitiser",S1139),99)=99,IF(IFERROR(SEARCH("sensitiser",S1139),99)=99,IF(IFERROR(SEARCH("other hazard based concern",S1139),99)=99,0,Scoring!$E$28),Scoring!$E$26),Scoring!$E$27)</f>
        <v>0</v>
      </c>
      <c r="AF1139" s="78">
        <f>IF(IFERROR(M1139,1)=1,IF(IFERROR(N1139,1)=1,IF(IFERROR(O1139,1)=1,IF(IFERROR(Q1139,1)=1,IF(IFERROR(R1139,1)=1,IF(IFERROR(T1139,1)=1,IF(IFERROR(K1139,1)=1,IF(IFERROR(P1139,1)=1,IF(IFERROR(S1139,1)=1,Scoring!$E$29,0),0),0),0),0),0),0),0),0)</f>
        <v>0</v>
      </c>
      <c r="AG1139" s="78">
        <f t="shared" si="79"/>
        <v>1</v>
      </c>
      <c r="AI1139" s="93"/>
      <c r="AJ1139" s="94"/>
      <c r="AK1139" s="76"/>
      <c r="AL1139" s="75"/>
      <c r="AN1139" s="79"/>
      <c r="AO1139" s="79"/>
      <c r="AP1139" s="79"/>
      <c r="AQ1139" s="79"/>
      <c r="AR1139" s="79"/>
      <c r="AS1139" s="78"/>
      <c r="AU1139" s="79">
        <f>IF(IFERROR(F1139,99)=99,IF(IFERROR(G1139,99)=99,IF(IFERROR(H1139,99)=99,IF(IFERROR(I1139,99)=99,IF(IFERROR(E1139,99)=99,IF(IFERROR(J1139,99)=99,0,Scoring!$B$7),Scoring!$B$3),Scoring!$B$2),Scoring!$B$6),Scoring!$B$5),Scoring!$B$4)</f>
        <v>0.3</v>
      </c>
      <c r="AV1139" s="78">
        <f t="shared" si="80"/>
        <v>0.3</v>
      </c>
      <c r="AW1139" s="78"/>
      <c r="AX1139" s="66"/>
      <c r="AY1139" s="78"/>
      <c r="AZ1139" s="76"/>
      <c r="BB1139" s="76"/>
    </row>
    <row r="1140" spans="1:54" x14ac:dyDescent="0.25">
      <c r="A1140" s="77" t="s">
        <v>3330</v>
      </c>
      <c r="B1140" s="76" t="str">
        <f>C1140</f>
        <v>-</v>
      </c>
      <c r="C1140" s="77" t="s">
        <v>30</v>
      </c>
      <c r="D1140" s="77" t="s">
        <v>3233</v>
      </c>
      <c r="E1140" s="76" t="e">
        <f>IF(C1140="-",IF(A1140="-",VLOOKUP(D1140,'sin-list 180320_update'!$C$2:$C$835,1,FALSE),VLOOKUP(A1140,'sin-list 180320_update'!$A$2:$A$835,1,FALSE)),VLOOKUP(C1140,'sin-list 180320_update'!$B$2:$B$835,1,FALSE))</f>
        <v>#N/A</v>
      </c>
      <c r="F1140" s="76" t="str">
        <f>IF($C1140="-",IF($A1140="-",VLOOKUP($D1140,'REACH Bilaga XVII_update'!$A$5:$A$131,1,FALSE),VLOOKUP($A1140,'REACH Bilaga XVII_update'!$C$5:$C$131,1,FALSE)),VLOOKUP($C1140,'REACH Bilaga XVII_update'!$B$5:$B$131,1,FALSE))</f>
        <v>99688-47-8</v>
      </c>
      <c r="G1140" s="76" t="e">
        <f>IF($C1140="-",IF($A1140="-",VLOOKUP($D1140,' REACH Bilaga 59_update'!$A$5:$A$210,1,FALSE),VLOOKUP($A1140,' REACH Bilaga 59_update'!$D$5:$D$210,1,FALSE)),VLOOKUP($C1140,' REACH Bilaga 59_update'!$C$5:$C$210,1,FALSE))</f>
        <v>#N/A</v>
      </c>
      <c r="H1140" s="76" t="e">
        <f>IF($C1140="-",IF($A1140="-",VLOOKUP($D1140,'REACH Bilaga XIV_update'!$A$5:$A$110,1,FALSE),VLOOKUP($A1140,'REACH Bilaga XIV_update'!$D$5:$D$110,1,FALSE)),VLOOKUP($C1140,'REACH Bilaga XIV_update'!$C$5:$C$110,1,FALSE))</f>
        <v>#N/A</v>
      </c>
      <c r="I1140" s="76" t="e">
        <f>IF($C1140="-",IF($A1140="-",VLOOKUP($D1140,CoRAP_update!$A$5:$A$376,1,FALSE),VLOOKUP($A1140,CoRAP_update!$D$5:$D$376,1,FALSE)),VLOOKUP($C1140,CoRAP_update!$C$5:$C$376,1,FALSE))</f>
        <v>#N/A</v>
      </c>
      <c r="J1140" s="76" t="e">
        <f>IF($C1140="-",IF($A1140="-",VLOOKUP($D1140,EDC_update!$C$2:$C$450,1,FALSE),VLOOKUP($A1140,EDC_update!$B$2:$B$450,1,FALSE)),VLOOKUP($C1140,EDC_update!$L$2:$L$450,1,FALSE))</f>
        <v>#N/A</v>
      </c>
      <c r="K1140" s="76" t="e">
        <f>IF($C1140="-",IF($A1140="-",IF(VLOOKUP($D1140,'sin-list 180320_update'!$C$2:$S$835,3,FALSE)="",NA(),VLOOKUP($D1140,'sin-list 180320_update'!$C$2:$S$835,3,FALSE)),IF(VLOOKUP($A1140,'sin-list 180320_update'!$A$2:$S$835,5,FALSE)="",NA(),VLOOKUP($A1140,'sin-list 180320_update'!$A$2:$S$835,5,FALSE))),IF(VLOOKUP($C1140,'sin-list 180320_update'!$B$2:$S$835,4,FALSE)="",NA(),VLOOKUP($C1140,'sin-list 180320_update'!$B$2:$S$835,4,FALSE)))</f>
        <v>#N/A</v>
      </c>
      <c r="L1140" s="76" t="e">
        <f>IF($C1140="-",IF($A1140="-",VLOOKUP($D1140,'sin-list 180320_update'!$C$2:$S$835,6,FALSE),VLOOKUP($A1140,'sin-list 180320_update'!$A$2:$S$835,8,FALSE)),VLOOKUP($C1140,'sin-list 180320_update'!$B$2:$S$835,7,FALSE))</f>
        <v>#N/A</v>
      </c>
      <c r="M1140" s="76" t="e">
        <f>IF($C1140="-",IF($A1140="-",IF(VLOOKUP($D1140,'sin-list 180320_update'!$C$2:$S$835,8,FALSE)="",NA(),VLOOKUP($D1140,'sin-list 180320_update'!$C$2:$S$835,8,FALSE)),IF(VLOOKUP($A1140,'sin-list 180320_update'!$A$2:$S$835,10,FALSE)="",NA(),VLOOKUP($A1140,'sin-list 180320_update'!$A$2:$S$835,10,FALSE))),IF(VLOOKUP($C1140,'sin-list 180320_update'!$B$2:$S$835,9,FALSE)="",NA(),VLOOKUP($C1140,'sin-list 180320_update'!$B$2:$S$835,9,FALSE)))</f>
        <v>#N/A</v>
      </c>
      <c r="N1140" s="76" t="str">
        <f>IF($C1140="-",IF($A1140="-",IF(VLOOKUP($D1140,'REACH Bilaga XVII_update'!$A$5:$E$131,4,FALSE)="",NA(),VLOOKUP($D1140,'REACH Bilaga XVII_update'!$A$5:$E$131,4,FALSE)),IF(VLOOKUP($A1140,'REACH Bilaga XVII_update'!$C$5:$D$131,2,FALSE)="",NA(),VLOOKUP($A1140,'REACH Bilaga XVII_update'!$C$5:$D$131,2,FALSE))),IF(VLOOKUP($C1140,'REACH Bilaga XVII_update'!$B$5:$D$131,3,FALSE)="",NA(),VLOOKUP($C1140,'REACH Bilaga XVII_update'!$B$5:$D$131,3,FALSE)))</f>
        <v>H373 **
H317
H400
H410</v>
      </c>
      <c r="O1140" s="76" t="e">
        <f>IF($C1140="-",IF($A1140="-",IF(VLOOKUP($D1140,' REACH Bilaga 59_update'!$A$5:$E$210,5,FALSE)="",NA(),VLOOKUP($D1140,' REACH Bilaga 59_update'!$A$5:$E$210,5,FALSE)),IF(VLOOKUP($A1140,' REACH Bilaga 59_update'!$D$5:$E$210,2,FALSE)="",NA(),VLOOKUP($A1140,' REACH Bilaga 59_update'!$D$5:$E$210,2,FALSE))),IF(VLOOKUP($C1140,' REACH Bilaga 59_update'!$C$5:$E$210,3,FALSE)="",NA(),VLOOKUP($C1140,' REACH Bilaga 59_update'!$C$5:$E$210,3,FALSE)))</f>
        <v>#N/A</v>
      </c>
      <c r="P1140" s="76" t="e">
        <f>IF(C1140="-",IF(A1140="-",IFERROR(VLOOKUP($D1140,' REACH Bilaga 59_update'!$A$5:$F$210,MATCH(Sammanfattning!P$1,' REACH Bilaga 59_update'!$A$4:$F$4,0),FALSE),VLOOKUP($D1140,'REACH Bilaga XIV_update'!$A$4:$H$110,MATCH(Sammanfattning!P$1,'REACH Bilaga XIV_update'!$A$4:$H$4,0),FALSE)),IFERROR(VLOOKUP($A1140,' REACH Bilaga 59_update'!$D$5:$F$210,MATCH(Sammanfattning!P$1,' REACH Bilaga 59_update'!$D$4:$F$4,0),FALSE),VLOOKUP($A1140,'REACH Bilaga XIV_update'!$D$4:$H$110,MATCH(Sammanfattning!P$1,'REACH Bilaga XIV_update'!$D$4:$H$4,0),FALSE))),IFERROR(VLOOKUP($C1140,' REACH Bilaga 59_update'!$C$5:$F$210,MATCH(Sammanfattning!P$1,' REACH Bilaga 59_update'!$C$4:$F$4,0),FALSE),VLOOKUP($C1140,'REACH Bilaga XIV_update'!$C$4:$H$110,MATCH(Sammanfattning!P$1,'REACH Bilaga XIV_update'!$C$4:$H$4,0),FALSE)))</f>
        <v>#N/A</v>
      </c>
      <c r="Q1140" s="76" t="e">
        <f>IF($C1140="-",IF($A1140="-",IF(VLOOKUP($D1140,'REACH Bilaga XIV_update'!$A$5:$I$110,9,FALSE)="",NA(),VLOOKUP($D1140,'REACH Bilaga XIV_update'!$A$5:$I$110,9,FALSE)),IF(VLOOKUP($A1140,'REACH Bilaga XIV_update'!$D$5:$I$110,6,FALSE)="",NA(),VLOOKUP($A1140,'REACH Bilaga XIV_update'!$D$5:$I$110,6,FALSE))),IF(VLOOKUP($C1140,'REACH Bilaga XIV_update'!$C$5:$I$110,7,FALSE)="",NA(),VLOOKUP($C1140,'REACH Bilaga XIV_update'!$C$5:$I$110,7,FALSE)))</f>
        <v>#N/A</v>
      </c>
      <c r="R1140" s="76" t="e">
        <f>IF($C1140="-",IF($A1140="-",IF(VLOOKUP($D1140,CoRAP_update!$A$5:$O$376,15,FALSE)="",NA(),VLOOKUP($D1140,CoRAP_update!$A$5:$O$376,15,FALSE)),IF(VLOOKUP($A1140,CoRAP_update!$D$5:$O$376,12,FALSE)="",NA(),VLOOKUP($A1140,CoRAP_update!$D$5:$O$376,12,FALSE))),IF(VLOOKUP($C1140,CoRAP_update!$C$5:$O$376,13,FALSE)="",NA(),VLOOKUP($C1140,CoRAP_update!$C$5:$O$376,13,FALSE)))</f>
        <v>#N/A</v>
      </c>
      <c r="S1140" s="144" t="e">
        <f>IF($C1140="-",IF($A1140="-",VLOOKUP($D1140,CoRAP_update!$A$5:$J$376,MATCH(Sammanfattning!S$1,CoRAP_update!$A$4:$J$4,0),FALSE),VLOOKUP($A1140,CoRAP_update!$D$5:$J$376,MATCH(Sammanfattning!S$1,CoRAP_update!$D$4:$J$4,0),FALSE)),VLOOKUP($C1140,CoRAP_update!$C$5:$J$376,MATCH(Sammanfattning!S$1,CoRAP_update!$C$4:$J$4,0),FALSE))</f>
        <v>#N/A</v>
      </c>
      <c r="T1140" s="76" t="e">
        <f>IF($A1140="-",VLOOKUP($D1140,EDC_update!$C$2:$F$450,4,FALSE),VLOOKUP($A1140,EDC_update!$B$2:$F$450,5,FALSE))</f>
        <v>#N/A</v>
      </c>
      <c r="V1140" s="78">
        <f>IF(IFERROR(SEARCH("PBT",P1140),99)=99,IF(IFERROR(SEARCH("suspected PBT",S1140),99)=99,IF(IFERROR(SEARCH("concluded to be PBT",K1140),99)=99,IF(IFERROR(SEARCH("PBT",S1140),99)=99,IF(IFERROR(SEARCH("PBT cand",L1140),99)=99,IF(IFERROR(SEARCH("PBT",L1140),99)=99,IF(IFERROR(SEARCH("persistent, bioackumulative and toxic properties",K1140),99)=99,0,Scoring!$E$3),Scoring!$E$3),Scoring!$E$7),Scoring!$E$3),Scoring!$E$5),Scoring!$E$6),Scoring!$E$3)</f>
        <v>0</v>
      </c>
      <c r="W1140" s="78">
        <f>IF(IFERROR(SEARCH("vPvB",P1140),99)=99,IF(IFERROR(SEARCH("suspected pbt/vPvB",S1140),99)=99,IF(IFERROR(SEARCH("vPvB",S1140),99)=99,IF(IFERROR(SEARCH("concluded to be a vPvB",S1140),99)=99,IF(IFERROR(SEARCH("identified as vPvB",K1140),99)=99,IF(IFERROR(SEARCH("concluded to be a vPvB",K1140),99)=99,IF(IFERROR(SEARCH("concluded to be both pbt and vPvB",S1140),99)=99,IF(IFERROR(SEARCH("concluded to be both pbt and vPvB",K1140),99)=99,0,Scoring!$E$5),Scoring!$E$5),Scoring!$E$5),Scoring!$E$5),Scoring!$E$5),Scoring!$E$4),Scoring!$E$6),Scoring!$E$4)</f>
        <v>0</v>
      </c>
      <c r="X1140" s="78">
        <f>IF(IFERROR(SEARCH("H410",N1140),99)=99,IF(IFERROR(SEARCH("H410",O1140),99)=99,IF(IFERROR(SEARCH("H410",Q1140),99)=99,IF(IFERROR(SEARCH("H410",M1140),99)=99,IF(IFERROR(SEARCH("H410",R1140),99)=99,IF(IFERROR(SEARCH("H411",N1140),99)=99,IF(IFERROR(SEARCH("H411",O1140),99)=99,IF(IFERROR(SEARCH("H411",Q1140),99)=99,IF(IFERROR(SEARCH("H411",M1140),99)=99,IF(IFERROR(SEARCH("H411",R1140),99)=99,IF(IFERROR(SEARCH("H413",N1140),99)=99,IF(IFERROR(SEARCH("H413",O1140),99)=99,IF(IFERROR(SEARCH("H413",Q1140),99)=99,IF(IFERROR(SEARCH("H413",M1140),99)=99,IF(IFERROR(SEARCH("H413",R1140),99)=99,IF(IFERROR(SEARCH("H412",N1140),99)=99,IF(IFERROR(SEARCH("H412",O1140),99)=99,IF(IFERROR(SEARCH("H412",Q1140),99)=99,IF(IFERROR(SEARCH("H412",M1140),99)=99,IF(IFERROR(SEARCH("H412",R1140),99)=99,0,Scoring!$E$2),Scoring!$E$2),Scoring!$E$2),Scoring!$E$2),Scoring!$E$2),Scoring!$E$2),Scoring!$E$2),Scoring!$E$2),Scoring!$E$2),Scoring!$E$2),Scoring!$E$2),Scoring!$E$2),Scoring!$E$2),Scoring!$E$2),Scoring!$E$2),Scoring!$E$2),Scoring!$E$2),Scoring!$E$2),Scoring!$E$2),Scoring!$E$2)</f>
        <v>1</v>
      </c>
      <c r="Y1140" s="78">
        <f>IF(IFERROR(SEARCH("CMR",K1140),99)=99,IF(IFERROR(SEARCH("Suspected CMR",S1140),99)=99,IF(IFERROR(SEARCH("CMR",S1140),99)=99,0,Scoring!$E$8),Scoring!$E$9),Scoring!$E$8)</f>
        <v>0</v>
      </c>
      <c r="Z1140" s="78">
        <f>IF(IFERROR(SEARCH("H350",N1140),99)=99,IF(IFERROR(SEARCH("H350",O1140),99)=99,IF(IFERROR(SEARCH("H350",Q1140),99)=99,IF(IFERROR(SEARCH("H350",M1140),99)=99,IF(IFERROR(SEARCH("H350",R1140),99)=99,IF(IFERROR(SEARCH("H351",N1140),99)=99,IF(IFERROR(SEARCH("H351",O1140),99)=99,IF(IFERROR(SEARCH("H351",Q1140),99)=99,IF(IFERROR(SEARCH("H351",M1140),99)=99,IF(IFERROR(SEARCH("H351",R1140),99)=99,IF(IFERROR(SEARCH("carcinogenic",P1140),99)=99,IF(IFERROR(SEARCH("suspected carcinogenic",S1140),99)=99,0,Scoring!$E$12),Scoring!$E$11),Scoring!$E$10),Scoring!$E$10),Scoring!$E$10),Scoring!$E$10),Scoring!$E$10),Scoring!$E$10),Scoring!$E$10),Scoring!$E$10),Scoring!$E$10),Scoring!$E$10)</f>
        <v>0</v>
      </c>
      <c r="AA1140" s="78">
        <f>IF(IFERROR(SEARCH("H340",N1140),99)=99,IF(IFERROR(SEARCH("H340",O1140),99)=99,IF(IFERROR(SEARCH("H340",Q1140),99)=99,IF(IFERROR(SEARCH("H340",M1140),99)=99,IF(IFERROR(SEARCH("H340",R1140),99)=99,IF(IFERROR(SEARCH("H341",N1140),99)=99,IF(IFERROR(SEARCH("H341",O1140),99)=99,IF(IFERROR(SEARCH("H341",Q1140),99)=99,IF(IFERROR(SEARCH("H341",M1140),99)=99,IF(IFERROR(SEARCH("H341",R1140),99)=99,IF(IFERROR(SEARCH("mutagenic",P1140),99)=99,IF(IFERROR(SEARCH("suspected mutagenic",S1140),99)=99,0,Scoring!$E$15),Scoring!$E$14),Scoring!$E$13),Scoring!$E$13),Scoring!$E$13),Scoring!$E$13),Scoring!$E$13),Scoring!$E$13),Scoring!$E$13),Scoring!$E$13),Scoring!$E$13),Scoring!$E$13)</f>
        <v>0</v>
      </c>
      <c r="AB1140" s="78">
        <f>IF(IFERROR(SEARCH("H360",N1140),99)=99,IF(IFERROR(SEARCH("H360",O1140),99)=99,IF(IFERROR(SEARCH("H360",Q1140),99)=99,IF(IFERROR(SEARCH("H360",M1140),99)=99,IF(IFERROR(SEARCH("H360",R1140),99)=99,IF(IFERROR(SEARCH("H361",N1140),99)=99,IF(IFERROR(SEARCH("H361",O1140),99)=99,IF(IFERROR(SEARCH("H361",Q1140),99)=99,IF(IFERROR(SEARCH("H361",M1140),99)=99,IF(IFERROR(SEARCH("H361",R1140),99)=99,IF(IFERROR(SEARCH("reproduction",P1140),99)=99,IF(IFERROR(SEARCH("suspected reprotoxic",S1140),99)=99,IF(IFERROR(SEARCH("reprotoxic",S1140),99)=99,IF(IFERROR(SEARCH("reprotoxic",K1140),99)=99,0,Scoring!$E$18),Scoring!$E$18),Scoring!$E$19),Scoring!$E$17),Scoring!$E$16),Scoring!$E$16),Scoring!$E$16),Scoring!$E$16),Scoring!$E$16),Scoring!$E$16),Scoring!$E$16),Scoring!$E$16),Scoring!$E$16),Scoring!$E$16)</f>
        <v>0</v>
      </c>
      <c r="AC1140" s="78">
        <f>IF(IFERROR(SEARCH("57f",L1140),99)=99,IF(IFERROR(SEARCH("57(f)",P1140),99)=99,0,Scoring!$E$20),Scoring!$E$20)</f>
        <v>0</v>
      </c>
      <c r="AD1140" s="78">
        <f>IF(IFERROR(SEARCH("CAT1",T1140),99)=99,IF(IFERROR(SEARCH("CAT2",T1140),99)=99,IF(IFERROR(SEARCH("CAT3",T1140),99)=99,IF(IFERROR(SEARCH("concluded to be endocrine",K1140),99)=99,IF(IFERROR(SEARCH("categorised as endocrine",K1140),99)=99,IF(IFERROR(SEARCH("endocrine disrupting",P1140),99)=99,IF(IFERROR(SEARCH("endocrine disrupting",K1140),99)=99,IF(IFERROR(SEARCH("suspected endocrine",S1140),99)=99,IF(IFERROR(SEARCH("potential endocrine",S1140),99)=99,0,Scoring!$E$25),Scoring!$E$25),Scoring!$E$24),Scoring!$E$24),Scoring!$E$24),Scoring!$E$24),Scoring!$E$23),Scoring!$E$22),Scoring!$E$21)</f>
        <v>0</v>
      </c>
      <c r="AE1140" s="78">
        <f>IF(IFERROR(SEARCH("suspected sensitiser",S1140),99)=99,IF(IFERROR(SEARCH("sensitiser",S1140),99)=99,IF(IFERROR(SEARCH("other hazard based concern",S1140),99)=99,0,Scoring!$E$28),Scoring!$E$26),Scoring!$E$27)</f>
        <v>0</v>
      </c>
      <c r="AF1140" s="78">
        <f>IF(IFERROR(M1140,1)=1,IF(IFERROR(N1140,1)=1,IF(IFERROR(O1140,1)=1,IF(IFERROR(Q1140,1)=1,IF(IFERROR(R1140,1)=1,IF(IFERROR(T1140,1)=1,IF(IFERROR(K1140,1)=1,IF(IFERROR(P1140,1)=1,IF(IFERROR(S1140,1)=1,Scoring!$E$29,0),0),0),0),0),0),0),0),0)</f>
        <v>0</v>
      </c>
      <c r="AG1140" s="78">
        <f t="shared" si="79"/>
        <v>1</v>
      </c>
      <c r="AI1140" s="93"/>
      <c r="AJ1140" s="94"/>
      <c r="AK1140" s="76"/>
      <c r="AL1140" s="75"/>
      <c r="AN1140" s="79"/>
      <c r="AO1140" s="79"/>
      <c r="AP1140" s="79"/>
      <c r="AQ1140" s="79"/>
      <c r="AR1140" s="79"/>
      <c r="AS1140" s="78"/>
      <c r="AU1140" s="79">
        <f>IF(IFERROR(F1140,99)=99,IF(IFERROR(G1140,99)=99,IF(IFERROR(H1140,99)=99,IF(IFERROR(I1140,99)=99,IF(IFERROR(E1140,99)=99,IF(IFERROR(J1140,99)=99,0,Scoring!$B$7),Scoring!$B$3),Scoring!$B$2),Scoring!$B$6),Scoring!$B$5),Scoring!$B$4)</f>
        <v>1</v>
      </c>
      <c r="AV1140" s="78">
        <f t="shared" si="80"/>
        <v>1</v>
      </c>
      <c r="AW1140" s="78"/>
      <c r="AX1140" s="66"/>
      <c r="AY1140" s="78"/>
      <c r="AZ1140" s="76"/>
      <c r="BA1140" s="76"/>
      <c r="BB1140" s="76"/>
    </row>
    <row r="1141" spans="1:54" x14ac:dyDescent="0.25">
      <c r="A1141" s="89" t="s">
        <v>6018</v>
      </c>
      <c r="B1141" s="89" t="s">
        <v>30</v>
      </c>
      <c r="C1141" s="89" t="s">
        <v>30</v>
      </c>
      <c r="D1141" s="89" t="s">
        <v>6894</v>
      </c>
      <c r="E1141" s="76" t="e">
        <f>IF(C1141="-",IF(A1141="-",VLOOKUP(D1141,'sin-list 180320_update'!$C$2:$C$835,1,FALSE),VLOOKUP(A1141,'sin-list 180320_update'!$A$2:$A$835,1,FALSE)),VLOOKUP(C1141,'sin-list 180320_update'!$B$2:$B$835,1,FALSE))</f>
        <v>#N/A</v>
      </c>
      <c r="F1141" s="76" t="e">
        <f>IF($C1141="-",IF($A1141="-",VLOOKUP($D1141,'REACH Bilaga XVII_update'!$A$5:$A$131,1,FALSE),VLOOKUP($A1141,'REACH Bilaga XVII_update'!$C$5:$C$131,1,FALSE)),VLOOKUP($C1141,'REACH Bilaga XVII_update'!$B$5:$B$131,1,FALSE))</f>
        <v>#N/A</v>
      </c>
      <c r="G1141" s="76" t="e">
        <f>IF($C1141="-",IF($A1141="-",VLOOKUP($D1141,' REACH Bilaga 59_update'!$A$5:$A$210,1,FALSE),VLOOKUP($A1141,' REACH Bilaga 59_update'!$D$5:$D$210,1,FALSE)),VLOOKUP($C1141,' REACH Bilaga 59_update'!$C$5:$C$210,1,FALSE))</f>
        <v>#N/A</v>
      </c>
      <c r="H1141" s="76" t="e">
        <f>IF($C1141="-",IF($A1141="-",VLOOKUP($D1141,'REACH Bilaga XIV_update'!$A$5:$A$110,1,FALSE),VLOOKUP($A1141,'REACH Bilaga XIV_update'!$D$5:$D$110,1,FALSE)),VLOOKUP($C1141,'REACH Bilaga XIV_update'!$C$5:$C$110,1,FALSE))</f>
        <v>#N/A</v>
      </c>
      <c r="I1141" s="76" t="e">
        <f>IF($C1141="-",IF($A1141="-",VLOOKUP($D1141,CoRAP_update!$A$5:$A$376,1,FALSE),VLOOKUP($A1141,CoRAP_update!$D$5:$D$376,1,FALSE)),VLOOKUP($C1141,CoRAP_update!$C$5:$C$376,1,FALSE))</f>
        <v>#N/A</v>
      </c>
      <c r="J1141" s="76" t="str">
        <f>IF($C1141="-",IF($A1141="-",VLOOKUP($D1141,EDC_update!$C$2:$C$450,1,FALSE),VLOOKUP($A1141,EDC_update!$B$2:$B$450,1,FALSE)),VLOOKUP($C1141,EDC_update!$L$2:$L$450,1,FALSE))</f>
        <v>99-99-0</v>
      </c>
      <c r="K1141" s="76" t="e">
        <f>IF($C1141="-",IF($A1141="-",IF(VLOOKUP($D1141,'sin-list 180320_update'!$C$2:$S$835,3,FALSE)="",NA(),VLOOKUP($D1141,'sin-list 180320_update'!$C$2:$S$835,3,FALSE)),IF(VLOOKUP($A1141,'sin-list 180320_update'!$A$2:$S$835,5,FALSE)="",NA(),VLOOKUP($A1141,'sin-list 180320_update'!$A$2:$S$835,5,FALSE))),IF(VLOOKUP($C1141,'sin-list 180320_update'!$B$2:$S$835,4,FALSE)="",NA(),VLOOKUP($C1141,'sin-list 180320_update'!$B$2:$S$835,4,FALSE)))</f>
        <v>#N/A</v>
      </c>
      <c r="L1141" s="76" t="e">
        <f>IF($C1141="-",IF($A1141="-",VLOOKUP($D1141,'sin-list 180320_update'!$C$2:$S$835,6,FALSE),VLOOKUP($A1141,'sin-list 180320_update'!$A$2:$S$835,8,FALSE)),VLOOKUP($C1141,'sin-list 180320_update'!$B$2:$S$835,7,FALSE))</f>
        <v>#N/A</v>
      </c>
      <c r="M1141" s="76" t="e">
        <f>IF($C1141="-",IF($A1141="-",IF(VLOOKUP($D1141,'sin-list 180320_update'!$C$2:$S$835,8,FALSE)="",NA(),VLOOKUP($D1141,'sin-list 180320_update'!$C$2:$S$835,8,FALSE)),IF(VLOOKUP($A1141,'sin-list 180320_update'!$A$2:$S$835,10,FALSE)="",NA(),VLOOKUP($A1141,'sin-list 180320_update'!$A$2:$S$835,10,FALSE))),IF(VLOOKUP($C1141,'sin-list 180320_update'!$B$2:$S$835,9,FALSE)="",NA(),VLOOKUP($C1141,'sin-list 180320_update'!$B$2:$S$835,9,FALSE)))</f>
        <v>#N/A</v>
      </c>
      <c r="N1141" s="76" t="e">
        <f>IF($C1141="-",IF($A1141="-",IF(VLOOKUP($D1141,'REACH Bilaga XVII_update'!$A$5:$E$131,4,FALSE)="",NA(),VLOOKUP($D1141,'REACH Bilaga XVII_update'!$A$5:$E$131,4,FALSE)),IF(VLOOKUP($A1141,'REACH Bilaga XVII_update'!$C$5:$D$131,2,FALSE)="",NA(),VLOOKUP($A1141,'REACH Bilaga XVII_update'!$C$5:$D$131,2,FALSE))),IF(VLOOKUP($C1141,'REACH Bilaga XVII_update'!$B$5:$D$131,3,FALSE)="",NA(),VLOOKUP($C1141,'REACH Bilaga XVII_update'!$B$5:$D$131,3,FALSE)))</f>
        <v>#N/A</v>
      </c>
      <c r="O1141" s="76" t="e">
        <f>IF($C1141="-",IF($A1141="-",IF(VLOOKUP($D1141,' REACH Bilaga 59_update'!$A$5:$E$210,5,FALSE)="",NA(),VLOOKUP($D1141,' REACH Bilaga 59_update'!$A$5:$E$210,5,FALSE)),IF(VLOOKUP($A1141,' REACH Bilaga 59_update'!$D$5:$E$210,2,FALSE)="",NA(),VLOOKUP($A1141,' REACH Bilaga 59_update'!$D$5:$E$210,2,FALSE))),IF(VLOOKUP($C1141,' REACH Bilaga 59_update'!$C$5:$E$210,3,FALSE)="",NA(),VLOOKUP($C1141,' REACH Bilaga 59_update'!$C$5:$E$210,3,FALSE)))</f>
        <v>#N/A</v>
      </c>
      <c r="P1141" s="76" t="e">
        <f>IF(C1141="-",IF(A1141="-",IFERROR(VLOOKUP($D1141,' REACH Bilaga 59_update'!$A$5:$F$210,MATCH(Sammanfattning!P$1,' REACH Bilaga 59_update'!$A$4:$F$4,0),FALSE),VLOOKUP($D1141,'REACH Bilaga XIV_update'!$A$4:$H$110,MATCH(Sammanfattning!P$1,'REACH Bilaga XIV_update'!$A$4:$H$4,0),FALSE)),IFERROR(VLOOKUP($A1141,' REACH Bilaga 59_update'!$D$5:$F$210,MATCH(Sammanfattning!P$1,' REACH Bilaga 59_update'!$D$4:$F$4,0),FALSE),VLOOKUP($A1141,'REACH Bilaga XIV_update'!$D$4:$H$110,MATCH(Sammanfattning!P$1,'REACH Bilaga XIV_update'!$D$4:$H$4,0),FALSE))),IFERROR(VLOOKUP($C1141,' REACH Bilaga 59_update'!$C$5:$F$210,MATCH(Sammanfattning!P$1,' REACH Bilaga 59_update'!$C$4:$F$4,0),FALSE),VLOOKUP($C1141,'REACH Bilaga XIV_update'!$C$4:$H$110,MATCH(Sammanfattning!P$1,'REACH Bilaga XIV_update'!$C$4:$H$4,0),FALSE)))</f>
        <v>#N/A</v>
      </c>
      <c r="Q1141" s="76" t="e">
        <f>IF($C1141="-",IF($A1141="-",IF(VLOOKUP($D1141,'REACH Bilaga XIV_update'!$A$5:$I$110,9,FALSE)="",NA(),VLOOKUP($D1141,'REACH Bilaga XIV_update'!$A$5:$I$110,9,FALSE)),IF(VLOOKUP($A1141,'REACH Bilaga XIV_update'!$D$5:$I$110,6,FALSE)="",NA(),VLOOKUP($A1141,'REACH Bilaga XIV_update'!$D$5:$I$110,6,FALSE))),IF(VLOOKUP($C1141,'REACH Bilaga XIV_update'!$C$5:$I$110,7,FALSE)="",NA(),VLOOKUP($C1141,'REACH Bilaga XIV_update'!$C$5:$I$110,7,FALSE)))</f>
        <v>#N/A</v>
      </c>
      <c r="R1141" s="76" t="e">
        <f>IF($C1141="-",IF($A1141="-",IF(VLOOKUP($D1141,CoRAP_update!$A$5:$O$376,15,FALSE)="",NA(),VLOOKUP($D1141,CoRAP_update!$A$5:$O$376,15,FALSE)),IF(VLOOKUP($A1141,CoRAP_update!$D$5:$O$376,12,FALSE)="",NA(),VLOOKUP($A1141,CoRAP_update!$D$5:$O$376,12,FALSE))),IF(VLOOKUP($C1141,CoRAP_update!$C$5:$O$376,13,FALSE)="",NA(),VLOOKUP($C1141,CoRAP_update!$C$5:$O$376,13,FALSE)))</f>
        <v>#N/A</v>
      </c>
      <c r="S1141" s="144" t="e">
        <f>IF($C1141="-",IF($A1141="-",VLOOKUP($D1141,CoRAP_update!$A$5:$J$376,MATCH(Sammanfattning!S$1,CoRAP_update!$A$4:$J$4,0),FALSE),VLOOKUP($A1141,CoRAP_update!$D$5:$J$376,MATCH(Sammanfattning!S$1,CoRAP_update!$D$4:$J$4,0),FALSE)),VLOOKUP($C1141,CoRAP_update!$C$5:$J$376,MATCH(Sammanfattning!S$1,CoRAP_update!$C$4:$J$4,0),FALSE))</f>
        <v>#N/A</v>
      </c>
      <c r="T1141" s="76" t="str">
        <f>IF($A1141="-",VLOOKUP($D1141,EDC_update!$C$2:$F$450,4,FALSE),VLOOKUP($A1141,EDC_update!$B$2:$F$450,5,FALSE))</f>
        <v>CAT1</v>
      </c>
      <c r="V1141" s="78">
        <f>IF(IFERROR(SEARCH("PBT",P1141),99)=99,IF(IFERROR(SEARCH("suspected PBT",S1141),99)=99,IF(IFERROR(SEARCH("concluded to be PBT",K1141),99)=99,IF(IFERROR(SEARCH("PBT",S1141),99)=99,IF(IFERROR(SEARCH("PBT cand",L1141),99)=99,IF(IFERROR(SEARCH("PBT",L1141),99)=99,IF(IFERROR(SEARCH("persistent, bioackumulative and toxic properties",K1141),99)=99,0,Scoring!$E$3),Scoring!$E$3),Scoring!$E$7),Scoring!$E$3),Scoring!$E$5),Scoring!$E$6),Scoring!$E$3)</f>
        <v>0</v>
      </c>
      <c r="W1141" s="78">
        <f>IF(IFERROR(SEARCH("vPvB",P1141),99)=99,IF(IFERROR(SEARCH("suspected pbt/vPvB",S1141),99)=99,IF(IFERROR(SEARCH("vPvB",S1141),99)=99,IF(IFERROR(SEARCH("concluded to be a vPvB",S1141),99)=99,IF(IFERROR(SEARCH("identified as vPvB",K1141),99)=99,IF(IFERROR(SEARCH("concluded to be a vPvB",K1141),99)=99,IF(IFERROR(SEARCH("concluded to be both pbt and vPvB",S1141),99)=99,IF(IFERROR(SEARCH("concluded to be both pbt and vPvB",K1141),99)=99,0,Scoring!$E$5),Scoring!$E$5),Scoring!$E$5),Scoring!$E$5),Scoring!$E$5),Scoring!$E$4),Scoring!$E$6),Scoring!$E$4)</f>
        <v>0</v>
      </c>
      <c r="X1141" s="78">
        <f>IF(IFERROR(SEARCH("H410",N1141),99)=99,IF(IFERROR(SEARCH("H410",O1141),99)=99,IF(IFERROR(SEARCH("H410",Q1141),99)=99,IF(IFERROR(SEARCH("H410",M1141),99)=99,IF(IFERROR(SEARCH("H410",R1141),99)=99,IF(IFERROR(SEARCH("H411",N1141),99)=99,IF(IFERROR(SEARCH("H411",O1141),99)=99,IF(IFERROR(SEARCH("H411",Q1141),99)=99,IF(IFERROR(SEARCH("H411",M1141),99)=99,IF(IFERROR(SEARCH("H411",R1141),99)=99,IF(IFERROR(SEARCH("H413",N1141),99)=99,IF(IFERROR(SEARCH("H413",O1141),99)=99,IF(IFERROR(SEARCH("H413",Q1141),99)=99,IF(IFERROR(SEARCH("H413",M1141),99)=99,IF(IFERROR(SEARCH("H413",R1141),99)=99,IF(IFERROR(SEARCH("H412",N1141),99)=99,IF(IFERROR(SEARCH("H412",O1141),99)=99,IF(IFERROR(SEARCH("H412",Q1141),99)=99,IF(IFERROR(SEARCH("H412",M1141),99)=99,IF(IFERROR(SEARCH("H412",R1141),99)=99,0,Scoring!$E$2),Scoring!$E$2),Scoring!$E$2),Scoring!$E$2),Scoring!$E$2),Scoring!$E$2),Scoring!$E$2),Scoring!$E$2),Scoring!$E$2),Scoring!$E$2),Scoring!$E$2),Scoring!$E$2),Scoring!$E$2),Scoring!$E$2),Scoring!$E$2),Scoring!$E$2),Scoring!$E$2),Scoring!$E$2),Scoring!$E$2),Scoring!$E$2)</f>
        <v>0</v>
      </c>
      <c r="Y1141" s="78">
        <f>IF(IFERROR(SEARCH("CMR",K1141),99)=99,IF(IFERROR(SEARCH("Suspected CMR",S1141),99)=99,IF(IFERROR(SEARCH("CMR",S1141),99)=99,0,Scoring!$E$8),Scoring!$E$9),Scoring!$E$8)</f>
        <v>0</v>
      </c>
      <c r="Z1141" s="78">
        <f>IF(IFERROR(SEARCH("H350",N1141),99)=99,IF(IFERROR(SEARCH("H350",O1141),99)=99,IF(IFERROR(SEARCH("H350",Q1141),99)=99,IF(IFERROR(SEARCH("H350",M1141),99)=99,IF(IFERROR(SEARCH("H350",R1141),99)=99,IF(IFERROR(SEARCH("H351",N1141),99)=99,IF(IFERROR(SEARCH("H351",O1141),99)=99,IF(IFERROR(SEARCH("H351",Q1141),99)=99,IF(IFERROR(SEARCH("H351",M1141),99)=99,IF(IFERROR(SEARCH("H351",R1141),99)=99,IF(IFERROR(SEARCH("carcinogenic",P1141),99)=99,IF(IFERROR(SEARCH("suspected carcinogenic",S1141),99)=99,0,Scoring!$E$12),Scoring!$E$11),Scoring!$E$10),Scoring!$E$10),Scoring!$E$10),Scoring!$E$10),Scoring!$E$10),Scoring!$E$10),Scoring!$E$10),Scoring!$E$10),Scoring!$E$10),Scoring!$E$10)</f>
        <v>0</v>
      </c>
      <c r="AA1141" s="78">
        <f>IF(IFERROR(SEARCH("H340",N1141),99)=99,IF(IFERROR(SEARCH("H340",O1141),99)=99,IF(IFERROR(SEARCH("H340",Q1141),99)=99,IF(IFERROR(SEARCH("H340",M1141),99)=99,IF(IFERROR(SEARCH("H340",R1141),99)=99,IF(IFERROR(SEARCH("H341",N1141),99)=99,IF(IFERROR(SEARCH("H341",O1141),99)=99,IF(IFERROR(SEARCH("H341",Q1141),99)=99,IF(IFERROR(SEARCH("H341",M1141),99)=99,IF(IFERROR(SEARCH("H341",R1141),99)=99,IF(IFERROR(SEARCH("mutagenic",P1141),99)=99,IF(IFERROR(SEARCH("suspected mutagenic",S1141),99)=99,0,Scoring!$E$15),Scoring!$E$14),Scoring!$E$13),Scoring!$E$13),Scoring!$E$13),Scoring!$E$13),Scoring!$E$13),Scoring!$E$13),Scoring!$E$13),Scoring!$E$13),Scoring!$E$13),Scoring!$E$13)</f>
        <v>0</v>
      </c>
      <c r="AB1141" s="78">
        <f>IF(IFERROR(SEARCH("H360",N1141),99)=99,IF(IFERROR(SEARCH("H360",O1141),99)=99,IF(IFERROR(SEARCH("H360",Q1141),99)=99,IF(IFERROR(SEARCH("H360",M1141),99)=99,IF(IFERROR(SEARCH("H360",R1141),99)=99,IF(IFERROR(SEARCH("H361",N1141),99)=99,IF(IFERROR(SEARCH("H361",O1141),99)=99,IF(IFERROR(SEARCH("H361",Q1141),99)=99,IF(IFERROR(SEARCH("H361",M1141),99)=99,IF(IFERROR(SEARCH("H361",R1141),99)=99,IF(IFERROR(SEARCH("reproduction",P1141),99)=99,IF(IFERROR(SEARCH("suspected reprotoxic",S1141),99)=99,IF(IFERROR(SEARCH("reprotoxic",S1141),99)=99,IF(IFERROR(SEARCH("reprotoxic",K1141),99)=99,0,Scoring!$E$18),Scoring!$E$18),Scoring!$E$19),Scoring!$E$17),Scoring!$E$16),Scoring!$E$16),Scoring!$E$16),Scoring!$E$16),Scoring!$E$16),Scoring!$E$16),Scoring!$E$16),Scoring!$E$16),Scoring!$E$16),Scoring!$E$16)</f>
        <v>0</v>
      </c>
      <c r="AC1141" s="78">
        <f>IF(IFERROR(SEARCH("57f",L1141),99)=99,IF(IFERROR(SEARCH("57(f)",P1141),99)=99,0,Scoring!$E$20),Scoring!$E$20)</f>
        <v>0</v>
      </c>
      <c r="AD1141" s="78">
        <f>IF(IFERROR(SEARCH("CAT1",T1141),99)=99,IF(IFERROR(SEARCH("CAT2",T1141),99)=99,IF(IFERROR(SEARCH("CAT3",T1141),99)=99,IF(IFERROR(SEARCH("concluded to be endocrine",K1141),99)=99,IF(IFERROR(SEARCH("categorised as endocrine",K1141),99)=99,IF(IFERROR(SEARCH("endocrine disrupting",P1141),99)=99,IF(IFERROR(SEARCH("endocrine disrupting",K1141),99)=99,IF(IFERROR(SEARCH("suspected endocrine",S1141),99)=99,IF(IFERROR(SEARCH("potential endocrine",S1141),99)=99,0,Scoring!$E$25),Scoring!$E$25),Scoring!$E$24),Scoring!$E$24),Scoring!$E$24),Scoring!$E$24),Scoring!$E$23),Scoring!$E$22),Scoring!$E$21)</f>
        <v>1</v>
      </c>
      <c r="AE1141" s="78">
        <f>IF(IFERROR(SEARCH("suspected sensitiser",S1141),99)=99,IF(IFERROR(SEARCH("sensitiser",S1141),99)=99,IF(IFERROR(SEARCH("other hazard based concern",S1141),99)=99,0,Scoring!$E$28),Scoring!$E$26),Scoring!$E$27)</f>
        <v>0</v>
      </c>
      <c r="AF1141" s="78">
        <f>IF(IFERROR(M1141,1)=1,IF(IFERROR(N1141,1)=1,IF(IFERROR(O1141,1)=1,IF(IFERROR(Q1141,1)=1,IF(IFERROR(R1141,1)=1,IF(IFERROR(T1141,1)=1,IF(IFERROR(K1141,1)=1,IF(IFERROR(P1141,1)=1,IF(IFERROR(S1141,1)=1,Scoring!$E$29,0),0),0),0),0),0),0),0),0)</f>
        <v>0</v>
      </c>
      <c r="AG1141" s="78">
        <f t="shared" si="79"/>
        <v>1</v>
      </c>
      <c r="AI1141" s="93"/>
      <c r="AJ1141" s="94"/>
      <c r="AK1141" s="76"/>
      <c r="AL1141" s="75"/>
      <c r="AN1141" s="79"/>
      <c r="AO1141" s="79"/>
      <c r="AP1141" s="79"/>
      <c r="AQ1141" s="79"/>
      <c r="AR1141" s="79"/>
      <c r="AS1141" s="78"/>
      <c r="AU1141" s="79">
        <f>IF(IFERROR(F1141,99)=99,IF(IFERROR(G1141,99)=99,IF(IFERROR(H1141,99)=99,IF(IFERROR(I1141,99)=99,IF(IFERROR(E1141,99)=99,IF(IFERROR(J1141,99)=99,0,Scoring!$B$7),Scoring!$B$3),Scoring!$B$2),Scoring!$B$6),Scoring!$B$5),Scoring!$B$4)</f>
        <v>0.3</v>
      </c>
      <c r="AV1141" s="78">
        <f t="shared" si="80"/>
        <v>0.3</v>
      </c>
      <c r="AW1141" s="78"/>
      <c r="AX1141" s="66"/>
      <c r="AY1141" s="78"/>
      <c r="AZ1141" s="76"/>
      <c r="BB1141" s="76"/>
    </row>
    <row r="1142" spans="1:54" x14ac:dyDescent="0.25">
      <c r="A1142" s="89" t="s">
        <v>7232</v>
      </c>
      <c r="B1142" s="89" t="s">
        <v>30</v>
      </c>
      <c r="C1142" s="89" t="s">
        <v>30</v>
      </c>
      <c r="D1142" s="89" t="s">
        <v>7233</v>
      </c>
      <c r="E1142" s="76" t="e">
        <f>IF(C1142="-",IF(A1142="-",VLOOKUP(D1142,'sin-list 180320_update'!$C$2:$C$835,1,FALSE),VLOOKUP(A1142,'sin-list 180320_update'!$A$2:$A$835,1,FALSE)),VLOOKUP(C1142,'sin-list 180320_update'!$B$2:$B$835,1,FALSE))</f>
        <v>#N/A</v>
      </c>
      <c r="F1142" s="76" t="e">
        <f>IF($C1142="-",IF($A1142="-",VLOOKUP($D1142,'REACH Bilaga XVII_update'!$A$5:$A$131,1,FALSE),VLOOKUP($A1142,'REACH Bilaga XVII_update'!$C$5:$C$131,1,FALSE)),VLOOKUP($C1142,'REACH Bilaga XVII_update'!$B$5:$B$131,1,FALSE))</f>
        <v>#N/A</v>
      </c>
      <c r="G1142" s="76" t="e">
        <f>IF($C1142="-",IF($A1142="-",VLOOKUP($D1142,' REACH Bilaga 59_update'!$A$5:$A$210,1,FALSE),VLOOKUP($A1142,' REACH Bilaga 59_update'!$D$5:$D$210,1,FALSE)),VLOOKUP($C1142,' REACH Bilaga 59_update'!$C$5:$C$210,1,FALSE))</f>
        <v>#N/A</v>
      </c>
      <c r="H1142" s="76" t="e">
        <f>IF($C1142="-",IF($A1142="-",VLOOKUP($D1142,'REACH Bilaga XIV_update'!$A$5:$A$110,1,FALSE),VLOOKUP($A1142,'REACH Bilaga XIV_update'!$D$5:$D$110,1,FALSE)),VLOOKUP($C1142,'REACH Bilaga XIV_update'!$C$5:$C$110,1,FALSE))</f>
        <v>#N/A</v>
      </c>
      <c r="I1142" s="76" t="e">
        <f>IF($C1142="-",IF($A1142="-",VLOOKUP($D1142,CoRAP_update!$A$5:$A$376,1,FALSE),VLOOKUP($A1142,CoRAP_update!$D$5:$D$376,1,FALSE)),VLOOKUP($C1142,CoRAP_update!$C$5:$C$376,1,FALSE))</f>
        <v>#N/A</v>
      </c>
      <c r="J1142" s="76" t="str">
        <f>IF($C1142="-",IF($A1142="-",VLOOKUP($D1142,EDC_update!$C$2:$C$450,1,FALSE),VLOOKUP($A1142,EDC_update!$B$2:$B$450,1,FALSE)),VLOOKUP($C1142,EDC_update!$L$2:$L$450,1,FALSE))</f>
        <v>NoCAS 004</v>
      </c>
      <c r="K1142" s="76" t="e">
        <f>IF($C1142="-",IF($A1142="-",IF(VLOOKUP($D1142,'sin-list 180320_update'!$C$2:$S$835,3,FALSE)="",NA(),VLOOKUP($D1142,'sin-list 180320_update'!$C$2:$S$835,3,FALSE)),IF(VLOOKUP($A1142,'sin-list 180320_update'!$A$2:$S$835,5,FALSE)="",NA(),VLOOKUP($A1142,'sin-list 180320_update'!$A$2:$S$835,5,FALSE))),IF(VLOOKUP($C1142,'sin-list 180320_update'!$B$2:$S$835,4,FALSE)="",NA(),VLOOKUP($C1142,'sin-list 180320_update'!$B$2:$S$835,4,FALSE)))</f>
        <v>#N/A</v>
      </c>
      <c r="L1142" s="76" t="e">
        <f>IF($C1142="-",IF($A1142="-",VLOOKUP($D1142,'sin-list 180320_update'!$C$2:$S$835,6,FALSE),VLOOKUP($A1142,'sin-list 180320_update'!$A$2:$S$835,8,FALSE)),VLOOKUP($C1142,'sin-list 180320_update'!$B$2:$S$835,7,FALSE))</f>
        <v>#N/A</v>
      </c>
      <c r="M1142" s="76" t="e">
        <f>IF($C1142="-",IF($A1142="-",IF(VLOOKUP($D1142,'sin-list 180320_update'!$C$2:$S$835,8,FALSE)="",NA(),VLOOKUP($D1142,'sin-list 180320_update'!$C$2:$S$835,8,FALSE)),IF(VLOOKUP($A1142,'sin-list 180320_update'!$A$2:$S$835,10,FALSE)="",NA(),VLOOKUP($A1142,'sin-list 180320_update'!$A$2:$S$835,10,FALSE))),IF(VLOOKUP($C1142,'sin-list 180320_update'!$B$2:$S$835,9,FALSE)="",NA(),VLOOKUP($C1142,'sin-list 180320_update'!$B$2:$S$835,9,FALSE)))</f>
        <v>#N/A</v>
      </c>
      <c r="N1142" s="76" t="e">
        <f>IF($C1142="-",IF($A1142="-",IF(VLOOKUP($D1142,'REACH Bilaga XVII_update'!$A$5:$E$131,4,FALSE)="",NA(),VLOOKUP($D1142,'REACH Bilaga XVII_update'!$A$5:$E$131,4,FALSE)),IF(VLOOKUP($A1142,'REACH Bilaga XVII_update'!$C$5:$D$131,2,FALSE)="",NA(),VLOOKUP($A1142,'REACH Bilaga XVII_update'!$C$5:$D$131,2,FALSE))),IF(VLOOKUP($C1142,'REACH Bilaga XVII_update'!$B$5:$D$131,3,FALSE)="",NA(),VLOOKUP($C1142,'REACH Bilaga XVII_update'!$B$5:$D$131,3,FALSE)))</f>
        <v>#N/A</v>
      </c>
      <c r="O1142" s="76" t="e">
        <f>IF($C1142="-",IF($A1142="-",IF(VLOOKUP($D1142,' REACH Bilaga 59_update'!$A$5:$E$210,5,FALSE)="",NA(),VLOOKUP($D1142,' REACH Bilaga 59_update'!$A$5:$E$210,5,FALSE)),IF(VLOOKUP($A1142,' REACH Bilaga 59_update'!$D$5:$E$210,2,FALSE)="",NA(),VLOOKUP($A1142,' REACH Bilaga 59_update'!$D$5:$E$210,2,FALSE))),IF(VLOOKUP($C1142,' REACH Bilaga 59_update'!$C$5:$E$210,3,FALSE)="",NA(),VLOOKUP($C1142,' REACH Bilaga 59_update'!$C$5:$E$210,3,FALSE)))</f>
        <v>#N/A</v>
      </c>
      <c r="P1142" s="76" t="e">
        <f>IF(C1142="-",IF(A1142="-",IFERROR(VLOOKUP($D1142,' REACH Bilaga 59_update'!$A$5:$F$210,MATCH(Sammanfattning!P$1,' REACH Bilaga 59_update'!$A$4:$F$4,0),FALSE),VLOOKUP($D1142,'REACH Bilaga XIV_update'!$A$4:$H$110,MATCH(Sammanfattning!P$1,'REACH Bilaga XIV_update'!$A$4:$H$4,0),FALSE)),IFERROR(VLOOKUP($A1142,' REACH Bilaga 59_update'!$D$5:$F$210,MATCH(Sammanfattning!P$1,' REACH Bilaga 59_update'!$D$4:$F$4,0),FALSE),VLOOKUP($A1142,'REACH Bilaga XIV_update'!$D$4:$H$110,MATCH(Sammanfattning!P$1,'REACH Bilaga XIV_update'!$D$4:$H$4,0),FALSE))),IFERROR(VLOOKUP($C1142,' REACH Bilaga 59_update'!$C$5:$F$210,MATCH(Sammanfattning!P$1,' REACH Bilaga 59_update'!$C$4:$F$4,0),FALSE),VLOOKUP($C1142,'REACH Bilaga XIV_update'!$C$4:$H$110,MATCH(Sammanfattning!P$1,'REACH Bilaga XIV_update'!$C$4:$H$4,0),FALSE)))</f>
        <v>#N/A</v>
      </c>
      <c r="Q1142" s="76" t="e">
        <f>IF($C1142="-",IF($A1142="-",IF(VLOOKUP($D1142,'REACH Bilaga XIV_update'!$A$5:$I$110,9,FALSE)="",NA(),VLOOKUP($D1142,'REACH Bilaga XIV_update'!$A$5:$I$110,9,FALSE)),IF(VLOOKUP($A1142,'REACH Bilaga XIV_update'!$D$5:$I$110,6,FALSE)="",NA(),VLOOKUP($A1142,'REACH Bilaga XIV_update'!$D$5:$I$110,6,FALSE))),IF(VLOOKUP($C1142,'REACH Bilaga XIV_update'!$C$5:$I$110,7,FALSE)="",NA(),VLOOKUP($C1142,'REACH Bilaga XIV_update'!$C$5:$I$110,7,FALSE)))</f>
        <v>#N/A</v>
      </c>
      <c r="R1142" s="76" t="e">
        <f>IF($C1142="-",IF($A1142="-",IF(VLOOKUP($D1142,CoRAP_update!$A$5:$O$376,15,FALSE)="",NA(),VLOOKUP($D1142,CoRAP_update!$A$5:$O$376,15,FALSE)),IF(VLOOKUP($A1142,CoRAP_update!$D$5:$O$376,12,FALSE)="",NA(),VLOOKUP($A1142,CoRAP_update!$D$5:$O$376,12,FALSE))),IF(VLOOKUP($C1142,CoRAP_update!$C$5:$O$376,13,FALSE)="",NA(),VLOOKUP($C1142,CoRAP_update!$C$5:$O$376,13,FALSE)))</f>
        <v>#N/A</v>
      </c>
      <c r="S1142" s="144" t="e">
        <f>IF($C1142="-",IF($A1142="-",VLOOKUP($D1142,CoRAP_update!$A$5:$J$376,MATCH(Sammanfattning!S$1,CoRAP_update!$A$4:$J$4,0),FALSE),VLOOKUP($A1142,CoRAP_update!$D$5:$J$376,MATCH(Sammanfattning!S$1,CoRAP_update!$D$4:$J$4,0),FALSE)),VLOOKUP($C1142,CoRAP_update!$C$5:$J$376,MATCH(Sammanfattning!S$1,CoRAP_update!$C$4:$J$4,0),FALSE))</f>
        <v>#N/A</v>
      </c>
      <c r="T1142" s="76" t="str">
        <f>IF($A1142="-",VLOOKUP($D1142,EDC_update!$C$2:$F$450,4,FALSE),VLOOKUP($A1142,EDC_update!$B$2:$F$450,5,FALSE))</f>
        <v>CAT1</v>
      </c>
      <c r="V1142" s="78">
        <f>IF(IFERROR(SEARCH("PBT",P1142),99)=99,IF(IFERROR(SEARCH("suspected PBT",S1142),99)=99,IF(IFERROR(SEARCH("concluded to be PBT",K1142),99)=99,IF(IFERROR(SEARCH("PBT",S1142),99)=99,IF(IFERROR(SEARCH("PBT cand",L1142),99)=99,IF(IFERROR(SEARCH("PBT",L1142),99)=99,IF(IFERROR(SEARCH("persistent, bioackumulative and toxic properties",K1142),99)=99,0,Scoring!$E$3),Scoring!$E$3),Scoring!$E$7),Scoring!$E$3),Scoring!$E$5),Scoring!$E$6),Scoring!$E$3)</f>
        <v>0</v>
      </c>
      <c r="W1142" s="78">
        <f>IF(IFERROR(SEARCH("vPvB",P1142),99)=99,IF(IFERROR(SEARCH("suspected pbt/vPvB",S1142),99)=99,IF(IFERROR(SEARCH("vPvB",S1142),99)=99,IF(IFERROR(SEARCH("concluded to be a vPvB",S1142),99)=99,IF(IFERROR(SEARCH("identified as vPvB",K1142),99)=99,IF(IFERROR(SEARCH("concluded to be a vPvB",K1142),99)=99,IF(IFERROR(SEARCH("concluded to be both pbt and vPvB",S1142),99)=99,IF(IFERROR(SEARCH("concluded to be both pbt and vPvB",K1142),99)=99,0,Scoring!$E$5),Scoring!$E$5),Scoring!$E$5),Scoring!$E$5),Scoring!$E$5),Scoring!$E$4),Scoring!$E$6),Scoring!$E$4)</f>
        <v>0</v>
      </c>
      <c r="X1142" s="78">
        <f>IF(IFERROR(SEARCH("H410",N1142),99)=99,IF(IFERROR(SEARCH("H410",O1142),99)=99,IF(IFERROR(SEARCH("H410",Q1142),99)=99,IF(IFERROR(SEARCH("H410",M1142),99)=99,IF(IFERROR(SEARCH("H410",R1142),99)=99,IF(IFERROR(SEARCH("H411",N1142),99)=99,IF(IFERROR(SEARCH("H411",O1142),99)=99,IF(IFERROR(SEARCH("H411",Q1142),99)=99,IF(IFERROR(SEARCH("H411",M1142),99)=99,IF(IFERROR(SEARCH("H411",R1142),99)=99,IF(IFERROR(SEARCH("H413",N1142),99)=99,IF(IFERROR(SEARCH("H413",O1142),99)=99,IF(IFERROR(SEARCH("H413",Q1142),99)=99,IF(IFERROR(SEARCH("H413",M1142),99)=99,IF(IFERROR(SEARCH("H413",R1142),99)=99,IF(IFERROR(SEARCH("H412",N1142),99)=99,IF(IFERROR(SEARCH("H412",O1142),99)=99,IF(IFERROR(SEARCH("H412",Q1142),99)=99,IF(IFERROR(SEARCH("H412",M1142),99)=99,IF(IFERROR(SEARCH("H412",R1142),99)=99,0,Scoring!$E$2),Scoring!$E$2),Scoring!$E$2),Scoring!$E$2),Scoring!$E$2),Scoring!$E$2),Scoring!$E$2),Scoring!$E$2),Scoring!$E$2),Scoring!$E$2),Scoring!$E$2),Scoring!$E$2),Scoring!$E$2),Scoring!$E$2),Scoring!$E$2),Scoring!$E$2),Scoring!$E$2),Scoring!$E$2),Scoring!$E$2),Scoring!$E$2)</f>
        <v>0</v>
      </c>
      <c r="Y1142" s="78">
        <f>IF(IFERROR(SEARCH("CMR",K1142),99)=99,IF(IFERROR(SEARCH("Suspected CMR",S1142),99)=99,IF(IFERROR(SEARCH("CMR",S1142),99)=99,0,Scoring!$E$8),Scoring!$E$9),Scoring!$E$8)</f>
        <v>0</v>
      </c>
      <c r="Z1142" s="78">
        <f>IF(IFERROR(SEARCH("H350",N1142),99)=99,IF(IFERROR(SEARCH("H350",O1142),99)=99,IF(IFERROR(SEARCH("H350",Q1142),99)=99,IF(IFERROR(SEARCH("H350",M1142),99)=99,IF(IFERROR(SEARCH("H350",R1142),99)=99,IF(IFERROR(SEARCH("H351",N1142),99)=99,IF(IFERROR(SEARCH("H351",O1142),99)=99,IF(IFERROR(SEARCH("H351",Q1142),99)=99,IF(IFERROR(SEARCH("H351",M1142),99)=99,IF(IFERROR(SEARCH("H351",R1142),99)=99,IF(IFERROR(SEARCH("carcinogenic",P1142),99)=99,IF(IFERROR(SEARCH("suspected carcinogenic",S1142),99)=99,0,Scoring!$E$12),Scoring!$E$11),Scoring!$E$10),Scoring!$E$10),Scoring!$E$10),Scoring!$E$10),Scoring!$E$10),Scoring!$E$10),Scoring!$E$10),Scoring!$E$10),Scoring!$E$10),Scoring!$E$10)</f>
        <v>0</v>
      </c>
      <c r="AA1142" s="78">
        <f>IF(IFERROR(SEARCH("H340",N1142),99)=99,IF(IFERROR(SEARCH("H340",O1142),99)=99,IF(IFERROR(SEARCH("H340",Q1142),99)=99,IF(IFERROR(SEARCH("H340",M1142),99)=99,IF(IFERROR(SEARCH("H340",R1142),99)=99,IF(IFERROR(SEARCH("H341",N1142),99)=99,IF(IFERROR(SEARCH("H341",O1142),99)=99,IF(IFERROR(SEARCH("H341",Q1142),99)=99,IF(IFERROR(SEARCH("H341",M1142),99)=99,IF(IFERROR(SEARCH("H341",R1142),99)=99,IF(IFERROR(SEARCH("mutagenic",P1142),99)=99,IF(IFERROR(SEARCH("suspected mutagenic",S1142),99)=99,0,Scoring!$E$15),Scoring!$E$14),Scoring!$E$13),Scoring!$E$13),Scoring!$E$13),Scoring!$E$13),Scoring!$E$13),Scoring!$E$13),Scoring!$E$13),Scoring!$E$13),Scoring!$E$13),Scoring!$E$13)</f>
        <v>0</v>
      </c>
      <c r="AB1142" s="78">
        <f>IF(IFERROR(SEARCH("H360",N1142),99)=99,IF(IFERROR(SEARCH("H360",O1142),99)=99,IF(IFERROR(SEARCH("H360",Q1142),99)=99,IF(IFERROR(SEARCH("H360",M1142),99)=99,IF(IFERROR(SEARCH("H360",R1142),99)=99,IF(IFERROR(SEARCH("H361",N1142),99)=99,IF(IFERROR(SEARCH("H361",O1142),99)=99,IF(IFERROR(SEARCH("H361",Q1142),99)=99,IF(IFERROR(SEARCH("H361",M1142),99)=99,IF(IFERROR(SEARCH("H361",R1142),99)=99,IF(IFERROR(SEARCH("reproduction",P1142),99)=99,IF(IFERROR(SEARCH("suspected reprotoxic",S1142),99)=99,IF(IFERROR(SEARCH("reprotoxic",S1142),99)=99,IF(IFERROR(SEARCH("reprotoxic",K1142),99)=99,0,Scoring!$E$18),Scoring!$E$18),Scoring!$E$19),Scoring!$E$17),Scoring!$E$16),Scoring!$E$16),Scoring!$E$16),Scoring!$E$16),Scoring!$E$16),Scoring!$E$16),Scoring!$E$16),Scoring!$E$16),Scoring!$E$16),Scoring!$E$16)</f>
        <v>0</v>
      </c>
      <c r="AC1142" s="78">
        <f>IF(IFERROR(SEARCH("57f",L1142),99)=99,IF(IFERROR(SEARCH("57(f)",P1142),99)=99,0,Scoring!$E$20),Scoring!$E$20)</f>
        <v>0</v>
      </c>
      <c r="AD1142" s="78">
        <f>IF(IFERROR(SEARCH("CAT1",T1142),99)=99,IF(IFERROR(SEARCH("CAT2",T1142),99)=99,IF(IFERROR(SEARCH("CAT3",T1142),99)=99,IF(IFERROR(SEARCH("concluded to be endocrine",K1142),99)=99,IF(IFERROR(SEARCH("categorised as endocrine",K1142),99)=99,IF(IFERROR(SEARCH("endocrine disrupting",P1142),99)=99,IF(IFERROR(SEARCH("endocrine disrupting",K1142),99)=99,IF(IFERROR(SEARCH("suspected endocrine",S1142),99)=99,IF(IFERROR(SEARCH("potential endocrine",S1142),99)=99,0,Scoring!$E$25),Scoring!$E$25),Scoring!$E$24),Scoring!$E$24),Scoring!$E$24),Scoring!$E$24),Scoring!$E$23),Scoring!$E$22),Scoring!$E$21)</f>
        <v>1</v>
      </c>
      <c r="AE1142" s="78">
        <f>IF(IFERROR(SEARCH("suspected sensitiser",S1142),99)=99,IF(IFERROR(SEARCH("sensitiser",S1142),99)=99,IF(IFERROR(SEARCH("other hazard based concern",S1142),99)=99,0,Scoring!$E$28),Scoring!$E$26),Scoring!$E$27)</f>
        <v>0</v>
      </c>
      <c r="AF1142" s="78">
        <f>IF(IFERROR(M1142,1)=1,IF(IFERROR(N1142,1)=1,IF(IFERROR(O1142,1)=1,IF(IFERROR(Q1142,1)=1,IF(IFERROR(R1142,1)=1,IF(IFERROR(T1142,1)=1,IF(IFERROR(K1142,1)=1,IF(IFERROR(P1142,1)=1,IF(IFERROR(S1142,1)=1,Scoring!$E$29,0),0),0),0),0),0),0),0),0)</f>
        <v>0</v>
      </c>
      <c r="AG1142" s="78">
        <f t="shared" si="79"/>
        <v>1</v>
      </c>
      <c r="AI1142" s="93"/>
      <c r="AJ1142" s="94"/>
      <c r="AK1142" s="76"/>
      <c r="AL1142" s="75"/>
      <c r="AN1142" s="79"/>
      <c r="AO1142" s="79"/>
      <c r="AP1142" s="79"/>
      <c r="AQ1142" s="79"/>
      <c r="AR1142" s="79"/>
      <c r="AS1142" s="78"/>
      <c r="AU1142" s="79">
        <f>IF(IFERROR(F1142,99)=99,IF(IFERROR(G1142,99)=99,IF(IFERROR(H1142,99)=99,IF(IFERROR(I1142,99)=99,IF(IFERROR(E1142,99)=99,IF(IFERROR(J1142,99)=99,0,Scoring!$B$7),Scoring!$B$3),Scoring!$B$2),Scoring!$B$6),Scoring!$B$5),Scoring!$B$4)</f>
        <v>0.3</v>
      </c>
      <c r="AV1142" s="78">
        <f t="shared" si="80"/>
        <v>0.3</v>
      </c>
      <c r="AW1142" s="78"/>
      <c r="AX1142" s="66"/>
      <c r="AY1142" s="78"/>
      <c r="AZ1142" s="76"/>
      <c r="BB1142" s="76"/>
    </row>
    <row r="1143" spans="1:54" x14ac:dyDescent="0.25">
      <c r="A1143" s="89" t="s">
        <v>7283</v>
      </c>
      <c r="B1143" s="89" t="s">
        <v>30</v>
      </c>
      <c r="C1143" s="89" t="s">
        <v>30</v>
      </c>
      <c r="D1143" s="89" t="s">
        <v>7284</v>
      </c>
      <c r="E1143" s="76" t="e">
        <f>IF(C1143="-",IF(A1143="-",VLOOKUP(D1143,'sin-list 180320_update'!$C$2:$C$835,1,FALSE),VLOOKUP(A1143,'sin-list 180320_update'!$A$2:$A$835,1,FALSE)),VLOOKUP(C1143,'sin-list 180320_update'!$B$2:$B$835,1,FALSE))</f>
        <v>#N/A</v>
      </c>
      <c r="F1143" s="76" t="e">
        <f>IF($C1143="-",IF($A1143="-",VLOOKUP($D1143,'REACH Bilaga XVII_update'!$A$5:$A$131,1,FALSE),VLOOKUP($A1143,'REACH Bilaga XVII_update'!$C$5:$C$131,1,FALSE)),VLOOKUP($C1143,'REACH Bilaga XVII_update'!$B$5:$B$131,1,FALSE))</f>
        <v>#N/A</v>
      </c>
      <c r="G1143" s="76" t="e">
        <f>IF($C1143="-",IF($A1143="-",VLOOKUP($D1143,' REACH Bilaga 59_update'!$A$5:$A$210,1,FALSE),VLOOKUP($A1143,' REACH Bilaga 59_update'!$D$5:$D$210,1,FALSE)),VLOOKUP($C1143,' REACH Bilaga 59_update'!$C$5:$C$210,1,FALSE))</f>
        <v>#N/A</v>
      </c>
      <c r="H1143" s="76" t="e">
        <f>IF($C1143="-",IF($A1143="-",VLOOKUP($D1143,'REACH Bilaga XIV_update'!$A$5:$A$110,1,FALSE),VLOOKUP($A1143,'REACH Bilaga XIV_update'!$D$5:$D$110,1,FALSE)),VLOOKUP($C1143,'REACH Bilaga XIV_update'!$C$5:$C$110,1,FALSE))</f>
        <v>#N/A</v>
      </c>
      <c r="I1143" s="76" t="e">
        <f>IF($C1143="-",IF($A1143="-",VLOOKUP($D1143,CoRAP_update!$A$5:$A$376,1,FALSE),VLOOKUP($A1143,CoRAP_update!$D$5:$D$376,1,FALSE)),VLOOKUP($C1143,CoRAP_update!$C$5:$C$376,1,FALSE))</f>
        <v>#N/A</v>
      </c>
      <c r="J1143" s="76" t="str">
        <f>IF($C1143="-",IF($A1143="-",VLOOKUP($D1143,EDC_update!$C$2:$C$450,1,FALSE),VLOOKUP($A1143,EDC_update!$B$2:$B$450,1,FALSE)),VLOOKUP($C1143,EDC_update!$L$2:$L$450,1,FALSE))</f>
        <v>NoCAS 036</v>
      </c>
      <c r="K1143" s="76" t="e">
        <f>IF($C1143="-",IF($A1143="-",IF(VLOOKUP($D1143,'sin-list 180320_update'!$C$2:$S$835,3,FALSE)="",NA(),VLOOKUP($D1143,'sin-list 180320_update'!$C$2:$S$835,3,FALSE)),IF(VLOOKUP($A1143,'sin-list 180320_update'!$A$2:$S$835,5,FALSE)="",NA(),VLOOKUP($A1143,'sin-list 180320_update'!$A$2:$S$835,5,FALSE))),IF(VLOOKUP($C1143,'sin-list 180320_update'!$B$2:$S$835,4,FALSE)="",NA(),VLOOKUP($C1143,'sin-list 180320_update'!$B$2:$S$835,4,FALSE)))</f>
        <v>#N/A</v>
      </c>
      <c r="L1143" s="76" t="e">
        <f>IF($C1143="-",IF($A1143="-",VLOOKUP($D1143,'sin-list 180320_update'!$C$2:$S$835,6,FALSE),VLOOKUP($A1143,'sin-list 180320_update'!$A$2:$S$835,8,FALSE)),VLOOKUP($C1143,'sin-list 180320_update'!$B$2:$S$835,7,FALSE))</f>
        <v>#N/A</v>
      </c>
      <c r="M1143" s="76" t="e">
        <f>IF($C1143="-",IF($A1143="-",IF(VLOOKUP($D1143,'sin-list 180320_update'!$C$2:$S$835,8,FALSE)="",NA(),VLOOKUP($D1143,'sin-list 180320_update'!$C$2:$S$835,8,FALSE)),IF(VLOOKUP($A1143,'sin-list 180320_update'!$A$2:$S$835,10,FALSE)="",NA(),VLOOKUP($A1143,'sin-list 180320_update'!$A$2:$S$835,10,FALSE))),IF(VLOOKUP($C1143,'sin-list 180320_update'!$B$2:$S$835,9,FALSE)="",NA(),VLOOKUP($C1143,'sin-list 180320_update'!$B$2:$S$835,9,FALSE)))</f>
        <v>#N/A</v>
      </c>
      <c r="N1143" s="76" t="e">
        <f>IF($C1143="-",IF($A1143="-",IF(VLOOKUP($D1143,'REACH Bilaga XVII_update'!$A$5:$E$131,4,FALSE)="",NA(),VLOOKUP($D1143,'REACH Bilaga XVII_update'!$A$5:$E$131,4,FALSE)),IF(VLOOKUP($A1143,'REACH Bilaga XVII_update'!$C$5:$D$131,2,FALSE)="",NA(),VLOOKUP($A1143,'REACH Bilaga XVII_update'!$C$5:$D$131,2,FALSE))),IF(VLOOKUP($C1143,'REACH Bilaga XVII_update'!$B$5:$D$131,3,FALSE)="",NA(),VLOOKUP($C1143,'REACH Bilaga XVII_update'!$B$5:$D$131,3,FALSE)))</f>
        <v>#N/A</v>
      </c>
      <c r="O1143" s="76" t="e">
        <f>IF($C1143="-",IF($A1143="-",IF(VLOOKUP($D1143,' REACH Bilaga 59_update'!$A$5:$E$210,5,FALSE)="",NA(),VLOOKUP($D1143,' REACH Bilaga 59_update'!$A$5:$E$210,5,FALSE)),IF(VLOOKUP($A1143,' REACH Bilaga 59_update'!$D$5:$E$210,2,FALSE)="",NA(),VLOOKUP($A1143,' REACH Bilaga 59_update'!$D$5:$E$210,2,FALSE))),IF(VLOOKUP($C1143,' REACH Bilaga 59_update'!$C$5:$E$210,3,FALSE)="",NA(),VLOOKUP($C1143,' REACH Bilaga 59_update'!$C$5:$E$210,3,FALSE)))</f>
        <v>#N/A</v>
      </c>
      <c r="P1143" s="76" t="e">
        <f>IF(C1143="-",IF(A1143="-",IFERROR(VLOOKUP($D1143,' REACH Bilaga 59_update'!$A$5:$F$210,MATCH(Sammanfattning!P$1,' REACH Bilaga 59_update'!$A$4:$F$4,0),FALSE),VLOOKUP($D1143,'REACH Bilaga XIV_update'!$A$4:$H$110,MATCH(Sammanfattning!P$1,'REACH Bilaga XIV_update'!$A$4:$H$4,0),FALSE)),IFERROR(VLOOKUP($A1143,' REACH Bilaga 59_update'!$D$5:$F$210,MATCH(Sammanfattning!P$1,' REACH Bilaga 59_update'!$D$4:$F$4,0),FALSE),VLOOKUP($A1143,'REACH Bilaga XIV_update'!$D$4:$H$110,MATCH(Sammanfattning!P$1,'REACH Bilaga XIV_update'!$D$4:$H$4,0),FALSE))),IFERROR(VLOOKUP($C1143,' REACH Bilaga 59_update'!$C$5:$F$210,MATCH(Sammanfattning!P$1,' REACH Bilaga 59_update'!$C$4:$F$4,0),FALSE),VLOOKUP($C1143,'REACH Bilaga XIV_update'!$C$4:$H$110,MATCH(Sammanfattning!P$1,'REACH Bilaga XIV_update'!$C$4:$H$4,0),FALSE)))</f>
        <v>#N/A</v>
      </c>
      <c r="Q1143" s="76" t="e">
        <f>IF($C1143="-",IF($A1143="-",IF(VLOOKUP($D1143,'REACH Bilaga XIV_update'!$A$5:$I$110,9,FALSE)="",NA(),VLOOKUP($D1143,'REACH Bilaga XIV_update'!$A$5:$I$110,9,FALSE)),IF(VLOOKUP($A1143,'REACH Bilaga XIV_update'!$D$5:$I$110,6,FALSE)="",NA(),VLOOKUP($A1143,'REACH Bilaga XIV_update'!$D$5:$I$110,6,FALSE))),IF(VLOOKUP($C1143,'REACH Bilaga XIV_update'!$C$5:$I$110,7,FALSE)="",NA(),VLOOKUP($C1143,'REACH Bilaga XIV_update'!$C$5:$I$110,7,FALSE)))</f>
        <v>#N/A</v>
      </c>
      <c r="R1143" s="76" t="e">
        <f>IF($C1143="-",IF($A1143="-",IF(VLOOKUP($D1143,CoRAP_update!$A$5:$O$376,15,FALSE)="",NA(),VLOOKUP($D1143,CoRAP_update!$A$5:$O$376,15,FALSE)),IF(VLOOKUP($A1143,CoRAP_update!$D$5:$O$376,12,FALSE)="",NA(),VLOOKUP($A1143,CoRAP_update!$D$5:$O$376,12,FALSE))),IF(VLOOKUP($C1143,CoRAP_update!$C$5:$O$376,13,FALSE)="",NA(),VLOOKUP($C1143,CoRAP_update!$C$5:$O$376,13,FALSE)))</f>
        <v>#N/A</v>
      </c>
      <c r="S1143" s="144" t="e">
        <f>IF($C1143="-",IF($A1143="-",VLOOKUP($D1143,CoRAP_update!$A$5:$J$376,MATCH(Sammanfattning!S$1,CoRAP_update!$A$4:$J$4,0),FALSE),VLOOKUP($A1143,CoRAP_update!$D$5:$J$376,MATCH(Sammanfattning!S$1,CoRAP_update!$D$4:$J$4,0),FALSE)),VLOOKUP($C1143,CoRAP_update!$C$5:$J$376,MATCH(Sammanfattning!S$1,CoRAP_update!$C$4:$J$4,0),FALSE))</f>
        <v>#N/A</v>
      </c>
      <c r="T1143" s="76" t="str">
        <f>IF($A1143="-",VLOOKUP($D1143,EDC_update!$C$2:$F$450,4,FALSE),VLOOKUP($A1143,EDC_update!$B$2:$F$450,5,FALSE))</f>
        <v>CAT1</v>
      </c>
      <c r="V1143" s="78">
        <f>IF(IFERROR(SEARCH("PBT",P1143),99)=99,IF(IFERROR(SEARCH("suspected PBT",S1143),99)=99,IF(IFERROR(SEARCH("concluded to be PBT",K1143),99)=99,IF(IFERROR(SEARCH("PBT",S1143),99)=99,IF(IFERROR(SEARCH("PBT cand",L1143),99)=99,IF(IFERROR(SEARCH("PBT",L1143),99)=99,IF(IFERROR(SEARCH("persistent, bioackumulative and toxic properties",K1143),99)=99,0,Scoring!$E$3),Scoring!$E$3),Scoring!$E$7),Scoring!$E$3),Scoring!$E$5),Scoring!$E$6),Scoring!$E$3)</f>
        <v>0</v>
      </c>
      <c r="W1143" s="78">
        <f>IF(IFERROR(SEARCH("vPvB",P1143),99)=99,IF(IFERROR(SEARCH("suspected pbt/vPvB",S1143),99)=99,IF(IFERROR(SEARCH("vPvB",S1143),99)=99,IF(IFERROR(SEARCH("concluded to be a vPvB",S1143),99)=99,IF(IFERROR(SEARCH("identified as vPvB",K1143),99)=99,IF(IFERROR(SEARCH("concluded to be a vPvB",K1143),99)=99,IF(IFERROR(SEARCH("concluded to be both pbt and vPvB",S1143),99)=99,IF(IFERROR(SEARCH("concluded to be both pbt and vPvB",K1143),99)=99,0,Scoring!$E$5),Scoring!$E$5),Scoring!$E$5),Scoring!$E$5),Scoring!$E$5),Scoring!$E$4),Scoring!$E$6),Scoring!$E$4)</f>
        <v>0</v>
      </c>
      <c r="X1143" s="78">
        <f>IF(IFERROR(SEARCH("H410",N1143),99)=99,IF(IFERROR(SEARCH("H410",O1143),99)=99,IF(IFERROR(SEARCH("H410",Q1143),99)=99,IF(IFERROR(SEARCH("H410",M1143),99)=99,IF(IFERROR(SEARCH("H410",R1143),99)=99,IF(IFERROR(SEARCH("H411",N1143),99)=99,IF(IFERROR(SEARCH("H411",O1143),99)=99,IF(IFERROR(SEARCH("H411",Q1143),99)=99,IF(IFERROR(SEARCH("H411",M1143),99)=99,IF(IFERROR(SEARCH("H411",R1143),99)=99,IF(IFERROR(SEARCH("H413",N1143),99)=99,IF(IFERROR(SEARCH("H413",O1143),99)=99,IF(IFERROR(SEARCH("H413",Q1143),99)=99,IF(IFERROR(SEARCH("H413",M1143),99)=99,IF(IFERROR(SEARCH("H413",R1143),99)=99,IF(IFERROR(SEARCH("H412",N1143),99)=99,IF(IFERROR(SEARCH("H412",O1143),99)=99,IF(IFERROR(SEARCH("H412",Q1143),99)=99,IF(IFERROR(SEARCH("H412",M1143),99)=99,IF(IFERROR(SEARCH("H412",R1143),99)=99,0,Scoring!$E$2),Scoring!$E$2),Scoring!$E$2),Scoring!$E$2),Scoring!$E$2),Scoring!$E$2),Scoring!$E$2),Scoring!$E$2),Scoring!$E$2),Scoring!$E$2),Scoring!$E$2),Scoring!$E$2),Scoring!$E$2),Scoring!$E$2),Scoring!$E$2),Scoring!$E$2),Scoring!$E$2),Scoring!$E$2),Scoring!$E$2),Scoring!$E$2)</f>
        <v>0</v>
      </c>
      <c r="Y1143" s="78">
        <f>IF(IFERROR(SEARCH("CMR",K1143),99)=99,IF(IFERROR(SEARCH("Suspected CMR",S1143),99)=99,IF(IFERROR(SEARCH("CMR",S1143),99)=99,0,Scoring!$E$8),Scoring!$E$9),Scoring!$E$8)</f>
        <v>0</v>
      </c>
      <c r="Z1143" s="78">
        <f>IF(IFERROR(SEARCH("H350",N1143),99)=99,IF(IFERROR(SEARCH("H350",O1143),99)=99,IF(IFERROR(SEARCH("H350",Q1143),99)=99,IF(IFERROR(SEARCH("H350",M1143),99)=99,IF(IFERROR(SEARCH("H350",R1143),99)=99,IF(IFERROR(SEARCH("H351",N1143),99)=99,IF(IFERROR(SEARCH("H351",O1143),99)=99,IF(IFERROR(SEARCH("H351",Q1143),99)=99,IF(IFERROR(SEARCH("H351",M1143),99)=99,IF(IFERROR(SEARCH("H351",R1143),99)=99,IF(IFERROR(SEARCH("carcinogenic",P1143),99)=99,IF(IFERROR(SEARCH("suspected carcinogenic",S1143),99)=99,0,Scoring!$E$12),Scoring!$E$11),Scoring!$E$10),Scoring!$E$10),Scoring!$E$10),Scoring!$E$10),Scoring!$E$10),Scoring!$E$10),Scoring!$E$10),Scoring!$E$10),Scoring!$E$10),Scoring!$E$10)</f>
        <v>0</v>
      </c>
      <c r="AA1143" s="78">
        <f>IF(IFERROR(SEARCH("H340",N1143),99)=99,IF(IFERROR(SEARCH("H340",O1143),99)=99,IF(IFERROR(SEARCH("H340",Q1143),99)=99,IF(IFERROR(SEARCH("H340",M1143),99)=99,IF(IFERROR(SEARCH("H340",R1143),99)=99,IF(IFERROR(SEARCH("H341",N1143),99)=99,IF(IFERROR(SEARCH("H341",O1143),99)=99,IF(IFERROR(SEARCH("H341",Q1143),99)=99,IF(IFERROR(SEARCH("H341",M1143),99)=99,IF(IFERROR(SEARCH("H341",R1143),99)=99,IF(IFERROR(SEARCH("mutagenic",P1143),99)=99,IF(IFERROR(SEARCH("suspected mutagenic",S1143),99)=99,0,Scoring!$E$15),Scoring!$E$14),Scoring!$E$13),Scoring!$E$13),Scoring!$E$13),Scoring!$E$13),Scoring!$E$13),Scoring!$E$13),Scoring!$E$13),Scoring!$E$13),Scoring!$E$13),Scoring!$E$13)</f>
        <v>0</v>
      </c>
      <c r="AB1143" s="78">
        <f>IF(IFERROR(SEARCH("H360",N1143),99)=99,IF(IFERROR(SEARCH("H360",O1143),99)=99,IF(IFERROR(SEARCH("H360",Q1143),99)=99,IF(IFERROR(SEARCH("H360",M1143),99)=99,IF(IFERROR(SEARCH("H360",R1143),99)=99,IF(IFERROR(SEARCH("H361",N1143),99)=99,IF(IFERROR(SEARCH("H361",O1143),99)=99,IF(IFERROR(SEARCH("H361",Q1143),99)=99,IF(IFERROR(SEARCH("H361",M1143),99)=99,IF(IFERROR(SEARCH("H361",R1143),99)=99,IF(IFERROR(SEARCH("reproduction",P1143),99)=99,IF(IFERROR(SEARCH("suspected reprotoxic",S1143),99)=99,IF(IFERROR(SEARCH("reprotoxic",S1143),99)=99,IF(IFERROR(SEARCH("reprotoxic",K1143),99)=99,0,Scoring!$E$18),Scoring!$E$18),Scoring!$E$19),Scoring!$E$17),Scoring!$E$16),Scoring!$E$16),Scoring!$E$16),Scoring!$E$16),Scoring!$E$16),Scoring!$E$16),Scoring!$E$16),Scoring!$E$16),Scoring!$E$16),Scoring!$E$16)</f>
        <v>0</v>
      </c>
      <c r="AC1143" s="78">
        <f>IF(IFERROR(SEARCH("57f",L1143),99)=99,IF(IFERROR(SEARCH("57(f)",P1143),99)=99,0,Scoring!$E$20),Scoring!$E$20)</f>
        <v>0</v>
      </c>
      <c r="AD1143" s="78">
        <f>IF(IFERROR(SEARCH("CAT1",T1143),99)=99,IF(IFERROR(SEARCH("CAT2",T1143),99)=99,IF(IFERROR(SEARCH("CAT3",T1143),99)=99,IF(IFERROR(SEARCH("concluded to be endocrine",K1143),99)=99,IF(IFERROR(SEARCH("categorised as endocrine",K1143),99)=99,IF(IFERROR(SEARCH("endocrine disrupting",P1143),99)=99,IF(IFERROR(SEARCH("endocrine disrupting",K1143),99)=99,IF(IFERROR(SEARCH("suspected endocrine",S1143),99)=99,IF(IFERROR(SEARCH("potential endocrine",S1143),99)=99,0,Scoring!$E$25),Scoring!$E$25),Scoring!$E$24),Scoring!$E$24),Scoring!$E$24),Scoring!$E$24),Scoring!$E$23),Scoring!$E$22),Scoring!$E$21)</f>
        <v>1</v>
      </c>
      <c r="AE1143" s="78">
        <f>IF(IFERROR(SEARCH("suspected sensitiser",S1143),99)=99,IF(IFERROR(SEARCH("sensitiser",S1143),99)=99,IF(IFERROR(SEARCH("other hazard based concern",S1143),99)=99,0,Scoring!$E$28),Scoring!$E$26),Scoring!$E$27)</f>
        <v>0</v>
      </c>
      <c r="AF1143" s="78">
        <f>IF(IFERROR(M1143,1)=1,IF(IFERROR(N1143,1)=1,IF(IFERROR(O1143,1)=1,IF(IFERROR(Q1143,1)=1,IF(IFERROR(R1143,1)=1,IF(IFERROR(T1143,1)=1,IF(IFERROR(K1143,1)=1,IF(IFERROR(P1143,1)=1,IF(IFERROR(S1143,1)=1,Scoring!$E$29,0),0),0),0),0),0),0),0),0)</f>
        <v>0</v>
      </c>
      <c r="AG1143" s="78">
        <f t="shared" si="79"/>
        <v>1</v>
      </c>
      <c r="AI1143" s="93"/>
      <c r="AJ1143" s="94"/>
      <c r="AK1143" s="76"/>
      <c r="AL1143" s="75"/>
      <c r="AN1143" s="79"/>
      <c r="AO1143" s="79"/>
      <c r="AP1143" s="79"/>
      <c r="AQ1143" s="79"/>
      <c r="AR1143" s="79"/>
      <c r="AS1143" s="78"/>
      <c r="AU1143" s="79">
        <f>IF(IFERROR(F1143,99)=99,IF(IFERROR(G1143,99)=99,IF(IFERROR(H1143,99)=99,IF(IFERROR(I1143,99)=99,IF(IFERROR(E1143,99)=99,IF(IFERROR(J1143,99)=99,0,Scoring!$B$7),Scoring!$B$3),Scoring!$B$2),Scoring!$B$6),Scoring!$B$5),Scoring!$B$4)</f>
        <v>0.3</v>
      </c>
      <c r="AV1143" s="78">
        <f t="shared" si="80"/>
        <v>0.3</v>
      </c>
      <c r="AW1143" s="78"/>
      <c r="AX1143" s="66"/>
      <c r="AY1143" s="78"/>
      <c r="AZ1143" s="76"/>
      <c r="BB1143" s="76"/>
    </row>
    <row r="1144" spans="1:54" x14ac:dyDescent="0.25">
      <c r="A1144" s="89" t="s">
        <v>7247</v>
      </c>
      <c r="B1144" s="89" t="s">
        <v>30</v>
      </c>
      <c r="C1144" s="89" t="s">
        <v>30</v>
      </c>
      <c r="D1144" s="89" t="s">
        <v>7248</v>
      </c>
      <c r="E1144" s="76" t="e">
        <f>IF(C1144="-",IF(A1144="-",VLOOKUP(D1144,'sin-list 180320_update'!$C$2:$C$835,1,FALSE),VLOOKUP(A1144,'sin-list 180320_update'!$A$2:$A$835,1,FALSE)),VLOOKUP(C1144,'sin-list 180320_update'!$B$2:$B$835,1,FALSE))</f>
        <v>#N/A</v>
      </c>
      <c r="F1144" s="76" t="e">
        <f>IF($C1144="-",IF($A1144="-",VLOOKUP($D1144,'REACH Bilaga XVII_update'!$A$5:$A$131,1,FALSE),VLOOKUP($A1144,'REACH Bilaga XVII_update'!$C$5:$C$131,1,FALSE)),VLOOKUP($C1144,'REACH Bilaga XVII_update'!$B$5:$B$131,1,FALSE))</f>
        <v>#N/A</v>
      </c>
      <c r="G1144" s="76" t="e">
        <f>IF($C1144="-",IF($A1144="-",VLOOKUP($D1144,' REACH Bilaga 59_update'!$A$5:$A$210,1,FALSE),VLOOKUP($A1144,' REACH Bilaga 59_update'!$D$5:$D$210,1,FALSE)),VLOOKUP($C1144,' REACH Bilaga 59_update'!$C$5:$C$210,1,FALSE))</f>
        <v>#N/A</v>
      </c>
      <c r="H1144" s="76" t="e">
        <f>IF($C1144="-",IF($A1144="-",VLOOKUP($D1144,'REACH Bilaga XIV_update'!$A$5:$A$110,1,FALSE),VLOOKUP($A1144,'REACH Bilaga XIV_update'!$D$5:$D$110,1,FALSE)),VLOOKUP($C1144,'REACH Bilaga XIV_update'!$C$5:$C$110,1,FALSE))</f>
        <v>#N/A</v>
      </c>
      <c r="I1144" s="76" t="e">
        <f>IF($C1144="-",IF($A1144="-",VLOOKUP($D1144,CoRAP_update!$A$5:$A$376,1,FALSE),VLOOKUP($A1144,CoRAP_update!$D$5:$D$376,1,FALSE)),VLOOKUP($C1144,CoRAP_update!$C$5:$C$376,1,FALSE))</f>
        <v>#N/A</v>
      </c>
      <c r="J1144" s="76" t="str">
        <f>IF($C1144="-",IF($A1144="-",VLOOKUP($D1144,EDC_update!$C$2:$C$450,1,FALSE),VLOOKUP($A1144,EDC_update!$B$2:$B$450,1,FALSE)),VLOOKUP($C1144,EDC_update!$L$2:$L$450,1,FALSE))</f>
        <v>NoCAS 037</v>
      </c>
      <c r="K1144" s="76" t="e">
        <f>IF($C1144="-",IF($A1144="-",IF(VLOOKUP($D1144,'sin-list 180320_update'!$C$2:$S$835,3,FALSE)="",NA(),VLOOKUP($D1144,'sin-list 180320_update'!$C$2:$S$835,3,FALSE)),IF(VLOOKUP($A1144,'sin-list 180320_update'!$A$2:$S$835,5,FALSE)="",NA(),VLOOKUP($A1144,'sin-list 180320_update'!$A$2:$S$835,5,FALSE))),IF(VLOOKUP($C1144,'sin-list 180320_update'!$B$2:$S$835,4,FALSE)="",NA(),VLOOKUP($C1144,'sin-list 180320_update'!$B$2:$S$835,4,FALSE)))</f>
        <v>#N/A</v>
      </c>
      <c r="L1144" s="76" t="e">
        <f>IF($C1144="-",IF($A1144="-",VLOOKUP($D1144,'sin-list 180320_update'!$C$2:$S$835,6,FALSE),VLOOKUP($A1144,'sin-list 180320_update'!$A$2:$S$835,8,FALSE)),VLOOKUP($C1144,'sin-list 180320_update'!$B$2:$S$835,7,FALSE))</f>
        <v>#N/A</v>
      </c>
      <c r="M1144" s="76" t="e">
        <f>IF($C1144="-",IF($A1144="-",IF(VLOOKUP($D1144,'sin-list 180320_update'!$C$2:$S$835,8,FALSE)="",NA(),VLOOKUP($D1144,'sin-list 180320_update'!$C$2:$S$835,8,FALSE)),IF(VLOOKUP($A1144,'sin-list 180320_update'!$A$2:$S$835,10,FALSE)="",NA(),VLOOKUP($A1144,'sin-list 180320_update'!$A$2:$S$835,10,FALSE))),IF(VLOOKUP($C1144,'sin-list 180320_update'!$B$2:$S$835,9,FALSE)="",NA(),VLOOKUP($C1144,'sin-list 180320_update'!$B$2:$S$835,9,FALSE)))</f>
        <v>#N/A</v>
      </c>
      <c r="N1144" s="76" t="e">
        <f>IF($C1144="-",IF($A1144="-",IF(VLOOKUP($D1144,'REACH Bilaga XVII_update'!$A$5:$E$131,4,FALSE)="",NA(),VLOOKUP($D1144,'REACH Bilaga XVII_update'!$A$5:$E$131,4,FALSE)),IF(VLOOKUP($A1144,'REACH Bilaga XVII_update'!$C$5:$D$131,2,FALSE)="",NA(),VLOOKUP($A1144,'REACH Bilaga XVII_update'!$C$5:$D$131,2,FALSE))),IF(VLOOKUP($C1144,'REACH Bilaga XVII_update'!$B$5:$D$131,3,FALSE)="",NA(),VLOOKUP($C1144,'REACH Bilaga XVII_update'!$B$5:$D$131,3,FALSE)))</f>
        <v>#N/A</v>
      </c>
      <c r="O1144" s="76" t="e">
        <f>IF($C1144="-",IF($A1144="-",IF(VLOOKUP($D1144,' REACH Bilaga 59_update'!$A$5:$E$210,5,FALSE)="",NA(),VLOOKUP($D1144,' REACH Bilaga 59_update'!$A$5:$E$210,5,FALSE)),IF(VLOOKUP($A1144,' REACH Bilaga 59_update'!$D$5:$E$210,2,FALSE)="",NA(),VLOOKUP($A1144,' REACH Bilaga 59_update'!$D$5:$E$210,2,FALSE))),IF(VLOOKUP($C1144,' REACH Bilaga 59_update'!$C$5:$E$210,3,FALSE)="",NA(),VLOOKUP($C1144,' REACH Bilaga 59_update'!$C$5:$E$210,3,FALSE)))</f>
        <v>#N/A</v>
      </c>
      <c r="P1144" s="76" t="e">
        <f>IF(C1144="-",IF(A1144="-",IFERROR(VLOOKUP($D1144,' REACH Bilaga 59_update'!$A$5:$F$210,MATCH(Sammanfattning!P$1,' REACH Bilaga 59_update'!$A$4:$F$4,0),FALSE),VLOOKUP($D1144,'REACH Bilaga XIV_update'!$A$4:$H$110,MATCH(Sammanfattning!P$1,'REACH Bilaga XIV_update'!$A$4:$H$4,0),FALSE)),IFERROR(VLOOKUP($A1144,' REACH Bilaga 59_update'!$D$5:$F$210,MATCH(Sammanfattning!P$1,' REACH Bilaga 59_update'!$D$4:$F$4,0),FALSE),VLOOKUP($A1144,'REACH Bilaga XIV_update'!$D$4:$H$110,MATCH(Sammanfattning!P$1,'REACH Bilaga XIV_update'!$D$4:$H$4,0),FALSE))),IFERROR(VLOOKUP($C1144,' REACH Bilaga 59_update'!$C$5:$F$210,MATCH(Sammanfattning!P$1,' REACH Bilaga 59_update'!$C$4:$F$4,0),FALSE),VLOOKUP($C1144,'REACH Bilaga XIV_update'!$C$4:$H$110,MATCH(Sammanfattning!P$1,'REACH Bilaga XIV_update'!$C$4:$H$4,0),FALSE)))</f>
        <v>#N/A</v>
      </c>
      <c r="Q1144" s="76" t="e">
        <f>IF($C1144="-",IF($A1144="-",IF(VLOOKUP($D1144,'REACH Bilaga XIV_update'!$A$5:$I$110,9,FALSE)="",NA(),VLOOKUP($D1144,'REACH Bilaga XIV_update'!$A$5:$I$110,9,FALSE)),IF(VLOOKUP($A1144,'REACH Bilaga XIV_update'!$D$5:$I$110,6,FALSE)="",NA(),VLOOKUP($A1144,'REACH Bilaga XIV_update'!$D$5:$I$110,6,FALSE))),IF(VLOOKUP($C1144,'REACH Bilaga XIV_update'!$C$5:$I$110,7,FALSE)="",NA(),VLOOKUP($C1144,'REACH Bilaga XIV_update'!$C$5:$I$110,7,FALSE)))</f>
        <v>#N/A</v>
      </c>
      <c r="R1144" s="76" t="e">
        <f>IF($C1144="-",IF($A1144="-",IF(VLOOKUP($D1144,CoRAP_update!$A$5:$O$376,15,FALSE)="",NA(),VLOOKUP($D1144,CoRAP_update!$A$5:$O$376,15,FALSE)),IF(VLOOKUP($A1144,CoRAP_update!$D$5:$O$376,12,FALSE)="",NA(),VLOOKUP($A1144,CoRAP_update!$D$5:$O$376,12,FALSE))),IF(VLOOKUP($C1144,CoRAP_update!$C$5:$O$376,13,FALSE)="",NA(),VLOOKUP($C1144,CoRAP_update!$C$5:$O$376,13,FALSE)))</f>
        <v>#N/A</v>
      </c>
      <c r="S1144" s="144" t="e">
        <f>IF($C1144="-",IF($A1144="-",VLOOKUP($D1144,CoRAP_update!$A$5:$J$376,MATCH(Sammanfattning!S$1,CoRAP_update!$A$4:$J$4,0),FALSE),VLOOKUP($A1144,CoRAP_update!$D$5:$J$376,MATCH(Sammanfattning!S$1,CoRAP_update!$D$4:$J$4,0),FALSE)),VLOOKUP($C1144,CoRAP_update!$C$5:$J$376,MATCH(Sammanfattning!S$1,CoRAP_update!$C$4:$J$4,0),FALSE))</f>
        <v>#N/A</v>
      </c>
      <c r="T1144" s="76" t="str">
        <f>IF($A1144="-",VLOOKUP($D1144,EDC_update!$C$2:$F$450,4,FALSE),VLOOKUP($A1144,EDC_update!$B$2:$F$450,5,FALSE))</f>
        <v>CAT1</v>
      </c>
      <c r="V1144" s="78">
        <f>IF(IFERROR(SEARCH("PBT",P1144),99)=99,IF(IFERROR(SEARCH("suspected PBT",S1144),99)=99,IF(IFERROR(SEARCH("concluded to be PBT",K1144),99)=99,IF(IFERROR(SEARCH("PBT",S1144),99)=99,IF(IFERROR(SEARCH("PBT cand",L1144),99)=99,IF(IFERROR(SEARCH("PBT",L1144),99)=99,IF(IFERROR(SEARCH("persistent, bioackumulative and toxic properties",K1144),99)=99,0,Scoring!$E$3),Scoring!$E$3),Scoring!$E$7),Scoring!$E$3),Scoring!$E$5),Scoring!$E$6),Scoring!$E$3)</f>
        <v>0</v>
      </c>
      <c r="W1144" s="78">
        <f>IF(IFERROR(SEARCH("vPvB",P1144),99)=99,IF(IFERROR(SEARCH("suspected pbt/vPvB",S1144),99)=99,IF(IFERROR(SEARCH("vPvB",S1144),99)=99,IF(IFERROR(SEARCH("concluded to be a vPvB",S1144),99)=99,IF(IFERROR(SEARCH("identified as vPvB",K1144),99)=99,IF(IFERROR(SEARCH("concluded to be a vPvB",K1144),99)=99,IF(IFERROR(SEARCH("concluded to be both pbt and vPvB",S1144),99)=99,IF(IFERROR(SEARCH("concluded to be both pbt and vPvB",K1144),99)=99,0,Scoring!$E$5),Scoring!$E$5),Scoring!$E$5),Scoring!$E$5),Scoring!$E$5),Scoring!$E$4),Scoring!$E$6),Scoring!$E$4)</f>
        <v>0</v>
      </c>
      <c r="X1144" s="78">
        <f>IF(IFERROR(SEARCH("H410",N1144),99)=99,IF(IFERROR(SEARCH("H410",O1144),99)=99,IF(IFERROR(SEARCH("H410",Q1144),99)=99,IF(IFERROR(SEARCH("H410",M1144),99)=99,IF(IFERROR(SEARCH("H410",R1144),99)=99,IF(IFERROR(SEARCH("H411",N1144),99)=99,IF(IFERROR(SEARCH("H411",O1144),99)=99,IF(IFERROR(SEARCH("H411",Q1144),99)=99,IF(IFERROR(SEARCH("H411",M1144),99)=99,IF(IFERROR(SEARCH("H411",R1144),99)=99,IF(IFERROR(SEARCH("H413",N1144),99)=99,IF(IFERROR(SEARCH("H413",O1144),99)=99,IF(IFERROR(SEARCH("H413",Q1144),99)=99,IF(IFERROR(SEARCH("H413",M1144),99)=99,IF(IFERROR(SEARCH("H413",R1144),99)=99,IF(IFERROR(SEARCH("H412",N1144),99)=99,IF(IFERROR(SEARCH("H412",O1144),99)=99,IF(IFERROR(SEARCH("H412",Q1144),99)=99,IF(IFERROR(SEARCH("H412",M1144),99)=99,IF(IFERROR(SEARCH("H412",R1144),99)=99,0,Scoring!$E$2),Scoring!$E$2),Scoring!$E$2),Scoring!$E$2),Scoring!$E$2),Scoring!$E$2),Scoring!$E$2),Scoring!$E$2),Scoring!$E$2),Scoring!$E$2),Scoring!$E$2),Scoring!$E$2),Scoring!$E$2),Scoring!$E$2),Scoring!$E$2),Scoring!$E$2),Scoring!$E$2),Scoring!$E$2),Scoring!$E$2),Scoring!$E$2)</f>
        <v>0</v>
      </c>
      <c r="Y1144" s="78">
        <f>IF(IFERROR(SEARCH("CMR",K1144),99)=99,IF(IFERROR(SEARCH("Suspected CMR",S1144),99)=99,IF(IFERROR(SEARCH("CMR",S1144),99)=99,0,Scoring!$E$8),Scoring!$E$9),Scoring!$E$8)</f>
        <v>0</v>
      </c>
      <c r="Z1144" s="78">
        <f>IF(IFERROR(SEARCH("H350",N1144),99)=99,IF(IFERROR(SEARCH("H350",O1144),99)=99,IF(IFERROR(SEARCH("H350",Q1144),99)=99,IF(IFERROR(SEARCH("H350",M1144),99)=99,IF(IFERROR(SEARCH("H350",R1144),99)=99,IF(IFERROR(SEARCH("H351",N1144),99)=99,IF(IFERROR(SEARCH("H351",O1144),99)=99,IF(IFERROR(SEARCH("H351",Q1144),99)=99,IF(IFERROR(SEARCH("H351",M1144),99)=99,IF(IFERROR(SEARCH("H351",R1144),99)=99,IF(IFERROR(SEARCH("carcinogenic",P1144),99)=99,IF(IFERROR(SEARCH("suspected carcinogenic",S1144),99)=99,0,Scoring!$E$12),Scoring!$E$11),Scoring!$E$10),Scoring!$E$10),Scoring!$E$10),Scoring!$E$10),Scoring!$E$10),Scoring!$E$10),Scoring!$E$10),Scoring!$E$10),Scoring!$E$10),Scoring!$E$10)</f>
        <v>0</v>
      </c>
      <c r="AA1144" s="78">
        <f>IF(IFERROR(SEARCH("H340",N1144),99)=99,IF(IFERROR(SEARCH("H340",O1144),99)=99,IF(IFERROR(SEARCH("H340",Q1144),99)=99,IF(IFERROR(SEARCH("H340",M1144),99)=99,IF(IFERROR(SEARCH("H340",R1144),99)=99,IF(IFERROR(SEARCH("H341",N1144),99)=99,IF(IFERROR(SEARCH("H341",O1144),99)=99,IF(IFERROR(SEARCH("H341",Q1144),99)=99,IF(IFERROR(SEARCH("H341",M1144),99)=99,IF(IFERROR(SEARCH("H341",R1144),99)=99,IF(IFERROR(SEARCH("mutagenic",P1144),99)=99,IF(IFERROR(SEARCH("suspected mutagenic",S1144),99)=99,0,Scoring!$E$15),Scoring!$E$14),Scoring!$E$13),Scoring!$E$13),Scoring!$E$13),Scoring!$E$13),Scoring!$E$13),Scoring!$E$13),Scoring!$E$13),Scoring!$E$13),Scoring!$E$13),Scoring!$E$13)</f>
        <v>0</v>
      </c>
      <c r="AB1144" s="78">
        <f>IF(IFERROR(SEARCH("H360",N1144),99)=99,IF(IFERROR(SEARCH("H360",O1144),99)=99,IF(IFERROR(SEARCH("H360",Q1144),99)=99,IF(IFERROR(SEARCH("H360",M1144),99)=99,IF(IFERROR(SEARCH("H360",R1144),99)=99,IF(IFERROR(SEARCH("H361",N1144),99)=99,IF(IFERROR(SEARCH("H361",O1144),99)=99,IF(IFERROR(SEARCH("H361",Q1144),99)=99,IF(IFERROR(SEARCH("H361",M1144),99)=99,IF(IFERROR(SEARCH("H361",R1144),99)=99,IF(IFERROR(SEARCH("reproduction",P1144),99)=99,IF(IFERROR(SEARCH("suspected reprotoxic",S1144),99)=99,IF(IFERROR(SEARCH("reprotoxic",S1144),99)=99,IF(IFERROR(SEARCH("reprotoxic",K1144),99)=99,0,Scoring!$E$18),Scoring!$E$18),Scoring!$E$19),Scoring!$E$17),Scoring!$E$16),Scoring!$E$16),Scoring!$E$16),Scoring!$E$16),Scoring!$E$16),Scoring!$E$16),Scoring!$E$16),Scoring!$E$16),Scoring!$E$16),Scoring!$E$16)</f>
        <v>0</v>
      </c>
      <c r="AC1144" s="78">
        <f>IF(IFERROR(SEARCH("57f",L1144),99)=99,IF(IFERROR(SEARCH("57(f)",P1144),99)=99,0,Scoring!$E$20),Scoring!$E$20)</f>
        <v>0</v>
      </c>
      <c r="AD1144" s="78">
        <f>IF(IFERROR(SEARCH("CAT1",T1144),99)=99,IF(IFERROR(SEARCH("CAT2",T1144),99)=99,IF(IFERROR(SEARCH("CAT3",T1144),99)=99,IF(IFERROR(SEARCH("concluded to be endocrine",K1144),99)=99,IF(IFERROR(SEARCH("categorised as endocrine",K1144),99)=99,IF(IFERROR(SEARCH("endocrine disrupting",P1144),99)=99,IF(IFERROR(SEARCH("endocrine disrupting",K1144),99)=99,IF(IFERROR(SEARCH("suspected endocrine",S1144),99)=99,IF(IFERROR(SEARCH("potential endocrine",S1144),99)=99,0,Scoring!$E$25),Scoring!$E$25),Scoring!$E$24),Scoring!$E$24),Scoring!$E$24),Scoring!$E$24),Scoring!$E$23),Scoring!$E$22),Scoring!$E$21)</f>
        <v>1</v>
      </c>
      <c r="AE1144" s="78">
        <f>IF(IFERROR(SEARCH("suspected sensitiser",S1144),99)=99,IF(IFERROR(SEARCH("sensitiser",S1144),99)=99,IF(IFERROR(SEARCH("other hazard based concern",S1144),99)=99,0,Scoring!$E$28),Scoring!$E$26),Scoring!$E$27)</f>
        <v>0</v>
      </c>
      <c r="AF1144" s="78">
        <f>IF(IFERROR(M1144,1)=1,IF(IFERROR(N1144,1)=1,IF(IFERROR(O1144,1)=1,IF(IFERROR(Q1144,1)=1,IF(IFERROR(R1144,1)=1,IF(IFERROR(T1144,1)=1,IF(IFERROR(K1144,1)=1,IF(IFERROR(P1144,1)=1,IF(IFERROR(S1144,1)=1,Scoring!$E$29,0),0),0),0),0),0),0),0),0)</f>
        <v>0</v>
      </c>
      <c r="AG1144" s="78">
        <f t="shared" si="79"/>
        <v>1</v>
      </c>
      <c r="AI1144" s="93"/>
      <c r="AJ1144" s="94"/>
      <c r="AK1144" s="76"/>
      <c r="AL1144" s="75"/>
      <c r="AN1144" s="79"/>
      <c r="AO1144" s="79"/>
      <c r="AP1144" s="79"/>
      <c r="AQ1144" s="79"/>
      <c r="AR1144" s="79"/>
      <c r="AS1144" s="78"/>
      <c r="AU1144" s="79">
        <f>IF(IFERROR(F1144,99)=99,IF(IFERROR(G1144,99)=99,IF(IFERROR(H1144,99)=99,IF(IFERROR(I1144,99)=99,IF(IFERROR(E1144,99)=99,IF(IFERROR(J1144,99)=99,0,Scoring!$B$7),Scoring!$B$3),Scoring!$B$2),Scoring!$B$6),Scoring!$B$5),Scoring!$B$4)</f>
        <v>0.3</v>
      </c>
      <c r="AV1144" s="78">
        <f t="shared" si="80"/>
        <v>0.3</v>
      </c>
      <c r="AW1144" s="78"/>
      <c r="AX1144" s="66"/>
      <c r="AY1144" s="78"/>
      <c r="AZ1144" s="76"/>
      <c r="BB1144" s="76"/>
    </row>
    <row r="1145" spans="1:54" x14ac:dyDescent="0.25">
      <c r="A1145" s="89" t="s">
        <v>7175</v>
      </c>
      <c r="B1145" s="89" t="s">
        <v>30</v>
      </c>
      <c r="C1145" s="89" t="s">
        <v>30</v>
      </c>
      <c r="D1145" s="89" t="s">
        <v>7176</v>
      </c>
      <c r="E1145" s="76" t="e">
        <f>IF(C1145="-",IF(A1145="-",VLOOKUP(D1145,'sin-list 180320_update'!$C$2:$C$835,1,FALSE),VLOOKUP(A1145,'sin-list 180320_update'!$A$2:$A$835,1,FALSE)),VLOOKUP(C1145,'sin-list 180320_update'!$B$2:$B$835,1,FALSE))</f>
        <v>#N/A</v>
      </c>
      <c r="F1145" s="76" t="e">
        <f>IF($C1145="-",IF($A1145="-",VLOOKUP($D1145,'REACH Bilaga XVII_update'!$A$5:$A$131,1,FALSE),VLOOKUP($A1145,'REACH Bilaga XVII_update'!$C$5:$C$131,1,FALSE)),VLOOKUP($C1145,'REACH Bilaga XVII_update'!$B$5:$B$131,1,FALSE))</f>
        <v>#N/A</v>
      </c>
      <c r="G1145" s="76" t="e">
        <f>IF($C1145="-",IF($A1145="-",VLOOKUP($D1145,' REACH Bilaga 59_update'!$A$5:$A$210,1,FALSE),VLOOKUP($A1145,' REACH Bilaga 59_update'!$D$5:$D$210,1,FALSE)),VLOOKUP($C1145,' REACH Bilaga 59_update'!$C$5:$C$210,1,FALSE))</f>
        <v>#N/A</v>
      </c>
      <c r="H1145" s="76" t="e">
        <f>IF($C1145="-",IF($A1145="-",VLOOKUP($D1145,'REACH Bilaga XIV_update'!$A$5:$A$110,1,FALSE),VLOOKUP($A1145,'REACH Bilaga XIV_update'!$D$5:$D$110,1,FALSE)),VLOOKUP($C1145,'REACH Bilaga XIV_update'!$C$5:$C$110,1,FALSE))</f>
        <v>#N/A</v>
      </c>
      <c r="I1145" s="76" t="e">
        <f>IF($C1145="-",IF($A1145="-",VLOOKUP($D1145,CoRAP_update!$A$5:$A$376,1,FALSE),VLOOKUP($A1145,CoRAP_update!$D$5:$D$376,1,FALSE)),VLOOKUP($C1145,CoRAP_update!$C$5:$C$376,1,FALSE))</f>
        <v>#N/A</v>
      </c>
      <c r="J1145" s="76" t="str">
        <f>IF($C1145="-",IF($A1145="-",VLOOKUP($D1145,EDC_update!$C$2:$C$450,1,FALSE),VLOOKUP($A1145,EDC_update!$B$2:$B$450,1,FALSE)),VLOOKUP($C1145,EDC_update!$L$2:$L$450,1,FALSE))</f>
        <v>NoCAS 038</v>
      </c>
      <c r="K1145" s="76" t="e">
        <f>IF($C1145="-",IF($A1145="-",IF(VLOOKUP($D1145,'sin-list 180320_update'!$C$2:$S$835,3,FALSE)="",NA(),VLOOKUP($D1145,'sin-list 180320_update'!$C$2:$S$835,3,FALSE)),IF(VLOOKUP($A1145,'sin-list 180320_update'!$A$2:$S$835,5,FALSE)="",NA(),VLOOKUP($A1145,'sin-list 180320_update'!$A$2:$S$835,5,FALSE))),IF(VLOOKUP($C1145,'sin-list 180320_update'!$B$2:$S$835,4,FALSE)="",NA(),VLOOKUP($C1145,'sin-list 180320_update'!$B$2:$S$835,4,FALSE)))</f>
        <v>#N/A</v>
      </c>
      <c r="L1145" s="76" t="e">
        <f>IF($C1145="-",IF($A1145="-",VLOOKUP($D1145,'sin-list 180320_update'!$C$2:$S$835,6,FALSE),VLOOKUP($A1145,'sin-list 180320_update'!$A$2:$S$835,8,FALSE)),VLOOKUP($C1145,'sin-list 180320_update'!$B$2:$S$835,7,FALSE))</f>
        <v>#N/A</v>
      </c>
      <c r="M1145" s="76" t="e">
        <f>IF($C1145="-",IF($A1145="-",IF(VLOOKUP($D1145,'sin-list 180320_update'!$C$2:$S$835,8,FALSE)="",NA(),VLOOKUP($D1145,'sin-list 180320_update'!$C$2:$S$835,8,FALSE)),IF(VLOOKUP($A1145,'sin-list 180320_update'!$A$2:$S$835,10,FALSE)="",NA(),VLOOKUP($A1145,'sin-list 180320_update'!$A$2:$S$835,10,FALSE))),IF(VLOOKUP($C1145,'sin-list 180320_update'!$B$2:$S$835,9,FALSE)="",NA(),VLOOKUP($C1145,'sin-list 180320_update'!$B$2:$S$835,9,FALSE)))</f>
        <v>#N/A</v>
      </c>
      <c r="N1145" s="76" t="e">
        <f>IF($C1145="-",IF($A1145="-",IF(VLOOKUP($D1145,'REACH Bilaga XVII_update'!$A$5:$E$131,4,FALSE)="",NA(),VLOOKUP($D1145,'REACH Bilaga XVII_update'!$A$5:$E$131,4,FALSE)),IF(VLOOKUP($A1145,'REACH Bilaga XVII_update'!$C$5:$D$131,2,FALSE)="",NA(),VLOOKUP($A1145,'REACH Bilaga XVII_update'!$C$5:$D$131,2,FALSE))),IF(VLOOKUP($C1145,'REACH Bilaga XVII_update'!$B$5:$D$131,3,FALSE)="",NA(),VLOOKUP($C1145,'REACH Bilaga XVII_update'!$B$5:$D$131,3,FALSE)))</f>
        <v>#N/A</v>
      </c>
      <c r="O1145" s="76" t="e">
        <f>IF($C1145="-",IF($A1145="-",IF(VLOOKUP($D1145,' REACH Bilaga 59_update'!$A$5:$E$210,5,FALSE)="",NA(),VLOOKUP($D1145,' REACH Bilaga 59_update'!$A$5:$E$210,5,FALSE)),IF(VLOOKUP($A1145,' REACH Bilaga 59_update'!$D$5:$E$210,2,FALSE)="",NA(),VLOOKUP($A1145,' REACH Bilaga 59_update'!$D$5:$E$210,2,FALSE))),IF(VLOOKUP($C1145,' REACH Bilaga 59_update'!$C$5:$E$210,3,FALSE)="",NA(),VLOOKUP($C1145,' REACH Bilaga 59_update'!$C$5:$E$210,3,FALSE)))</f>
        <v>#N/A</v>
      </c>
      <c r="P1145" s="76" t="e">
        <f>IF(C1145="-",IF(A1145="-",IFERROR(VLOOKUP($D1145,' REACH Bilaga 59_update'!$A$5:$F$210,MATCH(Sammanfattning!P$1,' REACH Bilaga 59_update'!$A$4:$F$4,0),FALSE),VLOOKUP($D1145,'REACH Bilaga XIV_update'!$A$4:$H$110,MATCH(Sammanfattning!P$1,'REACH Bilaga XIV_update'!$A$4:$H$4,0),FALSE)),IFERROR(VLOOKUP($A1145,' REACH Bilaga 59_update'!$D$5:$F$210,MATCH(Sammanfattning!P$1,' REACH Bilaga 59_update'!$D$4:$F$4,0),FALSE),VLOOKUP($A1145,'REACH Bilaga XIV_update'!$D$4:$H$110,MATCH(Sammanfattning!P$1,'REACH Bilaga XIV_update'!$D$4:$H$4,0),FALSE))),IFERROR(VLOOKUP($C1145,' REACH Bilaga 59_update'!$C$5:$F$210,MATCH(Sammanfattning!P$1,' REACH Bilaga 59_update'!$C$4:$F$4,0),FALSE),VLOOKUP($C1145,'REACH Bilaga XIV_update'!$C$4:$H$110,MATCH(Sammanfattning!P$1,'REACH Bilaga XIV_update'!$C$4:$H$4,0),FALSE)))</f>
        <v>#N/A</v>
      </c>
      <c r="Q1145" s="76" t="e">
        <f>IF($C1145="-",IF($A1145="-",IF(VLOOKUP($D1145,'REACH Bilaga XIV_update'!$A$5:$I$110,9,FALSE)="",NA(),VLOOKUP($D1145,'REACH Bilaga XIV_update'!$A$5:$I$110,9,FALSE)),IF(VLOOKUP($A1145,'REACH Bilaga XIV_update'!$D$5:$I$110,6,FALSE)="",NA(),VLOOKUP($A1145,'REACH Bilaga XIV_update'!$D$5:$I$110,6,FALSE))),IF(VLOOKUP($C1145,'REACH Bilaga XIV_update'!$C$5:$I$110,7,FALSE)="",NA(),VLOOKUP($C1145,'REACH Bilaga XIV_update'!$C$5:$I$110,7,FALSE)))</f>
        <v>#N/A</v>
      </c>
      <c r="R1145" s="76" t="e">
        <f>IF($C1145="-",IF($A1145="-",IF(VLOOKUP($D1145,CoRAP_update!$A$5:$O$376,15,FALSE)="",NA(),VLOOKUP($D1145,CoRAP_update!$A$5:$O$376,15,FALSE)),IF(VLOOKUP($A1145,CoRAP_update!$D$5:$O$376,12,FALSE)="",NA(),VLOOKUP($A1145,CoRAP_update!$D$5:$O$376,12,FALSE))),IF(VLOOKUP($C1145,CoRAP_update!$C$5:$O$376,13,FALSE)="",NA(),VLOOKUP($C1145,CoRAP_update!$C$5:$O$376,13,FALSE)))</f>
        <v>#N/A</v>
      </c>
      <c r="S1145" s="144" t="e">
        <f>IF($C1145="-",IF($A1145="-",VLOOKUP($D1145,CoRAP_update!$A$5:$J$376,MATCH(Sammanfattning!S$1,CoRAP_update!$A$4:$J$4,0),FALSE),VLOOKUP($A1145,CoRAP_update!$D$5:$J$376,MATCH(Sammanfattning!S$1,CoRAP_update!$D$4:$J$4,0),FALSE)),VLOOKUP($C1145,CoRAP_update!$C$5:$J$376,MATCH(Sammanfattning!S$1,CoRAP_update!$C$4:$J$4,0),FALSE))</f>
        <v>#N/A</v>
      </c>
      <c r="T1145" s="76" t="str">
        <f>IF($A1145="-",VLOOKUP($D1145,EDC_update!$C$2:$F$450,4,FALSE),VLOOKUP($A1145,EDC_update!$B$2:$F$450,5,FALSE))</f>
        <v>CAT1</v>
      </c>
      <c r="V1145" s="78">
        <f>IF(IFERROR(SEARCH("PBT",P1145),99)=99,IF(IFERROR(SEARCH("suspected PBT",S1145),99)=99,IF(IFERROR(SEARCH("concluded to be PBT",K1145),99)=99,IF(IFERROR(SEARCH("PBT",S1145),99)=99,IF(IFERROR(SEARCH("PBT cand",L1145),99)=99,IF(IFERROR(SEARCH("PBT",L1145),99)=99,IF(IFERROR(SEARCH("persistent, bioackumulative and toxic properties",K1145),99)=99,0,Scoring!$E$3),Scoring!$E$3),Scoring!$E$7),Scoring!$E$3),Scoring!$E$5),Scoring!$E$6),Scoring!$E$3)</f>
        <v>0</v>
      </c>
      <c r="W1145" s="78">
        <f>IF(IFERROR(SEARCH("vPvB",P1145),99)=99,IF(IFERROR(SEARCH("suspected pbt/vPvB",S1145),99)=99,IF(IFERROR(SEARCH("vPvB",S1145),99)=99,IF(IFERROR(SEARCH("concluded to be a vPvB",S1145),99)=99,IF(IFERROR(SEARCH("identified as vPvB",K1145),99)=99,IF(IFERROR(SEARCH("concluded to be a vPvB",K1145),99)=99,IF(IFERROR(SEARCH("concluded to be both pbt and vPvB",S1145),99)=99,IF(IFERROR(SEARCH("concluded to be both pbt and vPvB",K1145),99)=99,0,Scoring!$E$5),Scoring!$E$5),Scoring!$E$5),Scoring!$E$5),Scoring!$E$5),Scoring!$E$4),Scoring!$E$6),Scoring!$E$4)</f>
        <v>0</v>
      </c>
      <c r="X1145" s="78">
        <f>IF(IFERROR(SEARCH("H410",N1145),99)=99,IF(IFERROR(SEARCH("H410",O1145),99)=99,IF(IFERROR(SEARCH("H410",Q1145),99)=99,IF(IFERROR(SEARCH("H410",M1145),99)=99,IF(IFERROR(SEARCH("H410",R1145),99)=99,IF(IFERROR(SEARCH("H411",N1145),99)=99,IF(IFERROR(SEARCH("H411",O1145),99)=99,IF(IFERROR(SEARCH("H411",Q1145),99)=99,IF(IFERROR(SEARCH("H411",M1145),99)=99,IF(IFERROR(SEARCH("H411",R1145),99)=99,IF(IFERROR(SEARCH("H413",N1145),99)=99,IF(IFERROR(SEARCH("H413",O1145),99)=99,IF(IFERROR(SEARCH("H413",Q1145),99)=99,IF(IFERROR(SEARCH("H413",M1145),99)=99,IF(IFERROR(SEARCH("H413",R1145),99)=99,IF(IFERROR(SEARCH("H412",N1145),99)=99,IF(IFERROR(SEARCH("H412",O1145),99)=99,IF(IFERROR(SEARCH("H412",Q1145),99)=99,IF(IFERROR(SEARCH("H412",M1145),99)=99,IF(IFERROR(SEARCH("H412",R1145),99)=99,0,Scoring!$E$2),Scoring!$E$2),Scoring!$E$2),Scoring!$E$2),Scoring!$E$2),Scoring!$E$2),Scoring!$E$2),Scoring!$E$2),Scoring!$E$2),Scoring!$E$2),Scoring!$E$2),Scoring!$E$2),Scoring!$E$2),Scoring!$E$2),Scoring!$E$2),Scoring!$E$2),Scoring!$E$2),Scoring!$E$2),Scoring!$E$2),Scoring!$E$2)</f>
        <v>0</v>
      </c>
      <c r="Y1145" s="78">
        <f>IF(IFERROR(SEARCH("CMR",K1145),99)=99,IF(IFERROR(SEARCH("Suspected CMR",S1145),99)=99,IF(IFERROR(SEARCH("CMR",S1145),99)=99,0,Scoring!$E$8),Scoring!$E$9),Scoring!$E$8)</f>
        <v>0</v>
      </c>
      <c r="Z1145" s="78">
        <f>IF(IFERROR(SEARCH("H350",N1145),99)=99,IF(IFERROR(SEARCH("H350",O1145),99)=99,IF(IFERROR(SEARCH("H350",Q1145),99)=99,IF(IFERROR(SEARCH("H350",M1145),99)=99,IF(IFERROR(SEARCH("H350",R1145),99)=99,IF(IFERROR(SEARCH("H351",N1145),99)=99,IF(IFERROR(SEARCH("H351",O1145),99)=99,IF(IFERROR(SEARCH("H351",Q1145),99)=99,IF(IFERROR(SEARCH("H351",M1145),99)=99,IF(IFERROR(SEARCH("H351",R1145),99)=99,IF(IFERROR(SEARCH("carcinogenic",P1145),99)=99,IF(IFERROR(SEARCH("suspected carcinogenic",S1145),99)=99,0,Scoring!$E$12),Scoring!$E$11),Scoring!$E$10),Scoring!$E$10),Scoring!$E$10),Scoring!$E$10),Scoring!$E$10),Scoring!$E$10),Scoring!$E$10),Scoring!$E$10),Scoring!$E$10),Scoring!$E$10)</f>
        <v>0</v>
      </c>
      <c r="AA1145" s="78">
        <f>IF(IFERROR(SEARCH("H340",N1145),99)=99,IF(IFERROR(SEARCH("H340",O1145),99)=99,IF(IFERROR(SEARCH("H340",Q1145),99)=99,IF(IFERROR(SEARCH("H340",M1145),99)=99,IF(IFERROR(SEARCH("H340",R1145),99)=99,IF(IFERROR(SEARCH("H341",N1145),99)=99,IF(IFERROR(SEARCH("H341",O1145),99)=99,IF(IFERROR(SEARCH("H341",Q1145),99)=99,IF(IFERROR(SEARCH("H341",M1145),99)=99,IF(IFERROR(SEARCH("H341",R1145),99)=99,IF(IFERROR(SEARCH("mutagenic",P1145),99)=99,IF(IFERROR(SEARCH("suspected mutagenic",S1145),99)=99,0,Scoring!$E$15),Scoring!$E$14),Scoring!$E$13),Scoring!$E$13),Scoring!$E$13),Scoring!$E$13),Scoring!$E$13),Scoring!$E$13),Scoring!$E$13),Scoring!$E$13),Scoring!$E$13),Scoring!$E$13)</f>
        <v>0</v>
      </c>
      <c r="AB1145" s="78">
        <f>IF(IFERROR(SEARCH("H360",N1145),99)=99,IF(IFERROR(SEARCH("H360",O1145),99)=99,IF(IFERROR(SEARCH("H360",Q1145),99)=99,IF(IFERROR(SEARCH("H360",M1145),99)=99,IF(IFERROR(SEARCH("H360",R1145),99)=99,IF(IFERROR(SEARCH("H361",N1145),99)=99,IF(IFERROR(SEARCH("H361",O1145),99)=99,IF(IFERROR(SEARCH("H361",Q1145),99)=99,IF(IFERROR(SEARCH("H361",M1145),99)=99,IF(IFERROR(SEARCH("H361",R1145),99)=99,IF(IFERROR(SEARCH("reproduction",P1145),99)=99,IF(IFERROR(SEARCH("suspected reprotoxic",S1145),99)=99,IF(IFERROR(SEARCH("reprotoxic",S1145),99)=99,IF(IFERROR(SEARCH("reprotoxic",K1145),99)=99,0,Scoring!$E$18),Scoring!$E$18),Scoring!$E$19),Scoring!$E$17),Scoring!$E$16),Scoring!$E$16),Scoring!$E$16),Scoring!$E$16),Scoring!$E$16),Scoring!$E$16),Scoring!$E$16),Scoring!$E$16),Scoring!$E$16),Scoring!$E$16)</f>
        <v>0</v>
      </c>
      <c r="AC1145" s="78">
        <f>IF(IFERROR(SEARCH("57f",L1145),99)=99,IF(IFERROR(SEARCH("57(f)",P1145),99)=99,0,Scoring!$E$20),Scoring!$E$20)</f>
        <v>0</v>
      </c>
      <c r="AD1145" s="78">
        <f>IF(IFERROR(SEARCH("CAT1",T1145),99)=99,IF(IFERROR(SEARCH("CAT2",T1145),99)=99,IF(IFERROR(SEARCH("CAT3",T1145),99)=99,IF(IFERROR(SEARCH("concluded to be endocrine",K1145),99)=99,IF(IFERROR(SEARCH("categorised as endocrine",K1145),99)=99,IF(IFERROR(SEARCH("endocrine disrupting",P1145),99)=99,IF(IFERROR(SEARCH("endocrine disrupting",K1145),99)=99,IF(IFERROR(SEARCH("suspected endocrine",S1145),99)=99,IF(IFERROR(SEARCH("potential endocrine",S1145),99)=99,0,Scoring!$E$25),Scoring!$E$25),Scoring!$E$24),Scoring!$E$24),Scoring!$E$24),Scoring!$E$24),Scoring!$E$23),Scoring!$E$22),Scoring!$E$21)</f>
        <v>1</v>
      </c>
      <c r="AE1145" s="78">
        <f>IF(IFERROR(SEARCH("suspected sensitiser",S1145),99)=99,IF(IFERROR(SEARCH("sensitiser",S1145),99)=99,IF(IFERROR(SEARCH("other hazard based concern",S1145),99)=99,0,Scoring!$E$28),Scoring!$E$26),Scoring!$E$27)</f>
        <v>0</v>
      </c>
      <c r="AF1145" s="78">
        <f>IF(IFERROR(M1145,1)=1,IF(IFERROR(N1145,1)=1,IF(IFERROR(O1145,1)=1,IF(IFERROR(Q1145,1)=1,IF(IFERROR(R1145,1)=1,IF(IFERROR(T1145,1)=1,IF(IFERROR(K1145,1)=1,IF(IFERROR(P1145,1)=1,IF(IFERROR(S1145,1)=1,Scoring!$E$29,0),0),0),0),0),0),0),0),0)</f>
        <v>0</v>
      </c>
      <c r="AG1145" s="78">
        <f t="shared" si="79"/>
        <v>1</v>
      </c>
      <c r="AI1145" s="93"/>
      <c r="AJ1145" s="94"/>
      <c r="AK1145" s="76"/>
      <c r="AL1145" s="75"/>
      <c r="AN1145" s="79"/>
      <c r="AO1145" s="79"/>
      <c r="AP1145" s="79"/>
      <c r="AQ1145" s="79"/>
      <c r="AR1145" s="79"/>
      <c r="AS1145" s="78"/>
      <c r="AU1145" s="79">
        <f>IF(IFERROR(F1145,99)=99,IF(IFERROR(G1145,99)=99,IF(IFERROR(H1145,99)=99,IF(IFERROR(I1145,99)=99,IF(IFERROR(E1145,99)=99,IF(IFERROR(J1145,99)=99,0,Scoring!$B$7),Scoring!$B$3),Scoring!$B$2),Scoring!$B$6),Scoring!$B$5),Scoring!$B$4)</f>
        <v>0.3</v>
      </c>
      <c r="AV1145" s="78">
        <f t="shared" si="80"/>
        <v>0.3</v>
      </c>
      <c r="AW1145" s="78"/>
      <c r="AX1145" s="66"/>
      <c r="AY1145" s="78"/>
      <c r="AZ1145" s="76"/>
      <c r="BB1145" s="76"/>
    </row>
    <row r="1146" spans="1:54" x14ac:dyDescent="0.25">
      <c r="A1146" s="89" t="s">
        <v>7237</v>
      </c>
      <c r="B1146" s="89" t="s">
        <v>30</v>
      </c>
      <c r="C1146" s="89" t="s">
        <v>30</v>
      </c>
      <c r="D1146" s="89" t="s">
        <v>7238</v>
      </c>
      <c r="E1146" s="76" t="e">
        <f>IF(C1146="-",IF(A1146="-",VLOOKUP(D1146,'sin-list 180320_update'!$C$2:$C$835,1,FALSE),VLOOKUP(A1146,'sin-list 180320_update'!$A$2:$A$835,1,FALSE)),VLOOKUP(C1146,'sin-list 180320_update'!$B$2:$B$835,1,FALSE))</f>
        <v>#N/A</v>
      </c>
      <c r="F1146" s="76" t="e">
        <f>IF($C1146="-",IF($A1146="-",VLOOKUP($D1146,'REACH Bilaga XVII_update'!$A$5:$A$131,1,FALSE),VLOOKUP($A1146,'REACH Bilaga XVII_update'!$C$5:$C$131,1,FALSE)),VLOOKUP($C1146,'REACH Bilaga XVII_update'!$B$5:$B$131,1,FALSE))</f>
        <v>#N/A</v>
      </c>
      <c r="G1146" s="76" t="e">
        <f>IF($C1146="-",IF($A1146="-",VLOOKUP($D1146,' REACH Bilaga 59_update'!$A$5:$A$210,1,FALSE),VLOOKUP($A1146,' REACH Bilaga 59_update'!$D$5:$D$210,1,FALSE)),VLOOKUP($C1146,' REACH Bilaga 59_update'!$C$5:$C$210,1,FALSE))</f>
        <v>#N/A</v>
      </c>
      <c r="H1146" s="76" t="e">
        <f>IF($C1146="-",IF($A1146="-",VLOOKUP($D1146,'REACH Bilaga XIV_update'!$A$5:$A$110,1,FALSE),VLOOKUP($A1146,'REACH Bilaga XIV_update'!$D$5:$D$110,1,FALSE)),VLOOKUP($C1146,'REACH Bilaga XIV_update'!$C$5:$C$110,1,FALSE))</f>
        <v>#N/A</v>
      </c>
      <c r="I1146" s="76" t="e">
        <f>IF($C1146="-",IF($A1146="-",VLOOKUP($D1146,CoRAP_update!$A$5:$A$376,1,FALSE),VLOOKUP($A1146,CoRAP_update!$D$5:$D$376,1,FALSE)),VLOOKUP($C1146,CoRAP_update!$C$5:$C$376,1,FALSE))</f>
        <v>#N/A</v>
      </c>
      <c r="J1146" s="76" t="str">
        <f>IF($C1146="-",IF($A1146="-",VLOOKUP($D1146,EDC_update!$C$2:$C$450,1,FALSE),VLOOKUP($A1146,EDC_update!$B$2:$B$450,1,FALSE)),VLOOKUP($C1146,EDC_update!$L$2:$L$450,1,FALSE))</f>
        <v>NoCAS 039</v>
      </c>
      <c r="K1146" s="76" t="e">
        <f>IF($C1146="-",IF($A1146="-",IF(VLOOKUP($D1146,'sin-list 180320_update'!$C$2:$S$835,3,FALSE)="",NA(),VLOOKUP($D1146,'sin-list 180320_update'!$C$2:$S$835,3,FALSE)),IF(VLOOKUP($A1146,'sin-list 180320_update'!$A$2:$S$835,5,FALSE)="",NA(),VLOOKUP($A1146,'sin-list 180320_update'!$A$2:$S$835,5,FALSE))),IF(VLOOKUP($C1146,'sin-list 180320_update'!$B$2:$S$835,4,FALSE)="",NA(),VLOOKUP($C1146,'sin-list 180320_update'!$B$2:$S$835,4,FALSE)))</f>
        <v>#N/A</v>
      </c>
      <c r="L1146" s="76" t="e">
        <f>IF($C1146="-",IF($A1146="-",VLOOKUP($D1146,'sin-list 180320_update'!$C$2:$S$835,6,FALSE),VLOOKUP($A1146,'sin-list 180320_update'!$A$2:$S$835,8,FALSE)),VLOOKUP($C1146,'sin-list 180320_update'!$B$2:$S$835,7,FALSE))</f>
        <v>#N/A</v>
      </c>
      <c r="M1146" s="76" t="e">
        <f>IF($C1146="-",IF($A1146="-",IF(VLOOKUP($D1146,'sin-list 180320_update'!$C$2:$S$835,8,FALSE)="",NA(),VLOOKUP($D1146,'sin-list 180320_update'!$C$2:$S$835,8,FALSE)),IF(VLOOKUP($A1146,'sin-list 180320_update'!$A$2:$S$835,10,FALSE)="",NA(),VLOOKUP($A1146,'sin-list 180320_update'!$A$2:$S$835,10,FALSE))),IF(VLOOKUP($C1146,'sin-list 180320_update'!$B$2:$S$835,9,FALSE)="",NA(),VLOOKUP($C1146,'sin-list 180320_update'!$B$2:$S$835,9,FALSE)))</f>
        <v>#N/A</v>
      </c>
      <c r="N1146" s="76" t="e">
        <f>IF($C1146="-",IF($A1146="-",IF(VLOOKUP($D1146,'REACH Bilaga XVII_update'!$A$5:$E$131,4,FALSE)="",NA(),VLOOKUP($D1146,'REACH Bilaga XVII_update'!$A$5:$E$131,4,FALSE)),IF(VLOOKUP($A1146,'REACH Bilaga XVII_update'!$C$5:$D$131,2,FALSE)="",NA(),VLOOKUP($A1146,'REACH Bilaga XVII_update'!$C$5:$D$131,2,FALSE))),IF(VLOOKUP($C1146,'REACH Bilaga XVII_update'!$B$5:$D$131,3,FALSE)="",NA(),VLOOKUP($C1146,'REACH Bilaga XVII_update'!$B$5:$D$131,3,FALSE)))</f>
        <v>#N/A</v>
      </c>
      <c r="O1146" s="76" t="e">
        <f>IF($C1146="-",IF($A1146="-",IF(VLOOKUP($D1146,' REACH Bilaga 59_update'!$A$5:$E$210,5,FALSE)="",NA(),VLOOKUP($D1146,' REACH Bilaga 59_update'!$A$5:$E$210,5,FALSE)),IF(VLOOKUP($A1146,' REACH Bilaga 59_update'!$D$5:$E$210,2,FALSE)="",NA(),VLOOKUP($A1146,' REACH Bilaga 59_update'!$D$5:$E$210,2,FALSE))),IF(VLOOKUP($C1146,' REACH Bilaga 59_update'!$C$5:$E$210,3,FALSE)="",NA(),VLOOKUP($C1146,' REACH Bilaga 59_update'!$C$5:$E$210,3,FALSE)))</f>
        <v>#N/A</v>
      </c>
      <c r="P1146" s="76" t="e">
        <f>IF(C1146="-",IF(A1146="-",IFERROR(VLOOKUP($D1146,' REACH Bilaga 59_update'!$A$5:$F$210,MATCH(Sammanfattning!P$1,' REACH Bilaga 59_update'!$A$4:$F$4,0),FALSE),VLOOKUP($D1146,'REACH Bilaga XIV_update'!$A$4:$H$110,MATCH(Sammanfattning!P$1,'REACH Bilaga XIV_update'!$A$4:$H$4,0),FALSE)),IFERROR(VLOOKUP($A1146,' REACH Bilaga 59_update'!$D$5:$F$210,MATCH(Sammanfattning!P$1,' REACH Bilaga 59_update'!$D$4:$F$4,0),FALSE),VLOOKUP($A1146,'REACH Bilaga XIV_update'!$D$4:$H$110,MATCH(Sammanfattning!P$1,'REACH Bilaga XIV_update'!$D$4:$H$4,0),FALSE))),IFERROR(VLOOKUP($C1146,' REACH Bilaga 59_update'!$C$5:$F$210,MATCH(Sammanfattning!P$1,' REACH Bilaga 59_update'!$C$4:$F$4,0),FALSE),VLOOKUP($C1146,'REACH Bilaga XIV_update'!$C$4:$H$110,MATCH(Sammanfattning!P$1,'REACH Bilaga XIV_update'!$C$4:$H$4,0),FALSE)))</f>
        <v>#N/A</v>
      </c>
      <c r="Q1146" s="76" t="e">
        <f>IF($C1146="-",IF($A1146="-",IF(VLOOKUP($D1146,'REACH Bilaga XIV_update'!$A$5:$I$110,9,FALSE)="",NA(),VLOOKUP($D1146,'REACH Bilaga XIV_update'!$A$5:$I$110,9,FALSE)),IF(VLOOKUP($A1146,'REACH Bilaga XIV_update'!$D$5:$I$110,6,FALSE)="",NA(),VLOOKUP($A1146,'REACH Bilaga XIV_update'!$D$5:$I$110,6,FALSE))),IF(VLOOKUP($C1146,'REACH Bilaga XIV_update'!$C$5:$I$110,7,FALSE)="",NA(),VLOOKUP($C1146,'REACH Bilaga XIV_update'!$C$5:$I$110,7,FALSE)))</f>
        <v>#N/A</v>
      </c>
      <c r="R1146" s="76" t="e">
        <f>IF($C1146="-",IF($A1146="-",IF(VLOOKUP($D1146,CoRAP_update!$A$5:$O$376,15,FALSE)="",NA(),VLOOKUP($D1146,CoRAP_update!$A$5:$O$376,15,FALSE)),IF(VLOOKUP($A1146,CoRAP_update!$D$5:$O$376,12,FALSE)="",NA(),VLOOKUP($A1146,CoRAP_update!$D$5:$O$376,12,FALSE))),IF(VLOOKUP($C1146,CoRAP_update!$C$5:$O$376,13,FALSE)="",NA(),VLOOKUP($C1146,CoRAP_update!$C$5:$O$376,13,FALSE)))</f>
        <v>#N/A</v>
      </c>
      <c r="S1146" s="144" t="e">
        <f>IF($C1146="-",IF($A1146="-",VLOOKUP($D1146,CoRAP_update!$A$5:$J$376,MATCH(Sammanfattning!S$1,CoRAP_update!$A$4:$J$4,0),FALSE),VLOOKUP($A1146,CoRAP_update!$D$5:$J$376,MATCH(Sammanfattning!S$1,CoRAP_update!$D$4:$J$4,0),FALSE)),VLOOKUP($C1146,CoRAP_update!$C$5:$J$376,MATCH(Sammanfattning!S$1,CoRAP_update!$C$4:$J$4,0),FALSE))</f>
        <v>#N/A</v>
      </c>
      <c r="T1146" s="76" t="str">
        <f>IF($A1146="-",VLOOKUP($D1146,EDC_update!$C$2:$F$450,4,FALSE),VLOOKUP($A1146,EDC_update!$B$2:$F$450,5,FALSE))</f>
        <v>CAT1</v>
      </c>
      <c r="V1146" s="78">
        <f>IF(IFERROR(SEARCH("PBT",P1146),99)=99,IF(IFERROR(SEARCH("suspected PBT",S1146),99)=99,IF(IFERROR(SEARCH("concluded to be PBT",K1146),99)=99,IF(IFERROR(SEARCH("PBT",S1146),99)=99,IF(IFERROR(SEARCH("PBT cand",L1146),99)=99,IF(IFERROR(SEARCH("PBT",L1146),99)=99,IF(IFERROR(SEARCH("persistent, bioackumulative and toxic properties",K1146),99)=99,0,Scoring!$E$3),Scoring!$E$3),Scoring!$E$7),Scoring!$E$3),Scoring!$E$5),Scoring!$E$6),Scoring!$E$3)</f>
        <v>0</v>
      </c>
      <c r="W1146" s="78">
        <f>IF(IFERROR(SEARCH("vPvB",P1146),99)=99,IF(IFERROR(SEARCH("suspected pbt/vPvB",S1146),99)=99,IF(IFERROR(SEARCH("vPvB",S1146),99)=99,IF(IFERROR(SEARCH("concluded to be a vPvB",S1146),99)=99,IF(IFERROR(SEARCH("identified as vPvB",K1146),99)=99,IF(IFERROR(SEARCH("concluded to be a vPvB",K1146),99)=99,IF(IFERROR(SEARCH("concluded to be both pbt and vPvB",S1146),99)=99,IF(IFERROR(SEARCH("concluded to be both pbt and vPvB",K1146),99)=99,0,Scoring!$E$5),Scoring!$E$5),Scoring!$E$5),Scoring!$E$5),Scoring!$E$5),Scoring!$E$4),Scoring!$E$6),Scoring!$E$4)</f>
        <v>0</v>
      </c>
      <c r="X1146" s="78">
        <f>IF(IFERROR(SEARCH("H410",N1146),99)=99,IF(IFERROR(SEARCH("H410",O1146),99)=99,IF(IFERROR(SEARCH("H410",Q1146),99)=99,IF(IFERROR(SEARCH("H410",M1146),99)=99,IF(IFERROR(SEARCH("H410",R1146),99)=99,IF(IFERROR(SEARCH("H411",N1146),99)=99,IF(IFERROR(SEARCH("H411",O1146),99)=99,IF(IFERROR(SEARCH("H411",Q1146),99)=99,IF(IFERROR(SEARCH("H411",M1146),99)=99,IF(IFERROR(SEARCH("H411",R1146),99)=99,IF(IFERROR(SEARCH("H413",N1146),99)=99,IF(IFERROR(SEARCH("H413",O1146),99)=99,IF(IFERROR(SEARCH("H413",Q1146),99)=99,IF(IFERROR(SEARCH("H413",M1146),99)=99,IF(IFERROR(SEARCH("H413",R1146),99)=99,IF(IFERROR(SEARCH("H412",N1146),99)=99,IF(IFERROR(SEARCH("H412",O1146),99)=99,IF(IFERROR(SEARCH("H412",Q1146),99)=99,IF(IFERROR(SEARCH("H412",M1146),99)=99,IF(IFERROR(SEARCH("H412",R1146),99)=99,0,Scoring!$E$2),Scoring!$E$2),Scoring!$E$2),Scoring!$E$2),Scoring!$E$2),Scoring!$E$2),Scoring!$E$2),Scoring!$E$2),Scoring!$E$2),Scoring!$E$2),Scoring!$E$2),Scoring!$E$2),Scoring!$E$2),Scoring!$E$2),Scoring!$E$2),Scoring!$E$2),Scoring!$E$2),Scoring!$E$2),Scoring!$E$2),Scoring!$E$2)</f>
        <v>0</v>
      </c>
      <c r="Y1146" s="78">
        <f>IF(IFERROR(SEARCH("CMR",K1146),99)=99,IF(IFERROR(SEARCH("Suspected CMR",S1146),99)=99,IF(IFERROR(SEARCH("CMR",S1146),99)=99,0,Scoring!$E$8),Scoring!$E$9),Scoring!$E$8)</f>
        <v>0</v>
      </c>
      <c r="Z1146" s="78">
        <f>IF(IFERROR(SEARCH("H350",N1146),99)=99,IF(IFERROR(SEARCH("H350",O1146),99)=99,IF(IFERROR(SEARCH("H350",Q1146),99)=99,IF(IFERROR(SEARCH("H350",M1146),99)=99,IF(IFERROR(SEARCH("H350",R1146),99)=99,IF(IFERROR(SEARCH("H351",N1146),99)=99,IF(IFERROR(SEARCH("H351",O1146),99)=99,IF(IFERROR(SEARCH("H351",Q1146),99)=99,IF(IFERROR(SEARCH("H351",M1146),99)=99,IF(IFERROR(SEARCH("H351",R1146),99)=99,IF(IFERROR(SEARCH("carcinogenic",P1146),99)=99,IF(IFERROR(SEARCH("suspected carcinogenic",S1146),99)=99,0,Scoring!$E$12),Scoring!$E$11),Scoring!$E$10),Scoring!$E$10),Scoring!$E$10),Scoring!$E$10),Scoring!$E$10),Scoring!$E$10),Scoring!$E$10),Scoring!$E$10),Scoring!$E$10),Scoring!$E$10)</f>
        <v>0</v>
      </c>
      <c r="AA1146" s="78">
        <f>IF(IFERROR(SEARCH("H340",N1146),99)=99,IF(IFERROR(SEARCH("H340",O1146),99)=99,IF(IFERROR(SEARCH("H340",Q1146),99)=99,IF(IFERROR(SEARCH("H340",M1146),99)=99,IF(IFERROR(SEARCH("H340",R1146),99)=99,IF(IFERROR(SEARCH("H341",N1146),99)=99,IF(IFERROR(SEARCH("H341",O1146),99)=99,IF(IFERROR(SEARCH("H341",Q1146),99)=99,IF(IFERROR(SEARCH("H341",M1146),99)=99,IF(IFERROR(SEARCH("H341",R1146),99)=99,IF(IFERROR(SEARCH("mutagenic",P1146),99)=99,IF(IFERROR(SEARCH("suspected mutagenic",S1146),99)=99,0,Scoring!$E$15),Scoring!$E$14),Scoring!$E$13),Scoring!$E$13),Scoring!$E$13),Scoring!$E$13),Scoring!$E$13),Scoring!$E$13),Scoring!$E$13),Scoring!$E$13),Scoring!$E$13),Scoring!$E$13)</f>
        <v>0</v>
      </c>
      <c r="AB1146" s="78">
        <f>IF(IFERROR(SEARCH("H360",N1146),99)=99,IF(IFERROR(SEARCH("H360",O1146),99)=99,IF(IFERROR(SEARCH("H360",Q1146),99)=99,IF(IFERROR(SEARCH("H360",M1146),99)=99,IF(IFERROR(SEARCH("H360",R1146),99)=99,IF(IFERROR(SEARCH("H361",N1146),99)=99,IF(IFERROR(SEARCH("H361",O1146),99)=99,IF(IFERROR(SEARCH("H361",Q1146),99)=99,IF(IFERROR(SEARCH("H361",M1146),99)=99,IF(IFERROR(SEARCH("H361",R1146),99)=99,IF(IFERROR(SEARCH("reproduction",P1146),99)=99,IF(IFERROR(SEARCH("suspected reprotoxic",S1146),99)=99,IF(IFERROR(SEARCH("reprotoxic",S1146),99)=99,IF(IFERROR(SEARCH("reprotoxic",K1146),99)=99,0,Scoring!$E$18),Scoring!$E$18),Scoring!$E$19),Scoring!$E$17),Scoring!$E$16),Scoring!$E$16),Scoring!$E$16),Scoring!$E$16),Scoring!$E$16),Scoring!$E$16),Scoring!$E$16),Scoring!$E$16),Scoring!$E$16),Scoring!$E$16)</f>
        <v>0</v>
      </c>
      <c r="AC1146" s="78">
        <f>IF(IFERROR(SEARCH("57f",L1146),99)=99,IF(IFERROR(SEARCH("57(f)",P1146),99)=99,0,Scoring!$E$20),Scoring!$E$20)</f>
        <v>0</v>
      </c>
      <c r="AD1146" s="78">
        <f>IF(IFERROR(SEARCH("CAT1",T1146),99)=99,IF(IFERROR(SEARCH("CAT2",T1146),99)=99,IF(IFERROR(SEARCH("CAT3",T1146),99)=99,IF(IFERROR(SEARCH("concluded to be endocrine",K1146),99)=99,IF(IFERROR(SEARCH("categorised as endocrine",K1146),99)=99,IF(IFERROR(SEARCH("endocrine disrupting",P1146),99)=99,IF(IFERROR(SEARCH("endocrine disrupting",K1146),99)=99,IF(IFERROR(SEARCH("suspected endocrine",S1146),99)=99,IF(IFERROR(SEARCH("potential endocrine",S1146),99)=99,0,Scoring!$E$25),Scoring!$E$25),Scoring!$E$24),Scoring!$E$24),Scoring!$E$24),Scoring!$E$24),Scoring!$E$23),Scoring!$E$22),Scoring!$E$21)</f>
        <v>1</v>
      </c>
      <c r="AE1146" s="78">
        <f>IF(IFERROR(SEARCH("suspected sensitiser",S1146),99)=99,IF(IFERROR(SEARCH("sensitiser",S1146),99)=99,IF(IFERROR(SEARCH("other hazard based concern",S1146),99)=99,0,Scoring!$E$28),Scoring!$E$26),Scoring!$E$27)</f>
        <v>0</v>
      </c>
      <c r="AF1146" s="78">
        <f>IF(IFERROR(M1146,1)=1,IF(IFERROR(N1146,1)=1,IF(IFERROR(O1146,1)=1,IF(IFERROR(Q1146,1)=1,IF(IFERROR(R1146,1)=1,IF(IFERROR(T1146,1)=1,IF(IFERROR(K1146,1)=1,IF(IFERROR(P1146,1)=1,IF(IFERROR(S1146,1)=1,Scoring!$E$29,0),0),0),0),0),0),0),0),0)</f>
        <v>0</v>
      </c>
      <c r="AG1146" s="78">
        <f t="shared" si="79"/>
        <v>1</v>
      </c>
      <c r="AI1146" s="93"/>
      <c r="AJ1146" s="94"/>
      <c r="AK1146" s="76"/>
      <c r="AL1146" s="75"/>
      <c r="AN1146" s="79"/>
      <c r="AO1146" s="79"/>
      <c r="AP1146" s="79"/>
      <c r="AQ1146" s="79"/>
      <c r="AR1146" s="79"/>
      <c r="AS1146" s="78"/>
      <c r="AU1146" s="79">
        <f>IF(IFERROR(F1146,99)=99,IF(IFERROR(G1146,99)=99,IF(IFERROR(H1146,99)=99,IF(IFERROR(I1146,99)=99,IF(IFERROR(E1146,99)=99,IF(IFERROR(J1146,99)=99,0,Scoring!$B$7),Scoring!$B$3),Scoring!$B$2),Scoring!$B$6),Scoring!$B$5),Scoring!$B$4)</f>
        <v>0.3</v>
      </c>
      <c r="AV1146" s="78">
        <f t="shared" si="80"/>
        <v>0.3</v>
      </c>
      <c r="AW1146" s="78"/>
      <c r="AX1146" s="66"/>
      <c r="AY1146" s="78"/>
      <c r="AZ1146" s="76"/>
      <c r="BB1146" s="76"/>
    </row>
    <row r="1147" spans="1:54" x14ac:dyDescent="0.25">
      <c r="A1147" s="89" t="s">
        <v>6881</v>
      </c>
      <c r="B1147" s="89" t="s">
        <v>30</v>
      </c>
      <c r="C1147" s="89" t="s">
        <v>30</v>
      </c>
      <c r="D1147" s="89" t="s">
        <v>6882</v>
      </c>
      <c r="E1147" s="76" t="e">
        <f>IF(C1147="-",IF(A1147="-",VLOOKUP(D1147,'sin-list 180320_update'!$C$2:$C$835,1,FALSE),VLOOKUP(A1147,'sin-list 180320_update'!$A$2:$A$835,1,FALSE)),VLOOKUP(C1147,'sin-list 180320_update'!$B$2:$B$835,1,FALSE))</f>
        <v>#N/A</v>
      </c>
      <c r="F1147" s="76" t="e">
        <f>IF($C1147="-",IF($A1147="-",VLOOKUP($D1147,'REACH Bilaga XVII_update'!$A$5:$A$131,1,FALSE),VLOOKUP($A1147,'REACH Bilaga XVII_update'!$C$5:$C$131,1,FALSE)),VLOOKUP($C1147,'REACH Bilaga XVII_update'!$B$5:$B$131,1,FALSE))</f>
        <v>#N/A</v>
      </c>
      <c r="G1147" s="76" t="e">
        <f>IF($C1147="-",IF($A1147="-",VLOOKUP($D1147,' REACH Bilaga 59_update'!$A$5:$A$210,1,FALSE),VLOOKUP($A1147,' REACH Bilaga 59_update'!$D$5:$D$210,1,FALSE)),VLOOKUP($C1147,' REACH Bilaga 59_update'!$C$5:$C$210,1,FALSE))</f>
        <v>#N/A</v>
      </c>
      <c r="H1147" s="76" t="e">
        <f>IF($C1147="-",IF($A1147="-",VLOOKUP($D1147,'REACH Bilaga XIV_update'!$A$5:$A$110,1,FALSE),VLOOKUP($A1147,'REACH Bilaga XIV_update'!$D$5:$D$110,1,FALSE)),VLOOKUP($C1147,'REACH Bilaga XIV_update'!$C$5:$C$110,1,FALSE))</f>
        <v>#N/A</v>
      </c>
      <c r="I1147" s="76" t="e">
        <f>IF($C1147="-",IF($A1147="-",VLOOKUP($D1147,CoRAP_update!$A$5:$A$376,1,FALSE),VLOOKUP($A1147,CoRAP_update!$D$5:$D$376,1,FALSE)),VLOOKUP($C1147,CoRAP_update!$C$5:$C$376,1,FALSE))</f>
        <v>#N/A</v>
      </c>
      <c r="J1147" s="76" t="str">
        <f>IF($C1147="-",IF($A1147="-",VLOOKUP($D1147,EDC_update!$C$2:$C$450,1,FALSE),VLOOKUP($A1147,EDC_update!$B$2:$B$450,1,FALSE)),VLOOKUP($C1147,EDC_update!$L$2:$L$450,1,FALSE))</f>
        <v>NoCAS 040</v>
      </c>
      <c r="K1147" s="76" t="e">
        <f>IF($C1147="-",IF($A1147="-",IF(VLOOKUP($D1147,'sin-list 180320_update'!$C$2:$S$835,3,FALSE)="",NA(),VLOOKUP($D1147,'sin-list 180320_update'!$C$2:$S$835,3,FALSE)),IF(VLOOKUP($A1147,'sin-list 180320_update'!$A$2:$S$835,5,FALSE)="",NA(),VLOOKUP($A1147,'sin-list 180320_update'!$A$2:$S$835,5,FALSE))),IF(VLOOKUP($C1147,'sin-list 180320_update'!$B$2:$S$835,4,FALSE)="",NA(),VLOOKUP($C1147,'sin-list 180320_update'!$B$2:$S$835,4,FALSE)))</f>
        <v>#N/A</v>
      </c>
      <c r="L1147" s="76" t="e">
        <f>IF($C1147="-",IF($A1147="-",VLOOKUP($D1147,'sin-list 180320_update'!$C$2:$S$835,6,FALSE),VLOOKUP($A1147,'sin-list 180320_update'!$A$2:$S$835,8,FALSE)),VLOOKUP($C1147,'sin-list 180320_update'!$B$2:$S$835,7,FALSE))</f>
        <v>#N/A</v>
      </c>
      <c r="M1147" s="76" t="e">
        <f>IF($C1147="-",IF($A1147="-",IF(VLOOKUP($D1147,'sin-list 180320_update'!$C$2:$S$835,8,FALSE)="",NA(),VLOOKUP($D1147,'sin-list 180320_update'!$C$2:$S$835,8,FALSE)),IF(VLOOKUP($A1147,'sin-list 180320_update'!$A$2:$S$835,10,FALSE)="",NA(),VLOOKUP($A1147,'sin-list 180320_update'!$A$2:$S$835,10,FALSE))),IF(VLOOKUP($C1147,'sin-list 180320_update'!$B$2:$S$835,9,FALSE)="",NA(),VLOOKUP($C1147,'sin-list 180320_update'!$B$2:$S$835,9,FALSE)))</f>
        <v>#N/A</v>
      </c>
      <c r="N1147" s="76" t="e">
        <f>IF($C1147="-",IF($A1147="-",IF(VLOOKUP($D1147,'REACH Bilaga XVII_update'!$A$5:$E$131,4,FALSE)="",NA(),VLOOKUP($D1147,'REACH Bilaga XVII_update'!$A$5:$E$131,4,FALSE)),IF(VLOOKUP($A1147,'REACH Bilaga XVII_update'!$C$5:$D$131,2,FALSE)="",NA(),VLOOKUP($A1147,'REACH Bilaga XVII_update'!$C$5:$D$131,2,FALSE))),IF(VLOOKUP($C1147,'REACH Bilaga XVII_update'!$B$5:$D$131,3,FALSE)="",NA(),VLOOKUP($C1147,'REACH Bilaga XVII_update'!$B$5:$D$131,3,FALSE)))</f>
        <v>#N/A</v>
      </c>
      <c r="O1147" s="76" t="e">
        <f>IF($C1147="-",IF($A1147="-",IF(VLOOKUP($D1147,' REACH Bilaga 59_update'!$A$5:$E$210,5,FALSE)="",NA(),VLOOKUP($D1147,' REACH Bilaga 59_update'!$A$5:$E$210,5,FALSE)),IF(VLOOKUP($A1147,' REACH Bilaga 59_update'!$D$5:$E$210,2,FALSE)="",NA(),VLOOKUP($A1147,' REACH Bilaga 59_update'!$D$5:$E$210,2,FALSE))),IF(VLOOKUP($C1147,' REACH Bilaga 59_update'!$C$5:$E$210,3,FALSE)="",NA(),VLOOKUP($C1147,' REACH Bilaga 59_update'!$C$5:$E$210,3,FALSE)))</f>
        <v>#N/A</v>
      </c>
      <c r="P1147" s="76" t="e">
        <f>IF(C1147="-",IF(A1147="-",IFERROR(VLOOKUP($D1147,' REACH Bilaga 59_update'!$A$5:$F$210,MATCH(Sammanfattning!P$1,' REACH Bilaga 59_update'!$A$4:$F$4,0),FALSE),VLOOKUP($D1147,'REACH Bilaga XIV_update'!$A$4:$H$110,MATCH(Sammanfattning!P$1,'REACH Bilaga XIV_update'!$A$4:$H$4,0),FALSE)),IFERROR(VLOOKUP($A1147,' REACH Bilaga 59_update'!$D$5:$F$210,MATCH(Sammanfattning!P$1,' REACH Bilaga 59_update'!$D$4:$F$4,0),FALSE),VLOOKUP($A1147,'REACH Bilaga XIV_update'!$D$4:$H$110,MATCH(Sammanfattning!P$1,'REACH Bilaga XIV_update'!$D$4:$H$4,0),FALSE))),IFERROR(VLOOKUP($C1147,' REACH Bilaga 59_update'!$C$5:$F$210,MATCH(Sammanfattning!P$1,' REACH Bilaga 59_update'!$C$4:$F$4,0),FALSE),VLOOKUP($C1147,'REACH Bilaga XIV_update'!$C$4:$H$110,MATCH(Sammanfattning!P$1,'REACH Bilaga XIV_update'!$C$4:$H$4,0),FALSE)))</f>
        <v>#N/A</v>
      </c>
      <c r="Q1147" s="76" t="e">
        <f>IF($C1147="-",IF($A1147="-",IF(VLOOKUP($D1147,'REACH Bilaga XIV_update'!$A$5:$I$110,9,FALSE)="",NA(),VLOOKUP($D1147,'REACH Bilaga XIV_update'!$A$5:$I$110,9,FALSE)),IF(VLOOKUP($A1147,'REACH Bilaga XIV_update'!$D$5:$I$110,6,FALSE)="",NA(),VLOOKUP($A1147,'REACH Bilaga XIV_update'!$D$5:$I$110,6,FALSE))),IF(VLOOKUP($C1147,'REACH Bilaga XIV_update'!$C$5:$I$110,7,FALSE)="",NA(),VLOOKUP($C1147,'REACH Bilaga XIV_update'!$C$5:$I$110,7,FALSE)))</f>
        <v>#N/A</v>
      </c>
      <c r="R1147" s="76" t="e">
        <f>IF($C1147="-",IF($A1147="-",IF(VLOOKUP($D1147,CoRAP_update!$A$5:$O$376,15,FALSE)="",NA(),VLOOKUP($D1147,CoRAP_update!$A$5:$O$376,15,FALSE)),IF(VLOOKUP($A1147,CoRAP_update!$D$5:$O$376,12,FALSE)="",NA(),VLOOKUP($A1147,CoRAP_update!$D$5:$O$376,12,FALSE))),IF(VLOOKUP($C1147,CoRAP_update!$C$5:$O$376,13,FALSE)="",NA(),VLOOKUP($C1147,CoRAP_update!$C$5:$O$376,13,FALSE)))</f>
        <v>#N/A</v>
      </c>
      <c r="S1147" s="144" t="e">
        <f>IF($C1147="-",IF($A1147="-",VLOOKUP($D1147,CoRAP_update!$A$5:$J$376,MATCH(Sammanfattning!S$1,CoRAP_update!$A$4:$J$4,0),FALSE),VLOOKUP($A1147,CoRAP_update!$D$5:$J$376,MATCH(Sammanfattning!S$1,CoRAP_update!$D$4:$J$4,0),FALSE)),VLOOKUP($C1147,CoRAP_update!$C$5:$J$376,MATCH(Sammanfattning!S$1,CoRAP_update!$C$4:$J$4,0),FALSE))</f>
        <v>#N/A</v>
      </c>
      <c r="T1147" s="76" t="str">
        <f>IF($A1147="-",VLOOKUP($D1147,EDC_update!$C$2:$F$450,4,FALSE),VLOOKUP($A1147,EDC_update!$B$2:$F$450,5,FALSE))</f>
        <v>CAT1</v>
      </c>
      <c r="V1147" s="78">
        <f>IF(IFERROR(SEARCH("PBT",P1147),99)=99,IF(IFERROR(SEARCH("suspected PBT",S1147),99)=99,IF(IFERROR(SEARCH("concluded to be PBT",K1147),99)=99,IF(IFERROR(SEARCH("PBT",S1147),99)=99,IF(IFERROR(SEARCH("PBT cand",L1147),99)=99,IF(IFERROR(SEARCH("PBT",L1147),99)=99,IF(IFERROR(SEARCH("persistent, bioackumulative and toxic properties",K1147),99)=99,0,Scoring!$E$3),Scoring!$E$3),Scoring!$E$7),Scoring!$E$3),Scoring!$E$5),Scoring!$E$6),Scoring!$E$3)</f>
        <v>0</v>
      </c>
      <c r="W1147" s="78">
        <f>IF(IFERROR(SEARCH("vPvB",P1147),99)=99,IF(IFERROR(SEARCH("suspected pbt/vPvB",S1147),99)=99,IF(IFERROR(SEARCH("vPvB",S1147),99)=99,IF(IFERROR(SEARCH("concluded to be a vPvB",S1147),99)=99,IF(IFERROR(SEARCH("identified as vPvB",K1147),99)=99,IF(IFERROR(SEARCH("concluded to be a vPvB",K1147),99)=99,IF(IFERROR(SEARCH("concluded to be both pbt and vPvB",S1147),99)=99,IF(IFERROR(SEARCH("concluded to be both pbt and vPvB",K1147),99)=99,0,Scoring!$E$5),Scoring!$E$5),Scoring!$E$5),Scoring!$E$5),Scoring!$E$5),Scoring!$E$4),Scoring!$E$6),Scoring!$E$4)</f>
        <v>0</v>
      </c>
      <c r="X1147" s="78">
        <f>IF(IFERROR(SEARCH("H410",N1147),99)=99,IF(IFERROR(SEARCH("H410",O1147),99)=99,IF(IFERROR(SEARCH("H410",Q1147),99)=99,IF(IFERROR(SEARCH("H410",M1147),99)=99,IF(IFERROR(SEARCH("H410",R1147),99)=99,IF(IFERROR(SEARCH("H411",N1147),99)=99,IF(IFERROR(SEARCH("H411",O1147),99)=99,IF(IFERROR(SEARCH("H411",Q1147),99)=99,IF(IFERROR(SEARCH("H411",M1147),99)=99,IF(IFERROR(SEARCH("H411",R1147),99)=99,IF(IFERROR(SEARCH("H413",N1147),99)=99,IF(IFERROR(SEARCH("H413",O1147),99)=99,IF(IFERROR(SEARCH("H413",Q1147),99)=99,IF(IFERROR(SEARCH("H413",M1147),99)=99,IF(IFERROR(SEARCH("H413",R1147),99)=99,IF(IFERROR(SEARCH("H412",N1147),99)=99,IF(IFERROR(SEARCH("H412",O1147),99)=99,IF(IFERROR(SEARCH("H412",Q1147),99)=99,IF(IFERROR(SEARCH("H412",M1147),99)=99,IF(IFERROR(SEARCH("H412",R1147),99)=99,0,Scoring!$E$2),Scoring!$E$2),Scoring!$E$2),Scoring!$E$2),Scoring!$E$2),Scoring!$E$2),Scoring!$E$2),Scoring!$E$2),Scoring!$E$2),Scoring!$E$2),Scoring!$E$2),Scoring!$E$2),Scoring!$E$2),Scoring!$E$2),Scoring!$E$2),Scoring!$E$2),Scoring!$E$2),Scoring!$E$2),Scoring!$E$2),Scoring!$E$2)</f>
        <v>0</v>
      </c>
      <c r="Y1147" s="78">
        <f>IF(IFERROR(SEARCH("CMR",K1147),99)=99,IF(IFERROR(SEARCH("Suspected CMR",S1147),99)=99,IF(IFERROR(SEARCH("CMR",S1147),99)=99,0,Scoring!$E$8),Scoring!$E$9),Scoring!$E$8)</f>
        <v>0</v>
      </c>
      <c r="Z1147" s="78">
        <f>IF(IFERROR(SEARCH("H350",N1147),99)=99,IF(IFERROR(SEARCH("H350",O1147),99)=99,IF(IFERROR(SEARCH("H350",Q1147),99)=99,IF(IFERROR(SEARCH("H350",M1147),99)=99,IF(IFERROR(SEARCH("H350",R1147),99)=99,IF(IFERROR(SEARCH("H351",N1147),99)=99,IF(IFERROR(SEARCH("H351",O1147),99)=99,IF(IFERROR(SEARCH("H351",Q1147),99)=99,IF(IFERROR(SEARCH("H351",M1147),99)=99,IF(IFERROR(SEARCH("H351",R1147),99)=99,IF(IFERROR(SEARCH("carcinogenic",P1147),99)=99,IF(IFERROR(SEARCH("suspected carcinogenic",S1147),99)=99,0,Scoring!$E$12),Scoring!$E$11),Scoring!$E$10),Scoring!$E$10),Scoring!$E$10),Scoring!$E$10),Scoring!$E$10),Scoring!$E$10),Scoring!$E$10),Scoring!$E$10),Scoring!$E$10),Scoring!$E$10)</f>
        <v>0</v>
      </c>
      <c r="AA1147" s="78">
        <f>IF(IFERROR(SEARCH("H340",N1147),99)=99,IF(IFERROR(SEARCH("H340",O1147),99)=99,IF(IFERROR(SEARCH("H340",Q1147),99)=99,IF(IFERROR(SEARCH("H340",M1147),99)=99,IF(IFERROR(SEARCH("H340",R1147),99)=99,IF(IFERROR(SEARCH("H341",N1147),99)=99,IF(IFERROR(SEARCH("H341",O1147),99)=99,IF(IFERROR(SEARCH("H341",Q1147),99)=99,IF(IFERROR(SEARCH("H341",M1147),99)=99,IF(IFERROR(SEARCH("H341",R1147),99)=99,IF(IFERROR(SEARCH("mutagenic",P1147),99)=99,IF(IFERROR(SEARCH("suspected mutagenic",S1147),99)=99,0,Scoring!$E$15),Scoring!$E$14),Scoring!$E$13),Scoring!$E$13),Scoring!$E$13),Scoring!$E$13),Scoring!$E$13),Scoring!$E$13),Scoring!$E$13),Scoring!$E$13),Scoring!$E$13),Scoring!$E$13)</f>
        <v>0</v>
      </c>
      <c r="AB1147" s="78">
        <f>IF(IFERROR(SEARCH("H360",N1147),99)=99,IF(IFERROR(SEARCH("H360",O1147),99)=99,IF(IFERROR(SEARCH("H360",Q1147),99)=99,IF(IFERROR(SEARCH("H360",M1147),99)=99,IF(IFERROR(SEARCH("H360",R1147),99)=99,IF(IFERROR(SEARCH("H361",N1147),99)=99,IF(IFERROR(SEARCH("H361",O1147),99)=99,IF(IFERROR(SEARCH("H361",Q1147),99)=99,IF(IFERROR(SEARCH("H361",M1147),99)=99,IF(IFERROR(SEARCH("H361",R1147),99)=99,IF(IFERROR(SEARCH("reproduction",P1147),99)=99,IF(IFERROR(SEARCH("suspected reprotoxic",S1147),99)=99,IF(IFERROR(SEARCH("reprotoxic",S1147),99)=99,IF(IFERROR(SEARCH("reprotoxic",K1147),99)=99,0,Scoring!$E$18),Scoring!$E$18),Scoring!$E$19),Scoring!$E$17),Scoring!$E$16),Scoring!$E$16),Scoring!$E$16),Scoring!$E$16),Scoring!$E$16),Scoring!$E$16),Scoring!$E$16),Scoring!$E$16),Scoring!$E$16),Scoring!$E$16)</f>
        <v>0</v>
      </c>
      <c r="AC1147" s="78">
        <f>IF(IFERROR(SEARCH("57f",L1147),99)=99,IF(IFERROR(SEARCH("57(f)",P1147),99)=99,0,Scoring!$E$20),Scoring!$E$20)</f>
        <v>0</v>
      </c>
      <c r="AD1147" s="78">
        <f>IF(IFERROR(SEARCH("CAT1",T1147),99)=99,IF(IFERROR(SEARCH("CAT2",T1147),99)=99,IF(IFERROR(SEARCH("CAT3",T1147),99)=99,IF(IFERROR(SEARCH("concluded to be endocrine",K1147),99)=99,IF(IFERROR(SEARCH("categorised as endocrine",K1147),99)=99,IF(IFERROR(SEARCH("endocrine disrupting",P1147),99)=99,IF(IFERROR(SEARCH("endocrine disrupting",K1147),99)=99,IF(IFERROR(SEARCH("suspected endocrine",S1147),99)=99,IF(IFERROR(SEARCH("potential endocrine",S1147),99)=99,0,Scoring!$E$25),Scoring!$E$25),Scoring!$E$24),Scoring!$E$24),Scoring!$E$24),Scoring!$E$24),Scoring!$E$23),Scoring!$E$22),Scoring!$E$21)</f>
        <v>1</v>
      </c>
      <c r="AE1147" s="78">
        <f>IF(IFERROR(SEARCH("suspected sensitiser",S1147),99)=99,IF(IFERROR(SEARCH("sensitiser",S1147),99)=99,IF(IFERROR(SEARCH("other hazard based concern",S1147),99)=99,0,Scoring!$E$28),Scoring!$E$26),Scoring!$E$27)</f>
        <v>0</v>
      </c>
      <c r="AF1147" s="78">
        <f>IF(IFERROR(M1147,1)=1,IF(IFERROR(N1147,1)=1,IF(IFERROR(O1147,1)=1,IF(IFERROR(Q1147,1)=1,IF(IFERROR(R1147,1)=1,IF(IFERROR(T1147,1)=1,IF(IFERROR(K1147,1)=1,IF(IFERROR(P1147,1)=1,IF(IFERROR(S1147,1)=1,Scoring!$E$29,0),0),0),0),0),0),0),0),0)</f>
        <v>0</v>
      </c>
      <c r="AG1147" s="78">
        <f t="shared" si="79"/>
        <v>1</v>
      </c>
      <c r="AI1147" s="93"/>
      <c r="AJ1147" s="94"/>
      <c r="AK1147" s="76"/>
      <c r="AL1147" s="75"/>
      <c r="AN1147" s="79"/>
      <c r="AO1147" s="79"/>
      <c r="AP1147" s="79"/>
      <c r="AQ1147" s="79"/>
      <c r="AR1147" s="79"/>
      <c r="AS1147" s="78"/>
      <c r="AU1147" s="79">
        <f>IF(IFERROR(F1147,99)=99,IF(IFERROR(G1147,99)=99,IF(IFERROR(H1147,99)=99,IF(IFERROR(I1147,99)=99,IF(IFERROR(E1147,99)=99,IF(IFERROR(J1147,99)=99,0,Scoring!$B$7),Scoring!$B$3),Scoring!$B$2),Scoring!$B$6),Scoring!$B$5),Scoring!$B$4)</f>
        <v>0.3</v>
      </c>
      <c r="AV1147" s="78">
        <f t="shared" si="80"/>
        <v>0.3</v>
      </c>
      <c r="AW1147" s="78"/>
      <c r="AX1147" s="66"/>
      <c r="AY1147" s="78"/>
      <c r="AZ1147" s="76"/>
      <c r="BB1147" s="76"/>
    </row>
    <row r="1148" spans="1:54" x14ac:dyDescent="0.25">
      <c r="A1148" s="89" t="s">
        <v>7239</v>
      </c>
      <c r="B1148" s="89" t="s">
        <v>30</v>
      </c>
      <c r="C1148" s="89" t="s">
        <v>30</v>
      </c>
      <c r="D1148" s="89" t="s">
        <v>7240</v>
      </c>
      <c r="E1148" s="76" t="e">
        <f>IF(C1148="-",IF(A1148="-",VLOOKUP(D1148,'sin-list 180320_update'!$C$2:$C$835,1,FALSE),VLOOKUP(A1148,'sin-list 180320_update'!$A$2:$A$835,1,FALSE)),VLOOKUP(C1148,'sin-list 180320_update'!$B$2:$B$835,1,FALSE))</f>
        <v>#N/A</v>
      </c>
      <c r="F1148" s="76" t="e">
        <f>IF($C1148="-",IF($A1148="-",VLOOKUP($D1148,'REACH Bilaga XVII_update'!$A$5:$A$131,1,FALSE),VLOOKUP($A1148,'REACH Bilaga XVII_update'!$C$5:$C$131,1,FALSE)),VLOOKUP($C1148,'REACH Bilaga XVII_update'!$B$5:$B$131,1,FALSE))</f>
        <v>#N/A</v>
      </c>
      <c r="G1148" s="76" t="e">
        <f>IF($C1148="-",IF($A1148="-",VLOOKUP($D1148,' REACH Bilaga 59_update'!$A$5:$A$210,1,FALSE),VLOOKUP($A1148,' REACH Bilaga 59_update'!$D$5:$D$210,1,FALSE)),VLOOKUP($C1148,' REACH Bilaga 59_update'!$C$5:$C$210,1,FALSE))</f>
        <v>#N/A</v>
      </c>
      <c r="H1148" s="76" t="e">
        <f>IF($C1148="-",IF($A1148="-",VLOOKUP($D1148,'REACH Bilaga XIV_update'!$A$5:$A$110,1,FALSE),VLOOKUP($A1148,'REACH Bilaga XIV_update'!$D$5:$D$110,1,FALSE)),VLOOKUP($C1148,'REACH Bilaga XIV_update'!$C$5:$C$110,1,FALSE))</f>
        <v>#N/A</v>
      </c>
      <c r="I1148" s="76" t="e">
        <f>IF($C1148="-",IF($A1148="-",VLOOKUP($D1148,CoRAP_update!$A$5:$A$376,1,FALSE),VLOOKUP($A1148,CoRAP_update!$D$5:$D$376,1,FALSE)),VLOOKUP($C1148,CoRAP_update!$C$5:$C$376,1,FALSE))</f>
        <v>#N/A</v>
      </c>
      <c r="J1148" s="76" t="str">
        <f>IF($C1148="-",IF($A1148="-",VLOOKUP($D1148,EDC_update!$C$2:$C$450,1,FALSE),VLOOKUP($A1148,EDC_update!$B$2:$B$450,1,FALSE)),VLOOKUP($C1148,EDC_update!$L$2:$L$450,1,FALSE))</f>
        <v>NoCAS 041</v>
      </c>
      <c r="K1148" s="76" t="e">
        <f>IF($C1148="-",IF($A1148="-",IF(VLOOKUP($D1148,'sin-list 180320_update'!$C$2:$S$835,3,FALSE)="",NA(),VLOOKUP($D1148,'sin-list 180320_update'!$C$2:$S$835,3,FALSE)),IF(VLOOKUP($A1148,'sin-list 180320_update'!$A$2:$S$835,5,FALSE)="",NA(),VLOOKUP($A1148,'sin-list 180320_update'!$A$2:$S$835,5,FALSE))),IF(VLOOKUP($C1148,'sin-list 180320_update'!$B$2:$S$835,4,FALSE)="",NA(),VLOOKUP($C1148,'sin-list 180320_update'!$B$2:$S$835,4,FALSE)))</f>
        <v>#N/A</v>
      </c>
      <c r="L1148" s="76" t="e">
        <f>IF($C1148="-",IF($A1148="-",VLOOKUP($D1148,'sin-list 180320_update'!$C$2:$S$835,6,FALSE),VLOOKUP($A1148,'sin-list 180320_update'!$A$2:$S$835,8,FALSE)),VLOOKUP($C1148,'sin-list 180320_update'!$B$2:$S$835,7,FALSE))</f>
        <v>#N/A</v>
      </c>
      <c r="M1148" s="76" t="e">
        <f>IF($C1148="-",IF($A1148="-",IF(VLOOKUP($D1148,'sin-list 180320_update'!$C$2:$S$835,8,FALSE)="",NA(),VLOOKUP($D1148,'sin-list 180320_update'!$C$2:$S$835,8,FALSE)),IF(VLOOKUP($A1148,'sin-list 180320_update'!$A$2:$S$835,10,FALSE)="",NA(),VLOOKUP($A1148,'sin-list 180320_update'!$A$2:$S$835,10,FALSE))),IF(VLOOKUP($C1148,'sin-list 180320_update'!$B$2:$S$835,9,FALSE)="",NA(),VLOOKUP($C1148,'sin-list 180320_update'!$B$2:$S$835,9,FALSE)))</f>
        <v>#N/A</v>
      </c>
      <c r="N1148" s="76" t="e">
        <f>IF($C1148="-",IF($A1148="-",IF(VLOOKUP($D1148,'REACH Bilaga XVII_update'!$A$5:$E$131,4,FALSE)="",NA(),VLOOKUP($D1148,'REACH Bilaga XVII_update'!$A$5:$E$131,4,FALSE)),IF(VLOOKUP($A1148,'REACH Bilaga XVII_update'!$C$5:$D$131,2,FALSE)="",NA(),VLOOKUP($A1148,'REACH Bilaga XVII_update'!$C$5:$D$131,2,FALSE))),IF(VLOOKUP($C1148,'REACH Bilaga XVII_update'!$B$5:$D$131,3,FALSE)="",NA(),VLOOKUP($C1148,'REACH Bilaga XVII_update'!$B$5:$D$131,3,FALSE)))</f>
        <v>#N/A</v>
      </c>
      <c r="O1148" s="76" t="e">
        <f>IF($C1148="-",IF($A1148="-",IF(VLOOKUP($D1148,' REACH Bilaga 59_update'!$A$5:$E$210,5,FALSE)="",NA(),VLOOKUP($D1148,' REACH Bilaga 59_update'!$A$5:$E$210,5,FALSE)),IF(VLOOKUP($A1148,' REACH Bilaga 59_update'!$D$5:$E$210,2,FALSE)="",NA(),VLOOKUP($A1148,' REACH Bilaga 59_update'!$D$5:$E$210,2,FALSE))),IF(VLOOKUP($C1148,' REACH Bilaga 59_update'!$C$5:$E$210,3,FALSE)="",NA(),VLOOKUP($C1148,' REACH Bilaga 59_update'!$C$5:$E$210,3,FALSE)))</f>
        <v>#N/A</v>
      </c>
      <c r="P1148" s="76" t="e">
        <f>IF(C1148="-",IF(A1148="-",IFERROR(VLOOKUP($D1148,' REACH Bilaga 59_update'!$A$5:$F$210,MATCH(Sammanfattning!P$1,' REACH Bilaga 59_update'!$A$4:$F$4,0),FALSE),VLOOKUP($D1148,'REACH Bilaga XIV_update'!$A$4:$H$110,MATCH(Sammanfattning!P$1,'REACH Bilaga XIV_update'!$A$4:$H$4,0),FALSE)),IFERROR(VLOOKUP($A1148,' REACH Bilaga 59_update'!$D$5:$F$210,MATCH(Sammanfattning!P$1,' REACH Bilaga 59_update'!$D$4:$F$4,0),FALSE),VLOOKUP($A1148,'REACH Bilaga XIV_update'!$D$4:$H$110,MATCH(Sammanfattning!P$1,'REACH Bilaga XIV_update'!$D$4:$H$4,0),FALSE))),IFERROR(VLOOKUP($C1148,' REACH Bilaga 59_update'!$C$5:$F$210,MATCH(Sammanfattning!P$1,' REACH Bilaga 59_update'!$C$4:$F$4,0),FALSE),VLOOKUP($C1148,'REACH Bilaga XIV_update'!$C$4:$H$110,MATCH(Sammanfattning!P$1,'REACH Bilaga XIV_update'!$C$4:$H$4,0),FALSE)))</f>
        <v>#N/A</v>
      </c>
      <c r="Q1148" s="76" t="e">
        <f>IF($C1148="-",IF($A1148="-",IF(VLOOKUP($D1148,'REACH Bilaga XIV_update'!$A$5:$I$110,9,FALSE)="",NA(),VLOOKUP($D1148,'REACH Bilaga XIV_update'!$A$5:$I$110,9,FALSE)),IF(VLOOKUP($A1148,'REACH Bilaga XIV_update'!$D$5:$I$110,6,FALSE)="",NA(),VLOOKUP($A1148,'REACH Bilaga XIV_update'!$D$5:$I$110,6,FALSE))),IF(VLOOKUP($C1148,'REACH Bilaga XIV_update'!$C$5:$I$110,7,FALSE)="",NA(),VLOOKUP($C1148,'REACH Bilaga XIV_update'!$C$5:$I$110,7,FALSE)))</f>
        <v>#N/A</v>
      </c>
      <c r="R1148" s="76" t="e">
        <f>IF($C1148="-",IF($A1148="-",IF(VLOOKUP($D1148,CoRAP_update!$A$5:$O$376,15,FALSE)="",NA(),VLOOKUP($D1148,CoRAP_update!$A$5:$O$376,15,FALSE)),IF(VLOOKUP($A1148,CoRAP_update!$D$5:$O$376,12,FALSE)="",NA(),VLOOKUP($A1148,CoRAP_update!$D$5:$O$376,12,FALSE))),IF(VLOOKUP($C1148,CoRAP_update!$C$5:$O$376,13,FALSE)="",NA(),VLOOKUP($C1148,CoRAP_update!$C$5:$O$376,13,FALSE)))</f>
        <v>#N/A</v>
      </c>
      <c r="S1148" s="144" t="e">
        <f>IF($C1148="-",IF($A1148="-",VLOOKUP($D1148,CoRAP_update!$A$5:$J$376,MATCH(Sammanfattning!S$1,CoRAP_update!$A$4:$J$4,0),FALSE),VLOOKUP($A1148,CoRAP_update!$D$5:$J$376,MATCH(Sammanfattning!S$1,CoRAP_update!$D$4:$J$4,0),FALSE)),VLOOKUP($C1148,CoRAP_update!$C$5:$J$376,MATCH(Sammanfattning!S$1,CoRAP_update!$C$4:$J$4,0),FALSE))</f>
        <v>#N/A</v>
      </c>
      <c r="T1148" s="76" t="str">
        <f>IF($A1148="-",VLOOKUP($D1148,EDC_update!$C$2:$F$450,4,FALSE),VLOOKUP($A1148,EDC_update!$B$2:$F$450,5,FALSE))</f>
        <v>CAT1</v>
      </c>
      <c r="V1148" s="78">
        <f>IF(IFERROR(SEARCH("PBT",P1148),99)=99,IF(IFERROR(SEARCH("suspected PBT",S1148),99)=99,IF(IFERROR(SEARCH("concluded to be PBT",K1148),99)=99,IF(IFERROR(SEARCH("PBT",S1148),99)=99,IF(IFERROR(SEARCH("PBT cand",L1148),99)=99,IF(IFERROR(SEARCH("PBT",L1148),99)=99,IF(IFERROR(SEARCH("persistent, bioackumulative and toxic properties",K1148),99)=99,0,Scoring!$E$3),Scoring!$E$3),Scoring!$E$7),Scoring!$E$3),Scoring!$E$5),Scoring!$E$6),Scoring!$E$3)</f>
        <v>0</v>
      </c>
      <c r="W1148" s="78">
        <f>IF(IFERROR(SEARCH("vPvB",P1148),99)=99,IF(IFERROR(SEARCH("suspected pbt/vPvB",S1148),99)=99,IF(IFERROR(SEARCH("vPvB",S1148),99)=99,IF(IFERROR(SEARCH("concluded to be a vPvB",S1148),99)=99,IF(IFERROR(SEARCH("identified as vPvB",K1148),99)=99,IF(IFERROR(SEARCH("concluded to be a vPvB",K1148),99)=99,IF(IFERROR(SEARCH("concluded to be both pbt and vPvB",S1148),99)=99,IF(IFERROR(SEARCH("concluded to be both pbt and vPvB",K1148),99)=99,0,Scoring!$E$5),Scoring!$E$5),Scoring!$E$5),Scoring!$E$5),Scoring!$E$5),Scoring!$E$4),Scoring!$E$6),Scoring!$E$4)</f>
        <v>0</v>
      </c>
      <c r="X1148" s="78">
        <f>IF(IFERROR(SEARCH("H410",N1148),99)=99,IF(IFERROR(SEARCH("H410",O1148),99)=99,IF(IFERROR(SEARCH("H410",Q1148),99)=99,IF(IFERROR(SEARCH("H410",M1148),99)=99,IF(IFERROR(SEARCH("H410",R1148),99)=99,IF(IFERROR(SEARCH("H411",N1148),99)=99,IF(IFERROR(SEARCH("H411",O1148),99)=99,IF(IFERROR(SEARCH("H411",Q1148),99)=99,IF(IFERROR(SEARCH("H411",M1148),99)=99,IF(IFERROR(SEARCH("H411",R1148),99)=99,IF(IFERROR(SEARCH("H413",N1148),99)=99,IF(IFERROR(SEARCH("H413",O1148),99)=99,IF(IFERROR(SEARCH("H413",Q1148),99)=99,IF(IFERROR(SEARCH("H413",M1148),99)=99,IF(IFERROR(SEARCH("H413",R1148),99)=99,IF(IFERROR(SEARCH("H412",N1148),99)=99,IF(IFERROR(SEARCH("H412",O1148),99)=99,IF(IFERROR(SEARCH("H412",Q1148),99)=99,IF(IFERROR(SEARCH("H412",M1148),99)=99,IF(IFERROR(SEARCH("H412",R1148),99)=99,0,Scoring!$E$2),Scoring!$E$2),Scoring!$E$2),Scoring!$E$2),Scoring!$E$2),Scoring!$E$2),Scoring!$E$2),Scoring!$E$2),Scoring!$E$2),Scoring!$E$2),Scoring!$E$2),Scoring!$E$2),Scoring!$E$2),Scoring!$E$2),Scoring!$E$2),Scoring!$E$2),Scoring!$E$2),Scoring!$E$2),Scoring!$E$2),Scoring!$E$2)</f>
        <v>0</v>
      </c>
      <c r="Y1148" s="78">
        <f>IF(IFERROR(SEARCH("CMR",K1148),99)=99,IF(IFERROR(SEARCH("Suspected CMR",S1148),99)=99,IF(IFERROR(SEARCH("CMR",S1148),99)=99,0,Scoring!$E$8),Scoring!$E$9),Scoring!$E$8)</f>
        <v>0</v>
      </c>
      <c r="Z1148" s="78">
        <f>IF(IFERROR(SEARCH("H350",N1148),99)=99,IF(IFERROR(SEARCH("H350",O1148),99)=99,IF(IFERROR(SEARCH("H350",Q1148),99)=99,IF(IFERROR(SEARCH("H350",M1148),99)=99,IF(IFERROR(SEARCH("H350",R1148),99)=99,IF(IFERROR(SEARCH("H351",N1148),99)=99,IF(IFERROR(SEARCH("H351",O1148),99)=99,IF(IFERROR(SEARCH("H351",Q1148),99)=99,IF(IFERROR(SEARCH("H351",M1148),99)=99,IF(IFERROR(SEARCH("H351",R1148),99)=99,IF(IFERROR(SEARCH("carcinogenic",P1148),99)=99,IF(IFERROR(SEARCH("suspected carcinogenic",S1148),99)=99,0,Scoring!$E$12),Scoring!$E$11),Scoring!$E$10),Scoring!$E$10),Scoring!$E$10),Scoring!$E$10),Scoring!$E$10),Scoring!$E$10),Scoring!$E$10),Scoring!$E$10),Scoring!$E$10),Scoring!$E$10)</f>
        <v>0</v>
      </c>
      <c r="AA1148" s="78">
        <f>IF(IFERROR(SEARCH("H340",N1148),99)=99,IF(IFERROR(SEARCH("H340",O1148),99)=99,IF(IFERROR(SEARCH("H340",Q1148),99)=99,IF(IFERROR(SEARCH("H340",M1148),99)=99,IF(IFERROR(SEARCH("H340",R1148),99)=99,IF(IFERROR(SEARCH("H341",N1148),99)=99,IF(IFERROR(SEARCH("H341",O1148),99)=99,IF(IFERROR(SEARCH("H341",Q1148),99)=99,IF(IFERROR(SEARCH("H341",M1148),99)=99,IF(IFERROR(SEARCH("H341",R1148),99)=99,IF(IFERROR(SEARCH("mutagenic",P1148),99)=99,IF(IFERROR(SEARCH("suspected mutagenic",S1148),99)=99,0,Scoring!$E$15),Scoring!$E$14),Scoring!$E$13),Scoring!$E$13),Scoring!$E$13),Scoring!$E$13),Scoring!$E$13),Scoring!$E$13),Scoring!$E$13),Scoring!$E$13),Scoring!$E$13),Scoring!$E$13)</f>
        <v>0</v>
      </c>
      <c r="AB1148" s="78">
        <f>IF(IFERROR(SEARCH("H360",N1148),99)=99,IF(IFERROR(SEARCH("H360",O1148),99)=99,IF(IFERROR(SEARCH("H360",Q1148),99)=99,IF(IFERROR(SEARCH("H360",M1148),99)=99,IF(IFERROR(SEARCH("H360",R1148),99)=99,IF(IFERROR(SEARCH("H361",N1148),99)=99,IF(IFERROR(SEARCH("H361",O1148),99)=99,IF(IFERROR(SEARCH("H361",Q1148),99)=99,IF(IFERROR(SEARCH("H361",M1148),99)=99,IF(IFERROR(SEARCH("H361",R1148),99)=99,IF(IFERROR(SEARCH("reproduction",P1148),99)=99,IF(IFERROR(SEARCH("suspected reprotoxic",S1148),99)=99,IF(IFERROR(SEARCH("reprotoxic",S1148),99)=99,IF(IFERROR(SEARCH("reprotoxic",K1148),99)=99,0,Scoring!$E$18),Scoring!$E$18),Scoring!$E$19),Scoring!$E$17),Scoring!$E$16),Scoring!$E$16),Scoring!$E$16),Scoring!$E$16),Scoring!$E$16),Scoring!$E$16),Scoring!$E$16),Scoring!$E$16),Scoring!$E$16),Scoring!$E$16)</f>
        <v>0</v>
      </c>
      <c r="AC1148" s="78">
        <f>IF(IFERROR(SEARCH("57f",L1148),99)=99,IF(IFERROR(SEARCH("57(f)",P1148),99)=99,0,Scoring!$E$20),Scoring!$E$20)</f>
        <v>0</v>
      </c>
      <c r="AD1148" s="78">
        <f>IF(IFERROR(SEARCH("CAT1",T1148),99)=99,IF(IFERROR(SEARCH("CAT2",T1148),99)=99,IF(IFERROR(SEARCH("CAT3",T1148),99)=99,IF(IFERROR(SEARCH("concluded to be endocrine",K1148),99)=99,IF(IFERROR(SEARCH("categorised as endocrine",K1148),99)=99,IF(IFERROR(SEARCH("endocrine disrupting",P1148),99)=99,IF(IFERROR(SEARCH("endocrine disrupting",K1148),99)=99,IF(IFERROR(SEARCH("suspected endocrine",S1148),99)=99,IF(IFERROR(SEARCH("potential endocrine",S1148),99)=99,0,Scoring!$E$25),Scoring!$E$25),Scoring!$E$24),Scoring!$E$24),Scoring!$E$24),Scoring!$E$24),Scoring!$E$23),Scoring!$E$22),Scoring!$E$21)</f>
        <v>1</v>
      </c>
      <c r="AE1148" s="78">
        <f>IF(IFERROR(SEARCH("suspected sensitiser",S1148),99)=99,IF(IFERROR(SEARCH("sensitiser",S1148),99)=99,IF(IFERROR(SEARCH("other hazard based concern",S1148),99)=99,0,Scoring!$E$28),Scoring!$E$26),Scoring!$E$27)</f>
        <v>0</v>
      </c>
      <c r="AF1148" s="78">
        <f>IF(IFERROR(M1148,1)=1,IF(IFERROR(N1148,1)=1,IF(IFERROR(O1148,1)=1,IF(IFERROR(Q1148,1)=1,IF(IFERROR(R1148,1)=1,IF(IFERROR(T1148,1)=1,IF(IFERROR(K1148,1)=1,IF(IFERROR(P1148,1)=1,IF(IFERROR(S1148,1)=1,Scoring!$E$29,0),0),0),0),0),0),0),0),0)</f>
        <v>0</v>
      </c>
      <c r="AG1148" s="78">
        <f t="shared" si="79"/>
        <v>1</v>
      </c>
      <c r="AI1148" s="93"/>
      <c r="AJ1148" s="94"/>
      <c r="AK1148" s="76"/>
      <c r="AL1148" s="75"/>
      <c r="AN1148" s="79"/>
      <c r="AO1148" s="79"/>
      <c r="AP1148" s="79"/>
      <c r="AQ1148" s="79"/>
      <c r="AR1148" s="79"/>
      <c r="AS1148" s="78"/>
      <c r="AU1148" s="79">
        <f>IF(IFERROR(F1148,99)=99,IF(IFERROR(G1148,99)=99,IF(IFERROR(H1148,99)=99,IF(IFERROR(I1148,99)=99,IF(IFERROR(E1148,99)=99,IF(IFERROR(J1148,99)=99,0,Scoring!$B$7),Scoring!$B$3),Scoring!$B$2),Scoring!$B$6),Scoring!$B$5),Scoring!$B$4)</f>
        <v>0.3</v>
      </c>
      <c r="AV1148" s="78">
        <f t="shared" si="80"/>
        <v>0.3</v>
      </c>
      <c r="AW1148" s="78"/>
      <c r="AX1148" s="66"/>
      <c r="AY1148" s="78"/>
      <c r="AZ1148" s="76"/>
      <c r="BB1148" s="76"/>
    </row>
    <row r="1149" spans="1:54" x14ac:dyDescent="0.25">
      <c r="A1149" s="89" t="s">
        <v>7245</v>
      </c>
      <c r="B1149" s="89" t="s">
        <v>30</v>
      </c>
      <c r="C1149" s="89" t="s">
        <v>30</v>
      </c>
      <c r="D1149" s="89" t="s">
        <v>7246</v>
      </c>
      <c r="E1149" s="76" t="e">
        <f>IF(C1149="-",IF(A1149="-",VLOOKUP(D1149,'sin-list 180320_update'!$C$2:$C$835,1,FALSE),VLOOKUP(A1149,'sin-list 180320_update'!$A$2:$A$835,1,FALSE)),VLOOKUP(C1149,'sin-list 180320_update'!$B$2:$B$835,1,FALSE))</f>
        <v>#N/A</v>
      </c>
      <c r="F1149" s="76" t="e">
        <f>IF($C1149="-",IF($A1149="-",VLOOKUP($D1149,'REACH Bilaga XVII_update'!$A$5:$A$131,1,FALSE),VLOOKUP($A1149,'REACH Bilaga XVII_update'!$C$5:$C$131,1,FALSE)),VLOOKUP($C1149,'REACH Bilaga XVII_update'!$B$5:$B$131,1,FALSE))</f>
        <v>#N/A</v>
      </c>
      <c r="G1149" s="76" t="e">
        <f>IF($C1149="-",IF($A1149="-",VLOOKUP($D1149,' REACH Bilaga 59_update'!$A$5:$A$210,1,FALSE),VLOOKUP($A1149,' REACH Bilaga 59_update'!$D$5:$D$210,1,FALSE)),VLOOKUP($C1149,' REACH Bilaga 59_update'!$C$5:$C$210,1,FALSE))</f>
        <v>#N/A</v>
      </c>
      <c r="H1149" s="76" t="e">
        <f>IF($C1149="-",IF($A1149="-",VLOOKUP($D1149,'REACH Bilaga XIV_update'!$A$5:$A$110,1,FALSE),VLOOKUP($A1149,'REACH Bilaga XIV_update'!$D$5:$D$110,1,FALSE)),VLOOKUP($C1149,'REACH Bilaga XIV_update'!$C$5:$C$110,1,FALSE))</f>
        <v>#N/A</v>
      </c>
      <c r="I1149" s="76" t="e">
        <f>IF($C1149="-",IF($A1149="-",VLOOKUP($D1149,CoRAP_update!$A$5:$A$376,1,FALSE),VLOOKUP($A1149,CoRAP_update!$D$5:$D$376,1,FALSE)),VLOOKUP($C1149,CoRAP_update!$C$5:$C$376,1,FALSE))</f>
        <v>#N/A</v>
      </c>
      <c r="J1149" s="76" t="str">
        <f>IF($C1149="-",IF($A1149="-",VLOOKUP($D1149,EDC_update!$C$2:$C$450,1,FALSE),VLOOKUP($A1149,EDC_update!$B$2:$B$450,1,FALSE)),VLOOKUP($C1149,EDC_update!$L$2:$L$450,1,FALSE))</f>
        <v>NoCAS 042</v>
      </c>
      <c r="K1149" s="76" t="e">
        <f>IF($C1149="-",IF($A1149="-",IF(VLOOKUP($D1149,'sin-list 180320_update'!$C$2:$S$835,3,FALSE)="",NA(),VLOOKUP($D1149,'sin-list 180320_update'!$C$2:$S$835,3,FALSE)),IF(VLOOKUP($A1149,'sin-list 180320_update'!$A$2:$S$835,5,FALSE)="",NA(),VLOOKUP($A1149,'sin-list 180320_update'!$A$2:$S$835,5,FALSE))),IF(VLOOKUP($C1149,'sin-list 180320_update'!$B$2:$S$835,4,FALSE)="",NA(),VLOOKUP($C1149,'sin-list 180320_update'!$B$2:$S$835,4,FALSE)))</f>
        <v>#N/A</v>
      </c>
      <c r="L1149" s="76" t="e">
        <f>IF($C1149="-",IF($A1149="-",VLOOKUP($D1149,'sin-list 180320_update'!$C$2:$S$835,6,FALSE),VLOOKUP($A1149,'sin-list 180320_update'!$A$2:$S$835,8,FALSE)),VLOOKUP($C1149,'sin-list 180320_update'!$B$2:$S$835,7,FALSE))</f>
        <v>#N/A</v>
      </c>
      <c r="M1149" s="76" t="e">
        <f>IF($C1149="-",IF($A1149="-",IF(VLOOKUP($D1149,'sin-list 180320_update'!$C$2:$S$835,8,FALSE)="",NA(),VLOOKUP($D1149,'sin-list 180320_update'!$C$2:$S$835,8,FALSE)),IF(VLOOKUP($A1149,'sin-list 180320_update'!$A$2:$S$835,10,FALSE)="",NA(),VLOOKUP($A1149,'sin-list 180320_update'!$A$2:$S$835,10,FALSE))),IF(VLOOKUP($C1149,'sin-list 180320_update'!$B$2:$S$835,9,FALSE)="",NA(),VLOOKUP($C1149,'sin-list 180320_update'!$B$2:$S$835,9,FALSE)))</f>
        <v>#N/A</v>
      </c>
      <c r="N1149" s="76" t="e">
        <f>IF($C1149="-",IF($A1149="-",IF(VLOOKUP($D1149,'REACH Bilaga XVII_update'!$A$5:$E$131,4,FALSE)="",NA(),VLOOKUP($D1149,'REACH Bilaga XVII_update'!$A$5:$E$131,4,FALSE)),IF(VLOOKUP($A1149,'REACH Bilaga XVII_update'!$C$5:$D$131,2,FALSE)="",NA(),VLOOKUP($A1149,'REACH Bilaga XVII_update'!$C$5:$D$131,2,FALSE))),IF(VLOOKUP($C1149,'REACH Bilaga XVII_update'!$B$5:$D$131,3,FALSE)="",NA(),VLOOKUP($C1149,'REACH Bilaga XVII_update'!$B$5:$D$131,3,FALSE)))</f>
        <v>#N/A</v>
      </c>
      <c r="O1149" s="76" t="e">
        <f>IF($C1149="-",IF($A1149="-",IF(VLOOKUP($D1149,' REACH Bilaga 59_update'!$A$5:$E$210,5,FALSE)="",NA(),VLOOKUP($D1149,' REACH Bilaga 59_update'!$A$5:$E$210,5,FALSE)),IF(VLOOKUP($A1149,' REACH Bilaga 59_update'!$D$5:$E$210,2,FALSE)="",NA(),VLOOKUP($A1149,' REACH Bilaga 59_update'!$D$5:$E$210,2,FALSE))),IF(VLOOKUP($C1149,' REACH Bilaga 59_update'!$C$5:$E$210,3,FALSE)="",NA(),VLOOKUP($C1149,' REACH Bilaga 59_update'!$C$5:$E$210,3,FALSE)))</f>
        <v>#N/A</v>
      </c>
      <c r="P1149" s="76" t="e">
        <f>IF(C1149="-",IF(A1149="-",IFERROR(VLOOKUP($D1149,' REACH Bilaga 59_update'!$A$5:$F$210,MATCH(Sammanfattning!P$1,' REACH Bilaga 59_update'!$A$4:$F$4,0),FALSE),VLOOKUP($D1149,'REACH Bilaga XIV_update'!$A$4:$H$110,MATCH(Sammanfattning!P$1,'REACH Bilaga XIV_update'!$A$4:$H$4,0),FALSE)),IFERROR(VLOOKUP($A1149,' REACH Bilaga 59_update'!$D$5:$F$210,MATCH(Sammanfattning!P$1,' REACH Bilaga 59_update'!$D$4:$F$4,0),FALSE),VLOOKUP($A1149,'REACH Bilaga XIV_update'!$D$4:$H$110,MATCH(Sammanfattning!P$1,'REACH Bilaga XIV_update'!$D$4:$H$4,0),FALSE))),IFERROR(VLOOKUP($C1149,' REACH Bilaga 59_update'!$C$5:$F$210,MATCH(Sammanfattning!P$1,' REACH Bilaga 59_update'!$C$4:$F$4,0),FALSE),VLOOKUP($C1149,'REACH Bilaga XIV_update'!$C$4:$H$110,MATCH(Sammanfattning!P$1,'REACH Bilaga XIV_update'!$C$4:$H$4,0),FALSE)))</f>
        <v>#N/A</v>
      </c>
      <c r="Q1149" s="76" t="e">
        <f>IF($C1149="-",IF($A1149="-",IF(VLOOKUP($D1149,'REACH Bilaga XIV_update'!$A$5:$I$110,9,FALSE)="",NA(),VLOOKUP($D1149,'REACH Bilaga XIV_update'!$A$5:$I$110,9,FALSE)),IF(VLOOKUP($A1149,'REACH Bilaga XIV_update'!$D$5:$I$110,6,FALSE)="",NA(),VLOOKUP($A1149,'REACH Bilaga XIV_update'!$D$5:$I$110,6,FALSE))),IF(VLOOKUP($C1149,'REACH Bilaga XIV_update'!$C$5:$I$110,7,FALSE)="",NA(),VLOOKUP($C1149,'REACH Bilaga XIV_update'!$C$5:$I$110,7,FALSE)))</f>
        <v>#N/A</v>
      </c>
      <c r="R1149" s="76" t="e">
        <f>IF($C1149="-",IF($A1149="-",IF(VLOOKUP($D1149,CoRAP_update!$A$5:$O$376,15,FALSE)="",NA(),VLOOKUP($D1149,CoRAP_update!$A$5:$O$376,15,FALSE)),IF(VLOOKUP($A1149,CoRAP_update!$D$5:$O$376,12,FALSE)="",NA(),VLOOKUP($A1149,CoRAP_update!$D$5:$O$376,12,FALSE))),IF(VLOOKUP($C1149,CoRAP_update!$C$5:$O$376,13,FALSE)="",NA(),VLOOKUP($C1149,CoRAP_update!$C$5:$O$376,13,FALSE)))</f>
        <v>#N/A</v>
      </c>
      <c r="S1149" s="144" t="e">
        <f>IF($C1149="-",IF($A1149="-",VLOOKUP($D1149,CoRAP_update!$A$5:$J$376,MATCH(Sammanfattning!S$1,CoRAP_update!$A$4:$J$4,0),FALSE),VLOOKUP($A1149,CoRAP_update!$D$5:$J$376,MATCH(Sammanfattning!S$1,CoRAP_update!$D$4:$J$4,0),FALSE)),VLOOKUP($C1149,CoRAP_update!$C$5:$J$376,MATCH(Sammanfattning!S$1,CoRAP_update!$C$4:$J$4,0),FALSE))</f>
        <v>#N/A</v>
      </c>
      <c r="T1149" s="76" t="str">
        <f>IF($A1149="-",VLOOKUP($D1149,EDC_update!$C$2:$F$450,4,FALSE),VLOOKUP($A1149,EDC_update!$B$2:$F$450,5,FALSE))</f>
        <v>CAT1</v>
      </c>
      <c r="V1149" s="78">
        <f>IF(IFERROR(SEARCH("PBT",P1149),99)=99,IF(IFERROR(SEARCH("suspected PBT",S1149),99)=99,IF(IFERROR(SEARCH("concluded to be PBT",K1149),99)=99,IF(IFERROR(SEARCH("PBT",S1149),99)=99,IF(IFERROR(SEARCH("PBT cand",L1149),99)=99,IF(IFERROR(SEARCH("PBT",L1149),99)=99,IF(IFERROR(SEARCH("persistent, bioackumulative and toxic properties",K1149),99)=99,0,Scoring!$E$3),Scoring!$E$3),Scoring!$E$7),Scoring!$E$3),Scoring!$E$5),Scoring!$E$6),Scoring!$E$3)</f>
        <v>0</v>
      </c>
      <c r="W1149" s="78">
        <f>IF(IFERROR(SEARCH("vPvB",P1149),99)=99,IF(IFERROR(SEARCH("suspected pbt/vPvB",S1149),99)=99,IF(IFERROR(SEARCH("vPvB",S1149),99)=99,IF(IFERROR(SEARCH("concluded to be a vPvB",S1149),99)=99,IF(IFERROR(SEARCH("identified as vPvB",K1149),99)=99,IF(IFERROR(SEARCH("concluded to be a vPvB",K1149),99)=99,IF(IFERROR(SEARCH("concluded to be both pbt and vPvB",S1149),99)=99,IF(IFERROR(SEARCH("concluded to be both pbt and vPvB",K1149),99)=99,0,Scoring!$E$5),Scoring!$E$5),Scoring!$E$5),Scoring!$E$5),Scoring!$E$5),Scoring!$E$4),Scoring!$E$6),Scoring!$E$4)</f>
        <v>0</v>
      </c>
      <c r="X1149" s="78">
        <f>IF(IFERROR(SEARCH("H410",N1149),99)=99,IF(IFERROR(SEARCH("H410",O1149),99)=99,IF(IFERROR(SEARCH("H410",Q1149),99)=99,IF(IFERROR(SEARCH("H410",M1149),99)=99,IF(IFERROR(SEARCH("H410",R1149),99)=99,IF(IFERROR(SEARCH("H411",N1149),99)=99,IF(IFERROR(SEARCH("H411",O1149),99)=99,IF(IFERROR(SEARCH("H411",Q1149),99)=99,IF(IFERROR(SEARCH("H411",M1149),99)=99,IF(IFERROR(SEARCH("H411",R1149),99)=99,IF(IFERROR(SEARCH("H413",N1149),99)=99,IF(IFERROR(SEARCH("H413",O1149),99)=99,IF(IFERROR(SEARCH("H413",Q1149),99)=99,IF(IFERROR(SEARCH("H413",M1149),99)=99,IF(IFERROR(SEARCH("H413",R1149),99)=99,IF(IFERROR(SEARCH("H412",N1149),99)=99,IF(IFERROR(SEARCH("H412",O1149),99)=99,IF(IFERROR(SEARCH("H412",Q1149),99)=99,IF(IFERROR(SEARCH("H412",M1149),99)=99,IF(IFERROR(SEARCH("H412",R1149),99)=99,0,Scoring!$E$2),Scoring!$E$2),Scoring!$E$2),Scoring!$E$2),Scoring!$E$2),Scoring!$E$2),Scoring!$E$2),Scoring!$E$2),Scoring!$E$2),Scoring!$E$2),Scoring!$E$2),Scoring!$E$2),Scoring!$E$2),Scoring!$E$2),Scoring!$E$2),Scoring!$E$2),Scoring!$E$2),Scoring!$E$2),Scoring!$E$2),Scoring!$E$2)</f>
        <v>0</v>
      </c>
      <c r="Y1149" s="78">
        <f>IF(IFERROR(SEARCH("CMR",K1149),99)=99,IF(IFERROR(SEARCH("Suspected CMR",S1149),99)=99,IF(IFERROR(SEARCH("CMR",S1149),99)=99,0,Scoring!$E$8),Scoring!$E$9),Scoring!$E$8)</f>
        <v>0</v>
      </c>
      <c r="Z1149" s="78">
        <f>IF(IFERROR(SEARCH("H350",N1149),99)=99,IF(IFERROR(SEARCH("H350",O1149),99)=99,IF(IFERROR(SEARCH("H350",Q1149),99)=99,IF(IFERROR(SEARCH("H350",M1149),99)=99,IF(IFERROR(SEARCH("H350",R1149),99)=99,IF(IFERROR(SEARCH("H351",N1149),99)=99,IF(IFERROR(SEARCH("H351",O1149),99)=99,IF(IFERROR(SEARCH("H351",Q1149),99)=99,IF(IFERROR(SEARCH("H351",M1149),99)=99,IF(IFERROR(SEARCH("H351",R1149),99)=99,IF(IFERROR(SEARCH("carcinogenic",P1149),99)=99,IF(IFERROR(SEARCH("suspected carcinogenic",S1149),99)=99,0,Scoring!$E$12),Scoring!$E$11),Scoring!$E$10),Scoring!$E$10),Scoring!$E$10),Scoring!$E$10),Scoring!$E$10),Scoring!$E$10),Scoring!$E$10),Scoring!$E$10),Scoring!$E$10),Scoring!$E$10)</f>
        <v>0</v>
      </c>
      <c r="AA1149" s="78">
        <f>IF(IFERROR(SEARCH("H340",N1149),99)=99,IF(IFERROR(SEARCH("H340",O1149),99)=99,IF(IFERROR(SEARCH("H340",Q1149),99)=99,IF(IFERROR(SEARCH("H340",M1149),99)=99,IF(IFERROR(SEARCH("H340",R1149),99)=99,IF(IFERROR(SEARCH("H341",N1149),99)=99,IF(IFERROR(SEARCH("H341",O1149),99)=99,IF(IFERROR(SEARCH("H341",Q1149),99)=99,IF(IFERROR(SEARCH("H341",M1149),99)=99,IF(IFERROR(SEARCH("H341",R1149),99)=99,IF(IFERROR(SEARCH("mutagenic",P1149),99)=99,IF(IFERROR(SEARCH("suspected mutagenic",S1149),99)=99,0,Scoring!$E$15),Scoring!$E$14),Scoring!$E$13),Scoring!$E$13),Scoring!$E$13),Scoring!$E$13),Scoring!$E$13),Scoring!$E$13),Scoring!$E$13),Scoring!$E$13),Scoring!$E$13),Scoring!$E$13)</f>
        <v>0</v>
      </c>
      <c r="AB1149" s="78">
        <f>IF(IFERROR(SEARCH("H360",N1149),99)=99,IF(IFERROR(SEARCH("H360",O1149),99)=99,IF(IFERROR(SEARCH("H360",Q1149),99)=99,IF(IFERROR(SEARCH("H360",M1149),99)=99,IF(IFERROR(SEARCH("H360",R1149),99)=99,IF(IFERROR(SEARCH("H361",N1149),99)=99,IF(IFERROR(SEARCH("H361",O1149),99)=99,IF(IFERROR(SEARCH("H361",Q1149),99)=99,IF(IFERROR(SEARCH("H361",M1149),99)=99,IF(IFERROR(SEARCH("H361",R1149),99)=99,IF(IFERROR(SEARCH("reproduction",P1149),99)=99,IF(IFERROR(SEARCH("suspected reprotoxic",S1149),99)=99,IF(IFERROR(SEARCH("reprotoxic",S1149),99)=99,IF(IFERROR(SEARCH("reprotoxic",K1149),99)=99,0,Scoring!$E$18),Scoring!$E$18),Scoring!$E$19),Scoring!$E$17),Scoring!$E$16),Scoring!$E$16),Scoring!$E$16),Scoring!$E$16),Scoring!$E$16),Scoring!$E$16),Scoring!$E$16),Scoring!$E$16),Scoring!$E$16),Scoring!$E$16)</f>
        <v>0</v>
      </c>
      <c r="AC1149" s="78">
        <f>IF(IFERROR(SEARCH("57f",L1149),99)=99,IF(IFERROR(SEARCH("57(f)",P1149),99)=99,0,Scoring!$E$20),Scoring!$E$20)</f>
        <v>0</v>
      </c>
      <c r="AD1149" s="78">
        <f>IF(IFERROR(SEARCH("CAT1",T1149),99)=99,IF(IFERROR(SEARCH("CAT2",T1149),99)=99,IF(IFERROR(SEARCH("CAT3",T1149),99)=99,IF(IFERROR(SEARCH("concluded to be endocrine",K1149),99)=99,IF(IFERROR(SEARCH("categorised as endocrine",K1149),99)=99,IF(IFERROR(SEARCH("endocrine disrupting",P1149),99)=99,IF(IFERROR(SEARCH("endocrine disrupting",K1149),99)=99,IF(IFERROR(SEARCH("suspected endocrine",S1149),99)=99,IF(IFERROR(SEARCH("potential endocrine",S1149),99)=99,0,Scoring!$E$25),Scoring!$E$25),Scoring!$E$24),Scoring!$E$24),Scoring!$E$24),Scoring!$E$24),Scoring!$E$23),Scoring!$E$22),Scoring!$E$21)</f>
        <v>1</v>
      </c>
      <c r="AE1149" s="78">
        <f>IF(IFERROR(SEARCH("suspected sensitiser",S1149),99)=99,IF(IFERROR(SEARCH("sensitiser",S1149),99)=99,IF(IFERROR(SEARCH("other hazard based concern",S1149),99)=99,0,Scoring!$E$28),Scoring!$E$26),Scoring!$E$27)</f>
        <v>0</v>
      </c>
      <c r="AF1149" s="78">
        <f>IF(IFERROR(M1149,1)=1,IF(IFERROR(N1149,1)=1,IF(IFERROR(O1149,1)=1,IF(IFERROR(Q1149,1)=1,IF(IFERROR(R1149,1)=1,IF(IFERROR(T1149,1)=1,IF(IFERROR(K1149,1)=1,IF(IFERROR(P1149,1)=1,IF(IFERROR(S1149,1)=1,Scoring!$E$29,0),0),0),0),0),0),0),0),0)</f>
        <v>0</v>
      </c>
      <c r="AG1149" s="78">
        <f t="shared" si="79"/>
        <v>1</v>
      </c>
      <c r="AI1149" s="93"/>
      <c r="AJ1149" s="94"/>
      <c r="AK1149" s="76"/>
      <c r="AL1149" s="75"/>
      <c r="AN1149" s="79"/>
      <c r="AO1149" s="79"/>
      <c r="AP1149" s="79"/>
      <c r="AQ1149" s="79"/>
      <c r="AR1149" s="79"/>
      <c r="AS1149" s="78"/>
      <c r="AU1149" s="79">
        <f>IF(IFERROR(F1149,99)=99,IF(IFERROR(G1149,99)=99,IF(IFERROR(H1149,99)=99,IF(IFERROR(I1149,99)=99,IF(IFERROR(E1149,99)=99,IF(IFERROR(J1149,99)=99,0,Scoring!$B$7),Scoring!$B$3),Scoring!$B$2),Scoring!$B$6),Scoring!$B$5),Scoring!$B$4)</f>
        <v>0.3</v>
      </c>
      <c r="AV1149" s="78">
        <f t="shared" si="80"/>
        <v>0.3</v>
      </c>
      <c r="AW1149" s="78"/>
      <c r="AX1149" s="66"/>
      <c r="AY1149" s="78"/>
      <c r="AZ1149" s="76"/>
      <c r="BB1149" s="76"/>
    </row>
    <row r="1150" spans="1:54" x14ac:dyDescent="0.25">
      <c r="A1150" s="89" t="s">
        <v>7409</v>
      </c>
      <c r="B1150" s="89" t="s">
        <v>30</v>
      </c>
      <c r="C1150" s="89" t="s">
        <v>30</v>
      </c>
      <c r="D1150" s="89" t="s">
        <v>7410</v>
      </c>
      <c r="E1150" s="76" t="e">
        <f>IF(C1150="-",IF(A1150="-",VLOOKUP(D1150,'sin-list 180320_update'!$C$2:$C$835,1,FALSE),VLOOKUP(A1150,'sin-list 180320_update'!$A$2:$A$835,1,FALSE)),VLOOKUP(C1150,'sin-list 180320_update'!$B$2:$B$835,1,FALSE))</f>
        <v>#N/A</v>
      </c>
      <c r="F1150" s="76" t="e">
        <f>IF($C1150="-",IF($A1150="-",VLOOKUP($D1150,'REACH Bilaga XVII_update'!$A$5:$A$131,1,FALSE),VLOOKUP($A1150,'REACH Bilaga XVII_update'!$C$5:$C$131,1,FALSE)),VLOOKUP($C1150,'REACH Bilaga XVII_update'!$B$5:$B$131,1,FALSE))</f>
        <v>#N/A</v>
      </c>
      <c r="G1150" s="76" t="e">
        <f>IF($C1150="-",IF($A1150="-",VLOOKUP($D1150,' REACH Bilaga 59_update'!$A$5:$A$210,1,FALSE),VLOOKUP($A1150,' REACH Bilaga 59_update'!$D$5:$D$210,1,FALSE)),VLOOKUP($C1150,' REACH Bilaga 59_update'!$C$5:$C$210,1,FALSE))</f>
        <v>#N/A</v>
      </c>
      <c r="H1150" s="76" t="e">
        <f>IF($C1150="-",IF($A1150="-",VLOOKUP($D1150,'REACH Bilaga XIV_update'!$A$5:$A$110,1,FALSE),VLOOKUP($A1150,'REACH Bilaga XIV_update'!$D$5:$D$110,1,FALSE)),VLOOKUP($C1150,'REACH Bilaga XIV_update'!$C$5:$C$110,1,FALSE))</f>
        <v>#N/A</v>
      </c>
      <c r="I1150" s="76" t="e">
        <f>IF($C1150="-",IF($A1150="-",VLOOKUP($D1150,CoRAP_update!$A$5:$A$376,1,FALSE),VLOOKUP($A1150,CoRAP_update!$D$5:$D$376,1,FALSE)),VLOOKUP($C1150,CoRAP_update!$C$5:$C$376,1,FALSE))</f>
        <v>#N/A</v>
      </c>
      <c r="J1150" s="76" t="str">
        <f>IF($C1150="-",IF($A1150="-",VLOOKUP($D1150,EDC_update!$C$2:$C$450,1,FALSE),VLOOKUP($A1150,EDC_update!$B$2:$B$450,1,FALSE)),VLOOKUP($C1150,EDC_update!$L$2:$L$450,1,FALSE))</f>
        <v>NoCAS 051</v>
      </c>
      <c r="K1150" s="76" t="e">
        <f>IF($C1150="-",IF($A1150="-",IF(VLOOKUP($D1150,'sin-list 180320_update'!$C$2:$S$835,3,FALSE)="",NA(),VLOOKUP($D1150,'sin-list 180320_update'!$C$2:$S$835,3,FALSE)),IF(VLOOKUP($A1150,'sin-list 180320_update'!$A$2:$S$835,5,FALSE)="",NA(),VLOOKUP($A1150,'sin-list 180320_update'!$A$2:$S$835,5,FALSE))),IF(VLOOKUP($C1150,'sin-list 180320_update'!$B$2:$S$835,4,FALSE)="",NA(),VLOOKUP($C1150,'sin-list 180320_update'!$B$2:$S$835,4,FALSE)))</f>
        <v>#N/A</v>
      </c>
      <c r="L1150" s="76" t="e">
        <f>IF($C1150="-",IF($A1150="-",VLOOKUP($D1150,'sin-list 180320_update'!$C$2:$S$835,6,FALSE),VLOOKUP($A1150,'sin-list 180320_update'!$A$2:$S$835,8,FALSE)),VLOOKUP($C1150,'sin-list 180320_update'!$B$2:$S$835,7,FALSE))</f>
        <v>#N/A</v>
      </c>
      <c r="M1150" s="76" t="e">
        <f>IF($C1150="-",IF($A1150="-",IF(VLOOKUP($D1150,'sin-list 180320_update'!$C$2:$S$835,8,FALSE)="",NA(),VLOOKUP($D1150,'sin-list 180320_update'!$C$2:$S$835,8,FALSE)),IF(VLOOKUP($A1150,'sin-list 180320_update'!$A$2:$S$835,10,FALSE)="",NA(),VLOOKUP($A1150,'sin-list 180320_update'!$A$2:$S$835,10,FALSE))),IF(VLOOKUP($C1150,'sin-list 180320_update'!$B$2:$S$835,9,FALSE)="",NA(),VLOOKUP($C1150,'sin-list 180320_update'!$B$2:$S$835,9,FALSE)))</f>
        <v>#N/A</v>
      </c>
      <c r="N1150" s="76" t="e">
        <f>IF($C1150="-",IF($A1150="-",IF(VLOOKUP($D1150,'REACH Bilaga XVII_update'!$A$5:$E$131,4,FALSE)="",NA(),VLOOKUP($D1150,'REACH Bilaga XVII_update'!$A$5:$E$131,4,FALSE)),IF(VLOOKUP($A1150,'REACH Bilaga XVII_update'!$C$5:$D$131,2,FALSE)="",NA(),VLOOKUP($A1150,'REACH Bilaga XVII_update'!$C$5:$D$131,2,FALSE))),IF(VLOOKUP($C1150,'REACH Bilaga XVII_update'!$B$5:$D$131,3,FALSE)="",NA(),VLOOKUP($C1150,'REACH Bilaga XVII_update'!$B$5:$D$131,3,FALSE)))</f>
        <v>#N/A</v>
      </c>
      <c r="O1150" s="76" t="e">
        <f>IF($C1150="-",IF($A1150="-",IF(VLOOKUP($D1150,' REACH Bilaga 59_update'!$A$5:$E$210,5,FALSE)="",NA(),VLOOKUP($D1150,' REACH Bilaga 59_update'!$A$5:$E$210,5,FALSE)),IF(VLOOKUP($A1150,' REACH Bilaga 59_update'!$D$5:$E$210,2,FALSE)="",NA(),VLOOKUP($A1150,' REACH Bilaga 59_update'!$D$5:$E$210,2,FALSE))),IF(VLOOKUP($C1150,' REACH Bilaga 59_update'!$C$5:$E$210,3,FALSE)="",NA(),VLOOKUP($C1150,' REACH Bilaga 59_update'!$C$5:$E$210,3,FALSE)))</f>
        <v>#N/A</v>
      </c>
      <c r="P1150" s="76" t="e">
        <f>IF(C1150="-",IF(A1150="-",IFERROR(VLOOKUP($D1150,' REACH Bilaga 59_update'!$A$5:$F$210,MATCH(Sammanfattning!P$1,' REACH Bilaga 59_update'!$A$4:$F$4,0),FALSE),VLOOKUP($D1150,'REACH Bilaga XIV_update'!$A$4:$H$110,MATCH(Sammanfattning!P$1,'REACH Bilaga XIV_update'!$A$4:$H$4,0),FALSE)),IFERROR(VLOOKUP($A1150,' REACH Bilaga 59_update'!$D$5:$F$210,MATCH(Sammanfattning!P$1,' REACH Bilaga 59_update'!$D$4:$F$4,0),FALSE),VLOOKUP($A1150,'REACH Bilaga XIV_update'!$D$4:$H$110,MATCH(Sammanfattning!P$1,'REACH Bilaga XIV_update'!$D$4:$H$4,0),FALSE))),IFERROR(VLOOKUP($C1150,' REACH Bilaga 59_update'!$C$5:$F$210,MATCH(Sammanfattning!P$1,' REACH Bilaga 59_update'!$C$4:$F$4,0),FALSE),VLOOKUP($C1150,'REACH Bilaga XIV_update'!$C$4:$H$110,MATCH(Sammanfattning!P$1,'REACH Bilaga XIV_update'!$C$4:$H$4,0),FALSE)))</f>
        <v>#N/A</v>
      </c>
      <c r="Q1150" s="76" t="e">
        <f>IF($C1150="-",IF($A1150="-",IF(VLOOKUP($D1150,'REACH Bilaga XIV_update'!$A$5:$I$110,9,FALSE)="",NA(),VLOOKUP($D1150,'REACH Bilaga XIV_update'!$A$5:$I$110,9,FALSE)),IF(VLOOKUP($A1150,'REACH Bilaga XIV_update'!$D$5:$I$110,6,FALSE)="",NA(),VLOOKUP($A1150,'REACH Bilaga XIV_update'!$D$5:$I$110,6,FALSE))),IF(VLOOKUP($C1150,'REACH Bilaga XIV_update'!$C$5:$I$110,7,FALSE)="",NA(),VLOOKUP($C1150,'REACH Bilaga XIV_update'!$C$5:$I$110,7,FALSE)))</f>
        <v>#N/A</v>
      </c>
      <c r="R1150" s="76" t="e">
        <f>IF($C1150="-",IF($A1150="-",IF(VLOOKUP($D1150,CoRAP_update!$A$5:$O$376,15,FALSE)="",NA(),VLOOKUP($D1150,CoRAP_update!$A$5:$O$376,15,FALSE)),IF(VLOOKUP($A1150,CoRAP_update!$D$5:$O$376,12,FALSE)="",NA(),VLOOKUP($A1150,CoRAP_update!$D$5:$O$376,12,FALSE))),IF(VLOOKUP($C1150,CoRAP_update!$C$5:$O$376,13,FALSE)="",NA(),VLOOKUP($C1150,CoRAP_update!$C$5:$O$376,13,FALSE)))</f>
        <v>#N/A</v>
      </c>
      <c r="S1150" s="144" t="e">
        <f>IF($C1150="-",IF($A1150="-",VLOOKUP($D1150,CoRAP_update!$A$5:$J$376,MATCH(Sammanfattning!S$1,CoRAP_update!$A$4:$J$4,0),FALSE),VLOOKUP($A1150,CoRAP_update!$D$5:$J$376,MATCH(Sammanfattning!S$1,CoRAP_update!$D$4:$J$4,0),FALSE)),VLOOKUP($C1150,CoRAP_update!$C$5:$J$376,MATCH(Sammanfattning!S$1,CoRAP_update!$C$4:$J$4,0),FALSE))</f>
        <v>#N/A</v>
      </c>
      <c r="T1150" s="76" t="str">
        <f>IF($A1150="-",VLOOKUP($D1150,EDC_update!$C$2:$F$450,4,FALSE),VLOOKUP($A1150,EDC_update!$B$2:$F$450,5,FALSE))</f>
        <v>CAT1</v>
      </c>
      <c r="V1150" s="78">
        <f>IF(IFERROR(SEARCH("PBT",P1150),99)=99,IF(IFERROR(SEARCH("suspected PBT",S1150),99)=99,IF(IFERROR(SEARCH("concluded to be PBT",K1150),99)=99,IF(IFERROR(SEARCH("PBT",S1150),99)=99,IF(IFERROR(SEARCH("PBT cand",L1150),99)=99,IF(IFERROR(SEARCH("PBT",L1150),99)=99,IF(IFERROR(SEARCH("persistent, bioackumulative and toxic properties",K1150),99)=99,0,Scoring!$E$3),Scoring!$E$3),Scoring!$E$7),Scoring!$E$3),Scoring!$E$5),Scoring!$E$6),Scoring!$E$3)</f>
        <v>0</v>
      </c>
      <c r="W1150" s="78">
        <f>IF(IFERROR(SEARCH("vPvB",P1150),99)=99,IF(IFERROR(SEARCH("suspected pbt/vPvB",S1150),99)=99,IF(IFERROR(SEARCH("vPvB",S1150),99)=99,IF(IFERROR(SEARCH("concluded to be a vPvB",S1150),99)=99,IF(IFERROR(SEARCH("identified as vPvB",K1150),99)=99,IF(IFERROR(SEARCH("concluded to be a vPvB",K1150),99)=99,IF(IFERROR(SEARCH("concluded to be both pbt and vPvB",S1150),99)=99,IF(IFERROR(SEARCH("concluded to be both pbt and vPvB",K1150),99)=99,0,Scoring!$E$5),Scoring!$E$5),Scoring!$E$5),Scoring!$E$5),Scoring!$E$5),Scoring!$E$4),Scoring!$E$6),Scoring!$E$4)</f>
        <v>0</v>
      </c>
      <c r="X1150" s="78">
        <f>IF(IFERROR(SEARCH("H410",N1150),99)=99,IF(IFERROR(SEARCH("H410",O1150),99)=99,IF(IFERROR(SEARCH("H410",Q1150),99)=99,IF(IFERROR(SEARCH("H410",M1150),99)=99,IF(IFERROR(SEARCH("H410",R1150),99)=99,IF(IFERROR(SEARCH("H411",N1150),99)=99,IF(IFERROR(SEARCH("H411",O1150),99)=99,IF(IFERROR(SEARCH("H411",Q1150),99)=99,IF(IFERROR(SEARCH("H411",M1150),99)=99,IF(IFERROR(SEARCH("H411",R1150),99)=99,IF(IFERROR(SEARCH("H413",N1150),99)=99,IF(IFERROR(SEARCH("H413",O1150),99)=99,IF(IFERROR(SEARCH("H413",Q1150),99)=99,IF(IFERROR(SEARCH("H413",M1150),99)=99,IF(IFERROR(SEARCH("H413",R1150),99)=99,IF(IFERROR(SEARCH("H412",N1150),99)=99,IF(IFERROR(SEARCH("H412",O1150),99)=99,IF(IFERROR(SEARCH("H412",Q1150),99)=99,IF(IFERROR(SEARCH("H412",M1150),99)=99,IF(IFERROR(SEARCH("H412",R1150),99)=99,0,Scoring!$E$2),Scoring!$E$2),Scoring!$E$2),Scoring!$E$2),Scoring!$E$2),Scoring!$E$2),Scoring!$E$2),Scoring!$E$2),Scoring!$E$2),Scoring!$E$2),Scoring!$E$2),Scoring!$E$2),Scoring!$E$2),Scoring!$E$2),Scoring!$E$2),Scoring!$E$2),Scoring!$E$2),Scoring!$E$2),Scoring!$E$2),Scoring!$E$2)</f>
        <v>0</v>
      </c>
      <c r="Y1150" s="78">
        <f>IF(IFERROR(SEARCH("CMR",K1150),99)=99,IF(IFERROR(SEARCH("Suspected CMR",S1150),99)=99,IF(IFERROR(SEARCH("CMR",S1150),99)=99,0,Scoring!$E$8),Scoring!$E$9),Scoring!$E$8)</f>
        <v>0</v>
      </c>
      <c r="Z1150" s="78">
        <f>IF(IFERROR(SEARCH("H350",N1150),99)=99,IF(IFERROR(SEARCH("H350",O1150),99)=99,IF(IFERROR(SEARCH("H350",Q1150),99)=99,IF(IFERROR(SEARCH("H350",M1150),99)=99,IF(IFERROR(SEARCH("H350",R1150),99)=99,IF(IFERROR(SEARCH("H351",N1150),99)=99,IF(IFERROR(SEARCH("H351",O1150),99)=99,IF(IFERROR(SEARCH("H351",Q1150),99)=99,IF(IFERROR(SEARCH("H351",M1150),99)=99,IF(IFERROR(SEARCH("H351",R1150),99)=99,IF(IFERROR(SEARCH("carcinogenic",P1150),99)=99,IF(IFERROR(SEARCH("suspected carcinogenic",S1150),99)=99,0,Scoring!$E$12),Scoring!$E$11),Scoring!$E$10),Scoring!$E$10),Scoring!$E$10),Scoring!$E$10),Scoring!$E$10),Scoring!$E$10),Scoring!$E$10),Scoring!$E$10),Scoring!$E$10),Scoring!$E$10)</f>
        <v>0</v>
      </c>
      <c r="AA1150" s="78">
        <f>IF(IFERROR(SEARCH("H340",N1150),99)=99,IF(IFERROR(SEARCH("H340",O1150),99)=99,IF(IFERROR(SEARCH("H340",Q1150),99)=99,IF(IFERROR(SEARCH("H340",M1150),99)=99,IF(IFERROR(SEARCH("H340",R1150),99)=99,IF(IFERROR(SEARCH("H341",N1150),99)=99,IF(IFERROR(SEARCH("H341",O1150),99)=99,IF(IFERROR(SEARCH("H341",Q1150),99)=99,IF(IFERROR(SEARCH("H341",M1150),99)=99,IF(IFERROR(SEARCH("H341",R1150),99)=99,IF(IFERROR(SEARCH("mutagenic",P1150),99)=99,IF(IFERROR(SEARCH("suspected mutagenic",S1150),99)=99,0,Scoring!$E$15),Scoring!$E$14),Scoring!$E$13),Scoring!$E$13),Scoring!$E$13),Scoring!$E$13),Scoring!$E$13),Scoring!$E$13),Scoring!$E$13),Scoring!$E$13),Scoring!$E$13),Scoring!$E$13)</f>
        <v>0</v>
      </c>
      <c r="AB1150" s="78">
        <f>IF(IFERROR(SEARCH("H360",N1150),99)=99,IF(IFERROR(SEARCH("H360",O1150),99)=99,IF(IFERROR(SEARCH("H360",Q1150),99)=99,IF(IFERROR(SEARCH("H360",M1150),99)=99,IF(IFERROR(SEARCH("H360",R1150),99)=99,IF(IFERROR(SEARCH("H361",N1150),99)=99,IF(IFERROR(SEARCH("H361",O1150),99)=99,IF(IFERROR(SEARCH("H361",Q1150),99)=99,IF(IFERROR(SEARCH("H361",M1150),99)=99,IF(IFERROR(SEARCH("H361",R1150),99)=99,IF(IFERROR(SEARCH("reproduction",P1150),99)=99,IF(IFERROR(SEARCH("suspected reprotoxic",S1150),99)=99,IF(IFERROR(SEARCH("reprotoxic",S1150),99)=99,IF(IFERROR(SEARCH("reprotoxic",K1150),99)=99,0,Scoring!$E$18),Scoring!$E$18),Scoring!$E$19),Scoring!$E$17),Scoring!$E$16),Scoring!$E$16),Scoring!$E$16),Scoring!$E$16),Scoring!$E$16),Scoring!$E$16),Scoring!$E$16),Scoring!$E$16),Scoring!$E$16),Scoring!$E$16)</f>
        <v>0</v>
      </c>
      <c r="AC1150" s="78">
        <f>IF(IFERROR(SEARCH("57f",L1150),99)=99,IF(IFERROR(SEARCH("57(f)",P1150),99)=99,0,Scoring!$E$20),Scoring!$E$20)</f>
        <v>0</v>
      </c>
      <c r="AD1150" s="78">
        <f>IF(IFERROR(SEARCH("CAT1",T1150),99)=99,IF(IFERROR(SEARCH("CAT2",T1150),99)=99,IF(IFERROR(SEARCH("CAT3",T1150),99)=99,IF(IFERROR(SEARCH("concluded to be endocrine",K1150),99)=99,IF(IFERROR(SEARCH("categorised as endocrine",K1150),99)=99,IF(IFERROR(SEARCH("endocrine disrupting",P1150),99)=99,IF(IFERROR(SEARCH("endocrine disrupting",K1150),99)=99,IF(IFERROR(SEARCH("suspected endocrine",S1150),99)=99,IF(IFERROR(SEARCH("potential endocrine",S1150),99)=99,0,Scoring!$E$25),Scoring!$E$25),Scoring!$E$24),Scoring!$E$24),Scoring!$E$24),Scoring!$E$24),Scoring!$E$23),Scoring!$E$22),Scoring!$E$21)</f>
        <v>1</v>
      </c>
      <c r="AE1150" s="78">
        <f>IF(IFERROR(SEARCH("suspected sensitiser",S1150),99)=99,IF(IFERROR(SEARCH("sensitiser",S1150),99)=99,IF(IFERROR(SEARCH("other hazard based concern",S1150),99)=99,0,Scoring!$E$28),Scoring!$E$26),Scoring!$E$27)</f>
        <v>0</v>
      </c>
      <c r="AF1150" s="78">
        <f>IF(IFERROR(M1150,1)=1,IF(IFERROR(N1150,1)=1,IF(IFERROR(O1150,1)=1,IF(IFERROR(Q1150,1)=1,IF(IFERROR(R1150,1)=1,IF(IFERROR(T1150,1)=1,IF(IFERROR(K1150,1)=1,IF(IFERROR(P1150,1)=1,IF(IFERROR(S1150,1)=1,Scoring!$E$29,0),0),0),0),0),0),0),0),0)</f>
        <v>0</v>
      </c>
      <c r="AG1150" s="78">
        <f t="shared" si="79"/>
        <v>1</v>
      </c>
      <c r="AI1150" s="93"/>
      <c r="AJ1150" s="94"/>
      <c r="AK1150" s="76"/>
      <c r="AL1150" s="75"/>
      <c r="AN1150" s="79"/>
      <c r="AO1150" s="79"/>
      <c r="AP1150" s="79"/>
      <c r="AQ1150" s="79"/>
      <c r="AR1150" s="79"/>
      <c r="AS1150" s="78"/>
      <c r="AU1150" s="79">
        <f>IF(IFERROR(F1150,99)=99,IF(IFERROR(G1150,99)=99,IF(IFERROR(H1150,99)=99,IF(IFERROR(I1150,99)=99,IF(IFERROR(E1150,99)=99,IF(IFERROR(J1150,99)=99,0,Scoring!$B$7),Scoring!$B$3),Scoring!$B$2),Scoring!$B$6),Scoring!$B$5),Scoring!$B$4)</f>
        <v>0.3</v>
      </c>
      <c r="AV1150" s="78">
        <f t="shared" si="80"/>
        <v>0.3</v>
      </c>
      <c r="AW1150" s="78"/>
      <c r="AX1150" s="66"/>
      <c r="AY1150" s="78"/>
      <c r="AZ1150" s="76"/>
      <c r="BB1150" s="76"/>
    </row>
    <row r="1151" spans="1:54" x14ac:dyDescent="0.25">
      <c r="A1151" s="89" t="s">
        <v>7293</v>
      </c>
      <c r="B1151" s="89" t="s">
        <v>30</v>
      </c>
      <c r="C1151" s="89" t="s">
        <v>30</v>
      </c>
      <c r="D1151" s="89" t="s">
        <v>7294</v>
      </c>
      <c r="E1151" s="76" t="e">
        <f>IF(C1151="-",IF(A1151="-",VLOOKUP(D1151,'sin-list 180320_update'!$C$2:$C$835,1,FALSE),VLOOKUP(A1151,'sin-list 180320_update'!$A$2:$A$835,1,FALSE)),VLOOKUP(C1151,'sin-list 180320_update'!$B$2:$B$835,1,FALSE))</f>
        <v>#N/A</v>
      </c>
      <c r="F1151" s="76" t="e">
        <f>IF($C1151="-",IF($A1151="-",VLOOKUP($D1151,'REACH Bilaga XVII_update'!$A$5:$A$131,1,FALSE),VLOOKUP($A1151,'REACH Bilaga XVII_update'!$C$5:$C$131,1,FALSE)),VLOOKUP($C1151,'REACH Bilaga XVII_update'!$B$5:$B$131,1,FALSE))</f>
        <v>#N/A</v>
      </c>
      <c r="G1151" s="76" t="e">
        <f>IF($C1151="-",IF($A1151="-",VLOOKUP($D1151,' REACH Bilaga 59_update'!$A$5:$A$210,1,FALSE),VLOOKUP($A1151,' REACH Bilaga 59_update'!$D$5:$D$210,1,FALSE)),VLOOKUP($C1151,' REACH Bilaga 59_update'!$C$5:$C$210,1,FALSE))</f>
        <v>#N/A</v>
      </c>
      <c r="H1151" s="76" t="e">
        <f>IF($C1151="-",IF($A1151="-",VLOOKUP($D1151,'REACH Bilaga XIV_update'!$A$5:$A$110,1,FALSE),VLOOKUP($A1151,'REACH Bilaga XIV_update'!$D$5:$D$110,1,FALSE)),VLOOKUP($C1151,'REACH Bilaga XIV_update'!$C$5:$C$110,1,FALSE))</f>
        <v>#N/A</v>
      </c>
      <c r="I1151" s="76" t="e">
        <f>IF($C1151="-",IF($A1151="-",VLOOKUP($D1151,CoRAP_update!$A$5:$A$376,1,FALSE),VLOOKUP($A1151,CoRAP_update!$D$5:$D$376,1,FALSE)),VLOOKUP($C1151,CoRAP_update!$C$5:$C$376,1,FALSE))</f>
        <v>#N/A</v>
      </c>
      <c r="J1151" s="76" t="str">
        <f>IF($C1151="-",IF($A1151="-",VLOOKUP($D1151,EDC_update!$C$2:$C$450,1,FALSE),VLOOKUP($A1151,EDC_update!$B$2:$B$450,1,FALSE)),VLOOKUP($C1151,EDC_update!$L$2:$L$450,1,FALSE))</f>
        <v>NoCAS 087</v>
      </c>
      <c r="K1151" s="76" t="e">
        <f>IF($C1151="-",IF($A1151="-",IF(VLOOKUP($D1151,'sin-list 180320_update'!$C$2:$S$835,3,FALSE)="",NA(),VLOOKUP($D1151,'sin-list 180320_update'!$C$2:$S$835,3,FALSE)),IF(VLOOKUP($A1151,'sin-list 180320_update'!$A$2:$S$835,5,FALSE)="",NA(),VLOOKUP($A1151,'sin-list 180320_update'!$A$2:$S$835,5,FALSE))),IF(VLOOKUP($C1151,'sin-list 180320_update'!$B$2:$S$835,4,FALSE)="",NA(),VLOOKUP($C1151,'sin-list 180320_update'!$B$2:$S$835,4,FALSE)))</f>
        <v>#N/A</v>
      </c>
      <c r="L1151" s="76" t="e">
        <f>IF($C1151="-",IF($A1151="-",VLOOKUP($D1151,'sin-list 180320_update'!$C$2:$S$835,6,FALSE),VLOOKUP($A1151,'sin-list 180320_update'!$A$2:$S$835,8,FALSE)),VLOOKUP($C1151,'sin-list 180320_update'!$B$2:$S$835,7,FALSE))</f>
        <v>#N/A</v>
      </c>
      <c r="M1151" s="76" t="e">
        <f>IF($C1151="-",IF($A1151="-",IF(VLOOKUP($D1151,'sin-list 180320_update'!$C$2:$S$835,8,FALSE)="",NA(),VLOOKUP($D1151,'sin-list 180320_update'!$C$2:$S$835,8,FALSE)),IF(VLOOKUP($A1151,'sin-list 180320_update'!$A$2:$S$835,10,FALSE)="",NA(),VLOOKUP($A1151,'sin-list 180320_update'!$A$2:$S$835,10,FALSE))),IF(VLOOKUP($C1151,'sin-list 180320_update'!$B$2:$S$835,9,FALSE)="",NA(),VLOOKUP($C1151,'sin-list 180320_update'!$B$2:$S$835,9,FALSE)))</f>
        <v>#N/A</v>
      </c>
      <c r="N1151" s="76" t="e">
        <f>IF($C1151="-",IF($A1151="-",IF(VLOOKUP($D1151,'REACH Bilaga XVII_update'!$A$5:$E$131,4,FALSE)="",NA(),VLOOKUP($D1151,'REACH Bilaga XVII_update'!$A$5:$E$131,4,FALSE)),IF(VLOOKUP($A1151,'REACH Bilaga XVII_update'!$C$5:$D$131,2,FALSE)="",NA(),VLOOKUP($A1151,'REACH Bilaga XVII_update'!$C$5:$D$131,2,FALSE))),IF(VLOOKUP($C1151,'REACH Bilaga XVII_update'!$B$5:$D$131,3,FALSE)="",NA(),VLOOKUP($C1151,'REACH Bilaga XVII_update'!$B$5:$D$131,3,FALSE)))</f>
        <v>#N/A</v>
      </c>
      <c r="O1151" s="76" t="e">
        <f>IF($C1151="-",IF($A1151="-",IF(VLOOKUP($D1151,' REACH Bilaga 59_update'!$A$5:$E$210,5,FALSE)="",NA(),VLOOKUP($D1151,' REACH Bilaga 59_update'!$A$5:$E$210,5,FALSE)),IF(VLOOKUP($A1151,' REACH Bilaga 59_update'!$D$5:$E$210,2,FALSE)="",NA(),VLOOKUP($A1151,' REACH Bilaga 59_update'!$D$5:$E$210,2,FALSE))),IF(VLOOKUP($C1151,' REACH Bilaga 59_update'!$C$5:$E$210,3,FALSE)="",NA(),VLOOKUP($C1151,' REACH Bilaga 59_update'!$C$5:$E$210,3,FALSE)))</f>
        <v>#N/A</v>
      </c>
      <c r="P1151" s="76" t="e">
        <f>IF(C1151="-",IF(A1151="-",IFERROR(VLOOKUP($D1151,' REACH Bilaga 59_update'!$A$5:$F$210,MATCH(Sammanfattning!P$1,' REACH Bilaga 59_update'!$A$4:$F$4,0),FALSE),VLOOKUP($D1151,'REACH Bilaga XIV_update'!$A$4:$H$110,MATCH(Sammanfattning!P$1,'REACH Bilaga XIV_update'!$A$4:$H$4,0),FALSE)),IFERROR(VLOOKUP($A1151,' REACH Bilaga 59_update'!$D$5:$F$210,MATCH(Sammanfattning!P$1,' REACH Bilaga 59_update'!$D$4:$F$4,0),FALSE),VLOOKUP($A1151,'REACH Bilaga XIV_update'!$D$4:$H$110,MATCH(Sammanfattning!P$1,'REACH Bilaga XIV_update'!$D$4:$H$4,0),FALSE))),IFERROR(VLOOKUP($C1151,' REACH Bilaga 59_update'!$C$5:$F$210,MATCH(Sammanfattning!P$1,' REACH Bilaga 59_update'!$C$4:$F$4,0),FALSE),VLOOKUP($C1151,'REACH Bilaga XIV_update'!$C$4:$H$110,MATCH(Sammanfattning!P$1,'REACH Bilaga XIV_update'!$C$4:$H$4,0),FALSE)))</f>
        <v>#N/A</v>
      </c>
      <c r="Q1151" s="76" t="e">
        <f>IF($C1151="-",IF($A1151="-",IF(VLOOKUP($D1151,'REACH Bilaga XIV_update'!$A$5:$I$110,9,FALSE)="",NA(),VLOOKUP($D1151,'REACH Bilaga XIV_update'!$A$5:$I$110,9,FALSE)),IF(VLOOKUP($A1151,'REACH Bilaga XIV_update'!$D$5:$I$110,6,FALSE)="",NA(),VLOOKUP($A1151,'REACH Bilaga XIV_update'!$D$5:$I$110,6,FALSE))),IF(VLOOKUP($C1151,'REACH Bilaga XIV_update'!$C$5:$I$110,7,FALSE)="",NA(),VLOOKUP($C1151,'REACH Bilaga XIV_update'!$C$5:$I$110,7,FALSE)))</f>
        <v>#N/A</v>
      </c>
      <c r="R1151" s="76" t="e">
        <f>IF($C1151="-",IF($A1151="-",IF(VLOOKUP($D1151,CoRAP_update!$A$5:$O$376,15,FALSE)="",NA(),VLOOKUP($D1151,CoRAP_update!$A$5:$O$376,15,FALSE)),IF(VLOOKUP($A1151,CoRAP_update!$D$5:$O$376,12,FALSE)="",NA(),VLOOKUP($A1151,CoRAP_update!$D$5:$O$376,12,FALSE))),IF(VLOOKUP($C1151,CoRAP_update!$C$5:$O$376,13,FALSE)="",NA(),VLOOKUP($C1151,CoRAP_update!$C$5:$O$376,13,FALSE)))</f>
        <v>#N/A</v>
      </c>
      <c r="S1151" s="144" t="e">
        <f>IF($C1151="-",IF($A1151="-",VLOOKUP($D1151,CoRAP_update!$A$5:$J$376,MATCH(Sammanfattning!S$1,CoRAP_update!$A$4:$J$4,0),FALSE),VLOOKUP($A1151,CoRAP_update!$D$5:$J$376,MATCH(Sammanfattning!S$1,CoRAP_update!$D$4:$J$4,0),FALSE)),VLOOKUP($C1151,CoRAP_update!$C$5:$J$376,MATCH(Sammanfattning!S$1,CoRAP_update!$C$4:$J$4,0),FALSE))</f>
        <v>#N/A</v>
      </c>
      <c r="T1151" s="76" t="str">
        <f>IF($A1151="-",VLOOKUP($D1151,EDC_update!$C$2:$F$450,4,FALSE),VLOOKUP($A1151,EDC_update!$B$2:$F$450,5,FALSE))</f>
        <v>CAT1</v>
      </c>
      <c r="V1151" s="78">
        <f>IF(IFERROR(SEARCH("PBT",P1151),99)=99,IF(IFERROR(SEARCH("suspected PBT",S1151),99)=99,IF(IFERROR(SEARCH("concluded to be PBT",K1151),99)=99,IF(IFERROR(SEARCH("PBT",S1151),99)=99,IF(IFERROR(SEARCH("PBT cand",L1151),99)=99,IF(IFERROR(SEARCH("PBT",L1151),99)=99,IF(IFERROR(SEARCH("persistent, bioackumulative and toxic properties",K1151),99)=99,0,Scoring!$E$3),Scoring!$E$3),Scoring!$E$7),Scoring!$E$3),Scoring!$E$5),Scoring!$E$6),Scoring!$E$3)</f>
        <v>0</v>
      </c>
      <c r="W1151" s="78">
        <f>IF(IFERROR(SEARCH("vPvB",P1151),99)=99,IF(IFERROR(SEARCH("suspected pbt/vPvB",S1151),99)=99,IF(IFERROR(SEARCH("vPvB",S1151),99)=99,IF(IFERROR(SEARCH("concluded to be a vPvB",S1151),99)=99,IF(IFERROR(SEARCH("identified as vPvB",K1151),99)=99,IF(IFERROR(SEARCH("concluded to be a vPvB",K1151),99)=99,IF(IFERROR(SEARCH("concluded to be both pbt and vPvB",S1151),99)=99,IF(IFERROR(SEARCH("concluded to be both pbt and vPvB",K1151),99)=99,0,Scoring!$E$5),Scoring!$E$5),Scoring!$E$5),Scoring!$E$5),Scoring!$E$5),Scoring!$E$4),Scoring!$E$6),Scoring!$E$4)</f>
        <v>0</v>
      </c>
      <c r="X1151" s="78">
        <f>IF(IFERROR(SEARCH("H410",N1151),99)=99,IF(IFERROR(SEARCH("H410",O1151),99)=99,IF(IFERROR(SEARCH("H410",Q1151),99)=99,IF(IFERROR(SEARCH("H410",M1151),99)=99,IF(IFERROR(SEARCH("H410",R1151),99)=99,IF(IFERROR(SEARCH("H411",N1151),99)=99,IF(IFERROR(SEARCH("H411",O1151),99)=99,IF(IFERROR(SEARCH("H411",Q1151),99)=99,IF(IFERROR(SEARCH("H411",M1151),99)=99,IF(IFERROR(SEARCH("H411",R1151),99)=99,IF(IFERROR(SEARCH("H413",N1151),99)=99,IF(IFERROR(SEARCH("H413",O1151),99)=99,IF(IFERROR(SEARCH("H413",Q1151),99)=99,IF(IFERROR(SEARCH("H413",M1151),99)=99,IF(IFERROR(SEARCH("H413",R1151),99)=99,IF(IFERROR(SEARCH("H412",N1151),99)=99,IF(IFERROR(SEARCH("H412",O1151),99)=99,IF(IFERROR(SEARCH("H412",Q1151),99)=99,IF(IFERROR(SEARCH("H412",M1151),99)=99,IF(IFERROR(SEARCH("H412",R1151),99)=99,0,Scoring!$E$2),Scoring!$E$2),Scoring!$E$2),Scoring!$E$2),Scoring!$E$2),Scoring!$E$2),Scoring!$E$2),Scoring!$E$2),Scoring!$E$2),Scoring!$E$2),Scoring!$E$2),Scoring!$E$2),Scoring!$E$2),Scoring!$E$2),Scoring!$E$2),Scoring!$E$2),Scoring!$E$2),Scoring!$E$2),Scoring!$E$2),Scoring!$E$2)</f>
        <v>0</v>
      </c>
      <c r="Y1151" s="78">
        <f>IF(IFERROR(SEARCH("CMR",K1151),99)=99,IF(IFERROR(SEARCH("Suspected CMR",S1151),99)=99,IF(IFERROR(SEARCH("CMR",S1151),99)=99,0,Scoring!$E$8),Scoring!$E$9),Scoring!$E$8)</f>
        <v>0</v>
      </c>
      <c r="Z1151" s="78">
        <f>IF(IFERROR(SEARCH("H350",N1151),99)=99,IF(IFERROR(SEARCH("H350",O1151),99)=99,IF(IFERROR(SEARCH("H350",Q1151),99)=99,IF(IFERROR(SEARCH("H350",M1151),99)=99,IF(IFERROR(SEARCH("H350",R1151),99)=99,IF(IFERROR(SEARCH("H351",N1151),99)=99,IF(IFERROR(SEARCH("H351",O1151),99)=99,IF(IFERROR(SEARCH("H351",Q1151),99)=99,IF(IFERROR(SEARCH("H351",M1151),99)=99,IF(IFERROR(SEARCH("H351",R1151),99)=99,IF(IFERROR(SEARCH("carcinogenic",P1151),99)=99,IF(IFERROR(SEARCH("suspected carcinogenic",S1151),99)=99,0,Scoring!$E$12),Scoring!$E$11),Scoring!$E$10),Scoring!$E$10),Scoring!$E$10),Scoring!$E$10),Scoring!$E$10),Scoring!$E$10),Scoring!$E$10),Scoring!$E$10),Scoring!$E$10),Scoring!$E$10)</f>
        <v>0</v>
      </c>
      <c r="AA1151" s="78">
        <f>IF(IFERROR(SEARCH("H340",N1151),99)=99,IF(IFERROR(SEARCH("H340",O1151),99)=99,IF(IFERROR(SEARCH("H340",Q1151),99)=99,IF(IFERROR(SEARCH("H340",M1151),99)=99,IF(IFERROR(SEARCH("H340",R1151),99)=99,IF(IFERROR(SEARCH("H341",N1151),99)=99,IF(IFERROR(SEARCH("H341",O1151),99)=99,IF(IFERROR(SEARCH("H341",Q1151),99)=99,IF(IFERROR(SEARCH("H341",M1151),99)=99,IF(IFERROR(SEARCH("H341",R1151),99)=99,IF(IFERROR(SEARCH("mutagenic",P1151),99)=99,IF(IFERROR(SEARCH("suspected mutagenic",S1151),99)=99,0,Scoring!$E$15),Scoring!$E$14),Scoring!$E$13),Scoring!$E$13),Scoring!$E$13),Scoring!$E$13),Scoring!$E$13),Scoring!$E$13),Scoring!$E$13),Scoring!$E$13),Scoring!$E$13),Scoring!$E$13)</f>
        <v>0</v>
      </c>
      <c r="AB1151" s="78">
        <f>IF(IFERROR(SEARCH("H360",N1151),99)=99,IF(IFERROR(SEARCH("H360",O1151),99)=99,IF(IFERROR(SEARCH("H360",Q1151),99)=99,IF(IFERROR(SEARCH("H360",M1151),99)=99,IF(IFERROR(SEARCH("H360",R1151),99)=99,IF(IFERROR(SEARCH("H361",N1151),99)=99,IF(IFERROR(SEARCH("H361",O1151),99)=99,IF(IFERROR(SEARCH("H361",Q1151),99)=99,IF(IFERROR(SEARCH("H361",M1151),99)=99,IF(IFERROR(SEARCH("H361",R1151),99)=99,IF(IFERROR(SEARCH("reproduction",P1151),99)=99,IF(IFERROR(SEARCH("suspected reprotoxic",S1151),99)=99,IF(IFERROR(SEARCH("reprotoxic",S1151),99)=99,IF(IFERROR(SEARCH("reprotoxic",K1151),99)=99,0,Scoring!$E$18),Scoring!$E$18),Scoring!$E$19),Scoring!$E$17),Scoring!$E$16),Scoring!$E$16),Scoring!$E$16),Scoring!$E$16),Scoring!$E$16),Scoring!$E$16),Scoring!$E$16),Scoring!$E$16),Scoring!$E$16),Scoring!$E$16)</f>
        <v>0</v>
      </c>
      <c r="AC1151" s="78">
        <f>IF(IFERROR(SEARCH("57f",L1151),99)=99,IF(IFERROR(SEARCH("57(f)",P1151),99)=99,0,Scoring!$E$20),Scoring!$E$20)</f>
        <v>0</v>
      </c>
      <c r="AD1151" s="78">
        <f>IF(IFERROR(SEARCH("CAT1",T1151),99)=99,IF(IFERROR(SEARCH("CAT2",T1151),99)=99,IF(IFERROR(SEARCH("CAT3",T1151),99)=99,IF(IFERROR(SEARCH("concluded to be endocrine",K1151),99)=99,IF(IFERROR(SEARCH("categorised as endocrine",K1151),99)=99,IF(IFERROR(SEARCH("endocrine disrupting",P1151),99)=99,IF(IFERROR(SEARCH("endocrine disrupting",K1151),99)=99,IF(IFERROR(SEARCH("suspected endocrine",S1151),99)=99,IF(IFERROR(SEARCH("potential endocrine",S1151),99)=99,0,Scoring!$E$25),Scoring!$E$25),Scoring!$E$24),Scoring!$E$24),Scoring!$E$24),Scoring!$E$24),Scoring!$E$23),Scoring!$E$22),Scoring!$E$21)</f>
        <v>1</v>
      </c>
      <c r="AE1151" s="78">
        <f>IF(IFERROR(SEARCH("suspected sensitiser",S1151),99)=99,IF(IFERROR(SEARCH("sensitiser",S1151),99)=99,IF(IFERROR(SEARCH("other hazard based concern",S1151),99)=99,0,Scoring!$E$28),Scoring!$E$26),Scoring!$E$27)</f>
        <v>0</v>
      </c>
      <c r="AF1151" s="78">
        <f>IF(IFERROR(M1151,1)=1,IF(IFERROR(N1151,1)=1,IF(IFERROR(O1151,1)=1,IF(IFERROR(Q1151,1)=1,IF(IFERROR(R1151,1)=1,IF(IFERROR(T1151,1)=1,IF(IFERROR(K1151,1)=1,IF(IFERROR(P1151,1)=1,IF(IFERROR(S1151,1)=1,Scoring!$E$29,0),0),0),0),0),0),0),0),0)</f>
        <v>0</v>
      </c>
      <c r="AG1151" s="78">
        <f t="shared" si="79"/>
        <v>1</v>
      </c>
      <c r="AI1151" s="93"/>
      <c r="AJ1151" s="94"/>
      <c r="AK1151" s="76"/>
      <c r="AL1151" s="75"/>
      <c r="AN1151" s="79"/>
      <c r="AO1151" s="79"/>
      <c r="AP1151" s="79"/>
      <c r="AQ1151" s="79"/>
      <c r="AR1151" s="79"/>
      <c r="AS1151" s="78"/>
      <c r="AU1151" s="79">
        <f>IF(IFERROR(F1151,99)=99,IF(IFERROR(G1151,99)=99,IF(IFERROR(H1151,99)=99,IF(IFERROR(I1151,99)=99,IF(IFERROR(E1151,99)=99,IF(IFERROR(J1151,99)=99,0,Scoring!$B$7),Scoring!$B$3),Scoring!$B$2),Scoring!$B$6),Scoring!$B$5),Scoring!$B$4)</f>
        <v>0.3</v>
      </c>
      <c r="AV1151" s="78">
        <f t="shared" si="80"/>
        <v>0.3</v>
      </c>
      <c r="AW1151" s="78"/>
      <c r="AX1151" s="66"/>
      <c r="AY1151" s="78"/>
      <c r="AZ1151" s="76"/>
      <c r="BB1151" s="76"/>
    </row>
    <row r="1152" spans="1:54" x14ac:dyDescent="0.25">
      <c r="A1152" s="89" t="s">
        <v>7295</v>
      </c>
      <c r="B1152" s="89" t="s">
        <v>30</v>
      </c>
      <c r="C1152" s="89" t="s">
        <v>30</v>
      </c>
      <c r="D1152" s="89" t="s">
        <v>7296</v>
      </c>
      <c r="E1152" s="76" t="e">
        <f>IF(C1152="-",IF(A1152="-",VLOOKUP(D1152,'sin-list 180320_update'!$C$2:$C$835,1,FALSE),VLOOKUP(A1152,'sin-list 180320_update'!$A$2:$A$835,1,FALSE)),VLOOKUP(C1152,'sin-list 180320_update'!$B$2:$B$835,1,FALSE))</f>
        <v>#N/A</v>
      </c>
      <c r="F1152" s="76" t="e">
        <f>IF($C1152="-",IF($A1152="-",VLOOKUP($D1152,'REACH Bilaga XVII_update'!$A$5:$A$131,1,FALSE),VLOOKUP($A1152,'REACH Bilaga XVII_update'!$C$5:$C$131,1,FALSE)),VLOOKUP($C1152,'REACH Bilaga XVII_update'!$B$5:$B$131,1,FALSE))</f>
        <v>#N/A</v>
      </c>
      <c r="G1152" s="76" t="e">
        <f>IF($C1152="-",IF($A1152="-",VLOOKUP($D1152,' REACH Bilaga 59_update'!$A$5:$A$210,1,FALSE),VLOOKUP($A1152,' REACH Bilaga 59_update'!$D$5:$D$210,1,FALSE)),VLOOKUP($C1152,' REACH Bilaga 59_update'!$C$5:$C$210,1,FALSE))</f>
        <v>#N/A</v>
      </c>
      <c r="H1152" s="76" t="e">
        <f>IF($C1152="-",IF($A1152="-",VLOOKUP($D1152,'REACH Bilaga XIV_update'!$A$5:$A$110,1,FALSE),VLOOKUP($A1152,'REACH Bilaga XIV_update'!$D$5:$D$110,1,FALSE)),VLOOKUP($C1152,'REACH Bilaga XIV_update'!$C$5:$C$110,1,FALSE))</f>
        <v>#N/A</v>
      </c>
      <c r="I1152" s="76" t="e">
        <f>IF($C1152="-",IF($A1152="-",VLOOKUP($D1152,CoRAP_update!$A$5:$A$376,1,FALSE),VLOOKUP($A1152,CoRAP_update!$D$5:$D$376,1,FALSE)),VLOOKUP($C1152,CoRAP_update!$C$5:$C$376,1,FALSE))</f>
        <v>#N/A</v>
      </c>
      <c r="J1152" s="76" t="str">
        <f>IF($C1152="-",IF($A1152="-",VLOOKUP($D1152,EDC_update!$C$2:$C$450,1,FALSE),VLOOKUP($A1152,EDC_update!$B$2:$B$450,1,FALSE)),VLOOKUP($C1152,EDC_update!$L$2:$L$450,1,FALSE))</f>
        <v>NoCAS 088</v>
      </c>
      <c r="K1152" s="76" t="e">
        <f>IF($C1152="-",IF($A1152="-",IF(VLOOKUP($D1152,'sin-list 180320_update'!$C$2:$S$835,3,FALSE)="",NA(),VLOOKUP($D1152,'sin-list 180320_update'!$C$2:$S$835,3,FALSE)),IF(VLOOKUP($A1152,'sin-list 180320_update'!$A$2:$S$835,5,FALSE)="",NA(),VLOOKUP($A1152,'sin-list 180320_update'!$A$2:$S$835,5,FALSE))),IF(VLOOKUP($C1152,'sin-list 180320_update'!$B$2:$S$835,4,FALSE)="",NA(),VLOOKUP($C1152,'sin-list 180320_update'!$B$2:$S$835,4,FALSE)))</f>
        <v>#N/A</v>
      </c>
      <c r="L1152" s="76" t="e">
        <f>IF($C1152="-",IF($A1152="-",VLOOKUP($D1152,'sin-list 180320_update'!$C$2:$S$835,6,FALSE),VLOOKUP($A1152,'sin-list 180320_update'!$A$2:$S$835,8,FALSE)),VLOOKUP($C1152,'sin-list 180320_update'!$B$2:$S$835,7,FALSE))</f>
        <v>#N/A</v>
      </c>
      <c r="M1152" s="76" t="e">
        <f>IF($C1152="-",IF($A1152="-",IF(VLOOKUP($D1152,'sin-list 180320_update'!$C$2:$S$835,8,FALSE)="",NA(),VLOOKUP($D1152,'sin-list 180320_update'!$C$2:$S$835,8,FALSE)),IF(VLOOKUP($A1152,'sin-list 180320_update'!$A$2:$S$835,10,FALSE)="",NA(),VLOOKUP($A1152,'sin-list 180320_update'!$A$2:$S$835,10,FALSE))),IF(VLOOKUP($C1152,'sin-list 180320_update'!$B$2:$S$835,9,FALSE)="",NA(),VLOOKUP($C1152,'sin-list 180320_update'!$B$2:$S$835,9,FALSE)))</f>
        <v>#N/A</v>
      </c>
      <c r="N1152" s="76" t="e">
        <f>IF($C1152="-",IF($A1152="-",IF(VLOOKUP($D1152,'REACH Bilaga XVII_update'!$A$5:$E$131,4,FALSE)="",NA(),VLOOKUP($D1152,'REACH Bilaga XVII_update'!$A$5:$E$131,4,FALSE)),IF(VLOOKUP($A1152,'REACH Bilaga XVII_update'!$C$5:$D$131,2,FALSE)="",NA(),VLOOKUP($A1152,'REACH Bilaga XVII_update'!$C$5:$D$131,2,FALSE))),IF(VLOOKUP($C1152,'REACH Bilaga XVII_update'!$B$5:$D$131,3,FALSE)="",NA(),VLOOKUP($C1152,'REACH Bilaga XVII_update'!$B$5:$D$131,3,FALSE)))</f>
        <v>#N/A</v>
      </c>
      <c r="O1152" s="76" t="e">
        <f>IF($C1152="-",IF($A1152="-",IF(VLOOKUP($D1152,' REACH Bilaga 59_update'!$A$5:$E$210,5,FALSE)="",NA(),VLOOKUP($D1152,' REACH Bilaga 59_update'!$A$5:$E$210,5,FALSE)),IF(VLOOKUP($A1152,' REACH Bilaga 59_update'!$D$5:$E$210,2,FALSE)="",NA(),VLOOKUP($A1152,' REACH Bilaga 59_update'!$D$5:$E$210,2,FALSE))),IF(VLOOKUP($C1152,' REACH Bilaga 59_update'!$C$5:$E$210,3,FALSE)="",NA(),VLOOKUP($C1152,' REACH Bilaga 59_update'!$C$5:$E$210,3,FALSE)))</f>
        <v>#N/A</v>
      </c>
      <c r="P1152" s="76" t="e">
        <f>IF(C1152="-",IF(A1152="-",IFERROR(VLOOKUP($D1152,' REACH Bilaga 59_update'!$A$5:$F$210,MATCH(Sammanfattning!P$1,' REACH Bilaga 59_update'!$A$4:$F$4,0),FALSE),VLOOKUP($D1152,'REACH Bilaga XIV_update'!$A$4:$H$110,MATCH(Sammanfattning!P$1,'REACH Bilaga XIV_update'!$A$4:$H$4,0),FALSE)),IFERROR(VLOOKUP($A1152,' REACH Bilaga 59_update'!$D$5:$F$210,MATCH(Sammanfattning!P$1,' REACH Bilaga 59_update'!$D$4:$F$4,0),FALSE),VLOOKUP($A1152,'REACH Bilaga XIV_update'!$D$4:$H$110,MATCH(Sammanfattning!P$1,'REACH Bilaga XIV_update'!$D$4:$H$4,0),FALSE))),IFERROR(VLOOKUP($C1152,' REACH Bilaga 59_update'!$C$5:$F$210,MATCH(Sammanfattning!P$1,' REACH Bilaga 59_update'!$C$4:$F$4,0),FALSE),VLOOKUP($C1152,'REACH Bilaga XIV_update'!$C$4:$H$110,MATCH(Sammanfattning!P$1,'REACH Bilaga XIV_update'!$C$4:$H$4,0),FALSE)))</f>
        <v>#N/A</v>
      </c>
      <c r="Q1152" s="76" t="e">
        <f>IF($C1152="-",IF($A1152="-",IF(VLOOKUP($D1152,'REACH Bilaga XIV_update'!$A$5:$I$110,9,FALSE)="",NA(),VLOOKUP($D1152,'REACH Bilaga XIV_update'!$A$5:$I$110,9,FALSE)),IF(VLOOKUP($A1152,'REACH Bilaga XIV_update'!$D$5:$I$110,6,FALSE)="",NA(),VLOOKUP($A1152,'REACH Bilaga XIV_update'!$D$5:$I$110,6,FALSE))),IF(VLOOKUP($C1152,'REACH Bilaga XIV_update'!$C$5:$I$110,7,FALSE)="",NA(),VLOOKUP($C1152,'REACH Bilaga XIV_update'!$C$5:$I$110,7,FALSE)))</f>
        <v>#N/A</v>
      </c>
      <c r="R1152" s="76" t="e">
        <f>IF($C1152="-",IF($A1152="-",IF(VLOOKUP($D1152,CoRAP_update!$A$5:$O$376,15,FALSE)="",NA(),VLOOKUP($D1152,CoRAP_update!$A$5:$O$376,15,FALSE)),IF(VLOOKUP($A1152,CoRAP_update!$D$5:$O$376,12,FALSE)="",NA(),VLOOKUP($A1152,CoRAP_update!$D$5:$O$376,12,FALSE))),IF(VLOOKUP($C1152,CoRAP_update!$C$5:$O$376,13,FALSE)="",NA(),VLOOKUP($C1152,CoRAP_update!$C$5:$O$376,13,FALSE)))</f>
        <v>#N/A</v>
      </c>
      <c r="S1152" s="144" t="e">
        <f>IF($C1152="-",IF($A1152="-",VLOOKUP($D1152,CoRAP_update!$A$5:$J$376,MATCH(Sammanfattning!S$1,CoRAP_update!$A$4:$J$4,0),FALSE),VLOOKUP($A1152,CoRAP_update!$D$5:$J$376,MATCH(Sammanfattning!S$1,CoRAP_update!$D$4:$J$4,0),FALSE)),VLOOKUP($C1152,CoRAP_update!$C$5:$J$376,MATCH(Sammanfattning!S$1,CoRAP_update!$C$4:$J$4,0),FALSE))</f>
        <v>#N/A</v>
      </c>
      <c r="T1152" s="76" t="str">
        <f>IF($A1152="-",VLOOKUP($D1152,EDC_update!$C$2:$F$450,4,FALSE),VLOOKUP($A1152,EDC_update!$B$2:$F$450,5,FALSE))</f>
        <v>CAT1</v>
      </c>
      <c r="V1152" s="78">
        <f>IF(IFERROR(SEARCH("PBT",P1152),99)=99,IF(IFERROR(SEARCH("suspected PBT",S1152),99)=99,IF(IFERROR(SEARCH("concluded to be PBT",K1152),99)=99,IF(IFERROR(SEARCH("PBT",S1152),99)=99,IF(IFERROR(SEARCH("PBT cand",L1152),99)=99,IF(IFERROR(SEARCH("PBT",L1152),99)=99,IF(IFERROR(SEARCH("persistent, bioackumulative and toxic properties",K1152),99)=99,0,Scoring!$E$3),Scoring!$E$3),Scoring!$E$7),Scoring!$E$3),Scoring!$E$5),Scoring!$E$6),Scoring!$E$3)</f>
        <v>0</v>
      </c>
      <c r="W1152" s="78">
        <f>IF(IFERROR(SEARCH("vPvB",P1152),99)=99,IF(IFERROR(SEARCH("suspected pbt/vPvB",S1152),99)=99,IF(IFERROR(SEARCH("vPvB",S1152),99)=99,IF(IFERROR(SEARCH("concluded to be a vPvB",S1152),99)=99,IF(IFERROR(SEARCH("identified as vPvB",K1152),99)=99,IF(IFERROR(SEARCH("concluded to be a vPvB",K1152),99)=99,IF(IFERROR(SEARCH("concluded to be both pbt and vPvB",S1152),99)=99,IF(IFERROR(SEARCH("concluded to be both pbt and vPvB",K1152),99)=99,0,Scoring!$E$5),Scoring!$E$5),Scoring!$E$5),Scoring!$E$5),Scoring!$E$5),Scoring!$E$4),Scoring!$E$6),Scoring!$E$4)</f>
        <v>0</v>
      </c>
      <c r="X1152" s="78">
        <f>IF(IFERROR(SEARCH("H410",N1152),99)=99,IF(IFERROR(SEARCH("H410",O1152),99)=99,IF(IFERROR(SEARCH("H410",Q1152),99)=99,IF(IFERROR(SEARCH("H410",M1152),99)=99,IF(IFERROR(SEARCH("H410",R1152),99)=99,IF(IFERROR(SEARCH("H411",N1152),99)=99,IF(IFERROR(SEARCH("H411",O1152),99)=99,IF(IFERROR(SEARCH("H411",Q1152),99)=99,IF(IFERROR(SEARCH("H411",M1152),99)=99,IF(IFERROR(SEARCH("H411",R1152),99)=99,IF(IFERROR(SEARCH("H413",N1152),99)=99,IF(IFERROR(SEARCH("H413",O1152),99)=99,IF(IFERROR(SEARCH("H413",Q1152),99)=99,IF(IFERROR(SEARCH("H413",M1152),99)=99,IF(IFERROR(SEARCH("H413",R1152),99)=99,IF(IFERROR(SEARCH("H412",N1152),99)=99,IF(IFERROR(SEARCH("H412",O1152),99)=99,IF(IFERROR(SEARCH("H412",Q1152),99)=99,IF(IFERROR(SEARCH("H412",M1152),99)=99,IF(IFERROR(SEARCH("H412",R1152),99)=99,0,Scoring!$E$2),Scoring!$E$2),Scoring!$E$2),Scoring!$E$2),Scoring!$E$2),Scoring!$E$2),Scoring!$E$2),Scoring!$E$2),Scoring!$E$2),Scoring!$E$2),Scoring!$E$2),Scoring!$E$2),Scoring!$E$2),Scoring!$E$2),Scoring!$E$2),Scoring!$E$2),Scoring!$E$2),Scoring!$E$2),Scoring!$E$2),Scoring!$E$2)</f>
        <v>0</v>
      </c>
      <c r="Y1152" s="78">
        <f>IF(IFERROR(SEARCH("CMR",K1152),99)=99,IF(IFERROR(SEARCH("Suspected CMR",S1152),99)=99,IF(IFERROR(SEARCH("CMR",S1152),99)=99,0,Scoring!$E$8),Scoring!$E$9),Scoring!$E$8)</f>
        <v>0</v>
      </c>
      <c r="Z1152" s="78">
        <f>IF(IFERROR(SEARCH("H350",N1152),99)=99,IF(IFERROR(SEARCH("H350",O1152),99)=99,IF(IFERROR(SEARCH("H350",Q1152),99)=99,IF(IFERROR(SEARCH("H350",M1152),99)=99,IF(IFERROR(SEARCH("H350",R1152),99)=99,IF(IFERROR(SEARCH("H351",N1152),99)=99,IF(IFERROR(SEARCH("H351",O1152),99)=99,IF(IFERROR(SEARCH("H351",Q1152),99)=99,IF(IFERROR(SEARCH("H351",M1152),99)=99,IF(IFERROR(SEARCH("H351",R1152),99)=99,IF(IFERROR(SEARCH("carcinogenic",P1152),99)=99,IF(IFERROR(SEARCH("suspected carcinogenic",S1152),99)=99,0,Scoring!$E$12),Scoring!$E$11),Scoring!$E$10),Scoring!$E$10),Scoring!$E$10),Scoring!$E$10),Scoring!$E$10),Scoring!$E$10),Scoring!$E$10),Scoring!$E$10),Scoring!$E$10),Scoring!$E$10)</f>
        <v>0</v>
      </c>
      <c r="AA1152" s="78">
        <f>IF(IFERROR(SEARCH("H340",N1152),99)=99,IF(IFERROR(SEARCH("H340",O1152),99)=99,IF(IFERROR(SEARCH("H340",Q1152),99)=99,IF(IFERROR(SEARCH("H340",M1152),99)=99,IF(IFERROR(SEARCH("H340",R1152),99)=99,IF(IFERROR(SEARCH("H341",N1152),99)=99,IF(IFERROR(SEARCH("H341",O1152),99)=99,IF(IFERROR(SEARCH("H341",Q1152),99)=99,IF(IFERROR(SEARCH("H341",M1152),99)=99,IF(IFERROR(SEARCH("H341",R1152),99)=99,IF(IFERROR(SEARCH("mutagenic",P1152),99)=99,IF(IFERROR(SEARCH("suspected mutagenic",S1152),99)=99,0,Scoring!$E$15),Scoring!$E$14),Scoring!$E$13),Scoring!$E$13),Scoring!$E$13),Scoring!$E$13),Scoring!$E$13),Scoring!$E$13),Scoring!$E$13),Scoring!$E$13),Scoring!$E$13),Scoring!$E$13)</f>
        <v>0</v>
      </c>
      <c r="AB1152" s="78">
        <f>IF(IFERROR(SEARCH("H360",N1152),99)=99,IF(IFERROR(SEARCH("H360",O1152),99)=99,IF(IFERROR(SEARCH("H360",Q1152),99)=99,IF(IFERROR(SEARCH("H360",M1152),99)=99,IF(IFERROR(SEARCH("H360",R1152),99)=99,IF(IFERROR(SEARCH("H361",N1152),99)=99,IF(IFERROR(SEARCH("H361",O1152),99)=99,IF(IFERROR(SEARCH("H361",Q1152),99)=99,IF(IFERROR(SEARCH("H361",M1152),99)=99,IF(IFERROR(SEARCH("H361",R1152),99)=99,IF(IFERROR(SEARCH("reproduction",P1152),99)=99,IF(IFERROR(SEARCH("suspected reprotoxic",S1152),99)=99,IF(IFERROR(SEARCH("reprotoxic",S1152),99)=99,IF(IFERROR(SEARCH("reprotoxic",K1152),99)=99,0,Scoring!$E$18),Scoring!$E$18),Scoring!$E$19),Scoring!$E$17),Scoring!$E$16),Scoring!$E$16),Scoring!$E$16),Scoring!$E$16),Scoring!$E$16),Scoring!$E$16),Scoring!$E$16),Scoring!$E$16),Scoring!$E$16),Scoring!$E$16)</f>
        <v>0</v>
      </c>
      <c r="AC1152" s="78">
        <f>IF(IFERROR(SEARCH("57f",L1152),99)=99,IF(IFERROR(SEARCH("57(f)",P1152),99)=99,0,Scoring!$E$20),Scoring!$E$20)</f>
        <v>0</v>
      </c>
      <c r="AD1152" s="78">
        <f>IF(IFERROR(SEARCH("CAT1",T1152),99)=99,IF(IFERROR(SEARCH("CAT2",T1152),99)=99,IF(IFERROR(SEARCH("CAT3",T1152),99)=99,IF(IFERROR(SEARCH("concluded to be endocrine",K1152),99)=99,IF(IFERROR(SEARCH("categorised as endocrine",K1152),99)=99,IF(IFERROR(SEARCH("endocrine disrupting",P1152),99)=99,IF(IFERROR(SEARCH("endocrine disrupting",K1152),99)=99,IF(IFERROR(SEARCH("suspected endocrine",S1152),99)=99,IF(IFERROR(SEARCH("potential endocrine",S1152),99)=99,0,Scoring!$E$25),Scoring!$E$25),Scoring!$E$24),Scoring!$E$24),Scoring!$E$24),Scoring!$E$24),Scoring!$E$23),Scoring!$E$22),Scoring!$E$21)</f>
        <v>1</v>
      </c>
      <c r="AE1152" s="78">
        <f>IF(IFERROR(SEARCH("suspected sensitiser",S1152),99)=99,IF(IFERROR(SEARCH("sensitiser",S1152),99)=99,IF(IFERROR(SEARCH("other hazard based concern",S1152),99)=99,0,Scoring!$E$28),Scoring!$E$26),Scoring!$E$27)</f>
        <v>0</v>
      </c>
      <c r="AF1152" s="78">
        <f>IF(IFERROR(M1152,1)=1,IF(IFERROR(N1152,1)=1,IF(IFERROR(O1152,1)=1,IF(IFERROR(Q1152,1)=1,IF(IFERROR(R1152,1)=1,IF(IFERROR(T1152,1)=1,IF(IFERROR(K1152,1)=1,IF(IFERROR(P1152,1)=1,IF(IFERROR(S1152,1)=1,Scoring!$E$29,0),0),0),0),0),0),0),0),0)</f>
        <v>0</v>
      </c>
      <c r="AG1152" s="78">
        <f t="shared" si="79"/>
        <v>1</v>
      </c>
      <c r="AI1152" s="93"/>
      <c r="AJ1152" s="94"/>
      <c r="AK1152" s="76"/>
      <c r="AL1152" s="75"/>
      <c r="AN1152" s="79"/>
      <c r="AO1152" s="79"/>
      <c r="AP1152" s="79"/>
      <c r="AQ1152" s="79"/>
      <c r="AR1152" s="79"/>
      <c r="AS1152" s="78"/>
      <c r="AU1152" s="79">
        <f>IF(IFERROR(F1152,99)=99,IF(IFERROR(G1152,99)=99,IF(IFERROR(H1152,99)=99,IF(IFERROR(I1152,99)=99,IF(IFERROR(E1152,99)=99,IF(IFERROR(J1152,99)=99,0,Scoring!$B$7),Scoring!$B$3),Scoring!$B$2),Scoring!$B$6),Scoring!$B$5),Scoring!$B$4)</f>
        <v>0.3</v>
      </c>
      <c r="AV1152" s="78">
        <f t="shared" si="80"/>
        <v>0.3</v>
      </c>
      <c r="AW1152" s="78"/>
      <c r="AX1152" s="66"/>
      <c r="AY1152" s="78"/>
      <c r="AZ1152" s="76"/>
      <c r="BB1152" s="76"/>
    </row>
    <row r="1153" spans="1:54" x14ac:dyDescent="0.25">
      <c r="A1153" s="89" t="s">
        <v>7241</v>
      </c>
      <c r="B1153" s="89" t="s">
        <v>30</v>
      </c>
      <c r="C1153" s="89" t="s">
        <v>30</v>
      </c>
      <c r="D1153" s="89" t="s">
        <v>7242</v>
      </c>
      <c r="E1153" s="76" t="e">
        <f>IF(C1153="-",IF(A1153="-",VLOOKUP(D1153,'sin-list 180320_update'!$C$2:$C$835,1,FALSE),VLOOKUP(A1153,'sin-list 180320_update'!$A$2:$A$835,1,FALSE)),VLOOKUP(C1153,'sin-list 180320_update'!$B$2:$B$835,1,FALSE))</f>
        <v>#N/A</v>
      </c>
      <c r="F1153" s="76" t="e">
        <f>IF($C1153="-",IF($A1153="-",VLOOKUP($D1153,'REACH Bilaga XVII_update'!$A$5:$A$131,1,FALSE),VLOOKUP($A1153,'REACH Bilaga XVII_update'!$C$5:$C$131,1,FALSE)),VLOOKUP($C1153,'REACH Bilaga XVII_update'!$B$5:$B$131,1,FALSE))</f>
        <v>#N/A</v>
      </c>
      <c r="G1153" s="76" t="e">
        <f>IF($C1153="-",IF($A1153="-",VLOOKUP($D1153,' REACH Bilaga 59_update'!$A$5:$A$210,1,FALSE),VLOOKUP($A1153,' REACH Bilaga 59_update'!$D$5:$D$210,1,FALSE)),VLOOKUP($C1153,' REACH Bilaga 59_update'!$C$5:$C$210,1,FALSE))</f>
        <v>#N/A</v>
      </c>
      <c r="H1153" s="76" t="e">
        <f>IF($C1153="-",IF($A1153="-",VLOOKUP($D1153,'REACH Bilaga XIV_update'!$A$5:$A$110,1,FALSE),VLOOKUP($A1153,'REACH Bilaga XIV_update'!$D$5:$D$110,1,FALSE)),VLOOKUP($C1153,'REACH Bilaga XIV_update'!$C$5:$C$110,1,FALSE))</f>
        <v>#N/A</v>
      </c>
      <c r="I1153" s="76" t="e">
        <f>IF($C1153="-",IF($A1153="-",VLOOKUP($D1153,CoRAP_update!$A$5:$A$376,1,FALSE),VLOOKUP($A1153,CoRAP_update!$D$5:$D$376,1,FALSE)),VLOOKUP($C1153,CoRAP_update!$C$5:$C$376,1,FALSE))</f>
        <v>#N/A</v>
      </c>
      <c r="J1153" s="76" t="str">
        <f>IF($C1153="-",IF($A1153="-",VLOOKUP($D1153,EDC_update!$C$2:$C$450,1,FALSE),VLOOKUP($A1153,EDC_update!$B$2:$B$450,1,FALSE)),VLOOKUP($C1153,EDC_update!$L$2:$L$450,1,FALSE))</f>
        <v>NoCAS 092</v>
      </c>
      <c r="K1153" s="76" t="e">
        <f>IF($C1153="-",IF($A1153="-",IF(VLOOKUP($D1153,'sin-list 180320_update'!$C$2:$S$835,3,FALSE)="",NA(),VLOOKUP($D1153,'sin-list 180320_update'!$C$2:$S$835,3,FALSE)),IF(VLOOKUP($A1153,'sin-list 180320_update'!$A$2:$S$835,5,FALSE)="",NA(),VLOOKUP($A1153,'sin-list 180320_update'!$A$2:$S$835,5,FALSE))),IF(VLOOKUP($C1153,'sin-list 180320_update'!$B$2:$S$835,4,FALSE)="",NA(),VLOOKUP($C1153,'sin-list 180320_update'!$B$2:$S$835,4,FALSE)))</f>
        <v>#N/A</v>
      </c>
      <c r="L1153" s="76" t="e">
        <f>IF($C1153="-",IF($A1153="-",VLOOKUP($D1153,'sin-list 180320_update'!$C$2:$S$835,6,FALSE),VLOOKUP($A1153,'sin-list 180320_update'!$A$2:$S$835,8,FALSE)),VLOOKUP($C1153,'sin-list 180320_update'!$B$2:$S$835,7,FALSE))</f>
        <v>#N/A</v>
      </c>
      <c r="M1153" s="76" t="e">
        <f>IF($C1153="-",IF($A1153="-",IF(VLOOKUP($D1153,'sin-list 180320_update'!$C$2:$S$835,8,FALSE)="",NA(),VLOOKUP($D1153,'sin-list 180320_update'!$C$2:$S$835,8,FALSE)),IF(VLOOKUP($A1153,'sin-list 180320_update'!$A$2:$S$835,10,FALSE)="",NA(),VLOOKUP($A1153,'sin-list 180320_update'!$A$2:$S$835,10,FALSE))),IF(VLOOKUP($C1153,'sin-list 180320_update'!$B$2:$S$835,9,FALSE)="",NA(),VLOOKUP($C1153,'sin-list 180320_update'!$B$2:$S$835,9,FALSE)))</f>
        <v>#N/A</v>
      </c>
      <c r="N1153" s="76" t="e">
        <f>IF($C1153="-",IF($A1153="-",IF(VLOOKUP($D1153,'REACH Bilaga XVII_update'!$A$5:$E$131,4,FALSE)="",NA(),VLOOKUP($D1153,'REACH Bilaga XVII_update'!$A$5:$E$131,4,FALSE)),IF(VLOOKUP($A1153,'REACH Bilaga XVII_update'!$C$5:$D$131,2,FALSE)="",NA(),VLOOKUP($A1153,'REACH Bilaga XVII_update'!$C$5:$D$131,2,FALSE))),IF(VLOOKUP($C1153,'REACH Bilaga XVII_update'!$B$5:$D$131,3,FALSE)="",NA(),VLOOKUP($C1153,'REACH Bilaga XVII_update'!$B$5:$D$131,3,FALSE)))</f>
        <v>#N/A</v>
      </c>
      <c r="O1153" s="76" t="e">
        <f>IF($C1153="-",IF($A1153="-",IF(VLOOKUP($D1153,' REACH Bilaga 59_update'!$A$5:$E$210,5,FALSE)="",NA(),VLOOKUP($D1153,' REACH Bilaga 59_update'!$A$5:$E$210,5,FALSE)),IF(VLOOKUP($A1153,' REACH Bilaga 59_update'!$D$5:$E$210,2,FALSE)="",NA(),VLOOKUP($A1153,' REACH Bilaga 59_update'!$D$5:$E$210,2,FALSE))),IF(VLOOKUP($C1153,' REACH Bilaga 59_update'!$C$5:$E$210,3,FALSE)="",NA(),VLOOKUP($C1153,' REACH Bilaga 59_update'!$C$5:$E$210,3,FALSE)))</f>
        <v>#N/A</v>
      </c>
      <c r="P1153" s="76" t="e">
        <f>IF(C1153="-",IF(A1153="-",IFERROR(VLOOKUP($D1153,' REACH Bilaga 59_update'!$A$5:$F$210,MATCH(Sammanfattning!P$1,' REACH Bilaga 59_update'!$A$4:$F$4,0),FALSE),VLOOKUP($D1153,'REACH Bilaga XIV_update'!$A$4:$H$110,MATCH(Sammanfattning!P$1,'REACH Bilaga XIV_update'!$A$4:$H$4,0),FALSE)),IFERROR(VLOOKUP($A1153,' REACH Bilaga 59_update'!$D$5:$F$210,MATCH(Sammanfattning!P$1,' REACH Bilaga 59_update'!$D$4:$F$4,0),FALSE),VLOOKUP($A1153,'REACH Bilaga XIV_update'!$D$4:$H$110,MATCH(Sammanfattning!P$1,'REACH Bilaga XIV_update'!$D$4:$H$4,0),FALSE))),IFERROR(VLOOKUP($C1153,' REACH Bilaga 59_update'!$C$5:$F$210,MATCH(Sammanfattning!P$1,' REACH Bilaga 59_update'!$C$4:$F$4,0),FALSE),VLOOKUP($C1153,'REACH Bilaga XIV_update'!$C$4:$H$110,MATCH(Sammanfattning!P$1,'REACH Bilaga XIV_update'!$C$4:$H$4,0),FALSE)))</f>
        <v>#N/A</v>
      </c>
      <c r="Q1153" s="76" t="e">
        <f>IF($C1153="-",IF($A1153="-",IF(VLOOKUP($D1153,'REACH Bilaga XIV_update'!$A$5:$I$110,9,FALSE)="",NA(),VLOOKUP($D1153,'REACH Bilaga XIV_update'!$A$5:$I$110,9,FALSE)),IF(VLOOKUP($A1153,'REACH Bilaga XIV_update'!$D$5:$I$110,6,FALSE)="",NA(),VLOOKUP($A1153,'REACH Bilaga XIV_update'!$D$5:$I$110,6,FALSE))),IF(VLOOKUP($C1153,'REACH Bilaga XIV_update'!$C$5:$I$110,7,FALSE)="",NA(),VLOOKUP($C1153,'REACH Bilaga XIV_update'!$C$5:$I$110,7,FALSE)))</f>
        <v>#N/A</v>
      </c>
      <c r="R1153" s="76" t="e">
        <f>IF($C1153="-",IF($A1153="-",IF(VLOOKUP($D1153,CoRAP_update!$A$5:$O$376,15,FALSE)="",NA(),VLOOKUP($D1153,CoRAP_update!$A$5:$O$376,15,FALSE)),IF(VLOOKUP($A1153,CoRAP_update!$D$5:$O$376,12,FALSE)="",NA(),VLOOKUP($A1153,CoRAP_update!$D$5:$O$376,12,FALSE))),IF(VLOOKUP($C1153,CoRAP_update!$C$5:$O$376,13,FALSE)="",NA(),VLOOKUP($C1153,CoRAP_update!$C$5:$O$376,13,FALSE)))</f>
        <v>#N/A</v>
      </c>
      <c r="S1153" s="144" t="e">
        <f>IF($C1153="-",IF($A1153="-",VLOOKUP($D1153,CoRAP_update!$A$5:$J$376,MATCH(Sammanfattning!S$1,CoRAP_update!$A$4:$J$4,0),FALSE),VLOOKUP($A1153,CoRAP_update!$D$5:$J$376,MATCH(Sammanfattning!S$1,CoRAP_update!$D$4:$J$4,0),FALSE)),VLOOKUP($C1153,CoRAP_update!$C$5:$J$376,MATCH(Sammanfattning!S$1,CoRAP_update!$C$4:$J$4,0),FALSE))</f>
        <v>#N/A</v>
      </c>
      <c r="T1153" s="76" t="str">
        <f>IF($A1153="-",VLOOKUP($D1153,EDC_update!$C$2:$F$450,4,FALSE),VLOOKUP($A1153,EDC_update!$B$2:$F$450,5,FALSE))</f>
        <v>CAT1</v>
      </c>
      <c r="V1153" s="78">
        <f>IF(IFERROR(SEARCH("PBT",P1153),99)=99,IF(IFERROR(SEARCH("suspected PBT",S1153),99)=99,IF(IFERROR(SEARCH("concluded to be PBT",K1153),99)=99,IF(IFERROR(SEARCH("PBT",S1153),99)=99,IF(IFERROR(SEARCH("PBT cand",L1153),99)=99,IF(IFERROR(SEARCH("PBT",L1153),99)=99,IF(IFERROR(SEARCH("persistent, bioackumulative and toxic properties",K1153),99)=99,0,Scoring!$E$3),Scoring!$E$3),Scoring!$E$7),Scoring!$E$3),Scoring!$E$5),Scoring!$E$6),Scoring!$E$3)</f>
        <v>0</v>
      </c>
      <c r="W1153" s="78">
        <f>IF(IFERROR(SEARCH("vPvB",P1153),99)=99,IF(IFERROR(SEARCH("suspected pbt/vPvB",S1153),99)=99,IF(IFERROR(SEARCH("vPvB",S1153),99)=99,IF(IFERROR(SEARCH("concluded to be a vPvB",S1153),99)=99,IF(IFERROR(SEARCH("identified as vPvB",K1153),99)=99,IF(IFERROR(SEARCH("concluded to be a vPvB",K1153),99)=99,IF(IFERROR(SEARCH("concluded to be both pbt and vPvB",S1153),99)=99,IF(IFERROR(SEARCH("concluded to be both pbt and vPvB",K1153),99)=99,0,Scoring!$E$5),Scoring!$E$5),Scoring!$E$5),Scoring!$E$5),Scoring!$E$5),Scoring!$E$4),Scoring!$E$6),Scoring!$E$4)</f>
        <v>0</v>
      </c>
      <c r="X1153" s="78">
        <f>IF(IFERROR(SEARCH("H410",N1153),99)=99,IF(IFERROR(SEARCH("H410",O1153),99)=99,IF(IFERROR(SEARCH("H410",Q1153),99)=99,IF(IFERROR(SEARCH("H410",M1153),99)=99,IF(IFERROR(SEARCH("H410",R1153),99)=99,IF(IFERROR(SEARCH("H411",N1153),99)=99,IF(IFERROR(SEARCH("H411",O1153),99)=99,IF(IFERROR(SEARCH("H411",Q1153),99)=99,IF(IFERROR(SEARCH("H411",M1153),99)=99,IF(IFERROR(SEARCH("H411",R1153),99)=99,IF(IFERROR(SEARCH("H413",N1153),99)=99,IF(IFERROR(SEARCH("H413",O1153),99)=99,IF(IFERROR(SEARCH("H413",Q1153),99)=99,IF(IFERROR(SEARCH("H413",M1153),99)=99,IF(IFERROR(SEARCH("H413",R1153),99)=99,IF(IFERROR(SEARCH("H412",N1153),99)=99,IF(IFERROR(SEARCH("H412",O1153),99)=99,IF(IFERROR(SEARCH("H412",Q1153),99)=99,IF(IFERROR(SEARCH("H412",M1153),99)=99,IF(IFERROR(SEARCH("H412",R1153),99)=99,0,Scoring!$E$2),Scoring!$E$2),Scoring!$E$2),Scoring!$E$2),Scoring!$E$2),Scoring!$E$2),Scoring!$E$2),Scoring!$E$2),Scoring!$E$2),Scoring!$E$2),Scoring!$E$2),Scoring!$E$2),Scoring!$E$2),Scoring!$E$2),Scoring!$E$2),Scoring!$E$2),Scoring!$E$2),Scoring!$E$2),Scoring!$E$2),Scoring!$E$2)</f>
        <v>0</v>
      </c>
      <c r="Y1153" s="78">
        <f>IF(IFERROR(SEARCH("CMR",K1153),99)=99,IF(IFERROR(SEARCH("Suspected CMR",S1153),99)=99,IF(IFERROR(SEARCH("CMR",S1153),99)=99,0,Scoring!$E$8),Scoring!$E$9),Scoring!$E$8)</f>
        <v>0</v>
      </c>
      <c r="Z1153" s="78">
        <f>IF(IFERROR(SEARCH("H350",N1153),99)=99,IF(IFERROR(SEARCH("H350",O1153),99)=99,IF(IFERROR(SEARCH("H350",Q1153),99)=99,IF(IFERROR(SEARCH("H350",M1153),99)=99,IF(IFERROR(SEARCH("H350",R1153),99)=99,IF(IFERROR(SEARCH("H351",N1153),99)=99,IF(IFERROR(SEARCH("H351",O1153),99)=99,IF(IFERROR(SEARCH("H351",Q1153),99)=99,IF(IFERROR(SEARCH("H351",M1153),99)=99,IF(IFERROR(SEARCH("H351",R1153),99)=99,IF(IFERROR(SEARCH("carcinogenic",P1153),99)=99,IF(IFERROR(SEARCH("suspected carcinogenic",S1153),99)=99,0,Scoring!$E$12),Scoring!$E$11),Scoring!$E$10),Scoring!$E$10),Scoring!$E$10),Scoring!$E$10),Scoring!$E$10),Scoring!$E$10),Scoring!$E$10),Scoring!$E$10),Scoring!$E$10),Scoring!$E$10)</f>
        <v>0</v>
      </c>
      <c r="AA1153" s="78">
        <f>IF(IFERROR(SEARCH("H340",N1153),99)=99,IF(IFERROR(SEARCH("H340",O1153),99)=99,IF(IFERROR(SEARCH("H340",Q1153),99)=99,IF(IFERROR(SEARCH("H340",M1153),99)=99,IF(IFERROR(SEARCH("H340",R1153),99)=99,IF(IFERROR(SEARCH("H341",N1153),99)=99,IF(IFERROR(SEARCH("H341",O1153),99)=99,IF(IFERROR(SEARCH("H341",Q1153),99)=99,IF(IFERROR(SEARCH("H341",M1153),99)=99,IF(IFERROR(SEARCH("H341",R1153),99)=99,IF(IFERROR(SEARCH("mutagenic",P1153),99)=99,IF(IFERROR(SEARCH("suspected mutagenic",S1153),99)=99,0,Scoring!$E$15),Scoring!$E$14),Scoring!$E$13),Scoring!$E$13),Scoring!$E$13),Scoring!$E$13),Scoring!$E$13),Scoring!$E$13),Scoring!$E$13),Scoring!$E$13),Scoring!$E$13),Scoring!$E$13)</f>
        <v>0</v>
      </c>
      <c r="AB1153" s="78">
        <f>IF(IFERROR(SEARCH("H360",N1153),99)=99,IF(IFERROR(SEARCH("H360",O1153),99)=99,IF(IFERROR(SEARCH("H360",Q1153),99)=99,IF(IFERROR(SEARCH("H360",M1153),99)=99,IF(IFERROR(SEARCH("H360",R1153),99)=99,IF(IFERROR(SEARCH("H361",N1153),99)=99,IF(IFERROR(SEARCH("H361",O1153),99)=99,IF(IFERROR(SEARCH("H361",Q1153),99)=99,IF(IFERROR(SEARCH("H361",M1153),99)=99,IF(IFERROR(SEARCH("H361",R1153),99)=99,IF(IFERROR(SEARCH("reproduction",P1153),99)=99,IF(IFERROR(SEARCH("suspected reprotoxic",S1153),99)=99,IF(IFERROR(SEARCH("reprotoxic",S1153),99)=99,IF(IFERROR(SEARCH("reprotoxic",K1153),99)=99,0,Scoring!$E$18),Scoring!$E$18),Scoring!$E$19),Scoring!$E$17),Scoring!$E$16),Scoring!$E$16),Scoring!$E$16),Scoring!$E$16),Scoring!$E$16),Scoring!$E$16),Scoring!$E$16),Scoring!$E$16),Scoring!$E$16),Scoring!$E$16)</f>
        <v>0</v>
      </c>
      <c r="AC1153" s="78">
        <f>IF(IFERROR(SEARCH("57f",L1153),99)=99,IF(IFERROR(SEARCH("57(f)",P1153),99)=99,0,Scoring!$E$20),Scoring!$E$20)</f>
        <v>0</v>
      </c>
      <c r="AD1153" s="78">
        <f>IF(IFERROR(SEARCH("CAT1",T1153),99)=99,IF(IFERROR(SEARCH("CAT2",T1153),99)=99,IF(IFERROR(SEARCH("CAT3",T1153),99)=99,IF(IFERROR(SEARCH("concluded to be endocrine",K1153),99)=99,IF(IFERROR(SEARCH("categorised as endocrine",K1153),99)=99,IF(IFERROR(SEARCH("endocrine disrupting",P1153),99)=99,IF(IFERROR(SEARCH("endocrine disrupting",K1153),99)=99,IF(IFERROR(SEARCH("suspected endocrine",S1153),99)=99,IF(IFERROR(SEARCH("potential endocrine",S1153),99)=99,0,Scoring!$E$25),Scoring!$E$25),Scoring!$E$24),Scoring!$E$24),Scoring!$E$24),Scoring!$E$24),Scoring!$E$23),Scoring!$E$22),Scoring!$E$21)</f>
        <v>1</v>
      </c>
      <c r="AE1153" s="78">
        <f>IF(IFERROR(SEARCH("suspected sensitiser",S1153),99)=99,IF(IFERROR(SEARCH("sensitiser",S1153),99)=99,IF(IFERROR(SEARCH("other hazard based concern",S1153),99)=99,0,Scoring!$E$28),Scoring!$E$26),Scoring!$E$27)</f>
        <v>0</v>
      </c>
      <c r="AF1153" s="78">
        <f>IF(IFERROR(M1153,1)=1,IF(IFERROR(N1153,1)=1,IF(IFERROR(O1153,1)=1,IF(IFERROR(Q1153,1)=1,IF(IFERROR(R1153,1)=1,IF(IFERROR(T1153,1)=1,IF(IFERROR(K1153,1)=1,IF(IFERROR(P1153,1)=1,IF(IFERROR(S1153,1)=1,Scoring!$E$29,0),0),0),0),0),0),0),0),0)</f>
        <v>0</v>
      </c>
      <c r="AG1153" s="78">
        <f t="shared" si="79"/>
        <v>1</v>
      </c>
      <c r="AI1153" s="93"/>
      <c r="AJ1153" s="94"/>
      <c r="AK1153" s="76"/>
      <c r="AL1153" s="75"/>
      <c r="AN1153" s="79"/>
      <c r="AO1153" s="79"/>
      <c r="AP1153" s="79"/>
      <c r="AQ1153" s="79"/>
      <c r="AR1153" s="79"/>
      <c r="AS1153" s="78"/>
      <c r="AU1153" s="79">
        <f>IF(IFERROR(F1153,99)=99,IF(IFERROR(G1153,99)=99,IF(IFERROR(H1153,99)=99,IF(IFERROR(I1153,99)=99,IF(IFERROR(E1153,99)=99,IF(IFERROR(J1153,99)=99,0,Scoring!$B$7),Scoring!$B$3),Scoring!$B$2),Scoring!$B$6),Scoring!$B$5),Scoring!$B$4)</f>
        <v>0.3</v>
      </c>
      <c r="AV1153" s="78">
        <f t="shared" si="80"/>
        <v>0.3</v>
      </c>
      <c r="AW1153" s="78"/>
      <c r="AX1153" s="66"/>
      <c r="AY1153" s="78"/>
      <c r="AZ1153" s="76"/>
      <c r="BB1153" s="76"/>
    </row>
    <row r="1154" spans="1:54" x14ac:dyDescent="0.25">
      <c r="A1154" s="89" t="s">
        <v>6749</v>
      </c>
      <c r="B1154" s="89" t="s">
        <v>30</v>
      </c>
      <c r="C1154" s="89" t="s">
        <v>30</v>
      </c>
      <c r="D1154" s="89" t="s">
        <v>6750</v>
      </c>
      <c r="E1154" s="76" t="e">
        <f>IF(C1154="-",IF(A1154="-",VLOOKUP(D1154,'sin-list 180320_update'!$C$2:$C$835,1,FALSE),VLOOKUP(A1154,'sin-list 180320_update'!$A$2:$A$835,1,FALSE)),VLOOKUP(C1154,'sin-list 180320_update'!$B$2:$B$835,1,FALSE))</f>
        <v>#N/A</v>
      </c>
      <c r="F1154" s="76" t="e">
        <f>IF($C1154="-",IF($A1154="-",VLOOKUP($D1154,'REACH Bilaga XVII_update'!$A$5:$A$131,1,FALSE),VLOOKUP($A1154,'REACH Bilaga XVII_update'!$C$5:$C$131,1,FALSE)),VLOOKUP($C1154,'REACH Bilaga XVII_update'!$B$5:$B$131,1,FALSE))</f>
        <v>#N/A</v>
      </c>
      <c r="G1154" s="76" t="e">
        <f>IF($C1154="-",IF($A1154="-",VLOOKUP($D1154,' REACH Bilaga 59_update'!$A$5:$A$210,1,FALSE),VLOOKUP($A1154,' REACH Bilaga 59_update'!$D$5:$D$210,1,FALSE)),VLOOKUP($C1154,' REACH Bilaga 59_update'!$C$5:$C$210,1,FALSE))</f>
        <v>#N/A</v>
      </c>
      <c r="H1154" s="76" t="e">
        <f>IF($C1154="-",IF($A1154="-",VLOOKUP($D1154,'REACH Bilaga XIV_update'!$A$5:$A$110,1,FALSE),VLOOKUP($A1154,'REACH Bilaga XIV_update'!$D$5:$D$110,1,FALSE)),VLOOKUP($C1154,'REACH Bilaga XIV_update'!$C$5:$C$110,1,FALSE))</f>
        <v>#N/A</v>
      </c>
      <c r="I1154" s="76" t="e">
        <f>IF($C1154="-",IF($A1154="-",VLOOKUP($D1154,CoRAP_update!$A$5:$A$376,1,FALSE),VLOOKUP($A1154,CoRAP_update!$D$5:$D$376,1,FALSE)),VLOOKUP($C1154,CoRAP_update!$C$5:$C$376,1,FALSE))</f>
        <v>#N/A</v>
      </c>
      <c r="J1154" s="76" t="str">
        <f>IF($C1154="-",IF($A1154="-",VLOOKUP($D1154,EDC_update!$C$2:$C$450,1,FALSE),VLOOKUP($A1154,EDC_update!$B$2:$B$450,1,FALSE)),VLOOKUP($C1154,EDC_update!$L$2:$L$450,1,FALSE))</f>
        <v>NoCAS 096</v>
      </c>
      <c r="K1154" s="76" t="e">
        <f>IF($C1154="-",IF($A1154="-",IF(VLOOKUP($D1154,'sin-list 180320_update'!$C$2:$S$835,3,FALSE)="",NA(),VLOOKUP($D1154,'sin-list 180320_update'!$C$2:$S$835,3,FALSE)),IF(VLOOKUP($A1154,'sin-list 180320_update'!$A$2:$S$835,5,FALSE)="",NA(),VLOOKUP($A1154,'sin-list 180320_update'!$A$2:$S$835,5,FALSE))),IF(VLOOKUP($C1154,'sin-list 180320_update'!$B$2:$S$835,4,FALSE)="",NA(),VLOOKUP($C1154,'sin-list 180320_update'!$B$2:$S$835,4,FALSE)))</f>
        <v>#N/A</v>
      </c>
      <c r="L1154" s="76" t="e">
        <f>IF($C1154="-",IF($A1154="-",VLOOKUP($D1154,'sin-list 180320_update'!$C$2:$S$835,6,FALSE),VLOOKUP($A1154,'sin-list 180320_update'!$A$2:$S$835,8,FALSE)),VLOOKUP($C1154,'sin-list 180320_update'!$B$2:$S$835,7,FALSE))</f>
        <v>#N/A</v>
      </c>
      <c r="M1154" s="76" t="e">
        <f>IF($C1154="-",IF($A1154="-",IF(VLOOKUP($D1154,'sin-list 180320_update'!$C$2:$S$835,8,FALSE)="",NA(),VLOOKUP($D1154,'sin-list 180320_update'!$C$2:$S$835,8,FALSE)),IF(VLOOKUP($A1154,'sin-list 180320_update'!$A$2:$S$835,10,FALSE)="",NA(),VLOOKUP($A1154,'sin-list 180320_update'!$A$2:$S$835,10,FALSE))),IF(VLOOKUP($C1154,'sin-list 180320_update'!$B$2:$S$835,9,FALSE)="",NA(),VLOOKUP($C1154,'sin-list 180320_update'!$B$2:$S$835,9,FALSE)))</f>
        <v>#N/A</v>
      </c>
      <c r="N1154" s="76" t="e">
        <f>IF($C1154="-",IF($A1154="-",IF(VLOOKUP($D1154,'REACH Bilaga XVII_update'!$A$5:$E$131,4,FALSE)="",NA(),VLOOKUP($D1154,'REACH Bilaga XVII_update'!$A$5:$E$131,4,FALSE)),IF(VLOOKUP($A1154,'REACH Bilaga XVII_update'!$C$5:$D$131,2,FALSE)="",NA(),VLOOKUP($A1154,'REACH Bilaga XVII_update'!$C$5:$D$131,2,FALSE))),IF(VLOOKUP($C1154,'REACH Bilaga XVII_update'!$B$5:$D$131,3,FALSE)="",NA(),VLOOKUP($C1154,'REACH Bilaga XVII_update'!$B$5:$D$131,3,FALSE)))</f>
        <v>#N/A</v>
      </c>
      <c r="O1154" s="76" t="e">
        <f>IF($C1154="-",IF($A1154="-",IF(VLOOKUP($D1154,' REACH Bilaga 59_update'!$A$5:$E$210,5,FALSE)="",NA(),VLOOKUP($D1154,' REACH Bilaga 59_update'!$A$5:$E$210,5,FALSE)),IF(VLOOKUP($A1154,' REACH Bilaga 59_update'!$D$5:$E$210,2,FALSE)="",NA(),VLOOKUP($A1154,' REACH Bilaga 59_update'!$D$5:$E$210,2,FALSE))),IF(VLOOKUP($C1154,' REACH Bilaga 59_update'!$C$5:$E$210,3,FALSE)="",NA(),VLOOKUP($C1154,' REACH Bilaga 59_update'!$C$5:$E$210,3,FALSE)))</f>
        <v>#N/A</v>
      </c>
      <c r="P1154" s="76" t="e">
        <f>IF(C1154="-",IF(A1154="-",IFERROR(VLOOKUP($D1154,' REACH Bilaga 59_update'!$A$5:$F$210,MATCH(Sammanfattning!P$1,' REACH Bilaga 59_update'!$A$4:$F$4,0),FALSE),VLOOKUP($D1154,'REACH Bilaga XIV_update'!$A$4:$H$110,MATCH(Sammanfattning!P$1,'REACH Bilaga XIV_update'!$A$4:$H$4,0),FALSE)),IFERROR(VLOOKUP($A1154,' REACH Bilaga 59_update'!$D$5:$F$210,MATCH(Sammanfattning!P$1,' REACH Bilaga 59_update'!$D$4:$F$4,0),FALSE),VLOOKUP($A1154,'REACH Bilaga XIV_update'!$D$4:$H$110,MATCH(Sammanfattning!P$1,'REACH Bilaga XIV_update'!$D$4:$H$4,0),FALSE))),IFERROR(VLOOKUP($C1154,' REACH Bilaga 59_update'!$C$5:$F$210,MATCH(Sammanfattning!P$1,' REACH Bilaga 59_update'!$C$4:$F$4,0),FALSE),VLOOKUP($C1154,'REACH Bilaga XIV_update'!$C$4:$H$110,MATCH(Sammanfattning!P$1,'REACH Bilaga XIV_update'!$C$4:$H$4,0),FALSE)))</f>
        <v>#N/A</v>
      </c>
      <c r="Q1154" s="76" t="e">
        <f>IF($C1154="-",IF($A1154="-",IF(VLOOKUP($D1154,'REACH Bilaga XIV_update'!$A$5:$I$110,9,FALSE)="",NA(),VLOOKUP($D1154,'REACH Bilaga XIV_update'!$A$5:$I$110,9,FALSE)),IF(VLOOKUP($A1154,'REACH Bilaga XIV_update'!$D$5:$I$110,6,FALSE)="",NA(),VLOOKUP($A1154,'REACH Bilaga XIV_update'!$D$5:$I$110,6,FALSE))),IF(VLOOKUP($C1154,'REACH Bilaga XIV_update'!$C$5:$I$110,7,FALSE)="",NA(),VLOOKUP($C1154,'REACH Bilaga XIV_update'!$C$5:$I$110,7,FALSE)))</f>
        <v>#N/A</v>
      </c>
      <c r="R1154" s="76" t="e">
        <f>IF($C1154="-",IF($A1154="-",IF(VLOOKUP($D1154,CoRAP_update!$A$5:$O$376,15,FALSE)="",NA(),VLOOKUP($D1154,CoRAP_update!$A$5:$O$376,15,FALSE)),IF(VLOOKUP($A1154,CoRAP_update!$D$5:$O$376,12,FALSE)="",NA(),VLOOKUP($A1154,CoRAP_update!$D$5:$O$376,12,FALSE))),IF(VLOOKUP($C1154,CoRAP_update!$C$5:$O$376,13,FALSE)="",NA(),VLOOKUP($C1154,CoRAP_update!$C$5:$O$376,13,FALSE)))</f>
        <v>#N/A</v>
      </c>
      <c r="S1154" s="144" t="e">
        <f>IF($C1154="-",IF($A1154="-",VLOOKUP($D1154,CoRAP_update!$A$5:$J$376,MATCH(Sammanfattning!S$1,CoRAP_update!$A$4:$J$4,0),FALSE),VLOOKUP($A1154,CoRAP_update!$D$5:$J$376,MATCH(Sammanfattning!S$1,CoRAP_update!$D$4:$J$4,0),FALSE)),VLOOKUP($C1154,CoRAP_update!$C$5:$J$376,MATCH(Sammanfattning!S$1,CoRAP_update!$C$4:$J$4,0),FALSE))</f>
        <v>#N/A</v>
      </c>
      <c r="T1154" s="76" t="str">
        <f>IF($A1154="-",VLOOKUP($D1154,EDC_update!$C$2:$F$450,4,FALSE),VLOOKUP($A1154,EDC_update!$B$2:$F$450,5,FALSE))</f>
        <v>CAT1</v>
      </c>
      <c r="V1154" s="78">
        <f>IF(IFERROR(SEARCH("PBT",P1154),99)=99,IF(IFERROR(SEARCH("suspected PBT",S1154),99)=99,IF(IFERROR(SEARCH("concluded to be PBT",K1154),99)=99,IF(IFERROR(SEARCH("PBT",S1154),99)=99,IF(IFERROR(SEARCH("PBT cand",L1154),99)=99,IF(IFERROR(SEARCH("PBT",L1154),99)=99,IF(IFERROR(SEARCH("persistent, bioackumulative and toxic properties",K1154),99)=99,0,Scoring!$E$3),Scoring!$E$3),Scoring!$E$7),Scoring!$E$3),Scoring!$E$5),Scoring!$E$6),Scoring!$E$3)</f>
        <v>0</v>
      </c>
      <c r="W1154" s="78">
        <f>IF(IFERROR(SEARCH("vPvB",P1154),99)=99,IF(IFERROR(SEARCH("suspected pbt/vPvB",S1154),99)=99,IF(IFERROR(SEARCH("vPvB",S1154),99)=99,IF(IFERROR(SEARCH("concluded to be a vPvB",S1154),99)=99,IF(IFERROR(SEARCH("identified as vPvB",K1154),99)=99,IF(IFERROR(SEARCH("concluded to be a vPvB",K1154),99)=99,IF(IFERROR(SEARCH("concluded to be both pbt and vPvB",S1154),99)=99,IF(IFERROR(SEARCH("concluded to be both pbt and vPvB",K1154),99)=99,0,Scoring!$E$5),Scoring!$E$5),Scoring!$E$5),Scoring!$E$5),Scoring!$E$5),Scoring!$E$4),Scoring!$E$6),Scoring!$E$4)</f>
        <v>0</v>
      </c>
      <c r="X1154" s="78">
        <f>IF(IFERROR(SEARCH("H410",N1154),99)=99,IF(IFERROR(SEARCH("H410",O1154),99)=99,IF(IFERROR(SEARCH("H410",Q1154),99)=99,IF(IFERROR(SEARCH("H410",M1154),99)=99,IF(IFERROR(SEARCH("H410",R1154),99)=99,IF(IFERROR(SEARCH("H411",N1154),99)=99,IF(IFERROR(SEARCH("H411",O1154),99)=99,IF(IFERROR(SEARCH("H411",Q1154),99)=99,IF(IFERROR(SEARCH("H411",M1154),99)=99,IF(IFERROR(SEARCH("H411",R1154),99)=99,IF(IFERROR(SEARCH("H413",N1154),99)=99,IF(IFERROR(SEARCH("H413",O1154),99)=99,IF(IFERROR(SEARCH("H413",Q1154),99)=99,IF(IFERROR(SEARCH("H413",M1154),99)=99,IF(IFERROR(SEARCH("H413",R1154),99)=99,IF(IFERROR(SEARCH("H412",N1154),99)=99,IF(IFERROR(SEARCH("H412",O1154),99)=99,IF(IFERROR(SEARCH("H412",Q1154),99)=99,IF(IFERROR(SEARCH("H412",M1154),99)=99,IF(IFERROR(SEARCH("H412",R1154),99)=99,0,Scoring!$E$2),Scoring!$E$2),Scoring!$E$2),Scoring!$E$2),Scoring!$E$2),Scoring!$E$2),Scoring!$E$2),Scoring!$E$2),Scoring!$E$2),Scoring!$E$2),Scoring!$E$2),Scoring!$E$2),Scoring!$E$2),Scoring!$E$2),Scoring!$E$2),Scoring!$E$2),Scoring!$E$2),Scoring!$E$2),Scoring!$E$2),Scoring!$E$2)</f>
        <v>0</v>
      </c>
      <c r="Y1154" s="78">
        <f>IF(IFERROR(SEARCH("CMR",K1154),99)=99,IF(IFERROR(SEARCH("Suspected CMR",S1154),99)=99,IF(IFERROR(SEARCH("CMR",S1154),99)=99,0,Scoring!$E$8),Scoring!$E$9),Scoring!$E$8)</f>
        <v>0</v>
      </c>
      <c r="Z1154" s="78">
        <f>IF(IFERROR(SEARCH("H350",N1154),99)=99,IF(IFERROR(SEARCH("H350",O1154),99)=99,IF(IFERROR(SEARCH("H350",Q1154),99)=99,IF(IFERROR(SEARCH("H350",M1154),99)=99,IF(IFERROR(SEARCH("H350",R1154),99)=99,IF(IFERROR(SEARCH("H351",N1154),99)=99,IF(IFERROR(SEARCH("H351",O1154),99)=99,IF(IFERROR(SEARCH("H351",Q1154),99)=99,IF(IFERROR(SEARCH("H351",M1154),99)=99,IF(IFERROR(SEARCH("H351",R1154),99)=99,IF(IFERROR(SEARCH("carcinogenic",P1154),99)=99,IF(IFERROR(SEARCH("suspected carcinogenic",S1154),99)=99,0,Scoring!$E$12),Scoring!$E$11),Scoring!$E$10),Scoring!$E$10),Scoring!$E$10),Scoring!$E$10),Scoring!$E$10),Scoring!$E$10),Scoring!$E$10),Scoring!$E$10),Scoring!$E$10),Scoring!$E$10)</f>
        <v>0</v>
      </c>
      <c r="AA1154" s="78">
        <f>IF(IFERROR(SEARCH("H340",N1154),99)=99,IF(IFERROR(SEARCH("H340",O1154),99)=99,IF(IFERROR(SEARCH("H340",Q1154),99)=99,IF(IFERROR(SEARCH("H340",M1154),99)=99,IF(IFERROR(SEARCH("H340",R1154),99)=99,IF(IFERROR(SEARCH("H341",N1154),99)=99,IF(IFERROR(SEARCH("H341",O1154),99)=99,IF(IFERROR(SEARCH("H341",Q1154),99)=99,IF(IFERROR(SEARCH("H341",M1154),99)=99,IF(IFERROR(SEARCH("H341",R1154),99)=99,IF(IFERROR(SEARCH("mutagenic",P1154),99)=99,IF(IFERROR(SEARCH("suspected mutagenic",S1154),99)=99,0,Scoring!$E$15),Scoring!$E$14),Scoring!$E$13),Scoring!$E$13),Scoring!$E$13),Scoring!$E$13),Scoring!$E$13),Scoring!$E$13),Scoring!$E$13),Scoring!$E$13),Scoring!$E$13),Scoring!$E$13)</f>
        <v>0</v>
      </c>
      <c r="AB1154" s="78">
        <f>IF(IFERROR(SEARCH("H360",N1154),99)=99,IF(IFERROR(SEARCH("H360",O1154),99)=99,IF(IFERROR(SEARCH("H360",Q1154),99)=99,IF(IFERROR(SEARCH("H360",M1154),99)=99,IF(IFERROR(SEARCH("H360",R1154),99)=99,IF(IFERROR(SEARCH("H361",N1154),99)=99,IF(IFERROR(SEARCH("H361",O1154),99)=99,IF(IFERROR(SEARCH("H361",Q1154),99)=99,IF(IFERROR(SEARCH("H361",M1154),99)=99,IF(IFERROR(SEARCH("H361",R1154),99)=99,IF(IFERROR(SEARCH("reproduction",P1154),99)=99,IF(IFERROR(SEARCH("suspected reprotoxic",S1154),99)=99,IF(IFERROR(SEARCH("reprotoxic",S1154),99)=99,IF(IFERROR(SEARCH("reprotoxic",K1154),99)=99,0,Scoring!$E$18),Scoring!$E$18),Scoring!$E$19),Scoring!$E$17),Scoring!$E$16),Scoring!$E$16),Scoring!$E$16),Scoring!$E$16),Scoring!$E$16),Scoring!$E$16),Scoring!$E$16),Scoring!$E$16),Scoring!$E$16),Scoring!$E$16)</f>
        <v>0</v>
      </c>
      <c r="AC1154" s="78">
        <f>IF(IFERROR(SEARCH("57f",L1154),99)=99,IF(IFERROR(SEARCH("57(f)",P1154),99)=99,0,Scoring!$E$20),Scoring!$E$20)</f>
        <v>0</v>
      </c>
      <c r="AD1154" s="78">
        <f>IF(IFERROR(SEARCH("CAT1",T1154),99)=99,IF(IFERROR(SEARCH("CAT2",T1154),99)=99,IF(IFERROR(SEARCH("CAT3",T1154),99)=99,IF(IFERROR(SEARCH("concluded to be endocrine",K1154),99)=99,IF(IFERROR(SEARCH("categorised as endocrine",K1154),99)=99,IF(IFERROR(SEARCH("endocrine disrupting",P1154),99)=99,IF(IFERROR(SEARCH("endocrine disrupting",K1154),99)=99,IF(IFERROR(SEARCH("suspected endocrine",S1154),99)=99,IF(IFERROR(SEARCH("potential endocrine",S1154),99)=99,0,Scoring!$E$25),Scoring!$E$25),Scoring!$E$24),Scoring!$E$24),Scoring!$E$24),Scoring!$E$24),Scoring!$E$23),Scoring!$E$22),Scoring!$E$21)</f>
        <v>1</v>
      </c>
      <c r="AE1154" s="78">
        <f>IF(IFERROR(SEARCH("suspected sensitiser",S1154),99)=99,IF(IFERROR(SEARCH("sensitiser",S1154),99)=99,IF(IFERROR(SEARCH("other hazard based concern",S1154),99)=99,0,Scoring!$E$28),Scoring!$E$26),Scoring!$E$27)</f>
        <v>0</v>
      </c>
      <c r="AF1154" s="78">
        <f>IF(IFERROR(M1154,1)=1,IF(IFERROR(N1154,1)=1,IF(IFERROR(O1154,1)=1,IF(IFERROR(Q1154,1)=1,IF(IFERROR(R1154,1)=1,IF(IFERROR(T1154,1)=1,IF(IFERROR(K1154,1)=1,IF(IFERROR(P1154,1)=1,IF(IFERROR(S1154,1)=1,Scoring!$E$29,0),0),0),0),0),0),0),0),0)</f>
        <v>0</v>
      </c>
      <c r="AG1154" s="78">
        <f t="shared" ref="AG1154:AG1217" si="81">V1154+W1154+X1154+AD1154+AE1154+AF1154+IF(Y1154&gt;0,Y1154,SUM(Z1154:AB1154))+AC1154</f>
        <v>1</v>
      </c>
      <c r="AI1154" s="93"/>
      <c r="AJ1154" s="94"/>
      <c r="AK1154" s="76"/>
      <c r="AL1154" s="75"/>
      <c r="AN1154" s="79"/>
      <c r="AO1154" s="79"/>
      <c r="AP1154" s="79"/>
      <c r="AQ1154" s="79"/>
      <c r="AR1154" s="79"/>
      <c r="AS1154" s="78"/>
      <c r="AU1154" s="79">
        <f>IF(IFERROR(F1154,99)=99,IF(IFERROR(G1154,99)=99,IF(IFERROR(H1154,99)=99,IF(IFERROR(I1154,99)=99,IF(IFERROR(E1154,99)=99,IF(IFERROR(J1154,99)=99,0,Scoring!$B$7),Scoring!$B$3),Scoring!$B$2),Scoring!$B$6),Scoring!$B$5),Scoring!$B$4)</f>
        <v>0.3</v>
      </c>
      <c r="AV1154" s="78">
        <f t="shared" ref="AV1154:AV1217" si="82">AG1154*AU1154</f>
        <v>0.3</v>
      </c>
      <c r="AW1154" s="78"/>
      <c r="AX1154" s="66"/>
      <c r="AY1154" s="78"/>
      <c r="AZ1154" s="76"/>
      <c r="BB1154" s="76"/>
    </row>
    <row r="1155" spans="1:54" x14ac:dyDescent="0.25">
      <c r="A1155" s="89" t="s">
        <v>6901</v>
      </c>
      <c r="B1155" s="89" t="s">
        <v>30</v>
      </c>
      <c r="C1155" s="89" t="s">
        <v>30</v>
      </c>
      <c r="D1155" s="89" t="s">
        <v>6902</v>
      </c>
      <c r="E1155" s="76" t="e">
        <f>IF(C1155="-",IF(A1155="-",VLOOKUP(D1155,'sin-list 180320_update'!$C$2:$C$835,1,FALSE),VLOOKUP(A1155,'sin-list 180320_update'!$A$2:$A$835,1,FALSE)),VLOOKUP(C1155,'sin-list 180320_update'!$B$2:$B$835,1,FALSE))</f>
        <v>#N/A</v>
      </c>
      <c r="F1155" s="76" t="e">
        <f>IF($C1155="-",IF($A1155="-",VLOOKUP($D1155,'REACH Bilaga XVII_update'!$A$5:$A$131,1,FALSE),VLOOKUP($A1155,'REACH Bilaga XVII_update'!$C$5:$C$131,1,FALSE)),VLOOKUP($C1155,'REACH Bilaga XVII_update'!$B$5:$B$131,1,FALSE))</f>
        <v>#N/A</v>
      </c>
      <c r="G1155" s="76" t="e">
        <f>IF($C1155="-",IF($A1155="-",VLOOKUP($D1155,' REACH Bilaga 59_update'!$A$5:$A$210,1,FALSE),VLOOKUP($A1155,' REACH Bilaga 59_update'!$D$5:$D$210,1,FALSE)),VLOOKUP($C1155,' REACH Bilaga 59_update'!$C$5:$C$210,1,FALSE))</f>
        <v>#N/A</v>
      </c>
      <c r="H1155" s="76" t="e">
        <f>IF($C1155="-",IF($A1155="-",VLOOKUP($D1155,'REACH Bilaga XIV_update'!$A$5:$A$110,1,FALSE),VLOOKUP($A1155,'REACH Bilaga XIV_update'!$D$5:$D$110,1,FALSE)),VLOOKUP($C1155,'REACH Bilaga XIV_update'!$C$5:$C$110,1,FALSE))</f>
        <v>#N/A</v>
      </c>
      <c r="I1155" s="76" t="e">
        <f>IF($C1155="-",IF($A1155="-",VLOOKUP($D1155,CoRAP_update!$A$5:$A$376,1,FALSE),VLOOKUP($A1155,CoRAP_update!$D$5:$D$376,1,FALSE)),VLOOKUP($C1155,CoRAP_update!$C$5:$C$376,1,FALSE))</f>
        <v>#N/A</v>
      </c>
      <c r="J1155" s="76" t="str">
        <f>IF($C1155="-",IF($A1155="-",VLOOKUP($D1155,EDC_update!$C$2:$C$450,1,FALSE),VLOOKUP($A1155,EDC_update!$B$2:$B$450,1,FALSE)),VLOOKUP($C1155,EDC_update!$L$2:$L$450,1,FALSE))</f>
        <v>NoCAS 097</v>
      </c>
      <c r="K1155" s="76" t="e">
        <f>IF($C1155="-",IF($A1155="-",IF(VLOOKUP($D1155,'sin-list 180320_update'!$C$2:$S$835,3,FALSE)="",NA(),VLOOKUP($D1155,'sin-list 180320_update'!$C$2:$S$835,3,FALSE)),IF(VLOOKUP($A1155,'sin-list 180320_update'!$A$2:$S$835,5,FALSE)="",NA(),VLOOKUP($A1155,'sin-list 180320_update'!$A$2:$S$835,5,FALSE))),IF(VLOOKUP($C1155,'sin-list 180320_update'!$B$2:$S$835,4,FALSE)="",NA(),VLOOKUP($C1155,'sin-list 180320_update'!$B$2:$S$835,4,FALSE)))</f>
        <v>#N/A</v>
      </c>
      <c r="L1155" s="76" t="e">
        <f>IF($C1155="-",IF($A1155="-",VLOOKUP($D1155,'sin-list 180320_update'!$C$2:$S$835,6,FALSE),VLOOKUP($A1155,'sin-list 180320_update'!$A$2:$S$835,8,FALSE)),VLOOKUP($C1155,'sin-list 180320_update'!$B$2:$S$835,7,FALSE))</f>
        <v>#N/A</v>
      </c>
      <c r="M1155" s="76" t="e">
        <f>IF($C1155="-",IF($A1155="-",IF(VLOOKUP($D1155,'sin-list 180320_update'!$C$2:$S$835,8,FALSE)="",NA(),VLOOKUP($D1155,'sin-list 180320_update'!$C$2:$S$835,8,FALSE)),IF(VLOOKUP($A1155,'sin-list 180320_update'!$A$2:$S$835,10,FALSE)="",NA(),VLOOKUP($A1155,'sin-list 180320_update'!$A$2:$S$835,10,FALSE))),IF(VLOOKUP($C1155,'sin-list 180320_update'!$B$2:$S$835,9,FALSE)="",NA(),VLOOKUP($C1155,'sin-list 180320_update'!$B$2:$S$835,9,FALSE)))</f>
        <v>#N/A</v>
      </c>
      <c r="N1155" s="76" t="e">
        <f>IF($C1155="-",IF($A1155="-",IF(VLOOKUP($D1155,'REACH Bilaga XVII_update'!$A$5:$E$131,4,FALSE)="",NA(),VLOOKUP($D1155,'REACH Bilaga XVII_update'!$A$5:$E$131,4,FALSE)),IF(VLOOKUP($A1155,'REACH Bilaga XVII_update'!$C$5:$D$131,2,FALSE)="",NA(),VLOOKUP($A1155,'REACH Bilaga XVII_update'!$C$5:$D$131,2,FALSE))),IF(VLOOKUP($C1155,'REACH Bilaga XVII_update'!$B$5:$D$131,3,FALSE)="",NA(),VLOOKUP($C1155,'REACH Bilaga XVII_update'!$B$5:$D$131,3,FALSE)))</f>
        <v>#N/A</v>
      </c>
      <c r="O1155" s="76" t="e">
        <f>IF($C1155="-",IF($A1155="-",IF(VLOOKUP($D1155,' REACH Bilaga 59_update'!$A$5:$E$210,5,FALSE)="",NA(),VLOOKUP($D1155,' REACH Bilaga 59_update'!$A$5:$E$210,5,FALSE)),IF(VLOOKUP($A1155,' REACH Bilaga 59_update'!$D$5:$E$210,2,FALSE)="",NA(),VLOOKUP($A1155,' REACH Bilaga 59_update'!$D$5:$E$210,2,FALSE))),IF(VLOOKUP($C1155,' REACH Bilaga 59_update'!$C$5:$E$210,3,FALSE)="",NA(),VLOOKUP($C1155,' REACH Bilaga 59_update'!$C$5:$E$210,3,FALSE)))</f>
        <v>#N/A</v>
      </c>
      <c r="P1155" s="76" t="e">
        <f>IF(C1155="-",IF(A1155="-",IFERROR(VLOOKUP($D1155,' REACH Bilaga 59_update'!$A$5:$F$210,MATCH(Sammanfattning!P$1,' REACH Bilaga 59_update'!$A$4:$F$4,0),FALSE),VLOOKUP($D1155,'REACH Bilaga XIV_update'!$A$4:$H$110,MATCH(Sammanfattning!P$1,'REACH Bilaga XIV_update'!$A$4:$H$4,0),FALSE)),IFERROR(VLOOKUP($A1155,' REACH Bilaga 59_update'!$D$5:$F$210,MATCH(Sammanfattning!P$1,' REACH Bilaga 59_update'!$D$4:$F$4,0),FALSE),VLOOKUP($A1155,'REACH Bilaga XIV_update'!$D$4:$H$110,MATCH(Sammanfattning!P$1,'REACH Bilaga XIV_update'!$D$4:$H$4,0),FALSE))),IFERROR(VLOOKUP($C1155,' REACH Bilaga 59_update'!$C$5:$F$210,MATCH(Sammanfattning!P$1,' REACH Bilaga 59_update'!$C$4:$F$4,0),FALSE),VLOOKUP($C1155,'REACH Bilaga XIV_update'!$C$4:$H$110,MATCH(Sammanfattning!P$1,'REACH Bilaga XIV_update'!$C$4:$H$4,0),FALSE)))</f>
        <v>#N/A</v>
      </c>
      <c r="Q1155" s="76" t="e">
        <f>IF($C1155="-",IF($A1155="-",IF(VLOOKUP($D1155,'REACH Bilaga XIV_update'!$A$5:$I$110,9,FALSE)="",NA(),VLOOKUP($D1155,'REACH Bilaga XIV_update'!$A$5:$I$110,9,FALSE)),IF(VLOOKUP($A1155,'REACH Bilaga XIV_update'!$D$5:$I$110,6,FALSE)="",NA(),VLOOKUP($A1155,'REACH Bilaga XIV_update'!$D$5:$I$110,6,FALSE))),IF(VLOOKUP($C1155,'REACH Bilaga XIV_update'!$C$5:$I$110,7,FALSE)="",NA(),VLOOKUP($C1155,'REACH Bilaga XIV_update'!$C$5:$I$110,7,FALSE)))</f>
        <v>#N/A</v>
      </c>
      <c r="R1155" s="76" t="e">
        <f>IF($C1155="-",IF($A1155="-",IF(VLOOKUP($D1155,CoRAP_update!$A$5:$O$376,15,FALSE)="",NA(),VLOOKUP($D1155,CoRAP_update!$A$5:$O$376,15,FALSE)),IF(VLOOKUP($A1155,CoRAP_update!$D$5:$O$376,12,FALSE)="",NA(),VLOOKUP($A1155,CoRAP_update!$D$5:$O$376,12,FALSE))),IF(VLOOKUP($C1155,CoRAP_update!$C$5:$O$376,13,FALSE)="",NA(),VLOOKUP($C1155,CoRAP_update!$C$5:$O$376,13,FALSE)))</f>
        <v>#N/A</v>
      </c>
      <c r="S1155" s="144" t="e">
        <f>IF($C1155="-",IF($A1155="-",VLOOKUP($D1155,CoRAP_update!$A$5:$J$376,MATCH(Sammanfattning!S$1,CoRAP_update!$A$4:$J$4,0),FALSE),VLOOKUP($A1155,CoRAP_update!$D$5:$J$376,MATCH(Sammanfattning!S$1,CoRAP_update!$D$4:$J$4,0),FALSE)),VLOOKUP($C1155,CoRAP_update!$C$5:$J$376,MATCH(Sammanfattning!S$1,CoRAP_update!$C$4:$J$4,0),FALSE))</f>
        <v>#N/A</v>
      </c>
      <c r="T1155" s="76" t="str">
        <f>IF($A1155="-",VLOOKUP($D1155,EDC_update!$C$2:$F$450,4,FALSE),VLOOKUP($A1155,EDC_update!$B$2:$F$450,5,FALSE))</f>
        <v>CAT1</v>
      </c>
      <c r="V1155" s="78">
        <f>IF(IFERROR(SEARCH("PBT",P1155),99)=99,IF(IFERROR(SEARCH("suspected PBT",S1155),99)=99,IF(IFERROR(SEARCH("concluded to be PBT",K1155),99)=99,IF(IFERROR(SEARCH("PBT",S1155),99)=99,IF(IFERROR(SEARCH("PBT cand",L1155),99)=99,IF(IFERROR(SEARCH("PBT",L1155),99)=99,IF(IFERROR(SEARCH("persistent, bioackumulative and toxic properties",K1155),99)=99,0,Scoring!$E$3),Scoring!$E$3),Scoring!$E$7),Scoring!$E$3),Scoring!$E$5),Scoring!$E$6),Scoring!$E$3)</f>
        <v>0</v>
      </c>
      <c r="W1155" s="78">
        <f>IF(IFERROR(SEARCH("vPvB",P1155),99)=99,IF(IFERROR(SEARCH("suspected pbt/vPvB",S1155),99)=99,IF(IFERROR(SEARCH("vPvB",S1155),99)=99,IF(IFERROR(SEARCH("concluded to be a vPvB",S1155),99)=99,IF(IFERROR(SEARCH("identified as vPvB",K1155),99)=99,IF(IFERROR(SEARCH("concluded to be a vPvB",K1155),99)=99,IF(IFERROR(SEARCH("concluded to be both pbt and vPvB",S1155),99)=99,IF(IFERROR(SEARCH("concluded to be both pbt and vPvB",K1155),99)=99,0,Scoring!$E$5),Scoring!$E$5),Scoring!$E$5),Scoring!$E$5),Scoring!$E$5),Scoring!$E$4),Scoring!$E$6),Scoring!$E$4)</f>
        <v>0</v>
      </c>
      <c r="X1155" s="78">
        <f>IF(IFERROR(SEARCH("H410",N1155),99)=99,IF(IFERROR(SEARCH("H410",O1155),99)=99,IF(IFERROR(SEARCH("H410",Q1155),99)=99,IF(IFERROR(SEARCH("H410",M1155),99)=99,IF(IFERROR(SEARCH("H410",R1155),99)=99,IF(IFERROR(SEARCH("H411",N1155),99)=99,IF(IFERROR(SEARCH("H411",O1155),99)=99,IF(IFERROR(SEARCH("H411",Q1155),99)=99,IF(IFERROR(SEARCH("H411",M1155),99)=99,IF(IFERROR(SEARCH("H411",R1155),99)=99,IF(IFERROR(SEARCH("H413",N1155),99)=99,IF(IFERROR(SEARCH("H413",O1155),99)=99,IF(IFERROR(SEARCH("H413",Q1155),99)=99,IF(IFERROR(SEARCH("H413",M1155),99)=99,IF(IFERROR(SEARCH("H413",R1155),99)=99,IF(IFERROR(SEARCH("H412",N1155),99)=99,IF(IFERROR(SEARCH("H412",O1155),99)=99,IF(IFERROR(SEARCH("H412",Q1155),99)=99,IF(IFERROR(SEARCH("H412",M1155),99)=99,IF(IFERROR(SEARCH("H412",R1155),99)=99,0,Scoring!$E$2),Scoring!$E$2),Scoring!$E$2),Scoring!$E$2),Scoring!$E$2),Scoring!$E$2),Scoring!$E$2),Scoring!$E$2),Scoring!$E$2),Scoring!$E$2),Scoring!$E$2),Scoring!$E$2),Scoring!$E$2),Scoring!$E$2),Scoring!$E$2),Scoring!$E$2),Scoring!$E$2),Scoring!$E$2),Scoring!$E$2),Scoring!$E$2)</f>
        <v>0</v>
      </c>
      <c r="Y1155" s="78">
        <f>IF(IFERROR(SEARCH("CMR",K1155),99)=99,IF(IFERROR(SEARCH("Suspected CMR",S1155),99)=99,IF(IFERROR(SEARCH("CMR",S1155),99)=99,0,Scoring!$E$8),Scoring!$E$9),Scoring!$E$8)</f>
        <v>0</v>
      </c>
      <c r="Z1155" s="78">
        <f>IF(IFERROR(SEARCH("H350",N1155),99)=99,IF(IFERROR(SEARCH("H350",O1155),99)=99,IF(IFERROR(SEARCH("H350",Q1155),99)=99,IF(IFERROR(SEARCH("H350",M1155),99)=99,IF(IFERROR(SEARCH("H350",R1155),99)=99,IF(IFERROR(SEARCH("H351",N1155),99)=99,IF(IFERROR(SEARCH("H351",O1155),99)=99,IF(IFERROR(SEARCH("H351",Q1155),99)=99,IF(IFERROR(SEARCH("H351",M1155),99)=99,IF(IFERROR(SEARCH("H351",R1155),99)=99,IF(IFERROR(SEARCH("carcinogenic",P1155),99)=99,IF(IFERROR(SEARCH("suspected carcinogenic",S1155),99)=99,0,Scoring!$E$12),Scoring!$E$11),Scoring!$E$10),Scoring!$E$10),Scoring!$E$10),Scoring!$E$10),Scoring!$E$10),Scoring!$E$10),Scoring!$E$10),Scoring!$E$10),Scoring!$E$10),Scoring!$E$10)</f>
        <v>0</v>
      </c>
      <c r="AA1155" s="78">
        <f>IF(IFERROR(SEARCH("H340",N1155),99)=99,IF(IFERROR(SEARCH("H340",O1155),99)=99,IF(IFERROR(SEARCH("H340",Q1155),99)=99,IF(IFERROR(SEARCH("H340",M1155),99)=99,IF(IFERROR(SEARCH("H340",R1155),99)=99,IF(IFERROR(SEARCH("H341",N1155),99)=99,IF(IFERROR(SEARCH("H341",O1155),99)=99,IF(IFERROR(SEARCH("H341",Q1155),99)=99,IF(IFERROR(SEARCH("H341",M1155),99)=99,IF(IFERROR(SEARCH("H341",R1155),99)=99,IF(IFERROR(SEARCH("mutagenic",P1155),99)=99,IF(IFERROR(SEARCH("suspected mutagenic",S1155),99)=99,0,Scoring!$E$15),Scoring!$E$14),Scoring!$E$13),Scoring!$E$13),Scoring!$E$13),Scoring!$E$13),Scoring!$E$13),Scoring!$E$13),Scoring!$E$13),Scoring!$E$13),Scoring!$E$13),Scoring!$E$13)</f>
        <v>0</v>
      </c>
      <c r="AB1155" s="78">
        <f>IF(IFERROR(SEARCH("H360",N1155),99)=99,IF(IFERROR(SEARCH("H360",O1155),99)=99,IF(IFERROR(SEARCH("H360",Q1155),99)=99,IF(IFERROR(SEARCH("H360",M1155),99)=99,IF(IFERROR(SEARCH("H360",R1155),99)=99,IF(IFERROR(SEARCH("H361",N1155),99)=99,IF(IFERROR(SEARCH("H361",O1155),99)=99,IF(IFERROR(SEARCH("H361",Q1155),99)=99,IF(IFERROR(SEARCH("H361",M1155),99)=99,IF(IFERROR(SEARCH("H361",R1155),99)=99,IF(IFERROR(SEARCH("reproduction",P1155),99)=99,IF(IFERROR(SEARCH("suspected reprotoxic",S1155),99)=99,IF(IFERROR(SEARCH("reprotoxic",S1155),99)=99,IF(IFERROR(SEARCH("reprotoxic",K1155),99)=99,0,Scoring!$E$18),Scoring!$E$18),Scoring!$E$19),Scoring!$E$17),Scoring!$E$16),Scoring!$E$16),Scoring!$E$16),Scoring!$E$16),Scoring!$E$16),Scoring!$E$16),Scoring!$E$16),Scoring!$E$16),Scoring!$E$16),Scoring!$E$16)</f>
        <v>0</v>
      </c>
      <c r="AC1155" s="78">
        <f>IF(IFERROR(SEARCH("57f",L1155),99)=99,IF(IFERROR(SEARCH("57(f)",P1155),99)=99,0,Scoring!$E$20),Scoring!$E$20)</f>
        <v>0</v>
      </c>
      <c r="AD1155" s="78">
        <f>IF(IFERROR(SEARCH("CAT1",T1155),99)=99,IF(IFERROR(SEARCH("CAT2",T1155),99)=99,IF(IFERROR(SEARCH("CAT3",T1155),99)=99,IF(IFERROR(SEARCH("concluded to be endocrine",K1155),99)=99,IF(IFERROR(SEARCH("categorised as endocrine",K1155),99)=99,IF(IFERROR(SEARCH("endocrine disrupting",P1155),99)=99,IF(IFERROR(SEARCH("endocrine disrupting",K1155),99)=99,IF(IFERROR(SEARCH("suspected endocrine",S1155),99)=99,IF(IFERROR(SEARCH("potential endocrine",S1155),99)=99,0,Scoring!$E$25),Scoring!$E$25),Scoring!$E$24),Scoring!$E$24),Scoring!$E$24),Scoring!$E$24),Scoring!$E$23),Scoring!$E$22),Scoring!$E$21)</f>
        <v>1</v>
      </c>
      <c r="AE1155" s="78">
        <f>IF(IFERROR(SEARCH("suspected sensitiser",S1155),99)=99,IF(IFERROR(SEARCH("sensitiser",S1155),99)=99,IF(IFERROR(SEARCH("other hazard based concern",S1155),99)=99,0,Scoring!$E$28),Scoring!$E$26),Scoring!$E$27)</f>
        <v>0</v>
      </c>
      <c r="AF1155" s="78">
        <f>IF(IFERROR(M1155,1)=1,IF(IFERROR(N1155,1)=1,IF(IFERROR(O1155,1)=1,IF(IFERROR(Q1155,1)=1,IF(IFERROR(R1155,1)=1,IF(IFERROR(T1155,1)=1,IF(IFERROR(K1155,1)=1,IF(IFERROR(P1155,1)=1,IF(IFERROR(S1155,1)=1,Scoring!$E$29,0),0),0),0),0),0),0),0),0)</f>
        <v>0</v>
      </c>
      <c r="AG1155" s="78">
        <f t="shared" si="81"/>
        <v>1</v>
      </c>
      <c r="AI1155" s="93"/>
      <c r="AJ1155" s="94"/>
      <c r="AK1155" s="76"/>
      <c r="AL1155" s="75"/>
      <c r="AN1155" s="79"/>
      <c r="AO1155" s="79"/>
      <c r="AP1155" s="79"/>
      <c r="AQ1155" s="79"/>
      <c r="AR1155" s="79"/>
      <c r="AS1155" s="78"/>
      <c r="AU1155" s="79">
        <f>IF(IFERROR(F1155,99)=99,IF(IFERROR(G1155,99)=99,IF(IFERROR(H1155,99)=99,IF(IFERROR(I1155,99)=99,IF(IFERROR(E1155,99)=99,IF(IFERROR(J1155,99)=99,0,Scoring!$B$7),Scoring!$B$3),Scoring!$B$2),Scoring!$B$6),Scoring!$B$5),Scoring!$B$4)</f>
        <v>0.3</v>
      </c>
      <c r="AV1155" s="78">
        <f t="shared" si="82"/>
        <v>0.3</v>
      </c>
      <c r="AW1155" s="78"/>
      <c r="AX1155" s="66"/>
      <c r="AY1155" s="78"/>
      <c r="AZ1155" s="76"/>
      <c r="BB1155" s="76"/>
    </row>
    <row r="1156" spans="1:54" x14ac:dyDescent="0.25">
      <c r="A1156" s="89" t="s">
        <v>7162</v>
      </c>
      <c r="B1156" s="89" t="s">
        <v>30</v>
      </c>
      <c r="C1156" s="89" t="s">
        <v>30</v>
      </c>
      <c r="D1156" s="89" t="s">
        <v>7163</v>
      </c>
      <c r="E1156" s="76" t="e">
        <f>IF(C1156="-",IF(A1156="-",VLOOKUP(D1156,'sin-list 180320_update'!$C$2:$C$835,1,FALSE),VLOOKUP(A1156,'sin-list 180320_update'!$A$2:$A$835,1,FALSE)),VLOOKUP(C1156,'sin-list 180320_update'!$B$2:$B$835,1,FALSE))</f>
        <v>#N/A</v>
      </c>
      <c r="F1156" s="76" t="e">
        <f>IF($C1156="-",IF($A1156="-",VLOOKUP($D1156,'REACH Bilaga XVII_update'!$A$5:$A$131,1,FALSE),VLOOKUP($A1156,'REACH Bilaga XVII_update'!$C$5:$C$131,1,FALSE)),VLOOKUP($C1156,'REACH Bilaga XVII_update'!$B$5:$B$131,1,FALSE))</f>
        <v>#N/A</v>
      </c>
      <c r="G1156" s="76" t="e">
        <f>IF($C1156="-",IF($A1156="-",VLOOKUP($D1156,' REACH Bilaga 59_update'!$A$5:$A$210,1,FALSE),VLOOKUP($A1156,' REACH Bilaga 59_update'!$D$5:$D$210,1,FALSE)),VLOOKUP($C1156,' REACH Bilaga 59_update'!$C$5:$C$210,1,FALSE))</f>
        <v>#N/A</v>
      </c>
      <c r="H1156" s="76" t="e">
        <f>IF($C1156="-",IF($A1156="-",VLOOKUP($D1156,'REACH Bilaga XIV_update'!$A$5:$A$110,1,FALSE),VLOOKUP($A1156,'REACH Bilaga XIV_update'!$D$5:$D$110,1,FALSE)),VLOOKUP($C1156,'REACH Bilaga XIV_update'!$C$5:$C$110,1,FALSE))</f>
        <v>#N/A</v>
      </c>
      <c r="I1156" s="76" t="e">
        <f>IF($C1156="-",IF($A1156="-",VLOOKUP($D1156,CoRAP_update!$A$5:$A$376,1,FALSE),VLOOKUP($A1156,CoRAP_update!$D$5:$D$376,1,FALSE)),VLOOKUP($C1156,CoRAP_update!$C$5:$C$376,1,FALSE))</f>
        <v>#N/A</v>
      </c>
      <c r="J1156" s="76" t="str">
        <f>IF($C1156="-",IF($A1156="-",VLOOKUP($D1156,EDC_update!$C$2:$C$450,1,FALSE),VLOOKUP($A1156,EDC_update!$B$2:$B$450,1,FALSE)),VLOOKUP($C1156,EDC_update!$L$2:$L$450,1,FALSE))</f>
        <v>NoCAS 100</v>
      </c>
      <c r="K1156" s="76" t="e">
        <f>IF($C1156="-",IF($A1156="-",IF(VLOOKUP($D1156,'sin-list 180320_update'!$C$2:$S$835,3,FALSE)="",NA(),VLOOKUP($D1156,'sin-list 180320_update'!$C$2:$S$835,3,FALSE)),IF(VLOOKUP($A1156,'sin-list 180320_update'!$A$2:$S$835,5,FALSE)="",NA(),VLOOKUP($A1156,'sin-list 180320_update'!$A$2:$S$835,5,FALSE))),IF(VLOOKUP($C1156,'sin-list 180320_update'!$B$2:$S$835,4,FALSE)="",NA(),VLOOKUP($C1156,'sin-list 180320_update'!$B$2:$S$835,4,FALSE)))</f>
        <v>#N/A</v>
      </c>
      <c r="L1156" s="76" t="e">
        <f>IF($C1156="-",IF($A1156="-",VLOOKUP($D1156,'sin-list 180320_update'!$C$2:$S$835,6,FALSE),VLOOKUP($A1156,'sin-list 180320_update'!$A$2:$S$835,8,FALSE)),VLOOKUP($C1156,'sin-list 180320_update'!$B$2:$S$835,7,FALSE))</f>
        <v>#N/A</v>
      </c>
      <c r="M1156" s="76" t="e">
        <f>IF($C1156="-",IF($A1156="-",IF(VLOOKUP($D1156,'sin-list 180320_update'!$C$2:$S$835,8,FALSE)="",NA(),VLOOKUP($D1156,'sin-list 180320_update'!$C$2:$S$835,8,FALSE)),IF(VLOOKUP($A1156,'sin-list 180320_update'!$A$2:$S$835,10,FALSE)="",NA(),VLOOKUP($A1156,'sin-list 180320_update'!$A$2:$S$835,10,FALSE))),IF(VLOOKUP($C1156,'sin-list 180320_update'!$B$2:$S$835,9,FALSE)="",NA(),VLOOKUP($C1156,'sin-list 180320_update'!$B$2:$S$835,9,FALSE)))</f>
        <v>#N/A</v>
      </c>
      <c r="N1156" s="76" t="e">
        <f>IF($C1156="-",IF($A1156="-",IF(VLOOKUP($D1156,'REACH Bilaga XVII_update'!$A$5:$E$131,4,FALSE)="",NA(),VLOOKUP($D1156,'REACH Bilaga XVII_update'!$A$5:$E$131,4,FALSE)),IF(VLOOKUP($A1156,'REACH Bilaga XVII_update'!$C$5:$D$131,2,FALSE)="",NA(),VLOOKUP($A1156,'REACH Bilaga XVII_update'!$C$5:$D$131,2,FALSE))),IF(VLOOKUP($C1156,'REACH Bilaga XVII_update'!$B$5:$D$131,3,FALSE)="",NA(),VLOOKUP($C1156,'REACH Bilaga XVII_update'!$B$5:$D$131,3,FALSE)))</f>
        <v>#N/A</v>
      </c>
      <c r="O1156" s="76" t="e">
        <f>IF($C1156="-",IF($A1156="-",IF(VLOOKUP($D1156,' REACH Bilaga 59_update'!$A$5:$E$210,5,FALSE)="",NA(),VLOOKUP($D1156,' REACH Bilaga 59_update'!$A$5:$E$210,5,FALSE)),IF(VLOOKUP($A1156,' REACH Bilaga 59_update'!$D$5:$E$210,2,FALSE)="",NA(),VLOOKUP($A1156,' REACH Bilaga 59_update'!$D$5:$E$210,2,FALSE))),IF(VLOOKUP($C1156,' REACH Bilaga 59_update'!$C$5:$E$210,3,FALSE)="",NA(),VLOOKUP($C1156,' REACH Bilaga 59_update'!$C$5:$E$210,3,FALSE)))</f>
        <v>#N/A</v>
      </c>
      <c r="P1156" s="76" t="e">
        <f>IF(C1156="-",IF(A1156="-",IFERROR(VLOOKUP($D1156,' REACH Bilaga 59_update'!$A$5:$F$210,MATCH(Sammanfattning!P$1,' REACH Bilaga 59_update'!$A$4:$F$4,0),FALSE),VLOOKUP($D1156,'REACH Bilaga XIV_update'!$A$4:$H$110,MATCH(Sammanfattning!P$1,'REACH Bilaga XIV_update'!$A$4:$H$4,0),FALSE)),IFERROR(VLOOKUP($A1156,' REACH Bilaga 59_update'!$D$5:$F$210,MATCH(Sammanfattning!P$1,' REACH Bilaga 59_update'!$D$4:$F$4,0),FALSE),VLOOKUP($A1156,'REACH Bilaga XIV_update'!$D$4:$H$110,MATCH(Sammanfattning!P$1,'REACH Bilaga XIV_update'!$D$4:$H$4,0),FALSE))),IFERROR(VLOOKUP($C1156,' REACH Bilaga 59_update'!$C$5:$F$210,MATCH(Sammanfattning!P$1,' REACH Bilaga 59_update'!$C$4:$F$4,0),FALSE),VLOOKUP($C1156,'REACH Bilaga XIV_update'!$C$4:$H$110,MATCH(Sammanfattning!P$1,'REACH Bilaga XIV_update'!$C$4:$H$4,0),FALSE)))</f>
        <v>#N/A</v>
      </c>
      <c r="Q1156" s="76" t="e">
        <f>IF($C1156="-",IF($A1156="-",IF(VLOOKUP($D1156,'REACH Bilaga XIV_update'!$A$5:$I$110,9,FALSE)="",NA(),VLOOKUP($D1156,'REACH Bilaga XIV_update'!$A$5:$I$110,9,FALSE)),IF(VLOOKUP($A1156,'REACH Bilaga XIV_update'!$D$5:$I$110,6,FALSE)="",NA(),VLOOKUP($A1156,'REACH Bilaga XIV_update'!$D$5:$I$110,6,FALSE))),IF(VLOOKUP($C1156,'REACH Bilaga XIV_update'!$C$5:$I$110,7,FALSE)="",NA(),VLOOKUP($C1156,'REACH Bilaga XIV_update'!$C$5:$I$110,7,FALSE)))</f>
        <v>#N/A</v>
      </c>
      <c r="R1156" s="76" t="e">
        <f>IF($C1156="-",IF($A1156="-",IF(VLOOKUP($D1156,CoRAP_update!$A$5:$O$376,15,FALSE)="",NA(),VLOOKUP($D1156,CoRAP_update!$A$5:$O$376,15,FALSE)),IF(VLOOKUP($A1156,CoRAP_update!$D$5:$O$376,12,FALSE)="",NA(),VLOOKUP($A1156,CoRAP_update!$D$5:$O$376,12,FALSE))),IF(VLOOKUP($C1156,CoRAP_update!$C$5:$O$376,13,FALSE)="",NA(),VLOOKUP($C1156,CoRAP_update!$C$5:$O$376,13,FALSE)))</f>
        <v>#N/A</v>
      </c>
      <c r="S1156" s="144" t="e">
        <f>IF($C1156="-",IF($A1156="-",VLOOKUP($D1156,CoRAP_update!$A$5:$J$376,MATCH(Sammanfattning!S$1,CoRAP_update!$A$4:$J$4,0),FALSE),VLOOKUP($A1156,CoRAP_update!$D$5:$J$376,MATCH(Sammanfattning!S$1,CoRAP_update!$D$4:$J$4,0),FALSE)),VLOOKUP($C1156,CoRAP_update!$C$5:$J$376,MATCH(Sammanfattning!S$1,CoRAP_update!$C$4:$J$4,0),FALSE))</f>
        <v>#N/A</v>
      </c>
      <c r="T1156" s="76" t="str">
        <f>IF($A1156="-",VLOOKUP($D1156,EDC_update!$C$2:$F$450,4,FALSE),VLOOKUP($A1156,EDC_update!$B$2:$F$450,5,FALSE))</f>
        <v>CAT1</v>
      </c>
      <c r="V1156" s="78">
        <f>IF(IFERROR(SEARCH("PBT",P1156),99)=99,IF(IFERROR(SEARCH("suspected PBT",S1156),99)=99,IF(IFERROR(SEARCH("concluded to be PBT",K1156),99)=99,IF(IFERROR(SEARCH("PBT",S1156),99)=99,IF(IFERROR(SEARCH("PBT cand",L1156),99)=99,IF(IFERROR(SEARCH("PBT",L1156),99)=99,IF(IFERROR(SEARCH("persistent, bioackumulative and toxic properties",K1156),99)=99,0,Scoring!$E$3),Scoring!$E$3),Scoring!$E$7),Scoring!$E$3),Scoring!$E$5),Scoring!$E$6),Scoring!$E$3)</f>
        <v>0</v>
      </c>
      <c r="W1156" s="78">
        <f>IF(IFERROR(SEARCH("vPvB",P1156),99)=99,IF(IFERROR(SEARCH("suspected pbt/vPvB",S1156),99)=99,IF(IFERROR(SEARCH("vPvB",S1156),99)=99,IF(IFERROR(SEARCH("concluded to be a vPvB",S1156),99)=99,IF(IFERROR(SEARCH("identified as vPvB",K1156),99)=99,IF(IFERROR(SEARCH("concluded to be a vPvB",K1156),99)=99,IF(IFERROR(SEARCH("concluded to be both pbt and vPvB",S1156),99)=99,IF(IFERROR(SEARCH("concluded to be both pbt and vPvB",K1156),99)=99,0,Scoring!$E$5),Scoring!$E$5),Scoring!$E$5),Scoring!$E$5),Scoring!$E$5),Scoring!$E$4),Scoring!$E$6),Scoring!$E$4)</f>
        <v>0</v>
      </c>
      <c r="X1156" s="78">
        <f>IF(IFERROR(SEARCH("H410",N1156),99)=99,IF(IFERROR(SEARCH("H410",O1156),99)=99,IF(IFERROR(SEARCH("H410",Q1156),99)=99,IF(IFERROR(SEARCH("H410",M1156),99)=99,IF(IFERROR(SEARCH("H410",R1156),99)=99,IF(IFERROR(SEARCH("H411",N1156),99)=99,IF(IFERROR(SEARCH("H411",O1156),99)=99,IF(IFERROR(SEARCH("H411",Q1156),99)=99,IF(IFERROR(SEARCH("H411",M1156),99)=99,IF(IFERROR(SEARCH("H411",R1156),99)=99,IF(IFERROR(SEARCH("H413",N1156),99)=99,IF(IFERROR(SEARCH("H413",O1156),99)=99,IF(IFERROR(SEARCH("H413",Q1156),99)=99,IF(IFERROR(SEARCH("H413",M1156),99)=99,IF(IFERROR(SEARCH("H413",R1156),99)=99,IF(IFERROR(SEARCH("H412",N1156),99)=99,IF(IFERROR(SEARCH("H412",O1156),99)=99,IF(IFERROR(SEARCH("H412",Q1156),99)=99,IF(IFERROR(SEARCH("H412",M1156),99)=99,IF(IFERROR(SEARCH("H412",R1156),99)=99,0,Scoring!$E$2),Scoring!$E$2),Scoring!$E$2),Scoring!$E$2),Scoring!$E$2),Scoring!$E$2),Scoring!$E$2),Scoring!$E$2),Scoring!$E$2),Scoring!$E$2),Scoring!$E$2),Scoring!$E$2),Scoring!$E$2),Scoring!$E$2),Scoring!$E$2),Scoring!$E$2),Scoring!$E$2),Scoring!$E$2),Scoring!$E$2),Scoring!$E$2)</f>
        <v>0</v>
      </c>
      <c r="Y1156" s="78">
        <f>IF(IFERROR(SEARCH("CMR",K1156),99)=99,IF(IFERROR(SEARCH("Suspected CMR",S1156),99)=99,IF(IFERROR(SEARCH("CMR",S1156),99)=99,0,Scoring!$E$8),Scoring!$E$9),Scoring!$E$8)</f>
        <v>0</v>
      </c>
      <c r="Z1156" s="78">
        <f>IF(IFERROR(SEARCH("H350",N1156),99)=99,IF(IFERROR(SEARCH("H350",O1156),99)=99,IF(IFERROR(SEARCH("H350",Q1156),99)=99,IF(IFERROR(SEARCH("H350",M1156),99)=99,IF(IFERROR(SEARCH("H350",R1156),99)=99,IF(IFERROR(SEARCH("H351",N1156),99)=99,IF(IFERROR(SEARCH("H351",O1156),99)=99,IF(IFERROR(SEARCH("H351",Q1156),99)=99,IF(IFERROR(SEARCH("H351",M1156),99)=99,IF(IFERROR(SEARCH("H351",R1156),99)=99,IF(IFERROR(SEARCH("carcinogenic",P1156),99)=99,IF(IFERROR(SEARCH("suspected carcinogenic",S1156),99)=99,0,Scoring!$E$12),Scoring!$E$11),Scoring!$E$10),Scoring!$E$10),Scoring!$E$10),Scoring!$E$10),Scoring!$E$10),Scoring!$E$10),Scoring!$E$10),Scoring!$E$10),Scoring!$E$10),Scoring!$E$10)</f>
        <v>0</v>
      </c>
      <c r="AA1156" s="78">
        <f>IF(IFERROR(SEARCH("H340",N1156),99)=99,IF(IFERROR(SEARCH("H340",O1156),99)=99,IF(IFERROR(SEARCH("H340",Q1156),99)=99,IF(IFERROR(SEARCH("H340",M1156),99)=99,IF(IFERROR(SEARCH("H340",R1156),99)=99,IF(IFERROR(SEARCH("H341",N1156),99)=99,IF(IFERROR(SEARCH("H341",O1156),99)=99,IF(IFERROR(SEARCH("H341",Q1156),99)=99,IF(IFERROR(SEARCH("H341",M1156),99)=99,IF(IFERROR(SEARCH("H341",R1156),99)=99,IF(IFERROR(SEARCH("mutagenic",P1156),99)=99,IF(IFERROR(SEARCH("suspected mutagenic",S1156),99)=99,0,Scoring!$E$15),Scoring!$E$14),Scoring!$E$13),Scoring!$E$13),Scoring!$E$13),Scoring!$E$13),Scoring!$E$13),Scoring!$E$13),Scoring!$E$13),Scoring!$E$13),Scoring!$E$13),Scoring!$E$13)</f>
        <v>0</v>
      </c>
      <c r="AB1156" s="78">
        <f>IF(IFERROR(SEARCH("H360",N1156),99)=99,IF(IFERROR(SEARCH("H360",O1156),99)=99,IF(IFERROR(SEARCH("H360",Q1156),99)=99,IF(IFERROR(SEARCH("H360",M1156),99)=99,IF(IFERROR(SEARCH("H360",R1156),99)=99,IF(IFERROR(SEARCH("H361",N1156),99)=99,IF(IFERROR(SEARCH("H361",O1156),99)=99,IF(IFERROR(SEARCH("H361",Q1156),99)=99,IF(IFERROR(SEARCH("H361",M1156),99)=99,IF(IFERROR(SEARCH("H361",R1156),99)=99,IF(IFERROR(SEARCH("reproduction",P1156),99)=99,IF(IFERROR(SEARCH("suspected reprotoxic",S1156),99)=99,IF(IFERROR(SEARCH("reprotoxic",S1156),99)=99,IF(IFERROR(SEARCH("reprotoxic",K1156),99)=99,0,Scoring!$E$18),Scoring!$E$18),Scoring!$E$19),Scoring!$E$17),Scoring!$E$16),Scoring!$E$16),Scoring!$E$16),Scoring!$E$16),Scoring!$E$16),Scoring!$E$16),Scoring!$E$16),Scoring!$E$16),Scoring!$E$16),Scoring!$E$16)</f>
        <v>0</v>
      </c>
      <c r="AC1156" s="78">
        <f>IF(IFERROR(SEARCH("57f",L1156),99)=99,IF(IFERROR(SEARCH("57(f)",P1156),99)=99,0,Scoring!$E$20),Scoring!$E$20)</f>
        <v>0</v>
      </c>
      <c r="AD1156" s="78">
        <f>IF(IFERROR(SEARCH("CAT1",T1156),99)=99,IF(IFERROR(SEARCH("CAT2",T1156),99)=99,IF(IFERROR(SEARCH("CAT3",T1156),99)=99,IF(IFERROR(SEARCH("concluded to be endocrine",K1156),99)=99,IF(IFERROR(SEARCH("categorised as endocrine",K1156),99)=99,IF(IFERROR(SEARCH("endocrine disrupting",P1156),99)=99,IF(IFERROR(SEARCH("endocrine disrupting",K1156),99)=99,IF(IFERROR(SEARCH("suspected endocrine",S1156),99)=99,IF(IFERROR(SEARCH("potential endocrine",S1156),99)=99,0,Scoring!$E$25),Scoring!$E$25),Scoring!$E$24),Scoring!$E$24),Scoring!$E$24),Scoring!$E$24),Scoring!$E$23),Scoring!$E$22),Scoring!$E$21)</f>
        <v>1</v>
      </c>
      <c r="AE1156" s="78">
        <f>IF(IFERROR(SEARCH("suspected sensitiser",S1156),99)=99,IF(IFERROR(SEARCH("sensitiser",S1156),99)=99,IF(IFERROR(SEARCH("other hazard based concern",S1156),99)=99,0,Scoring!$E$28),Scoring!$E$26),Scoring!$E$27)</f>
        <v>0</v>
      </c>
      <c r="AF1156" s="78">
        <f>IF(IFERROR(M1156,1)=1,IF(IFERROR(N1156,1)=1,IF(IFERROR(O1156,1)=1,IF(IFERROR(Q1156,1)=1,IF(IFERROR(R1156,1)=1,IF(IFERROR(T1156,1)=1,IF(IFERROR(K1156,1)=1,IF(IFERROR(P1156,1)=1,IF(IFERROR(S1156,1)=1,Scoring!$E$29,0),0),0),0),0),0),0),0),0)</f>
        <v>0</v>
      </c>
      <c r="AG1156" s="78">
        <f t="shared" si="81"/>
        <v>1</v>
      </c>
      <c r="AI1156" s="93"/>
      <c r="AJ1156" s="94"/>
      <c r="AK1156" s="76"/>
      <c r="AL1156" s="75"/>
      <c r="AN1156" s="79"/>
      <c r="AO1156" s="79"/>
      <c r="AP1156" s="79"/>
      <c r="AQ1156" s="79"/>
      <c r="AR1156" s="79"/>
      <c r="AS1156" s="78"/>
      <c r="AU1156" s="79">
        <f>IF(IFERROR(F1156,99)=99,IF(IFERROR(G1156,99)=99,IF(IFERROR(H1156,99)=99,IF(IFERROR(I1156,99)=99,IF(IFERROR(E1156,99)=99,IF(IFERROR(J1156,99)=99,0,Scoring!$B$7),Scoring!$B$3),Scoring!$B$2),Scoring!$B$6),Scoring!$B$5),Scoring!$B$4)</f>
        <v>0.3</v>
      </c>
      <c r="AV1156" s="78">
        <f t="shared" si="82"/>
        <v>0.3</v>
      </c>
      <c r="AW1156" s="78"/>
      <c r="AX1156" s="66"/>
      <c r="AY1156" s="78"/>
      <c r="AZ1156" s="76"/>
      <c r="BB1156" s="76"/>
    </row>
    <row r="1157" spans="1:54" x14ac:dyDescent="0.25">
      <c r="A1157" s="89" t="s">
        <v>6813</v>
      </c>
      <c r="B1157" s="89" t="s">
        <v>30</v>
      </c>
      <c r="C1157" s="89" t="s">
        <v>30</v>
      </c>
      <c r="D1157" s="89" t="s">
        <v>6814</v>
      </c>
      <c r="E1157" s="76" t="e">
        <f>IF(C1157="-",IF(A1157="-",VLOOKUP(D1157,'sin-list 180320_update'!$C$2:$C$835,1,FALSE),VLOOKUP(A1157,'sin-list 180320_update'!$A$2:$A$835,1,FALSE)),VLOOKUP(C1157,'sin-list 180320_update'!$B$2:$B$835,1,FALSE))</f>
        <v>#N/A</v>
      </c>
      <c r="F1157" s="76" t="e">
        <f>IF($C1157="-",IF($A1157="-",VLOOKUP($D1157,'REACH Bilaga XVII_update'!$A$5:$A$131,1,FALSE),VLOOKUP($A1157,'REACH Bilaga XVII_update'!$C$5:$C$131,1,FALSE)),VLOOKUP($C1157,'REACH Bilaga XVII_update'!$B$5:$B$131,1,FALSE))</f>
        <v>#N/A</v>
      </c>
      <c r="G1157" s="76" t="e">
        <f>IF($C1157="-",IF($A1157="-",VLOOKUP($D1157,' REACH Bilaga 59_update'!$A$5:$A$210,1,FALSE),VLOOKUP($A1157,' REACH Bilaga 59_update'!$D$5:$D$210,1,FALSE)),VLOOKUP($C1157,' REACH Bilaga 59_update'!$C$5:$C$210,1,FALSE))</f>
        <v>#N/A</v>
      </c>
      <c r="H1157" s="76" t="e">
        <f>IF($C1157="-",IF($A1157="-",VLOOKUP($D1157,'REACH Bilaga XIV_update'!$A$5:$A$110,1,FALSE),VLOOKUP($A1157,'REACH Bilaga XIV_update'!$D$5:$D$110,1,FALSE)),VLOOKUP($C1157,'REACH Bilaga XIV_update'!$C$5:$C$110,1,FALSE))</f>
        <v>#N/A</v>
      </c>
      <c r="I1157" s="76" t="e">
        <f>IF($C1157="-",IF($A1157="-",VLOOKUP($D1157,CoRAP_update!$A$5:$A$376,1,FALSE),VLOOKUP($A1157,CoRAP_update!$D$5:$D$376,1,FALSE)),VLOOKUP($C1157,CoRAP_update!$C$5:$C$376,1,FALSE))</f>
        <v>#N/A</v>
      </c>
      <c r="J1157" s="76" t="str">
        <f>IF($C1157="-",IF($A1157="-",VLOOKUP($D1157,EDC_update!$C$2:$C$450,1,FALSE),VLOOKUP($A1157,EDC_update!$B$2:$B$450,1,FALSE)),VLOOKUP($C1157,EDC_update!$L$2:$L$450,1,FALSE))</f>
        <v>NoCAS 127</v>
      </c>
      <c r="K1157" s="76" t="e">
        <f>IF($C1157="-",IF($A1157="-",IF(VLOOKUP($D1157,'sin-list 180320_update'!$C$2:$S$835,3,FALSE)="",NA(),VLOOKUP($D1157,'sin-list 180320_update'!$C$2:$S$835,3,FALSE)),IF(VLOOKUP($A1157,'sin-list 180320_update'!$A$2:$S$835,5,FALSE)="",NA(),VLOOKUP($A1157,'sin-list 180320_update'!$A$2:$S$835,5,FALSE))),IF(VLOOKUP($C1157,'sin-list 180320_update'!$B$2:$S$835,4,FALSE)="",NA(),VLOOKUP($C1157,'sin-list 180320_update'!$B$2:$S$835,4,FALSE)))</f>
        <v>#N/A</v>
      </c>
      <c r="L1157" s="76" t="e">
        <f>IF($C1157="-",IF($A1157="-",VLOOKUP($D1157,'sin-list 180320_update'!$C$2:$S$835,6,FALSE),VLOOKUP($A1157,'sin-list 180320_update'!$A$2:$S$835,8,FALSE)),VLOOKUP($C1157,'sin-list 180320_update'!$B$2:$S$835,7,FALSE))</f>
        <v>#N/A</v>
      </c>
      <c r="M1157" s="76" t="e">
        <f>IF($C1157="-",IF($A1157="-",IF(VLOOKUP($D1157,'sin-list 180320_update'!$C$2:$S$835,8,FALSE)="",NA(),VLOOKUP($D1157,'sin-list 180320_update'!$C$2:$S$835,8,FALSE)),IF(VLOOKUP($A1157,'sin-list 180320_update'!$A$2:$S$835,10,FALSE)="",NA(),VLOOKUP($A1157,'sin-list 180320_update'!$A$2:$S$835,10,FALSE))),IF(VLOOKUP($C1157,'sin-list 180320_update'!$B$2:$S$835,9,FALSE)="",NA(),VLOOKUP($C1157,'sin-list 180320_update'!$B$2:$S$835,9,FALSE)))</f>
        <v>#N/A</v>
      </c>
      <c r="N1157" s="76" t="e">
        <f>IF($C1157="-",IF($A1157="-",IF(VLOOKUP($D1157,'REACH Bilaga XVII_update'!$A$5:$E$131,4,FALSE)="",NA(),VLOOKUP($D1157,'REACH Bilaga XVII_update'!$A$5:$E$131,4,FALSE)),IF(VLOOKUP($A1157,'REACH Bilaga XVII_update'!$C$5:$D$131,2,FALSE)="",NA(),VLOOKUP($A1157,'REACH Bilaga XVII_update'!$C$5:$D$131,2,FALSE))),IF(VLOOKUP($C1157,'REACH Bilaga XVII_update'!$B$5:$D$131,3,FALSE)="",NA(),VLOOKUP($C1157,'REACH Bilaga XVII_update'!$B$5:$D$131,3,FALSE)))</f>
        <v>#N/A</v>
      </c>
      <c r="O1157" s="76" t="e">
        <f>IF($C1157="-",IF($A1157="-",IF(VLOOKUP($D1157,' REACH Bilaga 59_update'!$A$5:$E$210,5,FALSE)="",NA(),VLOOKUP($D1157,' REACH Bilaga 59_update'!$A$5:$E$210,5,FALSE)),IF(VLOOKUP($A1157,' REACH Bilaga 59_update'!$D$5:$E$210,2,FALSE)="",NA(),VLOOKUP($A1157,' REACH Bilaga 59_update'!$D$5:$E$210,2,FALSE))),IF(VLOOKUP($C1157,' REACH Bilaga 59_update'!$C$5:$E$210,3,FALSE)="",NA(),VLOOKUP($C1157,' REACH Bilaga 59_update'!$C$5:$E$210,3,FALSE)))</f>
        <v>#N/A</v>
      </c>
      <c r="P1157" s="76" t="e">
        <f>IF(C1157="-",IF(A1157="-",IFERROR(VLOOKUP($D1157,' REACH Bilaga 59_update'!$A$5:$F$210,MATCH(Sammanfattning!P$1,' REACH Bilaga 59_update'!$A$4:$F$4,0),FALSE),VLOOKUP($D1157,'REACH Bilaga XIV_update'!$A$4:$H$110,MATCH(Sammanfattning!P$1,'REACH Bilaga XIV_update'!$A$4:$H$4,0),FALSE)),IFERROR(VLOOKUP($A1157,' REACH Bilaga 59_update'!$D$5:$F$210,MATCH(Sammanfattning!P$1,' REACH Bilaga 59_update'!$D$4:$F$4,0),FALSE),VLOOKUP($A1157,'REACH Bilaga XIV_update'!$D$4:$H$110,MATCH(Sammanfattning!P$1,'REACH Bilaga XIV_update'!$D$4:$H$4,0),FALSE))),IFERROR(VLOOKUP($C1157,' REACH Bilaga 59_update'!$C$5:$F$210,MATCH(Sammanfattning!P$1,' REACH Bilaga 59_update'!$C$4:$F$4,0),FALSE),VLOOKUP($C1157,'REACH Bilaga XIV_update'!$C$4:$H$110,MATCH(Sammanfattning!P$1,'REACH Bilaga XIV_update'!$C$4:$H$4,0),FALSE)))</f>
        <v>#N/A</v>
      </c>
      <c r="Q1157" s="76" t="e">
        <f>IF($C1157="-",IF($A1157="-",IF(VLOOKUP($D1157,'REACH Bilaga XIV_update'!$A$5:$I$110,9,FALSE)="",NA(),VLOOKUP($D1157,'REACH Bilaga XIV_update'!$A$5:$I$110,9,FALSE)),IF(VLOOKUP($A1157,'REACH Bilaga XIV_update'!$D$5:$I$110,6,FALSE)="",NA(),VLOOKUP($A1157,'REACH Bilaga XIV_update'!$D$5:$I$110,6,FALSE))),IF(VLOOKUP($C1157,'REACH Bilaga XIV_update'!$C$5:$I$110,7,FALSE)="",NA(),VLOOKUP($C1157,'REACH Bilaga XIV_update'!$C$5:$I$110,7,FALSE)))</f>
        <v>#N/A</v>
      </c>
      <c r="R1157" s="76" t="e">
        <f>IF($C1157="-",IF($A1157="-",IF(VLOOKUP($D1157,CoRAP_update!$A$5:$O$376,15,FALSE)="",NA(),VLOOKUP($D1157,CoRAP_update!$A$5:$O$376,15,FALSE)),IF(VLOOKUP($A1157,CoRAP_update!$D$5:$O$376,12,FALSE)="",NA(),VLOOKUP($A1157,CoRAP_update!$D$5:$O$376,12,FALSE))),IF(VLOOKUP($C1157,CoRAP_update!$C$5:$O$376,13,FALSE)="",NA(),VLOOKUP($C1157,CoRAP_update!$C$5:$O$376,13,FALSE)))</f>
        <v>#N/A</v>
      </c>
      <c r="S1157" s="144" t="e">
        <f>IF($C1157="-",IF($A1157="-",VLOOKUP($D1157,CoRAP_update!$A$5:$J$376,MATCH(Sammanfattning!S$1,CoRAP_update!$A$4:$J$4,0),FALSE),VLOOKUP($A1157,CoRAP_update!$D$5:$J$376,MATCH(Sammanfattning!S$1,CoRAP_update!$D$4:$J$4,0),FALSE)),VLOOKUP($C1157,CoRAP_update!$C$5:$J$376,MATCH(Sammanfattning!S$1,CoRAP_update!$C$4:$J$4,0),FALSE))</f>
        <v>#N/A</v>
      </c>
      <c r="T1157" s="76" t="str">
        <f>IF($A1157="-",VLOOKUP($D1157,EDC_update!$C$2:$F$450,4,FALSE),VLOOKUP($A1157,EDC_update!$B$2:$F$450,5,FALSE))</f>
        <v>CAT1</v>
      </c>
      <c r="V1157" s="78">
        <f>IF(IFERROR(SEARCH("PBT",P1157),99)=99,IF(IFERROR(SEARCH("suspected PBT",S1157),99)=99,IF(IFERROR(SEARCH("concluded to be PBT",K1157),99)=99,IF(IFERROR(SEARCH("PBT",S1157),99)=99,IF(IFERROR(SEARCH("PBT cand",L1157),99)=99,IF(IFERROR(SEARCH("PBT",L1157),99)=99,IF(IFERROR(SEARCH("persistent, bioackumulative and toxic properties",K1157),99)=99,0,Scoring!$E$3),Scoring!$E$3),Scoring!$E$7),Scoring!$E$3),Scoring!$E$5),Scoring!$E$6),Scoring!$E$3)</f>
        <v>0</v>
      </c>
      <c r="W1157" s="78">
        <f>IF(IFERROR(SEARCH("vPvB",P1157),99)=99,IF(IFERROR(SEARCH("suspected pbt/vPvB",S1157),99)=99,IF(IFERROR(SEARCH("vPvB",S1157),99)=99,IF(IFERROR(SEARCH("concluded to be a vPvB",S1157),99)=99,IF(IFERROR(SEARCH("identified as vPvB",K1157),99)=99,IF(IFERROR(SEARCH("concluded to be a vPvB",K1157),99)=99,IF(IFERROR(SEARCH("concluded to be both pbt and vPvB",S1157),99)=99,IF(IFERROR(SEARCH("concluded to be both pbt and vPvB",K1157),99)=99,0,Scoring!$E$5),Scoring!$E$5),Scoring!$E$5),Scoring!$E$5),Scoring!$E$5),Scoring!$E$4),Scoring!$E$6),Scoring!$E$4)</f>
        <v>0</v>
      </c>
      <c r="X1157" s="78">
        <f>IF(IFERROR(SEARCH("H410",N1157),99)=99,IF(IFERROR(SEARCH("H410",O1157),99)=99,IF(IFERROR(SEARCH("H410",Q1157),99)=99,IF(IFERROR(SEARCH("H410",M1157),99)=99,IF(IFERROR(SEARCH("H410",R1157),99)=99,IF(IFERROR(SEARCH("H411",N1157),99)=99,IF(IFERROR(SEARCH("H411",O1157),99)=99,IF(IFERROR(SEARCH("H411",Q1157),99)=99,IF(IFERROR(SEARCH("H411",M1157),99)=99,IF(IFERROR(SEARCH("H411",R1157),99)=99,IF(IFERROR(SEARCH("H413",N1157),99)=99,IF(IFERROR(SEARCH("H413",O1157),99)=99,IF(IFERROR(SEARCH("H413",Q1157),99)=99,IF(IFERROR(SEARCH("H413",M1157),99)=99,IF(IFERROR(SEARCH("H413",R1157),99)=99,IF(IFERROR(SEARCH("H412",N1157),99)=99,IF(IFERROR(SEARCH("H412",O1157),99)=99,IF(IFERROR(SEARCH("H412",Q1157),99)=99,IF(IFERROR(SEARCH("H412",M1157),99)=99,IF(IFERROR(SEARCH("H412",R1157),99)=99,0,Scoring!$E$2),Scoring!$E$2),Scoring!$E$2),Scoring!$E$2),Scoring!$E$2),Scoring!$E$2),Scoring!$E$2),Scoring!$E$2),Scoring!$E$2),Scoring!$E$2),Scoring!$E$2),Scoring!$E$2),Scoring!$E$2),Scoring!$E$2),Scoring!$E$2),Scoring!$E$2),Scoring!$E$2),Scoring!$E$2),Scoring!$E$2),Scoring!$E$2)</f>
        <v>0</v>
      </c>
      <c r="Y1157" s="78">
        <f>IF(IFERROR(SEARCH("CMR",K1157),99)=99,IF(IFERROR(SEARCH("Suspected CMR",S1157),99)=99,IF(IFERROR(SEARCH("CMR",S1157),99)=99,0,Scoring!$E$8),Scoring!$E$9),Scoring!$E$8)</f>
        <v>0</v>
      </c>
      <c r="Z1157" s="78">
        <f>IF(IFERROR(SEARCH("H350",N1157),99)=99,IF(IFERROR(SEARCH("H350",O1157),99)=99,IF(IFERROR(SEARCH("H350",Q1157),99)=99,IF(IFERROR(SEARCH("H350",M1157),99)=99,IF(IFERROR(SEARCH("H350",R1157),99)=99,IF(IFERROR(SEARCH("H351",N1157),99)=99,IF(IFERROR(SEARCH("H351",O1157),99)=99,IF(IFERROR(SEARCH("H351",Q1157),99)=99,IF(IFERROR(SEARCH("H351",M1157),99)=99,IF(IFERROR(SEARCH("H351",R1157),99)=99,IF(IFERROR(SEARCH("carcinogenic",P1157),99)=99,IF(IFERROR(SEARCH("suspected carcinogenic",S1157),99)=99,0,Scoring!$E$12),Scoring!$E$11),Scoring!$E$10),Scoring!$E$10),Scoring!$E$10),Scoring!$E$10),Scoring!$E$10),Scoring!$E$10),Scoring!$E$10),Scoring!$E$10),Scoring!$E$10),Scoring!$E$10)</f>
        <v>0</v>
      </c>
      <c r="AA1157" s="78">
        <f>IF(IFERROR(SEARCH("H340",N1157),99)=99,IF(IFERROR(SEARCH("H340",O1157),99)=99,IF(IFERROR(SEARCH("H340",Q1157),99)=99,IF(IFERROR(SEARCH("H340",M1157),99)=99,IF(IFERROR(SEARCH("H340",R1157),99)=99,IF(IFERROR(SEARCH("H341",N1157),99)=99,IF(IFERROR(SEARCH("H341",O1157),99)=99,IF(IFERROR(SEARCH("H341",Q1157),99)=99,IF(IFERROR(SEARCH("H341",M1157),99)=99,IF(IFERROR(SEARCH("H341",R1157),99)=99,IF(IFERROR(SEARCH("mutagenic",P1157),99)=99,IF(IFERROR(SEARCH("suspected mutagenic",S1157),99)=99,0,Scoring!$E$15),Scoring!$E$14),Scoring!$E$13),Scoring!$E$13),Scoring!$E$13),Scoring!$E$13),Scoring!$E$13),Scoring!$E$13),Scoring!$E$13),Scoring!$E$13),Scoring!$E$13),Scoring!$E$13)</f>
        <v>0</v>
      </c>
      <c r="AB1157" s="78">
        <f>IF(IFERROR(SEARCH("H360",N1157),99)=99,IF(IFERROR(SEARCH("H360",O1157),99)=99,IF(IFERROR(SEARCH("H360",Q1157),99)=99,IF(IFERROR(SEARCH("H360",M1157),99)=99,IF(IFERROR(SEARCH("H360",R1157),99)=99,IF(IFERROR(SEARCH("H361",N1157),99)=99,IF(IFERROR(SEARCH("H361",O1157),99)=99,IF(IFERROR(SEARCH("H361",Q1157),99)=99,IF(IFERROR(SEARCH("H361",M1157),99)=99,IF(IFERROR(SEARCH("H361",R1157),99)=99,IF(IFERROR(SEARCH("reproduction",P1157),99)=99,IF(IFERROR(SEARCH("suspected reprotoxic",S1157),99)=99,IF(IFERROR(SEARCH("reprotoxic",S1157),99)=99,IF(IFERROR(SEARCH("reprotoxic",K1157),99)=99,0,Scoring!$E$18),Scoring!$E$18),Scoring!$E$19),Scoring!$E$17),Scoring!$E$16),Scoring!$E$16),Scoring!$E$16),Scoring!$E$16),Scoring!$E$16),Scoring!$E$16),Scoring!$E$16),Scoring!$E$16),Scoring!$E$16),Scoring!$E$16)</f>
        <v>0</v>
      </c>
      <c r="AC1157" s="78">
        <f>IF(IFERROR(SEARCH("57f",L1157),99)=99,IF(IFERROR(SEARCH("57(f)",P1157),99)=99,0,Scoring!$E$20),Scoring!$E$20)</f>
        <v>0</v>
      </c>
      <c r="AD1157" s="78">
        <f>IF(IFERROR(SEARCH("CAT1",T1157),99)=99,IF(IFERROR(SEARCH("CAT2",T1157),99)=99,IF(IFERROR(SEARCH("CAT3",T1157),99)=99,IF(IFERROR(SEARCH("concluded to be endocrine",K1157),99)=99,IF(IFERROR(SEARCH("categorised as endocrine",K1157),99)=99,IF(IFERROR(SEARCH("endocrine disrupting",P1157),99)=99,IF(IFERROR(SEARCH("endocrine disrupting",K1157),99)=99,IF(IFERROR(SEARCH("suspected endocrine",S1157),99)=99,IF(IFERROR(SEARCH("potential endocrine",S1157),99)=99,0,Scoring!$E$25),Scoring!$E$25),Scoring!$E$24),Scoring!$E$24),Scoring!$E$24),Scoring!$E$24),Scoring!$E$23),Scoring!$E$22),Scoring!$E$21)</f>
        <v>1</v>
      </c>
      <c r="AE1157" s="78">
        <f>IF(IFERROR(SEARCH("suspected sensitiser",S1157),99)=99,IF(IFERROR(SEARCH("sensitiser",S1157),99)=99,IF(IFERROR(SEARCH("other hazard based concern",S1157),99)=99,0,Scoring!$E$28),Scoring!$E$26),Scoring!$E$27)</f>
        <v>0</v>
      </c>
      <c r="AF1157" s="78">
        <f>IF(IFERROR(M1157,1)=1,IF(IFERROR(N1157,1)=1,IF(IFERROR(O1157,1)=1,IF(IFERROR(Q1157,1)=1,IF(IFERROR(R1157,1)=1,IF(IFERROR(T1157,1)=1,IF(IFERROR(K1157,1)=1,IF(IFERROR(P1157,1)=1,IF(IFERROR(S1157,1)=1,Scoring!$E$29,0),0),0),0),0),0),0),0),0)</f>
        <v>0</v>
      </c>
      <c r="AG1157" s="78">
        <f t="shared" si="81"/>
        <v>1</v>
      </c>
      <c r="AI1157" s="93"/>
      <c r="AJ1157" s="94"/>
      <c r="AK1157" s="76"/>
      <c r="AL1157" s="75"/>
      <c r="AN1157" s="79"/>
      <c r="AO1157" s="79"/>
      <c r="AP1157" s="79"/>
      <c r="AQ1157" s="79"/>
      <c r="AR1157" s="79"/>
      <c r="AS1157" s="78"/>
      <c r="AU1157" s="79">
        <f>IF(IFERROR(F1157,99)=99,IF(IFERROR(G1157,99)=99,IF(IFERROR(H1157,99)=99,IF(IFERROR(I1157,99)=99,IF(IFERROR(E1157,99)=99,IF(IFERROR(J1157,99)=99,0,Scoring!$B$7),Scoring!$B$3),Scoring!$B$2),Scoring!$B$6),Scoring!$B$5),Scoring!$B$4)</f>
        <v>0.3</v>
      </c>
      <c r="AV1157" s="78">
        <f t="shared" si="82"/>
        <v>0.3</v>
      </c>
      <c r="AW1157" s="78"/>
      <c r="AX1157" s="66"/>
      <c r="AY1157" s="78"/>
      <c r="AZ1157" s="76"/>
      <c r="BB1157" s="76"/>
    </row>
    <row r="1158" spans="1:54" x14ac:dyDescent="0.25">
      <c r="A1158" s="89" t="s">
        <v>6842</v>
      </c>
      <c r="B1158" s="89" t="s">
        <v>30</v>
      </c>
      <c r="C1158" s="89" t="s">
        <v>30</v>
      </c>
      <c r="D1158" s="89" t="s">
        <v>6843</v>
      </c>
      <c r="E1158" s="76" t="e">
        <f>IF(C1158="-",IF(A1158="-",VLOOKUP(D1158,'sin-list 180320_update'!$C$2:$C$835,1,FALSE),VLOOKUP(A1158,'sin-list 180320_update'!$A$2:$A$835,1,FALSE)),VLOOKUP(C1158,'sin-list 180320_update'!$B$2:$B$835,1,FALSE))</f>
        <v>#N/A</v>
      </c>
      <c r="F1158" s="76" t="e">
        <f>IF($C1158="-",IF($A1158="-",VLOOKUP($D1158,'REACH Bilaga XVII_update'!$A$5:$A$131,1,FALSE),VLOOKUP($A1158,'REACH Bilaga XVII_update'!$C$5:$C$131,1,FALSE)),VLOOKUP($C1158,'REACH Bilaga XVII_update'!$B$5:$B$131,1,FALSE))</f>
        <v>#N/A</v>
      </c>
      <c r="G1158" s="76" t="e">
        <f>IF($C1158="-",IF($A1158="-",VLOOKUP($D1158,' REACH Bilaga 59_update'!$A$5:$A$210,1,FALSE),VLOOKUP($A1158,' REACH Bilaga 59_update'!$D$5:$D$210,1,FALSE)),VLOOKUP($C1158,' REACH Bilaga 59_update'!$C$5:$C$210,1,FALSE))</f>
        <v>#N/A</v>
      </c>
      <c r="H1158" s="76" t="e">
        <f>IF($C1158="-",IF($A1158="-",VLOOKUP($D1158,'REACH Bilaga XIV_update'!$A$5:$A$110,1,FALSE),VLOOKUP($A1158,'REACH Bilaga XIV_update'!$D$5:$D$110,1,FALSE)),VLOOKUP($C1158,'REACH Bilaga XIV_update'!$C$5:$C$110,1,FALSE))</f>
        <v>#N/A</v>
      </c>
      <c r="I1158" s="76" t="e">
        <f>IF($C1158="-",IF($A1158="-",VLOOKUP($D1158,CoRAP_update!$A$5:$A$376,1,FALSE),VLOOKUP($A1158,CoRAP_update!$D$5:$D$376,1,FALSE)),VLOOKUP($C1158,CoRAP_update!$C$5:$C$376,1,FALSE))</f>
        <v>#N/A</v>
      </c>
      <c r="J1158" s="76" t="str">
        <f>IF($C1158="-",IF($A1158="-",VLOOKUP($D1158,EDC_update!$C$2:$C$450,1,FALSE),VLOOKUP($A1158,EDC_update!$B$2:$B$450,1,FALSE)),VLOOKUP($C1158,EDC_update!$L$2:$L$450,1,FALSE))</f>
        <v>NoCAS 128</v>
      </c>
      <c r="K1158" s="76" t="e">
        <f>IF($C1158="-",IF($A1158="-",IF(VLOOKUP($D1158,'sin-list 180320_update'!$C$2:$S$835,3,FALSE)="",NA(),VLOOKUP($D1158,'sin-list 180320_update'!$C$2:$S$835,3,FALSE)),IF(VLOOKUP($A1158,'sin-list 180320_update'!$A$2:$S$835,5,FALSE)="",NA(),VLOOKUP($A1158,'sin-list 180320_update'!$A$2:$S$835,5,FALSE))),IF(VLOOKUP($C1158,'sin-list 180320_update'!$B$2:$S$835,4,FALSE)="",NA(),VLOOKUP($C1158,'sin-list 180320_update'!$B$2:$S$835,4,FALSE)))</f>
        <v>#N/A</v>
      </c>
      <c r="L1158" s="76" t="e">
        <f>IF($C1158="-",IF($A1158="-",VLOOKUP($D1158,'sin-list 180320_update'!$C$2:$S$835,6,FALSE),VLOOKUP($A1158,'sin-list 180320_update'!$A$2:$S$835,8,FALSE)),VLOOKUP($C1158,'sin-list 180320_update'!$B$2:$S$835,7,FALSE))</f>
        <v>#N/A</v>
      </c>
      <c r="M1158" s="76" t="e">
        <f>IF($C1158="-",IF($A1158="-",IF(VLOOKUP($D1158,'sin-list 180320_update'!$C$2:$S$835,8,FALSE)="",NA(),VLOOKUP($D1158,'sin-list 180320_update'!$C$2:$S$835,8,FALSE)),IF(VLOOKUP($A1158,'sin-list 180320_update'!$A$2:$S$835,10,FALSE)="",NA(),VLOOKUP($A1158,'sin-list 180320_update'!$A$2:$S$835,10,FALSE))),IF(VLOOKUP($C1158,'sin-list 180320_update'!$B$2:$S$835,9,FALSE)="",NA(),VLOOKUP($C1158,'sin-list 180320_update'!$B$2:$S$835,9,FALSE)))</f>
        <v>#N/A</v>
      </c>
      <c r="N1158" s="76" t="e">
        <f>IF($C1158="-",IF($A1158="-",IF(VLOOKUP($D1158,'REACH Bilaga XVII_update'!$A$5:$E$131,4,FALSE)="",NA(),VLOOKUP($D1158,'REACH Bilaga XVII_update'!$A$5:$E$131,4,FALSE)),IF(VLOOKUP($A1158,'REACH Bilaga XVII_update'!$C$5:$D$131,2,FALSE)="",NA(),VLOOKUP($A1158,'REACH Bilaga XVII_update'!$C$5:$D$131,2,FALSE))),IF(VLOOKUP($C1158,'REACH Bilaga XVII_update'!$B$5:$D$131,3,FALSE)="",NA(),VLOOKUP($C1158,'REACH Bilaga XVII_update'!$B$5:$D$131,3,FALSE)))</f>
        <v>#N/A</v>
      </c>
      <c r="O1158" s="76" t="e">
        <f>IF($C1158="-",IF($A1158="-",IF(VLOOKUP($D1158,' REACH Bilaga 59_update'!$A$5:$E$210,5,FALSE)="",NA(),VLOOKUP($D1158,' REACH Bilaga 59_update'!$A$5:$E$210,5,FALSE)),IF(VLOOKUP($A1158,' REACH Bilaga 59_update'!$D$5:$E$210,2,FALSE)="",NA(),VLOOKUP($A1158,' REACH Bilaga 59_update'!$D$5:$E$210,2,FALSE))),IF(VLOOKUP($C1158,' REACH Bilaga 59_update'!$C$5:$E$210,3,FALSE)="",NA(),VLOOKUP($C1158,' REACH Bilaga 59_update'!$C$5:$E$210,3,FALSE)))</f>
        <v>#N/A</v>
      </c>
      <c r="P1158" s="76" t="e">
        <f>IF(C1158="-",IF(A1158="-",IFERROR(VLOOKUP($D1158,' REACH Bilaga 59_update'!$A$5:$F$210,MATCH(Sammanfattning!P$1,' REACH Bilaga 59_update'!$A$4:$F$4,0),FALSE),VLOOKUP($D1158,'REACH Bilaga XIV_update'!$A$4:$H$110,MATCH(Sammanfattning!P$1,'REACH Bilaga XIV_update'!$A$4:$H$4,0),FALSE)),IFERROR(VLOOKUP($A1158,' REACH Bilaga 59_update'!$D$5:$F$210,MATCH(Sammanfattning!P$1,' REACH Bilaga 59_update'!$D$4:$F$4,0),FALSE),VLOOKUP($A1158,'REACH Bilaga XIV_update'!$D$4:$H$110,MATCH(Sammanfattning!P$1,'REACH Bilaga XIV_update'!$D$4:$H$4,0),FALSE))),IFERROR(VLOOKUP($C1158,' REACH Bilaga 59_update'!$C$5:$F$210,MATCH(Sammanfattning!P$1,' REACH Bilaga 59_update'!$C$4:$F$4,0),FALSE),VLOOKUP($C1158,'REACH Bilaga XIV_update'!$C$4:$H$110,MATCH(Sammanfattning!P$1,'REACH Bilaga XIV_update'!$C$4:$H$4,0),FALSE)))</f>
        <v>#N/A</v>
      </c>
      <c r="Q1158" s="76" t="e">
        <f>IF($C1158="-",IF($A1158="-",IF(VLOOKUP($D1158,'REACH Bilaga XIV_update'!$A$5:$I$110,9,FALSE)="",NA(),VLOOKUP($D1158,'REACH Bilaga XIV_update'!$A$5:$I$110,9,FALSE)),IF(VLOOKUP($A1158,'REACH Bilaga XIV_update'!$D$5:$I$110,6,FALSE)="",NA(),VLOOKUP($A1158,'REACH Bilaga XIV_update'!$D$5:$I$110,6,FALSE))),IF(VLOOKUP($C1158,'REACH Bilaga XIV_update'!$C$5:$I$110,7,FALSE)="",NA(),VLOOKUP($C1158,'REACH Bilaga XIV_update'!$C$5:$I$110,7,FALSE)))</f>
        <v>#N/A</v>
      </c>
      <c r="R1158" s="76" t="e">
        <f>IF($C1158="-",IF($A1158="-",IF(VLOOKUP($D1158,CoRAP_update!$A$5:$O$376,15,FALSE)="",NA(),VLOOKUP($D1158,CoRAP_update!$A$5:$O$376,15,FALSE)),IF(VLOOKUP($A1158,CoRAP_update!$D$5:$O$376,12,FALSE)="",NA(),VLOOKUP($A1158,CoRAP_update!$D$5:$O$376,12,FALSE))),IF(VLOOKUP($C1158,CoRAP_update!$C$5:$O$376,13,FALSE)="",NA(),VLOOKUP($C1158,CoRAP_update!$C$5:$O$376,13,FALSE)))</f>
        <v>#N/A</v>
      </c>
      <c r="S1158" s="144" t="e">
        <f>IF($C1158="-",IF($A1158="-",VLOOKUP($D1158,CoRAP_update!$A$5:$J$376,MATCH(Sammanfattning!S$1,CoRAP_update!$A$4:$J$4,0),FALSE),VLOOKUP($A1158,CoRAP_update!$D$5:$J$376,MATCH(Sammanfattning!S$1,CoRAP_update!$D$4:$J$4,0),FALSE)),VLOOKUP($C1158,CoRAP_update!$C$5:$J$376,MATCH(Sammanfattning!S$1,CoRAP_update!$C$4:$J$4,0),FALSE))</f>
        <v>#N/A</v>
      </c>
      <c r="T1158" s="76" t="str">
        <f>IF($A1158="-",VLOOKUP($D1158,EDC_update!$C$2:$F$450,4,FALSE),VLOOKUP($A1158,EDC_update!$B$2:$F$450,5,FALSE))</f>
        <v>CAT1</v>
      </c>
      <c r="V1158" s="78">
        <f>IF(IFERROR(SEARCH("PBT",P1158),99)=99,IF(IFERROR(SEARCH("suspected PBT",S1158),99)=99,IF(IFERROR(SEARCH("concluded to be PBT",K1158),99)=99,IF(IFERROR(SEARCH("PBT",S1158),99)=99,IF(IFERROR(SEARCH("PBT cand",L1158),99)=99,IF(IFERROR(SEARCH("PBT",L1158),99)=99,IF(IFERROR(SEARCH("persistent, bioackumulative and toxic properties",K1158),99)=99,0,Scoring!$E$3),Scoring!$E$3),Scoring!$E$7),Scoring!$E$3),Scoring!$E$5),Scoring!$E$6),Scoring!$E$3)</f>
        <v>0</v>
      </c>
      <c r="W1158" s="78">
        <f>IF(IFERROR(SEARCH("vPvB",P1158),99)=99,IF(IFERROR(SEARCH("suspected pbt/vPvB",S1158),99)=99,IF(IFERROR(SEARCH("vPvB",S1158),99)=99,IF(IFERROR(SEARCH("concluded to be a vPvB",S1158),99)=99,IF(IFERROR(SEARCH("identified as vPvB",K1158),99)=99,IF(IFERROR(SEARCH("concluded to be a vPvB",K1158),99)=99,IF(IFERROR(SEARCH("concluded to be both pbt and vPvB",S1158),99)=99,IF(IFERROR(SEARCH("concluded to be both pbt and vPvB",K1158),99)=99,0,Scoring!$E$5),Scoring!$E$5),Scoring!$E$5),Scoring!$E$5),Scoring!$E$5),Scoring!$E$4),Scoring!$E$6),Scoring!$E$4)</f>
        <v>0</v>
      </c>
      <c r="X1158" s="78">
        <f>IF(IFERROR(SEARCH("H410",N1158),99)=99,IF(IFERROR(SEARCH("H410",O1158),99)=99,IF(IFERROR(SEARCH("H410",Q1158),99)=99,IF(IFERROR(SEARCH("H410",M1158),99)=99,IF(IFERROR(SEARCH("H410",R1158),99)=99,IF(IFERROR(SEARCH("H411",N1158),99)=99,IF(IFERROR(SEARCH("H411",O1158),99)=99,IF(IFERROR(SEARCH("H411",Q1158),99)=99,IF(IFERROR(SEARCH("H411",M1158),99)=99,IF(IFERROR(SEARCH("H411",R1158),99)=99,IF(IFERROR(SEARCH("H413",N1158),99)=99,IF(IFERROR(SEARCH("H413",O1158),99)=99,IF(IFERROR(SEARCH("H413",Q1158),99)=99,IF(IFERROR(SEARCH("H413",M1158),99)=99,IF(IFERROR(SEARCH("H413",R1158),99)=99,IF(IFERROR(SEARCH("H412",N1158),99)=99,IF(IFERROR(SEARCH("H412",O1158),99)=99,IF(IFERROR(SEARCH("H412",Q1158),99)=99,IF(IFERROR(SEARCH("H412",M1158),99)=99,IF(IFERROR(SEARCH("H412",R1158),99)=99,0,Scoring!$E$2),Scoring!$E$2),Scoring!$E$2),Scoring!$E$2),Scoring!$E$2),Scoring!$E$2),Scoring!$E$2),Scoring!$E$2),Scoring!$E$2),Scoring!$E$2),Scoring!$E$2),Scoring!$E$2),Scoring!$E$2),Scoring!$E$2),Scoring!$E$2),Scoring!$E$2),Scoring!$E$2),Scoring!$E$2),Scoring!$E$2),Scoring!$E$2)</f>
        <v>0</v>
      </c>
      <c r="Y1158" s="78">
        <f>IF(IFERROR(SEARCH("CMR",K1158),99)=99,IF(IFERROR(SEARCH("Suspected CMR",S1158),99)=99,IF(IFERROR(SEARCH("CMR",S1158),99)=99,0,Scoring!$E$8),Scoring!$E$9),Scoring!$E$8)</f>
        <v>0</v>
      </c>
      <c r="Z1158" s="78">
        <f>IF(IFERROR(SEARCH("H350",N1158),99)=99,IF(IFERROR(SEARCH("H350",O1158),99)=99,IF(IFERROR(SEARCH("H350",Q1158),99)=99,IF(IFERROR(SEARCH("H350",M1158),99)=99,IF(IFERROR(SEARCH("H350",R1158),99)=99,IF(IFERROR(SEARCH("H351",N1158),99)=99,IF(IFERROR(SEARCH("H351",O1158),99)=99,IF(IFERROR(SEARCH("H351",Q1158),99)=99,IF(IFERROR(SEARCH("H351",M1158),99)=99,IF(IFERROR(SEARCH("H351",R1158),99)=99,IF(IFERROR(SEARCH("carcinogenic",P1158),99)=99,IF(IFERROR(SEARCH("suspected carcinogenic",S1158),99)=99,0,Scoring!$E$12),Scoring!$E$11),Scoring!$E$10),Scoring!$E$10),Scoring!$E$10),Scoring!$E$10),Scoring!$E$10),Scoring!$E$10),Scoring!$E$10),Scoring!$E$10),Scoring!$E$10),Scoring!$E$10)</f>
        <v>0</v>
      </c>
      <c r="AA1158" s="78">
        <f>IF(IFERROR(SEARCH("H340",N1158),99)=99,IF(IFERROR(SEARCH("H340",O1158),99)=99,IF(IFERROR(SEARCH("H340",Q1158),99)=99,IF(IFERROR(SEARCH("H340",M1158),99)=99,IF(IFERROR(SEARCH("H340",R1158),99)=99,IF(IFERROR(SEARCH("H341",N1158),99)=99,IF(IFERROR(SEARCH("H341",O1158),99)=99,IF(IFERROR(SEARCH("H341",Q1158),99)=99,IF(IFERROR(SEARCH("H341",M1158),99)=99,IF(IFERROR(SEARCH("H341",R1158),99)=99,IF(IFERROR(SEARCH("mutagenic",P1158),99)=99,IF(IFERROR(SEARCH("suspected mutagenic",S1158),99)=99,0,Scoring!$E$15),Scoring!$E$14),Scoring!$E$13),Scoring!$E$13),Scoring!$E$13),Scoring!$E$13),Scoring!$E$13),Scoring!$E$13),Scoring!$E$13),Scoring!$E$13),Scoring!$E$13),Scoring!$E$13)</f>
        <v>0</v>
      </c>
      <c r="AB1158" s="78">
        <f>IF(IFERROR(SEARCH("H360",N1158),99)=99,IF(IFERROR(SEARCH("H360",O1158),99)=99,IF(IFERROR(SEARCH("H360",Q1158),99)=99,IF(IFERROR(SEARCH("H360",M1158),99)=99,IF(IFERROR(SEARCH("H360",R1158),99)=99,IF(IFERROR(SEARCH("H361",N1158),99)=99,IF(IFERROR(SEARCH("H361",O1158),99)=99,IF(IFERROR(SEARCH("H361",Q1158),99)=99,IF(IFERROR(SEARCH("H361",M1158),99)=99,IF(IFERROR(SEARCH("H361",R1158),99)=99,IF(IFERROR(SEARCH("reproduction",P1158),99)=99,IF(IFERROR(SEARCH("suspected reprotoxic",S1158),99)=99,IF(IFERROR(SEARCH("reprotoxic",S1158),99)=99,IF(IFERROR(SEARCH("reprotoxic",K1158),99)=99,0,Scoring!$E$18),Scoring!$E$18),Scoring!$E$19),Scoring!$E$17),Scoring!$E$16),Scoring!$E$16),Scoring!$E$16),Scoring!$E$16),Scoring!$E$16),Scoring!$E$16),Scoring!$E$16),Scoring!$E$16),Scoring!$E$16),Scoring!$E$16)</f>
        <v>0</v>
      </c>
      <c r="AC1158" s="78">
        <f>IF(IFERROR(SEARCH("57f",L1158),99)=99,IF(IFERROR(SEARCH("57(f)",P1158),99)=99,0,Scoring!$E$20),Scoring!$E$20)</f>
        <v>0</v>
      </c>
      <c r="AD1158" s="78">
        <f>IF(IFERROR(SEARCH("CAT1",T1158),99)=99,IF(IFERROR(SEARCH("CAT2",T1158),99)=99,IF(IFERROR(SEARCH("CAT3",T1158),99)=99,IF(IFERROR(SEARCH("concluded to be endocrine",K1158),99)=99,IF(IFERROR(SEARCH("categorised as endocrine",K1158),99)=99,IF(IFERROR(SEARCH("endocrine disrupting",P1158),99)=99,IF(IFERROR(SEARCH("endocrine disrupting",K1158),99)=99,IF(IFERROR(SEARCH("suspected endocrine",S1158),99)=99,IF(IFERROR(SEARCH("potential endocrine",S1158),99)=99,0,Scoring!$E$25),Scoring!$E$25),Scoring!$E$24),Scoring!$E$24),Scoring!$E$24),Scoring!$E$24),Scoring!$E$23),Scoring!$E$22),Scoring!$E$21)</f>
        <v>1</v>
      </c>
      <c r="AE1158" s="78">
        <f>IF(IFERROR(SEARCH("suspected sensitiser",S1158),99)=99,IF(IFERROR(SEARCH("sensitiser",S1158),99)=99,IF(IFERROR(SEARCH("other hazard based concern",S1158),99)=99,0,Scoring!$E$28),Scoring!$E$26),Scoring!$E$27)</f>
        <v>0</v>
      </c>
      <c r="AF1158" s="78">
        <f>IF(IFERROR(M1158,1)=1,IF(IFERROR(N1158,1)=1,IF(IFERROR(O1158,1)=1,IF(IFERROR(Q1158,1)=1,IF(IFERROR(R1158,1)=1,IF(IFERROR(T1158,1)=1,IF(IFERROR(K1158,1)=1,IF(IFERROR(P1158,1)=1,IF(IFERROR(S1158,1)=1,Scoring!$E$29,0),0),0),0),0),0),0),0),0)</f>
        <v>0</v>
      </c>
      <c r="AG1158" s="78">
        <f t="shared" si="81"/>
        <v>1</v>
      </c>
      <c r="AI1158" s="93"/>
      <c r="AJ1158" s="94"/>
      <c r="AK1158" s="76"/>
      <c r="AL1158" s="75"/>
      <c r="AN1158" s="79"/>
      <c r="AO1158" s="79"/>
      <c r="AP1158" s="79"/>
      <c r="AQ1158" s="79"/>
      <c r="AR1158" s="79"/>
      <c r="AS1158" s="78"/>
      <c r="AU1158" s="79">
        <f>IF(IFERROR(F1158,99)=99,IF(IFERROR(G1158,99)=99,IF(IFERROR(H1158,99)=99,IF(IFERROR(I1158,99)=99,IF(IFERROR(E1158,99)=99,IF(IFERROR(J1158,99)=99,0,Scoring!$B$7),Scoring!$B$3),Scoring!$B$2),Scoring!$B$6),Scoring!$B$5),Scoring!$B$4)</f>
        <v>0.3</v>
      </c>
      <c r="AV1158" s="78">
        <f t="shared" si="82"/>
        <v>0.3</v>
      </c>
      <c r="AW1158" s="78"/>
      <c r="AX1158" s="66"/>
      <c r="AY1158" s="78"/>
      <c r="AZ1158" s="76"/>
      <c r="BB1158" s="76"/>
    </row>
    <row r="1159" spans="1:54" x14ac:dyDescent="0.25">
      <c r="A1159" s="77" t="s">
        <v>7706</v>
      </c>
      <c r="B1159" s="76" t="str">
        <f>C1159</f>
        <v>-</v>
      </c>
      <c r="C1159" s="77" t="s">
        <v>30</v>
      </c>
      <c r="D1159" s="77" t="s">
        <v>2896</v>
      </c>
      <c r="E1159" s="76" t="str">
        <f>IF(C1159="-",IF(A1159="-",VLOOKUP(D1159,'sin-list 180320_update'!$C$2:$C$835,1,FALSE),VLOOKUP(A1159,'sin-list 180320_update'!$A$2:$A$835,1,FALSE)),VLOOKUP(C1159,'sin-list 180320_update'!$B$2:$B$835,1,FALSE))</f>
        <v>Various1</v>
      </c>
      <c r="F1159" s="76" t="e">
        <f>IF($C1159="-",IF($A1159="-",VLOOKUP($D1159,'REACH Bilaga XVII_update'!$A$5:$A$131,1,FALSE),VLOOKUP($A1159,'REACH Bilaga XVII_update'!$C$5:$C$131,1,FALSE)),VLOOKUP($C1159,'REACH Bilaga XVII_update'!$B$5:$B$131,1,FALSE))</f>
        <v>#N/A</v>
      </c>
      <c r="G1159" s="76" t="e">
        <f>IF($C1159="-",IF($A1159="-",VLOOKUP($D1159,' REACH Bilaga 59_update'!$A$5:$A$210,1,FALSE),VLOOKUP($A1159,' REACH Bilaga 59_update'!$D$5:$D$210,1,FALSE)),VLOOKUP($C1159,' REACH Bilaga 59_update'!$C$5:$C$210,1,FALSE))</f>
        <v>#N/A</v>
      </c>
      <c r="H1159" s="76" t="e">
        <f>IF($C1159="-",IF($A1159="-",VLOOKUP($D1159,'REACH Bilaga XIV_update'!$A$5:$A$110,1,FALSE),VLOOKUP($A1159,'REACH Bilaga XIV_update'!$D$5:$D$110,1,FALSE)),VLOOKUP($C1159,'REACH Bilaga XIV_update'!$C$5:$C$110,1,FALSE))</f>
        <v>#N/A</v>
      </c>
      <c r="I1159" s="76" t="e">
        <f>IF($C1159="-",IF($A1159="-",VLOOKUP($D1159,CoRAP_update!$A$5:$A$376,1,FALSE),VLOOKUP($A1159,CoRAP_update!$D$5:$D$376,1,FALSE)),VLOOKUP($C1159,CoRAP_update!$C$5:$C$376,1,FALSE))</f>
        <v>#N/A</v>
      </c>
      <c r="J1159" s="76" t="e">
        <f>IF($C1159="-",IF($A1159="-",VLOOKUP($D1159,EDC_update!$C$2:$C$450,1,FALSE),VLOOKUP($A1159,EDC_update!$B$2:$B$450,1,FALSE)),VLOOKUP($C1159,EDC_update!$L$2:$L$450,1,FALSE))</f>
        <v>#N/A</v>
      </c>
      <c r="K1159" s="76" t="str">
        <f>IF($C1159="-",IF($A1159="-",IF(VLOOKUP($D1159,'sin-list 180320_update'!$C$2:$S$835,3,FALSE)="",NA(),VLOOKUP($D1159,'sin-list 180320_update'!$C$2:$S$835,3,FALSE)),IF(VLOOKUP($A1159,'sin-list 180320_update'!$A$2:$S$835,5,FALSE)="",NA(),VLOOKUP($A1159,'sin-list 180320_update'!$A$2:$S$835,5,FALSE))),IF(VLOOKUP($C1159,'sin-list 180320_update'!$B$2:$S$835,4,FALSE)="",NA(),VLOOKUP($C1159,'sin-list 180320_update'!$B$2:$S$835,4,FALSE)))</f>
        <v xml:space="preserve">Substance is concluded to be a Reprotoxic substance SVHC by ECHA Member State Committee. </v>
      </c>
      <c r="L1159" s="76" t="str">
        <f>IF($C1159="-",IF($A1159="-",VLOOKUP($D1159,'sin-list 180320_update'!$C$2:$S$835,6,FALSE),VLOOKUP($A1159,'sin-list 180320_update'!$A$2:$S$835,8,FALSE)),VLOOKUP($C1159,'sin-list 180320_update'!$B$2:$S$835,7,FALSE))</f>
        <v>Reprotoxic substance Candidate list</v>
      </c>
      <c r="M1159" s="76" t="e">
        <f>IF($C1159="-",IF($A1159="-",IF(VLOOKUP($D1159,'sin-list 180320_update'!$C$2:$S$835,8,FALSE)="",NA(),VLOOKUP($D1159,'sin-list 180320_update'!$C$2:$S$835,8,FALSE)),IF(VLOOKUP($A1159,'sin-list 180320_update'!$A$2:$S$835,10,FALSE)="",NA(),VLOOKUP($A1159,'sin-list 180320_update'!$A$2:$S$835,10,FALSE))),IF(VLOOKUP($C1159,'sin-list 180320_update'!$B$2:$S$835,9,FALSE)="",NA(),VLOOKUP($C1159,'sin-list 180320_update'!$B$2:$S$835,9,FALSE)))</f>
        <v>#N/A</v>
      </c>
      <c r="N1159" s="76" t="e">
        <f>IF($C1159="-",IF($A1159="-",IF(VLOOKUP($D1159,'REACH Bilaga XVII_update'!$A$5:$E$131,4,FALSE)="",NA(),VLOOKUP($D1159,'REACH Bilaga XVII_update'!$A$5:$E$131,4,FALSE)),IF(VLOOKUP($A1159,'REACH Bilaga XVII_update'!$C$5:$D$131,2,FALSE)="",NA(),VLOOKUP($A1159,'REACH Bilaga XVII_update'!$C$5:$D$131,2,FALSE))),IF(VLOOKUP($C1159,'REACH Bilaga XVII_update'!$B$5:$D$131,3,FALSE)="",NA(),VLOOKUP($C1159,'REACH Bilaga XVII_update'!$B$5:$D$131,3,FALSE)))</f>
        <v>#N/A</v>
      </c>
      <c r="O1159" s="76" t="e">
        <f>IF($C1159="-",IF($A1159="-",IF(VLOOKUP($D1159,' REACH Bilaga 59_update'!$A$5:$E$210,5,FALSE)="",NA(),VLOOKUP($D1159,' REACH Bilaga 59_update'!$A$5:$E$210,5,FALSE)),IF(VLOOKUP($A1159,' REACH Bilaga 59_update'!$D$5:$E$210,2,FALSE)="",NA(),VLOOKUP($A1159,' REACH Bilaga 59_update'!$D$5:$E$210,2,FALSE))),IF(VLOOKUP($C1159,' REACH Bilaga 59_update'!$C$5:$E$210,3,FALSE)="",NA(),VLOOKUP($C1159,' REACH Bilaga 59_update'!$C$5:$E$210,3,FALSE)))</f>
        <v>#N/A</v>
      </c>
      <c r="P1159" s="76" t="e">
        <f>IF(C1159="-",IF(A1159="-",IFERROR(VLOOKUP($D1159,' REACH Bilaga 59_update'!$A$5:$F$210,MATCH(Sammanfattning!P$1,' REACH Bilaga 59_update'!$A$4:$F$4,0),FALSE),VLOOKUP($D1159,'REACH Bilaga XIV_update'!$A$4:$H$110,MATCH(Sammanfattning!P$1,'REACH Bilaga XIV_update'!$A$4:$H$4,0),FALSE)),IFERROR(VLOOKUP($A1159,' REACH Bilaga 59_update'!$D$5:$F$210,MATCH(Sammanfattning!P$1,' REACH Bilaga 59_update'!$D$4:$F$4,0),FALSE),VLOOKUP($A1159,'REACH Bilaga XIV_update'!$D$4:$H$110,MATCH(Sammanfattning!P$1,'REACH Bilaga XIV_update'!$D$4:$H$4,0),FALSE))),IFERROR(VLOOKUP($C1159,' REACH Bilaga 59_update'!$C$5:$F$210,MATCH(Sammanfattning!P$1,' REACH Bilaga 59_update'!$C$4:$F$4,0),FALSE),VLOOKUP($C1159,'REACH Bilaga XIV_update'!$C$4:$H$110,MATCH(Sammanfattning!P$1,'REACH Bilaga XIV_update'!$C$4:$H$4,0),FALSE)))</f>
        <v>#N/A</v>
      </c>
      <c r="Q1159" s="76" t="e">
        <f>IF($C1159="-",IF($A1159="-",IF(VLOOKUP($D1159,'REACH Bilaga XIV_update'!$A$5:$I$110,9,FALSE)="",NA(),VLOOKUP($D1159,'REACH Bilaga XIV_update'!$A$5:$I$110,9,FALSE)),IF(VLOOKUP($A1159,'REACH Bilaga XIV_update'!$D$5:$I$110,6,FALSE)="",NA(),VLOOKUP($A1159,'REACH Bilaga XIV_update'!$D$5:$I$110,6,FALSE))),IF(VLOOKUP($C1159,'REACH Bilaga XIV_update'!$C$5:$I$110,7,FALSE)="",NA(),VLOOKUP($C1159,'REACH Bilaga XIV_update'!$C$5:$I$110,7,FALSE)))</f>
        <v>#N/A</v>
      </c>
      <c r="R1159" s="76" t="e">
        <f>IF($C1159="-",IF($A1159="-",IF(VLOOKUP($D1159,CoRAP_update!$A$5:$O$376,15,FALSE)="",NA(),VLOOKUP($D1159,CoRAP_update!$A$5:$O$376,15,FALSE)),IF(VLOOKUP($A1159,CoRAP_update!$D$5:$O$376,12,FALSE)="",NA(),VLOOKUP($A1159,CoRAP_update!$D$5:$O$376,12,FALSE))),IF(VLOOKUP($C1159,CoRAP_update!$C$5:$O$376,13,FALSE)="",NA(),VLOOKUP($C1159,CoRAP_update!$C$5:$O$376,13,FALSE)))</f>
        <v>#N/A</v>
      </c>
      <c r="S1159" s="144" t="e">
        <f>IF($C1159="-",IF($A1159="-",VLOOKUP($D1159,CoRAP_update!$A$5:$J$376,MATCH(Sammanfattning!S$1,CoRAP_update!$A$4:$J$4,0),FALSE),VLOOKUP($A1159,CoRAP_update!$D$5:$J$376,MATCH(Sammanfattning!S$1,CoRAP_update!$D$4:$J$4,0),FALSE)),VLOOKUP($C1159,CoRAP_update!$C$5:$J$376,MATCH(Sammanfattning!S$1,CoRAP_update!$C$4:$J$4,0),FALSE))</f>
        <v>#N/A</v>
      </c>
      <c r="T1159" s="76" t="e">
        <f>IF($A1159="-",VLOOKUP($D1159,EDC_update!$C$2:$F$450,4,FALSE),VLOOKUP($A1159,EDC_update!$B$2:$F$450,5,FALSE))</f>
        <v>#N/A</v>
      </c>
      <c r="V1159" s="78">
        <f>IF(IFERROR(SEARCH("PBT",P1159),99)=99,IF(IFERROR(SEARCH("suspected PBT",S1159),99)=99,IF(IFERROR(SEARCH("concluded to be PBT",K1159),99)=99,IF(IFERROR(SEARCH("PBT",S1159),99)=99,IF(IFERROR(SEARCH("PBT cand",L1159),99)=99,IF(IFERROR(SEARCH("PBT",L1159),99)=99,IF(IFERROR(SEARCH("persistent, bioackumulative and toxic properties",K1159),99)=99,0,Scoring!$E$3),Scoring!$E$3),Scoring!$E$7),Scoring!$E$3),Scoring!$E$5),Scoring!$E$6),Scoring!$E$3)</f>
        <v>0</v>
      </c>
      <c r="W1159" s="78">
        <f>IF(IFERROR(SEARCH("vPvB",P1159),99)=99,IF(IFERROR(SEARCH("suspected pbt/vPvB",S1159),99)=99,IF(IFERROR(SEARCH("vPvB",S1159),99)=99,IF(IFERROR(SEARCH("concluded to be a vPvB",S1159),99)=99,IF(IFERROR(SEARCH("identified as vPvB",K1159),99)=99,IF(IFERROR(SEARCH("concluded to be a vPvB",K1159),99)=99,IF(IFERROR(SEARCH("concluded to be both pbt and vPvB",S1159),99)=99,IF(IFERROR(SEARCH("concluded to be both pbt and vPvB",K1159),99)=99,0,Scoring!$E$5),Scoring!$E$5),Scoring!$E$5),Scoring!$E$5),Scoring!$E$5),Scoring!$E$4),Scoring!$E$6),Scoring!$E$4)</f>
        <v>0</v>
      </c>
      <c r="X1159" s="78">
        <f>IF(IFERROR(SEARCH("H410",N1159),99)=99,IF(IFERROR(SEARCH("H410",O1159),99)=99,IF(IFERROR(SEARCH("H410",Q1159),99)=99,IF(IFERROR(SEARCH("H410",M1159),99)=99,IF(IFERROR(SEARCH("H410",R1159),99)=99,IF(IFERROR(SEARCH("H411",N1159),99)=99,IF(IFERROR(SEARCH("H411",O1159),99)=99,IF(IFERROR(SEARCH("H411",Q1159),99)=99,IF(IFERROR(SEARCH("H411",M1159),99)=99,IF(IFERROR(SEARCH("H411",R1159),99)=99,IF(IFERROR(SEARCH("H413",N1159),99)=99,IF(IFERROR(SEARCH("H413",O1159),99)=99,IF(IFERROR(SEARCH("H413",Q1159),99)=99,IF(IFERROR(SEARCH("H413",M1159),99)=99,IF(IFERROR(SEARCH("H413",R1159),99)=99,IF(IFERROR(SEARCH("H412",N1159),99)=99,IF(IFERROR(SEARCH("H412",O1159),99)=99,IF(IFERROR(SEARCH("H412",Q1159),99)=99,IF(IFERROR(SEARCH("H412",M1159),99)=99,IF(IFERROR(SEARCH("H412",R1159),99)=99,0,Scoring!$E$2),Scoring!$E$2),Scoring!$E$2),Scoring!$E$2),Scoring!$E$2),Scoring!$E$2),Scoring!$E$2),Scoring!$E$2),Scoring!$E$2),Scoring!$E$2),Scoring!$E$2),Scoring!$E$2),Scoring!$E$2),Scoring!$E$2),Scoring!$E$2),Scoring!$E$2),Scoring!$E$2),Scoring!$E$2),Scoring!$E$2),Scoring!$E$2)</f>
        <v>0</v>
      </c>
      <c r="Y1159" s="78">
        <f>IF(IFERROR(SEARCH("CMR",K1159),99)=99,IF(IFERROR(SEARCH("Suspected CMR",S1159),99)=99,IF(IFERROR(SEARCH("CMR",S1159),99)=99,0,Scoring!$E$8),Scoring!$E$9),Scoring!$E$8)</f>
        <v>0</v>
      </c>
      <c r="Z1159" s="78">
        <f>IF(IFERROR(SEARCH("H350",N1159),99)=99,IF(IFERROR(SEARCH("H350",O1159),99)=99,IF(IFERROR(SEARCH("H350",Q1159),99)=99,IF(IFERROR(SEARCH("H350",M1159),99)=99,IF(IFERROR(SEARCH("H350",R1159),99)=99,IF(IFERROR(SEARCH("H351",N1159),99)=99,IF(IFERROR(SEARCH("H351",O1159),99)=99,IF(IFERROR(SEARCH("H351",Q1159),99)=99,IF(IFERROR(SEARCH("H351",M1159),99)=99,IF(IFERROR(SEARCH("H351",R1159),99)=99,IF(IFERROR(SEARCH("carcinogenic",P1159),99)=99,IF(IFERROR(SEARCH("suspected carcinogenic",S1159),99)=99,0,Scoring!$E$12),Scoring!$E$11),Scoring!$E$10),Scoring!$E$10),Scoring!$E$10),Scoring!$E$10),Scoring!$E$10),Scoring!$E$10),Scoring!$E$10),Scoring!$E$10),Scoring!$E$10),Scoring!$E$10)</f>
        <v>0</v>
      </c>
      <c r="AA1159" s="78">
        <f>IF(IFERROR(SEARCH("H340",N1159),99)=99,IF(IFERROR(SEARCH("H340",O1159),99)=99,IF(IFERROR(SEARCH("H340",Q1159),99)=99,IF(IFERROR(SEARCH("H340",M1159),99)=99,IF(IFERROR(SEARCH("H340",R1159),99)=99,IF(IFERROR(SEARCH("H341",N1159),99)=99,IF(IFERROR(SEARCH("H341",O1159),99)=99,IF(IFERROR(SEARCH("H341",Q1159),99)=99,IF(IFERROR(SEARCH("H341",M1159),99)=99,IF(IFERROR(SEARCH("H341",R1159),99)=99,IF(IFERROR(SEARCH("mutagenic",P1159),99)=99,IF(IFERROR(SEARCH("suspected mutagenic",S1159),99)=99,0,Scoring!$E$15),Scoring!$E$14),Scoring!$E$13),Scoring!$E$13),Scoring!$E$13),Scoring!$E$13),Scoring!$E$13),Scoring!$E$13),Scoring!$E$13),Scoring!$E$13),Scoring!$E$13),Scoring!$E$13)</f>
        <v>0</v>
      </c>
      <c r="AB1159" s="78">
        <f>IF(IFERROR(SEARCH("H360",N1159),99)=99,IF(IFERROR(SEARCH("H360",O1159),99)=99,IF(IFERROR(SEARCH("H360",Q1159),99)=99,IF(IFERROR(SEARCH("H360",M1159),99)=99,IF(IFERROR(SEARCH("H360",R1159),99)=99,IF(IFERROR(SEARCH("H361",N1159),99)=99,IF(IFERROR(SEARCH("H361",O1159),99)=99,IF(IFERROR(SEARCH("H361",Q1159),99)=99,IF(IFERROR(SEARCH("H361",M1159),99)=99,IF(IFERROR(SEARCH("H361",R1159),99)=99,IF(IFERROR(SEARCH("reproduction",P1159),99)=99,IF(IFERROR(SEARCH("suspected reprotoxic",S1159),99)=99,IF(IFERROR(SEARCH("reprotoxic",S1159),99)=99,IF(IFERROR(SEARCH("reprotoxic",K1159),99)=99,0,Scoring!$E$18),Scoring!$E$18),Scoring!$E$19),Scoring!$E$17),Scoring!$E$16),Scoring!$E$16),Scoring!$E$16),Scoring!$E$16),Scoring!$E$16),Scoring!$E$16),Scoring!$E$16),Scoring!$E$16),Scoring!$E$16),Scoring!$E$16)</f>
        <v>1</v>
      </c>
      <c r="AC1159" s="78">
        <f>IF(IFERROR(SEARCH("57f",L1159),99)=99,IF(IFERROR(SEARCH("57(f)",P1159),99)=99,0,Scoring!$E$20),Scoring!$E$20)</f>
        <v>0</v>
      </c>
      <c r="AD1159" s="78">
        <f>IF(IFERROR(SEARCH("CAT1",T1159),99)=99,IF(IFERROR(SEARCH("CAT2",T1159),99)=99,IF(IFERROR(SEARCH("CAT3",T1159),99)=99,IF(IFERROR(SEARCH("concluded to be endocrine",K1159),99)=99,IF(IFERROR(SEARCH("categorised as endocrine",K1159),99)=99,IF(IFERROR(SEARCH("endocrine disrupting",P1159),99)=99,IF(IFERROR(SEARCH("endocrine disrupting",K1159),99)=99,IF(IFERROR(SEARCH("suspected endocrine",S1159),99)=99,IF(IFERROR(SEARCH("potential endocrine",S1159),99)=99,0,Scoring!$E$25),Scoring!$E$25),Scoring!$E$24),Scoring!$E$24),Scoring!$E$24),Scoring!$E$24),Scoring!$E$23),Scoring!$E$22),Scoring!$E$21)</f>
        <v>0</v>
      </c>
      <c r="AE1159" s="78">
        <f>IF(IFERROR(SEARCH("suspected sensitiser",S1159),99)=99,IF(IFERROR(SEARCH("sensitiser",S1159),99)=99,IF(IFERROR(SEARCH("other hazard based concern",S1159),99)=99,0,Scoring!$E$28),Scoring!$E$26),Scoring!$E$27)</f>
        <v>0</v>
      </c>
      <c r="AF1159" s="78">
        <f>IF(IFERROR(M1159,1)=1,IF(IFERROR(N1159,1)=1,IF(IFERROR(O1159,1)=1,IF(IFERROR(Q1159,1)=1,IF(IFERROR(R1159,1)=1,IF(IFERROR(T1159,1)=1,IF(IFERROR(K1159,1)=1,IF(IFERROR(P1159,1)=1,IF(IFERROR(S1159,1)=1,Scoring!$E$29,0),0),0),0),0),0),0),0),0)</f>
        <v>0</v>
      </c>
      <c r="AG1159" s="78">
        <f t="shared" si="81"/>
        <v>1</v>
      </c>
      <c r="AI1159" s="93"/>
      <c r="AJ1159" s="94"/>
      <c r="AK1159" s="76"/>
      <c r="AL1159" s="75"/>
      <c r="AN1159" s="79"/>
      <c r="AO1159" s="79"/>
      <c r="AP1159" s="79"/>
      <c r="AQ1159" s="79"/>
      <c r="AR1159" s="79"/>
      <c r="AS1159" s="78"/>
      <c r="AU1159" s="79">
        <f>IF(IFERROR(F1159,99)=99,IF(IFERROR(G1159,99)=99,IF(IFERROR(H1159,99)=99,IF(IFERROR(I1159,99)=99,IF(IFERROR(E1159,99)=99,IF(IFERROR(J1159,99)=99,0,Scoring!$B$7),Scoring!$B$3),Scoring!$B$2),Scoring!$B$6),Scoring!$B$5),Scoring!$B$4)</f>
        <v>0.3</v>
      </c>
      <c r="AV1159" s="78">
        <f t="shared" si="82"/>
        <v>0.3</v>
      </c>
      <c r="AW1159" s="78"/>
      <c r="AX1159" s="66"/>
      <c r="AY1159" s="78"/>
      <c r="AZ1159" s="76"/>
      <c r="BA1159" s="76"/>
      <c r="BB1159" s="76"/>
    </row>
    <row r="1160" spans="1:54" x14ac:dyDescent="0.25">
      <c r="A1160" s="77" t="s">
        <v>7707</v>
      </c>
      <c r="B1160" s="76" t="str">
        <f>C1160</f>
        <v>-</v>
      </c>
      <c r="C1160" s="77" t="s">
        <v>30</v>
      </c>
      <c r="D1160" s="77" t="s">
        <v>2899</v>
      </c>
      <c r="E1160" s="76" t="str">
        <f>IF(C1160="-",IF(A1160="-",VLOOKUP(D1160,'sin-list 180320_update'!$C$2:$C$835,1,FALSE),VLOOKUP(A1160,'sin-list 180320_update'!$A$2:$A$835,1,FALSE)),VLOOKUP(C1160,'sin-list 180320_update'!$B$2:$B$835,1,FALSE))</f>
        <v>Various2</v>
      </c>
      <c r="F1160" s="76" t="e">
        <f>IF($C1160="-",IF($A1160="-",VLOOKUP($D1160,'REACH Bilaga XVII_update'!$A$5:$A$131,1,FALSE),VLOOKUP($A1160,'REACH Bilaga XVII_update'!$C$5:$C$131,1,FALSE)),VLOOKUP($C1160,'REACH Bilaga XVII_update'!$B$5:$B$131,1,FALSE))</f>
        <v>#N/A</v>
      </c>
      <c r="G1160" s="76" t="e">
        <f>IF($C1160="-",IF($A1160="-",VLOOKUP($D1160,' REACH Bilaga 59_update'!$A$5:$A$210,1,FALSE),VLOOKUP($A1160,' REACH Bilaga 59_update'!$D$5:$D$210,1,FALSE)),VLOOKUP($C1160,' REACH Bilaga 59_update'!$C$5:$C$210,1,FALSE))</f>
        <v>#N/A</v>
      </c>
      <c r="H1160" s="76" t="e">
        <f>IF($C1160="-",IF($A1160="-",VLOOKUP($D1160,'REACH Bilaga XIV_update'!$A$5:$A$110,1,FALSE),VLOOKUP($A1160,'REACH Bilaga XIV_update'!$D$5:$D$110,1,FALSE)),VLOOKUP($C1160,'REACH Bilaga XIV_update'!$C$5:$C$110,1,FALSE))</f>
        <v>#N/A</v>
      </c>
      <c r="I1160" s="76" t="e">
        <f>IF($C1160="-",IF($A1160="-",VLOOKUP($D1160,CoRAP_update!$A$5:$A$376,1,FALSE),VLOOKUP($A1160,CoRAP_update!$D$5:$D$376,1,FALSE)),VLOOKUP($C1160,CoRAP_update!$C$5:$C$376,1,FALSE))</f>
        <v>#N/A</v>
      </c>
      <c r="J1160" s="76" t="e">
        <f>IF($C1160="-",IF($A1160="-",VLOOKUP($D1160,EDC_update!$C$2:$C$450,1,FALSE),VLOOKUP($A1160,EDC_update!$B$2:$B$450,1,FALSE)),VLOOKUP($C1160,EDC_update!$L$2:$L$450,1,FALSE))</f>
        <v>#N/A</v>
      </c>
      <c r="K1160" s="76" t="str">
        <f>IF($C1160="-",IF($A1160="-",IF(VLOOKUP($D1160,'sin-list 180320_update'!$C$2:$S$835,3,FALSE)="",NA(),VLOOKUP($D1160,'sin-list 180320_update'!$C$2:$S$835,3,FALSE)),IF(VLOOKUP($A1160,'sin-list 180320_update'!$A$2:$S$835,5,FALSE)="",NA(),VLOOKUP($A1160,'sin-list 180320_update'!$A$2:$S$835,5,FALSE))),IF(VLOOKUP($C1160,'sin-list 180320_update'!$B$2:$S$835,4,FALSE)="",NA(),VLOOKUP($C1160,'sin-list 180320_update'!$B$2:$S$835,4,FALSE)))</f>
        <v xml:space="preserve">Substance is concluded to be a vPvB SVHC by ECHA Member State Committee. </v>
      </c>
      <c r="L1160" s="76" t="str">
        <f>IF($C1160="-",IF($A1160="-",VLOOKUP($D1160,'sin-list 180320_update'!$C$2:$S$835,6,FALSE),VLOOKUP($A1160,'sin-list 180320_update'!$A$2:$S$835,8,FALSE)),VLOOKUP($C1160,'sin-list 180320_update'!$B$2:$S$835,7,FALSE))</f>
        <v>vPvB candidate list</v>
      </c>
      <c r="M1160" s="76" t="e">
        <f>IF($C1160="-",IF($A1160="-",IF(VLOOKUP($D1160,'sin-list 180320_update'!$C$2:$S$835,8,FALSE)="",NA(),VLOOKUP($D1160,'sin-list 180320_update'!$C$2:$S$835,8,FALSE)),IF(VLOOKUP($A1160,'sin-list 180320_update'!$A$2:$S$835,10,FALSE)="",NA(),VLOOKUP($A1160,'sin-list 180320_update'!$A$2:$S$835,10,FALSE))),IF(VLOOKUP($C1160,'sin-list 180320_update'!$B$2:$S$835,9,FALSE)="",NA(),VLOOKUP($C1160,'sin-list 180320_update'!$B$2:$S$835,9,FALSE)))</f>
        <v>#N/A</v>
      </c>
      <c r="N1160" s="76" t="e">
        <f>IF($C1160="-",IF($A1160="-",IF(VLOOKUP($D1160,'REACH Bilaga XVII_update'!$A$5:$E$131,4,FALSE)="",NA(),VLOOKUP($D1160,'REACH Bilaga XVII_update'!$A$5:$E$131,4,FALSE)),IF(VLOOKUP($A1160,'REACH Bilaga XVII_update'!$C$5:$D$131,2,FALSE)="",NA(),VLOOKUP($A1160,'REACH Bilaga XVII_update'!$C$5:$D$131,2,FALSE))),IF(VLOOKUP($C1160,'REACH Bilaga XVII_update'!$B$5:$D$131,3,FALSE)="",NA(),VLOOKUP($C1160,'REACH Bilaga XVII_update'!$B$5:$D$131,3,FALSE)))</f>
        <v>#N/A</v>
      </c>
      <c r="O1160" s="76" t="e">
        <f>IF($C1160="-",IF($A1160="-",IF(VLOOKUP($D1160,' REACH Bilaga 59_update'!$A$5:$E$210,5,FALSE)="",NA(),VLOOKUP($D1160,' REACH Bilaga 59_update'!$A$5:$E$210,5,FALSE)),IF(VLOOKUP($A1160,' REACH Bilaga 59_update'!$D$5:$E$210,2,FALSE)="",NA(),VLOOKUP($A1160,' REACH Bilaga 59_update'!$D$5:$E$210,2,FALSE))),IF(VLOOKUP($C1160,' REACH Bilaga 59_update'!$C$5:$E$210,3,FALSE)="",NA(),VLOOKUP($C1160,' REACH Bilaga 59_update'!$C$5:$E$210,3,FALSE)))</f>
        <v>#N/A</v>
      </c>
      <c r="P1160" s="76" t="e">
        <f>IF(C1160="-",IF(A1160="-",IFERROR(VLOOKUP($D1160,' REACH Bilaga 59_update'!$A$5:$F$210,MATCH(Sammanfattning!P$1,' REACH Bilaga 59_update'!$A$4:$F$4,0),FALSE),VLOOKUP($D1160,'REACH Bilaga XIV_update'!$A$4:$H$110,MATCH(Sammanfattning!P$1,'REACH Bilaga XIV_update'!$A$4:$H$4,0),FALSE)),IFERROR(VLOOKUP($A1160,' REACH Bilaga 59_update'!$D$5:$F$210,MATCH(Sammanfattning!P$1,' REACH Bilaga 59_update'!$D$4:$F$4,0),FALSE),VLOOKUP($A1160,'REACH Bilaga XIV_update'!$D$4:$H$110,MATCH(Sammanfattning!P$1,'REACH Bilaga XIV_update'!$D$4:$H$4,0),FALSE))),IFERROR(VLOOKUP($C1160,' REACH Bilaga 59_update'!$C$5:$F$210,MATCH(Sammanfattning!P$1,' REACH Bilaga 59_update'!$C$4:$F$4,0),FALSE),VLOOKUP($C1160,'REACH Bilaga XIV_update'!$C$4:$H$110,MATCH(Sammanfattning!P$1,'REACH Bilaga XIV_update'!$C$4:$H$4,0),FALSE)))</f>
        <v>#N/A</v>
      </c>
      <c r="Q1160" s="76" t="e">
        <f>IF($C1160="-",IF($A1160="-",IF(VLOOKUP($D1160,'REACH Bilaga XIV_update'!$A$5:$I$110,9,FALSE)="",NA(),VLOOKUP($D1160,'REACH Bilaga XIV_update'!$A$5:$I$110,9,FALSE)),IF(VLOOKUP($A1160,'REACH Bilaga XIV_update'!$D$5:$I$110,6,FALSE)="",NA(),VLOOKUP($A1160,'REACH Bilaga XIV_update'!$D$5:$I$110,6,FALSE))),IF(VLOOKUP($C1160,'REACH Bilaga XIV_update'!$C$5:$I$110,7,FALSE)="",NA(),VLOOKUP($C1160,'REACH Bilaga XIV_update'!$C$5:$I$110,7,FALSE)))</f>
        <v>#N/A</v>
      </c>
      <c r="R1160" s="76" t="e">
        <f>IF($C1160="-",IF($A1160="-",IF(VLOOKUP($D1160,CoRAP_update!$A$5:$O$376,15,FALSE)="",NA(),VLOOKUP($D1160,CoRAP_update!$A$5:$O$376,15,FALSE)),IF(VLOOKUP($A1160,CoRAP_update!$D$5:$O$376,12,FALSE)="",NA(),VLOOKUP($A1160,CoRAP_update!$D$5:$O$376,12,FALSE))),IF(VLOOKUP($C1160,CoRAP_update!$C$5:$O$376,13,FALSE)="",NA(),VLOOKUP($C1160,CoRAP_update!$C$5:$O$376,13,FALSE)))</f>
        <v>#N/A</v>
      </c>
      <c r="S1160" s="144" t="e">
        <f>IF($C1160="-",IF($A1160="-",VLOOKUP($D1160,CoRAP_update!$A$5:$J$376,MATCH(Sammanfattning!S$1,CoRAP_update!$A$4:$J$4,0),FALSE),VLOOKUP($A1160,CoRAP_update!$D$5:$J$376,MATCH(Sammanfattning!S$1,CoRAP_update!$D$4:$J$4,0),FALSE)),VLOOKUP($C1160,CoRAP_update!$C$5:$J$376,MATCH(Sammanfattning!S$1,CoRAP_update!$C$4:$J$4,0),FALSE))</f>
        <v>#N/A</v>
      </c>
      <c r="T1160" s="76" t="e">
        <f>IF($A1160="-",VLOOKUP($D1160,EDC_update!$C$2:$F$450,4,FALSE),VLOOKUP($A1160,EDC_update!$B$2:$F$450,5,FALSE))</f>
        <v>#N/A</v>
      </c>
      <c r="V1160" s="78">
        <f>IF(IFERROR(SEARCH("PBT",P1160),99)=99,IF(IFERROR(SEARCH("suspected PBT",S1160),99)=99,IF(IFERROR(SEARCH("concluded to be PBT",K1160),99)=99,IF(IFERROR(SEARCH("PBT",S1160),99)=99,IF(IFERROR(SEARCH("PBT cand",L1160),99)=99,IF(IFERROR(SEARCH("PBT",L1160),99)=99,IF(IFERROR(SEARCH("persistent, bioackumulative and toxic properties",K1160),99)=99,0,Scoring!$E$3),Scoring!$E$3),Scoring!$E$7),Scoring!$E$3),Scoring!$E$5),Scoring!$E$6),Scoring!$E$3)</f>
        <v>0</v>
      </c>
      <c r="W1160" s="78">
        <f>IF(IFERROR(SEARCH("vPvB",P1160),99)=99,IF(IFERROR(SEARCH("suspected pbt/vPvB",S1160),99)=99,IF(IFERROR(SEARCH("vPvB",S1160),99)=99,IF(IFERROR(SEARCH("concluded to be a vPvB",S1160),99)=99,IF(IFERROR(SEARCH("identified as vPvB",K1160),99)=99,IF(IFERROR(SEARCH("concluded to be a vPvB",K1160),99)=99,IF(IFERROR(SEARCH("concluded to be both pbt and vPvB",S1160),99)=99,IF(IFERROR(SEARCH("concluded to be both pbt and vPvB",K1160),99)=99,0,Scoring!$E$5),Scoring!$E$5),Scoring!$E$5),Scoring!$E$5),Scoring!$E$5),Scoring!$E$4),Scoring!$E$6),Scoring!$E$4)</f>
        <v>1</v>
      </c>
      <c r="X1160" s="78">
        <f>IF(IFERROR(SEARCH("H410",N1160),99)=99,IF(IFERROR(SEARCH("H410",O1160),99)=99,IF(IFERROR(SEARCH("H410",Q1160),99)=99,IF(IFERROR(SEARCH("H410",M1160),99)=99,IF(IFERROR(SEARCH("H410",R1160),99)=99,IF(IFERROR(SEARCH("H411",N1160),99)=99,IF(IFERROR(SEARCH("H411",O1160),99)=99,IF(IFERROR(SEARCH("H411",Q1160),99)=99,IF(IFERROR(SEARCH("H411",M1160),99)=99,IF(IFERROR(SEARCH("H411",R1160),99)=99,IF(IFERROR(SEARCH("H413",N1160),99)=99,IF(IFERROR(SEARCH("H413",O1160),99)=99,IF(IFERROR(SEARCH("H413",Q1160),99)=99,IF(IFERROR(SEARCH("H413",M1160),99)=99,IF(IFERROR(SEARCH("H413",R1160),99)=99,IF(IFERROR(SEARCH("H412",N1160),99)=99,IF(IFERROR(SEARCH("H412",O1160),99)=99,IF(IFERROR(SEARCH("H412",Q1160),99)=99,IF(IFERROR(SEARCH("H412",M1160),99)=99,IF(IFERROR(SEARCH("H412",R1160),99)=99,0,Scoring!$E$2),Scoring!$E$2),Scoring!$E$2),Scoring!$E$2),Scoring!$E$2),Scoring!$E$2),Scoring!$E$2),Scoring!$E$2),Scoring!$E$2),Scoring!$E$2),Scoring!$E$2),Scoring!$E$2),Scoring!$E$2),Scoring!$E$2),Scoring!$E$2),Scoring!$E$2),Scoring!$E$2),Scoring!$E$2),Scoring!$E$2),Scoring!$E$2)</f>
        <v>0</v>
      </c>
      <c r="Y1160" s="78">
        <f>IF(IFERROR(SEARCH("CMR",K1160),99)=99,IF(IFERROR(SEARCH("Suspected CMR",S1160),99)=99,IF(IFERROR(SEARCH("CMR",S1160),99)=99,0,Scoring!$E$8),Scoring!$E$9),Scoring!$E$8)</f>
        <v>0</v>
      </c>
      <c r="Z1160" s="78">
        <f>IF(IFERROR(SEARCH("H350",N1160),99)=99,IF(IFERROR(SEARCH("H350",O1160),99)=99,IF(IFERROR(SEARCH("H350",Q1160),99)=99,IF(IFERROR(SEARCH("H350",M1160),99)=99,IF(IFERROR(SEARCH("H350",R1160),99)=99,IF(IFERROR(SEARCH("H351",N1160),99)=99,IF(IFERROR(SEARCH("H351",O1160),99)=99,IF(IFERROR(SEARCH("H351",Q1160),99)=99,IF(IFERROR(SEARCH("H351",M1160),99)=99,IF(IFERROR(SEARCH("H351",R1160),99)=99,IF(IFERROR(SEARCH("carcinogenic",P1160),99)=99,IF(IFERROR(SEARCH("suspected carcinogenic",S1160),99)=99,0,Scoring!$E$12),Scoring!$E$11),Scoring!$E$10),Scoring!$E$10),Scoring!$E$10),Scoring!$E$10),Scoring!$E$10),Scoring!$E$10),Scoring!$E$10),Scoring!$E$10),Scoring!$E$10),Scoring!$E$10)</f>
        <v>0</v>
      </c>
      <c r="AA1160" s="78">
        <f>IF(IFERROR(SEARCH("H340",N1160),99)=99,IF(IFERROR(SEARCH("H340",O1160),99)=99,IF(IFERROR(SEARCH("H340",Q1160),99)=99,IF(IFERROR(SEARCH("H340",M1160),99)=99,IF(IFERROR(SEARCH("H340",R1160),99)=99,IF(IFERROR(SEARCH("H341",N1160),99)=99,IF(IFERROR(SEARCH("H341",O1160),99)=99,IF(IFERROR(SEARCH("H341",Q1160),99)=99,IF(IFERROR(SEARCH("H341",M1160),99)=99,IF(IFERROR(SEARCH("H341",R1160),99)=99,IF(IFERROR(SEARCH("mutagenic",P1160),99)=99,IF(IFERROR(SEARCH("suspected mutagenic",S1160),99)=99,0,Scoring!$E$15),Scoring!$E$14),Scoring!$E$13),Scoring!$E$13),Scoring!$E$13),Scoring!$E$13),Scoring!$E$13),Scoring!$E$13),Scoring!$E$13),Scoring!$E$13),Scoring!$E$13),Scoring!$E$13)</f>
        <v>0</v>
      </c>
      <c r="AB1160" s="78">
        <f>IF(IFERROR(SEARCH("H360",N1160),99)=99,IF(IFERROR(SEARCH("H360",O1160),99)=99,IF(IFERROR(SEARCH("H360",Q1160),99)=99,IF(IFERROR(SEARCH("H360",M1160),99)=99,IF(IFERROR(SEARCH("H360",R1160),99)=99,IF(IFERROR(SEARCH("H361",N1160),99)=99,IF(IFERROR(SEARCH("H361",O1160),99)=99,IF(IFERROR(SEARCH("H361",Q1160),99)=99,IF(IFERROR(SEARCH("H361",M1160),99)=99,IF(IFERROR(SEARCH("H361",R1160),99)=99,IF(IFERROR(SEARCH("reproduction",P1160),99)=99,IF(IFERROR(SEARCH("suspected reprotoxic",S1160),99)=99,IF(IFERROR(SEARCH("reprotoxic",S1160),99)=99,IF(IFERROR(SEARCH("reprotoxic",K1160),99)=99,0,Scoring!$E$18),Scoring!$E$18),Scoring!$E$19),Scoring!$E$17),Scoring!$E$16),Scoring!$E$16),Scoring!$E$16),Scoring!$E$16),Scoring!$E$16),Scoring!$E$16),Scoring!$E$16),Scoring!$E$16),Scoring!$E$16),Scoring!$E$16)</f>
        <v>0</v>
      </c>
      <c r="AC1160" s="78">
        <f>IF(IFERROR(SEARCH("57f",L1160),99)=99,IF(IFERROR(SEARCH("57(f)",P1160),99)=99,0,Scoring!$E$20),Scoring!$E$20)</f>
        <v>0</v>
      </c>
      <c r="AD1160" s="78">
        <f>IF(IFERROR(SEARCH("CAT1",T1160),99)=99,IF(IFERROR(SEARCH("CAT2",T1160),99)=99,IF(IFERROR(SEARCH("CAT3",T1160),99)=99,IF(IFERROR(SEARCH("concluded to be endocrine",K1160),99)=99,IF(IFERROR(SEARCH("categorised as endocrine",K1160),99)=99,IF(IFERROR(SEARCH("endocrine disrupting",P1160),99)=99,IF(IFERROR(SEARCH("endocrine disrupting",K1160),99)=99,IF(IFERROR(SEARCH("suspected endocrine",S1160),99)=99,IF(IFERROR(SEARCH("potential endocrine",S1160),99)=99,0,Scoring!$E$25),Scoring!$E$25),Scoring!$E$24),Scoring!$E$24),Scoring!$E$24),Scoring!$E$24),Scoring!$E$23),Scoring!$E$22),Scoring!$E$21)</f>
        <v>0</v>
      </c>
      <c r="AE1160" s="78">
        <f>IF(IFERROR(SEARCH("suspected sensitiser",S1160),99)=99,IF(IFERROR(SEARCH("sensitiser",S1160),99)=99,IF(IFERROR(SEARCH("other hazard based concern",S1160),99)=99,0,Scoring!$E$28),Scoring!$E$26),Scoring!$E$27)</f>
        <v>0</v>
      </c>
      <c r="AF1160" s="78">
        <f>IF(IFERROR(M1160,1)=1,IF(IFERROR(N1160,1)=1,IF(IFERROR(O1160,1)=1,IF(IFERROR(Q1160,1)=1,IF(IFERROR(R1160,1)=1,IF(IFERROR(T1160,1)=1,IF(IFERROR(K1160,1)=1,IF(IFERROR(P1160,1)=1,IF(IFERROR(S1160,1)=1,Scoring!$E$29,0),0),0),0),0),0),0),0),0)</f>
        <v>0</v>
      </c>
      <c r="AG1160" s="78">
        <f t="shared" si="81"/>
        <v>1</v>
      </c>
      <c r="AI1160" s="93"/>
      <c r="AJ1160" s="94"/>
      <c r="AK1160" s="76"/>
      <c r="AL1160" s="75"/>
      <c r="AN1160" s="79"/>
      <c r="AO1160" s="79"/>
      <c r="AP1160" s="79"/>
      <c r="AQ1160" s="79"/>
      <c r="AR1160" s="79"/>
      <c r="AS1160" s="78"/>
      <c r="AU1160" s="79">
        <f>IF(IFERROR(F1160,99)=99,IF(IFERROR(G1160,99)=99,IF(IFERROR(H1160,99)=99,IF(IFERROR(I1160,99)=99,IF(IFERROR(E1160,99)=99,IF(IFERROR(J1160,99)=99,0,Scoring!$B$7),Scoring!$B$3),Scoring!$B$2),Scoring!$B$6),Scoring!$B$5),Scoring!$B$4)</f>
        <v>0.3</v>
      </c>
      <c r="AV1160" s="78">
        <f t="shared" si="82"/>
        <v>0.3</v>
      </c>
      <c r="AW1160" s="78"/>
      <c r="AX1160" s="66"/>
      <c r="AY1160" s="78"/>
      <c r="AZ1160" s="76"/>
      <c r="BA1160" s="76"/>
      <c r="BB1160" s="76"/>
    </row>
    <row r="1161" spans="1:54" x14ac:dyDescent="0.25">
      <c r="A1161" s="77" t="s">
        <v>4193</v>
      </c>
      <c r="B1161" s="76" t="str">
        <f>C1161</f>
        <v>200-657-5</v>
      </c>
      <c r="C1161" s="77" t="s">
        <v>4192</v>
      </c>
      <c r="D1161" s="77" t="s">
        <v>4191</v>
      </c>
      <c r="E1161" s="76" t="e">
        <f>IF(C1161="-",IF(A1161="-",VLOOKUP(D1161,'sin-list 180320_update'!$C$2:$C$835,1,FALSE),VLOOKUP(A1161,'sin-list 180320_update'!$A$2:$A$835,1,FALSE)),VLOOKUP(C1161,'sin-list 180320_update'!$B$2:$B$835,1,FALSE))</f>
        <v>#N/A</v>
      </c>
      <c r="F1161" s="76" t="e">
        <f>IF($C1161="-",IF($A1161="-",VLOOKUP($D1161,'REACH Bilaga XVII_update'!$A$5:$A$131,1,FALSE),VLOOKUP($A1161,'REACH Bilaga XVII_update'!$C$5:$C$131,1,FALSE)),VLOOKUP($C1161,'REACH Bilaga XVII_update'!$B$5:$B$131,1,FALSE))</f>
        <v>#N/A</v>
      </c>
      <c r="G1161" s="76" t="e">
        <f>IF($C1161="-",IF($A1161="-",VLOOKUP($D1161,' REACH Bilaga 59_update'!$A$5:$A$210,1,FALSE),VLOOKUP($A1161,' REACH Bilaga 59_update'!$D$5:$D$210,1,FALSE)),VLOOKUP($C1161,' REACH Bilaga 59_update'!$C$5:$C$210,1,FALSE))</f>
        <v>#N/A</v>
      </c>
      <c r="H1161" s="76" t="e">
        <f>IF($C1161="-",IF($A1161="-",VLOOKUP($D1161,'REACH Bilaga XIV_update'!$A$5:$A$110,1,FALSE),VLOOKUP($A1161,'REACH Bilaga XIV_update'!$D$5:$D$110,1,FALSE)),VLOOKUP($C1161,'REACH Bilaga XIV_update'!$C$5:$C$110,1,FALSE))</f>
        <v>#N/A</v>
      </c>
      <c r="I1161" s="76" t="str">
        <f>IF($C1161="-",IF($A1161="-",VLOOKUP($D1161,CoRAP_update!$A$5:$A$376,1,FALSE),VLOOKUP($A1161,CoRAP_update!$D$5:$D$376,1,FALSE)),VLOOKUP($C1161,CoRAP_update!$C$5:$C$376,1,FALSE))</f>
        <v>200-657-5</v>
      </c>
      <c r="J1161" s="76" t="e">
        <f>IF($C1161="-",IF($A1161="-",VLOOKUP($D1161,EDC_update!$C$2:$C$450,1,FALSE),VLOOKUP($A1161,EDC_update!$B$2:$B$450,1,FALSE)),VLOOKUP($C1161,EDC_update!$L$2:$L$450,1,FALSE))</f>
        <v>#N/A</v>
      </c>
      <c r="K1161" s="76" t="e">
        <f>IF($C1161="-",IF($A1161="-",IF(VLOOKUP($D1161,'sin-list 180320_update'!$C$2:$S$835,3,FALSE)="",NA(),VLOOKUP($D1161,'sin-list 180320_update'!$C$2:$S$835,3,FALSE)),IF(VLOOKUP($A1161,'sin-list 180320_update'!$A$2:$S$835,5,FALSE)="",NA(),VLOOKUP($A1161,'sin-list 180320_update'!$A$2:$S$835,5,FALSE))),IF(VLOOKUP($C1161,'sin-list 180320_update'!$B$2:$S$835,4,FALSE)="",NA(),VLOOKUP($C1161,'sin-list 180320_update'!$B$2:$S$835,4,FALSE)))</f>
        <v>#N/A</v>
      </c>
      <c r="L1161" s="76" t="e">
        <f>IF($C1161="-",IF($A1161="-",VLOOKUP($D1161,'sin-list 180320_update'!$C$2:$S$835,6,FALSE),VLOOKUP($A1161,'sin-list 180320_update'!$A$2:$S$835,8,FALSE)),VLOOKUP($C1161,'sin-list 180320_update'!$B$2:$S$835,7,FALSE))</f>
        <v>#N/A</v>
      </c>
      <c r="M1161" s="76" t="e">
        <f>IF($C1161="-",IF($A1161="-",IF(VLOOKUP($D1161,'sin-list 180320_update'!$C$2:$S$835,8,FALSE)="",NA(),VLOOKUP($D1161,'sin-list 180320_update'!$C$2:$S$835,8,FALSE)),IF(VLOOKUP($A1161,'sin-list 180320_update'!$A$2:$S$835,10,FALSE)="",NA(),VLOOKUP($A1161,'sin-list 180320_update'!$A$2:$S$835,10,FALSE))),IF(VLOOKUP($C1161,'sin-list 180320_update'!$B$2:$S$835,9,FALSE)="",NA(),VLOOKUP($C1161,'sin-list 180320_update'!$B$2:$S$835,9,FALSE)))</f>
        <v>#N/A</v>
      </c>
      <c r="N1161" s="76" t="e">
        <f>IF($C1161="-",IF($A1161="-",IF(VLOOKUP($D1161,'REACH Bilaga XVII_update'!$A$5:$E$131,4,FALSE)="",NA(),VLOOKUP($D1161,'REACH Bilaga XVII_update'!$A$5:$E$131,4,FALSE)),IF(VLOOKUP($A1161,'REACH Bilaga XVII_update'!$C$5:$D$131,2,FALSE)="",NA(),VLOOKUP($A1161,'REACH Bilaga XVII_update'!$C$5:$D$131,2,FALSE))),IF(VLOOKUP($C1161,'REACH Bilaga XVII_update'!$B$5:$D$131,3,FALSE)="",NA(),VLOOKUP($C1161,'REACH Bilaga XVII_update'!$B$5:$D$131,3,FALSE)))</f>
        <v>#N/A</v>
      </c>
      <c r="O1161" s="76" t="e">
        <f>IF($C1161="-",IF($A1161="-",IF(VLOOKUP($D1161,' REACH Bilaga 59_update'!$A$5:$E$210,5,FALSE)="",NA(),VLOOKUP($D1161,' REACH Bilaga 59_update'!$A$5:$E$210,5,FALSE)),IF(VLOOKUP($A1161,' REACH Bilaga 59_update'!$D$5:$E$210,2,FALSE)="",NA(),VLOOKUP($A1161,' REACH Bilaga 59_update'!$D$5:$E$210,2,FALSE))),IF(VLOOKUP($C1161,' REACH Bilaga 59_update'!$C$5:$E$210,3,FALSE)="",NA(),VLOOKUP($C1161,' REACH Bilaga 59_update'!$C$5:$E$210,3,FALSE)))</f>
        <v>#N/A</v>
      </c>
      <c r="P1161" s="76" t="e">
        <f>IF(C1161="-",IF(A1161="-",IFERROR(VLOOKUP($D1161,' REACH Bilaga 59_update'!$A$5:$F$210,MATCH(Sammanfattning!P$1,' REACH Bilaga 59_update'!$A$4:$F$4,0),FALSE),VLOOKUP($D1161,'REACH Bilaga XIV_update'!$A$4:$H$110,MATCH(Sammanfattning!P$1,'REACH Bilaga XIV_update'!$A$4:$H$4,0),FALSE)),IFERROR(VLOOKUP($A1161,' REACH Bilaga 59_update'!$D$5:$F$210,MATCH(Sammanfattning!P$1,' REACH Bilaga 59_update'!$D$4:$F$4,0),FALSE),VLOOKUP($A1161,'REACH Bilaga XIV_update'!$D$4:$H$110,MATCH(Sammanfattning!P$1,'REACH Bilaga XIV_update'!$D$4:$H$4,0),FALSE))),IFERROR(VLOOKUP($C1161,' REACH Bilaga 59_update'!$C$5:$F$210,MATCH(Sammanfattning!P$1,' REACH Bilaga 59_update'!$C$4:$F$4,0),FALSE),VLOOKUP($C1161,'REACH Bilaga XIV_update'!$C$4:$H$110,MATCH(Sammanfattning!P$1,'REACH Bilaga XIV_update'!$C$4:$H$4,0),FALSE)))</f>
        <v>#N/A</v>
      </c>
      <c r="Q1161" s="76" t="e">
        <f>IF($C1161="-",IF($A1161="-",IF(VLOOKUP($D1161,'REACH Bilaga XIV_update'!$A$5:$I$110,9,FALSE)="",NA(),VLOOKUP($D1161,'REACH Bilaga XIV_update'!$A$5:$I$110,9,FALSE)),IF(VLOOKUP($A1161,'REACH Bilaga XIV_update'!$D$5:$I$110,6,FALSE)="",NA(),VLOOKUP($A1161,'REACH Bilaga XIV_update'!$D$5:$I$110,6,FALSE))),IF(VLOOKUP($C1161,'REACH Bilaga XIV_update'!$C$5:$I$110,7,FALSE)="",NA(),VLOOKUP($C1161,'REACH Bilaga XIV_update'!$C$5:$I$110,7,FALSE)))</f>
        <v>#N/A</v>
      </c>
      <c r="R1161" s="76" t="e">
        <f>IF($C1161="-",IF($A1161="-",IF(VLOOKUP($D1161,CoRAP_update!$A$5:$O$376,15,FALSE)="",NA(),VLOOKUP($D1161,CoRAP_update!$A$5:$O$376,15,FALSE)),IF(VLOOKUP($A1161,CoRAP_update!$D$5:$O$376,12,FALSE)="",NA(),VLOOKUP($A1161,CoRAP_update!$D$5:$O$376,12,FALSE))),IF(VLOOKUP($C1161,CoRAP_update!$C$5:$O$376,13,FALSE)="",NA(),VLOOKUP($C1161,CoRAP_update!$C$5:$O$376,13,FALSE)))</f>
        <v>#N/A</v>
      </c>
      <c r="S1161" s="144" t="str">
        <f>IF($C1161="-",IF($A1161="-",VLOOKUP($D1161,CoRAP_update!$A$5:$J$376,MATCH(Sammanfattning!S$1,CoRAP_update!$A$4:$J$4,0),FALSE),VLOOKUP($A1161,CoRAP_update!$D$5:$J$376,MATCH(Sammanfattning!S$1,CoRAP_update!$D$4:$J$4,0),FALSE)),VLOOKUP($C1161,CoRAP_update!$C$5:$J$376,MATCH(Sammanfattning!S$1,CoRAP_update!$C$4:$J$4,0),FALSE))</f>
        <v>Reprotoxic#High RCR</v>
      </c>
      <c r="T1161" s="76" t="e">
        <f>IF($A1161="-",VLOOKUP($D1161,EDC_update!$C$2:$F$450,4,FALSE),VLOOKUP($A1161,EDC_update!$B$2:$F$450,5,FALSE))</f>
        <v>#N/A</v>
      </c>
      <c r="V1161" s="78">
        <f>IF(IFERROR(SEARCH("PBT",P1161),99)=99,IF(IFERROR(SEARCH("suspected PBT",S1161),99)=99,IF(IFERROR(SEARCH("concluded to be PBT",K1161),99)=99,IF(IFERROR(SEARCH("PBT",S1161),99)=99,IF(IFERROR(SEARCH("PBT cand",L1161),99)=99,IF(IFERROR(SEARCH("PBT",L1161),99)=99,IF(IFERROR(SEARCH("persistent, bioackumulative and toxic properties",K1161),99)=99,0,Scoring!$E$3),Scoring!$E$3),Scoring!$E$7),Scoring!$E$3),Scoring!$E$5),Scoring!$E$6),Scoring!$E$3)</f>
        <v>0</v>
      </c>
      <c r="W1161" s="78">
        <f>IF(IFERROR(SEARCH("vPvB",P1161),99)=99,IF(IFERROR(SEARCH("suspected pbt/vPvB",S1161),99)=99,IF(IFERROR(SEARCH("vPvB",S1161),99)=99,IF(IFERROR(SEARCH("concluded to be a vPvB",S1161),99)=99,IF(IFERROR(SEARCH("identified as vPvB",K1161),99)=99,IF(IFERROR(SEARCH("concluded to be a vPvB",K1161),99)=99,IF(IFERROR(SEARCH("concluded to be both pbt and vPvB",S1161),99)=99,IF(IFERROR(SEARCH("concluded to be both pbt and vPvB",K1161),99)=99,0,Scoring!$E$5),Scoring!$E$5),Scoring!$E$5),Scoring!$E$5),Scoring!$E$5),Scoring!$E$4),Scoring!$E$6),Scoring!$E$4)</f>
        <v>0</v>
      </c>
      <c r="X1161" s="78">
        <f>IF(IFERROR(SEARCH("H410",N1161),99)=99,IF(IFERROR(SEARCH("H410",O1161),99)=99,IF(IFERROR(SEARCH("H410",Q1161),99)=99,IF(IFERROR(SEARCH("H410",M1161),99)=99,IF(IFERROR(SEARCH("H410",R1161),99)=99,IF(IFERROR(SEARCH("H411",N1161),99)=99,IF(IFERROR(SEARCH("H411",O1161),99)=99,IF(IFERROR(SEARCH("H411",Q1161),99)=99,IF(IFERROR(SEARCH("H411",M1161),99)=99,IF(IFERROR(SEARCH("H411",R1161),99)=99,IF(IFERROR(SEARCH("H413",N1161),99)=99,IF(IFERROR(SEARCH("H413",O1161),99)=99,IF(IFERROR(SEARCH("H413",Q1161),99)=99,IF(IFERROR(SEARCH("H413",M1161),99)=99,IF(IFERROR(SEARCH("H413",R1161),99)=99,IF(IFERROR(SEARCH("H412",N1161),99)=99,IF(IFERROR(SEARCH("H412",O1161),99)=99,IF(IFERROR(SEARCH("H412",Q1161),99)=99,IF(IFERROR(SEARCH("H412",M1161),99)=99,IF(IFERROR(SEARCH("H412",R1161),99)=99,0,Scoring!$E$2),Scoring!$E$2),Scoring!$E$2),Scoring!$E$2),Scoring!$E$2),Scoring!$E$2),Scoring!$E$2),Scoring!$E$2),Scoring!$E$2),Scoring!$E$2),Scoring!$E$2),Scoring!$E$2),Scoring!$E$2),Scoring!$E$2),Scoring!$E$2),Scoring!$E$2),Scoring!$E$2),Scoring!$E$2),Scoring!$E$2),Scoring!$E$2)</f>
        <v>0</v>
      </c>
      <c r="Y1161" s="78">
        <f>IF(IFERROR(SEARCH("CMR",K1161),99)=99,IF(IFERROR(SEARCH("Suspected CMR",S1161),99)=99,IF(IFERROR(SEARCH("CMR",S1161),99)=99,0,Scoring!$E$8),Scoring!$E$9),Scoring!$E$8)</f>
        <v>0</v>
      </c>
      <c r="Z1161" s="78">
        <f>IF(IFERROR(SEARCH("H350",N1161),99)=99,IF(IFERROR(SEARCH("H350",O1161),99)=99,IF(IFERROR(SEARCH("H350",Q1161),99)=99,IF(IFERROR(SEARCH("H350",M1161),99)=99,IF(IFERROR(SEARCH("H350",R1161),99)=99,IF(IFERROR(SEARCH("H351",N1161),99)=99,IF(IFERROR(SEARCH("H351",O1161),99)=99,IF(IFERROR(SEARCH("H351",Q1161),99)=99,IF(IFERROR(SEARCH("H351",M1161),99)=99,IF(IFERROR(SEARCH("H351",R1161),99)=99,IF(IFERROR(SEARCH("carcinogenic",P1161),99)=99,IF(IFERROR(SEARCH("suspected carcinogenic",S1161),99)=99,0,Scoring!$E$12),Scoring!$E$11),Scoring!$E$10),Scoring!$E$10),Scoring!$E$10),Scoring!$E$10),Scoring!$E$10),Scoring!$E$10),Scoring!$E$10),Scoring!$E$10),Scoring!$E$10),Scoring!$E$10)</f>
        <v>0</v>
      </c>
      <c r="AA1161" s="78">
        <f>IF(IFERROR(SEARCH("H340",N1161),99)=99,IF(IFERROR(SEARCH("H340",O1161),99)=99,IF(IFERROR(SEARCH("H340",Q1161),99)=99,IF(IFERROR(SEARCH("H340",M1161),99)=99,IF(IFERROR(SEARCH("H340",R1161),99)=99,IF(IFERROR(SEARCH("H341",N1161),99)=99,IF(IFERROR(SEARCH("H341",O1161),99)=99,IF(IFERROR(SEARCH("H341",Q1161),99)=99,IF(IFERROR(SEARCH("H341",M1161),99)=99,IF(IFERROR(SEARCH("H341",R1161),99)=99,IF(IFERROR(SEARCH("mutagenic",P1161),99)=99,IF(IFERROR(SEARCH("suspected mutagenic",S1161),99)=99,0,Scoring!$E$15),Scoring!$E$14),Scoring!$E$13),Scoring!$E$13),Scoring!$E$13),Scoring!$E$13),Scoring!$E$13),Scoring!$E$13),Scoring!$E$13),Scoring!$E$13),Scoring!$E$13),Scoring!$E$13)</f>
        <v>0</v>
      </c>
      <c r="AB1161" s="78">
        <f>IF(IFERROR(SEARCH("H360",N1161),99)=99,IF(IFERROR(SEARCH("H360",O1161),99)=99,IF(IFERROR(SEARCH("H360",Q1161),99)=99,IF(IFERROR(SEARCH("H360",M1161),99)=99,IF(IFERROR(SEARCH("H360",R1161),99)=99,IF(IFERROR(SEARCH("H361",N1161),99)=99,IF(IFERROR(SEARCH("H361",O1161),99)=99,IF(IFERROR(SEARCH("H361",Q1161),99)=99,IF(IFERROR(SEARCH("H361",M1161),99)=99,IF(IFERROR(SEARCH("H361",R1161),99)=99,IF(IFERROR(SEARCH("reproduction",P1161),99)=99,IF(IFERROR(SEARCH("suspected reprotoxic",S1161),99)=99,IF(IFERROR(SEARCH("reprotoxic",S1161),99)=99,IF(IFERROR(SEARCH("reprotoxic",K1161),99)=99,0,Scoring!$E$18),Scoring!$E$18),Scoring!$E$19),Scoring!$E$17),Scoring!$E$16),Scoring!$E$16),Scoring!$E$16),Scoring!$E$16),Scoring!$E$16),Scoring!$E$16),Scoring!$E$16),Scoring!$E$16),Scoring!$E$16),Scoring!$E$16)</f>
        <v>1</v>
      </c>
      <c r="AC1161" s="78">
        <f>IF(IFERROR(SEARCH("57f",L1161),99)=99,IF(IFERROR(SEARCH("57(f)",P1161),99)=99,0,Scoring!$E$20),Scoring!$E$20)</f>
        <v>0</v>
      </c>
      <c r="AD1161" s="78">
        <f>IF(IFERROR(SEARCH("CAT1",T1161),99)=99,IF(IFERROR(SEARCH("CAT2",T1161),99)=99,IF(IFERROR(SEARCH("CAT3",T1161),99)=99,IF(IFERROR(SEARCH("concluded to be endocrine",K1161),99)=99,IF(IFERROR(SEARCH("categorised as endocrine",K1161),99)=99,IF(IFERROR(SEARCH("endocrine disrupting",P1161),99)=99,IF(IFERROR(SEARCH("endocrine disrupting",K1161),99)=99,IF(IFERROR(SEARCH("suspected endocrine",S1161),99)=99,IF(IFERROR(SEARCH("potential endocrine",S1161),99)=99,0,Scoring!$E$25),Scoring!$E$25),Scoring!$E$24),Scoring!$E$24),Scoring!$E$24),Scoring!$E$24),Scoring!$E$23),Scoring!$E$22),Scoring!$E$21)</f>
        <v>0</v>
      </c>
      <c r="AE1161" s="78">
        <f>IF(IFERROR(SEARCH("suspected sensitiser",S1161),99)=99,IF(IFERROR(SEARCH("sensitiser",S1161),99)=99,IF(IFERROR(SEARCH("other hazard based concern",S1161),99)=99,0,Scoring!$E$28),Scoring!$E$26),Scoring!$E$27)</f>
        <v>0</v>
      </c>
      <c r="AF1161" s="78">
        <f>IF(IFERROR(M1161,1)=1,IF(IFERROR(N1161,1)=1,IF(IFERROR(O1161,1)=1,IF(IFERROR(Q1161,1)=1,IF(IFERROR(R1161,1)=1,IF(IFERROR(T1161,1)=1,IF(IFERROR(K1161,1)=1,IF(IFERROR(P1161,1)=1,IF(IFERROR(S1161,1)=1,Scoring!$E$29,0),0),0),0),0),0),0),0),0)</f>
        <v>0</v>
      </c>
      <c r="AG1161" s="78">
        <f t="shared" si="81"/>
        <v>1</v>
      </c>
      <c r="AI1161" s="93"/>
      <c r="AJ1161" s="94"/>
      <c r="AK1161" s="76"/>
      <c r="AL1161" s="75"/>
      <c r="AN1161" s="79"/>
      <c r="AO1161" s="79"/>
      <c r="AP1161" s="79"/>
      <c r="AQ1161" s="79"/>
      <c r="AR1161" s="79"/>
      <c r="AS1161" s="78"/>
      <c r="AU1161" s="79">
        <f>IF(IFERROR(F1161,99)=99,IF(IFERROR(G1161,99)=99,IF(IFERROR(H1161,99)=99,IF(IFERROR(I1161,99)=99,IF(IFERROR(E1161,99)=99,IF(IFERROR(J1161,99)=99,0,Scoring!$B$7),Scoring!$B$3),Scoring!$B$2),Scoring!$B$6),Scoring!$B$5),Scoring!$B$4)</f>
        <v>0.5</v>
      </c>
      <c r="AV1161" s="78">
        <f t="shared" si="82"/>
        <v>0.5</v>
      </c>
      <c r="AW1161" s="78"/>
      <c r="AX1161" s="66"/>
      <c r="AY1161" s="78"/>
      <c r="AZ1161" s="76"/>
      <c r="BA1161" s="76"/>
      <c r="BB1161" s="76"/>
    </row>
    <row r="1162" spans="1:54" x14ac:dyDescent="0.25">
      <c r="A1162" s="77" t="s">
        <v>3345</v>
      </c>
      <c r="B1162" s="76" t="str">
        <f>C1162</f>
        <v>200-864-0</v>
      </c>
      <c r="C1162" s="77" t="s">
        <v>3412</v>
      </c>
      <c r="D1162" s="77" t="s">
        <v>3247</v>
      </c>
      <c r="E1162" s="76" t="e">
        <f>IF(C1162="-",IF(A1162="-",VLOOKUP(D1162,'sin-list 180320_update'!$C$2:$C$835,1,FALSE),VLOOKUP(A1162,'sin-list 180320_update'!$A$2:$A$835,1,FALSE)),VLOOKUP(C1162,'sin-list 180320_update'!$B$2:$B$835,1,FALSE))</f>
        <v>#N/A</v>
      </c>
      <c r="F1162" s="76" t="str">
        <f>IF($C1162="-",IF($A1162="-",VLOOKUP($D1162,'REACH Bilaga XVII_update'!$A$5:$A$131,1,FALSE),VLOOKUP($A1162,'REACH Bilaga XVII_update'!$C$5:$C$131,1,FALSE)),VLOOKUP($C1162,'REACH Bilaga XVII_update'!$B$5:$B$131,1,FALSE))</f>
        <v>200-864-0</v>
      </c>
      <c r="G1162" s="76" t="e">
        <f>IF($C1162="-",IF($A1162="-",VLOOKUP($D1162,' REACH Bilaga 59_update'!$A$5:$A$210,1,FALSE),VLOOKUP($A1162,' REACH Bilaga 59_update'!$D$5:$D$210,1,FALSE)),VLOOKUP($C1162,' REACH Bilaga 59_update'!$C$5:$C$210,1,FALSE))</f>
        <v>#N/A</v>
      </c>
      <c r="H1162" s="76" t="e">
        <f>IF($C1162="-",IF($A1162="-",VLOOKUP($D1162,'REACH Bilaga XIV_update'!$A$5:$A$110,1,FALSE),VLOOKUP($A1162,'REACH Bilaga XIV_update'!$D$5:$D$110,1,FALSE)),VLOOKUP($C1162,'REACH Bilaga XIV_update'!$C$5:$C$110,1,FALSE))</f>
        <v>#N/A</v>
      </c>
      <c r="I1162" s="76" t="e">
        <f>IF($C1162="-",IF($A1162="-",VLOOKUP($D1162,CoRAP_update!$A$5:$A$376,1,FALSE),VLOOKUP($A1162,CoRAP_update!$D$5:$D$376,1,FALSE)),VLOOKUP($C1162,CoRAP_update!$C$5:$C$376,1,FALSE))</f>
        <v>#N/A</v>
      </c>
      <c r="J1162" s="76" t="e">
        <f>IF($C1162="-",IF($A1162="-",VLOOKUP($D1162,EDC_update!$C$2:$C$450,1,FALSE),VLOOKUP($A1162,EDC_update!$B$2:$B$450,1,FALSE)),VLOOKUP($C1162,EDC_update!$L$2:$L$450,1,FALSE))</f>
        <v>#N/A</v>
      </c>
      <c r="K1162" s="76" t="e">
        <f>IF($C1162="-",IF($A1162="-",IF(VLOOKUP($D1162,'sin-list 180320_update'!$C$2:$S$835,3,FALSE)="",NA(),VLOOKUP($D1162,'sin-list 180320_update'!$C$2:$S$835,3,FALSE)),IF(VLOOKUP($A1162,'sin-list 180320_update'!$A$2:$S$835,5,FALSE)="",NA(),VLOOKUP($A1162,'sin-list 180320_update'!$A$2:$S$835,5,FALSE))),IF(VLOOKUP($C1162,'sin-list 180320_update'!$B$2:$S$835,4,FALSE)="",NA(),VLOOKUP($C1162,'sin-list 180320_update'!$B$2:$S$835,4,FALSE)))</f>
        <v>#N/A</v>
      </c>
      <c r="L1162" s="76" t="e">
        <f>IF($C1162="-",IF($A1162="-",VLOOKUP($D1162,'sin-list 180320_update'!$C$2:$S$835,6,FALSE),VLOOKUP($A1162,'sin-list 180320_update'!$A$2:$S$835,8,FALSE)),VLOOKUP($C1162,'sin-list 180320_update'!$B$2:$S$835,7,FALSE))</f>
        <v>#N/A</v>
      </c>
      <c r="M1162" s="76" t="e">
        <f>IF($C1162="-",IF($A1162="-",IF(VLOOKUP($D1162,'sin-list 180320_update'!$C$2:$S$835,8,FALSE)="",NA(),VLOOKUP($D1162,'sin-list 180320_update'!$C$2:$S$835,8,FALSE)),IF(VLOOKUP($A1162,'sin-list 180320_update'!$A$2:$S$835,10,FALSE)="",NA(),VLOOKUP($A1162,'sin-list 180320_update'!$A$2:$S$835,10,FALSE))),IF(VLOOKUP($C1162,'sin-list 180320_update'!$B$2:$S$835,9,FALSE)="",NA(),VLOOKUP($C1162,'sin-list 180320_update'!$B$2:$S$835,9,FALSE)))</f>
        <v>#N/A</v>
      </c>
      <c r="N1162" s="76" t="str">
        <f>IF($C1162="-",IF($A1162="-",IF(VLOOKUP($D1162,'REACH Bilaga XVII_update'!$A$5:$E$131,4,FALSE)="",NA(),VLOOKUP($D1162,'REACH Bilaga XVII_update'!$A$5:$E$131,4,FALSE)),IF(VLOOKUP($A1162,'REACH Bilaga XVII_update'!$C$5:$D$131,2,FALSE)="",NA(),VLOOKUP($A1162,'REACH Bilaga XVII_update'!$C$5:$D$131,2,FALSE))),IF(VLOOKUP($C1162,'REACH Bilaga XVII_update'!$B$5:$D$131,3,FALSE)="",NA(),VLOOKUP($C1162,'REACH Bilaga XVII_update'!$B$5:$D$131,3,FALSE)))</f>
        <v>H224
H351
H332</v>
      </c>
      <c r="O1162" s="76" t="e">
        <f>IF($C1162="-",IF($A1162="-",IF(VLOOKUP($D1162,' REACH Bilaga 59_update'!$A$5:$E$210,5,FALSE)="",NA(),VLOOKUP($D1162,' REACH Bilaga 59_update'!$A$5:$E$210,5,FALSE)),IF(VLOOKUP($A1162,' REACH Bilaga 59_update'!$D$5:$E$210,2,FALSE)="",NA(),VLOOKUP($A1162,' REACH Bilaga 59_update'!$D$5:$E$210,2,FALSE))),IF(VLOOKUP($C1162,' REACH Bilaga 59_update'!$C$5:$E$210,3,FALSE)="",NA(),VLOOKUP($C1162,' REACH Bilaga 59_update'!$C$5:$E$210,3,FALSE)))</f>
        <v>#N/A</v>
      </c>
      <c r="P1162" s="76" t="e">
        <f>IF(C1162="-",IF(A1162="-",IFERROR(VLOOKUP($D1162,' REACH Bilaga 59_update'!$A$5:$F$210,MATCH(Sammanfattning!P$1,' REACH Bilaga 59_update'!$A$4:$F$4,0),FALSE),VLOOKUP($D1162,'REACH Bilaga XIV_update'!$A$4:$H$110,MATCH(Sammanfattning!P$1,'REACH Bilaga XIV_update'!$A$4:$H$4,0),FALSE)),IFERROR(VLOOKUP($A1162,' REACH Bilaga 59_update'!$D$5:$F$210,MATCH(Sammanfattning!P$1,' REACH Bilaga 59_update'!$D$4:$F$4,0),FALSE),VLOOKUP($A1162,'REACH Bilaga XIV_update'!$D$4:$H$110,MATCH(Sammanfattning!P$1,'REACH Bilaga XIV_update'!$D$4:$H$4,0),FALSE))),IFERROR(VLOOKUP($C1162,' REACH Bilaga 59_update'!$C$5:$F$210,MATCH(Sammanfattning!P$1,' REACH Bilaga 59_update'!$C$4:$F$4,0),FALSE),VLOOKUP($C1162,'REACH Bilaga XIV_update'!$C$4:$H$110,MATCH(Sammanfattning!P$1,'REACH Bilaga XIV_update'!$C$4:$H$4,0),FALSE)))</f>
        <v>#N/A</v>
      </c>
      <c r="Q1162" s="76" t="e">
        <f>IF($C1162="-",IF($A1162="-",IF(VLOOKUP($D1162,'REACH Bilaga XIV_update'!$A$5:$I$110,9,FALSE)="",NA(),VLOOKUP($D1162,'REACH Bilaga XIV_update'!$A$5:$I$110,9,FALSE)),IF(VLOOKUP($A1162,'REACH Bilaga XIV_update'!$D$5:$I$110,6,FALSE)="",NA(),VLOOKUP($A1162,'REACH Bilaga XIV_update'!$D$5:$I$110,6,FALSE))),IF(VLOOKUP($C1162,'REACH Bilaga XIV_update'!$C$5:$I$110,7,FALSE)="",NA(),VLOOKUP($C1162,'REACH Bilaga XIV_update'!$C$5:$I$110,7,FALSE)))</f>
        <v>#N/A</v>
      </c>
      <c r="R1162" s="76" t="e">
        <f>IF($C1162="-",IF($A1162="-",IF(VLOOKUP($D1162,CoRAP_update!$A$5:$O$376,15,FALSE)="",NA(),VLOOKUP($D1162,CoRAP_update!$A$5:$O$376,15,FALSE)),IF(VLOOKUP($A1162,CoRAP_update!$D$5:$O$376,12,FALSE)="",NA(),VLOOKUP($A1162,CoRAP_update!$D$5:$O$376,12,FALSE))),IF(VLOOKUP($C1162,CoRAP_update!$C$5:$O$376,13,FALSE)="",NA(),VLOOKUP($C1162,CoRAP_update!$C$5:$O$376,13,FALSE)))</f>
        <v>#N/A</v>
      </c>
      <c r="S1162" s="144" t="e">
        <f>IF($C1162="-",IF($A1162="-",VLOOKUP($D1162,CoRAP_update!$A$5:$J$376,MATCH(Sammanfattning!S$1,CoRAP_update!$A$4:$J$4,0),FALSE),VLOOKUP($A1162,CoRAP_update!$D$5:$J$376,MATCH(Sammanfattning!S$1,CoRAP_update!$D$4:$J$4,0),FALSE)),VLOOKUP($C1162,CoRAP_update!$C$5:$J$376,MATCH(Sammanfattning!S$1,CoRAP_update!$C$4:$J$4,0),FALSE))</f>
        <v>#N/A</v>
      </c>
      <c r="T1162" s="76" t="e">
        <f>IF($A1162="-",VLOOKUP($D1162,EDC_update!$C$2:$F$450,4,FALSE),VLOOKUP($A1162,EDC_update!$B$2:$F$450,5,FALSE))</f>
        <v>#N/A</v>
      </c>
      <c r="V1162" s="78">
        <f>IF(IFERROR(SEARCH("PBT",P1162),99)=99,IF(IFERROR(SEARCH("suspected PBT",S1162),99)=99,IF(IFERROR(SEARCH("concluded to be PBT",K1162),99)=99,IF(IFERROR(SEARCH("PBT",S1162),99)=99,IF(IFERROR(SEARCH("PBT cand",L1162),99)=99,IF(IFERROR(SEARCH("PBT",L1162),99)=99,IF(IFERROR(SEARCH("persistent, bioackumulative and toxic properties",K1162),99)=99,0,Scoring!$E$3),Scoring!$E$3),Scoring!$E$7),Scoring!$E$3),Scoring!$E$5),Scoring!$E$6),Scoring!$E$3)</f>
        <v>0</v>
      </c>
      <c r="W1162" s="78">
        <f>IF(IFERROR(SEARCH("vPvB",P1162),99)=99,IF(IFERROR(SEARCH("suspected pbt/vPvB",S1162),99)=99,IF(IFERROR(SEARCH("vPvB",S1162),99)=99,IF(IFERROR(SEARCH("concluded to be a vPvB",S1162),99)=99,IF(IFERROR(SEARCH("identified as vPvB",K1162),99)=99,IF(IFERROR(SEARCH("concluded to be a vPvB",K1162),99)=99,IF(IFERROR(SEARCH("concluded to be both pbt and vPvB",S1162),99)=99,IF(IFERROR(SEARCH("concluded to be both pbt and vPvB",K1162),99)=99,0,Scoring!$E$5),Scoring!$E$5),Scoring!$E$5),Scoring!$E$5),Scoring!$E$5),Scoring!$E$4),Scoring!$E$6),Scoring!$E$4)</f>
        <v>0</v>
      </c>
      <c r="X1162" s="78">
        <f>IF(IFERROR(SEARCH("H410",N1162),99)=99,IF(IFERROR(SEARCH("H410",O1162),99)=99,IF(IFERROR(SEARCH("H410",Q1162),99)=99,IF(IFERROR(SEARCH("H410",M1162),99)=99,IF(IFERROR(SEARCH("H410",R1162),99)=99,IF(IFERROR(SEARCH("H411",N1162),99)=99,IF(IFERROR(SEARCH("H411",O1162),99)=99,IF(IFERROR(SEARCH("H411",Q1162),99)=99,IF(IFERROR(SEARCH("H411",M1162),99)=99,IF(IFERROR(SEARCH("H411",R1162),99)=99,IF(IFERROR(SEARCH("H413",N1162),99)=99,IF(IFERROR(SEARCH("H413",O1162),99)=99,IF(IFERROR(SEARCH("H413",Q1162),99)=99,IF(IFERROR(SEARCH("H413",M1162),99)=99,IF(IFERROR(SEARCH("H413",R1162),99)=99,IF(IFERROR(SEARCH("H412",N1162),99)=99,IF(IFERROR(SEARCH("H412",O1162),99)=99,IF(IFERROR(SEARCH("H412",Q1162),99)=99,IF(IFERROR(SEARCH("H412",M1162),99)=99,IF(IFERROR(SEARCH("H412",R1162),99)=99,0,Scoring!$E$2),Scoring!$E$2),Scoring!$E$2),Scoring!$E$2),Scoring!$E$2),Scoring!$E$2),Scoring!$E$2),Scoring!$E$2),Scoring!$E$2),Scoring!$E$2),Scoring!$E$2),Scoring!$E$2),Scoring!$E$2),Scoring!$E$2),Scoring!$E$2),Scoring!$E$2),Scoring!$E$2),Scoring!$E$2),Scoring!$E$2),Scoring!$E$2)</f>
        <v>0</v>
      </c>
      <c r="Y1162" s="78">
        <f>IF(IFERROR(SEARCH("CMR",K1162),99)=99,IF(IFERROR(SEARCH("Suspected CMR",S1162),99)=99,IF(IFERROR(SEARCH("CMR",S1162),99)=99,0,Scoring!$E$8),Scoring!$E$9),Scoring!$E$8)</f>
        <v>0</v>
      </c>
      <c r="Z1162" s="78">
        <f>IF(IFERROR(SEARCH("H350",N1162),99)=99,IF(IFERROR(SEARCH("H350",O1162),99)=99,IF(IFERROR(SEARCH("H350",Q1162),99)=99,IF(IFERROR(SEARCH("H350",M1162),99)=99,IF(IFERROR(SEARCH("H350",R1162),99)=99,IF(IFERROR(SEARCH("H351",N1162),99)=99,IF(IFERROR(SEARCH("H351",O1162),99)=99,IF(IFERROR(SEARCH("H351",Q1162),99)=99,IF(IFERROR(SEARCH("H351",M1162),99)=99,IF(IFERROR(SEARCH("H351",R1162),99)=99,IF(IFERROR(SEARCH("carcinogenic",P1162),99)=99,IF(IFERROR(SEARCH("suspected carcinogenic",S1162),99)=99,0,Scoring!$E$12),Scoring!$E$11),Scoring!$E$10),Scoring!$E$10),Scoring!$E$10),Scoring!$E$10),Scoring!$E$10),Scoring!$E$10),Scoring!$E$10),Scoring!$E$10),Scoring!$E$10),Scoring!$E$10)</f>
        <v>1</v>
      </c>
      <c r="AA1162" s="78">
        <f>IF(IFERROR(SEARCH("H340",N1162),99)=99,IF(IFERROR(SEARCH("H340",O1162),99)=99,IF(IFERROR(SEARCH("H340",Q1162),99)=99,IF(IFERROR(SEARCH("H340",M1162),99)=99,IF(IFERROR(SEARCH("H340",R1162),99)=99,IF(IFERROR(SEARCH("H341",N1162),99)=99,IF(IFERROR(SEARCH("H341",O1162),99)=99,IF(IFERROR(SEARCH("H341",Q1162),99)=99,IF(IFERROR(SEARCH("H341",M1162),99)=99,IF(IFERROR(SEARCH("H341",R1162),99)=99,IF(IFERROR(SEARCH("mutagenic",P1162),99)=99,IF(IFERROR(SEARCH("suspected mutagenic",S1162),99)=99,0,Scoring!$E$15),Scoring!$E$14),Scoring!$E$13),Scoring!$E$13),Scoring!$E$13),Scoring!$E$13),Scoring!$E$13),Scoring!$E$13),Scoring!$E$13),Scoring!$E$13),Scoring!$E$13),Scoring!$E$13)</f>
        <v>0</v>
      </c>
      <c r="AB1162" s="78">
        <f>IF(IFERROR(SEARCH("H360",N1162),99)=99,IF(IFERROR(SEARCH("H360",O1162),99)=99,IF(IFERROR(SEARCH("H360",Q1162),99)=99,IF(IFERROR(SEARCH("H360",M1162),99)=99,IF(IFERROR(SEARCH("H360",R1162),99)=99,IF(IFERROR(SEARCH("H361",N1162),99)=99,IF(IFERROR(SEARCH("H361",O1162),99)=99,IF(IFERROR(SEARCH("H361",Q1162),99)=99,IF(IFERROR(SEARCH("H361",M1162),99)=99,IF(IFERROR(SEARCH("H361",R1162),99)=99,IF(IFERROR(SEARCH("reproduction",P1162),99)=99,IF(IFERROR(SEARCH("suspected reprotoxic",S1162),99)=99,IF(IFERROR(SEARCH("reprotoxic",S1162),99)=99,IF(IFERROR(SEARCH("reprotoxic",K1162),99)=99,0,Scoring!$E$18),Scoring!$E$18),Scoring!$E$19),Scoring!$E$17),Scoring!$E$16),Scoring!$E$16),Scoring!$E$16),Scoring!$E$16),Scoring!$E$16),Scoring!$E$16),Scoring!$E$16),Scoring!$E$16),Scoring!$E$16),Scoring!$E$16)</f>
        <v>0</v>
      </c>
      <c r="AC1162" s="78">
        <f>IF(IFERROR(SEARCH("57f",L1162),99)=99,IF(IFERROR(SEARCH("57(f)",P1162),99)=99,0,Scoring!$E$20),Scoring!$E$20)</f>
        <v>0</v>
      </c>
      <c r="AD1162" s="78">
        <f>IF(IFERROR(SEARCH("CAT1",T1162),99)=99,IF(IFERROR(SEARCH("CAT2",T1162),99)=99,IF(IFERROR(SEARCH("CAT3",T1162),99)=99,IF(IFERROR(SEARCH("concluded to be endocrine",K1162),99)=99,IF(IFERROR(SEARCH("categorised as endocrine",K1162),99)=99,IF(IFERROR(SEARCH("endocrine disrupting",P1162),99)=99,IF(IFERROR(SEARCH("endocrine disrupting",K1162),99)=99,IF(IFERROR(SEARCH("suspected endocrine",S1162),99)=99,IF(IFERROR(SEARCH("potential endocrine",S1162),99)=99,0,Scoring!$E$25),Scoring!$E$25),Scoring!$E$24),Scoring!$E$24),Scoring!$E$24),Scoring!$E$24),Scoring!$E$23),Scoring!$E$22),Scoring!$E$21)</f>
        <v>0</v>
      </c>
      <c r="AE1162" s="78">
        <f>IF(IFERROR(SEARCH("suspected sensitiser",S1162),99)=99,IF(IFERROR(SEARCH("sensitiser",S1162),99)=99,IF(IFERROR(SEARCH("other hazard based concern",S1162),99)=99,0,Scoring!$E$28),Scoring!$E$26),Scoring!$E$27)</f>
        <v>0</v>
      </c>
      <c r="AF1162" s="78">
        <f>IF(IFERROR(M1162,1)=1,IF(IFERROR(N1162,1)=1,IF(IFERROR(O1162,1)=1,IF(IFERROR(Q1162,1)=1,IF(IFERROR(R1162,1)=1,IF(IFERROR(T1162,1)=1,IF(IFERROR(K1162,1)=1,IF(IFERROR(P1162,1)=1,IF(IFERROR(S1162,1)=1,Scoring!$E$29,0),0),0),0),0),0),0),0),0)</f>
        <v>0</v>
      </c>
      <c r="AG1162" s="78">
        <f t="shared" si="81"/>
        <v>1</v>
      </c>
      <c r="AI1162" s="93"/>
      <c r="AJ1162" s="94"/>
      <c r="AK1162" s="76"/>
      <c r="AL1162" s="75"/>
      <c r="AN1162" s="79"/>
      <c r="AO1162" s="79"/>
      <c r="AP1162" s="79"/>
      <c r="AQ1162" s="79"/>
      <c r="AR1162" s="79"/>
      <c r="AS1162" s="78"/>
      <c r="AU1162" s="79">
        <f>IF(IFERROR(F1162,99)=99,IF(IFERROR(G1162,99)=99,IF(IFERROR(H1162,99)=99,IF(IFERROR(I1162,99)=99,IF(IFERROR(E1162,99)=99,IF(IFERROR(J1162,99)=99,0,Scoring!$B$7),Scoring!$B$3),Scoring!$B$2),Scoring!$B$6),Scoring!$B$5),Scoring!$B$4)</f>
        <v>1</v>
      </c>
      <c r="AV1162" s="78">
        <f t="shared" si="82"/>
        <v>1</v>
      </c>
      <c r="AW1162" s="78"/>
      <c r="AX1162" s="66"/>
      <c r="AY1162" s="78"/>
      <c r="AZ1162" s="76"/>
      <c r="BA1162" s="76"/>
      <c r="BB1162" s="76"/>
    </row>
    <row r="1163" spans="1:54" x14ac:dyDescent="0.25">
      <c r="A1163" s="84" t="s">
        <v>5961</v>
      </c>
      <c r="B1163" s="85" t="s">
        <v>30</v>
      </c>
      <c r="C1163" s="85" t="s">
        <v>5962</v>
      </c>
      <c r="D1163" s="84" t="s">
        <v>11483</v>
      </c>
      <c r="E1163" s="76" t="str">
        <f>IF(C1163="-",IF(A1163="-",VLOOKUP(D1163,'sin-list 180320_update'!$C$2:$C$835,1,FALSE),VLOOKUP(A1163,'sin-list 180320_update'!$A$2:$A$835,1,FALSE)),VLOOKUP(C1163,'sin-list 180320_update'!$B$2:$B$835,1,FALSE))</f>
        <v>200-929-3</v>
      </c>
      <c r="F1163" s="76" t="e">
        <f>IF($C1163="-",IF($A1163="-",VLOOKUP($D1163,'REACH Bilaga XVII_update'!$A$5:$A$131,1,FALSE),VLOOKUP($A1163,'REACH Bilaga XVII_update'!$C$5:$C$131,1,FALSE)),VLOOKUP($C1163,'REACH Bilaga XVII_update'!$B$5:$B$131,1,FALSE))</f>
        <v>#N/A</v>
      </c>
      <c r="G1163" s="76" t="e">
        <f>IF($C1163="-",IF($A1163="-",VLOOKUP($D1163,' REACH Bilaga 59_update'!$A$5:$A$210,1,FALSE),VLOOKUP($A1163,' REACH Bilaga 59_update'!$D$5:$D$210,1,FALSE)),VLOOKUP($C1163,' REACH Bilaga 59_update'!$C$5:$C$210,1,FALSE))</f>
        <v>#N/A</v>
      </c>
      <c r="H1163" s="76" t="e">
        <f>IF($C1163="-",IF($A1163="-",VLOOKUP($D1163,'REACH Bilaga XIV_update'!$A$5:$A$110,1,FALSE),VLOOKUP($A1163,'REACH Bilaga XIV_update'!$D$5:$D$110,1,FALSE)),VLOOKUP($C1163,'REACH Bilaga XIV_update'!$C$5:$C$110,1,FALSE))</f>
        <v>#N/A</v>
      </c>
      <c r="I1163" s="76" t="e">
        <f>IF($C1163="-",IF($A1163="-",VLOOKUP($D1163,CoRAP_update!$A$5:$A$376,1,FALSE),VLOOKUP($A1163,CoRAP_update!$D$5:$D$376,1,FALSE)),VLOOKUP($C1163,CoRAP_update!$C$5:$C$376,1,FALSE))</f>
        <v>#N/A</v>
      </c>
      <c r="J1163" s="76" t="e">
        <f>IF($C1163="-",IF($A1163="-",VLOOKUP($D1163,EDC_update!$C$2:$C$450,1,FALSE),VLOOKUP($A1163,EDC_update!$B$2:$B$450,1,FALSE)),VLOOKUP($C1163,EDC_update!$L$2:$L$450,1,FALSE))</f>
        <v>#N/A</v>
      </c>
      <c r="K1163" s="76" t="str">
        <f>IF($C1163="-",IF($A1163="-",IF(VLOOKUP($D1163,'sin-list 180320_update'!$C$2:$S$835,3,FALSE)="",NA(),VLOOKUP($D1163,'sin-list 180320_update'!$C$2:$S$835,3,FALSE)),IF(VLOOKUP($A1163,'sin-list 180320_update'!$A$2:$S$835,5,FALSE)="",NA(),VLOOKUP($A1163,'sin-list 180320_update'!$A$2:$S$835,5,FALSE))),IF(VLOOKUP($C1163,'sin-list 180320_update'!$B$2:$S$835,4,FALSE)="",NA(),VLOOKUP($C1163,'sin-list 180320_update'!$B$2:$S$835,4,FALSE)))</f>
        <v xml:space="preserve">This substance is Persistent, Mobile and Toxic. </v>
      </c>
      <c r="L1163" s="76" t="str">
        <f>IF($C1163="-",IF($A1163="-",VLOOKUP($D1163,'sin-list 180320_update'!$C$2:$S$835,6,FALSE),VLOOKUP($A1163,'sin-list 180320_update'!$A$2:$S$835,8,FALSE)),VLOOKUP($C1163,'sin-list 180320_update'!$B$2:$S$835,7,FALSE))</f>
        <v>Skin Corr. 1A_x000D_
Acute Tox. 4_x000D_
Aquatic Chronic 3</v>
      </c>
      <c r="M1163" s="76" t="str">
        <f>IF($C1163="-",IF($A1163="-",IF(VLOOKUP($D1163,'sin-list 180320_update'!$C$2:$S$835,8,FALSE)="",NA(),VLOOKUP($D1163,'sin-list 180320_update'!$C$2:$S$835,8,FALSE)),IF(VLOOKUP($A1163,'sin-list 180320_update'!$A$2:$S$835,10,FALSE)="",NA(),VLOOKUP($A1163,'sin-list 180320_update'!$A$2:$S$835,10,FALSE))),IF(VLOOKUP($C1163,'sin-list 180320_update'!$B$2:$S$835,9,FALSE)="",NA(),VLOOKUP($C1163,'sin-list 180320_update'!$B$2:$S$835,9,FALSE)))</f>
        <v>H314_x000D_
H332_x000D_
H412</v>
      </c>
      <c r="N1163" s="76" t="e">
        <f>IF($C1163="-",IF($A1163="-",IF(VLOOKUP($D1163,'REACH Bilaga XVII_update'!$A$5:$E$131,4,FALSE)="",NA(),VLOOKUP($D1163,'REACH Bilaga XVII_update'!$A$5:$E$131,4,FALSE)),IF(VLOOKUP($A1163,'REACH Bilaga XVII_update'!$C$5:$D$131,2,FALSE)="",NA(),VLOOKUP($A1163,'REACH Bilaga XVII_update'!$C$5:$D$131,2,FALSE))),IF(VLOOKUP($C1163,'REACH Bilaga XVII_update'!$B$5:$D$131,3,FALSE)="",NA(),VLOOKUP($C1163,'REACH Bilaga XVII_update'!$B$5:$D$131,3,FALSE)))</f>
        <v>#N/A</v>
      </c>
      <c r="O1163" s="76" t="e">
        <f>IF($C1163="-",IF($A1163="-",IF(VLOOKUP($D1163,' REACH Bilaga 59_update'!$A$5:$E$210,5,FALSE)="",NA(),VLOOKUP($D1163,' REACH Bilaga 59_update'!$A$5:$E$210,5,FALSE)),IF(VLOOKUP($A1163,' REACH Bilaga 59_update'!$D$5:$E$210,2,FALSE)="",NA(),VLOOKUP($A1163,' REACH Bilaga 59_update'!$D$5:$E$210,2,FALSE))),IF(VLOOKUP($C1163,' REACH Bilaga 59_update'!$C$5:$E$210,3,FALSE)="",NA(),VLOOKUP($C1163,' REACH Bilaga 59_update'!$C$5:$E$210,3,FALSE)))</f>
        <v>#N/A</v>
      </c>
      <c r="P1163" s="76" t="e">
        <f>IF(C1163="-",IF(A1163="-",IFERROR(VLOOKUP($D1163,' REACH Bilaga 59_update'!$A$5:$F$210,MATCH(Sammanfattning!P$1,' REACH Bilaga 59_update'!$A$4:$F$4,0),FALSE),VLOOKUP($D1163,'REACH Bilaga XIV_update'!$A$4:$H$110,MATCH(Sammanfattning!P$1,'REACH Bilaga XIV_update'!$A$4:$H$4,0),FALSE)),IFERROR(VLOOKUP($A1163,' REACH Bilaga 59_update'!$D$5:$F$210,MATCH(Sammanfattning!P$1,' REACH Bilaga 59_update'!$D$4:$F$4,0),FALSE),VLOOKUP($A1163,'REACH Bilaga XIV_update'!$D$4:$H$110,MATCH(Sammanfattning!P$1,'REACH Bilaga XIV_update'!$D$4:$H$4,0),FALSE))),IFERROR(VLOOKUP($C1163,' REACH Bilaga 59_update'!$C$5:$F$210,MATCH(Sammanfattning!P$1,' REACH Bilaga 59_update'!$C$4:$F$4,0),FALSE),VLOOKUP($C1163,'REACH Bilaga XIV_update'!$C$4:$H$110,MATCH(Sammanfattning!P$1,'REACH Bilaga XIV_update'!$C$4:$H$4,0),FALSE)))</f>
        <v>#N/A</v>
      </c>
      <c r="Q1163" s="76" t="e">
        <f>IF($C1163="-",IF($A1163="-",IF(VLOOKUP($D1163,'REACH Bilaga XIV_update'!$A$5:$I$110,9,FALSE)="",NA(),VLOOKUP($D1163,'REACH Bilaga XIV_update'!$A$5:$I$110,9,FALSE)),IF(VLOOKUP($A1163,'REACH Bilaga XIV_update'!$D$5:$I$110,6,FALSE)="",NA(),VLOOKUP($A1163,'REACH Bilaga XIV_update'!$D$5:$I$110,6,FALSE))),IF(VLOOKUP($C1163,'REACH Bilaga XIV_update'!$C$5:$I$110,7,FALSE)="",NA(),VLOOKUP($C1163,'REACH Bilaga XIV_update'!$C$5:$I$110,7,FALSE)))</f>
        <v>#N/A</v>
      </c>
      <c r="R1163" s="76" t="e">
        <f>IF($C1163="-",IF($A1163="-",IF(VLOOKUP($D1163,CoRAP_update!$A$5:$O$376,15,FALSE)="",NA(),VLOOKUP($D1163,CoRAP_update!$A$5:$O$376,15,FALSE)),IF(VLOOKUP($A1163,CoRAP_update!$D$5:$O$376,12,FALSE)="",NA(),VLOOKUP($A1163,CoRAP_update!$D$5:$O$376,12,FALSE))),IF(VLOOKUP($C1163,CoRAP_update!$C$5:$O$376,13,FALSE)="",NA(),VLOOKUP($C1163,CoRAP_update!$C$5:$O$376,13,FALSE)))</f>
        <v>#N/A</v>
      </c>
      <c r="S1163" s="144" t="e">
        <f>IF($C1163="-",IF($A1163="-",VLOOKUP($D1163,CoRAP_update!$A$5:$J$376,MATCH(Sammanfattning!S$1,CoRAP_update!$A$4:$J$4,0),FALSE),VLOOKUP($A1163,CoRAP_update!$D$5:$J$376,MATCH(Sammanfattning!S$1,CoRAP_update!$D$4:$J$4,0),FALSE)),VLOOKUP($C1163,CoRAP_update!$C$5:$J$376,MATCH(Sammanfattning!S$1,CoRAP_update!$C$4:$J$4,0),FALSE))</f>
        <v>#N/A</v>
      </c>
      <c r="T1163" s="76" t="e">
        <f>IF($A1163="-",VLOOKUP($D1163,EDC_update!$C$2:$F$450,4,FALSE),VLOOKUP($A1163,EDC_update!$B$2:$F$450,5,FALSE))</f>
        <v>#N/A</v>
      </c>
      <c r="V1163" s="78">
        <f>IF(IFERROR(SEARCH("PBT",P1163),99)=99,IF(IFERROR(SEARCH("suspected PBT",S1163),99)=99,IF(IFERROR(SEARCH("concluded to be PBT",K1163),99)=99,IF(IFERROR(SEARCH("PBT",S1163),99)=99,IF(IFERROR(SEARCH("PBT cand",L1163),99)=99,IF(IFERROR(SEARCH("PBT",L1163),99)=99,IF(IFERROR(SEARCH("persistent, bioackumulative and toxic properties",K1163),99)=99,0,Scoring!$E$3),Scoring!$E$3),Scoring!$E$7),Scoring!$E$3),Scoring!$E$5),Scoring!$E$6),Scoring!$E$3)</f>
        <v>0</v>
      </c>
      <c r="W1163" s="78">
        <f>IF(IFERROR(SEARCH("vPvB",P1163),99)=99,IF(IFERROR(SEARCH("suspected pbt/vPvB",S1163),99)=99,IF(IFERROR(SEARCH("vPvB",S1163),99)=99,IF(IFERROR(SEARCH("concluded to be a vPvB",S1163),99)=99,IF(IFERROR(SEARCH("identified as vPvB",K1163),99)=99,IF(IFERROR(SEARCH("concluded to be a vPvB",K1163),99)=99,IF(IFERROR(SEARCH("concluded to be both pbt and vPvB",S1163),99)=99,IF(IFERROR(SEARCH("concluded to be both pbt and vPvB",K1163),99)=99,0,Scoring!$E$5),Scoring!$E$5),Scoring!$E$5),Scoring!$E$5),Scoring!$E$5),Scoring!$E$4),Scoring!$E$6),Scoring!$E$4)</f>
        <v>0</v>
      </c>
      <c r="X1163" s="78">
        <f>IF(IFERROR(SEARCH("H410",N1163),99)=99,IF(IFERROR(SEARCH("H410",O1163),99)=99,IF(IFERROR(SEARCH("H410",Q1163),99)=99,IF(IFERROR(SEARCH("H410",M1163),99)=99,IF(IFERROR(SEARCH("H410",R1163),99)=99,IF(IFERROR(SEARCH("H411",N1163),99)=99,IF(IFERROR(SEARCH("H411",O1163),99)=99,IF(IFERROR(SEARCH("H411",Q1163),99)=99,IF(IFERROR(SEARCH("H411",M1163),99)=99,IF(IFERROR(SEARCH("H411",R1163),99)=99,IF(IFERROR(SEARCH("H413",N1163),99)=99,IF(IFERROR(SEARCH("H413",O1163),99)=99,IF(IFERROR(SEARCH("H413",Q1163),99)=99,IF(IFERROR(SEARCH("H413",M1163),99)=99,IF(IFERROR(SEARCH("H413",R1163),99)=99,IF(IFERROR(SEARCH("H412",N1163),99)=99,IF(IFERROR(SEARCH("H412",O1163),99)=99,IF(IFERROR(SEARCH("H412",Q1163),99)=99,IF(IFERROR(SEARCH("H412",M1163),99)=99,IF(IFERROR(SEARCH("H412",R1163),99)=99,0,Scoring!$E$2),Scoring!$E$2),Scoring!$E$2),Scoring!$E$2),Scoring!$E$2),Scoring!$E$2),Scoring!$E$2),Scoring!$E$2),Scoring!$E$2),Scoring!$E$2),Scoring!$E$2),Scoring!$E$2),Scoring!$E$2),Scoring!$E$2),Scoring!$E$2),Scoring!$E$2),Scoring!$E$2),Scoring!$E$2),Scoring!$E$2),Scoring!$E$2)</f>
        <v>1</v>
      </c>
      <c r="Y1163" s="78">
        <f>IF(IFERROR(SEARCH("CMR",K1163),99)=99,IF(IFERROR(SEARCH("Suspected CMR",S1163),99)=99,IF(IFERROR(SEARCH("CMR",S1163),99)=99,0,Scoring!$E$8),Scoring!$E$9),Scoring!$E$8)</f>
        <v>0</v>
      </c>
      <c r="Z1163" s="78">
        <f>IF(IFERROR(SEARCH("H350",N1163),99)=99,IF(IFERROR(SEARCH("H350",O1163),99)=99,IF(IFERROR(SEARCH("H350",Q1163),99)=99,IF(IFERROR(SEARCH("H350",M1163),99)=99,IF(IFERROR(SEARCH("H350",R1163),99)=99,IF(IFERROR(SEARCH("H351",N1163),99)=99,IF(IFERROR(SEARCH("H351",O1163),99)=99,IF(IFERROR(SEARCH("H351",Q1163),99)=99,IF(IFERROR(SEARCH("H351",M1163),99)=99,IF(IFERROR(SEARCH("H351",R1163),99)=99,IF(IFERROR(SEARCH("carcinogenic",P1163),99)=99,IF(IFERROR(SEARCH("suspected carcinogenic",S1163),99)=99,0,Scoring!$E$12),Scoring!$E$11),Scoring!$E$10),Scoring!$E$10),Scoring!$E$10),Scoring!$E$10),Scoring!$E$10),Scoring!$E$10),Scoring!$E$10),Scoring!$E$10),Scoring!$E$10),Scoring!$E$10)</f>
        <v>0</v>
      </c>
      <c r="AA1163" s="78">
        <f>IF(IFERROR(SEARCH("H340",N1163),99)=99,IF(IFERROR(SEARCH("H340",O1163),99)=99,IF(IFERROR(SEARCH("H340",Q1163),99)=99,IF(IFERROR(SEARCH("H340",M1163),99)=99,IF(IFERROR(SEARCH("H340",R1163),99)=99,IF(IFERROR(SEARCH("H341",N1163),99)=99,IF(IFERROR(SEARCH("H341",O1163),99)=99,IF(IFERROR(SEARCH("H341",Q1163),99)=99,IF(IFERROR(SEARCH("H341",M1163),99)=99,IF(IFERROR(SEARCH("H341",R1163),99)=99,IF(IFERROR(SEARCH("mutagenic",P1163),99)=99,IF(IFERROR(SEARCH("suspected mutagenic",S1163),99)=99,0,Scoring!$E$15),Scoring!$E$14),Scoring!$E$13),Scoring!$E$13),Scoring!$E$13),Scoring!$E$13),Scoring!$E$13),Scoring!$E$13),Scoring!$E$13),Scoring!$E$13),Scoring!$E$13),Scoring!$E$13)</f>
        <v>0</v>
      </c>
      <c r="AB1163" s="78">
        <f>IF(IFERROR(SEARCH("H360",N1163),99)=99,IF(IFERROR(SEARCH("H360",O1163),99)=99,IF(IFERROR(SEARCH("H360",Q1163),99)=99,IF(IFERROR(SEARCH("H360",M1163),99)=99,IF(IFERROR(SEARCH("H360",R1163),99)=99,IF(IFERROR(SEARCH("H361",N1163),99)=99,IF(IFERROR(SEARCH("H361",O1163),99)=99,IF(IFERROR(SEARCH("H361",Q1163),99)=99,IF(IFERROR(SEARCH("H361",M1163),99)=99,IF(IFERROR(SEARCH("H361",R1163),99)=99,IF(IFERROR(SEARCH("reproduction",P1163),99)=99,IF(IFERROR(SEARCH("suspected reprotoxic",S1163),99)=99,IF(IFERROR(SEARCH("reprotoxic",S1163),99)=99,IF(IFERROR(SEARCH("reprotoxic",K1163),99)=99,0,Scoring!$E$18),Scoring!$E$18),Scoring!$E$19),Scoring!$E$17),Scoring!$E$16),Scoring!$E$16),Scoring!$E$16),Scoring!$E$16),Scoring!$E$16),Scoring!$E$16),Scoring!$E$16),Scoring!$E$16),Scoring!$E$16),Scoring!$E$16)</f>
        <v>0</v>
      </c>
      <c r="AC1163" s="78">
        <f>IF(IFERROR(SEARCH("57f",L1163),99)=99,IF(IFERROR(SEARCH("57(f)",P1163),99)=99,0,Scoring!$E$20),Scoring!$E$20)</f>
        <v>0</v>
      </c>
      <c r="AD1163" s="78">
        <f>IF(IFERROR(SEARCH("CAT1",T1163),99)=99,IF(IFERROR(SEARCH("CAT2",T1163),99)=99,IF(IFERROR(SEARCH("CAT3",T1163),99)=99,IF(IFERROR(SEARCH("concluded to be endocrine",K1163),99)=99,IF(IFERROR(SEARCH("categorised as endocrine",K1163),99)=99,IF(IFERROR(SEARCH("endocrine disrupting",P1163),99)=99,IF(IFERROR(SEARCH("endocrine disrupting",K1163),99)=99,IF(IFERROR(SEARCH("suspected endocrine",S1163),99)=99,IF(IFERROR(SEARCH("potential endocrine",S1163),99)=99,0,Scoring!$E$25),Scoring!$E$25),Scoring!$E$24),Scoring!$E$24),Scoring!$E$24),Scoring!$E$24),Scoring!$E$23),Scoring!$E$22),Scoring!$E$21)</f>
        <v>0</v>
      </c>
      <c r="AE1163" s="78">
        <f>IF(IFERROR(SEARCH("suspected sensitiser",S1163),99)=99,IF(IFERROR(SEARCH("sensitiser",S1163),99)=99,IF(IFERROR(SEARCH("other hazard based concern",S1163),99)=99,0,Scoring!$E$28),Scoring!$E$26),Scoring!$E$27)</f>
        <v>0</v>
      </c>
      <c r="AF1163" s="78">
        <f>IF(IFERROR(M1163,1)=1,IF(IFERROR(N1163,1)=1,IF(IFERROR(O1163,1)=1,IF(IFERROR(Q1163,1)=1,IF(IFERROR(R1163,1)=1,IF(IFERROR(T1163,1)=1,IF(IFERROR(K1163,1)=1,IF(IFERROR(P1163,1)=1,IF(IFERROR(S1163,1)=1,Scoring!$E$29,0),0),0),0),0),0),0),0),0)</f>
        <v>0</v>
      </c>
      <c r="AG1163" s="78">
        <f t="shared" si="81"/>
        <v>1</v>
      </c>
      <c r="AI1163" s="93"/>
      <c r="AJ1163" s="94"/>
      <c r="AK1163" s="76"/>
      <c r="AL1163" s="75"/>
      <c r="AN1163" s="79"/>
      <c r="AO1163" s="79"/>
      <c r="AP1163" s="79"/>
      <c r="AQ1163" s="79"/>
      <c r="AR1163" s="79"/>
      <c r="AS1163" s="78"/>
      <c r="AU1163" s="79">
        <f>IF(IFERROR(F1163,99)=99,IF(IFERROR(G1163,99)=99,IF(IFERROR(H1163,99)=99,IF(IFERROR(I1163,99)=99,IF(IFERROR(E1163,99)=99,IF(IFERROR(J1163,99)=99,0,Scoring!$B$7),Scoring!$B$3),Scoring!$B$2),Scoring!$B$6),Scoring!$B$5),Scoring!$B$4)</f>
        <v>0.3</v>
      </c>
      <c r="AV1163" s="78">
        <f t="shared" si="82"/>
        <v>0.3</v>
      </c>
      <c r="AW1163" s="78"/>
      <c r="AX1163" s="66"/>
      <c r="AY1163" s="78"/>
      <c r="AZ1163" s="76"/>
      <c r="BB1163" s="76"/>
    </row>
    <row r="1164" spans="1:54" x14ac:dyDescent="0.25">
      <c r="A1164" s="84" t="s">
        <v>5966</v>
      </c>
      <c r="B1164" s="85" t="s">
        <v>30</v>
      </c>
      <c r="C1164" s="85" t="s">
        <v>5967</v>
      </c>
      <c r="D1164" s="84" t="s">
        <v>11484</v>
      </c>
      <c r="E1164" s="76" t="str">
        <f>IF(C1164="-",IF(A1164="-",VLOOKUP(D1164,'sin-list 180320_update'!$C$2:$C$835,1,FALSE),VLOOKUP(A1164,'sin-list 180320_update'!$A$2:$A$835,1,FALSE)),VLOOKUP(C1164,'sin-list 180320_update'!$B$2:$B$835,1,FALSE))</f>
        <v>201-132-3</v>
      </c>
      <c r="F1164" s="76" t="e">
        <f>IF($C1164="-",IF($A1164="-",VLOOKUP($D1164,'REACH Bilaga XVII_update'!$A$5:$A$131,1,FALSE),VLOOKUP($A1164,'REACH Bilaga XVII_update'!$C$5:$C$131,1,FALSE)),VLOOKUP($C1164,'REACH Bilaga XVII_update'!$B$5:$B$131,1,FALSE))</f>
        <v>#N/A</v>
      </c>
      <c r="G1164" s="76" t="e">
        <f>IF($C1164="-",IF($A1164="-",VLOOKUP($D1164,' REACH Bilaga 59_update'!$A$5:$A$210,1,FALSE),VLOOKUP($A1164,' REACH Bilaga 59_update'!$D$5:$D$210,1,FALSE)),VLOOKUP($C1164,' REACH Bilaga 59_update'!$C$5:$C$210,1,FALSE))</f>
        <v>#N/A</v>
      </c>
      <c r="H1164" s="76" t="e">
        <f>IF($C1164="-",IF($A1164="-",VLOOKUP($D1164,'REACH Bilaga XIV_update'!$A$5:$A$110,1,FALSE),VLOOKUP($A1164,'REACH Bilaga XIV_update'!$D$5:$D$110,1,FALSE)),VLOOKUP($C1164,'REACH Bilaga XIV_update'!$C$5:$C$110,1,FALSE))</f>
        <v>#N/A</v>
      </c>
      <c r="I1164" s="76" t="e">
        <f>IF($C1164="-",IF($A1164="-",VLOOKUP($D1164,CoRAP_update!$A$5:$A$376,1,FALSE),VLOOKUP($A1164,CoRAP_update!$D$5:$D$376,1,FALSE)),VLOOKUP($C1164,CoRAP_update!$C$5:$C$376,1,FALSE))</f>
        <v>#N/A</v>
      </c>
      <c r="J1164" s="76" t="e">
        <f>IF($C1164="-",IF($A1164="-",VLOOKUP($D1164,EDC_update!$C$2:$C$450,1,FALSE),VLOOKUP($A1164,EDC_update!$B$2:$B$450,1,FALSE)),VLOOKUP($C1164,EDC_update!$L$2:$L$450,1,FALSE))</f>
        <v>#N/A</v>
      </c>
      <c r="K1164" s="76" t="str">
        <f>IF($C1164="-",IF($A1164="-",IF(VLOOKUP($D1164,'sin-list 180320_update'!$C$2:$S$835,3,FALSE)="",NA(),VLOOKUP($D1164,'sin-list 180320_update'!$C$2:$S$835,3,FALSE)),IF(VLOOKUP($A1164,'sin-list 180320_update'!$A$2:$S$835,5,FALSE)="",NA(),VLOOKUP($A1164,'sin-list 180320_update'!$A$2:$S$835,5,FALSE))),IF(VLOOKUP($C1164,'sin-list 180320_update'!$B$2:$S$835,4,FALSE)="",NA(),VLOOKUP($C1164,'sin-list 180320_update'!$B$2:$S$835,4,FALSE)))</f>
        <v>This substance is Persistent, Mobile and Toxic. Detected in natural waters.</v>
      </c>
      <c r="L1164" s="76" t="str">
        <f>IF($C1164="-",IF($A1164="-",VLOOKUP($D1164,'sin-list 180320_update'!$C$2:$S$835,6,FALSE),VLOOKUP($A1164,'sin-list 180320_update'!$A$2:$S$835,8,FALSE)),VLOOKUP($C1164,'sin-list 180320_update'!$B$2:$S$835,7,FALSE))</f>
        <v>Acute Tox. 4_x000D_
Aquatic Chronic 3</v>
      </c>
      <c r="M1164" s="76" t="str">
        <f>IF($C1164="-",IF($A1164="-",IF(VLOOKUP($D1164,'sin-list 180320_update'!$C$2:$S$835,8,FALSE)="",NA(),VLOOKUP($D1164,'sin-list 180320_update'!$C$2:$S$835,8,FALSE)),IF(VLOOKUP($A1164,'sin-list 180320_update'!$A$2:$S$835,10,FALSE)="",NA(),VLOOKUP($A1164,'sin-list 180320_update'!$A$2:$S$835,10,FALSE))),IF(VLOOKUP($C1164,'sin-list 180320_update'!$B$2:$S$835,9,FALSE)="",NA(),VLOOKUP($C1164,'sin-list 180320_update'!$B$2:$S$835,9,FALSE)))</f>
        <v>H242_x000D_
H302_x000D_
H332_x000D_
H412</v>
      </c>
      <c r="N1164" s="76" t="e">
        <f>IF($C1164="-",IF($A1164="-",IF(VLOOKUP($D1164,'REACH Bilaga XVII_update'!$A$5:$E$131,4,FALSE)="",NA(),VLOOKUP($D1164,'REACH Bilaga XVII_update'!$A$5:$E$131,4,FALSE)),IF(VLOOKUP($A1164,'REACH Bilaga XVII_update'!$C$5:$D$131,2,FALSE)="",NA(),VLOOKUP($A1164,'REACH Bilaga XVII_update'!$C$5:$D$131,2,FALSE))),IF(VLOOKUP($C1164,'REACH Bilaga XVII_update'!$B$5:$D$131,3,FALSE)="",NA(),VLOOKUP($C1164,'REACH Bilaga XVII_update'!$B$5:$D$131,3,FALSE)))</f>
        <v>#N/A</v>
      </c>
      <c r="O1164" s="76" t="e">
        <f>IF($C1164="-",IF($A1164="-",IF(VLOOKUP($D1164,' REACH Bilaga 59_update'!$A$5:$E$210,5,FALSE)="",NA(),VLOOKUP($D1164,' REACH Bilaga 59_update'!$A$5:$E$210,5,FALSE)),IF(VLOOKUP($A1164,' REACH Bilaga 59_update'!$D$5:$E$210,2,FALSE)="",NA(),VLOOKUP($A1164,' REACH Bilaga 59_update'!$D$5:$E$210,2,FALSE))),IF(VLOOKUP($C1164,' REACH Bilaga 59_update'!$C$5:$E$210,3,FALSE)="",NA(),VLOOKUP($C1164,' REACH Bilaga 59_update'!$C$5:$E$210,3,FALSE)))</f>
        <v>#N/A</v>
      </c>
      <c r="P1164" s="76" t="e">
        <f>IF(C1164="-",IF(A1164="-",IFERROR(VLOOKUP($D1164,' REACH Bilaga 59_update'!$A$5:$F$210,MATCH(Sammanfattning!P$1,' REACH Bilaga 59_update'!$A$4:$F$4,0),FALSE),VLOOKUP($D1164,'REACH Bilaga XIV_update'!$A$4:$H$110,MATCH(Sammanfattning!P$1,'REACH Bilaga XIV_update'!$A$4:$H$4,0),FALSE)),IFERROR(VLOOKUP($A1164,' REACH Bilaga 59_update'!$D$5:$F$210,MATCH(Sammanfattning!P$1,' REACH Bilaga 59_update'!$D$4:$F$4,0),FALSE),VLOOKUP($A1164,'REACH Bilaga XIV_update'!$D$4:$H$110,MATCH(Sammanfattning!P$1,'REACH Bilaga XIV_update'!$D$4:$H$4,0),FALSE))),IFERROR(VLOOKUP($C1164,' REACH Bilaga 59_update'!$C$5:$F$210,MATCH(Sammanfattning!P$1,' REACH Bilaga 59_update'!$C$4:$F$4,0),FALSE),VLOOKUP($C1164,'REACH Bilaga XIV_update'!$C$4:$H$110,MATCH(Sammanfattning!P$1,'REACH Bilaga XIV_update'!$C$4:$H$4,0),FALSE)))</f>
        <v>#N/A</v>
      </c>
      <c r="Q1164" s="76" t="e">
        <f>IF($C1164="-",IF($A1164="-",IF(VLOOKUP($D1164,'REACH Bilaga XIV_update'!$A$5:$I$110,9,FALSE)="",NA(),VLOOKUP($D1164,'REACH Bilaga XIV_update'!$A$5:$I$110,9,FALSE)),IF(VLOOKUP($A1164,'REACH Bilaga XIV_update'!$D$5:$I$110,6,FALSE)="",NA(),VLOOKUP($A1164,'REACH Bilaga XIV_update'!$D$5:$I$110,6,FALSE))),IF(VLOOKUP($C1164,'REACH Bilaga XIV_update'!$C$5:$I$110,7,FALSE)="",NA(),VLOOKUP($C1164,'REACH Bilaga XIV_update'!$C$5:$I$110,7,FALSE)))</f>
        <v>#N/A</v>
      </c>
      <c r="R1164" s="76" t="e">
        <f>IF($C1164="-",IF($A1164="-",IF(VLOOKUP($D1164,CoRAP_update!$A$5:$O$376,15,FALSE)="",NA(),VLOOKUP($D1164,CoRAP_update!$A$5:$O$376,15,FALSE)),IF(VLOOKUP($A1164,CoRAP_update!$D$5:$O$376,12,FALSE)="",NA(),VLOOKUP($A1164,CoRAP_update!$D$5:$O$376,12,FALSE))),IF(VLOOKUP($C1164,CoRAP_update!$C$5:$O$376,13,FALSE)="",NA(),VLOOKUP($C1164,CoRAP_update!$C$5:$O$376,13,FALSE)))</f>
        <v>#N/A</v>
      </c>
      <c r="S1164" s="144" t="e">
        <f>IF($C1164="-",IF($A1164="-",VLOOKUP($D1164,CoRAP_update!$A$5:$J$376,MATCH(Sammanfattning!S$1,CoRAP_update!$A$4:$J$4,0),FALSE),VLOOKUP($A1164,CoRAP_update!$D$5:$J$376,MATCH(Sammanfattning!S$1,CoRAP_update!$D$4:$J$4,0),FALSE)),VLOOKUP($C1164,CoRAP_update!$C$5:$J$376,MATCH(Sammanfattning!S$1,CoRAP_update!$C$4:$J$4,0),FALSE))</f>
        <v>#N/A</v>
      </c>
      <c r="T1164" s="76" t="e">
        <f>IF($A1164="-",VLOOKUP($D1164,EDC_update!$C$2:$F$450,4,FALSE),VLOOKUP($A1164,EDC_update!$B$2:$F$450,5,FALSE))</f>
        <v>#N/A</v>
      </c>
      <c r="V1164" s="78">
        <f>IF(IFERROR(SEARCH("PBT",P1164),99)=99,IF(IFERROR(SEARCH("suspected PBT",S1164),99)=99,IF(IFERROR(SEARCH("concluded to be PBT",K1164),99)=99,IF(IFERROR(SEARCH("PBT",S1164),99)=99,IF(IFERROR(SEARCH("PBT cand",L1164),99)=99,IF(IFERROR(SEARCH("PBT",L1164),99)=99,IF(IFERROR(SEARCH("persistent, bioackumulative and toxic properties",K1164),99)=99,0,Scoring!$E$3),Scoring!$E$3),Scoring!$E$7),Scoring!$E$3),Scoring!$E$5),Scoring!$E$6),Scoring!$E$3)</f>
        <v>0</v>
      </c>
      <c r="W1164" s="78">
        <f>IF(IFERROR(SEARCH("vPvB",P1164),99)=99,IF(IFERROR(SEARCH("suspected pbt/vPvB",S1164),99)=99,IF(IFERROR(SEARCH("vPvB",S1164),99)=99,IF(IFERROR(SEARCH("concluded to be a vPvB",S1164),99)=99,IF(IFERROR(SEARCH("identified as vPvB",K1164),99)=99,IF(IFERROR(SEARCH("concluded to be a vPvB",K1164),99)=99,IF(IFERROR(SEARCH("concluded to be both pbt and vPvB",S1164),99)=99,IF(IFERROR(SEARCH("concluded to be both pbt and vPvB",K1164),99)=99,0,Scoring!$E$5),Scoring!$E$5),Scoring!$E$5),Scoring!$E$5),Scoring!$E$5),Scoring!$E$4),Scoring!$E$6),Scoring!$E$4)</f>
        <v>0</v>
      </c>
      <c r="X1164" s="78">
        <f>IF(IFERROR(SEARCH("H410",N1164),99)=99,IF(IFERROR(SEARCH("H410",O1164),99)=99,IF(IFERROR(SEARCH("H410",Q1164),99)=99,IF(IFERROR(SEARCH("H410",M1164),99)=99,IF(IFERROR(SEARCH("H410",R1164),99)=99,IF(IFERROR(SEARCH("H411",N1164),99)=99,IF(IFERROR(SEARCH("H411",O1164),99)=99,IF(IFERROR(SEARCH("H411",Q1164),99)=99,IF(IFERROR(SEARCH("H411",M1164),99)=99,IF(IFERROR(SEARCH("H411",R1164),99)=99,IF(IFERROR(SEARCH("H413",N1164),99)=99,IF(IFERROR(SEARCH("H413",O1164),99)=99,IF(IFERROR(SEARCH("H413",Q1164),99)=99,IF(IFERROR(SEARCH("H413",M1164),99)=99,IF(IFERROR(SEARCH("H413",R1164),99)=99,IF(IFERROR(SEARCH("H412",N1164),99)=99,IF(IFERROR(SEARCH("H412",O1164),99)=99,IF(IFERROR(SEARCH("H412",Q1164),99)=99,IF(IFERROR(SEARCH("H412",M1164),99)=99,IF(IFERROR(SEARCH("H412",R1164),99)=99,0,Scoring!$E$2),Scoring!$E$2),Scoring!$E$2),Scoring!$E$2),Scoring!$E$2),Scoring!$E$2),Scoring!$E$2),Scoring!$E$2),Scoring!$E$2),Scoring!$E$2),Scoring!$E$2),Scoring!$E$2),Scoring!$E$2),Scoring!$E$2),Scoring!$E$2),Scoring!$E$2),Scoring!$E$2),Scoring!$E$2),Scoring!$E$2),Scoring!$E$2)</f>
        <v>1</v>
      </c>
      <c r="Y1164" s="78">
        <f>IF(IFERROR(SEARCH("CMR",K1164),99)=99,IF(IFERROR(SEARCH("Suspected CMR",S1164),99)=99,IF(IFERROR(SEARCH("CMR",S1164),99)=99,0,Scoring!$E$8),Scoring!$E$9),Scoring!$E$8)</f>
        <v>0</v>
      </c>
      <c r="Z1164" s="78">
        <f>IF(IFERROR(SEARCH("H350",N1164),99)=99,IF(IFERROR(SEARCH("H350",O1164),99)=99,IF(IFERROR(SEARCH("H350",Q1164),99)=99,IF(IFERROR(SEARCH("H350",M1164),99)=99,IF(IFERROR(SEARCH("H350",R1164),99)=99,IF(IFERROR(SEARCH("H351",N1164),99)=99,IF(IFERROR(SEARCH("H351",O1164),99)=99,IF(IFERROR(SEARCH("H351",Q1164),99)=99,IF(IFERROR(SEARCH("H351",M1164),99)=99,IF(IFERROR(SEARCH("H351",R1164),99)=99,IF(IFERROR(SEARCH("carcinogenic",P1164),99)=99,IF(IFERROR(SEARCH("suspected carcinogenic",S1164),99)=99,0,Scoring!$E$12),Scoring!$E$11),Scoring!$E$10),Scoring!$E$10),Scoring!$E$10),Scoring!$E$10),Scoring!$E$10),Scoring!$E$10),Scoring!$E$10),Scoring!$E$10),Scoring!$E$10),Scoring!$E$10)</f>
        <v>0</v>
      </c>
      <c r="AA1164" s="78">
        <f>IF(IFERROR(SEARCH("H340",N1164),99)=99,IF(IFERROR(SEARCH("H340",O1164),99)=99,IF(IFERROR(SEARCH("H340",Q1164),99)=99,IF(IFERROR(SEARCH("H340",M1164),99)=99,IF(IFERROR(SEARCH("H340",R1164),99)=99,IF(IFERROR(SEARCH("H341",N1164),99)=99,IF(IFERROR(SEARCH("H341",O1164),99)=99,IF(IFERROR(SEARCH("H341",Q1164),99)=99,IF(IFERROR(SEARCH("H341",M1164),99)=99,IF(IFERROR(SEARCH("H341",R1164),99)=99,IF(IFERROR(SEARCH("mutagenic",P1164),99)=99,IF(IFERROR(SEARCH("suspected mutagenic",S1164),99)=99,0,Scoring!$E$15),Scoring!$E$14),Scoring!$E$13),Scoring!$E$13),Scoring!$E$13),Scoring!$E$13),Scoring!$E$13),Scoring!$E$13),Scoring!$E$13),Scoring!$E$13),Scoring!$E$13),Scoring!$E$13)</f>
        <v>0</v>
      </c>
      <c r="AB1164" s="78">
        <f>IF(IFERROR(SEARCH("H360",N1164),99)=99,IF(IFERROR(SEARCH("H360",O1164),99)=99,IF(IFERROR(SEARCH("H360",Q1164),99)=99,IF(IFERROR(SEARCH("H360",M1164),99)=99,IF(IFERROR(SEARCH("H360",R1164),99)=99,IF(IFERROR(SEARCH("H361",N1164),99)=99,IF(IFERROR(SEARCH("H361",O1164),99)=99,IF(IFERROR(SEARCH("H361",Q1164),99)=99,IF(IFERROR(SEARCH("H361",M1164),99)=99,IF(IFERROR(SEARCH("H361",R1164),99)=99,IF(IFERROR(SEARCH("reproduction",P1164),99)=99,IF(IFERROR(SEARCH("suspected reprotoxic",S1164),99)=99,IF(IFERROR(SEARCH("reprotoxic",S1164),99)=99,IF(IFERROR(SEARCH("reprotoxic",K1164),99)=99,0,Scoring!$E$18),Scoring!$E$18),Scoring!$E$19),Scoring!$E$17),Scoring!$E$16),Scoring!$E$16),Scoring!$E$16),Scoring!$E$16),Scoring!$E$16),Scoring!$E$16),Scoring!$E$16),Scoring!$E$16),Scoring!$E$16),Scoring!$E$16)</f>
        <v>0</v>
      </c>
      <c r="AC1164" s="78">
        <f>IF(IFERROR(SEARCH("57f",L1164),99)=99,IF(IFERROR(SEARCH("57(f)",P1164),99)=99,0,Scoring!$E$20),Scoring!$E$20)</f>
        <v>0</v>
      </c>
      <c r="AD1164" s="78">
        <f>IF(IFERROR(SEARCH("CAT1",T1164),99)=99,IF(IFERROR(SEARCH("CAT2",T1164),99)=99,IF(IFERROR(SEARCH("CAT3",T1164),99)=99,IF(IFERROR(SEARCH("concluded to be endocrine",K1164),99)=99,IF(IFERROR(SEARCH("categorised as endocrine",K1164),99)=99,IF(IFERROR(SEARCH("endocrine disrupting",P1164),99)=99,IF(IFERROR(SEARCH("endocrine disrupting",K1164),99)=99,IF(IFERROR(SEARCH("suspected endocrine",S1164),99)=99,IF(IFERROR(SEARCH("potential endocrine",S1164),99)=99,0,Scoring!$E$25),Scoring!$E$25),Scoring!$E$24),Scoring!$E$24),Scoring!$E$24),Scoring!$E$24),Scoring!$E$23),Scoring!$E$22),Scoring!$E$21)</f>
        <v>0</v>
      </c>
      <c r="AE1164" s="78">
        <f>IF(IFERROR(SEARCH("suspected sensitiser",S1164),99)=99,IF(IFERROR(SEARCH("sensitiser",S1164),99)=99,IF(IFERROR(SEARCH("other hazard based concern",S1164),99)=99,0,Scoring!$E$28),Scoring!$E$26),Scoring!$E$27)</f>
        <v>0</v>
      </c>
      <c r="AF1164" s="78">
        <f>IF(IFERROR(M1164,1)=1,IF(IFERROR(N1164,1)=1,IF(IFERROR(O1164,1)=1,IF(IFERROR(Q1164,1)=1,IF(IFERROR(R1164,1)=1,IF(IFERROR(T1164,1)=1,IF(IFERROR(K1164,1)=1,IF(IFERROR(P1164,1)=1,IF(IFERROR(S1164,1)=1,Scoring!$E$29,0),0),0),0),0),0),0),0),0)</f>
        <v>0</v>
      </c>
      <c r="AG1164" s="78">
        <f t="shared" si="81"/>
        <v>1</v>
      </c>
      <c r="AI1164" s="93"/>
      <c r="AJ1164" s="94"/>
      <c r="AK1164" s="76"/>
      <c r="AL1164" s="75"/>
      <c r="AN1164" s="79"/>
      <c r="AO1164" s="79"/>
      <c r="AP1164" s="79"/>
      <c r="AQ1164" s="79"/>
      <c r="AR1164" s="79"/>
      <c r="AS1164" s="78"/>
      <c r="AU1164" s="79">
        <f>IF(IFERROR(F1164,99)=99,IF(IFERROR(G1164,99)=99,IF(IFERROR(H1164,99)=99,IF(IFERROR(I1164,99)=99,IF(IFERROR(E1164,99)=99,IF(IFERROR(J1164,99)=99,0,Scoring!$B$7),Scoring!$B$3),Scoring!$B$2),Scoring!$B$6),Scoring!$B$5),Scoring!$B$4)</f>
        <v>0.3</v>
      </c>
      <c r="AV1164" s="78">
        <f t="shared" si="82"/>
        <v>0.3</v>
      </c>
      <c r="AW1164" s="78"/>
      <c r="AX1164" s="66"/>
      <c r="AY1164" s="78"/>
      <c r="AZ1164" s="76"/>
      <c r="BB1164" s="76"/>
    </row>
    <row r="1165" spans="1:54" x14ac:dyDescent="0.25">
      <c r="A1165" s="77" t="s">
        <v>3341</v>
      </c>
      <c r="B1165" s="76" t="str">
        <f>C1165</f>
        <v>201-166-9</v>
      </c>
      <c r="C1165" s="77" t="s">
        <v>3409</v>
      </c>
      <c r="D1165" s="77" t="s">
        <v>3243</v>
      </c>
      <c r="E1165" s="76" t="e">
        <f>IF(C1165="-",IF(A1165="-",VLOOKUP(D1165,'sin-list 180320_update'!$C$2:$C$835,1,FALSE),VLOOKUP(A1165,'sin-list 180320_update'!$A$2:$A$835,1,FALSE)),VLOOKUP(C1165,'sin-list 180320_update'!$B$2:$B$835,1,FALSE))</f>
        <v>#N/A</v>
      </c>
      <c r="F1165" s="76" t="str">
        <f>IF($C1165="-",IF($A1165="-",VLOOKUP($D1165,'REACH Bilaga XVII_update'!$A$5:$A$131,1,FALSE),VLOOKUP($A1165,'REACH Bilaga XVII_update'!$C$5:$C$131,1,FALSE)),VLOOKUP($C1165,'REACH Bilaga XVII_update'!$B$5:$B$131,1,FALSE))</f>
        <v>201-166-9</v>
      </c>
      <c r="G1165" s="76" t="e">
        <f>IF($C1165="-",IF($A1165="-",VLOOKUP($D1165,' REACH Bilaga 59_update'!$A$5:$A$210,1,FALSE),VLOOKUP($A1165,' REACH Bilaga 59_update'!$D$5:$D$210,1,FALSE)),VLOOKUP($C1165,' REACH Bilaga 59_update'!$C$5:$C$210,1,FALSE))</f>
        <v>#N/A</v>
      </c>
      <c r="H1165" s="76" t="e">
        <f>IF($C1165="-",IF($A1165="-",VLOOKUP($D1165,'REACH Bilaga XIV_update'!$A$5:$A$110,1,FALSE),VLOOKUP($A1165,'REACH Bilaga XIV_update'!$D$5:$D$110,1,FALSE)),VLOOKUP($C1165,'REACH Bilaga XIV_update'!$C$5:$C$110,1,FALSE))</f>
        <v>#N/A</v>
      </c>
      <c r="I1165" s="76" t="e">
        <f>IF($C1165="-",IF($A1165="-",VLOOKUP($D1165,CoRAP_update!$A$5:$A$376,1,FALSE),VLOOKUP($A1165,CoRAP_update!$D$5:$D$376,1,FALSE)),VLOOKUP($C1165,CoRAP_update!$C$5:$C$376,1,FALSE))</f>
        <v>#N/A</v>
      </c>
      <c r="J1165" s="76" t="e">
        <f>IF($C1165="-",IF($A1165="-",VLOOKUP($D1165,EDC_update!$C$2:$C$450,1,FALSE),VLOOKUP($A1165,EDC_update!$B$2:$B$450,1,FALSE)),VLOOKUP($C1165,EDC_update!$L$2:$L$450,1,FALSE))</f>
        <v>#N/A</v>
      </c>
      <c r="K1165" s="76" t="e">
        <f>IF($C1165="-",IF($A1165="-",IF(VLOOKUP($D1165,'sin-list 180320_update'!$C$2:$S$835,3,FALSE)="",NA(),VLOOKUP($D1165,'sin-list 180320_update'!$C$2:$S$835,3,FALSE)),IF(VLOOKUP($A1165,'sin-list 180320_update'!$A$2:$S$835,5,FALSE)="",NA(),VLOOKUP($A1165,'sin-list 180320_update'!$A$2:$S$835,5,FALSE))),IF(VLOOKUP($C1165,'sin-list 180320_update'!$B$2:$S$835,4,FALSE)="",NA(),VLOOKUP($C1165,'sin-list 180320_update'!$B$2:$S$835,4,FALSE)))</f>
        <v>#N/A</v>
      </c>
      <c r="L1165" s="76" t="e">
        <f>IF($C1165="-",IF($A1165="-",VLOOKUP($D1165,'sin-list 180320_update'!$C$2:$S$835,6,FALSE),VLOOKUP($A1165,'sin-list 180320_update'!$A$2:$S$835,8,FALSE)),VLOOKUP($C1165,'sin-list 180320_update'!$B$2:$S$835,7,FALSE))</f>
        <v>#N/A</v>
      </c>
      <c r="M1165" s="76" t="e">
        <f>IF($C1165="-",IF($A1165="-",IF(VLOOKUP($D1165,'sin-list 180320_update'!$C$2:$S$835,8,FALSE)="",NA(),VLOOKUP($D1165,'sin-list 180320_update'!$C$2:$S$835,8,FALSE)),IF(VLOOKUP($A1165,'sin-list 180320_update'!$A$2:$S$835,10,FALSE)="",NA(),VLOOKUP($A1165,'sin-list 180320_update'!$A$2:$S$835,10,FALSE))),IF(VLOOKUP($C1165,'sin-list 180320_update'!$B$2:$S$835,9,FALSE)="",NA(),VLOOKUP($C1165,'sin-list 180320_update'!$B$2:$S$835,9,FALSE)))</f>
        <v>#N/A</v>
      </c>
      <c r="N1165" s="76" t="str">
        <f>IF($C1165="-",IF($A1165="-",IF(VLOOKUP($D1165,'REACH Bilaga XVII_update'!$A$5:$E$131,4,FALSE)="",NA(),VLOOKUP($D1165,'REACH Bilaga XVII_update'!$A$5:$E$131,4,FALSE)),IF(VLOOKUP($A1165,'REACH Bilaga XVII_update'!$C$5:$D$131,2,FALSE)="",NA(),VLOOKUP($A1165,'REACH Bilaga XVII_update'!$C$5:$D$131,2,FALSE))),IF(VLOOKUP($C1165,'REACH Bilaga XVII_update'!$B$5:$D$131,3,FALSE)="",NA(),VLOOKUP($C1165,'REACH Bilaga XVII_update'!$B$5:$D$131,3,FALSE)))</f>
        <v>H351
H332
H312
H302</v>
      </c>
      <c r="O1165" s="76" t="e">
        <f>IF($C1165="-",IF($A1165="-",IF(VLOOKUP($D1165,' REACH Bilaga 59_update'!$A$5:$E$210,5,FALSE)="",NA(),VLOOKUP($D1165,' REACH Bilaga 59_update'!$A$5:$E$210,5,FALSE)),IF(VLOOKUP($A1165,' REACH Bilaga 59_update'!$D$5:$E$210,2,FALSE)="",NA(),VLOOKUP($A1165,' REACH Bilaga 59_update'!$D$5:$E$210,2,FALSE))),IF(VLOOKUP($C1165,' REACH Bilaga 59_update'!$C$5:$E$210,3,FALSE)="",NA(),VLOOKUP($C1165,' REACH Bilaga 59_update'!$C$5:$E$210,3,FALSE)))</f>
        <v>#N/A</v>
      </c>
      <c r="P1165" s="76" t="e">
        <f>IF(C1165="-",IF(A1165="-",IFERROR(VLOOKUP($D1165,' REACH Bilaga 59_update'!$A$5:$F$210,MATCH(Sammanfattning!P$1,' REACH Bilaga 59_update'!$A$4:$F$4,0),FALSE),VLOOKUP($D1165,'REACH Bilaga XIV_update'!$A$4:$H$110,MATCH(Sammanfattning!P$1,'REACH Bilaga XIV_update'!$A$4:$H$4,0),FALSE)),IFERROR(VLOOKUP($A1165,' REACH Bilaga 59_update'!$D$5:$F$210,MATCH(Sammanfattning!P$1,' REACH Bilaga 59_update'!$D$4:$F$4,0),FALSE),VLOOKUP($A1165,'REACH Bilaga XIV_update'!$D$4:$H$110,MATCH(Sammanfattning!P$1,'REACH Bilaga XIV_update'!$D$4:$H$4,0),FALSE))),IFERROR(VLOOKUP($C1165,' REACH Bilaga 59_update'!$C$5:$F$210,MATCH(Sammanfattning!P$1,' REACH Bilaga 59_update'!$C$4:$F$4,0),FALSE),VLOOKUP($C1165,'REACH Bilaga XIV_update'!$C$4:$H$110,MATCH(Sammanfattning!P$1,'REACH Bilaga XIV_update'!$C$4:$H$4,0),FALSE)))</f>
        <v>#N/A</v>
      </c>
      <c r="Q1165" s="76" t="e">
        <f>IF($C1165="-",IF($A1165="-",IF(VLOOKUP($D1165,'REACH Bilaga XIV_update'!$A$5:$I$110,9,FALSE)="",NA(),VLOOKUP($D1165,'REACH Bilaga XIV_update'!$A$5:$I$110,9,FALSE)),IF(VLOOKUP($A1165,'REACH Bilaga XIV_update'!$D$5:$I$110,6,FALSE)="",NA(),VLOOKUP($A1165,'REACH Bilaga XIV_update'!$D$5:$I$110,6,FALSE))),IF(VLOOKUP($C1165,'REACH Bilaga XIV_update'!$C$5:$I$110,7,FALSE)="",NA(),VLOOKUP($C1165,'REACH Bilaga XIV_update'!$C$5:$I$110,7,FALSE)))</f>
        <v>#N/A</v>
      </c>
      <c r="R1165" s="76" t="e">
        <f>IF($C1165="-",IF($A1165="-",IF(VLOOKUP($D1165,CoRAP_update!$A$5:$O$376,15,FALSE)="",NA(),VLOOKUP($D1165,CoRAP_update!$A$5:$O$376,15,FALSE)),IF(VLOOKUP($A1165,CoRAP_update!$D$5:$O$376,12,FALSE)="",NA(),VLOOKUP($A1165,CoRAP_update!$D$5:$O$376,12,FALSE))),IF(VLOOKUP($C1165,CoRAP_update!$C$5:$O$376,13,FALSE)="",NA(),VLOOKUP($C1165,CoRAP_update!$C$5:$O$376,13,FALSE)))</f>
        <v>#N/A</v>
      </c>
      <c r="S1165" s="144" t="e">
        <f>IF($C1165="-",IF($A1165="-",VLOOKUP($D1165,CoRAP_update!$A$5:$J$376,MATCH(Sammanfattning!S$1,CoRAP_update!$A$4:$J$4,0),FALSE),VLOOKUP($A1165,CoRAP_update!$D$5:$J$376,MATCH(Sammanfattning!S$1,CoRAP_update!$D$4:$J$4,0),FALSE)),VLOOKUP($C1165,CoRAP_update!$C$5:$J$376,MATCH(Sammanfattning!S$1,CoRAP_update!$C$4:$J$4,0),FALSE))</f>
        <v>#N/A</v>
      </c>
      <c r="T1165" s="76" t="e">
        <f>IF($A1165="-",VLOOKUP($D1165,EDC_update!$C$2:$F$450,4,FALSE),VLOOKUP($A1165,EDC_update!$B$2:$F$450,5,FALSE))</f>
        <v>#N/A</v>
      </c>
      <c r="V1165" s="78">
        <f>IF(IFERROR(SEARCH("PBT",P1165),99)=99,IF(IFERROR(SEARCH("suspected PBT",S1165),99)=99,IF(IFERROR(SEARCH("concluded to be PBT",K1165),99)=99,IF(IFERROR(SEARCH("PBT",S1165),99)=99,IF(IFERROR(SEARCH("PBT cand",L1165),99)=99,IF(IFERROR(SEARCH("PBT",L1165),99)=99,IF(IFERROR(SEARCH("persistent, bioackumulative and toxic properties",K1165),99)=99,0,Scoring!$E$3),Scoring!$E$3),Scoring!$E$7),Scoring!$E$3),Scoring!$E$5),Scoring!$E$6),Scoring!$E$3)</f>
        <v>0</v>
      </c>
      <c r="W1165" s="78">
        <f>IF(IFERROR(SEARCH("vPvB",P1165),99)=99,IF(IFERROR(SEARCH("suspected pbt/vPvB",S1165),99)=99,IF(IFERROR(SEARCH("vPvB",S1165),99)=99,IF(IFERROR(SEARCH("concluded to be a vPvB",S1165),99)=99,IF(IFERROR(SEARCH("identified as vPvB",K1165),99)=99,IF(IFERROR(SEARCH("concluded to be a vPvB",K1165),99)=99,IF(IFERROR(SEARCH("concluded to be both pbt and vPvB",S1165),99)=99,IF(IFERROR(SEARCH("concluded to be both pbt and vPvB",K1165),99)=99,0,Scoring!$E$5),Scoring!$E$5),Scoring!$E$5),Scoring!$E$5),Scoring!$E$5),Scoring!$E$4),Scoring!$E$6),Scoring!$E$4)</f>
        <v>0</v>
      </c>
      <c r="X1165" s="78">
        <f>IF(IFERROR(SEARCH("H410",N1165),99)=99,IF(IFERROR(SEARCH("H410",O1165),99)=99,IF(IFERROR(SEARCH("H410",Q1165),99)=99,IF(IFERROR(SEARCH("H410",M1165),99)=99,IF(IFERROR(SEARCH("H410",R1165),99)=99,IF(IFERROR(SEARCH("H411",N1165),99)=99,IF(IFERROR(SEARCH("H411",O1165),99)=99,IF(IFERROR(SEARCH("H411",Q1165),99)=99,IF(IFERROR(SEARCH("H411",M1165),99)=99,IF(IFERROR(SEARCH("H411",R1165),99)=99,IF(IFERROR(SEARCH("H413",N1165),99)=99,IF(IFERROR(SEARCH("H413",O1165),99)=99,IF(IFERROR(SEARCH("H413",Q1165),99)=99,IF(IFERROR(SEARCH("H413",M1165),99)=99,IF(IFERROR(SEARCH("H413",R1165),99)=99,IF(IFERROR(SEARCH("H412",N1165),99)=99,IF(IFERROR(SEARCH("H412",O1165),99)=99,IF(IFERROR(SEARCH("H412",Q1165),99)=99,IF(IFERROR(SEARCH("H412",M1165),99)=99,IF(IFERROR(SEARCH("H412",R1165),99)=99,0,Scoring!$E$2),Scoring!$E$2),Scoring!$E$2),Scoring!$E$2),Scoring!$E$2),Scoring!$E$2),Scoring!$E$2),Scoring!$E$2),Scoring!$E$2),Scoring!$E$2),Scoring!$E$2),Scoring!$E$2),Scoring!$E$2),Scoring!$E$2),Scoring!$E$2),Scoring!$E$2),Scoring!$E$2),Scoring!$E$2),Scoring!$E$2),Scoring!$E$2)</f>
        <v>0</v>
      </c>
      <c r="Y1165" s="78">
        <f>IF(IFERROR(SEARCH("CMR",K1165),99)=99,IF(IFERROR(SEARCH("Suspected CMR",S1165),99)=99,IF(IFERROR(SEARCH("CMR",S1165),99)=99,0,Scoring!$E$8),Scoring!$E$9),Scoring!$E$8)</f>
        <v>0</v>
      </c>
      <c r="Z1165" s="78">
        <f>IF(IFERROR(SEARCH("H350",N1165),99)=99,IF(IFERROR(SEARCH("H350",O1165),99)=99,IF(IFERROR(SEARCH("H350",Q1165),99)=99,IF(IFERROR(SEARCH("H350",M1165),99)=99,IF(IFERROR(SEARCH("H350",R1165),99)=99,IF(IFERROR(SEARCH("H351",N1165),99)=99,IF(IFERROR(SEARCH("H351",O1165),99)=99,IF(IFERROR(SEARCH("H351",Q1165),99)=99,IF(IFERROR(SEARCH("H351",M1165),99)=99,IF(IFERROR(SEARCH("H351",R1165),99)=99,IF(IFERROR(SEARCH("carcinogenic",P1165),99)=99,IF(IFERROR(SEARCH("suspected carcinogenic",S1165),99)=99,0,Scoring!$E$12),Scoring!$E$11),Scoring!$E$10),Scoring!$E$10),Scoring!$E$10),Scoring!$E$10),Scoring!$E$10),Scoring!$E$10),Scoring!$E$10),Scoring!$E$10),Scoring!$E$10),Scoring!$E$10)</f>
        <v>1</v>
      </c>
      <c r="AA1165" s="78">
        <f>IF(IFERROR(SEARCH("H340",N1165),99)=99,IF(IFERROR(SEARCH("H340",O1165),99)=99,IF(IFERROR(SEARCH("H340",Q1165),99)=99,IF(IFERROR(SEARCH("H340",M1165),99)=99,IF(IFERROR(SEARCH("H340",R1165),99)=99,IF(IFERROR(SEARCH("H341",N1165),99)=99,IF(IFERROR(SEARCH("H341",O1165),99)=99,IF(IFERROR(SEARCH("H341",Q1165),99)=99,IF(IFERROR(SEARCH("H341",M1165),99)=99,IF(IFERROR(SEARCH("H341",R1165),99)=99,IF(IFERROR(SEARCH("mutagenic",P1165),99)=99,IF(IFERROR(SEARCH("suspected mutagenic",S1165),99)=99,0,Scoring!$E$15),Scoring!$E$14),Scoring!$E$13),Scoring!$E$13),Scoring!$E$13),Scoring!$E$13),Scoring!$E$13),Scoring!$E$13),Scoring!$E$13),Scoring!$E$13),Scoring!$E$13),Scoring!$E$13)</f>
        <v>0</v>
      </c>
      <c r="AB1165" s="78">
        <f>IF(IFERROR(SEARCH("H360",N1165),99)=99,IF(IFERROR(SEARCH("H360",O1165),99)=99,IF(IFERROR(SEARCH("H360",Q1165),99)=99,IF(IFERROR(SEARCH("H360",M1165),99)=99,IF(IFERROR(SEARCH("H360",R1165),99)=99,IF(IFERROR(SEARCH("H361",N1165),99)=99,IF(IFERROR(SEARCH("H361",O1165),99)=99,IF(IFERROR(SEARCH("H361",Q1165),99)=99,IF(IFERROR(SEARCH("H361",M1165),99)=99,IF(IFERROR(SEARCH("H361",R1165),99)=99,IF(IFERROR(SEARCH("reproduction",P1165),99)=99,IF(IFERROR(SEARCH("suspected reprotoxic",S1165),99)=99,IF(IFERROR(SEARCH("reprotoxic",S1165),99)=99,IF(IFERROR(SEARCH("reprotoxic",K1165),99)=99,0,Scoring!$E$18),Scoring!$E$18),Scoring!$E$19),Scoring!$E$17),Scoring!$E$16),Scoring!$E$16),Scoring!$E$16),Scoring!$E$16),Scoring!$E$16),Scoring!$E$16),Scoring!$E$16),Scoring!$E$16),Scoring!$E$16),Scoring!$E$16)</f>
        <v>0</v>
      </c>
      <c r="AC1165" s="78">
        <f>IF(IFERROR(SEARCH("57f",L1165),99)=99,IF(IFERROR(SEARCH("57(f)",P1165),99)=99,0,Scoring!$E$20),Scoring!$E$20)</f>
        <v>0</v>
      </c>
      <c r="AD1165" s="78">
        <f>IF(IFERROR(SEARCH("CAT1",T1165),99)=99,IF(IFERROR(SEARCH("CAT2",T1165),99)=99,IF(IFERROR(SEARCH("CAT3",T1165),99)=99,IF(IFERROR(SEARCH("concluded to be endocrine",K1165),99)=99,IF(IFERROR(SEARCH("categorised as endocrine",K1165),99)=99,IF(IFERROR(SEARCH("endocrine disrupting",P1165),99)=99,IF(IFERROR(SEARCH("endocrine disrupting",K1165),99)=99,IF(IFERROR(SEARCH("suspected endocrine",S1165),99)=99,IF(IFERROR(SEARCH("potential endocrine",S1165),99)=99,0,Scoring!$E$25),Scoring!$E$25),Scoring!$E$24),Scoring!$E$24),Scoring!$E$24),Scoring!$E$24),Scoring!$E$23),Scoring!$E$22),Scoring!$E$21)</f>
        <v>0</v>
      </c>
      <c r="AE1165" s="78">
        <f>IF(IFERROR(SEARCH("suspected sensitiser",S1165),99)=99,IF(IFERROR(SEARCH("sensitiser",S1165),99)=99,IF(IFERROR(SEARCH("other hazard based concern",S1165),99)=99,0,Scoring!$E$28),Scoring!$E$26),Scoring!$E$27)</f>
        <v>0</v>
      </c>
      <c r="AF1165" s="78">
        <f>IF(IFERROR(M1165,1)=1,IF(IFERROR(N1165,1)=1,IF(IFERROR(O1165,1)=1,IF(IFERROR(Q1165,1)=1,IF(IFERROR(R1165,1)=1,IF(IFERROR(T1165,1)=1,IF(IFERROR(K1165,1)=1,IF(IFERROR(P1165,1)=1,IF(IFERROR(S1165,1)=1,Scoring!$E$29,0),0),0),0),0),0),0),0),0)</f>
        <v>0</v>
      </c>
      <c r="AG1165" s="78">
        <f t="shared" si="81"/>
        <v>1</v>
      </c>
      <c r="AI1165" s="93"/>
      <c r="AJ1165" s="94"/>
      <c r="AK1165" s="76"/>
      <c r="AL1165" s="75"/>
      <c r="AN1165" s="79"/>
      <c r="AO1165" s="79"/>
      <c r="AP1165" s="79"/>
      <c r="AQ1165" s="79"/>
      <c r="AR1165" s="79"/>
      <c r="AS1165" s="78"/>
      <c r="AU1165" s="79">
        <f>IF(IFERROR(F1165,99)=99,IF(IFERROR(G1165,99)=99,IF(IFERROR(H1165,99)=99,IF(IFERROR(I1165,99)=99,IF(IFERROR(E1165,99)=99,IF(IFERROR(J1165,99)=99,0,Scoring!$B$7),Scoring!$B$3),Scoring!$B$2),Scoring!$B$6),Scoring!$B$5),Scoring!$B$4)</f>
        <v>1</v>
      </c>
      <c r="AV1165" s="78">
        <f t="shared" si="82"/>
        <v>1</v>
      </c>
      <c r="AW1165" s="78"/>
      <c r="AX1165" s="66"/>
      <c r="AY1165" s="78"/>
      <c r="AZ1165" s="76"/>
      <c r="BA1165" s="76"/>
      <c r="BB1165" s="76"/>
    </row>
    <row r="1166" spans="1:54" x14ac:dyDescent="0.25">
      <c r="A1166" s="77" t="s">
        <v>3342</v>
      </c>
      <c r="B1166" s="76" t="str">
        <f>C1166</f>
        <v>201-197-8</v>
      </c>
      <c r="C1166" s="77" t="s">
        <v>3410</v>
      </c>
      <c r="D1166" s="77" t="s">
        <v>3244</v>
      </c>
      <c r="E1166" s="76" t="e">
        <f>IF(C1166="-",IF(A1166="-",VLOOKUP(D1166,'sin-list 180320_update'!$C$2:$C$835,1,FALSE),VLOOKUP(A1166,'sin-list 180320_update'!$A$2:$A$835,1,FALSE)),VLOOKUP(C1166,'sin-list 180320_update'!$B$2:$B$835,1,FALSE))</f>
        <v>#N/A</v>
      </c>
      <c r="F1166" s="76" t="str">
        <f>IF($C1166="-",IF($A1166="-",VLOOKUP($D1166,'REACH Bilaga XVII_update'!$A$5:$A$131,1,FALSE),VLOOKUP($A1166,'REACH Bilaga XVII_update'!$C$5:$C$131,1,FALSE)),VLOOKUP($C1166,'REACH Bilaga XVII_update'!$B$5:$B$131,1,FALSE))</f>
        <v>201-197-8</v>
      </c>
      <c r="G1166" s="76" t="e">
        <f>IF($C1166="-",IF($A1166="-",VLOOKUP($D1166,' REACH Bilaga 59_update'!$A$5:$A$210,1,FALSE),VLOOKUP($A1166,' REACH Bilaga 59_update'!$D$5:$D$210,1,FALSE)),VLOOKUP($C1166,' REACH Bilaga 59_update'!$C$5:$C$210,1,FALSE))</f>
        <v>#N/A</v>
      </c>
      <c r="H1166" s="76" t="e">
        <f>IF($C1166="-",IF($A1166="-",VLOOKUP($D1166,'REACH Bilaga XIV_update'!$A$5:$A$110,1,FALSE),VLOOKUP($A1166,'REACH Bilaga XIV_update'!$D$5:$D$110,1,FALSE)),VLOOKUP($C1166,'REACH Bilaga XIV_update'!$C$5:$C$110,1,FALSE))</f>
        <v>#N/A</v>
      </c>
      <c r="I1166" s="76" t="e">
        <f>IF($C1166="-",IF($A1166="-",VLOOKUP($D1166,CoRAP_update!$A$5:$A$376,1,FALSE),VLOOKUP($A1166,CoRAP_update!$D$5:$D$376,1,FALSE)),VLOOKUP($C1166,CoRAP_update!$C$5:$C$376,1,FALSE))</f>
        <v>#N/A</v>
      </c>
      <c r="J1166" s="76" t="e">
        <f>IF($C1166="-",IF($A1166="-",VLOOKUP($D1166,EDC_update!$C$2:$C$450,1,FALSE),VLOOKUP($A1166,EDC_update!$B$2:$B$450,1,FALSE)),VLOOKUP($C1166,EDC_update!$L$2:$L$450,1,FALSE))</f>
        <v>#N/A</v>
      </c>
      <c r="K1166" s="76" t="e">
        <f>IF($C1166="-",IF($A1166="-",IF(VLOOKUP($D1166,'sin-list 180320_update'!$C$2:$S$835,3,FALSE)="",NA(),VLOOKUP($D1166,'sin-list 180320_update'!$C$2:$S$835,3,FALSE)),IF(VLOOKUP($A1166,'sin-list 180320_update'!$A$2:$S$835,5,FALSE)="",NA(),VLOOKUP($A1166,'sin-list 180320_update'!$A$2:$S$835,5,FALSE))),IF(VLOOKUP($C1166,'sin-list 180320_update'!$B$2:$S$835,4,FALSE)="",NA(),VLOOKUP($C1166,'sin-list 180320_update'!$B$2:$S$835,4,FALSE)))</f>
        <v>#N/A</v>
      </c>
      <c r="L1166" s="76" t="e">
        <f>IF($C1166="-",IF($A1166="-",VLOOKUP($D1166,'sin-list 180320_update'!$C$2:$S$835,6,FALSE),VLOOKUP($A1166,'sin-list 180320_update'!$A$2:$S$835,8,FALSE)),VLOOKUP($C1166,'sin-list 180320_update'!$B$2:$S$835,7,FALSE))</f>
        <v>#N/A</v>
      </c>
      <c r="M1166" s="76" t="e">
        <f>IF($C1166="-",IF($A1166="-",IF(VLOOKUP($D1166,'sin-list 180320_update'!$C$2:$S$835,8,FALSE)="",NA(),VLOOKUP($D1166,'sin-list 180320_update'!$C$2:$S$835,8,FALSE)),IF(VLOOKUP($A1166,'sin-list 180320_update'!$A$2:$S$835,10,FALSE)="",NA(),VLOOKUP($A1166,'sin-list 180320_update'!$A$2:$S$835,10,FALSE))),IF(VLOOKUP($C1166,'sin-list 180320_update'!$B$2:$S$835,9,FALSE)="",NA(),VLOOKUP($C1166,'sin-list 180320_update'!$B$2:$S$835,9,FALSE)))</f>
        <v>#N/A</v>
      </c>
      <c r="N1166" s="76" t="str">
        <f>IF($C1166="-",IF($A1166="-",IF(VLOOKUP($D1166,'REACH Bilaga XVII_update'!$A$5:$E$131,4,FALSE)="",NA(),VLOOKUP($D1166,'REACH Bilaga XVII_update'!$A$5:$E$131,4,FALSE)),IF(VLOOKUP($A1166,'REACH Bilaga XVII_update'!$C$5:$D$131,2,FALSE)="",NA(),VLOOKUP($A1166,'REACH Bilaga XVII_update'!$C$5:$D$131,2,FALSE))),IF(VLOOKUP($C1166,'REACH Bilaga XVII_update'!$B$5:$D$131,3,FALSE)="",NA(),VLOOKUP($C1166,'REACH Bilaga XVII_update'!$B$5:$D$131,3,FALSE)))</f>
        <v>H310
H330
H411</v>
      </c>
      <c r="O1166" s="76" t="e">
        <f>IF($C1166="-",IF($A1166="-",IF(VLOOKUP($D1166,' REACH Bilaga 59_update'!$A$5:$E$210,5,FALSE)="",NA(),VLOOKUP($D1166,' REACH Bilaga 59_update'!$A$5:$E$210,5,FALSE)),IF(VLOOKUP($A1166,' REACH Bilaga 59_update'!$D$5:$E$210,2,FALSE)="",NA(),VLOOKUP($A1166,' REACH Bilaga 59_update'!$D$5:$E$210,2,FALSE))),IF(VLOOKUP($C1166,' REACH Bilaga 59_update'!$C$5:$E$210,3,FALSE)="",NA(),VLOOKUP($C1166,' REACH Bilaga 59_update'!$C$5:$E$210,3,FALSE)))</f>
        <v>#N/A</v>
      </c>
      <c r="P1166" s="76" t="e">
        <f>IF(C1166="-",IF(A1166="-",IFERROR(VLOOKUP($D1166,' REACH Bilaga 59_update'!$A$5:$F$210,MATCH(Sammanfattning!P$1,' REACH Bilaga 59_update'!$A$4:$F$4,0),FALSE),VLOOKUP($D1166,'REACH Bilaga XIV_update'!$A$4:$H$110,MATCH(Sammanfattning!P$1,'REACH Bilaga XIV_update'!$A$4:$H$4,0),FALSE)),IFERROR(VLOOKUP($A1166,' REACH Bilaga 59_update'!$D$5:$F$210,MATCH(Sammanfattning!P$1,' REACH Bilaga 59_update'!$D$4:$F$4,0),FALSE),VLOOKUP($A1166,'REACH Bilaga XIV_update'!$D$4:$H$110,MATCH(Sammanfattning!P$1,'REACH Bilaga XIV_update'!$D$4:$H$4,0),FALSE))),IFERROR(VLOOKUP($C1166,' REACH Bilaga 59_update'!$C$5:$F$210,MATCH(Sammanfattning!P$1,' REACH Bilaga 59_update'!$C$4:$F$4,0),FALSE),VLOOKUP($C1166,'REACH Bilaga XIV_update'!$C$4:$H$110,MATCH(Sammanfattning!P$1,'REACH Bilaga XIV_update'!$C$4:$H$4,0),FALSE)))</f>
        <v>#N/A</v>
      </c>
      <c r="Q1166" s="76" t="e">
        <f>IF($C1166="-",IF($A1166="-",IF(VLOOKUP($D1166,'REACH Bilaga XIV_update'!$A$5:$I$110,9,FALSE)="",NA(),VLOOKUP($D1166,'REACH Bilaga XIV_update'!$A$5:$I$110,9,FALSE)),IF(VLOOKUP($A1166,'REACH Bilaga XIV_update'!$D$5:$I$110,6,FALSE)="",NA(),VLOOKUP($A1166,'REACH Bilaga XIV_update'!$D$5:$I$110,6,FALSE))),IF(VLOOKUP($C1166,'REACH Bilaga XIV_update'!$C$5:$I$110,7,FALSE)="",NA(),VLOOKUP($C1166,'REACH Bilaga XIV_update'!$C$5:$I$110,7,FALSE)))</f>
        <v>#N/A</v>
      </c>
      <c r="R1166" s="76" t="e">
        <f>IF($C1166="-",IF($A1166="-",IF(VLOOKUP($D1166,CoRAP_update!$A$5:$O$376,15,FALSE)="",NA(),VLOOKUP($D1166,CoRAP_update!$A$5:$O$376,15,FALSE)),IF(VLOOKUP($A1166,CoRAP_update!$D$5:$O$376,12,FALSE)="",NA(),VLOOKUP($A1166,CoRAP_update!$D$5:$O$376,12,FALSE))),IF(VLOOKUP($C1166,CoRAP_update!$C$5:$O$376,13,FALSE)="",NA(),VLOOKUP($C1166,CoRAP_update!$C$5:$O$376,13,FALSE)))</f>
        <v>#N/A</v>
      </c>
      <c r="S1166" s="144" t="e">
        <f>IF($C1166="-",IF($A1166="-",VLOOKUP($D1166,CoRAP_update!$A$5:$J$376,MATCH(Sammanfattning!S$1,CoRAP_update!$A$4:$J$4,0),FALSE),VLOOKUP($A1166,CoRAP_update!$D$5:$J$376,MATCH(Sammanfattning!S$1,CoRAP_update!$D$4:$J$4,0),FALSE)),VLOOKUP($C1166,CoRAP_update!$C$5:$J$376,MATCH(Sammanfattning!S$1,CoRAP_update!$C$4:$J$4,0),FALSE))</f>
        <v>#N/A</v>
      </c>
      <c r="T1166" s="76" t="e">
        <f>IF($A1166="-",VLOOKUP($D1166,EDC_update!$C$2:$F$450,4,FALSE),VLOOKUP($A1166,EDC_update!$B$2:$F$450,5,FALSE))</f>
        <v>#N/A</v>
      </c>
      <c r="V1166" s="78">
        <f>IF(IFERROR(SEARCH("PBT",P1166),99)=99,IF(IFERROR(SEARCH("suspected PBT",S1166),99)=99,IF(IFERROR(SEARCH("concluded to be PBT",K1166),99)=99,IF(IFERROR(SEARCH("PBT",S1166),99)=99,IF(IFERROR(SEARCH("PBT cand",L1166),99)=99,IF(IFERROR(SEARCH("PBT",L1166),99)=99,IF(IFERROR(SEARCH("persistent, bioackumulative and toxic properties",K1166),99)=99,0,Scoring!$E$3),Scoring!$E$3),Scoring!$E$7),Scoring!$E$3),Scoring!$E$5),Scoring!$E$6),Scoring!$E$3)</f>
        <v>0</v>
      </c>
      <c r="W1166" s="78">
        <f>IF(IFERROR(SEARCH("vPvB",P1166),99)=99,IF(IFERROR(SEARCH("suspected pbt/vPvB",S1166),99)=99,IF(IFERROR(SEARCH("vPvB",S1166),99)=99,IF(IFERROR(SEARCH("concluded to be a vPvB",S1166),99)=99,IF(IFERROR(SEARCH("identified as vPvB",K1166),99)=99,IF(IFERROR(SEARCH("concluded to be a vPvB",K1166),99)=99,IF(IFERROR(SEARCH("concluded to be both pbt and vPvB",S1166),99)=99,IF(IFERROR(SEARCH("concluded to be both pbt and vPvB",K1166),99)=99,0,Scoring!$E$5),Scoring!$E$5),Scoring!$E$5),Scoring!$E$5),Scoring!$E$5),Scoring!$E$4),Scoring!$E$6),Scoring!$E$4)</f>
        <v>0</v>
      </c>
      <c r="X1166" s="78">
        <f>IF(IFERROR(SEARCH("H410",N1166),99)=99,IF(IFERROR(SEARCH("H410",O1166),99)=99,IF(IFERROR(SEARCH("H410",Q1166),99)=99,IF(IFERROR(SEARCH("H410",M1166),99)=99,IF(IFERROR(SEARCH("H410",R1166),99)=99,IF(IFERROR(SEARCH("H411",N1166),99)=99,IF(IFERROR(SEARCH("H411",O1166),99)=99,IF(IFERROR(SEARCH("H411",Q1166),99)=99,IF(IFERROR(SEARCH("H411",M1166),99)=99,IF(IFERROR(SEARCH("H411",R1166),99)=99,IF(IFERROR(SEARCH("H413",N1166),99)=99,IF(IFERROR(SEARCH("H413",O1166),99)=99,IF(IFERROR(SEARCH("H413",Q1166),99)=99,IF(IFERROR(SEARCH("H413",M1166),99)=99,IF(IFERROR(SEARCH("H413",R1166),99)=99,IF(IFERROR(SEARCH("H412",N1166),99)=99,IF(IFERROR(SEARCH("H412",O1166),99)=99,IF(IFERROR(SEARCH("H412",Q1166),99)=99,IF(IFERROR(SEARCH("H412",M1166),99)=99,IF(IFERROR(SEARCH("H412",R1166),99)=99,0,Scoring!$E$2),Scoring!$E$2),Scoring!$E$2),Scoring!$E$2),Scoring!$E$2),Scoring!$E$2),Scoring!$E$2),Scoring!$E$2),Scoring!$E$2),Scoring!$E$2),Scoring!$E$2),Scoring!$E$2),Scoring!$E$2),Scoring!$E$2),Scoring!$E$2),Scoring!$E$2),Scoring!$E$2),Scoring!$E$2),Scoring!$E$2),Scoring!$E$2)</f>
        <v>1</v>
      </c>
      <c r="Y1166" s="78">
        <f>IF(IFERROR(SEARCH("CMR",K1166),99)=99,IF(IFERROR(SEARCH("Suspected CMR",S1166),99)=99,IF(IFERROR(SEARCH("CMR",S1166),99)=99,0,Scoring!$E$8),Scoring!$E$9),Scoring!$E$8)</f>
        <v>0</v>
      </c>
      <c r="Z1166" s="78">
        <f>IF(IFERROR(SEARCH("H350",N1166),99)=99,IF(IFERROR(SEARCH("H350",O1166),99)=99,IF(IFERROR(SEARCH("H350",Q1166),99)=99,IF(IFERROR(SEARCH("H350",M1166),99)=99,IF(IFERROR(SEARCH("H350",R1166),99)=99,IF(IFERROR(SEARCH("H351",N1166),99)=99,IF(IFERROR(SEARCH("H351",O1166),99)=99,IF(IFERROR(SEARCH("H351",Q1166),99)=99,IF(IFERROR(SEARCH("H351",M1166),99)=99,IF(IFERROR(SEARCH("H351",R1166),99)=99,IF(IFERROR(SEARCH("carcinogenic",P1166),99)=99,IF(IFERROR(SEARCH("suspected carcinogenic",S1166),99)=99,0,Scoring!$E$12),Scoring!$E$11),Scoring!$E$10),Scoring!$E$10),Scoring!$E$10),Scoring!$E$10),Scoring!$E$10),Scoring!$E$10),Scoring!$E$10),Scoring!$E$10),Scoring!$E$10),Scoring!$E$10)</f>
        <v>0</v>
      </c>
      <c r="AA1166" s="78">
        <f>IF(IFERROR(SEARCH("H340",N1166),99)=99,IF(IFERROR(SEARCH("H340",O1166),99)=99,IF(IFERROR(SEARCH("H340",Q1166),99)=99,IF(IFERROR(SEARCH("H340",M1166),99)=99,IF(IFERROR(SEARCH("H340",R1166),99)=99,IF(IFERROR(SEARCH("H341",N1166),99)=99,IF(IFERROR(SEARCH("H341",O1166),99)=99,IF(IFERROR(SEARCH("H341",Q1166),99)=99,IF(IFERROR(SEARCH("H341",M1166),99)=99,IF(IFERROR(SEARCH("H341",R1166),99)=99,IF(IFERROR(SEARCH("mutagenic",P1166),99)=99,IF(IFERROR(SEARCH("suspected mutagenic",S1166),99)=99,0,Scoring!$E$15),Scoring!$E$14),Scoring!$E$13),Scoring!$E$13),Scoring!$E$13),Scoring!$E$13),Scoring!$E$13),Scoring!$E$13),Scoring!$E$13),Scoring!$E$13),Scoring!$E$13),Scoring!$E$13)</f>
        <v>0</v>
      </c>
      <c r="AB1166" s="78">
        <f>IF(IFERROR(SEARCH("H360",N1166),99)=99,IF(IFERROR(SEARCH("H360",O1166),99)=99,IF(IFERROR(SEARCH("H360",Q1166),99)=99,IF(IFERROR(SEARCH("H360",M1166),99)=99,IF(IFERROR(SEARCH("H360",R1166),99)=99,IF(IFERROR(SEARCH("H361",N1166),99)=99,IF(IFERROR(SEARCH("H361",O1166),99)=99,IF(IFERROR(SEARCH("H361",Q1166),99)=99,IF(IFERROR(SEARCH("H361",M1166),99)=99,IF(IFERROR(SEARCH("H361",R1166),99)=99,IF(IFERROR(SEARCH("reproduction",P1166),99)=99,IF(IFERROR(SEARCH("suspected reprotoxic",S1166),99)=99,IF(IFERROR(SEARCH("reprotoxic",S1166),99)=99,IF(IFERROR(SEARCH("reprotoxic",K1166),99)=99,0,Scoring!$E$18),Scoring!$E$18),Scoring!$E$19),Scoring!$E$17),Scoring!$E$16),Scoring!$E$16),Scoring!$E$16),Scoring!$E$16),Scoring!$E$16),Scoring!$E$16),Scoring!$E$16),Scoring!$E$16),Scoring!$E$16),Scoring!$E$16)</f>
        <v>0</v>
      </c>
      <c r="AC1166" s="78">
        <f>IF(IFERROR(SEARCH("57f",L1166),99)=99,IF(IFERROR(SEARCH("57(f)",P1166),99)=99,0,Scoring!$E$20),Scoring!$E$20)</f>
        <v>0</v>
      </c>
      <c r="AD1166" s="78">
        <f>IF(IFERROR(SEARCH("CAT1",T1166),99)=99,IF(IFERROR(SEARCH("CAT2",T1166),99)=99,IF(IFERROR(SEARCH("CAT3",T1166),99)=99,IF(IFERROR(SEARCH("concluded to be endocrine",K1166),99)=99,IF(IFERROR(SEARCH("categorised as endocrine",K1166),99)=99,IF(IFERROR(SEARCH("endocrine disrupting",P1166),99)=99,IF(IFERROR(SEARCH("endocrine disrupting",K1166),99)=99,IF(IFERROR(SEARCH("suspected endocrine",S1166),99)=99,IF(IFERROR(SEARCH("potential endocrine",S1166),99)=99,0,Scoring!$E$25),Scoring!$E$25),Scoring!$E$24),Scoring!$E$24),Scoring!$E$24),Scoring!$E$24),Scoring!$E$23),Scoring!$E$22),Scoring!$E$21)</f>
        <v>0</v>
      </c>
      <c r="AE1166" s="78">
        <f>IF(IFERROR(SEARCH("suspected sensitiser",S1166),99)=99,IF(IFERROR(SEARCH("sensitiser",S1166),99)=99,IF(IFERROR(SEARCH("other hazard based concern",S1166),99)=99,0,Scoring!$E$28),Scoring!$E$26),Scoring!$E$27)</f>
        <v>0</v>
      </c>
      <c r="AF1166" s="78">
        <f>IF(IFERROR(M1166,1)=1,IF(IFERROR(N1166,1)=1,IF(IFERROR(O1166,1)=1,IF(IFERROR(Q1166,1)=1,IF(IFERROR(R1166,1)=1,IF(IFERROR(T1166,1)=1,IF(IFERROR(K1166,1)=1,IF(IFERROR(P1166,1)=1,IF(IFERROR(S1166,1)=1,Scoring!$E$29,0),0),0),0),0),0),0),0),0)</f>
        <v>0</v>
      </c>
      <c r="AG1166" s="78">
        <f t="shared" si="81"/>
        <v>1</v>
      </c>
      <c r="AI1166" s="93"/>
      <c r="AJ1166" s="94"/>
      <c r="AK1166" s="76"/>
      <c r="AL1166" s="75"/>
      <c r="AN1166" s="79"/>
      <c r="AO1166" s="79"/>
      <c r="AP1166" s="79"/>
      <c r="AQ1166" s="79"/>
      <c r="AR1166" s="79"/>
      <c r="AS1166" s="78"/>
      <c r="AU1166" s="79">
        <f>IF(IFERROR(F1166,99)=99,IF(IFERROR(G1166,99)=99,IF(IFERROR(H1166,99)=99,IF(IFERROR(I1166,99)=99,IF(IFERROR(E1166,99)=99,IF(IFERROR(J1166,99)=99,0,Scoring!$B$7),Scoring!$B$3),Scoring!$B$2),Scoring!$B$6),Scoring!$B$5),Scoring!$B$4)</f>
        <v>1</v>
      </c>
      <c r="AV1166" s="78">
        <f t="shared" si="82"/>
        <v>1</v>
      </c>
      <c r="AW1166" s="78"/>
      <c r="AX1166" s="66"/>
      <c r="AY1166" s="78"/>
      <c r="AZ1166" s="76"/>
      <c r="BA1166" s="76"/>
      <c r="BB1166" s="76"/>
    </row>
    <row r="1167" spans="1:54" x14ac:dyDescent="0.25">
      <c r="A1167" s="80" t="s">
        <v>5978</v>
      </c>
      <c r="B1167" s="80" t="s">
        <v>30</v>
      </c>
      <c r="C1167" s="80" t="s">
        <v>5979</v>
      </c>
      <c r="D1167" s="80" t="s">
        <v>5980</v>
      </c>
      <c r="E1167" s="76" t="e">
        <f>IF(C1167="-",IF(A1167="-",VLOOKUP(D1167,'sin-list 180320_update'!$C$2:$C$835,1,FALSE),VLOOKUP(A1167,'sin-list 180320_update'!$A$2:$A$835,1,FALSE)),VLOOKUP(C1167,'sin-list 180320_update'!$B$2:$B$835,1,FALSE))</f>
        <v>#N/A</v>
      </c>
      <c r="F1167" s="76" t="e">
        <f>IF($C1167="-",IF($A1167="-",VLOOKUP($D1167,'REACH Bilaga XVII_update'!$A$5:$A$131,1,FALSE),VLOOKUP($A1167,'REACH Bilaga XVII_update'!$C$5:$C$131,1,FALSE)),VLOOKUP($C1167,'REACH Bilaga XVII_update'!$B$5:$B$131,1,FALSE))</f>
        <v>#N/A</v>
      </c>
      <c r="G1167" s="76" t="str">
        <f>IF($C1167="-",IF($A1167="-",VLOOKUP($D1167,' REACH Bilaga 59_update'!$A$5:$A$210,1,FALSE),VLOOKUP($A1167,' REACH Bilaga 59_update'!$D$5:$D$210,1,FALSE)),VLOOKUP($C1167,' REACH Bilaga 59_update'!$C$5:$C$210,1,FALSE))</f>
        <v>201-581-5</v>
      </c>
      <c r="H1167" s="76" t="e">
        <f>IF($C1167="-",IF($A1167="-",VLOOKUP($D1167,'REACH Bilaga XIV_update'!$A$5:$A$110,1,FALSE),VLOOKUP($A1167,'REACH Bilaga XIV_update'!$D$5:$D$110,1,FALSE)),VLOOKUP($C1167,'REACH Bilaga XIV_update'!$C$5:$C$110,1,FALSE))</f>
        <v>#N/A</v>
      </c>
      <c r="I1167" s="76" t="e">
        <f>IF($C1167="-",IF($A1167="-",VLOOKUP($D1167,CoRAP_update!$A$5:$A$376,1,FALSE),VLOOKUP($A1167,CoRAP_update!$D$5:$D$376,1,FALSE)),VLOOKUP($C1167,CoRAP_update!$C$5:$C$376,1,FALSE))</f>
        <v>#N/A</v>
      </c>
      <c r="J1167" s="76" t="e">
        <f>IF($C1167="-",IF($A1167="-",VLOOKUP($D1167,EDC_update!$C$2:$C$450,1,FALSE),VLOOKUP($A1167,EDC_update!$B$2:$B$450,1,FALSE)),VLOOKUP($C1167,EDC_update!$L$2:$L$450,1,FALSE))</f>
        <v>#N/A</v>
      </c>
      <c r="K1167" s="76" t="e">
        <f>IF($C1167="-",IF($A1167="-",IF(VLOOKUP($D1167,'sin-list 180320_update'!$C$2:$S$835,3,FALSE)="",NA(),VLOOKUP($D1167,'sin-list 180320_update'!$C$2:$S$835,3,FALSE)),IF(VLOOKUP($A1167,'sin-list 180320_update'!$A$2:$S$835,5,FALSE)="",NA(),VLOOKUP($A1167,'sin-list 180320_update'!$A$2:$S$835,5,FALSE))),IF(VLOOKUP($C1167,'sin-list 180320_update'!$B$2:$S$835,4,FALSE)="",NA(),VLOOKUP($C1167,'sin-list 180320_update'!$B$2:$S$835,4,FALSE)))</f>
        <v>#N/A</v>
      </c>
      <c r="L1167" s="76" t="e">
        <f>IF($C1167="-",IF($A1167="-",VLOOKUP($D1167,'sin-list 180320_update'!$C$2:$S$835,6,FALSE),VLOOKUP($A1167,'sin-list 180320_update'!$A$2:$S$835,8,FALSE)),VLOOKUP($C1167,'sin-list 180320_update'!$B$2:$S$835,7,FALSE))</f>
        <v>#N/A</v>
      </c>
      <c r="M1167" s="76" t="e">
        <f>IF($C1167="-",IF($A1167="-",IF(VLOOKUP($D1167,'sin-list 180320_update'!$C$2:$S$835,8,FALSE)="",NA(),VLOOKUP($D1167,'sin-list 180320_update'!$C$2:$S$835,8,FALSE)),IF(VLOOKUP($A1167,'sin-list 180320_update'!$A$2:$S$835,10,FALSE)="",NA(),VLOOKUP($A1167,'sin-list 180320_update'!$A$2:$S$835,10,FALSE))),IF(VLOOKUP($C1167,'sin-list 180320_update'!$B$2:$S$835,9,FALSE)="",NA(),VLOOKUP($C1167,'sin-list 180320_update'!$B$2:$S$835,9,FALSE)))</f>
        <v>#N/A</v>
      </c>
      <c r="N1167" s="76" t="e">
        <f>IF($C1167="-",IF($A1167="-",IF(VLOOKUP($D1167,'REACH Bilaga XVII_update'!$A$5:$E$131,4,FALSE)="",NA(),VLOOKUP($D1167,'REACH Bilaga XVII_update'!$A$5:$E$131,4,FALSE)),IF(VLOOKUP($A1167,'REACH Bilaga XVII_update'!$C$5:$D$131,2,FALSE)="",NA(),VLOOKUP($A1167,'REACH Bilaga XVII_update'!$C$5:$D$131,2,FALSE))),IF(VLOOKUP($C1167,'REACH Bilaga XVII_update'!$B$5:$D$131,3,FALSE)="",NA(),VLOOKUP($C1167,'REACH Bilaga XVII_update'!$B$5:$D$131,3,FALSE)))</f>
        <v>#N/A</v>
      </c>
      <c r="O1167" s="76" t="e">
        <f>IF($C1167="-",IF($A1167="-",IF(VLOOKUP($D1167,' REACH Bilaga 59_update'!$A$5:$E$210,5,FALSE)="",NA(),VLOOKUP($D1167,' REACH Bilaga 59_update'!$A$5:$E$210,5,FALSE)),IF(VLOOKUP($A1167,' REACH Bilaga 59_update'!$D$5:$E$210,2,FALSE)="",NA(),VLOOKUP($A1167,' REACH Bilaga 59_update'!$D$5:$E$210,2,FALSE))),IF(VLOOKUP($C1167,' REACH Bilaga 59_update'!$C$5:$E$210,3,FALSE)="",NA(),VLOOKUP($C1167,' REACH Bilaga 59_update'!$C$5:$E$210,3,FALSE)))</f>
        <v>#N/A</v>
      </c>
      <c r="P1167" s="76" t="str">
        <f>IF(C1167="-",IF(A1167="-",IFERROR(VLOOKUP($D1167,' REACH Bilaga 59_update'!$A$5:$F$210,MATCH(Sammanfattning!P$1,' REACH Bilaga 59_update'!$A$4:$F$4,0),FALSE),VLOOKUP($D1167,'REACH Bilaga XIV_update'!$A$4:$H$110,MATCH(Sammanfattning!P$1,'REACH Bilaga XIV_update'!$A$4:$H$4,0),FALSE)),IFERROR(VLOOKUP($A1167,' REACH Bilaga 59_update'!$D$5:$F$210,MATCH(Sammanfattning!P$1,' REACH Bilaga 59_update'!$D$4:$F$4,0),FALSE),VLOOKUP($A1167,'REACH Bilaga XIV_update'!$D$4:$H$110,MATCH(Sammanfattning!P$1,'REACH Bilaga XIV_update'!$D$4:$H$4,0),FALSE))),IFERROR(VLOOKUP($C1167,' REACH Bilaga 59_update'!$C$5:$F$210,MATCH(Sammanfattning!P$1,' REACH Bilaga 59_update'!$C$4:$F$4,0),FALSE),VLOOKUP($C1167,'REACH Bilaga XIV_update'!$C$4:$H$110,MATCH(Sammanfattning!P$1,'REACH Bilaga XIV_update'!$C$4:$H$4,0),FALSE)))</f>
        <v>vPvB (Article 57e)</v>
      </c>
      <c r="Q1167" s="76" t="e">
        <f>IF($C1167="-",IF($A1167="-",IF(VLOOKUP($D1167,'REACH Bilaga XIV_update'!$A$5:$I$110,9,FALSE)="",NA(),VLOOKUP($D1167,'REACH Bilaga XIV_update'!$A$5:$I$110,9,FALSE)),IF(VLOOKUP($A1167,'REACH Bilaga XIV_update'!$D$5:$I$110,6,FALSE)="",NA(),VLOOKUP($A1167,'REACH Bilaga XIV_update'!$D$5:$I$110,6,FALSE))),IF(VLOOKUP($C1167,'REACH Bilaga XIV_update'!$C$5:$I$110,7,FALSE)="",NA(),VLOOKUP($C1167,'REACH Bilaga XIV_update'!$C$5:$I$110,7,FALSE)))</f>
        <v>#N/A</v>
      </c>
      <c r="R1167" s="76" t="e">
        <f>IF($C1167="-",IF($A1167="-",IF(VLOOKUP($D1167,CoRAP_update!$A$5:$O$376,15,FALSE)="",NA(),VLOOKUP($D1167,CoRAP_update!$A$5:$O$376,15,FALSE)),IF(VLOOKUP($A1167,CoRAP_update!$D$5:$O$376,12,FALSE)="",NA(),VLOOKUP($A1167,CoRAP_update!$D$5:$O$376,12,FALSE))),IF(VLOOKUP($C1167,CoRAP_update!$C$5:$O$376,13,FALSE)="",NA(),VLOOKUP($C1167,CoRAP_update!$C$5:$O$376,13,FALSE)))</f>
        <v>#N/A</v>
      </c>
      <c r="S1167" s="144" t="e">
        <f>IF($C1167="-",IF($A1167="-",VLOOKUP($D1167,CoRAP_update!$A$5:$J$376,MATCH(Sammanfattning!S$1,CoRAP_update!$A$4:$J$4,0),FALSE),VLOOKUP($A1167,CoRAP_update!$D$5:$J$376,MATCH(Sammanfattning!S$1,CoRAP_update!$D$4:$J$4,0),FALSE)),VLOOKUP($C1167,CoRAP_update!$C$5:$J$376,MATCH(Sammanfattning!S$1,CoRAP_update!$C$4:$J$4,0),FALSE))</f>
        <v>#N/A</v>
      </c>
      <c r="T1167" s="76" t="e">
        <f>IF($A1167="-",VLOOKUP($D1167,EDC_update!$C$2:$F$450,4,FALSE),VLOOKUP($A1167,EDC_update!$B$2:$F$450,5,FALSE))</f>
        <v>#N/A</v>
      </c>
      <c r="V1167" s="78">
        <f>IF(IFERROR(SEARCH("PBT",P1167),99)=99,IF(IFERROR(SEARCH("suspected PBT",S1167),99)=99,IF(IFERROR(SEARCH("concluded to be PBT",K1167),99)=99,IF(IFERROR(SEARCH("PBT",S1167),99)=99,IF(IFERROR(SEARCH("PBT cand",L1167),99)=99,IF(IFERROR(SEARCH("PBT",L1167),99)=99,IF(IFERROR(SEARCH("persistent, bioackumulative and toxic properties",K1167),99)=99,0,Scoring!$E$3),Scoring!$E$3),Scoring!$E$7),Scoring!$E$3),Scoring!$E$5),Scoring!$E$6),Scoring!$E$3)</f>
        <v>0</v>
      </c>
      <c r="W1167" s="78">
        <f>IF(IFERROR(SEARCH("vPvB",P1167),99)=99,IF(IFERROR(SEARCH("suspected pbt/vPvB",S1167),99)=99,IF(IFERROR(SEARCH("vPvB",S1167),99)=99,IF(IFERROR(SEARCH("concluded to be a vPvB",S1167),99)=99,IF(IFERROR(SEARCH("identified as vPvB",K1167),99)=99,IF(IFERROR(SEARCH("concluded to be a vPvB",K1167),99)=99,IF(IFERROR(SEARCH("concluded to be both pbt and vPvB",S1167),99)=99,IF(IFERROR(SEARCH("concluded to be both pbt and vPvB",K1167),99)=99,0,Scoring!$E$5),Scoring!$E$5),Scoring!$E$5),Scoring!$E$5),Scoring!$E$5),Scoring!$E$4),Scoring!$E$6),Scoring!$E$4)</f>
        <v>1</v>
      </c>
      <c r="X1167" s="78">
        <f>IF(IFERROR(SEARCH("H410",N1167),99)=99,IF(IFERROR(SEARCH("H410",O1167),99)=99,IF(IFERROR(SEARCH("H410",Q1167),99)=99,IF(IFERROR(SEARCH("H410",M1167),99)=99,IF(IFERROR(SEARCH("H410",R1167),99)=99,IF(IFERROR(SEARCH("H411",N1167),99)=99,IF(IFERROR(SEARCH("H411",O1167),99)=99,IF(IFERROR(SEARCH("H411",Q1167),99)=99,IF(IFERROR(SEARCH("H411",M1167),99)=99,IF(IFERROR(SEARCH("H411",R1167),99)=99,IF(IFERROR(SEARCH("H413",N1167),99)=99,IF(IFERROR(SEARCH("H413",O1167),99)=99,IF(IFERROR(SEARCH("H413",Q1167),99)=99,IF(IFERROR(SEARCH("H413",M1167),99)=99,IF(IFERROR(SEARCH("H413",R1167),99)=99,IF(IFERROR(SEARCH("H412",N1167),99)=99,IF(IFERROR(SEARCH("H412",O1167),99)=99,IF(IFERROR(SEARCH("H412",Q1167),99)=99,IF(IFERROR(SEARCH("H412",M1167),99)=99,IF(IFERROR(SEARCH("H412",R1167),99)=99,0,Scoring!$E$2),Scoring!$E$2),Scoring!$E$2),Scoring!$E$2),Scoring!$E$2),Scoring!$E$2),Scoring!$E$2),Scoring!$E$2),Scoring!$E$2),Scoring!$E$2),Scoring!$E$2),Scoring!$E$2),Scoring!$E$2),Scoring!$E$2),Scoring!$E$2),Scoring!$E$2),Scoring!$E$2),Scoring!$E$2),Scoring!$E$2),Scoring!$E$2)</f>
        <v>0</v>
      </c>
      <c r="Y1167" s="78">
        <f>IF(IFERROR(SEARCH("CMR",K1167),99)=99,IF(IFERROR(SEARCH("Suspected CMR",S1167),99)=99,IF(IFERROR(SEARCH("CMR",S1167),99)=99,0,Scoring!$E$8),Scoring!$E$9),Scoring!$E$8)</f>
        <v>0</v>
      </c>
      <c r="Z1167" s="78">
        <f>IF(IFERROR(SEARCH("H350",N1167),99)=99,IF(IFERROR(SEARCH("H350",O1167),99)=99,IF(IFERROR(SEARCH("H350",Q1167),99)=99,IF(IFERROR(SEARCH("H350",M1167),99)=99,IF(IFERROR(SEARCH("H350",R1167),99)=99,IF(IFERROR(SEARCH("H351",N1167),99)=99,IF(IFERROR(SEARCH("H351",O1167),99)=99,IF(IFERROR(SEARCH("H351",Q1167),99)=99,IF(IFERROR(SEARCH("H351",M1167),99)=99,IF(IFERROR(SEARCH("H351",R1167),99)=99,IF(IFERROR(SEARCH("carcinogenic",P1167),99)=99,IF(IFERROR(SEARCH("suspected carcinogenic",S1167),99)=99,0,Scoring!$E$12),Scoring!$E$11),Scoring!$E$10),Scoring!$E$10),Scoring!$E$10),Scoring!$E$10),Scoring!$E$10),Scoring!$E$10),Scoring!$E$10),Scoring!$E$10),Scoring!$E$10),Scoring!$E$10)</f>
        <v>0</v>
      </c>
      <c r="AA1167" s="78">
        <f>IF(IFERROR(SEARCH("H340",N1167),99)=99,IF(IFERROR(SEARCH("H340",O1167),99)=99,IF(IFERROR(SEARCH("H340",Q1167),99)=99,IF(IFERROR(SEARCH("H340",M1167),99)=99,IF(IFERROR(SEARCH("H340",R1167),99)=99,IF(IFERROR(SEARCH("H341",N1167),99)=99,IF(IFERROR(SEARCH("H341",O1167),99)=99,IF(IFERROR(SEARCH("H341",Q1167),99)=99,IF(IFERROR(SEARCH("H341",M1167),99)=99,IF(IFERROR(SEARCH("H341",R1167),99)=99,IF(IFERROR(SEARCH("mutagenic",P1167),99)=99,IF(IFERROR(SEARCH("suspected mutagenic",S1167),99)=99,0,Scoring!$E$15),Scoring!$E$14),Scoring!$E$13),Scoring!$E$13),Scoring!$E$13),Scoring!$E$13),Scoring!$E$13),Scoring!$E$13),Scoring!$E$13),Scoring!$E$13),Scoring!$E$13),Scoring!$E$13)</f>
        <v>0</v>
      </c>
      <c r="AB1167" s="78">
        <f>IF(IFERROR(SEARCH("H360",N1167),99)=99,IF(IFERROR(SEARCH("H360",O1167),99)=99,IF(IFERROR(SEARCH("H360",Q1167),99)=99,IF(IFERROR(SEARCH("H360",M1167),99)=99,IF(IFERROR(SEARCH("H360",R1167),99)=99,IF(IFERROR(SEARCH("H361",N1167),99)=99,IF(IFERROR(SEARCH("H361",O1167),99)=99,IF(IFERROR(SEARCH("H361",Q1167),99)=99,IF(IFERROR(SEARCH("H361",M1167),99)=99,IF(IFERROR(SEARCH("H361",R1167),99)=99,IF(IFERROR(SEARCH("reproduction",P1167),99)=99,IF(IFERROR(SEARCH("suspected reprotoxic",S1167),99)=99,IF(IFERROR(SEARCH("reprotoxic",S1167),99)=99,IF(IFERROR(SEARCH("reprotoxic",K1167),99)=99,0,Scoring!$E$18),Scoring!$E$18),Scoring!$E$19),Scoring!$E$17),Scoring!$E$16),Scoring!$E$16),Scoring!$E$16),Scoring!$E$16),Scoring!$E$16),Scoring!$E$16),Scoring!$E$16),Scoring!$E$16),Scoring!$E$16),Scoring!$E$16)</f>
        <v>0</v>
      </c>
      <c r="AC1167" s="78">
        <f>IF(IFERROR(SEARCH("57f",L1167),99)=99,IF(IFERROR(SEARCH("57(f)",P1167),99)=99,0,Scoring!$E$20),Scoring!$E$20)</f>
        <v>0</v>
      </c>
      <c r="AD1167" s="78">
        <f>IF(IFERROR(SEARCH("CAT1",T1167),99)=99,IF(IFERROR(SEARCH("CAT2",T1167),99)=99,IF(IFERROR(SEARCH("CAT3",T1167),99)=99,IF(IFERROR(SEARCH("concluded to be endocrine",K1167),99)=99,IF(IFERROR(SEARCH("categorised as endocrine",K1167),99)=99,IF(IFERROR(SEARCH("endocrine disrupting",P1167),99)=99,IF(IFERROR(SEARCH("endocrine disrupting",K1167),99)=99,IF(IFERROR(SEARCH("suspected endocrine",S1167),99)=99,IF(IFERROR(SEARCH("potential endocrine",S1167),99)=99,0,Scoring!$E$25),Scoring!$E$25),Scoring!$E$24),Scoring!$E$24),Scoring!$E$24),Scoring!$E$24),Scoring!$E$23),Scoring!$E$22),Scoring!$E$21)</f>
        <v>0</v>
      </c>
      <c r="AE1167" s="78">
        <f>IF(IFERROR(SEARCH("suspected sensitiser",S1167),99)=99,IF(IFERROR(SEARCH("sensitiser",S1167),99)=99,IF(IFERROR(SEARCH("other hazard based concern",S1167),99)=99,0,Scoring!$E$28),Scoring!$E$26),Scoring!$E$27)</f>
        <v>0</v>
      </c>
      <c r="AF1167" s="78">
        <f>IF(IFERROR(M1167,1)=1,IF(IFERROR(N1167,1)=1,IF(IFERROR(O1167,1)=1,IF(IFERROR(Q1167,1)=1,IF(IFERROR(R1167,1)=1,IF(IFERROR(T1167,1)=1,IF(IFERROR(K1167,1)=1,IF(IFERROR(P1167,1)=1,IF(IFERROR(S1167,1)=1,Scoring!$E$29,0),0),0),0),0),0),0),0),0)</f>
        <v>0</v>
      </c>
      <c r="AG1167" s="78">
        <f t="shared" si="81"/>
        <v>1</v>
      </c>
      <c r="AI1167" s="93"/>
      <c r="AJ1167" s="94"/>
      <c r="AK1167" s="76"/>
      <c r="AL1167" s="75"/>
      <c r="AN1167" s="79"/>
      <c r="AO1167" s="79"/>
      <c r="AP1167" s="79"/>
      <c r="AQ1167" s="79"/>
      <c r="AR1167" s="79"/>
      <c r="AS1167" s="78"/>
      <c r="AU1167" s="79">
        <f>IF(IFERROR(F1167,99)=99,IF(IFERROR(G1167,99)=99,IF(IFERROR(H1167,99)=99,IF(IFERROR(I1167,99)=99,IF(IFERROR(E1167,99)=99,IF(IFERROR(J1167,99)=99,0,Scoring!$B$7),Scoring!$B$3),Scoring!$B$2),Scoring!$B$6),Scoring!$B$5),Scoring!$B$4)</f>
        <v>1</v>
      </c>
      <c r="AV1167" s="78">
        <f t="shared" si="82"/>
        <v>1</v>
      </c>
      <c r="AW1167" s="78"/>
      <c r="AX1167" s="66"/>
      <c r="AY1167" s="78"/>
      <c r="AZ1167" s="76"/>
      <c r="BB1167" s="76"/>
    </row>
    <row r="1168" spans="1:54" x14ac:dyDescent="0.25">
      <c r="A1168" s="77" t="s">
        <v>3062</v>
      </c>
      <c r="B1168" s="76" t="str">
        <f t="shared" ref="B1168:B1175" si="83">C1168</f>
        <v>201-604-9</v>
      </c>
      <c r="C1168" s="77" t="s">
        <v>2430</v>
      </c>
      <c r="D1168" s="77" t="s">
        <v>696</v>
      </c>
      <c r="E1168" s="76" t="str">
        <f>IF(C1168="-",IF(A1168="-",VLOOKUP(D1168,'sin-list 180320_update'!$C$2:$C$835,1,FALSE),VLOOKUP(A1168,'sin-list 180320_update'!$A$2:$A$835,1,FALSE)),VLOOKUP(C1168,'sin-list 180320_update'!$B$2:$B$835,1,FALSE))</f>
        <v>201-604-9</v>
      </c>
      <c r="F1168" s="76" t="e">
        <f>IF($C1168="-",IF($A1168="-",VLOOKUP($D1168,'REACH Bilaga XVII_update'!$A$5:$A$131,1,FALSE),VLOOKUP($A1168,'REACH Bilaga XVII_update'!$C$5:$C$131,1,FALSE)),VLOOKUP($C1168,'REACH Bilaga XVII_update'!$B$5:$B$131,1,FALSE))</f>
        <v>#N/A</v>
      </c>
      <c r="G1168" s="76" t="str">
        <f>IF($C1168="-",IF($A1168="-",VLOOKUP($D1168,' REACH Bilaga 59_update'!$A$5:$A$210,1,FALSE),VLOOKUP($A1168,' REACH Bilaga 59_update'!$D$5:$D$210,1,FALSE)),VLOOKUP($C1168,' REACH Bilaga 59_update'!$C$5:$C$210,1,FALSE))</f>
        <v>201-604-9</v>
      </c>
      <c r="H1168" s="76" t="e">
        <f>IF($C1168="-",IF($A1168="-",VLOOKUP($D1168,'REACH Bilaga XIV_update'!$A$5:$A$110,1,FALSE),VLOOKUP($A1168,'REACH Bilaga XIV_update'!$D$5:$D$110,1,FALSE)),VLOOKUP($C1168,'REACH Bilaga XIV_update'!$C$5:$C$110,1,FALSE))</f>
        <v>#N/A</v>
      </c>
      <c r="I1168" s="76" t="e">
        <f>IF($C1168="-",IF($A1168="-",VLOOKUP($D1168,CoRAP_update!$A$5:$A$376,1,FALSE),VLOOKUP($A1168,CoRAP_update!$D$5:$D$376,1,FALSE)),VLOOKUP($C1168,CoRAP_update!$C$5:$C$376,1,FALSE))</f>
        <v>#N/A</v>
      </c>
      <c r="J1168" s="76" t="e">
        <f>IF($C1168="-",IF($A1168="-",VLOOKUP($D1168,EDC_update!$C$2:$C$450,1,FALSE),VLOOKUP($A1168,EDC_update!$B$2:$B$450,1,FALSE)),VLOOKUP($C1168,EDC_update!$L$2:$L$450,1,FALSE))</f>
        <v>#N/A</v>
      </c>
      <c r="K1168" s="76" t="str">
        <f>IF($C1168="-",IF($A1168="-",IF(VLOOKUP($D1168,'sin-list 180320_update'!$C$2:$S$835,3,FALSE)="",NA(),VLOOKUP($D1168,'sin-list 180320_update'!$C$2:$S$835,3,FALSE)),IF(VLOOKUP($A1168,'sin-list 180320_update'!$A$2:$S$835,5,FALSE)="",NA(),VLOOKUP($A1168,'sin-list 180320_update'!$A$2:$S$835,5,FALSE))),IF(VLOOKUP($C1168,'sin-list 180320_update'!$B$2:$S$835,4,FALSE)="",NA(),VLOOKUP($C1168,'sin-list 180320_update'!$B$2:$S$835,4,FALSE)))</f>
        <v>Classified respiratory sensitizer concluded to be a SVHC by ECHA Member State Committee.</v>
      </c>
      <c r="L1168" s="76" t="str">
        <f>IF($C1168="-",IF($A1168="-",VLOOKUP($D1168,'sin-list 180320_update'!$C$2:$S$835,6,FALSE),VLOOKUP($A1168,'sin-list 180320_update'!$A$2:$S$835,8,FALSE)),VLOOKUP($C1168,'sin-list 180320_update'!$B$2:$S$835,7,FALSE))</f>
        <v xml:space="preserve">Skin Sens. 1; Eye Dam. 1; Resp. Sens. 1 </v>
      </c>
      <c r="M1168" s="76" t="str">
        <f>IF($C1168="-",IF($A1168="-",IF(VLOOKUP($D1168,'sin-list 180320_update'!$C$2:$S$835,8,FALSE)="",NA(),VLOOKUP($D1168,'sin-list 180320_update'!$C$2:$S$835,8,FALSE)),IF(VLOOKUP($A1168,'sin-list 180320_update'!$A$2:$S$835,10,FALSE)="",NA(),VLOOKUP($A1168,'sin-list 180320_update'!$A$2:$S$835,10,FALSE))),IF(VLOOKUP($C1168,'sin-list 180320_update'!$B$2:$S$835,9,FALSE)="",NA(),VLOOKUP($C1168,'sin-list 180320_update'!$B$2:$S$835,9,FALSE)))</f>
        <v>H317; H318; H334</v>
      </c>
      <c r="N1168" s="76" t="e">
        <f>IF($C1168="-",IF($A1168="-",IF(VLOOKUP($D1168,'REACH Bilaga XVII_update'!$A$5:$E$131,4,FALSE)="",NA(),VLOOKUP($D1168,'REACH Bilaga XVII_update'!$A$5:$E$131,4,FALSE)),IF(VLOOKUP($A1168,'REACH Bilaga XVII_update'!$C$5:$D$131,2,FALSE)="",NA(),VLOOKUP($A1168,'REACH Bilaga XVII_update'!$C$5:$D$131,2,FALSE))),IF(VLOOKUP($C1168,'REACH Bilaga XVII_update'!$B$5:$D$131,3,FALSE)="",NA(),VLOOKUP($C1168,'REACH Bilaga XVII_update'!$B$5:$D$131,3,FALSE)))</f>
        <v>#N/A</v>
      </c>
      <c r="O1168" s="76" t="str">
        <f>IF($C1168="-",IF($A1168="-",IF(VLOOKUP($D1168,' REACH Bilaga 59_update'!$A$5:$E$210,5,FALSE)="",NA(),VLOOKUP($D1168,' REACH Bilaga 59_update'!$A$5:$E$210,5,FALSE)),IF(VLOOKUP($A1168,' REACH Bilaga 59_update'!$D$5:$E$210,2,FALSE)="",NA(),VLOOKUP($A1168,' REACH Bilaga 59_update'!$D$5:$E$210,2,FALSE))),IF(VLOOKUP($C1168,' REACH Bilaga 59_update'!$C$5:$E$210,3,FALSE)="",NA(),VLOOKUP($C1168,' REACH Bilaga 59_update'!$C$5:$E$210,3,FALSE)))</f>
        <v>H318
H334
H317</v>
      </c>
      <c r="P1168" s="76" t="str">
        <f>IF(C1168="-",IF(A1168="-",IFERROR(VLOOKUP($D1168,' REACH Bilaga 59_update'!$A$5:$F$210,MATCH(Sammanfattning!P$1,' REACH Bilaga 59_update'!$A$4:$F$4,0),FALSE),VLOOKUP($D1168,'REACH Bilaga XIV_update'!$A$4:$H$110,MATCH(Sammanfattning!P$1,'REACH Bilaga XIV_update'!$A$4:$H$4,0),FALSE)),IFERROR(VLOOKUP($A1168,' REACH Bilaga 59_update'!$D$5:$F$210,MATCH(Sammanfattning!P$1,' REACH Bilaga 59_update'!$D$4:$F$4,0),FALSE),VLOOKUP($A1168,'REACH Bilaga XIV_update'!$D$4:$H$110,MATCH(Sammanfattning!P$1,'REACH Bilaga XIV_update'!$D$4:$H$4,0),FALSE))),IFERROR(VLOOKUP($C1168,' REACH Bilaga 59_update'!$C$5:$F$210,MATCH(Sammanfattning!P$1,' REACH Bilaga 59_update'!$C$4:$F$4,0),FALSE),VLOOKUP($C1168,'REACH Bilaga XIV_update'!$C$4:$H$110,MATCH(Sammanfattning!P$1,'REACH Bilaga XIV_update'!$C$4:$H$4,0),FALSE)))</f>
        <v>Respiratory sensitising properties (Article 57(f) - human health)</v>
      </c>
      <c r="Q1168" s="76" t="e">
        <f>IF($C1168="-",IF($A1168="-",IF(VLOOKUP($D1168,'REACH Bilaga XIV_update'!$A$5:$I$110,9,FALSE)="",NA(),VLOOKUP($D1168,'REACH Bilaga XIV_update'!$A$5:$I$110,9,FALSE)),IF(VLOOKUP($A1168,'REACH Bilaga XIV_update'!$D$5:$I$110,6,FALSE)="",NA(),VLOOKUP($A1168,'REACH Bilaga XIV_update'!$D$5:$I$110,6,FALSE))),IF(VLOOKUP($C1168,'REACH Bilaga XIV_update'!$C$5:$I$110,7,FALSE)="",NA(),VLOOKUP($C1168,'REACH Bilaga XIV_update'!$C$5:$I$110,7,FALSE)))</f>
        <v>#N/A</v>
      </c>
      <c r="R1168" s="76" t="e">
        <f>IF($C1168="-",IF($A1168="-",IF(VLOOKUP($D1168,CoRAP_update!$A$5:$O$376,15,FALSE)="",NA(),VLOOKUP($D1168,CoRAP_update!$A$5:$O$376,15,FALSE)),IF(VLOOKUP($A1168,CoRAP_update!$D$5:$O$376,12,FALSE)="",NA(),VLOOKUP($A1168,CoRAP_update!$D$5:$O$376,12,FALSE))),IF(VLOOKUP($C1168,CoRAP_update!$C$5:$O$376,13,FALSE)="",NA(),VLOOKUP($C1168,CoRAP_update!$C$5:$O$376,13,FALSE)))</f>
        <v>#N/A</v>
      </c>
      <c r="S1168" s="144" t="e">
        <f>IF($C1168="-",IF($A1168="-",VLOOKUP($D1168,CoRAP_update!$A$5:$J$376,MATCH(Sammanfattning!S$1,CoRAP_update!$A$4:$J$4,0),FALSE),VLOOKUP($A1168,CoRAP_update!$D$5:$J$376,MATCH(Sammanfattning!S$1,CoRAP_update!$D$4:$J$4,0),FALSE)),VLOOKUP($C1168,CoRAP_update!$C$5:$J$376,MATCH(Sammanfattning!S$1,CoRAP_update!$C$4:$J$4,0),FALSE))</f>
        <v>#N/A</v>
      </c>
      <c r="T1168" s="76" t="e">
        <f>IF($A1168="-",VLOOKUP($D1168,EDC_update!$C$2:$F$450,4,FALSE),VLOOKUP($A1168,EDC_update!$B$2:$F$450,5,FALSE))</f>
        <v>#N/A</v>
      </c>
      <c r="V1168" s="78">
        <f>IF(IFERROR(SEARCH("PBT",P1168),99)=99,IF(IFERROR(SEARCH("suspected PBT",S1168),99)=99,IF(IFERROR(SEARCH("concluded to be PBT",K1168),99)=99,IF(IFERROR(SEARCH("PBT",S1168),99)=99,IF(IFERROR(SEARCH("PBT cand",L1168),99)=99,IF(IFERROR(SEARCH("PBT",L1168),99)=99,IF(IFERROR(SEARCH("persistent, bioackumulative and toxic properties",K1168),99)=99,0,Scoring!$E$3),Scoring!$E$3),Scoring!$E$7),Scoring!$E$3),Scoring!$E$5),Scoring!$E$6),Scoring!$E$3)</f>
        <v>0</v>
      </c>
      <c r="W1168" s="78">
        <f>IF(IFERROR(SEARCH("vPvB",P1168),99)=99,IF(IFERROR(SEARCH("suspected pbt/vPvB",S1168),99)=99,IF(IFERROR(SEARCH("vPvB",S1168),99)=99,IF(IFERROR(SEARCH("concluded to be a vPvB",S1168),99)=99,IF(IFERROR(SEARCH("identified as vPvB",K1168),99)=99,IF(IFERROR(SEARCH("concluded to be a vPvB",K1168),99)=99,IF(IFERROR(SEARCH("concluded to be both pbt and vPvB",S1168),99)=99,IF(IFERROR(SEARCH("concluded to be both pbt and vPvB",K1168),99)=99,0,Scoring!$E$5),Scoring!$E$5),Scoring!$E$5),Scoring!$E$5),Scoring!$E$5),Scoring!$E$4),Scoring!$E$6),Scoring!$E$4)</f>
        <v>0</v>
      </c>
      <c r="X1168" s="78">
        <f>IF(IFERROR(SEARCH("H410",N1168),99)=99,IF(IFERROR(SEARCH("H410",O1168),99)=99,IF(IFERROR(SEARCH("H410",Q1168),99)=99,IF(IFERROR(SEARCH("H410",M1168),99)=99,IF(IFERROR(SEARCH("H410",R1168),99)=99,IF(IFERROR(SEARCH("H411",N1168),99)=99,IF(IFERROR(SEARCH("H411",O1168),99)=99,IF(IFERROR(SEARCH("H411",Q1168),99)=99,IF(IFERROR(SEARCH("H411",M1168),99)=99,IF(IFERROR(SEARCH("H411",R1168),99)=99,IF(IFERROR(SEARCH("H413",N1168),99)=99,IF(IFERROR(SEARCH("H413",O1168),99)=99,IF(IFERROR(SEARCH("H413",Q1168),99)=99,IF(IFERROR(SEARCH("H413",M1168),99)=99,IF(IFERROR(SEARCH("H413",R1168),99)=99,IF(IFERROR(SEARCH("H412",N1168),99)=99,IF(IFERROR(SEARCH("H412",O1168),99)=99,IF(IFERROR(SEARCH("H412",Q1168),99)=99,IF(IFERROR(SEARCH("H412",M1168),99)=99,IF(IFERROR(SEARCH("H412",R1168),99)=99,0,Scoring!$E$2),Scoring!$E$2),Scoring!$E$2),Scoring!$E$2),Scoring!$E$2),Scoring!$E$2),Scoring!$E$2),Scoring!$E$2),Scoring!$E$2),Scoring!$E$2),Scoring!$E$2),Scoring!$E$2),Scoring!$E$2),Scoring!$E$2),Scoring!$E$2),Scoring!$E$2),Scoring!$E$2),Scoring!$E$2),Scoring!$E$2),Scoring!$E$2)</f>
        <v>0</v>
      </c>
      <c r="Y1168" s="78">
        <f>IF(IFERROR(SEARCH("CMR",K1168),99)=99,IF(IFERROR(SEARCH("Suspected CMR",S1168),99)=99,IF(IFERROR(SEARCH("CMR",S1168),99)=99,0,Scoring!$E$8),Scoring!$E$9),Scoring!$E$8)</f>
        <v>0</v>
      </c>
      <c r="Z1168" s="78">
        <f>IF(IFERROR(SEARCH("H350",N1168),99)=99,IF(IFERROR(SEARCH("H350",O1168),99)=99,IF(IFERROR(SEARCH("H350",Q1168),99)=99,IF(IFERROR(SEARCH("H350",M1168),99)=99,IF(IFERROR(SEARCH("H350",R1168),99)=99,IF(IFERROR(SEARCH("H351",N1168),99)=99,IF(IFERROR(SEARCH("H351",O1168),99)=99,IF(IFERROR(SEARCH("H351",Q1168),99)=99,IF(IFERROR(SEARCH("H351",M1168),99)=99,IF(IFERROR(SEARCH("H351",R1168),99)=99,IF(IFERROR(SEARCH("carcinogenic",P1168),99)=99,IF(IFERROR(SEARCH("suspected carcinogenic",S1168),99)=99,0,Scoring!$E$12),Scoring!$E$11),Scoring!$E$10),Scoring!$E$10),Scoring!$E$10),Scoring!$E$10),Scoring!$E$10),Scoring!$E$10),Scoring!$E$10),Scoring!$E$10),Scoring!$E$10),Scoring!$E$10)</f>
        <v>0</v>
      </c>
      <c r="AA1168" s="78">
        <f>IF(IFERROR(SEARCH("H340",N1168),99)=99,IF(IFERROR(SEARCH("H340",O1168),99)=99,IF(IFERROR(SEARCH("H340",Q1168),99)=99,IF(IFERROR(SEARCH("H340",M1168),99)=99,IF(IFERROR(SEARCH("H340",R1168),99)=99,IF(IFERROR(SEARCH("H341",N1168),99)=99,IF(IFERROR(SEARCH("H341",O1168),99)=99,IF(IFERROR(SEARCH("H341",Q1168),99)=99,IF(IFERROR(SEARCH("H341",M1168),99)=99,IF(IFERROR(SEARCH("H341",R1168),99)=99,IF(IFERROR(SEARCH("mutagenic",P1168),99)=99,IF(IFERROR(SEARCH("suspected mutagenic",S1168),99)=99,0,Scoring!$E$15),Scoring!$E$14),Scoring!$E$13),Scoring!$E$13),Scoring!$E$13),Scoring!$E$13),Scoring!$E$13),Scoring!$E$13),Scoring!$E$13),Scoring!$E$13),Scoring!$E$13),Scoring!$E$13)</f>
        <v>0</v>
      </c>
      <c r="AB1168" s="78">
        <f>IF(IFERROR(SEARCH("H360",N1168),99)=99,IF(IFERROR(SEARCH("H360",O1168),99)=99,IF(IFERROR(SEARCH("H360",Q1168),99)=99,IF(IFERROR(SEARCH("H360",M1168),99)=99,IF(IFERROR(SEARCH("H360",R1168),99)=99,IF(IFERROR(SEARCH("H361",N1168),99)=99,IF(IFERROR(SEARCH("H361",O1168),99)=99,IF(IFERROR(SEARCH("H361",Q1168),99)=99,IF(IFERROR(SEARCH("H361",M1168),99)=99,IF(IFERROR(SEARCH("H361",R1168),99)=99,IF(IFERROR(SEARCH("reproduction",P1168),99)=99,IF(IFERROR(SEARCH("suspected reprotoxic",S1168),99)=99,IF(IFERROR(SEARCH("reprotoxic",S1168),99)=99,IF(IFERROR(SEARCH("reprotoxic",K1168),99)=99,0,Scoring!$E$18),Scoring!$E$18),Scoring!$E$19),Scoring!$E$17),Scoring!$E$16),Scoring!$E$16),Scoring!$E$16),Scoring!$E$16),Scoring!$E$16),Scoring!$E$16),Scoring!$E$16),Scoring!$E$16),Scoring!$E$16),Scoring!$E$16)</f>
        <v>0</v>
      </c>
      <c r="AC1168" s="78">
        <f>IF(IFERROR(SEARCH("57f",L1168),99)=99,IF(IFERROR(SEARCH("57(f)",P1168),99)=99,0,Scoring!$E$20),Scoring!$E$20)</f>
        <v>1</v>
      </c>
      <c r="AD1168" s="78">
        <f>IF(IFERROR(SEARCH("CAT1",T1168),99)=99,IF(IFERROR(SEARCH("CAT2",T1168),99)=99,IF(IFERROR(SEARCH("CAT3",T1168),99)=99,IF(IFERROR(SEARCH("concluded to be endocrine",K1168),99)=99,IF(IFERROR(SEARCH("categorised as endocrine",K1168),99)=99,IF(IFERROR(SEARCH("endocrine disrupting",P1168),99)=99,IF(IFERROR(SEARCH("endocrine disrupting",K1168),99)=99,IF(IFERROR(SEARCH("suspected endocrine",S1168),99)=99,IF(IFERROR(SEARCH("potential endocrine",S1168),99)=99,0,Scoring!$E$25),Scoring!$E$25),Scoring!$E$24),Scoring!$E$24),Scoring!$E$24),Scoring!$E$24),Scoring!$E$23),Scoring!$E$22),Scoring!$E$21)</f>
        <v>0</v>
      </c>
      <c r="AE1168" s="78">
        <f>IF(IFERROR(SEARCH("suspected sensitiser",S1168),99)=99,IF(IFERROR(SEARCH("sensitiser",S1168),99)=99,IF(IFERROR(SEARCH("other hazard based concern",S1168),99)=99,0,Scoring!$E$28),Scoring!$E$26),Scoring!$E$27)</f>
        <v>0</v>
      </c>
      <c r="AF1168" s="78">
        <f>IF(IFERROR(M1168,1)=1,IF(IFERROR(N1168,1)=1,IF(IFERROR(O1168,1)=1,IF(IFERROR(Q1168,1)=1,IF(IFERROR(R1168,1)=1,IF(IFERROR(T1168,1)=1,IF(IFERROR(K1168,1)=1,IF(IFERROR(P1168,1)=1,IF(IFERROR(S1168,1)=1,Scoring!$E$29,0),0),0),0),0),0),0),0),0)</f>
        <v>0</v>
      </c>
      <c r="AG1168" s="78">
        <f t="shared" si="81"/>
        <v>1</v>
      </c>
      <c r="AI1168" s="93"/>
      <c r="AJ1168" s="94"/>
      <c r="AK1168" s="76"/>
      <c r="AL1168" s="75"/>
      <c r="AN1168" s="79"/>
      <c r="AO1168" s="79"/>
      <c r="AP1168" s="79"/>
      <c r="AQ1168" s="79"/>
      <c r="AR1168" s="79"/>
      <c r="AS1168" s="78"/>
      <c r="AU1168" s="79">
        <f>IF(IFERROR(F1168,99)=99,IF(IFERROR(G1168,99)=99,IF(IFERROR(H1168,99)=99,IF(IFERROR(I1168,99)=99,IF(IFERROR(E1168,99)=99,IF(IFERROR(J1168,99)=99,0,Scoring!$B$7),Scoring!$B$3),Scoring!$B$2),Scoring!$B$6),Scoring!$B$5),Scoring!$B$4)</f>
        <v>1</v>
      </c>
      <c r="AV1168" s="78">
        <f t="shared" si="82"/>
        <v>1</v>
      </c>
      <c r="AW1168" s="78"/>
      <c r="AX1168" s="66"/>
      <c r="AY1168" s="78"/>
      <c r="AZ1168" s="76"/>
      <c r="BA1168" s="76"/>
      <c r="BB1168" s="76"/>
    </row>
    <row r="1169" spans="1:54" x14ac:dyDescent="0.25">
      <c r="A1169" s="77" t="s">
        <v>5895</v>
      </c>
      <c r="B1169" s="76" t="str">
        <f t="shared" si="83"/>
        <v>203-468-6</v>
      </c>
      <c r="C1169" s="77" t="s">
        <v>5894</v>
      </c>
      <c r="D1169" s="77" t="s">
        <v>5892</v>
      </c>
      <c r="E1169" s="76" t="str">
        <f>IF(C1169="-",IF(A1169="-",VLOOKUP(D1169,'sin-list 180320_update'!$C$2:$C$835,1,FALSE),VLOOKUP(A1169,'sin-list 180320_update'!$A$2:$A$835,1,FALSE)),VLOOKUP(C1169,'sin-list 180320_update'!$B$2:$B$835,1,FALSE))</f>
        <v>203-468-6</v>
      </c>
      <c r="F1169" s="76" t="e">
        <f>IF($C1169="-",IF($A1169="-",VLOOKUP($D1169,'REACH Bilaga XVII_update'!$A$5:$A$131,1,FALSE),VLOOKUP($A1169,'REACH Bilaga XVII_update'!$C$5:$C$131,1,FALSE)),VLOOKUP($C1169,'REACH Bilaga XVII_update'!$B$5:$B$131,1,FALSE))</f>
        <v>#N/A</v>
      </c>
      <c r="G1169" s="76" t="str">
        <f>IF($C1169="-",IF($A1169="-",VLOOKUP($D1169,' REACH Bilaga 59_update'!$A$5:$A$210,1,FALSE),VLOOKUP($A1169,' REACH Bilaga 59_update'!$D$5:$D$210,1,FALSE)),VLOOKUP($C1169,' REACH Bilaga 59_update'!$C$5:$C$210,1,FALSE))</f>
        <v>203-468-6</v>
      </c>
      <c r="H1169" s="76" t="e">
        <f>IF($C1169="-",IF($A1169="-",VLOOKUP($D1169,'REACH Bilaga XIV_update'!$A$5:$A$110,1,FALSE),VLOOKUP($A1169,'REACH Bilaga XIV_update'!$D$5:$D$110,1,FALSE)),VLOOKUP($C1169,'REACH Bilaga XIV_update'!$C$5:$C$110,1,FALSE))</f>
        <v>#N/A</v>
      </c>
      <c r="I1169" s="76" t="e">
        <f>IF($C1169="-",IF($A1169="-",VLOOKUP($D1169,CoRAP_update!$A$5:$A$376,1,FALSE),VLOOKUP($A1169,CoRAP_update!$D$5:$D$376,1,FALSE)),VLOOKUP($C1169,CoRAP_update!$C$5:$C$376,1,FALSE))</f>
        <v>#N/A</v>
      </c>
      <c r="J1169" s="76" t="e">
        <f>IF($C1169="-",IF($A1169="-",VLOOKUP($D1169,EDC_update!$C$2:$C$450,1,FALSE),VLOOKUP($A1169,EDC_update!$B$2:$B$450,1,FALSE)),VLOOKUP($C1169,EDC_update!$L$2:$L$450,1,FALSE))</f>
        <v>#N/A</v>
      </c>
      <c r="K1169" s="76" t="str">
        <f>IF($C1169="-",IF($A1169="-",IF(VLOOKUP($D1169,'sin-list 180320_update'!$C$2:$S$835,3,FALSE)="",NA(),VLOOKUP($D1169,'sin-list 180320_update'!$C$2:$S$835,3,FALSE)),IF(VLOOKUP($A1169,'sin-list 180320_update'!$A$2:$S$835,5,FALSE)="",NA(),VLOOKUP($A1169,'sin-list 180320_update'!$A$2:$S$835,5,FALSE))),IF(VLOOKUP($C1169,'sin-list 180320_update'!$B$2:$S$835,4,FALSE)="",NA(),VLOOKUP($C1169,'sin-list 180320_update'!$B$2:$S$835,4,FALSE)))</f>
        <v>Classified respiratory sensitizer concluded to be a SVHC by ECHA Member State Committee</v>
      </c>
      <c r="L1169" s="76" t="str">
        <f>IF($C1169="-",IF($A1169="-",VLOOKUP($D1169,'sin-list 180320_update'!$C$2:$S$835,6,FALSE),VLOOKUP($A1169,'sin-list 180320_update'!$A$2:$S$835,8,FALSE)),VLOOKUP($C1169,'sin-list 180320_update'!$B$2:$S$835,7,FALSE))</f>
        <v xml:space="preserve">Flam. Liq. 3_x000D_
Acute Tox. 4 *_x000D_
Resp. Sens. 1_x000D_
Skin Corr. 1B_x000D_
Skin Sens. 1_x000D_
</v>
      </c>
      <c r="M1169" s="76" t="str">
        <f>IF($C1169="-",IF($A1169="-",IF(VLOOKUP($D1169,'sin-list 180320_update'!$C$2:$S$835,8,FALSE)="",NA(),VLOOKUP($D1169,'sin-list 180320_update'!$C$2:$S$835,8,FALSE)),IF(VLOOKUP($A1169,'sin-list 180320_update'!$A$2:$S$835,10,FALSE)="",NA(),VLOOKUP($A1169,'sin-list 180320_update'!$A$2:$S$835,10,FALSE))),IF(VLOOKUP($C1169,'sin-list 180320_update'!$B$2:$S$835,9,FALSE)="",NA(),VLOOKUP($C1169,'sin-list 180320_update'!$B$2:$S$835,9,FALSE)))</f>
        <v>H226_x000D_
H302_x000D_
H314_x000D_
H334_x000D_
H317_x000D_
H312</v>
      </c>
      <c r="N1169" s="76" t="e">
        <f>IF($C1169="-",IF($A1169="-",IF(VLOOKUP($D1169,'REACH Bilaga XVII_update'!$A$5:$E$131,4,FALSE)="",NA(),VLOOKUP($D1169,'REACH Bilaga XVII_update'!$A$5:$E$131,4,FALSE)),IF(VLOOKUP($A1169,'REACH Bilaga XVII_update'!$C$5:$D$131,2,FALSE)="",NA(),VLOOKUP($A1169,'REACH Bilaga XVII_update'!$C$5:$D$131,2,FALSE))),IF(VLOOKUP($C1169,'REACH Bilaga XVII_update'!$B$5:$D$131,3,FALSE)="",NA(),VLOOKUP($C1169,'REACH Bilaga XVII_update'!$B$5:$D$131,3,FALSE)))</f>
        <v>#N/A</v>
      </c>
      <c r="O1169" s="76" t="str">
        <f>IF($C1169="-",IF($A1169="-",IF(VLOOKUP($D1169,' REACH Bilaga 59_update'!$A$5:$E$210,5,FALSE)="",NA(),VLOOKUP($D1169,' REACH Bilaga 59_update'!$A$5:$E$210,5,FALSE)),IF(VLOOKUP($A1169,' REACH Bilaga 59_update'!$D$5:$E$210,2,FALSE)="",NA(),VLOOKUP($A1169,' REACH Bilaga 59_update'!$D$5:$E$210,2,FALSE))),IF(VLOOKUP($C1169,' REACH Bilaga 59_update'!$C$5:$E$210,3,FALSE)="",NA(),VLOOKUP($C1169,' REACH Bilaga 59_update'!$C$5:$E$210,3,FALSE)))</f>
        <v>H226
H312
H302
H314
H334
H317</v>
      </c>
      <c r="P1169" s="76" t="str">
        <f>IF(C1169="-",IF(A1169="-",IFERROR(VLOOKUP($D1169,' REACH Bilaga 59_update'!$A$5:$F$210,MATCH(Sammanfattning!P$1,' REACH Bilaga 59_update'!$A$4:$F$4,0),FALSE),VLOOKUP($D1169,'REACH Bilaga XIV_update'!$A$4:$H$110,MATCH(Sammanfattning!P$1,'REACH Bilaga XIV_update'!$A$4:$H$4,0),FALSE)),IFERROR(VLOOKUP($A1169,' REACH Bilaga 59_update'!$D$5:$F$210,MATCH(Sammanfattning!P$1,' REACH Bilaga 59_update'!$D$4:$F$4,0),FALSE),VLOOKUP($A1169,'REACH Bilaga XIV_update'!$D$4:$H$110,MATCH(Sammanfattning!P$1,'REACH Bilaga XIV_update'!$D$4:$H$4,0),FALSE))),IFERROR(VLOOKUP($C1169,' REACH Bilaga 59_update'!$C$5:$F$210,MATCH(Sammanfattning!P$1,' REACH Bilaga 59_update'!$C$4:$F$4,0),FALSE),VLOOKUP($C1169,'REACH Bilaga XIV_update'!$C$4:$H$110,MATCH(Sammanfattning!P$1,'REACH Bilaga XIV_update'!$C$4:$H$4,0),FALSE)))</f>
        <v>Respiratory sensitising properties (Article 57(f) - human health)</v>
      </c>
      <c r="Q1169" s="76" t="e">
        <f>IF($C1169="-",IF($A1169="-",IF(VLOOKUP($D1169,'REACH Bilaga XIV_update'!$A$5:$I$110,9,FALSE)="",NA(),VLOOKUP($D1169,'REACH Bilaga XIV_update'!$A$5:$I$110,9,FALSE)),IF(VLOOKUP($A1169,'REACH Bilaga XIV_update'!$D$5:$I$110,6,FALSE)="",NA(),VLOOKUP($A1169,'REACH Bilaga XIV_update'!$D$5:$I$110,6,FALSE))),IF(VLOOKUP($C1169,'REACH Bilaga XIV_update'!$C$5:$I$110,7,FALSE)="",NA(),VLOOKUP($C1169,'REACH Bilaga XIV_update'!$C$5:$I$110,7,FALSE)))</f>
        <v>#N/A</v>
      </c>
      <c r="R1169" s="76" t="e">
        <f>IF($C1169="-",IF($A1169="-",IF(VLOOKUP($D1169,CoRAP_update!$A$5:$O$376,15,FALSE)="",NA(),VLOOKUP($D1169,CoRAP_update!$A$5:$O$376,15,FALSE)),IF(VLOOKUP($A1169,CoRAP_update!$D$5:$O$376,12,FALSE)="",NA(),VLOOKUP($A1169,CoRAP_update!$D$5:$O$376,12,FALSE))),IF(VLOOKUP($C1169,CoRAP_update!$C$5:$O$376,13,FALSE)="",NA(),VLOOKUP($C1169,CoRAP_update!$C$5:$O$376,13,FALSE)))</f>
        <v>#N/A</v>
      </c>
      <c r="S1169" s="144" t="e">
        <f>IF($C1169="-",IF($A1169="-",VLOOKUP($D1169,CoRAP_update!$A$5:$J$376,MATCH(Sammanfattning!S$1,CoRAP_update!$A$4:$J$4,0),FALSE),VLOOKUP($A1169,CoRAP_update!$D$5:$J$376,MATCH(Sammanfattning!S$1,CoRAP_update!$D$4:$J$4,0),FALSE)),VLOOKUP($C1169,CoRAP_update!$C$5:$J$376,MATCH(Sammanfattning!S$1,CoRAP_update!$C$4:$J$4,0),FALSE))</f>
        <v>#N/A</v>
      </c>
      <c r="T1169" s="76" t="e">
        <f>IF($A1169="-",VLOOKUP($D1169,EDC_update!$C$2:$F$450,4,FALSE),VLOOKUP($A1169,EDC_update!$B$2:$F$450,5,FALSE))</f>
        <v>#N/A</v>
      </c>
      <c r="V1169" s="78">
        <f>IF(IFERROR(SEARCH("PBT",P1169),99)=99,IF(IFERROR(SEARCH("suspected PBT",S1169),99)=99,IF(IFERROR(SEARCH("concluded to be PBT",K1169),99)=99,IF(IFERROR(SEARCH("PBT",S1169),99)=99,IF(IFERROR(SEARCH("PBT cand",L1169),99)=99,IF(IFERROR(SEARCH("PBT",L1169),99)=99,IF(IFERROR(SEARCH("persistent, bioackumulative and toxic properties",K1169),99)=99,0,Scoring!$E$3),Scoring!$E$3),Scoring!$E$7),Scoring!$E$3),Scoring!$E$5),Scoring!$E$6),Scoring!$E$3)</f>
        <v>0</v>
      </c>
      <c r="W1169" s="78">
        <f>IF(IFERROR(SEARCH("vPvB",P1169),99)=99,IF(IFERROR(SEARCH("suspected pbt/vPvB",S1169),99)=99,IF(IFERROR(SEARCH("vPvB",S1169),99)=99,IF(IFERROR(SEARCH("concluded to be a vPvB",S1169),99)=99,IF(IFERROR(SEARCH("identified as vPvB",K1169),99)=99,IF(IFERROR(SEARCH("concluded to be a vPvB",K1169),99)=99,IF(IFERROR(SEARCH("concluded to be both pbt and vPvB",S1169),99)=99,IF(IFERROR(SEARCH("concluded to be both pbt and vPvB",K1169),99)=99,0,Scoring!$E$5),Scoring!$E$5),Scoring!$E$5),Scoring!$E$5),Scoring!$E$5),Scoring!$E$4),Scoring!$E$6),Scoring!$E$4)</f>
        <v>0</v>
      </c>
      <c r="X1169" s="78">
        <f>IF(IFERROR(SEARCH("H410",N1169),99)=99,IF(IFERROR(SEARCH("H410",O1169),99)=99,IF(IFERROR(SEARCH("H410",Q1169),99)=99,IF(IFERROR(SEARCH("H410",M1169),99)=99,IF(IFERROR(SEARCH("H410",R1169),99)=99,IF(IFERROR(SEARCH("H411",N1169),99)=99,IF(IFERROR(SEARCH("H411",O1169),99)=99,IF(IFERROR(SEARCH("H411",Q1169),99)=99,IF(IFERROR(SEARCH("H411",M1169),99)=99,IF(IFERROR(SEARCH("H411",R1169),99)=99,IF(IFERROR(SEARCH("H413",N1169),99)=99,IF(IFERROR(SEARCH("H413",O1169),99)=99,IF(IFERROR(SEARCH("H413",Q1169),99)=99,IF(IFERROR(SEARCH("H413",M1169),99)=99,IF(IFERROR(SEARCH("H413",R1169),99)=99,IF(IFERROR(SEARCH("H412",N1169),99)=99,IF(IFERROR(SEARCH("H412",O1169),99)=99,IF(IFERROR(SEARCH("H412",Q1169),99)=99,IF(IFERROR(SEARCH("H412",M1169),99)=99,IF(IFERROR(SEARCH("H412",R1169),99)=99,0,Scoring!$E$2),Scoring!$E$2),Scoring!$E$2),Scoring!$E$2),Scoring!$E$2),Scoring!$E$2),Scoring!$E$2),Scoring!$E$2),Scoring!$E$2),Scoring!$E$2),Scoring!$E$2),Scoring!$E$2),Scoring!$E$2),Scoring!$E$2),Scoring!$E$2),Scoring!$E$2),Scoring!$E$2),Scoring!$E$2),Scoring!$E$2),Scoring!$E$2)</f>
        <v>0</v>
      </c>
      <c r="Y1169" s="78">
        <f>IF(IFERROR(SEARCH("CMR",K1169),99)=99,IF(IFERROR(SEARCH("Suspected CMR",S1169),99)=99,IF(IFERROR(SEARCH("CMR",S1169),99)=99,0,Scoring!$E$8),Scoring!$E$9),Scoring!$E$8)</f>
        <v>0</v>
      </c>
      <c r="Z1169" s="78">
        <f>IF(IFERROR(SEARCH("H350",N1169),99)=99,IF(IFERROR(SEARCH("H350",O1169),99)=99,IF(IFERROR(SEARCH("H350",Q1169),99)=99,IF(IFERROR(SEARCH("H350",M1169),99)=99,IF(IFERROR(SEARCH("H350",R1169),99)=99,IF(IFERROR(SEARCH("H351",N1169),99)=99,IF(IFERROR(SEARCH("H351",O1169),99)=99,IF(IFERROR(SEARCH("H351",Q1169),99)=99,IF(IFERROR(SEARCH("H351",M1169),99)=99,IF(IFERROR(SEARCH("H351",R1169),99)=99,IF(IFERROR(SEARCH("carcinogenic",P1169),99)=99,IF(IFERROR(SEARCH("suspected carcinogenic",S1169),99)=99,0,Scoring!$E$12),Scoring!$E$11),Scoring!$E$10),Scoring!$E$10),Scoring!$E$10),Scoring!$E$10),Scoring!$E$10),Scoring!$E$10),Scoring!$E$10),Scoring!$E$10),Scoring!$E$10),Scoring!$E$10)</f>
        <v>0</v>
      </c>
      <c r="AA1169" s="78">
        <f>IF(IFERROR(SEARCH("H340",N1169),99)=99,IF(IFERROR(SEARCH("H340",O1169),99)=99,IF(IFERROR(SEARCH("H340",Q1169),99)=99,IF(IFERROR(SEARCH("H340",M1169),99)=99,IF(IFERROR(SEARCH("H340",R1169),99)=99,IF(IFERROR(SEARCH("H341",N1169),99)=99,IF(IFERROR(SEARCH("H341",O1169),99)=99,IF(IFERROR(SEARCH("H341",Q1169),99)=99,IF(IFERROR(SEARCH("H341",M1169),99)=99,IF(IFERROR(SEARCH("H341",R1169),99)=99,IF(IFERROR(SEARCH("mutagenic",P1169),99)=99,IF(IFERROR(SEARCH("suspected mutagenic",S1169),99)=99,0,Scoring!$E$15),Scoring!$E$14),Scoring!$E$13),Scoring!$E$13),Scoring!$E$13),Scoring!$E$13),Scoring!$E$13),Scoring!$E$13),Scoring!$E$13),Scoring!$E$13),Scoring!$E$13),Scoring!$E$13)</f>
        <v>0</v>
      </c>
      <c r="AB1169" s="78">
        <f>IF(IFERROR(SEARCH("H360",N1169),99)=99,IF(IFERROR(SEARCH("H360",O1169),99)=99,IF(IFERROR(SEARCH("H360",Q1169),99)=99,IF(IFERROR(SEARCH("H360",M1169),99)=99,IF(IFERROR(SEARCH("H360",R1169),99)=99,IF(IFERROR(SEARCH("H361",N1169),99)=99,IF(IFERROR(SEARCH("H361",O1169),99)=99,IF(IFERROR(SEARCH("H361",Q1169),99)=99,IF(IFERROR(SEARCH("H361",M1169),99)=99,IF(IFERROR(SEARCH("H361",R1169),99)=99,IF(IFERROR(SEARCH("reproduction",P1169),99)=99,IF(IFERROR(SEARCH("suspected reprotoxic",S1169),99)=99,IF(IFERROR(SEARCH("reprotoxic",S1169),99)=99,IF(IFERROR(SEARCH("reprotoxic",K1169),99)=99,0,Scoring!$E$18),Scoring!$E$18),Scoring!$E$19),Scoring!$E$17),Scoring!$E$16),Scoring!$E$16),Scoring!$E$16),Scoring!$E$16),Scoring!$E$16),Scoring!$E$16),Scoring!$E$16),Scoring!$E$16),Scoring!$E$16),Scoring!$E$16)</f>
        <v>0</v>
      </c>
      <c r="AC1169" s="78">
        <f>IF(IFERROR(SEARCH("57f",L1169),99)=99,IF(IFERROR(SEARCH("57(f)",P1169),99)=99,0,Scoring!$E$20),Scoring!$E$20)</f>
        <v>1</v>
      </c>
      <c r="AD1169" s="78">
        <f>IF(IFERROR(SEARCH("CAT1",T1169),99)=99,IF(IFERROR(SEARCH("CAT2",T1169),99)=99,IF(IFERROR(SEARCH("CAT3",T1169),99)=99,IF(IFERROR(SEARCH("concluded to be endocrine",K1169),99)=99,IF(IFERROR(SEARCH("categorised as endocrine",K1169),99)=99,IF(IFERROR(SEARCH("endocrine disrupting",P1169),99)=99,IF(IFERROR(SEARCH("endocrine disrupting",K1169),99)=99,IF(IFERROR(SEARCH("suspected endocrine",S1169),99)=99,IF(IFERROR(SEARCH("potential endocrine",S1169),99)=99,0,Scoring!$E$25),Scoring!$E$25),Scoring!$E$24),Scoring!$E$24),Scoring!$E$24),Scoring!$E$24),Scoring!$E$23),Scoring!$E$22),Scoring!$E$21)</f>
        <v>0</v>
      </c>
      <c r="AE1169" s="78">
        <f>IF(IFERROR(SEARCH("suspected sensitiser",S1169),99)=99,IF(IFERROR(SEARCH("sensitiser",S1169),99)=99,IF(IFERROR(SEARCH("other hazard based concern",S1169),99)=99,0,Scoring!$E$28),Scoring!$E$26),Scoring!$E$27)</f>
        <v>0</v>
      </c>
      <c r="AF1169" s="78">
        <f>IF(IFERROR(M1169,1)=1,IF(IFERROR(N1169,1)=1,IF(IFERROR(O1169,1)=1,IF(IFERROR(Q1169,1)=1,IF(IFERROR(R1169,1)=1,IF(IFERROR(T1169,1)=1,IF(IFERROR(K1169,1)=1,IF(IFERROR(P1169,1)=1,IF(IFERROR(S1169,1)=1,Scoring!$E$29,0),0),0),0),0),0),0),0),0)</f>
        <v>0</v>
      </c>
      <c r="AG1169" s="78">
        <f t="shared" si="81"/>
        <v>1</v>
      </c>
      <c r="AI1169" s="93"/>
      <c r="AJ1169" s="94"/>
      <c r="AK1169" s="76"/>
      <c r="AL1169" s="75"/>
      <c r="AN1169" s="79"/>
      <c r="AO1169" s="79"/>
      <c r="AP1169" s="79"/>
      <c r="AQ1169" s="79"/>
      <c r="AR1169" s="79"/>
      <c r="AS1169" s="78"/>
      <c r="AU1169" s="79">
        <f>IF(IFERROR(F1169,99)=99,IF(IFERROR(G1169,99)=99,IF(IFERROR(H1169,99)=99,IF(IFERROR(I1169,99)=99,IF(IFERROR(E1169,99)=99,IF(IFERROR(J1169,99)=99,0,Scoring!$B$7),Scoring!$B$3),Scoring!$B$2),Scoring!$B$6),Scoring!$B$5),Scoring!$B$4)</f>
        <v>1</v>
      </c>
      <c r="AV1169" s="78">
        <f t="shared" si="82"/>
        <v>1</v>
      </c>
      <c r="AW1169" s="78"/>
      <c r="AX1169" s="66"/>
      <c r="AY1169" s="78"/>
      <c r="AZ1169" s="76"/>
      <c r="BA1169" s="76"/>
      <c r="BB1169" s="76"/>
    </row>
    <row r="1170" spans="1:54" x14ac:dyDescent="0.25">
      <c r="A1170" s="77" t="s">
        <v>4611</v>
      </c>
      <c r="B1170" s="76" t="str">
        <f t="shared" si="83"/>
        <v>203-585-2</v>
      </c>
      <c r="C1170" s="77" t="s">
        <v>4610</v>
      </c>
      <c r="D1170" s="77" t="s">
        <v>308</v>
      </c>
      <c r="E1170" s="76" t="e">
        <f>IF(C1170="-",IF(A1170="-",VLOOKUP(D1170,'sin-list 180320_update'!$C$2:$C$835,1,FALSE),VLOOKUP(A1170,'sin-list 180320_update'!$A$2:$A$835,1,FALSE)),VLOOKUP(C1170,'sin-list 180320_update'!$B$2:$B$835,1,FALSE))</f>
        <v>#N/A</v>
      </c>
      <c r="F1170" s="76" t="e">
        <f>IF($C1170="-",IF($A1170="-",VLOOKUP($D1170,'REACH Bilaga XVII_update'!$A$5:$A$131,1,FALSE),VLOOKUP($A1170,'REACH Bilaga XVII_update'!$C$5:$C$131,1,FALSE)),VLOOKUP($C1170,'REACH Bilaga XVII_update'!$B$5:$B$131,1,FALSE))</f>
        <v>#N/A</v>
      </c>
      <c r="G1170" s="76" t="e">
        <f>IF($C1170="-",IF($A1170="-",VLOOKUP($D1170,' REACH Bilaga 59_update'!$A$5:$A$210,1,FALSE),VLOOKUP($A1170,' REACH Bilaga 59_update'!$D$5:$D$210,1,FALSE)),VLOOKUP($C1170,' REACH Bilaga 59_update'!$C$5:$C$210,1,FALSE))</f>
        <v>#N/A</v>
      </c>
      <c r="H1170" s="76" t="e">
        <f>IF($C1170="-",IF($A1170="-",VLOOKUP($D1170,'REACH Bilaga XIV_update'!$A$5:$A$110,1,FALSE),VLOOKUP($A1170,'REACH Bilaga XIV_update'!$D$5:$D$110,1,FALSE)),VLOOKUP($C1170,'REACH Bilaga XIV_update'!$C$5:$C$110,1,FALSE))</f>
        <v>#N/A</v>
      </c>
      <c r="I1170" s="76" t="str">
        <f>IF($C1170="-",IF($A1170="-",VLOOKUP($D1170,CoRAP_update!$A$5:$A$376,1,FALSE),VLOOKUP($A1170,CoRAP_update!$D$5:$D$376,1,FALSE)),VLOOKUP($C1170,CoRAP_update!$C$5:$C$376,1,FALSE))</f>
        <v>203-585-2</v>
      </c>
      <c r="J1170" s="76" t="e">
        <f>IF($C1170="-",IF($A1170="-",VLOOKUP($D1170,EDC_update!$C$2:$C$450,1,FALSE),VLOOKUP($A1170,EDC_update!$B$2:$B$450,1,FALSE)),VLOOKUP($C1170,EDC_update!$L$2:$L$450,1,FALSE))</f>
        <v>#N/A</v>
      </c>
      <c r="K1170" s="76" t="e">
        <f>IF($C1170="-",IF($A1170="-",IF(VLOOKUP($D1170,'sin-list 180320_update'!$C$2:$S$835,3,FALSE)="",NA(),VLOOKUP($D1170,'sin-list 180320_update'!$C$2:$S$835,3,FALSE)),IF(VLOOKUP($A1170,'sin-list 180320_update'!$A$2:$S$835,5,FALSE)="",NA(),VLOOKUP($A1170,'sin-list 180320_update'!$A$2:$S$835,5,FALSE))),IF(VLOOKUP($C1170,'sin-list 180320_update'!$B$2:$S$835,4,FALSE)="",NA(),VLOOKUP($C1170,'sin-list 180320_update'!$B$2:$S$835,4,FALSE)))</f>
        <v>#N/A</v>
      </c>
      <c r="L1170" s="76" t="e">
        <f>IF($C1170="-",IF($A1170="-",VLOOKUP($D1170,'sin-list 180320_update'!$C$2:$S$835,6,FALSE),VLOOKUP($A1170,'sin-list 180320_update'!$A$2:$S$835,8,FALSE)),VLOOKUP($C1170,'sin-list 180320_update'!$B$2:$S$835,7,FALSE))</f>
        <v>#N/A</v>
      </c>
      <c r="M1170" s="76" t="e">
        <f>IF($C1170="-",IF($A1170="-",IF(VLOOKUP($D1170,'sin-list 180320_update'!$C$2:$S$835,8,FALSE)="",NA(),VLOOKUP($D1170,'sin-list 180320_update'!$C$2:$S$835,8,FALSE)),IF(VLOOKUP($A1170,'sin-list 180320_update'!$A$2:$S$835,10,FALSE)="",NA(),VLOOKUP($A1170,'sin-list 180320_update'!$A$2:$S$835,10,FALSE))),IF(VLOOKUP($C1170,'sin-list 180320_update'!$B$2:$S$835,9,FALSE)="",NA(),VLOOKUP($C1170,'sin-list 180320_update'!$B$2:$S$835,9,FALSE)))</f>
        <v>#N/A</v>
      </c>
      <c r="N1170" s="76" t="e">
        <f>IF($C1170="-",IF($A1170="-",IF(VLOOKUP($D1170,'REACH Bilaga XVII_update'!$A$5:$E$131,4,FALSE)="",NA(),VLOOKUP($D1170,'REACH Bilaga XVII_update'!$A$5:$E$131,4,FALSE)),IF(VLOOKUP($A1170,'REACH Bilaga XVII_update'!$C$5:$D$131,2,FALSE)="",NA(),VLOOKUP($A1170,'REACH Bilaga XVII_update'!$C$5:$D$131,2,FALSE))),IF(VLOOKUP($C1170,'REACH Bilaga XVII_update'!$B$5:$D$131,3,FALSE)="",NA(),VLOOKUP($C1170,'REACH Bilaga XVII_update'!$B$5:$D$131,3,FALSE)))</f>
        <v>#N/A</v>
      </c>
      <c r="O1170" s="76" t="e">
        <f>IF($C1170="-",IF($A1170="-",IF(VLOOKUP($D1170,' REACH Bilaga 59_update'!$A$5:$E$210,5,FALSE)="",NA(),VLOOKUP($D1170,' REACH Bilaga 59_update'!$A$5:$E$210,5,FALSE)),IF(VLOOKUP($A1170,' REACH Bilaga 59_update'!$D$5:$E$210,2,FALSE)="",NA(),VLOOKUP($A1170,' REACH Bilaga 59_update'!$D$5:$E$210,2,FALSE))),IF(VLOOKUP($C1170,' REACH Bilaga 59_update'!$C$5:$E$210,3,FALSE)="",NA(),VLOOKUP($C1170,' REACH Bilaga 59_update'!$C$5:$E$210,3,FALSE)))</f>
        <v>#N/A</v>
      </c>
      <c r="P1170" s="76" t="e">
        <f>IF(C1170="-",IF(A1170="-",IFERROR(VLOOKUP($D1170,' REACH Bilaga 59_update'!$A$5:$F$210,MATCH(Sammanfattning!P$1,' REACH Bilaga 59_update'!$A$4:$F$4,0),FALSE),VLOOKUP($D1170,'REACH Bilaga XIV_update'!$A$4:$H$110,MATCH(Sammanfattning!P$1,'REACH Bilaga XIV_update'!$A$4:$H$4,0),FALSE)),IFERROR(VLOOKUP($A1170,' REACH Bilaga 59_update'!$D$5:$F$210,MATCH(Sammanfattning!P$1,' REACH Bilaga 59_update'!$D$4:$F$4,0),FALSE),VLOOKUP($A1170,'REACH Bilaga XIV_update'!$D$4:$H$110,MATCH(Sammanfattning!P$1,'REACH Bilaga XIV_update'!$D$4:$H$4,0),FALSE))),IFERROR(VLOOKUP($C1170,' REACH Bilaga 59_update'!$C$5:$F$210,MATCH(Sammanfattning!P$1,' REACH Bilaga 59_update'!$C$4:$F$4,0),FALSE),VLOOKUP($C1170,'REACH Bilaga XIV_update'!$C$4:$H$110,MATCH(Sammanfattning!P$1,'REACH Bilaga XIV_update'!$C$4:$H$4,0),FALSE)))</f>
        <v>#N/A</v>
      </c>
      <c r="Q1170" s="76" t="e">
        <f>IF($C1170="-",IF($A1170="-",IF(VLOOKUP($D1170,'REACH Bilaga XIV_update'!$A$5:$I$110,9,FALSE)="",NA(),VLOOKUP($D1170,'REACH Bilaga XIV_update'!$A$5:$I$110,9,FALSE)),IF(VLOOKUP($A1170,'REACH Bilaga XIV_update'!$D$5:$I$110,6,FALSE)="",NA(),VLOOKUP($A1170,'REACH Bilaga XIV_update'!$D$5:$I$110,6,FALSE))),IF(VLOOKUP($C1170,'REACH Bilaga XIV_update'!$C$5:$I$110,7,FALSE)="",NA(),VLOOKUP($C1170,'REACH Bilaga XIV_update'!$C$5:$I$110,7,FALSE)))</f>
        <v>#N/A</v>
      </c>
      <c r="R1170" s="76" t="str">
        <f>IF($C1170="-",IF($A1170="-",IF(VLOOKUP($D1170,CoRAP_update!$A$5:$O$376,15,FALSE)="",NA(),VLOOKUP($D1170,CoRAP_update!$A$5:$O$376,15,FALSE)),IF(VLOOKUP($A1170,CoRAP_update!$D$5:$O$376,12,FALSE)="",NA(),VLOOKUP($A1170,CoRAP_update!$D$5:$O$376,12,FALSE))),IF(VLOOKUP($C1170,CoRAP_update!$C$5:$O$376,13,FALSE)="",NA(),VLOOKUP($C1170,CoRAP_update!$C$5:$O$376,13,FALSE)))</f>
        <v>H302
H315
H319
H400</v>
      </c>
      <c r="S1170" s="144" t="str">
        <f>IF($C1170="-",IF($A1170="-",VLOOKUP($D1170,CoRAP_update!$A$5:$J$376,MATCH(Sammanfattning!S$1,CoRAP_update!$A$4:$J$4,0),FALSE),VLOOKUP($A1170,CoRAP_update!$D$5:$J$376,MATCH(Sammanfattning!S$1,CoRAP_update!$D$4:$J$4,0),FALSE)),VLOOKUP($C1170,CoRAP_update!$C$5:$J$376,MATCH(Sammanfattning!S$1,CoRAP_update!$C$4:$J$4,0),FALSE))</f>
        <v>Potential endocrine disruptor#Consumer use#High (aggregated) tonnage#Wide dispersive use</v>
      </c>
      <c r="T1170" s="76" t="str">
        <f>IF($A1170="-",VLOOKUP($D1170,EDC_update!$C$2:$F$450,4,FALSE),VLOOKUP($A1170,EDC_update!$B$2:$F$450,5,FALSE))</f>
        <v>CAT1</v>
      </c>
      <c r="V1170" s="78">
        <f>IF(IFERROR(SEARCH("PBT",P1170),99)=99,IF(IFERROR(SEARCH("suspected PBT",S1170),99)=99,IF(IFERROR(SEARCH("concluded to be PBT",K1170),99)=99,IF(IFERROR(SEARCH("PBT",S1170),99)=99,IF(IFERROR(SEARCH("PBT cand",L1170),99)=99,IF(IFERROR(SEARCH("PBT",L1170),99)=99,IF(IFERROR(SEARCH("persistent, bioackumulative and toxic properties",K1170),99)=99,0,Scoring!$E$3),Scoring!$E$3),Scoring!$E$7),Scoring!$E$3),Scoring!$E$5),Scoring!$E$6),Scoring!$E$3)</f>
        <v>0</v>
      </c>
      <c r="W1170" s="78">
        <f>IF(IFERROR(SEARCH("vPvB",P1170),99)=99,IF(IFERROR(SEARCH("suspected pbt/vPvB",S1170),99)=99,IF(IFERROR(SEARCH("vPvB",S1170),99)=99,IF(IFERROR(SEARCH("concluded to be a vPvB",S1170),99)=99,IF(IFERROR(SEARCH("identified as vPvB",K1170),99)=99,IF(IFERROR(SEARCH("concluded to be a vPvB",K1170),99)=99,IF(IFERROR(SEARCH("concluded to be both pbt and vPvB",S1170),99)=99,IF(IFERROR(SEARCH("concluded to be both pbt and vPvB",K1170),99)=99,0,Scoring!$E$5),Scoring!$E$5),Scoring!$E$5),Scoring!$E$5),Scoring!$E$5),Scoring!$E$4),Scoring!$E$6),Scoring!$E$4)</f>
        <v>0</v>
      </c>
      <c r="X1170" s="78">
        <f>IF(IFERROR(SEARCH("H410",N1170),99)=99,IF(IFERROR(SEARCH("H410",O1170),99)=99,IF(IFERROR(SEARCH("H410",Q1170),99)=99,IF(IFERROR(SEARCH("H410",M1170),99)=99,IF(IFERROR(SEARCH("H410",R1170),99)=99,IF(IFERROR(SEARCH("H411",N1170),99)=99,IF(IFERROR(SEARCH("H411",O1170),99)=99,IF(IFERROR(SEARCH("H411",Q1170),99)=99,IF(IFERROR(SEARCH("H411",M1170),99)=99,IF(IFERROR(SEARCH("H411",R1170),99)=99,IF(IFERROR(SEARCH("H413",N1170),99)=99,IF(IFERROR(SEARCH("H413",O1170),99)=99,IF(IFERROR(SEARCH("H413",Q1170),99)=99,IF(IFERROR(SEARCH("H413",M1170),99)=99,IF(IFERROR(SEARCH("H413",R1170),99)=99,IF(IFERROR(SEARCH("H412",N1170),99)=99,IF(IFERROR(SEARCH("H412",O1170),99)=99,IF(IFERROR(SEARCH("H412",Q1170),99)=99,IF(IFERROR(SEARCH("H412",M1170),99)=99,IF(IFERROR(SEARCH("H412",R1170),99)=99,0,Scoring!$E$2),Scoring!$E$2),Scoring!$E$2),Scoring!$E$2),Scoring!$E$2),Scoring!$E$2),Scoring!$E$2),Scoring!$E$2),Scoring!$E$2),Scoring!$E$2),Scoring!$E$2),Scoring!$E$2),Scoring!$E$2),Scoring!$E$2),Scoring!$E$2),Scoring!$E$2),Scoring!$E$2),Scoring!$E$2),Scoring!$E$2),Scoring!$E$2)</f>
        <v>0</v>
      </c>
      <c r="Y1170" s="78">
        <f>IF(IFERROR(SEARCH("CMR",K1170),99)=99,IF(IFERROR(SEARCH("Suspected CMR",S1170),99)=99,IF(IFERROR(SEARCH("CMR",S1170),99)=99,0,Scoring!$E$8),Scoring!$E$9),Scoring!$E$8)</f>
        <v>0</v>
      </c>
      <c r="Z1170" s="78">
        <f>IF(IFERROR(SEARCH("H350",N1170),99)=99,IF(IFERROR(SEARCH("H350",O1170),99)=99,IF(IFERROR(SEARCH("H350",Q1170),99)=99,IF(IFERROR(SEARCH("H350",M1170),99)=99,IF(IFERROR(SEARCH("H350",R1170),99)=99,IF(IFERROR(SEARCH("H351",N1170),99)=99,IF(IFERROR(SEARCH("H351",O1170),99)=99,IF(IFERROR(SEARCH("H351",Q1170),99)=99,IF(IFERROR(SEARCH("H351",M1170),99)=99,IF(IFERROR(SEARCH("H351",R1170),99)=99,IF(IFERROR(SEARCH("carcinogenic",P1170),99)=99,IF(IFERROR(SEARCH("suspected carcinogenic",S1170),99)=99,0,Scoring!$E$12),Scoring!$E$11),Scoring!$E$10),Scoring!$E$10),Scoring!$E$10),Scoring!$E$10),Scoring!$E$10),Scoring!$E$10),Scoring!$E$10),Scoring!$E$10),Scoring!$E$10),Scoring!$E$10)</f>
        <v>0</v>
      </c>
      <c r="AA1170" s="78">
        <f>IF(IFERROR(SEARCH("H340",N1170),99)=99,IF(IFERROR(SEARCH("H340",O1170),99)=99,IF(IFERROR(SEARCH("H340",Q1170),99)=99,IF(IFERROR(SEARCH("H340",M1170),99)=99,IF(IFERROR(SEARCH("H340",R1170),99)=99,IF(IFERROR(SEARCH("H341",N1170),99)=99,IF(IFERROR(SEARCH("H341",O1170),99)=99,IF(IFERROR(SEARCH("H341",Q1170),99)=99,IF(IFERROR(SEARCH("H341",M1170),99)=99,IF(IFERROR(SEARCH("H341",R1170),99)=99,IF(IFERROR(SEARCH("mutagenic",P1170),99)=99,IF(IFERROR(SEARCH("suspected mutagenic",S1170),99)=99,0,Scoring!$E$15),Scoring!$E$14),Scoring!$E$13),Scoring!$E$13),Scoring!$E$13),Scoring!$E$13),Scoring!$E$13),Scoring!$E$13),Scoring!$E$13),Scoring!$E$13),Scoring!$E$13),Scoring!$E$13)</f>
        <v>0</v>
      </c>
      <c r="AB1170" s="78">
        <f>IF(IFERROR(SEARCH("H360",N1170),99)=99,IF(IFERROR(SEARCH("H360",O1170),99)=99,IF(IFERROR(SEARCH("H360",Q1170),99)=99,IF(IFERROR(SEARCH("H360",M1170),99)=99,IF(IFERROR(SEARCH("H360",R1170),99)=99,IF(IFERROR(SEARCH("H361",N1170),99)=99,IF(IFERROR(SEARCH("H361",O1170),99)=99,IF(IFERROR(SEARCH("H361",Q1170),99)=99,IF(IFERROR(SEARCH("H361",M1170),99)=99,IF(IFERROR(SEARCH("H361",R1170),99)=99,IF(IFERROR(SEARCH("reproduction",P1170),99)=99,IF(IFERROR(SEARCH("suspected reprotoxic",S1170),99)=99,IF(IFERROR(SEARCH("reprotoxic",S1170),99)=99,IF(IFERROR(SEARCH("reprotoxic",K1170),99)=99,0,Scoring!$E$18),Scoring!$E$18),Scoring!$E$19),Scoring!$E$17),Scoring!$E$16),Scoring!$E$16),Scoring!$E$16),Scoring!$E$16),Scoring!$E$16),Scoring!$E$16),Scoring!$E$16),Scoring!$E$16),Scoring!$E$16),Scoring!$E$16)</f>
        <v>0</v>
      </c>
      <c r="AC1170" s="78">
        <f>IF(IFERROR(SEARCH("57f",L1170),99)=99,IF(IFERROR(SEARCH("57(f)",P1170),99)=99,0,Scoring!$E$20),Scoring!$E$20)</f>
        <v>0</v>
      </c>
      <c r="AD1170" s="78">
        <f>IF(IFERROR(SEARCH("CAT1",T1170),99)=99,IF(IFERROR(SEARCH("CAT2",T1170),99)=99,IF(IFERROR(SEARCH("CAT3",T1170),99)=99,IF(IFERROR(SEARCH("concluded to be endocrine",K1170),99)=99,IF(IFERROR(SEARCH("categorised as endocrine",K1170),99)=99,IF(IFERROR(SEARCH("endocrine disrupting",P1170),99)=99,IF(IFERROR(SEARCH("endocrine disrupting",K1170),99)=99,IF(IFERROR(SEARCH("suspected endocrine",S1170),99)=99,IF(IFERROR(SEARCH("potential endocrine",S1170),99)=99,0,Scoring!$E$25),Scoring!$E$25),Scoring!$E$24),Scoring!$E$24),Scoring!$E$24),Scoring!$E$24),Scoring!$E$23),Scoring!$E$22),Scoring!$E$21)</f>
        <v>1</v>
      </c>
      <c r="AE1170" s="78">
        <f>IF(IFERROR(SEARCH("suspected sensitiser",S1170),99)=99,IF(IFERROR(SEARCH("sensitiser",S1170),99)=99,IF(IFERROR(SEARCH("other hazard based concern",S1170),99)=99,0,Scoring!$E$28),Scoring!$E$26),Scoring!$E$27)</f>
        <v>0</v>
      </c>
      <c r="AF1170" s="78">
        <f>IF(IFERROR(M1170,1)=1,IF(IFERROR(N1170,1)=1,IF(IFERROR(O1170,1)=1,IF(IFERROR(Q1170,1)=1,IF(IFERROR(R1170,1)=1,IF(IFERROR(T1170,1)=1,IF(IFERROR(K1170,1)=1,IF(IFERROR(P1170,1)=1,IF(IFERROR(S1170,1)=1,Scoring!$E$29,0),0),0),0),0),0),0),0),0)</f>
        <v>0</v>
      </c>
      <c r="AG1170" s="78">
        <f t="shared" si="81"/>
        <v>1</v>
      </c>
      <c r="AI1170" s="93"/>
      <c r="AJ1170" s="94"/>
      <c r="AK1170" s="76"/>
      <c r="AL1170" s="75"/>
      <c r="AN1170" s="79"/>
      <c r="AO1170" s="79"/>
      <c r="AP1170" s="79"/>
      <c r="AQ1170" s="79"/>
      <c r="AR1170" s="79"/>
      <c r="AS1170" s="78"/>
      <c r="AU1170" s="79">
        <f>IF(IFERROR(F1170,99)=99,IF(IFERROR(G1170,99)=99,IF(IFERROR(H1170,99)=99,IF(IFERROR(I1170,99)=99,IF(IFERROR(E1170,99)=99,IF(IFERROR(J1170,99)=99,0,Scoring!$B$7),Scoring!$B$3),Scoring!$B$2),Scoring!$B$6),Scoring!$B$5),Scoring!$B$4)</f>
        <v>0.5</v>
      </c>
      <c r="AV1170" s="78">
        <f t="shared" si="82"/>
        <v>0.5</v>
      </c>
      <c r="AW1170" s="78"/>
      <c r="AX1170" s="66"/>
      <c r="AY1170" s="78"/>
      <c r="AZ1170" s="76"/>
      <c r="BA1170" s="76"/>
      <c r="BB1170" s="76"/>
    </row>
    <row r="1171" spans="1:54" x14ac:dyDescent="0.25">
      <c r="A1171" s="77" t="s">
        <v>4630</v>
      </c>
      <c r="B1171" s="76" t="str">
        <f t="shared" si="83"/>
        <v>203-629-0</v>
      </c>
      <c r="C1171" s="77" t="s">
        <v>4629</v>
      </c>
      <c r="D1171" s="77" t="s">
        <v>4628</v>
      </c>
      <c r="E1171" s="76" t="e">
        <f>IF(C1171="-",IF(A1171="-",VLOOKUP(D1171,'sin-list 180320_update'!$C$2:$C$835,1,FALSE),VLOOKUP(A1171,'sin-list 180320_update'!$A$2:$A$835,1,FALSE)),VLOOKUP(C1171,'sin-list 180320_update'!$B$2:$B$835,1,FALSE))</f>
        <v>#N/A</v>
      </c>
      <c r="F1171" s="76" t="e">
        <f>IF($C1171="-",IF($A1171="-",VLOOKUP($D1171,'REACH Bilaga XVII_update'!$A$5:$A$131,1,FALSE),VLOOKUP($A1171,'REACH Bilaga XVII_update'!$C$5:$C$131,1,FALSE)),VLOOKUP($C1171,'REACH Bilaga XVII_update'!$B$5:$B$131,1,FALSE))</f>
        <v>#N/A</v>
      </c>
      <c r="G1171" s="76" t="e">
        <f>IF($C1171="-",IF($A1171="-",VLOOKUP($D1171,' REACH Bilaga 59_update'!$A$5:$A$210,1,FALSE),VLOOKUP($A1171,' REACH Bilaga 59_update'!$D$5:$D$210,1,FALSE)),VLOOKUP($C1171,' REACH Bilaga 59_update'!$C$5:$C$210,1,FALSE))</f>
        <v>#N/A</v>
      </c>
      <c r="H1171" s="76" t="e">
        <f>IF($C1171="-",IF($A1171="-",VLOOKUP($D1171,'REACH Bilaga XIV_update'!$A$5:$A$110,1,FALSE),VLOOKUP($A1171,'REACH Bilaga XIV_update'!$D$5:$D$110,1,FALSE)),VLOOKUP($C1171,'REACH Bilaga XIV_update'!$C$5:$C$110,1,FALSE))</f>
        <v>#N/A</v>
      </c>
      <c r="I1171" s="76" t="str">
        <f>IF($C1171="-",IF($A1171="-",VLOOKUP($D1171,CoRAP_update!$A$5:$A$376,1,FALSE),VLOOKUP($A1171,CoRAP_update!$D$5:$D$376,1,FALSE)),VLOOKUP($C1171,CoRAP_update!$C$5:$C$376,1,FALSE))</f>
        <v>203-629-0</v>
      </c>
      <c r="J1171" s="76" t="e">
        <f>IF($C1171="-",IF($A1171="-",VLOOKUP($D1171,EDC_update!$C$2:$C$450,1,FALSE),VLOOKUP($A1171,EDC_update!$B$2:$B$450,1,FALSE)),VLOOKUP($C1171,EDC_update!$L$2:$L$450,1,FALSE))</f>
        <v>#N/A</v>
      </c>
      <c r="K1171" s="76" t="e">
        <f>IF($C1171="-",IF($A1171="-",IF(VLOOKUP($D1171,'sin-list 180320_update'!$C$2:$S$835,3,FALSE)="",NA(),VLOOKUP($D1171,'sin-list 180320_update'!$C$2:$S$835,3,FALSE)),IF(VLOOKUP($A1171,'sin-list 180320_update'!$A$2:$S$835,5,FALSE)="",NA(),VLOOKUP($A1171,'sin-list 180320_update'!$A$2:$S$835,5,FALSE))),IF(VLOOKUP($C1171,'sin-list 180320_update'!$B$2:$S$835,4,FALSE)="",NA(),VLOOKUP($C1171,'sin-list 180320_update'!$B$2:$S$835,4,FALSE)))</f>
        <v>#N/A</v>
      </c>
      <c r="L1171" s="76" t="e">
        <f>IF($C1171="-",IF($A1171="-",VLOOKUP($D1171,'sin-list 180320_update'!$C$2:$S$835,6,FALSE),VLOOKUP($A1171,'sin-list 180320_update'!$A$2:$S$835,8,FALSE)),VLOOKUP($C1171,'sin-list 180320_update'!$B$2:$S$835,7,FALSE))</f>
        <v>#N/A</v>
      </c>
      <c r="M1171" s="76" t="e">
        <f>IF($C1171="-",IF($A1171="-",IF(VLOOKUP($D1171,'sin-list 180320_update'!$C$2:$S$835,8,FALSE)="",NA(),VLOOKUP($D1171,'sin-list 180320_update'!$C$2:$S$835,8,FALSE)),IF(VLOOKUP($A1171,'sin-list 180320_update'!$A$2:$S$835,10,FALSE)="",NA(),VLOOKUP($A1171,'sin-list 180320_update'!$A$2:$S$835,10,FALSE))),IF(VLOOKUP($C1171,'sin-list 180320_update'!$B$2:$S$835,9,FALSE)="",NA(),VLOOKUP($C1171,'sin-list 180320_update'!$B$2:$S$835,9,FALSE)))</f>
        <v>#N/A</v>
      </c>
      <c r="N1171" s="76" t="e">
        <f>IF($C1171="-",IF($A1171="-",IF(VLOOKUP($D1171,'REACH Bilaga XVII_update'!$A$5:$E$131,4,FALSE)="",NA(),VLOOKUP($D1171,'REACH Bilaga XVII_update'!$A$5:$E$131,4,FALSE)),IF(VLOOKUP($A1171,'REACH Bilaga XVII_update'!$C$5:$D$131,2,FALSE)="",NA(),VLOOKUP($A1171,'REACH Bilaga XVII_update'!$C$5:$D$131,2,FALSE))),IF(VLOOKUP($C1171,'REACH Bilaga XVII_update'!$B$5:$D$131,3,FALSE)="",NA(),VLOOKUP($C1171,'REACH Bilaga XVII_update'!$B$5:$D$131,3,FALSE)))</f>
        <v>#N/A</v>
      </c>
      <c r="O1171" s="76" t="e">
        <f>IF($C1171="-",IF($A1171="-",IF(VLOOKUP($D1171,' REACH Bilaga 59_update'!$A$5:$E$210,5,FALSE)="",NA(),VLOOKUP($D1171,' REACH Bilaga 59_update'!$A$5:$E$210,5,FALSE)),IF(VLOOKUP($A1171,' REACH Bilaga 59_update'!$D$5:$E$210,2,FALSE)="",NA(),VLOOKUP($A1171,' REACH Bilaga 59_update'!$D$5:$E$210,2,FALSE))),IF(VLOOKUP($C1171,' REACH Bilaga 59_update'!$C$5:$E$210,3,FALSE)="",NA(),VLOOKUP($C1171,' REACH Bilaga 59_update'!$C$5:$E$210,3,FALSE)))</f>
        <v>#N/A</v>
      </c>
      <c r="P1171" s="76" t="e">
        <f>IF(C1171="-",IF(A1171="-",IFERROR(VLOOKUP($D1171,' REACH Bilaga 59_update'!$A$5:$F$210,MATCH(Sammanfattning!P$1,' REACH Bilaga 59_update'!$A$4:$F$4,0),FALSE),VLOOKUP($D1171,'REACH Bilaga XIV_update'!$A$4:$H$110,MATCH(Sammanfattning!P$1,'REACH Bilaga XIV_update'!$A$4:$H$4,0),FALSE)),IFERROR(VLOOKUP($A1171,' REACH Bilaga 59_update'!$D$5:$F$210,MATCH(Sammanfattning!P$1,' REACH Bilaga 59_update'!$D$4:$F$4,0),FALSE),VLOOKUP($A1171,'REACH Bilaga XIV_update'!$D$4:$H$110,MATCH(Sammanfattning!P$1,'REACH Bilaga XIV_update'!$D$4:$H$4,0),FALSE))),IFERROR(VLOOKUP($C1171,' REACH Bilaga 59_update'!$C$5:$F$210,MATCH(Sammanfattning!P$1,' REACH Bilaga 59_update'!$C$4:$F$4,0),FALSE),VLOOKUP($C1171,'REACH Bilaga XIV_update'!$C$4:$H$110,MATCH(Sammanfattning!P$1,'REACH Bilaga XIV_update'!$C$4:$H$4,0),FALSE)))</f>
        <v>#N/A</v>
      </c>
      <c r="Q1171" s="76" t="e">
        <f>IF($C1171="-",IF($A1171="-",IF(VLOOKUP($D1171,'REACH Bilaga XIV_update'!$A$5:$I$110,9,FALSE)="",NA(),VLOOKUP($D1171,'REACH Bilaga XIV_update'!$A$5:$I$110,9,FALSE)),IF(VLOOKUP($A1171,'REACH Bilaga XIV_update'!$D$5:$I$110,6,FALSE)="",NA(),VLOOKUP($A1171,'REACH Bilaga XIV_update'!$D$5:$I$110,6,FALSE))),IF(VLOOKUP($C1171,'REACH Bilaga XIV_update'!$C$5:$I$110,7,FALSE)="",NA(),VLOOKUP($C1171,'REACH Bilaga XIV_update'!$C$5:$I$110,7,FALSE)))</f>
        <v>#N/A</v>
      </c>
      <c r="R1171" s="76" t="str">
        <f>IF($C1171="-",IF($A1171="-",IF(VLOOKUP($D1171,CoRAP_update!$A$5:$O$376,15,FALSE)="",NA(),VLOOKUP($D1171,CoRAP_update!$A$5:$O$376,15,FALSE)),IF(VLOOKUP($A1171,CoRAP_update!$D$5:$O$376,12,FALSE)="",NA(),VLOOKUP($A1171,CoRAP_update!$D$5:$O$376,12,FALSE))),IF(VLOOKUP($C1171,CoRAP_update!$C$5:$O$376,13,FALSE)="",NA(),VLOOKUP($C1171,CoRAP_update!$C$5:$O$376,13,FALSE)))</f>
        <v>H226
H361f ***
H312
H302
H314</v>
      </c>
      <c r="S1171" s="144" t="str">
        <f>IF($C1171="-",IF($A1171="-",VLOOKUP($D1171,CoRAP_update!$A$5:$J$376,MATCH(Sammanfattning!S$1,CoRAP_update!$A$4:$J$4,0),FALSE),VLOOKUP($A1171,CoRAP_update!$D$5:$J$376,MATCH(Sammanfattning!S$1,CoRAP_update!$D$4:$J$4,0),FALSE)),VLOOKUP($C1171,CoRAP_update!$C$5:$J$376,MATCH(Sammanfattning!S$1,CoRAP_update!$C$4:$J$4,0),FALSE))</f>
        <v>Reprotoxic#Exposure of environment#High (aggregated) tonnage</v>
      </c>
      <c r="T1171" s="76" t="e">
        <f>IF($A1171="-",VLOOKUP($D1171,EDC_update!$C$2:$F$450,4,FALSE),VLOOKUP($A1171,EDC_update!$B$2:$F$450,5,FALSE))</f>
        <v>#N/A</v>
      </c>
      <c r="V1171" s="78">
        <f>IF(IFERROR(SEARCH("PBT",P1171),99)=99,IF(IFERROR(SEARCH("suspected PBT",S1171),99)=99,IF(IFERROR(SEARCH("concluded to be PBT",K1171),99)=99,IF(IFERROR(SEARCH("PBT",S1171),99)=99,IF(IFERROR(SEARCH("PBT cand",L1171),99)=99,IF(IFERROR(SEARCH("PBT",L1171),99)=99,IF(IFERROR(SEARCH("persistent, bioackumulative and toxic properties",K1171),99)=99,0,Scoring!$E$3),Scoring!$E$3),Scoring!$E$7),Scoring!$E$3),Scoring!$E$5),Scoring!$E$6),Scoring!$E$3)</f>
        <v>0</v>
      </c>
      <c r="W1171" s="78">
        <f>IF(IFERROR(SEARCH("vPvB",P1171),99)=99,IF(IFERROR(SEARCH("suspected pbt/vPvB",S1171),99)=99,IF(IFERROR(SEARCH("vPvB",S1171),99)=99,IF(IFERROR(SEARCH("concluded to be a vPvB",S1171),99)=99,IF(IFERROR(SEARCH("identified as vPvB",K1171),99)=99,IF(IFERROR(SEARCH("concluded to be a vPvB",K1171),99)=99,IF(IFERROR(SEARCH("concluded to be both pbt and vPvB",S1171),99)=99,IF(IFERROR(SEARCH("concluded to be both pbt and vPvB",K1171),99)=99,0,Scoring!$E$5),Scoring!$E$5),Scoring!$E$5),Scoring!$E$5),Scoring!$E$5),Scoring!$E$4),Scoring!$E$6),Scoring!$E$4)</f>
        <v>0</v>
      </c>
      <c r="X1171" s="78">
        <f>IF(IFERROR(SEARCH("H410",N1171),99)=99,IF(IFERROR(SEARCH("H410",O1171),99)=99,IF(IFERROR(SEARCH("H410",Q1171),99)=99,IF(IFERROR(SEARCH("H410",M1171),99)=99,IF(IFERROR(SEARCH("H410",R1171),99)=99,IF(IFERROR(SEARCH("H411",N1171),99)=99,IF(IFERROR(SEARCH("H411",O1171),99)=99,IF(IFERROR(SEARCH("H411",Q1171),99)=99,IF(IFERROR(SEARCH("H411",M1171),99)=99,IF(IFERROR(SEARCH("H411",R1171),99)=99,IF(IFERROR(SEARCH("H413",N1171),99)=99,IF(IFERROR(SEARCH("H413",O1171),99)=99,IF(IFERROR(SEARCH("H413",Q1171),99)=99,IF(IFERROR(SEARCH("H413",M1171),99)=99,IF(IFERROR(SEARCH("H413",R1171),99)=99,IF(IFERROR(SEARCH("H412",N1171),99)=99,IF(IFERROR(SEARCH("H412",O1171),99)=99,IF(IFERROR(SEARCH("H412",Q1171),99)=99,IF(IFERROR(SEARCH("H412",M1171),99)=99,IF(IFERROR(SEARCH("H412",R1171),99)=99,0,Scoring!$E$2),Scoring!$E$2),Scoring!$E$2),Scoring!$E$2),Scoring!$E$2),Scoring!$E$2),Scoring!$E$2),Scoring!$E$2),Scoring!$E$2),Scoring!$E$2),Scoring!$E$2),Scoring!$E$2),Scoring!$E$2),Scoring!$E$2),Scoring!$E$2),Scoring!$E$2),Scoring!$E$2),Scoring!$E$2),Scoring!$E$2),Scoring!$E$2)</f>
        <v>0</v>
      </c>
      <c r="Y1171" s="78">
        <f>IF(IFERROR(SEARCH("CMR",K1171),99)=99,IF(IFERROR(SEARCH("Suspected CMR",S1171),99)=99,IF(IFERROR(SEARCH("CMR",S1171),99)=99,0,Scoring!$E$8),Scoring!$E$9),Scoring!$E$8)</f>
        <v>0</v>
      </c>
      <c r="Z1171" s="78">
        <f>IF(IFERROR(SEARCH("H350",N1171),99)=99,IF(IFERROR(SEARCH("H350",O1171),99)=99,IF(IFERROR(SEARCH("H350",Q1171),99)=99,IF(IFERROR(SEARCH("H350",M1171),99)=99,IF(IFERROR(SEARCH("H350",R1171),99)=99,IF(IFERROR(SEARCH("H351",N1171),99)=99,IF(IFERROR(SEARCH("H351",O1171),99)=99,IF(IFERROR(SEARCH("H351",Q1171),99)=99,IF(IFERROR(SEARCH("H351",M1171),99)=99,IF(IFERROR(SEARCH("H351",R1171),99)=99,IF(IFERROR(SEARCH("carcinogenic",P1171),99)=99,IF(IFERROR(SEARCH("suspected carcinogenic",S1171),99)=99,0,Scoring!$E$12),Scoring!$E$11),Scoring!$E$10),Scoring!$E$10),Scoring!$E$10),Scoring!$E$10),Scoring!$E$10),Scoring!$E$10),Scoring!$E$10),Scoring!$E$10),Scoring!$E$10),Scoring!$E$10)</f>
        <v>0</v>
      </c>
      <c r="AA1171" s="78">
        <f>IF(IFERROR(SEARCH("H340",N1171),99)=99,IF(IFERROR(SEARCH("H340",O1171),99)=99,IF(IFERROR(SEARCH("H340",Q1171),99)=99,IF(IFERROR(SEARCH("H340",M1171),99)=99,IF(IFERROR(SEARCH("H340",R1171),99)=99,IF(IFERROR(SEARCH("H341",N1171),99)=99,IF(IFERROR(SEARCH("H341",O1171),99)=99,IF(IFERROR(SEARCH("H341",Q1171),99)=99,IF(IFERROR(SEARCH("H341",M1171),99)=99,IF(IFERROR(SEARCH("H341",R1171),99)=99,IF(IFERROR(SEARCH("mutagenic",P1171),99)=99,IF(IFERROR(SEARCH("suspected mutagenic",S1171),99)=99,0,Scoring!$E$15),Scoring!$E$14),Scoring!$E$13),Scoring!$E$13),Scoring!$E$13),Scoring!$E$13),Scoring!$E$13),Scoring!$E$13),Scoring!$E$13),Scoring!$E$13),Scoring!$E$13),Scoring!$E$13)</f>
        <v>0</v>
      </c>
      <c r="AB1171" s="78">
        <f>IF(IFERROR(SEARCH("H360",N1171),99)=99,IF(IFERROR(SEARCH("H360",O1171),99)=99,IF(IFERROR(SEARCH("H360",Q1171),99)=99,IF(IFERROR(SEARCH("H360",M1171),99)=99,IF(IFERROR(SEARCH("H360",R1171),99)=99,IF(IFERROR(SEARCH("H361",N1171),99)=99,IF(IFERROR(SEARCH("H361",O1171),99)=99,IF(IFERROR(SEARCH("H361",Q1171),99)=99,IF(IFERROR(SEARCH("H361",M1171),99)=99,IF(IFERROR(SEARCH("H361",R1171),99)=99,IF(IFERROR(SEARCH("reproduction",P1171),99)=99,IF(IFERROR(SEARCH("suspected reprotoxic",S1171),99)=99,IF(IFERROR(SEARCH("reprotoxic",S1171),99)=99,IF(IFERROR(SEARCH("reprotoxic",K1171),99)=99,0,Scoring!$E$18),Scoring!$E$18),Scoring!$E$19),Scoring!$E$17),Scoring!$E$16),Scoring!$E$16),Scoring!$E$16),Scoring!$E$16),Scoring!$E$16),Scoring!$E$16),Scoring!$E$16),Scoring!$E$16),Scoring!$E$16),Scoring!$E$16)</f>
        <v>1</v>
      </c>
      <c r="AC1171" s="78">
        <f>IF(IFERROR(SEARCH("57f",L1171),99)=99,IF(IFERROR(SEARCH("57(f)",P1171),99)=99,0,Scoring!$E$20),Scoring!$E$20)</f>
        <v>0</v>
      </c>
      <c r="AD1171" s="78">
        <f>IF(IFERROR(SEARCH("CAT1",T1171),99)=99,IF(IFERROR(SEARCH("CAT2",T1171),99)=99,IF(IFERROR(SEARCH("CAT3",T1171),99)=99,IF(IFERROR(SEARCH("concluded to be endocrine",K1171),99)=99,IF(IFERROR(SEARCH("categorised as endocrine",K1171),99)=99,IF(IFERROR(SEARCH("endocrine disrupting",P1171),99)=99,IF(IFERROR(SEARCH("endocrine disrupting",K1171),99)=99,IF(IFERROR(SEARCH("suspected endocrine",S1171),99)=99,IF(IFERROR(SEARCH("potential endocrine",S1171),99)=99,0,Scoring!$E$25),Scoring!$E$25),Scoring!$E$24),Scoring!$E$24),Scoring!$E$24),Scoring!$E$24),Scoring!$E$23),Scoring!$E$22),Scoring!$E$21)</f>
        <v>0</v>
      </c>
      <c r="AE1171" s="78">
        <f>IF(IFERROR(SEARCH("suspected sensitiser",S1171),99)=99,IF(IFERROR(SEARCH("sensitiser",S1171),99)=99,IF(IFERROR(SEARCH("other hazard based concern",S1171),99)=99,0,Scoring!$E$28),Scoring!$E$26),Scoring!$E$27)</f>
        <v>0</v>
      </c>
      <c r="AF1171" s="78">
        <f>IF(IFERROR(M1171,1)=1,IF(IFERROR(N1171,1)=1,IF(IFERROR(O1171,1)=1,IF(IFERROR(Q1171,1)=1,IF(IFERROR(R1171,1)=1,IF(IFERROR(T1171,1)=1,IF(IFERROR(K1171,1)=1,IF(IFERROR(P1171,1)=1,IF(IFERROR(S1171,1)=1,Scoring!$E$29,0),0),0),0),0),0),0),0),0)</f>
        <v>0</v>
      </c>
      <c r="AG1171" s="78">
        <f t="shared" si="81"/>
        <v>1</v>
      </c>
      <c r="AI1171" s="93"/>
      <c r="AJ1171" s="94"/>
      <c r="AK1171" s="76"/>
      <c r="AL1171" s="75"/>
      <c r="AN1171" s="79"/>
      <c r="AO1171" s="79"/>
      <c r="AP1171" s="79"/>
      <c r="AQ1171" s="79"/>
      <c r="AR1171" s="79"/>
      <c r="AS1171" s="78"/>
      <c r="AU1171" s="79">
        <f>IF(IFERROR(F1171,99)=99,IF(IFERROR(G1171,99)=99,IF(IFERROR(H1171,99)=99,IF(IFERROR(I1171,99)=99,IF(IFERROR(E1171,99)=99,IF(IFERROR(J1171,99)=99,0,Scoring!$B$7),Scoring!$B$3),Scoring!$B$2),Scoring!$B$6),Scoring!$B$5),Scoring!$B$4)</f>
        <v>0.5</v>
      </c>
      <c r="AV1171" s="78">
        <f t="shared" si="82"/>
        <v>0.5</v>
      </c>
      <c r="AW1171" s="78"/>
      <c r="AX1171" s="66"/>
      <c r="AY1171" s="78"/>
      <c r="AZ1171" s="76"/>
      <c r="BA1171" s="76"/>
      <c r="BB1171" s="76"/>
    </row>
    <row r="1172" spans="1:54" x14ac:dyDescent="0.25">
      <c r="A1172" s="77" t="s">
        <v>3374</v>
      </c>
      <c r="B1172" s="76" t="str">
        <f t="shared" si="83"/>
        <v>203-806-2</v>
      </c>
      <c r="C1172" s="77" t="s">
        <v>3425</v>
      </c>
      <c r="D1172" s="77" t="s">
        <v>3282</v>
      </c>
      <c r="E1172" s="76" t="e">
        <f>IF(C1172="-",IF(A1172="-",VLOOKUP(D1172,'sin-list 180320_update'!$C$2:$C$835,1,FALSE),VLOOKUP(A1172,'sin-list 180320_update'!$A$2:$A$835,1,FALSE)),VLOOKUP(C1172,'sin-list 180320_update'!$B$2:$B$835,1,FALSE))</f>
        <v>#N/A</v>
      </c>
      <c r="F1172" s="76" t="str">
        <f>IF($C1172="-",IF($A1172="-",VLOOKUP($D1172,'REACH Bilaga XVII_update'!$A$5:$A$131,1,FALSE),VLOOKUP($A1172,'REACH Bilaga XVII_update'!$C$5:$C$131,1,FALSE)),VLOOKUP($C1172,'REACH Bilaga XVII_update'!$B$5:$B$131,1,FALSE))</f>
        <v>203-806-2</v>
      </c>
      <c r="G1172" s="76" t="e">
        <f>IF($C1172="-",IF($A1172="-",VLOOKUP($D1172,' REACH Bilaga 59_update'!$A$5:$A$210,1,FALSE),VLOOKUP($A1172,' REACH Bilaga 59_update'!$D$5:$D$210,1,FALSE)),VLOOKUP($C1172,' REACH Bilaga 59_update'!$C$5:$C$210,1,FALSE))</f>
        <v>#N/A</v>
      </c>
      <c r="H1172" s="76" t="e">
        <f>IF($C1172="-",IF($A1172="-",VLOOKUP($D1172,'REACH Bilaga XIV_update'!$A$5:$A$110,1,FALSE),VLOOKUP($A1172,'REACH Bilaga XIV_update'!$D$5:$D$110,1,FALSE)),VLOOKUP($C1172,'REACH Bilaga XIV_update'!$C$5:$C$110,1,FALSE))</f>
        <v>#N/A</v>
      </c>
      <c r="I1172" s="76" t="e">
        <f>IF($C1172="-",IF($A1172="-",VLOOKUP($D1172,CoRAP_update!$A$5:$A$376,1,FALSE),VLOOKUP($A1172,CoRAP_update!$D$5:$D$376,1,FALSE)),VLOOKUP($C1172,CoRAP_update!$C$5:$C$376,1,FALSE))</f>
        <v>#N/A</v>
      </c>
      <c r="J1172" s="76" t="e">
        <f>IF($C1172="-",IF($A1172="-",VLOOKUP($D1172,EDC_update!$C$2:$C$450,1,FALSE),VLOOKUP($A1172,EDC_update!$B$2:$B$450,1,FALSE)),VLOOKUP($C1172,EDC_update!$L$2:$L$450,1,FALSE))</f>
        <v>#N/A</v>
      </c>
      <c r="K1172" s="76" t="e">
        <f>IF($C1172="-",IF($A1172="-",IF(VLOOKUP($D1172,'sin-list 180320_update'!$C$2:$S$835,3,FALSE)="",NA(),VLOOKUP($D1172,'sin-list 180320_update'!$C$2:$S$835,3,FALSE)),IF(VLOOKUP($A1172,'sin-list 180320_update'!$A$2:$S$835,5,FALSE)="",NA(),VLOOKUP($A1172,'sin-list 180320_update'!$A$2:$S$835,5,FALSE))),IF(VLOOKUP($C1172,'sin-list 180320_update'!$B$2:$S$835,4,FALSE)="",NA(),VLOOKUP($C1172,'sin-list 180320_update'!$B$2:$S$835,4,FALSE)))</f>
        <v>#N/A</v>
      </c>
      <c r="L1172" s="76" t="e">
        <f>IF($C1172="-",IF($A1172="-",VLOOKUP($D1172,'sin-list 180320_update'!$C$2:$S$835,6,FALSE),VLOOKUP($A1172,'sin-list 180320_update'!$A$2:$S$835,8,FALSE)),VLOOKUP($C1172,'sin-list 180320_update'!$B$2:$S$835,7,FALSE))</f>
        <v>#N/A</v>
      </c>
      <c r="M1172" s="76" t="e">
        <f>IF($C1172="-",IF($A1172="-",IF(VLOOKUP($D1172,'sin-list 180320_update'!$C$2:$S$835,8,FALSE)="",NA(),VLOOKUP($D1172,'sin-list 180320_update'!$C$2:$S$835,8,FALSE)),IF(VLOOKUP($A1172,'sin-list 180320_update'!$A$2:$S$835,10,FALSE)="",NA(),VLOOKUP($A1172,'sin-list 180320_update'!$A$2:$S$835,10,FALSE))),IF(VLOOKUP($C1172,'sin-list 180320_update'!$B$2:$S$835,9,FALSE)="",NA(),VLOOKUP($C1172,'sin-list 180320_update'!$B$2:$S$835,9,FALSE)))</f>
        <v>#N/A</v>
      </c>
      <c r="N1172" s="76" t="str">
        <f>IF($C1172="-",IF($A1172="-",IF(VLOOKUP($D1172,'REACH Bilaga XVII_update'!$A$5:$E$131,4,FALSE)="",NA(),VLOOKUP($D1172,'REACH Bilaga XVII_update'!$A$5:$E$131,4,FALSE)),IF(VLOOKUP($A1172,'REACH Bilaga XVII_update'!$C$5:$D$131,2,FALSE)="",NA(),VLOOKUP($A1172,'REACH Bilaga XVII_update'!$C$5:$D$131,2,FALSE))),IF(VLOOKUP($C1172,'REACH Bilaga XVII_update'!$B$5:$D$131,3,FALSE)="",NA(),VLOOKUP($C1172,'REACH Bilaga XVII_update'!$B$5:$D$131,3,FALSE)))</f>
        <v>H225
H304
H336
H315
H400
H410</v>
      </c>
      <c r="O1172" s="76" t="e">
        <f>IF($C1172="-",IF($A1172="-",IF(VLOOKUP($D1172,' REACH Bilaga 59_update'!$A$5:$E$210,5,FALSE)="",NA(),VLOOKUP($D1172,' REACH Bilaga 59_update'!$A$5:$E$210,5,FALSE)),IF(VLOOKUP($A1172,' REACH Bilaga 59_update'!$D$5:$E$210,2,FALSE)="",NA(),VLOOKUP($A1172,' REACH Bilaga 59_update'!$D$5:$E$210,2,FALSE))),IF(VLOOKUP($C1172,' REACH Bilaga 59_update'!$C$5:$E$210,3,FALSE)="",NA(),VLOOKUP($C1172,' REACH Bilaga 59_update'!$C$5:$E$210,3,FALSE)))</f>
        <v>#N/A</v>
      </c>
      <c r="P1172" s="76" t="e">
        <f>IF(C1172="-",IF(A1172="-",IFERROR(VLOOKUP($D1172,' REACH Bilaga 59_update'!$A$5:$F$210,MATCH(Sammanfattning!P$1,' REACH Bilaga 59_update'!$A$4:$F$4,0),FALSE),VLOOKUP($D1172,'REACH Bilaga XIV_update'!$A$4:$H$110,MATCH(Sammanfattning!P$1,'REACH Bilaga XIV_update'!$A$4:$H$4,0),FALSE)),IFERROR(VLOOKUP($A1172,' REACH Bilaga 59_update'!$D$5:$F$210,MATCH(Sammanfattning!P$1,' REACH Bilaga 59_update'!$D$4:$F$4,0),FALSE),VLOOKUP($A1172,'REACH Bilaga XIV_update'!$D$4:$H$110,MATCH(Sammanfattning!P$1,'REACH Bilaga XIV_update'!$D$4:$H$4,0),FALSE))),IFERROR(VLOOKUP($C1172,' REACH Bilaga 59_update'!$C$5:$F$210,MATCH(Sammanfattning!P$1,' REACH Bilaga 59_update'!$C$4:$F$4,0),FALSE),VLOOKUP($C1172,'REACH Bilaga XIV_update'!$C$4:$H$110,MATCH(Sammanfattning!P$1,'REACH Bilaga XIV_update'!$C$4:$H$4,0),FALSE)))</f>
        <v>#N/A</v>
      </c>
      <c r="Q1172" s="76" t="e">
        <f>IF($C1172="-",IF($A1172="-",IF(VLOOKUP($D1172,'REACH Bilaga XIV_update'!$A$5:$I$110,9,FALSE)="",NA(),VLOOKUP($D1172,'REACH Bilaga XIV_update'!$A$5:$I$110,9,FALSE)),IF(VLOOKUP($A1172,'REACH Bilaga XIV_update'!$D$5:$I$110,6,FALSE)="",NA(),VLOOKUP($A1172,'REACH Bilaga XIV_update'!$D$5:$I$110,6,FALSE))),IF(VLOOKUP($C1172,'REACH Bilaga XIV_update'!$C$5:$I$110,7,FALSE)="",NA(),VLOOKUP($C1172,'REACH Bilaga XIV_update'!$C$5:$I$110,7,FALSE)))</f>
        <v>#N/A</v>
      </c>
      <c r="R1172" s="76" t="e">
        <f>IF($C1172="-",IF($A1172="-",IF(VLOOKUP($D1172,CoRAP_update!$A$5:$O$376,15,FALSE)="",NA(),VLOOKUP($D1172,CoRAP_update!$A$5:$O$376,15,FALSE)),IF(VLOOKUP($A1172,CoRAP_update!$D$5:$O$376,12,FALSE)="",NA(),VLOOKUP($A1172,CoRAP_update!$D$5:$O$376,12,FALSE))),IF(VLOOKUP($C1172,CoRAP_update!$C$5:$O$376,13,FALSE)="",NA(),VLOOKUP($C1172,CoRAP_update!$C$5:$O$376,13,FALSE)))</f>
        <v>#N/A</v>
      </c>
      <c r="S1172" s="144" t="e">
        <f>IF($C1172="-",IF($A1172="-",VLOOKUP($D1172,CoRAP_update!$A$5:$J$376,MATCH(Sammanfattning!S$1,CoRAP_update!$A$4:$J$4,0),FALSE),VLOOKUP($A1172,CoRAP_update!$D$5:$J$376,MATCH(Sammanfattning!S$1,CoRAP_update!$D$4:$J$4,0),FALSE)),VLOOKUP($C1172,CoRAP_update!$C$5:$J$376,MATCH(Sammanfattning!S$1,CoRAP_update!$C$4:$J$4,0),FALSE))</f>
        <v>#N/A</v>
      </c>
      <c r="T1172" s="76" t="e">
        <f>IF($A1172="-",VLOOKUP($D1172,EDC_update!$C$2:$F$450,4,FALSE),VLOOKUP($A1172,EDC_update!$B$2:$F$450,5,FALSE))</f>
        <v>#N/A</v>
      </c>
      <c r="V1172" s="78">
        <f>IF(IFERROR(SEARCH("PBT",P1172),99)=99,IF(IFERROR(SEARCH("suspected PBT",S1172),99)=99,IF(IFERROR(SEARCH("concluded to be PBT",K1172),99)=99,IF(IFERROR(SEARCH("PBT",S1172),99)=99,IF(IFERROR(SEARCH("PBT cand",L1172),99)=99,IF(IFERROR(SEARCH("PBT",L1172),99)=99,IF(IFERROR(SEARCH("persistent, bioackumulative and toxic properties",K1172),99)=99,0,Scoring!$E$3),Scoring!$E$3),Scoring!$E$7),Scoring!$E$3),Scoring!$E$5),Scoring!$E$6),Scoring!$E$3)</f>
        <v>0</v>
      </c>
      <c r="W1172" s="78">
        <f>IF(IFERROR(SEARCH("vPvB",P1172),99)=99,IF(IFERROR(SEARCH("suspected pbt/vPvB",S1172),99)=99,IF(IFERROR(SEARCH("vPvB",S1172),99)=99,IF(IFERROR(SEARCH("concluded to be a vPvB",S1172),99)=99,IF(IFERROR(SEARCH("identified as vPvB",K1172),99)=99,IF(IFERROR(SEARCH("concluded to be a vPvB",K1172),99)=99,IF(IFERROR(SEARCH("concluded to be both pbt and vPvB",S1172),99)=99,IF(IFERROR(SEARCH("concluded to be both pbt and vPvB",K1172),99)=99,0,Scoring!$E$5),Scoring!$E$5),Scoring!$E$5),Scoring!$E$5),Scoring!$E$5),Scoring!$E$4),Scoring!$E$6),Scoring!$E$4)</f>
        <v>0</v>
      </c>
      <c r="X1172" s="78">
        <f>IF(IFERROR(SEARCH("H410",N1172),99)=99,IF(IFERROR(SEARCH("H410",O1172),99)=99,IF(IFERROR(SEARCH("H410",Q1172),99)=99,IF(IFERROR(SEARCH("H410",M1172),99)=99,IF(IFERROR(SEARCH("H410",R1172),99)=99,IF(IFERROR(SEARCH("H411",N1172),99)=99,IF(IFERROR(SEARCH("H411",O1172),99)=99,IF(IFERROR(SEARCH("H411",Q1172),99)=99,IF(IFERROR(SEARCH("H411",M1172),99)=99,IF(IFERROR(SEARCH("H411",R1172),99)=99,IF(IFERROR(SEARCH("H413",N1172),99)=99,IF(IFERROR(SEARCH("H413",O1172),99)=99,IF(IFERROR(SEARCH("H413",Q1172),99)=99,IF(IFERROR(SEARCH("H413",M1172),99)=99,IF(IFERROR(SEARCH("H413",R1172),99)=99,IF(IFERROR(SEARCH("H412",N1172),99)=99,IF(IFERROR(SEARCH("H412",O1172),99)=99,IF(IFERROR(SEARCH("H412",Q1172),99)=99,IF(IFERROR(SEARCH("H412",M1172),99)=99,IF(IFERROR(SEARCH("H412",R1172),99)=99,0,Scoring!$E$2),Scoring!$E$2),Scoring!$E$2),Scoring!$E$2),Scoring!$E$2),Scoring!$E$2),Scoring!$E$2),Scoring!$E$2),Scoring!$E$2),Scoring!$E$2),Scoring!$E$2),Scoring!$E$2),Scoring!$E$2),Scoring!$E$2),Scoring!$E$2),Scoring!$E$2),Scoring!$E$2),Scoring!$E$2),Scoring!$E$2),Scoring!$E$2)</f>
        <v>1</v>
      </c>
      <c r="Y1172" s="78">
        <f>IF(IFERROR(SEARCH("CMR",K1172),99)=99,IF(IFERROR(SEARCH("Suspected CMR",S1172),99)=99,IF(IFERROR(SEARCH("CMR",S1172),99)=99,0,Scoring!$E$8),Scoring!$E$9),Scoring!$E$8)</f>
        <v>0</v>
      </c>
      <c r="Z1172" s="78">
        <f>IF(IFERROR(SEARCH("H350",N1172),99)=99,IF(IFERROR(SEARCH("H350",O1172),99)=99,IF(IFERROR(SEARCH("H350",Q1172),99)=99,IF(IFERROR(SEARCH("H350",M1172),99)=99,IF(IFERROR(SEARCH("H350",R1172),99)=99,IF(IFERROR(SEARCH("H351",N1172),99)=99,IF(IFERROR(SEARCH("H351",O1172),99)=99,IF(IFERROR(SEARCH("H351",Q1172),99)=99,IF(IFERROR(SEARCH("H351",M1172),99)=99,IF(IFERROR(SEARCH("H351",R1172),99)=99,IF(IFERROR(SEARCH("carcinogenic",P1172),99)=99,IF(IFERROR(SEARCH("suspected carcinogenic",S1172),99)=99,0,Scoring!$E$12),Scoring!$E$11),Scoring!$E$10),Scoring!$E$10),Scoring!$E$10),Scoring!$E$10),Scoring!$E$10),Scoring!$E$10),Scoring!$E$10),Scoring!$E$10),Scoring!$E$10),Scoring!$E$10)</f>
        <v>0</v>
      </c>
      <c r="AA1172" s="78">
        <f>IF(IFERROR(SEARCH("H340",N1172),99)=99,IF(IFERROR(SEARCH("H340",O1172),99)=99,IF(IFERROR(SEARCH("H340",Q1172),99)=99,IF(IFERROR(SEARCH("H340",M1172),99)=99,IF(IFERROR(SEARCH("H340",R1172),99)=99,IF(IFERROR(SEARCH("H341",N1172),99)=99,IF(IFERROR(SEARCH("H341",O1172),99)=99,IF(IFERROR(SEARCH("H341",Q1172),99)=99,IF(IFERROR(SEARCH("H341",M1172),99)=99,IF(IFERROR(SEARCH("H341",R1172),99)=99,IF(IFERROR(SEARCH("mutagenic",P1172),99)=99,IF(IFERROR(SEARCH("suspected mutagenic",S1172),99)=99,0,Scoring!$E$15),Scoring!$E$14),Scoring!$E$13),Scoring!$E$13),Scoring!$E$13),Scoring!$E$13),Scoring!$E$13),Scoring!$E$13),Scoring!$E$13),Scoring!$E$13),Scoring!$E$13),Scoring!$E$13)</f>
        <v>0</v>
      </c>
      <c r="AB1172" s="78">
        <f>IF(IFERROR(SEARCH("H360",N1172),99)=99,IF(IFERROR(SEARCH("H360",O1172),99)=99,IF(IFERROR(SEARCH("H360",Q1172),99)=99,IF(IFERROR(SEARCH("H360",M1172),99)=99,IF(IFERROR(SEARCH("H360",R1172),99)=99,IF(IFERROR(SEARCH("H361",N1172),99)=99,IF(IFERROR(SEARCH("H361",O1172),99)=99,IF(IFERROR(SEARCH("H361",Q1172),99)=99,IF(IFERROR(SEARCH("H361",M1172),99)=99,IF(IFERROR(SEARCH("H361",R1172),99)=99,IF(IFERROR(SEARCH("reproduction",P1172),99)=99,IF(IFERROR(SEARCH("suspected reprotoxic",S1172),99)=99,IF(IFERROR(SEARCH("reprotoxic",S1172),99)=99,IF(IFERROR(SEARCH("reprotoxic",K1172),99)=99,0,Scoring!$E$18),Scoring!$E$18),Scoring!$E$19),Scoring!$E$17),Scoring!$E$16),Scoring!$E$16),Scoring!$E$16),Scoring!$E$16),Scoring!$E$16),Scoring!$E$16),Scoring!$E$16),Scoring!$E$16),Scoring!$E$16),Scoring!$E$16)</f>
        <v>0</v>
      </c>
      <c r="AC1172" s="78">
        <f>IF(IFERROR(SEARCH("57f",L1172),99)=99,IF(IFERROR(SEARCH("57(f)",P1172),99)=99,0,Scoring!$E$20),Scoring!$E$20)</f>
        <v>0</v>
      </c>
      <c r="AD1172" s="78">
        <f>IF(IFERROR(SEARCH("CAT1",T1172),99)=99,IF(IFERROR(SEARCH("CAT2",T1172),99)=99,IF(IFERROR(SEARCH("CAT3",T1172),99)=99,IF(IFERROR(SEARCH("concluded to be endocrine",K1172),99)=99,IF(IFERROR(SEARCH("categorised as endocrine",K1172),99)=99,IF(IFERROR(SEARCH("endocrine disrupting",P1172),99)=99,IF(IFERROR(SEARCH("endocrine disrupting",K1172),99)=99,IF(IFERROR(SEARCH("suspected endocrine",S1172),99)=99,IF(IFERROR(SEARCH("potential endocrine",S1172),99)=99,0,Scoring!$E$25),Scoring!$E$25),Scoring!$E$24),Scoring!$E$24),Scoring!$E$24),Scoring!$E$24),Scoring!$E$23),Scoring!$E$22),Scoring!$E$21)</f>
        <v>0</v>
      </c>
      <c r="AE1172" s="78">
        <f>IF(IFERROR(SEARCH("suspected sensitiser",S1172),99)=99,IF(IFERROR(SEARCH("sensitiser",S1172),99)=99,IF(IFERROR(SEARCH("other hazard based concern",S1172),99)=99,0,Scoring!$E$28),Scoring!$E$26),Scoring!$E$27)</f>
        <v>0</v>
      </c>
      <c r="AF1172" s="78">
        <f>IF(IFERROR(M1172,1)=1,IF(IFERROR(N1172,1)=1,IF(IFERROR(O1172,1)=1,IF(IFERROR(Q1172,1)=1,IF(IFERROR(R1172,1)=1,IF(IFERROR(T1172,1)=1,IF(IFERROR(K1172,1)=1,IF(IFERROR(P1172,1)=1,IF(IFERROR(S1172,1)=1,Scoring!$E$29,0),0),0),0),0),0),0),0),0)</f>
        <v>0</v>
      </c>
      <c r="AG1172" s="78">
        <f t="shared" si="81"/>
        <v>1</v>
      </c>
      <c r="AI1172" s="93"/>
      <c r="AJ1172" s="94"/>
      <c r="AK1172" s="76"/>
      <c r="AL1172" s="75"/>
      <c r="AN1172" s="79"/>
      <c r="AO1172" s="79"/>
      <c r="AP1172" s="79"/>
      <c r="AQ1172" s="79"/>
      <c r="AR1172" s="79"/>
      <c r="AS1172" s="78"/>
      <c r="AU1172" s="79">
        <f>IF(IFERROR(F1172,99)=99,IF(IFERROR(G1172,99)=99,IF(IFERROR(H1172,99)=99,IF(IFERROR(I1172,99)=99,IF(IFERROR(E1172,99)=99,IF(IFERROR(J1172,99)=99,0,Scoring!$B$7),Scoring!$B$3),Scoring!$B$2),Scoring!$B$6),Scoring!$B$5),Scoring!$B$4)</f>
        <v>1</v>
      </c>
      <c r="AV1172" s="78">
        <f t="shared" si="82"/>
        <v>1</v>
      </c>
      <c r="AW1172" s="78"/>
      <c r="AX1172" s="66"/>
      <c r="AY1172" s="78"/>
      <c r="AZ1172" s="76"/>
      <c r="BA1172" s="76"/>
      <c r="BB1172" s="76"/>
    </row>
    <row r="1173" spans="1:54" x14ac:dyDescent="0.25">
      <c r="A1173" s="77" t="s">
        <v>3368</v>
      </c>
      <c r="B1173" s="76" t="str">
        <f t="shared" si="83"/>
        <v>203-906-6</v>
      </c>
      <c r="C1173" s="77" t="s">
        <v>3419</v>
      </c>
      <c r="D1173" s="77" t="s">
        <v>3275</v>
      </c>
      <c r="E1173" s="76" t="e">
        <f>IF(C1173="-",IF(A1173="-",VLOOKUP(D1173,'sin-list 180320_update'!$C$2:$C$835,1,FALSE),VLOOKUP(A1173,'sin-list 180320_update'!$A$2:$A$835,1,FALSE)),VLOOKUP(C1173,'sin-list 180320_update'!$B$2:$B$835,1,FALSE))</f>
        <v>#N/A</v>
      </c>
      <c r="F1173" s="76" t="str">
        <f>IF($C1173="-",IF($A1173="-",VLOOKUP($D1173,'REACH Bilaga XVII_update'!$A$5:$A$131,1,FALSE),VLOOKUP($A1173,'REACH Bilaga XVII_update'!$C$5:$C$131,1,FALSE)),VLOOKUP($C1173,'REACH Bilaga XVII_update'!$B$5:$B$131,1,FALSE))</f>
        <v>203-906-6</v>
      </c>
      <c r="G1173" s="76" t="e">
        <f>IF($C1173="-",IF($A1173="-",VLOOKUP($D1173,' REACH Bilaga 59_update'!$A$5:$A$210,1,FALSE),VLOOKUP($A1173,' REACH Bilaga 59_update'!$D$5:$D$210,1,FALSE)),VLOOKUP($C1173,' REACH Bilaga 59_update'!$C$5:$C$210,1,FALSE))</f>
        <v>#N/A</v>
      </c>
      <c r="H1173" s="76" t="e">
        <f>IF($C1173="-",IF($A1173="-",VLOOKUP($D1173,'REACH Bilaga XIV_update'!$A$5:$A$110,1,FALSE),VLOOKUP($A1173,'REACH Bilaga XIV_update'!$D$5:$D$110,1,FALSE)),VLOOKUP($C1173,'REACH Bilaga XIV_update'!$C$5:$C$110,1,FALSE))</f>
        <v>#N/A</v>
      </c>
      <c r="I1173" s="76" t="e">
        <f>IF($C1173="-",IF($A1173="-",VLOOKUP($D1173,CoRAP_update!$A$5:$A$376,1,FALSE),VLOOKUP($A1173,CoRAP_update!$D$5:$D$376,1,FALSE)),VLOOKUP($C1173,CoRAP_update!$C$5:$C$376,1,FALSE))</f>
        <v>#N/A</v>
      </c>
      <c r="J1173" s="76" t="e">
        <f>IF($C1173="-",IF($A1173="-",VLOOKUP($D1173,EDC_update!$C$2:$C$450,1,FALSE),VLOOKUP($A1173,EDC_update!$B$2:$B$450,1,FALSE)),VLOOKUP($C1173,EDC_update!$L$2:$L$450,1,FALSE))</f>
        <v>#N/A</v>
      </c>
      <c r="K1173" s="76" t="e">
        <f>IF($C1173="-",IF($A1173="-",IF(VLOOKUP($D1173,'sin-list 180320_update'!$C$2:$S$835,3,FALSE)="",NA(),VLOOKUP($D1173,'sin-list 180320_update'!$C$2:$S$835,3,FALSE)),IF(VLOOKUP($A1173,'sin-list 180320_update'!$A$2:$S$835,5,FALSE)="",NA(),VLOOKUP($A1173,'sin-list 180320_update'!$A$2:$S$835,5,FALSE))),IF(VLOOKUP($C1173,'sin-list 180320_update'!$B$2:$S$835,4,FALSE)="",NA(),VLOOKUP($C1173,'sin-list 180320_update'!$B$2:$S$835,4,FALSE)))</f>
        <v>#N/A</v>
      </c>
      <c r="L1173" s="76" t="e">
        <f>IF($C1173="-",IF($A1173="-",VLOOKUP($D1173,'sin-list 180320_update'!$C$2:$S$835,6,FALSE),VLOOKUP($A1173,'sin-list 180320_update'!$A$2:$S$835,8,FALSE)),VLOOKUP($C1173,'sin-list 180320_update'!$B$2:$S$835,7,FALSE))</f>
        <v>#N/A</v>
      </c>
      <c r="M1173" s="76" t="e">
        <f>IF($C1173="-",IF($A1173="-",IF(VLOOKUP($D1173,'sin-list 180320_update'!$C$2:$S$835,8,FALSE)="",NA(),VLOOKUP($D1173,'sin-list 180320_update'!$C$2:$S$835,8,FALSE)),IF(VLOOKUP($A1173,'sin-list 180320_update'!$A$2:$S$835,10,FALSE)="",NA(),VLOOKUP($A1173,'sin-list 180320_update'!$A$2:$S$835,10,FALSE))),IF(VLOOKUP($C1173,'sin-list 180320_update'!$B$2:$S$835,9,FALSE)="",NA(),VLOOKUP($C1173,'sin-list 180320_update'!$B$2:$S$835,9,FALSE)))</f>
        <v>#N/A</v>
      </c>
      <c r="N1173" s="76" t="str">
        <f>IF($C1173="-",IF($A1173="-",IF(VLOOKUP($D1173,'REACH Bilaga XVII_update'!$A$5:$E$131,4,FALSE)="",NA(),VLOOKUP($D1173,'REACH Bilaga XVII_update'!$A$5:$E$131,4,FALSE)),IF(VLOOKUP($A1173,'REACH Bilaga XVII_update'!$C$5:$D$131,2,FALSE)="",NA(),VLOOKUP($A1173,'REACH Bilaga XVII_update'!$C$5:$D$131,2,FALSE))),IF(VLOOKUP($C1173,'REACH Bilaga XVII_update'!$B$5:$D$131,3,FALSE)="",NA(),VLOOKUP($C1173,'REACH Bilaga XVII_update'!$B$5:$D$131,3,FALSE)))</f>
        <v>H361d ***</v>
      </c>
      <c r="O1173" s="76" t="e">
        <f>IF($C1173="-",IF($A1173="-",IF(VLOOKUP($D1173,' REACH Bilaga 59_update'!$A$5:$E$210,5,FALSE)="",NA(),VLOOKUP($D1173,' REACH Bilaga 59_update'!$A$5:$E$210,5,FALSE)),IF(VLOOKUP($A1173,' REACH Bilaga 59_update'!$D$5:$E$210,2,FALSE)="",NA(),VLOOKUP($A1173,' REACH Bilaga 59_update'!$D$5:$E$210,2,FALSE))),IF(VLOOKUP($C1173,' REACH Bilaga 59_update'!$C$5:$E$210,3,FALSE)="",NA(),VLOOKUP($C1173,' REACH Bilaga 59_update'!$C$5:$E$210,3,FALSE)))</f>
        <v>#N/A</v>
      </c>
      <c r="P1173" s="76" t="e">
        <f>IF(C1173="-",IF(A1173="-",IFERROR(VLOOKUP($D1173,' REACH Bilaga 59_update'!$A$5:$F$210,MATCH(Sammanfattning!P$1,' REACH Bilaga 59_update'!$A$4:$F$4,0),FALSE),VLOOKUP($D1173,'REACH Bilaga XIV_update'!$A$4:$H$110,MATCH(Sammanfattning!P$1,'REACH Bilaga XIV_update'!$A$4:$H$4,0),FALSE)),IFERROR(VLOOKUP($A1173,' REACH Bilaga 59_update'!$D$5:$F$210,MATCH(Sammanfattning!P$1,' REACH Bilaga 59_update'!$D$4:$F$4,0),FALSE),VLOOKUP($A1173,'REACH Bilaga XIV_update'!$D$4:$H$110,MATCH(Sammanfattning!P$1,'REACH Bilaga XIV_update'!$D$4:$H$4,0),FALSE))),IFERROR(VLOOKUP($C1173,' REACH Bilaga 59_update'!$C$5:$F$210,MATCH(Sammanfattning!P$1,' REACH Bilaga 59_update'!$C$4:$F$4,0),FALSE),VLOOKUP($C1173,'REACH Bilaga XIV_update'!$C$4:$H$110,MATCH(Sammanfattning!P$1,'REACH Bilaga XIV_update'!$C$4:$H$4,0),FALSE)))</f>
        <v>#N/A</v>
      </c>
      <c r="Q1173" s="76" t="e">
        <f>IF($C1173="-",IF($A1173="-",IF(VLOOKUP($D1173,'REACH Bilaga XIV_update'!$A$5:$I$110,9,FALSE)="",NA(),VLOOKUP($D1173,'REACH Bilaga XIV_update'!$A$5:$I$110,9,FALSE)),IF(VLOOKUP($A1173,'REACH Bilaga XIV_update'!$D$5:$I$110,6,FALSE)="",NA(),VLOOKUP($A1173,'REACH Bilaga XIV_update'!$D$5:$I$110,6,FALSE))),IF(VLOOKUP($C1173,'REACH Bilaga XIV_update'!$C$5:$I$110,7,FALSE)="",NA(),VLOOKUP($C1173,'REACH Bilaga XIV_update'!$C$5:$I$110,7,FALSE)))</f>
        <v>#N/A</v>
      </c>
      <c r="R1173" s="76" t="e">
        <f>IF($C1173="-",IF($A1173="-",IF(VLOOKUP($D1173,CoRAP_update!$A$5:$O$376,15,FALSE)="",NA(),VLOOKUP($D1173,CoRAP_update!$A$5:$O$376,15,FALSE)),IF(VLOOKUP($A1173,CoRAP_update!$D$5:$O$376,12,FALSE)="",NA(),VLOOKUP($A1173,CoRAP_update!$D$5:$O$376,12,FALSE))),IF(VLOOKUP($C1173,CoRAP_update!$C$5:$O$376,13,FALSE)="",NA(),VLOOKUP($C1173,CoRAP_update!$C$5:$O$376,13,FALSE)))</f>
        <v>#N/A</v>
      </c>
      <c r="S1173" s="144" t="e">
        <f>IF($C1173="-",IF($A1173="-",VLOOKUP($D1173,CoRAP_update!$A$5:$J$376,MATCH(Sammanfattning!S$1,CoRAP_update!$A$4:$J$4,0),FALSE),VLOOKUP($A1173,CoRAP_update!$D$5:$J$376,MATCH(Sammanfattning!S$1,CoRAP_update!$D$4:$J$4,0),FALSE)),VLOOKUP($C1173,CoRAP_update!$C$5:$J$376,MATCH(Sammanfattning!S$1,CoRAP_update!$C$4:$J$4,0),FALSE))</f>
        <v>#N/A</v>
      </c>
      <c r="T1173" s="76" t="e">
        <f>IF($A1173="-",VLOOKUP($D1173,EDC_update!$C$2:$F$450,4,FALSE),VLOOKUP($A1173,EDC_update!$B$2:$F$450,5,FALSE))</f>
        <v>#N/A</v>
      </c>
      <c r="V1173" s="78">
        <f>IF(IFERROR(SEARCH("PBT",P1173),99)=99,IF(IFERROR(SEARCH("suspected PBT",S1173),99)=99,IF(IFERROR(SEARCH("concluded to be PBT",K1173),99)=99,IF(IFERROR(SEARCH("PBT",S1173),99)=99,IF(IFERROR(SEARCH("PBT cand",L1173),99)=99,IF(IFERROR(SEARCH("PBT",L1173),99)=99,IF(IFERROR(SEARCH("persistent, bioackumulative and toxic properties",K1173),99)=99,0,Scoring!$E$3),Scoring!$E$3),Scoring!$E$7),Scoring!$E$3),Scoring!$E$5),Scoring!$E$6),Scoring!$E$3)</f>
        <v>0</v>
      </c>
      <c r="W1173" s="78">
        <f>IF(IFERROR(SEARCH("vPvB",P1173),99)=99,IF(IFERROR(SEARCH("suspected pbt/vPvB",S1173),99)=99,IF(IFERROR(SEARCH("vPvB",S1173),99)=99,IF(IFERROR(SEARCH("concluded to be a vPvB",S1173),99)=99,IF(IFERROR(SEARCH("identified as vPvB",K1173),99)=99,IF(IFERROR(SEARCH("concluded to be a vPvB",K1173),99)=99,IF(IFERROR(SEARCH("concluded to be both pbt and vPvB",S1173),99)=99,IF(IFERROR(SEARCH("concluded to be both pbt and vPvB",K1173),99)=99,0,Scoring!$E$5),Scoring!$E$5),Scoring!$E$5),Scoring!$E$5),Scoring!$E$5),Scoring!$E$4),Scoring!$E$6),Scoring!$E$4)</f>
        <v>0</v>
      </c>
      <c r="X1173" s="78">
        <f>IF(IFERROR(SEARCH("H410",N1173),99)=99,IF(IFERROR(SEARCH("H410",O1173),99)=99,IF(IFERROR(SEARCH("H410",Q1173),99)=99,IF(IFERROR(SEARCH("H410",M1173),99)=99,IF(IFERROR(SEARCH("H410",R1173),99)=99,IF(IFERROR(SEARCH("H411",N1173),99)=99,IF(IFERROR(SEARCH("H411",O1173),99)=99,IF(IFERROR(SEARCH("H411",Q1173),99)=99,IF(IFERROR(SEARCH("H411",M1173),99)=99,IF(IFERROR(SEARCH("H411",R1173),99)=99,IF(IFERROR(SEARCH("H413",N1173),99)=99,IF(IFERROR(SEARCH("H413",O1173),99)=99,IF(IFERROR(SEARCH("H413",Q1173),99)=99,IF(IFERROR(SEARCH("H413",M1173),99)=99,IF(IFERROR(SEARCH("H413",R1173),99)=99,IF(IFERROR(SEARCH("H412",N1173),99)=99,IF(IFERROR(SEARCH("H412",O1173),99)=99,IF(IFERROR(SEARCH("H412",Q1173),99)=99,IF(IFERROR(SEARCH("H412",M1173),99)=99,IF(IFERROR(SEARCH("H412",R1173),99)=99,0,Scoring!$E$2),Scoring!$E$2),Scoring!$E$2),Scoring!$E$2),Scoring!$E$2),Scoring!$E$2),Scoring!$E$2),Scoring!$E$2),Scoring!$E$2),Scoring!$E$2),Scoring!$E$2),Scoring!$E$2),Scoring!$E$2),Scoring!$E$2),Scoring!$E$2),Scoring!$E$2),Scoring!$E$2),Scoring!$E$2),Scoring!$E$2),Scoring!$E$2)</f>
        <v>0</v>
      </c>
      <c r="Y1173" s="78">
        <f>IF(IFERROR(SEARCH("CMR",K1173),99)=99,IF(IFERROR(SEARCH("Suspected CMR",S1173),99)=99,IF(IFERROR(SEARCH("CMR",S1173),99)=99,0,Scoring!$E$8),Scoring!$E$9),Scoring!$E$8)</f>
        <v>0</v>
      </c>
      <c r="Z1173" s="78">
        <f>IF(IFERROR(SEARCH("H350",N1173),99)=99,IF(IFERROR(SEARCH("H350",O1173),99)=99,IF(IFERROR(SEARCH("H350",Q1173),99)=99,IF(IFERROR(SEARCH("H350",M1173),99)=99,IF(IFERROR(SEARCH("H350",R1173),99)=99,IF(IFERROR(SEARCH("H351",N1173),99)=99,IF(IFERROR(SEARCH("H351",O1173),99)=99,IF(IFERROR(SEARCH("H351",Q1173),99)=99,IF(IFERROR(SEARCH("H351",M1173),99)=99,IF(IFERROR(SEARCH("H351",R1173),99)=99,IF(IFERROR(SEARCH("carcinogenic",P1173),99)=99,IF(IFERROR(SEARCH("suspected carcinogenic",S1173),99)=99,0,Scoring!$E$12),Scoring!$E$11),Scoring!$E$10),Scoring!$E$10),Scoring!$E$10),Scoring!$E$10),Scoring!$E$10),Scoring!$E$10),Scoring!$E$10),Scoring!$E$10),Scoring!$E$10),Scoring!$E$10)</f>
        <v>0</v>
      </c>
      <c r="AA1173" s="78">
        <f>IF(IFERROR(SEARCH("H340",N1173),99)=99,IF(IFERROR(SEARCH("H340",O1173),99)=99,IF(IFERROR(SEARCH("H340",Q1173),99)=99,IF(IFERROR(SEARCH("H340",M1173),99)=99,IF(IFERROR(SEARCH("H340",R1173),99)=99,IF(IFERROR(SEARCH("H341",N1173),99)=99,IF(IFERROR(SEARCH("H341",O1173),99)=99,IF(IFERROR(SEARCH("H341",Q1173),99)=99,IF(IFERROR(SEARCH("H341",M1173),99)=99,IF(IFERROR(SEARCH("H341",R1173),99)=99,IF(IFERROR(SEARCH("mutagenic",P1173),99)=99,IF(IFERROR(SEARCH("suspected mutagenic",S1173),99)=99,0,Scoring!$E$15),Scoring!$E$14),Scoring!$E$13),Scoring!$E$13),Scoring!$E$13),Scoring!$E$13),Scoring!$E$13),Scoring!$E$13),Scoring!$E$13),Scoring!$E$13),Scoring!$E$13),Scoring!$E$13)</f>
        <v>0</v>
      </c>
      <c r="AB1173" s="78">
        <f>IF(IFERROR(SEARCH("H360",N1173),99)=99,IF(IFERROR(SEARCH("H360",O1173),99)=99,IF(IFERROR(SEARCH("H360",Q1173),99)=99,IF(IFERROR(SEARCH("H360",M1173),99)=99,IF(IFERROR(SEARCH("H360",R1173),99)=99,IF(IFERROR(SEARCH("H361",N1173),99)=99,IF(IFERROR(SEARCH("H361",O1173),99)=99,IF(IFERROR(SEARCH("H361",Q1173),99)=99,IF(IFERROR(SEARCH("H361",M1173),99)=99,IF(IFERROR(SEARCH("H361",R1173),99)=99,IF(IFERROR(SEARCH("reproduction",P1173),99)=99,IF(IFERROR(SEARCH("suspected reprotoxic",S1173),99)=99,IF(IFERROR(SEARCH("reprotoxic",S1173),99)=99,IF(IFERROR(SEARCH("reprotoxic",K1173),99)=99,0,Scoring!$E$18),Scoring!$E$18),Scoring!$E$19),Scoring!$E$17),Scoring!$E$16),Scoring!$E$16),Scoring!$E$16),Scoring!$E$16),Scoring!$E$16),Scoring!$E$16),Scoring!$E$16),Scoring!$E$16),Scoring!$E$16),Scoring!$E$16)</f>
        <v>1</v>
      </c>
      <c r="AC1173" s="78">
        <f>IF(IFERROR(SEARCH("57f",L1173),99)=99,IF(IFERROR(SEARCH("57(f)",P1173),99)=99,0,Scoring!$E$20),Scoring!$E$20)</f>
        <v>0</v>
      </c>
      <c r="AD1173" s="78">
        <f>IF(IFERROR(SEARCH("CAT1",T1173),99)=99,IF(IFERROR(SEARCH("CAT2",T1173),99)=99,IF(IFERROR(SEARCH("CAT3",T1173),99)=99,IF(IFERROR(SEARCH("concluded to be endocrine",K1173),99)=99,IF(IFERROR(SEARCH("categorised as endocrine",K1173),99)=99,IF(IFERROR(SEARCH("endocrine disrupting",P1173),99)=99,IF(IFERROR(SEARCH("endocrine disrupting",K1173),99)=99,IF(IFERROR(SEARCH("suspected endocrine",S1173),99)=99,IF(IFERROR(SEARCH("potential endocrine",S1173),99)=99,0,Scoring!$E$25),Scoring!$E$25),Scoring!$E$24),Scoring!$E$24),Scoring!$E$24),Scoring!$E$24),Scoring!$E$23),Scoring!$E$22),Scoring!$E$21)</f>
        <v>0</v>
      </c>
      <c r="AE1173" s="78">
        <f>IF(IFERROR(SEARCH("suspected sensitiser",S1173),99)=99,IF(IFERROR(SEARCH("sensitiser",S1173),99)=99,IF(IFERROR(SEARCH("other hazard based concern",S1173),99)=99,0,Scoring!$E$28),Scoring!$E$26),Scoring!$E$27)</f>
        <v>0</v>
      </c>
      <c r="AF1173" s="78">
        <f>IF(IFERROR(M1173,1)=1,IF(IFERROR(N1173,1)=1,IF(IFERROR(O1173,1)=1,IF(IFERROR(Q1173,1)=1,IF(IFERROR(R1173,1)=1,IF(IFERROR(T1173,1)=1,IF(IFERROR(K1173,1)=1,IF(IFERROR(P1173,1)=1,IF(IFERROR(S1173,1)=1,Scoring!$E$29,0),0),0),0),0),0),0),0),0)</f>
        <v>0</v>
      </c>
      <c r="AG1173" s="78">
        <f t="shared" si="81"/>
        <v>1</v>
      </c>
      <c r="AI1173" s="93"/>
      <c r="AJ1173" s="94"/>
      <c r="AK1173" s="76"/>
      <c r="AL1173" s="75"/>
      <c r="AN1173" s="79"/>
      <c r="AO1173" s="79"/>
      <c r="AP1173" s="79"/>
      <c r="AQ1173" s="79"/>
      <c r="AR1173" s="79"/>
      <c r="AS1173" s="78"/>
      <c r="AU1173" s="79">
        <f>IF(IFERROR(F1173,99)=99,IF(IFERROR(G1173,99)=99,IF(IFERROR(H1173,99)=99,IF(IFERROR(I1173,99)=99,IF(IFERROR(E1173,99)=99,IF(IFERROR(J1173,99)=99,0,Scoring!$B$7),Scoring!$B$3),Scoring!$B$2),Scoring!$B$6),Scoring!$B$5),Scoring!$B$4)</f>
        <v>1</v>
      </c>
      <c r="AV1173" s="78">
        <f t="shared" si="82"/>
        <v>1</v>
      </c>
      <c r="AW1173" s="78"/>
      <c r="AX1173" s="66"/>
      <c r="AY1173" s="78"/>
      <c r="AZ1173" s="76"/>
      <c r="BA1173" s="76"/>
      <c r="BB1173" s="76"/>
    </row>
    <row r="1174" spans="1:54" x14ac:dyDescent="0.25">
      <c r="A1174" s="77" t="s">
        <v>4757</v>
      </c>
      <c r="B1174" s="76" t="str">
        <f t="shared" si="83"/>
        <v>204-399-4</v>
      </c>
      <c r="C1174" s="77" t="s">
        <v>4756</v>
      </c>
      <c r="D1174" s="77" t="s">
        <v>4755</v>
      </c>
      <c r="E1174" s="76" t="e">
        <f>IF(C1174="-",IF(A1174="-",VLOOKUP(D1174,'sin-list 180320_update'!$C$2:$C$835,1,FALSE),VLOOKUP(A1174,'sin-list 180320_update'!$A$2:$A$835,1,FALSE)),VLOOKUP(C1174,'sin-list 180320_update'!$B$2:$B$835,1,FALSE))</f>
        <v>#N/A</v>
      </c>
      <c r="F1174" s="76" t="e">
        <f>IF($C1174="-",IF($A1174="-",VLOOKUP($D1174,'REACH Bilaga XVII_update'!$A$5:$A$131,1,FALSE),VLOOKUP($A1174,'REACH Bilaga XVII_update'!$C$5:$C$131,1,FALSE)),VLOOKUP($C1174,'REACH Bilaga XVII_update'!$B$5:$B$131,1,FALSE))</f>
        <v>#N/A</v>
      </c>
      <c r="G1174" s="76" t="e">
        <f>IF($C1174="-",IF($A1174="-",VLOOKUP($D1174,' REACH Bilaga 59_update'!$A$5:$A$210,1,FALSE),VLOOKUP($A1174,' REACH Bilaga 59_update'!$D$5:$D$210,1,FALSE)),VLOOKUP($C1174,' REACH Bilaga 59_update'!$C$5:$C$210,1,FALSE))</f>
        <v>#N/A</v>
      </c>
      <c r="H1174" s="76" t="e">
        <f>IF($C1174="-",IF($A1174="-",VLOOKUP($D1174,'REACH Bilaga XIV_update'!$A$5:$A$110,1,FALSE),VLOOKUP($A1174,'REACH Bilaga XIV_update'!$D$5:$D$110,1,FALSE)),VLOOKUP($C1174,'REACH Bilaga XIV_update'!$C$5:$C$110,1,FALSE))</f>
        <v>#N/A</v>
      </c>
      <c r="I1174" s="76" t="str">
        <f>IF($C1174="-",IF($A1174="-",VLOOKUP($D1174,CoRAP_update!$A$5:$A$376,1,FALSE),VLOOKUP($A1174,CoRAP_update!$D$5:$D$376,1,FALSE)),VLOOKUP($C1174,CoRAP_update!$C$5:$C$376,1,FALSE))</f>
        <v>204-399-4</v>
      </c>
      <c r="J1174" s="76" t="e">
        <f>IF($C1174="-",IF($A1174="-",VLOOKUP($D1174,EDC_update!$C$2:$C$450,1,FALSE),VLOOKUP($A1174,EDC_update!$B$2:$B$450,1,FALSE)),VLOOKUP($C1174,EDC_update!$L$2:$L$450,1,FALSE))</f>
        <v>#N/A</v>
      </c>
      <c r="K1174" s="76" t="e">
        <f>IF($C1174="-",IF($A1174="-",IF(VLOOKUP($D1174,'sin-list 180320_update'!$C$2:$S$835,3,FALSE)="",NA(),VLOOKUP($D1174,'sin-list 180320_update'!$C$2:$S$835,3,FALSE)),IF(VLOOKUP($A1174,'sin-list 180320_update'!$A$2:$S$835,5,FALSE)="",NA(),VLOOKUP($A1174,'sin-list 180320_update'!$A$2:$S$835,5,FALSE))),IF(VLOOKUP($C1174,'sin-list 180320_update'!$B$2:$S$835,4,FALSE)="",NA(),VLOOKUP($C1174,'sin-list 180320_update'!$B$2:$S$835,4,FALSE)))</f>
        <v>#N/A</v>
      </c>
      <c r="L1174" s="76" t="e">
        <f>IF($C1174="-",IF($A1174="-",VLOOKUP($D1174,'sin-list 180320_update'!$C$2:$S$835,6,FALSE),VLOOKUP($A1174,'sin-list 180320_update'!$A$2:$S$835,8,FALSE)),VLOOKUP($C1174,'sin-list 180320_update'!$B$2:$S$835,7,FALSE))</f>
        <v>#N/A</v>
      </c>
      <c r="M1174" s="76" t="e">
        <f>IF($C1174="-",IF($A1174="-",IF(VLOOKUP($D1174,'sin-list 180320_update'!$C$2:$S$835,8,FALSE)="",NA(),VLOOKUP($D1174,'sin-list 180320_update'!$C$2:$S$835,8,FALSE)),IF(VLOOKUP($A1174,'sin-list 180320_update'!$A$2:$S$835,10,FALSE)="",NA(),VLOOKUP($A1174,'sin-list 180320_update'!$A$2:$S$835,10,FALSE))),IF(VLOOKUP($C1174,'sin-list 180320_update'!$B$2:$S$835,9,FALSE)="",NA(),VLOOKUP($C1174,'sin-list 180320_update'!$B$2:$S$835,9,FALSE)))</f>
        <v>#N/A</v>
      </c>
      <c r="N1174" s="76" t="e">
        <f>IF($C1174="-",IF($A1174="-",IF(VLOOKUP($D1174,'REACH Bilaga XVII_update'!$A$5:$E$131,4,FALSE)="",NA(),VLOOKUP($D1174,'REACH Bilaga XVII_update'!$A$5:$E$131,4,FALSE)),IF(VLOOKUP($A1174,'REACH Bilaga XVII_update'!$C$5:$D$131,2,FALSE)="",NA(),VLOOKUP($A1174,'REACH Bilaga XVII_update'!$C$5:$D$131,2,FALSE))),IF(VLOOKUP($C1174,'REACH Bilaga XVII_update'!$B$5:$D$131,3,FALSE)="",NA(),VLOOKUP($C1174,'REACH Bilaga XVII_update'!$B$5:$D$131,3,FALSE)))</f>
        <v>#N/A</v>
      </c>
      <c r="O1174" s="76" t="e">
        <f>IF($C1174="-",IF($A1174="-",IF(VLOOKUP($D1174,' REACH Bilaga 59_update'!$A$5:$E$210,5,FALSE)="",NA(),VLOOKUP($D1174,' REACH Bilaga 59_update'!$A$5:$E$210,5,FALSE)),IF(VLOOKUP($A1174,' REACH Bilaga 59_update'!$D$5:$E$210,2,FALSE)="",NA(),VLOOKUP($A1174,' REACH Bilaga 59_update'!$D$5:$E$210,2,FALSE))),IF(VLOOKUP($C1174,' REACH Bilaga 59_update'!$C$5:$E$210,3,FALSE)="",NA(),VLOOKUP($C1174,' REACH Bilaga 59_update'!$C$5:$E$210,3,FALSE)))</f>
        <v>#N/A</v>
      </c>
      <c r="P1174" s="76" t="e">
        <f>IF(C1174="-",IF(A1174="-",IFERROR(VLOOKUP($D1174,' REACH Bilaga 59_update'!$A$5:$F$210,MATCH(Sammanfattning!P$1,' REACH Bilaga 59_update'!$A$4:$F$4,0),FALSE),VLOOKUP($D1174,'REACH Bilaga XIV_update'!$A$4:$H$110,MATCH(Sammanfattning!P$1,'REACH Bilaga XIV_update'!$A$4:$H$4,0),FALSE)),IFERROR(VLOOKUP($A1174,' REACH Bilaga 59_update'!$D$5:$F$210,MATCH(Sammanfattning!P$1,' REACH Bilaga 59_update'!$D$4:$F$4,0),FALSE),VLOOKUP($A1174,'REACH Bilaga XIV_update'!$D$4:$H$110,MATCH(Sammanfattning!P$1,'REACH Bilaga XIV_update'!$D$4:$H$4,0),FALSE))),IFERROR(VLOOKUP($C1174,' REACH Bilaga 59_update'!$C$5:$F$210,MATCH(Sammanfattning!P$1,' REACH Bilaga 59_update'!$C$4:$F$4,0),FALSE),VLOOKUP($C1174,'REACH Bilaga XIV_update'!$C$4:$H$110,MATCH(Sammanfattning!P$1,'REACH Bilaga XIV_update'!$C$4:$H$4,0),FALSE)))</f>
        <v>#N/A</v>
      </c>
      <c r="Q1174" s="76" t="e">
        <f>IF($C1174="-",IF($A1174="-",IF(VLOOKUP($D1174,'REACH Bilaga XIV_update'!$A$5:$I$110,9,FALSE)="",NA(),VLOOKUP($D1174,'REACH Bilaga XIV_update'!$A$5:$I$110,9,FALSE)),IF(VLOOKUP($A1174,'REACH Bilaga XIV_update'!$D$5:$I$110,6,FALSE)="",NA(),VLOOKUP($A1174,'REACH Bilaga XIV_update'!$D$5:$I$110,6,FALSE))),IF(VLOOKUP($C1174,'REACH Bilaga XIV_update'!$C$5:$I$110,7,FALSE)="",NA(),VLOOKUP($C1174,'REACH Bilaga XIV_update'!$C$5:$I$110,7,FALSE)))</f>
        <v>#N/A</v>
      </c>
      <c r="R1174" s="76" t="e">
        <f>IF($C1174="-",IF($A1174="-",IF(VLOOKUP($D1174,CoRAP_update!$A$5:$O$376,15,FALSE)="",NA(),VLOOKUP($D1174,CoRAP_update!$A$5:$O$376,15,FALSE)),IF(VLOOKUP($A1174,CoRAP_update!$D$5:$O$376,12,FALSE)="",NA(),VLOOKUP($A1174,CoRAP_update!$D$5:$O$376,12,FALSE))),IF(VLOOKUP($C1174,CoRAP_update!$C$5:$O$376,13,FALSE)="",NA(),VLOOKUP($C1174,CoRAP_update!$C$5:$O$376,13,FALSE)))</f>
        <v>#N/A</v>
      </c>
      <c r="S1174" s="144" t="str">
        <f>IF($C1174="-",IF($A1174="-",VLOOKUP($D1174,CoRAP_update!$A$5:$J$376,MATCH(Sammanfattning!S$1,CoRAP_update!$A$4:$J$4,0),FALSE),VLOOKUP($A1174,CoRAP_update!$D$5:$J$376,MATCH(Sammanfattning!S$1,CoRAP_update!$D$4:$J$4,0),FALSE)),VLOOKUP($C1174,CoRAP_update!$C$5:$J$376,MATCH(Sammanfattning!S$1,CoRAP_update!$C$4:$J$4,0),FALSE))</f>
        <v>Potential endocrine disruptor</v>
      </c>
      <c r="T1174" s="76" t="str">
        <f>IF($A1174="-",VLOOKUP($D1174,EDC_update!$C$2:$F$450,4,FALSE),VLOOKUP($A1174,EDC_update!$B$2:$F$450,5,FALSE))</f>
        <v>CAT1</v>
      </c>
      <c r="V1174" s="78">
        <f>IF(IFERROR(SEARCH("PBT",P1174),99)=99,IF(IFERROR(SEARCH("suspected PBT",S1174),99)=99,IF(IFERROR(SEARCH("concluded to be PBT",K1174),99)=99,IF(IFERROR(SEARCH("PBT",S1174),99)=99,IF(IFERROR(SEARCH("PBT cand",L1174),99)=99,IF(IFERROR(SEARCH("PBT",L1174),99)=99,IF(IFERROR(SEARCH("persistent, bioackumulative and toxic properties",K1174),99)=99,0,Scoring!$E$3),Scoring!$E$3),Scoring!$E$7),Scoring!$E$3),Scoring!$E$5),Scoring!$E$6),Scoring!$E$3)</f>
        <v>0</v>
      </c>
      <c r="W1174" s="78">
        <f>IF(IFERROR(SEARCH("vPvB",P1174),99)=99,IF(IFERROR(SEARCH("suspected pbt/vPvB",S1174),99)=99,IF(IFERROR(SEARCH("vPvB",S1174),99)=99,IF(IFERROR(SEARCH("concluded to be a vPvB",S1174),99)=99,IF(IFERROR(SEARCH("identified as vPvB",K1174),99)=99,IF(IFERROR(SEARCH("concluded to be a vPvB",K1174),99)=99,IF(IFERROR(SEARCH("concluded to be both pbt and vPvB",S1174),99)=99,IF(IFERROR(SEARCH("concluded to be both pbt and vPvB",K1174),99)=99,0,Scoring!$E$5),Scoring!$E$5),Scoring!$E$5),Scoring!$E$5),Scoring!$E$5),Scoring!$E$4),Scoring!$E$6),Scoring!$E$4)</f>
        <v>0</v>
      </c>
      <c r="X1174" s="78">
        <f>IF(IFERROR(SEARCH("H410",N1174),99)=99,IF(IFERROR(SEARCH("H410",O1174),99)=99,IF(IFERROR(SEARCH("H410",Q1174),99)=99,IF(IFERROR(SEARCH("H410",M1174),99)=99,IF(IFERROR(SEARCH("H410",R1174),99)=99,IF(IFERROR(SEARCH("H411",N1174),99)=99,IF(IFERROR(SEARCH("H411",O1174),99)=99,IF(IFERROR(SEARCH("H411",Q1174),99)=99,IF(IFERROR(SEARCH("H411",M1174),99)=99,IF(IFERROR(SEARCH("H411",R1174),99)=99,IF(IFERROR(SEARCH("H413",N1174),99)=99,IF(IFERROR(SEARCH("H413",O1174),99)=99,IF(IFERROR(SEARCH("H413",Q1174),99)=99,IF(IFERROR(SEARCH("H413",M1174),99)=99,IF(IFERROR(SEARCH("H413",R1174),99)=99,IF(IFERROR(SEARCH("H412",N1174),99)=99,IF(IFERROR(SEARCH("H412",O1174),99)=99,IF(IFERROR(SEARCH("H412",Q1174),99)=99,IF(IFERROR(SEARCH("H412",M1174),99)=99,IF(IFERROR(SEARCH("H412",R1174),99)=99,0,Scoring!$E$2),Scoring!$E$2),Scoring!$E$2),Scoring!$E$2),Scoring!$E$2),Scoring!$E$2),Scoring!$E$2),Scoring!$E$2),Scoring!$E$2),Scoring!$E$2),Scoring!$E$2),Scoring!$E$2),Scoring!$E$2),Scoring!$E$2),Scoring!$E$2),Scoring!$E$2),Scoring!$E$2),Scoring!$E$2),Scoring!$E$2),Scoring!$E$2)</f>
        <v>0</v>
      </c>
      <c r="Y1174" s="78">
        <f>IF(IFERROR(SEARCH("CMR",K1174),99)=99,IF(IFERROR(SEARCH("Suspected CMR",S1174),99)=99,IF(IFERROR(SEARCH("CMR",S1174),99)=99,0,Scoring!$E$8),Scoring!$E$9),Scoring!$E$8)</f>
        <v>0</v>
      </c>
      <c r="Z1174" s="78">
        <f>IF(IFERROR(SEARCH("H350",N1174),99)=99,IF(IFERROR(SEARCH("H350",O1174),99)=99,IF(IFERROR(SEARCH("H350",Q1174),99)=99,IF(IFERROR(SEARCH("H350",M1174),99)=99,IF(IFERROR(SEARCH("H350",R1174),99)=99,IF(IFERROR(SEARCH("H351",N1174),99)=99,IF(IFERROR(SEARCH("H351",O1174),99)=99,IF(IFERROR(SEARCH("H351",Q1174),99)=99,IF(IFERROR(SEARCH("H351",M1174),99)=99,IF(IFERROR(SEARCH("H351",R1174),99)=99,IF(IFERROR(SEARCH("carcinogenic",P1174),99)=99,IF(IFERROR(SEARCH("suspected carcinogenic",S1174),99)=99,0,Scoring!$E$12),Scoring!$E$11),Scoring!$E$10),Scoring!$E$10),Scoring!$E$10),Scoring!$E$10),Scoring!$E$10),Scoring!$E$10),Scoring!$E$10),Scoring!$E$10),Scoring!$E$10),Scoring!$E$10)</f>
        <v>0</v>
      </c>
      <c r="AA1174" s="78">
        <f>IF(IFERROR(SEARCH("H340",N1174),99)=99,IF(IFERROR(SEARCH("H340",O1174),99)=99,IF(IFERROR(SEARCH("H340",Q1174),99)=99,IF(IFERROR(SEARCH("H340",M1174),99)=99,IF(IFERROR(SEARCH("H340",R1174),99)=99,IF(IFERROR(SEARCH("H341",N1174),99)=99,IF(IFERROR(SEARCH("H341",O1174),99)=99,IF(IFERROR(SEARCH("H341",Q1174),99)=99,IF(IFERROR(SEARCH("H341",M1174),99)=99,IF(IFERROR(SEARCH("H341",R1174),99)=99,IF(IFERROR(SEARCH("mutagenic",P1174),99)=99,IF(IFERROR(SEARCH("suspected mutagenic",S1174),99)=99,0,Scoring!$E$15),Scoring!$E$14),Scoring!$E$13),Scoring!$E$13),Scoring!$E$13),Scoring!$E$13),Scoring!$E$13),Scoring!$E$13),Scoring!$E$13),Scoring!$E$13),Scoring!$E$13),Scoring!$E$13)</f>
        <v>0</v>
      </c>
      <c r="AB1174" s="78">
        <f>IF(IFERROR(SEARCH("H360",N1174),99)=99,IF(IFERROR(SEARCH("H360",O1174),99)=99,IF(IFERROR(SEARCH("H360",Q1174),99)=99,IF(IFERROR(SEARCH("H360",M1174),99)=99,IF(IFERROR(SEARCH("H360",R1174),99)=99,IF(IFERROR(SEARCH("H361",N1174),99)=99,IF(IFERROR(SEARCH("H361",O1174),99)=99,IF(IFERROR(SEARCH("H361",Q1174),99)=99,IF(IFERROR(SEARCH("H361",M1174),99)=99,IF(IFERROR(SEARCH("H361",R1174),99)=99,IF(IFERROR(SEARCH("reproduction",P1174),99)=99,IF(IFERROR(SEARCH("suspected reprotoxic",S1174),99)=99,IF(IFERROR(SEARCH("reprotoxic",S1174),99)=99,IF(IFERROR(SEARCH("reprotoxic",K1174),99)=99,0,Scoring!$E$18),Scoring!$E$18),Scoring!$E$19),Scoring!$E$17),Scoring!$E$16),Scoring!$E$16),Scoring!$E$16),Scoring!$E$16),Scoring!$E$16),Scoring!$E$16),Scoring!$E$16),Scoring!$E$16),Scoring!$E$16),Scoring!$E$16)</f>
        <v>0</v>
      </c>
      <c r="AC1174" s="78">
        <f>IF(IFERROR(SEARCH("57f",L1174),99)=99,IF(IFERROR(SEARCH("57(f)",P1174),99)=99,0,Scoring!$E$20),Scoring!$E$20)</f>
        <v>0</v>
      </c>
      <c r="AD1174" s="78">
        <f>IF(IFERROR(SEARCH("CAT1",T1174),99)=99,IF(IFERROR(SEARCH("CAT2",T1174),99)=99,IF(IFERROR(SEARCH("CAT3",T1174),99)=99,IF(IFERROR(SEARCH("concluded to be endocrine",K1174),99)=99,IF(IFERROR(SEARCH("categorised as endocrine",K1174),99)=99,IF(IFERROR(SEARCH("endocrine disrupting",P1174),99)=99,IF(IFERROR(SEARCH("endocrine disrupting",K1174),99)=99,IF(IFERROR(SEARCH("suspected endocrine",S1174),99)=99,IF(IFERROR(SEARCH("potential endocrine",S1174),99)=99,0,Scoring!$E$25),Scoring!$E$25),Scoring!$E$24),Scoring!$E$24),Scoring!$E$24),Scoring!$E$24),Scoring!$E$23),Scoring!$E$22),Scoring!$E$21)</f>
        <v>1</v>
      </c>
      <c r="AE1174" s="78">
        <f>IF(IFERROR(SEARCH("suspected sensitiser",S1174),99)=99,IF(IFERROR(SEARCH("sensitiser",S1174),99)=99,IF(IFERROR(SEARCH("other hazard based concern",S1174),99)=99,0,Scoring!$E$28),Scoring!$E$26),Scoring!$E$27)</f>
        <v>0</v>
      </c>
      <c r="AF1174" s="78">
        <f>IF(IFERROR(M1174,1)=1,IF(IFERROR(N1174,1)=1,IF(IFERROR(O1174,1)=1,IF(IFERROR(Q1174,1)=1,IF(IFERROR(R1174,1)=1,IF(IFERROR(T1174,1)=1,IF(IFERROR(K1174,1)=1,IF(IFERROR(P1174,1)=1,IF(IFERROR(S1174,1)=1,Scoring!$E$29,0),0),0),0),0),0),0),0),0)</f>
        <v>0</v>
      </c>
      <c r="AG1174" s="78">
        <f t="shared" si="81"/>
        <v>1</v>
      </c>
      <c r="AI1174" s="93"/>
      <c r="AJ1174" s="94"/>
      <c r="AK1174" s="76"/>
      <c r="AL1174" s="75"/>
      <c r="AN1174" s="79"/>
      <c r="AO1174" s="79"/>
      <c r="AP1174" s="79"/>
      <c r="AQ1174" s="79"/>
      <c r="AR1174" s="79"/>
      <c r="AS1174" s="78"/>
      <c r="AU1174" s="79">
        <f>IF(IFERROR(F1174,99)=99,IF(IFERROR(G1174,99)=99,IF(IFERROR(H1174,99)=99,IF(IFERROR(I1174,99)=99,IF(IFERROR(E1174,99)=99,IF(IFERROR(J1174,99)=99,0,Scoring!$B$7),Scoring!$B$3),Scoring!$B$2),Scoring!$B$6),Scoring!$B$5),Scoring!$B$4)</f>
        <v>0.5</v>
      </c>
      <c r="AV1174" s="78">
        <f t="shared" si="82"/>
        <v>0.5</v>
      </c>
      <c r="AW1174" s="78"/>
      <c r="AX1174" s="66"/>
      <c r="AY1174" s="78"/>
      <c r="AZ1174" s="76"/>
      <c r="BA1174" s="76"/>
      <c r="BB1174" s="76"/>
    </row>
    <row r="1175" spans="1:54" x14ac:dyDescent="0.25">
      <c r="A1175" s="77" t="s">
        <v>3064</v>
      </c>
      <c r="B1175" s="76" t="str">
        <f t="shared" si="83"/>
        <v>204-650-8</v>
      </c>
      <c r="C1175" s="77" t="s">
        <v>620</v>
      </c>
      <c r="D1175" s="77" t="s">
        <v>621</v>
      </c>
      <c r="E1175" s="76" t="str">
        <f>IF(C1175="-",IF(A1175="-",VLOOKUP(D1175,'sin-list 180320_update'!$C$2:$C$835,1,FALSE),VLOOKUP(A1175,'sin-list 180320_update'!$A$2:$A$835,1,FALSE)),VLOOKUP(C1175,'sin-list 180320_update'!$B$2:$B$835,1,FALSE))</f>
        <v>204-650-8</v>
      </c>
      <c r="F1175" s="76" t="e">
        <f>IF($C1175="-",IF($A1175="-",VLOOKUP($D1175,'REACH Bilaga XVII_update'!$A$5:$A$131,1,FALSE),VLOOKUP($A1175,'REACH Bilaga XVII_update'!$C$5:$C$131,1,FALSE)),VLOOKUP($C1175,'REACH Bilaga XVII_update'!$B$5:$B$131,1,FALSE))</f>
        <v>#N/A</v>
      </c>
      <c r="G1175" s="76" t="str">
        <f>IF($C1175="-",IF($A1175="-",VLOOKUP($D1175,' REACH Bilaga 59_update'!$A$5:$A$210,1,FALSE),VLOOKUP($A1175,' REACH Bilaga 59_update'!$D$5:$D$210,1,FALSE)),VLOOKUP($C1175,' REACH Bilaga 59_update'!$C$5:$C$210,1,FALSE))</f>
        <v>204-650-8</v>
      </c>
      <c r="H1175" s="76" t="e">
        <f>IF($C1175="-",IF($A1175="-",VLOOKUP($D1175,'REACH Bilaga XIV_update'!$A$5:$A$110,1,FALSE),VLOOKUP($A1175,'REACH Bilaga XIV_update'!$D$5:$D$110,1,FALSE)),VLOOKUP($C1175,'REACH Bilaga XIV_update'!$C$5:$C$110,1,FALSE))</f>
        <v>#N/A</v>
      </c>
      <c r="I1175" s="76" t="e">
        <f>IF($C1175="-",IF($A1175="-",VLOOKUP($D1175,CoRAP_update!$A$5:$A$376,1,FALSE),VLOOKUP($A1175,CoRAP_update!$D$5:$D$376,1,FALSE)),VLOOKUP($C1175,CoRAP_update!$C$5:$C$376,1,FALSE))</f>
        <v>#N/A</v>
      </c>
      <c r="J1175" s="76" t="e">
        <f>IF($C1175="-",IF($A1175="-",VLOOKUP($D1175,EDC_update!$C$2:$C$450,1,FALSE),VLOOKUP($A1175,EDC_update!$B$2:$B$450,1,FALSE)),VLOOKUP($C1175,EDC_update!$L$2:$L$450,1,FALSE))</f>
        <v>#N/A</v>
      </c>
      <c r="K1175" s="76" t="str">
        <f>IF($C1175="-",IF($A1175="-",IF(VLOOKUP($D1175,'sin-list 180320_update'!$C$2:$S$835,3,FALSE)="",NA(),VLOOKUP($D1175,'sin-list 180320_update'!$C$2:$S$835,3,FALSE)),IF(VLOOKUP($A1175,'sin-list 180320_update'!$A$2:$S$835,5,FALSE)="",NA(),VLOOKUP($A1175,'sin-list 180320_update'!$A$2:$S$835,5,FALSE))),IF(VLOOKUP($C1175,'sin-list 180320_update'!$B$2:$S$835,4,FALSE)="",NA(),VLOOKUP($C1175,'sin-list 180320_update'!$B$2:$S$835,4,FALSE)))</f>
        <v>Classified respiratory sensitizer concluded to be a SVHC by ECHA Member State Committee.</v>
      </c>
      <c r="L1175" s="76" t="str">
        <f>IF($C1175="-",IF($A1175="-",VLOOKUP($D1175,'sin-list 180320_update'!$C$2:$S$835,6,FALSE),VLOOKUP($A1175,'sin-list 180320_update'!$A$2:$S$835,8,FALSE)),VLOOKUP($C1175,'sin-list 180320_update'!$B$2:$S$835,7,FALSE))</f>
        <v>Resp. Sens. 1</v>
      </c>
      <c r="M1175" s="76" t="str">
        <f>IF($C1175="-",IF($A1175="-",IF(VLOOKUP($D1175,'sin-list 180320_update'!$C$2:$S$835,8,FALSE)="",NA(),VLOOKUP($D1175,'sin-list 180320_update'!$C$2:$S$835,8,FALSE)),IF(VLOOKUP($A1175,'sin-list 180320_update'!$A$2:$S$835,10,FALSE)="",NA(),VLOOKUP($A1175,'sin-list 180320_update'!$A$2:$S$835,10,FALSE))),IF(VLOOKUP($C1175,'sin-list 180320_update'!$B$2:$S$835,9,FALSE)="",NA(),VLOOKUP($C1175,'sin-list 180320_update'!$B$2:$S$835,9,FALSE)))</f>
        <v>H334</v>
      </c>
      <c r="N1175" s="76" t="e">
        <f>IF($C1175="-",IF($A1175="-",IF(VLOOKUP($D1175,'REACH Bilaga XVII_update'!$A$5:$E$131,4,FALSE)="",NA(),VLOOKUP($D1175,'REACH Bilaga XVII_update'!$A$5:$E$131,4,FALSE)),IF(VLOOKUP($A1175,'REACH Bilaga XVII_update'!$C$5:$D$131,2,FALSE)="",NA(),VLOOKUP($A1175,'REACH Bilaga XVII_update'!$C$5:$D$131,2,FALSE))),IF(VLOOKUP($C1175,'REACH Bilaga XVII_update'!$B$5:$D$131,3,FALSE)="",NA(),VLOOKUP($C1175,'REACH Bilaga XVII_update'!$B$5:$D$131,3,FALSE)))</f>
        <v>#N/A</v>
      </c>
      <c r="O1175" s="76" t="str">
        <f>IF($C1175="-",IF($A1175="-",IF(VLOOKUP($D1175,' REACH Bilaga 59_update'!$A$5:$E$210,5,FALSE)="",NA(),VLOOKUP($D1175,' REACH Bilaga 59_update'!$A$5:$E$210,5,FALSE)),IF(VLOOKUP($A1175,' REACH Bilaga 59_update'!$D$5:$E$210,2,FALSE)="",NA(),VLOOKUP($A1175,' REACH Bilaga 59_update'!$D$5:$E$210,2,FALSE))),IF(VLOOKUP($C1175,' REACH Bilaga 59_update'!$C$5:$E$210,3,FALSE)="",NA(),VLOOKUP($C1175,' REACH Bilaga 59_update'!$C$5:$E$210,3,FALSE)))</f>
        <v>H334</v>
      </c>
      <c r="P1175" s="76" t="str">
        <f>IF(C1175="-",IF(A1175="-",IFERROR(VLOOKUP($D1175,' REACH Bilaga 59_update'!$A$5:$F$210,MATCH(Sammanfattning!P$1,' REACH Bilaga 59_update'!$A$4:$F$4,0),FALSE),VLOOKUP($D1175,'REACH Bilaga XIV_update'!$A$4:$H$110,MATCH(Sammanfattning!P$1,'REACH Bilaga XIV_update'!$A$4:$H$4,0),FALSE)),IFERROR(VLOOKUP($A1175,' REACH Bilaga 59_update'!$D$5:$F$210,MATCH(Sammanfattning!P$1,' REACH Bilaga 59_update'!$D$4:$F$4,0),FALSE),VLOOKUP($A1175,'REACH Bilaga XIV_update'!$D$4:$H$110,MATCH(Sammanfattning!P$1,'REACH Bilaga XIV_update'!$D$4:$H$4,0),FALSE))),IFERROR(VLOOKUP($C1175,' REACH Bilaga 59_update'!$C$5:$F$210,MATCH(Sammanfattning!P$1,' REACH Bilaga 59_update'!$C$4:$F$4,0),FALSE),VLOOKUP($C1175,'REACH Bilaga XIV_update'!$C$4:$H$110,MATCH(Sammanfattning!P$1,'REACH Bilaga XIV_update'!$C$4:$H$4,0),FALSE)))</f>
        <v>Respiratory sensitising properties (Article 57(f) - human health)</v>
      </c>
      <c r="Q1175" s="76" t="e">
        <f>IF($C1175="-",IF($A1175="-",IF(VLOOKUP($D1175,'REACH Bilaga XIV_update'!$A$5:$I$110,9,FALSE)="",NA(),VLOOKUP($D1175,'REACH Bilaga XIV_update'!$A$5:$I$110,9,FALSE)),IF(VLOOKUP($A1175,'REACH Bilaga XIV_update'!$D$5:$I$110,6,FALSE)="",NA(),VLOOKUP($A1175,'REACH Bilaga XIV_update'!$D$5:$I$110,6,FALSE))),IF(VLOOKUP($C1175,'REACH Bilaga XIV_update'!$C$5:$I$110,7,FALSE)="",NA(),VLOOKUP($C1175,'REACH Bilaga XIV_update'!$C$5:$I$110,7,FALSE)))</f>
        <v>#N/A</v>
      </c>
      <c r="R1175" s="76" t="e">
        <f>IF($C1175="-",IF($A1175="-",IF(VLOOKUP($D1175,CoRAP_update!$A$5:$O$376,15,FALSE)="",NA(),VLOOKUP($D1175,CoRAP_update!$A$5:$O$376,15,FALSE)),IF(VLOOKUP($A1175,CoRAP_update!$D$5:$O$376,12,FALSE)="",NA(),VLOOKUP($A1175,CoRAP_update!$D$5:$O$376,12,FALSE))),IF(VLOOKUP($C1175,CoRAP_update!$C$5:$O$376,13,FALSE)="",NA(),VLOOKUP($C1175,CoRAP_update!$C$5:$O$376,13,FALSE)))</f>
        <v>#N/A</v>
      </c>
      <c r="S1175" s="144" t="e">
        <f>IF($C1175="-",IF($A1175="-",VLOOKUP($D1175,CoRAP_update!$A$5:$J$376,MATCH(Sammanfattning!S$1,CoRAP_update!$A$4:$J$4,0),FALSE),VLOOKUP($A1175,CoRAP_update!$D$5:$J$376,MATCH(Sammanfattning!S$1,CoRAP_update!$D$4:$J$4,0),FALSE)),VLOOKUP($C1175,CoRAP_update!$C$5:$J$376,MATCH(Sammanfattning!S$1,CoRAP_update!$C$4:$J$4,0),FALSE))</f>
        <v>#N/A</v>
      </c>
      <c r="T1175" s="76" t="e">
        <f>IF($A1175="-",VLOOKUP($D1175,EDC_update!$C$2:$F$450,4,FALSE),VLOOKUP($A1175,EDC_update!$B$2:$F$450,5,FALSE))</f>
        <v>#N/A</v>
      </c>
      <c r="V1175" s="78">
        <f>IF(IFERROR(SEARCH("PBT",P1175),99)=99,IF(IFERROR(SEARCH("suspected PBT",S1175),99)=99,IF(IFERROR(SEARCH("concluded to be PBT",K1175),99)=99,IF(IFERROR(SEARCH("PBT",S1175),99)=99,IF(IFERROR(SEARCH("PBT cand",L1175),99)=99,IF(IFERROR(SEARCH("PBT",L1175),99)=99,IF(IFERROR(SEARCH("persistent, bioackumulative and toxic properties",K1175),99)=99,0,Scoring!$E$3),Scoring!$E$3),Scoring!$E$7),Scoring!$E$3),Scoring!$E$5),Scoring!$E$6),Scoring!$E$3)</f>
        <v>0</v>
      </c>
      <c r="W1175" s="78">
        <f>IF(IFERROR(SEARCH("vPvB",P1175),99)=99,IF(IFERROR(SEARCH("suspected pbt/vPvB",S1175),99)=99,IF(IFERROR(SEARCH("vPvB",S1175),99)=99,IF(IFERROR(SEARCH("concluded to be a vPvB",S1175),99)=99,IF(IFERROR(SEARCH("identified as vPvB",K1175),99)=99,IF(IFERROR(SEARCH("concluded to be a vPvB",K1175),99)=99,IF(IFERROR(SEARCH("concluded to be both pbt and vPvB",S1175),99)=99,IF(IFERROR(SEARCH("concluded to be both pbt and vPvB",K1175),99)=99,0,Scoring!$E$5),Scoring!$E$5),Scoring!$E$5),Scoring!$E$5),Scoring!$E$5),Scoring!$E$4),Scoring!$E$6),Scoring!$E$4)</f>
        <v>0</v>
      </c>
      <c r="X1175" s="78">
        <f>IF(IFERROR(SEARCH("H410",N1175),99)=99,IF(IFERROR(SEARCH("H410",O1175),99)=99,IF(IFERROR(SEARCH("H410",Q1175),99)=99,IF(IFERROR(SEARCH("H410",M1175),99)=99,IF(IFERROR(SEARCH("H410",R1175),99)=99,IF(IFERROR(SEARCH("H411",N1175),99)=99,IF(IFERROR(SEARCH("H411",O1175),99)=99,IF(IFERROR(SEARCH("H411",Q1175),99)=99,IF(IFERROR(SEARCH("H411",M1175),99)=99,IF(IFERROR(SEARCH("H411",R1175),99)=99,IF(IFERROR(SEARCH("H413",N1175),99)=99,IF(IFERROR(SEARCH("H413",O1175),99)=99,IF(IFERROR(SEARCH("H413",Q1175),99)=99,IF(IFERROR(SEARCH("H413",M1175),99)=99,IF(IFERROR(SEARCH("H413",R1175),99)=99,IF(IFERROR(SEARCH("H412",N1175),99)=99,IF(IFERROR(SEARCH("H412",O1175),99)=99,IF(IFERROR(SEARCH("H412",Q1175),99)=99,IF(IFERROR(SEARCH("H412",M1175),99)=99,IF(IFERROR(SEARCH("H412",R1175),99)=99,0,Scoring!$E$2),Scoring!$E$2),Scoring!$E$2),Scoring!$E$2),Scoring!$E$2),Scoring!$E$2),Scoring!$E$2),Scoring!$E$2),Scoring!$E$2),Scoring!$E$2),Scoring!$E$2),Scoring!$E$2),Scoring!$E$2),Scoring!$E$2),Scoring!$E$2),Scoring!$E$2),Scoring!$E$2),Scoring!$E$2),Scoring!$E$2),Scoring!$E$2)</f>
        <v>0</v>
      </c>
      <c r="Y1175" s="78">
        <f>IF(IFERROR(SEARCH("CMR",K1175),99)=99,IF(IFERROR(SEARCH("Suspected CMR",S1175),99)=99,IF(IFERROR(SEARCH("CMR",S1175),99)=99,0,Scoring!$E$8),Scoring!$E$9),Scoring!$E$8)</f>
        <v>0</v>
      </c>
      <c r="Z1175" s="78">
        <f>IF(IFERROR(SEARCH("H350",N1175),99)=99,IF(IFERROR(SEARCH("H350",O1175),99)=99,IF(IFERROR(SEARCH("H350",Q1175),99)=99,IF(IFERROR(SEARCH("H350",M1175),99)=99,IF(IFERROR(SEARCH("H350",R1175),99)=99,IF(IFERROR(SEARCH("H351",N1175),99)=99,IF(IFERROR(SEARCH("H351",O1175),99)=99,IF(IFERROR(SEARCH("H351",Q1175),99)=99,IF(IFERROR(SEARCH("H351",M1175),99)=99,IF(IFERROR(SEARCH("H351",R1175),99)=99,IF(IFERROR(SEARCH("carcinogenic",P1175),99)=99,IF(IFERROR(SEARCH("suspected carcinogenic",S1175),99)=99,0,Scoring!$E$12),Scoring!$E$11),Scoring!$E$10),Scoring!$E$10),Scoring!$E$10),Scoring!$E$10),Scoring!$E$10),Scoring!$E$10),Scoring!$E$10),Scoring!$E$10),Scoring!$E$10),Scoring!$E$10)</f>
        <v>0</v>
      </c>
      <c r="AA1175" s="78">
        <f>IF(IFERROR(SEARCH("H340",N1175),99)=99,IF(IFERROR(SEARCH("H340",O1175),99)=99,IF(IFERROR(SEARCH("H340",Q1175),99)=99,IF(IFERROR(SEARCH("H340",M1175),99)=99,IF(IFERROR(SEARCH("H340",R1175),99)=99,IF(IFERROR(SEARCH("H341",N1175),99)=99,IF(IFERROR(SEARCH("H341",O1175),99)=99,IF(IFERROR(SEARCH("H341",Q1175),99)=99,IF(IFERROR(SEARCH("H341",M1175),99)=99,IF(IFERROR(SEARCH("H341",R1175),99)=99,IF(IFERROR(SEARCH("mutagenic",P1175),99)=99,IF(IFERROR(SEARCH("suspected mutagenic",S1175),99)=99,0,Scoring!$E$15),Scoring!$E$14),Scoring!$E$13),Scoring!$E$13),Scoring!$E$13),Scoring!$E$13),Scoring!$E$13),Scoring!$E$13),Scoring!$E$13),Scoring!$E$13),Scoring!$E$13),Scoring!$E$13)</f>
        <v>0</v>
      </c>
      <c r="AB1175" s="78">
        <f>IF(IFERROR(SEARCH("H360",N1175),99)=99,IF(IFERROR(SEARCH("H360",O1175),99)=99,IF(IFERROR(SEARCH("H360",Q1175),99)=99,IF(IFERROR(SEARCH("H360",M1175),99)=99,IF(IFERROR(SEARCH("H360",R1175),99)=99,IF(IFERROR(SEARCH("H361",N1175),99)=99,IF(IFERROR(SEARCH("H361",O1175),99)=99,IF(IFERROR(SEARCH("H361",Q1175),99)=99,IF(IFERROR(SEARCH("H361",M1175),99)=99,IF(IFERROR(SEARCH("H361",R1175),99)=99,IF(IFERROR(SEARCH("reproduction",P1175),99)=99,IF(IFERROR(SEARCH("suspected reprotoxic",S1175),99)=99,IF(IFERROR(SEARCH("reprotoxic",S1175),99)=99,IF(IFERROR(SEARCH("reprotoxic",K1175),99)=99,0,Scoring!$E$18),Scoring!$E$18),Scoring!$E$19),Scoring!$E$17),Scoring!$E$16),Scoring!$E$16),Scoring!$E$16),Scoring!$E$16),Scoring!$E$16),Scoring!$E$16),Scoring!$E$16),Scoring!$E$16),Scoring!$E$16),Scoring!$E$16)</f>
        <v>0</v>
      </c>
      <c r="AC1175" s="78">
        <f>IF(IFERROR(SEARCH("57f",L1175),99)=99,IF(IFERROR(SEARCH("57(f)",P1175),99)=99,0,Scoring!$E$20),Scoring!$E$20)</f>
        <v>1</v>
      </c>
      <c r="AD1175" s="78">
        <f>IF(IFERROR(SEARCH("CAT1",T1175),99)=99,IF(IFERROR(SEARCH("CAT2",T1175),99)=99,IF(IFERROR(SEARCH("CAT3",T1175),99)=99,IF(IFERROR(SEARCH("concluded to be endocrine",K1175),99)=99,IF(IFERROR(SEARCH("categorised as endocrine",K1175),99)=99,IF(IFERROR(SEARCH("endocrine disrupting",P1175),99)=99,IF(IFERROR(SEARCH("endocrine disrupting",K1175),99)=99,IF(IFERROR(SEARCH("suspected endocrine",S1175),99)=99,IF(IFERROR(SEARCH("potential endocrine",S1175),99)=99,0,Scoring!$E$25),Scoring!$E$25),Scoring!$E$24),Scoring!$E$24),Scoring!$E$24),Scoring!$E$24),Scoring!$E$23),Scoring!$E$22),Scoring!$E$21)</f>
        <v>0</v>
      </c>
      <c r="AE1175" s="78">
        <f>IF(IFERROR(SEARCH("suspected sensitiser",S1175),99)=99,IF(IFERROR(SEARCH("sensitiser",S1175),99)=99,IF(IFERROR(SEARCH("other hazard based concern",S1175),99)=99,0,Scoring!$E$28),Scoring!$E$26),Scoring!$E$27)</f>
        <v>0</v>
      </c>
      <c r="AF1175" s="78">
        <f>IF(IFERROR(M1175,1)=1,IF(IFERROR(N1175,1)=1,IF(IFERROR(O1175,1)=1,IF(IFERROR(Q1175,1)=1,IF(IFERROR(R1175,1)=1,IF(IFERROR(T1175,1)=1,IF(IFERROR(K1175,1)=1,IF(IFERROR(P1175,1)=1,IF(IFERROR(S1175,1)=1,Scoring!$E$29,0),0),0),0),0),0),0),0),0)</f>
        <v>0</v>
      </c>
      <c r="AG1175" s="78">
        <f t="shared" si="81"/>
        <v>1</v>
      </c>
      <c r="AI1175" s="93"/>
      <c r="AJ1175" s="94"/>
      <c r="AK1175" s="76"/>
      <c r="AL1175" s="75"/>
      <c r="AN1175" s="79"/>
      <c r="AO1175" s="79"/>
      <c r="AP1175" s="79"/>
      <c r="AQ1175" s="79"/>
      <c r="AR1175" s="79"/>
      <c r="AS1175" s="78"/>
      <c r="AU1175" s="79">
        <f>IF(IFERROR(F1175,99)=99,IF(IFERROR(G1175,99)=99,IF(IFERROR(H1175,99)=99,IF(IFERROR(I1175,99)=99,IF(IFERROR(E1175,99)=99,IF(IFERROR(J1175,99)=99,0,Scoring!$B$7),Scoring!$B$3),Scoring!$B$2),Scoring!$B$6),Scoring!$B$5),Scoring!$B$4)</f>
        <v>1</v>
      </c>
      <c r="AV1175" s="78">
        <f t="shared" si="82"/>
        <v>1</v>
      </c>
      <c r="AW1175" s="78"/>
      <c r="AX1175" s="66"/>
      <c r="AY1175" s="78"/>
      <c r="AZ1175" s="76"/>
      <c r="BA1175" s="76"/>
      <c r="BB1175" s="76"/>
    </row>
    <row r="1176" spans="1:54" x14ac:dyDescent="0.25">
      <c r="A1176" s="84" t="s">
        <v>6083</v>
      </c>
      <c r="B1176" s="85" t="s">
        <v>30</v>
      </c>
      <c r="C1176" s="85" t="s">
        <v>6084</v>
      </c>
      <c r="D1176" s="84" t="s">
        <v>11424</v>
      </c>
      <c r="E1176" s="76" t="str">
        <f>IF(C1176="-",IF(A1176="-",VLOOKUP(D1176,'sin-list 180320_update'!$C$2:$C$835,1,FALSE),VLOOKUP(A1176,'sin-list 180320_update'!$A$2:$A$835,1,FALSE)),VLOOKUP(C1176,'sin-list 180320_update'!$B$2:$B$835,1,FALSE))</f>
        <v>204-661-8</v>
      </c>
      <c r="F1176" s="76" t="e">
        <f>IF($C1176="-",IF($A1176="-",VLOOKUP($D1176,'REACH Bilaga XVII_update'!$A$5:$A$131,1,FALSE),VLOOKUP($A1176,'REACH Bilaga XVII_update'!$C$5:$C$131,1,FALSE)),VLOOKUP($C1176,'REACH Bilaga XVII_update'!$B$5:$B$131,1,FALSE))</f>
        <v>#N/A</v>
      </c>
      <c r="G1176" s="76" t="e">
        <f>IF($C1176="-",IF($A1176="-",VLOOKUP($D1176,' REACH Bilaga 59_update'!$A$5:$A$210,1,FALSE),VLOOKUP($A1176,' REACH Bilaga 59_update'!$D$5:$D$210,1,FALSE)),VLOOKUP($C1176,' REACH Bilaga 59_update'!$C$5:$C$210,1,FALSE))</f>
        <v>#N/A</v>
      </c>
      <c r="H1176" s="76" t="e">
        <f>IF($C1176="-",IF($A1176="-",VLOOKUP($D1176,'REACH Bilaga XIV_update'!$A$5:$A$110,1,FALSE),VLOOKUP($A1176,'REACH Bilaga XIV_update'!$D$5:$D$110,1,FALSE)),VLOOKUP($C1176,'REACH Bilaga XIV_update'!$C$5:$C$110,1,FALSE))</f>
        <v>#N/A</v>
      </c>
      <c r="I1176" s="76" t="e">
        <f>IF($C1176="-",IF($A1176="-",VLOOKUP($D1176,CoRAP_update!$A$5:$A$376,1,FALSE),VLOOKUP($A1176,CoRAP_update!$D$5:$D$376,1,FALSE)),VLOOKUP($C1176,CoRAP_update!$C$5:$C$376,1,FALSE))</f>
        <v>#N/A</v>
      </c>
      <c r="J1176" s="76" t="e">
        <f>IF($C1176="-",IF($A1176="-",VLOOKUP($D1176,EDC_update!$C$2:$C$450,1,FALSE),VLOOKUP($A1176,EDC_update!$B$2:$B$450,1,FALSE)),VLOOKUP($C1176,EDC_update!$L$2:$L$450,1,FALSE))</f>
        <v>#N/A</v>
      </c>
      <c r="K1176" s="76" t="str">
        <f>IF($C1176="-",IF($A1176="-",IF(VLOOKUP($D1176,'sin-list 180320_update'!$C$2:$S$835,3,FALSE)="",NA(),VLOOKUP($D1176,'sin-list 180320_update'!$C$2:$S$835,3,FALSE)),IF(VLOOKUP($A1176,'sin-list 180320_update'!$A$2:$S$835,5,FALSE)="",NA(),VLOOKUP($A1176,'sin-list 180320_update'!$A$2:$S$835,5,FALSE))),IF(VLOOKUP($C1176,'sin-list 180320_update'!$B$2:$S$835,4,FALSE)="",NA(),VLOOKUP($C1176,'sin-list 180320_update'!$B$2:$S$835,4,FALSE)))</f>
        <v>This substance is Persistent, Mobile and Toxic. Detected in natural waters.</v>
      </c>
      <c r="L1176" s="76" t="str">
        <f>IF($C1176="-",IF($A1176="-",VLOOKUP($D1176,'sin-list 180320_update'!$C$2:$S$835,6,FALSE),VLOOKUP($A1176,'sin-list 180320_update'!$A$2:$S$835,8,FALSE)),VLOOKUP($C1176,'sin-list 180320_update'!$B$2:$S$835,7,FALSE))</f>
        <v>Flam. Liq. 2_x000D_
Eye Irrit. 2 _x000D_
STOT SE 3 _x000D_
Carc. 2</v>
      </c>
      <c r="M1176" s="76" t="str">
        <f>IF($C1176="-",IF($A1176="-",IF(VLOOKUP($D1176,'sin-list 180320_update'!$C$2:$S$835,8,FALSE)="",NA(),VLOOKUP($D1176,'sin-list 180320_update'!$C$2:$S$835,8,FALSE)),IF(VLOOKUP($A1176,'sin-list 180320_update'!$A$2:$S$835,10,FALSE)="",NA(),VLOOKUP($A1176,'sin-list 180320_update'!$A$2:$S$835,10,FALSE))),IF(VLOOKUP($C1176,'sin-list 180320_update'!$B$2:$S$835,9,FALSE)="",NA(),VLOOKUP($C1176,'sin-list 180320_update'!$B$2:$S$835,9,FALSE)))</f>
        <v>H225_x000D_
H319 _x000D_
H335_x000D_
H351</v>
      </c>
      <c r="N1176" s="76" t="e">
        <f>IF($C1176="-",IF($A1176="-",IF(VLOOKUP($D1176,'REACH Bilaga XVII_update'!$A$5:$E$131,4,FALSE)="",NA(),VLOOKUP($D1176,'REACH Bilaga XVII_update'!$A$5:$E$131,4,FALSE)),IF(VLOOKUP($A1176,'REACH Bilaga XVII_update'!$C$5:$D$131,2,FALSE)="",NA(),VLOOKUP($A1176,'REACH Bilaga XVII_update'!$C$5:$D$131,2,FALSE))),IF(VLOOKUP($C1176,'REACH Bilaga XVII_update'!$B$5:$D$131,3,FALSE)="",NA(),VLOOKUP($C1176,'REACH Bilaga XVII_update'!$B$5:$D$131,3,FALSE)))</f>
        <v>#N/A</v>
      </c>
      <c r="O1176" s="76" t="e">
        <f>IF($C1176="-",IF($A1176="-",IF(VLOOKUP($D1176,' REACH Bilaga 59_update'!$A$5:$E$210,5,FALSE)="",NA(),VLOOKUP($D1176,' REACH Bilaga 59_update'!$A$5:$E$210,5,FALSE)),IF(VLOOKUP($A1176,' REACH Bilaga 59_update'!$D$5:$E$210,2,FALSE)="",NA(),VLOOKUP($A1176,' REACH Bilaga 59_update'!$D$5:$E$210,2,FALSE))),IF(VLOOKUP($C1176,' REACH Bilaga 59_update'!$C$5:$E$210,3,FALSE)="",NA(),VLOOKUP($C1176,' REACH Bilaga 59_update'!$C$5:$E$210,3,FALSE)))</f>
        <v>#N/A</v>
      </c>
      <c r="P1176" s="76" t="e">
        <f>IF(C1176="-",IF(A1176="-",IFERROR(VLOOKUP($D1176,' REACH Bilaga 59_update'!$A$5:$F$210,MATCH(Sammanfattning!P$1,' REACH Bilaga 59_update'!$A$4:$F$4,0),FALSE),VLOOKUP($D1176,'REACH Bilaga XIV_update'!$A$4:$H$110,MATCH(Sammanfattning!P$1,'REACH Bilaga XIV_update'!$A$4:$H$4,0),FALSE)),IFERROR(VLOOKUP($A1176,' REACH Bilaga 59_update'!$D$5:$F$210,MATCH(Sammanfattning!P$1,' REACH Bilaga 59_update'!$D$4:$F$4,0),FALSE),VLOOKUP($A1176,'REACH Bilaga XIV_update'!$D$4:$H$110,MATCH(Sammanfattning!P$1,'REACH Bilaga XIV_update'!$D$4:$H$4,0),FALSE))),IFERROR(VLOOKUP($C1176,' REACH Bilaga 59_update'!$C$5:$F$210,MATCH(Sammanfattning!P$1,' REACH Bilaga 59_update'!$C$4:$F$4,0),FALSE),VLOOKUP($C1176,'REACH Bilaga XIV_update'!$C$4:$H$110,MATCH(Sammanfattning!P$1,'REACH Bilaga XIV_update'!$C$4:$H$4,0),FALSE)))</f>
        <v>#N/A</v>
      </c>
      <c r="Q1176" s="76" t="e">
        <f>IF($C1176="-",IF($A1176="-",IF(VLOOKUP($D1176,'REACH Bilaga XIV_update'!$A$5:$I$110,9,FALSE)="",NA(),VLOOKUP($D1176,'REACH Bilaga XIV_update'!$A$5:$I$110,9,FALSE)),IF(VLOOKUP($A1176,'REACH Bilaga XIV_update'!$D$5:$I$110,6,FALSE)="",NA(),VLOOKUP($A1176,'REACH Bilaga XIV_update'!$D$5:$I$110,6,FALSE))),IF(VLOOKUP($C1176,'REACH Bilaga XIV_update'!$C$5:$I$110,7,FALSE)="",NA(),VLOOKUP($C1176,'REACH Bilaga XIV_update'!$C$5:$I$110,7,FALSE)))</f>
        <v>#N/A</v>
      </c>
      <c r="R1176" s="76" t="e">
        <f>IF($C1176="-",IF($A1176="-",IF(VLOOKUP($D1176,CoRAP_update!$A$5:$O$376,15,FALSE)="",NA(),VLOOKUP($D1176,CoRAP_update!$A$5:$O$376,15,FALSE)),IF(VLOOKUP($A1176,CoRAP_update!$D$5:$O$376,12,FALSE)="",NA(),VLOOKUP($A1176,CoRAP_update!$D$5:$O$376,12,FALSE))),IF(VLOOKUP($C1176,CoRAP_update!$C$5:$O$376,13,FALSE)="",NA(),VLOOKUP($C1176,CoRAP_update!$C$5:$O$376,13,FALSE)))</f>
        <v>#N/A</v>
      </c>
      <c r="S1176" s="144" t="e">
        <f>IF($C1176="-",IF($A1176="-",VLOOKUP($D1176,CoRAP_update!$A$5:$J$376,MATCH(Sammanfattning!S$1,CoRAP_update!$A$4:$J$4,0),FALSE),VLOOKUP($A1176,CoRAP_update!$D$5:$J$376,MATCH(Sammanfattning!S$1,CoRAP_update!$D$4:$J$4,0),FALSE)),VLOOKUP($C1176,CoRAP_update!$C$5:$J$376,MATCH(Sammanfattning!S$1,CoRAP_update!$C$4:$J$4,0),FALSE))</f>
        <v>#N/A</v>
      </c>
      <c r="T1176" s="76" t="e">
        <f>IF($A1176="-",VLOOKUP($D1176,EDC_update!$C$2:$F$450,4,FALSE),VLOOKUP($A1176,EDC_update!$B$2:$F$450,5,FALSE))</f>
        <v>#N/A</v>
      </c>
      <c r="V1176" s="78">
        <f>IF(IFERROR(SEARCH("PBT",P1176),99)=99,IF(IFERROR(SEARCH("suspected PBT",S1176),99)=99,IF(IFERROR(SEARCH("concluded to be PBT",K1176),99)=99,IF(IFERROR(SEARCH("PBT",S1176),99)=99,IF(IFERROR(SEARCH("PBT cand",L1176),99)=99,IF(IFERROR(SEARCH("PBT",L1176),99)=99,IF(IFERROR(SEARCH("persistent, bioackumulative and toxic properties",K1176),99)=99,0,Scoring!$E$3),Scoring!$E$3),Scoring!$E$7),Scoring!$E$3),Scoring!$E$5),Scoring!$E$6),Scoring!$E$3)</f>
        <v>0</v>
      </c>
      <c r="W1176" s="78">
        <f>IF(IFERROR(SEARCH("vPvB",P1176),99)=99,IF(IFERROR(SEARCH("suspected pbt/vPvB",S1176),99)=99,IF(IFERROR(SEARCH("vPvB",S1176),99)=99,IF(IFERROR(SEARCH("concluded to be a vPvB",S1176),99)=99,IF(IFERROR(SEARCH("identified as vPvB",K1176),99)=99,IF(IFERROR(SEARCH("concluded to be a vPvB",K1176),99)=99,IF(IFERROR(SEARCH("concluded to be both pbt and vPvB",S1176),99)=99,IF(IFERROR(SEARCH("concluded to be both pbt and vPvB",K1176),99)=99,0,Scoring!$E$5),Scoring!$E$5),Scoring!$E$5),Scoring!$E$5),Scoring!$E$5),Scoring!$E$4),Scoring!$E$6),Scoring!$E$4)</f>
        <v>0</v>
      </c>
      <c r="X1176" s="78">
        <f>IF(IFERROR(SEARCH("H410",N1176),99)=99,IF(IFERROR(SEARCH("H410",O1176),99)=99,IF(IFERROR(SEARCH("H410",Q1176),99)=99,IF(IFERROR(SEARCH("H410",M1176),99)=99,IF(IFERROR(SEARCH("H410",R1176),99)=99,IF(IFERROR(SEARCH("H411",N1176),99)=99,IF(IFERROR(SEARCH("H411",O1176),99)=99,IF(IFERROR(SEARCH("H411",Q1176),99)=99,IF(IFERROR(SEARCH("H411",M1176),99)=99,IF(IFERROR(SEARCH("H411",R1176),99)=99,IF(IFERROR(SEARCH("H413",N1176),99)=99,IF(IFERROR(SEARCH("H413",O1176),99)=99,IF(IFERROR(SEARCH("H413",Q1176),99)=99,IF(IFERROR(SEARCH("H413",M1176),99)=99,IF(IFERROR(SEARCH("H413",R1176),99)=99,IF(IFERROR(SEARCH("H412",N1176),99)=99,IF(IFERROR(SEARCH("H412",O1176),99)=99,IF(IFERROR(SEARCH("H412",Q1176),99)=99,IF(IFERROR(SEARCH("H412",M1176),99)=99,IF(IFERROR(SEARCH("H412",R1176),99)=99,0,Scoring!$E$2),Scoring!$E$2),Scoring!$E$2),Scoring!$E$2),Scoring!$E$2),Scoring!$E$2),Scoring!$E$2),Scoring!$E$2),Scoring!$E$2),Scoring!$E$2),Scoring!$E$2),Scoring!$E$2),Scoring!$E$2),Scoring!$E$2),Scoring!$E$2),Scoring!$E$2),Scoring!$E$2),Scoring!$E$2),Scoring!$E$2),Scoring!$E$2)</f>
        <v>0</v>
      </c>
      <c r="Y1176" s="78">
        <f>IF(IFERROR(SEARCH("CMR",K1176),99)=99,IF(IFERROR(SEARCH("Suspected CMR",S1176),99)=99,IF(IFERROR(SEARCH("CMR",S1176),99)=99,0,Scoring!$E$8),Scoring!$E$9),Scoring!$E$8)</f>
        <v>0</v>
      </c>
      <c r="Z1176" s="78">
        <f>IF(IFERROR(SEARCH("H350",N1176),99)=99,IF(IFERROR(SEARCH("H350",O1176),99)=99,IF(IFERROR(SEARCH("H350",Q1176),99)=99,IF(IFERROR(SEARCH("H350",M1176),99)=99,IF(IFERROR(SEARCH("H350",R1176),99)=99,IF(IFERROR(SEARCH("H351",N1176),99)=99,IF(IFERROR(SEARCH("H351",O1176),99)=99,IF(IFERROR(SEARCH("H351",Q1176),99)=99,IF(IFERROR(SEARCH("H351",M1176),99)=99,IF(IFERROR(SEARCH("H351",R1176),99)=99,IF(IFERROR(SEARCH("carcinogenic",P1176),99)=99,IF(IFERROR(SEARCH("suspected carcinogenic",S1176),99)=99,0,Scoring!$E$12),Scoring!$E$11),Scoring!$E$10),Scoring!$E$10),Scoring!$E$10),Scoring!$E$10),Scoring!$E$10),Scoring!$E$10),Scoring!$E$10),Scoring!$E$10),Scoring!$E$10),Scoring!$E$10)</f>
        <v>1</v>
      </c>
      <c r="AA1176" s="78">
        <f>IF(IFERROR(SEARCH("H340",N1176),99)=99,IF(IFERROR(SEARCH("H340",O1176),99)=99,IF(IFERROR(SEARCH("H340",Q1176),99)=99,IF(IFERROR(SEARCH("H340",M1176),99)=99,IF(IFERROR(SEARCH("H340",R1176),99)=99,IF(IFERROR(SEARCH("H341",N1176),99)=99,IF(IFERROR(SEARCH("H341",O1176),99)=99,IF(IFERROR(SEARCH("H341",Q1176),99)=99,IF(IFERROR(SEARCH("H341",M1176),99)=99,IF(IFERROR(SEARCH("H341",R1176),99)=99,IF(IFERROR(SEARCH("mutagenic",P1176),99)=99,IF(IFERROR(SEARCH("suspected mutagenic",S1176),99)=99,0,Scoring!$E$15),Scoring!$E$14),Scoring!$E$13),Scoring!$E$13),Scoring!$E$13),Scoring!$E$13),Scoring!$E$13),Scoring!$E$13),Scoring!$E$13),Scoring!$E$13),Scoring!$E$13),Scoring!$E$13)</f>
        <v>0</v>
      </c>
      <c r="AB1176" s="78">
        <f>IF(IFERROR(SEARCH("H360",N1176),99)=99,IF(IFERROR(SEARCH("H360",O1176),99)=99,IF(IFERROR(SEARCH("H360",Q1176),99)=99,IF(IFERROR(SEARCH("H360",M1176),99)=99,IF(IFERROR(SEARCH("H360",R1176),99)=99,IF(IFERROR(SEARCH("H361",N1176),99)=99,IF(IFERROR(SEARCH("H361",O1176),99)=99,IF(IFERROR(SEARCH("H361",Q1176),99)=99,IF(IFERROR(SEARCH("H361",M1176),99)=99,IF(IFERROR(SEARCH("H361",R1176),99)=99,IF(IFERROR(SEARCH("reproduction",P1176),99)=99,IF(IFERROR(SEARCH("suspected reprotoxic",S1176),99)=99,IF(IFERROR(SEARCH("reprotoxic",S1176),99)=99,IF(IFERROR(SEARCH("reprotoxic",K1176),99)=99,0,Scoring!$E$18),Scoring!$E$18),Scoring!$E$19),Scoring!$E$17),Scoring!$E$16),Scoring!$E$16),Scoring!$E$16),Scoring!$E$16),Scoring!$E$16),Scoring!$E$16),Scoring!$E$16),Scoring!$E$16),Scoring!$E$16),Scoring!$E$16)</f>
        <v>0</v>
      </c>
      <c r="AC1176" s="78">
        <f>IF(IFERROR(SEARCH("57f",L1176),99)=99,IF(IFERROR(SEARCH("57(f)",P1176),99)=99,0,Scoring!$E$20),Scoring!$E$20)</f>
        <v>0</v>
      </c>
      <c r="AD1176" s="78">
        <f>IF(IFERROR(SEARCH("CAT1",T1176),99)=99,IF(IFERROR(SEARCH("CAT2",T1176),99)=99,IF(IFERROR(SEARCH("CAT3",T1176),99)=99,IF(IFERROR(SEARCH("concluded to be endocrine",K1176),99)=99,IF(IFERROR(SEARCH("categorised as endocrine",K1176),99)=99,IF(IFERROR(SEARCH("endocrine disrupting",P1176),99)=99,IF(IFERROR(SEARCH("endocrine disrupting",K1176),99)=99,IF(IFERROR(SEARCH("suspected endocrine",S1176),99)=99,IF(IFERROR(SEARCH("potential endocrine",S1176),99)=99,0,Scoring!$E$25),Scoring!$E$25),Scoring!$E$24),Scoring!$E$24),Scoring!$E$24),Scoring!$E$24),Scoring!$E$23),Scoring!$E$22),Scoring!$E$21)</f>
        <v>0</v>
      </c>
      <c r="AE1176" s="78">
        <f>IF(IFERROR(SEARCH("suspected sensitiser",S1176),99)=99,IF(IFERROR(SEARCH("sensitiser",S1176),99)=99,IF(IFERROR(SEARCH("other hazard based concern",S1176),99)=99,0,Scoring!$E$28),Scoring!$E$26),Scoring!$E$27)</f>
        <v>0</v>
      </c>
      <c r="AF1176" s="78">
        <f>IF(IFERROR(M1176,1)=1,IF(IFERROR(N1176,1)=1,IF(IFERROR(O1176,1)=1,IF(IFERROR(Q1176,1)=1,IF(IFERROR(R1176,1)=1,IF(IFERROR(T1176,1)=1,IF(IFERROR(K1176,1)=1,IF(IFERROR(P1176,1)=1,IF(IFERROR(S1176,1)=1,Scoring!$E$29,0),0),0),0),0),0),0),0),0)</f>
        <v>0</v>
      </c>
      <c r="AG1176" s="78">
        <f t="shared" si="81"/>
        <v>1</v>
      </c>
      <c r="AI1176" s="93"/>
      <c r="AJ1176" s="94"/>
      <c r="AK1176" s="76"/>
      <c r="AL1176" s="75"/>
      <c r="AN1176" s="79"/>
      <c r="AO1176" s="79"/>
      <c r="AP1176" s="79"/>
      <c r="AQ1176" s="79"/>
      <c r="AR1176" s="79"/>
      <c r="AS1176" s="78"/>
      <c r="AU1176" s="79">
        <f>IF(IFERROR(F1176,99)=99,IF(IFERROR(G1176,99)=99,IF(IFERROR(H1176,99)=99,IF(IFERROR(I1176,99)=99,IF(IFERROR(E1176,99)=99,IF(IFERROR(J1176,99)=99,0,Scoring!$B$7),Scoring!$B$3),Scoring!$B$2),Scoring!$B$6),Scoring!$B$5),Scoring!$B$4)</f>
        <v>0.3</v>
      </c>
      <c r="AV1176" s="78">
        <f t="shared" si="82"/>
        <v>0.3</v>
      </c>
      <c r="AW1176" s="78"/>
      <c r="AX1176" s="66"/>
      <c r="AY1176" s="78"/>
      <c r="AZ1176" s="76"/>
      <c r="BB1176" s="76"/>
    </row>
    <row r="1177" spans="1:54" x14ac:dyDescent="0.25">
      <c r="A1177" s="77" t="s">
        <v>4798</v>
      </c>
      <c r="B1177" s="76" t="str">
        <f t="shared" ref="B1177:B1184" si="84">C1177</f>
        <v>204-881-4</v>
      </c>
      <c r="C1177" s="77" t="s">
        <v>668</v>
      </c>
      <c r="D1177" s="77" t="s">
        <v>669</v>
      </c>
      <c r="E1177" s="76" t="str">
        <f>IF(C1177="-",IF(A1177="-",VLOOKUP(D1177,'sin-list 180320_update'!$C$2:$C$835,1,FALSE),VLOOKUP(A1177,'sin-list 180320_update'!$A$2:$A$835,1,FALSE)),VLOOKUP(C1177,'sin-list 180320_update'!$B$2:$B$835,1,FALSE))</f>
        <v>204-881-4</v>
      </c>
      <c r="F1177" s="76" t="e">
        <f>IF($C1177="-",IF($A1177="-",VLOOKUP($D1177,'REACH Bilaga XVII_update'!$A$5:$A$131,1,FALSE),VLOOKUP($A1177,'REACH Bilaga XVII_update'!$C$5:$C$131,1,FALSE)),VLOOKUP($C1177,'REACH Bilaga XVII_update'!$B$5:$B$131,1,FALSE))</f>
        <v>#N/A</v>
      </c>
      <c r="G1177" s="76" t="e">
        <f>IF($C1177="-",IF($A1177="-",VLOOKUP($D1177,' REACH Bilaga 59_update'!$A$5:$A$210,1,FALSE),VLOOKUP($A1177,' REACH Bilaga 59_update'!$D$5:$D$210,1,FALSE)),VLOOKUP($C1177,' REACH Bilaga 59_update'!$C$5:$C$210,1,FALSE))</f>
        <v>#N/A</v>
      </c>
      <c r="H1177" s="76" t="e">
        <f>IF($C1177="-",IF($A1177="-",VLOOKUP($D1177,'REACH Bilaga XIV_update'!$A$5:$A$110,1,FALSE),VLOOKUP($A1177,'REACH Bilaga XIV_update'!$D$5:$D$110,1,FALSE)),VLOOKUP($C1177,'REACH Bilaga XIV_update'!$C$5:$C$110,1,FALSE))</f>
        <v>#N/A</v>
      </c>
      <c r="I1177" s="76" t="str">
        <f>IF($C1177="-",IF($A1177="-",VLOOKUP($D1177,CoRAP_update!$A$5:$A$376,1,FALSE),VLOOKUP($A1177,CoRAP_update!$D$5:$D$376,1,FALSE)),VLOOKUP($C1177,CoRAP_update!$C$5:$C$376,1,FALSE))</f>
        <v>204-881-4</v>
      </c>
      <c r="J1177" s="76" t="e">
        <f>IF($C1177="-",IF($A1177="-",VLOOKUP($D1177,EDC_update!$C$2:$C$450,1,FALSE),VLOOKUP($A1177,EDC_update!$B$2:$B$450,1,FALSE)),VLOOKUP($C1177,EDC_update!$L$2:$L$450,1,FALSE))</f>
        <v>#N/A</v>
      </c>
      <c r="K1177" s="76" t="str">
        <f>IF($C1177="-",IF($A1177="-",IF(VLOOKUP($D1177,'sin-list 180320_update'!$C$2:$S$835,3,FALSE)="",NA(),VLOOKUP($D1177,'sin-list 180320_update'!$C$2:$S$835,3,FALSE)),IF(VLOOKUP($A1177,'sin-list 180320_update'!$A$2:$S$835,5,FALSE)="",NA(),VLOOKUP($A1177,'sin-list 180320_update'!$A$2:$S$835,5,FALSE))),IF(VLOOKUP($C1177,'sin-list 180320_update'!$B$2:$S$835,4,FALSE)="",NA(),VLOOKUP($C1177,'sin-list 180320_update'!$B$2:$S$835,4,FALSE)))</f>
        <v>This substance has endocrine disrupting properties. In vivo studies of Butylated Hydroxytoluene has shown that the substance disrupts thyroid gland function and morphology. Reduced fertility, altered growth and development, impaired learning and motor beh</v>
      </c>
      <c r="L1177" s="76" t="str">
        <f>IF($C1177="-",IF($A1177="-",VLOOKUP($D1177,'sin-list 180320_update'!$C$2:$S$835,6,FALSE),VLOOKUP($A1177,'sin-list 180320_update'!$A$2:$S$835,8,FALSE)),VLOOKUP($C1177,'sin-list 180320_update'!$B$2:$S$835,7,FALSE))</f>
        <v>Official classification missing</v>
      </c>
      <c r="M1177" s="76" t="e">
        <f>IF($C1177="-",IF($A1177="-",IF(VLOOKUP($D1177,'sin-list 180320_update'!$C$2:$S$835,8,FALSE)="",NA(),VLOOKUP($D1177,'sin-list 180320_update'!$C$2:$S$835,8,FALSE)),IF(VLOOKUP($A1177,'sin-list 180320_update'!$A$2:$S$835,10,FALSE)="",NA(),VLOOKUP($A1177,'sin-list 180320_update'!$A$2:$S$835,10,FALSE))),IF(VLOOKUP($C1177,'sin-list 180320_update'!$B$2:$S$835,9,FALSE)="",NA(),VLOOKUP($C1177,'sin-list 180320_update'!$B$2:$S$835,9,FALSE)))</f>
        <v>#N/A</v>
      </c>
      <c r="N1177" s="76" t="e">
        <f>IF($C1177="-",IF($A1177="-",IF(VLOOKUP($D1177,'REACH Bilaga XVII_update'!$A$5:$E$131,4,FALSE)="",NA(),VLOOKUP($D1177,'REACH Bilaga XVII_update'!$A$5:$E$131,4,FALSE)),IF(VLOOKUP($A1177,'REACH Bilaga XVII_update'!$C$5:$D$131,2,FALSE)="",NA(),VLOOKUP($A1177,'REACH Bilaga XVII_update'!$C$5:$D$131,2,FALSE))),IF(VLOOKUP($C1177,'REACH Bilaga XVII_update'!$B$5:$D$131,3,FALSE)="",NA(),VLOOKUP($C1177,'REACH Bilaga XVII_update'!$B$5:$D$131,3,FALSE)))</f>
        <v>#N/A</v>
      </c>
      <c r="O1177" s="76" t="e">
        <f>IF($C1177="-",IF($A1177="-",IF(VLOOKUP($D1177,' REACH Bilaga 59_update'!$A$5:$E$210,5,FALSE)="",NA(),VLOOKUP($D1177,' REACH Bilaga 59_update'!$A$5:$E$210,5,FALSE)),IF(VLOOKUP($A1177,' REACH Bilaga 59_update'!$D$5:$E$210,2,FALSE)="",NA(),VLOOKUP($A1177,' REACH Bilaga 59_update'!$D$5:$E$210,2,FALSE))),IF(VLOOKUP($C1177,' REACH Bilaga 59_update'!$C$5:$E$210,3,FALSE)="",NA(),VLOOKUP($C1177,' REACH Bilaga 59_update'!$C$5:$E$210,3,FALSE)))</f>
        <v>#N/A</v>
      </c>
      <c r="P1177" s="76" t="e">
        <f>IF(C1177="-",IF(A1177="-",IFERROR(VLOOKUP($D1177,' REACH Bilaga 59_update'!$A$5:$F$210,MATCH(Sammanfattning!P$1,' REACH Bilaga 59_update'!$A$4:$F$4,0),FALSE),VLOOKUP($D1177,'REACH Bilaga XIV_update'!$A$4:$H$110,MATCH(Sammanfattning!P$1,'REACH Bilaga XIV_update'!$A$4:$H$4,0),FALSE)),IFERROR(VLOOKUP($A1177,' REACH Bilaga 59_update'!$D$5:$F$210,MATCH(Sammanfattning!P$1,' REACH Bilaga 59_update'!$D$4:$F$4,0),FALSE),VLOOKUP($A1177,'REACH Bilaga XIV_update'!$D$4:$H$110,MATCH(Sammanfattning!P$1,'REACH Bilaga XIV_update'!$D$4:$H$4,0),FALSE))),IFERROR(VLOOKUP($C1177,' REACH Bilaga 59_update'!$C$5:$F$210,MATCH(Sammanfattning!P$1,' REACH Bilaga 59_update'!$C$4:$F$4,0),FALSE),VLOOKUP($C1177,'REACH Bilaga XIV_update'!$C$4:$H$110,MATCH(Sammanfattning!P$1,'REACH Bilaga XIV_update'!$C$4:$H$4,0),FALSE)))</f>
        <v>#N/A</v>
      </c>
      <c r="Q1177" s="76" t="e">
        <f>IF($C1177="-",IF($A1177="-",IF(VLOOKUP($D1177,'REACH Bilaga XIV_update'!$A$5:$I$110,9,FALSE)="",NA(),VLOOKUP($D1177,'REACH Bilaga XIV_update'!$A$5:$I$110,9,FALSE)),IF(VLOOKUP($A1177,'REACH Bilaga XIV_update'!$D$5:$I$110,6,FALSE)="",NA(),VLOOKUP($A1177,'REACH Bilaga XIV_update'!$D$5:$I$110,6,FALSE))),IF(VLOOKUP($C1177,'REACH Bilaga XIV_update'!$C$5:$I$110,7,FALSE)="",NA(),VLOOKUP($C1177,'REACH Bilaga XIV_update'!$C$5:$I$110,7,FALSE)))</f>
        <v>#N/A</v>
      </c>
      <c r="R1177" s="76" t="e">
        <f>IF($C1177="-",IF($A1177="-",IF(VLOOKUP($D1177,CoRAP_update!$A$5:$O$376,15,FALSE)="",NA(),VLOOKUP($D1177,CoRAP_update!$A$5:$O$376,15,FALSE)),IF(VLOOKUP($A1177,CoRAP_update!$D$5:$O$376,12,FALSE)="",NA(),VLOOKUP($A1177,CoRAP_update!$D$5:$O$376,12,FALSE))),IF(VLOOKUP($C1177,CoRAP_update!$C$5:$O$376,13,FALSE)="",NA(),VLOOKUP($C1177,CoRAP_update!$C$5:$O$376,13,FALSE)))</f>
        <v>#N/A</v>
      </c>
      <c r="S1177" s="144" t="str">
        <f>IF($C1177="-",IF($A1177="-",VLOOKUP($D1177,CoRAP_update!$A$5:$J$376,MATCH(Sammanfattning!S$1,CoRAP_update!$A$4:$J$4,0),FALSE),VLOOKUP($A1177,CoRAP_update!$D$5:$J$376,MATCH(Sammanfattning!S$1,CoRAP_update!$D$4:$J$4,0),FALSE)),VLOOKUP($C1177,CoRAP_update!$C$5:$J$376,MATCH(Sammanfattning!S$1,CoRAP_update!$C$4:$J$4,0),FALSE))</f>
        <v>Potential endocrine disruptor#Exposure of sensitive populations#Exposure of workers#High (aggregated) tonnage#Wide dispersive use</v>
      </c>
      <c r="T1177" s="76" t="e">
        <f>IF($A1177="-",VLOOKUP($D1177,EDC_update!$C$2:$F$450,4,FALSE),VLOOKUP($A1177,EDC_update!$B$2:$F$450,5,FALSE))</f>
        <v>#N/A</v>
      </c>
      <c r="V1177" s="78">
        <f>IF(IFERROR(SEARCH("PBT",P1177),99)=99,IF(IFERROR(SEARCH("suspected PBT",S1177),99)=99,IF(IFERROR(SEARCH("concluded to be PBT",K1177),99)=99,IF(IFERROR(SEARCH("PBT",S1177),99)=99,IF(IFERROR(SEARCH("PBT cand",L1177),99)=99,IF(IFERROR(SEARCH("PBT",L1177),99)=99,IF(IFERROR(SEARCH("persistent, bioackumulative and toxic properties",K1177),99)=99,0,Scoring!$E$3),Scoring!$E$3),Scoring!$E$7),Scoring!$E$3),Scoring!$E$5),Scoring!$E$6),Scoring!$E$3)</f>
        <v>0</v>
      </c>
      <c r="W1177" s="78">
        <f>IF(IFERROR(SEARCH("vPvB",P1177),99)=99,IF(IFERROR(SEARCH("suspected pbt/vPvB",S1177),99)=99,IF(IFERROR(SEARCH("vPvB",S1177),99)=99,IF(IFERROR(SEARCH("concluded to be a vPvB",S1177),99)=99,IF(IFERROR(SEARCH("identified as vPvB",K1177),99)=99,IF(IFERROR(SEARCH("concluded to be a vPvB",K1177),99)=99,IF(IFERROR(SEARCH("concluded to be both pbt and vPvB",S1177),99)=99,IF(IFERROR(SEARCH("concluded to be both pbt and vPvB",K1177),99)=99,0,Scoring!$E$5),Scoring!$E$5),Scoring!$E$5),Scoring!$E$5),Scoring!$E$5),Scoring!$E$4),Scoring!$E$6),Scoring!$E$4)</f>
        <v>0</v>
      </c>
      <c r="X1177" s="78">
        <f>IF(IFERROR(SEARCH("H410",N1177),99)=99,IF(IFERROR(SEARCH("H410",O1177),99)=99,IF(IFERROR(SEARCH("H410",Q1177),99)=99,IF(IFERROR(SEARCH("H410",M1177),99)=99,IF(IFERROR(SEARCH("H410",R1177),99)=99,IF(IFERROR(SEARCH("H411",N1177),99)=99,IF(IFERROR(SEARCH("H411",O1177),99)=99,IF(IFERROR(SEARCH("H411",Q1177),99)=99,IF(IFERROR(SEARCH("H411",M1177),99)=99,IF(IFERROR(SEARCH("H411",R1177),99)=99,IF(IFERROR(SEARCH("H413",N1177),99)=99,IF(IFERROR(SEARCH("H413",O1177),99)=99,IF(IFERROR(SEARCH("H413",Q1177),99)=99,IF(IFERROR(SEARCH("H413",M1177),99)=99,IF(IFERROR(SEARCH("H413",R1177),99)=99,IF(IFERROR(SEARCH("H412",N1177),99)=99,IF(IFERROR(SEARCH("H412",O1177),99)=99,IF(IFERROR(SEARCH("H412",Q1177),99)=99,IF(IFERROR(SEARCH("H412",M1177),99)=99,IF(IFERROR(SEARCH("H412",R1177),99)=99,0,Scoring!$E$2),Scoring!$E$2),Scoring!$E$2),Scoring!$E$2),Scoring!$E$2),Scoring!$E$2),Scoring!$E$2),Scoring!$E$2),Scoring!$E$2),Scoring!$E$2),Scoring!$E$2),Scoring!$E$2),Scoring!$E$2),Scoring!$E$2),Scoring!$E$2),Scoring!$E$2),Scoring!$E$2),Scoring!$E$2),Scoring!$E$2),Scoring!$E$2)</f>
        <v>0</v>
      </c>
      <c r="Y1177" s="78">
        <f>IF(IFERROR(SEARCH("CMR",K1177),99)=99,IF(IFERROR(SEARCH("Suspected CMR",S1177),99)=99,IF(IFERROR(SEARCH("CMR",S1177),99)=99,0,Scoring!$E$8),Scoring!$E$9),Scoring!$E$8)</f>
        <v>0</v>
      </c>
      <c r="Z1177" s="78">
        <f>IF(IFERROR(SEARCH("H350",N1177),99)=99,IF(IFERROR(SEARCH("H350",O1177),99)=99,IF(IFERROR(SEARCH("H350",Q1177),99)=99,IF(IFERROR(SEARCH("H350",M1177),99)=99,IF(IFERROR(SEARCH("H350",R1177),99)=99,IF(IFERROR(SEARCH("H351",N1177),99)=99,IF(IFERROR(SEARCH("H351",O1177),99)=99,IF(IFERROR(SEARCH("H351",Q1177),99)=99,IF(IFERROR(SEARCH("H351",M1177),99)=99,IF(IFERROR(SEARCH("H351",R1177),99)=99,IF(IFERROR(SEARCH("carcinogenic",P1177),99)=99,IF(IFERROR(SEARCH("suspected carcinogenic",S1177),99)=99,0,Scoring!$E$12),Scoring!$E$11),Scoring!$E$10),Scoring!$E$10),Scoring!$E$10),Scoring!$E$10),Scoring!$E$10),Scoring!$E$10),Scoring!$E$10),Scoring!$E$10),Scoring!$E$10),Scoring!$E$10)</f>
        <v>0</v>
      </c>
      <c r="AA1177" s="78">
        <f>IF(IFERROR(SEARCH("H340",N1177),99)=99,IF(IFERROR(SEARCH("H340",O1177),99)=99,IF(IFERROR(SEARCH("H340",Q1177),99)=99,IF(IFERROR(SEARCH("H340",M1177),99)=99,IF(IFERROR(SEARCH("H340",R1177),99)=99,IF(IFERROR(SEARCH("H341",N1177),99)=99,IF(IFERROR(SEARCH("H341",O1177),99)=99,IF(IFERROR(SEARCH("H341",Q1177),99)=99,IF(IFERROR(SEARCH("H341",M1177),99)=99,IF(IFERROR(SEARCH("H341",R1177),99)=99,IF(IFERROR(SEARCH("mutagenic",P1177),99)=99,IF(IFERROR(SEARCH("suspected mutagenic",S1177),99)=99,0,Scoring!$E$15),Scoring!$E$14),Scoring!$E$13),Scoring!$E$13),Scoring!$E$13),Scoring!$E$13),Scoring!$E$13),Scoring!$E$13),Scoring!$E$13),Scoring!$E$13),Scoring!$E$13),Scoring!$E$13)</f>
        <v>0</v>
      </c>
      <c r="AB1177" s="78">
        <f>IF(IFERROR(SEARCH("H360",N1177),99)=99,IF(IFERROR(SEARCH("H360",O1177),99)=99,IF(IFERROR(SEARCH("H360",Q1177),99)=99,IF(IFERROR(SEARCH("H360",M1177),99)=99,IF(IFERROR(SEARCH("H360",R1177),99)=99,IF(IFERROR(SEARCH("H361",N1177),99)=99,IF(IFERROR(SEARCH("H361",O1177),99)=99,IF(IFERROR(SEARCH("H361",Q1177),99)=99,IF(IFERROR(SEARCH("H361",M1177),99)=99,IF(IFERROR(SEARCH("H361",R1177),99)=99,IF(IFERROR(SEARCH("reproduction",P1177),99)=99,IF(IFERROR(SEARCH("suspected reprotoxic",S1177),99)=99,IF(IFERROR(SEARCH("reprotoxic",S1177),99)=99,IF(IFERROR(SEARCH("reprotoxic",K1177),99)=99,0,Scoring!$E$18),Scoring!$E$18),Scoring!$E$19),Scoring!$E$17),Scoring!$E$16),Scoring!$E$16),Scoring!$E$16),Scoring!$E$16),Scoring!$E$16),Scoring!$E$16),Scoring!$E$16),Scoring!$E$16),Scoring!$E$16),Scoring!$E$16)</f>
        <v>0</v>
      </c>
      <c r="AC1177" s="78">
        <f>IF(IFERROR(SEARCH("57f",L1177),99)=99,IF(IFERROR(SEARCH("57(f)",P1177),99)=99,0,Scoring!$E$20),Scoring!$E$20)</f>
        <v>0</v>
      </c>
      <c r="AD1177" s="78">
        <f>IF(IFERROR(SEARCH("CAT1",T1177),99)=99,IF(IFERROR(SEARCH("CAT2",T1177),99)=99,IF(IFERROR(SEARCH("CAT3",T1177),99)=99,IF(IFERROR(SEARCH("concluded to be endocrine",K1177),99)=99,IF(IFERROR(SEARCH("categorised as endocrine",K1177),99)=99,IF(IFERROR(SEARCH("endocrine disrupting",P1177),99)=99,IF(IFERROR(SEARCH("endocrine disrupting",K1177),99)=99,IF(IFERROR(SEARCH("suspected endocrine",S1177),99)=99,IF(IFERROR(SEARCH("potential endocrine",S1177),99)=99,0,Scoring!$E$25),Scoring!$E$25),Scoring!$E$24),Scoring!$E$24),Scoring!$E$24),Scoring!$E$24),Scoring!$E$23),Scoring!$E$22),Scoring!$E$21)</f>
        <v>1</v>
      </c>
      <c r="AE1177" s="78">
        <f>IF(IFERROR(SEARCH("suspected sensitiser",S1177),99)=99,IF(IFERROR(SEARCH("sensitiser",S1177),99)=99,IF(IFERROR(SEARCH("other hazard based concern",S1177),99)=99,0,Scoring!$E$28),Scoring!$E$26),Scoring!$E$27)</f>
        <v>0</v>
      </c>
      <c r="AF1177" s="78">
        <f>IF(IFERROR(M1177,1)=1,IF(IFERROR(N1177,1)=1,IF(IFERROR(O1177,1)=1,IF(IFERROR(Q1177,1)=1,IF(IFERROR(R1177,1)=1,IF(IFERROR(T1177,1)=1,IF(IFERROR(K1177,1)=1,IF(IFERROR(P1177,1)=1,IF(IFERROR(S1177,1)=1,Scoring!$E$29,0),0),0),0),0),0),0),0),0)</f>
        <v>0</v>
      </c>
      <c r="AG1177" s="78">
        <f t="shared" si="81"/>
        <v>1</v>
      </c>
      <c r="AI1177" s="93"/>
      <c r="AJ1177" s="94"/>
      <c r="AK1177" s="76"/>
      <c r="AL1177" s="75"/>
      <c r="AN1177" s="79"/>
      <c r="AO1177" s="79"/>
      <c r="AP1177" s="79"/>
      <c r="AQ1177" s="79"/>
      <c r="AR1177" s="79"/>
      <c r="AS1177" s="78"/>
      <c r="AU1177" s="79">
        <f>IF(IFERROR(F1177,99)=99,IF(IFERROR(G1177,99)=99,IF(IFERROR(H1177,99)=99,IF(IFERROR(I1177,99)=99,IF(IFERROR(E1177,99)=99,IF(IFERROR(J1177,99)=99,0,Scoring!$B$7),Scoring!$B$3),Scoring!$B$2),Scoring!$B$6),Scoring!$B$5),Scoring!$B$4)</f>
        <v>0.5</v>
      </c>
      <c r="AV1177" s="78">
        <f t="shared" si="82"/>
        <v>0.5</v>
      </c>
      <c r="AW1177" s="78"/>
      <c r="AX1177" s="66"/>
      <c r="AY1177" s="78"/>
      <c r="AZ1177" s="76"/>
      <c r="BA1177" s="76"/>
      <c r="BB1177" s="76"/>
    </row>
    <row r="1178" spans="1:54" x14ac:dyDescent="0.25">
      <c r="A1178" s="77" t="s">
        <v>3087</v>
      </c>
      <c r="B1178" s="76" t="str">
        <f t="shared" si="84"/>
        <v>206-203-2</v>
      </c>
      <c r="C1178" s="77" t="s">
        <v>1158</v>
      </c>
      <c r="D1178" s="77" t="s">
        <v>1159</v>
      </c>
      <c r="E1178" s="76" t="str">
        <f>IF(C1178="-",IF(A1178="-",VLOOKUP(D1178,'sin-list 180320_update'!$C$2:$C$835,1,FALSE),VLOOKUP(A1178,'sin-list 180320_update'!$A$2:$A$835,1,FALSE)),VLOOKUP(C1178,'sin-list 180320_update'!$B$2:$B$835,1,FALSE))</f>
        <v>206-203-2</v>
      </c>
      <c r="F1178" s="76" t="e">
        <f>IF($C1178="-",IF($A1178="-",VLOOKUP($D1178,'REACH Bilaga XVII_update'!$A$5:$A$131,1,FALSE),VLOOKUP($A1178,'REACH Bilaga XVII_update'!$C$5:$C$131,1,FALSE)),VLOOKUP($C1178,'REACH Bilaga XVII_update'!$B$5:$B$131,1,FALSE))</f>
        <v>#N/A</v>
      </c>
      <c r="G1178" s="76" t="str">
        <f>IF($C1178="-",IF($A1178="-",VLOOKUP($D1178,' REACH Bilaga 59_update'!$A$5:$A$210,1,FALSE),VLOOKUP($A1178,' REACH Bilaga 59_update'!$D$5:$D$210,1,FALSE)),VLOOKUP($C1178,' REACH Bilaga 59_update'!$C$5:$C$210,1,FALSE))</f>
        <v>206-203-2</v>
      </c>
      <c r="H1178" s="76" t="e">
        <f>IF($C1178="-",IF($A1178="-",VLOOKUP($D1178,'REACH Bilaga XIV_update'!$A$5:$A$110,1,FALSE),VLOOKUP($A1178,'REACH Bilaga XIV_update'!$D$5:$D$110,1,FALSE)),VLOOKUP($C1178,'REACH Bilaga XIV_update'!$C$5:$C$110,1,FALSE))</f>
        <v>#N/A</v>
      </c>
      <c r="I1178" s="76" t="e">
        <f>IF($C1178="-",IF($A1178="-",VLOOKUP($D1178,CoRAP_update!$A$5:$A$376,1,FALSE),VLOOKUP($A1178,CoRAP_update!$D$5:$D$376,1,FALSE)),VLOOKUP($C1178,CoRAP_update!$C$5:$C$376,1,FALSE))</f>
        <v>#N/A</v>
      </c>
      <c r="J1178" s="76" t="e">
        <f>IF($C1178="-",IF($A1178="-",VLOOKUP($D1178,EDC_update!$C$2:$C$450,1,FALSE),VLOOKUP($A1178,EDC_update!$B$2:$B$450,1,FALSE)),VLOOKUP($C1178,EDC_update!$L$2:$L$450,1,FALSE))</f>
        <v>#N/A</v>
      </c>
      <c r="K1178" s="76" t="str">
        <f>IF($C1178="-",IF($A1178="-",IF(VLOOKUP($D1178,'sin-list 180320_update'!$C$2:$S$835,3,FALSE)="",NA(),VLOOKUP($D1178,'sin-list 180320_update'!$C$2:$S$835,3,FALSE)),IF(VLOOKUP($A1178,'sin-list 180320_update'!$A$2:$S$835,5,FALSE)="",NA(),VLOOKUP($A1178,'sin-list 180320_update'!$A$2:$S$835,5,FALSE))),IF(VLOOKUP($C1178,'sin-list 180320_update'!$B$2:$S$835,4,FALSE)="",NA(),VLOOKUP($C1178,'sin-list 180320_update'!$B$2:$S$835,4,FALSE)))</f>
        <v>Substance is concluded to be a vPvB SVHC by ECHA Member State Committee.</v>
      </c>
      <c r="L1178" s="76" t="str">
        <f>IF($C1178="-",IF($A1178="-",VLOOKUP($D1178,'sin-list 180320_update'!$C$2:$S$835,6,FALSE),VLOOKUP($A1178,'sin-list 180320_update'!$A$2:$S$835,8,FALSE)),VLOOKUP($C1178,'sin-list 180320_update'!$B$2:$S$835,7,FALSE))</f>
        <v>vPvB</v>
      </c>
      <c r="M1178" s="76" t="str">
        <f>IF($C1178="-",IF($A1178="-",IF(VLOOKUP($D1178,'sin-list 180320_update'!$C$2:$S$835,8,FALSE)="",NA(),VLOOKUP($D1178,'sin-list 180320_update'!$C$2:$S$835,8,FALSE)),IF(VLOOKUP($A1178,'sin-list 180320_update'!$A$2:$S$835,10,FALSE)="",NA(),VLOOKUP($A1178,'sin-list 180320_update'!$A$2:$S$835,10,FALSE))),IF(VLOOKUP($C1178,'sin-list 180320_update'!$B$2:$S$835,9,FALSE)="",NA(),VLOOKUP($C1178,'sin-list 180320_update'!$B$2:$S$835,9,FALSE)))</f>
        <v>vPvB</v>
      </c>
      <c r="N1178" s="76" t="e">
        <f>IF($C1178="-",IF($A1178="-",IF(VLOOKUP($D1178,'REACH Bilaga XVII_update'!$A$5:$E$131,4,FALSE)="",NA(),VLOOKUP($D1178,'REACH Bilaga XVII_update'!$A$5:$E$131,4,FALSE)),IF(VLOOKUP($A1178,'REACH Bilaga XVII_update'!$C$5:$D$131,2,FALSE)="",NA(),VLOOKUP($A1178,'REACH Bilaga XVII_update'!$C$5:$D$131,2,FALSE))),IF(VLOOKUP($C1178,'REACH Bilaga XVII_update'!$B$5:$D$131,3,FALSE)="",NA(),VLOOKUP($C1178,'REACH Bilaga XVII_update'!$B$5:$D$131,3,FALSE)))</f>
        <v>#N/A</v>
      </c>
      <c r="O1178" s="76" t="e">
        <f>IF($C1178="-",IF($A1178="-",IF(VLOOKUP($D1178,' REACH Bilaga 59_update'!$A$5:$E$210,5,FALSE)="",NA(),VLOOKUP($D1178,' REACH Bilaga 59_update'!$A$5:$E$210,5,FALSE)),IF(VLOOKUP($A1178,' REACH Bilaga 59_update'!$D$5:$E$210,2,FALSE)="",NA(),VLOOKUP($A1178,' REACH Bilaga 59_update'!$D$5:$E$210,2,FALSE))),IF(VLOOKUP($C1178,' REACH Bilaga 59_update'!$C$5:$E$210,3,FALSE)="",NA(),VLOOKUP($C1178,' REACH Bilaga 59_update'!$C$5:$E$210,3,FALSE)))</f>
        <v>#N/A</v>
      </c>
      <c r="P1178" s="76" t="str">
        <f>IF(C1178="-",IF(A1178="-",IFERROR(VLOOKUP($D1178,' REACH Bilaga 59_update'!$A$5:$F$210,MATCH(Sammanfattning!P$1,' REACH Bilaga 59_update'!$A$4:$F$4,0),FALSE),VLOOKUP($D1178,'REACH Bilaga XIV_update'!$A$4:$H$110,MATCH(Sammanfattning!P$1,'REACH Bilaga XIV_update'!$A$4:$H$4,0),FALSE)),IFERROR(VLOOKUP($A1178,' REACH Bilaga 59_update'!$D$5:$F$210,MATCH(Sammanfattning!P$1,' REACH Bilaga 59_update'!$D$4:$F$4,0),FALSE),VLOOKUP($A1178,'REACH Bilaga XIV_update'!$D$4:$H$110,MATCH(Sammanfattning!P$1,'REACH Bilaga XIV_update'!$D$4:$H$4,0),FALSE))),IFERROR(VLOOKUP($C1178,' REACH Bilaga 59_update'!$C$5:$F$210,MATCH(Sammanfattning!P$1,' REACH Bilaga 59_update'!$C$4:$F$4,0),FALSE),VLOOKUP($C1178,'REACH Bilaga XIV_update'!$C$4:$H$110,MATCH(Sammanfattning!P$1,'REACH Bilaga XIV_update'!$C$4:$H$4,0),FALSE)))</f>
        <v>vPvB (Article 57e)</v>
      </c>
      <c r="Q1178" s="76" t="e">
        <f>IF($C1178="-",IF($A1178="-",IF(VLOOKUP($D1178,'REACH Bilaga XIV_update'!$A$5:$I$110,9,FALSE)="",NA(),VLOOKUP($D1178,'REACH Bilaga XIV_update'!$A$5:$I$110,9,FALSE)),IF(VLOOKUP($A1178,'REACH Bilaga XIV_update'!$D$5:$I$110,6,FALSE)="",NA(),VLOOKUP($A1178,'REACH Bilaga XIV_update'!$D$5:$I$110,6,FALSE))),IF(VLOOKUP($C1178,'REACH Bilaga XIV_update'!$C$5:$I$110,7,FALSE)="",NA(),VLOOKUP($C1178,'REACH Bilaga XIV_update'!$C$5:$I$110,7,FALSE)))</f>
        <v>#N/A</v>
      </c>
      <c r="R1178" s="76" t="e">
        <f>IF($C1178="-",IF($A1178="-",IF(VLOOKUP($D1178,CoRAP_update!$A$5:$O$376,15,FALSE)="",NA(),VLOOKUP($D1178,CoRAP_update!$A$5:$O$376,15,FALSE)),IF(VLOOKUP($A1178,CoRAP_update!$D$5:$O$376,12,FALSE)="",NA(),VLOOKUP($A1178,CoRAP_update!$D$5:$O$376,12,FALSE))),IF(VLOOKUP($C1178,CoRAP_update!$C$5:$O$376,13,FALSE)="",NA(),VLOOKUP($C1178,CoRAP_update!$C$5:$O$376,13,FALSE)))</f>
        <v>#N/A</v>
      </c>
      <c r="S1178" s="144" t="e">
        <f>IF($C1178="-",IF($A1178="-",VLOOKUP($D1178,CoRAP_update!$A$5:$J$376,MATCH(Sammanfattning!S$1,CoRAP_update!$A$4:$J$4,0),FALSE),VLOOKUP($A1178,CoRAP_update!$D$5:$J$376,MATCH(Sammanfattning!S$1,CoRAP_update!$D$4:$J$4,0),FALSE)),VLOOKUP($C1178,CoRAP_update!$C$5:$J$376,MATCH(Sammanfattning!S$1,CoRAP_update!$C$4:$J$4,0),FALSE))</f>
        <v>#N/A</v>
      </c>
      <c r="T1178" s="76" t="e">
        <f>IF($A1178="-",VLOOKUP($D1178,EDC_update!$C$2:$F$450,4,FALSE),VLOOKUP($A1178,EDC_update!$B$2:$F$450,5,FALSE))</f>
        <v>#N/A</v>
      </c>
      <c r="V1178" s="78">
        <f>IF(IFERROR(SEARCH("PBT",P1178),99)=99,IF(IFERROR(SEARCH("suspected PBT",S1178),99)=99,IF(IFERROR(SEARCH("concluded to be PBT",K1178),99)=99,IF(IFERROR(SEARCH("PBT",S1178),99)=99,IF(IFERROR(SEARCH("PBT cand",L1178),99)=99,IF(IFERROR(SEARCH("PBT",L1178),99)=99,IF(IFERROR(SEARCH("persistent, bioackumulative and toxic properties",K1178),99)=99,0,Scoring!$E$3),Scoring!$E$3),Scoring!$E$7),Scoring!$E$3),Scoring!$E$5),Scoring!$E$6),Scoring!$E$3)</f>
        <v>0</v>
      </c>
      <c r="W1178" s="78">
        <f>IF(IFERROR(SEARCH("vPvB",P1178),99)=99,IF(IFERROR(SEARCH("suspected pbt/vPvB",S1178),99)=99,IF(IFERROR(SEARCH("vPvB",S1178),99)=99,IF(IFERROR(SEARCH("concluded to be a vPvB",S1178),99)=99,IF(IFERROR(SEARCH("identified as vPvB",K1178),99)=99,IF(IFERROR(SEARCH("concluded to be a vPvB",K1178),99)=99,IF(IFERROR(SEARCH("concluded to be both pbt and vPvB",S1178),99)=99,IF(IFERROR(SEARCH("concluded to be both pbt and vPvB",K1178),99)=99,0,Scoring!$E$5),Scoring!$E$5),Scoring!$E$5),Scoring!$E$5),Scoring!$E$5),Scoring!$E$4),Scoring!$E$6),Scoring!$E$4)</f>
        <v>1</v>
      </c>
      <c r="X1178" s="78">
        <f>IF(IFERROR(SEARCH("H410",N1178),99)=99,IF(IFERROR(SEARCH("H410",O1178),99)=99,IF(IFERROR(SEARCH("H410",Q1178),99)=99,IF(IFERROR(SEARCH("H410",M1178),99)=99,IF(IFERROR(SEARCH("H410",R1178),99)=99,IF(IFERROR(SEARCH("H411",N1178),99)=99,IF(IFERROR(SEARCH("H411",O1178),99)=99,IF(IFERROR(SEARCH("H411",Q1178),99)=99,IF(IFERROR(SEARCH("H411",M1178),99)=99,IF(IFERROR(SEARCH("H411",R1178),99)=99,IF(IFERROR(SEARCH("H413",N1178),99)=99,IF(IFERROR(SEARCH("H413",O1178),99)=99,IF(IFERROR(SEARCH("H413",Q1178),99)=99,IF(IFERROR(SEARCH("H413",M1178),99)=99,IF(IFERROR(SEARCH("H413",R1178),99)=99,IF(IFERROR(SEARCH("H412",N1178),99)=99,IF(IFERROR(SEARCH("H412",O1178),99)=99,IF(IFERROR(SEARCH("H412",Q1178),99)=99,IF(IFERROR(SEARCH("H412",M1178),99)=99,IF(IFERROR(SEARCH("H412",R1178),99)=99,0,Scoring!$E$2),Scoring!$E$2),Scoring!$E$2),Scoring!$E$2),Scoring!$E$2),Scoring!$E$2),Scoring!$E$2),Scoring!$E$2),Scoring!$E$2),Scoring!$E$2),Scoring!$E$2),Scoring!$E$2),Scoring!$E$2),Scoring!$E$2),Scoring!$E$2),Scoring!$E$2),Scoring!$E$2),Scoring!$E$2),Scoring!$E$2),Scoring!$E$2)</f>
        <v>0</v>
      </c>
      <c r="Y1178" s="78">
        <f>IF(IFERROR(SEARCH("CMR",K1178),99)=99,IF(IFERROR(SEARCH("Suspected CMR",S1178),99)=99,IF(IFERROR(SEARCH("CMR",S1178),99)=99,0,Scoring!$E$8),Scoring!$E$9),Scoring!$E$8)</f>
        <v>0</v>
      </c>
      <c r="Z1178" s="78">
        <f>IF(IFERROR(SEARCH("H350",N1178),99)=99,IF(IFERROR(SEARCH("H350",O1178),99)=99,IF(IFERROR(SEARCH("H350",Q1178),99)=99,IF(IFERROR(SEARCH("H350",M1178),99)=99,IF(IFERROR(SEARCH("H350",R1178),99)=99,IF(IFERROR(SEARCH("H351",N1178),99)=99,IF(IFERROR(SEARCH("H351",O1178),99)=99,IF(IFERROR(SEARCH("H351",Q1178),99)=99,IF(IFERROR(SEARCH("H351",M1178),99)=99,IF(IFERROR(SEARCH("H351",R1178),99)=99,IF(IFERROR(SEARCH("carcinogenic",P1178),99)=99,IF(IFERROR(SEARCH("suspected carcinogenic",S1178),99)=99,0,Scoring!$E$12),Scoring!$E$11),Scoring!$E$10),Scoring!$E$10),Scoring!$E$10),Scoring!$E$10),Scoring!$E$10),Scoring!$E$10),Scoring!$E$10),Scoring!$E$10),Scoring!$E$10),Scoring!$E$10)</f>
        <v>0</v>
      </c>
      <c r="AA1178" s="78">
        <f>IF(IFERROR(SEARCH("H340",N1178),99)=99,IF(IFERROR(SEARCH("H340",O1178),99)=99,IF(IFERROR(SEARCH("H340",Q1178),99)=99,IF(IFERROR(SEARCH("H340",M1178),99)=99,IF(IFERROR(SEARCH("H340",R1178),99)=99,IF(IFERROR(SEARCH("H341",N1178),99)=99,IF(IFERROR(SEARCH("H341",O1178),99)=99,IF(IFERROR(SEARCH("H341",Q1178),99)=99,IF(IFERROR(SEARCH("H341",M1178),99)=99,IF(IFERROR(SEARCH("H341",R1178),99)=99,IF(IFERROR(SEARCH("mutagenic",P1178),99)=99,IF(IFERROR(SEARCH("suspected mutagenic",S1178),99)=99,0,Scoring!$E$15),Scoring!$E$14),Scoring!$E$13),Scoring!$E$13),Scoring!$E$13),Scoring!$E$13),Scoring!$E$13),Scoring!$E$13),Scoring!$E$13),Scoring!$E$13),Scoring!$E$13),Scoring!$E$13)</f>
        <v>0</v>
      </c>
      <c r="AB1178" s="78">
        <f>IF(IFERROR(SEARCH("H360",N1178),99)=99,IF(IFERROR(SEARCH("H360",O1178),99)=99,IF(IFERROR(SEARCH("H360",Q1178),99)=99,IF(IFERROR(SEARCH("H360",M1178),99)=99,IF(IFERROR(SEARCH("H360",R1178),99)=99,IF(IFERROR(SEARCH("H361",N1178),99)=99,IF(IFERROR(SEARCH("H361",O1178),99)=99,IF(IFERROR(SEARCH("H361",Q1178),99)=99,IF(IFERROR(SEARCH("H361",M1178),99)=99,IF(IFERROR(SEARCH("H361",R1178),99)=99,IF(IFERROR(SEARCH("reproduction",P1178),99)=99,IF(IFERROR(SEARCH("suspected reprotoxic",S1178),99)=99,IF(IFERROR(SEARCH("reprotoxic",S1178),99)=99,IF(IFERROR(SEARCH("reprotoxic",K1178),99)=99,0,Scoring!$E$18),Scoring!$E$18),Scoring!$E$19),Scoring!$E$17),Scoring!$E$16),Scoring!$E$16),Scoring!$E$16),Scoring!$E$16),Scoring!$E$16),Scoring!$E$16),Scoring!$E$16),Scoring!$E$16),Scoring!$E$16),Scoring!$E$16)</f>
        <v>0</v>
      </c>
      <c r="AC1178" s="78">
        <f>IF(IFERROR(SEARCH("57f",L1178),99)=99,IF(IFERROR(SEARCH("57(f)",P1178),99)=99,0,Scoring!$E$20),Scoring!$E$20)</f>
        <v>0</v>
      </c>
      <c r="AD1178" s="78">
        <f>IF(IFERROR(SEARCH("CAT1",T1178),99)=99,IF(IFERROR(SEARCH("CAT2",T1178),99)=99,IF(IFERROR(SEARCH("CAT3",T1178),99)=99,IF(IFERROR(SEARCH("concluded to be endocrine",K1178),99)=99,IF(IFERROR(SEARCH("categorised as endocrine",K1178),99)=99,IF(IFERROR(SEARCH("endocrine disrupting",P1178),99)=99,IF(IFERROR(SEARCH("endocrine disrupting",K1178),99)=99,IF(IFERROR(SEARCH("suspected endocrine",S1178),99)=99,IF(IFERROR(SEARCH("potential endocrine",S1178),99)=99,0,Scoring!$E$25),Scoring!$E$25),Scoring!$E$24),Scoring!$E$24),Scoring!$E$24),Scoring!$E$24),Scoring!$E$23),Scoring!$E$22),Scoring!$E$21)</f>
        <v>0</v>
      </c>
      <c r="AE1178" s="78">
        <f>IF(IFERROR(SEARCH("suspected sensitiser",S1178),99)=99,IF(IFERROR(SEARCH("sensitiser",S1178),99)=99,IF(IFERROR(SEARCH("other hazard based concern",S1178),99)=99,0,Scoring!$E$28),Scoring!$E$26),Scoring!$E$27)</f>
        <v>0</v>
      </c>
      <c r="AF1178" s="78">
        <f>IF(IFERROR(M1178,1)=1,IF(IFERROR(N1178,1)=1,IF(IFERROR(O1178,1)=1,IF(IFERROR(Q1178,1)=1,IF(IFERROR(R1178,1)=1,IF(IFERROR(T1178,1)=1,IF(IFERROR(K1178,1)=1,IF(IFERROR(P1178,1)=1,IF(IFERROR(S1178,1)=1,Scoring!$E$29,0),0),0),0),0),0),0),0),0)</f>
        <v>0</v>
      </c>
      <c r="AG1178" s="78">
        <f t="shared" si="81"/>
        <v>1</v>
      </c>
      <c r="AI1178" s="93"/>
      <c r="AJ1178" s="94"/>
      <c r="AK1178" s="76"/>
      <c r="AL1178" s="75"/>
      <c r="AN1178" s="79"/>
      <c r="AO1178" s="79"/>
      <c r="AP1178" s="79"/>
      <c r="AQ1178" s="79"/>
      <c r="AR1178" s="79"/>
      <c r="AS1178" s="78"/>
      <c r="AU1178" s="79">
        <f>IF(IFERROR(F1178,99)=99,IF(IFERROR(G1178,99)=99,IF(IFERROR(H1178,99)=99,IF(IFERROR(I1178,99)=99,IF(IFERROR(E1178,99)=99,IF(IFERROR(J1178,99)=99,0,Scoring!$B$7),Scoring!$B$3),Scoring!$B$2),Scoring!$B$6),Scoring!$B$5),Scoring!$B$4)</f>
        <v>1</v>
      </c>
      <c r="AV1178" s="78">
        <f t="shared" si="82"/>
        <v>1</v>
      </c>
      <c r="AW1178" s="78"/>
      <c r="AX1178" s="66"/>
      <c r="AY1178" s="78"/>
      <c r="AZ1178" s="76"/>
      <c r="BA1178" s="76"/>
      <c r="BB1178" s="76"/>
    </row>
    <row r="1179" spans="1:54" x14ac:dyDescent="0.25">
      <c r="A1179" s="77" t="s">
        <v>3073</v>
      </c>
      <c r="B1179" s="76" t="str">
        <f t="shared" si="84"/>
        <v>206-803-4</v>
      </c>
      <c r="C1179" s="77" t="s">
        <v>1265</v>
      </c>
      <c r="D1179" s="77" t="s">
        <v>1266</v>
      </c>
      <c r="E1179" s="76" t="str">
        <f>IF(C1179="-",IF(A1179="-",VLOOKUP(D1179,'sin-list 180320_update'!$C$2:$C$835,1,FALSE),VLOOKUP(A1179,'sin-list 180320_update'!$A$2:$A$835,1,FALSE)),VLOOKUP(C1179,'sin-list 180320_update'!$B$2:$B$835,1,FALSE))</f>
        <v>206-803-4</v>
      </c>
      <c r="F1179" s="76" t="e">
        <f>IF($C1179="-",IF($A1179="-",VLOOKUP($D1179,'REACH Bilaga XVII_update'!$A$5:$A$131,1,FALSE),VLOOKUP($A1179,'REACH Bilaga XVII_update'!$C$5:$C$131,1,FALSE)),VLOOKUP($C1179,'REACH Bilaga XVII_update'!$B$5:$B$131,1,FALSE))</f>
        <v>#N/A</v>
      </c>
      <c r="G1179" s="76" t="str">
        <f>IF($C1179="-",IF($A1179="-",VLOOKUP($D1179,' REACH Bilaga 59_update'!$A$5:$A$210,1,FALSE),VLOOKUP($A1179,' REACH Bilaga 59_update'!$D$5:$D$210,1,FALSE)),VLOOKUP($C1179,' REACH Bilaga 59_update'!$C$5:$C$210,1,FALSE))</f>
        <v>206-803-4</v>
      </c>
      <c r="H1179" s="76" t="e">
        <f>IF($C1179="-",IF($A1179="-",VLOOKUP($D1179,'REACH Bilaga XIV_update'!$A$5:$A$110,1,FALSE),VLOOKUP($A1179,'REACH Bilaga XIV_update'!$D$5:$D$110,1,FALSE)),VLOOKUP($C1179,'REACH Bilaga XIV_update'!$C$5:$C$110,1,FALSE))</f>
        <v>#N/A</v>
      </c>
      <c r="I1179" s="76" t="e">
        <f>IF($C1179="-",IF($A1179="-",VLOOKUP($D1179,CoRAP_update!$A$5:$A$376,1,FALSE),VLOOKUP($A1179,CoRAP_update!$D$5:$D$376,1,FALSE)),VLOOKUP($C1179,CoRAP_update!$C$5:$C$376,1,FALSE))</f>
        <v>#N/A</v>
      </c>
      <c r="J1179" s="76" t="e">
        <f>IF($C1179="-",IF($A1179="-",VLOOKUP($D1179,EDC_update!$C$2:$C$450,1,FALSE),VLOOKUP($A1179,EDC_update!$B$2:$B$450,1,FALSE)),VLOOKUP($C1179,EDC_update!$L$2:$L$450,1,FALSE))</f>
        <v>#N/A</v>
      </c>
      <c r="K1179" s="76" t="str">
        <f>IF($C1179="-",IF($A1179="-",IF(VLOOKUP($D1179,'sin-list 180320_update'!$C$2:$S$835,3,FALSE)="",NA(),VLOOKUP($D1179,'sin-list 180320_update'!$C$2:$S$835,3,FALSE)),IF(VLOOKUP($A1179,'sin-list 180320_update'!$A$2:$S$835,5,FALSE)="",NA(),VLOOKUP($A1179,'sin-list 180320_update'!$A$2:$S$835,5,FALSE))),IF(VLOOKUP($C1179,'sin-list 180320_update'!$B$2:$S$835,4,FALSE)="",NA(),VLOOKUP($C1179,'sin-list 180320_update'!$B$2:$S$835,4,FALSE)))</f>
        <v>Substance is concluded to be a vPvB SVHC by ECHA Member State Committee.</v>
      </c>
      <c r="L1179" s="76" t="str">
        <f>IF($C1179="-",IF($A1179="-",VLOOKUP($D1179,'sin-list 180320_update'!$C$2:$S$835,6,FALSE),VLOOKUP($A1179,'sin-list 180320_update'!$A$2:$S$835,8,FALSE)),VLOOKUP($C1179,'sin-list 180320_update'!$B$2:$S$835,7,FALSE))</f>
        <v>vPvB</v>
      </c>
      <c r="M1179" s="76" t="str">
        <f>IF($C1179="-",IF($A1179="-",IF(VLOOKUP($D1179,'sin-list 180320_update'!$C$2:$S$835,8,FALSE)="",NA(),VLOOKUP($D1179,'sin-list 180320_update'!$C$2:$S$835,8,FALSE)),IF(VLOOKUP($A1179,'sin-list 180320_update'!$A$2:$S$835,10,FALSE)="",NA(),VLOOKUP($A1179,'sin-list 180320_update'!$A$2:$S$835,10,FALSE))),IF(VLOOKUP($C1179,'sin-list 180320_update'!$B$2:$S$835,9,FALSE)="",NA(),VLOOKUP($C1179,'sin-list 180320_update'!$B$2:$S$835,9,FALSE)))</f>
        <v>vPvB</v>
      </c>
      <c r="N1179" s="76" t="e">
        <f>IF($C1179="-",IF($A1179="-",IF(VLOOKUP($D1179,'REACH Bilaga XVII_update'!$A$5:$E$131,4,FALSE)="",NA(),VLOOKUP($D1179,'REACH Bilaga XVII_update'!$A$5:$E$131,4,FALSE)),IF(VLOOKUP($A1179,'REACH Bilaga XVII_update'!$C$5:$D$131,2,FALSE)="",NA(),VLOOKUP($A1179,'REACH Bilaga XVII_update'!$C$5:$D$131,2,FALSE))),IF(VLOOKUP($C1179,'REACH Bilaga XVII_update'!$B$5:$D$131,3,FALSE)="",NA(),VLOOKUP($C1179,'REACH Bilaga XVII_update'!$B$5:$D$131,3,FALSE)))</f>
        <v>#N/A</v>
      </c>
      <c r="O1179" s="76" t="e">
        <f>IF($C1179="-",IF($A1179="-",IF(VLOOKUP($D1179,' REACH Bilaga 59_update'!$A$5:$E$210,5,FALSE)="",NA(),VLOOKUP($D1179,' REACH Bilaga 59_update'!$A$5:$E$210,5,FALSE)),IF(VLOOKUP($A1179,' REACH Bilaga 59_update'!$D$5:$E$210,2,FALSE)="",NA(),VLOOKUP($A1179,' REACH Bilaga 59_update'!$D$5:$E$210,2,FALSE))),IF(VLOOKUP($C1179,' REACH Bilaga 59_update'!$C$5:$E$210,3,FALSE)="",NA(),VLOOKUP($C1179,' REACH Bilaga 59_update'!$C$5:$E$210,3,FALSE)))</f>
        <v>#N/A</v>
      </c>
      <c r="P1179" s="76" t="str">
        <f>IF(C1179="-",IF(A1179="-",IFERROR(VLOOKUP($D1179,' REACH Bilaga 59_update'!$A$5:$F$210,MATCH(Sammanfattning!P$1,' REACH Bilaga 59_update'!$A$4:$F$4,0),FALSE),VLOOKUP($D1179,'REACH Bilaga XIV_update'!$A$4:$H$110,MATCH(Sammanfattning!P$1,'REACH Bilaga XIV_update'!$A$4:$H$4,0),FALSE)),IFERROR(VLOOKUP($A1179,' REACH Bilaga 59_update'!$D$5:$F$210,MATCH(Sammanfattning!P$1,' REACH Bilaga 59_update'!$D$4:$F$4,0),FALSE),VLOOKUP($A1179,'REACH Bilaga XIV_update'!$D$4:$H$110,MATCH(Sammanfattning!P$1,'REACH Bilaga XIV_update'!$D$4:$H$4,0),FALSE))),IFERROR(VLOOKUP($C1179,' REACH Bilaga 59_update'!$C$5:$F$210,MATCH(Sammanfattning!P$1,' REACH Bilaga 59_update'!$C$4:$F$4,0),FALSE),VLOOKUP($C1179,'REACH Bilaga XIV_update'!$C$4:$H$110,MATCH(Sammanfattning!P$1,'REACH Bilaga XIV_update'!$C$4:$H$4,0),FALSE)))</f>
        <v>vPvB (Article 57e)</v>
      </c>
      <c r="Q1179" s="76" t="e">
        <f>IF($C1179="-",IF($A1179="-",IF(VLOOKUP($D1179,'REACH Bilaga XIV_update'!$A$5:$I$110,9,FALSE)="",NA(),VLOOKUP($D1179,'REACH Bilaga XIV_update'!$A$5:$I$110,9,FALSE)),IF(VLOOKUP($A1179,'REACH Bilaga XIV_update'!$D$5:$I$110,6,FALSE)="",NA(),VLOOKUP($A1179,'REACH Bilaga XIV_update'!$D$5:$I$110,6,FALSE))),IF(VLOOKUP($C1179,'REACH Bilaga XIV_update'!$C$5:$I$110,7,FALSE)="",NA(),VLOOKUP($C1179,'REACH Bilaga XIV_update'!$C$5:$I$110,7,FALSE)))</f>
        <v>#N/A</v>
      </c>
      <c r="R1179" s="76" t="e">
        <f>IF($C1179="-",IF($A1179="-",IF(VLOOKUP($D1179,CoRAP_update!$A$5:$O$376,15,FALSE)="",NA(),VLOOKUP($D1179,CoRAP_update!$A$5:$O$376,15,FALSE)),IF(VLOOKUP($A1179,CoRAP_update!$D$5:$O$376,12,FALSE)="",NA(),VLOOKUP($A1179,CoRAP_update!$D$5:$O$376,12,FALSE))),IF(VLOOKUP($C1179,CoRAP_update!$C$5:$O$376,13,FALSE)="",NA(),VLOOKUP($C1179,CoRAP_update!$C$5:$O$376,13,FALSE)))</f>
        <v>#N/A</v>
      </c>
      <c r="S1179" s="144" t="e">
        <f>IF($C1179="-",IF($A1179="-",VLOOKUP($D1179,CoRAP_update!$A$5:$J$376,MATCH(Sammanfattning!S$1,CoRAP_update!$A$4:$J$4,0),FALSE),VLOOKUP($A1179,CoRAP_update!$D$5:$J$376,MATCH(Sammanfattning!S$1,CoRAP_update!$D$4:$J$4,0),FALSE)),VLOOKUP($C1179,CoRAP_update!$C$5:$J$376,MATCH(Sammanfattning!S$1,CoRAP_update!$C$4:$J$4,0),FALSE))</f>
        <v>#N/A</v>
      </c>
      <c r="T1179" s="76" t="e">
        <f>IF($A1179="-",VLOOKUP($D1179,EDC_update!$C$2:$F$450,4,FALSE),VLOOKUP($A1179,EDC_update!$B$2:$F$450,5,FALSE))</f>
        <v>#N/A</v>
      </c>
      <c r="V1179" s="78">
        <f>IF(IFERROR(SEARCH("PBT",P1179),99)=99,IF(IFERROR(SEARCH("suspected PBT",S1179),99)=99,IF(IFERROR(SEARCH("concluded to be PBT",K1179),99)=99,IF(IFERROR(SEARCH("PBT",S1179),99)=99,IF(IFERROR(SEARCH("PBT cand",L1179),99)=99,IF(IFERROR(SEARCH("PBT",L1179),99)=99,IF(IFERROR(SEARCH("persistent, bioackumulative and toxic properties",K1179),99)=99,0,Scoring!$E$3),Scoring!$E$3),Scoring!$E$7),Scoring!$E$3),Scoring!$E$5),Scoring!$E$6),Scoring!$E$3)</f>
        <v>0</v>
      </c>
      <c r="W1179" s="78">
        <f>IF(IFERROR(SEARCH("vPvB",P1179),99)=99,IF(IFERROR(SEARCH("suspected pbt/vPvB",S1179),99)=99,IF(IFERROR(SEARCH("vPvB",S1179),99)=99,IF(IFERROR(SEARCH("concluded to be a vPvB",S1179),99)=99,IF(IFERROR(SEARCH("identified as vPvB",K1179),99)=99,IF(IFERROR(SEARCH("concluded to be a vPvB",K1179),99)=99,IF(IFERROR(SEARCH("concluded to be both pbt and vPvB",S1179),99)=99,IF(IFERROR(SEARCH("concluded to be both pbt and vPvB",K1179),99)=99,0,Scoring!$E$5),Scoring!$E$5),Scoring!$E$5),Scoring!$E$5),Scoring!$E$5),Scoring!$E$4),Scoring!$E$6),Scoring!$E$4)</f>
        <v>1</v>
      </c>
      <c r="X1179" s="78">
        <f>IF(IFERROR(SEARCH("H410",N1179),99)=99,IF(IFERROR(SEARCH("H410",O1179),99)=99,IF(IFERROR(SEARCH("H410",Q1179),99)=99,IF(IFERROR(SEARCH("H410",M1179),99)=99,IF(IFERROR(SEARCH("H410",R1179),99)=99,IF(IFERROR(SEARCH("H411",N1179),99)=99,IF(IFERROR(SEARCH("H411",O1179),99)=99,IF(IFERROR(SEARCH("H411",Q1179),99)=99,IF(IFERROR(SEARCH("H411",M1179),99)=99,IF(IFERROR(SEARCH("H411",R1179),99)=99,IF(IFERROR(SEARCH("H413",N1179),99)=99,IF(IFERROR(SEARCH("H413",O1179),99)=99,IF(IFERROR(SEARCH("H413",Q1179),99)=99,IF(IFERROR(SEARCH("H413",M1179),99)=99,IF(IFERROR(SEARCH("H413",R1179),99)=99,IF(IFERROR(SEARCH("H412",N1179),99)=99,IF(IFERROR(SEARCH("H412",O1179),99)=99,IF(IFERROR(SEARCH("H412",Q1179),99)=99,IF(IFERROR(SEARCH("H412",M1179),99)=99,IF(IFERROR(SEARCH("H412",R1179),99)=99,0,Scoring!$E$2),Scoring!$E$2),Scoring!$E$2),Scoring!$E$2),Scoring!$E$2),Scoring!$E$2),Scoring!$E$2),Scoring!$E$2),Scoring!$E$2),Scoring!$E$2),Scoring!$E$2),Scoring!$E$2),Scoring!$E$2),Scoring!$E$2),Scoring!$E$2),Scoring!$E$2),Scoring!$E$2),Scoring!$E$2),Scoring!$E$2),Scoring!$E$2)</f>
        <v>0</v>
      </c>
      <c r="Y1179" s="78">
        <f>IF(IFERROR(SEARCH("CMR",K1179),99)=99,IF(IFERROR(SEARCH("Suspected CMR",S1179),99)=99,IF(IFERROR(SEARCH("CMR",S1179),99)=99,0,Scoring!$E$8),Scoring!$E$9),Scoring!$E$8)</f>
        <v>0</v>
      </c>
      <c r="Z1179" s="78">
        <f>IF(IFERROR(SEARCH("H350",N1179),99)=99,IF(IFERROR(SEARCH("H350",O1179),99)=99,IF(IFERROR(SEARCH("H350",Q1179),99)=99,IF(IFERROR(SEARCH("H350",M1179),99)=99,IF(IFERROR(SEARCH("H350",R1179),99)=99,IF(IFERROR(SEARCH("H351",N1179),99)=99,IF(IFERROR(SEARCH("H351",O1179),99)=99,IF(IFERROR(SEARCH("H351",Q1179),99)=99,IF(IFERROR(SEARCH("H351",M1179),99)=99,IF(IFERROR(SEARCH("H351",R1179),99)=99,IF(IFERROR(SEARCH("carcinogenic",P1179),99)=99,IF(IFERROR(SEARCH("suspected carcinogenic",S1179),99)=99,0,Scoring!$E$12),Scoring!$E$11),Scoring!$E$10),Scoring!$E$10),Scoring!$E$10),Scoring!$E$10),Scoring!$E$10),Scoring!$E$10),Scoring!$E$10),Scoring!$E$10),Scoring!$E$10),Scoring!$E$10)</f>
        <v>0</v>
      </c>
      <c r="AA1179" s="78">
        <f>IF(IFERROR(SEARCH("H340",N1179),99)=99,IF(IFERROR(SEARCH("H340",O1179),99)=99,IF(IFERROR(SEARCH("H340",Q1179),99)=99,IF(IFERROR(SEARCH("H340",M1179),99)=99,IF(IFERROR(SEARCH("H340",R1179),99)=99,IF(IFERROR(SEARCH("H341",N1179),99)=99,IF(IFERROR(SEARCH("H341",O1179),99)=99,IF(IFERROR(SEARCH("H341",Q1179),99)=99,IF(IFERROR(SEARCH("H341",M1179),99)=99,IF(IFERROR(SEARCH("H341",R1179),99)=99,IF(IFERROR(SEARCH("mutagenic",P1179),99)=99,IF(IFERROR(SEARCH("suspected mutagenic",S1179),99)=99,0,Scoring!$E$15),Scoring!$E$14),Scoring!$E$13),Scoring!$E$13),Scoring!$E$13),Scoring!$E$13),Scoring!$E$13),Scoring!$E$13),Scoring!$E$13),Scoring!$E$13),Scoring!$E$13),Scoring!$E$13)</f>
        <v>0</v>
      </c>
      <c r="AB1179" s="78">
        <f>IF(IFERROR(SEARCH("H360",N1179),99)=99,IF(IFERROR(SEARCH("H360",O1179),99)=99,IF(IFERROR(SEARCH("H360",Q1179),99)=99,IF(IFERROR(SEARCH("H360",M1179),99)=99,IF(IFERROR(SEARCH("H360",R1179),99)=99,IF(IFERROR(SEARCH("H361",N1179),99)=99,IF(IFERROR(SEARCH("H361",O1179),99)=99,IF(IFERROR(SEARCH("H361",Q1179),99)=99,IF(IFERROR(SEARCH("H361",M1179),99)=99,IF(IFERROR(SEARCH("H361",R1179),99)=99,IF(IFERROR(SEARCH("reproduction",P1179),99)=99,IF(IFERROR(SEARCH("suspected reprotoxic",S1179),99)=99,IF(IFERROR(SEARCH("reprotoxic",S1179),99)=99,IF(IFERROR(SEARCH("reprotoxic",K1179),99)=99,0,Scoring!$E$18),Scoring!$E$18),Scoring!$E$19),Scoring!$E$17),Scoring!$E$16),Scoring!$E$16),Scoring!$E$16),Scoring!$E$16),Scoring!$E$16),Scoring!$E$16),Scoring!$E$16),Scoring!$E$16),Scoring!$E$16),Scoring!$E$16)</f>
        <v>0</v>
      </c>
      <c r="AC1179" s="78">
        <f>IF(IFERROR(SEARCH("57f",L1179),99)=99,IF(IFERROR(SEARCH("57(f)",P1179),99)=99,0,Scoring!$E$20),Scoring!$E$20)</f>
        <v>0</v>
      </c>
      <c r="AD1179" s="78">
        <f>IF(IFERROR(SEARCH("CAT1",T1179),99)=99,IF(IFERROR(SEARCH("CAT2",T1179),99)=99,IF(IFERROR(SEARCH("CAT3",T1179),99)=99,IF(IFERROR(SEARCH("concluded to be endocrine",K1179),99)=99,IF(IFERROR(SEARCH("categorised as endocrine",K1179),99)=99,IF(IFERROR(SEARCH("endocrine disrupting",P1179),99)=99,IF(IFERROR(SEARCH("endocrine disrupting",K1179),99)=99,IF(IFERROR(SEARCH("suspected endocrine",S1179),99)=99,IF(IFERROR(SEARCH("potential endocrine",S1179),99)=99,0,Scoring!$E$25),Scoring!$E$25),Scoring!$E$24),Scoring!$E$24),Scoring!$E$24),Scoring!$E$24),Scoring!$E$23),Scoring!$E$22),Scoring!$E$21)</f>
        <v>0</v>
      </c>
      <c r="AE1179" s="78">
        <f>IF(IFERROR(SEARCH("suspected sensitiser",S1179),99)=99,IF(IFERROR(SEARCH("sensitiser",S1179),99)=99,IF(IFERROR(SEARCH("other hazard based concern",S1179),99)=99,0,Scoring!$E$28),Scoring!$E$26),Scoring!$E$27)</f>
        <v>0</v>
      </c>
      <c r="AF1179" s="78">
        <f>IF(IFERROR(M1179,1)=1,IF(IFERROR(N1179,1)=1,IF(IFERROR(O1179,1)=1,IF(IFERROR(Q1179,1)=1,IF(IFERROR(R1179,1)=1,IF(IFERROR(T1179,1)=1,IF(IFERROR(K1179,1)=1,IF(IFERROR(P1179,1)=1,IF(IFERROR(S1179,1)=1,Scoring!$E$29,0),0),0),0),0),0),0),0),0)</f>
        <v>0</v>
      </c>
      <c r="AG1179" s="78">
        <f t="shared" si="81"/>
        <v>1</v>
      </c>
      <c r="AI1179" s="93"/>
      <c r="AJ1179" s="94"/>
      <c r="AK1179" s="76"/>
      <c r="AL1179" s="75"/>
      <c r="AN1179" s="79"/>
      <c r="AO1179" s="79"/>
      <c r="AP1179" s="79"/>
      <c r="AQ1179" s="79"/>
      <c r="AR1179" s="79"/>
      <c r="AS1179" s="78"/>
      <c r="AU1179" s="79">
        <f>IF(IFERROR(F1179,99)=99,IF(IFERROR(G1179,99)=99,IF(IFERROR(H1179,99)=99,IF(IFERROR(I1179,99)=99,IF(IFERROR(E1179,99)=99,IF(IFERROR(J1179,99)=99,0,Scoring!$B$7),Scoring!$B$3),Scoring!$B$2),Scoring!$B$6),Scoring!$B$5),Scoring!$B$4)</f>
        <v>1</v>
      </c>
      <c r="AV1179" s="78">
        <f t="shared" si="82"/>
        <v>1</v>
      </c>
      <c r="AW1179" s="78"/>
      <c r="AX1179" s="66"/>
      <c r="AY1179" s="78"/>
      <c r="AZ1179" s="76"/>
      <c r="BA1179" s="76"/>
      <c r="BB1179" s="76"/>
    </row>
    <row r="1180" spans="1:54" x14ac:dyDescent="0.25">
      <c r="A1180" s="77" t="s">
        <v>5849</v>
      </c>
      <c r="B1180" s="76" t="str">
        <f t="shared" si="84"/>
        <v>209-008-0</v>
      </c>
      <c r="C1180" s="77" t="s">
        <v>5848</v>
      </c>
      <c r="D1180" s="77" t="s">
        <v>5846</v>
      </c>
      <c r="E1180" s="76" t="str">
        <f>IF(C1180="-",IF(A1180="-",VLOOKUP(D1180,'sin-list 180320_update'!$C$2:$C$835,1,FALSE),VLOOKUP(A1180,'sin-list 180320_update'!$A$2:$A$835,1,FALSE)),VLOOKUP(C1180,'sin-list 180320_update'!$B$2:$B$835,1,FALSE))</f>
        <v>209-008-0</v>
      </c>
      <c r="F1180" s="76" t="e">
        <f>IF($C1180="-",IF($A1180="-",VLOOKUP($D1180,'REACH Bilaga XVII_update'!$A$5:$A$131,1,FALSE),VLOOKUP($A1180,'REACH Bilaga XVII_update'!$C$5:$C$131,1,FALSE)),VLOOKUP($C1180,'REACH Bilaga XVII_update'!$B$5:$B$131,1,FALSE))</f>
        <v>#N/A</v>
      </c>
      <c r="G1180" s="76" t="str">
        <f>IF($C1180="-",IF($A1180="-",VLOOKUP($D1180,' REACH Bilaga 59_update'!$A$5:$A$210,1,FALSE),VLOOKUP($A1180,' REACH Bilaga 59_update'!$D$5:$D$210,1,FALSE)),VLOOKUP($C1180,' REACH Bilaga 59_update'!$C$5:$C$210,1,FALSE))</f>
        <v>209-008-0</v>
      </c>
      <c r="H1180" s="76" t="e">
        <f>IF($C1180="-",IF($A1180="-",VLOOKUP($D1180,'REACH Bilaga XIV_update'!$A$5:$A$110,1,FALSE),VLOOKUP($A1180,'REACH Bilaga XIV_update'!$D$5:$D$110,1,FALSE)),VLOOKUP($C1180,'REACH Bilaga XIV_update'!$C$5:$C$110,1,FALSE))</f>
        <v>#N/A</v>
      </c>
      <c r="I1180" s="76" t="e">
        <f>IF($C1180="-",IF($A1180="-",VLOOKUP($D1180,CoRAP_update!$A$5:$A$376,1,FALSE),VLOOKUP($A1180,CoRAP_update!$D$5:$D$376,1,FALSE)),VLOOKUP($C1180,CoRAP_update!$C$5:$C$376,1,FALSE))</f>
        <v>#N/A</v>
      </c>
      <c r="J1180" s="76" t="e">
        <f>IF($C1180="-",IF($A1180="-",VLOOKUP($D1180,EDC_update!$C$2:$C$450,1,FALSE),VLOOKUP($A1180,EDC_update!$B$2:$B$450,1,FALSE)),VLOOKUP($C1180,EDC_update!$L$2:$L$450,1,FALSE))</f>
        <v>#N/A</v>
      </c>
      <c r="K1180" s="76" t="str">
        <f>IF($C1180="-",IF($A1180="-",IF(VLOOKUP($D1180,'sin-list 180320_update'!$C$2:$S$835,3,FALSE)="",NA(),VLOOKUP($D1180,'sin-list 180320_update'!$C$2:$S$835,3,FALSE)),IF(VLOOKUP($A1180,'sin-list 180320_update'!$A$2:$S$835,5,FALSE)="",NA(),VLOOKUP($A1180,'sin-list 180320_update'!$A$2:$S$835,5,FALSE))),IF(VLOOKUP($C1180,'sin-list 180320_update'!$B$2:$S$835,4,FALSE)="",NA(),VLOOKUP($C1180,'sin-list 180320_update'!$B$2:$S$835,4,FALSE)))</f>
        <v xml:space="preserve">Classified respiratory sensitizer concluded to be a SVHC by ECHA Member State Committee </v>
      </c>
      <c r="L1180" s="76" t="str">
        <f>IF($C1180="-",IF($A1180="-",VLOOKUP($D1180,'sin-list 180320_update'!$C$2:$S$835,6,FALSE),VLOOKUP($A1180,'sin-list 180320_update'!$A$2:$S$835,8,FALSE)),VLOOKUP($C1180,'sin-list 180320_update'!$B$2:$S$835,7,FALSE))</f>
        <v>STOT SE 3_x000D_
Eye Dam. 1_x000D_
Skin Sens. 1_x000D_
Resp. Sens. 1</v>
      </c>
      <c r="M1180" s="76" t="str">
        <f>IF($C1180="-",IF($A1180="-",IF(VLOOKUP($D1180,'sin-list 180320_update'!$C$2:$S$835,8,FALSE)="",NA(),VLOOKUP($D1180,'sin-list 180320_update'!$C$2:$S$835,8,FALSE)),IF(VLOOKUP($A1180,'sin-list 180320_update'!$A$2:$S$835,10,FALSE)="",NA(),VLOOKUP($A1180,'sin-list 180320_update'!$A$2:$S$835,10,FALSE))),IF(VLOOKUP($C1180,'sin-list 180320_update'!$B$2:$S$835,9,FALSE)="",NA(),VLOOKUP($C1180,'sin-list 180320_update'!$B$2:$S$835,9,FALSE)))</f>
        <v>H318_x000D_
H317_x000D_
H335_x000D_
H334</v>
      </c>
      <c r="N1180" s="76" t="e">
        <f>IF($C1180="-",IF($A1180="-",IF(VLOOKUP($D1180,'REACH Bilaga XVII_update'!$A$5:$E$131,4,FALSE)="",NA(),VLOOKUP($D1180,'REACH Bilaga XVII_update'!$A$5:$E$131,4,FALSE)),IF(VLOOKUP($A1180,'REACH Bilaga XVII_update'!$C$5:$D$131,2,FALSE)="",NA(),VLOOKUP($A1180,'REACH Bilaga XVII_update'!$C$5:$D$131,2,FALSE))),IF(VLOOKUP($C1180,'REACH Bilaga XVII_update'!$B$5:$D$131,3,FALSE)="",NA(),VLOOKUP($C1180,'REACH Bilaga XVII_update'!$B$5:$D$131,3,FALSE)))</f>
        <v>#N/A</v>
      </c>
      <c r="O1180" s="76" t="str">
        <f>IF($C1180="-",IF($A1180="-",IF(VLOOKUP($D1180,' REACH Bilaga 59_update'!$A$5:$E$210,5,FALSE)="",NA(),VLOOKUP($D1180,' REACH Bilaga 59_update'!$A$5:$E$210,5,FALSE)),IF(VLOOKUP($A1180,' REACH Bilaga 59_update'!$D$5:$E$210,2,FALSE)="",NA(),VLOOKUP($A1180,' REACH Bilaga 59_update'!$D$5:$E$210,2,FALSE))),IF(VLOOKUP($C1180,' REACH Bilaga 59_update'!$C$5:$E$210,3,FALSE)="",NA(),VLOOKUP($C1180,' REACH Bilaga 59_update'!$C$5:$E$210,3,FALSE)))</f>
        <v>H335
H318
H334
H317</v>
      </c>
      <c r="P1180" s="76" t="str">
        <f>IF(C1180="-",IF(A1180="-",IFERROR(VLOOKUP($D1180,' REACH Bilaga 59_update'!$A$5:$F$210,MATCH(Sammanfattning!P$1,' REACH Bilaga 59_update'!$A$4:$F$4,0),FALSE),VLOOKUP($D1180,'REACH Bilaga XIV_update'!$A$4:$H$110,MATCH(Sammanfattning!P$1,'REACH Bilaga XIV_update'!$A$4:$H$4,0),FALSE)),IFERROR(VLOOKUP($A1180,' REACH Bilaga 59_update'!$D$5:$F$210,MATCH(Sammanfattning!P$1,' REACH Bilaga 59_update'!$D$4:$F$4,0),FALSE),VLOOKUP($A1180,'REACH Bilaga XIV_update'!$D$4:$H$110,MATCH(Sammanfattning!P$1,'REACH Bilaga XIV_update'!$D$4:$H$4,0),FALSE))),IFERROR(VLOOKUP($C1180,' REACH Bilaga 59_update'!$C$5:$F$210,MATCH(Sammanfattning!P$1,' REACH Bilaga 59_update'!$C$4:$F$4,0),FALSE),VLOOKUP($C1180,'REACH Bilaga XIV_update'!$C$4:$H$110,MATCH(Sammanfattning!P$1,'REACH Bilaga XIV_update'!$C$4:$H$4,0),FALSE)))</f>
        <v>Respiratory sensitising properties (Article 57(f) - human health)</v>
      </c>
      <c r="Q1180" s="76" t="e">
        <f>IF($C1180="-",IF($A1180="-",IF(VLOOKUP($D1180,'REACH Bilaga XIV_update'!$A$5:$I$110,9,FALSE)="",NA(),VLOOKUP($D1180,'REACH Bilaga XIV_update'!$A$5:$I$110,9,FALSE)),IF(VLOOKUP($A1180,'REACH Bilaga XIV_update'!$D$5:$I$110,6,FALSE)="",NA(),VLOOKUP($A1180,'REACH Bilaga XIV_update'!$D$5:$I$110,6,FALSE))),IF(VLOOKUP($C1180,'REACH Bilaga XIV_update'!$C$5:$I$110,7,FALSE)="",NA(),VLOOKUP($C1180,'REACH Bilaga XIV_update'!$C$5:$I$110,7,FALSE)))</f>
        <v>#N/A</v>
      </c>
      <c r="R1180" s="76" t="e">
        <f>IF($C1180="-",IF($A1180="-",IF(VLOOKUP($D1180,CoRAP_update!$A$5:$O$376,15,FALSE)="",NA(),VLOOKUP($D1180,CoRAP_update!$A$5:$O$376,15,FALSE)),IF(VLOOKUP($A1180,CoRAP_update!$D$5:$O$376,12,FALSE)="",NA(),VLOOKUP($A1180,CoRAP_update!$D$5:$O$376,12,FALSE))),IF(VLOOKUP($C1180,CoRAP_update!$C$5:$O$376,13,FALSE)="",NA(),VLOOKUP($C1180,CoRAP_update!$C$5:$O$376,13,FALSE)))</f>
        <v>#N/A</v>
      </c>
      <c r="S1180" s="144" t="e">
        <f>IF($C1180="-",IF($A1180="-",VLOOKUP($D1180,CoRAP_update!$A$5:$J$376,MATCH(Sammanfattning!S$1,CoRAP_update!$A$4:$J$4,0),FALSE),VLOOKUP($A1180,CoRAP_update!$D$5:$J$376,MATCH(Sammanfattning!S$1,CoRAP_update!$D$4:$J$4,0),FALSE)),VLOOKUP($C1180,CoRAP_update!$C$5:$J$376,MATCH(Sammanfattning!S$1,CoRAP_update!$C$4:$J$4,0),FALSE))</f>
        <v>#N/A</v>
      </c>
      <c r="T1180" s="76" t="e">
        <f>IF($A1180="-",VLOOKUP($D1180,EDC_update!$C$2:$F$450,4,FALSE),VLOOKUP($A1180,EDC_update!$B$2:$F$450,5,FALSE))</f>
        <v>#N/A</v>
      </c>
      <c r="V1180" s="78">
        <f>IF(IFERROR(SEARCH("PBT",P1180),99)=99,IF(IFERROR(SEARCH("suspected PBT",S1180),99)=99,IF(IFERROR(SEARCH("concluded to be PBT",K1180),99)=99,IF(IFERROR(SEARCH("PBT",S1180),99)=99,IF(IFERROR(SEARCH("PBT cand",L1180),99)=99,IF(IFERROR(SEARCH("PBT",L1180),99)=99,IF(IFERROR(SEARCH("persistent, bioackumulative and toxic properties",K1180),99)=99,0,Scoring!$E$3),Scoring!$E$3),Scoring!$E$7),Scoring!$E$3),Scoring!$E$5),Scoring!$E$6),Scoring!$E$3)</f>
        <v>0</v>
      </c>
      <c r="W1180" s="78">
        <f>IF(IFERROR(SEARCH("vPvB",P1180),99)=99,IF(IFERROR(SEARCH("suspected pbt/vPvB",S1180),99)=99,IF(IFERROR(SEARCH("vPvB",S1180),99)=99,IF(IFERROR(SEARCH("concluded to be a vPvB",S1180),99)=99,IF(IFERROR(SEARCH("identified as vPvB",K1180),99)=99,IF(IFERROR(SEARCH("concluded to be a vPvB",K1180),99)=99,IF(IFERROR(SEARCH("concluded to be both pbt and vPvB",S1180),99)=99,IF(IFERROR(SEARCH("concluded to be both pbt and vPvB",K1180),99)=99,0,Scoring!$E$5),Scoring!$E$5),Scoring!$E$5),Scoring!$E$5),Scoring!$E$5),Scoring!$E$4),Scoring!$E$6),Scoring!$E$4)</f>
        <v>0</v>
      </c>
      <c r="X1180" s="78">
        <f>IF(IFERROR(SEARCH("H410",N1180),99)=99,IF(IFERROR(SEARCH("H410",O1180),99)=99,IF(IFERROR(SEARCH("H410",Q1180),99)=99,IF(IFERROR(SEARCH("H410",M1180),99)=99,IF(IFERROR(SEARCH("H410",R1180),99)=99,IF(IFERROR(SEARCH("H411",N1180),99)=99,IF(IFERROR(SEARCH("H411",O1180),99)=99,IF(IFERROR(SEARCH("H411",Q1180),99)=99,IF(IFERROR(SEARCH("H411",M1180),99)=99,IF(IFERROR(SEARCH("H411",R1180),99)=99,IF(IFERROR(SEARCH("H413",N1180),99)=99,IF(IFERROR(SEARCH("H413",O1180),99)=99,IF(IFERROR(SEARCH("H413",Q1180),99)=99,IF(IFERROR(SEARCH("H413",M1180),99)=99,IF(IFERROR(SEARCH("H413",R1180),99)=99,IF(IFERROR(SEARCH("H412",N1180),99)=99,IF(IFERROR(SEARCH("H412",O1180),99)=99,IF(IFERROR(SEARCH("H412",Q1180),99)=99,IF(IFERROR(SEARCH("H412",M1180),99)=99,IF(IFERROR(SEARCH("H412",R1180),99)=99,0,Scoring!$E$2),Scoring!$E$2),Scoring!$E$2),Scoring!$E$2),Scoring!$E$2),Scoring!$E$2),Scoring!$E$2),Scoring!$E$2),Scoring!$E$2),Scoring!$E$2),Scoring!$E$2),Scoring!$E$2),Scoring!$E$2),Scoring!$E$2),Scoring!$E$2),Scoring!$E$2),Scoring!$E$2),Scoring!$E$2),Scoring!$E$2),Scoring!$E$2)</f>
        <v>0</v>
      </c>
      <c r="Y1180" s="78">
        <f>IF(IFERROR(SEARCH("CMR",K1180),99)=99,IF(IFERROR(SEARCH("Suspected CMR",S1180),99)=99,IF(IFERROR(SEARCH("CMR",S1180),99)=99,0,Scoring!$E$8),Scoring!$E$9),Scoring!$E$8)</f>
        <v>0</v>
      </c>
      <c r="Z1180" s="78">
        <f>IF(IFERROR(SEARCH("H350",N1180),99)=99,IF(IFERROR(SEARCH("H350",O1180),99)=99,IF(IFERROR(SEARCH("H350",Q1180),99)=99,IF(IFERROR(SEARCH("H350",M1180),99)=99,IF(IFERROR(SEARCH("H350",R1180),99)=99,IF(IFERROR(SEARCH("H351",N1180),99)=99,IF(IFERROR(SEARCH("H351",O1180),99)=99,IF(IFERROR(SEARCH("H351",Q1180),99)=99,IF(IFERROR(SEARCH("H351",M1180),99)=99,IF(IFERROR(SEARCH("H351",R1180),99)=99,IF(IFERROR(SEARCH("carcinogenic",P1180),99)=99,IF(IFERROR(SEARCH("suspected carcinogenic",S1180),99)=99,0,Scoring!$E$12),Scoring!$E$11),Scoring!$E$10),Scoring!$E$10),Scoring!$E$10),Scoring!$E$10),Scoring!$E$10),Scoring!$E$10),Scoring!$E$10),Scoring!$E$10),Scoring!$E$10),Scoring!$E$10)</f>
        <v>0</v>
      </c>
      <c r="AA1180" s="78">
        <f>IF(IFERROR(SEARCH("H340",N1180),99)=99,IF(IFERROR(SEARCH("H340",O1180),99)=99,IF(IFERROR(SEARCH("H340",Q1180),99)=99,IF(IFERROR(SEARCH("H340",M1180),99)=99,IF(IFERROR(SEARCH("H340",R1180),99)=99,IF(IFERROR(SEARCH("H341",N1180),99)=99,IF(IFERROR(SEARCH("H341",O1180),99)=99,IF(IFERROR(SEARCH("H341",Q1180),99)=99,IF(IFERROR(SEARCH("H341",M1180),99)=99,IF(IFERROR(SEARCH("H341",R1180),99)=99,IF(IFERROR(SEARCH("mutagenic",P1180),99)=99,IF(IFERROR(SEARCH("suspected mutagenic",S1180),99)=99,0,Scoring!$E$15),Scoring!$E$14),Scoring!$E$13),Scoring!$E$13),Scoring!$E$13),Scoring!$E$13),Scoring!$E$13),Scoring!$E$13),Scoring!$E$13),Scoring!$E$13),Scoring!$E$13),Scoring!$E$13)</f>
        <v>0</v>
      </c>
      <c r="AB1180" s="78">
        <f>IF(IFERROR(SEARCH("H360",N1180),99)=99,IF(IFERROR(SEARCH("H360",O1180),99)=99,IF(IFERROR(SEARCH("H360",Q1180),99)=99,IF(IFERROR(SEARCH("H360",M1180),99)=99,IF(IFERROR(SEARCH("H360",R1180),99)=99,IF(IFERROR(SEARCH("H361",N1180),99)=99,IF(IFERROR(SEARCH("H361",O1180),99)=99,IF(IFERROR(SEARCH("H361",Q1180),99)=99,IF(IFERROR(SEARCH("H361",M1180),99)=99,IF(IFERROR(SEARCH("H361",R1180),99)=99,IF(IFERROR(SEARCH("reproduction",P1180),99)=99,IF(IFERROR(SEARCH("suspected reprotoxic",S1180),99)=99,IF(IFERROR(SEARCH("reprotoxic",S1180),99)=99,IF(IFERROR(SEARCH("reprotoxic",K1180),99)=99,0,Scoring!$E$18),Scoring!$E$18),Scoring!$E$19),Scoring!$E$17),Scoring!$E$16),Scoring!$E$16),Scoring!$E$16),Scoring!$E$16),Scoring!$E$16),Scoring!$E$16),Scoring!$E$16),Scoring!$E$16),Scoring!$E$16),Scoring!$E$16)</f>
        <v>0</v>
      </c>
      <c r="AC1180" s="78">
        <f>IF(IFERROR(SEARCH("57f",L1180),99)=99,IF(IFERROR(SEARCH("57(f)",P1180),99)=99,0,Scoring!$E$20),Scoring!$E$20)</f>
        <v>1</v>
      </c>
      <c r="AD1180" s="78">
        <f>IF(IFERROR(SEARCH("CAT1",T1180),99)=99,IF(IFERROR(SEARCH("CAT2",T1180),99)=99,IF(IFERROR(SEARCH("CAT3",T1180),99)=99,IF(IFERROR(SEARCH("concluded to be endocrine",K1180),99)=99,IF(IFERROR(SEARCH("categorised as endocrine",K1180),99)=99,IF(IFERROR(SEARCH("endocrine disrupting",P1180),99)=99,IF(IFERROR(SEARCH("endocrine disrupting",K1180),99)=99,IF(IFERROR(SEARCH("suspected endocrine",S1180),99)=99,IF(IFERROR(SEARCH("potential endocrine",S1180),99)=99,0,Scoring!$E$25),Scoring!$E$25),Scoring!$E$24),Scoring!$E$24),Scoring!$E$24),Scoring!$E$24),Scoring!$E$23),Scoring!$E$22),Scoring!$E$21)</f>
        <v>0</v>
      </c>
      <c r="AE1180" s="78">
        <f>IF(IFERROR(SEARCH("suspected sensitiser",S1180),99)=99,IF(IFERROR(SEARCH("sensitiser",S1180),99)=99,IF(IFERROR(SEARCH("other hazard based concern",S1180),99)=99,0,Scoring!$E$28),Scoring!$E$26),Scoring!$E$27)</f>
        <v>0</v>
      </c>
      <c r="AF1180" s="78">
        <f>IF(IFERROR(M1180,1)=1,IF(IFERROR(N1180,1)=1,IF(IFERROR(O1180,1)=1,IF(IFERROR(Q1180,1)=1,IF(IFERROR(R1180,1)=1,IF(IFERROR(T1180,1)=1,IF(IFERROR(K1180,1)=1,IF(IFERROR(P1180,1)=1,IF(IFERROR(S1180,1)=1,Scoring!$E$29,0),0),0),0),0),0),0),0),0)</f>
        <v>0</v>
      </c>
      <c r="AG1180" s="78">
        <f t="shared" si="81"/>
        <v>1</v>
      </c>
      <c r="AI1180" s="93"/>
      <c r="AJ1180" s="94"/>
      <c r="AK1180" s="76"/>
      <c r="AL1180" s="75"/>
      <c r="AN1180" s="79"/>
      <c r="AO1180" s="79"/>
      <c r="AP1180" s="79"/>
      <c r="AQ1180" s="79"/>
      <c r="AR1180" s="79"/>
      <c r="AS1180" s="78"/>
      <c r="AU1180" s="79">
        <f>IF(IFERROR(F1180,99)=99,IF(IFERROR(G1180,99)=99,IF(IFERROR(H1180,99)=99,IF(IFERROR(I1180,99)=99,IF(IFERROR(E1180,99)=99,IF(IFERROR(J1180,99)=99,0,Scoring!$B$7),Scoring!$B$3),Scoring!$B$2),Scoring!$B$6),Scoring!$B$5),Scoring!$B$4)</f>
        <v>1</v>
      </c>
      <c r="AV1180" s="78">
        <f t="shared" si="82"/>
        <v>1</v>
      </c>
      <c r="AW1180" s="78"/>
      <c r="AX1180" s="66"/>
      <c r="AY1180" s="78"/>
      <c r="AZ1180" s="76"/>
      <c r="BA1180" s="76"/>
      <c r="BB1180" s="76"/>
    </row>
    <row r="1181" spans="1:54" x14ac:dyDescent="0.25">
      <c r="A1181" s="77" t="s">
        <v>4979</v>
      </c>
      <c r="B1181" s="76" t="str">
        <f t="shared" si="84"/>
        <v>215-575-5</v>
      </c>
      <c r="C1181" s="77" t="s">
        <v>4978</v>
      </c>
      <c r="D1181" s="77" t="s">
        <v>4977</v>
      </c>
      <c r="E1181" s="76" t="e">
        <f>IF(C1181="-",IF(A1181="-",VLOOKUP(D1181,'sin-list 180320_update'!$C$2:$C$835,1,FALSE),VLOOKUP(A1181,'sin-list 180320_update'!$A$2:$A$835,1,FALSE)),VLOOKUP(C1181,'sin-list 180320_update'!$B$2:$B$835,1,FALSE))</f>
        <v>#N/A</v>
      </c>
      <c r="F1181" s="76" t="e">
        <f>IF($C1181="-",IF($A1181="-",VLOOKUP($D1181,'REACH Bilaga XVII_update'!$A$5:$A$131,1,FALSE),VLOOKUP($A1181,'REACH Bilaga XVII_update'!$C$5:$C$131,1,FALSE)),VLOOKUP($C1181,'REACH Bilaga XVII_update'!$B$5:$B$131,1,FALSE))</f>
        <v>#N/A</v>
      </c>
      <c r="G1181" s="76" t="e">
        <f>IF($C1181="-",IF($A1181="-",VLOOKUP($D1181,' REACH Bilaga 59_update'!$A$5:$A$210,1,FALSE),VLOOKUP($A1181,' REACH Bilaga 59_update'!$D$5:$D$210,1,FALSE)),VLOOKUP($C1181,' REACH Bilaga 59_update'!$C$5:$C$210,1,FALSE))</f>
        <v>#N/A</v>
      </c>
      <c r="H1181" s="76" t="e">
        <f>IF($C1181="-",IF($A1181="-",VLOOKUP($D1181,'REACH Bilaga XIV_update'!$A$5:$A$110,1,FALSE),VLOOKUP($A1181,'REACH Bilaga XIV_update'!$D$5:$D$110,1,FALSE)),VLOOKUP($C1181,'REACH Bilaga XIV_update'!$C$5:$C$110,1,FALSE))</f>
        <v>#N/A</v>
      </c>
      <c r="I1181" s="76" t="str">
        <f>IF($C1181="-",IF($A1181="-",VLOOKUP($D1181,CoRAP_update!$A$5:$A$376,1,FALSE),VLOOKUP($A1181,CoRAP_update!$D$5:$D$376,1,FALSE)),VLOOKUP($C1181,CoRAP_update!$C$5:$C$376,1,FALSE))</f>
        <v>215-575-5</v>
      </c>
      <c r="J1181" s="76" t="e">
        <f>IF($C1181="-",IF($A1181="-",VLOOKUP($D1181,EDC_update!$C$2:$C$450,1,FALSE),VLOOKUP($A1181,EDC_update!$B$2:$B$450,1,FALSE)),VLOOKUP($C1181,EDC_update!$L$2:$L$450,1,FALSE))</f>
        <v>#N/A</v>
      </c>
      <c r="K1181" s="76" t="e">
        <f>IF($C1181="-",IF($A1181="-",IF(VLOOKUP($D1181,'sin-list 180320_update'!$C$2:$S$835,3,FALSE)="",NA(),VLOOKUP($D1181,'sin-list 180320_update'!$C$2:$S$835,3,FALSE)),IF(VLOOKUP($A1181,'sin-list 180320_update'!$A$2:$S$835,5,FALSE)="",NA(),VLOOKUP($A1181,'sin-list 180320_update'!$A$2:$S$835,5,FALSE))),IF(VLOOKUP($C1181,'sin-list 180320_update'!$B$2:$S$835,4,FALSE)="",NA(),VLOOKUP($C1181,'sin-list 180320_update'!$B$2:$S$835,4,FALSE)))</f>
        <v>#N/A</v>
      </c>
      <c r="L1181" s="76" t="e">
        <f>IF($C1181="-",IF($A1181="-",VLOOKUP($D1181,'sin-list 180320_update'!$C$2:$S$835,6,FALSE),VLOOKUP($A1181,'sin-list 180320_update'!$A$2:$S$835,8,FALSE)),VLOOKUP($C1181,'sin-list 180320_update'!$B$2:$S$835,7,FALSE))</f>
        <v>#N/A</v>
      </c>
      <c r="M1181" s="76" t="e">
        <f>IF($C1181="-",IF($A1181="-",IF(VLOOKUP($D1181,'sin-list 180320_update'!$C$2:$S$835,8,FALSE)="",NA(),VLOOKUP($D1181,'sin-list 180320_update'!$C$2:$S$835,8,FALSE)),IF(VLOOKUP($A1181,'sin-list 180320_update'!$A$2:$S$835,10,FALSE)="",NA(),VLOOKUP($A1181,'sin-list 180320_update'!$A$2:$S$835,10,FALSE))),IF(VLOOKUP($C1181,'sin-list 180320_update'!$B$2:$S$835,9,FALSE)="",NA(),VLOOKUP($C1181,'sin-list 180320_update'!$B$2:$S$835,9,FALSE)))</f>
        <v>#N/A</v>
      </c>
      <c r="N1181" s="76" t="e">
        <f>IF($C1181="-",IF($A1181="-",IF(VLOOKUP($D1181,'REACH Bilaga XVII_update'!$A$5:$E$131,4,FALSE)="",NA(),VLOOKUP($D1181,'REACH Bilaga XVII_update'!$A$5:$E$131,4,FALSE)),IF(VLOOKUP($A1181,'REACH Bilaga XVII_update'!$C$5:$D$131,2,FALSE)="",NA(),VLOOKUP($A1181,'REACH Bilaga XVII_update'!$C$5:$D$131,2,FALSE))),IF(VLOOKUP($C1181,'REACH Bilaga XVII_update'!$B$5:$D$131,3,FALSE)="",NA(),VLOOKUP($C1181,'REACH Bilaga XVII_update'!$B$5:$D$131,3,FALSE)))</f>
        <v>#N/A</v>
      </c>
      <c r="O1181" s="76" t="e">
        <f>IF($C1181="-",IF($A1181="-",IF(VLOOKUP($D1181,' REACH Bilaga 59_update'!$A$5:$E$210,5,FALSE)="",NA(),VLOOKUP($D1181,' REACH Bilaga 59_update'!$A$5:$E$210,5,FALSE)),IF(VLOOKUP($A1181,' REACH Bilaga 59_update'!$D$5:$E$210,2,FALSE)="",NA(),VLOOKUP($A1181,' REACH Bilaga 59_update'!$D$5:$E$210,2,FALSE))),IF(VLOOKUP($C1181,' REACH Bilaga 59_update'!$C$5:$E$210,3,FALSE)="",NA(),VLOOKUP($C1181,' REACH Bilaga 59_update'!$C$5:$E$210,3,FALSE)))</f>
        <v>#N/A</v>
      </c>
      <c r="P1181" s="76" t="e">
        <f>IF(C1181="-",IF(A1181="-",IFERROR(VLOOKUP($D1181,' REACH Bilaga 59_update'!$A$5:$F$210,MATCH(Sammanfattning!P$1,' REACH Bilaga 59_update'!$A$4:$F$4,0),FALSE),VLOOKUP($D1181,'REACH Bilaga XIV_update'!$A$4:$H$110,MATCH(Sammanfattning!P$1,'REACH Bilaga XIV_update'!$A$4:$H$4,0),FALSE)),IFERROR(VLOOKUP($A1181,' REACH Bilaga 59_update'!$D$5:$F$210,MATCH(Sammanfattning!P$1,' REACH Bilaga 59_update'!$D$4:$F$4,0),FALSE),VLOOKUP($A1181,'REACH Bilaga XIV_update'!$D$4:$H$110,MATCH(Sammanfattning!P$1,'REACH Bilaga XIV_update'!$D$4:$H$4,0),FALSE))),IFERROR(VLOOKUP($C1181,' REACH Bilaga 59_update'!$C$5:$F$210,MATCH(Sammanfattning!P$1,' REACH Bilaga 59_update'!$C$4:$F$4,0),FALSE),VLOOKUP($C1181,'REACH Bilaga XIV_update'!$C$4:$H$110,MATCH(Sammanfattning!P$1,'REACH Bilaga XIV_update'!$C$4:$H$4,0),FALSE)))</f>
        <v>#N/A</v>
      </c>
      <c r="Q1181" s="76" t="e">
        <f>IF($C1181="-",IF($A1181="-",IF(VLOOKUP($D1181,'REACH Bilaga XIV_update'!$A$5:$I$110,9,FALSE)="",NA(),VLOOKUP($D1181,'REACH Bilaga XIV_update'!$A$5:$I$110,9,FALSE)),IF(VLOOKUP($A1181,'REACH Bilaga XIV_update'!$D$5:$I$110,6,FALSE)="",NA(),VLOOKUP($A1181,'REACH Bilaga XIV_update'!$D$5:$I$110,6,FALSE))),IF(VLOOKUP($C1181,'REACH Bilaga XIV_update'!$C$5:$I$110,7,FALSE)="",NA(),VLOOKUP($C1181,'REACH Bilaga XIV_update'!$C$5:$I$110,7,FALSE)))</f>
        <v>#N/A</v>
      </c>
      <c r="R1181" s="76" t="e">
        <f>IF($C1181="-",IF($A1181="-",IF(VLOOKUP($D1181,CoRAP_update!$A$5:$O$376,15,FALSE)="",NA(),VLOOKUP($D1181,CoRAP_update!$A$5:$O$376,15,FALSE)),IF(VLOOKUP($A1181,CoRAP_update!$D$5:$O$376,12,FALSE)="",NA(),VLOOKUP($A1181,CoRAP_update!$D$5:$O$376,12,FALSE))),IF(VLOOKUP($C1181,CoRAP_update!$C$5:$O$376,13,FALSE)="",NA(),VLOOKUP($C1181,CoRAP_update!$C$5:$O$376,13,FALSE)))</f>
        <v>#N/A</v>
      </c>
      <c r="S1181" s="144" t="str">
        <f>IF($C1181="-",IF($A1181="-",VLOOKUP($D1181,CoRAP_update!$A$5:$J$376,MATCH(Sammanfattning!S$1,CoRAP_update!$A$4:$J$4,0),FALSE),VLOOKUP($A1181,CoRAP_update!$D$5:$J$376,MATCH(Sammanfattning!S$1,CoRAP_update!$D$4:$J$4,0),FALSE)),VLOOKUP($C1181,CoRAP_update!$C$5:$J$376,MATCH(Sammanfattning!S$1,CoRAP_update!$C$4:$J$4,0),FALSE))</f>
        <v>Reprotoxic#Consumer use#Exposure of workers#High RCR#Wide dispersive use</v>
      </c>
      <c r="T1181" s="76" t="e">
        <f>IF($A1181="-",VLOOKUP($D1181,EDC_update!$C$2:$F$450,4,FALSE),VLOOKUP($A1181,EDC_update!$B$2:$F$450,5,FALSE))</f>
        <v>#N/A</v>
      </c>
      <c r="V1181" s="78">
        <f>IF(IFERROR(SEARCH("PBT",P1181),99)=99,IF(IFERROR(SEARCH("suspected PBT",S1181),99)=99,IF(IFERROR(SEARCH("concluded to be PBT",K1181),99)=99,IF(IFERROR(SEARCH("PBT",S1181),99)=99,IF(IFERROR(SEARCH("PBT cand",L1181),99)=99,IF(IFERROR(SEARCH("PBT",L1181),99)=99,IF(IFERROR(SEARCH("persistent, bioackumulative and toxic properties",K1181),99)=99,0,Scoring!$E$3),Scoring!$E$3),Scoring!$E$7),Scoring!$E$3),Scoring!$E$5),Scoring!$E$6),Scoring!$E$3)</f>
        <v>0</v>
      </c>
      <c r="W1181" s="78">
        <f>IF(IFERROR(SEARCH("vPvB",P1181),99)=99,IF(IFERROR(SEARCH("suspected pbt/vPvB",S1181),99)=99,IF(IFERROR(SEARCH("vPvB",S1181),99)=99,IF(IFERROR(SEARCH("concluded to be a vPvB",S1181),99)=99,IF(IFERROR(SEARCH("identified as vPvB",K1181),99)=99,IF(IFERROR(SEARCH("concluded to be a vPvB",K1181),99)=99,IF(IFERROR(SEARCH("concluded to be both pbt and vPvB",S1181),99)=99,IF(IFERROR(SEARCH("concluded to be both pbt and vPvB",K1181),99)=99,0,Scoring!$E$5),Scoring!$E$5),Scoring!$E$5),Scoring!$E$5),Scoring!$E$5),Scoring!$E$4),Scoring!$E$6),Scoring!$E$4)</f>
        <v>0</v>
      </c>
      <c r="X1181" s="78">
        <f>IF(IFERROR(SEARCH("H410",N1181),99)=99,IF(IFERROR(SEARCH("H410",O1181),99)=99,IF(IFERROR(SEARCH("H410",Q1181),99)=99,IF(IFERROR(SEARCH("H410",M1181),99)=99,IF(IFERROR(SEARCH("H410",R1181),99)=99,IF(IFERROR(SEARCH("H411",N1181),99)=99,IF(IFERROR(SEARCH("H411",O1181),99)=99,IF(IFERROR(SEARCH("H411",Q1181),99)=99,IF(IFERROR(SEARCH("H411",M1181),99)=99,IF(IFERROR(SEARCH("H411",R1181),99)=99,IF(IFERROR(SEARCH("H413",N1181),99)=99,IF(IFERROR(SEARCH("H413",O1181),99)=99,IF(IFERROR(SEARCH("H413",Q1181),99)=99,IF(IFERROR(SEARCH("H413",M1181),99)=99,IF(IFERROR(SEARCH("H413",R1181),99)=99,IF(IFERROR(SEARCH("H412",N1181),99)=99,IF(IFERROR(SEARCH("H412",O1181),99)=99,IF(IFERROR(SEARCH("H412",Q1181),99)=99,IF(IFERROR(SEARCH("H412",M1181),99)=99,IF(IFERROR(SEARCH("H412",R1181),99)=99,0,Scoring!$E$2),Scoring!$E$2),Scoring!$E$2),Scoring!$E$2),Scoring!$E$2),Scoring!$E$2),Scoring!$E$2),Scoring!$E$2),Scoring!$E$2),Scoring!$E$2),Scoring!$E$2),Scoring!$E$2),Scoring!$E$2),Scoring!$E$2),Scoring!$E$2),Scoring!$E$2),Scoring!$E$2),Scoring!$E$2),Scoring!$E$2),Scoring!$E$2)</f>
        <v>0</v>
      </c>
      <c r="Y1181" s="78">
        <f>IF(IFERROR(SEARCH("CMR",K1181),99)=99,IF(IFERROR(SEARCH("Suspected CMR",S1181),99)=99,IF(IFERROR(SEARCH("CMR",S1181),99)=99,0,Scoring!$E$8),Scoring!$E$9),Scoring!$E$8)</f>
        <v>0</v>
      </c>
      <c r="Z1181" s="78">
        <f>IF(IFERROR(SEARCH("H350",N1181),99)=99,IF(IFERROR(SEARCH("H350",O1181),99)=99,IF(IFERROR(SEARCH("H350",Q1181),99)=99,IF(IFERROR(SEARCH("H350",M1181),99)=99,IF(IFERROR(SEARCH("H350",R1181),99)=99,IF(IFERROR(SEARCH("H351",N1181),99)=99,IF(IFERROR(SEARCH("H351",O1181),99)=99,IF(IFERROR(SEARCH("H351",Q1181),99)=99,IF(IFERROR(SEARCH("H351",M1181),99)=99,IF(IFERROR(SEARCH("H351",R1181),99)=99,IF(IFERROR(SEARCH("carcinogenic",P1181),99)=99,IF(IFERROR(SEARCH("suspected carcinogenic",S1181),99)=99,0,Scoring!$E$12),Scoring!$E$11),Scoring!$E$10),Scoring!$E$10),Scoring!$E$10),Scoring!$E$10),Scoring!$E$10),Scoring!$E$10),Scoring!$E$10),Scoring!$E$10),Scoring!$E$10),Scoring!$E$10)</f>
        <v>0</v>
      </c>
      <c r="AA1181" s="78">
        <f>IF(IFERROR(SEARCH("H340",N1181),99)=99,IF(IFERROR(SEARCH("H340",O1181),99)=99,IF(IFERROR(SEARCH("H340",Q1181),99)=99,IF(IFERROR(SEARCH("H340",M1181),99)=99,IF(IFERROR(SEARCH("H340",R1181),99)=99,IF(IFERROR(SEARCH("H341",N1181),99)=99,IF(IFERROR(SEARCH("H341",O1181),99)=99,IF(IFERROR(SEARCH("H341",Q1181),99)=99,IF(IFERROR(SEARCH("H341",M1181),99)=99,IF(IFERROR(SEARCH("H341",R1181),99)=99,IF(IFERROR(SEARCH("mutagenic",P1181),99)=99,IF(IFERROR(SEARCH("suspected mutagenic",S1181),99)=99,0,Scoring!$E$15),Scoring!$E$14),Scoring!$E$13),Scoring!$E$13),Scoring!$E$13),Scoring!$E$13),Scoring!$E$13),Scoring!$E$13),Scoring!$E$13),Scoring!$E$13),Scoring!$E$13),Scoring!$E$13)</f>
        <v>0</v>
      </c>
      <c r="AB1181" s="78">
        <f>IF(IFERROR(SEARCH("H360",N1181),99)=99,IF(IFERROR(SEARCH("H360",O1181),99)=99,IF(IFERROR(SEARCH("H360",Q1181),99)=99,IF(IFERROR(SEARCH("H360",M1181),99)=99,IF(IFERROR(SEARCH("H360",R1181),99)=99,IF(IFERROR(SEARCH("H361",N1181),99)=99,IF(IFERROR(SEARCH("H361",O1181),99)=99,IF(IFERROR(SEARCH("H361",Q1181),99)=99,IF(IFERROR(SEARCH("H361",M1181),99)=99,IF(IFERROR(SEARCH("H361",R1181),99)=99,IF(IFERROR(SEARCH("reproduction",P1181),99)=99,IF(IFERROR(SEARCH("suspected reprotoxic",S1181),99)=99,IF(IFERROR(SEARCH("reprotoxic",S1181),99)=99,IF(IFERROR(SEARCH("reprotoxic",K1181),99)=99,0,Scoring!$E$18),Scoring!$E$18),Scoring!$E$19),Scoring!$E$17),Scoring!$E$16),Scoring!$E$16),Scoring!$E$16),Scoring!$E$16),Scoring!$E$16),Scoring!$E$16),Scoring!$E$16),Scoring!$E$16),Scoring!$E$16),Scoring!$E$16)</f>
        <v>1</v>
      </c>
      <c r="AC1181" s="78">
        <f>IF(IFERROR(SEARCH("57f",L1181),99)=99,IF(IFERROR(SEARCH("57(f)",P1181),99)=99,0,Scoring!$E$20),Scoring!$E$20)</f>
        <v>0</v>
      </c>
      <c r="AD1181" s="78">
        <f>IF(IFERROR(SEARCH("CAT1",T1181),99)=99,IF(IFERROR(SEARCH("CAT2",T1181),99)=99,IF(IFERROR(SEARCH("CAT3",T1181),99)=99,IF(IFERROR(SEARCH("concluded to be endocrine",K1181),99)=99,IF(IFERROR(SEARCH("categorised as endocrine",K1181),99)=99,IF(IFERROR(SEARCH("endocrine disrupting",P1181),99)=99,IF(IFERROR(SEARCH("endocrine disrupting",K1181),99)=99,IF(IFERROR(SEARCH("suspected endocrine",S1181),99)=99,IF(IFERROR(SEARCH("potential endocrine",S1181),99)=99,0,Scoring!$E$25),Scoring!$E$25),Scoring!$E$24),Scoring!$E$24),Scoring!$E$24),Scoring!$E$24),Scoring!$E$23),Scoring!$E$22),Scoring!$E$21)</f>
        <v>0</v>
      </c>
      <c r="AE1181" s="78">
        <f>IF(IFERROR(SEARCH("suspected sensitiser",S1181),99)=99,IF(IFERROR(SEARCH("sensitiser",S1181),99)=99,IF(IFERROR(SEARCH("other hazard based concern",S1181),99)=99,0,Scoring!$E$28),Scoring!$E$26),Scoring!$E$27)</f>
        <v>0</v>
      </c>
      <c r="AF1181" s="78">
        <f>IF(IFERROR(M1181,1)=1,IF(IFERROR(N1181,1)=1,IF(IFERROR(O1181,1)=1,IF(IFERROR(Q1181,1)=1,IF(IFERROR(R1181,1)=1,IF(IFERROR(T1181,1)=1,IF(IFERROR(K1181,1)=1,IF(IFERROR(P1181,1)=1,IF(IFERROR(S1181,1)=1,Scoring!$E$29,0),0),0),0),0),0),0),0),0)</f>
        <v>0</v>
      </c>
      <c r="AG1181" s="78">
        <f t="shared" si="81"/>
        <v>1</v>
      </c>
      <c r="AI1181" s="93"/>
      <c r="AJ1181" s="94"/>
      <c r="AK1181" s="76"/>
      <c r="AL1181" s="75"/>
      <c r="AN1181" s="79"/>
      <c r="AO1181" s="79"/>
      <c r="AP1181" s="79"/>
      <c r="AQ1181" s="79"/>
      <c r="AR1181" s="79"/>
      <c r="AS1181" s="78"/>
      <c r="AU1181" s="79">
        <f>IF(IFERROR(F1181,99)=99,IF(IFERROR(G1181,99)=99,IF(IFERROR(H1181,99)=99,IF(IFERROR(I1181,99)=99,IF(IFERROR(E1181,99)=99,IF(IFERROR(J1181,99)=99,0,Scoring!$B$7),Scoring!$B$3),Scoring!$B$2),Scoring!$B$6),Scoring!$B$5),Scoring!$B$4)</f>
        <v>0.5</v>
      </c>
      <c r="AV1181" s="78">
        <f t="shared" si="82"/>
        <v>0.5</v>
      </c>
      <c r="AW1181" s="78"/>
      <c r="AX1181" s="66"/>
      <c r="AY1181" s="78"/>
      <c r="AZ1181" s="76"/>
      <c r="BA1181" s="76"/>
      <c r="BB1181" s="76"/>
    </row>
    <row r="1182" spans="1:54" x14ac:dyDescent="0.25">
      <c r="A1182" s="77" t="s">
        <v>4995</v>
      </c>
      <c r="B1182" s="76" t="str">
        <f t="shared" si="84"/>
        <v>216-653-1</v>
      </c>
      <c r="C1182" s="77" t="s">
        <v>889</v>
      </c>
      <c r="D1182" s="77" t="s">
        <v>890</v>
      </c>
      <c r="E1182" s="76" t="str">
        <f>IF(C1182="-",IF(A1182="-",VLOOKUP(D1182,'sin-list 180320_update'!$C$2:$C$835,1,FALSE),VLOOKUP(A1182,'sin-list 180320_update'!$A$2:$A$835,1,FALSE)),VLOOKUP(C1182,'sin-list 180320_update'!$B$2:$B$835,1,FALSE))</f>
        <v>216-653-1</v>
      </c>
      <c r="F1182" s="76" t="e">
        <f>IF($C1182="-",IF($A1182="-",VLOOKUP($D1182,'REACH Bilaga XVII_update'!$A$5:$A$131,1,FALSE),VLOOKUP($A1182,'REACH Bilaga XVII_update'!$C$5:$C$131,1,FALSE)),VLOOKUP($C1182,'REACH Bilaga XVII_update'!$B$5:$B$131,1,FALSE))</f>
        <v>#N/A</v>
      </c>
      <c r="G1182" s="76" t="e">
        <f>IF($C1182="-",IF($A1182="-",VLOOKUP($D1182,' REACH Bilaga 59_update'!$A$5:$A$210,1,FALSE),VLOOKUP($A1182,' REACH Bilaga 59_update'!$D$5:$D$210,1,FALSE)),VLOOKUP($C1182,' REACH Bilaga 59_update'!$C$5:$C$210,1,FALSE))</f>
        <v>#N/A</v>
      </c>
      <c r="H1182" s="76" t="e">
        <f>IF($C1182="-",IF($A1182="-",VLOOKUP($D1182,'REACH Bilaga XIV_update'!$A$5:$A$110,1,FALSE),VLOOKUP($A1182,'REACH Bilaga XIV_update'!$D$5:$D$110,1,FALSE)),VLOOKUP($C1182,'REACH Bilaga XIV_update'!$C$5:$C$110,1,FALSE))</f>
        <v>#N/A</v>
      </c>
      <c r="I1182" s="76" t="str">
        <f>IF($C1182="-",IF($A1182="-",VLOOKUP($D1182,CoRAP_update!$A$5:$A$376,1,FALSE),VLOOKUP($A1182,CoRAP_update!$D$5:$D$376,1,FALSE)),VLOOKUP($C1182,CoRAP_update!$C$5:$C$376,1,FALSE))</f>
        <v>216-653-1</v>
      </c>
      <c r="J1182" s="76" t="e">
        <f>IF($C1182="-",IF($A1182="-",VLOOKUP($D1182,EDC_update!$C$2:$C$450,1,FALSE),VLOOKUP($A1182,EDC_update!$B$2:$B$450,1,FALSE)),VLOOKUP($C1182,EDC_update!$L$2:$L$450,1,FALSE))</f>
        <v>#N/A</v>
      </c>
      <c r="K1182" s="76" t="str">
        <f>IF($C1182="-",IF($A1182="-",IF(VLOOKUP($D1182,'sin-list 180320_update'!$C$2:$S$835,3,FALSE)="",NA(),VLOOKUP($D1182,'sin-list 180320_update'!$C$2:$S$835,3,FALSE)),IF(VLOOKUP($A1182,'sin-list 180320_update'!$A$2:$S$835,5,FALSE)="",NA(),VLOOKUP($A1182,'sin-list 180320_update'!$A$2:$S$835,5,FALSE))),IF(VLOOKUP($C1182,'sin-list 180320_update'!$B$2:$S$835,4,FALSE)="",NA(),VLOOKUP($C1182,'sin-list 180320_update'!$B$2:$S$835,4,FALSE)))</f>
        <v>MTBE is an endocrine disruptor with androgen and thyroid activity, affecting several body functions including reproduction and immune function. The substance has been found in biomonitoring studies. It is categorized as an endocrine disruptor in the EU Co</v>
      </c>
      <c r="L1182" s="76" t="str">
        <f>IF($C1182="-",IF($A1182="-",VLOOKUP($D1182,'sin-list 180320_update'!$C$2:$S$835,6,FALSE),VLOOKUP($A1182,'sin-list 180320_update'!$A$2:$S$835,8,FALSE)),VLOOKUP($C1182,'sin-list 180320_update'!$B$2:$S$835,7,FALSE))</f>
        <v>Flam. Liq. 2
Skin Irrit. 2</v>
      </c>
      <c r="M1182" s="76" t="str">
        <f>IF($C1182="-",IF($A1182="-",IF(VLOOKUP($D1182,'sin-list 180320_update'!$C$2:$S$835,8,FALSE)="",NA(),VLOOKUP($D1182,'sin-list 180320_update'!$C$2:$S$835,8,FALSE)),IF(VLOOKUP($A1182,'sin-list 180320_update'!$A$2:$S$835,10,FALSE)="",NA(),VLOOKUP($A1182,'sin-list 180320_update'!$A$2:$S$835,10,FALSE))),IF(VLOOKUP($C1182,'sin-list 180320_update'!$B$2:$S$835,9,FALSE)="",NA(),VLOOKUP($C1182,'sin-list 180320_update'!$B$2:$S$835,9,FALSE)))</f>
        <v>H225
H315</v>
      </c>
      <c r="N1182" s="76" t="e">
        <f>IF($C1182="-",IF($A1182="-",IF(VLOOKUP($D1182,'REACH Bilaga XVII_update'!$A$5:$E$131,4,FALSE)="",NA(),VLOOKUP($D1182,'REACH Bilaga XVII_update'!$A$5:$E$131,4,FALSE)),IF(VLOOKUP($A1182,'REACH Bilaga XVII_update'!$C$5:$D$131,2,FALSE)="",NA(),VLOOKUP($A1182,'REACH Bilaga XVII_update'!$C$5:$D$131,2,FALSE))),IF(VLOOKUP($C1182,'REACH Bilaga XVII_update'!$B$5:$D$131,3,FALSE)="",NA(),VLOOKUP($C1182,'REACH Bilaga XVII_update'!$B$5:$D$131,3,FALSE)))</f>
        <v>#N/A</v>
      </c>
      <c r="O1182" s="76" t="e">
        <f>IF($C1182="-",IF($A1182="-",IF(VLOOKUP($D1182,' REACH Bilaga 59_update'!$A$5:$E$210,5,FALSE)="",NA(),VLOOKUP($D1182,' REACH Bilaga 59_update'!$A$5:$E$210,5,FALSE)),IF(VLOOKUP($A1182,' REACH Bilaga 59_update'!$D$5:$E$210,2,FALSE)="",NA(),VLOOKUP($A1182,' REACH Bilaga 59_update'!$D$5:$E$210,2,FALSE))),IF(VLOOKUP($C1182,' REACH Bilaga 59_update'!$C$5:$E$210,3,FALSE)="",NA(),VLOOKUP($C1182,' REACH Bilaga 59_update'!$C$5:$E$210,3,FALSE)))</f>
        <v>#N/A</v>
      </c>
      <c r="P1182" s="76" t="e">
        <f>IF(C1182="-",IF(A1182="-",IFERROR(VLOOKUP($D1182,' REACH Bilaga 59_update'!$A$5:$F$210,MATCH(Sammanfattning!P$1,' REACH Bilaga 59_update'!$A$4:$F$4,0),FALSE),VLOOKUP($D1182,'REACH Bilaga XIV_update'!$A$4:$H$110,MATCH(Sammanfattning!P$1,'REACH Bilaga XIV_update'!$A$4:$H$4,0),FALSE)),IFERROR(VLOOKUP($A1182,' REACH Bilaga 59_update'!$D$5:$F$210,MATCH(Sammanfattning!P$1,' REACH Bilaga 59_update'!$D$4:$F$4,0),FALSE),VLOOKUP($A1182,'REACH Bilaga XIV_update'!$D$4:$H$110,MATCH(Sammanfattning!P$1,'REACH Bilaga XIV_update'!$D$4:$H$4,0),FALSE))),IFERROR(VLOOKUP($C1182,' REACH Bilaga 59_update'!$C$5:$F$210,MATCH(Sammanfattning!P$1,' REACH Bilaga 59_update'!$C$4:$F$4,0),FALSE),VLOOKUP($C1182,'REACH Bilaga XIV_update'!$C$4:$H$110,MATCH(Sammanfattning!P$1,'REACH Bilaga XIV_update'!$C$4:$H$4,0),FALSE)))</f>
        <v>#N/A</v>
      </c>
      <c r="Q1182" s="76" t="e">
        <f>IF($C1182="-",IF($A1182="-",IF(VLOOKUP($D1182,'REACH Bilaga XIV_update'!$A$5:$I$110,9,FALSE)="",NA(),VLOOKUP($D1182,'REACH Bilaga XIV_update'!$A$5:$I$110,9,FALSE)),IF(VLOOKUP($A1182,'REACH Bilaga XIV_update'!$D$5:$I$110,6,FALSE)="",NA(),VLOOKUP($A1182,'REACH Bilaga XIV_update'!$D$5:$I$110,6,FALSE))),IF(VLOOKUP($C1182,'REACH Bilaga XIV_update'!$C$5:$I$110,7,FALSE)="",NA(),VLOOKUP($C1182,'REACH Bilaga XIV_update'!$C$5:$I$110,7,FALSE)))</f>
        <v>#N/A</v>
      </c>
      <c r="R1182" s="76" t="str">
        <f>IF($C1182="-",IF($A1182="-",IF(VLOOKUP($D1182,CoRAP_update!$A$5:$O$376,15,FALSE)="",NA(),VLOOKUP($D1182,CoRAP_update!$A$5:$O$376,15,FALSE)),IF(VLOOKUP($A1182,CoRAP_update!$D$5:$O$376,12,FALSE)="",NA(),VLOOKUP($A1182,CoRAP_update!$D$5:$O$376,12,FALSE))),IF(VLOOKUP($C1182,CoRAP_update!$C$5:$O$376,13,FALSE)="",NA(),VLOOKUP($C1182,CoRAP_update!$C$5:$O$376,13,FALSE)))</f>
        <v>H225
H315</v>
      </c>
      <c r="S1182" s="144" t="str">
        <f>IF($C1182="-",IF($A1182="-",VLOOKUP($D1182,CoRAP_update!$A$5:$J$376,MATCH(Sammanfattning!S$1,CoRAP_update!$A$4:$J$4,0),FALSE),VLOOKUP($A1182,CoRAP_update!$D$5:$J$376,MATCH(Sammanfattning!S$1,CoRAP_update!$D$4:$J$4,0),FALSE)),VLOOKUP($C1182,CoRAP_update!$C$5:$J$376,MATCH(Sammanfattning!S$1,CoRAP_update!$C$4:$J$4,0),FALSE))</f>
        <v>Potential endocrine disruptor#High (aggregated) tonnage#Wide dispersive use</v>
      </c>
      <c r="T1182" s="76" t="str">
        <f>IF($A1182="-",VLOOKUP($D1182,EDC_update!$C$2:$F$450,4,FALSE),VLOOKUP($A1182,EDC_update!$B$2:$F$450,5,FALSE))</f>
        <v>CAT1</v>
      </c>
      <c r="V1182" s="78">
        <f>IF(IFERROR(SEARCH("PBT",P1182),99)=99,IF(IFERROR(SEARCH("suspected PBT",S1182),99)=99,IF(IFERROR(SEARCH("concluded to be PBT",K1182),99)=99,IF(IFERROR(SEARCH("PBT",S1182),99)=99,IF(IFERROR(SEARCH("PBT cand",L1182),99)=99,IF(IFERROR(SEARCH("PBT",L1182),99)=99,IF(IFERROR(SEARCH("persistent, bioackumulative and toxic properties",K1182),99)=99,0,Scoring!$E$3),Scoring!$E$3),Scoring!$E$7),Scoring!$E$3),Scoring!$E$5),Scoring!$E$6),Scoring!$E$3)</f>
        <v>0</v>
      </c>
      <c r="W1182" s="78">
        <f>IF(IFERROR(SEARCH("vPvB",P1182),99)=99,IF(IFERROR(SEARCH("suspected pbt/vPvB",S1182),99)=99,IF(IFERROR(SEARCH("vPvB",S1182),99)=99,IF(IFERROR(SEARCH("concluded to be a vPvB",S1182),99)=99,IF(IFERROR(SEARCH("identified as vPvB",K1182),99)=99,IF(IFERROR(SEARCH("concluded to be a vPvB",K1182),99)=99,IF(IFERROR(SEARCH("concluded to be both pbt and vPvB",S1182),99)=99,IF(IFERROR(SEARCH("concluded to be both pbt and vPvB",K1182),99)=99,0,Scoring!$E$5),Scoring!$E$5),Scoring!$E$5),Scoring!$E$5),Scoring!$E$5),Scoring!$E$4),Scoring!$E$6),Scoring!$E$4)</f>
        <v>0</v>
      </c>
      <c r="X1182" s="78">
        <f>IF(IFERROR(SEARCH("H410",N1182),99)=99,IF(IFERROR(SEARCH("H410",O1182),99)=99,IF(IFERROR(SEARCH("H410",Q1182),99)=99,IF(IFERROR(SEARCH("H410",M1182),99)=99,IF(IFERROR(SEARCH("H410",R1182),99)=99,IF(IFERROR(SEARCH("H411",N1182),99)=99,IF(IFERROR(SEARCH("H411",O1182),99)=99,IF(IFERROR(SEARCH("H411",Q1182),99)=99,IF(IFERROR(SEARCH("H411",M1182),99)=99,IF(IFERROR(SEARCH("H411",R1182),99)=99,IF(IFERROR(SEARCH("H413",N1182),99)=99,IF(IFERROR(SEARCH("H413",O1182),99)=99,IF(IFERROR(SEARCH("H413",Q1182),99)=99,IF(IFERROR(SEARCH("H413",M1182),99)=99,IF(IFERROR(SEARCH("H413",R1182),99)=99,IF(IFERROR(SEARCH("H412",N1182),99)=99,IF(IFERROR(SEARCH("H412",O1182),99)=99,IF(IFERROR(SEARCH("H412",Q1182),99)=99,IF(IFERROR(SEARCH("H412",M1182),99)=99,IF(IFERROR(SEARCH("H412",R1182),99)=99,0,Scoring!$E$2),Scoring!$E$2),Scoring!$E$2),Scoring!$E$2),Scoring!$E$2),Scoring!$E$2),Scoring!$E$2),Scoring!$E$2),Scoring!$E$2),Scoring!$E$2),Scoring!$E$2),Scoring!$E$2),Scoring!$E$2),Scoring!$E$2),Scoring!$E$2),Scoring!$E$2),Scoring!$E$2),Scoring!$E$2),Scoring!$E$2),Scoring!$E$2)</f>
        <v>0</v>
      </c>
      <c r="Y1182" s="78">
        <f>IF(IFERROR(SEARCH("CMR",K1182),99)=99,IF(IFERROR(SEARCH("Suspected CMR",S1182),99)=99,IF(IFERROR(SEARCH("CMR",S1182),99)=99,0,Scoring!$E$8),Scoring!$E$9),Scoring!$E$8)</f>
        <v>0</v>
      </c>
      <c r="Z1182" s="78">
        <f>IF(IFERROR(SEARCH("H350",N1182),99)=99,IF(IFERROR(SEARCH("H350",O1182),99)=99,IF(IFERROR(SEARCH("H350",Q1182),99)=99,IF(IFERROR(SEARCH("H350",M1182),99)=99,IF(IFERROR(SEARCH("H350",R1182),99)=99,IF(IFERROR(SEARCH("H351",N1182),99)=99,IF(IFERROR(SEARCH("H351",O1182),99)=99,IF(IFERROR(SEARCH("H351",Q1182),99)=99,IF(IFERROR(SEARCH("H351",M1182),99)=99,IF(IFERROR(SEARCH("H351",R1182),99)=99,IF(IFERROR(SEARCH("carcinogenic",P1182),99)=99,IF(IFERROR(SEARCH("suspected carcinogenic",S1182),99)=99,0,Scoring!$E$12),Scoring!$E$11),Scoring!$E$10),Scoring!$E$10),Scoring!$E$10),Scoring!$E$10),Scoring!$E$10),Scoring!$E$10),Scoring!$E$10),Scoring!$E$10),Scoring!$E$10),Scoring!$E$10)</f>
        <v>0</v>
      </c>
      <c r="AA1182" s="78">
        <f>IF(IFERROR(SEARCH("H340",N1182),99)=99,IF(IFERROR(SEARCH("H340",O1182),99)=99,IF(IFERROR(SEARCH("H340",Q1182),99)=99,IF(IFERROR(SEARCH("H340",M1182),99)=99,IF(IFERROR(SEARCH("H340",R1182),99)=99,IF(IFERROR(SEARCH("H341",N1182),99)=99,IF(IFERROR(SEARCH("H341",O1182),99)=99,IF(IFERROR(SEARCH("H341",Q1182),99)=99,IF(IFERROR(SEARCH("H341",M1182),99)=99,IF(IFERROR(SEARCH("H341",R1182),99)=99,IF(IFERROR(SEARCH("mutagenic",P1182),99)=99,IF(IFERROR(SEARCH("suspected mutagenic",S1182),99)=99,0,Scoring!$E$15),Scoring!$E$14),Scoring!$E$13),Scoring!$E$13),Scoring!$E$13),Scoring!$E$13),Scoring!$E$13),Scoring!$E$13),Scoring!$E$13),Scoring!$E$13),Scoring!$E$13),Scoring!$E$13)</f>
        <v>0</v>
      </c>
      <c r="AB1182" s="78">
        <f>IF(IFERROR(SEARCH("H360",N1182),99)=99,IF(IFERROR(SEARCH("H360",O1182),99)=99,IF(IFERROR(SEARCH("H360",Q1182),99)=99,IF(IFERROR(SEARCH("H360",M1182),99)=99,IF(IFERROR(SEARCH("H360",R1182),99)=99,IF(IFERROR(SEARCH("H361",N1182),99)=99,IF(IFERROR(SEARCH("H361",O1182),99)=99,IF(IFERROR(SEARCH("H361",Q1182),99)=99,IF(IFERROR(SEARCH("H361",M1182),99)=99,IF(IFERROR(SEARCH("H361",R1182),99)=99,IF(IFERROR(SEARCH("reproduction",P1182),99)=99,IF(IFERROR(SEARCH("suspected reprotoxic",S1182),99)=99,IF(IFERROR(SEARCH("reprotoxic",S1182),99)=99,IF(IFERROR(SEARCH("reprotoxic",K1182),99)=99,0,Scoring!$E$18),Scoring!$E$18),Scoring!$E$19),Scoring!$E$17),Scoring!$E$16),Scoring!$E$16),Scoring!$E$16),Scoring!$E$16),Scoring!$E$16),Scoring!$E$16),Scoring!$E$16),Scoring!$E$16),Scoring!$E$16),Scoring!$E$16)</f>
        <v>0</v>
      </c>
      <c r="AC1182" s="78">
        <f>IF(IFERROR(SEARCH("57f",L1182),99)=99,IF(IFERROR(SEARCH("57(f)",P1182),99)=99,0,Scoring!$E$20),Scoring!$E$20)</f>
        <v>0</v>
      </c>
      <c r="AD1182" s="78">
        <f>IF(IFERROR(SEARCH("CAT1",T1182),99)=99,IF(IFERROR(SEARCH("CAT2",T1182),99)=99,IF(IFERROR(SEARCH("CAT3",T1182),99)=99,IF(IFERROR(SEARCH("concluded to be endocrine",K1182),99)=99,IF(IFERROR(SEARCH("categorised as endocrine",K1182),99)=99,IF(IFERROR(SEARCH("endocrine disrupting",P1182),99)=99,IF(IFERROR(SEARCH("endocrine disrupting",K1182),99)=99,IF(IFERROR(SEARCH("suspected endocrine",S1182),99)=99,IF(IFERROR(SEARCH("potential endocrine",S1182),99)=99,0,Scoring!$E$25),Scoring!$E$25),Scoring!$E$24),Scoring!$E$24),Scoring!$E$24),Scoring!$E$24),Scoring!$E$23),Scoring!$E$22),Scoring!$E$21)</f>
        <v>1</v>
      </c>
      <c r="AE1182" s="78">
        <f>IF(IFERROR(SEARCH("suspected sensitiser",S1182),99)=99,IF(IFERROR(SEARCH("sensitiser",S1182),99)=99,IF(IFERROR(SEARCH("other hazard based concern",S1182),99)=99,0,Scoring!$E$28),Scoring!$E$26),Scoring!$E$27)</f>
        <v>0</v>
      </c>
      <c r="AF1182" s="78">
        <f>IF(IFERROR(M1182,1)=1,IF(IFERROR(N1182,1)=1,IF(IFERROR(O1182,1)=1,IF(IFERROR(Q1182,1)=1,IF(IFERROR(R1182,1)=1,IF(IFERROR(T1182,1)=1,IF(IFERROR(K1182,1)=1,IF(IFERROR(P1182,1)=1,IF(IFERROR(S1182,1)=1,Scoring!$E$29,0),0),0),0),0),0),0),0),0)</f>
        <v>0</v>
      </c>
      <c r="AG1182" s="78">
        <f t="shared" si="81"/>
        <v>1</v>
      </c>
      <c r="AI1182" s="93"/>
      <c r="AJ1182" s="94"/>
      <c r="AK1182" s="76"/>
      <c r="AL1182" s="75"/>
      <c r="AN1182" s="79"/>
      <c r="AO1182" s="79"/>
      <c r="AP1182" s="79"/>
      <c r="AQ1182" s="79"/>
      <c r="AR1182" s="79"/>
      <c r="AS1182" s="78"/>
      <c r="AU1182" s="79">
        <f>IF(IFERROR(F1182,99)=99,IF(IFERROR(G1182,99)=99,IF(IFERROR(H1182,99)=99,IF(IFERROR(I1182,99)=99,IF(IFERROR(E1182,99)=99,IF(IFERROR(J1182,99)=99,0,Scoring!$B$7),Scoring!$B$3),Scoring!$B$2),Scoring!$B$6),Scoring!$B$5),Scoring!$B$4)</f>
        <v>0.5</v>
      </c>
      <c r="AV1182" s="78">
        <f t="shared" si="82"/>
        <v>0.5</v>
      </c>
      <c r="AW1182" s="78"/>
      <c r="AX1182" s="66"/>
      <c r="AY1182" s="78"/>
      <c r="AZ1182" s="76"/>
      <c r="BA1182" s="76"/>
      <c r="BB1182" s="76"/>
    </row>
    <row r="1183" spans="1:54" x14ac:dyDescent="0.25">
      <c r="A1183" s="77" t="s">
        <v>6222</v>
      </c>
      <c r="B1183" s="76" t="str">
        <f t="shared" si="84"/>
        <v>217-862-0</v>
      </c>
      <c r="C1183" s="77" t="s">
        <v>938</v>
      </c>
      <c r="D1183" s="77" t="s">
        <v>939</v>
      </c>
      <c r="E1183" s="76" t="str">
        <f>IF(C1183="-",IF(A1183="-",VLOOKUP(D1183,'sin-list 180320_update'!$C$2:$C$835,1,FALSE),VLOOKUP(A1183,'sin-list 180320_update'!$A$2:$A$835,1,FALSE)),VLOOKUP(C1183,'sin-list 180320_update'!$B$2:$B$835,1,FALSE))</f>
        <v>217-862-0</v>
      </c>
      <c r="F1183" s="76" t="e">
        <f>IF($C1183="-",IF($A1183="-",VLOOKUP($D1183,'REACH Bilaga XVII_update'!$A$5:$A$131,1,FALSE),VLOOKUP($A1183,'REACH Bilaga XVII_update'!$C$5:$C$131,1,FALSE)),VLOOKUP($C1183,'REACH Bilaga XVII_update'!$B$5:$B$131,1,FALSE))</f>
        <v>#N/A</v>
      </c>
      <c r="G1183" s="76" t="e">
        <f>IF($C1183="-",IF($A1183="-",VLOOKUP($D1183,' REACH Bilaga 59_update'!$A$5:$A$210,1,FALSE),VLOOKUP($A1183,' REACH Bilaga 59_update'!$D$5:$D$210,1,FALSE)),VLOOKUP($C1183,' REACH Bilaga 59_update'!$C$5:$C$210,1,FALSE))</f>
        <v>#N/A</v>
      </c>
      <c r="H1183" s="76" t="e">
        <f>IF($C1183="-",IF($A1183="-",VLOOKUP($D1183,'REACH Bilaga XIV_update'!$A$5:$A$110,1,FALSE),VLOOKUP($A1183,'REACH Bilaga XIV_update'!$D$5:$D$110,1,FALSE)),VLOOKUP($C1183,'REACH Bilaga XIV_update'!$C$5:$C$110,1,FALSE))</f>
        <v>#N/A</v>
      </c>
      <c r="I1183" s="76" t="e">
        <f>IF($C1183="-",IF($A1183="-",VLOOKUP($D1183,CoRAP_update!$A$5:$A$376,1,FALSE),VLOOKUP($A1183,CoRAP_update!$D$5:$D$376,1,FALSE)),VLOOKUP($C1183,CoRAP_update!$C$5:$C$376,1,FALSE))</f>
        <v>#N/A</v>
      </c>
      <c r="J1183" s="76" t="e">
        <f>IF($C1183="-",IF($A1183="-",VLOOKUP($D1183,EDC_update!$C$2:$C$450,1,FALSE),VLOOKUP($A1183,EDC_update!$B$2:$B$450,1,FALSE)),VLOOKUP($C1183,EDC_update!$L$2:$L$450,1,FALSE))</f>
        <v>#N/A</v>
      </c>
      <c r="K1183" s="76" t="str">
        <f>IF($C1183="-",IF($A1183="-",IF(VLOOKUP($D1183,'sin-list 180320_update'!$C$2:$S$835,3,FALSE)="",NA(),VLOOKUP($D1183,'sin-list 180320_update'!$C$2:$S$835,3,FALSE)),IF(VLOOKUP($A1183,'sin-list 180320_update'!$A$2:$S$835,5,FALSE)="",NA(),VLOOKUP($A1183,'sin-list 180320_update'!$A$2:$S$835,5,FALSE))),IF(VLOOKUP($C1183,'sin-list 180320_update'!$B$2:$S$835,4,FALSE)="",NA(),VLOOKUP($C1183,'sin-list 180320_update'!$B$2:$S$835,4,FALSE)))</f>
        <v>Substance is concluded to be an endocrine disruptor SVHC by ECHA Member State Committee.</v>
      </c>
      <c r="L1183" s="76" t="str">
        <f>IF($C1183="-",IF($A1183="-",VLOOKUP($D1183,'sin-list 180320_update'!$C$2:$S$835,6,FALSE),VLOOKUP($A1183,'sin-list 180320_update'!$A$2:$S$835,8,FALSE)),VLOOKUP($C1183,'sin-list 180320_update'!$B$2:$S$835,7,FALSE))</f>
        <v>Official classification missing - 57f substance</v>
      </c>
      <c r="M1183" s="76" t="e">
        <f>IF($C1183="-",IF($A1183="-",IF(VLOOKUP($D1183,'sin-list 180320_update'!$C$2:$S$835,8,FALSE)="",NA(),VLOOKUP($D1183,'sin-list 180320_update'!$C$2:$S$835,8,FALSE)),IF(VLOOKUP($A1183,'sin-list 180320_update'!$A$2:$S$835,10,FALSE)="",NA(),VLOOKUP($A1183,'sin-list 180320_update'!$A$2:$S$835,10,FALSE))),IF(VLOOKUP($C1183,'sin-list 180320_update'!$B$2:$S$835,9,FALSE)="",NA(),VLOOKUP($C1183,'sin-list 180320_update'!$B$2:$S$835,9,FALSE)))</f>
        <v>#N/A</v>
      </c>
      <c r="N1183" s="76" t="e">
        <f>IF($C1183="-",IF($A1183="-",IF(VLOOKUP($D1183,'REACH Bilaga XVII_update'!$A$5:$E$131,4,FALSE)="",NA(),VLOOKUP($D1183,'REACH Bilaga XVII_update'!$A$5:$E$131,4,FALSE)),IF(VLOOKUP($A1183,'REACH Bilaga XVII_update'!$C$5:$D$131,2,FALSE)="",NA(),VLOOKUP($A1183,'REACH Bilaga XVII_update'!$C$5:$D$131,2,FALSE))),IF(VLOOKUP($C1183,'REACH Bilaga XVII_update'!$B$5:$D$131,3,FALSE)="",NA(),VLOOKUP($C1183,'REACH Bilaga XVII_update'!$B$5:$D$131,3,FALSE)))</f>
        <v>#N/A</v>
      </c>
      <c r="O1183" s="76" t="e">
        <f>IF($C1183="-",IF($A1183="-",IF(VLOOKUP($D1183,' REACH Bilaga 59_update'!$A$5:$E$210,5,FALSE)="",NA(),VLOOKUP($D1183,' REACH Bilaga 59_update'!$A$5:$E$210,5,FALSE)),IF(VLOOKUP($A1183,' REACH Bilaga 59_update'!$D$5:$E$210,2,FALSE)="",NA(),VLOOKUP($A1183,' REACH Bilaga 59_update'!$D$5:$E$210,2,FALSE))),IF(VLOOKUP($C1183,' REACH Bilaga 59_update'!$C$5:$E$210,3,FALSE)="",NA(),VLOOKUP($C1183,' REACH Bilaga 59_update'!$C$5:$E$210,3,FALSE)))</f>
        <v>#N/A</v>
      </c>
      <c r="P1183" s="76" t="e">
        <f>IF(C1183="-",IF(A1183="-",IFERROR(VLOOKUP($D1183,' REACH Bilaga 59_update'!$A$5:$F$210,MATCH(Sammanfattning!P$1,' REACH Bilaga 59_update'!$A$4:$F$4,0),FALSE),VLOOKUP($D1183,'REACH Bilaga XIV_update'!$A$4:$H$110,MATCH(Sammanfattning!P$1,'REACH Bilaga XIV_update'!$A$4:$H$4,0),FALSE)),IFERROR(VLOOKUP($A1183,' REACH Bilaga 59_update'!$D$5:$F$210,MATCH(Sammanfattning!P$1,' REACH Bilaga 59_update'!$D$4:$F$4,0),FALSE),VLOOKUP($A1183,'REACH Bilaga XIV_update'!$D$4:$H$110,MATCH(Sammanfattning!P$1,'REACH Bilaga XIV_update'!$D$4:$H$4,0),FALSE))),IFERROR(VLOOKUP($C1183,' REACH Bilaga 59_update'!$C$5:$F$210,MATCH(Sammanfattning!P$1,' REACH Bilaga 59_update'!$C$4:$F$4,0),FALSE),VLOOKUP($C1183,'REACH Bilaga XIV_update'!$C$4:$H$110,MATCH(Sammanfattning!P$1,'REACH Bilaga XIV_update'!$C$4:$H$4,0),FALSE)))</f>
        <v>#N/A</v>
      </c>
      <c r="Q1183" s="76" t="e">
        <f>IF($C1183="-",IF($A1183="-",IF(VLOOKUP($D1183,'REACH Bilaga XIV_update'!$A$5:$I$110,9,FALSE)="",NA(),VLOOKUP($D1183,'REACH Bilaga XIV_update'!$A$5:$I$110,9,FALSE)),IF(VLOOKUP($A1183,'REACH Bilaga XIV_update'!$D$5:$I$110,6,FALSE)="",NA(),VLOOKUP($A1183,'REACH Bilaga XIV_update'!$D$5:$I$110,6,FALSE))),IF(VLOOKUP($C1183,'REACH Bilaga XIV_update'!$C$5:$I$110,7,FALSE)="",NA(),VLOOKUP($C1183,'REACH Bilaga XIV_update'!$C$5:$I$110,7,FALSE)))</f>
        <v>#N/A</v>
      </c>
      <c r="R1183" s="76" t="e">
        <f>IF($C1183="-",IF($A1183="-",IF(VLOOKUP($D1183,CoRAP_update!$A$5:$O$376,15,FALSE)="",NA(),VLOOKUP($D1183,CoRAP_update!$A$5:$O$376,15,FALSE)),IF(VLOOKUP($A1183,CoRAP_update!$D$5:$O$376,12,FALSE)="",NA(),VLOOKUP($A1183,CoRAP_update!$D$5:$O$376,12,FALSE))),IF(VLOOKUP($C1183,CoRAP_update!$C$5:$O$376,13,FALSE)="",NA(),VLOOKUP($C1183,CoRAP_update!$C$5:$O$376,13,FALSE)))</f>
        <v>#N/A</v>
      </c>
      <c r="S1183" s="144" t="e">
        <f>IF($C1183="-",IF($A1183="-",VLOOKUP($D1183,CoRAP_update!$A$5:$J$376,MATCH(Sammanfattning!S$1,CoRAP_update!$A$4:$J$4,0),FALSE),VLOOKUP($A1183,CoRAP_update!$D$5:$J$376,MATCH(Sammanfattning!S$1,CoRAP_update!$D$4:$J$4,0),FALSE)),VLOOKUP($C1183,CoRAP_update!$C$5:$J$376,MATCH(Sammanfattning!S$1,CoRAP_update!$C$4:$J$4,0),FALSE))</f>
        <v>#N/A</v>
      </c>
      <c r="T1183" s="76" t="e">
        <f>IF($A1183="-",VLOOKUP($D1183,EDC_update!$C$2:$F$450,4,FALSE),VLOOKUP($A1183,EDC_update!$B$2:$F$450,5,FALSE))</f>
        <v>#N/A</v>
      </c>
      <c r="V1183" s="78">
        <f>IF(IFERROR(SEARCH("PBT",P1183),99)=99,IF(IFERROR(SEARCH("suspected PBT",S1183),99)=99,IF(IFERROR(SEARCH("concluded to be PBT",K1183),99)=99,IF(IFERROR(SEARCH("PBT",S1183),99)=99,IF(IFERROR(SEARCH("PBT cand",L1183),99)=99,IF(IFERROR(SEARCH("PBT",L1183),99)=99,IF(IFERROR(SEARCH("persistent, bioackumulative and toxic properties",K1183),99)=99,0,Scoring!$E$3),Scoring!$E$3),Scoring!$E$7),Scoring!$E$3),Scoring!$E$5),Scoring!$E$6),Scoring!$E$3)</f>
        <v>0</v>
      </c>
      <c r="W1183" s="78">
        <f>IF(IFERROR(SEARCH("vPvB",P1183),99)=99,IF(IFERROR(SEARCH("suspected pbt/vPvB",S1183),99)=99,IF(IFERROR(SEARCH("vPvB",S1183),99)=99,IF(IFERROR(SEARCH("concluded to be a vPvB",S1183),99)=99,IF(IFERROR(SEARCH("identified as vPvB",K1183),99)=99,IF(IFERROR(SEARCH("concluded to be a vPvB",K1183),99)=99,IF(IFERROR(SEARCH("concluded to be both pbt and vPvB",S1183),99)=99,IF(IFERROR(SEARCH("concluded to be both pbt and vPvB",K1183),99)=99,0,Scoring!$E$5),Scoring!$E$5),Scoring!$E$5),Scoring!$E$5),Scoring!$E$5),Scoring!$E$4),Scoring!$E$6),Scoring!$E$4)</f>
        <v>0</v>
      </c>
      <c r="X1183" s="78">
        <f>IF(IFERROR(SEARCH("H410",N1183),99)=99,IF(IFERROR(SEARCH("H410",O1183),99)=99,IF(IFERROR(SEARCH("H410",Q1183),99)=99,IF(IFERROR(SEARCH("H410",M1183),99)=99,IF(IFERROR(SEARCH("H410",R1183),99)=99,IF(IFERROR(SEARCH("H411",N1183),99)=99,IF(IFERROR(SEARCH("H411",O1183),99)=99,IF(IFERROR(SEARCH("H411",Q1183),99)=99,IF(IFERROR(SEARCH("H411",M1183),99)=99,IF(IFERROR(SEARCH("H411",R1183),99)=99,IF(IFERROR(SEARCH("H413",N1183),99)=99,IF(IFERROR(SEARCH("H413",O1183),99)=99,IF(IFERROR(SEARCH("H413",Q1183),99)=99,IF(IFERROR(SEARCH("H413",M1183),99)=99,IF(IFERROR(SEARCH("H413",R1183),99)=99,IF(IFERROR(SEARCH("H412",N1183),99)=99,IF(IFERROR(SEARCH("H412",O1183),99)=99,IF(IFERROR(SEARCH("H412",Q1183),99)=99,IF(IFERROR(SEARCH("H412",M1183),99)=99,IF(IFERROR(SEARCH("H412",R1183),99)=99,0,Scoring!$E$2),Scoring!$E$2),Scoring!$E$2),Scoring!$E$2),Scoring!$E$2),Scoring!$E$2),Scoring!$E$2),Scoring!$E$2),Scoring!$E$2),Scoring!$E$2),Scoring!$E$2),Scoring!$E$2),Scoring!$E$2),Scoring!$E$2),Scoring!$E$2),Scoring!$E$2),Scoring!$E$2),Scoring!$E$2),Scoring!$E$2),Scoring!$E$2)</f>
        <v>0</v>
      </c>
      <c r="Y1183" s="78">
        <f>IF(IFERROR(SEARCH("CMR",K1183),99)=99,IF(IFERROR(SEARCH("Suspected CMR",S1183),99)=99,IF(IFERROR(SEARCH("CMR",S1183),99)=99,0,Scoring!$E$8),Scoring!$E$9),Scoring!$E$8)</f>
        <v>0</v>
      </c>
      <c r="Z1183" s="78">
        <f>IF(IFERROR(SEARCH("H350",N1183),99)=99,IF(IFERROR(SEARCH("H350",O1183),99)=99,IF(IFERROR(SEARCH("H350",Q1183),99)=99,IF(IFERROR(SEARCH("H350",M1183),99)=99,IF(IFERROR(SEARCH("H350",R1183),99)=99,IF(IFERROR(SEARCH("H351",N1183),99)=99,IF(IFERROR(SEARCH("H351",O1183),99)=99,IF(IFERROR(SEARCH("H351",Q1183),99)=99,IF(IFERROR(SEARCH("H351",M1183),99)=99,IF(IFERROR(SEARCH("H351",R1183),99)=99,IF(IFERROR(SEARCH("carcinogenic",P1183),99)=99,IF(IFERROR(SEARCH("suspected carcinogenic",S1183),99)=99,0,Scoring!$E$12),Scoring!$E$11),Scoring!$E$10),Scoring!$E$10),Scoring!$E$10),Scoring!$E$10),Scoring!$E$10),Scoring!$E$10),Scoring!$E$10),Scoring!$E$10),Scoring!$E$10),Scoring!$E$10)</f>
        <v>0</v>
      </c>
      <c r="AA1183" s="78">
        <f>IF(IFERROR(SEARCH("H340",N1183),99)=99,IF(IFERROR(SEARCH("H340",O1183),99)=99,IF(IFERROR(SEARCH("H340",Q1183),99)=99,IF(IFERROR(SEARCH("H340",M1183),99)=99,IF(IFERROR(SEARCH("H340",R1183),99)=99,IF(IFERROR(SEARCH("H341",N1183),99)=99,IF(IFERROR(SEARCH("H341",O1183),99)=99,IF(IFERROR(SEARCH("H341",Q1183),99)=99,IF(IFERROR(SEARCH("H341",M1183),99)=99,IF(IFERROR(SEARCH("H341",R1183),99)=99,IF(IFERROR(SEARCH("mutagenic",P1183),99)=99,IF(IFERROR(SEARCH("suspected mutagenic",S1183),99)=99,0,Scoring!$E$15),Scoring!$E$14),Scoring!$E$13),Scoring!$E$13),Scoring!$E$13),Scoring!$E$13),Scoring!$E$13),Scoring!$E$13),Scoring!$E$13),Scoring!$E$13),Scoring!$E$13),Scoring!$E$13)</f>
        <v>0</v>
      </c>
      <c r="AB1183" s="78">
        <f>IF(IFERROR(SEARCH("H360",N1183),99)=99,IF(IFERROR(SEARCH("H360",O1183),99)=99,IF(IFERROR(SEARCH("H360",Q1183),99)=99,IF(IFERROR(SEARCH("H360",M1183),99)=99,IF(IFERROR(SEARCH("H360",R1183),99)=99,IF(IFERROR(SEARCH("H361",N1183),99)=99,IF(IFERROR(SEARCH("H361",O1183),99)=99,IF(IFERROR(SEARCH("H361",Q1183),99)=99,IF(IFERROR(SEARCH("H361",M1183),99)=99,IF(IFERROR(SEARCH("H361",R1183),99)=99,IF(IFERROR(SEARCH("reproduction",P1183),99)=99,IF(IFERROR(SEARCH("suspected reprotoxic",S1183),99)=99,IF(IFERROR(SEARCH("reprotoxic",S1183),99)=99,IF(IFERROR(SEARCH("reprotoxic",K1183),99)=99,0,Scoring!$E$18),Scoring!$E$18),Scoring!$E$19),Scoring!$E$17),Scoring!$E$16),Scoring!$E$16),Scoring!$E$16),Scoring!$E$16),Scoring!$E$16),Scoring!$E$16),Scoring!$E$16),Scoring!$E$16),Scoring!$E$16),Scoring!$E$16)</f>
        <v>0</v>
      </c>
      <c r="AC1183" s="78">
        <f>IF(IFERROR(SEARCH("57f",L1183),99)=99,IF(IFERROR(SEARCH("57(f)",P1183),99)=99,0,Scoring!$E$20),Scoring!$E$20)</f>
        <v>1</v>
      </c>
      <c r="AD1183" s="78">
        <f>IF(IFERROR(SEARCH("CAT1",T1183),99)=99,IF(IFERROR(SEARCH("CAT2",T1183),99)=99,IF(IFERROR(SEARCH("CAT3",T1183),99)=99,IF(IFERROR(SEARCH("concluded to be endocrine",K1183),99)=99,IF(IFERROR(SEARCH("categorised as endocrine",K1183),99)=99,IF(IFERROR(SEARCH("endocrine disrupting",P1183),99)=99,IF(IFERROR(SEARCH("endocrine disrupting",K1183),99)=99,IF(IFERROR(SEARCH("suspected endocrine",S1183),99)=99,IF(IFERROR(SEARCH("potential endocrine",S1183),99)=99,0,Scoring!$E$25),Scoring!$E$25),Scoring!$E$24),Scoring!$E$24),Scoring!$E$24),Scoring!$E$24),Scoring!$E$23),Scoring!$E$22),Scoring!$E$21)</f>
        <v>0</v>
      </c>
      <c r="AE1183" s="78">
        <f>IF(IFERROR(SEARCH("suspected sensitiser",S1183),99)=99,IF(IFERROR(SEARCH("sensitiser",S1183),99)=99,IF(IFERROR(SEARCH("other hazard based concern",S1183),99)=99,0,Scoring!$E$28),Scoring!$E$26),Scoring!$E$27)</f>
        <v>0</v>
      </c>
      <c r="AF1183" s="78">
        <f>IF(IFERROR(M1183,1)=1,IF(IFERROR(N1183,1)=1,IF(IFERROR(O1183,1)=1,IF(IFERROR(Q1183,1)=1,IF(IFERROR(R1183,1)=1,IF(IFERROR(T1183,1)=1,IF(IFERROR(K1183,1)=1,IF(IFERROR(P1183,1)=1,IF(IFERROR(S1183,1)=1,Scoring!$E$29,0),0),0),0),0),0),0),0),0)</f>
        <v>0</v>
      </c>
      <c r="AG1183" s="78">
        <f t="shared" si="81"/>
        <v>1</v>
      </c>
      <c r="AI1183" s="93"/>
      <c r="AJ1183" s="94"/>
      <c r="AK1183" s="76"/>
      <c r="AL1183" s="75"/>
      <c r="AN1183" s="79"/>
      <c r="AO1183" s="79"/>
      <c r="AP1183" s="79"/>
      <c r="AQ1183" s="79"/>
      <c r="AR1183" s="79"/>
      <c r="AS1183" s="78"/>
      <c r="AU1183" s="79">
        <f>IF(IFERROR(F1183,99)=99,IF(IFERROR(G1183,99)=99,IF(IFERROR(H1183,99)=99,IF(IFERROR(I1183,99)=99,IF(IFERROR(E1183,99)=99,IF(IFERROR(J1183,99)=99,0,Scoring!$B$7),Scoring!$B$3),Scoring!$B$2),Scoring!$B$6),Scoring!$B$5),Scoring!$B$4)</f>
        <v>0.3</v>
      </c>
      <c r="AV1183" s="78">
        <f t="shared" si="82"/>
        <v>0.3</v>
      </c>
      <c r="AW1183" s="78"/>
      <c r="AX1183" s="66"/>
      <c r="AY1183" s="78"/>
      <c r="AZ1183" s="76"/>
      <c r="BA1183" s="76"/>
      <c r="BB1183" s="76"/>
    </row>
    <row r="1184" spans="1:54" x14ac:dyDescent="0.25">
      <c r="A1184" s="77" t="s">
        <v>3072</v>
      </c>
      <c r="B1184" s="76" t="str">
        <f t="shared" si="84"/>
        <v>218-165-4</v>
      </c>
      <c r="C1184" s="77" t="s">
        <v>957</v>
      </c>
      <c r="D1184" s="77" t="s">
        <v>958</v>
      </c>
      <c r="E1184" s="76" t="str">
        <f>IF(C1184="-",IF(A1184="-",VLOOKUP(D1184,'sin-list 180320_update'!$C$2:$C$835,1,FALSE),VLOOKUP(A1184,'sin-list 180320_update'!$A$2:$A$835,1,FALSE)),VLOOKUP(C1184,'sin-list 180320_update'!$B$2:$B$835,1,FALSE))</f>
        <v>218-165-4</v>
      </c>
      <c r="F1184" s="76" t="e">
        <f>IF($C1184="-",IF($A1184="-",VLOOKUP($D1184,'REACH Bilaga XVII_update'!$A$5:$A$131,1,FALSE),VLOOKUP($A1184,'REACH Bilaga XVII_update'!$C$5:$C$131,1,FALSE)),VLOOKUP($C1184,'REACH Bilaga XVII_update'!$B$5:$B$131,1,FALSE))</f>
        <v>#N/A</v>
      </c>
      <c r="G1184" s="76" t="str">
        <f>IF($C1184="-",IF($A1184="-",VLOOKUP($D1184,' REACH Bilaga 59_update'!$A$5:$A$210,1,FALSE),VLOOKUP($A1184,' REACH Bilaga 59_update'!$D$5:$D$210,1,FALSE)),VLOOKUP($C1184,' REACH Bilaga 59_update'!$C$5:$C$210,1,FALSE))</f>
        <v>218-165-4</v>
      </c>
      <c r="H1184" s="76" t="e">
        <f>IF($C1184="-",IF($A1184="-",VLOOKUP($D1184,'REACH Bilaga XIV_update'!$A$5:$A$110,1,FALSE),VLOOKUP($A1184,'REACH Bilaga XIV_update'!$D$5:$D$110,1,FALSE)),VLOOKUP($C1184,'REACH Bilaga XIV_update'!$C$5:$C$110,1,FALSE))</f>
        <v>#N/A</v>
      </c>
      <c r="I1184" s="76" t="e">
        <f>IF($C1184="-",IF($A1184="-",VLOOKUP($D1184,CoRAP_update!$A$5:$A$376,1,FALSE),VLOOKUP($A1184,CoRAP_update!$D$5:$D$376,1,FALSE)),VLOOKUP($C1184,CoRAP_update!$C$5:$C$376,1,FALSE))</f>
        <v>#N/A</v>
      </c>
      <c r="J1184" s="76" t="e">
        <f>IF($C1184="-",IF($A1184="-",VLOOKUP($D1184,EDC_update!$C$2:$C$450,1,FALSE),VLOOKUP($A1184,EDC_update!$B$2:$B$450,1,FALSE)),VLOOKUP($C1184,EDC_update!$L$2:$L$450,1,FALSE))</f>
        <v>#N/A</v>
      </c>
      <c r="K1184" s="76" t="str">
        <f>IF($C1184="-",IF($A1184="-",IF(VLOOKUP($D1184,'sin-list 180320_update'!$C$2:$S$835,3,FALSE)="",NA(),VLOOKUP($D1184,'sin-list 180320_update'!$C$2:$S$835,3,FALSE)),IF(VLOOKUP($A1184,'sin-list 180320_update'!$A$2:$S$835,5,FALSE)="",NA(),VLOOKUP($A1184,'sin-list 180320_update'!$A$2:$S$835,5,FALSE))),IF(VLOOKUP($C1184,'sin-list 180320_update'!$B$2:$S$835,4,FALSE)="",NA(),VLOOKUP($C1184,'sin-list 180320_update'!$B$2:$S$835,4,FALSE)))</f>
        <v>Substance is concluded to be a vPvB SVHC 
by ECHA Member State Committee.</v>
      </c>
      <c r="L1184" s="76" t="str">
        <f>IF($C1184="-",IF($A1184="-",VLOOKUP($D1184,'sin-list 180320_update'!$C$2:$S$835,6,FALSE),VLOOKUP($A1184,'sin-list 180320_update'!$A$2:$S$835,8,FALSE)),VLOOKUP($C1184,'sin-list 180320_update'!$B$2:$S$835,7,FALSE))</f>
        <v>vPvB</v>
      </c>
      <c r="M1184" s="76" t="str">
        <f>IF($C1184="-",IF($A1184="-",IF(VLOOKUP($D1184,'sin-list 180320_update'!$C$2:$S$835,8,FALSE)="",NA(),VLOOKUP($D1184,'sin-list 180320_update'!$C$2:$S$835,8,FALSE)),IF(VLOOKUP($A1184,'sin-list 180320_update'!$A$2:$S$835,10,FALSE)="",NA(),VLOOKUP($A1184,'sin-list 180320_update'!$A$2:$S$835,10,FALSE))),IF(VLOOKUP($C1184,'sin-list 180320_update'!$B$2:$S$835,9,FALSE)="",NA(),VLOOKUP($C1184,'sin-list 180320_update'!$B$2:$S$835,9,FALSE)))</f>
        <v>vPvB</v>
      </c>
      <c r="N1184" s="76" t="e">
        <f>IF($C1184="-",IF($A1184="-",IF(VLOOKUP($D1184,'REACH Bilaga XVII_update'!$A$5:$E$131,4,FALSE)="",NA(),VLOOKUP($D1184,'REACH Bilaga XVII_update'!$A$5:$E$131,4,FALSE)),IF(VLOOKUP($A1184,'REACH Bilaga XVII_update'!$C$5:$D$131,2,FALSE)="",NA(),VLOOKUP($A1184,'REACH Bilaga XVII_update'!$C$5:$D$131,2,FALSE))),IF(VLOOKUP($C1184,'REACH Bilaga XVII_update'!$B$5:$D$131,3,FALSE)="",NA(),VLOOKUP($C1184,'REACH Bilaga XVII_update'!$B$5:$D$131,3,FALSE)))</f>
        <v>#N/A</v>
      </c>
      <c r="O1184" s="76" t="e">
        <f>IF($C1184="-",IF($A1184="-",IF(VLOOKUP($D1184,' REACH Bilaga 59_update'!$A$5:$E$210,5,FALSE)="",NA(),VLOOKUP($D1184,' REACH Bilaga 59_update'!$A$5:$E$210,5,FALSE)),IF(VLOOKUP($A1184,' REACH Bilaga 59_update'!$D$5:$E$210,2,FALSE)="",NA(),VLOOKUP($A1184,' REACH Bilaga 59_update'!$D$5:$E$210,2,FALSE))),IF(VLOOKUP($C1184,' REACH Bilaga 59_update'!$C$5:$E$210,3,FALSE)="",NA(),VLOOKUP($C1184,' REACH Bilaga 59_update'!$C$5:$E$210,3,FALSE)))</f>
        <v>#N/A</v>
      </c>
      <c r="P1184" s="76" t="str">
        <f>IF(C1184="-",IF(A1184="-",IFERROR(VLOOKUP($D1184,' REACH Bilaga 59_update'!$A$5:$F$210,MATCH(Sammanfattning!P$1,' REACH Bilaga 59_update'!$A$4:$F$4,0),FALSE),VLOOKUP($D1184,'REACH Bilaga XIV_update'!$A$4:$H$110,MATCH(Sammanfattning!P$1,'REACH Bilaga XIV_update'!$A$4:$H$4,0),FALSE)),IFERROR(VLOOKUP($A1184,' REACH Bilaga 59_update'!$D$5:$F$210,MATCH(Sammanfattning!P$1,' REACH Bilaga 59_update'!$D$4:$F$4,0),FALSE),VLOOKUP($A1184,'REACH Bilaga XIV_update'!$D$4:$H$110,MATCH(Sammanfattning!P$1,'REACH Bilaga XIV_update'!$D$4:$H$4,0),FALSE))),IFERROR(VLOOKUP($C1184,' REACH Bilaga 59_update'!$C$5:$F$210,MATCH(Sammanfattning!P$1,' REACH Bilaga 59_update'!$C$4:$F$4,0),FALSE),VLOOKUP($C1184,'REACH Bilaga XIV_update'!$C$4:$H$110,MATCH(Sammanfattning!P$1,'REACH Bilaga XIV_update'!$C$4:$H$4,0),FALSE)))</f>
        <v>vPvB (Article 57e)</v>
      </c>
      <c r="Q1184" s="76" t="e">
        <f>IF($C1184="-",IF($A1184="-",IF(VLOOKUP($D1184,'REACH Bilaga XIV_update'!$A$5:$I$110,9,FALSE)="",NA(),VLOOKUP($D1184,'REACH Bilaga XIV_update'!$A$5:$I$110,9,FALSE)),IF(VLOOKUP($A1184,'REACH Bilaga XIV_update'!$D$5:$I$110,6,FALSE)="",NA(),VLOOKUP($A1184,'REACH Bilaga XIV_update'!$D$5:$I$110,6,FALSE))),IF(VLOOKUP($C1184,'REACH Bilaga XIV_update'!$C$5:$I$110,7,FALSE)="",NA(),VLOOKUP($C1184,'REACH Bilaga XIV_update'!$C$5:$I$110,7,FALSE)))</f>
        <v>#N/A</v>
      </c>
      <c r="R1184" s="76" t="e">
        <f>IF($C1184="-",IF($A1184="-",IF(VLOOKUP($D1184,CoRAP_update!$A$5:$O$376,15,FALSE)="",NA(),VLOOKUP($D1184,CoRAP_update!$A$5:$O$376,15,FALSE)),IF(VLOOKUP($A1184,CoRAP_update!$D$5:$O$376,12,FALSE)="",NA(),VLOOKUP($A1184,CoRAP_update!$D$5:$O$376,12,FALSE))),IF(VLOOKUP($C1184,CoRAP_update!$C$5:$O$376,13,FALSE)="",NA(),VLOOKUP($C1184,CoRAP_update!$C$5:$O$376,13,FALSE)))</f>
        <v>#N/A</v>
      </c>
      <c r="S1184" s="144" t="e">
        <f>IF($C1184="-",IF($A1184="-",VLOOKUP($D1184,CoRAP_update!$A$5:$J$376,MATCH(Sammanfattning!S$1,CoRAP_update!$A$4:$J$4,0),FALSE),VLOOKUP($A1184,CoRAP_update!$D$5:$J$376,MATCH(Sammanfattning!S$1,CoRAP_update!$D$4:$J$4,0),FALSE)),VLOOKUP($C1184,CoRAP_update!$C$5:$J$376,MATCH(Sammanfattning!S$1,CoRAP_update!$C$4:$J$4,0),FALSE))</f>
        <v>#N/A</v>
      </c>
      <c r="T1184" s="76" t="e">
        <f>IF($A1184="-",VLOOKUP($D1184,EDC_update!$C$2:$F$450,4,FALSE),VLOOKUP($A1184,EDC_update!$B$2:$F$450,5,FALSE))</f>
        <v>#N/A</v>
      </c>
      <c r="V1184" s="78">
        <f>IF(IFERROR(SEARCH("PBT",P1184),99)=99,IF(IFERROR(SEARCH("suspected PBT",S1184),99)=99,IF(IFERROR(SEARCH("concluded to be PBT",K1184),99)=99,IF(IFERROR(SEARCH("PBT",S1184),99)=99,IF(IFERROR(SEARCH("PBT cand",L1184),99)=99,IF(IFERROR(SEARCH("PBT",L1184),99)=99,IF(IFERROR(SEARCH("persistent, bioackumulative and toxic properties",K1184),99)=99,0,Scoring!$E$3),Scoring!$E$3),Scoring!$E$7),Scoring!$E$3),Scoring!$E$5),Scoring!$E$6),Scoring!$E$3)</f>
        <v>0</v>
      </c>
      <c r="W1184" s="78">
        <f>IF(IFERROR(SEARCH("vPvB",P1184),99)=99,IF(IFERROR(SEARCH("suspected pbt/vPvB",S1184),99)=99,IF(IFERROR(SEARCH("vPvB",S1184),99)=99,IF(IFERROR(SEARCH("concluded to be a vPvB",S1184),99)=99,IF(IFERROR(SEARCH("identified as vPvB",K1184),99)=99,IF(IFERROR(SEARCH("concluded to be a vPvB",K1184),99)=99,IF(IFERROR(SEARCH("concluded to be both pbt and vPvB",S1184),99)=99,IF(IFERROR(SEARCH("concluded to be both pbt and vPvB",K1184),99)=99,0,Scoring!$E$5),Scoring!$E$5),Scoring!$E$5),Scoring!$E$5),Scoring!$E$5),Scoring!$E$4),Scoring!$E$6),Scoring!$E$4)</f>
        <v>1</v>
      </c>
      <c r="X1184" s="78">
        <f>IF(IFERROR(SEARCH("H410",N1184),99)=99,IF(IFERROR(SEARCH("H410",O1184),99)=99,IF(IFERROR(SEARCH("H410",Q1184),99)=99,IF(IFERROR(SEARCH("H410",M1184),99)=99,IF(IFERROR(SEARCH("H410",R1184),99)=99,IF(IFERROR(SEARCH("H411",N1184),99)=99,IF(IFERROR(SEARCH("H411",O1184),99)=99,IF(IFERROR(SEARCH("H411",Q1184),99)=99,IF(IFERROR(SEARCH("H411",M1184),99)=99,IF(IFERROR(SEARCH("H411",R1184),99)=99,IF(IFERROR(SEARCH("H413",N1184),99)=99,IF(IFERROR(SEARCH("H413",O1184),99)=99,IF(IFERROR(SEARCH("H413",Q1184),99)=99,IF(IFERROR(SEARCH("H413",M1184),99)=99,IF(IFERROR(SEARCH("H413",R1184),99)=99,IF(IFERROR(SEARCH("H412",N1184),99)=99,IF(IFERROR(SEARCH("H412",O1184),99)=99,IF(IFERROR(SEARCH("H412",Q1184),99)=99,IF(IFERROR(SEARCH("H412",M1184),99)=99,IF(IFERROR(SEARCH("H412",R1184),99)=99,0,Scoring!$E$2),Scoring!$E$2),Scoring!$E$2),Scoring!$E$2),Scoring!$E$2),Scoring!$E$2),Scoring!$E$2),Scoring!$E$2),Scoring!$E$2),Scoring!$E$2),Scoring!$E$2),Scoring!$E$2),Scoring!$E$2),Scoring!$E$2),Scoring!$E$2),Scoring!$E$2),Scoring!$E$2),Scoring!$E$2),Scoring!$E$2),Scoring!$E$2)</f>
        <v>0</v>
      </c>
      <c r="Y1184" s="78">
        <f>IF(IFERROR(SEARCH("CMR",K1184),99)=99,IF(IFERROR(SEARCH("Suspected CMR",S1184),99)=99,IF(IFERROR(SEARCH("CMR",S1184),99)=99,0,Scoring!$E$8),Scoring!$E$9),Scoring!$E$8)</f>
        <v>0</v>
      </c>
      <c r="Z1184" s="78">
        <f>IF(IFERROR(SEARCH("H350",N1184),99)=99,IF(IFERROR(SEARCH("H350",O1184),99)=99,IF(IFERROR(SEARCH("H350",Q1184),99)=99,IF(IFERROR(SEARCH("H350",M1184),99)=99,IF(IFERROR(SEARCH("H350",R1184),99)=99,IF(IFERROR(SEARCH("H351",N1184),99)=99,IF(IFERROR(SEARCH("H351",O1184),99)=99,IF(IFERROR(SEARCH("H351",Q1184),99)=99,IF(IFERROR(SEARCH("H351",M1184),99)=99,IF(IFERROR(SEARCH("H351",R1184),99)=99,IF(IFERROR(SEARCH("carcinogenic",P1184),99)=99,IF(IFERROR(SEARCH("suspected carcinogenic",S1184),99)=99,0,Scoring!$E$12),Scoring!$E$11),Scoring!$E$10),Scoring!$E$10),Scoring!$E$10),Scoring!$E$10),Scoring!$E$10),Scoring!$E$10),Scoring!$E$10),Scoring!$E$10),Scoring!$E$10),Scoring!$E$10)</f>
        <v>0</v>
      </c>
      <c r="AA1184" s="78">
        <f>IF(IFERROR(SEARCH("H340",N1184),99)=99,IF(IFERROR(SEARCH("H340",O1184),99)=99,IF(IFERROR(SEARCH("H340",Q1184),99)=99,IF(IFERROR(SEARCH("H340",M1184),99)=99,IF(IFERROR(SEARCH("H340",R1184),99)=99,IF(IFERROR(SEARCH("H341",N1184),99)=99,IF(IFERROR(SEARCH("H341",O1184),99)=99,IF(IFERROR(SEARCH("H341",Q1184),99)=99,IF(IFERROR(SEARCH("H341",M1184),99)=99,IF(IFERROR(SEARCH("H341",R1184),99)=99,IF(IFERROR(SEARCH("mutagenic",P1184),99)=99,IF(IFERROR(SEARCH("suspected mutagenic",S1184),99)=99,0,Scoring!$E$15),Scoring!$E$14),Scoring!$E$13),Scoring!$E$13),Scoring!$E$13),Scoring!$E$13),Scoring!$E$13),Scoring!$E$13),Scoring!$E$13),Scoring!$E$13),Scoring!$E$13),Scoring!$E$13)</f>
        <v>0</v>
      </c>
      <c r="AB1184" s="78">
        <f>IF(IFERROR(SEARCH("H360",N1184),99)=99,IF(IFERROR(SEARCH("H360",O1184),99)=99,IF(IFERROR(SEARCH("H360",Q1184),99)=99,IF(IFERROR(SEARCH("H360",M1184),99)=99,IF(IFERROR(SEARCH("H360",R1184),99)=99,IF(IFERROR(SEARCH("H361",N1184),99)=99,IF(IFERROR(SEARCH("H361",O1184),99)=99,IF(IFERROR(SEARCH("H361",Q1184),99)=99,IF(IFERROR(SEARCH("H361",M1184),99)=99,IF(IFERROR(SEARCH("H361",R1184),99)=99,IF(IFERROR(SEARCH("reproduction",P1184),99)=99,IF(IFERROR(SEARCH("suspected reprotoxic",S1184),99)=99,IF(IFERROR(SEARCH("reprotoxic",S1184),99)=99,IF(IFERROR(SEARCH("reprotoxic",K1184),99)=99,0,Scoring!$E$18),Scoring!$E$18),Scoring!$E$19),Scoring!$E$17),Scoring!$E$16),Scoring!$E$16),Scoring!$E$16),Scoring!$E$16),Scoring!$E$16),Scoring!$E$16),Scoring!$E$16),Scoring!$E$16),Scoring!$E$16),Scoring!$E$16)</f>
        <v>0</v>
      </c>
      <c r="AC1184" s="78">
        <f>IF(IFERROR(SEARCH("57f",L1184),99)=99,IF(IFERROR(SEARCH("57(f)",P1184),99)=99,0,Scoring!$E$20),Scoring!$E$20)</f>
        <v>0</v>
      </c>
      <c r="AD1184" s="78">
        <f>IF(IFERROR(SEARCH("CAT1",T1184),99)=99,IF(IFERROR(SEARCH("CAT2",T1184),99)=99,IF(IFERROR(SEARCH("CAT3",T1184),99)=99,IF(IFERROR(SEARCH("concluded to be endocrine",K1184),99)=99,IF(IFERROR(SEARCH("categorised as endocrine",K1184),99)=99,IF(IFERROR(SEARCH("endocrine disrupting",P1184),99)=99,IF(IFERROR(SEARCH("endocrine disrupting",K1184),99)=99,IF(IFERROR(SEARCH("suspected endocrine",S1184),99)=99,IF(IFERROR(SEARCH("potential endocrine",S1184),99)=99,0,Scoring!$E$25),Scoring!$E$25),Scoring!$E$24),Scoring!$E$24),Scoring!$E$24),Scoring!$E$24),Scoring!$E$23),Scoring!$E$22),Scoring!$E$21)</f>
        <v>0</v>
      </c>
      <c r="AE1184" s="78">
        <f>IF(IFERROR(SEARCH("suspected sensitiser",S1184),99)=99,IF(IFERROR(SEARCH("sensitiser",S1184),99)=99,IF(IFERROR(SEARCH("other hazard based concern",S1184),99)=99,0,Scoring!$E$28),Scoring!$E$26),Scoring!$E$27)</f>
        <v>0</v>
      </c>
      <c r="AF1184" s="78">
        <f>IF(IFERROR(M1184,1)=1,IF(IFERROR(N1184,1)=1,IF(IFERROR(O1184,1)=1,IF(IFERROR(Q1184,1)=1,IF(IFERROR(R1184,1)=1,IF(IFERROR(T1184,1)=1,IF(IFERROR(K1184,1)=1,IF(IFERROR(P1184,1)=1,IF(IFERROR(S1184,1)=1,Scoring!$E$29,0),0),0),0),0),0),0),0),0)</f>
        <v>0</v>
      </c>
      <c r="AG1184" s="78">
        <f t="shared" si="81"/>
        <v>1</v>
      </c>
      <c r="AI1184" s="93"/>
      <c r="AJ1184" s="94"/>
      <c r="AK1184" s="76"/>
      <c r="AL1184" s="75"/>
      <c r="AN1184" s="79"/>
      <c r="AO1184" s="79"/>
      <c r="AP1184" s="79"/>
      <c r="AQ1184" s="79"/>
      <c r="AR1184" s="79"/>
      <c r="AS1184" s="78"/>
      <c r="AU1184" s="79">
        <f>IF(IFERROR(F1184,99)=99,IF(IFERROR(G1184,99)=99,IF(IFERROR(H1184,99)=99,IF(IFERROR(I1184,99)=99,IF(IFERROR(E1184,99)=99,IF(IFERROR(J1184,99)=99,0,Scoring!$B$7),Scoring!$B$3),Scoring!$B$2),Scoring!$B$6),Scoring!$B$5),Scoring!$B$4)</f>
        <v>1</v>
      </c>
      <c r="AV1184" s="78">
        <f t="shared" si="82"/>
        <v>1</v>
      </c>
      <c r="AW1184" s="78"/>
      <c r="AX1184" s="66"/>
      <c r="AY1184" s="78"/>
      <c r="AZ1184" s="76"/>
      <c r="BA1184" s="76"/>
      <c r="BB1184" s="76"/>
    </row>
    <row r="1185" spans="1:54" x14ac:dyDescent="0.25">
      <c r="A1185" s="80" t="s">
        <v>11203</v>
      </c>
      <c r="B1185" s="80" t="s">
        <v>30</v>
      </c>
      <c r="C1185" s="80" t="s">
        <v>11202</v>
      </c>
      <c r="D1185" s="80" t="s">
        <v>11225</v>
      </c>
      <c r="E1185" s="76" t="str">
        <f>IF(C1185="-",IF(A1185="-",VLOOKUP(D1185,'sin-list 180320_update'!$C$2:$C$835,1,FALSE),VLOOKUP(A1185,'sin-list 180320_update'!$A$2:$A$835,1,FALSE)),VLOOKUP(C1185,'sin-list 180320_update'!$B$2:$B$835,1,FALSE))</f>
        <v>218-173-8</v>
      </c>
      <c r="F1185" s="76" t="e">
        <f>IF($C1185="-",IF($A1185="-",VLOOKUP($D1185,'REACH Bilaga XVII_update'!$A$5:$A$131,1,FALSE),VLOOKUP($A1185,'REACH Bilaga XVII_update'!$C$5:$C$131,1,FALSE)),VLOOKUP($C1185,'REACH Bilaga XVII_update'!$B$5:$B$131,1,FALSE))</f>
        <v>#N/A</v>
      </c>
      <c r="G1185" s="76" t="str">
        <f>IF($C1185="-",IF($A1185="-",VLOOKUP($D1185,' REACH Bilaga 59_update'!$A$5:$A$210,1,FALSE),VLOOKUP($A1185,' REACH Bilaga 59_update'!$D$5:$D$210,1,FALSE)),VLOOKUP($C1185,' REACH Bilaga 59_update'!$C$5:$C$210,1,FALSE))</f>
        <v>218-173-8</v>
      </c>
      <c r="H1185" s="76" t="e">
        <f>IF($C1185="-",IF($A1185="-",VLOOKUP($D1185,'REACH Bilaga XIV_update'!$A$5:$A$110,1,FALSE),VLOOKUP($A1185,'REACH Bilaga XIV_update'!$D$5:$D$110,1,FALSE)),VLOOKUP($C1185,'REACH Bilaga XIV_update'!$C$5:$C$110,1,FALSE))</f>
        <v>#N/A</v>
      </c>
      <c r="I1185" s="76" t="e">
        <f>IF($C1185="-",IF($A1185="-",VLOOKUP($D1185,CoRAP_update!$A$5:$A$376,1,FALSE),VLOOKUP($A1185,CoRAP_update!$D$5:$D$376,1,FALSE)),VLOOKUP($C1185,CoRAP_update!$C$5:$C$376,1,FALSE))</f>
        <v>#N/A</v>
      </c>
      <c r="J1185" s="76" t="e">
        <f>IF($C1185="-",IF($A1185="-",VLOOKUP($D1185,EDC_update!$C$2:$C$450,1,FALSE),VLOOKUP($A1185,EDC_update!$B$2:$B$450,1,FALSE)),VLOOKUP($C1185,EDC_update!$L$2:$L$450,1,FALSE))</f>
        <v>#N/A</v>
      </c>
      <c r="K1185" s="76" t="str">
        <f>IF($C1185="-",IF($A1185="-",IF(VLOOKUP($D1185,'sin-list 180320_update'!$C$2:$S$835,3,FALSE)="",NA(),VLOOKUP($D1185,'sin-list 180320_update'!$C$2:$S$835,3,FALSE)),IF(VLOOKUP($A1185,'sin-list 180320_update'!$A$2:$S$835,5,FALSE)="",NA(),VLOOKUP($A1185,'sin-list 180320_update'!$A$2:$S$835,5,FALSE))),IF(VLOOKUP($C1185,'sin-list 180320_update'!$B$2:$S$835,4,FALSE)="",NA(),VLOOKUP($C1185,'sin-list 180320_update'!$B$2:$S$835,4,FALSE)))</f>
        <v>Substance is concluded to be a substance of equivalent level of concern (57f) SVHC by ECHA Member State Committee due to its persistence, mobility, potential for long-range transport and observed adverse effects.</v>
      </c>
      <c r="L1185" s="76">
        <f>IF($C1185="-",IF($A1185="-",VLOOKUP($D1185,'sin-list 180320_update'!$C$2:$S$835,6,FALSE),VLOOKUP($A1185,'sin-list 180320_update'!$A$2:$S$835,8,FALSE)),VLOOKUP($C1185,'sin-list 180320_update'!$B$2:$S$835,7,FALSE))</f>
        <v>0</v>
      </c>
      <c r="M1185" s="76" t="e">
        <f>IF($C1185="-",IF($A1185="-",IF(VLOOKUP($D1185,'sin-list 180320_update'!$C$2:$S$835,8,FALSE)="",NA(),VLOOKUP($D1185,'sin-list 180320_update'!$C$2:$S$835,8,FALSE)),IF(VLOOKUP($A1185,'sin-list 180320_update'!$A$2:$S$835,10,FALSE)="",NA(),VLOOKUP($A1185,'sin-list 180320_update'!$A$2:$S$835,10,FALSE))),IF(VLOOKUP($C1185,'sin-list 180320_update'!$B$2:$S$835,9,FALSE)="",NA(),VLOOKUP($C1185,'sin-list 180320_update'!$B$2:$S$835,9,FALSE)))</f>
        <v>#N/A</v>
      </c>
      <c r="N1185" s="76" t="e">
        <f>IF($C1185="-",IF($A1185="-",IF(VLOOKUP($D1185,'REACH Bilaga XVII_update'!$A$5:$E$131,4,FALSE)="",NA(),VLOOKUP($D1185,'REACH Bilaga XVII_update'!$A$5:$E$131,4,FALSE)),IF(VLOOKUP($A1185,'REACH Bilaga XVII_update'!$C$5:$D$131,2,FALSE)="",NA(),VLOOKUP($A1185,'REACH Bilaga XVII_update'!$C$5:$D$131,2,FALSE))),IF(VLOOKUP($C1185,'REACH Bilaga XVII_update'!$B$5:$D$131,3,FALSE)="",NA(),VLOOKUP($C1185,'REACH Bilaga XVII_update'!$B$5:$D$131,3,FALSE)))</f>
        <v>#N/A</v>
      </c>
      <c r="O1185" s="76" t="e">
        <f>IF($C1185="-",IF($A1185="-",IF(VLOOKUP($D1185,' REACH Bilaga 59_update'!$A$5:$E$210,5,FALSE)="",NA(),VLOOKUP($D1185,' REACH Bilaga 59_update'!$A$5:$E$210,5,FALSE)),IF(VLOOKUP($A1185,' REACH Bilaga 59_update'!$D$5:$E$210,2,FALSE)="",NA(),VLOOKUP($A1185,' REACH Bilaga 59_update'!$D$5:$E$210,2,FALSE))),IF(VLOOKUP($C1185,' REACH Bilaga 59_update'!$C$5:$E$210,3,FALSE)="",NA(),VLOOKUP($C1185,' REACH Bilaga 59_update'!$C$5:$E$210,3,FALSE)))</f>
        <v>#N/A</v>
      </c>
      <c r="P1185" s="76" t="str">
        <f>IF(C1185="-",IF(A1185="-",IFERROR(VLOOKUP($D1185,' REACH Bilaga 59_update'!$A$5:$F$210,MATCH(Sammanfattning!P$1,' REACH Bilaga 59_update'!$A$4:$F$4,0),FALSE),VLOOKUP($D1185,'REACH Bilaga XIV_update'!$A$4:$H$110,MATCH(Sammanfattning!P$1,'REACH Bilaga XIV_update'!$A$4:$H$4,0),FALSE)),IFERROR(VLOOKUP($A1185,' REACH Bilaga 59_update'!$D$5:$F$210,MATCH(Sammanfattning!P$1,' REACH Bilaga 59_update'!$D$4:$F$4,0),FALSE),VLOOKUP($A1185,'REACH Bilaga XIV_update'!$D$4:$H$110,MATCH(Sammanfattning!P$1,'REACH Bilaga XIV_update'!$D$4:$H$4,0),FALSE))),IFERROR(VLOOKUP($C1185,' REACH Bilaga 59_update'!$C$5:$F$210,MATCH(Sammanfattning!P$1,' REACH Bilaga 59_update'!$C$4:$F$4,0),FALSE),VLOOKUP($C1185,'REACH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185" s="76" t="e">
        <f>IF($C1185="-",IF($A1185="-",IF(VLOOKUP($D1185,'REACH Bilaga XIV_update'!$A$5:$I$110,9,FALSE)="",NA(),VLOOKUP($D1185,'REACH Bilaga XIV_update'!$A$5:$I$110,9,FALSE)),IF(VLOOKUP($A1185,'REACH Bilaga XIV_update'!$D$5:$I$110,6,FALSE)="",NA(),VLOOKUP($A1185,'REACH Bilaga XIV_update'!$D$5:$I$110,6,FALSE))),IF(VLOOKUP($C1185,'REACH Bilaga XIV_update'!$C$5:$I$110,7,FALSE)="",NA(),VLOOKUP($C1185,'REACH Bilaga XIV_update'!$C$5:$I$110,7,FALSE)))</f>
        <v>#N/A</v>
      </c>
      <c r="R1185" s="76" t="e">
        <f>IF($C1185="-",IF($A1185="-",IF(VLOOKUP($D1185,CoRAP_update!$A$5:$O$376,15,FALSE)="",NA(),VLOOKUP($D1185,CoRAP_update!$A$5:$O$376,15,FALSE)),IF(VLOOKUP($A1185,CoRAP_update!$D$5:$O$376,12,FALSE)="",NA(),VLOOKUP($A1185,CoRAP_update!$D$5:$O$376,12,FALSE))),IF(VLOOKUP($C1185,CoRAP_update!$C$5:$O$376,13,FALSE)="",NA(),VLOOKUP($C1185,CoRAP_update!$C$5:$O$376,13,FALSE)))</f>
        <v>#N/A</v>
      </c>
      <c r="S1185" s="144" t="e">
        <f>IF($C1185="-",IF($A1185="-",VLOOKUP($D1185,CoRAP_update!$A$5:$J$376,MATCH(Sammanfattning!S$1,CoRAP_update!$A$4:$J$4,0),FALSE),VLOOKUP($A1185,CoRAP_update!$D$5:$J$376,MATCH(Sammanfattning!S$1,CoRAP_update!$D$4:$J$4,0),FALSE)),VLOOKUP($C1185,CoRAP_update!$C$5:$J$376,MATCH(Sammanfattning!S$1,CoRAP_update!$C$4:$J$4,0),FALSE))</f>
        <v>#N/A</v>
      </c>
      <c r="T1185" s="76" t="e">
        <f>IF($A1185="-",VLOOKUP($D1185,EDC_update!$C$2:$F$450,4,FALSE),VLOOKUP($A1185,EDC_update!$B$2:$F$450,5,FALSE))</f>
        <v>#N/A</v>
      </c>
      <c r="V1185" s="78">
        <f>IF(IFERROR(SEARCH("PBT",P1185),99)=99,IF(IFERROR(SEARCH("suspected PBT",S1185),99)=99,IF(IFERROR(SEARCH("concluded to be PBT",K1185),99)=99,IF(IFERROR(SEARCH("PBT",S1185),99)=99,IF(IFERROR(SEARCH("PBT cand",L1185),99)=99,IF(IFERROR(SEARCH("PBT",L1185),99)=99,IF(IFERROR(SEARCH("persistent, bioackumulative and toxic properties",K1185),99)=99,0,Scoring!$E$3),Scoring!$E$3),Scoring!$E$7),Scoring!$E$3),Scoring!$E$5),Scoring!$E$6),Scoring!$E$3)</f>
        <v>0</v>
      </c>
      <c r="W1185" s="78">
        <f>IF(IFERROR(SEARCH("vPvB",P1185),99)=99,IF(IFERROR(SEARCH("suspected pbt/vPvB",S1185),99)=99,IF(IFERROR(SEARCH("vPvB",S1185),99)=99,IF(IFERROR(SEARCH("concluded to be a vPvB",S1185),99)=99,IF(IFERROR(SEARCH("identified as vPvB",K1185),99)=99,IF(IFERROR(SEARCH("concluded to be a vPvB",K1185),99)=99,IF(IFERROR(SEARCH("concluded to be both pbt and vPvB",S1185),99)=99,IF(IFERROR(SEARCH("concluded to be both pbt and vPvB",K1185),99)=99,0,Scoring!$E$5),Scoring!$E$5),Scoring!$E$5),Scoring!$E$5),Scoring!$E$5),Scoring!$E$4),Scoring!$E$6),Scoring!$E$4)</f>
        <v>0</v>
      </c>
      <c r="X1185" s="78">
        <f>IF(IFERROR(SEARCH("H410",N1185),99)=99,IF(IFERROR(SEARCH("H410",O1185),99)=99,IF(IFERROR(SEARCH("H410",Q1185),99)=99,IF(IFERROR(SEARCH("H410",M1185),99)=99,IF(IFERROR(SEARCH("H410",R1185),99)=99,IF(IFERROR(SEARCH("H411",N1185),99)=99,IF(IFERROR(SEARCH("H411",O1185),99)=99,IF(IFERROR(SEARCH("H411",Q1185),99)=99,IF(IFERROR(SEARCH("H411",M1185),99)=99,IF(IFERROR(SEARCH("H411",R1185),99)=99,IF(IFERROR(SEARCH("H413",N1185),99)=99,IF(IFERROR(SEARCH("H413",O1185),99)=99,IF(IFERROR(SEARCH("H413",Q1185),99)=99,IF(IFERROR(SEARCH("H413",M1185),99)=99,IF(IFERROR(SEARCH("H413",R1185),99)=99,IF(IFERROR(SEARCH("H412",N1185),99)=99,IF(IFERROR(SEARCH("H412",O1185),99)=99,IF(IFERROR(SEARCH("H412",Q1185),99)=99,IF(IFERROR(SEARCH("H412",M1185),99)=99,IF(IFERROR(SEARCH("H412",R1185),99)=99,0,Scoring!$E$2),Scoring!$E$2),Scoring!$E$2),Scoring!$E$2),Scoring!$E$2),Scoring!$E$2),Scoring!$E$2),Scoring!$E$2),Scoring!$E$2),Scoring!$E$2),Scoring!$E$2),Scoring!$E$2),Scoring!$E$2),Scoring!$E$2),Scoring!$E$2),Scoring!$E$2),Scoring!$E$2),Scoring!$E$2),Scoring!$E$2),Scoring!$E$2)</f>
        <v>0</v>
      </c>
      <c r="Y1185" s="78">
        <f>IF(IFERROR(SEARCH("CMR",K1185),99)=99,IF(IFERROR(SEARCH("Suspected CMR",S1185),99)=99,IF(IFERROR(SEARCH("CMR",S1185),99)=99,0,Scoring!$E$8),Scoring!$E$9),Scoring!$E$8)</f>
        <v>0</v>
      </c>
      <c r="Z1185" s="78">
        <f>IF(IFERROR(SEARCH("H350",N1185),99)=99,IF(IFERROR(SEARCH("H350",O1185),99)=99,IF(IFERROR(SEARCH("H350",Q1185),99)=99,IF(IFERROR(SEARCH("H350",M1185),99)=99,IF(IFERROR(SEARCH("H350",R1185),99)=99,IF(IFERROR(SEARCH("H351",N1185),99)=99,IF(IFERROR(SEARCH("H351",O1185),99)=99,IF(IFERROR(SEARCH("H351",Q1185),99)=99,IF(IFERROR(SEARCH("H351",M1185),99)=99,IF(IFERROR(SEARCH("H351",R1185),99)=99,IF(IFERROR(SEARCH("carcinogenic",P1185),99)=99,IF(IFERROR(SEARCH("suspected carcinogenic",S1185),99)=99,0,Scoring!$E$12),Scoring!$E$11),Scoring!$E$10),Scoring!$E$10),Scoring!$E$10),Scoring!$E$10),Scoring!$E$10),Scoring!$E$10),Scoring!$E$10),Scoring!$E$10),Scoring!$E$10),Scoring!$E$10)</f>
        <v>0</v>
      </c>
      <c r="AA1185" s="78">
        <f>IF(IFERROR(SEARCH("H340",N1185),99)=99,IF(IFERROR(SEARCH("H340",O1185),99)=99,IF(IFERROR(SEARCH("H340",Q1185),99)=99,IF(IFERROR(SEARCH("H340",M1185),99)=99,IF(IFERROR(SEARCH("H340",R1185),99)=99,IF(IFERROR(SEARCH("H341",N1185),99)=99,IF(IFERROR(SEARCH("H341",O1185),99)=99,IF(IFERROR(SEARCH("H341",Q1185),99)=99,IF(IFERROR(SEARCH("H341",M1185),99)=99,IF(IFERROR(SEARCH("H341",R1185),99)=99,IF(IFERROR(SEARCH("mutagenic",P1185),99)=99,IF(IFERROR(SEARCH("suspected mutagenic",S1185),99)=99,0,Scoring!$E$15),Scoring!$E$14),Scoring!$E$13),Scoring!$E$13),Scoring!$E$13),Scoring!$E$13),Scoring!$E$13),Scoring!$E$13),Scoring!$E$13),Scoring!$E$13),Scoring!$E$13),Scoring!$E$13)</f>
        <v>0</v>
      </c>
      <c r="AB1185" s="78">
        <f>IF(IFERROR(SEARCH("H360",N1185),99)=99,IF(IFERROR(SEARCH("H360",O1185),99)=99,IF(IFERROR(SEARCH("H360",Q1185),99)=99,IF(IFERROR(SEARCH("H360",M1185),99)=99,IF(IFERROR(SEARCH("H360",R1185),99)=99,IF(IFERROR(SEARCH("H361",N1185),99)=99,IF(IFERROR(SEARCH("H361",O1185),99)=99,IF(IFERROR(SEARCH("H361",Q1185),99)=99,IF(IFERROR(SEARCH("H361",M1185),99)=99,IF(IFERROR(SEARCH("H361",R1185),99)=99,IF(IFERROR(SEARCH("reproduction",P1185),99)=99,IF(IFERROR(SEARCH("suspected reprotoxic",S1185),99)=99,IF(IFERROR(SEARCH("reprotoxic",S1185),99)=99,IF(IFERROR(SEARCH("reprotoxic",K1185),99)=99,0,Scoring!$E$18),Scoring!$E$18),Scoring!$E$19),Scoring!$E$17),Scoring!$E$16),Scoring!$E$16),Scoring!$E$16),Scoring!$E$16),Scoring!$E$16),Scoring!$E$16),Scoring!$E$16),Scoring!$E$16),Scoring!$E$16),Scoring!$E$16)</f>
        <v>0</v>
      </c>
      <c r="AC1185" s="78">
        <f>IF(IFERROR(SEARCH("57f",L1185),99)=99,IF(IFERROR(SEARCH("57(f)",P1185),99)=99,0,Scoring!$E$20),Scoring!$E$20)</f>
        <v>1</v>
      </c>
      <c r="AD1185" s="78">
        <f>IF(IFERROR(SEARCH("CAT1",T1185),99)=99,IF(IFERROR(SEARCH("CAT2",T1185),99)=99,IF(IFERROR(SEARCH("CAT3",T1185),99)=99,IF(IFERROR(SEARCH("concluded to be endocrine",K1185),99)=99,IF(IFERROR(SEARCH("categorised as endocrine",K1185),99)=99,IF(IFERROR(SEARCH("endocrine disrupting",P1185),99)=99,IF(IFERROR(SEARCH("endocrine disrupting",K1185),99)=99,IF(IFERROR(SEARCH("suspected endocrine",S1185),99)=99,IF(IFERROR(SEARCH("potential endocrine",S1185),99)=99,0,Scoring!$E$25),Scoring!$E$25),Scoring!$E$24),Scoring!$E$24),Scoring!$E$24),Scoring!$E$24),Scoring!$E$23),Scoring!$E$22),Scoring!$E$21)</f>
        <v>0</v>
      </c>
      <c r="AE1185" s="78">
        <f>IF(IFERROR(SEARCH("suspected sensitiser",S1185),99)=99,IF(IFERROR(SEARCH("sensitiser",S1185),99)=99,IF(IFERROR(SEARCH("other hazard based concern",S1185),99)=99,0,Scoring!$E$28),Scoring!$E$26),Scoring!$E$27)</f>
        <v>0</v>
      </c>
      <c r="AF1185" s="78">
        <f>IF(IFERROR(M1185,1)=1,IF(IFERROR(N1185,1)=1,IF(IFERROR(O1185,1)=1,IF(IFERROR(Q1185,1)=1,IF(IFERROR(R1185,1)=1,IF(IFERROR(T1185,1)=1,IF(IFERROR(K1185,1)=1,IF(IFERROR(P1185,1)=1,IF(IFERROR(S1185,1)=1,Scoring!$E$29,0),0),0),0),0),0),0),0),0)</f>
        <v>0</v>
      </c>
      <c r="AG1185" s="78">
        <f t="shared" si="81"/>
        <v>1</v>
      </c>
      <c r="AI1185" s="93"/>
      <c r="AJ1185" s="94"/>
      <c r="AK1185" s="76"/>
      <c r="AL1185" s="75"/>
      <c r="AN1185" s="79"/>
      <c r="AO1185" s="79"/>
      <c r="AP1185" s="79"/>
      <c r="AQ1185" s="79"/>
      <c r="AR1185" s="79"/>
      <c r="AS1185" s="78"/>
      <c r="AU1185" s="79">
        <f>IF(IFERROR(F1185,99)=99,IF(IFERROR(G1185,99)=99,IF(IFERROR(H1185,99)=99,IF(IFERROR(I1185,99)=99,IF(IFERROR(E1185,99)=99,IF(IFERROR(J1185,99)=99,0,Scoring!$B$7),Scoring!$B$3),Scoring!$B$2),Scoring!$B$6),Scoring!$B$5),Scoring!$B$4)</f>
        <v>1</v>
      </c>
      <c r="AV1185" s="78">
        <f t="shared" si="82"/>
        <v>1</v>
      </c>
      <c r="AW1185" s="78"/>
      <c r="AX1185" s="66"/>
      <c r="AY1185" s="78"/>
      <c r="AZ1185" s="76"/>
      <c r="BB1185" s="76"/>
    </row>
    <row r="1186" spans="1:54" x14ac:dyDescent="0.25">
      <c r="A1186" s="77" t="s">
        <v>3370</v>
      </c>
      <c r="B1186" s="76" t="str">
        <f t="shared" ref="B1186:B1196" si="85">C1186</f>
        <v>219-799-4</v>
      </c>
      <c r="C1186" s="77" t="s">
        <v>3421</v>
      </c>
      <c r="D1186" s="77" t="s">
        <v>3278</v>
      </c>
      <c r="E1186" s="76" t="e">
        <f>IF(C1186="-",IF(A1186="-",VLOOKUP(D1186,'sin-list 180320_update'!$C$2:$C$835,1,FALSE),VLOOKUP(A1186,'sin-list 180320_update'!$A$2:$A$835,1,FALSE)),VLOOKUP(C1186,'sin-list 180320_update'!$B$2:$B$835,1,FALSE))</f>
        <v>#N/A</v>
      </c>
      <c r="F1186" s="76" t="str">
        <f>IF($C1186="-",IF($A1186="-",VLOOKUP($D1186,'REACH Bilaga XVII_update'!$A$5:$A$131,1,FALSE),VLOOKUP($A1186,'REACH Bilaga XVII_update'!$C$5:$C$131,1,FALSE)),VLOOKUP($C1186,'REACH Bilaga XVII_update'!$B$5:$B$131,1,FALSE))</f>
        <v>219-799-4</v>
      </c>
      <c r="G1186" s="76" t="e">
        <f>IF($C1186="-",IF($A1186="-",VLOOKUP($D1186,' REACH Bilaga 59_update'!$A$5:$A$210,1,FALSE),VLOOKUP($A1186,' REACH Bilaga 59_update'!$D$5:$D$210,1,FALSE)),VLOOKUP($C1186,' REACH Bilaga 59_update'!$C$5:$C$210,1,FALSE))</f>
        <v>#N/A</v>
      </c>
      <c r="H1186" s="76" t="e">
        <f>IF($C1186="-",IF($A1186="-",VLOOKUP($D1186,'REACH Bilaga XIV_update'!$A$5:$A$110,1,FALSE),VLOOKUP($A1186,'REACH Bilaga XIV_update'!$D$5:$D$110,1,FALSE)),VLOOKUP($C1186,'REACH Bilaga XIV_update'!$C$5:$C$110,1,FALSE))</f>
        <v>#N/A</v>
      </c>
      <c r="I1186" s="76" t="e">
        <f>IF($C1186="-",IF($A1186="-",VLOOKUP($D1186,CoRAP_update!$A$5:$A$376,1,FALSE),VLOOKUP($A1186,CoRAP_update!$D$5:$D$376,1,FALSE)),VLOOKUP($C1186,CoRAP_update!$C$5:$C$376,1,FALSE))</f>
        <v>#N/A</v>
      </c>
      <c r="J1186" s="76" t="e">
        <f>IF($C1186="-",IF($A1186="-",VLOOKUP($D1186,EDC_update!$C$2:$C$450,1,FALSE),VLOOKUP($A1186,EDC_update!$B$2:$B$450,1,FALSE)),VLOOKUP($C1186,EDC_update!$L$2:$L$450,1,FALSE))</f>
        <v>#N/A</v>
      </c>
      <c r="K1186" s="76" t="e">
        <f>IF($C1186="-",IF($A1186="-",IF(VLOOKUP($D1186,'sin-list 180320_update'!$C$2:$S$835,3,FALSE)="",NA(),VLOOKUP($D1186,'sin-list 180320_update'!$C$2:$S$835,3,FALSE)),IF(VLOOKUP($A1186,'sin-list 180320_update'!$A$2:$S$835,5,FALSE)="",NA(),VLOOKUP($A1186,'sin-list 180320_update'!$A$2:$S$835,5,FALSE))),IF(VLOOKUP($C1186,'sin-list 180320_update'!$B$2:$S$835,4,FALSE)="",NA(),VLOOKUP($C1186,'sin-list 180320_update'!$B$2:$S$835,4,FALSE)))</f>
        <v>#N/A</v>
      </c>
      <c r="L1186" s="76" t="e">
        <f>IF($C1186="-",IF($A1186="-",VLOOKUP($D1186,'sin-list 180320_update'!$C$2:$S$835,6,FALSE),VLOOKUP($A1186,'sin-list 180320_update'!$A$2:$S$835,8,FALSE)),VLOOKUP($C1186,'sin-list 180320_update'!$B$2:$S$835,7,FALSE))</f>
        <v>#N/A</v>
      </c>
      <c r="M1186" s="76" t="e">
        <f>IF($C1186="-",IF($A1186="-",IF(VLOOKUP($D1186,'sin-list 180320_update'!$C$2:$S$835,8,FALSE)="",NA(),VLOOKUP($D1186,'sin-list 180320_update'!$C$2:$S$835,8,FALSE)),IF(VLOOKUP($A1186,'sin-list 180320_update'!$A$2:$S$835,10,FALSE)="",NA(),VLOOKUP($A1186,'sin-list 180320_update'!$A$2:$S$835,10,FALSE))),IF(VLOOKUP($C1186,'sin-list 180320_update'!$B$2:$S$835,9,FALSE)="",NA(),VLOOKUP($C1186,'sin-list 180320_update'!$B$2:$S$835,9,FALSE)))</f>
        <v>#N/A</v>
      </c>
      <c r="N1186" s="76" t="str">
        <f>IF($C1186="-",IF($A1186="-",IF(VLOOKUP($D1186,'REACH Bilaga XVII_update'!$A$5:$E$131,4,FALSE)="",NA(),VLOOKUP($D1186,'REACH Bilaga XVII_update'!$A$5:$E$131,4,FALSE)),IF(VLOOKUP($A1186,'REACH Bilaga XVII_update'!$C$5:$D$131,2,FALSE)="",NA(),VLOOKUP($A1186,'REACH Bilaga XVII_update'!$C$5:$D$131,2,FALSE))),IF(VLOOKUP($C1186,'REACH Bilaga XVII_update'!$B$5:$D$131,3,FALSE)="",NA(),VLOOKUP($C1186,'REACH Bilaga XVII_update'!$B$5:$D$131,3,FALSE)))</f>
        <v>H351
H332
H335
H373 **
H315
H319
H334
H317</v>
      </c>
      <c r="O1186" s="76" t="e">
        <f>IF($C1186="-",IF($A1186="-",IF(VLOOKUP($D1186,' REACH Bilaga 59_update'!$A$5:$E$210,5,FALSE)="",NA(),VLOOKUP($D1186,' REACH Bilaga 59_update'!$A$5:$E$210,5,FALSE)),IF(VLOOKUP($A1186,' REACH Bilaga 59_update'!$D$5:$E$210,2,FALSE)="",NA(),VLOOKUP($A1186,' REACH Bilaga 59_update'!$D$5:$E$210,2,FALSE))),IF(VLOOKUP($C1186,' REACH Bilaga 59_update'!$C$5:$E$210,3,FALSE)="",NA(),VLOOKUP($C1186,' REACH Bilaga 59_update'!$C$5:$E$210,3,FALSE)))</f>
        <v>#N/A</v>
      </c>
      <c r="P1186" s="76" t="e">
        <f>IF(C1186="-",IF(A1186="-",IFERROR(VLOOKUP($D1186,' REACH Bilaga 59_update'!$A$5:$F$210,MATCH(Sammanfattning!P$1,' REACH Bilaga 59_update'!$A$4:$F$4,0),FALSE),VLOOKUP($D1186,'REACH Bilaga XIV_update'!$A$4:$H$110,MATCH(Sammanfattning!P$1,'REACH Bilaga XIV_update'!$A$4:$H$4,0),FALSE)),IFERROR(VLOOKUP($A1186,' REACH Bilaga 59_update'!$D$5:$F$210,MATCH(Sammanfattning!P$1,' REACH Bilaga 59_update'!$D$4:$F$4,0),FALSE),VLOOKUP($A1186,'REACH Bilaga XIV_update'!$D$4:$H$110,MATCH(Sammanfattning!P$1,'REACH Bilaga XIV_update'!$D$4:$H$4,0),FALSE))),IFERROR(VLOOKUP($C1186,' REACH Bilaga 59_update'!$C$5:$F$210,MATCH(Sammanfattning!P$1,' REACH Bilaga 59_update'!$C$4:$F$4,0),FALSE),VLOOKUP($C1186,'REACH Bilaga XIV_update'!$C$4:$H$110,MATCH(Sammanfattning!P$1,'REACH Bilaga XIV_update'!$C$4:$H$4,0),FALSE)))</f>
        <v>#N/A</v>
      </c>
      <c r="Q1186" s="76" t="e">
        <f>IF($C1186="-",IF($A1186="-",IF(VLOOKUP($D1186,'REACH Bilaga XIV_update'!$A$5:$I$110,9,FALSE)="",NA(),VLOOKUP($D1186,'REACH Bilaga XIV_update'!$A$5:$I$110,9,FALSE)),IF(VLOOKUP($A1186,'REACH Bilaga XIV_update'!$D$5:$I$110,6,FALSE)="",NA(),VLOOKUP($A1186,'REACH Bilaga XIV_update'!$D$5:$I$110,6,FALSE))),IF(VLOOKUP($C1186,'REACH Bilaga XIV_update'!$C$5:$I$110,7,FALSE)="",NA(),VLOOKUP($C1186,'REACH Bilaga XIV_update'!$C$5:$I$110,7,FALSE)))</f>
        <v>#N/A</v>
      </c>
      <c r="R1186" s="76" t="e">
        <f>IF($C1186="-",IF($A1186="-",IF(VLOOKUP($D1186,CoRAP_update!$A$5:$O$376,15,FALSE)="",NA(),VLOOKUP($D1186,CoRAP_update!$A$5:$O$376,15,FALSE)),IF(VLOOKUP($A1186,CoRAP_update!$D$5:$O$376,12,FALSE)="",NA(),VLOOKUP($A1186,CoRAP_update!$D$5:$O$376,12,FALSE))),IF(VLOOKUP($C1186,CoRAP_update!$C$5:$O$376,13,FALSE)="",NA(),VLOOKUP($C1186,CoRAP_update!$C$5:$O$376,13,FALSE)))</f>
        <v>#N/A</v>
      </c>
      <c r="S1186" s="144" t="e">
        <f>IF($C1186="-",IF($A1186="-",VLOOKUP($D1186,CoRAP_update!$A$5:$J$376,MATCH(Sammanfattning!S$1,CoRAP_update!$A$4:$J$4,0),FALSE),VLOOKUP($A1186,CoRAP_update!$D$5:$J$376,MATCH(Sammanfattning!S$1,CoRAP_update!$D$4:$J$4,0),FALSE)),VLOOKUP($C1186,CoRAP_update!$C$5:$J$376,MATCH(Sammanfattning!S$1,CoRAP_update!$C$4:$J$4,0),FALSE))</f>
        <v>#N/A</v>
      </c>
      <c r="T1186" s="76" t="e">
        <f>IF($A1186="-",VLOOKUP($D1186,EDC_update!$C$2:$F$450,4,FALSE),VLOOKUP($A1186,EDC_update!$B$2:$F$450,5,FALSE))</f>
        <v>#N/A</v>
      </c>
      <c r="V1186" s="78">
        <f>IF(IFERROR(SEARCH("PBT",P1186),99)=99,IF(IFERROR(SEARCH("suspected PBT",S1186),99)=99,IF(IFERROR(SEARCH("concluded to be PBT",K1186),99)=99,IF(IFERROR(SEARCH("PBT",S1186),99)=99,IF(IFERROR(SEARCH("PBT cand",L1186),99)=99,IF(IFERROR(SEARCH("PBT",L1186),99)=99,IF(IFERROR(SEARCH("persistent, bioackumulative and toxic properties",K1186),99)=99,0,Scoring!$E$3),Scoring!$E$3),Scoring!$E$7),Scoring!$E$3),Scoring!$E$5),Scoring!$E$6),Scoring!$E$3)</f>
        <v>0</v>
      </c>
      <c r="W1186" s="78">
        <f>IF(IFERROR(SEARCH("vPvB",P1186),99)=99,IF(IFERROR(SEARCH("suspected pbt/vPvB",S1186),99)=99,IF(IFERROR(SEARCH("vPvB",S1186),99)=99,IF(IFERROR(SEARCH("concluded to be a vPvB",S1186),99)=99,IF(IFERROR(SEARCH("identified as vPvB",K1186),99)=99,IF(IFERROR(SEARCH("concluded to be a vPvB",K1186),99)=99,IF(IFERROR(SEARCH("concluded to be both pbt and vPvB",S1186),99)=99,IF(IFERROR(SEARCH("concluded to be both pbt and vPvB",K1186),99)=99,0,Scoring!$E$5),Scoring!$E$5),Scoring!$E$5),Scoring!$E$5),Scoring!$E$5),Scoring!$E$4),Scoring!$E$6),Scoring!$E$4)</f>
        <v>0</v>
      </c>
      <c r="X1186" s="78">
        <f>IF(IFERROR(SEARCH("H410",N1186),99)=99,IF(IFERROR(SEARCH("H410",O1186),99)=99,IF(IFERROR(SEARCH("H410",Q1186),99)=99,IF(IFERROR(SEARCH("H410",M1186),99)=99,IF(IFERROR(SEARCH("H410",R1186),99)=99,IF(IFERROR(SEARCH("H411",N1186),99)=99,IF(IFERROR(SEARCH("H411",O1186),99)=99,IF(IFERROR(SEARCH("H411",Q1186),99)=99,IF(IFERROR(SEARCH("H411",M1186),99)=99,IF(IFERROR(SEARCH("H411",R1186),99)=99,IF(IFERROR(SEARCH("H413",N1186),99)=99,IF(IFERROR(SEARCH("H413",O1186),99)=99,IF(IFERROR(SEARCH("H413",Q1186),99)=99,IF(IFERROR(SEARCH("H413",M1186),99)=99,IF(IFERROR(SEARCH("H413",R1186),99)=99,IF(IFERROR(SEARCH("H412",N1186),99)=99,IF(IFERROR(SEARCH("H412",O1186),99)=99,IF(IFERROR(SEARCH("H412",Q1186),99)=99,IF(IFERROR(SEARCH("H412",M1186),99)=99,IF(IFERROR(SEARCH("H412",R1186),99)=99,0,Scoring!$E$2),Scoring!$E$2),Scoring!$E$2),Scoring!$E$2),Scoring!$E$2),Scoring!$E$2),Scoring!$E$2),Scoring!$E$2),Scoring!$E$2),Scoring!$E$2),Scoring!$E$2),Scoring!$E$2),Scoring!$E$2),Scoring!$E$2),Scoring!$E$2),Scoring!$E$2),Scoring!$E$2),Scoring!$E$2),Scoring!$E$2),Scoring!$E$2)</f>
        <v>0</v>
      </c>
      <c r="Y1186" s="78">
        <f>IF(IFERROR(SEARCH("CMR",K1186),99)=99,IF(IFERROR(SEARCH("Suspected CMR",S1186),99)=99,IF(IFERROR(SEARCH("CMR",S1186),99)=99,0,Scoring!$E$8),Scoring!$E$9),Scoring!$E$8)</f>
        <v>0</v>
      </c>
      <c r="Z1186" s="78">
        <f>IF(IFERROR(SEARCH("H350",N1186),99)=99,IF(IFERROR(SEARCH("H350",O1186),99)=99,IF(IFERROR(SEARCH("H350",Q1186),99)=99,IF(IFERROR(SEARCH("H350",M1186),99)=99,IF(IFERROR(SEARCH("H350",R1186),99)=99,IF(IFERROR(SEARCH("H351",N1186),99)=99,IF(IFERROR(SEARCH("H351",O1186),99)=99,IF(IFERROR(SEARCH("H351",Q1186),99)=99,IF(IFERROR(SEARCH("H351",M1186),99)=99,IF(IFERROR(SEARCH("H351",R1186),99)=99,IF(IFERROR(SEARCH("carcinogenic",P1186),99)=99,IF(IFERROR(SEARCH("suspected carcinogenic",S1186),99)=99,0,Scoring!$E$12),Scoring!$E$11),Scoring!$E$10),Scoring!$E$10),Scoring!$E$10),Scoring!$E$10),Scoring!$E$10),Scoring!$E$10),Scoring!$E$10),Scoring!$E$10),Scoring!$E$10),Scoring!$E$10)</f>
        <v>1</v>
      </c>
      <c r="AA1186" s="78">
        <f>IF(IFERROR(SEARCH("H340",N1186),99)=99,IF(IFERROR(SEARCH("H340",O1186),99)=99,IF(IFERROR(SEARCH("H340",Q1186),99)=99,IF(IFERROR(SEARCH("H340",M1186),99)=99,IF(IFERROR(SEARCH("H340",R1186),99)=99,IF(IFERROR(SEARCH("H341",N1186),99)=99,IF(IFERROR(SEARCH("H341",O1186),99)=99,IF(IFERROR(SEARCH("H341",Q1186),99)=99,IF(IFERROR(SEARCH("H341",M1186),99)=99,IF(IFERROR(SEARCH("H341",R1186),99)=99,IF(IFERROR(SEARCH("mutagenic",P1186),99)=99,IF(IFERROR(SEARCH("suspected mutagenic",S1186),99)=99,0,Scoring!$E$15),Scoring!$E$14),Scoring!$E$13),Scoring!$E$13),Scoring!$E$13),Scoring!$E$13),Scoring!$E$13),Scoring!$E$13),Scoring!$E$13),Scoring!$E$13),Scoring!$E$13),Scoring!$E$13)</f>
        <v>0</v>
      </c>
      <c r="AB1186" s="78">
        <f>IF(IFERROR(SEARCH("H360",N1186),99)=99,IF(IFERROR(SEARCH("H360",O1186),99)=99,IF(IFERROR(SEARCH("H360",Q1186),99)=99,IF(IFERROR(SEARCH("H360",M1186),99)=99,IF(IFERROR(SEARCH("H360",R1186),99)=99,IF(IFERROR(SEARCH("H361",N1186),99)=99,IF(IFERROR(SEARCH("H361",O1186),99)=99,IF(IFERROR(SEARCH("H361",Q1186),99)=99,IF(IFERROR(SEARCH("H361",M1186),99)=99,IF(IFERROR(SEARCH("H361",R1186),99)=99,IF(IFERROR(SEARCH("reproduction",P1186),99)=99,IF(IFERROR(SEARCH("suspected reprotoxic",S1186),99)=99,IF(IFERROR(SEARCH("reprotoxic",S1186),99)=99,IF(IFERROR(SEARCH("reprotoxic",K1186),99)=99,0,Scoring!$E$18),Scoring!$E$18),Scoring!$E$19),Scoring!$E$17),Scoring!$E$16),Scoring!$E$16),Scoring!$E$16),Scoring!$E$16),Scoring!$E$16),Scoring!$E$16),Scoring!$E$16),Scoring!$E$16),Scoring!$E$16),Scoring!$E$16)</f>
        <v>0</v>
      </c>
      <c r="AC1186" s="78">
        <f>IF(IFERROR(SEARCH("57f",L1186),99)=99,IF(IFERROR(SEARCH("57(f)",P1186),99)=99,0,Scoring!$E$20),Scoring!$E$20)</f>
        <v>0</v>
      </c>
      <c r="AD1186" s="78">
        <f>IF(IFERROR(SEARCH("CAT1",T1186),99)=99,IF(IFERROR(SEARCH("CAT2",T1186),99)=99,IF(IFERROR(SEARCH("CAT3",T1186),99)=99,IF(IFERROR(SEARCH("concluded to be endocrine",K1186),99)=99,IF(IFERROR(SEARCH("categorised as endocrine",K1186),99)=99,IF(IFERROR(SEARCH("endocrine disrupting",P1186),99)=99,IF(IFERROR(SEARCH("endocrine disrupting",K1186),99)=99,IF(IFERROR(SEARCH("suspected endocrine",S1186),99)=99,IF(IFERROR(SEARCH("potential endocrine",S1186),99)=99,0,Scoring!$E$25),Scoring!$E$25),Scoring!$E$24),Scoring!$E$24),Scoring!$E$24),Scoring!$E$24),Scoring!$E$23),Scoring!$E$22),Scoring!$E$21)</f>
        <v>0</v>
      </c>
      <c r="AE1186" s="78">
        <f>IF(IFERROR(SEARCH("suspected sensitiser",S1186),99)=99,IF(IFERROR(SEARCH("sensitiser",S1186),99)=99,IF(IFERROR(SEARCH("other hazard based concern",S1186),99)=99,0,Scoring!$E$28),Scoring!$E$26),Scoring!$E$27)</f>
        <v>0</v>
      </c>
      <c r="AF1186" s="78">
        <f>IF(IFERROR(M1186,1)=1,IF(IFERROR(N1186,1)=1,IF(IFERROR(O1186,1)=1,IF(IFERROR(Q1186,1)=1,IF(IFERROR(R1186,1)=1,IF(IFERROR(T1186,1)=1,IF(IFERROR(K1186,1)=1,IF(IFERROR(P1186,1)=1,IF(IFERROR(S1186,1)=1,Scoring!$E$29,0),0),0),0),0),0),0),0),0)</f>
        <v>0</v>
      </c>
      <c r="AG1186" s="78">
        <f t="shared" si="81"/>
        <v>1</v>
      </c>
      <c r="AI1186" s="93"/>
      <c r="AJ1186" s="94"/>
      <c r="AK1186" s="76"/>
      <c r="AL1186" s="75"/>
      <c r="AN1186" s="79"/>
      <c r="AO1186" s="79"/>
      <c r="AP1186" s="79"/>
      <c r="AQ1186" s="79"/>
      <c r="AR1186" s="79"/>
      <c r="AS1186" s="78"/>
      <c r="AU1186" s="79">
        <f>IF(IFERROR(F1186,99)=99,IF(IFERROR(G1186,99)=99,IF(IFERROR(H1186,99)=99,IF(IFERROR(I1186,99)=99,IF(IFERROR(E1186,99)=99,IF(IFERROR(J1186,99)=99,0,Scoring!$B$7),Scoring!$B$3),Scoring!$B$2),Scoring!$B$6),Scoring!$B$5),Scoring!$B$4)</f>
        <v>1</v>
      </c>
      <c r="AV1186" s="78">
        <f t="shared" si="82"/>
        <v>1</v>
      </c>
      <c r="AW1186" s="78"/>
      <c r="AX1186" s="66"/>
      <c r="AY1186" s="78"/>
      <c r="AZ1186" s="76"/>
      <c r="BA1186" s="76"/>
      <c r="BB1186" s="76"/>
    </row>
    <row r="1187" spans="1:54" x14ac:dyDescent="0.25">
      <c r="A1187" s="77" t="s">
        <v>3022</v>
      </c>
      <c r="B1187" s="76" t="str">
        <f t="shared" si="85"/>
        <v>223-383-8</v>
      </c>
      <c r="C1187" s="77" t="s">
        <v>1292</v>
      </c>
      <c r="D1187" s="77" t="s">
        <v>1293</v>
      </c>
      <c r="E1187" s="76" t="str">
        <f>IF(C1187="-",IF(A1187="-",VLOOKUP(D1187,'sin-list 180320_update'!$C$2:$C$835,1,FALSE),VLOOKUP(A1187,'sin-list 180320_update'!$A$2:$A$835,1,FALSE)),VLOOKUP(C1187,'sin-list 180320_update'!$B$2:$B$835,1,FALSE))</f>
        <v>223-383-8</v>
      </c>
      <c r="F1187" s="76" t="e">
        <f>IF($C1187="-",IF($A1187="-",VLOOKUP($D1187,'REACH Bilaga XVII_update'!$A$5:$A$131,1,FALSE),VLOOKUP($A1187,'REACH Bilaga XVII_update'!$C$5:$C$131,1,FALSE)),VLOOKUP($C1187,'REACH Bilaga XVII_update'!$B$5:$B$131,1,FALSE))</f>
        <v>#N/A</v>
      </c>
      <c r="G1187" s="76" t="str">
        <f>IF($C1187="-",IF($A1187="-",VLOOKUP($D1187,' REACH Bilaga 59_update'!$A$5:$A$210,1,FALSE),VLOOKUP($A1187,' REACH Bilaga 59_update'!$D$5:$D$210,1,FALSE)),VLOOKUP($C1187,' REACH Bilaga 59_update'!$C$5:$C$210,1,FALSE))</f>
        <v>223-383-8</v>
      </c>
      <c r="H1187" s="76" t="str">
        <f>IF($C1187="-",IF($A1187="-",VLOOKUP($D1187,'REACH Bilaga XIV_update'!$A$5:$A$110,1,FALSE),VLOOKUP($A1187,'REACH Bilaga XIV_update'!$D$5:$D$110,1,FALSE)),VLOOKUP($C1187,'REACH Bilaga XIV_update'!$C$5:$C$110,1,FALSE))</f>
        <v>223-383-8</v>
      </c>
      <c r="I1187" s="76" t="e">
        <f>IF($C1187="-",IF($A1187="-",VLOOKUP($D1187,CoRAP_update!$A$5:$A$376,1,FALSE),VLOOKUP($A1187,CoRAP_update!$D$5:$D$376,1,FALSE)),VLOOKUP($C1187,CoRAP_update!$C$5:$C$376,1,FALSE))</f>
        <v>#N/A</v>
      </c>
      <c r="J1187" s="76" t="e">
        <f>IF($C1187="-",IF($A1187="-",VLOOKUP($D1187,EDC_update!$C$2:$C$450,1,FALSE),VLOOKUP($A1187,EDC_update!$B$2:$B$450,1,FALSE)),VLOOKUP($C1187,EDC_update!$L$2:$L$450,1,FALSE))</f>
        <v>#N/A</v>
      </c>
      <c r="K1187" s="76" t="str">
        <f>IF($C1187="-",IF($A1187="-",IF(VLOOKUP($D1187,'sin-list 180320_update'!$C$2:$S$835,3,FALSE)="",NA(),VLOOKUP($D1187,'sin-list 180320_update'!$C$2:$S$835,3,FALSE)),IF(VLOOKUP($A1187,'sin-list 180320_update'!$A$2:$S$835,5,FALSE)="",NA(),VLOOKUP($A1187,'sin-list 180320_update'!$A$2:$S$835,5,FALSE))),IF(VLOOKUP($C1187,'sin-list 180320_update'!$B$2:$S$835,4,FALSE)="",NA(),VLOOKUP($C1187,'sin-list 180320_update'!$B$2:$S$835,4,FALSE)))</f>
        <v>Substance is concluded to be a vPvB SVHC by ECHA Member State Committee.</v>
      </c>
      <c r="L1187" s="76" t="str">
        <f>IF($C1187="-",IF($A1187="-",VLOOKUP($D1187,'sin-list 180320_update'!$C$2:$S$835,6,FALSE),VLOOKUP($A1187,'sin-list 180320_update'!$A$2:$S$835,8,FALSE)),VLOOKUP($C1187,'sin-list 180320_update'!$B$2:$S$835,7,FALSE))</f>
        <v>vPvB cand list.</v>
      </c>
      <c r="M1187" s="76" t="e">
        <f>IF($C1187="-",IF($A1187="-",IF(VLOOKUP($D1187,'sin-list 180320_update'!$C$2:$S$835,8,FALSE)="",NA(),VLOOKUP($D1187,'sin-list 180320_update'!$C$2:$S$835,8,FALSE)),IF(VLOOKUP($A1187,'sin-list 180320_update'!$A$2:$S$835,10,FALSE)="",NA(),VLOOKUP($A1187,'sin-list 180320_update'!$A$2:$S$835,10,FALSE))),IF(VLOOKUP($C1187,'sin-list 180320_update'!$B$2:$S$835,9,FALSE)="",NA(),VLOOKUP($C1187,'sin-list 180320_update'!$B$2:$S$835,9,FALSE)))</f>
        <v>#N/A</v>
      </c>
      <c r="N1187" s="76" t="e">
        <f>IF($C1187="-",IF($A1187="-",IF(VLOOKUP($D1187,'REACH Bilaga XVII_update'!$A$5:$E$131,4,FALSE)="",NA(),VLOOKUP($D1187,'REACH Bilaga XVII_update'!$A$5:$E$131,4,FALSE)),IF(VLOOKUP($A1187,'REACH Bilaga XVII_update'!$C$5:$D$131,2,FALSE)="",NA(),VLOOKUP($A1187,'REACH Bilaga XVII_update'!$C$5:$D$131,2,FALSE))),IF(VLOOKUP($C1187,'REACH Bilaga XVII_update'!$B$5:$D$131,3,FALSE)="",NA(),VLOOKUP($C1187,'REACH Bilaga XVII_update'!$B$5:$D$131,3,FALSE)))</f>
        <v>#N/A</v>
      </c>
      <c r="O1187" s="76" t="e">
        <f>IF($C1187="-",IF($A1187="-",IF(VLOOKUP($D1187,' REACH Bilaga 59_update'!$A$5:$E$210,5,FALSE)="",NA(),VLOOKUP($D1187,' REACH Bilaga 59_update'!$A$5:$E$210,5,FALSE)),IF(VLOOKUP($A1187,' REACH Bilaga 59_update'!$D$5:$E$210,2,FALSE)="",NA(),VLOOKUP($A1187,' REACH Bilaga 59_update'!$D$5:$E$210,2,FALSE))),IF(VLOOKUP($C1187,' REACH Bilaga 59_update'!$C$5:$E$210,3,FALSE)="",NA(),VLOOKUP($C1187,' REACH Bilaga 59_update'!$C$5:$E$210,3,FALSE)))</f>
        <v>#N/A</v>
      </c>
      <c r="P1187" s="76" t="str">
        <f>IF(C1187="-",IF(A1187="-",IFERROR(VLOOKUP($D1187,' REACH Bilaga 59_update'!$A$5:$F$210,MATCH(Sammanfattning!P$1,' REACH Bilaga 59_update'!$A$4:$F$4,0),FALSE),VLOOKUP($D1187,'REACH Bilaga XIV_update'!$A$4:$H$110,MATCH(Sammanfattning!P$1,'REACH Bilaga XIV_update'!$A$4:$H$4,0),FALSE)),IFERROR(VLOOKUP($A1187,' REACH Bilaga 59_update'!$D$5:$F$210,MATCH(Sammanfattning!P$1,' REACH Bilaga 59_update'!$D$4:$F$4,0),FALSE),VLOOKUP($A1187,'REACH Bilaga XIV_update'!$D$4:$H$110,MATCH(Sammanfattning!P$1,'REACH Bilaga XIV_update'!$D$4:$H$4,0),FALSE))),IFERROR(VLOOKUP($C1187,' REACH Bilaga 59_update'!$C$5:$F$210,MATCH(Sammanfattning!P$1,' REACH Bilaga 59_update'!$C$4:$F$4,0),FALSE),VLOOKUP($C1187,'REACH Bilaga XIV_update'!$C$4:$H$110,MATCH(Sammanfattning!P$1,'REACH Bilaga XIV_update'!$C$4:$H$4,0),FALSE)))</f>
        <v>vPvB (Article 57e)</v>
      </c>
      <c r="Q1187" s="76" t="e">
        <f>IF($C1187="-",IF($A1187="-",IF(VLOOKUP($D1187,'REACH Bilaga XIV_update'!$A$5:$I$110,9,FALSE)="",NA(),VLOOKUP($D1187,'REACH Bilaga XIV_update'!$A$5:$I$110,9,FALSE)),IF(VLOOKUP($A1187,'REACH Bilaga XIV_update'!$D$5:$I$110,6,FALSE)="",NA(),VLOOKUP($A1187,'REACH Bilaga XIV_update'!$D$5:$I$110,6,FALSE))),IF(VLOOKUP($C1187,'REACH Bilaga XIV_update'!$C$5:$I$110,7,FALSE)="",NA(),VLOOKUP($C1187,'REACH Bilaga XIV_update'!$C$5:$I$110,7,FALSE)))</f>
        <v>#N/A</v>
      </c>
      <c r="R1187" s="76" t="e">
        <f>IF($C1187="-",IF($A1187="-",IF(VLOOKUP($D1187,CoRAP_update!$A$5:$O$376,15,FALSE)="",NA(),VLOOKUP($D1187,CoRAP_update!$A$5:$O$376,15,FALSE)),IF(VLOOKUP($A1187,CoRAP_update!$D$5:$O$376,12,FALSE)="",NA(),VLOOKUP($A1187,CoRAP_update!$D$5:$O$376,12,FALSE))),IF(VLOOKUP($C1187,CoRAP_update!$C$5:$O$376,13,FALSE)="",NA(),VLOOKUP($C1187,CoRAP_update!$C$5:$O$376,13,FALSE)))</f>
        <v>#N/A</v>
      </c>
      <c r="S1187" s="144" t="e">
        <f>IF($C1187="-",IF($A1187="-",VLOOKUP($D1187,CoRAP_update!$A$5:$J$376,MATCH(Sammanfattning!S$1,CoRAP_update!$A$4:$J$4,0),FALSE),VLOOKUP($A1187,CoRAP_update!$D$5:$J$376,MATCH(Sammanfattning!S$1,CoRAP_update!$D$4:$J$4,0),FALSE)),VLOOKUP($C1187,CoRAP_update!$C$5:$J$376,MATCH(Sammanfattning!S$1,CoRAP_update!$C$4:$J$4,0),FALSE))</f>
        <v>#N/A</v>
      </c>
      <c r="T1187" s="76" t="e">
        <f>IF($A1187="-",VLOOKUP($D1187,EDC_update!$C$2:$F$450,4,FALSE),VLOOKUP($A1187,EDC_update!$B$2:$F$450,5,FALSE))</f>
        <v>#N/A</v>
      </c>
      <c r="V1187" s="78">
        <f>IF(IFERROR(SEARCH("PBT",P1187),99)=99,IF(IFERROR(SEARCH("suspected PBT",S1187),99)=99,IF(IFERROR(SEARCH("concluded to be PBT",K1187),99)=99,IF(IFERROR(SEARCH("PBT",S1187),99)=99,IF(IFERROR(SEARCH("PBT cand",L1187),99)=99,IF(IFERROR(SEARCH("PBT",L1187),99)=99,IF(IFERROR(SEARCH("persistent, bioackumulative and toxic properties",K1187),99)=99,0,Scoring!$E$3),Scoring!$E$3),Scoring!$E$7),Scoring!$E$3),Scoring!$E$5),Scoring!$E$6),Scoring!$E$3)</f>
        <v>0</v>
      </c>
      <c r="W1187" s="78">
        <f>IF(IFERROR(SEARCH("vPvB",P1187),99)=99,IF(IFERROR(SEARCH("suspected pbt/vPvB",S1187),99)=99,IF(IFERROR(SEARCH("vPvB",S1187),99)=99,IF(IFERROR(SEARCH("concluded to be a vPvB",S1187),99)=99,IF(IFERROR(SEARCH("identified as vPvB",K1187),99)=99,IF(IFERROR(SEARCH("concluded to be a vPvB",K1187),99)=99,IF(IFERROR(SEARCH("concluded to be both pbt and vPvB",S1187),99)=99,IF(IFERROR(SEARCH("concluded to be both pbt and vPvB",K1187),99)=99,0,Scoring!$E$5),Scoring!$E$5),Scoring!$E$5),Scoring!$E$5),Scoring!$E$5),Scoring!$E$4),Scoring!$E$6),Scoring!$E$4)</f>
        <v>1</v>
      </c>
      <c r="X1187" s="78">
        <f>IF(IFERROR(SEARCH("H410",N1187),99)=99,IF(IFERROR(SEARCH("H410",O1187),99)=99,IF(IFERROR(SEARCH("H410",Q1187),99)=99,IF(IFERROR(SEARCH("H410",M1187),99)=99,IF(IFERROR(SEARCH("H410",R1187),99)=99,IF(IFERROR(SEARCH("H411",N1187),99)=99,IF(IFERROR(SEARCH("H411",O1187),99)=99,IF(IFERROR(SEARCH("H411",Q1187),99)=99,IF(IFERROR(SEARCH("H411",M1187),99)=99,IF(IFERROR(SEARCH("H411",R1187),99)=99,IF(IFERROR(SEARCH("H413",N1187),99)=99,IF(IFERROR(SEARCH("H413",O1187),99)=99,IF(IFERROR(SEARCH("H413",Q1187),99)=99,IF(IFERROR(SEARCH("H413",M1187),99)=99,IF(IFERROR(SEARCH("H413",R1187),99)=99,IF(IFERROR(SEARCH("H412",N1187),99)=99,IF(IFERROR(SEARCH("H412",O1187),99)=99,IF(IFERROR(SEARCH("H412",Q1187),99)=99,IF(IFERROR(SEARCH("H412",M1187),99)=99,IF(IFERROR(SEARCH("H412",R1187),99)=99,0,Scoring!$E$2),Scoring!$E$2),Scoring!$E$2),Scoring!$E$2),Scoring!$E$2),Scoring!$E$2),Scoring!$E$2),Scoring!$E$2),Scoring!$E$2),Scoring!$E$2),Scoring!$E$2),Scoring!$E$2),Scoring!$E$2),Scoring!$E$2),Scoring!$E$2),Scoring!$E$2),Scoring!$E$2),Scoring!$E$2),Scoring!$E$2),Scoring!$E$2)</f>
        <v>0</v>
      </c>
      <c r="Y1187" s="78">
        <f>IF(IFERROR(SEARCH("CMR",K1187),99)=99,IF(IFERROR(SEARCH("Suspected CMR",S1187),99)=99,IF(IFERROR(SEARCH("CMR",S1187),99)=99,0,Scoring!$E$8),Scoring!$E$9),Scoring!$E$8)</f>
        <v>0</v>
      </c>
      <c r="Z1187" s="78">
        <f>IF(IFERROR(SEARCH("H350",N1187),99)=99,IF(IFERROR(SEARCH("H350",O1187),99)=99,IF(IFERROR(SEARCH("H350",Q1187),99)=99,IF(IFERROR(SEARCH("H350",M1187),99)=99,IF(IFERROR(SEARCH("H350",R1187),99)=99,IF(IFERROR(SEARCH("H351",N1187),99)=99,IF(IFERROR(SEARCH("H351",O1187),99)=99,IF(IFERROR(SEARCH("H351",Q1187),99)=99,IF(IFERROR(SEARCH("H351",M1187),99)=99,IF(IFERROR(SEARCH("H351",R1187),99)=99,IF(IFERROR(SEARCH("carcinogenic",P1187),99)=99,IF(IFERROR(SEARCH("suspected carcinogenic",S1187),99)=99,0,Scoring!$E$12),Scoring!$E$11),Scoring!$E$10),Scoring!$E$10),Scoring!$E$10),Scoring!$E$10),Scoring!$E$10),Scoring!$E$10),Scoring!$E$10),Scoring!$E$10),Scoring!$E$10),Scoring!$E$10)</f>
        <v>0</v>
      </c>
      <c r="AA1187" s="78">
        <f>IF(IFERROR(SEARCH("H340",N1187),99)=99,IF(IFERROR(SEARCH("H340",O1187),99)=99,IF(IFERROR(SEARCH("H340",Q1187),99)=99,IF(IFERROR(SEARCH("H340",M1187),99)=99,IF(IFERROR(SEARCH("H340",R1187),99)=99,IF(IFERROR(SEARCH("H341",N1187),99)=99,IF(IFERROR(SEARCH("H341",O1187),99)=99,IF(IFERROR(SEARCH("H341",Q1187),99)=99,IF(IFERROR(SEARCH("H341",M1187),99)=99,IF(IFERROR(SEARCH("H341",R1187),99)=99,IF(IFERROR(SEARCH("mutagenic",P1187),99)=99,IF(IFERROR(SEARCH("suspected mutagenic",S1187),99)=99,0,Scoring!$E$15),Scoring!$E$14),Scoring!$E$13),Scoring!$E$13),Scoring!$E$13),Scoring!$E$13),Scoring!$E$13),Scoring!$E$13),Scoring!$E$13),Scoring!$E$13),Scoring!$E$13),Scoring!$E$13)</f>
        <v>0</v>
      </c>
      <c r="AB1187" s="78">
        <f>IF(IFERROR(SEARCH("H360",N1187),99)=99,IF(IFERROR(SEARCH("H360",O1187),99)=99,IF(IFERROR(SEARCH("H360",Q1187),99)=99,IF(IFERROR(SEARCH("H360",M1187),99)=99,IF(IFERROR(SEARCH("H360",R1187),99)=99,IF(IFERROR(SEARCH("H361",N1187),99)=99,IF(IFERROR(SEARCH("H361",O1187),99)=99,IF(IFERROR(SEARCH("H361",Q1187),99)=99,IF(IFERROR(SEARCH("H361",M1187),99)=99,IF(IFERROR(SEARCH("H361",R1187),99)=99,IF(IFERROR(SEARCH("reproduction",P1187),99)=99,IF(IFERROR(SEARCH("suspected reprotoxic",S1187),99)=99,IF(IFERROR(SEARCH("reprotoxic",S1187),99)=99,IF(IFERROR(SEARCH("reprotoxic",K1187),99)=99,0,Scoring!$E$18),Scoring!$E$18),Scoring!$E$19),Scoring!$E$17),Scoring!$E$16),Scoring!$E$16),Scoring!$E$16),Scoring!$E$16),Scoring!$E$16),Scoring!$E$16),Scoring!$E$16),Scoring!$E$16),Scoring!$E$16),Scoring!$E$16)</f>
        <v>0</v>
      </c>
      <c r="AC1187" s="78">
        <f>IF(IFERROR(SEARCH("57f",L1187),99)=99,IF(IFERROR(SEARCH("57(f)",P1187),99)=99,0,Scoring!$E$20),Scoring!$E$20)</f>
        <v>0</v>
      </c>
      <c r="AD1187" s="78">
        <f>IF(IFERROR(SEARCH("CAT1",T1187),99)=99,IF(IFERROR(SEARCH("CAT2",T1187),99)=99,IF(IFERROR(SEARCH("CAT3",T1187),99)=99,IF(IFERROR(SEARCH("concluded to be endocrine",K1187),99)=99,IF(IFERROR(SEARCH("categorised as endocrine",K1187),99)=99,IF(IFERROR(SEARCH("endocrine disrupting",P1187),99)=99,IF(IFERROR(SEARCH("endocrine disrupting",K1187),99)=99,IF(IFERROR(SEARCH("suspected endocrine",S1187),99)=99,IF(IFERROR(SEARCH("potential endocrine",S1187),99)=99,0,Scoring!$E$25),Scoring!$E$25),Scoring!$E$24),Scoring!$E$24),Scoring!$E$24),Scoring!$E$24),Scoring!$E$23),Scoring!$E$22),Scoring!$E$21)</f>
        <v>0</v>
      </c>
      <c r="AE1187" s="78">
        <f>IF(IFERROR(SEARCH("suspected sensitiser",S1187),99)=99,IF(IFERROR(SEARCH("sensitiser",S1187),99)=99,IF(IFERROR(SEARCH("other hazard based concern",S1187),99)=99,0,Scoring!$E$28),Scoring!$E$26),Scoring!$E$27)</f>
        <v>0</v>
      </c>
      <c r="AF1187" s="78">
        <f>IF(IFERROR(M1187,1)=1,IF(IFERROR(N1187,1)=1,IF(IFERROR(O1187,1)=1,IF(IFERROR(Q1187,1)=1,IF(IFERROR(R1187,1)=1,IF(IFERROR(T1187,1)=1,IF(IFERROR(K1187,1)=1,IF(IFERROR(P1187,1)=1,IF(IFERROR(S1187,1)=1,Scoring!$E$29,0),0),0),0),0),0),0),0),0)</f>
        <v>0</v>
      </c>
      <c r="AG1187" s="78">
        <f t="shared" si="81"/>
        <v>1</v>
      </c>
      <c r="AI1187" s="93"/>
      <c r="AJ1187" s="94"/>
      <c r="AK1187" s="76"/>
      <c r="AL1187" s="75"/>
      <c r="AN1187" s="79"/>
      <c r="AO1187" s="79"/>
      <c r="AP1187" s="79"/>
      <c r="AQ1187" s="79"/>
      <c r="AR1187" s="79"/>
      <c r="AS1187" s="78"/>
      <c r="AU1187" s="79">
        <f>IF(IFERROR(F1187,99)=99,IF(IFERROR(G1187,99)=99,IF(IFERROR(H1187,99)=99,IF(IFERROR(I1187,99)=99,IF(IFERROR(E1187,99)=99,IF(IFERROR(J1187,99)=99,0,Scoring!$B$7),Scoring!$B$3),Scoring!$B$2),Scoring!$B$6),Scoring!$B$5),Scoring!$B$4)</f>
        <v>1</v>
      </c>
      <c r="AV1187" s="78">
        <f t="shared" si="82"/>
        <v>1</v>
      </c>
      <c r="AW1187" s="78"/>
      <c r="AX1187" s="66"/>
      <c r="AY1187" s="78"/>
      <c r="AZ1187" s="76"/>
      <c r="BA1187" s="76"/>
      <c r="BB1187" s="76"/>
    </row>
    <row r="1188" spans="1:54" x14ac:dyDescent="0.25">
      <c r="A1188" s="77" t="s">
        <v>7543</v>
      </c>
      <c r="B1188" s="76" t="str">
        <f t="shared" si="85"/>
        <v>226-775-7</v>
      </c>
      <c r="C1188" s="77" t="s">
        <v>1380</v>
      </c>
      <c r="D1188" s="77" t="s">
        <v>1381</v>
      </c>
      <c r="E1188" s="76" t="str">
        <f>IF(C1188="-",IF(A1188="-",VLOOKUP(D1188,'sin-list 180320_update'!$C$2:$C$835,1,FALSE),VLOOKUP(A1188,'sin-list 180320_update'!$A$2:$A$835,1,FALSE)),VLOOKUP(C1188,'sin-list 180320_update'!$B$2:$B$835,1,FALSE))</f>
        <v>226-775-7</v>
      </c>
      <c r="F1188" s="76" t="e">
        <f>IF($C1188="-",IF($A1188="-",VLOOKUP($D1188,'REACH Bilaga XVII_update'!$A$5:$A$131,1,FALSE),VLOOKUP($A1188,'REACH Bilaga XVII_update'!$C$5:$C$131,1,FALSE)),VLOOKUP($C1188,'REACH Bilaga XVII_update'!$B$5:$B$131,1,FALSE))</f>
        <v>#N/A</v>
      </c>
      <c r="G1188" s="76" t="e">
        <f>IF($C1188="-",IF($A1188="-",VLOOKUP($D1188,' REACH Bilaga 59_update'!$A$5:$A$210,1,FALSE),VLOOKUP($A1188,' REACH Bilaga 59_update'!$D$5:$D$210,1,FALSE)),VLOOKUP($C1188,' REACH Bilaga 59_update'!$C$5:$C$210,1,FALSE))</f>
        <v>#N/A</v>
      </c>
      <c r="H1188" s="76" t="e">
        <f>IF($C1188="-",IF($A1188="-",VLOOKUP($D1188,'REACH Bilaga XIV_update'!$A$5:$A$110,1,FALSE),VLOOKUP($A1188,'REACH Bilaga XIV_update'!$D$5:$D$110,1,FALSE)),VLOOKUP($C1188,'REACH Bilaga XIV_update'!$C$5:$C$110,1,FALSE))</f>
        <v>#N/A</v>
      </c>
      <c r="I1188" s="76" t="e">
        <f>IF($C1188="-",IF($A1188="-",VLOOKUP($D1188,CoRAP_update!$A$5:$A$376,1,FALSE),VLOOKUP($A1188,CoRAP_update!$D$5:$D$376,1,FALSE)),VLOOKUP($C1188,CoRAP_update!$C$5:$C$376,1,FALSE))</f>
        <v>#N/A</v>
      </c>
      <c r="J1188" s="76" t="e">
        <f>IF($C1188="-",IF($A1188="-",VLOOKUP($D1188,EDC_update!$C$2:$C$450,1,FALSE),VLOOKUP($A1188,EDC_update!$B$2:$B$450,1,FALSE)),VLOOKUP($C1188,EDC_update!$L$2:$L$450,1,FALSE))</f>
        <v>#N/A</v>
      </c>
      <c r="K1188" s="76" t="str">
        <f>IF($C1188="-",IF($A1188="-",IF(VLOOKUP($D1188,'sin-list 180320_update'!$C$2:$S$835,3,FALSE)="",NA(),VLOOKUP($D1188,'sin-list 180320_update'!$C$2:$S$835,3,FALSE)),IF(VLOOKUP($A1188,'sin-list 180320_update'!$A$2:$S$835,5,FALSE)="",NA(),VLOOKUP($A1188,'sin-list 180320_update'!$A$2:$S$835,5,FALSE))),IF(VLOOKUP($C1188,'sin-list 180320_update'!$B$2:$S$835,4,FALSE)="",NA(),VLOOKUP($C1188,'sin-list 180320_update'!$B$2:$S$835,4,FALSE)))</f>
        <v>Substance is an endocrine disruptor with estrogenic and thyroid activity, affecting several body functions including development, brain and metabolism. The substance has been found in biomonitoring studies and in human milk. It is categorized as an endocrine disruptor in the EU Commission EDC database.</v>
      </c>
      <c r="L1188" s="76" t="str">
        <f>IF($C1188="-",IF($A1188="-",VLOOKUP($D1188,'sin-list 180320_update'!$C$2:$S$835,6,FALSE),VLOOKUP($A1188,'sin-list 180320_update'!$A$2:$S$835,8,FALSE)),VLOOKUP($C1188,'sin-list 180320_update'!$B$2:$S$835,7,FALSE))</f>
        <v>Official classification missing - 57f substance</v>
      </c>
      <c r="M1188" s="76" t="e">
        <f>IF($C1188="-",IF($A1188="-",IF(VLOOKUP($D1188,'sin-list 180320_update'!$C$2:$S$835,8,FALSE)="",NA(),VLOOKUP($D1188,'sin-list 180320_update'!$C$2:$S$835,8,FALSE)),IF(VLOOKUP($A1188,'sin-list 180320_update'!$A$2:$S$835,10,FALSE)="",NA(),VLOOKUP($A1188,'sin-list 180320_update'!$A$2:$S$835,10,FALSE))),IF(VLOOKUP($C1188,'sin-list 180320_update'!$B$2:$S$835,9,FALSE)="",NA(),VLOOKUP($C1188,'sin-list 180320_update'!$B$2:$S$835,9,FALSE)))</f>
        <v>#N/A</v>
      </c>
      <c r="N1188" s="76" t="e">
        <f>IF($C1188="-",IF($A1188="-",IF(VLOOKUP($D1188,'REACH Bilaga XVII_update'!$A$5:$E$131,4,FALSE)="",NA(),VLOOKUP($D1188,'REACH Bilaga XVII_update'!$A$5:$E$131,4,FALSE)),IF(VLOOKUP($A1188,'REACH Bilaga XVII_update'!$C$5:$D$131,2,FALSE)="",NA(),VLOOKUP($A1188,'REACH Bilaga XVII_update'!$C$5:$D$131,2,FALSE))),IF(VLOOKUP($C1188,'REACH Bilaga XVII_update'!$B$5:$D$131,3,FALSE)="",NA(),VLOOKUP($C1188,'REACH Bilaga XVII_update'!$B$5:$D$131,3,FALSE)))</f>
        <v>#N/A</v>
      </c>
      <c r="O1188" s="76" t="e">
        <f>IF($C1188="-",IF($A1188="-",IF(VLOOKUP($D1188,' REACH Bilaga 59_update'!$A$5:$E$210,5,FALSE)="",NA(),VLOOKUP($D1188,' REACH Bilaga 59_update'!$A$5:$E$210,5,FALSE)),IF(VLOOKUP($A1188,' REACH Bilaga 59_update'!$D$5:$E$210,2,FALSE)="",NA(),VLOOKUP($A1188,' REACH Bilaga 59_update'!$D$5:$E$210,2,FALSE))),IF(VLOOKUP($C1188,' REACH Bilaga 59_update'!$C$5:$E$210,3,FALSE)="",NA(),VLOOKUP($C1188,' REACH Bilaga 59_update'!$C$5:$E$210,3,FALSE)))</f>
        <v>#N/A</v>
      </c>
      <c r="P1188" s="76" t="e">
        <f>IF(C1188="-",IF(A1188="-",IFERROR(VLOOKUP($D1188,' REACH Bilaga 59_update'!$A$5:$F$210,MATCH(Sammanfattning!P$1,' REACH Bilaga 59_update'!$A$4:$F$4,0),FALSE),VLOOKUP($D1188,'REACH Bilaga XIV_update'!$A$4:$H$110,MATCH(Sammanfattning!P$1,'REACH Bilaga XIV_update'!$A$4:$H$4,0),FALSE)),IFERROR(VLOOKUP($A1188,' REACH Bilaga 59_update'!$D$5:$F$210,MATCH(Sammanfattning!P$1,' REACH Bilaga 59_update'!$D$4:$F$4,0),FALSE),VLOOKUP($A1188,'REACH Bilaga XIV_update'!$D$4:$H$110,MATCH(Sammanfattning!P$1,'REACH Bilaga XIV_update'!$D$4:$H$4,0),FALSE))),IFERROR(VLOOKUP($C1188,' REACH Bilaga 59_update'!$C$5:$F$210,MATCH(Sammanfattning!P$1,' REACH Bilaga 59_update'!$C$4:$F$4,0),FALSE),VLOOKUP($C1188,'REACH Bilaga XIV_update'!$C$4:$H$110,MATCH(Sammanfattning!P$1,'REACH Bilaga XIV_update'!$C$4:$H$4,0),FALSE)))</f>
        <v>#N/A</v>
      </c>
      <c r="Q1188" s="76" t="e">
        <f>IF($C1188="-",IF($A1188="-",IF(VLOOKUP($D1188,'REACH Bilaga XIV_update'!$A$5:$I$110,9,FALSE)="",NA(),VLOOKUP($D1188,'REACH Bilaga XIV_update'!$A$5:$I$110,9,FALSE)),IF(VLOOKUP($A1188,'REACH Bilaga XIV_update'!$D$5:$I$110,6,FALSE)="",NA(),VLOOKUP($A1188,'REACH Bilaga XIV_update'!$D$5:$I$110,6,FALSE))),IF(VLOOKUP($C1188,'REACH Bilaga XIV_update'!$C$5:$I$110,7,FALSE)="",NA(),VLOOKUP($C1188,'REACH Bilaga XIV_update'!$C$5:$I$110,7,FALSE)))</f>
        <v>#N/A</v>
      </c>
      <c r="R1188" s="76" t="e">
        <f>IF($C1188="-",IF($A1188="-",IF(VLOOKUP($D1188,CoRAP_update!$A$5:$O$376,15,FALSE)="",NA(),VLOOKUP($D1188,CoRAP_update!$A$5:$O$376,15,FALSE)),IF(VLOOKUP($A1188,CoRAP_update!$D$5:$O$376,12,FALSE)="",NA(),VLOOKUP($A1188,CoRAP_update!$D$5:$O$376,12,FALSE))),IF(VLOOKUP($C1188,CoRAP_update!$C$5:$O$376,13,FALSE)="",NA(),VLOOKUP($C1188,CoRAP_update!$C$5:$O$376,13,FALSE)))</f>
        <v>#N/A</v>
      </c>
      <c r="S1188" s="144" t="e">
        <f>IF($C1188="-",IF($A1188="-",VLOOKUP($D1188,CoRAP_update!$A$5:$J$376,MATCH(Sammanfattning!S$1,CoRAP_update!$A$4:$J$4,0),FALSE),VLOOKUP($A1188,CoRAP_update!$D$5:$J$376,MATCH(Sammanfattning!S$1,CoRAP_update!$D$4:$J$4,0),FALSE)),VLOOKUP($C1188,CoRAP_update!$C$5:$J$376,MATCH(Sammanfattning!S$1,CoRAP_update!$C$4:$J$4,0),FALSE))</f>
        <v>#N/A</v>
      </c>
      <c r="T1188" s="76" t="e">
        <f>IF($A1188="-",VLOOKUP($D1188,EDC_update!$C$2:$F$450,4,FALSE),VLOOKUP($A1188,EDC_update!$B$2:$F$450,5,FALSE))</f>
        <v>#N/A</v>
      </c>
      <c r="V1188" s="78">
        <f>IF(IFERROR(SEARCH("PBT",P1188),99)=99,IF(IFERROR(SEARCH("suspected PBT",S1188),99)=99,IF(IFERROR(SEARCH("concluded to be PBT",K1188),99)=99,IF(IFERROR(SEARCH("PBT",S1188),99)=99,IF(IFERROR(SEARCH("PBT cand",L1188),99)=99,IF(IFERROR(SEARCH("PBT",L1188),99)=99,IF(IFERROR(SEARCH("persistent, bioackumulative and toxic properties",K1188),99)=99,0,Scoring!$E$3),Scoring!$E$3),Scoring!$E$7),Scoring!$E$3),Scoring!$E$5),Scoring!$E$6),Scoring!$E$3)</f>
        <v>0</v>
      </c>
      <c r="W1188" s="78">
        <f>IF(IFERROR(SEARCH("vPvB",P1188),99)=99,IF(IFERROR(SEARCH("suspected pbt/vPvB",S1188),99)=99,IF(IFERROR(SEARCH("vPvB",S1188),99)=99,IF(IFERROR(SEARCH("concluded to be a vPvB",S1188),99)=99,IF(IFERROR(SEARCH("identified as vPvB",K1188),99)=99,IF(IFERROR(SEARCH("concluded to be a vPvB",K1188),99)=99,IF(IFERROR(SEARCH("concluded to be both pbt and vPvB",S1188),99)=99,IF(IFERROR(SEARCH("concluded to be both pbt and vPvB",K1188),99)=99,0,Scoring!$E$5),Scoring!$E$5),Scoring!$E$5),Scoring!$E$5),Scoring!$E$5),Scoring!$E$4),Scoring!$E$6),Scoring!$E$4)</f>
        <v>0</v>
      </c>
      <c r="X1188" s="78">
        <f>IF(IFERROR(SEARCH("H410",N1188),99)=99,IF(IFERROR(SEARCH("H410",O1188),99)=99,IF(IFERROR(SEARCH("H410",Q1188),99)=99,IF(IFERROR(SEARCH("H410",M1188),99)=99,IF(IFERROR(SEARCH("H410",R1188),99)=99,IF(IFERROR(SEARCH("H411",N1188),99)=99,IF(IFERROR(SEARCH("H411",O1188),99)=99,IF(IFERROR(SEARCH("H411",Q1188),99)=99,IF(IFERROR(SEARCH("H411",M1188),99)=99,IF(IFERROR(SEARCH("H411",R1188),99)=99,IF(IFERROR(SEARCH("H413",N1188),99)=99,IF(IFERROR(SEARCH("H413",O1188),99)=99,IF(IFERROR(SEARCH("H413",Q1188),99)=99,IF(IFERROR(SEARCH("H413",M1188),99)=99,IF(IFERROR(SEARCH("H413",R1188),99)=99,IF(IFERROR(SEARCH("H412",N1188),99)=99,IF(IFERROR(SEARCH("H412",O1188),99)=99,IF(IFERROR(SEARCH("H412",Q1188),99)=99,IF(IFERROR(SEARCH("H412",M1188),99)=99,IF(IFERROR(SEARCH("H412",R1188),99)=99,0,Scoring!$E$2),Scoring!$E$2),Scoring!$E$2),Scoring!$E$2),Scoring!$E$2),Scoring!$E$2),Scoring!$E$2),Scoring!$E$2),Scoring!$E$2),Scoring!$E$2),Scoring!$E$2),Scoring!$E$2),Scoring!$E$2),Scoring!$E$2),Scoring!$E$2),Scoring!$E$2),Scoring!$E$2),Scoring!$E$2),Scoring!$E$2),Scoring!$E$2)</f>
        <v>0</v>
      </c>
      <c r="Y1188" s="78">
        <f>IF(IFERROR(SEARCH("CMR",K1188),99)=99,IF(IFERROR(SEARCH("Suspected CMR",S1188),99)=99,IF(IFERROR(SEARCH("CMR",S1188),99)=99,0,Scoring!$E$8),Scoring!$E$9),Scoring!$E$8)</f>
        <v>0</v>
      </c>
      <c r="Z1188" s="78">
        <f>IF(IFERROR(SEARCH("H350",N1188),99)=99,IF(IFERROR(SEARCH("H350",O1188),99)=99,IF(IFERROR(SEARCH("H350",Q1188),99)=99,IF(IFERROR(SEARCH("H350",M1188),99)=99,IF(IFERROR(SEARCH("H350",R1188),99)=99,IF(IFERROR(SEARCH("H351",N1188),99)=99,IF(IFERROR(SEARCH("H351",O1188),99)=99,IF(IFERROR(SEARCH("H351",Q1188),99)=99,IF(IFERROR(SEARCH("H351",M1188),99)=99,IF(IFERROR(SEARCH("H351",R1188),99)=99,IF(IFERROR(SEARCH("carcinogenic",P1188),99)=99,IF(IFERROR(SEARCH("suspected carcinogenic",S1188),99)=99,0,Scoring!$E$12),Scoring!$E$11),Scoring!$E$10),Scoring!$E$10),Scoring!$E$10),Scoring!$E$10),Scoring!$E$10),Scoring!$E$10),Scoring!$E$10),Scoring!$E$10),Scoring!$E$10),Scoring!$E$10)</f>
        <v>0</v>
      </c>
      <c r="AA1188" s="78">
        <f>IF(IFERROR(SEARCH("H340",N1188),99)=99,IF(IFERROR(SEARCH("H340",O1188),99)=99,IF(IFERROR(SEARCH("H340",Q1188),99)=99,IF(IFERROR(SEARCH("H340",M1188),99)=99,IF(IFERROR(SEARCH("H340",R1188),99)=99,IF(IFERROR(SEARCH("H341",N1188),99)=99,IF(IFERROR(SEARCH("H341",O1188),99)=99,IF(IFERROR(SEARCH("H341",Q1188),99)=99,IF(IFERROR(SEARCH("H341",M1188),99)=99,IF(IFERROR(SEARCH("H341",R1188),99)=99,IF(IFERROR(SEARCH("mutagenic",P1188),99)=99,IF(IFERROR(SEARCH("suspected mutagenic",S1188),99)=99,0,Scoring!$E$15),Scoring!$E$14),Scoring!$E$13),Scoring!$E$13),Scoring!$E$13),Scoring!$E$13),Scoring!$E$13),Scoring!$E$13),Scoring!$E$13),Scoring!$E$13),Scoring!$E$13),Scoring!$E$13)</f>
        <v>0</v>
      </c>
      <c r="AB1188" s="78">
        <f>IF(IFERROR(SEARCH("H360",N1188),99)=99,IF(IFERROR(SEARCH("H360",O1188),99)=99,IF(IFERROR(SEARCH("H360",Q1188),99)=99,IF(IFERROR(SEARCH("H360",M1188),99)=99,IF(IFERROR(SEARCH("H360",R1188),99)=99,IF(IFERROR(SEARCH("H361",N1188),99)=99,IF(IFERROR(SEARCH("H361",O1188),99)=99,IF(IFERROR(SEARCH("H361",Q1188),99)=99,IF(IFERROR(SEARCH("H361",M1188),99)=99,IF(IFERROR(SEARCH("H361",R1188),99)=99,IF(IFERROR(SEARCH("reproduction",P1188),99)=99,IF(IFERROR(SEARCH("suspected reprotoxic",S1188),99)=99,IF(IFERROR(SEARCH("reprotoxic",S1188),99)=99,IF(IFERROR(SEARCH("reprotoxic",K1188),99)=99,0,Scoring!$E$18),Scoring!$E$18),Scoring!$E$19),Scoring!$E$17),Scoring!$E$16),Scoring!$E$16),Scoring!$E$16),Scoring!$E$16),Scoring!$E$16),Scoring!$E$16),Scoring!$E$16),Scoring!$E$16),Scoring!$E$16),Scoring!$E$16)</f>
        <v>0</v>
      </c>
      <c r="AC1188" s="78">
        <f>IF(IFERROR(SEARCH("57f",L1188),99)=99,IF(IFERROR(SEARCH("57(f)",P1188),99)=99,0,Scoring!$E$20),Scoring!$E$20)</f>
        <v>1</v>
      </c>
      <c r="AD1188" s="78">
        <f>IF(IFERROR(SEARCH("CAT1",T1188),99)=99,IF(IFERROR(SEARCH("CAT2",T1188),99)=99,IF(IFERROR(SEARCH("CAT3",T1188),99)=99,IF(IFERROR(SEARCH("concluded to be endocrine",K1188),99)=99,IF(IFERROR(SEARCH("categorised as endocrine",K1188),99)=99,IF(IFERROR(SEARCH("endocrine disrupting",P1188),99)=99,IF(IFERROR(SEARCH("endocrine disrupting",K1188),99)=99,IF(IFERROR(SEARCH("suspected endocrine",S1188),99)=99,IF(IFERROR(SEARCH("potential endocrine",S1188),99)=99,0,Scoring!$E$25),Scoring!$E$25),Scoring!$E$24),Scoring!$E$24),Scoring!$E$24),Scoring!$E$24),Scoring!$E$23),Scoring!$E$22),Scoring!$E$21)</f>
        <v>0</v>
      </c>
      <c r="AE1188" s="78">
        <f>IF(IFERROR(SEARCH("suspected sensitiser",S1188),99)=99,IF(IFERROR(SEARCH("sensitiser",S1188),99)=99,IF(IFERROR(SEARCH("other hazard based concern",S1188),99)=99,0,Scoring!$E$28),Scoring!$E$26),Scoring!$E$27)</f>
        <v>0</v>
      </c>
      <c r="AF1188" s="78">
        <f>IF(IFERROR(M1188,1)=1,IF(IFERROR(N1188,1)=1,IF(IFERROR(O1188,1)=1,IF(IFERROR(Q1188,1)=1,IF(IFERROR(R1188,1)=1,IF(IFERROR(T1188,1)=1,IF(IFERROR(K1188,1)=1,IF(IFERROR(P1188,1)=1,IF(IFERROR(S1188,1)=1,Scoring!$E$29,0),0),0),0),0),0),0),0),0)</f>
        <v>0</v>
      </c>
      <c r="AG1188" s="78">
        <f t="shared" si="81"/>
        <v>1</v>
      </c>
      <c r="AI1188" s="93"/>
      <c r="AJ1188" s="94"/>
      <c r="AK1188" s="76"/>
      <c r="AL1188" s="75"/>
      <c r="AN1188" s="79"/>
      <c r="AO1188" s="79"/>
      <c r="AP1188" s="79"/>
      <c r="AQ1188" s="79"/>
      <c r="AR1188" s="79"/>
      <c r="AS1188" s="78"/>
      <c r="AU1188" s="79">
        <f>IF(IFERROR(F1188,99)=99,IF(IFERROR(G1188,99)=99,IF(IFERROR(H1188,99)=99,IF(IFERROR(I1188,99)=99,IF(IFERROR(E1188,99)=99,IF(IFERROR(J1188,99)=99,0,Scoring!$B$7),Scoring!$B$3),Scoring!$B$2),Scoring!$B$6),Scoring!$B$5),Scoring!$B$4)</f>
        <v>0.3</v>
      </c>
      <c r="AV1188" s="78">
        <f t="shared" si="82"/>
        <v>0.3</v>
      </c>
      <c r="AW1188" s="78"/>
      <c r="AX1188" s="66"/>
      <c r="AY1188" s="78"/>
      <c r="AZ1188" s="76"/>
      <c r="BA1188" s="76"/>
      <c r="BB1188" s="76"/>
    </row>
    <row r="1189" spans="1:54" x14ac:dyDescent="0.25">
      <c r="A1189" s="77" t="s">
        <v>3373</v>
      </c>
      <c r="B1189" s="76" t="str">
        <f t="shared" si="85"/>
        <v>227-534-9</v>
      </c>
      <c r="C1189" s="77" t="s">
        <v>3424</v>
      </c>
      <c r="D1189" s="77" t="s">
        <v>3281</v>
      </c>
      <c r="E1189" s="76" t="e">
        <f>IF(C1189="-",IF(A1189="-",VLOOKUP(D1189,'sin-list 180320_update'!$C$2:$C$835,1,FALSE),VLOOKUP(A1189,'sin-list 180320_update'!$A$2:$A$835,1,FALSE)),VLOOKUP(C1189,'sin-list 180320_update'!$B$2:$B$835,1,FALSE))</f>
        <v>#N/A</v>
      </c>
      <c r="F1189" s="76" t="str">
        <f>IF($C1189="-",IF($A1189="-",VLOOKUP($D1189,'REACH Bilaga XVII_update'!$A$5:$A$131,1,FALSE),VLOOKUP($A1189,'REACH Bilaga XVII_update'!$C$5:$C$131,1,FALSE)),VLOOKUP($C1189,'REACH Bilaga XVII_update'!$B$5:$B$131,1,FALSE))</f>
        <v>227-534-9</v>
      </c>
      <c r="G1189" s="76" t="e">
        <f>IF($C1189="-",IF($A1189="-",VLOOKUP($D1189,' REACH Bilaga 59_update'!$A$5:$A$210,1,FALSE),VLOOKUP($A1189,' REACH Bilaga 59_update'!$D$5:$D$210,1,FALSE)),VLOOKUP($C1189,' REACH Bilaga 59_update'!$C$5:$C$210,1,FALSE))</f>
        <v>#N/A</v>
      </c>
      <c r="H1189" s="76" t="e">
        <f>IF($C1189="-",IF($A1189="-",VLOOKUP($D1189,'REACH Bilaga XIV_update'!$A$5:$A$110,1,FALSE),VLOOKUP($A1189,'REACH Bilaga XIV_update'!$D$5:$D$110,1,FALSE)),VLOOKUP($C1189,'REACH Bilaga XIV_update'!$C$5:$C$110,1,FALSE))</f>
        <v>#N/A</v>
      </c>
      <c r="I1189" s="76" t="e">
        <f>IF($C1189="-",IF($A1189="-",VLOOKUP($D1189,CoRAP_update!$A$5:$A$376,1,FALSE),VLOOKUP($A1189,CoRAP_update!$D$5:$D$376,1,FALSE)),VLOOKUP($C1189,CoRAP_update!$C$5:$C$376,1,FALSE))</f>
        <v>#N/A</v>
      </c>
      <c r="J1189" s="76" t="e">
        <f>IF($C1189="-",IF($A1189="-",VLOOKUP($D1189,EDC_update!$C$2:$C$450,1,FALSE),VLOOKUP($A1189,EDC_update!$B$2:$B$450,1,FALSE)),VLOOKUP($C1189,EDC_update!$L$2:$L$450,1,FALSE))</f>
        <v>#N/A</v>
      </c>
      <c r="K1189" s="76" t="e">
        <f>IF($C1189="-",IF($A1189="-",IF(VLOOKUP($D1189,'sin-list 180320_update'!$C$2:$S$835,3,FALSE)="",NA(),VLOOKUP($D1189,'sin-list 180320_update'!$C$2:$S$835,3,FALSE)),IF(VLOOKUP($A1189,'sin-list 180320_update'!$A$2:$S$835,5,FALSE)="",NA(),VLOOKUP($A1189,'sin-list 180320_update'!$A$2:$S$835,5,FALSE))),IF(VLOOKUP($C1189,'sin-list 180320_update'!$B$2:$S$835,4,FALSE)="",NA(),VLOOKUP($C1189,'sin-list 180320_update'!$B$2:$S$835,4,FALSE)))</f>
        <v>#N/A</v>
      </c>
      <c r="L1189" s="76" t="e">
        <f>IF($C1189="-",IF($A1189="-",VLOOKUP($D1189,'sin-list 180320_update'!$C$2:$S$835,6,FALSE),VLOOKUP($A1189,'sin-list 180320_update'!$A$2:$S$835,8,FALSE)),VLOOKUP($C1189,'sin-list 180320_update'!$B$2:$S$835,7,FALSE))</f>
        <v>#N/A</v>
      </c>
      <c r="M1189" s="76" t="e">
        <f>IF($C1189="-",IF($A1189="-",IF(VLOOKUP($D1189,'sin-list 180320_update'!$C$2:$S$835,8,FALSE)="",NA(),VLOOKUP($D1189,'sin-list 180320_update'!$C$2:$S$835,8,FALSE)),IF(VLOOKUP($A1189,'sin-list 180320_update'!$A$2:$S$835,10,FALSE)="",NA(),VLOOKUP($A1189,'sin-list 180320_update'!$A$2:$S$835,10,FALSE))),IF(VLOOKUP($C1189,'sin-list 180320_update'!$B$2:$S$835,9,FALSE)="",NA(),VLOOKUP($C1189,'sin-list 180320_update'!$B$2:$S$835,9,FALSE)))</f>
        <v>#N/A</v>
      </c>
      <c r="N1189" s="76" t="str">
        <f>IF($C1189="-",IF($A1189="-",IF(VLOOKUP($D1189,'REACH Bilaga XVII_update'!$A$5:$E$131,4,FALSE)="",NA(),VLOOKUP($D1189,'REACH Bilaga XVII_update'!$A$5:$E$131,4,FALSE)),IF(VLOOKUP($A1189,'REACH Bilaga XVII_update'!$C$5:$D$131,2,FALSE)="",NA(),VLOOKUP($A1189,'REACH Bilaga XVII_update'!$C$5:$D$131,2,FALSE))),IF(VLOOKUP($C1189,'REACH Bilaga XVII_update'!$B$5:$D$131,3,FALSE)="",NA(),VLOOKUP($C1189,'REACH Bilaga XVII_update'!$B$5:$D$131,3,FALSE)))</f>
        <v>H351
H332
H335
H373 **
H315
H319
H334
H317</v>
      </c>
      <c r="O1189" s="76" t="e">
        <f>IF($C1189="-",IF($A1189="-",IF(VLOOKUP($D1189,' REACH Bilaga 59_update'!$A$5:$E$210,5,FALSE)="",NA(),VLOOKUP($D1189,' REACH Bilaga 59_update'!$A$5:$E$210,5,FALSE)),IF(VLOOKUP($A1189,' REACH Bilaga 59_update'!$D$5:$E$210,2,FALSE)="",NA(),VLOOKUP($A1189,' REACH Bilaga 59_update'!$D$5:$E$210,2,FALSE))),IF(VLOOKUP($C1189,' REACH Bilaga 59_update'!$C$5:$E$210,3,FALSE)="",NA(),VLOOKUP($C1189,' REACH Bilaga 59_update'!$C$5:$E$210,3,FALSE)))</f>
        <v>#N/A</v>
      </c>
      <c r="P1189" s="76" t="e">
        <f>IF(C1189="-",IF(A1189="-",IFERROR(VLOOKUP($D1189,' REACH Bilaga 59_update'!$A$5:$F$210,MATCH(Sammanfattning!P$1,' REACH Bilaga 59_update'!$A$4:$F$4,0),FALSE),VLOOKUP($D1189,'REACH Bilaga XIV_update'!$A$4:$H$110,MATCH(Sammanfattning!P$1,'REACH Bilaga XIV_update'!$A$4:$H$4,0),FALSE)),IFERROR(VLOOKUP($A1189,' REACH Bilaga 59_update'!$D$5:$F$210,MATCH(Sammanfattning!P$1,' REACH Bilaga 59_update'!$D$4:$F$4,0),FALSE),VLOOKUP($A1189,'REACH Bilaga XIV_update'!$D$4:$H$110,MATCH(Sammanfattning!P$1,'REACH Bilaga XIV_update'!$D$4:$H$4,0),FALSE))),IFERROR(VLOOKUP($C1189,' REACH Bilaga 59_update'!$C$5:$F$210,MATCH(Sammanfattning!P$1,' REACH Bilaga 59_update'!$C$4:$F$4,0),FALSE),VLOOKUP($C1189,'REACH Bilaga XIV_update'!$C$4:$H$110,MATCH(Sammanfattning!P$1,'REACH Bilaga XIV_update'!$C$4:$H$4,0),FALSE)))</f>
        <v>#N/A</v>
      </c>
      <c r="Q1189" s="76" t="e">
        <f>IF($C1189="-",IF($A1189="-",IF(VLOOKUP($D1189,'REACH Bilaga XIV_update'!$A$5:$I$110,9,FALSE)="",NA(),VLOOKUP($D1189,'REACH Bilaga XIV_update'!$A$5:$I$110,9,FALSE)),IF(VLOOKUP($A1189,'REACH Bilaga XIV_update'!$D$5:$I$110,6,FALSE)="",NA(),VLOOKUP($A1189,'REACH Bilaga XIV_update'!$D$5:$I$110,6,FALSE))),IF(VLOOKUP($C1189,'REACH Bilaga XIV_update'!$C$5:$I$110,7,FALSE)="",NA(),VLOOKUP($C1189,'REACH Bilaga XIV_update'!$C$5:$I$110,7,FALSE)))</f>
        <v>#N/A</v>
      </c>
      <c r="R1189" s="76" t="e">
        <f>IF($C1189="-",IF($A1189="-",IF(VLOOKUP($D1189,CoRAP_update!$A$5:$O$376,15,FALSE)="",NA(),VLOOKUP($D1189,CoRAP_update!$A$5:$O$376,15,FALSE)),IF(VLOOKUP($A1189,CoRAP_update!$D$5:$O$376,12,FALSE)="",NA(),VLOOKUP($A1189,CoRAP_update!$D$5:$O$376,12,FALSE))),IF(VLOOKUP($C1189,CoRAP_update!$C$5:$O$376,13,FALSE)="",NA(),VLOOKUP($C1189,CoRAP_update!$C$5:$O$376,13,FALSE)))</f>
        <v>#N/A</v>
      </c>
      <c r="S1189" s="144" t="e">
        <f>IF($C1189="-",IF($A1189="-",VLOOKUP($D1189,CoRAP_update!$A$5:$J$376,MATCH(Sammanfattning!S$1,CoRAP_update!$A$4:$J$4,0),FALSE),VLOOKUP($A1189,CoRAP_update!$D$5:$J$376,MATCH(Sammanfattning!S$1,CoRAP_update!$D$4:$J$4,0),FALSE)),VLOOKUP($C1189,CoRAP_update!$C$5:$J$376,MATCH(Sammanfattning!S$1,CoRAP_update!$C$4:$J$4,0),FALSE))</f>
        <v>#N/A</v>
      </c>
      <c r="T1189" s="76" t="e">
        <f>IF($A1189="-",VLOOKUP($D1189,EDC_update!$C$2:$F$450,4,FALSE),VLOOKUP($A1189,EDC_update!$B$2:$F$450,5,FALSE))</f>
        <v>#N/A</v>
      </c>
      <c r="V1189" s="78">
        <f>IF(IFERROR(SEARCH("PBT",P1189),99)=99,IF(IFERROR(SEARCH("suspected PBT",S1189),99)=99,IF(IFERROR(SEARCH("concluded to be PBT",K1189),99)=99,IF(IFERROR(SEARCH("PBT",S1189),99)=99,IF(IFERROR(SEARCH("PBT cand",L1189),99)=99,IF(IFERROR(SEARCH("PBT",L1189),99)=99,IF(IFERROR(SEARCH("persistent, bioackumulative and toxic properties",K1189),99)=99,0,Scoring!$E$3),Scoring!$E$3),Scoring!$E$7),Scoring!$E$3),Scoring!$E$5),Scoring!$E$6),Scoring!$E$3)</f>
        <v>0</v>
      </c>
      <c r="W1189" s="78">
        <f>IF(IFERROR(SEARCH("vPvB",P1189),99)=99,IF(IFERROR(SEARCH("suspected pbt/vPvB",S1189),99)=99,IF(IFERROR(SEARCH("vPvB",S1189),99)=99,IF(IFERROR(SEARCH("concluded to be a vPvB",S1189),99)=99,IF(IFERROR(SEARCH("identified as vPvB",K1189),99)=99,IF(IFERROR(SEARCH("concluded to be a vPvB",K1189),99)=99,IF(IFERROR(SEARCH("concluded to be both pbt and vPvB",S1189),99)=99,IF(IFERROR(SEARCH("concluded to be both pbt and vPvB",K1189),99)=99,0,Scoring!$E$5),Scoring!$E$5),Scoring!$E$5),Scoring!$E$5),Scoring!$E$5),Scoring!$E$4),Scoring!$E$6),Scoring!$E$4)</f>
        <v>0</v>
      </c>
      <c r="X1189" s="78">
        <f>IF(IFERROR(SEARCH("H410",N1189),99)=99,IF(IFERROR(SEARCH("H410",O1189),99)=99,IF(IFERROR(SEARCH("H410",Q1189),99)=99,IF(IFERROR(SEARCH("H410",M1189),99)=99,IF(IFERROR(SEARCH("H410",R1189),99)=99,IF(IFERROR(SEARCH("H411",N1189),99)=99,IF(IFERROR(SEARCH("H411",O1189),99)=99,IF(IFERROR(SEARCH("H411",Q1189),99)=99,IF(IFERROR(SEARCH("H411",M1189),99)=99,IF(IFERROR(SEARCH("H411",R1189),99)=99,IF(IFERROR(SEARCH("H413",N1189),99)=99,IF(IFERROR(SEARCH("H413",O1189),99)=99,IF(IFERROR(SEARCH("H413",Q1189),99)=99,IF(IFERROR(SEARCH("H413",M1189),99)=99,IF(IFERROR(SEARCH("H413",R1189),99)=99,IF(IFERROR(SEARCH("H412",N1189),99)=99,IF(IFERROR(SEARCH("H412",O1189),99)=99,IF(IFERROR(SEARCH("H412",Q1189),99)=99,IF(IFERROR(SEARCH("H412",M1189),99)=99,IF(IFERROR(SEARCH("H412",R1189),99)=99,0,Scoring!$E$2),Scoring!$E$2),Scoring!$E$2),Scoring!$E$2),Scoring!$E$2),Scoring!$E$2),Scoring!$E$2),Scoring!$E$2),Scoring!$E$2),Scoring!$E$2),Scoring!$E$2),Scoring!$E$2),Scoring!$E$2),Scoring!$E$2),Scoring!$E$2),Scoring!$E$2),Scoring!$E$2),Scoring!$E$2),Scoring!$E$2),Scoring!$E$2)</f>
        <v>0</v>
      </c>
      <c r="Y1189" s="78">
        <f>IF(IFERROR(SEARCH("CMR",K1189),99)=99,IF(IFERROR(SEARCH("Suspected CMR",S1189),99)=99,IF(IFERROR(SEARCH("CMR",S1189),99)=99,0,Scoring!$E$8),Scoring!$E$9),Scoring!$E$8)</f>
        <v>0</v>
      </c>
      <c r="Z1189" s="78">
        <f>IF(IFERROR(SEARCH("H350",N1189),99)=99,IF(IFERROR(SEARCH("H350",O1189),99)=99,IF(IFERROR(SEARCH("H350",Q1189),99)=99,IF(IFERROR(SEARCH("H350",M1189),99)=99,IF(IFERROR(SEARCH("H350",R1189),99)=99,IF(IFERROR(SEARCH("H351",N1189),99)=99,IF(IFERROR(SEARCH("H351",O1189),99)=99,IF(IFERROR(SEARCH("H351",Q1189),99)=99,IF(IFERROR(SEARCH("H351",M1189),99)=99,IF(IFERROR(SEARCH("H351",R1189),99)=99,IF(IFERROR(SEARCH("carcinogenic",P1189),99)=99,IF(IFERROR(SEARCH("suspected carcinogenic",S1189),99)=99,0,Scoring!$E$12),Scoring!$E$11),Scoring!$E$10),Scoring!$E$10),Scoring!$E$10),Scoring!$E$10),Scoring!$E$10),Scoring!$E$10),Scoring!$E$10),Scoring!$E$10),Scoring!$E$10),Scoring!$E$10)</f>
        <v>1</v>
      </c>
      <c r="AA1189" s="78">
        <f>IF(IFERROR(SEARCH("H340",N1189),99)=99,IF(IFERROR(SEARCH("H340",O1189),99)=99,IF(IFERROR(SEARCH("H340",Q1189),99)=99,IF(IFERROR(SEARCH("H340",M1189),99)=99,IF(IFERROR(SEARCH("H340",R1189),99)=99,IF(IFERROR(SEARCH("H341",N1189),99)=99,IF(IFERROR(SEARCH("H341",O1189),99)=99,IF(IFERROR(SEARCH("H341",Q1189),99)=99,IF(IFERROR(SEARCH("H341",M1189),99)=99,IF(IFERROR(SEARCH("H341",R1189),99)=99,IF(IFERROR(SEARCH("mutagenic",P1189),99)=99,IF(IFERROR(SEARCH("suspected mutagenic",S1189),99)=99,0,Scoring!$E$15),Scoring!$E$14),Scoring!$E$13),Scoring!$E$13),Scoring!$E$13),Scoring!$E$13),Scoring!$E$13),Scoring!$E$13),Scoring!$E$13),Scoring!$E$13),Scoring!$E$13),Scoring!$E$13)</f>
        <v>0</v>
      </c>
      <c r="AB1189" s="78">
        <f>IF(IFERROR(SEARCH("H360",N1189),99)=99,IF(IFERROR(SEARCH("H360",O1189),99)=99,IF(IFERROR(SEARCH("H360",Q1189),99)=99,IF(IFERROR(SEARCH("H360",M1189),99)=99,IF(IFERROR(SEARCH("H360",R1189),99)=99,IF(IFERROR(SEARCH("H361",N1189),99)=99,IF(IFERROR(SEARCH("H361",O1189),99)=99,IF(IFERROR(SEARCH("H361",Q1189),99)=99,IF(IFERROR(SEARCH("H361",M1189),99)=99,IF(IFERROR(SEARCH("H361",R1189),99)=99,IF(IFERROR(SEARCH("reproduction",P1189),99)=99,IF(IFERROR(SEARCH("suspected reprotoxic",S1189),99)=99,IF(IFERROR(SEARCH("reprotoxic",S1189),99)=99,IF(IFERROR(SEARCH("reprotoxic",K1189),99)=99,0,Scoring!$E$18),Scoring!$E$18),Scoring!$E$19),Scoring!$E$17),Scoring!$E$16),Scoring!$E$16),Scoring!$E$16),Scoring!$E$16),Scoring!$E$16),Scoring!$E$16),Scoring!$E$16),Scoring!$E$16),Scoring!$E$16),Scoring!$E$16)</f>
        <v>0</v>
      </c>
      <c r="AC1189" s="78">
        <f>IF(IFERROR(SEARCH("57f",L1189),99)=99,IF(IFERROR(SEARCH("57(f)",P1189),99)=99,0,Scoring!$E$20),Scoring!$E$20)</f>
        <v>0</v>
      </c>
      <c r="AD1189" s="78">
        <f>IF(IFERROR(SEARCH("CAT1",T1189),99)=99,IF(IFERROR(SEARCH("CAT2",T1189),99)=99,IF(IFERROR(SEARCH("CAT3",T1189),99)=99,IF(IFERROR(SEARCH("concluded to be endocrine",K1189),99)=99,IF(IFERROR(SEARCH("categorised as endocrine",K1189),99)=99,IF(IFERROR(SEARCH("endocrine disrupting",P1189),99)=99,IF(IFERROR(SEARCH("endocrine disrupting",K1189),99)=99,IF(IFERROR(SEARCH("suspected endocrine",S1189),99)=99,IF(IFERROR(SEARCH("potential endocrine",S1189),99)=99,0,Scoring!$E$25),Scoring!$E$25),Scoring!$E$24),Scoring!$E$24),Scoring!$E$24),Scoring!$E$24),Scoring!$E$23),Scoring!$E$22),Scoring!$E$21)</f>
        <v>0</v>
      </c>
      <c r="AE1189" s="78">
        <f>IF(IFERROR(SEARCH("suspected sensitiser",S1189),99)=99,IF(IFERROR(SEARCH("sensitiser",S1189),99)=99,IF(IFERROR(SEARCH("other hazard based concern",S1189),99)=99,0,Scoring!$E$28),Scoring!$E$26),Scoring!$E$27)</f>
        <v>0</v>
      </c>
      <c r="AF1189" s="78">
        <f>IF(IFERROR(M1189,1)=1,IF(IFERROR(N1189,1)=1,IF(IFERROR(O1189,1)=1,IF(IFERROR(Q1189,1)=1,IF(IFERROR(R1189,1)=1,IF(IFERROR(T1189,1)=1,IF(IFERROR(K1189,1)=1,IF(IFERROR(P1189,1)=1,IF(IFERROR(S1189,1)=1,Scoring!$E$29,0),0),0),0),0),0),0),0),0)</f>
        <v>0</v>
      </c>
      <c r="AG1189" s="78">
        <f t="shared" si="81"/>
        <v>1</v>
      </c>
      <c r="AI1189" s="93"/>
      <c r="AJ1189" s="94"/>
      <c r="AK1189" s="76"/>
      <c r="AL1189" s="75"/>
      <c r="AN1189" s="79"/>
      <c r="AO1189" s="79"/>
      <c r="AP1189" s="79"/>
      <c r="AQ1189" s="79"/>
      <c r="AR1189" s="79"/>
      <c r="AS1189" s="78"/>
      <c r="AU1189" s="79">
        <f>IF(IFERROR(F1189,99)=99,IF(IFERROR(G1189,99)=99,IF(IFERROR(H1189,99)=99,IF(IFERROR(I1189,99)=99,IF(IFERROR(E1189,99)=99,IF(IFERROR(J1189,99)=99,0,Scoring!$B$7),Scoring!$B$3),Scoring!$B$2),Scoring!$B$6),Scoring!$B$5),Scoring!$B$4)</f>
        <v>1</v>
      </c>
      <c r="AV1189" s="78">
        <f t="shared" si="82"/>
        <v>1</v>
      </c>
      <c r="AW1189" s="78"/>
      <c r="AX1189" s="66"/>
      <c r="AY1189" s="78"/>
      <c r="AZ1189" s="76"/>
      <c r="BA1189" s="76"/>
      <c r="BB1189" s="76"/>
    </row>
    <row r="1190" spans="1:54" x14ac:dyDescent="0.25">
      <c r="A1190" s="77" t="s">
        <v>3105</v>
      </c>
      <c r="B1190" s="76" t="str">
        <f t="shared" si="85"/>
        <v>231-901-9</v>
      </c>
      <c r="C1190" s="77" t="s">
        <v>2237</v>
      </c>
      <c r="D1190" s="77" t="s">
        <v>2238</v>
      </c>
      <c r="E1190" s="76" t="e">
        <f>IF(C1190="-",IF(A1190="-",VLOOKUP(D1190,'sin-list 180320_update'!$C$2:$C$835,1,FALSE),VLOOKUP(A1190,'sin-list 180320_update'!$A$2:$A$835,1,FALSE)),VLOOKUP(C1190,'sin-list 180320_update'!$B$2:$B$835,1,FALSE))</f>
        <v>#N/A</v>
      </c>
      <c r="F1190" s="76" t="e">
        <f>IF($C1190="-",IF($A1190="-",VLOOKUP($D1190,'REACH Bilaga XVII_update'!$A$5:$A$131,1,FALSE),VLOOKUP($A1190,'REACH Bilaga XVII_update'!$C$5:$C$131,1,FALSE)),VLOOKUP($C1190,'REACH Bilaga XVII_update'!$B$5:$B$131,1,FALSE))</f>
        <v>#N/A</v>
      </c>
      <c r="G1190" s="76" t="str">
        <f>IF($C1190="-",IF($A1190="-",VLOOKUP($D1190,' REACH Bilaga 59_update'!$A$5:$A$210,1,FALSE),VLOOKUP($A1190,' REACH Bilaga 59_update'!$D$5:$D$210,1,FALSE)),VLOOKUP($C1190,' REACH Bilaga 59_update'!$C$5:$C$210,1,FALSE))</f>
        <v>231-901-9</v>
      </c>
      <c r="H1190" s="76" t="str">
        <f>IF($C1190="-",IF($A1190="-",VLOOKUP($D1190,'REACH Bilaga XIV_update'!$A$5:$A$110,1,FALSE),VLOOKUP($A1190,'REACH Bilaga XIV_update'!$D$5:$D$110,1,FALSE)),VLOOKUP($C1190,'REACH Bilaga XIV_update'!$C$5:$C$110,1,FALSE))</f>
        <v>231-901-9</v>
      </c>
      <c r="I1190" s="76" t="e">
        <f>IF($C1190="-",IF($A1190="-",VLOOKUP($D1190,CoRAP_update!$A$5:$A$376,1,FALSE),VLOOKUP($A1190,CoRAP_update!$D$5:$D$376,1,FALSE)),VLOOKUP($C1190,CoRAP_update!$C$5:$C$376,1,FALSE))</f>
        <v>#N/A</v>
      </c>
      <c r="J1190" s="76" t="e">
        <f>IF($C1190="-",IF($A1190="-",VLOOKUP($D1190,EDC_update!$C$2:$C$450,1,FALSE),VLOOKUP($A1190,EDC_update!$B$2:$B$450,1,FALSE)),VLOOKUP($C1190,EDC_update!$L$2:$L$450,1,FALSE))</f>
        <v>#N/A</v>
      </c>
      <c r="K1190" s="76" t="e">
        <f>IF($C1190="-",IF($A1190="-",IF(VLOOKUP($D1190,'sin-list 180320_update'!$C$2:$S$835,3,FALSE)="",NA(),VLOOKUP($D1190,'sin-list 180320_update'!$C$2:$S$835,3,FALSE)),IF(VLOOKUP($A1190,'sin-list 180320_update'!$A$2:$S$835,5,FALSE)="",NA(),VLOOKUP($A1190,'sin-list 180320_update'!$A$2:$S$835,5,FALSE))),IF(VLOOKUP($C1190,'sin-list 180320_update'!$B$2:$S$835,4,FALSE)="",NA(),VLOOKUP($C1190,'sin-list 180320_update'!$B$2:$S$835,4,FALSE)))</f>
        <v>#N/A</v>
      </c>
      <c r="L1190" s="76" t="e">
        <f>IF($C1190="-",IF($A1190="-",VLOOKUP($D1190,'sin-list 180320_update'!$C$2:$S$835,6,FALSE),VLOOKUP($A1190,'sin-list 180320_update'!$A$2:$S$835,8,FALSE)),VLOOKUP($C1190,'sin-list 180320_update'!$B$2:$S$835,7,FALSE))</f>
        <v>#N/A</v>
      </c>
      <c r="M1190" s="76" t="e">
        <f>IF($C1190="-",IF($A1190="-",IF(VLOOKUP($D1190,'sin-list 180320_update'!$C$2:$S$835,8,FALSE)="",NA(),VLOOKUP($D1190,'sin-list 180320_update'!$C$2:$S$835,8,FALSE)),IF(VLOOKUP($A1190,'sin-list 180320_update'!$A$2:$S$835,10,FALSE)="",NA(),VLOOKUP($A1190,'sin-list 180320_update'!$A$2:$S$835,10,FALSE))),IF(VLOOKUP($C1190,'sin-list 180320_update'!$B$2:$S$835,9,FALSE)="",NA(),VLOOKUP($C1190,'sin-list 180320_update'!$B$2:$S$835,9,FALSE)))</f>
        <v>#N/A</v>
      </c>
      <c r="N1190" s="76" t="e">
        <f>IF($C1190="-",IF($A1190="-",IF(VLOOKUP($D1190,'REACH Bilaga XVII_update'!$A$5:$E$131,4,FALSE)="",NA(),VLOOKUP($D1190,'REACH Bilaga XVII_update'!$A$5:$E$131,4,FALSE)),IF(VLOOKUP($A1190,'REACH Bilaga XVII_update'!$C$5:$D$131,2,FALSE)="",NA(),VLOOKUP($A1190,'REACH Bilaga XVII_update'!$C$5:$D$131,2,FALSE))),IF(VLOOKUP($C1190,'REACH Bilaga XVII_update'!$B$5:$D$131,3,FALSE)="",NA(),VLOOKUP($C1190,'REACH Bilaga XVII_update'!$B$5:$D$131,3,FALSE)))</f>
        <v>#N/A</v>
      </c>
      <c r="O1190" s="76" t="e">
        <f>IF($C1190="-",IF($A1190="-",IF(VLOOKUP($D1190,' REACH Bilaga 59_update'!$A$5:$E$210,5,FALSE)="",NA(),VLOOKUP($D1190,' REACH Bilaga 59_update'!$A$5:$E$210,5,FALSE)),IF(VLOOKUP($A1190,' REACH Bilaga 59_update'!$D$5:$E$210,2,FALSE)="",NA(),VLOOKUP($A1190,' REACH Bilaga 59_update'!$D$5:$E$210,2,FALSE))),IF(VLOOKUP($C1190,' REACH Bilaga 59_update'!$C$5:$E$210,3,FALSE)="",NA(),VLOOKUP($C1190,' REACH Bilaga 59_update'!$C$5:$E$210,3,FALSE)))</f>
        <v>#N/A</v>
      </c>
      <c r="P1190" s="76" t="str">
        <f>IF(C1190="-",IF(A1190="-",IFERROR(VLOOKUP($D1190,' REACH Bilaga 59_update'!$A$5:$F$210,MATCH(Sammanfattning!P$1,' REACH Bilaga 59_update'!$A$4:$F$4,0),FALSE),VLOOKUP($D1190,'REACH Bilaga XIV_update'!$A$4:$H$110,MATCH(Sammanfattning!P$1,'REACH Bilaga XIV_update'!$A$4:$H$4,0),FALSE)),IFERROR(VLOOKUP($A1190,' REACH Bilaga 59_update'!$D$5:$F$210,MATCH(Sammanfattning!P$1,' REACH Bilaga 59_update'!$D$4:$F$4,0),FALSE),VLOOKUP($A1190,'REACH Bilaga XIV_update'!$D$4:$H$110,MATCH(Sammanfattning!P$1,'REACH Bilaga XIV_update'!$D$4:$H$4,0),FALSE))),IFERROR(VLOOKUP($C1190,' REACH Bilaga 59_update'!$C$5:$F$210,MATCH(Sammanfattning!P$1,' REACH Bilaga 59_update'!$C$4:$F$4,0),FALSE),VLOOKUP($C1190,'REACH Bilaga XIV_update'!$C$4:$H$110,MATCH(Sammanfattning!P$1,'REACH Bilaga XIV_update'!$C$4:$H$4,0),FALSE)))</f>
        <v>Carcinogenic (Article 57a)</v>
      </c>
      <c r="Q1190" s="76" t="e">
        <f>IF($C1190="-",IF($A1190="-",IF(VLOOKUP($D1190,'REACH Bilaga XIV_update'!$A$5:$I$110,9,FALSE)="",NA(),VLOOKUP($D1190,'REACH Bilaga XIV_update'!$A$5:$I$110,9,FALSE)),IF(VLOOKUP($A1190,'REACH Bilaga XIV_update'!$D$5:$I$110,6,FALSE)="",NA(),VLOOKUP($A1190,'REACH Bilaga XIV_update'!$D$5:$I$110,6,FALSE))),IF(VLOOKUP($C1190,'REACH Bilaga XIV_update'!$C$5:$I$110,7,FALSE)="",NA(),VLOOKUP($C1190,'REACH Bilaga XIV_update'!$C$5:$I$110,7,FALSE)))</f>
        <v>#N/A</v>
      </c>
      <c r="R1190" s="76" t="e">
        <f>IF($C1190="-",IF($A1190="-",IF(VLOOKUP($D1190,CoRAP_update!$A$5:$O$376,15,FALSE)="",NA(),VLOOKUP($D1190,CoRAP_update!$A$5:$O$376,15,FALSE)),IF(VLOOKUP($A1190,CoRAP_update!$D$5:$O$376,12,FALSE)="",NA(),VLOOKUP($A1190,CoRAP_update!$D$5:$O$376,12,FALSE))),IF(VLOOKUP($C1190,CoRAP_update!$C$5:$O$376,13,FALSE)="",NA(),VLOOKUP($C1190,CoRAP_update!$C$5:$O$376,13,FALSE)))</f>
        <v>#N/A</v>
      </c>
      <c r="S1190" s="144" t="e">
        <f>IF($C1190="-",IF($A1190="-",VLOOKUP($D1190,CoRAP_update!$A$5:$J$376,MATCH(Sammanfattning!S$1,CoRAP_update!$A$4:$J$4,0),FALSE),VLOOKUP($A1190,CoRAP_update!$D$5:$J$376,MATCH(Sammanfattning!S$1,CoRAP_update!$D$4:$J$4,0),FALSE)),VLOOKUP($C1190,CoRAP_update!$C$5:$J$376,MATCH(Sammanfattning!S$1,CoRAP_update!$C$4:$J$4,0),FALSE))</f>
        <v>#N/A</v>
      </c>
      <c r="T1190" s="76" t="e">
        <f>IF($A1190="-",VLOOKUP($D1190,EDC_update!$C$2:$F$450,4,FALSE),VLOOKUP($A1190,EDC_update!$B$2:$F$450,5,FALSE))</f>
        <v>#N/A</v>
      </c>
      <c r="V1190" s="78">
        <f>IF(IFERROR(SEARCH("PBT",P1190),99)=99,IF(IFERROR(SEARCH("suspected PBT",S1190),99)=99,IF(IFERROR(SEARCH("concluded to be PBT",K1190),99)=99,IF(IFERROR(SEARCH("PBT",S1190),99)=99,IF(IFERROR(SEARCH("PBT cand",L1190),99)=99,IF(IFERROR(SEARCH("PBT",L1190),99)=99,IF(IFERROR(SEARCH("persistent, bioackumulative and toxic properties",K1190),99)=99,0,Scoring!$E$3),Scoring!$E$3),Scoring!$E$7),Scoring!$E$3),Scoring!$E$5),Scoring!$E$6),Scoring!$E$3)</f>
        <v>0</v>
      </c>
      <c r="W1190" s="78">
        <f>IF(IFERROR(SEARCH("vPvB",P1190),99)=99,IF(IFERROR(SEARCH("suspected pbt/vPvB",S1190),99)=99,IF(IFERROR(SEARCH("vPvB",S1190),99)=99,IF(IFERROR(SEARCH("concluded to be a vPvB",S1190),99)=99,IF(IFERROR(SEARCH("identified as vPvB",K1190),99)=99,IF(IFERROR(SEARCH("concluded to be a vPvB",K1190),99)=99,IF(IFERROR(SEARCH("concluded to be both pbt and vPvB",S1190),99)=99,IF(IFERROR(SEARCH("concluded to be both pbt and vPvB",K1190),99)=99,0,Scoring!$E$5),Scoring!$E$5),Scoring!$E$5),Scoring!$E$5),Scoring!$E$5),Scoring!$E$4),Scoring!$E$6),Scoring!$E$4)</f>
        <v>0</v>
      </c>
      <c r="X1190" s="78">
        <f>IF(IFERROR(SEARCH("H410",N1190),99)=99,IF(IFERROR(SEARCH("H410",O1190),99)=99,IF(IFERROR(SEARCH("H410",Q1190),99)=99,IF(IFERROR(SEARCH("H410",M1190),99)=99,IF(IFERROR(SEARCH("H410",R1190),99)=99,IF(IFERROR(SEARCH("H411",N1190),99)=99,IF(IFERROR(SEARCH("H411",O1190),99)=99,IF(IFERROR(SEARCH("H411",Q1190),99)=99,IF(IFERROR(SEARCH("H411",M1190),99)=99,IF(IFERROR(SEARCH("H411",R1190),99)=99,IF(IFERROR(SEARCH("H413",N1190),99)=99,IF(IFERROR(SEARCH("H413",O1190),99)=99,IF(IFERROR(SEARCH("H413",Q1190),99)=99,IF(IFERROR(SEARCH("H413",M1190),99)=99,IF(IFERROR(SEARCH("H413",R1190),99)=99,IF(IFERROR(SEARCH("H412",N1190),99)=99,IF(IFERROR(SEARCH("H412",O1190),99)=99,IF(IFERROR(SEARCH("H412",Q1190),99)=99,IF(IFERROR(SEARCH("H412",M1190),99)=99,IF(IFERROR(SEARCH("H412",R1190),99)=99,0,Scoring!$E$2),Scoring!$E$2),Scoring!$E$2),Scoring!$E$2),Scoring!$E$2),Scoring!$E$2),Scoring!$E$2),Scoring!$E$2),Scoring!$E$2),Scoring!$E$2),Scoring!$E$2),Scoring!$E$2),Scoring!$E$2),Scoring!$E$2),Scoring!$E$2),Scoring!$E$2),Scoring!$E$2),Scoring!$E$2),Scoring!$E$2),Scoring!$E$2)</f>
        <v>0</v>
      </c>
      <c r="Y1190" s="78">
        <f>IF(IFERROR(SEARCH("CMR",K1190),99)=99,IF(IFERROR(SEARCH("Suspected CMR",S1190),99)=99,IF(IFERROR(SEARCH("CMR",S1190),99)=99,0,Scoring!$E$8),Scoring!$E$9),Scoring!$E$8)</f>
        <v>0</v>
      </c>
      <c r="Z1190" s="78">
        <f>IF(IFERROR(SEARCH("H350",N1190),99)=99,IF(IFERROR(SEARCH("H350",O1190),99)=99,IF(IFERROR(SEARCH("H350",Q1190),99)=99,IF(IFERROR(SEARCH("H350",M1190),99)=99,IF(IFERROR(SEARCH("H350",R1190),99)=99,IF(IFERROR(SEARCH("H351",N1190),99)=99,IF(IFERROR(SEARCH("H351",O1190),99)=99,IF(IFERROR(SEARCH("H351",Q1190),99)=99,IF(IFERROR(SEARCH("H351",M1190),99)=99,IF(IFERROR(SEARCH("H351",R1190),99)=99,IF(IFERROR(SEARCH("carcinogenic",P1190),99)=99,IF(IFERROR(SEARCH("suspected carcinogenic",S1190),99)=99,0,Scoring!$E$12),Scoring!$E$11),Scoring!$E$10),Scoring!$E$10),Scoring!$E$10),Scoring!$E$10),Scoring!$E$10),Scoring!$E$10),Scoring!$E$10),Scoring!$E$10),Scoring!$E$10),Scoring!$E$10)</f>
        <v>1</v>
      </c>
      <c r="AA1190" s="78">
        <f>IF(IFERROR(SEARCH("H340",N1190),99)=99,IF(IFERROR(SEARCH("H340",O1190),99)=99,IF(IFERROR(SEARCH("H340",Q1190),99)=99,IF(IFERROR(SEARCH("H340",M1190),99)=99,IF(IFERROR(SEARCH("H340",R1190),99)=99,IF(IFERROR(SEARCH("H341",N1190),99)=99,IF(IFERROR(SEARCH("H341",O1190),99)=99,IF(IFERROR(SEARCH("H341",Q1190),99)=99,IF(IFERROR(SEARCH("H341",M1190),99)=99,IF(IFERROR(SEARCH("H341",R1190),99)=99,IF(IFERROR(SEARCH("mutagenic",P1190),99)=99,IF(IFERROR(SEARCH("suspected mutagenic",S1190),99)=99,0,Scoring!$E$15),Scoring!$E$14),Scoring!$E$13),Scoring!$E$13),Scoring!$E$13),Scoring!$E$13),Scoring!$E$13),Scoring!$E$13),Scoring!$E$13),Scoring!$E$13),Scoring!$E$13),Scoring!$E$13)</f>
        <v>0</v>
      </c>
      <c r="AB1190" s="78">
        <f>IF(IFERROR(SEARCH("H360",N1190),99)=99,IF(IFERROR(SEARCH("H360",O1190),99)=99,IF(IFERROR(SEARCH("H360",Q1190),99)=99,IF(IFERROR(SEARCH("H360",M1190),99)=99,IF(IFERROR(SEARCH("H360",R1190),99)=99,IF(IFERROR(SEARCH("H361",N1190),99)=99,IF(IFERROR(SEARCH("H361",O1190),99)=99,IF(IFERROR(SEARCH("H361",Q1190),99)=99,IF(IFERROR(SEARCH("H361",M1190),99)=99,IF(IFERROR(SEARCH("H361",R1190),99)=99,IF(IFERROR(SEARCH("reproduction",P1190),99)=99,IF(IFERROR(SEARCH("suspected reprotoxic",S1190),99)=99,IF(IFERROR(SEARCH("reprotoxic",S1190),99)=99,IF(IFERROR(SEARCH("reprotoxic",K1190),99)=99,0,Scoring!$E$18),Scoring!$E$18),Scoring!$E$19),Scoring!$E$17),Scoring!$E$16),Scoring!$E$16),Scoring!$E$16),Scoring!$E$16),Scoring!$E$16),Scoring!$E$16),Scoring!$E$16),Scoring!$E$16),Scoring!$E$16),Scoring!$E$16)</f>
        <v>0</v>
      </c>
      <c r="AC1190" s="78">
        <f>IF(IFERROR(SEARCH("57f",L1190),99)=99,IF(IFERROR(SEARCH("57(f)",P1190),99)=99,0,Scoring!$E$20),Scoring!$E$20)</f>
        <v>0</v>
      </c>
      <c r="AD1190" s="78">
        <f>IF(IFERROR(SEARCH("CAT1",T1190),99)=99,IF(IFERROR(SEARCH("CAT2",T1190),99)=99,IF(IFERROR(SEARCH("CAT3",T1190),99)=99,IF(IFERROR(SEARCH("concluded to be endocrine",K1190),99)=99,IF(IFERROR(SEARCH("categorised as endocrine",K1190),99)=99,IF(IFERROR(SEARCH("endocrine disrupting",P1190),99)=99,IF(IFERROR(SEARCH("endocrine disrupting",K1190),99)=99,IF(IFERROR(SEARCH("suspected endocrine",S1190),99)=99,IF(IFERROR(SEARCH("potential endocrine",S1190),99)=99,0,Scoring!$E$25),Scoring!$E$25),Scoring!$E$24),Scoring!$E$24),Scoring!$E$24),Scoring!$E$24),Scoring!$E$23),Scoring!$E$22),Scoring!$E$21)</f>
        <v>0</v>
      </c>
      <c r="AE1190" s="78">
        <f>IF(IFERROR(SEARCH("suspected sensitiser",S1190),99)=99,IF(IFERROR(SEARCH("sensitiser",S1190),99)=99,IF(IFERROR(SEARCH("other hazard based concern",S1190),99)=99,0,Scoring!$E$28),Scoring!$E$26),Scoring!$E$27)</f>
        <v>0</v>
      </c>
      <c r="AF1190" s="78">
        <f>IF(IFERROR(M1190,1)=1,IF(IFERROR(N1190,1)=1,IF(IFERROR(O1190,1)=1,IF(IFERROR(Q1190,1)=1,IF(IFERROR(R1190,1)=1,IF(IFERROR(T1190,1)=1,IF(IFERROR(K1190,1)=1,IF(IFERROR(P1190,1)=1,IF(IFERROR(S1190,1)=1,Scoring!$E$29,0),0),0),0),0),0),0),0),0)</f>
        <v>0</v>
      </c>
      <c r="AG1190" s="78">
        <f t="shared" si="81"/>
        <v>1</v>
      </c>
      <c r="AI1190" s="93"/>
      <c r="AJ1190" s="94"/>
      <c r="AK1190" s="76"/>
      <c r="AL1190" s="75"/>
      <c r="AN1190" s="79"/>
      <c r="AO1190" s="79"/>
      <c r="AP1190" s="79"/>
      <c r="AQ1190" s="79"/>
      <c r="AR1190" s="79"/>
      <c r="AS1190" s="78"/>
      <c r="AU1190" s="79">
        <f>IF(IFERROR(F1190,99)=99,IF(IFERROR(G1190,99)=99,IF(IFERROR(H1190,99)=99,IF(IFERROR(I1190,99)=99,IF(IFERROR(E1190,99)=99,IF(IFERROR(J1190,99)=99,0,Scoring!$B$7),Scoring!$B$3),Scoring!$B$2),Scoring!$B$6),Scoring!$B$5),Scoring!$B$4)</f>
        <v>1</v>
      </c>
      <c r="AV1190" s="78">
        <f t="shared" si="82"/>
        <v>1</v>
      </c>
      <c r="AW1190" s="78"/>
      <c r="AX1190" s="66"/>
      <c r="AY1190" s="78"/>
      <c r="AZ1190" s="76"/>
      <c r="BA1190" s="76"/>
      <c r="BB1190" s="76"/>
    </row>
    <row r="1191" spans="1:54" x14ac:dyDescent="0.25">
      <c r="A1191" s="77" t="s">
        <v>5157</v>
      </c>
      <c r="B1191" s="76" t="str">
        <f t="shared" si="85"/>
        <v>231-944-3</v>
      </c>
      <c r="C1191" s="77" t="s">
        <v>5156</v>
      </c>
      <c r="D1191" s="77" t="s">
        <v>5155</v>
      </c>
      <c r="E1191" s="76" t="e">
        <f>IF(C1191="-",IF(A1191="-",VLOOKUP(D1191,'sin-list 180320_update'!$C$2:$C$835,1,FALSE),VLOOKUP(A1191,'sin-list 180320_update'!$A$2:$A$835,1,FALSE)),VLOOKUP(C1191,'sin-list 180320_update'!$B$2:$B$835,1,FALSE))</f>
        <v>#N/A</v>
      </c>
      <c r="F1191" s="76" t="e">
        <f>IF($C1191="-",IF($A1191="-",VLOOKUP($D1191,'REACH Bilaga XVII_update'!$A$5:$A$131,1,FALSE),VLOOKUP($A1191,'REACH Bilaga XVII_update'!$C$5:$C$131,1,FALSE)),VLOOKUP($C1191,'REACH Bilaga XVII_update'!$B$5:$B$131,1,FALSE))</f>
        <v>#N/A</v>
      </c>
      <c r="G1191" s="76" t="e">
        <f>IF($C1191="-",IF($A1191="-",VLOOKUP($D1191,' REACH Bilaga 59_update'!$A$5:$A$210,1,FALSE),VLOOKUP($A1191,' REACH Bilaga 59_update'!$D$5:$D$210,1,FALSE)),VLOOKUP($C1191,' REACH Bilaga 59_update'!$C$5:$C$210,1,FALSE))</f>
        <v>#N/A</v>
      </c>
      <c r="H1191" s="76" t="e">
        <f>IF($C1191="-",IF($A1191="-",VLOOKUP($D1191,'REACH Bilaga XIV_update'!$A$5:$A$110,1,FALSE),VLOOKUP($A1191,'REACH Bilaga XIV_update'!$D$5:$D$110,1,FALSE)),VLOOKUP($C1191,'REACH Bilaga XIV_update'!$C$5:$C$110,1,FALSE))</f>
        <v>#N/A</v>
      </c>
      <c r="I1191" s="76" t="str">
        <f>IF($C1191="-",IF($A1191="-",VLOOKUP($D1191,CoRAP_update!$A$5:$A$376,1,FALSE),VLOOKUP($A1191,CoRAP_update!$D$5:$D$376,1,FALSE)),VLOOKUP($C1191,CoRAP_update!$C$5:$C$376,1,FALSE))</f>
        <v>231-944-3</v>
      </c>
      <c r="J1191" s="76" t="e">
        <f>IF($C1191="-",IF($A1191="-",VLOOKUP($D1191,EDC_update!$C$2:$C$450,1,FALSE),VLOOKUP($A1191,EDC_update!$B$2:$B$450,1,FALSE)),VLOOKUP($C1191,EDC_update!$L$2:$L$450,1,FALSE))</f>
        <v>#N/A</v>
      </c>
      <c r="K1191" s="76" t="e">
        <f>IF($C1191="-",IF($A1191="-",IF(VLOOKUP($D1191,'sin-list 180320_update'!$C$2:$S$835,3,FALSE)="",NA(),VLOOKUP($D1191,'sin-list 180320_update'!$C$2:$S$835,3,FALSE)),IF(VLOOKUP($A1191,'sin-list 180320_update'!$A$2:$S$835,5,FALSE)="",NA(),VLOOKUP($A1191,'sin-list 180320_update'!$A$2:$S$835,5,FALSE))),IF(VLOOKUP($C1191,'sin-list 180320_update'!$B$2:$S$835,4,FALSE)="",NA(),VLOOKUP($C1191,'sin-list 180320_update'!$B$2:$S$835,4,FALSE)))</f>
        <v>#N/A</v>
      </c>
      <c r="L1191" s="76" t="e">
        <f>IF($C1191="-",IF($A1191="-",VLOOKUP($D1191,'sin-list 180320_update'!$C$2:$S$835,6,FALSE),VLOOKUP($A1191,'sin-list 180320_update'!$A$2:$S$835,8,FALSE)),VLOOKUP($C1191,'sin-list 180320_update'!$B$2:$S$835,7,FALSE))</f>
        <v>#N/A</v>
      </c>
      <c r="M1191" s="76" t="e">
        <f>IF($C1191="-",IF($A1191="-",IF(VLOOKUP($D1191,'sin-list 180320_update'!$C$2:$S$835,8,FALSE)="",NA(),VLOOKUP($D1191,'sin-list 180320_update'!$C$2:$S$835,8,FALSE)),IF(VLOOKUP($A1191,'sin-list 180320_update'!$A$2:$S$835,10,FALSE)="",NA(),VLOOKUP($A1191,'sin-list 180320_update'!$A$2:$S$835,10,FALSE))),IF(VLOOKUP($C1191,'sin-list 180320_update'!$B$2:$S$835,9,FALSE)="",NA(),VLOOKUP($C1191,'sin-list 180320_update'!$B$2:$S$835,9,FALSE)))</f>
        <v>#N/A</v>
      </c>
      <c r="N1191" s="76" t="e">
        <f>IF($C1191="-",IF($A1191="-",IF(VLOOKUP($D1191,'REACH Bilaga XVII_update'!$A$5:$E$131,4,FALSE)="",NA(),VLOOKUP($D1191,'REACH Bilaga XVII_update'!$A$5:$E$131,4,FALSE)),IF(VLOOKUP($A1191,'REACH Bilaga XVII_update'!$C$5:$D$131,2,FALSE)="",NA(),VLOOKUP($A1191,'REACH Bilaga XVII_update'!$C$5:$D$131,2,FALSE))),IF(VLOOKUP($C1191,'REACH Bilaga XVII_update'!$B$5:$D$131,3,FALSE)="",NA(),VLOOKUP($C1191,'REACH Bilaga XVII_update'!$B$5:$D$131,3,FALSE)))</f>
        <v>#N/A</v>
      </c>
      <c r="O1191" s="76" t="e">
        <f>IF($C1191="-",IF($A1191="-",IF(VLOOKUP($D1191,' REACH Bilaga 59_update'!$A$5:$E$210,5,FALSE)="",NA(),VLOOKUP($D1191,' REACH Bilaga 59_update'!$A$5:$E$210,5,FALSE)),IF(VLOOKUP($A1191,' REACH Bilaga 59_update'!$D$5:$E$210,2,FALSE)="",NA(),VLOOKUP($A1191,' REACH Bilaga 59_update'!$D$5:$E$210,2,FALSE))),IF(VLOOKUP($C1191,' REACH Bilaga 59_update'!$C$5:$E$210,3,FALSE)="",NA(),VLOOKUP($C1191,' REACH Bilaga 59_update'!$C$5:$E$210,3,FALSE)))</f>
        <v>#N/A</v>
      </c>
      <c r="P1191" s="76" t="e">
        <f>IF(C1191="-",IF(A1191="-",IFERROR(VLOOKUP($D1191,' REACH Bilaga 59_update'!$A$5:$F$210,MATCH(Sammanfattning!P$1,' REACH Bilaga 59_update'!$A$4:$F$4,0),FALSE),VLOOKUP($D1191,'REACH Bilaga XIV_update'!$A$4:$H$110,MATCH(Sammanfattning!P$1,'REACH Bilaga XIV_update'!$A$4:$H$4,0),FALSE)),IFERROR(VLOOKUP($A1191,' REACH Bilaga 59_update'!$D$5:$F$210,MATCH(Sammanfattning!P$1,' REACH Bilaga 59_update'!$D$4:$F$4,0),FALSE),VLOOKUP($A1191,'REACH Bilaga XIV_update'!$D$4:$H$110,MATCH(Sammanfattning!P$1,'REACH Bilaga XIV_update'!$D$4:$H$4,0),FALSE))),IFERROR(VLOOKUP($C1191,' REACH Bilaga 59_update'!$C$5:$F$210,MATCH(Sammanfattning!P$1,' REACH Bilaga 59_update'!$C$4:$F$4,0),FALSE),VLOOKUP($C1191,'REACH Bilaga XIV_update'!$C$4:$H$110,MATCH(Sammanfattning!P$1,'REACH Bilaga XIV_update'!$C$4:$H$4,0),FALSE)))</f>
        <v>#N/A</v>
      </c>
      <c r="Q1191" s="76" t="e">
        <f>IF($C1191="-",IF($A1191="-",IF(VLOOKUP($D1191,'REACH Bilaga XIV_update'!$A$5:$I$110,9,FALSE)="",NA(),VLOOKUP($D1191,'REACH Bilaga XIV_update'!$A$5:$I$110,9,FALSE)),IF(VLOOKUP($A1191,'REACH Bilaga XIV_update'!$D$5:$I$110,6,FALSE)="",NA(),VLOOKUP($A1191,'REACH Bilaga XIV_update'!$D$5:$I$110,6,FALSE))),IF(VLOOKUP($C1191,'REACH Bilaga XIV_update'!$C$5:$I$110,7,FALSE)="",NA(),VLOOKUP($C1191,'REACH Bilaga XIV_update'!$C$5:$I$110,7,FALSE)))</f>
        <v>#N/A</v>
      </c>
      <c r="R1191" s="76" t="str">
        <f>IF($C1191="-",IF($A1191="-",IF(VLOOKUP($D1191,CoRAP_update!$A$5:$O$376,15,FALSE)="",NA(),VLOOKUP($D1191,CoRAP_update!$A$5:$O$376,15,FALSE)),IF(VLOOKUP($A1191,CoRAP_update!$D$5:$O$376,12,FALSE)="",NA(),VLOOKUP($A1191,CoRAP_update!$D$5:$O$376,12,FALSE))),IF(VLOOKUP($C1191,CoRAP_update!$C$5:$O$376,13,FALSE)="",NA(),VLOOKUP($C1191,CoRAP_update!$C$5:$O$376,13,FALSE)))</f>
        <v>H400
H410</v>
      </c>
      <c r="S1191" s="144" t="str">
        <f>IF($C1191="-",IF($A1191="-",VLOOKUP($D1191,CoRAP_update!$A$5:$J$376,MATCH(Sammanfattning!S$1,CoRAP_update!$A$4:$J$4,0),FALSE),VLOOKUP($A1191,CoRAP_update!$D$5:$J$376,MATCH(Sammanfattning!S$1,CoRAP_update!$D$4:$J$4,0),FALSE)),VLOOKUP($C1191,CoRAP_update!$C$5:$J$376,MATCH(Sammanfattning!S$1,CoRAP_update!$C$4:$J$4,0),FALSE))</f>
        <v>High (aggregated) tonnage#Wide dispersive use</v>
      </c>
      <c r="T1191" s="76" t="e">
        <f>IF($A1191="-",VLOOKUP($D1191,EDC_update!$C$2:$F$450,4,FALSE),VLOOKUP($A1191,EDC_update!$B$2:$F$450,5,FALSE))</f>
        <v>#N/A</v>
      </c>
      <c r="V1191" s="78">
        <f>IF(IFERROR(SEARCH("PBT",P1191),99)=99,IF(IFERROR(SEARCH("suspected PBT",S1191),99)=99,IF(IFERROR(SEARCH("concluded to be PBT",K1191),99)=99,IF(IFERROR(SEARCH("PBT",S1191),99)=99,IF(IFERROR(SEARCH("PBT cand",L1191),99)=99,IF(IFERROR(SEARCH("PBT",L1191),99)=99,IF(IFERROR(SEARCH("persistent, bioackumulative and toxic properties",K1191),99)=99,0,Scoring!$E$3),Scoring!$E$3),Scoring!$E$7),Scoring!$E$3),Scoring!$E$5),Scoring!$E$6),Scoring!$E$3)</f>
        <v>0</v>
      </c>
      <c r="W1191" s="78">
        <f>IF(IFERROR(SEARCH("vPvB",P1191),99)=99,IF(IFERROR(SEARCH("suspected pbt/vPvB",S1191),99)=99,IF(IFERROR(SEARCH("vPvB",S1191),99)=99,IF(IFERROR(SEARCH("concluded to be a vPvB",S1191),99)=99,IF(IFERROR(SEARCH("identified as vPvB",K1191),99)=99,IF(IFERROR(SEARCH("concluded to be a vPvB",K1191),99)=99,IF(IFERROR(SEARCH("concluded to be both pbt and vPvB",S1191),99)=99,IF(IFERROR(SEARCH("concluded to be both pbt and vPvB",K1191),99)=99,0,Scoring!$E$5),Scoring!$E$5),Scoring!$E$5),Scoring!$E$5),Scoring!$E$5),Scoring!$E$4),Scoring!$E$6),Scoring!$E$4)</f>
        <v>0</v>
      </c>
      <c r="X1191" s="78">
        <f>IF(IFERROR(SEARCH("H410",N1191),99)=99,IF(IFERROR(SEARCH("H410",O1191),99)=99,IF(IFERROR(SEARCH("H410",Q1191),99)=99,IF(IFERROR(SEARCH("H410",M1191),99)=99,IF(IFERROR(SEARCH("H410",R1191),99)=99,IF(IFERROR(SEARCH("H411",N1191),99)=99,IF(IFERROR(SEARCH("H411",O1191),99)=99,IF(IFERROR(SEARCH("H411",Q1191),99)=99,IF(IFERROR(SEARCH("H411",M1191),99)=99,IF(IFERROR(SEARCH("H411",R1191),99)=99,IF(IFERROR(SEARCH("H413",N1191),99)=99,IF(IFERROR(SEARCH("H413",O1191),99)=99,IF(IFERROR(SEARCH("H413",Q1191),99)=99,IF(IFERROR(SEARCH("H413",M1191),99)=99,IF(IFERROR(SEARCH("H413",R1191),99)=99,IF(IFERROR(SEARCH("H412",N1191),99)=99,IF(IFERROR(SEARCH("H412",O1191),99)=99,IF(IFERROR(SEARCH("H412",Q1191),99)=99,IF(IFERROR(SEARCH("H412",M1191),99)=99,IF(IFERROR(SEARCH("H412",R1191),99)=99,0,Scoring!$E$2),Scoring!$E$2),Scoring!$E$2),Scoring!$E$2),Scoring!$E$2),Scoring!$E$2),Scoring!$E$2),Scoring!$E$2),Scoring!$E$2),Scoring!$E$2),Scoring!$E$2),Scoring!$E$2),Scoring!$E$2),Scoring!$E$2),Scoring!$E$2),Scoring!$E$2),Scoring!$E$2),Scoring!$E$2),Scoring!$E$2),Scoring!$E$2)</f>
        <v>1</v>
      </c>
      <c r="Y1191" s="78">
        <f>IF(IFERROR(SEARCH("CMR",K1191),99)=99,IF(IFERROR(SEARCH("Suspected CMR",S1191),99)=99,IF(IFERROR(SEARCH("CMR",S1191),99)=99,0,Scoring!$E$8),Scoring!$E$9),Scoring!$E$8)</f>
        <v>0</v>
      </c>
      <c r="Z1191" s="78">
        <f>IF(IFERROR(SEARCH("H350",N1191),99)=99,IF(IFERROR(SEARCH("H350",O1191),99)=99,IF(IFERROR(SEARCH("H350",Q1191),99)=99,IF(IFERROR(SEARCH("H350",M1191),99)=99,IF(IFERROR(SEARCH("H350",R1191),99)=99,IF(IFERROR(SEARCH("H351",N1191),99)=99,IF(IFERROR(SEARCH("H351",O1191),99)=99,IF(IFERROR(SEARCH("H351",Q1191),99)=99,IF(IFERROR(SEARCH("H351",M1191),99)=99,IF(IFERROR(SEARCH("H351",R1191),99)=99,IF(IFERROR(SEARCH("carcinogenic",P1191),99)=99,IF(IFERROR(SEARCH("suspected carcinogenic",S1191),99)=99,0,Scoring!$E$12),Scoring!$E$11),Scoring!$E$10),Scoring!$E$10),Scoring!$E$10),Scoring!$E$10),Scoring!$E$10),Scoring!$E$10),Scoring!$E$10),Scoring!$E$10),Scoring!$E$10),Scoring!$E$10)</f>
        <v>0</v>
      </c>
      <c r="AA1191" s="78">
        <f>IF(IFERROR(SEARCH("H340",N1191),99)=99,IF(IFERROR(SEARCH("H340",O1191),99)=99,IF(IFERROR(SEARCH("H340",Q1191),99)=99,IF(IFERROR(SEARCH("H340",M1191),99)=99,IF(IFERROR(SEARCH("H340",R1191),99)=99,IF(IFERROR(SEARCH("H341",N1191),99)=99,IF(IFERROR(SEARCH("H341",O1191),99)=99,IF(IFERROR(SEARCH("H341",Q1191),99)=99,IF(IFERROR(SEARCH("H341",M1191),99)=99,IF(IFERROR(SEARCH("H341",R1191),99)=99,IF(IFERROR(SEARCH("mutagenic",P1191),99)=99,IF(IFERROR(SEARCH("suspected mutagenic",S1191),99)=99,0,Scoring!$E$15),Scoring!$E$14),Scoring!$E$13),Scoring!$E$13),Scoring!$E$13),Scoring!$E$13),Scoring!$E$13),Scoring!$E$13),Scoring!$E$13),Scoring!$E$13),Scoring!$E$13),Scoring!$E$13)</f>
        <v>0</v>
      </c>
      <c r="AB1191" s="78">
        <f>IF(IFERROR(SEARCH("H360",N1191),99)=99,IF(IFERROR(SEARCH("H360",O1191),99)=99,IF(IFERROR(SEARCH("H360",Q1191),99)=99,IF(IFERROR(SEARCH("H360",M1191),99)=99,IF(IFERROR(SEARCH("H360",R1191),99)=99,IF(IFERROR(SEARCH("H361",N1191),99)=99,IF(IFERROR(SEARCH("H361",O1191),99)=99,IF(IFERROR(SEARCH("H361",Q1191),99)=99,IF(IFERROR(SEARCH("H361",M1191),99)=99,IF(IFERROR(SEARCH("H361",R1191),99)=99,IF(IFERROR(SEARCH("reproduction",P1191),99)=99,IF(IFERROR(SEARCH("suspected reprotoxic",S1191),99)=99,IF(IFERROR(SEARCH("reprotoxic",S1191),99)=99,IF(IFERROR(SEARCH("reprotoxic",K1191),99)=99,0,Scoring!$E$18),Scoring!$E$18),Scoring!$E$19),Scoring!$E$17),Scoring!$E$16),Scoring!$E$16),Scoring!$E$16),Scoring!$E$16),Scoring!$E$16),Scoring!$E$16),Scoring!$E$16),Scoring!$E$16),Scoring!$E$16),Scoring!$E$16)</f>
        <v>0</v>
      </c>
      <c r="AC1191" s="78">
        <f>IF(IFERROR(SEARCH("57f",L1191),99)=99,IF(IFERROR(SEARCH("57(f)",P1191),99)=99,0,Scoring!$E$20),Scoring!$E$20)</f>
        <v>0</v>
      </c>
      <c r="AD1191" s="78">
        <f>IF(IFERROR(SEARCH("CAT1",T1191),99)=99,IF(IFERROR(SEARCH("CAT2",T1191),99)=99,IF(IFERROR(SEARCH("CAT3",T1191),99)=99,IF(IFERROR(SEARCH("concluded to be endocrine",K1191),99)=99,IF(IFERROR(SEARCH("categorised as endocrine",K1191),99)=99,IF(IFERROR(SEARCH("endocrine disrupting",P1191),99)=99,IF(IFERROR(SEARCH("endocrine disrupting",K1191),99)=99,IF(IFERROR(SEARCH("suspected endocrine",S1191),99)=99,IF(IFERROR(SEARCH("potential endocrine",S1191),99)=99,0,Scoring!$E$25),Scoring!$E$25),Scoring!$E$24),Scoring!$E$24),Scoring!$E$24),Scoring!$E$24),Scoring!$E$23),Scoring!$E$22),Scoring!$E$21)</f>
        <v>0</v>
      </c>
      <c r="AE1191" s="78">
        <f>IF(IFERROR(SEARCH("suspected sensitiser",S1191),99)=99,IF(IFERROR(SEARCH("sensitiser",S1191),99)=99,IF(IFERROR(SEARCH("other hazard based concern",S1191),99)=99,0,Scoring!$E$28),Scoring!$E$26),Scoring!$E$27)</f>
        <v>0</v>
      </c>
      <c r="AF1191" s="78">
        <f>IF(IFERROR(M1191,1)=1,IF(IFERROR(N1191,1)=1,IF(IFERROR(O1191,1)=1,IF(IFERROR(Q1191,1)=1,IF(IFERROR(R1191,1)=1,IF(IFERROR(T1191,1)=1,IF(IFERROR(K1191,1)=1,IF(IFERROR(P1191,1)=1,IF(IFERROR(S1191,1)=1,Scoring!$E$29,0),0),0),0),0),0),0),0),0)</f>
        <v>0</v>
      </c>
      <c r="AG1191" s="78">
        <f t="shared" si="81"/>
        <v>1</v>
      </c>
      <c r="AI1191" s="93"/>
      <c r="AJ1191" s="94"/>
      <c r="AK1191" s="76"/>
      <c r="AL1191" s="75"/>
      <c r="AN1191" s="79"/>
      <c r="AO1191" s="79"/>
      <c r="AP1191" s="79"/>
      <c r="AQ1191" s="79"/>
      <c r="AR1191" s="79"/>
      <c r="AS1191" s="78"/>
      <c r="AU1191" s="79">
        <f>IF(IFERROR(F1191,99)=99,IF(IFERROR(G1191,99)=99,IF(IFERROR(H1191,99)=99,IF(IFERROR(I1191,99)=99,IF(IFERROR(E1191,99)=99,IF(IFERROR(J1191,99)=99,0,Scoring!$B$7),Scoring!$B$3),Scoring!$B$2),Scoring!$B$6),Scoring!$B$5),Scoring!$B$4)</f>
        <v>0.5</v>
      </c>
      <c r="AV1191" s="78">
        <f t="shared" si="82"/>
        <v>0.5</v>
      </c>
      <c r="AW1191" s="78"/>
      <c r="AX1191" s="66"/>
      <c r="AY1191" s="78"/>
      <c r="AZ1191" s="76"/>
      <c r="BA1191" s="76"/>
      <c r="BB1191" s="76"/>
    </row>
    <row r="1192" spans="1:54" x14ac:dyDescent="0.25">
      <c r="A1192" s="77" t="s">
        <v>3336</v>
      </c>
      <c r="B1192" s="76" t="str">
        <f t="shared" si="85"/>
        <v>232-287-5</v>
      </c>
      <c r="C1192" s="77" t="s">
        <v>3405</v>
      </c>
      <c r="D1192" s="77" t="s">
        <v>3238</v>
      </c>
      <c r="E1192" s="76" t="e">
        <f>IF(C1192="-",IF(A1192="-",VLOOKUP(D1192,'sin-list 180320_update'!$C$2:$C$835,1,FALSE),VLOOKUP(A1192,'sin-list 180320_update'!$A$2:$A$835,1,FALSE)),VLOOKUP(C1192,'sin-list 180320_update'!$B$2:$B$835,1,FALSE))</f>
        <v>#N/A</v>
      </c>
      <c r="F1192" s="76" t="str">
        <f>IF($C1192="-",IF($A1192="-",VLOOKUP($D1192,'REACH Bilaga XVII_update'!$A$5:$A$131,1,FALSE),VLOOKUP($A1192,'REACH Bilaga XVII_update'!$C$5:$C$131,1,FALSE)),VLOOKUP($C1192,'REACH Bilaga XVII_update'!$B$5:$B$131,1,FALSE))</f>
        <v>232-287-5</v>
      </c>
      <c r="G1192" s="76" t="e">
        <f>IF($C1192="-",IF($A1192="-",VLOOKUP($D1192,' REACH Bilaga 59_update'!$A$5:$A$210,1,FALSE),VLOOKUP($A1192,' REACH Bilaga 59_update'!$D$5:$D$210,1,FALSE)),VLOOKUP($C1192,' REACH Bilaga 59_update'!$C$5:$C$210,1,FALSE))</f>
        <v>#N/A</v>
      </c>
      <c r="H1192" s="76" t="e">
        <f>IF($C1192="-",IF($A1192="-",VLOOKUP($D1192,'REACH Bilaga XIV_update'!$A$5:$A$110,1,FALSE),VLOOKUP($A1192,'REACH Bilaga XIV_update'!$D$5:$D$110,1,FALSE)),VLOOKUP($C1192,'REACH Bilaga XIV_update'!$C$5:$C$110,1,FALSE))</f>
        <v>#N/A</v>
      </c>
      <c r="I1192" s="76" t="e">
        <f>IF($C1192="-",IF($A1192="-",VLOOKUP($D1192,CoRAP_update!$A$5:$A$376,1,FALSE),VLOOKUP($A1192,CoRAP_update!$D$5:$D$376,1,FALSE)),VLOOKUP($C1192,CoRAP_update!$C$5:$C$376,1,FALSE))</f>
        <v>#N/A</v>
      </c>
      <c r="J1192" s="76" t="e">
        <f>IF($C1192="-",IF($A1192="-",VLOOKUP($D1192,EDC_update!$C$2:$C$450,1,FALSE),VLOOKUP($A1192,EDC_update!$B$2:$B$450,1,FALSE)),VLOOKUP($C1192,EDC_update!$L$2:$L$450,1,FALSE))</f>
        <v>#N/A</v>
      </c>
      <c r="K1192" s="76" t="e">
        <f>IF($C1192="-",IF($A1192="-",IF(VLOOKUP($D1192,'sin-list 180320_update'!$C$2:$S$835,3,FALSE)="",NA(),VLOOKUP($D1192,'sin-list 180320_update'!$C$2:$S$835,3,FALSE)),IF(VLOOKUP($A1192,'sin-list 180320_update'!$A$2:$S$835,5,FALSE)="",NA(),VLOOKUP($A1192,'sin-list 180320_update'!$A$2:$S$835,5,FALSE))),IF(VLOOKUP($C1192,'sin-list 180320_update'!$B$2:$S$835,4,FALSE)="",NA(),VLOOKUP($C1192,'sin-list 180320_update'!$B$2:$S$835,4,FALSE)))</f>
        <v>#N/A</v>
      </c>
      <c r="L1192" s="76" t="e">
        <f>IF($C1192="-",IF($A1192="-",VLOOKUP($D1192,'sin-list 180320_update'!$C$2:$S$835,6,FALSE),VLOOKUP($A1192,'sin-list 180320_update'!$A$2:$S$835,8,FALSE)),VLOOKUP($C1192,'sin-list 180320_update'!$B$2:$S$835,7,FALSE))</f>
        <v>#N/A</v>
      </c>
      <c r="M1192" s="76" t="e">
        <f>IF($C1192="-",IF($A1192="-",IF(VLOOKUP($D1192,'sin-list 180320_update'!$C$2:$S$835,8,FALSE)="",NA(),VLOOKUP($D1192,'sin-list 180320_update'!$C$2:$S$835,8,FALSE)),IF(VLOOKUP($A1192,'sin-list 180320_update'!$A$2:$S$835,10,FALSE)="",NA(),VLOOKUP($A1192,'sin-list 180320_update'!$A$2:$S$835,10,FALSE))),IF(VLOOKUP($C1192,'sin-list 180320_update'!$B$2:$S$835,9,FALSE)="",NA(),VLOOKUP($C1192,'sin-list 180320_update'!$B$2:$S$835,9,FALSE)))</f>
        <v>#N/A</v>
      </c>
      <c r="N1192" s="76" t="str">
        <f>IF($C1192="-",IF($A1192="-",IF(VLOOKUP($D1192,'REACH Bilaga XVII_update'!$A$5:$E$131,4,FALSE)="",NA(),VLOOKUP($D1192,'REACH Bilaga XVII_update'!$A$5:$E$131,4,FALSE)),IF(VLOOKUP($A1192,'REACH Bilaga XVII_update'!$C$5:$D$131,2,FALSE)="",NA(),VLOOKUP($A1192,'REACH Bilaga XVII_update'!$C$5:$D$131,2,FALSE))),IF(VLOOKUP($C1192,'REACH Bilaga XVII_update'!$B$5:$D$131,3,FALSE)="",NA(),VLOOKUP($C1192,'REACH Bilaga XVII_update'!$B$5:$D$131,3,FALSE)))</f>
        <v>H350</v>
      </c>
      <c r="O1192" s="76" t="e">
        <f>IF($C1192="-",IF($A1192="-",IF(VLOOKUP($D1192,' REACH Bilaga 59_update'!$A$5:$E$210,5,FALSE)="",NA(),VLOOKUP($D1192,' REACH Bilaga 59_update'!$A$5:$E$210,5,FALSE)),IF(VLOOKUP($A1192,' REACH Bilaga 59_update'!$D$5:$E$210,2,FALSE)="",NA(),VLOOKUP($A1192,' REACH Bilaga 59_update'!$D$5:$E$210,2,FALSE))),IF(VLOOKUP($C1192,' REACH Bilaga 59_update'!$C$5:$E$210,3,FALSE)="",NA(),VLOOKUP($C1192,' REACH Bilaga 59_update'!$C$5:$E$210,3,FALSE)))</f>
        <v>#N/A</v>
      </c>
      <c r="P1192" s="76" t="e">
        <f>IF(C1192="-",IF(A1192="-",IFERROR(VLOOKUP($D1192,' REACH Bilaga 59_update'!$A$5:$F$210,MATCH(Sammanfattning!P$1,' REACH Bilaga 59_update'!$A$4:$F$4,0),FALSE),VLOOKUP($D1192,'REACH Bilaga XIV_update'!$A$4:$H$110,MATCH(Sammanfattning!P$1,'REACH Bilaga XIV_update'!$A$4:$H$4,0),FALSE)),IFERROR(VLOOKUP($A1192,' REACH Bilaga 59_update'!$D$5:$F$210,MATCH(Sammanfattning!P$1,' REACH Bilaga 59_update'!$D$4:$F$4,0),FALSE),VLOOKUP($A1192,'REACH Bilaga XIV_update'!$D$4:$H$110,MATCH(Sammanfattning!P$1,'REACH Bilaga XIV_update'!$D$4:$H$4,0),FALSE))),IFERROR(VLOOKUP($C1192,' REACH Bilaga 59_update'!$C$5:$F$210,MATCH(Sammanfattning!P$1,' REACH Bilaga 59_update'!$C$4:$F$4,0),FALSE),VLOOKUP($C1192,'REACH Bilaga XIV_update'!$C$4:$H$110,MATCH(Sammanfattning!P$1,'REACH Bilaga XIV_update'!$C$4:$H$4,0),FALSE)))</f>
        <v>#N/A</v>
      </c>
      <c r="Q1192" s="76" t="e">
        <f>IF($C1192="-",IF($A1192="-",IF(VLOOKUP($D1192,'REACH Bilaga XIV_update'!$A$5:$I$110,9,FALSE)="",NA(),VLOOKUP($D1192,'REACH Bilaga XIV_update'!$A$5:$I$110,9,FALSE)),IF(VLOOKUP($A1192,'REACH Bilaga XIV_update'!$D$5:$I$110,6,FALSE)="",NA(),VLOOKUP($A1192,'REACH Bilaga XIV_update'!$D$5:$I$110,6,FALSE))),IF(VLOOKUP($C1192,'REACH Bilaga XIV_update'!$C$5:$I$110,7,FALSE)="",NA(),VLOOKUP($C1192,'REACH Bilaga XIV_update'!$C$5:$I$110,7,FALSE)))</f>
        <v>#N/A</v>
      </c>
      <c r="R1192" s="76" t="e">
        <f>IF($C1192="-",IF($A1192="-",IF(VLOOKUP($D1192,CoRAP_update!$A$5:$O$376,15,FALSE)="",NA(),VLOOKUP($D1192,CoRAP_update!$A$5:$O$376,15,FALSE)),IF(VLOOKUP($A1192,CoRAP_update!$D$5:$O$376,12,FALSE)="",NA(),VLOOKUP($A1192,CoRAP_update!$D$5:$O$376,12,FALSE))),IF(VLOOKUP($C1192,CoRAP_update!$C$5:$O$376,13,FALSE)="",NA(),VLOOKUP($C1192,CoRAP_update!$C$5:$O$376,13,FALSE)))</f>
        <v>#N/A</v>
      </c>
      <c r="S1192" s="144" t="e">
        <f>IF($C1192="-",IF($A1192="-",VLOOKUP($D1192,CoRAP_update!$A$5:$J$376,MATCH(Sammanfattning!S$1,CoRAP_update!$A$4:$J$4,0),FALSE),VLOOKUP($A1192,CoRAP_update!$D$5:$J$376,MATCH(Sammanfattning!S$1,CoRAP_update!$D$4:$J$4,0),FALSE)),VLOOKUP($C1192,CoRAP_update!$C$5:$J$376,MATCH(Sammanfattning!S$1,CoRAP_update!$C$4:$J$4,0),FALSE))</f>
        <v>#N/A</v>
      </c>
      <c r="T1192" s="76" t="e">
        <f>IF($A1192="-",VLOOKUP($D1192,EDC_update!$C$2:$F$450,4,FALSE),VLOOKUP($A1192,EDC_update!$B$2:$F$450,5,FALSE))</f>
        <v>#N/A</v>
      </c>
      <c r="V1192" s="78">
        <f>IF(IFERROR(SEARCH("PBT",P1192),99)=99,IF(IFERROR(SEARCH("suspected PBT",S1192),99)=99,IF(IFERROR(SEARCH("concluded to be PBT",K1192),99)=99,IF(IFERROR(SEARCH("PBT",S1192),99)=99,IF(IFERROR(SEARCH("PBT cand",L1192),99)=99,IF(IFERROR(SEARCH("PBT",L1192),99)=99,IF(IFERROR(SEARCH("persistent, bioackumulative and toxic properties",K1192),99)=99,0,Scoring!$E$3),Scoring!$E$3),Scoring!$E$7),Scoring!$E$3),Scoring!$E$5),Scoring!$E$6),Scoring!$E$3)</f>
        <v>0</v>
      </c>
      <c r="W1192" s="78">
        <f>IF(IFERROR(SEARCH("vPvB",P1192),99)=99,IF(IFERROR(SEARCH("suspected pbt/vPvB",S1192),99)=99,IF(IFERROR(SEARCH("vPvB",S1192),99)=99,IF(IFERROR(SEARCH("concluded to be a vPvB",S1192),99)=99,IF(IFERROR(SEARCH("identified as vPvB",K1192),99)=99,IF(IFERROR(SEARCH("concluded to be a vPvB",K1192),99)=99,IF(IFERROR(SEARCH("concluded to be both pbt and vPvB",S1192),99)=99,IF(IFERROR(SEARCH("concluded to be both pbt and vPvB",K1192),99)=99,0,Scoring!$E$5),Scoring!$E$5),Scoring!$E$5),Scoring!$E$5),Scoring!$E$5),Scoring!$E$4),Scoring!$E$6),Scoring!$E$4)</f>
        <v>0</v>
      </c>
      <c r="X1192" s="78">
        <f>IF(IFERROR(SEARCH("H410",N1192),99)=99,IF(IFERROR(SEARCH("H410",O1192),99)=99,IF(IFERROR(SEARCH("H410",Q1192),99)=99,IF(IFERROR(SEARCH("H410",M1192),99)=99,IF(IFERROR(SEARCH("H410",R1192),99)=99,IF(IFERROR(SEARCH("H411",N1192),99)=99,IF(IFERROR(SEARCH("H411",O1192),99)=99,IF(IFERROR(SEARCH("H411",Q1192),99)=99,IF(IFERROR(SEARCH("H411",M1192),99)=99,IF(IFERROR(SEARCH("H411",R1192),99)=99,IF(IFERROR(SEARCH("H413",N1192),99)=99,IF(IFERROR(SEARCH("H413",O1192),99)=99,IF(IFERROR(SEARCH("H413",Q1192),99)=99,IF(IFERROR(SEARCH("H413",M1192),99)=99,IF(IFERROR(SEARCH("H413",R1192),99)=99,IF(IFERROR(SEARCH("H412",N1192),99)=99,IF(IFERROR(SEARCH("H412",O1192),99)=99,IF(IFERROR(SEARCH("H412",Q1192),99)=99,IF(IFERROR(SEARCH("H412",M1192),99)=99,IF(IFERROR(SEARCH("H412",R1192),99)=99,0,Scoring!$E$2),Scoring!$E$2),Scoring!$E$2),Scoring!$E$2),Scoring!$E$2),Scoring!$E$2),Scoring!$E$2),Scoring!$E$2),Scoring!$E$2),Scoring!$E$2),Scoring!$E$2),Scoring!$E$2),Scoring!$E$2),Scoring!$E$2),Scoring!$E$2),Scoring!$E$2),Scoring!$E$2),Scoring!$E$2),Scoring!$E$2),Scoring!$E$2)</f>
        <v>0</v>
      </c>
      <c r="Y1192" s="78">
        <f>IF(IFERROR(SEARCH("CMR",K1192),99)=99,IF(IFERROR(SEARCH("Suspected CMR",S1192),99)=99,IF(IFERROR(SEARCH("CMR",S1192),99)=99,0,Scoring!$E$8),Scoring!$E$9),Scoring!$E$8)</f>
        <v>0</v>
      </c>
      <c r="Z1192" s="78">
        <f>IF(IFERROR(SEARCH("H350",N1192),99)=99,IF(IFERROR(SEARCH("H350",O1192),99)=99,IF(IFERROR(SEARCH("H350",Q1192),99)=99,IF(IFERROR(SEARCH("H350",M1192),99)=99,IF(IFERROR(SEARCH("H350",R1192),99)=99,IF(IFERROR(SEARCH("H351",N1192),99)=99,IF(IFERROR(SEARCH("H351",O1192),99)=99,IF(IFERROR(SEARCH("H351",Q1192),99)=99,IF(IFERROR(SEARCH("H351",M1192),99)=99,IF(IFERROR(SEARCH("H351",R1192),99)=99,IF(IFERROR(SEARCH("carcinogenic",P1192),99)=99,IF(IFERROR(SEARCH("suspected carcinogenic",S1192),99)=99,0,Scoring!$E$12),Scoring!$E$11),Scoring!$E$10),Scoring!$E$10),Scoring!$E$10),Scoring!$E$10),Scoring!$E$10),Scoring!$E$10),Scoring!$E$10),Scoring!$E$10),Scoring!$E$10),Scoring!$E$10)</f>
        <v>1</v>
      </c>
      <c r="AA1192" s="78">
        <f>IF(IFERROR(SEARCH("H340",N1192),99)=99,IF(IFERROR(SEARCH("H340",O1192),99)=99,IF(IFERROR(SEARCH("H340",Q1192),99)=99,IF(IFERROR(SEARCH("H340",M1192),99)=99,IF(IFERROR(SEARCH("H340",R1192),99)=99,IF(IFERROR(SEARCH("H341",N1192),99)=99,IF(IFERROR(SEARCH("H341",O1192),99)=99,IF(IFERROR(SEARCH("H341",Q1192),99)=99,IF(IFERROR(SEARCH("H341",M1192),99)=99,IF(IFERROR(SEARCH("H341",R1192),99)=99,IF(IFERROR(SEARCH("mutagenic",P1192),99)=99,IF(IFERROR(SEARCH("suspected mutagenic",S1192),99)=99,0,Scoring!$E$15),Scoring!$E$14),Scoring!$E$13),Scoring!$E$13),Scoring!$E$13),Scoring!$E$13),Scoring!$E$13),Scoring!$E$13),Scoring!$E$13),Scoring!$E$13),Scoring!$E$13),Scoring!$E$13)</f>
        <v>0</v>
      </c>
      <c r="AB1192" s="78">
        <f>IF(IFERROR(SEARCH("H360",N1192),99)=99,IF(IFERROR(SEARCH("H360",O1192),99)=99,IF(IFERROR(SEARCH("H360",Q1192),99)=99,IF(IFERROR(SEARCH("H360",M1192),99)=99,IF(IFERROR(SEARCH("H360",R1192),99)=99,IF(IFERROR(SEARCH("H361",N1192),99)=99,IF(IFERROR(SEARCH("H361",O1192),99)=99,IF(IFERROR(SEARCH("H361",Q1192),99)=99,IF(IFERROR(SEARCH("H361",M1192),99)=99,IF(IFERROR(SEARCH("H361",R1192),99)=99,IF(IFERROR(SEARCH("reproduction",P1192),99)=99,IF(IFERROR(SEARCH("suspected reprotoxic",S1192),99)=99,IF(IFERROR(SEARCH("reprotoxic",S1192),99)=99,IF(IFERROR(SEARCH("reprotoxic",K1192),99)=99,0,Scoring!$E$18),Scoring!$E$18),Scoring!$E$19),Scoring!$E$17),Scoring!$E$16),Scoring!$E$16),Scoring!$E$16),Scoring!$E$16),Scoring!$E$16),Scoring!$E$16),Scoring!$E$16),Scoring!$E$16),Scoring!$E$16),Scoring!$E$16)</f>
        <v>0</v>
      </c>
      <c r="AC1192" s="78">
        <f>IF(IFERROR(SEARCH("57f",L1192),99)=99,IF(IFERROR(SEARCH("57(f)",P1192),99)=99,0,Scoring!$E$20),Scoring!$E$20)</f>
        <v>0</v>
      </c>
      <c r="AD1192" s="78">
        <f>IF(IFERROR(SEARCH("CAT1",T1192),99)=99,IF(IFERROR(SEARCH("CAT2",T1192),99)=99,IF(IFERROR(SEARCH("CAT3",T1192),99)=99,IF(IFERROR(SEARCH("concluded to be endocrine",K1192),99)=99,IF(IFERROR(SEARCH("categorised as endocrine",K1192),99)=99,IF(IFERROR(SEARCH("endocrine disrupting",P1192),99)=99,IF(IFERROR(SEARCH("endocrine disrupting",K1192),99)=99,IF(IFERROR(SEARCH("suspected endocrine",S1192),99)=99,IF(IFERROR(SEARCH("potential endocrine",S1192),99)=99,0,Scoring!$E$25),Scoring!$E$25),Scoring!$E$24),Scoring!$E$24),Scoring!$E$24),Scoring!$E$24),Scoring!$E$23),Scoring!$E$22),Scoring!$E$21)</f>
        <v>0</v>
      </c>
      <c r="AE1192" s="78">
        <f>IF(IFERROR(SEARCH("suspected sensitiser",S1192),99)=99,IF(IFERROR(SEARCH("sensitiser",S1192),99)=99,IF(IFERROR(SEARCH("other hazard based concern",S1192),99)=99,0,Scoring!$E$28),Scoring!$E$26),Scoring!$E$27)</f>
        <v>0</v>
      </c>
      <c r="AF1192" s="78">
        <f>IF(IFERROR(M1192,1)=1,IF(IFERROR(N1192,1)=1,IF(IFERROR(O1192,1)=1,IF(IFERROR(Q1192,1)=1,IF(IFERROR(R1192,1)=1,IF(IFERROR(T1192,1)=1,IF(IFERROR(K1192,1)=1,IF(IFERROR(P1192,1)=1,IF(IFERROR(S1192,1)=1,Scoring!$E$29,0),0),0),0),0),0),0),0),0)</f>
        <v>0</v>
      </c>
      <c r="AG1192" s="78">
        <f t="shared" si="81"/>
        <v>1</v>
      </c>
      <c r="AI1192" s="93"/>
      <c r="AJ1192" s="94"/>
      <c r="AK1192" s="76"/>
      <c r="AL1192" s="75"/>
      <c r="AN1192" s="79"/>
      <c r="AO1192" s="79"/>
      <c r="AP1192" s="79"/>
      <c r="AQ1192" s="79"/>
      <c r="AR1192" s="79"/>
      <c r="AS1192" s="78"/>
      <c r="AU1192" s="79">
        <f>IF(IFERROR(F1192,99)=99,IF(IFERROR(G1192,99)=99,IF(IFERROR(H1192,99)=99,IF(IFERROR(I1192,99)=99,IF(IFERROR(E1192,99)=99,IF(IFERROR(J1192,99)=99,0,Scoring!$B$7),Scoring!$B$3),Scoring!$B$2),Scoring!$B$6),Scoring!$B$5),Scoring!$B$4)</f>
        <v>1</v>
      </c>
      <c r="AV1192" s="78">
        <f t="shared" si="82"/>
        <v>1</v>
      </c>
      <c r="AW1192" s="78"/>
      <c r="AX1192" s="66"/>
      <c r="AY1192" s="78"/>
      <c r="AZ1192" s="76"/>
      <c r="BA1192" s="76"/>
      <c r="BB1192" s="76"/>
    </row>
    <row r="1193" spans="1:54" x14ac:dyDescent="0.25">
      <c r="A1193" s="77" t="s">
        <v>5878</v>
      </c>
      <c r="B1193" s="76" t="str">
        <f t="shared" si="85"/>
        <v>234-541-0</v>
      </c>
      <c r="C1193" s="90" t="s">
        <v>5877</v>
      </c>
      <c r="D1193" s="77" t="s">
        <v>5876</v>
      </c>
      <c r="E1193" s="76" t="e">
        <f>IF(C1193="-",IF(A1193="-",VLOOKUP(D1193,'sin-list 180320_update'!$C$2:$C$835,1,FALSE),VLOOKUP(A1193,'sin-list 180320_update'!$A$2:$A$835,1,FALSE)),VLOOKUP(C1193,'sin-list 180320_update'!$B$2:$B$835,1,FALSE))</f>
        <v>#N/A</v>
      </c>
      <c r="F1193" s="76" t="e">
        <f>IF($C1193="-",IF($A1193="-",VLOOKUP($D1193,'REACH Bilaga XVII_update'!$A$5:$A$131,1,FALSE),VLOOKUP($A1193,'REACH Bilaga XVII_update'!$C$5:$C$131,1,FALSE)),VLOOKUP($C1193,'REACH Bilaga XVII_update'!$B$5:$B$131,1,FALSE))</f>
        <v>#N/A</v>
      </c>
      <c r="G1193" s="76" t="str">
        <f>IF($C1193="-",IF($A1193="-",VLOOKUP($D1193,' REACH Bilaga 59_update'!$A$5:$A$210,1,FALSE),VLOOKUP($A1193,' REACH Bilaga 59_update'!$D$5:$D$210,1,FALSE)),VLOOKUP($C1193,' REACH Bilaga 59_update'!$C$5:$C$210,1,FALSE))</f>
        <v>234-541-0</v>
      </c>
      <c r="H1193" s="76" t="e">
        <f>IF($C1193="-",IF($A1193="-",VLOOKUP($D1193,'REACH Bilaga XIV_update'!$A$5:$A$110,1,FALSE),VLOOKUP($A1193,'REACH Bilaga XIV_update'!$D$5:$D$110,1,FALSE)),VLOOKUP($C1193,'REACH Bilaga XIV_update'!$C$5:$C$110,1,FALSE))</f>
        <v>#N/A</v>
      </c>
      <c r="I1193" s="76" t="e">
        <f>IF($C1193="-",IF($A1193="-",VLOOKUP($D1193,CoRAP_update!$A$5:$A$376,1,FALSE),VLOOKUP($A1193,CoRAP_update!$D$5:$D$376,1,FALSE)),VLOOKUP($C1193,CoRAP_update!$C$5:$C$376,1,FALSE))</f>
        <v>#N/A</v>
      </c>
      <c r="J1193" s="76" t="e">
        <f>IF($C1193="-",IF($A1193="-",VLOOKUP($D1193,EDC_update!$C$2:$C$450,1,FALSE),VLOOKUP($A1193,EDC_update!$B$2:$B$450,1,FALSE)),VLOOKUP($C1193,EDC_update!$L$2:$L$450,1,FALSE))</f>
        <v>#N/A</v>
      </c>
      <c r="K1193" s="76" t="e">
        <f>IF($C1193="-",IF($A1193="-",IF(VLOOKUP($D1193,'sin-list 180320_update'!$C$2:$S$835,3,FALSE)="",NA(),VLOOKUP($D1193,'sin-list 180320_update'!$C$2:$S$835,3,FALSE)),IF(VLOOKUP($A1193,'sin-list 180320_update'!$A$2:$S$835,5,FALSE)="",NA(),VLOOKUP($A1193,'sin-list 180320_update'!$A$2:$S$835,5,FALSE))),IF(VLOOKUP($C1193,'sin-list 180320_update'!$B$2:$S$835,4,FALSE)="",NA(),VLOOKUP($C1193,'sin-list 180320_update'!$B$2:$S$835,4,FALSE)))</f>
        <v>#N/A</v>
      </c>
      <c r="L1193" s="76" t="e">
        <f>IF($C1193="-",IF($A1193="-",VLOOKUP($D1193,'sin-list 180320_update'!$C$2:$S$835,6,FALSE),VLOOKUP($A1193,'sin-list 180320_update'!$A$2:$S$835,8,FALSE)),VLOOKUP($C1193,'sin-list 180320_update'!$B$2:$S$835,7,FALSE))</f>
        <v>#N/A</v>
      </c>
      <c r="M1193" s="76" t="e">
        <f>IF($C1193="-",IF($A1193="-",IF(VLOOKUP($D1193,'sin-list 180320_update'!$C$2:$S$835,8,FALSE)="",NA(),VLOOKUP($D1193,'sin-list 180320_update'!$C$2:$S$835,8,FALSE)),IF(VLOOKUP($A1193,'sin-list 180320_update'!$A$2:$S$835,10,FALSE)="",NA(),VLOOKUP($A1193,'sin-list 180320_update'!$A$2:$S$835,10,FALSE))),IF(VLOOKUP($C1193,'sin-list 180320_update'!$B$2:$S$835,9,FALSE)="",NA(),VLOOKUP($C1193,'sin-list 180320_update'!$B$2:$S$835,9,FALSE)))</f>
        <v>#N/A</v>
      </c>
      <c r="N1193" s="76" t="e">
        <f>IF($C1193="-",IF($A1193="-",IF(VLOOKUP($D1193,'REACH Bilaga XVII_update'!$A$5:$E$131,4,FALSE)="",NA(),VLOOKUP($D1193,'REACH Bilaga XVII_update'!$A$5:$E$131,4,FALSE)),IF(VLOOKUP($A1193,'REACH Bilaga XVII_update'!$C$5:$D$131,2,FALSE)="",NA(),VLOOKUP($A1193,'REACH Bilaga XVII_update'!$C$5:$D$131,2,FALSE))),IF(VLOOKUP($C1193,'REACH Bilaga XVII_update'!$B$5:$D$131,3,FALSE)="",NA(),VLOOKUP($C1193,'REACH Bilaga XVII_update'!$B$5:$D$131,3,FALSE)))</f>
        <v>#N/A</v>
      </c>
      <c r="O1193" s="76" t="str">
        <f>IF($C1193="-",IF($A1193="-",IF(VLOOKUP($D1193,' REACH Bilaga 59_update'!$A$5:$E$210,5,FALSE)="",NA(),VLOOKUP($D1193,' REACH Bilaga 59_update'!$A$5:$E$210,5,FALSE)),IF(VLOOKUP($A1193,' REACH Bilaga 59_update'!$D$5:$E$210,2,FALSE)="",NA(),VLOOKUP($A1193,' REACH Bilaga 59_update'!$D$5:$E$210,2,FALSE))),IF(VLOOKUP($C1193,' REACH Bilaga 59_update'!$C$5:$E$210,3,FALSE)="",NA(),VLOOKUP($C1193,' REACH Bilaga 59_update'!$C$5:$E$210,3,FALSE)))</f>
        <v>H360FD</v>
      </c>
      <c r="P1193" s="76" t="str">
        <f>IF(C1193="-",IF(A1193="-",IFERROR(VLOOKUP($D1193,' REACH Bilaga 59_update'!$A$5:$F$210,MATCH(Sammanfattning!P$1,' REACH Bilaga 59_update'!$A$4:$F$4,0),FALSE),VLOOKUP($D1193,'REACH Bilaga XIV_update'!$A$4:$H$110,MATCH(Sammanfattning!P$1,'REACH Bilaga XIV_update'!$A$4:$H$4,0),FALSE)),IFERROR(VLOOKUP($A1193,' REACH Bilaga 59_update'!$D$5:$F$210,MATCH(Sammanfattning!P$1,' REACH Bilaga 59_update'!$D$4:$F$4,0),FALSE),VLOOKUP($A1193,'REACH Bilaga XIV_update'!$D$4:$H$110,MATCH(Sammanfattning!P$1,'REACH Bilaga XIV_update'!$D$4:$H$4,0),FALSE))),IFERROR(VLOOKUP($C1193,' REACH Bilaga 59_update'!$C$5:$F$210,MATCH(Sammanfattning!P$1,' REACH Bilaga 59_update'!$C$4:$F$4,0),FALSE),VLOOKUP($C1193,'REACH Bilaga XIV_update'!$C$4:$H$110,MATCH(Sammanfattning!P$1,'REACH Bilaga XIV_update'!$C$4:$H$4,0),FALSE)))</f>
        <v>Toxic for reproduction (Article 57c)</v>
      </c>
      <c r="Q1193" s="76" t="e">
        <f>IF($C1193="-",IF($A1193="-",IF(VLOOKUP($D1193,'REACH Bilaga XIV_update'!$A$5:$I$110,9,FALSE)="",NA(),VLOOKUP($D1193,'REACH Bilaga XIV_update'!$A$5:$I$110,9,FALSE)),IF(VLOOKUP($A1193,'REACH Bilaga XIV_update'!$D$5:$I$110,6,FALSE)="",NA(),VLOOKUP($A1193,'REACH Bilaga XIV_update'!$D$5:$I$110,6,FALSE))),IF(VLOOKUP($C1193,'REACH Bilaga XIV_update'!$C$5:$I$110,7,FALSE)="",NA(),VLOOKUP($C1193,'REACH Bilaga XIV_update'!$C$5:$I$110,7,FALSE)))</f>
        <v>#N/A</v>
      </c>
      <c r="R1193" s="76" t="e">
        <f>IF($C1193="-",IF($A1193="-",IF(VLOOKUP($D1193,CoRAP_update!$A$5:$O$376,15,FALSE)="",NA(),VLOOKUP($D1193,CoRAP_update!$A$5:$O$376,15,FALSE)),IF(VLOOKUP($A1193,CoRAP_update!$D$5:$O$376,12,FALSE)="",NA(),VLOOKUP($A1193,CoRAP_update!$D$5:$O$376,12,FALSE))),IF(VLOOKUP($C1193,CoRAP_update!$C$5:$O$376,13,FALSE)="",NA(),VLOOKUP($C1193,CoRAP_update!$C$5:$O$376,13,FALSE)))</f>
        <v>#N/A</v>
      </c>
      <c r="S1193" s="144" t="e">
        <f>IF($C1193="-",IF($A1193="-",VLOOKUP($D1193,CoRAP_update!$A$5:$J$376,MATCH(Sammanfattning!S$1,CoRAP_update!$A$4:$J$4,0),FALSE),VLOOKUP($A1193,CoRAP_update!$D$5:$J$376,MATCH(Sammanfattning!S$1,CoRAP_update!$D$4:$J$4,0),FALSE)),VLOOKUP($C1193,CoRAP_update!$C$5:$J$376,MATCH(Sammanfattning!S$1,CoRAP_update!$C$4:$J$4,0),FALSE))</f>
        <v>#N/A</v>
      </c>
      <c r="T1193" s="76" t="e">
        <f>IF($A1193="-",VLOOKUP($D1193,EDC_update!$C$2:$F$450,4,FALSE),VLOOKUP($A1193,EDC_update!$B$2:$F$450,5,FALSE))</f>
        <v>#N/A</v>
      </c>
      <c r="V1193" s="78">
        <f>IF(IFERROR(SEARCH("PBT",P1193),99)=99,IF(IFERROR(SEARCH("suspected PBT",S1193),99)=99,IF(IFERROR(SEARCH("concluded to be PBT",K1193),99)=99,IF(IFERROR(SEARCH("PBT",S1193),99)=99,IF(IFERROR(SEARCH("PBT cand",L1193),99)=99,IF(IFERROR(SEARCH("PBT",L1193),99)=99,IF(IFERROR(SEARCH("persistent, bioackumulative and toxic properties",K1193),99)=99,0,Scoring!$E$3),Scoring!$E$3),Scoring!$E$7),Scoring!$E$3),Scoring!$E$5),Scoring!$E$6),Scoring!$E$3)</f>
        <v>0</v>
      </c>
      <c r="W1193" s="78">
        <f>IF(IFERROR(SEARCH("vPvB",P1193),99)=99,IF(IFERROR(SEARCH("suspected pbt/vPvB",S1193),99)=99,IF(IFERROR(SEARCH("vPvB",S1193),99)=99,IF(IFERROR(SEARCH("concluded to be a vPvB",S1193),99)=99,IF(IFERROR(SEARCH("identified as vPvB",K1193),99)=99,IF(IFERROR(SEARCH("concluded to be a vPvB",K1193),99)=99,IF(IFERROR(SEARCH("concluded to be both pbt and vPvB",S1193),99)=99,IF(IFERROR(SEARCH("concluded to be both pbt and vPvB",K1193),99)=99,0,Scoring!$E$5),Scoring!$E$5),Scoring!$E$5),Scoring!$E$5),Scoring!$E$5),Scoring!$E$4),Scoring!$E$6),Scoring!$E$4)</f>
        <v>0</v>
      </c>
      <c r="X1193" s="78">
        <f>IF(IFERROR(SEARCH("H410",N1193),99)=99,IF(IFERROR(SEARCH("H410",O1193),99)=99,IF(IFERROR(SEARCH("H410",Q1193),99)=99,IF(IFERROR(SEARCH("H410",M1193),99)=99,IF(IFERROR(SEARCH("H410",R1193),99)=99,IF(IFERROR(SEARCH("H411",N1193),99)=99,IF(IFERROR(SEARCH("H411",O1193),99)=99,IF(IFERROR(SEARCH("H411",Q1193),99)=99,IF(IFERROR(SEARCH("H411",M1193),99)=99,IF(IFERROR(SEARCH("H411",R1193),99)=99,IF(IFERROR(SEARCH("H413",N1193),99)=99,IF(IFERROR(SEARCH("H413",O1193),99)=99,IF(IFERROR(SEARCH("H413",Q1193),99)=99,IF(IFERROR(SEARCH("H413",M1193),99)=99,IF(IFERROR(SEARCH("H413",R1193),99)=99,IF(IFERROR(SEARCH("H412",N1193),99)=99,IF(IFERROR(SEARCH("H412",O1193),99)=99,IF(IFERROR(SEARCH("H412",Q1193),99)=99,IF(IFERROR(SEARCH("H412",M1193),99)=99,IF(IFERROR(SEARCH("H412",R1193),99)=99,0,Scoring!$E$2),Scoring!$E$2),Scoring!$E$2),Scoring!$E$2),Scoring!$E$2),Scoring!$E$2),Scoring!$E$2),Scoring!$E$2),Scoring!$E$2),Scoring!$E$2),Scoring!$E$2),Scoring!$E$2),Scoring!$E$2),Scoring!$E$2),Scoring!$E$2),Scoring!$E$2),Scoring!$E$2),Scoring!$E$2),Scoring!$E$2),Scoring!$E$2)</f>
        <v>0</v>
      </c>
      <c r="Y1193" s="78">
        <f>IF(IFERROR(SEARCH("CMR",K1193),99)=99,IF(IFERROR(SEARCH("Suspected CMR",S1193),99)=99,IF(IFERROR(SEARCH("CMR",S1193),99)=99,0,Scoring!$E$8),Scoring!$E$9),Scoring!$E$8)</f>
        <v>0</v>
      </c>
      <c r="Z1193" s="78">
        <f>IF(IFERROR(SEARCH("H350",N1193),99)=99,IF(IFERROR(SEARCH("H350",O1193),99)=99,IF(IFERROR(SEARCH("H350",Q1193),99)=99,IF(IFERROR(SEARCH("H350",M1193),99)=99,IF(IFERROR(SEARCH("H350",R1193),99)=99,IF(IFERROR(SEARCH("H351",N1193),99)=99,IF(IFERROR(SEARCH("H351",O1193),99)=99,IF(IFERROR(SEARCH("H351",Q1193),99)=99,IF(IFERROR(SEARCH("H351",M1193),99)=99,IF(IFERROR(SEARCH("H351",R1193),99)=99,IF(IFERROR(SEARCH("carcinogenic",P1193),99)=99,IF(IFERROR(SEARCH("suspected carcinogenic",S1193),99)=99,0,Scoring!$E$12),Scoring!$E$11),Scoring!$E$10),Scoring!$E$10),Scoring!$E$10),Scoring!$E$10),Scoring!$E$10),Scoring!$E$10),Scoring!$E$10),Scoring!$E$10),Scoring!$E$10),Scoring!$E$10)</f>
        <v>0</v>
      </c>
      <c r="AA1193" s="78">
        <f>IF(IFERROR(SEARCH("H340",N1193),99)=99,IF(IFERROR(SEARCH("H340",O1193),99)=99,IF(IFERROR(SEARCH("H340",Q1193),99)=99,IF(IFERROR(SEARCH("H340",M1193),99)=99,IF(IFERROR(SEARCH("H340",R1193),99)=99,IF(IFERROR(SEARCH("H341",N1193),99)=99,IF(IFERROR(SEARCH("H341",O1193),99)=99,IF(IFERROR(SEARCH("H341",Q1193),99)=99,IF(IFERROR(SEARCH("H341",M1193),99)=99,IF(IFERROR(SEARCH("H341",R1193),99)=99,IF(IFERROR(SEARCH("mutagenic",P1193),99)=99,IF(IFERROR(SEARCH("suspected mutagenic",S1193),99)=99,0,Scoring!$E$15),Scoring!$E$14),Scoring!$E$13),Scoring!$E$13),Scoring!$E$13),Scoring!$E$13),Scoring!$E$13),Scoring!$E$13),Scoring!$E$13),Scoring!$E$13),Scoring!$E$13),Scoring!$E$13)</f>
        <v>0</v>
      </c>
      <c r="AB1193" s="78">
        <f>IF(IFERROR(SEARCH("H360",N1193),99)=99,IF(IFERROR(SEARCH("H360",O1193),99)=99,IF(IFERROR(SEARCH("H360",Q1193),99)=99,IF(IFERROR(SEARCH("H360",M1193),99)=99,IF(IFERROR(SEARCH("H360",R1193),99)=99,IF(IFERROR(SEARCH("H361",N1193),99)=99,IF(IFERROR(SEARCH("H361",O1193),99)=99,IF(IFERROR(SEARCH("H361",Q1193),99)=99,IF(IFERROR(SEARCH("H361",M1193),99)=99,IF(IFERROR(SEARCH("H361",R1193),99)=99,IF(IFERROR(SEARCH("reproduction",P1193),99)=99,IF(IFERROR(SEARCH("suspected reprotoxic",S1193),99)=99,IF(IFERROR(SEARCH("reprotoxic",S1193),99)=99,IF(IFERROR(SEARCH("reprotoxic",K1193),99)=99,0,Scoring!$E$18),Scoring!$E$18),Scoring!$E$19),Scoring!$E$17),Scoring!$E$16),Scoring!$E$16),Scoring!$E$16),Scoring!$E$16),Scoring!$E$16),Scoring!$E$16),Scoring!$E$16),Scoring!$E$16),Scoring!$E$16),Scoring!$E$16)</f>
        <v>1</v>
      </c>
      <c r="AC1193" s="78">
        <f>IF(IFERROR(SEARCH("57f",L1193),99)=99,IF(IFERROR(SEARCH("57(f)",P1193),99)=99,0,Scoring!$E$20),Scoring!$E$20)</f>
        <v>0</v>
      </c>
      <c r="AD1193" s="78">
        <f>IF(IFERROR(SEARCH("CAT1",T1193),99)=99,IF(IFERROR(SEARCH("CAT2",T1193),99)=99,IF(IFERROR(SEARCH("CAT3",T1193),99)=99,IF(IFERROR(SEARCH("concluded to be endocrine",K1193),99)=99,IF(IFERROR(SEARCH("categorised as endocrine",K1193),99)=99,IF(IFERROR(SEARCH("endocrine disrupting",P1193),99)=99,IF(IFERROR(SEARCH("endocrine disrupting",K1193),99)=99,IF(IFERROR(SEARCH("suspected endocrine",S1193),99)=99,IF(IFERROR(SEARCH("potential endocrine",S1193),99)=99,0,Scoring!$E$25),Scoring!$E$25),Scoring!$E$24),Scoring!$E$24),Scoring!$E$24),Scoring!$E$24),Scoring!$E$23),Scoring!$E$22),Scoring!$E$21)</f>
        <v>0</v>
      </c>
      <c r="AE1193" s="78">
        <f>IF(IFERROR(SEARCH("suspected sensitiser",S1193),99)=99,IF(IFERROR(SEARCH("sensitiser",S1193),99)=99,IF(IFERROR(SEARCH("other hazard based concern",S1193),99)=99,0,Scoring!$E$28),Scoring!$E$26),Scoring!$E$27)</f>
        <v>0</v>
      </c>
      <c r="AF1193" s="78">
        <f>IF(IFERROR(M1193,1)=1,IF(IFERROR(N1193,1)=1,IF(IFERROR(O1193,1)=1,IF(IFERROR(Q1193,1)=1,IF(IFERROR(R1193,1)=1,IF(IFERROR(T1193,1)=1,IF(IFERROR(K1193,1)=1,IF(IFERROR(P1193,1)=1,IF(IFERROR(S1193,1)=1,Scoring!$E$29,0),0),0),0),0),0),0),0),0)</f>
        <v>0</v>
      </c>
      <c r="AG1193" s="78">
        <f t="shared" si="81"/>
        <v>1</v>
      </c>
      <c r="AI1193" s="93"/>
      <c r="AJ1193" s="94"/>
      <c r="AK1193" s="76"/>
      <c r="AL1193" s="75"/>
      <c r="AN1193" s="79"/>
      <c r="AO1193" s="79"/>
      <c r="AP1193" s="79"/>
      <c r="AQ1193" s="79"/>
      <c r="AR1193" s="79"/>
      <c r="AS1193" s="78"/>
      <c r="AU1193" s="79">
        <f>IF(IFERROR(F1193,99)=99,IF(IFERROR(G1193,99)=99,IF(IFERROR(H1193,99)=99,IF(IFERROR(I1193,99)=99,IF(IFERROR(E1193,99)=99,IF(IFERROR(J1193,99)=99,0,Scoring!$B$7),Scoring!$B$3),Scoring!$B$2),Scoring!$B$6),Scoring!$B$5),Scoring!$B$4)</f>
        <v>1</v>
      </c>
      <c r="AV1193" s="78">
        <f t="shared" si="82"/>
        <v>1</v>
      </c>
      <c r="AW1193" s="78"/>
      <c r="AX1193" s="66"/>
      <c r="AY1193" s="78"/>
      <c r="AZ1193" s="76"/>
      <c r="BA1193" s="76"/>
      <c r="BB1193" s="76"/>
    </row>
    <row r="1194" spans="1:54" x14ac:dyDescent="0.25">
      <c r="A1194" s="77" t="s">
        <v>6358</v>
      </c>
      <c r="B1194" s="76" t="str">
        <f t="shared" si="85"/>
        <v xml:space="preserve">235-180-1
</v>
      </c>
      <c r="C1194" s="77" t="s">
        <v>565</v>
      </c>
      <c r="D1194" s="77" t="s">
        <v>566</v>
      </c>
      <c r="E1194" s="76" t="str">
        <f>IF(C1194="-",IF(A1194="-",VLOOKUP(D1194,'sin-list 180320_update'!$C$2:$C$835,1,FALSE),VLOOKUP(A1194,'sin-list 180320_update'!$A$2:$A$835,1,FALSE)),VLOOKUP(C1194,'sin-list 180320_update'!$B$2:$B$835,1,FALSE))</f>
        <v xml:space="preserve">235-180-1
</v>
      </c>
      <c r="F1194" s="76" t="e">
        <f>IF($C1194="-",IF($A1194="-",VLOOKUP($D1194,'REACH Bilaga XVII_update'!$A$5:$A$131,1,FALSE),VLOOKUP($A1194,'REACH Bilaga XVII_update'!$C$5:$C$131,1,FALSE)),VLOOKUP($C1194,'REACH Bilaga XVII_update'!$B$5:$B$131,1,FALSE))</f>
        <v>#N/A</v>
      </c>
      <c r="G1194" s="76" t="e">
        <f>IF($C1194="-",IF($A1194="-",VLOOKUP($D1194,' REACH Bilaga 59_update'!$A$5:$A$210,1,FALSE),VLOOKUP($A1194,' REACH Bilaga 59_update'!$D$5:$D$210,1,FALSE)),VLOOKUP($C1194,' REACH Bilaga 59_update'!$C$5:$C$210,1,FALSE))</f>
        <v>#N/A</v>
      </c>
      <c r="H1194" s="76" t="e">
        <f>IF($C1194="-",IF($A1194="-",VLOOKUP($D1194,'REACH Bilaga XIV_update'!$A$5:$A$110,1,FALSE),VLOOKUP($A1194,'REACH Bilaga XIV_update'!$D$5:$D$110,1,FALSE)),VLOOKUP($C1194,'REACH Bilaga XIV_update'!$C$5:$C$110,1,FALSE))</f>
        <v>#N/A</v>
      </c>
      <c r="I1194" s="76" t="e">
        <f>IF($C1194="-",IF($A1194="-",VLOOKUP($D1194,CoRAP_update!$A$5:$A$376,1,FALSE),VLOOKUP($A1194,CoRAP_update!$D$5:$D$376,1,FALSE)),VLOOKUP($C1194,CoRAP_update!$C$5:$C$376,1,FALSE))</f>
        <v>#N/A</v>
      </c>
      <c r="J1194" s="76" t="e">
        <f>IF($C1194="-",IF($A1194="-",VLOOKUP($D1194,EDC_update!$C$2:$C$450,1,FALSE),VLOOKUP($A1194,EDC_update!$B$2:$B$450,1,FALSE)),VLOOKUP($C1194,EDC_update!$L$2:$L$450,1,FALSE))</f>
        <v>#N/A</v>
      </c>
      <c r="K1194" s="76" t="e">
        <f>IF($C1194="-",IF($A1194="-",IF(VLOOKUP($D1194,'sin-list 180320_update'!$C$2:$S$835,3,FALSE)="",NA(),VLOOKUP($D1194,'sin-list 180320_update'!$C$2:$S$835,3,FALSE)),IF(VLOOKUP($A1194,'sin-list 180320_update'!$A$2:$S$835,5,FALSE)="",NA(),VLOOKUP($A1194,'sin-list 180320_update'!$A$2:$S$835,5,FALSE))),IF(VLOOKUP($C1194,'sin-list 180320_update'!$B$2:$S$835,4,FALSE)="",NA(),VLOOKUP($C1194,'sin-list 180320_update'!$B$2:$S$835,4,FALSE)))</f>
        <v>#N/A</v>
      </c>
      <c r="L1194" s="76" t="str">
        <f>IF($C1194="-",IF($A1194="-",VLOOKUP($D1194,'sin-list 180320_update'!$C$2:$S$835,6,FALSE),VLOOKUP($A1194,'sin-list 180320_update'!$A$2:$S$835,8,FALSE)),VLOOKUP($C1194,'sin-list 180320_update'!$B$2:$S$835,7,FALSE))</f>
        <v>STOT SE 3
Skin Sens. 1</v>
      </c>
      <c r="M1194" s="76" t="str">
        <f>IF($C1194="-",IF($A1194="-",IF(VLOOKUP($D1194,'sin-list 180320_update'!$C$2:$S$835,8,FALSE)="",NA(),VLOOKUP($D1194,'sin-list 180320_update'!$C$2:$S$835,8,FALSE)),IF(VLOOKUP($A1194,'sin-list 180320_update'!$A$2:$S$835,10,FALSE)="",NA(),VLOOKUP($A1194,'sin-list 180320_update'!$A$2:$S$835,10,FALSE))),IF(VLOOKUP($C1194,'sin-list 180320_update'!$B$2:$S$835,9,FALSE)="",NA(),VLOOKUP($C1194,'sin-list 180320_update'!$B$2:$S$835,9,FALSE)))</f>
        <v>H335
H317</v>
      </c>
      <c r="N1194" s="76" t="e">
        <f>IF($C1194="-",IF($A1194="-",IF(VLOOKUP($D1194,'REACH Bilaga XVII_update'!$A$5:$E$131,4,FALSE)="",NA(),VLOOKUP($D1194,'REACH Bilaga XVII_update'!$A$5:$E$131,4,FALSE)),IF(VLOOKUP($A1194,'REACH Bilaga XVII_update'!$C$5:$D$131,2,FALSE)="",NA(),VLOOKUP($A1194,'REACH Bilaga XVII_update'!$C$5:$D$131,2,FALSE))),IF(VLOOKUP($C1194,'REACH Bilaga XVII_update'!$B$5:$D$131,3,FALSE)="",NA(),VLOOKUP($C1194,'REACH Bilaga XVII_update'!$B$5:$D$131,3,FALSE)))</f>
        <v>#N/A</v>
      </c>
      <c r="O1194" s="76" t="e">
        <f>IF($C1194="-",IF($A1194="-",IF(VLOOKUP($D1194,' REACH Bilaga 59_update'!$A$5:$E$210,5,FALSE)="",NA(),VLOOKUP($D1194,' REACH Bilaga 59_update'!$A$5:$E$210,5,FALSE)),IF(VLOOKUP($A1194,' REACH Bilaga 59_update'!$D$5:$E$210,2,FALSE)="",NA(),VLOOKUP($A1194,' REACH Bilaga 59_update'!$D$5:$E$210,2,FALSE))),IF(VLOOKUP($C1194,' REACH Bilaga 59_update'!$C$5:$E$210,3,FALSE)="",NA(),VLOOKUP($C1194,' REACH Bilaga 59_update'!$C$5:$E$210,3,FALSE)))</f>
        <v>#N/A</v>
      </c>
      <c r="P1194" s="76" t="e">
        <f>IF(C1194="-",IF(A1194="-",IFERROR(VLOOKUP($D1194,' REACH Bilaga 59_update'!$A$5:$F$210,MATCH(Sammanfattning!P$1,' REACH Bilaga 59_update'!$A$4:$F$4,0),FALSE),VLOOKUP($D1194,'REACH Bilaga XIV_update'!$A$4:$H$110,MATCH(Sammanfattning!P$1,'REACH Bilaga XIV_update'!$A$4:$H$4,0),FALSE)),IFERROR(VLOOKUP($A1194,' REACH Bilaga 59_update'!$D$5:$F$210,MATCH(Sammanfattning!P$1,' REACH Bilaga 59_update'!$D$4:$F$4,0),FALSE),VLOOKUP($A1194,'REACH Bilaga XIV_update'!$D$4:$H$110,MATCH(Sammanfattning!P$1,'REACH Bilaga XIV_update'!$D$4:$H$4,0),FALSE))),IFERROR(VLOOKUP($C1194,' REACH Bilaga 59_update'!$C$5:$F$210,MATCH(Sammanfattning!P$1,' REACH Bilaga 59_update'!$C$4:$F$4,0),FALSE),VLOOKUP($C1194,'REACH Bilaga XIV_update'!$C$4:$H$110,MATCH(Sammanfattning!P$1,'REACH Bilaga XIV_update'!$C$4:$H$4,0),FALSE)))</f>
        <v>#N/A</v>
      </c>
      <c r="Q1194" s="76" t="e">
        <f>IF($C1194="-",IF($A1194="-",IF(VLOOKUP($D1194,'REACH Bilaga XIV_update'!$A$5:$I$110,9,FALSE)="",NA(),VLOOKUP($D1194,'REACH Bilaga XIV_update'!$A$5:$I$110,9,FALSE)),IF(VLOOKUP($A1194,'REACH Bilaga XIV_update'!$D$5:$I$110,6,FALSE)="",NA(),VLOOKUP($A1194,'REACH Bilaga XIV_update'!$D$5:$I$110,6,FALSE))),IF(VLOOKUP($C1194,'REACH Bilaga XIV_update'!$C$5:$I$110,7,FALSE)="",NA(),VLOOKUP($C1194,'REACH Bilaga XIV_update'!$C$5:$I$110,7,FALSE)))</f>
        <v>#N/A</v>
      </c>
      <c r="R1194" s="76" t="e">
        <f>IF($C1194="-",IF($A1194="-",IF(VLOOKUP($D1194,CoRAP_update!$A$5:$O$376,15,FALSE)="",NA(),VLOOKUP($D1194,CoRAP_update!$A$5:$O$376,15,FALSE)),IF(VLOOKUP($A1194,CoRAP_update!$D$5:$O$376,12,FALSE)="",NA(),VLOOKUP($A1194,CoRAP_update!$D$5:$O$376,12,FALSE))),IF(VLOOKUP($C1194,CoRAP_update!$C$5:$O$376,13,FALSE)="",NA(),VLOOKUP($C1194,CoRAP_update!$C$5:$O$376,13,FALSE)))</f>
        <v>#N/A</v>
      </c>
      <c r="S1194" s="144" t="e">
        <f>IF($C1194="-",IF($A1194="-",VLOOKUP($D1194,CoRAP_update!$A$5:$J$376,MATCH(Sammanfattning!S$1,CoRAP_update!$A$4:$J$4,0),FALSE),VLOOKUP($A1194,CoRAP_update!$D$5:$J$376,MATCH(Sammanfattning!S$1,CoRAP_update!$D$4:$J$4,0),FALSE)),VLOOKUP($C1194,CoRAP_update!$C$5:$J$376,MATCH(Sammanfattning!S$1,CoRAP_update!$C$4:$J$4,0),FALSE))</f>
        <v>#N/A</v>
      </c>
      <c r="T1194" s="76" t="str">
        <f>IF($A1194="-",VLOOKUP($D1194,EDC_update!$C$2:$F$450,4,FALSE),VLOOKUP($A1194,EDC_update!$B$2:$F$450,5,FALSE))</f>
        <v>CAT1</v>
      </c>
      <c r="V1194" s="78">
        <f>IF(IFERROR(SEARCH("PBT",P1194),99)=99,IF(IFERROR(SEARCH("suspected PBT",S1194),99)=99,IF(IFERROR(SEARCH("concluded to be PBT",K1194),99)=99,IF(IFERROR(SEARCH("PBT",S1194),99)=99,IF(IFERROR(SEARCH("PBT cand",L1194),99)=99,IF(IFERROR(SEARCH("PBT",L1194),99)=99,IF(IFERROR(SEARCH("persistent, bioackumulative and toxic properties",K1194),99)=99,0,Scoring!$E$3),Scoring!$E$3),Scoring!$E$7),Scoring!$E$3),Scoring!$E$5),Scoring!$E$6),Scoring!$E$3)</f>
        <v>0</v>
      </c>
      <c r="W1194" s="78">
        <f>IF(IFERROR(SEARCH("vPvB",P1194),99)=99,IF(IFERROR(SEARCH("suspected pbt/vPvB",S1194),99)=99,IF(IFERROR(SEARCH("vPvB",S1194),99)=99,IF(IFERROR(SEARCH("concluded to be a vPvB",S1194),99)=99,IF(IFERROR(SEARCH("identified as vPvB",K1194),99)=99,IF(IFERROR(SEARCH("concluded to be a vPvB",K1194),99)=99,IF(IFERROR(SEARCH("concluded to be both pbt and vPvB",S1194),99)=99,IF(IFERROR(SEARCH("concluded to be both pbt and vPvB",K1194),99)=99,0,Scoring!$E$5),Scoring!$E$5),Scoring!$E$5),Scoring!$E$5),Scoring!$E$5),Scoring!$E$4),Scoring!$E$6),Scoring!$E$4)</f>
        <v>0</v>
      </c>
      <c r="X1194" s="78">
        <f>IF(IFERROR(SEARCH("H410",N1194),99)=99,IF(IFERROR(SEARCH("H410",O1194),99)=99,IF(IFERROR(SEARCH("H410",Q1194),99)=99,IF(IFERROR(SEARCH("H410",M1194),99)=99,IF(IFERROR(SEARCH("H410",R1194),99)=99,IF(IFERROR(SEARCH("H411",N1194),99)=99,IF(IFERROR(SEARCH("H411",O1194),99)=99,IF(IFERROR(SEARCH("H411",Q1194),99)=99,IF(IFERROR(SEARCH("H411",M1194),99)=99,IF(IFERROR(SEARCH("H411",R1194),99)=99,IF(IFERROR(SEARCH("H413",N1194),99)=99,IF(IFERROR(SEARCH("H413",O1194),99)=99,IF(IFERROR(SEARCH("H413",Q1194),99)=99,IF(IFERROR(SEARCH("H413",M1194),99)=99,IF(IFERROR(SEARCH("H413",R1194),99)=99,IF(IFERROR(SEARCH("H412",N1194),99)=99,IF(IFERROR(SEARCH("H412",O1194),99)=99,IF(IFERROR(SEARCH("H412",Q1194),99)=99,IF(IFERROR(SEARCH("H412",M1194),99)=99,IF(IFERROR(SEARCH("H412",R1194),99)=99,0,Scoring!$E$2),Scoring!$E$2),Scoring!$E$2),Scoring!$E$2),Scoring!$E$2),Scoring!$E$2),Scoring!$E$2),Scoring!$E$2),Scoring!$E$2),Scoring!$E$2),Scoring!$E$2),Scoring!$E$2),Scoring!$E$2),Scoring!$E$2),Scoring!$E$2),Scoring!$E$2),Scoring!$E$2),Scoring!$E$2),Scoring!$E$2),Scoring!$E$2)</f>
        <v>0</v>
      </c>
      <c r="Y1194" s="78">
        <f>IF(IFERROR(SEARCH("CMR",K1194),99)=99,IF(IFERROR(SEARCH("Suspected CMR",S1194),99)=99,IF(IFERROR(SEARCH("CMR",S1194),99)=99,0,Scoring!$E$8),Scoring!$E$9),Scoring!$E$8)</f>
        <v>0</v>
      </c>
      <c r="Z1194" s="78">
        <f>IF(IFERROR(SEARCH("H350",N1194),99)=99,IF(IFERROR(SEARCH("H350",O1194),99)=99,IF(IFERROR(SEARCH("H350",Q1194),99)=99,IF(IFERROR(SEARCH("H350",M1194),99)=99,IF(IFERROR(SEARCH("H350",R1194),99)=99,IF(IFERROR(SEARCH("H351",N1194),99)=99,IF(IFERROR(SEARCH("H351",O1194),99)=99,IF(IFERROR(SEARCH("H351",Q1194),99)=99,IF(IFERROR(SEARCH("H351",M1194),99)=99,IF(IFERROR(SEARCH("H351",R1194),99)=99,IF(IFERROR(SEARCH("carcinogenic",P1194),99)=99,IF(IFERROR(SEARCH("suspected carcinogenic",S1194),99)=99,0,Scoring!$E$12),Scoring!$E$11),Scoring!$E$10),Scoring!$E$10),Scoring!$E$10),Scoring!$E$10),Scoring!$E$10),Scoring!$E$10),Scoring!$E$10),Scoring!$E$10),Scoring!$E$10),Scoring!$E$10)</f>
        <v>0</v>
      </c>
      <c r="AA1194" s="78">
        <f>IF(IFERROR(SEARCH("H340",N1194),99)=99,IF(IFERROR(SEARCH("H340",O1194),99)=99,IF(IFERROR(SEARCH("H340",Q1194),99)=99,IF(IFERROR(SEARCH("H340",M1194),99)=99,IF(IFERROR(SEARCH("H340",R1194),99)=99,IF(IFERROR(SEARCH("H341",N1194),99)=99,IF(IFERROR(SEARCH("H341",O1194),99)=99,IF(IFERROR(SEARCH("H341",Q1194),99)=99,IF(IFERROR(SEARCH("H341",M1194),99)=99,IF(IFERROR(SEARCH("H341",R1194),99)=99,IF(IFERROR(SEARCH("mutagenic",P1194),99)=99,IF(IFERROR(SEARCH("suspected mutagenic",S1194),99)=99,0,Scoring!$E$15),Scoring!$E$14),Scoring!$E$13),Scoring!$E$13),Scoring!$E$13),Scoring!$E$13),Scoring!$E$13),Scoring!$E$13),Scoring!$E$13),Scoring!$E$13),Scoring!$E$13),Scoring!$E$13)</f>
        <v>0</v>
      </c>
      <c r="AB1194" s="78">
        <f>IF(IFERROR(SEARCH("H360",N1194),99)=99,IF(IFERROR(SEARCH("H360",O1194),99)=99,IF(IFERROR(SEARCH("H360",Q1194),99)=99,IF(IFERROR(SEARCH("H360",M1194),99)=99,IF(IFERROR(SEARCH("H360",R1194),99)=99,IF(IFERROR(SEARCH("H361",N1194),99)=99,IF(IFERROR(SEARCH("H361",O1194),99)=99,IF(IFERROR(SEARCH("H361",Q1194),99)=99,IF(IFERROR(SEARCH("H361",M1194),99)=99,IF(IFERROR(SEARCH("H361",R1194),99)=99,IF(IFERROR(SEARCH("reproduction",P1194),99)=99,IF(IFERROR(SEARCH("suspected reprotoxic",S1194),99)=99,IF(IFERROR(SEARCH("reprotoxic",S1194),99)=99,IF(IFERROR(SEARCH("reprotoxic",K1194),99)=99,0,Scoring!$E$18),Scoring!$E$18),Scoring!$E$19),Scoring!$E$17),Scoring!$E$16),Scoring!$E$16),Scoring!$E$16),Scoring!$E$16),Scoring!$E$16),Scoring!$E$16),Scoring!$E$16),Scoring!$E$16),Scoring!$E$16),Scoring!$E$16)</f>
        <v>0</v>
      </c>
      <c r="AC1194" s="78">
        <f>IF(IFERROR(SEARCH("57f",L1194),99)=99,IF(IFERROR(SEARCH("57(f)",P1194),99)=99,0,Scoring!$E$20),Scoring!$E$20)</f>
        <v>0</v>
      </c>
      <c r="AD1194" s="78">
        <f>IF(IFERROR(SEARCH("CAT1",T1194),99)=99,IF(IFERROR(SEARCH("CAT2",T1194),99)=99,IF(IFERROR(SEARCH("CAT3",T1194),99)=99,IF(IFERROR(SEARCH("concluded to be endocrine",K1194),99)=99,IF(IFERROR(SEARCH("categorised as endocrine",K1194),99)=99,IF(IFERROR(SEARCH("endocrine disrupting",P1194),99)=99,IF(IFERROR(SEARCH("endocrine disrupting",K1194),99)=99,IF(IFERROR(SEARCH("suspected endocrine",S1194),99)=99,IF(IFERROR(SEARCH("potential endocrine",S1194),99)=99,0,Scoring!$E$25),Scoring!$E$25),Scoring!$E$24),Scoring!$E$24),Scoring!$E$24),Scoring!$E$24),Scoring!$E$23),Scoring!$E$22),Scoring!$E$21)</f>
        <v>1</v>
      </c>
      <c r="AE1194" s="78">
        <f>IF(IFERROR(SEARCH("suspected sensitiser",S1194),99)=99,IF(IFERROR(SEARCH("sensitiser",S1194),99)=99,IF(IFERROR(SEARCH("other hazard based concern",S1194),99)=99,0,Scoring!$E$28),Scoring!$E$26),Scoring!$E$27)</f>
        <v>0</v>
      </c>
      <c r="AF1194" s="78">
        <f>IF(IFERROR(M1194,1)=1,IF(IFERROR(N1194,1)=1,IF(IFERROR(O1194,1)=1,IF(IFERROR(Q1194,1)=1,IF(IFERROR(R1194,1)=1,IF(IFERROR(T1194,1)=1,IF(IFERROR(K1194,1)=1,IF(IFERROR(P1194,1)=1,IF(IFERROR(S1194,1)=1,Scoring!$E$29,0),0),0),0),0),0),0),0),0)</f>
        <v>0</v>
      </c>
      <c r="AG1194" s="78">
        <f t="shared" si="81"/>
        <v>1</v>
      </c>
      <c r="AI1194" s="93"/>
      <c r="AJ1194" s="94"/>
      <c r="AK1194" s="76"/>
      <c r="AL1194" s="75"/>
      <c r="AN1194" s="79"/>
      <c r="AO1194" s="79"/>
      <c r="AP1194" s="79"/>
      <c r="AQ1194" s="79"/>
      <c r="AR1194" s="79"/>
      <c r="AS1194" s="78"/>
      <c r="AU1194" s="79">
        <f>IF(IFERROR(F1194,99)=99,IF(IFERROR(G1194,99)=99,IF(IFERROR(H1194,99)=99,IF(IFERROR(I1194,99)=99,IF(IFERROR(E1194,99)=99,IF(IFERROR(J1194,99)=99,0,Scoring!$B$7),Scoring!$B$3),Scoring!$B$2),Scoring!$B$6),Scoring!$B$5),Scoring!$B$4)</f>
        <v>0.3</v>
      </c>
      <c r="AV1194" s="78">
        <f t="shared" si="82"/>
        <v>0.3</v>
      </c>
      <c r="AW1194" s="78"/>
      <c r="AX1194" s="66"/>
      <c r="AY1194" s="78"/>
      <c r="AZ1194" s="76"/>
      <c r="BA1194" s="76"/>
      <c r="BB1194" s="76"/>
    </row>
    <row r="1195" spans="1:54" x14ac:dyDescent="0.25">
      <c r="A1195" s="77" t="s">
        <v>3070</v>
      </c>
      <c r="B1195" s="76" t="str">
        <f t="shared" si="85"/>
        <v>235-702-8</v>
      </c>
      <c r="C1195" s="77" t="s">
        <v>631</v>
      </c>
      <c r="D1195" s="77" t="s">
        <v>2962</v>
      </c>
      <c r="E1195" s="76" t="e">
        <f>IF(C1195="-",IF(A1195="-",VLOOKUP(D1195,'sin-list 180320_update'!$C$2:$C$835,1,FALSE),VLOOKUP(A1195,'sin-list 180320_update'!$A$2:$A$835,1,FALSE)),VLOOKUP(C1195,'sin-list 180320_update'!$B$2:$B$835,1,FALSE))</f>
        <v>#N/A</v>
      </c>
      <c r="F1195" s="76" t="e">
        <f>IF($C1195="-",IF($A1195="-",VLOOKUP($D1195,'REACH Bilaga XVII_update'!$A$5:$A$131,1,FALSE),VLOOKUP($A1195,'REACH Bilaga XVII_update'!$C$5:$C$131,1,FALSE)),VLOOKUP($C1195,'REACH Bilaga XVII_update'!$B$5:$B$131,1,FALSE))</f>
        <v>#N/A</v>
      </c>
      <c r="G1195" s="76" t="str">
        <f>IF($C1195="-",IF($A1195="-",VLOOKUP($D1195,' REACH Bilaga 59_update'!$A$5:$A$210,1,FALSE),VLOOKUP($A1195,' REACH Bilaga 59_update'!$D$5:$D$210,1,FALSE)),VLOOKUP($C1195,' REACH Bilaga 59_update'!$C$5:$C$210,1,FALSE))</f>
        <v>235-702-8</v>
      </c>
      <c r="H1195" s="76" t="e">
        <f>IF($C1195="-",IF($A1195="-",VLOOKUP($D1195,'REACH Bilaga XIV_update'!$A$5:$A$110,1,FALSE),VLOOKUP($A1195,'REACH Bilaga XIV_update'!$D$5:$D$110,1,FALSE)),VLOOKUP($C1195,'REACH Bilaga XIV_update'!$C$5:$C$110,1,FALSE))</f>
        <v>#N/A</v>
      </c>
      <c r="I1195" s="76" t="e">
        <f>IF($C1195="-",IF($A1195="-",VLOOKUP($D1195,CoRAP_update!$A$5:$A$376,1,FALSE),VLOOKUP($A1195,CoRAP_update!$D$5:$D$376,1,FALSE)),VLOOKUP($C1195,CoRAP_update!$C$5:$C$376,1,FALSE))</f>
        <v>#N/A</v>
      </c>
      <c r="J1195" s="76" t="e">
        <f>IF($C1195="-",IF($A1195="-",VLOOKUP($D1195,EDC_update!$C$2:$C$450,1,FALSE),VLOOKUP($A1195,EDC_update!$B$2:$B$450,1,FALSE)),VLOOKUP($C1195,EDC_update!$L$2:$L$450,1,FALSE))</f>
        <v>#N/A</v>
      </c>
      <c r="K1195" s="76" t="e">
        <f>IF($C1195="-",IF($A1195="-",IF(VLOOKUP($D1195,'sin-list 180320_update'!$C$2:$S$835,3,FALSE)="",NA(),VLOOKUP($D1195,'sin-list 180320_update'!$C$2:$S$835,3,FALSE)),IF(VLOOKUP($A1195,'sin-list 180320_update'!$A$2:$S$835,5,FALSE)="",NA(),VLOOKUP($A1195,'sin-list 180320_update'!$A$2:$S$835,5,FALSE))),IF(VLOOKUP($C1195,'sin-list 180320_update'!$B$2:$S$835,4,FALSE)="",NA(),VLOOKUP($C1195,'sin-list 180320_update'!$B$2:$S$835,4,FALSE)))</f>
        <v>#N/A</v>
      </c>
      <c r="L1195" s="76" t="e">
        <f>IF($C1195="-",IF($A1195="-",VLOOKUP($D1195,'sin-list 180320_update'!$C$2:$S$835,6,FALSE),VLOOKUP($A1195,'sin-list 180320_update'!$A$2:$S$835,8,FALSE)),VLOOKUP($C1195,'sin-list 180320_update'!$B$2:$S$835,7,FALSE))</f>
        <v>#N/A</v>
      </c>
      <c r="M1195" s="76" t="e">
        <f>IF($C1195="-",IF($A1195="-",IF(VLOOKUP($D1195,'sin-list 180320_update'!$C$2:$S$835,8,FALSE)="",NA(),VLOOKUP($D1195,'sin-list 180320_update'!$C$2:$S$835,8,FALSE)),IF(VLOOKUP($A1195,'sin-list 180320_update'!$A$2:$S$835,10,FALSE)="",NA(),VLOOKUP($A1195,'sin-list 180320_update'!$A$2:$S$835,10,FALSE))),IF(VLOOKUP($C1195,'sin-list 180320_update'!$B$2:$S$835,9,FALSE)="",NA(),VLOOKUP($C1195,'sin-list 180320_update'!$B$2:$S$835,9,FALSE)))</f>
        <v>#N/A</v>
      </c>
      <c r="N1195" s="76" t="e">
        <f>IF($C1195="-",IF($A1195="-",IF(VLOOKUP($D1195,'REACH Bilaga XVII_update'!$A$5:$E$131,4,FALSE)="",NA(),VLOOKUP($D1195,'REACH Bilaga XVII_update'!$A$5:$E$131,4,FALSE)),IF(VLOOKUP($A1195,'REACH Bilaga XVII_update'!$C$5:$D$131,2,FALSE)="",NA(),VLOOKUP($A1195,'REACH Bilaga XVII_update'!$C$5:$D$131,2,FALSE))),IF(VLOOKUP($C1195,'REACH Bilaga XVII_update'!$B$5:$D$131,3,FALSE)="",NA(),VLOOKUP($C1195,'REACH Bilaga XVII_update'!$B$5:$D$131,3,FALSE)))</f>
        <v>#N/A</v>
      </c>
      <c r="O1195" s="76" t="e">
        <f>IF($C1195="-",IF($A1195="-",IF(VLOOKUP($D1195,' REACH Bilaga 59_update'!$A$5:$E$210,5,FALSE)="",NA(),VLOOKUP($D1195,' REACH Bilaga 59_update'!$A$5:$E$210,5,FALSE)),IF(VLOOKUP($A1195,' REACH Bilaga 59_update'!$D$5:$E$210,2,FALSE)="",NA(),VLOOKUP($A1195,' REACH Bilaga 59_update'!$D$5:$E$210,2,FALSE))),IF(VLOOKUP($C1195,' REACH Bilaga 59_update'!$C$5:$E$210,3,FALSE)="",NA(),VLOOKUP($C1195,' REACH Bilaga 59_update'!$C$5:$E$210,3,FALSE)))</f>
        <v>#N/A</v>
      </c>
      <c r="P1195" s="76" t="str">
        <f>IF(C1195="-",IF(A1195="-",IFERROR(VLOOKUP($D1195,' REACH Bilaga 59_update'!$A$5:$F$210,MATCH(Sammanfattning!P$1,' REACH Bilaga 59_update'!$A$4:$F$4,0),FALSE),VLOOKUP($D1195,'REACH Bilaga XIV_update'!$A$4:$H$110,MATCH(Sammanfattning!P$1,'REACH Bilaga XIV_update'!$A$4:$H$4,0),FALSE)),IFERROR(VLOOKUP($A1195,' REACH Bilaga 59_update'!$D$5:$F$210,MATCH(Sammanfattning!P$1,' REACH Bilaga 59_update'!$D$4:$F$4,0),FALSE),VLOOKUP($A1195,'REACH Bilaga XIV_update'!$D$4:$H$110,MATCH(Sammanfattning!P$1,'REACH Bilaga XIV_update'!$D$4:$H$4,0),FALSE))),IFERROR(VLOOKUP($C1195,' REACH Bilaga 59_update'!$C$5:$F$210,MATCH(Sammanfattning!P$1,' REACH Bilaga 59_update'!$C$4:$F$4,0),FALSE),VLOOKUP($C1195,'REACH Bilaga XIV_update'!$C$4:$H$110,MATCH(Sammanfattning!P$1,'REACH Bilaga XIV_update'!$C$4:$H$4,0),FALSE)))</f>
        <v>Toxic for reproduction (Article 57c)</v>
      </c>
      <c r="Q1195" s="76" t="e">
        <f>IF($C1195="-",IF($A1195="-",IF(VLOOKUP($D1195,'REACH Bilaga XIV_update'!$A$5:$I$110,9,FALSE)="",NA(),VLOOKUP($D1195,'REACH Bilaga XIV_update'!$A$5:$I$110,9,FALSE)),IF(VLOOKUP($A1195,'REACH Bilaga XIV_update'!$D$5:$I$110,6,FALSE)="",NA(),VLOOKUP($A1195,'REACH Bilaga XIV_update'!$D$5:$I$110,6,FALSE))),IF(VLOOKUP($C1195,'REACH Bilaga XIV_update'!$C$5:$I$110,7,FALSE)="",NA(),VLOOKUP($C1195,'REACH Bilaga XIV_update'!$C$5:$I$110,7,FALSE)))</f>
        <v>#N/A</v>
      </c>
      <c r="R1195" s="76" t="e">
        <f>IF($C1195="-",IF($A1195="-",IF(VLOOKUP($D1195,CoRAP_update!$A$5:$O$376,15,FALSE)="",NA(),VLOOKUP($D1195,CoRAP_update!$A$5:$O$376,15,FALSE)),IF(VLOOKUP($A1195,CoRAP_update!$D$5:$O$376,12,FALSE)="",NA(),VLOOKUP($A1195,CoRAP_update!$D$5:$O$376,12,FALSE))),IF(VLOOKUP($C1195,CoRAP_update!$C$5:$O$376,13,FALSE)="",NA(),VLOOKUP($C1195,CoRAP_update!$C$5:$O$376,13,FALSE)))</f>
        <v>#N/A</v>
      </c>
      <c r="S1195" s="144" t="e">
        <f>IF($C1195="-",IF($A1195="-",VLOOKUP($D1195,CoRAP_update!$A$5:$J$376,MATCH(Sammanfattning!S$1,CoRAP_update!$A$4:$J$4,0),FALSE),VLOOKUP($A1195,CoRAP_update!$D$5:$J$376,MATCH(Sammanfattning!S$1,CoRAP_update!$D$4:$J$4,0),FALSE)),VLOOKUP($C1195,CoRAP_update!$C$5:$J$376,MATCH(Sammanfattning!S$1,CoRAP_update!$C$4:$J$4,0),FALSE))</f>
        <v>#N/A</v>
      </c>
      <c r="T1195" s="76" t="e">
        <f>IF($A1195="-",VLOOKUP($D1195,EDC_update!$C$2:$F$450,4,FALSE),VLOOKUP($A1195,EDC_update!$B$2:$F$450,5,FALSE))</f>
        <v>#N/A</v>
      </c>
      <c r="V1195" s="78">
        <f>IF(IFERROR(SEARCH("PBT",P1195),99)=99,IF(IFERROR(SEARCH("suspected PBT",S1195),99)=99,IF(IFERROR(SEARCH("concluded to be PBT",K1195),99)=99,IF(IFERROR(SEARCH("PBT",S1195),99)=99,IF(IFERROR(SEARCH("PBT cand",L1195),99)=99,IF(IFERROR(SEARCH("PBT",L1195),99)=99,IF(IFERROR(SEARCH("persistent, bioackumulative and toxic properties",K1195),99)=99,0,Scoring!$E$3),Scoring!$E$3),Scoring!$E$7),Scoring!$E$3),Scoring!$E$5),Scoring!$E$6),Scoring!$E$3)</f>
        <v>0</v>
      </c>
      <c r="W1195" s="78">
        <f>IF(IFERROR(SEARCH("vPvB",P1195),99)=99,IF(IFERROR(SEARCH("suspected pbt/vPvB",S1195),99)=99,IF(IFERROR(SEARCH("vPvB",S1195),99)=99,IF(IFERROR(SEARCH("concluded to be a vPvB",S1195),99)=99,IF(IFERROR(SEARCH("identified as vPvB",K1195),99)=99,IF(IFERROR(SEARCH("concluded to be a vPvB",K1195),99)=99,IF(IFERROR(SEARCH("concluded to be both pbt and vPvB",S1195),99)=99,IF(IFERROR(SEARCH("concluded to be both pbt and vPvB",K1195),99)=99,0,Scoring!$E$5),Scoring!$E$5),Scoring!$E$5),Scoring!$E$5),Scoring!$E$5),Scoring!$E$4),Scoring!$E$6),Scoring!$E$4)</f>
        <v>0</v>
      </c>
      <c r="X1195" s="78">
        <f>IF(IFERROR(SEARCH("H410",N1195),99)=99,IF(IFERROR(SEARCH("H410",O1195),99)=99,IF(IFERROR(SEARCH("H410",Q1195),99)=99,IF(IFERROR(SEARCH("H410",M1195),99)=99,IF(IFERROR(SEARCH("H410",R1195),99)=99,IF(IFERROR(SEARCH("H411",N1195),99)=99,IF(IFERROR(SEARCH("H411",O1195),99)=99,IF(IFERROR(SEARCH("H411",Q1195),99)=99,IF(IFERROR(SEARCH("H411",M1195),99)=99,IF(IFERROR(SEARCH("H411",R1195),99)=99,IF(IFERROR(SEARCH("H413",N1195),99)=99,IF(IFERROR(SEARCH("H413",O1195),99)=99,IF(IFERROR(SEARCH("H413",Q1195),99)=99,IF(IFERROR(SEARCH("H413",M1195),99)=99,IF(IFERROR(SEARCH("H413",R1195),99)=99,IF(IFERROR(SEARCH("H412",N1195),99)=99,IF(IFERROR(SEARCH("H412",O1195),99)=99,IF(IFERROR(SEARCH("H412",Q1195),99)=99,IF(IFERROR(SEARCH("H412",M1195),99)=99,IF(IFERROR(SEARCH("H412",R1195),99)=99,0,Scoring!$E$2),Scoring!$E$2),Scoring!$E$2),Scoring!$E$2),Scoring!$E$2),Scoring!$E$2),Scoring!$E$2),Scoring!$E$2),Scoring!$E$2),Scoring!$E$2),Scoring!$E$2),Scoring!$E$2),Scoring!$E$2),Scoring!$E$2),Scoring!$E$2),Scoring!$E$2),Scoring!$E$2),Scoring!$E$2),Scoring!$E$2),Scoring!$E$2)</f>
        <v>0</v>
      </c>
      <c r="Y1195" s="78">
        <f>IF(IFERROR(SEARCH("CMR",K1195),99)=99,IF(IFERROR(SEARCH("Suspected CMR",S1195),99)=99,IF(IFERROR(SEARCH("CMR",S1195),99)=99,0,Scoring!$E$8),Scoring!$E$9),Scoring!$E$8)</f>
        <v>0</v>
      </c>
      <c r="Z1195" s="78">
        <f>IF(IFERROR(SEARCH("H350",N1195),99)=99,IF(IFERROR(SEARCH("H350",O1195),99)=99,IF(IFERROR(SEARCH("H350",Q1195),99)=99,IF(IFERROR(SEARCH("H350",M1195),99)=99,IF(IFERROR(SEARCH("H350",R1195),99)=99,IF(IFERROR(SEARCH("H351",N1195),99)=99,IF(IFERROR(SEARCH("H351",O1195),99)=99,IF(IFERROR(SEARCH("H351",Q1195),99)=99,IF(IFERROR(SEARCH("H351",M1195),99)=99,IF(IFERROR(SEARCH("H351",R1195),99)=99,IF(IFERROR(SEARCH("carcinogenic",P1195),99)=99,IF(IFERROR(SEARCH("suspected carcinogenic",S1195),99)=99,0,Scoring!$E$12),Scoring!$E$11),Scoring!$E$10),Scoring!$E$10),Scoring!$E$10),Scoring!$E$10),Scoring!$E$10),Scoring!$E$10),Scoring!$E$10),Scoring!$E$10),Scoring!$E$10),Scoring!$E$10)</f>
        <v>0</v>
      </c>
      <c r="AA1195" s="78">
        <f>IF(IFERROR(SEARCH("H340",N1195),99)=99,IF(IFERROR(SEARCH("H340",O1195),99)=99,IF(IFERROR(SEARCH("H340",Q1195),99)=99,IF(IFERROR(SEARCH("H340",M1195),99)=99,IF(IFERROR(SEARCH("H340",R1195),99)=99,IF(IFERROR(SEARCH("H341",N1195),99)=99,IF(IFERROR(SEARCH("H341",O1195),99)=99,IF(IFERROR(SEARCH("H341",Q1195),99)=99,IF(IFERROR(SEARCH("H341",M1195),99)=99,IF(IFERROR(SEARCH("H341",R1195),99)=99,IF(IFERROR(SEARCH("mutagenic",P1195),99)=99,IF(IFERROR(SEARCH("suspected mutagenic",S1195),99)=99,0,Scoring!$E$15),Scoring!$E$14),Scoring!$E$13),Scoring!$E$13),Scoring!$E$13),Scoring!$E$13),Scoring!$E$13),Scoring!$E$13),Scoring!$E$13),Scoring!$E$13),Scoring!$E$13),Scoring!$E$13)</f>
        <v>0</v>
      </c>
      <c r="AB1195" s="78">
        <f>IF(IFERROR(SEARCH("H360",N1195),99)=99,IF(IFERROR(SEARCH("H360",O1195),99)=99,IF(IFERROR(SEARCH("H360",Q1195),99)=99,IF(IFERROR(SEARCH("H360",M1195),99)=99,IF(IFERROR(SEARCH("H360",R1195),99)=99,IF(IFERROR(SEARCH("H361",N1195),99)=99,IF(IFERROR(SEARCH("H361",O1195),99)=99,IF(IFERROR(SEARCH("H361",Q1195),99)=99,IF(IFERROR(SEARCH("H361",M1195),99)=99,IF(IFERROR(SEARCH("H361",R1195),99)=99,IF(IFERROR(SEARCH("reproduction",P1195),99)=99,IF(IFERROR(SEARCH("suspected reprotoxic",S1195),99)=99,IF(IFERROR(SEARCH("reprotoxic",S1195),99)=99,IF(IFERROR(SEARCH("reprotoxic",K1195),99)=99,0,Scoring!$E$18),Scoring!$E$18),Scoring!$E$19),Scoring!$E$17),Scoring!$E$16),Scoring!$E$16),Scoring!$E$16),Scoring!$E$16),Scoring!$E$16),Scoring!$E$16),Scoring!$E$16),Scoring!$E$16),Scoring!$E$16),Scoring!$E$16)</f>
        <v>1</v>
      </c>
      <c r="AC1195" s="78">
        <f>IF(IFERROR(SEARCH("57f",L1195),99)=99,IF(IFERROR(SEARCH("57(f)",P1195),99)=99,0,Scoring!$E$20),Scoring!$E$20)</f>
        <v>0</v>
      </c>
      <c r="AD1195" s="78">
        <f>IF(IFERROR(SEARCH("CAT1",T1195),99)=99,IF(IFERROR(SEARCH("CAT2",T1195),99)=99,IF(IFERROR(SEARCH("CAT3",T1195),99)=99,IF(IFERROR(SEARCH("concluded to be endocrine",K1195),99)=99,IF(IFERROR(SEARCH("categorised as endocrine",K1195),99)=99,IF(IFERROR(SEARCH("endocrine disrupting",P1195),99)=99,IF(IFERROR(SEARCH("endocrine disrupting",K1195),99)=99,IF(IFERROR(SEARCH("suspected endocrine",S1195),99)=99,IF(IFERROR(SEARCH("potential endocrine",S1195),99)=99,0,Scoring!$E$25),Scoring!$E$25),Scoring!$E$24),Scoring!$E$24),Scoring!$E$24),Scoring!$E$24),Scoring!$E$23),Scoring!$E$22),Scoring!$E$21)</f>
        <v>0</v>
      </c>
      <c r="AE1195" s="78">
        <f>IF(IFERROR(SEARCH("suspected sensitiser",S1195),99)=99,IF(IFERROR(SEARCH("sensitiser",S1195),99)=99,IF(IFERROR(SEARCH("other hazard based concern",S1195),99)=99,0,Scoring!$E$28),Scoring!$E$26),Scoring!$E$27)</f>
        <v>0</v>
      </c>
      <c r="AF1195" s="78">
        <f>IF(IFERROR(M1195,1)=1,IF(IFERROR(N1195,1)=1,IF(IFERROR(O1195,1)=1,IF(IFERROR(Q1195,1)=1,IF(IFERROR(R1195,1)=1,IF(IFERROR(T1195,1)=1,IF(IFERROR(K1195,1)=1,IF(IFERROR(P1195,1)=1,IF(IFERROR(S1195,1)=1,Scoring!$E$29,0),0),0),0),0),0),0),0),0)</f>
        <v>0</v>
      </c>
      <c r="AG1195" s="78">
        <f t="shared" si="81"/>
        <v>1</v>
      </c>
      <c r="AI1195" s="93"/>
      <c r="AJ1195" s="94"/>
      <c r="AK1195" s="76"/>
      <c r="AL1195" s="75"/>
      <c r="AN1195" s="79"/>
      <c r="AO1195" s="79"/>
      <c r="AP1195" s="79"/>
      <c r="AQ1195" s="79"/>
      <c r="AR1195" s="79"/>
      <c r="AS1195" s="78"/>
      <c r="AU1195" s="79">
        <f>IF(IFERROR(F1195,99)=99,IF(IFERROR(G1195,99)=99,IF(IFERROR(H1195,99)=99,IF(IFERROR(I1195,99)=99,IF(IFERROR(E1195,99)=99,IF(IFERROR(J1195,99)=99,0,Scoring!$B$7),Scoring!$B$3),Scoring!$B$2),Scoring!$B$6),Scoring!$B$5),Scoring!$B$4)</f>
        <v>1</v>
      </c>
      <c r="AV1195" s="78">
        <f t="shared" si="82"/>
        <v>1</v>
      </c>
      <c r="AW1195" s="78"/>
      <c r="AX1195" s="66"/>
      <c r="AY1195" s="78"/>
      <c r="AZ1195" s="76"/>
      <c r="BA1195" s="76"/>
      <c r="BB1195" s="76"/>
    </row>
    <row r="1196" spans="1:54" x14ac:dyDescent="0.25">
      <c r="A1196" s="77" t="s">
        <v>3061</v>
      </c>
      <c r="B1196" s="76" t="str">
        <f t="shared" si="85"/>
        <v>236-086-3</v>
      </c>
      <c r="C1196" s="77" t="s">
        <v>695</v>
      </c>
      <c r="D1196" s="77" t="s">
        <v>696</v>
      </c>
      <c r="E1196" s="76" t="str">
        <f>IF(C1196="-",IF(A1196="-",VLOOKUP(D1196,'sin-list 180320_update'!$C$2:$C$835,1,FALSE),VLOOKUP(A1196,'sin-list 180320_update'!$A$2:$A$835,1,FALSE)),VLOOKUP(C1196,'sin-list 180320_update'!$B$2:$B$835,1,FALSE))</f>
        <v>236-086-3</v>
      </c>
      <c r="F1196" s="76" t="e">
        <f>IF($C1196="-",IF($A1196="-",VLOOKUP($D1196,'REACH Bilaga XVII_update'!$A$5:$A$131,1,FALSE),VLOOKUP($A1196,'REACH Bilaga XVII_update'!$C$5:$C$131,1,FALSE)),VLOOKUP($C1196,'REACH Bilaga XVII_update'!$B$5:$B$131,1,FALSE))</f>
        <v>#N/A</v>
      </c>
      <c r="G1196" s="76" t="str">
        <f>IF($C1196="-",IF($A1196="-",VLOOKUP($D1196,' REACH Bilaga 59_update'!$A$5:$A$210,1,FALSE),VLOOKUP($A1196,' REACH Bilaga 59_update'!$D$5:$D$210,1,FALSE)),VLOOKUP($C1196,' REACH Bilaga 59_update'!$C$5:$C$210,1,FALSE))</f>
        <v>236-086-3</v>
      </c>
      <c r="H1196" s="76" t="e">
        <f>IF($C1196="-",IF($A1196="-",VLOOKUP($D1196,'REACH Bilaga XIV_update'!$A$5:$A$110,1,FALSE),VLOOKUP($A1196,'REACH Bilaga XIV_update'!$D$5:$D$110,1,FALSE)),VLOOKUP($C1196,'REACH Bilaga XIV_update'!$C$5:$C$110,1,FALSE))</f>
        <v>#N/A</v>
      </c>
      <c r="I1196" s="76" t="e">
        <f>IF($C1196="-",IF($A1196="-",VLOOKUP($D1196,CoRAP_update!$A$5:$A$376,1,FALSE),VLOOKUP($A1196,CoRAP_update!$D$5:$D$376,1,FALSE)),VLOOKUP($C1196,CoRAP_update!$C$5:$C$376,1,FALSE))</f>
        <v>#N/A</v>
      </c>
      <c r="J1196" s="76" t="e">
        <f>IF($C1196="-",IF($A1196="-",VLOOKUP($D1196,EDC_update!$C$2:$C$450,1,FALSE),VLOOKUP($A1196,EDC_update!$B$2:$B$450,1,FALSE)),VLOOKUP($C1196,EDC_update!$L$2:$L$450,1,FALSE))</f>
        <v>#N/A</v>
      </c>
      <c r="K1196" s="76" t="str">
        <f>IF($C1196="-",IF($A1196="-",IF(VLOOKUP($D1196,'sin-list 180320_update'!$C$2:$S$835,3,FALSE)="",NA(),VLOOKUP($D1196,'sin-list 180320_update'!$C$2:$S$835,3,FALSE)),IF(VLOOKUP($A1196,'sin-list 180320_update'!$A$2:$S$835,5,FALSE)="",NA(),VLOOKUP($A1196,'sin-list 180320_update'!$A$2:$S$835,5,FALSE))),IF(VLOOKUP($C1196,'sin-list 180320_update'!$B$2:$S$835,4,FALSE)="",NA(),VLOOKUP($C1196,'sin-list 180320_update'!$B$2:$S$835,4,FALSE)))</f>
        <v>Classified respiratory sensitizer concluded to be a SVHC by ECHA Member State Committee.</v>
      </c>
      <c r="L1196" s="76" t="str">
        <f>IF($C1196="-",IF($A1196="-",VLOOKUP($D1196,'sin-list 180320_update'!$C$2:$S$835,6,FALSE),VLOOKUP($A1196,'sin-list 180320_update'!$A$2:$S$835,8,FALSE)),VLOOKUP($C1196,'sin-list 180320_update'!$B$2:$S$835,7,FALSE))</f>
        <v xml:space="preserve">Skin Sens. 1; Eye Dam. 1; Resp. Sens. 1 </v>
      </c>
      <c r="M1196" s="76" t="str">
        <f>IF($C1196="-",IF($A1196="-",IF(VLOOKUP($D1196,'sin-list 180320_update'!$C$2:$S$835,8,FALSE)="",NA(),VLOOKUP($D1196,'sin-list 180320_update'!$C$2:$S$835,8,FALSE)),IF(VLOOKUP($A1196,'sin-list 180320_update'!$A$2:$S$835,10,FALSE)="",NA(),VLOOKUP($A1196,'sin-list 180320_update'!$A$2:$S$835,10,FALSE))),IF(VLOOKUP($C1196,'sin-list 180320_update'!$B$2:$S$835,9,FALSE)="",NA(),VLOOKUP($C1196,'sin-list 180320_update'!$B$2:$S$835,9,FALSE)))</f>
        <v>H317; H318; H334</v>
      </c>
      <c r="N1196" s="76" t="e">
        <f>IF($C1196="-",IF($A1196="-",IF(VLOOKUP($D1196,'REACH Bilaga XVII_update'!$A$5:$E$131,4,FALSE)="",NA(),VLOOKUP($D1196,'REACH Bilaga XVII_update'!$A$5:$E$131,4,FALSE)),IF(VLOOKUP($A1196,'REACH Bilaga XVII_update'!$C$5:$D$131,2,FALSE)="",NA(),VLOOKUP($A1196,'REACH Bilaga XVII_update'!$C$5:$D$131,2,FALSE))),IF(VLOOKUP($C1196,'REACH Bilaga XVII_update'!$B$5:$D$131,3,FALSE)="",NA(),VLOOKUP($C1196,'REACH Bilaga XVII_update'!$B$5:$D$131,3,FALSE)))</f>
        <v>#N/A</v>
      </c>
      <c r="O1196" s="76" t="str">
        <f>IF($C1196="-",IF($A1196="-",IF(VLOOKUP($D1196,' REACH Bilaga 59_update'!$A$5:$E$210,5,FALSE)="",NA(),VLOOKUP($D1196,' REACH Bilaga 59_update'!$A$5:$E$210,5,FALSE)),IF(VLOOKUP($A1196,' REACH Bilaga 59_update'!$D$5:$E$210,2,FALSE)="",NA(),VLOOKUP($A1196,' REACH Bilaga 59_update'!$D$5:$E$210,2,FALSE))),IF(VLOOKUP($C1196,' REACH Bilaga 59_update'!$C$5:$E$210,3,FALSE)="",NA(),VLOOKUP($C1196,' REACH Bilaga 59_update'!$C$5:$E$210,3,FALSE)))</f>
        <v>H318
H334
H317</v>
      </c>
      <c r="P1196" s="76" t="str">
        <f>IF(C1196="-",IF(A1196="-",IFERROR(VLOOKUP($D1196,' REACH Bilaga 59_update'!$A$5:$F$210,MATCH(Sammanfattning!P$1,' REACH Bilaga 59_update'!$A$4:$F$4,0),FALSE),VLOOKUP($D1196,'REACH Bilaga XIV_update'!$A$4:$H$110,MATCH(Sammanfattning!P$1,'REACH Bilaga XIV_update'!$A$4:$H$4,0),FALSE)),IFERROR(VLOOKUP($A1196,' REACH Bilaga 59_update'!$D$5:$F$210,MATCH(Sammanfattning!P$1,' REACH Bilaga 59_update'!$D$4:$F$4,0),FALSE),VLOOKUP($A1196,'REACH Bilaga XIV_update'!$D$4:$H$110,MATCH(Sammanfattning!P$1,'REACH Bilaga XIV_update'!$D$4:$H$4,0),FALSE))),IFERROR(VLOOKUP($C1196,' REACH Bilaga 59_update'!$C$5:$F$210,MATCH(Sammanfattning!P$1,' REACH Bilaga 59_update'!$C$4:$F$4,0),FALSE),VLOOKUP($C1196,'REACH Bilaga XIV_update'!$C$4:$H$110,MATCH(Sammanfattning!P$1,'REACH Bilaga XIV_update'!$C$4:$H$4,0),FALSE)))</f>
        <v>Respiratory sensitising properties (Article 57(f) - human health)</v>
      </c>
      <c r="Q1196" s="76" t="e">
        <f>IF($C1196="-",IF($A1196="-",IF(VLOOKUP($D1196,'REACH Bilaga XIV_update'!$A$5:$I$110,9,FALSE)="",NA(),VLOOKUP($D1196,'REACH Bilaga XIV_update'!$A$5:$I$110,9,FALSE)),IF(VLOOKUP($A1196,'REACH Bilaga XIV_update'!$D$5:$I$110,6,FALSE)="",NA(),VLOOKUP($A1196,'REACH Bilaga XIV_update'!$D$5:$I$110,6,FALSE))),IF(VLOOKUP($C1196,'REACH Bilaga XIV_update'!$C$5:$I$110,7,FALSE)="",NA(),VLOOKUP($C1196,'REACH Bilaga XIV_update'!$C$5:$I$110,7,FALSE)))</f>
        <v>#N/A</v>
      </c>
      <c r="R1196" s="76" t="e">
        <f>IF($C1196="-",IF($A1196="-",IF(VLOOKUP($D1196,CoRAP_update!$A$5:$O$376,15,FALSE)="",NA(),VLOOKUP($D1196,CoRAP_update!$A$5:$O$376,15,FALSE)),IF(VLOOKUP($A1196,CoRAP_update!$D$5:$O$376,12,FALSE)="",NA(),VLOOKUP($A1196,CoRAP_update!$D$5:$O$376,12,FALSE))),IF(VLOOKUP($C1196,CoRAP_update!$C$5:$O$376,13,FALSE)="",NA(),VLOOKUP($C1196,CoRAP_update!$C$5:$O$376,13,FALSE)))</f>
        <v>#N/A</v>
      </c>
      <c r="S1196" s="144" t="e">
        <f>IF($C1196="-",IF($A1196="-",VLOOKUP($D1196,CoRAP_update!$A$5:$J$376,MATCH(Sammanfattning!S$1,CoRAP_update!$A$4:$J$4,0),FALSE),VLOOKUP($A1196,CoRAP_update!$D$5:$J$376,MATCH(Sammanfattning!S$1,CoRAP_update!$D$4:$J$4,0),FALSE)),VLOOKUP($C1196,CoRAP_update!$C$5:$J$376,MATCH(Sammanfattning!S$1,CoRAP_update!$C$4:$J$4,0),FALSE))</f>
        <v>#N/A</v>
      </c>
      <c r="T1196" s="76" t="e">
        <f>IF($A1196="-",VLOOKUP($D1196,EDC_update!$C$2:$F$450,4,FALSE),VLOOKUP($A1196,EDC_update!$B$2:$F$450,5,FALSE))</f>
        <v>#N/A</v>
      </c>
      <c r="V1196" s="78">
        <f>IF(IFERROR(SEARCH("PBT",P1196),99)=99,IF(IFERROR(SEARCH("suspected PBT",S1196),99)=99,IF(IFERROR(SEARCH("concluded to be PBT",K1196),99)=99,IF(IFERROR(SEARCH("PBT",S1196),99)=99,IF(IFERROR(SEARCH("PBT cand",L1196),99)=99,IF(IFERROR(SEARCH("PBT",L1196),99)=99,IF(IFERROR(SEARCH("persistent, bioackumulative and toxic properties",K1196),99)=99,0,Scoring!$E$3),Scoring!$E$3),Scoring!$E$7),Scoring!$E$3),Scoring!$E$5),Scoring!$E$6),Scoring!$E$3)</f>
        <v>0</v>
      </c>
      <c r="W1196" s="78">
        <f>IF(IFERROR(SEARCH("vPvB",P1196),99)=99,IF(IFERROR(SEARCH("suspected pbt/vPvB",S1196),99)=99,IF(IFERROR(SEARCH("vPvB",S1196),99)=99,IF(IFERROR(SEARCH("concluded to be a vPvB",S1196),99)=99,IF(IFERROR(SEARCH("identified as vPvB",K1196),99)=99,IF(IFERROR(SEARCH("concluded to be a vPvB",K1196),99)=99,IF(IFERROR(SEARCH("concluded to be both pbt and vPvB",S1196),99)=99,IF(IFERROR(SEARCH("concluded to be both pbt and vPvB",K1196),99)=99,0,Scoring!$E$5),Scoring!$E$5),Scoring!$E$5),Scoring!$E$5),Scoring!$E$5),Scoring!$E$4),Scoring!$E$6),Scoring!$E$4)</f>
        <v>0</v>
      </c>
      <c r="X1196" s="78">
        <f>IF(IFERROR(SEARCH("H410",N1196),99)=99,IF(IFERROR(SEARCH("H410",O1196),99)=99,IF(IFERROR(SEARCH("H410",Q1196),99)=99,IF(IFERROR(SEARCH("H410",M1196),99)=99,IF(IFERROR(SEARCH("H410",R1196),99)=99,IF(IFERROR(SEARCH("H411",N1196),99)=99,IF(IFERROR(SEARCH("H411",O1196),99)=99,IF(IFERROR(SEARCH("H411",Q1196),99)=99,IF(IFERROR(SEARCH("H411",M1196),99)=99,IF(IFERROR(SEARCH("H411",R1196),99)=99,IF(IFERROR(SEARCH("H413",N1196),99)=99,IF(IFERROR(SEARCH("H413",O1196),99)=99,IF(IFERROR(SEARCH("H413",Q1196),99)=99,IF(IFERROR(SEARCH("H413",M1196),99)=99,IF(IFERROR(SEARCH("H413",R1196),99)=99,IF(IFERROR(SEARCH("H412",N1196),99)=99,IF(IFERROR(SEARCH("H412",O1196),99)=99,IF(IFERROR(SEARCH("H412",Q1196),99)=99,IF(IFERROR(SEARCH("H412",M1196),99)=99,IF(IFERROR(SEARCH("H412",R1196),99)=99,0,Scoring!$E$2),Scoring!$E$2),Scoring!$E$2),Scoring!$E$2),Scoring!$E$2),Scoring!$E$2),Scoring!$E$2),Scoring!$E$2),Scoring!$E$2),Scoring!$E$2),Scoring!$E$2),Scoring!$E$2),Scoring!$E$2),Scoring!$E$2),Scoring!$E$2),Scoring!$E$2),Scoring!$E$2),Scoring!$E$2),Scoring!$E$2),Scoring!$E$2)</f>
        <v>0</v>
      </c>
      <c r="Y1196" s="78">
        <f>IF(IFERROR(SEARCH("CMR",K1196),99)=99,IF(IFERROR(SEARCH("Suspected CMR",S1196),99)=99,IF(IFERROR(SEARCH("CMR",S1196),99)=99,0,Scoring!$E$8),Scoring!$E$9),Scoring!$E$8)</f>
        <v>0</v>
      </c>
      <c r="Z1196" s="78">
        <f>IF(IFERROR(SEARCH("H350",N1196),99)=99,IF(IFERROR(SEARCH("H350",O1196),99)=99,IF(IFERROR(SEARCH("H350",Q1196),99)=99,IF(IFERROR(SEARCH("H350",M1196),99)=99,IF(IFERROR(SEARCH("H350",R1196),99)=99,IF(IFERROR(SEARCH("H351",N1196),99)=99,IF(IFERROR(SEARCH("H351",O1196),99)=99,IF(IFERROR(SEARCH("H351",Q1196),99)=99,IF(IFERROR(SEARCH("H351",M1196),99)=99,IF(IFERROR(SEARCH("H351",R1196),99)=99,IF(IFERROR(SEARCH("carcinogenic",P1196),99)=99,IF(IFERROR(SEARCH("suspected carcinogenic",S1196),99)=99,0,Scoring!$E$12),Scoring!$E$11),Scoring!$E$10),Scoring!$E$10),Scoring!$E$10),Scoring!$E$10),Scoring!$E$10),Scoring!$E$10),Scoring!$E$10),Scoring!$E$10),Scoring!$E$10),Scoring!$E$10)</f>
        <v>0</v>
      </c>
      <c r="AA1196" s="78">
        <f>IF(IFERROR(SEARCH("H340",N1196),99)=99,IF(IFERROR(SEARCH("H340",O1196),99)=99,IF(IFERROR(SEARCH("H340",Q1196),99)=99,IF(IFERROR(SEARCH("H340",M1196),99)=99,IF(IFERROR(SEARCH("H340",R1196),99)=99,IF(IFERROR(SEARCH("H341",N1196),99)=99,IF(IFERROR(SEARCH("H341",O1196),99)=99,IF(IFERROR(SEARCH("H341",Q1196),99)=99,IF(IFERROR(SEARCH("H341",M1196),99)=99,IF(IFERROR(SEARCH("H341",R1196),99)=99,IF(IFERROR(SEARCH("mutagenic",P1196),99)=99,IF(IFERROR(SEARCH("suspected mutagenic",S1196),99)=99,0,Scoring!$E$15),Scoring!$E$14),Scoring!$E$13),Scoring!$E$13),Scoring!$E$13),Scoring!$E$13),Scoring!$E$13),Scoring!$E$13),Scoring!$E$13),Scoring!$E$13),Scoring!$E$13),Scoring!$E$13)</f>
        <v>0</v>
      </c>
      <c r="AB1196" s="78">
        <f>IF(IFERROR(SEARCH("H360",N1196),99)=99,IF(IFERROR(SEARCH("H360",O1196),99)=99,IF(IFERROR(SEARCH("H360",Q1196),99)=99,IF(IFERROR(SEARCH("H360",M1196),99)=99,IF(IFERROR(SEARCH("H360",R1196),99)=99,IF(IFERROR(SEARCH("H361",N1196),99)=99,IF(IFERROR(SEARCH("H361",O1196),99)=99,IF(IFERROR(SEARCH("H361",Q1196),99)=99,IF(IFERROR(SEARCH("H361",M1196),99)=99,IF(IFERROR(SEARCH("H361",R1196),99)=99,IF(IFERROR(SEARCH("reproduction",P1196),99)=99,IF(IFERROR(SEARCH("suspected reprotoxic",S1196),99)=99,IF(IFERROR(SEARCH("reprotoxic",S1196),99)=99,IF(IFERROR(SEARCH("reprotoxic",K1196),99)=99,0,Scoring!$E$18),Scoring!$E$18),Scoring!$E$19),Scoring!$E$17),Scoring!$E$16),Scoring!$E$16),Scoring!$E$16),Scoring!$E$16),Scoring!$E$16),Scoring!$E$16),Scoring!$E$16),Scoring!$E$16),Scoring!$E$16),Scoring!$E$16)</f>
        <v>0</v>
      </c>
      <c r="AC1196" s="78">
        <f>IF(IFERROR(SEARCH("57f",L1196),99)=99,IF(IFERROR(SEARCH("57(f)",P1196),99)=99,0,Scoring!$E$20),Scoring!$E$20)</f>
        <v>1</v>
      </c>
      <c r="AD1196" s="78">
        <f>IF(IFERROR(SEARCH("CAT1",T1196),99)=99,IF(IFERROR(SEARCH("CAT2",T1196),99)=99,IF(IFERROR(SEARCH("CAT3",T1196),99)=99,IF(IFERROR(SEARCH("concluded to be endocrine",K1196),99)=99,IF(IFERROR(SEARCH("categorised as endocrine",K1196),99)=99,IF(IFERROR(SEARCH("endocrine disrupting",P1196),99)=99,IF(IFERROR(SEARCH("endocrine disrupting",K1196),99)=99,IF(IFERROR(SEARCH("suspected endocrine",S1196),99)=99,IF(IFERROR(SEARCH("potential endocrine",S1196),99)=99,0,Scoring!$E$25),Scoring!$E$25),Scoring!$E$24),Scoring!$E$24),Scoring!$E$24),Scoring!$E$24),Scoring!$E$23),Scoring!$E$22),Scoring!$E$21)</f>
        <v>0</v>
      </c>
      <c r="AE1196" s="78">
        <f>IF(IFERROR(SEARCH("suspected sensitiser",S1196),99)=99,IF(IFERROR(SEARCH("sensitiser",S1196),99)=99,IF(IFERROR(SEARCH("other hazard based concern",S1196),99)=99,0,Scoring!$E$28),Scoring!$E$26),Scoring!$E$27)</f>
        <v>0</v>
      </c>
      <c r="AF1196" s="78">
        <f>IF(IFERROR(M1196,1)=1,IF(IFERROR(N1196,1)=1,IF(IFERROR(O1196,1)=1,IF(IFERROR(Q1196,1)=1,IF(IFERROR(R1196,1)=1,IF(IFERROR(T1196,1)=1,IF(IFERROR(K1196,1)=1,IF(IFERROR(P1196,1)=1,IF(IFERROR(S1196,1)=1,Scoring!$E$29,0),0),0),0),0),0),0),0),0)</f>
        <v>0</v>
      </c>
      <c r="AG1196" s="78">
        <f t="shared" si="81"/>
        <v>1</v>
      </c>
      <c r="AI1196" s="93"/>
      <c r="AJ1196" s="94"/>
      <c r="AK1196" s="76"/>
      <c r="AL1196" s="75"/>
      <c r="AN1196" s="79"/>
      <c r="AO1196" s="79"/>
      <c r="AP1196" s="79"/>
      <c r="AQ1196" s="79"/>
      <c r="AR1196" s="79"/>
      <c r="AS1196" s="78"/>
      <c r="AU1196" s="79">
        <f>IF(IFERROR(F1196,99)=99,IF(IFERROR(G1196,99)=99,IF(IFERROR(H1196,99)=99,IF(IFERROR(I1196,99)=99,IF(IFERROR(E1196,99)=99,IF(IFERROR(J1196,99)=99,0,Scoring!$B$7),Scoring!$B$3),Scoring!$B$2),Scoring!$B$6),Scoring!$B$5),Scoring!$B$4)</f>
        <v>1</v>
      </c>
      <c r="AV1196" s="78">
        <f t="shared" si="82"/>
        <v>1</v>
      </c>
      <c r="AW1196" s="78"/>
      <c r="AX1196" s="66"/>
      <c r="AY1196" s="78"/>
      <c r="AZ1196" s="76"/>
      <c r="BA1196" s="76"/>
      <c r="BB1196" s="76"/>
    </row>
    <row r="1197" spans="1:54" x14ac:dyDescent="0.25">
      <c r="A1197" s="80" t="s">
        <v>11205</v>
      </c>
      <c r="B1197" s="80" t="s">
        <v>30</v>
      </c>
      <c r="C1197" s="80" t="s">
        <v>11204</v>
      </c>
      <c r="D1197" s="80" t="s">
        <v>11226</v>
      </c>
      <c r="E1197" s="76" t="str">
        <f>IF(C1197="-",IF(A1197="-",VLOOKUP(D1197,'sin-list 180320_update'!$C$2:$C$835,1,FALSE),VLOOKUP(A1197,'sin-list 180320_update'!$A$2:$A$835,1,FALSE)),VLOOKUP(C1197,'sin-list 180320_update'!$B$2:$B$835,1,FALSE))</f>
        <v>236-236-8</v>
      </c>
      <c r="F1197" s="76" t="e">
        <f>IF($C1197="-",IF($A1197="-",VLOOKUP($D1197,'REACH Bilaga XVII_update'!$A$5:$A$131,1,FALSE),VLOOKUP($A1197,'REACH Bilaga XVII_update'!$C$5:$C$131,1,FALSE)),VLOOKUP($C1197,'REACH Bilaga XVII_update'!$B$5:$B$131,1,FALSE))</f>
        <v>#N/A</v>
      </c>
      <c r="G1197" s="76" t="str">
        <f>IF($C1197="-",IF($A1197="-",VLOOKUP($D1197,' REACH Bilaga 59_update'!$A$5:$A$210,1,FALSE),VLOOKUP($A1197,' REACH Bilaga 59_update'!$D$5:$D$210,1,FALSE)),VLOOKUP($C1197,' REACH Bilaga 59_update'!$C$5:$C$210,1,FALSE))</f>
        <v>236-236-8</v>
      </c>
      <c r="H1197" s="76" t="e">
        <f>IF($C1197="-",IF($A1197="-",VLOOKUP($D1197,'REACH Bilaga XIV_update'!$A$5:$A$110,1,FALSE),VLOOKUP($A1197,'REACH Bilaga XIV_update'!$D$5:$D$110,1,FALSE)),VLOOKUP($C1197,'REACH Bilaga XIV_update'!$C$5:$C$110,1,FALSE))</f>
        <v>#N/A</v>
      </c>
      <c r="I1197" s="76" t="e">
        <f>IF($C1197="-",IF($A1197="-",VLOOKUP($D1197,CoRAP_update!$A$5:$A$376,1,FALSE),VLOOKUP($A1197,CoRAP_update!$D$5:$D$376,1,FALSE)),VLOOKUP($C1197,CoRAP_update!$C$5:$C$376,1,FALSE))</f>
        <v>#N/A</v>
      </c>
      <c r="J1197" s="76" t="e">
        <f>IF($C1197="-",IF($A1197="-",VLOOKUP($D1197,EDC_update!$C$2:$C$450,1,FALSE),VLOOKUP($A1197,EDC_update!$B$2:$B$450,1,FALSE)),VLOOKUP($C1197,EDC_update!$L$2:$L$450,1,FALSE))</f>
        <v>#N/A</v>
      </c>
      <c r="K1197" s="76" t="str">
        <f>IF($C1197="-",IF($A1197="-",IF(VLOOKUP($D1197,'sin-list 180320_update'!$C$2:$S$835,3,FALSE)="",NA(),VLOOKUP($D1197,'sin-list 180320_update'!$C$2:$S$835,3,FALSE)),IF(VLOOKUP($A1197,'sin-list 180320_update'!$A$2:$S$835,5,FALSE)="",NA(),VLOOKUP($A1197,'sin-list 180320_update'!$A$2:$S$835,5,FALSE))),IF(VLOOKUP($C1197,'sin-list 180320_update'!$B$2:$S$835,4,FALSE)="",NA(),VLOOKUP($C1197,'sin-list 180320_update'!$B$2:$S$835,4,FALSE)))</f>
        <v>Substance is concluded to be a substance of equivalent level of concern (57f) SVHC by ECHA Member State Committee due to its persistence, mobility, potential for long-range transport and observed adverse effects.</v>
      </c>
      <c r="L1197" s="76">
        <f>IF($C1197="-",IF($A1197="-",VLOOKUP($D1197,'sin-list 180320_update'!$C$2:$S$835,6,FALSE),VLOOKUP($A1197,'sin-list 180320_update'!$A$2:$S$835,8,FALSE)),VLOOKUP($C1197,'sin-list 180320_update'!$B$2:$S$835,7,FALSE))</f>
        <v>0</v>
      </c>
      <c r="M1197" s="76" t="e">
        <f>IF($C1197="-",IF($A1197="-",IF(VLOOKUP($D1197,'sin-list 180320_update'!$C$2:$S$835,8,FALSE)="",NA(),VLOOKUP($D1197,'sin-list 180320_update'!$C$2:$S$835,8,FALSE)),IF(VLOOKUP($A1197,'sin-list 180320_update'!$A$2:$S$835,10,FALSE)="",NA(),VLOOKUP($A1197,'sin-list 180320_update'!$A$2:$S$835,10,FALSE))),IF(VLOOKUP($C1197,'sin-list 180320_update'!$B$2:$S$835,9,FALSE)="",NA(),VLOOKUP($C1197,'sin-list 180320_update'!$B$2:$S$835,9,FALSE)))</f>
        <v>#N/A</v>
      </c>
      <c r="N1197" s="76" t="e">
        <f>IF($C1197="-",IF($A1197="-",IF(VLOOKUP($D1197,'REACH Bilaga XVII_update'!$A$5:$E$131,4,FALSE)="",NA(),VLOOKUP($D1197,'REACH Bilaga XVII_update'!$A$5:$E$131,4,FALSE)),IF(VLOOKUP($A1197,'REACH Bilaga XVII_update'!$C$5:$D$131,2,FALSE)="",NA(),VLOOKUP($A1197,'REACH Bilaga XVII_update'!$C$5:$D$131,2,FALSE))),IF(VLOOKUP($C1197,'REACH Bilaga XVII_update'!$B$5:$D$131,3,FALSE)="",NA(),VLOOKUP($C1197,'REACH Bilaga XVII_update'!$B$5:$D$131,3,FALSE)))</f>
        <v>#N/A</v>
      </c>
      <c r="O1197" s="76" t="e">
        <f>IF($C1197="-",IF($A1197="-",IF(VLOOKUP($D1197,' REACH Bilaga 59_update'!$A$5:$E$210,5,FALSE)="",NA(),VLOOKUP($D1197,' REACH Bilaga 59_update'!$A$5:$E$210,5,FALSE)),IF(VLOOKUP($A1197,' REACH Bilaga 59_update'!$D$5:$E$210,2,FALSE)="",NA(),VLOOKUP($A1197,' REACH Bilaga 59_update'!$D$5:$E$210,2,FALSE))),IF(VLOOKUP($C1197,' REACH Bilaga 59_update'!$C$5:$E$210,3,FALSE)="",NA(),VLOOKUP($C1197,' REACH Bilaga 59_update'!$C$5:$E$210,3,FALSE)))</f>
        <v>#N/A</v>
      </c>
      <c r="P1197" s="76" t="str">
        <f>IF(C1197="-",IF(A1197="-",IFERROR(VLOOKUP($D1197,' REACH Bilaga 59_update'!$A$5:$F$210,MATCH(Sammanfattning!P$1,' REACH Bilaga 59_update'!$A$4:$F$4,0),FALSE),VLOOKUP($D1197,'REACH Bilaga XIV_update'!$A$4:$H$110,MATCH(Sammanfattning!P$1,'REACH Bilaga XIV_update'!$A$4:$H$4,0),FALSE)),IFERROR(VLOOKUP($A1197,' REACH Bilaga 59_update'!$D$5:$F$210,MATCH(Sammanfattning!P$1,' REACH Bilaga 59_update'!$D$4:$F$4,0),FALSE),VLOOKUP($A1197,'REACH Bilaga XIV_update'!$D$4:$H$110,MATCH(Sammanfattning!P$1,'REACH Bilaga XIV_update'!$D$4:$H$4,0),FALSE))),IFERROR(VLOOKUP($C1197,' REACH Bilaga 59_update'!$C$5:$F$210,MATCH(Sammanfattning!P$1,' REACH Bilaga 59_update'!$C$4:$F$4,0),FALSE),VLOOKUP($C1197,'REACH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197" s="76" t="e">
        <f>IF($C1197="-",IF($A1197="-",IF(VLOOKUP($D1197,'REACH Bilaga XIV_update'!$A$5:$I$110,9,FALSE)="",NA(),VLOOKUP($D1197,'REACH Bilaga XIV_update'!$A$5:$I$110,9,FALSE)),IF(VLOOKUP($A1197,'REACH Bilaga XIV_update'!$D$5:$I$110,6,FALSE)="",NA(),VLOOKUP($A1197,'REACH Bilaga XIV_update'!$D$5:$I$110,6,FALSE))),IF(VLOOKUP($C1197,'REACH Bilaga XIV_update'!$C$5:$I$110,7,FALSE)="",NA(),VLOOKUP($C1197,'REACH Bilaga XIV_update'!$C$5:$I$110,7,FALSE)))</f>
        <v>#N/A</v>
      </c>
      <c r="R1197" s="76" t="e">
        <f>IF($C1197="-",IF($A1197="-",IF(VLOOKUP($D1197,CoRAP_update!$A$5:$O$376,15,FALSE)="",NA(),VLOOKUP($D1197,CoRAP_update!$A$5:$O$376,15,FALSE)),IF(VLOOKUP($A1197,CoRAP_update!$D$5:$O$376,12,FALSE)="",NA(),VLOOKUP($A1197,CoRAP_update!$D$5:$O$376,12,FALSE))),IF(VLOOKUP($C1197,CoRAP_update!$C$5:$O$376,13,FALSE)="",NA(),VLOOKUP($C1197,CoRAP_update!$C$5:$O$376,13,FALSE)))</f>
        <v>#N/A</v>
      </c>
      <c r="S1197" s="144" t="e">
        <f>IF($C1197="-",IF($A1197="-",VLOOKUP($D1197,CoRAP_update!$A$5:$J$376,MATCH(Sammanfattning!S$1,CoRAP_update!$A$4:$J$4,0),FALSE),VLOOKUP($A1197,CoRAP_update!$D$5:$J$376,MATCH(Sammanfattning!S$1,CoRAP_update!$D$4:$J$4,0),FALSE)),VLOOKUP($C1197,CoRAP_update!$C$5:$J$376,MATCH(Sammanfattning!S$1,CoRAP_update!$C$4:$J$4,0),FALSE))</f>
        <v>#N/A</v>
      </c>
      <c r="T1197" s="76" t="e">
        <f>IF($A1197="-",VLOOKUP($D1197,EDC_update!$C$2:$F$450,4,FALSE),VLOOKUP($A1197,EDC_update!$B$2:$F$450,5,FALSE))</f>
        <v>#N/A</v>
      </c>
      <c r="V1197" s="78">
        <f>IF(IFERROR(SEARCH("PBT",P1197),99)=99,IF(IFERROR(SEARCH("suspected PBT",S1197),99)=99,IF(IFERROR(SEARCH("concluded to be PBT",K1197),99)=99,IF(IFERROR(SEARCH("PBT",S1197),99)=99,IF(IFERROR(SEARCH("PBT cand",L1197),99)=99,IF(IFERROR(SEARCH("PBT",L1197),99)=99,IF(IFERROR(SEARCH("persistent, bioackumulative and toxic properties",K1197),99)=99,0,Scoring!$E$3),Scoring!$E$3),Scoring!$E$7),Scoring!$E$3),Scoring!$E$5),Scoring!$E$6),Scoring!$E$3)</f>
        <v>0</v>
      </c>
      <c r="W1197" s="78">
        <f>IF(IFERROR(SEARCH("vPvB",P1197),99)=99,IF(IFERROR(SEARCH("suspected pbt/vPvB",S1197),99)=99,IF(IFERROR(SEARCH("vPvB",S1197),99)=99,IF(IFERROR(SEARCH("concluded to be a vPvB",S1197),99)=99,IF(IFERROR(SEARCH("identified as vPvB",K1197),99)=99,IF(IFERROR(SEARCH("concluded to be a vPvB",K1197),99)=99,IF(IFERROR(SEARCH("concluded to be both pbt and vPvB",S1197),99)=99,IF(IFERROR(SEARCH("concluded to be both pbt and vPvB",K1197),99)=99,0,Scoring!$E$5),Scoring!$E$5),Scoring!$E$5),Scoring!$E$5),Scoring!$E$5),Scoring!$E$4),Scoring!$E$6),Scoring!$E$4)</f>
        <v>0</v>
      </c>
      <c r="X1197" s="78">
        <f>IF(IFERROR(SEARCH("H410",N1197),99)=99,IF(IFERROR(SEARCH("H410",O1197),99)=99,IF(IFERROR(SEARCH("H410",Q1197),99)=99,IF(IFERROR(SEARCH("H410",M1197),99)=99,IF(IFERROR(SEARCH("H410",R1197),99)=99,IF(IFERROR(SEARCH("H411",N1197),99)=99,IF(IFERROR(SEARCH("H411",O1197),99)=99,IF(IFERROR(SEARCH("H411",Q1197),99)=99,IF(IFERROR(SEARCH("H411",M1197),99)=99,IF(IFERROR(SEARCH("H411",R1197),99)=99,IF(IFERROR(SEARCH("H413",N1197),99)=99,IF(IFERROR(SEARCH("H413",O1197),99)=99,IF(IFERROR(SEARCH("H413",Q1197),99)=99,IF(IFERROR(SEARCH("H413",M1197),99)=99,IF(IFERROR(SEARCH("H413",R1197),99)=99,IF(IFERROR(SEARCH("H412",N1197),99)=99,IF(IFERROR(SEARCH("H412",O1197),99)=99,IF(IFERROR(SEARCH("H412",Q1197),99)=99,IF(IFERROR(SEARCH("H412",M1197),99)=99,IF(IFERROR(SEARCH("H412",R1197),99)=99,0,Scoring!$E$2),Scoring!$E$2),Scoring!$E$2),Scoring!$E$2),Scoring!$E$2),Scoring!$E$2),Scoring!$E$2),Scoring!$E$2),Scoring!$E$2),Scoring!$E$2),Scoring!$E$2),Scoring!$E$2),Scoring!$E$2),Scoring!$E$2),Scoring!$E$2),Scoring!$E$2),Scoring!$E$2),Scoring!$E$2),Scoring!$E$2),Scoring!$E$2)</f>
        <v>0</v>
      </c>
      <c r="Y1197" s="78">
        <f>IF(IFERROR(SEARCH("CMR",K1197),99)=99,IF(IFERROR(SEARCH("Suspected CMR",S1197),99)=99,IF(IFERROR(SEARCH("CMR",S1197),99)=99,0,Scoring!$E$8),Scoring!$E$9),Scoring!$E$8)</f>
        <v>0</v>
      </c>
      <c r="Z1197" s="78">
        <f>IF(IFERROR(SEARCH("H350",N1197),99)=99,IF(IFERROR(SEARCH("H350",O1197),99)=99,IF(IFERROR(SEARCH("H350",Q1197),99)=99,IF(IFERROR(SEARCH("H350",M1197),99)=99,IF(IFERROR(SEARCH("H350",R1197),99)=99,IF(IFERROR(SEARCH("H351",N1197),99)=99,IF(IFERROR(SEARCH("H351",O1197),99)=99,IF(IFERROR(SEARCH("H351",Q1197),99)=99,IF(IFERROR(SEARCH("H351",M1197),99)=99,IF(IFERROR(SEARCH("H351",R1197),99)=99,IF(IFERROR(SEARCH("carcinogenic",P1197),99)=99,IF(IFERROR(SEARCH("suspected carcinogenic",S1197),99)=99,0,Scoring!$E$12),Scoring!$E$11),Scoring!$E$10),Scoring!$E$10),Scoring!$E$10),Scoring!$E$10),Scoring!$E$10),Scoring!$E$10),Scoring!$E$10),Scoring!$E$10),Scoring!$E$10),Scoring!$E$10)</f>
        <v>0</v>
      </c>
      <c r="AA1197" s="78">
        <f>IF(IFERROR(SEARCH("H340",N1197),99)=99,IF(IFERROR(SEARCH("H340",O1197),99)=99,IF(IFERROR(SEARCH("H340",Q1197),99)=99,IF(IFERROR(SEARCH("H340",M1197),99)=99,IF(IFERROR(SEARCH("H340",R1197),99)=99,IF(IFERROR(SEARCH("H341",N1197),99)=99,IF(IFERROR(SEARCH("H341",O1197),99)=99,IF(IFERROR(SEARCH("H341",Q1197),99)=99,IF(IFERROR(SEARCH("H341",M1197),99)=99,IF(IFERROR(SEARCH("H341",R1197),99)=99,IF(IFERROR(SEARCH("mutagenic",P1197),99)=99,IF(IFERROR(SEARCH("suspected mutagenic",S1197),99)=99,0,Scoring!$E$15),Scoring!$E$14),Scoring!$E$13),Scoring!$E$13),Scoring!$E$13),Scoring!$E$13),Scoring!$E$13),Scoring!$E$13),Scoring!$E$13),Scoring!$E$13),Scoring!$E$13),Scoring!$E$13)</f>
        <v>0</v>
      </c>
      <c r="AB1197" s="78">
        <f>IF(IFERROR(SEARCH("H360",N1197),99)=99,IF(IFERROR(SEARCH("H360",O1197),99)=99,IF(IFERROR(SEARCH("H360",Q1197),99)=99,IF(IFERROR(SEARCH("H360",M1197),99)=99,IF(IFERROR(SEARCH("H360",R1197),99)=99,IF(IFERROR(SEARCH("H361",N1197),99)=99,IF(IFERROR(SEARCH("H361",O1197),99)=99,IF(IFERROR(SEARCH("H361",Q1197),99)=99,IF(IFERROR(SEARCH("H361",M1197),99)=99,IF(IFERROR(SEARCH("H361",R1197),99)=99,IF(IFERROR(SEARCH("reproduction",P1197),99)=99,IF(IFERROR(SEARCH("suspected reprotoxic",S1197),99)=99,IF(IFERROR(SEARCH("reprotoxic",S1197),99)=99,IF(IFERROR(SEARCH("reprotoxic",K1197),99)=99,0,Scoring!$E$18),Scoring!$E$18),Scoring!$E$19),Scoring!$E$17),Scoring!$E$16),Scoring!$E$16),Scoring!$E$16),Scoring!$E$16),Scoring!$E$16),Scoring!$E$16),Scoring!$E$16),Scoring!$E$16),Scoring!$E$16),Scoring!$E$16)</f>
        <v>0</v>
      </c>
      <c r="AC1197" s="78">
        <f>IF(IFERROR(SEARCH("57f",L1197),99)=99,IF(IFERROR(SEARCH("57(f)",P1197),99)=99,0,Scoring!$E$20),Scoring!$E$20)</f>
        <v>1</v>
      </c>
      <c r="AD1197" s="78">
        <f>IF(IFERROR(SEARCH("CAT1",T1197),99)=99,IF(IFERROR(SEARCH("CAT2",T1197),99)=99,IF(IFERROR(SEARCH("CAT3",T1197),99)=99,IF(IFERROR(SEARCH("concluded to be endocrine",K1197),99)=99,IF(IFERROR(SEARCH("categorised as endocrine",K1197),99)=99,IF(IFERROR(SEARCH("endocrine disrupting",P1197),99)=99,IF(IFERROR(SEARCH("endocrine disrupting",K1197),99)=99,IF(IFERROR(SEARCH("suspected endocrine",S1197),99)=99,IF(IFERROR(SEARCH("potential endocrine",S1197),99)=99,0,Scoring!$E$25),Scoring!$E$25),Scoring!$E$24),Scoring!$E$24),Scoring!$E$24),Scoring!$E$24),Scoring!$E$23),Scoring!$E$22),Scoring!$E$21)</f>
        <v>0</v>
      </c>
      <c r="AE1197" s="78">
        <f>IF(IFERROR(SEARCH("suspected sensitiser",S1197),99)=99,IF(IFERROR(SEARCH("sensitiser",S1197),99)=99,IF(IFERROR(SEARCH("other hazard based concern",S1197),99)=99,0,Scoring!$E$28),Scoring!$E$26),Scoring!$E$27)</f>
        <v>0</v>
      </c>
      <c r="AF1197" s="78">
        <f>IF(IFERROR(M1197,1)=1,IF(IFERROR(N1197,1)=1,IF(IFERROR(O1197,1)=1,IF(IFERROR(Q1197,1)=1,IF(IFERROR(R1197,1)=1,IF(IFERROR(T1197,1)=1,IF(IFERROR(K1197,1)=1,IF(IFERROR(P1197,1)=1,IF(IFERROR(S1197,1)=1,Scoring!$E$29,0),0),0),0),0),0),0),0),0)</f>
        <v>0</v>
      </c>
      <c r="AG1197" s="78">
        <f t="shared" si="81"/>
        <v>1</v>
      </c>
      <c r="AI1197" s="93"/>
      <c r="AJ1197" s="94"/>
      <c r="AK1197" s="76"/>
      <c r="AL1197" s="75"/>
      <c r="AN1197" s="79"/>
      <c r="AO1197" s="79"/>
      <c r="AP1197" s="79"/>
      <c r="AQ1197" s="79"/>
      <c r="AR1197" s="79"/>
      <c r="AS1197" s="78"/>
      <c r="AU1197" s="79">
        <f>IF(IFERROR(F1197,99)=99,IF(IFERROR(G1197,99)=99,IF(IFERROR(H1197,99)=99,IF(IFERROR(I1197,99)=99,IF(IFERROR(E1197,99)=99,IF(IFERROR(J1197,99)=99,0,Scoring!$B$7),Scoring!$B$3),Scoring!$B$2),Scoring!$B$6),Scoring!$B$5),Scoring!$B$4)</f>
        <v>1</v>
      </c>
      <c r="AV1197" s="78">
        <f t="shared" si="82"/>
        <v>1</v>
      </c>
      <c r="AW1197" s="78"/>
      <c r="AX1197" s="66"/>
      <c r="AY1197" s="78"/>
      <c r="AZ1197" s="76"/>
      <c r="BB1197" s="76"/>
    </row>
    <row r="1198" spans="1:54" x14ac:dyDescent="0.25">
      <c r="A1198" s="84" t="s">
        <v>11769</v>
      </c>
      <c r="B1198" s="85" t="s">
        <v>30</v>
      </c>
      <c r="C1198" s="85" t="s">
        <v>11204</v>
      </c>
      <c r="D1198" s="84" t="s">
        <v>11396</v>
      </c>
      <c r="E1198" s="76" t="str">
        <f>IF(C1198="-",IF(A1198="-",VLOOKUP(D1198,'sin-list 180320_update'!$C$2:$C$835,1,FALSE),VLOOKUP(A1198,'sin-list 180320_update'!$A$2:$A$835,1,FALSE)),VLOOKUP(C1198,'sin-list 180320_update'!$B$2:$B$835,1,FALSE))</f>
        <v>236-236-8</v>
      </c>
      <c r="F1198" s="76" t="e">
        <f>IF($C1198="-",IF($A1198="-",VLOOKUP($D1198,'REACH Bilaga XVII_update'!$A$5:$A$131,1,FALSE),VLOOKUP($A1198,'REACH Bilaga XVII_update'!$C$5:$C$131,1,FALSE)),VLOOKUP($C1198,'REACH Bilaga XVII_update'!$B$5:$B$131,1,FALSE))</f>
        <v>#N/A</v>
      </c>
      <c r="G1198" s="76" t="str">
        <f>IF($C1198="-",IF($A1198="-",VLOOKUP($D1198,' REACH Bilaga 59_update'!$A$5:$A$210,1,FALSE),VLOOKUP($A1198,' REACH Bilaga 59_update'!$D$5:$D$210,1,FALSE)),VLOOKUP($C1198,' REACH Bilaga 59_update'!$C$5:$C$210,1,FALSE))</f>
        <v>236-236-8</v>
      </c>
      <c r="H1198" s="76" t="e">
        <f>IF($C1198="-",IF($A1198="-",VLOOKUP($D1198,'REACH Bilaga XIV_update'!$A$5:$A$110,1,FALSE),VLOOKUP($A1198,'REACH Bilaga XIV_update'!$D$5:$D$110,1,FALSE)),VLOOKUP($C1198,'REACH Bilaga XIV_update'!$C$5:$C$110,1,FALSE))</f>
        <v>#N/A</v>
      </c>
      <c r="I1198" s="76" t="e">
        <f>IF($C1198="-",IF($A1198="-",VLOOKUP($D1198,CoRAP_update!$A$5:$A$376,1,FALSE),VLOOKUP($A1198,CoRAP_update!$D$5:$D$376,1,FALSE)),VLOOKUP($C1198,CoRAP_update!$C$5:$C$376,1,FALSE))</f>
        <v>#N/A</v>
      </c>
      <c r="J1198" s="76" t="e">
        <f>IF($C1198="-",IF($A1198="-",VLOOKUP($D1198,EDC_update!$C$2:$C$450,1,FALSE),VLOOKUP($A1198,EDC_update!$B$2:$B$450,1,FALSE)),VLOOKUP($C1198,EDC_update!$L$2:$L$450,1,FALSE))</f>
        <v>#N/A</v>
      </c>
      <c r="K1198" s="76" t="str">
        <f>IF($C1198="-",IF($A1198="-",IF(VLOOKUP($D1198,'sin-list 180320_update'!$C$2:$S$835,3,FALSE)="",NA(),VLOOKUP($D1198,'sin-list 180320_update'!$C$2:$S$835,3,FALSE)),IF(VLOOKUP($A1198,'sin-list 180320_update'!$A$2:$S$835,5,FALSE)="",NA(),VLOOKUP($A1198,'sin-list 180320_update'!$A$2:$S$835,5,FALSE))),IF(VLOOKUP($C1198,'sin-list 180320_update'!$B$2:$S$835,4,FALSE)="",NA(),VLOOKUP($C1198,'sin-list 180320_update'!$B$2:$S$835,4,FALSE)))</f>
        <v>Substance is concluded to be a substance of equivalent level of concern (57f) SVHC by ECHA Member State Committee due to its persistence, mobility, potential for long-range transport and observed adverse effects.</v>
      </c>
      <c r="L1198" s="76">
        <f>IF($C1198="-",IF($A1198="-",VLOOKUP($D1198,'sin-list 180320_update'!$C$2:$S$835,6,FALSE),VLOOKUP($A1198,'sin-list 180320_update'!$A$2:$S$835,8,FALSE)),VLOOKUP($C1198,'sin-list 180320_update'!$B$2:$S$835,7,FALSE))</f>
        <v>0</v>
      </c>
      <c r="M1198" s="76" t="e">
        <f>IF($C1198="-",IF($A1198="-",IF(VLOOKUP($D1198,'sin-list 180320_update'!$C$2:$S$835,8,FALSE)="",NA(),VLOOKUP($D1198,'sin-list 180320_update'!$C$2:$S$835,8,FALSE)),IF(VLOOKUP($A1198,'sin-list 180320_update'!$A$2:$S$835,10,FALSE)="",NA(),VLOOKUP($A1198,'sin-list 180320_update'!$A$2:$S$835,10,FALSE))),IF(VLOOKUP($C1198,'sin-list 180320_update'!$B$2:$S$835,9,FALSE)="",NA(),VLOOKUP($C1198,'sin-list 180320_update'!$B$2:$S$835,9,FALSE)))</f>
        <v>#N/A</v>
      </c>
      <c r="N1198" s="76" t="e">
        <f>IF($C1198="-",IF($A1198="-",IF(VLOOKUP($D1198,'REACH Bilaga XVII_update'!$A$5:$E$131,4,FALSE)="",NA(),VLOOKUP($D1198,'REACH Bilaga XVII_update'!$A$5:$E$131,4,FALSE)),IF(VLOOKUP($A1198,'REACH Bilaga XVII_update'!$C$5:$D$131,2,FALSE)="",NA(),VLOOKUP($A1198,'REACH Bilaga XVII_update'!$C$5:$D$131,2,FALSE))),IF(VLOOKUP($C1198,'REACH Bilaga XVII_update'!$B$5:$D$131,3,FALSE)="",NA(),VLOOKUP($C1198,'REACH Bilaga XVII_update'!$B$5:$D$131,3,FALSE)))</f>
        <v>#N/A</v>
      </c>
      <c r="O1198" s="76" t="e">
        <f>IF($C1198="-",IF($A1198="-",IF(VLOOKUP($D1198,' REACH Bilaga 59_update'!$A$5:$E$210,5,FALSE)="",NA(),VLOOKUP($D1198,' REACH Bilaga 59_update'!$A$5:$E$210,5,FALSE)),IF(VLOOKUP($A1198,' REACH Bilaga 59_update'!$D$5:$E$210,2,FALSE)="",NA(),VLOOKUP($A1198,' REACH Bilaga 59_update'!$D$5:$E$210,2,FALSE))),IF(VLOOKUP($C1198,' REACH Bilaga 59_update'!$C$5:$E$210,3,FALSE)="",NA(),VLOOKUP($C1198,' REACH Bilaga 59_update'!$C$5:$E$210,3,FALSE)))</f>
        <v>#N/A</v>
      </c>
      <c r="P1198" s="76" t="str">
        <f>IF(C1198="-",IF(A1198="-",IFERROR(VLOOKUP($D1198,' REACH Bilaga 59_update'!$A$5:$F$210,MATCH(Sammanfattning!P$1,' REACH Bilaga 59_update'!$A$4:$F$4,0),FALSE),VLOOKUP($D1198,'REACH Bilaga XIV_update'!$A$4:$H$110,MATCH(Sammanfattning!P$1,'REACH Bilaga XIV_update'!$A$4:$H$4,0),FALSE)),IFERROR(VLOOKUP($A1198,' REACH Bilaga 59_update'!$D$5:$F$210,MATCH(Sammanfattning!P$1,' REACH Bilaga 59_update'!$D$4:$F$4,0),FALSE),VLOOKUP($A1198,'REACH Bilaga XIV_update'!$D$4:$H$110,MATCH(Sammanfattning!P$1,'REACH Bilaga XIV_update'!$D$4:$H$4,0),FALSE))),IFERROR(VLOOKUP($C1198,' REACH Bilaga 59_update'!$C$5:$F$210,MATCH(Sammanfattning!P$1,' REACH Bilaga 59_update'!$C$4:$F$4,0),FALSE),VLOOKUP($C1198,'REACH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198" s="76" t="e">
        <f>IF($C1198="-",IF($A1198="-",IF(VLOOKUP($D1198,'REACH Bilaga XIV_update'!$A$5:$I$110,9,FALSE)="",NA(),VLOOKUP($D1198,'REACH Bilaga XIV_update'!$A$5:$I$110,9,FALSE)),IF(VLOOKUP($A1198,'REACH Bilaga XIV_update'!$D$5:$I$110,6,FALSE)="",NA(),VLOOKUP($A1198,'REACH Bilaga XIV_update'!$D$5:$I$110,6,FALSE))),IF(VLOOKUP($C1198,'REACH Bilaga XIV_update'!$C$5:$I$110,7,FALSE)="",NA(),VLOOKUP($C1198,'REACH Bilaga XIV_update'!$C$5:$I$110,7,FALSE)))</f>
        <v>#N/A</v>
      </c>
      <c r="R1198" s="76" t="e">
        <f>IF($C1198="-",IF($A1198="-",IF(VLOOKUP($D1198,CoRAP_update!$A$5:$O$376,15,FALSE)="",NA(),VLOOKUP($D1198,CoRAP_update!$A$5:$O$376,15,FALSE)),IF(VLOOKUP($A1198,CoRAP_update!$D$5:$O$376,12,FALSE)="",NA(),VLOOKUP($A1198,CoRAP_update!$D$5:$O$376,12,FALSE))),IF(VLOOKUP($C1198,CoRAP_update!$C$5:$O$376,13,FALSE)="",NA(),VLOOKUP($C1198,CoRAP_update!$C$5:$O$376,13,FALSE)))</f>
        <v>#N/A</v>
      </c>
      <c r="S1198" s="144" t="e">
        <f>IF($C1198="-",IF($A1198="-",VLOOKUP($D1198,CoRAP_update!$A$5:$J$376,MATCH(Sammanfattning!S$1,CoRAP_update!$A$4:$J$4,0),FALSE),VLOOKUP($A1198,CoRAP_update!$D$5:$J$376,MATCH(Sammanfattning!S$1,CoRAP_update!$D$4:$J$4,0),FALSE)),VLOOKUP($C1198,CoRAP_update!$C$5:$J$376,MATCH(Sammanfattning!S$1,CoRAP_update!$C$4:$J$4,0),FALSE))</f>
        <v>#N/A</v>
      </c>
      <c r="T1198" s="76" t="e">
        <f>IF($A1198="-",VLOOKUP($D1198,EDC_update!$C$2:$F$450,4,FALSE),VLOOKUP($A1198,EDC_update!$B$2:$F$450,5,FALSE))</f>
        <v>#N/A</v>
      </c>
      <c r="V1198" s="78">
        <f>IF(IFERROR(SEARCH("PBT",P1198),99)=99,IF(IFERROR(SEARCH("suspected PBT",S1198),99)=99,IF(IFERROR(SEARCH("concluded to be PBT",K1198),99)=99,IF(IFERROR(SEARCH("PBT",S1198),99)=99,IF(IFERROR(SEARCH("PBT cand",L1198),99)=99,IF(IFERROR(SEARCH("PBT",L1198),99)=99,IF(IFERROR(SEARCH("persistent, bioackumulative and toxic properties",K1198),99)=99,0,Scoring!$E$3),Scoring!$E$3),Scoring!$E$7),Scoring!$E$3),Scoring!$E$5),Scoring!$E$6),Scoring!$E$3)</f>
        <v>0</v>
      </c>
      <c r="W1198" s="78">
        <f>IF(IFERROR(SEARCH("vPvB",P1198),99)=99,IF(IFERROR(SEARCH("suspected pbt/vPvB",S1198),99)=99,IF(IFERROR(SEARCH("vPvB",S1198),99)=99,IF(IFERROR(SEARCH("concluded to be a vPvB",S1198),99)=99,IF(IFERROR(SEARCH("identified as vPvB",K1198),99)=99,IF(IFERROR(SEARCH("concluded to be a vPvB",K1198),99)=99,IF(IFERROR(SEARCH("concluded to be both pbt and vPvB",S1198),99)=99,IF(IFERROR(SEARCH("concluded to be both pbt and vPvB",K1198),99)=99,0,Scoring!$E$5),Scoring!$E$5),Scoring!$E$5),Scoring!$E$5),Scoring!$E$5),Scoring!$E$4),Scoring!$E$6),Scoring!$E$4)</f>
        <v>0</v>
      </c>
      <c r="X1198" s="78">
        <f>IF(IFERROR(SEARCH("H410",N1198),99)=99,IF(IFERROR(SEARCH("H410",O1198),99)=99,IF(IFERROR(SEARCH("H410",Q1198),99)=99,IF(IFERROR(SEARCH("H410",M1198),99)=99,IF(IFERROR(SEARCH("H410",R1198),99)=99,IF(IFERROR(SEARCH("H411",N1198),99)=99,IF(IFERROR(SEARCH("H411",O1198),99)=99,IF(IFERROR(SEARCH("H411",Q1198),99)=99,IF(IFERROR(SEARCH("H411",M1198),99)=99,IF(IFERROR(SEARCH("H411",R1198),99)=99,IF(IFERROR(SEARCH("H413",N1198),99)=99,IF(IFERROR(SEARCH("H413",O1198),99)=99,IF(IFERROR(SEARCH("H413",Q1198),99)=99,IF(IFERROR(SEARCH("H413",M1198),99)=99,IF(IFERROR(SEARCH("H413",R1198),99)=99,IF(IFERROR(SEARCH("H412",N1198),99)=99,IF(IFERROR(SEARCH("H412",O1198),99)=99,IF(IFERROR(SEARCH("H412",Q1198),99)=99,IF(IFERROR(SEARCH("H412",M1198),99)=99,IF(IFERROR(SEARCH("H412",R1198),99)=99,0,Scoring!$E$2),Scoring!$E$2),Scoring!$E$2),Scoring!$E$2),Scoring!$E$2),Scoring!$E$2),Scoring!$E$2),Scoring!$E$2),Scoring!$E$2),Scoring!$E$2),Scoring!$E$2),Scoring!$E$2),Scoring!$E$2),Scoring!$E$2),Scoring!$E$2),Scoring!$E$2),Scoring!$E$2),Scoring!$E$2),Scoring!$E$2),Scoring!$E$2)</f>
        <v>0</v>
      </c>
      <c r="Y1198" s="78">
        <f>IF(IFERROR(SEARCH("CMR",K1198),99)=99,IF(IFERROR(SEARCH("Suspected CMR",S1198),99)=99,IF(IFERROR(SEARCH("CMR",S1198),99)=99,0,Scoring!$E$8),Scoring!$E$9),Scoring!$E$8)</f>
        <v>0</v>
      </c>
      <c r="Z1198" s="78">
        <f>IF(IFERROR(SEARCH("H350",N1198),99)=99,IF(IFERROR(SEARCH("H350",O1198),99)=99,IF(IFERROR(SEARCH("H350",Q1198),99)=99,IF(IFERROR(SEARCH("H350",M1198),99)=99,IF(IFERROR(SEARCH("H350",R1198),99)=99,IF(IFERROR(SEARCH("H351",N1198),99)=99,IF(IFERROR(SEARCH("H351",O1198),99)=99,IF(IFERROR(SEARCH("H351",Q1198),99)=99,IF(IFERROR(SEARCH("H351",M1198),99)=99,IF(IFERROR(SEARCH("H351",R1198),99)=99,IF(IFERROR(SEARCH("carcinogenic",P1198),99)=99,IF(IFERROR(SEARCH("suspected carcinogenic",S1198),99)=99,0,Scoring!$E$12),Scoring!$E$11),Scoring!$E$10),Scoring!$E$10),Scoring!$E$10),Scoring!$E$10),Scoring!$E$10),Scoring!$E$10),Scoring!$E$10),Scoring!$E$10),Scoring!$E$10),Scoring!$E$10)</f>
        <v>0</v>
      </c>
      <c r="AA1198" s="78">
        <f>IF(IFERROR(SEARCH("H340",N1198),99)=99,IF(IFERROR(SEARCH("H340",O1198),99)=99,IF(IFERROR(SEARCH("H340",Q1198),99)=99,IF(IFERROR(SEARCH("H340",M1198),99)=99,IF(IFERROR(SEARCH("H340",R1198),99)=99,IF(IFERROR(SEARCH("H341",N1198),99)=99,IF(IFERROR(SEARCH("H341",O1198),99)=99,IF(IFERROR(SEARCH("H341",Q1198),99)=99,IF(IFERROR(SEARCH("H341",M1198),99)=99,IF(IFERROR(SEARCH("H341",R1198),99)=99,IF(IFERROR(SEARCH("mutagenic",P1198),99)=99,IF(IFERROR(SEARCH("suspected mutagenic",S1198),99)=99,0,Scoring!$E$15),Scoring!$E$14),Scoring!$E$13),Scoring!$E$13),Scoring!$E$13),Scoring!$E$13),Scoring!$E$13),Scoring!$E$13),Scoring!$E$13),Scoring!$E$13),Scoring!$E$13),Scoring!$E$13)</f>
        <v>0</v>
      </c>
      <c r="AB1198" s="78">
        <f>IF(IFERROR(SEARCH("H360",N1198),99)=99,IF(IFERROR(SEARCH("H360",O1198),99)=99,IF(IFERROR(SEARCH("H360",Q1198),99)=99,IF(IFERROR(SEARCH("H360",M1198),99)=99,IF(IFERROR(SEARCH("H360",R1198),99)=99,IF(IFERROR(SEARCH("H361",N1198),99)=99,IF(IFERROR(SEARCH("H361",O1198),99)=99,IF(IFERROR(SEARCH("H361",Q1198),99)=99,IF(IFERROR(SEARCH("H361",M1198),99)=99,IF(IFERROR(SEARCH("H361",R1198),99)=99,IF(IFERROR(SEARCH("reproduction",P1198),99)=99,IF(IFERROR(SEARCH("suspected reprotoxic",S1198),99)=99,IF(IFERROR(SEARCH("reprotoxic",S1198),99)=99,IF(IFERROR(SEARCH("reprotoxic",K1198),99)=99,0,Scoring!$E$18),Scoring!$E$18),Scoring!$E$19),Scoring!$E$17),Scoring!$E$16),Scoring!$E$16),Scoring!$E$16),Scoring!$E$16),Scoring!$E$16),Scoring!$E$16),Scoring!$E$16),Scoring!$E$16),Scoring!$E$16),Scoring!$E$16)</f>
        <v>0</v>
      </c>
      <c r="AC1198" s="78">
        <f>IF(IFERROR(SEARCH("57f",L1198),99)=99,IF(IFERROR(SEARCH("57(f)",P1198),99)=99,0,Scoring!$E$20),Scoring!$E$20)</f>
        <v>1</v>
      </c>
      <c r="AD1198" s="78">
        <f>IF(IFERROR(SEARCH("CAT1",T1198),99)=99,IF(IFERROR(SEARCH("CAT2",T1198),99)=99,IF(IFERROR(SEARCH("CAT3",T1198),99)=99,IF(IFERROR(SEARCH("concluded to be endocrine",K1198),99)=99,IF(IFERROR(SEARCH("categorised as endocrine",K1198),99)=99,IF(IFERROR(SEARCH("endocrine disrupting",P1198),99)=99,IF(IFERROR(SEARCH("endocrine disrupting",K1198),99)=99,IF(IFERROR(SEARCH("suspected endocrine",S1198),99)=99,IF(IFERROR(SEARCH("potential endocrine",S1198),99)=99,0,Scoring!$E$25),Scoring!$E$25),Scoring!$E$24),Scoring!$E$24),Scoring!$E$24),Scoring!$E$24),Scoring!$E$23),Scoring!$E$22),Scoring!$E$21)</f>
        <v>0</v>
      </c>
      <c r="AE1198" s="78">
        <f>IF(IFERROR(SEARCH("suspected sensitiser",S1198),99)=99,IF(IFERROR(SEARCH("sensitiser",S1198),99)=99,IF(IFERROR(SEARCH("other hazard based concern",S1198),99)=99,0,Scoring!$E$28),Scoring!$E$26),Scoring!$E$27)</f>
        <v>0</v>
      </c>
      <c r="AF1198" s="78">
        <f>IF(IFERROR(M1198,1)=1,IF(IFERROR(N1198,1)=1,IF(IFERROR(O1198,1)=1,IF(IFERROR(Q1198,1)=1,IF(IFERROR(R1198,1)=1,IF(IFERROR(T1198,1)=1,IF(IFERROR(K1198,1)=1,IF(IFERROR(P1198,1)=1,IF(IFERROR(S1198,1)=1,Scoring!$E$29,0),0),0),0),0),0),0),0),0)</f>
        <v>0</v>
      </c>
      <c r="AG1198" s="78">
        <f t="shared" si="81"/>
        <v>1</v>
      </c>
      <c r="AI1198" s="93"/>
      <c r="AJ1198" s="94"/>
      <c r="AK1198" s="76"/>
      <c r="AL1198" s="75"/>
      <c r="AN1198" s="79"/>
      <c r="AO1198" s="79"/>
      <c r="AP1198" s="79"/>
      <c r="AQ1198" s="79"/>
      <c r="AR1198" s="79"/>
      <c r="AS1198" s="78"/>
      <c r="AU1198" s="79">
        <f>IF(IFERROR(F1198,99)=99,IF(IFERROR(G1198,99)=99,IF(IFERROR(H1198,99)=99,IF(IFERROR(I1198,99)=99,IF(IFERROR(E1198,99)=99,IF(IFERROR(J1198,99)=99,0,Scoring!$B$7),Scoring!$B$3),Scoring!$B$2),Scoring!$B$6),Scoring!$B$5),Scoring!$B$4)</f>
        <v>1</v>
      </c>
      <c r="AV1198" s="78">
        <f t="shared" si="82"/>
        <v>1</v>
      </c>
      <c r="AW1198" s="78"/>
      <c r="AX1198" s="66"/>
      <c r="AY1198" s="78"/>
      <c r="AZ1198" s="76"/>
      <c r="BB1198" s="76"/>
    </row>
    <row r="1199" spans="1:54" x14ac:dyDescent="0.25">
      <c r="A1199" s="77" t="s">
        <v>3063</v>
      </c>
      <c r="B1199" s="76" t="str">
        <f t="shared" ref="B1199:B1216" si="86">C1199</f>
        <v>238-009-9</v>
      </c>
      <c r="C1199" s="77" t="s">
        <v>824</v>
      </c>
      <c r="D1199" s="77" t="s">
        <v>825</v>
      </c>
      <c r="E1199" s="76" t="str">
        <f>IF(C1199="-",IF(A1199="-",VLOOKUP(D1199,'sin-list 180320_update'!$C$2:$C$835,1,FALSE),VLOOKUP(A1199,'sin-list 180320_update'!$A$2:$A$835,1,FALSE)),VLOOKUP(C1199,'sin-list 180320_update'!$B$2:$B$835,1,FALSE))</f>
        <v>238-009-9</v>
      </c>
      <c r="F1199" s="76" t="e">
        <f>IF($C1199="-",IF($A1199="-",VLOOKUP($D1199,'REACH Bilaga XVII_update'!$A$5:$A$131,1,FALSE),VLOOKUP($A1199,'REACH Bilaga XVII_update'!$C$5:$C$131,1,FALSE)),VLOOKUP($C1199,'REACH Bilaga XVII_update'!$B$5:$B$131,1,FALSE))</f>
        <v>#N/A</v>
      </c>
      <c r="G1199" s="76" t="str">
        <f>IF($C1199="-",IF($A1199="-",VLOOKUP($D1199,' REACH Bilaga 59_update'!$A$5:$A$210,1,FALSE),VLOOKUP($A1199,' REACH Bilaga 59_update'!$D$5:$D$210,1,FALSE)),VLOOKUP($C1199,' REACH Bilaga 59_update'!$C$5:$C$210,1,FALSE))</f>
        <v>238-009-9</v>
      </c>
      <c r="H1199" s="76" t="e">
        <f>IF($C1199="-",IF($A1199="-",VLOOKUP($D1199,'REACH Bilaga XIV_update'!$A$5:$A$110,1,FALSE),VLOOKUP($A1199,'REACH Bilaga XIV_update'!$D$5:$D$110,1,FALSE)),VLOOKUP($C1199,'REACH Bilaga XIV_update'!$C$5:$C$110,1,FALSE))</f>
        <v>#N/A</v>
      </c>
      <c r="I1199" s="76" t="e">
        <f>IF($C1199="-",IF($A1199="-",VLOOKUP($D1199,CoRAP_update!$A$5:$A$376,1,FALSE),VLOOKUP($A1199,CoRAP_update!$D$5:$D$376,1,FALSE)),VLOOKUP($C1199,CoRAP_update!$C$5:$C$376,1,FALSE))</f>
        <v>#N/A</v>
      </c>
      <c r="J1199" s="76" t="e">
        <f>IF($C1199="-",IF($A1199="-",VLOOKUP($D1199,EDC_update!$C$2:$C$450,1,FALSE),VLOOKUP($A1199,EDC_update!$B$2:$B$450,1,FALSE)),VLOOKUP($C1199,EDC_update!$L$2:$L$450,1,FALSE))</f>
        <v>#N/A</v>
      </c>
      <c r="K1199" s="76" t="str">
        <f>IF($C1199="-",IF($A1199="-",IF(VLOOKUP($D1199,'sin-list 180320_update'!$C$2:$S$835,3,FALSE)="",NA(),VLOOKUP($D1199,'sin-list 180320_update'!$C$2:$S$835,3,FALSE)),IF(VLOOKUP($A1199,'sin-list 180320_update'!$A$2:$S$835,5,FALSE)="",NA(),VLOOKUP($A1199,'sin-list 180320_update'!$A$2:$S$835,5,FALSE))),IF(VLOOKUP($C1199,'sin-list 180320_update'!$B$2:$S$835,4,FALSE)="",NA(),VLOOKUP($C1199,'sin-list 180320_update'!$B$2:$S$835,4,FALSE)))</f>
        <v>Classified respiratory sensitizer concluded to be a SVHC by ECHA Member State Committee.</v>
      </c>
      <c r="L1199" s="76" t="str">
        <f>IF($C1199="-",IF($A1199="-",VLOOKUP($D1199,'sin-list 180320_update'!$C$2:$S$835,6,FALSE),VLOOKUP($A1199,'sin-list 180320_update'!$A$2:$S$835,8,FALSE)),VLOOKUP($C1199,'sin-list 180320_update'!$B$2:$S$835,7,FALSE))</f>
        <v xml:space="preserve">Skin Sens. 1; Eye Dam. 1; Resp. Sens. 1 </v>
      </c>
      <c r="M1199" s="76" t="str">
        <f>IF($C1199="-",IF($A1199="-",IF(VLOOKUP($D1199,'sin-list 180320_update'!$C$2:$S$835,8,FALSE)="",NA(),VLOOKUP($D1199,'sin-list 180320_update'!$C$2:$S$835,8,FALSE)),IF(VLOOKUP($A1199,'sin-list 180320_update'!$A$2:$S$835,10,FALSE)="",NA(),VLOOKUP($A1199,'sin-list 180320_update'!$A$2:$S$835,10,FALSE))),IF(VLOOKUP($C1199,'sin-list 180320_update'!$B$2:$S$835,9,FALSE)="",NA(),VLOOKUP($C1199,'sin-list 180320_update'!$B$2:$S$835,9,FALSE)))</f>
        <v>H317; H318; H334</v>
      </c>
      <c r="N1199" s="76" t="e">
        <f>IF($C1199="-",IF($A1199="-",IF(VLOOKUP($D1199,'REACH Bilaga XVII_update'!$A$5:$E$131,4,FALSE)="",NA(),VLOOKUP($D1199,'REACH Bilaga XVII_update'!$A$5:$E$131,4,FALSE)),IF(VLOOKUP($A1199,'REACH Bilaga XVII_update'!$C$5:$D$131,2,FALSE)="",NA(),VLOOKUP($A1199,'REACH Bilaga XVII_update'!$C$5:$D$131,2,FALSE))),IF(VLOOKUP($C1199,'REACH Bilaga XVII_update'!$B$5:$D$131,3,FALSE)="",NA(),VLOOKUP($C1199,'REACH Bilaga XVII_update'!$B$5:$D$131,3,FALSE)))</f>
        <v>#N/A</v>
      </c>
      <c r="O1199" s="76" t="str">
        <f>IF($C1199="-",IF($A1199="-",IF(VLOOKUP($D1199,' REACH Bilaga 59_update'!$A$5:$E$210,5,FALSE)="",NA(),VLOOKUP($D1199,' REACH Bilaga 59_update'!$A$5:$E$210,5,FALSE)),IF(VLOOKUP($A1199,' REACH Bilaga 59_update'!$D$5:$E$210,2,FALSE)="",NA(),VLOOKUP($A1199,' REACH Bilaga 59_update'!$D$5:$E$210,2,FALSE))),IF(VLOOKUP($C1199,' REACH Bilaga 59_update'!$C$5:$E$210,3,FALSE)="",NA(),VLOOKUP($C1199,' REACH Bilaga 59_update'!$C$5:$E$210,3,FALSE)))</f>
        <v>H318
H334
H317</v>
      </c>
      <c r="P1199" s="76" t="str">
        <f>IF(C1199="-",IF(A1199="-",IFERROR(VLOOKUP($D1199,' REACH Bilaga 59_update'!$A$5:$F$210,MATCH(Sammanfattning!P$1,' REACH Bilaga 59_update'!$A$4:$F$4,0),FALSE),VLOOKUP($D1199,'REACH Bilaga XIV_update'!$A$4:$H$110,MATCH(Sammanfattning!P$1,'REACH Bilaga XIV_update'!$A$4:$H$4,0),FALSE)),IFERROR(VLOOKUP($A1199,' REACH Bilaga 59_update'!$D$5:$F$210,MATCH(Sammanfattning!P$1,' REACH Bilaga 59_update'!$D$4:$F$4,0),FALSE),VLOOKUP($A1199,'REACH Bilaga XIV_update'!$D$4:$H$110,MATCH(Sammanfattning!P$1,'REACH Bilaga XIV_update'!$D$4:$H$4,0),FALSE))),IFERROR(VLOOKUP($C1199,' REACH Bilaga 59_update'!$C$5:$F$210,MATCH(Sammanfattning!P$1,' REACH Bilaga 59_update'!$C$4:$F$4,0),FALSE),VLOOKUP($C1199,'REACH Bilaga XIV_update'!$C$4:$H$110,MATCH(Sammanfattning!P$1,'REACH Bilaga XIV_update'!$C$4:$H$4,0),FALSE)))</f>
        <v>Respiratory sensitising properties (Article 57(f) - human health)</v>
      </c>
      <c r="Q1199" s="76" t="e">
        <f>IF($C1199="-",IF($A1199="-",IF(VLOOKUP($D1199,'REACH Bilaga XIV_update'!$A$5:$I$110,9,FALSE)="",NA(),VLOOKUP($D1199,'REACH Bilaga XIV_update'!$A$5:$I$110,9,FALSE)),IF(VLOOKUP($A1199,'REACH Bilaga XIV_update'!$D$5:$I$110,6,FALSE)="",NA(),VLOOKUP($A1199,'REACH Bilaga XIV_update'!$D$5:$I$110,6,FALSE))),IF(VLOOKUP($C1199,'REACH Bilaga XIV_update'!$C$5:$I$110,7,FALSE)="",NA(),VLOOKUP($C1199,'REACH Bilaga XIV_update'!$C$5:$I$110,7,FALSE)))</f>
        <v>#N/A</v>
      </c>
      <c r="R1199" s="76" t="e">
        <f>IF($C1199="-",IF($A1199="-",IF(VLOOKUP($D1199,CoRAP_update!$A$5:$O$376,15,FALSE)="",NA(),VLOOKUP($D1199,CoRAP_update!$A$5:$O$376,15,FALSE)),IF(VLOOKUP($A1199,CoRAP_update!$D$5:$O$376,12,FALSE)="",NA(),VLOOKUP($A1199,CoRAP_update!$D$5:$O$376,12,FALSE))),IF(VLOOKUP($C1199,CoRAP_update!$C$5:$O$376,13,FALSE)="",NA(),VLOOKUP($C1199,CoRAP_update!$C$5:$O$376,13,FALSE)))</f>
        <v>#N/A</v>
      </c>
      <c r="S1199" s="144" t="e">
        <f>IF($C1199="-",IF($A1199="-",VLOOKUP($D1199,CoRAP_update!$A$5:$J$376,MATCH(Sammanfattning!S$1,CoRAP_update!$A$4:$J$4,0),FALSE),VLOOKUP($A1199,CoRAP_update!$D$5:$J$376,MATCH(Sammanfattning!S$1,CoRAP_update!$D$4:$J$4,0),FALSE)),VLOOKUP($C1199,CoRAP_update!$C$5:$J$376,MATCH(Sammanfattning!S$1,CoRAP_update!$C$4:$J$4,0),FALSE))</f>
        <v>#N/A</v>
      </c>
      <c r="T1199" s="76" t="e">
        <f>IF($A1199="-",VLOOKUP($D1199,EDC_update!$C$2:$F$450,4,FALSE),VLOOKUP($A1199,EDC_update!$B$2:$F$450,5,FALSE))</f>
        <v>#N/A</v>
      </c>
      <c r="V1199" s="78">
        <f>IF(IFERROR(SEARCH("PBT",P1199),99)=99,IF(IFERROR(SEARCH("suspected PBT",S1199),99)=99,IF(IFERROR(SEARCH("concluded to be PBT",K1199),99)=99,IF(IFERROR(SEARCH("PBT",S1199),99)=99,IF(IFERROR(SEARCH("PBT cand",L1199),99)=99,IF(IFERROR(SEARCH("PBT",L1199),99)=99,IF(IFERROR(SEARCH("persistent, bioackumulative and toxic properties",K1199),99)=99,0,Scoring!$E$3),Scoring!$E$3),Scoring!$E$7),Scoring!$E$3),Scoring!$E$5),Scoring!$E$6),Scoring!$E$3)</f>
        <v>0</v>
      </c>
      <c r="W1199" s="78">
        <f>IF(IFERROR(SEARCH("vPvB",P1199),99)=99,IF(IFERROR(SEARCH("suspected pbt/vPvB",S1199),99)=99,IF(IFERROR(SEARCH("vPvB",S1199),99)=99,IF(IFERROR(SEARCH("concluded to be a vPvB",S1199),99)=99,IF(IFERROR(SEARCH("identified as vPvB",K1199),99)=99,IF(IFERROR(SEARCH("concluded to be a vPvB",K1199),99)=99,IF(IFERROR(SEARCH("concluded to be both pbt and vPvB",S1199),99)=99,IF(IFERROR(SEARCH("concluded to be both pbt and vPvB",K1199),99)=99,0,Scoring!$E$5),Scoring!$E$5),Scoring!$E$5),Scoring!$E$5),Scoring!$E$5),Scoring!$E$4),Scoring!$E$6),Scoring!$E$4)</f>
        <v>0</v>
      </c>
      <c r="X1199" s="78">
        <f>IF(IFERROR(SEARCH("H410",N1199),99)=99,IF(IFERROR(SEARCH("H410",O1199),99)=99,IF(IFERROR(SEARCH("H410",Q1199),99)=99,IF(IFERROR(SEARCH("H410",M1199),99)=99,IF(IFERROR(SEARCH("H410",R1199),99)=99,IF(IFERROR(SEARCH("H411",N1199),99)=99,IF(IFERROR(SEARCH("H411",O1199),99)=99,IF(IFERROR(SEARCH("H411",Q1199),99)=99,IF(IFERROR(SEARCH("H411",M1199),99)=99,IF(IFERROR(SEARCH("H411",R1199),99)=99,IF(IFERROR(SEARCH("H413",N1199),99)=99,IF(IFERROR(SEARCH("H413",O1199),99)=99,IF(IFERROR(SEARCH("H413",Q1199),99)=99,IF(IFERROR(SEARCH("H413",M1199),99)=99,IF(IFERROR(SEARCH("H413",R1199),99)=99,IF(IFERROR(SEARCH("H412",N1199),99)=99,IF(IFERROR(SEARCH("H412",O1199),99)=99,IF(IFERROR(SEARCH("H412",Q1199),99)=99,IF(IFERROR(SEARCH("H412",M1199),99)=99,IF(IFERROR(SEARCH("H412",R1199),99)=99,0,Scoring!$E$2),Scoring!$E$2),Scoring!$E$2),Scoring!$E$2),Scoring!$E$2),Scoring!$E$2),Scoring!$E$2),Scoring!$E$2),Scoring!$E$2),Scoring!$E$2),Scoring!$E$2),Scoring!$E$2),Scoring!$E$2),Scoring!$E$2),Scoring!$E$2),Scoring!$E$2),Scoring!$E$2),Scoring!$E$2),Scoring!$E$2),Scoring!$E$2)</f>
        <v>0</v>
      </c>
      <c r="Y1199" s="78">
        <f>IF(IFERROR(SEARCH("CMR",K1199),99)=99,IF(IFERROR(SEARCH("Suspected CMR",S1199),99)=99,IF(IFERROR(SEARCH("CMR",S1199),99)=99,0,Scoring!$E$8),Scoring!$E$9),Scoring!$E$8)</f>
        <v>0</v>
      </c>
      <c r="Z1199" s="78">
        <f>IF(IFERROR(SEARCH("H350",N1199),99)=99,IF(IFERROR(SEARCH("H350",O1199),99)=99,IF(IFERROR(SEARCH("H350",Q1199),99)=99,IF(IFERROR(SEARCH("H350",M1199),99)=99,IF(IFERROR(SEARCH("H350",R1199),99)=99,IF(IFERROR(SEARCH("H351",N1199),99)=99,IF(IFERROR(SEARCH("H351",O1199),99)=99,IF(IFERROR(SEARCH("H351",Q1199),99)=99,IF(IFERROR(SEARCH("H351",M1199),99)=99,IF(IFERROR(SEARCH("H351",R1199),99)=99,IF(IFERROR(SEARCH("carcinogenic",P1199),99)=99,IF(IFERROR(SEARCH("suspected carcinogenic",S1199),99)=99,0,Scoring!$E$12),Scoring!$E$11),Scoring!$E$10),Scoring!$E$10),Scoring!$E$10),Scoring!$E$10),Scoring!$E$10),Scoring!$E$10),Scoring!$E$10),Scoring!$E$10),Scoring!$E$10),Scoring!$E$10)</f>
        <v>0</v>
      </c>
      <c r="AA1199" s="78">
        <f>IF(IFERROR(SEARCH("H340",N1199),99)=99,IF(IFERROR(SEARCH("H340",O1199),99)=99,IF(IFERROR(SEARCH("H340",Q1199),99)=99,IF(IFERROR(SEARCH("H340",M1199),99)=99,IF(IFERROR(SEARCH("H340",R1199),99)=99,IF(IFERROR(SEARCH("H341",N1199),99)=99,IF(IFERROR(SEARCH("H341",O1199),99)=99,IF(IFERROR(SEARCH("H341",Q1199),99)=99,IF(IFERROR(SEARCH("H341",M1199),99)=99,IF(IFERROR(SEARCH("H341",R1199),99)=99,IF(IFERROR(SEARCH("mutagenic",P1199),99)=99,IF(IFERROR(SEARCH("suspected mutagenic",S1199),99)=99,0,Scoring!$E$15),Scoring!$E$14),Scoring!$E$13),Scoring!$E$13),Scoring!$E$13),Scoring!$E$13),Scoring!$E$13),Scoring!$E$13),Scoring!$E$13),Scoring!$E$13),Scoring!$E$13),Scoring!$E$13)</f>
        <v>0</v>
      </c>
      <c r="AB1199" s="78">
        <f>IF(IFERROR(SEARCH("H360",N1199),99)=99,IF(IFERROR(SEARCH("H360",O1199),99)=99,IF(IFERROR(SEARCH("H360",Q1199),99)=99,IF(IFERROR(SEARCH("H360",M1199),99)=99,IF(IFERROR(SEARCH("H360",R1199),99)=99,IF(IFERROR(SEARCH("H361",N1199),99)=99,IF(IFERROR(SEARCH("H361",O1199),99)=99,IF(IFERROR(SEARCH("H361",Q1199),99)=99,IF(IFERROR(SEARCH("H361",M1199),99)=99,IF(IFERROR(SEARCH("H361",R1199),99)=99,IF(IFERROR(SEARCH("reproduction",P1199),99)=99,IF(IFERROR(SEARCH("suspected reprotoxic",S1199),99)=99,IF(IFERROR(SEARCH("reprotoxic",S1199),99)=99,IF(IFERROR(SEARCH("reprotoxic",K1199),99)=99,0,Scoring!$E$18),Scoring!$E$18),Scoring!$E$19),Scoring!$E$17),Scoring!$E$16),Scoring!$E$16),Scoring!$E$16),Scoring!$E$16),Scoring!$E$16),Scoring!$E$16),Scoring!$E$16),Scoring!$E$16),Scoring!$E$16),Scoring!$E$16)</f>
        <v>0</v>
      </c>
      <c r="AC1199" s="78">
        <f>IF(IFERROR(SEARCH("57f",L1199),99)=99,IF(IFERROR(SEARCH("57(f)",P1199),99)=99,0,Scoring!$E$20),Scoring!$E$20)</f>
        <v>1</v>
      </c>
      <c r="AD1199" s="78">
        <f>IF(IFERROR(SEARCH("CAT1",T1199),99)=99,IF(IFERROR(SEARCH("CAT2",T1199),99)=99,IF(IFERROR(SEARCH("CAT3",T1199),99)=99,IF(IFERROR(SEARCH("concluded to be endocrine",K1199),99)=99,IF(IFERROR(SEARCH("categorised as endocrine",K1199),99)=99,IF(IFERROR(SEARCH("endocrine disrupting",P1199),99)=99,IF(IFERROR(SEARCH("endocrine disrupting",K1199),99)=99,IF(IFERROR(SEARCH("suspected endocrine",S1199),99)=99,IF(IFERROR(SEARCH("potential endocrine",S1199),99)=99,0,Scoring!$E$25),Scoring!$E$25),Scoring!$E$24),Scoring!$E$24),Scoring!$E$24),Scoring!$E$24),Scoring!$E$23),Scoring!$E$22),Scoring!$E$21)</f>
        <v>0</v>
      </c>
      <c r="AE1199" s="78">
        <f>IF(IFERROR(SEARCH("suspected sensitiser",S1199),99)=99,IF(IFERROR(SEARCH("sensitiser",S1199),99)=99,IF(IFERROR(SEARCH("other hazard based concern",S1199),99)=99,0,Scoring!$E$28),Scoring!$E$26),Scoring!$E$27)</f>
        <v>0</v>
      </c>
      <c r="AF1199" s="78">
        <f>IF(IFERROR(M1199,1)=1,IF(IFERROR(N1199,1)=1,IF(IFERROR(O1199,1)=1,IF(IFERROR(Q1199,1)=1,IF(IFERROR(R1199,1)=1,IF(IFERROR(T1199,1)=1,IF(IFERROR(K1199,1)=1,IF(IFERROR(P1199,1)=1,IF(IFERROR(S1199,1)=1,Scoring!$E$29,0),0),0),0),0),0),0),0),0)</f>
        <v>0</v>
      </c>
      <c r="AG1199" s="78">
        <f t="shared" si="81"/>
        <v>1</v>
      </c>
      <c r="AI1199" s="93"/>
      <c r="AJ1199" s="94"/>
      <c r="AK1199" s="76"/>
      <c r="AL1199" s="75"/>
      <c r="AN1199" s="79"/>
      <c r="AO1199" s="79"/>
      <c r="AP1199" s="79"/>
      <c r="AQ1199" s="79"/>
      <c r="AR1199" s="79"/>
      <c r="AS1199" s="78"/>
      <c r="AU1199" s="79">
        <f>IF(IFERROR(F1199,99)=99,IF(IFERROR(G1199,99)=99,IF(IFERROR(H1199,99)=99,IF(IFERROR(I1199,99)=99,IF(IFERROR(E1199,99)=99,IF(IFERROR(J1199,99)=99,0,Scoring!$B$7),Scoring!$B$3),Scoring!$B$2),Scoring!$B$6),Scoring!$B$5),Scoring!$B$4)</f>
        <v>1</v>
      </c>
      <c r="AV1199" s="78">
        <f t="shared" si="82"/>
        <v>1</v>
      </c>
      <c r="AW1199" s="78"/>
      <c r="AX1199" s="66"/>
      <c r="AY1199" s="78"/>
      <c r="AZ1199" s="76"/>
      <c r="BA1199" s="76"/>
      <c r="BB1199" s="76"/>
    </row>
    <row r="1200" spans="1:54" x14ac:dyDescent="0.25">
      <c r="A1200" s="77" t="s">
        <v>3034</v>
      </c>
      <c r="B1200" s="76" t="str">
        <f t="shared" si="86"/>
        <v>239-622-4</v>
      </c>
      <c r="C1200" s="77" t="s">
        <v>879</v>
      </c>
      <c r="D1200" s="77" t="s">
        <v>2931</v>
      </c>
      <c r="E1200" s="76" t="e">
        <f>IF(C1200="-",IF(A1200="-",VLOOKUP(D1200,'sin-list 180320_update'!$C$2:$C$835,1,FALSE),VLOOKUP(A1200,'sin-list 180320_update'!$A$2:$A$835,1,FALSE)),VLOOKUP(C1200,'sin-list 180320_update'!$B$2:$B$835,1,FALSE))</f>
        <v>#N/A</v>
      </c>
      <c r="F1200" s="76" t="e">
        <f>IF($C1200="-",IF($A1200="-",VLOOKUP($D1200,'REACH Bilaga XVII_update'!$A$5:$A$131,1,FALSE),VLOOKUP($A1200,'REACH Bilaga XVII_update'!$C$5:$C$131,1,FALSE)),VLOOKUP($C1200,'REACH Bilaga XVII_update'!$B$5:$B$131,1,FALSE))</f>
        <v>#N/A</v>
      </c>
      <c r="G1200" s="76" t="str">
        <f>IF($C1200="-",IF($A1200="-",VLOOKUP($D1200,' REACH Bilaga 59_update'!$A$5:$A$210,1,FALSE),VLOOKUP($A1200,' REACH Bilaga 59_update'!$D$5:$D$210,1,FALSE)),VLOOKUP($C1200,' REACH Bilaga 59_update'!$C$5:$C$210,1,FALSE))</f>
        <v>239-622-4</v>
      </c>
      <c r="H1200" s="76" t="e">
        <f>IF($C1200="-",IF($A1200="-",VLOOKUP($D1200,'REACH Bilaga XIV_update'!$A$5:$A$110,1,FALSE),VLOOKUP($A1200,'REACH Bilaga XIV_update'!$D$5:$D$110,1,FALSE)),VLOOKUP($C1200,'REACH Bilaga XIV_update'!$C$5:$C$110,1,FALSE))</f>
        <v>#N/A</v>
      </c>
      <c r="I1200" s="76" t="e">
        <f>IF($C1200="-",IF($A1200="-",VLOOKUP($D1200,CoRAP_update!$A$5:$A$376,1,FALSE),VLOOKUP($A1200,CoRAP_update!$D$5:$D$376,1,FALSE)),VLOOKUP($C1200,CoRAP_update!$C$5:$C$376,1,FALSE))</f>
        <v>#N/A</v>
      </c>
      <c r="J1200" s="76" t="e">
        <f>IF($C1200="-",IF($A1200="-",VLOOKUP($D1200,EDC_update!$C$2:$C$450,1,FALSE),VLOOKUP($A1200,EDC_update!$B$2:$B$450,1,FALSE)),VLOOKUP($C1200,EDC_update!$L$2:$L$450,1,FALSE))</f>
        <v>#N/A</v>
      </c>
      <c r="K1200" s="76" t="e">
        <f>IF($C1200="-",IF($A1200="-",IF(VLOOKUP($D1200,'sin-list 180320_update'!$C$2:$S$835,3,FALSE)="",NA(),VLOOKUP($D1200,'sin-list 180320_update'!$C$2:$S$835,3,FALSE)),IF(VLOOKUP($A1200,'sin-list 180320_update'!$A$2:$S$835,5,FALSE)="",NA(),VLOOKUP($A1200,'sin-list 180320_update'!$A$2:$S$835,5,FALSE))),IF(VLOOKUP($C1200,'sin-list 180320_update'!$B$2:$S$835,4,FALSE)="",NA(),VLOOKUP($C1200,'sin-list 180320_update'!$B$2:$S$835,4,FALSE)))</f>
        <v>#N/A</v>
      </c>
      <c r="L1200" s="76" t="e">
        <f>IF($C1200="-",IF($A1200="-",VLOOKUP($D1200,'sin-list 180320_update'!$C$2:$S$835,6,FALSE),VLOOKUP($A1200,'sin-list 180320_update'!$A$2:$S$835,8,FALSE)),VLOOKUP($C1200,'sin-list 180320_update'!$B$2:$S$835,7,FALSE))</f>
        <v>#N/A</v>
      </c>
      <c r="M1200" s="76" t="e">
        <f>IF($C1200="-",IF($A1200="-",IF(VLOOKUP($D1200,'sin-list 180320_update'!$C$2:$S$835,8,FALSE)="",NA(),VLOOKUP($D1200,'sin-list 180320_update'!$C$2:$S$835,8,FALSE)),IF(VLOOKUP($A1200,'sin-list 180320_update'!$A$2:$S$835,10,FALSE)="",NA(),VLOOKUP($A1200,'sin-list 180320_update'!$A$2:$S$835,10,FALSE))),IF(VLOOKUP($C1200,'sin-list 180320_update'!$B$2:$S$835,9,FALSE)="",NA(),VLOOKUP($C1200,'sin-list 180320_update'!$B$2:$S$835,9,FALSE)))</f>
        <v>#N/A</v>
      </c>
      <c r="N1200" s="76" t="e">
        <f>IF($C1200="-",IF($A1200="-",IF(VLOOKUP($D1200,'REACH Bilaga XVII_update'!$A$5:$E$131,4,FALSE)="",NA(),VLOOKUP($D1200,'REACH Bilaga XVII_update'!$A$5:$E$131,4,FALSE)),IF(VLOOKUP($A1200,'REACH Bilaga XVII_update'!$C$5:$D$131,2,FALSE)="",NA(),VLOOKUP($A1200,'REACH Bilaga XVII_update'!$C$5:$D$131,2,FALSE))),IF(VLOOKUP($C1200,'REACH Bilaga XVII_update'!$B$5:$D$131,3,FALSE)="",NA(),VLOOKUP($C1200,'REACH Bilaga XVII_update'!$B$5:$D$131,3,FALSE)))</f>
        <v>#N/A</v>
      </c>
      <c r="O1200" s="76" t="str">
        <f>IF($C1200="-",IF($A1200="-",IF(VLOOKUP($D1200,' REACH Bilaga 59_update'!$A$5:$E$210,5,FALSE)="",NA(),VLOOKUP($D1200,' REACH Bilaga 59_update'!$A$5:$E$210,5,FALSE)),IF(VLOOKUP($A1200,' REACH Bilaga 59_update'!$D$5:$E$210,2,FALSE)="",NA(),VLOOKUP($A1200,' REACH Bilaga 59_update'!$D$5:$E$210,2,FALSE))),IF(VLOOKUP($C1200,' REACH Bilaga 59_update'!$C$5:$E$210,3,FALSE)="",NA(),VLOOKUP($C1200,' REACH Bilaga 59_update'!$C$5:$E$210,3,FALSE)))</f>
        <v>H360D</v>
      </c>
      <c r="P1200" s="76" t="str">
        <f>IF(C1200="-",IF(A1200="-",IFERROR(VLOOKUP($D1200,' REACH Bilaga 59_update'!$A$5:$F$210,MATCH(Sammanfattning!P$1,' REACH Bilaga 59_update'!$A$4:$F$4,0),FALSE),VLOOKUP($D1200,'REACH Bilaga XIV_update'!$A$4:$H$110,MATCH(Sammanfattning!P$1,'REACH Bilaga XIV_update'!$A$4:$H$4,0),FALSE)),IFERROR(VLOOKUP($A1200,' REACH Bilaga 59_update'!$D$5:$F$210,MATCH(Sammanfattning!P$1,' REACH Bilaga 59_update'!$D$4:$F$4,0),FALSE),VLOOKUP($A1200,'REACH Bilaga XIV_update'!$D$4:$H$110,MATCH(Sammanfattning!P$1,'REACH Bilaga XIV_update'!$D$4:$H$4,0),FALSE))),IFERROR(VLOOKUP($C1200,' REACH Bilaga 59_update'!$C$5:$F$210,MATCH(Sammanfattning!P$1,' REACH Bilaga 59_update'!$C$4:$F$4,0),FALSE),VLOOKUP($C1200,'REACH Bilaga XIV_update'!$C$4:$H$110,MATCH(Sammanfattning!P$1,'REACH Bilaga XIV_update'!$C$4:$H$4,0),FALSE)))</f>
        <v>Toxic for reproduction (Article 57c)</v>
      </c>
      <c r="Q1200" s="76" t="e">
        <f>IF($C1200="-",IF($A1200="-",IF(VLOOKUP($D1200,'REACH Bilaga XIV_update'!$A$5:$I$110,9,FALSE)="",NA(),VLOOKUP($D1200,'REACH Bilaga XIV_update'!$A$5:$I$110,9,FALSE)),IF(VLOOKUP($A1200,'REACH Bilaga XIV_update'!$D$5:$I$110,6,FALSE)="",NA(),VLOOKUP($A1200,'REACH Bilaga XIV_update'!$D$5:$I$110,6,FALSE))),IF(VLOOKUP($C1200,'REACH Bilaga XIV_update'!$C$5:$I$110,7,FALSE)="",NA(),VLOOKUP($C1200,'REACH Bilaga XIV_update'!$C$5:$I$110,7,FALSE)))</f>
        <v>#N/A</v>
      </c>
      <c r="R1200" s="76" t="e">
        <f>IF($C1200="-",IF($A1200="-",IF(VLOOKUP($D1200,CoRAP_update!$A$5:$O$376,15,FALSE)="",NA(),VLOOKUP($D1200,CoRAP_update!$A$5:$O$376,15,FALSE)),IF(VLOOKUP($A1200,CoRAP_update!$D$5:$O$376,12,FALSE)="",NA(),VLOOKUP($A1200,CoRAP_update!$D$5:$O$376,12,FALSE))),IF(VLOOKUP($C1200,CoRAP_update!$C$5:$O$376,13,FALSE)="",NA(),VLOOKUP($C1200,CoRAP_update!$C$5:$O$376,13,FALSE)))</f>
        <v>#N/A</v>
      </c>
      <c r="S1200" s="144" t="e">
        <f>IF($C1200="-",IF($A1200="-",VLOOKUP($D1200,CoRAP_update!$A$5:$J$376,MATCH(Sammanfattning!S$1,CoRAP_update!$A$4:$J$4,0),FALSE),VLOOKUP($A1200,CoRAP_update!$D$5:$J$376,MATCH(Sammanfattning!S$1,CoRAP_update!$D$4:$J$4,0),FALSE)),VLOOKUP($C1200,CoRAP_update!$C$5:$J$376,MATCH(Sammanfattning!S$1,CoRAP_update!$C$4:$J$4,0),FALSE))</f>
        <v>#N/A</v>
      </c>
      <c r="T1200" s="76" t="e">
        <f>IF($A1200="-",VLOOKUP($D1200,EDC_update!$C$2:$F$450,4,FALSE),VLOOKUP($A1200,EDC_update!$B$2:$F$450,5,FALSE))</f>
        <v>#N/A</v>
      </c>
      <c r="V1200" s="78">
        <f>IF(IFERROR(SEARCH("PBT",P1200),99)=99,IF(IFERROR(SEARCH("suspected PBT",S1200),99)=99,IF(IFERROR(SEARCH("concluded to be PBT",K1200),99)=99,IF(IFERROR(SEARCH("PBT",S1200),99)=99,IF(IFERROR(SEARCH("PBT cand",L1200),99)=99,IF(IFERROR(SEARCH("PBT",L1200),99)=99,IF(IFERROR(SEARCH("persistent, bioackumulative and toxic properties",K1200),99)=99,0,Scoring!$E$3),Scoring!$E$3),Scoring!$E$7),Scoring!$E$3),Scoring!$E$5),Scoring!$E$6),Scoring!$E$3)</f>
        <v>0</v>
      </c>
      <c r="W1200" s="78">
        <f>IF(IFERROR(SEARCH("vPvB",P1200),99)=99,IF(IFERROR(SEARCH("suspected pbt/vPvB",S1200),99)=99,IF(IFERROR(SEARCH("vPvB",S1200),99)=99,IF(IFERROR(SEARCH("concluded to be a vPvB",S1200),99)=99,IF(IFERROR(SEARCH("identified as vPvB",K1200),99)=99,IF(IFERROR(SEARCH("concluded to be a vPvB",K1200),99)=99,IF(IFERROR(SEARCH("concluded to be both pbt and vPvB",S1200),99)=99,IF(IFERROR(SEARCH("concluded to be both pbt and vPvB",K1200),99)=99,0,Scoring!$E$5),Scoring!$E$5),Scoring!$E$5),Scoring!$E$5),Scoring!$E$5),Scoring!$E$4),Scoring!$E$6),Scoring!$E$4)</f>
        <v>0</v>
      </c>
      <c r="X1200" s="78">
        <f>IF(IFERROR(SEARCH("H410",N1200),99)=99,IF(IFERROR(SEARCH("H410",O1200),99)=99,IF(IFERROR(SEARCH("H410",Q1200),99)=99,IF(IFERROR(SEARCH("H410",M1200),99)=99,IF(IFERROR(SEARCH("H410",R1200),99)=99,IF(IFERROR(SEARCH("H411",N1200),99)=99,IF(IFERROR(SEARCH("H411",O1200),99)=99,IF(IFERROR(SEARCH("H411",Q1200),99)=99,IF(IFERROR(SEARCH("H411",M1200),99)=99,IF(IFERROR(SEARCH("H411",R1200),99)=99,IF(IFERROR(SEARCH("H413",N1200),99)=99,IF(IFERROR(SEARCH("H413",O1200),99)=99,IF(IFERROR(SEARCH("H413",Q1200),99)=99,IF(IFERROR(SEARCH("H413",M1200),99)=99,IF(IFERROR(SEARCH("H413",R1200),99)=99,IF(IFERROR(SEARCH("H412",N1200),99)=99,IF(IFERROR(SEARCH("H412",O1200),99)=99,IF(IFERROR(SEARCH("H412",Q1200),99)=99,IF(IFERROR(SEARCH("H412",M1200),99)=99,IF(IFERROR(SEARCH("H412",R1200),99)=99,0,Scoring!$E$2),Scoring!$E$2),Scoring!$E$2),Scoring!$E$2),Scoring!$E$2),Scoring!$E$2),Scoring!$E$2),Scoring!$E$2),Scoring!$E$2),Scoring!$E$2),Scoring!$E$2),Scoring!$E$2),Scoring!$E$2),Scoring!$E$2),Scoring!$E$2),Scoring!$E$2),Scoring!$E$2),Scoring!$E$2),Scoring!$E$2),Scoring!$E$2)</f>
        <v>0</v>
      </c>
      <c r="Y1200" s="78">
        <f>IF(IFERROR(SEARCH("CMR",K1200),99)=99,IF(IFERROR(SEARCH("Suspected CMR",S1200),99)=99,IF(IFERROR(SEARCH("CMR",S1200),99)=99,0,Scoring!$E$8),Scoring!$E$9),Scoring!$E$8)</f>
        <v>0</v>
      </c>
      <c r="Z1200" s="78">
        <f>IF(IFERROR(SEARCH("H350",N1200),99)=99,IF(IFERROR(SEARCH("H350",O1200),99)=99,IF(IFERROR(SEARCH("H350",Q1200),99)=99,IF(IFERROR(SEARCH("H350",M1200),99)=99,IF(IFERROR(SEARCH("H350",R1200),99)=99,IF(IFERROR(SEARCH("H351",N1200),99)=99,IF(IFERROR(SEARCH("H351",O1200),99)=99,IF(IFERROR(SEARCH("H351",Q1200),99)=99,IF(IFERROR(SEARCH("H351",M1200),99)=99,IF(IFERROR(SEARCH("H351",R1200),99)=99,IF(IFERROR(SEARCH("carcinogenic",P1200),99)=99,IF(IFERROR(SEARCH("suspected carcinogenic",S1200),99)=99,0,Scoring!$E$12),Scoring!$E$11),Scoring!$E$10),Scoring!$E$10),Scoring!$E$10),Scoring!$E$10),Scoring!$E$10),Scoring!$E$10),Scoring!$E$10),Scoring!$E$10),Scoring!$E$10),Scoring!$E$10)</f>
        <v>0</v>
      </c>
      <c r="AA1200" s="78">
        <f>IF(IFERROR(SEARCH("H340",N1200),99)=99,IF(IFERROR(SEARCH("H340",O1200),99)=99,IF(IFERROR(SEARCH("H340",Q1200),99)=99,IF(IFERROR(SEARCH("H340",M1200),99)=99,IF(IFERROR(SEARCH("H340",R1200),99)=99,IF(IFERROR(SEARCH("H341",N1200),99)=99,IF(IFERROR(SEARCH("H341",O1200),99)=99,IF(IFERROR(SEARCH("H341",Q1200),99)=99,IF(IFERROR(SEARCH("H341",M1200),99)=99,IF(IFERROR(SEARCH("H341",R1200),99)=99,IF(IFERROR(SEARCH("mutagenic",P1200),99)=99,IF(IFERROR(SEARCH("suspected mutagenic",S1200),99)=99,0,Scoring!$E$15),Scoring!$E$14),Scoring!$E$13),Scoring!$E$13),Scoring!$E$13),Scoring!$E$13),Scoring!$E$13),Scoring!$E$13),Scoring!$E$13),Scoring!$E$13),Scoring!$E$13),Scoring!$E$13)</f>
        <v>0</v>
      </c>
      <c r="AB1200" s="78">
        <f>IF(IFERROR(SEARCH("H360",N1200),99)=99,IF(IFERROR(SEARCH("H360",O1200),99)=99,IF(IFERROR(SEARCH("H360",Q1200),99)=99,IF(IFERROR(SEARCH("H360",M1200),99)=99,IF(IFERROR(SEARCH("H360",R1200),99)=99,IF(IFERROR(SEARCH("H361",N1200),99)=99,IF(IFERROR(SEARCH("H361",O1200),99)=99,IF(IFERROR(SEARCH("H361",Q1200),99)=99,IF(IFERROR(SEARCH("H361",M1200),99)=99,IF(IFERROR(SEARCH("H361",R1200),99)=99,IF(IFERROR(SEARCH("reproduction",P1200),99)=99,IF(IFERROR(SEARCH("suspected reprotoxic",S1200),99)=99,IF(IFERROR(SEARCH("reprotoxic",S1200),99)=99,IF(IFERROR(SEARCH("reprotoxic",K1200),99)=99,0,Scoring!$E$18),Scoring!$E$18),Scoring!$E$19),Scoring!$E$17),Scoring!$E$16),Scoring!$E$16),Scoring!$E$16),Scoring!$E$16),Scoring!$E$16),Scoring!$E$16),Scoring!$E$16),Scoring!$E$16),Scoring!$E$16),Scoring!$E$16)</f>
        <v>1</v>
      </c>
      <c r="AC1200" s="78">
        <f>IF(IFERROR(SEARCH("57f",L1200),99)=99,IF(IFERROR(SEARCH("57(f)",P1200),99)=99,0,Scoring!$E$20),Scoring!$E$20)</f>
        <v>0</v>
      </c>
      <c r="AD1200" s="78">
        <f>IF(IFERROR(SEARCH("CAT1",T1200),99)=99,IF(IFERROR(SEARCH("CAT2",T1200),99)=99,IF(IFERROR(SEARCH("CAT3",T1200),99)=99,IF(IFERROR(SEARCH("concluded to be endocrine",K1200),99)=99,IF(IFERROR(SEARCH("categorised as endocrine",K1200),99)=99,IF(IFERROR(SEARCH("endocrine disrupting",P1200),99)=99,IF(IFERROR(SEARCH("endocrine disrupting",K1200),99)=99,IF(IFERROR(SEARCH("suspected endocrine",S1200),99)=99,IF(IFERROR(SEARCH("potential endocrine",S1200),99)=99,0,Scoring!$E$25),Scoring!$E$25),Scoring!$E$24),Scoring!$E$24),Scoring!$E$24),Scoring!$E$24),Scoring!$E$23),Scoring!$E$22),Scoring!$E$21)</f>
        <v>0</v>
      </c>
      <c r="AE1200" s="78">
        <f>IF(IFERROR(SEARCH("suspected sensitiser",S1200),99)=99,IF(IFERROR(SEARCH("sensitiser",S1200),99)=99,IF(IFERROR(SEARCH("other hazard based concern",S1200),99)=99,0,Scoring!$E$28),Scoring!$E$26),Scoring!$E$27)</f>
        <v>0</v>
      </c>
      <c r="AF1200" s="78">
        <f>IF(IFERROR(M1200,1)=1,IF(IFERROR(N1200,1)=1,IF(IFERROR(O1200,1)=1,IF(IFERROR(Q1200,1)=1,IF(IFERROR(R1200,1)=1,IF(IFERROR(T1200,1)=1,IF(IFERROR(K1200,1)=1,IF(IFERROR(P1200,1)=1,IF(IFERROR(S1200,1)=1,Scoring!$E$29,0),0),0),0),0),0),0),0),0)</f>
        <v>0</v>
      </c>
      <c r="AG1200" s="78">
        <f t="shared" si="81"/>
        <v>1</v>
      </c>
      <c r="AI1200" s="93"/>
      <c r="AJ1200" s="94"/>
      <c r="AK1200" s="76"/>
      <c r="AL1200" s="75"/>
      <c r="AN1200" s="79"/>
      <c r="AO1200" s="79"/>
      <c r="AP1200" s="79"/>
      <c r="AQ1200" s="79"/>
      <c r="AR1200" s="79"/>
      <c r="AS1200" s="78"/>
      <c r="AU1200" s="79">
        <f>IF(IFERROR(F1200,99)=99,IF(IFERROR(G1200,99)=99,IF(IFERROR(H1200,99)=99,IF(IFERROR(I1200,99)=99,IF(IFERROR(E1200,99)=99,IF(IFERROR(J1200,99)=99,0,Scoring!$B$7),Scoring!$B$3),Scoring!$B$2),Scoring!$B$6),Scoring!$B$5),Scoring!$B$4)</f>
        <v>1</v>
      </c>
      <c r="AV1200" s="78">
        <f t="shared" si="82"/>
        <v>1</v>
      </c>
      <c r="AW1200" s="78"/>
      <c r="AX1200" s="66"/>
      <c r="AY1200" s="78"/>
      <c r="AZ1200" s="76"/>
      <c r="BA1200" s="76"/>
      <c r="BB1200" s="76"/>
    </row>
    <row r="1201" spans="1:54" x14ac:dyDescent="0.25">
      <c r="A1201" s="77" t="s">
        <v>7489</v>
      </c>
      <c r="B1201" s="76" t="str">
        <f t="shared" si="86"/>
        <v>241-427-4</v>
      </c>
      <c r="C1201" s="77" t="s">
        <v>904</v>
      </c>
      <c r="D1201" s="77" t="s">
        <v>905</v>
      </c>
      <c r="E1201" s="76" t="str">
        <f>IF(C1201="-",IF(A1201="-",VLOOKUP(D1201,'sin-list 180320_update'!$C$2:$C$835,1,FALSE),VLOOKUP(A1201,'sin-list 180320_update'!$A$2:$A$835,1,FALSE)),VLOOKUP(C1201,'sin-list 180320_update'!$B$2:$B$835,1,FALSE))</f>
        <v>241-427-4</v>
      </c>
      <c r="F1201" s="76" t="e">
        <f>IF($C1201="-",IF($A1201="-",VLOOKUP($D1201,'REACH Bilaga XVII_update'!$A$5:$A$131,1,FALSE),VLOOKUP($A1201,'REACH Bilaga XVII_update'!$C$5:$C$131,1,FALSE)),VLOOKUP($C1201,'REACH Bilaga XVII_update'!$B$5:$B$131,1,FALSE))</f>
        <v>#N/A</v>
      </c>
      <c r="G1201" s="76" t="e">
        <f>IF($C1201="-",IF($A1201="-",VLOOKUP($D1201,' REACH Bilaga 59_update'!$A$5:$A$210,1,FALSE),VLOOKUP($A1201,' REACH Bilaga 59_update'!$D$5:$D$210,1,FALSE)),VLOOKUP($C1201,' REACH Bilaga 59_update'!$C$5:$C$210,1,FALSE))</f>
        <v>#N/A</v>
      </c>
      <c r="H1201" s="76" t="e">
        <f>IF($C1201="-",IF($A1201="-",VLOOKUP($D1201,'REACH Bilaga XIV_update'!$A$5:$A$110,1,FALSE),VLOOKUP($A1201,'REACH Bilaga XIV_update'!$D$5:$D$110,1,FALSE)),VLOOKUP($C1201,'REACH Bilaga XIV_update'!$C$5:$C$110,1,FALSE))</f>
        <v>#N/A</v>
      </c>
      <c r="I1201" s="76" t="e">
        <f>IF($C1201="-",IF($A1201="-",VLOOKUP($D1201,CoRAP_update!$A$5:$A$376,1,FALSE),VLOOKUP($A1201,CoRAP_update!$D$5:$D$376,1,FALSE)),VLOOKUP($C1201,CoRAP_update!$C$5:$C$376,1,FALSE))</f>
        <v>#N/A</v>
      </c>
      <c r="J1201" s="76" t="e">
        <f>IF($C1201="-",IF($A1201="-",VLOOKUP($D1201,EDC_update!$C$2:$C$450,1,FALSE),VLOOKUP($A1201,EDC_update!$B$2:$B$450,1,FALSE)),VLOOKUP($C1201,EDC_update!$L$2:$L$450,1,FALSE))</f>
        <v>#N/A</v>
      </c>
      <c r="K1201" s="76" t="str">
        <f>IF($C1201="-",IF($A1201="-",IF(VLOOKUP($D1201,'sin-list 180320_update'!$C$2:$S$835,3,FALSE)="",NA(),VLOOKUP($D1201,'sin-list 180320_update'!$C$2:$S$835,3,FALSE)),IF(VLOOKUP($A1201,'sin-list 180320_update'!$A$2:$S$835,5,FALSE)="",NA(),VLOOKUP($A1201,'sin-list 180320_update'!$A$2:$S$835,5,FALSE))),IF(VLOOKUP($C1201,'sin-list 180320_update'!$B$2:$S$835,4,FALSE)="",NA(),VLOOKUP($C1201,'sin-list 180320_update'!$B$2:$S$835,4,FALSE)))</f>
        <v>Nonylphenol is an endocrine disruptor (cat 1) and is classified as possibly toxic for reproduction (R3), It is also persistent and bio-accumulative and it has been found in humans and the environment.</v>
      </c>
      <c r="L1201" s="76" t="str">
        <f>IF($C1201="-",IF($A1201="-",VLOOKUP($D1201,'sin-list 180320_update'!$C$2:$S$835,6,FALSE),VLOOKUP($A1201,'sin-list 180320_update'!$A$2:$S$835,8,FALSE)),VLOOKUP($C1201,'sin-list 180320_update'!$B$2:$S$835,7,FALSE))</f>
        <v>Official classification missing - 57f substance</v>
      </c>
      <c r="M1201" s="76" t="e">
        <f>IF($C1201="-",IF($A1201="-",IF(VLOOKUP($D1201,'sin-list 180320_update'!$C$2:$S$835,8,FALSE)="",NA(),VLOOKUP($D1201,'sin-list 180320_update'!$C$2:$S$835,8,FALSE)),IF(VLOOKUP($A1201,'sin-list 180320_update'!$A$2:$S$835,10,FALSE)="",NA(),VLOOKUP($A1201,'sin-list 180320_update'!$A$2:$S$835,10,FALSE))),IF(VLOOKUP($C1201,'sin-list 180320_update'!$B$2:$S$835,9,FALSE)="",NA(),VLOOKUP($C1201,'sin-list 180320_update'!$B$2:$S$835,9,FALSE)))</f>
        <v>#N/A</v>
      </c>
      <c r="N1201" s="76" t="e">
        <f>IF($C1201="-",IF($A1201="-",IF(VLOOKUP($D1201,'REACH Bilaga XVII_update'!$A$5:$E$131,4,FALSE)="",NA(),VLOOKUP($D1201,'REACH Bilaga XVII_update'!$A$5:$E$131,4,FALSE)),IF(VLOOKUP($A1201,'REACH Bilaga XVII_update'!$C$5:$D$131,2,FALSE)="",NA(),VLOOKUP($A1201,'REACH Bilaga XVII_update'!$C$5:$D$131,2,FALSE))),IF(VLOOKUP($C1201,'REACH Bilaga XVII_update'!$B$5:$D$131,3,FALSE)="",NA(),VLOOKUP($C1201,'REACH Bilaga XVII_update'!$B$5:$D$131,3,FALSE)))</f>
        <v>#N/A</v>
      </c>
      <c r="O1201" s="76" t="e">
        <f>IF($C1201="-",IF($A1201="-",IF(VLOOKUP($D1201,' REACH Bilaga 59_update'!$A$5:$E$210,5,FALSE)="",NA(),VLOOKUP($D1201,' REACH Bilaga 59_update'!$A$5:$E$210,5,FALSE)),IF(VLOOKUP($A1201,' REACH Bilaga 59_update'!$D$5:$E$210,2,FALSE)="",NA(),VLOOKUP($A1201,' REACH Bilaga 59_update'!$D$5:$E$210,2,FALSE))),IF(VLOOKUP($C1201,' REACH Bilaga 59_update'!$C$5:$E$210,3,FALSE)="",NA(),VLOOKUP($C1201,' REACH Bilaga 59_update'!$C$5:$E$210,3,FALSE)))</f>
        <v>#N/A</v>
      </c>
      <c r="P1201" s="76" t="e">
        <f>IF(C1201="-",IF(A1201="-",IFERROR(VLOOKUP($D1201,' REACH Bilaga 59_update'!$A$5:$F$210,MATCH(Sammanfattning!P$1,' REACH Bilaga 59_update'!$A$4:$F$4,0),FALSE),VLOOKUP($D1201,'REACH Bilaga XIV_update'!$A$4:$H$110,MATCH(Sammanfattning!P$1,'REACH Bilaga XIV_update'!$A$4:$H$4,0),FALSE)),IFERROR(VLOOKUP($A1201,' REACH Bilaga 59_update'!$D$5:$F$210,MATCH(Sammanfattning!P$1,' REACH Bilaga 59_update'!$D$4:$F$4,0),FALSE),VLOOKUP($A1201,'REACH Bilaga XIV_update'!$D$4:$H$110,MATCH(Sammanfattning!P$1,'REACH Bilaga XIV_update'!$D$4:$H$4,0),FALSE))),IFERROR(VLOOKUP($C1201,' REACH Bilaga 59_update'!$C$5:$F$210,MATCH(Sammanfattning!P$1,' REACH Bilaga 59_update'!$C$4:$F$4,0),FALSE),VLOOKUP($C1201,'REACH Bilaga XIV_update'!$C$4:$H$110,MATCH(Sammanfattning!P$1,'REACH Bilaga XIV_update'!$C$4:$H$4,0),FALSE)))</f>
        <v>#N/A</v>
      </c>
      <c r="Q1201" s="76" t="e">
        <f>IF($C1201="-",IF($A1201="-",IF(VLOOKUP($D1201,'REACH Bilaga XIV_update'!$A$5:$I$110,9,FALSE)="",NA(),VLOOKUP($D1201,'REACH Bilaga XIV_update'!$A$5:$I$110,9,FALSE)),IF(VLOOKUP($A1201,'REACH Bilaga XIV_update'!$D$5:$I$110,6,FALSE)="",NA(),VLOOKUP($A1201,'REACH Bilaga XIV_update'!$D$5:$I$110,6,FALSE))),IF(VLOOKUP($C1201,'REACH Bilaga XIV_update'!$C$5:$I$110,7,FALSE)="",NA(),VLOOKUP($C1201,'REACH Bilaga XIV_update'!$C$5:$I$110,7,FALSE)))</f>
        <v>#N/A</v>
      </c>
      <c r="R1201" s="76" t="e">
        <f>IF($C1201="-",IF($A1201="-",IF(VLOOKUP($D1201,CoRAP_update!$A$5:$O$376,15,FALSE)="",NA(),VLOOKUP($D1201,CoRAP_update!$A$5:$O$376,15,FALSE)),IF(VLOOKUP($A1201,CoRAP_update!$D$5:$O$376,12,FALSE)="",NA(),VLOOKUP($A1201,CoRAP_update!$D$5:$O$376,12,FALSE))),IF(VLOOKUP($C1201,CoRAP_update!$C$5:$O$376,13,FALSE)="",NA(),VLOOKUP($C1201,CoRAP_update!$C$5:$O$376,13,FALSE)))</f>
        <v>#N/A</v>
      </c>
      <c r="S1201" s="144" t="e">
        <f>IF($C1201="-",IF($A1201="-",VLOOKUP($D1201,CoRAP_update!$A$5:$J$376,MATCH(Sammanfattning!S$1,CoRAP_update!$A$4:$J$4,0),FALSE),VLOOKUP($A1201,CoRAP_update!$D$5:$J$376,MATCH(Sammanfattning!S$1,CoRAP_update!$D$4:$J$4,0),FALSE)),VLOOKUP($C1201,CoRAP_update!$C$5:$J$376,MATCH(Sammanfattning!S$1,CoRAP_update!$C$4:$J$4,0),FALSE))</f>
        <v>#N/A</v>
      </c>
      <c r="T1201" s="76" t="e">
        <f>IF($A1201="-",VLOOKUP($D1201,EDC_update!$C$2:$F$450,4,FALSE),VLOOKUP($A1201,EDC_update!$B$2:$F$450,5,FALSE))</f>
        <v>#N/A</v>
      </c>
      <c r="V1201" s="78">
        <f>IF(IFERROR(SEARCH("PBT",P1201),99)=99,IF(IFERROR(SEARCH("suspected PBT",S1201),99)=99,IF(IFERROR(SEARCH("concluded to be PBT",K1201),99)=99,IF(IFERROR(SEARCH("PBT",S1201),99)=99,IF(IFERROR(SEARCH("PBT cand",L1201),99)=99,IF(IFERROR(SEARCH("PBT",L1201),99)=99,IF(IFERROR(SEARCH("persistent, bioackumulative and toxic properties",K1201),99)=99,0,Scoring!$E$3),Scoring!$E$3),Scoring!$E$7),Scoring!$E$3),Scoring!$E$5),Scoring!$E$6),Scoring!$E$3)</f>
        <v>0</v>
      </c>
      <c r="W1201" s="78">
        <f>IF(IFERROR(SEARCH("vPvB",P1201),99)=99,IF(IFERROR(SEARCH("suspected pbt/vPvB",S1201),99)=99,IF(IFERROR(SEARCH("vPvB",S1201),99)=99,IF(IFERROR(SEARCH("concluded to be a vPvB",S1201),99)=99,IF(IFERROR(SEARCH("identified as vPvB",K1201),99)=99,IF(IFERROR(SEARCH("concluded to be a vPvB",K1201),99)=99,IF(IFERROR(SEARCH("concluded to be both pbt and vPvB",S1201),99)=99,IF(IFERROR(SEARCH("concluded to be both pbt and vPvB",K1201),99)=99,0,Scoring!$E$5),Scoring!$E$5),Scoring!$E$5),Scoring!$E$5),Scoring!$E$5),Scoring!$E$4),Scoring!$E$6),Scoring!$E$4)</f>
        <v>0</v>
      </c>
      <c r="X1201" s="78">
        <f>IF(IFERROR(SEARCH("H410",N1201),99)=99,IF(IFERROR(SEARCH("H410",O1201),99)=99,IF(IFERROR(SEARCH("H410",Q1201),99)=99,IF(IFERROR(SEARCH("H410",M1201),99)=99,IF(IFERROR(SEARCH("H410",R1201),99)=99,IF(IFERROR(SEARCH("H411",N1201),99)=99,IF(IFERROR(SEARCH("H411",O1201),99)=99,IF(IFERROR(SEARCH("H411",Q1201),99)=99,IF(IFERROR(SEARCH("H411",M1201),99)=99,IF(IFERROR(SEARCH("H411",R1201),99)=99,IF(IFERROR(SEARCH("H413",N1201),99)=99,IF(IFERROR(SEARCH("H413",O1201),99)=99,IF(IFERROR(SEARCH("H413",Q1201),99)=99,IF(IFERROR(SEARCH("H413",M1201),99)=99,IF(IFERROR(SEARCH("H413",R1201),99)=99,IF(IFERROR(SEARCH("H412",N1201),99)=99,IF(IFERROR(SEARCH("H412",O1201),99)=99,IF(IFERROR(SEARCH("H412",Q1201),99)=99,IF(IFERROR(SEARCH("H412",M1201),99)=99,IF(IFERROR(SEARCH("H412",R1201),99)=99,0,Scoring!$E$2),Scoring!$E$2),Scoring!$E$2),Scoring!$E$2),Scoring!$E$2),Scoring!$E$2),Scoring!$E$2),Scoring!$E$2),Scoring!$E$2),Scoring!$E$2),Scoring!$E$2),Scoring!$E$2),Scoring!$E$2),Scoring!$E$2),Scoring!$E$2),Scoring!$E$2),Scoring!$E$2),Scoring!$E$2),Scoring!$E$2),Scoring!$E$2)</f>
        <v>0</v>
      </c>
      <c r="Y1201" s="78">
        <f>IF(IFERROR(SEARCH("CMR",K1201),99)=99,IF(IFERROR(SEARCH("Suspected CMR",S1201),99)=99,IF(IFERROR(SEARCH("CMR",S1201),99)=99,0,Scoring!$E$8),Scoring!$E$9),Scoring!$E$8)</f>
        <v>0</v>
      </c>
      <c r="Z1201" s="78">
        <f>IF(IFERROR(SEARCH("H350",N1201),99)=99,IF(IFERROR(SEARCH("H350",O1201),99)=99,IF(IFERROR(SEARCH("H350",Q1201),99)=99,IF(IFERROR(SEARCH("H350",M1201),99)=99,IF(IFERROR(SEARCH("H350",R1201),99)=99,IF(IFERROR(SEARCH("H351",N1201),99)=99,IF(IFERROR(SEARCH("H351",O1201),99)=99,IF(IFERROR(SEARCH("H351",Q1201),99)=99,IF(IFERROR(SEARCH("H351",M1201),99)=99,IF(IFERROR(SEARCH("H351",R1201),99)=99,IF(IFERROR(SEARCH("carcinogenic",P1201),99)=99,IF(IFERROR(SEARCH("suspected carcinogenic",S1201),99)=99,0,Scoring!$E$12),Scoring!$E$11),Scoring!$E$10),Scoring!$E$10),Scoring!$E$10),Scoring!$E$10),Scoring!$E$10),Scoring!$E$10),Scoring!$E$10),Scoring!$E$10),Scoring!$E$10),Scoring!$E$10)</f>
        <v>0</v>
      </c>
      <c r="AA1201" s="78">
        <f>IF(IFERROR(SEARCH("H340",N1201),99)=99,IF(IFERROR(SEARCH("H340",O1201),99)=99,IF(IFERROR(SEARCH("H340",Q1201),99)=99,IF(IFERROR(SEARCH("H340",M1201),99)=99,IF(IFERROR(SEARCH("H340",R1201),99)=99,IF(IFERROR(SEARCH("H341",N1201),99)=99,IF(IFERROR(SEARCH("H341",O1201),99)=99,IF(IFERROR(SEARCH("H341",Q1201),99)=99,IF(IFERROR(SEARCH("H341",M1201),99)=99,IF(IFERROR(SEARCH("H341",R1201),99)=99,IF(IFERROR(SEARCH("mutagenic",P1201),99)=99,IF(IFERROR(SEARCH("suspected mutagenic",S1201),99)=99,0,Scoring!$E$15),Scoring!$E$14),Scoring!$E$13),Scoring!$E$13),Scoring!$E$13),Scoring!$E$13),Scoring!$E$13),Scoring!$E$13),Scoring!$E$13),Scoring!$E$13),Scoring!$E$13),Scoring!$E$13)</f>
        <v>0</v>
      </c>
      <c r="AB1201" s="78">
        <f>IF(IFERROR(SEARCH("H360",N1201),99)=99,IF(IFERROR(SEARCH("H360",O1201),99)=99,IF(IFERROR(SEARCH("H360",Q1201),99)=99,IF(IFERROR(SEARCH("H360",M1201),99)=99,IF(IFERROR(SEARCH("H360",R1201),99)=99,IF(IFERROR(SEARCH("H361",N1201),99)=99,IF(IFERROR(SEARCH("H361",O1201),99)=99,IF(IFERROR(SEARCH("H361",Q1201),99)=99,IF(IFERROR(SEARCH("H361",M1201),99)=99,IF(IFERROR(SEARCH("H361",R1201),99)=99,IF(IFERROR(SEARCH("reproduction",P1201),99)=99,IF(IFERROR(SEARCH("suspected reprotoxic",S1201),99)=99,IF(IFERROR(SEARCH("reprotoxic",S1201),99)=99,IF(IFERROR(SEARCH("reprotoxic",K1201),99)=99,0,Scoring!$E$18),Scoring!$E$18),Scoring!$E$19),Scoring!$E$17),Scoring!$E$16),Scoring!$E$16),Scoring!$E$16),Scoring!$E$16),Scoring!$E$16),Scoring!$E$16),Scoring!$E$16),Scoring!$E$16),Scoring!$E$16),Scoring!$E$16)</f>
        <v>0</v>
      </c>
      <c r="AC1201" s="78">
        <f>IF(IFERROR(SEARCH("57f",L1201),99)=99,IF(IFERROR(SEARCH("57(f)",P1201),99)=99,0,Scoring!$E$20),Scoring!$E$20)</f>
        <v>1</v>
      </c>
      <c r="AD1201" s="78">
        <f>IF(IFERROR(SEARCH("CAT1",T1201),99)=99,IF(IFERROR(SEARCH("CAT2",T1201),99)=99,IF(IFERROR(SEARCH("CAT3",T1201),99)=99,IF(IFERROR(SEARCH("concluded to be endocrine",K1201),99)=99,IF(IFERROR(SEARCH("categorised as endocrine",K1201),99)=99,IF(IFERROR(SEARCH("endocrine disrupting",P1201),99)=99,IF(IFERROR(SEARCH("endocrine disrupting",K1201),99)=99,IF(IFERROR(SEARCH("suspected endocrine",S1201),99)=99,IF(IFERROR(SEARCH("potential endocrine",S1201),99)=99,0,Scoring!$E$25),Scoring!$E$25),Scoring!$E$24),Scoring!$E$24),Scoring!$E$24),Scoring!$E$24),Scoring!$E$23),Scoring!$E$22),Scoring!$E$21)</f>
        <v>0</v>
      </c>
      <c r="AE1201" s="78">
        <f>IF(IFERROR(SEARCH("suspected sensitiser",S1201),99)=99,IF(IFERROR(SEARCH("sensitiser",S1201),99)=99,IF(IFERROR(SEARCH("other hazard based concern",S1201),99)=99,0,Scoring!$E$28),Scoring!$E$26),Scoring!$E$27)</f>
        <v>0</v>
      </c>
      <c r="AF1201" s="78">
        <f>IF(IFERROR(M1201,1)=1,IF(IFERROR(N1201,1)=1,IF(IFERROR(O1201,1)=1,IF(IFERROR(Q1201,1)=1,IF(IFERROR(R1201,1)=1,IF(IFERROR(T1201,1)=1,IF(IFERROR(K1201,1)=1,IF(IFERROR(P1201,1)=1,IF(IFERROR(S1201,1)=1,Scoring!$E$29,0),0),0),0),0),0),0),0),0)</f>
        <v>0</v>
      </c>
      <c r="AG1201" s="78">
        <f t="shared" si="81"/>
        <v>1</v>
      </c>
      <c r="AI1201" s="93"/>
      <c r="AJ1201" s="94"/>
      <c r="AK1201" s="76"/>
      <c r="AL1201" s="75"/>
      <c r="AN1201" s="79"/>
      <c r="AO1201" s="79"/>
      <c r="AP1201" s="79"/>
      <c r="AQ1201" s="79"/>
      <c r="AR1201" s="79"/>
      <c r="AS1201" s="78"/>
      <c r="AU1201" s="79">
        <f>IF(IFERROR(F1201,99)=99,IF(IFERROR(G1201,99)=99,IF(IFERROR(H1201,99)=99,IF(IFERROR(I1201,99)=99,IF(IFERROR(E1201,99)=99,IF(IFERROR(J1201,99)=99,0,Scoring!$B$7),Scoring!$B$3),Scoring!$B$2),Scoring!$B$6),Scoring!$B$5),Scoring!$B$4)</f>
        <v>0.3</v>
      </c>
      <c r="AV1201" s="78">
        <f t="shared" si="82"/>
        <v>0.3</v>
      </c>
      <c r="AW1201" s="78"/>
      <c r="AX1201" s="66"/>
      <c r="AY1201" s="78"/>
      <c r="AZ1201" s="76"/>
      <c r="BA1201" s="76"/>
      <c r="BB1201" s="76"/>
    </row>
    <row r="1202" spans="1:54" x14ac:dyDescent="0.25">
      <c r="A1202" s="77" t="s">
        <v>3076</v>
      </c>
      <c r="B1202" s="76" t="str">
        <f t="shared" si="86"/>
        <v>243-072-0</v>
      </c>
      <c r="C1202" s="77" t="s">
        <v>935</v>
      </c>
      <c r="D1202" s="77" t="s">
        <v>936</v>
      </c>
      <c r="E1202" s="76" t="str">
        <f>IF(C1202="-",IF(A1202="-",VLOOKUP(D1202,'sin-list 180320_update'!$C$2:$C$835,1,FALSE),VLOOKUP(A1202,'sin-list 180320_update'!$A$2:$A$835,1,FALSE)),VLOOKUP(C1202,'sin-list 180320_update'!$B$2:$B$835,1,FALSE))</f>
        <v>243-072-0</v>
      </c>
      <c r="F1202" s="76" t="e">
        <f>IF($C1202="-",IF($A1202="-",VLOOKUP($D1202,'REACH Bilaga XVII_update'!$A$5:$A$131,1,FALSE),VLOOKUP($A1202,'REACH Bilaga XVII_update'!$C$5:$C$131,1,FALSE)),VLOOKUP($C1202,'REACH Bilaga XVII_update'!$B$5:$B$131,1,FALSE))</f>
        <v>#N/A</v>
      </c>
      <c r="G1202" s="76" t="str">
        <f>IF($C1202="-",IF($A1202="-",VLOOKUP($D1202,' REACH Bilaga 59_update'!$A$5:$A$210,1,FALSE),VLOOKUP($A1202,' REACH Bilaga 59_update'!$D$5:$D$210,1,FALSE)),VLOOKUP($C1202,' REACH Bilaga 59_update'!$C$5:$C$210,1,FALSE))</f>
        <v>243-072-0</v>
      </c>
      <c r="H1202" s="76" t="e">
        <f>IF($C1202="-",IF($A1202="-",VLOOKUP($D1202,'REACH Bilaga XIV_update'!$A$5:$A$110,1,FALSE),VLOOKUP($A1202,'REACH Bilaga XIV_update'!$D$5:$D$110,1,FALSE)),VLOOKUP($C1202,'REACH Bilaga XIV_update'!$C$5:$C$110,1,FALSE))</f>
        <v>#N/A</v>
      </c>
      <c r="I1202" s="76" t="e">
        <f>IF($C1202="-",IF($A1202="-",VLOOKUP($D1202,CoRAP_update!$A$5:$A$376,1,FALSE),VLOOKUP($A1202,CoRAP_update!$D$5:$D$376,1,FALSE)),VLOOKUP($C1202,CoRAP_update!$C$5:$C$376,1,FALSE))</f>
        <v>#N/A</v>
      </c>
      <c r="J1202" s="76" t="e">
        <f>IF($C1202="-",IF($A1202="-",VLOOKUP($D1202,EDC_update!$C$2:$C$450,1,FALSE),VLOOKUP($A1202,EDC_update!$B$2:$B$450,1,FALSE)),VLOOKUP($C1202,EDC_update!$L$2:$L$450,1,FALSE))</f>
        <v>#N/A</v>
      </c>
      <c r="K1202" s="76" t="str">
        <f>IF($C1202="-",IF($A1202="-",IF(VLOOKUP($D1202,'sin-list 180320_update'!$C$2:$S$835,3,FALSE)="",NA(),VLOOKUP($D1202,'sin-list 180320_update'!$C$2:$S$835,3,FALSE)),IF(VLOOKUP($A1202,'sin-list 180320_update'!$A$2:$S$835,5,FALSE)="",NA(),VLOOKUP($A1202,'sin-list 180320_update'!$A$2:$S$835,5,FALSE))),IF(VLOOKUP($C1202,'sin-list 180320_update'!$B$2:$S$835,4,FALSE)="",NA(),VLOOKUP($C1202,'sin-list 180320_update'!$B$2:$S$835,4,FALSE)))</f>
        <v>Classified respiratory sensitizer concluded to be a SVHC by ECHA Member State Committee.</v>
      </c>
      <c r="L1202" s="76" t="str">
        <f>IF($C1202="-",IF($A1202="-",VLOOKUP($D1202,'sin-list 180320_update'!$C$2:$S$835,6,FALSE),VLOOKUP($A1202,'sin-list 180320_update'!$A$2:$S$835,8,FALSE)),VLOOKUP($C1202,'sin-list 180320_update'!$B$2:$S$835,7,FALSE))</f>
        <v>Respiratory sensitizer Candidate list</v>
      </c>
      <c r="M1202" s="76" t="e">
        <f>IF($C1202="-",IF($A1202="-",IF(VLOOKUP($D1202,'sin-list 180320_update'!$C$2:$S$835,8,FALSE)="",NA(),VLOOKUP($D1202,'sin-list 180320_update'!$C$2:$S$835,8,FALSE)),IF(VLOOKUP($A1202,'sin-list 180320_update'!$A$2:$S$835,10,FALSE)="",NA(),VLOOKUP($A1202,'sin-list 180320_update'!$A$2:$S$835,10,FALSE))),IF(VLOOKUP($C1202,'sin-list 180320_update'!$B$2:$S$835,9,FALSE)="",NA(),VLOOKUP($C1202,'sin-list 180320_update'!$B$2:$S$835,9,FALSE)))</f>
        <v>#N/A</v>
      </c>
      <c r="N1202" s="76" t="e">
        <f>IF($C1202="-",IF($A1202="-",IF(VLOOKUP($D1202,'REACH Bilaga XVII_update'!$A$5:$E$131,4,FALSE)="",NA(),VLOOKUP($D1202,'REACH Bilaga XVII_update'!$A$5:$E$131,4,FALSE)),IF(VLOOKUP($A1202,'REACH Bilaga XVII_update'!$C$5:$D$131,2,FALSE)="",NA(),VLOOKUP($A1202,'REACH Bilaga XVII_update'!$C$5:$D$131,2,FALSE))),IF(VLOOKUP($C1202,'REACH Bilaga XVII_update'!$B$5:$D$131,3,FALSE)="",NA(),VLOOKUP($C1202,'REACH Bilaga XVII_update'!$B$5:$D$131,3,FALSE)))</f>
        <v>#N/A</v>
      </c>
      <c r="O1202" s="76" t="str">
        <f>IF($C1202="-",IF($A1202="-",IF(VLOOKUP($D1202,' REACH Bilaga 59_update'!$A$5:$E$210,5,FALSE)="",NA(),VLOOKUP($D1202,' REACH Bilaga 59_update'!$A$5:$E$210,5,FALSE)),IF(VLOOKUP($A1202,' REACH Bilaga 59_update'!$D$5:$E$210,2,FALSE)="",NA(),VLOOKUP($A1202,' REACH Bilaga 59_update'!$D$5:$E$210,2,FALSE))),IF(VLOOKUP($C1202,' REACH Bilaga 59_update'!$C$5:$E$210,3,FALSE)="",NA(),VLOOKUP($C1202,' REACH Bilaga 59_update'!$C$5:$E$210,3,FALSE)))</f>
        <v>H318
H334
H317</v>
      </c>
      <c r="P1202" s="76" t="str">
        <f>IF(C1202="-",IF(A1202="-",IFERROR(VLOOKUP($D1202,' REACH Bilaga 59_update'!$A$5:$F$210,MATCH(Sammanfattning!P$1,' REACH Bilaga 59_update'!$A$4:$F$4,0),FALSE),VLOOKUP($D1202,'REACH Bilaga XIV_update'!$A$4:$H$110,MATCH(Sammanfattning!P$1,'REACH Bilaga XIV_update'!$A$4:$H$4,0),FALSE)),IFERROR(VLOOKUP($A1202,' REACH Bilaga 59_update'!$D$5:$F$210,MATCH(Sammanfattning!P$1,' REACH Bilaga 59_update'!$D$4:$F$4,0),FALSE),VLOOKUP($A1202,'REACH Bilaga XIV_update'!$D$4:$H$110,MATCH(Sammanfattning!P$1,'REACH Bilaga XIV_update'!$D$4:$H$4,0),FALSE))),IFERROR(VLOOKUP($C1202,' REACH Bilaga 59_update'!$C$5:$F$210,MATCH(Sammanfattning!P$1,' REACH Bilaga 59_update'!$C$4:$F$4,0),FALSE),VLOOKUP($C1202,'REACH Bilaga XIV_update'!$C$4:$H$110,MATCH(Sammanfattning!P$1,'REACH Bilaga XIV_update'!$C$4:$H$4,0),FALSE)))</f>
        <v>Respiratory sensitising properties (Article 57(f) - human health)</v>
      </c>
      <c r="Q1202" s="76" t="e">
        <f>IF($C1202="-",IF($A1202="-",IF(VLOOKUP($D1202,'REACH Bilaga XIV_update'!$A$5:$I$110,9,FALSE)="",NA(),VLOOKUP($D1202,'REACH Bilaga XIV_update'!$A$5:$I$110,9,FALSE)),IF(VLOOKUP($A1202,'REACH Bilaga XIV_update'!$D$5:$I$110,6,FALSE)="",NA(),VLOOKUP($A1202,'REACH Bilaga XIV_update'!$D$5:$I$110,6,FALSE))),IF(VLOOKUP($C1202,'REACH Bilaga XIV_update'!$C$5:$I$110,7,FALSE)="",NA(),VLOOKUP($C1202,'REACH Bilaga XIV_update'!$C$5:$I$110,7,FALSE)))</f>
        <v>#N/A</v>
      </c>
      <c r="R1202" s="76" t="e">
        <f>IF($C1202="-",IF($A1202="-",IF(VLOOKUP($D1202,CoRAP_update!$A$5:$O$376,15,FALSE)="",NA(),VLOOKUP($D1202,CoRAP_update!$A$5:$O$376,15,FALSE)),IF(VLOOKUP($A1202,CoRAP_update!$D$5:$O$376,12,FALSE)="",NA(),VLOOKUP($A1202,CoRAP_update!$D$5:$O$376,12,FALSE))),IF(VLOOKUP($C1202,CoRAP_update!$C$5:$O$376,13,FALSE)="",NA(),VLOOKUP($C1202,CoRAP_update!$C$5:$O$376,13,FALSE)))</f>
        <v>#N/A</v>
      </c>
      <c r="S1202" s="144" t="e">
        <f>IF($C1202="-",IF($A1202="-",VLOOKUP($D1202,CoRAP_update!$A$5:$J$376,MATCH(Sammanfattning!S$1,CoRAP_update!$A$4:$J$4,0),FALSE),VLOOKUP($A1202,CoRAP_update!$D$5:$J$376,MATCH(Sammanfattning!S$1,CoRAP_update!$D$4:$J$4,0),FALSE)),VLOOKUP($C1202,CoRAP_update!$C$5:$J$376,MATCH(Sammanfattning!S$1,CoRAP_update!$C$4:$J$4,0),FALSE))</f>
        <v>#N/A</v>
      </c>
      <c r="T1202" s="76" t="e">
        <f>IF($A1202="-",VLOOKUP($D1202,EDC_update!$C$2:$F$450,4,FALSE),VLOOKUP($A1202,EDC_update!$B$2:$F$450,5,FALSE))</f>
        <v>#N/A</v>
      </c>
      <c r="V1202" s="78">
        <f>IF(IFERROR(SEARCH("PBT",P1202),99)=99,IF(IFERROR(SEARCH("suspected PBT",S1202),99)=99,IF(IFERROR(SEARCH("concluded to be PBT",K1202),99)=99,IF(IFERROR(SEARCH("PBT",S1202),99)=99,IF(IFERROR(SEARCH("PBT cand",L1202),99)=99,IF(IFERROR(SEARCH("PBT",L1202),99)=99,IF(IFERROR(SEARCH("persistent, bioackumulative and toxic properties",K1202),99)=99,0,Scoring!$E$3),Scoring!$E$3),Scoring!$E$7),Scoring!$E$3),Scoring!$E$5),Scoring!$E$6),Scoring!$E$3)</f>
        <v>0</v>
      </c>
      <c r="W1202" s="78">
        <f>IF(IFERROR(SEARCH("vPvB",P1202),99)=99,IF(IFERROR(SEARCH("suspected pbt/vPvB",S1202),99)=99,IF(IFERROR(SEARCH("vPvB",S1202),99)=99,IF(IFERROR(SEARCH("concluded to be a vPvB",S1202),99)=99,IF(IFERROR(SEARCH("identified as vPvB",K1202),99)=99,IF(IFERROR(SEARCH("concluded to be a vPvB",K1202),99)=99,IF(IFERROR(SEARCH("concluded to be both pbt and vPvB",S1202),99)=99,IF(IFERROR(SEARCH("concluded to be both pbt and vPvB",K1202),99)=99,0,Scoring!$E$5),Scoring!$E$5),Scoring!$E$5),Scoring!$E$5),Scoring!$E$5),Scoring!$E$4),Scoring!$E$6),Scoring!$E$4)</f>
        <v>0</v>
      </c>
      <c r="X1202" s="78">
        <f>IF(IFERROR(SEARCH("H410",N1202),99)=99,IF(IFERROR(SEARCH("H410",O1202),99)=99,IF(IFERROR(SEARCH("H410",Q1202),99)=99,IF(IFERROR(SEARCH("H410",M1202),99)=99,IF(IFERROR(SEARCH("H410",R1202),99)=99,IF(IFERROR(SEARCH("H411",N1202),99)=99,IF(IFERROR(SEARCH("H411",O1202),99)=99,IF(IFERROR(SEARCH("H411",Q1202),99)=99,IF(IFERROR(SEARCH("H411",M1202),99)=99,IF(IFERROR(SEARCH("H411",R1202),99)=99,IF(IFERROR(SEARCH("H413",N1202),99)=99,IF(IFERROR(SEARCH("H413",O1202),99)=99,IF(IFERROR(SEARCH("H413",Q1202),99)=99,IF(IFERROR(SEARCH("H413",M1202),99)=99,IF(IFERROR(SEARCH("H413",R1202),99)=99,IF(IFERROR(SEARCH("H412",N1202),99)=99,IF(IFERROR(SEARCH("H412",O1202),99)=99,IF(IFERROR(SEARCH("H412",Q1202),99)=99,IF(IFERROR(SEARCH("H412",M1202),99)=99,IF(IFERROR(SEARCH("H412",R1202),99)=99,0,Scoring!$E$2),Scoring!$E$2),Scoring!$E$2),Scoring!$E$2),Scoring!$E$2),Scoring!$E$2),Scoring!$E$2),Scoring!$E$2),Scoring!$E$2),Scoring!$E$2),Scoring!$E$2),Scoring!$E$2),Scoring!$E$2),Scoring!$E$2),Scoring!$E$2),Scoring!$E$2),Scoring!$E$2),Scoring!$E$2),Scoring!$E$2),Scoring!$E$2)</f>
        <v>0</v>
      </c>
      <c r="Y1202" s="78">
        <f>IF(IFERROR(SEARCH("CMR",K1202),99)=99,IF(IFERROR(SEARCH("Suspected CMR",S1202),99)=99,IF(IFERROR(SEARCH("CMR",S1202),99)=99,0,Scoring!$E$8),Scoring!$E$9),Scoring!$E$8)</f>
        <v>0</v>
      </c>
      <c r="Z1202" s="78">
        <f>IF(IFERROR(SEARCH("H350",N1202),99)=99,IF(IFERROR(SEARCH("H350",O1202),99)=99,IF(IFERROR(SEARCH("H350",Q1202),99)=99,IF(IFERROR(SEARCH("H350",M1202),99)=99,IF(IFERROR(SEARCH("H350",R1202),99)=99,IF(IFERROR(SEARCH("H351",N1202),99)=99,IF(IFERROR(SEARCH("H351",O1202),99)=99,IF(IFERROR(SEARCH("H351",Q1202),99)=99,IF(IFERROR(SEARCH("H351",M1202),99)=99,IF(IFERROR(SEARCH("H351",R1202),99)=99,IF(IFERROR(SEARCH("carcinogenic",P1202),99)=99,IF(IFERROR(SEARCH("suspected carcinogenic",S1202),99)=99,0,Scoring!$E$12),Scoring!$E$11),Scoring!$E$10),Scoring!$E$10),Scoring!$E$10),Scoring!$E$10),Scoring!$E$10),Scoring!$E$10),Scoring!$E$10),Scoring!$E$10),Scoring!$E$10),Scoring!$E$10)</f>
        <v>0</v>
      </c>
      <c r="AA1202" s="78">
        <f>IF(IFERROR(SEARCH("H340",N1202),99)=99,IF(IFERROR(SEARCH("H340",O1202),99)=99,IF(IFERROR(SEARCH("H340",Q1202),99)=99,IF(IFERROR(SEARCH("H340",M1202),99)=99,IF(IFERROR(SEARCH("H340",R1202),99)=99,IF(IFERROR(SEARCH("H341",N1202),99)=99,IF(IFERROR(SEARCH("H341",O1202),99)=99,IF(IFERROR(SEARCH("H341",Q1202),99)=99,IF(IFERROR(SEARCH("H341",M1202),99)=99,IF(IFERROR(SEARCH("H341",R1202),99)=99,IF(IFERROR(SEARCH("mutagenic",P1202),99)=99,IF(IFERROR(SEARCH("suspected mutagenic",S1202),99)=99,0,Scoring!$E$15),Scoring!$E$14),Scoring!$E$13),Scoring!$E$13),Scoring!$E$13),Scoring!$E$13),Scoring!$E$13),Scoring!$E$13),Scoring!$E$13),Scoring!$E$13),Scoring!$E$13),Scoring!$E$13)</f>
        <v>0</v>
      </c>
      <c r="AB1202" s="78">
        <f>IF(IFERROR(SEARCH("H360",N1202),99)=99,IF(IFERROR(SEARCH("H360",O1202),99)=99,IF(IFERROR(SEARCH("H360",Q1202),99)=99,IF(IFERROR(SEARCH("H360",M1202),99)=99,IF(IFERROR(SEARCH("H360",R1202),99)=99,IF(IFERROR(SEARCH("H361",N1202),99)=99,IF(IFERROR(SEARCH("H361",O1202),99)=99,IF(IFERROR(SEARCH("H361",Q1202),99)=99,IF(IFERROR(SEARCH("H361",M1202),99)=99,IF(IFERROR(SEARCH("H361",R1202),99)=99,IF(IFERROR(SEARCH("reproduction",P1202),99)=99,IF(IFERROR(SEARCH("suspected reprotoxic",S1202),99)=99,IF(IFERROR(SEARCH("reprotoxic",S1202),99)=99,IF(IFERROR(SEARCH("reprotoxic",K1202),99)=99,0,Scoring!$E$18),Scoring!$E$18),Scoring!$E$19),Scoring!$E$17),Scoring!$E$16),Scoring!$E$16),Scoring!$E$16),Scoring!$E$16),Scoring!$E$16),Scoring!$E$16),Scoring!$E$16),Scoring!$E$16),Scoring!$E$16),Scoring!$E$16)</f>
        <v>0</v>
      </c>
      <c r="AC1202" s="78">
        <f>IF(IFERROR(SEARCH("57f",L1202),99)=99,IF(IFERROR(SEARCH("57(f)",P1202),99)=99,0,Scoring!$E$20),Scoring!$E$20)</f>
        <v>1</v>
      </c>
      <c r="AD1202" s="78">
        <f>IF(IFERROR(SEARCH("CAT1",T1202),99)=99,IF(IFERROR(SEARCH("CAT2",T1202),99)=99,IF(IFERROR(SEARCH("CAT3",T1202),99)=99,IF(IFERROR(SEARCH("concluded to be endocrine",K1202),99)=99,IF(IFERROR(SEARCH("categorised as endocrine",K1202),99)=99,IF(IFERROR(SEARCH("endocrine disrupting",P1202),99)=99,IF(IFERROR(SEARCH("endocrine disrupting",K1202),99)=99,IF(IFERROR(SEARCH("suspected endocrine",S1202),99)=99,IF(IFERROR(SEARCH("potential endocrine",S1202),99)=99,0,Scoring!$E$25),Scoring!$E$25),Scoring!$E$24),Scoring!$E$24),Scoring!$E$24),Scoring!$E$24),Scoring!$E$23),Scoring!$E$22),Scoring!$E$21)</f>
        <v>0</v>
      </c>
      <c r="AE1202" s="78">
        <f>IF(IFERROR(SEARCH("suspected sensitiser",S1202),99)=99,IF(IFERROR(SEARCH("sensitiser",S1202),99)=99,IF(IFERROR(SEARCH("other hazard based concern",S1202),99)=99,0,Scoring!$E$28),Scoring!$E$26),Scoring!$E$27)</f>
        <v>0</v>
      </c>
      <c r="AF1202" s="78">
        <f>IF(IFERROR(M1202,1)=1,IF(IFERROR(N1202,1)=1,IF(IFERROR(O1202,1)=1,IF(IFERROR(Q1202,1)=1,IF(IFERROR(R1202,1)=1,IF(IFERROR(T1202,1)=1,IF(IFERROR(K1202,1)=1,IF(IFERROR(P1202,1)=1,IF(IFERROR(S1202,1)=1,Scoring!$E$29,0),0),0),0),0),0),0),0),0)</f>
        <v>0</v>
      </c>
      <c r="AG1202" s="78">
        <f t="shared" si="81"/>
        <v>1</v>
      </c>
      <c r="AI1202" s="93"/>
      <c r="AJ1202" s="94"/>
      <c r="AK1202" s="76"/>
      <c r="AL1202" s="75"/>
      <c r="AN1202" s="79"/>
      <c r="AO1202" s="79"/>
      <c r="AP1202" s="79"/>
      <c r="AQ1202" s="79"/>
      <c r="AR1202" s="79"/>
      <c r="AS1202" s="78"/>
      <c r="AU1202" s="79">
        <f>IF(IFERROR(F1202,99)=99,IF(IFERROR(G1202,99)=99,IF(IFERROR(H1202,99)=99,IF(IFERROR(I1202,99)=99,IF(IFERROR(E1202,99)=99,IF(IFERROR(J1202,99)=99,0,Scoring!$B$7),Scoring!$B$3),Scoring!$B$2),Scoring!$B$6),Scoring!$B$5),Scoring!$B$4)</f>
        <v>1</v>
      </c>
      <c r="AV1202" s="78">
        <f t="shared" si="82"/>
        <v>1</v>
      </c>
      <c r="AW1202" s="78"/>
      <c r="AX1202" s="66"/>
      <c r="AY1202" s="78"/>
      <c r="AZ1202" s="76"/>
      <c r="BA1202" s="76"/>
      <c r="BB1202" s="76"/>
    </row>
    <row r="1203" spans="1:54" x14ac:dyDescent="0.25">
      <c r="A1203" s="77" t="s">
        <v>3075</v>
      </c>
      <c r="B1203" s="76" t="str">
        <f t="shared" si="86"/>
        <v>247-094-1</v>
      </c>
      <c r="C1203" s="77" t="s">
        <v>1048</v>
      </c>
      <c r="D1203" s="77" t="s">
        <v>936</v>
      </c>
      <c r="E1203" s="76" t="str">
        <f>IF(C1203="-",IF(A1203="-",VLOOKUP(D1203,'sin-list 180320_update'!$C$2:$C$835,1,FALSE),VLOOKUP(A1203,'sin-list 180320_update'!$A$2:$A$835,1,FALSE)),VLOOKUP(C1203,'sin-list 180320_update'!$B$2:$B$835,1,FALSE))</f>
        <v>247-094-1</v>
      </c>
      <c r="F1203" s="76" t="e">
        <f>IF($C1203="-",IF($A1203="-",VLOOKUP($D1203,'REACH Bilaga XVII_update'!$A$5:$A$131,1,FALSE),VLOOKUP($A1203,'REACH Bilaga XVII_update'!$C$5:$C$131,1,FALSE)),VLOOKUP($C1203,'REACH Bilaga XVII_update'!$B$5:$B$131,1,FALSE))</f>
        <v>#N/A</v>
      </c>
      <c r="G1203" s="76" t="str">
        <f>IF($C1203="-",IF($A1203="-",VLOOKUP($D1203,' REACH Bilaga 59_update'!$A$5:$A$210,1,FALSE),VLOOKUP($A1203,' REACH Bilaga 59_update'!$D$5:$D$210,1,FALSE)),VLOOKUP($C1203,' REACH Bilaga 59_update'!$C$5:$C$210,1,FALSE))</f>
        <v>247-094-1</v>
      </c>
      <c r="H1203" s="76" t="e">
        <f>IF($C1203="-",IF($A1203="-",VLOOKUP($D1203,'REACH Bilaga XIV_update'!$A$5:$A$110,1,FALSE),VLOOKUP($A1203,'REACH Bilaga XIV_update'!$D$5:$D$110,1,FALSE)),VLOOKUP($C1203,'REACH Bilaga XIV_update'!$C$5:$C$110,1,FALSE))</f>
        <v>#N/A</v>
      </c>
      <c r="I1203" s="76" t="e">
        <f>IF($C1203="-",IF($A1203="-",VLOOKUP($D1203,CoRAP_update!$A$5:$A$376,1,FALSE),VLOOKUP($A1203,CoRAP_update!$D$5:$D$376,1,FALSE)),VLOOKUP($C1203,CoRAP_update!$C$5:$C$376,1,FALSE))</f>
        <v>#N/A</v>
      </c>
      <c r="J1203" s="76" t="e">
        <f>IF($C1203="-",IF($A1203="-",VLOOKUP($D1203,EDC_update!$C$2:$C$450,1,FALSE),VLOOKUP($A1203,EDC_update!$B$2:$B$450,1,FALSE)),VLOOKUP($C1203,EDC_update!$L$2:$L$450,1,FALSE))</f>
        <v>#N/A</v>
      </c>
      <c r="K1203" s="76" t="str">
        <f>IF($C1203="-",IF($A1203="-",IF(VLOOKUP($D1203,'sin-list 180320_update'!$C$2:$S$835,3,FALSE)="",NA(),VLOOKUP($D1203,'sin-list 180320_update'!$C$2:$S$835,3,FALSE)),IF(VLOOKUP($A1203,'sin-list 180320_update'!$A$2:$S$835,5,FALSE)="",NA(),VLOOKUP($A1203,'sin-list 180320_update'!$A$2:$S$835,5,FALSE))),IF(VLOOKUP($C1203,'sin-list 180320_update'!$B$2:$S$835,4,FALSE)="",NA(),VLOOKUP($C1203,'sin-list 180320_update'!$B$2:$S$835,4,FALSE)))</f>
        <v>Classified respiratory sensitizer concluded to be a SVHC by ECHA Member State Committee.</v>
      </c>
      <c r="L1203" s="76" t="str">
        <f>IF($C1203="-",IF($A1203="-",VLOOKUP($D1203,'sin-list 180320_update'!$C$2:$S$835,6,FALSE),VLOOKUP($A1203,'sin-list 180320_update'!$A$2:$S$835,8,FALSE)),VLOOKUP($C1203,'sin-list 180320_update'!$B$2:$S$835,7,FALSE))</f>
        <v>Skin Sens. 1; Eye Dam. 1; Resp. Sens. 1</v>
      </c>
      <c r="M1203" s="76" t="str">
        <f>IF($C1203="-",IF($A1203="-",IF(VLOOKUP($D1203,'sin-list 180320_update'!$C$2:$S$835,8,FALSE)="",NA(),VLOOKUP($D1203,'sin-list 180320_update'!$C$2:$S$835,8,FALSE)),IF(VLOOKUP($A1203,'sin-list 180320_update'!$A$2:$S$835,10,FALSE)="",NA(),VLOOKUP($A1203,'sin-list 180320_update'!$A$2:$S$835,10,FALSE))),IF(VLOOKUP($C1203,'sin-list 180320_update'!$B$2:$S$835,9,FALSE)="",NA(),VLOOKUP($C1203,'sin-list 180320_update'!$B$2:$S$835,9,FALSE)))</f>
        <v>H317; H318; H334</v>
      </c>
      <c r="N1203" s="76" t="e">
        <f>IF($C1203="-",IF($A1203="-",IF(VLOOKUP($D1203,'REACH Bilaga XVII_update'!$A$5:$E$131,4,FALSE)="",NA(),VLOOKUP($D1203,'REACH Bilaga XVII_update'!$A$5:$E$131,4,FALSE)),IF(VLOOKUP($A1203,'REACH Bilaga XVII_update'!$C$5:$D$131,2,FALSE)="",NA(),VLOOKUP($A1203,'REACH Bilaga XVII_update'!$C$5:$D$131,2,FALSE))),IF(VLOOKUP($C1203,'REACH Bilaga XVII_update'!$B$5:$D$131,3,FALSE)="",NA(),VLOOKUP($C1203,'REACH Bilaga XVII_update'!$B$5:$D$131,3,FALSE)))</f>
        <v>#N/A</v>
      </c>
      <c r="O1203" s="76" t="str">
        <f>IF($C1203="-",IF($A1203="-",IF(VLOOKUP($D1203,' REACH Bilaga 59_update'!$A$5:$E$210,5,FALSE)="",NA(),VLOOKUP($D1203,' REACH Bilaga 59_update'!$A$5:$E$210,5,FALSE)),IF(VLOOKUP($A1203,' REACH Bilaga 59_update'!$D$5:$E$210,2,FALSE)="",NA(),VLOOKUP($A1203,' REACH Bilaga 59_update'!$D$5:$E$210,2,FALSE))),IF(VLOOKUP($C1203,' REACH Bilaga 59_update'!$C$5:$E$210,3,FALSE)="",NA(),VLOOKUP($C1203,' REACH Bilaga 59_update'!$C$5:$E$210,3,FALSE)))</f>
        <v>H318
H334
H317</v>
      </c>
      <c r="P1203" s="76" t="str">
        <f>IF(C1203="-",IF(A1203="-",IFERROR(VLOOKUP($D1203,' REACH Bilaga 59_update'!$A$5:$F$210,MATCH(Sammanfattning!P$1,' REACH Bilaga 59_update'!$A$4:$F$4,0),FALSE),VLOOKUP($D1203,'REACH Bilaga XIV_update'!$A$4:$H$110,MATCH(Sammanfattning!P$1,'REACH Bilaga XIV_update'!$A$4:$H$4,0),FALSE)),IFERROR(VLOOKUP($A1203,' REACH Bilaga 59_update'!$D$5:$F$210,MATCH(Sammanfattning!P$1,' REACH Bilaga 59_update'!$D$4:$F$4,0),FALSE),VLOOKUP($A1203,'REACH Bilaga XIV_update'!$D$4:$H$110,MATCH(Sammanfattning!P$1,'REACH Bilaga XIV_update'!$D$4:$H$4,0),FALSE))),IFERROR(VLOOKUP($C1203,' REACH Bilaga 59_update'!$C$5:$F$210,MATCH(Sammanfattning!P$1,' REACH Bilaga 59_update'!$C$4:$F$4,0),FALSE),VLOOKUP($C1203,'REACH Bilaga XIV_update'!$C$4:$H$110,MATCH(Sammanfattning!P$1,'REACH Bilaga XIV_update'!$C$4:$H$4,0),FALSE)))</f>
        <v>Respiratory sensitising properties (Article 57(f) - human health)</v>
      </c>
      <c r="Q1203" s="76" t="e">
        <f>IF($C1203="-",IF($A1203="-",IF(VLOOKUP($D1203,'REACH Bilaga XIV_update'!$A$5:$I$110,9,FALSE)="",NA(),VLOOKUP($D1203,'REACH Bilaga XIV_update'!$A$5:$I$110,9,FALSE)),IF(VLOOKUP($A1203,'REACH Bilaga XIV_update'!$D$5:$I$110,6,FALSE)="",NA(),VLOOKUP($A1203,'REACH Bilaga XIV_update'!$D$5:$I$110,6,FALSE))),IF(VLOOKUP($C1203,'REACH Bilaga XIV_update'!$C$5:$I$110,7,FALSE)="",NA(),VLOOKUP($C1203,'REACH Bilaga XIV_update'!$C$5:$I$110,7,FALSE)))</f>
        <v>#N/A</v>
      </c>
      <c r="R1203" s="76" t="e">
        <f>IF($C1203="-",IF($A1203="-",IF(VLOOKUP($D1203,CoRAP_update!$A$5:$O$376,15,FALSE)="",NA(),VLOOKUP($D1203,CoRAP_update!$A$5:$O$376,15,FALSE)),IF(VLOOKUP($A1203,CoRAP_update!$D$5:$O$376,12,FALSE)="",NA(),VLOOKUP($A1203,CoRAP_update!$D$5:$O$376,12,FALSE))),IF(VLOOKUP($C1203,CoRAP_update!$C$5:$O$376,13,FALSE)="",NA(),VLOOKUP($C1203,CoRAP_update!$C$5:$O$376,13,FALSE)))</f>
        <v>#N/A</v>
      </c>
      <c r="S1203" s="144" t="e">
        <f>IF($C1203="-",IF($A1203="-",VLOOKUP($D1203,CoRAP_update!$A$5:$J$376,MATCH(Sammanfattning!S$1,CoRAP_update!$A$4:$J$4,0),FALSE),VLOOKUP($A1203,CoRAP_update!$D$5:$J$376,MATCH(Sammanfattning!S$1,CoRAP_update!$D$4:$J$4,0),FALSE)),VLOOKUP($C1203,CoRAP_update!$C$5:$J$376,MATCH(Sammanfattning!S$1,CoRAP_update!$C$4:$J$4,0),FALSE))</f>
        <v>#N/A</v>
      </c>
      <c r="T1203" s="76" t="e">
        <f>IF($A1203="-",VLOOKUP($D1203,EDC_update!$C$2:$F$450,4,FALSE),VLOOKUP($A1203,EDC_update!$B$2:$F$450,5,FALSE))</f>
        <v>#N/A</v>
      </c>
      <c r="V1203" s="78">
        <f>IF(IFERROR(SEARCH("PBT",P1203),99)=99,IF(IFERROR(SEARCH("suspected PBT",S1203),99)=99,IF(IFERROR(SEARCH("concluded to be PBT",K1203),99)=99,IF(IFERROR(SEARCH("PBT",S1203),99)=99,IF(IFERROR(SEARCH("PBT cand",L1203),99)=99,IF(IFERROR(SEARCH("PBT",L1203),99)=99,IF(IFERROR(SEARCH("persistent, bioackumulative and toxic properties",K1203),99)=99,0,Scoring!$E$3),Scoring!$E$3),Scoring!$E$7),Scoring!$E$3),Scoring!$E$5),Scoring!$E$6),Scoring!$E$3)</f>
        <v>0</v>
      </c>
      <c r="W1203" s="78">
        <f>IF(IFERROR(SEARCH("vPvB",P1203),99)=99,IF(IFERROR(SEARCH("suspected pbt/vPvB",S1203),99)=99,IF(IFERROR(SEARCH("vPvB",S1203),99)=99,IF(IFERROR(SEARCH("concluded to be a vPvB",S1203),99)=99,IF(IFERROR(SEARCH("identified as vPvB",K1203),99)=99,IF(IFERROR(SEARCH("concluded to be a vPvB",K1203),99)=99,IF(IFERROR(SEARCH("concluded to be both pbt and vPvB",S1203),99)=99,IF(IFERROR(SEARCH("concluded to be both pbt and vPvB",K1203),99)=99,0,Scoring!$E$5),Scoring!$E$5),Scoring!$E$5),Scoring!$E$5),Scoring!$E$5),Scoring!$E$4),Scoring!$E$6),Scoring!$E$4)</f>
        <v>0</v>
      </c>
      <c r="X1203" s="78">
        <f>IF(IFERROR(SEARCH("H410",N1203),99)=99,IF(IFERROR(SEARCH("H410",O1203),99)=99,IF(IFERROR(SEARCH("H410",Q1203),99)=99,IF(IFERROR(SEARCH("H410",M1203),99)=99,IF(IFERROR(SEARCH("H410",R1203),99)=99,IF(IFERROR(SEARCH("H411",N1203),99)=99,IF(IFERROR(SEARCH("H411",O1203),99)=99,IF(IFERROR(SEARCH("H411",Q1203),99)=99,IF(IFERROR(SEARCH("H411",M1203),99)=99,IF(IFERROR(SEARCH("H411",R1203),99)=99,IF(IFERROR(SEARCH("H413",N1203),99)=99,IF(IFERROR(SEARCH("H413",O1203),99)=99,IF(IFERROR(SEARCH("H413",Q1203),99)=99,IF(IFERROR(SEARCH("H413",M1203),99)=99,IF(IFERROR(SEARCH("H413",R1203),99)=99,IF(IFERROR(SEARCH("H412",N1203),99)=99,IF(IFERROR(SEARCH("H412",O1203),99)=99,IF(IFERROR(SEARCH("H412",Q1203),99)=99,IF(IFERROR(SEARCH("H412",M1203),99)=99,IF(IFERROR(SEARCH("H412",R1203),99)=99,0,Scoring!$E$2),Scoring!$E$2),Scoring!$E$2),Scoring!$E$2),Scoring!$E$2),Scoring!$E$2),Scoring!$E$2),Scoring!$E$2),Scoring!$E$2),Scoring!$E$2),Scoring!$E$2),Scoring!$E$2),Scoring!$E$2),Scoring!$E$2),Scoring!$E$2),Scoring!$E$2),Scoring!$E$2),Scoring!$E$2),Scoring!$E$2),Scoring!$E$2)</f>
        <v>0</v>
      </c>
      <c r="Y1203" s="78">
        <f>IF(IFERROR(SEARCH("CMR",K1203),99)=99,IF(IFERROR(SEARCH("Suspected CMR",S1203),99)=99,IF(IFERROR(SEARCH("CMR",S1203),99)=99,0,Scoring!$E$8),Scoring!$E$9),Scoring!$E$8)</f>
        <v>0</v>
      </c>
      <c r="Z1203" s="78">
        <f>IF(IFERROR(SEARCH("H350",N1203),99)=99,IF(IFERROR(SEARCH("H350",O1203),99)=99,IF(IFERROR(SEARCH("H350",Q1203),99)=99,IF(IFERROR(SEARCH("H350",M1203),99)=99,IF(IFERROR(SEARCH("H350",R1203),99)=99,IF(IFERROR(SEARCH("H351",N1203),99)=99,IF(IFERROR(SEARCH("H351",O1203),99)=99,IF(IFERROR(SEARCH("H351",Q1203),99)=99,IF(IFERROR(SEARCH("H351",M1203),99)=99,IF(IFERROR(SEARCH("H351",R1203),99)=99,IF(IFERROR(SEARCH("carcinogenic",P1203),99)=99,IF(IFERROR(SEARCH("suspected carcinogenic",S1203),99)=99,0,Scoring!$E$12),Scoring!$E$11),Scoring!$E$10),Scoring!$E$10),Scoring!$E$10),Scoring!$E$10),Scoring!$E$10),Scoring!$E$10),Scoring!$E$10),Scoring!$E$10),Scoring!$E$10),Scoring!$E$10)</f>
        <v>0</v>
      </c>
      <c r="AA1203" s="78">
        <f>IF(IFERROR(SEARCH("H340",N1203),99)=99,IF(IFERROR(SEARCH("H340",O1203),99)=99,IF(IFERROR(SEARCH("H340",Q1203),99)=99,IF(IFERROR(SEARCH("H340",M1203),99)=99,IF(IFERROR(SEARCH("H340",R1203),99)=99,IF(IFERROR(SEARCH("H341",N1203),99)=99,IF(IFERROR(SEARCH("H341",O1203),99)=99,IF(IFERROR(SEARCH("H341",Q1203),99)=99,IF(IFERROR(SEARCH("H341",M1203),99)=99,IF(IFERROR(SEARCH("H341",R1203),99)=99,IF(IFERROR(SEARCH("mutagenic",P1203),99)=99,IF(IFERROR(SEARCH("suspected mutagenic",S1203),99)=99,0,Scoring!$E$15),Scoring!$E$14),Scoring!$E$13),Scoring!$E$13),Scoring!$E$13),Scoring!$E$13),Scoring!$E$13),Scoring!$E$13),Scoring!$E$13),Scoring!$E$13),Scoring!$E$13),Scoring!$E$13)</f>
        <v>0</v>
      </c>
      <c r="AB1203" s="78">
        <f>IF(IFERROR(SEARCH("H360",N1203),99)=99,IF(IFERROR(SEARCH("H360",O1203),99)=99,IF(IFERROR(SEARCH("H360",Q1203),99)=99,IF(IFERROR(SEARCH("H360",M1203),99)=99,IF(IFERROR(SEARCH("H360",R1203),99)=99,IF(IFERROR(SEARCH("H361",N1203),99)=99,IF(IFERROR(SEARCH("H361",O1203),99)=99,IF(IFERROR(SEARCH("H361",Q1203),99)=99,IF(IFERROR(SEARCH("H361",M1203),99)=99,IF(IFERROR(SEARCH("H361",R1203),99)=99,IF(IFERROR(SEARCH("reproduction",P1203),99)=99,IF(IFERROR(SEARCH("suspected reprotoxic",S1203),99)=99,IF(IFERROR(SEARCH("reprotoxic",S1203),99)=99,IF(IFERROR(SEARCH("reprotoxic",K1203),99)=99,0,Scoring!$E$18),Scoring!$E$18),Scoring!$E$19),Scoring!$E$17),Scoring!$E$16),Scoring!$E$16),Scoring!$E$16),Scoring!$E$16),Scoring!$E$16),Scoring!$E$16),Scoring!$E$16),Scoring!$E$16),Scoring!$E$16),Scoring!$E$16)</f>
        <v>0</v>
      </c>
      <c r="AC1203" s="78">
        <f>IF(IFERROR(SEARCH("57f",L1203),99)=99,IF(IFERROR(SEARCH("57(f)",P1203),99)=99,0,Scoring!$E$20),Scoring!$E$20)</f>
        <v>1</v>
      </c>
      <c r="AD1203" s="78">
        <f>IF(IFERROR(SEARCH("CAT1",T1203),99)=99,IF(IFERROR(SEARCH("CAT2",T1203),99)=99,IF(IFERROR(SEARCH("CAT3",T1203),99)=99,IF(IFERROR(SEARCH("concluded to be endocrine",K1203),99)=99,IF(IFERROR(SEARCH("categorised as endocrine",K1203),99)=99,IF(IFERROR(SEARCH("endocrine disrupting",P1203),99)=99,IF(IFERROR(SEARCH("endocrine disrupting",K1203),99)=99,IF(IFERROR(SEARCH("suspected endocrine",S1203),99)=99,IF(IFERROR(SEARCH("potential endocrine",S1203),99)=99,0,Scoring!$E$25),Scoring!$E$25),Scoring!$E$24),Scoring!$E$24),Scoring!$E$24),Scoring!$E$24),Scoring!$E$23),Scoring!$E$22),Scoring!$E$21)</f>
        <v>0</v>
      </c>
      <c r="AE1203" s="78">
        <f>IF(IFERROR(SEARCH("suspected sensitiser",S1203),99)=99,IF(IFERROR(SEARCH("sensitiser",S1203),99)=99,IF(IFERROR(SEARCH("other hazard based concern",S1203),99)=99,0,Scoring!$E$28),Scoring!$E$26),Scoring!$E$27)</f>
        <v>0</v>
      </c>
      <c r="AF1203" s="78">
        <f>IF(IFERROR(M1203,1)=1,IF(IFERROR(N1203,1)=1,IF(IFERROR(O1203,1)=1,IF(IFERROR(Q1203,1)=1,IF(IFERROR(R1203,1)=1,IF(IFERROR(T1203,1)=1,IF(IFERROR(K1203,1)=1,IF(IFERROR(P1203,1)=1,IF(IFERROR(S1203,1)=1,Scoring!$E$29,0),0),0),0),0),0),0),0),0)</f>
        <v>0</v>
      </c>
      <c r="AG1203" s="78">
        <f t="shared" si="81"/>
        <v>1</v>
      </c>
      <c r="AI1203" s="93"/>
      <c r="AJ1203" s="94"/>
      <c r="AK1203" s="76"/>
      <c r="AL1203" s="75"/>
      <c r="AN1203" s="79"/>
      <c r="AO1203" s="79"/>
      <c r="AP1203" s="79"/>
      <c r="AQ1203" s="79"/>
      <c r="AR1203" s="79"/>
      <c r="AS1203" s="78"/>
      <c r="AU1203" s="79">
        <f>IF(IFERROR(F1203,99)=99,IF(IFERROR(G1203,99)=99,IF(IFERROR(H1203,99)=99,IF(IFERROR(I1203,99)=99,IF(IFERROR(E1203,99)=99,IF(IFERROR(J1203,99)=99,0,Scoring!$B$7),Scoring!$B$3),Scoring!$B$2),Scoring!$B$6),Scoring!$B$5),Scoring!$B$4)</f>
        <v>1</v>
      </c>
      <c r="AV1203" s="78">
        <f t="shared" si="82"/>
        <v>1</v>
      </c>
      <c r="AW1203" s="78"/>
      <c r="AX1203" s="66"/>
      <c r="AY1203" s="78"/>
      <c r="AZ1203" s="76"/>
      <c r="BA1203" s="76"/>
      <c r="BB1203" s="76"/>
    </row>
    <row r="1204" spans="1:54" x14ac:dyDescent="0.25">
      <c r="A1204" s="77" t="s">
        <v>3371</v>
      </c>
      <c r="B1204" s="76" t="str">
        <f t="shared" si="86"/>
        <v>247-714-0</v>
      </c>
      <c r="C1204" s="77" t="s">
        <v>3422</v>
      </c>
      <c r="D1204" s="77" t="s">
        <v>3279</v>
      </c>
      <c r="E1204" s="76" t="e">
        <f>IF(C1204="-",IF(A1204="-",VLOOKUP(D1204,'sin-list 180320_update'!$C$2:$C$835,1,FALSE),VLOOKUP(A1204,'sin-list 180320_update'!$A$2:$A$835,1,FALSE)),VLOOKUP(C1204,'sin-list 180320_update'!$B$2:$B$835,1,FALSE))</f>
        <v>#N/A</v>
      </c>
      <c r="F1204" s="76" t="str">
        <f>IF($C1204="-",IF($A1204="-",VLOOKUP($D1204,'REACH Bilaga XVII_update'!$A$5:$A$131,1,FALSE),VLOOKUP($A1204,'REACH Bilaga XVII_update'!$C$5:$C$131,1,FALSE)),VLOOKUP($C1204,'REACH Bilaga XVII_update'!$B$5:$B$131,1,FALSE))</f>
        <v>247-714-0</v>
      </c>
      <c r="G1204" s="76" t="e">
        <f>IF($C1204="-",IF($A1204="-",VLOOKUP($D1204,' REACH Bilaga 59_update'!$A$5:$A$210,1,FALSE),VLOOKUP($A1204,' REACH Bilaga 59_update'!$D$5:$D$210,1,FALSE)),VLOOKUP($C1204,' REACH Bilaga 59_update'!$C$5:$C$210,1,FALSE))</f>
        <v>#N/A</v>
      </c>
      <c r="H1204" s="76" t="e">
        <f>IF($C1204="-",IF($A1204="-",VLOOKUP($D1204,'REACH Bilaga XIV_update'!$A$5:$A$110,1,FALSE),VLOOKUP($A1204,'REACH Bilaga XIV_update'!$D$5:$D$110,1,FALSE)),VLOOKUP($C1204,'REACH Bilaga XIV_update'!$C$5:$C$110,1,FALSE))</f>
        <v>#N/A</v>
      </c>
      <c r="I1204" s="76" t="e">
        <f>IF($C1204="-",IF($A1204="-",VLOOKUP($D1204,CoRAP_update!$A$5:$A$376,1,FALSE),VLOOKUP($A1204,CoRAP_update!$D$5:$D$376,1,FALSE)),VLOOKUP($C1204,CoRAP_update!$C$5:$C$376,1,FALSE))</f>
        <v>#N/A</v>
      </c>
      <c r="J1204" s="76" t="e">
        <f>IF($C1204="-",IF($A1204="-",VLOOKUP($D1204,EDC_update!$C$2:$C$450,1,FALSE),VLOOKUP($A1204,EDC_update!$B$2:$B$450,1,FALSE)),VLOOKUP($C1204,EDC_update!$L$2:$L$450,1,FALSE))</f>
        <v>#N/A</v>
      </c>
      <c r="K1204" s="76" t="e">
        <f>IF($C1204="-",IF($A1204="-",IF(VLOOKUP($D1204,'sin-list 180320_update'!$C$2:$S$835,3,FALSE)="",NA(),VLOOKUP($D1204,'sin-list 180320_update'!$C$2:$S$835,3,FALSE)),IF(VLOOKUP($A1204,'sin-list 180320_update'!$A$2:$S$835,5,FALSE)="",NA(),VLOOKUP($A1204,'sin-list 180320_update'!$A$2:$S$835,5,FALSE))),IF(VLOOKUP($C1204,'sin-list 180320_update'!$B$2:$S$835,4,FALSE)="",NA(),VLOOKUP($C1204,'sin-list 180320_update'!$B$2:$S$835,4,FALSE)))</f>
        <v>#N/A</v>
      </c>
      <c r="L1204" s="76" t="e">
        <f>IF($C1204="-",IF($A1204="-",VLOOKUP($D1204,'sin-list 180320_update'!$C$2:$S$835,6,FALSE),VLOOKUP($A1204,'sin-list 180320_update'!$A$2:$S$835,8,FALSE)),VLOOKUP($C1204,'sin-list 180320_update'!$B$2:$S$835,7,FALSE))</f>
        <v>#N/A</v>
      </c>
      <c r="M1204" s="76" t="e">
        <f>IF($C1204="-",IF($A1204="-",IF(VLOOKUP($D1204,'sin-list 180320_update'!$C$2:$S$835,8,FALSE)="",NA(),VLOOKUP($D1204,'sin-list 180320_update'!$C$2:$S$835,8,FALSE)),IF(VLOOKUP($A1204,'sin-list 180320_update'!$A$2:$S$835,10,FALSE)="",NA(),VLOOKUP($A1204,'sin-list 180320_update'!$A$2:$S$835,10,FALSE))),IF(VLOOKUP($C1204,'sin-list 180320_update'!$B$2:$S$835,9,FALSE)="",NA(),VLOOKUP($C1204,'sin-list 180320_update'!$B$2:$S$835,9,FALSE)))</f>
        <v>#N/A</v>
      </c>
      <c r="N1204" s="76" t="str">
        <f>IF($C1204="-",IF($A1204="-",IF(VLOOKUP($D1204,'REACH Bilaga XVII_update'!$A$5:$E$131,4,FALSE)="",NA(),VLOOKUP($D1204,'REACH Bilaga XVII_update'!$A$5:$E$131,4,FALSE)),IF(VLOOKUP($A1204,'REACH Bilaga XVII_update'!$C$5:$D$131,2,FALSE)="",NA(),VLOOKUP($A1204,'REACH Bilaga XVII_update'!$C$5:$D$131,2,FALSE))),IF(VLOOKUP($C1204,'REACH Bilaga XVII_update'!$B$5:$D$131,3,FALSE)="",NA(),VLOOKUP($C1204,'REACH Bilaga XVII_update'!$B$5:$D$131,3,FALSE)))</f>
        <v>H351
H332
H335
H373 **
H315
H319
H334
H317</v>
      </c>
      <c r="O1204" s="76" t="e">
        <f>IF($C1204="-",IF($A1204="-",IF(VLOOKUP($D1204,' REACH Bilaga 59_update'!$A$5:$E$210,5,FALSE)="",NA(),VLOOKUP($D1204,' REACH Bilaga 59_update'!$A$5:$E$210,5,FALSE)),IF(VLOOKUP($A1204,' REACH Bilaga 59_update'!$D$5:$E$210,2,FALSE)="",NA(),VLOOKUP($A1204,' REACH Bilaga 59_update'!$D$5:$E$210,2,FALSE))),IF(VLOOKUP($C1204,' REACH Bilaga 59_update'!$C$5:$E$210,3,FALSE)="",NA(),VLOOKUP($C1204,' REACH Bilaga 59_update'!$C$5:$E$210,3,FALSE)))</f>
        <v>#N/A</v>
      </c>
      <c r="P1204" s="76" t="e">
        <f>IF(C1204="-",IF(A1204="-",IFERROR(VLOOKUP($D1204,' REACH Bilaga 59_update'!$A$5:$F$210,MATCH(Sammanfattning!P$1,' REACH Bilaga 59_update'!$A$4:$F$4,0),FALSE),VLOOKUP($D1204,'REACH Bilaga XIV_update'!$A$4:$H$110,MATCH(Sammanfattning!P$1,'REACH Bilaga XIV_update'!$A$4:$H$4,0),FALSE)),IFERROR(VLOOKUP($A1204,' REACH Bilaga 59_update'!$D$5:$F$210,MATCH(Sammanfattning!P$1,' REACH Bilaga 59_update'!$D$4:$F$4,0),FALSE),VLOOKUP($A1204,'REACH Bilaga XIV_update'!$D$4:$H$110,MATCH(Sammanfattning!P$1,'REACH Bilaga XIV_update'!$D$4:$H$4,0),FALSE))),IFERROR(VLOOKUP($C1204,' REACH Bilaga 59_update'!$C$5:$F$210,MATCH(Sammanfattning!P$1,' REACH Bilaga 59_update'!$C$4:$F$4,0),FALSE),VLOOKUP($C1204,'REACH Bilaga XIV_update'!$C$4:$H$110,MATCH(Sammanfattning!P$1,'REACH Bilaga XIV_update'!$C$4:$H$4,0),FALSE)))</f>
        <v>#N/A</v>
      </c>
      <c r="Q1204" s="76" t="e">
        <f>IF($C1204="-",IF($A1204="-",IF(VLOOKUP($D1204,'REACH Bilaga XIV_update'!$A$5:$I$110,9,FALSE)="",NA(),VLOOKUP($D1204,'REACH Bilaga XIV_update'!$A$5:$I$110,9,FALSE)),IF(VLOOKUP($A1204,'REACH Bilaga XIV_update'!$D$5:$I$110,6,FALSE)="",NA(),VLOOKUP($A1204,'REACH Bilaga XIV_update'!$D$5:$I$110,6,FALSE))),IF(VLOOKUP($C1204,'REACH Bilaga XIV_update'!$C$5:$I$110,7,FALSE)="",NA(),VLOOKUP($C1204,'REACH Bilaga XIV_update'!$C$5:$I$110,7,FALSE)))</f>
        <v>#N/A</v>
      </c>
      <c r="R1204" s="76" t="e">
        <f>IF($C1204="-",IF($A1204="-",IF(VLOOKUP($D1204,CoRAP_update!$A$5:$O$376,15,FALSE)="",NA(),VLOOKUP($D1204,CoRAP_update!$A$5:$O$376,15,FALSE)),IF(VLOOKUP($A1204,CoRAP_update!$D$5:$O$376,12,FALSE)="",NA(),VLOOKUP($A1204,CoRAP_update!$D$5:$O$376,12,FALSE))),IF(VLOOKUP($C1204,CoRAP_update!$C$5:$O$376,13,FALSE)="",NA(),VLOOKUP($C1204,CoRAP_update!$C$5:$O$376,13,FALSE)))</f>
        <v>#N/A</v>
      </c>
      <c r="S1204" s="144" t="e">
        <f>IF($C1204="-",IF($A1204="-",VLOOKUP($D1204,CoRAP_update!$A$5:$J$376,MATCH(Sammanfattning!S$1,CoRAP_update!$A$4:$J$4,0),FALSE),VLOOKUP($A1204,CoRAP_update!$D$5:$J$376,MATCH(Sammanfattning!S$1,CoRAP_update!$D$4:$J$4,0),FALSE)),VLOOKUP($C1204,CoRAP_update!$C$5:$J$376,MATCH(Sammanfattning!S$1,CoRAP_update!$C$4:$J$4,0),FALSE))</f>
        <v>#N/A</v>
      </c>
      <c r="T1204" s="76" t="e">
        <f>IF($A1204="-",VLOOKUP($D1204,EDC_update!$C$2:$F$450,4,FALSE),VLOOKUP($A1204,EDC_update!$B$2:$F$450,5,FALSE))</f>
        <v>#N/A</v>
      </c>
      <c r="V1204" s="78">
        <f>IF(IFERROR(SEARCH("PBT",P1204),99)=99,IF(IFERROR(SEARCH("suspected PBT",S1204),99)=99,IF(IFERROR(SEARCH("concluded to be PBT",K1204),99)=99,IF(IFERROR(SEARCH("PBT",S1204),99)=99,IF(IFERROR(SEARCH("PBT cand",L1204),99)=99,IF(IFERROR(SEARCH("PBT",L1204),99)=99,IF(IFERROR(SEARCH("persistent, bioackumulative and toxic properties",K1204),99)=99,0,Scoring!$E$3),Scoring!$E$3),Scoring!$E$7),Scoring!$E$3),Scoring!$E$5),Scoring!$E$6),Scoring!$E$3)</f>
        <v>0</v>
      </c>
      <c r="W1204" s="78">
        <f>IF(IFERROR(SEARCH("vPvB",P1204),99)=99,IF(IFERROR(SEARCH("suspected pbt/vPvB",S1204),99)=99,IF(IFERROR(SEARCH("vPvB",S1204),99)=99,IF(IFERROR(SEARCH("concluded to be a vPvB",S1204),99)=99,IF(IFERROR(SEARCH("identified as vPvB",K1204),99)=99,IF(IFERROR(SEARCH("concluded to be a vPvB",K1204),99)=99,IF(IFERROR(SEARCH("concluded to be both pbt and vPvB",S1204),99)=99,IF(IFERROR(SEARCH("concluded to be both pbt and vPvB",K1204),99)=99,0,Scoring!$E$5),Scoring!$E$5),Scoring!$E$5),Scoring!$E$5),Scoring!$E$5),Scoring!$E$4),Scoring!$E$6),Scoring!$E$4)</f>
        <v>0</v>
      </c>
      <c r="X1204" s="78">
        <f>IF(IFERROR(SEARCH("H410",N1204),99)=99,IF(IFERROR(SEARCH("H410",O1204),99)=99,IF(IFERROR(SEARCH("H410",Q1204),99)=99,IF(IFERROR(SEARCH("H410",M1204),99)=99,IF(IFERROR(SEARCH("H410",R1204),99)=99,IF(IFERROR(SEARCH("H411",N1204),99)=99,IF(IFERROR(SEARCH("H411",O1204),99)=99,IF(IFERROR(SEARCH("H411",Q1204),99)=99,IF(IFERROR(SEARCH("H411",M1204),99)=99,IF(IFERROR(SEARCH("H411",R1204),99)=99,IF(IFERROR(SEARCH("H413",N1204),99)=99,IF(IFERROR(SEARCH("H413",O1204),99)=99,IF(IFERROR(SEARCH("H413",Q1204),99)=99,IF(IFERROR(SEARCH("H413",M1204),99)=99,IF(IFERROR(SEARCH("H413",R1204),99)=99,IF(IFERROR(SEARCH("H412",N1204),99)=99,IF(IFERROR(SEARCH("H412",O1204),99)=99,IF(IFERROR(SEARCH("H412",Q1204),99)=99,IF(IFERROR(SEARCH("H412",M1204),99)=99,IF(IFERROR(SEARCH("H412",R1204),99)=99,0,Scoring!$E$2),Scoring!$E$2),Scoring!$E$2),Scoring!$E$2),Scoring!$E$2),Scoring!$E$2),Scoring!$E$2),Scoring!$E$2),Scoring!$E$2),Scoring!$E$2),Scoring!$E$2),Scoring!$E$2),Scoring!$E$2),Scoring!$E$2),Scoring!$E$2),Scoring!$E$2),Scoring!$E$2),Scoring!$E$2),Scoring!$E$2),Scoring!$E$2)</f>
        <v>0</v>
      </c>
      <c r="Y1204" s="78">
        <f>IF(IFERROR(SEARCH("CMR",K1204),99)=99,IF(IFERROR(SEARCH("Suspected CMR",S1204),99)=99,IF(IFERROR(SEARCH("CMR",S1204),99)=99,0,Scoring!$E$8),Scoring!$E$9),Scoring!$E$8)</f>
        <v>0</v>
      </c>
      <c r="Z1204" s="78">
        <f>IF(IFERROR(SEARCH("H350",N1204),99)=99,IF(IFERROR(SEARCH("H350",O1204),99)=99,IF(IFERROR(SEARCH("H350",Q1204),99)=99,IF(IFERROR(SEARCH("H350",M1204),99)=99,IF(IFERROR(SEARCH("H350",R1204),99)=99,IF(IFERROR(SEARCH("H351",N1204),99)=99,IF(IFERROR(SEARCH("H351",O1204),99)=99,IF(IFERROR(SEARCH("H351",Q1204),99)=99,IF(IFERROR(SEARCH("H351",M1204),99)=99,IF(IFERROR(SEARCH("H351",R1204),99)=99,IF(IFERROR(SEARCH("carcinogenic",P1204),99)=99,IF(IFERROR(SEARCH("suspected carcinogenic",S1204),99)=99,0,Scoring!$E$12),Scoring!$E$11),Scoring!$E$10),Scoring!$E$10),Scoring!$E$10),Scoring!$E$10),Scoring!$E$10),Scoring!$E$10),Scoring!$E$10),Scoring!$E$10),Scoring!$E$10),Scoring!$E$10)</f>
        <v>1</v>
      </c>
      <c r="AA1204" s="78">
        <f>IF(IFERROR(SEARCH("H340",N1204),99)=99,IF(IFERROR(SEARCH("H340",O1204),99)=99,IF(IFERROR(SEARCH("H340",Q1204),99)=99,IF(IFERROR(SEARCH("H340",M1204),99)=99,IF(IFERROR(SEARCH("H340",R1204),99)=99,IF(IFERROR(SEARCH("H341",N1204),99)=99,IF(IFERROR(SEARCH("H341",O1204),99)=99,IF(IFERROR(SEARCH("H341",Q1204),99)=99,IF(IFERROR(SEARCH("H341",M1204),99)=99,IF(IFERROR(SEARCH("H341",R1204),99)=99,IF(IFERROR(SEARCH("mutagenic",P1204),99)=99,IF(IFERROR(SEARCH("suspected mutagenic",S1204),99)=99,0,Scoring!$E$15),Scoring!$E$14),Scoring!$E$13),Scoring!$E$13),Scoring!$E$13),Scoring!$E$13),Scoring!$E$13),Scoring!$E$13),Scoring!$E$13),Scoring!$E$13),Scoring!$E$13),Scoring!$E$13)</f>
        <v>0</v>
      </c>
      <c r="AB1204" s="78">
        <f>IF(IFERROR(SEARCH("H360",N1204),99)=99,IF(IFERROR(SEARCH("H360",O1204),99)=99,IF(IFERROR(SEARCH("H360",Q1204),99)=99,IF(IFERROR(SEARCH("H360",M1204),99)=99,IF(IFERROR(SEARCH("H360",R1204),99)=99,IF(IFERROR(SEARCH("H361",N1204),99)=99,IF(IFERROR(SEARCH("H361",O1204),99)=99,IF(IFERROR(SEARCH("H361",Q1204),99)=99,IF(IFERROR(SEARCH("H361",M1204),99)=99,IF(IFERROR(SEARCH("H361",R1204),99)=99,IF(IFERROR(SEARCH("reproduction",P1204),99)=99,IF(IFERROR(SEARCH("suspected reprotoxic",S1204),99)=99,IF(IFERROR(SEARCH("reprotoxic",S1204),99)=99,IF(IFERROR(SEARCH("reprotoxic",K1204),99)=99,0,Scoring!$E$18),Scoring!$E$18),Scoring!$E$19),Scoring!$E$17),Scoring!$E$16),Scoring!$E$16),Scoring!$E$16),Scoring!$E$16),Scoring!$E$16),Scoring!$E$16),Scoring!$E$16),Scoring!$E$16),Scoring!$E$16),Scoring!$E$16)</f>
        <v>0</v>
      </c>
      <c r="AC1204" s="78">
        <f>IF(IFERROR(SEARCH("57f",L1204),99)=99,IF(IFERROR(SEARCH("57(f)",P1204),99)=99,0,Scoring!$E$20),Scoring!$E$20)</f>
        <v>0</v>
      </c>
      <c r="AD1204" s="78">
        <f>IF(IFERROR(SEARCH("CAT1",T1204),99)=99,IF(IFERROR(SEARCH("CAT2",T1204),99)=99,IF(IFERROR(SEARCH("CAT3",T1204),99)=99,IF(IFERROR(SEARCH("concluded to be endocrine",K1204),99)=99,IF(IFERROR(SEARCH("categorised as endocrine",K1204),99)=99,IF(IFERROR(SEARCH("endocrine disrupting",P1204),99)=99,IF(IFERROR(SEARCH("endocrine disrupting",K1204),99)=99,IF(IFERROR(SEARCH("suspected endocrine",S1204),99)=99,IF(IFERROR(SEARCH("potential endocrine",S1204),99)=99,0,Scoring!$E$25),Scoring!$E$25),Scoring!$E$24),Scoring!$E$24),Scoring!$E$24),Scoring!$E$24),Scoring!$E$23),Scoring!$E$22),Scoring!$E$21)</f>
        <v>0</v>
      </c>
      <c r="AE1204" s="78">
        <f>IF(IFERROR(SEARCH("suspected sensitiser",S1204),99)=99,IF(IFERROR(SEARCH("sensitiser",S1204),99)=99,IF(IFERROR(SEARCH("other hazard based concern",S1204),99)=99,0,Scoring!$E$28),Scoring!$E$26),Scoring!$E$27)</f>
        <v>0</v>
      </c>
      <c r="AF1204" s="78">
        <f>IF(IFERROR(M1204,1)=1,IF(IFERROR(N1204,1)=1,IF(IFERROR(O1204,1)=1,IF(IFERROR(Q1204,1)=1,IF(IFERROR(R1204,1)=1,IF(IFERROR(T1204,1)=1,IF(IFERROR(K1204,1)=1,IF(IFERROR(P1204,1)=1,IF(IFERROR(S1204,1)=1,Scoring!$E$29,0),0),0),0),0),0),0),0),0)</f>
        <v>0</v>
      </c>
      <c r="AG1204" s="78">
        <f t="shared" si="81"/>
        <v>1</v>
      </c>
      <c r="AI1204" s="93"/>
      <c r="AJ1204" s="94"/>
      <c r="AK1204" s="76"/>
      <c r="AL1204" s="75"/>
      <c r="AN1204" s="79"/>
      <c r="AO1204" s="79"/>
      <c r="AP1204" s="79"/>
      <c r="AQ1204" s="79"/>
      <c r="AR1204" s="79"/>
      <c r="AS1204" s="78"/>
      <c r="AU1204" s="79">
        <f>IF(IFERROR(F1204,99)=99,IF(IFERROR(G1204,99)=99,IF(IFERROR(H1204,99)=99,IF(IFERROR(I1204,99)=99,IF(IFERROR(E1204,99)=99,IF(IFERROR(J1204,99)=99,0,Scoring!$B$7),Scoring!$B$3),Scoring!$B$2),Scoring!$B$6),Scoring!$B$5),Scoring!$B$4)</f>
        <v>1</v>
      </c>
      <c r="AV1204" s="78">
        <f t="shared" si="82"/>
        <v>1</v>
      </c>
      <c r="AW1204" s="78"/>
      <c r="AX1204" s="66"/>
      <c r="AY1204" s="78"/>
      <c r="AZ1204" s="76"/>
      <c r="BA1204" s="76"/>
      <c r="BB1204" s="76"/>
    </row>
    <row r="1205" spans="1:54" x14ac:dyDescent="0.25">
      <c r="A1205" s="77" t="s">
        <v>7506</v>
      </c>
      <c r="B1205" s="76" t="str">
        <f t="shared" si="86"/>
        <v>247-770-6</v>
      </c>
      <c r="C1205" s="77" t="s">
        <v>1085</v>
      </c>
      <c r="D1205" s="77" t="s">
        <v>1086</v>
      </c>
      <c r="E1205" s="76" t="str">
        <f>IF(C1205="-",IF(A1205="-",VLOOKUP(D1205,'sin-list 180320_update'!$C$2:$C$835,1,FALSE),VLOOKUP(A1205,'sin-list 180320_update'!$A$2:$A$835,1,FALSE)),VLOOKUP(C1205,'sin-list 180320_update'!$B$2:$B$835,1,FALSE))</f>
        <v>247-770-6</v>
      </c>
      <c r="F1205" s="76" t="e">
        <f>IF($C1205="-",IF($A1205="-",VLOOKUP($D1205,'REACH Bilaga XVII_update'!$A$5:$A$131,1,FALSE),VLOOKUP($A1205,'REACH Bilaga XVII_update'!$C$5:$C$131,1,FALSE)),VLOOKUP($C1205,'REACH Bilaga XVII_update'!$B$5:$B$131,1,FALSE))</f>
        <v>#N/A</v>
      </c>
      <c r="G1205" s="76" t="e">
        <f>IF($C1205="-",IF($A1205="-",VLOOKUP($D1205,' REACH Bilaga 59_update'!$A$5:$A$210,1,FALSE),VLOOKUP($A1205,' REACH Bilaga 59_update'!$D$5:$D$210,1,FALSE)),VLOOKUP($C1205,' REACH Bilaga 59_update'!$C$5:$C$210,1,FALSE))</f>
        <v>#N/A</v>
      </c>
      <c r="H1205" s="76" t="e">
        <f>IF($C1205="-",IF($A1205="-",VLOOKUP($D1205,'REACH Bilaga XIV_update'!$A$5:$A$110,1,FALSE),VLOOKUP($A1205,'REACH Bilaga XIV_update'!$D$5:$D$110,1,FALSE)),VLOOKUP($C1205,'REACH Bilaga XIV_update'!$C$5:$C$110,1,FALSE))</f>
        <v>#N/A</v>
      </c>
      <c r="I1205" s="76" t="e">
        <f>IF($C1205="-",IF($A1205="-",VLOOKUP($D1205,CoRAP_update!$A$5:$A$376,1,FALSE),VLOOKUP($A1205,CoRAP_update!$D$5:$D$376,1,FALSE)),VLOOKUP($C1205,CoRAP_update!$C$5:$C$376,1,FALSE))</f>
        <v>#N/A</v>
      </c>
      <c r="J1205" s="76" t="e">
        <f>IF($C1205="-",IF($A1205="-",VLOOKUP($D1205,EDC_update!$C$2:$C$450,1,FALSE),VLOOKUP($A1205,EDC_update!$B$2:$B$450,1,FALSE)),VLOOKUP($C1205,EDC_update!$L$2:$L$450,1,FALSE))</f>
        <v>#N/A</v>
      </c>
      <c r="K1205" s="76" t="str">
        <f>IF($C1205="-",IF($A1205="-",IF(VLOOKUP($D1205,'sin-list 180320_update'!$C$2:$S$835,3,FALSE)="",NA(),VLOOKUP($D1205,'sin-list 180320_update'!$C$2:$S$835,3,FALSE)),IF(VLOOKUP($A1205,'sin-list 180320_update'!$A$2:$S$835,5,FALSE)="",NA(),VLOOKUP($A1205,'sin-list 180320_update'!$A$2:$S$835,5,FALSE))),IF(VLOOKUP($C1205,'sin-list 180320_update'!$B$2:$S$835,4,FALSE)="",NA(),VLOOKUP($C1205,'sin-list 180320_update'!$B$2:$S$835,4,FALSE)))</f>
        <v>Nonylphenol is an endocrine disruptor (cat 1) and is classified as possibly toxic for reproduction (R3), It is also persistent and bio-accumulative and it has been found in humans and the environment.</v>
      </c>
      <c r="L1205" s="76" t="str">
        <f>IF($C1205="-",IF($A1205="-",VLOOKUP($D1205,'sin-list 180320_update'!$C$2:$S$835,6,FALSE),VLOOKUP($A1205,'sin-list 180320_update'!$A$2:$S$835,8,FALSE)),VLOOKUP($C1205,'sin-list 180320_update'!$B$2:$S$835,7,FALSE))</f>
        <v>Official classification missing - 57f substance</v>
      </c>
      <c r="M1205" s="76" t="e">
        <f>IF($C1205="-",IF($A1205="-",IF(VLOOKUP($D1205,'sin-list 180320_update'!$C$2:$S$835,8,FALSE)="",NA(),VLOOKUP($D1205,'sin-list 180320_update'!$C$2:$S$835,8,FALSE)),IF(VLOOKUP($A1205,'sin-list 180320_update'!$A$2:$S$835,10,FALSE)="",NA(),VLOOKUP($A1205,'sin-list 180320_update'!$A$2:$S$835,10,FALSE))),IF(VLOOKUP($C1205,'sin-list 180320_update'!$B$2:$S$835,9,FALSE)="",NA(),VLOOKUP($C1205,'sin-list 180320_update'!$B$2:$S$835,9,FALSE)))</f>
        <v>#N/A</v>
      </c>
      <c r="N1205" s="76" t="e">
        <f>IF($C1205="-",IF($A1205="-",IF(VLOOKUP($D1205,'REACH Bilaga XVII_update'!$A$5:$E$131,4,FALSE)="",NA(),VLOOKUP($D1205,'REACH Bilaga XVII_update'!$A$5:$E$131,4,FALSE)),IF(VLOOKUP($A1205,'REACH Bilaga XVII_update'!$C$5:$D$131,2,FALSE)="",NA(),VLOOKUP($A1205,'REACH Bilaga XVII_update'!$C$5:$D$131,2,FALSE))),IF(VLOOKUP($C1205,'REACH Bilaga XVII_update'!$B$5:$D$131,3,FALSE)="",NA(),VLOOKUP($C1205,'REACH Bilaga XVII_update'!$B$5:$D$131,3,FALSE)))</f>
        <v>#N/A</v>
      </c>
      <c r="O1205" s="76" t="e">
        <f>IF($C1205="-",IF($A1205="-",IF(VLOOKUP($D1205,' REACH Bilaga 59_update'!$A$5:$E$210,5,FALSE)="",NA(),VLOOKUP($D1205,' REACH Bilaga 59_update'!$A$5:$E$210,5,FALSE)),IF(VLOOKUP($A1205,' REACH Bilaga 59_update'!$D$5:$E$210,2,FALSE)="",NA(),VLOOKUP($A1205,' REACH Bilaga 59_update'!$D$5:$E$210,2,FALSE))),IF(VLOOKUP($C1205,' REACH Bilaga 59_update'!$C$5:$E$210,3,FALSE)="",NA(),VLOOKUP($C1205,' REACH Bilaga 59_update'!$C$5:$E$210,3,FALSE)))</f>
        <v>#N/A</v>
      </c>
      <c r="P1205" s="76" t="e">
        <f>IF(C1205="-",IF(A1205="-",IFERROR(VLOOKUP($D1205,' REACH Bilaga 59_update'!$A$5:$F$210,MATCH(Sammanfattning!P$1,' REACH Bilaga 59_update'!$A$4:$F$4,0),FALSE),VLOOKUP($D1205,'REACH Bilaga XIV_update'!$A$4:$H$110,MATCH(Sammanfattning!P$1,'REACH Bilaga XIV_update'!$A$4:$H$4,0),FALSE)),IFERROR(VLOOKUP($A1205,' REACH Bilaga 59_update'!$D$5:$F$210,MATCH(Sammanfattning!P$1,' REACH Bilaga 59_update'!$D$4:$F$4,0),FALSE),VLOOKUP($A1205,'REACH Bilaga XIV_update'!$D$4:$H$110,MATCH(Sammanfattning!P$1,'REACH Bilaga XIV_update'!$D$4:$H$4,0),FALSE))),IFERROR(VLOOKUP($C1205,' REACH Bilaga 59_update'!$C$5:$F$210,MATCH(Sammanfattning!P$1,' REACH Bilaga 59_update'!$C$4:$F$4,0),FALSE),VLOOKUP($C1205,'REACH Bilaga XIV_update'!$C$4:$H$110,MATCH(Sammanfattning!P$1,'REACH Bilaga XIV_update'!$C$4:$H$4,0),FALSE)))</f>
        <v>#N/A</v>
      </c>
      <c r="Q1205" s="76" t="e">
        <f>IF($C1205="-",IF($A1205="-",IF(VLOOKUP($D1205,'REACH Bilaga XIV_update'!$A$5:$I$110,9,FALSE)="",NA(),VLOOKUP($D1205,'REACH Bilaga XIV_update'!$A$5:$I$110,9,FALSE)),IF(VLOOKUP($A1205,'REACH Bilaga XIV_update'!$D$5:$I$110,6,FALSE)="",NA(),VLOOKUP($A1205,'REACH Bilaga XIV_update'!$D$5:$I$110,6,FALSE))),IF(VLOOKUP($C1205,'REACH Bilaga XIV_update'!$C$5:$I$110,7,FALSE)="",NA(),VLOOKUP($C1205,'REACH Bilaga XIV_update'!$C$5:$I$110,7,FALSE)))</f>
        <v>#N/A</v>
      </c>
      <c r="R1205" s="76" t="e">
        <f>IF($C1205="-",IF($A1205="-",IF(VLOOKUP($D1205,CoRAP_update!$A$5:$O$376,15,FALSE)="",NA(),VLOOKUP($D1205,CoRAP_update!$A$5:$O$376,15,FALSE)),IF(VLOOKUP($A1205,CoRAP_update!$D$5:$O$376,12,FALSE)="",NA(),VLOOKUP($A1205,CoRAP_update!$D$5:$O$376,12,FALSE))),IF(VLOOKUP($C1205,CoRAP_update!$C$5:$O$376,13,FALSE)="",NA(),VLOOKUP($C1205,CoRAP_update!$C$5:$O$376,13,FALSE)))</f>
        <v>#N/A</v>
      </c>
      <c r="S1205" s="144" t="e">
        <f>IF($C1205="-",IF($A1205="-",VLOOKUP($D1205,CoRAP_update!$A$5:$J$376,MATCH(Sammanfattning!S$1,CoRAP_update!$A$4:$J$4,0),FALSE),VLOOKUP($A1205,CoRAP_update!$D$5:$J$376,MATCH(Sammanfattning!S$1,CoRAP_update!$D$4:$J$4,0),FALSE)),VLOOKUP($C1205,CoRAP_update!$C$5:$J$376,MATCH(Sammanfattning!S$1,CoRAP_update!$C$4:$J$4,0),FALSE))</f>
        <v>#N/A</v>
      </c>
      <c r="T1205" s="76" t="e">
        <f>IF($A1205="-",VLOOKUP($D1205,EDC_update!$C$2:$F$450,4,FALSE),VLOOKUP($A1205,EDC_update!$B$2:$F$450,5,FALSE))</f>
        <v>#N/A</v>
      </c>
      <c r="V1205" s="78">
        <f>IF(IFERROR(SEARCH("PBT",P1205),99)=99,IF(IFERROR(SEARCH("suspected PBT",S1205),99)=99,IF(IFERROR(SEARCH("concluded to be PBT",K1205),99)=99,IF(IFERROR(SEARCH("PBT",S1205),99)=99,IF(IFERROR(SEARCH("PBT cand",L1205),99)=99,IF(IFERROR(SEARCH("PBT",L1205),99)=99,IF(IFERROR(SEARCH("persistent, bioackumulative and toxic properties",K1205),99)=99,0,Scoring!$E$3),Scoring!$E$3),Scoring!$E$7),Scoring!$E$3),Scoring!$E$5),Scoring!$E$6),Scoring!$E$3)</f>
        <v>0</v>
      </c>
      <c r="W1205" s="78">
        <f>IF(IFERROR(SEARCH("vPvB",P1205),99)=99,IF(IFERROR(SEARCH("suspected pbt/vPvB",S1205),99)=99,IF(IFERROR(SEARCH("vPvB",S1205),99)=99,IF(IFERROR(SEARCH("concluded to be a vPvB",S1205),99)=99,IF(IFERROR(SEARCH("identified as vPvB",K1205),99)=99,IF(IFERROR(SEARCH("concluded to be a vPvB",K1205),99)=99,IF(IFERROR(SEARCH("concluded to be both pbt and vPvB",S1205),99)=99,IF(IFERROR(SEARCH("concluded to be both pbt and vPvB",K1205),99)=99,0,Scoring!$E$5),Scoring!$E$5),Scoring!$E$5),Scoring!$E$5),Scoring!$E$5),Scoring!$E$4),Scoring!$E$6),Scoring!$E$4)</f>
        <v>0</v>
      </c>
      <c r="X1205" s="78">
        <f>IF(IFERROR(SEARCH("H410",N1205),99)=99,IF(IFERROR(SEARCH("H410",O1205),99)=99,IF(IFERROR(SEARCH("H410",Q1205),99)=99,IF(IFERROR(SEARCH("H410",M1205),99)=99,IF(IFERROR(SEARCH("H410",R1205),99)=99,IF(IFERROR(SEARCH("H411",N1205),99)=99,IF(IFERROR(SEARCH("H411",O1205),99)=99,IF(IFERROR(SEARCH("H411",Q1205),99)=99,IF(IFERROR(SEARCH("H411",M1205),99)=99,IF(IFERROR(SEARCH("H411",R1205),99)=99,IF(IFERROR(SEARCH("H413",N1205),99)=99,IF(IFERROR(SEARCH("H413",O1205),99)=99,IF(IFERROR(SEARCH("H413",Q1205),99)=99,IF(IFERROR(SEARCH("H413",M1205),99)=99,IF(IFERROR(SEARCH("H413",R1205),99)=99,IF(IFERROR(SEARCH("H412",N1205),99)=99,IF(IFERROR(SEARCH("H412",O1205),99)=99,IF(IFERROR(SEARCH("H412",Q1205),99)=99,IF(IFERROR(SEARCH("H412",M1205),99)=99,IF(IFERROR(SEARCH("H412",R1205),99)=99,0,Scoring!$E$2),Scoring!$E$2),Scoring!$E$2),Scoring!$E$2),Scoring!$E$2),Scoring!$E$2),Scoring!$E$2),Scoring!$E$2),Scoring!$E$2),Scoring!$E$2),Scoring!$E$2),Scoring!$E$2),Scoring!$E$2),Scoring!$E$2),Scoring!$E$2),Scoring!$E$2),Scoring!$E$2),Scoring!$E$2),Scoring!$E$2),Scoring!$E$2)</f>
        <v>0</v>
      </c>
      <c r="Y1205" s="78">
        <f>IF(IFERROR(SEARCH("CMR",K1205),99)=99,IF(IFERROR(SEARCH("Suspected CMR",S1205),99)=99,IF(IFERROR(SEARCH("CMR",S1205),99)=99,0,Scoring!$E$8),Scoring!$E$9),Scoring!$E$8)</f>
        <v>0</v>
      </c>
      <c r="Z1205" s="78">
        <f>IF(IFERROR(SEARCH("H350",N1205),99)=99,IF(IFERROR(SEARCH("H350",O1205),99)=99,IF(IFERROR(SEARCH("H350",Q1205),99)=99,IF(IFERROR(SEARCH("H350",M1205),99)=99,IF(IFERROR(SEARCH("H350",R1205),99)=99,IF(IFERROR(SEARCH("H351",N1205),99)=99,IF(IFERROR(SEARCH("H351",O1205),99)=99,IF(IFERROR(SEARCH("H351",Q1205),99)=99,IF(IFERROR(SEARCH("H351",M1205),99)=99,IF(IFERROR(SEARCH("H351",R1205),99)=99,IF(IFERROR(SEARCH("carcinogenic",P1205),99)=99,IF(IFERROR(SEARCH("suspected carcinogenic",S1205),99)=99,0,Scoring!$E$12),Scoring!$E$11),Scoring!$E$10),Scoring!$E$10),Scoring!$E$10),Scoring!$E$10),Scoring!$E$10),Scoring!$E$10),Scoring!$E$10),Scoring!$E$10),Scoring!$E$10),Scoring!$E$10)</f>
        <v>0</v>
      </c>
      <c r="AA1205" s="78">
        <f>IF(IFERROR(SEARCH("H340",N1205),99)=99,IF(IFERROR(SEARCH("H340",O1205),99)=99,IF(IFERROR(SEARCH("H340",Q1205),99)=99,IF(IFERROR(SEARCH("H340",M1205),99)=99,IF(IFERROR(SEARCH("H340",R1205),99)=99,IF(IFERROR(SEARCH("H341",N1205),99)=99,IF(IFERROR(SEARCH("H341",O1205),99)=99,IF(IFERROR(SEARCH("H341",Q1205),99)=99,IF(IFERROR(SEARCH("H341",M1205),99)=99,IF(IFERROR(SEARCH("H341",R1205),99)=99,IF(IFERROR(SEARCH("mutagenic",P1205),99)=99,IF(IFERROR(SEARCH("suspected mutagenic",S1205),99)=99,0,Scoring!$E$15),Scoring!$E$14),Scoring!$E$13),Scoring!$E$13),Scoring!$E$13),Scoring!$E$13),Scoring!$E$13),Scoring!$E$13),Scoring!$E$13),Scoring!$E$13),Scoring!$E$13),Scoring!$E$13)</f>
        <v>0</v>
      </c>
      <c r="AB1205" s="78">
        <f>IF(IFERROR(SEARCH("H360",N1205),99)=99,IF(IFERROR(SEARCH("H360",O1205),99)=99,IF(IFERROR(SEARCH("H360",Q1205),99)=99,IF(IFERROR(SEARCH("H360",M1205),99)=99,IF(IFERROR(SEARCH("H360",R1205),99)=99,IF(IFERROR(SEARCH("H361",N1205),99)=99,IF(IFERROR(SEARCH("H361",O1205),99)=99,IF(IFERROR(SEARCH("H361",Q1205),99)=99,IF(IFERROR(SEARCH("H361",M1205),99)=99,IF(IFERROR(SEARCH("H361",R1205),99)=99,IF(IFERROR(SEARCH("reproduction",P1205),99)=99,IF(IFERROR(SEARCH("suspected reprotoxic",S1205),99)=99,IF(IFERROR(SEARCH("reprotoxic",S1205),99)=99,IF(IFERROR(SEARCH("reprotoxic",K1205),99)=99,0,Scoring!$E$18),Scoring!$E$18),Scoring!$E$19),Scoring!$E$17),Scoring!$E$16),Scoring!$E$16),Scoring!$E$16),Scoring!$E$16),Scoring!$E$16),Scoring!$E$16),Scoring!$E$16),Scoring!$E$16),Scoring!$E$16),Scoring!$E$16)</f>
        <v>0</v>
      </c>
      <c r="AC1205" s="78">
        <f>IF(IFERROR(SEARCH("57f",L1205),99)=99,IF(IFERROR(SEARCH("57(f)",P1205),99)=99,0,Scoring!$E$20),Scoring!$E$20)</f>
        <v>1</v>
      </c>
      <c r="AD1205" s="78">
        <f>IF(IFERROR(SEARCH("CAT1",T1205),99)=99,IF(IFERROR(SEARCH("CAT2",T1205),99)=99,IF(IFERROR(SEARCH("CAT3",T1205),99)=99,IF(IFERROR(SEARCH("concluded to be endocrine",K1205),99)=99,IF(IFERROR(SEARCH("categorised as endocrine",K1205),99)=99,IF(IFERROR(SEARCH("endocrine disrupting",P1205),99)=99,IF(IFERROR(SEARCH("endocrine disrupting",K1205),99)=99,IF(IFERROR(SEARCH("suspected endocrine",S1205),99)=99,IF(IFERROR(SEARCH("potential endocrine",S1205),99)=99,0,Scoring!$E$25),Scoring!$E$25),Scoring!$E$24),Scoring!$E$24),Scoring!$E$24),Scoring!$E$24),Scoring!$E$23),Scoring!$E$22),Scoring!$E$21)</f>
        <v>0</v>
      </c>
      <c r="AE1205" s="78">
        <f>IF(IFERROR(SEARCH("suspected sensitiser",S1205),99)=99,IF(IFERROR(SEARCH("sensitiser",S1205),99)=99,IF(IFERROR(SEARCH("other hazard based concern",S1205),99)=99,0,Scoring!$E$28),Scoring!$E$26),Scoring!$E$27)</f>
        <v>0</v>
      </c>
      <c r="AF1205" s="78">
        <f>IF(IFERROR(M1205,1)=1,IF(IFERROR(N1205,1)=1,IF(IFERROR(O1205,1)=1,IF(IFERROR(Q1205,1)=1,IF(IFERROR(R1205,1)=1,IF(IFERROR(T1205,1)=1,IF(IFERROR(K1205,1)=1,IF(IFERROR(P1205,1)=1,IF(IFERROR(S1205,1)=1,Scoring!$E$29,0),0),0),0),0),0),0),0),0)</f>
        <v>0</v>
      </c>
      <c r="AG1205" s="78">
        <f t="shared" si="81"/>
        <v>1</v>
      </c>
      <c r="AI1205" s="93"/>
      <c r="AJ1205" s="94"/>
      <c r="AK1205" s="76"/>
      <c r="AL1205" s="75"/>
      <c r="AN1205" s="79"/>
      <c r="AO1205" s="79"/>
      <c r="AP1205" s="79"/>
      <c r="AQ1205" s="79"/>
      <c r="AR1205" s="79"/>
      <c r="AS1205" s="78"/>
      <c r="AU1205" s="79">
        <f>IF(IFERROR(F1205,99)=99,IF(IFERROR(G1205,99)=99,IF(IFERROR(H1205,99)=99,IF(IFERROR(I1205,99)=99,IF(IFERROR(E1205,99)=99,IF(IFERROR(J1205,99)=99,0,Scoring!$B$7),Scoring!$B$3),Scoring!$B$2),Scoring!$B$6),Scoring!$B$5),Scoring!$B$4)</f>
        <v>0.3</v>
      </c>
      <c r="AV1205" s="78">
        <f t="shared" si="82"/>
        <v>0.3</v>
      </c>
      <c r="AW1205" s="78"/>
      <c r="AX1205" s="66"/>
      <c r="AY1205" s="78"/>
      <c r="AZ1205" s="76"/>
      <c r="BA1205" s="76"/>
      <c r="BB1205" s="76"/>
    </row>
    <row r="1206" spans="1:54" x14ac:dyDescent="0.25">
      <c r="A1206" s="77" t="s">
        <v>7516</v>
      </c>
      <c r="B1206" s="76" t="str">
        <f t="shared" si="86"/>
        <v>250-339-5</v>
      </c>
      <c r="C1206" s="77" t="s">
        <v>1162</v>
      </c>
      <c r="D1206" s="77" t="s">
        <v>1163</v>
      </c>
      <c r="E1206" s="76" t="str">
        <f>IF(C1206="-",IF(A1206="-",VLOOKUP(D1206,'sin-list 180320_update'!$C$2:$C$835,1,FALSE),VLOOKUP(A1206,'sin-list 180320_update'!$A$2:$A$835,1,FALSE)),VLOOKUP(C1206,'sin-list 180320_update'!$B$2:$B$835,1,FALSE))</f>
        <v>250-339-5</v>
      </c>
      <c r="F1206" s="76" t="e">
        <f>IF($C1206="-",IF($A1206="-",VLOOKUP($D1206,'REACH Bilaga XVII_update'!$A$5:$A$131,1,FALSE),VLOOKUP($A1206,'REACH Bilaga XVII_update'!$C$5:$C$131,1,FALSE)),VLOOKUP($C1206,'REACH Bilaga XVII_update'!$B$5:$B$131,1,FALSE))</f>
        <v>#N/A</v>
      </c>
      <c r="G1206" s="76" t="e">
        <f>IF($C1206="-",IF($A1206="-",VLOOKUP($D1206,' REACH Bilaga 59_update'!$A$5:$A$210,1,FALSE),VLOOKUP($A1206,' REACH Bilaga 59_update'!$D$5:$D$210,1,FALSE)),VLOOKUP($C1206,' REACH Bilaga 59_update'!$C$5:$C$210,1,FALSE))</f>
        <v>#N/A</v>
      </c>
      <c r="H1206" s="76" t="e">
        <f>IF($C1206="-",IF($A1206="-",VLOOKUP($D1206,'REACH Bilaga XIV_update'!$A$5:$A$110,1,FALSE),VLOOKUP($A1206,'REACH Bilaga XIV_update'!$D$5:$D$110,1,FALSE)),VLOOKUP($C1206,'REACH Bilaga XIV_update'!$C$5:$C$110,1,FALSE))</f>
        <v>#N/A</v>
      </c>
      <c r="I1206" s="76" t="e">
        <f>IF($C1206="-",IF($A1206="-",VLOOKUP($D1206,CoRAP_update!$A$5:$A$376,1,FALSE),VLOOKUP($A1206,CoRAP_update!$D$5:$D$376,1,FALSE)),VLOOKUP($C1206,CoRAP_update!$C$5:$C$376,1,FALSE))</f>
        <v>#N/A</v>
      </c>
      <c r="J1206" s="76" t="e">
        <f>IF($C1206="-",IF($A1206="-",VLOOKUP($D1206,EDC_update!$C$2:$C$450,1,FALSE),VLOOKUP($A1206,EDC_update!$B$2:$B$450,1,FALSE)),VLOOKUP($C1206,EDC_update!$L$2:$L$450,1,FALSE))</f>
        <v>#N/A</v>
      </c>
      <c r="K1206" s="76" t="str">
        <f>IF($C1206="-",IF($A1206="-",IF(VLOOKUP($D1206,'sin-list 180320_update'!$C$2:$S$835,3,FALSE)="",NA(),VLOOKUP($D1206,'sin-list 180320_update'!$C$2:$S$835,3,FALSE)),IF(VLOOKUP($A1206,'sin-list 180320_update'!$A$2:$S$835,5,FALSE)="",NA(),VLOOKUP($A1206,'sin-list 180320_update'!$A$2:$S$835,5,FALSE))),IF(VLOOKUP($C1206,'sin-list 180320_update'!$B$2:$S$835,4,FALSE)="",NA(),VLOOKUP($C1206,'sin-list 180320_update'!$B$2:$S$835,4,FALSE)))</f>
        <v>Nonylphenol is an endocrine disruptor (cat 1) and is classified as possibly toxic for reproduction (R3), It is also persistent and bio-accumulative and it has been found in humans and the environment.</v>
      </c>
      <c r="L1206" s="76" t="str">
        <f>IF($C1206="-",IF($A1206="-",VLOOKUP($D1206,'sin-list 180320_update'!$C$2:$S$835,6,FALSE),VLOOKUP($A1206,'sin-list 180320_update'!$A$2:$S$835,8,FALSE)),VLOOKUP($C1206,'sin-list 180320_update'!$B$2:$S$835,7,FALSE))</f>
        <v>Official classification missing - 57f substance</v>
      </c>
      <c r="M1206" s="76" t="e">
        <f>IF($C1206="-",IF($A1206="-",IF(VLOOKUP($D1206,'sin-list 180320_update'!$C$2:$S$835,8,FALSE)="",NA(),VLOOKUP($D1206,'sin-list 180320_update'!$C$2:$S$835,8,FALSE)),IF(VLOOKUP($A1206,'sin-list 180320_update'!$A$2:$S$835,10,FALSE)="",NA(),VLOOKUP($A1206,'sin-list 180320_update'!$A$2:$S$835,10,FALSE))),IF(VLOOKUP($C1206,'sin-list 180320_update'!$B$2:$S$835,9,FALSE)="",NA(),VLOOKUP($C1206,'sin-list 180320_update'!$B$2:$S$835,9,FALSE)))</f>
        <v>#N/A</v>
      </c>
      <c r="N1206" s="76" t="e">
        <f>IF($C1206="-",IF($A1206="-",IF(VLOOKUP($D1206,'REACH Bilaga XVII_update'!$A$5:$E$131,4,FALSE)="",NA(),VLOOKUP($D1206,'REACH Bilaga XVII_update'!$A$5:$E$131,4,FALSE)),IF(VLOOKUP($A1206,'REACH Bilaga XVII_update'!$C$5:$D$131,2,FALSE)="",NA(),VLOOKUP($A1206,'REACH Bilaga XVII_update'!$C$5:$D$131,2,FALSE))),IF(VLOOKUP($C1206,'REACH Bilaga XVII_update'!$B$5:$D$131,3,FALSE)="",NA(),VLOOKUP($C1206,'REACH Bilaga XVII_update'!$B$5:$D$131,3,FALSE)))</f>
        <v>#N/A</v>
      </c>
      <c r="O1206" s="76" t="e">
        <f>IF($C1206="-",IF($A1206="-",IF(VLOOKUP($D1206,' REACH Bilaga 59_update'!$A$5:$E$210,5,FALSE)="",NA(),VLOOKUP($D1206,' REACH Bilaga 59_update'!$A$5:$E$210,5,FALSE)),IF(VLOOKUP($A1206,' REACH Bilaga 59_update'!$D$5:$E$210,2,FALSE)="",NA(),VLOOKUP($A1206,' REACH Bilaga 59_update'!$D$5:$E$210,2,FALSE))),IF(VLOOKUP($C1206,' REACH Bilaga 59_update'!$C$5:$E$210,3,FALSE)="",NA(),VLOOKUP($C1206,' REACH Bilaga 59_update'!$C$5:$E$210,3,FALSE)))</f>
        <v>#N/A</v>
      </c>
      <c r="P1206" s="76" t="e">
        <f>IF(C1206="-",IF(A1206="-",IFERROR(VLOOKUP($D1206,' REACH Bilaga 59_update'!$A$5:$F$210,MATCH(Sammanfattning!P$1,' REACH Bilaga 59_update'!$A$4:$F$4,0),FALSE),VLOOKUP($D1206,'REACH Bilaga XIV_update'!$A$4:$H$110,MATCH(Sammanfattning!P$1,'REACH Bilaga XIV_update'!$A$4:$H$4,0),FALSE)),IFERROR(VLOOKUP($A1206,' REACH Bilaga 59_update'!$D$5:$F$210,MATCH(Sammanfattning!P$1,' REACH Bilaga 59_update'!$D$4:$F$4,0),FALSE),VLOOKUP($A1206,'REACH Bilaga XIV_update'!$D$4:$H$110,MATCH(Sammanfattning!P$1,'REACH Bilaga XIV_update'!$D$4:$H$4,0),FALSE))),IFERROR(VLOOKUP($C1206,' REACH Bilaga 59_update'!$C$5:$F$210,MATCH(Sammanfattning!P$1,' REACH Bilaga 59_update'!$C$4:$F$4,0),FALSE),VLOOKUP($C1206,'REACH Bilaga XIV_update'!$C$4:$H$110,MATCH(Sammanfattning!P$1,'REACH Bilaga XIV_update'!$C$4:$H$4,0),FALSE)))</f>
        <v>#N/A</v>
      </c>
      <c r="Q1206" s="76" t="e">
        <f>IF($C1206="-",IF($A1206="-",IF(VLOOKUP($D1206,'REACH Bilaga XIV_update'!$A$5:$I$110,9,FALSE)="",NA(),VLOOKUP($D1206,'REACH Bilaga XIV_update'!$A$5:$I$110,9,FALSE)),IF(VLOOKUP($A1206,'REACH Bilaga XIV_update'!$D$5:$I$110,6,FALSE)="",NA(),VLOOKUP($A1206,'REACH Bilaga XIV_update'!$D$5:$I$110,6,FALSE))),IF(VLOOKUP($C1206,'REACH Bilaga XIV_update'!$C$5:$I$110,7,FALSE)="",NA(),VLOOKUP($C1206,'REACH Bilaga XIV_update'!$C$5:$I$110,7,FALSE)))</f>
        <v>#N/A</v>
      </c>
      <c r="R1206" s="76" t="e">
        <f>IF($C1206="-",IF($A1206="-",IF(VLOOKUP($D1206,CoRAP_update!$A$5:$O$376,15,FALSE)="",NA(),VLOOKUP($D1206,CoRAP_update!$A$5:$O$376,15,FALSE)),IF(VLOOKUP($A1206,CoRAP_update!$D$5:$O$376,12,FALSE)="",NA(),VLOOKUP($A1206,CoRAP_update!$D$5:$O$376,12,FALSE))),IF(VLOOKUP($C1206,CoRAP_update!$C$5:$O$376,13,FALSE)="",NA(),VLOOKUP($C1206,CoRAP_update!$C$5:$O$376,13,FALSE)))</f>
        <v>#N/A</v>
      </c>
      <c r="S1206" s="144" t="e">
        <f>IF($C1206="-",IF($A1206="-",VLOOKUP($D1206,CoRAP_update!$A$5:$J$376,MATCH(Sammanfattning!S$1,CoRAP_update!$A$4:$J$4,0),FALSE),VLOOKUP($A1206,CoRAP_update!$D$5:$J$376,MATCH(Sammanfattning!S$1,CoRAP_update!$D$4:$J$4,0),FALSE)),VLOOKUP($C1206,CoRAP_update!$C$5:$J$376,MATCH(Sammanfattning!S$1,CoRAP_update!$C$4:$J$4,0),FALSE))</f>
        <v>#N/A</v>
      </c>
      <c r="T1206" s="76" t="e">
        <f>IF($A1206="-",VLOOKUP($D1206,EDC_update!$C$2:$F$450,4,FALSE),VLOOKUP($A1206,EDC_update!$B$2:$F$450,5,FALSE))</f>
        <v>#N/A</v>
      </c>
      <c r="V1206" s="78">
        <f>IF(IFERROR(SEARCH("PBT",P1206),99)=99,IF(IFERROR(SEARCH("suspected PBT",S1206),99)=99,IF(IFERROR(SEARCH("concluded to be PBT",K1206),99)=99,IF(IFERROR(SEARCH("PBT",S1206),99)=99,IF(IFERROR(SEARCH("PBT cand",L1206),99)=99,IF(IFERROR(SEARCH("PBT",L1206),99)=99,IF(IFERROR(SEARCH("persistent, bioackumulative and toxic properties",K1206),99)=99,0,Scoring!$E$3),Scoring!$E$3),Scoring!$E$7),Scoring!$E$3),Scoring!$E$5),Scoring!$E$6),Scoring!$E$3)</f>
        <v>0</v>
      </c>
      <c r="W1206" s="78">
        <f>IF(IFERROR(SEARCH("vPvB",P1206),99)=99,IF(IFERROR(SEARCH("suspected pbt/vPvB",S1206),99)=99,IF(IFERROR(SEARCH("vPvB",S1206),99)=99,IF(IFERROR(SEARCH("concluded to be a vPvB",S1206),99)=99,IF(IFERROR(SEARCH("identified as vPvB",K1206),99)=99,IF(IFERROR(SEARCH("concluded to be a vPvB",K1206),99)=99,IF(IFERROR(SEARCH("concluded to be both pbt and vPvB",S1206),99)=99,IF(IFERROR(SEARCH("concluded to be both pbt and vPvB",K1206),99)=99,0,Scoring!$E$5),Scoring!$E$5),Scoring!$E$5),Scoring!$E$5),Scoring!$E$5),Scoring!$E$4),Scoring!$E$6),Scoring!$E$4)</f>
        <v>0</v>
      </c>
      <c r="X1206" s="78">
        <f>IF(IFERROR(SEARCH("H410",N1206),99)=99,IF(IFERROR(SEARCH("H410",O1206),99)=99,IF(IFERROR(SEARCH("H410",Q1206),99)=99,IF(IFERROR(SEARCH("H410",M1206),99)=99,IF(IFERROR(SEARCH("H410",R1206),99)=99,IF(IFERROR(SEARCH("H411",N1206),99)=99,IF(IFERROR(SEARCH("H411",O1206),99)=99,IF(IFERROR(SEARCH("H411",Q1206),99)=99,IF(IFERROR(SEARCH("H411",M1206),99)=99,IF(IFERROR(SEARCH("H411",R1206),99)=99,IF(IFERROR(SEARCH("H413",N1206),99)=99,IF(IFERROR(SEARCH("H413",O1206),99)=99,IF(IFERROR(SEARCH("H413",Q1206),99)=99,IF(IFERROR(SEARCH("H413",M1206),99)=99,IF(IFERROR(SEARCH("H413",R1206),99)=99,IF(IFERROR(SEARCH("H412",N1206),99)=99,IF(IFERROR(SEARCH("H412",O1206),99)=99,IF(IFERROR(SEARCH("H412",Q1206),99)=99,IF(IFERROR(SEARCH("H412",M1206),99)=99,IF(IFERROR(SEARCH("H412",R1206),99)=99,0,Scoring!$E$2),Scoring!$E$2),Scoring!$E$2),Scoring!$E$2),Scoring!$E$2),Scoring!$E$2),Scoring!$E$2),Scoring!$E$2),Scoring!$E$2),Scoring!$E$2),Scoring!$E$2),Scoring!$E$2),Scoring!$E$2),Scoring!$E$2),Scoring!$E$2),Scoring!$E$2),Scoring!$E$2),Scoring!$E$2),Scoring!$E$2),Scoring!$E$2)</f>
        <v>0</v>
      </c>
      <c r="Y1206" s="78">
        <f>IF(IFERROR(SEARCH("CMR",K1206),99)=99,IF(IFERROR(SEARCH("Suspected CMR",S1206),99)=99,IF(IFERROR(SEARCH("CMR",S1206),99)=99,0,Scoring!$E$8),Scoring!$E$9),Scoring!$E$8)</f>
        <v>0</v>
      </c>
      <c r="Z1206" s="78">
        <f>IF(IFERROR(SEARCH("H350",N1206),99)=99,IF(IFERROR(SEARCH("H350",O1206),99)=99,IF(IFERROR(SEARCH("H350",Q1206),99)=99,IF(IFERROR(SEARCH("H350",M1206),99)=99,IF(IFERROR(SEARCH("H350",R1206),99)=99,IF(IFERROR(SEARCH("H351",N1206),99)=99,IF(IFERROR(SEARCH("H351",O1206),99)=99,IF(IFERROR(SEARCH("H351",Q1206),99)=99,IF(IFERROR(SEARCH("H351",M1206),99)=99,IF(IFERROR(SEARCH("H351",R1206),99)=99,IF(IFERROR(SEARCH("carcinogenic",P1206),99)=99,IF(IFERROR(SEARCH("suspected carcinogenic",S1206),99)=99,0,Scoring!$E$12),Scoring!$E$11),Scoring!$E$10),Scoring!$E$10),Scoring!$E$10),Scoring!$E$10),Scoring!$E$10),Scoring!$E$10),Scoring!$E$10),Scoring!$E$10),Scoring!$E$10),Scoring!$E$10)</f>
        <v>0</v>
      </c>
      <c r="AA1206" s="78">
        <f>IF(IFERROR(SEARCH("H340",N1206),99)=99,IF(IFERROR(SEARCH("H340",O1206),99)=99,IF(IFERROR(SEARCH("H340",Q1206),99)=99,IF(IFERROR(SEARCH("H340",M1206),99)=99,IF(IFERROR(SEARCH("H340",R1206),99)=99,IF(IFERROR(SEARCH("H341",N1206),99)=99,IF(IFERROR(SEARCH("H341",O1206),99)=99,IF(IFERROR(SEARCH("H341",Q1206),99)=99,IF(IFERROR(SEARCH("H341",M1206),99)=99,IF(IFERROR(SEARCH("H341",R1206),99)=99,IF(IFERROR(SEARCH("mutagenic",P1206),99)=99,IF(IFERROR(SEARCH("suspected mutagenic",S1206),99)=99,0,Scoring!$E$15),Scoring!$E$14),Scoring!$E$13),Scoring!$E$13),Scoring!$E$13),Scoring!$E$13),Scoring!$E$13),Scoring!$E$13),Scoring!$E$13),Scoring!$E$13),Scoring!$E$13),Scoring!$E$13)</f>
        <v>0</v>
      </c>
      <c r="AB1206" s="78">
        <f>IF(IFERROR(SEARCH("H360",N1206),99)=99,IF(IFERROR(SEARCH("H360",O1206),99)=99,IF(IFERROR(SEARCH("H360",Q1206),99)=99,IF(IFERROR(SEARCH("H360",M1206),99)=99,IF(IFERROR(SEARCH("H360",R1206),99)=99,IF(IFERROR(SEARCH("H361",N1206),99)=99,IF(IFERROR(SEARCH("H361",O1206),99)=99,IF(IFERROR(SEARCH("H361",Q1206),99)=99,IF(IFERROR(SEARCH("H361",M1206),99)=99,IF(IFERROR(SEARCH("H361",R1206),99)=99,IF(IFERROR(SEARCH("reproduction",P1206),99)=99,IF(IFERROR(SEARCH("suspected reprotoxic",S1206),99)=99,IF(IFERROR(SEARCH("reprotoxic",S1206),99)=99,IF(IFERROR(SEARCH("reprotoxic",K1206),99)=99,0,Scoring!$E$18),Scoring!$E$18),Scoring!$E$19),Scoring!$E$17),Scoring!$E$16),Scoring!$E$16),Scoring!$E$16),Scoring!$E$16),Scoring!$E$16),Scoring!$E$16),Scoring!$E$16),Scoring!$E$16),Scoring!$E$16),Scoring!$E$16)</f>
        <v>0</v>
      </c>
      <c r="AC1206" s="78">
        <f>IF(IFERROR(SEARCH("57f",L1206),99)=99,IF(IFERROR(SEARCH("57(f)",P1206),99)=99,0,Scoring!$E$20),Scoring!$E$20)</f>
        <v>1</v>
      </c>
      <c r="AD1206" s="78">
        <f>IF(IFERROR(SEARCH("CAT1",T1206),99)=99,IF(IFERROR(SEARCH("CAT2",T1206),99)=99,IF(IFERROR(SEARCH("CAT3",T1206),99)=99,IF(IFERROR(SEARCH("concluded to be endocrine",K1206),99)=99,IF(IFERROR(SEARCH("categorised as endocrine",K1206),99)=99,IF(IFERROR(SEARCH("endocrine disrupting",P1206),99)=99,IF(IFERROR(SEARCH("endocrine disrupting",K1206),99)=99,IF(IFERROR(SEARCH("suspected endocrine",S1206),99)=99,IF(IFERROR(SEARCH("potential endocrine",S1206),99)=99,0,Scoring!$E$25),Scoring!$E$25),Scoring!$E$24),Scoring!$E$24),Scoring!$E$24),Scoring!$E$24),Scoring!$E$23),Scoring!$E$22),Scoring!$E$21)</f>
        <v>0</v>
      </c>
      <c r="AE1206" s="78">
        <f>IF(IFERROR(SEARCH("suspected sensitiser",S1206),99)=99,IF(IFERROR(SEARCH("sensitiser",S1206),99)=99,IF(IFERROR(SEARCH("other hazard based concern",S1206),99)=99,0,Scoring!$E$28),Scoring!$E$26),Scoring!$E$27)</f>
        <v>0</v>
      </c>
      <c r="AF1206" s="78">
        <f>IF(IFERROR(M1206,1)=1,IF(IFERROR(N1206,1)=1,IF(IFERROR(O1206,1)=1,IF(IFERROR(Q1206,1)=1,IF(IFERROR(R1206,1)=1,IF(IFERROR(T1206,1)=1,IF(IFERROR(K1206,1)=1,IF(IFERROR(P1206,1)=1,IF(IFERROR(S1206,1)=1,Scoring!$E$29,0),0),0),0),0),0),0),0),0)</f>
        <v>0</v>
      </c>
      <c r="AG1206" s="78">
        <f t="shared" si="81"/>
        <v>1</v>
      </c>
      <c r="AI1206" s="93"/>
      <c r="AJ1206" s="94"/>
      <c r="AK1206" s="76"/>
      <c r="AL1206" s="75"/>
      <c r="AN1206" s="79"/>
      <c r="AO1206" s="79"/>
      <c r="AP1206" s="79"/>
      <c r="AQ1206" s="79"/>
      <c r="AR1206" s="79"/>
      <c r="AS1206" s="78"/>
      <c r="AU1206" s="79">
        <f>IF(IFERROR(F1206,99)=99,IF(IFERROR(G1206,99)=99,IF(IFERROR(H1206,99)=99,IF(IFERROR(I1206,99)=99,IF(IFERROR(E1206,99)=99,IF(IFERROR(J1206,99)=99,0,Scoring!$B$7),Scoring!$B$3),Scoring!$B$2),Scoring!$B$6),Scoring!$B$5),Scoring!$B$4)</f>
        <v>0.3</v>
      </c>
      <c r="AV1206" s="78">
        <f t="shared" si="82"/>
        <v>0.3</v>
      </c>
      <c r="AW1206" s="78"/>
      <c r="AX1206" s="66"/>
      <c r="AY1206" s="78"/>
      <c r="AZ1206" s="76"/>
      <c r="BA1206" s="76"/>
      <c r="BB1206" s="76"/>
    </row>
    <row r="1207" spans="1:54" x14ac:dyDescent="0.25">
      <c r="A1207" s="77" t="s">
        <v>3023</v>
      </c>
      <c r="B1207" s="76" t="str">
        <f t="shared" si="86"/>
        <v>253-037-1</v>
      </c>
      <c r="C1207" s="77" t="s">
        <v>1236</v>
      </c>
      <c r="D1207" s="77" t="s">
        <v>1237</v>
      </c>
      <c r="E1207" s="76" t="str">
        <f>IF(C1207="-",IF(A1207="-",VLOOKUP(D1207,'sin-list 180320_update'!$C$2:$C$835,1,FALSE),VLOOKUP(A1207,'sin-list 180320_update'!$A$2:$A$835,1,FALSE)),VLOOKUP(C1207,'sin-list 180320_update'!$B$2:$B$835,1,FALSE))</f>
        <v>253-037-1</v>
      </c>
      <c r="F1207" s="76" t="e">
        <f>IF($C1207="-",IF($A1207="-",VLOOKUP($D1207,'REACH Bilaga XVII_update'!$A$5:$A$131,1,FALSE),VLOOKUP($A1207,'REACH Bilaga XVII_update'!$C$5:$C$131,1,FALSE)),VLOOKUP($C1207,'REACH Bilaga XVII_update'!$B$5:$B$131,1,FALSE))</f>
        <v>#N/A</v>
      </c>
      <c r="G1207" s="76" t="str">
        <f>IF($C1207="-",IF($A1207="-",VLOOKUP($D1207,' REACH Bilaga 59_update'!$A$5:$A$210,1,FALSE),VLOOKUP($A1207,' REACH Bilaga 59_update'!$D$5:$D$210,1,FALSE)),VLOOKUP($C1207,' REACH Bilaga 59_update'!$C$5:$C$210,1,FALSE))</f>
        <v>253-037-1</v>
      </c>
      <c r="H1207" s="76" t="str">
        <f>IF($C1207="-",IF($A1207="-",VLOOKUP($D1207,'REACH Bilaga XIV_update'!$A$5:$A$110,1,FALSE),VLOOKUP($A1207,'REACH Bilaga XIV_update'!$D$5:$D$110,1,FALSE)),VLOOKUP($C1207,'REACH Bilaga XIV_update'!$C$5:$C$110,1,FALSE))</f>
        <v>253-037-1</v>
      </c>
      <c r="I1207" s="76" t="e">
        <f>IF($C1207="-",IF($A1207="-",VLOOKUP($D1207,CoRAP_update!$A$5:$A$376,1,FALSE),VLOOKUP($A1207,CoRAP_update!$D$5:$D$376,1,FALSE)),VLOOKUP($C1207,CoRAP_update!$C$5:$C$376,1,FALSE))</f>
        <v>#N/A</v>
      </c>
      <c r="J1207" s="76" t="e">
        <f>IF($C1207="-",IF($A1207="-",VLOOKUP($D1207,EDC_update!$C$2:$C$450,1,FALSE),VLOOKUP($A1207,EDC_update!$B$2:$B$450,1,FALSE)),VLOOKUP($C1207,EDC_update!$L$2:$L$450,1,FALSE))</f>
        <v>#N/A</v>
      </c>
      <c r="K1207" s="76" t="str">
        <f>IF($C1207="-",IF($A1207="-",IF(VLOOKUP($D1207,'sin-list 180320_update'!$C$2:$S$835,3,FALSE)="",NA(),VLOOKUP($D1207,'sin-list 180320_update'!$C$2:$S$835,3,FALSE)),IF(VLOOKUP($A1207,'sin-list 180320_update'!$A$2:$S$835,5,FALSE)="",NA(),VLOOKUP($A1207,'sin-list 180320_update'!$A$2:$S$835,5,FALSE))),IF(VLOOKUP($C1207,'sin-list 180320_update'!$B$2:$S$835,4,FALSE)="",NA(),VLOOKUP($C1207,'sin-list 180320_update'!$B$2:$S$835,4,FALSE)))</f>
        <v>Substance is concluded to be a vPvB SVHC by ECHA Member State Committee.</v>
      </c>
      <c r="L1207" s="76" t="str">
        <f>IF($C1207="-",IF($A1207="-",VLOOKUP($D1207,'sin-list 180320_update'!$C$2:$S$835,6,FALSE),VLOOKUP($A1207,'sin-list 180320_update'!$A$2:$S$835,8,FALSE)),VLOOKUP($C1207,'sin-list 180320_update'!$B$2:$S$835,7,FALSE))</f>
        <v>vPvB Candidate List.</v>
      </c>
      <c r="M1207" s="76" t="e">
        <f>IF($C1207="-",IF($A1207="-",IF(VLOOKUP($D1207,'sin-list 180320_update'!$C$2:$S$835,8,FALSE)="",NA(),VLOOKUP($D1207,'sin-list 180320_update'!$C$2:$S$835,8,FALSE)),IF(VLOOKUP($A1207,'sin-list 180320_update'!$A$2:$S$835,10,FALSE)="",NA(),VLOOKUP($A1207,'sin-list 180320_update'!$A$2:$S$835,10,FALSE))),IF(VLOOKUP($C1207,'sin-list 180320_update'!$B$2:$S$835,9,FALSE)="",NA(),VLOOKUP($C1207,'sin-list 180320_update'!$B$2:$S$835,9,FALSE)))</f>
        <v>#N/A</v>
      </c>
      <c r="N1207" s="76" t="e">
        <f>IF($C1207="-",IF($A1207="-",IF(VLOOKUP($D1207,'REACH Bilaga XVII_update'!$A$5:$E$131,4,FALSE)="",NA(),VLOOKUP($D1207,'REACH Bilaga XVII_update'!$A$5:$E$131,4,FALSE)),IF(VLOOKUP($A1207,'REACH Bilaga XVII_update'!$C$5:$D$131,2,FALSE)="",NA(),VLOOKUP($A1207,'REACH Bilaga XVII_update'!$C$5:$D$131,2,FALSE))),IF(VLOOKUP($C1207,'REACH Bilaga XVII_update'!$B$5:$D$131,3,FALSE)="",NA(),VLOOKUP($C1207,'REACH Bilaga XVII_update'!$B$5:$D$131,3,FALSE)))</f>
        <v>#N/A</v>
      </c>
      <c r="O1207" s="76" t="e">
        <f>IF($C1207="-",IF($A1207="-",IF(VLOOKUP($D1207,' REACH Bilaga 59_update'!$A$5:$E$210,5,FALSE)="",NA(),VLOOKUP($D1207,' REACH Bilaga 59_update'!$A$5:$E$210,5,FALSE)),IF(VLOOKUP($A1207,' REACH Bilaga 59_update'!$D$5:$E$210,2,FALSE)="",NA(),VLOOKUP($A1207,' REACH Bilaga 59_update'!$D$5:$E$210,2,FALSE))),IF(VLOOKUP($C1207,' REACH Bilaga 59_update'!$C$5:$E$210,3,FALSE)="",NA(),VLOOKUP($C1207,' REACH Bilaga 59_update'!$C$5:$E$210,3,FALSE)))</f>
        <v>#N/A</v>
      </c>
      <c r="P1207" s="76" t="str">
        <f>IF(C1207="-",IF(A1207="-",IFERROR(VLOOKUP($D1207,' REACH Bilaga 59_update'!$A$5:$F$210,MATCH(Sammanfattning!P$1,' REACH Bilaga 59_update'!$A$4:$F$4,0),FALSE),VLOOKUP($D1207,'REACH Bilaga XIV_update'!$A$4:$H$110,MATCH(Sammanfattning!P$1,'REACH Bilaga XIV_update'!$A$4:$H$4,0),FALSE)),IFERROR(VLOOKUP($A1207,' REACH Bilaga 59_update'!$D$5:$F$210,MATCH(Sammanfattning!P$1,' REACH Bilaga 59_update'!$D$4:$F$4,0),FALSE),VLOOKUP($A1207,'REACH Bilaga XIV_update'!$D$4:$H$110,MATCH(Sammanfattning!P$1,'REACH Bilaga XIV_update'!$D$4:$H$4,0),FALSE))),IFERROR(VLOOKUP($C1207,' REACH Bilaga 59_update'!$C$5:$F$210,MATCH(Sammanfattning!P$1,' REACH Bilaga 59_update'!$C$4:$F$4,0),FALSE),VLOOKUP($C1207,'REACH Bilaga XIV_update'!$C$4:$H$110,MATCH(Sammanfattning!P$1,'REACH Bilaga XIV_update'!$C$4:$H$4,0),FALSE)))</f>
        <v>vPvB (Article 57e)</v>
      </c>
      <c r="Q1207" s="76" t="e">
        <f>IF($C1207="-",IF($A1207="-",IF(VLOOKUP($D1207,'REACH Bilaga XIV_update'!$A$5:$I$110,9,FALSE)="",NA(),VLOOKUP($D1207,'REACH Bilaga XIV_update'!$A$5:$I$110,9,FALSE)),IF(VLOOKUP($A1207,'REACH Bilaga XIV_update'!$D$5:$I$110,6,FALSE)="",NA(),VLOOKUP($A1207,'REACH Bilaga XIV_update'!$D$5:$I$110,6,FALSE))),IF(VLOOKUP($C1207,'REACH Bilaga XIV_update'!$C$5:$I$110,7,FALSE)="",NA(),VLOOKUP($C1207,'REACH Bilaga XIV_update'!$C$5:$I$110,7,FALSE)))</f>
        <v>#N/A</v>
      </c>
      <c r="R1207" s="76" t="e">
        <f>IF($C1207="-",IF($A1207="-",IF(VLOOKUP($D1207,CoRAP_update!$A$5:$O$376,15,FALSE)="",NA(),VLOOKUP($D1207,CoRAP_update!$A$5:$O$376,15,FALSE)),IF(VLOOKUP($A1207,CoRAP_update!$D$5:$O$376,12,FALSE)="",NA(),VLOOKUP($A1207,CoRAP_update!$D$5:$O$376,12,FALSE))),IF(VLOOKUP($C1207,CoRAP_update!$C$5:$O$376,13,FALSE)="",NA(),VLOOKUP($C1207,CoRAP_update!$C$5:$O$376,13,FALSE)))</f>
        <v>#N/A</v>
      </c>
      <c r="S1207" s="144" t="e">
        <f>IF($C1207="-",IF($A1207="-",VLOOKUP($D1207,CoRAP_update!$A$5:$J$376,MATCH(Sammanfattning!S$1,CoRAP_update!$A$4:$J$4,0),FALSE),VLOOKUP($A1207,CoRAP_update!$D$5:$J$376,MATCH(Sammanfattning!S$1,CoRAP_update!$D$4:$J$4,0),FALSE)),VLOOKUP($C1207,CoRAP_update!$C$5:$J$376,MATCH(Sammanfattning!S$1,CoRAP_update!$C$4:$J$4,0),FALSE))</f>
        <v>#N/A</v>
      </c>
      <c r="T1207" s="76" t="e">
        <f>IF($A1207="-",VLOOKUP($D1207,EDC_update!$C$2:$F$450,4,FALSE),VLOOKUP($A1207,EDC_update!$B$2:$F$450,5,FALSE))</f>
        <v>#N/A</v>
      </c>
      <c r="V1207" s="78">
        <f>IF(IFERROR(SEARCH("PBT",P1207),99)=99,IF(IFERROR(SEARCH("suspected PBT",S1207),99)=99,IF(IFERROR(SEARCH("concluded to be PBT",K1207),99)=99,IF(IFERROR(SEARCH("PBT",S1207),99)=99,IF(IFERROR(SEARCH("PBT cand",L1207),99)=99,IF(IFERROR(SEARCH("PBT",L1207),99)=99,IF(IFERROR(SEARCH("persistent, bioackumulative and toxic properties",K1207),99)=99,0,Scoring!$E$3),Scoring!$E$3),Scoring!$E$7),Scoring!$E$3),Scoring!$E$5),Scoring!$E$6),Scoring!$E$3)</f>
        <v>0</v>
      </c>
      <c r="W1207" s="78">
        <f>IF(IFERROR(SEARCH("vPvB",P1207),99)=99,IF(IFERROR(SEARCH("suspected pbt/vPvB",S1207),99)=99,IF(IFERROR(SEARCH("vPvB",S1207),99)=99,IF(IFERROR(SEARCH("concluded to be a vPvB",S1207),99)=99,IF(IFERROR(SEARCH("identified as vPvB",K1207),99)=99,IF(IFERROR(SEARCH("concluded to be a vPvB",K1207),99)=99,IF(IFERROR(SEARCH("concluded to be both pbt and vPvB",S1207),99)=99,IF(IFERROR(SEARCH("concluded to be both pbt and vPvB",K1207),99)=99,0,Scoring!$E$5),Scoring!$E$5),Scoring!$E$5),Scoring!$E$5),Scoring!$E$5),Scoring!$E$4),Scoring!$E$6),Scoring!$E$4)</f>
        <v>1</v>
      </c>
      <c r="X1207" s="78">
        <f>IF(IFERROR(SEARCH("H410",N1207),99)=99,IF(IFERROR(SEARCH("H410",O1207),99)=99,IF(IFERROR(SEARCH("H410",Q1207),99)=99,IF(IFERROR(SEARCH("H410",M1207),99)=99,IF(IFERROR(SEARCH("H410",R1207),99)=99,IF(IFERROR(SEARCH("H411",N1207),99)=99,IF(IFERROR(SEARCH("H411",O1207),99)=99,IF(IFERROR(SEARCH("H411",Q1207),99)=99,IF(IFERROR(SEARCH("H411",M1207),99)=99,IF(IFERROR(SEARCH("H411",R1207),99)=99,IF(IFERROR(SEARCH("H413",N1207),99)=99,IF(IFERROR(SEARCH("H413",O1207),99)=99,IF(IFERROR(SEARCH("H413",Q1207),99)=99,IF(IFERROR(SEARCH("H413",M1207),99)=99,IF(IFERROR(SEARCH("H413",R1207),99)=99,IF(IFERROR(SEARCH("H412",N1207),99)=99,IF(IFERROR(SEARCH("H412",O1207),99)=99,IF(IFERROR(SEARCH("H412",Q1207),99)=99,IF(IFERROR(SEARCH("H412",M1207),99)=99,IF(IFERROR(SEARCH("H412",R1207),99)=99,0,Scoring!$E$2),Scoring!$E$2),Scoring!$E$2),Scoring!$E$2),Scoring!$E$2),Scoring!$E$2),Scoring!$E$2),Scoring!$E$2),Scoring!$E$2),Scoring!$E$2),Scoring!$E$2),Scoring!$E$2),Scoring!$E$2),Scoring!$E$2),Scoring!$E$2),Scoring!$E$2),Scoring!$E$2),Scoring!$E$2),Scoring!$E$2),Scoring!$E$2)</f>
        <v>0</v>
      </c>
      <c r="Y1207" s="78">
        <f>IF(IFERROR(SEARCH("CMR",K1207),99)=99,IF(IFERROR(SEARCH("Suspected CMR",S1207),99)=99,IF(IFERROR(SEARCH("CMR",S1207),99)=99,0,Scoring!$E$8),Scoring!$E$9),Scoring!$E$8)</f>
        <v>0</v>
      </c>
      <c r="Z1207" s="78">
        <f>IF(IFERROR(SEARCH("H350",N1207),99)=99,IF(IFERROR(SEARCH("H350",O1207),99)=99,IF(IFERROR(SEARCH("H350",Q1207),99)=99,IF(IFERROR(SEARCH("H350",M1207),99)=99,IF(IFERROR(SEARCH("H350",R1207),99)=99,IF(IFERROR(SEARCH("H351",N1207),99)=99,IF(IFERROR(SEARCH("H351",O1207),99)=99,IF(IFERROR(SEARCH("H351",Q1207),99)=99,IF(IFERROR(SEARCH("H351",M1207),99)=99,IF(IFERROR(SEARCH("H351",R1207),99)=99,IF(IFERROR(SEARCH("carcinogenic",P1207),99)=99,IF(IFERROR(SEARCH("suspected carcinogenic",S1207),99)=99,0,Scoring!$E$12),Scoring!$E$11),Scoring!$E$10),Scoring!$E$10),Scoring!$E$10),Scoring!$E$10),Scoring!$E$10),Scoring!$E$10),Scoring!$E$10),Scoring!$E$10),Scoring!$E$10),Scoring!$E$10)</f>
        <v>0</v>
      </c>
      <c r="AA1207" s="78">
        <f>IF(IFERROR(SEARCH("H340",N1207),99)=99,IF(IFERROR(SEARCH("H340",O1207),99)=99,IF(IFERROR(SEARCH("H340",Q1207),99)=99,IF(IFERROR(SEARCH("H340",M1207),99)=99,IF(IFERROR(SEARCH("H340",R1207),99)=99,IF(IFERROR(SEARCH("H341",N1207),99)=99,IF(IFERROR(SEARCH("H341",O1207),99)=99,IF(IFERROR(SEARCH("H341",Q1207),99)=99,IF(IFERROR(SEARCH("H341",M1207),99)=99,IF(IFERROR(SEARCH("H341",R1207),99)=99,IF(IFERROR(SEARCH("mutagenic",P1207),99)=99,IF(IFERROR(SEARCH("suspected mutagenic",S1207),99)=99,0,Scoring!$E$15),Scoring!$E$14),Scoring!$E$13),Scoring!$E$13),Scoring!$E$13),Scoring!$E$13),Scoring!$E$13),Scoring!$E$13),Scoring!$E$13),Scoring!$E$13),Scoring!$E$13),Scoring!$E$13)</f>
        <v>0</v>
      </c>
      <c r="AB1207" s="78">
        <f>IF(IFERROR(SEARCH("H360",N1207),99)=99,IF(IFERROR(SEARCH("H360",O1207),99)=99,IF(IFERROR(SEARCH("H360",Q1207),99)=99,IF(IFERROR(SEARCH("H360",M1207),99)=99,IF(IFERROR(SEARCH("H360",R1207),99)=99,IF(IFERROR(SEARCH("H361",N1207),99)=99,IF(IFERROR(SEARCH("H361",O1207),99)=99,IF(IFERROR(SEARCH("H361",Q1207),99)=99,IF(IFERROR(SEARCH("H361",M1207),99)=99,IF(IFERROR(SEARCH("H361",R1207),99)=99,IF(IFERROR(SEARCH("reproduction",P1207),99)=99,IF(IFERROR(SEARCH("suspected reprotoxic",S1207),99)=99,IF(IFERROR(SEARCH("reprotoxic",S1207),99)=99,IF(IFERROR(SEARCH("reprotoxic",K1207),99)=99,0,Scoring!$E$18),Scoring!$E$18),Scoring!$E$19),Scoring!$E$17),Scoring!$E$16),Scoring!$E$16),Scoring!$E$16),Scoring!$E$16),Scoring!$E$16),Scoring!$E$16),Scoring!$E$16),Scoring!$E$16),Scoring!$E$16),Scoring!$E$16)</f>
        <v>0</v>
      </c>
      <c r="AC1207" s="78">
        <f>IF(IFERROR(SEARCH("57f",L1207),99)=99,IF(IFERROR(SEARCH("57(f)",P1207),99)=99,0,Scoring!$E$20),Scoring!$E$20)</f>
        <v>0</v>
      </c>
      <c r="AD1207" s="78">
        <f>IF(IFERROR(SEARCH("CAT1",T1207),99)=99,IF(IFERROR(SEARCH("CAT2",T1207),99)=99,IF(IFERROR(SEARCH("CAT3",T1207),99)=99,IF(IFERROR(SEARCH("concluded to be endocrine",K1207),99)=99,IF(IFERROR(SEARCH("categorised as endocrine",K1207),99)=99,IF(IFERROR(SEARCH("endocrine disrupting",P1207),99)=99,IF(IFERROR(SEARCH("endocrine disrupting",K1207),99)=99,IF(IFERROR(SEARCH("suspected endocrine",S1207),99)=99,IF(IFERROR(SEARCH("potential endocrine",S1207),99)=99,0,Scoring!$E$25),Scoring!$E$25),Scoring!$E$24),Scoring!$E$24),Scoring!$E$24),Scoring!$E$24),Scoring!$E$23),Scoring!$E$22),Scoring!$E$21)</f>
        <v>0</v>
      </c>
      <c r="AE1207" s="78">
        <f>IF(IFERROR(SEARCH("suspected sensitiser",S1207),99)=99,IF(IFERROR(SEARCH("sensitiser",S1207),99)=99,IF(IFERROR(SEARCH("other hazard based concern",S1207),99)=99,0,Scoring!$E$28),Scoring!$E$26),Scoring!$E$27)</f>
        <v>0</v>
      </c>
      <c r="AF1207" s="78">
        <f>IF(IFERROR(M1207,1)=1,IF(IFERROR(N1207,1)=1,IF(IFERROR(O1207,1)=1,IF(IFERROR(Q1207,1)=1,IF(IFERROR(R1207,1)=1,IF(IFERROR(T1207,1)=1,IF(IFERROR(K1207,1)=1,IF(IFERROR(P1207,1)=1,IF(IFERROR(S1207,1)=1,Scoring!$E$29,0),0),0),0),0),0),0),0),0)</f>
        <v>0</v>
      </c>
      <c r="AG1207" s="78">
        <f t="shared" si="81"/>
        <v>1</v>
      </c>
      <c r="AI1207" s="93"/>
      <c r="AJ1207" s="94"/>
      <c r="AK1207" s="76"/>
      <c r="AL1207" s="75"/>
      <c r="AN1207" s="79"/>
      <c r="AO1207" s="79"/>
      <c r="AP1207" s="79"/>
      <c r="AQ1207" s="79"/>
      <c r="AR1207" s="79"/>
      <c r="AS1207" s="78"/>
      <c r="AU1207" s="79">
        <f>IF(IFERROR(F1207,99)=99,IF(IFERROR(G1207,99)=99,IF(IFERROR(H1207,99)=99,IF(IFERROR(I1207,99)=99,IF(IFERROR(E1207,99)=99,IF(IFERROR(J1207,99)=99,0,Scoring!$B$7),Scoring!$B$3),Scoring!$B$2),Scoring!$B$6),Scoring!$B$5),Scoring!$B$4)</f>
        <v>1</v>
      </c>
      <c r="AV1207" s="78">
        <f t="shared" si="82"/>
        <v>1</v>
      </c>
      <c r="AW1207" s="78"/>
      <c r="AX1207" s="66"/>
      <c r="AY1207" s="78"/>
      <c r="AZ1207" s="76"/>
      <c r="BA1207" s="76"/>
      <c r="BB1207" s="76"/>
    </row>
    <row r="1208" spans="1:54" x14ac:dyDescent="0.25">
      <c r="A1208" s="77" t="s">
        <v>3074</v>
      </c>
      <c r="B1208" s="76" t="str">
        <f t="shared" si="86"/>
        <v>256-356-4</v>
      </c>
      <c r="C1208" s="77" t="s">
        <v>1319</v>
      </c>
      <c r="D1208" s="77" t="s">
        <v>936</v>
      </c>
      <c r="E1208" s="76" t="str">
        <f>IF(C1208="-",IF(A1208="-",VLOOKUP(D1208,'sin-list 180320_update'!$C$2:$C$835,1,FALSE),VLOOKUP(A1208,'sin-list 180320_update'!$A$2:$A$835,1,FALSE)),VLOOKUP(C1208,'sin-list 180320_update'!$B$2:$B$835,1,FALSE))</f>
        <v>256-356-4</v>
      </c>
      <c r="F1208" s="76" t="e">
        <f>IF($C1208="-",IF($A1208="-",VLOOKUP($D1208,'REACH Bilaga XVII_update'!$A$5:$A$131,1,FALSE),VLOOKUP($A1208,'REACH Bilaga XVII_update'!$C$5:$C$131,1,FALSE)),VLOOKUP($C1208,'REACH Bilaga XVII_update'!$B$5:$B$131,1,FALSE))</f>
        <v>#N/A</v>
      </c>
      <c r="G1208" s="76" t="str">
        <f>IF($C1208="-",IF($A1208="-",VLOOKUP($D1208,' REACH Bilaga 59_update'!$A$5:$A$210,1,FALSE),VLOOKUP($A1208,' REACH Bilaga 59_update'!$D$5:$D$210,1,FALSE)),VLOOKUP($C1208,' REACH Bilaga 59_update'!$C$5:$C$210,1,FALSE))</f>
        <v>256-356-4</v>
      </c>
      <c r="H1208" s="76" t="e">
        <f>IF($C1208="-",IF($A1208="-",VLOOKUP($D1208,'REACH Bilaga XIV_update'!$A$5:$A$110,1,FALSE),VLOOKUP($A1208,'REACH Bilaga XIV_update'!$D$5:$D$110,1,FALSE)),VLOOKUP($C1208,'REACH Bilaga XIV_update'!$C$5:$C$110,1,FALSE))</f>
        <v>#N/A</v>
      </c>
      <c r="I1208" s="76" t="e">
        <f>IF($C1208="-",IF($A1208="-",VLOOKUP($D1208,CoRAP_update!$A$5:$A$376,1,FALSE),VLOOKUP($A1208,CoRAP_update!$D$5:$D$376,1,FALSE)),VLOOKUP($C1208,CoRAP_update!$C$5:$C$376,1,FALSE))</f>
        <v>#N/A</v>
      </c>
      <c r="J1208" s="76" t="e">
        <f>IF($C1208="-",IF($A1208="-",VLOOKUP($D1208,EDC_update!$C$2:$C$450,1,FALSE),VLOOKUP($A1208,EDC_update!$B$2:$B$450,1,FALSE)),VLOOKUP($C1208,EDC_update!$L$2:$L$450,1,FALSE))</f>
        <v>#N/A</v>
      </c>
      <c r="K1208" s="76" t="str">
        <f>IF($C1208="-",IF($A1208="-",IF(VLOOKUP($D1208,'sin-list 180320_update'!$C$2:$S$835,3,FALSE)="",NA(),VLOOKUP($D1208,'sin-list 180320_update'!$C$2:$S$835,3,FALSE)),IF(VLOOKUP($A1208,'sin-list 180320_update'!$A$2:$S$835,5,FALSE)="",NA(),VLOOKUP($A1208,'sin-list 180320_update'!$A$2:$S$835,5,FALSE))),IF(VLOOKUP($C1208,'sin-list 180320_update'!$B$2:$S$835,4,FALSE)="",NA(),VLOOKUP($C1208,'sin-list 180320_update'!$B$2:$S$835,4,FALSE)))</f>
        <v>Classified respiratory sensitizer concluded to be a SVHC by ECHA Member State Committee.</v>
      </c>
      <c r="L1208" s="76" t="str">
        <f>IF($C1208="-",IF($A1208="-",VLOOKUP($D1208,'sin-list 180320_update'!$C$2:$S$835,6,FALSE),VLOOKUP($A1208,'sin-list 180320_update'!$A$2:$S$835,8,FALSE)),VLOOKUP($C1208,'sin-list 180320_update'!$B$2:$S$835,7,FALSE))</f>
        <v xml:space="preserve">Skin Sens. 1; Eye Dam. 1; Resp. Sens. 1 </v>
      </c>
      <c r="M1208" s="76" t="str">
        <f>IF($C1208="-",IF($A1208="-",IF(VLOOKUP($D1208,'sin-list 180320_update'!$C$2:$S$835,8,FALSE)="",NA(),VLOOKUP($D1208,'sin-list 180320_update'!$C$2:$S$835,8,FALSE)),IF(VLOOKUP($A1208,'sin-list 180320_update'!$A$2:$S$835,10,FALSE)="",NA(),VLOOKUP($A1208,'sin-list 180320_update'!$A$2:$S$835,10,FALSE))),IF(VLOOKUP($C1208,'sin-list 180320_update'!$B$2:$S$835,9,FALSE)="",NA(),VLOOKUP($C1208,'sin-list 180320_update'!$B$2:$S$835,9,FALSE)))</f>
        <v>H317; H318; H334</v>
      </c>
      <c r="N1208" s="76" t="e">
        <f>IF($C1208="-",IF($A1208="-",IF(VLOOKUP($D1208,'REACH Bilaga XVII_update'!$A$5:$E$131,4,FALSE)="",NA(),VLOOKUP($D1208,'REACH Bilaga XVII_update'!$A$5:$E$131,4,FALSE)),IF(VLOOKUP($A1208,'REACH Bilaga XVII_update'!$C$5:$D$131,2,FALSE)="",NA(),VLOOKUP($A1208,'REACH Bilaga XVII_update'!$C$5:$D$131,2,FALSE))),IF(VLOOKUP($C1208,'REACH Bilaga XVII_update'!$B$5:$D$131,3,FALSE)="",NA(),VLOOKUP($C1208,'REACH Bilaga XVII_update'!$B$5:$D$131,3,FALSE)))</f>
        <v>#N/A</v>
      </c>
      <c r="O1208" s="76" t="str">
        <f>IF($C1208="-",IF($A1208="-",IF(VLOOKUP($D1208,' REACH Bilaga 59_update'!$A$5:$E$210,5,FALSE)="",NA(),VLOOKUP($D1208,' REACH Bilaga 59_update'!$A$5:$E$210,5,FALSE)),IF(VLOOKUP($A1208,' REACH Bilaga 59_update'!$D$5:$E$210,2,FALSE)="",NA(),VLOOKUP($A1208,' REACH Bilaga 59_update'!$D$5:$E$210,2,FALSE))),IF(VLOOKUP($C1208,' REACH Bilaga 59_update'!$C$5:$E$210,3,FALSE)="",NA(),VLOOKUP($C1208,' REACH Bilaga 59_update'!$C$5:$E$210,3,FALSE)))</f>
        <v>H318
H334
H317</v>
      </c>
      <c r="P1208" s="76" t="str">
        <f>IF(C1208="-",IF(A1208="-",IFERROR(VLOOKUP($D1208,' REACH Bilaga 59_update'!$A$5:$F$210,MATCH(Sammanfattning!P$1,' REACH Bilaga 59_update'!$A$4:$F$4,0),FALSE),VLOOKUP($D1208,'REACH Bilaga XIV_update'!$A$4:$H$110,MATCH(Sammanfattning!P$1,'REACH Bilaga XIV_update'!$A$4:$H$4,0),FALSE)),IFERROR(VLOOKUP($A1208,' REACH Bilaga 59_update'!$D$5:$F$210,MATCH(Sammanfattning!P$1,' REACH Bilaga 59_update'!$D$4:$F$4,0),FALSE),VLOOKUP($A1208,'REACH Bilaga XIV_update'!$D$4:$H$110,MATCH(Sammanfattning!P$1,'REACH Bilaga XIV_update'!$D$4:$H$4,0),FALSE))),IFERROR(VLOOKUP($C1208,' REACH Bilaga 59_update'!$C$5:$F$210,MATCH(Sammanfattning!P$1,' REACH Bilaga 59_update'!$C$4:$F$4,0),FALSE),VLOOKUP($C1208,'REACH Bilaga XIV_update'!$C$4:$H$110,MATCH(Sammanfattning!P$1,'REACH Bilaga XIV_update'!$C$4:$H$4,0),FALSE)))</f>
        <v>Respiratory sensitising properties (Article 57(f) - human health)</v>
      </c>
      <c r="Q1208" s="76" t="e">
        <f>IF($C1208="-",IF($A1208="-",IF(VLOOKUP($D1208,'REACH Bilaga XIV_update'!$A$5:$I$110,9,FALSE)="",NA(),VLOOKUP($D1208,'REACH Bilaga XIV_update'!$A$5:$I$110,9,FALSE)),IF(VLOOKUP($A1208,'REACH Bilaga XIV_update'!$D$5:$I$110,6,FALSE)="",NA(),VLOOKUP($A1208,'REACH Bilaga XIV_update'!$D$5:$I$110,6,FALSE))),IF(VLOOKUP($C1208,'REACH Bilaga XIV_update'!$C$5:$I$110,7,FALSE)="",NA(),VLOOKUP($C1208,'REACH Bilaga XIV_update'!$C$5:$I$110,7,FALSE)))</f>
        <v>#N/A</v>
      </c>
      <c r="R1208" s="76" t="e">
        <f>IF($C1208="-",IF($A1208="-",IF(VLOOKUP($D1208,CoRAP_update!$A$5:$O$376,15,FALSE)="",NA(),VLOOKUP($D1208,CoRAP_update!$A$5:$O$376,15,FALSE)),IF(VLOOKUP($A1208,CoRAP_update!$D$5:$O$376,12,FALSE)="",NA(),VLOOKUP($A1208,CoRAP_update!$D$5:$O$376,12,FALSE))),IF(VLOOKUP($C1208,CoRAP_update!$C$5:$O$376,13,FALSE)="",NA(),VLOOKUP($C1208,CoRAP_update!$C$5:$O$376,13,FALSE)))</f>
        <v>#N/A</v>
      </c>
      <c r="S1208" s="144" t="e">
        <f>IF($C1208="-",IF($A1208="-",VLOOKUP($D1208,CoRAP_update!$A$5:$J$376,MATCH(Sammanfattning!S$1,CoRAP_update!$A$4:$J$4,0),FALSE),VLOOKUP($A1208,CoRAP_update!$D$5:$J$376,MATCH(Sammanfattning!S$1,CoRAP_update!$D$4:$J$4,0),FALSE)),VLOOKUP($C1208,CoRAP_update!$C$5:$J$376,MATCH(Sammanfattning!S$1,CoRAP_update!$C$4:$J$4,0),FALSE))</f>
        <v>#N/A</v>
      </c>
      <c r="T1208" s="76" t="e">
        <f>IF($A1208="-",VLOOKUP($D1208,EDC_update!$C$2:$F$450,4,FALSE),VLOOKUP($A1208,EDC_update!$B$2:$F$450,5,FALSE))</f>
        <v>#N/A</v>
      </c>
      <c r="V1208" s="78">
        <f>IF(IFERROR(SEARCH("PBT",P1208),99)=99,IF(IFERROR(SEARCH("suspected PBT",S1208),99)=99,IF(IFERROR(SEARCH("concluded to be PBT",K1208),99)=99,IF(IFERROR(SEARCH("PBT",S1208),99)=99,IF(IFERROR(SEARCH("PBT cand",L1208),99)=99,IF(IFERROR(SEARCH("PBT",L1208),99)=99,IF(IFERROR(SEARCH("persistent, bioackumulative and toxic properties",K1208),99)=99,0,Scoring!$E$3),Scoring!$E$3),Scoring!$E$7),Scoring!$E$3),Scoring!$E$5),Scoring!$E$6),Scoring!$E$3)</f>
        <v>0</v>
      </c>
      <c r="W1208" s="78">
        <f>IF(IFERROR(SEARCH("vPvB",P1208),99)=99,IF(IFERROR(SEARCH("suspected pbt/vPvB",S1208),99)=99,IF(IFERROR(SEARCH("vPvB",S1208),99)=99,IF(IFERROR(SEARCH("concluded to be a vPvB",S1208),99)=99,IF(IFERROR(SEARCH("identified as vPvB",K1208),99)=99,IF(IFERROR(SEARCH("concluded to be a vPvB",K1208),99)=99,IF(IFERROR(SEARCH("concluded to be both pbt and vPvB",S1208),99)=99,IF(IFERROR(SEARCH("concluded to be both pbt and vPvB",K1208),99)=99,0,Scoring!$E$5),Scoring!$E$5),Scoring!$E$5),Scoring!$E$5),Scoring!$E$5),Scoring!$E$4),Scoring!$E$6),Scoring!$E$4)</f>
        <v>0</v>
      </c>
      <c r="X1208" s="78">
        <f>IF(IFERROR(SEARCH("H410",N1208),99)=99,IF(IFERROR(SEARCH("H410",O1208),99)=99,IF(IFERROR(SEARCH("H410",Q1208),99)=99,IF(IFERROR(SEARCH("H410",M1208),99)=99,IF(IFERROR(SEARCH("H410",R1208),99)=99,IF(IFERROR(SEARCH("H411",N1208),99)=99,IF(IFERROR(SEARCH("H411",O1208),99)=99,IF(IFERROR(SEARCH("H411",Q1208),99)=99,IF(IFERROR(SEARCH("H411",M1208),99)=99,IF(IFERROR(SEARCH("H411",R1208),99)=99,IF(IFERROR(SEARCH("H413",N1208),99)=99,IF(IFERROR(SEARCH("H413",O1208),99)=99,IF(IFERROR(SEARCH("H413",Q1208),99)=99,IF(IFERROR(SEARCH("H413",M1208),99)=99,IF(IFERROR(SEARCH("H413",R1208),99)=99,IF(IFERROR(SEARCH("H412",N1208),99)=99,IF(IFERROR(SEARCH("H412",O1208),99)=99,IF(IFERROR(SEARCH("H412",Q1208),99)=99,IF(IFERROR(SEARCH("H412",M1208),99)=99,IF(IFERROR(SEARCH("H412",R1208),99)=99,0,Scoring!$E$2),Scoring!$E$2),Scoring!$E$2),Scoring!$E$2),Scoring!$E$2),Scoring!$E$2),Scoring!$E$2),Scoring!$E$2),Scoring!$E$2),Scoring!$E$2),Scoring!$E$2),Scoring!$E$2),Scoring!$E$2),Scoring!$E$2),Scoring!$E$2),Scoring!$E$2),Scoring!$E$2),Scoring!$E$2),Scoring!$E$2),Scoring!$E$2)</f>
        <v>0</v>
      </c>
      <c r="Y1208" s="78">
        <f>IF(IFERROR(SEARCH("CMR",K1208),99)=99,IF(IFERROR(SEARCH("Suspected CMR",S1208),99)=99,IF(IFERROR(SEARCH("CMR",S1208),99)=99,0,Scoring!$E$8),Scoring!$E$9),Scoring!$E$8)</f>
        <v>0</v>
      </c>
      <c r="Z1208" s="78">
        <f>IF(IFERROR(SEARCH("H350",N1208),99)=99,IF(IFERROR(SEARCH("H350",O1208),99)=99,IF(IFERROR(SEARCH("H350",Q1208),99)=99,IF(IFERROR(SEARCH("H350",M1208),99)=99,IF(IFERROR(SEARCH("H350",R1208),99)=99,IF(IFERROR(SEARCH("H351",N1208),99)=99,IF(IFERROR(SEARCH("H351",O1208),99)=99,IF(IFERROR(SEARCH("H351",Q1208),99)=99,IF(IFERROR(SEARCH("H351",M1208),99)=99,IF(IFERROR(SEARCH("H351",R1208),99)=99,IF(IFERROR(SEARCH("carcinogenic",P1208),99)=99,IF(IFERROR(SEARCH("suspected carcinogenic",S1208),99)=99,0,Scoring!$E$12),Scoring!$E$11),Scoring!$E$10),Scoring!$E$10),Scoring!$E$10),Scoring!$E$10),Scoring!$E$10),Scoring!$E$10),Scoring!$E$10),Scoring!$E$10),Scoring!$E$10),Scoring!$E$10)</f>
        <v>0</v>
      </c>
      <c r="AA1208" s="78">
        <f>IF(IFERROR(SEARCH("H340",N1208),99)=99,IF(IFERROR(SEARCH("H340",O1208),99)=99,IF(IFERROR(SEARCH("H340",Q1208),99)=99,IF(IFERROR(SEARCH("H340",M1208),99)=99,IF(IFERROR(SEARCH("H340",R1208),99)=99,IF(IFERROR(SEARCH("H341",N1208),99)=99,IF(IFERROR(SEARCH("H341",O1208),99)=99,IF(IFERROR(SEARCH("H341",Q1208),99)=99,IF(IFERROR(SEARCH("H341",M1208),99)=99,IF(IFERROR(SEARCH("H341",R1208),99)=99,IF(IFERROR(SEARCH("mutagenic",P1208),99)=99,IF(IFERROR(SEARCH("suspected mutagenic",S1208),99)=99,0,Scoring!$E$15),Scoring!$E$14),Scoring!$E$13),Scoring!$E$13),Scoring!$E$13),Scoring!$E$13),Scoring!$E$13),Scoring!$E$13),Scoring!$E$13),Scoring!$E$13),Scoring!$E$13),Scoring!$E$13)</f>
        <v>0</v>
      </c>
      <c r="AB1208" s="78">
        <f>IF(IFERROR(SEARCH("H360",N1208),99)=99,IF(IFERROR(SEARCH("H360",O1208),99)=99,IF(IFERROR(SEARCH("H360",Q1208),99)=99,IF(IFERROR(SEARCH("H360",M1208),99)=99,IF(IFERROR(SEARCH("H360",R1208),99)=99,IF(IFERROR(SEARCH("H361",N1208),99)=99,IF(IFERROR(SEARCH("H361",O1208),99)=99,IF(IFERROR(SEARCH("H361",Q1208),99)=99,IF(IFERROR(SEARCH("H361",M1208),99)=99,IF(IFERROR(SEARCH("H361",R1208),99)=99,IF(IFERROR(SEARCH("reproduction",P1208),99)=99,IF(IFERROR(SEARCH("suspected reprotoxic",S1208),99)=99,IF(IFERROR(SEARCH("reprotoxic",S1208),99)=99,IF(IFERROR(SEARCH("reprotoxic",K1208),99)=99,0,Scoring!$E$18),Scoring!$E$18),Scoring!$E$19),Scoring!$E$17),Scoring!$E$16),Scoring!$E$16),Scoring!$E$16),Scoring!$E$16),Scoring!$E$16),Scoring!$E$16),Scoring!$E$16),Scoring!$E$16),Scoring!$E$16),Scoring!$E$16)</f>
        <v>0</v>
      </c>
      <c r="AC1208" s="78">
        <f>IF(IFERROR(SEARCH("57f",L1208),99)=99,IF(IFERROR(SEARCH("57(f)",P1208),99)=99,0,Scoring!$E$20),Scoring!$E$20)</f>
        <v>1</v>
      </c>
      <c r="AD1208" s="78">
        <f>IF(IFERROR(SEARCH("CAT1",T1208),99)=99,IF(IFERROR(SEARCH("CAT2",T1208),99)=99,IF(IFERROR(SEARCH("CAT3",T1208),99)=99,IF(IFERROR(SEARCH("concluded to be endocrine",K1208),99)=99,IF(IFERROR(SEARCH("categorised as endocrine",K1208),99)=99,IF(IFERROR(SEARCH("endocrine disrupting",P1208),99)=99,IF(IFERROR(SEARCH("endocrine disrupting",K1208),99)=99,IF(IFERROR(SEARCH("suspected endocrine",S1208),99)=99,IF(IFERROR(SEARCH("potential endocrine",S1208),99)=99,0,Scoring!$E$25),Scoring!$E$25),Scoring!$E$24),Scoring!$E$24),Scoring!$E$24),Scoring!$E$24),Scoring!$E$23),Scoring!$E$22),Scoring!$E$21)</f>
        <v>0</v>
      </c>
      <c r="AE1208" s="78">
        <f>IF(IFERROR(SEARCH("suspected sensitiser",S1208),99)=99,IF(IFERROR(SEARCH("sensitiser",S1208),99)=99,IF(IFERROR(SEARCH("other hazard based concern",S1208),99)=99,0,Scoring!$E$28),Scoring!$E$26),Scoring!$E$27)</f>
        <v>0</v>
      </c>
      <c r="AF1208" s="78">
        <f>IF(IFERROR(M1208,1)=1,IF(IFERROR(N1208,1)=1,IF(IFERROR(O1208,1)=1,IF(IFERROR(Q1208,1)=1,IF(IFERROR(R1208,1)=1,IF(IFERROR(T1208,1)=1,IF(IFERROR(K1208,1)=1,IF(IFERROR(P1208,1)=1,IF(IFERROR(S1208,1)=1,Scoring!$E$29,0),0),0),0),0),0),0),0),0)</f>
        <v>0</v>
      </c>
      <c r="AG1208" s="78">
        <f t="shared" si="81"/>
        <v>1</v>
      </c>
      <c r="AI1208" s="93"/>
      <c r="AJ1208" s="94"/>
      <c r="AK1208" s="76"/>
      <c r="AL1208" s="75"/>
      <c r="AN1208" s="79"/>
      <c r="AO1208" s="79"/>
      <c r="AP1208" s="79"/>
      <c r="AQ1208" s="79"/>
      <c r="AR1208" s="79"/>
      <c r="AS1208" s="78"/>
      <c r="AU1208" s="79">
        <f>IF(IFERROR(F1208,99)=99,IF(IFERROR(G1208,99)=99,IF(IFERROR(H1208,99)=99,IF(IFERROR(I1208,99)=99,IF(IFERROR(E1208,99)=99,IF(IFERROR(J1208,99)=99,0,Scoring!$B$7),Scoring!$B$3),Scoring!$B$2),Scoring!$B$6),Scoring!$B$5),Scoring!$B$4)</f>
        <v>1</v>
      </c>
      <c r="AV1208" s="78">
        <f t="shared" si="82"/>
        <v>1</v>
      </c>
      <c r="AW1208" s="78"/>
      <c r="AX1208" s="66"/>
      <c r="AY1208" s="78"/>
      <c r="AZ1208" s="76"/>
      <c r="BA1208" s="76"/>
      <c r="BB1208" s="76"/>
    </row>
    <row r="1209" spans="1:54" x14ac:dyDescent="0.25">
      <c r="A1209" s="77" t="s">
        <v>3110</v>
      </c>
      <c r="B1209" s="76" t="str">
        <f t="shared" si="86"/>
        <v>256-418-0</v>
      </c>
      <c r="C1209" s="77" t="s">
        <v>1320</v>
      </c>
      <c r="D1209" s="77" t="s">
        <v>2988</v>
      </c>
      <c r="E1209" s="76" t="e">
        <f>IF(C1209="-",IF(A1209="-",VLOOKUP(D1209,'sin-list 180320_update'!$C$2:$C$835,1,FALSE),VLOOKUP(A1209,'sin-list 180320_update'!$A$2:$A$835,1,FALSE)),VLOOKUP(C1209,'sin-list 180320_update'!$B$2:$B$835,1,FALSE))</f>
        <v>#N/A</v>
      </c>
      <c r="F1209" s="76" t="e">
        <f>IF($C1209="-",IF($A1209="-",VLOOKUP($D1209,'REACH Bilaga XVII_update'!$A$5:$A$131,1,FALSE),VLOOKUP($A1209,'REACH Bilaga XVII_update'!$C$5:$C$131,1,FALSE)),VLOOKUP($C1209,'REACH Bilaga XVII_update'!$B$5:$B$131,1,FALSE))</f>
        <v>#N/A</v>
      </c>
      <c r="G1209" s="76" t="str">
        <f>IF($C1209="-",IF($A1209="-",VLOOKUP($D1209,' REACH Bilaga 59_update'!$A$5:$A$210,1,FALSE),VLOOKUP($A1209,' REACH Bilaga 59_update'!$D$5:$D$210,1,FALSE)),VLOOKUP($C1209,' REACH Bilaga 59_update'!$C$5:$C$210,1,FALSE))</f>
        <v>256-418-0</v>
      </c>
      <c r="H1209" s="76" t="e">
        <f>IF($C1209="-",IF($A1209="-",VLOOKUP($D1209,'REACH Bilaga XIV_update'!$A$5:$A$110,1,FALSE),VLOOKUP($A1209,'REACH Bilaga XIV_update'!$D$5:$D$110,1,FALSE)),VLOOKUP($C1209,'REACH Bilaga XIV_update'!$C$5:$C$110,1,FALSE))</f>
        <v>#N/A</v>
      </c>
      <c r="I1209" s="76" t="e">
        <f>IF($C1209="-",IF($A1209="-",VLOOKUP($D1209,CoRAP_update!$A$5:$A$376,1,FALSE),VLOOKUP($A1209,CoRAP_update!$D$5:$D$376,1,FALSE)),VLOOKUP($C1209,CoRAP_update!$C$5:$C$376,1,FALSE))</f>
        <v>#N/A</v>
      </c>
      <c r="J1209" s="76" t="e">
        <f>IF($C1209="-",IF($A1209="-",VLOOKUP($D1209,EDC_update!$C$2:$C$450,1,FALSE),VLOOKUP($A1209,EDC_update!$B$2:$B$450,1,FALSE)),VLOOKUP($C1209,EDC_update!$L$2:$L$450,1,FALSE))</f>
        <v>#N/A</v>
      </c>
      <c r="K1209" s="76" t="e">
        <f>IF($C1209="-",IF($A1209="-",IF(VLOOKUP($D1209,'sin-list 180320_update'!$C$2:$S$835,3,FALSE)="",NA(),VLOOKUP($D1209,'sin-list 180320_update'!$C$2:$S$835,3,FALSE)),IF(VLOOKUP($A1209,'sin-list 180320_update'!$A$2:$S$835,5,FALSE)="",NA(),VLOOKUP($A1209,'sin-list 180320_update'!$A$2:$S$835,5,FALSE))),IF(VLOOKUP($C1209,'sin-list 180320_update'!$B$2:$S$835,4,FALSE)="",NA(),VLOOKUP($C1209,'sin-list 180320_update'!$B$2:$S$835,4,FALSE)))</f>
        <v>#N/A</v>
      </c>
      <c r="L1209" s="76" t="e">
        <f>IF($C1209="-",IF($A1209="-",VLOOKUP($D1209,'sin-list 180320_update'!$C$2:$S$835,6,FALSE),VLOOKUP($A1209,'sin-list 180320_update'!$A$2:$S$835,8,FALSE)),VLOOKUP($C1209,'sin-list 180320_update'!$B$2:$S$835,7,FALSE))</f>
        <v>#N/A</v>
      </c>
      <c r="M1209" s="76" t="e">
        <f>IF($C1209="-",IF($A1209="-",IF(VLOOKUP($D1209,'sin-list 180320_update'!$C$2:$S$835,8,FALSE)="",NA(),VLOOKUP($D1209,'sin-list 180320_update'!$C$2:$S$835,8,FALSE)),IF(VLOOKUP($A1209,'sin-list 180320_update'!$A$2:$S$835,10,FALSE)="",NA(),VLOOKUP($A1209,'sin-list 180320_update'!$A$2:$S$835,10,FALSE))),IF(VLOOKUP($C1209,'sin-list 180320_update'!$B$2:$S$835,9,FALSE)="",NA(),VLOOKUP($C1209,'sin-list 180320_update'!$B$2:$S$835,9,FALSE)))</f>
        <v>#N/A</v>
      </c>
      <c r="N1209" s="76" t="e">
        <f>IF($C1209="-",IF($A1209="-",IF(VLOOKUP($D1209,'REACH Bilaga XVII_update'!$A$5:$E$131,4,FALSE)="",NA(),VLOOKUP($D1209,'REACH Bilaga XVII_update'!$A$5:$E$131,4,FALSE)),IF(VLOOKUP($A1209,'REACH Bilaga XVII_update'!$C$5:$D$131,2,FALSE)="",NA(),VLOOKUP($A1209,'REACH Bilaga XVII_update'!$C$5:$D$131,2,FALSE))),IF(VLOOKUP($C1209,'REACH Bilaga XVII_update'!$B$5:$D$131,3,FALSE)="",NA(),VLOOKUP($C1209,'REACH Bilaga XVII_update'!$B$5:$D$131,3,FALSE)))</f>
        <v>#N/A</v>
      </c>
      <c r="O1209" s="76" t="e">
        <f>IF($C1209="-",IF($A1209="-",IF(VLOOKUP($D1209,' REACH Bilaga 59_update'!$A$5:$E$210,5,FALSE)="",NA(),VLOOKUP($D1209,' REACH Bilaga 59_update'!$A$5:$E$210,5,FALSE)),IF(VLOOKUP($A1209,' REACH Bilaga 59_update'!$D$5:$E$210,2,FALSE)="",NA(),VLOOKUP($A1209,' REACH Bilaga 59_update'!$D$5:$E$210,2,FALSE))),IF(VLOOKUP($C1209,' REACH Bilaga 59_update'!$C$5:$E$210,3,FALSE)="",NA(),VLOOKUP($C1209,' REACH Bilaga 59_update'!$C$5:$E$210,3,FALSE)))</f>
        <v>#N/A</v>
      </c>
      <c r="P1209" s="76" t="str">
        <f>IF(C1209="-",IF(A1209="-",IFERROR(VLOOKUP($D1209,' REACH Bilaga 59_update'!$A$5:$F$210,MATCH(Sammanfattning!P$1,' REACH Bilaga 59_update'!$A$4:$F$4,0),FALSE),VLOOKUP($D1209,'REACH Bilaga XIV_update'!$A$4:$H$110,MATCH(Sammanfattning!P$1,'REACH Bilaga XIV_update'!$A$4:$H$4,0),FALSE)),IFERROR(VLOOKUP($A1209,' REACH Bilaga 59_update'!$D$5:$F$210,MATCH(Sammanfattning!P$1,' REACH Bilaga 59_update'!$D$4:$F$4,0),FALSE),VLOOKUP($A1209,'REACH Bilaga XIV_update'!$D$4:$H$110,MATCH(Sammanfattning!P$1,'REACH Bilaga XIV_update'!$D$4:$H$4,0),FALSE))),IFERROR(VLOOKUP($C1209,' REACH Bilaga 59_update'!$C$5:$F$210,MATCH(Sammanfattning!P$1,' REACH Bilaga 59_update'!$C$4:$F$4,0),FALSE),VLOOKUP($C1209,'REACH Bilaga XIV_update'!$C$4:$H$110,MATCH(Sammanfattning!P$1,'REACH Bilaga XIV_update'!$C$4:$H$4,0),FALSE)))</f>
        <v>Carcinogenic (Article 57a)</v>
      </c>
      <c r="Q1209" s="76" t="e">
        <f>IF($C1209="-",IF($A1209="-",IF(VLOOKUP($D1209,'REACH Bilaga XIV_update'!$A$5:$I$110,9,FALSE)="",NA(),VLOOKUP($D1209,'REACH Bilaga XIV_update'!$A$5:$I$110,9,FALSE)),IF(VLOOKUP($A1209,'REACH Bilaga XIV_update'!$D$5:$I$110,6,FALSE)="",NA(),VLOOKUP($A1209,'REACH Bilaga XIV_update'!$D$5:$I$110,6,FALSE))),IF(VLOOKUP($C1209,'REACH Bilaga XIV_update'!$C$5:$I$110,7,FALSE)="",NA(),VLOOKUP($C1209,'REACH Bilaga XIV_update'!$C$5:$I$110,7,FALSE)))</f>
        <v>#N/A</v>
      </c>
      <c r="R1209" s="76" t="e">
        <f>IF($C1209="-",IF($A1209="-",IF(VLOOKUP($D1209,CoRAP_update!$A$5:$O$376,15,FALSE)="",NA(),VLOOKUP($D1209,CoRAP_update!$A$5:$O$376,15,FALSE)),IF(VLOOKUP($A1209,CoRAP_update!$D$5:$O$376,12,FALSE)="",NA(),VLOOKUP($A1209,CoRAP_update!$D$5:$O$376,12,FALSE))),IF(VLOOKUP($C1209,CoRAP_update!$C$5:$O$376,13,FALSE)="",NA(),VLOOKUP($C1209,CoRAP_update!$C$5:$O$376,13,FALSE)))</f>
        <v>#N/A</v>
      </c>
      <c r="S1209" s="144" t="e">
        <f>IF($C1209="-",IF($A1209="-",VLOOKUP($D1209,CoRAP_update!$A$5:$J$376,MATCH(Sammanfattning!S$1,CoRAP_update!$A$4:$J$4,0),FALSE),VLOOKUP($A1209,CoRAP_update!$D$5:$J$376,MATCH(Sammanfattning!S$1,CoRAP_update!$D$4:$J$4,0),FALSE)),VLOOKUP($C1209,CoRAP_update!$C$5:$J$376,MATCH(Sammanfattning!S$1,CoRAP_update!$C$4:$J$4,0),FALSE))</f>
        <v>#N/A</v>
      </c>
      <c r="T1209" s="76" t="e">
        <f>IF($A1209="-",VLOOKUP($D1209,EDC_update!$C$2:$F$450,4,FALSE),VLOOKUP($A1209,EDC_update!$B$2:$F$450,5,FALSE))</f>
        <v>#N/A</v>
      </c>
      <c r="V1209" s="78">
        <f>IF(IFERROR(SEARCH("PBT",P1209),99)=99,IF(IFERROR(SEARCH("suspected PBT",S1209),99)=99,IF(IFERROR(SEARCH("concluded to be PBT",K1209),99)=99,IF(IFERROR(SEARCH("PBT",S1209),99)=99,IF(IFERROR(SEARCH("PBT cand",L1209),99)=99,IF(IFERROR(SEARCH("PBT",L1209),99)=99,IF(IFERROR(SEARCH("persistent, bioackumulative and toxic properties",K1209),99)=99,0,Scoring!$E$3),Scoring!$E$3),Scoring!$E$7),Scoring!$E$3),Scoring!$E$5),Scoring!$E$6),Scoring!$E$3)</f>
        <v>0</v>
      </c>
      <c r="W1209" s="78">
        <f>IF(IFERROR(SEARCH("vPvB",P1209),99)=99,IF(IFERROR(SEARCH("suspected pbt/vPvB",S1209),99)=99,IF(IFERROR(SEARCH("vPvB",S1209),99)=99,IF(IFERROR(SEARCH("concluded to be a vPvB",S1209),99)=99,IF(IFERROR(SEARCH("identified as vPvB",K1209),99)=99,IF(IFERROR(SEARCH("concluded to be a vPvB",K1209),99)=99,IF(IFERROR(SEARCH("concluded to be both pbt and vPvB",S1209),99)=99,IF(IFERROR(SEARCH("concluded to be both pbt and vPvB",K1209),99)=99,0,Scoring!$E$5),Scoring!$E$5),Scoring!$E$5),Scoring!$E$5),Scoring!$E$5),Scoring!$E$4),Scoring!$E$6),Scoring!$E$4)</f>
        <v>0</v>
      </c>
      <c r="X1209" s="78">
        <f>IF(IFERROR(SEARCH("H410",N1209),99)=99,IF(IFERROR(SEARCH("H410",O1209),99)=99,IF(IFERROR(SEARCH("H410",Q1209),99)=99,IF(IFERROR(SEARCH("H410",M1209),99)=99,IF(IFERROR(SEARCH("H410",R1209),99)=99,IF(IFERROR(SEARCH("H411",N1209),99)=99,IF(IFERROR(SEARCH("H411",O1209),99)=99,IF(IFERROR(SEARCH("H411",Q1209),99)=99,IF(IFERROR(SEARCH("H411",M1209),99)=99,IF(IFERROR(SEARCH("H411",R1209),99)=99,IF(IFERROR(SEARCH("H413",N1209),99)=99,IF(IFERROR(SEARCH("H413",O1209),99)=99,IF(IFERROR(SEARCH("H413",Q1209),99)=99,IF(IFERROR(SEARCH("H413",M1209),99)=99,IF(IFERROR(SEARCH("H413",R1209),99)=99,IF(IFERROR(SEARCH("H412",N1209),99)=99,IF(IFERROR(SEARCH("H412",O1209),99)=99,IF(IFERROR(SEARCH("H412",Q1209),99)=99,IF(IFERROR(SEARCH("H412",M1209),99)=99,IF(IFERROR(SEARCH("H412",R1209),99)=99,0,Scoring!$E$2),Scoring!$E$2),Scoring!$E$2),Scoring!$E$2),Scoring!$E$2),Scoring!$E$2),Scoring!$E$2),Scoring!$E$2),Scoring!$E$2),Scoring!$E$2),Scoring!$E$2),Scoring!$E$2),Scoring!$E$2),Scoring!$E$2),Scoring!$E$2),Scoring!$E$2),Scoring!$E$2),Scoring!$E$2),Scoring!$E$2),Scoring!$E$2)</f>
        <v>0</v>
      </c>
      <c r="Y1209" s="78">
        <f>IF(IFERROR(SEARCH("CMR",K1209),99)=99,IF(IFERROR(SEARCH("Suspected CMR",S1209),99)=99,IF(IFERROR(SEARCH("CMR",S1209),99)=99,0,Scoring!$E$8),Scoring!$E$9),Scoring!$E$8)</f>
        <v>0</v>
      </c>
      <c r="Z1209" s="78">
        <f>IF(IFERROR(SEARCH("H350",N1209),99)=99,IF(IFERROR(SEARCH("H350",O1209),99)=99,IF(IFERROR(SEARCH("H350",Q1209),99)=99,IF(IFERROR(SEARCH("H350",M1209),99)=99,IF(IFERROR(SEARCH("H350",R1209),99)=99,IF(IFERROR(SEARCH("H351",N1209),99)=99,IF(IFERROR(SEARCH("H351",O1209),99)=99,IF(IFERROR(SEARCH("H351",Q1209),99)=99,IF(IFERROR(SEARCH("H351",M1209),99)=99,IF(IFERROR(SEARCH("H351",R1209),99)=99,IF(IFERROR(SEARCH("carcinogenic",P1209),99)=99,IF(IFERROR(SEARCH("suspected carcinogenic",S1209),99)=99,0,Scoring!$E$12),Scoring!$E$11),Scoring!$E$10),Scoring!$E$10),Scoring!$E$10),Scoring!$E$10),Scoring!$E$10),Scoring!$E$10),Scoring!$E$10),Scoring!$E$10),Scoring!$E$10),Scoring!$E$10)</f>
        <v>1</v>
      </c>
      <c r="AA1209" s="78">
        <f>IF(IFERROR(SEARCH("H340",N1209),99)=99,IF(IFERROR(SEARCH("H340",O1209),99)=99,IF(IFERROR(SEARCH("H340",Q1209),99)=99,IF(IFERROR(SEARCH("H340",M1209),99)=99,IF(IFERROR(SEARCH("H340",R1209),99)=99,IF(IFERROR(SEARCH("H341",N1209),99)=99,IF(IFERROR(SEARCH("H341",O1209),99)=99,IF(IFERROR(SEARCH("H341",Q1209),99)=99,IF(IFERROR(SEARCH("H341",M1209),99)=99,IF(IFERROR(SEARCH("H341",R1209),99)=99,IF(IFERROR(SEARCH("mutagenic",P1209),99)=99,IF(IFERROR(SEARCH("suspected mutagenic",S1209),99)=99,0,Scoring!$E$15),Scoring!$E$14),Scoring!$E$13),Scoring!$E$13),Scoring!$E$13),Scoring!$E$13),Scoring!$E$13),Scoring!$E$13),Scoring!$E$13),Scoring!$E$13),Scoring!$E$13),Scoring!$E$13)</f>
        <v>0</v>
      </c>
      <c r="AB1209" s="78">
        <f>IF(IFERROR(SEARCH("H360",N1209),99)=99,IF(IFERROR(SEARCH("H360",O1209),99)=99,IF(IFERROR(SEARCH("H360",Q1209),99)=99,IF(IFERROR(SEARCH("H360",M1209),99)=99,IF(IFERROR(SEARCH("H360",R1209),99)=99,IF(IFERROR(SEARCH("H361",N1209),99)=99,IF(IFERROR(SEARCH("H361",O1209),99)=99,IF(IFERROR(SEARCH("H361",Q1209),99)=99,IF(IFERROR(SEARCH("H361",M1209),99)=99,IF(IFERROR(SEARCH("H361",R1209),99)=99,IF(IFERROR(SEARCH("reproduction",P1209),99)=99,IF(IFERROR(SEARCH("suspected reprotoxic",S1209),99)=99,IF(IFERROR(SEARCH("reprotoxic",S1209),99)=99,IF(IFERROR(SEARCH("reprotoxic",K1209),99)=99,0,Scoring!$E$18),Scoring!$E$18),Scoring!$E$19),Scoring!$E$17),Scoring!$E$16),Scoring!$E$16),Scoring!$E$16),Scoring!$E$16),Scoring!$E$16),Scoring!$E$16),Scoring!$E$16),Scoring!$E$16),Scoring!$E$16),Scoring!$E$16)</f>
        <v>0</v>
      </c>
      <c r="AC1209" s="78">
        <f>IF(IFERROR(SEARCH("57f",L1209),99)=99,IF(IFERROR(SEARCH("57(f)",P1209),99)=99,0,Scoring!$E$20),Scoring!$E$20)</f>
        <v>0</v>
      </c>
      <c r="AD1209" s="78">
        <f>IF(IFERROR(SEARCH("CAT1",T1209),99)=99,IF(IFERROR(SEARCH("CAT2",T1209),99)=99,IF(IFERROR(SEARCH("CAT3",T1209),99)=99,IF(IFERROR(SEARCH("concluded to be endocrine",K1209),99)=99,IF(IFERROR(SEARCH("categorised as endocrine",K1209),99)=99,IF(IFERROR(SEARCH("endocrine disrupting",P1209),99)=99,IF(IFERROR(SEARCH("endocrine disrupting",K1209),99)=99,IF(IFERROR(SEARCH("suspected endocrine",S1209),99)=99,IF(IFERROR(SEARCH("potential endocrine",S1209),99)=99,0,Scoring!$E$25),Scoring!$E$25),Scoring!$E$24),Scoring!$E$24),Scoring!$E$24),Scoring!$E$24),Scoring!$E$23),Scoring!$E$22),Scoring!$E$21)</f>
        <v>0</v>
      </c>
      <c r="AE1209" s="78">
        <f>IF(IFERROR(SEARCH("suspected sensitiser",S1209),99)=99,IF(IFERROR(SEARCH("sensitiser",S1209),99)=99,IF(IFERROR(SEARCH("other hazard based concern",S1209),99)=99,0,Scoring!$E$28),Scoring!$E$26),Scoring!$E$27)</f>
        <v>0</v>
      </c>
      <c r="AF1209" s="78">
        <f>IF(IFERROR(M1209,1)=1,IF(IFERROR(N1209,1)=1,IF(IFERROR(O1209,1)=1,IF(IFERROR(Q1209,1)=1,IF(IFERROR(R1209,1)=1,IF(IFERROR(T1209,1)=1,IF(IFERROR(K1209,1)=1,IF(IFERROR(P1209,1)=1,IF(IFERROR(S1209,1)=1,Scoring!$E$29,0),0),0),0),0),0),0),0),0)</f>
        <v>0</v>
      </c>
      <c r="AG1209" s="78">
        <f t="shared" si="81"/>
        <v>1</v>
      </c>
      <c r="AI1209" s="93"/>
      <c r="AJ1209" s="94"/>
      <c r="AK1209" s="76"/>
      <c r="AL1209" s="75"/>
      <c r="AN1209" s="79"/>
      <c r="AO1209" s="79"/>
      <c r="AP1209" s="79"/>
      <c r="AQ1209" s="79"/>
      <c r="AR1209" s="79"/>
      <c r="AS1209" s="78"/>
      <c r="AU1209" s="79">
        <f>IF(IFERROR(F1209,99)=99,IF(IFERROR(G1209,99)=99,IF(IFERROR(H1209,99)=99,IF(IFERROR(I1209,99)=99,IF(IFERROR(E1209,99)=99,IF(IFERROR(J1209,99)=99,0,Scoring!$B$7),Scoring!$B$3),Scoring!$B$2),Scoring!$B$6),Scoring!$B$5),Scoring!$B$4)</f>
        <v>1</v>
      </c>
      <c r="AV1209" s="78">
        <f t="shared" si="82"/>
        <v>1</v>
      </c>
      <c r="AW1209" s="78"/>
      <c r="AX1209" s="66"/>
      <c r="AY1209" s="78"/>
      <c r="AZ1209" s="76"/>
      <c r="BA1209" s="76"/>
      <c r="BB1209" s="76"/>
    </row>
    <row r="1210" spans="1:54" x14ac:dyDescent="0.25">
      <c r="A1210" s="77" t="s">
        <v>3058</v>
      </c>
      <c r="B1210" s="76" t="str">
        <f t="shared" si="86"/>
        <v>257-175-3</v>
      </c>
      <c r="C1210" s="77" t="s">
        <v>1340</v>
      </c>
      <c r="D1210" s="77" t="s">
        <v>2954</v>
      </c>
      <c r="E1210" s="76" t="e">
        <f>IF(C1210="-",IF(A1210="-",VLOOKUP(D1210,'sin-list 180320_update'!$C$2:$C$835,1,FALSE),VLOOKUP(A1210,'sin-list 180320_update'!$A$2:$A$835,1,FALSE)),VLOOKUP(C1210,'sin-list 180320_update'!$B$2:$B$835,1,FALSE))</f>
        <v>#N/A</v>
      </c>
      <c r="F1210" s="76" t="e">
        <f>IF($C1210="-",IF($A1210="-",VLOOKUP($D1210,'REACH Bilaga XVII_update'!$A$5:$A$131,1,FALSE),VLOOKUP($A1210,'REACH Bilaga XVII_update'!$C$5:$C$131,1,FALSE)),VLOOKUP($C1210,'REACH Bilaga XVII_update'!$B$5:$B$131,1,FALSE))</f>
        <v>#N/A</v>
      </c>
      <c r="G1210" s="76" t="str">
        <f>IF($C1210="-",IF($A1210="-",VLOOKUP($D1210,' REACH Bilaga 59_update'!$A$5:$A$210,1,FALSE),VLOOKUP($A1210,' REACH Bilaga 59_update'!$D$5:$D$210,1,FALSE)),VLOOKUP($C1210,' REACH Bilaga 59_update'!$C$5:$C$210,1,FALSE))</f>
        <v>257-175-3</v>
      </c>
      <c r="H1210" s="76" t="e">
        <f>IF($C1210="-",IF($A1210="-",VLOOKUP($D1210,'REACH Bilaga XIV_update'!$A$5:$A$110,1,FALSE),VLOOKUP($A1210,'REACH Bilaga XIV_update'!$D$5:$D$110,1,FALSE)),VLOOKUP($C1210,'REACH Bilaga XIV_update'!$C$5:$C$110,1,FALSE))</f>
        <v>#N/A</v>
      </c>
      <c r="I1210" s="76" t="e">
        <f>IF($C1210="-",IF($A1210="-",VLOOKUP($D1210,CoRAP_update!$A$5:$A$376,1,FALSE),VLOOKUP($A1210,CoRAP_update!$D$5:$D$376,1,FALSE)),VLOOKUP($C1210,CoRAP_update!$C$5:$C$376,1,FALSE))</f>
        <v>#N/A</v>
      </c>
      <c r="J1210" s="76" t="e">
        <f>IF($C1210="-",IF($A1210="-",VLOOKUP($D1210,EDC_update!$C$2:$C$450,1,FALSE),VLOOKUP($A1210,EDC_update!$B$2:$B$450,1,FALSE)),VLOOKUP($C1210,EDC_update!$L$2:$L$450,1,FALSE))</f>
        <v>#N/A</v>
      </c>
      <c r="K1210" s="76" t="e">
        <f>IF($C1210="-",IF($A1210="-",IF(VLOOKUP($D1210,'sin-list 180320_update'!$C$2:$S$835,3,FALSE)="",NA(),VLOOKUP($D1210,'sin-list 180320_update'!$C$2:$S$835,3,FALSE)),IF(VLOOKUP($A1210,'sin-list 180320_update'!$A$2:$S$835,5,FALSE)="",NA(),VLOOKUP($A1210,'sin-list 180320_update'!$A$2:$S$835,5,FALSE))),IF(VLOOKUP($C1210,'sin-list 180320_update'!$B$2:$S$835,4,FALSE)="",NA(),VLOOKUP($C1210,'sin-list 180320_update'!$B$2:$S$835,4,FALSE)))</f>
        <v>#N/A</v>
      </c>
      <c r="L1210" s="76" t="e">
        <f>IF($C1210="-",IF($A1210="-",VLOOKUP($D1210,'sin-list 180320_update'!$C$2:$S$835,6,FALSE),VLOOKUP($A1210,'sin-list 180320_update'!$A$2:$S$835,8,FALSE)),VLOOKUP($C1210,'sin-list 180320_update'!$B$2:$S$835,7,FALSE))</f>
        <v>#N/A</v>
      </c>
      <c r="M1210" s="76" t="e">
        <f>IF($C1210="-",IF($A1210="-",IF(VLOOKUP($D1210,'sin-list 180320_update'!$C$2:$S$835,8,FALSE)="",NA(),VLOOKUP($D1210,'sin-list 180320_update'!$C$2:$S$835,8,FALSE)),IF(VLOOKUP($A1210,'sin-list 180320_update'!$A$2:$S$835,10,FALSE)="",NA(),VLOOKUP($A1210,'sin-list 180320_update'!$A$2:$S$835,10,FALSE))),IF(VLOOKUP($C1210,'sin-list 180320_update'!$B$2:$S$835,9,FALSE)="",NA(),VLOOKUP($C1210,'sin-list 180320_update'!$B$2:$S$835,9,FALSE)))</f>
        <v>#N/A</v>
      </c>
      <c r="N1210" s="76" t="e">
        <f>IF($C1210="-",IF($A1210="-",IF(VLOOKUP($D1210,'REACH Bilaga XVII_update'!$A$5:$E$131,4,FALSE)="",NA(),VLOOKUP($D1210,'REACH Bilaga XVII_update'!$A$5:$E$131,4,FALSE)),IF(VLOOKUP($A1210,'REACH Bilaga XVII_update'!$C$5:$D$131,2,FALSE)="",NA(),VLOOKUP($A1210,'REACH Bilaga XVII_update'!$C$5:$D$131,2,FALSE))),IF(VLOOKUP($C1210,'REACH Bilaga XVII_update'!$B$5:$D$131,3,FALSE)="",NA(),VLOOKUP($C1210,'REACH Bilaga XVII_update'!$B$5:$D$131,3,FALSE)))</f>
        <v>#N/A</v>
      </c>
      <c r="O1210" s="76" t="e">
        <f>IF($C1210="-",IF($A1210="-",IF(VLOOKUP($D1210,' REACH Bilaga 59_update'!$A$5:$E$210,5,FALSE)="",NA(),VLOOKUP($D1210,' REACH Bilaga 59_update'!$A$5:$E$210,5,FALSE)),IF(VLOOKUP($A1210,' REACH Bilaga 59_update'!$D$5:$E$210,2,FALSE)="",NA(),VLOOKUP($A1210,' REACH Bilaga 59_update'!$D$5:$E$210,2,FALSE))),IF(VLOOKUP($C1210,' REACH Bilaga 59_update'!$C$5:$E$210,3,FALSE)="",NA(),VLOOKUP($C1210,' REACH Bilaga 59_update'!$C$5:$E$210,3,FALSE)))</f>
        <v>#N/A</v>
      </c>
      <c r="P1210" s="76" t="str">
        <f>IF(C1210="-",IF(A1210="-",IFERROR(VLOOKUP($D1210,' REACH Bilaga 59_update'!$A$5:$F$210,MATCH(Sammanfattning!P$1,' REACH Bilaga 59_update'!$A$4:$F$4,0),FALSE),VLOOKUP($D1210,'REACH Bilaga XIV_update'!$A$4:$H$110,MATCH(Sammanfattning!P$1,'REACH Bilaga XIV_update'!$A$4:$H$4,0),FALSE)),IFERROR(VLOOKUP($A1210,' REACH Bilaga 59_update'!$D$5:$F$210,MATCH(Sammanfattning!P$1,' REACH Bilaga 59_update'!$D$4:$F$4,0),FALSE),VLOOKUP($A1210,'REACH Bilaga XIV_update'!$D$4:$H$110,MATCH(Sammanfattning!P$1,'REACH Bilaga XIV_update'!$D$4:$H$4,0),FALSE))),IFERROR(VLOOKUP($C1210,' REACH Bilaga 59_update'!$C$5:$F$210,MATCH(Sammanfattning!P$1,' REACH Bilaga 59_update'!$C$4:$F$4,0),FALSE),VLOOKUP($C1210,'REACH Bilaga XIV_update'!$C$4:$H$110,MATCH(Sammanfattning!P$1,'REACH Bilaga XIV_update'!$C$4:$H$4,0),FALSE)))</f>
        <v>Toxic for reproduction (Article 57c)</v>
      </c>
      <c r="Q1210" s="76" t="e">
        <f>IF($C1210="-",IF($A1210="-",IF(VLOOKUP($D1210,'REACH Bilaga XIV_update'!$A$5:$I$110,9,FALSE)="",NA(),VLOOKUP($D1210,'REACH Bilaga XIV_update'!$A$5:$I$110,9,FALSE)),IF(VLOOKUP($A1210,'REACH Bilaga XIV_update'!$D$5:$I$110,6,FALSE)="",NA(),VLOOKUP($A1210,'REACH Bilaga XIV_update'!$D$5:$I$110,6,FALSE))),IF(VLOOKUP($C1210,'REACH Bilaga XIV_update'!$C$5:$I$110,7,FALSE)="",NA(),VLOOKUP($C1210,'REACH Bilaga XIV_update'!$C$5:$I$110,7,FALSE)))</f>
        <v>#N/A</v>
      </c>
      <c r="R1210" s="76" t="e">
        <f>IF($C1210="-",IF($A1210="-",IF(VLOOKUP($D1210,CoRAP_update!$A$5:$O$376,15,FALSE)="",NA(),VLOOKUP($D1210,CoRAP_update!$A$5:$O$376,15,FALSE)),IF(VLOOKUP($A1210,CoRAP_update!$D$5:$O$376,12,FALSE)="",NA(),VLOOKUP($A1210,CoRAP_update!$D$5:$O$376,12,FALSE))),IF(VLOOKUP($C1210,CoRAP_update!$C$5:$O$376,13,FALSE)="",NA(),VLOOKUP($C1210,CoRAP_update!$C$5:$O$376,13,FALSE)))</f>
        <v>#N/A</v>
      </c>
      <c r="S1210" s="144" t="e">
        <f>IF($C1210="-",IF($A1210="-",VLOOKUP($D1210,CoRAP_update!$A$5:$J$376,MATCH(Sammanfattning!S$1,CoRAP_update!$A$4:$J$4,0),FALSE),VLOOKUP($A1210,CoRAP_update!$D$5:$J$376,MATCH(Sammanfattning!S$1,CoRAP_update!$D$4:$J$4,0),FALSE)),VLOOKUP($C1210,CoRAP_update!$C$5:$J$376,MATCH(Sammanfattning!S$1,CoRAP_update!$C$4:$J$4,0),FALSE))</f>
        <v>#N/A</v>
      </c>
      <c r="T1210" s="76" t="e">
        <f>IF($A1210="-",VLOOKUP($D1210,EDC_update!$C$2:$F$450,4,FALSE),VLOOKUP($A1210,EDC_update!$B$2:$F$450,5,FALSE))</f>
        <v>#N/A</v>
      </c>
      <c r="V1210" s="78">
        <f>IF(IFERROR(SEARCH("PBT",P1210),99)=99,IF(IFERROR(SEARCH("suspected PBT",S1210),99)=99,IF(IFERROR(SEARCH("concluded to be PBT",K1210),99)=99,IF(IFERROR(SEARCH("PBT",S1210),99)=99,IF(IFERROR(SEARCH("PBT cand",L1210),99)=99,IF(IFERROR(SEARCH("PBT",L1210),99)=99,IF(IFERROR(SEARCH("persistent, bioackumulative and toxic properties",K1210),99)=99,0,Scoring!$E$3),Scoring!$E$3),Scoring!$E$7),Scoring!$E$3),Scoring!$E$5),Scoring!$E$6),Scoring!$E$3)</f>
        <v>0</v>
      </c>
      <c r="W1210" s="78">
        <f>IF(IFERROR(SEARCH("vPvB",P1210),99)=99,IF(IFERROR(SEARCH("suspected pbt/vPvB",S1210),99)=99,IF(IFERROR(SEARCH("vPvB",S1210),99)=99,IF(IFERROR(SEARCH("concluded to be a vPvB",S1210),99)=99,IF(IFERROR(SEARCH("identified as vPvB",K1210),99)=99,IF(IFERROR(SEARCH("concluded to be a vPvB",K1210),99)=99,IF(IFERROR(SEARCH("concluded to be both pbt and vPvB",S1210),99)=99,IF(IFERROR(SEARCH("concluded to be both pbt and vPvB",K1210),99)=99,0,Scoring!$E$5),Scoring!$E$5),Scoring!$E$5),Scoring!$E$5),Scoring!$E$5),Scoring!$E$4),Scoring!$E$6),Scoring!$E$4)</f>
        <v>0</v>
      </c>
      <c r="X1210" s="78">
        <f>IF(IFERROR(SEARCH("H410",N1210),99)=99,IF(IFERROR(SEARCH("H410",O1210),99)=99,IF(IFERROR(SEARCH("H410",Q1210),99)=99,IF(IFERROR(SEARCH("H410",M1210),99)=99,IF(IFERROR(SEARCH("H410",R1210),99)=99,IF(IFERROR(SEARCH("H411",N1210),99)=99,IF(IFERROR(SEARCH("H411",O1210),99)=99,IF(IFERROR(SEARCH("H411",Q1210),99)=99,IF(IFERROR(SEARCH("H411",M1210),99)=99,IF(IFERROR(SEARCH("H411",R1210),99)=99,IF(IFERROR(SEARCH("H413",N1210),99)=99,IF(IFERROR(SEARCH("H413",O1210),99)=99,IF(IFERROR(SEARCH("H413",Q1210),99)=99,IF(IFERROR(SEARCH("H413",M1210),99)=99,IF(IFERROR(SEARCH("H413",R1210),99)=99,IF(IFERROR(SEARCH("H412",N1210),99)=99,IF(IFERROR(SEARCH("H412",O1210),99)=99,IF(IFERROR(SEARCH("H412",Q1210),99)=99,IF(IFERROR(SEARCH("H412",M1210),99)=99,IF(IFERROR(SEARCH("H412",R1210),99)=99,0,Scoring!$E$2),Scoring!$E$2),Scoring!$E$2),Scoring!$E$2),Scoring!$E$2),Scoring!$E$2),Scoring!$E$2),Scoring!$E$2),Scoring!$E$2),Scoring!$E$2),Scoring!$E$2),Scoring!$E$2),Scoring!$E$2),Scoring!$E$2),Scoring!$E$2),Scoring!$E$2),Scoring!$E$2),Scoring!$E$2),Scoring!$E$2),Scoring!$E$2)</f>
        <v>0</v>
      </c>
      <c r="Y1210" s="78">
        <f>IF(IFERROR(SEARCH("CMR",K1210),99)=99,IF(IFERROR(SEARCH("Suspected CMR",S1210),99)=99,IF(IFERROR(SEARCH("CMR",S1210),99)=99,0,Scoring!$E$8),Scoring!$E$9),Scoring!$E$8)</f>
        <v>0</v>
      </c>
      <c r="Z1210" s="78">
        <f>IF(IFERROR(SEARCH("H350",N1210),99)=99,IF(IFERROR(SEARCH("H350",O1210),99)=99,IF(IFERROR(SEARCH("H350",Q1210),99)=99,IF(IFERROR(SEARCH("H350",M1210),99)=99,IF(IFERROR(SEARCH("H350",R1210),99)=99,IF(IFERROR(SEARCH("H351",N1210),99)=99,IF(IFERROR(SEARCH("H351",O1210),99)=99,IF(IFERROR(SEARCH("H351",Q1210),99)=99,IF(IFERROR(SEARCH("H351",M1210),99)=99,IF(IFERROR(SEARCH("H351",R1210),99)=99,IF(IFERROR(SEARCH("carcinogenic",P1210),99)=99,IF(IFERROR(SEARCH("suspected carcinogenic",S1210),99)=99,0,Scoring!$E$12),Scoring!$E$11),Scoring!$E$10),Scoring!$E$10),Scoring!$E$10),Scoring!$E$10),Scoring!$E$10),Scoring!$E$10),Scoring!$E$10),Scoring!$E$10),Scoring!$E$10),Scoring!$E$10)</f>
        <v>0</v>
      </c>
      <c r="AA1210" s="78">
        <f>IF(IFERROR(SEARCH("H340",N1210),99)=99,IF(IFERROR(SEARCH("H340",O1210),99)=99,IF(IFERROR(SEARCH("H340",Q1210),99)=99,IF(IFERROR(SEARCH("H340",M1210),99)=99,IF(IFERROR(SEARCH("H340",R1210),99)=99,IF(IFERROR(SEARCH("H341",N1210),99)=99,IF(IFERROR(SEARCH("H341",O1210),99)=99,IF(IFERROR(SEARCH("H341",Q1210),99)=99,IF(IFERROR(SEARCH("H341",M1210),99)=99,IF(IFERROR(SEARCH("H341",R1210),99)=99,IF(IFERROR(SEARCH("mutagenic",P1210),99)=99,IF(IFERROR(SEARCH("suspected mutagenic",S1210),99)=99,0,Scoring!$E$15),Scoring!$E$14),Scoring!$E$13),Scoring!$E$13),Scoring!$E$13),Scoring!$E$13),Scoring!$E$13),Scoring!$E$13),Scoring!$E$13),Scoring!$E$13),Scoring!$E$13),Scoring!$E$13)</f>
        <v>0</v>
      </c>
      <c r="AB1210" s="78">
        <f>IF(IFERROR(SEARCH("H360",N1210),99)=99,IF(IFERROR(SEARCH("H360",O1210),99)=99,IF(IFERROR(SEARCH("H360",Q1210),99)=99,IF(IFERROR(SEARCH("H360",M1210),99)=99,IF(IFERROR(SEARCH("H360",R1210),99)=99,IF(IFERROR(SEARCH("H361",N1210),99)=99,IF(IFERROR(SEARCH("H361",O1210),99)=99,IF(IFERROR(SEARCH("H361",Q1210),99)=99,IF(IFERROR(SEARCH("H361",M1210),99)=99,IF(IFERROR(SEARCH("H361",R1210),99)=99,IF(IFERROR(SEARCH("reproduction",P1210),99)=99,IF(IFERROR(SEARCH("suspected reprotoxic",S1210),99)=99,IF(IFERROR(SEARCH("reprotoxic",S1210),99)=99,IF(IFERROR(SEARCH("reprotoxic",K1210),99)=99,0,Scoring!$E$18),Scoring!$E$18),Scoring!$E$19),Scoring!$E$17),Scoring!$E$16),Scoring!$E$16),Scoring!$E$16),Scoring!$E$16),Scoring!$E$16),Scoring!$E$16),Scoring!$E$16),Scoring!$E$16),Scoring!$E$16),Scoring!$E$16)</f>
        <v>1</v>
      </c>
      <c r="AC1210" s="78">
        <f>IF(IFERROR(SEARCH("57f",L1210),99)=99,IF(IFERROR(SEARCH("57(f)",P1210),99)=99,0,Scoring!$E$20),Scoring!$E$20)</f>
        <v>0</v>
      </c>
      <c r="AD1210" s="78">
        <f>IF(IFERROR(SEARCH("CAT1",T1210),99)=99,IF(IFERROR(SEARCH("CAT2",T1210),99)=99,IF(IFERROR(SEARCH("CAT3",T1210),99)=99,IF(IFERROR(SEARCH("concluded to be endocrine",K1210),99)=99,IF(IFERROR(SEARCH("categorised as endocrine",K1210),99)=99,IF(IFERROR(SEARCH("endocrine disrupting",P1210),99)=99,IF(IFERROR(SEARCH("endocrine disrupting",K1210),99)=99,IF(IFERROR(SEARCH("suspected endocrine",S1210),99)=99,IF(IFERROR(SEARCH("potential endocrine",S1210),99)=99,0,Scoring!$E$25),Scoring!$E$25),Scoring!$E$24),Scoring!$E$24),Scoring!$E$24),Scoring!$E$24),Scoring!$E$23),Scoring!$E$22),Scoring!$E$21)</f>
        <v>0</v>
      </c>
      <c r="AE1210" s="78">
        <f>IF(IFERROR(SEARCH("suspected sensitiser",S1210),99)=99,IF(IFERROR(SEARCH("sensitiser",S1210),99)=99,IF(IFERROR(SEARCH("other hazard based concern",S1210),99)=99,0,Scoring!$E$28),Scoring!$E$26),Scoring!$E$27)</f>
        <v>0</v>
      </c>
      <c r="AF1210" s="78">
        <f>IF(IFERROR(M1210,1)=1,IF(IFERROR(N1210,1)=1,IF(IFERROR(O1210,1)=1,IF(IFERROR(Q1210,1)=1,IF(IFERROR(R1210,1)=1,IF(IFERROR(T1210,1)=1,IF(IFERROR(K1210,1)=1,IF(IFERROR(P1210,1)=1,IF(IFERROR(S1210,1)=1,Scoring!$E$29,0),0),0),0),0),0),0),0),0)</f>
        <v>0</v>
      </c>
      <c r="AG1210" s="78">
        <f t="shared" si="81"/>
        <v>1</v>
      </c>
      <c r="AI1210" s="93"/>
      <c r="AJ1210" s="94"/>
      <c r="AK1210" s="76"/>
      <c r="AL1210" s="75"/>
      <c r="AN1210" s="79"/>
      <c r="AO1210" s="79"/>
      <c r="AP1210" s="79"/>
      <c r="AQ1210" s="79"/>
      <c r="AR1210" s="79"/>
      <c r="AS1210" s="78"/>
      <c r="AU1210" s="79">
        <f>IF(IFERROR(F1210,99)=99,IF(IFERROR(G1210,99)=99,IF(IFERROR(H1210,99)=99,IF(IFERROR(I1210,99)=99,IF(IFERROR(E1210,99)=99,IF(IFERROR(J1210,99)=99,0,Scoring!$B$7),Scoring!$B$3),Scoring!$B$2),Scoring!$B$6),Scoring!$B$5),Scoring!$B$4)</f>
        <v>1</v>
      </c>
      <c r="AV1210" s="78">
        <f t="shared" si="82"/>
        <v>1</v>
      </c>
      <c r="AW1210" s="78"/>
      <c r="AX1210" s="66"/>
      <c r="AY1210" s="78"/>
      <c r="AZ1210" s="76"/>
      <c r="BA1210" s="76"/>
      <c r="BB1210" s="76"/>
    </row>
    <row r="1211" spans="1:54" x14ac:dyDescent="0.25">
      <c r="A1211" s="77" t="s">
        <v>7537</v>
      </c>
      <c r="B1211" s="76" t="str">
        <f t="shared" si="86"/>
        <v>257-907-1</v>
      </c>
      <c r="C1211" s="77" t="s">
        <v>1361</v>
      </c>
      <c r="D1211" s="77" t="s">
        <v>1362</v>
      </c>
      <c r="E1211" s="76" t="str">
        <f>IF(C1211="-",IF(A1211="-",VLOOKUP(D1211,'sin-list 180320_update'!$C$2:$C$835,1,FALSE),VLOOKUP(A1211,'sin-list 180320_update'!$A$2:$A$835,1,FALSE)),VLOOKUP(C1211,'sin-list 180320_update'!$B$2:$B$835,1,FALSE))</f>
        <v>257-907-1</v>
      </c>
      <c r="F1211" s="76" t="e">
        <f>IF($C1211="-",IF($A1211="-",VLOOKUP($D1211,'REACH Bilaga XVII_update'!$A$5:$A$131,1,FALSE),VLOOKUP($A1211,'REACH Bilaga XVII_update'!$C$5:$C$131,1,FALSE)),VLOOKUP($C1211,'REACH Bilaga XVII_update'!$B$5:$B$131,1,FALSE))</f>
        <v>#N/A</v>
      </c>
      <c r="G1211" s="76" t="e">
        <f>IF($C1211="-",IF($A1211="-",VLOOKUP($D1211,' REACH Bilaga 59_update'!$A$5:$A$210,1,FALSE),VLOOKUP($A1211,' REACH Bilaga 59_update'!$D$5:$D$210,1,FALSE)),VLOOKUP($C1211,' REACH Bilaga 59_update'!$C$5:$C$210,1,FALSE))</f>
        <v>#N/A</v>
      </c>
      <c r="H1211" s="76" t="e">
        <f>IF($C1211="-",IF($A1211="-",VLOOKUP($D1211,'REACH Bilaga XIV_update'!$A$5:$A$110,1,FALSE),VLOOKUP($A1211,'REACH Bilaga XIV_update'!$D$5:$D$110,1,FALSE)),VLOOKUP($C1211,'REACH Bilaga XIV_update'!$C$5:$C$110,1,FALSE))</f>
        <v>#N/A</v>
      </c>
      <c r="I1211" s="76" t="e">
        <f>IF($C1211="-",IF($A1211="-",VLOOKUP($D1211,CoRAP_update!$A$5:$A$376,1,FALSE),VLOOKUP($A1211,CoRAP_update!$D$5:$D$376,1,FALSE)),VLOOKUP($C1211,CoRAP_update!$C$5:$C$376,1,FALSE))</f>
        <v>#N/A</v>
      </c>
      <c r="J1211" s="76" t="e">
        <f>IF($C1211="-",IF($A1211="-",VLOOKUP($D1211,EDC_update!$C$2:$C$450,1,FALSE),VLOOKUP($A1211,EDC_update!$B$2:$B$450,1,FALSE)),VLOOKUP($C1211,EDC_update!$L$2:$L$450,1,FALSE))</f>
        <v>#N/A</v>
      </c>
      <c r="K1211" s="76" t="str">
        <f>IF($C1211="-",IF($A1211="-",IF(VLOOKUP($D1211,'sin-list 180320_update'!$C$2:$S$835,3,FALSE)="",NA(),VLOOKUP($D1211,'sin-list 180320_update'!$C$2:$S$835,3,FALSE)),IF(VLOOKUP($A1211,'sin-list 180320_update'!$A$2:$S$835,5,FALSE)="",NA(),VLOOKUP($A1211,'sin-list 180320_update'!$A$2:$S$835,5,FALSE))),IF(VLOOKUP($C1211,'sin-list 180320_update'!$B$2:$S$835,4,FALSE)="",NA(),VLOOKUP($C1211,'sin-list 180320_update'!$B$2:$S$835,4,FALSE)))</f>
        <v>Nonylphenol is an endocrine disruptor (cat 1) and is classified as possibly toxic for reproduction (R3), It is also persistent and bio-accumulative and it has been found in humans and the environment.</v>
      </c>
      <c r="L1211" s="76" t="str">
        <f>IF($C1211="-",IF($A1211="-",VLOOKUP($D1211,'sin-list 180320_update'!$C$2:$S$835,6,FALSE),VLOOKUP($A1211,'sin-list 180320_update'!$A$2:$S$835,8,FALSE)),VLOOKUP($C1211,'sin-list 180320_update'!$B$2:$S$835,7,FALSE))</f>
        <v>Official classification missing - 57f substance</v>
      </c>
      <c r="M1211" s="76" t="e">
        <f>IF($C1211="-",IF($A1211="-",IF(VLOOKUP($D1211,'sin-list 180320_update'!$C$2:$S$835,8,FALSE)="",NA(),VLOOKUP($D1211,'sin-list 180320_update'!$C$2:$S$835,8,FALSE)),IF(VLOOKUP($A1211,'sin-list 180320_update'!$A$2:$S$835,10,FALSE)="",NA(),VLOOKUP($A1211,'sin-list 180320_update'!$A$2:$S$835,10,FALSE))),IF(VLOOKUP($C1211,'sin-list 180320_update'!$B$2:$S$835,9,FALSE)="",NA(),VLOOKUP($C1211,'sin-list 180320_update'!$B$2:$S$835,9,FALSE)))</f>
        <v>#N/A</v>
      </c>
      <c r="N1211" s="76" t="e">
        <f>IF($C1211="-",IF($A1211="-",IF(VLOOKUP($D1211,'REACH Bilaga XVII_update'!$A$5:$E$131,4,FALSE)="",NA(),VLOOKUP($D1211,'REACH Bilaga XVII_update'!$A$5:$E$131,4,FALSE)),IF(VLOOKUP($A1211,'REACH Bilaga XVII_update'!$C$5:$D$131,2,FALSE)="",NA(),VLOOKUP($A1211,'REACH Bilaga XVII_update'!$C$5:$D$131,2,FALSE))),IF(VLOOKUP($C1211,'REACH Bilaga XVII_update'!$B$5:$D$131,3,FALSE)="",NA(),VLOOKUP($C1211,'REACH Bilaga XVII_update'!$B$5:$D$131,3,FALSE)))</f>
        <v>#N/A</v>
      </c>
      <c r="O1211" s="76" t="e">
        <f>IF($C1211="-",IF($A1211="-",IF(VLOOKUP($D1211,' REACH Bilaga 59_update'!$A$5:$E$210,5,FALSE)="",NA(),VLOOKUP($D1211,' REACH Bilaga 59_update'!$A$5:$E$210,5,FALSE)),IF(VLOOKUP($A1211,' REACH Bilaga 59_update'!$D$5:$E$210,2,FALSE)="",NA(),VLOOKUP($A1211,' REACH Bilaga 59_update'!$D$5:$E$210,2,FALSE))),IF(VLOOKUP($C1211,' REACH Bilaga 59_update'!$C$5:$E$210,3,FALSE)="",NA(),VLOOKUP($C1211,' REACH Bilaga 59_update'!$C$5:$E$210,3,FALSE)))</f>
        <v>#N/A</v>
      </c>
      <c r="P1211" s="76" t="e">
        <f>IF(C1211="-",IF(A1211="-",IFERROR(VLOOKUP($D1211,' REACH Bilaga 59_update'!$A$5:$F$210,MATCH(Sammanfattning!P$1,' REACH Bilaga 59_update'!$A$4:$F$4,0),FALSE),VLOOKUP($D1211,'REACH Bilaga XIV_update'!$A$4:$H$110,MATCH(Sammanfattning!P$1,'REACH Bilaga XIV_update'!$A$4:$H$4,0),FALSE)),IFERROR(VLOOKUP($A1211,' REACH Bilaga 59_update'!$D$5:$F$210,MATCH(Sammanfattning!P$1,' REACH Bilaga 59_update'!$D$4:$F$4,0),FALSE),VLOOKUP($A1211,'REACH Bilaga XIV_update'!$D$4:$H$110,MATCH(Sammanfattning!P$1,'REACH Bilaga XIV_update'!$D$4:$H$4,0),FALSE))),IFERROR(VLOOKUP($C1211,' REACH Bilaga 59_update'!$C$5:$F$210,MATCH(Sammanfattning!P$1,' REACH Bilaga 59_update'!$C$4:$F$4,0),FALSE),VLOOKUP($C1211,'REACH Bilaga XIV_update'!$C$4:$H$110,MATCH(Sammanfattning!P$1,'REACH Bilaga XIV_update'!$C$4:$H$4,0),FALSE)))</f>
        <v>#N/A</v>
      </c>
      <c r="Q1211" s="76" t="e">
        <f>IF($C1211="-",IF($A1211="-",IF(VLOOKUP($D1211,'REACH Bilaga XIV_update'!$A$5:$I$110,9,FALSE)="",NA(),VLOOKUP($D1211,'REACH Bilaga XIV_update'!$A$5:$I$110,9,FALSE)),IF(VLOOKUP($A1211,'REACH Bilaga XIV_update'!$D$5:$I$110,6,FALSE)="",NA(),VLOOKUP($A1211,'REACH Bilaga XIV_update'!$D$5:$I$110,6,FALSE))),IF(VLOOKUP($C1211,'REACH Bilaga XIV_update'!$C$5:$I$110,7,FALSE)="",NA(),VLOOKUP($C1211,'REACH Bilaga XIV_update'!$C$5:$I$110,7,FALSE)))</f>
        <v>#N/A</v>
      </c>
      <c r="R1211" s="76" t="e">
        <f>IF($C1211="-",IF($A1211="-",IF(VLOOKUP($D1211,CoRAP_update!$A$5:$O$376,15,FALSE)="",NA(),VLOOKUP($D1211,CoRAP_update!$A$5:$O$376,15,FALSE)),IF(VLOOKUP($A1211,CoRAP_update!$D$5:$O$376,12,FALSE)="",NA(),VLOOKUP($A1211,CoRAP_update!$D$5:$O$376,12,FALSE))),IF(VLOOKUP($C1211,CoRAP_update!$C$5:$O$376,13,FALSE)="",NA(),VLOOKUP($C1211,CoRAP_update!$C$5:$O$376,13,FALSE)))</f>
        <v>#N/A</v>
      </c>
      <c r="S1211" s="144" t="e">
        <f>IF($C1211="-",IF($A1211="-",VLOOKUP($D1211,CoRAP_update!$A$5:$J$376,MATCH(Sammanfattning!S$1,CoRAP_update!$A$4:$J$4,0),FALSE),VLOOKUP($A1211,CoRAP_update!$D$5:$J$376,MATCH(Sammanfattning!S$1,CoRAP_update!$D$4:$J$4,0),FALSE)),VLOOKUP($C1211,CoRAP_update!$C$5:$J$376,MATCH(Sammanfattning!S$1,CoRAP_update!$C$4:$J$4,0),FALSE))</f>
        <v>#N/A</v>
      </c>
      <c r="T1211" s="76" t="e">
        <f>IF($A1211="-",VLOOKUP($D1211,EDC_update!$C$2:$F$450,4,FALSE),VLOOKUP($A1211,EDC_update!$B$2:$F$450,5,FALSE))</f>
        <v>#N/A</v>
      </c>
      <c r="V1211" s="78">
        <f>IF(IFERROR(SEARCH("PBT",P1211),99)=99,IF(IFERROR(SEARCH("suspected PBT",S1211),99)=99,IF(IFERROR(SEARCH("concluded to be PBT",K1211),99)=99,IF(IFERROR(SEARCH("PBT",S1211),99)=99,IF(IFERROR(SEARCH("PBT cand",L1211),99)=99,IF(IFERROR(SEARCH("PBT",L1211),99)=99,IF(IFERROR(SEARCH("persistent, bioackumulative and toxic properties",K1211),99)=99,0,Scoring!$E$3),Scoring!$E$3),Scoring!$E$7),Scoring!$E$3),Scoring!$E$5),Scoring!$E$6),Scoring!$E$3)</f>
        <v>0</v>
      </c>
      <c r="W1211" s="78">
        <f>IF(IFERROR(SEARCH("vPvB",P1211),99)=99,IF(IFERROR(SEARCH("suspected pbt/vPvB",S1211),99)=99,IF(IFERROR(SEARCH("vPvB",S1211),99)=99,IF(IFERROR(SEARCH("concluded to be a vPvB",S1211),99)=99,IF(IFERROR(SEARCH("identified as vPvB",K1211),99)=99,IF(IFERROR(SEARCH("concluded to be a vPvB",K1211),99)=99,IF(IFERROR(SEARCH("concluded to be both pbt and vPvB",S1211),99)=99,IF(IFERROR(SEARCH("concluded to be both pbt and vPvB",K1211),99)=99,0,Scoring!$E$5),Scoring!$E$5),Scoring!$E$5),Scoring!$E$5),Scoring!$E$5),Scoring!$E$4),Scoring!$E$6),Scoring!$E$4)</f>
        <v>0</v>
      </c>
      <c r="X1211" s="78">
        <f>IF(IFERROR(SEARCH("H410",N1211),99)=99,IF(IFERROR(SEARCH("H410",O1211),99)=99,IF(IFERROR(SEARCH("H410",Q1211),99)=99,IF(IFERROR(SEARCH("H410",M1211),99)=99,IF(IFERROR(SEARCH("H410",R1211),99)=99,IF(IFERROR(SEARCH("H411",N1211),99)=99,IF(IFERROR(SEARCH("H411",O1211),99)=99,IF(IFERROR(SEARCH("H411",Q1211),99)=99,IF(IFERROR(SEARCH("H411",M1211),99)=99,IF(IFERROR(SEARCH("H411",R1211),99)=99,IF(IFERROR(SEARCH("H413",N1211),99)=99,IF(IFERROR(SEARCH("H413",O1211),99)=99,IF(IFERROR(SEARCH("H413",Q1211),99)=99,IF(IFERROR(SEARCH("H413",M1211),99)=99,IF(IFERROR(SEARCH("H413",R1211),99)=99,IF(IFERROR(SEARCH("H412",N1211),99)=99,IF(IFERROR(SEARCH("H412",O1211),99)=99,IF(IFERROR(SEARCH("H412",Q1211),99)=99,IF(IFERROR(SEARCH("H412",M1211),99)=99,IF(IFERROR(SEARCH("H412",R1211),99)=99,0,Scoring!$E$2),Scoring!$E$2),Scoring!$E$2),Scoring!$E$2),Scoring!$E$2),Scoring!$E$2),Scoring!$E$2),Scoring!$E$2),Scoring!$E$2),Scoring!$E$2),Scoring!$E$2),Scoring!$E$2),Scoring!$E$2),Scoring!$E$2),Scoring!$E$2),Scoring!$E$2),Scoring!$E$2),Scoring!$E$2),Scoring!$E$2),Scoring!$E$2)</f>
        <v>0</v>
      </c>
      <c r="Y1211" s="78">
        <f>IF(IFERROR(SEARCH("CMR",K1211),99)=99,IF(IFERROR(SEARCH("Suspected CMR",S1211),99)=99,IF(IFERROR(SEARCH("CMR",S1211),99)=99,0,Scoring!$E$8),Scoring!$E$9),Scoring!$E$8)</f>
        <v>0</v>
      </c>
      <c r="Z1211" s="78">
        <f>IF(IFERROR(SEARCH("H350",N1211),99)=99,IF(IFERROR(SEARCH("H350",O1211),99)=99,IF(IFERROR(SEARCH("H350",Q1211),99)=99,IF(IFERROR(SEARCH("H350",M1211),99)=99,IF(IFERROR(SEARCH("H350",R1211),99)=99,IF(IFERROR(SEARCH("H351",N1211),99)=99,IF(IFERROR(SEARCH("H351",O1211),99)=99,IF(IFERROR(SEARCH("H351",Q1211),99)=99,IF(IFERROR(SEARCH("H351",M1211),99)=99,IF(IFERROR(SEARCH("H351",R1211),99)=99,IF(IFERROR(SEARCH("carcinogenic",P1211),99)=99,IF(IFERROR(SEARCH("suspected carcinogenic",S1211),99)=99,0,Scoring!$E$12),Scoring!$E$11),Scoring!$E$10),Scoring!$E$10),Scoring!$E$10),Scoring!$E$10),Scoring!$E$10),Scoring!$E$10),Scoring!$E$10),Scoring!$E$10),Scoring!$E$10),Scoring!$E$10)</f>
        <v>0</v>
      </c>
      <c r="AA1211" s="78">
        <f>IF(IFERROR(SEARCH("H340",N1211),99)=99,IF(IFERROR(SEARCH("H340",O1211),99)=99,IF(IFERROR(SEARCH("H340",Q1211),99)=99,IF(IFERROR(SEARCH("H340",M1211),99)=99,IF(IFERROR(SEARCH("H340",R1211),99)=99,IF(IFERROR(SEARCH("H341",N1211),99)=99,IF(IFERROR(SEARCH("H341",O1211),99)=99,IF(IFERROR(SEARCH("H341",Q1211),99)=99,IF(IFERROR(SEARCH("H341",M1211),99)=99,IF(IFERROR(SEARCH("H341",R1211),99)=99,IF(IFERROR(SEARCH("mutagenic",P1211),99)=99,IF(IFERROR(SEARCH("suspected mutagenic",S1211),99)=99,0,Scoring!$E$15),Scoring!$E$14),Scoring!$E$13),Scoring!$E$13),Scoring!$E$13),Scoring!$E$13),Scoring!$E$13),Scoring!$E$13),Scoring!$E$13),Scoring!$E$13),Scoring!$E$13),Scoring!$E$13)</f>
        <v>0</v>
      </c>
      <c r="AB1211" s="78">
        <f>IF(IFERROR(SEARCH("H360",N1211),99)=99,IF(IFERROR(SEARCH("H360",O1211),99)=99,IF(IFERROR(SEARCH("H360",Q1211),99)=99,IF(IFERROR(SEARCH("H360",M1211),99)=99,IF(IFERROR(SEARCH("H360",R1211),99)=99,IF(IFERROR(SEARCH("H361",N1211),99)=99,IF(IFERROR(SEARCH("H361",O1211),99)=99,IF(IFERROR(SEARCH("H361",Q1211),99)=99,IF(IFERROR(SEARCH("H361",M1211),99)=99,IF(IFERROR(SEARCH("H361",R1211),99)=99,IF(IFERROR(SEARCH("reproduction",P1211),99)=99,IF(IFERROR(SEARCH("suspected reprotoxic",S1211),99)=99,IF(IFERROR(SEARCH("reprotoxic",S1211),99)=99,IF(IFERROR(SEARCH("reprotoxic",K1211),99)=99,0,Scoring!$E$18),Scoring!$E$18),Scoring!$E$19),Scoring!$E$17),Scoring!$E$16),Scoring!$E$16),Scoring!$E$16),Scoring!$E$16),Scoring!$E$16),Scoring!$E$16),Scoring!$E$16),Scoring!$E$16),Scoring!$E$16),Scoring!$E$16)</f>
        <v>0</v>
      </c>
      <c r="AC1211" s="78">
        <f>IF(IFERROR(SEARCH("57f",L1211),99)=99,IF(IFERROR(SEARCH("57(f)",P1211),99)=99,0,Scoring!$E$20),Scoring!$E$20)</f>
        <v>1</v>
      </c>
      <c r="AD1211" s="78">
        <f>IF(IFERROR(SEARCH("CAT1",T1211),99)=99,IF(IFERROR(SEARCH("CAT2",T1211),99)=99,IF(IFERROR(SEARCH("CAT3",T1211),99)=99,IF(IFERROR(SEARCH("concluded to be endocrine",K1211),99)=99,IF(IFERROR(SEARCH("categorised as endocrine",K1211),99)=99,IF(IFERROR(SEARCH("endocrine disrupting",P1211),99)=99,IF(IFERROR(SEARCH("endocrine disrupting",K1211),99)=99,IF(IFERROR(SEARCH("suspected endocrine",S1211),99)=99,IF(IFERROR(SEARCH("potential endocrine",S1211),99)=99,0,Scoring!$E$25),Scoring!$E$25),Scoring!$E$24),Scoring!$E$24),Scoring!$E$24),Scoring!$E$24),Scoring!$E$23),Scoring!$E$22),Scoring!$E$21)</f>
        <v>0</v>
      </c>
      <c r="AE1211" s="78">
        <f>IF(IFERROR(SEARCH("suspected sensitiser",S1211),99)=99,IF(IFERROR(SEARCH("sensitiser",S1211),99)=99,IF(IFERROR(SEARCH("other hazard based concern",S1211),99)=99,0,Scoring!$E$28),Scoring!$E$26),Scoring!$E$27)</f>
        <v>0</v>
      </c>
      <c r="AF1211" s="78">
        <f>IF(IFERROR(M1211,1)=1,IF(IFERROR(N1211,1)=1,IF(IFERROR(O1211,1)=1,IF(IFERROR(Q1211,1)=1,IF(IFERROR(R1211,1)=1,IF(IFERROR(T1211,1)=1,IF(IFERROR(K1211,1)=1,IF(IFERROR(P1211,1)=1,IF(IFERROR(S1211,1)=1,Scoring!$E$29,0),0),0),0),0),0),0),0),0)</f>
        <v>0</v>
      </c>
      <c r="AG1211" s="78">
        <f t="shared" si="81"/>
        <v>1</v>
      </c>
      <c r="AI1211" s="93"/>
      <c r="AJ1211" s="94"/>
      <c r="AK1211" s="76"/>
      <c r="AL1211" s="75"/>
      <c r="AN1211" s="79"/>
      <c r="AO1211" s="79"/>
      <c r="AP1211" s="79"/>
      <c r="AQ1211" s="79"/>
      <c r="AR1211" s="79"/>
      <c r="AS1211" s="78"/>
      <c r="AU1211" s="79">
        <f>IF(IFERROR(F1211,99)=99,IF(IFERROR(G1211,99)=99,IF(IFERROR(H1211,99)=99,IF(IFERROR(I1211,99)=99,IF(IFERROR(E1211,99)=99,IF(IFERROR(J1211,99)=99,0,Scoring!$B$7),Scoring!$B$3),Scoring!$B$2),Scoring!$B$6),Scoring!$B$5),Scoring!$B$4)</f>
        <v>0.3</v>
      </c>
      <c r="AV1211" s="78">
        <f t="shared" si="82"/>
        <v>0.3</v>
      </c>
      <c r="AW1211" s="78"/>
      <c r="AX1211" s="66"/>
      <c r="AY1211" s="78"/>
      <c r="AZ1211" s="76"/>
      <c r="BA1211" s="76"/>
      <c r="BB1211" s="76"/>
    </row>
    <row r="1212" spans="1:54" x14ac:dyDescent="0.25">
      <c r="A1212" s="77" t="s">
        <v>3077</v>
      </c>
      <c r="B1212" s="76" t="str">
        <f t="shared" si="86"/>
        <v>260-566-1</v>
      </c>
      <c r="C1212" s="77" t="s">
        <v>1449</v>
      </c>
      <c r="D1212" s="77" t="s">
        <v>936</v>
      </c>
      <c r="E1212" s="76" t="str">
        <f>IF(C1212="-",IF(A1212="-",VLOOKUP(D1212,'sin-list 180320_update'!$C$2:$C$835,1,FALSE),VLOOKUP(A1212,'sin-list 180320_update'!$A$2:$A$835,1,FALSE)),VLOOKUP(C1212,'sin-list 180320_update'!$B$2:$B$835,1,FALSE))</f>
        <v>260-566-1</v>
      </c>
      <c r="F1212" s="76" t="e">
        <f>IF($C1212="-",IF($A1212="-",VLOOKUP($D1212,'REACH Bilaga XVII_update'!$A$5:$A$131,1,FALSE),VLOOKUP($A1212,'REACH Bilaga XVII_update'!$C$5:$C$131,1,FALSE)),VLOOKUP($C1212,'REACH Bilaga XVII_update'!$B$5:$B$131,1,FALSE))</f>
        <v>#N/A</v>
      </c>
      <c r="G1212" s="76" t="str">
        <f>IF($C1212="-",IF($A1212="-",VLOOKUP($D1212,' REACH Bilaga 59_update'!$A$5:$A$210,1,FALSE),VLOOKUP($A1212,' REACH Bilaga 59_update'!$D$5:$D$210,1,FALSE)),VLOOKUP($C1212,' REACH Bilaga 59_update'!$C$5:$C$210,1,FALSE))</f>
        <v>260-566-1</v>
      </c>
      <c r="H1212" s="76" t="e">
        <f>IF($C1212="-",IF($A1212="-",VLOOKUP($D1212,'REACH Bilaga XIV_update'!$A$5:$A$110,1,FALSE),VLOOKUP($A1212,'REACH Bilaga XIV_update'!$D$5:$D$110,1,FALSE)),VLOOKUP($C1212,'REACH Bilaga XIV_update'!$C$5:$C$110,1,FALSE))</f>
        <v>#N/A</v>
      </c>
      <c r="I1212" s="76" t="e">
        <f>IF($C1212="-",IF($A1212="-",VLOOKUP($D1212,CoRAP_update!$A$5:$A$376,1,FALSE),VLOOKUP($A1212,CoRAP_update!$D$5:$D$376,1,FALSE)),VLOOKUP($C1212,CoRAP_update!$C$5:$C$376,1,FALSE))</f>
        <v>#N/A</v>
      </c>
      <c r="J1212" s="76" t="e">
        <f>IF($C1212="-",IF($A1212="-",VLOOKUP($D1212,EDC_update!$C$2:$C$450,1,FALSE),VLOOKUP($A1212,EDC_update!$B$2:$B$450,1,FALSE)),VLOOKUP($C1212,EDC_update!$L$2:$L$450,1,FALSE))</f>
        <v>#N/A</v>
      </c>
      <c r="K1212" s="76" t="str">
        <f>IF($C1212="-",IF($A1212="-",IF(VLOOKUP($D1212,'sin-list 180320_update'!$C$2:$S$835,3,FALSE)="",NA(),VLOOKUP($D1212,'sin-list 180320_update'!$C$2:$S$835,3,FALSE)),IF(VLOOKUP($A1212,'sin-list 180320_update'!$A$2:$S$835,5,FALSE)="",NA(),VLOOKUP($A1212,'sin-list 180320_update'!$A$2:$S$835,5,FALSE))),IF(VLOOKUP($C1212,'sin-list 180320_update'!$B$2:$S$835,4,FALSE)="",NA(),VLOOKUP($C1212,'sin-list 180320_update'!$B$2:$S$835,4,FALSE)))</f>
        <v>Classified respiratory sensitizer concluded to be a SVHC by ECHA Member State Committee.</v>
      </c>
      <c r="L1212" s="76" t="str">
        <f>IF($C1212="-",IF($A1212="-",VLOOKUP($D1212,'sin-list 180320_update'!$C$2:$S$835,6,FALSE),VLOOKUP($A1212,'sin-list 180320_update'!$A$2:$S$835,8,FALSE)),VLOOKUP($C1212,'sin-list 180320_update'!$B$2:$S$835,7,FALSE))</f>
        <v xml:space="preserve">Skin Sens. 1; Eye Dam. 1; Resp. Sens. 1 </v>
      </c>
      <c r="M1212" s="76" t="str">
        <f>IF($C1212="-",IF($A1212="-",IF(VLOOKUP($D1212,'sin-list 180320_update'!$C$2:$S$835,8,FALSE)="",NA(),VLOOKUP($D1212,'sin-list 180320_update'!$C$2:$S$835,8,FALSE)),IF(VLOOKUP($A1212,'sin-list 180320_update'!$A$2:$S$835,10,FALSE)="",NA(),VLOOKUP($A1212,'sin-list 180320_update'!$A$2:$S$835,10,FALSE))),IF(VLOOKUP($C1212,'sin-list 180320_update'!$B$2:$S$835,9,FALSE)="",NA(),VLOOKUP($C1212,'sin-list 180320_update'!$B$2:$S$835,9,FALSE)))</f>
        <v>H317; H318; H334</v>
      </c>
      <c r="N1212" s="76" t="e">
        <f>IF($C1212="-",IF($A1212="-",IF(VLOOKUP($D1212,'REACH Bilaga XVII_update'!$A$5:$E$131,4,FALSE)="",NA(),VLOOKUP($D1212,'REACH Bilaga XVII_update'!$A$5:$E$131,4,FALSE)),IF(VLOOKUP($A1212,'REACH Bilaga XVII_update'!$C$5:$D$131,2,FALSE)="",NA(),VLOOKUP($A1212,'REACH Bilaga XVII_update'!$C$5:$D$131,2,FALSE))),IF(VLOOKUP($C1212,'REACH Bilaga XVII_update'!$B$5:$D$131,3,FALSE)="",NA(),VLOOKUP($C1212,'REACH Bilaga XVII_update'!$B$5:$D$131,3,FALSE)))</f>
        <v>#N/A</v>
      </c>
      <c r="O1212" s="76" t="str">
        <f>IF($C1212="-",IF($A1212="-",IF(VLOOKUP($D1212,' REACH Bilaga 59_update'!$A$5:$E$210,5,FALSE)="",NA(),VLOOKUP($D1212,' REACH Bilaga 59_update'!$A$5:$E$210,5,FALSE)),IF(VLOOKUP($A1212,' REACH Bilaga 59_update'!$D$5:$E$210,2,FALSE)="",NA(),VLOOKUP($A1212,' REACH Bilaga 59_update'!$D$5:$E$210,2,FALSE))),IF(VLOOKUP($C1212,' REACH Bilaga 59_update'!$C$5:$E$210,3,FALSE)="",NA(),VLOOKUP($C1212,' REACH Bilaga 59_update'!$C$5:$E$210,3,FALSE)))</f>
        <v>H318
H334
H317</v>
      </c>
      <c r="P1212" s="76" t="str">
        <f>IF(C1212="-",IF(A1212="-",IFERROR(VLOOKUP($D1212,' REACH Bilaga 59_update'!$A$5:$F$210,MATCH(Sammanfattning!P$1,' REACH Bilaga 59_update'!$A$4:$F$4,0),FALSE),VLOOKUP($D1212,'REACH Bilaga XIV_update'!$A$4:$H$110,MATCH(Sammanfattning!P$1,'REACH Bilaga XIV_update'!$A$4:$H$4,0),FALSE)),IFERROR(VLOOKUP($A1212,' REACH Bilaga 59_update'!$D$5:$F$210,MATCH(Sammanfattning!P$1,' REACH Bilaga 59_update'!$D$4:$F$4,0),FALSE),VLOOKUP($A1212,'REACH Bilaga XIV_update'!$D$4:$H$110,MATCH(Sammanfattning!P$1,'REACH Bilaga XIV_update'!$D$4:$H$4,0),FALSE))),IFERROR(VLOOKUP($C1212,' REACH Bilaga 59_update'!$C$5:$F$210,MATCH(Sammanfattning!P$1,' REACH Bilaga 59_update'!$C$4:$F$4,0),FALSE),VLOOKUP($C1212,'REACH Bilaga XIV_update'!$C$4:$H$110,MATCH(Sammanfattning!P$1,'REACH Bilaga XIV_update'!$C$4:$H$4,0),FALSE)))</f>
        <v>Respiratory sensitising properties (Article 57(f) - human health)</v>
      </c>
      <c r="Q1212" s="76" t="e">
        <f>IF($C1212="-",IF($A1212="-",IF(VLOOKUP($D1212,'REACH Bilaga XIV_update'!$A$5:$I$110,9,FALSE)="",NA(),VLOOKUP($D1212,'REACH Bilaga XIV_update'!$A$5:$I$110,9,FALSE)),IF(VLOOKUP($A1212,'REACH Bilaga XIV_update'!$D$5:$I$110,6,FALSE)="",NA(),VLOOKUP($A1212,'REACH Bilaga XIV_update'!$D$5:$I$110,6,FALSE))),IF(VLOOKUP($C1212,'REACH Bilaga XIV_update'!$C$5:$I$110,7,FALSE)="",NA(),VLOOKUP($C1212,'REACH Bilaga XIV_update'!$C$5:$I$110,7,FALSE)))</f>
        <v>#N/A</v>
      </c>
      <c r="R1212" s="76" t="e">
        <f>IF($C1212="-",IF($A1212="-",IF(VLOOKUP($D1212,CoRAP_update!$A$5:$O$376,15,FALSE)="",NA(),VLOOKUP($D1212,CoRAP_update!$A$5:$O$376,15,FALSE)),IF(VLOOKUP($A1212,CoRAP_update!$D$5:$O$376,12,FALSE)="",NA(),VLOOKUP($A1212,CoRAP_update!$D$5:$O$376,12,FALSE))),IF(VLOOKUP($C1212,CoRAP_update!$C$5:$O$376,13,FALSE)="",NA(),VLOOKUP($C1212,CoRAP_update!$C$5:$O$376,13,FALSE)))</f>
        <v>#N/A</v>
      </c>
      <c r="S1212" s="144" t="e">
        <f>IF($C1212="-",IF($A1212="-",VLOOKUP($D1212,CoRAP_update!$A$5:$J$376,MATCH(Sammanfattning!S$1,CoRAP_update!$A$4:$J$4,0),FALSE),VLOOKUP($A1212,CoRAP_update!$D$5:$J$376,MATCH(Sammanfattning!S$1,CoRAP_update!$D$4:$J$4,0),FALSE)),VLOOKUP($C1212,CoRAP_update!$C$5:$J$376,MATCH(Sammanfattning!S$1,CoRAP_update!$C$4:$J$4,0),FALSE))</f>
        <v>#N/A</v>
      </c>
      <c r="T1212" s="76" t="e">
        <f>IF($A1212="-",VLOOKUP($D1212,EDC_update!$C$2:$F$450,4,FALSE),VLOOKUP($A1212,EDC_update!$B$2:$F$450,5,FALSE))</f>
        <v>#N/A</v>
      </c>
      <c r="V1212" s="78">
        <f>IF(IFERROR(SEARCH("PBT",P1212),99)=99,IF(IFERROR(SEARCH("suspected PBT",S1212),99)=99,IF(IFERROR(SEARCH("concluded to be PBT",K1212),99)=99,IF(IFERROR(SEARCH("PBT",S1212),99)=99,IF(IFERROR(SEARCH("PBT cand",L1212),99)=99,IF(IFERROR(SEARCH("PBT",L1212),99)=99,IF(IFERROR(SEARCH("persistent, bioackumulative and toxic properties",K1212),99)=99,0,Scoring!$E$3),Scoring!$E$3),Scoring!$E$7),Scoring!$E$3),Scoring!$E$5),Scoring!$E$6),Scoring!$E$3)</f>
        <v>0</v>
      </c>
      <c r="W1212" s="78">
        <f>IF(IFERROR(SEARCH("vPvB",P1212),99)=99,IF(IFERROR(SEARCH("suspected pbt/vPvB",S1212),99)=99,IF(IFERROR(SEARCH("vPvB",S1212),99)=99,IF(IFERROR(SEARCH("concluded to be a vPvB",S1212),99)=99,IF(IFERROR(SEARCH("identified as vPvB",K1212),99)=99,IF(IFERROR(SEARCH("concluded to be a vPvB",K1212),99)=99,IF(IFERROR(SEARCH("concluded to be both pbt and vPvB",S1212),99)=99,IF(IFERROR(SEARCH("concluded to be both pbt and vPvB",K1212),99)=99,0,Scoring!$E$5),Scoring!$E$5),Scoring!$E$5),Scoring!$E$5),Scoring!$E$5),Scoring!$E$4),Scoring!$E$6),Scoring!$E$4)</f>
        <v>0</v>
      </c>
      <c r="X1212" s="78">
        <f>IF(IFERROR(SEARCH("H410",N1212),99)=99,IF(IFERROR(SEARCH("H410",O1212),99)=99,IF(IFERROR(SEARCH("H410",Q1212),99)=99,IF(IFERROR(SEARCH("H410",M1212),99)=99,IF(IFERROR(SEARCH("H410",R1212),99)=99,IF(IFERROR(SEARCH("H411",N1212),99)=99,IF(IFERROR(SEARCH("H411",O1212),99)=99,IF(IFERROR(SEARCH("H411",Q1212),99)=99,IF(IFERROR(SEARCH("H411",M1212),99)=99,IF(IFERROR(SEARCH("H411",R1212),99)=99,IF(IFERROR(SEARCH("H413",N1212),99)=99,IF(IFERROR(SEARCH("H413",O1212),99)=99,IF(IFERROR(SEARCH("H413",Q1212),99)=99,IF(IFERROR(SEARCH("H413",M1212),99)=99,IF(IFERROR(SEARCH("H413",R1212),99)=99,IF(IFERROR(SEARCH("H412",N1212),99)=99,IF(IFERROR(SEARCH("H412",O1212),99)=99,IF(IFERROR(SEARCH("H412",Q1212),99)=99,IF(IFERROR(SEARCH("H412",M1212),99)=99,IF(IFERROR(SEARCH("H412",R1212),99)=99,0,Scoring!$E$2),Scoring!$E$2),Scoring!$E$2),Scoring!$E$2),Scoring!$E$2),Scoring!$E$2),Scoring!$E$2),Scoring!$E$2),Scoring!$E$2),Scoring!$E$2),Scoring!$E$2),Scoring!$E$2),Scoring!$E$2),Scoring!$E$2),Scoring!$E$2),Scoring!$E$2),Scoring!$E$2),Scoring!$E$2),Scoring!$E$2),Scoring!$E$2)</f>
        <v>0</v>
      </c>
      <c r="Y1212" s="78">
        <f>IF(IFERROR(SEARCH("CMR",K1212),99)=99,IF(IFERROR(SEARCH("Suspected CMR",S1212),99)=99,IF(IFERROR(SEARCH("CMR",S1212),99)=99,0,Scoring!$E$8),Scoring!$E$9),Scoring!$E$8)</f>
        <v>0</v>
      </c>
      <c r="Z1212" s="78">
        <f>IF(IFERROR(SEARCH("H350",N1212),99)=99,IF(IFERROR(SEARCH("H350",O1212),99)=99,IF(IFERROR(SEARCH("H350",Q1212),99)=99,IF(IFERROR(SEARCH("H350",M1212),99)=99,IF(IFERROR(SEARCH("H350",R1212),99)=99,IF(IFERROR(SEARCH("H351",N1212),99)=99,IF(IFERROR(SEARCH("H351",O1212),99)=99,IF(IFERROR(SEARCH("H351",Q1212),99)=99,IF(IFERROR(SEARCH("H351",M1212),99)=99,IF(IFERROR(SEARCH("H351",R1212),99)=99,IF(IFERROR(SEARCH("carcinogenic",P1212),99)=99,IF(IFERROR(SEARCH("suspected carcinogenic",S1212),99)=99,0,Scoring!$E$12),Scoring!$E$11),Scoring!$E$10),Scoring!$E$10),Scoring!$E$10),Scoring!$E$10),Scoring!$E$10),Scoring!$E$10),Scoring!$E$10),Scoring!$E$10),Scoring!$E$10),Scoring!$E$10)</f>
        <v>0</v>
      </c>
      <c r="AA1212" s="78">
        <f>IF(IFERROR(SEARCH("H340",N1212),99)=99,IF(IFERROR(SEARCH("H340",O1212),99)=99,IF(IFERROR(SEARCH("H340",Q1212),99)=99,IF(IFERROR(SEARCH("H340",M1212),99)=99,IF(IFERROR(SEARCH("H340",R1212),99)=99,IF(IFERROR(SEARCH("H341",N1212),99)=99,IF(IFERROR(SEARCH("H341",O1212),99)=99,IF(IFERROR(SEARCH("H341",Q1212),99)=99,IF(IFERROR(SEARCH("H341",M1212),99)=99,IF(IFERROR(SEARCH("H341",R1212),99)=99,IF(IFERROR(SEARCH("mutagenic",P1212),99)=99,IF(IFERROR(SEARCH("suspected mutagenic",S1212),99)=99,0,Scoring!$E$15),Scoring!$E$14),Scoring!$E$13),Scoring!$E$13),Scoring!$E$13),Scoring!$E$13),Scoring!$E$13),Scoring!$E$13),Scoring!$E$13),Scoring!$E$13),Scoring!$E$13),Scoring!$E$13)</f>
        <v>0</v>
      </c>
      <c r="AB1212" s="78">
        <f>IF(IFERROR(SEARCH("H360",N1212),99)=99,IF(IFERROR(SEARCH("H360",O1212),99)=99,IF(IFERROR(SEARCH("H360",Q1212),99)=99,IF(IFERROR(SEARCH("H360",M1212),99)=99,IF(IFERROR(SEARCH("H360",R1212),99)=99,IF(IFERROR(SEARCH("H361",N1212),99)=99,IF(IFERROR(SEARCH("H361",O1212),99)=99,IF(IFERROR(SEARCH("H361",Q1212),99)=99,IF(IFERROR(SEARCH("H361",M1212),99)=99,IF(IFERROR(SEARCH("H361",R1212),99)=99,IF(IFERROR(SEARCH("reproduction",P1212),99)=99,IF(IFERROR(SEARCH("suspected reprotoxic",S1212),99)=99,IF(IFERROR(SEARCH("reprotoxic",S1212),99)=99,IF(IFERROR(SEARCH("reprotoxic",K1212),99)=99,0,Scoring!$E$18),Scoring!$E$18),Scoring!$E$19),Scoring!$E$17),Scoring!$E$16),Scoring!$E$16),Scoring!$E$16),Scoring!$E$16),Scoring!$E$16),Scoring!$E$16),Scoring!$E$16),Scoring!$E$16),Scoring!$E$16),Scoring!$E$16)</f>
        <v>0</v>
      </c>
      <c r="AC1212" s="78">
        <f>IF(IFERROR(SEARCH("57f",L1212),99)=99,IF(IFERROR(SEARCH("57(f)",P1212),99)=99,0,Scoring!$E$20),Scoring!$E$20)</f>
        <v>1</v>
      </c>
      <c r="AD1212" s="78">
        <f>IF(IFERROR(SEARCH("CAT1",T1212),99)=99,IF(IFERROR(SEARCH("CAT2",T1212),99)=99,IF(IFERROR(SEARCH("CAT3",T1212),99)=99,IF(IFERROR(SEARCH("concluded to be endocrine",K1212),99)=99,IF(IFERROR(SEARCH("categorised as endocrine",K1212),99)=99,IF(IFERROR(SEARCH("endocrine disrupting",P1212),99)=99,IF(IFERROR(SEARCH("endocrine disrupting",K1212),99)=99,IF(IFERROR(SEARCH("suspected endocrine",S1212),99)=99,IF(IFERROR(SEARCH("potential endocrine",S1212),99)=99,0,Scoring!$E$25),Scoring!$E$25),Scoring!$E$24),Scoring!$E$24),Scoring!$E$24),Scoring!$E$24),Scoring!$E$23),Scoring!$E$22),Scoring!$E$21)</f>
        <v>0</v>
      </c>
      <c r="AE1212" s="78">
        <f>IF(IFERROR(SEARCH("suspected sensitiser",S1212),99)=99,IF(IFERROR(SEARCH("sensitiser",S1212),99)=99,IF(IFERROR(SEARCH("other hazard based concern",S1212),99)=99,0,Scoring!$E$28),Scoring!$E$26),Scoring!$E$27)</f>
        <v>0</v>
      </c>
      <c r="AF1212" s="78">
        <f>IF(IFERROR(M1212,1)=1,IF(IFERROR(N1212,1)=1,IF(IFERROR(O1212,1)=1,IF(IFERROR(Q1212,1)=1,IF(IFERROR(R1212,1)=1,IF(IFERROR(T1212,1)=1,IF(IFERROR(K1212,1)=1,IF(IFERROR(P1212,1)=1,IF(IFERROR(S1212,1)=1,Scoring!$E$29,0),0),0),0),0),0),0),0),0)</f>
        <v>0</v>
      </c>
      <c r="AG1212" s="78">
        <f t="shared" si="81"/>
        <v>1</v>
      </c>
      <c r="AI1212" s="93"/>
      <c r="AJ1212" s="94"/>
      <c r="AK1212" s="76"/>
      <c r="AL1212" s="75"/>
      <c r="AN1212" s="79"/>
      <c r="AO1212" s="79"/>
      <c r="AP1212" s="79"/>
      <c r="AQ1212" s="79"/>
      <c r="AR1212" s="79"/>
      <c r="AS1212" s="78"/>
      <c r="AU1212" s="79">
        <f>IF(IFERROR(F1212,99)=99,IF(IFERROR(G1212,99)=99,IF(IFERROR(H1212,99)=99,IF(IFERROR(I1212,99)=99,IF(IFERROR(E1212,99)=99,IF(IFERROR(J1212,99)=99,0,Scoring!$B$7),Scoring!$B$3),Scoring!$B$2),Scoring!$B$6),Scoring!$B$5),Scoring!$B$4)</f>
        <v>1</v>
      </c>
      <c r="AV1212" s="78">
        <f t="shared" si="82"/>
        <v>1</v>
      </c>
      <c r="AW1212" s="78"/>
      <c r="AX1212" s="66"/>
      <c r="AY1212" s="78"/>
      <c r="AZ1212" s="76"/>
      <c r="BA1212" s="76"/>
      <c r="BB1212" s="76"/>
    </row>
    <row r="1213" spans="1:54" x14ac:dyDescent="0.25">
      <c r="A1213" s="77" t="s">
        <v>5908</v>
      </c>
      <c r="B1213" s="76" t="str">
        <f t="shared" si="86"/>
        <v>262-967-7</v>
      </c>
      <c r="C1213" s="77" t="s">
        <v>5907</v>
      </c>
      <c r="D1213" s="77" t="s">
        <v>5906</v>
      </c>
      <c r="E1213" s="76" t="str">
        <f>IF(C1213="-",IF(A1213="-",VLOOKUP(D1213,'sin-list 180320_update'!$C$2:$C$835,1,FALSE),VLOOKUP(A1213,'sin-list 180320_update'!$A$2:$A$835,1,FALSE)),VLOOKUP(C1213,'sin-list 180320_update'!$B$2:$B$835,1,FALSE))</f>
        <v>262-967-7</v>
      </c>
      <c r="F1213" s="76" t="e">
        <f>IF($C1213="-",IF($A1213="-",VLOOKUP($D1213,'REACH Bilaga XVII_update'!$A$5:$A$131,1,FALSE),VLOOKUP($A1213,'REACH Bilaga XVII_update'!$C$5:$C$131,1,FALSE)),VLOOKUP($C1213,'REACH Bilaga XVII_update'!$B$5:$B$131,1,FALSE))</f>
        <v>#N/A</v>
      </c>
      <c r="G1213" s="76" t="str">
        <f>IF($C1213="-",IF($A1213="-",VLOOKUP($D1213,' REACH Bilaga 59_update'!$A$5:$A$210,1,FALSE),VLOOKUP($A1213,' REACH Bilaga 59_update'!$D$5:$D$210,1,FALSE)),VLOOKUP($C1213,' REACH Bilaga 59_update'!$C$5:$C$210,1,FALSE))</f>
        <v>262-967-7</v>
      </c>
      <c r="H1213" s="76" t="e">
        <f>IF($C1213="-",IF($A1213="-",VLOOKUP($D1213,'REACH Bilaga XIV_update'!$A$5:$A$110,1,FALSE),VLOOKUP($A1213,'REACH Bilaga XIV_update'!$D$5:$D$110,1,FALSE)),VLOOKUP($C1213,'REACH Bilaga XIV_update'!$C$5:$C$110,1,FALSE))</f>
        <v>#N/A</v>
      </c>
      <c r="I1213" s="76" t="e">
        <f>IF($C1213="-",IF($A1213="-",VLOOKUP($D1213,CoRAP_update!$A$5:$A$376,1,FALSE),VLOOKUP($A1213,CoRAP_update!$D$5:$D$376,1,FALSE)),VLOOKUP($C1213,CoRAP_update!$C$5:$C$376,1,FALSE))</f>
        <v>#N/A</v>
      </c>
      <c r="J1213" s="76" t="e">
        <f>IF($C1213="-",IF($A1213="-",VLOOKUP($D1213,EDC_update!$C$2:$C$450,1,FALSE),VLOOKUP($A1213,EDC_update!$B$2:$B$450,1,FALSE)),VLOOKUP($C1213,EDC_update!$L$2:$L$450,1,FALSE))</f>
        <v>#N/A</v>
      </c>
      <c r="K1213" s="76" t="str">
        <f>IF($C1213="-",IF($A1213="-",IF(VLOOKUP($D1213,'sin-list 180320_update'!$C$2:$S$835,3,FALSE)="",NA(),VLOOKUP($D1213,'sin-list 180320_update'!$C$2:$S$835,3,FALSE)),IF(VLOOKUP($A1213,'sin-list 180320_update'!$A$2:$S$835,5,FALSE)="",NA(),VLOOKUP($A1213,'sin-list 180320_update'!$A$2:$S$835,5,FALSE))),IF(VLOOKUP($C1213,'sin-list 180320_update'!$B$2:$S$835,4,FALSE)="",NA(),VLOOKUP($C1213,'sin-list 180320_update'!$B$2:$S$835,4,FALSE)))</f>
        <v xml:space="preserve">Substance is concluded to be a vPvB SVHC by ECHA Member State Committee. </v>
      </c>
      <c r="L1213" s="76">
        <f>IF($C1213="-",IF($A1213="-",VLOOKUP($D1213,'sin-list 180320_update'!$C$2:$S$835,6,FALSE),VLOOKUP($A1213,'sin-list 180320_update'!$A$2:$S$835,8,FALSE)),VLOOKUP($C1213,'sin-list 180320_update'!$B$2:$S$835,7,FALSE))</f>
        <v>0</v>
      </c>
      <c r="M1213" s="76" t="e">
        <f>IF($C1213="-",IF($A1213="-",IF(VLOOKUP($D1213,'sin-list 180320_update'!$C$2:$S$835,8,FALSE)="",NA(),VLOOKUP($D1213,'sin-list 180320_update'!$C$2:$S$835,8,FALSE)),IF(VLOOKUP($A1213,'sin-list 180320_update'!$A$2:$S$835,10,FALSE)="",NA(),VLOOKUP($A1213,'sin-list 180320_update'!$A$2:$S$835,10,FALSE))),IF(VLOOKUP($C1213,'sin-list 180320_update'!$B$2:$S$835,9,FALSE)="",NA(),VLOOKUP($C1213,'sin-list 180320_update'!$B$2:$S$835,9,FALSE)))</f>
        <v>#N/A</v>
      </c>
      <c r="N1213" s="76" t="e">
        <f>IF($C1213="-",IF($A1213="-",IF(VLOOKUP($D1213,'REACH Bilaga XVII_update'!$A$5:$E$131,4,FALSE)="",NA(),VLOOKUP($D1213,'REACH Bilaga XVII_update'!$A$5:$E$131,4,FALSE)),IF(VLOOKUP($A1213,'REACH Bilaga XVII_update'!$C$5:$D$131,2,FALSE)="",NA(),VLOOKUP($A1213,'REACH Bilaga XVII_update'!$C$5:$D$131,2,FALSE))),IF(VLOOKUP($C1213,'REACH Bilaga XVII_update'!$B$5:$D$131,3,FALSE)="",NA(),VLOOKUP($C1213,'REACH Bilaga XVII_update'!$B$5:$D$131,3,FALSE)))</f>
        <v>#N/A</v>
      </c>
      <c r="O1213" s="76" t="e">
        <f>IF($C1213="-",IF($A1213="-",IF(VLOOKUP($D1213,' REACH Bilaga 59_update'!$A$5:$E$210,5,FALSE)="",NA(),VLOOKUP($D1213,' REACH Bilaga 59_update'!$A$5:$E$210,5,FALSE)),IF(VLOOKUP($A1213,' REACH Bilaga 59_update'!$D$5:$E$210,2,FALSE)="",NA(),VLOOKUP($A1213,' REACH Bilaga 59_update'!$D$5:$E$210,2,FALSE))),IF(VLOOKUP($C1213,' REACH Bilaga 59_update'!$C$5:$E$210,3,FALSE)="",NA(),VLOOKUP($C1213,' REACH Bilaga 59_update'!$C$5:$E$210,3,FALSE)))</f>
        <v>#N/A</v>
      </c>
      <c r="P1213" s="76" t="str">
        <f>IF(C1213="-",IF(A1213="-",IFERROR(VLOOKUP($D1213,' REACH Bilaga 59_update'!$A$5:$F$210,MATCH(Sammanfattning!P$1,' REACH Bilaga 59_update'!$A$4:$F$4,0),FALSE),VLOOKUP($D1213,'REACH Bilaga XIV_update'!$A$4:$H$110,MATCH(Sammanfattning!P$1,'REACH Bilaga XIV_update'!$A$4:$H$4,0),FALSE)),IFERROR(VLOOKUP($A1213,' REACH Bilaga 59_update'!$D$5:$F$210,MATCH(Sammanfattning!P$1,' REACH Bilaga 59_update'!$D$4:$F$4,0),FALSE),VLOOKUP($A1213,'REACH Bilaga XIV_update'!$D$4:$H$110,MATCH(Sammanfattning!P$1,'REACH Bilaga XIV_update'!$D$4:$H$4,0),FALSE))),IFERROR(VLOOKUP($C1213,' REACH Bilaga 59_update'!$C$5:$F$210,MATCH(Sammanfattning!P$1,' REACH Bilaga 59_update'!$C$4:$F$4,0),FALSE),VLOOKUP($C1213,'REACH Bilaga XIV_update'!$C$4:$H$110,MATCH(Sammanfattning!P$1,'REACH Bilaga XIV_update'!$C$4:$H$4,0),FALSE)))</f>
        <v>vPvB (Article 57e)</v>
      </c>
      <c r="Q1213" s="76" t="e">
        <f>IF($C1213="-",IF($A1213="-",IF(VLOOKUP($D1213,'REACH Bilaga XIV_update'!$A$5:$I$110,9,FALSE)="",NA(),VLOOKUP($D1213,'REACH Bilaga XIV_update'!$A$5:$I$110,9,FALSE)),IF(VLOOKUP($A1213,'REACH Bilaga XIV_update'!$D$5:$I$110,6,FALSE)="",NA(),VLOOKUP($A1213,'REACH Bilaga XIV_update'!$D$5:$I$110,6,FALSE))),IF(VLOOKUP($C1213,'REACH Bilaga XIV_update'!$C$5:$I$110,7,FALSE)="",NA(),VLOOKUP($C1213,'REACH Bilaga XIV_update'!$C$5:$I$110,7,FALSE)))</f>
        <v>#N/A</v>
      </c>
      <c r="R1213" s="76" t="e">
        <f>IF($C1213="-",IF($A1213="-",IF(VLOOKUP($D1213,CoRAP_update!$A$5:$O$376,15,FALSE)="",NA(),VLOOKUP($D1213,CoRAP_update!$A$5:$O$376,15,FALSE)),IF(VLOOKUP($A1213,CoRAP_update!$D$5:$O$376,12,FALSE)="",NA(),VLOOKUP($A1213,CoRAP_update!$D$5:$O$376,12,FALSE))),IF(VLOOKUP($C1213,CoRAP_update!$C$5:$O$376,13,FALSE)="",NA(),VLOOKUP($C1213,CoRAP_update!$C$5:$O$376,13,FALSE)))</f>
        <v>#N/A</v>
      </c>
      <c r="S1213" s="144" t="e">
        <f>IF($C1213="-",IF($A1213="-",VLOOKUP($D1213,CoRAP_update!$A$5:$J$376,MATCH(Sammanfattning!S$1,CoRAP_update!$A$4:$J$4,0),FALSE),VLOOKUP($A1213,CoRAP_update!$D$5:$J$376,MATCH(Sammanfattning!S$1,CoRAP_update!$D$4:$J$4,0),FALSE)),VLOOKUP($C1213,CoRAP_update!$C$5:$J$376,MATCH(Sammanfattning!S$1,CoRAP_update!$C$4:$J$4,0),FALSE))</f>
        <v>#N/A</v>
      </c>
      <c r="T1213" s="76" t="e">
        <f>IF($A1213="-",VLOOKUP($D1213,EDC_update!$C$2:$F$450,4,FALSE),VLOOKUP($A1213,EDC_update!$B$2:$F$450,5,FALSE))</f>
        <v>#N/A</v>
      </c>
      <c r="V1213" s="78">
        <f>IF(IFERROR(SEARCH("PBT",P1213),99)=99,IF(IFERROR(SEARCH("suspected PBT",S1213),99)=99,IF(IFERROR(SEARCH("concluded to be PBT",K1213),99)=99,IF(IFERROR(SEARCH("PBT",S1213),99)=99,IF(IFERROR(SEARCH("PBT cand",L1213),99)=99,IF(IFERROR(SEARCH("PBT",L1213),99)=99,IF(IFERROR(SEARCH("persistent, bioackumulative and toxic properties",K1213),99)=99,0,Scoring!$E$3),Scoring!$E$3),Scoring!$E$7),Scoring!$E$3),Scoring!$E$5),Scoring!$E$6),Scoring!$E$3)</f>
        <v>0</v>
      </c>
      <c r="W1213" s="78">
        <f>IF(IFERROR(SEARCH("vPvB",P1213),99)=99,IF(IFERROR(SEARCH("suspected pbt/vPvB",S1213),99)=99,IF(IFERROR(SEARCH("vPvB",S1213),99)=99,IF(IFERROR(SEARCH("concluded to be a vPvB",S1213),99)=99,IF(IFERROR(SEARCH("identified as vPvB",K1213),99)=99,IF(IFERROR(SEARCH("concluded to be a vPvB",K1213),99)=99,IF(IFERROR(SEARCH("concluded to be both pbt and vPvB",S1213),99)=99,IF(IFERROR(SEARCH("concluded to be both pbt and vPvB",K1213),99)=99,0,Scoring!$E$5),Scoring!$E$5),Scoring!$E$5),Scoring!$E$5),Scoring!$E$5),Scoring!$E$4),Scoring!$E$6),Scoring!$E$4)</f>
        <v>1</v>
      </c>
      <c r="X1213" s="78">
        <f>IF(IFERROR(SEARCH("H410",N1213),99)=99,IF(IFERROR(SEARCH("H410",O1213),99)=99,IF(IFERROR(SEARCH("H410",Q1213),99)=99,IF(IFERROR(SEARCH("H410",M1213),99)=99,IF(IFERROR(SEARCH("H410",R1213),99)=99,IF(IFERROR(SEARCH("H411",N1213),99)=99,IF(IFERROR(SEARCH("H411",O1213),99)=99,IF(IFERROR(SEARCH("H411",Q1213),99)=99,IF(IFERROR(SEARCH("H411",M1213),99)=99,IF(IFERROR(SEARCH("H411",R1213),99)=99,IF(IFERROR(SEARCH("H413",N1213),99)=99,IF(IFERROR(SEARCH("H413",O1213),99)=99,IF(IFERROR(SEARCH("H413",Q1213),99)=99,IF(IFERROR(SEARCH("H413",M1213),99)=99,IF(IFERROR(SEARCH("H413",R1213),99)=99,IF(IFERROR(SEARCH("H412",N1213),99)=99,IF(IFERROR(SEARCH("H412",O1213),99)=99,IF(IFERROR(SEARCH("H412",Q1213),99)=99,IF(IFERROR(SEARCH("H412",M1213),99)=99,IF(IFERROR(SEARCH("H412",R1213),99)=99,0,Scoring!$E$2),Scoring!$E$2),Scoring!$E$2),Scoring!$E$2),Scoring!$E$2),Scoring!$E$2),Scoring!$E$2),Scoring!$E$2),Scoring!$E$2),Scoring!$E$2),Scoring!$E$2),Scoring!$E$2),Scoring!$E$2),Scoring!$E$2),Scoring!$E$2),Scoring!$E$2),Scoring!$E$2),Scoring!$E$2),Scoring!$E$2),Scoring!$E$2)</f>
        <v>0</v>
      </c>
      <c r="Y1213" s="78">
        <f>IF(IFERROR(SEARCH("CMR",K1213),99)=99,IF(IFERROR(SEARCH("Suspected CMR",S1213),99)=99,IF(IFERROR(SEARCH("CMR",S1213),99)=99,0,Scoring!$E$8),Scoring!$E$9),Scoring!$E$8)</f>
        <v>0</v>
      </c>
      <c r="Z1213" s="78">
        <f>IF(IFERROR(SEARCH("H350",N1213),99)=99,IF(IFERROR(SEARCH("H350",O1213),99)=99,IF(IFERROR(SEARCH("H350",Q1213),99)=99,IF(IFERROR(SEARCH("H350",M1213),99)=99,IF(IFERROR(SEARCH("H350",R1213),99)=99,IF(IFERROR(SEARCH("H351",N1213),99)=99,IF(IFERROR(SEARCH("H351",O1213),99)=99,IF(IFERROR(SEARCH("H351",Q1213),99)=99,IF(IFERROR(SEARCH("H351",M1213),99)=99,IF(IFERROR(SEARCH("H351",R1213),99)=99,IF(IFERROR(SEARCH("carcinogenic",P1213),99)=99,IF(IFERROR(SEARCH("suspected carcinogenic",S1213),99)=99,0,Scoring!$E$12),Scoring!$E$11),Scoring!$E$10),Scoring!$E$10),Scoring!$E$10),Scoring!$E$10),Scoring!$E$10),Scoring!$E$10),Scoring!$E$10),Scoring!$E$10),Scoring!$E$10),Scoring!$E$10)</f>
        <v>0</v>
      </c>
      <c r="AA1213" s="78">
        <f>IF(IFERROR(SEARCH("H340",N1213),99)=99,IF(IFERROR(SEARCH("H340",O1213),99)=99,IF(IFERROR(SEARCH("H340",Q1213),99)=99,IF(IFERROR(SEARCH("H340",M1213),99)=99,IF(IFERROR(SEARCH("H340",R1213),99)=99,IF(IFERROR(SEARCH("H341",N1213),99)=99,IF(IFERROR(SEARCH("H341",O1213),99)=99,IF(IFERROR(SEARCH("H341",Q1213),99)=99,IF(IFERROR(SEARCH("H341",M1213),99)=99,IF(IFERROR(SEARCH("H341",R1213),99)=99,IF(IFERROR(SEARCH("mutagenic",P1213),99)=99,IF(IFERROR(SEARCH("suspected mutagenic",S1213),99)=99,0,Scoring!$E$15),Scoring!$E$14),Scoring!$E$13),Scoring!$E$13),Scoring!$E$13),Scoring!$E$13),Scoring!$E$13),Scoring!$E$13),Scoring!$E$13),Scoring!$E$13),Scoring!$E$13),Scoring!$E$13)</f>
        <v>0</v>
      </c>
      <c r="AB1213" s="78">
        <f>IF(IFERROR(SEARCH("H360",N1213),99)=99,IF(IFERROR(SEARCH("H360",O1213),99)=99,IF(IFERROR(SEARCH("H360",Q1213),99)=99,IF(IFERROR(SEARCH("H360",M1213),99)=99,IF(IFERROR(SEARCH("H360",R1213),99)=99,IF(IFERROR(SEARCH("H361",N1213),99)=99,IF(IFERROR(SEARCH("H361",O1213),99)=99,IF(IFERROR(SEARCH("H361",Q1213),99)=99,IF(IFERROR(SEARCH("H361",M1213),99)=99,IF(IFERROR(SEARCH("H361",R1213),99)=99,IF(IFERROR(SEARCH("reproduction",P1213),99)=99,IF(IFERROR(SEARCH("suspected reprotoxic",S1213),99)=99,IF(IFERROR(SEARCH("reprotoxic",S1213),99)=99,IF(IFERROR(SEARCH("reprotoxic",K1213),99)=99,0,Scoring!$E$18),Scoring!$E$18),Scoring!$E$19),Scoring!$E$17),Scoring!$E$16),Scoring!$E$16),Scoring!$E$16),Scoring!$E$16),Scoring!$E$16),Scoring!$E$16),Scoring!$E$16),Scoring!$E$16),Scoring!$E$16),Scoring!$E$16)</f>
        <v>0</v>
      </c>
      <c r="AC1213" s="78">
        <f>IF(IFERROR(SEARCH("57f",L1213),99)=99,IF(IFERROR(SEARCH("57(f)",P1213),99)=99,0,Scoring!$E$20),Scoring!$E$20)</f>
        <v>0</v>
      </c>
      <c r="AD1213" s="78">
        <f>IF(IFERROR(SEARCH("CAT1",T1213),99)=99,IF(IFERROR(SEARCH("CAT2",T1213),99)=99,IF(IFERROR(SEARCH("CAT3",T1213),99)=99,IF(IFERROR(SEARCH("concluded to be endocrine",K1213),99)=99,IF(IFERROR(SEARCH("categorised as endocrine",K1213),99)=99,IF(IFERROR(SEARCH("endocrine disrupting",P1213),99)=99,IF(IFERROR(SEARCH("endocrine disrupting",K1213),99)=99,IF(IFERROR(SEARCH("suspected endocrine",S1213),99)=99,IF(IFERROR(SEARCH("potential endocrine",S1213),99)=99,0,Scoring!$E$25),Scoring!$E$25),Scoring!$E$24),Scoring!$E$24),Scoring!$E$24),Scoring!$E$24),Scoring!$E$23),Scoring!$E$22),Scoring!$E$21)</f>
        <v>0</v>
      </c>
      <c r="AE1213" s="78">
        <f>IF(IFERROR(SEARCH("suspected sensitiser",S1213),99)=99,IF(IFERROR(SEARCH("sensitiser",S1213),99)=99,IF(IFERROR(SEARCH("other hazard based concern",S1213),99)=99,0,Scoring!$E$28),Scoring!$E$26),Scoring!$E$27)</f>
        <v>0</v>
      </c>
      <c r="AF1213" s="78">
        <f>IF(IFERROR(M1213,1)=1,IF(IFERROR(N1213,1)=1,IF(IFERROR(O1213,1)=1,IF(IFERROR(Q1213,1)=1,IF(IFERROR(R1213,1)=1,IF(IFERROR(T1213,1)=1,IF(IFERROR(K1213,1)=1,IF(IFERROR(P1213,1)=1,IF(IFERROR(S1213,1)=1,Scoring!$E$29,0),0),0),0),0),0),0),0),0)</f>
        <v>0</v>
      </c>
      <c r="AG1213" s="78">
        <f t="shared" si="81"/>
        <v>1</v>
      </c>
      <c r="AI1213" s="93"/>
      <c r="AJ1213" s="94"/>
      <c r="AK1213" s="76"/>
      <c r="AL1213" s="75"/>
      <c r="AN1213" s="79"/>
      <c r="AO1213" s="79"/>
      <c r="AP1213" s="79"/>
      <c r="AQ1213" s="79"/>
      <c r="AR1213" s="79"/>
      <c r="AS1213" s="78"/>
      <c r="AU1213" s="79">
        <f>IF(IFERROR(F1213,99)=99,IF(IFERROR(G1213,99)=99,IF(IFERROR(H1213,99)=99,IF(IFERROR(I1213,99)=99,IF(IFERROR(E1213,99)=99,IF(IFERROR(J1213,99)=99,0,Scoring!$B$7),Scoring!$B$3),Scoring!$B$2),Scoring!$B$6),Scoring!$B$5),Scoring!$B$4)</f>
        <v>1</v>
      </c>
      <c r="AV1213" s="78">
        <f t="shared" si="82"/>
        <v>1</v>
      </c>
      <c r="AW1213" s="78"/>
      <c r="AX1213" s="66"/>
      <c r="AY1213" s="78"/>
      <c r="AZ1213" s="76"/>
      <c r="BA1213" s="76"/>
      <c r="BB1213" s="76"/>
    </row>
    <row r="1214" spans="1:54" x14ac:dyDescent="0.25">
      <c r="A1214" s="77" t="s">
        <v>3335</v>
      </c>
      <c r="B1214" s="76" t="str">
        <f t="shared" si="86"/>
        <v>263-047-8</v>
      </c>
      <c r="C1214" s="77" t="s">
        <v>3404</v>
      </c>
      <c r="D1214" s="77" t="s">
        <v>3237</v>
      </c>
      <c r="E1214" s="76" t="e">
        <f>IF(C1214="-",IF(A1214="-",VLOOKUP(D1214,'sin-list 180320_update'!$C$2:$C$835,1,FALSE),VLOOKUP(A1214,'sin-list 180320_update'!$A$2:$A$835,1,FALSE)),VLOOKUP(C1214,'sin-list 180320_update'!$B$2:$B$835,1,FALSE))</f>
        <v>#N/A</v>
      </c>
      <c r="F1214" s="76" t="str">
        <f>IF($C1214="-",IF($A1214="-",VLOOKUP($D1214,'REACH Bilaga XVII_update'!$A$5:$A$131,1,FALSE),VLOOKUP($A1214,'REACH Bilaga XVII_update'!$C$5:$C$131,1,FALSE)),VLOOKUP($C1214,'REACH Bilaga XVII_update'!$B$5:$B$131,1,FALSE))</f>
        <v>263-047-8</v>
      </c>
      <c r="G1214" s="76" t="e">
        <f>IF($C1214="-",IF($A1214="-",VLOOKUP($D1214,' REACH Bilaga 59_update'!$A$5:$A$210,1,FALSE),VLOOKUP($A1214,' REACH Bilaga 59_update'!$D$5:$D$210,1,FALSE)),VLOOKUP($C1214,' REACH Bilaga 59_update'!$C$5:$C$210,1,FALSE))</f>
        <v>#N/A</v>
      </c>
      <c r="H1214" s="76" t="e">
        <f>IF($C1214="-",IF($A1214="-",VLOOKUP($D1214,'REACH Bilaga XIV_update'!$A$5:$A$110,1,FALSE),VLOOKUP($A1214,'REACH Bilaga XIV_update'!$D$5:$D$110,1,FALSE)),VLOOKUP($C1214,'REACH Bilaga XIV_update'!$C$5:$C$110,1,FALSE))</f>
        <v>#N/A</v>
      </c>
      <c r="I1214" s="76" t="e">
        <f>IF($C1214="-",IF($A1214="-",VLOOKUP($D1214,CoRAP_update!$A$5:$A$376,1,FALSE),VLOOKUP($A1214,CoRAP_update!$D$5:$D$376,1,FALSE)),VLOOKUP($C1214,CoRAP_update!$C$5:$C$376,1,FALSE))</f>
        <v>#N/A</v>
      </c>
      <c r="J1214" s="76" t="e">
        <f>IF($C1214="-",IF($A1214="-",VLOOKUP($D1214,EDC_update!$C$2:$C$450,1,FALSE),VLOOKUP($A1214,EDC_update!$B$2:$B$450,1,FALSE)),VLOOKUP($C1214,EDC_update!$L$2:$L$450,1,FALSE))</f>
        <v>#N/A</v>
      </c>
      <c r="K1214" s="76" t="e">
        <f>IF($C1214="-",IF($A1214="-",IF(VLOOKUP($D1214,'sin-list 180320_update'!$C$2:$S$835,3,FALSE)="",NA(),VLOOKUP($D1214,'sin-list 180320_update'!$C$2:$S$835,3,FALSE)),IF(VLOOKUP($A1214,'sin-list 180320_update'!$A$2:$S$835,5,FALSE)="",NA(),VLOOKUP($A1214,'sin-list 180320_update'!$A$2:$S$835,5,FALSE))),IF(VLOOKUP($C1214,'sin-list 180320_update'!$B$2:$S$835,4,FALSE)="",NA(),VLOOKUP($C1214,'sin-list 180320_update'!$B$2:$S$835,4,FALSE)))</f>
        <v>#N/A</v>
      </c>
      <c r="L1214" s="76" t="e">
        <f>IF($C1214="-",IF($A1214="-",VLOOKUP($D1214,'sin-list 180320_update'!$C$2:$S$835,6,FALSE),VLOOKUP($A1214,'sin-list 180320_update'!$A$2:$S$835,8,FALSE)),VLOOKUP($C1214,'sin-list 180320_update'!$B$2:$S$835,7,FALSE))</f>
        <v>#N/A</v>
      </c>
      <c r="M1214" s="76" t="e">
        <f>IF($C1214="-",IF($A1214="-",IF(VLOOKUP($D1214,'sin-list 180320_update'!$C$2:$S$835,8,FALSE)="",NA(),VLOOKUP($D1214,'sin-list 180320_update'!$C$2:$S$835,8,FALSE)),IF(VLOOKUP($A1214,'sin-list 180320_update'!$A$2:$S$835,10,FALSE)="",NA(),VLOOKUP($A1214,'sin-list 180320_update'!$A$2:$S$835,10,FALSE))),IF(VLOOKUP($C1214,'sin-list 180320_update'!$B$2:$S$835,9,FALSE)="",NA(),VLOOKUP($C1214,'sin-list 180320_update'!$B$2:$S$835,9,FALSE)))</f>
        <v>#N/A</v>
      </c>
      <c r="N1214" s="76" t="str">
        <f>IF($C1214="-",IF($A1214="-",IF(VLOOKUP($D1214,'REACH Bilaga XVII_update'!$A$5:$E$131,4,FALSE)="",NA(),VLOOKUP($D1214,'REACH Bilaga XVII_update'!$A$5:$E$131,4,FALSE)),IF(VLOOKUP($A1214,'REACH Bilaga XVII_update'!$C$5:$D$131,2,FALSE)="",NA(),VLOOKUP($A1214,'REACH Bilaga XVII_update'!$C$5:$D$131,2,FALSE))),IF(VLOOKUP($C1214,'REACH Bilaga XVII_update'!$B$5:$D$131,3,FALSE)="",NA(),VLOOKUP($C1214,'REACH Bilaga XVII_update'!$B$5:$D$131,3,FALSE)))</f>
        <v>H350</v>
      </c>
      <c r="O1214" s="76" t="e">
        <f>IF($C1214="-",IF($A1214="-",IF(VLOOKUP($D1214,' REACH Bilaga 59_update'!$A$5:$E$210,5,FALSE)="",NA(),VLOOKUP($D1214,' REACH Bilaga 59_update'!$A$5:$E$210,5,FALSE)),IF(VLOOKUP($A1214,' REACH Bilaga 59_update'!$D$5:$E$210,2,FALSE)="",NA(),VLOOKUP($A1214,' REACH Bilaga 59_update'!$D$5:$E$210,2,FALSE))),IF(VLOOKUP($C1214,' REACH Bilaga 59_update'!$C$5:$E$210,3,FALSE)="",NA(),VLOOKUP($C1214,' REACH Bilaga 59_update'!$C$5:$E$210,3,FALSE)))</f>
        <v>#N/A</v>
      </c>
      <c r="P1214" s="76" t="e">
        <f>IF(C1214="-",IF(A1214="-",IFERROR(VLOOKUP($D1214,' REACH Bilaga 59_update'!$A$5:$F$210,MATCH(Sammanfattning!P$1,' REACH Bilaga 59_update'!$A$4:$F$4,0),FALSE),VLOOKUP($D1214,'REACH Bilaga XIV_update'!$A$4:$H$110,MATCH(Sammanfattning!P$1,'REACH Bilaga XIV_update'!$A$4:$H$4,0),FALSE)),IFERROR(VLOOKUP($A1214,' REACH Bilaga 59_update'!$D$5:$F$210,MATCH(Sammanfattning!P$1,' REACH Bilaga 59_update'!$D$4:$F$4,0),FALSE),VLOOKUP($A1214,'REACH Bilaga XIV_update'!$D$4:$H$110,MATCH(Sammanfattning!P$1,'REACH Bilaga XIV_update'!$D$4:$H$4,0),FALSE))),IFERROR(VLOOKUP($C1214,' REACH Bilaga 59_update'!$C$5:$F$210,MATCH(Sammanfattning!P$1,' REACH Bilaga 59_update'!$C$4:$F$4,0),FALSE),VLOOKUP($C1214,'REACH Bilaga XIV_update'!$C$4:$H$110,MATCH(Sammanfattning!P$1,'REACH Bilaga XIV_update'!$C$4:$H$4,0),FALSE)))</f>
        <v>#N/A</v>
      </c>
      <c r="Q1214" s="76" t="e">
        <f>IF($C1214="-",IF($A1214="-",IF(VLOOKUP($D1214,'REACH Bilaga XIV_update'!$A$5:$I$110,9,FALSE)="",NA(),VLOOKUP($D1214,'REACH Bilaga XIV_update'!$A$5:$I$110,9,FALSE)),IF(VLOOKUP($A1214,'REACH Bilaga XIV_update'!$D$5:$I$110,6,FALSE)="",NA(),VLOOKUP($A1214,'REACH Bilaga XIV_update'!$D$5:$I$110,6,FALSE))),IF(VLOOKUP($C1214,'REACH Bilaga XIV_update'!$C$5:$I$110,7,FALSE)="",NA(),VLOOKUP($C1214,'REACH Bilaga XIV_update'!$C$5:$I$110,7,FALSE)))</f>
        <v>#N/A</v>
      </c>
      <c r="R1214" s="76" t="e">
        <f>IF($C1214="-",IF($A1214="-",IF(VLOOKUP($D1214,CoRAP_update!$A$5:$O$376,15,FALSE)="",NA(),VLOOKUP($D1214,CoRAP_update!$A$5:$O$376,15,FALSE)),IF(VLOOKUP($A1214,CoRAP_update!$D$5:$O$376,12,FALSE)="",NA(),VLOOKUP($A1214,CoRAP_update!$D$5:$O$376,12,FALSE))),IF(VLOOKUP($C1214,CoRAP_update!$C$5:$O$376,13,FALSE)="",NA(),VLOOKUP($C1214,CoRAP_update!$C$5:$O$376,13,FALSE)))</f>
        <v>#N/A</v>
      </c>
      <c r="S1214" s="144" t="e">
        <f>IF($C1214="-",IF($A1214="-",VLOOKUP($D1214,CoRAP_update!$A$5:$J$376,MATCH(Sammanfattning!S$1,CoRAP_update!$A$4:$J$4,0),FALSE),VLOOKUP($A1214,CoRAP_update!$D$5:$J$376,MATCH(Sammanfattning!S$1,CoRAP_update!$D$4:$J$4,0),FALSE)),VLOOKUP($C1214,CoRAP_update!$C$5:$J$376,MATCH(Sammanfattning!S$1,CoRAP_update!$C$4:$J$4,0),FALSE))</f>
        <v>#N/A</v>
      </c>
      <c r="T1214" s="76" t="e">
        <f>IF($A1214="-",VLOOKUP($D1214,EDC_update!$C$2:$F$450,4,FALSE),VLOOKUP($A1214,EDC_update!$B$2:$F$450,5,FALSE))</f>
        <v>#N/A</v>
      </c>
      <c r="V1214" s="78">
        <f>IF(IFERROR(SEARCH("PBT",P1214),99)=99,IF(IFERROR(SEARCH("suspected PBT",S1214),99)=99,IF(IFERROR(SEARCH("concluded to be PBT",K1214),99)=99,IF(IFERROR(SEARCH("PBT",S1214),99)=99,IF(IFERROR(SEARCH("PBT cand",L1214),99)=99,IF(IFERROR(SEARCH("PBT",L1214),99)=99,IF(IFERROR(SEARCH("persistent, bioackumulative and toxic properties",K1214),99)=99,0,Scoring!$E$3),Scoring!$E$3),Scoring!$E$7),Scoring!$E$3),Scoring!$E$5),Scoring!$E$6),Scoring!$E$3)</f>
        <v>0</v>
      </c>
      <c r="W1214" s="78">
        <f>IF(IFERROR(SEARCH("vPvB",P1214),99)=99,IF(IFERROR(SEARCH("suspected pbt/vPvB",S1214),99)=99,IF(IFERROR(SEARCH("vPvB",S1214),99)=99,IF(IFERROR(SEARCH("concluded to be a vPvB",S1214),99)=99,IF(IFERROR(SEARCH("identified as vPvB",K1214),99)=99,IF(IFERROR(SEARCH("concluded to be a vPvB",K1214),99)=99,IF(IFERROR(SEARCH("concluded to be both pbt and vPvB",S1214),99)=99,IF(IFERROR(SEARCH("concluded to be both pbt and vPvB",K1214),99)=99,0,Scoring!$E$5),Scoring!$E$5),Scoring!$E$5),Scoring!$E$5),Scoring!$E$5),Scoring!$E$4),Scoring!$E$6),Scoring!$E$4)</f>
        <v>0</v>
      </c>
      <c r="X1214" s="78">
        <f>IF(IFERROR(SEARCH("H410",N1214),99)=99,IF(IFERROR(SEARCH("H410",O1214),99)=99,IF(IFERROR(SEARCH("H410",Q1214),99)=99,IF(IFERROR(SEARCH("H410",M1214),99)=99,IF(IFERROR(SEARCH("H410",R1214),99)=99,IF(IFERROR(SEARCH("H411",N1214),99)=99,IF(IFERROR(SEARCH("H411",O1214),99)=99,IF(IFERROR(SEARCH("H411",Q1214),99)=99,IF(IFERROR(SEARCH("H411",M1214),99)=99,IF(IFERROR(SEARCH("H411",R1214),99)=99,IF(IFERROR(SEARCH("H413",N1214),99)=99,IF(IFERROR(SEARCH("H413",O1214),99)=99,IF(IFERROR(SEARCH("H413",Q1214),99)=99,IF(IFERROR(SEARCH("H413",M1214),99)=99,IF(IFERROR(SEARCH("H413",R1214),99)=99,IF(IFERROR(SEARCH("H412",N1214),99)=99,IF(IFERROR(SEARCH("H412",O1214),99)=99,IF(IFERROR(SEARCH("H412",Q1214),99)=99,IF(IFERROR(SEARCH("H412",M1214),99)=99,IF(IFERROR(SEARCH("H412",R1214),99)=99,0,Scoring!$E$2),Scoring!$E$2),Scoring!$E$2),Scoring!$E$2),Scoring!$E$2),Scoring!$E$2),Scoring!$E$2),Scoring!$E$2),Scoring!$E$2),Scoring!$E$2),Scoring!$E$2),Scoring!$E$2),Scoring!$E$2),Scoring!$E$2),Scoring!$E$2),Scoring!$E$2),Scoring!$E$2),Scoring!$E$2),Scoring!$E$2),Scoring!$E$2)</f>
        <v>0</v>
      </c>
      <c r="Y1214" s="78">
        <f>IF(IFERROR(SEARCH("CMR",K1214),99)=99,IF(IFERROR(SEARCH("Suspected CMR",S1214),99)=99,IF(IFERROR(SEARCH("CMR",S1214),99)=99,0,Scoring!$E$8),Scoring!$E$9),Scoring!$E$8)</f>
        <v>0</v>
      </c>
      <c r="Z1214" s="78">
        <f>IF(IFERROR(SEARCH("H350",N1214),99)=99,IF(IFERROR(SEARCH("H350",O1214),99)=99,IF(IFERROR(SEARCH("H350",Q1214),99)=99,IF(IFERROR(SEARCH("H350",M1214),99)=99,IF(IFERROR(SEARCH("H350",R1214),99)=99,IF(IFERROR(SEARCH("H351",N1214),99)=99,IF(IFERROR(SEARCH("H351",O1214),99)=99,IF(IFERROR(SEARCH("H351",Q1214),99)=99,IF(IFERROR(SEARCH("H351",M1214),99)=99,IF(IFERROR(SEARCH("H351",R1214),99)=99,IF(IFERROR(SEARCH("carcinogenic",P1214),99)=99,IF(IFERROR(SEARCH("suspected carcinogenic",S1214),99)=99,0,Scoring!$E$12),Scoring!$E$11),Scoring!$E$10),Scoring!$E$10),Scoring!$E$10),Scoring!$E$10),Scoring!$E$10),Scoring!$E$10),Scoring!$E$10),Scoring!$E$10),Scoring!$E$10),Scoring!$E$10)</f>
        <v>1</v>
      </c>
      <c r="AA1214" s="78">
        <f>IF(IFERROR(SEARCH("H340",N1214),99)=99,IF(IFERROR(SEARCH("H340",O1214),99)=99,IF(IFERROR(SEARCH("H340",Q1214),99)=99,IF(IFERROR(SEARCH("H340",M1214),99)=99,IF(IFERROR(SEARCH("H340",R1214),99)=99,IF(IFERROR(SEARCH("H341",N1214),99)=99,IF(IFERROR(SEARCH("H341",O1214),99)=99,IF(IFERROR(SEARCH("H341",Q1214),99)=99,IF(IFERROR(SEARCH("H341",M1214),99)=99,IF(IFERROR(SEARCH("H341",R1214),99)=99,IF(IFERROR(SEARCH("mutagenic",P1214),99)=99,IF(IFERROR(SEARCH("suspected mutagenic",S1214),99)=99,0,Scoring!$E$15),Scoring!$E$14),Scoring!$E$13),Scoring!$E$13),Scoring!$E$13),Scoring!$E$13),Scoring!$E$13),Scoring!$E$13),Scoring!$E$13),Scoring!$E$13),Scoring!$E$13),Scoring!$E$13)</f>
        <v>0</v>
      </c>
      <c r="AB1214" s="78">
        <f>IF(IFERROR(SEARCH("H360",N1214),99)=99,IF(IFERROR(SEARCH("H360",O1214),99)=99,IF(IFERROR(SEARCH("H360",Q1214),99)=99,IF(IFERROR(SEARCH("H360",M1214),99)=99,IF(IFERROR(SEARCH("H360",R1214),99)=99,IF(IFERROR(SEARCH("H361",N1214),99)=99,IF(IFERROR(SEARCH("H361",O1214),99)=99,IF(IFERROR(SEARCH("H361",Q1214),99)=99,IF(IFERROR(SEARCH("H361",M1214),99)=99,IF(IFERROR(SEARCH("H361",R1214),99)=99,IF(IFERROR(SEARCH("reproduction",P1214),99)=99,IF(IFERROR(SEARCH("suspected reprotoxic",S1214),99)=99,IF(IFERROR(SEARCH("reprotoxic",S1214),99)=99,IF(IFERROR(SEARCH("reprotoxic",K1214),99)=99,0,Scoring!$E$18),Scoring!$E$18),Scoring!$E$19),Scoring!$E$17),Scoring!$E$16),Scoring!$E$16),Scoring!$E$16),Scoring!$E$16),Scoring!$E$16),Scoring!$E$16),Scoring!$E$16),Scoring!$E$16),Scoring!$E$16),Scoring!$E$16)</f>
        <v>0</v>
      </c>
      <c r="AC1214" s="78">
        <f>IF(IFERROR(SEARCH("57f",L1214),99)=99,IF(IFERROR(SEARCH("57(f)",P1214),99)=99,0,Scoring!$E$20),Scoring!$E$20)</f>
        <v>0</v>
      </c>
      <c r="AD1214" s="78">
        <f>IF(IFERROR(SEARCH("CAT1",T1214),99)=99,IF(IFERROR(SEARCH("CAT2",T1214),99)=99,IF(IFERROR(SEARCH("CAT3",T1214),99)=99,IF(IFERROR(SEARCH("concluded to be endocrine",K1214),99)=99,IF(IFERROR(SEARCH("categorised as endocrine",K1214),99)=99,IF(IFERROR(SEARCH("endocrine disrupting",P1214),99)=99,IF(IFERROR(SEARCH("endocrine disrupting",K1214),99)=99,IF(IFERROR(SEARCH("suspected endocrine",S1214),99)=99,IF(IFERROR(SEARCH("potential endocrine",S1214),99)=99,0,Scoring!$E$25),Scoring!$E$25),Scoring!$E$24),Scoring!$E$24),Scoring!$E$24),Scoring!$E$24),Scoring!$E$23),Scoring!$E$22),Scoring!$E$21)</f>
        <v>0</v>
      </c>
      <c r="AE1214" s="78">
        <f>IF(IFERROR(SEARCH("suspected sensitiser",S1214),99)=99,IF(IFERROR(SEARCH("sensitiser",S1214),99)=99,IF(IFERROR(SEARCH("other hazard based concern",S1214),99)=99,0,Scoring!$E$28),Scoring!$E$26),Scoring!$E$27)</f>
        <v>0</v>
      </c>
      <c r="AF1214" s="78">
        <f>IF(IFERROR(M1214,1)=1,IF(IFERROR(N1214,1)=1,IF(IFERROR(O1214,1)=1,IF(IFERROR(Q1214,1)=1,IF(IFERROR(R1214,1)=1,IF(IFERROR(T1214,1)=1,IF(IFERROR(K1214,1)=1,IF(IFERROR(P1214,1)=1,IF(IFERROR(S1214,1)=1,Scoring!$E$29,0),0),0),0),0),0),0),0),0)</f>
        <v>0</v>
      </c>
      <c r="AG1214" s="78">
        <f t="shared" si="81"/>
        <v>1</v>
      </c>
      <c r="AI1214" s="93"/>
      <c r="AJ1214" s="94"/>
      <c r="AK1214" s="76"/>
      <c r="AL1214" s="75"/>
      <c r="AN1214" s="79"/>
      <c r="AO1214" s="79"/>
      <c r="AP1214" s="79"/>
      <c r="AQ1214" s="79"/>
      <c r="AR1214" s="79"/>
      <c r="AS1214" s="78"/>
      <c r="AU1214" s="79">
        <f>IF(IFERROR(F1214,99)=99,IF(IFERROR(G1214,99)=99,IF(IFERROR(H1214,99)=99,IF(IFERROR(I1214,99)=99,IF(IFERROR(E1214,99)=99,IF(IFERROR(J1214,99)=99,0,Scoring!$B$7),Scoring!$B$3),Scoring!$B$2),Scoring!$B$6),Scoring!$B$5),Scoring!$B$4)</f>
        <v>1</v>
      </c>
      <c r="AV1214" s="78">
        <f t="shared" si="82"/>
        <v>1</v>
      </c>
      <c r="AW1214" s="78"/>
      <c r="AX1214" s="66"/>
      <c r="AY1214" s="78"/>
      <c r="AZ1214" s="76"/>
      <c r="BA1214" s="76"/>
      <c r="BB1214" s="76"/>
    </row>
    <row r="1215" spans="1:54" x14ac:dyDescent="0.25">
      <c r="A1215" s="77" t="s">
        <v>6464</v>
      </c>
      <c r="B1215" s="76" t="str">
        <f t="shared" si="86"/>
        <v>264-150-0</v>
      </c>
      <c r="C1215" s="77" t="s">
        <v>1614</v>
      </c>
      <c r="D1215" s="77" t="s">
        <v>1615</v>
      </c>
      <c r="E1215" s="76" t="str">
        <f>IF(C1215="-",IF(A1215="-",VLOOKUP(D1215,'sin-list 180320_update'!$C$2:$C$835,1,FALSE),VLOOKUP(A1215,'sin-list 180320_update'!$A$2:$A$835,1,FALSE)),VLOOKUP(C1215,'sin-list 180320_update'!$B$2:$B$835,1,FALSE))</f>
        <v>264-150-0</v>
      </c>
      <c r="F1215" s="76" t="e">
        <f>IF($C1215="-",IF($A1215="-",VLOOKUP($D1215,'REACH Bilaga XVII_update'!$A$5:$A$131,1,FALSE),VLOOKUP($A1215,'REACH Bilaga XVII_update'!$C$5:$C$131,1,FALSE)),VLOOKUP($C1215,'REACH Bilaga XVII_update'!$B$5:$B$131,1,FALSE))</f>
        <v>#N/A</v>
      </c>
      <c r="G1215" s="76" t="e">
        <f>IF($C1215="-",IF($A1215="-",VLOOKUP($D1215,' REACH Bilaga 59_update'!$A$5:$A$210,1,FALSE),VLOOKUP($A1215,' REACH Bilaga 59_update'!$D$5:$D$210,1,FALSE)),VLOOKUP($C1215,' REACH Bilaga 59_update'!$C$5:$C$210,1,FALSE))</f>
        <v>#N/A</v>
      </c>
      <c r="H1215" s="76" t="e">
        <f>IF($C1215="-",IF($A1215="-",VLOOKUP($D1215,'REACH Bilaga XIV_update'!$A$5:$A$110,1,FALSE),VLOOKUP($A1215,'REACH Bilaga XIV_update'!$D$5:$D$110,1,FALSE)),VLOOKUP($C1215,'REACH Bilaga XIV_update'!$C$5:$C$110,1,FALSE))</f>
        <v>#N/A</v>
      </c>
      <c r="I1215" s="76" t="e">
        <f>IF($C1215="-",IF($A1215="-",VLOOKUP($D1215,CoRAP_update!$A$5:$A$376,1,FALSE),VLOOKUP($A1215,CoRAP_update!$D$5:$D$376,1,FALSE)),VLOOKUP($C1215,CoRAP_update!$C$5:$C$376,1,FALSE))</f>
        <v>#N/A</v>
      </c>
      <c r="J1215" s="76" t="e">
        <f>IF($C1215="-",IF($A1215="-",VLOOKUP($D1215,EDC_update!$C$2:$C$450,1,FALSE),VLOOKUP($A1215,EDC_update!$B$2:$B$450,1,FALSE)),VLOOKUP($C1215,EDC_update!$L$2:$L$450,1,FALSE))</f>
        <v>#N/A</v>
      </c>
      <c r="K1215" s="76" t="str">
        <f>IF($C1215="-",IF($A1215="-",IF(VLOOKUP($D1215,'sin-list 180320_update'!$C$2:$S$835,3,FALSE)="",NA(),VLOOKUP($D1215,'sin-list 180320_update'!$C$2:$S$835,3,FALSE)),IF(VLOOKUP($A1215,'sin-list 180320_update'!$A$2:$S$835,5,FALSE)="",NA(),VLOOKUP($A1215,'sin-list 180320_update'!$A$2:$S$835,5,FALSE))),IF(VLOOKUP($C1215,'sin-list 180320_update'!$B$2:$S$835,4,FALSE)="",NA(),VLOOKUP($C1215,'sin-list 180320_update'!$B$2:$S$835,4,FALSE)))</f>
        <v>For chlorinated paraffins (CPs) carcinogenic effects have been reported and several congeners are identified PBT and endocrine disruptors (SCCPs) or likely PBT/vPvBs. They are ubiquitously found in biomonitoring studies, including in human breast milk and</v>
      </c>
      <c r="L1215" s="76" t="str">
        <f>IF($C1215="-",IF($A1215="-",VLOOKUP($D1215,'sin-list 180320_update'!$C$2:$S$835,6,FALSE),VLOOKUP($A1215,'sin-list 180320_update'!$A$2:$S$835,8,FALSE)),VLOOKUP($C1215,'sin-list 180320_update'!$B$2:$S$835,7,FALSE))</f>
        <v>Official classification missing - 57f substance</v>
      </c>
      <c r="M1215" s="76" t="e">
        <f>IF($C1215="-",IF($A1215="-",IF(VLOOKUP($D1215,'sin-list 180320_update'!$C$2:$S$835,8,FALSE)="",NA(),VLOOKUP($D1215,'sin-list 180320_update'!$C$2:$S$835,8,FALSE)),IF(VLOOKUP($A1215,'sin-list 180320_update'!$A$2:$S$835,10,FALSE)="",NA(),VLOOKUP($A1215,'sin-list 180320_update'!$A$2:$S$835,10,FALSE))),IF(VLOOKUP($C1215,'sin-list 180320_update'!$B$2:$S$835,9,FALSE)="",NA(),VLOOKUP($C1215,'sin-list 180320_update'!$B$2:$S$835,9,FALSE)))</f>
        <v>#N/A</v>
      </c>
      <c r="N1215" s="76" t="e">
        <f>IF($C1215="-",IF($A1215="-",IF(VLOOKUP($D1215,'REACH Bilaga XVII_update'!$A$5:$E$131,4,FALSE)="",NA(),VLOOKUP($D1215,'REACH Bilaga XVII_update'!$A$5:$E$131,4,FALSE)),IF(VLOOKUP($A1215,'REACH Bilaga XVII_update'!$C$5:$D$131,2,FALSE)="",NA(),VLOOKUP($A1215,'REACH Bilaga XVII_update'!$C$5:$D$131,2,FALSE))),IF(VLOOKUP($C1215,'REACH Bilaga XVII_update'!$B$5:$D$131,3,FALSE)="",NA(),VLOOKUP($C1215,'REACH Bilaga XVII_update'!$B$5:$D$131,3,FALSE)))</f>
        <v>#N/A</v>
      </c>
      <c r="O1215" s="76" t="e">
        <f>IF($C1215="-",IF($A1215="-",IF(VLOOKUP($D1215,' REACH Bilaga 59_update'!$A$5:$E$210,5,FALSE)="",NA(),VLOOKUP($D1215,' REACH Bilaga 59_update'!$A$5:$E$210,5,FALSE)),IF(VLOOKUP($A1215,' REACH Bilaga 59_update'!$D$5:$E$210,2,FALSE)="",NA(),VLOOKUP($A1215,' REACH Bilaga 59_update'!$D$5:$E$210,2,FALSE))),IF(VLOOKUP($C1215,' REACH Bilaga 59_update'!$C$5:$E$210,3,FALSE)="",NA(),VLOOKUP($C1215,' REACH Bilaga 59_update'!$C$5:$E$210,3,FALSE)))</f>
        <v>#N/A</v>
      </c>
      <c r="P1215" s="76" t="e">
        <f>IF(C1215="-",IF(A1215="-",IFERROR(VLOOKUP($D1215,' REACH Bilaga 59_update'!$A$5:$F$210,MATCH(Sammanfattning!P$1,' REACH Bilaga 59_update'!$A$4:$F$4,0),FALSE),VLOOKUP($D1215,'REACH Bilaga XIV_update'!$A$4:$H$110,MATCH(Sammanfattning!P$1,'REACH Bilaga XIV_update'!$A$4:$H$4,0),FALSE)),IFERROR(VLOOKUP($A1215,' REACH Bilaga 59_update'!$D$5:$F$210,MATCH(Sammanfattning!P$1,' REACH Bilaga 59_update'!$D$4:$F$4,0),FALSE),VLOOKUP($A1215,'REACH Bilaga XIV_update'!$D$4:$H$110,MATCH(Sammanfattning!P$1,'REACH Bilaga XIV_update'!$D$4:$H$4,0),FALSE))),IFERROR(VLOOKUP($C1215,' REACH Bilaga 59_update'!$C$5:$F$210,MATCH(Sammanfattning!P$1,' REACH Bilaga 59_update'!$C$4:$F$4,0),FALSE),VLOOKUP($C1215,'REACH Bilaga XIV_update'!$C$4:$H$110,MATCH(Sammanfattning!P$1,'REACH Bilaga XIV_update'!$C$4:$H$4,0),FALSE)))</f>
        <v>#N/A</v>
      </c>
      <c r="Q1215" s="76" t="e">
        <f>IF($C1215="-",IF($A1215="-",IF(VLOOKUP($D1215,'REACH Bilaga XIV_update'!$A$5:$I$110,9,FALSE)="",NA(),VLOOKUP($D1215,'REACH Bilaga XIV_update'!$A$5:$I$110,9,FALSE)),IF(VLOOKUP($A1215,'REACH Bilaga XIV_update'!$D$5:$I$110,6,FALSE)="",NA(),VLOOKUP($A1215,'REACH Bilaga XIV_update'!$D$5:$I$110,6,FALSE))),IF(VLOOKUP($C1215,'REACH Bilaga XIV_update'!$C$5:$I$110,7,FALSE)="",NA(),VLOOKUP($C1215,'REACH Bilaga XIV_update'!$C$5:$I$110,7,FALSE)))</f>
        <v>#N/A</v>
      </c>
      <c r="R1215" s="76" t="e">
        <f>IF($C1215="-",IF($A1215="-",IF(VLOOKUP($D1215,CoRAP_update!$A$5:$O$376,15,FALSE)="",NA(),VLOOKUP($D1215,CoRAP_update!$A$5:$O$376,15,FALSE)),IF(VLOOKUP($A1215,CoRAP_update!$D$5:$O$376,12,FALSE)="",NA(),VLOOKUP($A1215,CoRAP_update!$D$5:$O$376,12,FALSE))),IF(VLOOKUP($C1215,CoRAP_update!$C$5:$O$376,13,FALSE)="",NA(),VLOOKUP($C1215,CoRAP_update!$C$5:$O$376,13,FALSE)))</f>
        <v>#N/A</v>
      </c>
      <c r="S1215" s="144" t="e">
        <f>IF($C1215="-",IF($A1215="-",VLOOKUP($D1215,CoRAP_update!$A$5:$J$376,MATCH(Sammanfattning!S$1,CoRAP_update!$A$4:$J$4,0),FALSE),VLOOKUP($A1215,CoRAP_update!$D$5:$J$376,MATCH(Sammanfattning!S$1,CoRAP_update!$D$4:$J$4,0),FALSE)),VLOOKUP($C1215,CoRAP_update!$C$5:$J$376,MATCH(Sammanfattning!S$1,CoRAP_update!$C$4:$J$4,0),FALSE))</f>
        <v>#N/A</v>
      </c>
      <c r="T1215" s="76" t="e">
        <f>IF($A1215="-",VLOOKUP($D1215,EDC_update!$C$2:$F$450,4,FALSE),VLOOKUP($A1215,EDC_update!$B$2:$F$450,5,FALSE))</f>
        <v>#N/A</v>
      </c>
      <c r="V1215" s="78">
        <f>IF(IFERROR(SEARCH("PBT",P1215),99)=99,IF(IFERROR(SEARCH("suspected PBT",S1215),99)=99,IF(IFERROR(SEARCH("concluded to be PBT",K1215),99)=99,IF(IFERROR(SEARCH("PBT",S1215),99)=99,IF(IFERROR(SEARCH("PBT cand",L1215),99)=99,IF(IFERROR(SEARCH("PBT",L1215),99)=99,IF(IFERROR(SEARCH("persistent, bioackumulative and toxic properties",K1215),99)=99,0,Scoring!$E$3),Scoring!$E$3),Scoring!$E$7),Scoring!$E$3),Scoring!$E$5),Scoring!$E$6),Scoring!$E$3)</f>
        <v>0</v>
      </c>
      <c r="W1215" s="78">
        <f>IF(IFERROR(SEARCH("vPvB",P1215),99)=99,IF(IFERROR(SEARCH("suspected pbt/vPvB",S1215),99)=99,IF(IFERROR(SEARCH("vPvB",S1215),99)=99,IF(IFERROR(SEARCH("concluded to be a vPvB",S1215),99)=99,IF(IFERROR(SEARCH("identified as vPvB",K1215),99)=99,IF(IFERROR(SEARCH("concluded to be a vPvB",K1215),99)=99,IF(IFERROR(SEARCH("concluded to be both pbt and vPvB",S1215),99)=99,IF(IFERROR(SEARCH("concluded to be both pbt and vPvB",K1215),99)=99,0,Scoring!$E$5),Scoring!$E$5),Scoring!$E$5),Scoring!$E$5),Scoring!$E$5),Scoring!$E$4),Scoring!$E$6),Scoring!$E$4)</f>
        <v>0</v>
      </c>
      <c r="X1215" s="78">
        <f>IF(IFERROR(SEARCH("H410",N1215),99)=99,IF(IFERROR(SEARCH("H410",O1215),99)=99,IF(IFERROR(SEARCH("H410",Q1215),99)=99,IF(IFERROR(SEARCH("H410",M1215),99)=99,IF(IFERROR(SEARCH("H410",R1215),99)=99,IF(IFERROR(SEARCH("H411",N1215),99)=99,IF(IFERROR(SEARCH("H411",O1215),99)=99,IF(IFERROR(SEARCH("H411",Q1215),99)=99,IF(IFERROR(SEARCH("H411",M1215),99)=99,IF(IFERROR(SEARCH("H411",R1215),99)=99,IF(IFERROR(SEARCH("H413",N1215),99)=99,IF(IFERROR(SEARCH("H413",O1215),99)=99,IF(IFERROR(SEARCH("H413",Q1215),99)=99,IF(IFERROR(SEARCH("H413",M1215),99)=99,IF(IFERROR(SEARCH("H413",R1215),99)=99,IF(IFERROR(SEARCH("H412",N1215),99)=99,IF(IFERROR(SEARCH("H412",O1215),99)=99,IF(IFERROR(SEARCH("H412",Q1215),99)=99,IF(IFERROR(SEARCH("H412",M1215),99)=99,IF(IFERROR(SEARCH("H412",R1215),99)=99,0,Scoring!$E$2),Scoring!$E$2),Scoring!$E$2),Scoring!$E$2),Scoring!$E$2),Scoring!$E$2),Scoring!$E$2),Scoring!$E$2),Scoring!$E$2),Scoring!$E$2),Scoring!$E$2),Scoring!$E$2),Scoring!$E$2),Scoring!$E$2),Scoring!$E$2),Scoring!$E$2),Scoring!$E$2),Scoring!$E$2),Scoring!$E$2),Scoring!$E$2)</f>
        <v>0</v>
      </c>
      <c r="Y1215" s="78">
        <f>IF(IFERROR(SEARCH("CMR",K1215),99)=99,IF(IFERROR(SEARCH("Suspected CMR",S1215),99)=99,IF(IFERROR(SEARCH("CMR",S1215),99)=99,0,Scoring!$E$8),Scoring!$E$9),Scoring!$E$8)</f>
        <v>0</v>
      </c>
      <c r="Z1215" s="78">
        <f>IF(IFERROR(SEARCH("H350",N1215),99)=99,IF(IFERROR(SEARCH("H350",O1215),99)=99,IF(IFERROR(SEARCH("H350",Q1215),99)=99,IF(IFERROR(SEARCH("H350",M1215),99)=99,IF(IFERROR(SEARCH("H350",R1215),99)=99,IF(IFERROR(SEARCH("H351",N1215),99)=99,IF(IFERROR(SEARCH("H351",O1215),99)=99,IF(IFERROR(SEARCH("H351",Q1215),99)=99,IF(IFERROR(SEARCH("H351",M1215),99)=99,IF(IFERROR(SEARCH("H351",R1215),99)=99,IF(IFERROR(SEARCH("carcinogenic",P1215),99)=99,IF(IFERROR(SEARCH("suspected carcinogenic",S1215),99)=99,0,Scoring!$E$12),Scoring!$E$11),Scoring!$E$10),Scoring!$E$10),Scoring!$E$10),Scoring!$E$10),Scoring!$E$10),Scoring!$E$10),Scoring!$E$10),Scoring!$E$10),Scoring!$E$10),Scoring!$E$10)</f>
        <v>0</v>
      </c>
      <c r="AA1215" s="78">
        <f>IF(IFERROR(SEARCH("H340",N1215),99)=99,IF(IFERROR(SEARCH("H340",O1215),99)=99,IF(IFERROR(SEARCH("H340",Q1215),99)=99,IF(IFERROR(SEARCH("H340",M1215),99)=99,IF(IFERROR(SEARCH("H340",R1215),99)=99,IF(IFERROR(SEARCH("H341",N1215),99)=99,IF(IFERROR(SEARCH("H341",O1215),99)=99,IF(IFERROR(SEARCH("H341",Q1215),99)=99,IF(IFERROR(SEARCH("H341",M1215),99)=99,IF(IFERROR(SEARCH("H341",R1215),99)=99,IF(IFERROR(SEARCH("mutagenic",P1215),99)=99,IF(IFERROR(SEARCH("suspected mutagenic",S1215),99)=99,0,Scoring!$E$15),Scoring!$E$14),Scoring!$E$13),Scoring!$E$13),Scoring!$E$13),Scoring!$E$13),Scoring!$E$13),Scoring!$E$13),Scoring!$E$13),Scoring!$E$13),Scoring!$E$13),Scoring!$E$13)</f>
        <v>0</v>
      </c>
      <c r="AB1215" s="78">
        <f>IF(IFERROR(SEARCH("H360",N1215),99)=99,IF(IFERROR(SEARCH("H360",O1215),99)=99,IF(IFERROR(SEARCH("H360",Q1215),99)=99,IF(IFERROR(SEARCH("H360",M1215),99)=99,IF(IFERROR(SEARCH("H360",R1215),99)=99,IF(IFERROR(SEARCH("H361",N1215),99)=99,IF(IFERROR(SEARCH("H361",O1215),99)=99,IF(IFERROR(SEARCH("H361",Q1215),99)=99,IF(IFERROR(SEARCH("H361",M1215),99)=99,IF(IFERROR(SEARCH("H361",R1215),99)=99,IF(IFERROR(SEARCH("reproduction",P1215),99)=99,IF(IFERROR(SEARCH("suspected reprotoxic",S1215),99)=99,IF(IFERROR(SEARCH("reprotoxic",S1215),99)=99,IF(IFERROR(SEARCH("reprotoxic",K1215),99)=99,0,Scoring!$E$18),Scoring!$E$18),Scoring!$E$19),Scoring!$E$17),Scoring!$E$16),Scoring!$E$16),Scoring!$E$16),Scoring!$E$16),Scoring!$E$16),Scoring!$E$16),Scoring!$E$16),Scoring!$E$16),Scoring!$E$16),Scoring!$E$16)</f>
        <v>0</v>
      </c>
      <c r="AC1215" s="78">
        <f>IF(IFERROR(SEARCH("57f",L1215),99)=99,IF(IFERROR(SEARCH("57(f)",P1215),99)=99,0,Scoring!$E$20),Scoring!$E$20)</f>
        <v>1</v>
      </c>
      <c r="AD1215" s="78">
        <f>IF(IFERROR(SEARCH("CAT1",T1215),99)=99,IF(IFERROR(SEARCH("CAT2",T1215),99)=99,IF(IFERROR(SEARCH("CAT3",T1215),99)=99,IF(IFERROR(SEARCH("concluded to be endocrine",K1215),99)=99,IF(IFERROR(SEARCH("categorised as endocrine",K1215),99)=99,IF(IFERROR(SEARCH("endocrine disrupting",P1215),99)=99,IF(IFERROR(SEARCH("endocrine disrupting",K1215),99)=99,IF(IFERROR(SEARCH("suspected endocrine",S1215),99)=99,IF(IFERROR(SEARCH("potential endocrine",S1215),99)=99,0,Scoring!$E$25),Scoring!$E$25),Scoring!$E$24),Scoring!$E$24),Scoring!$E$24),Scoring!$E$24),Scoring!$E$23),Scoring!$E$22),Scoring!$E$21)</f>
        <v>0</v>
      </c>
      <c r="AE1215" s="78">
        <f>IF(IFERROR(SEARCH("suspected sensitiser",S1215),99)=99,IF(IFERROR(SEARCH("sensitiser",S1215),99)=99,IF(IFERROR(SEARCH("other hazard based concern",S1215),99)=99,0,Scoring!$E$28),Scoring!$E$26),Scoring!$E$27)</f>
        <v>0</v>
      </c>
      <c r="AF1215" s="78">
        <f>IF(IFERROR(M1215,1)=1,IF(IFERROR(N1215,1)=1,IF(IFERROR(O1215,1)=1,IF(IFERROR(Q1215,1)=1,IF(IFERROR(R1215,1)=1,IF(IFERROR(T1215,1)=1,IF(IFERROR(K1215,1)=1,IF(IFERROR(P1215,1)=1,IF(IFERROR(S1215,1)=1,Scoring!$E$29,0),0),0),0),0),0),0),0),0)</f>
        <v>0</v>
      </c>
      <c r="AG1215" s="78">
        <f t="shared" si="81"/>
        <v>1</v>
      </c>
      <c r="AI1215" s="93"/>
      <c r="AJ1215" s="94"/>
      <c r="AK1215" s="76"/>
      <c r="AL1215" s="75"/>
      <c r="AN1215" s="79"/>
      <c r="AO1215" s="79"/>
      <c r="AP1215" s="79"/>
      <c r="AQ1215" s="79"/>
      <c r="AR1215" s="79"/>
      <c r="AS1215" s="78"/>
      <c r="AU1215" s="79">
        <f>IF(IFERROR(F1215,99)=99,IF(IFERROR(G1215,99)=99,IF(IFERROR(H1215,99)=99,IF(IFERROR(I1215,99)=99,IF(IFERROR(E1215,99)=99,IF(IFERROR(J1215,99)=99,0,Scoring!$B$7),Scoring!$B$3),Scoring!$B$2),Scoring!$B$6),Scoring!$B$5),Scoring!$B$4)</f>
        <v>0.3</v>
      </c>
      <c r="AV1215" s="78">
        <f t="shared" si="82"/>
        <v>0.3</v>
      </c>
      <c r="AW1215" s="78"/>
      <c r="AX1215" s="66"/>
      <c r="AY1215" s="78"/>
      <c r="AZ1215" s="76"/>
      <c r="BA1215" s="76"/>
      <c r="BB1215" s="76"/>
    </row>
    <row r="1216" spans="1:54" x14ac:dyDescent="0.25">
      <c r="A1216" s="77" t="s">
        <v>3334</v>
      </c>
      <c r="B1216" s="76" t="str">
        <f t="shared" si="86"/>
        <v>266-026-1</v>
      </c>
      <c r="C1216" s="77" t="s">
        <v>3403</v>
      </c>
      <c r="D1216" s="77" t="s">
        <v>3236</v>
      </c>
      <c r="E1216" s="76" t="e">
        <f>IF(C1216="-",IF(A1216="-",VLOOKUP(D1216,'sin-list 180320_update'!$C$2:$C$835,1,FALSE),VLOOKUP(A1216,'sin-list 180320_update'!$A$2:$A$835,1,FALSE)),VLOOKUP(C1216,'sin-list 180320_update'!$B$2:$B$835,1,FALSE))</f>
        <v>#N/A</v>
      </c>
      <c r="F1216" s="76" t="str">
        <f>IF($C1216="-",IF($A1216="-",VLOOKUP($D1216,'REACH Bilaga XVII_update'!$A$5:$A$131,1,FALSE),VLOOKUP($A1216,'REACH Bilaga XVII_update'!$C$5:$C$131,1,FALSE)),VLOOKUP($C1216,'REACH Bilaga XVII_update'!$B$5:$B$131,1,FALSE))</f>
        <v>266-026-1</v>
      </c>
      <c r="G1216" s="76" t="e">
        <f>IF($C1216="-",IF($A1216="-",VLOOKUP($D1216,' REACH Bilaga 59_update'!$A$5:$A$210,1,FALSE),VLOOKUP($A1216,' REACH Bilaga 59_update'!$D$5:$D$210,1,FALSE)),VLOOKUP($C1216,' REACH Bilaga 59_update'!$C$5:$C$210,1,FALSE))</f>
        <v>#N/A</v>
      </c>
      <c r="H1216" s="76" t="e">
        <f>IF($C1216="-",IF($A1216="-",VLOOKUP($D1216,'REACH Bilaga XIV_update'!$A$5:$A$110,1,FALSE),VLOOKUP($A1216,'REACH Bilaga XIV_update'!$D$5:$D$110,1,FALSE)),VLOOKUP($C1216,'REACH Bilaga XIV_update'!$C$5:$C$110,1,FALSE))</f>
        <v>#N/A</v>
      </c>
      <c r="I1216" s="76" t="e">
        <f>IF($C1216="-",IF($A1216="-",VLOOKUP($D1216,CoRAP_update!$A$5:$A$376,1,FALSE),VLOOKUP($A1216,CoRAP_update!$D$5:$D$376,1,FALSE)),VLOOKUP($C1216,CoRAP_update!$C$5:$C$376,1,FALSE))</f>
        <v>#N/A</v>
      </c>
      <c r="J1216" s="76" t="e">
        <f>IF($C1216="-",IF($A1216="-",VLOOKUP($D1216,EDC_update!$C$2:$C$450,1,FALSE),VLOOKUP($A1216,EDC_update!$B$2:$B$450,1,FALSE)),VLOOKUP($C1216,EDC_update!$L$2:$L$450,1,FALSE))</f>
        <v>#N/A</v>
      </c>
      <c r="K1216" s="76" t="e">
        <f>IF($C1216="-",IF($A1216="-",IF(VLOOKUP($D1216,'sin-list 180320_update'!$C$2:$S$835,3,FALSE)="",NA(),VLOOKUP($D1216,'sin-list 180320_update'!$C$2:$S$835,3,FALSE)),IF(VLOOKUP($A1216,'sin-list 180320_update'!$A$2:$S$835,5,FALSE)="",NA(),VLOOKUP($A1216,'sin-list 180320_update'!$A$2:$S$835,5,FALSE))),IF(VLOOKUP($C1216,'sin-list 180320_update'!$B$2:$S$835,4,FALSE)="",NA(),VLOOKUP($C1216,'sin-list 180320_update'!$B$2:$S$835,4,FALSE)))</f>
        <v>#N/A</v>
      </c>
      <c r="L1216" s="76" t="e">
        <f>IF($C1216="-",IF($A1216="-",VLOOKUP($D1216,'sin-list 180320_update'!$C$2:$S$835,6,FALSE),VLOOKUP($A1216,'sin-list 180320_update'!$A$2:$S$835,8,FALSE)),VLOOKUP($C1216,'sin-list 180320_update'!$B$2:$S$835,7,FALSE))</f>
        <v>#N/A</v>
      </c>
      <c r="M1216" s="76" t="e">
        <f>IF($C1216="-",IF($A1216="-",IF(VLOOKUP($D1216,'sin-list 180320_update'!$C$2:$S$835,8,FALSE)="",NA(),VLOOKUP($D1216,'sin-list 180320_update'!$C$2:$S$835,8,FALSE)),IF(VLOOKUP($A1216,'sin-list 180320_update'!$A$2:$S$835,10,FALSE)="",NA(),VLOOKUP($A1216,'sin-list 180320_update'!$A$2:$S$835,10,FALSE))),IF(VLOOKUP($C1216,'sin-list 180320_update'!$B$2:$S$835,9,FALSE)="",NA(),VLOOKUP($C1216,'sin-list 180320_update'!$B$2:$S$835,9,FALSE)))</f>
        <v>#N/A</v>
      </c>
      <c r="N1216" s="76" t="str">
        <f>IF($C1216="-",IF($A1216="-",IF(VLOOKUP($D1216,'REACH Bilaga XVII_update'!$A$5:$E$131,4,FALSE)="",NA(),VLOOKUP($D1216,'REACH Bilaga XVII_update'!$A$5:$E$131,4,FALSE)),IF(VLOOKUP($A1216,'REACH Bilaga XVII_update'!$C$5:$D$131,2,FALSE)="",NA(),VLOOKUP($A1216,'REACH Bilaga XVII_update'!$C$5:$D$131,2,FALSE))),IF(VLOOKUP($C1216,'REACH Bilaga XVII_update'!$B$5:$D$131,3,FALSE)="",NA(),VLOOKUP($C1216,'REACH Bilaga XVII_update'!$B$5:$D$131,3,FALSE)))</f>
        <v>H350</v>
      </c>
      <c r="O1216" s="76" t="e">
        <f>IF($C1216="-",IF($A1216="-",IF(VLOOKUP($D1216,' REACH Bilaga 59_update'!$A$5:$E$210,5,FALSE)="",NA(),VLOOKUP($D1216,' REACH Bilaga 59_update'!$A$5:$E$210,5,FALSE)),IF(VLOOKUP($A1216,' REACH Bilaga 59_update'!$D$5:$E$210,2,FALSE)="",NA(),VLOOKUP($A1216,' REACH Bilaga 59_update'!$D$5:$E$210,2,FALSE))),IF(VLOOKUP($C1216,' REACH Bilaga 59_update'!$C$5:$E$210,3,FALSE)="",NA(),VLOOKUP($C1216,' REACH Bilaga 59_update'!$C$5:$E$210,3,FALSE)))</f>
        <v>#N/A</v>
      </c>
      <c r="P1216" s="76" t="e">
        <f>IF(C1216="-",IF(A1216="-",IFERROR(VLOOKUP($D1216,' REACH Bilaga 59_update'!$A$5:$F$210,MATCH(Sammanfattning!P$1,' REACH Bilaga 59_update'!$A$4:$F$4,0),FALSE),VLOOKUP($D1216,'REACH Bilaga XIV_update'!$A$4:$H$110,MATCH(Sammanfattning!P$1,'REACH Bilaga XIV_update'!$A$4:$H$4,0),FALSE)),IFERROR(VLOOKUP($A1216,' REACH Bilaga 59_update'!$D$5:$F$210,MATCH(Sammanfattning!P$1,' REACH Bilaga 59_update'!$D$4:$F$4,0),FALSE),VLOOKUP($A1216,'REACH Bilaga XIV_update'!$D$4:$H$110,MATCH(Sammanfattning!P$1,'REACH Bilaga XIV_update'!$D$4:$H$4,0),FALSE))),IFERROR(VLOOKUP($C1216,' REACH Bilaga 59_update'!$C$5:$F$210,MATCH(Sammanfattning!P$1,' REACH Bilaga 59_update'!$C$4:$F$4,0),FALSE),VLOOKUP($C1216,'REACH Bilaga XIV_update'!$C$4:$H$110,MATCH(Sammanfattning!P$1,'REACH Bilaga XIV_update'!$C$4:$H$4,0),FALSE)))</f>
        <v>#N/A</v>
      </c>
      <c r="Q1216" s="76" t="e">
        <f>IF($C1216="-",IF($A1216="-",IF(VLOOKUP($D1216,'REACH Bilaga XIV_update'!$A$5:$I$110,9,FALSE)="",NA(),VLOOKUP($D1216,'REACH Bilaga XIV_update'!$A$5:$I$110,9,FALSE)),IF(VLOOKUP($A1216,'REACH Bilaga XIV_update'!$D$5:$I$110,6,FALSE)="",NA(),VLOOKUP($A1216,'REACH Bilaga XIV_update'!$D$5:$I$110,6,FALSE))),IF(VLOOKUP($C1216,'REACH Bilaga XIV_update'!$C$5:$I$110,7,FALSE)="",NA(),VLOOKUP($C1216,'REACH Bilaga XIV_update'!$C$5:$I$110,7,FALSE)))</f>
        <v>#N/A</v>
      </c>
      <c r="R1216" s="76" t="e">
        <f>IF($C1216="-",IF($A1216="-",IF(VLOOKUP($D1216,CoRAP_update!$A$5:$O$376,15,FALSE)="",NA(),VLOOKUP($D1216,CoRAP_update!$A$5:$O$376,15,FALSE)),IF(VLOOKUP($A1216,CoRAP_update!$D$5:$O$376,12,FALSE)="",NA(),VLOOKUP($A1216,CoRAP_update!$D$5:$O$376,12,FALSE))),IF(VLOOKUP($C1216,CoRAP_update!$C$5:$O$376,13,FALSE)="",NA(),VLOOKUP($C1216,CoRAP_update!$C$5:$O$376,13,FALSE)))</f>
        <v>#N/A</v>
      </c>
      <c r="S1216" s="144" t="e">
        <f>IF($C1216="-",IF($A1216="-",VLOOKUP($D1216,CoRAP_update!$A$5:$J$376,MATCH(Sammanfattning!S$1,CoRAP_update!$A$4:$J$4,0),FALSE),VLOOKUP($A1216,CoRAP_update!$D$5:$J$376,MATCH(Sammanfattning!S$1,CoRAP_update!$D$4:$J$4,0),FALSE)),VLOOKUP($C1216,CoRAP_update!$C$5:$J$376,MATCH(Sammanfattning!S$1,CoRAP_update!$C$4:$J$4,0),FALSE))</f>
        <v>#N/A</v>
      </c>
      <c r="T1216" s="76" t="e">
        <f>IF($A1216="-",VLOOKUP($D1216,EDC_update!$C$2:$F$450,4,FALSE),VLOOKUP($A1216,EDC_update!$B$2:$F$450,5,FALSE))</f>
        <v>#N/A</v>
      </c>
      <c r="V1216" s="78">
        <f>IF(IFERROR(SEARCH("PBT",P1216),99)=99,IF(IFERROR(SEARCH("suspected PBT",S1216),99)=99,IF(IFERROR(SEARCH("concluded to be PBT",K1216),99)=99,IF(IFERROR(SEARCH("PBT",S1216),99)=99,IF(IFERROR(SEARCH("PBT cand",L1216),99)=99,IF(IFERROR(SEARCH("PBT",L1216),99)=99,IF(IFERROR(SEARCH("persistent, bioackumulative and toxic properties",K1216),99)=99,0,Scoring!$E$3),Scoring!$E$3),Scoring!$E$7),Scoring!$E$3),Scoring!$E$5),Scoring!$E$6),Scoring!$E$3)</f>
        <v>0</v>
      </c>
      <c r="W1216" s="78">
        <f>IF(IFERROR(SEARCH("vPvB",P1216),99)=99,IF(IFERROR(SEARCH("suspected pbt/vPvB",S1216),99)=99,IF(IFERROR(SEARCH("vPvB",S1216),99)=99,IF(IFERROR(SEARCH("concluded to be a vPvB",S1216),99)=99,IF(IFERROR(SEARCH("identified as vPvB",K1216),99)=99,IF(IFERROR(SEARCH("concluded to be a vPvB",K1216),99)=99,IF(IFERROR(SEARCH("concluded to be both pbt and vPvB",S1216),99)=99,IF(IFERROR(SEARCH("concluded to be both pbt and vPvB",K1216),99)=99,0,Scoring!$E$5),Scoring!$E$5),Scoring!$E$5),Scoring!$E$5),Scoring!$E$5),Scoring!$E$4),Scoring!$E$6),Scoring!$E$4)</f>
        <v>0</v>
      </c>
      <c r="X1216" s="78">
        <f>IF(IFERROR(SEARCH("H410",N1216),99)=99,IF(IFERROR(SEARCH("H410",O1216),99)=99,IF(IFERROR(SEARCH("H410",Q1216),99)=99,IF(IFERROR(SEARCH("H410",M1216),99)=99,IF(IFERROR(SEARCH("H410",R1216),99)=99,IF(IFERROR(SEARCH("H411",N1216),99)=99,IF(IFERROR(SEARCH("H411",O1216),99)=99,IF(IFERROR(SEARCH("H411",Q1216),99)=99,IF(IFERROR(SEARCH("H411",M1216),99)=99,IF(IFERROR(SEARCH("H411",R1216),99)=99,IF(IFERROR(SEARCH("H413",N1216),99)=99,IF(IFERROR(SEARCH("H413",O1216),99)=99,IF(IFERROR(SEARCH("H413",Q1216),99)=99,IF(IFERROR(SEARCH("H413",M1216),99)=99,IF(IFERROR(SEARCH("H413",R1216),99)=99,IF(IFERROR(SEARCH("H412",N1216),99)=99,IF(IFERROR(SEARCH("H412",O1216),99)=99,IF(IFERROR(SEARCH("H412",Q1216),99)=99,IF(IFERROR(SEARCH("H412",M1216),99)=99,IF(IFERROR(SEARCH("H412",R1216),99)=99,0,Scoring!$E$2),Scoring!$E$2),Scoring!$E$2),Scoring!$E$2),Scoring!$E$2),Scoring!$E$2),Scoring!$E$2),Scoring!$E$2),Scoring!$E$2),Scoring!$E$2),Scoring!$E$2),Scoring!$E$2),Scoring!$E$2),Scoring!$E$2),Scoring!$E$2),Scoring!$E$2),Scoring!$E$2),Scoring!$E$2),Scoring!$E$2),Scoring!$E$2)</f>
        <v>0</v>
      </c>
      <c r="Y1216" s="78">
        <f>IF(IFERROR(SEARCH("CMR",K1216),99)=99,IF(IFERROR(SEARCH("Suspected CMR",S1216),99)=99,IF(IFERROR(SEARCH("CMR",S1216),99)=99,0,Scoring!$E$8),Scoring!$E$9),Scoring!$E$8)</f>
        <v>0</v>
      </c>
      <c r="Z1216" s="78">
        <f>IF(IFERROR(SEARCH("H350",N1216),99)=99,IF(IFERROR(SEARCH("H350",O1216),99)=99,IF(IFERROR(SEARCH("H350",Q1216),99)=99,IF(IFERROR(SEARCH("H350",M1216),99)=99,IF(IFERROR(SEARCH("H350",R1216),99)=99,IF(IFERROR(SEARCH("H351",N1216),99)=99,IF(IFERROR(SEARCH("H351",O1216),99)=99,IF(IFERROR(SEARCH("H351",Q1216),99)=99,IF(IFERROR(SEARCH("H351",M1216),99)=99,IF(IFERROR(SEARCH("H351",R1216),99)=99,IF(IFERROR(SEARCH("carcinogenic",P1216),99)=99,IF(IFERROR(SEARCH("suspected carcinogenic",S1216),99)=99,0,Scoring!$E$12),Scoring!$E$11),Scoring!$E$10),Scoring!$E$10),Scoring!$E$10),Scoring!$E$10),Scoring!$E$10),Scoring!$E$10),Scoring!$E$10),Scoring!$E$10),Scoring!$E$10),Scoring!$E$10)</f>
        <v>1</v>
      </c>
      <c r="AA1216" s="78">
        <f>IF(IFERROR(SEARCH("H340",N1216),99)=99,IF(IFERROR(SEARCH("H340",O1216),99)=99,IF(IFERROR(SEARCH("H340",Q1216),99)=99,IF(IFERROR(SEARCH("H340",M1216),99)=99,IF(IFERROR(SEARCH("H340",R1216),99)=99,IF(IFERROR(SEARCH("H341",N1216),99)=99,IF(IFERROR(SEARCH("H341",O1216),99)=99,IF(IFERROR(SEARCH("H341",Q1216),99)=99,IF(IFERROR(SEARCH("H341",M1216),99)=99,IF(IFERROR(SEARCH("H341",R1216),99)=99,IF(IFERROR(SEARCH("mutagenic",P1216),99)=99,IF(IFERROR(SEARCH("suspected mutagenic",S1216),99)=99,0,Scoring!$E$15),Scoring!$E$14),Scoring!$E$13),Scoring!$E$13),Scoring!$E$13),Scoring!$E$13),Scoring!$E$13),Scoring!$E$13),Scoring!$E$13),Scoring!$E$13),Scoring!$E$13),Scoring!$E$13)</f>
        <v>0</v>
      </c>
      <c r="AB1216" s="78">
        <f>IF(IFERROR(SEARCH("H360",N1216),99)=99,IF(IFERROR(SEARCH("H360",O1216),99)=99,IF(IFERROR(SEARCH("H360",Q1216),99)=99,IF(IFERROR(SEARCH("H360",M1216),99)=99,IF(IFERROR(SEARCH("H360",R1216),99)=99,IF(IFERROR(SEARCH("H361",N1216),99)=99,IF(IFERROR(SEARCH("H361",O1216),99)=99,IF(IFERROR(SEARCH("H361",Q1216),99)=99,IF(IFERROR(SEARCH("H361",M1216),99)=99,IF(IFERROR(SEARCH("H361",R1216),99)=99,IF(IFERROR(SEARCH("reproduction",P1216),99)=99,IF(IFERROR(SEARCH("suspected reprotoxic",S1216),99)=99,IF(IFERROR(SEARCH("reprotoxic",S1216),99)=99,IF(IFERROR(SEARCH("reprotoxic",K1216),99)=99,0,Scoring!$E$18),Scoring!$E$18),Scoring!$E$19),Scoring!$E$17),Scoring!$E$16),Scoring!$E$16),Scoring!$E$16),Scoring!$E$16),Scoring!$E$16),Scoring!$E$16),Scoring!$E$16),Scoring!$E$16),Scoring!$E$16),Scoring!$E$16)</f>
        <v>0</v>
      </c>
      <c r="AC1216" s="78">
        <f>IF(IFERROR(SEARCH("57f",L1216),99)=99,IF(IFERROR(SEARCH("57(f)",P1216),99)=99,0,Scoring!$E$20),Scoring!$E$20)</f>
        <v>0</v>
      </c>
      <c r="AD1216" s="78">
        <f>IF(IFERROR(SEARCH("CAT1",T1216),99)=99,IF(IFERROR(SEARCH("CAT2",T1216),99)=99,IF(IFERROR(SEARCH("CAT3",T1216),99)=99,IF(IFERROR(SEARCH("concluded to be endocrine",K1216),99)=99,IF(IFERROR(SEARCH("categorised as endocrine",K1216),99)=99,IF(IFERROR(SEARCH("endocrine disrupting",P1216),99)=99,IF(IFERROR(SEARCH("endocrine disrupting",K1216),99)=99,IF(IFERROR(SEARCH("suspected endocrine",S1216),99)=99,IF(IFERROR(SEARCH("potential endocrine",S1216),99)=99,0,Scoring!$E$25),Scoring!$E$25),Scoring!$E$24),Scoring!$E$24),Scoring!$E$24),Scoring!$E$24),Scoring!$E$23),Scoring!$E$22),Scoring!$E$21)</f>
        <v>0</v>
      </c>
      <c r="AE1216" s="78">
        <f>IF(IFERROR(SEARCH("suspected sensitiser",S1216),99)=99,IF(IFERROR(SEARCH("sensitiser",S1216),99)=99,IF(IFERROR(SEARCH("other hazard based concern",S1216),99)=99,0,Scoring!$E$28),Scoring!$E$26),Scoring!$E$27)</f>
        <v>0</v>
      </c>
      <c r="AF1216" s="78">
        <f>IF(IFERROR(M1216,1)=1,IF(IFERROR(N1216,1)=1,IF(IFERROR(O1216,1)=1,IF(IFERROR(Q1216,1)=1,IF(IFERROR(R1216,1)=1,IF(IFERROR(T1216,1)=1,IF(IFERROR(K1216,1)=1,IF(IFERROR(P1216,1)=1,IF(IFERROR(S1216,1)=1,Scoring!$E$29,0),0),0),0),0),0),0),0),0)</f>
        <v>0</v>
      </c>
      <c r="AG1216" s="78">
        <f t="shared" si="81"/>
        <v>1</v>
      </c>
      <c r="AI1216" s="93"/>
      <c r="AJ1216" s="94"/>
      <c r="AK1216" s="76"/>
      <c r="AL1216" s="75"/>
      <c r="AN1216" s="79"/>
      <c r="AO1216" s="79"/>
      <c r="AP1216" s="79"/>
      <c r="AQ1216" s="79"/>
      <c r="AR1216" s="79"/>
      <c r="AS1216" s="78"/>
      <c r="AU1216" s="79">
        <f>IF(IFERROR(F1216,99)=99,IF(IFERROR(G1216,99)=99,IF(IFERROR(H1216,99)=99,IF(IFERROR(I1216,99)=99,IF(IFERROR(E1216,99)=99,IF(IFERROR(J1216,99)=99,0,Scoring!$B$7),Scoring!$B$3),Scoring!$B$2),Scoring!$B$6),Scoring!$B$5),Scoring!$B$4)</f>
        <v>1</v>
      </c>
      <c r="AV1216" s="78">
        <f t="shared" si="82"/>
        <v>1</v>
      </c>
      <c r="AW1216" s="78"/>
      <c r="AX1216" s="66"/>
      <c r="AY1216" s="78"/>
      <c r="AZ1216" s="76"/>
      <c r="BA1216" s="76"/>
      <c r="BB1216" s="76"/>
    </row>
    <row r="1217" spans="1:54" x14ac:dyDescent="0.25">
      <c r="A1217" s="80" t="s">
        <v>11207</v>
      </c>
      <c r="B1217" s="80" t="s">
        <v>30</v>
      </c>
      <c r="C1217" s="80" t="s">
        <v>11206</v>
      </c>
      <c r="D1217" s="80" t="s">
        <v>11227</v>
      </c>
      <c r="E1217" s="76" t="str">
        <f>IF(C1217="-",IF(A1217="-",VLOOKUP(D1217,'sin-list 180320_update'!$C$2:$C$835,1,FALSE),VLOOKUP(A1217,'sin-list 180320_update'!$A$2:$A$835,1,FALSE)),VLOOKUP(C1217,'sin-list 180320_update'!$B$2:$B$835,1,FALSE))</f>
        <v>266-578-3</v>
      </c>
      <c r="F1217" s="76" t="e">
        <f>IF($C1217="-",IF($A1217="-",VLOOKUP($D1217,'REACH Bilaga XVII_update'!$A$5:$A$131,1,FALSE),VLOOKUP($A1217,'REACH Bilaga XVII_update'!$C$5:$C$131,1,FALSE)),VLOOKUP($C1217,'REACH Bilaga XVII_update'!$B$5:$B$131,1,FALSE))</f>
        <v>#N/A</v>
      </c>
      <c r="G1217" s="76" t="str">
        <f>IF($C1217="-",IF($A1217="-",VLOOKUP($D1217,' REACH Bilaga 59_update'!$A$5:$A$210,1,FALSE),VLOOKUP($A1217,' REACH Bilaga 59_update'!$D$5:$D$210,1,FALSE)),VLOOKUP($C1217,' REACH Bilaga 59_update'!$C$5:$C$210,1,FALSE))</f>
        <v>266-578-3</v>
      </c>
      <c r="H1217" s="76" t="e">
        <f>IF($C1217="-",IF($A1217="-",VLOOKUP($D1217,'REACH Bilaga XIV_update'!$A$5:$A$110,1,FALSE),VLOOKUP($A1217,'REACH Bilaga XIV_update'!$D$5:$D$110,1,FALSE)),VLOOKUP($C1217,'REACH Bilaga XIV_update'!$C$5:$C$110,1,FALSE))</f>
        <v>#N/A</v>
      </c>
      <c r="I1217" s="76" t="e">
        <f>IF($C1217="-",IF($A1217="-",VLOOKUP($D1217,CoRAP_update!$A$5:$A$376,1,FALSE),VLOOKUP($A1217,CoRAP_update!$D$5:$D$376,1,FALSE)),VLOOKUP($C1217,CoRAP_update!$C$5:$C$376,1,FALSE))</f>
        <v>#N/A</v>
      </c>
      <c r="J1217" s="76" t="e">
        <f>IF($C1217="-",IF($A1217="-",VLOOKUP($D1217,EDC_update!$C$2:$C$450,1,FALSE),VLOOKUP($A1217,EDC_update!$B$2:$B$450,1,FALSE)),VLOOKUP($C1217,EDC_update!$L$2:$L$450,1,FALSE))</f>
        <v>#N/A</v>
      </c>
      <c r="K1217" s="76" t="str">
        <f>IF($C1217="-",IF($A1217="-",IF(VLOOKUP($D1217,'sin-list 180320_update'!$C$2:$S$835,3,FALSE)="",NA(),VLOOKUP($D1217,'sin-list 180320_update'!$C$2:$S$835,3,FALSE)),IF(VLOOKUP($A1217,'sin-list 180320_update'!$A$2:$S$835,5,FALSE)="",NA(),VLOOKUP($A1217,'sin-list 180320_update'!$A$2:$S$835,5,FALSE))),IF(VLOOKUP($C1217,'sin-list 180320_update'!$B$2:$S$835,4,FALSE)="",NA(),VLOOKUP($C1217,'sin-list 180320_update'!$B$2:$S$835,4,FALSE)))</f>
        <v>Substance is concluded to be a substance of equivalent level of concern (57f) SVHC by ECHA Member State Committee due to its persistence, mobility, potential for long-range transport and observed adverse effects.</v>
      </c>
      <c r="L1217" s="76">
        <f>IF($C1217="-",IF($A1217="-",VLOOKUP($D1217,'sin-list 180320_update'!$C$2:$S$835,6,FALSE),VLOOKUP($A1217,'sin-list 180320_update'!$A$2:$S$835,8,FALSE)),VLOOKUP($C1217,'sin-list 180320_update'!$B$2:$S$835,7,FALSE))</f>
        <v>0</v>
      </c>
      <c r="M1217" s="76" t="e">
        <f>IF($C1217="-",IF($A1217="-",IF(VLOOKUP($D1217,'sin-list 180320_update'!$C$2:$S$835,8,FALSE)="",NA(),VLOOKUP($D1217,'sin-list 180320_update'!$C$2:$S$835,8,FALSE)),IF(VLOOKUP($A1217,'sin-list 180320_update'!$A$2:$S$835,10,FALSE)="",NA(),VLOOKUP($A1217,'sin-list 180320_update'!$A$2:$S$835,10,FALSE))),IF(VLOOKUP($C1217,'sin-list 180320_update'!$B$2:$S$835,9,FALSE)="",NA(),VLOOKUP($C1217,'sin-list 180320_update'!$B$2:$S$835,9,FALSE)))</f>
        <v>#N/A</v>
      </c>
      <c r="N1217" s="76" t="e">
        <f>IF($C1217="-",IF($A1217="-",IF(VLOOKUP($D1217,'REACH Bilaga XVII_update'!$A$5:$E$131,4,FALSE)="",NA(),VLOOKUP($D1217,'REACH Bilaga XVII_update'!$A$5:$E$131,4,FALSE)),IF(VLOOKUP($A1217,'REACH Bilaga XVII_update'!$C$5:$D$131,2,FALSE)="",NA(),VLOOKUP($A1217,'REACH Bilaga XVII_update'!$C$5:$D$131,2,FALSE))),IF(VLOOKUP($C1217,'REACH Bilaga XVII_update'!$B$5:$D$131,3,FALSE)="",NA(),VLOOKUP($C1217,'REACH Bilaga XVII_update'!$B$5:$D$131,3,FALSE)))</f>
        <v>#N/A</v>
      </c>
      <c r="O1217" s="76" t="e">
        <f>IF($C1217="-",IF($A1217="-",IF(VLOOKUP($D1217,' REACH Bilaga 59_update'!$A$5:$E$210,5,FALSE)="",NA(),VLOOKUP($D1217,' REACH Bilaga 59_update'!$A$5:$E$210,5,FALSE)),IF(VLOOKUP($A1217,' REACH Bilaga 59_update'!$D$5:$E$210,2,FALSE)="",NA(),VLOOKUP($A1217,' REACH Bilaga 59_update'!$D$5:$E$210,2,FALSE))),IF(VLOOKUP($C1217,' REACH Bilaga 59_update'!$C$5:$E$210,3,FALSE)="",NA(),VLOOKUP($C1217,' REACH Bilaga 59_update'!$C$5:$E$210,3,FALSE)))</f>
        <v>#N/A</v>
      </c>
      <c r="P1217" s="76" t="str">
        <f>IF(C1217="-",IF(A1217="-",IFERROR(VLOOKUP($D1217,' REACH Bilaga 59_update'!$A$5:$F$210,MATCH(Sammanfattning!P$1,' REACH Bilaga 59_update'!$A$4:$F$4,0),FALSE),VLOOKUP($D1217,'REACH Bilaga XIV_update'!$A$4:$H$110,MATCH(Sammanfattning!P$1,'REACH Bilaga XIV_update'!$A$4:$H$4,0),FALSE)),IFERROR(VLOOKUP($A1217,' REACH Bilaga 59_update'!$D$5:$F$210,MATCH(Sammanfattning!P$1,' REACH Bilaga 59_update'!$D$4:$F$4,0),FALSE),VLOOKUP($A1217,'REACH Bilaga XIV_update'!$D$4:$H$110,MATCH(Sammanfattning!P$1,'REACH Bilaga XIV_update'!$D$4:$H$4,0),FALSE))),IFERROR(VLOOKUP($C1217,' REACH Bilaga 59_update'!$C$5:$F$210,MATCH(Sammanfattning!P$1,' REACH Bilaga 59_update'!$C$4:$F$4,0),FALSE),VLOOKUP($C1217,'REACH Bilaga XIV_update'!$C$4:$H$110,MATCH(Sammanfattning!P$1,'REACH Bilaga XIV_update'!$C$4:$H$4,0),FALSE)))</f>
        <v>Equivalent level of concern having probable serious effects to human health (Article 57(f) - human health)#Equivalent level of concern having probable serious effects to the environment (Article 57(f) - environment)</v>
      </c>
      <c r="Q1217" s="76" t="e">
        <f>IF($C1217="-",IF($A1217="-",IF(VLOOKUP($D1217,'REACH Bilaga XIV_update'!$A$5:$I$110,9,FALSE)="",NA(),VLOOKUP($D1217,'REACH Bilaga XIV_update'!$A$5:$I$110,9,FALSE)),IF(VLOOKUP($A1217,'REACH Bilaga XIV_update'!$D$5:$I$110,6,FALSE)="",NA(),VLOOKUP($A1217,'REACH Bilaga XIV_update'!$D$5:$I$110,6,FALSE))),IF(VLOOKUP($C1217,'REACH Bilaga XIV_update'!$C$5:$I$110,7,FALSE)="",NA(),VLOOKUP($C1217,'REACH Bilaga XIV_update'!$C$5:$I$110,7,FALSE)))</f>
        <v>#N/A</v>
      </c>
      <c r="R1217" s="76" t="e">
        <f>IF($C1217="-",IF($A1217="-",IF(VLOOKUP($D1217,CoRAP_update!$A$5:$O$376,15,FALSE)="",NA(),VLOOKUP($D1217,CoRAP_update!$A$5:$O$376,15,FALSE)),IF(VLOOKUP($A1217,CoRAP_update!$D$5:$O$376,12,FALSE)="",NA(),VLOOKUP($A1217,CoRAP_update!$D$5:$O$376,12,FALSE))),IF(VLOOKUP($C1217,CoRAP_update!$C$5:$O$376,13,FALSE)="",NA(),VLOOKUP($C1217,CoRAP_update!$C$5:$O$376,13,FALSE)))</f>
        <v>#N/A</v>
      </c>
      <c r="S1217" s="144" t="e">
        <f>IF($C1217="-",IF($A1217="-",VLOOKUP($D1217,CoRAP_update!$A$5:$J$376,MATCH(Sammanfattning!S$1,CoRAP_update!$A$4:$J$4,0),FALSE),VLOOKUP($A1217,CoRAP_update!$D$5:$J$376,MATCH(Sammanfattning!S$1,CoRAP_update!$D$4:$J$4,0),FALSE)),VLOOKUP($C1217,CoRAP_update!$C$5:$J$376,MATCH(Sammanfattning!S$1,CoRAP_update!$C$4:$J$4,0),FALSE))</f>
        <v>#N/A</v>
      </c>
      <c r="T1217" s="76" t="e">
        <f>IF($A1217="-",VLOOKUP($D1217,EDC_update!$C$2:$F$450,4,FALSE),VLOOKUP($A1217,EDC_update!$B$2:$F$450,5,FALSE))</f>
        <v>#N/A</v>
      </c>
      <c r="V1217" s="78">
        <f>IF(IFERROR(SEARCH("PBT",P1217),99)=99,IF(IFERROR(SEARCH("suspected PBT",S1217),99)=99,IF(IFERROR(SEARCH("concluded to be PBT",K1217),99)=99,IF(IFERROR(SEARCH("PBT",S1217),99)=99,IF(IFERROR(SEARCH("PBT cand",L1217),99)=99,IF(IFERROR(SEARCH("PBT",L1217),99)=99,IF(IFERROR(SEARCH("persistent, bioackumulative and toxic properties",K1217),99)=99,0,Scoring!$E$3),Scoring!$E$3),Scoring!$E$7),Scoring!$E$3),Scoring!$E$5),Scoring!$E$6),Scoring!$E$3)</f>
        <v>0</v>
      </c>
      <c r="W1217" s="78">
        <f>IF(IFERROR(SEARCH("vPvB",P1217),99)=99,IF(IFERROR(SEARCH("suspected pbt/vPvB",S1217),99)=99,IF(IFERROR(SEARCH("vPvB",S1217),99)=99,IF(IFERROR(SEARCH("concluded to be a vPvB",S1217),99)=99,IF(IFERROR(SEARCH("identified as vPvB",K1217),99)=99,IF(IFERROR(SEARCH("concluded to be a vPvB",K1217),99)=99,IF(IFERROR(SEARCH("concluded to be both pbt and vPvB",S1217),99)=99,IF(IFERROR(SEARCH("concluded to be both pbt and vPvB",K1217),99)=99,0,Scoring!$E$5),Scoring!$E$5),Scoring!$E$5),Scoring!$E$5),Scoring!$E$5),Scoring!$E$4),Scoring!$E$6),Scoring!$E$4)</f>
        <v>0</v>
      </c>
      <c r="X1217" s="78">
        <f>IF(IFERROR(SEARCH("H410",N1217),99)=99,IF(IFERROR(SEARCH("H410",O1217),99)=99,IF(IFERROR(SEARCH("H410",Q1217),99)=99,IF(IFERROR(SEARCH("H410",M1217),99)=99,IF(IFERROR(SEARCH("H410",R1217),99)=99,IF(IFERROR(SEARCH("H411",N1217),99)=99,IF(IFERROR(SEARCH("H411",O1217),99)=99,IF(IFERROR(SEARCH("H411",Q1217),99)=99,IF(IFERROR(SEARCH("H411",M1217),99)=99,IF(IFERROR(SEARCH("H411",R1217),99)=99,IF(IFERROR(SEARCH("H413",N1217),99)=99,IF(IFERROR(SEARCH("H413",O1217),99)=99,IF(IFERROR(SEARCH("H413",Q1217),99)=99,IF(IFERROR(SEARCH("H413",M1217),99)=99,IF(IFERROR(SEARCH("H413",R1217),99)=99,IF(IFERROR(SEARCH("H412",N1217),99)=99,IF(IFERROR(SEARCH("H412",O1217),99)=99,IF(IFERROR(SEARCH("H412",Q1217),99)=99,IF(IFERROR(SEARCH("H412",M1217),99)=99,IF(IFERROR(SEARCH("H412",R1217),99)=99,0,Scoring!$E$2),Scoring!$E$2),Scoring!$E$2),Scoring!$E$2),Scoring!$E$2),Scoring!$E$2),Scoring!$E$2),Scoring!$E$2),Scoring!$E$2),Scoring!$E$2),Scoring!$E$2),Scoring!$E$2),Scoring!$E$2),Scoring!$E$2),Scoring!$E$2),Scoring!$E$2),Scoring!$E$2),Scoring!$E$2),Scoring!$E$2),Scoring!$E$2)</f>
        <v>0</v>
      </c>
      <c r="Y1217" s="78">
        <f>IF(IFERROR(SEARCH("CMR",K1217),99)=99,IF(IFERROR(SEARCH("Suspected CMR",S1217),99)=99,IF(IFERROR(SEARCH("CMR",S1217),99)=99,0,Scoring!$E$8),Scoring!$E$9),Scoring!$E$8)</f>
        <v>0</v>
      </c>
      <c r="Z1217" s="78">
        <f>IF(IFERROR(SEARCH("H350",N1217),99)=99,IF(IFERROR(SEARCH("H350",O1217),99)=99,IF(IFERROR(SEARCH("H350",Q1217),99)=99,IF(IFERROR(SEARCH("H350",M1217),99)=99,IF(IFERROR(SEARCH("H350",R1217),99)=99,IF(IFERROR(SEARCH("H351",N1217),99)=99,IF(IFERROR(SEARCH("H351",O1217),99)=99,IF(IFERROR(SEARCH("H351",Q1217),99)=99,IF(IFERROR(SEARCH("H351",M1217),99)=99,IF(IFERROR(SEARCH("H351",R1217),99)=99,IF(IFERROR(SEARCH("carcinogenic",P1217),99)=99,IF(IFERROR(SEARCH("suspected carcinogenic",S1217),99)=99,0,Scoring!$E$12),Scoring!$E$11),Scoring!$E$10),Scoring!$E$10),Scoring!$E$10),Scoring!$E$10),Scoring!$E$10),Scoring!$E$10),Scoring!$E$10),Scoring!$E$10),Scoring!$E$10),Scoring!$E$10)</f>
        <v>0</v>
      </c>
      <c r="AA1217" s="78">
        <f>IF(IFERROR(SEARCH("H340",N1217),99)=99,IF(IFERROR(SEARCH("H340",O1217),99)=99,IF(IFERROR(SEARCH("H340",Q1217),99)=99,IF(IFERROR(SEARCH("H340",M1217),99)=99,IF(IFERROR(SEARCH("H340",R1217),99)=99,IF(IFERROR(SEARCH("H341",N1217),99)=99,IF(IFERROR(SEARCH("H341",O1217),99)=99,IF(IFERROR(SEARCH("H341",Q1217),99)=99,IF(IFERROR(SEARCH("H341",M1217),99)=99,IF(IFERROR(SEARCH("H341",R1217),99)=99,IF(IFERROR(SEARCH("mutagenic",P1217),99)=99,IF(IFERROR(SEARCH("suspected mutagenic",S1217),99)=99,0,Scoring!$E$15),Scoring!$E$14),Scoring!$E$13),Scoring!$E$13),Scoring!$E$13),Scoring!$E$13),Scoring!$E$13),Scoring!$E$13),Scoring!$E$13),Scoring!$E$13),Scoring!$E$13),Scoring!$E$13)</f>
        <v>0</v>
      </c>
      <c r="AB1217" s="78">
        <f>IF(IFERROR(SEARCH("H360",N1217),99)=99,IF(IFERROR(SEARCH("H360",O1217),99)=99,IF(IFERROR(SEARCH("H360",Q1217),99)=99,IF(IFERROR(SEARCH("H360",M1217),99)=99,IF(IFERROR(SEARCH("H360",R1217),99)=99,IF(IFERROR(SEARCH("H361",N1217),99)=99,IF(IFERROR(SEARCH("H361",O1217),99)=99,IF(IFERROR(SEARCH("H361",Q1217),99)=99,IF(IFERROR(SEARCH("H361",M1217),99)=99,IF(IFERROR(SEARCH("H361",R1217),99)=99,IF(IFERROR(SEARCH("reproduction",P1217),99)=99,IF(IFERROR(SEARCH("suspected reprotoxic",S1217),99)=99,IF(IFERROR(SEARCH("reprotoxic",S1217),99)=99,IF(IFERROR(SEARCH("reprotoxic",K1217),99)=99,0,Scoring!$E$18),Scoring!$E$18),Scoring!$E$19),Scoring!$E$17),Scoring!$E$16),Scoring!$E$16),Scoring!$E$16),Scoring!$E$16),Scoring!$E$16),Scoring!$E$16),Scoring!$E$16),Scoring!$E$16),Scoring!$E$16),Scoring!$E$16)</f>
        <v>0</v>
      </c>
      <c r="AC1217" s="78">
        <f>IF(IFERROR(SEARCH("57f",L1217),99)=99,IF(IFERROR(SEARCH("57(f)",P1217),99)=99,0,Scoring!$E$20),Scoring!$E$20)</f>
        <v>1</v>
      </c>
      <c r="AD1217" s="78">
        <f>IF(IFERROR(SEARCH("CAT1",T1217),99)=99,IF(IFERROR(SEARCH("CAT2",T1217),99)=99,IF(IFERROR(SEARCH("CAT3",T1217),99)=99,IF(IFERROR(SEARCH("concluded to be endocrine",K1217),99)=99,IF(IFERROR(SEARCH("categorised as endocrine",K1217),99)=99,IF(IFERROR(SEARCH("endocrine disrupting",P1217),99)=99,IF(IFERROR(SEARCH("endocrine disrupting",K1217),99)=99,IF(IFERROR(SEARCH("suspected endocrine",S1217),99)=99,IF(IFERROR(SEARCH("potential endocrine",S1217),99)=99,0,Scoring!$E$25),Scoring!$E$25),Scoring!$E$24),Scoring!$E$24),Scoring!$E$24),Scoring!$E$24),Scoring!$E$23),Scoring!$E$22),Scoring!$E$21)</f>
        <v>0</v>
      </c>
      <c r="AE1217" s="78">
        <f>IF(IFERROR(SEARCH("suspected sensitiser",S1217),99)=99,IF(IFERROR(SEARCH("sensitiser",S1217),99)=99,IF(IFERROR(SEARCH("other hazard based concern",S1217),99)=99,0,Scoring!$E$28),Scoring!$E$26),Scoring!$E$27)</f>
        <v>0</v>
      </c>
      <c r="AF1217" s="78">
        <f>IF(IFERROR(M1217,1)=1,IF(IFERROR(N1217,1)=1,IF(IFERROR(O1217,1)=1,IF(IFERROR(Q1217,1)=1,IF(IFERROR(R1217,1)=1,IF(IFERROR(T1217,1)=1,IF(IFERROR(K1217,1)=1,IF(IFERROR(P1217,1)=1,IF(IFERROR(S1217,1)=1,Scoring!$E$29,0),0),0),0),0),0),0),0),0)</f>
        <v>0</v>
      </c>
      <c r="AG1217" s="78">
        <f t="shared" si="81"/>
        <v>1</v>
      </c>
      <c r="AI1217" s="93"/>
      <c r="AJ1217" s="94"/>
      <c r="AK1217" s="76"/>
      <c r="AL1217" s="75"/>
      <c r="AN1217" s="79"/>
      <c r="AO1217" s="79"/>
      <c r="AP1217" s="79"/>
      <c r="AQ1217" s="79"/>
      <c r="AR1217" s="79"/>
      <c r="AS1217" s="78"/>
      <c r="AU1217" s="79">
        <f>IF(IFERROR(F1217,99)=99,IF(IFERROR(G1217,99)=99,IF(IFERROR(H1217,99)=99,IF(IFERROR(I1217,99)=99,IF(IFERROR(E1217,99)=99,IF(IFERROR(J1217,99)=99,0,Scoring!$B$7),Scoring!$B$3),Scoring!$B$2),Scoring!$B$6),Scoring!$B$5),Scoring!$B$4)</f>
        <v>1</v>
      </c>
      <c r="AV1217" s="78">
        <f t="shared" si="82"/>
        <v>1</v>
      </c>
      <c r="AW1217" s="78"/>
      <c r="AX1217" s="66"/>
      <c r="AY1217" s="78"/>
      <c r="AZ1217" s="76"/>
      <c r="BB1217" s="76"/>
    </row>
    <row r="1218" spans="1:54" x14ac:dyDescent="0.25">
      <c r="A1218" s="77" t="s">
        <v>3364</v>
      </c>
      <c r="B1218" s="76" t="str">
        <f>C1218</f>
        <v>271-091-4</v>
      </c>
      <c r="C1218" s="77" t="s">
        <v>3417</v>
      </c>
      <c r="D1218" s="77" t="s">
        <v>3271</v>
      </c>
      <c r="E1218" s="76" t="str">
        <f>IF(C1218="-",IF(A1218="-",VLOOKUP(D1218,'sin-list 180320_update'!$C$2:$C$835,1,FALSE),VLOOKUP(A1218,'sin-list 180320_update'!$A$2:$A$835,1,FALSE)),VLOOKUP(C1218,'sin-list 180320_update'!$B$2:$B$835,1,FALSE))</f>
        <v>271-091-4</v>
      </c>
      <c r="F1218" s="76" t="str">
        <f>IF($C1218="-",IF($A1218="-",VLOOKUP($D1218,'REACH Bilaga XVII_update'!$A$5:$A$131,1,FALSE),VLOOKUP($A1218,'REACH Bilaga XVII_update'!$C$5:$C$131,1,FALSE)),VLOOKUP($C1218,'REACH Bilaga XVII_update'!$B$5:$B$131,1,FALSE))</f>
        <v>271-091-4</v>
      </c>
      <c r="G1218" s="76" t="e">
        <f>IF($C1218="-",IF($A1218="-",VLOOKUP($D1218,' REACH Bilaga 59_update'!$A$5:$A$210,1,FALSE),VLOOKUP($A1218,' REACH Bilaga 59_update'!$D$5:$D$210,1,FALSE)),VLOOKUP($C1218,' REACH Bilaga 59_update'!$C$5:$C$210,1,FALSE))</f>
        <v>#N/A</v>
      </c>
      <c r="H1218" s="76" t="e">
        <f>IF($C1218="-",IF($A1218="-",VLOOKUP($D1218,'REACH Bilaga XIV_update'!$A$5:$A$110,1,FALSE),VLOOKUP($A1218,'REACH Bilaga XIV_update'!$D$5:$D$110,1,FALSE)),VLOOKUP($C1218,'REACH Bilaga XIV_update'!$C$5:$C$110,1,FALSE))</f>
        <v>#N/A</v>
      </c>
      <c r="I1218" s="76" t="e">
        <f>IF($C1218="-",IF($A1218="-",VLOOKUP($D1218,CoRAP_update!$A$5:$A$376,1,FALSE),VLOOKUP($A1218,CoRAP_update!$D$5:$D$376,1,FALSE)),VLOOKUP($C1218,CoRAP_update!$C$5:$C$376,1,FALSE))</f>
        <v>#N/A</v>
      </c>
      <c r="J1218" s="76" t="e">
        <f>IF($C1218="-",IF($A1218="-",VLOOKUP($D1218,EDC_update!$C$2:$C$450,1,FALSE),VLOOKUP($A1218,EDC_update!$B$2:$B$450,1,FALSE)),VLOOKUP($C1218,EDC_update!$L$2:$L$450,1,FALSE))</f>
        <v>#N/A</v>
      </c>
      <c r="K1218" s="76" t="str">
        <f>IF($C1218="-",IF($A1218="-",IF(VLOOKUP($D1218,'sin-list 180320_update'!$C$2:$S$835,3,FALSE)="",NA(),VLOOKUP($D1218,'sin-list 180320_update'!$C$2:$S$835,3,FALSE)),IF(VLOOKUP($A1218,'sin-list 180320_update'!$A$2:$S$835,5,FALSE)="",NA(),VLOOKUP($A1218,'sin-list 180320_update'!$A$2:$S$835,5,FALSE))),IF(VLOOKUP($C1218,'sin-list 180320_update'!$B$2:$S$835,4,FALSE)="",NA(),VLOOKUP($C1218,'sin-list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evidence of estrogenic action.</v>
      </c>
      <c r="L1218" s="76" t="str">
        <f>IF($C1218="-",IF($A1218="-",VLOOKUP($D1218,'sin-list 180320_update'!$C$2:$S$835,6,FALSE),VLOOKUP($A1218,'sin-list 180320_update'!$A$2:$S$835,8,FALSE)),VLOOKUP($C1218,'sin-list 180320_update'!$B$2:$S$835,7,FALSE))</f>
        <v>Official classification missing</v>
      </c>
      <c r="M1218" s="76" t="e">
        <f>IF($C1218="-",IF($A1218="-",IF(VLOOKUP($D1218,'sin-list 180320_update'!$C$2:$S$835,8,FALSE)="",NA(),VLOOKUP($D1218,'sin-list 180320_update'!$C$2:$S$835,8,FALSE)),IF(VLOOKUP($A1218,'sin-list 180320_update'!$A$2:$S$835,10,FALSE)="",NA(),VLOOKUP($A1218,'sin-list 180320_update'!$A$2:$S$835,10,FALSE))),IF(VLOOKUP($C1218,'sin-list 180320_update'!$B$2:$S$835,9,FALSE)="",NA(),VLOOKUP($C1218,'sin-list 180320_update'!$B$2:$S$835,9,FALSE)))</f>
        <v>#N/A</v>
      </c>
      <c r="N1218" s="76" t="e">
        <f>IF($C1218="-",IF($A1218="-",IF(VLOOKUP($D1218,'REACH Bilaga XVII_update'!$A$5:$E$131,4,FALSE)="",NA(),VLOOKUP($D1218,'REACH Bilaga XVII_update'!$A$5:$E$131,4,FALSE)),IF(VLOOKUP($A1218,'REACH Bilaga XVII_update'!$C$5:$D$131,2,FALSE)="",NA(),VLOOKUP($A1218,'REACH Bilaga XVII_update'!$C$5:$D$131,2,FALSE))),IF(VLOOKUP($C1218,'REACH Bilaga XVII_update'!$B$5:$D$131,3,FALSE)="",NA(),VLOOKUP($C1218,'REACH Bilaga XVII_update'!$B$5:$D$131,3,FALSE)))</f>
        <v>#N/A</v>
      </c>
      <c r="O1218" s="76" t="e">
        <f>IF($C1218="-",IF($A1218="-",IF(VLOOKUP($D1218,' REACH Bilaga 59_update'!$A$5:$E$210,5,FALSE)="",NA(),VLOOKUP($D1218,' REACH Bilaga 59_update'!$A$5:$E$210,5,FALSE)),IF(VLOOKUP($A1218,' REACH Bilaga 59_update'!$D$5:$E$210,2,FALSE)="",NA(),VLOOKUP($A1218,' REACH Bilaga 59_update'!$D$5:$E$210,2,FALSE))),IF(VLOOKUP($C1218,' REACH Bilaga 59_update'!$C$5:$E$210,3,FALSE)="",NA(),VLOOKUP($C1218,' REACH Bilaga 59_update'!$C$5:$E$210,3,FALSE)))</f>
        <v>#N/A</v>
      </c>
      <c r="P1218" s="76" t="e">
        <f>IF(C1218="-",IF(A1218="-",IFERROR(VLOOKUP($D1218,' REACH Bilaga 59_update'!$A$5:$F$210,MATCH(Sammanfattning!P$1,' REACH Bilaga 59_update'!$A$4:$F$4,0),FALSE),VLOOKUP($D1218,'REACH Bilaga XIV_update'!$A$4:$H$110,MATCH(Sammanfattning!P$1,'REACH Bilaga XIV_update'!$A$4:$H$4,0),FALSE)),IFERROR(VLOOKUP($A1218,' REACH Bilaga 59_update'!$D$5:$F$210,MATCH(Sammanfattning!P$1,' REACH Bilaga 59_update'!$D$4:$F$4,0),FALSE),VLOOKUP($A1218,'REACH Bilaga XIV_update'!$D$4:$H$110,MATCH(Sammanfattning!P$1,'REACH Bilaga XIV_update'!$D$4:$H$4,0),FALSE))),IFERROR(VLOOKUP($C1218,' REACH Bilaga 59_update'!$C$5:$F$210,MATCH(Sammanfattning!P$1,' REACH Bilaga 59_update'!$C$4:$F$4,0),FALSE),VLOOKUP($C1218,'REACH Bilaga XIV_update'!$C$4:$H$110,MATCH(Sammanfattning!P$1,'REACH Bilaga XIV_update'!$C$4:$H$4,0),FALSE)))</f>
        <v>#N/A</v>
      </c>
      <c r="Q1218" s="76" t="e">
        <f>IF($C1218="-",IF($A1218="-",IF(VLOOKUP($D1218,'REACH Bilaga XIV_update'!$A$5:$I$110,9,FALSE)="",NA(),VLOOKUP($D1218,'REACH Bilaga XIV_update'!$A$5:$I$110,9,FALSE)),IF(VLOOKUP($A1218,'REACH Bilaga XIV_update'!$D$5:$I$110,6,FALSE)="",NA(),VLOOKUP($A1218,'REACH Bilaga XIV_update'!$D$5:$I$110,6,FALSE))),IF(VLOOKUP($C1218,'REACH Bilaga XIV_update'!$C$5:$I$110,7,FALSE)="",NA(),VLOOKUP($C1218,'REACH Bilaga XIV_update'!$C$5:$I$110,7,FALSE)))</f>
        <v>#N/A</v>
      </c>
      <c r="R1218" s="76" t="e">
        <f>IF($C1218="-",IF($A1218="-",IF(VLOOKUP($D1218,CoRAP_update!$A$5:$O$376,15,FALSE)="",NA(),VLOOKUP($D1218,CoRAP_update!$A$5:$O$376,15,FALSE)),IF(VLOOKUP($A1218,CoRAP_update!$D$5:$O$376,12,FALSE)="",NA(),VLOOKUP($A1218,CoRAP_update!$D$5:$O$376,12,FALSE))),IF(VLOOKUP($C1218,CoRAP_update!$C$5:$O$376,13,FALSE)="",NA(),VLOOKUP($C1218,CoRAP_update!$C$5:$O$376,13,FALSE)))</f>
        <v>#N/A</v>
      </c>
      <c r="S1218" s="144" t="e">
        <f>IF($C1218="-",IF($A1218="-",VLOOKUP($D1218,CoRAP_update!$A$5:$J$376,MATCH(Sammanfattning!S$1,CoRAP_update!$A$4:$J$4,0),FALSE),VLOOKUP($A1218,CoRAP_update!$D$5:$J$376,MATCH(Sammanfattning!S$1,CoRAP_update!$D$4:$J$4,0),FALSE)),VLOOKUP($C1218,CoRAP_update!$C$5:$J$376,MATCH(Sammanfattning!S$1,CoRAP_update!$C$4:$J$4,0),FALSE))</f>
        <v>#N/A</v>
      </c>
      <c r="T1218" s="76" t="e">
        <f>IF($A1218="-",VLOOKUP($D1218,EDC_update!$C$2:$F$450,4,FALSE),VLOOKUP($A1218,EDC_update!$B$2:$F$450,5,FALSE))</f>
        <v>#N/A</v>
      </c>
      <c r="V1218" s="78">
        <f>IF(IFERROR(SEARCH("PBT",P1218),99)=99,IF(IFERROR(SEARCH("suspected PBT",S1218),99)=99,IF(IFERROR(SEARCH("concluded to be PBT",K1218),99)=99,IF(IFERROR(SEARCH("PBT",S1218),99)=99,IF(IFERROR(SEARCH("PBT cand",L1218),99)=99,IF(IFERROR(SEARCH("PBT",L1218),99)=99,IF(IFERROR(SEARCH("persistent, bioackumulative and toxic properties",K1218),99)=99,0,Scoring!$E$3),Scoring!$E$3),Scoring!$E$7),Scoring!$E$3),Scoring!$E$5),Scoring!$E$6),Scoring!$E$3)</f>
        <v>0</v>
      </c>
      <c r="W1218" s="78">
        <f>IF(IFERROR(SEARCH("vPvB",P1218),99)=99,IF(IFERROR(SEARCH("suspected pbt/vPvB",S1218),99)=99,IF(IFERROR(SEARCH("vPvB",S1218),99)=99,IF(IFERROR(SEARCH("concluded to be a vPvB",S1218),99)=99,IF(IFERROR(SEARCH("identified as vPvB",K1218),99)=99,IF(IFERROR(SEARCH("concluded to be a vPvB",K1218),99)=99,IF(IFERROR(SEARCH("concluded to be both pbt and vPvB",S1218),99)=99,IF(IFERROR(SEARCH("concluded to be both pbt and vPvB",K1218),99)=99,0,Scoring!$E$5),Scoring!$E$5),Scoring!$E$5),Scoring!$E$5),Scoring!$E$5),Scoring!$E$4),Scoring!$E$6),Scoring!$E$4)</f>
        <v>0</v>
      </c>
      <c r="X1218" s="78">
        <f>IF(IFERROR(SEARCH("H410",N1218),99)=99,IF(IFERROR(SEARCH("H410",O1218),99)=99,IF(IFERROR(SEARCH("H410",Q1218),99)=99,IF(IFERROR(SEARCH("H410",M1218),99)=99,IF(IFERROR(SEARCH("H410",R1218),99)=99,IF(IFERROR(SEARCH("H411",N1218),99)=99,IF(IFERROR(SEARCH("H411",O1218),99)=99,IF(IFERROR(SEARCH("H411",Q1218),99)=99,IF(IFERROR(SEARCH("H411",M1218),99)=99,IF(IFERROR(SEARCH("H411",R1218),99)=99,IF(IFERROR(SEARCH("H413",N1218),99)=99,IF(IFERROR(SEARCH("H413",O1218),99)=99,IF(IFERROR(SEARCH("H413",Q1218),99)=99,IF(IFERROR(SEARCH("H413",M1218),99)=99,IF(IFERROR(SEARCH("H413",R1218),99)=99,IF(IFERROR(SEARCH("H412",N1218),99)=99,IF(IFERROR(SEARCH("H412",O1218),99)=99,IF(IFERROR(SEARCH("H412",Q1218),99)=99,IF(IFERROR(SEARCH("H412",M1218),99)=99,IF(IFERROR(SEARCH("H412",R1218),99)=99,0,Scoring!$E$2),Scoring!$E$2),Scoring!$E$2),Scoring!$E$2),Scoring!$E$2),Scoring!$E$2),Scoring!$E$2),Scoring!$E$2),Scoring!$E$2),Scoring!$E$2),Scoring!$E$2),Scoring!$E$2),Scoring!$E$2),Scoring!$E$2),Scoring!$E$2),Scoring!$E$2),Scoring!$E$2),Scoring!$E$2),Scoring!$E$2),Scoring!$E$2)</f>
        <v>0</v>
      </c>
      <c r="Y1218" s="78">
        <f>IF(IFERROR(SEARCH("CMR",K1218),99)=99,IF(IFERROR(SEARCH("Suspected CMR",S1218),99)=99,IF(IFERROR(SEARCH("CMR",S1218),99)=99,0,Scoring!$E$8),Scoring!$E$9),Scoring!$E$8)</f>
        <v>0</v>
      </c>
      <c r="Z1218" s="78">
        <f>IF(IFERROR(SEARCH("H350",N1218),99)=99,IF(IFERROR(SEARCH("H350",O1218),99)=99,IF(IFERROR(SEARCH("H350",Q1218),99)=99,IF(IFERROR(SEARCH("H350",M1218),99)=99,IF(IFERROR(SEARCH("H350",R1218),99)=99,IF(IFERROR(SEARCH("H351",N1218),99)=99,IF(IFERROR(SEARCH("H351",O1218),99)=99,IF(IFERROR(SEARCH("H351",Q1218),99)=99,IF(IFERROR(SEARCH("H351",M1218),99)=99,IF(IFERROR(SEARCH("H351",R1218),99)=99,IF(IFERROR(SEARCH("carcinogenic",P1218),99)=99,IF(IFERROR(SEARCH("suspected carcinogenic",S1218),99)=99,0,Scoring!$E$12),Scoring!$E$11),Scoring!$E$10),Scoring!$E$10),Scoring!$E$10),Scoring!$E$10),Scoring!$E$10),Scoring!$E$10),Scoring!$E$10),Scoring!$E$10),Scoring!$E$10),Scoring!$E$10)</f>
        <v>0</v>
      </c>
      <c r="AA1218" s="78">
        <f>IF(IFERROR(SEARCH("H340",N1218),99)=99,IF(IFERROR(SEARCH("H340",O1218),99)=99,IF(IFERROR(SEARCH("H340",Q1218),99)=99,IF(IFERROR(SEARCH("H340",M1218),99)=99,IF(IFERROR(SEARCH("H340",R1218),99)=99,IF(IFERROR(SEARCH("H341",N1218),99)=99,IF(IFERROR(SEARCH("H341",O1218),99)=99,IF(IFERROR(SEARCH("H341",Q1218),99)=99,IF(IFERROR(SEARCH("H341",M1218),99)=99,IF(IFERROR(SEARCH("H341",R1218),99)=99,IF(IFERROR(SEARCH("mutagenic",P1218),99)=99,IF(IFERROR(SEARCH("suspected mutagenic",S1218),99)=99,0,Scoring!$E$15),Scoring!$E$14),Scoring!$E$13),Scoring!$E$13),Scoring!$E$13),Scoring!$E$13),Scoring!$E$13),Scoring!$E$13),Scoring!$E$13),Scoring!$E$13),Scoring!$E$13),Scoring!$E$13)</f>
        <v>0</v>
      </c>
      <c r="AB1218" s="78">
        <f>IF(IFERROR(SEARCH("H360",N1218),99)=99,IF(IFERROR(SEARCH("H360",O1218),99)=99,IF(IFERROR(SEARCH("H360",Q1218),99)=99,IF(IFERROR(SEARCH("H360",M1218),99)=99,IF(IFERROR(SEARCH("H360",R1218),99)=99,IF(IFERROR(SEARCH("H361",N1218),99)=99,IF(IFERROR(SEARCH("H361",O1218),99)=99,IF(IFERROR(SEARCH("H361",Q1218),99)=99,IF(IFERROR(SEARCH("H361",M1218),99)=99,IF(IFERROR(SEARCH("H361",R1218),99)=99,IF(IFERROR(SEARCH("reproduction",P1218),99)=99,IF(IFERROR(SEARCH("suspected reprotoxic",S1218),99)=99,IF(IFERROR(SEARCH("reprotoxic",S1218),99)=99,IF(IFERROR(SEARCH("reprotoxic",K1218),99)=99,0,Scoring!$E$18),Scoring!$E$18),Scoring!$E$19),Scoring!$E$17),Scoring!$E$16),Scoring!$E$16),Scoring!$E$16),Scoring!$E$16),Scoring!$E$16),Scoring!$E$16),Scoring!$E$16),Scoring!$E$16),Scoring!$E$16),Scoring!$E$16)</f>
        <v>0</v>
      </c>
      <c r="AC1218" s="78">
        <f>IF(IFERROR(SEARCH("57f",L1218),99)=99,IF(IFERROR(SEARCH("57(f)",P1218),99)=99,0,Scoring!$E$20),Scoring!$E$20)</f>
        <v>0</v>
      </c>
      <c r="AD1218" s="78">
        <f>IF(IFERROR(SEARCH("CAT1",T1218),99)=99,IF(IFERROR(SEARCH("CAT2",T1218),99)=99,IF(IFERROR(SEARCH("CAT3",T1218),99)=99,IF(IFERROR(SEARCH("concluded to be endocrine",K1218),99)=99,IF(IFERROR(SEARCH("categorised as endocrine",K1218),99)=99,IF(IFERROR(SEARCH("endocrine disrupting",P1218),99)=99,IF(IFERROR(SEARCH("endocrine disrupting",K1218),99)=99,IF(IFERROR(SEARCH("suspected endocrine",S1218),99)=99,IF(IFERROR(SEARCH("potential endocrine",S1218),99)=99,0,Scoring!$E$25),Scoring!$E$25),Scoring!$E$24),Scoring!$E$24),Scoring!$E$24),Scoring!$E$24),Scoring!$E$23),Scoring!$E$22),Scoring!$E$21)</f>
        <v>1</v>
      </c>
      <c r="AE1218" s="78">
        <f>IF(IFERROR(SEARCH("suspected sensitiser",S1218),99)=99,IF(IFERROR(SEARCH("sensitiser",S1218),99)=99,IF(IFERROR(SEARCH("other hazard based concern",S1218),99)=99,0,Scoring!$E$28),Scoring!$E$26),Scoring!$E$27)</f>
        <v>0</v>
      </c>
      <c r="AF1218" s="78">
        <f>IF(IFERROR(M1218,1)=1,IF(IFERROR(N1218,1)=1,IF(IFERROR(O1218,1)=1,IF(IFERROR(Q1218,1)=1,IF(IFERROR(R1218,1)=1,IF(IFERROR(T1218,1)=1,IF(IFERROR(K1218,1)=1,IF(IFERROR(P1218,1)=1,IF(IFERROR(S1218,1)=1,Scoring!$E$29,0),0),0),0),0),0),0),0),0)</f>
        <v>0</v>
      </c>
      <c r="AG1218" s="78">
        <f t="shared" ref="AG1218:AG1281" si="87">V1218+W1218+X1218+AD1218+AE1218+AF1218+IF(Y1218&gt;0,Y1218,SUM(Z1218:AB1218))+AC1218</f>
        <v>1</v>
      </c>
      <c r="AI1218" s="93"/>
      <c r="AJ1218" s="94"/>
      <c r="AK1218" s="76"/>
      <c r="AL1218" s="75"/>
      <c r="AN1218" s="79"/>
      <c r="AO1218" s="79"/>
      <c r="AP1218" s="79"/>
      <c r="AQ1218" s="79"/>
      <c r="AR1218" s="79"/>
      <c r="AS1218" s="78"/>
      <c r="AU1218" s="79">
        <f>IF(IFERROR(F1218,99)=99,IF(IFERROR(G1218,99)=99,IF(IFERROR(H1218,99)=99,IF(IFERROR(I1218,99)=99,IF(IFERROR(E1218,99)=99,IF(IFERROR(J1218,99)=99,0,Scoring!$B$7),Scoring!$B$3),Scoring!$B$2),Scoring!$B$6),Scoring!$B$5),Scoring!$B$4)</f>
        <v>1</v>
      </c>
      <c r="AV1218" s="78">
        <f t="shared" ref="AV1218:AV1281" si="88">AG1218*AU1218</f>
        <v>1</v>
      </c>
      <c r="AW1218" s="78"/>
      <c r="AX1218" s="66"/>
      <c r="AY1218" s="78"/>
      <c r="AZ1218" s="76"/>
      <c r="BA1218" s="76"/>
      <c r="BB1218" s="76"/>
    </row>
    <row r="1219" spans="1:54" x14ac:dyDescent="0.25">
      <c r="A1219" s="77" t="s">
        <v>3364</v>
      </c>
      <c r="B1219" s="148" t="s">
        <v>3417</v>
      </c>
      <c r="C1219" s="77" t="s">
        <v>3417</v>
      </c>
      <c r="D1219" s="77" t="s">
        <v>1995</v>
      </c>
      <c r="E1219" s="76" t="str">
        <f>IF(C1219="-",IF(A1219="-",VLOOKUP(D1219,'sin-list 180320_update'!$C$2:$C$835,1,FALSE),VLOOKUP(A1219,'sin-list 180320_update'!$A$2:$A$835,1,FALSE)),VLOOKUP(C1219,'sin-list 180320_update'!$B$2:$B$835,1,FALSE))</f>
        <v>271-091-4</v>
      </c>
      <c r="F1219" s="76" t="str">
        <f>IF($C1219="-",IF($A1219="-",VLOOKUP($D1219,'REACH Bilaga XVII_update'!$A$5:$A$131,1,FALSE),VLOOKUP($A1219,'REACH Bilaga XVII_update'!$C$5:$C$131,1,FALSE)),VLOOKUP($C1219,'REACH Bilaga XVII_update'!$B$5:$B$131,1,FALSE))</f>
        <v>271-091-4</v>
      </c>
      <c r="G1219" s="76" t="e">
        <f>IF($C1219="-",IF($A1219="-",VLOOKUP($D1219,' REACH Bilaga 59_update'!$A$5:$A$210,1,FALSE),VLOOKUP($A1219,' REACH Bilaga 59_update'!$D$5:$D$210,1,FALSE)),VLOOKUP($C1219,' REACH Bilaga 59_update'!$C$5:$C$210,1,FALSE))</f>
        <v>#N/A</v>
      </c>
      <c r="H1219" s="76" t="e">
        <f>IF($C1219="-",IF($A1219="-",VLOOKUP($D1219,'REACH Bilaga XIV_update'!$A$5:$A$110,1,FALSE),VLOOKUP($A1219,'REACH Bilaga XIV_update'!$D$5:$D$110,1,FALSE)),VLOOKUP($C1219,'REACH Bilaga XIV_update'!$C$5:$C$110,1,FALSE))</f>
        <v>#N/A</v>
      </c>
      <c r="I1219" s="76" t="e">
        <f>IF($C1219="-",IF($A1219="-",VLOOKUP($D1219,CoRAP_update!$A$5:$A$376,1,FALSE),VLOOKUP($A1219,CoRAP_update!$D$5:$D$376,1,FALSE)),VLOOKUP($C1219,CoRAP_update!$C$5:$C$376,1,FALSE))</f>
        <v>#N/A</v>
      </c>
      <c r="J1219" s="76" t="e">
        <f>IF($C1219="-",IF($A1219="-",VLOOKUP($D1219,EDC_update!$C$2:$C$450,1,FALSE),VLOOKUP($A1219,EDC_update!$B$2:$B$450,1,FALSE)),VLOOKUP($C1219,EDC_update!$L$2:$L$450,1,FALSE))</f>
        <v>#N/A</v>
      </c>
      <c r="K1219" s="76" t="str">
        <f>IF($C1219="-",IF($A1219="-",IF(VLOOKUP($D1219,'sin-list 180320_update'!$C$2:$S$835,3,FALSE)="",NA(),VLOOKUP($D1219,'sin-list 180320_update'!$C$2:$S$835,3,FALSE)),IF(VLOOKUP($A1219,'sin-list 180320_update'!$A$2:$S$835,5,FALSE)="",NA(),VLOOKUP($A1219,'sin-list 180320_update'!$A$2:$S$835,5,FALSE))),IF(VLOOKUP($C1219,'sin-list 180320_update'!$B$2:$S$835,4,FALSE)="",NA(),VLOOKUP($C1219,'sin-list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evidence of estrogenic action.</v>
      </c>
      <c r="L1219" s="76" t="str">
        <f>IF($C1219="-",IF($A1219="-",VLOOKUP($D1219,'sin-list 180320_update'!$C$2:$S$835,6,FALSE),VLOOKUP($A1219,'sin-list 180320_update'!$A$2:$S$835,8,FALSE)),VLOOKUP($C1219,'sin-list 180320_update'!$B$2:$S$835,7,FALSE))</f>
        <v>Official classification missing</v>
      </c>
      <c r="M1219" s="76" t="e">
        <f>IF($C1219="-",IF($A1219="-",IF(VLOOKUP($D1219,'sin-list 180320_update'!$C$2:$S$835,8,FALSE)="",NA(),VLOOKUP($D1219,'sin-list 180320_update'!$C$2:$S$835,8,FALSE)),IF(VLOOKUP($A1219,'sin-list 180320_update'!$A$2:$S$835,10,FALSE)="",NA(),VLOOKUP($A1219,'sin-list 180320_update'!$A$2:$S$835,10,FALSE))),IF(VLOOKUP($C1219,'sin-list 180320_update'!$B$2:$S$835,9,FALSE)="",NA(),VLOOKUP($C1219,'sin-list 180320_update'!$B$2:$S$835,9,FALSE)))</f>
        <v>#N/A</v>
      </c>
      <c r="N1219" s="76" t="e">
        <f>IF($C1219="-",IF($A1219="-",IF(VLOOKUP($D1219,'REACH Bilaga XVII_update'!$A$5:$E$131,4,FALSE)="",NA(),VLOOKUP($D1219,'REACH Bilaga XVII_update'!$A$5:$E$131,4,FALSE)),IF(VLOOKUP($A1219,'REACH Bilaga XVII_update'!$C$5:$D$131,2,FALSE)="",NA(),VLOOKUP($A1219,'REACH Bilaga XVII_update'!$C$5:$D$131,2,FALSE))),IF(VLOOKUP($C1219,'REACH Bilaga XVII_update'!$B$5:$D$131,3,FALSE)="",NA(),VLOOKUP($C1219,'REACH Bilaga XVII_update'!$B$5:$D$131,3,FALSE)))</f>
        <v>#N/A</v>
      </c>
      <c r="O1219" s="76" t="e">
        <f>IF($C1219="-",IF($A1219="-",IF(VLOOKUP($D1219,' REACH Bilaga 59_update'!$A$5:$E$210,5,FALSE)="",NA(),VLOOKUP($D1219,' REACH Bilaga 59_update'!$A$5:$E$210,5,FALSE)),IF(VLOOKUP($A1219,' REACH Bilaga 59_update'!$D$5:$E$210,2,FALSE)="",NA(),VLOOKUP($A1219,' REACH Bilaga 59_update'!$D$5:$E$210,2,FALSE))),IF(VLOOKUP($C1219,' REACH Bilaga 59_update'!$C$5:$E$210,3,FALSE)="",NA(),VLOOKUP($C1219,' REACH Bilaga 59_update'!$C$5:$E$210,3,FALSE)))</f>
        <v>#N/A</v>
      </c>
      <c r="P1219" s="76" t="e">
        <f>IF(C1219="-",IF(A1219="-",IFERROR(VLOOKUP($D1219,' REACH Bilaga 59_update'!$A$5:$F$210,MATCH(Sammanfattning!P$1,' REACH Bilaga 59_update'!$A$4:$F$4,0),FALSE),VLOOKUP($D1219,'REACH Bilaga XIV_update'!$A$4:$H$110,MATCH(Sammanfattning!P$1,'REACH Bilaga XIV_update'!$A$4:$H$4,0),FALSE)),IFERROR(VLOOKUP($A1219,' REACH Bilaga 59_update'!$D$5:$F$210,MATCH(Sammanfattning!P$1,' REACH Bilaga 59_update'!$D$4:$F$4,0),FALSE),VLOOKUP($A1219,'REACH Bilaga XIV_update'!$D$4:$H$110,MATCH(Sammanfattning!P$1,'REACH Bilaga XIV_update'!$D$4:$H$4,0),FALSE))),IFERROR(VLOOKUP($C1219,' REACH Bilaga 59_update'!$C$5:$F$210,MATCH(Sammanfattning!P$1,' REACH Bilaga 59_update'!$C$4:$F$4,0),FALSE),VLOOKUP($C1219,'REACH Bilaga XIV_update'!$C$4:$H$110,MATCH(Sammanfattning!P$1,'REACH Bilaga XIV_update'!$C$4:$H$4,0),FALSE)))</f>
        <v>#N/A</v>
      </c>
      <c r="Q1219" s="76" t="e">
        <f>IF($C1219="-",IF($A1219="-",IF(VLOOKUP($D1219,'REACH Bilaga XIV_update'!$A$5:$I$110,9,FALSE)="",NA(),VLOOKUP($D1219,'REACH Bilaga XIV_update'!$A$5:$I$110,9,FALSE)),IF(VLOOKUP($A1219,'REACH Bilaga XIV_update'!$D$5:$I$110,6,FALSE)="",NA(),VLOOKUP($A1219,'REACH Bilaga XIV_update'!$D$5:$I$110,6,FALSE))),IF(VLOOKUP($C1219,'REACH Bilaga XIV_update'!$C$5:$I$110,7,FALSE)="",NA(),VLOOKUP($C1219,'REACH Bilaga XIV_update'!$C$5:$I$110,7,FALSE)))</f>
        <v>#N/A</v>
      </c>
      <c r="R1219" s="76" t="e">
        <f>IF($C1219="-",IF($A1219="-",IF(VLOOKUP($D1219,CoRAP_update!$A$5:$O$376,15,FALSE)="",NA(),VLOOKUP($D1219,CoRAP_update!$A$5:$O$376,15,FALSE)),IF(VLOOKUP($A1219,CoRAP_update!$D$5:$O$376,12,FALSE)="",NA(),VLOOKUP($A1219,CoRAP_update!$D$5:$O$376,12,FALSE))),IF(VLOOKUP($C1219,CoRAP_update!$C$5:$O$376,13,FALSE)="",NA(),VLOOKUP($C1219,CoRAP_update!$C$5:$O$376,13,FALSE)))</f>
        <v>#N/A</v>
      </c>
      <c r="S1219" s="144" t="e">
        <f>IF($C1219="-",IF($A1219="-",VLOOKUP($D1219,CoRAP_update!$A$5:$J$376,MATCH(Sammanfattning!S$1,CoRAP_update!$A$4:$J$4,0),FALSE),VLOOKUP($A1219,CoRAP_update!$D$5:$J$376,MATCH(Sammanfattning!S$1,CoRAP_update!$D$4:$J$4,0),FALSE)),VLOOKUP($C1219,CoRAP_update!$C$5:$J$376,MATCH(Sammanfattning!S$1,CoRAP_update!$C$4:$J$4,0),FALSE))</f>
        <v>#N/A</v>
      </c>
      <c r="T1219" s="76" t="e">
        <f>IF($A1219="-",VLOOKUP($D1219,EDC_update!$C$2:$F$450,4,FALSE),VLOOKUP($A1219,EDC_update!$B$2:$F$450,5,FALSE))</f>
        <v>#N/A</v>
      </c>
      <c r="V1219" s="78">
        <f>IF(IFERROR(SEARCH("PBT",P1219),99)=99,IF(IFERROR(SEARCH("suspected PBT",S1219),99)=99,IF(IFERROR(SEARCH("concluded to be PBT",K1219),99)=99,IF(IFERROR(SEARCH("PBT",S1219),99)=99,IF(IFERROR(SEARCH("PBT cand",L1219),99)=99,IF(IFERROR(SEARCH("PBT",L1219),99)=99,IF(IFERROR(SEARCH("persistent, bioackumulative and toxic properties",K1219),99)=99,0,Scoring!$E$3),Scoring!$E$3),Scoring!$E$7),Scoring!$E$3),Scoring!$E$5),Scoring!$E$6),Scoring!$E$3)</f>
        <v>0</v>
      </c>
      <c r="W1219" s="78">
        <f>IF(IFERROR(SEARCH("vPvB",P1219),99)=99,IF(IFERROR(SEARCH("suspected pbt/vPvB",S1219),99)=99,IF(IFERROR(SEARCH("vPvB",S1219),99)=99,IF(IFERROR(SEARCH("concluded to be a vPvB",S1219),99)=99,IF(IFERROR(SEARCH("identified as vPvB",K1219),99)=99,IF(IFERROR(SEARCH("concluded to be a vPvB",K1219),99)=99,IF(IFERROR(SEARCH("concluded to be both pbt and vPvB",S1219),99)=99,IF(IFERROR(SEARCH("concluded to be both pbt and vPvB",K1219),99)=99,0,Scoring!$E$5),Scoring!$E$5),Scoring!$E$5),Scoring!$E$5),Scoring!$E$5),Scoring!$E$4),Scoring!$E$6),Scoring!$E$4)</f>
        <v>0</v>
      </c>
      <c r="X1219" s="78">
        <f>IF(IFERROR(SEARCH("H410",N1219),99)=99,IF(IFERROR(SEARCH("H410",O1219),99)=99,IF(IFERROR(SEARCH("H410",Q1219),99)=99,IF(IFERROR(SEARCH("H410",M1219),99)=99,IF(IFERROR(SEARCH("H410",R1219),99)=99,IF(IFERROR(SEARCH("H411",N1219),99)=99,IF(IFERROR(SEARCH("H411",O1219),99)=99,IF(IFERROR(SEARCH("H411",Q1219),99)=99,IF(IFERROR(SEARCH("H411",M1219),99)=99,IF(IFERROR(SEARCH("H411",R1219),99)=99,IF(IFERROR(SEARCH("H413",N1219),99)=99,IF(IFERROR(SEARCH("H413",O1219),99)=99,IF(IFERROR(SEARCH("H413",Q1219),99)=99,IF(IFERROR(SEARCH("H413",M1219),99)=99,IF(IFERROR(SEARCH("H413",R1219),99)=99,IF(IFERROR(SEARCH("H412",N1219),99)=99,IF(IFERROR(SEARCH("H412",O1219),99)=99,IF(IFERROR(SEARCH("H412",Q1219),99)=99,IF(IFERROR(SEARCH("H412",M1219),99)=99,IF(IFERROR(SEARCH("H412",R1219),99)=99,0,Scoring!$E$2),Scoring!$E$2),Scoring!$E$2),Scoring!$E$2),Scoring!$E$2),Scoring!$E$2),Scoring!$E$2),Scoring!$E$2),Scoring!$E$2),Scoring!$E$2),Scoring!$E$2),Scoring!$E$2),Scoring!$E$2),Scoring!$E$2),Scoring!$E$2),Scoring!$E$2),Scoring!$E$2),Scoring!$E$2),Scoring!$E$2),Scoring!$E$2)</f>
        <v>0</v>
      </c>
      <c r="Y1219" s="78">
        <f>IF(IFERROR(SEARCH("CMR",K1219),99)=99,IF(IFERROR(SEARCH("Suspected CMR",S1219),99)=99,IF(IFERROR(SEARCH("CMR",S1219),99)=99,0,Scoring!$E$8),Scoring!$E$9),Scoring!$E$8)</f>
        <v>0</v>
      </c>
      <c r="Z1219" s="78">
        <f>IF(IFERROR(SEARCH("H350",N1219),99)=99,IF(IFERROR(SEARCH("H350",O1219),99)=99,IF(IFERROR(SEARCH("H350",Q1219),99)=99,IF(IFERROR(SEARCH("H350",M1219),99)=99,IF(IFERROR(SEARCH("H350",R1219),99)=99,IF(IFERROR(SEARCH("H351",N1219),99)=99,IF(IFERROR(SEARCH("H351",O1219),99)=99,IF(IFERROR(SEARCH("H351",Q1219),99)=99,IF(IFERROR(SEARCH("H351",M1219),99)=99,IF(IFERROR(SEARCH("H351",R1219),99)=99,IF(IFERROR(SEARCH("carcinogenic",P1219),99)=99,IF(IFERROR(SEARCH("suspected carcinogenic",S1219),99)=99,0,Scoring!$E$12),Scoring!$E$11),Scoring!$E$10),Scoring!$E$10),Scoring!$E$10),Scoring!$E$10),Scoring!$E$10),Scoring!$E$10),Scoring!$E$10),Scoring!$E$10),Scoring!$E$10),Scoring!$E$10)</f>
        <v>0</v>
      </c>
      <c r="AA1219" s="78">
        <f>IF(IFERROR(SEARCH("H340",N1219),99)=99,IF(IFERROR(SEARCH("H340",O1219),99)=99,IF(IFERROR(SEARCH("H340",Q1219),99)=99,IF(IFERROR(SEARCH("H340",M1219),99)=99,IF(IFERROR(SEARCH("H340",R1219),99)=99,IF(IFERROR(SEARCH("H341",N1219),99)=99,IF(IFERROR(SEARCH("H341",O1219),99)=99,IF(IFERROR(SEARCH("H341",Q1219),99)=99,IF(IFERROR(SEARCH("H341",M1219),99)=99,IF(IFERROR(SEARCH("H341",R1219),99)=99,IF(IFERROR(SEARCH("mutagenic",P1219),99)=99,IF(IFERROR(SEARCH("suspected mutagenic",S1219),99)=99,0,Scoring!$E$15),Scoring!$E$14),Scoring!$E$13),Scoring!$E$13),Scoring!$E$13),Scoring!$E$13),Scoring!$E$13),Scoring!$E$13),Scoring!$E$13),Scoring!$E$13),Scoring!$E$13),Scoring!$E$13)</f>
        <v>0</v>
      </c>
      <c r="AB1219" s="78">
        <f>IF(IFERROR(SEARCH("H360",N1219),99)=99,IF(IFERROR(SEARCH("H360",O1219),99)=99,IF(IFERROR(SEARCH("H360",Q1219),99)=99,IF(IFERROR(SEARCH("H360",M1219),99)=99,IF(IFERROR(SEARCH("H360",R1219),99)=99,IF(IFERROR(SEARCH("H361",N1219),99)=99,IF(IFERROR(SEARCH("H361",O1219),99)=99,IF(IFERROR(SEARCH("H361",Q1219),99)=99,IF(IFERROR(SEARCH("H361",M1219),99)=99,IF(IFERROR(SEARCH("H361",R1219),99)=99,IF(IFERROR(SEARCH("reproduction",P1219),99)=99,IF(IFERROR(SEARCH("suspected reprotoxic",S1219),99)=99,IF(IFERROR(SEARCH("reprotoxic",S1219),99)=99,IF(IFERROR(SEARCH("reprotoxic",K1219),99)=99,0,Scoring!$E$18),Scoring!$E$18),Scoring!$E$19),Scoring!$E$17),Scoring!$E$16),Scoring!$E$16),Scoring!$E$16),Scoring!$E$16),Scoring!$E$16),Scoring!$E$16),Scoring!$E$16),Scoring!$E$16),Scoring!$E$16),Scoring!$E$16)</f>
        <v>0</v>
      </c>
      <c r="AC1219" s="78">
        <f>IF(IFERROR(SEARCH("57f",L1219),99)=99,IF(IFERROR(SEARCH("57(f)",P1219),99)=99,0,Scoring!$E$20),Scoring!$E$20)</f>
        <v>0</v>
      </c>
      <c r="AD1219" s="78">
        <f>IF(IFERROR(SEARCH("CAT1",T1219),99)=99,IF(IFERROR(SEARCH("CAT2",T1219),99)=99,IF(IFERROR(SEARCH("CAT3",T1219),99)=99,IF(IFERROR(SEARCH("concluded to be endocrine",K1219),99)=99,IF(IFERROR(SEARCH("categorised as endocrine",K1219),99)=99,IF(IFERROR(SEARCH("endocrine disrupting",P1219),99)=99,IF(IFERROR(SEARCH("endocrine disrupting",K1219),99)=99,IF(IFERROR(SEARCH("suspected endocrine",S1219),99)=99,IF(IFERROR(SEARCH("potential endocrine",S1219),99)=99,0,Scoring!$E$25),Scoring!$E$25),Scoring!$E$24),Scoring!$E$24),Scoring!$E$24),Scoring!$E$24),Scoring!$E$23),Scoring!$E$22),Scoring!$E$21)</f>
        <v>1</v>
      </c>
      <c r="AE1219" s="78">
        <f>IF(IFERROR(SEARCH("suspected sensitiser",S1219),99)=99,IF(IFERROR(SEARCH("sensitiser",S1219),99)=99,IF(IFERROR(SEARCH("other hazard based concern",S1219),99)=99,0,Scoring!$E$28),Scoring!$E$26),Scoring!$E$27)</f>
        <v>0</v>
      </c>
      <c r="AF1219" s="78">
        <f>IF(IFERROR(M1219,1)=1,IF(IFERROR(N1219,1)=1,IF(IFERROR(O1219,1)=1,IF(IFERROR(Q1219,1)=1,IF(IFERROR(R1219,1)=1,IF(IFERROR(T1219,1)=1,IF(IFERROR(K1219,1)=1,IF(IFERROR(P1219,1)=1,IF(IFERROR(S1219,1)=1,Scoring!$E$29,0),0),0),0),0),0),0),0),0)</f>
        <v>0</v>
      </c>
      <c r="AG1219" s="78">
        <f t="shared" si="87"/>
        <v>1</v>
      </c>
      <c r="AI1219" s="93"/>
      <c r="AJ1219" s="94"/>
      <c r="AK1219" s="76"/>
      <c r="AL1219" s="75"/>
      <c r="AN1219" s="79"/>
      <c r="AO1219" s="79"/>
      <c r="AP1219" s="79"/>
      <c r="AQ1219" s="79"/>
      <c r="AR1219" s="79"/>
      <c r="AS1219" s="78"/>
      <c r="AU1219" s="79">
        <f>IF(IFERROR(F1219,99)=99,IF(IFERROR(G1219,99)=99,IF(IFERROR(H1219,99)=99,IF(IFERROR(I1219,99)=99,IF(IFERROR(E1219,99)=99,IF(IFERROR(J1219,99)=99,0,Scoring!$B$7),Scoring!$B$3),Scoring!$B$2),Scoring!$B$6),Scoring!$B$5),Scoring!$B$4)</f>
        <v>1</v>
      </c>
      <c r="AV1219" s="78">
        <f t="shared" si="88"/>
        <v>1</v>
      </c>
      <c r="AW1219" s="78"/>
      <c r="AX1219" s="66"/>
      <c r="AY1219" s="78"/>
      <c r="AZ1219" s="76"/>
      <c r="BA1219" s="76"/>
      <c r="BB1219" s="76"/>
    </row>
    <row r="1220" spans="1:54" x14ac:dyDescent="0.25">
      <c r="A1220" s="77" t="s">
        <v>3035</v>
      </c>
      <c r="B1220" s="76" t="str">
        <f>C1220</f>
        <v>271-093-5</v>
      </c>
      <c r="C1220" s="77" t="s">
        <v>2003</v>
      </c>
      <c r="D1220" s="77" t="s">
        <v>2004</v>
      </c>
      <c r="E1220" s="76" t="str">
        <f>IF(C1220="-",IF(A1220="-",VLOOKUP(D1220,'sin-list 180320_update'!$C$2:$C$835,1,FALSE),VLOOKUP(A1220,'sin-list 180320_update'!$A$2:$A$835,1,FALSE)),VLOOKUP(C1220,'sin-list 180320_update'!$B$2:$B$835,1,FALSE))</f>
        <v>271-093-5</v>
      </c>
      <c r="F1220" s="76" t="e">
        <f>IF($C1220="-",IF($A1220="-",VLOOKUP($D1220,'REACH Bilaga XVII_update'!$A$5:$A$131,1,FALSE),VLOOKUP($A1220,'REACH Bilaga XVII_update'!$C$5:$C$131,1,FALSE)),VLOOKUP($C1220,'REACH Bilaga XVII_update'!$B$5:$B$131,1,FALSE))</f>
        <v>#N/A</v>
      </c>
      <c r="G1220" s="76" t="str">
        <f>IF($C1220="-",IF($A1220="-",VLOOKUP($D1220,' REACH Bilaga 59_update'!$A$5:$A$210,1,FALSE),VLOOKUP($A1220,' REACH Bilaga 59_update'!$D$5:$D$210,1,FALSE)),VLOOKUP($C1220,' REACH Bilaga 59_update'!$C$5:$C$210,1,FALSE))</f>
        <v>271-093-5</v>
      </c>
      <c r="H1220" s="76" t="str">
        <f>IF($C1220="-",IF($A1220="-",VLOOKUP($D1220,'REACH Bilaga XIV_update'!$A$5:$A$110,1,FALSE),VLOOKUP($A1220,'REACH Bilaga XIV_update'!$D$5:$D$110,1,FALSE)),VLOOKUP($C1220,'REACH Bilaga XIV_update'!$C$5:$C$110,1,FALSE))</f>
        <v>271-093-5</v>
      </c>
      <c r="I1220" s="76" t="e">
        <f>IF($C1220="-",IF($A1220="-",VLOOKUP($D1220,CoRAP_update!$A$5:$A$376,1,FALSE),VLOOKUP($A1220,CoRAP_update!$D$5:$D$376,1,FALSE)),VLOOKUP($C1220,CoRAP_update!$C$5:$C$376,1,FALSE))</f>
        <v>#N/A</v>
      </c>
      <c r="J1220" s="76" t="e">
        <f>IF($C1220="-",IF($A1220="-",VLOOKUP($D1220,EDC_update!$C$2:$C$450,1,FALSE),VLOOKUP($A1220,EDC_update!$B$2:$B$450,1,FALSE)),VLOOKUP($C1220,EDC_update!$L$2:$L$450,1,FALSE))</f>
        <v>#N/A</v>
      </c>
      <c r="K1220" s="76" t="str">
        <f>IF($C1220="-",IF($A1220="-",IF(VLOOKUP($D1220,'sin-list 180320_update'!$C$2:$S$835,3,FALSE)="",NA(),VLOOKUP($D1220,'sin-list 180320_update'!$C$2:$S$835,3,FALSE)),IF(VLOOKUP($A1220,'sin-list 180320_update'!$A$2:$S$835,5,FALSE)="",NA(),VLOOKUP($A1220,'sin-list 180320_update'!$A$2:$S$835,5,FALSE))),IF(VLOOKUP($C1220,'sin-list 180320_update'!$B$2:$S$835,4,FALSE)="",NA(),VLOOKUP($C1220,'sin-list 180320_update'!$B$2:$S$835,4,FALSE)))</f>
        <v>This substance was included on the candidate list in June 2014 for being toxic to reproduction. In parallel it is in the process of being officially classifies as toxic to reproduction (Repr. 1B).</v>
      </c>
      <c r="L1220" s="76" t="str">
        <f>IF($C1220="-",IF($A1220="-",VLOOKUP($D1220,'sin-list 180320_update'!$C$2:$S$835,6,FALSE),VLOOKUP($A1220,'sin-list 180320_update'!$A$2:$S$835,8,FALSE)),VLOOKUP($C1220,'sin-list 180320_update'!$B$2:$S$835,7,FALSE))</f>
        <v>Official classification missing</v>
      </c>
      <c r="M1220" s="76" t="e">
        <f>IF($C1220="-",IF($A1220="-",IF(VLOOKUP($D1220,'sin-list 180320_update'!$C$2:$S$835,8,FALSE)="",NA(),VLOOKUP($D1220,'sin-list 180320_update'!$C$2:$S$835,8,FALSE)),IF(VLOOKUP($A1220,'sin-list 180320_update'!$A$2:$S$835,10,FALSE)="",NA(),VLOOKUP($A1220,'sin-list 180320_update'!$A$2:$S$835,10,FALSE))),IF(VLOOKUP($C1220,'sin-list 180320_update'!$B$2:$S$835,9,FALSE)="",NA(),VLOOKUP($C1220,'sin-list 180320_update'!$B$2:$S$835,9,FALSE)))</f>
        <v>#N/A</v>
      </c>
      <c r="N1220" s="76" t="e">
        <f>IF($C1220="-",IF($A1220="-",IF(VLOOKUP($D1220,'REACH Bilaga XVII_update'!$A$5:$E$131,4,FALSE)="",NA(),VLOOKUP($D1220,'REACH Bilaga XVII_update'!$A$5:$E$131,4,FALSE)),IF(VLOOKUP($A1220,'REACH Bilaga XVII_update'!$C$5:$D$131,2,FALSE)="",NA(),VLOOKUP($A1220,'REACH Bilaga XVII_update'!$C$5:$D$131,2,FALSE))),IF(VLOOKUP($C1220,'REACH Bilaga XVII_update'!$B$5:$D$131,3,FALSE)="",NA(),VLOOKUP($C1220,'REACH Bilaga XVII_update'!$B$5:$D$131,3,FALSE)))</f>
        <v>#N/A</v>
      </c>
      <c r="O1220" s="76" t="str">
        <f>IF($C1220="-",IF($A1220="-",IF(VLOOKUP($D1220,' REACH Bilaga 59_update'!$A$5:$E$210,5,FALSE)="",NA(),VLOOKUP($D1220,' REACH Bilaga 59_update'!$A$5:$E$210,5,FALSE)),IF(VLOOKUP($A1220,' REACH Bilaga 59_update'!$D$5:$E$210,2,FALSE)="",NA(),VLOOKUP($A1220,' REACH Bilaga 59_update'!$D$5:$E$210,2,FALSE))),IF(VLOOKUP($C1220,' REACH Bilaga 59_update'!$C$5:$E$210,3,FALSE)="",NA(),VLOOKUP($C1220,' REACH Bilaga 59_update'!$C$5:$E$210,3,FALSE)))</f>
        <v>H360FD</v>
      </c>
      <c r="P1220" s="76" t="str">
        <f>IF(C1220="-",IF(A1220="-",IFERROR(VLOOKUP($D1220,' REACH Bilaga 59_update'!$A$5:$F$210,MATCH(Sammanfattning!P$1,' REACH Bilaga 59_update'!$A$4:$F$4,0),FALSE),VLOOKUP($D1220,'REACH Bilaga XIV_update'!$A$4:$H$110,MATCH(Sammanfattning!P$1,'REACH Bilaga XIV_update'!$A$4:$H$4,0),FALSE)),IFERROR(VLOOKUP($A1220,' REACH Bilaga 59_update'!$D$5:$F$210,MATCH(Sammanfattning!P$1,' REACH Bilaga 59_update'!$D$4:$F$4,0),FALSE),VLOOKUP($A1220,'REACH Bilaga XIV_update'!$D$4:$H$110,MATCH(Sammanfattning!P$1,'REACH Bilaga XIV_update'!$D$4:$H$4,0),FALSE))),IFERROR(VLOOKUP($C1220,' REACH Bilaga 59_update'!$C$5:$F$210,MATCH(Sammanfattning!P$1,' REACH Bilaga 59_update'!$C$4:$F$4,0),FALSE),VLOOKUP($C1220,'REACH Bilaga XIV_update'!$C$4:$H$110,MATCH(Sammanfattning!P$1,'REACH Bilaga XIV_update'!$C$4:$H$4,0),FALSE)))</f>
        <v>Toxic for reproduction (Article 57c)</v>
      </c>
      <c r="Q1220" s="76" t="e">
        <f>IF($C1220="-",IF($A1220="-",IF(VLOOKUP($D1220,'REACH Bilaga XIV_update'!$A$5:$I$110,9,FALSE)="",NA(),VLOOKUP($D1220,'REACH Bilaga XIV_update'!$A$5:$I$110,9,FALSE)),IF(VLOOKUP($A1220,'REACH Bilaga XIV_update'!$D$5:$I$110,6,FALSE)="",NA(),VLOOKUP($A1220,'REACH Bilaga XIV_update'!$D$5:$I$110,6,FALSE))),IF(VLOOKUP($C1220,'REACH Bilaga XIV_update'!$C$5:$I$110,7,FALSE)="",NA(),VLOOKUP($C1220,'REACH Bilaga XIV_update'!$C$5:$I$110,7,FALSE)))</f>
        <v>#N/A</v>
      </c>
      <c r="R1220" s="76" t="e">
        <f>IF($C1220="-",IF($A1220="-",IF(VLOOKUP($D1220,CoRAP_update!$A$5:$O$376,15,FALSE)="",NA(),VLOOKUP($D1220,CoRAP_update!$A$5:$O$376,15,FALSE)),IF(VLOOKUP($A1220,CoRAP_update!$D$5:$O$376,12,FALSE)="",NA(),VLOOKUP($A1220,CoRAP_update!$D$5:$O$376,12,FALSE))),IF(VLOOKUP($C1220,CoRAP_update!$C$5:$O$376,13,FALSE)="",NA(),VLOOKUP($C1220,CoRAP_update!$C$5:$O$376,13,FALSE)))</f>
        <v>#N/A</v>
      </c>
      <c r="S1220" s="144" t="e">
        <f>IF($C1220="-",IF($A1220="-",VLOOKUP($D1220,CoRAP_update!$A$5:$J$376,MATCH(Sammanfattning!S$1,CoRAP_update!$A$4:$J$4,0),FALSE),VLOOKUP($A1220,CoRAP_update!$D$5:$J$376,MATCH(Sammanfattning!S$1,CoRAP_update!$D$4:$J$4,0),FALSE)),VLOOKUP($C1220,CoRAP_update!$C$5:$J$376,MATCH(Sammanfattning!S$1,CoRAP_update!$C$4:$J$4,0),FALSE))</f>
        <v>#N/A</v>
      </c>
      <c r="T1220" s="76" t="e">
        <f>IF($A1220="-",VLOOKUP($D1220,EDC_update!$C$2:$F$450,4,FALSE),VLOOKUP($A1220,EDC_update!$B$2:$F$450,5,FALSE))</f>
        <v>#N/A</v>
      </c>
      <c r="V1220" s="78">
        <f>IF(IFERROR(SEARCH("PBT",P1220),99)=99,IF(IFERROR(SEARCH("suspected PBT",S1220),99)=99,IF(IFERROR(SEARCH("concluded to be PBT",K1220),99)=99,IF(IFERROR(SEARCH("PBT",S1220),99)=99,IF(IFERROR(SEARCH("PBT cand",L1220),99)=99,IF(IFERROR(SEARCH("PBT",L1220),99)=99,IF(IFERROR(SEARCH("persistent, bioackumulative and toxic properties",K1220),99)=99,0,Scoring!$E$3),Scoring!$E$3),Scoring!$E$7),Scoring!$E$3),Scoring!$E$5),Scoring!$E$6),Scoring!$E$3)</f>
        <v>0</v>
      </c>
      <c r="W1220" s="78">
        <f>IF(IFERROR(SEARCH("vPvB",P1220),99)=99,IF(IFERROR(SEARCH("suspected pbt/vPvB",S1220),99)=99,IF(IFERROR(SEARCH("vPvB",S1220),99)=99,IF(IFERROR(SEARCH("concluded to be a vPvB",S1220),99)=99,IF(IFERROR(SEARCH("identified as vPvB",K1220),99)=99,IF(IFERROR(SEARCH("concluded to be a vPvB",K1220),99)=99,IF(IFERROR(SEARCH("concluded to be both pbt and vPvB",S1220),99)=99,IF(IFERROR(SEARCH("concluded to be both pbt and vPvB",K1220),99)=99,0,Scoring!$E$5),Scoring!$E$5),Scoring!$E$5),Scoring!$E$5),Scoring!$E$5),Scoring!$E$4),Scoring!$E$6),Scoring!$E$4)</f>
        <v>0</v>
      </c>
      <c r="X1220" s="78">
        <f>IF(IFERROR(SEARCH("H410",N1220),99)=99,IF(IFERROR(SEARCH("H410",O1220),99)=99,IF(IFERROR(SEARCH("H410",Q1220),99)=99,IF(IFERROR(SEARCH("H410",M1220),99)=99,IF(IFERROR(SEARCH("H410",R1220),99)=99,IF(IFERROR(SEARCH("H411",N1220),99)=99,IF(IFERROR(SEARCH("H411",O1220),99)=99,IF(IFERROR(SEARCH("H411",Q1220),99)=99,IF(IFERROR(SEARCH("H411",M1220),99)=99,IF(IFERROR(SEARCH("H411",R1220),99)=99,IF(IFERROR(SEARCH("H413",N1220),99)=99,IF(IFERROR(SEARCH("H413",O1220),99)=99,IF(IFERROR(SEARCH("H413",Q1220),99)=99,IF(IFERROR(SEARCH("H413",M1220),99)=99,IF(IFERROR(SEARCH("H413",R1220),99)=99,IF(IFERROR(SEARCH("H412",N1220),99)=99,IF(IFERROR(SEARCH("H412",O1220),99)=99,IF(IFERROR(SEARCH("H412",Q1220),99)=99,IF(IFERROR(SEARCH("H412",M1220),99)=99,IF(IFERROR(SEARCH("H412",R1220),99)=99,0,Scoring!$E$2),Scoring!$E$2),Scoring!$E$2),Scoring!$E$2),Scoring!$E$2),Scoring!$E$2),Scoring!$E$2),Scoring!$E$2),Scoring!$E$2),Scoring!$E$2),Scoring!$E$2),Scoring!$E$2),Scoring!$E$2),Scoring!$E$2),Scoring!$E$2),Scoring!$E$2),Scoring!$E$2),Scoring!$E$2),Scoring!$E$2),Scoring!$E$2)</f>
        <v>0</v>
      </c>
      <c r="Y1220" s="78">
        <f>IF(IFERROR(SEARCH("CMR",K1220),99)=99,IF(IFERROR(SEARCH("Suspected CMR",S1220),99)=99,IF(IFERROR(SEARCH("CMR",S1220),99)=99,0,Scoring!$E$8),Scoring!$E$9),Scoring!$E$8)</f>
        <v>0</v>
      </c>
      <c r="Z1220" s="78">
        <f>IF(IFERROR(SEARCH("H350",N1220),99)=99,IF(IFERROR(SEARCH("H350",O1220),99)=99,IF(IFERROR(SEARCH("H350",Q1220),99)=99,IF(IFERROR(SEARCH("H350",M1220),99)=99,IF(IFERROR(SEARCH("H350",R1220),99)=99,IF(IFERROR(SEARCH("H351",N1220),99)=99,IF(IFERROR(SEARCH("H351",O1220),99)=99,IF(IFERROR(SEARCH("H351",Q1220),99)=99,IF(IFERROR(SEARCH("H351",M1220),99)=99,IF(IFERROR(SEARCH("H351",R1220),99)=99,IF(IFERROR(SEARCH("carcinogenic",P1220),99)=99,IF(IFERROR(SEARCH("suspected carcinogenic",S1220),99)=99,0,Scoring!$E$12),Scoring!$E$11),Scoring!$E$10),Scoring!$E$10),Scoring!$E$10),Scoring!$E$10),Scoring!$E$10),Scoring!$E$10),Scoring!$E$10),Scoring!$E$10),Scoring!$E$10),Scoring!$E$10)</f>
        <v>0</v>
      </c>
      <c r="AA1220" s="78">
        <f>IF(IFERROR(SEARCH("H340",N1220),99)=99,IF(IFERROR(SEARCH("H340",O1220),99)=99,IF(IFERROR(SEARCH("H340",Q1220),99)=99,IF(IFERROR(SEARCH("H340",M1220),99)=99,IF(IFERROR(SEARCH("H340",R1220),99)=99,IF(IFERROR(SEARCH("H341",N1220),99)=99,IF(IFERROR(SEARCH("H341",O1220),99)=99,IF(IFERROR(SEARCH("H341",Q1220),99)=99,IF(IFERROR(SEARCH("H341",M1220),99)=99,IF(IFERROR(SEARCH("H341",R1220),99)=99,IF(IFERROR(SEARCH("mutagenic",P1220),99)=99,IF(IFERROR(SEARCH("suspected mutagenic",S1220),99)=99,0,Scoring!$E$15),Scoring!$E$14),Scoring!$E$13),Scoring!$E$13),Scoring!$E$13),Scoring!$E$13),Scoring!$E$13),Scoring!$E$13),Scoring!$E$13),Scoring!$E$13),Scoring!$E$13),Scoring!$E$13)</f>
        <v>0</v>
      </c>
      <c r="AB1220" s="78">
        <f>IF(IFERROR(SEARCH("H360",N1220),99)=99,IF(IFERROR(SEARCH("H360",O1220),99)=99,IF(IFERROR(SEARCH("H360",Q1220),99)=99,IF(IFERROR(SEARCH("H360",M1220),99)=99,IF(IFERROR(SEARCH("H360",R1220),99)=99,IF(IFERROR(SEARCH("H361",N1220),99)=99,IF(IFERROR(SEARCH("H361",O1220),99)=99,IF(IFERROR(SEARCH("H361",Q1220),99)=99,IF(IFERROR(SEARCH("H361",M1220),99)=99,IF(IFERROR(SEARCH("H361",R1220),99)=99,IF(IFERROR(SEARCH("reproduction",P1220),99)=99,IF(IFERROR(SEARCH("suspected reprotoxic",S1220),99)=99,IF(IFERROR(SEARCH("reprotoxic",S1220),99)=99,IF(IFERROR(SEARCH("reprotoxic",K1220),99)=99,0,Scoring!$E$18),Scoring!$E$18),Scoring!$E$19),Scoring!$E$17),Scoring!$E$16),Scoring!$E$16),Scoring!$E$16),Scoring!$E$16),Scoring!$E$16),Scoring!$E$16),Scoring!$E$16),Scoring!$E$16),Scoring!$E$16),Scoring!$E$16)</f>
        <v>1</v>
      </c>
      <c r="AC1220" s="78">
        <f>IF(IFERROR(SEARCH("57f",L1220),99)=99,IF(IFERROR(SEARCH("57(f)",P1220),99)=99,0,Scoring!$E$20),Scoring!$E$20)</f>
        <v>0</v>
      </c>
      <c r="AD1220" s="78">
        <f>IF(IFERROR(SEARCH("CAT1",T1220),99)=99,IF(IFERROR(SEARCH("CAT2",T1220),99)=99,IF(IFERROR(SEARCH("CAT3",T1220),99)=99,IF(IFERROR(SEARCH("concluded to be endocrine",K1220),99)=99,IF(IFERROR(SEARCH("categorised as endocrine",K1220),99)=99,IF(IFERROR(SEARCH("endocrine disrupting",P1220),99)=99,IF(IFERROR(SEARCH("endocrine disrupting",K1220),99)=99,IF(IFERROR(SEARCH("suspected endocrine",S1220),99)=99,IF(IFERROR(SEARCH("potential endocrine",S1220),99)=99,0,Scoring!$E$25),Scoring!$E$25),Scoring!$E$24),Scoring!$E$24),Scoring!$E$24),Scoring!$E$24),Scoring!$E$23),Scoring!$E$22),Scoring!$E$21)</f>
        <v>0</v>
      </c>
      <c r="AE1220" s="78">
        <f>IF(IFERROR(SEARCH("suspected sensitiser",S1220),99)=99,IF(IFERROR(SEARCH("sensitiser",S1220),99)=99,IF(IFERROR(SEARCH("other hazard based concern",S1220),99)=99,0,Scoring!$E$28),Scoring!$E$26),Scoring!$E$27)</f>
        <v>0</v>
      </c>
      <c r="AF1220" s="78">
        <f>IF(IFERROR(M1220,1)=1,IF(IFERROR(N1220,1)=1,IF(IFERROR(O1220,1)=1,IF(IFERROR(Q1220,1)=1,IF(IFERROR(R1220,1)=1,IF(IFERROR(T1220,1)=1,IF(IFERROR(K1220,1)=1,IF(IFERROR(P1220,1)=1,IF(IFERROR(S1220,1)=1,Scoring!$E$29,0),0),0),0),0),0),0),0),0)</f>
        <v>0</v>
      </c>
      <c r="AG1220" s="78">
        <f t="shared" si="87"/>
        <v>1</v>
      </c>
      <c r="AI1220" s="93"/>
      <c r="AJ1220" s="94"/>
      <c r="AK1220" s="76"/>
      <c r="AL1220" s="75"/>
      <c r="AN1220" s="79"/>
      <c r="AO1220" s="79"/>
      <c r="AP1220" s="79"/>
      <c r="AQ1220" s="79"/>
      <c r="AR1220" s="79"/>
      <c r="AS1220" s="78"/>
      <c r="AU1220" s="79">
        <f>IF(IFERROR(F1220,99)=99,IF(IFERROR(G1220,99)=99,IF(IFERROR(H1220,99)=99,IF(IFERROR(I1220,99)=99,IF(IFERROR(E1220,99)=99,IF(IFERROR(J1220,99)=99,0,Scoring!$B$7),Scoring!$B$3),Scoring!$B$2),Scoring!$B$6),Scoring!$B$5),Scoring!$B$4)</f>
        <v>1</v>
      </c>
      <c r="AV1220" s="78">
        <f t="shared" si="88"/>
        <v>1</v>
      </c>
      <c r="AW1220" s="78"/>
      <c r="AX1220" s="66"/>
      <c r="AY1220" s="78"/>
      <c r="AZ1220" s="76"/>
      <c r="BA1220" s="76"/>
      <c r="BB1220" s="76"/>
    </row>
    <row r="1221" spans="1:54" x14ac:dyDescent="0.25">
      <c r="A1221" s="77" t="s">
        <v>3031</v>
      </c>
      <c r="B1221" s="76" t="str">
        <f>C1221</f>
        <v>271-094-0</v>
      </c>
      <c r="C1221" s="77" t="s">
        <v>3030</v>
      </c>
      <c r="D1221" s="77" t="s">
        <v>2925</v>
      </c>
      <c r="E1221" s="76" t="e">
        <f>IF(C1221="-",IF(A1221="-",VLOOKUP(D1221,'sin-list 180320_update'!$C$2:$C$835,1,FALSE),VLOOKUP(A1221,'sin-list 180320_update'!$A$2:$A$835,1,FALSE)),VLOOKUP(C1221,'sin-list 180320_update'!$B$2:$B$835,1,FALSE))</f>
        <v>#N/A</v>
      </c>
      <c r="F1221" s="76" t="e">
        <f>IF($C1221="-",IF($A1221="-",VLOOKUP($D1221,'REACH Bilaga XVII_update'!$A$5:$A$131,1,FALSE),VLOOKUP($A1221,'REACH Bilaga XVII_update'!$C$5:$C$131,1,FALSE)),VLOOKUP($C1221,'REACH Bilaga XVII_update'!$B$5:$B$131,1,FALSE))</f>
        <v>#N/A</v>
      </c>
      <c r="G1221" s="76" t="str">
        <f>IF($C1221="-",IF($A1221="-",VLOOKUP($D1221,' REACH Bilaga 59_update'!$A$5:$A$210,1,FALSE),VLOOKUP($A1221,' REACH Bilaga 59_update'!$D$5:$D$210,1,FALSE)),VLOOKUP($C1221,' REACH Bilaga 59_update'!$C$5:$C$210,1,FALSE))</f>
        <v>271-094-0</v>
      </c>
      <c r="H1221" s="76" t="str">
        <f>IF($C1221="-",IF($A1221="-",VLOOKUP($D1221,'REACH Bilaga XIV_update'!$A$5:$A$110,1,FALSE),VLOOKUP($A1221,'REACH Bilaga XIV_update'!$D$5:$D$110,1,FALSE)),VLOOKUP($C1221,'REACH Bilaga XIV_update'!$C$5:$C$110,1,FALSE))</f>
        <v>271-094-0</v>
      </c>
      <c r="I1221" s="76" t="e">
        <f>IF($C1221="-",IF($A1221="-",VLOOKUP($D1221,CoRAP_update!$A$5:$A$376,1,FALSE),VLOOKUP($A1221,CoRAP_update!$D$5:$D$376,1,FALSE)),VLOOKUP($C1221,CoRAP_update!$C$5:$C$376,1,FALSE))</f>
        <v>#N/A</v>
      </c>
      <c r="J1221" s="76" t="e">
        <f>IF($C1221="-",IF($A1221="-",VLOOKUP($D1221,EDC_update!$C$2:$C$450,1,FALSE),VLOOKUP($A1221,EDC_update!$B$2:$B$450,1,FALSE)),VLOOKUP($C1221,EDC_update!$L$2:$L$450,1,FALSE))</f>
        <v>#N/A</v>
      </c>
      <c r="K1221" s="76" t="e">
        <f>IF($C1221="-",IF($A1221="-",IF(VLOOKUP($D1221,'sin-list 180320_update'!$C$2:$S$835,3,FALSE)="",NA(),VLOOKUP($D1221,'sin-list 180320_update'!$C$2:$S$835,3,FALSE)),IF(VLOOKUP($A1221,'sin-list 180320_update'!$A$2:$S$835,5,FALSE)="",NA(),VLOOKUP($A1221,'sin-list 180320_update'!$A$2:$S$835,5,FALSE))),IF(VLOOKUP($C1221,'sin-list 180320_update'!$B$2:$S$835,4,FALSE)="",NA(),VLOOKUP($C1221,'sin-list 180320_update'!$B$2:$S$835,4,FALSE)))</f>
        <v>#N/A</v>
      </c>
      <c r="L1221" s="76" t="e">
        <f>IF($C1221="-",IF($A1221="-",VLOOKUP($D1221,'sin-list 180320_update'!$C$2:$S$835,6,FALSE),VLOOKUP($A1221,'sin-list 180320_update'!$A$2:$S$835,8,FALSE)),VLOOKUP($C1221,'sin-list 180320_update'!$B$2:$S$835,7,FALSE))</f>
        <v>#N/A</v>
      </c>
      <c r="M1221" s="76" t="e">
        <f>IF($C1221="-",IF($A1221="-",IF(VLOOKUP($D1221,'sin-list 180320_update'!$C$2:$S$835,8,FALSE)="",NA(),VLOOKUP($D1221,'sin-list 180320_update'!$C$2:$S$835,8,FALSE)),IF(VLOOKUP($A1221,'sin-list 180320_update'!$A$2:$S$835,10,FALSE)="",NA(),VLOOKUP($A1221,'sin-list 180320_update'!$A$2:$S$835,10,FALSE))),IF(VLOOKUP($C1221,'sin-list 180320_update'!$B$2:$S$835,9,FALSE)="",NA(),VLOOKUP($C1221,'sin-list 180320_update'!$B$2:$S$835,9,FALSE)))</f>
        <v>#N/A</v>
      </c>
      <c r="N1221" s="76" t="e">
        <f>IF($C1221="-",IF($A1221="-",IF(VLOOKUP($D1221,'REACH Bilaga XVII_update'!$A$5:$E$131,4,FALSE)="",NA(),VLOOKUP($D1221,'REACH Bilaga XVII_update'!$A$5:$E$131,4,FALSE)),IF(VLOOKUP($A1221,'REACH Bilaga XVII_update'!$C$5:$D$131,2,FALSE)="",NA(),VLOOKUP($A1221,'REACH Bilaga XVII_update'!$C$5:$D$131,2,FALSE))),IF(VLOOKUP($C1221,'REACH Bilaga XVII_update'!$B$5:$D$131,3,FALSE)="",NA(),VLOOKUP($C1221,'REACH Bilaga XVII_update'!$B$5:$D$131,3,FALSE)))</f>
        <v>#N/A</v>
      </c>
      <c r="O1221" s="76" t="e">
        <f>IF($C1221="-",IF($A1221="-",IF(VLOOKUP($D1221,' REACH Bilaga 59_update'!$A$5:$E$210,5,FALSE)="",NA(),VLOOKUP($D1221,' REACH Bilaga 59_update'!$A$5:$E$210,5,FALSE)),IF(VLOOKUP($A1221,' REACH Bilaga 59_update'!$D$5:$E$210,2,FALSE)="",NA(),VLOOKUP($A1221,' REACH Bilaga 59_update'!$D$5:$E$210,2,FALSE))),IF(VLOOKUP($C1221,' REACH Bilaga 59_update'!$C$5:$E$210,3,FALSE)="",NA(),VLOOKUP($C1221,' REACH Bilaga 59_update'!$C$5:$E$210,3,FALSE)))</f>
        <v>#N/A</v>
      </c>
      <c r="P1221" s="76" t="str">
        <f>IF(C1221="-",IF(A1221="-",IFERROR(VLOOKUP($D1221,' REACH Bilaga 59_update'!$A$5:$F$210,MATCH(Sammanfattning!P$1,' REACH Bilaga 59_update'!$A$4:$F$4,0),FALSE),VLOOKUP($D1221,'REACH Bilaga XIV_update'!$A$4:$H$110,MATCH(Sammanfattning!P$1,'REACH Bilaga XIV_update'!$A$4:$H$4,0),FALSE)),IFERROR(VLOOKUP($A1221,' REACH Bilaga 59_update'!$D$5:$F$210,MATCH(Sammanfattning!P$1,' REACH Bilaga 59_update'!$D$4:$F$4,0),FALSE),VLOOKUP($A1221,'REACH Bilaga XIV_update'!$D$4:$H$110,MATCH(Sammanfattning!P$1,'REACH Bilaga XIV_update'!$D$4:$H$4,0),FALSE))),IFERROR(VLOOKUP($C1221,' REACH Bilaga 59_update'!$C$5:$F$210,MATCH(Sammanfattning!P$1,' REACH Bilaga 59_update'!$C$4:$F$4,0),FALSE),VLOOKUP($C1221,'REACH Bilaga XIV_update'!$C$4:$H$110,MATCH(Sammanfattning!P$1,'REACH Bilaga XIV_update'!$C$4:$H$4,0),FALSE)))</f>
        <v>Toxic for reproduction (Article 57c)</v>
      </c>
      <c r="Q1221" s="76" t="e">
        <f>IF($C1221="-",IF($A1221="-",IF(VLOOKUP($D1221,'REACH Bilaga XIV_update'!$A$5:$I$110,9,FALSE)="",NA(),VLOOKUP($D1221,'REACH Bilaga XIV_update'!$A$5:$I$110,9,FALSE)),IF(VLOOKUP($A1221,'REACH Bilaga XIV_update'!$D$5:$I$110,6,FALSE)="",NA(),VLOOKUP($A1221,'REACH Bilaga XIV_update'!$D$5:$I$110,6,FALSE))),IF(VLOOKUP($C1221,'REACH Bilaga XIV_update'!$C$5:$I$110,7,FALSE)="",NA(),VLOOKUP($C1221,'REACH Bilaga XIV_update'!$C$5:$I$110,7,FALSE)))</f>
        <v>#N/A</v>
      </c>
      <c r="R1221" s="76" t="e">
        <f>IF($C1221="-",IF($A1221="-",IF(VLOOKUP($D1221,CoRAP_update!$A$5:$O$376,15,FALSE)="",NA(),VLOOKUP($D1221,CoRAP_update!$A$5:$O$376,15,FALSE)),IF(VLOOKUP($A1221,CoRAP_update!$D$5:$O$376,12,FALSE)="",NA(),VLOOKUP($A1221,CoRAP_update!$D$5:$O$376,12,FALSE))),IF(VLOOKUP($C1221,CoRAP_update!$C$5:$O$376,13,FALSE)="",NA(),VLOOKUP($C1221,CoRAP_update!$C$5:$O$376,13,FALSE)))</f>
        <v>#N/A</v>
      </c>
      <c r="S1221" s="144" t="e">
        <f>IF($C1221="-",IF($A1221="-",VLOOKUP($D1221,CoRAP_update!$A$5:$J$376,MATCH(Sammanfattning!S$1,CoRAP_update!$A$4:$J$4,0),FALSE),VLOOKUP($A1221,CoRAP_update!$D$5:$J$376,MATCH(Sammanfattning!S$1,CoRAP_update!$D$4:$J$4,0),FALSE)),VLOOKUP($C1221,CoRAP_update!$C$5:$J$376,MATCH(Sammanfattning!S$1,CoRAP_update!$C$4:$J$4,0),FALSE))</f>
        <v>#N/A</v>
      </c>
      <c r="T1221" s="76" t="e">
        <f>IF($A1221="-",VLOOKUP($D1221,EDC_update!$C$2:$F$450,4,FALSE),VLOOKUP($A1221,EDC_update!$B$2:$F$450,5,FALSE))</f>
        <v>#N/A</v>
      </c>
      <c r="V1221" s="78">
        <f>IF(IFERROR(SEARCH("PBT",P1221),99)=99,IF(IFERROR(SEARCH("suspected PBT",S1221),99)=99,IF(IFERROR(SEARCH("concluded to be PBT",K1221),99)=99,IF(IFERROR(SEARCH("PBT",S1221),99)=99,IF(IFERROR(SEARCH("PBT cand",L1221),99)=99,IF(IFERROR(SEARCH("PBT",L1221),99)=99,IF(IFERROR(SEARCH("persistent, bioackumulative and toxic properties",K1221),99)=99,0,Scoring!$E$3),Scoring!$E$3),Scoring!$E$7),Scoring!$E$3),Scoring!$E$5),Scoring!$E$6),Scoring!$E$3)</f>
        <v>0</v>
      </c>
      <c r="W1221" s="78">
        <f>IF(IFERROR(SEARCH("vPvB",P1221),99)=99,IF(IFERROR(SEARCH("suspected pbt/vPvB",S1221),99)=99,IF(IFERROR(SEARCH("vPvB",S1221),99)=99,IF(IFERROR(SEARCH("concluded to be a vPvB",S1221),99)=99,IF(IFERROR(SEARCH("identified as vPvB",K1221),99)=99,IF(IFERROR(SEARCH("concluded to be a vPvB",K1221),99)=99,IF(IFERROR(SEARCH("concluded to be both pbt and vPvB",S1221),99)=99,IF(IFERROR(SEARCH("concluded to be both pbt and vPvB",K1221),99)=99,0,Scoring!$E$5),Scoring!$E$5),Scoring!$E$5),Scoring!$E$5),Scoring!$E$5),Scoring!$E$4),Scoring!$E$6),Scoring!$E$4)</f>
        <v>0</v>
      </c>
      <c r="X1221" s="78">
        <f>IF(IFERROR(SEARCH("H410",N1221),99)=99,IF(IFERROR(SEARCH("H410",O1221),99)=99,IF(IFERROR(SEARCH("H410",Q1221),99)=99,IF(IFERROR(SEARCH("H410",M1221),99)=99,IF(IFERROR(SEARCH("H410",R1221),99)=99,IF(IFERROR(SEARCH("H411",N1221),99)=99,IF(IFERROR(SEARCH("H411",O1221),99)=99,IF(IFERROR(SEARCH("H411",Q1221),99)=99,IF(IFERROR(SEARCH("H411",M1221),99)=99,IF(IFERROR(SEARCH("H411",R1221),99)=99,IF(IFERROR(SEARCH("H413",N1221),99)=99,IF(IFERROR(SEARCH("H413",O1221),99)=99,IF(IFERROR(SEARCH("H413",Q1221),99)=99,IF(IFERROR(SEARCH("H413",M1221),99)=99,IF(IFERROR(SEARCH("H413",R1221),99)=99,IF(IFERROR(SEARCH("H412",N1221),99)=99,IF(IFERROR(SEARCH("H412",O1221),99)=99,IF(IFERROR(SEARCH("H412",Q1221),99)=99,IF(IFERROR(SEARCH("H412",M1221),99)=99,IF(IFERROR(SEARCH("H412",R1221),99)=99,0,Scoring!$E$2),Scoring!$E$2),Scoring!$E$2),Scoring!$E$2),Scoring!$E$2),Scoring!$E$2),Scoring!$E$2),Scoring!$E$2),Scoring!$E$2),Scoring!$E$2),Scoring!$E$2),Scoring!$E$2),Scoring!$E$2),Scoring!$E$2),Scoring!$E$2),Scoring!$E$2),Scoring!$E$2),Scoring!$E$2),Scoring!$E$2),Scoring!$E$2)</f>
        <v>0</v>
      </c>
      <c r="Y1221" s="78">
        <f>IF(IFERROR(SEARCH("CMR",K1221),99)=99,IF(IFERROR(SEARCH("Suspected CMR",S1221),99)=99,IF(IFERROR(SEARCH("CMR",S1221),99)=99,0,Scoring!$E$8),Scoring!$E$9),Scoring!$E$8)</f>
        <v>0</v>
      </c>
      <c r="Z1221" s="78">
        <f>IF(IFERROR(SEARCH("H350",N1221),99)=99,IF(IFERROR(SEARCH("H350",O1221),99)=99,IF(IFERROR(SEARCH("H350",Q1221),99)=99,IF(IFERROR(SEARCH("H350",M1221),99)=99,IF(IFERROR(SEARCH("H350",R1221),99)=99,IF(IFERROR(SEARCH("H351",N1221),99)=99,IF(IFERROR(SEARCH("H351",O1221),99)=99,IF(IFERROR(SEARCH("H351",Q1221),99)=99,IF(IFERROR(SEARCH("H351",M1221),99)=99,IF(IFERROR(SEARCH("H351",R1221),99)=99,IF(IFERROR(SEARCH("carcinogenic",P1221),99)=99,IF(IFERROR(SEARCH("suspected carcinogenic",S1221),99)=99,0,Scoring!$E$12),Scoring!$E$11),Scoring!$E$10),Scoring!$E$10),Scoring!$E$10),Scoring!$E$10),Scoring!$E$10),Scoring!$E$10),Scoring!$E$10),Scoring!$E$10),Scoring!$E$10),Scoring!$E$10)</f>
        <v>0</v>
      </c>
      <c r="AA1221" s="78">
        <f>IF(IFERROR(SEARCH("H340",N1221),99)=99,IF(IFERROR(SEARCH("H340",O1221),99)=99,IF(IFERROR(SEARCH("H340",Q1221),99)=99,IF(IFERROR(SEARCH("H340",M1221),99)=99,IF(IFERROR(SEARCH("H340",R1221),99)=99,IF(IFERROR(SEARCH("H341",N1221),99)=99,IF(IFERROR(SEARCH("H341",O1221),99)=99,IF(IFERROR(SEARCH("H341",Q1221),99)=99,IF(IFERROR(SEARCH("H341",M1221),99)=99,IF(IFERROR(SEARCH("H341",R1221),99)=99,IF(IFERROR(SEARCH("mutagenic",P1221),99)=99,IF(IFERROR(SEARCH("suspected mutagenic",S1221),99)=99,0,Scoring!$E$15),Scoring!$E$14),Scoring!$E$13),Scoring!$E$13),Scoring!$E$13),Scoring!$E$13),Scoring!$E$13),Scoring!$E$13),Scoring!$E$13),Scoring!$E$13),Scoring!$E$13),Scoring!$E$13)</f>
        <v>0</v>
      </c>
      <c r="AB1221" s="78">
        <f>IF(IFERROR(SEARCH("H360",N1221),99)=99,IF(IFERROR(SEARCH("H360",O1221),99)=99,IF(IFERROR(SEARCH("H360",Q1221),99)=99,IF(IFERROR(SEARCH("H360",M1221),99)=99,IF(IFERROR(SEARCH("H360",R1221),99)=99,IF(IFERROR(SEARCH("H361",N1221),99)=99,IF(IFERROR(SEARCH("H361",O1221),99)=99,IF(IFERROR(SEARCH("H361",Q1221),99)=99,IF(IFERROR(SEARCH("H361",M1221),99)=99,IF(IFERROR(SEARCH("H361",R1221),99)=99,IF(IFERROR(SEARCH("reproduction",P1221),99)=99,IF(IFERROR(SEARCH("suspected reprotoxic",S1221),99)=99,IF(IFERROR(SEARCH("reprotoxic",S1221),99)=99,IF(IFERROR(SEARCH("reprotoxic",K1221),99)=99,0,Scoring!$E$18),Scoring!$E$18),Scoring!$E$19),Scoring!$E$17),Scoring!$E$16),Scoring!$E$16),Scoring!$E$16),Scoring!$E$16),Scoring!$E$16),Scoring!$E$16),Scoring!$E$16),Scoring!$E$16),Scoring!$E$16),Scoring!$E$16)</f>
        <v>1</v>
      </c>
      <c r="AC1221" s="78">
        <f>IF(IFERROR(SEARCH("57f",L1221),99)=99,IF(IFERROR(SEARCH("57(f)",P1221),99)=99,0,Scoring!$E$20),Scoring!$E$20)</f>
        <v>0</v>
      </c>
      <c r="AD1221" s="78">
        <f>IF(IFERROR(SEARCH("CAT1",T1221),99)=99,IF(IFERROR(SEARCH("CAT2",T1221),99)=99,IF(IFERROR(SEARCH("CAT3",T1221),99)=99,IF(IFERROR(SEARCH("concluded to be endocrine",K1221),99)=99,IF(IFERROR(SEARCH("categorised as endocrine",K1221),99)=99,IF(IFERROR(SEARCH("endocrine disrupting",P1221),99)=99,IF(IFERROR(SEARCH("endocrine disrupting",K1221),99)=99,IF(IFERROR(SEARCH("suspected endocrine",S1221),99)=99,IF(IFERROR(SEARCH("potential endocrine",S1221),99)=99,0,Scoring!$E$25),Scoring!$E$25),Scoring!$E$24),Scoring!$E$24),Scoring!$E$24),Scoring!$E$24),Scoring!$E$23),Scoring!$E$22),Scoring!$E$21)</f>
        <v>0</v>
      </c>
      <c r="AE1221" s="78">
        <f>IF(IFERROR(SEARCH("suspected sensitiser",S1221),99)=99,IF(IFERROR(SEARCH("sensitiser",S1221),99)=99,IF(IFERROR(SEARCH("other hazard based concern",S1221),99)=99,0,Scoring!$E$28),Scoring!$E$26),Scoring!$E$27)</f>
        <v>0</v>
      </c>
      <c r="AF1221" s="78">
        <f>IF(IFERROR(M1221,1)=1,IF(IFERROR(N1221,1)=1,IF(IFERROR(O1221,1)=1,IF(IFERROR(Q1221,1)=1,IF(IFERROR(R1221,1)=1,IF(IFERROR(T1221,1)=1,IF(IFERROR(K1221,1)=1,IF(IFERROR(P1221,1)=1,IF(IFERROR(S1221,1)=1,Scoring!$E$29,0),0),0),0),0),0),0),0),0)</f>
        <v>0</v>
      </c>
      <c r="AG1221" s="78">
        <f t="shared" si="87"/>
        <v>1</v>
      </c>
      <c r="AI1221" s="93"/>
      <c r="AJ1221" s="94"/>
      <c r="AK1221" s="76"/>
      <c r="AL1221" s="75"/>
      <c r="AN1221" s="79"/>
      <c r="AO1221" s="79"/>
      <c r="AP1221" s="79"/>
      <c r="AQ1221" s="79"/>
      <c r="AR1221" s="79"/>
      <c r="AS1221" s="78"/>
      <c r="AU1221" s="79">
        <f>IF(IFERROR(F1221,99)=99,IF(IFERROR(G1221,99)=99,IF(IFERROR(H1221,99)=99,IF(IFERROR(I1221,99)=99,IF(IFERROR(E1221,99)=99,IF(IFERROR(J1221,99)=99,0,Scoring!$B$7),Scoring!$B$3),Scoring!$B$2),Scoring!$B$6),Scoring!$B$5),Scoring!$B$4)</f>
        <v>1</v>
      </c>
      <c r="AV1221" s="78">
        <f t="shared" si="88"/>
        <v>1</v>
      </c>
      <c r="AW1221" s="78"/>
      <c r="AX1221" s="66"/>
      <c r="AY1221" s="78"/>
      <c r="AZ1221" s="76"/>
      <c r="BA1221" s="76"/>
      <c r="BB1221" s="76"/>
    </row>
    <row r="1222" spans="1:54" x14ac:dyDescent="0.25">
      <c r="A1222" s="77" t="s">
        <v>3029</v>
      </c>
      <c r="B1222" s="76" t="str">
        <f>C1222</f>
        <v>272-013-1</v>
      </c>
      <c r="C1222" s="77" t="s">
        <v>3028</v>
      </c>
      <c r="D1222" s="77" t="s">
        <v>2924</v>
      </c>
      <c r="E1222" s="76" t="e">
        <f>IF(C1222="-",IF(A1222="-",VLOOKUP(D1222,'sin-list 180320_update'!$C$2:$C$835,1,FALSE),VLOOKUP(A1222,'sin-list 180320_update'!$A$2:$A$835,1,FALSE)),VLOOKUP(C1222,'sin-list 180320_update'!$B$2:$B$835,1,FALSE))</f>
        <v>#N/A</v>
      </c>
      <c r="F1222" s="76" t="e">
        <f>IF($C1222="-",IF($A1222="-",VLOOKUP($D1222,'REACH Bilaga XVII_update'!$A$5:$A$131,1,FALSE),VLOOKUP($A1222,'REACH Bilaga XVII_update'!$C$5:$C$131,1,FALSE)),VLOOKUP($C1222,'REACH Bilaga XVII_update'!$B$5:$B$131,1,FALSE))</f>
        <v>#N/A</v>
      </c>
      <c r="G1222" s="76" t="str">
        <f>IF($C1222="-",IF($A1222="-",VLOOKUP($D1222,' REACH Bilaga 59_update'!$A$5:$A$210,1,FALSE),VLOOKUP($A1222,' REACH Bilaga 59_update'!$D$5:$D$210,1,FALSE)),VLOOKUP($C1222,' REACH Bilaga 59_update'!$C$5:$C$210,1,FALSE))</f>
        <v>272-013-1</v>
      </c>
      <c r="H1222" s="76" t="str">
        <f>IF($C1222="-",IF($A1222="-",VLOOKUP($D1222,'REACH Bilaga XIV_update'!$A$5:$A$110,1,FALSE),VLOOKUP($A1222,'REACH Bilaga XIV_update'!$D$5:$D$110,1,FALSE)),VLOOKUP($C1222,'REACH Bilaga XIV_update'!$C$5:$C$110,1,FALSE))</f>
        <v>272-013-1</v>
      </c>
      <c r="I1222" s="76" t="e">
        <f>IF($C1222="-",IF($A1222="-",VLOOKUP($D1222,CoRAP_update!$A$5:$A$376,1,FALSE),VLOOKUP($A1222,CoRAP_update!$D$5:$D$376,1,FALSE)),VLOOKUP($C1222,CoRAP_update!$C$5:$C$376,1,FALSE))</f>
        <v>#N/A</v>
      </c>
      <c r="J1222" s="76" t="e">
        <f>IF($C1222="-",IF($A1222="-",VLOOKUP($D1222,EDC_update!$C$2:$C$450,1,FALSE),VLOOKUP($A1222,EDC_update!$B$2:$B$450,1,FALSE)),VLOOKUP($C1222,EDC_update!$L$2:$L$450,1,FALSE))</f>
        <v>#N/A</v>
      </c>
      <c r="K1222" s="76" t="e">
        <f>IF($C1222="-",IF($A1222="-",IF(VLOOKUP($D1222,'sin-list 180320_update'!$C$2:$S$835,3,FALSE)="",NA(),VLOOKUP($D1222,'sin-list 180320_update'!$C$2:$S$835,3,FALSE)),IF(VLOOKUP($A1222,'sin-list 180320_update'!$A$2:$S$835,5,FALSE)="",NA(),VLOOKUP($A1222,'sin-list 180320_update'!$A$2:$S$835,5,FALSE))),IF(VLOOKUP($C1222,'sin-list 180320_update'!$B$2:$S$835,4,FALSE)="",NA(),VLOOKUP($C1222,'sin-list 180320_update'!$B$2:$S$835,4,FALSE)))</f>
        <v>#N/A</v>
      </c>
      <c r="L1222" s="76" t="e">
        <f>IF($C1222="-",IF($A1222="-",VLOOKUP($D1222,'sin-list 180320_update'!$C$2:$S$835,6,FALSE),VLOOKUP($A1222,'sin-list 180320_update'!$A$2:$S$835,8,FALSE)),VLOOKUP($C1222,'sin-list 180320_update'!$B$2:$S$835,7,FALSE))</f>
        <v>#N/A</v>
      </c>
      <c r="M1222" s="76" t="e">
        <f>IF($C1222="-",IF($A1222="-",IF(VLOOKUP($D1222,'sin-list 180320_update'!$C$2:$S$835,8,FALSE)="",NA(),VLOOKUP($D1222,'sin-list 180320_update'!$C$2:$S$835,8,FALSE)),IF(VLOOKUP($A1222,'sin-list 180320_update'!$A$2:$S$835,10,FALSE)="",NA(),VLOOKUP($A1222,'sin-list 180320_update'!$A$2:$S$835,10,FALSE))),IF(VLOOKUP($C1222,'sin-list 180320_update'!$B$2:$S$835,9,FALSE)="",NA(),VLOOKUP($C1222,'sin-list 180320_update'!$B$2:$S$835,9,FALSE)))</f>
        <v>#N/A</v>
      </c>
      <c r="N1222" s="76" t="e">
        <f>IF($C1222="-",IF($A1222="-",IF(VLOOKUP($D1222,'REACH Bilaga XVII_update'!$A$5:$E$131,4,FALSE)="",NA(),VLOOKUP($D1222,'REACH Bilaga XVII_update'!$A$5:$E$131,4,FALSE)),IF(VLOOKUP($A1222,'REACH Bilaga XVII_update'!$C$5:$D$131,2,FALSE)="",NA(),VLOOKUP($A1222,'REACH Bilaga XVII_update'!$C$5:$D$131,2,FALSE))),IF(VLOOKUP($C1222,'REACH Bilaga XVII_update'!$B$5:$D$131,3,FALSE)="",NA(),VLOOKUP($C1222,'REACH Bilaga XVII_update'!$B$5:$D$131,3,FALSE)))</f>
        <v>#N/A</v>
      </c>
      <c r="O1222" s="76" t="e">
        <f>IF($C1222="-",IF($A1222="-",IF(VLOOKUP($D1222,' REACH Bilaga 59_update'!$A$5:$E$210,5,FALSE)="",NA(),VLOOKUP($D1222,' REACH Bilaga 59_update'!$A$5:$E$210,5,FALSE)),IF(VLOOKUP($A1222,' REACH Bilaga 59_update'!$D$5:$E$210,2,FALSE)="",NA(),VLOOKUP($A1222,' REACH Bilaga 59_update'!$D$5:$E$210,2,FALSE))),IF(VLOOKUP($C1222,' REACH Bilaga 59_update'!$C$5:$E$210,3,FALSE)="",NA(),VLOOKUP($C1222,' REACH Bilaga 59_update'!$C$5:$E$210,3,FALSE)))</f>
        <v>#N/A</v>
      </c>
      <c r="P1222" s="76" t="str">
        <f>IF(C1222="-",IF(A1222="-",IFERROR(VLOOKUP($D1222,' REACH Bilaga 59_update'!$A$5:$F$210,MATCH(Sammanfattning!P$1,' REACH Bilaga 59_update'!$A$4:$F$4,0),FALSE),VLOOKUP($D1222,'REACH Bilaga XIV_update'!$A$4:$H$110,MATCH(Sammanfattning!P$1,'REACH Bilaga XIV_update'!$A$4:$H$4,0),FALSE)),IFERROR(VLOOKUP($A1222,' REACH Bilaga 59_update'!$D$5:$F$210,MATCH(Sammanfattning!P$1,' REACH Bilaga 59_update'!$D$4:$F$4,0),FALSE),VLOOKUP($A1222,'REACH Bilaga XIV_update'!$D$4:$H$110,MATCH(Sammanfattning!P$1,'REACH Bilaga XIV_update'!$D$4:$H$4,0),FALSE))),IFERROR(VLOOKUP($C1222,' REACH Bilaga 59_update'!$C$5:$F$210,MATCH(Sammanfattning!P$1,' REACH Bilaga 59_update'!$C$4:$F$4,0),FALSE),VLOOKUP($C1222,'REACH Bilaga XIV_update'!$C$4:$H$110,MATCH(Sammanfattning!P$1,'REACH Bilaga XIV_update'!$C$4:$H$4,0),FALSE)))</f>
        <v>Toxic for reproduction (Article 57c)</v>
      </c>
      <c r="Q1222" s="76" t="e">
        <f>IF($C1222="-",IF($A1222="-",IF(VLOOKUP($D1222,'REACH Bilaga XIV_update'!$A$5:$I$110,9,FALSE)="",NA(),VLOOKUP($D1222,'REACH Bilaga XIV_update'!$A$5:$I$110,9,FALSE)),IF(VLOOKUP($A1222,'REACH Bilaga XIV_update'!$D$5:$I$110,6,FALSE)="",NA(),VLOOKUP($A1222,'REACH Bilaga XIV_update'!$D$5:$I$110,6,FALSE))),IF(VLOOKUP($C1222,'REACH Bilaga XIV_update'!$C$5:$I$110,7,FALSE)="",NA(),VLOOKUP($C1222,'REACH Bilaga XIV_update'!$C$5:$I$110,7,FALSE)))</f>
        <v>#N/A</v>
      </c>
      <c r="R1222" s="76" t="e">
        <f>IF($C1222="-",IF($A1222="-",IF(VLOOKUP($D1222,CoRAP_update!$A$5:$O$376,15,FALSE)="",NA(),VLOOKUP($D1222,CoRAP_update!$A$5:$O$376,15,FALSE)),IF(VLOOKUP($A1222,CoRAP_update!$D$5:$O$376,12,FALSE)="",NA(),VLOOKUP($A1222,CoRAP_update!$D$5:$O$376,12,FALSE))),IF(VLOOKUP($C1222,CoRAP_update!$C$5:$O$376,13,FALSE)="",NA(),VLOOKUP($C1222,CoRAP_update!$C$5:$O$376,13,FALSE)))</f>
        <v>#N/A</v>
      </c>
      <c r="S1222" s="144" t="e">
        <f>IF($C1222="-",IF($A1222="-",VLOOKUP($D1222,CoRAP_update!$A$5:$J$376,MATCH(Sammanfattning!S$1,CoRAP_update!$A$4:$J$4,0),FALSE),VLOOKUP($A1222,CoRAP_update!$D$5:$J$376,MATCH(Sammanfattning!S$1,CoRAP_update!$D$4:$J$4,0),FALSE)),VLOOKUP($C1222,CoRAP_update!$C$5:$J$376,MATCH(Sammanfattning!S$1,CoRAP_update!$C$4:$J$4,0),FALSE))</f>
        <v>#N/A</v>
      </c>
      <c r="T1222" s="76" t="e">
        <f>IF($A1222="-",VLOOKUP($D1222,EDC_update!$C$2:$F$450,4,FALSE),VLOOKUP($A1222,EDC_update!$B$2:$F$450,5,FALSE))</f>
        <v>#N/A</v>
      </c>
      <c r="V1222" s="78">
        <f>IF(IFERROR(SEARCH("PBT",P1222),99)=99,IF(IFERROR(SEARCH("suspected PBT",S1222),99)=99,IF(IFERROR(SEARCH("concluded to be PBT",K1222),99)=99,IF(IFERROR(SEARCH("PBT",S1222),99)=99,IF(IFERROR(SEARCH("PBT cand",L1222),99)=99,IF(IFERROR(SEARCH("PBT",L1222),99)=99,IF(IFERROR(SEARCH("persistent, bioackumulative and toxic properties",K1222),99)=99,0,Scoring!$E$3),Scoring!$E$3),Scoring!$E$7),Scoring!$E$3),Scoring!$E$5),Scoring!$E$6),Scoring!$E$3)</f>
        <v>0</v>
      </c>
      <c r="W1222" s="78">
        <f>IF(IFERROR(SEARCH("vPvB",P1222),99)=99,IF(IFERROR(SEARCH("suspected pbt/vPvB",S1222),99)=99,IF(IFERROR(SEARCH("vPvB",S1222),99)=99,IF(IFERROR(SEARCH("concluded to be a vPvB",S1222),99)=99,IF(IFERROR(SEARCH("identified as vPvB",K1222),99)=99,IF(IFERROR(SEARCH("concluded to be a vPvB",K1222),99)=99,IF(IFERROR(SEARCH("concluded to be both pbt and vPvB",S1222),99)=99,IF(IFERROR(SEARCH("concluded to be both pbt and vPvB",K1222),99)=99,0,Scoring!$E$5),Scoring!$E$5),Scoring!$E$5),Scoring!$E$5),Scoring!$E$5),Scoring!$E$4),Scoring!$E$6),Scoring!$E$4)</f>
        <v>0</v>
      </c>
      <c r="X1222" s="78">
        <f>IF(IFERROR(SEARCH("H410",N1222),99)=99,IF(IFERROR(SEARCH("H410",O1222),99)=99,IF(IFERROR(SEARCH("H410",Q1222),99)=99,IF(IFERROR(SEARCH("H410",M1222),99)=99,IF(IFERROR(SEARCH("H410",R1222),99)=99,IF(IFERROR(SEARCH("H411",N1222),99)=99,IF(IFERROR(SEARCH("H411",O1222),99)=99,IF(IFERROR(SEARCH("H411",Q1222),99)=99,IF(IFERROR(SEARCH("H411",M1222),99)=99,IF(IFERROR(SEARCH("H411",R1222),99)=99,IF(IFERROR(SEARCH("H413",N1222),99)=99,IF(IFERROR(SEARCH("H413",O1222),99)=99,IF(IFERROR(SEARCH("H413",Q1222),99)=99,IF(IFERROR(SEARCH("H413",M1222),99)=99,IF(IFERROR(SEARCH("H413",R1222),99)=99,IF(IFERROR(SEARCH("H412",N1222),99)=99,IF(IFERROR(SEARCH("H412",O1222),99)=99,IF(IFERROR(SEARCH("H412",Q1222),99)=99,IF(IFERROR(SEARCH("H412",M1222),99)=99,IF(IFERROR(SEARCH("H412",R1222),99)=99,0,Scoring!$E$2),Scoring!$E$2),Scoring!$E$2),Scoring!$E$2),Scoring!$E$2),Scoring!$E$2),Scoring!$E$2),Scoring!$E$2),Scoring!$E$2),Scoring!$E$2),Scoring!$E$2),Scoring!$E$2),Scoring!$E$2),Scoring!$E$2),Scoring!$E$2),Scoring!$E$2),Scoring!$E$2),Scoring!$E$2),Scoring!$E$2),Scoring!$E$2)</f>
        <v>0</v>
      </c>
      <c r="Y1222" s="78">
        <f>IF(IFERROR(SEARCH("CMR",K1222),99)=99,IF(IFERROR(SEARCH("Suspected CMR",S1222),99)=99,IF(IFERROR(SEARCH("CMR",S1222),99)=99,0,Scoring!$E$8),Scoring!$E$9),Scoring!$E$8)</f>
        <v>0</v>
      </c>
      <c r="Z1222" s="78">
        <f>IF(IFERROR(SEARCH("H350",N1222),99)=99,IF(IFERROR(SEARCH("H350",O1222),99)=99,IF(IFERROR(SEARCH("H350",Q1222),99)=99,IF(IFERROR(SEARCH("H350",M1222),99)=99,IF(IFERROR(SEARCH("H350",R1222),99)=99,IF(IFERROR(SEARCH("H351",N1222),99)=99,IF(IFERROR(SEARCH("H351",O1222),99)=99,IF(IFERROR(SEARCH("H351",Q1222),99)=99,IF(IFERROR(SEARCH("H351",M1222),99)=99,IF(IFERROR(SEARCH("H351",R1222),99)=99,IF(IFERROR(SEARCH("carcinogenic",P1222),99)=99,IF(IFERROR(SEARCH("suspected carcinogenic",S1222),99)=99,0,Scoring!$E$12),Scoring!$E$11),Scoring!$E$10),Scoring!$E$10),Scoring!$E$10),Scoring!$E$10),Scoring!$E$10),Scoring!$E$10),Scoring!$E$10),Scoring!$E$10),Scoring!$E$10),Scoring!$E$10)</f>
        <v>0</v>
      </c>
      <c r="AA1222" s="78">
        <f>IF(IFERROR(SEARCH("H340",N1222),99)=99,IF(IFERROR(SEARCH("H340",O1222),99)=99,IF(IFERROR(SEARCH("H340",Q1222),99)=99,IF(IFERROR(SEARCH("H340",M1222),99)=99,IF(IFERROR(SEARCH("H340",R1222),99)=99,IF(IFERROR(SEARCH("H341",N1222),99)=99,IF(IFERROR(SEARCH("H341",O1222),99)=99,IF(IFERROR(SEARCH("H341",Q1222),99)=99,IF(IFERROR(SEARCH("H341",M1222),99)=99,IF(IFERROR(SEARCH("H341",R1222),99)=99,IF(IFERROR(SEARCH("mutagenic",P1222),99)=99,IF(IFERROR(SEARCH("suspected mutagenic",S1222),99)=99,0,Scoring!$E$15),Scoring!$E$14),Scoring!$E$13),Scoring!$E$13),Scoring!$E$13),Scoring!$E$13),Scoring!$E$13),Scoring!$E$13),Scoring!$E$13),Scoring!$E$13),Scoring!$E$13),Scoring!$E$13)</f>
        <v>0</v>
      </c>
      <c r="AB1222" s="78">
        <f>IF(IFERROR(SEARCH("H360",N1222),99)=99,IF(IFERROR(SEARCH("H360",O1222),99)=99,IF(IFERROR(SEARCH("H360",Q1222),99)=99,IF(IFERROR(SEARCH("H360",M1222),99)=99,IF(IFERROR(SEARCH("H360",R1222),99)=99,IF(IFERROR(SEARCH("H361",N1222),99)=99,IF(IFERROR(SEARCH("H361",O1222),99)=99,IF(IFERROR(SEARCH("H361",Q1222),99)=99,IF(IFERROR(SEARCH("H361",M1222),99)=99,IF(IFERROR(SEARCH("H361",R1222),99)=99,IF(IFERROR(SEARCH("reproduction",P1222),99)=99,IF(IFERROR(SEARCH("suspected reprotoxic",S1222),99)=99,IF(IFERROR(SEARCH("reprotoxic",S1222),99)=99,IF(IFERROR(SEARCH("reprotoxic",K1222),99)=99,0,Scoring!$E$18),Scoring!$E$18),Scoring!$E$19),Scoring!$E$17),Scoring!$E$16),Scoring!$E$16),Scoring!$E$16),Scoring!$E$16),Scoring!$E$16),Scoring!$E$16),Scoring!$E$16),Scoring!$E$16),Scoring!$E$16),Scoring!$E$16)</f>
        <v>1</v>
      </c>
      <c r="AC1222" s="78">
        <f>IF(IFERROR(SEARCH("57f",L1222),99)=99,IF(IFERROR(SEARCH("57(f)",P1222),99)=99,0,Scoring!$E$20),Scoring!$E$20)</f>
        <v>0</v>
      </c>
      <c r="AD1222" s="78">
        <f>IF(IFERROR(SEARCH("CAT1",T1222),99)=99,IF(IFERROR(SEARCH("CAT2",T1222),99)=99,IF(IFERROR(SEARCH("CAT3",T1222),99)=99,IF(IFERROR(SEARCH("concluded to be endocrine",K1222),99)=99,IF(IFERROR(SEARCH("categorised as endocrine",K1222),99)=99,IF(IFERROR(SEARCH("endocrine disrupting",P1222),99)=99,IF(IFERROR(SEARCH("endocrine disrupting",K1222),99)=99,IF(IFERROR(SEARCH("suspected endocrine",S1222),99)=99,IF(IFERROR(SEARCH("potential endocrine",S1222),99)=99,0,Scoring!$E$25),Scoring!$E$25),Scoring!$E$24),Scoring!$E$24),Scoring!$E$24),Scoring!$E$24),Scoring!$E$23),Scoring!$E$22),Scoring!$E$21)</f>
        <v>0</v>
      </c>
      <c r="AE1222" s="78">
        <f>IF(IFERROR(SEARCH("suspected sensitiser",S1222),99)=99,IF(IFERROR(SEARCH("sensitiser",S1222),99)=99,IF(IFERROR(SEARCH("other hazard based concern",S1222),99)=99,0,Scoring!$E$28),Scoring!$E$26),Scoring!$E$27)</f>
        <v>0</v>
      </c>
      <c r="AF1222" s="78">
        <f>IF(IFERROR(M1222,1)=1,IF(IFERROR(N1222,1)=1,IF(IFERROR(O1222,1)=1,IF(IFERROR(Q1222,1)=1,IF(IFERROR(R1222,1)=1,IF(IFERROR(T1222,1)=1,IF(IFERROR(K1222,1)=1,IF(IFERROR(P1222,1)=1,IF(IFERROR(S1222,1)=1,Scoring!$E$29,0),0),0),0),0),0),0),0),0)</f>
        <v>0</v>
      </c>
      <c r="AG1222" s="78">
        <f t="shared" si="87"/>
        <v>1</v>
      </c>
      <c r="AI1222" s="93"/>
      <c r="AJ1222" s="94"/>
      <c r="AK1222" s="76"/>
      <c r="AL1222" s="75"/>
      <c r="AN1222" s="79"/>
      <c r="AO1222" s="79"/>
      <c r="AP1222" s="79"/>
      <c r="AQ1222" s="79"/>
      <c r="AR1222" s="79"/>
      <c r="AS1222" s="78"/>
      <c r="AU1222" s="79">
        <f>IF(IFERROR(F1222,99)=99,IF(IFERROR(G1222,99)=99,IF(IFERROR(H1222,99)=99,IF(IFERROR(I1222,99)=99,IF(IFERROR(E1222,99)=99,IF(IFERROR(J1222,99)=99,0,Scoring!$B$7),Scoring!$B$3),Scoring!$B$2),Scoring!$B$6),Scoring!$B$5),Scoring!$B$4)</f>
        <v>1</v>
      </c>
      <c r="AV1222" s="78">
        <f t="shared" si="88"/>
        <v>1</v>
      </c>
      <c r="AW1222" s="78"/>
      <c r="AX1222" s="66"/>
      <c r="AY1222" s="78"/>
      <c r="AZ1222" s="76"/>
      <c r="BA1222" s="76"/>
      <c r="BB1222" s="76"/>
    </row>
    <row r="1223" spans="1:54" x14ac:dyDescent="0.25">
      <c r="A1223" s="80" t="s">
        <v>11196</v>
      </c>
      <c r="B1223" s="80" t="s">
        <v>30</v>
      </c>
      <c r="C1223" s="80" t="s">
        <v>11195</v>
      </c>
      <c r="D1223" s="80" t="s">
        <v>11215</v>
      </c>
      <c r="E1223" s="76" t="e">
        <f>IF(C1223="-",IF(A1223="-",VLOOKUP(D1223,'sin-list 180320_update'!$C$2:$C$835,1,FALSE),VLOOKUP(A1223,'sin-list 180320_update'!$A$2:$A$835,1,FALSE)),VLOOKUP(C1223,'sin-list 180320_update'!$B$2:$B$835,1,FALSE))</f>
        <v>#N/A</v>
      </c>
      <c r="F1223" s="76" t="e">
        <f>IF($C1223="-",IF($A1223="-",VLOOKUP($D1223,'REACH Bilaga XVII_update'!$A$5:$A$131,1,FALSE),VLOOKUP($A1223,'REACH Bilaga XVII_update'!$C$5:$C$131,1,FALSE)),VLOOKUP($C1223,'REACH Bilaga XVII_update'!$B$5:$B$131,1,FALSE))</f>
        <v>#N/A</v>
      </c>
      <c r="G1223" s="76" t="str">
        <f>IF($C1223="-",IF($A1223="-",VLOOKUP($D1223,' REACH Bilaga 59_update'!$A$5:$A$210,1,FALSE),VLOOKUP($A1223,' REACH Bilaga 59_update'!$D$5:$D$210,1,FALSE)),VLOOKUP($C1223,' REACH Bilaga 59_update'!$C$5:$C$210,1,FALSE))</f>
        <v>276-090-2</v>
      </c>
      <c r="H1223" s="76" t="e">
        <f>IF($C1223="-",IF($A1223="-",VLOOKUP($D1223,'REACH Bilaga XIV_update'!$A$5:$A$110,1,FALSE),VLOOKUP($A1223,'REACH Bilaga XIV_update'!$D$5:$D$110,1,FALSE)),VLOOKUP($C1223,'REACH Bilaga XIV_update'!$C$5:$C$110,1,FALSE))</f>
        <v>#N/A</v>
      </c>
      <c r="I1223" s="76" t="e">
        <f>IF($C1223="-",IF($A1223="-",VLOOKUP($D1223,CoRAP_update!$A$5:$A$376,1,FALSE),VLOOKUP($A1223,CoRAP_update!$D$5:$D$376,1,FALSE)),VLOOKUP($C1223,CoRAP_update!$C$5:$C$376,1,FALSE))</f>
        <v>#N/A</v>
      </c>
      <c r="J1223" s="76" t="e">
        <f>IF($C1223="-",IF($A1223="-",VLOOKUP($D1223,EDC_update!$C$2:$C$450,1,FALSE),VLOOKUP($A1223,EDC_update!$B$2:$B$450,1,FALSE)),VLOOKUP($C1223,EDC_update!$L$2:$L$450,1,FALSE))</f>
        <v>#N/A</v>
      </c>
      <c r="K1223" s="76" t="e">
        <f>IF($C1223="-",IF($A1223="-",IF(VLOOKUP($D1223,'sin-list 180320_update'!$C$2:$S$835,3,FALSE)="",NA(),VLOOKUP($D1223,'sin-list 180320_update'!$C$2:$S$835,3,FALSE)),IF(VLOOKUP($A1223,'sin-list 180320_update'!$A$2:$S$835,5,FALSE)="",NA(),VLOOKUP($A1223,'sin-list 180320_update'!$A$2:$S$835,5,FALSE))),IF(VLOOKUP($C1223,'sin-list 180320_update'!$B$2:$S$835,4,FALSE)="",NA(),VLOOKUP($C1223,'sin-list 180320_update'!$B$2:$S$835,4,FALSE)))</f>
        <v>#N/A</v>
      </c>
      <c r="L1223" s="76" t="e">
        <f>IF($C1223="-",IF($A1223="-",VLOOKUP($D1223,'sin-list 180320_update'!$C$2:$S$835,6,FALSE),VLOOKUP($A1223,'sin-list 180320_update'!$A$2:$S$835,8,FALSE)),VLOOKUP($C1223,'sin-list 180320_update'!$B$2:$S$835,7,FALSE))</f>
        <v>#N/A</v>
      </c>
      <c r="M1223" s="76" t="e">
        <f>IF($C1223="-",IF($A1223="-",IF(VLOOKUP($D1223,'sin-list 180320_update'!$C$2:$S$835,8,FALSE)="",NA(),VLOOKUP($D1223,'sin-list 180320_update'!$C$2:$S$835,8,FALSE)),IF(VLOOKUP($A1223,'sin-list 180320_update'!$A$2:$S$835,10,FALSE)="",NA(),VLOOKUP($A1223,'sin-list 180320_update'!$A$2:$S$835,10,FALSE))),IF(VLOOKUP($C1223,'sin-list 180320_update'!$B$2:$S$835,9,FALSE)="",NA(),VLOOKUP($C1223,'sin-list 180320_update'!$B$2:$S$835,9,FALSE)))</f>
        <v>#N/A</v>
      </c>
      <c r="N1223" s="76" t="e">
        <f>IF($C1223="-",IF($A1223="-",IF(VLOOKUP($D1223,'REACH Bilaga XVII_update'!$A$5:$E$131,4,FALSE)="",NA(),VLOOKUP($D1223,'REACH Bilaga XVII_update'!$A$5:$E$131,4,FALSE)),IF(VLOOKUP($A1223,'REACH Bilaga XVII_update'!$C$5:$D$131,2,FALSE)="",NA(),VLOOKUP($A1223,'REACH Bilaga XVII_update'!$C$5:$D$131,2,FALSE))),IF(VLOOKUP($C1223,'REACH Bilaga XVII_update'!$B$5:$D$131,3,FALSE)="",NA(),VLOOKUP($C1223,'REACH Bilaga XVII_update'!$B$5:$D$131,3,FALSE)))</f>
        <v>#N/A</v>
      </c>
      <c r="O1223" s="76" t="str">
        <f>IF($C1223="-",IF($A1223="-",IF(VLOOKUP($D1223,' REACH Bilaga 59_update'!$A$5:$E$210,5,FALSE)="",NA(),VLOOKUP($D1223,' REACH Bilaga 59_update'!$A$5:$E$210,5,FALSE)),IF(VLOOKUP($A1223,' REACH Bilaga 59_update'!$D$5:$E$210,2,FALSE)="",NA(),VLOOKUP($A1223,' REACH Bilaga 59_update'!$D$5:$E$210,2,FALSE))),IF(VLOOKUP($C1223,' REACH Bilaga 59_update'!$C$5:$E$210,3,FALSE)="",NA(),VLOOKUP($C1223,' REACH Bilaga 59_update'!$C$5:$E$210,3,FALSE)))</f>
        <v>H360fD</v>
      </c>
      <c r="P1223" s="76" t="str">
        <f>IF(C1223="-",IF(A1223="-",IFERROR(VLOOKUP($D1223,' REACH Bilaga 59_update'!$A$5:$F$210,MATCH(Sammanfattning!P$1,' REACH Bilaga 59_update'!$A$4:$F$4,0),FALSE),VLOOKUP($D1223,'REACH Bilaga XIV_update'!$A$4:$H$110,MATCH(Sammanfattning!P$1,'REACH Bilaga XIV_update'!$A$4:$H$4,0),FALSE)),IFERROR(VLOOKUP($A1223,' REACH Bilaga 59_update'!$D$5:$F$210,MATCH(Sammanfattning!P$1,' REACH Bilaga 59_update'!$D$4:$F$4,0),FALSE),VLOOKUP($A1223,'REACH Bilaga XIV_update'!$D$4:$H$110,MATCH(Sammanfattning!P$1,'REACH Bilaga XIV_update'!$D$4:$H$4,0),FALSE))),IFERROR(VLOOKUP($C1223,' REACH Bilaga 59_update'!$C$5:$F$210,MATCH(Sammanfattning!P$1,' REACH Bilaga 59_update'!$C$4:$F$4,0),FALSE),VLOOKUP($C1223,'REACH Bilaga XIV_update'!$C$4:$H$110,MATCH(Sammanfattning!P$1,'REACH Bilaga XIV_update'!$C$4:$H$4,0),FALSE)))</f>
        <v>Toxic for reproduction (Article 57c)</v>
      </c>
      <c r="Q1223" s="76" t="e">
        <f>IF($C1223="-",IF($A1223="-",IF(VLOOKUP($D1223,'REACH Bilaga XIV_update'!$A$5:$I$110,9,FALSE)="",NA(),VLOOKUP($D1223,'REACH Bilaga XIV_update'!$A$5:$I$110,9,FALSE)),IF(VLOOKUP($A1223,'REACH Bilaga XIV_update'!$D$5:$I$110,6,FALSE)="",NA(),VLOOKUP($A1223,'REACH Bilaga XIV_update'!$D$5:$I$110,6,FALSE))),IF(VLOOKUP($C1223,'REACH Bilaga XIV_update'!$C$5:$I$110,7,FALSE)="",NA(),VLOOKUP($C1223,'REACH Bilaga XIV_update'!$C$5:$I$110,7,FALSE)))</f>
        <v>#N/A</v>
      </c>
      <c r="R1223" s="76" t="e">
        <f>IF($C1223="-",IF($A1223="-",IF(VLOOKUP($D1223,CoRAP_update!$A$5:$O$376,15,FALSE)="",NA(),VLOOKUP($D1223,CoRAP_update!$A$5:$O$376,15,FALSE)),IF(VLOOKUP($A1223,CoRAP_update!$D$5:$O$376,12,FALSE)="",NA(),VLOOKUP($A1223,CoRAP_update!$D$5:$O$376,12,FALSE))),IF(VLOOKUP($C1223,CoRAP_update!$C$5:$O$376,13,FALSE)="",NA(),VLOOKUP($C1223,CoRAP_update!$C$5:$O$376,13,FALSE)))</f>
        <v>#N/A</v>
      </c>
      <c r="S1223" s="144" t="e">
        <f>IF($C1223="-",IF($A1223="-",VLOOKUP($D1223,CoRAP_update!$A$5:$J$376,MATCH(Sammanfattning!S$1,CoRAP_update!$A$4:$J$4,0),FALSE),VLOOKUP($A1223,CoRAP_update!$D$5:$J$376,MATCH(Sammanfattning!S$1,CoRAP_update!$D$4:$J$4,0),FALSE)),VLOOKUP($C1223,CoRAP_update!$C$5:$J$376,MATCH(Sammanfattning!S$1,CoRAP_update!$C$4:$J$4,0),FALSE))</f>
        <v>#N/A</v>
      </c>
      <c r="T1223" s="76" t="e">
        <f>IF($A1223="-",VLOOKUP($D1223,EDC_update!$C$2:$F$450,4,FALSE),VLOOKUP($A1223,EDC_update!$B$2:$F$450,5,FALSE))</f>
        <v>#N/A</v>
      </c>
      <c r="V1223" s="78">
        <f>IF(IFERROR(SEARCH("PBT",P1223),99)=99,IF(IFERROR(SEARCH("suspected PBT",S1223),99)=99,IF(IFERROR(SEARCH("concluded to be PBT",K1223),99)=99,IF(IFERROR(SEARCH("PBT",S1223),99)=99,IF(IFERROR(SEARCH("PBT cand",L1223),99)=99,IF(IFERROR(SEARCH("PBT",L1223),99)=99,IF(IFERROR(SEARCH("persistent, bioackumulative and toxic properties",K1223),99)=99,0,Scoring!$E$3),Scoring!$E$3),Scoring!$E$7),Scoring!$E$3),Scoring!$E$5),Scoring!$E$6),Scoring!$E$3)</f>
        <v>0</v>
      </c>
      <c r="W1223" s="78">
        <f>IF(IFERROR(SEARCH("vPvB",P1223),99)=99,IF(IFERROR(SEARCH("suspected pbt/vPvB",S1223),99)=99,IF(IFERROR(SEARCH("vPvB",S1223),99)=99,IF(IFERROR(SEARCH("concluded to be a vPvB",S1223),99)=99,IF(IFERROR(SEARCH("identified as vPvB",K1223),99)=99,IF(IFERROR(SEARCH("concluded to be a vPvB",K1223),99)=99,IF(IFERROR(SEARCH("concluded to be both pbt and vPvB",S1223),99)=99,IF(IFERROR(SEARCH("concluded to be both pbt and vPvB",K1223),99)=99,0,Scoring!$E$5),Scoring!$E$5),Scoring!$E$5),Scoring!$E$5),Scoring!$E$5),Scoring!$E$4),Scoring!$E$6),Scoring!$E$4)</f>
        <v>0</v>
      </c>
      <c r="X1223" s="78">
        <f>IF(IFERROR(SEARCH("H410",N1223),99)=99,IF(IFERROR(SEARCH("H410",O1223),99)=99,IF(IFERROR(SEARCH("H410",Q1223),99)=99,IF(IFERROR(SEARCH("H410",M1223),99)=99,IF(IFERROR(SEARCH("H410",R1223),99)=99,IF(IFERROR(SEARCH("H411",N1223),99)=99,IF(IFERROR(SEARCH("H411",O1223),99)=99,IF(IFERROR(SEARCH("H411",Q1223),99)=99,IF(IFERROR(SEARCH("H411",M1223),99)=99,IF(IFERROR(SEARCH("H411",R1223),99)=99,IF(IFERROR(SEARCH("H413",N1223),99)=99,IF(IFERROR(SEARCH("H413",O1223),99)=99,IF(IFERROR(SEARCH("H413",Q1223),99)=99,IF(IFERROR(SEARCH("H413",M1223),99)=99,IF(IFERROR(SEARCH("H413",R1223),99)=99,IF(IFERROR(SEARCH("H412",N1223),99)=99,IF(IFERROR(SEARCH("H412",O1223),99)=99,IF(IFERROR(SEARCH("H412",Q1223),99)=99,IF(IFERROR(SEARCH("H412",M1223),99)=99,IF(IFERROR(SEARCH("H412",R1223),99)=99,0,Scoring!$E$2),Scoring!$E$2),Scoring!$E$2),Scoring!$E$2),Scoring!$E$2),Scoring!$E$2),Scoring!$E$2),Scoring!$E$2),Scoring!$E$2),Scoring!$E$2),Scoring!$E$2),Scoring!$E$2),Scoring!$E$2),Scoring!$E$2),Scoring!$E$2),Scoring!$E$2),Scoring!$E$2),Scoring!$E$2),Scoring!$E$2),Scoring!$E$2)</f>
        <v>0</v>
      </c>
      <c r="Y1223" s="78">
        <f>IF(IFERROR(SEARCH("CMR",K1223),99)=99,IF(IFERROR(SEARCH("Suspected CMR",S1223),99)=99,IF(IFERROR(SEARCH("CMR",S1223),99)=99,0,Scoring!$E$8),Scoring!$E$9),Scoring!$E$8)</f>
        <v>0</v>
      </c>
      <c r="Z1223" s="78">
        <f>IF(IFERROR(SEARCH("H350",N1223),99)=99,IF(IFERROR(SEARCH("H350",O1223),99)=99,IF(IFERROR(SEARCH("H350",Q1223),99)=99,IF(IFERROR(SEARCH("H350",M1223),99)=99,IF(IFERROR(SEARCH("H350",R1223),99)=99,IF(IFERROR(SEARCH("H351",N1223),99)=99,IF(IFERROR(SEARCH("H351",O1223),99)=99,IF(IFERROR(SEARCH("H351",Q1223),99)=99,IF(IFERROR(SEARCH("H351",M1223),99)=99,IF(IFERROR(SEARCH("H351",R1223),99)=99,IF(IFERROR(SEARCH("carcinogenic",P1223),99)=99,IF(IFERROR(SEARCH("suspected carcinogenic",S1223),99)=99,0,Scoring!$E$12),Scoring!$E$11),Scoring!$E$10),Scoring!$E$10),Scoring!$E$10),Scoring!$E$10),Scoring!$E$10),Scoring!$E$10),Scoring!$E$10),Scoring!$E$10),Scoring!$E$10),Scoring!$E$10)</f>
        <v>0</v>
      </c>
      <c r="AA1223" s="78">
        <f>IF(IFERROR(SEARCH("H340",N1223),99)=99,IF(IFERROR(SEARCH("H340",O1223),99)=99,IF(IFERROR(SEARCH("H340",Q1223),99)=99,IF(IFERROR(SEARCH("H340",M1223),99)=99,IF(IFERROR(SEARCH("H340",R1223),99)=99,IF(IFERROR(SEARCH("H341",N1223),99)=99,IF(IFERROR(SEARCH("H341",O1223),99)=99,IF(IFERROR(SEARCH("H341",Q1223),99)=99,IF(IFERROR(SEARCH("H341",M1223),99)=99,IF(IFERROR(SEARCH("H341",R1223),99)=99,IF(IFERROR(SEARCH("mutagenic",P1223),99)=99,IF(IFERROR(SEARCH("suspected mutagenic",S1223),99)=99,0,Scoring!$E$15),Scoring!$E$14),Scoring!$E$13),Scoring!$E$13),Scoring!$E$13),Scoring!$E$13),Scoring!$E$13),Scoring!$E$13),Scoring!$E$13),Scoring!$E$13),Scoring!$E$13),Scoring!$E$13)</f>
        <v>0</v>
      </c>
      <c r="AB1223" s="78">
        <f>IF(IFERROR(SEARCH("H360",N1223),99)=99,IF(IFERROR(SEARCH("H360",O1223),99)=99,IF(IFERROR(SEARCH("H360",Q1223),99)=99,IF(IFERROR(SEARCH("H360",M1223),99)=99,IF(IFERROR(SEARCH("H360",R1223),99)=99,IF(IFERROR(SEARCH("H361",N1223),99)=99,IF(IFERROR(SEARCH("H361",O1223),99)=99,IF(IFERROR(SEARCH("H361",Q1223),99)=99,IF(IFERROR(SEARCH("H361",M1223),99)=99,IF(IFERROR(SEARCH("H361",R1223),99)=99,IF(IFERROR(SEARCH("reproduction",P1223),99)=99,IF(IFERROR(SEARCH("suspected reprotoxic",S1223),99)=99,IF(IFERROR(SEARCH("reprotoxic",S1223),99)=99,IF(IFERROR(SEARCH("reprotoxic",K1223),99)=99,0,Scoring!$E$18),Scoring!$E$18),Scoring!$E$19),Scoring!$E$17),Scoring!$E$16),Scoring!$E$16),Scoring!$E$16),Scoring!$E$16),Scoring!$E$16),Scoring!$E$16),Scoring!$E$16),Scoring!$E$16),Scoring!$E$16),Scoring!$E$16)</f>
        <v>1</v>
      </c>
      <c r="AC1223" s="78">
        <f>IF(IFERROR(SEARCH("57f",L1223),99)=99,IF(IFERROR(SEARCH("57(f)",P1223),99)=99,0,Scoring!$E$20),Scoring!$E$20)</f>
        <v>0</v>
      </c>
      <c r="AD1223" s="78">
        <f>IF(IFERROR(SEARCH("CAT1",T1223),99)=99,IF(IFERROR(SEARCH("CAT2",T1223),99)=99,IF(IFERROR(SEARCH("CAT3",T1223),99)=99,IF(IFERROR(SEARCH("concluded to be endocrine",K1223),99)=99,IF(IFERROR(SEARCH("categorised as endocrine",K1223),99)=99,IF(IFERROR(SEARCH("endocrine disrupting",P1223),99)=99,IF(IFERROR(SEARCH("endocrine disrupting",K1223),99)=99,IF(IFERROR(SEARCH("suspected endocrine",S1223),99)=99,IF(IFERROR(SEARCH("potential endocrine",S1223),99)=99,0,Scoring!$E$25),Scoring!$E$25),Scoring!$E$24),Scoring!$E$24),Scoring!$E$24),Scoring!$E$24),Scoring!$E$23),Scoring!$E$22),Scoring!$E$21)</f>
        <v>0</v>
      </c>
      <c r="AE1223" s="78">
        <f>IF(IFERROR(SEARCH("suspected sensitiser",S1223),99)=99,IF(IFERROR(SEARCH("sensitiser",S1223),99)=99,IF(IFERROR(SEARCH("other hazard based concern",S1223),99)=99,0,Scoring!$E$28),Scoring!$E$26),Scoring!$E$27)</f>
        <v>0</v>
      </c>
      <c r="AF1223" s="78">
        <f>IF(IFERROR(M1223,1)=1,IF(IFERROR(N1223,1)=1,IF(IFERROR(O1223,1)=1,IF(IFERROR(Q1223,1)=1,IF(IFERROR(R1223,1)=1,IF(IFERROR(T1223,1)=1,IF(IFERROR(K1223,1)=1,IF(IFERROR(P1223,1)=1,IF(IFERROR(S1223,1)=1,Scoring!$E$29,0),0),0),0),0),0),0),0),0)</f>
        <v>0</v>
      </c>
      <c r="AG1223" s="78">
        <f t="shared" si="87"/>
        <v>1</v>
      </c>
      <c r="AI1223" s="93"/>
      <c r="AJ1223" s="94"/>
      <c r="AK1223" s="76"/>
      <c r="AL1223" s="75"/>
      <c r="AN1223" s="79"/>
      <c r="AO1223" s="79"/>
      <c r="AP1223" s="79"/>
      <c r="AQ1223" s="79"/>
      <c r="AR1223" s="79"/>
      <c r="AS1223" s="78"/>
      <c r="AU1223" s="79">
        <f>IF(IFERROR(F1223,99)=99,IF(IFERROR(G1223,99)=99,IF(IFERROR(H1223,99)=99,IF(IFERROR(I1223,99)=99,IF(IFERROR(E1223,99)=99,IF(IFERROR(J1223,99)=99,0,Scoring!$B$7),Scoring!$B$3),Scoring!$B$2),Scoring!$B$6),Scoring!$B$5),Scoring!$B$4)</f>
        <v>1</v>
      </c>
      <c r="AV1223" s="78">
        <f t="shared" si="88"/>
        <v>1</v>
      </c>
      <c r="AW1223" s="78"/>
      <c r="AX1223" s="66"/>
      <c r="AY1223" s="78"/>
      <c r="AZ1223" s="76"/>
      <c r="BB1223" s="76"/>
    </row>
    <row r="1224" spans="1:54" x14ac:dyDescent="0.25">
      <c r="A1224" s="77" t="s">
        <v>6594</v>
      </c>
      <c r="B1224" s="76" t="str">
        <f>C1224</f>
        <v>276-743-1</v>
      </c>
      <c r="C1224" s="77" t="s">
        <v>2132</v>
      </c>
      <c r="D1224" s="77" t="s">
        <v>2133</v>
      </c>
      <c r="E1224" s="76" t="str">
        <f>IF(C1224="-",IF(A1224="-",VLOOKUP(D1224,'sin-list 180320_update'!$C$2:$C$835,1,FALSE),VLOOKUP(A1224,'sin-list 180320_update'!$A$2:$A$835,1,FALSE)),VLOOKUP(C1224,'sin-list 180320_update'!$B$2:$B$835,1,FALSE))</f>
        <v>276-743-1</v>
      </c>
      <c r="F1224" s="76" t="e">
        <f>IF($C1224="-",IF($A1224="-",VLOOKUP($D1224,'REACH Bilaga XVII_update'!$A$5:$A$131,1,FALSE),VLOOKUP($A1224,'REACH Bilaga XVII_update'!$C$5:$C$131,1,FALSE)),VLOOKUP($C1224,'REACH Bilaga XVII_update'!$B$5:$B$131,1,FALSE))</f>
        <v>#N/A</v>
      </c>
      <c r="G1224" s="76" t="e">
        <f>IF($C1224="-",IF($A1224="-",VLOOKUP($D1224,' REACH Bilaga 59_update'!$A$5:$A$210,1,FALSE),VLOOKUP($A1224,' REACH Bilaga 59_update'!$D$5:$D$210,1,FALSE)),VLOOKUP($C1224,' REACH Bilaga 59_update'!$C$5:$C$210,1,FALSE))</f>
        <v>#N/A</v>
      </c>
      <c r="H1224" s="76" t="e">
        <f>IF($C1224="-",IF($A1224="-",VLOOKUP($D1224,'REACH Bilaga XIV_update'!$A$5:$A$110,1,FALSE),VLOOKUP($A1224,'REACH Bilaga XIV_update'!$D$5:$D$110,1,FALSE)),VLOOKUP($C1224,'REACH Bilaga XIV_update'!$C$5:$C$110,1,FALSE))</f>
        <v>#N/A</v>
      </c>
      <c r="I1224" s="76" t="e">
        <f>IF($C1224="-",IF($A1224="-",VLOOKUP($D1224,CoRAP_update!$A$5:$A$376,1,FALSE),VLOOKUP($A1224,CoRAP_update!$D$5:$D$376,1,FALSE)),VLOOKUP($C1224,CoRAP_update!$C$5:$C$376,1,FALSE))</f>
        <v>#N/A</v>
      </c>
      <c r="J1224" s="76" t="e">
        <f>IF($C1224="-",IF($A1224="-",VLOOKUP($D1224,EDC_update!$C$2:$C$450,1,FALSE),VLOOKUP($A1224,EDC_update!$B$2:$B$450,1,FALSE)),VLOOKUP($C1224,EDC_update!$L$2:$L$450,1,FALSE))</f>
        <v>#N/A</v>
      </c>
      <c r="K1224" s="76" t="str">
        <f>IF($C1224="-",IF($A1224="-",IF(VLOOKUP($D1224,'sin-list 180320_update'!$C$2:$S$835,3,FALSE)="",NA(),VLOOKUP($D1224,'sin-list 180320_update'!$C$2:$S$835,3,FALSE)),IF(VLOOKUP($A1224,'sin-list 180320_update'!$A$2:$S$835,5,FALSE)="",NA(),VLOOKUP($A1224,'sin-list 180320_update'!$A$2:$S$835,5,FALSE))),IF(VLOOKUP($C1224,'sin-list 180320_update'!$B$2:$S$835,4,FALSE)="",NA(),VLOOKUP($C1224,'sin-list 180320_update'!$B$2:$S$835,4,FALSE)))</f>
        <v>Substance is concluded to be an endocrine disruptor SVHC by ECHA Member State Committee.</v>
      </c>
      <c r="L1224" s="76" t="str">
        <f>IF($C1224="-",IF($A1224="-",VLOOKUP($D1224,'sin-list 180320_update'!$C$2:$S$835,6,FALSE),VLOOKUP($A1224,'sin-list 180320_update'!$A$2:$S$835,8,FALSE)),VLOOKUP($C1224,'sin-list 180320_update'!$B$2:$S$835,7,FALSE))</f>
        <v>Official classification missing - 57f substance</v>
      </c>
      <c r="M1224" s="76" t="e">
        <f>IF($C1224="-",IF($A1224="-",IF(VLOOKUP($D1224,'sin-list 180320_update'!$C$2:$S$835,8,FALSE)="",NA(),VLOOKUP($D1224,'sin-list 180320_update'!$C$2:$S$835,8,FALSE)),IF(VLOOKUP($A1224,'sin-list 180320_update'!$A$2:$S$835,10,FALSE)="",NA(),VLOOKUP($A1224,'sin-list 180320_update'!$A$2:$S$835,10,FALSE))),IF(VLOOKUP($C1224,'sin-list 180320_update'!$B$2:$S$835,9,FALSE)="",NA(),VLOOKUP($C1224,'sin-list 180320_update'!$B$2:$S$835,9,FALSE)))</f>
        <v>#N/A</v>
      </c>
      <c r="N1224" s="76" t="e">
        <f>IF($C1224="-",IF($A1224="-",IF(VLOOKUP($D1224,'REACH Bilaga XVII_update'!$A$5:$E$131,4,FALSE)="",NA(),VLOOKUP($D1224,'REACH Bilaga XVII_update'!$A$5:$E$131,4,FALSE)),IF(VLOOKUP($A1224,'REACH Bilaga XVII_update'!$C$5:$D$131,2,FALSE)="",NA(),VLOOKUP($A1224,'REACH Bilaga XVII_update'!$C$5:$D$131,2,FALSE))),IF(VLOOKUP($C1224,'REACH Bilaga XVII_update'!$B$5:$D$131,3,FALSE)="",NA(),VLOOKUP($C1224,'REACH Bilaga XVII_update'!$B$5:$D$131,3,FALSE)))</f>
        <v>#N/A</v>
      </c>
      <c r="O1224" s="76" t="e">
        <f>IF($C1224="-",IF($A1224="-",IF(VLOOKUP($D1224,' REACH Bilaga 59_update'!$A$5:$E$210,5,FALSE)="",NA(),VLOOKUP($D1224,' REACH Bilaga 59_update'!$A$5:$E$210,5,FALSE)),IF(VLOOKUP($A1224,' REACH Bilaga 59_update'!$D$5:$E$210,2,FALSE)="",NA(),VLOOKUP($A1224,' REACH Bilaga 59_update'!$D$5:$E$210,2,FALSE))),IF(VLOOKUP($C1224,' REACH Bilaga 59_update'!$C$5:$E$210,3,FALSE)="",NA(),VLOOKUP($C1224,' REACH Bilaga 59_update'!$C$5:$E$210,3,FALSE)))</f>
        <v>#N/A</v>
      </c>
      <c r="P1224" s="76" t="e">
        <f>IF(C1224="-",IF(A1224="-",IFERROR(VLOOKUP($D1224,' REACH Bilaga 59_update'!$A$5:$F$210,MATCH(Sammanfattning!P$1,' REACH Bilaga 59_update'!$A$4:$F$4,0),FALSE),VLOOKUP($D1224,'REACH Bilaga XIV_update'!$A$4:$H$110,MATCH(Sammanfattning!P$1,'REACH Bilaga XIV_update'!$A$4:$H$4,0),FALSE)),IFERROR(VLOOKUP($A1224,' REACH Bilaga 59_update'!$D$5:$F$210,MATCH(Sammanfattning!P$1,' REACH Bilaga 59_update'!$D$4:$F$4,0),FALSE),VLOOKUP($A1224,'REACH Bilaga XIV_update'!$D$4:$H$110,MATCH(Sammanfattning!P$1,'REACH Bilaga XIV_update'!$D$4:$H$4,0),FALSE))),IFERROR(VLOOKUP($C1224,' REACH Bilaga 59_update'!$C$5:$F$210,MATCH(Sammanfattning!P$1,' REACH Bilaga 59_update'!$C$4:$F$4,0),FALSE),VLOOKUP($C1224,'REACH Bilaga XIV_update'!$C$4:$H$110,MATCH(Sammanfattning!P$1,'REACH Bilaga XIV_update'!$C$4:$H$4,0),FALSE)))</f>
        <v>#N/A</v>
      </c>
      <c r="Q1224" s="76" t="e">
        <f>IF($C1224="-",IF($A1224="-",IF(VLOOKUP($D1224,'REACH Bilaga XIV_update'!$A$5:$I$110,9,FALSE)="",NA(),VLOOKUP($D1224,'REACH Bilaga XIV_update'!$A$5:$I$110,9,FALSE)),IF(VLOOKUP($A1224,'REACH Bilaga XIV_update'!$D$5:$I$110,6,FALSE)="",NA(),VLOOKUP($A1224,'REACH Bilaga XIV_update'!$D$5:$I$110,6,FALSE))),IF(VLOOKUP($C1224,'REACH Bilaga XIV_update'!$C$5:$I$110,7,FALSE)="",NA(),VLOOKUP($C1224,'REACH Bilaga XIV_update'!$C$5:$I$110,7,FALSE)))</f>
        <v>#N/A</v>
      </c>
      <c r="R1224" s="76" t="e">
        <f>IF($C1224="-",IF($A1224="-",IF(VLOOKUP($D1224,CoRAP_update!$A$5:$O$376,15,FALSE)="",NA(),VLOOKUP($D1224,CoRAP_update!$A$5:$O$376,15,FALSE)),IF(VLOOKUP($A1224,CoRAP_update!$D$5:$O$376,12,FALSE)="",NA(),VLOOKUP($A1224,CoRAP_update!$D$5:$O$376,12,FALSE))),IF(VLOOKUP($C1224,CoRAP_update!$C$5:$O$376,13,FALSE)="",NA(),VLOOKUP($C1224,CoRAP_update!$C$5:$O$376,13,FALSE)))</f>
        <v>#N/A</v>
      </c>
      <c r="S1224" s="144" t="e">
        <f>IF($C1224="-",IF($A1224="-",VLOOKUP($D1224,CoRAP_update!$A$5:$J$376,MATCH(Sammanfattning!S$1,CoRAP_update!$A$4:$J$4,0),FALSE),VLOOKUP($A1224,CoRAP_update!$D$5:$J$376,MATCH(Sammanfattning!S$1,CoRAP_update!$D$4:$J$4,0),FALSE)),VLOOKUP($C1224,CoRAP_update!$C$5:$J$376,MATCH(Sammanfattning!S$1,CoRAP_update!$C$4:$J$4,0),FALSE))</f>
        <v>#N/A</v>
      </c>
      <c r="T1224" s="76" t="e">
        <f>IF($A1224="-",VLOOKUP($D1224,EDC_update!$C$2:$F$450,4,FALSE),VLOOKUP($A1224,EDC_update!$B$2:$F$450,5,FALSE))</f>
        <v>#N/A</v>
      </c>
      <c r="V1224" s="78">
        <f>IF(IFERROR(SEARCH("PBT",P1224),99)=99,IF(IFERROR(SEARCH("suspected PBT",S1224),99)=99,IF(IFERROR(SEARCH("concluded to be PBT",K1224),99)=99,IF(IFERROR(SEARCH("PBT",S1224),99)=99,IF(IFERROR(SEARCH("PBT cand",L1224),99)=99,IF(IFERROR(SEARCH("PBT",L1224),99)=99,IF(IFERROR(SEARCH("persistent, bioackumulative and toxic properties",K1224),99)=99,0,Scoring!$E$3),Scoring!$E$3),Scoring!$E$7),Scoring!$E$3),Scoring!$E$5),Scoring!$E$6),Scoring!$E$3)</f>
        <v>0</v>
      </c>
      <c r="W1224" s="78">
        <f>IF(IFERROR(SEARCH("vPvB",P1224),99)=99,IF(IFERROR(SEARCH("suspected pbt/vPvB",S1224),99)=99,IF(IFERROR(SEARCH("vPvB",S1224),99)=99,IF(IFERROR(SEARCH("concluded to be a vPvB",S1224),99)=99,IF(IFERROR(SEARCH("identified as vPvB",K1224),99)=99,IF(IFERROR(SEARCH("concluded to be a vPvB",K1224),99)=99,IF(IFERROR(SEARCH("concluded to be both pbt and vPvB",S1224),99)=99,IF(IFERROR(SEARCH("concluded to be both pbt and vPvB",K1224),99)=99,0,Scoring!$E$5),Scoring!$E$5),Scoring!$E$5),Scoring!$E$5),Scoring!$E$5),Scoring!$E$4),Scoring!$E$6),Scoring!$E$4)</f>
        <v>0</v>
      </c>
      <c r="X1224" s="78">
        <f>IF(IFERROR(SEARCH("H410",N1224),99)=99,IF(IFERROR(SEARCH("H410",O1224),99)=99,IF(IFERROR(SEARCH("H410",Q1224),99)=99,IF(IFERROR(SEARCH("H410",M1224),99)=99,IF(IFERROR(SEARCH("H410",R1224),99)=99,IF(IFERROR(SEARCH("H411",N1224),99)=99,IF(IFERROR(SEARCH("H411",O1224),99)=99,IF(IFERROR(SEARCH("H411",Q1224),99)=99,IF(IFERROR(SEARCH("H411",M1224),99)=99,IF(IFERROR(SEARCH("H411",R1224),99)=99,IF(IFERROR(SEARCH("H413",N1224),99)=99,IF(IFERROR(SEARCH("H413",O1224),99)=99,IF(IFERROR(SEARCH("H413",Q1224),99)=99,IF(IFERROR(SEARCH("H413",M1224),99)=99,IF(IFERROR(SEARCH("H413",R1224),99)=99,IF(IFERROR(SEARCH("H412",N1224),99)=99,IF(IFERROR(SEARCH("H412",O1224),99)=99,IF(IFERROR(SEARCH("H412",Q1224),99)=99,IF(IFERROR(SEARCH("H412",M1224),99)=99,IF(IFERROR(SEARCH("H412",R1224),99)=99,0,Scoring!$E$2),Scoring!$E$2),Scoring!$E$2),Scoring!$E$2),Scoring!$E$2),Scoring!$E$2),Scoring!$E$2),Scoring!$E$2),Scoring!$E$2),Scoring!$E$2),Scoring!$E$2),Scoring!$E$2),Scoring!$E$2),Scoring!$E$2),Scoring!$E$2),Scoring!$E$2),Scoring!$E$2),Scoring!$E$2),Scoring!$E$2),Scoring!$E$2)</f>
        <v>0</v>
      </c>
      <c r="Y1224" s="78">
        <f>IF(IFERROR(SEARCH("CMR",K1224),99)=99,IF(IFERROR(SEARCH("Suspected CMR",S1224),99)=99,IF(IFERROR(SEARCH("CMR",S1224),99)=99,0,Scoring!$E$8),Scoring!$E$9),Scoring!$E$8)</f>
        <v>0</v>
      </c>
      <c r="Z1224" s="78">
        <f>IF(IFERROR(SEARCH("H350",N1224),99)=99,IF(IFERROR(SEARCH("H350",O1224),99)=99,IF(IFERROR(SEARCH("H350",Q1224),99)=99,IF(IFERROR(SEARCH("H350",M1224),99)=99,IF(IFERROR(SEARCH("H350",R1224),99)=99,IF(IFERROR(SEARCH("H351",N1224),99)=99,IF(IFERROR(SEARCH("H351",O1224),99)=99,IF(IFERROR(SEARCH("H351",Q1224),99)=99,IF(IFERROR(SEARCH("H351",M1224),99)=99,IF(IFERROR(SEARCH("H351",R1224),99)=99,IF(IFERROR(SEARCH("carcinogenic",P1224),99)=99,IF(IFERROR(SEARCH("suspected carcinogenic",S1224),99)=99,0,Scoring!$E$12),Scoring!$E$11),Scoring!$E$10),Scoring!$E$10),Scoring!$E$10),Scoring!$E$10),Scoring!$E$10),Scoring!$E$10),Scoring!$E$10),Scoring!$E$10),Scoring!$E$10),Scoring!$E$10)</f>
        <v>0</v>
      </c>
      <c r="AA1224" s="78">
        <f>IF(IFERROR(SEARCH("H340",N1224),99)=99,IF(IFERROR(SEARCH("H340",O1224),99)=99,IF(IFERROR(SEARCH("H340",Q1224),99)=99,IF(IFERROR(SEARCH("H340",M1224),99)=99,IF(IFERROR(SEARCH("H340",R1224),99)=99,IF(IFERROR(SEARCH("H341",N1224),99)=99,IF(IFERROR(SEARCH("H341",O1224),99)=99,IF(IFERROR(SEARCH("H341",Q1224),99)=99,IF(IFERROR(SEARCH("H341",M1224),99)=99,IF(IFERROR(SEARCH("H341",R1224),99)=99,IF(IFERROR(SEARCH("mutagenic",P1224),99)=99,IF(IFERROR(SEARCH("suspected mutagenic",S1224),99)=99,0,Scoring!$E$15),Scoring!$E$14),Scoring!$E$13),Scoring!$E$13),Scoring!$E$13),Scoring!$E$13),Scoring!$E$13),Scoring!$E$13),Scoring!$E$13),Scoring!$E$13),Scoring!$E$13),Scoring!$E$13)</f>
        <v>0</v>
      </c>
      <c r="AB1224" s="78">
        <f>IF(IFERROR(SEARCH("H360",N1224),99)=99,IF(IFERROR(SEARCH("H360",O1224),99)=99,IF(IFERROR(SEARCH("H360",Q1224),99)=99,IF(IFERROR(SEARCH("H360",M1224),99)=99,IF(IFERROR(SEARCH("H360",R1224),99)=99,IF(IFERROR(SEARCH("H361",N1224),99)=99,IF(IFERROR(SEARCH("H361",O1224),99)=99,IF(IFERROR(SEARCH("H361",Q1224),99)=99,IF(IFERROR(SEARCH("H361",M1224),99)=99,IF(IFERROR(SEARCH("H361",R1224),99)=99,IF(IFERROR(SEARCH("reproduction",P1224),99)=99,IF(IFERROR(SEARCH("suspected reprotoxic",S1224),99)=99,IF(IFERROR(SEARCH("reprotoxic",S1224),99)=99,IF(IFERROR(SEARCH("reprotoxic",K1224),99)=99,0,Scoring!$E$18),Scoring!$E$18),Scoring!$E$19),Scoring!$E$17),Scoring!$E$16),Scoring!$E$16),Scoring!$E$16),Scoring!$E$16),Scoring!$E$16),Scoring!$E$16),Scoring!$E$16),Scoring!$E$16),Scoring!$E$16),Scoring!$E$16)</f>
        <v>0</v>
      </c>
      <c r="AC1224" s="78">
        <f>IF(IFERROR(SEARCH("57f",L1224),99)=99,IF(IFERROR(SEARCH("57(f)",P1224),99)=99,0,Scoring!$E$20),Scoring!$E$20)</f>
        <v>1</v>
      </c>
      <c r="AD1224" s="78">
        <f>IF(IFERROR(SEARCH("CAT1",T1224),99)=99,IF(IFERROR(SEARCH("CAT2",T1224),99)=99,IF(IFERROR(SEARCH("CAT3",T1224),99)=99,IF(IFERROR(SEARCH("concluded to be endocrine",K1224),99)=99,IF(IFERROR(SEARCH("categorised as endocrine",K1224),99)=99,IF(IFERROR(SEARCH("endocrine disrupting",P1224),99)=99,IF(IFERROR(SEARCH("endocrine disrupting",K1224),99)=99,IF(IFERROR(SEARCH("suspected endocrine",S1224),99)=99,IF(IFERROR(SEARCH("potential endocrine",S1224),99)=99,0,Scoring!$E$25),Scoring!$E$25),Scoring!$E$24),Scoring!$E$24),Scoring!$E$24),Scoring!$E$24),Scoring!$E$23),Scoring!$E$22),Scoring!$E$21)</f>
        <v>0</v>
      </c>
      <c r="AE1224" s="78">
        <f>IF(IFERROR(SEARCH("suspected sensitiser",S1224),99)=99,IF(IFERROR(SEARCH("sensitiser",S1224),99)=99,IF(IFERROR(SEARCH("other hazard based concern",S1224),99)=99,0,Scoring!$E$28),Scoring!$E$26),Scoring!$E$27)</f>
        <v>0</v>
      </c>
      <c r="AF1224" s="78">
        <f>IF(IFERROR(M1224,1)=1,IF(IFERROR(N1224,1)=1,IF(IFERROR(O1224,1)=1,IF(IFERROR(Q1224,1)=1,IF(IFERROR(R1224,1)=1,IF(IFERROR(T1224,1)=1,IF(IFERROR(K1224,1)=1,IF(IFERROR(P1224,1)=1,IF(IFERROR(S1224,1)=1,Scoring!$E$29,0),0),0),0),0),0),0),0),0)</f>
        <v>0</v>
      </c>
      <c r="AG1224" s="78">
        <f t="shared" si="87"/>
        <v>1</v>
      </c>
      <c r="AI1224" s="93"/>
      <c r="AJ1224" s="94"/>
      <c r="AK1224" s="76"/>
      <c r="AL1224" s="75"/>
      <c r="AN1224" s="79"/>
      <c r="AO1224" s="79"/>
      <c r="AP1224" s="79"/>
      <c r="AQ1224" s="79"/>
      <c r="AR1224" s="79"/>
      <c r="AS1224" s="78"/>
      <c r="AU1224" s="79">
        <f>IF(IFERROR(F1224,99)=99,IF(IFERROR(G1224,99)=99,IF(IFERROR(H1224,99)=99,IF(IFERROR(I1224,99)=99,IF(IFERROR(E1224,99)=99,IF(IFERROR(J1224,99)=99,0,Scoring!$B$7),Scoring!$B$3),Scoring!$B$2),Scoring!$B$6),Scoring!$B$5),Scoring!$B$4)</f>
        <v>0.3</v>
      </c>
      <c r="AV1224" s="78">
        <f t="shared" si="88"/>
        <v>0.3</v>
      </c>
      <c r="AW1224" s="78"/>
      <c r="AX1224" s="66"/>
      <c r="AY1224" s="78"/>
      <c r="AZ1224" s="76"/>
      <c r="BA1224" s="76"/>
      <c r="BB1224" s="76"/>
    </row>
    <row r="1225" spans="1:54" x14ac:dyDescent="0.25">
      <c r="A1225" s="77" t="s">
        <v>3086</v>
      </c>
      <c r="B1225" s="76" t="str">
        <f>C1225</f>
        <v>276-745-2</v>
      </c>
      <c r="C1225" s="77" t="s">
        <v>2134</v>
      </c>
      <c r="D1225" s="77" t="s">
        <v>2135</v>
      </c>
      <c r="E1225" s="76" t="str">
        <f>IF(C1225="-",IF(A1225="-",VLOOKUP(D1225,'sin-list 180320_update'!$C$2:$C$835,1,FALSE),VLOOKUP(A1225,'sin-list 180320_update'!$A$2:$A$835,1,FALSE)),VLOOKUP(C1225,'sin-list 180320_update'!$B$2:$B$835,1,FALSE))</f>
        <v>276-745-2</v>
      </c>
      <c r="F1225" s="76" t="e">
        <f>IF($C1225="-",IF($A1225="-",VLOOKUP($D1225,'REACH Bilaga XVII_update'!$A$5:$A$131,1,FALSE),VLOOKUP($A1225,'REACH Bilaga XVII_update'!$C$5:$C$131,1,FALSE)),VLOOKUP($C1225,'REACH Bilaga XVII_update'!$B$5:$B$131,1,FALSE))</f>
        <v>#N/A</v>
      </c>
      <c r="G1225" s="76" t="str">
        <f>IF($C1225="-",IF($A1225="-",VLOOKUP($D1225,' REACH Bilaga 59_update'!$A$5:$A$210,1,FALSE),VLOOKUP($A1225,' REACH Bilaga 59_update'!$D$5:$D$210,1,FALSE)),VLOOKUP($C1225,' REACH Bilaga 59_update'!$C$5:$C$210,1,FALSE))</f>
        <v>276-745-2</v>
      </c>
      <c r="H1225" s="76" t="e">
        <f>IF($C1225="-",IF($A1225="-",VLOOKUP($D1225,'REACH Bilaga XIV_update'!$A$5:$A$110,1,FALSE),VLOOKUP($A1225,'REACH Bilaga XIV_update'!$D$5:$D$110,1,FALSE)),VLOOKUP($C1225,'REACH Bilaga XIV_update'!$C$5:$C$110,1,FALSE))</f>
        <v>#N/A</v>
      </c>
      <c r="I1225" s="76" t="e">
        <f>IF($C1225="-",IF($A1225="-",VLOOKUP($D1225,CoRAP_update!$A$5:$A$376,1,FALSE),VLOOKUP($A1225,CoRAP_update!$D$5:$D$376,1,FALSE)),VLOOKUP($C1225,CoRAP_update!$C$5:$C$376,1,FALSE))</f>
        <v>#N/A</v>
      </c>
      <c r="J1225" s="76" t="e">
        <f>IF($C1225="-",IF($A1225="-",VLOOKUP($D1225,EDC_update!$C$2:$C$450,1,FALSE),VLOOKUP($A1225,EDC_update!$B$2:$B$450,1,FALSE)),VLOOKUP($C1225,EDC_update!$L$2:$L$450,1,FALSE))</f>
        <v>#N/A</v>
      </c>
      <c r="K1225" s="76" t="str">
        <f>IF($C1225="-",IF($A1225="-",IF(VLOOKUP($D1225,'sin-list 180320_update'!$C$2:$S$835,3,FALSE)="",NA(),VLOOKUP($D1225,'sin-list 180320_update'!$C$2:$S$835,3,FALSE)),IF(VLOOKUP($A1225,'sin-list 180320_update'!$A$2:$S$835,5,FALSE)="",NA(),VLOOKUP($A1225,'sin-list 180320_update'!$A$2:$S$835,5,FALSE))),IF(VLOOKUP($C1225,'sin-list 180320_update'!$B$2:$S$835,4,FALSE)="",NA(),VLOOKUP($C1225,'sin-list 180320_update'!$B$2:$S$835,4,FALSE)))</f>
        <v>Substance is concluded to be a vPvB SVHC by ECHA Member State Committee.</v>
      </c>
      <c r="L1225" s="76" t="str">
        <f>IF($C1225="-",IF($A1225="-",VLOOKUP($D1225,'sin-list 180320_update'!$C$2:$S$835,6,FALSE),VLOOKUP($A1225,'sin-list 180320_update'!$A$2:$S$835,8,FALSE)),VLOOKUP($C1225,'sin-list 180320_update'!$B$2:$S$835,7,FALSE))</f>
        <v>vPvB</v>
      </c>
      <c r="M1225" s="76" t="str">
        <f>IF($C1225="-",IF($A1225="-",IF(VLOOKUP($D1225,'sin-list 180320_update'!$C$2:$S$835,8,FALSE)="",NA(),VLOOKUP($D1225,'sin-list 180320_update'!$C$2:$S$835,8,FALSE)),IF(VLOOKUP($A1225,'sin-list 180320_update'!$A$2:$S$835,10,FALSE)="",NA(),VLOOKUP($A1225,'sin-list 180320_update'!$A$2:$S$835,10,FALSE))),IF(VLOOKUP($C1225,'sin-list 180320_update'!$B$2:$S$835,9,FALSE)="",NA(),VLOOKUP($C1225,'sin-list 180320_update'!$B$2:$S$835,9,FALSE)))</f>
        <v>vPvB</v>
      </c>
      <c r="N1225" s="76" t="e">
        <f>IF($C1225="-",IF($A1225="-",IF(VLOOKUP($D1225,'REACH Bilaga XVII_update'!$A$5:$E$131,4,FALSE)="",NA(),VLOOKUP($D1225,'REACH Bilaga XVII_update'!$A$5:$E$131,4,FALSE)),IF(VLOOKUP($A1225,'REACH Bilaga XVII_update'!$C$5:$D$131,2,FALSE)="",NA(),VLOOKUP($A1225,'REACH Bilaga XVII_update'!$C$5:$D$131,2,FALSE))),IF(VLOOKUP($C1225,'REACH Bilaga XVII_update'!$B$5:$D$131,3,FALSE)="",NA(),VLOOKUP($C1225,'REACH Bilaga XVII_update'!$B$5:$D$131,3,FALSE)))</f>
        <v>#N/A</v>
      </c>
      <c r="O1225" s="76" t="e">
        <f>IF($C1225="-",IF($A1225="-",IF(VLOOKUP($D1225,' REACH Bilaga 59_update'!$A$5:$E$210,5,FALSE)="",NA(),VLOOKUP($D1225,' REACH Bilaga 59_update'!$A$5:$E$210,5,FALSE)),IF(VLOOKUP($A1225,' REACH Bilaga 59_update'!$D$5:$E$210,2,FALSE)="",NA(),VLOOKUP($A1225,' REACH Bilaga 59_update'!$D$5:$E$210,2,FALSE))),IF(VLOOKUP($C1225,' REACH Bilaga 59_update'!$C$5:$E$210,3,FALSE)="",NA(),VLOOKUP($C1225,' REACH Bilaga 59_update'!$C$5:$E$210,3,FALSE)))</f>
        <v>#N/A</v>
      </c>
      <c r="P1225" s="76" t="str">
        <f>IF(C1225="-",IF(A1225="-",IFERROR(VLOOKUP($D1225,' REACH Bilaga 59_update'!$A$5:$F$210,MATCH(Sammanfattning!P$1,' REACH Bilaga 59_update'!$A$4:$F$4,0),FALSE),VLOOKUP($D1225,'REACH Bilaga XIV_update'!$A$4:$H$110,MATCH(Sammanfattning!P$1,'REACH Bilaga XIV_update'!$A$4:$H$4,0),FALSE)),IFERROR(VLOOKUP($A1225,' REACH Bilaga 59_update'!$D$5:$F$210,MATCH(Sammanfattning!P$1,' REACH Bilaga 59_update'!$D$4:$F$4,0),FALSE),VLOOKUP($A1225,'REACH Bilaga XIV_update'!$D$4:$H$110,MATCH(Sammanfattning!P$1,'REACH Bilaga XIV_update'!$D$4:$H$4,0),FALSE))),IFERROR(VLOOKUP($C1225,' REACH Bilaga 59_update'!$C$5:$F$210,MATCH(Sammanfattning!P$1,' REACH Bilaga 59_update'!$C$4:$F$4,0),FALSE),VLOOKUP($C1225,'REACH Bilaga XIV_update'!$C$4:$H$110,MATCH(Sammanfattning!P$1,'REACH Bilaga XIV_update'!$C$4:$H$4,0),FALSE)))</f>
        <v>vPvB (Article 57e)</v>
      </c>
      <c r="Q1225" s="76" t="e">
        <f>IF($C1225="-",IF($A1225="-",IF(VLOOKUP($D1225,'REACH Bilaga XIV_update'!$A$5:$I$110,9,FALSE)="",NA(),VLOOKUP($D1225,'REACH Bilaga XIV_update'!$A$5:$I$110,9,FALSE)),IF(VLOOKUP($A1225,'REACH Bilaga XIV_update'!$D$5:$I$110,6,FALSE)="",NA(),VLOOKUP($A1225,'REACH Bilaga XIV_update'!$D$5:$I$110,6,FALSE))),IF(VLOOKUP($C1225,'REACH Bilaga XIV_update'!$C$5:$I$110,7,FALSE)="",NA(),VLOOKUP($C1225,'REACH Bilaga XIV_update'!$C$5:$I$110,7,FALSE)))</f>
        <v>#N/A</v>
      </c>
      <c r="R1225" s="76" t="e">
        <f>IF($C1225="-",IF($A1225="-",IF(VLOOKUP($D1225,CoRAP_update!$A$5:$O$376,15,FALSE)="",NA(),VLOOKUP($D1225,CoRAP_update!$A$5:$O$376,15,FALSE)),IF(VLOOKUP($A1225,CoRAP_update!$D$5:$O$376,12,FALSE)="",NA(),VLOOKUP($A1225,CoRAP_update!$D$5:$O$376,12,FALSE))),IF(VLOOKUP($C1225,CoRAP_update!$C$5:$O$376,13,FALSE)="",NA(),VLOOKUP($C1225,CoRAP_update!$C$5:$O$376,13,FALSE)))</f>
        <v>#N/A</v>
      </c>
      <c r="S1225" s="144" t="e">
        <f>IF($C1225="-",IF($A1225="-",VLOOKUP($D1225,CoRAP_update!$A$5:$J$376,MATCH(Sammanfattning!S$1,CoRAP_update!$A$4:$J$4,0),FALSE),VLOOKUP($A1225,CoRAP_update!$D$5:$J$376,MATCH(Sammanfattning!S$1,CoRAP_update!$D$4:$J$4,0),FALSE)),VLOOKUP($C1225,CoRAP_update!$C$5:$J$376,MATCH(Sammanfattning!S$1,CoRAP_update!$C$4:$J$4,0),FALSE))</f>
        <v>#N/A</v>
      </c>
      <c r="T1225" s="76" t="e">
        <f>IF($A1225="-",VLOOKUP($D1225,EDC_update!$C$2:$F$450,4,FALSE),VLOOKUP($A1225,EDC_update!$B$2:$F$450,5,FALSE))</f>
        <v>#N/A</v>
      </c>
      <c r="V1225" s="78">
        <f>IF(IFERROR(SEARCH("PBT",P1225),99)=99,IF(IFERROR(SEARCH("suspected PBT",S1225),99)=99,IF(IFERROR(SEARCH("concluded to be PBT",K1225),99)=99,IF(IFERROR(SEARCH("PBT",S1225),99)=99,IF(IFERROR(SEARCH("PBT cand",L1225),99)=99,IF(IFERROR(SEARCH("PBT",L1225),99)=99,IF(IFERROR(SEARCH("persistent, bioackumulative and toxic properties",K1225),99)=99,0,Scoring!$E$3),Scoring!$E$3),Scoring!$E$7),Scoring!$E$3),Scoring!$E$5),Scoring!$E$6),Scoring!$E$3)</f>
        <v>0</v>
      </c>
      <c r="W1225" s="78">
        <f>IF(IFERROR(SEARCH("vPvB",P1225),99)=99,IF(IFERROR(SEARCH("suspected pbt/vPvB",S1225),99)=99,IF(IFERROR(SEARCH("vPvB",S1225),99)=99,IF(IFERROR(SEARCH("concluded to be a vPvB",S1225),99)=99,IF(IFERROR(SEARCH("identified as vPvB",K1225),99)=99,IF(IFERROR(SEARCH("concluded to be a vPvB",K1225),99)=99,IF(IFERROR(SEARCH("concluded to be both pbt and vPvB",S1225),99)=99,IF(IFERROR(SEARCH("concluded to be both pbt and vPvB",K1225),99)=99,0,Scoring!$E$5),Scoring!$E$5),Scoring!$E$5),Scoring!$E$5),Scoring!$E$5),Scoring!$E$4),Scoring!$E$6),Scoring!$E$4)</f>
        <v>1</v>
      </c>
      <c r="X1225" s="78">
        <f>IF(IFERROR(SEARCH("H410",N1225),99)=99,IF(IFERROR(SEARCH("H410",O1225),99)=99,IF(IFERROR(SEARCH("H410",Q1225),99)=99,IF(IFERROR(SEARCH("H410",M1225),99)=99,IF(IFERROR(SEARCH("H410",R1225),99)=99,IF(IFERROR(SEARCH("H411",N1225),99)=99,IF(IFERROR(SEARCH("H411",O1225),99)=99,IF(IFERROR(SEARCH("H411",Q1225),99)=99,IF(IFERROR(SEARCH("H411",M1225),99)=99,IF(IFERROR(SEARCH("H411",R1225),99)=99,IF(IFERROR(SEARCH("H413",N1225),99)=99,IF(IFERROR(SEARCH("H413",O1225),99)=99,IF(IFERROR(SEARCH("H413",Q1225),99)=99,IF(IFERROR(SEARCH("H413",M1225),99)=99,IF(IFERROR(SEARCH("H413",R1225),99)=99,IF(IFERROR(SEARCH("H412",N1225),99)=99,IF(IFERROR(SEARCH("H412",O1225),99)=99,IF(IFERROR(SEARCH("H412",Q1225),99)=99,IF(IFERROR(SEARCH("H412",M1225),99)=99,IF(IFERROR(SEARCH("H412",R1225),99)=99,0,Scoring!$E$2),Scoring!$E$2),Scoring!$E$2),Scoring!$E$2),Scoring!$E$2),Scoring!$E$2),Scoring!$E$2),Scoring!$E$2),Scoring!$E$2),Scoring!$E$2),Scoring!$E$2),Scoring!$E$2),Scoring!$E$2),Scoring!$E$2),Scoring!$E$2),Scoring!$E$2),Scoring!$E$2),Scoring!$E$2),Scoring!$E$2),Scoring!$E$2)</f>
        <v>0</v>
      </c>
      <c r="Y1225" s="78">
        <f>IF(IFERROR(SEARCH("CMR",K1225),99)=99,IF(IFERROR(SEARCH("Suspected CMR",S1225),99)=99,IF(IFERROR(SEARCH("CMR",S1225),99)=99,0,Scoring!$E$8),Scoring!$E$9),Scoring!$E$8)</f>
        <v>0</v>
      </c>
      <c r="Z1225" s="78">
        <f>IF(IFERROR(SEARCH("H350",N1225),99)=99,IF(IFERROR(SEARCH("H350",O1225),99)=99,IF(IFERROR(SEARCH("H350",Q1225),99)=99,IF(IFERROR(SEARCH("H350",M1225),99)=99,IF(IFERROR(SEARCH("H350",R1225),99)=99,IF(IFERROR(SEARCH("H351",N1225),99)=99,IF(IFERROR(SEARCH("H351",O1225),99)=99,IF(IFERROR(SEARCH("H351",Q1225),99)=99,IF(IFERROR(SEARCH("H351",M1225),99)=99,IF(IFERROR(SEARCH("H351",R1225),99)=99,IF(IFERROR(SEARCH("carcinogenic",P1225),99)=99,IF(IFERROR(SEARCH("suspected carcinogenic",S1225),99)=99,0,Scoring!$E$12),Scoring!$E$11),Scoring!$E$10),Scoring!$E$10),Scoring!$E$10),Scoring!$E$10),Scoring!$E$10),Scoring!$E$10),Scoring!$E$10),Scoring!$E$10),Scoring!$E$10),Scoring!$E$10)</f>
        <v>0</v>
      </c>
      <c r="AA1225" s="78">
        <f>IF(IFERROR(SEARCH("H340",N1225),99)=99,IF(IFERROR(SEARCH("H340",O1225),99)=99,IF(IFERROR(SEARCH("H340",Q1225),99)=99,IF(IFERROR(SEARCH("H340",M1225),99)=99,IF(IFERROR(SEARCH("H340",R1225),99)=99,IF(IFERROR(SEARCH("H341",N1225),99)=99,IF(IFERROR(SEARCH("H341",O1225),99)=99,IF(IFERROR(SEARCH("H341",Q1225),99)=99,IF(IFERROR(SEARCH("H341",M1225),99)=99,IF(IFERROR(SEARCH("H341",R1225),99)=99,IF(IFERROR(SEARCH("mutagenic",P1225),99)=99,IF(IFERROR(SEARCH("suspected mutagenic",S1225),99)=99,0,Scoring!$E$15),Scoring!$E$14),Scoring!$E$13),Scoring!$E$13),Scoring!$E$13),Scoring!$E$13),Scoring!$E$13),Scoring!$E$13),Scoring!$E$13),Scoring!$E$13),Scoring!$E$13),Scoring!$E$13)</f>
        <v>0</v>
      </c>
      <c r="AB1225" s="78">
        <f>IF(IFERROR(SEARCH("H360",N1225),99)=99,IF(IFERROR(SEARCH("H360",O1225),99)=99,IF(IFERROR(SEARCH("H360",Q1225),99)=99,IF(IFERROR(SEARCH("H360",M1225),99)=99,IF(IFERROR(SEARCH("H360",R1225),99)=99,IF(IFERROR(SEARCH("H361",N1225),99)=99,IF(IFERROR(SEARCH("H361",O1225),99)=99,IF(IFERROR(SEARCH("H361",Q1225),99)=99,IF(IFERROR(SEARCH("H361",M1225),99)=99,IF(IFERROR(SEARCH("H361",R1225),99)=99,IF(IFERROR(SEARCH("reproduction",P1225),99)=99,IF(IFERROR(SEARCH("suspected reprotoxic",S1225),99)=99,IF(IFERROR(SEARCH("reprotoxic",S1225),99)=99,IF(IFERROR(SEARCH("reprotoxic",K1225),99)=99,0,Scoring!$E$18),Scoring!$E$18),Scoring!$E$19),Scoring!$E$17),Scoring!$E$16),Scoring!$E$16),Scoring!$E$16),Scoring!$E$16),Scoring!$E$16),Scoring!$E$16),Scoring!$E$16),Scoring!$E$16),Scoring!$E$16),Scoring!$E$16)</f>
        <v>0</v>
      </c>
      <c r="AC1225" s="78">
        <f>IF(IFERROR(SEARCH("57f",L1225),99)=99,IF(IFERROR(SEARCH("57(f)",P1225),99)=99,0,Scoring!$E$20),Scoring!$E$20)</f>
        <v>0</v>
      </c>
      <c r="AD1225" s="78">
        <f>IF(IFERROR(SEARCH("CAT1",T1225),99)=99,IF(IFERROR(SEARCH("CAT2",T1225),99)=99,IF(IFERROR(SEARCH("CAT3",T1225),99)=99,IF(IFERROR(SEARCH("concluded to be endocrine",K1225),99)=99,IF(IFERROR(SEARCH("categorised as endocrine",K1225),99)=99,IF(IFERROR(SEARCH("endocrine disrupting",P1225),99)=99,IF(IFERROR(SEARCH("endocrine disrupting",K1225),99)=99,IF(IFERROR(SEARCH("suspected endocrine",S1225),99)=99,IF(IFERROR(SEARCH("potential endocrine",S1225),99)=99,0,Scoring!$E$25),Scoring!$E$25),Scoring!$E$24),Scoring!$E$24),Scoring!$E$24),Scoring!$E$24),Scoring!$E$23),Scoring!$E$22),Scoring!$E$21)</f>
        <v>0</v>
      </c>
      <c r="AE1225" s="78">
        <f>IF(IFERROR(SEARCH("suspected sensitiser",S1225),99)=99,IF(IFERROR(SEARCH("sensitiser",S1225),99)=99,IF(IFERROR(SEARCH("other hazard based concern",S1225),99)=99,0,Scoring!$E$28),Scoring!$E$26),Scoring!$E$27)</f>
        <v>0</v>
      </c>
      <c r="AF1225" s="78">
        <f>IF(IFERROR(M1225,1)=1,IF(IFERROR(N1225,1)=1,IF(IFERROR(O1225,1)=1,IF(IFERROR(Q1225,1)=1,IF(IFERROR(R1225,1)=1,IF(IFERROR(T1225,1)=1,IF(IFERROR(K1225,1)=1,IF(IFERROR(P1225,1)=1,IF(IFERROR(S1225,1)=1,Scoring!$E$29,0),0),0),0),0),0),0),0),0)</f>
        <v>0</v>
      </c>
      <c r="AG1225" s="78">
        <f t="shared" si="87"/>
        <v>1</v>
      </c>
      <c r="AI1225" s="93"/>
      <c r="AJ1225" s="94"/>
      <c r="AK1225" s="76"/>
      <c r="AL1225" s="75"/>
      <c r="AN1225" s="79"/>
      <c r="AO1225" s="79"/>
      <c r="AP1225" s="79"/>
      <c r="AQ1225" s="79"/>
      <c r="AR1225" s="79"/>
      <c r="AS1225" s="78"/>
      <c r="AU1225" s="79">
        <f>IF(IFERROR(F1225,99)=99,IF(IFERROR(G1225,99)=99,IF(IFERROR(H1225,99)=99,IF(IFERROR(I1225,99)=99,IF(IFERROR(E1225,99)=99,IF(IFERROR(J1225,99)=99,0,Scoring!$B$7),Scoring!$B$3),Scoring!$B$2),Scoring!$B$6),Scoring!$B$5),Scoring!$B$4)</f>
        <v>1</v>
      </c>
      <c r="AV1225" s="78">
        <f t="shared" si="88"/>
        <v>1</v>
      </c>
      <c r="AW1225" s="78"/>
      <c r="AX1225" s="66"/>
      <c r="AY1225" s="78"/>
      <c r="AZ1225" s="76"/>
      <c r="BA1225" s="76"/>
      <c r="BB1225" s="76"/>
    </row>
    <row r="1226" spans="1:54" x14ac:dyDescent="0.25">
      <c r="A1226" s="77" t="s">
        <v>6622</v>
      </c>
      <c r="B1226" s="76" t="str">
        <f>C1226</f>
        <v>291-844-0</v>
      </c>
      <c r="C1226" s="77" t="s">
        <v>2513</v>
      </c>
      <c r="D1226" s="77" t="s">
        <v>2514</v>
      </c>
      <c r="E1226" s="76" t="str">
        <f>IF(C1226="-",IF(A1226="-",VLOOKUP(D1226,'sin-list 180320_update'!$C$2:$C$835,1,FALSE),VLOOKUP(A1226,'sin-list 180320_update'!$A$2:$A$835,1,FALSE)),VLOOKUP(C1226,'sin-list 180320_update'!$B$2:$B$835,1,FALSE))</f>
        <v>291-844-0</v>
      </c>
      <c r="F1226" s="76" t="e">
        <f>IF($C1226="-",IF($A1226="-",VLOOKUP($D1226,'REACH Bilaga XVII_update'!$A$5:$A$131,1,FALSE),VLOOKUP($A1226,'REACH Bilaga XVII_update'!$C$5:$C$131,1,FALSE)),VLOOKUP($C1226,'REACH Bilaga XVII_update'!$B$5:$B$131,1,FALSE))</f>
        <v>#N/A</v>
      </c>
      <c r="G1226" s="76" t="e">
        <f>IF($C1226="-",IF($A1226="-",VLOOKUP($D1226,' REACH Bilaga 59_update'!$A$5:$A$210,1,FALSE),VLOOKUP($A1226,' REACH Bilaga 59_update'!$D$5:$D$210,1,FALSE)),VLOOKUP($C1226,' REACH Bilaga 59_update'!$C$5:$C$210,1,FALSE))</f>
        <v>#N/A</v>
      </c>
      <c r="H1226" s="76" t="e">
        <f>IF($C1226="-",IF($A1226="-",VLOOKUP($D1226,'REACH Bilaga XIV_update'!$A$5:$A$110,1,FALSE),VLOOKUP($A1226,'REACH Bilaga XIV_update'!$D$5:$D$110,1,FALSE)),VLOOKUP($C1226,'REACH Bilaga XIV_update'!$C$5:$C$110,1,FALSE))</f>
        <v>#N/A</v>
      </c>
      <c r="I1226" s="76" t="e">
        <f>IF($C1226="-",IF($A1226="-",VLOOKUP($D1226,CoRAP_update!$A$5:$A$376,1,FALSE),VLOOKUP($A1226,CoRAP_update!$D$5:$D$376,1,FALSE)),VLOOKUP($C1226,CoRAP_update!$C$5:$C$376,1,FALSE))</f>
        <v>#N/A</v>
      </c>
      <c r="J1226" s="76" t="e">
        <f>IF($C1226="-",IF($A1226="-",VLOOKUP($D1226,EDC_update!$C$2:$C$450,1,FALSE),VLOOKUP($A1226,EDC_update!$B$2:$B$450,1,FALSE)),VLOOKUP($C1226,EDC_update!$L$2:$L$450,1,FALSE))</f>
        <v>#N/A</v>
      </c>
      <c r="K1226" s="76" t="str">
        <f>IF($C1226="-",IF($A1226="-",IF(VLOOKUP($D1226,'sin-list 180320_update'!$C$2:$S$835,3,FALSE)="",NA(),VLOOKUP($D1226,'sin-list 180320_update'!$C$2:$S$835,3,FALSE)),IF(VLOOKUP($A1226,'sin-list 180320_update'!$A$2:$S$835,5,FALSE)="",NA(),VLOOKUP($A1226,'sin-list 180320_update'!$A$2:$S$835,5,FALSE))),IF(VLOOKUP($C1226,'sin-list 180320_update'!$B$2:$S$835,4,FALSE)="",NA(),VLOOKUP($C1226,'sin-list 180320_update'!$B$2:$S$835,4,FALSE)))</f>
        <v>Nonylphenol is an endocrine disruptor (cat 1) and is classified as possibly toxic for reproduction (R3), It is also persistent and bio-accumulative and it has been found in humans and the environment.</v>
      </c>
      <c r="L1226" s="76" t="str">
        <f>IF($C1226="-",IF($A1226="-",VLOOKUP($D1226,'sin-list 180320_update'!$C$2:$S$835,6,FALSE),VLOOKUP($A1226,'sin-list 180320_update'!$A$2:$S$835,8,FALSE)),VLOOKUP($C1226,'sin-list 180320_update'!$B$2:$S$835,7,FALSE))</f>
        <v>Official classification missing - 57f substance</v>
      </c>
      <c r="M1226" s="76" t="e">
        <f>IF($C1226="-",IF($A1226="-",IF(VLOOKUP($D1226,'sin-list 180320_update'!$C$2:$S$835,8,FALSE)="",NA(),VLOOKUP($D1226,'sin-list 180320_update'!$C$2:$S$835,8,FALSE)),IF(VLOOKUP($A1226,'sin-list 180320_update'!$A$2:$S$835,10,FALSE)="",NA(),VLOOKUP($A1226,'sin-list 180320_update'!$A$2:$S$835,10,FALSE))),IF(VLOOKUP($C1226,'sin-list 180320_update'!$B$2:$S$835,9,FALSE)="",NA(),VLOOKUP($C1226,'sin-list 180320_update'!$B$2:$S$835,9,FALSE)))</f>
        <v>#N/A</v>
      </c>
      <c r="N1226" s="76" t="e">
        <f>IF($C1226="-",IF($A1226="-",IF(VLOOKUP($D1226,'REACH Bilaga XVII_update'!$A$5:$E$131,4,FALSE)="",NA(),VLOOKUP($D1226,'REACH Bilaga XVII_update'!$A$5:$E$131,4,FALSE)),IF(VLOOKUP($A1226,'REACH Bilaga XVII_update'!$C$5:$D$131,2,FALSE)="",NA(),VLOOKUP($A1226,'REACH Bilaga XVII_update'!$C$5:$D$131,2,FALSE))),IF(VLOOKUP($C1226,'REACH Bilaga XVII_update'!$B$5:$D$131,3,FALSE)="",NA(),VLOOKUP($C1226,'REACH Bilaga XVII_update'!$B$5:$D$131,3,FALSE)))</f>
        <v>#N/A</v>
      </c>
      <c r="O1226" s="76" t="e">
        <f>IF($C1226="-",IF($A1226="-",IF(VLOOKUP($D1226,' REACH Bilaga 59_update'!$A$5:$E$210,5,FALSE)="",NA(),VLOOKUP($D1226,' REACH Bilaga 59_update'!$A$5:$E$210,5,FALSE)),IF(VLOOKUP($A1226,' REACH Bilaga 59_update'!$D$5:$E$210,2,FALSE)="",NA(),VLOOKUP($A1226,' REACH Bilaga 59_update'!$D$5:$E$210,2,FALSE))),IF(VLOOKUP($C1226,' REACH Bilaga 59_update'!$C$5:$E$210,3,FALSE)="",NA(),VLOOKUP($C1226,' REACH Bilaga 59_update'!$C$5:$E$210,3,FALSE)))</f>
        <v>#N/A</v>
      </c>
      <c r="P1226" s="76" t="e">
        <f>IF(C1226="-",IF(A1226="-",IFERROR(VLOOKUP($D1226,' REACH Bilaga 59_update'!$A$5:$F$210,MATCH(Sammanfattning!P$1,' REACH Bilaga 59_update'!$A$4:$F$4,0),FALSE),VLOOKUP($D1226,'REACH Bilaga XIV_update'!$A$4:$H$110,MATCH(Sammanfattning!P$1,'REACH Bilaga XIV_update'!$A$4:$H$4,0),FALSE)),IFERROR(VLOOKUP($A1226,' REACH Bilaga 59_update'!$D$5:$F$210,MATCH(Sammanfattning!P$1,' REACH Bilaga 59_update'!$D$4:$F$4,0),FALSE),VLOOKUP($A1226,'REACH Bilaga XIV_update'!$D$4:$H$110,MATCH(Sammanfattning!P$1,'REACH Bilaga XIV_update'!$D$4:$H$4,0),FALSE))),IFERROR(VLOOKUP($C1226,' REACH Bilaga 59_update'!$C$5:$F$210,MATCH(Sammanfattning!P$1,' REACH Bilaga 59_update'!$C$4:$F$4,0),FALSE),VLOOKUP($C1226,'REACH Bilaga XIV_update'!$C$4:$H$110,MATCH(Sammanfattning!P$1,'REACH Bilaga XIV_update'!$C$4:$H$4,0),FALSE)))</f>
        <v>#N/A</v>
      </c>
      <c r="Q1226" s="76" t="e">
        <f>IF($C1226="-",IF($A1226="-",IF(VLOOKUP($D1226,'REACH Bilaga XIV_update'!$A$5:$I$110,9,FALSE)="",NA(),VLOOKUP($D1226,'REACH Bilaga XIV_update'!$A$5:$I$110,9,FALSE)),IF(VLOOKUP($A1226,'REACH Bilaga XIV_update'!$D$5:$I$110,6,FALSE)="",NA(),VLOOKUP($A1226,'REACH Bilaga XIV_update'!$D$5:$I$110,6,FALSE))),IF(VLOOKUP($C1226,'REACH Bilaga XIV_update'!$C$5:$I$110,7,FALSE)="",NA(),VLOOKUP($C1226,'REACH Bilaga XIV_update'!$C$5:$I$110,7,FALSE)))</f>
        <v>#N/A</v>
      </c>
      <c r="R1226" s="76" t="e">
        <f>IF($C1226="-",IF($A1226="-",IF(VLOOKUP($D1226,CoRAP_update!$A$5:$O$376,15,FALSE)="",NA(),VLOOKUP($D1226,CoRAP_update!$A$5:$O$376,15,FALSE)),IF(VLOOKUP($A1226,CoRAP_update!$D$5:$O$376,12,FALSE)="",NA(),VLOOKUP($A1226,CoRAP_update!$D$5:$O$376,12,FALSE))),IF(VLOOKUP($C1226,CoRAP_update!$C$5:$O$376,13,FALSE)="",NA(),VLOOKUP($C1226,CoRAP_update!$C$5:$O$376,13,FALSE)))</f>
        <v>#N/A</v>
      </c>
      <c r="S1226" s="144" t="e">
        <f>IF($C1226="-",IF($A1226="-",VLOOKUP($D1226,CoRAP_update!$A$5:$J$376,MATCH(Sammanfattning!S$1,CoRAP_update!$A$4:$J$4,0),FALSE),VLOOKUP($A1226,CoRAP_update!$D$5:$J$376,MATCH(Sammanfattning!S$1,CoRAP_update!$D$4:$J$4,0),FALSE)),VLOOKUP($C1226,CoRAP_update!$C$5:$J$376,MATCH(Sammanfattning!S$1,CoRAP_update!$C$4:$J$4,0),FALSE))</f>
        <v>#N/A</v>
      </c>
      <c r="T1226" s="76" t="e">
        <f>IF($A1226="-",VLOOKUP($D1226,EDC_update!$C$2:$F$450,4,FALSE),VLOOKUP($A1226,EDC_update!$B$2:$F$450,5,FALSE))</f>
        <v>#N/A</v>
      </c>
      <c r="V1226" s="78">
        <f>IF(IFERROR(SEARCH("PBT",P1226),99)=99,IF(IFERROR(SEARCH("suspected PBT",S1226),99)=99,IF(IFERROR(SEARCH("concluded to be PBT",K1226),99)=99,IF(IFERROR(SEARCH("PBT",S1226),99)=99,IF(IFERROR(SEARCH("PBT cand",L1226),99)=99,IF(IFERROR(SEARCH("PBT",L1226),99)=99,IF(IFERROR(SEARCH("persistent, bioackumulative and toxic properties",K1226),99)=99,0,Scoring!$E$3),Scoring!$E$3),Scoring!$E$7),Scoring!$E$3),Scoring!$E$5),Scoring!$E$6),Scoring!$E$3)</f>
        <v>0</v>
      </c>
      <c r="W1226" s="78">
        <f>IF(IFERROR(SEARCH("vPvB",P1226),99)=99,IF(IFERROR(SEARCH("suspected pbt/vPvB",S1226),99)=99,IF(IFERROR(SEARCH("vPvB",S1226),99)=99,IF(IFERROR(SEARCH("concluded to be a vPvB",S1226),99)=99,IF(IFERROR(SEARCH("identified as vPvB",K1226),99)=99,IF(IFERROR(SEARCH("concluded to be a vPvB",K1226),99)=99,IF(IFERROR(SEARCH("concluded to be both pbt and vPvB",S1226),99)=99,IF(IFERROR(SEARCH("concluded to be both pbt and vPvB",K1226),99)=99,0,Scoring!$E$5),Scoring!$E$5),Scoring!$E$5),Scoring!$E$5),Scoring!$E$5),Scoring!$E$4),Scoring!$E$6),Scoring!$E$4)</f>
        <v>0</v>
      </c>
      <c r="X1226" s="78">
        <f>IF(IFERROR(SEARCH("H410",N1226),99)=99,IF(IFERROR(SEARCH("H410",O1226),99)=99,IF(IFERROR(SEARCH("H410",Q1226),99)=99,IF(IFERROR(SEARCH("H410",M1226),99)=99,IF(IFERROR(SEARCH("H410",R1226),99)=99,IF(IFERROR(SEARCH("H411",N1226),99)=99,IF(IFERROR(SEARCH("H411",O1226),99)=99,IF(IFERROR(SEARCH("H411",Q1226),99)=99,IF(IFERROR(SEARCH("H411",M1226),99)=99,IF(IFERROR(SEARCH("H411",R1226),99)=99,IF(IFERROR(SEARCH("H413",N1226),99)=99,IF(IFERROR(SEARCH("H413",O1226),99)=99,IF(IFERROR(SEARCH("H413",Q1226),99)=99,IF(IFERROR(SEARCH("H413",M1226),99)=99,IF(IFERROR(SEARCH("H413",R1226),99)=99,IF(IFERROR(SEARCH("H412",N1226),99)=99,IF(IFERROR(SEARCH("H412",O1226),99)=99,IF(IFERROR(SEARCH("H412",Q1226),99)=99,IF(IFERROR(SEARCH("H412",M1226),99)=99,IF(IFERROR(SEARCH("H412",R1226),99)=99,0,Scoring!$E$2),Scoring!$E$2),Scoring!$E$2),Scoring!$E$2),Scoring!$E$2),Scoring!$E$2),Scoring!$E$2),Scoring!$E$2),Scoring!$E$2),Scoring!$E$2),Scoring!$E$2),Scoring!$E$2),Scoring!$E$2),Scoring!$E$2),Scoring!$E$2),Scoring!$E$2),Scoring!$E$2),Scoring!$E$2),Scoring!$E$2),Scoring!$E$2)</f>
        <v>0</v>
      </c>
      <c r="Y1226" s="78">
        <f>IF(IFERROR(SEARCH("CMR",K1226),99)=99,IF(IFERROR(SEARCH("Suspected CMR",S1226),99)=99,IF(IFERROR(SEARCH("CMR",S1226),99)=99,0,Scoring!$E$8),Scoring!$E$9),Scoring!$E$8)</f>
        <v>0</v>
      </c>
      <c r="Z1226" s="78">
        <f>IF(IFERROR(SEARCH("H350",N1226),99)=99,IF(IFERROR(SEARCH("H350",O1226),99)=99,IF(IFERROR(SEARCH("H350",Q1226),99)=99,IF(IFERROR(SEARCH("H350",M1226),99)=99,IF(IFERROR(SEARCH("H350",R1226),99)=99,IF(IFERROR(SEARCH("H351",N1226),99)=99,IF(IFERROR(SEARCH("H351",O1226),99)=99,IF(IFERROR(SEARCH("H351",Q1226),99)=99,IF(IFERROR(SEARCH("H351",M1226),99)=99,IF(IFERROR(SEARCH("H351",R1226),99)=99,IF(IFERROR(SEARCH("carcinogenic",P1226),99)=99,IF(IFERROR(SEARCH("suspected carcinogenic",S1226),99)=99,0,Scoring!$E$12),Scoring!$E$11),Scoring!$E$10),Scoring!$E$10),Scoring!$E$10),Scoring!$E$10),Scoring!$E$10),Scoring!$E$10),Scoring!$E$10),Scoring!$E$10),Scoring!$E$10),Scoring!$E$10)</f>
        <v>0</v>
      </c>
      <c r="AA1226" s="78">
        <f>IF(IFERROR(SEARCH("H340",N1226),99)=99,IF(IFERROR(SEARCH("H340",O1226),99)=99,IF(IFERROR(SEARCH("H340",Q1226),99)=99,IF(IFERROR(SEARCH("H340",M1226),99)=99,IF(IFERROR(SEARCH("H340",R1226),99)=99,IF(IFERROR(SEARCH("H341",N1226),99)=99,IF(IFERROR(SEARCH("H341",O1226),99)=99,IF(IFERROR(SEARCH("H341",Q1226),99)=99,IF(IFERROR(SEARCH("H341",M1226),99)=99,IF(IFERROR(SEARCH("H341",R1226),99)=99,IF(IFERROR(SEARCH("mutagenic",P1226),99)=99,IF(IFERROR(SEARCH("suspected mutagenic",S1226),99)=99,0,Scoring!$E$15),Scoring!$E$14),Scoring!$E$13),Scoring!$E$13),Scoring!$E$13),Scoring!$E$13),Scoring!$E$13),Scoring!$E$13),Scoring!$E$13),Scoring!$E$13),Scoring!$E$13),Scoring!$E$13)</f>
        <v>0</v>
      </c>
      <c r="AB1226" s="78">
        <f>IF(IFERROR(SEARCH("H360",N1226),99)=99,IF(IFERROR(SEARCH("H360",O1226),99)=99,IF(IFERROR(SEARCH("H360",Q1226),99)=99,IF(IFERROR(SEARCH("H360",M1226),99)=99,IF(IFERROR(SEARCH("H360",R1226),99)=99,IF(IFERROR(SEARCH("H361",N1226),99)=99,IF(IFERROR(SEARCH("H361",O1226),99)=99,IF(IFERROR(SEARCH("H361",Q1226),99)=99,IF(IFERROR(SEARCH("H361",M1226),99)=99,IF(IFERROR(SEARCH("H361",R1226),99)=99,IF(IFERROR(SEARCH("reproduction",P1226),99)=99,IF(IFERROR(SEARCH("suspected reprotoxic",S1226),99)=99,IF(IFERROR(SEARCH("reprotoxic",S1226),99)=99,IF(IFERROR(SEARCH("reprotoxic",K1226),99)=99,0,Scoring!$E$18),Scoring!$E$18),Scoring!$E$19),Scoring!$E$17),Scoring!$E$16),Scoring!$E$16),Scoring!$E$16),Scoring!$E$16),Scoring!$E$16),Scoring!$E$16),Scoring!$E$16),Scoring!$E$16),Scoring!$E$16),Scoring!$E$16)</f>
        <v>0</v>
      </c>
      <c r="AC1226" s="78">
        <f>IF(IFERROR(SEARCH("57f",L1226),99)=99,IF(IFERROR(SEARCH("57(f)",P1226),99)=99,0,Scoring!$E$20),Scoring!$E$20)</f>
        <v>1</v>
      </c>
      <c r="AD1226" s="78">
        <f>IF(IFERROR(SEARCH("CAT1",T1226),99)=99,IF(IFERROR(SEARCH("CAT2",T1226),99)=99,IF(IFERROR(SEARCH("CAT3",T1226),99)=99,IF(IFERROR(SEARCH("concluded to be endocrine",K1226),99)=99,IF(IFERROR(SEARCH("categorised as endocrine",K1226),99)=99,IF(IFERROR(SEARCH("endocrine disrupting",P1226),99)=99,IF(IFERROR(SEARCH("endocrine disrupting",K1226),99)=99,IF(IFERROR(SEARCH("suspected endocrine",S1226),99)=99,IF(IFERROR(SEARCH("potential endocrine",S1226),99)=99,0,Scoring!$E$25),Scoring!$E$25),Scoring!$E$24),Scoring!$E$24),Scoring!$E$24),Scoring!$E$24),Scoring!$E$23),Scoring!$E$22),Scoring!$E$21)</f>
        <v>0</v>
      </c>
      <c r="AE1226" s="78">
        <f>IF(IFERROR(SEARCH("suspected sensitiser",S1226),99)=99,IF(IFERROR(SEARCH("sensitiser",S1226),99)=99,IF(IFERROR(SEARCH("other hazard based concern",S1226),99)=99,0,Scoring!$E$28),Scoring!$E$26),Scoring!$E$27)</f>
        <v>0</v>
      </c>
      <c r="AF1226" s="78">
        <f>IF(IFERROR(M1226,1)=1,IF(IFERROR(N1226,1)=1,IF(IFERROR(O1226,1)=1,IF(IFERROR(Q1226,1)=1,IF(IFERROR(R1226,1)=1,IF(IFERROR(T1226,1)=1,IF(IFERROR(K1226,1)=1,IF(IFERROR(P1226,1)=1,IF(IFERROR(S1226,1)=1,Scoring!$E$29,0),0),0),0),0),0),0),0),0)</f>
        <v>0</v>
      </c>
      <c r="AG1226" s="78">
        <f t="shared" si="87"/>
        <v>1</v>
      </c>
      <c r="AI1226" s="93"/>
      <c r="AJ1226" s="94"/>
      <c r="AK1226" s="76"/>
      <c r="AL1226" s="75"/>
      <c r="AN1226" s="79"/>
      <c r="AO1226" s="79"/>
      <c r="AP1226" s="79"/>
      <c r="AQ1226" s="79"/>
      <c r="AR1226" s="79"/>
      <c r="AS1226" s="78"/>
      <c r="AU1226" s="79">
        <f>IF(IFERROR(F1226,99)=99,IF(IFERROR(G1226,99)=99,IF(IFERROR(H1226,99)=99,IF(IFERROR(I1226,99)=99,IF(IFERROR(E1226,99)=99,IF(IFERROR(J1226,99)=99,0,Scoring!$B$7),Scoring!$B$3),Scoring!$B$2),Scoring!$B$6),Scoring!$B$5),Scoring!$B$4)</f>
        <v>0.3</v>
      </c>
      <c r="AV1226" s="78">
        <f t="shared" si="88"/>
        <v>0.3</v>
      </c>
      <c r="AW1226" s="78"/>
      <c r="AX1226" s="66"/>
      <c r="AY1226" s="78"/>
      <c r="AZ1226" s="76"/>
      <c r="BA1226" s="76"/>
      <c r="BB1226" s="76"/>
    </row>
    <row r="1227" spans="1:54" x14ac:dyDescent="0.25">
      <c r="A1227" s="146" t="s">
        <v>6665</v>
      </c>
      <c r="B1227" s="147" t="s">
        <v>30</v>
      </c>
      <c r="C1227" s="146" t="s">
        <v>11373</v>
      </c>
      <c r="D1227" s="146" t="s">
        <v>6667</v>
      </c>
      <c r="E1227" s="76" t="e">
        <f>IF(C1227="-",IF(A1227="-",VLOOKUP(D1227,'sin-list 180320_update'!$C$2:$C$835,1,FALSE),VLOOKUP(A1227,'sin-list 180320_update'!$A$2:$A$835,1,FALSE)),VLOOKUP(C1227,'sin-list 180320_update'!$B$2:$B$835,1,FALSE))</f>
        <v>#N/A</v>
      </c>
      <c r="F1227" s="76" t="e">
        <f>IF($C1227="-",IF($A1227="-",VLOOKUP($D1227,'REACH Bilaga XVII_update'!$A$5:$A$131,1,FALSE),VLOOKUP($A1227,'REACH Bilaga XVII_update'!$C$5:$C$131,1,FALSE)),VLOOKUP($C1227,'REACH Bilaga XVII_update'!$B$5:$B$131,1,FALSE))</f>
        <v>#N/A</v>
      </c>
      <c r="G1227" s="76" t="e">
        <f>IF($C1227="-",IF($A1227="-",VLOOKUP($D1227,' REACH Bilaga 59_update'!$A$5:$A$210,1,FALSE),VLOOKUP($A1227,' REACH Bilaga 59_update'!$D$5:$D$210,1,FALSE)),VLOOKUP($C1227,' REACH Bilaga 59_update'!$C$5:$C$210,1,FALSE))</f>
        <v>#N/A</v>
      </c>
      <c r="H1227" s="76" t="str">
        <f>IF($C1227="-",IF($A1227="-",VLOOKUP($D1227,'REACH Bilaga XIV_update'!$A$5:$A$110,1,FALSE),VLOOKUP($A1227,'REACH Bilaga XIV_update'!$D$5:$D$110,1,FALSE)),VLOOKUP($C1227,'REACH Bilaga XIV_update'!$C$5:$C$110,1,FALSE))</f>
        <v>413-720-9</v>
      </c>
      <c r="I1227" s="76" t="e">
        <f>IF($C1227="-",IF($A1227="-",VLOOKUP($D1227,CoRAP_update!$A$5:$A$376,1,FALSE),VLOOKUP($A1227,CoRAP_update!$D$5:$D$376,1,FALSE)),VLOOKUP($C1227,CoRAP_update!$C$5:$C$376,1,FALSE))</f>
        <v>#N/A</v>
      </c>
      <c r="J1227" s="76" t="e">
        <f>IF($C1227="-",IF($A1227="-",VLOOKUP($D1227,EDC_update!$C$2:$C$450,1,FALSE),VLOOKUP($A1227,EDC_update!$B$2:$B$450,1,FALSE)),VLOOKUP($C1227,EDC_update!$L$2:$L$450,1,FALSE))</f>
        <v>#N/A</v>
      </c>
      <c r="K1227" s="76" t="e">
        <f>IF($C1227="-",IF($A1227="-",IF(VLOOKUP($D1227,'sin-list 180320_update'!$C$2:$S$835,3,FALSE)="",NA(),VLOOKUP($D1227,'sin-list 180320_update'!$C$2:$S$835,3,FALSE)),IF(VLOOKUP($A1227,'sin-list 180320_update'!$A$2:$S$835,5,FALSE)="",NA(),VLOOKUP($A1227,'sin-list 180320_update'!$A$2:$S$835,5,FALSE))),IF(VLOOKUP($C1227,'sin-list 180320_update'!$B$2:$S$835,4,FALSE)="",NA(),VLOOKUP($C1227,'sin-list 180320_update'!$B$2:$S$835,4,FALSE)))</f>
        <v>#N/A</v>
      </c>
      <c r="L1227" s="76" t="e">
        <f>IF($C1227="-",IF($A1227="-",VLOOKUP($D1227,'sin-list 180320_update'!$C$2:$S$835,6,FALSE),VLOOKUP($A1227,'sin-list 180320_update'!$A$2:$S$835,8,FALSE)),VLOOKUP($C1227,'sin-list 180320_update'!$B$2:$S$835,7,FALSE))</f>
        <v>#N/A</v>
      </c>
      <c r="M1227" s="76" t="e">
        <f>IF($C1227="-",IF($A1227="-",IF(VLOOKUP($D1227,'sin-list 180320_update'!$C$2:$S$835,8,FALSE)="",NA(),VLOOKUP($D1227,'sin-list 180320_update'!$C$2:$S$835,8,FALSE)),IF(VLOOKUP($A1227,'sin-list 180320_update'!$A$2:$S$835,10,FALSE)="",NA(),VLOOKUP($A1227,'sin-list 180320_update'!$A$2:$S$835,10,FALSE))),IF(VLOOKUP($C1227,'sin-list 180320_update'!$B$2:$S$835,9,FALSE)="",NA(),VLOOKUP($C1227,'sin-list 180320_update'!$B$2:$S$835,9,FALSE)))</f>
        <v>#N/A</v>
      </c>
      <c r="N1227" s="76" t="e">
        <f>IF($C1227="-",IF($A1227="-",IF(VLOOKUP($D1227,'REACH Bilaga XVII_update'!$A$5:$E$131,4,FALSE)="",NA(),VLOOKUP($D1227,'REACH Bilaga XVII_update'!$A$5:$E$131,4,FALSE)),IF(VLOOKUP($A1227,'REACH Bilaga XVII_update'!$C$5:$D$131,2,FALSE)="",NA(),VLOOKUP($A1227,'REACH Bilaga XVII_update'!$C$5:$D$131,2,FALSE))),IF(VLOOKUP($C1227,'REACH Bilaga XVII_update'!$B$5:$D$131,3,FALSE)="",NA(),VLOOKUP($C1227,'REACH Bilaga XVII_update'!$B$5:$D$131,3,FALSE)))</f>
        <v>#N/A</v>
      </c>
      <c r="O1227" s="76" t="e">
        <f>IF($C1227="-",IF($A1227="-",IF(VLOOKUP($D1227,' REACH Bilaga 59_update'!$A$5:$E$210,5,FALSE)="",NA(),VLOOKUP($D1227,' REACH Bilaga 59_update'!$A$5:$E$210,5,FALSE)),IF(VLOOKUP($A1227,' REACH Bilaga 59_update'!$D$5:$E$210,2,FALSE)="",NA(),VLOOKUP($A1227,' REACH Bilaga 59_update'!$D$5:$E$210,2,FALSE))),IF(VLOOKUP($C1227,' REACH Bilaga 59_update'!$C$5:$E$210,3,FALSE)="",NA(),VLOOKUP($C1227,' REACH Bilaga 59_update'!$C$5:$E$210,3,FALSE)))</f>
        <v>#N/A</v>
      </c>
      <c r="P1227" s="76" t="str">
        <f>IF(C1227="-",IF(A1227="-",IFERROR(VLOOKUP($D1227,' REACH Bilaga 59_update'!$A$5:$F$210,MATCH(Sammanfattning!P$1,' REACH Bilaga 59_update'!$A$4:$F$4,0),FALSE),VLOOKUP($D1227,'REACH Bilaga XIV_update'!$A$4:$H$110,MATCH(Sammanfattning!P$1,'REACH Bilaga XIV_update'!$A$4:$H$4,0),FALSE)),IFERROR(VLOOKUP($A1227,' REACH Bilaga 59_update'!$D$5:$F$210,MATCH(Sammanfattning!P$1,' REACH Bilaga 59_update'!$D$4:$F$4,0),FALSE),VLOOKUP($A1227,'REACH Bilaga XIV_update'!$D$4:$H$110,MATCH(Sammanfattning!P$1,'REACH Bilaga XIV_update'!$D$4:$H$4,0),FALSE))),IFERROR(VLOOKUP($C1227,' REACH Bilaga 59_update'!$C$5:$F$210,MATCH(Sammanfattning!P$1,' REACH Bilaga 59_update'!$C$4:$F$4,0),FALSE),VLOOKUP($C1227,'REACH Bilaga XIV_update'!$C$4:$H$110,MATCH(Sammanfattning!P$1,'REACH Bilaga XIV_update'!$C$4:$H$4,0),FALSE)))</f>
        <v>vPvB (Article 57e)</v>
      </c>
      <c r="Q1227" s="76" t="e">
        <f>IF($C1227="-",IF($A1227="-",IF(VLOOKUP($D1227,'REACH Bilaga XIV_update'!$A$5:$I$110,9,FALSE)="",NA(),VLOOKUP($D1227,'REACH Bilaga XIV_update'!$A$5:$I$110,9,FALSE)),IF(VLOOKUP($A1227,'REACH Bilaga XIV_update'!$D$5:$I$110,6,FALSE)="",NA(),VLOOKUP($A1227,'REACH Bilaga XIV_update'!$D$5:$I$110,6,FALSE))),IF(VLOOKUP($C1227,'REACH Bilaga XIV_update'!$C$5:$I$110,7,FALSE)="",NA(),VLOOKUP($C1227,'REACH Bilaga XIV_update'!$C$5:$I$110,7,FALSE)))</f>
        <v>#N/A</v>
      </c>
      <c r="R1227" s="76" t="e">
        <f>IF($C1227="-",IF($A1227="-",IF(VLOOKUP($D1227,CoRAP_update!$A$5:$O$376,15,FALSE)="",NA(),VLOOKUP($D1227,CoRAP_update!$A$5:$O$376,15,FALSE)),IF(VLOOKUP($A1227,CoRAP_update!$D$5:$O$376,12,FALSE)="",NA(),VLOOKUP($A1227,CoRAP_update!$D$5:$O$376,12,FALSE))),IF(VLOOKUP($C1227,CoRAP_update!$C$5:$O$376,13,FALSE)="",NA(),VLOOKUP($C1227,CoRAP_update!$C$5:$O$376,13,FALSE)))</f>
        <v>#N/A</v>
      </c>
      <c r="S1227" s="144" t="e">
        <f>IF($C1227="-",IF($A1227="-",VLOOKUP($D1227,CoRAP_update!$A$5:$J$376,MATCH(Sammanfattning!S$1,CoRAP_update!$A$4:$J$4,0),FALSE),VLOOKUP($A1227,CoRAP_update!$D$5:$J$376,MATCH(Sammanfattning!S$1,CoRAP_update!$D$4:$J$4,0),FALSE)),VLOOKUP($C1227,CoRAP_update!$C$5:$J$376,MATCH(Sammanfattning!S$1,CoRAP_update!$C$4:$J$4,0),FALSE))</f>
        <v>#N/A</v>
      </c>
      <c r="T1227" s="76" t="e">
        <f>IF($A1227="-",VLOOKUP($D1227,EDC_update!$C$2:$F$450,4,FALSE),VLOOKUP($A1227,EDC_update!$B$2:$F$450,5,FALSE))</f>
        <v>#N/A</v>
      </c>
      <c r="V1227" s="78">
        <f>IF(IFERROR(SEARCH("PBT",P1227),99)=99,IF(IFERROR(SEARCH("suspected PBT",S1227),99)=99,IF(IFERROR(SEARCH("concluded to be PBT",K1227),99)=99,IF(IFERROR(SEARCH("PBT",S1227),99)=99,IF(IFERROR(SEARCH("PBT cand",L1227),99)=99,IF(IFERROR(SEARCH("PBT",L1227),99)=99,IF(IFERROR(SEARCH("persistent, bioackumulative and toxic properties",K1227),99)=99,0,Scoring!$E$3),Scoring!$E$3),Scoring!$E$7),Scoring!$E$3),Scoring!$E$5),Scoring!$E$6),Scoring!$E$3)</f>
        <v>0</v>
      </c>
      <c r="W1227" s="78">
        <f>IF(IFERROR(SEARCH("vPvB",P1227),99)=99,IF(IFERROR(SEARCH("suspected pbt/vPvB",S1227),99)=99,IF(IFERROR(SEARCH("vPvB",S1227),99)=99,IF(IFERROR(SEARCH("concluded to be a vPvB",S1227),99)=99,IF(IFERROR(SEARCH("identified as vPvB",K1227),99)=99,IF(IFERROR(SEARCH("concluded to be a vPvB",K1227),99)=99,IF(IFERROR(SEARCH("concluded to be both pbt and vPvB",S1227),99)=99,IF(IFERROR(SEARCH("concluded to be both pbt and vPvB",K1227),99)=99,0,Scoring!$E$5),Scoring!$E$5),Scoring!$E$5),Scoring!$E$5),Scoring!$E$5),Scoring!$E$4),Scoring!$E$6),Scoring!$E$4)</f>
        <v>1</v>
      </c>
      <c r="X1227" s="78">
        <f>IF(IFERROR(SEARCH("H410",N1227),99)=99,IF(IFERROR(SEARCH("H410",O1227),99)=99,IF(IFERROR(SEARCH("H410",Q1227),99)=99,IF(IFERROR(SEARCH("H410",M1227),99)=99,IF(IFERROR(SEARCH("H410",R1227),99)=99,IF(IFERROR(SEARCH("H411",N1227),99)=99,IF(IFERROR(SEARCH("H411",O1227),99)=99,IF(IFERROR(SEARCH("H411",Q1227),99)=99,IF(IFERROR(SEARCH("H411",M1227),99)=99,IF(IFERROR(SEARCH("H411",R1227),99)=99,IF(IFERROR(SEARCH("H413",N1227),99)=99,IF(IFERROR(SEARCH("H413",O1227),99)=99,IF(IFERROR(SEARCH("H413",Q1227),99)=99,IF(IFERROR(SEARCH("H413",M1227),99)=99,IF(IFERROR(SEARCH("H413",R1227),99)=99,IF(IFERROR(SEARCH("H412",N1227),99)=99,IF(IFERROR(SEARCH("H412",O1227),99)=99,IF(IFERROR(SEARCH("H412",Q1227),99)=99,IF(IFERROR(SEARCH("H412",M1227),99)=99,IF(IFERROR(SEARCH("H412",R1227),99)=99,0,Scoring!$E$2),Scoring!$E$2),Scoring!$E$2),Scoring!$E$2),Scoring!$E$2),Scoring!$E$2),Scoring!$E$2),Scoring!$E$2),Scoring!$E$2),Scoring!$E$2),Scoring!$E$2),Scoring!$E$2),Scoring!$E$2),Scoring!$E$2),Scoring!$E$2),Scoring!$E$2),Scoring!$E$2),Scoring!$E$2),Scoring!$E$2),Scoring!$E$2)</f>
        <v>0</v>
      </c>
      <c r="Y1227" s="78">
        <f>IF(IFERROR(SEARCH("CMR",K1227),99)=99,IF(IFERROR(SEARCH("Suspected CMR",S1227),99)=99,IF(IFERROR(SEARCH("CMR",S1227),99)=99,0,Scoring!$E$8),Scoring!$E$9),Scoring!$E$8)</f>
        <v>0</v>
      </c>
      <c r="Z1227" s="78">
        <f>IF(IFERROR(SEARCH("H350",N1227),99)=99,IF(IFERROR(SEARCH("H350",O1227),99)=99,IF(IFERROR(SEARCH("H350",Q1227),99)=99,IF(IFERROR(SEARCH("H350",M1227),99)=99,IF(IFERROR(SEARCH("H350",R1227),99)=99,IF(IFERROR(SEARCH("H351",N1227),99)=99,IF(IFERROR(SEARCH("H351",O1227),99)=99,IF(IFERROR(SEARCH("H351",Q1227),99)=99,IF(IFERROR(SEARCH("H351",M1227),99)=99,IF(IFERROR(SEARCH("H351",R1227),99)=99,IF(IFERROR(SEARCH("carcinogenic",P1227),99)=99,IF(IFERROR(SEARCH("suspected carcinogenic",S1227),99)=99,0,Scoring!$E$12),Scoring!$E$11),Scoring!$E$10),Scoring!$E$10),Scoring!$E$10),Scoring!$E$10),Scoring!$E$10),Scoring!$E$10),Scoring!$E$10),Scoring!$E$10),Scoring!$E$10),Scoring!$E$10)</f>
        <v>0</v>
      </c>
      <c r="AA1227" s="78">
        <f>IF(IFERROR(SEARCH("H340",N1227),99)=99,IF(IFERROR(SEARCH("H340",O1227),99)=99,IF(IFERROR(SEARCH("H340",Q1227),99)=99,IF(IFERROR(SEARCH("H340",M1227),99)=99,IF(IFERROR(SEARCH("H340",R1227),99)=99,IF(IFERROR(SEARCH("H341",N1227),99)=99,IF(IFERROR(SEARCH("H341",O1227),99)=99,IF(IFERROR(SEARCH("H341",Q1227),99)=99,IF(IFERROR(SEARCH("H341",M1227),99)=99,IF(IFERROR(SEARCH("H341",R1227),99)=99,IF(IFERROR(SEARCH("mutagenic",P1227),99)=99,IF(IFERROR(SEARCH("suspected mutagenic",S1227),99)=99,0,Scoring!$E$15),Scoring!$E$14),Scoring!$E$13),Scoring!$E$13),Scoring!$E$13),Scoring!$E$13),Scoring!$E$13),Scoring!$E$13),Scoring!$E$13),Scoring!$E$13),Scoring!$E$13),Scoring!$E$13)</f>
        <v>0</v>
      </c>
      <c r="AB1227" s="78">
        <f>IF(IFERROR(SEARCH("H360",N1227),99)=99,IF(IFERROR(SEARCH("H360",O1227),99)=99,IF(IFERROR(SEARCH("H360",Q1227),99)=99,IF(IFERROR(SEARCH("H360",M1227),99)=99,IF(IFERROR(SEARCH("H360",R1227),99)=99,IF(IFERROR(SEARCH("H361",N1227),99)=99,IF(IFERROR(SEARCH("H361",O1227),99)=99,IF(IFERROR(SEARCH("H361",Q1227),99)=99,IF(IFERROR(SEARCH("H361",M1227),99)=99,IF(IFERROR(SEARCH("H361",R1227),99)=99,IF(IFERROR(SEARCH("reproduction",P1227),99)=99,IF(IFERROR(SEARCH("suspected reprotoxic",S1227),99)=99,IF(IFERROR(SEARCH("reprotoxic",S1227),99)=99,IF(IFERROR(SEARCH("reprotoxic",K1227),99)=99,0,Scoring!$E$18),Scoring!$E$18),Scoring!$E$19),Scoring!$E$17),Scoring!$E$16),Scoring!$E$16),Scoring!$E$16),Scoring!$E$16),Scoring!$E$16),Scoring!$E$16),Scoring!$E$16),Scoring!$E$16),Scoring!$E$16),Scoring!$E$16)</f>
        <v>0</v>
      </c>
      <c r="AC1227" s="78">
        <f>IF(IFERROR(SEARCH("57f",L1227),99)=99,IF(IFERROR(SEARCH("57(f)",P1227),99)=99,0,Scoring!$E$20),Scoring!$E$20)</f>
        <v>0</v>
      </c>
      <c r="AD1227" s="78">
        <f>IF(IFERROR(SEARCH("CAT1",T1227),99)=99,IF(IFERROR(SEARCH("CAT2",T1227),99)=99,IF(IFERROR(SEARCH("CAT3",T1227),99)=99,IF(IFERROR(SEARCH("concluded to be endocrine",K1227),99)=99,IF(IFERROR(SEARCH("categorised as endocrine",K1227),99)=99,IF(IFERROR(SEARCH("endocrine disrupting",P1227),99)=99,IF(IFERROR(SEARCH("endocrine disrupting",K1227),99)=99,IF(IFERROR(SEARCH("suspected endocrine",S1227),99)=99,IF(IFERROR(SEARCH("potential endocrine",S1227),99)=99,0,Scoring!$E$25),Scoring!$E$25),Scoring!$E$24),Scoring!$E$24),Scoring!$E$24),Scoring!$E$24),Scoring!$E$23),Scoring!$E$22),Scoring!$E$21)</f>
        <v>0</v>
      </c>
      <c r="AE1227" s="78">
        <f>IF(IFERROR(SEARCH("suspected sensitiser",S1227),99)=99,IF(IFERROR(SEARCH("sensitiser",S1227),99)=99,IF(IFERROR(SEARCH("other hazard based concern",S1227),99)=99,0,Scoring!$E$28),Scoring!$E$26),Scoring!$E$27)</f>
        <v>0</v>
      </c>
      <c r="AF1227" s="78">
        <f>IF(IFERROR(M1227,1)=1,IF(IFERROR(N1227,1)=1,IF(IFERROR(O1227,1)=1,IF(IFERROR(Q1227,1)=1,IF(IFERROR(R1227,1)=1,IF(IFERROR(T1227,1)=1,IF(IFERROR(K1227,1)=1,IF(IFERROR(P1227,1)=1,IF(IFERROR(S1227,1)=1,Scoring!$E$29,0),0),0),0),0),0),0),0),0)</f>
        <v>0</v>
      </c>
      <c r="AG1227" s="78">
        <f t="shared" si="87"/>
        <v>1</v>
      </c>
      <c r="AI1227" s="93"/>
      <c r="AJ1227" s="94"/>
      <c r="AK1227" s="76"/>
      <c r="AL1227" s="75"/>
      <c r="AN1227" s="79"/>
      <c r="AO1227" s="79"/>
      <c r="AP1227" s="79"/>
      <c r="AQ1227" s="79"/>
      <c r="AR1227" s="79"/>
      <c r="AS1227" s="78"/>
      <c r="AU1227" s="79">
        <f>IF(IFERROR(F1227,99)=99,IF(IFERROR(G1227,99)=99,IF(IFERROR(H1227,99)=99,IF(IFERROR(I1227,99)=99,IF(IFERROR(E1227,99)=99,IF(IFERROR(J1227,99)=99,0,Scoring!$B$7),Scoring!$B$3),Scoring!$B$2),Scoring!$B$6),Scoring!$B$5),Scoring!$B$4)</f>
        <v>1</v>
      </c>
      <c r="AV1227" s="78">
        <f t="shared" si="88"/>
        <v>1</v>
      </c>
      <c r="AW1227" s="78"/>
      <c r="AX1227" s="66"/>
      <c r="AY1227" s="78"/>
      <c r="AZ1227" s="76"/>
      <c r="BB1227" s="76"/>
    </row>
    <row r="1228" spans="1:54" x14ac:dyDescent="0.25">
      <c r="A1228" s="84" t="s">
        <v>11776</v>
      </c>
      <c r="B1228" s="85" t="s">
        <v>30</v>
      </c>
      <c r="C1228" s="85" t="s">
        <v>11438</v>
      </c>
      <c r="D1228" s="84" t="s">
        <v>11439</v>
      </c>
      <c r="E1228" s="76" t="str">
        <f>IF(C1228="-",IF(A1228="-",VLOOKUP(D1228,'sin-list 180320_update'!$C$2:$C$835,1,FALSE),VLOOKUP(A1228,'sin-list 180320_update'!$A$2:$A$835,1,FALSE)),VLOOKUP(C1228,'sin-list 180320_update'!$B$2:$B$835,1,FALSE))</f>
        <v>444-440-5</v>
      </c>
      <c r="F1228" s="76" t="e">
        <f>IF($C1228="-",IF($A1228="-",VLOOKUP($D1228,'REACH Bilaga XVII_update'!$A$5:$A$131,1,FALSE),VLOOKUP($A1228,'REACH Bilaga XVII_update'!$C$5:$C$131,1,FALSE)),VLOOKUP($C1228,'REACH Bilaga XVII_update'!$B$5:$B$131,1,FALSE))</f>
        <v>#N/A</v>
      </c>
      <c r="G1228" s="76" t="e">
        <f>IF($C1228="-",IF($A1228="-",VLOOKUP($D1228,' REACH Bilaga 59_update'!$A$5:$A$210,1,FALSE),VLOOKUP($A1228,' REACH Bilaga 59_update'!$D$5:$D$210,1,FALSE)),VLOOKUP($C1228,' REACH Bilaga 59_update'!$C$5:$C$210,1,FALSE))</f>
        <v>#N/A</v>
      </c>
      <c r="H1228" s="76" t="e">
        <f>IF($C1228="-",IF($A1228="-",VLOOKUP($D1228,'REACH Bilaga XIV_update'!$A$5:$A$110,1,FALSE),VLOOKUP($A1228,'REACH Bilaga XIV_update'!$D$5:$D$110,1,FALSE)),VLOOKUP($C1228,'REACH Bilaga XIV_update'!$C$5:$C$110,1,FALSE))</f>
        <v>#N/A</v>
      </c>
      <c r="I1228" s="76" t="e">
        <f>IF($C1228="-",IF($A1228="-",VLOOKUP($D1228,CoRAP_update!$A$5:$A$376,1,FALSE),VLOOKUP($A1228,CoRAP_update!$D$5:$D$376,1,FALSE)),VLOOKUP($C1228,CoRAP_update!$C$5:$C$376,1,FALSE))</f>
        <v>#N/A</v>
      </c>
      <c r="J1228" s="76" t="e">
        <f>IF($C1228="-",IF($A1228="-",VLOOKUP($D1228,EDC_update!$C$2:$C$450,1,FALSE),VLOOKUP($A1228,EDC_update!$B$2:$B$450,1,FALSE)),VLOOKUP($C1228,EDC_update!$L$2:$L$450,1,FALSE))</f>
        <v>#N/A</v>
      </c>
      <c r="K1228" s="76" t="str">
        <f>IF($C1228="-",IF($A1228="-",IF(VLOOKUP($D1228,'sin-list 180320_update'!$C$2:$S$835,3,FALSE)="",NA(),VLOOKUP($D1228,'sin-list 180320_update'!$C$2:$S$835,3,FALSE)),IF(VLOOKUP($A1228,'sin-list 180320_update'!$A$2:$S$835,5,FALSE)="",NA(),VLOOKUP($A1228,'sin-list 180320_update'!$A$2:$S$835,5,FALSE))),IF(VLOOKUP($C1228,'sin-list 180320_update'!$B$2:$S$835,4,FALSE)="",NA(),VLOOKUP($C1228,'sin-list 180320_update'!$B$2:$S$835,4,FALSE)))</f>
        <v>This substance is very Persistent and very Mobile.</v>
      </c>
      <c r="L1228" s="76" t="str">
        <f>IF($C1228="-",IF($A1228="-",VLOOKUP($D1228,'sin-list 180320_update'!$C$2:$S$835,6,FALSE),VLOOKUP($A1228,'sin-list 180320_update'!$A$2:$S$835,8,FALSE)),VLOOKUP($C1228,'sin-list 180320_update'!$B$2:$S$835,7,FALSE))</f>
        <v>Acute Tox. 4	_x000D_
Aquatic Chronic 3</v>
      </c>
      <c r="M1228" s="76" t="str">
        <f>IF($C1228="-",IF($A1228="-",IF(VLOOKUP($D1228,'sin-list 180320_update'!$C$2:$S$835,8,FALSE)="",NA(),VLOOKUP($D1228,'sin-list 180320_update'!$C$2:$S$835,8,FALSE)),IF(VLOOKUP($A1228,'sin-list 180320_update'!$A$2:$S$835,10,FALSE)="",NA(),VLOOKUP($A1228,'sin-list 180320_update'!$A$2:$S$835,10,FALSE))),IF(VLOOKUP($C1228,'sin-list 180320_update'!$B$2:$S$835,9,FALSE)="",NA(),VLOOKUP($C1228,'sin-list 180320_update'!$B$2:$S$835,9,FALSE)))</f>
        <v>H302_x000D_
H412</v>
      </c>
      <c r="N1228" s="76" t="e">
        <f>IF($C1228="-",IF($A1228="-",IF(VLOOKUP($D1228,'REACH Bilaga XVII_update'!$A$5:$E$131,4,FALSE)="",NA(),VLOOKUP($D1228,'REACH Bilaga XVII_update'!$A$5:$E$131,4,FALSE)),IF(VLOOKUP($A1228,'REACH Bilaga XVII_update'!$C$5:$D$131,2,FALSE)="",NA(),VLOOKUP($A1228,'REACH Bilaga XVII_update'!$C$5:$D$131,2,FALSE))),IF(VLOOKUP($C1228,'REACH Bilaga XVII_update'!$B$5:$D$131,3,FALSE)="",NA(),VLOOKUP($C1228,'REACH Bilaga XVII_update'!$B$5:$D$131,3,FALSE)))</f>
        <v>#N/A</v>
      </c>
      <c r="O1228" s="76" t="e">
        <f>IF($C1228="-",IF($A1228="-",IF(VLOOKUP($D1228,' REACH Bilaga 59_update'!$A$5:$E$210,5,FALSE)="",NA(),VLOOKUP($D1228,' REACH Bilaga 59_update'!$A$5:$E$210,5,FALSE)),IF(VLOOKUP($A1228,' REACH Bilaga 59_update'!$D$5:$E$210,2,FALSE)="",NA(),VLOOKUP($A1228,' REACH Bilaga 59_update'!$D$5:$E$210,2,FALSE))),IF(VLOOKUP($C1228,' REACH Bilaga 59_update'!$C$5:$E$210,3,FALSE)="",NA(),VLOOKUP($C1228,' REACH Bilaga 59_update'!$C$5:$E$210,3,FALSE)))</f>
        <v>#N/A</v>
      </c>
      <c r="P1228" s="76" t="e">
        <f>IF(C1228="-",IF(A1228="-",IFERROR(VLOOKUP($D1228,' REACH Bilaga 59_update'!$A$5:$F$210,MATCH(Sammanfattning!P$1,' REACH Bilaga 59_update'!$A$4:$F$4,0),FALSE),VLOOKUP($D1228,'REACH Bilaga XIV_update'!$A$4:$H$110,MATCH(Sammanfattning!P$1,'REACH Bilaga XIV_update'!$A$4:$H$4,0),FALSE)),IFERROR(VLOOKUP($A1228,' REACH Bilaga 59_update'!$D$5:$F$210,MATCH(Sammanfattning!P$1,' REACH Bilaga 59_update'!$D$4:$F$4,0),FALSE),VLOOKUP($A1228,'REACH Bilaga XIV_update'!$D$4:$H$110,MATCH(Sammanfattning!P$1,'REACH Bilaga XIV_update'!$D$4:$H$4,0),FALSE))),IFERROR(VLOOKUP($C1228,' REACH Bilaga 59_update'!$C$5:$F$210,MATCH(Sammanfattning!P$1,' REACH Bilaga 59_update'!$C$4:$F$4,0),FALSE),VLOOKUP($C1228,'REACH Bilaga XIV_update'!$C$4:$H$110,MATCH(Sammanfattning!P$1,'REACH Bilaga XIV_update'!$C$4:$H$4,0),FALSE)))</f>
        <v>#N/A</v>
      </c>
      <c r="Q1228" s="76" t="e">
        <f>IF($C1228="-",IF($A1228="-",IF(VLOOKUP($D1228,'REACH Bilaga XIV_update'!$A$5:$I$110,9,FALSE)="",NA(),VLOOKUP($D1228,'REACH Bilaga XIV_update'!$A$5:$I$110,9,FALSE)),IF(VLOOKUP($A1228,'REACH Bilaga XIV_update'!$D$5:$I$110,6,FALSE)="",NA(),VLOOKUP($A1228,'REACH Bilaga XIV_update'!$D$5:$I$110,6,FALSE))),IF(VLOOKUP($C1228,'REACH Bilaga XIV_update'!$C$5:$I$110,7,FALSE)="",NA(),VLOOKUP($C1228,'REACH Bilaga XIV_update'!$C$5:$I$110,7,FALSE)))</f>
        <v>#N/A</v>
      </c>
      <c r="R1228" s="76" t="e">
        <f>IF($C1228="-",IF($A1228="-",IF(VLOOKUP($D1228,CoRAP_update!$A$5:$O$376,15,FALSE)="",NA(),VLOOKUP($D1228,CoRAP_update!$A$5:$O$376,15,FALSE)),IF(VLOOKUP($A1228,CoRAP_update!$D$5:$O$376,12,FALSE)="",NA(),VLOOKUP($A1228,CoRAP_update!$D$5:$O$376,12,FALSE))),IF(VLOOKUP($C1228,CoRAP_update!$C$5:$O$376,13,FALSE)="",NA(),VLOOKUP($C1228,CoRAP_update!$C$5:$O$376,13,FALSE)))</f>
        <v>#N/A</v>
      </c>
      <c r="S1228" s="144" t="e">
        <f>IF($C1228="-",IF($A1228="-",VLOOKUP($D1228,CoRAP_update!$A$5:$J$376,MATCH(Sammanfattning!S$1,CoRAP_update!$A$4:$J$4,0),FALSE),VLOOKUP($A1228,CoRAP_update!$D$5:$J$376,MATCH(Sammanfattning!S$1,CoRAP_update!$D$4:$J$4,0),FALSE)),VLOOKUP($C1228,CoRAP_update!$C$5:$J$376,MATCH(Sammanfattning!S$1,CoRAP_update!$C$4:$J$4,0),FALSE))</f>
        <v>#N/A</v>
      </c>
      <c r="T1228" s="76" t="e">
        <f>IF($A1228="-",VLOOKUP($D1228,EDC_update!$C$2:$F$450,4,FALSE),VLOOKUP($A1228,EDC_update!$B$2:$F$450,5,FALSE))</f>
        <v>#N/A</v>
      </c>
      <c r="V1228" s="78">
        <f>IF(IFERROR(SEARCH("PBT",P1228),99)=99,IF(IFERROR(SEARCH("suspected PBT",S1228),99)=99,IF(IFERROR(SEARCH("concluded to be PBT",K1228),99)=99,IF(IFERROR(SEARCH("PBT",S1228),99)=99,IF(IFERROR(SEARCH("PBT cand",L1228),99)=99,IF(IFERROR(SEARCH("PBT",L1228),99)=99,IF(IFERROR(SEARCH("persistent, bioackumulative and toxic properties",K1228),99)=99,0,Scoring!$E$3),Scoring!$E$3),Scoring!$E$7),Scoring!$E$3),Scoring!$E$5),Scoring!$E$6),Scoring!$E$3)</f>
        <v>0</v>
      </c>
      <c r="W1228" s="78">
        <f>IF(IFERROR(SEARCH("vPvB",P1228),99)=99,IF(IFERROR(SEARCH("suspected pbt/vPvB",S1228),99)=99,IF(IFERROR(SEARCH("vPvB",S1228),99)=99,IF(IFERROR(SEARCH("concluded to be a vPvB",S1228),99)=99,IF(IFERROR(SEARCH("identified as vPvB",K1228),99)=99,IF(IFERROR(SEARCH("concluded to be a vPvB",K1228),99)=99,IF(IFERROR(SEARCH("concluded to be both pbt and vPvB",S1228),99)=99,IF(IFERROR(SEARCH("concluded to be both pbt and vPvB",K1228),99)=99,0,Scoring!$E$5),Scoring!$E$5),Scoring!$E$5),Scoring!$E$5),Scoring!$E$5),Scoring!$E$4),Scoring!$E$6),Scoring!$E$4)</f>
        <v>0</v>
      </c>
      <c r="X1228" s="78">
        <f>IF(IFERROR(SEARCH("H410",N1228),99)=99,IF(IFERROR(SEARCH("H410",O1228),99)=99,IF(IFERROR(SEARCH("H410",Q1228),99)=99,IF(IFERROR(SEARCH("H410",M1228),99)=99,IF(IFERROR(SEARCH("H410",R1228),99)=99,IF(IFERROR(SEARCH("H411",N1228),99)=99,IF(IFERROR(SEARCH("H411",O1228),99)=99,IF(IFERROR(SEARCH("H411",Q1228),99)=99,IF(IFERROR(SEARCH("H411",M1228),99)=99,IF(IFERROR(SEARCH("H411",R1228),99)=99,IF(IFERROR(SEARCH("H413",N1228),99)=99,IF(IFERROR(SEARCH("H413",O1228),99)=99,IF(IFERROR(SEARCH("H413",Q1228),99)=99,IF(IFERROR(SEARCH("H413",M1228),99)=99,IF(IFERROR(SEARCH("H413",R1228),99)=99,IF(IFERROR(SEARCH("H412",N1228),99)=99,IF(IFERROR(SEARCH("H412",O1228),99)=99,IF(IFERROR(SEARCH("H412",Q1228),99)=99,IF(IFERROR(SEARCH("H412",M1228),99)=99,IF(IFERROR(SEARCH("H412",R1228),99)=99,0,Scoring!$E$2),Scoring!$E$2),Scoring!$E$2),Scoring!$E$2),Scoring!$E$2),Scoring!$E$2),Scoring!$E$2),Scoring!$E$2),Scoring!$E$2),Scoring!$E$2),Scoring!$E$2),Scoring!$E$2),Scoring!$E$2),Scoring!$E$2),Scoring!$E$2),Scoring!$E$2),Scoring!$E$2),Scoring!$E$2),Scoring!$E$2),Scoring!$E$2)</f>
        <v>1</v>
      </c>
      <c r="Y1228" s="78">
        <f>IF(IFERROR(SEARCH("CMR",K1228),99)=99,IF(IFERROR(SEARCH("Suspected CMR",S1228),99)=99,IF(IFERROR(SEARCH("CMR",S1228),99)=99,0,Scoring!$E$8),Scoring!$E$9),Scoring!$E$8)</f>
        <v>0</v>
      </c>
      <c r="Z1228" s="78">
        <f>IF(IFERROR(SEARCH("H350",N1228),99)=99,IF(IFERROR(SEARCH("H350",O1228),99)=99,IF(IFERROR(SEARCH("H350",Q1228),99)=99,IF(IFERROR(SEARCH("H350",M1228),99)=99,IF(IFERROR(SEARCH("H350",R1228),99)=99,IF(IFERROR(SEARCH("H351",N1228),99)=99,IF(IFERROR(SEARCH("H351",O1228),99)=99,IF(IFERROR(SEARCH("H351",Q1228),99)=99,IF(IFERROR(SEARCH("H351",M1228),99)=99,IF(IFERROR(SEARCH("H351",R1228),99)=99,IF(IFERROR(SEARCH("carcinogenic",P1228),99)=99,IF(IFERROR(SEARCH("suspected carcinogenic",S1228),99)=99,0,Scoring!$E$12),Scoring!$E$11),Scoring!$E$10),Scoring!$E$10),Scoring!$E$10),Scoring!$E$10),Scoring!$E$10),Scoring!$E$10),Scoring!$E$10),Scoring!$E$10),Scoring!$E$10),Scoring!$E$10)</f>
        <v>0</v>
      </c>
      <c r="AA1228" s="78">
        <f>IF(IFERROR(SEARCH("H340",N1228),99)=99,IF(IFERROR(SEARCH("H340",O1228),99)=99,IF(IFERROR(SEARCH("H340",Q1228),99)=99,IF(IFERROR(SEARCH("H340",M1228),99)=99,IF(IFERROR(SEARCH("H340",R1228),99)=99,IF(IFERROR(SEARCH("H341",N1228),99)=99,IF(IFERROR(SEARCH("H341",O1228),99)=99,IF(IFERROR(SEARCH("H341",Q1228),99)=99,IF(IFERROR(SEARCH("H341",M1228),99)=99,IF(IFERROR(SEARCH("H341",R1228),99)=99,IF(IFERROR(SEARCH("mutagenic",P1228),99)=99,IF(IFERROR(SEARCH("suspected mutagenic",S1228),99)=99,0,Scoring!$E$15),Scoring!$E$14),Scoring!$E$13),Scoring!$E$13),Scoring!$E$13),Scoring!$E$13),Scoring!$E$13),Scoring!$E$13),Scoring!$E$13),Scoring!$E$13),Scoring!$E$13),Scoring!$E$13)</f>
        <v>0</v>
      </c>
      <c r="AB1228" s="78">
        <f>IF(IFERROR(SEARCH("H360",N1228),99)=99,IF(IFERROR(SEARCH("H360",O1228),99)=99,IF(IFERROR(SEARCH("H360",Q1228),99)=99,IF(IFERROR(SEARCH("H360",M1228),99)=99,IF(IFERROR(SEARCH("H360",R1228),99)=99,IF(IFERROR(SEARCH("H361",N1228),99)=99,IF(IFERROR(SEARCH("H361",O1228),99)=99,IF(IFERROR(SEARCH("H361",Q1228),99)=99,IF(IFERROR(SEARCH("H361",M1228),99)=99,IF(IFERROR(SEARCH("H361",R1228),99)=99,IF(IFERROR(SEARCH("reproduction",P1228),99)=99,IF(IFERROR(SEARCH("suspected reprotoxic",S1228),99)=99,IF(IFERROR(SEARCH("reprotoxic",S1228),99)=99,IF(IFERROR(SEARCH("reprotoxic",K1228),99)=99,0,Scoring!$E$18),Scoring!$E$18),Scoring!$E$19),Scoring!$E$17),Scoring!$E$16),Scoring!$E$16),Scoring!$E$16),Scoring!$E$16),Scoring!$E$16),Scoring!$E$16),Scoring!$E$16),Scoring!$E$16),Scoring!$E$16),Scoring!$E$16)</f>
        <v>0</v>
      </c>
      <c r="AC1228" s="78">
        <f>IF(IFERROR(SEARCH("57f",L1228),99)=99,IF(IFERROR(SEARCH("57(f)",P1228),99)=99,0,Scoring!$E$20),Scoring!$E$20)</f>
        <v>0</v>
      </c>
      <c r="AD1228" s="78">
        <f>IF(IFERROR(SEARCH("CAT1",T1228),99)=99,IF(IFERROR(SEARCH("CAT2",T1228),99)=99,IF(IFERROR(SEARCH("CAT3",T1228),99)=99,IF(IFERROR(SEARCH("concluded to be endocrine",K1228),99)=99,IF(IFERROR(SEARCH("categorised as endocrine",K1228),99)=99,IF(IFERROR(SEARCH("endocrine disrupting",P1228),99)=99,IF(IFERROR(SEARCH("endocrine disrupting",K1228),99)=99,IF(IFERROR(SEARCH("suspected endocrine",S1228),99)=99,IF(IFERROR(SEARCH("potential endocrine",S1228),99)=99,0,Scoring!$E$25),Scoring!$E$25),Scoring!$E$24),Scoring!$E$24),Scoring!$E$24),Scoring!$E$24),Scoring!$E$23),Scoring!$E$22),Scoring!$E$21)</f>
        <v>0</v>
      </c>
      <c r="AE1228" s="78">
        <f>IF(IFERROR(SEARCH("suspected sensitiser",S1228),99)=99,IF(IFERROR(SEARCH("sensitiser",S1228),99)=99,IF(IFERROR(SEARCH("other hazard based concern",S1228),99)=99,0,Scoring!$E$28),Scoring!$E$26),Scoring!$E$27)</f>
        <v>0</v>
      </c>
      <c r="AF1228" s="78">
        <f>IF(IFERROR(M1228,1)=1,IF(IFERROR(N1228,1)=1,IF(IFERROR(O1228,1)=1,IF(IFERROR(Q1228,1)=1,IF(IFERROR(R1228,1)=1,IF(IFERROR(T1228,1)=1,IF(IFERROR(K1228,1)=1,IF(IFERROR(P1228,1)=1,IF(IFERROR(S1228,1)=1,Scoring!$E$29,0),0),0),0),0),0),0),0),0)</f>
        <v>0</v>
      </c>
      <c r="AG1228" s="78">
        <f t="shared" si="87"/>
        <v>1</v>
      </c>
      <c r="AI1228" s="93"/>
      <c r="AJ1228" s="94"/>
      <c r="AK1228" s="76"/>
      <c r="AL1228" s="75"/>
      <c r="AN1228" s="79"/>
      <c r="AO1228" s="79"/>
      <c r="AP1228" s="79"/>
      <c r="AQ1228" s="79"/>
      <c r="AR1228" s="79"/>
      <c r="AS1228" s="78"/>
      <c r="AU1228" s="79">
        <f>IF(IFERROR(F1228,99)=99,IF(IFERROR(G1228,99)=99,IF(IFERROR(H1228,99)=99,IF(IFERROR(I1228,99)=99,IF(IFERROR(E1228,99)=99,IF(IFERROR(J1228,99)=99,0,Scoring!$B$7),Scoring!$B$3),Scoring!$B$2),Scoring!$B$6),Scoring!$B$5),Scoring!$B$4)</f>
        <v>0.3</v>
      </c>
      <c r="AV1228" s="78">
        <f t="shared" si="88"/>
        <v>0.3</v>
      </c>
      <c r="AW1228" s="78"/>
      <c r="AX1228" s="66"/>
      <c r="AY1228" s="78"/>
      <c r="AZ1228" s="76"/>
      <c r="BB1228" s="76"/>
    </row>
    <row r="1229" spans="1:54" x14ac:dyDescent="0.25">
      <c r="A1229" s="146" t="s">
        <v>6665</v>
      </c>
      <c r="B1229" s="147" t="s">
        <v>30</v>
      </c>
      <c r="C1229" s="146" t="s">
        <v>6666</v>
      </c>
      <c r="D1229" s="146" t="s">
        <v>11374</v>
      </c>
      <c r="E1229" s="76" t="e">
        <f>IF(C1229="-",IF(A1229="-",VLOOKUP(D1229,'sin-list 180320_update'!$C$2:$C$835,1,FALSE),VLOOKUP(A1229,'sin-list 180320_update'!$A$2:$A$835,1,FALSE)),VLOOKUP(C1229,'sin-list 180320_update'!$B$2:$B$835,1,FALSE))</f>
        <v>#N/A</v>
      </c>
      <c r="F1229" s="76" t="e">
        <f>IF($C1229="-",IF($A1229="-",VLOOKUP($D1229,'REACH Bilaga XVII_update'!$A$5:$A$131,1,FALSE),VLOOKUP($A1229,'REACH Bilaga XVII_update'!$C$5:$C$131,1,FALSE)),VLOOKUP($C1229,'REACH Bilaga XVII_update'!$B$5:$B$131,1,FALSE))</f>
        <v>#N/A</v>
      </c>
      <c r="G1229" s="76" t="e">
        <f>IF($C1229="-",IF($A1229="-",VLOOKUP($D1229,' REACH Bilaga 59_update'!$A$5:$A$210,1,FALSE),VLOOKUP($A1229,' REACH Bilaga 59_update'!$D$5:$D$210,1,FALSE)),VLOOKUP($C1229,' REACH Bilaga 59_update'!$C$5:$C$210,1,FALSE))</f>
        <v>#N/A</v>
      </c>
      <c r="H1229" s="76" t="str">
        <f>IF($C1229="-",IF($A1229="-",VLOOKUP($D1229,'REACH Bilaga XIV_update'!$A$5:$A$110,1,FALSE),VLOOKUP($A1229,'REACH Bilaga XIV_update'!$D$5:$D$110,1,FALSE)),VLOOKUP($C1229,'REACH Bilaga XIV_update'!$C$5:$C$110,1,FALSE))</f>
        <v>601-499-3</v>
      </c>
      <c r="I1229" s="76" t="e">
        <f>IF($C1229="-",IF($A1229="-",VLOOKUP($D1229,CoRAP_update!$A$5:$A$376,1,FALSE),VLOOKUP($A1229,CoRAP_update!$D$5:$D$376,1,FALSE)),VLOOKUP($C1229,CoRAP_update!$C$5:$C$376,1,FALSE))</f>
        <v>#N/A</v>
      </c>
      <c r="J1229" s="76" t="e">
        <f>IF($C1229="-",IF($A1229="-",VLOOKUP($D1229,EDC_update!$C$2:$C$450,1,FALSE),VLOOKUP($A1229,EDC_update!$B$2:$B$450,1,FALSE)),VLOOKUP($C1229,EDC_update!$L$2:$L$450,1,FALSE))</f>
        <v>#N/A</v>
      </c>
      <c r="K1229" s="76" t="e">
        <f>IF($C1229="-",IF($A1229="-",IF(VLOOKUP($D1229,'sin-list 180320_update'!$C$2:$S$835,3,FALSE)="",NA(),VLOOKUP($D1229,'sin-list 180320_update'!$C$2:$S$835,3,FALSE)),IF(VLOOKUP($A1229,'sin-list 180320_update'!$A$2:$S$835,5,FALSE)="",NA(),VLOOKUP($A1229,'sin-list 180320_update'!$A$2:$S$835,5,FALSE))),IF(VLOOKUP($C1229,'sin-list 180320_update'!$B$2:$S$835,4,FALSE)="",NA(),VLOOKUP($C1229,'sin-list 180320_update'!$B$2:$S$835,4,FALSE)))</f>
        <v>#N/A</v>
      </c>
      <c r="L1229" s="76" t="e">
        <f>IF($C1229="-",IF($A1229="-",VLOOKUP($D1229,'sin-list 180320_update'!$C$2:$S$835,6,FALSE),VLOOKUP($A1229,'sin-list 180320_update'!$A$2:$S$835,8,FALSE)),VLOOKUP($C1229,'sin-list 180320_update'!$B$2:$S$835,7,FALSE))</f>
        <v>#N/A</v>
      </c>
      <c r="M1229" s="76" t="e">
        <f>IF($C1229="-",IF($A1229="-",IF(VLOOKUP($D1229,'sin-list 180320_update'!$C$2:$S$835,8,FALSE)="",NA(),VLOOKUP($D1229,'sin-list 180320_update'!$C$2:$S$835,8,FALSE)),IF(VLOOKUP($A1229,'sin-list 180320_update'!$A$2:$S$835,10,FALSE)="",NA(),VLOOKUP($A1229,'sin-list 180320_update'!$A$2:$S$835,10,FALSE))),IF(VLOOKUP($C1229,'sin-list 180320_update'!$B$2:$S$835,9,FALSE)="",NA(),VLOOKUP($C1229,'sin-list 180320_update'!$B$2:$S$835,9,FALSE)))</f>
        <v>#N/A</v>
      </c>
      <c r="N1229" s="76" t="e">
        <f>IF($C1229="-",IF($A1229="-",IF(VLOOKUP($D1229,'REACH Bilaga XVII_update'!$A$5:$E$131,4,FALSE)="",NA(),VLOOKUP($D1229,'REACH Bilaga XVII_update'!$A$5:$E$131,4,FALSE)),IF(VLOOKUP($A1229,'REACH Bilaga XVII_update'!$C$5:$D$131,2,FALSE)="",NA(),VLOOKUP($A1229,'REACH Bilaga XVII_update'!$C$5:$D$131,2,FALSE))),IF(VLOOKUP($C1229,'REACH Bilaga XVII_update'!$B$5:$D$131,3,FALSE)="",NA(),VLOOKUP($C1229,'REACH Bilaga XVII_update'!$B$5:$D$131,3,FALSE)))</f>
        <v>#N/A</v>
      </c>
      <c r="O1229" s="76" t="e">
        <f>IF($C1229="-",IF($A1229="-",IF(VLOOKUP($D1229,' REACH Bilaga 59_update'!$A$5:$E$210,5,FALSE)="",NA(),VLOOKUP($D1229,' REACH Bilaga 59_update'!$A$5:$E$210,5,FALSE)),IF(VLOOKUP($A1229,' REACH Bilaga 59_update'!$D$5:$E$210,2,FALSE)="",NA(),VLOOKUP($A1229,' REACH Bilaga 59_update'!$D$5:$E$210,2,FALSE))),IF(VLOOKUP($C1229,' REACH Bilaga 59_update'!$C$5:$E$210,3,FALSE)="",NA(),VLOOKUP($C1229,' REACH Bilaga 59_update'!$C$5:$E$210,3,FALSE)))</f>
        <v>#N/A</v>
      </c>
      <c r="P1229" s="76" t="str">
        <f>IF(C1229="-",IF(A1229="-",IFERROR(VLOOKUP($D1229,' REACH Bilaga 59_update'!$A$5:$F$210,MATCH(Sammanfattning!P$1,' REACH Bilaga 59_update'!$A$4:$F$4,0),FALSE),VLOOKUP($D1229,'REACH Bilaga XIV_update'!$A$4:$H$110,MATCH(Sammanfattning!P$1,'REACH Bilaga XIV_update'!$A$4:$H$4,0),FALSE)),IFERROR(VLOOKUP($A1229,' REACH Bilaga 59_update'!$D$5:$F$210,MATCH(Sammanfattning!P$1,' REACH Bilaga 59_update'!$D$4:$F$4,0),FALSE),VLOOKUP($A1229,'REACH Bilaga XIV_update'!$D$4:$H$110,MATCH(Sammanfattning!P$1,'REACH Bilaga XIV_update'!$D$4:$H$4,0),FALSE))),IFERROR(VLOOKUP($C1229,' REACH Bilaga 59_update'!$C$5:$F$210,MATCH(Sammanfattning!P$1,' REACH Bilaga 59_update'!$C$4:$F$4,0),FALSE),VLOOKUP($C1229,'REACH Bilaga XIV_update'!$C$4:$H$110,MATCH(Sammanfattning!P$1,'REACH Bilaga XIV_update'!$C$4:$H$4,0),FALSE)))</f>
        <v>vPvB (Article 57e)</v>
      </c>
      <c r="Q1229" s="76" t="e">
        <f>IF($C1229="-",IF($A1229="-",IF(VLOOKUP($D1229,'REACH Bilaga XIV_update'!$A$5:$I$110,9,FALSE)="",NA(),VLOOKUP($D1229,'REACH Bilaga XIV_update'!$A$5:$I$110,9,FALSE)),IF(VLOOKUP($A1229,'REACH Bilaga XIV_update'!$D$5:$I$110,6,FALSE)="",NA(),VLOOKUP($A1229,'REACH Bilaga XIV_update'!$D$5:$I$110,6,FALSE))),IF(VLOOKUP($C1229,'REACH Bilaga XIV_update'!$C$5:$I$110,7,FALSE)="",NA(),VLOOKUP($C1229,'REACH Bilaga XIV_update'!$C$5:$I$110,7,FALSE)))</f>
        <v>#N/A</v>
      </c>
      <c r="R1229" s="76" t="e">
        <f>IF($C1229="-",IF($A1229="-",IF(VLOOKUP($D1229,CoRAP_update!$A$5:$O$376,15,FALSE)="",NA(),VLOOKUP($D1229,CoRAP_update!$A$5:$O$376,15,FALSE)),IF(VLOOKUP($A1229,CoRAP_update!$D$5:$O$376,12,FALSE)="",NA(),VLOOKUP($A1229,CoRAP_update!$D$5:$O$376,12,FALSE))),IF(VLOOKUP($C1229,CoRAP_update!$C$5:$O$376,13,FALSE)="",NA(),VLOOKUP($C1229,CoRAP_update!$C$5:$O$376,13,FALSE)))</f>
        <v>#N/A</v>
      </c>
      <c r="S1229" s="144" t="e">
        <f>IF($C1229="-",IF($A1229="-",VLOOKUP($D1229,CoRAP_update!$A$5:$J$376,MATCH(Sammanfattning!S$1,CoRAP_update!$A$4:$J$4,0),FALSE),VLOOKUP($A1229,CoRAP_update!$D$5:$J$376,MATCH(Sammanfattning!S$1,CoRAP_update!$D$4:$J$4,0),FALSE)),VLOOKUP($C1229,CoRAP_update!$C$5:$J$376,MATCH(Sammanfattning!S$1,CoRAP_update!$C$4:$J$4,0),FALSE))</f>
        <v>#N/A</v>
      </c>
      <c r="T1229" s="76" t="e">
        <f>IF($A1229="-",VLOOKUP($D1229,EDC_update!$C$2:$F$450,4,FALSE),VLOOKUP($A1229,EDC_update!$B$2:$F$450,5,FALSE))</f>
        <v>#N/A</v>
      </c>
      <c r="V1229" s="78">
        <f>IF(IFERROR(SEARCH("PBT",P1229),99)=99,IF(IFERROR(SEARCH("suspected PBT",S1229),99)=99,IF(IFERROR(SEARCH("concluded to be PBT",K1229),99)=99,IF(IFERROR(SEARCH("PBT",S1229),99)=99,IF(IFERROR(SEARCH("PBT cand",L1229),99)=99,IF(IFERROR(SEARCH("PBT",L1229),99)=99,IF(IFERROR(SEARCH("persistent, bioackumulative and toxic properties",K1229),99)=99,0,Scoring!$E$3),Scoring!$E$3),Scoring!$E$7),Scoring!$E$3),Scoring!$E$5),Scoring!$E$6),Scoring!$E$3)</f>
        <v>0</v>
      </c>
      <c r="W1229" s="78">
        <f>IF(IFERROR(SEARCH("vPvB",P1229),99)=99,IF(IFERROR(SEARCH("suspected pbt/vPvB",S1229),99)=99,IF(IFERROR(SEARCH("vPvB",S1229),99)=99,IF(IFERROR(SEARCH("concluded to be a vPvB",S1229),99)=99,IF(IFERROR(SEARCH("identified as vPvB",K1229),99)=99,IF(IFERROR(SEARCH("concluded to be a vPvB",K1229),99)=99,IF(IFERROR(SEARCH("concluded to be both pbt and vPvB",S1229),99)=99,IF(IFERROR(SEARCH("concluded to be both pbt and vPvB",K1229),99)=99,0,Scoring!$E$5),Scoring!$E$5),Scoring!$E$5),Scoring!$E$5),Scoring!$E$5),Scoring!$E$4),Scoring!$E$6),Scoring!$E$4)</f>
        <v>1</v>
      </c>
      <c r="X1229" s="78">
        <f>IF(IFERROR(SEARCH("H410",N1229),99)=99,IF(IFERROR(SEARCH("H410",O1229),99)=99,IF(IFERROR(SEARCH("H410",Q1229),99)=99,IF(IFERROR(SEARCH("H410",M1229),99)=99,IF(IFERROR(SEARCH("H410",R1229),99)=99,IF(IFERROR(SEARCH("H411",N1229),99)=99,IF(IFERROR(SEARCH("H411",O1229),99)=99,IF(IFERROR(SEARCH("H411",Q1229),99)=99,IF(IFERROR(SEARCH("H411",M1229),99)=99,IF(IFERROR(SEARCH("H411",R1229),99)=99,IF(IFERROR(SEARCH("H413",N1229),99)=99,IF(IFERROR(SEARCH("H413",O1229),99)=99,IF(IFERROR(SEARCH("H413",Q1229),99)=99,IF(IFERROR(SEARCH("H413",M1229),99)=99,IF(IFERROR(SEARCH("H413",R1229),99)=99,IF(IFERROR(SEARCH("H412",N1229),99)=99,IF(IFERROR(SEARCH("H412",O1229),99)=99,IF(IFERROR(SEARCH("H412",Q1229),99)=99,IF(IFERROR(SEARCH("H412",M1229),99)=99,IF(IFERROR(SEARCH("H412",R1229),99)=99,0,Scoring!$E$2),Scoring!$E$2),Scoring!$E$2),Scoring!$E$2),Scoring!$E$2),Scoring!$E$2),Scoring!$E$2),Scoring!$E$2),Scoring!$E$2),Scoring!$E$2),Scoring!$E$2),Scoring!$E$2),Scoring!$E$2),Scoring!$E$2),Scoring!$E$2),Scoring!$E$2),Scoring!$E$2),Scoring!$E$2),Scoring!$E$2),Scoring!$E$2)</f>
        <v>0</v>
      </c>
      <c r="Y1229" s="78">
        <f>IF(IFERROR(SEARCH("CMR",K1229),99)=99,IF(IFERROR(SEARCH("Suspected CMR",S1229),99)=99,IF(IFERROR(SEARCH("CMR",S1229),99)=99,0,Scoring!$E$8),Scoring!$E$9),Scoring!$E$8)</f>
        <v>0</v>
      </c>
      <c r="Z1229" s="78">
        <f>IF(IFERROR(SEARCH("H350",N1229),99)=99,IF(IFERROR(SEARCH("H350",O1229),99)=99,IF(IFERROR(SEARCH("H350",Q1229),99)=99,IF(IFERROR(SEARCH("H350",M1229),99)=99,IF(IFERROR(SEARCH("H350",R1229),99)=99,IF(IFERROR(SEARCH("H351",N1229),99)=99,IF(IFERROR(SEARCH("H351",O1229),99)=99,IF(IFERROR(SEARCH("H351",Q1229),99)=99,IF(IFERROR(SEARCH("H351",M1229),99)=99,IF(IFERROR(SEARCH("H351",R1229),99)=99,IF(IFERROR(SEARCH("carcinogenic",P1229),99)=99,IF(IFERROR(SEARCH("suspected carcinogenic",S1229),99)=99,0,Scoring!$E$12),Scoring!$E$11),Scoring!$E$10),Scoring!$E$10),Scoring!$E$10),Scoring!$E$10),Scoring!$E$10),Scoring!$E$10),Scoring!$E$10),Scoring!$E$10),Scoring!$E$10),Scoring!$E$10)</f>
        <v>0</v>
      </c>
      <c r="AA1229" s="78">
        <f>IF(IFERROR(SEARCH("H340",N1229),99)=99,IF(IFERROR(SEARCH("H340",O1229),99)=99,IF(IFERROR(SEARCH("H340",Q1229),99)=99,IF(IFERROR(SEARCH("H340",M1229),99)=99,IF(IFERROR(SEARCH("H340",R1229),99)=99,IF(IFERROR(SEARCH("H341",N1229),99)=99,IF(IFERROR(SEARCH("H341",O1229),99)=99,IF(IFERROR(SEARCH("H341",Q1229),99)=99,IF(IFERROR(SEARCH("H341",M1229),99)=99,IF(IFERROR(SEARCH("H341",R1229),99)=99,IF(IFERROR(SEARCH("mutagenic",P1229),99)=99,IF(IFERROR(SEARCH("suspected mutagenic",S1229),99)=99,0,Scoring!$E$15),Scoring!$E$14),Scoring!$E$13),Scoring!$E$13),Scoring!$E$13),Scoring!$E$13),Scoring!$E$13),Scoring!$E$13),Scoring!$E$13),Scoring!$E$13),Scoring!$E$13),Scoring!$E$13)</f>
        <v>0</v>
      </c>
      <c r="AB1229" s="78">
        <f>IF(IFERROR(SEARCH("H360",N1229),99)=99,IF(IFERROR(SEARCH("H360",O1229),99)=99,IF(IFERROR(SEARCH("H360",Q1229),99)=99,IF(IFERROR(SEARCH("H360",M1229),99)=99,IF(IFERROR(SEARCH("H360",R1229),99)=99,IF(IFERROR(SEARCH("H361",N1229),99)=99,IF(IFERROR(SEARCH("H361",O1229),99)=99,IF(IFERROR(SEARCH("H361",Q1229),99)=99,IF(IFERROR(SEARCH("H361",M1229),99)=99,IF(IFERROR(SEARCH("H361",R1229),99)=99,IF(IFERROR(SEARCH("reproduction",P1229),99)=99,IF(IFERROR(SEARCH("suspected reprotoxic",S1229),99)=99,IF(IFERROR(SEARCH("reprotoxic",S1229),99)=99,IF(IFERROR(SEARCH("reprotoxic",K1229),99)=99,0,Scoring!$E$18),Scoring!$E$18),Scoring!$E$19),Scoring!$E$17),Scoring!$E$16),Scoring!$E$16),Scoring!$E$16),Scoring!$E$16),Scoring!$E$16),Scoring!$E$16),Scoring!$E$16),Scoring!$E$16),Scoring!$E$16),Scoring!$E$16)</f>
        <v>0</v>
      </c>
      <c r="AC1229" s="78">
        <f>IF(IFERROR(SEARCH("57f",L1229),99)=99,IF(IFERROR(SEARCH("57(f)",P1229),99)=99,0,Scoring!$E$20),Scoring!$E$20)</f>
        <v>0</v>
      </c>
      <c r="AD1229" s="78">
        <f>IF(IFERROR(SEARCH("CAT1",T1229),99)=99,IF(IFERROR(SEARCH("CAT2",T1229),99)=99,IF(IFERROR(SEARCH("CAT3",T1229),99)=99,IF(IFERROR(SEARCH("concluded to be endocrine",K1229),99)=99,IF(IFERROR(SEARCH("categorised as endocrine",K1229),99)=99,IF(IFERROR(SEARCH("endocrine disrupting",P1229),99)=99,IF(IFERROR(SEARCH("endocrine disrupting",K1229),99)=99,IF(IFERROR(SEARCH("suspected endocrine",S1229),99)=99,IF(IFERROR(SEARCH("potential endocrine",S1229),99)=99,0,Scoring!$E$25),Scoring!$E$25),Scoring!$E$24),Scoring!$E$24),Scoring!$E$24),Scoring!$E$24),Scoring!$E$23),Scoring!$E$22),Scoring!$E$21)</f>
        <v>0</v>
      </c>
      <c r="AE1229" s="78">
        <f>IF(IFERROR(SEARCH("suspected sensitiser",S1229),99)=99,IF(IFERROR(SEARCH("sensitiser",S1229),99)=99,IF(IFERROR(SEARCH("other hazard based concern",S1229),99)=99,0,Scoring!$E$28),Scoring!$E$26),Scoring!$E$27)</f>
        <v>0</v>
      </c>
      <c r="AF1229" s="78">
        <f>IF(IFERROR(M1229,1)=1,IF(IFERROR(N1229,1)=1,IF(IFERROR(O1229,1)=1,IF(IFERROR(Q1229,1)=1,IF(IFERROR(R1229,1)=1,IF(IFERROR(T1229,1)=1,IF(IFERROR(K1229,1)=1,IF(IFERROR(P1229,1)=1,IF(IFERROR(S1229,1)=1,Scoring!$E$29,0),0),0),0),0),0),0),0),0)</f>
        <v>0</v>
      </c>
      <c r="AG1229" s="78">
        <f t="shared" si="87"/>
        <v>1</v>
      </c>
      <c r="AI1229" s="93"/>
      <c r="AJ1229" s="94"/>
      <c r="AK1229" s="76"/>
      <c r="AL1229" s="75"/>
      <c r="AN1229" s="79"/>
      <c r="AO1229" s="79"/>
      <c r="AP1229" s="79"/>
      <c r="AQ1229" s="79"/>
      <c r="AR1229" s="79"/>
      <c r="AS1229" s="78"/>
      <c r="AU1229" s="79">
        <f>IF(IFERROR(F1229,99)=99,IF(IFERROR(G1229,99)=99,IF(IFERROR(H1229,99)=99,IF(IFERROR(I1229,99)=99,IF(IFERROR(E1229,99)=99,IF(IFERROR(J1229,99)=99,0,Scoring!$B$7),Scoring!$B$3),Scoring!$B$2),Scoring!$B$6),Scoring!$B$5),Scoring!$B$4)</f>
        <v>1</v>
      </c>
      <c r="AV1229" s="78">
        <f t="shared" si="88"/>
        <v>1</v>
      </c>
      <c r="AW1229" s="78"/>
      <c r="AX1229" s="66"/>
      <c r="AY1229" s="78"/>
      <c r="AZ1229" s="76"/>
      <c r="BB1229" s="76"/>
    </row>
    <row r="1230" spans="1:54" x14ac:dyDescent="0.25">
      <c r="A1230" s="77" t="s">
        <v>6355</v>
      </c>
      <c r="B1230" s="61" t="s">
        <v>6356</v>
      </c>
      <c r="C1230" s="61" t="s">
        <v>6356</v>
      </c>
      <c r="D1230" s="77" t="s">
        <v>525</v>
      </c>
      <c r="E1230" s="76" t="e">
        <f>IF(C1230="-",IF(A1230="-",VLOOKUP(D1230,'sin-list 180320_update'!$C$2:$C$835,1,FALSE),VLOOKUP(A1230,'sin-list 180320_update'!$A$2:$A$835,1,FALSE)),VLOOKUP(C1230,'sin-list 180320_update'!$B$2:$B$835,1,FALSE))</f>
        <v>#N/A</v>
      </c>
      <c r="F1230" s="76" t="str">
        <f>IF($C1230="-",IF($A1230="-",VLOOKUP($D1230,'REACH Bilaga XVII_update'!$A$5:$A$131,1,FALSE),VLOOKUP($A1230,'REACH Bilaga XVII_update'!$C$5:$C$131,1,FALSE)),VLOOKUP($C1230,'REACH Bilaga XVII_update'!$B$5:$B$131,1,FALSE))</f>
        <v>601-650-3</v>
      </c>
      <c r="G1230" s="76" t="e">
        <f>IF($C1230="-",IF($A1230="-",VLOOKUP($D1230,' REACH Bilaga 59_update'!$A$5:$A$210,1,FALSE),VLOOKUP($A1230,' REACH Bilaga 59_update'!$D$5:$D$210,1,FALSE)),VLOOKUP($C1230,' REACH Bilaga 59_update'!$C$5:$C$210,1,FALSE))</f>
        <v>#N/A</v>
      </c>
      <c r="H1230" s="76" t="e">
        <f>IF($C1230="-",IF($A1230="-",VLOOKUP($D1230,'REACH Bilaga XIV_update'!$A$5:$A$110,1,FALSE),VLOOKUP($A1230,'REACH Bilaga XIV_update'!$D$5:$D$110,1,FALSE)),VLOOKUP($C1230,'REACH Bilaga XIV_update'!$C$5:$C$110,1,FALSE))</f>
        <v>#N/A</v>
      </c>
      <c r="I1230" s="76" t="e">
        <f>IF($C1230="-",IF($A1230="-",VLOOKUP($D1230,CoRAP_update!$A$5:$A$376,1,FALSE),VLOOKUP($A1230,CoRAP_update!$D$5:$D$376,1,FALSE)),VLOOKUP($C1230,CoRAP_update!$C$5:$C$376,1,FALSE))</f>
        <v>#N/A</v>
      </c>
      <c r="J1230" s="76" t="e">
        <f>IF($C1230="-",IF($A1230="-",VLOOKUP($D1230,EDC_update!$C$2:$C$450,1,FALSE),VLOOKUP($A1230,EDC_update!$B$2:$B$450,1,FALSE)),VLOOKUP($C1230,EDC_update!$L$2:$L$450,1,FALSE))</f>
        <v>#N/A</v>
      </c>
      <c r="K1230" s="76" t="e">
        <f>IF($C1230="-",IF($A1230="-",IF(VLOOKUP($D1230,'sin-list 180320_update'!$C$2:$S$835,3,FALSE)="",NA(),VLOOKUP($D1230,'sin-list 180320_update'!$C$2:$S$835,3,FALSE)),IF(VLOOKUP($A1230,'sin-list 180320_update'!$A$2:$S$835,5,FALSE)="",NA(),VLOOKUP($A1230,'sin-list 180320_update'!$A$2:$S$835,5,FALSE))),IF(VLOOKUP($C1230,'sin-list 180320_update'!$B$2:$S$835,4,FALSE)="",NA(),VLOOKUP($C1230,'sin-list 180320_update'!$B$2:$S$835,4,FALSE)))</f>
        <v>#N/A</v>
      </c>
      <c r="L1230" s="76" t="e">
        <f>IF($C1230="-",IF($A1230="-",VLOOKUP($D1230,'sin-list 180320_update'!$C$2:$S$835,6,FALSE),VLOOKUP($A1230,'sin-list 180320_update'!$A$2:$S$835,8,FALSE)),VLOOKUP($C1230,'sin-list 180320_update'!$B$2:$S$835,7,FALSE))</f>
        <v>#N/A</v>
      </c>
      <c r="M1230" s="76" t="e">
        <f>IF($C1230="-",IF($A1230="-",IF(VLOOKUP($D1230,'sin-list 180320_update'!$C$2:$S$835,8,FALSE)="",NA(),VLOOKUP($D1230,'sin-list 180320_update'!$C$2:$S$835,8,FALSE)),IF(VLOOKUP($A1230,'sin-list 180320_update'!$A$2:$S$835,10,FALSE)="",NA(),VLOOKUP($A1230,'sin-list 180320_update'!$A$2:$S$835,10,FALSE))),IF(VLOOKUP($C1230,'sin-list 180320_update'!$B$2:$S$835,9,FALSE)="",NA(),VLOOKUP($C1230,'sin-list 180320_update'!$B$2:$S$835,9,FALSE)))</f>
        <v>#N/A</v>
      </c>
      <c r="N1230" s="76" t="str">
        <f>IF($C1230="-",IF($A1230="-",IF(VLOOKUP($D1230,'REACH Bilaga XVII_update'!$A$5:$E$131,4,FALSE)="",NA(),VLOOKUP($D1230,'REACH Bilaga XVII_update'!$A$5:$E$131,4,FALSE)),IF(VLOOKUP($A1230,'REACH Bilaga XVII_update'!$C$5:$D$131,2,FALSE)="",NA(),VLOOKUP($A1230,'REACH Bilaga XVII_update'!$C$5:$D$131,2,FALSE))),IF(VLOOKUP($C1230,'REACH Bilaga XVII_update'!$B$5:$D$131,3,FALSE)="",NA(),VLOOKUP($C1230,'REACH Bilaga XVII_update'!$B$5:$D$131,3,FALSE)))</f>
        <v>H350
H372 **</v>
      </c>
      <c r="O1230" s="76" t="e">
        <f>IF($C1230="-",IF($A1230="-",IF(VLOOKUP($D1230,' REACH Bilaga 59_update'!$A$5:$E$210,5,FALSE)="",NA(),VLOOKUP($D1230,' REACH Bilaga 59_update'!$A$5:$E$210,5,FALSE)),IF(VLOOKUP($A1230,' REACH Bilaga 59_update'!$D$5:$E$210,2,FALSE)="",NA(),VLOOKUP($A1230,' REACH Bilaga 59_update'!$D$5:$E$210,2,FALSE))),IF(VLOOKUP($C1230,' REACH Bilaga 59_update'!$C$5:$E$210,3,FALSE)="",NA(),VLOOKUP($C1230,' REACH Bilaga 59_update'!$C$5:$E$210,3,FALSE)))</f>
        <v>#N/A</v>
      </c>
      <c r="P1230" s="76" t="e">
        <f>IF(C1230="-",IF(A1230="-",IFERROR(VLOOKUP($D1230,' REACH Bilaga 59_update'!$A$5:$F$210,MATCH(Sammanfattning!P$1,' REACH Bilaga 59_update'!$A$4:$F$4,0),FALSE),VLOOKUP($D1230,'REACH Bilaga XIV_update'!$A$4:$H$110,MATCH(Sammanfattning!P$1,'REACH Bilaga XIV_update'!$A$4:$H$4,0),FALSE)),IFERROR(VLOOKUP($A1230,' REACH Bilaga 59_update'!$D$5:$F$210,MATCH(Sammanfattning!P$1,' REACH Bilaga 59_update'!$D$4:$F$4,0),FALSE),VLOOKUP($A1230,'REACH Bilaga XIV_update'!$D$4:$H$110,MATCH(Sammanfattning!P$1,'REACH Bilaga XIV_update'!$D$4:$H$4,0),FALSE))),IFERROR(VLOOKUP($C1230,' REACH Bilaga 59_update'!$C$5:$F$210,MATCH(Sammanfattning!P$1,' REACH Bilaga 59_update'!$C$4:$F$4,0),FALSE),VLOOKUP($C1230,'REACH Bilaga XIV_update'!$C$4:$H$110,MATCH(Sammanfattning!P$1,'REACH Bilaga XIV_update'!$C$4:$H$4,0),FALSE)))</f>
        <v>#N/A</v>
      </c>
      <c r="Q1230" s="76" t="e">
        <f>IF($C1230="-",IF($A1230="-",IF(VLOOKUP($D1230,'REACH Bilaga XIV_update'!$A$5:$I$110,9,FALSE)="",NA(),VLOOKUP($D1230,'REACH Bilaga XIV_update'!$A$5:$I$110,9,FALSE)),IF(VLOOKUP($A1230,'REACH Bilaga XIV_update'!$D$5:$I$110,6,FALSE)="",NA(),VLOOKUP($A1230,'REACH Bilaga XIV_update'!$D$5:$I$110,6,FALSE))),IF(VLOOKUP($C1230,'REACH Bilaga XIV_update'!$C$5:$I$110,7,FALSE)="",NA(),VLOOKUP($C1230,'REACH Bilaga XIV_update'!$C$5:$I$110,7,FALSE)))</f>
        <v>#N/A</v>
      </c>
      <c r="R1230" s="76" t="e">
        <f>IF($C1230="-",IF($A1230="-",IF(VLOOKUP($D1230,CoRAP_update!$A$5:$O$376,15,FALSE)="",NA(),VLOOKUP($D1230,CoRAP_update!$A$5:$O$376,15,FALSE)),IF(VLOOKUP($A1230,CoRAP_update!$D$5:$O$376,12,FALSE)="",NA(),VLOOKUP($A1230,CoRAP_update!$D$5:$O$376,12,FALSE))),IF(VLOOKUP($C1230,CoRAP_update!$C$5:$O$376,13,FALSE)="",NA(),VLOOKUP($C1230,CoRAP_update!$C$5:$O$376,13,FALSE)))</f>
        <v>#N/A</v>
      </c>
      <c r="S1230" s="144" t="e">
        <f>IF($C1230="-",IF($A1230="-",VLOOKUP($D1230,CoRAP_update!$A$5:$J$376,MATCH(Sammanfattning!S$1,CoRAP_update!$A$4:$J$4,0),FALSE),VLOOKUP($A1230,CoRAP_update!$D$5:$J$376,MATCH(Sammanfattning!S$1,CoRAP_update!$D$4:$J$4,0),FALSE)),VLOOKUP($C1230,CoRAP_update!$C$5:$J$376,MATCH(Sammanfattning!S$1,CoRAP_update!$C$4:$J$4,0),FALSE))</f>
        <v>#N/A</v>
      </c>
      <c r="T1230" s="76" t="e">
        <f>IF($A1230="-",VLOOKUP($D1230,EDC_update!$C$2:$F$450,4,FALSE),VLOOKUP($A1230,EDC_update!$B$2:$F$450,5,FALSE))</f>
        <v>#N/A</v>
      </c>
      <c r="V1230" s="78">
        <f>IF(IFERROR(SEARCH("PBT",P1230),99)=99,IF(IFERROR(SEARCH("suspected PBT",S1230),99)=99,IF(IFERROR(SEARCH("concluded to be PBT",K1230),99)=99,IF(IFERROR(SEARCH("PBT",S1230),99)=99,IF(IFERROR(SEARCH("PBT cand",L1230),99)=99,IF(IFERROR(SEARCH("PBT",L1230),99)=99,IF(IFERROR(SEARCH("persistent, bioackumulative and toxic properties",K1230),99)=99,0,Scoring!$E$3),Scoring!$E$3),Scoring!$E$7),Scoring!$E$3),Scoring!$E$5),Scoring!$E$6),Scoring!$E$3)</f>
        <v>0</v>
      </c>
      <c r="W1230" s="78">
        <f>IF(IFERROR(SEARCH("vPvB",P1230),99)=99,IF(IFERROR(SEARCH("suspected pbt/vPvB",S1230),99)=99,IF(IFERROR(SEARCH("vPvB",S1230),99)=99,IF(IFERROR(SEARCH("concluded to be a vPvB",S1230),99)=99,IF(IFERROR(SEARCH("identified as vPvB",K1230),99)=99,IF(IFERROR(SEARCH("concluded to be a vPvB",K1230),99)=99,IF(IFERROR(SEARCH("concluded to be both pbt and vPvB",S1230),99)=99,IF(IFERROR(SEARCH("concluded to be both pbt and vPvB",K1230),99)=99,0,Scoring!$E$5),Scoring!$E$5),Scoring!$E$5),Scoring!$E$5),Scoring!$E$5),Scoring!$E$4),Scoring!$E$6),Scoring!$E$4)</f>
        <v>0</v>
      </c>
      <c r="X1230" s="78">
        <f>IF(IFERROR(SEARCH("H410",N1230),99)=99,IF(IFERROR(SEARCH("H410",O1230),99)=99,IF(IFERROR(SEARCH("H410",Q1230),99)=99,IF(IFERROR(SEARCH("H410",M1230),99)=99,IF(IFERROR(SEARCH("H410",R1230),99)=99,IF(IFERROR(SEARCH("H411",N1230),99)=99,IF(IFERROR(SEARCH("H411",O1230),99)=99,IF(IFERROR(SEARCH("H411",Q1230),99)=99,IF(IFERROR(SEARCH("H411",M1230),99)=99,IF(IFERROR(SEARCH("H411",R1230),99)=99,IF(IFERROR(SEARCH("H413",N1230),99)=99,IF(IFERROR(SEARCH("H413",O1230),99)=99,IF(IFERROR(SEARCH("H413",Q1230),99)=99,IF(IFERROR(SEARCH("H413",M1230),99)=99,IF(IFERROR(SEARCH("H413",R1230),99)=99,IF(IFERROR(SEARCH("H412",N1230),99)=99,IF(IFERROR(SEARCH("H412",O1230),99)=99,IF(IFERROR(SEARCH("H412",Q1230),99)=99,IF(IFERROR(SEARCH("H412",M1230),99)=99,IF(IFERROR(SEARCH("H412",R1230),99)=99,0,Scoring!$E$2),Scoring!$E$2),Scoring!$E$2),Scoring!$E$2),Scoring!$E$2),Scoring!$E$2),Scoring!$E$2),Scoring!$E$2),Scoring!$E$2),Scoring!$E$2),Scoring!$E$2),Scoring!$E$2),Scoring!$E$2),Scoring!$E$2),Scoring!$E$2),Scoring!$E$2),Scoring!$E$2),Scoring!$E$2),Scoring!$E$2),Scoring!$E$2)</f>
        <v>0</v>
      </c>
      <c r="Y1230" s="78">
        <f>IF(IFERROR(SEARCH("CMR",K1230),99)=99,IF(IFERROR(SEARCH("Suspected CMR",S1230),99)=99,IF(IFERROR(SEARCH("CMR",S1230),99)=99,0,Scoring!$E$8),Scoring!$E$9),Scoring!$E$8)</f>
        <v>0</v>
      </c>
      <c r="Z1230" s="78">
        <f>IF(IFERROR(SEARCH("H350",N1230),99)=99,IF(IFERROR(SEARCH("H350",O1230),99)=99,IF(IFERROR(SEARCH("H350",Q1230),99)=99,IF(IFERROR(SEARCH("H350",M1230),99)=99,IF(IFERROR(SEARCH("H350",R1230),99)=99,IF(IFERROR(SEARCH("H351",N1230),99)=99,IF(IFERROR(SEARCH("H351",O1230),99)=99,IF(IFERROR(SEARCH("H351",Q1230),99)=99,IF(IFERROR(SEARCH("H351",M1230),99)=99,IF(IFERROR(SEARCH("H351",R1230),99)=99,IF(IFERROR(SEARCH("carcinogenic",P1230),99)=99,IF(IFERROR(SEARCH("suspected carcinogenic",S1230),99)=99,0,Scoring!$E$12),Scoring!$E$11),Scoring!$E$10),Scoring!$E$10),Scoring!$E$10),Scoring!$E$10),Scoring!$E$10),Scoring!$E$10),Scoring!$E$10),Scoring!$E$10),Scoring!$E$10),Scoring!$E$10)</f>
        <v>1</v>
      </c>
      <c r="AA1230" s="78">
        <f>IF(IFERROR(SEARCH("H340",N1230),99)=99,IF(IFERROR(SEARCH("H340",O1230),99)=99,IF(IFERROR(SEARCH("H340",Q1230),99)=99,IF(IFERROR(SEARCH("H340",M1230),99)=99,IF(IFERROR(SEARCH("H340",R1230),99)=99,IF(IFERROR(SEARCH("H341",N1230),99)=99,IF(IFERROR(SEARCH("H341",O1230),99)=99,IF(IFERROR(SEARCH("H341",Q1230),99)=99,IF(IFERROR(SEARCH("H341",M1230),99)=99,IF(IFERROR(SEARCH("H341",R1230),99)=99,IF(IFERROR(SEARCH("mutagenic",P1230),99)=99,IF(IFERROR(SEARCH("suspected mutagenic",S1230),99)=99,0,Scoring!$E$15),Scoring!$E$14),Scoring!$E$13),Scoring!$E$13),Scoring!$E$13),Scoring!$E$13),Scoring!$E$13),Scoring!$E$13),Scoring!$E$13),Scoring!$E$13),Scoring!$E$13),Scoring!$E$13)</f>
        <v>0</v>
      </c>
      <c r="AB1230" s="78">
        <f>IF(IFERROR(SEARCH("H360",N1230),99)=99,IF(IFERROR(SEARCH("H360",O1230),99)=99,IF(IFERROR(SEARCH("H360",Q1230),99)=99,IF(IFERROR(SEARCH("H360",M1230),99)=99,IF(IFERROR(SEARCH("H360",R1230),99)=99,IF(IFERROR(SEARCH("H361",N1230),99)=99,IF(IFERROR(SEARCH("H361",O1230),99)=99,IF(IFERROR(SEARCH("H361",Q1230),99)=99,IF(IFERROR(SEARCH("H361",M1230),99)=99,IF(IFERROR(SEARCH("H361",R1230),99)=99,IF(IFERROR(SEARCH("reproduction",P1230),99)=99,IF(IFERROR(SEARCH("suspected reprotoxic",S1230),99)=99,IF(IFERROR(SEARCH("reprotoxic",S1230),99)=99,IF(IFERROR(SEARCH("reprotoxic",K1230),99)=99,0,Scoring!$E$18),Scoring!$E$18),Scoring!$E$19),Scoring!$E$17),Scoring!$E$16),Scoring!$E$16),Scoring!$E$16),Scoring!$E$16),Scoring!$E$16),Scoring!$E$16),Scoring!$E$16),Scoring!$E$16),Scoring!$E$16),Scoring!$E$16)</f>
        <v>0</v>
      </c>
      <c r="AC1230" s="78">
        <f>IF(IFERROR(SEARCH("57f",L1230),99)=99,IF(IFERROR(SEARCH("57(f)",P1230),99)=99,0,Scoring!$E$20),Scoring!$E$20)</f>
        <v>0</v>
      </c>
      <c r="AD1230" s="78">
        <f>IF(IFERROR(SEARCH("CAT1",T1230),99)=99,IF(IFERROR(SEARCH("CAT2",T1230),99)=99,IF(IFERROR(SEARCH("CAT3",T1230),99)=99,IF(IFERROR(SEARCH("concluded to be endocrine",K1230),99)=99,IF(IFERROR(SEARCH("categorised as endocrine",K1230),99)=99,IF(IFERROR(SEARCH("endocrine disrupting",P1230),99)=99,IF(IFERROR(SEARCH("endocrine disrupting",K1230),99)=99,IF(IFERROR(SEARCH("suspected endocrine",S1230),99)=99,IF(IFERROR(SEARCH("potential endocrine",S1230),99)=99,0,Scoring!$E$25),Scoring!$E$25),Scoring!$E$24),Scoring!$E$24),Scoring!$E$24),Scoring!$E$24),Scoring!$E$23),Scoring!$E$22),Scoring!$E$21)</f>
        <v>0</v>
      </c>
      <c r="AE1230" s="78">
        <f>IF(IFERROR(SEARCH("suspected sensitiser",S1230),99)=99,IF(IFERROR(SEARCH("sensitiser",S1230),99)=99,IF(IFERROR(SEARCH("other hazard based concern",S1230),99)=99,0,Scoring!$E$28),Scoring!$E$26),Scoring!$E$27)</f>
        <v>0</v>
      </c>
      <c r="AF1230" s="78">
        <f>IF(IFERROR(M1230,1)=1,IF(IFERROR(N1230,1)=1,IF(IFERROR(O1230,1)=1,IF(IFERROR(Q1230,1)=1,IF(IFERROR(R1230,1)=1,IF(IFERROR(T1230,1)=1,IF(IFERROR(K1230,1)=1,IF(IFERROR(P1230,1)=1,IF(IFERROR(S1230,1)=1,Scoring!$E$29,0),0),0),0),0),0),0),0),0)</f>
        <v>0</v>
      </c>
      <c r="AG1230" s="78">
        <f t="shared" si="87"/>
        <v>1</v>
      </c>
      <c r="AI1230" s="93"/>
      <c r="AJ1230" s="94"/>
      <c r="AK1230" s="76"/>
      <c r="AL1230" s="75"/>
      <c r="AN1230" s="79"/>
      <c r="AO1230" s="79"/>
      <c r="AP1230" s="79"/>
      <c r="AQ1230" s="79"/>
      <c r="AR1230" s="79"/>
      <c r="AS1230" s="78"/>
      <c r="AU1230" s="79">
        <f>IF(IFERROR(F1230,99)=99,IF(IFERROR(G1230,99)=99,IF(IFERROR(H1230,99)=99,IF(IFERROR(I1230,99)=99,IF(IFERROR(E1230,99)=99,IF(IFERROR(J1230,99)=99,0,Scoring!$B$7),Scoring!$B$3),Scoring!$B$2),Scoring!$B$6),Scoring!$B$5),Scoring!$B$4)</f>
        <v>1</v>
      </c>
      <c r="AV1230" s="78">
        <f t="shared" si="88"/>
        <v>1</v>
      </c>
      <c r="AW1230" s="78"/>
      <c r="AX1230" s="66"/>
      <c r="AY1230" s="78"/>
      <c r="AZ1230" s="76"/>
      <c r="BA1230" s="76"/>
      <c r="BB1230" s="76"/>
    </row>
    <row r="1231" spans="1:54" x14ac:dyDescent="0.25">
      <c r="A1231" s="146" t="s">
        <v>30</v>
      </c>
      <c r="B1231" s="147" t="s">
        <v>30</v>
      </c>
      <c r="C1231" s="146" t="s">
        <v>11376</v>
      </c>
      <c r="D1231" s="146" t="s">
        <v>11375</v>
      </c>
      <c r="E1231" s="76" t="e">
        <f>IF(C1231="-",IF(A1231="-",VLOOKUP(D1231,'sin-list 180320_update'!$C$2:$C$835,1,FALSE),VLOOKUP(A1231,'sin-list 180320_update'!$A$2:$A$835,1,FALSE)),VLOOKUP(C1231,'sin-list 180320_update'!$B$2:$B$835,1,FALSE))</f>
        <v>#N/A</v>
      </c>
      <c r="F1231" s="76" t="e">
        <f>IF($C1231="-",IF($A1231="-",VLOOKUP($D1231,'REACH Bilaga XVII_update'!$A$5:$A$131,1,FALSE),VLOOKUP($A1231,'REACH Bilaga XVII_update'!$C$5:$C$131,1,FALSE)),VLOOKUP($C1231,'REACH Bilaga XVII_update'!$B$5:$B$131,1,FALSE))</f>
        <v>#N/A</v>
      </c>
      <c r="G1231" s="76" t="e">
        <f>IF($C1231="-",IF($A1231="-",VLOOKUP($D1231,' REACH Bilaga 59_update'!$A$5:$A$210,1,FALSE),VLOOKUP($A1231,' REACH Bilaga 59_update'!$D$5:$D$210,1,FALSE)),VLOOKUP($C1231,' REACH Bilaga 59_update'!$C$5:$C$210,1,FALSE))</f>
        <v>#N/A</v>
      </c>
      <c r="H1231" s="76" t="str">
        <f>IF($C1231="-",IF($A1231="-",VLOOKUP($D1231,'REACH Bilaga XIV_update'!$A$5:$A$110,1,FALSE),VLOOKUP($A1231,'REACH Bilaga XIV_update'!$D$5:$D$110,1,FALSE)),VLOOKUP($C1231,'REACH Bilaga XIV_update'!$C$5:$C$110,1,FALSE))</f>
        <v>700-927-7</v>
      </c>
      <c r="I1231" s="76" t="e">
        <f>IF($C1231="-",IF($A1231="-",VLOOKUP($D1231,CoRAP_update!$A$5:$A$376,1,FALSE),VLOOKUP($A1231,CoRAP_update!$D$5:$D$376,1,FALSE)),VLOOKUP($C1231,CoRAP_update!$C$5:$C$376,1,FALSE))</f>
        <v>#N/A</v>
      </c>
      <c r="J1231" s="76" t="e">
        <f>IF($C1231="-",IF($A1231="-",VLOOKUP($D1231,EDC_update!$C$2:$C$450,1,FALSE),VLOOKUP($A1231,EDC_update!$B$2:$B$450,1,FALSE)),VLOOKUP($C1231,EDC_update!$L$2:$L$450,1,FALSE))</f>
        <v>#N/A</v>
      </c>
      <c r="K1231" s="76" t="e">
        <f>IF($C1231="-",IF($A1231="-",IF(VLOOKUP($D1231,'sin-list 180320_update'!$C$2:$S$835,3,FALSE)="",NA(),VLOOKUP($D1231,'sin-list 180320_update'!$C$2:$S$835,3,FALSE)),IF(VLOOKUP($A1231,'sin-list 180320_update'!$A$2:$S$835,5,FALSE)="",NA(),VLOOKUP($A1231,'sin-list 180320_update'!$A$2:$S$835,5,FALSE))),IF(VLOOKUP($C1231,'sin-list 180320_update'!$B$2:$S$835,4,FALSE)="",NA(),VLOOKUP($C1231,'sin-list 180320_update'!$B$2:$S$835,4,FALSE)))</f>
        <v>#N/A</v>
      </c>
      <c r="L1231" s="76" t="e">
        <f>IF($C1231="-",IF($A1231="-",VLOOKUP($D1231,'sin-list 180320_update'!$C$2:$S$835,6,FALSE),VLOOKUP($A1231,'sin-list 180320_update'!$A$2:$S$835,8,FALSE)),VLOOKUP($C1231,'sin-list 180320_update'!$B$2:$S$835,7,FALSE))</f>
        <v>#N/A</v>
      </c>
      <c r="M1231" s="76" t="e">
        <f>IF($C1231="-",IF($A1231="-",IF(VLOOKUP($D1231,'sin-list 180320_update'!$C$2:$S$835,8,FALSE)="",NA(),VLOOKUP($D1231,'sin-list 180320_update'!$C$2:$S$835,8,FALSE)),IF(VLOOKUP($A1231,'sin-list 180320_update'!$A$2:$S$835,10,FALSE)="",NA(),VLOOKUP($A1231,'sin-list 180320_update'!$A$2:$S$835,10,FALSE))),IF(VLOOKUP($C1231,'sin-list 180320_update'!$B$2:$S$835,9,FALSE)="",NA(),VLOOKUP($C1231,'sin-list 180320_update'!$B$2:$S$835,9,FALSE)))</f>
        <v>#N/A</v>
      </c>
      <c r="N1231" s="76" t="e">
        <f>IF($C1231="-",IF($A1231="-",IF(VLOOKUP($D1231,'REACH Bilaga XVII_update'!$A$5:$E$131,4,FALSE)="",NA(),VLOOKUP($D1231,'REACH Bilaga XVII_update'!$A$5:$E$131,4,FALSE)),IF(VLOOKUP($A1231,'REACH Bilaga XVII_update'!$C$5:$D$131,2,FALSE)="",NA(),VLOOKUP($A1231,'REACH Bilaga XVII_update'!$C$5:$D$131,2,FALSE))),IF(VLOOKUP($C1231,'REACH Bilaga XVII_update'!$B$5:$D$131,3,FALSE)="",NA(),VLOOKUP($C1231,'REACH Bilaga XVII_update'!$B$5:$D$131,3,FALSE)))</f>
        <v>#N/A</v>
      </c>
      <c r="O1231" s="76" t="e">
        <f>IF($C1231="-",IF($A1231="-",IF(VLOOKUP($D1231,' REACH Bilaga 59_update'!$A$5:$E$210,5,FALSE)="",NA(),VLOOKUP($D1231,' REACH Bilaga 59_update'!$A$5:$E$210,5,FALSE)),IF(VLOOKUP($A1231,' REACH Bilaga 59_update'!$D$5:$E$210,2,FALSE)="",NA(),VLOOKUP($A1231,' REACH Bilaga 59_update'!$D$5:$E$210,2,FALSE))),IF(VLOOKUP($C1231,' REACH Bilaga 59_update'!$C$5:$E$210,3,FALSE)="",NA(),VLOOKUP($C1231,' REACH Bilaga 59_update'!$C$5:$E$210,3,FALSE)))</f>
        <v>#N/A</v>
      </c>
      <c r="P1231" s="76" t="str">
        <f>IF(C1231="-",IF(A1231="-",IFERROR(VLOOKUP($D1231,' REACH Bilaga 59_update'!$A$5:$F$210,MATCH(Sammanfattning!P$1,' REACH Bilaga 59_update'!$A$4:$F$4,0),FALSE),VLOOKUP($D1231,'REACH Bilaga XIV_update'!$A$4:$H$110,MATCH(Sammanfattning!P$1,'REACH Bilaga XIV_update'!$A$4:$H$4,0),FALSE)),IFERROR(VLOOKUP($A1231,' REACH Bilaga 59_update'!$D$5:$F$210,MATCH(Sammanfattning!P$1,' REACH Bilaga 59_update'!$D$4:$F$4,0),FALSE),VLOOKUP($A1231,'REACH Bilaga XIV_update'!$D$4:$H$110,MATCH(Sammanfattning!P$1,'REACH Bilaga XIV_update'!$D$4:$H$4,0),FALSE))),IFERROR(VLOOKUP($C1231,' REACH Bilaga 59_update'!$C$5:$F$210,MATCH(Sammanfattning!P$1,' REACH Bilaga 59_update'!$C$4:$F$4,0),FALSE),VLOOKUP($C1231,'REACH Bilaga XIV_update'!$C$4:$H$110,MATCH(Sammanfattning!P$1,'REACH Bilaga XIV_update'!$C$4:$H$4,0),FALSE)))</f>
        <v>vPvB (Article 57e)</v>
      </c>
      <c r="Q1231" s="76" t="e">
        <f>IF($C1231="-",IF($A1231="-",IF(VLOOKUP($D1231,'REACH Bilaga XIV_update'!$A$5:$I$110,9,FALSE)="",NA(),VLOOKUP($D1231,'REACH Bilaga XIV_update'!$A$5:$I$110,9,FALSE)),IF(VLOOKUP($A1231,'REACH Bilaga XIV_update'!$D$5:$I$110,6,FALSE)="",NA(),VLOOKUP($A1231,'REACH Bilaga XIV_update'!$D$5:$I$110,6,FALSE))),IF(VLOOKUP($C1231,'REACH Bilaga XIV_update'!$C$5:$I$110,7,FALSE)="",NA(),VLOOKUP($C1231,'REACH Bilaga XIV_update'!$C$5:$I$110,7,FALSE)))</f>
        <v>#N/A</v>
      </c>
      <c r="R1231" s="76" t="e">
        <f>IF($C1231="-",IF($A1231="-",IF(VLOOKUP($D1231,CoRAP_update!$A$5:$O$376,15,FALSE)="",NA(),VLOOKUP($D1231,CoRAP_update!$A$5:$O$376,15,FALSE)),IF(VLOOKUP($A1231,CoRAP_update!$D$5:$O$376,12,FALSE)="",NA(),VLOOKUP($A1231,CoRAP_update!$D$5:$O$376,12,FALSE))),IF(VLOOKUP($C1231,CoRAP_update!$C$5:$O$376,13,FALSE)="",NA(),VLOOKUP($C1231,CoRAP_update!$C$5:$O$376,13,FALSE)))</f>
        <v>#N/A</v>
      </c>
      <c r="S1231" s="144" t="e">
        <f>IF($C1231="-",IF($A1231="-",VLOOKUP($D1231,CoRAP_update!$A$5:$J$376,MATCH(Sammanfattning!S$1,CoRAP_update!$A$4:$J$4,0),FALSE),VLOOKUP($A1231,CoRAP_update!$D$5:$J$376,MATCH(Sammanfattning!S$1,CoRAP_update!$D$4:$J$4,0),FALSE)),VLOOKUP($C1231,CoRAP_update!$C$5:$J$376,MATCH(Sammanfattning!S$1,CoRAP_update!$C$4:$J$4,0),FALSE))</f>
        <v>#N/A</v>
      </c>
      <c r="T1231" s="76" t="e">
        <f>IF($A1231="-",VLOOKUP($D1231,EDC_update!$C$2:$F$450,4,FALSE),VLOOKUP($A1231,EDC_update!$B$2:$F$450,5,FALSE))</f>
        <v>#VALUE!</v>
      </c>
      <c r="V1231" s="78">
        <f>IF(IFERROR(SEARCH("PBT",P1231),99)=99,IF(IFERROR(SEARCH("suspected PBT",S1231),99)=99,IF(IFERROR(SEARCH("concluded to be PBT",K1231),99)=99,IF(IFERROR(SEARCH("PBT",S1231),99)=99,IF(IFERROR(SEARCH("PBT cand",L1231),99)=99,IF(IFERROR(SEARCH("PBT",L1231),99)=99,IF(IFERROR(SEARCH("persistent, bioackumulative and toxic properties",K1231),99)=99,0,Scoring!$E$3),Scoring!$E$3),Scoring!$E$7),Scoring!$E$3),Scoring!$E$5),Scoring!$E$6),Scoring!$E$3)</f>
        <v>0</v>
      </c>
      <c r="W1231" s="78">
        <f>IF(IFERROR(SEARCH("vPvB",P1231),99)=99,IF(IFERROR(SEARCH("suspected pbt/vPvB",S1231),99)=99,IF(IFERROR(SEARCH("vPvB",S1231),99)=99,IF(IFERROR(SEARCH("concluded to be a vPvB",S1231),99)=99,IF(IFERROR(SEARCH("identified as vPvB",K1231),99)=99,IF(IFERROR(SEARCH("concluded to be a vPvB",K1231),99)=99,IF(IFERROR(SEARCH("concluded to be both pbt and vPvB",S1231),99)=99,IF(IFERROR(SEARCH("concluded to be both pbt and vPvB",K1231),99)=99,0,Scoring!$E$5),Scoring!$E$5),Scoring!$E$5),Scoring!$E$5),Scoring!$E$5),Scoring!$E$4),Scoring!$E$6),Scoring!$E$4)</f>
        <v>1</v>
      </c>
      <c r="X1231" s="78">
        <f>IF(IFERROR(SEARCH("H410",N1231),99)=99,IF(IFERROR(SEARCH("H410",O1231),99)=99,IF(IFERROR(SEARCH("H410",Q1231),99)=99,IF(IFERROR(SEARCH("H410",M1231),99)=99,IF(IFERROR(SEARCH("H410",R1231),99)=99,IF(IFERROR(SEARCH("H411",N1231),99)=99,IF(IFERROR(SEARCH("H411",O1231),99)=99,IF(IFERROR(SEARCH("H411",Q1231),99)=99,IF(IFERROR(SEARCH("H411",M1231),99)=99,IF(IFERROR(SEARCH("H411",R1231),99)=99,IF(IFERROR(SEARCH("H413",N1231),99)=99,IF(IFERROR(SEARCH("H413",O1231),99)=99,IF(IFERROR(SEARCH("H413",Q1231),99)=99,IF(IFERROR(SEARCH("H413",M1231),99)=99,IF(IFERROR(SEARCH("H413",R1231),99)=99,IF(IFERROR(SEARCH("H412",N1231),99)=99,IF(IFERROR(SEARCH("H412",O1231),99)=99,IF(IFERROR(SEARCH("H412",Q1231),99)=99,IF(IFERROR(SEARCH("H412",M1231),99)=99,IF(IFERROR(SEARCH("H412",R1231),99)=99,0,Scoring!$E$2),Scoring!$E$2),Scoring!$E$2),Scoring!$E$2),Scoring!$E$2),Scoring!$E$2),Scoring!$E$2),Scoring!$E$2),Scoring!$E$2),Scoring!$E$2),Scoring!$E$2),Scoring!$E$2),Scoring!$E$2),Scoring!$E$2),Scoring!$E$2),Scoring!$E$2),Scoring!$E$2),Scoring!$E$2),Scoring!$E$2),Scoring!$E$2)</f>
        <v>0</v>
      </c>
      <c r="Y1231" s="78">
        <f>IF(IFERROR(SEARCH("CMR",K1231),99)=99,IF(IFERROR(SEARCH("Suspected CMR",S1231),99)=99,IF(IFERROR(SEARCH("CMR",S1231),99)=99,0,Scoring!$E$8),Scoring!$E$9),Scoring!$E$8)</f>
        <v>0</v>
      </c>
      <c r="Z1231" s="78">
        <f>IF(IFERROR(SEARCH("H350",N1231),99)=99,IF(IFERROR(SEARCH("H350",O1231),99)=99,IF(IFERROR(SEARCH("H350",Q1231),99)=99,IF(IFERROR(SEARCH("H350",M1231),99)=99,IF(IFERROR(SEARCH("H350",R1231),99)=99,IF(IFERROR(SEARCH("H351",N1231),99)=99,IF(IFERROR(SEARCH("H351",O1231),99)=99,IF(IFERROR(SEARCH("H351",Q1231),99)=99,IF(IFERROR(SEARCH("H351",M1231),99)=99,IF(IFERROR(SEARCH("H351",R1231),99)=99,IF(IFERROR(SEARCH("carcinogenic",P1231),99)=99,IF(IFERROR(SEARCH("suspected carcinogenic",S1231),99)=99,0,Scoring!$E$12),Scoring!$E$11),Scoring!$E$10),Scoring!$E$10),Scoring!$E$10),Scoring!$E$10),Scoring!$E$10),Scoring!$E$10),Scoring!$E$10),Scoring!$E$10),Scoring!$E$10),Scoring!$E$10)</f>
        <v>0</v>
      </c>
      <c r="AA1231" s="78">
        <f>IF(IFERROR(SEARCH("H340",N1231),99)=99,IF(IFERROR(SEARCH("H340",O1231),99)=99,IF(IFERROR(SEARCH("H340",Q1231),99)=99,IF(IFERROR(SEARCH("H340",M1231),99)=99,IF(IFERROR(SEARCH("H340",R1231),99)=99,IF(IFERROR(SEARCH("H341",N1231),99)=99,IF(IFERROR(SEARCH("H341",O1231),99)=99,IF(IFERROR(SEARCH("H341",Q1231),99)=99,IF(IFERROR(SEARCH("H341",M1231),99)=99,IF(IFERROR(SEARCH("H341",R1231),99)=99,IF(IFERROR(SEARCH("mutagenic",P1231),99)=99,IF(IFERROR(SEARCH("suspected mutagenic",S1231),99)=99,0,Scoring!$E$15),Scoring!$E$14),Scoring!$E$13),Scoring!$E$13),Scoring!$E$13),Scoring!$E$13),Scoring!$E$13),Scoring!$E$13),Scoring!$E$13),Scoring!$E$13),Scoring!$E$13),Scoring!$E$13)</f>
        <v>0</v>
      </c>
      <c r="AB1231" s="78">
        <f>IF(IFERROR(SEARCH("H360",N1231),99)=99,IF(IFERROR(SEARCH("H360",O1231),99)=99,IF(IFERROR(SEARCH("H360",Q1231),99)=99,IF(IFERROR(SEARCH("H360",M1231),99)=99,IF(IFERROR(SEARCH("H360",R1231),99)=99,IF(IFERROR(SEARCH("H361",N1231),99)=99,IF(IFERROR(SEARCH("H361",O1231),99)=99,IF(IFERROR(SEARCH("H361",Q1231),99)=99,IF(IFERROR(SEARCH("H361",M1231),99)=99,IF(IFERROR(SEARCH("H361",R1231),99)=99,IF(IFERROR(SEARCH("reproduction",P1231),99)=99,IF(IFERROR(SEARCH("suspected reprotoxic",S1231),99)=99,IF(IFERROR(SEARCH("reprotoxic",S1231),99)=99,IF(IFERROR(SEARCH("reprotoxic",K1231),99)=99,0,Scoring!$E$18),Scoring!$E$18),Scoring!$E$19),Scoring!$E$17),Scoring!$E$16),Scoring!$E$16),Scoring!$E$16),Scoring!$E$16),Scoring!$E$16),Scoring!$E$16),Scoring!$E$16),Scoring!$E$16),Scoring!$E$16),Scoring!$E$16)</f>
        <v>0</v>
      </c>
      <c r="AC1231" s="78">
        <f>IF(IFERROR(SEARCH("57f",L1231),99)=99,IF(IFERROR(SEARCH("57(f)",P1231),99)=99,0,Scoring!$E$20),Scoring!$E$20)</f>
        <v>0</v>
      </c>
      <c r="AD1231" s="78">
        <f>IF(IFERROR(SEARCH("CAT1",T1231),99)=99,IF(IFERROR(SEARCH("CAT2",T1231),99)=99,IF(IFERROR(SEARCH("CAT3",T1231),99)=99,IF(IFERROR(SEARCH("concluded to be endocrine",K1231),99)=99,IF(IFERROR(SEARCH("categorised as endocrine",K1231),99)=99,IF(IFERROR(SEARCH("endocrine disrupting",P1231),99)=99,IF(IFERROR(SEARCH("endocrine disrupting",K1231),99)=99,IF(IFERROR(SEARCH("suspected endocrine",S1231),99)=99,IF(IFERROR(SEARCH("potential endocrine",S1231),99)=99,0,Scoring!$E$25),Scoring!$E$25),Scoring!$E$24),Scoring!$E$24),Scoring!$E$24),Scoring!$E$24),Scoring!$E$23),Scoring!$E$22),Scoring!$E$21)</f>
        <v>0</v>
      </c>
      <c r="AE1231" s="78">
        <f>IF(IFERROR(SEARCH("suspected sensitiser",S1231),99)=99,IF(IFERROR(SEARCH("sensitiser",S1231),99)=99,IF(IFERROR(SEARCH("other hazard based concern",S1231),99)=99,0,Scoring!$E$28),Scoring!$E$26),Scoring!$E$27)</f>
        <v>0</v>
      </c>
      <c r="AF1231" s="78">
        <f>IF(IFERROR(M1231,1)=1,IF(IFERROR(N1231,1)=1,IF(IFERROR(O1231,1)=1,IF(IFERROR(Q1231,1)=1,IF(IFERROR(R1231,1)=1,IF(IFERROR(T1231,1)=1,IF(IFERROR(K1231,1)=1,IF(IFERROR(P1231,1)=1,IF(IFERROR(S1231,1)=1,Scoring!$E$29,0),0),0),0),0),0),0),0),0)</f>
        <v>0</v>
      </c>
      <c r="AG1231" s="78">
        <f t="shared" si="87"/>
        <v>1</v>
      </c>
      <c r="AI1231" s="93"/>
      <c r="AJ1231" s="94"/>
      <c r="AK1231" s="76"/>
      <c r="AL1231" s="75"/>
      <c r="AN1231" s="79"/>
      <c r="AO1231" s="79"/>
      <c r="AP1231" s="79"/>
      <c r="AQ1231" s="79"/>
      <c r="AR1231" s="79"/>
      <c r="AS1231" s="78"/>
      <c r="AU1231" s="79">
        <f>IF(IFERROR(F1231,99)=99,IF(IFERROR(G1231,99)=99,IF(IFERROR(H1231,99)=99,IF(IFERROR(I1231,99)=99,IF(IFERROR(E1231,99)=99,IF(IFERROR(J1231,99)=99,0,Scoring!$B$7),Scoring!$B$3),Scoring!$B$2),Scoring!$B$6),Scoring!$B$5),Scoring!$B$4)</f>
        <v>1</v>
      </c>
      <c r="AV1231" s="78">
        <f t="shared" si="88"/>
        <v>1</v>
      </c>
      <c r="AW1231" s="78"/>
      <c r="AX1231" s="66"/>
      <c r="AY1231" s="78"/>
      <c r="AZ1231" s="76"/>
      <c r="BB1231" s="76"/>
    </row>
    <row r="1232" spans="1:54" x14ac:dyDescent="0.25">
      <c r="A1232" s="146" t="s">
        <v>3083</v>
      </c>
      <c r="B1232" s="147" t="s">
        <v>30</v>
      </c>
      <c r="C1232" s="146" t="s">
        <v>11328</v>
      </c>
      <c r="D1232" s="146" t="s">
        <v>11327</v>
      </c>
      <c r="E1232" s="76" t="e">
        <f>IF(C1232="-",IF(A1232="-",VLOOKUP(D1232,'sin-list 180320_update'!$C$2:$C$835,1,FALSE),VLOOKUP(A1232,'sin-list 180320_update'!$A$2:$A$835,1,FALSE)),VLOOKUP(C1232,'sin-list 180320_update'!$B$2:$B$835,1,FALSE))</f>
        <v>#N/A</v>
      </c>
      <c r="F1232" s="76" t="e">
        <f>IF($C1232="-",IF($A1232="-",VLOOKUP($D1232,'REACH Bilaga XVII_update'!$A$5:$A$131,1,FALSE),VLOOKUP($A1232,'REACH Bilaga XVII_update'!$C$5:$C$131,1,FALSE)),VLOOKUP($C1232,'REACH Bilaga XVII_update'!$B$5:$B$131,1,FALSE))</f>
        <v>#N/A</v>
      </c>
      <c r="G1232" s="76" t="e">
        <f>IF($C1232="-",IF($A1232="-",VLOOKUP($D1232,' REACH Bilaga 59_update'!$A$5:$A$210,1,FALSE),VLOOKUP($A1232,' REACH Bilaga 59_update'!$D$5:$D$210,1,FALSE)),VLOOKUP($C1232,' REACH Bilaga 59_update'!$C$5:$C$210,1,FALSE))</f>
        <v>#N/A</v>
      </c>
      <c r="H1232" s="76" t="str">
        <f>IF($C1232="-",IF($A1232="-",VLOOKUP($D1232,'REACH Bilaga XIV_update'!$A$5:$A$110,1,FALSE),VLOOKUP($A1232,'REACH Bilaga XIV_update'!$D$5:$D$110,1,FALSE)),VLOOKUP($C1232,'REACH Bilaga XIV_update'!$C$5:$C$110,1,FALSE))</f>
        <v>933-378-9</v>
      </c>
      <c r="I1232" s="76" t="e">
        <f>IF($C1232="-",IF($A1232="-",VLOOKUP($D1232,CoRAP_update!$A$5:$A$376,1,FALSE),VLOOKUP($A1232,CoRAP_update!$D$5:$D$376,1,FALSE)),VLOOKUP($C1232,CoRAP_update!$C$5:$C$376,1,FALSE))</f>
        <v>#N/A</v>
      </c>
      <c r="J1232" s="76" t="e">
        <f>IF($C1232="-",IF($A1232="-",VLOOKUP($D1232,EDC_update!$C$2:$C$450,1,FALSE),VLOOKUP($A1232,EDC_update!$B$2:$B$450,1,FALSE)),VLOOKUP($C1232,EDC_update!$L$2:$L$450,1,FALSE))</f>
        <v>#N/A</v>
      </c>
      <c r="K1232" s="76" t="e">
        <f>IF($C1232="-",IF($A1232="-",IF(VLOOKUP($D1232,'sin-list 180320_update'!$C$2:$S$835,3,FALSE)="",NA(),VLOOKUP($D1232,'sin-list 180320_update'!$C$2:$S$835,3,FALSE)),IF(VLOOKUP($A1232,'sin-list 180320_update'!$A$2:$S$835,5,FALSE)="",NA(),VLOOKUP($A1232,'sin-list 180320_update'!$A$2:$S$835,5,FALSE))),IF(VLOOKUP($C1232,'sin-list 180320_update'!$B$2:$S$835,4,FALSE)="",NA(),VLOOKUP($C1232,'sin-list 180320_update'!$B$2:$S$835,4,FALSE)))</f>
        <v>#N/A</v>
      </c>
      <c r="L1232" s="76" t="e">
        <f>IF($C1232="-",IF($A1232="-",VLOOKUP($D1232,'sin-list 180320_update'!$C$2:$S$835,6,FALSE),VLOOKUP($A1232,'sin-list 180320_update'!$A$2:$S$835,8,FALSE)),VLOOKUP($C1232,'sin-list 180320_update'!$B$2:$S$835,7,FALSE))</f>
        <v>#N/A</v>
      </c>
      <c r="M1232" s="76" t="e">
        <f>IF($C1232="-",IF($A1232="-",IF(VLOOKUP($D1232,'sin-list 180320_update'!$C$2:$S$835,8,FALSE)="",NA(),VLOOKUP($D1232,'sin-list 180320_update'!$C$2:$S$835,8,FALSE)),IF(VLOOKUP($A1232,'sin-list 180320_update'!$A$2:$S$835,10,FALSE)="",NA(),VLOOKUP($A1232,'sin-list 180320_update'!$A$2:$S$835,10,FALSE))),IF(VLOOKUP($C1232,'sin-list 180320_update'!$B$2:$S$835,9,FALSE)="",NA(),VLOOKUP($C1232,'sin-list 180320_update'!$B$2:$S$835,9,FALSE)))</f>
        <v>#N/A</v>
      </c>
      <c r="N1232" s="76" t="e">
        <f>IF($C1232="-",IF($A1232="-",IF(VLOOKUP($D1232,'REACH Bilaga XVII_update'!$A$5:$E$131,4,FALSE)="",NA(),VLOOKUP($D1232,'REACH Bilaga XVII_update'!$A$5:$E$131,4,FALSE)),IF(VLOOKUP($A1232,'REACH Bilaga XVII_update'!$C$5:$D$131,2,FALSE)="",NA(),VLOOKUP($A1232,'REACH Bilaga XVII_update'!$C$5:$D$131,2,FALSE))),IF(VLOOKUP($C1232,'REACH Bilaga XVII_update'!$B$5:$D$131,3,FALSE)="",NA(),VLOOKUP($C1232,'REACH Bilaga XVII_update'!$B$5:$D$131,3,FALSE)))</f>
        <v>#N/A</v>
      </c>
      <c r="O1232" s="76" t="e">
        <f>IF($C1232="-",IF($A1232="-",IF(VLOOKUP($D1232,' REACH Bilaga 59_update'!$A$5:$E$210,5,FALSE)="",NA(),VLOOKUP($D1232,' REACH Bilaga 59_update'!$A$5:$E$210,5,FALSE)),IF(VLOOKUP($A1232,' REACH Bilaga 59_update'!$D$5:$E$210,2,FALSE)="",NA(),VLOOKUP($A1232,' REACH Bilaga 59_update'!$D$5:$E$210,2,FALSE))),IF(VLOOKUP($C1232,' REACH Bilaga 59_update'!$C$5:$E$210,3,FALSE)="",NA(),VLOOKUP($C1232,' REACH Bilaga 59_update'!$C$5:$E$210,3,FALSE)))</f>
        <v>#N/A</v>
      </c>
      <c r="P1232" s="76" t="str">
        <f>IF(C1232="-",IF(A1232="-",IFERROR(VLOOKUP($D1232,' REACH Bilaga 59_update'!$A$5:$F$210,MATCH(Sammanfattning!P$1,' REACH Bilaga 59_update'!$A$4:$F$4,0),FALSE),VLOOKUP($D1232,'REACH Bilaga XIV_update'!$A$4:$H$110,MATCH(Sammanfattning!P$1,'REACH Bilaga XIV_update'!$A$4:$H$4,0),FALSE)),IFERROR(VLOOKUP($A1232,' REACH Bilaga 59_update'!$D$5:$F$210,MATCH(Sammanfattning!P$1,' REACH Bilaga 59_update'!$D$4:$F$4,0),FALSE),VLOOKUP($A1232,'REACH Bilaga XIV_update'!$D$4:$H$110,MATCH(Sammanfattning!P$1,'REACH Bilaga XIV_update'!$D$4:$H$4,0),FALSE))),IFERROR(VLOOKUP($C1232,' REACH Bilaga 59_update'!$C$5:$F$210,MATCH(Sammanfattning!P$1,' REACH Bilaga 59_update'!$C$4:$F$4,0),FALSE),VLOOKUP($C1232,'REACH Bilaga XIV_update'!$C$4:$H$110,MATCH(Sammanfattning!P$1,'REACH Bilaga XIV_update'!$C$4:$H$4,0),FALSE)))</f>
        <v>Toxic for reproduction (Article 57c)</v>
      </c>
      <c r="Q1232" s="76" t="e">
        <f>IF($C1232="-",IF($A1232="-",IF(VLOOKUP($D1232,'REACH Bilaga XIV_update'!$A$5:$I$110,9,FALSE)="",NA(),VLOOKUP($D1232,'REACH Bilaga XIV_update'!$A$5:$I$110,9,FALSE)),IF(VLOOKUP($A1232,'REACH Bilaga XIV_update'!$D$5:$I$110,6,FALSE)="",NA(),VLOOKUP($A1232,'REACH Bilaga XIV_update'!$D$5:$I$110,6,FALSE))),IF(VLOOKUP($C1232,'REACH Bilaga XIV_update'!$C$5:$I$110,7,FALSE)="",NA(),VLOOKUP($C1232,'REACH Bilaga XIV_update'!$C$5:$I$110,7,FALSE)))</f>
        <v>#N/A</v>
      </c>
      <c r="R1232" s="76" t="e">
        <f>IF($C1232="-",IF($A1232="-",IF(VLOOKUP($D1232,CoRAP_update!$A$5:$O$376,15,FALSE)="",NA(),VLOOKUP($D1232,CoRAP_update!$A$5:$O$376,15,FALSE)),IF(VLOOKUP($A1232,CoRAP_update!$D$5:$O$376,12,FALSE)="",NA(),VLOOKUP($A1232,CoRAP_update!$D$5:$O$376,12,FALSE))),IF(VLOOKUP($C1232,CoRAP_update!$C$5:$O$376,13,FALSE)="",NA(),VLOOKUP($C1232,CoRAP_update!$C$5:$O$376,13,FALSE)))</f>
        <v>#N/A</v>
      </c>
      <c r="S1232" s="144" t="e">
        <f>IF($C1232="-",IF($A1232="-",VLOOKUP($D1232,CoRAP_update!$A$5:$J$376,MATCH(Sammanfattning!S$1,CoRAP_update!$A$4:$J$4,0),FALSE),VLOOKUP($A1232,CoRAP_update!$D$5:$J$376,MATCH(Sammanfattning!S$1,CoRAP_update!$D$4:$J$4,0),FALSE)),VLOOKUP($C1232,CoRAP_update!$C$5:$J$376,MATCH(Sammanfattning!S$1,CoRAP_update!$C$4:$J$4,0),FALSE))</f>
        <v>#N/A</v>
      </c>
      <c r="T1232" s="76" t="e">
        <f>IF($A1232="-",VLOOKUP($D1232,EDC_update!$C$2:$F$450,4,FALSE),VLOOKUP($A1232,EDC_update!$B$2:$F$450,5,FALSE))</f>
        <v>#N/A</v>
      </c>
      <c r="V1232" s="78">
        <f>IF(IFERROR(SEARCH("PBT",P1232),99)=99,IF(IFERROR(SEARCH("suspected PBT",S1232),99)=99,IF(IFERROR(SEARCH("concluded to be PBT",K1232),99)=99,IF(IFERROR(SEARCH("PBT",S1232),99)=99,IF(IFERROR(SEARCH("PBT cand",L1232),99)=99,IF(IFERROR(SEARCH("PBT",L1232),99)=99,IF(IFERROR(SEARCH("persistent, bioackumulative and toxic properties",K1232),99)=99,0,Scoring!$E$3),Scoring!$E$3),Scoring!$E$7),Scoring!$E$3),Scoring!$E$5),Scoring!$E$6),Scoring!$E$3)</f>
        <v>0</v>
      </c>
      <c r="W1232" s="78">
        <f>IF(IFERROR(SEARCH("vPvB",P1232),99)=99,IF(IFERROR(SEARCH("suspected pbt/vPvB",S1232),99)=99,IF(IFERROR(SEARCH("vPvB",S1232),99)=99,IF(IFERROR(SEARCH("concluded to be a vPvB",S1232),99)=99,IF(IFERROR(SEARCH("identified as vPvB",K1232),99)=99,IF(IFERROR(SEARCH("concluded to be a vPvB",K1232),99)=99,IF(IFERROR(SEARCH("concluded to be both pbt and vPvB",S1232),99)=99,IF(IFERROR(SEARCH("concluded to be both pbt and vPvB",K1232),99)=99,0,Scoring!$E$5),Scoring!$E$5),Scoring!$E$5),Scoring!$E$5),Scoring!$E$5),Scoring!$E$4),Scoring!$E$6),Scoring!$E$4)</f>
        <v>0</v>
      </c>
      <c r="X1232" s="78">
        <f>IF(IFERROR(SEARCH("H410",N1232),99)=99,IF(IFERROR(SEARCH("H410",O1232),99)=99,IF(IFERROR(SEARCH("H410",Q1232),99)=99,IF(IFERROR(SEARCH("H410",M1232),99)=99,IF(IFERROR(SEARCH("H410",R1232),99)=99,IF(IFERROR(SEARCH("H411",N1232),99)=99,IF(IFERROR(SEARCH("H411",O1232),99)=99,IF(IFERROR(SEARCH("H411",Q1232),99)=99,IF(IFERROR(SEARCH("H411",M1232),99)=99,IF(IFERROR(SEARCH("H411",R1232),99)=99,IF(IFERROR(SEARCH("H413",N1232),99)=99,IF(IFERROR(SEARCH("H413",O1232),99)=99,IF(IFERROR(SEARCH("H413",Q1232),99)=99,IF(IFERROR(SEARCH("H413",M1232),99)=99,IF(IFERROR(SEARCH("H413",R1232),99)=99,IF(IFERROR(SEARCH("H412",N1232),99)=99,IF(IFERROR(SEARCH("H412",O1232),99)=99,IF(IFERROR(SEARCH("H412",Q1232),99)=99,IF(IFERROR(SEARCH("H412",M1232),99)=99,IF(IFERROR(SEARCH("H412",R1232),99)=99,0,Scoring!$E$2),Scoring!$E$2),Scoring!$E$2),Scoring!$E$2),Scoring!$E$2),Scoring!$E$2),Scoring!$E$2),Scoring!$E$2),Scoring!$E$2),Scoring!$E$2),Scoring!$E$2),Scoring!$E$2),Scoring!$E$2),Scoring!$E$2),Scoring!$E$2),Scoring!$E$2),Scoring!$E$2),Scoring!$E$2),Scoring!$E$2),Scoring!$E$2)</f>
        <v>0</v>
      </c>
      <c r="Y1232" s="78">
        <f>IF(IFERROR(SEARCH("CMR",K1232),99)=99,IF(IFERROR(SEARCH("Suspected CMR",S1232),99)=99,IF(IFERROR(SEARCH("CMR",S1232),99)=99,0,Scoring!$E$8),Scoring!$E$9),Scoring!$E$8)</f>
        <v>0</v>
      </c>
      <c r="Z1232" s="78">
        <f>IF(IFERROR(SEARCH("H350",N1232),99)=99,IF(IFERROR(SEARCH("H350",O1232),99)=99,IF(IFERROR(SEARCH("H350",Q1232),99)=99,IF(IFERROR(SEARCH("H350",M1232),99)=99,IF(IFERROR(SEARCH("H350",R1232),99)=99,IF(IFERROR(SEARCH("H351",N1232),99)=99,IF(IFERROR(SEARCH("H351",O1232),99)=99,IF(IFERROR(SEARCH("H351",Q1232),99)=99,IF(IFERROR(SEARCH("H351",M1232),99)=99,IF(IFERROR(SEARCH("H351",R1232),99)=99,IF(IFERROR(SEARCH("carcinogenic",P1232),99)=99,IF(IFERROR(SEARCH("suspected carcinogenic",S1232),99)=99,0,Scoring!$E$12),Scoring!$E$11),Scoring!$E$10),Scoring!$E$10),Scoring!$E$10),Scoring!$E$10),Scoring!$E$10),Scoring!$E$10),Scoring!$E$10),Scoring!$E$10),Scoring!$E$10),Scoring!$E$10)</f>
        <v>0</v>
      </c>
      <c r="AA1232" s="78">
        <f>IF(IFERROR(SEARCH("H340",N1232),99)=99,IF(IFERROR(SEARCH("H340",O1232),99)=99,IF(IFERROR(SEARCH("H340",Q1232),99)=99,IF(IFERROR(SEARCH("H340",M1232),99)=99,IF(IFERROR(SEARCH("H340",R1232),99)=99,IF(IFERROR(SEARCH("H341",N1232),99)=99,IF(IFERROR(SEARCH("H341",O1232),99)=99,IF(IFERROR(SEARCH("H341",Q1232),99)=99,IF(IFERROR(SEARCH("H341",M1232),99)=99,IF(IFERROR(SEARCH("H341",R1232),99)=99,IF(IFERROR(SEARCH("mutagenic",P1232),99)=99,IF(IFERROR(SEARCH("suspected mutagenic",S1232),99)=99,0,Scoring!$E$15),Scoring!$E$14),Scoring!$E$13),Scoring!$E$13),Scoring!$E$13),Scoring!$E$13),Scoring!$E$13),Scoring!$E$13),Scoring!$E$13),Scoring!$E$13),Scoring!$E$13),Scoring!$E$13)</f>
        <v>0</v>
      </c>
      <c r="AB1232" s="78">
        <f>IF(IFERROR(SEARCH("H360",N1232),99)=99,IF(IFERROR(SEARCH("H360",O1232),99)=99,IF(IFERROR(SEARCH("H360",Q1232),99)=99,IF(IFERROR(SEARCH("H360",M1232),99)=99,IF(IFERROR(SEARCH("H360",R1232),99)=99,IF(IFERROR(SEARCH("H361",N1232),99)=99,IF(IFERROR(SEARCH("H361",O1232),99)=99,IF(IFERROR(SEARCH("H361",Q1232),99)=99,IF(IFERROR(SEARCH("H361",M1232),99)=99,IF(IFERROR(SEARCH("H361",R1232),99)=99,IF(IFERROR(SEARCH("reproduction",P1232),99)=99,IF(IFERROR(SEARCH("suspected reprotoxic",S1232),99)=99,IF(IFERROR(SEARCH("reprotoxic",S1232),99)=99,IF(IFERROR(SEARCH("reprotoxic",K1232),99)=99,0,Scoring!$E$18),Scoring!$E$18),Scoring!$E$19),Scoring!$E$17),Scoring!$E$16),Scoring!$E$16),Scoring!$E$16),Scoring!$E$16),Scoring!$E$16),Scoring!$E$16),Scoring!$E$16),Scoring!$E$16),Scoring!$E$16),Scoring!$E$16)</f>
        <v>1</v>
      </c>
      <c r="AC1232" s="78">
        <f>IF(IFERROR(SEARCH("57f",L1232),99)=99,IF(IFERROR(SEARCH("57(f)",P1232),99)=99,0,Scoring!$E$20),Scoring!$E$20)</f>
        <v>0</v>
      </c>
      <c r="AD1232" s="78">
        <f>IF(IFERROR(SEARCH("CAT1",T1232),99)=99,IF(IFERROR(SEARCH("CAT2",T1232),99)=99,IF(IFERROR(SEARCH("CAT3",T1232),99)=99,IF(IFERROR(SEARCH("concluded to be endocrine",K1232),99)=99,IF(IFERROR(SEARCH("categorised as endocrine",K1232),99)=99,IF(IFERROR(SEARCH("endocrine disrupting",P1232),99)=99,IF(IFERROR(SEARCH("endocrine disrupting",K1232),99)=99,IF(IFERROR(SEARCH("suspected endocrine",S1232),99)=99,IF(IFERROR(SEARCH("potential endocrine",S1232),99)=99,0,Scoring!$E$25),Scoring!$E$25),Scoring!$E$24),Scoring!$E$24),Scoring!$E$24),Scoring!$E$24),Scoring!$E$23),Scoring!$E$22),Scoring!$E$21)</f>
        <v>0</v>
      </c>
      <c r="AE1232" s="78">
        <f>IF(IFERROR(SEARCH("suspected sensitiser",S1232),99)=99,IF(IFERROR(SEARCH("sensitiser",S1232),99)=99,IF(IFERROR(SEARCH("other hazard based concern",S1232),99)=99,0,Scoring!$E$28),Scoring!$E$26),Scoring!$E$27)</f>
        <v>0</v>
      </c>
      <c r="AF1232" s="78">
        <f>IF(IFERROR(M1232,1)=1,IF(IFERROR(N1232,1)=1,IF(IFERROR(O1232,1)=1,IF(IFERROR(Q1232,1)=1,IF(IFERROR(R1232,1)=1,IF(IFERROR(T1232,1)=1,IF(IFERROR(K1232,1)=1,IF(IFERROR(P1232,1)=1,IF(IFERROR(S1232,1)=1,Scoring!$E$29,0),0),0),0),0),0),0),0),0)</f>
        <v>0</v>
      </c>
      <c r="AG1232" s="78">
        <f t="shared" si="87"/>
        <v>1</v>
      </c>
      <c r="AI1232" s="93"/>
      <c r="AJ1232" s="94"/>
      <c r="AK1232" s="76"/>
      <c r="AL1232" s="75"/>
      <c r="AN1232" s="79"/>
      <c r="AO1232" s="79"/>
      <c r="AP1232" s="79"/>
      <c r="AQ1232" s="79"/>
      <c r="AR1232" s="79"/>
      <c r="AS1232" s="78"/>
      <c r="AU1232" s="79">
        <f>IF(IFERROR(F1232,99)=99,IF(IFERROR(G1232,99)=99,IF(IFERROR(H1232,99)=99,IF(IFERROR(I1232,99)=99,IF(IFERROR(E1232,99)=99,IF(IFERROR(J1232,99)=99,0,Scoring!$B$7),Scoring!$B$3),Scoring!$B$2),Scoring!$B$6),Scoring!$B$5),Scoring!$B$4)</f>
        <v>1</v>
      </c>
      <c r="AV1232" s="78">
        <f t="shared" si="88"/>
        <v>1</v>
      </c>
      <c r="AW1232" s="78"/>
      <c r="AX1232" s="66"/>
      <c r="AY1232" s="78"/>
      <c r="AZ1232" s="76"/>
      <c r="BB1232" s="76"/>
    </row>
    <row r="1233" spans="1:54" x14ac:dyDescent="0.25">
      <c r="A1233" s="77" t="s">
        <v>4207</v>
      </c>
      <c r="B1233" s="76" t="str">
        <f t="shared" ref="B1233:B1254" si="89">C1233</f>
        <v>200-751-6</v>
      </c>
      <c r="C1233" s="77" t="s">
        <v>4206</v>
      </c>
      <c r="D1233" s="77" t="s">
        <v>4205</v>
      </c>
      <c r="E1233" s="76" t="e">
        <f>IF(C1233="-",IF(A1233="-",VLOOKUP(D1233,'sin-list 180320_update'!$C$2:$C$835,1,FALSE),VLOOKUP(A1233,'sin-list 180320_update'!$A$2:$A$835,1,FALSE)),VLOOKUP(C1233,'sin-list 180320_update'!$B$2:$B$835,1,FALSE))</f>
        <v>#N/A</v>
      </c>
      <c r="F1233" s="76" t="e">
        <f>IF($C1233="-",IF($A1233="-",VLOOKUP($D1233,'REACH Bilaga XVII_update'!$A$5:$A$131,1,FALSE),VLOOKUP($A1233,'REACH Bilaga XVII_update'!$C$5:$C$131,1,FALSE)),VLOOKUP($C1233,'REACH Bilaga XVII_update'!$B$5:$B$131,1,FALSE))</f>
        <v>#N/A</v>
      </c>
      <c r="G1233" s="76" t="e">
        <f>IF($C1233="-",IF($A1233="-",VLOOKUP($D1233,' REACH Bilaga 59_update'!$A$5:$A$210,1,FALSE),VLOOKUP($A1233,' REACH Bilaga 59_update'!$D$5:$D$210,1,FALSE)),VLOOKUP($C1233,' REACH Bilaga 59_update'!$C$5:$C$210,1,FALSE))</f>
        <v>#N/A</v>
      </c>
      <c r="H1233" s="76" t="e">
        <f>IF($C1233="-",IF($A1233="-",VLOOKUP($D1233,'REACH Bilaga XIV_update'!$A$5:$A$110,1,FALSE),VLOOKUP($A1233,'REACH Bilaga XIV_update'!$D$5:$D$110,1,FALSE)),VLOOKUP($C1233,'REACH Bilaga XIV_update'!$C$5:$C$110,1,FALSE))</f>
        <v>#N/A</v>
      </c>
      <c r="I1233" s="76" t="str">
        <f>IF($C1233="-",IF($A1233="-",VLOOKUP($D1233,CoRAP_update!$A$5:$A$376,1,FALSE),VLOOKUP($A1233,CoRAP_update!$D$5:$D$376,1,FALSE)),VLOOKUP($C1233,CoRAP_update!$C$5:$C$376,1,FALSE))</f>
        <v>200-751-6</v>
      </c>
      <c r="J1233" s="76" t="e">
        <f>IF($C1233="-",IF($A1233="-",VLOOKUP($D1233,EDC_update!$C$2:$C$450,1,FALSE),VLOOKUP($A1233,EDC_update!$B$2:$B$450,1,FALSE)),VLOOKUP($C1233,EDC_update!$L$2:$L$450,1,FALSE))</f>
        <v>#N/A</v>
      </c>
      <c r="K1233" s="76" t="e">
        <f>IF($C1233="-",IF($A1233="-",IF(VLOOKUP($D1233,'sin-list 180320_update'!$C$2:$S$835,3,FALSE)="",NA(),VLOOKUP($D1233,'sin-list 180320_update'!$C$2:$S$835,3,FALSE)),IF(VLOOKUP($A1233,'sin-list 180320_update'!$A$2:$S$835,5,FALSE)="",NA(),VLOOKUP($A1233,'sin-list 180320_update'!$A$2:$S$835,5,FALSE))),IF(VLOOKUP($C1233,'sin-list 180320_update'!$B$2:$S$835,4,FALSE)="",NA(),VLOOKUP($C1233,'sin-list 180320_update'!$B$2:$S$835,4,FALSE)))</f>
        <v>#N/A</v>
      </c>
      <c r="L1233" s="76" t="e">
        <f>IF($C1233="-",IF($A1233="-",VLOOKUP($D1233,'sin-list 180320_update'!$C$2:$S$835,6,FALSE),VLOOKUP($A1233,'sin-list 180320_update'!$A$2:$S$835,8,FALSE)),VLOOKUP($C1233,'sin-list 180320_update'!$B$2:$S$835,7,FALSE))</f>
        <v>#N/A</v>
      </c>
      <c r="M1233" s="76" t="e">
        <f>IF($C1233="-",IF($A1233="-",IF(VLOOKUP($D1233,'sin-list 180320_update'!$C$2:$S$835,8,FALSE)="",NA(),VLOOKUP($D1233,'sin-list 180320_update'!$C$2:$S$835,8,FALSE)),IF(VLOOKUP($A1233,'sin-list 180320_update'!$A$2:$S$835,10,FALSE)="",NA(),VLOOKUP($A1233,'sin-list 180320_update'!$A$2:$S$835,10,FALSE))),IF(VLOOKUP($C1233,'sin-list 180320_update'!$B$2:$S$835,9,FALSE)="",NA(),VLOOKUP($C1233,'sin-list 180320_update'!$B$2:$S$835,9,FALSE)))</f>
        <v>#N/A</v>
      </c>
      <c r="N1233" s="76" t="e">
        <f>IF($C1233="-",IF($A1233="-",IF(VLOOKUP($D1233,'REACH Bilaga XVII_update'!$A$5:$E$131,4,FALSE)="",NA(),VLOOKUP($D1233,'REACH Bilaga XVII_update'!$A$5:$E$131,4,FALSE)),IF(VLOOKUP($A1233,'REACH Bilaga XVII_update'!$C$5:$D$131,2,FALSE)="",NA(),VLOOKUP($A1233,'REACH Bilaga XVII_update'!$C$5:$D$131,2,FALSE))),IF(VLOOKUP($C1233,'REACH Bilaga XVII_update'!$B$5:$D$131,3,FALSE)="",NA(),VLOOKUP($C1233,'REACH Bilaga XVII_update'!$B$5:$D$131,3,FALSE)))</f>
        <v>#N/A</v>
      </c>
      <c r="O1233" s="76" t="e">
        <f>IF($C1233="-",IF($A1233="-",IF(VLOOKUP($D1233,' REACH Bilaga 59_update'!$A$5:$E$210,5,FALSE)="",NA(),VLOOKUP($D1233,' REACH Bilaga 59_update'!$A$5:$E$210,5,FALSE)),IF(VLOOKUP($A1233,' REACH Bilaga 59_update'!$D$5:$E$210,2,FALSE)="",NA(),VLOOKUP($A1233,' REACH Bilaga 59_update'!$D$5:$E$210,2,FALSE))),IF(VLOOKUP($C1233,' REACH Bilaga 59_update'!$C$5:$E$210,3,FALSE)="",NA(),VLOOKUP($C1233,' REACH Bilaga 59_update'!$C$5:$E$210,3,FALSE)))</f>
        <v>#N/A</v>
      </c>
      <c r="P1233" s="76" t="e">
        <f>IF(C1233="-",IF(A1233="-",IFERROR(VLOOKUP($D1233,' REACH Bilaga 59_update'!$A$5:$F$210,MATCH(Sammanfattning!P$1,' REACH Bilaga 59_update'!$A$4:$F$4,0),FALSE),VLOOKUP($D1233,'REACH Bilaga XIV_update'!$A$4:$H$110,MATCH(Sammanfattning!P$1,'REACH Bilaga XIV_update'!$A$4:$H$4,0),FALSE)),IFERROR(VLOOKUP($A1233,' REACH Bilaga 59_update'!$D$5:$F$210,MATCH(Sammanfattning!P$1,' REACH Bilaga 59_update'!$D$4:$F$4,0),FALSE),VLOOKUP($A1233,'REACH Bilaga XIV_update'!$D$4:$H$110,MATCH(Sammanfattning!P$1,'REACH Bilaga XIV_update'!$D$4:$H$4,0),FALSE))),IFERROR(VLOOKUP($C1233,' REACH Bilaga 59_update'!$C$5:$F$210,MATCH(Sammanfattning!P$1,' REACH Bilaga 59_update'!$C$4:$F$4,0),FALSE),VLOOKUP($C1233,'REACH Bilaga XIV_update'!$C$4:$H$110,MATCH(Sammanfattning!P$1,'REACH Bilaga XIV_update'!$C$4:$H$4,0),FALSE)))</f>
        <v>#N/A</v>
      </c>
      <c r="Q1233" s="76" t="e">
        <f>IF($C1233="-",IF($A1233="-",IF(VLOOKUP($D1233,'REACH Bilaga XIV_update'!$A$5:$I$110,9,FALSE)="",NA(),VLOOKUP($D1233,'REACH Bilaga XIV_update'!$A$5:$I$110,9,FALSE)),IF(VLOOKUP($A1233,'REACH Bilaga XIV_update'!$D$5:$I$110,6,FALSE)="",NA(),VLOOKUP($A1233,'REACH Bilaga XIV_update'!$D$5:$I$110,6,FALSE))),IF(VLOOKUP($C1233,'REACH Bilaga XIV_update'!$C$5:$I$110,7,FALSE)="",NA(),VLOOKUP($C1233,'REACH Bilaga XIV_update'!$C$5:$I$110,7,FALSE)))</f>
        <v>#N/A</v>
      </c>
      <c r="R1233" s="76" t="str">
        <f>IF($C1233="-",IF($A1233="-",IF(VLOOKUP($D1233,CoRAP_update!$A$5:$O$376,15,FALSE)="",NA(),VLOOKUP($D1233,CoRAP_update!$A$5:$O$376,15,FALSE)),IF(VLOOKUP($A1233,CoRAP_update!$D$5:$O$376,12,FALSE)="",NA(),VLOOKUP($A1233,CoRAP_update!$D$5:$O$376,12,FALSE))),IF(VLOOKUP($C1233,CoRAP_update!$C$5:$O$376,13,FALSE)="",NA(),VLOOKUP($C1233,CoRAP_update!$C$5:$O$376,13,FALSE)))</f>
        <v>H226
H302
H335
H336
H315
H318</v>
      </c>
      <c r="S1233" s="144" t="str">
        <f>IF($C1233="-",IF($A1233="-",VLOOKUP($D1233,CoRAP_update!$A$5:$J$376,MATCH(Sammanfattning!S$1,CoRAP_update!$A$4:$J$4,0),FALSE),VLOOKUP($A1233,CoRAP_update!$D$5:$J$376,MATCH(Sammanfattning!S$1,CoRAP_update!$D$4:$J$4,0),FALSE)),VLOOKUP($C1233,CoRAP_update!$C$5:$J$376,MATCH(Sammanfattning!S$1,CoRAP_update!$C$4:$J$4,0),FALSE))</f>
        <v>Suspected Reprotoxic#Consumer use#Exposure of workers#High (aggregated) tonnage#Wide dispersive use</v>
      </c>
      <c r="T1233" s="76" t="e">
        <f>IF($A1233="-",VLOOKUP($D1233,EDC_update!$C$2:$F$450,4,FALSE),VLOOKUP($A1233,EDC_update!$B$2:$F$450,5,FALSE))</f>
        <v>#N/A</v>
      </c>
      <c r="V1233" s="78">
        <f>IF(IFERROR(SEARCH("PBT",P1233),99)=99,IF(IFERROR(SEARCH("suspected PBT",S1233),99)=99,IF(IFERROR(SEARCH("concluded to be PBT",K1233),99)=99,IF(IFERROR(SEARCH("PBT",S1233),99)=99,IF(IFERROR(SEARCH("PBT cand",L1233),99)=99,IF(IFERROR(SEARCH("PBT",L1233),99)=99,IF(IFERROR(SEARCH("persistent, bioackumulative and toxic properties",K1233),99)=99,0,Scoring!$E$3),Scoring!$E$3),Scoring!$E$7),Scoring!$E$3),Scoring!$E$5),Scoring!$E$6),Scoring!$E$3)</f>
        <v>0</v>
      </c>
      <c r="W1233" s="78">
        <f>IF(IFERROR(SEARCH("vPvB",P1233),99)=99,IF(IFERROR(SEARCH("suspected pbt/vPvB",S1233),99)=99,IF(IFERROR(SEARCH("vPvB",S1233),99)=99,IF(IFERROR(SEARCH("concluded to be a vPvB",S1233),99)=99,IF(IFERROR(SEARCH("identified as vPvB",K1233),99)=99,IF(IFERROR(SEARCH("concluded to be a vPvB",K1233),99)=99,IF(IFERROR(SEARCH("concluded to be both pbt and vPvB",S1233),99)=99,IF(IFERROR(SEARCH("concluded to be both pbt and vPvB",K1233),99)=99,0,Scoring!$E$5),Scoring!$E$5),Scoring!$E$5),Scoring!$E$5),Scoring!$E$5),Scoring!$E$4),Scoring!$E$6),Scoring!$E$4)</f>
        <v>0</v>
      </c>
      <c r="X1233" s="78">
        <f>IF(IFERROR(SEARCH("H410",N1233),99)=99,IF(IFERROR(SEARCH("H410",O1233),99)=99,IF(IFERROR(SEARCH("H410",Q1233),99)=99,IF(IFERROR(SEARCH("H410",M1233),99)=99,IF(IFERROR(SEARCH("H410",R1233),99)=99,IF(IFERROR(SEARCH("H411",N1233),99)=99,IF(IFERROR(SEARCH("H411",O1233),99)=99,IF(IFERROR(SEARCH("H411",Q1233),99)=99,IF(IFERROR(SEARCH("H411",M1233),99)=99,IF(IFERROR(SEARCH("H411",R1233),99)=99,IF(IFERROR(SEARCH("H413",N1233),99)=99,IF(IFERROR(SEARCH("H413",O1233),99)=99,IF(IFERROR(SEARCH("H413",Q1233),99)=99,IF(IFERROR(SEARCH("H413",M1233),99)=99,IF(IFERROR(SEARCH("H413",R1233),99)=99,IF(IFERROR(SEARCH("H412",N1233),99)=99,IF(IFERROR(SEARCH("H412",O1233),99)=99,IF(IFERROR(SEARCH("H412",Q1233),99)=99,IF(IFERROR(SEARCH("H412",M1233),99)=99,IF(IFERROR(SEARCH("H412",R1233),99)=99,0,Scoring!$E$2),Scoring!$E$2),Scoring!$E$2),Scoring!$E$2),Scoring!$E$2),Scoring!$E$2),Scoring!$E$2),Scoring!$E$2),Scoring!$E$2),Scoring!$E$2),Scoring!$E$2),Scoring!$E$2),Scoring!$E$2),Scoring!$E$2),Scoring!$E$2),Scoring!$E$2),Scoring!$E$2),Scoring!$E$2),Scoring!$E$2),Scoring!$E$2)</f>
        <v>0</v>
      </c>
      <c r="Y1233" s="78">
        <f>IF(IFERROR(SEARCH("CMR",K1233),99)=99,IF(IFERROR(SEARCH("Suspected CMR",S1233),99)=99,IF(IFERROR(SEARCH("CMR",S1233),99)=99,0,Scoring!$E$8),Scoring!$E$9),Scoring!$E$8)</f>
        <v>0</v>
      </c>
      <c r="Z1233" s="78">
        <f>IF(IFERROR(SEARCH("H350",N1233),99)=99,IF(IFERROR(SEARCH("H350",O1233),99)=99,IF(IFERROR(SEARCH("H350",Q1233),99)=99,IF(IFERROR(SEARCH("H350",M1233),99)=99,IF(IFERROR(SEARCH("H350",R1233),99)=99,IF(IFERROR(SEARCH("H351",N1233),99)=99,IF(IFERROR(SEARCH("H351",O1233),99)=99,IF(IFERROR(SEARCH("H351",Q1233),99)=99,IF(IFERROR(SEARCH("H351",M1233),99)=99,IF(IFERROR(SEARCH("H351",R1233),99)=99,IF(IFERROR(SEARCH("carcinogenic",P1233),99)=99,IF(IFERROR(SEARCH("suspected carcinogenic",S1233),99)=99,0,Scoring!$E$12),Scoring!$E$11),Scoring!$E$10),Scoring!$E$10),Scoring!$E$10),Scoring!$E$10),Scoring!$E$10),Scoring!$E$10),Scoring!$E$10),Scoring!$E$10),Scoring!$E$10),Scoring!$E$10)</f>
        <v>0</v>
      </c>
      <c r="AA1233" s="78">
        <f>IF(IFERROR(SEARCH("H340",N1233),99)=99,IF(IFERROR(SEARCH("H340",O1233),99)=99,IF(IFERROR(SEARCH("H340",Q1233),99)=99,IF(IFERROR(SEARCH("H340",M1233),99)=99,IF(IFERROR(SEARCH("H340",R1233),99)=99,IF(IFERROR(SEARCH("H341",N1233),99)=99,IF(IFERROR(SEARCH("H341",O1233),99)=99,IF(IFERROR(SEARCH("H341",Q1233),99)=99,IF(IFERROR(SEARCH("H341",M1233),99)=99,IF(IFERROR(SEARCH("H341",R1233),99)=99,IF(IFERROR(SEARCH("mutagenic",P1233),99)=99,IF(IFERROR(SEARCH("suspected mutagenic",S1233),99)=99,0,Scoring!$E$15),Scoring!$E$14),Scoring!$E$13),Scoring!$E$13),Scoring!$E$13),Scoring!$E$13),Scoring!$E$13),Scoring!$E$13),Scoring!$E$13),Scoring!$E$13),Scoring!$E$13),Scoring!$E$13)</f>
        <v>0</v>
      </c>
      <c r="AB1233" s="78">
        <f>IF(IFERROR(SEARCH("H360",N1233),99)=99,IF(IFERROR(SEARCH("H360",O1233),99)=99,IF(IFERROR(SEARCH("H360",Q1233),99)=99,IF(IFERROR(SEARCH("H360",M1233),99)=99,IF(IFERROR(SEARCH("H360",R1233),99)=99,IF(IFERROR(SEARCH("H361",N1233),99)=99,IF(IFERROR(SEARCH("H361",O1233),99)=99,IF(IFERROR(SEARCH("H361",Q1233),99)=99,IF(IFERROR(SEARCH("H361",M1233),99)=99,IF(IFERROR(SEARCH("H361",R1233),99)=99,IF(IFERROR(SEARCH("reproduction",P1233),99)=99,IF(IFERROR(SEARCH("suspected reprotoxic",S1233),99)=99,IF(IFERROR(SEARCH("reprotoxic",S1233),99)=99,IF(IFERROR(SEARCH("reprotoxic",K1233),99)=99,0,Scoring!$E$18),Scoring!$E$18),Scoring!$E$19),Scoring!$E$17),Scoring!$E$16),Scoring!$E$16),Scoring!$E$16),Scoring!$E$16),Scoring!$E$16),Scoring!$E$16),Scoring!$E$16),Scoring!$E$16),Scoring!$E$16),Scoring!$E$16)</f>
        <v>0.7</v>
      </c>
      <c r="AC1233" s="78">
        <f>IF(IFERROR(SEARCH("57f",L1233),99)=99,IF(IFERROR(SEARCH("57(f)",P1233),99)=99,0,Scoring!$E$20),Scoring!$E$20)</f>
        <v>0</v>
      </c>
      <c r="AD1233" s="78">
        <f>IF(IFERROR(SEARCH("CAT1",T1233),99)=99,IF(IFERROR(SEARCH("CAT2",T1233),99)=99,IF(IFERROR(SEARCH("CAT3",T1233),99)=99,IF(IFERROR(SEARCH("concluded to be endocrine",K1233),99)=99,IF(IFERROR(SEARCH("categorised as endocrine",K1233),99)=99,IF(IFERROR(SEARCH("endocrine disrupting",P1233),99)=99,IF(IFERROR(SEARCH("endocrine disrupting",K1233),99)=99,IF(IFERROR(SEARCH("suspected endocrine",S1233),99)=99,IF(IFERROR(SEARCH("potential endocrine",S1233),99)=99,0,Scoring!$E$25),Scoring!$E$25),Scoring!$E$24),Scoring!$E$24),Scoring!$E$24),Scoring!$E$24),Scoring!$E$23),Scoring!$E$22),Scoring!$E$21)</f>
        <v>0</v>
      </c>
      <c r="AE1233" s="78">
        <f>IF(IFERROR(SEARCH("suspected sensitiser",S1233),99)=99,IF(IFERROR(SEARCH("sensitiser",S1233),99)=99,IF(IFERROR(SEARCH("other hazard based concern",S1233),99)=99,0,Scoring!$E$28),Scoring!$E$26),Scoring!$E$27)</f>
        <v>0</v>
      </c>
      <c r="AF1233" s="78">
        <f>IF(IFERROR(M1233,1)=1,IF(IFERROR(N1233,1)=1,IF(IFERROR(O1233,1)=1,IF(IFERROR(Q1233,1)=1,IF(IFERROR(R1233,1)=1,IF(IFERROR(T1233,1)=1,IF(IFERROR(K1233,1)=1,IF(IFERROR(P1233,1)=1,IF(IFERROR(S1233,1)=1,Scoring!$E$29,0),0),0),0),0),0),0),0),0)</f>
        <v>0</v>
      </c>
      <c r="AG1233" s="78">
        <f t="shared" si="87"/>
        <v>0.7</v>
      </c>
      <c r="AI1233" s="93"/>
      <c r="AJ1233" s="94"/>
      <c r="AK1233" s="76"/>
      <c r="AL1233" s="75"/>
      <c r="AN1233" s="79"/>
      <c r="AO1233" s="79"/>
      <c r="AP1233" s="79"/>
      <c r="AQ1233" s="79"/>
      <c r="AR1233" s="79"/>
      <c r="AS1233" s="78"/>
      <c r="AU1233" s="79">
        <f>IF(IFERROR(F1233,99)=99,IF(IFERROR(G1233,99)=99,IF(IFERROR(H1233,99)=99,IF(IFERROR(I1233,99)=99,IF(IFERROR(E1233,99)=99,IF(IFERROR(J1233,99)=99,0,Scoring!$B$7),Scoring!$B$3),Scoring!$B$2),Scoring!$B$6),Scoring!$B$5),Scoring!$B$4)</f>
        <v>0.5</v>
      </c>
      <c r="AV1233" s="78">
        <f t="shared" si="88"/>
        <v>0.35</v>
      </c>
      <c r="AW1233" s="78"/>
      <c r="AX1233" s="66"/>
      <c r="AY1233" s="78"/>
      <c r="AZ1233" s="76"/>
      <c r="BA1233" s="76"/>
      <c r="BB1233" s="76"/>
    </row>
    <row r="1234" spans="1:54" x14ac:dyDescent="0.25">
      <c r="A1234" s="77" t="s">
        <v>4485</v>
      </c>
      <c r="B1234" s="76" t="str">
        <f t="shared" si="89"/>
        <v>202-860-4</v>
      </c>
      <c r="C1234" s="77" t="s">
        <v>4484</v>
      </c>
      <c r="D1234" s="77" t="s">
        <v>4483</v>
      </c>
      <c r="E1234" s="76" t="e">
        <f>IF(C1234="-",IF(A1234="-",VLOOKUP(D1234,'sin-list 180320_update'!$C$2:$C$835,1,FALSE),VLOOKUP(A1234,'sin-list 180320_update'!$A$2:$A$835,1,FALSE)),VLOOKUP(C1234,'sin-list 180320_update'!$B$2:$B$835,1,FALSE))</f>
        <v>#N/A</v>
      </c>
      <c r="F1234" s="76" t="e">
        <f>IF($C1234="-",IF($A1234="-",VLOOKUP($D1234,'REACH Bilaga XVII_update'!$A$5:$A$131,1,FALSE),VLOOKUP($A1234,'REACH Bilaga XVII_update'!$C$5:$C$131,1,FALSE)),VLOOKUP($C1234,'REACH Bilaga XVII_update'!$B$5:$B$131,1,FALSE))</f>
        <v>#N/A</v>
      </c>
      <c r="G1234" s="76" t="e">
        <f>IF($C1234="-",IF($A1234="-",VLOOKUP($D1234,' REACH Bilaga 59_update'!$A$5:$A$210,1,FALSE),VLOOKUP($A1234,' REACH Bilaga 59_update'!$D$5:$D$210,1,FALSE)),VLOOKUP($C1234,' REACH Bilaga 59_update'!$C$5:$C$210,1,FALSE))</f>
        <v>#N/A</v>
      </c>
      <c r="H1234" s="76" t="e">
        <f>IF($C1234="-",IF($A1234="-",VLOOKUP($D1234,'REACH Bilaga XIV_update'!$A$5:$A$110,1,FALSE),VLOOKUP($A1234,'REACH Bilaga XIV_update'!$D$5:$D$110,1,FALSE)),VLOOKUP($C1234,'REACH Bilaga XIV_update'!$C$5:$C$110,1,FALSE))</f>
        <v>#N/A</v>
      </c>
      <c r="I1234" s="76" t="str">
        <f>IF($C1234="-",IF($A1234="-",VLOOKUP($D1234,CoRAP_update!$A$5:$A$376,1,FALSE),VLOOKUP($A1234,CoRAP_update!$D$5:$D$376,1,FALSE)),VLOOKUP($C1234,CoRAP_update!$C$5:$C$376,1,FALSE))</f>
        <v>202-860-4</v>
      </c>
      <c r="J1234" s="76" t="e">
        <f>IF($C1234="-",IF($A1234="-",VLOOKUP($D1234,EDC_update!$C$2:$C$450,1,FALSE),VLOOKUP($A1234,EDC_update!$B$2:$B$450,1,FALSE)),VLOOKUP($C1234,EDC_update!$L$2:$L$450,1,FALSE))</f>
        <v>#N/A</v>
      </c>
      <c r="K1234" s="76" t="e">
        <f>IF($C1234="-",IF($A1234="-",IF(VLOOKUP($D1234,'sin-list 180320_update'!$C$2:$S$835,3,FALSE)="",NA(),VLOOKUP($D1234,'sin-list 180320_update'!$C$2:$S$835,3,FALSE)),IF(VLOOKUP($A1234,'sin-list 180320_update'!$A$2:$S$835,5,FALSE)="",NA(),VLOOKUP($A1234,'sin-list 180320_update'!$A$2:$S$835,5,FALSE))),IF(VLOOKUP($C1234,'sin-list 180320_update'!$B$2:$S$835,4,FALSE)="",NA(),VLOOKUP($C1234,'sin-list 180320_update'!$B$2:$S$835,4,FALSE)))</f>
        <v>#N/A</v>
      </c>
      <c r="L1234" s="76" t="e">
        <f>IF($C1234="-",IF($A1234="-",VLOOKUP($D1234,'sin-list 180320_update'!$C$2:$S$835,6,FALSE),VLOOKUP($A1234,'sin-list 180320_update'!$A$2:$S$835,8,FALSE)),VLOOKUP($C1234,'sin-list 180320_update'!$B$2:$S$835,7,FALSE))</f>
        <v>#N/A</v>
      </c>
      <c r="M1234" s="76" t="e">
        <f>IF($C1234="-",IF($A1234="-",IF(VLOOKUP($D1234,'sin-list 180320_update'!$C$2:$S$835,8,FALSE)="",NA(),VLOOKUP($D1234,'sin-list 180320_update'!$C$2:$S$835,8,FALSE)),IF(VLOOKUP($A1234,'sin-list 180320_update'!$A$2:$S$835,10,FALSE)="",NA(),VLOOKUP($A1234,'sin-list 180320_update'!$A$2:$S$835,10,FALSE))),IF(VLOOKUP($C1234,'sin-list 180320_update'!$B$2:$S$835,9,FALSE)="",NA(),VLOOKUP($C1234,'sin-list 180320_update'!$B$2:$S$835,9,FALSE)))</f>
        <v>#N/A</v>
      </c>
      <c r="N1234" s="76" t="e">
        <f>IF($C1234="-",IF($A1234="-",IF(VLOOKUP($D1234,'REACH Bilaga XVII_update'!$A$5:$E$131,4,FALSE)="",NA(),VLOOKUP($D1234,'REACH Bilaga XVII_update'!$A$5:$E$131,4,FALSE)),IF(VLOOKUP($A1234,'REACH Bilaga XVII_update'!$C$5:$D$131,2,FALSE)="",NA(),VLOOKUP($A1234,'REACH Bilaga XVII_update'!$C$5:$D$131,2,FALSE))),IF(VLOOKUP($C1234,'REACH Bilaga XVII_update'!$B$5:$D$131,3,FALSE)="",NA(),VLOOKUP($C1234,'REACH Bilaga XVII_update'!$B$5:$D$131,3,FALSE)))</f>
        <v>#N/A</v>
      </c>
      <c r="O1234" s="76" t="e">
        <f>IF($C1234="-",IF($A1234="-",IF(VLOOKUP($D1234,' REACH Bilaga 59_update'!$A$5:$E$210,5,FALSE)="",NA(),VLOOKUP($D1234,' REACH Bilaga 59_update'!$A$5:$E$210,5,FALSE)),IF(VLOOKUP($A1234,' REACH Bilaga 59_update'!$D$5:$E$210,2,FALSE)="",NA(),VLOOKUP($A1234,' REACH Bilaga 59_update'!$D$5:$E$210,2,FALSE))),IF(VLOOKUP($C1234,' REACH Bilaga 59_update'!$C$5:$E$210,3,FALSE)="",NA(),VLOOKUP($C1234,' REACH Bilaga 59_update'!$C$5:$E$210,3,FALSE)))</f>
        <v>#N/A</v>
      </c>
      <c r="P1234" s="76" t="e">
        <f>IF(C1234="-",IF(A1234="-",IFERROR(VLOOKUP($D1234,' REACH Bilaga 59_update'!$A$5:$F$210,MATCH(Sammanfattning!P$1,' REACH Bilaga 59_update'!$A$4:$F$4,0),FALSE),VLOOKUP($D1234,'REACH Bilaga XIV_update'!$A$4:$H$110,MATCH(Sammanfattning!P$1,'REACH Bilaga XIV_update'!$A$4:$H$4,0),FALSE)),IFERROR(VLOOKUP($A1234,' REACH Bilaga 59_update'!$D$5:$F$210,MATCH(Sammanfattning!P$1,' REACH Bilaga 59_update'!$D$4:$F$4,0),FALSE),VLOOKUP($A1234,'REACH Bilaga XIV_update'!$D$4:$H$110,MATCH(Sammanfattning!P$1,'REACH Bilaga XIV_update'!$D$4:$H$4,0),FALSE))),IFERROR(VLOOKUP($C1234,' REACH Bilaga 59_update'!$C$5:$F$210,MATCH(Sammanfattning!P$1,' REACH Bilaga 59_update'!$C$4:$F$4,0),FALSE),VLOOKUP($C1234,'REACH Bilaga XIV_update'!$C$4:$H$110,MATCH(Sammanfattning!P$1,'REACH Bilaga XIV_update'!$C$4:$H$4,0),FALSE)))</f>
        <v>#N/A</v>
      </c>
      <c r="Q1234" s="76" t="e">
        <f>IF($C1234="-",IF($A1234="-",IF(VLOOKUP($D1234,'REACH Bilaga XIV_update'!$A$5:$I$110,9,FALSE)="",NA(),VLOOKUP($D1234,'REACH Bilaga XIV_update'!$A$5:$I$110,9,FALSE)),IF(VLOOKUP($A1234,'REACH Bilaga XIV_update'!$D$5:$I$110,6,FALSE)="",NA(),VLOOKUP($A1234,'REACH Bilaga XIV_update'!$D$5:$I$110,6,FALSE))),IF(VLOOKUP($C1234,'REACH Bilaga XIV_update'!$C$5:$I$110,7,FALSE)="",NA(),VLOOKUP($C1234,'REACH Bilaga XIV_update'!$C$5:$I$110,7,FALSE)))</f>
        <v>#N/A</v>
      </c>
      <c r="R1234" s="76" t="str">
        <f>IF($C1234="-",IF($A1234="-",IF(VLOOKUP($D1234,CoRAP_update!$A$5:$O$376,15,FALSE)="",NA(),VLOOKUP($D1234,CoRAP_update!$A$5:$O$376,15,FALSE)),IF(VLOOKUP($A1234,CoRAP_update!$D$5:$O$376,12,FALSE)="",NA(),VLOOKUP($A1234,CoRAP_update!$D$5:$O$376,12,FALSE))),IF(VLOOKUP($C1234,CoRAP_update!$C$5:$O$376,13,FALSE)="",NA(),VLOOKUP($C1234,CoRAP_update!$C$5:$O$376,13,FALSE)))</f>
        <v>H302</v>
      </c>
      <c r="S1234" s="144" t="str">
        <f>IF($C1234="-",IF($A1234="-",VLOOKUP($D1234,CoRAP_update!$A$5:$J$376,MATCH(Sammanfattning!S$1,CoRAP_update!$A$4:$J$4,0),FALSE),VLOOKUP($A1234,CoRAP_update!$D$5:$J$376,MATCH(Sammanfattning!S$1,CoRAP_update!$D$4:$J$4,0),FALSE)),VLOOKUP($C1234,CoRAP_update!$C$5:$J$376,MATCH(Sammanfattning!S$1,CoRAP_update!$C$4:$J$4,0),FALSE))</f>
        <v>Suspected Mutagenic#Consumer use#Exposure of workers#Wide dispersive use</v>
      </c>
      <c r="T1234" s="76" t="e">
        <f>IF($A1234="-",VLOOKUP($D1234,EDC_update!$C$2:$F$450,4,FALSE),VLOOKUP($A1234,EDC_update!$B$2:$F$450,5,FALSE))</f>
        <v>#N/A</v>
      </c>
      <c r="V1234" s="78">
        <f>IF(IFERROR(SEARCH("PBT",P1234),99)=99,IF(IFERROR(SEARCH("suspected PBT",S1234),99)=99,IF(IFERROR(SEARCH("concluded to be PBT",K1234),99)=99,IF(IFERROR(SEARCH("PBT",S1234),99)=99,IF(IFERROR(SEARCH("PBT cand",L1234),99)=99,IF(IFERROR(SEARCH("PBT",L1234),99)=99,IF(IFERROR(SEARCH("persistent, bioackumulative and toxic properties",K1234),99)=99,0,Scoring!$E$3),Scoring!$E$3),Scoring!$E$7),Scoring!$E$3),Scoring!$E$5),Scoring!$E$6),Scoring!$E$3)</f>
        <v>0</v>
      </c>
      <c r="W1234" s="78">
        <f>IF(IFERROR(SEARCH("vPvB",P1234),99)=99,IF(IFERROR(SEARCH("suspected pbt/vPvB",S1234),99)=99,IF(IFERROR(SEARCH("vPvB",S1234),99)=99,IF(IFERROR(SEARCH("concluded to be a vPvB",S1234),99)=99,IF(IFERROR(SEARCH("identified as vPvB",K1234),99)=99,IF(IFERROR(SEARCH("concluded to be a vPvB",K1234),99)=99,IF(IFERROR(SEARCH("concluded to be both pbt and vPvB",S1234),99)=99,IF(IFERROR(SEARCH("concluded to be both pbt and vPvB",K1234),99)=99,0,Scoring!$E$5),Scoring!$E$5),Scoring!$E$5),Scoring!$E$5),Scoring!$E$5),Scoring!$E$4),Scoring!$E$6),Scoring!$E$4)</f>
        <v>0</v>
      </c>
      <c r="X1234" s="78">
        <f>IF(IFERROR(SEARCH("H410",N1234),99)=99,IF(IFERROR(SEARCH("H410",O1234),99)=99,IF(IFERROR(SEARCH("H410",Q1234),99)=99,IF(IFERROR(SEARCH("H410",M1234),99)=99,IF(IFERROR(SEARCH("H410",R1234),99)=99,IF(IFERROR(SEARCH("H411",N1234),99)=99,IF(IFERROR(SEARCH("H411",O1234),99)=99,IF(IFERROR(SEARCH("H411",Q1234),99)=99,IF(IFERROR(SEARCH("H411",M1234),99)=99,IF(IFERROR(SEARCH("H411",R1234),99)=99,IF(IFERROR(SEARCH("H413",N1234),99)=99,IF(IFERROR(SEARCH("H413",O1234),99)=99,IF(IFERROR(SEARCH("H413",Q1234),99)=99,IF(IFERROR(SEARCH("H413",M1234),99)=99,IF(IFERROR(SEARCH("H413",R1234),99)=99,IF(IFERROR(SEARCH("H412",N1234),99)=99,IF(IFERROR(SEARCH("H412",O1234),99)=99,IF(IFERROR(SEARCH("H412",Q1234),99)=99,IF(IFERROR(SEARCH("H412",M1234),99)=99,IF(IFERROR(SEARCH("H412",R1234),99)=99,0,Scoring!$E$2),Scoring!$E$2),Scoring!$E$2),Scoring!$E$2),Scoring!$E$2),Scoring!$E$2),Scoring!$E$2),Scoring!$E$2),Scoring!$E$2),Scoring!$E$2),Scoring!$E$2),Scoring!$E$2),Scoring!$E$2),Scoring!$E$2),Scoring!$E$2),Scoring!$E$2),Scoring!$E$2),Scoring!$E$2),Scoring!$E$2),Scoring!$E$2)</f>
        <v>0</v>
      </c>
      <c r="Y1234" s="78">
        <f>IF(IFERROR(SEARCH("CMR",K1234),99)=99,IF(IFERROR(SEARCH("Suspected CMR",S1234),99)=99,IF(IFERROR(SEARCH("CMR",S1234),99)=99,0,Scoring!$E$8),Scoring!$E$9),Scoring!$E$8)</f>
        <v>0</v>
      </c>
      <c r="Z1234" s="78">
        <f>IF(IFERROR(SEARCH("H350",N1234),99)=99,IF(IFERROR(SEARCH("H350",O1234),99)=99,IF(IFERROR(SEARCH("H350",Q1234),99)=99,IF(IFERROR(SEARCH("H350",M1234),99)=99,IF(IFERROR(SEARCH("H350",R1234),99)=99,IF(IFERROR(SEARCH("H351",N1234),99)=99,IF(IFERROR(SEARCH("H351",O1234),99)=99,IF(IFERROR(SEARCH("H351",Q1234),99)=99,IF(IFERROR(SEARCH("H351",M1234),99)=99,IF(IFERROR(SEARCH("H351",R1234),99)=99,IF(IFERROR(SEARCH("carcinogenic",P1234),99)=99,IF(IFERROR(SEARCH("suspected carcinogenic",S1234),99)=99,0,Scoring!$E$12),Scoring!$E$11),Scoring!$E$10),Scoring!$E$10),Scoring!$E$10),Scoring!$E$10),Scoring!$E$10),Scoring!$E$10),Scoring!$E$10),Scoring!$E$10),Scoring!$E$10),Scoring!$E$10)</f>
        <v>0</v>
      </c>
      <c r="AA1234" s="78">
        <f>IF(IFERROR(SEARCH("H340",N1234),99)=99,IF(IFERROR(SEARCH("H340",O1234),99)=99,IF(IFERROR(SEARCH("H340",Q1234),99)=99,IF(IFERROR(SEARCH("H340",M1234),99)=99,IF(IFERROR(SEARCH("H340",R1234),99)=99,IF(IFERROR(SEARCH("H341",N1234),99)=99,IF(IFERROR(SEARCH("H341",O1234),99)=99,IF(IFERROR(SEARCH("H341",Q1234),99)=99,IF(IFERROR(SEARCH("H341",M1234),99)=99,IF(IFERROR(SEARCH("H341",R1234),99)=99,IF(IFERROR(SEARCH("mutagenic",P1234),99)=99,IF(IFERROR(SEARCH("suspected mutagenic",S1234),99)=99,0,Scoring!$E$15),Scoring!$E$14),Scoring!$E$13),Scoring!$E$13),Scoring!$E$13),Scoring!$E$13),Scoring!$E$13),Scoring!$E$13),Scoring!$E$13),Scoring!$E$13),Scoring!$E$13),Scoring!$E$13)</f>
        <v>0.7</v>
      </c>
      <c r="AB1234" s="78">
        <f>IF(IFERROR(SEARCH("H360",N1234),99)=99,IF(IFERROR(SEARCH("H360",O1234),99)=99,IF(IFERROR(SEARCH("H360",Q1234),99)=99,IF(IFERROR(SEARCH("H360",M1234),99)=99,IF(IFERROR(SEARCH("H360",R1234),99)=99,IF(IFERROR(SEARCH("H361",N1234),99)=99,IF(IFERROR(SEARCH("H361",O1234),99)=99,IF(IFERROR(SEARCH("H361",Q1234),99)=99,IF(IFERROR(SEARCH("H361",M1234),99)=99,IF(IFERROR(SEARCH("H361",R1234),99)=99,IF(IFERROR(SEARCH("reproduction",P1234),99)=99,IF(IFERROR(SEARCH("suspected reprotoxic",S1234),99)=99,IF(IFERROR(SEARCH("reprotoxic",S1234),99)=99,IF(IFERROR(SEARCH("reprotoxic",K1234),99)=99,0,Scoring!$E$18),Scoring!$E$18),Scoring!$E$19),Scoring!$E$17),Scoring!$E$16),Scoring!$E$16),Scoring!$E$16),Scoring!$E$16),Scoring!$E$16),Scoring!$E$16),Scoring!$E$16),Scoring!$E$16),Scoring!$E$16),Scoring!$E$16)</f>
        <v>0</v>
      </c>
      <c r="AC1234" s="78">
        <f>IF(IFERROR(SEARCH("57f",L1234),99)=99,IF(IFERROR(SEARCH("57(f)",P1234),99)=99,0,Scoring!$E$20),Scoring!$E$20)</f>
        <v>0</v>
      </c>
      <c r="AD1234" s="78">
        <f>IF(IFERROR(SEARCH("CAT1",T1234),99)=99,IF(IFERROR(SEARCH("CAT2",T1234),99)=99,IF(IFERROR(SEARCH("CAT3",T1234),99)=99,IF(IFERROR(SEARCH("concluded to be endocrine",K1234),99)=99,IF(IFERROR(SEARCH("categorised as endocrine",K1234),99)=99,IF(IFERROR(SEARCH("endocrine disrupting",P1234),99)=99,IF(IFERROR(SEARCH("endocrine disrupting",K1234),99)=99,IF(IFERROR(SEARCH("suspected endocrine",S1234),99)=99,IF(IFERROR(SEARCH("potential endocrine",S1234),99)=99,0,Scoring!$E$25),Scoring!$E$25),Scoring!$E$24),Scoring!$E$24),Scoring!$E$24),Scoring!$E$24),Scoring!$E$23),Scoring!$E$22),Scoring!$E$21)</f>
        <v>0</v>
      </c>
      <c r="AE1234" s="78">
        <f>IF(IFERROR(SEARCH("suspected sensitiser",S1234),99)=99,IF(IFERROR(SEARCH("sensitiser",S1234),99)=99,IF(IFERROR(SEARCH("other hazard based concern",S1234),99)=99,0,Scoring!$E$28),Scoring!$E$26),Scoring!$E$27)</f>
        <v>0</v>
      </c>
      <c r="AF1234" s="78">
        <f>IF(IFERROR(M1234,1)=1,IF(IFERROR(N1234,1)=1,IF(IFERROR(O1234,1)=1,IF(IFERROR(Q1234,1)=1,IF(IFERROR(R1234,1)=1,IF(IFERROR(T1234,1)=1,IF(IFERROR(K1234,1)=1,IF(IFERROR(P1234,1)=1,IF(IFERROR(S1234,1)=1,Scoring!$E$29,0),0),0),0),0),0),0),0),0)</f>
        <v>0</v>
      </c>
      <c r="AG1234" s="78">
        <f t="shared" si="87"/>
        <v>0.7</v>
      </c>
      <c r="AI1234" s="93"/>
      <c r="AJ1234" s="94"/>
      <c r="AK1234" s="76"/>
      <c r="AL1234" s="75"/>
      <c r="AN1234" s="79"/>
      <c r="AO1234" s="79"/>
      <c r="AP1234" s="79"/>
      <c r="AQ1234" s="79"/>
      <c r="AR1234" s="79"/>
      <c r="AS1234" s="78"/>
      <c r="AU1234" s="79">
        <f>IF(IFERROR(F1234,99)=99,IF(IFERROR(G1234,99)=99,IF(IFERROR(H1234,99)=99,IF(IFERROR(I1234,99)=99,IF(IFERROR(E1234,99)=99,IF(IFERROR(J1234,99)=99,0,Scoring!$B$7),Scoring!$B$3),Scoring!$B$2),Scoring!$B$6),Scoring!$B$5),Scoring!$B$4)</f>
        <v>0.5</v>
      </c>
      <c r="AV1234" s="78">
        <f t="shared" si="88"/>
        <v>0.35</v>
      </c>
      <c r="AW1234" s="78"/>
      <c r="AX1234" s="66"/>
      <c r="AY1234" s="78"/>
      <c r="AZ1234" s="76"/>
      <c r="BA1234" s="76"/>
      <c r="BB1234" s="76"/>
    </row>
    <row r="1235" spans="1:54" x14ac:dyDescent="0.25">
      <c r="A1235" s="77" t="s">
        <v>4567</v>
      </c>
      <c r="B1235" s="76" t="str">
        <f t="shared" si="89"/>
        <v>203-475-4</v>
      </c>
      <c r="C1235" s="77" t="s">
        <v>4566</v>
      </c>
      <c r="D1235" s="77" t="s">
        <v>4565</v>
      </c>
      <c r="E1235" s="76" t="e">
        <f>IF(C1235="-",IF(A1235="-",VLOOKUP(D1235,'sin-list 180320_update'!$C$2:$C$835,1,FALSE),VLOOKUP(A1235,'sin-list 180320_update'!$A$2:$A$835,1,FALSE)),VLOOKUP(C1235,'sin-list 180320_update'!$B$2:$B$835,1,FALSE))</f>
        <v>#N/A</v>
      </c>
      <c r="F1235" s="76" t="e">
        <f>IF($C1235="-",IF($A1235="-",VLOOKUP($D1235,'REACH Bilaga XVII_update'!$A$5:$A$131,1,FALSE),VLOOKUP($A1235,'REACH Bilaga XVII_update'!$C$5:$C$131,1,FALSE)),VLOOKUP($C1235,'REACH Bilaga XVII_update'!$B$5:$B$131,1,FALSE))</f>
        <v>#N/A</v>
      </c>
      <c r="G1235" s="76" t="e">
        <f>IF($C1235="-",IF($A1235="-",VLOOKUP($D1235,' REACH Bilaga 59_update'!$A$5:$A$210,1,FALSE),VLOOKUP($A1235,' REACH Bilaga 59_update'!$D$5:$D$210,1,FALSE)),VLOOKUP($C1235,' REACH Bilaga 59_update'!$C$5:$C$210,1,FALSE))</f>
        <v>#N/A</v>
      </c>
      <c r="H1235" s="76" t="e">
        <f>IF($C1235="-",IF($A1235="-",VLOOKUP($D1235,'REACH Bilaga XIV_update'!$A$5:$A$110,1,FALSE),VLOOKUP($A1235,'REACH Bilaga XIV_update'!$D$5:$D$110,1,FALSE)),VLOOKUP($C1235,'REACH Bilaga XIV_update'!$C$5:$C$110,1,FALSE))</f>
        <v>#N/A</v>
      </c>
      <c r="I1235" s="76" t="str">
        <f>IF($C1235="-",IF($A1235="-",VLOOKUP($D1235,CoRAP_update!$A$5:$A$376,1,FALSE),VLOOKUP($A1235,CoRAP_update!$D$5:$D$376,1,FALSE)),VLOOKUP($C1235,CoRAP_update!$C$5:$C$376,1,FALSE))</f>
        <v>203-475-4</v>
      </c>
      <c r="J1235" s="76" t="e">
        <f>IF($C1235="-",IF($A1235="-",VLOOKUP($D1235,EDC_update!$C$2:$C$450,1,FALSE),VLOOKUP($A1235,EDC_update!$B$2:$B$450,1,FALSE)),VLOOKUP($C1235,EDC_update!$L$2:$L$450,1,FALSE))</f>
        <v>#N/A</v>
      </c>
      <c r="K1235" s="76" t="e">
        <f>IF($C1235="-",IF($A1235="-",IF(VLOOKUP($D1235,'sin-list 180320_update'!$C$2:$S$835,3,FALSE)="",NA(),VLOOKUP($D1235,'sin-list 180320_update'!$C$2:$S$835,3,FALSE)),IF(VLOOKUP($A1235,'sin-list 180320_update'!$A$2:$S$835,5,FALSE)="",NA(),VLOOKUP($A1235,'sin-list 180320_update'!$A$2:$S$835,5,FALSE))),IF(VLOOKUP($C1235,'sin-list 180320_update'!$B$2:$S$835,4,FALSE)="",NA(),VLOOKUP($C1235,'sin-list 180320_update'!$B$2:$S$835,4,FALSE)))</f>
        <v>#N/A</v>
      </c>
      <c r="L1235" s="76" t="e">
        <f>IF($C1235="-",IF($A1235="-",VLOOKUP($D1235,'sin-list 180320_update'!$C$2:$S$835,6,FALSE),VLOOKUP($A1235,'sin-list 180320_update'!$A$2:$S$835,8,FALSE)),VLOOKUP($C1235,'sin-list 180320_update'!$B$2:$S$835,7,FALSE))</f>
        <v>#N/A</v>
      </c>
      <c r="M1235" s="76" t="e">
        <f>IF($C1235="-",IF($A1235="-",IF(VLOOKUP($D1235,'sin-list 180320_update'!$C$2:$S$835,8,FALSE)="",NA(),VLOOKUP($D1235,'sin-list 180320_update'!$C$2:$S$835,8,FALSE)),IF(VLOOKUP($A1235,'sin-list 180320_update'!$A$2:$S$835,10,FALSE)="",NA(),VLOOKUP($A1235,'sin-list 180320_update'!$A$2:$S$835,10,FALSE))),IF(VLOOKUP($C1235,'sin-list 180320_update'!$B$2:$S$835,9,FALSE)="",NA(),VLOOKUP($C1235,'sin-list 180320_update'!$B$2:$S$835,9,FALSE)))</f>
        <v>#N/A</v>
      </c>
      <c r="N1235" s="76" t="e">
        <f>IF($C1235="-",IF($A1235="-",IF(VLOOKUP($D1235,'REACH Bilaga XVII_update'!$A$5:$E$131,4,FALSE)="",NA(),VLOOKUP($D1235,'REACH Bilaga XVII_update'!$A$5:$E$131,4,FALSE)),IF(VLOOKUP($A1235,'REACH Bilaga XVII_update'!$C$5:$D$131,2,FALSE)="",NA(),VLOOKUP($A1235,'REACH Bilaga XVII_update'!$C$5:$D$131,2,FALSE))),IF(VLOOKUP($C1235,'REACH Bilaga XVII_update'!$B$5:$D$131,3,FALSE)="",NA(),VLOOKUP($C1235,'REACH Bilaga XVII_update'!$B$5:$D$131,3,FALSE)))</f>
        <v>#N/A</v>
      </c>
      <c r="O1235" s="76" t="e">
        <f>IF($C1235="-",IF($A1235="-",IF(VLOOKUP($D1235,' REACH Bilaga 59_update'!$A$5:$E$210,5,FALSE)="",NA(),VLOOKUP($D1235,' REACH Bilaga 59_update'!$A$5:$E$210,5,FALSE)),IF(VLOOKUP($A1235,' REACH Bilaga 59_update'!$D$5:$E$210,2,FALSE)="",NA(),VLOOKUP($A1235,' REACH Bilaga 59_update'!$D$5:$E$210,2,FALSE))),IF(VLOOKUP($C1235,' REACH Bilaga 59_update'!$C$5:$E$210,3,FALSE)="",NA(),VLOOKUP($C1235,' REACH Bilaga 59_update'!$C$5:$E$210,3,FALSE)))</f>
        <v>#N/A</v>
      </c>
      <c r="P1235" s="76" t="e">
        <f>IF(C1235="-",IF(A1235="-",IFERROR(VLOOKUP($D1235,' REACH Bilaga 59_update'!$A$5:$F$210,MATCH(Sammanfattning!P$1,' REACH Bilaga 59_update'!$A$4:$F$4,0),FALSE),VLOOKUP($D1235,'REACH Bilaga XIV_update'!$A$4:$H$110,MATCH(Sammanfattning!P$1,'REACH Bilaga XIV_update'!$A$4:$H$4,0),FALSE)),IFERROR(VLOOKUP($A1235,' REACH Bilaga 59_update'!$D$5:$F$210,MATCH(Sammanfattning!P$1,' REACH Bilaga 59_update'!$D$4:$F$4,0),FALSE),VLOOKUP($A1235,'REACH Bilaga XIV_update'!$D$4:$H$110,MATCH(Sammanfattning!P$1,'REACH Bilaga XIV_update'!$D$4:$H$4,0),FALSE))),IFERROR(VLOOKUP($C1235,' REACH Bilaga 59_update'!$C$5:$F$210,MATCH(Sammanfattning!P$1,' REACH Bilaga 59_update'!$C$4:$F$4,0),FALSE),VLOOKUP($C1235,'REACH Bilaga XIV_update'!$C$4:$H$110,MATCH(Sammanfattning!P$1,'REACH Bilaga XIV_update'!$C$4:$H$4,0),FALSE)))</f>
        <v>#N/A</v>
      </c>
      <c r="Q1235" s="76" t="e">
        <f>IF($C1235="-",IF($A1235="-",IF(VLOOKUP($D1235,'REACH Bilaga XIV_update'!$A$5:$I$110,9,FALSE)="",NA(),VLOOKUP($D1235,'REACH Bilaga XIV_update'!$A$5:$I$110,9,FALSE)),IF(VLOOKUP($A1235,'REACH Bilaga XIV_update'!$D$5:$I$110,6,FALSE)="",NA(),VLOOKUP($A1235,'REACH Bilaga XIV_update'!$D$5:$I$110,6,FALSE))),IF(VLOOKUP($C1235,'REACH Bilaga XIV_update'!$C$5:$I$110,7,FALSE)="",NA(),VLOOKUP($C1235,'REACH Bilaga XIV_update'!$C$5:$I$110,7,FALSE)))</f>
        <v>#N/A</v>
      </c>
      <c r="R1235" s="76" t="str">
        <f>IF($C1235="-",IF($A1235="-",IF(VLOOKUP($D1235,CoRAP_update!$A$5:$O$376,15,FALSE)="",NA(),VLOOKUP($D1235,CoRAP_update!$A$5:$O$376,15,FALSE)),IF(VLOOKUP($A1235,CoRAP_update!$D$5:$O$376,12,FALSE)="",NA(),VLOOKUP($A1235,CoRAP_update!$D$5:$O$376,12,FALSE))),IF(VLOOKUP($C1235,CoRAP_update!$C$5:$O$376,13,FALSE)="",NA(),VLOOKUP($C1235,CoRAP_update!$C$5:$O$376,13,FALSE)))</f>
        <v>H220</v>
      </c>
      <c r="S1235" s="144" t="str">
        <f>IF($C1235="-",IF($A1235="-",VLOOKUP($D1235,CoRAP_update!$A$5:$J$376,MATCH(Sammanfattning!S$1,CoRAP_update!$A$4:$J$4,0),FALSE),VLOOKUP($A1235,CoRAP_update!$D$5:$J$376,MATCH(Sammanfattning!S$1,CoRAP_update!$D$4:$J$4,0),FALSE)),VLOOKUP($C1235,CoRAP_update!$C$5:$J$376,MATCH(Sammanfattning!S$1,CoRAP_update!$C$4:$J$4,0),FALSE))</f>
        <v>Suspected Reprotoxic#Consumer use#Exposure of sensitive populations#Exposure of workers#Other exposure/risk based concern</v>
      </c>
      <c r="T1235" s="76" t="e">
        <f>IF($A1235="-",VLOOKUP($D1235,EDC_update!$C$2:$F$450,4,FALSE),VLOOKUP($A1235,EDC_update!$B$2:$F$450,5,FALSE))</f>
        <v>#N/A</v>
      </c>
      <c r="V1235" s="78">
        <f>IF(IFERROR(SEARCH("PBT",P1235),99)=99,IF(IFERROR(SEARCH("suspected PBT",S1235),99)=99,IF(IFERROR(SEARCH("concluded to be PBT",K1235),99)=99,IF(IFERROR(SEARCH("PBT",S1235),99)=99,IF(IFERROR(SEARCH("PBT cand",L1235),99)=99,IF(IFERROR(SEARCH("PBT",L1235),99)=99,IF(IFERROR(SEARCH("persistent, bioackumulative and toxic properties",K1235),99)=99,0,Scoring!$E$3),Scoring!$E$3),Scoring!$E$7),Scoring!$E$3),Scoring!$E$5),Scoring!$E$6),Scoring!$E$3)</f>
        <v>0</v>
      </c>
      <c r="W1235" s="78">
        <f>IF(IFERROR(SEARCH("vPvB",P1235),99)=99,IF(IFERROR(SEARCH("suspected pbt/vPvB",S1235),99)=99,IF(IFERROR(SEARCH("vPvB",S1235),99)=99,IF(IFERROR(SEARCH("concluded to be a vPvB",S1235),99)=99,IF(IFERROR(SEARCH("identified as vPvB",K1235),99)=99,IF(IFERROR(SEARCH("concluded to be a vPvB",K1235),99)=99,IF(IFERROR(SEARCH("concluded to be both pbt and vPvB",S1235),99)=99,IF(IFERROR(SEARCH("concluded to be both pbt and vPvB",K1235),99)=99,0,Scoring!$E$5),Scoring!$E$5),Scoring!$E$5),Scoring!$E$5),Scoring!$E$5),Scoring!$E$4),Scoring!$E$6),Scoring!$E$4)</f>
        <v>0</v>
      </c>
      <c r="X1235" s="78">
        <f>IF(IFERROR(SEARCH("H410",N1235),99)=99,IF(IFERROR(SEARCH("H410",O1235),99)=99,IF(IFERROR(SEARCH("H410",Q1235),99)=99,IF(IFERROR(SEARCH("H410",M1235),99)=99,IF(IFERROR(SEARCH("H410",R1235),99)=99,IF(IFERROR(SEARCH("H411",N1235),99)=99,IF(IFERROR(SEARCH("H411",O1235),99)=99,IF(IFERROR(SEARCH("H411",Q1235),99)=99,IF(IFERROR(SEARCH("H411",M1235),99)=99,IF(IFERROR(SEARCH("H411",R1235),99)=99,IF(IFERROR(SEARCH("H413",N1235),99)=99,IF(IFERROR(SEARCH("H413",O1235),99)=99,IF(IFERROR(SEARCH("H413",Q1235),99)=99,IF(IFERROR(SEARCH("H413",M1235),99)=99,IF(IFERROR(SEARCH("H413",R1235),99)=99,IF(IFERROR(SEARCH("H412",N1235),99)=99,IF(IFERROR(SEARCH("H412",O1235),99)=99,IF(IFERROR(SEARCH("H412",Q1235),99)=99,IF(IFERROR(SEARCH("H412",M1235),99)=99,IF(IFERROR(SEARCH("H412",R1235),99)=99,0,Scoring!$E$2),Scoring!$E$2),Scoring!$E$2),Scoring!$E$2),Scoring!$E$2),Scoring!$E$2),Scoring!$E$2),Scoring!$E$2),Scoring!$E$2),Scoring!$E$2),Scoring!$E$2),Scoring!$E$2),Scoring!$E$2),Scoring!$E$2),Scoring!$E$2),Scoring!$E$2),Scoring!$E$2),Scoring!$E$2),Scoring!$E$2),Scoring!$E$2)</f>
        <v>0</v>
      </c>
      <c r="Y1235" s="78">
        <f>IF(IFERROR(SEARCH("CMR",K1235),99)=99,IF(IFERROR(SEARCH("Suspected CMR",S1235),99)=99,IF(IFERROR(SEARCH("CMR",S1235),99)=99,0,Scoring!$E$8),Scoring!$E$9),Scoring!$E$8)</f>
        <v>0</v>
      </c>
      <c r="Z1235" s="78">
        <f>IF(IFERROR(SEARCH("H350",N1235),99)=99,IF(IFERROR(SEARCH("H350",O1235),99)=99,IF(IFERROR(SEARCH("H350",Q1235),99)=99,IF(IFERROR(SEARCH("H350",M1235),99)=99,IF(IFERROR(SEARCH("H350",R1235),99)=99,IF(IFERROR(SEARCH("H351",N1235),99)=99,IF(IFERROR(SEARCH("H351",O1235),99)=99,IF(IFERROR(SEARCH("H351",Q1235),99)=99,IF(IFERROR(SEARCH("H351",M1235),99)=99,IF(IFERROR(SEARCH("H351",R1235),99)=99,IF(IFERROR(SEARCH("carcinogenic",P1235),99)=99,IF(IFERROR(SEARCH("suspected carcinogenic",S1235),99)=99,0,Scoring!$E$12),Scoring!$E$11),Scoring!$E$10),Scoring!$E$10),Scoring!$E$10),Scoring!$E$10),Scoring!$E$10),Scoring!$E$10),Scoring!$E$10),Scoring!$E$10),Scoring!$E$10),Scoring!$E$10)</f>
        <v>0</v>
      </c>
      <c r="AA1235" s="78">
        <f>IF(IFERROR(SEARCH("H340",N1235),99)=99,IF(IFERROR(SEARCH("H340",O1235),99)=99,IF(IFERROR(SEARCH("H340",Q1235),99)=99,IF(IFERROR(SEARCH("H340",M1235),99)=99,IF(IFERROR(SEARCH("H340",R1235),99)=99,IF(IFERROR(SEARCH("H341",N1235),99)=99,IF(IFERROR(SEARCH("H341",O1235),99)=99,IF(IFERROR(SEARCH("H341",Q1235),99)=99,IF(IFERROR(SEARCH("H341",M1235),99)=99,IF(IFERROR(SEARCH("H341",R1235),99)=99,IF(IFERROR(SEARCH("mutagenic",P1235),99)=99,IF(IFERROR(SEARCH("suspected mutagenic",S1235),99)=99,0,Scoring!$E$15),Scoring!$E$14),Scoring!$E$13),Scoring!$E$13),Scoring!$E$13),Scoring!$E$13),Scoring!$E$13),Scoring!$E$13),Scoring!$E$13),Scoring!$E$13),Scoring!$E$13),Scoring!$E$13)</f>
        <v>0</v>
      </c>
      <c r="AB1235" s="78">
        <f>IF(IFERROR(SEARCH("H360",N1235),99)=99,IF(IFERROR(SEARCH("H360",O1235),99)=99,IF(IFERROR(SEARCH("H360",Q1235),99)=99,IF(IFERROR(SEARCH("H360",M1235),99)=99,IF(IFERROR(SEARCH("H360",R1235),99)=99,IF(IFERROR(SEARCH("H361",N1235),99)=99,IF(IFERROR(SEARCH("H361",O1235),99)=99,IF(IFERROR(SEARCH("H361",Q1235),99)=99,IF(IFERROR(SEARCH("H361",M1235),99)=99,IF(IFERROR(SEARCH("H361",R1235),99)=99,IF(IFERROR(SEARCH("reproduction",P1235),99)=99,IF(IFERROR(SEARCH("suspected reprotoxic",S1235),99)=99,IF(IFERROR(SEARCH("reprotoxic",S1235),99)=99,IF(IFERROR(SEARCH("reprotoxic",K1235),99)=99,0,Scoring!$E$18),Scoring!$E$18),Scoring!$E$19),Scoring!$E$17),Scoring!$E$16),Scoring!$E$16),Scoring!$E$16),Scoring!$E$16),Scoring!$E$16),Scoring!$E$16),Scoring!$E$16),Scoring!$E$16),Scoring!$E$16),Scoring!$E$16)</f>
        <v>0.7</v>
      </c>
      <c r="AC1235" s="78">
        <f>IF(IFERROR(SEARCH("57f",L1235),99)=99,IF(IFERROR(SEARCH("57(f)",P1235),99)=99,0,Scoring!$E$20),Scoring!$E$20)</f>
        <v>0</v>
      </c>
      <c r="AD1235" s="78">
        <f>IF(IFERROR(SEARCH("CAT1",T1235),99)=99,IF(IFERROR(SEARCH("CAT2",T1235),99)=99,IF(IFERROR(SEARCH("CAT3",T1235),99)=99,IF(IFERROR(SEARCH("concluded to be endocrine",K1235),99)=99,IF(IFERROR(SEARCH("categorised as endocrine",K1235),99)=99,IF(IFERROR(SEARCH("endocrine disrupting",P1235),99)=99,IF(IFERROR(SEARCH("endocrine disrupting",K1235),99)=99,IF(IFERROR(SEARCH("suspected endocrine",S1235),99)=99,IF(IFERROR(SEARCH("potential endocrine",S1235),99)=99,0,Scoring!$E$25),Scoring!$E$25),Scoring!$E$24),Scoring!$E$24),Scoring!$E$24),Scoring!$E$24),Scoring!$E$23),Scoring!$E$22),Scoring!$E$21)</f>
        <v>0</v>
      </c>
      <c r="AE1235" s="78">
        <f>IF(IFERROR(SEARCH("suspected sensitiser",S1235),99)=99,IF(IFERROR(SEARCH("sensitiser",S1235),99)=99,IF(IFERROR(SEARCH("other hazard based concern",S1235),99)=99,0,Scoring!$E$28),Scoring!$E$26),Scoring!$E$27)</f>
        <v>0</v>
      </c>
      <c r="AF1235" s="78">
        <f>IF(IFERROR(M1235,1)=1,IF(IFERROR(N1235,1)=1,IF(IFERROR(O1235,1)=1,IF(IFERROR(Q1235,1)=1,IF(IFERROR(R1235,1)=1,IF(IFERROR(T1235,1)=1,IF(IFERROR(K1235,1)=1,IF(IFERROR(P1235,1)=1,IF(IFERROR(S1235,1)=1,Scoring!$E$29,0),0),0),0),0),0),0),0),0)</f>
        <v>0</v>
      </c>
      <c r="AG1235" s="78">
        <f t="shared" si="87"/>
        <v>0.7</v>
      </c>
      <c r="AI1235" s="93"/>
      <c r="AJ1235" s="94"/>
      <c r="AK1235" s="76"/>
      <c r="AL1235" s="75"/>
      <c r="AN1235" s="79"/>
      <c r="AO1235" s="79"/>
      <c r="AP1235" s="79"/>
      <c r="AQ1235" s="79"/>
      <c r="AR1235" s="79"/>
      <c r="AS1235" s="78"/>
      <c r="AU1235" s="79">
        <f>IF(IFERROR(F1235,99)=99,IF(IFERROR(G1235,99)=99,IF(IFERROR(H1235,99)=99,IF(IFERROR(I1235,99)=99,IF(IFERROR(E1235,99)=99,IF(IFERROR(J1235,99)=99,0,Scoring!$B$7),Scoring!$B$3),Scoring!$B$2),Scoring!$B$6),Scoring!$B$5),Scoring!$B$4)</f>
        <v>0.5</v>
      </c>
      <c r="AV1235" s="78">
        <f t="shared" si="88"/>
        <v>0.35</v>
      </c>
      <c r="AW1235" s="78"/>
      <c r="AX1235" s="66"/>
      <c r="AY1235" s="78"/>
      <c r="AZ1235" s="76"/>
      <c r="BA1235" s="76"/>
      <c r="BB1235" s="76"/>
    </row>
    <row r="1236" spans="1:54" x14ac:dyDescent="0.25">
      <c r="A1236" s="77" t="s">
        <v>4761</v>
      </c>
      <c r="B1236" s="76" t="str">
        <f t="shared" si="89"/>
        <v>204-407-6</v>
      </c>
      <c r="C1236" s="77" t="s">
        <v>4760</v>
      </c>
      <c r="D1236" s="77" t="s">
        <v>4759</v>
      </c>
      <c r="E1236" s="76" t="e">
        <f>IF(C1236="-",IF(A1236="-",VLOOKUP(D1236,'sin-list 180320_update'!$C$2:$C$835,1,FALSE),VLOOKUP(A1236,'sin-list 180320_update'!$A$2:$A$835,1,FALSE)),VLOOKUP(C1236,'sin-list 180320_update'!$B$2:$B$835,1,FALSE))</f>
        <v>#N/A</v>
      </c>
      <c r="F1236" s="76" t="e">
        <f>IF($C1236="-",IF($A1236="-",VLOOKUP($D1236,'REACH Bilaga XVII_update'!$A$5:$A$131,1,FALSE),VLOOKUP($A1236,'REACH Bilaga XVII_update'!$C$5:$C$131,1,FALSE)),VLOOKUP($C1236,'REACH Bilaga XVII_update'!$B$5:$B$131,1,FALSE))</f>
        <v>#N/A</v>
      </c>
      <c r="G1236" s="76" t="e">
        <f>IF($C1236="-",IF($A1236="-",VLOOKUP($D1236,' REACH Bilaga 59_update'!$A$5:$A$210,1,FALSE),VLOOKUP($A1236,' REACH Bilaga 59_update'!$D$5:$D$210,1,FALSE)),VLOOKUP($C1236,' REACH Bilaga 59_update'!$C$5:$C$210,1,FALSE))</f>
        <v>#N/A</v>
      </c>
      <c r="H1236" s="76" t="e">
        <f>IF($C1236="-",IF($A1236="-",VLOOKUP($D1236,'REACH Bilaga XIV_update'!$A$5:$A$110,1,FALSE),VLOOKUP($A1236,'REACH Bilaga XIV_update'!$D$5:$D$110,1,FALSE)),VLOOKUP($C1236,'REACH Bilaga XIV_update'!$C$5:$C$110,1,FALSE))</f>
        <v>#N/A</v>
      </c>
      <c r="I1236" s="76" t="str">
        <f>IF($C1236="-",IF($A1236="-",VLOOKUP($D1236,CoRAP_update!$A$5:$A$376,1,FALSE),VLOOKUP($A1236,CoRAP_update!$D$5:$D$376,1,FALSE)),VLOOKUP($C1236,CoRAP_update!$C$5:$C$376,1,FALSE))</f>
        <v>204-407-6</v>
      </c>
      <c r="J1236" s="76" t="e">
        <f>IF($C1236="-",IF($A1236="-",VLOOKUP($D1236,EDC_update!$C$2:$C$450,1,FALSE),VLOOKUP($A1236,EDC_update!$B$2:$B$450,1,FALSE)),VLOOKUP($C1236,EDC_update!$L$2:$L$450,1,FALSE))</f>
        <v>#N/A</v>
      </c>
      <c r="K1236" s="76" t="e">
        <f>IF($C1236="-",IF($A1236="-",IF(VLOOKUP($D1236,'sin-list 180320_update'!$C$2:$S$835,3,FALSE)="",NA(),VLOOKUP($D1236,'sin-list 180320_update'!$C$2:$S$835,3,FALSE)),IF(VLOOKUP($A1236,'sin-list 180320_update'!$A$2:$S$835,5,FALSE)="",NA(),VLOOKUP($A1236,'sin-list 180320_update'!$A$2:$S$835,5,FALSE))),IF(VLOOKUP($C1236,'sin-list 180320_update'!$B$2:$S$835,4,FALSE)="",NA(),VLOOKUP($C1236,'sin-list 180320_update'!$B$2:$S$835,4,FALSE)))</f>
        <v>#N/A</v>
      </c>
      <c r="L1236" s="76" t="e">
        <f>IF($C1236="-",IF($A1236="-",VLOOKUP($D1236,'sin-list 180320_update'!$C$2:$S$835,6,FALSE),VLOOKUP($A1236,'sin-list 180320_update'!$A$2:$S$835,8,FALSE)),VLOOKUP($C1236,'sin-list 180320_update'!$B$2:$S$835,7,FALSE))</f>
        <v>#N/A</v>
      </c>
      <c r="M1236" s="76" t="e">
        <f>IF($C1236="-",IF($A1236="-",IF(VLOOKUP($D1236,'sin-list 180320_update'!$C$2:$S$835,8,FALSE)="",NA(),VLOOKUP($D1236,'sin-list 180320_update'!$C$2:$S$835,8,FALSE)),IF(VLOOKUP($A1236,'sin-list 180320_update'!$A$2:$S$835,10,FALSE)="",NA(),VLOOKUP($A1236,'sin-list 180320_update'!$A$2:$S$835,10,FALSE))),IF(VLOOKUP($C1236,'sin-list 180320_update'!$B$2:$S$835,9,FALSE)="",NA(),VLOOKUP($C1236,'sin-list 180320_update'!$B$2:$S$835,9,FALSE)))</f>
        <v>#N/A</v>
      </c>
      <c r="N1236" s="76" t="e">
        <f>IF($C1236="-",IF($A1236="-",IF(VLOOKUP($D1236,'REACH Bilaga XVII_update'!$A$5:$E$131,4,FALSE)="",NA(),VLOOKUP($D1236,'REACH Bilaga XVII_update'!$A$5:$E$131,4,FALSE)),IF(VLOOKUP($A1236,'REACH Bilaga XVII_update'!$C$5:$D$131,2,FALSE)="",NA(),VLOOKUP($A1236,'REACH Bilaga XVII_update'!$C$5:$D$131,2,FALSE))),IF(VLOOKUP($C1236,'REACH Bilaga XVII_update'!$B$5:$D$131,3,FALSE)="",NA(),VLOOKUP($C1236,'REACH Bilaga XVII_update'!$B$5:$D$131,3,FALSE)))</f>
        <v>#N/A</v>
      </c>
      <c r="O1236" s="76" t="e">
        <f>IF($C1236="-",IF($A1236="-",IF(VLOOKUP($D1236,' REACH Bilaga 59_update'!$A$5:$E$210,5,FALSE)="",NA(),VLOOKUP($D1236,' REACH Bilaga 59_update'!$A$5:$E$210,5,FALSE)),IF(VLOOKUP($A1236,' REACH Bilaga 59_update'!$D$5:$E$210,2,FALSE)="",NA(),VLOOKUP($A1236,' REACH Bilaga 59_update'!$D$5:$E$210,2,FALSE))),IF(VLOOKUP($C1236,' REACH Bilaga 59_update'!$C$5:$E$210,3,FALSE)="",NA(),VLOOKUP($C1236,' REACH Bilaga 59_update'!$C$5:$E$210,3,FALSE)))</f>
        <v>#N/A</v>
      </c>
      <c r="P1236" s="76" t="e">
        <f>IF(C1236="-",IF(A1236="-",IFERROR(VLOOKUP($D1236,' REACH Bilaga 59_update'!$A$5:$F$210,MATCH(Sammanfattning!P$1,' REACH Bilaga 59_update'!$A$4:$F$4,0),FALSE),VLOOKUP($D1236,'REACH Bilaga XIV_update'!$A$4:$H$110,MATCH(Sammanfattning!P$1,'REACH Bilaga XIV_update'!$A$4:$H$4,0),FALSE)),IFERROR(VLOOKUP($A1236,' REACH Bilaga 59_update'!$D$5:$F$210,MATCH(Sammanfattning!P$1,' REACH Bilaga 59_update'!$D$4:$F$4,0),FALSE),VLOOKUP($A1236,'REACH Bilaga XIV_update'!$D$4:$H$110,MATCH(Sammanfattning!P$1,'REACH Bilaga XIV_update'!$D$4:$H$4,0),FALSE))),IFERROR(VLOOKUP($C1236,' REACH Bilaga 59_update'!$C$5:$F$210,MATCH(Sammanfattning!P$1,' REACH Bilaga 59_update'!$C$4:$F$4,0),FALSE),VLOOKUP($C1236,'REACH Bilaga XIV_update'!$C$4:$H$110,MATCH(Sammanfattning!P$1,'REACH Bilaga XIV_update'!$C$4:$H$4,0),FALSE)))</f>
        <v>#N/A</v>
      </c>
      <c r="Q1236" s="76" t="e">
        <f>IF($C1236="-",IF($A1236="-",IF(VLOOKUP($D1236,'REACH Bilaga XIV_update'!$A$5:$I$110,9,FALSE)="",NA(),VLOOKUP($D1236,'REACH Bilaga XIV_update'!$A$5:$I$110,9,FALSE)),IF(VLOOKUP($A1236,'REACH Bilaga XIV_update'!$D$5:$I$110,6,FALSE)="",NA(),VLOOKUP($A1236,'REACH Bilaga XIV_update'!$D$5:$I$110,6,FALSE))),IF(VLOOKUP($C1236,'REACH Bilaga XIV_update'!$C$5:$I$110,7,FALSE)="",NA(),VLOOKUP($C1236,'REACH Bilaga XIV_update'!$C$5:$I$110,7,FALSE)))</f>
        <v>#N/A</v>
      </c>
      <c r="R1236" s="76" t="e">
        <f>IF($C1236="-",IF($A1236="-",IF(VLOOKUP($D1236,CoRAP_update!$A$5:$O$376,15,FALSE)="",NA(),VLOOKUP($D1236,CoRAP_update!$A$5:$O$376,15,FALSE)),IF(VLOOKUP($A1236,CoRAP_update!$D$5:$O$376,12,FALSE)="",NA(),VLOOKUP($A1236,CoRAP_update!$D$5:$O$376,12,FALSE))),IF(VLOOKUP($C1236,CoRAP_update!$C$5:$O$376,13,FALSE)="",NA(),VLOOKUP($C1236,CoRAP_update!$C$5:$O$376,13,FALSE)))</f>
        <v>#N/A</v>
      </c>
      <c r="S1236" s="144" t="str">
        <f>IF($C1236="-",IF($A1236="-",VLOOKUP($D1236,CoRAP_update!$A$5:$J$376,MATCH(Sammanfattning!S$1,CoRAP_update!$A$4:$J$4,0),FALSE),VLOOKUP($A1236,CoRAP_update!$D$5:$J$376,MATCH(Sammanfattning!S$1,CoRAP_update!$D$4:$J$4,0),FALSE)),VLOOKUP($C1236,CoRAP_update!$C$5:$J$376,MATCH(Sammanfattning!S$1,CoRAP_update!$C$4:$J$4,0),FALSE))</f>
        <v>Suspected Reprotoxic#Consumer use#Exposure of environment#Exposure of workers#High (aggregated) tonnage#Wide dispersive use</v>
      </c>
      <c r="T1236" s="76" t="e">
        <f>IF($A1236="-",VLOOKUP($D1236,EDC_update!$C$2:$F$450,4,FALSE),VLOOKUP($A1236,EDC_update!$B$2:$F$450,5,FALSE))</f>
        <v>#N/A</v>
      </c>
      <c r="V1236" s="78">
        <f>IF(IFERROR(SEARCH("PBT",P1236),99)=99,IF(IFERROR(SEARCH("suspected PBT",S1236),99)=99,IF(IFERROR(SEARCH("concluded to be PBT",K1236),99)=99,IF(IFERROR(SEARCH("PBT",S1236),99)=99,IF(IFERROR(SEARCH("PBT cand",L1236),99)=99,IF(IFERROR(SEARCH("PBT",L1236),99)=99,IF(IFERROR(SEARCH("persistent, bioackumulative and toxic properties",K1236),99)=99,0,Scoring!$E$3),Scoring!$E$3),Scoring!$E$7),Scoring!$E$3),Scoring!$E$5),Scoring!$E$6),Scoring!$E$3)</f>
        <v>0</v>
      </c>
      <c r="W1236" s="78">
        <f>IF(IFERROR(SEARCH("vPvB",P1236),99)=99,IF(IFERROR(SEARCH("suspected pbt/vPvB",S1236),99)=99,IF(IFERROR(SEARCH("vPvB",S1236),99)=99,IF(IFERROR(SEARCH("concluded to be a vPvB",S1236),99)=99,IF(IFERROR(SEARCH("identified as vPvB",K1236),99)=99,IF(IFERROR(SEARCH("concluded to be a vPvB",K1236),99)=99,IF(IFERROR(SEARCH("concluded to be both pbt and vPvB",S1236),99)=99,IF(IFERROR(SEARCH("concluded to be both pbt and vPvB",K1236),99)=99,0,Scoring!$E$5),Scoring!$E$5),Scoring!$E$5),Scoring!$E$5),Scoring!$E$5),Scoring!$E$4),Scoring!$E$6),Scoring!$E$4)</f>
        <v>0</v>
      </c>
      <c r="X1236" s="78">
        <f>IF(IFERROR(SEARCH("H410",N1236),99)=99,IF(IFERROR(SEARCH("H410",O1236),99)=99,IF(IFERROR(SEARCH("H410",Q1236),99)=99,IF(IFERROR(SEARCH("H410",M1236),99)=99,IF(IFERROR(SEARCH("H410",R1236),99)=99,IF(IFERROR(SEARCH("H411",N1236),99)=99,IF(IFERROR(SEARCH("H411",O1236),99)=99,IF(IFERROR(SEARCH("H411",Q1236),99)=99,IF(IFERROR(SEARCH("H411",M1236),99)=99,IF(IFERROR(SEARCH("H411",R1236),99)=99,IF(IFERROR(SEARCH("H413",N1236),99)=99,IF(IFERROR(SEARCH("H413",O1236),99)=99,IF(IFERROR(SEARCH("H413",Q1236),99)=99,IF(IFERROR(SEARCH("H413",M1236),99)=99,IF(IFERROR(SEARCH("H413",R1236),99)=99,IF(IFERROR(SEARCH("H412",N1236),99)=99,IF(IFERROR(SEARCH("H412",O1236),99)=99,IF(IFERROR(SEARCH("H412",Q1236),99)=99,IF(IFERROR(SEARCH("H412",M1236),99)=99,IF(IFERROR(SEARCH("H412",R1236),99)=99,0,Scoring!$E$2),Scoring!$E$2),Scoring!$E$2),Scoring!$E$2),Scoring!$E$2),Scoring!$E$2),Scoring!$E$2),Scoring!$E$2),Scoring!$E$2),Scoring!$E$2),Scoring!$E$2),Scoring!$E$2),Scoring!$E$2),Scoring!$E$2),Scoring!$E$2),Scoring!$E$2),Scoring!$E$2),Scoring!$E$2),Scoring!$E$2),Scoring!$E$2)</f>
        <v>0</v>
      </c>
      <c r="Y1236" s="78">
        <f>IF(IFERROR(SEARCH("CMR",K1236),99)=99,IF(IFERROR(SEARCH("Suspected CMR",S1236),99)=99,IF(IFERROR(SEARCH("CMR",S1236),99)=99,0,Scoring!$E$8),Scoring!$E$9),Scoring!$E$8)</f>
        <v>0</v>
      </c>
      <c r="Z1236" s="78">
        <f>IF(IFERROR(SEARCH("H350",N1236),99)=99,IF(IFERROR(SEARCH("H350",O1236),99)=99,IF(IFERROR(SEARCH("H350",Q1236),99)=99,IF(IFERROR(SEARCH("H350",M1236),99)=99,IF(IFERROR(SEARCH("H350",R1236),99)=99,IF(IFERROR(SEARCH("H351",N1236),99)=99,IF(IFERROR(SEARCH("H351",O1236),99)=99,IF(IFERROR(SEARCH("H351",Q1236),99)=99,IF(IFERROR(SEARCH("H351",M1236),99)=99,IF(IFERROR(SEARCH("H351",R1236),99)=99,IF(IFERROR(SEARCH("carcinogenic",P1236),99)=99,IF(IFERROR(SEARCH("suspected carcinogenic",S1236),99)=99,0,Scoring!$E$12),Scoring!$E$11),Scoring!$E$10),Scoring!$E$10),Scoring!$E$10),Scoring!$E$10),Scoring!$E$10),Scoring!$E$10),Scoring!$E$10),Scoring!$E$10),Scoring!$E$10),Scoring!$E$10)</f>
        <v>0</v>
      </c>
      <c r="AA1236" s="78">
        <f>IF(IFERROR(SEARCH("H340",N1236),99)=99,IF(IFERROR(SEARCH("H340",O1236),99)=99,IF(IFERROR(SEARCH("H340",Q1236),99)=99,IF(IFERROR(SEARCH("H340",M1236),99)=99,IF(IFERROR(SEARCH("H340",R1236),99)=99,IF(IFERROR(SEARCH("H341",N1236),99)=99,IF(IFERROR(SEARCH("H341",O1236),99)=99,IF(IFERROR(SEARCH("H341",Q1236),99)=99,IF(IFERROR(SEARCH("H341",M1236),99)=99,IF(IFERROR(SEARCH("H341",R1236),99)=99,IF(IFERROR(SEARCH("mutagenic",P1236),99)=99,IF(IFERROR(SEARCH("suspected mutagenic",S1236),99)=99,0,Scoring!$E$15),Scoring!$E$14),Scoring!$E$13),Scoring!$E$13),Scoring!$E$13),Scoring!$E$13),Scoring!$E$13),Scoring!$E$13),Scoring!$E$13),Scoring!$E$13),Scoring!$E$13),Scoring!$E$13)</f>
        <v>0</v>
      </c>
      <c r="AB1236" s="78">
        <f>IF(IFERROR(SEARCH("H360",N1236),99)=99,IF(IFERROR(SEARCH("H360",O1236),99)=99,IF(IFERROR(SEARCH("H360",Q1236),99)=99,IF(IFERROR(SEARCH("H360",M1236),99)=99,IF(IFERROR(SEARCH("H360",R1236),99)=99,IF(IFERROR(SEARCH("H361",N1236),99)=99,IF(IFERROR(SEARCH("H361",O1236),99)=99,IF(IFERROR(SEARCH("H361",Q1236),99)=99,IF(IFERROR(SEARCH("H361",M1236),99)=99,IF(IFERROR(SEARCH("H361",R1236),99)=99,IF(IFERROR(SEARCH("reproduction",P1236),99)=99,IF(IFERROR(SEARCH("suspected reprotoxic",S1236),99)=99,IF(IFERROR(SEARCH("reprotoxic",S1236),99)=99,IF(IFERROR(SEARCH("reprotoxic",K1236),99)=99,0,Scoring!$E$18),Scoring!$E$18),Scoring!$E$19),Scoring!$E$17),Scoring!$E$16),Scoring!$E$16),Scoring!$E$16),Scoring!$E$16),Scoring!$E$16),Scoring!$E$16),Scoring!$E$16),Scoring!$E$16),Scoring!$E$16),Scoring!$E$16)</f>
        <v>0.7</v>
      </c>
      <c r="AC1236" s="78">
        <f>IF(IFERROR(SEARCH("57f",L1236),99)=99,IF(IFERROR(SEARCH("57(f)",P1236),99)=99,0,Scoring!$E$20),Scoring!$E$20)</f>
        <v>0</v>
      </c>
      <c r="AD1236" s="78">
        <f>IF(IFERROR(SEARCH("CAT1",T1236),99)=99,IF(IFERROR(SEARCH("CAT2",T1236),99)=99,IF(IFERROR(SEARCH("CAT3",T1236),99)=99,IF(IFERROR(SEARCH("concluded to be endocrine",K1236),99)=99,IF(IFERROR(SEARCH("categorised as endocrine",K1236),99)=99,IF(IFERROR(SEARCH("endocrine disrupting",P1236),99)=99,IF(IFERROR(SEARCH("endocrine disrupting",K1236),99)=99,IF(IFERROR(SEARCH("suspected endocrine",S1236),99)=99,IF(IFERROR(SEARCH("potential endocrine",S1236),99)=99,0,Scoring!$E$25),Scoring!$E$25),Scoring!$E$24),Scoring!$E$24),Scoring!$E$24),Scoring!$E$24),Scoring!$E$23),Scoring!$E$22),Scoring!$E$21)</f>
        <v>0</v>
      </c>
      <c r="AE1236" s="78">
        <f>IF(IFERROR(SEARCH("suspected sensitiser",S1236),99)=99,IF(IFERROR(SEARCH("sensitiser",S1236),99)=99,IF(IFERROR(SEARCH("other hazard based concern",S1236),99)=99,0,Scoring!$E$28),Scoring!$E$26),Scoring!$E$27)</f>
        <v>0</v>
      </c>
      <c r="AF1236" s="78">
        <f>IF(IFERROR(M1236,1)=1,IF(IFERROR(N1236,1)=1,IF(IFERROR(O1236,1)=1,IF(IFERROR(Q1236,1)=1,IF(IFERROR(R1236,1)=1,IF(IFERROR(T1236,1)=1,IF(IFERROR(K1236,1)=1,IF(IFERROR(P1236,1)=1,IF(IFERROR(S1236,1)=1,Scoring!$E$29,0),0),0),0),0),0),0),0),0)</f>
        <v>0</v>
      </c>
      <c r="AG1236" s="78">
        <f t="shared" si="87"/>
        <v>0.7</v>
      </c>
      <c r="AI1236" s="93"/>
      <c r="AJ1236" s="94"/>
      <c r="AK1236" s="76"/>
      <c r="AL1236" s="75"/>
      <c r="AN1236" s="79"/>
      <c r="AO1236" s="79"/>
      <c r="AP1236" s="79"/>
      <c r="AQ1236" s="79"/>
      <c r="AR1236" s="79"/>
      <c r="AS1236" s="78"/>
      <c r="AU1236" s="79">
        <f>IF(IFERROR(F1236,99)=99,IF(IFERROR(G1236,99)=99,IF(IFERROR(H1236,99)=99,IF(IFERROR(I1236,99)=99,IF(IFERROR(E1236,99)=99,IF(IFERROR(J1236,99)=99,0,Scoring!$B$7),Scoring!$B$3),Scoring!$B$2),Scoring!$B$6),Scoring!$B$5),Scoring!$B$4)</f>
        <v>0.5</v>
      </c>
      <c r="AV1236" s="78">
        <f t="shared" si="88"/>
        <v>0.35</v>
      </c>
      <c r="AW1236" s="78"/>
      <c r="AX1236" s="66"/>
      <c r="AY1236" s="78"/>
      <c r="AZ1236" s="76"/>
      <c r="BA1236" s="76"/>
      <c r="BB1236" s="76"/>
    </row>
    <row r="1237" spans="1:54" x14ac:dyDescent="0.25">
      <c r="A1237" s="77" t="s">
        <v>4984</v>
      </c>
      <c r="B1237" s="76" t="str">
        <f t="shared" si="89"/>
        <v>215-609-9</v>
      </c>
      <c r="C1237" s="77" t="s">
        <v>4983</v>
      </c>
      <c r="D1237" s="77" t="s">
        <v>4982</v>
      </c>
      <c r="E1237" s="76" t="e">
        <f>IF(C1237="-",IF(A1237="-",VLOOKUP(D1237,'sin-list 180320_update'!$C$2:$C$835,1,FALSE),VLOOKUP(A1237,'sin-list 180320_update'!$A$2:$A$835,1,FALSE)),VLOOKUP(C1237,'sin-list 180320_update'!$B$2:$B$835,1,FALSE))</f>
        <v>#N/A</v>
      </c>
      <c r="F1237" s="76" t="e">
        <f>IF($C1237="-",IF($A1237="-",VLOOKUP($D1237,'REACH Bilaga XVII_update'!$A$5:$A$131,1,FALSE),VLOOKUP($A1237,'REACH Bilaga XVII_update'!$C$5:$C$131,1,FALSE)),VLOOKUP($C1237,'REACH Bilaga XVII_update'!$B$5:$B$131,1,FALSE))</f>
        <v>#N/A</v>
      </c>
      <c r="G1237" s="76" t="e">
        <f>IF($C1237="-",IF($A1237="-",VLOOKUP($D1237,' REACH Bilaga 59_update'!$A$5:$A$210,1,FALSE),VLOOKUP($A1237,' REACH Bilaga 59_update'!$D$5:$D$210,1,FALSE)),VLOOKUP($C1237,' REACH Bilaga 59_update'!$C$5:$C$210,1,FALSE))</f>
        <v>#N/A</v>
      </c>
      <c r="H1237" s="76" t="e">
        <f>IF($C1237="-",IF($A1237="-",VLOOKUP($D1237,'REACH Bilaga XIV_update'!$A$5:$A$110,1,FALSE),VLOOKUP($A1237,'REACH Bilaga XIV_update'!$D$5:$D$110,1,FALSE)),VLOOKUP($C1237,'REACH Bilaga XIV_update'!$C$5:$C$110,1,FALSE))</f>
        <v>#N/A</v>
      </c>
      <c r="I1237" s="76" t="str">
        <f>IF($C1237="-",IF($A1237="-",VLOOKUP($D1237,CoRAP_update!$A$5:$A$376,1,FALSE),VLOOKUP($A1237,CoRAP_update!$D$5:$D$376,1,FALSE)),VLOOKUP($C1237,CoRAP_update!$C$5:$C$376,1,FALSE))</f>
        <v>215-609-9</v>
      </c>
      <c r="J1237" s="76" t="e">
        <f>IF($C1237="-",IF($A1237="-",VLOOKUP($D1237,EDC_update!$C$2:$C$450,1,FALSE),VLOOKUP($A1237,EDC_update!$B$2:$B$450,1,FALSE)),VLOOKUP($C1237,EDC_update!$L$2:$L$450,1,FALSE))</f>
        <v>#N/A</v>
      </c>
      <c r="K1237" s="76" t="e">
        <f>IF($C1237="-",IF($A1237="-",IF(VLOOKUP($D1237,'sin-list 180320_update'!$C$2:$S$835,3,FALSE)="",NA(),VLOOKUP($D1237,'sin-list 180320_update'!$C$2:$S$835,3,FALSE)),IF(VLOOKUP($A1237,'sin-list 180320_update'!$A$2:$S$835,5,FALSE)="",NA(),VLOOKUP($A1237,'sin-list 180320_update'!$A$2:$S$835,5,FALSE))),IF(VLOOKUP($C1237,'sin-list 180320_update'!$B$2:$S$835,4,FALSE)="",NA(),VLOOKUP($C1237,'sin-list 180320_update'!$B$2:$S$835,4,FALSE)))</f>
        <v>#N/A</v>
      </c>
      <c r="L1237" s="76" t="e">
        <f>IF($C1237="-",IF($A1237="-",VLOOKUP($D1237,'sin-list 180320_update'!$C$2:$S$835,6,FALSE),VLOOKUP($A1237,'sin-list 180320_update'!$A$2:$S$835,8,FALSE)),VLOOKUP($C1237,'sin-list 180320_update'!$B$2:$S$835,7,FALSE))</f>
        <v>#N/A</v>
      </c>
      <c r="M1237" s="76" t="e">
        <f>IF($C1237="-",IF($A1237="-",IF(VLOOKUP($D1237,'sin-list 180320_update'!$C$2:$S$835,8,FALSE)="",NA(),VLOOKUP($D1237,'sin-list 180320_update'!$C$2:$S$835,8,FALSE)),IF(VLOOKUP($A1237,'sin-list 180320_update'!$A$2:$S$835,10,FALSE)="",NA(),VLOOKUP($A1237,'sin-list 180320_update'!$A$2:$S$835,10,FALSE))),IF(VLOOKUP($C1237,'sin-list 180320_update'!$B$2:$S$835,9,FALSE)="",NA(),VLOOKUP($C1237,'sin-list 180320_update'!$B$2:$S$835,9,FALSE)))</f>
        <v>#N/A</v>
      </c>
      <c r="N1237" s="76" t="e">
        <f>IF($C1237="-",IF($A1237="-",IF(VLOOKUP($D1237,'REACH Bilaga XVII_update'!$A$5:$E$131,4,FALSE)="",NA(),VLOOKUP($D1237,'REACH Bilaga XVII_update'!$A$5:$E$131,4,FALSE)),IF(VLOOKUP($A1237,'REACH Bilaga XVII_update'!$C$5:$D$131,2,FALSE)="",NA(),VLOOKUP($A1237,'REACH Bilaga XVII_update'!$C$5:$D$131,2,FALSE))),IF(VLOOKUP($C1237,'REACH Bilaga XVII_update'!$B$5:$D$131,3,FALSE)="",NA(),VLOOKUP($C1237,'REACH Bilaga XVII_update'!$B$5:$D$131,3,FALSE)))</f>
        <v>#N/A</v>
      </c>
      <c r="O1237" s="76" t="e">
        <f>IF($C1237="-",IF($A1237="-",IF(VLOOKUP($D1237,' REACH Bilaga 59_update'!$A$5:$E$210,5,FALSE)="",NA(),VLOOKUP($D1237,' REACH Bilaga 59_update'!$A$5:$E$210,5,FALSE)),IF(VLOOKUP($A1237,' REACH Bilaga 59_update'!$D$5:$E$210,2,FALSE)="",NA(),VLOOKUP($A1237,' REACH Bilaga 59_update'!$D$5:$E$210,2,FALSE))),IF(VLOOKUP($C1237,' REACH Bilaga 59_update'!$C$5:$E$210,3,FALSE)="",NA(),VLOOKUP($C1237,' REACH Bilaga 59_update'!$C$5:$E$210,3,FALSE)))</f>
        <v>#N/A</v>
      </c>
      <c r="P1237" s="76" t="e">
        <f>IF(C1237="-",IF(A1237="-",IFERROR(VLOOKUP($D1237,' REACH Bilaga 59_update'!$A$5:$F$210,MATCH(Sammanfattning!P$1,' REACH Bilaga 59_update'!$A$4:$F$4,0),FALSE),VLOOKUP($D1237,'REACH Bilaga XIV_update'!$A$4:$H$110,MATCH(Sammanfattning!P$1,'REACH Bilaga XIV_update'!$A$4:$H$4,0),FALSE)),IFERROR(VLOOKUP($A1237,' REACH Bilaga 59_update'!$D$5:$F$210,MATCH(Sammanfattning!P$1,' REACH Bilaga 59_update'!$D$4:$F$4,0),FALSE),VLOOKUP($A1237,'REACH Bilaga XIV_update'!$D$4:$H$110,MATCH(Sammanfattning!P$1,'REACH Bilaga XIV_update'!$D$4:$H$4,0),FALSE))),IFERROR(VLOOKUP($C1237,' REACH Bilaga 59_update'!$C$5:$F$210,MATCH(Sammanfattning!P$1,' REACH Bilaga 59_update'!$C$4:$F$4,0),FALSE),VLOOKUP($C1237,'REACH Bilaga XIV_update'!$C$4:$H$110,MATCH(Sammanfattning!P$1,'REACH Bilaga XIV_update'!$C$4:$H$4,0),FALSE)))</f>
        <v>#N/A</v>
      </c>
      <c r="Q1237" s="76" t="e">
        <f>IF($C1237="-",IF($A1237="-",IF(VLOOKUP($D1237,'REACH Bilaga XIV_update'!$A$5:$I$110,9,FALSE)="",NA(),VLOOKUP($D1237,'REACH Bilaga XIV_update'!$A$5:$I$110,9,FALSE)),IF(VLOOKUP($A1237,'REACH Bilaga XIV_update'!$D$5:$I$110,6,FALSE)="",NA(),VLOOKUP($A1237,'REACH Bilaga XIV_update'!$D$5:$I$110,6,FALSE))),IF(VLOOKUP($C1237,'REACH Bilaga XIV_update'!$C$5:$I$110,7,FALSE)="",NA(),VLOOKUP($C1237,'REACH Bilaga XIV_update'!$C$5:$I$110,7,FALSE)))</f>
        <v>#N/A</v>
      </c>
      <c r="R1237" s="76" t="e">
        <f>IF($C1237="-",IF($A1237="-",IF(VLOOKUP($D1237,CoRAP_update!$A$5:$O$376,15,FALSE)="",NA(),VLOOKUP($D1237,CoRAP_update!$A$5:$O$376,15,FALSE)),IF(VLOOKUP($A1237,CoRAP_update!$D$5:$O$376,12,FALSE)="",NA(),VLOOKUP($A1237,CoRAP_update!$D$5:$O$376,12,FALSE))),IF(VLOOKUP($C1237,CoRAP_update!$C$5:$O$376,13,FALSE)="",NA(),VLOOKUP($C1237,CoRAP_update!$C$5:$O$376,13,FALSE)))</f>
        <v>#N/A</v>
      </c>
      <c r="S1237" s="144" t="str">
        <f>IF($C1237="-",IF($A1237="-",VLOOKUP($D1237,CoRAP_update!$A$5:$J$376,MATCH(Sammanfattning!S$1,CoRAP_update!$A$4:$J$4,0),FALSE),VLOOKUP($A1237,CoRAP_update!$D$5:$J$376,MATCH(Sammanfattning!S$1,CoRAP_update!$D$4:$J$4,0),FALSE)),VLOOKUP($C1237,CoRAP_update!$C$5:$J$376,MATCH(Sammanfattning!S$1,CoRAP_update!$C$4:$J$4,0),FALSE))</f>
        <v>Carcinogenic#Suspected Reprotoxic#Consumer use#Cumulative exposure#Exposure of sensitive populations#Exposure of workers#High (aggregated) tonnage#Wide dispersive use</v>
      </c>
      <c r="T1237" s="76" t="e">
        <f>IF($A1237="-",VLOOKUP($D1237,EDC_update!$C$2:$F$450,4,FALSE),VLOOKUP($A1237,EDC_update!$B$2:$F$450,5,FALSE))</f>
        <v>#N/A</v>
      </c>
      <c r="V1237" s="78">
        <f>IF(IFERROR(SEARCH("PBT",P1237),99)=99,IF(IFERROR(SEARCH("suspected PBT",S1237),99)=99,IF(IFERROR(SEARCH("concluded to be PBT",K1237),99)=99,IF(IFERROR(SEARCH("PBT",S1237),99)=99,IF(IFERROR(SEARCH("PBT cand",L1237),99)=99,IF(IFERROR(SEARCH("PBT",L1237),99)=99,IF(IFERROR(SEARCH("persistent, bioackumulative and toxic properties",K1237),99)=99,0,Scoring!$E$3),Scoring!$E$3),Scoring!$E$7),Scoring!$E$3),Scoring!$E$5),Scoring!$E$6),Scoring!$E$3)</f>
        <v>0</v>
      </c>
      <c r="W1237" s="78">
        <f>IF(IFERROR(SEARCH("vPvB",P1237),99)=99,IF(IFERROR(SEARCH("suspected pbt/vPvB",S1237),99)=99,IF(IFERROR(SEARCH("vPvB",S1237),99)=99,IF(IFERROR(SEARCH("concluded to be a vPvB",S1237),99)=99,IF(IFERROR(SEARCH("identified as vPvB",K1237),99)=99,IF(IFERROR(SEARCH("concluded to be a vPvB",K1237),99)=99,IF(IFERROR(SEARCH("concluded to be both pbt and vPvB",S1237),99)=99,IF(IFERROR(SEARCH("concluded to be both pbt and vPvB",K1237),99)=99,0,Scoring!$E$5),Scoring!$E$5),Scoring!$E$5),Scoring!$E$5),Scoring!$E$5),Scoring!$E$4),Scoring!$E$6),Scoring!$E$4)</f>
        <v>0</v>
      </c>
      <c r="X1237" s="78">
        <f>IF(IFERROR(SEARCH("H410",N1237),99)=99,IF(IFERROR(SEARCH("H410",O1237),99)=99,IF(IFERROR(SEARCH("H410",Q1237),99)=99,IF(IFERROR(SEARCH("H410",M1237),99)=99,IF(IFERROR(SEARCH("H410",R1237),99)=99,IF(IFERROR(SEARCH("H411",N1237),99)=99,IF(IFERROR(SEARCH("H411",O1237),99)=99,IF(IFERROR(SEARCH("H411",Q1237),99)=99,IF(IFERROR(SEARCH("H411",M1237),99)=99,IF(IFERROR(SEARCH("H411",R1237),99)=99,IF(IFERROR(SEARCH("H413",N1237),99)=99,IF(IFERROR(SEARCH("H413",O1237),99)=99,IF(IFERROR(SEARCH("H413",Q1237),99)=99,IF(IFERROR(SEARCH("H413",M1237),99)=99,IF(IFERROR(SEARCH("H413",R1237),99)=99,IF(IFERROR(SEARCH("H412",N1237),99)=99,IF(IFERROR(SEARCH("H412",O1237),99)=99,IF(IFERROR(SEARCH("H412",Q1237),99)=99,IF(IFERROR(SEARCH("H412",M1237),99)=99,IF(IFERROR(SEARCH("H412",R1237),99)=99,0,Scoring!$E$2),Scoring!$E$2),Scoring!$E$2),Scoring!$E$2),Scoring!$E$2),Scoring!$E$2),Scoring!$E$2),Scoring!$E$2),Scoring!$E$2),Scoring!$E$2),Scoring!$E$2),Scoring!$E$2),Scoring!$E$2),Scoring!$E$2),Scoring!$E$2),Scoring!$E$2),Scoring!$E$2),Scoring!$E$2),Scoring!$E$2),Scoring!$E$2)</f>
        <v>0</v>
      </c>
      <c r="Y1237" s="78">
        <f>IF(IFERROR(SEARCH("CMR",K1237),99)=99,IF(IFERROR(SEARCH("Suspected CMR",S1237),99)=99,IF(IFERROR(SEARCH("CMR",S1237),99)=99,0,Scoring!$E$8),Scoring!$E$9),Scoring!$E$8)</f>
        <v>0</v>
      </c>
      <c r="Z1237" s="78">
        <f>IF(IFERROR(SEARCH("H350",N1237),99)=99,IF(IFERROR(SEARCH("H350",O1237),99)=99,IF(IFERROR(SEARCH("H350",Q1237),99)=99,IF(IFERROR(SEARCH("H350",M1237),99)=99,IF(IFERROR(SEARCH("H350",R1237),99)=99,IF(IFERROR(SEARCH("H351",N1237),99)=99,IF(IFERROR(SEARCH("H351",O1237),99)=99,IF(IFERROR(SEARCH("H351",Q1237),99)=99,IF(IFERROR(SEARCH("H351",M1237),99)=99,IF(IFERROR(SEARCH("H351",R1237),99)=99,IF(IFERROR(SEARCH("carcinogenic",P1237),99)=99,IF(IFERROR(SEARCH("suspected carcinogenic",S1237),99)=99,0,Scoring!$E$12),Scoring!$E$11),Scoring!$E$10),Scoring!$E$10),Scoring!$E$10),Scoring!$E$10),Scoring!$E$10),Scoring!$E$10),Scoring!$E$10),Scoring!$E$10),Scoring!$E$10),Scoring!$E$10)</f>
        <v>0</v>
      </c>
      <c r="AA1237" s="78">
        <f>IF(IFERROR(SEARCH("H340",N1237),99)=99,IF(IFERROR(SEARCH("H340",O1237),99)=99,IF(IFERROR(SEARCH("H340",Q1237),99)=99,IF(IFERROR(SEARCH("H340",M1237),99)=99,IF(IFERROR(SEARCH("H340",R1237),99)=99,IF(IFERROR(SEARCH("H341",N1237),99)=99,IF(IFERROR(SEARCH("H341",O1237),99)=99,IF(IFERROR(SEARCH("H341",Q1237),99)=99,IF(IFERROR(SEARCH("H341",M1237),99)=99,IF(IFERROR(SEARCH("H341",R1237),99)=99,IF(IFERROR(SEARCH("mutagenic",P1237),99)=99,IF(IFERROR(SEARCH("suspected mutagenic",S1237),99)=99,0,Scoring!$E$15),Scoring!$E$14),Scoring!$E$13),Scoring!$E$13),Scoring!$E$13),Scoring!$E$13),Scoring!$E$13),Scoring!$E$13),Scoring!$E$13),Scoring!$E$13),Scoring!$E$13),Scoring!$E$13)</f>
        <v>0</v>
      </c>
      <c r="AB1237" s="78">
        <f>IF(IFERROR(SEARCH("H360",N1237),99)=99,IF(IFERROR(SEARCH("H360",O1237),99)=99,IF(IFERROR(SEARCH("H360",Q1237),99)=99,IF(IFERROR(SEARCH("H360",M1237),99)=99,IF(IFERROR(SEARCH("H360",R1237),99)=99,IF(IFERROR(SEARCH("H361",N1237),99)=99,IF(IFERROR(SEARCH("H361",O1237),99)=99,IF(IFERROR(SEARCH("H361",Q1237),99)=99,IF(IFERROR(SEARCH("H361",M1237),99)=99,IF(IFERROR(SEARCH("H361",R1237),99)=99,IF(IFERROR(SEARCH("reproduction",P1237),99)=99,IF(IFERROR(SEARCH("suspected reprotoxic",S1237),99)=99,IF(IFERROR(SEARCH("reprotoxic",S1237),99)=99,IF(IFERROR(SEARCH("reprotoxic",K1237),99)=99,0,Scoring!$E$18),Scoring!$E$18),Scoring!$E$19),Scoring!$E$17),Scoring!$E$16),Scoring!$E$16),Scoring!$E$16),Scoring!$E$16),Scoring!$E$16),Scoring!$E$16),Scoring!$E$16),Scoring!$E$16),Scoring!$E$16),Scoring!$E$16)</f>
        <v>0.7</v>
      </c>
      <c r="AC1237" s="78">
        <f>IF(IFERROR(SEARCH("57f",L1237),99)=99,IF(IFERROR(SEARCH("57(f)",P1237),99)=99,0,Scoring!$E$20),Scoring!$E$20)</f>
        <v>0</v>
      </c>
      <c r="AD1237" s="78">
        <f>IF(IFERROR(SEARCH("CAT1",T1237),99)=99,IF(IFERROR(SEARCH("CAT2",T1237),99)=99,IF(IFERROR(SEARCH("CAT3",T1237),99)=99,IF(IFERROR(SEARCH("concluded to be endocrine",K1237),99)=99,IF(IFERROR(SEARCH("categorised as endocrine",K1237),99)=99,IF(IFERROR(SEARCH("endocrine disrupting",P1237),99)=99,IF(IFERROR(SEARCH("endocrine disrupting",K1237),99)=99,IF(IFERROR(SEARCH("suspected endocrine",S1237),99)=99,IF(IFERROR(SEARCH("potential endocrine",S1237),99)=99,0,Scoring!$E$25),Scoring!$E$25),Scoring!$E$24),Scoring!$E$24),Scoring!$E$24),Scoring!$E$24),Scoring!$E$23),Scoring!$E$22),Scoring!$E$21)</f>
        <v>0</v>
      </c>
      <c r="AE1237" s="78">
        <f>IF(IFERROR(SEARCH("suspected sensitiser",S1237),99)=99,IF(IFERROR(SEARCH("sensitiser",S1237),99)=99,IF(IFERROR(SEARCH("other hazard based concern",S1237),99)=99,0,Scoring!$E$28),Scoring!$E$26),Scoring!$E$27)</f>
        <v>0</v>
      </c>
      <c r="AF1237" s="78">
        <f>IF(IFERROR(M1237,1)=1,IF(IFERROR(N1237,1)=1,IF(IFERROR(O1237,1)=1,IF(IFERROR(Q1237,1)=1,IF(IFERROR(R1237,1)=1,IF(IFERROR(T1237,1)=1,IF(IFERROR(K1237,1)=1,IF(IFERROR(P1237,1)=1,IF(IFERROR(S1237,1)=1,Scoring!$E$29,0),0),0),0),0),0),0),0),0)</f>
        <v>0</v>
      </c>
      <c r="AG1237" s="78">
        <f t="shared" si="87"/>
        <v>0.7</v>
      </c>
      <c r="AI1237" s="93"/>
      <c r="AJ1237" s="94"/>
      <c r="AK1237" s="76"/>
      <c r="AL1237" s="75"/>
      <c r="AN1237" s="79"/>
      <c r="AO1237" s="79"/>
      <c r="AP1237" s="79"/>
      <c r="AQ1237" s="79"/>
      <c r="AR1237" s="79"/>
      <c r="AS1237" s="78"/>
      <c r="AU1237" s="79">
        <f>IF(IFERROR(F1237,99)=99,IF(IFERROR(G1237,99)=99,IF(IFERROR(H1237,99)=99,IF(IFERROR(I1237,99)=99,IF(IFERROR(E1237,99)=99,IF(IFERROR(J1237,99)=99,0,Scoring!$B$7),Scoring!$B$3),Scoring!$B$2),Scoring!$B$6),Scoring!$B$5),Scoring!$B$4)</f>
        <v>0.5</v>
      </c>
      <c r="AV1237" s="78">
        <f t="shared" si="88"/>
        <v>0.35</v>
      </c>
      <c r="AW1237" s="78"/>
      <c r="AX1237" s="66"/>
      <c r="AY1237" s="78"/>
      <c r="AZ1237" s="76"/>
      <c r="BA1237" s="76"/>
      <c r="BB1237" s="76"/>
    </row>
    <row r="1238" spans="1:54" x14ac:dyDescent="0.25">
      <c r="A1238" s="77" t="s">
        <v>5079</v>
      </c>
      <c r="B1238" s="76" t="str">
        <f t="shared" si="89"/>
        <v>221-975-0</v>
      </c>
      <c r="C1238" s="77" t="s">
        <v>5078</v>
      </c>
      <c r="D1238" s="77" t="s">
        <v>5077</v>
      </c>
      <c r="E1238" s="76" t="e">
        <f>IF(C1238="-",IF(A1238="-",VLOOKUP(D1238,'sin-list 180320_update'!$C$2:$C$835,1,FALSE),VLOOKUP(A1238,'sin-list 180320_update'!$A$2:$A$835,1,FALSE)),VLOOKUP(C1238,'sin-list 180320_update'!$B$2:$B$835,1,FALSE))</f>
        <v>#N/A</v>
      </c>
      <c r="F1238" s="76" t="e">
        <f>IF($C1238="-",IF($A1238="-",VLOOKUP($D1238,'REACH Bilaga XVII_update'!$A$5:$A$131,1,FALSE),VLOOKUP($A1238,'REACH Bilaga XVII_update'!$C$5:$C$131,1,FALSE)),VLOOKUP($C1238,'REACH Bilaga XVII_update'!$B$5:$B$131,1,FALSE))</f>
        <v>#N/A</v>
      </c>
      <c r="G1238" s="76" t="e">
        <f>IF($C1238="-",IF($A1238="-",VLOOKUP($D1238,' REACH Bilaga 59_update'!$A$5:$A$210,1,FALSE),VLOOKUP($A1238,' REACH Bilaga 59_update'!$D$5:$D$210,1,FALSE)),VLOOKUP($C1238,' REACH Bilaga 59_update'!$C$5:$C$210,1,FALSE))</f>
        <v>#N/A</v>
      </c>
      <c r="H1238" s="76" t="e">
        <f>IF($C1238="-",IF($A1238="-",VLOOKUP($D1238,'REACH Bilaga XIV_update'!$A$5:$A$110,1,FALSE),VLOOKUP($A1238,'REACH Bilaga XIV_update'!$D$5:$D$110,1,FALSE)),VLOOKUP($C1238,'REACH Bilaga XIV_update'!$C$5:$C$110,1,FALSE))</f>
        <v>#N/A</v>
      </c>
      <c r="I1238" s="76" t="str">
        <f>IF($C1238="-",IF($A1238="-",VLOOKUP($D1238,CoRAP_update!$A$5:$A$376,1,FALSE),VLOOKUP($A1238,CoRAP_update!$D$5:$D$376,1,FALSE)),VLOOKUP($C1238,CoRAP_update!$C$5:$C$376,1,FALSE))</f>
        <v>221-975-0</v>
      </c>
      <c r="J1238" s="76" t="e">
        <f>IF($C1238="-",IF($A1238="-",VLOOKUP($D1238,EDC_update!$C$2:$C$450,1,FALSE),VLOOKUP($A1238,EDC_update!$B$2:$B$450,1,FALSE)),VLOOKUP($C1238,EDC_update!$L$2:$L$450,1,FALSE))</f>
        <v>#N/A</v>
      </c>
      <c r="K1238" s="76" t="e">
        <f>IF($C1238="-",IF($A1238="-",IF(VLOOKUP($D1238,'sin-list 180320_update'!$C$2:$S$835,3,FALSE)="",NA(),VLOOKUP($D1238,'sin-list 180320_update'!$C$2:$S$835,3,FALSE)),IF(VLOOKUP($A1238,'sin-list 180320_update'!$A$2:$S$835,5,FALSE)="",NA(),VLOOKUP($A1238,'sin-list 180320_update'!$A$2:$S$835,5,FALSE))),IF(VLOOKUP($C1238,'sin-list 180320_update'!$B$2:$S$835,4,FALSE)="",NA(),VLOOKUP($C1238,'sin-list 180320_update'!$B$2:$S$835,4,FALSE)))</f>
        <v>#N/A</v>
      </c>
      <c r="L1238" s="76" t="e">
        <f>IF($C1238="-",IF($A1238="-",VLOOKUP($D1238,'sin-list 180320_update'!$C$2:$S$835,6,FALSE),VLOOKUP($A1238,'sin-list 180320_update'!$A$2:$S$835,8,FALSE)),VLOOKUP($C1238,'sin-list 180320_update'!$B$2:$S$835,7,FALSE))</f>
        <v>#N/A</v>
      </c>
      <c r="M1238" s="76" t="e">
        <f>IF($C1238="-",IF($A1238="-",IF(VLOOKUP($D1238,'sin-list 180320_update'!$C$2:$S$835,8,FALSE)="",NA(),VLOOKUP($D1238,'sin-list 180320_update'!$C$2:$S$835,8,FALSE)),IF(VLOOKUP($A1238,'sin-list 180320_update'!$A$2:$S$835,10,FALSE)="",NA(),VLOOKUP($A1238,'sin-list 180320_update'!$A$2:$S$835,10,FALSE))),IF(VLOOKUP($C1238,'sin-list 180320_update'!$B$2:$S$835,9,FALSE)="",NA(),VLOOKUP($C1238,'sin-list 180320_update'!$B$2:$S$835,9,FALSE)))</f>
        <v>#N/A</v>
      </c>
      <c r="N1238" s="76" t="e">
        <f>IF($C1238="-",IF($A1238="-",IF(VLOOKUP($D1238,'REACH Bilaga XVII_update'!$A$5:$E$131,4,FALSE)="",NA(),VLOOKUP($D1238,'REACH Bilaga XVII_update'!$A$5:$E$131,4,FALSE)),IF(VLOOKUP($A1238,'REACH Bilaga XVII_update'!$C$5:$D$131,2,FALSE)="",NA(),VLOOKUP($A1238,'REACH Bilaga XVII_update'!$C$5:$D$131,2,FALSE))),IF(VLOOKUP($C1238,'REACH Bilaga XVII_update'!$B$5:$D$131,3,FALSE)="",NA(),VLOOKUP($C1238,'REACH Bilaga XVII_update'!$B$5:$D$131,3,FALSE)))</f>
        <v>#N/A</v>
      </c>
      <c r="O1238" s="76" t="e">
        <f>IF($C1238="-",IF($A1238="-",IF(VLOOKUP($D1238,' REACH Bilaga 59_update'!$A$5:$E$210,5,FALSE)="",NA(),VLOOKUP($D1238,' REACH Bilaga 59_update'!$A$5:$E$210,5,FALSE)),IF(VLOOKUP($A1238,' REACH Bilaga 59_update'!$D$5:$E$210,2,FALSE)="",NA(),VLOOKUP($A1238,' REACH Bilaga 59_update'!$D$5:$E$210,2,FALSE))),IF(VLOOKUP($C1238,' REACH Bilaga 59_update'!$C$5:$E$210,3,FALSE)="",NA(),VLOOKUP($C1238,' REACH Bilaga 59_update'!$C$5:$E$210,3,FALSE)))</f>
        <v>#N/A</v>
      </c>
      <c r="P1238" s="76" t="e">
        <f>IF(C1238="-",IF(A1238="-",IFERROR(VLOOKUP($D1238,' REACH Bilaga 59_update'!$A$5:$F$210,MATCH(Sammanfattning!P$1,' REACH Bilaga 59_update'!$A$4:$F$4,0),FALSE),VLOOKUP($D1238,'REACH Bilaga XIV_update'!$A$4:$H$110,MATCH(Sammanfattning!P$1,'REACH Bilaga XIV_update'!$A$4:$H$4,0),FALSE)),IFERROR(VLOOKUP($A1238,' REACH Bilaga 59_update'!$D$5:$F$210,MATCH(Sammanfattning!P$1,' REACH Bilaga 59_update'!$D$4:$F$4,0),FALSE),VLOOKUP($A1238,'REACH Bilaga XIV_update'!$D$4:$H$110,MATCH(Sammanfattning!P$1,'REACH Bilaga XIV_update'!$D$4:$H$4,0),FALSE))),IFERROR(VLOOKUP($C1238,' REACH Bilaga 59_update'!$C$5:$F$210,MATCH(Sammanfattning!P$1,' REACH Bilaga 59_update'!$C$4:$F$4,0),FALSE),VLOOKUP($C1238,'REACH Bilaga XIV_update'!$C$4:$H$110,MATCH(Sammanfattning!P$1,'REACH Bilaga XIV_update'!$C$4:$H$4,0),FALSE)))</f>
        <v>#N/A</v>
      </c>
      <c r="Q1238" s="76" t="e">
        <f>IF($C1238="-",IF($A1238="-",IF(VLOOKUP($D1238,'REACH Bilaga XIV_update'!$A$5:$I$110,9,FALSE)="",NA(),VLOOKUP($D1238,'REACH Bilaga XIV_update'!$A$5:$I$110,9,FALSE)),IF(VLOOKUP($A1238,'REACH Bilaga XIV_update'!$D$5:$I$110,6,FALSE)="",NA(),VLOOKUP($A1238,'REACH Bilaga XIV_update'!$D$5:$I$110,6,FALSE))),IF(VLOOKUP($C1238,'REACH Bilaga XIV_update'!$C$5:$I$110,7,FALSE)="",NA(),VLOOKUP($C1238,'REACH Bilaga XIV_update'!$C$5:$I$110,7,FALSE)))</f>
        <v>#N/A</v>
      </c>
      <c r="R1238" s="76" t="e">
        <f>IF($C1238="-",IF($A1238="-",IF(VLOOKUP($D1238,CoRAP_update!$A$5:$O$376,15,FALSE)="",NA(),VLOOKUP($D1238,CoRAP_update!$A$5:$O$376,15,FALSE)),IF(VLOOKUP($A1238,CoRAP_update!$D$5:$O$376,12,FALSE)="",NA(),VLOOKUP($A1238,CoRAP_update!$D$5:$O$376,12,FALSE))),IF(VLOOKUP($C1238,CoRAP_update!$C$5:$O$376,13,FALSE)="",NA(),VLOOKUP($C1238,CoRAP_update!$C$5:$O$376,13,FALSE)))</f>
        <v>#N/A</v>
      </c>
      <c r="S1238" s="144" t="str">
        <f>IF($C1238="-",IF($A1238="-",VLOOKUP($D1238,CoRAP_update!$A$5:$J$376,MATCH(Sammanfattning!S$1,CoRAP_update!$A$4:$J$4,0),FALSE),VLOOKUP($A1238,CoRAP_update!$D$5:$J$376,MATCH(Sammanfattning!S$1,CoRAP_update!$D$4:$J$4,0),FALSE)),VLOOKUP($C1238,CoRAP_update!$C$5:$J$376,MATCH(Sammanfattning!S$1,CoRAP_update!$C$4:$J$4,0),FALSE))</f>
        <v>Suspected Reprotoxic#Exposure of workers</v>
      </c>
      <c r="T1238" s="76" t="e">
        <f>IF($A1238="-",VLOOKUP($D1238,EDC_update!$C$2:$F$450,4,FALSE),VLOOKUP($A1238,EDC_update!$B$2:$F$450,5,FALSE))</f>
        <v>#N/A</v>
      </c>
      <c r="V1238" s="78">
        <f>IF(IFERROR(SEARCH("PBT",P1238),99)=99,IF(IFERROR(SEARCH("suspected PBT",S1238),99)=99,IF(IFERROR(SEARCH("concluded to be PBT",K1238),99)=99,IF(IFERROR(SEARCH("PBT",S1238),99)=99,IF(IFERROR(SEARCH("PBT cand",L1238),99)=99,IF(IFERROR(SEARCH("PBT",L1238),99)=99,IF(IFERROR(SEARCH("persistent, bioackumulative and toxic properties",K1238),99)=99,0,Scoring!$E$3),Scoring!$E$3),Scoring!$E$7),Scoring!$E$3),Scoring!$E$5),Scoring!$E$6),Scoring!$E$3)</f>
        <v>0</v>
      </c>
      <c r="W1238" s="78">
        <f>IF(IFERROR(SEARCH("vPvB",P1238),99)=99,IF(IFERROR(SEARCH("suspected pbt/vPvB",S1238),99)=99,IF(IFERROR(SEARCH("vPvB",S1238),99)=99,IF(IFERROR(SEARCH("concluded to be a vPvB",S1238),99)=99,IF(IFERROR(SEARCH("identified as vPvB",K1238),99)=99,IF(IFERROR(SEARCH("concluded to be a vPvB",K1238),99)=99,IF(IFERROR(SEARCH("concluded to be both pbt and vPvB",S1238),99)=99,IF(IFERROR(SEARCH("concluded to be both pbt and vPvB",K1238),99)=99,0,Scoring!$E$5),Scoring!$E$5),Scoring!$E$5),Scoring!$E$5),Scoring!$E$5),Scoring!$E$4),Scoring!$E$6),Scoring!$E$4)</f>
        <v>0</v>
      </c>
      <c r="X1238" s="78">
        <f>IF(IFERROR(SEARCH("H410",N1238),99)=99,IF(IFERROR(SEARCH("H410",O1238),99)=99,IF(IFERROR(SEARCH("H410",Q1238),99)=99,IF(IFERROR(SEARCH("H410",M1238),99)=99,IF(IFERROR(SEARCH("H410",R1238),99)=99,IF(IFERROR(SEARCH("H411",N1238),99)=99,IF(IFERROR(SEARCH("H411",O1238),99)=99,IF(IFERROR(SEARCH("H411",Q1238),99)=99,IF(IFERROR(SEARCH("H411",M1238),99)=99,IF(IFERROR(SEARCH("H411",R1238),99)=99,IF(IFERROR(SEARCH("H413",N1238),99)=99,IF(IFERROR(SEARCH("H413",O1238),99)=99,IF(IFERROR(SEARCH("H413",Q1238),99)=99,IF(IFERROR(SEARCH("H413",M1238),99)=99,IF(IFERROR(SEARCH("H413",R1238),99)=99,IF(IFERROR(SEARCH("H412",N1238),99)=99,IF(IFERROR(SEARCH("H412",O1238),99)=99,IF(IFERROR(SEARCH("H412",Q1238),99)=99,IF(IFERROR(SEARCH("H412",M1238),99)=99,IF(IFERROR(SEARCH("H412",R1238),99)=99,0,Scoring!$E$2),Scoring!$E$2),Scoring!$E$2),Scoring!$E$2),Scoring!$E$2),Scoring!$E$2),Scoring!$E$2),Scoring!$E$2),Scoring!$E$2),Scoring!$E$2),Scoring!$E$2),Scoring!$E$2),Scoring!$E$2),Scoring!$E$2),Scoring!$E$2),Scoring!$E$2),Scoring!$E$2),Scoring!$E$2),Scoring!$E$2),Scoring!$E$2)</f>
        <v>0</v>
      </c>
      <c r="Y1238" s="78">
        <f>IF(IFERROR(SEARCH("CMR",K1238),99)=99,IF(IFERROR(SEARCH("Suspected CMR",S1238),99)=99,IF(IFERROR(SEARCH("CMR",S1238),99)=99,0,Scoring!$E$8),Scoring!$E$9),Scoring!$E$8)</f>
        <v>0</v>
      </c>
      <c r="Z1238" s="78">
        <f>IF(IFERROR(SEARCH("H350",N1238),99)=99,IF(IFERROR(SEARCH("H350",O1238),99)=99,IF(IFERROR(SEARCH("H350",Q1238),99)=99,IF(IFERROR(SEARCH("H350",M1238),99)=99,IF(IFERROR(SEARCH("H350",R1238),99)=99,IF(IFERROR(SEARCH("H351",N1238),99)=99,IF(IFERROR(SEARCH("H351",O1238),99)=99,IF(IFERROR(SEARCH("H351",Q1238),99)=99,IF(IFERROR(SEARCH("H351",M1238),99)=99,IF(IFERROR(SEARCH("H351",R1238),99)=99,IF(IFERROR(SEARCH("carcinogenic",P1238),99)=99,IF(IFERROR(SEARCH("suspected carcinogenic",S1238),99)=99,0,Scoring!$E$12),Scoring!$E$11),Scoring!$E$10),Scoring!$E$10),Scoring!$E$10),Scoring!$E$10),Scoring!$E$10),Scoring!$E$10),Scoring!$E$10),Scoring!$E$10),Scoring!$E$10),Scoring!$E$10)</f>
        <v>0</v>
      </c>
      <c r="AA1238" s="78">
        <f>IF(IFERROR(SEARCH("H340",N1238),99)=99,IF(IFERROR(SEARCH("H340",O1238),99)=99,IF(IFERROR(SEARCH("H340",Q1238),99)=99,IF(IFERROR(SEARCH("H340",M1238),99)=99,IF(IFERROR(SEARCH("H340",R1238),99)=99,IF(IFERROR(SEARCH("H341",N1238),99)=99,IF(IFERROR(SEARCH("H341",O1238),99)=99,IF(IFERROR(SEARCH("H341",Q1238),99)=99,IF(IFERROR(SEARCH("H341",M1238),99)=99,IF(IFERROR(SEARCH("H341",R1238),99)=99,IF(IFERROR(SEARCH("mutagenic",P1238),99)=99,IF(IFERROR(SEARCH("suspected mutagenic",S1238),99)=99,0,Scoring!$E$15),Scoring!$E$14),Scoring!$E$13),Scoring!$E$13),Scoring!$E$13),Scoring!$E$13),Scoring!$E$13),Scoring!$E$13),Scoring!$E$13),Scoring!$E$13),Scoring!$E$13),Scoring!$E$13)</f>
        <v>0</v>
      </c>
      <c r="AB1238" s="78">
        <f>IF(IFERROR(SEARCH("H360",N1238),99)=99,IF(IFERROR(SEARCH("H360",O1238),99)=99,IF(IFERROR(SEARCH("H360",Q1238),99)=99,IF(IFERROR(SEARCH("H360",M1238),99)=99,IF(IFERROR(SEARCH("H360",R1238),99)=99,IF(IFERROR(SEARCH("H361",N1238),99)=99,IF(IFERROR(SEARCH("H361",O1238),99)=99,IF(IFERROR(SEARCH("H361",Q1238),99)=99,IF(IFERROR(SEARCH("H361",M1238),99)=99,IF(IFERROR(SEARCH("H361",R1238),99)=99,IF(IFERROR(SEARCH("reproduction",P1238),99)=99,IF(IFERROR(SEARCH("suspected reprotoxic",S1238),99)=99,IF(IFERROR(SEARCH("reprotoxic",S1238),99)=99,IF(IFERROR(SEARCH("reprotoxic",K1238),99)=99,0,Scoring!$E$18),Scoring!$E$18),Scoring!$E$19),Scoring!$E$17),Scoring!$E$16),Scoring!$E$16),Scoring!$E$16),Scoring!$E$16),Scoring!$E$16),Scoring!$E$16),Scoring!$E$16),Scoring!$E$16),Scoring!$E$16),Scoring!$E$16)</f>
        <v>0.7</v>
      </c>
      <c r="AC1238" s="78">
        <f>IF(IFERROR(SEARCH("57f",L1238),99)=99,IF(IFERROR(SEARCH("57(f)",P1238),99)=99,0,Scoring!$E$20),Scoring!$E$20)</f>
        <v>0</v>
      </c>
      <c r="AD1238" s="78">
        <f>IF(IFERROR(SEARCH("CAT1",T1238),99)=99,IF(IFERROR(SEARCH("CAT2",T1238),99)=99,IF(IFERROR(SEARCH("CAT3",T1238),99)=99,IF(IFERROR(SEARCH("concluded to be endocrine",K1238),99)=99,IF(IFERROR(SEARCH("categorised as endocrine",K1238),99)=99,IF(IFERROR(SEARCH("endocrine disrupting",P1238),99)=99,IF(IFERROR(SEARCH("endocrine disrupting",K1238),99)=99,IF(IFERROR(SEARCH("suspected endocrine",S1238),99)=99,IF(IFERROR(SEARCH("potential endocrine",S1238),99)=99,0,Scoring!$E$25),Scoring!$E$25),Scoring!$E$24),Scoring!$E$24),Scoring!$E$24),Scoring!$E$24),Scoring!$E$23),Scoring!$E$22),Scoring!$E$21)</f>
        <v>0</v>
      </c>
      <c r="AE1238" s="78">
        <f>IF(IFERROR(SEARCH("suspected sensitiser",S1238),99)=99,IF(IFERROR(SEARCH("sensitiser",S1238),99)=99,IF(IFERROR(SEARCH("other hazard based concern",S1238),99)=99,0,Scoring!$E$28),Scoring!$E$26),Scoring!$E$27)</f>
        <v>0</v>
      </c>
      <c r="AF1238" s="78">
        <f>IF(IFERROR(M1238,1)=1,IF(IFERROR(N1238,1)=1,IF(IFERROR(O1238,1)=1,IF(IFERROR(Q1238,1)=1,IF(IFERROR(R1238,1)=1,IF(IFERROR(T1238,1)=1,IF(IFERROR(K1238,1)=1,IF(IFERROR(P1238,1)=1,IF(IFERROR(S1238,1)=1,Scoring!$E$29,0),0),0),0),0),0),0),0),0)</f>
        <v>0</v>
      </c>
      <c r="AG1238" s="78">
        <f t="shared" si="87"/>
        <v>0.7</v>
      </c>
      <c r="AI1238" s="93"/>
      <c r="AJ1238" s="94"/>
      <c r="AK1238" s="76"/>
      <c r="AL1238" s="75"/>
      <c r="AN1238" s="79"/>
      <c r="AO1238" s="79"/>
      <c r="AP1238" s="79"/>
      <c r="AQ1238" s="79"/>
      <c r="AR1238" s="79"/>
      <c r="AS1238" s="78"/>
      <c r="AU1238" s="79">
        <f>IF(IFERROR(F1238,99)=99,IF(IFERROR(G1238,99)=99,IF(IFERROR(H1238,99)=99,IF(IFERROR(I1238,99)=99,IF(IFERROR(E1238,99)=99,IF(IFERROR(J1238,99)=99,0,Scoring!$B$7),Scoring!$B$3),Scoring!$B$2),Scoring!$B$6),Scoring!$B$5),Scoring!$B$4)</f>
        <v>0.5</v>
      </c>
      <c r="AV1238" s="78">
        <f t="shared" si="88"/>
        <v>0.35</v>
      </c>
      <c r="AW1238" s="78"/>
      <c r="AX1238" s="66"/>
      <c r="AY1238" s="78"/>
      <c r="AZ1238" s="76"/>
      <c r="BA1238" s="76"/>
      <c r="BB1238" s="76"/>
    </row>
    <row r="1239" spans="1:54" x14ac:dyDescent="0.25">
      <c r="A1239" s="77" t="s">
        <v>5119</v>
      </c>
      <c r="B1239" s="76" t="str">
        <f t="shared" si="89"/>
        <v>225-935-3</v>
      </c>
      <c r="C1239" s="77" t="s">
        <v>5118</v>
      </c>
      <c r="D1239" s="77" t="s">
        <v>5117</v>
      </c>
      <c r="E1239" s="76" t="e">
        <f>IF(C1239="-",IF(A1239="-",VLOOKUP(D1239,'sin-list 180320_update'!$C$2:$C$835,1,FALSE),VLOOKUP(A1239,'sin-list 180320_update'!$A$2:$A$835,1,FALSE)),VLOOKUP(C1239,'sin-list 180320_update'!$B$2:$B$835,1,FALSE))</f>
        <v>#N/A</v>
      </c>
      <c r="F1239" s="76" t="e">
        <f>IF($C1239="-",IF($A1239="-",VLOOKUP($D1239,'REACH Bilaga XVII_update'!$A$5:$A$131,1,FALSE),VLOOKUP($A1239,'REACH Bilaga XVII_update'!$C$5:$C$131,1,FALSE)),VLOOKUP($C1239,'REACH Bilaga XVII_update'!$B$5:$B$131,1,FALSE))</f>
        <v>#N/A</v>
      </c>
      <c r="G1239" s="76" t="e">
        <f>IF($C1239="-",IF($A1239="-",VLOOKUP($D1239,' REACH Bilaga 59_update'!$A$5:$A$210,1,FALSE),VLOOKUP($A1239,' REACH Bilaga 59_update'!$D$5:$D$210,1,FALSE)),VLOOKUP($C1239,' REACH Bilaga 59_update'!$C$5:$C$210,1,FALSE))</f>
        <v>#N/A</v>
      </c>
      <c r="H1239" s="76" t="e">
        <f>IF($C1239="-",IF($A1239="-",VLOOKUP($D1239,'REACH Bilaga XIV_update'!$A$5:$A$110,1,FALSE),VLOOKUP($A1239,'REACH Bilaga XIV_update'!$D$5:$D$110,1,FALSE)),VLOOKUP($C1239,'REACH Bilaga XIV_update'!$C$5:$C$110,1,FALSE))</f>
        <v>#N/A</v>
      </c>
      <c r="I1239" s="76" t="str">
        <f>IF($C1239="-",IF($A1239="-",VLOOKUP($D1239,CoRAP_update!$A$5:$A$376,1,FALSE),VLOOKUP($A1239,CoRAP_update!$D$5:$D$376,1,FALSE)),VLOOKUP($C1239,CoRAP_update!$C$5:$C$376,1,FALSE))</f>
        <v>225-935-3</v>
      </c>
      <c r="J1239" s="76" t="e">
        <f>IF($C1239="-",IF($A1239="-",VLOOKUP($D1239,EDC_update!$C$2:$C$450,1,FALSE),VLOOKUP($A1239,EDC_update!$B$2:$B$450,1,FALSE)),VLOOKUP($C1239,EDC_update!$L$2:$L$450,1,FALSE))</f>
        <v>#N/A</v>
      </c>
      <c r="K1239" s="76" t="e">
        <f>IF($C1239="-",IF($A1239="-",IF(VLOOKUP($D1239,'sin-list 180320_update'!$C$2:$S$835,3,FALSE)="",NA(),VLOOKUP($D1239,'sin-list 180320_update'!$C$2:$S$835,3,FALSE)),IF(VLOOKUP($A1239,'sin-list 180320_update'!$A$2:$S$835,5,FALSE)="",NA(),VLOOKUP($A1239,'sin-list 180320_update'!$A$2:$S$835,5,FALSE))),IF(VLOOKUP($C1239,'sin-list 180320_update'!$B$2:$S$835,4,FALSE)="",NA(),VLOOKUP($C1239,'sin-list 180320_update'!$B$2:$S$835,4,FALSE)))</f>
        <v>#N/A</v>
      </c>
      <c r="L1239" s="76" t="e">
        <f>IF($C1239="-",IF($A1239="-",VLOOKUP($D1239,'sin-list 180320_update'!$C$2:$S$835,6,FALSE),VLOOKUP($A1239,'sin-list 180320_update'!$A$2:$S$835,8,FALSE)),VLOOKUP($C1239,'sin-list 180320_update'!$B$2:$S$835,7,FALSE))</f>
        <v>#N/A</v>
      </c>
      <c r="M1239" s="76" t="e">
        <f>IF($C1239="-",IF($A1239="-",IF(VLOOKUP($D1239,'sin-list 180320_update'!$C$2:$S$835,8,FALSE)="",NA(),VLOOKUP($D1239,'sin-list 180320_update'!$C$2:$S$835,8,FALSE)),IF(VLOOKUP($A1239,'sin-list 180320_update'!$A$2:$S$835,10,FALSE)="",NA(),VLOOKUP($A1239,'sin-list 180320_update'!$A$2:$S$835,10,FALSE))),IF(VLOOKUP($C1239,'sin-list 180320_update'!$B$2:$S$835,9,FALSE)="",NA(),VLOOKUP($C1239,'sin-list 180320_update'!$B$2:$S$835,9,FALSE)))</f>
        <v>#N/A</v>
      </c>
      <c r="N1239" s="76" t="e">
        <f>IF($C1239="-",IF($A1239="-",IF(VLOOKUP($D1239,'REACH Bilaga XVII_update'!$A$5:$E$131,4,FALSE)="",NA(),VLOOKUP($D1239,'REACH Bilaga XVII_update'!$A$5:$E$131,4,FALSE)),IF(VLOOKUP($A1239,'REACH Bilaga XVII_update'!$C$5:$D$131,2,FALSE)="",NA(),VLOOKUP($A1239,'REACH Bilaga XVII_update'!$C$5:$D$131,2,FALSE))),IF(VLOOKUP($C1239,'REACH Bilaga XVII_update'!$B$5:$D$131,3,FALSE)="",NA(),VLOOKUP($C1239,'REACH Bilaga XVII_update'!$B$5:$D$131,3,FALSE)))</f>
        <v>#N/A</v>
      </c>
      <c r="O1239" s="76" t="e">
        <f>IF($C1239="-",IF($A1239="-",IF(VLOOKUP($D1239,' REACH Bilaga 59_update'!$A$5:$E$210,5,FALSE)="",NA(),VLOOKUP($D1239,' REACH Bilaga 59_update'!$A$5:$E$210,5,FALSE)),IF(VLOOKUP($A1239,' REACH Bilaga 59_update'!$D$5:$E$210,2,FALSE)="",NA(),VLOOKUP($A1239,' REACH Bilaga 59_update'!$D$5:$E$210,2,FALSE))),IF(VLOOKUP($C1239,' REACH Bilaga 59_update'!$C$5:$E$210,3,FALSE)="",NA(),VLOOKUP($C1239,' REACH Bilaga 59_update'!$C$5:$E$210,3,FALSE)))</f>
        <v>#N/A</v>
      </c>
      <c r="P1239" s="76" t="e">
        <f>IF(C1239="-",IF(A1239="-",IFERROR(VLOOKUP($D1239,' REACH Bilaga 59_update'!$A$5:$F$210,MATCH(Sammanfattning!P$1,' REACH Bilaga 59_update'!$A$4:$F$4,0),FALSE),VLOOKUP($D1239,'REACH Bilaga XIV_update'!$A$4:$H$110,MATCH(Sammanfattning!P$1,'REACH Bilaga XIV_update'!$A$4:$H$4,0),FALSE)),IFERROR(VLOOKUP($A1239,' REACH Bilaga 59_update'!$D$5:$F$210,MATCH(Sammanfattning!P$1,' REACH Bilaga 59_update'!$D$4:$F$4,0),FALSE),VLOOKUP($A1239,'REACH Bilaga XIV_update'!$D$4:$H$110,MATCH(Sammanfattning!P$1,'REACH Bilaga XIV_update'!$D$4:$H$4,0),FALSE))),IFERROR(VLOOKUP($C1239,' REACH Bilaga 59_update'!$C$5:$F$210,MATCH(Sammanfattning!P$1,' REACH Bilaga 59_update'!$C$4:$F$4,0),FALSE),VLOOKUP($C1239,'REACH Bilaga XIV_update'!$C$4:$H$110,MATCH(Sammanfattning!P$1,'REACH Bilaga XIV_update'!$C$4:$H$4,0),FALSE)))</f>
        <v>#N/A</v>
      </c>
      <c r="Q1239" s="76" t="e">
        <f>IF($C1239="-",IF($A1239="-",IF(VLOOKUP($D1239,'REACH Bilaga XIV_update'!$A$5:$I$110,9,FALSE)="",NA(),VLOOKUP($D1239,'REACH Bilaga XIV_update'!$A$5:$I$110,9,FALSE)),IF(VLOOKUP($A1239,'REACH Bilaga XIV_update'!$D$5:$I$110,6,FALSE)="",NA(),VLOOKUP($A1239,'REACH Bilaga XIV_update'!$D$5:$I$110,6,FALSE))),IF(VLOOKUP($C1239,'REACH Bilaga XIV_update'!$C$5:$I$110,7,FALSE)="",NA(),VLOOKUP($C1239,'REACH Bilaga XIV_update'!$C$5:$I$110,7,FALSE)))</f>
        <v>#N/A</v>
      </c>
      <c r="R1239" s="76" t="e">
        <f>IF($C1239="-",IF($A1239="-",IF(VLOOKUP($D1239,CoRAP_update!$A$5:$O$376,15,FALSE)="",NA(),VLOOKUP($D1239,CoRAP_update!$A$5:$O$376,15,FALSE)),IF(VLOOKUP($A1239,CoRAP_update!$D$5:$O$376,12,FALSE)="",NA(),VLOOKUP($A1239,CoRAP_update!$D$5:$O$376,12,FALSE))),IF(VLOOKUP($C1239,CoRAP_update!$C$5:$O$376,13,FALSE)="",NA(),VLOOKUP($C1239,CoRAP_update!$C$5:$O$376,13,FALSE)))</f>
        <v>#N/A</v>
      </c>
      <c r="S1239" s="144" t="str">
        <f>IF($C1239="-",IF($A1239="-",VLOOKUP($D1239,CoRAP_update!$A$5:$J$376,MATCH(Sammanfattning!S$1,CoRAP_update!$A$4:$J$4,0),FALSE),VLOOKUP($A1239,CoRAP_update!$D$5:$J$376,MATCH(Sammanfattning!S$1,CoRAP_update!$D$4:$J$4,0),FALSE)),VLOOKUP($C1239,CoRAP_update!$C$5:$J$376,MATCH(Sammanfattning!S$1,CoRAP_update!$C$4:$J$4,0),FALSE))</f>
        <v>Suspected Carcinogenic#Exposure of workers#Wide dispersive use</v>
      </c>
      <c r="T1239" s="76" t="e">
        <f>IF($A1239="-",VLOOKUP($D1239,EDC_update!$C$2:$F$450,4,FALSE),VLOOKUP($A1239,EDC_update!$B$2:$F$450,5,FALSE))</f>
        <v>#N/A</v>
      </c>
      <c r="V1239" s="78">
        <f>IF(IFERROR(SEARCH("PBT",P1239),99)=99,IF(IFERROR(SEARCH("suspected PBT",S1239),99)=99,IF(IFERROR(SEARCH("concluded to be PBT",K1239),99)=99,IF(IFERROR(SEARCH("PBT",S1239),99)=99,IF(IFERROR(SEARCH("PBT cand",L1239),99)=99,IF(IFERROR(SEARCH("PBT",L1239),99)=99,IF(IFERROR(SEARCH("persistent, bioackumulative and toxic properties",K1239),99)=99,0,Scoring!$E$3),Scoring!$E$3),Scoring!$E$7),Scoring!$E$3),Scoring!$E$5),Scoring!$E$6),Scoring!$E$3)</f>
        <v>0</v>
      </c>
      <c r="W1239" s="78">
        <f>IF(IFERROR(SEARCH("vPvB",P1239),99)=99,IF(IFERROR(SEARCH("suspected pbt/vPvB",S1239),99)=99,IF(IFERROR(SEARCH("vPvB",S1239),99)=99,IF(IFERROR(SEARCH("concluded to be a vPvB",S1239),99)=99,IF(IFERROR(SEARCH("identified as vPvB",K1239),99)=99,IF(IFERROR(SEARCH("concluded to be a vPvB",K1239),99)=99,IF(IFERROR(SEARCH("concluded to be both pbt and vPvB",S1239),99)=99,IF(IFERROR(SEARCH("concluded to be both pbt and vPvB",K1239),99)=99,0,Scoring!$E$5),Scoring!$E$5),Scoring!$E$5),Scoring!$E$5),Scoring!$E$5),Scoring!$E$4),Scoring!$E$6),Scoring!$E$4)</f>
        <v>0</v>
      </c>
      <c r="X1239" s="78">
        <f>IF(IFERROR(SEARCH("H410",N1239),99)=99,IF(IFERROR(SEARCH("H410",O1239),99)=99,IF(IFERROR(SEARCH("H410",Q1239),99)=99,IF(IFERROR(SEARCH("H410",M1239),99)=99,IF(IFERROR(SEARCH("H410",R1239),99)=99,IF(IFERROR(SEARCH("H411",N1239),99)=99,IF(IFERROR(SEARCH("H411",O1239),99)=99,IF(IFERROR(SEARCH("H411",Q1239),99)=99,IF(IFERROR(SEARCH("H411",M1239),99)=99,IF(IFERROR(SEARCH("H411",R1239),99)=99,IF(IFERROR(SEARCH("H413",N1239),99)=99,IF(IFERROR(SEARCH("H413",O1239),99)=99,IF(IFERROR(SEARCH("H413",Q1239),99)=99,IF(IFERROR(SEARCH("H413",M1239),99)=99,IF(IFERROR(SEARCH("H413",R1239),99)=99,IF(IFERROR(SEARCH("H412",N1239),99)=99,IF(IFERROR(SEARCH("H412",O1239),99)=99,IF(IFERROR(SEARCH("H412",Q1239),99)=99,IF(IFERROR(SEARCH("H412",M1239),99)=99,IF(IFERROR(SEARCH("H412",R1239),99)=99,0,Scoring!$E$2),Scoring!$E$2),Scoring!$E$2),Scoring!$E$2),Scoring!$E$2),Scoring!$E$2),Scoring!$E$2),Scoring!$E$2),Scoring!$E$2),Scoring!$E$2),Scoring!$E$2),Scoring!$E$2),Scoring!$E$2),Scoring!$E$2),Scoring!$E$2),Scoring!$E$2),Scoring!$E$2),Scoring!$E$2),Scoring!$E$2),Scoring!$E$2)</f>
        <v>0</v>
      </c>
      <c r="Y1239" s="78">
        <f>IF(IFERROR(SEARCH("CMR",K1239),99)=99,IF(IFERROR(SEARCH("Suspected CMR",S1239),99)=99,IF(IFERROR(SEARCH("CMR",S1239),99)=99,0,Scoring!$E$8),Scoring!$E$9),Scoring!$E$8)</f>
        <v>0</v>
      </c>
      <c r="Z1239" s="78">
        <f>IF(IFERROR(SEARCH("H350",N1239),99)=99,IF(IFERROR(SEARCH("H350",O1239),99)=99,IF(IFERROR(SEARCH("H350",Q1239),99)=99,IF(IFERROR(SEARCH("H350",M1239),99)=99,IF(IFERROR(SEARCH("H350",R1239),99)=99,IF(IFERROR(SEARCH("H351",N1239),99)=99,IF(IFERROR(SEARCH("H351",O1239),99)=99,IF(IFERROR(SEARCH("H351",Q1239),99)=99,IF(IFERROR(SEARCH("H351",M1239),99)=99,IF(IFERROR(SEARCH("H351",R1239),99)=99,IF(IFERROR(SEARCH("carcinogenic",P1239),99)=99,IF(IFERROR(SEARCH("suspected carcinogenic",S1239),99)=99,0,Scoring!$E$12),Scoring!$E$11),Scoring!$E$10),Scoring!$E$10),Scoring!$E$10),Scoring!$E$10),Scoring!$E$10),Scoring!$E$10),Scoring!$E$10),Scoring!$E$10),Scoring!$E$10),Scoring!$E$10)</f>
        <v>0.7</v>
      </c>
      <c r="AA1239" s="78">
        <f>IF(IFERROR(SEARCH("H340",N1239),99)=99,IF(IFERROR(SEARCH("H340",O1239),99)=99,IF(IFERROR(SEARCH("H340",Q1239),99)=99,IF(IFERROR(SEARCH("H340",M1239),99)=99,IF(IFERROR(SEARCH("H340",R1239),99)=99,IF(IFERROR(SEARCH("H341",N1239),99)=99,IF(IFERROR(SEARCH("H341",O1239),99)=99,IF(IFERROR(SEARCH("H341",Q1239),99)=99,IF(IFERROR(SEARCH("H341",M1239),99)=99,IF(IFERROR(SEARCH("H341",R1239),99)=99,IF(IFERROR(SEARCH("mutagenic",P1239),99)=99,IF(IFERROR(SEARCH("suspected mutagenic",S1239),99)=99,0,Scoring!$E$15),Scoring!$E$14),Scoring!$E$13),Scoring!$E$13),Scoring!$E$13),Scoring!$E$13),Scoring!$E$13),Scoring!$E$13),Scoring!$E$13),Scoring!$E$13),Scoring!$E$13),Scoring!$E$13)</f>
        <v>0</v>
      </c>
      <c r="AB1239" s="78">
        <f>IF(IFERROR(SEARCH("H360",N1239),99)=99,IF(IFERROR(SEARCH("H360",O1239),99)=99,IF(IFERROR(SEARCH("H360",Q1239),99)=99,IF(IFERROR(SEARCH("H360",M1239),99)=99,IF(IFERROR(SEARCH("H360",R1239),99)=99,IF(IFERROR(SEARCH("H361",N1239),99)=99,IF(IFERROR(SEARCH("H361",O1239),99)=99,IF(IFERROR(SEARCH("H361",Q1239),99)=99,IF(IFERROR(SEARCH("H361",M1239),99)=99,IF(IFERROR(SEARCH("H361",R1239),99)=99,IF(IFERROR(SEARCH("reproduction",P1239),99)=99,IF(IFERROR(SEARCH("suspected reprotoxic",S1239),99)=99,IF(IFERROR(SEARCH("reprotoxic",S1239),99)=99,IF(IFERROR(SEARCH("reprotoxic",K1239),99)=99,0,Scoring!$E$18),Scoring!$E$18),Scoring!$E$19),Scoring!$E$17),Scoring!$E$16),Scoring!$E$16),Scoring!$E$16),Scoring!$E$16),Scoring!$E$16),Scoring!$E$16),Scoring!$E$16),Scoring!$E$16),Scoring!$E$16),Scoring!$E$16)</f>
        <v>0</v>
      </c>
      <c r="AC1239" s="78">
        <f>IF(IFERROR(SEARCH("57f",L1239),99)=99,IF(IFERROR(SEARCH("57(f)",P1239),99)=99,0,Scoring!$E$20),Scoring!$E$20)</f>
        <v>0</v>
      </c>
      <c r="AD1239" s="78">
        <f>IF(IFERROR(SEARCH("CAT1",T1239),99)=99,IF(IFERROR(SEARCH("CAT2",T1239),99)=99,IF(IFERROR(SEARCH("CAT3",T1239),99)=99,IF(IFERROR(SEARCH("concluded to be endocrine",K1239),99)=99,IF(IFERROR(SEARCH("categorised as endocrine",K1239),99)=99,IF(IFERROR(SEARCH("endocrine disrupting",P1239),99)=99,IF(IFERROR(SEARCH("endocrine disrupting",K1239),99)=99,IF(IFERROR(SEARCH("suspected endocrine",S1239),99)=99,IF(IFERROR(SEARCH("potential endocrine",S1239),99)=99,0,Scoring!$E$25),Scoring!$E$25),Scoring!$E$24),Scoring!$E$24),Scoring!$E$24),Scoring!$E$24),Scoring!$E$23),Scoring!$E$22),Scoring!$E$21)</f>
        <v>0</v>
      </c>
      <c r="AE1239" s="78">
        <f>IF(IFERROR(SEARCH("suspected sensitiser",S1239),99)=99,IF(IFERROR(SEARCH("sensitiser",S1239),99)=99,IF(IFERROR(SEARCH("other hazard based concern",S1239),99)=99,0,Scoring!$E$28),Scoring!$E$26),Scoring!$E$27)</f>
        <v>0</v>
      </c>
      <c r="AF1239" s="78">
        <f>IF(IFERROR(M1239,1)=1,IF(IFERROR(N1239,1)=1,IF(IFERROR(O1239,1)=1,IF(IFERROR(Q1239,1)=1,IF(IFERROR(R1239,1)=1,IF(IFERROR(T1239,1)=1,IF(IFERROR(K1239,1)=1,IF(IFERROR(P1239,1)=1,IF(IFERROR(S1239,1)=1,Scoring!$E$29,0),0),0),0),0),0),0),0),0)</f>
        <v>0</v>
      </c>
      <c r="AG1239" s="78">
        <f t="shared" si="87"/>
        <v>0.7</v>
      </c>
      <c r="AI1239" s="93"/>
      <c r="AJ1239" s="94"/>
      <c r="AK1239" s="76"/>
      <c r="AL1239" s="75"/>
      <c r="AN1239" s="79"/>
      <c r="AO1239" s="79"/>
      <c r="AP1239" s="79"/>
      <c r="AQ1239" s="79"/>
      <c r="AR1239" s="79"/>
      <c r="AS1239" s="78"/>
      <c r="AU1239" s="79">
        <f>IF(IFERROR(F1239,99)=99,IF(IFERROR(G1239,99)=99,IF(IFERROR(H1239,99)=99,IF(IFERROR(I1239,99)=99,IF(IFERROR(E1239,99)=99,IF(IFERROR(J1239,99)=99,0,Scoring!$B$7),Scoring!$B$3),Scoring!$B$2),Scoring!$B$6),Scoring!$B$5),Scoring!$B$4)</f>
        <v>0.5</v>
      </c>
      <c r="AV1239" s="78">
        <f t="shared" si="88"/>
        <v>0.35</v>
      </c>
      <c r="AW1239" s="78"/>
      <c r="AX1239" s="66"/>
      <c r="AY1239" s="78"/>
      <c r="AZ1239" s="76"/>
      <c r="BA1239" s="76"/>
      <c r="BB1239" s="76"/>
    </row>
    <row r="1240" spans="1:54" x14ac:dyDescent="0.25">
      <c r="A1240" s="77" t="s">
        <v>5143</v>
      </c>
      <c r="B1240" s="76" t="str">
        <f t="shared" si="89"/>
        <v>229-912-9</v>
      </c>
      <c r="C1240" s="77" t="s">
        <v>5142</v>
      </c>
      <c r="D1240" s="77" t="s">
        <v>5141</v>
      </c>
      <c r="E1240" s="76" t="e">
        <f>IF(C1240="-",IF(A1240="-",VLOOKUP(D1240,'sin-list 180320_update'!$C$2:$C$835,1,FALSE),VLOOKUP(A1240,'sin-list 180320_update'!$A$2:$A$835,1,FALSE)),VLOOKUP(C1240,'sin-list 180320_update'!$B$2:$B$835,1,FALSE))</f>
        <v>#N/A</v>
      </c>
      <c r="F1240" s="76" t="e">
        <f>IF($C1240="-",IF($A1240="-",VLOOKUP($D1240,'REACH Bilaga XVII_update'!$A$5:$A$131,1,FALSE),VLOOKUP($A1240,'REACH Bilaga XVII_update'!$C$5:$C$131,1,FALSE)),VLOOKUP($C1240,'REACH Bilaga XVII_update'!$B$5:$B$131,1,FALSE))</f>
        <v>#N/A</v>
      </c>
      <c r="G1240" s="76" t="e">
        <f>IF($C1240="-",IF($A1240="-",VLOOKUP($D1240,' REACH Bilaga 59_update'!$A$5:$A$210,1,FALSE),VLOOKUP($A1240,' REACH Bilaga 59_update'!$D$5:$D$210,1,FALSE)),VLOOKUP($C1240,' REACH Bilaga 59_update'!$C$5:$C$210,1,FALSE))</f>
        <v>#N/A</v>
      </c>
      <c r="H1240" s="76" t="e">
        <f>IF($C1240="-",IF($A1240="-",VLOOKUP($D1240,'REACH Bilaga XIV_update'!$A$5:$A$110,1,FALSE),VLOOKUP($A1240,'REACH Bilaga XIV_update'!$D$5:$D$110,1,FALSE)),VLOOKUP($C1240,'REACH Bilaga XIV_update'!$C$5:$C$110,1,FALSE))</f>
        <v>#N/A</v>
      </c>
      <c r="I1240" s="76" t="str">
        <f>IF($C1240="-",IF($A1240="-",VLOOKUP($D1240,CoRAP_update!$A$5:$A$376,1,FALSE),VLOOKUP($A1240,CoRAP_update!$D$5:$D$376,1,FALSE)),VLOOKUP($C1240,CoRAP_update!$C$5:$C$376,1,FALSE))</f>
        <v>229-912-9</v>
      </c>
      <c r="J1240" s="76" t="e">
        <f>IF($C1240="-",IF($A1240="-",VLOOKUP($D1240,EDC_update!$C$2:$C$450,1,FALSE),VLOOKUP($A1240,EDC_update!$B$2:$B$450,1,FALSE)),VLOOKUP($C1240,EDC_update!$L$2:$L$450,1,FALSE))</f>
        <v>#N/A</v>
      </c>
      <c r="K1240" s="76" t="e">
        <f>IF($C1240="-",IF($A1240="-",IF(VLOOKUP($D1240,'sin-list 180320_update'!$C$2:$S$835,3,FALSE)="",NA(),VLOOKUP($D1240,'sin-list 180320_update'!$C$2:$S$835,3,FALSE)),IF(VLOOKUP($A1240,'sin-list 180320_update'!$A$2:$S$835,5,FALSE)="",NA(),VLOOKUP($A1240,'sin-list 180320_update'!$A$2:$S$835,5,FALSE))),IF(VLOOKUP($C1240,'sin-list 180320_update'!$B$2:$S$835,4,FALSE)="",NA(),VLOOKUP($C1240,'sin-list 180320_update'!$B$2:$S$835,4,FALSE)))</f>
        <v>#N/A</v>
      </c>
      <c r="L1240" s="76" t="e">
        <f>IF($C1240="-",IF($A1240="-",VLOOKUP($D1240,'sin-list 180320_update'!$C$2:$S$835,6,FALSE),VLOOKUP($A1240,'sin-list 180320_update'!$A$2:$S$835,8,FALSE)),VLOOKUP($C1240,'sin-list 180320_update'!$B$2:$S$835,7,FALSE))</f>
        <v>#N/A</v>
      </c>
      <c r="M1240" s="76" t="e">
        <f>IF($C1240="-",IF($A1240="-",IF(VLOOKUP($D1240,'sin-list 180320_update'!$C$2:$S$835,8,FALSE)="",NA(),VLOOKUP($D1240,'sin-list 180320_update'!$C$2:$S$835,8,FALSE)),IF(VLOOKUP($A1240,'sin-list 180320_update'!$A$2:$S$835,10,FALSE)="",NA(),VLOOKUP($A1240,'sin-list 180320_update'!$A$2:$S$835,10,FALSE))),IF(VLOOKUP($C1240,'sin-list 180320_update'!$B$2:$S$835,9,FALSE)="",NA(),VLOOKUP($C1240,'sin-list 180320_update'!$B$2:$S$835,9,FALSE)))</f>
        <v>#N/A</v>
      </c>
      <c r="N1240" s="76" t="e">
        <f>IF($C1240="-",IF($A1240="-",IF(VLOOKUP($D1240,'REACH Bilaga XVII_update'!$A$5:$E$131,4,FALSE)="",NA(),VLOOKUP($D1240,'REACH Bilaga XVII_update'!$A$5:$E$131,4,FALSE)),IF(VLOOKUP($A1240,'REACH Bilaga XVII_update'!$C$5:$D$131,2,FALSE)="",NA(),VLOOKUP($A1240,'REACH Bilaga XVII_update'!$C$5:$D$131,2,FALSE))),IF(VLOOKUP($C1240,'REACH Bilaga XVII_update'!$B$5:$D$131,3,FALSE)="",NA(),VLOOKUP($C1240,'REACH Bilaga XVII_update'!$B$5:$D$131,3,FALSE)))</f>
        <v>#N/A</v>
      </c>
      <c r="O1240" s="76" t="e">
        <f>IF($C1240="-",IF($A1240="-",IF(VLOOKUP($D1240,' REACH Bilaga 59_update'!$A$5:$E$210,5,FALSE)="",NA(),VLOOKUP($D1240,' REACH Bilaga 59_update'!$A$5:$E$210,5,FALSE)),IF(VLOOKUP($A1240,' REACH Bilaga 59_update'!$D$5:$E$210,2,FALSE)="",NA(),VLOOKUP($A1240,' REACH Bilaga 59_update'!$D$5:$E$210,2,FALSE))),IF(VLOOKUP($C1240,' REACH Bilaga 59_update'!$C$5:$E$210,3,FALSE)="",NA(),VLOOKUP($C1240,' REACH Bilaga 59_update'!$C$5:$E$210,3,FALSE)))</f>
        <v>#N/A</v>
      </c>
      <c r="P1240" s="76" t="e">
        <f>IF(C1240="-",IF(A1240="-",IFERROR(VLOOKUP($D1240,' REACH Bilaga 59_update'!$A$5:$F$210,MATCH(Sammanfattning!P$1,' REACH Bilaga 59_update'!$A$4:$F$4,0),FALSE),VLOOKUP($D1240,'REACH Bilaga XIV_update'!$A$4:$H$110,MATCH(Sammanfattning!P$1,'REACH Bilaga XIV_update'!$A$4:$H$4,0),FALSE)),IFERROR(VLOOKUP($A1240,' REACH Bilaga 59_update'!$D$5:$F$210,MATCH(Sammanfattning!P$1,' REACH Bilaga 59_update'!$D$4:$F$4,0),FALSE),VLOOKUP($A1240,'REACH Bilaga XIV_update'!$D$4:$H$110,MATCH(Sammanfattning!P$1,'REACH Bilaga XIV_update'!$D$4:$H$4,0),FALSE))),IFERROR(VLOOKUP($C1240,' REACH Bilaga 59_update'!$C$5:$F$210,MATCH(Sammanfattning!P$1,' REACH Bilaga 59_update'!$C$4:$F$4,0),FALSE),VLOOKUP($C1240,'REACH Bilaga XIV_update'!$C$4:$H$110,MATCH(Sammanfattning!P$1,'REACH Bilaga XIV_update'!$C$4:$H$4,0),FALSE)))</f>
        <v>#N/A</v>
      </c>
      <c r="Q1240" s="76" t="e">
        <f>IF($C1240="-",IF($A1240="-",IF(VLOOKUP($D1240,'REACH Bilaga XIV_update'!$A$5:$I$110,9,FALSE)="",NA(),VLOOKUP($D1240,'REACH Bilaga XIV_update'!$A$5:$I$110,9,FALSE)),IF(VLOOKUP($A1240,'REACH Bilaga XIV_update'!$D$5:$I$110,6,FALSE)="",NA(),VLOOKUP($A1240,'REACH Bilaga XIV_update'!$D$5:$I$110,6,FALSE))),IF(VLOOKUP($C1240,'REACH Bilaga XIV_update'!$C$5:$I$110,7,FALSE)="",NA(),VLOOKUP($C1240,'REACH Bilaga XIV_update'!$C$5:$I$110,7,FALSE)))</f>
        <v>#N/A</v>
      </c>
      <c r="R1240" s="76" t="str">
        <f>IF($C1240="-",IF($A1240="-",IF(VLOOKUP($D1240,CoRAP_update!$A$5:$O$376,15,FALSE)="",NA(),VLOOKUP($D1240,CoRAP_update!$A$5:$O$376,15,FALSE)),IF(VLOOKUP($A1240,CoRAP_update!$D$5:$O$376,12,FALSE)="",NA(),VLOOKUP($A1240,CoRAP_update!$D$5:$O$376,12,FALSE))),IF(VLOOKUP($C1240,CoRAP_update!$C$5:$O$376,13,FALSE)="",NA(),VLOOKUP($C1240,CoRAP_update!$C$5:$O$376,13,FALSE)))</f>
        <v>H335
H314</v>
      </c>
      <c r="S1240" s="144" t="str">
        <f>IF($C1240="-",IF($A1240="-",VLOOKUP($D1240,CoRAP_update!$A$5:$J$376,MATCH(Sammanfattning!S$1,CoRAP_update!$A$4:$J$4,0),FALSE),VLOOKUP($A1240,CoRAP_update!$D$5:$J$376,MATCH(Sammanfattning!S$1,CoRAP_update!$D$4:$J$4,0),FALSE)),VLOOKUP($C1240,CoRAP_update!$C$5:$J$376,MATCH(Sammanfattning!S$1,CoRAP_update!$C$4:$J$4,0),FALSE))</f>
        <v>Suspected Reprotoxic#Consumer use#High (aggregated) tonnage#High RCR</v>
      </c>
      <c r="T1240" s="76" t="e">
        <f>IF($A1240="-",VLOOKUP($D1240,EDC_update!$C$2:$F$450,4,FALSE),VLOOKUP($A1240,EDC_update!$B$2:$F$450,5,FALSE))</f>
        <v>#N/A</v>
      </c>
      <c r="V1240" s="78">
        <f>IF(IFERROR(SEARCH("PBT",P1240),99)=99,IF(IFERROR(SEARCH("suspected PBT",S1240),99)=99,IF(IFERROR(SEARCH("concluded to be PBT",K1240),99)=99,IF(IFERROR(SEARCH("PBT",S1240),99)=99,IF(IFERROR(SEARCH("PBT cand",L1240),99)=99,IF(IFERROR(SEARCH("PBT",L1240),99)=99,IF(IFERROR(SEARCH("persistent, bioackumulative and toxic properties",K1240),99)=99,0,Scoring!$E$3),Scoring!$E$3),Scoring!$E$7),Scoring!$E$3),Scoring!$E$5),Scoring!$E$6),Scoring!$E$3)</f>
        <v>0</v>
      </c>
      <c r="W1240" s="78">
        <f>IF(IFERROR(SEARCH("vPvB",P1240),99)=99,IF(IFERROR(SEARCH("suspected pbt/vPvB",S1240),99)=99,IF(IFERROR(SEARCH("vPvB",S1240),99)=99,IF(IFERROR(SEARCH("concluded to be a vPvB",S1240),99)=99,IF(IFERROR(SEARCH("identified as vPvB",K1240),99)=99,IF(IFERROR(SEARCH("concluded to be a vPvB",K1240),99)=99,IF(IFERROR(SEARCH("concluded to be both pbt and vPvB",S1240),99)=99,IF(IFERROR(SEARCH("concluded to be both pbt and vPvB",K1240),99)=99,0,Scoring!$E$5),Scoring!$E$5),Scoring!$E$5),Scoring!$E$5),Scoring!$E$5),Scoring!$E$4),Scoring!$E$6),Scoring!$E$4)</f>
        <v>0</v>
      </c>
      <c r="X1240" s="78">
        <f>IF(IFERROR(SEARCH("H410",N1240),99)=99,IF(IFERROR(SEARCH("H410",O1240),99)=99,IF(IFERROR(SEARCH("H410",Q1240),99)=99,IF(IFERROR(SEARCH("H410",M1240),99)=99,IF(IFERROR(SEARCH("H410",R1240),99)=99,IF(IFERROR(SEARCH("H411",N1240),99)=99,IF(IFERROR(SEARCH("H411",O1240),99)=99,IF(IFERROR(SEARCH("H411",Q1240),99)=99,IF(IFERROR(SEARCH("H411",M1240),99)=99,IF(IFERROR(SEARCH("H411",R1240),99)=99,IF(IFERROR(SEARCH("H413",N1240),99)=99,IF(IFERROR(SEARCH("H413",O1240),99)=99,IF(IFERROR(SEARCH("H413",Q1240),99)=99,IF(IFERROR(SEARCH("H413",M1240),99)=99,IF(IFERROR(SEARCH("H413",R1240),99)=99,IF(IFERROR(SEARCH("H412",N1240),99)=99,IF(IFERROR(SEARCH("H412",O1240),99)=99,IF(IFERROR(SEARCH("H412",Q1240),99)=99,IF(IFERROR(SEARCH("H412",M1240),99)=99,IF(IFERROR(SEARCH("H412",R1240),99)=99,0,Scoring!$E$2),Scoring!$E$2),Scoring!$E$2),Scoring!$E$2),Scoring!$E$2),Scoring!$E$2),Scoring!$E$2),Scoring!$E$2),Scoring!$E$2),Scoring!$E$2),Scoring!$E$2),Scoring!$E$2),Scoring!$E$2),Scoring!$E$2),Scoring!$E$2),Scoring!$E$2),Scoring!$E$2),Scoring!$E$2),Scoring!$E$2),Scoring!$E$2)</f>
        <v>0</v>
      </c>
      <c r="Y1240" s="78">
        <f>IF(IFERROR(SEARCH("CMR",K1240),99)=99,IF(IFERROR(SEARCH("Suspected CMR",S1240),99)=99,IF(IFERROR(SEARCH("CMR",S1240),99)=99,0,Scoring!$E$8),Scoring!$E$9),Scoring!$E$8)</f>
        <v>0</v>
      </c>
      <c r="Z1240" s="78">
        <f>IF(IFERROR(SEARCH("H350",N1240),99)=99,IF(IFERROR(SEARCH("H350",O1240),99)=99,IF(IFERROR(SEARCH("H350",Q1240),99)=99,IF(IFERROR(SEARCH("H350",M1240),99)=99,IF(IFERROR(SEARCH("H350",R1240),99)=99,IF(IFERROR(SEARCH("H351",N1240),99)=99,IF(IFERROR(SEARCH("H351",O1240),99)=99,IF(IFERROR(SEARCH("H351",Q1240),99)=99,IF(IFERROR(SEARCH("H351",M1240),99)=99,IF(IFERROR(SEARCH("H351",R1240),99)=99,IF(IFERROR(SEARCH("carcinogenic",P1240),99)=99,IF(IFERROR(SEARCH("suspected carcinogenic",S1240),99)=99,0,Scoring!$E$12),Scoring!$E$11),Scoring!$E$10),Scoring!$E$10),Scoring!$E$10),Scoring!$E$10),Scoring!$E$10),Scoring!$E$10),Scoring!$E$10),Scoring!$E$10),Scoring!$E$10),Scoring!$E$10)</f>
        <v>0</v>
      </c>
      <c r="AA1240" s="78">
        <f>IF(IFERROR(SEARCH("H340",N1240),99)=99,IF(IFERROR(SEARCH("H340",O1240),99)=99,IF(IFERROR(SEARCH("H340",Q1240),99)=99,IF(IFERROR(SEARCH("H340",M1240),99)=99,IF(IFERROR(SEARCH("H340",R1240),99)=99,IF(IFERROR(SEARCH("H341",N1240),99)=99,IF(IFERROR(SEARCH("H341",O1240),99)=99,IF(IFERROR(SEARCH("H341",Q1240),99)=99,IF(IFERROR(SEARCH("H341",M1240),99)=99,IF(IFERROR(SEARCH("H341",R1240),99)=99,IF(IFERROR(SEARCH("mutagenic",P1240),99)=99,IF(IFERROR(SEARCH("suspected mutagenic",S1240),99)=99,0,Scoring!$E$15),Scoring!$E$14),Scoring!$E$13),Scoring!$E$13),Scoring!$E$13),Scoring!$E$13),Scoring!$E$13),Scoring!$E$13),Scoring!$E$13),Scoring!$E$13),Scoring!$E$13),Scoring!$E$13)</f>
        <v>0</v>
      </c>
      <c r="AB1240" s="78">
        <f>IF(IFERROR(SEARCH("H360",N1240),99)=99,IF(IFERROR(SEARCH("H360",O1240),99)=99,IF(IFERROR(SEARCH("H360",Q1240),99)=99,IF(IFERROR(SEARCH("H360",M1240),99)=99,IF(IFERROR(SEARCH("H360",R1240),99)=99,IF(IFERROR(SEARCH("H361",N1240),99)=99,IF(IFERROR(SEARCH("H361",O1240),99)=99,IF(IFERROR(SEARCH("H361",Q1240),99)=99,IF(IFERROR(SEARCH("H361",M1240),99)=99,IF(IFERROR(SEARCH("H361",R1240),99)=99,IF(IFERROR(SEARCH("reproduction",P1240),99)=99,IF(IFERROR(SEARCH("suspected reprotoxic",S1240),99)=99,IF(IFERROR(SEARCH("reprotoxic",S1240),99)=99,IF(IFERROR(SEARCH("reprotoxic",K1240),99)=99,0,Scoring!$E$18),Scoring!$E$18),Scoring!$E$19),Scoring!$E$17),Scoring!$E$16),Scoring!$E$16),Scoring!$E$16),Scoring!$E$16),Scoring!$E$16),Scoring!$E$16),Scoring!$E$16),Scoring!$E$16),Scoring!$E$16),Scoring!$E$16)</f>
        <v>0.7</v>
      </c>
      <c r="AC1240" s="78">
        <f>IF(IFERROR(SEARCH("57f",L1240),99)=99,IF(IFERROR(SEARCH("57(f)",P1240),99)=99,0,Scoring!$E$20),Scoring!$E$20)</f>
        <v>0</v>
      </c>
      <c r="AD1240" s="78">
        <f>IF(IFERROR(SEARCH("CAT1",T1240),99)=99,IF(IFERROR(SEARCH("CAT2",T1240),99)=99,IF(IFERROR(SEARCH("CAT3",T1240),99)=99,IF(IFERROR(SEARCH("concluded to be endocrine",K1240),99)=99,IF(IFERROR(SEARCH("categorised as endocrine",K1240),99)=99,IF(IFERROR(SEARCH("endocrine disrupting",P1240),99)=99,IF(IFERROR(SEARCH("endocrine disrupting",K1240),99)=99,IF(IFERROR(SEARCH("suspected endocrine",S1240),99)=99,IF(IFERROR(SEARCH("potential endocrine",S1240),99)=99,0,Scoring!$E$25),Scoring!$E$25),Scoring!$E$24),Scoring!$E$24),Scoring!$E$24),Scoring!$E$24),Scoring!$E$23),Scoring!$E$22),Scoring!$E$21)</f>
        <v>0</v>
      </c>
      <c r="AE1240" s="78">
        <f>IF(IFERROR(SEARCH("suspected sensitiser",S1240),99)=99,IF(IFERROR(SEARCH("sensitiser",S1240),99)=99,IF(IFERROR(SEARCH("other hazard based concern",S1240),99)=99,0,Scoring!$E$28),Scoring!$E$26),Scoring!$E$27)</f>
        <v>0</v>
      </c>
      <c r="AF1240" s="78">
        <f>IF(IFERROR(M1240,1)=1,IF(IFERROR(N1240,1)=1,IF(IFERROR(O1240,1)=1,IF(IFERROR(Q1240,1)=1,IF(IFERROR(R1240,1)=1,IF(IFERROR(T1240,1)=1,IF(IFERROR(K1240,1)=1,IF(IFERROR(P1240,1)=1,IF(IFERROR(S1240,1)=1,Scoring!$E$29,0),0),0),0),0),0),0),0),0)</f>
        <v>0</v>
      </c>
      <c r="AG1240" s="78">
        <f t="shared" si="87"/>
        <v>0.7</v>
      </c>
      <c r="AI1240" s="93"/>
      <c r="AJ1240" s="94"/>
      <c r="AK1240" s="76"/>
      <c r="AL1240" s="75"/>
      <c r="AN1240" s="79"/>
      <c r="AO1240" s="79"/>
      <c r="AP1240" s="79"/>
      <c r="AQ1240" s="79"/>
      <c r="AR1240" s="79"/>
      <c r="AS1240" s="78"/>
      <c r="AU1240" s="79">
        <f>IF(IFERROR(F1240,99)=99,IF(IFERROR(G1240,99)=99,IF(IFERROR(H1240,99)=99,IF(IFERROR(I1240,99)=99,IF(IFERROR(E1240,99)=99,IF(IFERROR(J1240,99)=99,0,Scoring!$B$7),Scoring!$B$3),Scoring!$B$2),Scoring!$B$6),Scoring!$B$5),Scoring!$B$4)</f>
        <v>0.5</v>
      </c>
      <c r="AV1240" s="78">
        <f t="shared" si="88"/>
        <v>0.35</v>
      </c>
      <c r="AW1240" s="78"/>
      <c r="AX1240" s="66"/>
      <c r="AY1240" s="78"/>
      <c r="AZ1240" s="76"/>
      <c r="BA1240" s="76"/>
      <c r="BB1240" s="76"/>
    </row>
    <row r="1241" spans="1:54" x14ac:dyDescent="0.25">
      <c r="A1241" s="77" t="s">
        <v>5218</v>
      </c>
      <c r="B1241" s="76" t="str">
        <f t="shared" si="89"/>
        <v>242-016-2</v>
      </c>
      <c r="C1241" s="77" t="s">
        <v>5217</v>
      </c>
      <c r="D1241" s="77" t="s">
        <v>5216</v>
      </c>
      <c r="E1241" s="76" t="e">
        <f>IF(C1241="-",IF(A1241="-",VLOOKUP(D1241,'sin-list 180320_update'!$C$2:$C$835,1,FALSE),VLOOKUP(A1241,'sin-list 180320_update'!$A$2:$A$835,1,FALSE)),VLOOKUP(C1241,'sin-list 180320_update'!$B$2:$B$835,1,FALSE))</f>
        <v>#N/A</v>
      </c>
      <c r="F1241" s="76" t="e">
        <f>IF($C1241="-",IF($A1241="-",VLOOKUP($D1241,'REACH Bilaga XVII_update'!$A$5:$A$131,1,FALSE),VLOOKUP($A1241,'REACH Bilaga XVII_update'!$C$5:$C$131,1,FALSE)),VLOOKUP($C1241,'REACH Bilaga XVII_update'!$B$5:$B$131,1,FALSE))</f>
        <v>#N/A</v>
      </c>
      <c r="G1241" s="76" t="e">
        <f>IF($C1241="-",IF($A1241="-",VLOOKUP($D1241,' REACH Bilaga 59_update'!$A$5:$A$210,1,FALSE),VLOOKUP($A1241,' REACH Bilaga 59_update'!$D$5:$D$210,1,FALSE)),VLOOKUP($C1241,' REACH Bilaga 59_update'!$C$5:$C$210,1,FALSE))</f>
        <v>#N/A</v>
      </c>
      <c r="H1241" s="76" t="e">
        <f>IF($C1241="-",IF($A1241="-",VLOOKUP($D1241,'REACH Bilaga XIV_update'!$A$5:$A$110,1,FALSE),VLOOKUP($A1241,'REACH Bilaga XIV_update'!$D$5:$D$110,1,FALSE)),VLOOKUP($C1241,'REACH Bilaga XIV_update'!$C$5:$C$110,1,FALSE))</f>
        <v>#N/A</v>
      </c>
      <c r="I1241" s="76" t="str">
        <f>IF($C1241="-",IF($A1241="-",VLOOKUP($D1241,CoRAP_update!$A$5:$A$376,1,FALSE),VLOOKUP($A1241,CoRAP_update!$D$5:$D$376,1,FALSE)),VLOOKUP($C1241,CoRAP_update!$C$5:$C$376,1,FALSE))</f>
        <v>242-016-2</v>
      </c>
      <c r="J1241" s="76" t="e">
        <f>IF($C1241="-",IF($A1241="-",VLOOKUP($D1241,EDC_update!$C$2:$C$450,1,FALSE),VLOOKUP($A1241,EDC_update!$B$2:$B$450,1,FALSE)),VLOOKUP($C1241,EDC_update!$L$2:$L$450,1,FALSE))</f>
        <v>#N/A</v>
      </c>
      <c r="K1241" s="76" t="e">
        <f>IF($C1241="-",IF($A1241="-",IF(VLOOKUP($D1241,'sin-list 180320_update'!$C$2:$S$835,3,FALSE)="",NA(),VLOOKUP($D1241,'sin-list 180320_update'!$C$2:$S$835,3,FALSE)),IF(VLOOKUP($A1241,'sin-list 180320_update'!$A$2:$S$835,5,FALSE)="",NA(),VLOOKUP($A1241,'sin-list 180320_update'!$A$2:$S$835,5,FALSE))),IF(VLOOKUP($C1241,'sin-list 180320_update'!$B$2:$S$835,4,FALSE)="",NA(),VLOOKUP($C1241,'sin-list 180320_update'!$B$2:$S$835,4,FALSE)))</f>
        <v>#N/A</v>
      </c>
      <c r="L1241" s="76" t="e">
        <f>IF($C1241="-",IF($A1241="-",VLOOKUP($D1241,'sin-list 180320_update'!$C$2:$S$835,6,FALSE),VLOOKUP($A1241,'sin-list 180320_update'!$A$2:$S$835,8,FALSE)),VLOOKUP($C1241,'sin-list 180320_update'!$B$2:$S$835,7,FALSE))</f>
        <v>#N/A</v>
      </c>
      <c r="M1241" s="76" t="e">
        <f>IF($C1241="-",IF($A1241="-",IF(VLOOKUP($D1241,'sin-list 180320_update'!$C$2:$S$835,8,FALSE)="",NA(),VLOOKUP($D1241,'sin-list 180320_update'!$C$2:$S$835,8,FALSE)),IF(VLOOKUP($A1241,'sin-list 180320_update'!$A$2:$S$835,10,FALSE)="",NA(),VLOOKUP($A1241,'sin-list 180320_update'!$A$2:$S$835,10,FALSE))),IF(VLOOKUP($C1241,'sin-list 180320_update'!$B$2:$S$835,9,FALSE)="",NA(),VLOOKUP($C1241,'sin-list 180320_update'!$B$2:$S$835,9,FALSE)))</f>
        <v>#N/A</v>
      </c>
      <c r="N1241" s="76" t="e">
        <f>IF($C1241="-",IF($A1241="-",IF(VLOOKUP($D1241,'REACH Bilaga XVII_update'!$A$5:$E$131,4,FALSE)="",NA(),VLOOKUP($D1241,'REACH Bilaga XVII_update'!$A$5:$E$131,4,FALSE)),IF(VLOOKUP($A1241,'REACH Bilaga XVII_update'!$C$5:$D$131,2,FALSE)="",NA(),VLOOKUP($A1241,'REACH Bilaga XVII_update'!$C$5:$D$131,2,FALSE))),IF(VLOOKUP($C1241,'REACH Bilaga XVII_update'!$B$5:$D$131,3,FALSE)="",NA(),VLOOKUP($C1241,'REACH Bilaga XVII_update'!$B$5:$D$131,3,FALSE)))</f>
        <v>#N/A</v>
      </c>
      <c r="O1241" s="76" t="e">
        <f>IF($C1241="-",IF($A1241="-",IF(VLOOKUP($D1241,' REACH Bilaga 59_update'!$A$5:$E$210,5,FALSE)="",NA(),VLOOKUP($D1241,' REACH Bilaga 59_update'!$A$5:$E$210,5,FALSE)),IF(VLOOKUP($A1241,' REACH Bilaga 59_update'!$D$5:$E$210,2,FALSE)="",NA(),VLOOKUP($A1241,' REACH Bilaga 59_update'!$D$5:$E$210,2,FALSE))),IF(VLOOKUP($C1241,' REACH Bilaga 59_update'!$C$5:$E$210,3,FALSE)="",NA(),VLOOKUP($C1241,' REACH Bilaga 59_update'!$C$5:$E$210,3,FALSE)))</f>
        <v>#N/A</v>
      </c>
      <c r="P1241" s="76" t="e">
        <f>IF(C1241="-",IF(A1241="-",IFERROR(VLOOKUP($D1241,' REACH Bilaga 59_update'!$A$5:$F$210,MATCH(Sammanfattning!P$1,' REACH Bilaga 59_update'!$A$4:$F$4,0),FALSE),VLOOKUP($D1241,'REACH Bilaga XIV_update'!$A$4:$H$110,MATCH(Sammanfattning!P$1,'REACH Bilaga XIV_update'!$A$4:$H$4,0),FALSE)),IFERROR(VLOOKUP($A1241,' REACH Bilaga 59_update'!$D$5:$F$210,MATCH(Sammanfattning!P$1,' REACH Bilaga 59_update'!$D$4:$F$4,0),FALSE),VLOOKUP($A1241,'REACH Bilaga XIV_update'!$D$4:$H$110,MATCH(Sammanfattning!P$1,'REACH Bilaga XIV_update'!$D$4:$H$4,0),FALSE))),IFERROR(VLOOKUP($C1241,' REACH Bilaga 59_update'!$C$5:$F$210,MATCH(Sammanfattning!P$1,' REACH Bilaga 59_update'!$C$4:$F$4,0),FALSE),VLOOKUP($C1241,'REACH Bilaga XIV_update'!$C$4:$H$110,MATCH(Sammanfattning!P$1,'REACH Bilaga XIV_update'!$C$4:$H$4,0),FALSE)))</f>
        <v>#N/A</v>
      </c>
      <c r="Q1241" s="76" t="e">
        <f>IF($C1241="-",IF($A1241="-",IF(VLOOKUP($D1241,'REACH Bilaga XIV_update'!$A$5:$I$110,9,FALSE)="",NA(),VLOOKUP($D1241,'REACH Bilaga XIV_update'!$A$5:$I$110,9,FALSE)),IF(VLOOKUP($A1241,'REACH Bilaga XIV_update'!$D$5:$I$110,6,FALSE)="",NA(),VLOOKUP($A1241,'REACH Bilaga XIV_update'!$D$5:$I$110,6,FALSE))),IF(VLOOKUP($C1241,'REACH Bilaga XIV_update'!$C$5:$I$110,7,FALSE)="",NA(),VLOOKUP($C1241,'REACH Bilaga XIV_update'!$C$5:$I$110,7,FALSE)))</f>
        <v>#N/A</v>
      </c>
      <c r="R1241" s="76" t="e">
        <f>IF($C1241="-",IF($A1241="-",IF(VLOOKUP($D1241,CoRAP_update!$A$5:$O$376,15,FALSE)="",NA(),VLOOKUP($D1241,CoRAP_update!$A$5:$O$376,15,FALSE)),IF(VLOOKUP($A1241,CoRAP_update!$D$5:$O$376,12,FALSE)="",NA(),VLOOKUP($A1241,CoRAP_update!$D$5:$O$376,12,FALSE))),IF(VLOOKUP($C1241,CoRAP_update!$C$5:$O$376,13,FALSE)="",NA(),VLOOKUP($C1241,CoRAP_update!$C$5:$O$376,13,FALSE)))</f>
        <v>#N/A</v>
      </c>
      <c r="S1241" s="144" t="str">
        <f>IF($C1241="-",IF($A1241="-",VLOOKUP($D1241,CoRAP_update!$A$5:$J$376,MATCH(Sammanfattning!S$1,CoRAP_update!$A$4:$J$4,0),FALSE),VLOOKUP($A1241,CoRAP_update!$D$5:$J$376,MATCH(Sammanfattning!S$1,CoRAP_update!$D$4:$J$4,0),FALSE)),VLOOKUP($C1241,CoRAP_update!$C$5:$J$376,MATCH(Sammanfattning!S$1,CoRAP_update!$C$4:$J$4,0),FALSE))</f>
        <v>Suspected Reprotoxic</v>
      </c>
      <c r="T1241" s="76" t="e">
        <f>IF($A1241="-",VLOOKUP($D1241,EDC_update!$C$2:$F$450,4,FALSE),VLOOKUP($A1241,EDC_update!$B$2:$F$450,5,FALSE))</f>
        <v>#N/A</v>
      </c>
      <c r="V1241" s="78">
        <f>IF(IFERROR(SEARCH("PBT",P1241),99)=99,IF(IFERROR(SEARCH("suspected PBT",S1241),99)=99,IF(IFERROR(SEARCH("concluded to be PBT",K1241),99)=99,IF(IFERROR(SEARCH("PBT",S1241),99)=99,IF(IFERROR(SEARCH("PBT cand",L1241),99)=99,IF(IFERROR(SEARCH("PBT",L1241),99)=99,IF(IFERROR(SEARCH("persistent, bioackumulative and toxic properties",K1241),99)=99,0,Scoring!$E$3),Scoring!$E$3),Scoring!$E$7),Scoring!$E$3),Scoring!$E$5),Scoring!$E$6),Scoring!$E$3)</f>
        <v>0</v>
      </c>
      <c r="W1241" s="78">
        <f>IF(IFERROR(SEARCH("vPvB",P1241),99)=99,IF(IFERROR(SEARCH("suspected pbt/vPvB",S1241),99)=99,IF(IFERROR(SEARCH("vPvB",S1241),99)=99,IF(IFERROR(SEARCH("concluded to be a vPvB",S1241),99)=99,IF(IFERROR(SEARCH("identified as vPvB",K1241),99)=99,IF(IFERROR(SEARCH("concluded to be a vPvB",K1241),99)=99,IF(IFERROR(SEARCH("concluded to be both pbt and vPvB",S1241),99)=99,IF(IFERROR(SEARCH("concluded to be both pbt and vPvB",K1241),99)=99,0,Scoring!$E$5),Scoring!$E$5),Scoring!$E$5),Scoring!$E$5),Scoring!$E$5),Scoring!$E$4),Scoring!$E$6),Scoring!$E$4)</f>
        <v>0</v>
      </c>
      <c r="X1241" s="78">
        <f>IF(IFERROR(SEARCH("H410",N1241),99)=99,IF(IFERROR(SEARCH("H410",O1241),99)=99,IF(IFERROR(SEARCH("H410",Q1241),99)=99,IF(IFERROR(SEARCH("H410",M1241),99)=99,IF(IFERROR(SEARCH("H410",R1241),99)=99,IF(IFERROR(SEARCH("H411",N1241),99)=99,IF(IFERROR(SEARCH("H411",O1241),99)=99,IF(IFERROR(SEARCH("H411",Q1241),99)=99,IF(IFERROR(SEARCH("H411",M1241),99)=99,IF(IFERROR(SEARCH("H411",R1241),99)=99,IF(IFERROR(SEARCH("H413",N1241),99)=99,IF(IFERROR(SEARCH("H413",O1241),99)=99,IF(IFERROR(SEARCH("H413",Q1241),99)=99,IF(IFERROR(SEARCH("H413",M1241),99)=99,IF(IFERROR(SEARCH("H413",R1241),99)=99,IF(IFERROR(SEARCH("H412",N1241),99)=99,IF(IFERROR(SEARCH("H412",O1241),99)=99,IF(IFERROR(SEARCH("H412",Q1241),99)=99,IF(IFERROR(SEARCH("H412",M1241),99)=99,IF(IFERROR(SEARCH("H412",R1241),99)=99,0,Scoring!$E$2),Scoring!$E$2),Scoring!$E$2),Scoring!$E$2),Scoring!$E$2),Scoring!$E$2),Scoring!$E$2),Scoring!$E$2),Scoring!$E$2),Scoring!$E$2),Scoring!$E$2),Scoring!$E$2),Scoring!$E$2),Scoring!$E$2),Scoring!$E$2),Scoring!$E$2),Scoring!$E$2),Scoring!$E$2),Scoring!$E$2),Scoring!$E$2)</f>
        <v>0</v>
      </c>
      <c r="Y1241" s="78">
        <f>IF(IFERROR(SEARCH("CMR",K1241),99)=99,IF(IFERROR(SEARCH("Suspected CMR",S1241),99)=99,IF(IFERROR(SEARCH("CMR",S1241),99)=99,0,Scoring!$E$8),Scoring!$E$9),Scoring!$E$8)</f>
        <v>0</v>
      </c>
      <c r="Z1241" s="78">
        <f>IF(IFERROR(SEARCH("H350",N1241),99)=99,IF(IFERROR(SEARCH("H350",O1241),99)=99,IF(IFERROR(SEARCH("H350",Q1241),99)=99,IF(IFERROR(SEARCH("H350",M1241),99)=99,IF(IFERROR(SEARCH("H350",R1241),99)=99,IF(IFERROR(SEARCH("H351",N1241),99)=99,IF(IFERROR(SEARCH("H351",O1241),99)=99,IF(IFERROR(SEARCH("H351",Q1241),99)=99,IF(IFERROR(SEARCH("H351",M1241),99)=99,IF(IFERROR(SEARCH("H351",R1241),99)=99,IF(IFERROR(SEARCH("carcinogenic",P1241),99)=99,IF(IFERROR(SEARCH("suspected carcinogenic",S1241),99)=99,0,Scoring!$E$12),Scoring!$E$11),Scoring!$E$10),Scoring!$E$10),Scoring!$E$10),Scoring!$E$10),Scoring!$E$10),Scoring!$E$10),Scoring!$E$10),Scoring!$E$10),Scoring!$E$10),Scoring!$E$10)</f>
        <v>0</v>
      </c>
      <c r="AA1241" s="78">
        <f>IF(IFERROR(SEARCH("H340",N1241),99)=99,IF(IFERROR(SEARCH("H340",O1241),99)=99,IF(IFERROR(SEARCH("H340",Q1241),99)=99,IF(IFERROR(SEARCH("H340",M1241),99)=99,IF(IFERROR(SEARCH("H340",R1241),99)=99,IF(IFERROR(SEARCH("H341",N1241),99)=99,IF(IFERROR(SEARCH("H341",O1241),99)=99,IF(IFERROR(SEARCH("H341",Q1241),99)=99,IF(IFERROR(SEARCH("H341",M1241),99)=99,IF(IFERROR(SEARCH("H341",R1241),99)=99,IF(IFERROR(SEARCH("mutagenic",P1241),99)=99,IF(IFERROR(SEARCH("suspected mutagenic",S1241),99)=99,0,Scoring!$E$15),Scoring!$E$14),Scoring!$E$13),Scoring!$E$13),Scoring!$E$13),Scoring!$E$13),Scoring!$E$13),Scoring!$E$13),Scoring!$E$13),Scoring!$E$13),Scoring!$E$13),Scoring!$E$13)</f>
        <v>0</v>
      </c>
      <c r="AB1241" s="78">
        <f>IF(IFERROR(SEARCH("H360",N1241),99)=99,IF(IFERROR(SEARCH("H360",O1241),99)=99,IF(IFERROR(SEARCH("H360",Q1241),99)=99,IF(IFERROR(SEARCH("H360",M1241),99)=99,IF(IFERROR(SEARCH("H360",R1241),99)=99,IF(IFERROR(SEARCH("H361",N1241),99)=99,IF(IFERROR(SEARCH("H361",O1241),99)=99,IF(IFERROR(SEARCH("H361",Q1241),99)=99,IF(IFERROR(SEARCH("H361",M1241),99)=99,IF(IFERROR(SEARCH("H361",R1241),99)=99,IF(IFERROR(SEARCH("reproduction",P1241),99)=99,IF(IFERROR(SEARCH("suspected reprotoxic",S1241),99)=99,IF(IFERROR(SEARCH("reprotoxic",S1241),99)=99,IF(IFERROR(SEARCH("reprotoxic",K1241),99)=99,0,Scoring!$E$18),Scoring!$E$18),Scoring!$E$19),Scoring!$E$17),Scoring!$E$16),Scoring!$E$16),Scoring!$E$16),Scoring!$E$16),Scoring!$E$16),Scoring!$E$16),Scoring!$E$16),Scoring!$E$16),Scoring!$E$16),Scoring!$E$16)</f>
        <v>0.7</v>
      </c>
      <c r="AC1241" s="78">
        <f>IF(IFERROR(SEARCH("57f",L1241),99)=99,IF(IFERROR(SEARCH("57(f)",P1241),99)=99,0,Scoring!$E$20),Scoring!$E$20)</f>
        <v>0</v>
      </c>
      <c r="AD1241" s="78">
        <f>IF(IFERROR(SEARCH("CAT1",T1241),99)=99,IF(IFERROR(SEARCH("CAT2",T1241),99)=99,IF(IFERROR(SEARCH("CAT3",T1241),99)=99,IF(IFERROR(SEARCH("concluded to be endocrine",K1241),99)=99,IF(IFERROR(SEARCH("categorised as endocrine",K1241),99)=99,IF(IFERROR(SEARCH("endocrine disrupting",P1241),99)=99,IF(IFERROR(SEARCH("endocrine disrupting",K1241),99)=99,IF(IFERROR(SEARCH("suspected endocrine",S1241),99)=99,IF(IFERROR(SEARCH("potential endocrine",S1241),99)=99,0,Scoring!$E$25),Scoring!$E$25),Scoring!$E$24),Scoring!$E$24),Scoring!$E$24),Scoring!$E$24),Scoring!$E$23),Scoring!$E$22),Scoring!$E$21)</f>
        <v>0</v>
      </c>
      <c r="AE1241" s="78">
        <f>IF(IFERROR(SEARCH("suspected sensitiser",S1241),99)=99,IF(IFERROR(SEARCH("sensitiser",S1241),99)=99,IF(IFERROR(SEARCH("other hazard based concern",S1241),99)=99,0,Scoring!$E$28),Scoring!$E$26),Scoring!$E$27)</f>
        <v>0</v>
      </c>
      <c r="AF1241" s="78">
        <f>IF(IFERROR(M1241,1)=1,IF(IFERROR(N1241,1)=1,IF(IFERROR(O1241,1)=1,IF(IFERROR(Q1241,1)=1,IF(IFERROR(R1241,1)=1,IF(IFERROR(T1241,1)=1,IF(IFERROR(K1241,1)=1,IF(IFERROR(P1241,1)=1,IF(IFERROR(S1241,1)=1,Scoring!$E$29,0),0),0),0),0),0),0),0),0)</f>
        <v>0</v>
      </c>
      <c r="AG1241" s="78">
        <f t="shared" si="87"/>
        <v>0.7</v>
      </c>
      <c r="AI1241" s="93"/>
      <c r="AJ1241" s="94"/>
      <c r="AK1241" s="76"/>
      <c r="AL1241" s="75"/>
      <c r="AN1241" s="79"/>
      <c r="AO1241" s="79"/>
      <c r="AP1241" s="79"/>
      <c r="AQ1241" s="79"/>
      <c r="AR1241" s="79"/>
      <c r="AS1241" s="78"/>
      <c r="AU1241" s="79">
        <f>IF(IFERROR(F1241,99)=99,IF(IFERROR(G1241,99)=99,IF(IFERROR(H1241,99)=99,IF(IFERROR(I1241,99)=99,IF(IFERROR(E1241,99)=99,IF(IFERROR(J1241,99)=99,0,Scoring!$B$7),Scoring!$B$3),Scoring!$B$2),Scoring!$B$6),Scoring!$B$5),Scoring!$B$4)</f>
        <v>0.5</v>
      </c>
      <c r="AV1241" s="78">
        <f t="shared" si="88"/>
        <v>0.35</v>
      </c>
      <c r="AW1241" s="78"/>
      <c r="AX1241" s="66"/>
      <c r="AY1241" s="78"/>
      <c r="AZ1241" s="76"/>
      <c r="BA1241" s="76"/>
      <c r="BB1241" s="76"/>
    </row>
    <row r="1242" spans="1:54" x14ac:dyDescent="0.25">
      <c r="A1242" s="77" t="s">
        <v>5301</v>
      </c>
      <c r="B1242" s="76" t="str">
        <f t="shared" si="89"/>
        <v>248-258-5</v>
      </c>
      <c r="C1242" s="77" t="s">
        <v>5300</v>
      </c>
      <c r="D1242" s="77" t="s">
        <v>5299</v>
      </c>
      <c r="E1242" s="76" t="e">
        <f>IF(C1242="-",IF(A1242="-",VLOOKUP(D1242,'sin-list 180320_update'!$C$2:$C$835,1,FALSE),VLOOKUP(A1242,'sin-list 180320_update'!$A$2:$A$835,1,FALSE)),VLOOKUP(C1242,'sin-list 180320_update'!$B$2:$B$835,1,FALSE))</f>
        <v>#N/A</v>
      </c>
      <c r="F1242" s="76" t="e">
        <f>IF($C1242="-",IF($A1242="-",VLOOKUP($D1242,'REACH Bilaga XVII_update'!$A$5:$A$131,1,FALSE),VLOOKUP($A1242,'REACH Bilaga XVII_update'!$C$5:$C$131,1,FALSE)),VLOOKUP($C1242,'REACH Bilaga XVII_update'!$B$5:$B$131,1,FALSE))</f>
        <v>#N/A</v>
      </c>
      <c r="G1242" s="76" t="e">
        <f>IF($C1242="-",IF($A1242="-",VLOOKUP($D1242,' REACH Bilaga 59_update'!$A$5:$A$210,1,FALSE),VLOOKUP($A1242,' REACH Bilaga 59_update'!$D$5:$D$210,1,FALSE)),VLOOKUP($C1242,' REACH Bilaga 59_update'!$C$5:$C$210,1,FALSE))</f>
        <v>#N/A</v>
      </c>
      <c r="H1242" s="76" t="e">
        <f>IF($C1242="-",IF($A1242="-",VLOOKUP($D1242,'REACH Bilaga XIV_update'!$A$5:$A$110,1,FALSE),VLOOKUP($A1242,'REACH Bilaga XIV_update'!$D$5:$D$110,1,FALSE)),VLOOKUP($C1242,'REACH Bilaga XIV_update'!$C$5:$C$110,1,FALSE))</f>
        <v>#N/A</v>
      </c>
      <c r="I1242" s="76" t="str">
        <f>IF($C1242="-",IF($A1242="-",VLOOKUP($D1242,CoRAP_update!$A$5:$A$376,1,FALSE),VLOOKUP($A1242,CoRAP_update!$D$5:$D$376,1,FALSE)),VLOOKUP($C1242,CoRAP_update!$C$5:$C$376,1,FALSE))</f>
        <v>248-258-5</v>
      </c>
      <c r="J1242" s="76" t="e">
        <f>IF($C1242="-",IF($A1242="-",VLOOKUP($D1242,EDC_update!$C$2:$C$450,1,FALSE),VLOOKUP($A1242,EDC_update!$B$2:$B$450,1,FALSE)),VLOOKUP($C1242,EDC_update!$L$2:$L$450,1,FALSE))</f>
        <v>#N/A</v>
      </c>
      <c r="K1242" s="76" t="e">
        <f>IF($C1242="-",IF($A1242="-",IF(VLOOKUP($D1242,'sin-list 180320_update'!$C$2:$S$835,3,FALSE)="",NA(),VLOOKUP($D1242,'sin-list 180320_update'!$C$2:$S$835,3,FALSE)),IF(VLOOKUP($A1242,'sin-list 180320_update'!$A$2:$S$835,5,FALSE)="",NA(),VLOOKUP($A1242,'sin-list 180320_update'!$A$2:$S$835,5,FALSE))),IF(VLOOKUP($C1242,'sin-list 180320_update'!$B$2:$S$835,4,FALSE)="",NA(),VLOOKUP($C1242,'sin-list 180320_update'!$B$2:$S$835,4,FALSE)))</f>
        <v>#N/A</v>
      </c>
      <c r="L1242" s="76" t="e">
        <f>IF($C1242="-",IF($A1242="-",VLOOKUP($D1242,'sin-list 180320_update'!$C$2:$S$835,6,FALSE),VLOOKUP($A1242,'sin-list 180320_update'!$A$2:$S$835,8,FALSE)),VLOOKUP($C1242,'sin-list 180320_update'!$B$2:$S$835,7,FALSE))</f>
        <v>#N/A</v>
      </c>
      <c r="M1242" s="76" t="e">
        <f>IF($C1242="-",IF($A1242="-",IF(VLOOKUP($D1242,'sin-list 180320_update'!$C$2:$S$835,8,FALSE)="",NA(),VLOOKUP($D1242,'sin-list 180320_update'!$C$2:$S$835,8,FALSE)),IF(VLOOKUP($A1242,'sin-list 180320_update'!$A$2:$S$835,10,FALSE)="",NA(),VLOOKUP($A1242,'sin-list 180320_update'!$A$2:$S$835,10,FALSE))),IF(VLOOKUP($C1242,'sin-list 180320_update'!$B$2:$S$835,9,FALSE)="",NA(),VLOOKUP($C1242,'sin-list 180320_update'!$B$2:$S$835,9,FALSE)))</f>
        <v>#N/A</v>
      </c>
      <c r="N1242" s="76" t="e">
        <f>IF($C1242="-",IF($A1242="-",IF(VLOOKUP($D1242,'REACH Bilaga XVII_update'!$A$5:$E$131,4,FALSE)="",NA(),VLOOKUP($D1242,'REACH Bilaga XVII_update'!$A$5:$E$131,4,FALSE)),IF(VLOOKUP($A1242,'REACH Bilaga XVII_update'!$C$5:$D$131,2,FALSE)="",NA(),VLOOKUP($A1242,'REACH Bilaga XVII_update'!$C$5:$D$131,2,FALSE))),IF(VLOOKUP($C1242,'REACH Bilaga XVII_update'!$B$5:$D$131,3,FALSE)="",NA(),VLOOKUP($C1242,'REACH Bilaga XVII_update'!$B$5:$D$131,3,FALSE)))</f>
        <v>#N/A</v>
      </c>
      <c r="O1242" s="76" t="e">
        <f>IF($C1242="-",IF($A1242="-",IF(VLOOKUP($D1242,' REACH Bilaga 59_update'!$A$5:$E$210,5,FALSE)="",NA(),VLOOKUP($D1242,' REACH Bilaga 59_update'!$A$5:$E$210,5,FALSE)),IF(VLOOKUP($A1242,' REACH Bilaga 59_update'!$D$5:$E$210,2,FALSE)="",NA(),VLOOKUP($A1242,' REACH Bilaga 59_update'!$D$5:$E$210,2,FALSE))),IF(VLOOKUP($C1242,' REACH Bilaga 59_update'!$C$5:$E$210,3,FALSE)="",NA(),VLOOKUP($C1242,' REACH Bilaga 59_update'!$C$5:$E$210,3,FALSE)))</f>
        <v>#N/A</v>
      </c>
      <c r="P1242" s="76" t="e">
        <f>IF(C1242="-",IF(A1242="-",IFERROR(VLOOKUP($D1242,' REACH Bilaga 59_update'!$A$5:$F$210,MATCH(Sammanfattning!P$1,' REACH Bilaga 59_update'!$A$4:$F$4,0),FALSE),VLOOKUP($D1242,'REACH Bilaga XIV_update'!$A$4:$H$110,MATCH(Sammanfattning!P$1,'REACH Bilaga XIV_update'!$A$4:$H$4,0),FALSE)),IFERROR(VLOOKUP($A1242,' REACH Bilaga 59_update'!$D$5:$F$210,MATCH(Sammanfattning!P$1,' REACH Bilaga 59_update'!$D$4:$F$4,0),FALSE),VLOOKUP($A1242,'REACH Bilaga XIV_update'!$D$4:$H$110,MATCH(Sammanfattning!P$1,'REACH Bilaga XIV_update'!$D$4:$H$4,0),FALSE))),IFERROR(VLOOKUP($C1242,' REACH Bilaga 59_update'!$C$5:$F$210,MATCH(Sammanfattning!P$1,' REACH Bilaga 59_update'!$C$4:$F$4,0),FALSE),VLOOKUP($C1242,'REACH Bilaga XIV_update'!$C$4:$H$110,MATCH(Sammanfattning!P$1,'REACH Bilaga XIV_update'!$C$4:$H$4,0),FALSE)))</f>
        <v>#N/A</v>
      </c>
      <c r="Q1242" s="76" t="e">
        <f>IF($C1242="-",IF($A1242="-",IF(VLOOKUP($D1242,'REACH Bilaga XIV_update'!$A$5:$I$110,9,FALSE)="",NA(),VLOOKUP($D1242,'REACH Bilaga XIV_update'!$A$5:$I$110,9,FALSE)),IF(VLOOKUP($A1242,'REACH Bilaga XIV_update'!$D$5:$I$110,6,FALSE)="",NA(),VLOOKUP($A1242,'REACH Bilaga XIV_update'!$D$5:$I$110,6,FALSE))),IF(VLOOKUP($C1242,'REACH Bilaga XIV_update'!$C$5:$I$110,7,FALSE)="",NA(),VLOOKUP($C1242,'REACH Bilaga XIV_update'!$C$5:$I$110,7,FALSE)))</f>
        <v>#N/A</v>
      </c>
      <c r="R1242" s="76" t="e">
        <f>IF($C1242="-",IF($A1242="-",IF(VLOOKUP($D1242,CoRAP_update!$A$5:$O$376,15,FALSE)="",NA(),VLOOKUP($D1242,CoRAP_update!$A$5:$O$376,15,FALSE)),IF(VLOOKUP($A1242,CoRAP_update!$D$5:$O$376,12,FALSE)="",NA(),VLOOKUP($A1242,CoRAP_update!$D$5:$O$376,12,FALSE))),IF(VLOOKUP($C1242,CoRAP_update!$C$5:$O$376,13,FALSE)="",NA(),VLOOKUP($C1242,CoRAP_update!$C$5:$O$376,13,FALSE)))</f>
        <v>#N/A</v>
      </c>
      <c r="S1242" s="144" t="str">
        <f>IF($C1242="-",IF($A1242="-",VLOOKUP($D1242,CoRAP_update!$A$5:$J$376,MATCH(Sammanfattning!S$1,CoRAP_update!$A$4:$J$4,0),FALSE),VLOOKUP($A1242,CoRAP_update!$D$5:$J$376,MATCH(Sammanfattning!S$1,CoRAP_update!$D$4:$J$4,0),FALSE)),VLOOKUP($C1242,CoRAP_update!$C$5:$J$376,MATCH(Sammanfattning!S$1,CoRAP_update!$C$4:$J$4,0),FALSE))</f>
        <v>Suspected Reprotoxic#Consumer use#Exposure of environment#Exposure of workers#High (aggregated) tonnage#High RCR#Wide dispersive use</v>
      </c>
      <c r="T1242" s="76" t="e">
        <f>IF($A1242="-",VLOOKUP($D1242,EDC_update!$C$2:$F$450,4,FALSE),VLOOKUP($A1242,EDC_update!$B$2:$F$450,5,FALSE))</f>
        <v>#N/A</v>
      </c>
      <c r="V1242" s="78">
        <f>IF(IFERROR(SEARCH("PBT",P1242),99)=99,IF(IFERROR(SEARCH("suspected PBT",S1242),99)=99,IF(IFERROR(SEARCH("concluded to be PBT",K1242),99)=99,IF(IFERROR(SEARCH("PBT",S1242),99)=99,IF(IFERROR(SEARCH("PBT cand",L1242),99)=99,IF(IFERROR(SEARCH("PBT",L1242),99)=99,IF(IFERROR(SEARCH("persistent, bioackumulative and toxic properties",K1242),99)=99,0,Scoring!$E$3),Scoring!$E$3),Scoring!$E$7),Scoring!$E$3),Scoring!$E$5),Scoring!$E$6),Scoring!$E$3)</f>
        <v>0</v>
      </c>
      <c r="W1242" s="78">
        <f>IF(IFERROR(SEARCH("vPvB",P1242),99)=99,IF(IFERROR(SEARCH("suspected pbt/vPvB",S1242),99)=99,IF(IFERROR(SEARCH("vPvB",S1242),99)=99,IF(IFERROR(SEARCH("concluded to be a vPvB",S1242),99)=99,IF(IFERROR(SEARCH("identified as vPvB",K1242),99)=99,IF(IFERROR(SEARCH("concluded to be a vPvB",K1242),99)=99,IF(IFERROR(SEARCH("concluded to be both pbt and vPvB",S1242),99)=99,IF(IFERROR(SEARCH("concluded to be both pbt and vPvB",K1242),99)=99,0,Scoring!$E$5),Scoring!$E$5),Scoring!$E$5),Scoring!$E$5),Scoring!$E$5),Scoring!$E$4),Scoring!$E$6),Scoring!$E$4)</f>
        <v>0</v>
      </c>
      <c r="X1242" s="78">
        <f>IF(IFERROR(SEARCH("H410",N1242),99)=99,IF(IFERROR(SEARCH("H410",O1242),99)=99,IF(IFERROR(SEARCH("H410",Q1242),99)=99,IF(IFERROR(SEARCH("H410",M1242),99)=99,IF(IFERROR(SEARCH("H410",R1242),99)=99,IF(IFERROR(SEARCH("H411",N1242),99)=99,IF(IFERROR(SEARCH("H411",O1242),99)=99,IF(IFERROR(SEARCH("H411",Q1242),99)=99,IF(IFERROR(SEARCH("H411",M1242),99)=99,IF(IFERROR(SEARCH("H411",R1242),99)=99,IF(IFERROR(SEARCH("H413",N1242),99)=99,IF(IFERROR(SEARCH("H413",O1242),99)=99,IF(IFERROR(SEARCH("H413",Q1242),99)=99,IF(IFERROR(SEARCH("H413",M1242),99)=99,IF(IFERROR(SEARCH("H413",R1242),99)=99,IF(IFERROR(SEARCH("H412",N1242),99)=99,IF(IFERROR(SEARCH("H412",O1242),99)=99,IF(IFERROR(SEARCH("H412",Q1242),99)=99,IF(IFERROR(SEARCH("H412",M1242),99)=99,IF(IFERROR(SEARCH("H412",R1242),99)=99,0,Scoring!$E$2),Scoring!$E$2),Scoring!$E$2),Scoring!$E$2),Scoring!$E$2),Scoring!$E$2),Scoring!$E$2),Scoring!$E$2),Scoring!$E$2),Scoring!$E$2),Scoring!$E$2),Scoring!$E$2),Scoring!$E$2),Scoring!$E$2),Scoring!$E$2),Scoring!$E$2),Scoring!$E$2),Scoring!$E$2),Scoring!$E$2),Scoring!$E$2)</f>
        <v>0</v>
      </c>
      <c r="Y1242" s="78">
        <f>IF(IFERROR(SEARCH("CMR",K1242),99)=99,IF(IFERROR(SEARCH("Suspected CMR",S1242),99)=99,IF(IFERROR(SEARCH("CMR",S1242),99)=99,0,Scoring!$E$8),Scoring!$E$9),Scoring!$E$8)</f>
        <v>0</v>
      </c>
      <c r="Z1242" s="78">
        <f>IF(IFERROR(SEARCH("H350",N1242),99)=99,IF(IFERROR(SEARCH("H350",O1242),99)=99,IF(IFERROR(SEARCH("H350",Q1242),99)=99,IF(IFERROR(SEARCH("H350",M1242),99)=99,IF(IFERROR(SEARCH("H350",R1242),99)=99,IF(IFERROR(SEARCH("H351",N1242),99)=99,IF(IFERROR(SEARCH("H351",O1242),99)=99,IF(IFERROR(SEARCH("H351",Q1242),99)=99,IF(IFERROR(SEARCH("H351",M1242),99)=99,IF(IFERROR(SEARCH("H351",R1242),99)=99,IF(IFERROR(SEARCH("carcinogenic",P1242),99)=99,IF(IFERROR(SEARCH("suspected carcinogenic",S1242),99)=99,0,Scoring!$E$12),Scoring!$E$11),Scoring!$E$10),Scoring!$E$10),Scoring!$E$10),Scoring!$E$10),Scoring!$E$10),Scoring!$E$10),Scoring!$E$10),Scoring!$E$10),Scoring!$E$10),Scoring!$E$10)</f>
        <v>0</v>
      </c>
      <c r="AA1242" s="78">
        <f>IF(IFERROR(SEARCH("H340",N1242),99)=99,IF(IFERROR(SEARCH("H340",O1242),99)=99,IF(IFERROR(SEARCH("H340",Q1242),99)=99,IF(IFERROR(SEARCH("H340",M1242),99)=99,IF(IFERROR(SEARCH("H340",R1242),99)=99,IF(IFERROR(SEARCH("H341",N1242),99)=99,IF(IFERROR(SEARCH("H341",O1242),99)=99,IF(IFERROR(SEARCH("H341",Q1242),99)=99,IF(IFERROR(SEARCH("H341",M1242),99)=99,IF(IFERROR(SEARCH("H341",R1242),99)=99,IF(IFERROR(SEARCH("mutagenic",P1242),99)=99,IF(IFERROR(SEARCH("suspected mutagenic",S1242),99)=99,0,Scoring!$E$15),Scoring!$E$14),Scoring!$E$13),Scoring!$E$13),Scoring!$E$13),Scoring!$E$13),Scoring!$E$13),Scoring!$E$13),Scoring!$E$13),Scoring!$E$13),Scoring!$E$13),Scoring!$E$13)</f>
        <v>0</v>
      </c>
      <c r="AB1242" s="78">
        <f>IF(IFERROR(SEARCH("H360",N1242),99)=99,IF(IFERROR(SEARCH("H360",O1242),99)=99,IF(IFERROR(SEARCH("H360",Q1242),99)=99,IF(IFERROR(SEARCH("H360",M1242),99)=99,IF(IFERROR(SEARCH("H360",R1242),99)=99,IF(IFERROR(SEARCH("H361",N1242),99)=99,IF(IFERROR(SEARCH("H361",O1242),99)=99,IF(IFERROR(SEARCH("H361",Q1242),99)=99,IF(IFERROR(SEARCH("H361",M1242),99)=99,IF(IFERROR(SEARCH("H361",R1242),99)=99,IF(IFERROR(SEARCH("reproduction",P1242),99)=99,IF(IFERROR(SEARCH("suspected reprotoxic",S1242),99)=99,IF(IFERROR(SEARCH("reprotoxic",S1242),99)=99,IF(IFERROR(SEARCH("reprotoxic",K1242),99)=99,0,Scoring!$E$18),Scoring!$E$18),Scoring!$E$19),Scoring!$E$17),Scoring!$E$16),Scoring!$E$16),Scoring!$E$16),Scoring!$E$16),Scoring!$E$16),Scoring!$E$16),Scoring!$E$16),Scoring!$E$16),Scoring!$E$16),Scoring!$E$16)</f>
        <v>0.7</v>
      </c>
      <c r="AC1242" s="78">
        <f>IF(IFERROR(SEARCH("57f",L1242),99)=99,IF(IFERROR(SEARCH("57(f)",P1242),99)=99,0,Scoring!$E$20),Scoring!$E$20)</f>
        <v>0</v>
      </c>
      <c r="AD1242" s="78">
        <f>IF(IFERROR(SEARCH("CAT1",T1242),99)=99,IF(IFERROR(SEARCH("CAT2",T1242),99)=99,IF(IFERROR(SEARCH("CAT3",T1242),99)=99,IF(IFERROR(SEARCH("concluded to be endocrine",K1242),99)=99,IF(IFERROR(SEARCH("categorised as endocrine",K1242),99)=99,IF(IFERROR(SEARCH("endocrine disrupting",P1242),99)=99,IF(IFERROR(SEARCH("endocrine disrupting",K1242),99)=99,IF(IFERROR(SEARCH("suspected endocrine",S1242),99)=99,IF(IFERROR(SEARCH("potential endocrine",S1242),99)=99,0,Scoring!$E$25),Scoring!$E$25),Scoring!$E$24),Scoring!$E$24),Scoring!$E$24),Scoring!$E$24),Scoring!$E$23),Scoring!$E$22),Scoring!$E$21)</f>
        <v>0</v>
      </c>
      <c r="AE1242" s="78">
        <f>IF(IFERROR(SEARCH("suspected sensitiser",S1242),99)=99,IF(IFERROR(SEARCH("sensitiser",S1242),99)=99,IF(IFERROR(SEARCH("other hazard based concern",S1242),99)=99,0,Scoring!$E$28),Scoring!$E$26),Scoring!$E$27)</f>
        <v>0</v>
      </c>
      <c r="AF1242" s="78">
        <f>IF(IFERROR(M1242,1)=1,IF(IFERROR(N1242,1)=1,IF(IFERROR(O1242,1)=1,IF(IFERROR(Q1242,1)=1,IF(IFERROR(R1242,1)=1,IF(IFERROR(T1242,1)=1,IF(IFERROR(K1242,1)=1,IF(IFERROR(P1242,1)=1,IF(IFERROR(S1242,1)=1,Scoring!$E$29,0),0),0),0),0),0),0),0),0)</f>
        <v>0</v>
      </c>
      <c r="AG1242" s="78">
        <f t="shared" si="87"/>
        <v>0.7</v>
      </c>
      <c r="AI1242" s="93"/>
      <c r="AJ1242" s="94"/>
      <c r="AK1242" s="76"/>
      <c r="AL1242" s="75"/>
      <c r="AN1242" s="79"/>
      <c r="AO1242" s="79"/>
      <c r="AP1242" s="79"/>
      <c r="AQ1242" s="79"/>
      <c r="AR1242" s="79"/>
      <c r="AS1242" s="78"/>
      <c r="AU1242" s="79">
        <f>IF(IFERROR(F1242,99)=99,IF(IFERROR(G1242,99)=99,IF(IFERROR(H1242,99)=99,IF(IFERROR(I1242,99)=99,IF(IFERROR(E1242,99)=99,IF(IFERROR(J1242,99)=99,0,Scoring!$B$7),Scoring!$B$3),Scoring!$B$2),Scoring!$B$6),Scoring!$B$5),Scoring!$B$4)</f>
        <v>0.5</v>
      </c>
      <c r="AV1242" s="78">
        <f t="shared" si="88"/>
        <v>0.35</v>
      </c>
      <c r="AW1242" s="78"/>
      <c r="AX1242" s="66"/>
      <c r="AY1242" s="78"/>
      <c r="AZ1242" s="76"/>
      <c r="BA1242" s="76"/>
      <c r="BB1242" s="76"/>
    </row>
    <row r="1243" spans="1:54" x14ac:dyDescent="0.25">
      <c r="A1243" s="77" t="s">
        <v>4332</v>
      </c>
      <c r="B1243" s="76" t="str">
        <f t="shared" si="89"/>
        <v>201-297-1</v>
      </c>
      <c r="C1243" s="77" t="s">
        <v>4331</v>
      </c>
      <c r="D1243" s="77" t="s">
        <v>4330</v>
      </c>
      <c r="E1243" s="76" t="e">
        <f>IF(C1243="-",IF(A1243="-",VLOOKUP(D1243,'sin-list 180320_update'!$C$2:$C$835,1,FALSE),VLOOKUP(A1243,'sin-list 180320_update'!$A$2:$A$835,1,FALSE)),VLOOKUP(C1243,'sin-list 180320_update'!$B$2:$B$835,1,FALSE))</f>
        <v>#N/A</v>
      </c>
      <c r="F1243" s="76" t="e">
        <f>IF($C1243="-",IF($A1243="-",VLOOKUP($D1243,'REACH Bilaga XVII_update'!$A$5:$A$131,1,FALSE),VLOOKUP($A1243,'REACH Bilaga XVII_update'!$C$5:$C$131,1,FALSE)),VLOOKUP($C1243,'REACH Bilaga XVII_update'!$B$5:$B$131,1,FALSE))</f>
        <v>#N/A</v>
      </c>
      <c r="G1243" s="76" t="e">
        <f>IF($C1243="-",IF($A1243="-",VLOOKUP($D1243,' REACH Bilaga 59_update'!$A$5:$A$210,1,FALSE),VLOOKUP($A1243,' REACH Bilaga 59_update'!$D$5:$D$210,1,FALSE)),VLOOKUP($C1243,' REACH Bilaga 59_update'!$C$5:$C$210,1,FALSE))</f>
        <v>#N/A</v>
      </c>
      <c r="H1243" s="76" t="e">
        <f>IF($C1243="-",IF($A1243="-",VLOOKUP($D1243,'REACH Bilaga XIV_update'!$A$5:$A$110,1,FALSE),VLOOKUP($A1243,'REACH Bilaga XIV_update'!$D$5:$D$110,1,FALSE)),VLOOKUP($C1243,'REACH Bilaga XIV_update'!$C$5:$C$110,1,FALSE))</f>
        <v>#N/A</v>
      </c>
      <c r="I1243" s="76" t="str">
        <f>IF($C1243="-",IF($A1243="-",VLOOKUP($D1243,CoRAP_update!$A$5:$A$376,1,FALSE),VLOOKUP($A1243,CoRAP_update!$D$5:$D$376,1,FALSE)),VLOOKUP($C1243,CoRAP_update!$C$5:$C$376,1,FALSE))</f>
        <v>201-297-1</v>
      </c>
      <c r="J1243" s="76" t="e">
        <f>IF($C1243="-",IF($A1243="-",VLOOKUP($D1243,EDC_update!$C$2:$C$450,1,FALSE),VLOOKUP($A1243,EDC_update!$B$2:$B$450,1,FALSE)),VLOOKUP($C1243,EDC_update!$L$2:$L$450,1,FALSE))</f>
        <v>#N/A</v>
      </c>
      <c r="K1243" s="76" t="e">
        <f>IF($C1243="-",IF($A1243="-",IF(VLOOKUP($D1243,'sin-list 180320_update'!$C$2:$S$835,3,FALSE)="",NA(),VLOOKUP($D1243,'sin-list 180320_update'!$C$2:$S$835,3,FALSE)),IF(VLOOKUP($A1243,'sin-list 180320_update'!$A$2:$S$835,5,FALSE)="",NA(),VLOOKUP($A1243,'sin-list 180320_update'!$A$2:$S$835,5,FALSE))),IF(VLOOKUP($C1243,'sin-list 180320_update'!$B$2:$S$835,4,FALSE)="",NA(),VLOOKUP($C1243,'sin-list 180320_update'!$B$2:$S$835,4,FALSE)))</f>
        <v>#N/A</v>
      </c>
      <c r="L1243" s="76" t="e">
        <f>IF($C1243="-",IF($A1243="-",VLOOKUP($D1243,'sin-list 180320_update'!$C$2:$S$835,6,FALSE),VLOOKUP($A1243,'sin-list 180320_update'!$A$2:$S$835,8,FALSE)),VLOOKUP($C1243,'sin-list 180320_update'!$B$2:$S$835,7,FALSE))</f>
        <v>#N/A</v>
      </c>
      <c r="M1243" s="76" t="e">
        <f>IF($C1243="-",IF($A1243="-",IF(VLOOKUP($D1243,'sin-list 180320_update'!$C$2:$S$835,8,FALSE)="",NA(),VLOOKUP($D1243,'sin-list 180320_update'!$C$2:$S$835,8,FALSE)),IF(VLOOKUP($A1243,'sin-list 180320_update'!$A$2:$S$835,10,FALSE)="",NA(),VLOOKUP($A1243,'sin-list 180320_update'!$A$2:$S$835,10,FALSE))),IF(VLOOKUP($C1243,'sin-list 180320_update'!$B$2:$S$835,9,FALSE)="",NA(),VLOOKUP($C1243,'sin-list 180320_update'!$B$2:$S$835,9,FALSE)))</f>
        <v>#N/A</v>
      </c>
      <c r="N1243" s="76" t="e">
        <f>IF($C1243="-",IF($A1243="-",IF(VLOOKUP($D1243,'REACH Bilaga XVII_update'!$A$5:$E$131,4,FALSE)="",NA(),VLOOKUP($D1243,'REACH Bilaga XVII_update'!$A$5:$E$131,4,FALSE)),IF(VLOOKUP($A1243,'REACH Bilaga XVII_update'!$C$5:$D$131,2,FALSE)="",NA(),VLOOKUP($A1243,'REACH Bilaga XVII_update'!$C$5:$D$131,2,FALSE))),IF(VLOOKUP($C1243,'REACH Bilaga XVII_update'!$B$5:$D$131,3,FALSE)="",NA(),VLOOKUP($C1243,'REACH Bilaga XVII_update'!$B$5:$D$131,3,FALSE)))</f>
        <v>#N/A</v>
      </c>
      <c r="O1243" s="76" t="e">
        <f>IF($C1243="-",IF($A1243="-",IF(VLOOKUP($D1243,' REACH Bilaga 59_update'!$A$5:$E$210,5,FALSE)="",NA(),VLOOKUP($D1243,' REACH Bilaga 59_update'!$A$5:$E$210,5,FALSE)),IF(VLOOKUP($A1243,' REACH Bilaga 59_update'!$D$5:$E$210,2,FALSE)="",NA(),VLOOKUP($A1243,' REACH Bilaga 59_update'!$D$5:$E$210,2,FALSE))),IF(VLOOKUP($C1243,' REACH Bilaga 59_update'!$C$5:$E$210,3,FALSE)="",NA(),VLOOKUP($C1243,' REACH Bilaga 59_update'!$C$5:$E$210,3,FALSE)))</f>
        <v>#N/A</v>
      </c>
      <c r="P1243" s="76" t="e">
        <f>IF(C1243="-",IF(A1243="-",IFERROR(VLOOKUP($D1243,' REACH Bilaga 59_update'!$A$5:$F$210,MATCH(Sammanfattning!P$1,' REACH Bilaga 59_update'!$A$4:$F$4,0),FALSE),VLOOKUP($D1243,'REACH Bilaga XIV_update'!$A$4:$H$110,MATCH(Sammanfattning!P$1,'REACH Bilaga XIV_update'!$A$4:$H$4,0),FALSE)),IFERROR(VLOOKUP($A1243,' REACH Bilaga 59_update'!$D$5:$F$210,MATCH(Sammanfattning!P$1,' REACH Bilaga 59_update'!$D$4:$F$4,0),FALSE),VLOOKUP($A1243,'REACH Bilaga XIV_update'!$D$4:$H$110,MATCH(Sammanfattning!P$1,'REACH Bilaga XIV_update'!$D$4:$H$4,0),FALSE))),IFERROR(VLOOKUP($C1243,' REACH Bilaga 59_update'!$C$5:$F$210,MATCH(Sammanfattning!P$1,' REACH Bilaga 59_update'!$C$4:$F$4,0),FALSE),VLOOKUP($C1243,'REACH Bilaga XIV_update'!$C$4:$H$110,MATCH(Sammanfattning!P$1,'REACH Bilaga XIV_update'!$C$4:$H$4,0),FALSE)))</f>
        <v>#N/A</v>
      </c>
      <c r="Q1243" s="76" t="e">
        <f>IF($C1243="-",IF($A1243="-",IF(VLOOKUP($D1243,'REACH Bilaga XIV_update'!$A$5:$I$110,9,FALSE)="",NA(),VLOOKUP($D1243,'REACH Bilaga XIV_update'!$A$5:$I$110,9,FALSE)),IF(VLOOKUP($A1243,'REACH Bilaga XIV_update'!$D$5:$I$110,6,FALSE)="",NA(),VLOOKUP($A1243,'REACH Bilaga XIV_update'!$D$5:$I$110,6,FALSE))),IF(VLOOKUP($C1243,'REACH Bilaga XIV_update'!$C$5:$I$110,7,FALSE)="",NA(),VLOOKUP($C1243,'REACH Bilaga XIV_update'!$C$5:$I$110,7,FALSE)))</f>
        <v>#N/A</v>
      </c>
      <c r="R1243" s="76" t="str">
        <f>IF($C1243="-",IF($A1243="-",IF(VLOOKUP($D1243,CoRAP_update!$A$5:$O$376,15,FALSE)="",NA(),VLOOKUP($D1243,CoRAP_update!$A$5:$O$376,15,FALSE)),IF(VLOOKUP($A1243,CoRAP_update!$D$5:$O$376,12,FALSE)="",NA(),VLOOKUP($A1243,CoRAP_update!$D$5:$O$376,12,FALSE))),IF(VLOOKUP($C1243,CoRAP_update!$C$5:$O$376,13,FALSE)="",NA(),VLOOKUP($C1243,CoRAP_update!$C$5:$O$376,13,FALSE)))</f>
        <v>H225
H335
H315
H317</v>
      </c>
      <c r="S1243" s="144" t="str">
        <f>IF($C1243="-",IF($A1243="-",VLOOKUP($D1243,CoRAP_update!$A$5:$J$376,MATCH(Sammanfattning!S$1,CoRAP_update!$A$4:$J$4,0),FALSE),VLOOKUP($A1243,CoRAP_update!$D$5:$J$376,MATCH(Sammanfattning!S$1,CoRAP_update!$D$4:$J$4,0),FALSE)),VLOOKUP($C1243,CoRAP_update!$C$5:$J$376,MATCH(Sammanfattning!S$1,CoRAP_update!$C$4:$J$4,0),FALSE))</f>
        <v>Sensitiser#Consumer use#Exposure of sensitive populations#High (aggregated) tonnage#High RCR#Wide dispersive use</v>
      </c>
      <c r="T1243" s="76" t="e">
        <f>IF($A1243="-",VLOOKUP($D1243,EDC_update!$C$2:$F$450,4,FALSE),VLOOKUP($A1243,EDC_update!$B$2:$F$450,5,FALSE))</f>
        <v>#N/A</v>
      </c>
      <c r="V1243" s="78">
        <f>IF(IFERROR(SEARCH("PBT",P1243),99)=99,IF(IFERROR(SEARCH("suspected PBT",S1243),99)=99,IF(IFERROR(SEARCH("concluded to be PBT",K1243),99)=99,IF(IFERROR(SEARCH("PBT",S1243),99)=99,IF(IFERROR(SEARCH("PBT cand",L1243),99)=99,IF(IFERROR(SEARCH("PBT",L1243),99)=99,IF(IFERROR(SEARCH("persistent, bioackumulative and toxic properties",K1243),99)=99,0,Scoring!$E$3),Scoring!$E$3),Scoring!$E$7),Scoring!$E$3),Scoring!$E$5),Scoring!$E$6),Scoring!$E$3)</f>
        <v>0</v>
      </c>
      <c r="W1243" s="78">
        <f>IF(IFERROR(SEARCH("vPvB",P1243),99)=99,IF(IFERROR(SEARCH("suspected pbt/vPvB",S1243),99)=99,IF(IFERROR(SEARCH("vPvB",S1243),99)=99,IF(IFERROR(SEARCH("concluded to be a vPvB",S1243),99)=99,IF(IFERROR(SEARCH("identified as vPvB",K1243),99)=99,IF(IFERROR(SEARCH("concluded to be a vPvB",K1243),99)=99,IF(IFERROR(SEARCH("concluded to be both pbt and vPvB",S1243),99)=99,IF(IFERROR(SEARCH("concluded to be both pbt and vPvB",K1243),99)=99,0,Scoring!$E$5),Scoring!$E$5),Scoring!$E$5),Scoring!$E$5),Scoring!$E$5),Scoring!$E$4),Scoring!$E$6),Scoring!$E$4)</f>
        <v>0</v>
      </c>
      <c r="X1243" s="78">
        <f>IF(IFERROR(SEARCH("H410",N1243),99)=99,IF(IFERROR(SEARCH("H410",O1243),99)=99,IF(IFERROR(SEARCH("H410",Q1243),99)=99,IF(IFERROR(SEARCH("H410",M1243),99)=99,IF(IFERROR(SEARCH("H410",R1243),99)=99,IF(IFERROR(SEARCH("H411",N1243),99)=99,IF(IFERROR(SEARCH("H411",O1243),99)=99,IF(IFERROR(SEARCH("H411",Q1243),99)=99,IF(IFERROR(SEARCH("H411",M1243),99)=99,IF(IFERROR(SEARCH("H411",R1243),99)=99,IF(IFERROR(SEARCH("H413",N1243),99)=99,IF(IFERROR(SEARCH("H413",O1243),99)=99,IF(IFERROR(SEARCH("H413",Q1243),99)=99,IF(IFERROR(SEARCH("H413",M1243),99)=99,IF(IFERROR(SEARCH("H413",R1243),99)=99,IF(IFERROR(SEARCH("H412",N1243),99)=99,IF(IFERROR(SEARCH("H412",O1243),99)=99,IF(IFERROR(SEARCH("H412",Q1243),99)=99,IF(IFERROR(SEARCH("H412",M1243),99)=99,IF(IFERROR(SEARCH("H412",R1243),99)=99,0,Scoring!$E$2),Scoring!$E$2),Scoring!$E$2),Scoring!$E$2),Scoring!$E$2),Scoring!$E$2),Scoring!$E$2),Scoring!$E$2),Scoring!$E$2),Scoring!$E$2),Scoring!$E$2),Scoring!$E$2),Scoring!$E$2),Scoring!$E$2),Scoring!$E$2),Scoring!$E$2),Scoring!$E$2),Scoring!$E$2),Scoring!$E$2),Scoring!$E$2)</f>
        <v>0</v>
      </c>
      <c r="Y1243" s="78">
        <f>IF(IFERROR(SEARCH("CMR",K1243),99)=99,IF(IFERROR(SEARCH("Suspected CMR",S1243),99)=99,IF(IFERROR(SEARCH("CMR",S1243),99)=99,0,Scoring!$E$8),Scoring!$E$9),Scoring!$E$8)</f>
        <v>0</v>
      </c>
      <c r="Z1243" s="78">
        <f>IF(IFERROR(SEARCH("H350",N1243),99)=99,IF(IFERROR(SEARCH("H350",O1243),99)=99,IF(IFERROR(SEARCH("H350",Q1243),99)=99,IF(IFERROR(SEARCH("H350",M1243),99)=99,IF(IFERROR(SEARCH("H350",R1243),99)=99,IF(IFERROR(SEARCH("H351",N1243),99)=99,IF(IFERROR(SEARCH("H351",O1243),99)=99,IF(IFERROR(SEARCH("H351",Q1243),99)=99,IF(IFERROR(SEARCH("H351",M1243),99)=99,IF(IFERROR(SEARCH("H351",R1243),99)=99,IF(IFERROR(SEARCH("carcinogenic",P1243),99)=99,IF(IFERROR(SEARCH("suspected carcinogenic",S1243),99)=99,0,Scoring!$E$12),Scoring!$E$11),Scoring!$E$10),Scoring!$E$10),Scoring!$E$10),Scoring!$E$10),Scoring!$E$10),Scoring!$E$10),Scoring!$E$10),Scoring!$E$10),Scoring!$E$10),Scoring!$E$10)</f>
        <v>0</v>
      </c>
      <c r="AA1243" s="78">
        <f>IF(IFERROR(SEARCH("H340",N1243),99)=99,IF(IFERROR(SEARCH("H340",O1243),99)=99,IF(IFERROR(SEARCH("H340",Q1243),99)=99,IF(IFERROR(SEARCH("H340",M1243),99)=99,IF(IFERROR(SEARCH("H340",R1243),99)=99,IF(IFERROR(SEARCH("H341",N1243),99)=99,IF(IFERROR(SEARCH("H341",O1243),99)=99,IF(IFERROR(SEARCH("H341",Q1243),99)=99,IF(IFERROR(SEARCH("H341",M1243),99)=99,IF(IFERROR(SEARCH("H341",R1243),99)=99,IF(IFERROR(SEARCH("mutagenic",P1243),99)=99,IF(IFERROR(SEARCH("suspected mutagenic",S1243),99)=99,0,Scoring!$E$15),Scoring!$E$14),Scoring!$E$13),Scoring!$E$13),Scoring!$E$13),Scoring!$E$13),Scoring!$E$13),Scoring!$E$13),Scoring!$E$13),Scoring!$E$13),Scoring!$E$13),Scoring!$E$13)</f>
        <v>0</v>
      </c>
      <c r="AB1243" s="78">
        <f>IF(IFERROR(SEARCH("H360",N1243),99)=99,IF(IFERROR(SEARCH("H360",O1243),99)=99,IF(IFERROR(SEARCH("H360",Q1243),99)=99,IF(IFERROR(SEARCH("H360",M1243),99)=99,IF(IFERROR(SEARCH("H360",R1243),99)=99,IF(IFERROR(SEARCH("H361",N1243),99)=99,IF(IFERROR(SEARCH("H361",O1243),99)=99,IF(IFERROR(SEARCH("H361",Q1243),99)=99,IF(IFERROR(SEARCH("H361",M1243),99)=99,IF(IFERROR(SEARCH("H361",R1243),99)=99,IF(IFERROR(SEARCH("reproduction",P1243),99)=99,IF(IFERROR(SEARCH("suspected reprotoxic",S1243),99)=99,IF(IFERROR(SEARCH("reprotoxic",S1243),99)=99,IF(IFERROR(SEARCH("reprotoxic",K1243),99)=99,0,Scoring!$E$18),Scoring!$E$18),Scoring!$E$19),Scoring!$E$17),Scoring!$E$16),Scoring!$E$16),Scoring!$E$16),Scoring!$E$16),Scoring!$E$16),Scoring!$E$16),Scoring!$E$16),Scoring!$E$16),Scoring!$E$16),Scoring!$E$16)</f>
        <v>0</v>
      </c>
      <c r="AC1243" s="78">
        <f>IF(IFERROR(SEARCH("57f",L1243),99)=99,IF(IFERROR(SEARCH("57(f)",P1243),99)=99,0,Scoring!$E$20),Scoring!$E$20)</f>
        <v>0</v>
      </c>
      <c r="AD1243" s="78">
        <f>IF(IFERROR(SEARCH("CAT1",T1243),99)=99,IF(IFERROR(SEARCH("CAT2",T1243),99)=99,IF(IFERROR(SEARCH("CAT3",T1243),99)=99,IF(IFERROR(SEARCH("concluded to be endocrine",K1243),99)=99,IF(IFERROR(SEARCH("categorised as endocrine",K1243),99)=99,IF(IFERROR(SEARCH("endocrine disrupting",P1243),99)=99,IF(IFERROR(SEARCH("endocrine disrupting",K1243),99)=99,IF(IFERROR(SEARCH("suspected endocrine",S1243),99)=99,IF(IFERROR(SEARCH("potential endocrine",S1243),99)=99,0,Scoring!$E$25),Scoring!$E$25),Scoring!$E$24),Scoring!$E$24),Scoring!$E$24),Scoring!$E$24),Scoring!$E$23),Scoring!$E$22),Scoring!$E$21)</f>
        <v>0</v>
      </c>
      <c r="AE1243" s="78">
        <f>IF(IFERROR(SEARCH("suspected sensitiser",S1243),99)=99,IF(IFERROR(SEARCH("sensitiser",S1243),99)=99,IF(IFERROR(SEARCH("other hazard based concern",S1243),99)=99,0,Scoring!$E$28),Scoring!$E$26),Scoring!$E$27)</f>
        <v>0.6</v>
      </c>
      <c r="AF1243" s="78">
        <f>IF(IFERROR(M1243,1)=1,IF(IFERROR(N1243,1)=1,IF(IFERROR(O1243,1)=1,IF(IFERROR(Q1243,1)=1,IF(IFERROR(R1243,1)=1,IF(IFERROR(T1243,1)=1,IF(IFERROR(K1243,1)=1,IF(IFERROR(P1243,1)=1,IF(IFERROR(S1243,1)=1,Scoring!$E$29,0),0),0),0),0),0),0),0),0)</f>
        <v>0</v>
      </c>
      <c r="AG1243" s="78">
        <f t="shared" si="87"/>
        <v>0.6</v>
      </c>
      <c r="AI1243" s="93"/>
      <c r="AJ1243" s="94"/>
      <c r="AK1243" s="76"/>
      <c r="AL1243" s="75"/>
      <c r="AN1243" s="79"/>
      <c r="AO1243" s="79"/>
      <c r="AP1243" s="79"/>
      <c r="AQ1243" s="79"/>
      <c r="AR1243" s="79"/>
      <c r="AS1243" s="78"/>
      <c r="AU1243" s="79">
        <f>IF(IFERROR(F1243,99)=99,IF(IFERROR(G1243,99)=99,IF(IFERROR(H1243,99)=99,IF(IFERROR(I1243,99)=99,IF(IFERROR(E1243,99)=99,IF(IFERROR(J1243,99)=99,0,Scoring!$B$7),Scoring!$B$3),Scoring!$B$2),Scoring!$B$6),Scoring!$B$5),Scoring!$B$4)</f>
        <v>0.5</v>
      </c>
      <c r="AV1243" s="78">
        <f t="shared" si="88"/>
        <v>0.3</v>
      </c>
      <c r="AW1243" s="78"/>
      <c r="AX1243" s="66"/>
      <c r="AY1243" s="78"/>
      <c r="AZ1243" s="76"/>
      <c r="BA1243" s="76"/>
      <c r="BB1243" s="76"/>
    </row>
    <row r="1244" spans="1:54" x14ac:dyDescent="0.25">
      <c r="A1244" s="77" t="s">
        <v>4546</v>
      </c>
      <c r="B1244" s="76" t="str">
        <f t="shared" si="89"/>
        <v>203-376-6</v>
      </c>
      <c r="C1244" s="77" t="s">
        <v>4545</v>
      </c>
      <c r="D1244" s="77" t="s">
        <v>4544</v>
      </c>
      <c r="E1244" s="76" t="e">
        <f>IF(C1244="-",IF(A1244="-",VLOOKUP(D1244,'sin-list 180320_update'!$C$2:$C$835,1,FALSE),VLOOKUP(A1244,'sin-list 180320_update'!$A$2:$A$835,1,FALSE)),VLOOKUP(C1244,'sin-list 180320_update'!$B$2:$B$835,1,FALSE))</f>
        <v>#N/A</v>
      </c>
      <c r="F1244" s="76" t="e">
        <f>IF($C1244="-",IF($A1244="-",VLOOKUP($D1244,'REACH Bilaga XVII_update'!$A$5:$A$131,1,FALSE),VLOOKUP($A1244,'REACH Bilaga XVII_update'!$C$5:$C$131,1,FALSE)),VLOOKUP($C1244,'REACH Bilaga XVII_update'!$B$5:$B$131,1,FALSE))</f>
        <v>#N/A</v>
      </c>
      <c r="G1244" s="76" t="e">
        <f>IF($C1244="-",IF($A1244="-",VLOOKUP($D1244,' REACH Bilaga 59_update'!$A$5:$A$210,1,FALSE),VLOOKUP($A1244,' REACH Bilaga 59_update'!$D$5:$D$210,1,FALSE)),VLOOKUP($C1244,' REACH Bilaga 59_update'!$C$5:$C$210,1,FALSE))</f>
        <v>#N/A</v>
      </c>
      <c r="H1244" s="76" t="e">
        <f>IF($C1244="-",IF($A1244="-",VLOOKUP($D1244,'REACH Bilaga XIV_update'!$A$5:$A$110,1,FALSE),VLOOKUP($A1244,'REACH Bilaga XIV_update'!$D$5:$D$110,1,FALSE)),VLOOKUP($C1244,'REACH Bilaga XIV_update'!$C$5:$C$110,1,FALSE))</f>
        <v>#N/A</v>
      </c>
      <c r="I1244" s="76" t="str">
        <f>IF($C1244="-",IF($A1244="-",VLOOKUP($D1244,CoRAP_update!$A$5:$A$376,1,FALSE),VLOOKUP($A1244,CoRAP_update!$D$5:$D$376,1,FALSE)),VLOOKUP($C1244,CoRAP_update!$C$5:$C$376,1,FALSE))</f>
        <v>203-376-6</v>
      </c>
      <c r="J1244" s="76" t="e">
        <f>IF($C1244="-",IF($A1244="-",VLOOKUP($D1244,EDC_update!$C$2:$C$450,1,FALSE),VLOOKUP($A1244,EDC_update!$B$2:$B$450,1,FALSE)),VLOOKUP($C1244,EDC_update!$L$2:$L$450,1,FALSE))</f>
        <v>#N/A</v>
      </c>
      <c r="K1244" s="76" t="e">
        <f>IF($C1244="-",IF($A1244="-",IF(VLOOKUP($D1244,'sin-list 180320_update'!$C$2:$S$835,3,FALSE)="",NA(),VLOOKUP($D1244,'sin-list 180320_update'!$C$2:$S$835,3,FALSE)),IF(VLOOKUP($A1244,'sin-list 180320_update'!$A$2:$S$835,5,FALSE)="",NA(),VLOOKUP($A1244,'sin-list 180320_update'!$A$2:$S$835,5,FALSE))),IF(VLOOKUP($C1244,'sin-list 180320_update'!$B$2:$S$835,4,FALSE)="",NA(),VLOOKUP($C1244,'sin-list 180320_update'!$B$2:$S$835,4,FALSE)))</f>
        <v>#N/A</v>
      </c>
      <c r="L1244" s="76" t="e">
        <f>IF($C1244="-",IF($A1244="-",VLOOKUP($D1244,'sin-list 180320_update'!$C$2:$S$835,6,FALSE),VLOOKUP($A1244,'sin-list 180320_update'!$A$2:$S$835,8,FALSE)),VLOOKUP($C1244,'sin-list 180320_update'!$B$2:$S$835,7,FALSE))</f>
        <v>#N/A</v>
      </c>
      <c r="M1244" s="76" t="e">
        <f>IF($C1244="-",IF($A1244="-",IF(VLOOKUP($D1244,'sin-list 180320_update'!$C$2:$S$835,8,FALSE)="",NA(),VLOOKUP($D1244,'sin-list 180320_update'!$C$2:$S$835,8,FALSE)),IF(VLOOKUP($A1244,'sin-list 180320_update'!$A$2:$S$835,10,FALSE)="",NA(),VLOOKUP($A1244,'sin-list 180320_update'!$A$2:$S$835,10,FALSE))),IF(VLOOKUP($C1244,'sin-list 180320_update'!$B$2:$S$835,9,FALSE)="",NA(),VLOOKUP($C1244,'sin-list 180320_update'!$B$2:$S$835,9,FALSE)))</f>
        <v>#N/A</v>
      </c>
      <c r="N1244" s="76" t="e">
        <f>IF($C1244="-",IF($A1244="-",IF(VLOOKUP($D1244,'REACH Bilaga XVII_update'!$A$5:$E$131,4,FALSE)="",NA(),VLOOKUP($D1244,'REACH Bilaga XVII_update'!$A$5:$E$131,4,FALSE)),IF(VLOOKUP($A1244,'REACH Bilaga XVII_update'!$C$5:$D$131,2,FALSE)="",NA(),VLOOKUP($A1244,'REACH Bilaga XVII_update'!$C$5:$D$131,2,FALSE))),IF(VLOOKUP($C1244,'REACH Bilaga XVII_update'!$B$5:$D$131,3,FALSE)="",NA(),VLOOKUP($C1244,'REACH Bilaga XVII_update'!$B$5:$D$131,3,FALSE)))</f>
        <v>#N/A</v>
      </c>
      <c r="O1244" s="76" t="e">
        <f>IF($C1244="-",IF($A1244="-",IF(VLOOKUP($D1244,' REACH Bilaga 59_update'!$A$5:$E$210,5,FALSE)="",NA(),VLOOKUP($D1244,' REACH Bilaga 59_update'!$A$5:$E$210,5,FALSE)),IF(VLOOKUP($A1244,' REACH Bilaga 59_update'!$D$5:$E$210,2,FALSE)="",NA(),VLOOKUP($A1244,' REACH Bilaga 59_update'!$D$5:$E$210,2,FALSE))),IF(VLOOKUP($C1244,' REACH Bilaga 59_update'!$C$5:$E$210,3,FALSE)="",NA(),VLOOKUP($C1244,' REACH Bilaga 59_update'!$C$5:$E$210,3,FALSE)))</f>
        <v>#N/A</v>
      </c>
      <c r="P1244" s="76" t="e">
        <f>IF(C1244="-",IF(A1244="-",IFERROR(VLOOKUP($D1244,' REACH Bilaga 59_update'!$A$5:$F$210,MATCH(Sammanfattning!P$1,' REACH Bilaga 59_update'!$A$4:$F$4,0),FALSE),VLOOKUP($D1244,'REACH Bilaga XIV_update'!$A$4:$H$110,MATCH(Sammanfattning!P$1,'REACH Bilaga XIV_update'!$A$4:$H$4,0),FALSE)),IFERROR(VLOOKUP($A1244,' REACH Bilaga 59_update'!$D$5:$F$210,MATCH(Sammanfattning!P$1,' REACH Bilaga 59_update'!$D$4:$F$4,0),FALSE),VLOOKUP($A1244,'REACH Bilaga XIV_update'!$D$4:$H$110,MATCH(Sammanfattning!P$1,'REACH Bilaga XIV_update'!$D$4:$H$4,0),FALSE))),IFERROR(VLOOKUP($C1244,' REACH Bilaga 59_update'!$C$5:$F$210,MATCH(Sammanfattning!P$1,' REACH Bilaga 59_update'!$C$4:$F$4,0),FALSE),VLOOKUP($C1244,'REACH Bilaga XIV_update'!$C$4:$H$110,MATCH(Sammanfattning!P$1,'REACH Bilaga XIV_update'!$C$4:$H$4,0),FALSE)))</f>
        <v>#N/A</v>
      </c>
      <c r="Q1244" s="76" t="e">
        <f>IF($C1244="-",IF($A1244="-",IF(VLOOKUP($D1244,'REACH Bilaga XIV_update'!$A$5:$I$110,9,FALSE)="",NA(),VLOOKUP($D1244,'REACH Bilaga XIV_update'!$A$5:$I$110,9,FALSE)),IF(VLOOKUP($A1244,'REACH Bilaga XIV_update'!$D$5:$I$110,6,FALSE)="",NA(),VLOOKUP($A1244,'REACH Bilaga XIV_update'!$D$5:$I$110,6,FALSE))),IF(VLOOKUP($C1244,'REACH Bilaga XIV_update'!$C$5:$I$110,7,FALSE)="",NA(),VLOOKUP($C1244,'REACH Bilaga XIV_update'!$C$5:$I$110,7,FALSE)))</f>
        <v>#N/A</v>
      </c>
      <c r="R1244" s="76" t="e">
        <f>IF($C1244="-",IF($A1244="-",IF(VLOOKUP($D1244,CoRAP_update!$A$5:$O$376,15,FALSE)="",NA(),VLOOKUP($D1244,CoRAP_update!$A$5:$O$376,15,FALSE)),IF(VLOOKUP($A1244,CoRAP_update!$D$5:$O$376,12,FALSE)="",NA(),VLOOKUP($A1244,CoRAP_update!$D$5:$O$376,12,FALSE))),IF(VLOOKUP($C1244,CoRAP_update!$C$5:$O$376,13,FALSE)="",NA(),VLOOKUP($C1244,CoRAP_update!$C$5:$O$376,13,FALSE)))</f>
        <v>#N/A</v>
      </c>
      <c r="S1244" s="144" t="str">
        <f>IF($C1244="-",IF($A1244="-",VLOOKUP($D1244,CoRAP_update!$A$5:$J$376,MATCH(Sammanfattning!S$1,CoRAP_update!$A$4:$J$4,0),FALSE),VLOOKUP($A1244,CoRAP_update!$D$5:$J$376,MATCH(Sammanfattning!S$1,CoRAP_update!$D$4:$J$4,0),FALSE)),VLOOKUP($C1244,CoRAP_update!$C$5:$J$376,MATCH(Sammanfattning!S$1,CoRAP_update!$C$4:$J$4,0),FALSE))</f>
        <v>Sensitiser#Consumer use#Exposure of workers#High (aggregated) tonnage#Wide dispersive use</v>
      </c>
      <c r="T1244" s="76" t="e">
        <f>IF($A1244="-",VLOOKUP($D1244,EDC_update!$C$2:$F$450,4,FALSE),VLOOKUP($A1244,EDC_update!$B$2:$F$450,5,FALSE))</f>
        <v>#N/A</v>
      </c>
      <c r="V1244" s="78">
        <f>IF(IFERROR(SEARCH("PBT",P1244),99)=99,IF(IFERROR(SEARCH("suspected PBT",S1244),99)=99,IF(IFERROR(SEARCH("concluded to be PBT",K1244),99)=99,IF(IFERROR(SEARCH("PBT",S1244),99)=99,IF(IFERROR(SEARCH("PBT cand",L1244),99)=99,IF(IFERROR(SEARCH("PBT",L1244),99)=99,IF(IFERROR(SEARCH("persistent, bioackumulative and toxic properties",K1244),99)=99,0,Scoring!$E$3),Scoring!$E$3),Scoring!$E$7),Scoring!$E$3),Scoring!$E$5),Scoring!$E$6),Scoring!$E$3)</f>
        <v>0</v>
      </c>
      <c r="W1244" s="78">
        <f>IF(IFERROR(SEARCH("vPvB",P1244),99)=99,IF(IFERROR(SEARCH("suspected pbt/vPvB",S1244),99)=99,IF(IFERROR(SEARCH("vPvB",S1244),99)=99,IF(IFERROR(SEARCH("concluded to be a vPvB",S1244),99)=99,IF(IFERROR(SEARCH("identified as vPvB",K1244),99)=99,IF(IFERROR(SEARCH("concluded to be a vPvB",K1244),99)=99,IF(IFERROR(SEARCH("concluded to be both pbt and vPvB",S1244),99)=99,IF(IFERROR(SEARCH("concluded to be both pbt and vPvB",K1244),99)=99,0,Scoring!$E$5),Scoring!$E$5),Scoring!$E$5),Scoring!$E$5),Scoring!$E$5),Scoring!$E$4),Scoring!$E$6),Scoring!$E$4)</f>
        <v>0</v>
      </c>
      <c r="X1244" s="78">
        <f>IF(IFERROR(SEARCH("H410",N1244),99)=99,IF(IFERROR(SEARCH("H410",O1244),99)=99,IF(IFERROR(SEARCH("H410",Q1244),99)=99,IF(IFERROR(SEARCH("H410",M1244),99)=99,IF(IFERROR(SEARCH("H410",R1244),99)=99,IF(IFERROR(SEARCH("H411",N1244),99)=99,IF(IFERROR(SEARCH("H411",O1244),99)=99,IF(IFERROR(SEARCH("H411",Q1244),99)=99,IF(IFERROR(SEARCH("H411",M1244),99)=99,IF(IFERROR(SEARCH("H411",R1244),99)=99,IF(IFERROR(SEARCH("H413",N1244),99)=99,IF(IFERROR(SEARCH("H413",O1244),99)=99,IF(IFERROR(SEARCH("H413",Q1244),99)=99,IF(IFERROR(SEARCH("H413",M1244),99)=99,IF(IFERROR(SEARCH("H413",R1244),99)=99,IF(IFERROR(SEARCH("H412",N1244),99)=99,IF(IFERROR(SEARCH("H412",O1244),99)=99,IF(IFERROR(SEARCH("H412",Q1244),99)=99,IF(IFERROR(SEARCH("H412",M1244),99)=99,IF(IFERROR(SEARCH("H412",R1244),99)=99,0,Scoring!$E$2),Scoring!$E$2),Scoring!$E$2),Scoring!$E$2),Scoring!$E$2),Scoring!$E$2),Scoring!$E$2),Scoring!$E$2),Scoring!$E$2),Scoring!$E$2),Scoring!$E$2),Scoring!$E$2),Scoring!$E$2),Scoring!$E$2),Scoring!$E$2),Scoring!$E$2),Scoring!$E$2),Scoring!$E$2),Scoring!$E$2),Scoring!$E$2)</f>
        <v>0</v>
      </c>
      <c r="Y1244" s="78">
        <f>IF(IFERROR(SEARCH("CMR",K1244),99)=99,IF(IFERROR(SEARCH("Suspected CMR",S1244),99)=99,IF(IFERROR(SEARCH("CMR",S1244),99)=99,0,Scoring!$E$8),Scoring!$E$9),Scoring!$E$8)</f>
        <v>0</v>
      </c>
      <c r="Z1244" s="78">
        <f>IF(IFERROR(SEARCH("H350",N1244),99)=99,IF(IFERROR(SEARCH("H350",O1244),99)=99,IF(IFERROR(SEARCH("H350",Q1244),99)=99,IF(IFERROR(SEARCH("H350",M1244),99)=99,IF(IFERROR(SEARCH("H350",R1244),99)=99,IF(IFERROR(SEARCH("H351",N1244),99)=99,IF(IFERROR(SEARCH("H351",O1244),99)=99,IF(IFERROR(SEARCH("H351",Q1244),99)=99,IF(IFERROR(SEARCH("H351",M1244),99)=99,IF(IFERROR(SEARCH("H351",R1244),99)=99,IF(IFERROR(SEARCH("carcinogenic",P1244),99)=99,IF(IFERROR(SEARCH("suspected carcinogenic",S1244),99)=99,0,Scoring!$E$12),Scoring!$E$11),Scoring!$E$10),Scoring!$E$10),Scoring!$E$10),Scoring!$E$10),Scoring!$E$10),Scoring!$E$10),Scoring!$E$10),Scoring!$E$10),Scoring!$E$10),Scoring!$E$10)</f>
        <v>0</v>
      </c>
      <c r="AA1244" s="78">
        <f>IF(IFERROR(SEARCH("H340",N1244),99)=99,IF(IFERROR(SEARCH("H340",O1244),99)=99,IF(IFERROR(SEARCH("H340",Q1244),99)=99,IF(IFERROR(SEARCH("H340",M1244),99)=99,IF(IFERROR(SEARCH("H340",R1244),99)=99,IF(IFERROR(SEARCH("H341",N1244),99)=99,IF(IFERROR(SEARCH("H341",O1244),99)=99,IF(IFERROR(SEARCH("H341",Q1244),99)=99,IF(IFERROR(SEARCH("H341",M1244),99)=99,IF(IFERROR(SEARCH("H341",R1244),99)=99,IF(IFERROR(SEARCH("mutagenic",P1244),99)=99,IF(IFERROR(SEARCH("suspected mutagenic",S1244),99)=99,0,Scoring!$E$15),Scoring!$E$14),Scoring!$E$13),Scoring!$E$13),Scoring!$E$13),Scoring!$E$13),Scoring!$E$13),Scoring!$E$13),Scoring!$E$13),Scoring!$E$13),Scoring!$E$13),Scoring!$E$13)</f>
        <v>0</v>
      </c>
      <c r="AB1244" s="78">
        <f>IF(IFERROR(SEARCH("H360",N1244),99)=99,IF(IFERROR(SEARCH("H360",O1244),99)=99,IF(IFERROR(SEARCH("H360",Q1244),99)=99,IF(IFERROR(SEARCH("H360",M1244),99)=99,IF(IFERROR(SEARCH("H360",R1244),99)=99,IF(IFERROR(SEARCH("H361",N1244),99)=99,IF(IFERROR(SEARCH("H361",O1244),99)=99,IF(IFERROR(SEARCH("H361",Q1244),99)=99,IF(IFERROR(SEARCH("H361",M1244),99)=99,IF(IFERROR(SEARCH("H361",R1244),99)=99,IF(IFERROR(SEARCH("reproduction",P1244),99)=99,IF(IFERROR(SEARCH("suspected reprotoxic",S1244),99)=99,IF(IFERROR(SEARCH("reprotoxic",S1244),99)=99,IF(IFERROR(SEARCH("reprotoxic",K1244),99)=99,0,Scoring!$E$18),Scoring!$E$18),Scoring!$E$19),Scoring!$E$17),Scoring!$E$16),Scoring!$E$16),Scoring!$E$16),Scoring!$E$16),Scoring!$E$16),Scoring!$E$16),Scoring!$E$16),Scoring!$E$16),Scoring!$E$16),Scoring!$E$16)</f>
        <v>0</v>
      </c>
      <c r="AC1244" s="78">
        <f>IF(IFERROR(SEARCH("57f",L1244),99)=99,IF(IFERROR(SEARCH("57(f)",P1244),99)=99,0,Scoring!$E$20),Scoring!$E$20)</f>
        <v>0</v>
      </c>
      <c r="AD1244" s="78">
        <f>IF(IFERROR(SEARCH("CAT1",T1244),99)=99,IF(IFERROR(SEARCH("CAT2",T1244),99)=99,IF(IFERROR(SEARCH("CAT3",T1244),99)=99,IF(IFERROR(SEARCH("concluded to be endocrine",K1244),99)=99,IF(IFERROR(SEARCH("categorised as endocrine",K1244),99)=99,IF(IFERROR(SEARCH("endocrine disrupting",P1244),99)=99,IF(IFERROR(SEARCH("endocrine disrupting",K1244),99)=99,IF(IFERROR(SEARCH("suspected endocrine",S1244),99)=99,IF(IFERROR(SEARCH("potential endocrine",S1244),99)=99,0,Scoring!$E$25),Scoring!$E$25),Scoring!$E$24),Scoring!$E$24),Scoring!$E$24),Scoring!$E$24),Scoring!$E$23),Scoring!$E$22),Scoring!$E$21)</f>
        <v>0</v>
      </c>
      <c r="AE1244" s="78">
        <f>IF(IFERROR(SEARCH("suspected sensitiser",S1244),99)=99,IF(IFERROR(SEARCH("sensitiser",S1244),99)=99,IF(IFERROR(SEARCH("other hazard based concern",S1244),99)=99,0,Scoring!$E$28),Scoring!$E$26),Scoring!$E$27)</f>
        <v>0.6</v>
      </c>
      <c r="AF1244" s="78">
        <f>IF(IFERROR(M1244,1)=1,IF(IFERROR(N1244,1)=1,IF(IFERROR(O1244,1)=1,IF(IFERROR(Q1244,1)=1,IF(IFERROR(R1244,1)=1,IF(IFERROR(T1244,1)=1,IF(IFERROR(K1244,1)=1,IF(IFERROR(P1244,1)=1,IF(IFERROR(S1244,1)=1,Scoring!$E$29,0),0),0),0),0),0),0),0),0)</f>
        <v>0</v>
      </c>
      <c r="AG1244" s="78">
        <f t="shared" si="87"/>
        <v>0.6</v>
      </c>
      <c r="AI1244" s="93"/>
      <c r="AJ1244" s="94"/>
      <c r="AK1244" s="76"/>
      <c r="AL1244" s="75"/>
      <c r="AN1244" s="79"/>
      <c r="AO1244" s="79"/>
      <c r="AP1244" s="79"/>
      <c r="AQ1244" s="79"/>
      <c r="AR1244" s="79"/>
      <c r="AS1244" s="78"/>
      <c r="AU1244" s="79">
        <f>IF(IFERROR(F1244,99)=99,IF(IFERROR(G1244,99)=99,IF(IFERROR(H1244,99)=99,IF(IFERROR(I1244,99)=99,IF(IFERROR(E1244,99)=99,IF(IFERROR(J1244,99)=99,0,Scoring!$B$7),Scoring!$B$3),Scoring!$B$2),Scoring!$B$6),Scoring!$B$5),Scoring!$B$4)</f>
        <v>0.5</v>
      </c>
      <c r="AV1244" s="78">
        <f t="shared" si="88"/>
        <v>0.3</v>
      </c>
      <c r="AW1244" s="78"/>
      <c r="AX1244" s="66"/>
      <c r="AY1244" s="78"/>
      <c r="AZ1244" s="76"/>
      <c r="BA1244" s="76"/>
      <c r="BB1244" s="76"/>
    </row>
    <row r="1245" spans="1:54" x14ac:dyDescent="0.25">
      <c r="A1245" s="77" t="s">
        <v>4596</v>
      </c>
      <c r="B1245" s="76" t="str">
        <f t="shared" si="89"/>
        <v>203-571-6</v>
      </c>
      <c r="C1245" s="77" t="s">
        <v>4595</v>
      </c>
      <c r="D1245" s="77" t="s">
        <v>4594</v>
      </c>
      <c r="E1245" s="76" t="e">
        <f>IF(C1245="-",IF(A1245="-",VLOOKUP(D1245,'sin-list 180320_update'!$C$2:$C$835,1,FALSE),VLOOKUP(A1245,'sin-list 180320_update'!$A$2:$A$835,1,FALSE)),VLOOKUP(C1245,'sin-list 180320_update'!$B$2:$B$835,1,FALSE))</f>
        <v>#N/A</v>
      </c>
      <c r="F1245" s="76" t="e">
        <f>IF($C1245="-",IF($A1245="-",VLOOKUP($D1245,'REACH Bilaga XVII_update'!$A$5:$A$131,1,FALSE),VLOOKUP($A1245,'REACH Bilaga XVII_update'!$C$5:$C$131,1,FALSE)),VLOOKUP($C1245,'REACH Bilaga XVII_update'!$B$5:$B$131,1,FALSE))</f>
        <v>#N/A</v>
      </c>
      <c r="G1245" s="76" t="e">
        <f>IF($C1245="-",IF($A1245="-",VLOOKUP($D1245,' REACH Bilaga 59_update'!$A$5:$A$210,1,FALSE),VLOOKUP($A1245,' REACH Bilaga 59_update'!$D$5:$D$210,1,FALSE)),VLOOKUP($C1245,' REACH Bilaga 59_update'!$C$5:$C$210,1,FALSE))</f>
        <v>#N/A</v>
      </c>
      <c r="H1245" s="76" t="e">
        <f>IF($C1245="-",IF($A1245="-",VLOOKUP($D1245,'REACH Bilaga XIV_update'!$A$5:$A$110,1,FALSE),VLOOKUP($A1245,'REACH Bilaga XIV_update'!$D$5:$D$110,1,FALSE)),VLOOKUP($C1245,'REACH Bilaga XIV_update'!$C$5:$C$110,1,FALSE))</f>
        <v>#N/A</v>
      </c>
      <c r="I1245" s="76" t="str">
        <f>IF($C1245="-",IF($A1245="-",VLOOKUP($D1245,CoRAP_update!$A$5:$A$376,1,FALSE),VLOOKUP($A1245,CoRAP_update!$D$5:$D$376,1,FALSE)),VLOOKUP($C1245,CoRAP_update!$C$5:$C$376,1,FALSE))</f>
        <v>203-571-6</v>
      </c>
      <c r="J1245" s="76" t="e">
        <f>IF($C1245="-",IF($A1245="-",VLOOKUP($D1245,EDC_update!$C$2:$C$450,1,FALSE),VLOOKUP($A1245,EDC_update!$B$2:$B$450,1,FALSE)),VLOOKUP($C1245,EDC_update!$L$2:$L$450,1,FALSE))</f>
        <v>#N/A</v>
      </c>
      <c r="K1245" s="76" t="e">
        <f>IF($C1245="-",IF($A1245="-",IF(VLOOKUP($D1245,'sin-list 180320_update'!$C$2:$S$835,3,FALSE)="",NA(),VLOOKUP($D1245,'sin-list 180320_update'!$C$2:$S$835,3,FALSE)),IF(VLOOKUP($A1245,'sin-list 180320_update'!$A$2:$S$835,5,FALSE)="",NA(),VLOOKUP($A1245,'sin-list 180320_update'!$A$2:$S$835,5,FALSE))),IF(VLOOKUP($C1245,'sin-list 180320_update'!$B$2:$S$835,4,FALSE)="",NA(),VLOOKUP($C1245,'sin-list 180320_update'!$B$2:$S$835,4,FALSE)))</f>
        <v>#N/A</v>
      </c>
      <c r="L1245" s="76" t="e">
        <f>IF($C1245="-",IF($A1245="-",VLOOKUP($D1245,'sin-list 180320_update'!$C$2:$S$835,6,FALSE),VLOOKUP($A1245,'sin-list 180320_update'!$A$2:$S$835,8,FALSE)),VLOOKUP($C1245,'sin-list 180320_update'!$B$2:$S$835,7,FALSE))</f>
        <v>#N/A</v>
      </c>
      <c r="M1245" s="76" t="e">
        <f>IF($C1245="-",IF($A1245="-",IF(VLOOKUP($D1245,'sin-list 180320_update'!$C$2:$S$835,8,FALSE)="",NA(),VLOOKUP($D1245,'sin-list 180320_update'!$C$2:$S$835,8,FALSE)),IF(VLOOKUP($A1245,'sin-list 180320_update'!$A$2:$S$835,10,FALSE)="",NA(),VLOOKUP($A1245,'sin-list 180320_update'!$A$2:$S$835,10,FALSE))),IF(VLOOKUP($C1245,'sin-list 180320_update'!$B$2:$S$835,9,FALSE)="",NA(),VLOOKUP($C1245,'sin-list 180320_update'!$B$2:$S$835,9,FALSE)))</f>
        <v>#N/A</v>
      </c>
      <c r="N1245" s="76" t="e">
        <f>IF($C1245="-",IF($A1245="-",IF(VLOOKUP($D1245,'REACH Bilaga XVII_update'!$A$5:$E$131,4,FALSE)="",NA(),VLOOKUP($D1245,'REACH Bilaga XVII_update'!$A$5:$E$131,4,FALSE)),IF(VLOOKUP($A1245,'REACH Bilaga XVII_update'!$C$5:$D$131,2,FALSE)="",NA(),VLOOKUP($A1245,'REACH Bilaga XVII_update'!$C$5:$D$131,2,FALSE))),IF(VLOOKUP($C1245,'REACH Bilaga XVII_update'!$B$5:$D$131,3,FALSE)="",NA(),VLOOKUP($C1245,'REACH Bilaga XVII_update'!$B$5:$D$131,3,FALSE)))</f>
        <v>#N/A</v>
      </c>
      <c r="O1245" s="76" t="e">
        <f>IF($C1245="-",IF($A1245="-",IF(VLOOKUP($D1245,' REACH Bilaga 59_update'!$A$5:$E$210,5,FALSE)="",NA(),VLOOKUP($D1245,' REACH Bilaga 59_update'!$A$5:$E$210,5,FALSE)),IF(VLOOKUP($A1245,' REACH Bilaga 59_update'!$D$5:$E$210,2,FALSE)="",NA(),VLOOKUP($A1245,' REACH Bilaga 59_update'!$D$5:$E$210,2,FALSE))),IF(VLOOKUP($C1245,' REACH Bilaga 59_update'!$C$5:$E$210,3,FALSE)="",NA(),VLOOKUP($C1245,' REACH Bilaga 59_update'!$C$5:$E$210,3,FALSE)))</f>
        <v>#N/A</v>
      </c>
      <c r="P1245" s="76" t="e">
        <f>IF(C1245="-",IF(A1245="-",IFERROR(VLOOKUP($D1245,' REACH Bilaga 59_update'!$A$5:$F$210,MATCH(Sammanfattning!P$1,' REACH Bilaga 59_update'!$A$4:$F$4,0),FALSE),VLOOKUP($D1245,'REACH Bilaga XIV_update'!$A$4:$H$110,MATCH(Sammanfattning!P$1,'REACH Bilaga XIV_update'!$A$4:$H$4,0),FALSE)),IFERROR(VLOOKUP($A1245,' REACH Bilaga 59_update'!$D$5:$F$210,MATCH(Sammanfattning!P$1,' REACH Bilaga 59_update'!$D$4:$F$4,0),FALSE),VLOOKUP($A1245,'REACH Bilaga XIV_update'!$D$4:$H$110,MATCH(Sammanfattning!P$1,'REACH Bilaga XIV_update'!$D$4:$H$4,0),FALSE))),IFERROR(VLOOKUP($C1245,' REACH Bilaga 59_update'!$C$5:$F$210,MATCH(Sammanfattning!P$1,' REACH Bilaga 59_update'!$C$4:$F$4,0),FALSE),VLOOKUP($C1245,'REACH Bilaga XIV_update'!$C$4:$H$110,MATCH(Sammanfattning!P$1,'REACH Bilaga XIV_update'!$C$4:$H$4,0),FALSE)))</f>
        <v>#N/A</v>
      </c>
      <c r="Q1245" s="76" t="e">
        <f>IF($C1245="-",IF($A1245="-",IF(VLOOKUP($D1245,'REACH Bilaga XIV_update'!$A$5:$I$110,9,FALSE)="",NA(),VLOOKUP($D1245,'REACH Bilaga XIV_update'!$A$5:$I$110,9,FALSE)),IF(VLOOKUP($A1245,'REACH Bilaga XIV_update'!$D$5:$I$110,6,FALSE)="",NA(),VLOOKUP($A1245,'REACH Bilaga XIV_update'!$D$5:$I$110,6,FALSE))),IF(VLOOKUP($C1245,'REACH Bilaga XIV_update'!$C$5:$I$110,7,FALSE)="",NA(),VLOOKUP($C1245,'REACH Bilaga XIV_update'!$C$5:$I$110,7,FALSE)))</f>
        <v>#N/A</v>
      </c>
      <c r="R1245" s="76" t="str">
        <f>IF($C1245="-",IF($A1245="-",IF(VLOOKUP($D1245,CoRAP_update!$A$5:$O$376,15,FALSE)="",NA(),VLOOKUP($D1245,CoRAP_update!$A$5:$O$376,15,FALSE)),IF(VLOOKUP($A1245,CoRAP_update!$D$5:$O$376,12,FALSE)="",NA(),VLOOKUP($A1245,CoRAP_update!$D$5:$O$376,12,FALSE))),IF(VLOOKUP($C1245,CoRAP_update!$C$5:$O$376,13,FALSE)="",NA(),VLOOKUP($C1245,CoRAP_update!$C$5:$O$376,13,FALSE)))</f>
        <v>H302
H314
H334
H317</v>
      </c>
      <c r="S1245" s="144" t="str">
        <f>IF($C1245="-",IF($A1245="-",VLOOKUP($D1245,CoRAP_update!$A$5:$J$376,MATCH(Sammanfattning!S$1,CoRAP_update!$A$4:$J$4,0),FALSE),VLOOKUP($A1245,CoRAP_update!$D$5:$J$376,MATCH(Sammanfattning!S$1,CoRAP_update!$D$4:$J$4,0),FALSE)),VLOOKUP($C1245,CoRAP_update!$C$5:$J$376,MATCH(Sammanfattning!S$1,CoRAP_update!$C$4:$J$4,0),FALSE))</f>
        <v>Sensitiser#High (aggregated) tonnage#High RCR</v>
      </c>
      <c r="T1245" s="76" t="e">
        <f>IF($A1245="-",VLOOKUP($D1245,EDC_update!$C$2:$F$450,4,FALSE),VLOOKUP($A1245,EDC_update!$B$2:$F$450,5,FALSE))</f>
        <v>#N/A</v>
      </c>
      <c r="V1245" s="78">
        <f>IF(IFERROR(SEARCH("PBT",P1245),99)=99,IF(IFERROR(SEARCH("suspected PBT",S1245),99)=99,IF(IFERROR(SEARCH("concluded to be PBT",K1245),99)=99,IF(IFERROR(SEARCH("PBT",S1245),99)=99,IF(IFERROR(SEARCH("PBT cand",L1245),99)=99,IF(IFERROR(SEARCH("PBT",L1245),99)=99,IF(IFERROR(SEARCH("persistent, bioackumulative and toxic properties",K1245),99)=99,0,Scoring!$E$3),Scoring!$E$3),Scoring!$E$7),Scoring!$E$3),Scoring!$E$5),Scoring!$E$6),Scoring!$E$3)</f>
        <v>0</v>
      </c>
      <c r="W1245" s="78">
        <f>IF(IFERROR(SEARCH("vPvB",P1245),99)=99,IF(IFERROR(SEARCH("suspected pbt/vPvB",S1245),99)=99,IF(IFERROR(SEARCH("vPvB",S1245),99)=99,IF(IFERROR(SEARCH("concluded to be a vPvB",S1245),99)=99,IF(IFERROR(SEARCH("identified as vPvB",K1245),99)=99,IF(IFERROR(SEARCH("concluded to be a vPvB",K1245),99)=99,IF(IFERROR(SEARCH("concluded to be both pbt and vPvB",S1245),99)=99,IF(IFERROR(SEARCH("concluded to be both pbt and vPvB",K1245),99)=99,0,Scoring!$E$5),Scoring!$E$5),Scoring!$E$5),Scoring!$E$5),Scoring!$E$5),Scoring!$E$4),Scoring!$E$6),Scoring!$E$4)</f>
        <v>0</v>
      </c>
      <c r="X1245" s="78">
        <f>IF(IFERROR(SEARCH("H410",N1245),99)=99,IF(IFERROR(SEARCH("H410",O1245),99)=99,IF(IFERROR(SEARCH("H410",Q1245),99)=99,IF(IFERROR(SEARCH("H410",M1245),99)=99,IF(IFERROR(SEARCH("H410",R1245),99)=99,IF(IFERROR(SEARCH("H411",N1245),99)=99,IF(IFERROR(SEARCH("H411",O1245),99)=99,IF(IFERROR(SEARCH("H411",Q1245),99)=99,IF(IFERROR(SEARCH("H411",M1245),99)=99,IF(IFERROR(SEARCH("H411",R1245),99)=99,IF(IFERROR(SEARCH("H413",N1245),99)=99,IF(IFERROR(SEARCH("H413",O1245),99)=99,IF(IFERROR(SEARCH("H413",Q1245),99)=99,IF(IFERROR(SEARCH("H413",M1245),99)=99,IF(IFERROR(SEARCH("H413",R1245),99)=99,IF(IFERROR(SEARCH("H412",N1245),99)=99,IF(IFERROR(SEARCH("H412",O1245),99)=99,IF(IFERROR(SEARCH("H412",Q1245),99)=99,IF(IFERROR(SEARCH("H412",M1245),99)=99,IF(IFERROR(SEARCH("H412",R1245),99)=99,0,Scoring!$E$2),Scoring!$E$2),Scoring!$E$2),Scoring!$E$2),Scoring!$E$2),Scoring!$E$2),Scoring!$E$2),Scoring!$E$2),Scoring!$E$2),Scoring!$E$2),Scoring!$E$2),Scoring!$E$2),Scoring!$E$2),Scoring!$E$2),Scoring!$E$2),Scoring!$E$2),Scoring!$E$2),Scoring!$E$2),Scoring!$E$2),Scoring!$E$2)</f>
        <v>0</v>
      </c>
      <c r="Y1245" s="78">
        <f>IF(IFERROR(SEARCH("CMR",K1245),99)=99,IF(IFERROR(SEARCH("Suspected CMR",S1245),99)=99,IF(IFERROR(SEARCH("CMR",S1245),99)=99,0,Scoring!$E$8),Scoring!$E$9),Scoring!$E$8)</f>
        <v>0</v>
      </c>
      <c r="Z1245" s="78">
        <f>IF(IFERROR(SEARCH("H350",N1245),99)=99,IF(IFERROR(SEARCH("H350",O1245),99)=99,IF(IFERROR(SEARCH("H350",Q1245),99)=99,IF(IFERROR(SEARCH("H350",M1245),99)=99,IF(IFERROR(SEARCH("H350",R1245),99)=99,IF(IFERROR(SEARCH("H351",N1245),99)=99,IF(IFERROR(SEARCH("H351",O1245),99)=99,IF(IFERROR(SEARCH("H351",Q1245),99)=99,IF(IFERROR(SEARCH("H351",M1245),99)=99,IF(IFERROR(SEARCH("H351",R1245),99)=99,IF(IFERROR(SEARCH("carcinogenic",P1245),99)=99,IF(IFERROR(SEARCH("suspected carcinogenic",S1245),99)=99,0,Scoring!$E$12),Scoring!$E$11),Scoring!$E$10),Scoring!$E$10),Scoring!$E$10),Scoring!$E$10),Scoring!$E$10),Scoring!$E$10),Scoring!$E$10),Scoring!$E$10),Scoring!$E$10),Scoring!$E$10)</f>
        <v>0</v>
      </c>
      <c r="AA1245" s="78">
        <f>IF(IFERROR(SEARCH("H340",N1245),99)=99,IF(IFERROR(SEARCH("H340",O1245),99)=99,IF(IFERROR(SEARCH("H340",Q1245),99)=99,IF(IFERROR(SEARCH("H340",M1245),99)=99,IF(IFERROR(SEARCH("H340",R1245),99)=99,IF(IFERROR(SEARCH("H341",N1245),99)=99,IF(IFERROR(SEARCH("H341",O1245),99)=99,IF(IFERROR(SEARCH("H341",Q1245),99)=99,IF(IFERROR(SEARCH("H341",M1245),99)=99,IF(IFERROR(SEARCH("H341",R1245),99)=99,IF(IFERROR(SEARCH("mutagenic",P1245),99)=99,IF(IFERROR(SEARCH("suspected mutagenic",S1245),99)=99,0,Scoring!$E$15),Scoring!$E$14),Scoring!$E$13),Scoring!$E$13),Scoring!$E$13),Scoring!$E$13),Scoring!$E$13),Scoring!$E$13),Scoring!$E$13),Scoring!$E$13),Scoring!$E$13),Scoring!$E$13)</f>
        <v>0</v>
      </c>
      <c r="AB1245" s="78">
        <f>IF(IFERROR(SEARCH("H360",N1245),99)=99,IF(IFERROR(SEARCH("H360",O1245),99)=99,IF(IFERROR(SEARCH("H360",Q1245),99)=99,IF(IFERROR(SEARCH("H360",M1245),99)=99,IF(IFERROR(SEARCH("H360",R1245),99)=99,IF(IFERROR(SEARCH("H361",N1245),99)=99,IF(IFERROR(SEARCH("H361",O1245),99)=99,IF(IFERROR(SEARCH("H361",Q1245),99)=99,IF(IFERROR(SEARCH("H361",M1245),99)=99,IF(IFERROR(SEARCH("H361",R1245),99)=99,IF(IFERROR(SEARCH("reproduction",P1245),99)=99,IF(IFERROR(SEARCH("suspected reprotoxic",S1245),99)=99,IF(IFERROR(SEARCH("reprotoxic",S1245),99)=99,IF(IFERROR(SEARCH("reprotoxic",K1245),99)=99,0,Scoring!$E$18),Scoring!$E$18),Scoring!$E$19),Scoring!$E$17),Scoring!$E$16),Scoring!$E$16),Scoring!$E$16),Scoring!$E$16),Scoring!$E$16),Scoring!$E$16),Scoring!$E$16),Scoring!$E$16),Scoring!$E$16),Scoring!$E$16)</f>
        <v>0</v>
      </c>
      <c r="AC1245" s="78">
        <f>IF(IFERROR(SEARCH("57f",L1245),99)=99,IF(IFERROR(SEARCH("57(f)",P1245),99)=99,0,Scoring!$E$20),Scoring!$E$20)</f>
        <v>0</v>
      </c>
      <c r="AD1245" s="78">
        <f>IF(IFERROR(SEARCH("CAT1",T1245),99)=99,IF(IFERROR(SEARCH("CAT2",T1245),99)=99,IF(IFERROR(SEARCH("CAT3",T1245),99)=99,IF(IFERROR(SEARCH("concluded to be endocrine",K1245),99)=99,IF(IFERROR(SEARCH("categorised as endocrine",K1245),99)=99,IF(IFERROR(SEARCH("endocrine disrupting",P1245),99)=99,IF(IFERROR(SEARCH("endocrine disrupting",K1245),99)=99,IF(IFERROR(SEARCH("suspected endocrine",S1245),99)=99,IF(IFERROR(SEARCH("potential endocrine",S1245),99)=99,0,Scoring!$E$25),Scoring!$E$25),Scoring!$E$24),Scoring!$E$24),Scoring!$E$24),Scoring!$E$24),Scoring!$E$23),Scoring!$E$22),Scoring!$E$21)</f>
        <v>0</v>
      </c>
      <c r="AE1245" s="78">
        <f>IF(IFERROR(SEARCH("suspected sensitiser",S1245),99)=99,IF(IFERROR(SEARCH("sensitiser",S1245),99)=99,IF(IFERROR(SEARCH("other hazard based concern",S1245),99)=99,0,Scoring!$E$28),Scoring!$E$26),Scoring!$E$27)</f>
        <v>0.6</v>
      </c>
      <c r="AF1245" s="78">
        <f>IF(IFERROR(M1245,1)=1,IF(IFERROR(N1245,1)=1,IF(IFERROR(O1245,1)=1,IF(IFERROR(Q1245,1)=1,IF(IFERROR(R1245,1)=1,IF(IFERROR(T1245,1)=1,IF(IFERROR(K1245,1)=1,IF(IFERROR(P1245,1)=1,IF(IFERROR(S1245,1)=1,Scoring!$E$29,0),0),0),0),0),0),0),0),0)</f>
        <v>0</v>
      </c>
      <c r="AG1245" s="78">
        <f t="shared" si="87"/>
        <v>0.6</v>
      </c>
      <c r="AI1245" s="93"/>
      <c r="AJ1245" s="94"/>
      <c r="AK1245" s="76"/>
      <c r="AL1245" s="75"/>
      <c r="AN1245" s="79"/>
      <c r="AO1245" s="79"/>
      <c r="AP1245" s="79"/>
      <c r="AQ1245" s="79"/>
      <c r="AR1245" s="79"/>
      <c r="AS1245" s="78"/>
      <c r="AU1245" s="79">
        <f>IF(IFERROR(F1245,99)=99,IF(IFERROR(G1245,99)=99,IF(IFERROR(H1245,99)=99,IF(IFERROR(I1245,99)=99,IF(IFERROR(E1245,99)=99,IF(IFERROR(J1245,99)=99,0,Scoring!$B$7),Scoring!$B$3),Scoring!$B$2),Scoring!$B$6),Scoring!$B$5),Scoring!$B$4)</f>
        <v>0.5</v>
      </c>
      <c r="AV1245" s="78">
        <f t="shared" si="88"/>
        <v>0.3</v>
      </c>
      <c r="AW1245" s="78"/>
      <c r="AX1245" s="66"/>
      <c r="AY1245" s="78"/>
      <c r="AZ1245" s="76"/>
      <c r="BA1245" s="76"/>
      <c r="BB1245" s="76"/>
    </row>
    <row r="1246" spans="1:54" x14ac:dyDescent="0.25">
      <c r="A1246" s="77" t="s">
        <v>4647</v>
      </c>
      <c r="B1246" s="76" t="str">
        <f t="shared" si="89"/>
        <v>203-680-9</v>
      </c>
      <c r="C1246" s="77" t="s">
        <v>4646</v>
      </c>
      <c r="D1246" s="77" t="s">
        <v>4645</v>
      </c>
      <c r="E1246" s="76" t="e">
        <f>IF(C1246="-",IF(A1246="-",VLOOKUP(D1246,'sin-list 180320_update'!$C$2:$C$835,1,FALSE),VLOOKUP(A1246,'sin-list 180320_update'!$A$2:$A$835,1,FALSE)),VLOOKUP(C1246,'sin-list 180320_update'!$B$2:$B$835,1,FALSE))</f>
        <v>#N/A</v>
      </c>
      <c r="F1246" s="76" t="e">
        <f>IF($C1246="-",IF($A1246="-",VLOOKUP($D1246,'REACH Bilaga XVII_update'!$A$5:$A$131,1,FALSE),VLOOKUP($A1246,'REACH Bilaga XVII_update'!$C$5:$C$131,1,FALSE)),VLOOKUP($C1246,'REACH Bilaga XVII_update'!$B$5:$B$131,1,FALSE))</f>
        <v>#N/A</v>
      </c>
      <c r="G1246" s="76" t="e">
        <f>IF($C1246="-",IF($A1246="-",VLOOKUP($D1246,' REACH Bilaga 59_update'!$A$5:$A$210,1,FALSE),VLOOKUP($A1246,' REACH Bilaga 59_update'!$D$5:$D$210,1,FALSE)),VLOOKUP($C1246,' REACH Bilaga 59_update'!$C$5:$C$210,1,FALSE))</f>
        <v>#N/A</v>
      </c>
      <c r="H1246" s="76" t="e">
        <f>IF($C1246="-",IF($A1246="-",VLOOKUP($D1246,'REACH Bilaga XIV_update'!$A$5:$A$110,1,FALSE),VLOOKUP($A1246,'REACH Bilaga XIV_update'!$D$5:$D$110,1,FALSE)),VLOOKUP($C1246,'REACH Bilaga XIV_update'!$C$5:$C$110,1,FALSE))</f>
        <v>#N/A</v>
      </c>
      <c r="I1246" s="76" t="str">
        <f>IF($C1246="-",IF($A1246="-",VLOOKUP($D1246,CoRAP_update!$A$5:$A$376,1,FALSE),VLOOKUP($A1246,CoRAP_update!$D$5:$D$376,1,FALSE)),VLOOKUP($C1246,CoRAP_update!$C$5:$C$376,1,FALSE))</f>
        <v>203-680-9</v>
      </c>
      <c r="J1246" s="76" t="e">
        <f>IF($C1246="-",IF($A1246="-",VLOOKUP($D1246,EDC_update!$C$2:$C$450,1,FALSE),VLOOKUP($A1246,EDC_update!$B$2:$B$450,1,FALSE)),VLOOKUP($C1246,EDC_update!$L$2:$L$450,1,FALSE))</f>
        <v>#N/A</v>
      </c>
      <c r="K1246" s="76" t="e">
        <f>IF($C1246="-",IF($A1246="-",IF(VLOOKUP($D1246,'sin-list 180320_update'!$C$2:$S$835,3,FALSE)="",NA(),VLOOKUP($D1246,'sin-list 180320_update'!$C$2:$S$835,3,FALSE)),IF(VLOOKUP($A1246,'sin-list 180320_update'!$A$2:$S$835,5,FALSE)="",NA(),VLOOKUP($A1246,'sin-list 180320_update'!$A$2:$S$835,5,FALSE))),IF(VLOOKUP($C1246,'sin-list 180320_update'!$B$2:$S$835,4,FALSE)="",NA(),VLOOKUP($C1246,'sin-list 180320_update'!$B$2:$S$835,4,FALSE)))</f>
        <v>#N/A</v>
      </c>
      <c r="L1246" s="76" t="e">
        <f>IF($C1246="-",IF($A1246="-",VLOOKUP($D1246,'sin-list 180320_update'!$C$2:$S$835,6,FALSE),VLOOKUP($A1246,'sin-list 180320_update'!$A$2:$S$835,8,FALSE)),VLOOKUP($C1246,'sin-list 180320_update'!$B$2:$S$835,7,FALSE))</f>
        <v>#N/A</v>
      </c>
      <c r="M1246" s="76" t="e">
        <f>IF($C1246="-",IF($A1246="-",IF(VLOOKUP($D1246,'sin-list 180320_update'!$C$2:$S$835,8,FALSE)="",NA(),VLOOKUP($D1246,'sin-list 180320_update'!$C$2:$S$835,8,FALSE)),IF(VLOOKUP($A1246,'sin-list 180320_update'!$A$2:$S$835,10,FALSE)="",NA(),VLOOKUP($A1246,'sin-list 180320_update'!$A$2:$S$835,10,FALSE))),IF(VLOOKUP($C1246,'sin-list 180320_update'!$B$2:$S$835,9,FALSE)="",NA(),VLOOKUP($C1246,'sin-list 180320_update'!$B$2:$S$835,9,FALSE)))</f>
        <v>#N/A</v>
      </c>
      <c r="N1246" s="76" t="e">
        <f>IF($C1246="-",IF($A1246="-",IF(VLOOKUP($D1246,'REACH Bilaga XVII_update'!$A$5:$E$131,4,FALSE)="",NA(),VLOOKUP($D1246,'REACH Bilaga XVII_update'!$A$5:$E$131,4,FALSE)),IF(VLOOKUP($A1246,'REACH Bilaga XVII_update'!$C$5:$D$131,2,FALSE)="",NA(),VLOOKUP($A1246,'REACH Bilaga XVII_update'!$C$5:$D$131,2,FALSE))),IF(VLOOKUP($C1246,'REACH Bilaga XVII_update'!$B$5:$D$131,3,FALSE)="",NA(),VLOOKUP($C1246,'REACH Bilaga XVII_update'!$B$5:$D$131,3,FALSE)))</f>
        <v>#N/A</v>
      </c>
      <c r="O1246" s="76" t="e">
        <f>IF($C1246="-",IF($A1246="-",IF(VLOOKUP($D1246,' REACH Bilaga 59_update'!$A$5:$E$210,5,FALSE)="",NA(),VLOOKUP($D1246,' REACH Bilaga 59_update'!$A$5:$E$210,5,FALSE)),IF(VLOOKUP($A1246,' REACH Bilaga 59_update'!$D$5:$E$210,2,FALSE)="",NA(),VLOOKUP($A1246,' REACH Bilaga 59_update'!$D$5:$E$210,2,FALSE))),IF(VLOOKUP($C1246,' REACH Bilaga 59_update'!$C$5:$E$210,3,FALSE)="",NA(),VLOOKUP($C1246,' REACH Bilaga 59_update'!$C$5:$E$210,3,FALSE)))</f>
        <v>#N/A</v>
      </c>
      <c r="P1246" s="76" t="e">
        <f>IF(C1246="-",IF(A1246="-",IFERROR(VLOOKUP($D1246,' REACH Bilaga 59_update'!$A$5:$F$210,MATCH(Sammanfattning!P$1,' REACH Bilaga 59_update'!$A$4:$F$4,0),FALSE),VLOOKUP($D1246,'REACH Bilaga XIV_update'!$A$4:$H$110,MATCH(Sammanfattning!P$1,'REACH Bilaga XIV_update'!$A$4:$H$4,0),FALSE)),IFERROR(VLOOKUP($A1246,' REACH Bilaga 59_update'!$D$5:$F$210,MATCH(Sammanfattning!P$1,' REACH Bilaga 59_update'!$D$4:$F$4,0),FALSE),VLOOKUP($A1246,'REACH Bilaga XIV_update'!$D$4:$H$110,MATCH(Sammanfattning!P$1,'REACH Bilaga XIV_update'!$D$4:$H$4,0),FALSE))),IFERROR(VLOOKUP($C1246,' REACH Bilaga 59_update'!$C$5:$F$210,MATCH(Sammanfattning!P$1,' REACH Bilaga 59_update'!$C$4:$F$4,0),FALSE),VLOOKUP($C1246,'REACH Bilaga XIV_update'!$C$4:$H$110,MATCH(Sammanfattning!P$1,'REACH Bilaga XIV_update'!$C$4:$H$4,0),FALSE)))</f>
        <v>#N/A</v>
      </c>
      <c r="Q1246" s="76" t="e">
        <f>IF($C1246="-",IF($A1246="-",IF(VLOOKUP($D1246,'REACH Bilaga XIV_update'!$A$5:$I$110,9,FALSE)="",NA(),VLOOKUP($D1246,'REACH Bilaga XIV_update'!$A$5:$I$110,9,FALSE)),IF(VLOOKUP($A1246,'REACH Bilaga XIV_update'!$D$5:$I$110,6,FALSE)="",NA(),VLOOKUP($A1246,'REACH Bilaga XIV_update'!$D$5:$I$110,6,FALSE))),IF(VLOOKUP($C1246,'REACH Bilaga XIV_update'!$C$5:$I$110,7,FALSE)="",NA(),VLOOKUP($C1246,'REACH Bilaga XIV_update'!$C$5:$I$110,7,FALSE)))</f>
        <v>#N/A</v>
      </c>
      <c r="R1246" s="76" t="str">
        <f>IF($C1246="-",IF($A1246="-",IF(VLOOKUP($D1246,CoRAP_update!$A$5:$O$376,15,FALSE)="",NA(),VLOOKUP($D1246,CoRAP_update!$A$5:$O$376,15,FALSE)),IF(VLOOKUP($A1246,CoRAP_update!$D$5:$O$376,12,FALSE)="",NA(),VLOOKUP($A1246,CoRAP_update!$D$5:$O$376,12,FALSE))),IF(VLOOKUP($C1246,CoRAP_update!$C$5:$O$376,13,FALSE)="",NA(),VLOOKUP($C1246,CoRAP_update!$C$5:$O$376,13,FALSE)))</f>
        <v>H226
H302
H314
H317</v>
      </c>
      <c r="S1246" s="144" t="str">
        <f>IF($C1246="-",IF($A1246="-",VLOOKUP($D1246,CoRAP_update!$A$5:$J$376,MATCH(Sammanfattning!S$1,CoRAP_update!$A$4:$J$4,0),FALSE),VLOOKUP($A1246,CoRAP_update!$D$5:$J$376,MATCH(Sammanfattning!S$1,CoRAP_update!$D$4:$J$4,0),FALSE)),VLOOKUP($C1246,CoRAP_update!$C$5:$J$376,MATCH(Sammanfattning!S$1,CoRAP_update!$C$4:$J$4,0),FALSE))</f>
        <v>Sensitiser#Exposure of workers#High (aggregated) tonnage#Wide dispersive use</v>
      </c>
      <c r="T1246" s="76" t="e">
        <f>IF($A1246="-",VLOOKUP($D1246,EDC_update!$C$2:$F$450,4,FALSE),VLOOKUP($A1246,EDC_update!$B$2:$F$450,5,FALSE))</f>
        <v>#N/A</v>
      </c>
      <c r="V1246" s="78">
        <f>IF(IFERROR(SEARCH("PBT",P1246),99)=99,IF(IFERROR(SEARCH("suspected PBT",S1246),99)=99,IF(IFERROR(SEARCH("concluded to be PBT",K1246),99)=99,IF(IFERROR(SEARCH("PBT",S1246),99)=99,IF(IFERROR(SEARCH("PBT cand",L1246),99)=99,IF(IFERROR(SEARCH("PBT",L1246),99)=99,IF(IFERROR(SEARCH("persistent, bioackumulative and toxic properties",K1246),99)=99,0,Scoring!$E$3),Scoring!$E$3),Scoring!$E$7),Scoring!$E$3),Scoring!$E$5),Scoring!$E$6),Scoring!$E$3)</f>
        <v>0</v>
      </c>
      <c r="W1246" s="78">
        <f>IF(IFERROR(SEARCH("vPvB",P1246),99)=99,IF(IFERROR(SEARCH("suspected pbt/vPvB",S1246),99)=99,IF(IFERROR(SEARCH("vPvB",S1246),99)=99,IF(IFERROR(SEARCH("concluded to be a vPvB",S1246),99)=99,IF(IFERROR(SEARCH("identified as vPvB",K1246),99)=99,IF(IFERROR(SEARCH("concluded to be a vPvB",K1246),99)=99,IF(IFERROR(SEARCH("concluded to be both pbt and vPvB",S1246),99)=99,IF(IFERROR(SEARCH("concluded to be both pbt and vPvB",K1246),99)=99,0,Scoring!$E$5),Scoring!$E$5),Scoring!$E$5),Scoring!$E$5),Scoring!$E$5),Scoring!$E$4),Scoring!$E$6),Scoring!$E$4)</f>
        <v>0</v>
      </c>
      <c r="X1246" s="78">
        <f>IF(IFERROR(SEARCH("H410",N1246),99)=99,IF(IFERROR(SEARCH("H410",O1246),99)=99,IF(IFERROR(SEARCH("H410",Q1246),99)=99,IF(IFERROR(SEARCH("H410",M1246),99)=99,IF(IFERROR(SEARCH("H410",R1246),99)=99,IF(IFERROR(SEARCH("H411",N1246),99)=99,IF(IFERROR(SEARCH("H411",O1246),99)=99,IF(IFERROR(SEARCH("H411",Q1246),99)=99,IF(IFERROR(SEARCH("H411",M1246),99)=99,IF(IFERROR(SEARCH("H411",R1246),99)=99,IF(IFERROR(SEARCH("H413",N1246),99)=99,IF(IFERROR(SEARCH("H413",O1246),99)=99,IF(IFERROR(SEARCH("H413",Q1246),99)=99,IF(IFERROR(SEARCH("H413",M1246),99)=99,IF(IFERROR(SEARCH("H413",R1246),99)=99,IF(IFERROR(SEARCH("H412",N1246),99)=99,IF(IFERROR(SEARCH("H412",O1246),99)=99,IF(IFERROR(SEARCH("H412",Q1246),99)=99,IF(IFERROR(SEARCH("H412",M1246),99)=99,IF(IFERROR(SEARCH("H412",R1246),99)=99,0,Scoring!$E$2),Scoring!$E$2),Scoring!$E$2),Scoring!$E$2),Scoring!$E$2),Scoring!$E$2),Scoring!$E$2),Scoring!$E$2),Scoring!$E$2),Scoring!$E$2),Scoring!$E$2),Scoring!$E$2),Scoring!$E$2),Scoring!$E$2),Scoring!$E$2),Scoring!$E$2),Scoring!$E$2),Scoring!$E$2),Scoring!$E$2),Scoring!$E$2)</f>
        <v>0</v>
      </c>
      <c r="Y1246" s="78">
        <f>IF(IFERROR(SEARCH("CMR",K1246),99)=99,IF(IFERROR(SEARCH("Suspected CMR",S1246),99)=99,IF(IFERROR(SEARCH("CMR",S1246),99)=99,0,Scoring!$E$8),Scoring!$E$9),Scoring!$E$8)</f>
        <v>0</v>
      </c>
      <c r="Z1246" s="78">
        <f>IF(IFERROR(SEARCH("H350",N1246),99)=99,IF(IFERROR(SEARCH("H350",O1246),99)=99,IF(IFERROR(SEARCH("H350",Q1246),99)=99,IF(IFERROR(SEARCH("H350",M1246),99)=99,IF(IFERROR(SEARCH("H350",R1246),99)=99,IF(IFERROR(SEARCH("H351",N1246),99)=99,IF(IFERROR(SEARCH("H351",O1246),99)=99,IF(IFERROR(SEARCH("H351",Q1246),99)=99,IF(IFERROR(SEARCH("H351",M1246),99)=99,IF(IFERROR(SEARCH("H351",R1246),99)=99,IF(IFERROR(SEARCH("carcinogenic",P1246),99)=99,IF(IFERROR(SEARCH("suspected carcinogenic",S1246),99)=99,0,Scoring!$E$12),Scoring!$E$11),Scoring!$E$10),Scoring!$E$10),Scoring!$E$10),Scoring!$E$10),Scoring!$E$10),Scoring!$E$10),Scoring!$E$10),Scoring!$E$10),Scoring!$E$10),Scoring!$E$10)</f>
        <v>0</v>
      </c>
      <c r="AA1246" s="78">
        <f>IF(IFERROR(SEARCH("H340",N1246),99)=99,IF(IFERROR(SEARCH("H340",O1246),99)=99,IF(IFERROR(SEARCH("H340",Q1246),99)=99,IF(IFERROR(SEARCH("H340",M1246),99)=99,IF(IFERROR(SEARCH("H340",R1246),99)=99,IF(IFERROR(SEARCH("H341",N1246),99)=99,IF(IFERROR(SEARCH("H341",O1246),99)=99,IF(IFERROR(SEARCH("H341",Q1246),99)=99,IF(IFERROR(SEARCH("H341",M1246),99)=99,IF(IFERROR(SEARCH("H341",R1246),99)=99,IF(IFERROR(SEARCH("mutagenic",P1246),99)=99,IF(IFERROR(SEARCH("suspected mutagenic",S1246),99)=99,0,Scoring!$E$15),Scoring!$E$14),Scoring!$E$13),Scoring!$E$13),Scoring!$E$13),Scoring!$E$13),Scoring!$E$13),Scoring!$E$13),Scoring!$E$13),Scoring!$E$13),Scoring!$E$13),Scoring!$E$13)</f>
        <v>0</v>
      </c>
      <c r="AB1246" s="78">
        <f>IF(IFERROR(SEARCH("H360",N1246),99)=99,IF(IFERROR(SEARCH("H360",O1246),99)=99,IF(IFERROR(SEARCH("H360",Q1246),99)=99,IF(IFERROR(SEARCH("H360",M1246),99)=99,IF(IFERROR(SEARCH("H360",R1246),99)=99,IF(IFERROR(SEARCH("H361",N1246),99)=99,IF(IFERROR(SEARCH("H361",O1246),99)=99,IF(IFERROR(SEARCH("H361",Q1246),99)=99,IF(IFERROR(SEARCH("H361",M1246),99)=99,IF(IFERROR(SEARCH("H361",R1246),99)=99,IF(IFERROR(SEARCH("reproduction",P1246),99)=99,IF(IFERROR(SEARCH("suspected reprotoxic",S1246),99)=99,IF(IFERROR(SEARCH("reprotoxic",S1246),99)=99,IF(IFERROR(SEARCH("reprotoxic",K1246),99)=99,0,Scoring!$E$18),Scoring!$E$18),Scoring!$E$19),Scoring!$E$17),Scoring!$E$16),Scoring!$E$16),Scoring!$E$16),Scoring!$E$16),Scoring!$E$16),Scoring!$E$16),Scoring!$E$16),Scoring!$E$16),Scoring!$E$16),Scoring!$E$16)</f>
        <v>0</v>
      </c>
      <c r="AC1246" s="78">
        <f>IF(IFERROR(SEARCH("57f",L1246),99)=99,IF(IFERROR(SEARCH("57(f)",P1246),99)=99,0,Scoring!$E$20),Scoring!$E$20)</f>
        <v>0</v>
      </c>
      <c r="AD1246" s="78">
        <f>IF(IFERROR(SEARCH("CAT1",T1246),99)=99,IF(IFERROR(SEARCH("CAT2",T1246),99)=99,IF(IFERROR(SEARCH("CAT3",T1246),99)=99,IF(IFERROR(SEARCH("concluded to be endocrine",K1246),99)=99,IF(IFERROR(SEARCH("categorised as endocrine",K1246),99)=99,IF(IFERROR(SEARCH("endocrine disrupting",P1246),99)=99,IF(IFERROR(SEARCH("endocrine disrupting",K1246),99)=99,IF(IFERROR(SEARCH("suspected endocrine",S1246),99)=99,IF(IFERROR(SEARCH("potential endocrine",S1246),99)=99,0,Scoring!$E$25),Scoring!$E$25),Scoring!$E$24),Scoring!$E$24),Scoring!$E$24),Scoring!$E$24),Scoring!$E$23),Scoring!$E$22),Scoring!$E$21)</f>
        <v>0</v>
      </c>
      <c r="AE1246" s="78">
        <f>IF(IFERROR(SEARCH("suspected sensitiser",S1246),99)=99,IF(IFERROR(SEARCH("sensitiser",S1246),99)=99,IF(IFERROR(SEARCH("other hazard based concern",S1246),99)=99,0,Scoring!$E$28),Scoring!$E$26),Scoring!$E$27)</f>
        <v>0.6</v>
      </c>
      <c r="AF1246" s="78">
        <f>IF(IFERROR(M1246,1)=1,IF(IFERROR(N1246,1)=1,IF(IFERROR(O1246,1)=1,IF(IFERROR(Q1246,1)=1,IF(IFERROR(R1246,1)=1,IF(IFERROR(T1246,1)=1,IF(IFERROR(K1246,1)=1,IF(IFERROR(P1246,1)=1,IF(IFERROR(S1246,1)=1,Scoring!$E$29,0),0),0),0),0),0),0),0),0)</f>
        <v>0</v>
      </c>
      <c r="AG1246" s="78">
        <f t="shared" si="87"/>
        <v>0.6</v>
      </c>
      <c r="AI1246" s="93"/>
      <c r="AJ1246" s="94"/>
      <c r="AK1246" s="76"/>
      <c r="AL1246" s="75"/>
      <c r="AN1246" s="79"/>
      <c r="AO1246" s="79"/>
      <c r="AP1246" s="79"/>
      <c r="AQ1246" s="79"/>
      <c r="AR1246" s="79"/>
      <c r="AS1246" s="78"/>
      <c r="AU1246" s="79">
        <f>IF(IFERROR(F1246,99)=99,IF(IFERROR(G1246,99)=99,IF(IFERROR(H1246,99)=99,IF(IFERROR(I1246,99)=99,IF(IFERROR(E1246,99)=99,IF(IFERROR(J1246,99)=99,0,Scoring!$B$7),Scoring!$B$3),Scoring!$B$2),Scoring!$B$6),Scoring!$B$5),Scoring!$B$4)</f>
        <v>0.5</v>
      </c>
      <c r="AV1246" s="78">
        <f t="shared" si="88"/>
        <v>0.3</v>
      </c>
      <c r="AW1246" s="78"/>
      <c r="AX1246" s="66"/>
      <c r="AY1246" s="78"/>
      <c r="AZ1246" s="76"/>
      <c r="BA1246" s="76"/>
      <c r="BB1246" s="76"/>
    </row>
    <row r="1247" spans="1:54" x14ac:dyDescent="0.25">
      <c r="A1247" s="77" t="s">
        <v>4892</v>
      </c>
      <c r="B1247" s="76" t="str">
        <f t="shared" si="89"/>
        <v>210-382-2</v>
      </c>
      <c r="C1247" s="77" t="s">
        <v>4891</v>
      </c>
      <c r="D1247" s="77" t="s">
        <v>4890</v>
      </c>
      <c r="E1247" s="76" t="e">
        <f>IF(C1247="-",IF(A1247="-",VLOOKUP(D1247,'sin-list 180320_update'!$C$2:$C$835,1,FALSE),VLOOKUP(A1247,'sin-list 180320_update'!$A$2:$A$835,1,FALSE)),VLOOKUP(C1247,'sin-list 180320_update'!$B$2:$B$835,1,FALSE))</f>
        <v>#N/A</v>
      </c>
      <c r="F1247" s="76" t="e">
        <f>IF($C1247="-",IF($A1247="-",VLOOKUP($D1247,'REACH Bilaga XVII_update'!$A$5:$A$131,1,FALSE),VLOOKUP($A1247,'REACH Bilaga XVII_update'!$C$5:$C$131,1,FALSE)),VLOOKUP($C1247,'REACH Bilaga XVII_update'!$B$5:$B$131,1,FALSE))</f>
        <v>#N/A</v>
      </c>
      <c r="G1247" s="76" t="e">
        <f>IF($C1247="-",IF($A1247="-",VLOOKUP($D1247,' REACH Bilaga 59_update'!$A$5:$A$210,1,FALSE),VLOOKUP($A1247,' REACH Bilaga 59_update'!$D$5:$D$210,1,FALSE)),VLOOKUP($C1247,' REACH Bilaga 59_update'!$C$5:$C$210,1,FALSE))</f>
        <v>#N/A</v>
      </c>
      <c r="H1247" s="76" t="e">
        <f>IF($C1247="-",IF($A1247="-",VLOOKUP($D1247,'REACH Bilaga XIV_update'!$A$5:$A$110,1,FALSE),VLOOKUP($A1247,'REACH Bilaga XIV_update'!$D$5:$D$110,1,FALSE)),VLOOKUP($C1247,'REACH Bilaga XIV_update'!$C$5:$C$110,1,FALSE))</f>
        <v>#N/A</v>
      </c>
      <c r="I1247" s="76" t="str">
        <f>IF($C1247="-",IF($A1247="-",VLOOKUP($D1247,CoRAP_update!$A$5:$A$376,1,FALSE),VLOOKUP($A1247,CoRAP_update!$D$5:$D$376,1,FALSE)),VLOOKUP($C1247,CoRAP_update!$C$5:$C$376,1,FALSE))</f>
        <v>210-382-2</v>
      </c>
      <c r="J1247" s="76" t="e">
        <f>IF($C1247="-",IF($A1247="-",VLOOKUP($D1247,EDC_update!$C$2:$C$450,1,FALSE),VLOOKUP($A1247,EDC_update!$B$2:$B$450,1,FALSE)),VLOOKUP($C1247,EDC_update!$L$2:$L$450,1,FALSE))</f>
        <v>#N/A</v>
      </c>
      <c r="K1247" s="76" t="e">
        <f>IF($C1247="-",IF($A1247="-",IF(VLOOKUP($D1247,'sin-list 180320_update'!$C$2:$S$835,3,FALSE)="",NA(),VLOOKUP($D1247,'sin-list 180320_update'!$C$2:$S$835,3,FALSE)),IF(VLOOKUP($A1247,'sin-list 180320_update'!$A$2:$S$835,5,FALSE)="",NA(),VLOOKUP($A1247,'sin-list 180320_update'!$A$2:$S$835,5,FALSE))),IF(VLOOKUP($C1247,'sin-list 180320_update'!$B$2:$S$835,4,FALSE)="",NA(),VLOOKUP($C1247,'sin-list 180320_update'!$B$2:$S$835,4,FALSE)))</f>
        <v>#N/A</v>
      </c>
      <c r="L1247" s="76" t="e">
        <f>IF($C1247="-",IF($A1247="-",VLOOKUP($D1247,'sin-list 180320_update'!$C$2:$S$835,6,FALSE),VLOOKUP($A1247,'sin-list 180320_update'!$A$2:$S$835,8,FALSE)),VLOOKUP($C1247,'sin-list 180320_update'!$B$2:$S$835,7,FALSE))</f>
        <v>#N/A</v>
      </c>
      <c r="M1247" s="76" t="e">
        <f>IF($C1247="-",IF($A1247="-",IF(VLOOKUP($D1247,'sin-list 180320_update'!$C$2:$S$835,8,FALSE)="",NA(),VLOOKUP($D1247,'sin-list 180320_update'!$C$2:$S$835,8,FALSE)),IF(VLOOKUP($A1247,'sin-list 180320_update'!$A$2:$S$835,10,FALSE)="",NA(),VLOOKUP($A1247,'sin-list 180320_update'!$A$2:$S$835,10,FALSE))),IF(VLOOKUP($C1247,'sin-list 180320_update'!$B$2:$S$835,9,FALSE)="",NA(),VLOOKUP($C1247,'sin-list 180320_update'!$B$2:$S$835,9,FALSE)))</f>
        <v>#N/A</v>
      </c>
      <c r="N1247" s="76" t="e">
        <f>IF($C1247="-",IF($A1247="-",IF(VLOOKUP($D1247,'REACH Bilaga XVII_update'!$A$5:$E$131,4,FALSE)="",NA(),VLOOKUP($D1247,'REACH Bilaga XVII_update'!$A$5:$E$131,4,FALSE)),IF(VLOOKUP($A1247,'REACH Bilaga XVII_update'!$C$5:$D$131,2,FALSE)="",NA(),VLOOKUP($A1247,'REACH Bilaga XVII_update'!$C$5:$D$131,2,FALSE))),IF(VLOOKUP($C1247,'REACH Bilaga XVII_update'!$B$5:$D$131,3,FALSE)="",NA(),VLOOKUP($C1247,'REACH Bilaga XVII_update'!$B$5:$D$131,3,FALSE)))</f>
        <v>#N/A</v>
      </c>
      <c r="O1247" s="76" t="e">
        <f>IF($C1247="-",IF($A1247="-",IF(VLOOKUP($D1247,' REACH Bilaga 59_update'!$A$5:$E$210,5,FALSE)="",NA(),VLOOKUP($D1247,' REACH Bilaga 59_update'!$A$5:$E$210,5,FALSE)),IF(VLOOKUP($A1247,' REACH Bilaga 59_update'!$D$5:$E$210,2,FALSE)="",NA(),VLOOKUP($A1247,' REACH Bilaga 59_update'!$D$5:$E$210,2,FALSE))),IF(VLOOKUP($C1247,' REACH Bilaga 59_update'!$C$5:$E$210,3,FALSE)="",NA(),VLOOKUP($C1247,' REACH Bilaga 59_update'!$C$5:$E$210,3,FALSE)))</f>
        <v>#N/A</v>
      </c>
      <c r="P1247" s="76" t="e">
        <f>IF(C1247="-",IF(A1247="-",IFERROR(VLOOKUP($D1247,' REACH Bilaga 59_update'!$A$5:$F$210,MATCH(Sammanfattning!P$1,' REACH Bilaga 59_update'!$A$4:$F$4,0),FALSE),VLOOKUP($D1247,'REACH Bilaga XIV_update'!$A$4:$H$110,MATCH(Sammanfattning!P$1,'REACH Bilaga XIV_update'!$A$4:$H$4,0),FALSE)),IFERROR(VLOOKUP($A1247,' REACH Bilaga 59_update'!$D$5:$F$210,MATCH(Sammanfattning!P$1,' REACH Bilaga 59_update'!$D$4:$F$4,0),FALSE),VLOOKUP($A1247,'REACH Bilaga XIV_update'!$D$4:$H$110,MATCH(Sammanfattning!P$1,'REACH Bilaga XIV_update'!$D$4:$H$4,0),FALSE))),IFERROR(VLOOKUP($C1247,' REACH Bilaga 59_update'!$C$5:$F$210,MATCH(Sammanfattning!P$1,' REACH Bilaga 59_update'!$C$4:$F$4,0),FALSE),VLOOKUP($C1247,'REACH Bilaga XIV_update'!$C$4:$H$110,MATCH(Sammanfattning!P$1,'REACH Bilaga XIV_update'!$C$4:$H$4,0),FALSE)))</f>
        <v>#N/A</v>
      </c>
      <c r="Q1247" s="76" t="e">
        <f>IF($C1247="-",IF($A1247="-",IF(VLOOKUP($D1247,'REACH Bilaga XIV_update'!$A$5:$I$110,9,FALSE)="",NA(),VLOOKUP($D1247,'REACH Bilaga XIV_update'!$A$5:$I$110,9,FALSE)),IF(VLOOKUP($A1247,'REACH Bilaga XIV_update'!$D$5:$I$110,6,FALSE)="",NA(),VLOOKUP($A1247,'REACH Bilaga XIV_update'!$D$5:$I$110,6,FALSE))),IF(VLOOKUP($C1247,'REACH Bilaga XIV_update'!$C$5:$I$110,7,FALSE)="",NA(),VLOOKUP($C1247,'REACH Bilaga XIV_update'!$C$5:$I$110,7,FALSE)))</f>
        <v>#N/A</v>
      </c>
      <c r="R1247" s="76" t="e">
        <f>IF($C1247="-",IF($A1247="-",IF(VLOOKUP($D1247,CoRAP_update!$A$5:$O$376,15,FALSE)="",NA(),VLOOKUP($D1247,CoRAP_update!$A$5:$O$376,15,FALSE)),IF(VLOOKUP($A1247,CoRAP_update!$D$5:$O$376,12,FALSE)="",NA(),VLOOKUP($A1247,CoRAP_update!$D$5:$O$376,12,FALSE))),IF(VLOOKUP($C1247,CoRAP_update!$C$5:$O$376,13,FALSE)="",NA(),VLOOKUP($C1247,CoRAP_update!$C$5:$O$376,13,FALSE)))</f>
        <v>#N/A</v>
      </c>
      <c r="S1247" s="144" t="str">
        <f>IF($C1247="-",IF($A1247="-",VLOOKUP($D1247,CoRAP_update!$A$5:$J$376,MATCH(Sammanfattning!S$1,CoRAP_update!$A$4:$J$4,0),FALSE),VLOOKUP($A1247,CoRAP_update!$D$5:$J$376,MATCH(Sammanfattning!S$1,CoRAP_update!$D$4:$J$4,0),FALSE)),VLOOKUP($C1247,CoRAP_update!$C$5:$J$376,MATCH(Sammanfattning!S$1,CoRAP_update!$C$4:$J$4,0),FALSE))</f>
        <v>Sensitiser#Consumer use#Wide dispersive use</v>
      </c>
      <c r="T1247" s="76" t="e">
        <f>IF($A1247="-",VLOOKUP($D1247,EDC_update!$C$2:$F$450,4,FALSE),VLOOKUP($A1247,EDC_update!$B$2:$F$450,5,FALSE))</f>
        <v>#N/A</v>
      </c>
      <c r="V1247" s="78">
        <f>IF(IFERROR(SEARCH("PBT",P1247),99)=99,IF(IFERROR(SEARCH("suspected PBT",S1247),99)=99,IF(IFERROR(SEARCH("concluded to be PBT",K1247),99)=99,IF(IFERROR(SEARCH("PBT",S1247),99)=99,IF(IFERROR(SEARCH("PBT cand",L1247),99)=99,IF(IFERROR(SEARCH("PBT",L1247),99)=99,IF(IFERROR(SEARCH("persistent, bioackumulative and toxic properties",K1247),99)=99,0,Scoring!$E$3),Scoring!$E$3),Scoring!$E$7),Scoring!$E$3),Scoring!$E$5),Scoring!$E$6),Scoring!$E$3)</f>
        <v>0</v>
      </c>
      <c r="W1247" s="78">
        <f>IF(IFERROR(SEARCH("vPvB",P1247),99)=99,IF(IFERROR(SEARCH("suspected pbt/vPvB",S1247),99)=99,IF(IFERROR(SEARCH("vPvB",S1247),99)=99,IF(IFERROR(SEARCH("concluded to be a vPvB",S1247),99)=99,IF(IFERROR(SEARCH("identified as vPvB",K1247),99)=99,IF(IFERROR(SEARCH("concluded to be a vPvB",K1247),99)=99,IF(IFERROR(SEARCH("concluded to be both pbt and vPvB",S1247),99)=99,IF(IFERROR(SEARCH("concluded to be both pbt and vPvB",K1247),99)=99,0,Scoring!$E$5),Scoring!$E$5),Scoring!$E$5),Scoring!$E$5),Scoring!$E$5),Scoring!$E$4),Scoring!$E$6),Scoring!$E$4)</f>
        <v>0</v>
      </c>
      <c r="X1247" s="78">
        <f>IF(IFERROR(SEARCH("H410",N1247),99)=99,IF(IFERROR(SEARCH("H410",O1247),99)=99,IF(IFERROR(SEARCH("H410",Q1247),99)=99,IF(IFERROR(SEARCH("H410",M1247),99)=99,IF(IFERROR(SEARCH("H410",R1247),99)=99,IF(IFERROR(SEARCH("H411",N1247),99)=99,IF(IFERROR(SEARCH("H411",O1247),99)=99,IF(IFERROR(SEARCH("H411",Q1247),99)=99,IF(IFERROR(SEARCH("H411",M1247),99)=99,IF(IFERROR(SEARCH("H411",R1247),99)=99,IF(IFERROR(SEARCH("H413",N1247),99)=99,IF(IFERROR(SEARCH("H413",O1247),99)=99,IF(IFERROR(SEARCH("H413",Q1247),99)=99,IF(IFERROR(SEARCH("H413",M1247),99)=99,IF(IFERROR(SEARCH("H413",R1247),99)=99,IF(IFERROR(SEARCH("H412",N1247),99)=99,IF(IFERROR(SEARCH("H412",O1247),99)=99,IF(IFERROR(SEARCH("H412",Q1247),99)=99,IF(IFERROR(SEARCH("H412",M1247),99)=99,IF(IFERROR(SEARCH("H412",R1247),99)=99,0,Scoring!$E$2),Scoring!$E$2),Scoring!$E$2),Scoring!$E$2),Scoring!$E$2),Scoring!$E$2),Scoring!$E$2),Scoring!$E$2),Scoring!$E$2),Scoring!$E$2),Scoring!$E$2),Scoring!$E$2),Scoring!$E$2),Scoring!$E$2),Scoring!$E$2),Scoring!$E$2),Scoring!$E$2),Scoring!$E$2),Scoring!$E$2),Scoring!$E$2)</f>
        <v>0</v>
      </c>
      <c r="Y1247" s="78">
        <f>IF(IFERROR(SEARCH("CMR",K1247),99)=99,IF(IFERROR(SEARCH("Suspected CMR",S1247),99)=99,IF(IFERROR(SEARCH("CMR",S1247),99)=99,0,Scoring!$E$8),Scoring!$E$9),Scoring!$E$8)</f>
        <v>0</v>
      </c>
      <c r="Z1247" s="78">
        <f>IF(IFERROR(SEARCH("H350",N1247),99)=99,IF(IFERROR(SEARCH("H350",O1247),99)=99,IF(IFERROR(SEARCH("H350",Q1247),99)=99,IF(IFERROR(SEARCH("H350",M1247),99)=99,IF(IFERROR(SEARCH("H350",R1247),99)=99,IF(IFERROR(SEARCH("H351",N1247),99)=99,IF(IFERROR(SEARCH("H351",O1247),99)=99,IF(IFERROR(SEARCH("H351",Q1247),99)=99,IF(IFERROR(SEARCH("H351",M1247),99)=99,IF(IFERROR(SEARCH("H351",R1247),99)=99,IF(IFERROR(SEARCH("carcinogenic",P1247),99)=99,IF(IFERROR(SEARCH("suspected carcinogenic",S1247),99)=99,0,Scoring!$E$12),Scoring!$E$11),Scoring!$E$10),Scoring!$E$10),Scoring!$E$10),Scoring!$E$10),Scoring!$E$10),Scoring!$E$10),Scoring!$E$10),Scoring!$E$10),Scoring!$E$10),Scoring!$E$10)</f>
        <v>0</v>
      </c>
      <c r="AA1247" s="78">
        <f>IF(IFERROR(SEARCH("H340",N1247),99)=99,IF(IFERROR(SEARCH("H340",O1247),99)=99,IF(IFERROR(SEARCH("H340",Q1247),99)=99,IF(IFERROR(SEARCH("H340",M1247),99)=99,IF(IFERROR(SEARCH("H340",R1247),99)=99,IF(IFERROR(SEARCH("H341",N1247),99)=99,IF(IFERROR(SEARCH("H341",O1247),99)=99,IF(IFERROR(SEARCH("H341",Q1247),99)=99,IF(IFERROR(SEARCH("H341",M1247),99)=99,IF(IFERROR(SEARCH("H341",R1247),99)=99,IF(IFERROR(SEARCH("mutagenic",P1247),99)=99,IF(IFERROR(SEARCH("suspected mutagenic",S1247),99)=99,0,Scoring!$E$15),Scoring!$E$14),Scoring!$E$13),Scoring!$E$13),Scoring!$E$13),Scoring!$E$13),Scoring!$E$13),Scoring!$E$13),Scoring!$E$13),Scoring!$E$13),Scoring!$E$13),Scoring!$E$13)</f>
        <v>0</v>
      </c>
      <c r="AB1247" s="78">
        <f>IF(IFERROR(SEARCH("H360",N1247),99)=99,IF(IFERROR(SEARCH("H360",O1247),99)=99,IF(IFERROR(SEARCH("H360",Q1247),99)=99,IF(IFERROR(SEARCH("H360",M1247),99)=99,IF(IFERROR(SEARCH("H360",R1247),99)=99,IF(IFERROR(SEARCH("H361",N1247),99)=99,IF(IFERROR(SEARCH("H361",O1247),99)=99,IF(IFERROR(SEARCH("H361",Q1247),99)=99,IF(IFERROR(SEARCH("H361",M1247),99)=99,IF(IFERROR(SEARCH("H361",R1247),99)=99,IF(IFERROR(SEARCH("reproduction",P1247),99)=99,IF(IFERROR(SEARCH("suspected reprotoxic",S1247),99)=99,IF(IFERROR(SEARCH("reprotoxic",S1247),99)=99,IF(IFERROR(SEARCH("reprotoxic",K1247),99)=99,0,Scoring!$E$18),Scoring!$E$18),Scoring!$E$19),Scoring!$E$17),Scoring!$E$16),Scoring!$E$16),Scoring!$E$16),Scoring!$E$16),Scoring!$E$16),Scoring!$E$16),Scoring!$E$16),Scoring!$E$16),Scoring!$E$16),Scoring!$E$16)</f>
        <v>0</v>
      </c>
      <c r="AC1247" s="78">
        <f>IF(IFERROR(SEARCH("57f",L1247),99)=99,IF(IFERROR(SEARCH("57(f)",P1247),99)=99,0,Scoring!$E$20),Scoring!$E$20)</f>
        <v>0</v>
      </c>
      <c r="AD1247" s="78">
        <f>IF(IFERROR(SEARCH("CAT1",T1247),99)=99,IF(IFERROR(SEARCH("CAT2",T1247),99)=99,IF(IFERROR(SEARCH("CAT3",T1247),99)=99,IF(IFERROR(SEARCH("concluded to be endocrine",K1247),99)=99,IF(IFERROR(SEARCH("categorised as endocrine",K1247),99)=99,IF(IFERROR(SEARCH("endocrine disrupting",P1247),99)=99,IF(IFERROR(SEARCH("endocrine disrupting",K1247),99)=99,IF(IFERROR(SEARCH("suspected endocrine",S1247),99)=99,IF(IFERROR(SEARCH("potential endocrine",S1247),99)=99,0,Scoring!$E$25),Scoring!$E$25),Scoring!$E$24),Scoring!$E$24),Scoring!$E$24),Scoring!$E$24),Scoring!$E$23),Scoring!$E$22),Scoring!$E$21)</f>
        <v>0</v>
      </c>
      <c r="AE1247" s="78">
        <f>IF(IFERROR(SEARCH("suspected sensitiser",S1247),99)=99,IF(IFERROR(SEARCH("sensitiser",S1247),99)=99,IF(IFERROR(SEARCH("other hazard based concern",S1247),99)=99,0,Scoring!$E$28),Scoring!$E$26),Scoring!$E$27)</f>
        <v>0.6</v>
      </c>
      <c r="AF1247" s="78">
        <f>IF(IFERROR(M1247,1)=1,IF(IFERROR(N1247,1)=1,IF(IFERROR(O1247,1)=1,IF(IFERROR(Q1247,1)=1,IF(IFERROR(R1247,1)=1,IF(IFERROR(T1247,1)=1,IF(IFERROR(K1247,1)=1,IF(IFERROR(P1247,1)=1,IF(IFERROR(S1247,1)=1,Scoring!$E$29,0),0),0),0),0),0),0),0),0)</f>
        <v>0</v>
      </c>
      <c r="AG1247" s="78">
        <f t="shared" si="87"/>
        <v>0.6</v>
      </c>
      <c r="AI1247" s="93"/>
      <c r="AJ1247" s="94"/>
      <c r="AK1247" s="76"/>
      <c r="AL1247" s="75"/>
      <c r="AN1247" s="79"/>
      <c r="AO1247" s="79"/>
      <c r="AP1247" s="79"/>
      <c r="AQ1247" s="79"/>
      <c r="AR1247" s="79"/>
      <c r="AS1247" s="78"/>
      <c r="AU1247" s="79">
        <f>IF(IFERROR(F1247,99)=99,IF(IFERROR(G1247,99)=99,IF(IFERROR(H1247,99)=99,IF(IFERROR(I1247,99)=99,IF(IFERROR(E1247,99)=99,IF(IFERROR(J1247,99)=99,0,Scoring!$B$7),Scoring!$B$3),Scoring!$B$2),Scoring!$B$6),Scoring!$B$5),Scoring!$B$4)</f>
        <v>0.5</v>
      </c>
      <c r="AV1247" s="78">
        <f t="shared" si="88"/>
        <v>0.3</v>
      </c>
      <c r="AW1247" s="78"/>
      <c r="AX1247" s="66"/>
      <c r="AY1247" s="78"/>
      <c r="AZ1247" s="76"/>
      <c r="BA1247" s="76"/>
      <c r="BB1247" s="76"/>
    </row>
    <row r="1248" spans="1:54" x14ac:dyDescent="0.25">
      <c r="A1248" s="77" t="s">
        <v>4961</v>
      </c>
      <c r="B1248" s="76" t="str">
        <f t="shared" si="89"/>
        <v>214-685-0</v>
      </c>
      <c r="C1248" s="77" t="s">
        <v>4960</v>
      </c>
      <c r="D1248" s="77" t="s">
        <v>4959</v>
      </c>
      <c r="E1248" s="76" t="e">
        <f>IF(C1248="-",IF(A1248="-",VLOOKUP(D1248,'sin-list 180320_update'!$C$2:$C$835,1,FALSE),VLOOKUP(A1248,'sin-list 180320_update'!$A$2:$A$835,1,FALSE)),VLOOKUP(C1248,'sin-list 180320_update'!$B$2:$B$835,1,FALSE))</f>
        <v>#N/A</v>
      </c>
      <c r="F1248" s="76" t="e">
        <f>IF($C1248="-",IF($A1248="-",VLOOKUP($D1248,'REACH Bilaga XVII_update'!$A$5:$A$131,1,FALSE),VLOOKUP($A1248,'REACH Bilaga XVII_update'!$C$5:$C$131,1,FALSE)),VLOOKUP($C1248,'REACH Bilaga XVII_update'!$B$5:$B$131,1,FALSE))</f>
        <v>#N/A</v>
      </c>
      <c r="G1248" s="76" t="e">
        <f>IF($C1248="-",IF($A1248="-",VLOOKUP($D1248,' REACH Bilaga 59_update'!$A$5:$A$210,1,FALSE),VLOOKUP($A1248,' REACH Bilaga 59_update'!$D$5:$D$210,1,FALSE)),VLOOKUP($C1248,' REACH Bilaga 59_update'!$C$5:$C$210,1,FALSE))</f>
        <v>#N/A</v>
      </c>
      <c r="H1248" s="76" t="e">
        <f>IF($C1248="-",IF($A1248="-",VLOOKUP($D1248,'REACH Bilaga XIV_update'!$A$5:$A$110,1,FALSE),VLOOKUP($A1248,'REACH Bilaga XIV_update'!$D$5:$D$110,1,FALSE)),VLOOKUP($C1248,'REACH Bilaga XIV_update'!$C$5:$C$110,1,FALSE))</f>
        <v>#N/A</v>
      </c>
      <c r="I1248" s="76" t="str">
        <f>IF($C1248="-",IF($A1248="-",VLOOKUP($D1248,CoRAP_update!$A$5:$A$376,1,FALSE),VLOOKUP($A1248,CoRAP_update!$D$5:$D$376,1,FALSE)),VLOOKUP($C1248,CoRAP_update!$C$5:$C$376,1,FALSE))</f>
        <v>214-685-0</v>
      </c>
      <c r="J1248" s="76" t="e">
        <f>IF($C1248="-",IF($A1248="-",VLOOKUP($D1248,EDC_update!$C$2:$C$450,1,FALSE),VLOOKUP($A1248,EDC_update!$B$2:$B$450,1,FALSE)),VLOOKUP($C1248,EDC_update!$L$2:$L$450,1,FALSE))</f>
        <v>#N/A</v>
      </c>
      <c r="K1248" s="76" t="e">
        <f>IF($C1248="-",IF($A1248="-",IF(VLOOKUP($D1248,'sin-list 180320_update'!$C$2:$S$835,3,FALSE)="",NA(),VLOOKUP($D1248,'sin-list 180320_update'!$C$2:$S$835,3,FALSE)),IF(VLOOKUP($A1248,'sin-list 180320_update'!$A$2:$S$835,5,FALSE)="",NA(),VLOOKUP($A1248,'sin-list 180320_update'!$A$2:$S$835,5,FALSE))),IF(VLOOKUP($C1248,'sin-list 180320_update'!$B$2:$S$835,4,FALSE)="",NA(),VLOOKUP($C1248,'sin-list 180320_update'!$B$2:$S$835,4,FALSE)))</f>
        <v>#N/A</v>
      </c>
      <c r="L1248" s="76" t="e">
        <f>IF($C1248="-",IF($A1248="-",VLOOKUP($D1248,'sin-list 180320_update'!$C$2:$S$835,6,FALSE),VLOOKUP($A1248,'sin-list 180320_update'!$A$2:$S$835,8,FALSE)),VLOOKUP($C1248,'sin-list 180320_update'!$B$2:$S$835,7,FALSE))</f>
        <v>#N/A</v>
      </c>
      <c r="M1248" s="76" t="e">
        <f>IF($C1248="-",IF($A1248="-",IF(VLOOKUP($D1248,'sin-list 180320_update'!$C$2:$S$835,8,FALSE)="",NA(),VLOOKUP($D1248,'sin-list 180320_update'!$C$2:$S$835,8,FALSE)),IF(VLOOKUP($A1248,'sin-list 180320_update'!$A$2:$S$835,10,FALSE)="",NA(),VLOOKUP($A1248,'sin-list 180320_update'!$A$2:$S$835,10,FALSE))),IF(VLOOKUP($C1248,'sin-list 180320_update'!$B$2:$S$835,9,FALSE)="",NA(),VLOOKUP($C1248,'sin-list 180320_update'!$B$2:$S$835,9,FALSE)))</f>
        <v>#N/A</v>
      </c>
      <c r="N1248" s="76" t="e">
        <f>IF($C1248="-",IF($A1248="-",IF(VLOOKUP($D1248,'REACH Bilaga XVII_update'!$A$5:$E$131,4,FALSE)="",NA(),VLOOKUP($D1248,'REACH Bilaga XVII_update'!$A$5:$E$131,4,FALSE)),IF(VLOOKUP($A1248,'REACH Bilaga XVII_update'!$C$5:$D$131,2,FALSE)="",NA(),VLOOKUP($A1248,'REACH Bilaga XVII_update'!$C$5:$D$131,2,FALSE))),IF(VLOOKUP($C1248,'REACH Bilaga XVII_update'!$B$5:$D$131,3,FALSE)="",NA(),VLOOKUP($C1248,'REACH Bilaga XVII_update'!$B$5:$D$131,3,FALSE)))</f>
        <v>#N/A</v>
      </c>
      <c r="O1248" s="76" t="e">
        <f>IF($C1248="-",IF($A1248="-",IF(VLOOKUP($D1248,' REACH Bilaga 59_update'!$A$5:$E$210,5,FALSE)="",NA(),VLOOKUP($D1248,' REACH Bilaga 59_update'!$A$5:$E$210,5,FALSE)),IF(VLOOKUP($A1248,' REACH Bilaga 59_update'!$D$5:$E$210,2,FALSE)="",NA(),VLOOKUP($A1248,' REACH Bilaga 59_update'!$D$5:$E$210,2,FALSE))),IF(VLOOKUP($C1248,' REACH Bilaga 59_update'!$C$5:$E$210,3,FALSE)="",NA(),VLOOKUP($C1248,' REACH Bilaga 59_update'!$C$5:$E$210,3,FALSE)))</f>
        <v>#N/A</v>
      </c>
      <c r="P1248" s="76" t="e">
        <f>IF(C1248="-",IF(A1248="-",IFERROR(VLOOKUP($D1248,' REACH Bilaga 59_update'!$A$5:$F$210,MATCH(Sammanfattning!P$1,' REACH Bilaga 59_update'!$A$4:$F$4,0),FALSE),VLOOKUP($D1248,'REACH Bilaga XIV_update'!$A$4:$H$110,MATCH(Sammanfattning!P$1,'REACH Bilaga XIV_update'!$A$4:$H$4,0),FALSE)),IFERROR(VLOOKUP($A1248,' REACH Bilaga 59_update'!$D$5:$F$210,MATCH(Sammanfattning!P$1,' REACH Bilaga 59_update'!$D$4:$F$4,0),FALSE),VLOOKUP($A1248,'REACH Bilaga XIV_update'!$D$4:$H$110,MATCH(Sammanfattning!P$1,'REACH Bilaga XIV_update'!$D$4:$H$4,0),FALSE))),IFERROR(VLOOKUP($C1248,' REACH Bilaga 59_update'!$C$5:$F$210,MATCH(Sammanfattning!P$1,' REACH Bilaga 59_update'!$C$4:$F$4,0),FALSE),VLOOKUP($C1248,'REACH Bilaga XIV_update'!$C$4:$H$110,MATCH(Sammanfattning!P$1,'REACH Bilaga XIV_update'!$C$4:$H$4,0),FALSE)))</f>
        <v>#N/A</v>
      </c>
      <c r="Q1248" s="76" t="e">
        <f>IF($C1248="-",IF($A1248="-",IF(VLOOKUP($D1248,'REACH Bilaga XIV_update'!$A$5:$I$110,9,FALSE)="",NA(),VLOOKUP($D1248,'REACH Bilaga XIV_update'!$A$5:$I$110,9,FALSE)),IF(VLOOKUP($A1248,'REACH Bilaga XIV_update'!$D$5:$I$110,6,FALSE)="",NA(),VLOOKUP($A1248,'REACH Bilaga XIV_update'!$D$5:$I$110,6,FALSE))),IF(VLOOKUP($C1248,'REACH Bilaga XIV_update'!$C$5:$I$110,7,FALSE)="",NA(),VLOOKUP($C1248,'REACH Bilaga XIV_update'!$C$5:$I$110,7,FALSE)))</f>
        <v>#N/A</v>
      </c>
      <c r="R1248" s="76" t="e">
        <f>IF($C1248="-",IF($A1248="-",IF(VLOOKUP($D1248,CoRAP_update!$A$5:$O$376,15,FALSE)="",NA(),VLOOKUP($D1248,CoRAP_update!$A$5:$O$376,15,FALSE)),IF(VLOOKUP($A1248,CoRAP_update!$D$5:$O$376,12,FALSE)="",NA(),VLOOKUP($A1248,CoRAP_update!$D$5:$O$376,12,FALSE))),IF(VLOOKUP($C1248,CoRAP_update!$C$5:$O$376,13,FALSE)="",NA(),VLOOKUP($C1248,CoRAP_update!$C$5:$O$376,13,FALSE)))</f>
        <v>#N/A</v>
      </c>
      <c r="S1248" s="144" t="str">
        <f>IF($C1248="-",IF($A1248="-",VLOOKUP($D1248,CoRAP_update!$A$5:$J$376,MATCH(Sammanfattning!S$1,CoRAP_update!$A$4:$J$4,0),FALSE),VLOOKUP($A1248,CoRAP_update!$D$5:$J$376,MATCH(Sammanfattning!S$1,CoRAP_update!$D$4:$J$4,0),FALSE)),VLOOKUP($C1248,CoRAP_update!$C$5:$J$376,MATCH(Sammanfattning!S$1,CoRAP_update!$C$4:$J$4,0),FALSE))</f>
        <v>Sensitiser#Consumer use#High (aggregated) tonnage#Wide dispersive use</v>
      </c>
      <c r="T1248" s="76" t="e">
        <f>IF($A1248="-",VLOOKUP($D1248,EDC_update!$C$2:$F$450,4,FALSE),VLOOKUP($A1248,EDC_update!$B$2:$F$450,5,FALSE))</f>
        <v>#N/A</v>
      </c>
      <c r="V1248" s="78">
        <f>IF(IFERROR(SEARCH("PBT",P1248),99)=99,IF(IFERROR(SEARCH("suspected PBT",S1248),99)=99,IF(IFERROR(SEARCH("concluded to be PBT",K1248),99)=99,IF(IFERROR(SEARCH("PBT",S1248),99)=99,IF(IFERROR(SEARCH("PBT cand",L1248),99)=99,IF(IFERROR(SEARCH("PBT",L1248),99)=99,IF(IFERROR(SEARCH("persistent, bioackumulative and toxic properties",K1248),99)=99,0,Scoring!$E$3),Scoring!$E$3),Scoring!$E$7),Scoring!$E$3),Scoring!$E$5),Scoring!$E$6),Scoring!$E$3)</f>
        <v>0</v>
      </c>
      <c r="W1248" s="78">
        <f>IF(IFERROR(SEARCH("vPvB",P1248),99)=99,IF(IFERROR(SEARCH("suspected pbt/vPvB",S1248),99)=99,IF(IFERROR(SEARCH("vPvB",S1248),99)=99,IF(IFERROR(SEARCH("concluded to be a vPvB",S1248),99)=99,IF(IFERROR(SEARCH("identified as vPvB",K1248),99)=99,IF(IFERROR(SEARCH("concluded to be a vPvB",K1248),99)=99,IF(IFERROR(SEARCH("concluded to be both pbt and vPvB",S1248),99)=99,IF(IFERROR(SEARCH("concluded to be both pbt and vPvB",K1248),99)=99,0,Scoring!$E$5),Scoring!$E$5),Scoring!$E$5),Scoring!$E$5),Scoring!$E$5),Scoring!$E$4),Scoring!$E$6),Scoring!$E$4)</f>
        <v>0</v>
      </c>
      <c r="X1248" s="78">
        <f>IF(IFERROR(SEARCH("H410",N1248),99)=99,IF(IFERROR(SEARCH("H410",O1248),99)=99,IF(IFERROR(SEARCH("H410",Q1248),99)=99,IF(IFERROR(SEARCH("H410",M1248),99)=99,IF(IFERROR(SEARCH("H410",R1248),99)=99,IF(IFERROR(SEARCH("H411",N1248),99)=99,IF(IFERROR(SEARCH("H411",O1248),99)=99,IF(IFERROR(SEARCH("H411",Q1248),99)=99,IF(IFERROR(SEARCH("H411",M1248),99)=99,IF(IFERROR(SEARCH("H411",R1248),99)=99,IF(IFERROR(SEARCH("H413",N1248),99)=99,IF(IFERROR(SEARCH("H413",O1248),99)=99,IF(IFERROR(SEARCH("H413",Q1248),99)=99,IF(IFERROR(SEARCH("H413",M1248),99)=99,IF(IFERROR(SEARCH("H413",R1248),99)=99,IF(IFERROR(SEARCH("H412",N1248),99)=99,IF(IFERROR(SEARCH("H412",O1248),99)=99,IF(IFERROR(SEARCH("H412",Q1248),99)=99,IF(IFERROR(SEARCH("H412",M1248),99)=99,IF(IFERROR(SEARCH("H412",R1248),99)=99,0,Scoring!$E$2),Scoring!$E$2),Scoring!$E$2),Scoring!$E$2),Scoring!$E$2),Scoring!$E$2),Scoring!$E$2),Scoring!$E$2),Scoring!$E$2),Scoring!$E$2),Scoring!$E$2),Scoring!$E$2),Scoring!$E$2),Scoring!$E$2),Scoring!$E$2),Scoring!$E$2),Scoring!$E$2),Scoring!$E$2),Scoring!$E$2),Scoring!$E$2)</f>
        <v>0</v>
      </c>
      <c r="Y1248" s="78">
        <f>IF(IFERROR(SEARCH("CMR",K1248),99)=99,IF(IFERROR(SEARCH("Suspected CMR",S1248),99)=99,IF(IFERROR(SEARCH("CMR",S1248),99)=99,0,Scoring!$E$8),Scoring!$E$9),Scoring!$E$8)</f>
        <v>0</v>
      </c>
      <c r="Z1248" s="78">
        <f>IF(IFERROR(SEARCH("H350",N1248),99)=99,IF(IFERROR(SEARCH("H350",O1248),99)=99,IF(IFERROR(SEARCH("H350",Q1248),99)=99,IF(IFERROR(SEARCH("H350",M1248),99)=99,IF(IFERROR(SEARCH("H350",R1248),99)=99,IF(IFERROR(SEARCH("H351",N1248),99)=99,IF(IFERROR(SEARCH("H351",O1248),99)=99,IF(IFERROR(SEARCH("H351",Q1248),99)=99,IF(IFERROR(SEARCH("H351",M1248),99)=99,IF(IFERROR(SEARCH("H351",R1248),99)=99,IF(IFERROR(SEARCH("carcinogenic",P1248),99)=99,IF(IFERROR(SEARCH("suspected carcinogenic",S1248),99)=99,0,Scoring!$E$12),Scoring!$E$11),Scoring!$E$10),Scoring!$E$10),Scoring!$E$10),Scoring!$E$10),Scoring!$E$10),Scoring!$E$10),Scoring!$E$10),Scoring!$E$10),Scoring!$E$10),Scoring!$E$10)</f>
        <v>0</v>
      </c>
      <c r="AA1248" s="78">
        <f>IF(IFERROR(SEARCH("H340",N1248),99)=99,IF(IFERROR(SEARCH("H340",O1248),99)=99,IF(IFERROR(SEARCH("H340",Q1248),99)=99,IF(IFERROR(SEARCH("H340",M1248),99)=99,IF(IFERROR(SEARCH("H340",R1248),99)=99,IF(IFERROR(SEARCH("H341",N1248),99)=99,IF(IFERROR(SEARCH("H341",O1248),99)=99,IF(IFERROR(SEARCH("H341",Q1248),99)=99,IF(IFERROR(SEARCH("H341",M1248),99)=99,IF(IFERROR(SEARCH("H341",R1248),99)=99,IF(IFERROR(SEARCH("mutagenic",P1248),99)=99,IF(IFERROR(SEARCH("suspected mutagenic",S1248),99)=99,0,Scoring!$E$15),Scoring!$E$14),Scoring!$E$13),Scoring!$E$13),Scoring!$E$13),Scoring!$E$13),Scoring!$E$13),Scoring!$E$13),Scoring!$E$13),Scoring!$E$13),Scoring!$E$13),Scoring!$E$13)</f>
        <v>0</v>
      </c>
      <c r="AB1248" s="78">
        <f>IF(IFERROR(SEARCH("H360",N1248),99)=99,IF(IFERROR(SEARCH("H360",O1248),99)=99,IF(IFERROR(SEARCH("H360",Q1248),99)=99,IF(IFERROR(SEARCH("H360",M1248),99)=99,IF(IFERROR(SEARCH("H360",R1248),99)=99,IF(IFERROR(SEARCH("H361",N1248),99)=99,IF(IFERROR(SEARCH("H361",O1248),99)=99,IF(IFERROR(SEARCH("H361",Q1248),99)=99,IF(IFERROR(SEARCH("H361",M1248),99)=99,IF(IFERROR(SEARCH("H361",R1248),99)=99,IF(IFERROR(SEARCH("reproduction",P1248),99)=99,IF(IFERROR(SEARCH("suspected reprotoxic",S1248),99)=99,IF(IFERROR(SEARCH("reprotoxic",S1248),99)=99,IF(IFERROR(SEARCH("reprotoxic",K1248),99)=99,0,Scoring!$E$18),Scoring!$E$18),Scoring!$E$19),Scoring!$E$17),Scoring!$E$16),Scoring!$E$16),Scoring!$E$16),Scoring!$E$16),Scoring!$E$16),Scoring!$E$16),Scoring!$E$16),Scoring!$E$16),Scoring!$E$16),Scoring!$E$16)</f>
        <v>0</v>
      </c>
      <c r="AC1248" s="78">
        <f>IF(IFERROR(SEARCH("57f",L1248),99)=99,IF(IFERROR(SEARCH("57(f)",P1248),99)=99,0,Scoring!$E$20),Scoring!$E$20)</f>
        <v>0</v>
      </c>
      <c r="AD1248" s="78">
        <f>IF(IFERROR(SEARCH("CAT1",T1248),99)=99,IF(IFERROR(SEARCH("CAT2",T1248),99)=99,IF(IFERROR(SEARCH("CAT3",T1248),99)=99,IF(IFERROR(SEARCH("concluded to be endocrine",K1248),99)=99,IF(IFERROR(SEARCH("categorised as endocrine",K1248),99)=99,IF(IFERROR(SEARCH("endocrine disrupting",P1248),99)=99,IF(IFERROR(SEARCH("endocrine disrupting",K1248),99)=99,IF(IFERROR(SEARCH("suspected endocrine",S1248),99)=99,IF(IFERROR(SEARCH("potential endocrine",S1248),99)=99,0,Scoring!$E$25),Scoring!$E$25),Scoring!$E$24),Scoring!$E$24),Scoring!$E$24),Scoring!$E$24),Scoring!$E$23),Scoring!$E$22),Scoring!$E$21)</f>
        <v>0</v>
      </c>
      <c r="AE1248" s="78">
        <f>IF(IFERROR(SEARCH("suspected sensitiser",S1248),99)=99,IF(IFERROR(SEARCH("sensitiser",S1248),99)=99,IF(IFERROR(SEARCH("other hazard based concern",S1248),99)=99,0,Scoring!$E$28),Scoring!$E$26),Scoring!$E$27)</f>
        <v>0.6</v>
      </c>
      <c r="AF1248" s="78">
        <f>IF(IFERROR(M1248,1)=1,IF(IFERROR(N1248,1)=1,IF(IFERROR(O1248,1)=1,IF(IFERROR(Q1248,1)=1,IF(IFERROR(R1248,1)=1,IF(IFERROR(T1248,1)=1,IF(IFERROR(K1248,1)=1,IF(IFERROR(P1248,1)=1,IF(IFERROR(S1248,1)=1,Scoring!$E$29,0),0),0),0),0),0),0),0),0)</f>
        <v>0</v>
      </c>
      <c r="AG1248" s="78">
        <f t="shared" si="87"/>
        <v>0.6</v>
      </c>
      <c r="AI1248" s="93"/>
      <c r="AJ1248" s="94"/>
      <c r="AK1248" s="76"/>
      <c r="AL1248" s="75"/>
      <c r="AN1248" s="79"/>
      <c r="AO1248" s="79"/>
      <c r="AP1248" s="79"/>
      <c r="AQ1248" s="79"/>
      <c r="AR1248" s="79"/>
      <c r="AS1248" s="78"/>
      <c r="AU1248" s="79">
        <f>IF(IFERROR(F1248,99)=99,IF(IFERROR(G1248,99)=99,IF(IFERROR(H1248,99)=99,IF(IFERROR(I1248,99)=99,IF(IFERROR(E1248,99)=99,IF(IFERROR(J1248,99)=99,0,Scoring!$B$7),Scoring!$B$3),Scoring!$B$2),Scoring!$B$6),Scoring!$B$5),Scoring!$B$4)</f>
        <v>0.5</v>
      </c>
      <c r="AV1248" s="78">
        <f t="shared" si="88"/>
        <v>0.3</v>
      </c>
      <c r="AW1248" s="78"/>
      <c r="AX1248" s="66"/>
      <c r="AY1248" s="78"/>
      <c r="AZ1248" s="76"/>
      <c r="BA1248" s="76"/>
      <c r="BB1248" s="76"/>
    </row>
    <row r="1249" spans="1:54" x14ac:dyDescent="0.25">
      <c r="A1249" s="77" t="s">
        <v>5050</v>
      </c>
      <c r="B1249" s="76" t="str">
        <f t="shared" si="89"/>
        <v>219-470-5</v>
      </c>
      <c r="C1249" s="77" t="s">
        <v>5049</v>
      </c>
      <c r="D1249" s="77" t="s">
        <v>5048</v>
      </c>
      <c r="E1249" s="76" t="e">
        <f>IF(C1249="-",IF(A1249="-",VLOOKUP(D1249,'sin-list 180320_update'!$C$2:$C$835,1,FALSE),VLOOKUP(A1249,'sin-list 180320_update'!$A$2:$A$835,1,FALSE)),VLOOKUP(C1249,'sin-list 180320_update'!$B$2:$B$835,1,FALSE))</f>
        <v>#N/A</v>
      </c>
      <c r="F1249" s="76" t="e">
        <f>IF($C1249="-",IF($A1249="-",VLOOKUP($D1249,'REACH Bilaga XVII_update'!$A$5:$A$131,1,FALSE),VLOOKUP($A1249,'REACH Bilaga XVII_update'!$C$5:$C$131,1,FALSE)),VLOOKUP($C1249,'REACH Bilaga XVII_update'!$B$5:$B$131,1,FALSE))</f>
        <v>#N/A</v>
      </c>
      <c r="G1249" s="76" t="e">
        <f>IF($C1249="-",IF($A1249="-",VLOOKUP($D1249,' REACH Bilaga 59_update'!$A$5:$A$210,1,FALSE),VLOOKUP($A1249,' REACH Bilaga 59_update'!$D$5:$D$210,1,FALSE)),VLOOKUP($C1249,' REACH Bilaga 59_update'!$C$5:$C$210,1,FALSE))</f>
        <v>#N/A</v>
      </c>
      <c r="H1249" s="76" t="e">
        <f>IF($C1249="-",IF($A1249="-",VLOOKUP($D1249,'REACH Bilaga XIV_update'!$A$5:$A$110,1,FALSE),VLOOKUP($A1249,'REACH Bilaga XIV_update'!$D$5:$D$110,1,FALSE)),VLOOKUP($C1249,'REACH Bilaga XIV_update'!$C$5:$C$110,1,FALSE))</f>
        <v>#N/A</v>
      </c>
      <c r="I1249" s="76" t="str">
        <f>IF($C1249="-",IF($A1249="-",VLOOKUP($D1249,CoRAP_update!$A$5:$A$376,1,FALSE),VLOOKUP($A1249,CoRAP_update!$D$5:$D$376,1,FALSE)),VLOOKUP($C1249,CoRAP_update!$C$5:$C$376,1,FALSE))</f>
        <v>219-470-5</v>
      </c>
      <c r="J1249" s="76" t="e">
        <f>IF($C1249="-",IF($A1249="-",VLOOKUP($D1249,EDC_update!$C$2:$C$450,1,FALSE),VLOOKUP($A1249,EDC_update!$B$2:$B$450,1,FALSE)),VLOOKUP($C1249,EDC_update!$L$2:$L$450,1,FALSE))</f>
        <v>#N/A</v>
      </c>
      <c r="K1249" s="76" t="e">
        <f>IF($C1249="-",IF($A1249="-",IF(VLOOKUP($D1249,'sin-list 180320_update'!$C$2:$S$835,3,FALSE)="",NA(),VLOOKUP($D1249,'sin-list 180320_update'!$C$2:$S$835,3,FALSE)),IF(VLOOKUP($A1249,'sin-list 180320_update'!$A$2:$S$835,5,FALSE)="",NA(),VLOOKUP($A1249,'sin-list 180320_update'!$A$2:$S$835,5,FALSE))),IF(VLOOKUP($C1249,'sin-list 180320_update'!$B$2:$S$835,4,FALSE)="",NA(),VLOOKUP($C1249,'sin-list 180320_update'!$B$2:$S$835,4,FALSE)))</f>
        <v>#N/A</v>
      </c>
      <c r="L1249" s="76" t="e">
        <f>IF($C1249="-",IF($A1249="-",VLOOKUP($D1249,'sin-list 180320_update'!$C$2:$S$835,6,FALSE),VLOOKUP($A1249,'sin-list 180320_update'!$A$2:$S$835,8,FALSE)),VLOOKUP($C1249,'sin-list 180320_update'!$B$2:$S$835,7,FALSE))</f>
        <v>#N/A</v>
      </c>
      <c r="M1249" s="76" t="e">
        <f>IF($C1249="-",IF($A1249="-",IF(VLOOKUP($D1249,'sin-list 180320_update'!$C$2:$S$835,8,FALSE)="",NA(),VLOOKUP($D1249,'sin-list 180320_update'!$C$2:$S$835,8,FALSE)),IF(VLOOKUP($A1249,'sin-list 180320_update'!$A$2:$S$835,10,FALSE)="",NA(),VLOOKUP($A1249,'sin-list 180320_update'!$A$2:$S$835,10,FALSE))),IF(VLOOKUP($C1249,'sin-list 180320_update'!$B$2:$S$835,9,FALSE)="",NA(),VLOOKUP($C1249,'sin-list 180320_update'!$B$2:$S$835,9,FALSE)))</f>
        <v>#N/A</v>
      </c>
      <c r="N1249" s="76" t="e">
        <f>IF($C1249="-",IF($A1249="-",IF(VLOOKUP($D1249,'REACH Bilaga XVII_update'!$A$5:$E$131,4,FALSE)="",NA(),VLOOKUP($D1249,'REACH Bilaga XVII_update'!$A$5:$E$131,4,FALSE)),IF(VLOOKUP($A1249,'REACH Bilaga XVII_update'!$C$5:$D$131,2,FALSE)="",NA(),VLOOKUP($A1249,'REACH Bilaga XVII_update'!$C$5:$D$131,2,FALSE))),IF(VLOOKUP($C1249,'REACH Bilaga XVII_update'!$B$5:$D$131,3,FALSE)="",NA(),VLOOKUP($C1249,'REACH Bilaga XVII_update'!$B$5:$D$131,3,FALSE)))</f>
        <v>#N/A</v>
      </c>
      <c r="O1249" s="76" t="e">
        <f>IF($C1249="-",IF($A1249="-",IF(VLOOKUP($D1249,' REACH Bilaga 59_update'!$A$5:$E$210,5,FALSE)="",NA(),VLOOKUP($D1249,' REACH Bilaga 59_update'!$A$5:$E$210,5,FALSE)),IF(VLOOKUP($A1249,' REACH Bilaga 59_update'!$D$5:$E$210,2,FALSE)="",NA(),VLOOKUP($A1249,' REACH Bilaga 59_update'!$D$5:$E$210,2,FALSE))),IF(VLOOKUP($C1249,' REACH Bilaga 59_update'!$C$5:$E$210,3,FALSE)="",NA(),VLOOKUP($C1249,' REACH Bilaga 59_update'!$C$5:$E$210,3,FALSE)))</f>
        <v>#N/A</v>
      </c>
      <c r="P1249" s="76" t="e">
        <f>IF(C1249="-",IF(A1249="-",IFERROR(VLOOKUP($D1249,' REACH Bilaga 59_update'!$A$5:$F$210,MATCH(Sammanfattning!P$1,' REACH Bilaga 59_update'!$A$4:$F$4,0),FALSE),VLOOKUP($D1249,'REACH Bilaga XIV_update'!$A$4:$H$110,MATCH(Sammanfattning!P$1,'REACH Bilaga XIV_update'!$A$4:$H$4,0),FALSE)),IFERROR(VLOOKUP($A1249,' REACH Bilaga 59_update'!$D$5:$F$210,MATCH(Sammanfattning!P$1,' REACH Bilaga 59_update'!$D$4:$F$4,0),FALSE),VLOOKUP($A1249,'REACH Bilaga XIV_update'!$D$4:$H$110,MATCH(Sammanfattning!P$1,'REACH Bilaga XIV_update'!$D$4:$H$4,0),FALSE))),IFERROR(VLOOKUP($C1249,' REACH Bilaga 59_update'!$C$5:$F$210,MATCH(Sammanfattning!P$1,' REACH Bilaga 59_update'!$C$4:$F$4,0),FALSE),VLOOKUP($C1249,'REACH Bilaga XIV_update'!$C$4:$H$110,MATCH(Sammanfattning!P$1,'REACH Bilaga XIV_update'!$C$4:$H$4,0),FALSE)))</f>
        <v>#N/A</v>
      </c>
      <c r="Q1249" s="76" t="e">
        <f>IF($C1249="-",IF($A1249="-",IF(VLOOKUP($D1249,'REACH Bilaga XIV_update'!$A$5:$I$110,9,FALSE)="",NA(),VLOOKUP($D1249,'REACH Bilaga XIV_update'!$A$5:$I$110,9,FALSE)),IF(VLOOKUP($A1249,'REACH Bilaga XIV_update'!$D$5:$I$110,6,FALSE)="",NA(),VLOOKUP($A1249,'REACH Bilaga XIV_update'!$D$5:$I$110,6,FALSE))),IF(VLOOKUP($C1249,'REACH Bilaga XIV_update'!$C$5:$I$110,7,FALSE)="",NA(),VLOOKUP($C1249,'REACH Bilaga XIV_update'!$C$5:$I$110,7,FALSE)))</f>
        <v>#N/A</v>
      </c>
      <c r="R1249" s="76" t="e">
        <f>IF($C1249="-",IF($A1249="-",IF(VLOOKUP($D1249,CoRAP_update!$A$5:$O$376,15,FALSE)="",NA(),VLOOKUP($D1249,CoRAP_update!$A$5:$O$376,15,FALSE)),IF(VLOOKUP($A1249,CoRAP_update!$D$5:$O$376,12,FALSE)="",NA(),VLOOKUP($A1249,CoRAP_update!$D$5:$O$376,12,FALSE))),IF(VLOOKUP($C1249,CoRAP_update!$C$5:$O$376,13,FALSE)="",NA(),VLOOKUP($C1249,CoRAP_update!$C$5:$O$376,13,FALSE)))</f>
        <v>#N/A</v>
      </c>
      <c r="S1249" s="144" t="str">
        <f>IF($C1249="-",IF($A1249="-",VLOOKUP($D1249,CoRAP_update!$A$5:$J$376,MATCH(Sammanfattning!S$1,CoRAP_update!$A$4:$J$4,0),FALSE),VLOOKUP($A1249,CoRAP_update!$D$5:$J$376,MATCH(Sammanfattning!S$1,CoRAP_update!$D$4:$J$4,0),FALSE)),VLOOKUP($C1249,CoRAP_update!$C$5:$J$376,MATCH(Sammanfattning!S$1,CoRAP_update!$C$4:$J$4,0),FALSE))</f>
        <v>Sensitiser#Consumer use#Exposure of workers#High RCR#Wide dispersive use</v>
      </c>
      <c r="T1249" s="76" t="e">
        <f>IF($A1249="-",VLOOKUP($D1249,EDC_update!$C$2:$F$450,4,FALSE),VLOOKUP($A1249,EDC_update!$B$2:$F$450,5,FALSE))</f>
        <v>#N/A</v>
      </c>
      <c r="V1249" s="78">
        <f>IF(IFERROR(SEARCH("PBT",P1249),99)=99,IF(IFERROR(SEARCH("suspected PBT",S1249),99)=99,IF(IFERROR(SEARCH("concluded to be PBT",K1249),99)=99,IF(IFERROR(SEARCH("PBT",S1249),99)=99,IF(IFERROR(SEARCH("PBT cand",L1249),99)=99,IF(IFERROR(SEARCH("PBT",L1249),99)=99,IF(IFERROR(SEARCH("persistent, bioackumulative and toxic properties",K1249),99)=99,0,Scoring!$E$3),Scoring!$E$3),Scoring!$E$7),Scoring!$E$3),Scoring!$E$5),Scoring!$E$6),Scoring!$E$3)</f>
        <v>0</v>
      </c>
      <c r="W1249" s="78">
        <f>IF(IFERROR(SEARCH("vPvB",P1249),99)=99,IF(IFERROR(SEARCH("suspected pbt/vPvB",S1249),99)=99,IF(IFERROR(SEARCH("vPvB",S1249),99)=99,IF(IFERROR(SEARCH("concluded to be a vPvB",S1249),99)=99,IF(IFERROR(SEARCH("identified as vPvB",K1249),99)=99,IF(IFERROR(SEARCH("concluded to be a vPvB",K1249),99)=99,IF(IFERROR(SEARCH("concluded to be both pbt and vPvB",S1249),99)=99,IF(IFERROR(SEARCH("concluded to be both pbt and vPvB",K1249),99)=99,0,Scoring!$E$5),Scoring!$E$5),Scoring!$E$5),Scoring!$E$5),Scoring!$E$5),Scoring!$E$4),Scoring!$E$6),Scoring!$E$4)</f>
        <v>0</v>
      </c>
      <c r="X1249" s="78">
        <f>IF(IFERROR(SEARCH("H410",N1249),99)=99,IF(IFERROR(SEARCH("H410",O1249),99)=99,IF(IFERROR(SEARCH("H410",Q1249),99)=99,IF(IFERROR(SEARCH("H410",M1249),99)=99,IF(IFERROR(SEARCH("H410",R1249),99)=99,IF(IFERROR(SEARCH("H411",N1249),99)=99,IF(IFERROR(SEARCH("H411",O1249),99)=99,IF(IFERROR(SEARCH("H411",Q1249),99)=99,IF(IFERROR(SEARCH("H411",M1249),99)=99,IF(IFERROR(SEARCH("H411",R1249),99)=99,IF(IFERROR(SEARCH("H413",N1249),99)=99,IF(IFERROR(SEARCH("H413",O1249),99)=99,IF(IFERROR(SEARCH("H413",Q1249),99)=99,IF(IFERROR(SEARCH("H413",M1249),99)=99,IF(IFERROR(SEARCH("H413",R1249),99)=99,IF(IFERROR(SEARCH("H412",N1249),99)=99,IF(IFERROR(SEARCH("H412",O1249),99)=99,IF(IFERROR(SEARCH("H412",Q1249),99)=99,IF(IFERROR(SEARCH("H412",M1249),99)=99,IF(IFERROR(SEARCH("H412",R1249),99)=99,0,Scoring!$E$2),Scoring!$E$2),Scoring!$E$2),Scoring!$E$2),Scoring!$E$2),Scoring!$E$2),Scoring!$E$2),Scoring!$E$2),Scoring!$E$2),Scoring!$E$2),Scoring!$E$2),Scoring!$E$2),Scoring!$E$2),Scoring!$E$2),Scoring!$E$2),Scoring!$E$2),Scoring!$E$2),Scoring!$E$2),Scoring!$E$2),Scoring!$E$2)</f>
        <v>0</v>
      </c>
      <c r="Y1249" s="78">
        <f>IF(IFERROR(SEARCH("CMR",K1249),99)=99,IF(IFERROR(SEARCH("Suspected CMR",S1249),99)=99,IF(IFERROR(SEARCH("CMR",S1249),99)=99,0,Scoring!$E$8),Scoring!$E$9),Scoring!$E$8)</f>
        <v>0</v>
      </c>
      <c r="Z1249" s="78">
        <f>IF(IFERROR(SEARCH("H350",N1249),99)=99,IF(IFERROR(SEARCH("H350",O1249),99)=99,IF(IFERROR(SEARCH("H350",Q1249),99)=99,IF(IFERROR(SEARCH("H350",M1249),99)=99,IF(IFERROR(SEARCH("H350",R1249),99)=99,IF(IFERROR(SEARCH("H351",N1249),99)=99,IF(IFERROR(SEARCH("H351",O1249),99)=99,IF(IFERROR(SEARCH("H351",Q1249),99)=99,IF(IFERROR(SEARCH("H351",M1249),99)=99,IF(IFERROR(SEARCH("H351",R1249),99)=99,IF(IFERROR(SEARCH("carcinogenic",P1249),99)=99,IF(IFERROR(SEARCH("suspected carcinogenic",S1249),99)=99,0,Scoring!$E$12),Scoring!$E$11),Scoring!$E$10),Scoring!$E$10),Scoring!$E$10),Scoring!$E$10),Scoring!$E$10),Scoring!$E$10),Scoring!$E$10),Scoring!$E$10),Scoring!$E$10),Scoring!$E$10)</f>
        <v>0</v>
      </c>
      <c r="AA1249" s="78">
        <f>IF(IFERROR(SEARCH("H340",N1249),99)=99,IF(IFERROR(SEARCH("H340",O1249),99)=99,IF(IFERROR(SEARCH("H340",Q1249),99)=99,IF(IFERROR(SEARCH("H340",M1249),99)=99,IF(IFERROR(SEARCH("H340",R1249),99)=99,IF(IFERROR(SEARCH("H341",N1249),99)=99,IF(IFERROR(SEARCH("H341",O1249),99)=99,IF(IFERROR(SEARCH("H341",Q1249),99)=99,IF(IFERROR(SEARCH("H341",M1249),99)=99,IF(IFERROR(SEARCH("H341",R1249),99)=99,IF(IFERROR(SEARCH("mutagenic",P1249),99)=99,IF(IFERROR(SEARCH("suspected mutagenic",S1249),99)=99,0,Scoring!$E$15),Scoring!$E$14),Scoring!$E$13),Scoring!$E$13),Scoring!$E$13),Scoring!$E$13),Scoring!$E$13),Scoring!$E$13),Scoring!$E$13),Scoring!$E$13),Scoring!$E$13),Scoring!$E$13)</f>
        <v>0</v>
      </c>
      <c r="AB1249" s="78">
        <f>IF(IFERROR(SEARCH("H360",N1249),99)=99,IF(IFERROR(SEARCH("H360",O1249),99)=99,IF(IFERROR(SEARCH("H360",Q1249),99)=99,IF(IFERROR(SEARCH("H360",M1249),99)=99,IF(IFERROR(SEARCH("H360",R1249),99)=99,IF(IFERROR(SEARCH("H361",N1249),99)=99,IF(IFERROR(SEARCH("H361",O1249),99)=99,IF(IFERROR(SEARCH("H361",Q1249),99)=99,IF(IFERROR(SEARCH("H361",M1249),99)=99,IF(IFERROR(SEARCH("H361",R1249),99)=99,IF(IFERROR(SEARCH("reproduction",P1249),99)=99,IF(IFERROR(SEARCH("suspected reprotoxic",S1249),99)=99,IF(IFERROR(SEARCH("reprotoxic",S1249),99)=99,IF(IFERROR(SEARCH("reprotoxic",K1249),99)=99,0,Scoring!$E$18),Scoring!$E$18),Scoring!$E$19),Scoring!$E$17),Scoring!$E$16),Scoring!$E$16),Scoring!$E$16),Scoring!$E$16),Scoring!$E$16),Scoring!$E$16),Scoring!$E$16),Scoring!$E$16),Scoring!$E$16),Scoring!$E$16)</f>
        <v>0</v>
      </c>
      <c r="AC1249" s="78">
        <f>IF(IFERROR(SEARCH("57f",L1249),99)=99,IF(IFERROR(SEARCH("57(f)",P1249),99)=99,0,Scoring!$E$20),Scoring!$E$20)</f>
        <v>0</v>
      </c>
      <c r="AD1249" s="78">
        <f>IF(IFERROR(SEARCH("CAT1",T1249),99)=99,IF(IFERROR(SEARCH("CAT2",T1249),99)=99,IF(IFERROR(SEARCH("CAT3",T1249),99)=99,IF(IFERROR(SEARCH("concluded to be endocrine",K1249),99)=99,IF(IFERROR(SEARCH("categorised as endocrine",K1249),99)=99,IF(IFERROR(SEARCH("endocrine disrupting",P1249),99)=99,IF(IFERROR(SEARCH("endocrine disrupting",K1249),99)=99,IF(IFERROR(SEARCH("suspected endocrine",S1249),99)=99,IF(IFERROR(SEARCH("potential endocrine",S1249),99)=99,0,Scoring!$E$25),Scoring!$E$25),Scoring!$E$24),Scoring!$E$24),Scoring!$E$24),Scoring!$E$24),Scoring!$E$23),Scoring!$E$22),Scoring!$E$21)</f>
        <v>0</v>
      </c>
      <c r="AE1249" s="78">
        <f>IF(IFERROR(SEARCH("suspected sensitiser",S1249),99)=99,IF(IFERROR(SEARCH("sensitiser",S1249),99)=99,IF(IFERROR(SEARCH("other hazard based concern",S1249),99)=99,0,Scoring!$E$28),Scoring!$E$26),Scoring!$E$27)</f>
        <v>0.6</v>
      </c>
      <c r="AF1249" s="78">
        <f>IF(IFERROR(M1249,1)=1,IF(IFERROR(N1249,1)=1,IF(IFERROR(O1249,1)=1,IF(IFERROR(Q1249,1)=1,IF(IFERROR(R1249,1)=1,IF(IFERROR(T1249,1)=1,IF(IFERROR(K1249,1)=1,IF(IFERROR(P1249,1)=1,IF(IFERROR(S1249,1)=1,Scoring!$E$29,0),0),0),0),0),0),0),0),0)</f>
        <v>0</v>
      </c>
      <c r="AG1249" s="78">
        <f t="shared" si="87"/>
        <v>0.6</v>
      </c>
      <c r="AI1249" s="93"/>
      <c r="AJ1249" s="94"/>
      <c r="AK1249" s="76"/>
      <c r="AL1249" s="75"/>
      <c r="AN1249" s="79"/>
      <c r="AO1249" s="79"/>
      <c r="AP1249" s="79"/>
      <c r="AQ1249" s="79"/>
      <c r="AR1249" s="79"/>
      <c r="AS1249" s="78"/>
      <c r="AU1249" s="79">
        <f>IF(IFERROR(F1249,99)=99,IF(IFERROR(G1249,99)=99,IF(IFERROR(H1249,99)=99,IF(IFERROR(I1249,99)=99,IF(IFERROR(E1249,99)=99,IF(IFERROR(J1249,99)=99,0,Scoring!$B$7),Scoring!$B$3),Scoring!$B$2),Scoring!$B$6),Scoring!$B$5),Scoring!$B$4)</f>
        <v>0.5</v>
      </c>
      <c r="AV1249" s="78">
        <f t="shared" si="88"/>
        <v>0.3</v>
      </c>
      <c r="AW1249" s="78"/>
      <c r="AX1249" s="66"/>
      <c r="AY1249" s="78"/>
      <c r="AZ1249" s="76"/>
      <c r="BA1249" s="76"/>
      <c r="BB1249" s="76"/>
    </row>
    <row r="1250" spans="1:54" x14ac:dyDescent="0.25">
      <c r="A1250" s="77" t="s">
        <v>5124</v>
      </c>
      <c r="B1250" s="76" t="str">
        <f t="shared" si="89"/>
        <v>226-394-6</v>
      </c>
      <c r="C1250" s="77" t="s">
        <v>5123</v>
      </c>
      <c r="D1250" s="77" t="s">
        <v>5122</v>
      </c>
      <c r="E1250" s="76" t="e">
        <f>IF(C1250="-",IF(A1250="-",VLOOKUP(D1250,'sin-list 180320_update'!$C$2:$C$835,1,FALSE),VLOOKUP(A1250,'sin-list 180320_update'!$A$2:$A$835,1,FALSE)),VLOOKUP(C1250,'sin-list 180320_update'!$B$2:$B$835,1,FALSE))</f>
        <v>#N/A</v>
      </c>
      <c r="F1250" s="76" t="e">
        <f>IF($C1250="-",IF($A1250="-",VLOOKUP($D1250,'REACH Bilaga XVII_update'!$A$5:$A$131,1,FALSE),VLOOKUP($A1250,'REACH Bilaga XVII_update'!$C$5:$C$131,1,FALSE)),VLOOKUP($C1250,'REACH Bilaga XVII_update'!$B$5:$B$131,1,FALSE))</f>
        <v>#N/A</v>
      </c>
      <c r="G1250" s="76" t="e">
        <f>IF($C1250="-",IF($A1250="-",VLOOKUP($D1250,' REACH Bilaga 59_update'!$A$5:$A$210,1,FALSE),VLOOKUP($A1250,' REACH Bilaga 59_update'!$D$5:$D$210,1,FALSE)),VLOOKUP($C1250,' REACH Bilaga 59_update'!$C$5:$C$210,1,FALSE))</f>
        <v>#N/A</v>
      </c>
      <c r="H1250" s="76" t="e">
        <f>IF($C1250="-",IF($A1250="-",VLOOKUP($D1250,'REACH Bilaga XIV_update'!$A$5:$A$110,1,FALSE),VLOOKUP($A1250,'REACH Bilaga XIV_update'!$D$5:$D$110,1,FALSE)),VLOOKUP($C1250,'REACH Bilaga XIV_update'!$C$5:$C$110,1,FALSE))</f>
        <v>#N/A</v>
      </c>
      <c r="I1250" s="76" t="str">
        <f>IF($C1250="-",IF($A1250="-",VLOOKUP($D1250,CoRAP_update!$A$5:$A$376,1,FALSE),VLOOKUP($A1250,CoRAP_update!$D$5:$D$376,1,FALSE)),VLOOKUP($C1250,CoRAP_update!$C$5:$C$376,1,FALSE))</f>
        <v>226-394-6</v>
      </c>
      <c r="J1250" s="76" t="e">
        <f>IF($C1250="-",IF($A1250="-",VLOOKUP($D1250,EDC_update!$C$2:$C$450,1,FALSE),VLOOKUP($A1250,EDC_update!$B$2:$B$450,1,FALSE)),VLOOKUP($C1250,EDC_update!$L$2:$L$450,1,FALSE))</f>
        <v>#N/A</v>
      </c>
      <c r="K1250" s="76" t="e">
        <f>IF($C1250="-",IF($A1250="-",IF(VLOOKUP($D1250,'sin-list 180320_update'!$C$2:$S$835,3,FALSE)="",NA(),VLOOKUP($D1250,'sin-list 180320_update'!$C$2:$S$835,3,FALSE)),IF(VLOOKUP($A1250,'sin-list 180320_update'!$A$2:$S$835,5,FALSE)="",NA(),VLOOKUP($A1250,'sin-list 180320_update'!$A$2:$S$835,5,FALSE))),IF(VLOOKUP($C1250,'sin-list 180320_update'!$B$2:$S$835,4,FALSE)="",NA(),VLOOKUP($C1250,'sin-list 180320_update'!$B$2:$S$835,4,FALSE)))</f>
        <v>#N/A</v>
      </c>
      <c r="L1250" s="76" t="e">
        <f>IF($C1250="-",IF($A1250="-",VLOOKUP($D1250,'sin-list 180320_update'!$C$2:$S$835,6,FALSE),VLOOKUP($A1250,'sin-list 180320_update'!$A$2:$S$835,8,FALSE)),VLOOKUP($C1250,'sin-list 180320_update'!$B$2:$S$835,7,FALSE))</f>
        <v>#N/A</v>
      </c>
      <c r="M1250" s="76" t="e">
        <f>IF($C1250="-",IF($A1250="-",IF(VLOOKUP($D1250,'sin-list 180320_update'!$C$2:$S$835,8,FALSE)="",NA(),VLOOKUP($D1250,'sin-list 180320_update'!$C$2:$S$835,8,FALSE)),IF(VLOOKUP($A1250,'sin-list 180320_update'!$A$2:$S$835,10,FALSE)="",NA(),VLOOKUP($A1250,'sin-list 180320_update'!$A$2:$S$835,10,FALSE))),IF(VLOOKUP($C1250,'sin-list 180320_update'!$B$2:$S$835,9,FALSE)="",NA(),VLOOKUP($C1250,'sin-list 180320_update'!$B$2:$S$835,9,FALSE)))</f>
        <v>#N/A</v>
      </c>
      <c r="N1250" s="76" t="e">
        <f>IF($C1250="-",IF($A1250="-",IF(VLOOKUP($D1250,'REACH Bilaga XVII_update'!$A$5:$E$131,4,FALSE)="",NA(),VLOOKUP($D1250,'REACH Bilaga XVII_update'!$A$5:$E$131,4,FALSE)),IF(VLOOKUP($A1250,'REACH Bilaga XVII_update'!$C$5:$D$131,2,FALSE)="",NA(),VLOOKUP($A1250,'REACH Bilaga XVII_update'!$C$5:$D$131,2,FALSE))),IF(VLOOKUP($C1250,'REACH Bilaga XVII_update'!$B$5:$D$131,3,FALSE)="",NA(),VLOOKUP($C1250,'REACH Bilaga XVII_update'!$B$5:$D$131,3,FALSE)))</f>
        <v>#N/A</v>
      </c>
      <c r="O1250" s="76" t="e">
        <f>IF($C1250="-",IF($A1250="-",IF(VLOOKUP($D1250,' REACH Bilaga 59_update'!$A$5:$E$210,5,FALSE)="",NA(),VLOOKUP($D1250,' REACH Bilaga 59_update'!$A$5:$E$210,5,FALSE)),IF(VLOOKUP($A1250,' REACH Bilaga 59_update'!$D$5:$E$210,2,FALSE)="",NA(),VLOOKUP($A1250,' REACH Bilaga 59_update'!$D$5:$E$210,2,FALSE))),IF(VLOOKUP($C1250,' REACH Bilaga 59_update'!$C$5:$E$210,3,FALSE)="",NA(),VLOOKUP($C1250,' REACH Bilaga 59_update'!$C$5:$E$210,3,FALSE)))</f>
        <v>#N/A</v>
      </c>
      <c r="P1250" s="76" t="e">
        <f>IF(C1250="-",IF(A1250="-",IFERROR(VLOOKUP($D1250,' REACH Bilaga 59_update'!$A$5:$F$210,MATCH(Sammanfattning!P$1,' REACH Bilaga 59_update'!$A$4:$F$4,0),FALSE),VLOOKUP($D1250,'REACH Bilaga XIV_update'!$A$4:$H$110,MATCH(Sammanfattning!P$1,'REACH Bilaga XIV_update'!$A$4:$H$4,0),FALSE)),IFERROR(VLOOKUP($A1250,' REACH Bilaga 59_update'!$D$5:$F$210,MATCH(Sammanfattning!P$1,' REACH Bilaga 59_update'!$D$4:$F$4,0),FALSE),VLOOKUP($A1250,'REACH Bilaga XIV_update'!$D$4:$H$110,MATCH(Sammanfattning!P$1,'REACH Bilaga XIV_update'!$D$4:$H$4,0),FALSE))),IFERROR(VLOOKUP($C1250,' REACH Bilaga 59_update'!$C$5:$F$210,MATCH(Sammanfattning!P$1,' REACH Bilaga 59_update'!$C$4:$F$4,0),FALSE),VLOOKUP($C1250,'REACH Bilaga XIV_update'!$C$4:$H$110,MATCH(Sammanfattning!P$1,'REACH Bilaga XIV_update'!$C$4:$H$4,0),FALSE)))</f>
        <v>#N/A</v>
      </c>
      <c r="Q1250" s="76" t="e">
        <f>IF($C1250="-",IF($A1250="-",IF(VLOOKUP($D1250,'REACH Bilaga XIV_update'!$A$5:$I$110,9,FALSE)="",NA(),VLOOKUP($D1250,'REACH Bilaga XIV_update'!$A$5:$I$110,9,FALSE)),IF(VLOOKUP($A1250,'REACH Bilaga XIV_update'!$D$5:$I$110,6,FALSE)="",NA(),VLOOKUP($A1250,'REACH Bilaga XIV_update'!$D$5:$I$110,6,FALSE))),IF(VLOOKUP($C1250,'REACH Bilaga XIV_update'!$C$5:$I$110,7,FALSE)="",NA(),VLOOKUP($C1250,'REACH Bilaga XIV_update'!$C$5:$I$110,7,FALSE)))</f>
        <v>#N/A</v>
      </c>
      <c r="R1250" s="76" t="str">
        <f>IF($C1250="-",IF($A1250="-",IF(VLOOKUP($D1250,CoRAP_update!$A$5:$O$376,15,FALSE)="",NA(),VLOOKUP($D1250,CoRAP_update!$A$5:$O$376,15,FALSE)),IF(VLOOKUP($A1250,CoRAP_update!$D$5:$O$376,12,FALSE)="",NA(),VLOOKUP($A1250,CoRAP_update!$D$5:$O$376,12,FALSE))),IF(VLOOKUP($C1250,CoRAP_update!$C$5:$O$376,13,FALSE)="",NA(),VLOOKUP($C1250,CoRAP_update!$C$5:$O$376,13,FALSE)))</f>
        <v>H315
H317</v>
      </c>
      <c r="S1250" s="144" t="str">
        <f>IF($C1250="-",IF($A1250="-",VLOOKUP($D1250,CoRAP_update!$A$5:$J$376,MATCH(Sammanfattning!S$1,CoRAP_update!$A$4:$J$4,0),FALSE),VLOOKUP($A1250,CoRAP_update!$D$5:$J$376,MATCH(Sammanfattning!S$1,CoRAP_update!$D$4:$J$4,0),FALSE)),VLOOKUP($C1250,CoRAP_update!$C$5:$J$376,MATCH(Sammanfattning!S$1,CoRAP_update!$C$4:$J$4,0),FALSE))</f>
        <v>Sensitiser#Consumer use#Exposure of workers#High (aggregated) tonnage#Wide dispersive use</v>
      </c>
      <c r="T1250" s="76" t="e">
        <f>IF($A1250="-",VLOOKUP($D1250,EDC_update!$C$2:$F$450,4,FALSE),VLOOKUP($A1250,EDC_update!$B$2:$F$450,5,FALSE))</f>
        <v>#N/A</v>
      </c>
      <c r="V1250" s="78">
        <f>IF(IFERROR(SEARCH("PBT",P1250),99)=99,IF(IFERROR(SEARCH("suspected PBT",S1250),99)=99,IF(IFERROR(SEARCH("concluded to be PBT",K1250),99)=99,IF(IFERROR(SEARCH("PBT",S1250),99)=99,IF(IFERROR(SEARCH("PBT cand",L1250),99)=99,IF(IFERROR(SEARCH("PBT",L1250),99)=99,IF(IFERROR(SEARCH("persistent, bioackumulative and toxic properties",K1250),99)=99,0,Scoring!$E$3),Scoring!$E$3),Scoring!$E$7),Scoring!$E$3),Scoring!$E$5),Scoring!$E$6),Scoring!$E$3)</f>
        <v>0</v>
      </c>
      <c r="W1250" s="78">
        <f>IF(IFERROR(SEARCH("vPvB",P1250),99)=99,IF(IFERROR(SEARCH("suspected pbt/vPvB",S1250),99)=99,IF(IFERROR(SEARCH("vPvB",S1250),99)=99,IF(IFERROR(SEARCH("concluded to be a vPvB",S1250),99)=99,IF(IFERROR(SEARCH("identified as vPvB",K1250),99)=99,IF(IFERROR(SEARCH("concluded to be a vPvB",K1250),99)=99,IF(IFERROR(SEARCH("concluded to be both pbt and vPvB",S1250),99)=99,IF(IFERROR(SEARCH("concluded to be both pbt and vPvB",K1250),99)=99,0,Scoring!$E$5),Scoring!$E$5),Scoring!$E$5),Scoring!$E$5),Scoring!$E$5),Scoring!$E$4),Scoring!$E$6),Scoring!$E$4)</f>
        <v>0</v>
      </c>
      <c r="X1250" s="78">
        <f>IF(IFERROR(SEARCH("H410",N1250),99)=99,IF(IFERROR(SEARCH("H410",O1250),99)=99,IF(IFERROR(SEARCH("H410",Q1250),99)=99,IF(IFERROR(SEARCH("H410",M1250),99)=99,IF(IFERROR(SEARCH("H410",R1250),99)=99,IF(IFERROR(SEARCH("H411",N1250),99)=99,IF(IFERROR(SEARCH("H411",O1250),99)=99,IF(IFERROR(SEARCH("H411",Q1250),99)=99,IF(IFERROR(SEARCH("H411",M1250),99)=99,IF(IFERROR(SEARCH("H411",R1250),99)=99,IF(IFERROR(SEARCH("H413",N1250),99)=99,IF(IFERROR(SEARCH("H413",O1250),99)=99,IF(IFERROR(SEARCH("H413",Q1250),99)=99,IF(IFERROR(SEARCH("H413",M1250),99)=99,IF(IFERROR(SEARCH("H413",R1250),99)=99,IF(IFERROR(SEARCH("H412",N1250),99)=99,IF(IFERROR(SEARCH("H412",O1250),99)=99,IF(IFERROR(SEARCH("H412",Q1250),99)=99,IF(IFERROR(SEARCH("H412",M1250),99)=99,IF(IFERROR(SEARCH("H412",R1250),99)=99,0,Scoring!$E$2),Scoring!$E$2),Scoring!$E$2),Scoring!$E$2),Scoring!$E$2),Scoring!$E$2),Scoring!$E$2),Scoring!$E$2),Scoring!$E$2),Scoring!$E$2),Scoring!$E$2),Scoring!$E$2),Scoring!$E$2),Scoring!$E$2),Scoring!$E$2),Scoring!$E$2),Scoring!$E$2),Scoring!$E$2),Scoring!$E$2),Scoring!$E$2)</f>
        <v>0</v>
      </c>
      <c r="Y1250" s="78">
        <f>IF(IFERROR(SEARCH("CMR",K1250),99)=99,IF(IFERROR(SEARCH("Suspected CMR",S1250),99)=99,IF(IFERROR(SEARCH("CMR",S1250),99)=99,0,Scoring!$E$8),Scoring!$E$9),Scoring!$E$8)</f>
        <v>0</v>
      </c>
      <c r="Z1250" s="78">
        <f>IF(IFERROR(SEARCH("H350",N1250),99)=99,IF(IFERROR(SEARCH("H350",O1250),99)=99,IF(IFERROR(SEARCH("H350",Q1250),99)=99,IF(IFERROR(SEARCH("H350",M1250),99)=99,IF(IFERROR(SEARCH("H350",R1250),99)=99,IF(IFERROR(SEARCH("H351",N1250),99)=99,IF(IFERROR(SEARCH("H351",O1250),99)=99,IF(IFERROR(SEARCH("H351",Q1250),99)=99,IF(IFERROR(SEARCH("H351",M1250),99)=99,IF(IFERROR(SEARCH("H351",R1250),99)=99,IF(IFERROR(SEARCH("carcinogenic",P1250),99)=99,IF(IFERROR(SEARCH("suspected carcinogenic",S1250),99)=99,0,Scoring!$E$12),Scoring!$E$11),Scoring!$E$10),Scoring!$E$10),Scoring!$E$10),Scoring!$E$10),Scoring!$E$10),Scoring!$E$10),Scoring!$E$10),Scoring!$E$10),Scoring!$E$10),Scoring!$E$10)</f>
        <v>0</v>
      </c>
      <c r="AA1250" s="78">
        <f>IF(IFERROR(SEARCH("H340",N1250),99)=99,IF(IFERROR(SEARCH("H340",O1250),99)=99,IF(IFERROR(SEARCH("H340",Q1250),99)=99,IF(IFERROR(SEARCH("H340",M1250),99)=99,IF(IFERROR(SEARCH("H340",R1250),99)=99,IF(IFERROR(SEARCH("H341",N1250),99)=99,IF(IFERROR(SEARCH("H341",O1250),99)=99,IF(IFERROR(SEARCH("H341",Q1250),99)=99,IF(IFERROR(SEARCH("H341",M1250),99)=99,IF(IFERROR(SEARCH("H341",R1250),99)=99,IF(IFERROR(SEARCH("mutagenic",P1250),99)=99,IF(IFERROR(SEARCH("suspected mutagenic",S1250),99)=99,0,Scoring!$E$15),Scoring!$E$14),Scoring!$E$13),Scoring!$E$13),Scoring!$E$13),Scoring!$E$13),Scoring!$E$13),Scoring!$E$13),Scoring!$E$13),Scoring!$E$13),Scoring!$E$13),Scoring!$E$13)</f>
        <v>0</v>
      </c>
      <c r="AB1250" s="78">
        <f>IF(IFERROR(SEARCH("H360",N1250),99)=99,IF(IFERROR(SEARCH("H360",O1250),99)=99,IF(IFERROR(SEARCH("H360",Q1250),99)=99,IF(IFERROR(SEARCH("H360",M1250),99)=99,IF(IFERROR(SEARCH("H360",R1250),99)=99,IF(IFERROR(SEARCH("H361",N1250),99)=99,IF(IFERROR(SEARCH("H361",O1250),99)=99,IF(IFERROR(SEARCH("H361",Q1250),99)=99,IF(IFERROR(SEARCH("H361",M1250),99)=99,IF(IFERROR(SEARCH("H361",R1250),99)=99,IF(IFERROR(SEARCH("reproduction",P1250),99)=99,IF(IFERROR(SEARCH("suspected reprotoxic",S1250),99)=99,IF(IFERROR(SEARCH("reprotoxic",S1250),99)=99,IF(IFERROR(SEARCH("reprotoxic",K1250),99)=99,0,Scoring!$E$18),Scoring!$E$18),Scoring!$E$19),Scoring!$E$17),Scoring!$E$16),Scoring!$E$16),Scoring!$E$16),Scoring!$E$16),Scoring!$E$16),Scoring!$E$16),Scoring!$E$16),Scoring!$E$16),Scoring!$E$16),Scoring!$E$16)</f>
        <v>0</v>
      </c>
      <c r="AC1250" s="78">
        <f>IF(IFERROR(SEARCH("57f",L1250),99)=99,IF(IFERROR(SEARCH("57(f)",P1250),99)=99,0,Scoring!$E$20),Scoring!$E$20)</f>
        <v>0</v>
      </c>
      <c r="AD1250" s="78">
        <f>IF(IFERROR(SEARCH("CAT1",T1250),99)=99,IF(IFERROR(SEARCH("CAT2",T1250),99)=99,IF(IFERROR(SEARCH("CAT3",T1250),99)=99,IF(IFERROR(SEARCH("concluded to be endocrine",K1250),99)=99,IF(IFERROR(SEARCH("categorised as endocrine",K1250),99)=99,IF(IFERROR(SEARCH("endocrine disrupting",P1250),99)=99,IF(IFERROR(SEARCH("endocrine disrupting",K1250),99)=99,IF(IFERROR(SEARCH("suspected endocrine",S1250),99)=99,IF(IFERROR(SEARCH("potential endocrine",S1250),99)=99,0,Scoring!$E$25),Scoring!$E$25),Scoring!$E$24),Scoring!$E$24),Scoring!$E$24),Scoring!$E$24),Scoring!$E$23),Scoring!$E$22),Scoring!$E$21)</f>
        <v>0</v>
      </c>
      <c r="AE1250" s="78">
        <f>IF(IFERROR(SEARCH("suspected sensitiser",S1250),99)=99,IF(IFERROR(SEARCH("sensitiser",S1250),99)=99,IF(IFERROR(SEARCH("other hazard based concern",S1250),99)=99,0,Scoring!$E$28),Scoring!$E$26),Scoring!$E$27)</f>
        <v>0.6</v>
      </c>
      <c r="AF1250" s="78">
        <f>IF(IFERROR(M1250,1)=1,IF(IFERROR(N1250,1)=1,IF(IFERROR(O1250,1)=1,IF(IFERROR(Q1250,1)=1,IF(IFERROR(R1250,1)=1,IF(IFERROR(T1250,1)=1,IF(IFERROR(K1250,1)=1,IF(IFERROR(P1250,1)=1,IF(IFERROR(S1250,1)=1,Scoring!$E$29,0),0),0),0),0),0),0),0),0)</f>
        <v>0</v>
      </c>
      <c r="AG1250" s="78">
        <f t="shared" si="87"/>
        <v>0.6</v>
      </c>
      <c r="AI1250" s="93"/>
      <c r="AJ1250" s="94"/>
      <c r="AK1250" s="76"/>
      <c r="AL1250" s="75"/>
      <c r="AN1250" s="79"/>
      <c r="AO1250" s="79"/>
      <c r="AP1250" s="79"/>
      <c r="AQ1250" s="79"/>
      <c r="AR1250" s="79"/>
      <c r="AS1250" s="78"/>
      <c r="AU1250" s="79">
        <f>IF(IFERROR(F1250,99)=99,IF(IFERROR(G1250,99)=99,IF(IFERROR(H1250,99)=99,IF(IFERROR(I1250,99)=99,IF(IFERROR(E1250,99)=99,IF(IFERROR(J1250,99)=99,0,Scoring!$B$7),Scoring!$B$3),Scoring!$B$2),Scoring!$B$6),Scoring!$B$5),Scoring!$B$4)</f>
        <v>0.5</v>
      </c>
      <c r="AV1250" s="78">
        <f t="shared" si="88"/>
        <v>0.3</v>
      </c>
      <c r="AW1250" s="78"/>
      <c r="AX1250" s="66"/>
      <c r="AY1250" s="78"/>
      <c r="AZ1250" s="76"/>
      <c r="BA1250" s="76"/>
      <c r="BB1250" s="76"/>
    </row>
    <row r="1251" spans="1:54" x14ac:dyDescent="0.25">
      <c r="A1251" s="77" t="s">
        <v>5204</v>
      </c>
      <c r="B1251" s="76" t="str">
        <f t="shared" si="89"/>
        <v>239-701-3</v>
      </c>
      <c r="C1251" s="77" t="s">
        <v>5203</v>
      </c>
      <c r="D1251" s="77" t="s">
        <v>5202</v>
      </c>
      <c r="E1251" s="76" t="e">
        <f>IF(C1251="-",IF(A1251="-",VLOOKUP(D1251,'sin-list 180320_update'!$C$2:$C$835,1,FALSE),VLOOKUP(A1251,'sin-list 180320_update'!$A$2:$A$835,1,FALSE)),VLOOKUP(C1251,'sin-list 180320_update'!$B$2:$B$835,1,FALSE))</f>
        <v>#N/A</v>
      </c>
      <c r="F1251" s="76" t="e">
        <f>IF($C1251="-",IF($A1251="-",VLOOKUP($D1251,'REACH Bilaga XVII_update'!$A$5:$A$131,1,FALSE),VLOOKUP($A1251,'REACH Bilaga XVII_update'!$C$5:$C$131,1,FALSE)),VLOOKUP($C1251,'REACH Bilaga XVII_update'!$B$5:$B$131,1,FALSE))</f>
        <v>#N/A</v>
      </c>
      <c r="G1251" s="76" t="e">
        <f>IF($C1251="-",IF($A1251="-",VLOOKUP($D1251,' REACH Bilaga 59_update'!$A$5:$A$210,1,FALSE),VLOOKUP($A1251,' REACH Bilaga 59_update'!$D$5:$D$210,1,FALSE)),VLOOKUP($C1251,' REACH Bilaga 59_update'!$C$5:$C$210,1,FALSE))</f>
        <v>#N/A</v>
      </c>
      <c r="H1251" s="76" t="e">
        <f>IF($C1251="-",IF($A1251="-",VLOOKUP($D1251,'REACH Bilaga XIV_update'!$A$5:$A$110,1,FALSE),VLOOKUP($A1251,'REACH Bilaga XIV_update'!$D$5:$D$110,1,FALSE)),VLOOKUP($C1251,'REACH Bilaga XIV_update'!$C$5:$C$110,1,FALSE))</f>
        <v>#N/A</v>
      </c>
      <c r="I1251" s="76" t="str">
        <f>IF($C1251="-",IF($A1251="-",VLOOKUP($D1251,CoRAP_update!$A$5:$A$376,1,FALSE),VLOOKUP($A1251,CoRAP_update!$D$5:$D$376,1,FALSE)),VLOOKUP($C1251,CoRAP_update!$C$5:$C$376,1,FALSE))</f>
        <v>239-701-3</v>
      </c>
      <c r="J1251" s="76" t="e">
        <f>IF($C1251="-",IF($A1251="-",VLOOKUP($D1251,EDC_update!$C$2:$C$450,1,FALSE),VLOOKUP($A1251,EDC_update!$B$2:$B$450,1,FALSE)),VLOOKUP($C1251,EDC_update!$L$2:$L$450,1,FALSE))</f>
        <v>#N/A</v>
      </c>
      <c r="K1251" s="76" t="e">
        <f>IF($C1251="-",IF($A1251="-",IF(VLOOKUP($D1251,'sin-list 180320_update'!$C$2:$S$835,3,FALSE)="",NA(),VLOOKUP($D1251,'sin-list 180320_update'!$C$2:$S$835,3,FALSE)),IF(VLOOKUP($A1251,'sin-list 180320_update'!$A$2:$S$835,5,FALSE)="",NA(),VLOOKUP($A1251,'sin-list 180320_update'!$A$2:$S$835,5,FALSE))),IF(VLOOKUP($C1251,'sin-list 180320_update'!$B$2:$S$835,4,FALSE)="",NA(),VLOOKUP($C1251,'sin-list 180320_update'!$B$2:$S$835,4,FALSE)))</f>
        <v>#N/A</v>
      </c>
      <c r="L1251" s="76" t="e">
        <f>IF($C1251="-",IF($A1251="-",VLOOKUP($D1251,'sin-list 180320_update'!$C$2:$S$835,6,FALSE),VLOOKUP($A1251,'sin-list 180320_update'!$A$2:$S$835,8,FALSE)),VLOOKUP($C1251,'sin-list 180320_update'!$B$2:$S$835,7,FALSE))</f>
        <v>#N/A</v>
      </c>
      <c r="M1251" s="76" t="e">
        <f>IF($C1251="-",IF($A1251="-",IF(VLOOKUP($D1251,'sin-list 180320_update'!$C$2:$S$835,8,FALSE)="",NA(),VLOOKUP($D1251,'sin-list 180320_update'!$C$2:$S$835,8,FALSE)),IF(VLOOKUP($A1251,'sin-list 180320_update'!$A$2:$S$835,10,FALSE)="",NA(),VLOOKUP($A1251,'sin-list 180320_update'!$A$2:$S$835,10,FALSE))),IF(VLOOKUP($C1251,'sin-list 180320_update'!$B$2:$S$835,9,FALSE)="",NA(),VLOOKUP($C1251,'sin-list 180320_update'!$B$2:$S$835,9,FALSE)))</f>
        <v>#N/A</v>
      </c>
      <c r="N1251" s="76" t="e">
        <f>IF($C1251="-",IF($A1251="-",IF(VLOOKUP($D1251,'REACH Bilaga XVII_update'!$A$5:$E$131,4,FALSE)="",NA(),VLOOKUP($D1251,'REACH Bilaga XVII_update'!$A$5:$E$131,4,FALSE)),IF(VLOOKUP($A1251,'REACH Bilaga XVII_update'!$C$5:$D$131,2,FALSE)="",NA(),VLOOKUP($A1251,'REACH Bilaga XVII_update'!$C$5:$D$131,2,FALSE))),IF(VLOOKUP($C1251,'REACH Bilaga XVII_update'!$B$5:$D$131,3,FALSE)="",NA(),VLOOKUP($C1251,'REACH Bilaga XVII_update'!$B$5:$D$131,3,FALSE)))</f>
        <v>#N/A</v>
      </c>
      <c r="O1251" s="76" t="e">
        <f>IF($C1251="-",IF($A1251="-",IF(VLOOKUP($D1251,' REACH Bilaga 59_update'!$A$5:$E$210,5,FALSE)="",NA(),VLOOKUP($D1251,' REACH Bilaga 59_update'!$A$5:$E$210,5,FALSE)),IF(VLOOKUP($A1251,' REACH Bilaga 59_update'!$D$5:$E$210,2,FALSE)="",NA(),VLOOKUP($A1251,' REACH Bilaga 59_update'!$D$5:$E$210,2,FALSE))),IF(VLOOKUP($C1251,' REACH Bilaga 59_update'!$C$5:$E$210,3,FALSE)="",NA(),VLOOKUP($C1251,' REACH Bilaga 59_update'!$C$5:$E$210,3,FALSE)))</f>
        <v>#N/A</v>
      </c>
      <c r="P1251" s="76" t="e">
        <f>IF(C1251="-",IF(A1251="-",IFERROR(VLOOKUP($D1251,' REACH Bilaga 59_update'!$A$5:$F$210,MATCH(Sammanfattning!P$1,' REACH Bilaga 59_update'!$A$4:$F$4,0),FALSE),VLOOKUP($D1251,'REACH Bilaga XIV_update'!$A$4:$H$110,MATCH(Sammanfattning!P$1,'REACH Bilaga XIV_update'!$A$4:$H$4,0),FALSE)),IFERROR(VLOOKUP($A1251,' REACH Bilaga 59_update'!$D$5:$F$210,MATCH(Sammanfattning!P$1,' REACH Bilaga 59_update'!$D$4:$F$4,0),FALSE),VLOOKUP($A1251,'REACH Bilaga XIV_update'!$D$4:$H$110,MATCH(Sammanfattning!P$1,'REACH Bilaga XIV_update'!$D$4:$H$4,0),FALSE))),IFERROR(VLOOKUP($C1251,' REACH Bilaga 59_update'!$C$5:$F$210,MATCH(Sammanfattning!P$1,' REACH Bilaga 59_update'!$C$4:$F$4,0),FALSE),VLOOKUP($C1251,'REACH Bilaga XIV_update'!$C$4:$H$110,MATCH(Sammanfattning!P$1,'REACH Bilaga XIV_update'!$C$4:$H$4,0),FALSE)))</f>
        <v>#N/A</v>
      </c>
      <c r="Q1251" s="76" t="e">
        <f>IF($C1251="-",IF($A1251="-",IF(VLOOKUP($D1251,'REACH Bilaga XIV_update'!$A$5:$I$110,9,FALSE)="",NA(),VLOOKUP($D1251,'REACH Bilaga XIV_update'!$A$5:$I$110,9,FALSE)),IF(VLOOKUP($A1251,'REACH Bilaga XIV_update'!$D$5:$I$110,6,FALSE)="",NA(),VLOOKUP($A1251,'REACH Bilaga XIV_update'!$D$5:$I$110,6,FALSE))),IF(VLOOKUP($C1251,'REACH Bilaga XIV_update'!$C$5:$I$110,7,FALSE)="",NA(),VLOOKUP($C1251,'REACH Bilaga XIV_update'!$C$5:$I$110,7,FALSE)))</f>
        <v>#N/A</v>
      </c>
      <c r="R1251" s="76" t="str">
        <f>IF($C1251="-",IF($A1251="-",IF(VLOOKUP($D1251,CoRAP_update!$A$5:$O$376,15,FALSE)="",NA(),VLOOKUP($D1251,CoRAP_update!$A$5:$O$376,15,FALSE)),IF(VLOOKUP($A1251,CoRAP_update!$D$5:$O$376,12,FALSE)="",NA(),VLOOKUP($A1251,CoRAP_update!$D$5:$O$376,12,FALSE))),IF(VLOOKUP($C1251,CoRAP_update!$C$5:$O$376,13,FALSE)="",NA(),VLOOKUP($C1251,CoRAP_update!$C$5:$O$376,13,FALSE)))</f>
        <v>H315
H319
H317</v>
      </c>
      <c r="S1251" s="144" t="str">
        <f>IF($C1251="-",IF($A1251="-",VLOOKUP($D1251,CoRAP_update!$A$5:$J$376,MATCH(Sammanfattning!S$1,CoRAP_update!$A$4:$J$4,0),FALSE),VLOOKUP($A1251,CoRAP_update!$D$5:$J$376,MATCH(Sammanfattning!S$1,CoRAP_update!$D$4:$J$4,0),FALSE)),VLOOKUP($C1251,CoRAP_update!$C$5:$J$376,MATCH(Sammanfattning!S$1,CoRAP_update!$C$4:$J$4,0),FALSE))</f>
        <v>Sensitiser#Exposure of workers#High RCR#Wide dispersive use</v>
      </c>
      <c r="T1251" s="76" t="e">
        <f>IF($A1251="-",VLOOKUP($D1251,EDC_update!$C$2:$F$450,4,FALSE),VLOOKUP($A1251,EDC_update!$B$2:$F$450,5,FALSE))</f>
        <v>#N/A</v>
      </c>
      <c r="V1251" s="78">
        <f>IF(IFERROR(SEARCH("PBT",P1251),99)=99,IF(IFERROR(SEARCH("suspected PBT",S1251),99)=99,IF(IFERROR(SEARCH("concluded to be PBT",K1251),99)=99,IF(IFERROR(SEARCH("PBT",S1251),99)=99,IF(IFERROR(SEARCH("PBT cand",L1251),99)=99,IF(IFERROR(SEARCH("PBT",L1251),99)=99,IF(IFERROR(SEARCH("persistent, bioackumulative and toxic properties",K1251),99)=99,0,Scoring!$E$3),Scoring!$E$3),Scoring!$E$7),Scoring!$E$3),Scoring!$E$5),Scoring!$E$6),Scoring!$E$3)</f>
        <v>0</v>
      </c>
      <c r="W1251" s="78">
        <f>IF(IFERROR(SEARCH("vPvB",P1251),99)=99,IF(IFERROR(SEARCH("suspected pbt/vPvB",S1251),99)=99,IF(IFERROR(SEARCH("vPvB",S1251),99)=99,IF(IFERROR(SEARCH("concluded to be a vPvB",S1251),99)=99,IF(IFERROR(SEARCH("identified as vPvB",K1251),99)=99,IF(IFERROR(SEARCH("concluded to be a vPvB",K1251),99)=99,IF(IFERROR(SEARCH("concluded to be both pbt and vPvB",S1251),99)=99,IF(IFERROR(SEARCH("concluded to be both pbt and vPvB",K1251),99)=99,0,Scoring!$E$5),Scoring!$E$5),Scoring!$E$5),Scoring!$E$5),Scoring!$E$5),Scoring!$E$4),Scoring!$E$6),Scoring!$E$4)</f>
        <v>0</v>
      </c>
      <c r="X1251" s="78">
        <f>IF(IFERROR(SEARCH("H410",N1251),99)=99,IF(IFERROR(SEARCH("H410",O1251),99)=99,IF(IFERROR(SEARCH("H410",Q1251),99)=99,IF(IFERROR(SEARCH("H410",M1251),99)=99,IF(IFERROR(SEARCH("H410",R1251),99)=99,IF(IFERROR(SEARCH("H411",N1251),99)=99,IF(IFERROR(SEARCH("H411",O1251),99)=99,IF(IFERROR(SEARCH("H411",Q1251),99)=99,IF(IFERROR(SEARCH("H411",M1251),99)=99,IF(IFERROR(SEARCH("H411",R1251),99)=99,IF(IFERROR(SEARCH("H413",N1251),99)=99,IF(IFERROR(SEARCH("H413",O1251),99)=99,IF(IFERROR(SEARCH("H413",Q1251),99)=99,IF(IFERROR(SEARCH("H413",M1251),99)=99,IF(IFERROR(SEARCH("H413",R1251),99)=99,IF(IFERROR(SEARCH("H412",N1251),99)=99,IF(IFERROR(SEARCH("H412",O1251),99)=99,IF(IFERROR(SEARCH("H412",Q1251),99)=99,IF(IFERROR(SEARCH("H412",M1251),99)=99,IF(IFERROR(SEARCH("H412",R1251),99)=99,0,Scoring!$E$2),Scoring!$E$2),Scoring!$E$2),Scoring!$E$2),Scoring!$E$2),Scoring!$E$2),Scoring!$E$2),Scoring!$E$2),Scoring!$E$2),Scoring!$E$2),Scoring!$E$2),Scoring!$E$2),Scoring!$E$2),Scoring!$E$2),Scoring!$E$2),Scoring!$E$2),Scoring!$E$2),Scoring!$E$2),Scoring!$E$2),Scoring!$E$2)</f>
        <v>0</v>
      </c>
      <c r="Y1251" s="78">
        <f>IF(IFERROR(SEARCH("CMR",K1251),99)=99,IF(IFERROR(SEARCH("Suspected CMR",S1251),99)=99,IF(IFERROR(SEARCH("CMR",S1251),99)=99,0,Scoring!$E$8),Scoring!$E$9),Scoring!$E$8)</f>
        <v>0</v>
      </c>
      <c r="Z1251" s="78">
        <f>IF(IFERROR(SEARCH("H350",N1251),99)=99,IF(IFERROR(SEARCH("H350",O1251),99)=99,IF(IFERROR(SEARCH("H350",Q1251),99)=99,IF(IFERROR(SEARCH("H350",M1251),99)=99,IF(IFERROR(SEARCH("H350",R1251),99)=99,IF(IFERROR(SEARCH("H351",N1251),99)=99,IF(IFERROR(SEARCH("H351",O1251),99)=99,IF(IFERROR(SEARCH("H351",Q1251),99)=99,IF(IFERROR(SEARCH("H351",M1251),99)=99,IF(IFERROR(SEARCH("H351",R1251),99)=99,IF(IFERROR(SEARCH("carcinogenic",P1251),99)=99,IF(IFERROR(SEARCH("suspected carcinogenic",S1251),99)=99,0,Scoring!$E$12),Scoring!$E$11),Scoring!$E$10),Scoring!$E$10),Scoring!$E$10),Scoring!$E$10),Scoring!$E$10),Scoring!$E$10),Scoring!$E$10),Scoring!$E$10),Scoring!$E$10),Scoring!$E$10)</f>
        <v>0</v>
      </c>
      <c r="AA1251" s="78">
        <f>IF(IFERROR(SEARCH("H340",N1251),99)=99,IF(IFERROR(SEARCH("H340",O1251),99)=99,IF(IFERROR(SEARCH("H340",Q1251),99)=99,IF(IFERROR(SEARCH("H340",M1251),99)=99,IF(IFERROR(SEARCH("H340",R1251),99)=99,IF(IFERROR(SEARCH("H341",N1251),99)=99,IF(IFERROR(SEARCH("H341",O1251),99)=99,IF(IFERROR(SEARCH("H341",Q1251),99)=99,IF(IFERROR(SEARCH("H341",M1251),99)=99,IF(IFERROR(SEARCH("H341",R1251),99)=99,IF(IFERROR(SEARCH("mutagenic",P1251),99)=99,IF(IFERROR(SEARCH("suspected mutagenic",S1251),99)=99,0,Scoring!$E$15),Scoring!$E$14),Scoring!$E$13),Scoring!$E$13),Scoring!$E$13),Scoring!$E$13),Scoring!$E$13),Scoring!$E$13),Scoring!$E$13),Scoring!$E$13),Scoring!$E$13),Scoring!$E$13)</f>
        <v>0</v>
      </c>
      <c r="AB1251" s="78">
        <f>IF(IFERROR(SEARCH("H360",N1251),99)=99,IF(IFERROR(SEARCH("H360",O1251),99)=99,IF(IFERROR(SEARCH("H360",Q1251),99)=99,IF(IFERROR(SEARCH("H360",M1251),99)=99,IF(IFERROR(SEARCH("H360",R1251),99)=99,IF(IFERROR(SEARCH("H361",N1251),99)=99,IF(IFERROR(SEARCH("H361",O1251),99)=99,IF(IFERROR(SEARCH("H361",Q1251),99)=99,IF(IFERROR(SEARCH("H361",M1251),99)=99,IF(IFERROR(SEARCH("H361",R1251),99)=99,IF(IFERROR(SEARCH("reproduction",P1251),99)=99,IF(IFERROR(SEARCH("suspected reprotoxic",S1251),99)=99,IF(IFERROR(SEARCH("reprotoxic",S1251),99)=99,IF(IFERROR(SEARCH("reprotoxic",K1251),99)=99,0,Scoring!$E$18),Scoring!$E$18),Scoring!$E$19),Scoring!$E$17),Scoring!$E$16),Scoring!$E$16),Scoring!$E$16),Scoring!$E$16),Scoring!$E$16),Scoring!$E$16),Scoring!$E$16),Scoring!$E$16),Scoring!$E$16),Scoring!$E$16)</f>
        <v>0</v>
      </c>
      <c r="AC1251" s="78">
        <f>IF(IFERROR(SEARCH("57f",L1251),99)=99,IF(IFERROR(SEARCH("57(f)",P1251),99)=99,0,Scoring!$E$20),Scoring!$E$20)</f>
        <v>0</v>
      </c>
      <c r="AD1251" s="78">
        <f>IF(IFERROR(SEARCH("CAT1",T1251),99)=99,IF(IFERROR(SEARCH("CAT2",T1251),99)=99,IF(IFERROR(SEARCH("CAT3",T1251),99)=99,IF(IFERROR(SEARCH("concluded to be endocrine",K1251),99)=99,IF(IFERROR(SEARCH("categorised as endocrine",K1251),99)=99,IF(IFERROR(SEARCH("endocrine disrupting",P1251),99)=99,IF(IFERROR(SEARCH("endocrine disrupting",K1251),99)=99,IF(IFERROR(SEARCH("suspected endocrine",S1251),99)=99,IF(IFERROR(SEARCH("potential endocrine",S1251),99)=99,0,Scoring!$E$25),Scoring!$E$25),Scoring!$E$24),Scoring!$E$24),Scoring!$E$24),Scoring!$E$24),Scoring!$E$23),Scoring!$E$22),Scoring!$E$21)</f>
        <v>0</v>
      </c>
      <c r="AE1251" s="78">
        <f>IF(IFERROR(SEARCH("suspected sensitiser",S1251),99)=99,IF(IFERROR(SEARCH("sensitiser",S1251),99)=99,IF(IFERROR(SEARCH("other hazard based concern",S1251),99)=99,0,Scoring!$E$28),Scoring!$E$26),Scoring!$E$27)</f>
        <v>0.6</v>
      </c>
      <c r="AF1251" s="78">
        <f>IF(IFERROR(M1251,1)=1,IF(IFERROR(N1251,1)=1,IF(IFERROR(O1251,1)=1,IF(IFERROR(Q1251,1)=1,IF(IFERROR(R1251,1)=1,IF(IFERROR(T1251,1)=1,IF(IFERROR(K1251,1)=1,IF(IFERROR(P1251,1)=1,IF(IFERROR(S1251,1)=1,Scoring!$E$29,0),0),0),0),0),0),0),0),0)</f>
        <v>0</v>
      </c>
      <c r="AG1251" s="78">
        <f t="shared" si="87"/>
        <v>0.6</v>
      </c>
      <c r="AI1251" s="93"/>
      <c r="AJ1251" s="94"/>
      <c r="AK1251" s="76"/>
      <c r="AL1251" s="75"/>
      <c r="AN1251" s="79"/>
      <c r="AO1251" s="79"/>
      <c r="AP1251" s="79"/>
      <c r="AQ1251" s="79"/>
      <c r="AR1251" s="79"/>
      <c r="AS1251" s="78"/>
      <c r="AU1251" s="79">
        <f>IF(IFERROR(F1251,99)=99,IF(IFERROR(G1251,99)=99,IF(IFERROR(H1251,99)=99,IF(IFERROR(I1251,99)=99,IF(IFERROR(E1251,99)=99,IF(IFERROR(J1251,99)=99,0,Scoring!$B$7),Scoring!$B$3),Scoring!$B$2),Scoring!$B$6),Scoring!$B$5),Scoring!$B$4)</f>
        <v>0.5</v>
      </c>
      <c r="AV1251" s="78">
        <f t="shared" si="88"/>
        <v>0.3</v>
      </c>
      <c r="AW1251" s="78"/>
      <c r="AX1251" s="66"/>
      <c r="AY1251" s="78"/>
      <c r="AZ1251" s="76"/>
      <c r="BA1251" s="76"/>
      <c r="BB1251" s="76"/>
    </row>
    <row r="1252" spans="1:54" x14ac:dyDescent="0.25">
      <c r="A1252" s="77" t="s">
        <v>5223</v>
      </c>
      <c r="B1252" s="76" t="str">
        <f t="shared" si="89"/>
        <v>242-060-2</v>
      </c>
      <c r="C1252" s="77" t="s">
        <v>5222</v>
      </c>
      <c r="D1252" s="77" t="s">
        <v>5221</v>
      </c>
      <c r="E1252" s="76" t="e">
        <f>IF(C1252="-",IF(A1252="-",VLOOKUP(D1252,'sin-list 180320_update'!$C$2:$C$835,1,FALSE),VLOOKUP(A1252,'sin-list 180320_update'!$A$2:$A$835,1,FALSE)),VLOOKUP(C1252,'sin-list 180320_update'!$B$2:$B$835,1,FALSE))</f>
        <v>#N/A</v>
      </c>
      <c r="F1252" s="76" t="e">
        <f>IF($C1252="-",IF($A1252="-",VLOOKUP($D1252,'REACH Bilaga XVII_update'!$A$5:$A$131,1,FALSE),VLOOKUP($A1252,'REACH Bilaga XVII_update'!$C$5:$C$131,1,FALSE)),VLOOKUP($C1252,'REACH Bilaga XVII_update'!$B$5:$B$131,1,FALSE))</f>
        <v>#N/A</v>
      </c>
      <c r="G1252" s="76" t="e">
        <f>IF($C1252="-",IF($A1252="-",VLOOKUP($D1252,' REACH Bilaga 59_update'!$A$5:$A$210,1,FALSE),VLOOKUP($A1252,' REACH Bilaga 59_update'!$D$5:$D$210,1,FALSE)),VLOOKUP($C1252,' REACH Bilaga 59_update'!$C$5:$C$210,1,FALSE))</f>
        <v>#N/A</v>
      </c>
      <c r="H1252" s="76" t="e">
        <f>IF($C1252="-",IF($A1252="-",VLOOKUP($D1252,'REACH Bilaga XIV_update'!$A$5:$A$110,1,FALSE),VLOOKUP($A1252,'REACH Bilaga XIV_update'!$D$5:$D$110,1,FALSE)),VLOOKUP($C1252,'REACH Bilaga XIV_update'!$C$5:$C$110,1,FALSE))</f>
        <v>#N/A</v>
      </c>
      <c r="I1252" s="76" t="str">
        <f>IF($C1252="-",IF($A1252="-",VLOOKUP($D1252,CoRAP_update!$A$5:$A$376,1,FALSE),VLOOKUP($A1252,CoRAP_update!$D$5:$D$376,1,FALSE)),VLOOKUP($C1252,CoRAP_update!$C$5:$C$376,1,FALSE))</f>
        <v>242-060-2</v>
      </c>
      <c r="J1252" s="76" t="e">
        <f>IF($C1252="-",IF($A1252="-",VLOOKUP($D1252,EDC_update!$C$2:$C$450,1,FALSE),VLOOKUP($A1252,EDC_update!$B$2:$B$450,1,FALSE)),VLOOKUP($C1252,EDC_update!$L$2:$L$450,1,FALSE))</f>
        <v>#N/A</v>
      </c>
      <c r="K1252" s="76" t="e">
        <f>IF($C1252="-",IF($A1252="-",IF(VLOOKUP($D1252,'sin-list 180320_update'!$C$2:$S$835,3,FALSE)="",NA(),VLOOKUP($D1252,'sin-list 180320_update'!$C$2:$S$835,3,FALSE)),IF(VLOOKUP($A1252,'sin-list 180320_update'!$A$2:$S$835,5,FALSE)="",NA(),VLOOKUP($A1252,'sin-list 180320_update'!$A$2:$S$835,5,FALSE))),IF(VLOOKUP($C1252,'sin-list 180320_update'!$B$2:$S$835,4,FALSE)="",NA(),VLOOKUP($C1252,'sin-list 180320_update'!$B$2:$S$835,4,FALSE)))</f>
        <v>#N/A</v>
      </c>
      <c r="L1252" s="76" t="e">
        <f>IF($C1252="-",IF($A1252="-",VLOOKUP($D1252,'sin-list 180320_update'!$C$2:$S$835,6,FALSE),VLOOKUP($A1252,'sin-list 180320_update'!$A$2:$S$835,8,FALSE)),VLOOKUP($C1252,'sin-list 180320_update'!$B$2:$S$835,7,FALSE))</f>
        <v>#N/A</v>
      </c>
      <c r="M1252" s="76" t="e">
        <f>IF($C1252="-",IF($A1252="-",IF(VLOOKUP($D1252,'sin-list 180320_update'!$C$2:$S$835,8,FALSE)="",NA(),VLOOKUP($D1252,'sin-list 180320_update'!$C$2:$S$835,8,FALSE)),IF(VLOOKUP($A1252,'sin-list 180320_update'!$A$2:$S$835,10,FALSE)="",NA(),VLOOKUP($A1252,'sin-list 180320_update'!$A$2:$S$835,10,FALSE))),IF(VLOOKUP($C1252,'sin-list 180320_update'!$B$2:$S$835,9,FALSE)="",NA(),VLOOKUP($C1252,'sin-list 180320_update'!$B$2:$S$835,9,FALSE)))</f>
        <v>#N/A</v>
      </c>
      <c r="N1252" s="76" t="e">
        <f>IF($C1252="-",IF($A1252="-",IF(VLOOKUP($D1252,'REACH Bilaga XVII_update'!$A$5:$E$131,4,FALSE)="",NA(),VLOOKUP($D1252,'REACH Bilaga XVII_update'!$A$5:$E$131,4,FALSE)),IF(VLOOKUP($A1252,'REACH Bilaga XVII_update'!$C$5:$D$131,2,FALSE)="",NA(),VLOOKUP($A1252,'REACH Bilaga XVII_update'!$C$5:$D$131,2,FALSE))),IF(VLOOKUP($C1252,'REACH Bilaga XVII_update'!$B$5:$D$131,3,FALSE)="",NA(),VLOOKUP($C1252,'REACH Bilaga XVII_update'!$B$5:$D$131,3,FALSE)))</f>
        <v>#N/A</v>
      </c>
      <c r="O1252" s="76" t="e">
        <f>IF($C1252="-",IF($A1252="-",IF(VLOOKUP($D1252,' REACH Bilaga 59_update'!$A$5:$E$210,5,FALSE)="",NA(),VLOOKUP($D1252,' REACH Bilaga 59_update'!$A$5:$E$210,5,FALSE)),IF(VLOOKUP($A1252,' REACH Bilaga 59_update'!$D$5:$E$210,2,FALSE)="",NA(),VLOOKUP($A1252,' REACH Bilaga 59_update'!$D$5:$E$210,2,FALSE))),IF(VLOOKUP($C1252,' REACH Bilaga 59_update'!$C$5:$E$210,3,FALSE)="",NA(),VLOOKUP($C1252,' REACH Bilaga 59_update'!$C$5:$E$210,3,FALSE)))</f>
        <v>#N/A</v>
      </c>
      <c r="P1252" s="76" t="e">
        <f>IF(C1252="-",IF(A1252="-",IFERROR(VLOOKUP($D1252,' REACH Bilaga 59_update'!$A$5:$F$210,MATCH(Sammanfattning!P$1,' REACH Bilaga 59_update'!$A$4:$F$4,0),FALSE),VLOOKUP($D1252,'REACH Bilaga XIV_update'!$A$4:$H$110,MATCH(Sammanfattning!P$1,'REACH Bilaga XIV_update'!$A$4:$H$4,0),FALSE)),IFERROR(VLOOKUP($A1252,' REACH Bilaga 59_update'!$D$5:$F$210,MATCH(Sammanfattning!P$1,' REACH Bilaga 59_update'!$D$4:$F$4,0),FALSE),VLOOKUP($A1252,'REACH Bilaga XIV_update'!$D$4:$H$110,MATCH(Sammanfattning!P$1,'REACH Bilaga XIV_update'!$D$4:$H$4,0),FALSE))),IFERROR(VLOOKUP($C1252,' REACH Bilaga 59_update'!$C$5:$F$210,MATCH(Sammanfattning!P$1,' REACH Bilaga 59_update'!$C$4:$F$4,0),FALSE),VLOOKUP($C1252,'REACH Bilaga XIV_update'!$C$4:$H$110,MATCH(Sammanfattning!P$1,'REACH Bilaga XIV_update'!$C$4:$H$4,0),FALSE)))</f>
        <v>#N/A</v>
      </c>
      <c r="Q1252" s="76" t="e">
        <f>IF($C1252="-",IF($A1252="-",IF(VLOOKUP($D1252,'REACH Bilaga XIV_update'!$A$5:$I$110,9,FALSE)="",NA(),VLOOKUP($D1252,'REACH Bilaga XIV_update'!$A$5:$I$110,9,FALSE)),IF(VLOOKUP($A1252,'REACH Bilaga XIV_update'!$D$5:$I$110,6,FALSE)="",NA(),VLOOKUP($A1252,'REACH Bilaga XIV_update'!$D$5:$I$110,6,FALSE))),IF(VLOOKUP($C1252,'REACH Bilaga XIV_update'!$C$5:$I$110,7,FALSE)="",NA(),VLOOKUP($C1252,'REACH Bilaga XIV_update'!$C$5:$I$110,7,FALSE)))</f>
        <v>#N/A</v>
      </c>
      <c r="R1252" s="76" t="e">
        <f>IF($C1252="-",IF($A1252="-",IF(VLOOKUP($D1252,CoRAP_update!$A$5:$O$376,15,FALSE)="",NA(),VLOOKUP($D1252,CoRAP_update!$A$5:$O$376,15,FALSE)),IF(VLOOKUP($A1252,CoRAP_update!$D$5:$O$376,12,FALSE)="",NA(),VLOOKUP($A1252,CoRAP_update!$D$5:$O$376,12,FALSE))),IF(VLOOKUP($C1252,CoRAP_update!$C$5:$O$376,13,FALSE)="",NA(),VLOOKUP($C1252,CoRAP_update!$C$5:$O$376,13,FALSE)))</f>
        <v>#N/A</v>
      </c>
      <c r="S1252" s="144" t="str">
        <f>IF($C1252="-",IF($A1252="-",VLOOKUP($D1252,CoRAP_update!$A$5:$J$376,MATCH(Sammanfattning!S$1,CoRAP_update!$A$4:$J$4,0),FALSE),VLOOKUP($A1252,CoRAP_update!$D$5:$J$376,MATCH(Sammanfattning!S$1,CoRAP_update!$D$4:$J$4,0),FALSE)),VLOOKUP($C1252,CoRAP_update!$C$5:$J$376,MATCH(Sammanfattning!S$1,CoRAP_update!$C$4:$J$4,0),FALSE))</f>
        <v>Sensitiser#Consumer use#High (aggregated) tonnage#Wide dispersive use</v>
      </c>
      <c r="T1252" s="76" t="e">
        <f>IF($A1252="-",VLOOKUP($D1252,EDC_update!$C$2:$F$450,4,FALSE),VLOOKUP($A1252,EDC_update!$B$2:$F$450,5,FALSE))</f>
        <v>#N/A</v>
      </c>
      <c r="V1252" s="78">
        <f>IF(IFERROR(SEARCH("PBT",P1252),99)=99,IF(IFERROR(SEARCH("suspected PBT",S1252),99)=99,IF(IFERROR(SEARCH("concluded to be PBT",K1252),99)=99,IF(IFERROR(SEARCH("PBT",S1252),99)=99,IF(IFERROR(SEARCH("PBT cand",L1252),99)=99,IF(IFERROR(SEARCH("PBT",L1252),99)=99,IF(IFERROR(SEARCH("persistent, bioackumulative and toxic properties",K1252),99)=99,0,Scoring!$E$3),Scoring!$E$3),Scoring!$E$7),Scoring!$E$3),Scoring!$E$5),Scoring!$E$6),Scoring!$E$3)</f>
        <v>0</v>
      </c>
      <c r="W1252" s="78">
        <f>IF(IFERROR(SEARCH("vPvB",P1252),99)=99,IF(IFERROR(SEARCH("suspected pbt/vPvB",S1252),99)=99,IF(IFERROR(SEARCH("vPvB",S1252),99)=99,IF(IFERROR(SEARCH("concluded to be a vPvB",S1252),99)=99,IF(IFERROR(SEARCH("identified as vPvB",K1252),99)=99,IF(IFERROR(SEARCH("concluded to be a vPvB",K1252),99)=99,IF(IFERROR(SEARCH("concluded to be both pbt and vPvB",S1252),99)=99,IF(IFERROR(SEARCH("concluded to be both pbt and vPvB",K1252),99)=99,0,Scoring!$E$5),Scoring!$E$5),Scoring!$E$5),Scoring!$E$5),Scoring!$E$5),Scoring!$E$4),Scoring!$E$6),Scoring!$E$4)</f>
        <v>0</v>
      </c>
      <c r="X1252" s="78">
        <f>IF(IFERROR(SEARCH("H410",N1252),99)=99,IF(IFERROR(SEARCH("H410",O1252),99)=99,IF(IFERROR(SEARCH("H410",Q1252),99)=99,IF(IFERROR(SEARCH("H410",M1252),99)=99,IF(IFERROR(SEARCH("H410",R1252),99)=99,IF(IFERROR(SEARCH("H411",N1252),99)=99,IF(IFERROR(SEARCH("H411",O1252),99)=99,IF(IFERROR(SEARCH("H411",Q1252),99)=99,IF(IFERROR(SEARCH("H411",M1252),99)=99,IF(IFERROR(SEARCH("H411",R1252),99)=99,IF(IFERROR(SEARCH("H413",N1252),99)=99,IF(IFERROR(SEARCH("H413",O1252),99)=99,IF(IFERROR(SEARCH("H413",Q1252),99)=99,IF(IFERROR(SEARCH("H413",M1252),99)=99,IF(IFERROR(SEARCH("H413",R1252),99)=99,IF(IFERROR(SEARCH("H412",N1252),99)=99,IF(IFERROR(SEARCH("H412",O1252),99)=99,IF(IFERROR(SEARCH("H412",Q1252),99)=99,IF(IFERROR(SEARCH("H412",M1252),99)=99,IF(IFERROR(SEARCH("H412",R1252),99)=99,0,Scoring!$E$2),Scoring!$E$2),Scoring!$E$2),Scoring!$E$2),Scoring!$E$2),Scoring!$E$2),Scoring!$E$2),Scoring!$E$2),Scoring!$E$2),Scoring!$E$2),Scoring!$E$2),Scoring!$E$2),Scoring!$E$2),Scoring!$E$2),Scoring!$E$2),Scoring!$E$2),Scoring!$E$2),Scoring!$E$2),Scoring!$E$2),Scoring!$E$2)</f>
        <v>0</v>
      </c>
      <c r="Y1252" s="78">
        <f>IF(IFERROR(SEARCH("CMR",K1252),99)=99,IF(IFERROR(SEARCH("Suspected CMR",S1252),99)=99,IF(IFERROR(SEARCH("CMR",S1252),99)=99,0,Scoring!$E$8),Scoring!$E$9),Scoring!$E$8)</f>
        <v>0</v>
      </c>
      <c r="Z1252" s="78">
        <f>IF(IFERROR(SEARCH("H350",N1252),99)=99,IF(IFERROR(SEARCH("H350",O1252),99)=99,IF(IFERROR(SEARCH("H350",Q1252),99)=99,IF(IFERROR(SEARCH("H350",M1252),99)=99,IF(IFERROR(SEARCH("H350",R1252),99)=99,IF(IFERROR(SEARCH("H351",N1252),99)=99,IF(IFERROR(SEARCH("H351",O1252),99)=99,IF(IFERROR(SEARCH("H351",Q1252),99)=99,IF(IFERROR(SEARCH("H351",M1252),99)=99,IF(IFERROR(SEARCH("H351",R1252),99)=99,IF(IFERROR(SEARCH("carcinogenic",P1252),99)=99,IF(IFERROR(SEARCH("suspected carcinogenic",S1252),99)=99,0,Scoring!$E$12),Scoring!$E$11),Scoring!$E$10),Scoring!$E$10),Scoring!$E$10),Scoring!$E$10),Scoring!$E$10),Scoring!$E$10),Scoring!$E$10),Scoring!$E$10),Scoring!$E$10),Scoring!$E$10)</f>
        <v>0</v>
      </c>
      <c r="AA1252" s="78">
        <f>IF(IFERROR(SEARCH("H340",N1252),99)=99,IF(IFERROR(SEARCH("H340",O1252),99)=99,IF(IFERROR(SEARCH("H340",Q1252),99)=99,IF(IFERROR(SEARCH("H340",M1252),99)=99,IF(IFERROR(SEARCH("H340",R1252),99)=99,IF(IFERROR(SEARCH("H341",N1252),99)=99,IF(IFERROR(SEARCH("H341",O1252),99)=99,IF(IFERROR(SEARCH("H341",Q1252),99)=99,IF(IFERROR(SEARCH("H341",M1252),99)=99,IF(IFERROR(SEARCH("H341",R1252),99)=99,IF(IFERROR(SEARCH("mutagenic",P1252),99)=99,IF(IFERROR(SEARCH("suspected mutagenic",S1252),99)=99,0,Scoring!$E$15),Scoring!$E$14),Scoring!$E$13),Scoring!$E$13),Scoring!$E$13),Scoring!$E$13),Scoring!$E$13),Scoring!$E$13),Scoring!$E$13),Scoring!$E$13),Scoring!$E$13),Scoring!$E$13)</f>
        <v>0</v>
      </c>
      <c r="AB1252" s="78">
        <f>IF(IFERROR(SEARCH("H360",N1252),99)=99,IF(IFERROR(SEARCH("H360",O1252),99)=99,IF(IFERROR(SEARCH("H360",Q1252),99)=99,IF(IFERROR(SEARCH("H360",M1252),99)=99,IF(IFERROR(SEARCH("H360",R1252),99)=99,IF(IFERROR(SEARCH("H361",N1252),99)=99,IF(IFERROR(SEARCH("H361",O1252),99)=99,IF(IFERROR(SEARCH("H361",Q1252),99)=99,IF(IFERROR(SEARCH("H361",M1252),99)=99,IF(IFERROR(SEARCH("H361",R1252),99)=99,IF(IFERROR(SEARCH("reproduction",P1252),99)=99,IF(IFERROR(SEARCH("suspected reprotoxic",S1252),99)=99,IF(IFERROR(SEARCH("reprotoxic",S1252),99)=99,IF(IFERROR(SEARCH("reprotoxic",K1252),99)=99,0,Scoring!$E$18),Scoring!$E$18),Scoring!$E$19),Scoring!$E$17),Scoring!$E$16),Scoring!$E$16),Scoring!$E$16),Scoring!$E$16),Scoring!$E$16),Scoring!$E$16),Scoring!$E$16),Scoring!$E$16),Scoring!$E$16),Scoring!$E$16)</f>
        <v>0</v>
      </c>
      <c r="AC1252" s="78">
        <f>IF(IFERROR(SEARCH("57f",L1252),99)=99,IF(IFERROR(SEARCH("57(f)",P1252),99)=99,0,Scoring!$E$20),Scoring!$E$20)</f>
        <v>0</v>
      </c>
      <c r="AD1252" s="78">
        <f>IF(IFERROR(SEARCH("CAT1",T1252),99)=99,IF(IFERROR(SEARCH("CAT2",T1252),99)=99,IF(IFERROR(SEARCH("CAT3",T1252),99)=99,IF(IFERROR(SEARCH("concluded to be endocrine",K1252),99)=99,IF(IFERROR(SEARCH("categorised as endocrine",K1252),99)=99,IF(IFERROR(SEARCH("endocrine disrupting",P1252),99)=99,IF(IFERROR(SEARCH("endocrine disrupting",K1252),99)=99,IF(IFERROR(SEARCH("suspected endocrine",S1252),99)=99,IF(IFERROR(SEARCH("potential endocrine",S1252),99)=99,0,Scoring!$E$25),Scoring!$E$25),Scoring!$E$24),Scoring!$E$24),Scoring!$E$24),Scoring!$E$24),Scoring!$E$23),Scoring!$E$22),Scoring!$E$21)</f>
        <v>0</v>
      </c>
      <c r="AE1252" s="78">
        <f>IF(IFERROR(SEARCH("suspected sensitiser",S1252),99)=99,IF(IFERROR(SEARCH("sensitiser",S1252),99)=99,IF(IFERROR(SEARCH("other hazard based concern",S1252),99)=99,0,Scoring!$E$28),Scoring!$E$26),Scoring!$E$27)</f>
        <v>0.6</v>
      </c>
      <c r="AF1252" s="78">
        <f>IF(IFERROR(M1252,1)=1,IF(IFERROR(N1252,1)=1,IF(IFERROR(O1252,1)=1,IF(IFERROR(Q1252,1)=1,IF(IFERROR(R1252,1)=1,IF(IFERROR(T1252,1)=1,IF(IFERROR(K1252,1)=1,IF(IFERROR(P1252,1)=1,IF(IFERROR(S1252,1)=1,Scoring!$E$29,0),0),0),0),0),0),0),0),0)</f>
        <v>0</v>
      </c>
      <c r="AG1252" s="78">
        <f t="shared" si="87"/>
        <v>0.6</v>
      </c>
      <c r="AI1252" s="93"/>
      <c r="AJ1252" s="94"/>
      <c r="AK1252" s="76"/>
      <c r="AL1252" s="75"/>
      <c r="AN1252" s="79"/>
      <c r="AO1252" s="79"/>
      <c r="AP1252" s="79"/>
      <c r="AQ1252" s="79"/>
      <c r="AR1252" s="79"/>
      <c r="AS1252" s="78"/>
      <c r="AU1252" s="79">
        <f>IF(IFERROR(F1252,99)=99,IF(IFERROR(G1252,99)=99,IF(IFERROR(H1252,99)=99,IF(IFERROR(I1252,99)=99,IF(IFERROR(E1252,99)=99,IF(IFERROR(J1252,99)=99,0,Scoring!$B$7),Scoring!$B$3),Scoring!$B$2),Scoring!$B$6),Scoring!$B$5),Scoring!$B$4)</f>
        <v>0.5</v>
      </c>
      <c r="AV1252" s="78">
        <f t="shared" si="88"/>
        <v>0.3</v>
      </c>
      <c r="AW1252" s="78"/>
      <c r="AX1252" s="66"/>
      <c r="AY1252" s="78"/>
      <c r="AZ1252" s="76"/>
      <c r="BA1252" s="76"/>
      <c r="BB1252" s="76"/>
    </row>
    <row r="1253" spans="1:54" x14ac:dyDescent="0.25">
      <c r="A1253" s="77" t="s">
        <v>5231</v>
      </c>
      <c r="B1253" s="76" t="str">
        <f t="shared" si="89"/>
        <v>243-001-3</v>
      </c>
      <c r="C1253" s="77" t="s">
        <v>5230</v>
      </c>
      <c r="D1253" s="77" t="s">
        <v>5229</v>
      </c>
      <c r="E1253" s="76" t="e">
        <f>IF(C1253="-",IF(A1253="-",VLOOKUP(D1253,'sin-list 180320_update'!$C$2:$C$835,1,FALSE),VLOOKUP(A1253,'sin-list 180320_update'!$A$2:$A$835,1,FALSE)),VLOOKUP(C1253,'sin-list 180320_update'!$B$2:$B$835,1,FALSE))</f>
        <v>#N/A</v>
      </c>
      <c r="F1253" s="76" t="e">
        <f>IF($C1253="-",IF($A1253="-",VLOOKUP($D1253,'REACH Bilaga XVII_update'!$A$5:$A$131,1,FALSE),VLOOKUP($A1253,'REACH Bilaga XVII_update'!$C$5:$C$131,1,FALSE)),VLOOKUP($C1253,'REACH Bilaga XVII_update'!$B$5:$B$131,1,FALSE))</f>
        <v>#N/A</v>
      </c>
      <c r="G1253" s="76" t="e">
        <f>IF($C1253="-",IF($A1253="-",VLOOKUP($D1253,' REACH Bilaga 59_update'!$A$5:$A$210,1,FALSE),VLOOKUP($A1253,' REACH Bilaga 59_update'!$D$5:$D$210,1,FALSE)),VLOOKUP($C1253,' REACH Bilaga 59_update'!$C$5:$C$210,1,FALSE))</f>
        <v>#N/A</v>
      </c>
      <c r="H1253" s="76" t="e">
        <f>IF($C1253="-",IF($A1253="-",VLOOKUP($D1253,'REACH Bilaga XIV_update'!$A$5:$A$110,1,FALSE),VLOOKUP($A1253,'REACH Bilaga XIV_update'!$D$5:$D$110,1,FALSE)),VLOOKUP($C1253,'REACH Bilaga XIV_update'!$C$5:$C$110,1,FALSE))</f>
        <v>#N/A</v>
      </c>
      <c r="I1253" s="76" t="str">
        <f>IF($C1253="-",IF($A1253="-",VLOOKUP($D1253,CoRAP_update!$A$5:$A$376,1,FALSE),VLOOKUP($A1253,CoRAP_update!$D$5:$D$376,1,FALSE)),VLOOKUP($C1253,CoRAP_update!$C$5:$C$376,1,FALSE))</f>
        <v>243-001-3</v>
      </c>
      <c r="J1253" s="76" t="e">
        <f>IF($C1253="-",IF($A1253="-",VLOOKUP($D1253,EDC_update!$C$2:$C$450,1,FALSE),VLOOKUP($A1253,EDC_update!$B$2:$B$450,1,FALSE)),VLOOKUP($C1253,EDC_update!$L$2:$L$450,1,FALSE))</f>
        <v>#N/A</v>
      </c>
      <c r="K1253" s="76" t="e">
        <f>IF($C1253="-",IF($A1253="-",IF(VLOOKUP($D1253,'sin-list 180320_update'!$C$2:$S$835,3,FALSE)="",NA(),VLOOKUP($D1253,'sin-list 180320_update'!$C$2:$S$835,3,FALSE)),IF(VLOOKUP($A1253,'sin-list 180320_update'!$A$2:$S$835,5,FALSE)="",NA(),VLOOKUP($A1253,'sin-list 180320_update'!$A$2:$S$835,5,FALSE))),IF(VLOOKUP($C1253,'sin-list 180320_update'!$B$2:$S$835,4,FALSE)="",NA(),VLOOKUP($C1253,'sin-list 180320_update'!$B$2:$S$835,4,FALSE)))</f>
        <v>#N/A</v>
      </c>
      <c r="L1253" s="76" t="e">
        <f>IF($C1253="-",IF($A1253="-",VLOOKUP($D1253,'sin-list 180320_update'!$C$2:$S$835,6,FALSE),VLOOKUP($A1253,'sin-list 180320_update'!$A$2:$S$835,8,FALSE)),VLOOKUP($C1253,'sin-list 180320_update'!$B$2:$S$835,7,FALSE))</f>
        <v>#N/A</v>
      </c>
      <c r="M1253" s="76" t="e">
        <f>IF($C1253="-",IF($A1253="-",IF(VLOOKUP($D1253,'sin-list 180320_update'!$C$2:$S$835,8,FALSE)="",NA(),VLOOKUP($D1253,'sin-list 180320_update'!$C$2:$S$835,8,FALSE)),IF(VLOOKUP($A1253,'sin-list 180320_update'!$A$2:$S$835,10,FALSE)="",NA(),VLOOKUP($A1253,'sin-list 180320_update'!$A$2:$S$835,10,FALSE))),IF(VLOOKUP($C1253,'sin-list 180320_update'!$B$2:$S$835,9,FALSE)="",NA(),VLOOKUP($C1253,'sin-list 180320_update'!$B$2:$S$835,9,FALSE)))</f>
        <v>#N/A</v>
      </c>
      <c r="N1253" s="76" t="e">
        <f>IF($C1253="-",IF($A1253="-",IF(VLOOKUP($D1253,'REACH Bilaga XVII_update'!$A$5:$E$131,4,FALSE)="",NA(),VLOOKUP($D1253,'REACH Bilaga XVII_update'!$A$5:$E$131,4,FALSE)),IF(VLOOKUP($A1253,'REACH Bilaga XVII_update'!$C$5:$D$131,2,FALSE)="",NA(),VLOOKUP($A1253,'REACH Bilaga XVII_update'!$C$5:$D$131,2,FALSE))),IF(VLOOKUP($C1253,'REACH Bilaga XVII_update'!$B$5:$D$131,3,FALSE)="",NA(),VLOOKUP($C1253,'REACH Bilaga XVII_update'!$B$5:$D$131,3,FALSE)))</f>
        <v>#N/A</v>
      </c>
      <c r="O1253" s="76" t="e">
        <f>IF($C1253="-",IF($A1253="-",IF(VLOOKUP($D1253,' REACH Bilaga 59_update'!$A$5:$E$210,5,FALSE)="",NA(),VLOOKUP($D1253,' REACH Bilaga 59_update'!$A$5:$E$210,5,FALSE)),IF(VLOOKUP($A1253,' REACH Bilaga 59_update'!$D$5:$E$210,2,FALSE)="",NA(),VLOOKUP($A1253,' REACH Bilaga 59_update'!$D$5:$E$210,2,FALSE))),IF(VLOOKUP($C1253,' REACH Bilaga 59_update'!$C$5:$E$210,3,FALSE)="",NA(),VLOOKUP($C1253,' REACH Bilaga 59_update'!$C$5:$E$210,3,FALSE)))</f>
        <v>#N/A</v>
      </c>
      <c r="P1253" s="76" t="e">
        <f>IF(C1253="-",IF(A1253="-",IFERROR(VLOOKUP($D1253,' REACH Bilaga 59_update'!$A$5:$F$210,MATCH(Sammanfattning!P$1,' REACH Bilaga 59_update'!$A$4:$F$4,0),FALSE),VLOOKUP($D1253,'REACH Bilaga XIV_update'!$A$4:$H$110,MATCH(Sammanfattning!P$1,'REACH Bilaga XIV_update'!$A$4:$H$4,0),FALSE)),IFERROR(VLOOKUP($A1253,' REACH Bilaga 59_update'!$D$5:$F$210,MATCH(Sammanfattning!P$1,' REACH Bilaga 59_update'!$D$4:$F$4,0),FALSE),VLOOKUP($A1253,'REACH Bilaga XIV_update'!$D$4:$H$110,MATCH(Sammanfattning!P$1,'REACH Bilaga XIV_update'!$D$4:$H$4,0),FALSE))),IFERROR(VLOOKUP($C1253,' REACH Bilaga 59_update'!$C$5:$F$210,MATCH(Sammanfattning!P$1,' REACH Bilaga 59_update'!$C$4:$F$4,0),FALSE),VLOOKUP($C1253,'REACH Bilaga XIV_update'!$C$4:$H$110,MATCH(Sammanfattning!P$1,'REACH Bilaga XIV_update'!$C$4:$H$4,0),FALSE)))</f>
        <v>#N/A</v>
      </c>
      <c r="Q1253" s="76" t="e">
        <f>IF($C1253="-",IF($A1253="-",IF(VLOOKUP($D1253,'REACH Bilaga XIV_update'!$A$5:$I$110,9,FALSE)="",NA(),VLOOKUP($D1253,'REACH Bilaga XIV_update'!$A$5:$I$110,9,FALSE)),IF(VLOOKUP($A1253,'REACH Bilaga XIV_update'!$D$5:$I$110,6,FALSE)="",NA(),VLOOKUP($A1253,'REACH Bilaga XIV_update'!$D$5:$I$110,6,FALSE))),IF(VLOOKUP($C1253,'REACH Bilaga XIV_update'!$C$5:$I$110,7,FALSE)="",NA(),VLOOKUP($C1253,'REACH Bilaga XIV_update'!$C$5:$I$110,7,FALSE)))</f>
        <v>#N/A</v>
      </c>
      <c r="R1253" s="76" t="e">
        <f>IF($C1253="-",IF($A1253="-",IF(VLOOKUP($D1253,CoRAP_update!$A$5:$O$376,15,FALSE)="",NA(),VLOOKUP($D1253,CoRAP_update!$A$5:$O$376,15,FALSE)),IF(VLOOKUP($A1253,CoRAP_update!$D$5:$O$376,12,FALSE)="",NA(),VLOOKUP($A1253,CoRAP_update!$D$5:$O$376,12,FALSE))),IF(VLOOKUP($C1253,CoRAP_update!$C$5:$O$376,13,FALSE)="",NA(),VLOOKUP($C1253,CoRAP_update!$C$5:$O$376,13,FALSE)))</f>
        <v>#N/A</v>
      </c>
      <c r="S1253" s="144" t="str">
        <f>IF($C1253="-",IF($A1253="-",VLOOKUP($D1253,CoRAP_update!$A$5:$J$376,MATCH(Sammanfattning!S$1,CoRAP_update!$A$4:$J$4,0),FALSE),VLOOKUP($A1253,CoRAP_update!$D$5:$J$376,MATCH(Sammanfattning!S$1,CoRAP_update!$D$4:$J$4,0),FALSE)),VLOOKUP($C1253,CoRAP_update!$C$5:$J$376,MATCH(Sammanfattning!S$1,CoRAP_update!$C$4:$J$4,0),FALSE))</f>
        <v>Sensitiser#Other hazard based concern#Exposure of workers#High (aggregated) tonnage</v>
      </c>
      <c r="T1253" s="76" t="e">
        <f>IF($A1253="-",VLOOKUP($D1253,EDC_update!$C$2:$F$450,4,FALSE),VLOOKUP($A1253,EDC_update!$B$2:$F$450,5,FALSE))</f>
        <v>#N/A</v>
      </c>
      <c r="V1253" s="78">
        <f>IF(IFERROR(SEARCH("PBT",P1253),99)=99,IF(IFERROR(SEARCH("suspected PBT",S1253),99)=99,IF(IFERROR(SEARCH("concluded to be PBT",K1253),99)=99,IF(IFERROR(SEARCH("PBT",S1253),99)=99,IF(IFERROR(SEARCH("PBT cand",L1253),99)=99,IF(IFERROR(SEARCH("PBT",L1253),99)=99,IF(IFERROR(SEARCH("persistent, bioackumulative and toxic properties",K1253),99)=99,0,Scoring!$E$3),Scoring!$E$3),Scoring!$E$7),Scoring!$E$3),Scoring!$E$5),Scoring!$E$6),Scoring!$E$3)</f>
        <v>0</v>
      </c>
      <c r="W1253" s="78">
        <f>IF(IFERROR(SEARCH("vPvB",P1253),99)=99,IF(IFERROR(SEARCH("suspected pbt/vPvB",S1253),99)=99,IF(IFERROR(SEARCH("vPvB",S1253),99)=99,IF(IFERROR(SEARCH("concluded to be a vPvB",S1253),99)=99,IF(IFERROR(SEARCH("identified as vPvB",K1253),99)=99,IF(IFERROR(SEARCH("concluded to be a vPvB",K1253),99)=99,IF(IFERROR(SEARCH("concluded to be both pbt and vPvB",S1253),99)=99,IF(IFERROR(SEARCH("concluded to be both pbt and vPvB",K1253),99)=99,0,Scoring!$E$5),Scoring!$E$5),Scoring!$E$5),Scoring!$E$5),Scoring!$E$5),Scoring!$E$4),Scoring!$E$6),Scoring!$E$4)</f>
        <v>0</v>
      </c>
      <c r="X1253" s="78">
        <f>IF(IFERROR(SEARCH("H410",N1253),99)=99,IF(IFERROR(SEARCH("H410",O1253),99)=99,IF(IFERROR(SEARCH("H410",Q1253),99)=99,IF(IFERROR(SEARCH("H410",M1253),99)=99,IF(IFERROR(SEARCH("H410",R1253),99)=99,IF(IFERROR(SEARCH("H411",N1253),99)=99,IF(IFERROR(SEARCH("H411",O1253),99)=99,IF(IFERROR(SEARCH("H411",Q1253),99)=99,IF(IFERROR(SEARCH("H411",M1253),99)=99,IF(IFERROR(SEARCH("H411",R1253),99)=99,IF(IFERROR(SEARCH("H413",N1253),99)=99,IF(IFERROR(SEARCH("H413",O1253),99)=99,IF(IFERROR(SEARCH("H413",Q1253),99)=99,IF(IFERROR(SEARCH("H413",M1253),99)=99,IF(IFERROR(SEARCH("H413",R1253),99)=99,IF(IFERROR(SEARCH("H412",N1253),99)=99,IF(IFERROR(SEARCH("H412",O1253),99)=99,IF(IFERROR(SEARCH("H412",Q1253),99)=99,IF(IFERROR(SEARCH("H412",M1253),99)=99,IF(IFERROR(SEARCH("H412",R1253),99)=99,0,Scoring!$E$2),Scoring!$E$2),Scoring!$E$2),Scoring!$E$2),Scoring!$E$2),Scoring!$E$2),Scoring!$E$2),Scoring!$E$2),Scoring!$E$2),Scoring!$E$2),Scoring!$E$2),Scoring!$E$2),Scoring!$E$2),Scoring!$E$2),Scoring!$E$2),Scoring!$E$2),Scoring!$E$2),Scoring!$E$2),Scoring!$E$2),Scoring!$E$2)</f>
        <v>0</v>
      </c>
      <c r="Y1253" s="78">
        <f>IF(IFERROR(SEARCH("CMR",K1253),99)=99,IF(IFERROR(SEARCH("Suspected CMR",S1253),99)=99,IF(IFERROR(SEARCH("CMR",S1253),99)=99,0,Scoring!$E$8),Scoring!$E$9),Scoring!$E$8)</f>
        <v>0</v>
      </c>
      <c r="Z1253" s="78">
        <f>IF(IFERROR(SEARCH("H350",N1253),99)=99,IF(IFERROR(SEARCH("H350",O1253),99)=99,IF(IFERROR(SEARCH("H350",Q1253),99)=99,IF(IFERROR(SEARCH("H350",M1253),99)=99,IF(IFERROR(SEARCH("H350",R1253),99)=99,IF(IFERROR(SEARCH("H351",N1253),99)=99,IF(IFERROR(SEARCH("H351",O1253),99)=99,IF(IFERROR(SEARCH("H351",Q1253),99)=99,IF(IFERROR(SEARCH("H351",M1253),99)=99,IF(IFERROR(SEARCH("H351",R1253),99)=99,IF(IFERROR(SEARCH("carcinogenic",P1253),99)=99,IF(IFERROR(SEARCH("suspected carcinogenic",S1253),99)=99,0,Scoring!$E$12),Scoring!$E$11),Scoring!$E$10),Scoring!$E$10),Scoring!$E$10),Scoring!$E$10),Scoring!$E$10),Scoring!$E$10),Scoring!$E$10),Scoring!$E$10),Scoring!$E$10),Scoring!$E$10)</f>
        <v>0</v>
      </c>
      <c r="AA1253" s="78">
        <f>IF(IFERROR(SEARCH("H340",N1253),99)=99,IF(IFERROR(SEARCH("H340",O1253),99)=99,IF(IFERROR(SEARCH("H340",Q1253),99)=99,IF(IFERROR(SEARCH("H340",M1253),99)=99,IF(IFERROR(SEARCH("H340",R1253),99)=99,IF(IFERROR(SEARCH("H341",N1253),99)=99,IF(IFERROR(SEARCH("H341",O1253),99)=99,IF(IFERROR(SEARCH("H341",Q1253),99)=99,IF(IFERROR(SEARCH("H341",M1253),99)=99,IF(IFERROR(SEARCH("H341",R1253),99)=99,IF(IFERROR(SEARCH("mutagenic",P1253),99)=99,IF(IFERROR(SEARCH("suspected mutagenic",S1253),99)=99,0,Scoring!$E$15),Scoring!$E$14),Scoring!$E$13),Scoring!$E$13),Scoring!$E$13),Scoring!$E$13),Scoring!$E$13),Scoring!$E$13),Scoring!$E$13),Scoring!$E$13),Scoring!$E$13),Scoring!$E$13)</f>
        <v>0</v>
      </c>
      <c r="AB1253" s="78">
        <f>IF(IFERROR(SEARCH("H360",N1253),99)=99,IF(IFERROR(SEARCH("H360",O1253),99)=99,IF(IFERROR(SEARCH("H360",Q1253),99)=99,IF(IFERROR(SEARCH("H360",M1253),99)=99,IF(IFERROR(SEARCH("H360",R1253),99)=99,IF(IFERROR(SEARCH("H361",N1253),99)=99,IF(IFERROR(SEARCH("H361",O1253),99)=99,IF(IFERROR(SEARCH("H361",Q1253),99)=99,IF(IFERROR(SEARCH("H361",M1253),99)=99,IF(IFERROR(SEARCH("H361",R1253),99)=99,IF(IFERROR(SEARCH("reproduction",P1253),99)=99,IF(IFERROR(SEARCH("suspected reprotoxic",S1253),99)=99,IF(IFERROR(SEARCH("reprotoxic",S1253),99)=99,IF(IFERROR(SEARCH("reprotoxic",K1253),99)=99,0,Scoring!$E$18),Scoring!$E$18),Scoring!$E$19),Scoring!$E$17),Scoring!$E$16),Scoring!$E$16),Scoring!$E$16),Scoring!$E$16),Scoring!$E$16),Scoring!$E$16),Scoring!$E$16),Scoring!$E$16),Scoring!$E$16),Scoring!$E$16)</f>
        <v>0</v>
      </c>
      <c r="AC1253" s="78">
        <f>IF(IFERROR(SEARCH("57f",L1253),99)=99,IF(IFERROR(SEARCH("57(f)",P1253),99)=99,0,Scoring!$E$20),Scoring!$E$20)</f>
        <v>0</v>
      </c>
      <c r="AD1253" s="78">
        <f>IF(IFERROR(SEARCH("CAT1",T1253),99)=99,IF(IFERROR(SEARCH("CAT2",T1253),99)=99,IF(IFERROR(SEARCH("CAT3",T1253),99)=99,IF(IFERROR(SEARCH("concluded to be endocrine",K1253),99)=99,IF(IFERROR(SEARCH("categorised as endocrine",K1253),99)=99,IF(IFERROR(SEARCH("endocrine disrupting",P1253),99)=99,IF(IFERROR(SEARCH("endocrine disrupting",K1253),99)=99,IF(IFERROR(SEARCH("suspected endocrine",S1253),99)=99,IF(IFERROR(SEARCH("potential endocrine",S1253),99)=99,0,Scoring!$E$25),Scoring!$E$25),Scoring!$E$24),Scoring!$E$24),Scoring!$E$24),Scoring!$E$24),Scoring!$E$23),Scoring!$E$22),Scoring!$E$21)</f>
        <v>0</v>
      </c>
      <c r="AE1253" s="78">
        <f>IF(IFERROR(SEARCH("suspected sensitiser",S1253),99)=99,IF(IFERROR(SEARCH("sensitiser",S1253),99)=99,IF(IFERROR(SEARCH("other hazard based concern",S1253),99)=99,0,Scoring!$E$28),Scoring!$E$26),Scoring!$E$27)</f>
        <v>0.6</v>
      </c>
      <c r="AF1253" s="78">
        <f>IF(IFERROR(M1253,1)=1,IF(IFERROR(N1253,1)=1,IF(IFERROR(O1253,1)=1,IF(IFERROR(Q1253,1)=1,IF(IFERROR(R1253,1)=1,IF(IFERROR(T1253,1)=1,IF(IFERROR(K1253,1)=1,IF(IFERROR(P1253,1)=1,IF(IFERROR(S1253,1)=1,Scoring!$E$29,0),0),0),0),0),0),0),0),0)</f>
        <v>0</v>
      </c>
      <c r="AG1253" s="78">
        <f t="shared" si="87"/>
        <v>0.6</v>
      </c>
      <c r="AI1253" s="93"/>
      <c r="AJ1253" s="94"/>
      <c r="AK1253" s="76"/>
      <c r="AL1253" s="75"/>
      <c r="AN1253" s="79"/>
      <c r="AO1253" s="79"/>
      <c r="AP1253" s="79"/>
      <c r="AQ1253" s="79"/>
      <c r="AR1253" s="79"/>
      <c r="AS1253" s="78"/>
      <c r="AU1253" s="79">
        <f>IF(IFERROR(F1253,99)=99,IF(IFERROR(G1253,99)=99,IF(IFERROR(H1253,99)=99,IF(IFERROR(I1253,99)=99,IF(IFERROR(E1253,99)=99,IF(IFERROR(J1253,99)=99,0,Scoring!$B$7),Scoring!$B$3),Scoring!$B$2),Scoring!$B$6),Scoring!$B$5),Scoring!$B$4)</f>
        <v>0.5</v>
      </c>
      <c r="AV1253" s="78">
        <f t="shared" si="88"/>
        <v>0.3</v>
      </c>
      <c r="AW1253" s="78"/>
      <c r="AX1253" s="66"/>
      <c r="AY1253" s="78"/>
      <c r="AZ1253" s="76"/>
      <c r="BA1253" s="76"/>
      <c r="BB1253" s="76"/>
    </row>
    <row r="1254" spans="1:54" x14ac:dyDescent="0.25">
      <c r="A1254" s="77" t="s">
        <v>5702</v>
      </c>
      <c r="B1254" s="76" t="str">
        <f t="shared" si="89"/>
        <v>629-732-4</v>
      </c>
      <c r="C1254" s="77" t="s">
        <v>5701</v>
      </c>
      <c r="D1254" s="77" t="s">
        <v>5700</v>
      </c>
      <c r="E1254" s="76" t="e">
        <f>IF(C1254="-",IF(A1254="-",VLOOKUP(D1254,'sin-list 180320_update'!$C$2:$C$835,1,FALSE),VLOOKUP(A1254,'sin-list 180320_update'!$A$2:$A$835,1,FALSE)),VLOOKUP(C1254,'sin-list 180320_update'!$B$2:$B$835,1,FALSE))</f>
        <v>#N/A</v>
      </c>
      <c r="F1254" s="76" t="e">
        <f>IF($C1254="-",IF($A1254="-",VLOOKUP($D1254,'REACH Bilaga XVII_update'!$A$5:$A$131,1,FALSE),VLOOKUP($A1254,'REACH Bilaga XVII_update'!$C$5:$C$131,1,FALSE)),VLOOKUP($C1254,'REACH Bilaga XVII_update'!$B$5:$B$131,1,FALSE))</f>
        <v>#N/A</v>
      </c>
      <c r="G1254" s="76" t="e">
        <f>IF($C1254="-",IF($A1254="-",VLOOKUP($D1254,' REACH Bilaga 59_update'!$A$5:$A$210,1,FALSE),VLOOKUP($A1254,' REACH Bilaga 59_update'!$D$5:$D$210,1,FALSE)),VLOOKUP($C1254,' REACH Bilaga 59_update'!$C$5:$C$210,1,FALSE))</f>
        <v>#N/A</v>
      </c>
      <c r="H1254" s="76" t="e">
        <f>IF($C1254="-",IF($A1254="-",VLOOKUP($D1254,'REACH Bilaga XIV_update'!$A$5:$A$110,1,FALSE),VLOOKUP($A1254,'REACH Bilaga XIV_update'!$D$5:$D$110,1,FALSE)),VLOOKUP($C1254,'REACH Bilaga XIV_update'!$C$5:$C$110,1,FALSE))</f>
        <v>#N/A</v>
      </c>
      <c r="I1254" s="76" t="str">
        <f>IF($C1254="-",IF($A1254="-",VLOOKUP($D1254,CoRAP_update!$A$5:$A$376,1,FALSE),VLOOKUP($A1254,CoRAP_update!$D$5:$D$376,1,FALSE)),VLOOKUP($C1254,CoRAP_update!$C$5:$C$376,1,FALSE))</f>
        <v>629-732-4</v>
      </c>
      <c r="J1254" s="76" t="e">
        <f>IF($C1254="-",IF($A1254="-",VLOOKUP($D1254,EDC_update!$C$2:$C$450,1,FALSE),VLOOKUP($A1254,EDC_update!$B$2:$B$450,1,FALSE)),VLOOKUP($C1254,EDC_update!$L$2:$L$450,1,FALSE))</f>
        <v>#N/A</v>
      </c>
      <c r="K1254" s="76" t="e">
        <f>IF($C1254="-",IF($A1254="-",IF(VLOOKUP($D1254,'sin-list 180320_update'!$C$2:$S$835,3,FALSE)="",NA(),VLOOKUP($D1254,'sin-list 180320_update'!$C$2:$S$835,3,FALSE)),IF(VLOOKUP($A1254,'sin-list 180320_update'!$A$2:$S$835,5,FALSE)="",NA(),VLOOKUP($A1254,'sin-list 180320_update'!$A$2:$S$835,5,FALSE))),IF(VLOOKUP($C1254,'sin-list 180320_update'!$B$2:$S$835,4,FALSE)="",NA(),VLOOKUP($C1254,'sin-list 180320_update'!$B$2:$S$835,4,FALSE)))</f>
        <v>#N/A</v>
      </c>
      <c r="L1254" s="76" t="e">
        <f>IF($C1254="-",IF($A1254="-",VLOOKUP($D1254,'sin-list 180320_update'!$C$2:$S$835,6,FALSE),VLOOKUP($A1254,'sin-list 180320_update'!$A$2:$S$835,8,FALSE)),VLOOKUP($C1254,'sin-list 180320_update'!$B$2:$S$835,7,FALSE))</f>
        <v>#N/A</v>
      </c>
      <c r="M1254" s="76" t="e">
        <f>IF($C1254="-",IF($A1254="-",IF(VLOOKUP($D1254,'sin-list 180320_update'!$C$2:$S$835,8,FALSE)="",NA(),VLOOKUP($D1254,'sin-list 180320_update'!$C$2:$S$835,8,FALSE)),IF(VLOOKUP($A1254,'sin-list 180320_update'!$A$2:$S$835,10,FALSE)="",NA(),VLOOKUP($A1254,'sin-list 180320_update'!$A$2:$S$835,10,FALSE))),IF(VLOOKUP($C1254,'sin-list 180320_update'!$B$2:$S$835,9,FALSE)="",NA(),VLOOKUP($C1254,'sin-list 180320_update'!$B$2:$S$835,9,FALSE)))</f>
        <v>#N/A</v>
      </c>
      <c r="N1254" s="76" t="e">
        <f>IF($C1254="-",IF($A1254="-",IF(VLOOKUP($D1254,'REACH Bilaga XVII_update'!$A$5:$E$131,4,FALSE)="",NA(),VLOOKUP($D1254,'REACH Bilaga XVII_update'!$A$5:$E$131,4,FALSE)),IF(VLOOKUP($A1254,'REACH Bilaga XVII_update'!$C$5:$D$131,2,FALSE)="",NA(),VLOOKUP($A1254,'REACH Bilaga XVII_update'!$C$5:$D$131,2,FALSE))),IF(VLOOKUP($C1254,'REACH Bilaga XVII_update'!$B$5:$D$131,3,FALSE)="",NA(),VLOOKUP($C1254,'REACH Bilaga XVII_update'!$B$5:$D$131,3,FALSE)))</f>
        <v>#N/A</v>
      </c>
      <c r="O1254" s="76" t="e">
        <f>IF($C1254="-",IF($A1254="-",IF(VLOOKUP($D1254,' REACH Bilaga 59_update'!$A$5:$E$210,5,FALSE)="",NA(),VLOOKUP($D1254,' REACH Bilaga 59_update'!$A$5:$E$210,5,FALSE)),IF(VLOOKUP($A1254,' REACH Bilaga 59_update'!$D$5:$E$210,2,FALSE)="",NA(),VLOOKUP($A1254,' REACH Bilaga 59_update'!$D$5:$E$210,2,FALSE))),IF(VLOOKUP($C1254,' REACH Bilaga 59_update'!$C$5:$E$210,3,FALSE)="",NA(),VLOOKUP($C1254,' REACH Bilaga 59_update'!$C$5:$E$210,3,FALSE)))</f>
        <v>#N/A</v>
      </c>
      <c r="P1254" s="76" t="e">
        <f>IF(C1254="-",IF(A1254="-",IFERROR(VLOOKUP($D1254,' REACH Bilaga 59_update'!$A$5:$F$210,MATCH(Sammanfattning!P$1,' REACH Bilaga 59_update'!$A$4:$F$4,0),FALSE),VLOOKUP($D1254,'REACH Bilaga XIV_update'!$A$4:$H$110,MATCH(Sammanfattning!P$1,'REACH Bilaga XIV_update'!$A$4:$H$4,0),FALSE)),IFERROR(VLOOKUP($A1254,' REACH Bilaga 59_update'!$D$5:$F$210,MATCH(Sammanfattning!P$1,' REACH Bilaga 59_update'!$D$4:$F$4,0),FALSE),VLOOKUP($A1254,'REACH Bilaga XIV_update'!$D$4:$H$110,MATCH(Sammanfattning!P$1,'REACH Bilaga XIV_update'!$D$4:$H$4,0),FALSE))),IFERROR(VLOOKUP($C1254,' REACH Bilaga 59_update'!$C$5:$F$210,MATCH(Sammanfattning!P$1,' REACH Bilaga 59_update'!$C$4:$F$4,0),FALSE),VLOOKUP($C1254,'REACH Bilaga XIV_update'!$C$4:$H$110,MATCH(Sammanfattning!P$1,'REACH Bilaga XIV_update'!$C$4:$H$4,0),FALSE)))</f>
        <v>#N/A</v>
      </c>
      <c r="Q1254" s="76" t="e">
        <f>IF($C1254="-",IF($A1254="-",IF(VLOOKUP($D1254,'REACH Bilaga XIV_update'!$A$5:$I$110,9,FALSE)="",NA(),VLOOKUP($D1254,'REACH Bilaga XIV_update'!$A$5:$I$110,9,FALSE)),IF(VLOOKUP($A1254,'REACH Bilaga XIV_update'!$D$5:$I$110,6,FALSE)="",NA(),VLOOKUP($A1254,'REACH Bilaga XIV_update'!$D$5:$I$110,6,FALSE))),IF(VLOOKUP($C1254,'REACH Bilaga XIV_update'!$C$5:$I$110,7,FALSE)="",NA(),VLOOKUP($C1254,'REACH Bilaga XIV_update'!$C$5:$I$110,7,FALSE)))</f>
        <v>#N/A</v>
      </c>
      <c r="R1254" s="76" t="e">
        <f>IF($C1254="-",IF($A1254="-",IF(VLOOKUP($D1254,CoRAP_update!$A$5:$O$376,15,FALSE)="",NA(),VLOOKUP($D1254,CoRAP_update!$A$5:$O$376,15,FALSE)),IF(VLOOKUP($A1254,CoRAP_update!$D$5:$O$376,12,FALSE)="",NA(),VLOOKUP($A1254,CoRAP_update!$D$5:$O$376,12,FALSE))),IF(VLOOKUP($C1254,CoRAP_update!$C$5:$O$376,13,FALSE)="",NA(),VLOOKUP($C1254,CoRAP_update!$C$5:$O$376,13,FALSE)))</f>
        <v>#N/A</v>
      </c>
      <c r="S1254" s="144" t="str">
        <f>IF($C1254="-",IF($A1254="-",VLOOKUP($D1254,CoRAP_update!$A$5:$J$376,MATCH(Sammanfattning!S$1,CoRAP_update!$A$4:$J$4,0),FALSE),VLOOKUP($A1254,CoRAP_update!$D$5:$J$376,MATCH(Sammanfattning!S$1,CoRAP_update!$D$4:$J$4,0),FALSE)),VLOOKUP($C1254,CoRAP_update!$C$5:$J$376,MATCH(Sammanfattning!S$1,CoRAP_update!$C$4:$J$4,0),FALSE))</f>
        <v>Sensitiser#Exposure of sensitive populations#Exposure of workers</v>
      </c>
      <c r="T1254" s="76" t="e">
        <f>IF($A1254="-",VLOOKUP($D1254,EDC_update!$C$2:$F$450,4,FALSE),VLOOKUP($A1254,EDC_update!$B$2:$F$450,5,FALSE))</f>
        <v>#N/A</v>
      </c>
      <c r="V1254" s="78">
        <f>IF(IFERROR(SEARCH("PBT",P1254),99)=99,IF(IFERROR(SEARCH("suspected PBT",S1254),99)=99,IF(IFERROR(SEARCH("concluded to be PBT",K1254),99)=99,IF(IFERROR(SEARCH("PBT",S1254),99)=99,IF(IFERROR(SEARCH("PBT cand",L1254),99)=99,IF(IFERROR(SEARCH("PBT",L1254),99)=99,IF(IFERROR(SEARCH("persistent, bioackumulative and toxic properties",K1254),99)=99,0,Scoring!$E$3),Scoring!$E$3),Scoring!$E$7),Scoring!$E$3),Scoring!$E$5),Scoring!$E$6),Scoring!$E$3)</f>
        <v>0</v>
      </c>
      <c r="W1254" s="78">
        <f>IF(IFERROR(SEARCH("vPvB",P1254),99)=99,IF(IFERROR(SEARCH("suspected pbt/vPvB",S1254),99)=99,IF(IFERROR(SEARCH("vPvB",S1254),99)=99,IF(IFERROR(SEARCH("concluded to be a vPvB",S1254),99)=99,IF(IFERROR(SEARCH("identified as vPvB",K1254),99)=99,IF(IFERROR(SEARCH("concluded to be a vPvB",K1254),99)=99,IF(IFERROR(SEARCH("concluded to be both pbt and vPvB",S1254),99)=99,IF(IFERROR(SEARCH("concluded to be both pbt and vPvB",K1254),99)=99,0,Scoring!$E$5),Scoring!$E$5),Scoring!$E$5),Scoring!$E$5),Scoring!$E$5),Scoring!$E$4),Scoring!$E$6),Scoring!$E$4)</f>
        <v>0</v>
      </c>
      <c r="X1254" s="78">
        <f>IF(IFERROR(SEARCH("H410",N1254),99)=99,IF(IFERROR(SEARCH("H410",O1254),99)=99,IF(IFERROR(SEARCH("H410",Q1254),99)=99,IF(IFERROR(SEARCH("H410",M1254),99)=99,IF(IFERROR(SEARCH("H410",R1254),99)=99,IF(IFERROR(SEARCH("H411",N1254),99)=99,IF(IFERROR(SEARCH("H411",O1254),99)=99,IF(IFERROR(SEARCH("H411",Q1254),99)=99,IF(IFERROR(SEARCH("H411",M1254),99)=99,IF(IFERROR(SEARCH("H411",R1254),99)=99,IF(IFERROR(SEARCH("H413",N1254),99)=99,IF(IFERROR(SEARCH("H413",O1254),99)=99,IF(IFERROR(SEARCH("H413",Q1254),99)=99,IF(IFERROR(SEARCH("H413",M1254),99)=99,IF(IFERROR(SEARCH("H413",R1254),99)=99,IF(IFERROR(SEARCH("H412",N1254),99)=99,IF(IFERROR(SEARCH("H412",O1254),99)=99,IF(IFERROR(SEARCH("H412",Q1254),99)=99,IF(IFERROR(SEARCH("H412",M1254),99)=99,IF(IFERROR(SEARCH("H412",R1254),99)=99,0,Scoring!$E$2),Scoring!$E$2),Scoring!$E$2),Scoring!$E$2),Scoring!$E$2),Scoring!$E$2),Scoring!$E$2),Scoring!$E$2),Scoring!$E$2),Scoring!$E$2),Scoring!$E$2),Scoring!$E$2),Scoring!$E$2),Scoring!$E$2),Scoring!$E$2),Scoring!$E$2),Scoring!$E$2),Scoring!$E$2),Scoring!$E$2),Scoring!$E$2)</f>
        <v>0</v>
      </c>
      <c r="Y1254" s="78">
        <f>IF(IFERROR(SEARCH("CMR",K1254),99)=99,IF(IFERROR(SEARCH("Suspected CMR",S1254),99)=99,IF(IFERROR(SEARCH("CMR",S1254),99)=99,0,Scoring!$E$8),Scoring!$E$9),Scoring!$E$8)</f>
        <v>0</v>
      </c>
      <c r="Z1254" s="78">
        <f>IF(IFERROR(SEARCH("H350",N1254),99)=99,IF(IFERROR(SEARCH("H350",O1254),99)=99,IF(IFERROR(SEARCH("H350",Q1254),99)=99,IF(IFERROR(SEARCH("H350",M1254),99)=99,IF(IFERROR(SEARCH("H350",R1254),99)=99,IF(IFERROR(SEARCH("H351",N1254),99)=99,IF(IFERROR(SEARCH("H351",O1254),99)=99,IF(IFERROR(SEARCH("H351",Q1254),99)=99,IF(IFERROR(SEARCH("H351",M1254),99)=99,IF(IFERROR(SEARCH("H351",R1254),99)=99,IF(IFERROR(SEARCH("carcinogenic",P1254),99)=99,IF(IFERROR(SEARCH("suspected carcinogenic",S1254),99)=99,0,Scoring!$E$12),Scoring!$E$11),Scoring!$E$10),Scoring!$E$10),Scoring!$E$10),Scoring!$E$10),Scoring!$E$10),Scoring!$E$10),Scoring!$E$10),Scoring!$E$10),Scoring!$E$10),Scoring!$E$10)</f>
        <v>0</v>
      </c>
      <c r="AA1254" s="78">
        <f>IF(IFERROR(SEARCH("H340",N1254),99)=99,IF(IFERROR(SEARCH("H340",O1254),99)=99,IF(IFERROR(SEARCH("H340",Q1254),99)=99,IF(IFERROR(SEARCH("H340",M1254),99)=99,IF(IFERROR(SEARCH("H340",R1254),99)=99,IF(IFERROR(SEARCH("H341",N1254),99)=99,IF(IFERROR(SEARCH("H341",O1254),99)=99,IF(IFERROR(SEARCH("H341",Q1254),99)=99,IF(IFERROR(SEARCH("H341",M1254),99)=99,IF(IFERROR(SEARCH("H341",R1254),99)=99,IF(IFERROR(SEARCH("mutagenic",P1254),99)=99,IF(IFERROR(SEARCH("suspected mutagenic",S1254),99)=99,0,Scoring!$E$15),Scoring!$E$14),Scoring!$E$13),Scoring!$E$13),Scoring!$E$13),Scoring!$E$13),Scoring!$E$13),Scoring!$E$13),Scoring!$E$13),Scoring!$E$13),Scoring!$E$13),Scoring!$E$13)</f>
        <v>0</v>
      </c>
      <c r="AB1254" s="78">
        <f>IF(IFERROR(SEARCH("H360",N1254),99)=99,IF(IFERROR(SEARCH("H360",O1254),99)=99,IF(IFERROR(SEARCH("H360",Q1254),99)=99,IF(IFERROR(SEARCH("H360",M1254),99)=99,IF(IFERROR(SEARCH("H360",R1254),99)=99,IF(IFERROR(SEARCH("H361",N1254),99)=99,IF(IFERROR(SEARCH("H361",O1254),99)=99,IF(IFERROR(SEARCH("H361",Q1254),99)=99,IF(IFERROR(SEARCH("H361",M1254),99)=99,IF(IFERROR(SEARCH("H361",R1254),99)=99,IF(IFERROR(SEARCH("reproduction",P1254),99)=99,IF(IFERROR(SEARCH("suspected reprotoxic",S1254),99)=99,IF(IFERROR(SEARCH("reprotoxic",S1254),99)=99,IF(IFERROR(SEARCH("reprotoxic",K1254),99)=99,0,Scoring!$E$18),Scoring!$E$18),Scoring!$E$19),Scoring!$E$17),Scoring!$E$16),Scoring!$E$16),Scoring!$E$16),Scoring!$E$16),Scoring!$E$16),Scoring!$E$16),Scoring!$E$16),Scoring!$E$16),Scoring!$E$16),Scoring!$E$16)</f>
        <v>0</v>
      </c>
      <c r="AC1254" s="78">
        <f>IF(IFERROR(SEARCH("57f",L1254),99)=99,IF(IFERROR(SEARCH("57(f)",P1254),99)=99,0,Scoring!$E$20),Scoring!$E$20)</f>
        <v>0</v>
      </c>
      <c r="AD1254" s="78">
        <f>IF(IFERROR(SEARCH("CAT1",T1254),99)=99,IF(IFERROR(SEARCH("CAT2",T1254),99)=99,IF(IFERROR(SEARCH("CAT3",T1254),99)=99,IF(IFERROR(SEARCH("concluded to be endocrine",K1254),99)=99,IF(IFERROR(SEARCH("categorised as endocrine",K1254),99)=99,IF(IFERROR(SEARCH("endocrine disrupting",P1254),99)=99,IF(IFERROR(SEARCH("endocrine disrupting",K1254),99)=99,IF(IFERROR(SEARCH("suspected endocrine",S1254),99)=99,IF(IFERROR(SEARCH("potential endocrine",S1254),99)=99,0,Scoring!$E$25),Scoring!$E$25),Scoring!$E$24),Scoring!$E$24),Scoring!$E$24),Scoring!$E$24),Scoring!$E$23),Scoring!$E$22),Scoring!$E$21)</f>
        <v>0</v>
      </c>
      <c r="AE1254" s="78">
        <f>IF(IFERROR(SEARCH("suspected sensitiser",S1254),99)=99,IF(IFERROR(SEARCH("sensitiser",S1254),99)=99,IF(IFERROR(SEARCH("other hazard based concern",S1254),99)=99,0,Scoring!$E$28),Scoring!$E$26),Scoring!$E$27)</f>
        <v>0.6</v>
      </c>
      <c r="AF1254" s="78">
        <f>IF(IFERROR(M1254,1)=1,IF(IFERROR(N1254,1)=1,IF(IFERROR(O1254,1)=1,IF(IFERROR(Q1254,1)=1,IF(IFERROR(R1254,1)=1,IF(IFERROR(T1254,1)=1,IF(IFERROR(K1254,1)=1,IF(IFERROR(P1254,1)=1,IF(IFERROR(S1254,1)=1,Scoring!$E$29,0),0),0),0),0),0),0),0),0)</f>
        <v>0</v>
      </c>
      <c r="AG1254" s="78">
        <f t="shared" si="87"/>
        <v>0.6</v>
      </c>
      <c r="AI1254" s="93"/>
      <c r="AJ1254" s="94"/>
      <c r="AK1254" s="76"/>
      <c r="AL1254" s="75"/>
      <c r="AN1254" s="79"/>
      <c r="AO1254" s="79"/>
      <c r="AP1254" s="79"/>
      <c r="AQ1254" s="79"/>
      <c r="AR1254" s="79"/>
      <c r="AS1254" s="78"/>
      <c r="AU1254" s="79">
        <f>IF(IFERROR(F1254,99)=99,IF(IFERROR(G1254,99)=99,IF(IFERROR(H1254,99)=99,IF(IFERROR(I1254,99)=99,IF(IFERROR(E1254,99)=99,IF(IFERROR(J1254,99)=99,0,Scoring!$B$7),Scoring!$B$3),Scoring!$B$2),Scoring!$B$6),Scoring!$B$5),Scoring!$B$4)</f>
        <v>0.5</v>
      </c>
      <c r="AV1254" s="78">
        <f t="shared" si="88"/>
        <v>0.3</v>
      </c>
      <c r="AW1254" s="78"/>
      <c r="AX1254" s="66"/>
      <c r="AY1254" s="78"/>
      <c r="AZ1254" s="76"/>
      <c r="BA1254" s="76"/>
      <c r="BB1254" s="76"/>
    </row>
    <row r="1255" spans="1:54" x14ac:dyDescent="0.25">
      <c r="A1255" s="89" t="s">
        <v>7071</v>
      </c>
      <c r="B1255" s="89" t="s">
        <v>30</v>
      </c>
      <c r="C1255" s="89" t="s">
        <v>30</v>
      </c>
      <c r="D1255" s="89" t="s">
        <v>7072</v>
      </c>
      <c r="E1255" s="76" t="e">
        <f>IF(C1255="-",IF(A1255="-",VLOOKUP(D1255,'sin-list 180320_update'!$C$2:$C$835,1,FALSE),VLOOKUP(A1255,'sin-list 180320_update'!$A$2:$A$835,1,FALSE)),VLOOKUP(C1255,'sin-list 180320_update'!$B$2:$B$835,1,FALSE))</f>
        <v>#N/A</v>
      </c>
      <c r="F1255" s="76" t="e">
        <f>IF($C1255="-",IF($A1255="-",VLOOKUP($D1255,'REACH Bilaga XVII_update'!$A$5:$A$131,1,FALSE),VLOOKUP($A1255,'REACH Bilaga XVII_update'!$C$5:$C$131,1,FALSE)),VLOOKUP($C1255,'REACH Bilaga XVII_update'!$B$5:$B$131,1,FALSE))</f>
        <v>#N/A</v>
      </c>
      <c r="G1255" s="76" t="e">
        <f>IF($C1255="-",IF($A1255="-",VLOOKUP($D1255,' REACH Bilaga 59_update'!$A$5:$A$210,1,FALSE),VLOOKUP($A1255,' REACH Bilaga 59_update'!$D$5:$D$210,1,FALSE)),VLOOKUP($C1255,' REACH Bilaga 59_update'!$C$5:$C$210,1,FALSE))</f>
        <v>#N/A</v>
      </c>
      <c r="H1255" s="76" t="e">
        <f>IF($C1255="-",IF($A1255="-",VLOOKUP($D1255,'REACH Bilaga XIV_update'!$A$5:$A$110,1,FALSE),VLOOKUP($A1255,'REACH Bilaga XIV_update'!$D$5:$D$110,1,FALSE)),VLOOKUP($C1255,'REACH Bilaga XIV_update'!$C$5:$C$110,1,FALSE))</f>
        <v>#N/A</v>
      </c>
      <c r="I1255" s="76" t="e">
        <f>IF($C1255="-",IF($A1255="-",VLOOKUP($D1255,CoRAP_update!$A$5:$A$376,1,FALSE),VLOOKUP($A1255,CoRAP_update!$D$5:$D$376,1,FALSE)),VLOOKUP($C1255,CoRAP_update!$C$5:$C$376,1,FALSE))</f>
        <v>#N/A</v>
      </c>
      <c r="J1255" s="76" t="str">
        <f>IF($C1255="-",IF($A1255="-",VLOOKUP($D1255,EDC_update!$C$2:$C$450,1,FALSE),VLOOKUP($A1255,EDC_update!$B$2:$B$450,1,FALSE)),VLOOKUP($C1255,EDC_update!$L$2:$L$450,1,FALSE))</f>
        <v>2597-03-7</v>
      </c>
      <c r="K1255" s="76" t="e">
        <f>IF($C1255="-",IF($A1255="-",IF(VLOOKUP($D1255,'sin-list 180320_update'!$C$2:$S$835,3,FALSE)="",NA(),VLOOKUP($D1255,'sin-list 180320_update'!$C$2:$S$835,3,FALSE)),IF(VLOOKUP($A1255,'sin-list 180320_update'!$A$2:$S$835,5,FALSE)="",NA(),VLOOKUP($A1255,'sin-list 180320_update'!$A$2:$S$835,5,FALSE))),IF(VLOOKUP($C1255,'sin-list 180320_update'!$B$2:$S$835,4,FALSE)="",NA(),VLOOKUP($C1255,'sin-list 180320_update'!$B$2:$S$835,4,FALSE)))</f>
        <v>#N/A</v>
      </c>
      <c r="L1255" s="76" t="e">
        <f>IF($C1255="-",IF($A1255="-",VLOOKUP($D1255,'sin-list 180320_update'!$C$2:$S$835,6,FALSE),VLOOKUP($A1255,'sin-list 180320_update'!$A$2:$S$835,8,FALSE)),VLOOKUP($C1255,'sin-list 180320_update'!$B$2:$S$835,7,FALSE))</f>
        <v>#N/A</v>
      </c>
      <c r="M1255" s="76" t="e">
        <f>IF($C1255="-",IF($A1255="-",IF(VLOOKUP($D1255,'sin-list 180320_update'!$C$2:$S$835,8,FALSE)="",NA(),VLOOKUP($D1255,'sin-list 180320_update'!$C$2:$S$835,8,FALSE)),IF(VLOOKUP($A1255,'sin-list 180320_update'!$A$2:$S$835,10,FALSE)="",NA(),VLOOKUP($A1255,'sin-list 180320_update'!$A$2:$S$835,10,FALSE))),IF(VLOOKUP($C1255,'sin-list 180320_update'!$B$2:$S$835,9,FALSE)="",NA(),VLOOKUP($C1255,'sin-list 180320_update'!$B$2:$S$835,9,FALSE)))</f>
        <v>#N/A</v>
      </c>
      <c r="N1255" s="76" t="e">
        <f>IF($C1255="-",IF($A1255="-",IF(VLOOKUP($D1255,'REACH Bilaga XVII_update'!$A$5:$E$131,4,FALSE)="",NA(),VLOOKUP($D1255,'REACH Bilaga XVII_update'!$A$5:$E$131,4,FALSE)),IF(VLOOKUP($A1255,'REACH Bilaga XVII_update'!$C$5:$D$131,2,FALSE)="",NA(),VLOOKUP($A1255,'REACH Bilaga XVII_update'!$C$5:$D$131,2,FALSE))),IF(VLOOKUP($C1255,'REACH Bilaga XVII_update'!$B$5:$D$131,3,FALSE)="",NA(),VLOOKUP($C1255,'REACH Bilaga XVII_update'!$B$5:$D$131,3,FALSE)))</f>
        <v>#N/A</v>
      </c>
      <c r="O1255" s="76" t="e">
        <f>IF($C1255="-",IF($A1255="-",IF(VLOOKUP($D1255,' REACH Bilaga 59_update'!$A$5:$E$210,5,FALSE)="",NA(),VLOOKUP($D1255,' REACH Bilaga 59_update'!$A$5:$E$210,5,FALSE)),IF(VLOOKUP($A1255,' REACH Bilaga 59_update'!$D$5:$E$210,2,FALSE)="",NA(),VLOOKUP($A1255,' REACH Bilaga 59_update'!$D$5:$E$210,2,FALSE))),IF(VLOOKUP($C1255,' REACH Bilaga 59_update'!$C$5:$E$210,3,FALSE)="",NA(),VLOOKUP($C1255,' REACH Bilaga 59_update'!$C$5:$E$210,3,FALSE)))</f>
        <v>#N/A</v>
      </c>
      <c r="P1255" s="76" t="e">
        <f>IF(C1255="-",IF(A1255="-",IFERROR(VLOOKUP($D1255,' REACH Bilaga 59_update'!$A$5:$F$210,MATCH(Sammanfattning!P$1,' REACH Bilaga 59_update'!$A$4:$F$4,0),FALSE),VLOOKUP($D1255,'REACH Bilaga XIV_update'!$A$4:$H$110,MATCH(Sammanfattning!P$1,'REACH Bilaga XIV_update'!$A$4:$H$4,0),FALSE)),IFERROR(VLOOKUP($A1255,' REACH Bilaga 59_update'!$D$5:$F$210,MATCH(Sammanfattning!P$1,' REACH Bilaga 59_update'!$D$4:$F$4,0),FALSE),VLOOKUP($A1255,'REACH Bilaga XIV_update'!$D$4:$H$110,MATCH(Sammanfattning!P$1,'REACH Bilaga XIV_update'!$D$4:$H$4,0),FALSE))),IFERROR(VLOOKUP($C1255,' REACH Bilaga 59_update'!$C$5:$F$210,MATCH(Sammanfattning!P$1,' REACH Bilaga 59_update'!$C$4:$F$4,0),FALSE),VLOOKUP($C1255,'REACH Bilaga XIV_update'!$C$4:$H$110,MATCH(Sammanfattning!P$1,'REACH Bilaga XIV_update'!$C$4:$H$4,0),FALSE)))</f>
        <v>#N/A</v>
      </c>
      <c r="Q1255" s="76" t="e">
        <f>IF($C1255="-",IF($A1255="-",IF(VLOOKUP($D1255,'REACH Bilaga XIV_update'!$A$5:$I$110,9,FALSE)="",NA(),VLOOKUP($D1255,'REACH Bilaga XIV_update'!$A$5:$I$110,9,FALSE)),IF(VLOOKUP($A1255,'REACH Bilaga XIV_update'!$D$5:$I$110,6,FALSE)="",NA(),VLOOKUP($A1255,'REACH Bilaga XIV_update'!$D$5:$I$110,6,FALSE))),IF(VLOOKUP($C1255,'REACH Bilaga XIV_update'!$C$5:$I$110,7,FALSE)="",NA(),VLOOKUP($C1255,'REACH Bilaga XIV_update'!$C$5:$I$110,7,FALSE)))</f>
        <v>#N/A</v>
      </c>
      <c r="R1255" s="76" t="e">
        <f>IF($C1255="-",IF($A1255="-",IF(VLOOKUP($D1255,CoRAP_update!$A$5:$O$376,15,FALSE)="",NA(),VLOOKUP($D1255,CoRAP_update!$A$5:$O$376,15,FALSE)),IF(VLOOKUP($A1255,CoRAP_update!$D$5:$O$376,12,FALSE)="",NA(),VLOOKUP($A1255,CoRAP_update!$D$5:$O$376,12,FALSE))),IF(VLOOKUP($C1255,CoRAP_update!$C$5:$O$376,13,FALSE)="",NA(),VLOOKUP($C1255,CoRAP_update!$C$5:$O$376,13,FALSE)))</f>
        <v>#N/A</v>
      </c>
      <c r="S1255" s="144" t="e">
        <f>IF($C1255="-",IF($A1255="-",VLOOKUP($D1255,CoRAP_update!$A$5:$J$376,MATCH(Sammanfattning!S$1,CoRAP_update!$A$4:$J$4,0),FALSE),VLOOKUP($A1255,CoRAP_update!$D$5:$J$376,MATCH(Sammanfattning!S$1,CoRAP_update!$D$4:$J$4,0),FALSE)),VLOOKUP($C1255,CoRAP_update!$C$5:$J$376,MATCH(Sammanfattning!S$1,CoRAP_update!$C$4:$J$4,0),FALSE))</f>
        <v>#N/A</v>
      </c>
      <c r="T1255" s="76" t="str">
        <f>IF($A1255="-",VLOOKUP($D1255,EDC_update!$C$2:$F$450,4,FALSE),VLOOKUP($A1255,EDC_update!$B$2:$F$450,5,FALSE))</f>
        <v>CAT2</v>
      </c>
      <c r="V1255" s="78">
        <f>IF(IFERROR(SEARCH("PBT",P1255),99)=99,IF(IFERROR(SEARCH("suspected PBT",S1255),99)=99,IF(IFERROR(SEARCH("concluded to be PBT",K1255),99)=99,IF(IFERROR(SEARCH("PBT",S1255),99)=99,IF(IFERROR(SEARCH("PBT cand",L1255),99)=99,IF(IFERROR(SEARCH("PBT",L1255),99)=99,IF(IFERROR(SEARCH("persistent, bioackumulative and toxic properties",K1255),99)=99,0,Scoring!$E$3),Scoring!$E$3),Scoring!$E$7),Scoring!$E$3),Scoring!$E$5),Scoring!$E$6),Scoring!$E$3)</f>
        <v>0</v>
      </c>
      <c r="W1255" s="78">
        <f>IF(IFERROR(SEARCH("vPvB",P1255),99)=99,IF(IFERROR(SEARCH("suspected pbt/vPvB",S1255),99)=99,IF(IFERROR(SEARCH("vPvB",S1255),99)=99,IF(IFERROR(SEARCH("concluded to be a vPvB",S1255),99)=99,IF(IFERROR(SEARCH("identified as vPvB",K1255),99)=99,IF(IFERROR(SEARCH("concluded to be a vPvB",K1255),99)=99,IF(IFERROR(SEARCH("concluded to be both pbt and vPvB",S1255),99)=99,IF(IFERROR(SEARCH("concluded to be both pbt and vPvB",K1255),99)=99,0,Scoring!$E$5),Scoring!$E$5),Scoring!$E$5),Scoring!$E$5),Scoring!$E$5),Scoring!$E$4),Scoring!$E$6),Scoring!$E$4)</f>
        <v>0</v>
      </c>
      <c r="X1255" s="78">
        <f>IF(IFERROR(SEARCH("H410",N1255),99)=99,IF(IFERROR(SEARCH("H410",O1255),99)=99,IF(IFERROR(SEARCH("H410",Q1255),99)=99,IF(IFERROR(SEARCH("H410",M1255),99)=99,IF(IFERROR(SEARCH("H410",R1255),99)=99,IF(IFERROR(SEARCH("H411",N1255),99)=99,IF(IFERROR(SEARCH("H411",O1255),99)=99,IF(IFERROR(SEARCH("H411",Q1255),99)=99,IF(IFERROR(SEARCH("H411",M1255),99)=99,IF(IFERROR(SEARCH("H411",R1255),99)=99,IF(IFERROR(SEARCH("H413",N1255),99)=99,IF(IFERROR(SEARCH("H413",O1255),99)=99,IF(IFERROR(SEARCH("H413",Q1255),99)=99,IF(IFERROR(SEARCH("H413",M1255),99)=99,IF(IFERROR(SEARCH("H413",R1255),99)=99,IF(IFERROR(SEARCH("H412",N1255),99)=99,IF(IFERROR(SEARCH("H412",O1255),99)=99,IF(IFERROR(SEARCH("H412",Q1255),99)=99,IF(IFERROR(SEARCH("H412",M1255),99)=99,IF(IFERROR(SEARCH("H412",R1255),99)=99,0,Scoring!$E$2),Scoring!$E$2),Scoring!$E$2),Scoring!$E$2),Scoring!$E$2),Scoring!$E$2),Scoring!$E$2),Scoring!$E$2),Scoring!$E$2),Scoring!$E$2),Scoring!$E$2),Scoring!$E$2),Scoring!$E$2),Scoring!$E$2),Scoring!$E$2),Scoring!$E$2),Scoring!$E$2),Scoring!$E$2),Scoring!$E$2),Scoring!$E$2)</f>
        <v>0</v>
      </c>
      <c r="Y1255" s="78">
        <f>IF(IFERROR(SEARCH("CMR",K1255),99)=99,IF(IFERROR(SEARCH("Suspected CMR",S1255),99)=99,IF(IFERROR(SEARCH("CMR",S1255),99)=99,0,Scoring!$E$8),Scoring!$E$9),Scoring!$E$8)</f>
        <v>0</v>
      </c>
      <c r="Z1255" s="78">
        <f>IF(IFERROR(SEARCH("H350",N1255),99)=99,IF(IFERROR(SEARCH("H350",O1255),99)=99,IF(IFERROR(SEARCH("H350",Q1255),99)=99,IF(IFERROR(SEARCH("H350",M1255),99)=99,IF(IFERROR(SEARCH("H350",R1255),99)=99,IF(IFERROR(SEARCH("H351",N1255),99)=99,IF(IFERROR(SEARCH("H351",O1255),99)=99,IF(IFERROR(SEARCH("H351",Q1255),99)=99,IF(IFERROR(SEARCH("H351",M1255),99)=99,IF(IFERROR(SEARCH("H351",R1255),99)=99,IF(IFERROR(SEARCH("carcinogenic",P1255),99)=99,IF(IFERROR(SEARCH("suspected carcinogenic",S1255),99)=99,0,Scoring!$E$12),Scoring!$E$11),Scoring!$E$10),Scoring!$E$10),Scoring!$E$10),Scoring!$E$10),Scoring!$E$10),Scoring!$E$10),Scoring!$E$10),Scoring!$E$10),Scoring!$E$10),Scoring!$E$10)</f>
        <v>0</v>
      </c>
      <c r="AA1255" s="78">
        <f>IF(IFERROR(SEARCH("H340",N1255),99)=99,IF(IFERROR(SEARCH("H340",O1255),99)=99,IF(IFERROR(SEARCH("H340",Q1255),99)=99,IF(IFERROR(SEARCH("H340",M1255),99)=99,IF(IFERROR(SEARCH("H340",R1255),99)=99,IF(IFERROR(SEARCH("H341",N1255),99)=99,IF(IFERROR(SEARCH("H341",O1255),99)=99,IF(IFERROR(SEARCH("H341",Q1255),99)=99,IF(IFERROR(SEARCH("H341",M1255),99)=99,IF(IFERROR(SEARCH("H341",R1255),99)=99,IF(IFERROR(SEARCH("mutagenic",P1255),99)=99,IF(IFERROR(SEARCH("suspected mutagenic",S1255),99)=99,0,Scoring!$E$15),Scoring!$E$14),Scoring!$E$13),Scoring!$E$13),Scoring!$E$13),Scoring!$E$13),Scoring!$E$13),Scoring!$E$13),Scoring!$E$13),Scoring!$E$13),Scoring!$E$13),Scoring!$E$13)</f>
        <v>0</v>
      </c>
      <c r="AB1255" s="78">
        <f>IF(IFERROR(SEARCH("H360",N1255),99)=99,IF(IFERROR(SEARCH("H360",O1255),99)=99,IF(IFERROR(SEARCH("H360",Q1255),99)=99,IF(IFERROR(SEARCH("H360",M1255),99)=99,IF(IFERROR(SEARCH("H360",R1255),99)=99,IF(IFERROR(SEARCH("H361",N1255),99)=99,IF(IFERROR(SEARCH("H361",O1255),99)=99,IF(IFERROR(SEARCH("H361",Q1255),99)=99,IF(IFERROR(SEARCH("H361",M1255),99)=99,IF(IFERROR(SEARCH("H361",R1255),99)=99,IF(IFERROR(SEARCH("reproduction",P1255),99)=99,IF(IFERROR(SEARCH("suspected reprotoxic",S1255),99)=99,IF(IFERROR(SEARCH("reprotoxic",S1255),99)=99,IF(IFERROR(SEARCH("reprotoxic",K1255),99)=99,0,Scoring!$E$18),Scoring!$E$18),Scoring!$E$19),Scoring!$E$17),Scoring!$E$16),Scoring!$E$16),Scoring!$E$16),Scoring!$E$16),Scoring!$E$16),Scoring!$E$16),Scoring!$E$16),Scoring!$E$16),Scoring!$E$16),Scoring!$E$16)</f>
        <v>0</v>
      </c>
      <c r="AC1255" s="78">
        <f>IF(IFERROR(SEARCH("57f",L1255),99)=99,IF(IFERROR(SEARCH("57(f)",P1255),99)=99,0,Scoring!$E$20),Scoring!$E$20)</f>
        <v>0</v>
      </c>
      <c r="AD1255" s="78">
        <f>IF(IFERROR(SEARCH("CAT1",T1255),99)=99,IF(IFERROR(SEARCH("CAT2",T1255),99)=99,IF(IFERROR(SEARCH("CAT3",T1255),99)=99,IF(IFERROR(SEARCH("concluded to be endocrine",K1255),99)=99,IF(IFERROR(SEARCH("categorised as endocrine",K1255),99)=99,IF(IFERROR(SEARCH("endocrine disrupting",P1255),99)=99,IF(IFERROR(SEARCH("endocrine disrupting",K1255),99)=99,IF(IFERROR(SEARCH("suspected endocrine",S1255),99)=99,IF(IFERROR(SEARCH("potential endocrine",S1255),99)=99,0,Scoring!$E$25),Scoring!$E$25),Scoring!$E$24),Scoring!$E$24),Scoring!$E$24),Scoring!$E$24),Scoring!$E$23),Scoring!$E$22),Scoring!$E$21)</f>
        <v>0.5</v>
      </c>
      <c r="AE1255" s="78">
        <f>IF(IFERROR(SEARCH("suspected sensitiser",S1255),99)=99,IF(IFERROR(SEARCH("sensitiser",S1255),99)=99,IF(IFERROR(SEARCH("other hazard based concern",S1255),99)=99,0,Scoring!$E$28),Scoring!$E$26),Scoring!$E$27)</f>
        <v>0</v>
      </c>
      <c r="AF1255" s="78">
        <f>IF(IFERROR(M1255,1)=1,IF(IFERROR(N1255,1)=1,IF(IFERROR(O1255,1)=1,IF(IFERROR(Q1255,1)=1,IF(IFERROR(R1255,1)=1,IF(IFERROR(T1255,1)=1,IF(IFERROR(K1255,1)=1,IF(IFERROR(P1255,1)=1,IF(IFERROR(S1255,1)=1,Scoring!$E$29,0),0),0),0),0),0),0),0),0)</f>
        <v>0</v>
      </c>
      <c r="AG1255" s="78">
        <f t="shared" si="87"/>
        <v>0.5</v>
      </c>
      <c r="AI1255" s="93"/>
      <c r="AJ1255" s="94"/>
      <c r="AK1255" s="76"/>
      <c r="AL1255" s="75"/>
      <c r="AN1255" s="79"/>
      <c r="AO1255" s="79"/>
      <c r="AP1255" s="79"/>
      <c r="AQ1255" s="79"/>
      <c r="AR1255" s="79"/>
      <c r="AS1255" s="78"/>
      <c r="AU1255" s="79">
        <f>IF(IFERROR(F1255,99)=99,IF(IFERROR(G1255,99)=99,IF(IFERROR(H1255,99)=99,IF(IFERROR(I1255,99)=99,IF(IFERROR(E1255,99)=99,IF(IFERROR(J1255,99)=99,0,Scoring!$B$7),Scoring!$B$3),Scoring!$B$2),Scoring!$B$6),Scoring!$B$5),Scoring!$B$4)</f>
        <v>0.3</v>
      </c>
      <c r="AV1255" s="78">
        <f t="shared" si="88"/>
        <v>0.15</v>
      </c>
      <c r="AW1255" s="78"/>
      <c r="AX1255" s="66"/>
      <c r="AY1255" s="78"/>
      <c r="AZ1255" s="76"/>
      <c r="BB1255" s="76"/>
    </row>
    <row r="1256" spans="1:54" x14ac:dyDescent="0.25">
      <c r="A1256" s="89" t="s">
        <v>6775</v>
      </c>
      <c r="B1256" s="89" t="s">
        <v>30</v>
      </c>
      <c r="C1256" s="89" t="s">
        <v>30</v>
      </c>
      <c r="D1256" s="89" t="s">
        <v>6776</v>
      </c>
      <c r="E1256" s="76" t="e">
        <f>IF(C1256="-",IF(A1256="-",VLOOKUP(D1256,'sin-list 180320_update'!$C$2:$C$835,1,FALSE),VLOOKUP(A1256,'sin-list 180320_update'!$A$2:$A$835,1,FALSE)),VLOOKUP(C1256,'sin-list 180320_update'!$B$2:$B$835,1,FALSE))</f>
        <v>#N/A</v>
      </c>
      <c r="F1256" s="76" t="e">
        <f>IF($C1256="-",IF($A1256="-",VLOOKUP($D1256,'REACH Bilaga XVII_update'!$A$5:$A$131,1,FALSE),VLOOKUP($A1256,'REACH Bilaga XVII_update'!$C$5:$C$131,1,FALSE)),VLOOKUP($C1256,'REACH Bilaga XVII_update'!$B$5:$B$131,1,FALSE))</f>
        <v>#N/A</v>
      </c>
      <c r="G1256" s="76" t="e">
        <f>IF($C1256="-",IF($A1256="-",VLOOKUP($D1256,' REACH Bilaga 59_update'!$A$5:$A$210,1,FALSE),VLOOKUP($A1256,' REACH Bilaga 59_update'!$D$5:$D$210,1,FALSE)),VLOOKUP($C1256,' REACH Bilaga 59_update'!$C$5:$C$210,1,FALSE))</f>
        <v>#N/A</v>
      </c>
      <c r="H1256" s="76" t="e">
        <f>IF($C1256="-",IF($A1256="-",VLOOKUP($D1256,'REACH Bilaga XIV_update'!$A$5:$A$110,1,FALSE),VLOOKUP($A1256,'REACH Bilaga XIV_update'!$D$5:$D$110,1,FALSE)),VLOOKUP($C1256,'REACH Bilaga XIV_update'!$C$5:$C$110,1,FALSE))</f>
        <v>#N/A</v>
      </c>
      <c r="I1256" s="76" t="e">
        <f>IF($C1256="-",IF($A1256="-",VLOOKUP($D1256,CoRAP_update!$A$5:$A$376,1,FALSE),VLOOKUP($A1256,CoRAP_update!$D$5:$D$376,1,FALSE)),VLOOKUP($C1256,CoRAP_update!$C$5:$C$376,1,FALSE))</f>
        <v>#N/A</v>
      </c>
      <c r="J1256" s="76" t="str">
        <f>IF($C1256="-",IF($A1256="-",VLOOKUP($D1256,EDC_update!$C$2:$C$450,1,FALSE),VLOOKUP($A1256,EDC_update!$B$2:$B$450,1,FALSE)),VLOOKUP($C1256,EDC_update!$L$2:$L$450,1,FALSE))</f>
        <v>2597-11-7</v>
      </c>
      <c r="K1256" s="76" t="e">
        <f>IF($C1256="-",IF($A1256="-",IF(VLOOKUP($D1256,'sin-list 180320_update'!$C$2:$S$835,3,FALSE)="",NA(),VLOOKUP($D1256,'sin-list 180320_update'!$C$2:$S$835,3,FALSE)),IF(VLOOKUP($A1256,'sin-list 180320_update'!$A$2:$S$835,5,FALSE)="",NA(),VLOOKUP($A1256,'sin-list 180320_update'!$A$2:$S$835,5,FALSE))),IF(VLOOKUP($C1256,'sin-list 180320_update'!$B$2:$S$835,4,FALSE)="",NA(),VLOOKUP($C1256,'sin-list 180320_update'!$B$2:$S$835,4,FALSE)))</f>
        <v>#N/A</v>
      </c>
      <c r="L1256" s="76" t="e">
        <f>IF($C1256="-",IF($A1256="-",VLOOKUP($D1256,'sin-list 180320_update'!$C$2:$S$835,6,FALSE),VLOOKUP($A1256,'sin-list 180320_update'!$A$2:$S$835,8,FALSE)),VLOOKUP($C1256,'sin-list 180320_update'!$B$2:$S$835,7,FALSE))</f>
        <v>#N/A</v>
      </c>
      <c r="M1256" s="76" t="e">
        <f>IF($C1256="-",IF($A1256="-",IF(VLOOKUP($D1256,'sin-list 180320_update'!$C$2:$S$835,8,FALSE)="",NA(),VLOOKUP($D1256,'sin-list 180320_update'!$C$2:$S$835,8,FALSE)),IF(VLOOKUP($A1256,'sin-list 180320_update'!$A$2:$S$835,10,FALSE)="",NA(),VLOOKUP($A1256,'sin-list 180320_update'!$A$2:$S$835,10,FALSE))),IF(VLOOKUP($C1256,'sin-list 180320_update'!$B$2:$S$835,9,FALSE)="",NA(),VLOOKUP($C1256,'sin-list 180320_update'!$B$2:$S$835,9,FALSE)))</f>
        <v>#N/A</v>
      </c>
      <c r="N1256" s="76" t="e">
        <f>IF($C1256="-",IF($A1256="-",IF(VLOOKUP($D1256,'REACH Bilaga XVII_update'!$A$5:$E$131,4,FALSE)="",NA(),VLOOKUP($D1256,'REACH Bilaga XVII_update'!$A$5:$E$131,4,FALSE)),IF(VLOOKUP($A1256,'REACH Bilaga XVII_update'!$C$5:$D$131,2,FALSE)="",NA(),VLOOKUP($A1256,'REACH Bilaga XVII_update'!$C$5:$D$131,2,FALSE))),IF(VLOOKUP($C1256,'REACH Bilaga XVII_update'!$B$5:$D$131,3,FALSE)="",NA(),VLOOKUP($C1256,'REACH Bilaga XVII_update'!$B$5:$D$131,3,FALSE)))</f>
        <v>#N/A</v>
      </c>
      <c r="O1256" s="76" t="e">
        <f>IF($C1256="-",IF($A1256="-",IF(VLOOKUP($D1256,' REACH Bilaga 59_update'!$A$5:$E$210,5,FALSE)="",NA(),VLOOKUP($D1256,' REACH Bilaga 59_update'!$A$5:$E$210,5,FALSE)),IF(VLOOKUP($A1256,' REACH Bilaga 59_update'!$D$5:$E$210,2,FALSE)="",NA(),VLOOKUP($A1256,' REACH Bilaga 59_update'!$D$5:$E$210,2,FALSE))),IF(VLOOKUP($C1256,' REACH Bilaga 59_update'!$C$5:$E$210,3,FALSE)="",NA(),VLOOKUP($C1256,' REACH Bilaga 59_update'!$C$5:$E$210,3,FALSE)))</f>
        <v>#N/A</v>
      </c>
      <c r="P1256" s="76" t="e">
        <f>IF(C1256="-",IF(A1256="-",IFERROR(VLOOKUP($D1256,' REACH Bilaga 59_update'!$A$5:$F$210,MATCH(Sammanfattning!P$1,' REACH Bilaga 59_update'!$A$4:$F$4,0),FALSE),VLOOKUP($D1256,'REACH Bilaga XIV_update'!$A$4:$H$110,MATCH(Sammanfattning!P$1,'REACH Bilaga XIV_update'!$A$4:$H$4,0),FALSE)),IFERROR(VLOOKUP($A1256,' REACH Bilaga 59_update'!$D$5:$F$210,MATCH(Sammanfattning!P$1,' REACH Bilaga 59_update'!$D$4:$F$4,0),FALSE),VLOOKUP($A1256,'REACH Bilaga XIV_update'!$D$4:$H$110,MATCH(Sammanfattning!P$1,'REACH Bilaga XIV_update'!$D$4:$H$4,0),FALSE))),IFERROR(VLOOKUP($C1256,' REACH Bilaga 59_update'!$C$5:$F$210,MATCH(Sammanfattning!P$1,' REACH Bilaga 59_update'!$C$4:$F$4,0),FALSE),VLOOKUP($C1256,'REACH Bilaga XIV_update'!$C$4:$H$110,MATCH(Sammanfattning!P$1,'REACH Bilaga XIV_update'!$C$4:$H$4,0),FALSE)))</f>
        <v>#N/A</v>
      </c>
      <c r="Q1256" s="76" t="e">
        <f>IF($C1256="-",IF($A1256="-",IF(VLOOKUP($D1256,'REACH Bilaga XIV_update'!$A$5:$I$110,9,FALSE)="",NA(),VLOOKUP($D1256,'REACH Bilaga XIV_update'!$A$5:$I$110,9,FALSE)),IF(VLOOKUP($A1256,'REACH Bilaga XIV_update'!$D$5:$I$110,6,FALSE)="",NA(),VLOOKUP($A1256,'REACH Bilaga XIV_update'!$D$5:$I$110,6,FALSE))),IF(VLOOKUP($C1256,'REACH Bilaga XIV_update'!$C$5:$I$110,7,FALSE)="",NA(),VLOOKUP($C1256,'REACH Bilaga XIV_update'!$C$5:$I$110,7,FALSE)))</f>
        <v>#N/A</v>
      </c>
      <c r="R1256" s="76" t="e">
        <f>IF($C1256="-",IF($A1256="-",IF(VLOOKUP($D1256,CoRAP_update!$A$5:$O$376,15,FALSE)="",NA(),VLOOKUP($D1256,CoRAP_update!$A$5:$O$376,15,FALSE)),IF(VLOOKUP($A1256,CoRAP_update!$D$5:$O$376,12,FALSE)="",NA(),VLOOKUP($A1256,CoRAP_update!$D$5:$O$376,12,FALSE))),IF(VLOOKUP($C1256,CoRAP_update!$C$5:$O$376,13,FALSE)="",NA(),VLOOKUP($C1256,CoRAP_update!$C$5:$O$376,13,FALSE)))</f>
        <v>#N/A</v>
      </c>
      <c r="S1256" s="144" t="e">
        <f>IF($C1256="-",IF($A1256="-",VLOOKUP($D1256,CoRAP_update!$A$5:$J$376,MATCH(Sammanfattning!S$1,CoRAP_update!$A$4:$J$4,0),FALSE),VLOOKUP($A1256,CoRAP_update!$D$5:$J$376,MATCH(Sammanfattning!S$1,CoRAP_update!$D$4:$J$4,0),FALSE)),VLOOKUP($C1256,CoRAP_update!$C$5:$J$376,MATCH(Sammanfattning!S$1,CoRAP_update!$C$4:$J$4,0),FALSE))</f>
        <v>#N/A</v>
      </c>
      <c r="T1256" s="76" t="str">
        <f>IF($A1256="-",VLOOKUP($D1256,EDC_update!$C$2:$F$450,4,FALSE),VLOOKUP($A1256,EDC_update!$B$2:$F$450,5,FALSE))</f>
        <v>CAT2</v>
      </c>
      <c r="V1256" s="78">
        <f>IF(IFERROR(SEARCH("PBT",P1256),99)=99,IF(IFERROR(SEARCH("suspected PBT",S1256),99)=99,IF(IFERROR(SEARCH("concluded to be PBT",K1256),99)=99,IF(IFERROR(SEARCH("PBT",S1256),99)=99,IF(IFERROR(SEARCH("PBT cand",L1256),99)=99,IF(IFERROR(SEARCH("PBT",L1256),99)=99,IF(IFERROR(SEARCH("persistent, bioackumulative and toxic properties",K1256),99)=99,0,Scoring!$E$3),Scoring!$E$3),Scoring!$E$7),Scoring!$E$3),Scoring!$E$5),Scoring!$E$6),Scoring!$E$3)</f>
        <v>0</v>
      </c>
      <c r="W1256" s="78">
        <f>IF(IFERROR(SEARCH("vPvB",P1256),99)=99,IF(IFERROR(SEARCH("suspected pbt/vPvB",S1256),99)=99,IF(IFERROR(SEARCH("vPvB",S1256),99)=99,IF(IFERROR(SEARCH("concluded to be a vPvB",S1256),99)=99,IF(IFERROR(SEARCH("identified as vPvB",K1256),99)=99,IF(IFERROR(SEARCH("concluded to be a vPvB",K1256),99)=99,IF(IFERROR(SEARCH("concluded to be both pbt and vPvB",S1256),99)=99,IF(IFERROR(SEARCH("concluded to be both pbt and vPvB",K1256),99)=99,0,Scoring!$E$5),Scoring!$E$5),Scoring!$E$5),Scoring!$E$5),Scoring!$E$5),Scoring!$E$4),Scoring!$E$6),Scoring!$E$4)</f>
        <v>0</v>
      </c>
      <c r="X1256" s="78">
        <f>IF(IFERROR(SEARCH("H410",N1256),99)=99,IF(IFERROR(SEARCH("H410",O1256),99)=99,IF(IFERROR(SEARCH("H410",Q1256),99)=99,IF(IFERROR(SEARCH("H410",M1256),99)=99,IF(IFERROR(SEARCH("H410",R1256),99)=99,IF(IFERROR(SEARCH("H411",N1256),99)=99,IF(IFERROR(SEARCH("H411",O1256),99)=99,IF(IFERROR(SEARCH("H411",Q1256),99)=99,IF(IFERROR(SEARCH("H411",M1256),99)=99,IF(IFERROR(SEARCH("H411",R1256),99)=99,IF(IFERROR(SEARCH("H413",N1256),99)=99,IF(IFERROR(SEARCH("H413",O1256),99)=99,IF(IFERROR(SEARCH("H413",Q1256),99)=99,IF(IFERROR(SEARCH("H413",M1256),99)=99,IF(IFERROR(SEARCH("H413",R1256),99)=99,IF(IFERROR(SEARCH("H412",N1256),99)=99,IF(IFERROR(SEARCH("H412",O1256),99)=99,IF(IFERROR(SEARCH("H412",Q1256),99)=99,IF(IFERROR(SEARCH("H412",M1256),99)=99,IF(IFERROR(SEARCH("H412",R1256),99)=99,0,Scoring!$E$2),Scoring!$E$2),Scoring!$E$2),Scoring!$E$2),Scoring!$E$2),Scoring!$E$2),Scoring!$E$2),Scoring!$E$2),Scoring!$E$2),Scoring!$E$2),Scoring!$E$2),Scoring!$E$2),Scoring!$E$2),Scoring!$E$2),Scoring!$E$2),Scoring!$E$2),Scoring!$E$2),Scoring!$E$2),Scoring!$E$2),Scoring!$E$2)</f>
        <v>0</v>
      </c>
      <c r="Y1256" s="78">
        <f>IF(IFERROR(SEARCH("CMR",K1256),99)=99,IF(IFERROR(SEARCH("Suspected CMR",S1256),99)=99,IF(IFERROR(SEARCH("CMR",S1256),99)=99,0,Scoring!$E$8),Scoring!$E$9),Scoring!$E$8)</f>
        <v>0</v>
      </c>
      <c r="Z1256" s="78">
        <f>IF(IFERROR(SEARCH("H350",N1256),99)=99,IF(IFERROR(SEARCH("H350",O1256),99)=99,IF(IFERROR(SEARCH("H350",Q1256),99)=99,IF(IFERROR(SEARCH("H350",M1256),99)=99,IF(IFERROR(SEARCH("H350",R1256),99)=99,IF(IFERROR(SEARCH("H351",N1256),99)=99,IF(IFERROR(SEARCH("H351",O1256),99)=99,IF(IFERROR(SEARCH("H351",Q1256),99)=99,IF(IFERROR(SEARCH("H351",M1256),99)=99,IF(IFERROR(SEARCH("H351",R1256),99)=99,IF(IFERROR(SEARCH("carcinogenic",P1256),99)=99,IF(IFERROR(SEARCH("suspected carcinogenic",S1256),99)=99,0,Scoring!$E$12),Scoring!$E$11),Scoring!$E$10),Scoring!$E$10),Scoring!$E$10),Scoring!$E$10),Scoring!$E$10),Scoring!$E$10),Scoring!$E$10),Scoring!$E$10),Scoring!$E$10),Scoring!$E$10)</f>
        <v>0</v>
      </c>
      <c r="AA1256" s="78">
        <f>IF(IFERROR(SEARCH("H340",N1256),99)=99,IF(IFERROR(SEARCH("H340",O1256),99)=99,IF(IFERROR(SEARCH("H340",Q1256),99)=99,IF(IFERROR(SEARCH("H340",M1256),99)=99,IF(IFERROR(SEARCH("H340",R1256),99)=99,IF(IFERROR(SEARCH("H341",N1256),99)=99,IF(IFERROR(SEARCH("H341",O1256),99)=99,IF(IFERROR(SEARCH("H341",Q1256),99)=99,IF(IFERROR(SEARCH("H341",M1256),99)=99,IF(IFERROR(SEARCH("H341",R1256),99)=99,IF(IFERROR(SEARCH("mutagenic",P1256),99)=99,IF(IFERROR(SEARCH("suspected mutagenic",S1256),99)=99,0,Scoring!$E$15),Scoring!$E$14),Scoring!$E$13),Scoring!$E$13),Scoring!$E$13),Scoring!$E$13),Scoring!$E$13),Scoring!$E$13),Scoring!$E$13),Scoring!$E$13),Scoring!$E$13),Scoring!$E$13)</f>
        <v>0</v>
      </c>
      <c r="AB1256" s="78">
        <f>IF(IFERROR(SEARCH("H360",N1256),99)=99,IF(IFERROR(SEARCH("H360",O1256),99)=99,IF(IFERROR(SEARCH("H360",Q1256),99)=99,IF(IFERROR(SEARCH("H360",M1256),99)=99,IF(IFERROR(SEARCH("H360",R1256),99)=99,IF(IFERROR(SEARCH("H361",N1256),99)=99,IF(IFERROR(SEARCH("H361",O1256),99)=99,IF(IFERROR(SEARCH("H361",Q1256),99)=99,IF(IFERROR(SEARCH("H361",M1256),99)=99,IF(IFERROR(SEARCH("H361",R1256),99)=99,IF(IFERROR(SEARCH("reproduction",P1256),99)=99,IF(IFERROR(SEARCH("suspected reprotoxic",S1256),99)=99,IF(IFERROR(SEARCH("reprotoxic",S1256),99)=99,IF(IFERROR(SEARCH("reprotoxic",K1256),99)=99,0,Scoring!$E$18),Scoring!$E$18),Scoring!$E$19),Scoring!$E$17),Scoring!$E$16),Scoring!$E$16),Scoring!$E$16),Scoring!$E$16),Scoring!$E$16),Scoring!$E$16),Scoring!$E$16),Scoring!$E$16),Scoring!$E$16),Scoring!$E$16)</f>
        <v>0</v>
      </c>
      <c r="AC1256" s="78">
        <f>IF(IFERROR(SEARCH("57f",L1256),99)=99,IF(IFERROR(SEARCH("57(f)",P1256),99)=99,0,Scoring!$E$20),Scoring!$E$20)</f>
        <v>0</v>
      </c>
      <c r="AD1256" s="78">
        <f>IF(IFERROR(SEARCH("CAT1",T1256),99)=99,IF(IFERROR(SEARCH("CAT2",T1256),99)=99,IF(IFERROR(SEARCH("CAT3",T1256),99)=99,IF(IFERROR(SEARCH("concluded to be endocrine",K1256),99)=99,IF(IFERROR(SEARCH("categorised as endocrine",K1256),99)=99,IF(IFERROR(SEARCH("endocrine disrupting",P1256),99)=99,IF(IFERROR(SEARCH("endocrine disrupting",K1256),99)=99,IF(IFERROR(SEARCH("suspected endocrine",S1256),99)=99,IF(IFERROR(SEARCH("potential endocrine",S1256),99)=99,0,Scoring!$E$25),Scoring!$E$25),Scoring!$E$24),Scoring!$E$24),Scoring!$E$24),Scoring!$E$24),Scoring!$E$23),Scoring!$E$22),Scoring!$E$21)</f>
        <v>0.5</v>
      </c>
      <c r="AE1256" s="78">
        <f>IF(IFERROR(SEARCH("suspected sensitiser",S1256),99)=99,IF(IFERROR(SEARCH("sensitiser",S1256),99)=99,IF(IFERROR(SEARCH("other hazard based concern",S1256),99)=99,0,Scoring!$E$28),Scoring!$E$26),Scoring!$E$27)</f>
        <v>0</v>
      </c>
      <c r="AF1256" s="78">
        <f>IF(IFERROR(M1256,1)=1,IF(IFERROR(N1256,1)=1,IF(IFERROR(O1256,1)=1,IF(IFERROR(Q1256,1)=1,IF(IFERROR(R1256,1)=1,IF(IFERROR(T1256,1)=1,IF(IFERROR(K1256,1)=1,IF(IFERROR(P1256,1)=1,IF(IFERROR(S1256,1)=1,Scoring!$E$29,0),0),0),0),0),0),0),0),0)</f>
        <v>0</v>
      </c>
      <c r="AG1256" s="78">
        <f t="shared" si="87"/>
        <v>0.5</v>
      </c>
      <c r="AI1256" s="93"/>
      <c r="AJ1256" s="94"/>
      <c r="AK1256" s="76"/>
      <c r="AL1256" s="75"/>
      <c r="AN1256" s="79"/>
      <c r="AO1256" s="79"/>
      <c r="AP1256" s="79"/>
      <c r="AQ1256" s="79"/>
      <c r="AR1256" s="79"/>
      <c r="AS1256" s="78"/>
      <c r="AU1256" s="79">
        <f>IF(IFERROR(F1256,99)=99,IF(IFERROR(G1256,99)=99,IF(IFERROR(H1256,99)=99,IF(IFERROR(I1256,99)=99,IF(IFERROR(E1256,99)=99,IF(IFERROR(J1256,99)=99,0,Scoring!$B$7),Scoring!$B$3),Scoring!$B$2),Scoring!$B$6),Scoring!$B$5),Scoring!$B$4)</f>
        <v>0.3</v>
      </c>
      <c r="AV1256" s="78">
        <f t="shared" si="88"/>
        <v>0.15</v>
      </c>
      <c r="AW1256" s="78"/>
      <c r="AX1256" s="66"/>
      <c r="AY1256" s="78"/>
      <c r="AZ1256" s="76"/>
      <c r="BB1256" s="76"/>
    </row>
    <row r="1257" spans="1:54" x14ac:dyDescent="0.25">
      <c r="A1257" s="89" t="s">
        <v>6943</v>
      </c>
      <c r="B1257" s="89" t="s">
        <v>30</v>
      </c>
      <c r="C1257" s="89" t="s">
        <v>30</v>
      </c>
      <c r="D1257" s="89" t="s">
        <v>6944</v>
      </c>
      <c r="E1257" s="76" t="e">
        <f>IF(C1257="-",IF(A1257="-",VLOOKUP(D1257,'sin-list 180320_update'!$C$2:$C$835,1,FALSE),VLOOKUP(A1257,'sin-list 180320_update'!$A$2:$A$835,1,FALSE)),VLOOKUP(C1257,'sin-list 180320_update'!$B$2:$B$835,1,FALSE))</f>
        <v>#N/A</v>
      </c>
      <c r="F1257" s="76" t="e">
        <f>IF($C1257="-",IF($A1257="-",VLOOKUP($D1257,'REACH Bilaga XVII_update'!$A$5:$A$131,1,FALSE),VLOOKUP($A1257,'REACH Bilaga XVII_update'!$C$5:$C$131,1,FALSE)),VLOOKUP($C1257,'REACH Bilaga XVII_update'!$B$5:$B$131,1,FALSE))</f>
        <v>#N/A</v>
      </c>
      <c r="G1257" s="76" t="e">
        <f>IF($C1257="-",IF($A1257="-",VLOOKUP($D1257,' REACH Bilaga 59_update'!$A$5:$A$210,1,FALSE),VLOOKUP($A1257,' REACH Bilaga 59_update'!$D$5:$D$210,1,FALSE)),VLOOKUP($C1257,' REACH Bilaga 59_update'!$C$5:$C$210,1,FALSE))</f>
        <v>#N/A</v>
      </c>
      <c r="H1257" s="76" t="e">
        <f>IF($C1257="-",IF($A1257="-",VLOOKUP($D1257,'REACH Bilaga XIV_update'!$A$5:$A$110,1,FALSE),VLOOKUP($A1257,'REACH Bilaga XIV_update'!$D$5:$D$110,1,FALSE)),VLOOKUP($C1257,'REACH Bilaga XIV_update'!$C$5:$C$110,1,FALSE))</f>
        <v>#N/A</v>
      </c>
      <c r="I1257" s="76" t="e">
        <f>IF($C1257="-",IF($A1257="-",VLOOKUP($D1257,CoRAP_update!$A$5:$A$376,1,FALSE),VLOOKUP($A1257,CoRAP_update!$D$5:$D$376,1,FALSE)),VLOOKUP($C1257,CoRAP_update!$C$5:$C$376,1,FALSE))</f>
        <v>#N/A</v>
      </c>
      <c r="J1257" s="76" t="str">
        <f>IF($C1257="-",IF($A1257="-",VLOOKUP($D1257,EDC_update!$C$2:$C$450,1,FALSE),VLOOKUP($A1257,EDC_update!$B$2:$B$450,1,FALSE)),VLOOKUP($C1257,EDC_update!$L$2:$L$450,1,FALSE))</f>
        <v>103124-72-7</v>
      </c>
      <c r="K1257" s="76" t="e">
        <f>IF($C1257="-",IF($A1257="-",IF(VLOOKUP($D1257,'sin-list 180320_update'!$C$2:$S$835,3,FALSE)="",NA(),VLOOKUP($D1257,'sin-list 180320_update'!$C$2:$S$835,3,FALSE)),IF(VLOOKUP($A1257,'sin-list 180320_update'!$A$2:$S$835,5,FALSE)="",NA(),VLOOKUP($A1257,'sin-list 180320_update'!$A$2:$S$835,5,FALSE))),IF(VLOOKUP($C1257,'sin-list 180320_update'!$B$2:$S$835,4,FALSE)="",NA(),VLOOKUP($C1257,'sin-list 180320_update'!$B$2:$S$835,4,FALSE)))</f>
        <v>#N/A</v>
      </c>
      <c r="L1257" s="76" t="e">
        <f>IF($C1257="-",IF($A1257="-",VLOOKUP($D1257,'sin-list 180320_update'!$C$2:$S$835,6,FALSE),VLOOKUP($A1257,'sin-list 180320_update'!$A$2:$S$835,8,FALSE)),VLOOKUP($C1257,'sin-list 180320_update'!$B$2:$S$835,7,FALSE))</f>
        <v>#N/A</v>
      </c>
      <c r="M1257" s="76" t="e">
        <f>IF($C1257="-",IF($A1257="-",IF(VLOOKUP($D1257,'sin-list 180320_update'!$C$2:$S$835,8,FALSE)="",NA(),VLOOKUP($D1257,'sin-list 180320_update'!$C$2:$S$835,8,FALSE)),IF(VLOOKUP($A1257,'sin-list 180320_update'!$A$2:$S$835,10,FALSE)="",NA(),VLOOKUP($A1257,'sin-list 180320_update'!$A$2:$S$835,10,FALSE))),IF(VLOOKUP($C1257,'sin-list 180320_update'!$B$2:$S$835,9,FALSE)="",NA(),VLOOKUP($C1257,'sin-list 180320_update'!$B$2:$S$835,9,FALSE)))</f>
        <v>#N/A</v>
      </c>
      <c r="N1257" s="76" t="e">
        <f>IF($C1257="-",IF($A1257="-",IF(VLOOKUP($D1257,'REACH Bilaga XVII_update'!$A$5:$E$131,4,FALSE)="",NA(),VLOOKUP($D1257,'REACH Bilaga XVII_update'!$A$5:$E$131,4,FALSE)),IF(VLOOKUP($A1257,'REACH Bilaga XVII_update'!$C$5:$D$131,2,FALSE)="",NA(),VLOOKUP($A1257,'REACH Bilaga XVII_update'!$C$5:$D$131,2,FALSE))),IF(VLOOKUP($C1257,'REACH Bilaga XVII_update'!$B$5:$D$131,3,FALSE)="",NA(),VLOOKUP($C1257,'REACH Bilaga XVII_update'!$B$5:$D$131,3,FALSE)))</f>
        <v>#N/A</v>
      </c>
      <c r="O1257" s="76" t="e">
        <f>IF($C1257="-",IF($A1257="-",IF(VLOOKUP($D1257,' REACH Bilaga 59_update'!$A$5:$E$210,5,FALSE)="",NA(),VLOOKUP($D1257,' REACH Bilaga 59_update'!$A$5:$E$210,5,FALSE)),IF(VLOOKUP($A1257,' REACH Bilaga 59_update'!$D$5:$E$210,2,FALSE)="",NA(),VLOOKUP($A1257,' REACH Bilaga 59_update'!$D$5:$E$210,2,FALSE))),IF(VLOOKUP($C1257,' REACH Bilaga 59_update'!$C$5:$E$210,3,FALSE)="",NA(),VLOOKUP($C1257,' REACH Bilaga 59_update'!$C$5:$E$210,3,FALSE)))</f>
        <v>#N/A</v>
      </c>
      <c r="P1257" s="76" t="e">
        <f>IF(C1257="-",IF(A1257="-",IFERROR(VLOOKUP($D1257,' REACH Bilaga 59_update'!$A$5:$F$210,MATCH(Sammanfattning!P$1,' REACH Bilaga 59_update'!$A$4:$F$4,0),FALSE),VLOOKUP($D1257,'REACH Bilaga XIV_update'!$A$4:$H$110,MATCH(Sammanfattning!P$1,'REACH Bilaga XIV_update'!$A$4:$H$4,0),FALSE)),IFERROR(VLOOKUP($A1257,' REACH Bilaga 59_update'!$D$5:$F$210,MATCH(Sammanfattning!P$1,' REACH Bilaga 59_update'!$D$4:$F$4,0),FALSE),VLOOKUP($A1257,'REACH Bilaga XIV_update'!$D$4:$H$110,MATCH(Sammanfattning!P$1,'REACH Bilaga XIV_update'!$D$4:$H$4,0),FALSE))),IFERROR(VLOOKUP($C1257,' REACH Bilaga 59_update'!$C$5:$F$210,MATCH(Sammanfattning!P$1,' REACH Bilaga 59_update'!$C$4:$F$4,0),FALSE),VLOOKUP($C1257,'REACH Bilaga XIV_update'!$C$4:$H$110,MATCH(Sammanfattning!P$1,'REACH Bilaga XIV_update'!$C$4:$H$4,0),FALSE)))</f>
        <v>#N/A</v>
      </c>
      <c r="Q1257" s="76" t="e">
        <f>IF($C1257="-",IF($A1257="-",IF(VLOOKUP($D1257,'REACH Bilaga XIV_update'!$A$5:$I$110,9,FALSE)="",NA(),VLOOKUP($D1257,'REACH Bilaga XIV_update'!$A$5:$I$110,9,FALSE)),IF(VLOOKUP($A1257,'REACH Bilaga XIV_update'!$D$5:$I$110,6,FALSE)="",NA(),VLOOKUP($A1257,'REACH Bilaga XIV_update'!$D$5:$I$110,6,FALSE))),IF(VLOOKUP($C1257,'REACH Bilaga XIV_update'!$C$5:$I$110,7,FALSE)="",NA(),VLOOKUP($C1257,'REACH Bilaga XIV_update'!$C$5:$I$110,7,FALSE)))</f>
        <v>#N/A</v>
      </c>
      <c r="R1257" s="76" t="e">
        <f>IF($C1257="-",IF($A1257="-",IF(VLOOKUP($D1257,CoRAP_update!$A$5:$O$376,15,FALSE)="",NA(),VLOOKUP($D1257,CoRAP_update!$A$5:$O$376,15,FALSE)),IF(VLOOKUP($A1257,CoRAP_update!$D$5:$O$376,12,FALSE)="",NA(),VLOOKUP($A1257,CoRAP_update!$D$5:$O$376,12,FALSE))),IF(VLOOKUP($C1257,CoRAP_update!$C$5:$O$376,13,FALSE)="",NA(),VLOOKUP($C1257,CoRAP_update!$C$5:$O$376,13,FALSE)))</f>
        <v>#N/A</v>
      </c>
      <c r="S1257" s="144" t="e">
        <f>IF($C1257="-",IF($A1257="-",VLOOKUP($D1257,CoRAP_update!$A$5:$J$376,MATCH(Sammanfattning!S$1,CoRAP_update!$A$4:$J$4,0),FALSE),VLOOKUP($A1257,CoRAP_update!$D$5:$J$376,MATCH(Sammanfattning!S$1,CoRAP_update!$D$4:$J$4,0),FALSE)),VLOOKUP($C1257,CoRAP_update!$C$5:$J$376,MATCH(Sammanfattning!S$1,CoRAP_update!$C$4:$J$4,0),FALSE))</f>
        <v>#N/A</v>
      </c>
      <c r="T1257" s="76" t="str">
        <f>IF($A1257="-",VLOOKUP($D1257,EDC_update!$C$2:$F$450,4,FALSE),VLOOKUP($A1257,EDC_update!$B$2:$F$450,5,FALSE))</f>
        <v>CAT2</v>
      </c>
      <c r="V1257" s="78">
        <f>IF(IFERROR(SEARCH("PBT",P1257),99)=99,IF(IFERROR(SEARCH("suspected PBT",S1257),99)=99,IF(IFERROR(SEARCH("concluded to be PBT",K1257),99)=99,IF(IFERROR(SEARCH("PBT",S1257),99)=99,IF(IFERROR(SEARCH("PBT cand",L1257),99)=99,IF(IFERROR(SEARCH("PBT",L1257),99)=99,IF(IFERROR(SEARCH("persistent, bioackumulative and toxic properties",K1257),99)=99,0,Scoring!$E$3),Scoring!$E$3),Scoring!$E$7),Scoring!$E$3),Scoring!$E$5),Scoring!$E$6),Scoring!$E$3)</f>
        <v>0</v>
      </c>
      <c r="W1257" s="78">
        <f>IF(IFERROR(SEARCH("vPvB",P1257),99)=99,IF(IFERROR(SEARCH("suspected pbt/vPvB",S1257),99)=99,IF(IFERROR(SEARCH("vPvB",S1257),99)=99,IF(IFERROR(SEARCH("concluded to be a vPvB",S1257),99)=99,IF(IFERROR(SEARCH("identified as vPvB",K1257),99)=99,IF(IFERROR(SEARCH("concluded to be a vPvB",K1257),99)=99,IF(IFERROR(SEARCH("concluded to be both pbt and vPvB",S1257),99)=99,IF(IFERROR(SEARCH("concluded to be both pbt and vPvB",K1257),99)=99,0,Scoring!$E$5),Scoring!$E$5),Scoring!$E$5),Scoring!$E$5),Scoring!$E$5),Scoring!$E$4),Scoring!$E$6),Scoring!$E$4)</f>
        <v>0</v>
      </c>
      <c r="X1257" s="78">
        <f>IF(IFERROR(SEARCH("H410",N1257),99)=99,IF(IFERROR(SEARCH("H410",O1257),99)=99,IF(IFERROR(SEARCH("H410",Q1257),99)=99,IF(IFERROR(SEARCH("H410",M1257),99)=99,IF(IFERROR(SEARCH("H410",R1257),99)=99,IF(IFERROR(SEARCH("H411",N1257),99)=99,IF(IFERROR(SEARCH("H411",O1257),99)=99,IF(IFERROR(SEARCH("H411",Q1257),99)=99,IF(IFERROR(SEARCH("H411",M1257),99)=99,IF(IFERROR(SEARCH("H411",R1257),99)=99,IF(IFERROR(SEARCH("H413",N1257),99)=99,IF(IFERROR(SEARCH("H413",O1257),99)=99,IF(IFERROR(SEARCH("H413",Q1257),99)=99,IF(IFERROR(SEARCH("H413",M1257),99)=99,IF(IFERROR(SEARCH("H413",R1257),99)=99,IF(IFERROR(SEARCH("H412",N1257),99)=99,IF(IFERROR(SEARCH("H412",O1257),99)=99,IF(IFERROR(SEARCH("H412",Q1257),99)=99,IF(IFERROR(SEARCH("H412",M1257),99)=99,IF(IFERROR(SEARCH("H412",R1257),99)=99,0,Scoring!$E$2),Scoring!$E$2),Scoring!$E$2),Scoring!$E$2),Scoring!$E$2),Scoring!$E$2),Scoring!$E$2),Scoring!$E$2),Scoring!$E$2),Scoring!$E$2),Scoring!$E$2),Scoring!$E$2),Scoring!$E$2),Scoring!$E$2),Scoring!$E$2),Scoring!$E$2),Scoring!$E$2),Scoring!$E$2),Scoring!$E$2),Scoring!$E$2)</f>
        <v>0</v>
      </c>
      <c r="Y1257" s="78">
        <f>IF(IFERROR(SEARCH("CMR",K1257),99)=99,IF(IFERROR(SEARCH("Suspected CMR",S1257),99)=99,IF(IFERROR(SEARCH("CMR",S1257),99)=99,0,Scoring!$E$8),Scoring!$E$9),Scoring!$E$8)</f>
        <v>0</v>
      </c>
      <c r="Z1257" s="78">
        <f>IF(IFERROR(SEARCH("H350",N1257),99)=99,IF(IFERROR(SEARCH("H350",O1257),99)=99,IF(IFERROR(SEARCH("H350",Q1257),99)=99,IF(IFERROR(SEARCH("H350",M1257),99)=99,IF(IFERROR(SEARCH("H350",R1257),99)=99,IF(IFERROR(SEARCH("H351",N1257),99)=99,IF(IFERROR(SEARCH("H351",O1257),99)=99,IF(IFERROR(SEARCH("H351",Q1257),99)=99,IF(IFERROR(SEARCH("H351",M1257),99)=99,IF(IFERROR(SEARCH("H351",R1257),99)=99,IF(IFERROR(SEARCH("carcinogenic",P1257),99)=99,IF(IFERROR(SEARCH("suspected carcinogenic",S1257),99)=99,0,Scoring!$E$12),Scoring!$E$11),Scoring!$E$10),Scoring!$E$10),Scoring!$E$10),Scoring!$E$10),Scoring!$E$10),Scoring!$E$10),Scoring!$E$10),Scoring!$E$10),Scoring!$E$10),Scoring!$E$10)</f>
        <v>0</v>
      </c>
      <c r="AA1257" s="78">
        <f>IF(IFERROR(SEARCH("H340",N1257),99)=99,IF(IFERROR(SEARCH("H340",O1257),99)=99,IF(IFERROR(SEARCH("H340",Q1257),99)=99,IF(IFERROR(SEARCH("H340",M1257),99)=99,IF(IFERROR(SEARCH("H340",R1257),99)=99,IF(IFERROR(SEARCH("H341",N1257),99)=99,IF(IFERROR(SEARCH("H341",O1257),99)=99,IF(IFERROR(SEARCH("H341",Q1257),99)=99,IF(IFERROR(SEARCH("H341",M1257),99)=99,IF(IFERROR(SEARCH("H341",R1257),99)=99,IF(IFERROR(SEARCH("mutagenic",P1257),99)=99,IF(IFERROR(SEARCH("suspected mutagenic",S1257),99)=99,0,Scoring!$E$15),Scoring!$E$14),Scoring!$E$13),Scoring!$E$13),Scoring!$E$13),Scoring!$E$13),Scoring!$E$13),Scoring!$E$13),Scoring!$E$13),Scoring!$E$13),Scoring!$E$13),Scoring!$E$13)</f>
        <v>0</v>
      </c>
      <c r="AB1257" s="78">
        <f>IF(IFERROR(SEARCH("H360",N1257),99)=99,IF(IFERROR(SEARCH("H360",O1257),99)=99,IF(IFERROR(SEARCH("H360",Q1257),99)=99,IF(IFERROR(SEARCH("H360",M1257),99)=99,IF(IFERROR(SEARCH("H360",R1257),99)=99,IF(IFERROR(SEARCH("H361",N1257),99)=99,IF(IFERROR(SEARCH("H361",O1257),99)=99,IF(IFERROR(SEARCH("H361",Q1257),99)=99,IF(IFERROR(SEARCH("H361",M1257),99)=99,IF(IFERROR(SEARCH("H361",R1257),99)=99,IF(IFERROR(SEARCH("reproduction",P1257),99)=99,IF(IFERROR(SEARCH("suspected reprotoxic",S1257),99)=99,IF(IFERROR(SEARCH("reprotoxic",S1257),99)=99,IF(IFERROR(SEARCH("reprotoxic",K1257),99)=99,0,Scoring!$E$18),Scoring!$E$18),Scoring!$E$19),Scoring!$E$17),Scoring!$E$16),Scoring!$E$16),Scoring!$E$16),Scoring!$E$16),Scoring!$E$16),Scoring!$E$16),Scoring!$E$16),Scoring!$E$16),Scoring!$E$16),Scoring!$E$16)</f>
        <v>0</v>
      </c>
      <c r="AC1257" s="78">
        <f>IF(IFERROR(SEARCH("57f",L1257),99)=99,IF(IFERROR(SEARCH("57(f)",P1257),99)=99,0,Scoring!$E$20),Scoring!$E$20)</f>
        <v>0</v>
      </c>
      <c r="AD1257" s="78">
        <f>IF(IFERROR(SEARCH("CAT1",T1257),99)=99,IF(IFERROR(SEARCH("CAT2",T1257),99)=99,IF(IFERROR(SEARCH("CAT3",T1257),99)=99,IF(IFERROR(SEARCH("concluded to be endocrine",K1257),99)=99,IF(IFERROR(SEARCH("categorised as endocrine",K1257),99)=99,IF(IFERROR(SEARCH("endocrine disrupting",P1257),99)=99,IF(IFERROR(SEARCH("endocrine disrupting",K1257),99)=99,IF(IFERROR(SEARCH("suspected endocrine",S1257),99)=99,IF(IFERROR(SEARCH("potential endocrine",S1257),99)=99,0,Scoring!$E$25),Scoring!$E$25),Scoring!$E$24),Scoring!$E$24),Scoring!$E$24),Scoring!$E$24),Scoring!$E$23),Scoring!$E$22),Scoring!$E$21)</f>
        <v>0.5</v>
      </c>
      <c r="AE1257" s="78">
        <f>IF(IFERROR(SEARCH("suspected sensitiser",S1257),99)=99,IF(IFERROR(SEARCH("sensitiser",S1257),99)=99,IF(IFERROR(SEARCH("other hazard based concern",S1257),99)=99,0,Scoring!$E$28),Scoring!$E$26),Scoring!$E$27)</f>
        <v>0</v>
      </c>
      <c r="AF1257" s="78">
        <f>IF(IFERROR(M1257,1)=1,IF(IFERROR(N1257,1)=1,IF(IFERROR(O1257,1)=1,IF(IFERROR(Q1257,1)=1,IF(IFERROR(R1257,1)=1,IF(IFERROR(T1257,1)=1,IF(IFERROR(K1257,1)=1,IF(IFERROR(P1257,1)=1,IF(IFERROR(S1257,1)=1,Scoring!$E$29,0),0),0),0),0),0),0),0),0)</f>
        <v>0</v>
      </c>
      <c r="AG1257" s="78">
        <f t="shared" si="87"/>
        <v>0.5</v>
      </c>
      <c r="AI1257" s="93"/>
      <c r="AJ1257" s="94"/>
      <c r="AK1257" s="76"/>
      <c r="AL1257" s="75"/>
      <c r="AN1257" s="79"/>
      <c r="AO1257" s="79"/>
      <c r="AP1257" s="79"/>
      <c r="AQ1257" s="79"/>
      <c r="AR1257" s="79"/>
      <c r="AS1257" s="78"/>
      <c r="AU1257" s="79">
        <f>IF(IFERROR(F1257,99)=99,IF(IFERROR(G1257,99)=99,IF(IFERROR(H1257,99)=99,IF(IFERROR(I1257,99)=99,IF(IFERROR(E1257,99)=99,IF(IFERROR(J1257,99)=99,0,Scoring!$B$7),Scoring!$B$3),Scoring!$B$2),Scoring!$B$6),Scoring!$B$5),Scoring!$B$4)</f>
        <v>0.3</v>
      </c>
      <c r="AV1257" s="78">
        <f t="shared" si="88"/>
        <v>0.15</v>
      </c>
      <c r="AW1257" s="78"/>
      <c r="AX1257" s="66"/>
      <c r="AY1257" s="78"/>
      <c r="AZ1257" s="76"/>
      <c r="BB1257" s="76"/>
    </row>
    <row r="1258" spans="1:54" x14ac:dyDescent="0.25">
      <c r="A1258" s="89" t="s">
        <v>7378</v>
      </c>
      <c r="B1258" s="89" t="s">
        <v>30</v>
      </c>
      <c r="C1258" s="89" t="s">
        <v>30</v>
      </c>
      <c r="D1258" s="89" t="s">
        <v>7379</v>
      </c>
      <c r="E1258" s="76" t="e">
        <f>IF(C1258="-",IF(A1258="-",VLOOKUP(D1258,'sin-list 180320_update'!$C$2:$C$835,1,FALSE),VLOOKUP(A1258,'sin-list 180320_update'!$A$2:$A$835,1,FALSE)),VLOOKUP(C1258,'sin-list 180320_update'!$B$2:$B$835,1,FALSE))</f>
        <v>#N/A</v>
      </c>
      <c r="F1258" s="76" t="e">
        <f>IF($C1258="-",IF($A1258="-",VLOOKUP($D1258,'REACH Bilaga XVII_update'!$A$5:$A$131,1,FALSE),VLOOKUP($A1258,'REACH Bilaga XVII_update'!$C$5:$C$131,1,FALSE)),VLOOKUP($C1258,'REACH Bilaga XVII_update'!$B$5:$B$131,1,FALSE))</f>
        <v>#N/A</v>
      </c>
      <c r="G1258" s="76" t="e">
        <f>IF($C1258="-",IF($A1258="-",VLOOKUP($D1258,' REACH Bilaga 59_update'!$A$5:$A$210,1,FALSE),VLOOKUP($A1258,' REACH Bilaga 59_update'!$D$5:$D$210,1,FALSE)),VLOOKUP($C1258,' REACH Bilaga 59_update'!$C$5:$C$210,1,FALSE))</f>
        <v>#N/A</v>
      </c>
      <c r="H1258" s="76" t="e">
        <f>IF($C1258="-",IF($A1258="-",VLOOKUP($D1258,'REACH Bilaga XIV_update'!$A$5:$A$110,1,FALSE),VLOOKUP($A1258,'REACH Bilaga XIV_update'!$D$5:$D$110,1,FALSE)),VLOOKUP($C1258,'REACH Bilaga XIV_update'!$C$5:$C$110,1,FALSE))</f>
        <v>#N/A</v>
      </c>
      <c r="I1258" s="76" t="e">
        <f>IF($C1258="-",IF($A1258="-",VLOOKUP($D1258,CoRAP_update!$A$5:$A$376,1,FALSE),VLOOKUP($A1258,CoRAP_update!$D$5:$D$376,1,FALSE)),VLOOKUP($C1258,CoRAP_update!$C$5:$C$376,1,FALSE))</f>
        <v>#N/A</v>
      </c>
      <c r="J1258" s="76" t="str">
        <f>IF($C1258="-",IF($A1258="-",VLOOKUP($D1258,EDC_update!$C$2:$C$450,1,FALSE),VLOOKUP($A1258,EDC_update!$B$2:$B$450,1,FALSE)),VLOOKUP($C1258,EDC_update!$L$2:$L$450,1,FALSE))</f>
        <v>103456-39-9</v>
      </c>
      <c r="K1258" s="76" t="e">
        <f>IF($C1258="-",IF($A1258="-",IF(VLOOKUP($D1258,'sin-list 180320_update'!$C$2:$S$835,3,FALSE)="",NA(),VLOOKUP($D1258,'sin-list 180320_update'!$C$2:$S$835,3,FALSE)),IF(VLOOKUP($A1258,'sin-list 180320_update'!$A$2:$S$835,5,FALSE)="",NA(),VLOOKUP($A1258,'sin-list 180320_update'!$A$2:$S$835,5,FALSE))),IF(VLOOKUP($C1258,'sin-list 180320_update'!$B$2:$S$835,4,FALSE)="",NA(),VLOOKUP($C1258,'sin-list 180320_update'!$B$2:$S$835,4,FALSE)))</f>
        <v>#N/A</v>
      </c>
      <c r="L1258" s="76" t="e">
        <f>IF($C1258="-",IF($A1258="-",VLOOKUP($D1258,'sin-list 180320_update'!$C$2:$S$835,6,FALSE),VLOOKUP($A1258,'sin-list 180320_update'!$A$2:$S$835,8,FALSE)),VLOOKUP($C1258,'sin-list 180320_update'!$B$2:$S$835,7,FALSE))</f>
        <v>#N/A</v>
      </c>
      <c r="M1258" s="76" t="e">
        <f>IF($C1258="-",IF($A1258="-",IF(VLOOKUP($D1258,'sin-list 180320_update'!$C$2:$S$835,8,FALSE)="",NA(),VLOOKUP($D1258,'sin-list 180320_update'!$C$2:$S$835,8,FALSE)),IF(VLOOKUP($A1258,'sin-list 180320_update'!$A$2:$S$835,10,FALSE)="",NA(),VLOOKUP($A1258,'sin-list 180320_update'!$A$2:$S$835,10,FALSE))),IF(VLOOKUP($C1258,'sin-list 180320_update'!$B$2:$S$835,9,FALSE)="",NA(),VLOOKUP($C1258,'sin-list 180320_update'!$B$2:$S$835,9,FALSE)))</f>
        <v>#N/A</v>
      </c>
      <c r="N1258" s="76" t="e">
        <f>IF($C1258="-",IF($A1258="-",IF(VLOOKUP($D1258,'REACH Bilaga XVII_update'!$A$5:$E$131,4,FALSE)="",NA(),VLOOKUP($D1258,'REACH Bilaga XVII_update'!$A$5:$E$131,4,FALSE)),IF(VLOOKUP($A1258,'REACH Bilaga XVII_update'!$C$5:$D$131,2,FALSE)="",NA(),VLOOKUP($A1258,'REACH Bilaga XVII_update'!$C$5:$D$131,2,FALSE))),IF(VLOOKUP($C1258,'REACH Bilaga XVII_update'!$B$5:$D$131,3,FALSE)="",NA(),VLOOKUP($C1258,'REACH Bilaga XVII_update'!$B$5:$D$131,3,FALSE)))</f>
        <v>#N/A</v>
      </c>
      <c r="O1258" s="76" t="e">
        <f>IF($C1258="-",IF($A1258="-",IF(VLOOKUP($D1258,' REACH Bilaga 59_update'!$A$5:$E$210,5,FALSE)="",NA(),VLOOKUP($D1258,' REACH Bilaga 59_update'!$A$5:$E$210,5,FALSE)),IF(VLOOKUP($A1258,' REACH Bilaga 59_update'!$D$5:$E$210,2,FALSE)="",NA(),VLOOKUP($A1258,' REACH Bilaga 59_update'!$D$5:$E$210,2,FALSE))),IF(VLOOKUP($C1258,' REACH Bilaga 59_update'!$C$5:$E$210,3,FALSE)="",NA(),VLOOKUP($C1258,' REACH Bilaga 59_update'!$C$5:$E$210,3,FALSE)))</f>
        <v>#N/A</v>
      </c>
      <c r="P1258" s="76" t="e">
        <f>IF(C1258="-",IF(A1258="-",IFERROR(VLOOKUP($D1258,' REACH Bilaga 59_update'!$A$5:$F$210,MATCH(Sammanfattning!P$1,' REACH Bilaga 59_update'!$A$4:$F$4,0),FALSE),VLOOKUP($D1258,'REACH Bilaga XIV_update'!$A$4:$H$110,MATCH(Sammanfattning!P$1,'REACH Bilaga XIV_update'!$A$4:$H$4,0),FALSE)),IFERROR(VLOOKUP($A1258,' REACH Bilaga 59_update'!$D$5:$F$210,MATCH(Sammanfattning!P$1,' REACH Bilaga 59_update'!$D$4:$F$4,0),FALSE),VLOOKUP($A1258,'REACH Bilaga XIV_update'!$D$4:$H$110,MATCH(Sammanfattning!P$1,'REACH Bilaga XIV_update'!$D$4:$H$4,0),FALSE))),IFERROR(VLOOKUP($C1258,' REACH Bilaga 59_update'!$C$5:$F$210,MATCH(Sammanfattning!P$1,' REACH Bilaga 59_update'!$C$4:$F$4,0),FALSE),VLOOKUP($C1258,'REACH Bilaga XIV_update'!$C$4:$H$110,MATCH(Sammanfattning!P$1,'REACH Bilaga XIV_update'!$C$4:$H$4,0),FALSE)))</f>
        <v>#N/A</v>
      </c>
      <c r="Q1258" s="76" t="e">
        <f>IF($C1258="-",IF($A1258="-",IF(VLOOKUP($D1258,'REACH Bilaga XIV_update'!$A$5:$I$110,9,FALSE)="",NA(),VLOOKUP($D1258,'REACH Bilaga XIV_update'!$A$5:$I$110,9,FALSE)),IF(VLOOKUP($A1258,'REACH Bilaga XIV_update'!$D$5:$I$110,6,FALSE)="",NA(),VLOOKUP($A1258,'REACH Bilaga XIV_update'!$D$5:$I$110,6,FALSE))),IF(VLOOKUP($C1258,'REACH Bilaga XIV_update'!$C$5:$I$110,7,FALSE)="",NA(),VLOOKUP($C1258,'REACH Bilaga XIV_update'!$C$5:$I$110,7,FALSE)))</f>
        <v>#N/A</v>
      </c>
      <c r="R1258" s="76" t="e">
        <f>IF($C1258="-",IF($A1258="-",IF(VLOOKUP($D1258,CoRAP_update!$A$5:$O$376,15,FALSE)="",NA(),VLOOKUP($D1258,CoRAP_update!$A$5:$O$376,15,FALSE)),IF(VLOOKUP($A1258,CoRAP_update!$D$5:$O$376,12,FALSE)="",NA(),VLOOKUP($A1258,CoRAP_update!$D$5:$O$376,12,FALSE))),IF(VLOOKUP($C1258,CoRAP_update!$C$5:$O$376,13,FALSE)="",NA(),VLOOKUP($C1258,CoRAP_update!$C$5:$O$376,13,FALSE)))</f>
        <v>#N/A</v>
      </c>
      <c r="S1258" s="144" t="e">
        <f>IF($C1258="-",IF($A1258="-",VLOOKUP($D1258,CoRAP_update!$A$5:$J$376,MATCH(Sammanfattning!S$1,CoRAP_update!$A$4:$J$4,0),FALSE),VLOOKUP($A1258,CoRAP_update!$D$5:$J$376,MATCH(Sammanfattning!S$1,CoRAP_update!$D$4:$J$4,0),FALSE)),VLOOKUP($C1258,CoRAP_update!$C$5:$J$376,MATCH(Sammanfattning!S$1,CoRAP_update!$C$4:$J$4,0),FALSE))</f>
        <v>#N/A</v>
      </c>
      <c r="T1258" s="76" t="str">
        <f>IF($A1258="-",VLOOKUP($D1258,EDC_update!$C$2:$F$450,4,FALSE),VLOOKUP($A1258,EDC_update!$B$2:$F$450,5,FALSE))</f>
        <v>CAT2</v>
      </c>
      <c r="V1258" s="78">
        <f>IF(IFERROR(SEARCH("PBT",P1258),99)=99,IF(IFERROR(SEARCH("suspected PBT",S1258),99)=99,IF(IFERROR(SEARCH("concluded to be PBT",K1258),99)=99,IF(IFERROR(SEARCH("PBT",S1258),99)=99,IF(IFERROR(SEARCH("PBT cand",L1258),99)=99,IF(IFERROR(SEARCH("PBT",L1258),99)=99,IF(IFERROR(SEARCH("persistent, bioackumulative and toxic properties",K1258),99)=99,0,Scoring!$E$3),Scoring!$E$3),Scoring!$E$7),Scoring!$E$3),Scoring!$E$5),Scoring!$E$6),Scoring!$E$3)</f>
        <v>0</v>
      </c>
      <c r="W1258" s="78">
        <f>IF(IFERROR(SEARCH("vPvB",P1258),99)=99,IF(IFERROR(SEARCH("suspected pbt/vPvB",S1258),99)=99,IF(IFERROR(SEARCH("vPvB",S1258),99)=99,IF(IFERROR(SEARCH("concluded to be a vPvB",S1258),99)=99,IF(IFERROR(SEARCH("identified as vPvB",K1258),99)=99,IF(IFERROR(SEARCH("concluded to be a vPvB",K1258),99)=99,IF(IFERROR(SEARCH("concluded to be both pbt and vPvB",S1258),99)=99,IF(IFERROR(SEARCH("concluded to be both pbt and vPvB",K1258),99)=99,0,Scoring!$E$5),Scoring!$E$5),Scoring!$E$5),Scoring!$E$5),Scoring!$E$5),Scoring!$E$4),Scoring!$E$6),Scoring!$E$4)</f>
        <v>0</v>
      </c>
      <c r="X1258" s="78">
        <f>IF(IFERROR(SEARCH("H410",N1258),99)=99,IF(IFERROR(SEARCH("H410",O1258),99)=99,IF(IFERROR(SEARCH("H410",Q1258),99)=99,IF(IFERROR(SEARCH("H410",M1258),99)=99,IF(IFERROR(SEARCH("H410",R1258),99)=99,IF(IFERROR(SEARCH("H411",N1258),99)=99,IF(IFERROR(SEARCH("H411",O1258),99)=99,IF(IFERROR(SEARCH("H411",Q1258),99)=99,IF(IFERROR(SEARCH("H411",M1258),99)=99,IF(IFERROR(SEARCH("H411",R1258),99)=99,IF(IFERROR(SEARCH("H413",N1258),99)=99,IF(IFERROR(SEARCH("H413",O1258),99)=99,IF(IFERROR(SEARCH("H413",Q1258),99)=99,IF(IFERROR(SEARCH("H413",M1258),99)=99,IF(IFERROR(SEARCH("H413",R1258),99)=99,IF(IFERROR(SEARCH("H412",N1258),99)=99,IF(IFERROR(SEARCH("H412",O1258),99)=99,IF(IFERROR(SEARCH("H412",Q1258),99)=99,IF(IFERROR(SEARCH("H412",M1258),99)=99,IF(IFERROR(SEARCH("H412",R1258),99)=99,0,Scoring!$E$2),Scoring!$E$2),Scoring!$E$2),Scoring!$E$2),Scoring!$E$2),Scoring!$E$2),Scoring!$E$2),Scoring!$E$2),Scoring!$E$2),Scoring!$E$2),Scoring!$E$2),Scoring!$E$2),Scoring!$E$2),Scoring!$E$2),Scoring!$E$2),Scoring!$E$2),Scoring!$E$2),Scoring!$E$2),Scoring!$E$2),Scoring!$E$2)</f>
        <v>0</v>
      </c>
      <c r="Y1258" s="78">
        <f>IF(IFERROR(SEARCH("CMR",K1258),99)=99,IF(IFERROR(SEARCH("Suspected CMR",S1258),99)=99,IF(IFERROR(SEARCH("CMR",S1258),99)=99,0,Scoring!$E$8),Scoring!$E$9),Scoring!$E$8)</f>
        <v>0</v>
      </c>
      <c r="Z1258" s="78">
        <f>IF(IFERROR(SEARCH("H350",N1258),99)=99,IF(IFERROR(SEARCH("H350",O1258),99)=99,IF(IFERROR(SEARCH("H350",Q1258),99)=99,IF(IFERROR(SEARCH("H350",M1258),99)=99,IF(IFERROR(SEARCH("H350",R1258),99)=99,IF(IFERROR(SEARCH("H351",N1258),99)=99,IF(IFERROR(SEARCH("H351",O1258),99)=99,IF(IFERROR(SEARCH("H351",Q1258),99)=99,IF(IFERROR(SEARCH("H351",M1258),99)=99,IF(IFERROR(SEARCH("H351",R1258),99)=99,IF(IFERROR(SEARCH("carcinogenic",P1258),99)=99,IF(IFERROR(SEARCH("suspected carcinogenic",S1258),99)=99,0,Scoring!$E$12),Scoring!$E$11),Scoring!$E$10),Scoring!$E$10),Scoring!$E$10),Scoring!$E$10),Scoring!$E$10),Scoring!$E$10),Scoring!$E$10),Scoring!$E$10),Scoring!$E$10),Scoring!$E$10)</f>
        <v>0</v>
      </c>
      <c r="AA1258" s="78">
        <f>IF(IFERROR(SEARCH("H340",N1258),99)=99,IF(IFERROR(SEARCH("H340",O1258),99)=99,IF(IFERROR(SEARCH("H340",Q1258),99)=99,IF(IFERROR(SEARCH("H340",M1258),99)=99,IF(IFERROR(SEARCH("H340",R1258),99)=99,IF(IFERROR(SEARCH("H341",N1258),99)=99,IF(IFERROR(SEARCH("H341",O1258),99)=99,IF(IFERROR(SEARCH("H341",Q1258),99)=99,IF(IFERROR(SEARCH("H341",M1258),99)=99,IF(IFERROR(SEARCH("H341",R1258),99)=99,IF(IFERROR(SEARCH("mutagenic",P1258),99)=99,IF(IFERROR(SEARCH("suspected mutagenic",S1258),99)=99,0,Scoring!$E$15),Scoring!$E$14),Scoring!$E$13),Scoring!$E$13),Scoring!$E$13),Scoring!$E$13),Scoring!$E$13),Scoring!$E$13),Scoring!$E$13),Scoring!$E$13),Scoring!$E$13),Scoring!$E$13)</f>
        <v>0</v>
      </c>
      <c r="AB1258" s="78">
        <f>IF(IFERROR(SEARCH("H360",N1258),99)=99,IF(IFERROR(SEARCH("H360",O1258),99)=99,IF(IFERROR(SEARCH("H360",Q1258),99)=99,IF(IFERROR(SEARCH("H360",M1258),99)=99,IF(IFERROR(SEARCH("H360",R1258),99)=99,IF(IFERROR(SEARCH("H361",N1258),99)=99,IF(IFERROR(SEARCH("H361",O1258),99)=99,IF(IFERROR(SEARCH("H361",Q1258),99)=99,IF(IFERROR(SEARCH("H361",M1258),99)=99,IF(IFERROR(SEARCH("H361",R1258),99)=99,IF(IFERROR(SEARCH("reproduction",P1258),99)=99,IF(IFERROR(SEARCH("suspected reprotoxic",S1258),99)=99,IF(IFERROR(SEARCH("reprotoxic",S1258),99)=99,IF(IFERROR(SEARCH("reprotoxic",K1258),99)=99,0,Scoring!$E$18),Scoring!$E$18),Scoring!$E$19),Scoring!$E$17),Scoring!$E$16),Scoring!$E$16),Scoring!$E$16),Scoring!$E$16),Scoring!$E$16),Scoring!$E$16),Scoring!$E$16),Scoring!$E$16),Scoring!$E$16),Scoring!$E$16)</f>
        <v>0</v>
      </c>
      <c r="AC1258" s="78">
        <f>IF(IFERROR(SEARCH("57f",L1258),99)=99,IF(IFERROR(SEARCH("57(f)",P1258),99)=99,0,Scoring!$E$20),Scoring!$E$20)</f>
        <v>0</v>
      </c>
      <c r="AD1258" s="78">
        <f>IF(IFERROR(SEARCH("CAT1",T1258),99)=99,IF(IFERROR(SEARCH("CAT2",T1258),99)=99,IF(IFERROR(SEARCH("CAT3",T1258),99)=99,IF(IFERROR(SEARCH("concluded to be endocrine",K1258),99)=99,IF(IFERROR(SEARCH("categorised as endocrine",K1258),99)=99,IF(IFERROR(SEARCH("endocrine disrupting",P1258),99)=99,IF(IFERROR(SEARCH("endocrine disrupting",K1258),99)=99,IF(IFERROR(SEARCH("suspected endocrine",S1258),99)=99,IF(IFERROR(SEARCH("potential endocrine",S1258),99)=99,0,Scoring!$E$25),Scoring!$E$25),Scoring!$E$24),Scoring!$E$24),Scoring!$E$24),Scoring!$E$24),Scoring!$E$23),Scoring!$E$22),Scoring!$E$21)</f>
        <v>0.5</v>
      </c>
      <c r="AE1258" s="78">
        <f>IF(IFERROR(SEARCH("suspected sensitiser",S1258),99)=99,IF(IFERROR(SEARCH("sensitiser",S1258),99)=99,IF(IFERROR(SEARCH("other hazard based concern",S1258),99)=99,0,Scoring!$E$28),Scoring!$E$26),Scoring!$E$27)</f>
        <v>0</v>
      </c>
      <c r="AF1258" s="78">
        <f>IF(IFERROR(M1258,1)=1,IF(IFERROR(N1258,1)=1,IF(IFERROR(O1258,1)=1,IF(IFERROR(Q1258,1)=1,IF(IFERROR(R1258,1)=1,IF(IFERROR(T1258,1)=1,IF(IFERROR(K1258,1)=1,IF(IFERROR(P1258,1)=1,IF(IFERROR(S1258,1)=1,Scoring!$E$29,0),0),0),0),0),0),0),0),0)</f>
        <v>0</v>
      </c>
      <c r="AG1258" s="78">
        <f t="shared" si="87"/>
        <v>0.5</v>
      </c>
      <c r="AI1258" s="93"/>
      <c r="AJ1258" s="94"/>
      <c r="AK1258" s="76"/>
      <c r="AL1258" s="75"/>
      <c r="AN1258" s="79"/>
      <c r="AO1258" s="79"/>
      <c r="AP1258" s="79"/>
      <c r="AQ1258" s="79"/>
      <c r="AR1258" s="79"/>
      <c r="AS1258" s="78"/>
      <c r="AU1258" s="79">
        <f>IF(IFERROR(F1258,99)=99,IF(IFERROR(G1258,99)=99,IF(IFERROR(H1258,99)=99,IF(IFERROR(I1258,99)=99,IF(IFERROR(E1258,99)=99,IF(IFERROR(J1258,99)=99,0,Scoring!$B$7),Scoring!$B$3),Scoring!$B$2),Scoring!$B$6),Scoring!$B$5),Scoring!$B$4)</f>
        <v>0.3</v>
      </c>
      <c r="AV1258" s="78">
        <f t="shared" si="88"/>
        <v>0.15</v>
      </c>
      <c r="AW1258" s="78"/>
      <c r="AX1258" s="66"/>
      <c r="AY1258" s="78"/>
      <c r="AZ1258" s="76"/>
      <c r="BB1258" s="76"/>
    </row>
    <row r="1259" spans="1:54" x14ac:dyDescent="0.25">
      <c r="A1259" s="89" t="s">
        <v>6353</v>
      </c>
      <c r="B1259" s="89" t="s">
        <v>30</v>
      </c>
      <c r="C1259" s="89" t="s">
        <v>30</v>
      </c>
      <c r="D1259" s="89" t="s">
        <v>6999</v>
      </c>
      <c r="E1259" s="76" t="e">
        <f>IF(C1259="-",IF(A1259="-",VLOOKUP(D1259,'sin-list 180320_update'!$C$2:$C$835,1,FALSE),VLOOKUP(A1259,'sin-list 180320_update'!$A$2:$A$835,1,FALSE)),VLOOKUP(C1259,'sin-list 180320_update'!$B$2:$B$835,1,FALSE))</f>
        <v>#N/A</v>
      </c>
      <c r="F1259" s="76" t="e">
        <f>IF($C1259="-",IF($A1259="-",VLOOKUP($D1259,'REACH Bilaga XVII_update'!$A$5:$A$131,1,FALSE),VLOOKUP($A1259,'REACH Bilaga XVII_update'!$C$5:$C$131,1,FALSE)),VLOOKUP($C1259,'REACH Bilaga XVII_update'!$B$5:$B$131,1,FALSE))</f>
        <v>#N/A</v>
      </c>
      <c r="G1259" s="76" t="e">
        <f>IF($C1259="-",IF($A1259="-",VLOOKUP($D1259,' REACH Bilaga 59_update'!$A$5:$A$210,1,FALSE),VLOOKUP($A1259,' REACH Bilaga 59_update'!$D$5:$D$210,1,FALSE)),VLOOKUP($C1259,' REACH Bilaga 59_update'!$C$5:$C$210,1,FALSE))</f>
        <v>#N/A</v>
      </c>
      <c r="H1259" s="76" t="e">
        <f>IF($C1259="-",IF($A1259="-",VLOOKUP($D1259,'REACH Bilaga XIV_update'!$A$5:$A$110,1,FALSE),VLOOKUP($A1259,'REACH Bilaga XIV_update'!$D$5:$D$110,1,FALSE)),VLOOKUP($C1259,'REACH Bilaga XIV_update'!$C$5:$C$110,1,FALSE))</f>
        <v>#N/A</v>
      </c>
      <c r="I1259" s="76" t="e">
        <f>IF($C1259="-",IF($A1259="-",VLOOKUP($D1259,CoRAP_update!$A$5:$A$376,1,FALSE),VLOOKUP($A1259,CoRAP_update!$D$5:$D$376,1,FALSE)),VLOOKUP($C1259,CoRAP_update!$C$5:$C$376,1,FALSE))</f>
        <v>#N/A</v>
      </c>
      <c r="J1259" s="76" t="str">
        <f>IF($C1259="-",IF($A1259="-",VLOOKUP($D1259,EDC_update!$C$2:$C$450,1,FALSE),VLOOKUP($A1259,EDC_update!$B$2:$B$450,1,FALSE)),VLOOKUP($C1259,EDC_update!$L$2:$L$450,1,FALSE))</f>
        <v>10605-21-7</v>
      </c>
      <c r="K1259" s="76" t="e">
        <f>IF($C1259="-",IF($A1259="-",IF(VLOOKUP($D1259,'sin-list 180320_update'!$C$2:$S$835,3,FALSE)="",NA(),VLOOKUP($D1259,'sin-list 180320_update'!$C$2:$S$835,3,FALSE)),IF(VLOOKUP($A1259,'sin-list 180320_update'!$A$2:$S$835,5,FALSE)="",NA(),VLOOKUP($A1259,'sin-list 180320_update'!$A$2:$S$835,5,FALSE))),IF(VLOOKUP($C1259,'sin-list 180320_update'!$B$2:$S$835,4,FALSE)="",NA(),VLOOKUP($C1259,'sin-list 180320_update'!$B$2:$S$835,4,FALSE)))</f>
        <v>#N/A</v>
      </c>
      <c r="L1259" s="76" t="e">
        <f>IF($C1259="-",IF($A1259="-",VLOOKUP($D1259,'sin-list 180320_update'!$C$2:$S$835,6,FALSE),VLOOKUP($A1259,'sin-list 180320_update'!$A$2:$S$835,8,FALSE)),VLOOKUP($C1259,'sin-list 180320_update'!$B$2:$S$835,7,FALSE))</f>
        <v>#N/A</v>
      </c>
      <c r="M1259" s="76" t="e">
        <f>IF($C1259="-",IF($A1259="-",IF(VLOOKUP($D1259,'sin-list 180320_update'!$C$2:$S$835,8,FALSE)="",NA(),VLOOKUP($D1259,'sin-list 180320_update'!$C$2:$S$835,8,FALSE)),IF(VLOOKUP($A1259,'sin-list 180320_update'!$A$2:$S$835,10,FALSE)="",NA(),VLOOKUP($A1259,'sin-list 180320_update'!$A$2:$S$835,10,FALSE))),IF(VLOOKUP($C1259,'sin-list 180320_update'!$B$2:$S$835,9,FALSE)="",NA(),VLOOKUP($C1259,'sin-list 180320_update'!$B$2:$S$835,9,FALSE)))</f>
        <v>#N/A</v>
      </c>
      <c r="N1259" s="76" t="e">
        <f>IF($C1259="-",IF($A1259="-",IF(VLOOKUP($D1259,'REACH Bilaga XVII_update'!$A$5:$E$131,4,FALSE)="",NA(),VLOOKUP($D1259,'REACH Bilaga XVII_update'!$A$5:$E$131,4,FALSE)),IF(VLOOKUP($A1259,'REACH Bilaga XVII_update'!$C$5:$D$131,2,FALSE)="",NA(),VLOOKUP($A1259,'REACH Bilaga XVII_update'!$C$5:$D$131,2,FALSE))),IF(VLOOKUP($C1259,'REACH Bilaga XVII_update'!$B$5:$D$131,3,FALSE)="",NA(),VLOOKUP($C1259,'REACH Bilaga XVII_update'!$B$5:$D$131,3,FALSE)))</f>
        <v>#N/A</v>
      </c>
      <c r="O1259" s="76" t="e">
        <f>IF($C1259="-",IF($A1259="-",IF(VLOOKUP($D1259,' REACH Bilaga 59_update'!$A$5:$E$210,5,FALSE)="",NA(),VLOOKUP($D1259,' REACH Bilaga 59_update'!$A$5:$E$210,5,FALSE)),IF(VLOOKUP($A1259,' REACH Bilaga 59_update'!$D$5:$E$210,2,FALSE)="",NA(),VLOOKUP($A1259,' REACH Bilaga 59_update'!$D$5:$E$210,2,FALSE))),IF(VLOOKUP($C1259,' REACH Bilaga 59_update'!$C$5:$E$210,3,FALSE)="",NA(),VLOOKUP($C1259,' REACH Bilaga 59_update'!$C$5:$E$210,3,FALSE)))</f>
        <v>#N/A</v>
      </c>
      <c r="P1259" s="76" t="e">
        <f>IF(C1259="-",IF(A1259="-",IFERROR(VLOOKUP($D1259,' REACH Bilaga 59_update'!$A$5:$F$210,MATCH(Sammanfattning!P$1,' REACH Bilaga 59_update'!$A$4:$F$4,0),FALSE),VLOOKUP($D1259,'REACH Bilaga XIV_update'!$A$4:$H$110,MATCH(Sammanfattning!P$1,'REACH Bilaga XIV_update'!$A$4:$H$4,0),FALSE)),IFERROR(VLOOKUP($A1259,' REACH Bilaga 59_update'!$D$5:$F$210,MATCH(Sammanfattning!P$1,' REACH Bilaga 59_update'!$D$4:$F$4,0),FALSE),VLOOKUP($A1259,'REACH Bilaga XIV_update'!$D$4:$H$110,MATCH(Sammanfattning!P$1,'REACH Bilaga XIV_update'!$D$4:$H$4,0),FALSE))),IFERROR(VLOOKUP($C1259,' REACH Bilaga 59_update'!$C$5:$F$210,MATCH(Sammanfattning!P$1,' REACH Bilaga 59_update'!$C$4:$F$4,0),FALSE),VLOOKUP($C1259,'REACH Bilaga XIV_update'!$C$4:$H$110,MATCH(Sammanfattning!P$1,'REACH Bilaga XIV_update'!$C$4:$H$4,0),FALSE)))</f>
        <v>#N/A</v>
      </c>
      <c r="Q1259" s="76" t="e">
        <f>IF($C1259="-",IF($A1259="-",IF(VLOOKUP($D1259,'REACH Bilaga XIV_update'!$A$5:$I$110,9,FALSE)="",NA(),VLOOKUP($D1259,'REACH Bilaga XIV_update'!$A$5:$I$110,9,FALSE)),IF(VLOOKUP($A1259,'REACH Bilaga XIV_update'!$D$5:$I$110,6,FALSE)="",NA(),VLOOKUP($A1259,'REACH Bilaga XIV_update'!$D$5:$I$110,6,FALSE))),IF(VLOOKUP($C1259,'REACH Bilaga XIV_update'!$C$5:$I$110,7,FALSE)="",NA(),VLOOKUP($C1259,'REACH Bilaga XIV_update'!$C$5:$I$110,7,FALSE)))</f>
        <v>#N/A</v>
      </c>
      <c r="R1259" s="76" t="e">
        <f>IF($C1259="-",IF($A1259="-",IF(VLOOKUP($D1259,CoRAP_update!$A$5:$O$376,15,FALSE)="",NA(),VLOOKUP($D1259,CoRAP_update!$A$5:$O$376,15,FALSE)),IF(VLOOKUP($A1259,CoRAP_update!$D$5:$O$376,12,FALSE)="",NA(),VLOOKUP($A1259,CoRAP_update!$D$5:$O$376,12,FALSE))),IF(VLOOKUP($C1259,CoRAP_update!$C$5:$O$376,13,FALSE)="",NA(),VLOOKUP($C1259,CoRAP_update!$C$5:$O$376,13,FALSE)))</f>
        <v>#N/A</v>
      </c>
      <c r="S1259" s="144" t="e">
        <f>IF($C1259="-",IF($A1259="-",VLOOKUP($D1259,CoRAP_update!$A$5:$J$376,MATCH(Sammanfattning!S$1,CoRAP_update!$A$4:$J$4,0),FALSE),VLOOKUP($A1259,CoRAP_update!$D$5:$J$376,MATCH(Sammanfattning!S$1,CoRAP_update!$D$4:$J$4,0),FALSE)),VLOOKUP($C1259,CoRAP_update!$C$5:$J$376,MATCH(Sammanfattning!S$1,CoRAP_update!$C$4:$J$4,0),FALSE))</f>
        <v>#N/A</v>
      </c>
      <c r="T1259" s="76" t="str">
        <f>IF($A1259="-",VLOOKUP($D1259,EDC_update!$C$2:$F$450,4,FALSE),VLOOKUP($A1259,EDC_update!$B$2:$F$450,5,FALSE))</f>
        <v>CAT2</v>
      </c>
      <c r="V1259" s="78">
        <f>IF(IFERROR(SEARCH("PBT",P1259),99)=99,IF(IFERROR(SEARCH("suspected PBT",S1259),99)=99,IF(IFERROR(SEARCH("concluded to be PBT",K1259),99)=99,IF(IFERROR(SEARCH("PBT",S1259),99)=99,IF(IFERROR(SEARCH("PBT cand",L1259),99)=99,IF(IFERROR(SEARCH("PBT",L1259),99)=99,IF(IFERROR(SEARCH("persistent, bioackumulative and toxic properties",K1259),99)=99,0,Scoring!$E$3),Scoring!$E$3),Scoring!$E$7),Scoring!$E$3),Scoring!$E$5),Scoring!$E$6),Scoring!$E$3)</f>
        <v>0</v>
      </c>
      <c r="W1259" s="78">
        <f>IF(IFERROR(SEARCH("vPvB",P1259),99)=99,IF(IFERROR(SEARCH("suspected pbt/vPvB",S1259),99)=99,IF(IFERROR(SEARCH("vPvB",S1259),99)=99,IF(IFERROR(SEARCH("concluded to be a vPvB",S1259),99)=99,IF(IFERROR(SEARCH("identified as vPvB",K1259),99)=99,IF(IFERROR(SEARCH("concluded to be a vPvB",K1259),99)=99,IF(IFERROR(SEARCH("concluded to be both pbt and vPvB",S1259),99)=99,IF(IFERROR(SEARCH("concluded to be both pbt and vPvB",K1259),99)=99,0,Scoring!$E$5),Scoring!$E$5),Scoring!$E$5),Scoring!$E$5),Scoring!$E$5),Scoring!$E$4),Scoring!$E$6),Scoring!$E$4)</f>
        <v>0</v>
      </c>
      <c r="X1259" s="78">
        <f>IF(IFERROR(SEARCH("H410",N1259),99)=99,IF(IFERROR(SEARCH("H410",O1259),99)=99,IF(IFERROR(SEARCH("H410",Q1259),99)=99,IF(IFERROR(SEARCH("H410",M1259),99)=99,IF(IFERROR(SEARCH("H410",R1259),99)=99,IF(IFERROR(SEARCH("H411",N1259),99)=99,IF(IFERROR(SEARCH("H411",O1259),99)=99,IF(IFERROR(SEARCH("H411",Q1259),99)=99,IF(IFERROR(SEARCH("H411",M1259),99)=99,IF(IFERROR(SEARCH("H411",R1259),99)=99,IF(IFERROR(SEARCH("H413",N1259),99)=99,IF(IFERROR(SEARCH("H413",O1259),99)=99,IF(IFERROR(SEARCH("H413",Q1259),99)=99,IF(IFERROR(SEARCH("H413",M1259),99)=99,IF(IFERROR(SEARCH("H413",R1259),99)=99,IF(IFERROR(SEARCH("H412",N1259),99)=99,IF(IFERROR(SEARCH("H412",O1259),99)=99,IF(IFERROR(SEARCH("H412",Q1259),99)=99,IF(IFERROR(SEARCH("H412",M1259),99)=99,IF(IFERROR(SEARCH("H412",R1259),99)=99,0,Scoring!$E$2),Scoring!$E$2),Scoring!$E$2),Scoring!$E$2),Scoring!$E$2),Scoring!$E$2),Scoring!$E$2),Scoring!$E$2),Scoring!$E$2),Scoring!$E$2),Scoring!$E$2),Scoring!$E$2),Scoring!$E$2),Scoring!$E$2),Scoring!$E$2),Scoring!$E$2),Scoring!$E$2),Scoring!$E$2),Scoring!$E$2),Scoring!$E$2)</f>
        <v>0</v>
      </c>
      <c r="Y1259" s="78">
        <f>IF(IFERROR(SEARCH("CMR",K1259),99)=99,IF(IFERROR(SEARCH("Suspected CMR",S1259),99)=99,IF(IFERROR(SEARCH("CMR",S1259),99)=99,0,Scoring!$E$8),Scoring!$E$9),Scoring!$E$8)</f>
        <v>0</v>
      </c>
      <c r="Z1259" s="78">
        <f>IF(IFERROR(SEARCH("H350",N1259),99)=99,IF(IFERROR(SEARCH("H350",O1259),99)=99,IF(IFERROR(SEARCH("H350",Q1259),99)=99,IF(IFERROR(SEARCH("H350",M1259),99)=99,IF(IFERROR(SEARCH("H350",R1259),99)=99,IF(IFERROR(SEARCH("H351",N1259),99)=99,IF(IFERROR(SEARCH("H351",O1259),99)=99,IF(IFERROR(SEARCH("H351",Q1259),99)=99,IF(IFERROR(SEARCH("H351",M1259),99)=99,IF(IFERROR(SEARCH("H351",R1259),99)=99,IF(IFERROR(SEARCH("carcinogenic",P1259),99)=99,IF(IFERROR(SEARCH("suspected carcinogenic",S1259),99)=99,0,Scoring!$E$12),Scoring!$E$11),Scoring!$E$10),Scoring!$E$10),Scoring!$E$10),Scoring!$E$10),Scoring!$E$10),Scoring!$E$10),Scoring!$E$10),Scoring!$E$10),Scoring!$E$10),Scoring!$E$10)</f>
        <v>0</v>
      </c>
      <c r="AA1259" s="78">
        <f>IF(IFERROR(SEARCH("H340",N1259),99)=99,IF(IFERROR(SEARCH("H340",O1259),99)=99,IF(IFERROR(SEARCH("H340",Q1259),99)=99,IF(IFERROR(SEARCH("H340",M1259),99)=99,IF(IFERROR(SEARCH("H340",R1259),99)=99,IF(IFERROR(SEARCH("H341",N1259),99)=99,IF(IFERROR(SEARCH("H341",O1259),99)=99,IF(IFERROR(SEARCH("H341",Q1259),99)=99,IF(IFERROR(SEARCH("H341",M1259),99)=99,IF(IFERROR(SEARCH("H341",R1259),99)=99,IF(IFERROR(SEARCH("mutagenic",P1259),99)=99,IF(IFERROR(SEARCH("suspected mutagenic",S1259),99)=99,0,Scoring!$E$15),Scoring!$E$14),Scoring!$E$13),Scoring!$E$13),Scoring!$E$13),Scoring!$E$13),Scoring!$E$13),Scoring!$E$13),Scoring!$E$13),Scoring!$E$13),Scoring!$E$13),Scoring!$E$13)</f>
        <v>0</v>
      </c>
      <c r="AB1259" s="78">
        <f>IF(IFERROR(SEARCH("H360",N1259),99)=99,IF(IFERROR(SEARCH("H360",O1259),99)=99,IF(IFERROR(SEARCH("H360",Q1259),99)=99,IF(IFERROR(SEARCH("H360",M1259),99)=99,IF(IFERROR(SEARCH("H360",R1259),99)=99,IF(IFERROR(SEARCH("H361",N1259),99)=99,IF(IFERROR(SEARCH("H361",O1259),99)=99,IF(IFERROR(SEARCH("H361",Q1259),99)=99,IF(IFERROR(SEARCH("H361",M1259),99)=99,IF(IFERROR(SEARCH("H361",R1259),99)=99,IF(IFERROR(SEARCH("reproduction",P1259),99)=99,IF(IFERROR(SEARCH("suspected reprotoxic",S1259),99)=99,IF(IFERROR(SEARCH("reprotoxic",S1259),99)=99,IF(IFERROR(SEARCH("reprotoxic",K1259),99)=99,0,Scoring!$E$18),Scoring!$E$18),Scoring!$E$19),Scoring!$E$17),Scoring!$E$16),Scoring!$E$16),Scoring!$E$16),Scoring!$E$16),Scoring!$E$16),Scoring!$E$16),Scoring!$E$16),Scoring!$E$16),Scoring!$E$16),Scoring!$E$16)</f>
        <v>0</v>
      </c>
      <c r="AC1259" s="78">
        <f>IF(IFERROR(SEARCH("57f",L1259),99)=99,IF(IFERROR(SEARCH("57(f)",P1259),99)=99,0,Scoring!$E$20),Scoring!$E$20)</f>
        <v>0</v>
      </c>
      <c r="AD1259" s="78">
        <f>IF(IFERROR(SEARCH("CAT1",T1259),99)=99,IF(IFERROR(SEARCH("CAT2",T1259),99)=99,IF(IFERROR(SEARCH("CAT3",T1259),99)=99,IF(IFERROR(SEARCH("concluded to be endocrine",K1259),99)=99,IF(IFERROR(SEARCH("categorised as endocrine",K1259),99)=99,IF(IFERROR(SEARCH("endocrine disrupting",P1259),99)=99,IF(IFERROR(SEARCH("endocrine disrupting",K1259),99)=99,IF(IFERROR(SEARCH("suspected endocrine",S1259),99)=99,IF(IFERROR(SEARCH("potential endocrine",S1259),99)=99,0,Scoring!$E$25),Scoring!$E$25),Scoring!$E$24),Scoring!$E$24),Scoring!$E$24),Scoring!$E$24),Scoring!$E$23),Scoring!$E$22),Scoring!$E$21)</f>
        <v>0.5</v>
      </c>
      <c r="AE1259" s="78">
        <f>IF(IFERROR(SEARCH("suspected sensitiser",S1259),99)=99,IF(IFERROR(SEARCH("sensitiser",S1259),99)=99,IF(IFERROR(SEARCH("other hazard based concern",S1259),99)=99,0,Scoring!$E$28),Scoring!$E$26),Scoring!$E$27)</f>
        <v>0</v>
      </c>
      <c r="AF1259" s="78">
        <f>IF(IFERROR(M1259,1)=1,IF(IFERROR(N1259,1)=1,IF(IFERROR(O1259,1)=1,IF(IFERROR(Q1259,1)=1,IF(IFERROR(R1259,1)=1,IF(IFERROR(T1259,1)=1,IF(IFERROR(K1259,1)=1,IF(IFERROR(P1259,1)=1,IF(IFERROR(S1259,1)=1,Scoring!$E$29,0),0),0),0),0),0),0),0),0)</f>
        <v>0</v>
      </c>
      <c r="AG1259" s="78">
        <f t="shared" si="87"/>
        <v>0.5</v>
      </c>
      <c r="AI1259" s="93"/>
      <c r="AJ1259" s="94"/>
      <c r="AK1259" s="76"/>
      <c r="AL1259" s="75"/>
      <c r="AN1259" s="79"/>
      <c r="AO1259" s="79"/>
      <c r="AP1259" s="79"/>
      <c r="AQ1259" s="79"/>
      <c r="AR1259" s="79"/>
      <c r="AS1259" s="78"/>
      <c r="AU1259" s="79">
        <f>IF(IFERROR(F1259,99)=99,IF(IFERROR(G1259,99)=99,IF(IFERROR(H1259,99)=99,IF(IFERROR(I1259,99)=99,IF(IFERROR(E1259,99)=99,IF(IFERROR(J1259,99)=99,0,Scoring!$B$7),Scoring!$B$3),Scoring!$B$2),Scoring!$B$6),Scoring!$B$5),Scoring!$B$4)</f>
        <v>0.3</v>
      </c>
      <c r="AV1259" s="78">
        <f t="shared" si="88"/>
        <v>0.15</v>
      </c>
      <c r="AW1259" s="78"/>
      <c r="AX1259" s="66"/>
      <c r="AY1259" s="78"/>
      <c r="AZ1259" s="76"/>
      <c r="BB1259" s="76"/>
    </row>
    <row r="1260" spans="1:54" x14ac:dyDescent="0.25">
      <c r="A1260" s="89" t="s">
        <v>7384</v>
      </c>
      <c r="B1260" s="89" t="s">
        <v>30</v>
      </c>
      <c r="C1260" s="89" t="s">
        <v>30</v>
      </c>
      <c r="D1260" s="89" t="s">
        <v>7385</v>
      </c>
      <c r="E1260" s="76" t="e">
        <f>IF(C1260="-",IF(A1260="-",VLOOKUP(D1260,'sin-list 180320_update'!$C$2:$C$835,1,FALSE),VLOOKUP(A1260,'sin-list 180320_update'!$A$2:$A$835,1,FALSE)),VLOOKUP(C1260,'sin-list 180320_update'!$B$2:$B$835,1,FALSE))</f>
        <v>#N/A</v>
      </c>
      <c r="F1260" s="76" t="e">
        <f>IF($C1260="-",IF($A1260="-",VLOOKUP($D1260,'REACH Bilaga XVII_update'!$A$5:$A$131,1,FALSE),VLOOKUP($A1260,'REACH Bilaga XVII_update'!$C$5:$C$131,1,FALSE)),VLOOKUP($C1260,'REACH Bilaga XVII_update'!$B$5:$B$131,1,FALSE))</f>
        <v>#N/A</v>
      </c>
      <c r="G1260" s="76" t="e">
        <f>IF($C1260="-",IF($A1260="-",VLOOKUP($D1260,' REACH Bilaga 59_update'!$A$5:$A$210,1,FALSE),VLOOKUP($A1260,' REACH Bilaga 59_update'!$D$5:$D$210,1,FALSE)),VLOOKUP($C1260,' REACH Bilaga 59_update'!$C$5:$C$210,1,FALSE))</f>
        <v>#N/A</v>
      </c>
      <c r="H1260" s="76" t="e">
        <f>IF($C1260="-",IF($A1260="-",VLOOKUP($D1260,'REACH Bilaga XIV_update'!$A$5:$A$110,1,FALSE),VLOOKUP($A1260,'REACH Bilaga XIV_update'!$D$5:$D$110,1,FALSE)),VLOOKUP($C1260,'REACH Bilaga XIV_update'!$C$5:$C$110,1,FALSE))</f>
        <v>#N/A</v>
      </c>
      <c r="I1260" s="76" t="e">
        <f>IF($C1260="-",IF($A1260="-",VLOOKUP($D1260,CoRAP_update!$A$5:$A$376,1,FALSE),VLOOKUP($A1260,CoRAP_update!$D$5:$D$376,1,FALSE)),VLOOKUP($C1260,CoRAP_update!$C$5:$C$376,1,FALSE))</f>
        <v>#N/A</v>
      </c>
      <c r="J1260" s="76" t="str">
        <f>IF($C1260="-",IF($A1260="-",VLOOKUP($D1260,EDC_update!$C$2:$C$450,1,FALSE),VLOOKUP($A1260,EDC_update!$B$2:$B$450,1,FALSE)),VLOOKUP($C1260,EDC_update!$L$2:$L$450,1,FALSE))</f>
        <v>106340-44-7</v>
      </c>
      <c r="K1260" s="76" t="e">
        <f>IF($C1260="-",IF($A1260="-",IF(VLOOKUP($D1260,'sin-list 180320_update'!$C$2:$S$835,3,FALSE)="",NA(),VLOOKUP($D1260,'sin-list 180320_update'!$C$2:$S$835,3,FALSE)),IF(VLOOKUP($A1260,'sin-list 180320_update'!$A$2:$S$835,5,FALSE)="",NA(),VLOOKUP($A1260,'sin-list 180320_update'!$A$2:$S$835,5,FALSE))),IF(VLOOKUP($C1260,'sin-list 180320_update'!$B$2:$S$835,4,FALSE)="",NA(),VLOOKUP($C1260,'sin-list 180320_update'!$B$2:$S$835,4,FALSE)))</f>
        <v>#N/A</v>
      </c>
      <c r="L1260" s="76" t="e">
        <f>IF($C1260="-",IF($A1260="-",VLOOKUP($D1260,'sin-list 180320_update'!$C$2:$S$835,6,FALSE),VLOOKUP($A1260,'sin-list 180320_update'!$A$2:$S$835,8,FALSE)),VLOOKUP($C1260,'sin-list 180320_update'!$B$2:$S$835,7,FALSE))</f>
        <v>#N/A</v>
      </c>
      <c r="M1260" s="76" t="e">
        <f>IF($C1260="-",IF($A1260="-",IF(VLOOKUP($D1260,'sin-list 180320_update'!$C$2:$S$835,8,FALSE)="",NA(),VLOOKUP($D1260,'sin-list 180320_update'!$C$2:$S$835,8,FALSE)),IF(VLOOKUP($A1260,'sin-list 180320_update'!$A$2:$S$835,10,FALSE)="",NA(),VLOOKUP($A1260,'sin-list 180320_update'!$A$2:$S$835,10,FALSE))),IF(VLOOKUP($C1260,'sin-list 180320_update'!$B$2:$S$835,9,FALSE)="",NA(),VLOOKUP($C1260,'sin-list 180320_update'!$B$2:$S$835,9,FALSE)))</f>
        <v>#N/A</v>
      </c>
      <c r="N1260" s="76" t="e">
        <f>IF($C1260="-",IF($A1260="-",IF(VLOOKUP($D1260,'REACH Bilaga XVII_update'!$A$5:$E$131,4,FALSE)="",NA(),VLOOKUP($D1260,'REACH Bilaga XVII_update'!$A$5:$E$131,4,FALSE)),IF(VLOOKUP($A1260,'REACH Bilaga XVII_update'!$C$5:$D$131,2,FALSE)="",NA(),VLOOKUP($A1260,'REACH Bilaga XVII_update'!$C$5:$D$131,2,FALSE))),IF(VLOOKUP($C1260,'REACH Bilaga XVII_update'!$B$5:$D$131,3,FALSE)="",NA(),VLOOKUP($C1260,'REACH Bilaga XVII_update'!$B$5:$D$131,3,FALSE)))</f>
        <v>#N/A</v>
      </c>
      <c r="O1260" s="76" t="e">
        <f>IF($C1260="-",IF($A1260="-",IF(VLOOKUP($D1260,' REACH Bilaga 59_update'!$A$5:$E$210,5,FALSE)="",NA(),VLOOKUP($D1260,' REACH Bilaga 59_update'!$A$5:$E$210,5,FALSE)),IF(VLOOKUP($A1260,' REACH Bilaga 59_update'!$D$5:$E$210,2,FALSE)="",NA(),VLOOKUP($A1260,' REACH Bilaga 59_update'!$D$5:$E$210,2,FALSE))),IF(VLOOKUP($C1260,' REACH Bilaga 59_update'!$C$5:$E$210,3,FALSE)="",NA(),VLOOKUP($C1260,' REACH Bilaga 59_update'!$C$5:$E$210,3,FALSE)))</f>
        <v>#N/A</v>
      </c>
      <c r="P1260" s="76" t="e">
        <f>IF(C1260="-",IF(A1260="-",IFERROR(VLOOKUP($D1260,' REACH Bilaga 59_update'!$A$5:$F$210,MATCH(Sammanfattning!P$1,' REACH Bilaga 59_update'!$A$4:$F$4,0),FALSE),VLOOKUP($D1260,'REACH Bilaga XIV_update'!$A$4:$H$110,MATCH(Sammanfattning!P$1,'REACH Bilaga XIV_update'!$A$4:$H$4,0),FALSE)),IFERROR(VLOOKUP($A1260,' REACH Bilaga 59_update'!$D$5:$F$210,MATCH(Sammanfattning!P$1,' REACH Bilaga 59_update'!$D$4:$F$4,0),FALSE),VLOOKUP($A1260,'REACH Bilaga XIV_update'!$D$4:$H$110,MATCH(Sammanfattning!P$1,'REACH Bilaga XIV_update'!$D$4:$H$4,0),FALSE))),IFERROR(VLOOKUP($C1260,' REACH Bilaga 59_update'!$C$5:$F$210,MATCH(Sammanfattning!P$1,' REACH Bilaga 59_update'!$C$4:$F$4,0),FALSE),VLOOKUP($C1260,'REACH Bilaga XIV_update'!$C$4:$H$110,MATCH(Sammanfattning!P$1,'REACH Bilaga XIV_update'!$C$4:$H$4,0),FALSE)))</f>
        <v>#N/A</v>
      </c>
      <c r="Q1260" s="76" t="e">
        <f>IF($C1260="-",IF($A1260="-",IF(VLOOKUP($D1260,'REACH Bilaga XIV_update'!$A$5:$I$110,9,FALSE)="",NA(),VLOOKUP($D1260,'REACH Bilaga XIV_update'!$A$5:$I$110,9,FALSE)),IF(VLOOKUP($A1260,'REACH Bilaga XIV_update'!$D$5:$I$110,6,FALSE)="",NA(),VLOOKUP($A1260,'REACH Bilaga XIV_update'!$D$5:$I$110,6,FALSE))),IF(VLOOKUP($C1260,'REACH Bilaga XIV_update'!$C$5:$I$110,7,FALSE)="",NA(),VLOOKUP($C1260,'REACH Bilaga XIV_update'!$C$5:$I$110,7,FALSE)))</f>
        <v>#N/A</v>
      </c>
      <c r="R1260" s="76" t="e">
        <f>IF($C1260="-",IF($A1260="-",IF(VLOOKUP($D1260,CoRAP_update!$A$5:$O$376,15,FALSE)="",NA(),VLOOKUP($D1260,CoRAP_update!$A$5:$O$376,15,FALSE)),IF(VLOOKUP($A1260,CoRAP_update!$D$5:$O$376,12,FALSE)="",NA(),VLOOKUP($A1260,CoRAP_update!$D$5:$O$376,12,FALSE))),IF(VLOOKUP($C1260,CoRAP_update!$C$5:$O$376,13,FALSE)="",NA(),VLOOKUP($C1260,CoRAP_update!$C$5:$O$376,13,FALSE)))</f>
        <v>#N/A</v>
      </c>
      <c r="S1260" s="144" t="e">
        <f>IF($C1260="-",IF($A1260="-",VLOOKUP($D1260,CoRAP_update!$A$5:$J$376,MATCH(Sammanfattning!S$1,CoRAP_update!$A$4:$J$4,0),FALSE),VLOOKUP($A1260,CoRAP_update!$D$5:$J$376,MATCH(Sammanfattning!S$1,CoRAP_update!$D$4:$J$4,0),FALSE)),VLOOKUP($C1260,CoRAP_update!$C$5:$J$376,MATCH(Sammanfattning!S$1,CoRAP_update!$C$4:$J$4,0),FALSE))</f>
        <v>#N/A</v>
      </c>
      <c r="T1260" s="76" t="str">
        <f>IF($A1260="-",VLOOKUP($D1260,EDC_update!$C$2:$F$450,4,FALSE),VLOOKUP($A1260,EDC_update!$B$2:$F$450,5,FALSE))</f>
        <v>CAT2</v>
      </c>
      <c r="V1260" s="78">
        <f>IF(IFERROR(SEARCH("PBT",P1260),99)=99,IF(IFERROR(SEARCH("suspected PBT",S1260),99)=99,IF(IFERROR(SEARCH("concluded to be PBT",K1260),99)=99,IF(IFERROR(SEARCH("PBT",S1260),99)=99,IF(IFERROR(SEARCH("PBT cand",L1260),99)=99,IF(IFERROR(SEARCH("PBT",L1260),99)=99,IF(IFERROR(SEARCH("persistent, bioackumulative and toxic properties",K1260),99)=99,0,Scoring!$E$3),Scoring!$E$3),Scoring!$E$7),Scoring!$E$3),Scoring!$E$5),Scoring!$E$6),Scoring!$E$3)</f>
        <v>0</v>
      </c>
      <c r="W1260" s="78">
        <f>IF(IFERROR(SEARCH("vPvB",P1260),99)=99,IF(IFERROR(SEARCH("suspected pbt/vPvB",S1260),99)=99,IF(IFERROR(SEARCH("vPvB",S1260),99)=99,IF(IFERROR(SEARCH("concluded to be a vPvB",S1260),99)=99,IF(IFERROR(SEARCH("identified as vPvB",K1260),99)=99,IF(IFERROR(SEARCH("concluded to be a vPvB",K1260),99)=99,IF(IFERROR(SEARCH("concluded to be both pbt and vPvB",S1260),99)=99,IF(IFERROR(SEARCH("concluded to be both pbt and vPvB",K1260),99)=99,0,Scoring!$E$5),Scoring!$E$5),Scoring!$E$5),Scoring!$E$5),Scoring!$E$5),Scoring!$E$4),Scoring!$E$6),Scoring!$E$4)</f>
        <v>0</v>
      </c>
      <c r="X1260" s="78">
        <f>IF(IFERROR(SEARCH("H410",N1260),99)=99,IF(IFERROR(SEARCH("H410",O1260),99)=99,IF(IFERROR(SEARCH("H410",Q1260),99)=99,IF(IFERROR(SEARCH("H410",M1260),99)=99,IF(IFERROR(SEARCH("H410",R1260),99)=99,IF(IFERROR(SEARCH("H411",N1260),99)=99,IF(IFERROR(SEARCH("H411",O1260),99)=99,IF(IFERROR(SEARCH("H411",Q1260),99)=99,IF(IFERROR(SEARCH("H411",M1260),99)=99,IF(IFERROR(SEARCH("H411",R1260),99)=99,IF(IFERROR(SEARCH("H413",N1260),99)=99,IF(IFERROR(SEARCH("H413",O1260),99)=99,IF(IFERROR(SEARCH("H413",Q1260),99)=99,IF(IFERROR(SEARCH("H413",M1260),99)=99,IF(IFERROR(SEARCH("H413",R1260),99)=99,IF(IFERROR(SEARCH("H412",N1260),99)=99,IF(IFERROR(SEARCH("H412",O1260),99)=99,IF(IFERROR(SEARCH("H412",Q1260),99)=99,IF(IFERROR(SEARCH("H412",M1260),99)=99,IF(IFERROR(SEARCH("H412",R1260),99)=99,0,Scoring!$E$2),Scoring!$E$2),Scoring!$E$2),Scoring!$E$2),Scoring!$E$2),Scoring!$E$2),Scoring!$E$2),Scoring!$E$2),Scoring!$E$2),Scoring!$E$2),Scoring!$E$2),Scoring!$E$2),Scoring!$E$2),Scoring!$E$2),Scoring!$E$2),Scoring!$E$2),Scoring!$E$2),Scoring!$E$2),Scoring!$E$2),Scoring!$E$2)</f>
        <v>0</v>
      </c>
      <c r="Y1260" s="78">
        <f>IF(IFERROR(SEARCH("CMR",K1260),99)=99,IF(IFERROR(SEARCH("Suspected CMR",S1260),99)=99,IF(IFERROR(SEARCH("CMR",S1260),99)=99,0,Scoring!$E$8),Scoring!$E$9),Scoring!$E$8)</f>
        <v>0</v>
      </c>
      <c r="Z1260" s="78">
        <f>IF(IFERROR(SEARCH("H350",N1260),99)=99,IF(IFERROR(SEARCH("H350",O1260),99)=99,IF(IFERROR(SEARCH("H350",Q1260),99)=99,IF(IFERROR(SEARCH("H350",M1260),99)=99,IF(IFERROR(SEARCH("H350",R1260),99)=99,IF(IFERROR(SEARCH("H351",N1260),99)=99,IF(IFERROR(SEARCH("H351",O1260),99)=99,IF(IFERROR(SEARCH("H351",Q1260),99)=99,IF(IFERROR(SEARCH("H351",M1260),99)=99,IF(IFERROR(SEARCH("H351",R1260),99)=99,IF(IFERROR(SEARCH("carcinogenic",P1260),99)=99,IF(IFERROR(SEARCH("suspected carcinogenic",S1260),99)=99,0,Scoring!$E$12),Scoring!$E$11),Scoring!$E$10),Scoring!$E$10),Scoring!$E$10),Scoring!$E$10),Scoring!$E$10),Scoring!$E$10),Scoring!$E$10),Scoring!$E$10),Scoring!$E$10),Scoring!$E$10)</f>
        <v>0</v>
      </c>
      <c r="AA1260" s="78">
        <f>IF(IFERROR(SEARCH("H340",N1260),99)=99,IF(IFERROR(SEARCH("H340",O1260),99)=99,IF(IFERROR(SEARCH("H340",Q1260),99)=99,IF(IFERROR(SEARCH("H340",M1260),99)=99,IF(IFERROR(SEARCH("H340",R1260),99)=99,IF(IFERROR(SEARCH("H341",N1260),99)=99,IF(IFERROR(SEARCH("H341",O1260),99)=99,IF(IFERROR(SEARCH("H341",Q1260),99)=99,IF(IFERROR(SEARCH("H341",M1260),99)=99,IF(IFERROR(SEARCH("H341",R1260),99)=99,IF(IFERROR(SEARCH("mutagenic",P1260),99)=99,IF(IFERROR(SEARCH("suspected mutagenic",S1260),99)=99,0,Scoring!$E$15),Scoring!$E$14),Scoring!$E$13),Scoring!$E$13),Scoring!$E$13),Scoring!$E$13),Scoring!$E$13),Scoring!$E$13),Scoring!$E$13),Scoring!$E$13),Scoring!$E$13),Scoring!$E$13)</f>
        <v>0</v>
      </c>
      <c r="AB1260" s="78">
        <f>IF(IFERROR(SEARCH("H360",N1260),99)=99,IF(IFERROR(SEARCH("H360",O1260),99)=99,IF(IFERROR(SEARCH("H360",Q1260),99)=99,IF(IFERROR(SEARCH("H360",M1260),99)=99,IF(IFERROR(SEARCH("H360",R1260),99)=99,IF(IFERROR(SEARCH("H361",N1260),99)=99,IF(IFERROR(SEARCH("H361",O1260),99)=99,IF(IFERROR(SEARCH("H361",Q1260),99)=99,IF(IFERROR(SEARCH("H361",M1260),99)=99,IF(IFERROR(SEARCH("H361",R1260),99)=99,IF(IFERROR(SEARCH("reproduction",P1260),99)=99,IF(IFERROR(SEARCH("suspected reprotoxic",S1260),99)=99,IF(IFERROR(SEARCH("reprotoxic",S1260),99)=99,IF(IFERROR(SEARCH("reprotoxic",K1260),99)=99,0,Scoring!$E$18),Scoring!$E$18),Scoring!$E$19),Scoring!$E$17),Scoring!$E$16),Scoring!$E$16),Scoring!$E$16),Scoring!$E$16),Scoring!$E$16),Scoring!$E$16),Scoring!$E$16),Scoring!$E$16),Scoring!$E$16),Scoring!$E$16)</f>
        <v>0</v>
      </c>
      <c r="AC1260" s="78">
        <f>IF(IFERROR(SEARCH("57f",L1260),99)=99,IF(IFERROR(SEARCH("57(f)",P1260),99)=99,0,Scoring!$E$20),Scoring!$E$20)</f>
        <v>0</v>
      </c>
      <c r="AD1260" s="78">
        <f>IF(IFERROR(SEARCH("CAT1",T1260),99)=99,IF(IFERROR(SEARCH("CAT2",T1260),99)=99,IF(IFERROR(SEARCH("CAT3",T1260),99)=99,IF(IFERROR(SEARCH("concluded to be endocrine",K1260),99)=99,IF(IFERROR(SEARCH("categorised as endocrine",K1260),99)=99,IF(IFERROR(SEARCH("endocrine disrupting",P1260),99)=99,IF(IFERROR(SEARCH("endocrine disrupting",K1260),99)=99,IF(IFERROR(SEARCH("suspected endocrine",S1260),99)=99,IF(IFERROR(SEARCH("potential endocrine",S1260),99)=99,0,Scoring!$E$25),Scoring!$E$25),Scoring!$E$24),Scoring!$E$24),Scoring!$E$24),Scoring!$E$24),Scoring!$E$23),Scoring!$E$22),Scoring!$E$21)</f>
        <v>0.5</v>
      </c>
      <c r="AE1260" s="78">
        <f>IF(IFERROR(SEARCH("suspected sensitiser",S1260),99)=99,IF(IFERROR(SEARCH("sensitiser",S1260),99)=99,IF(IFERROR(SEARCH("other hazard based concern",S1260),99)=99,0,Scoring!$E$28),Scoring!$E$26),Scoring!$E$27)</f>
        <v>0</v>
      </c>
      <c r="AF1260" s="78">
        <f>IF(IFERROR(M1260,1)=1,IF(IFERROR(N1260,1)=1,IF(IFERROR(O1260,1)=1,IF(IFERROR(Q1260,1)=1,IF(IFERROR(R1260,1)=1,IF(IFERROR(T1260,1)=1,IF(IFERROR(K1260,1)=1,IF(IFERROR(P1260,1)=1,IF(IFERROR(S1260,1)=1,Scoring!$E$29,0),0),0),0),0),0),0),0),0)</f>
        <v>0</v>
      </c>
      <c r="AG1260" s="78">
        <f t="shared" si="87"/>
        <v>0.5</v>
      </c>
      <c r="AI1260" s="93"/>
      <c r="AJ1260" s="94"/>
      <c r="AK1260" s="76"/>
      <c r="AL1260" s="75"/>
      <c r="AN1260" s="79"/>
      <c r="AO1260" s="79"/>
      <c r="AP1260" s="79"/>
      <c r="AQ1260" s="79"/>
      <c r="AR1260" s="79"/>
      <c r="AS1260" s="78"/>
      <c r="AU1260" s="79">
        <f>IF(IFERROR(F1260,99)=99,IF(IFERROR(G1260,99)=99,IF(IFERROR(H1260,99)=99,IF(IFERROR(I1260,99)=99,IF(IFERROR(E1260,99)=99,IF(IFERROR(J1260,99)=99,0,Scoring!$B$7),Scoring!$B$3),Scoring!$B$2),Scoring!$B$6),Scoring!$B$5),Scoring!$B$4)</f>
        <v>0.3</v>
      </c>
      <c r="AV1260" s="78">
        <f t="shared" si="88"/>
        <v>0.15</v>
      </c>
      <c r="AW1260" s="78"/>
      <c r="AX1260" s="66"/>
      <c r="AY1260" s="78"/>
      <c r="AZ1260" s="76"/>
      <c r="BB1260" s="76"/>
    </row>
    <row r="1261" spans="1:54" x14ac:dyDescent="0.25">
      <c r="A1261" s="89" t="s">
        <v>6753</v>
      </c>
      <c r="B1261" s="89" t="s">
        <v>30</v>
      </c>
      <c r="C1261" s="89" t="s">
        <v>30</v>
      </c>
      <c r="D1261" s="89" t="s">
        <v>6754</v>
      </c>
      <c r="E1261" s="76" t="e">
        <f>IF(C1261="-",IF(A1261="-",VLOOKUP(D1261,'sin-list 180320_update'!$C$2:$C$835,1,FALSE),VLOOKUP(A1261,'sin-list 180320_update'!$A$2:$A$835,1,FALSE)),VLOOKUP(C1261,'sin-list 180320_update'!$B$2:$B$835,1,FALSE))</f>
        <v>#N/A</v>
      </c>
      <c r="F1261" s="76" t="e">
        <f>IF($C1261="-",IF($A1261="-",VLOOKUP($D1261,'REACH Bilaga XVII_update'!$A$5:$A$131,1,FALSE),VLOOKUP($A1261,'REACH Bilaga XVII_update'!$C$5:$C$131,1,FALSE)),VLOOKUP($C1261,'REACH Bilaga XVII_update'!$B$5:$B$131,1,FALSE))</f>
        <v>#N/A</v>
      </c>
      <c r="G1261" s="76" t="e">
        <f>IF($C1261="-",IF($A1261="-",VLOOKUP($D1261,' REACH Bilaga 59_update'!$A$5:$A$210,1,FALSE),VLOOKUP($A1261,' REACH Bilaga 59_update'!$D$5:$D$210,1,FALSE)),VLOOKUP($C1261,' REACH Bilaga 59_update'!$C$5:$C$210,1,FALSE))</f>
        <v>#N/A</v>
      </c>
      <c r="H1261" s="76" t="e">
        <f>IF($C1261="-",IF($A1261="-",VLOOKUP($D1261,'REACH Bilaga XIV_update'!$A$5:$A$110,1,FALSE),VLOOKUP($A1261,'REACH Bilaga XIV_update'!$D$5:$D$110,1,FALSE)),VLOOKUP($C1261,'REACH Bilaga XIV_update'!$C$5:$C$110,1,FALSE))</f>
        <v>#N/A</v>
      </c>
      <c r="I1261" s="76" t="e">
        <f>IF($C1261="-",IF($A1261="-",VLOOKUP($D1261,CoRAP_update!$A$5:$A$376,1,FALSE),VLOOKUP($A1261,CoRAP_update!$D$5:$D$376,1,FALSE)),VLOOKUP($C1261,CoRAP_update!$C$5:$C$376,1,FALSE))</f>
        <v>#N/A</v>
      </c>
      <c r="J1261" s="76" t="str">
        <f>IF($C1261="-",IF($A1261="-",VLOOKUP($D1261,EDC_update!$C$2:$C$450,1,FALSE),VLOOKUP($A1261,EDC_update!$B$2:$B$450,1,FALSE)),VLOOKUP($C1261,EDC_update!$L$2:$L$450,1,FALSE))</f>
        <v>107555-93-1</v>
      </c>
      <c r="K1261" s="76" t="e">
        <f>IF($C1261="-",IF($A1261="-",IF(VLOOKUP($D1261,'sin-list 180320_update'!$C$2:$S$835,3,FALSE)="",NA(),VLOOKUP($D1261,'sin-list 180320_update'!$C$2:$S$835,3,FALSE)),IF(VLOOKUP($A1261,'sin-list 180320_update'!$A$2:$S$835,5,FALSE)="",NA(),VLOOKUP($A1261,'sin-list 180320_update'!$A$2:$S$835,5,FALSE))),IF(VLOOKUP($C1261,'sin-list 180320_update'!$B$2:$S$835,4,FALSE)="",NA(),VLOOKUP($C1261,'sin-list 180320_update'!$B$2:$S$835,4,FALSE)))</f>
        <v>#N/A</v>
      </c>
      <c r="L1261" s="76" t="e">
        <f>IF($C1261="-",IF($A1261="-",VLOOKUP($D1261,'sin-list 180320_update'!$C$2:$S$835,6,FALSE),VLOOKUP($A1261,'sin-list 180320_update'!$A$2:$S$835,8,FALSE)),VLOOKUP($C1261,'sin-list 180320_update'!$B$2:$S$835,7,FALSE))</f>
        <v>#N/A</v>
      </c>
      <c r="M1261" s="76" t="e">
        <f>IF($C1261="-",IF($A1261="-",IF(VLOOKUP($D1261,'sin-list 180320_update'!$C$2:$S$835,8,FALSE)="",NA(),VLOOKUP($D1261,'sin-list 180320_update'!$C$2:$S$835,8,FALSE)),IF(VLOOKUP($A1261,'sin-list 180320_update'!$A$2:$S$835,10,FALSE)="",NA(),VLOOKUP($A1261,'sin-list 180320_update'!$A$2:$S$835,10,FALSE))),IF(VLOOKUP($C1261,'sin-list 180320_update'!$B$2:$S$835,9,FALSE)="",NA(),VLOOKUP($C1261,'sin-list 180320_update'!$B$2:$S$835,9,FALSE)))</f>
        <v>#N/A</v>
      </c>
      <c r="N1261" s="76" t="e">
        <f>IF($C1261="-",IF($A1261="-",IF(VLOOKUP($D1261,'REACH Bilaga XVII_update'!$A$5:$E$131,4,FALSE)="",NA(),VLOOKUP($D1261,'REACH Bilaga XVII_update'!$A$5:$E$131,4,FALSE)),IF(VLOOKUP($A1261,'REACH Bilaga XVII_update'!$C$5:$D$131,2,FALSE)="",NA(),VLOOKUP($A1261,'REACH Bilaga XVII_update'!$C$5:$D$131,2,FALSE))),IF(VLOOKUP($C1261,'REACH Bilaga XVII_update'!$B$5:$D$131,3,FALSE)="",NA(),VLOOKUP($C1261,'REACH Bilaga XVII_update'!$B$5:$D$131,3,FALSE)))</f>
        <v>#N/A</v>
      </c>
      <c r="O1261" s="76" t="e">
        <f>IF($C1261="-",IF($A1261="-",IF(VLOOKUP($D1261,' REACH Bilaga 59_update'!$A$5:$E$210,5,FALSE)="",NA(),VLOOKUP($D1261,' REACH Bilaga 59_update'!$A$5:$E$210,5,FALSE)),IF(VLOOKUP($A1261,' REACH Bilaga 59_update'!$D$5:$E$210,2,FALSE)="",NA(),VLOOKUP($A1261,' REACH Bilaga 59_update'!$D$5:$E$210,2,FALSE))),IF(VLOOKUP($C1261,' REACH Bilaga 59_update'!$C$5:$E$210,3,FALSE)="",NA(),VLOOKUP($C1261,' REACH Bilaga 59_update'!$C$5:$E$210,3,FALSE)))</f>
        <v>#N/A</v>
      </c>
      <c r="P1261" s="76" t="e">
        <f>IF(C1261="-",IF(A1261="-",IFERROR(VLOOKUP($D1261,' REACH Bilaga 59_update'!$A$5:$F$210,MATCH(Sammanfattning!P$1,' REACH Bilaga 59_update'!$A$4:$F$4,0),FALSE),VLOOKUP($D1261,'REACH Bilaga XIV_update'!$A$4:$H$110,MATCH(Sammanfattning!P$1,'REACH Bilaga XIV_update'!$A$4:$H$4,0),FALSE)),IFERROR(VLOOKUP($A1261,' REACH Bilaga 59_update'!$D$5:$F$210,MATCH(Sammanfattning!P$1,' REACH Bilaga 59_update'!$D$4:$F$4,0),FALSE),VLOOKUP($A1261,'REACH Bilaga XIV_update'!$D$4:$H$110,MATCH(Sammanfattning!P$1,'REACH Bilaga XIV_update'!$D$4:$H$4,0),FALSE))),IFERROR(VLOOKUP($C1261,' REACH Bilaga 59_update'!$C$5:$F$210,MATCH(Sammanfattning!P$1,' REACH Bilaga 59_update'!$C$4:$F$4,0),FALSE),VLOOKUP($C1261,'REACH Bilaga XIV_update'!$C$4:$H$110,MATCH(Sammanfattning!P$1,'REACH Bilaga XIV_update'!$C$4:$H$4,0),FALSE)))</f>
        <v>#N/A</v>
      </c>
      <c r="Q1261" s="76" t="e">
        <f>IF($C1261="-",IF($A1261="-",IF(VLOOKUP($D1261,'REACH Bilaga XIV_update'!$A$5:$I$110,9,FALSE)="",NA(),VLOOKUP($D1261,'REACH Bilaga XIV_update'!$A$5:$I$110,9,FALSE)),IF(VLOOKUP($A1261,'REACH Bilaga XIV_update'!$D$5:$I$110,6,FALSE)="",NA(),VLOOKUP($A1261,'REACH Bilaga XIV_update'!$D$5:$I$110,6,FALSE))),IF(VLOOKUP($C1261,'REACH Bilaga XIV_update'!$C$5:$I$110,7,FALSE)="",NA(),VLOOKUP($C1261,'REACH Bilaga XIV_update'!$C$5:$I$110,7,FALSE)))</f>
        <v>#N/A</v>
      </c>
      <c r="R1261" s="76" t="e">
        <f>IF($C1261="-",IF($A1261="-",IF(VLOOKUP($D1261,CoRAP_update!$A$5:$O$376,15,FALSE)="",NA(),VLOOKUP($D1261,CoRAP_update!$A$5:$O$376,15,FALSE)),IF(VLOOKUP($A1261,CoRAP_update!$D$5:$O$376,12,FALSE)="",NA(),VLOOKUP($A1261,CoRAP_update!$D$5:$O$376,12,FALSE))),IF(VLOOKUP($C1261,CoRAP_update!$C$5:$O$376,13,FALSE)="",NA(),VLOOKUP($C1261,CoRAP_update!$C$5:$O$376,13,FALSE)))</f>
        <v>#N/A</v>
      </c>
      <c r="S1261" s="144" t="e">
        <f>IF($C1261="-",IF($A1261="-",VLOOKUP($D1261,CoRAP_update!$A$5:$J$376,MATCH(Sammanfattning!S$1,CoRAP_update!$A$4:$J$4,0),FALSE),VLOOKUP($A1261,CoRAP_update!$D$5:$J$376,MATCH(Sammanfattning!S$1,CoRAP_update!$D$4:$J$4,0),FALSE)),VLOOKUP($C1261,CoRAP_update!$C$5:$J$376,MATCH(Sammanfattning!S$1,CoRAP_update!$C$4:$J$4,0),FALSE))</f>
        <v>#N/A</v>
      </c>
      <c r="T1261" s="76" t="str">
        <f>IF($A1261="-",VLOOKUP($D1261,EDC_update!$C$2:$F$450,4,FALSE),VLOOKUP($A1261,EDC_update!$B$2:$F$450,5,FALSE))</f>
        <v>CAT2</v>
      </c>
      <c r="V1261" s="78">
        <f>IF(IFERROR(SEARCH("PBT",P1261),99)=99,IF(IFERROR(SEARCH("suspected PBT",S1261),99)=99,IF(IFERROR(SEARCH("concluded to be PBT",K1261),99)=99,IF(IFERROR(SEARCH("PBT",S1261),99)=99,IF(IFERROR(SEARCH("PBT cand",L1261),99)=99,IF(IFERROR(SEARCH("PBT",L1261),99)=99,IF(IFERROR(SEARCH("persistent, bioackumulative and toxic properties",K1261),99)=99,0,Scoring!$E$3),Scoring!$E$3),Scoring!$E$7),Scoring!$E$3),Scoring!$E$5),Scoring!$E$6),Scoring!$E$3)</f>
        <v>0</v>
      </c>
      <c r="W1261" s="78">
        <f>IF(IFERROR(SEARCH("vPvB",P1261),99)=99,IF(IFERROR(SEARCH("suspected pbt/vPvB",S1261),99)=99,IF(IFERROR(SEARCH("vPvB",S1261),99)=99,IF(IFERROR(SEARCH("concluded to be a vPvB",S1261),99)=99,IF(IFERROR(SEARCH("identified as vPvB",K1261),99)=99,IF(IFERROR(SEARCH("concluded to be a vPvB",K1261),99)=99,IF(IFERROR(SEARCH("concluded to be both pbt and vPvB",S1261),99)=99,IF(IFERROR(SEARCH("concluded to be both pbt and vPvB",K1261),99)=99,0,Scoring!$E$5),Scoring!$E$5),Scoring!$E$5),Scoring!$E$5),Scoring!$E$5),Scoring!$E$4),Scoring!$E$6),Scoring!$E$4)</f>
        <v>0</v>
      </c>
      <c r="X1261" s="78">
        <f>IF(IFERROR(SEARCH("H410",N1261),99)=99,IF(IFERROR(SEARCH("H410",O1261),99)=99,IF(IFERROR(SEARCH("H410",Q1261),99)=99,IF(IFERROR(SEARCH("H410",M1261),99)=99,IF(IFERROR(SEARCH("H410",R1261),99)=99,IF(IFERROR(SEARCH("H411",N1261),99)=99,IF(IFERROR(SEARCH("H411",O1261),99)=99,IF(IFERROR(SEARCH("H411",Q1261),99)=99,IF(IFERROR(SEARCH("H411",M1261),99)=99,IF(IFERROR(SEARCH("H411",R1261),99)=99,IF(IFERROR(SEARCH("H413",N1261),99)=99,IF(IFERROR(SEARCH("H413",O1261),99)=99,IF(IFERROR(SEARCH("H413",Q1261),99)=99,IF(IFERROR(SEARCH("H413",M1261),99)=99,IF(IFERROR(SEARCH("H413",R1261),99)=99,IF(IFERROR(SEARCH("H412",N1261),99)=99,IF(IFERROR(SEARCH("H412",O1261),99)=99,IF(IFERROR(SEARCH("H412",Q1261),99)=99,IF(IFERROR(SEARCH("H412",M1261),99)=99,IF(IFERROR(SEARCH("H412",R1261),99)=99,0,Scoring!$E$2),Scoring!$E$2),Scoring!$E$2),Scoring!$E$2),Scoring!$E$2),Scoring!$E$2),Scoring!$E$2),Scoring!$E$2),Scoring!$E$2),Scoring!$E$2),Scoring!$E$2),Scoring!$E$2),Scoring!$E$2),Scoring!$E$2),Scoring!$E$2),Scoring!$E$2),Scoring!$E$2),Scoring!$E$2),Scoring!$E$2),Scoring!$E$2)</f>
        <v>0</v>
      </c>
      <c r="Y1261" s="78">
        <f>IF(IFERROR(SEARCH("CMR",K1261),99)=99,IF(IFERROR(SEARCH("Suspected CMR",S1261),99)=99,IF(IFERROR(SEARCH("CMR",S1261),99)=99,0,Scoring!$E$8),Scoring!$E$9),Scoring!$E$8)</f>
        <v>0</v>
      </c>
      <c r="Z1261" s="78">
        <f>IF(IFERROR(SEARCH("H350",N1261),99)=99,IF(IFERROR(SEARCH("H350",O1261),99)=99,IF(IFERROR(SEARCH("H350",Q1261),99)=99,IF(IFERROR(SEARCH("H350",M1261),99)=99,IF(IFERROR(SEARCH("H350",R1261),99)=99,IF(IFERROR(SEARCH("H351",N1261),99)=99,IF(IFERROR(SEARCH("H351",O1261),99)=99,IF(IFERROR(SEARCH("H351",Q1261),99)=99,IF(IFERROR(SEARCH("H351",M1261),99)=99,IF(IFERROR(SEARCH("H351",R1261),99)=99,IF(IFERROR(SEARCH("carcinogenic",P1261),99)=99,IF(IFERROR(SEARCH("suspected carcinogenic",S1261),99)=99,0,Scoring!$E$12),Scoring!$E$11),Scoring!$E$10),Scoring!$E$10),Scoring!$E$10),Scoring!$E$10),Scoring!$E$10),Scoring!$E$10),Scoring!$E$10),Scoring!$E$10),Scoring!$E$10),Scoring!$E$10)</f>
        <v>0</v>
      </c>
      <c r="AA1261" s="78">
        <f>IF(IFERROR(SEARCH("H340",N1261),99)=99,IF(IFERROR(SEARCH("H340",O1261),99)=99,IF(IFERROR(SEARCH("H340",Q1261),99)=99,IF(IFERROR(SEARCH("H340",M1261),99)=99,IF(IFERROR(SEARCH("H340",R1261),99)=99,IF(IFERROR(SEARCH("H341",N1261),99)=99,IF(IFERROR(SEARCH("H341",O1261),99)=99,IF(IFERROR(SEARCH("H341",Q1261),99)=99,IF(IFERROR(SEARCH("H341",M1261),99)=99,IF(IFERROR(SEARCH("H341",R1261),99)=99,IF(IFERROR(SEARCH("mutagenic",P1261),99)=99,IF(IFERROR(SEARCH("suspected mutagenic",S1261),99)=99,0,Scoring!$E$15),Scoring!$E$14),Scoring!$E$13),Scoring!$E$13),Scoring!$E$13),Scoring!$E$13),Scoring!$E$13),Scoring!$E$13),Scoring!$E$13),Scoring!$E$13),Scoring!$E$13),Scoring!$E$13)</f>
        <v>0</v>
      </c>
      <c r="AB1261" s="78">
        <f>IF(IFERROR(SEARCH("H360",N1261),99)=99,IF(IFERROR(SEARCH("H360",O1261),99)=99,IF(IFERROR(SEARCH("H360",Q1261),99)=99,IF(IFERROR(SEARCH("H360",M1261),99)=99,IF(IFERROR(SEARCH("H360",R1261),99)=99,IF(IFERROR(SEARCH("H361",N1261),99)=99,IF(IFERROR(SEARCH("H361",O1261),99)=99,IF(IFERROR(SEARCH("H361",Q1261),99)=99,IF(IFERROR(SEARCH("H361",M1261),99)=99,IF(IFERROR(SEARCH("H361",R1261),99)=99,IF(IFERROR(SEARCH("reproduction",P1261),99)=99,IF(IFERROR(SEARCH("suspected reprotoxic",S1261),99)=99,IF(IFERROR(SEARCH("reprotoxic",S1261),99)=99,IF(IFERROR(SEARCH("reprotoxic",K1261),99)=99,0,Scoring!$E$18),Scoring!$E$18),Scoring!$E$19),Scoring!$E$17),Scoring!$E$16),Scoring!$E$16),Scoring!$E$16),Scoring!$E$16),Scoring!$E$16),Scoring!$E$16),Scoring!$E$16),Scoring!$E$16),Scoring!$E$16),Scoring!$E$16)</f>
        <v>0</v>
      </c>
      <c r="AC1261" s="78">
        <f>IF(IFERROR(SEARCH("57f",L1261),99)=99,IF(IFERROR(SEARCH("57(f)",P1261),99)=99,0,Scoring!$E$20),Scoring!$E$20)</f>
        <v>0</v>
      </c>
      <c r="AD1261" s="78">
        <f>IF(IFERROR(SEARCH("CAT1",T1261),99)=99,IF(IFERROR(SEARCH("CAT2",T1261),99)=99,IF(IFERROR(SEARCH("CAT3",T1261),99)=99,IF(IFERROR(SEARCH("concluded to be endocrine",K1261),99)=99,IF(IFERROR(SEARCH("categorised as endocrine",K1261),99)=99,IF(IFERROR(SEARCH("endocrine disrupting",P1261),99)=99,IF(IFERROR(SEARCH("endocrine disrupting",K1261),99)=99,IF(IFERROR(SEARCH("suspected endocrine",S1261),99)=99,IF(IFERROR(SEARCH("potential endocrine",S1261),99)=99,0,Scoring!$E$25),Scoring!$E$25),Scoring!$E$24),Scoring!$E$24),Scoring!$E$24),Scoring!$E$24),Scoring!$E$23),Scoring!$E$22),Scoring!$E$21)</f>
        <v>0.5</v>
      </c>
      <c r="AE1261" s="78">
        <f>IF(IFERROR(SEARCH("suspected sensitiser",S1261),99)=99,IF(IFERROR(SEARCH("sensitiser",S1261),99)=99,IF(IFERROR(SEARCH("other hazard based concern",S1261),99)=99,0,Scoring!$E$28),Scoring!$E$26),Scoring!$E$27)</f>
        <v>0</v>
      </c>
      <c r="AF1261" s="78">
        <f>IF(IFERROR(M1261,1)=1,IF(IFERROR(N1261,1)=1,IF(IFERROR(O1261,1)=1,IF(IFERROR(Q1261,1)=1,IF(IFERROR(R1261,1)=1,IF(IFERROR(T1261,1)=1,IF(IFERROR(K1261,1)=1,IF(IFERROR(P1261,1)=1,IF(IFERROR(S1261,1)=1,Scoring!$E$29,0),0),0),0),0),0),0),0),0)</f>
        <v>0</v>
      </c>
      <c r="AG1261" s="78">
        <f t="shared" si="87"/>
        <v>0.5</v>
      </c>
      <c r="AI1261" s="93"/>
      <c r="AJ1261" s="94"/>
      <c r="AK1261" s="76"/>
      <c r="AL1261" s="75"/>
      <c r="AN1261" s="79"/>
      <c r="AO1261" s="79"/>
      <c r="AP1261" s="79"/>
      <c r="AQ1261" s="79"/>
      <c r="AR1261" s="79"/>
      <c r="AS1261" s="78"/>
      <c r="AU1261" s="79">
        <f>IF(IFERROR(F1261,99)=99,IF(IFERROR(G1261,99)=99,IF(IFERROR(H1261,99)=99,IF(IFERROR(I1261,99)=99,IF(IFERROR(E1261,99)=99,IF(IFERROR(J1261,99)=99,0,Scoring!$B$7),Scoring!$B$3),Scoring!$B$2),Scoring!$B$6),Scoring!$B$5),Scoring!$B$4)</f>
        <v>0.3</v>
      </c>
      <c r="AV1261" s="78">
        <f t="shared" si="88"/>
        <v>0.15</v>
      </c>
      <c r="AW1261" s="78"/>
      <c r="AX1261" s="66"/>
      <c r="AY1261" s="78"/>
      <c r="AZ1261" s="76"/>
      <c r="BB1261" s="76"/>
    </row>
    <row r="1262" spans="1:54" x14ac:dyDescent="0.25">
      <c r="A1262" s="89" t="s">
        <v>6823</v>
      </c>
      <c r="B1262" s="89" t="s">
        <v>30</v>
      </c>
      <c r="C1262" s="89" t="s">
        <v>30</v>
      </c>
      <c r="D1262" s="89" t="s">
        <v>6824</v>
      </c>
      <c r="E1262" s="76" t="e">
        <f>IF(C1262="-",IF(A1262="-",VLOOKUP(D1262,'sin-list 180320_update'!$C$2:$C$835,1,FALSE),VLOOKUP(A1262,'sin-list 180320_update'!$A$2:$A$835,1,FALSE)),VLOOKUP(C1262,'sin-list 180320_update'!$B$2:$B$835,1,FALSE))</f>
        <v>#N/A</v>
      </c>
      <c r="F1262" s="76" t="e">
        <f>IF($C1262="-",IF($A1262="-",VLOOKUP($D1262,'REACH Bilaga XVII_update'!$A$5:$A$131,1,FALSE),VLOOKUP($A1262,'REACH Bilaga XVII_update'!$C$5:$C$131,1,FALSE)),VLOOKUP($C1262,'REACH Bilaga XVII_update'!$B$5:$B$131,1,FALSE))</f>
        <v>#N/A</v>
      </c>
      <c r="G1262" s="76" t="e">
        <f>IF($C1262="-",IF($A1262="-",VLOOKUP($D1262,' REACH Bilaga 59_update'!$A$5:$A$210,1,FALSE),VLOOKUP($A1262,' REACH Bilaga 59_update'!$D$5:$D$210,1,FALSE)),VLOOKUP($C1262,' REACH Bilaga 59_update'!$C$5:$C$210,1,FALSE))</f>
        <v>#N/A</v>
      </c>
      <c r="H1262" s="76" t="e">
        <f>IF($C1262="-",IF($A1262="-",VLOOKUP($D1262,'REACH Bilaga XIV_update'!$A$5:$A$110,1,FALSE),VLOOKUP($A1262,'REACH Bilaga XIV_update'!$D$5:$D$110,1,FALSE)),VLOOKUP($C1262,'REACH Bilaga XIV_update'!$C$5:$C$110,1,FALSE))</f>
        <v>#N/A</v>
      </c>
      <c r="I1262" s="76" t="e">
        <f>IF($C1262="-",IF($A1262="-",VLOOKUP($D1262,CoRAP_update!$A$5:$A$376,1,FALSE),VLOOKUP($A1262,CoRAP_update!$D$5:$D$376,1,FALSE)),VLOOKUP($C1262,CoRAP_update!$C$5:$C$376,1,FALSE))</f>
        <v>#N/A</v>
      </c>
      <c r="J1262" s="76" t="str">
        <f>IF($C1262="-",IF($A1262="-",VLOOKUP($D1262,EDC_update!$C$2:$C$450,1,FALSE),VLOOKUP($A1262,EDC_update!$B$2:$B$450,1,FALSE)),VLOOKUP($C1262,EDC_update!$L$2:$L$450,1,FALSE))</f>
        <v>109333-32-6</v>
      </c>
      <c r="K1262" s="76" t="e">
        <f>IF($C1262="-",IF($A1262="-",IF(VLOOKUP($D1262,'sin-list 180320_update'!$C$2:$S$835,3,FALSE)="",NA(),VLOOKUP($D1262,'sin-list 180320_update'!$C$2:$S$835,3,FALSE)),IF(VLOOKUP($A1262,'sin-list 180320_update'!$A$2:$S$835,5,FALSE)="",NA(),VLOOKUP($A1262,'sin-list 180320_update'!$A$2:$S$835,5,FALSE))),IF(VLOOKUP($C1262,'sin-list 180320_update'!$B$2:$S$835,4,FALSE)="",NA(),VLOOKUP($C1262,'sin-list 180320_update'!$B$2:$S$835,4,FALSE)))</f>
        <v>#N/A</v>
      </c>
      <c r="L1262" s="76" t="e">
        <f>IF($C1262="-",IF($A1262="-",VLOOKUP($D1262,'sin-list 180320_update'!$C$2:$S$835,6,FALSE),VLOOKUP($A1262,'sin-list 180320_update'!$A$2:$S$835,8,FALSE)),VLOOKUP($C1262,'sin-list 180320_update'!$B$2:$S$835,7,FALSE))</f>
        <v>#N/A</v>
      </c>
      <c r="M1262" s="76" t="e">
        <f>IF($C1262="-",IF($A1262="-",IF(VLOOKUP($D1262,'sin-list 180320_update'!$C$2:$S$835,8,FALSE)="",NA(),VLOOKUP($D1262,'sin-list 180320_update'!$C$2:$S$835,8,FALSE)),IF(VLOOKUP($A1262,'sin-list 180320_update'!$A$2:$S$835,10,FALSE)="",NA(),VLOOKUP($A1262,'sin-list 180320_update'!$A$2:$S$835,10,FALSE))),IF(VLOOKUP($C1262,'sin-list 180320_update'!$B$2:$S$835,9,FALSE)="",NA(),VLOOKUP($C1262,'sin-list 180320_update'!$B$2:$S$835,9,FALSE)))</f>
        <v>#N/A</v>
      </c>
      <c r="N1262" s="76" t="e">
        <f>IF($C1262="-",IF($A1262="-",IF(VLOOKUP($D1262,'REACH Bilaga XVII_update'!$A$5:$E$131,4,FALSE)="",NA(),VLOOKUP($D1262,'REACH Bilaga XVII_update'!$A$5:$E$131,4,FALSE)),IF(VLOOKUP($A1262,'REACH Bilaga XVII_update'!$C$5:$D$131,2,FALSE)="",NA(),VLOOKUP($A1262,'REACH Bilaga XVII_update'!$C$5:$D$131,2,FALSE))),IF(VLOOKUP($C1262,'REACH Bilaga XVII_update'!$B$5:$D$131,3,FALSE)="",NA(),VLOOKUP($C1262,'REACH Bilaga XVII_update'!$B$5:$D$131,3,FALSE)))</f>
        <v>#N/A</v>
      </c>
      <c r="O1262" s="76" t="e">
        <f>IF($C1262="-",IF($A1262="-",IF(VLOOKUP($D1262,' REACH Bilaga 59_update'!$A$5:$E$210,5,FALSE)="",NA(),VLOOKUP($D1262,' REACH Bilaga 59_update'!$A$5:$E$210,5,FALSE)),IF(VLOOKUP($A1262,' REACH Bilaga 59_update'!$D$5:$E$210,2,FALSE)="",NA(),VLOOKUP($A1262,' REACH Bilaga 59_update'!$D$5:$E$210,2,FALSE))),IF(VLOOKUP($C1262,' REACH Bilaga 59_update'!$C$5:$E$210,3,FALSE)="",NA(),VLOOKUP($C1262,' REACH Bilaga 59_update'!$C$5:$E$210,3,FALSE)))</f>
        <v>#N/A</v>
      </c>
      <c r="P1262" s="76" t="e">
        <f>IF(C1262="-",IF(A1262="-",IFERROR(VLOOKUP($D1262,' REACH Bilaga 59_update'!$A$5:$F$210,MATCH(Sammanfattning!P$1,' REACH Bilaga 59_update'!$A$4:$F$4,0),FALSE),VLOOKUP($D1262,'REACH Bilaga XIV_update'!$A$4:$H$110,MATCH(Sammanfattning!P$1,'REACH Bilaga XIV_update'!$A$4:$H$4,0),FALSE)),IFERROR(VLOOKUP($A1262,' REACH Bilaga 59_update'!$D$5:$F$210,MATCH(Sammanfattning!P$1,' REACH Bilaga 59_update'!$D$4:$F$4,0),FALSE),VLOOKUP($A1262,'REACH Bilaga XIV_update'!$D$4:$H$110,MATCH(Sammanfattning!P$1,'REACH Bilaga XIV_update'!$D$4:$H$4,0),FALSE))),IFERROR(VLOOKUP($C1262,' REACH Bilaga 59_update'!$C$5:$F$210,MATCH(Sammanfattning!P$1,' REACH Bilaga 59_update'!$C$4:$F$4,0),FALSE),VLOOKUP($C1262,'REACH Bilaga XIV_update'!$C$4:$H$110,MATCH(Sammanfattning!P$1,'REACH Bilaga XIV_update'!$C$4:$H$4,0),FALSE)))</f>
        <v>#N/A</v>
      </c>
      <c r="Q1262" s="76" t="e">
        <f>IF($C1262="-",IF($A1262="-",IF(VLOOKUP($D1262,'REACH Bilaga XIV_update'!$A$5:$I$110,9,FALSE)="",NA(),VLOOKUP($D1262,'REACH Bilaga XIV_update'!$A$5:$I$110,9,FALSE)),IF(VLOOKUP($A1262,'REACH Bilaga XIV_update'!$D$5:$I$110,6,FALSE)="",NA(),VLOOKUP($A1262,'REACH Bilaga XIV_update'!$D$5:$I$110,6,FALSE))),IF(VLOOKUP($C1262,'REACH Bilaga XIV_update'!$C$5:$I$110,7,FALSE)="",NA(),VLOOKUP($C1262,'REACH Bilaga XIV_update'!$C$5:$I$110,7,FALSE)))</f>
        <v>#N/A</v>
      </c>
      <c r="R1262" s="76" t="e">
        <f>IF($C1262="-",IF($A1262="-",IF(VLOOKUP($D1262,CoRAP_update!$A$5:$O$376,15,FALSE)="",NA(),VLOOKUP($D1262,CoRAP_update!$A$5:$O$376,15,FALSE)),IF(VLOOKUP($A1262,CoRAP_update!$D$5:$O$376,12,FALSE)="",NA(),VLOOKUP($A1262,CoRAP_update!$D$5:$O$376,12,FALSE))),IF(VLOOKUP($C1262,CoRAP_update!$C$5:$O$376,13,FALSE)="",NA(),VLOOKUP($C1262,CoRAP_update!$C$5:$O$376,13,FALSE)))</f>
        <v>#N/A</v>
      </c>
      <c r="S1262" s="144" t="e">
        <f>IF($C1262="-",IF($A1262="-",VLOOKUP($D1262,CoRAP_update!$A$5:$J$376,MATCH(Sammanfattning!S$1,CoRAP_update!$A$4:$J$4,0),FALSE),VLOOKUP($A1262,CoRAP_update!$D$5:$J$376,MATCH(Sammanfattning!S$1,CoRAP_update!$D$4:$J$4,0),FALSE)),VLOOKUP($C1262,CoRAP_update!$C$5:$J$376,MATCH(Sammanfattning!S$1,CoRAP_update!$C$4:$J$4,0),FALSE))</f>
        <v>#N/A</v>
      </c>
      <c r="T1262" s="76" t="str">
        <f>IF($A1262="-",VLOOKUP($D1262,EDC_update!$C$2:$F$450,4,FALSE),VLOOKUP($A1262,EDC_update!$B$2:$F$450,5,FALSE))</f>
        <v>CAT2</v>
      </c>
      <c r="V1262" s="78">
        <f>IF(IFERROR(SEARCH("PBT",P1262),99)=99,IF(IFERROR(SEARCH("suspected PBT",S1262),99)=99,IF(IFERROR(SEARCH("concluded to be PBT",K1262),99)=99,IF(IFERROR(SEARCH("PBT",S1262),99)=99,IF(IFERROR(SEARCH("PBT cand",L1262),99)=99,IF(IFERROR(SEARCH("PBT",L1262),99)=99,IF(IFERROR(SEARCH("persistent, bioackumulative and toxic properties",K1262),99)=99,0,Scoring!$E$3),Scoring!$E$3),Scoring!$E$7),Scoring!$E$3),Scoring!$E$5),Scoring!$E$6),Scoring!$E$3)</f>
        <v>0</v>
      </c>
      <c r="W1262" s="78">
        <f>IF(IFERROR(SEARCH("vPvB",P1262),99)=99,IF(IFERROR(SEARCH("suspected pbt/vPvB",S1262),99)=99,IF(IFERROR(SEARCH("vPvB",S1262),99)=99,IF(IFERROR(SEARCH("concluded to be a vPvB",S1262),99)=99,IF(IFERROR(SEARCH("identified as vPvB",K1262),99)=99,IF(IFERROR(SEARCH("concluded to be a vPvB",K1262),99)=99,IF(IFERROR(SEARCH("concluded to be both pbt and vPvB",S1262),99)=99,IF(IFERROR(SEARCH("concluded to be both pbt and vPvB",K1262),99)=99,0,Scoring!$E$5),Scoring!$E$5),Scoring!$E$5),Scoring!$E$5),Scoring!$E$5),Scoring!$E$4),Scoring!$E$6),Scoring!$E$4)</f>
        <v>0</v>
      </c>
      <c r="X1262" s="78">
        <f>IF(IFERROR(SEARCH("H410",N1262),99)=99,IF(IFERROR(SEARCH("H410",O1262),99)=99,IF(IFERROR(SEARCH("H410",Q1262),99)=99,IF(IFERROR(SEARCH("H410",M1262),99)=99,IF(IFERROR(SEARCH("H410",R1262),99)=99,IF(IFERROR(SEARCH("H411",N1262),99)=99,IF(IFERROR(SEARCH("H411",O1262),99)=99,IF(IFERROR(SEARCH("H411",Q1262),99)=99,IF(IFERROR(SEARCH("H411",M1262),99)=99,IF(IFERROR(SEARCH("H411",R1262),99)=99,IF(IFERROR(SEARCH("H413",N1262),99)=99,IF(IFERROR(SEARCH("H413",O1262),99)=99,IF(IFERROR(SEARCH("H413",Q1262),99)=99,IF(IFERROR(SEARCH("H413",M1262),99)=99,IF(IFERROR(SEARCH("H413",R1262),99)=99,IF(IFERROR(SEARCH("H412",N1262),99)=99,IF(IFERROR(SEARCH("H412",O1262),99)=99,IF(IFERROR(SEARCH("H412",Q1262),99)=99,IF(IFERROR(SEARCH("H412",M1262),99)=99,IF(IFERROR(SEARCH("H412",R1262),99)=99,0,Scoring!$E$2),Scoring!$E$2),Scoring!$E$2),Scoring!$E$2),Scoring!$E$2),Scoring!$E$2),Scoring!$E$2),Scoring!$E$2),Scoring!$E$2),Scoring!$E$2),Scoring!$E$2),Scoring!$E$2),Scoring!$E$2),Scoring!$E$2),Scoring!$E$2),Scoring!$E$2),Scoring!$E$2),Scoring!$E$2),Scoring!$E$2),Scoring!$E$2)</f>
        <v>0</v>
      </c>
      <c r="Y1262" s="78">
        <f>IF(IFERROR(SEARCH("CMR",K1262),99)=99,IF(IFERROR(SEARCH("Suspected CMR",S1262),99)=99,IF(IFERROR(SEARCH("CMR",S1262),99)=99,0,Scoring!$E$8),Scoring!$E$9),Scoring!$E$8)</f>
        <v>0</v>
      </c>
      <c r="Z1262" s="78">
        <f>IF(IFERROR(SEARCH("H350",N1262),99)=99,IF(IFERROR(SEARCH("H350",O1262),99)=99,IF(IFERROR(SEARCH("H350",Q1262),99)=99,IF(IFERROR(SEARCH("H350",M1262),99)=99,IF(IFERROR(SEARCH("H350",R1262),99)=99,IF(IFERROR(SEARCH("H351",N1262),99)=99,IF(IFERROR(SEARCH("H351",O1262),99)=99,IF(IFERROR(SEARCH("H351",Q1262),99)=99,IF(IFERROR(SEARCH("H351",M1262),99)=99,IF(IFERROR(SEARCH("H351",R1262),99)=99,IF(IFERROR(SEARCH("carcinogenic",P1262),99)=99,IF(IFERROR(SEARCH("suspected carcinogenic",S1262),99)=99,0,Scoring!$E$12),Scoring!$E$11),Scoring!$E$10),Scoring!$E$10),Scoring!$E$10),Scoring!$E$10),Scoring!$E$10),Scoring!$E$10),Scoring!$E$10),Scoring!$E$10),Scoring!$E$10),Scoring!$E$10)</f>
        <v>0</v>
      </c>
      <c r="AA1262" s="78">
        <f>IF(IFERROR(SEARCH("H340",N1262),99)=99,IF(IFERROR(SEARCH("H340",O1262),99)=99,IF(IFERROR(SEARCH("H340",Q1262),99)=99,IF(IFERROR(SEARCH("H340",M1262),99)=99,IF(IFERROR(SEARCH("H340",R1262),99)=99,IF(IFERROR(SEARCH("H341",N1262),99)=99,IF(IFERROR(SEARCH("H341",O1262),99)=99,IF(IFERROR(SEARCH("H341",Q1262),99)=99,IF(IFERROR(SEARCH("H341",M1262),99)=99,IF(IFERROR(SEARCH("H341",R1262),99)=99,IF(IFERROR(SEARCH("mutagenic",P1262),99)=99,IF(IFERROR(SEARCH("suspected mutagenic",S1262),99)=99,0,Scoring!$E$15),Scoring!$E$14),Scoring!$E$13),Scoring!$E$13),Scoring!$E$13),Scoring!$E$13),Scoring!$E$13),Scoring!$E$13),Scoring!$E$13),Scoring!$E$13),Scoring!$E$13),Scoring!$E$13)</f>
        <v>0</v>
      </c>
      <c r="AB1262" s="78">
        <f>IF(IFERROR(SEARCH("H360",N1262),99)=99,IF(IFERROR(SEARCH("H360",O1262),99)=99,IF(IFERROR(SEARCH("H360",Q1262),99)=99,IF(IFERROR(SEARCH("H360",M1262),99)=99,IF(IFERROR(SEARCH("H360",R1262),99)=99,IF(IFERROR(SEARCH("H361",N1262),99)=99,IF(IFERROR(SEARCH("H361",O1262),99)=99,IF(IFERROR(SEARCH("H361",Q1262),99)=99,IF(IFERROR(SEARCH("H361",M1262),99)=99,IF(IFERROR(SEARCH("H361",R1262),99)=99,IF(IFERROR(SEARCH("reproduction",P1262),99)=99,IF(IFERROR(SEARCH("suspected reprotoxic",S1262),99)=99,IF(IFERROR(SEARCH("reprotoxic",S1262),99)=99,IF(IFERROR(SEARCH("reprotoxic",K1262),99)=99,0,Scoring!$E$18),Scoring!$E$18),Scoring!$E$19),Scoring!$E$17),Scoring!$E$16),Scoring!$E$16),Scoring!$E$16),Scoring!$E$16),Scoring!$E$16),Scoring!$E$16),Scoring!$E$16),Scoring!$E$16),Scoring!$E$16),Scoring!$E$16)</f>
        <v>0</v>
      </c>
      <c r="AC1262" s="78">
        <f>IF(IFERROR(SEARCH("57f",L1262),99)=99,IF(IFERROR(SEARCH("57(f)",P1262),99)=99,0,Scoring!$E$20),Scoring!$E$20)</f>
        <v>0</v>
      </c>
      <c r="AD1262" s="78">
        <f>IF(IFERROR(SEARCH("CAT1",T1262),99)=99,IF(IFERROR(SEARCH("CAT2",T1262),99)=99,IF(IFERROR(SEARCH("CAT3",T1262),99)=99,IF(IFERROR(SEARCH("concluded to be endocrine",K1262),99)=99,IF(IFERROR(SEARCH("categorised as endocrine",K1262),99)=99,IF(IFERROR(SEARCH("endocrine disrupting",P1262),99)=99,IF(IFERROR(SEARCH("endocrine disrupting",K1262),99)=99,IF(IFERROR(SEARCH("suspected endocrine",S1262),99)=99,IF(IFERROR(SEARCH("potential endocrine",S1262),99)=99,0,Scoring!$E$25),Scoring!$E$25),Scoring!$E$24),Scoring!$E$24),Scoring!$E$24),Scoring!$E$24),Scoring!$E$23),Scoring!$E$22),Scoring!$E$21)</f>
        <v>0.5</v>
      </c>
      <c r="AE1262" s="78">
        <f>IF(IFERROR(SEARCH("suspected sensitiser",S1262),99)=99,IF(IFERROR(SEARCH("sensitiser",S1262),99)=99,IF(IFERROR(SEARCH("other hazard based concern",S1262),99)=99,0,Scoring!$E$28),Scoring!$E$26),Scoring!$E$27)</f>
        <v>0</v>
      </c>
      <c r="AF1262" s="78">
        <f>IF(IFERROR(M1262,1)=1,IF(IFERROR(N1262,1)=1,IF(IFERROR(O1262,1)=1,IF(IFERROR(Q1262,1)=1,IF(IFERROR(R1262,1)=1,IF(IFERROR(T1262,1)=1,IF(IFERROR(K1262,1)=1,IF(IFERROR(P1262,1)=1,IF(IFERROR(S1262,1)=1,Scoring!$E$29,0),0),0),0),0),0),0),0),0)</f>
        <v>0</v>
      </c>
      <c r="AG1262" s="78">
        <f t="shared" si="87"/>
        <v>0.5</v>
      </c>
      <c r="AI1262" s="93"/>
      <c r="AJ1262" s="94"/>
      <c r="AK1262" s="76"/>
      <c r="AL1262" s="75"/>
      <c r="AN1262" s="79"/>
      <c r="AO1262" s="79"/>
      <c r="AP1262" s="79"/>
      <c r="AQ1262" s="79"/>
      <c r="AR1262" s="79"/>
      <c r="AS1262" s="78"/>
      <c r="AU1262" s="79">
        <f>IF(IFERROR(F1262,99)=99,IF(IFERROR(G1262,99)=99,IF(IFERROR(H1262,99)=99,IF(IFERROR(I1262,99)=99,IF(IFERROR(E1262,99)=99,IF(IFERROR(J1262,99)=99,0,Scoring!$B$7),Scoring!$B$3),Scoring!$B$2),Scoring!$B$6),Scoring!$B$5),Scoring!$B$4)</f>
        <v>0.3</v>
      </c>
      <c r="AV1262" s="78">
        <f t="shared" si="88"/>
        <v>0.15</v>
      </c>
      <c r="AW1262" s="78"/>
      <c r="AX1262" s="66"/>
      <c r="AY1262" s="78"/>
      <c r="AZ1262" s="76"/>
      <c r="BB1262" s="76"/>
    </row>
    <row r="1263" spans="1:54" x14ac:dyDescent="0.25">
      <c r="A1263" s="89" t="s">
        <v>6829</v>
      </c>
      <c r="B1263" s="89" t="s">
        <v>30</v>
      </c>
      <c r="C1263" s="89" t="s">
        <v>30</v>
      </c>
      <c r="D1263" s="89" t="s">
        <v>6830</v>
      </c>
      <c r="E1263" s="76" t="e">
        <f>IF(C1263="-",IF(A1263="-",VLOOKUP(D1263,'sin-list 180320_update'!$C$2:$C$835,1,FALSE),VLOOKUP(A1263,'sin-list 180320_update'!$A$2:$A$835,1,FALSE)),VLOOKUP(C1263,'sin-list 180320_update'!$B$2:$B$835,1,FALSE))</f>
        <v>#N/A</v>
      </c>
      <c r="F1263" s="76" t="e">
        <f>IF($C1263="-",IF($A1263="-",VLOOKUP($D1263,'REACH Bilaga XVII_update'!$A$5:$A$131,1,FALSE),VLOOKUP($A1263,'REACH Bilaga XVII_update'!$C$5:$C$131,1,FALSE)),VLOOKUP($C1263,'REACH Bilaga XVII_update'!$B$5:$B$131,1,FALSE))</f>
        <v>#N/A</v>
      </c>
      <c r="G1263" s="76" t="e">
        <f>IF($C1263="-",IF($A1263="-",VLOOKUP($D1263,' REACH Bilaga 59_update'!$A$5:$A$210,1,FALSE),VLOOKUP($A1263,' REACH Bilaga 59_update'!$D$5:$D$210,1,FALSE)),VLOOKUP($C1263,' REACH Bilaga 59_update'!$C$5:$C$210,1,FALSE))</f>
        <v>#N/A</v>
      </c>
      <c r="H1263" s="76" t="e">
        <f>IF($C1263="-",IF($A1263="-",VLOOKUP($D1263,'REACH Bilaga XIV_update'!$A$5:$A$110,1,FALSE),VLOOKUP($A1263,'REACH Bilaga XIV_update'!$D$5:$D$110,1,FALSE)),VLOOKUP($C1263,'REACH Bilaga XIV_update'!$C$5:$C$110,1,FALSE))</f>
        <v>#N/A</v>
      </c>
      <c r="I1263" s="76" t="e">
        <f>IF($C1263="-",IF($A1263="-",VLOOKUP($D1263,CoRAP_update!$A$5:$A$376,1,FALSE),VLOOKUP($A1263,CoRAP_update!$D$5:$D$376,1,FALSE)),VLOOKUP($C1263,CoRAP_update!$C$5:$C$376,1,FALSE))</f>
        <v>#N/A</v>
      </c>
      <c r="J1263" s="76" t="str">
        <f>IF($C1263="-",IF($A1263="-",VLOOKUP($D1263,EDC_update!$C$2:$C$450,1,FALSE),VLOOKUP($A1263,EDC_update!$B$2:$B$450,1,FALSE)),VLOOKUP($C1263,EDC_update!$L$2:$L$450,1,FALSE))</f>
        <v>109333-33-7</v>
      </c>
      <c r="K1263" s="76" t="e">
        <f>IF($C1263="-",IF($A1263="-",IF(VLOOKUP($D1263,'sin-list 180320_update'!$C$2:$S$835,3,FALSE)="",NA(),VLOOKUP($D1263,'sin-list 180320_update'!$C$2:$S$835,3,FALSE)),IF(VLOOKUP($A1263,'sin-list 180320_update'!$A$2:$S$835,5,FALSE)="",NA(),VLOOKUP($A1263,'sin-list 180320_update'!$A$2:$S$835,5,FALSE))),IF(VLOOKUP($C1263,'sin-list 180320_update'!$B$2:$S$835,4,FALSE)="",NA(),VLOOKUP($C1263,'sin-list 180320_update'!$B$2:$S$835,4,FALSE)))</f>
        <v>#N/A</v>
      </c>
      <c r="L1263" s="76" t="e">
        <f>IF($C1263="-",IF($A1263="-",VLOOKUP($D1263,'sin-list 180320_update'!$C$2:$S$835,6,FALSE),VLOOKUP($A1263,'sin-list 180320_update'!$A$2:$S$835,8,FALSE)),VLOOKUP($C1263,'sin-list 180320_update'!$B$2:$S$835,7,FALSE))</f>
        <v>#N/A</v>
      </c>
      <c r="M1263" s="76" t="e">
        <f>IF($C1263="-",IF($A1263="-",IF(VLOOKUP($D1263,'sin-list 180320_update'!$C$2:$S$835,8,FALSE)="",NA(),VLOOKUP($D1263,'sin-list 180320_update'!$C$2:$S$835,8,FALSE)),IF(VLOOKUP($A1263,'sin-list 180320_update'!$A$2:$S$835,10,FALSE)="",NA(),VLOOKUP($A1263,'sin-list 180320_update'!$A$2:$S$835,10,FALSE))),IF(VLOOKUP($C1263,'sin-list 180320_update'!$B$2:$S$835,9,FALSE)="",NA(),VLOOKUP($C1263,'sin-list 180320_update'!$B$2:$S$835,9,FALSE)))</f>
        <v>#N/A</v>
      </c>
      <c r="N1263" s="76" t="e">
        <f>IF($C1263="-",IF($A1263="-",IF(VLOOKUP($D1263,'REACH Bilaga XVII_update'!$A$5:$E$131,4,FALSE)="",NA(),VLOOKUP($D1263,'REACH Bilaga XVII_update'!$A$5:$E$131,4,FALSE)),IF(VLOOKUP($A1263,'REACH Bilaga XVII_update'!$C$5:$D$131,2,FALSE)="",NA(),VLOOKUP($A1263,'REACH Bilaga XVII_update'!$C$5:$D$131,2,FALSE))),IF(VLOOKUP($C1263,'REACH Bilaga XVII_update'!$B$5:$D$131,3,FALSE)="",NA(),VLOOKUP($C1263,'REACH Bilaga XVII_update'!$B$5:$D$131,3,FALSE)))</f>
        <v>#N/A</v>
      </c>
      <c r="O1263" s="76" t="e">
        <f>IF($C1263="-",IF($A1263="-",IF(VLOOKUP($D1263,' REACH Bilaga 59_update'!$A$5:$E$210,5,FALSE)="",NA(),VLOOKUP($D1263,' REACH Bilaga 59_update'!$A$5:$E$210,5,FALSE)),IF(VLOOKUP($A1263,' REACH Bilaga 59_update'!$D$5:$E$210,2,FALSE)="",NA(),VLOOKUP($A1263,' REACH Bilaga 59_update'!$D$5:$E$210,2,FALSE))),IF(VLOOKUP($C1263,' REACH Bilaga 59_update'!$C$5:$E$210,3,FALSE)="",NA(),VLOOKUP($C1263,' REACH Bilaga 59_update'!$C$5:$E$210,3,FALSE)))</f>
        <v>#N/A</v>
      </c>
      <c r="P1263" s="76" t="e">
        <f>IF(C1263="-",IF(A1263="-",IFERROR(VLOOKUP($D1263,' REACH Bilaga 59_update'!$A$5:$F$210,MATCH(Sammanfattning!P$1,' REACH Bilaga 59_update'!$A$4:$F$4,0),FALSE),VLOOKUP($D1263,'REACH Bilaga XIV_update'!$A$4:$H$110,MATCH(Sammanfattning!P$1,'REACH Bilaga XIV_update'!$A$4:$H$4,0),FALSE)),IFERROR(VLOOKUP($A1263,' REACH Bilaga 59_update'!$D$5:$F$210,MATCH(Sammanfattning!P$1,' REACH Bilaga 59_update'!$D$4:$F$4,0),FALSE),VLOOKUP($A1263,'REACH Bilaga XIV_update'!$D$4:$H$110,MATCH(Sammanfattning!P$1,'REACH Bilaga XIV_update'!$D$4:$H$4,0),FALSE))),IFERROR(VLOOKUP($C1263,' REACH Bilaga 59_update'!$C$5:$F$210,MATCH(Sammanfattning!P$1,' REACH Bilaga 59_update'!$C$4:$F$4,0),FALSE),VLOOKUP($C1263,'REACH Bilaga XIV_update'!$C$4:$H$110,MATCH(Sammanfattning!P$1,'REACH Bilaga XIV_update'!$C$4:$H$4,0),FALSE)))</f>
        <v>#N/A</v>
      </c>
      <c r="Q1263" s="76" t="e">
        <f>IF($C1263="-",IF($A1263="-",IF(VLOOKUP($D1263,'REACH Bilaga XIV_update'!$A$5:$I$110,9,FALSE)="",NA(),VLOOKUP($D1263,'REACH Bilaga XIV_update'!$A$5:$I$110,9,FALSE)),IF(VLOOKUP($A1263,'REACH Bilaga XIV_update'!$D$5:$I$110,6,FALSE)="",NA(),VLOOKUP($A1263,'REACH Bilaga XIV_update'!$D$5:$I$110,6,FALSE))),IF(VLOOKUP($C1263,'REACH Bilaga XIV_update'!$C$5:$I$110,7,FALSE)="",NA(),VLOOKUP($C1263,'REACH Bilaga XIV_update'!$C$5:$I$110,7,FALSE)))</f>
        <v>#N/A</v>
      </c>
      <c r="R1263" s="76" t="e">
        <f>IF($C1263="-",IF($A1263="-",IF(VLOOKUP($D1263,CoRAP_update!$A$5:$O$376,15,FALSE)="",NA(),VLOOKUP($D1263,CoRAP_update!$A$5:$O$376,15,FALSE)),IF(VLOOKUP($A1263,CoRAP_update!$D$5:$O$376,12,FALSE)="",NA(),VLOOKUP($A1263,CoRAP_update!$D$5:$O$376,12,FALSE))),IF(VLOOKUP($C1263,CoRAP_update!$C$5:$O$376,13,FALSE)="",NA(),VLOOKUP($C1263,CoRAP_update!$C$5:$O$376,13,FALSE)))</f>
        <v>#N/A</v>
      </c>
      <c r="S1263" s="144" t="e">
        <f>IF($C1263="-",IF($A1263="-",VLOOKUP($D1263,CoRAP_update!$A$5:$J$376,MATCH(Sammanfattning!S$1,CoRAP_update!$A$4:$J$4,0),FALSE),VLOOKUP($A1263,CoRAP_update!$D$5:$J$376,MATCH(Sammanfattning!S$1,CoRAP_update!$D$4:$J$4,0),FALSE)),VLOOKUP($C1263,CoRAP_update!$C$5:$J$376,MATCH(Sammanfattning!S$1,CoRAP_update!$C$4:$J$4,0),FALSE))</f>
        <v>#N/A</v>
      </c>
      <c r="T1263" s="76" t="str">
        <f>IF($A1263="-",VLOOKUP($D1263,EDC_update!$C$2:$F$450,4,FALSE),VLOOKUP($A1263,EDC_update!$B$2:$F$450,5,FALSE))</f>
        <v>CAT2</v>
      </c>
      <c r="V1263" s="78">
        <f>IF(IFERROR(SEARCH("PBT",P1263),99)=99,IF(IFERROR(SEARCH("suspected PBT",S1263),99)=99,IF(IFERROR(SEARCH("concluded to be PBT",K1263),99)=99,IF(IFERROR(SEARCH("PBT",S1263),99)=99,IF(IFERROR(SEARCH("PBT cand",L1263),99)=99,IF(IFERROR(SEARCH("PBT",L1263),99)=99,IF(IFERROR(SEARCH("persistent, bioackumulative and toxic properties",K1263),99)=99,0,Scoring!$E$3),Scoring!$E$3),Scoring!$E$7),Scoring!$E$3),Scoring!$E$5),Scoring!$E$6),Scoring!$E$3)</f>
        <v>0</v>
      </c>
      <c r="W1263" s="78">
        <f>IF(IFERROR(SEARCH("vPvB",P1263),99)=99,IF(IFERROR(SEARCH("suspected pbt/vPvB",S1263),99)=99,IF(IFERROR(SEARCH("vPvB",S1263),99)=99,IF(IFERROR(SEARCH("concluded to be a vPvB",S1263),99)=99,IF(IFERROR(SEARCH("identified as vPvB",K1263),99)=99,IF(IFERROR(SEARCH("concluded to be a vPvB",K1263),99)=99,IF(IFERROR(SEARCH("concluded to be both pbt and vPvB",S1263),99)=99,IF(IFERROR(SEARCH("concluded to be both pbt and vPvB",K1263),99)=99,0,Scoring!$E$5),Scoring!$E$5),Scoring!$E$5),Scoring!$E$5),Scoring!$E$5),Scoring!$E$4),Scoring!$E$6),Scoring!$E$4)</f>
        <v>0</v>
      </c>
      <c r="X1263" s="78">
        <f>IF(IFERROR(SEARCH("H410",N1263),99)=99,IF(IFERROR(SEARCH("H410",O1263),99)=99,IF(IFERROR(SEARCH("H410",Q1263),99)=99,IF(IFERROR(SEARCH("H410",M1263),99)=99,IF(IFERROR(SEARCH("H410",R1263),99)=99,IF(IFERROR(SEARCH("H411",N1263),99)=99,IF(IFERROR(SEARCH("H411",O1263),99)=99,IF(IFERROR(SEARCH("H411",Q1263),99)=99,IF(IFERROR(SEARCH("H411",M1263),99)=99,IF(IFERROR(SEARCH("H411",R1263),99)=99,IF(IFERROR(SEARCH("H413",N1263),99)=99,IF(IFERROR(SEARCH("H413",O1263),99)=99,IF(IFERROR(SEARCH("H413",Q1263),99)=99,IF(IFERROR(SEARCH("H413",M1263),99)=99,IF(IFERROR(SEARCH("H413",R1263),99)=99,IF(IFERROR(SEARCH("H412",N1263),99)=99,IF(IFERROR(SEARCH("H412",O1263),99)=99,IF(IFERROR(SEARCH("H412",Q1263),99)=99,IF(IFERROR(SEARCH("H412",M1263),99)=99,IF(IFERROR(SEARCH("H412",R1263),99)=99,0,Scoring!$E$2),Scoring!$E$2),Scoring!$E$2),Scoring!$E$2),Scoring!$E$2),Scoring!$E$2),Scoring!$E$2),Scoring!$E$2),Scoring!$E$2),Scoring!$E$2),Scoring!$E$2),Scoring!$E$2),Scoring!$E$2),Scoring!$E$2),Scoring!$E$2),Scoring!$E$2),Scoring!$E$2),Scoring!$E$2),Scoring!$E$2),Scoring!$E$2)</f>
        <v>0</v>
      </c>
      <c r="Y1263" s="78">
        <f>IF(IFERROR(SEARCH("CMR",K1263),99)=99,IF(IFERROR(SEARCH("Suspected CMR",S1263),99)=99,IF(IFERROR(SEARCH("CMR",S1263),99)=99,0,Scoring!$E$8),Scoring!$E$9),Scoring!$E$8)</f>
        <v>0</v>
      </c>
      <c r="Z1263" s="78">
        <f>IF(IFERROR(SEARCH("H350",N1263),99)=99,IF(IFERROR(SEARCH("H350",O1263),99)=99,IF(IFERROR(SEARCH("H350",Q1263),99)=99,IF(IFERROR(SEARCH("H350",M1263),99)=99,IF(IFERROR(SEARCH("H350",R1263),99)=99,IF(IFERROR(SEARCH("H351",N1263),99)=99,IF(IFERROR(SEARCH("H351",O1263),99)=99,IF(IFERROR(SEARCH("H351",Q1263),99)=99,IF(IFERROR(SEARCH("H351",M1263),99)=99,IF(IFERROR(SEARCH("H351",R1263),99)=99,IF(IFERROR(SEARCH("carcinogenic",P1263),99)=99,IF(IFERROR(SEARCH("suspected carcinogenic",S1263),99)=99,0,Scoring!$E$12),Scoring!$E$11),Scoring!$E$10),Scoring!$E$10),Scoring!$E$10),Scoring!$E$10),Scoring!$E$10),Scoring!$E$10),Scoring!$E$10),Scoring!$E$10),Scoring!$E$10),Scoring!$E$10)</f>
        <v>0</v>
      </c>
      <c r="AA1263" s="78">
        <f>IF(IFERROR(SEARCH("H340",N1263),99)=99,IF(IFERROR(SEARCH("H340",O1263),99)=99,IF(IFERROR(SEARCH("H340",Q1263),99)=99,IF(IFERROR(SEARCH("H340",M1263),99)=99,IF(IFERROR(SEARCH("H340",R1263),99)=99,IF(IFERROR(SEARCH("H341",N1263),99)=99,IF(IFERROR(SEARCH("H341",O1263),99)=99,IF(IFERROR(SEARCH("H341",Q1263),99)=99,IF(IFERROR(SEARCH("H341",M1263),99)=99,IF(IFERROR(SEARCH("H341",R1263),99)=99,IF(IFERROR(SEARCH("mutagenic",P1263),99)=99,IF(IFERROR(SEARCH("suspected mutagenic",S1263),99)=99,0,Scoring!$E$15),Scoring!$E$14),Scoring!$E$13),Scoring!$E$13),Scoring!$E$13),Scoring!$E$13),Scoring!$E$13),Scoring!$E$13),Scoring!$E$13),Scoring!$E$13),Scoring!$E$13),Scoring!$E$13)</f>
        <v>0</v>
      </c>
      <c r="AB1263" s="78">
        <f>IF(IFERROR(SEARCH("H360",N1263),99)=99,IF(IFERROR(SEARCH("H360",O1263),99)=99,IF(IFERROR(SEARCH("H360",Q1263),99)=99,IF(IFERROR(SEARCH("H360",M1263),99)=99,IF(IFERROR(SEARCH("H360",R1263),99)=99,IF(IFERROR(SEARCH("H361",N1263),99)=99,IF(IFERROR(SEARCH("H361",O1263),99)=99,IF(IFERROR(SEARCH("H361",Q1263),99)=99,IF(IFERROR(SEARCH("H361",M1263),99)=99,IF(IFERROR(SEARCH("H361",R1263),99)=99,IF(IFERROR(SEARCH("reproduction",P1263),99)=99,IF(IFERROR(SEARCH("suspected reprotoxic",S1263),99)=99,IF(IFERROR(SEARCH("reprotoxic",S1263),99)=99,IF(IFERROR(SEARCH("reprotoxic",K1263),99)=99,0,Scoring!$E$18),Scoring!$E$18),Scoring!$E$19),Scoring!$E$17),Scoring!$E$16),Scoring!$E$16),Scoring!$E$16),Scoring!$E$16),Scoring!$E$16),Scoring!$E$16),Scoring!$E$16),Scoring!$E$16),Scoring!$E$16),Scoring!$E$16)</f>
        <v>0</v>
      </c>
      <c r="AC1263" s="78">
        <f>IF(IFERROR(SEARCH("57f",L1263),99)=99,IF(IFERROR(SEARCH("57(f)",P1263),99)=99,0,Scoring!$E$20),Scoring!$E$20)</f>
        <v>0</v>
      </c>
      <c r="AD1263" s="78">
        <f>IF(IFERROR(SEARCH("CAT1",T1263),99)=99,IF(IFERROR(SEARCH("CAT2",T1263),99)=99,IF(IFERROR(SEARCH("CAT3",T1263),99)=99,IF(IFERROR(SEARCH("concluded to be endocrine",K1263),99)=99,IF(IFERROR(SEARCH("categorised as endocrine",K1263),99)=99,IF(IFERROR(SEARCH("endocrine disrupting",P1263),99)=99,IF(IFERROR(SEARCH("endocrine disrupting",K1263),99)=99,IF(IFERROR(SEARCH("suspected endocrine",S1263),99)=99,IF(IFERROR(SEARCH("potential endocrine",S1263),99)=99,0,Scoring!$E$25),Scoring!$E$25),Scoring!$E$24),Scoring!$E$24),Scoring!$E$24),Scoring!$E$24),Scoring!$E$23),Scoring!$E$22),Scoring!$E$21)</f>
        <v>0.5</v>
      </c>
      <c r="AE1263" s="78">
        <f>IF(IFERROR(SEARCH("suspected sensitiser",S1263),99)=99,IF(IFERROR(SEARCH("sensitiser",S1263),99)=99,IF(IFERROR(SEARCH("other hazard based concern",S1263),99)=99,0,Scoring!$E$28),Scoring!$E$26),Scoring!$E$27)</f>
        <v>0</v>
      </c>
      <c r="AF1263" s="78">
        <f>IF(IFERROR(M1263,1)=1,IF(IFERROR(N1263,1)=1,IF(IFERROR(O1263,1)=1,IF(IFERROR(Q1263,1)=1,IF(IFERROR(R1263,1)=1,IF(IFERROR(T1263,1)=1,IF(IFERROR(K1263,1)=1,IF(IFERROR(P1263,1)=1,IF(IFERROR(S1263,1)=1,Scoring!$E$29,0),0),0),0),0),0),0),0),0)</f>
        <v>0</v>
      </c>
      <c r="AG1263" s="78">
        <f t="shared" si="87"/>
        <v>0.5</v>
      </c>
      <c r="AI1263" s="93"/>
      <c r="AJ1263" s="94"/>
      <c r="AK1263" s="76"/>
      <c r="AL1263" s="75"/>
      <c r="AN1263" s="79"/>
      <c r="AO1263" s="79"/>
      <c r="AP1263" s="79"/>
      <c r="AQ1263" s="79"/>
      <c r="AR1263" s="79"/>
      <c r="AS1263" s="78"/>
      <c r="AU1263" s="79">
        <f>IF(IFERROR(F1263,99)=99,IF(IFERROR(G1263,99)=99,IF(IFERROR(H1263,99)=99,IF(IFERROR(I1263,99)=99,IF(IFERROR(E1263,99)=99,IF(IFERROR(J1263,99)=99,0,Scoring!$B$7),Scoring!$B$3),Scoring!$B$2),Scoring!$B$6),Scoring!$B$5),Scoring!$B$4)</f>
        <v>0.3</v>
      </c>
      <c r="AV1263" s="78">
        <f t="shared" si="88"/>
        <v>0.15</v>
      </c>
      <c r="AW1263" s="78"/>
      <c r="AX1263" s="66"/>
      <c r="AY1263" s="78"/>
      <c r="AZ1263" s="76"/>
      <c r="BB1263" s="76"/>
    </row>
    <row r="1264" spans="1:54" x14ac:dyDescent="0.25">
      <c r="A1264" s="89" t="s">
        <v>6751</v>
      </c>
      <c r="B1264" s="89" t="s">
        <v>30</v>
      </c>
      <c r="C1264" s="89" t="s">
        <v>30</v>
      </c>
      <c r="D1264" s="89" t="s">
        <v>6752</v>
      </c>
      <c r="E1264" s="76" t="e">
        <f>IF(C1264="-",IF(A1264="-",VLOOKUP(D1264,'sin-list 180320_update'!$C$2:$C$835,1,FALSE),VLOOKUP(A1264,'sin-list 180320_update'!$A$2:$A$835,1,FALSE)),VLOOKUP(C1264,'sin-list 180320_update'!$B$2:$B$835,1,FALSE))</f>
        <v>#N/A</v>
      </c>
      <c r="F1264" s="76" t="e">
        <f>IF($C1264="-",IF($A1264="-",VLOOKUP($D1264,'REACH Bilaga XVII_update'!$A$5:$A$131,1,FALSE),VLOOKUP($A1264,'REACH Bilaga XVII_update'!$C$5:$C$131,1,FALSE)),VLOOKUP($C1264,'REACH Bilaga XVII_update'!$B$5:$B$131,1,FALSE))</f>
        <v>#N/A</v>
      </c>
      <c r="G1264" s="76" t="e">
        <f>IF($C1264="-",IF($A1264="-",VLOOKUP($D1264,' REACH Bilaga 59_update'!$A$5:$A$210,1,FALSE),VLOOKUP($A1264,' REACH Bilaga 59_update'!$D$5:$D$210,1,FALSE)),VLOOKUP($C1264,' REACH Bilaga 59_update'!$C$5:$C$210,1,FALSE))</f>
        <v>#N/A</v>
      </c>
      <c r="H1264" s="76" t="e">
        <f>IF($C1264="-",IF($A1264="-",VLOOKUP($D1264,'REACH Bilaga XIV_update'!$A$5:$A$110,1,FALSE),VLOOKUP($A1264,'REACH Bilaga XIV_update'!$D$5:$D$110,1,FALSE)),VLOOKUP($C1264,'REACH Bilaga XIV_update'!$C$5:$C$110,1,FALSE))</f>
        <v>#N/A</v>
      </c>
      <c r="I1264" s="76" t="e">
        <f>IF($C1264="-",IF($A1264="-",VLOOKUP($D1264,CoRAP_update!$A$5:$A$376,1,FALSE),VLOOKUP($A1264,CoRAP_update!$D$5:$D$376,1,FALSE)),VLOOKUP($C1264,CoRAP_update!$C$5:$C$376,1,FALSE))</f>
        <v>#N/A</v>
      </c>
      <c r="J1264" s="76" t="str">
        <f>IF($C1264="-",IF($A1264="-",VLOOKUP($D1264,EDC_update!$C$2:$C$450,1,FALSE),VLOOKUP($A1264,EDC_update!$B$2:$B$450,1,FALSE)),VLOOKUP($C1264,EDC_update!$L$2:$L$450,1,FALSE))</f>
        <v>109333-34-8</v>
      </c>
      <c r="K1264" s="76" t="e">
        <f>IF($C1264="-",IF($A1264="-",IF(VLOOKUP($D1264,'sin-list 180320_update'!$C$2:$S$835,3,FALSE)="",NA(),VLOOKUP($D1264,'sin-list 180320_update'!$C$2:$S$835,3,FALSE)),IF(VLOOKUP($A1264,'sin-list 180320_update'!$A$2:$S$835,5,FALSE)="",NA(),VLOOKUP($A1264,'sin-list 180320_update'!$A$2:$S$835,5,FALSE))),IF(VLOOKUP($C1264,'sin-list 180320_update'!$B$2:$S$835,4,FALSE)="",NA(),VLOOKUP($C1264,'sin-list 180320_update'!$B$2:$S$835,4,FALSE)))</f>
        <v>#N/A</v>
      </c>
      <c r="L1264" s="76" t="e">
        <f>IF($C1264="-",IF($A1264="-",VLOOKUP($D1264,'sin-list 180320_update'!$C$2:$S$835,6,FALSE),VLOOKUP($A1264,'sin-list 180320_update'!$A$2:$S$835,8,FALSE)),VLOOKUP($C1264,'sin-list 180320_update'!$B$2:$S$835,7,FALSE))</f>
        <v>#N/A</v>
      </c>
      <c r="M1264" s="76" t="e">
        <f>IF($C1264="-",IF($A1264="-",IF(VLOOKUP($D1264,'sin-list 180320_update'!$C$2:$S$835,8,FALSE)="",NA(),VLOOKUP($D1264,'sin-list 180320_update'!$C$2:$S$835,8,FALSE)),IF(VLOOKUP($A1264,'sin-list 180320_update'!$A$2:$S$835,10,FALSE)="",NA(),VLOOKUP($A1264,'sin-list 180320_update'!$A$2:$S$835,10,FALSE))),IF(VLOOKUP($C1264,'sin-list 180320_update'!$B$2:$S$835,9,FALSE)="",NA(),VLOOKUP($C1264,'sin-list 180320_update'!$B$2:$S$835,9,FALSE)))</f>
        <v>#N/A</v>
      </c>
      <c r="N1264" s="76" t="e">
        <f>IF($C1264="-",IF($A1264="-",IF(VLOOKUP($D1264,'REACH Bilaga XVII_update'!$A$5:$E$131,4,FALSE)="",NA(),VLOOKUP($D1264,'REACH Bilaga XVII_update'!$A$5:$E$131,4,FALSE)),IF(VLOOKUP($A1264,'REACH Bilaga XVII_update'!$C$5:$D$131,2,FALSE)="",NA(),VLOOKUP($A1264,'REACH Bilaga XVII_update'!$C$5:$D$131,2,FALSE))),IF(VLOOKUP($C1264,'REACH Bilaga XVII_update'!$B$5:$D$131,3,FALSE)="",NA(),VLOOKUP($C1264,'REACH Bilaga XVII_update'!$B$5:$D$131,3,FALSE)))</f>
        <v>#N/A</v>
      </c>
      <c r="O1264" s="76" t="e">
        <f>IF($C1264="-",IF($A1264="-",IF(VLOOKUP($D1264,' REACH Bilaga 59_update'!$A$5:$E$210,5,FALSE)="",NA(),VLOOKUP($D1264,' REACH Bilaga 59_update'!$A$5:$E$210,5,FALSE)),IF(VLOOKUP($A1264,' REACH Bilaga 59_update'!$D$5:$E$210,2,FALSE)="",NA(),VLOOKUP($A1264,' REACH Bilaga 59_update'!$D$5:$E$210,2,FALSE))),IF(VLOOKUP($C1264,' REACH Bilaga 59_update'!$C$5:$E$210,3,FALSE)="",NA(),VLOOKUP($C1264,' REACH Bilaga 59_update'!$C$5:$E$210,3,FALSE)))</f>
        <v>#N/A</v>
      </c>
      <c r="P1264" s="76" t="e">
        <f>IF(C1264="-",IF(A1264="-",IFERROR(VLOOKUP($D1264,' REACH Bilaga 59_update'!$A$5:$F$210,MATCH(Sammanfattning!P$1,' REACH Bilaga 59_update'!$A$4:$F$4,0),FALSE),VLOOKUP($D1264,'REACH Bilaga XIV_update'!$A$4:$H$110,MATCH(Sammanfattning!P$1,'REACH Bilaga XIV_update'!$A$4:$H$4,0),FALSE)),IFERROR(VLOOKUP($A1264,' REACH Bilaga 59_update'!$D$5:$F$210,MATCH(Sammanfattning!P$1,' REACH Bilaga 59_update'!$D$4:$F$4,0),FALSE),VLOOKUP($A1264,'REACH Bilaga XIV_update'!$D$4:$H$110,MATCH(Sammanfattning!P$1,'REACH Bilaga XIV_update'!$D$4:$H$4,0),FALSE))),IFERROR(VLOOKUP($C1264,' REACH Bilaga 59_update'!$C$5:$F$210,MATCH(Sammanfattning!P$1,' REACH Bilaga 59_update'!$C$4:$F$4,0),FALSE),VLOOKUP($C1264,'REACH Bilaga XIV_update'!$C$4:$H$110,MATCH(Sammanfattning!P$1,'REACH Bilaga XIV_update'!$C$4:$H$4,0),FALSE)))</f>
        <v>#N/A</v>
      </c>
      <c r="Q1264" s="76" t="e">
        <f>IF($C1264="-",IF($A1264="-",IF(VLOOKUP($D1264,'REACH Bilaga XIV_update'!$A$5:$I$110,9,FALSE)="",NA(),VLOOKUP($D1264,'REACH Bilaga XIV_update'!$A$5:$I$110,9,FALSE)),IF(VLOOKUP($A1264,'REACH Bilaga XIV_update'!$D$5:$I$110,6,FALSE)="",NA(),VLOOKUP($A1264,'REACH Bilaga XIV_update'!$D$5:$I$110,6,FALSE))),IF(VLOOKUP($C1264,'REACH Bilaga XIV_update'!$C$5:$I$110,7,FALSE)="",NA(),VLOOKUP($C1264,'REACH Bilaga XIV_update'!$C$5:$I$110,7,FALSE)))</f>
        <v>#N/A</v>
      </c>
      <c r="R1264" s="76" t="e">
        <f>IF($C1264="-",IF($A1264="-",IF(VLOOKUP($D1264,CoRAP_update!$A$5:$O$376,15,FALSE)="",NA(),VLOOKUP($D1264,CoRAP_update!$A$5:$O$376,15,FALSE)),IF(VLOOKUP($A1264,CoRAP_update!$D$5:$O$376,12,FALSE)="",NA(),VLOOKUP($A1264,CoRAP_update!$D$5:$O$376,12,FALSE))),IF(VLOOKUP($C1264,CoRAP_update!$C$5:$O$376,13,FALSE)="",NA(),VLOOKUP($C1264,CoRAP_update!$C$5:$O$376,13,FALSE)))</f>
        <v>#N/A</v>
      </c>
      <c r="S1264" s="144" t="e">
        <f>IF($C1264="-",IF($A1264="-",VLOOKUP($D1264,CoRAP_update!$A$5:$J$376,MATCH(Sammanfattning!S$1,CoRAP_update!$A$4:$J$4,0),FALSE),VLOOKUP($A1264,CoRAP_update!$D$5:$J$376,MATCH(Sammanfattning!S$1,CoRAP_update!$D$4:$J$4,0),FALSE)),VLOOKUP($C1264,CoRAP_update!$C$5:$J$376,MATCH(Sammanfattning!S$1,CoRAP_update!$C$4:$J$4,0),FALSE))</f>
        <v>#N/A</v>
      </c>
      <c r="T1264" s="76" t="str">
        <f>IF($A1264="-",VLOOKUP($D1264,EDC_update!$C$2:$F$450,4,FALSE),VLOOKUP($A1264,EDC_update!$B$2:$F$450,5,FALSE))</f>
        <v>CAT2</v>
      </c>
      <c r="V1264" s="78">
        <f>IF(IFERROR(SEARCH("PBT",P1264),99)=99,IF(IFERROR(SEARCH("suspected PBT",S1264),99)=99,IF(IFERROR(SEARCH("concluded to be PBT",K1264),99)=99,IF(IFERROR(SEARCH("PBT",S1264),99)=99,IF(IFERROR(SEARCH("PBT cand",L1264),99)=99,IF(IFERROR(SEARCH("PBT",L1264),99)=99,IF(IFERROR(SEARCH("persistent, bioackumulative and toxic properties",K1264),99)=99,0,Scoring!$E$3),Scoring!$E$3),Scoring!$E$7),Scoring!$E$3),Scoring!$E$5),Scoring!$E$6),Scoring!$E$3)</f>
        <v>0</v>
      </c>
      <c r="W1264" s="78">
        <f>IF(IFERROR(SEARCH("vPvB",P1264),99)=99,IF(IFERROR(SEARCH("suspected pbt/vPvB",S1264),99)=99,IF(IFERROR(SEARCH("vPvB",S1264),99)=99,IF(IFERROR(SEARCH("concluded to be a vPvB",S1264),99)=99,IF(IFERROR(SEARCH("identified as vPvB",K1264),99)=99,IF(IFERROR(SEARCH("concluded to be a vPvB",K1264),99)=99,IF(IFERROR(SEARCH("concluded to be both pbt and vPvB",S1264),99)=99,IF(IFERROR(SEARCH("concluded to be both pbt and vPvB",K1264),99)=99,0,Scoring!$E$5),Scoring!$E$5),Scoring!$E$5),Scoring!$E$5),Scoring!$E$5),Scoring!$E$4),Scoring!$E$6),Scoring!$E$4)</f>
        <v>0</v>
      </c>
      <c r="X1264" s="78">
        <f>IF(IFERROR(SEARCH("H410",N1264),99)=99,IF(IFERROR(SEARCH("H410",O1264),99)=99,IF(IFERROR(SEARCH("H410",Q1264),99)=99,IF(IFERROR(SEARCH("H410",M1264),99)=99,IF(IFERROR(SEARCH("H410",R1264),99)=99,IF(IFERROR(SEARCH("H411",N1264),99)=99,IF(IFERROR(SEARCH("H411",O1264),99)=99,IF(IFERROR(SEARCH("H411",Q1264),99)=99,IF(IFERROR(SEARCH("H411",M1264),99)=99,IF(IFERROR(SEARCH("H411",R1264),99)=99,IF(IFERROR(SEARCH("H413",N1264),99)=99,IF(IFERROR(SEARCH("H413",O1264),99)=99,IF(IFERROR(SEARCH("H413",Q1264),99)=99,IF(IFERROR(SEARCH("H413",M1264),99)=99,IF(IFERROR(SEARCH("H413",R1264),99)=99,IF(IFERROR(SEARCH("H412",N1264),99)=99,IF(IFERROR(SEARCH("H412",O1264),99)=99,IF(IFERROR(SEARCH("H412",Q1264),99)=99,IF(IFERROR(SEARCH("H412",M1264),99)=99,IF(IFERROR(SEARCH("H412",R1264),99)=99,0,Scoring!$E$2),Scoring!$E$2),Scoring!$E$2),Scoring!$E$2),Scoring!$E$2),Scoring!$E$2),Scoring!$E$2),Scoring!$E$2),Scoring!$E$2),Scoring!$E$2),Scoring!$E$2),Scoring!$E$2),Scoring!$E$2),Scoring!$E$2),Scoring!$E$2),Scoring!$E$2),Scoring!$E$2),Scoring!$E$2),Scoring!$E$2),Scoring!$E$2)</f>
        <v>0</v>
      </c>
      <c r="Y1264" s="78">
        <f>IF(IFERROR(SEARCH("CMR",K1264),99)=99,IF(IFERROR(SEARCH("Suspected CMR",S1264),99)=99,IF(IFERROR(SEARCH("CMR",S1264),99)=99,0,Scoring!$E$8),Scoring!$E$9),Scoring!$E$8)</f>
        <v>0</v>
      </c>
      <c r="Z1264" s="78">
        <f>IF(IFERROR(SEARCH("H350",N1264),99)=99,IF(IFERROR(SEARCH("H350",O1264),99)=99,IF(IFERROR(SEARCH("H350",Q1264),99)=99,IF(IFERROR(SEARCH("H350",M1264),99)=99,IF(IFERROR(SEARCH("H350",R1264),99)=99,IF(IFERROR(SEARCH("H351",N1264),99)=99,IF(IFERROR(SEARCH("H351",O1264),99)=99,IF(IFERROR(SEARCH("H351",Q1264),99)=99,IF(IFERROR(SEARCH("H351",M1264),99)=99,IF(IFERROR(SEARCH("H351",R1264),99)=99,IF(IFERROR(SEARCH("carcinogenic",P1264),99)=99,IF(IFERROR(SEARCH("suspected carcinogenic",S1264),99)=99,0,Scoring!$E$12),Scoring!$E$11),Scoring!$E$10),Scoring!$E$10),Scoring!$E$10),Scoring!$E$10),Scoring!$E$10),Scoring!$E$10),Scoring!$E$10),Scoring!$E$10),Scoring!$E$10),Scoring!$E$10)</f>
        <v>0</v>
      </c>
      <c r="AA1264" s="78">
        <f>IF(IFERROR(SEARCH("H340",N1264),99)=99,IF(IFERROR(SEARCH("H340",O1264),99)=99,IF(IFERROR(SEARCH("H340",Q1264),99)=99,IF(IFERROR(SEARCH("H340",M1264),99)=99,IF(IFERROR(SEARCH("H340",R1264),99)=99,IF(IFERROR(SEARCH("H341",N1264),99)=99,IF(IFERROR(SEARCH("H341",O1264),99)=99,IF(IFERROR(SEARCH("H341",Q1264),99)=99,IF(IFERROR(SEARCH("H341",M1264),99)=99,IF(IFERROR(SEARCH("H341",R1264),99)=99,IF(IFERROR(SEARCH("mutagenic",P1264),99)=99,IF(IFERROR(SEARCH("suspected mutagenic",S1264),99)=99,0,Scoring!$E$15),Scoring!$E$14),Scoring!$E$13),Scoring!$E$13),Scoring!$E$13),Scoring!$E$13),Scoring!$E$13),Scoring!$E$13),Scoring!$E$13),Scoring!$E$13),Scoring!$E$13),Scoring!$E$13)</f>
        <v>0</v>
      </c>
      <c r="AB1264" s="78">
        <f>IF(IFERROR(SEARCH("H360",N1264),99)=99,IF(IFERROR(SEARCH("H360",O1264),99)=99,IF(IFERROR(SEARCH("H360",Q1264),99)=99,IF(IFERROR(SEARCH("H360",M1264),99)=99,IF(IFERROR(SEARCH("H360",R1264),99)=99,IF(IFERROR(SEARCH("H361",N1264),99)=99,IF(IFERROR(SEARCH("H361",O1264),99)=99,IF(IFERROR(SEARCH("H361",Q1264),99)=99,IF(IFERROR(SEARCH("H361",M1264),99)=99,IF(IFERROR(SEARCH("H361",R1264),99)=99,IF(IFERROR(SEARCH("reproduction",P1264),99)=99,IF(IFERROR(SEARCH("suspected reprotoxic",S1264),99)=99,IF(IFERROR(SEARCH("reprotoxic",S1264),99)=99,IF(IFERROR(SEARCH("reprotoxic",K1264),99)=99,0,Scoring!$E$18),Scoring!$E$18),Scoring!$E$19),Scoring!$E$17),Scoring!$E$16),Scoring!$E$16),Scoring!$E$16),Scoring!$E$16),Scoring!$E$16),Scoring!$E$16),Scoring!$E$16),Scoring!$E$16),Scoring!$E$16),Scoring!$E$16)</f>
        <v>0</v>
      </c>
      <c r="AC1264" s="78">
        <f>IF(IFERROR(SEARCH("57f",L1264),99)=99,IF(IFERROR(SEARCH("57(f)",P1264),99)=99,0,Scoring!$E$20),Scoring!$E$20)</f>
        <v>0</v>
      </c>
      <c r="AD1264" s="78">
        <f>IF(IFERROR(SEARCH("CAT1",T1264),99)=99,IF(IFERROR(SEARCH("CAT2",T1264),99)=99,IF(IFERROR(SEARCH("CAT3",T1264),99)=99,IF(IFERROR(SEARCH("concluded to be endocrine",K1264),99)=99,IF(IFERROR(SEARCH("categorised as endocrine",K1264),99)=99,IF(IFERROR(SEARCH("endocrine disrupting",P1264),99)=99,IF(IFERROR(SEARCH("endocrine disrupting",K1264),99)=99,IF(IFERROR(SEARCH("suspected endocrine",S1264),99)=99,IF(IFERROR(SEARCH("potential endocrine",S1264),99)=99,0,Scoring!$E$25),Scoring!$E$25),Scoring!$E$24),Scoring!$E$24),Scoring!$E$24),Scoring!$E$24),Scoring!$E$23),Scoring!$E$22),Scoring!$E$21)</f>
        <v>0.5</v>
      </c>
      <c r="AE1264" s="78">
        <f>IF(IFERROR(SEARCH("suspected sensitiser",S1264),99)=99,IF(IFERROR(SEARCH("sensitiser",S1264),99)=99,IF(IFERROR(SEARCH("other hazard based concern",S1264),99)=99,0,Scoring!$E$28),Scoring!$E$26),Scoring!$E$27)</f>
        <v>0</v>
      </c>
      <c r="AF1264" s="78">
        <f>IF(IFERROR(M1264,1)=1,IF(IFERROR(N1264,1)=1,IF(IFERROR(O1264,1)=1,IF(IFERROR(Q1264,1)=1,IF(IFERROR(R1264,1)=1,IF(IFERROR(T1264,1)=1,IF(IFERROR(K1264,1)=1,IF(IFERROR(P1264,1)=1,IF(IFERROR(S1264,1)=1,Scoring!$E$29,0),0),0),0),0),0),0),0),0)</f>
        <v>0</v>
      </c>
      <c r="AG1264" s="78">
        <f t="shared" si="87"/>
        <v>0.5</v>
      </c>
      <c r="AI1264" s="93"/>
      <c r="AJ1264" s="94"/>
      <c r="AK1264" s="76"/>
      <c r="AL1264" s="75"/>
      <c r="AN1264" s="79"/>
      <c r="AO1264" s="79"/>
      <c r="AP1264" s="79"/>
      <c r="AQ1264" s="79"/>
      <c r="AR1264" s="79"/>
      <c r="AS1264" s="78"/>
      <c r="AU1264" s="79">
        <f>IF(IFERROR(F1264,99)=99,IF(IFERROR(G1264,99)=99,IF(IFERROR(H1264,99)=99,IF(IFERROR(I1264,99)=99,IF(IFERROR(E1264,99)=99,IF(IFERROR(J1264,99)=99,0,Scoring!$B$7),Scoring!$B$3),Scoring!$B$2),Scoring!$B$6),Scoring!$B$5),Scoring!$B$4)</f>
        <v>0.3</v>
      </c>
      <c r="AV1264" s="78">
        <f t="shared" si="88"/>
        <v>0.15</v>
      </c>
      <c r="AW1264" s="78"/>
      <c r="AX1264" s="66"/>
      <c r="AY1264" s="78"/>
      <c r="AZ1264" s="76"/>
      <c r="BB1264" s="76"/>
    </row>
    <row r="1265" spans="1:54" x14ac:dyDescent="0.25">
      <c r="A1265" s="89" t="s">
        <v>6953</v>
      </c>
      <c r="B1265" s="89" t="s">
        <v>30</v>
      </c>
      <c r="C1265" s="89" t="s">
        <v>30</v>
      </c>
      <c r="D1265" s="89" t="s">
        <v>6954</v>
      </c>
      <c r="E1265" s="76" t="e">
        <f>IF(C1265="-",IF(A1265="-",VLOOKUP(D1265,'sin-list 180320_update'!$C$2:$C$835,1,FALSE),VLOOKUP(A1265,'sin-list 180320_update'!$A$2:$A$835,1,FALSE)),VLOOKUP(C1265,'sin-list 180320_update'!$B$2:$B$835,1,FALSE))</f>
        <v>#N/A</v>
      </c>
      <c r="F1265" s="76" t="e">
        <f>IF($C1265="-",IF($A1265="-",VLOOKUP($D1265,'REACH Bilaga XVII_update'!$A$5:$A$131,1,FALSE),VLOOKUP($A1265,'REACH Bilaga XVII_update'!$C$5:$C$131,1,FALSE)),VLOOKUP($C1265,'REACH Bilaga XVII_update'!$B$5:$B$131,1,FALSE))</f>
        <v>#N/A</v>
      </c>
      <c r="G1265" s="76" t="e">
        <f>IF($C1265="-",IF($A1265="-",VLOOKUP($D1265,' REACH Bilaga 59_update'!$A$5:$A$210,1,FALSE),VLOOKUP($A1265,' REACH Bilaga 59_update'!$D$5:$D$210,1,FALSE)),VLOOKUP($C1265,' REACH Bilaga 59_update'!$C$5:$C$210,1,FALSE))</f>
        <v>#N/A</v>
      </c>
      <c r="H1265" s="76" t="e">
        <f>IF($C1265="-",IF($A1265="-",VLOOKUP($D1265,'REACH Bilaga XIV_update'!$A$5:$A$110,1,FALSE),VLOOKUP($A1265,'REACH Bilaga XIV_update'!$D$5:$D$110,1,FALSE)),VLOOKUP($C1265,'REACH Bilaga XIV_update'!$C$5:$C$110,1,FALSE))</f>
        <v>#N/A</v>
      </c>
      <c r="I1265" s="76" t="e">
        <f>IF($C1265="-",IF($A1265="-",VLOOKUP($D1265,CoRAP_update!$A$5:$A$376,1,FALSE),VLOOKUP($A1265,CoRAP_update!$D$5:$D$376,1,FALSE)),VLOOKUP($C1265,CoRAP_update!$C$5:$C$376,1,FALSE))</f>
        <v>#N/A</v>
      </c>
      <c r="J1265" s="76" t="str">
        <f>IF($C1265="-",IF($A1265="-",VLOOKUP($D1265,EDC_update!$C$2:$C$450,1,FALSE),VLOOKUP($A1265,EDC_update!$B$2:$B$450,1,FALSE)),VLOOKUP($C1265,EDC_update!$L$2:$L$450,1,FALSE))</f>
        <v>112344-57-7</v>
      </c>
      <c r="K1265" s="76" t="e">
        <f>IF($C1265="-",IF($A1265="-",IF(VLOOKUP($D1265,'sin-list 180320_update'!$C$2:$S$835,3,FALSE)="",NA(),VLOOKUP($D1265,'sin-list 180320_update'!$C$2:$S$835,3,FALSE)),IF(VLOOKUP($A1265,'sin-list 180320_update'!$A$2:$S$835,5,FALSE)="",NA(),VLOOKUP($A1265,'sin-list 180320_update'!$A$2:$S$835,5,FALSE))),IF(VLOOKUP($C1265,'sin-list 180320_update'!$B$2:$S$835,4,FALSE)="",NA(),VLOOKUP($C1265,'sin-list 180320_update'!$B$2:$S$835,4,FALSE)))</f>
        <v>#N/A</v>
      </c>
      <c r="L1265" s="76" t="e">
        <f>IF($C1265="-",IF($A1265="-",VLOOKUP($D1265,'sin-list 180320_update'!$C$2:$S$835,6,FALSE),VLOOKUP($A1265,'sin-list 180320_update'!$A$2:$S$835,8,FALSE)),VLOOKUP($C1265,'sin-list 180320_update'!$B$2:$S$835,7,FALSE))</f>
        <v>#N/A</v>
      </c>
      <c r="M1265" s="76" t="e">
        <f>IF($C1265="-",IF($A1265="-",IF(VLOOKUP($D1265,'sin-list 180320_update'!$C$2:$S$835,8,FALSE)="",NA(),VLOOKUP($D1265,'sin-list 180320_update'!$C$2:$S$835,8,FALSE)),IF(VLOOKUP($A1265,'sin-list 180320_update'!$A$2:$S$835,10,FALSE)="",NA(),VLOOKUP($A1265,'sin-list 180320_update'!$A$2:$S$835,10,FALSE))),IF(VLOOKUP($C1265,'sin-list 180320_update'!$B$2:$S$835,9,FALSE)="",NA(),VLOOKUP($C1265,'sin-list 180320_update'!$B$2:$S$835,9,FALSE)))</f>
        <v>#N/A</v>
      </c>
      <c r="N1265" s="76" t="e">
        <f>IF($C1265="-",IF($A1265="-",IF(VLOOKUP($D1265,'REACH Bilaga XVII_update'!$A$5:$E$131,4,FALSE)="",NA(),VLOOKUP($D1265,'REACH Bilaga XVII_update'!$A$5:$E$131,4,FALSE)),IF(VLOOKUP($A1265,'REACH Bilaga XVII_update'!$C$5:$D$131,2,FALSE)="",NA(),VLOOKUP($A1265,'REACH Bilaga XVII_update'!$C$5:$D$131,2,FALSE))),IF(VLOOKUP($C1265,'REACH Bilaga XVII_update'!$B$5:$D$131,3,FALSE)="",NA(),VLOOKUP($C1265,'REACH Bilaga XVII_update'!$B$5:$D$131,3,FALSE)))</f>
        <v>#N/A</v>
      </c>
      <c r="O1265" s="76" t="e">
        <f>IF($C1265="-",IF($A1265="-",IF(VLOOKUP($D1265,' REACH Bilaga 59_update'!$A$5:$E$210,5,FALSE)="",NA(),VLOOKUP($D1265,' REACH Bilaga 59_update'!$A$5:$E$210,5,FALSE)),IF(VLOOKUP($A1265,' REACH Bilaga 59_update'!$D$5:$E$210,2,FALSE)="",NA(),VLOOKUP($A1265,' REACH Bilaga 59_update'!$D$5:$E$210,2,FALSE))),IF(VLOOKUP($C1265,' REACH Bilaga 59_update'!$C$5:$E$210,3,FALSE)="",NA(),VLOOKUP($C1265,' REACH Bilaga 59_update'!$C$5:$E$210,3,FALSE)))</f>
        <v>#N/A</v>
      </c>
      <c r="P1265" s="76" t="e">
        <f>IF(C1265="-",IF(A1265="-",IFERROR(VLOOKUP($D1265,' REACH Bilaga 59_update'!$A$5:$F$210,MATCH(Sammanfattning!P$1,' REACH Bilaga 59_update'!$A$4:$F$4,0),FALSE),VLOOKUP($D1265,'REACH Bilaga XIV_update'!$A$4:$H$110,MATCH(Sammanfattning!P$1,'REACH Bilaga XIV_update'!$A$4:$H$4,0),FALSE)),IFERROR(VLOOKUP($A1265,' REACH Bilaga 59_update'!$D$5:$F$210,MATCH(Sammanfattning!P$1,' REACH Bilaga 59_update'!$D$4:$F$4,0),FALSE),VLOOKUP($A1265,'REACH Bilaga XIV_update'!$D$4:$H$110,MATCH(Sammanfattning!P$1,'REACH Bilaga XIV_update'!$D$4:$H$4,0),FALSE))),IFERROR(VLOOKUP($C1265,' REACH Bilaga 59_update'!$C$5:$F$210,MATCH(Sammanfattning!P$1,' REACH Bilaga 59_update'!$C$4:$F$4,0),FALSE),VLOOKUP($C1265,'REACH Bilaga XIV_update'!$C$4:$H$110,MATCH(Sammanfattning!P$1,'REACH Bilaga XIV_update'!$C$4:$H$4,0),FALSE)))</f>
        <v>#N/A</v>
      </c>
      <c r="Q1265" s="76" t="e">
        <f>IF($C1265="-",IF($A1265="-",IF(VLOOKUP($D1265,'REACH Bilaga XIV_update'!$A$5:$I$110,9,FALSE)="",NA(),VLOOKUP($D1265,'REACH Bilaga XIV_update'!$A$5:$I$110,9,FALSE)),IF(VLOOKUP($A1265,'REACH Bilaga XIV_update'!$D$5:$I$110,6,FALSE)="",NA(),VLOOKUP($A1265,'REACH Bilaga XIV_update'!$D$5:$I$110,6,FALSE))),IF(VLOOKUP($C1265,'REACH Bilaga XIV_update'!$C$5:$I$110,7,FALSE)="",NA(),VLOOKUP($C1265,'REACH Bilaga XIV_update'!$C$5:$I$110,7,FALSE)))</f>
        <v>#N/A</v>
      </c>
      <c r="R1265" s="76" t="e">
        <f>IF($C1265="-",IF($A1265="-",IF(VLOOKUP($D1265,CoRAP_update!$A$5:$O$376,15,FALSE)="",NA(),VLOOKUP($D1265,CoRAP_update!$A$5:$O$376,15,FALSE)),IF(VLOOKUP($A1265,CoRAP_update!$D$5:$O$376,12,FALSE)="",NA(),VLOOKUP($A1265,CoRAP_update!$D$5:$O$376,12,FALSE))),IF(VLOOKUP($C1265,CoRAP_update!$C$5:$O$376,13,FALSE)="",NA(),VLOOKUP($C1265,CoRAP_update!$C$5:$O$376,13,FALSE)))</f>
        <v>#N/A</v>
      </c>
      <c r="S1265" s="144" t="e">
        <f>IF($C1265="-",IF($A1265="-",VLOOKUP($D1265,CoRAP_update!$A$5:$J$376,MATCH(Sammanfattning!S$1,CoRAP_update!$A$4:$J$4,0),FALSE),VLOOKUP($A1265,CoRAP_update!$D$5:$J$376,MATCH(Sammanfattning!S$1,CoRAP_update!$D$4:$J$4,0),FALSE)),VLOOKUP($C1265,CoRAP_update!$C$5:$J$376,MATCH(Sammanfattning!S$1,CoRAP_update!$C$4:$J$4,0),FALSE))</f>
        <v>#N/A</v>
      </c>
      <c r="T1265" s="76" t="str">
        <f>IF($A1265="-",VLOOKUP($D1265,EDC_update!$C$2:$F$450,4,FALSE),VLOOKUP($A1265,EDC_update!$B$2:$F$450,5,FALSE))</f>
        <v>CAT2</v>
      </c>
      <c r="V1265" s="78">
        <f>IF(IFERROR(SEARCH("PBT",P1265),99)=99,IF(IFERROR(SEARCH("suspected PBT",S1265),99)=99,IF(IFERROR(SEARCH("concluded to be PBT",K1265),99)=99,IF(IFERROR(SEARCH("PBT",S1265),99)=99,IF(IFERROR(SEARCH("PBT cand",L1265),99)=99,IF(IFERROR(SEARCH("PBT",L1265),99)=99,IF(IFERROR(SEARCH("persistent, bioackumulative and toxic properties",K1265),99)=99,0,Scoring!$E$3),Scoring!$E$3),Scoring!$E$7),Scoring!$E$3),Scoring!$E$5),Scoring!$E$6),Scoring!$E$3)</f>
        <v>0</v>
      </c>
      <c r="W1265" s="78">
        <f>IF(IFERROR(SEARCH("vPvB",P1265),99)=99,IF(IFERROR(SEARCH("suspected pbt/vPvB",S1265),99)=99,IF(IFERROR(SEARCH("vPvB",S1265),99)=99,IF(IFERROR(SEARCH("concluded to be a vPvB",S1265),99)=99,IF(IFERROR(SEARCH("identified as vPvB",K1265),99)=99,IF(IFERROR(SEARCH("concluded to be a vPvB",K1265),99)=99,IF(IFERROR(SEARCH("concluded to be both pbt and vPvB",S1265),99)=99,IF(IFERROR(SEARCH("concluded to be both pbt and vPvB",K1265),99)=99,0,Scoring!$E$5),Scoring!$E$5),Scoring!$E$5),Scoring!$E$5),Scoring!$E$5),Scoring!$E$4),Scoring!$E$6),Scoring!$E$4)</f>
        <v>0</v>
      </c>
      <c r="X1265" s="78">
        <f>IF(IFERROR(SEARCH("H410",N1265),99)=99,IF(IFERROR(SEARCH("H410",O1265),99)=99,IF(IFERROR(SEARCH("H410",Q1265),99)=99,IF(IFERROR(SEARCH("H410",M1265),99)=99,IF(IFERROR(SEARCH("H410",R1265),99)=99,IF(IFERROR(SEARCH("H411",N1265),99)=99,IF(IFERROR(SEARCH("H411",O1265),99)=99,IF(IFERROR(SEARCH("H411",Q1265),99)=99,IF(IFERROR(SEARCH("H411",M1265),99)=99,IF(IFERROR(SEARCH("H411",R1265),99)=99,IF(IFERROR(SEARCH("H413",N1265),99)=99,IF(IFERROR(SEARCH("H413",O1265),99)=99,IF(IFERROR(SEARCH("H413",Q1265),99)=99,IF(IFERROR(SEARCH("H413",M1265),99)=99,IF(IFERROR(SEARCH("H413",R1265),99)=99,IF(IFERROR(SEARCH("H412",N1265),99)=99,IF(IFERROR(SEARCH("H412",O1265),99)=99,IF(IFERROR(SEARCH("H412",Q1265),99)=99,IF(IFERROR(SEARCH("H412",M1265),99)=99,IF(IFERROR(SEARCH("H412",R1265),99)=99,0,Scoring!$E$2),Scoring!$E$2),Scoring!$E$2),Scoring!$E$2),Scoring!$E$2),Scoring!$E$2),Scoring!$E$2),Scoring!$E$2),Scoring!$E$2),Scoring!$E$2),Scoring!$E$2),Scoring!$E$2),Scoring!$E$2),Scoring!$E$2),Scoring!$E$2),Scoring!$E$2),Scoring!$E$2),Scoring!$E$2),Scoring!$E$2),Scoring!$E$2)</f>
        <v>0</v>
      </c>
      <c r="Y1265" s="78">
        <f>IF(IFERROR(SEARCH("CMR",K1265),99)=99,IF(IFERROR(SEARCH("Suspected CMR",S1265),99)=99,IF(IFERROR(SEARCH("CMR",S1265),99)=99,0,Scoring!$E$8),Scoring!$E$9),Scoring!$E$8)</f>
        <v>0</v>
      </c>
      <c r="Z1265" s="78">
        <f>IF(IFERROR(SEARCH("H350",N1265),99)=99,IF(IFERROR(SEARCH("H350",O1265),99)=99,IF(IFERROR(SEARCH("H350",Q1265),99)=99,IF(IFERROR(SEARCH("H350",M1265),99)=99,IF(IFERROR(SEARCH("H350",R1265),99)=99,IF(IFERROR(SEARCH("H351",N1265),99)=99,IF(IFERROR(SEARCH("H351",O1265),99)=99,IF(IFERROR(SEARCH("H351",Q1265),99)=99,IF(IFERROR(SEARCH("H351",M1265),99)=99,IF(IFERROR(SEARCH("H351",R1265),99)=99,IF(IFERROR(SEARCH("carcinogenic",P1265),99)=99,IF(IFERROR(SEARCH("suspected carcinogenic",S1265),99)=99,0,Scoring!$E$12),Scoring!$E$11),Scoring!$E$10),Scoring!$E$10),Scoring!$E$10),Scoring!$E$10),Scoring!$E$10),Scoring!$E$10),Scoring!$E$10),Scoring!$E$10),Scoring!$E$10),Scoring!$E$10)</f>
        <v>0</v>
      </c>
      <c r="AA1265" s="78">
        <f>IF(IFERROR(SEARCH("H340",N1265),99)=99,IF(IFERROR(SEARCH("H340",O1265),99)=99,IF(IFERROR(SEARCH("H340",Q1265),99)=99,IF(IFERROR(SEARCH("H340",M1265),99)=99,IF(IFERROR(SEARCH("H340",R1265),99)=99,IF(IFERROR(SEARCH("H341",N1265),99)=99,IF(IFERROR(SEARCH("H341",O1265),99)=99,IF(IFERROR(SEARCH("H341",Q1265),99)=99,IF(IFERROR(SEARCH("H341",M1265),99)=99,IF(IFERROR(SEARCH("H341",R1265),99)=99,IF(IFERROR(SEARCH("mutagenic",P1265),99)=99,IF(IFERROR(SEARCH("suspected mutagenic",S1265),99)=99,0,Scoring!$E$15),Scoring!$E$14),Scoring!$E$13),Scoring!$E$13),Scoring!$E$13),Scoring!$E$13),Scoring!$E$13),Scoring!$E$13),Scoring!$E$13),Scoring!$E$13),Scoring!$E$13),Scoring!$E$13)</f>
        <v>0</v>
      </c>
      <c r="AB1265" s="78">
        <f>IF(IFERROR(SEARCH("H360",N1265),99)=99,IF(IFERROR(SEARCH("H360",O1265),99)=99,IF(IFERROR(SEARCH("H360",Q1265),99)=99,IF(IFERROR(SEARCH("H360",M1265),99)=99,IF(IFERROR(SEARCH("H360",R1265),99)=99,IF(IFERROR(SEARCH("H361",N1265),99)=99,IF(IFERROR(SEARCH("H361",O1265),99)=99,IF(IFERROR(SEARCH("H361",Q1265),99)=99,IF(IFERROR(SEARCH("H361",M1265),99)=99,IF(IFERROR(SEARCH("H361",R1265),99)=99,IF(IFERROR(SEARCH("reproduction",P1265),99)=99,IF(IFERROR(SEARCH("suspected reprotoxic",S1265),99)=99,IF(IFERROR(SEARCH("reprotoxic",S1265),99)=99,IF(IFERROR(SEARCH("reprotoxic",K1265),99)=99,0,Scoring!$E$18),Scoring!$E$18),Scoring!$E$19),Scoring!$E$17),Scoring!$E$16),Scoring!$E$16),Scoring!$E$16),Scoring!$E$16),Scoring!$E$16),Scoring!$E$16),Scoring!$E$16),Scoring!$E$16),Scoring!$E$16),Scoring!$E$16)</f>
        <v>0</v>
      </c>
      <c r="AC1265" s="78">
        <f>IF(IFERROR(SEARCH("57f",L1265),99)=99,IF(IFERROR(SEARCH("57(f)",P1265),99)=99,0,Scoring!$E$20),Scoring!$E$20)</f>
        <v>0</v>
      </c>
      <c r="AD1265" s="78">
        <f>IF(IFERROR(SEARCH("CAT1",T1265),99)=99,IF(IFERROR(SEARCH("CAT2",T1265),99)=99,IF(IFERROR(SEARCH("CAT3",T1265),99)=99,IF(IFERROR(SEARCH("concluded to be endocrine",K1265),99)=99,IF(IFERROR(SEARCH("categorised as endocrine",K1265),99)=99,IF(IFERROR(SEARCH("endocrine disrupting",P1265),99)=99,IF(IFERROR(SEARCH("endocrine disrupting",K1265),99)=99,IF(IFERROR(SEARCH("suspected endocrine",S1265),99)=99,IF(IFERROR(SEARCH("potential endocrine",S1265),99)=99,0,Scoring!$E$25),Scoring!$E$25),Scoring!$E$24),Scoring!$E$24),Scoring!$E$24),Scoring!$E$24),Scoring!$E$23),Scoring!$E$22),Scoring!$E$21)</f>
        <v>0.5</v>
      </c>
      <c r="AE1265" s="78">
        <f>IF(IFERROR(SEARCH("suspected sensitiser",S1265),99)=99,IF(IFERROR(SEARCH("sensitiser",S1265),99)=99,IF(IFERROR(SEARCH("other hazard based concern",S1265),99)=99,0,Scoring!$E$28),Scoring!$E$26),Scoring!$E$27)</f>
        <v>0</v>
      </c>
      <c r="AF1265" s="78">
        <f>IF(IFERROR(M1265,1)=1,IF(IFERROR(N1265,1)=1,IF(IFERROR(O1265,1)=1,IF(IFERROR(Q1265,1)=1,IF(IFERROR(R1265,1)=1,IF(IFERROR(T1265,1)=1,IF(IFERROR(K1265,1)=1,IF(IFERROR(P1265,1)=1,IF(IFERROR(S1265,1)=1,Scoring!$E$29,0),0),0),0),0),0),0),0),0)</f>
        <v>0</v>
      </c>
      <c r="AG1265" s="78">
        <f t="shared" si="87"/>
        <v>0.5</v>
      </c>
      <c r="AI1265" s="93"/>
      <c r="AJ1265" s="94"/>
      <c r="AK1265" s="76"/>
      <c r="AL1265" s="75"/>
      <c r="AN1265" s="79"/>
      <c r="AO1265" s="79"/>
      <c r="AP1265" s="79"/>
      <c r="AQ1265" s="79"/>
      <c r="AR1265" s="79"/>
      <c r="AS1265" s="78"/>
      <c r="AU1265" s="79">
        <f>IF(IFERROR(F1265,99)=99,IF(IFERROR(G1265,99)=99,IF(IFERROR(H1265,99)=99,IF(IFERROR(I1265,99)=99,IF(IFERROR(E1265,99)=99,IF(IFERROR(J1265,99)=99,0,Scoring!$B$7),Scoring!$B$3),Scoring!$B$2),Scoring!$B$6),Scoring!$B$5),Scoring!$B$4)</f>
        <v>0.3</v>
      </c>
      <c r="AV1265" s="78">
        <f t="shared" si="88"/>
        <v>0.15</v>
      </c>
      <c r="AW1265" s="78"/>
      <c r="AX1265" s="66"/>
      <c r="AY1265" s="78"/>
      <c r="AZ1265" s="76"/>
      <c r="BB1265" s="76"/>
    </row>
    <row r="1266" spans="1:54" x14ac:dyDescent="0.25">
      <c r="A1266" s="89" t="s">
        <v>6059</v>
      </c>
      <c r="B1266" s="89" t="s">
        <v>30</v>
      </c>
      <c r="C1266" s="89" t="s">
        <v>30</v>
      </c>
      <c r="D1266" s="89" t="s">
        <v>7073</v>
      </c>
      <c r="E1266" s="76" t="e">
        <f>IF(C1266="-",IF(A1266="-",VLOOKUP(D1266,'sin-list 180320_update'!$C$2:$C$835,1,FALSE),VLOOKUP(A1266,'sin-list 180320_update'!$A$2:$A$835,1,FALSE)),VLOOKUP(C1266,'sin-list 180320_update'!$B$2:$B$835,1,FALSE))</f>
        <v>#N/A</v>
      </c>
      <c r="F1266" s="76" t="e">
        <f>IF($C1266="-",IF($A1266="-",VLOOKUP($D1266,'REACH Bilaga XVII_update'!$A$5:$A$131,1,FALSE),VLOOKUP($A1266,'REACH Bilaga XVII_update'!$C$5:$C$131,1,FALSE)),VLOOKUP($C1266,'REACH Bilaga XVII_update'!$B$5:$B$131,1,FALSE))</f>
        <v>#N/A</v>
      </c>
      <c r="G1266" s="76" t="e">
        <f>IF($C1266="-",IF($A1266="-",VLOOKUP($D1266,' REACH Bilaga 59_update'!$A$5:$A$210,1,FALSE),VLOOKUP($A1266,' REACH Bilaga 59_update'!$D$5:$D$210,1,FALSE)),VLOOKUP($C1266,' REACH Bilaga 59_update'!$C$5:$C$210,1,FALSE))</f>
        <v>#N/A</v>
      </c>
      <c r="H1266" s="76" t="e">
        <f>IF($C1266="-",IF($A1266="-",VLOOKUP($D1266,'REACH Bilaga XIV_update'!$A$5:$A$110,1,FALSE),VLOOKUP($A1266,'REACH Bilaga XIV_update'!$D$5:$D$110,1,FALSE)),VLOOKUP($C1266,'REACH Bilaga XIV_update'!$C$5:$C$110,1,FALSE))</f>
        <v>#N/A</v>
      </c>
      <c r="I1266" s="76" t="e">
        <f>IF($C1266="-",IF($A1266="-",VLOOKUP($D1266,CoRAP_update!$A$5:$A$376,1,FALSE),VLOOKUP($A1266,CoRAP_update!$D$5:$D$376,1,FALSE)),VLOOKUP($C1266,CoRAP_update!$C$5:$C$376,1,FALSE))</f>
        <v>#N/A</v>
      </c>
      <c r="J1266" s="76" t="str">
        <f>IF($C1266="-",IF($A1266="-",VLOOKUP($D1266,EDC_update!$C$2:$C$450,1,FALSE),VLOOKUP($A1266,EDC_update!$B$2:$B$450,1,FALSE)),VLOOKUP($C1266,EDC_update!$L$2:$L$450,1,FALSE))</f>
        <v>115-29-7</v>
      </c>
      <c r="K1266" s="76" t="e">
        <f>IF($C1266="-",IF($A1266="-",IF(VLOOKUP($D1266,'sin-list 180320_update'!$C$2:$S$835,3,FALSE)="",NA(),VLOOKUP($D1266,'sin-list 180320_update'!$C$2:$S$835,3,FALSE)),IF(VLOOKUP($A1266,'sin-list 180320_update'!$A$2:$S$835,5,FALSE)="",NA(),VLOOKUP($A1266,'sin-list 180320_update'!$A$2:$S$835,5,FALSE))),IF(VLOOKUP($C1266,'sin-list 180320_update'!$B$2:$S$835,4,FALSE)="",NA(),VLOOKUP($C1266,'sin-list 180320_update'!$B$2:$S$835,4,FALSE)))</f>
        <v>#N/A</v>
      </c>
      <c r="L1266" s="76" t="e">
        <f>IF($C1266="-",IF($A1266="-",VLOOKUP($D1266,'sin-list 180320_update'!$C$2:$S$835,6,FALSE),VLOOKUP($A1266,'sin-list 180320_update'!$A$2:$S$835,8,FALSE)),VLOOKUP($C1266,'sin-list 180320_update'!$B$2:$S$835,7,FALSE))</f>
        <v>#N/A</v>
      </c>
      <c r="M1266" s="76" t="e">
        <f>IF($C1266="-",IF($A1266="-",IF(VLOOKUP($D1266,'sin-list 180320_update'!$C$2:$S$835,8,FALSE)="",NA(),VLOOKUP($D1266,'sin-list 180320_update'!$C$2:$S$835,8,FALSE)),IF(VLOOKUP($A1266,'sin-list 180320_update'!$A$2:$S$835,10,FALSE)="",NA(),VLOOKUP($A1266,'sin-list 180320_update'!$A$2:$S$835,10,FALSE))),IF(VLOOKUP($C1266,'sin-list 180320_update'!$B$2:$S$835,9,FALSE)="",NA(),VLOOKUP($C1266,'sin-list 180320_update'!$B$2:$S$835,9,FALSE)))</f>
        <v>#N/A</v>
      </c>
      <c r="N1266" s="76" t="e">
        <f>IF($C1266="-",IF($A1266="-",IF(VLOOKUP($D1266,'REACH Bilaga XVII_update'!$A$5:$E$131,4,FALSE)="",NA(),VLOOKUP($D1266,'REACH Bilaga XVII_update'!$A$5:$E$131,4,FALSE)),IF(VLOOKUP($A1266,'REACH Bilaga XVII_update'!$C$5:$D$131,2,FALSE)="",NA(),VLOOKUP($A1266,'REACH Bilaga XVII_update'!$C$5:$D$131,2,FALSE))),IF(VLOOKUP($C1266,'REACH Bilaga XVII_update'!$B$5:$D$131,3,FALSE)="",NA(),VLOOKUP($C1266,'REACH Bilaga XVII_update'!$B$5:$D$131,3,FALSE)))</f>
        <v>#N/A</v>
      </c>
      <c r="O1266" s="76" t="e">
        <f>IF($C1266="-",IF($A1266="-",IF(VLOOKUP($D1266,' REACH Bilaga 59_update'!$A$5:$E$210,5,FALSE)="",NA(),VLOOKUP($D1266,' REACH Bilaga 59_update'!$A$5:$E$210,5,FALSE)),IF(VLOOKUP($A1266,' REACH Bilaga 59_update'!$D$5:$E$210,2,FALSE)="",NA(),VLOOKUP($A1266,' REACH Bilaga 59_update'!$D$5:$E$210,2,FALSE))),IF(VLOOKUP($C1266,' REACH Bilaga 59_update'!$C$5:$E$210,3,FALSE)="",NA(),VLOOKUP($C1266,' REACH Bilaga 59_update'!$C$5:$E$210,3,FALSE)))</f>
        <v>#N/A</v>
      </c>
      <c r="P1266" s="76" t="e">
        <f>IF(C1266="-",IF(A1266="-",IFERROR(VLOOKUP($D1266,' REACH Bilaga 59_update'!$A$5:$F$210,MATCH(Sammanfattning!P$1,' REACH Bilaga 59_update'!$A$4:$F$4,0),FALSE),VLOOKUP($D1266,'REACH Bilaga XIV_update'!$A$4:$H$110,MATCH(Sammanfattning!P$1,'REACH Bilaga XIV_update'!$A$4:$H$4,0),FALSE)),IFERROR(VLOOKUP($A1266,' REACH Bilaga 59_update'!$D$5:$F$210,MATCH(Sammanfattning!P$1,' REACH Bilaga 59_update'!$D$4:$F$4,0),FALSE),VLOOKUP($A1266,'REACH Bilaga XIV_update'!$D$4:$H$110,MATCH(Sammanfattning!P$1,'REACH Bilaga XIV_update'!$D$4:$H$4,0),FALSE))),IFERROR(VLOOKUP($C1266,' REACH Bilaga 59_update'!$C$5:$F$210,MATCH(Sammanfattning!P$1,' REACH Bilaga 59_update'!$C$4:$F$4,0),FALSE),VLOOKUP($C1266,'REACH Bilaga XIV_update'!$C$4:$H$110,MATCH(Sammanfattning!P$1,'REACH Bilaga XIV_update'!$C$4:$H$4,0),FALSE)))</f>
        <v>#N/A</v>
      </c>
      <c r="Q1266" s="76" t="e">
        <f>IF($C1266="-",IF($A1266="-",IF(VLOOKUP($D1266,'REACH Bilaga XIV_update'!$A$5:$I$110,9,FALSE)="",NA(),VLOOKUP($D1266,'REACH Bilaga XIV_update'!$A$5:$I$110,9,FALSE)),IF(VLOOKUP($A1266,'REACH Bilaga XIV_update'!$D$5:$I$110,6,FALSE)="",NA(),VLOOKUP($A1266,'REACH Bilaga XIV_update'!$D$5:$I$110,6,FALSE))),IF(VLOOKUP($C1266,'REACH Bilaga XIV_update'!$C$5:$I$110,7,FALSE)="",NA(),VLOOKUP($C1266,'REACH Bilaga XIV_update'!$C$5:$I$110,7,FALSE)))</f>
        <v>#N/A</v>
      </c>
      <c r="R1266" s="76" t="e">
        <f>IF($C1266="-",IF($A1266="-",IF(VLOOKUP($D1266,CoRAP_update!$A$5:$O$376,15,FALSE)="",NA(),VLOOKUP($D1266,CoRAP_update!$A$5:$O$376,15,FALSE)),IF(VLOOKUP($A1266,CoRAP_update!$D$5:$O$376,12,FALSE)="",NA(),VLOOKUP($A1266,CoRAP_update!$D$5:$O$376,12,FALSE))),IF(VLOOKUP($C1266,CoRAP_update!$C$5:$O$376,13,FALSE)="",NA(),VLOOKUP($C1266,CoRAP_update!$C$5:$O$376,13,FALSE)))</f>
        <v>#N/A</v>
      </c>
      <c r="S1266" s="144" t="e">
        <f>IF($C1266="-",IF($A1266="-",VLOOKUP($D1266,CoRAP_update!$A$5:$J$376,MATCH(Sammanfattning!S$1,CoRAP_update!$A$4:$J$4,0),FALSE),VLOOKUP($A1266,CoRAP_update!$D$5:$J$376,MATCH(Sammanfattning!S$1,CoRAP_update!$D$4:$J$4,0),FALSE)),VLOOKUP($C1266,CoRAP_update!$C$5:$J$376,MATCH(Sammanfattning!S$1,CoRAP_update!$C$4:$J$4,0),FALSE))</f>
        <v>#N/A</v>
      </c>
      <c r="T1266" s="76" t="str">
        <f>IF($A1266="-",VLOOKUP($D1266,EDC_update!$C$2:$F$450,4,FALSE),VLOOKUP($A1266,EDC_update!$B$2:$F$450,5,FALSE))</f>
        <v>CAT2</v>
      </c>
      <c r="V1266" s="78">
        <f>IF(IFERROR(SEARCH("PBT",P1266),99)=99,IF(IFERROR(SEARCH("suspected PBT",S1266),99)=99,IF(IFERROR(SEARCH("concluded to be PBT",K1266),99)=99,IF(IFERROR(SEARCH("PBT",S1266),99)=99,IF(IFERROR(SEARCH("PBT cand",L1266),99)=99,IF(IFERROR(SEARCH("PBT",L1266),99)=99,IF(IFERROR(SEARCH("persistent, bioackumulative and toxic properties",K1266),99)=99,0,Scoring!$E$3),Scoring!$E$3),Scoring!$E$7),Scoring!$E$3),Scoring!$E$5),Scoring!$E$6),Scoring!$E$3)</f>
        <v>0</v>
      </c>
      <c r="W1266" s="78">
        <f>IF(IFERROR(SEARCH("vPvB",P1266),99)=99,IF(IFERROR(SEARCH("suspected pbt/vPvB",S1266),99)=99,IF(IFERROR(SEARCH("vPvB",S1266),99)=99,IF(IFERROR(SEARCH("concluded to be a vPvB",S1266),99)=99,IF(IFERROR(SEARCH("identified as vPvB",K1266),99)=99,IF(IFERROR(SEARCH("concluded to be a vPvB",K1266),99)=99,IF(IFERROR(SEARCH("concluded to be both pbt and vPvB",S1266),99)=99,IF(IFERROR(SEARCH("concluded to be both pbt and vPvB",K1266),99)=99,0,Scoring!$E$5),Scoring!$E$5),Scoring!$E$5),Scoring!$E$5),Scoring!$E$5),Scoring!$E$4),Scoring!$E$6),Scoring!$E$4)</f>
        <v>0</v>
      </c>
      <c r="X1266" s="78">
        <f>IF(IFERROR(SEARCH("H410",N1266),99)=99,IF(IFERROR(SEARCH("H410",O1266),99)=99,IF(IFERROR(SEARCH("H410",Q1266),99)=99,IF(IFERROR(SEARCH("H410",M1266),99)=99,IF(IFERROR(SEARCH("H410",R1266),99)=99,IF(IFERROR(SEARCH("H411",N1266),99)=99,IF(IFERROR(SEARCH("H411",O1266),99)=99,IF(IFERROR(SEARCH("H411",Q1266),99)=99,IF(IFERROR(SEARCH("H411",M1266),99)=99,IF(IFERROR(SEARCH("H411",R1266),99)=99,IF(IFERROR(SEARCH("H413",N1266),99)=99,IF(IFERROR(SEARCH("H413",O1266),99)=99,IF(IFERROR(SEARCH("H413",Q1266),99)=99,IF(IFERROR(SEARCH("H413",M1266),99)=99,IF(IFERROR(SEARCH("H413",R1266),99)=99,IF(IFERROR(SEARCH("H412",N1266),99)=99,IF(IFERROR(SEARCH("H412",O1266),99)=99,IF(IFERROR(SEARCH("H412",Q1266),99)=99,IF(IFERROR(SEARCH("H412",M1266),99)=99,IF(IFERROR(SEARCH("H412",R1266),99)=99,0,Scoring!$E$2),Scoring!$E$2),Scoring!$E$2),Scoring!$E$2),Scoring!$E$2),Scoring!$E$2),Scoring!$E$2),Scoring!$E$2),Scoring!$E$2),Scoring!$E$2),Scoring!$E$2),Scoring!$E$2),Scoring!$E$2),Scoring!$E$2),Scoring!$E$2),Scoring!$E$2),Scoring!$E$2),Scoring!$E$2),Scoring!$E$2),Scoring!$E$2)</f>
        <v>0</v>
      </c>
      <c r="Y1266" s="78">
        <f>IF(IFERROR(SEARCH("CMR",K1266),99)=99,IF(IFERROR(SEARCH("Suspected CMR",S1266),99)=99,IF(IFERROR(SEARCH("CMR",S1266),99)=99,0,Scoring!$E$8),Scoring!$E$9),Scoring!$E$8)</f>
        <v>0</v>
      </c>
      <c r="Z1266" s="78">
        <f>IF(IFERROR(SEARCH("H350",N1266),99)=99,IF(IFERROR(SEARCH("H350",O1266),99)=99,IF(IFERROR(SEARCH("H350",Q1266),99)=99,IF(IFERROR(SEARCH("H350",M1266),99)=99,IF(IFERROR(SEARCH("H350",R1266),99)=99,IF(IFERROR(SEARCH("H351",N1266),99)=99,IF(IFERROR(SEARCH("H351",O1266),99)=99,IF(IFERROR(SEARCH("H351",Q1266),99)=99,IF(IFERROR(SEARCH("H351",M1266),99)=99,IF(IFERROR(SEARCH("H351",R1266),99)=99,IF(IFERROR(SEARCH("carcinogenic",P1266),99)=99,IF(IFERROR(SEARCH("suspected carcinogenic",S1266),99)=99,0,Scoring!$E$12),Scoring!$E$11),Scoring!$E$10),Scoring!$E$10),Scoring!$E$10),Scoring!$E$10),Scoring!$E$10),Scoring!$E$10),Scoring!$E$10),Scoring!$E$10),Scoring!$E$10),Scoring!$E$10)</f>
        <v>0</v>
      </c>
      <c r="AA1266" s="78">
        <f>IF(IFERROR(SEARCH("H340",N1266),99)=99,IF(IFERROR(SEARCH("H340",O1266),99)=99,IF(IFERROR(SEARCH("H340",Q1266),99)=99,IF(IFERROR(SEARCH("H340",M1266),99)=99,IF(IFERROR(SEARCH("H340",R1266),99)=99,IF(IFERROR(SEARCH("H341",N1266),99)=99,IF(IFERROR(SEARCH("H341",O1266),99)=99,IF(IFERROR(SEARCH("H341",Q1266),99)=99,IF(IFERROR(SEARCH("H341",M1266),99)=99,IF(IFERROR(SEARCH("H341",R1266),99)=99,IF(IFERROR(SEARCH("mutagenic",P1266),99)=99,IF(IFERROR(SEARCH("suspected mutagenic",S1266),99)=99,0,Scoring!$E$15),Scoring!$E$14),Scoring!$E$13),Scoring!$E$13),Scoring!$E$13),Scoring!$E$13),Scoring!$E$13),Scoring!$E$13),Scoring!$E$13),Scoring!$E$13),Scoring!$E$13),Scoring!$E$13)</f>
        <v>0</v>
      </c>
      <c r="AB1266" s="78">
        <f>IF(IFERROR(SEARCH("H360",N1266),99)=99,IF(IFERROR(SEARCH("H360",O1266),99)=99,IF(IFERROR(SEARCH("H360",Q1266),99)=99,IF(IFERROR(SEARCH("H360",M1266),99)=99,IF(IFERROR(SEARCH("H360",R1266),99)=99,IF(IFERROR(SEARCH("H361",N1266),99)=99,IF(IFERROR(SEARCH("H361",O1266),99)=99,IF(IFERROR(SEARCH("H361",Q1266),99)=99,IF(IFERROR(SEARCH("H361",M1266),99)=99,IF(IFERROR(SEARCH("H361",R1266),99)=99,IF(IFERROR(SEARCH("reproduction",P1266),99)=99,IF(IFERROR(SEARCH("suspected reprotoxic",S1266),99)=99,IF(IFERROR(SEARCH("reprotoxic",S1266),99)=99,IF(IFERROR(SEARCH("reprotoxic",K1266),99)=99,0,Scoring!$E$18),Scoring!$E$18),Scoring!$E$19),Scoring!$E$17),Scoring!$E$16),Scoring!$E$16),Scoring!$E$16),Scoring!$E$16),Scoring!$E$16),Scoring!$E$16),Scoring!$E$16),Scoring!$E$16),Scoring!$E$16),Scoring!$E$16)</f>
        <v>0</v>
      </c>
      <c r="AC1266" s="78">
        <f>IF(IFERROR(SEARCH("57f",L1266),99)=99,IF(IFERROR(SEARCH("57(f)",P1266),99)=99,0,Scoring!$E$20),Scoring!$E$20)</f>
        <v>0</v>
      </c>
      <c r="AD1266" s="78">
        <f>IF(IFERROR(SEARCH("CAT1",T1266),99)=99,IF(IFERROR(SEARCH("CAT2",T1266),99)=99,IF(IFERROR(SEARCH("CAT3",T1266),99)=99,IF(IFERROR(SEARCH("concluded to be endocrine",K1266),99)=99,IF(IFERROR(SEARCH("categorised as endocrine",K1266),99)=99,IF(IFERROR(SEARCH("endocrine disrupting",P1266),99)=99,IF(IFERROR(SEARCH("endocrine disrupting",K1266),99)=99,IF(IFERROR(SEARCH("suspected endocrine",S1266),99)=99,IF(IFERROR(SEARCH("potential endocrine",S1266),99)=99,0,Scoring!$E$25),Scoring!$E$25),Scoring!$E$24),Scoring!$E$24),Scoring!$E$24),Scoring!$E$24),Scoring!$E$23),Scoring!$E$22),Scoring!$E$21)</f>
        <v>0.5</v>
      </c>
      <c r="AE1266" s="78">
        <f>IF(IFERROR(SEARCH("suspected sensitiser",S1266),99)=99,IF(IFERROR(SEARCH("sensitiser",S1266),99)=99,IF(IFERROR(SEARCH("other hazard based concern",S1266),99)=99,0,Scoring!$E$28),Scoring!$E$26),Scoring!$E$27)</f>
        <v>0</v>
      </c>
      <c r="AF1266" s="78">
        <f>IF(IFERROR(M1266,1)=1,IF(IFERROR(N1266,1)=1,IF(IFERROR(O1266,1)=1,IF(IFERROR(Q1266,1)=1,IF(IFERROR(R1266,1)=1,IF(IFERROR(T1266,1)=1,IF(IFERROR(K1266,1)=1,IF(IFERROR(P1266,1)=1,IF(IFERROR(S1266,1)=1,Scoring!$E$29,0),0),0),0),0),0),0),0),0)</f>
        <v>0</v>
      </c>
      <c r="AG1266" s="78">
        <f t="shared" si="87"/>
        <v>0.5</v>
      </c>
      <c r="AI1266" s="93"/>
      <c r="AJ1266" s="94"/>
      <c r="AK1266" s="76"/>
      <c r="AL1266" s="75"/>
      <c r="AN1266" s="79"/>
      <c r="AO1266" s="79"/>
      <c r="AP1266" s="79"/>
      <c r="AQ1266" s="79"/>
      <c r="AR1266" s="79"/>
      <c r="AS1266" s="78"/>
      <c r="AU1266" s="79">
        <f>IF(IFERROR(F1266,99)=99,IF(IFERROR(G1266,99)=99,IF(IFERROR(H1266,99)=99,IF(IFERROR(I1266,99)=99,IF(IFERROR(E1266,99)=99,IF(IFERROR(J1266,99)=99,0,Scoring!$B$7),Scoring!$B$3),Scoring!$B$2),Scoring!$B$6),Scoring!$B$5),Scoring!$B$4)</f>
        <v>0.3</v>
      </c>
      <c r="AV1266" s="78">
        <f t="shared" si="88"/>
        <v>0.15</v>
      </c>
      <c r="AW1266" s="78"/>
      <c r="AX1266" s="66"/>
      <c r="AY1266" s="78"/>
      <c r="AZ1266" s="76"/>
      <c r="BB1266" s="76"/>
    </row>
    <row r="1267" spans="1:54" x14ac:dyDescent="0.25">
      <c r="A1267" s="89" t="s">
        <v>7046</v>
      </c>
      <c r="B1267" s="89" t="s">
        <v>30</v>
      </c>
      <c r="C1267" s="89" t="s">
        <v>30</v>
      </c>
      <c r="D1267" s="89" t="s">
        <v>7047</v>
      </c>
      <c r="E1267" s="76" t="e">
        <f>IF(C1267="-",IF(A1267="-",VLOOKUP(D1267,'sin-list 180320_update'!$C$2:$C$835,1,FALSE),VLOOKUP(A1267,'sin-list 180320_update'!$A$2:$A$835,1,FALSE)),VLOOKUP(C1267,'sin-list 180320_update'!$B$2:$B$835,1,FALSE))</f>
        <v>#N/A</v>
      </c>
      <c r="F1267" s="76" t="e">
        <f>IF($C1267="-",IF($A1267="-",VLOOKUP($D1267,'REACH Bilaga XVII_update'!$A$5:$A$131,1,FALSE),VLOOKUP($A1267,'REACH Bilaga XVII_update'!$C$5:$C$131,1,FALSE)),VLOOKUP($C1267,'REACH Bilaga XVII_update'!$B$5:$B$131,1,FALSE))</f>
        <v>#N/A</v>
      </c>
      <c r="G1267" s="76" t="e">
        <f>IF($C1267="-",IF($A1267="-",VLOOKUP($D1267,' REACH Bilaga 59_update'!$A$5:$A$210,1,FALSE),VLOOKUP($A1267,' REACH Bilaga 59_update'!$D$5:$D$210,1,FALSE)),VLOOKUP($C1267,' REACH Bilaga 59_update'!$C$5:$C$210,1,FALSE))</f>
        <v>#N/A</v>
      </c>
      <c r="H1267" s="76" t="e">
        <f>IF($C1267="-",IF($A1267="-",VLOOKUP($D1267,'REACH Bilaga XIV_update'!$A$5:$A$110,1,FALSE),VLOOKUP($A1267,'REACH Bilaga XIV_update'!$D$5:$D$110,1,FALSE)),VLOOKUP($C1267,'REACH Bilaga XIV_update'!$C$5:$C$110,1,FALSE))</f>
        <v>#N/A</v>
      </c>
      <c r="I1267" s="76" t="e">
        <f>IF($C1267="-",IF($A1267="-",VLOOKUP($D1267,CoRAP_update!$A$5:$A$376,1,FALSE),VLOOKUP($A1267,CoRAP_update!$D$5:$D$376,1,FALSE)),VLOOKUP($C1267,CoRAP_update!$C$5:$C$376,1,FALSE))</f>
        <v>#N/A</v>
      </c>
      <c r="J1267" s="76" t="str">
        <f>IF($C1267="-",IF($A1267="-",VLOOKUP($D1267,EDC_update!$C$2:$C$450,1,FALSE),VLOOKUP($A1267,EDC_update!$B$2:$B$450,1,FALSE)),VLOOKUP($C1267,EDC_update!$L$2:$L$450,1,FALSE))</f>
        <v>115-32-2</v>
      </c>
      <c r="K1267" s="76" t="e">
        <f>IF($C1267="-",IF($A1267="-",IF(VLOOKUP($D1267,'sin-list 180320_update'!$C$2:$S$835,3,FALSE)="",NA(),VLOOKUP($D1267,'sin-list 180320_update'!$C$2:$S$835,3,FALSE)),IF(VLOOKUP($A1267,'sin-list 180320_update'!$A$2:$S$835,5,FALSE)="",NA(),VLOOKUP($A1267,'sin-list 180320_update'!$A$2:$S$835,5,FALSE))),IF(VLOOKUP($C1267,'sin-list 180320_update'!$B$2:$S$835,4,FALSE)="",NA(),VLOOKUP($C1267,'sin-list 180320_update'!$B$2:$S$835,4,FALSE)))</f>
        <v>#N/A</v>
      </c>
      <c r="L1267" s="76" t="e">
        <f>IF($C1267="-",IF($A1267="-",VLOOKUP($D1267,'sin-list 180320_update'!$C$2:$S$835,6,FALSE),VLOOKUP($A1267,'sin-list 180320_update'!$A$2:$S$835,8,FALSE)),VLOOKUP($C1267,'sin-list 180320_update'!$B$2:$S$835,7,FALSE))</f>
        <v>#N/A</v>
      </c>
      <c r="M1267" s="76" t="e">
        <f>IF($C1267="-",IF($A1267="-",IF(VLOOKUP($D1267,'sin-list 180320_update'!$C$2:$S$835,8,FALSE)="",NA(),VLOOKUP($D1267,'sin-list 180320_update'!$C$2:$S$835,8,FALSE)),IF(VLOOKUP($A1267,'sin-list 180320_update'!$A$2:$S$835,10,FALSE)="",NA(),VLOOKUP($A1267,'sin-list 180320_update'!$A$2:$S$835,10,FALSE))),IF(VLOOKUP($C1267,'sin-list 180320_update'!$B$2:$S$835,9,FALSE)="",NA(),VLOOKUP($C1267,'sin-list 180320_update'!$B$2:$S$835,9,FALSE)))</f>
        <v>#N/A</v>
      </c>
      <c r="N1267" s="76" t="e">
        <f>IF($C1267="-",IF($A1267="-",IF(VLOOKUP($D1267,'REACH Bilaga XVII_update'!$A$5:$E$131,4,FALSE)="",NA(),VLOOKUP($D1267,'REACH Bilaga XVII_update'!$A$5:$E$131,4,FALSE)),IF(VLOOKUP($A1267,'REACH Bilaga XVII_update'!$C$5:$D$131,2,FALSE)="",NA(),VLOOKUP($A1267,'REACH Bilaga XVII_update'!$C$5:$D$131,2,FALSE))),IF(VLOOKUP($C1267,'REACH Bilaga XVII_update'!$B$5:$D$131,3,FALSE)="",NA(),VLOOKUP($C1267,'REACH Bilaga XVII_update'!$B$5:$D$131,3,FALSE)))</f>
        <v>#N/A</v>
      </c>
      <c r="O1267" s="76" t="e">
        <f>IF($C1267="-",IF($A1267="-",IF(VLOOKUP($D1267,' REACH Bilaga 59_update'!$A$5:$E$210,5,FALSE)="",NA(),VLOOKUP($D1267,' REACH Bilaga 59_update'!$A$5:$E$210,5,FALSE)),IF(VLOOKUP($A1267,' REACH Bilaga 59_update'!$D$5:$E$210,2,FALSE)="",NA(),VLOOKUP($A1267,' REACH Bilaga 59_update'!$D$5:$E$210,2,FALSE))),IF(VLOOKUP($C1267,' REACH Bilaga 59_update'!$C$5:$E$210,3,FALSE)="",NA(),VLOOKUP($C1267,' REACH Bilaga 59_update'!$C$5:$E$210,3,FALSE)))</f>
        <v>#N/A</v>
      </c>
      <c r="P1267" s="76" t="e">
        <f>IF(C1267="-",IF(A1267="-",IFERROR(VLOOKUP($D1267,' REACH Bilaga 59_update'!$A$5:$F$210,MATCH(Sammanfattning!P$1,' REACH Bilaga 59_update'!$A$4:$F$4,0),FALSE),VLOOKUP($D1267,'REACH Bilaga XIV_update'!$A$4:$H$110,MATCH(Sammanfattning!P$1,'REACH Bilaga XIV_update'!$A$4:$H$4,0),FALSE)),IFERROR(VLOOKUP($A1267,' REACH Bilaga 59_update'!$D$5:$F$210,MATCH(Sammanfattning!P$1,' REACH Bilaga 59_update'!$D$4:$F$4,0),FALSE),VLOOKUP($A1267,'REACH Bilaga XIV_update'!$D$4:$H$110,MATCH(Sammanfattning!P$1,'REACH Bilaga XIV_update'!$D$4:$H$4,0),FALSE))),IFERROR(VLOOKUP($C1267,' REACH Bilaga 59_update'!$C$5:$F$210,MATCH(Sammanfattning!P$1,' REACH Bilaga 59_update'!$C$4:$F$4,0),FALSE),VLOOKUP($C1267,'REACH Bilaga XIV_update'!$C$4:$H$110,MATCH(Sammanfattning!P$1,'REACH Bilaga XIV_update'!$C$4:$H$4,0),FALSE)))</f>
        <v>#N/A</v>
      </c>
      <c r="Q1267" s="76" t="e">
        <f>IF($C1267="-",IF($A1267="-",IF(VLOOKUP($D1267,'REACH Bilaga XIV_update'!$A$5:$I$110,9,FALSE)="",NA(),VLOOKUP($D1267,'REACH Bilaga XIV_update'!$A$5:$I$110,9,FALSE)),IF(VLOOKUP($A1267,'REACH Bilaga XIV_update'!$D$5:$I$110,6,FALSE)="",NA(),VLOOKUP($A1267,'REACH Bilaga XIV_update'!$D$5:$I$110,6,FALSE))),IF(VLOOKUP($C1267,'REACH Bilaga XIV_update'!$C$5:$I$110,7,FALSE)="",NA(),VLOOKUP($C1267,'REACH Bilaga XIV_update'!$C$5:$I$110,7,FALSE)))</f>
        <v>#N/A</v>
      </c>
      <c r="R1267" s="76" t="e">
        <f>IF($C1267="-",IF($A1267="-",IF(VLOOKUP($D1267,CoRAP_update!$A$5:$O$376,15,FALSE)="",NA(),VLOOKUP($D1267,CoRAP_update!$A$5:$O$376,15,FALSE)),IF(VLOOKUP($A1267,CoRAP_update!$D$5:$O$376,12,FALSE)="",NA(),VLOOKUP($A1267,CoRAP_update!$D$5:$O$376,12,FALSE))),IF(VLOOKUP($C1267,CoRAP_update!$C$5:$O$376,13,FALSE)="",NA(),VLOOKUP($C1267,CoRAP_update!$C$5:$O$376,13,FALSE)))</f>
        <v>#N/A</v>
      </c>
      <c r="S1267" s="144" t="e">
        <f>IF($C1267="-",IF($A1267="-",VLOOKUP($D1267,CoRAP_update!$A$5:$J$376,MATCH(Sammanfattning!S$1,CoRAP_update!$A$4:$J$4,0),FALSE),VLOOKUP($A1267,CoRAP_update!$D$5:$J$376,MATCH(Sammanfattning!S$1,CoRAP_update!$D$4:$J$4,0),FALSE)),VLOOKUP($C1267,CoRAP_update!$C$5:$J$376,MATCH(Sammanfattning!S$1,CoRAP_update!$C$4:$J$4,0),FALSE))</f>
        <v>#N/A</v>
      </c>
      <c r="T1267" s="76" t="str">
        <f>IF($A1267="-",VLOOKUP($D1267,EDC_update!$C$2:$F$450,4,FALSE),VLOOKUP($A1267,EDC_update!$B$2:$F$450,5,FALSE))</f>
        <v>CAT2</v>
      </c>
      <c r="V1267" s="78">
        <f>IF(IFERROR(SEARCH("PBT",P1267),99)=99,IF(IFERROR(SEARCH("suspected PBT",S1267),99)=99,IF(IFERROR(SEARCH("concluded to be PBT",K1267),99)=99,IF(IFERROR(SEARCH("PBT",S1267),99)=99,IF(IFERROR(SEARCH("PBT cand",L1267),99)=99,IF(IFERROR(SEARCH("PBT",L1267),99)=99,IF(IFERROR(SEARCH("persistent, bioackumulative and toxic properties",K1267),99)=99,0,Scoring!$E$3),Scoring!$E$3),Scoring!$E$7),Scoring!$E$3),Scoring!$E$5),Scoring!$E$6),Scoring!$E$3)</f>
        <v>0</v>
      </c>
      <c r="W1267" s="78">
        <f>IF(IFERROR(SEARCH("vPvB",P1267),99)=99,IF(IFERROR(SEARCH("suspected pbt/vPvB",S1267),99)=99,IF(IFERROR(SEARCH("vPvB",S1267),99)=99,IF(IFERROR(SEARCH("concluded to be a vPvB",S1267),99)=99,IF(IFERROR(SEARCH("identified as vPvB",K1267),99)=99,IF(IFERROR(SEARCH("concluded to be a vPvB",K1267),99)=99,IF(IFERROR(SEARCH("concluded to be both pbt and vPvB",S1267),99)=99,IF(IFERROR(SEARCH("concluded to be both pbt and vPvB",K1267),99)=99,0,Scoring!$E$5),Scoring!$E$5),Scoring!$E$5),Scoring!$E$5),Scoring!$E$5),Scoring!$E$4),Scoring!$E$6),Scoring!$E$4)</f>
        <v>0</v>
      </c>
      <c r="X1267" s="78">
        <f>IF(IFERROR(SEARCH("H410",N1267),99)=99,IF(IFERROR(SEARCH("H410",O1267),99)=99,IF(IFERROR(SEARCH("H410",Q1267),99)=99,IF(IFERROR(SEARCH("H410",M1267),99)=99,IF(IFERROR(SEARCH("H410",R1267),99)=99,IF(IFERROR(SEARCH("H411",N1267),99)=99,IF(IFERROR(SEARCH("H411",O1267),99)=99,IF(IFERROR(SEARCH("H411",Q1267),99)=99,IF(IFERROR(SEARCH("H411",M1267),99)=99,IF(IFERROR(SEARCH("H411",R1267),99)=99,IF(IFERROR(SEARCH("H413",N1267),99)=99,IF(IFERROR(SEARCH("H413",O1267),99)=99,IF(IFERROR(SEARCH("H413",Q1267),99)=99,IF(IFERROR(SEARCH("H413",M1267),99)=99,IF(IFERROR(SEARCH("H413",R1267),99)=99,IF(IFERROR(SEARCH("H412",N1267),99)=99,IF(IFERROR(SEARCH("H412",O1267),99)=99,IF(IFERROR(SEARCH("H412",Q1267),99)=99,IF(IFERROR(SEARCH("H412",M1267),99)=99,IF(IFERROR(SEARCH("H412",R1267),99)=99,0,Scoring!$E$2),Scoring!$E$2),Scoring!$E$2),Scoring!$E$2),Scoring!$E$2),Scoring!$E$2),Scoring!$E$2),Scoring!$E$2),Scoring!$E$2),Scoring!$E$2),Scoring!$E$2),Scoring!$E$2),Scoring!$E$2),Scoring!$E$2),Scoring!$E$2),Scoring!$E$2),Scoring!$E$2),Scoring!$E$2),Scoring!$E$2),Scoring!$E$2)</f>
        <v>0</v>
      </c>
      <c r="Y1267" s="78">
        <f>IF(IFERROR(SEARCH("CMR",K1267),99)=99,IF(IFERROR(SEARCH("Suspected CMR",S1267),99)=99,IF(IFERROR(SEARCH("CMR",S1267),99)=99,0,Scoring!$E$8),Scoring!$E$9),Scoring!$E$8)</f>
        <v>0</v>
      </c>
      <c r="Z1267" s="78">
        <f>IF(IFERROR(SEARCH("H350",N1267),99)=99,IF(IFERROR(SEARCH("H350",O1267),99)=99,IF(IFERROR(SEARCH("H350",Q1267),99)=99,IF(IFERROR(SEARCH("H350",M1267),99)=99,IF(IFERROR(SEARCH("H350",R1267),99)=99,IF(IFERROR(SEARCH("H351",N1267),99)=99,IF(IFERROR(SEARCH("H351",O1267),99)=99,IF(IFERROR(SEARCH("H351",Q1267),99)=99,IF(IFERROR(SEARCH("H351",M1267),99)=99,IF(IFERROR(SEARCH("H351",R1267),99)=99,IF(IFERROR(SEARCH("carcinogenic",P1267),99)=99,IF(IFERROR(SEARCH("suspected carcinogenic",S1267),99)=99,0,Scoring!$E$12),Scoring!$E$11),Scoring!$E$10),Scoring!$E$10),Scoring!$E$10),Scoring!$E$10),Scoring!$E$10),Scoring!$E$10),Scoring!$E$10),Scoring!$E$10),Scoring!$E$10),Scoring!$E$10)</f>
        <v>0</v>
      </c>
      <c r="AA1267" s="78">
        <f>IF(IFERROR(SEARCH("H340",N1267),99)=99,IF(IFERROR(SEARCH("H340",O1267),99)=99,IF(IFERROR(SEARCH("H340",Q1267),99)=99,IF(IFERROR(SEARCH("H340",M1267),99)=99,IF(IFERROR(SEARCH("H340",R1267),99)=99,IF(IFERROR(SEARCH("H341",N1267),99)=99,IF(IFERROR(SEARCH("H341",O1267),99)=99,IF(IFERROR(SEARCH("H341",Q1267),99)=99,IF(IFERROR(SEARCH("H341",M1267),99)=99,IF(IFERROR(SEARCH("H341",R1267),99)=99,IF(IFERROR(SEARCH("mutagenic",P1267),99)=99,IF(IFERROR(SEARCH("suspected mutagenic",S1267),99)=99,0,Scoring!$E$15),Scoring!$E$14),Scoring!$E$13),Scoring!$E$13),Scoring!$E$13),Scoring!$E$13),Scoring!$E$13),Scoring!$E$13),Scoring!$E$13),Scoring!$E$13),Scoring!$E$13),Scoring!$E$13)</f>
        <v>0</v>
      </c>
      <c r="AB1267" s="78">
        <f>IF(IFERROR(SEARCH("H360",N1267),99)=99,IF(IFERROR(SEARCH("H360",O1267),99)=99,IF(IFERROR(SEARCH("H360",Q1267),99)=99,IF(IFERROR(SEARCH("H360",M1267),99)=99,IF(IFERROR(SEARCH("H360",R1267),99)=99,IF(IFERROR(SEARCH("H361",N1267),99)=99,IF(IFERROR(SEARCH("H361",O1267),99)=99,IF(IFERROR(SEARCH("H361",Q1267),99)=99,IF(IFERROR(SEARCH("H361",M1267),99)=99,IF(IFERROR(SEARCH("H361",R1267),99)=99,IF(IFERROR(SEARCH("reproduction",P1267),99)=99,IF(IFERROR(SEARCH("suspected reprotoxic",S1267),99)=99,IF(IFERROR(SEARCH("reprotoxic",S1267),99)=99,IF(IFERROR(SEARCH("reprotoxic",K1267),99)=99,0,Scoring!$E$18),Scoring!$E$18),Scoring!$E$19),Scoring!$E$17),Scoring!$E$16),Scoring!$E$16),Scoring!$E$16),Scoring!$E$16),Scoring!$E$16),Scoring!$E$16),Scoring!$E$16),Scoring!$E$16),Scoring!$E$16),Scoring!$E$16)</f>
        <v>0</v>
      </c>
      <c r="AC1267" s="78">
        <f>IF(IFERROR(SEARCH("57f",L1267),99)=99,IF(IFERROR(SEARCH("57(f)",P1267),99)=99,0,Scoring!$E$20),Scoring!$E$20)</f>
        <v>0</v>
      </c>
      <c r="AD1267" s="78">
        <f>IF(IFERROR(SEARCH("CAT1",T1267),99)=99,IF(IFERROR(SEARCH("CAT2",T1267),99)=99,IF(IFERROR(SEARCH("CAT3",T1267),99)=99,IF(IFERROR(SEARCH("concluded to be endocrine",K1267),99)=99,IF(IFERROR(SEARCH("categorised as endocrine",K1267),99)=99,IF(IFERROR(SEARCH("endocrine disrupting",P1267),99)=99,IF(IFERROR(SEARCH("endocrine disrupting",K1267),99)=99,IF(IFERROR(SEARCH("suspected endocrine",S1267),99)=99,IF(IFERROR(SEARCH("potential endocrine",S1267),99)=99,0,Scoring!$E$25),Scoring!$E$25),Scoring!$E$24),Scoring!$E$24),Scoring!$E$24),Scoring!$E$24),Scoring!$E$23),Scoring!$E$22),Scoring!$E$21)</f>
        <v>0.5</v>
      </c>
      <c r="AE1267" s="78">
        <f>IF(IFERROR(SEARCH("suspected sensitiser",S1267),99)=99,IF(IFERROR(SEARCH("sensitiser",S1267),99)=99,IF(IFERROR(SEARCH("other hazard based concern",S1267),99)=99,0,Scoring!$E$28),Scoring!$E$26),Scoring!$E$27)</f>
        <v>0</v>
      </c>
      <c r="AF1267" s="78">
        <f>IF(IFERROR(M1267,1)=1,IF(IFERROR(N1267,1)=1,IF(IFERROR(O1267,1)=1,IF(IFERROR(Q1267,1)=1,IF(IFERROR(R1267,1)=1,IF(IFERROR(T1267,1)=1,IF(IFERROR(K1267,1)=1,IF(IFERROR(P1267,1)=1,IF(IFERROR(S1267,1)=1,Scoring!$E$29,0),0),0),0),0),0),0),0),0)</f>
        <v>0</v>
      </c>
      <c r="AG1267" s="78">
        <f t="shared" si="87"/>
        <v>0.5</v>
      </c>
      <c r="AI1267" s="93"/>
      <c r="AJ1267" s="94"/>
      <c r="AK1267" s="76"/>
      <c r="AL1267" s="75"/>
      <c r="AN1267" s="79"/>
      <c r="AO1267" s="79"/>
      <c r="AP1267" s="79"/>
      <c r="AQ1267" s="79"/>
      <c r="AR1267" s="79"/>
      <c r="AS1267" s="78"/>
      <c r="AU1267" s="79">
        <f>IF(IFERROR(F1267,99)=99,IF(IFERROR(G1267,99)=99,IF(IFERROR(H1267,99)=99,IF(IFERROR(I1267,99)=99,IF(IFERROR(E1267,99)=99,IF(IFERROR(J1267,99)=99,0,Scoring!$B$7),Scoring!$B$3),Scoring!$B$2),Scoring!$B$6),Scoring!$B$5),Scoring!$B$4)</f>
        <v>0.3</v>
      </c>
      <c r="AV1267" s="78">
        <f t="shared" si="88"/>
        <v>0.15</v>
      </c>
      <c r="AW1267" s="78"/>
      <c r="AX1267" s="66"/>
      <c r="AY1267" s="78"/>
      <c r="AZ1267" s="76"/>
      <c r="BB1267" s="76"/>
    </row>
    <row r="1268" spans="1:54" x14ac:dyDescent="0.25">
      <c r="A1268" s="89" t="s">
        <v>6964</v>
      </c>
      <c r="B1268" s="89" t="s">
        <v>30</v>
      </c>
      <c r="C1268" s="89" t="s">
        <v>30</v>
      </c>
      <c r="D1268" s="89" t="s">
        <v>6965</v>
      </c>
      <c r="E1268" s="76" t="e">
        <f>IF(C1268="-",IF(A1268="-",VLOOKUP(D1268,'sin-list 180320_update'!$C$2:$C$835,1,FALSE),VLOOKUP(A1268,'sin-list 180320_update'!$A$2:$A$835,1,FALSE)),VLOOKUP(C1268,'sin-list 180320_update'!$B$2:$B$835,1,FALSE))</f>
        <v>#N/A</v>
      </c>
      <c r="F1268" s="76" t="e">
        <f>IF($C1268="-",IF($A1268="-",VLOOKUP($D1268,'REACH Bilaga XVII_update'!$A$5:$A$131,1,FALSE),VLOOKUP($A1268,'REACH Bilaga XVII_update'!$C$5:$C$131,1,FALSE)),VLOOKUP($C1268,'REACH Bilaga XVII_update'!$B$5:$B$131,1,FALSE))</f>
        <v>#N/A</v>
      </c>
      <c r="G1268" s="76" t="e">
        <f>IF($C1268="-",IF($A1268="-",VLOOKUP($D1268,' REACH Bilaga 59_update'!$A$5:$A$210,1,FALSE),VLOOKUP($A1268,' REACH Bilaga 59_update'!$D$5:$D$210,1,FALSE)),VLOOKUP($C1268,' REACH Bilaga 59_update'!$C$5:$C$210,1,FALSE))</f>
        <v>#N/A</v>
      </c>
      <c r="H1268" s="76" t="e">
        <f>IF($C1268="-",IF($A1268="-",VLOOKUP($D1268,'REACH Bilaga XIV_update'!$A$5:$A$110,1,FALSE),VLOOKUP($A1268,'REACH Bilaga XIV_update'!$D$5:$D$110,1,FALSE)),VLOOKUP($C1268,'REACH Bilaga XIV_update'!$C$5:$C$110,1,FALSE))</f>
        <v>#N/A</v>
      </c>
      <c r="I1268" s="76" t="e">
        <f>IF($C1268="-",IF($A1268="-",VLOOKUP($D1268,CoRAP_update!$A$5:$A$376,1,FALSE),VLOOKUP($A1268,CoRAP_update!$D$5:$D$376,1,FALSE)),VLOOKUP($C1268,CoRAP_update!$C$5:$C$376,1,FALSE))</f>
        <v>#N/A</v>
      </c>
      <c r="J1268" s="76" t="str">
        <f>IF($C1268="-",IF($A1268="-",VLOOKUP($D1268,EDC_update!$C$2:$C$450,1,FALSE),VLOOKUP($A1268,EDC_update!$B$2:$B$450,1,FALSE)),VLOOKUP($C1268,EDC_update!$L$2:$L$450,1,FALSE))</f>
        <v>116-06-3</v>
      </c>
      <c r="K1268" s="76" t="e">
        <f>IF($C1268="-",IF($A1268="-",IF(VLOOKUP($D1268,'sin-list 180320_update'!$C$2:$S$835,3,FALSE)="",NA(),VLOOKUP($D1268,'sin-list 180320_update'!$C$2:$S$835,3,FALSE)),IF(VLOOKUP($A1268,'sin-list 180320_update'!$A$2:$S$835,5,FALSE)="",NA(),VLOOKUP($A1268,'sin-list 180320_update'!$A$2:$S$835,5,FALSE))),IF(VLOOKUP($C1268,'sin-list 180320_update'!$B$2:$S$835,4,FALSE)="",NA(),VLOOKUP($C1268,'sin-list 180320_update'!$B$2:$S$835,4,FALSE)))</f>
        <v>#N/A</v>
      </c>
      <c r="L1268" s="76" t="e">
        <f>IF($C1268="-",IF($A1268="-",VLOOKUP($D1268,'sin-list 180320_update'!$C$2:$S$835,6,FALSE),VLOOKUP($A1268,'sin-list 180320_update'!$A$2:$S$835,8,FALSE)),VLOOKUP($C1268,'sin-list 180320_update'!$B$2:$S$835,7,FALSE))</f>
        <v>#N/A</v>
      </c>
      <c r="M1268" s="76" t="e">
        <f>IF($C1268="-",IF($A1268="-",IF(VLOOKUP($D1268,'sin-list 180320_update'!$C$2:$S$835,8,FALSE)="",NA(),VLOOKUP($D1268,'sin-list 180320_update'!$C$2:$S$835,8,FALSE)),IF(VLOOKUP($A1268,'sin-list 180320_update'!$A$2:$S$835,10,FALSE)="",NA(),VLOOKUP($A1268,'sin-list 180320_update'!$A$2:$S$835,10,FALSE))),IF(VLOOKUP($C1268,'sin-list 180320_update'!$B$2:$S$835,9,FALSE)="",NA(),VLOOKUP($C1268,'sin-list 180320_update'!$B$2:$S$835,9,FALSE)))</f>
        <v>#N/A</v>
      </c>
      <c r="N1268" s="76" t="e">
        <f>IF($C1268="-",IF($A1268="-",IF(VLOOKUP($D1268,'REACH Bilaga XVII_update'!$A$5:$E$131,4,FALSE)="",NA(),VLOOKUP($D1268,'REACH Bilaga XVII_update'!$A$5:$E$131,4,FALSE)),IF(VLOOKUP($A1268,'REACH Bilaga XVII_update'!$C$5:$D$131,2,FALSE)="",NA(),VLOOKUP($A1268,'REACH Bilaga XVII_update'!$C$5:$D$131,2,FALSE))),IF(VLOOKUP($C1268,'REACH Bilaga XVII_update'!$B$5:$D$131,3,FALSE)="",NA(),VLOOKUP($C1268,'REACH Bilaga XVII_update'!$B$5:$D$131,3,FALSE)))</f>
        <v>#N/A</v>
      </c>
      <c r="O1268" s="76" t="e">
        <f>IF($C1268="-",IF($A1268="-",IF(VLOOKUP($D1268,' REACH Bilaga 59_update'!$A$5:$E$210,5,FALSE)="",NA(),VLOOKUP($D1268,' REACH Bilaga 59_update'!$A$5:$E$210,5,FALSE)),IF(VLOOKUP($A1268,' REACH Bilaga 59_update'!$D$5:$E$210,2,FALSE)="",NA(),VLOOKUP($A1268,' REACH Bilaga 59_update'!$D$5:$E$210,2,FALSE))),IF(VLOOKUP($C1268,' REACH Bilaga 59_update'!$C$5:$E$210,3,FALSE)="",NA(),VLOOKUP($C1268,' REACH Bilaga 59_update'!$C$5:$E$210,3,FALSE)))</f>
        <v>#N/A</v>
      </c>
      <c r="P1268" s="76" t="e">
        <f>IF(C1268="-",IF(A1268="-",IFERROR(VLOOKUP($D1268,' REACH Bilaga 59_update'!$A$5:$F$210,MATCH(Sammanfattning!P$1,' REACH Bilaga 59_update'!$A$4:$F$4,0),FALSE),VLOOKUP($D1268,'REACH Bilaga XIV_update'!$A$4:$H$110,MATCH(Sammanfattning!P$1,'REACH Bilaga XIV_update'!$A$4:$H$4,0),FALSE)),IFERROR(VLOOKUP($A1268,' REACH Bilaga 59_update'!$D$5:$F$210,MATCH(Sammanfattning!P$1,' REACH Bilaga 59_update'!$D$4:$F$4,0),FALSE),VLOOKUP($A1268,'REACH Bilaga XIV_update'!$D$4:$H$110,MATCH(Sammanfattning!P$1,'REACH Bilaga XIV_update'!$D$4:$H$4,0),FALSE))),IFERROR(VLOOKUP($C1268,' REACH Bilaga 59_update'!$C$5:$F$210,MATCH(Sammanfattning!P$1,' REACH Bilaga 59_update'!$C$4:$F$4,0),FALSE),VLOOKUP($C1268,'REACH Bilaga XIV_update'!$C$4:$H$110,MATCH(Sammanfattning!P$1,'REACH Bilaga XIV_update'!$C$4:$H$4,0),FALSE)))</f>
        <v>#N/A</v>
      </c>
      <c r="Q1268" s="76" t="e">
        <f>IF($C1268="-",IF($A1268="-",IF(VLOOKUP($D1268,'REACH Bilaga XIV_update'!$A$5:$I$110,9,FALSE)="",NA(),VLOOKUP($D1268,'REACH Bilaga XIV_update'!$A$5:$I$110,9,FALSE)),IF(VLOOKUP($A1268,'REACH Bilaga XIV_update'!$D$5:$I$110,6,FALSE)="",NA(),VLOOKUP($A1268,'REACH Bilaga XIV_update'!$D$5:$I$110,6,FALSE))),IF(VLOOKUP($C1268,'REACH Bilaga XIV_update'!$C$5:$I$110,7,FALSE)="",NA(),VLOOKUP($C1268,'REACH Bilaga XIV_update'!$C$5:$I$110,7,FALSE)))</f>
        <v>#N/A</v>
      </c>
      <c r="R1268" s="76" t="e">
        <f>IF($C1268="-",IF($A1268="-",IF(VLOOKUP($D1268,CoRAP_update!$A$5:$O$376,15,FALSE)="",NA(),VLOOKUP($D1268,CoRAP_update!$A$5:$O$376,15,FALSE)),IF(VLOOKUP($A1268,CoRAP_update!$D$5:$O$376,12,FALSE)="",NA(),VLOOKUP($A1268,CoRAP_update!$D$5:$O$376,12,FALSE))),IF(VLOOKUP($C1268,CoRAP_update!$C$5:$O$376,13,FALSE)="",NA(),VLOOKUP($C1268,CoRAP_update!$C$5:$O$376,13,FALSE)))</f>
        <v>#N/A</v>
      </c>
      <c r="S1268" s="144" t="e">
        <f>IF($C1268="-",IF($A1268="-",VLOOKUP($D1268,CoRAP_update!$A$5:$J$376,MATCH(Sammanfattning!S$1,CoRAP_update!$A$4:$J$4,0),FALSE),VLOOKUP($A1268,CoRAP_update!$D$5:$J$376,MATCH(Sammanfattning!S$1,CoRAP_update!$D$4:$J$4,0),FALSE)),VLOOKUP($C1268,CoRAP_update!$C$5:$J$376,MATCH(Sammanfattning!S$1,CoRAP_update!$C$4:$J$4,0),FALSE))</f>
        <v>#N/A</v>
      </c>
      <c r="T1268" s="76" t="str">
        <f>IF($A1268="-",VLOOKUP($D1268,EDC_update!$C$2:$F$450,4,FALSE),VLOOKUP($A1268,EDC_update!$B$2:$F$450,5,FALSE))</f>
        <v>CAT2</v>
      </c>
      <c r="V1268" s="78">
        <f>IF(IFERROR(SEARCH("PBT",P1268),99)=99,IF(IFERROR(SEARCH("suspected PBT",S1268),99)=99,IF(IFERROR(SEARCH("concluded to be PBT",K1268),99)=99,IF(IFERROR(SEARCH("PBT",S1268),99)=99,IF(IFERROR(SEARCH("PBT cand",L1268),99)=99,IF(IFERROR(SEARCH("PBT",L1268),99)=99,IF(IFERROR(SEARCH("persistent, bioackumulative and toxic properties",K1268),99)=99,0,Scoring!$E$3),Scoring!$E$3),Scoring!$E$7),Scoring!$E$3),Scoring!$E$5),Scoring!$E$6),Scoring!$E$3)</f>
        <v>0</v>
      </c>
      <c r="W1268" s="78">
        <f>IF(IFERROR(SEARCH("vPvB",P1268),99)=99,IF(IFERROR(SEARCH("suspected pbt/vPvB",S1268),99)=99,IF(IFERROR(SEARCH("vPvB",S1268),99)=99,IF(IFERROR(SEARCH("concluded to be a vPvB",S1268),99)=99,IF(IFERROR(SEARCH("identified as vPvB",K1268),99)=99,IF(IFERROR(SEARCH("concluded to be a vPvB",K1268),99)=99,IF(IFERROR(SEARCH("concluded to be both pbt and vPvB",S1268),99)=99,IF(IFERROR(SEARCH("concluded to be both pbt and vPvB",K1268),99)=99,0,Scoring!$E$5),Scoring!$E$5),Scoring!$E$5),Scoring!$E$5),Scoring!$E$5),Scoring!$E$4),Scoring!$E$6),Scoring!$E$4)</f>
        <v>0</v>
      </c>
      <c r="X1268" s="78">
        <f>IF(IFERROR(SEARCH("H410",N1268),99)=99,IF(IFERROR(SEARCH("H410",O1268),99)=99,IF(IFERROR(SEARCH("H410",Q1268),99)=99,IF(IFERROR(SEARCH("H410",M1268),99)=99,IF(IFERROR(SEARCH("H410",R1268),99)=99,IF(IFERROR(SEARCH("H411",N1268),99)=99,IF(IFERROR(SEARCH("H411",O1268),99)=99,IF(IFERROR(SEARCH("H411",Q1268),99)=99,IF(IFERROR(SEARCH("H411",M1268),99)=99,IF(IFERROR(SEARCH("H411",R1268),99)=99,IF(IFERROR(SEARCH("H413",N1268),99)=99,IF(IFERROR(SEARCH("H413",O1268),99)=99,IF(IFERROR(SEARCH("H413",Q1268),99)=99,IF(IFERROR(SEARCH("H413",M1268),99)=99,IF(IFERROR(SEARCH("H413",R1268),99)=99,IF(IFERROR(SEARCH("H412",N1268),99)=99,IF(IFERROR(SEARCH("H412",O1268),99)=99,IF(IFERROR(SEARCH("H412",Q1268),99)=99,IF(IFERROR(SEARCH("H412",M1268),99)=99,IF(IFERROR(SEARCH("H412",R1268),99)=99,0,Scoring!$E$2),Scoring!$E$2),Scoring!$E$2),Scoring!$E$2),Scoring!$E$2),Scoring!$E$2),Scoring!$E$2),Scoring!$E$2),Scoring!$E$2),Scoring!$E$2),Scoring!$E$2),Scoring!$E$2),Scoring!$E$2),Scoring!$E$2),Scoring!$E$2),Scoring!$E$2),Scoring!$E$2),Scoring!$E$2),Scoring!$E$2),Scoring!$E$2)</f>
        <v>0</v>
      </c>
      <c r="Y1268" s="78">
        <f>IF(IFERROR(SEARCH("CMR",K1268),99)=99,IF(IFERROR(SEARCH("Suspected CMR",S1268),99)=99,IF(IFERROR(SEARCH("CMR",S1268),99)=99,0,Scoring!$E$8),Scoring!$E$9),Scoring!$E$8)</f>
        <v>0</v>
      </c>
      <c r="Z1268" s="78">
        <f>IF(IFERROR(SEARCH("H350",N1268),99)=99,IF(IFERROR(SEARCH("H350",O1268),99)=99,IF(IFERROR(SEARCH("H350",Q1268),99)=99,IF(IFERROR(SEARCH("H350",M1268),99)=99,IF(IFERROR(SEARCH("H350",R1268),99)=99,IF(IFERROR(SEARCH("H351",N1268),99)=99,IF(IFERROR(SEARCH("H351",O1268),99)=99,IF(IFERROR(SEARCH("H351",Q1268),99)=99,IF(IFERROR(SEARCH("H351",M1268),99)=99,IF(IFERROR(SEARCH("H351",R1268),99)=99,IF(IFERROR(SEARCH("carcinogenic",P1268),99)=99,IF(IFERROR(SEARCH("suspected carcinogenic",S1268),99)=99,0,Scoring!$E$12),Scoring!$E$11),Scoring!$E$10),Scoring!$E$10),Scoring!$E$10),Scoring!$E$10),Scoring!$E$10),Scoring!$E$10),Scoring!$E$10),Scoring!$E$10),Scoring!$E$10),Scoring!$E$10)</f>
        <v>0</v>
      </c>
      <c r="AA1268" s="78">
        <f>IF(IFERROR(SEARCH("H340",N1268),99)=99,IF(IFERROR(SEARCH("H340",O1268),99)=99,IF(IFERROR(SEARCH("H340",Q1268),99)=99,IF(IFERROR(SEARCH("H340",M1268),99)=99,IF(IFERROR(SEARCH("H340",R1268),99)=99,IF(IFERROR(SEARCH("H341",N1268),99)=99,IF(IFERROR(SEARCH("H341",O1268),99)=99,IF(IFERROR(SEARCH("H341",Q1268),99)=99,IF(IFERROR(SEARCH("H341",M1268),99)=99,IF(IFERROR(SEARCH("H341",R1268),99)=99,IF(IFERROR(SEARCH("mutagenic",P1268),99)=99,IF(IFERROR(SEARCH("suspected mutagenic",S1268),99)=99,0,Scoring!$E$15),Scoring!$E$14),Scoring!$E$13),Scoring!$E$13),Scoring!$E$13),Scoring!$E$13),Scoring!$E$13),Scoring!$E$13),Scoring!$E$13),Scoring!$E$13),Scoring!$E$13),Scoring!$E$13)</f>
        <v>0</v>
      </c>
      <c r="AB1268" s="78">
        <f>IF(IFERROR(SEARCH("H360",N1268),99)=99,IF(IFERROR(SEARCH("H360",O1268),99)=99,IF(IFERROR(SEARCH("H360",Q1268),99)=99,IF(IFERROR(SEARCH("H360",M1268),99)=99,IF(IFERROR(SEARCH("H360",R1268),99)=99,IF(IFERROR(SEARCH("H361",N1268),99)=99,IF(IFERROR(SEARCH("H361",O1268),99)=99,IF(IFERROR(SEARCH("H361",Q1268),99)=99,IF(IFERROR(SEARCH("H361",M1268),99)=99,IF(IFERROR(SEARCH("H361",R1268),99)=99,IF(IFERROR(SEARCH("reproduction",P1268),99)=99,IF(IFERROR(SEARCH("suspected reprotoxic",S1268),99)=99,IF(IFERROR(SEARCH("reprotoxic",S1268),99)=99,IF(IFERROR(SEARCH("reprotoxic",K1268),99)=99,0,Scoring!$E$18),Scoring!$E$18),Scoring!$E$19),Scoring!$E$17),Scoring!$E$16),Scoring!$E$16),Scoring!$E$16),Scoring!$E$16),Scoring!$E$16),Scoring!$E$16),Scoring!$E$16),Scoring!$E$16),Scoring!$E$16),Scoring!$E$16)</f>
        <v>0</v>
      </c>
      <c r="AC1268" s="78">
        <f>IF(IFERROR(SEARCH("57f",L1268),99)=99,IF(IFERROR(SEARCH("57(f)",P1268),99)=99,0,Scoring!$E$20),Scoring!$E$20)</f>
        <v>0</v>
      </c>
      <c r="AD1268" s="78">
        <f>IF(IFERROR(SEARCH("CAT1",T1268),99)=99,IF(IFERROR(SEARCH("CAT2",T1268),99)=99,IF(IFERROR(SEARCH("CAT3",T1268),99)=99,IF(IFERROR(SEARCH("concluded to be endocrine",K1268),99)=99,IF(IFERROR(SEARCH("categorised as endocrine",K1268),99)=99,IF(IFERROR(SEARCH("endocrine disrupting",P1268),99)=99,IF(IFERROR(SEARCH("endocrine disrupting",K1268),99)=99,IF(IFERROR(SEARCH("suspected endocrine",S1268),99)=99,IF(IFERROR(SEARCH("potential endocrine",S1268),99)=99,0,Scoring!$E$25),Scoring!$E$25),Scoring!$E$24),Scoring!$E$24),Scoring!$E$24),Scoring!$E$24),Scoring!$E$23),Scoring!$E$22),Scoring!$E$21)</f>
        <v>0.5</v>
      </c>
      <c r="AE1268" s="78">
        <f>IF(IFERROR(SEARCH("suspected sensitiser",S1268),99)=99,IF(IFERROR(SEARCH("sensitiser",S1268),99)=99,IF(IFERROR(SEARCH("other hazard based concern",S1268),99)=99,0,Scoring!$E$28),Scoring!$E$26),Scoring!$E$27)</f>
        <v>0</v>
      </c>
      <c r="AF1268" s="78">
        <f>IF(IFERROR(M1268,1)=1,IF(IFERROR(N1268,1)=1,IF(IFERROR(O1268,1)=1,IF(IFERROR(Q1268,1)=1,IF(IFERROR(R1268,1)=1,IF(IFERROR(T1268,1)=1,IF(IFERROR(K1268,1)=1,IF(IFERROR(P1268,1)=1,IF(IFERROR(S1268,1)=1,Scoring!$E$29,0),0),0),0),0),0),0),0),0)</f>
        <v>0</v>
      </c>
      <c r="AG1268" s="78">
        <f t="shared" si="87"/>
        <v>0.5</v>
      </c>
      <c r="AI1268" s="93"/>
      <c r="AJ1268" s="94"/>
      <c r="AK1268" s="76"/>
      <c r="AL1268" s="75"/>
      <c r="AN1268" s="79"/>
      <c r="AO1268" s="79"/>
      <c r="AP1268" s="79"/>
      <c r="AQ1268" s="79"/>
      <c r="AR1268" s="79"/>
      <c r="AS1268" s="78"/>
      <c r="AU1268" s="79">
        <f>IF(IFERROR(F1268,99)=99,IF(IFERROR(G1268,99)=99,IF(IFERROR(H1268,99)=99,IF(IFERROR(I1268,99)=99,IF(IFERROR(E1268,99)=99,IF(IFERROR(J1268,99)=99,0,Scoring!$B$7),Scoring!$B$3),Scoring!$B$2),Scoring!$B$6),Scoring!$B$5),Scoring!$B$4)</f>
        <v>0.3</v>
      </c>
      <c r="AV1268" s="78">
        <f t="shared" si="88"/>
        <v>0.15</v>
      </c>
      <c r="AW1268" s="78"/>
      <c r="AX1268" s="66"/>
      <c r="AY1268" s="78"/>
      <c r="AZ1268" s="76"/>
      <c r="BB1268" s="76"/>
    </row>
    <row r="1269" spans="1:54" x14ac:dyDescent="0.25">
      <c r="A1269" s="89" t="s">
        <v>6070</v>
      </c>
      <c r="B1269" s="89" t="s">
        <v>30</v>
      </c>
      <c r="C1269" s="89" t="s">
        <v>30</v>
      </c>
      <c r="D1269" s="89" t="s">
        <v>6810</v>
      </c>
      <c r="E1269" s="76" t="e">
        <f>IF(C1269="-",IF(A1269="-",VLOOKUP(D1269,'sin-list 180320_update'!$C$2:$C$835,1,FALSE),VLOOKUP(A1269,'sin-list 180320_update'!$A$2:$A$835,1,FALSE)),VLOOKUP(C1269,'sin-list 180320_update'!$B$2:$B$835,1,FALSE))</f>
        <v>#N/A</v>
      </c>
      <c r="F1269" s="76" t="e">
        <f>IF($C1269="-",IF($A1269="-",VLOOKUP($D1269,'REACH Bilaga XVII_update'!$A$5:$A$131,1,FALSE),VLOOKUP($A1269,'REACH Bilaga XVII_update'!$C$5:$C$131,1,FALSE)),VLOOKUP($C1269,'REACH Bilaga XVII_update'!$B$5:$B$131,1,FALSE))</f>
        <v>#N/A</v>
      </c>
      <c r="G1269" s="76" t="e">
        <f>IF($C1269="-",IF($A1269="-",VLOOKUP($D1269,' REACH Bilaga 59_update'!$A$5:$A$210,1,FALSE),VLOOKUP($A1269,' REACH Bilaga 59_update'!$D$5:$D$210,1,FALSE)),VLOOKUP($C1269,' REACH Bilaga 59_update'!$C$5:$C$210,1,FALSE))</f>
        <v>#N/A</v>
      </c>
      <c r="H1269" s="76" t="e">
        <f>IF($C1269="-",IF($A1269="-",VLOOKUP($D1269,'REACH Bilaga XIV_update'!$A$5:$A$110,1,FALSE),VLOOKUP($A1269,'REACH Bilaga XIV_update'!$D$5:$D$110,1,FALSE)),VLOOKUP($C1269,'REACH Bilaga XIV_update'!$C$5:$C$110,1,FALSE))</f>
        <v>#N/A</v>
      </c>
      <c r="I1269" s="76" t="e">
        <f>IF($C1269="-",IF($A1269="-",VLOOKUP($D1269,CoRAP_update!$A$5:$A$376,1,FALSE),VLOOKUP($A1269,CoRAP_update!$D$5:$D$376,1,FALSE)),VLOOKUP($C1269,CoRAP_update!$C$5:$C$376,1,FALSE))</f>
        <v>#N/A</v>
      </c>
      <c r="J1269" s="76" t="str">
        <f>IF($C1269="-",IF($A1269="-",VLOOKUP($D1269,EDC_update!$C$2:$C$450,1,FALSE),VLOOKUP($A1269,EDC_update!$B$2:$B$450,1,FALSE)),VLOOKUP($C1269,EDC_update!$L$2:$L$450,1,FALSE))</f>
        <v>120-83-2</v>
      </c>
      <c r="K1269" s="76" t="e">
        <f>IF($C1269="-",IF($A1269="-",IF(VLOOKUP($D1269,'sin-list 180320_update'!$C$2:$S$835,3,FALSE)="",NA(),VLOOKUP($D1269,'sin-list 180320_update'!$C$2:$S$835,3,FALSE)),IF(VLOOKUP($A1269,'sin-list 180320_update'!$A$2:$S$835,5,FALSE)="",NA(),VLOOKUP($A1269,'sin-list 180320_update'!$A$2:$S$835,5,FALSE))),IF(VLOOKUP($C1269,'sin-list 180320_update'!$B$2:$S$835,4,FALSE)="",NA(),VLOOKUP($C1269,'sin-list 180320_update'!$B$2:$S$835,4,FALSE)))</f>
        <v>#N/A</v>
      </c>
      <c r="L1269" s="76" t="e">
        <f>IF($C1269="-",IF($A1269="-",VLOOKUP($D1269,'sin-list 180320_update'!$C$2:$S$835,6,FALSE),VLOOKUP($A1269,'sin-list 180320_update'!$A$2:$S$835,8,FALSE)),VLOOKUP($C1269,'sin-list 180320_update'!$B$2:$S$835,7,FALSE))</f>
        <v>#N/A</v>
      </c>
      <c r="M1269" s="76" t="e">
        <f>IF($C1269="-",IF($A1269="-",IF(VLOOKUP($D1269,'sin-list 180320_update'!$C$2:$S$835,8,FALSE)="",NA(),VLOOKUP($D1269,'sin-list 180320_update'!$C$2:$S$835,8,FALSE)),IF(VLOOKUP($A1269,'sin-list 180320_update'!$A$2:$S$835,10,FALSE)="",NA(),VLOOKUP($A1269,'sin-list 180320_update'!$A$2:$S$835,10,FALSE))),IF(VLOOKUP($C1269,'sin-list 180320_update'!$B$2:$S$835,9,FALSE)="",NA(),VLOOKUP($C1269,'sin-list 180320_update'!$B$2:$S$835,9,FALSE)))</f>
        <v>#N/A</v>
      </c>
      <c r="N1269" s="76" t="e">
        <f>IF($C1269="-",IF($A1269="-",IF(VLOOKUP($D1269,'REACH Bilaga XVII_update'!$A$5:$E$131,4,FALSE)="",NA(),VLOOKUP($D1269,'REACH Bilaga XVII_update'!$A$5:$E$131,4,FALSE)),IF(VLOOKUP($A1269,'REACH Bilaga XVII_update'!$C$5:$D$131,2,FALSE)="",NA(),VLOOKUP($A1269,'REACH Bilaga XVII_update'!$C$5:$D$131,2,FALSE))),IF(VLOOKUP($C1269,'REACH Bilaga XVII_update'!$B$5:$D$131,3,FALSE)="",NA(),VLOOKUP($C1269,'REACH Bilaga XVII_update'!$B$5:$D$131,3,FALSE)))</f>
        <v>#N/A</v>
      </c>
      <c r="O1269" s="76" t="e">
        <f>IF($C1269="-",IF($A1269="-",IF(VLOOKUP($D1269,' REACH Bilaga 59_update'!$A$5:$E$210,5,FALSE)="",NA(),VLOOKUP($D1269,' REACH Bilaga 59_update'!$A$5:$E$210,5,FALSE)),IF(VLOOKUP($A1269,' REACH Bilaga 59_update'!$D$5:$E$210,2,FALSE)="",NA(),VLOOKUP($A1269,' REACH Bilaga 59_update'!$D$5:$E$210,2,FALSE))),IF(VLOOKUP($C1269,' REACH Bilaga 59_update'!$C$5:$E$210,3,FALSE)="",NA(),VLOOKUP($C1269,' REACH Bilaga 59_update'!$C$5:$E$210,3,FALSE)))</f>
        <v>#N/A</v>
      </c>
      <c r="P1269" s="76" t="e">
        <f>IF(C1269="-",IF(A1269="-",IFERROR(VLOOKUP($D1269,' REACH Bilaga 59_update'!$A$5:$F$210,MATCH(Sammanfattning!P$1,' REACH Bilaga 59_update'!$A$4:$F$4,0),FALSE),VLOOKUP($D1269,'REACH Bilaga XIV_update'!$A$4:$H$110,MATCH(Sammanfattning!P$1,'REACH Bilaga XIV_update'!$A$4:$H$4,0),FALSE)),IFERROR(VLOOKUP($A1269,' REACH Bilaga 59_update'!$D$5:$F$210,MATCH(Sammanfattning!P$1,' REACH Bilaga 59_update'!$D$4:$F$4,0),FALSE),VLOOKUP($A1269,'REACH Bilaga XIV_update'!$D$4:$H$110,MATCH(Sammanfattning!P$1,'REACH Bilaga XIV_update'!$D$4:$H$4,0),FALSE))),IFERROR(VLOOKUP($C1269,' REACH Bilaga 59_update'!$C$5:$F$210,MATCH(Sammanfattning!P$1,' REACH Bilaga 59_update'!$C$4:$F$4,0),FALSE),VLOOKUP($C1269,'REACH Bilaga XIV_update'!$C$4:$H$110,MATCH(Sammanfattning!P$1,'REACH Bilaga XIV_update'!$C$4:$H$4,0),FALSE)))</f>
        <v>#N/A</v>
      </c>
      <c r="Q1269" s="76" t="e">
        <f>IF($C1269="-",IF($A1269="-",IF(VLOOKUP($D1269,'REACH Bilaga XIV_update'!$A$5:$I$110,9,FALSE)="",NA(),VLOOKUP($D1269,'REACH Bilaga XIV_update'!$A$5:$I$110,9,FALSE)),IF(VLOOKUP($A1269,'REACH Bilaga XIV_update'!$D$5:$I$110,6,FALSE)="",NA(),VLOOKUP($A1269,'REACH Bilaga XIV_update'!$D$5:$I$110,6,FALSE))),IF(VLOOKUP($C1269,'REACH Bilaga XIV_update'!$C$5:$I$110,7,FALSE)="",NA(),VLOOKUP($C1269,'REACH Bilaga XIV_update'!$C$5:$I$110,7,FALSE)))</f>
        <v>#N/A</v>
      </c>
      <c r="R1269" s="76" t="e">
        <f>IF($C1269="-",IF($A1269="-",IF(VLOOKUP($D1269,CoRAP_update!$A$5:$O$376,15,FALSE)="",NA(),VLOOKUP($D1269,CoRAP_update!$A$5:$O$376,15,FALSE)),IF(VLOOKUP($A1269,CoRAP_update!$D$5:$O$376,12,FALSE)="",NA(),VLOOKUP($A1269,CoRAP_update!$D$5:$O$376,12,FALSE))),IF(VLOOKUP($C1269,CoRAP_update!$C$5:$O$376,13,FALSE)="",NA(),VLOOKUP($C1269,CoRAP_update!$C$5:$O$376,13,FALSE)))</f>
        <v>#N/A</v>
      </c>
      <c r="S1269" s="144" t="e">
        <f>IF($C1269="-",IF($A1269="-",VLOOKUP($D1269,CoRAP_update!$A$5:$J$376,MATCH(Sammanfattning!S$1,CoRAP_update!$A$4:$J$4,0),FALSE),VLOOKUP($A1269,CoRAP_update!$D$5:$J$376,MATCH(Sammanfattning!S$1,CoRAP_update!$D$4:$J$4,0),FALSE)),VLOOKUP($C1269,CoRAP_update!$C$5:$J$376,MATCH(Sammanfattning!S$1,CoRAP_update!$C$4:$J$4,0),FALSE))</f>
        <v>#N/A</v>
      </c>
      <c r="T1269" s="76" t="str">
        <f>IF($A1269="-",VLOOKUP($D1269,EDC_update!$C$2:$F$450,4,FALSE),VLOOKUP($A1269,EDC_update!$B$2:$F$450,5,FALSE))</f>
        <v>CAT2</v>
      </c>
      <c r="V1269" s="78">
        <f>IF(IFERROR(SEARCH("PBT",P1269),99)=99,IF(IFERROR(SEARCH("suspected PBT",S1269),99)=99,IF(IFERROR(SEARCH("concluded to be PBT",K1269),99)=99,IF(IFERROR(SEARCH("PBT",S1269),99)=99,IF(IFERROR(SEARCH("PBT cand",L1269),99)=99,IF(IFERROR(SEARCH("PBT",L1269),99)=99,IF(IFERROR(SEARCH("persistent, bioackumulative and toxic properties",K1269),99)=99,0,Scoring!$E$3),Scoring!$E$3),Scoring!$E$7),Scoring!$E$3),Scoring!$E$5),Scoring!$E$6),Scoring!$E$3)</f>
        <v>0</v>
      </c>
      <c r="W1269" s="78">
        <f>IF(IFERROR(SEARCH("vPvB",P1269),99)=99,IF(IFERROR(SEARCH("suspected pbt/vPvB",S1269),99)=99,IF(IFERROR(SEARCH("vPvB",S1269),99)=99,IF(IFERROR(SEARCH("concluded to be a vPvB",S1269),99)=99,IF(IFERROR(SEARCH("identified as vPvB",K1269),99)=99,IF(IFERROR(SEARCH("concluded to be a vPvB",K1269),99)=99,IF(IFERROR(SEARCH("concluded to be both pbt and vPvB",S1269),99)=99,IF(IFERROR(SEARCH("concluded to be both pbt and vPvB",K1269),99)=99,0,Scoring!$E$5),Scoring!$E$5),Scoring!$E$5),Scoring!$E$5),Scoring!$E$5),Scoring!$E$4),Scoring!$E$6),Scoring!$E$4)</f>
        <v>0</v>
      </c>
      <c r="X1269" s="78">
        <f>IF(IFERROR(SEARCH("H410",N1269),99)=99,IF(IFERROR(SEARCH("H410",O1269),99)=99,IF(IFERROR(SEARCH("H410",Q1269),99)=99,IF(IFERROR(SEARCH("H410",M1269),99)=99,IF(IFERROR(SEARCH("H410",R1269),99)=99,IF(IFERROR(SEARCH("H411",N1269),99)=99,IF(IFERROR(SEARCH("H411",O1269),99)=99,IF(IFERROR(SEARCH("H411",Q1269),99)=99,IF(IFERROR(SEARCH("H411",M1269),99)=99,IF(IFERROR(SEARCH("H411",R1269),99)=99,IF(IFERROR(SEARCH("H413",N1269),99)=99,IF(IFERROR(SEARCH("H413",O1269),99)=99,IF(IFERROR(SEARCH("H413",Q1269),99)=99,IF(IFERROR(SEARCH("H413",M1269),99)=99,IF(IFERROR(SEARCH("H413",R1269),99)=99,IF(IFERROR(SEARCH("H412",N1269),99)=99,IF(IFERROR(SEARCH("H412",O1269),99)=99,IF(IFERROR(SEARCH("H412",Q1269),99)=99,IF(IFERROR(SEARCH("H412",M1269),99)=99,IF(IFERROR(SEARCH("H412",R1269),99)=99,0,Scoring!$E$2),Scoring!$E$2),Scoring!$E$2),Scoring!$E$2),Scoring!$E$2),Scoring!$E$2),Scoring!$E$2),Scoring!$E$2),Scoring!$E$2),Scoring!$E$2),Scoring!$E$2),Scoring!$E$2),Scoring!$E$2),Scoring!$E$2),Scoring!$E$2),Scoring!$E$2),Scoring!$E$2),Scoring!$E$2),Scoring!$E$2),Scoring!$E$2)</f>
        <v>0</v>
      </c>
      <c r="Y1269" s="78">
        <f>IF(IFERROR(SEARCH("CMR",K1269),99)=99,IF(IFERROR(SEARCH("Suspected CMR",S1269),99)=99,IF(IFERROR(SEARCH("CMR",S1269),99)=99,0,Scoring!$E$8),Scoring!$E$9),Scoring!$E$8)</f>
        <v>0</v>
      </c>
      <c r="Z1269" s="78">
        <f>IF(IFERROR(SEARCH("H350",N1269),99)=99,IF(IFERROR(SEARCH("H350",O1269),99)=99,IF(IFERROR(SEARCH("H350",Q1269),99)=99,IF(IFERROR(SEARCH("H350",M1269),99)=99,IF(IFERROR(SEARCH("H350",R1269),99)=99,IF(IFERROR(SEARCH("H351",N1269),99)=99,IF(IFERROR(SEARCH("H351",O1269),99)=99,IF(IFERROR(SEARCH("H351",Q1269),99)=99,IF(IFERROR(SEARCH("H351",M1269),99)=99,IF(IFERROR(SEARCH("H351",R1269),99)=99,IF(IFERROR(SEARCH("carcinogenic",P1269),99)=99,IF(IFERROR(SEARCH("suspected carcinogenic",S1269),99)=99,0,Scoring!$E$12),Scoring!$E$11),Scoring!$E$10),Scoring!$E$10),Scoring!$E$10),Scoring!$E$10),Scoring!$E$10),Scoring!$E$10),Scoring!$E$10),Scoring!$E$10),Scoring!$E$10),Scoring!$E$10)</f>
        <v>0</v>
      </c>
      <c r="AA1269" s="78">
        <f>IF(IFERROR(SEARCH("H340",N1269),99)=99,IF(IFERROR(SEARCH("H340",O1269),99)=99,IF(IFERROR(SEARCH("H340",Q1269),99)=99,IF(IFERROR(SEARCH("H340",M1269),99)=99,IF(IFERROR(SEARCH("H340",R1269),99)=99,IF(IFERROR(SEARCH("H341",N1269),99)=99,IF(IFERROR(SEARCH("H341",O1269),99)=99,IF(IFERROR(SEARCH("H341",Q1269),99)=99,IF(IFERROR(SEARCH("H341",M1269),99)=99,IF(IFERROR(SEARCH("H341",R1269),99)=99,IF(IFERROR(SEARCH("mutagenic",P1269),99)=99,IF(IFERROR(SEARCH("suspected mutagenic",S1269),99)=99,0,Scoring!$E$15),Scoring!$E$14),Scoring!$E$13),Scoring!$E$13),Scoring!$E$13),Scoring!$E$13),Scoring!$E$13),Scoring!$E$13),Scoring!$E$13),Scoring!$E$13),Scoring!$E$13),Scoring!$E$13)</f>
        <v>0</v>
      </c>
      <c r="AB1269" s="78">
        <f>IF(IFERROR(SEARCH("H360",N1269),99)=99,IF(IFERROR(SEARCH("H360",O1269),99)=99,IF(IFERROR(SEARCH("H360",Q1269),99)=99,IF(IFERROR(SEARCH("H360",M1269),99)=99,IF(IFERROR(SEARCH("H360",R1269),99)=99,IF(IFERROR(SEARCH("H361",N1269),99)=99,IF(IFERROR(SEARCH("H361",O1269),99)=99,IF(IFERROR(SEARCH("H361",Q1269),99)=99,IF(IFERROR(SEARCH("H361",M1269),99)=99,IF(IFERROR(SEARCH("H361",R1269),99)=99,IF(IFERROR(SEARCH("reproduction",P1269),99)=99,IF(IFERROR(SEARCH("suspected reprotoxic",S1269),99)=99,IF(IFERROR(SEARCH("reprotoxic",S1269),99)=99,IF(IFERROR(SEARCH("reprotoxic",K1269),99)=99,0,Scoring!$E$18),Scoring!$E$18),Scoring!$E$19),Scoring!$E$17),Scoring!$E$16),Scoring!$E$16),Scoring!$E$16),Scoring!$E$16),Scoring!$E$16),Scoring!$E$16),Scoring!$E$16),Scoring!$E$16),Scoring!$E$16),Scoring!$E$16)</f>
        <v>0</v>
      </c>
      <c r="AC1269" s="78">
        <f>IF(IFERROR(SEARCH("57f",L1269),99)=99,IF(IFERROR(SEARCH("57(f)",P1269),99)=99,0,Scoring!$E$20),Scoring!$E$20)</f>
        <v>0</v>
      </c>
      <c r="AD1269" s="78">
        <f>IF(IFERROR(SEARCH("CAT1",T1269),99)=99,IF(IFERROR(SEARCH("CAT2",T1269),99)=99,IF(IFERROR(SEARCH("CAT3",T1269),99)=99,IF(IFERROR(SEARCH("concluded to be endocrine",K1269),99)=99,IF(IFERROR(SEARCH("categorised as endocrine",K1269),99)=99,IF(IFERROR(SEARCH("endocrine disrupting",P1269),99)=99,IF(IFERROR(SEARCH("endocrine disrupting",K1269),99)=99,IF(IFERROR(SEARCH("suspected endocrine",S1269),99)=99,IF(IFERROR(SEARCH("potential endocrine",S1269),99)=99,0,Scoring!$E$25),Scoring!$E$25),Scoring!$E$24),Scoring!$E$24),Scoring!$E$24),Scoring!$E$24),Scoring!$E$23),Scoring!$E$22),Scoring!$E$21)</f>
        <v>0.5</v>
      </c>
      <c r="AE1269" s="78">
        <f>IF(IFERROR(SEARCH("suspected sensitiser",S1269),99)=99,IF(IFERROR(SEARCH("sensitiser",S1269),99)=99,IF(IFERROR(SEARCH("other hazard based concern",S1269),99)=99,0,Scoring!$E$28),Scoring!$E$26),Scoring!$E$27)</f>
        <v>0</v>
      </c>
      <c r="AF1269" s="78">
        <f>IF(IFERROR(M1269,1)=1,IF(IFERROR(N1269,1)=1,IF(IFERROR(O1269,1)=1,IF(IFERROR(Q1269,1)=1,IF(IFERROR(R1269,1)=1,IF(IFERROR(T1269,1)=1,IF(IFERROR(K1269,1)=1,IF(IFERROR(P1269,1)=1,IF(IFERROR(S1269,1)=1,Scoring!$E$29,0),0),0),0),0),0),0),0),0)</f>
        <v>0</v>
      </c>
      <c r="AG1269" s="78">
        <f t="shared" si="87"/>
        <v>0.5</v>
      </c>
      <c r="AI1269" s="93"/>
      <c r="AJ1269" s="94"/>
      <c r="AK1269" s="76"/>
      <c r="AL1269" s="75"/>
      <c r="AN1269" s="79"/>
      <c r="AO1269" s="79"/>
      <c r="AP1269" s="79"/>
      <c r="AQ1269" s="79"/>
      <c r="AR1269" s="79"/>
      <c r="AS1269" s="78"/>
      <c r="AU1269" s="79">
        <f>IF(IFERROR(F1269,99)=99,IF(IFERROR(G1269,99)=99,IF(IFERROR(H1269,99)=99,IF(IFERROR(I1269,99)=99,IF(IFERROR(E1269,99)=99,IF(IFERROR(J1269,99)=99,0,Scoring!$B$7),Scoring!$B$3),Scoring!$B$2),Scoring!$B$6),Scoring!$B$5),Scoring!$B$4)</f>
        <v>0.3</v>
      </c>
      <c r="AV1269" s="78">
        <f t="shared" si="88"/>
        <v>0.15</v>
      </c>
      <c r="AW1269" s="78"/>
      <c r="AX1269" s="66"/>
      <c r="AY1269" s="78"/>
      <c r="AZ1269" s="76"/>
      <c r="BB1269" s="76"/>
    </row>
    <row r="1270" spans="1:54" x14ac:dyDescent="0.25">
      <c r="A1270" s="89" t="s">
        <v>6071</v>
      </c>
      <c r="B1270" s="89" t="s">
        <v>30</v>
      </c>
      <c r="C1270" s="89" t="s">
        <v>30</v>
      </c>
      <c r="D1270" s="89" t="s">
        <v>7357</v>
      </c>
      <c r="E1270" s="76" t="e">
        <f>IF(C1270="-",IF(A1270="-",VLOOKUP(D1270,'sin-list 180320_update'!$C$2:$C$835,1,FALSE),VLOOKUP(A1270,'sin-list 180320_update'!$A$2:$A$835,1,FALSE)),VLOOKUP(C1270,'sin-list 180320_update'!$B$2:$B$835,1,FALSE))</f>
        <v>#N/A</v>
      </c>
      <c r="F1270" s="76" t="e">
        <f>IF($C1270="-",IF($A1270="-",VLOOKUP($D1270,'REACH Bilaga XVII_update'!$A$5:$A$131,1,FALSE),VLOOKUP($A1270,'REACH Bilaga XVII_update'!$C$5:$C$131,1,FALSE)),VLOOKUP($C1270,'REACH Bilaga XVII_update'!$B$5:$B$131,1,FALSE))</f>
        <v>#N/A</v>
      </c>
      <c r="G1270" s="76" t="e">
        <f>IF($C1270="-",IF($A1270="-",VLOOKUP($D1270,' REACH Bilaga 59_update'!$A$5:$A$210,1,FALSE),VLOOKUP($A1270,' REACH Bilaga 59_update'!$D$5:$D$210,1,FALSE)),VLOOKUP($C1270,' REACH Bilaga 59_update'!$C$5:$C$210,1,FALSE))</f>
        <v>#N/A</v>
      </c>
      <c r="H1270" s="76" t="e">
        <f>IF($C1270="-",IF($A1270="-",VLOOKUP($D1270,'REACH Bilaga XIV_update'!$A$5:$A$110,1,FALSE),VLOOKUP($A1270,'REACH Bilaga XIV_update'!$D$5:$D$110,1,FALSE)),VLOOKUP($C1270,'REACH Bilaga XIV_update'!$C$5:$C$110,1,FALSE))</f>
        <v>#N/A</v>
      </c>
      <c r="I1270" s="76" t="e">
        <f>IF($C1270="-",IF($A1270="-",VLOOKUP($D1270,CoRAP_update!$A$5:$A$376,1,FALSE),VLOOKUP($A1270,CoRAP_update!$D$5:$D$376,1,FALSE)),VLOOKUP($C1270,CoRAP_update!$C$5:$C$376,1,FALSE))</f>
        <v>#N/A</v>
      </c>
      <c r="J1270" s="76" t="str">
        <f>IF($C1270="-",IF($A1270="-",VLOOKUP($D1270,EDC_update!$C$2:$C$450,1,FALSE),VLOOKUP($A1270,EDC_update!$B$2:$B$450,1,FALSE)),VLOOKUP($C1270,EDC_update!$L$2:$L$450,1,FALSE))</f>
        <v>121-29-9</v>
      </c>
      <c r="K1270" s="76" t="e">
        <f>IF($C1270="-",IF($A1270="-",IF(VLOOKUP($D1270,'sin-list 180320_update'!$C$2:$S$835,3,FALSE)="",NA(),VLOOKUP($D1270,'sin-list 180320_update'!$C$2:$S$835,3,FALSE)),IF(VLOOKUP($A1270,'sin-list 180320_update'!$A$2:$S$835,5,FALSE)="",NA(),VLOOKUP($A1270,'sin-list 180320_update'!$A$2:$S$835,5,FALSE))),IF(VLOOKUP($C1270,'sin-list 180320_update'!$B$2:$S$835,4,FALSE)="",NA(),VLOOKUP($C1270,'sin-list 180320_update'!$B$2:$S$835,4,FALSE)))</f>
        <v>#N/A</v>
      </c>
      <c r="L1270" s="76" t="e">
        <f>IF($C1270="-",IF($A1270="-",VLOOKUP($D1270,'sin-list 180320_update'!$C$2:$S$835,6,FALSE),VLOOKUP($A1270,'sin-list 180320_update'!$A$2:$S$835,8,FALSE)),VLOOKUP($C1270,'sin-list 180320_update'!$B$2:$S$835,7,FALSE))</f>
        <v>#N/A</v>
      </c>
      <c r="M1270" s="76" t="e">
        <f>IF($C1270="-",IF($A1270="-",IF(VLOOKUP($D1270,'sin-list 180320_update'!$C$2:$S$835,8,FALSE)="",NA(),VLOOKUP($D1270,'sin-list 180320_update'!$C$2:$S$835,8,FALSE)),IF(VLOOKUP($A1270,'sin-list 180320_update'!$A$2:$S$835,10,FALSE)="",NA(),VLOOKUP($A1270,'sin-list 180320_update'!$A$2:$S$835,10,FALSE))),IF(VLOOKUP($C1270,'sin-list 180320_update'!$B$2:$S$835,9,FALSE)="",NA(),VLOOKUP($C1270,'sin-list 180320_update'!$B$2:$S$835,9,FALSE)))</f>
        <v>#N/A</v>
      </c>
      <c r="N1270" s="76" t="e">
        <f>IF($C1270="-",IF($A1270="-",IF(VLOOKUP($D1270,'REACH Bilaga XVII_update'!$A$5:$E$131,4,FALSE)="",NA(),VLOOKUP($D1270,'REACH Bilaga XVII_update'!$A$5:$E$131,4,FALSE)),IF(VLOOKUP($A1270,'REACH Bilaga XVII_update'!$C$5:$D$131,2,FALSE)="",NA(),VLOOKUP($A1270,'REACH Bilaga XVII_update'!$C$5:$D$131,2,FALSE))),IF(VLOOKUP($C1270,'REACH Bilaga XVII_update'!$B$5:$D$131,3,FALSE)="",NA(),VLOOKUP($C1270,'REACH Bilaga XVII_update'!$B$5:$D$131,3,FALSE)))</f>
        <v>#N/A</v>
      </c>
      <c r="O1270" s="76" t="e">
        <f>IF($C1270="-",IF($A1270="-",IF(VLOOKUP($D1270,' REACH Bilaga 59_update'!$A$5:$E$210,5,FALSE)="",NA(),VLOOKUP($D1270,' REACH Bilaga 59_update'!$A$5:$E$210,5,FALSE)),IF(VLOOKUP($A1270,' REACH Bilaga 59_update'!$D$5:$E$210,2,FALSE)="",NA(),VLOOKUP($A1270,' REACH Bilaga 59_update'!$D$5:$E$210,2,FALSE))),IF(VLOOKUP($C1270,' REACH Bilaga 59_update'!$C$5:$E$210,3,FALSE)="",NA(),VLOOKUP($C1270,' REACH Bilaga 59_update'!$C$5:$E$210,3,FALSE)))</f>
        <v>#N/A</v>
      </c>
      <c r="P1270" s="76" t="e">
        <f>IF(C1270="-",IF(A1270="-",IFERROR(VLOOKUP($D1270,' REACH Bilaga 59_update'!$A$5:$F$210,MATCH(Sammanfattning!P$1,' REACH Bilaga 59_update'!$A$4:$F$4,0),FALSE),VLOOKUP($D1270,'REACH Bilaga XIV_update'!$A$4:$H$110,MATCH(Sammanfattning!P$1,'REACH Bilaga XIV_update'!$A$4:$H$4,0),FALSE)),IFERROR(VLOOKUP($A1270,' REACH Bilaga 59_update'!$D$5:$F$210,MATCH(Sammanfattning!P$1,' REACH Bilaga 59_update'!$D$4:$F$4,0),FALSE),VLOOKUP($A1270,'REACH Bilaga XIV_update'!$D$4:$H$110,MATCH(Sammanfattning!P$1,'REACH Bilaga XIV_update'!$D$4:$H$4,0),FALSE))),IFERROR(VLOOKUP($C1270,' REACH Bilaga 59_update'!$C$5:$F$210,MATCH(Sammanfattning!P$1,' REACH Bilaga 59_update'!$C$4:$F$4,0),FALSE),VLOOKUP($C1270,'REACH Bilaga XIV_update'!$C$4:$H$110,MATCH(Sammanfattning!P$1,'REACH Bilaga XIV_update'!$C$4:$H$4,0),FALSE)))</f>
        <v>#N/A</v>
      </c>
      <c r="Q1270" s="76" t="e">
        <f>IF($C1270="-",IF($A1270="-",IF(VLOOKUP($D1270,'REACH Bilaga XIV_update'!$A$5:$I$110,9,FALSE)="",NA(),VLOOKUP($D1270,'REACH Bilaga XIV_update'!$A$5:$I$110,9,FALSE)),IF(VLOOKUP($A1270,'REACH Bilaga XIV_update'!$D$5:$I$110,6,FALSE)="",NA(),VLOOKUP($A1270,'REACH Bilaga XIV_update'!$D$5:$I$110,6,FALSE))),IF(VLOOKUP($C1270,'REACH Bilaga XIV_update'!$C$5:$I$110,7,FALSE)="",NA(),VLOOKUP($C1270,'REACH Bilaga XIV_update'!$C$5:$I$110,7,FALSE)))</f>
        <v>#N/A</v>
      </c>
      <c r="R1270" s="76" t="e">
        <f>IF($C1270="-",IF($A1270="-",IF(VLOOKUP($D1270,CoRAP_update!$A$5:$O$376,15,FALSE)="",NA(),VLOOKUP($D1270,CoRAP_update!$A$5:$O$376,15,FALSE)),IF(VLOOKUP($A1270,CoRAP_update!$D$5:$O$376,12,FALSE)="",NA(),VLOOKUP($A1270,CoRAP_update!$D$5:$O$376,12,FALSE))),IF(VLOOKUP($C1270,CoRAP_update!$C$5:$O$376,13,FALSE)="",NA(),VLOOKUP($C1270,CoRAP_update!$C$5:$O$376,13,FALSE)))</f>
        <v>#N/A</v>
      </c>
      <c r="S1270" s="144" t="e">
        <f>IF($C1270="-",IF($A1270="-",VLOOKUP($D1270,CoRAP_update!$A$5:$J$376,MATCH(Sammanfattning!S$1,CoRAP_update!$A$4:$J$4,0),FALSE),VLOOKUP($A1270,CoRAP_update!$D$5:$J$376,MATCH(Sammanfattning!S$1,CoRAP_update!$D$4:$J$4,0),FALSE)),VLOOKUP($C1270,CoRAP_update!$C$5:$J$376,MATCH(Sammanfattning!S$1,CoRAP_update!$C$4:$J$4,0),FALSE))</f>
        <v>#N/A</v>
      </c>
      <c r="T1270" s="76" t="str">
        <f>IF($A1270="-",VLOOKUP($D1270,EDC_update!$C$2:$F$450,4,FALSE),VLOOKUP($A1270,EDC_update!$B$2:$F$450,5,FALSE))</f>
        <v>CAT2</v>
      </c>
      <c r="V1270" s="78">
        <f>IF(IFERROR(SEARCH("PBT",P1270),99)=99,IF(IFERROR(SEARCH("suspected PBT",S1270),99)=99,IF(IFERROR(SEARCH("concluded to be PBT",K1270),99)=99,IF(IFERROR(SEARCH("PBT",S1270),99)=99,IF(IFERROR(SEARCH("PBT cand",L1270),99)=99,IF(IFERROR(SEARCH("PBT",L1270),99)=99,IF(IFERROR(SEARCH("persistent, bioackumulative and toxic properties",K1270),99)=99,0,Scoring!$E$3),Scoring!$E$3),Scoring!$E$7),Scoring!$E$3),Scoring!$E$5),Scoring!$E$6),Scoring!$E$3)</f>
        <v>0</v>
      </c>
      <c r="W1270" s="78">
        <f>IF(IFERROR(SEARCH("vPvB",P1270),99)=99,IF(IFERROR(SEARCH("suspected pbt/vPvB",S1270),99)=99,IF(IFERROR(SEARCH("vPvB",S1270),99)=99,IF(IFERROR(SEARCH("concluded to be a vPvB",S1270),99)=99,IF(IFERROR(SEARCH("identified as vPvB",K1270),99)=99,IF(IFERROR(SEARCH("concluded to be a vPvB",K1270),99)=99,IF(IFERROR(SEARCH("concluded to be both pbt and vPvB",S1270),99)=99,IF(IFERROR(SEARCH("concluded to be both pbt and vPvB",K1270),99)=99,0,Scoring!$E$5),Scoring!$E$5),Scoring!$E$5),Scoring!$E$5),Scoring!$E$5),Scoring!$E$4),Scoring!$E$6),Scoring!$E$4)</f>
        <v>0</v>
      </c>
      <c r="X1270" s="78">
        <f>IF(IFERROR(SEARCH("H410",N1270),99)=99,IF(IFERROR(SEARCH("H410",O1270),99)=99,IF(IFERROR(SEARCH("H410",Q1270),99)=99,IF(IFERROR(SEARCH("H410",M1270),99)=99,IF(IFERROR(SEARCH("H410",R1270),99)=99,IF(IFERROR(SEARCH("H411",N1270),99)=99,IF(IFERROR(SEARCH("H411",O1270),99)=99,IF(IFERROR(SEARCH("H411",Q1270),99)=99,IF(IFERROR(SEARCH("H411",M1270),99)=99,IF(IFERROR(SEARCH("H411",R1270),99)=99,IF(IFERROR(SEARCH("H413",N1270),99)=99,IF(IFERROR(SEARCH("H413",O1270),99)=99,IF(IFERROR(SEARCH("H413",Q1270),99)=99,IF(IFERROR(SEARCH("H413",M1270),99)=99,IF(IFERROR(SEARCH("H413",R1270),99)=99,IF(IFERROR(SEARCH("H412",N1270),99)=99,IF(IFERROR(SEARCH("H412",O1270),99)=99,IF(IFERROR(SEARCH("H412",Q1270),99)=99,IF(IFERROR(SEARCH("H412",M1270),99)=99,IF(IFERROR(SEARCH("H412",R1270),99)=99,0,Scoring!$E$2),Scoring!$E$2),Scoring!$E$2),Scoring!$E$2),Scoring!$E$2),Scoring!$E$2),Scoring!$E$2),Scoring!$E$2),Scoring!$E$2),Scoring!$E$2),Scoring!$E$2),Scoring!$E$2),Scoring!$E$2),Scoring!$E$2),Scoring!$E$2),Scoring!$E$2),Scoring!$E$2),Scoring!$E$2),Scoring!$E$2),Scoring!$E$2)</f>
        <v>0</v>
      </c>
      <c r="Y1270" s="78">
        <f>IF(IFERROR(SEARCH("CMR",K1270),99)=99,IF(IFERROR(SEARCH("Suspected CMR",S1270),99)=99,IF(IFERROR(SEARCH("CMR",S1270),99)=99,0,Scoring!$E$8),Scoring!$E$9),Scoring!$E$8)</f>
        <v>0</v>
      </c>
      <c r="Z1270" s="78">
        <f>IF(IFERROR(SEARCH("H350",N1270),99)=99,IF(IFERROR(SEARCH("H350",O1270),99)=99,IF(IFERROR(SEARCH("H350",Q1270),99)=99,IF(IFERROR(SEARCH("H350",M1270),99)=99,IF(IFERROR(SEARCH("H350",R1270),99)=99,IF(IFERROR(SEARCH("H351",N1270),99)=99,IF(IFERROR(SEARCH("H351",O1270),99)=99,IF(IFERROR(SEARCH("H351",Q1270),99)=99,IF(IFERROR(SEARCH("H351",M1270),99)=99,IF(IFERROR(SEARCH("H351",R1270),99)=99,IF(IFERROR(SEARCH("carcinogenic",P1270),99)=99,IF(IFERROR(SEARCH("suspected carcinogenic",S1270),99)=99,0,Scoring!$E$12),Scoring!$E$11),Scoring!$E$10),Scoring!$E$10),Scoring!$E$10),Scoring!$E$10),Scoring!$E$10),Scoring!$E$10),Scoring!$E$10),Scoring!$E$10),Scoring!$E$10),Scoring!$E$10)</f>
        <v>0</v>
      </c>
      <c r="AA1270" s="78">
        <f>IF(IFERROR(SEARCH("H340",N1270),99)=99,IF(IFERROR(SEARCH("H340",O1270),99)=99,IF(IFERROR(SEARCH("H340",Q1270),99)=99,IF(IFERROR(SEARCH("H340",M1270),99)=99,IF(IFERROR(SEARCH("H340",R1270),99)=99,IF(IFERROR(SEARCH("H341",N1270),99)=99,IF(IFERROR(SEARCH("H341",O1270),99)=99,IF(IFERROR(SEARCH("H341",Q1270),99)=99,IF(IFERROR(SEARCH("H341",M1270),99)=99,IF(IFERROR(SEARCH("H341",R1270),99)=99,IF(IFERROR(SEARCH("mutagenic",P1270),99)=99,IF(IFERROR(SEARCH("suspected mutagenic",S1270),99)=99,0,Scoring!$E$15),Scoring!$E$14),Scoring!$E$13),Scoring!$E$13),Scoring!$E$13),Scoring!$E$13),Scoring!$E$13),Scoring!$E$13),Scoring!$E$13),Scoring!$E$13),Scoring!$E$13),Scoring!$E$13)</f>
        <v>0</v>
      </c>
      <c r="AB1270" s="78">
        <f>IF(IFERROR(SEARCH("H360",N1270),99)=99,IF(IFERROR(SEARCH("H360",O1270),99)=99,IF(IFERROR(SEARCH("H360",Q1270),99)=99,IF(IFERROR(SEARCH("H360",M1270),99)=99,IF(IFERROR(SEARCH("H360",R1270),99)=99,IF(IFERROR(SEARCH("H361",N1270),99)=99,IF(IFERROR(SEARCH("H361",O1270),99)=99,IF(IFERROR(SEARCH("H361",Q1270),99)=99,IF(IFERROR(SEARCH("H361",M1270),99)=99,IF(IFERROR(SEARCH("H361",R1270),99)=99,IF(IFERROR(SEARCH("reproduction",P1270),99)=99,IF(IFERROR(SEARCH("suspected reprotoxic",S1270),99)=99,IF(IFERROR(SEARCH("reprotoxic",S1270),99)=99,IF(IFERROR(SEARCH("reprotoxic",K1270),99)=99,0,Scoring!$E$18),Scoring!$E$18),Scoring!$E$19),Scoring!$E$17),Scoring!$E$16),Scoring!$E$16),Scoring!$E$16),Scoring!$E$16),Scoring!$E$16),Scoring!$E$16),Scoring!$E$16),Scoring!$E$16),Scoring!$E$16),Scoring!$E$16)</f>
        <v>0</v>
      </c>
      <c r="AC1270" s="78">
        <f>IF(IFERROR(SEARCH("57f",L1270),99)=99,IF(IFERROR(SEARCH("57(f)",P1270),99)=99,0,Scoring!$E$20),Scoring!$E$20)</f>
        <v>0</v>
      </c>
      <c r="AD1270" s="78">
        <f>IF(IFERROR(SEARCH("CAT1",T1270),99)=99,IF(IFERROR(SEARCH("CAT2",T1270),99)=99,IF(IFERROR(SEARCH("CAT3",T1270),99)=99,IF(IFERROR(SEARCH("concluded to be endocrine",K1270),99)=99,IF(IFERROR(SEARCH("categorised as endocrine",K1270),99)=99,IF(IFERROR(SEARCH("endocrine disrupting",P1270),99)=99,IF(IFERROR(SEARCH("endocrine disrupting",K1270),99)=99,IF(IFERROR(SEARCH("suspected endocrine",S1270),99)=99,IF(IFERROR(SEARCH("potential endocrine",S1270),99)=99,0,Scoring!$E$25),Scoring!$E$25),Scoring!$E$24),Scoring!$E$24),Scoring!$E$24),Scoring!$E$24),Scoring!$E$23),Scoring!$E$22),Scoring!$E$21)</f>
        <v>0.5</v>
      </c>
      <c r="AE1270" s="78">
        <f>IF(IFERROR(SEARCH("suspected sensitiser",S1270),99)=99,IF(IFERROR(SEARCH("sensitiser",S1270),99)=99,IF(IFERROR(SEARCH("other hazard based concern",S1270),99)=99,0,Scoring!$E$28),Scoring!$E$26),Scoring!$E$27)</f>
        <v>0</v>
      </c>
      <c r="AF1270" s="78">
        <f>IF(IFERROR(M1270,1)=1,IF(IFERROR(N1270,1)=1,IF(IFERROR(O1270,1)=1,IF(IFERROR(Q1270,1)=1,IF(IFERROR(R1270,1)=1,IF(IFERROR(T1270,1)=1,IF(IFERROR(K1270,1)=1,IF(IFERROR(P1270,1)=1,IF(IFERROR(S1270,1)=1,Scoring!$E$29,0),0),0),0),0),0),0),0),0)</f>
        <v>0</v>
      </c>
      <c r="AG1270" s="78">
        <f t="shared" si="87"/>
        <v>0.5</v>
      </c>
      <c r="AI1270" s="93"/>
      <c r="AJ1270" s="94"/>
      <c r="AK1270" s="76"/>
      <c r="AL1270" s="75"/>
      <c r="AN1270" s="79"/>
      <c r="AO1270" s="79"/>
      <c r="AP1270" s="79"/>
      <c r="AQ1270" s="79"/>
      <c r="AR1270" s="79"/>
      <c r="AS1270" s="78"/>
      <c r="AU1270" s="79">
        <f>IF(IFERROR(F1270,99)=99,IF(IFERROR(G1270,99)=99,IF(IFERROR(H1270,99)=99,IF(IFERROR(I1270,99)=99,IF(IFERROR(E1270,99)=99,IF(IFERROR(J1270,99)=99,0,Scoring!$B$7),Scoring!$B$3),Scoring!$B$2),Scoring!$B$6),Scoring!$B$5),Scoring!$B$4)</f>
        <v>0.3</v>
      </c>
      <c r="AV1270" s="78">
        <f t="shared" si="88"/>
        <v>0.15</v>
      </c>
      <c r="AW1270" s="78"/>
      <c r="AX1270" s="66"/>
      <c r="AY1270" s="78"/>
      <c r="AZ1270" s="76"/>
      <c r="BB1270" s="76"/>
    </row>
    <row r="1271" spans="1:54" x14ac:dyDescent="0.25">
      <c r="A1271" s="89" t="s">
        <v>6072</v>
      </c>
      <c r="B1271" s="89" t="s">
        <v>30</v>
      </c>
      <c r="C1271" s="89" t="s">
        <v>30</v>
      </c>
      <c r="D1271" s="89" t="s">
        <v>7154</v>
      </c>
      <c r="E1271" s="76" t="e">
        <f>IF(C1271="-",IF(A1271="-",VLOOKUP(D1271,'sin-list 180320_update'!$C$2:$C$835,1,FALSE),VLOOKUP(A1271,'sin-list 180320_update'!$A$2:$A$835,1,FALSE)),VLOOKUP(C1271,'sin-list 180320_update'!$B$2:$B$835,1,FALSE))</f>
        <v>#N/A</v>
      </c>
      <c r="F1271" s="76" t="e">
        <f>IF($C1271="-",IF($A1271="-",VLOOKUP($D1271,'REACH Bilaga XVII_update'!$A$5:$A$131,1,FALSE),VLOOKUP($A1271,'REACH Bilaga XVII_update'!$C$5:$C$131,1,FALSE)),VLOOKUP($C1271,'REACH Bilaga XVII_update'!$B$5:$B$131,1,FALSE))</f>
        <v>#N/A</v>
      </c>
      <c r="G1271" s="76" t="e">
        <f>IF($C1271="-",IF($A1271="-",VLOOKUP($D1271,' REACH Bilaga 59_update'!$A$5:$A$210,1,FALSE),VLOOKUP($A1271,' REACH Bilaga 59_update'!$D$5:$D$210,1,FALSE)),VLOOKUP($C1271,' REACH Bilaga 59_update'!$C$5:$C$210,1,FALSE))</f>
        <v>#N/A</v>
      </c>
      <c r="H1271" s="76" t="e">
        <f>IF($C1271="-",IF($A1271="-",VLOOKUP($D1271,'REACH Bilaga XIV_update'!$A$5:$A$110,1,FALSE),VLOOKUP($A1271,'REACH Bilaga XIV_update'!$D$5:$D$110,1,FALSE)),VLOOKUP($C1271,'REACH Bilaga XIV_update'!$C$5:$C$110,1,FALSE))</f>
        <v>#N/A</v>
      </c>
      <c r="I1271" s="76" t="e">
        <f>IF($C1271="-",IF($A1271="-",VLOOKUP($D1271,CoRAP_update!$A$5:$A$376,1,FALSE),VLOOKUP($A1271,CoRAP_update!$D$5:$D$376,1,FALSE)),VLOOKUP($C1271,CoRAP_update!$C$5:$C$376,1,FALSE))</f>
        <v>#N/A</v>
      </c>
      <c r="J1271" s="76" t="str">
        <f>IF($C1271="-",IF($A1271="-",VLOOKUP($D1271,EDC_update!$C$2:$C$450,1,FALSE),VLOOKUP($A1271,EDC_update!$B$2:$B$450,1,FALSE)),VLOOKUP($C1271,EDC_update!$L$2:$L$450,1,FALSE))</f>
        <v>121-75-5</v>
      </c>
      <c r="K1271" s="76" t="e">
        <f>IF($C1271="-",IF($A1271="-",IF(VLOOKUP($D1271,'sin-list 180320_update'!$C$2:$S$835,3,FALSE)="",NA(),VLOOKUP($D1271,'sin-list 180320_update'!$C$2:$S$835,3,FALSE)),IF(VLOOKUP($A1271,'sin-list 180320_update'!$A$2:$S$835,5,FALSE)="",NA(),VLOOKUP($A1271,'sin-list 180320_update'!$A$2:$S$835,5,FALSE))),IF(VLOOKUP($C1271,'sin-list 180320_update'!$B$2:$S$835,4,FALSE)="",NA(),VLOOKUP($C1271,'sin-list 180320_update'!$B$2:$S$835,4,FALSE)))</f>
        <v>#N/A</v>
      </c>
      <c r="L1271" s="76" t="e">
        <f>IF($C1271="-",IF($A1271="-",VLOOKUP($D1271,'sin-list 180320_update'!$C$2:$S$835,6,FALSE),VLOOKUP($A1271,'sin-list 180320_update'!$A$2:$S$835,8,FALSE)),VLOOKUP($C1271,'sin-list 180320_update'!$B$2:$S$835,7,FALSE))</f>
        <v>#N/A</v>
      </c>
      <c r="M1271" s="76" t="e">
        <f>IF($C1271="-",IF($A1271="-",IF(VLOOKUP($D1271,'sin-list 180320_update'!$C$2:$S$835,8,FALSE)="",NA(),VLOOKUP($D1271,'sin-list 180320_update'!$C$2:$S$835,8,FALSE)),IF(VLOOKUP($A1271,'sin-list 180320_update'!$A$2:$S$835,10,FALSE)="",NA(),VLOOKUP($A1271,'sin-list 180320_update'!$A$2:$S$835,10,FALSE))),IF(VLOOKUP($C1271,'sin-list 180320_update'!$B$2:$S$835,9,FALSE)="",NA(),VLOOKUP($C1271,'sin-list 180320_update'!$B$2:$S$835,9,FALSE)))</f>
        <v>#N/A</v>
      </c>
      <c r="N1271" s="76" t="e">
        <f>IF($C1271="-",IF($A1271="-",IF(VLOOKUP($D1271,'REACH Bilaga XVII_update'!$A$5:$E$131,4,FALSE)="",NA(),VLOOKUP($D1271,'REACH Bilaga XVII_update'!$A$5:$E$131,4,FALSE)),IF(VLOOKUP($A1271,'REACH Bilaga XVII_update'!$C$5:$D$131,2,FALSE)="",NA(),VLOOKUP($A1271,'REACH Bilaga XVII_update'!$C$5:$D$131,2,FALSE))),IF(VLOOKUP($C1271,'REACH Bilaga XVII_update'!$B$5:$D$131,3,FALSE)="",NA(),VLOOKUP($C1271,'REACH Bilaga XVII_update'!$B$5:$D$131,3,FALSE)))</f>
        <v>#N/A</v>
      </c>
      <c r="O1271" s="76" t="e">
        <f>IF($C1271="-",IF($A1271="-",IF(VLOOKUP($D1271,' REACH Bilaga 59_update'!$A$5:$E$210,5,FALSE)="",NA(),VLOOKUP($D1271,' REACH Bilaga 59_update'!$A$5:$E$210,5,FALSE)),IF(VLOOKUP($A1271,' REACH Bilaga 59_update'!$D$5:$E$210,2,FALSE)="",NA(),VLOOKUP($A1271,' REACH Bilaga 59_update'!$D$5:$E$210,2,FALSE))),IF(VLOOKUP($C1271,' REACH Bilaga 59_update'!$C$5:$E$210,3,FALSE)="",NA(),VLOOKUP($C1271,' REACH Bilaga 59_update'!$C$5:$E$210,3,FALSE)))</f>
        <v>#N/A</v>
      </c>
      <c r="P1271" s="76" t="e">
        <f>IF(C1271="-",IF(A1271="-",IFERROR(VLOOKUP($D1271,' REACH Bilaga 59_update'!$A$5:$F$210,MATCH(Sammanfattning!P$1,' REACH Bilaga 59_update'!$A$4:$F$4,0),FALSE),VLOOKUP($D1271,'REACH Bilaga XIV_update'!$A$4:$H$110,MATCH(Sammanfattning!P$1,'REACH Bilaga XIV_update'!$A$4:$H$4,0),FALSE)),IFERROR(VLOOKUP($A1271,' REACH Bilaga 59_update'!$D$5:$F$210,MATCH(Sammanfattning!P$1,' REACH Bilaga 59_update'!$D$4:$F$4,0),FALSE),VLOOKUP($A1271,'REACH Bilaga XIV_update'!$D$4:$H$110,MATCH(Sammanfattning!P$1,'REACH Bilaga XIV_update'!$D$4:$H$4,0),FALSE))),IFERROR(VLOOKUP($C1271,' REACH Bilaga 59_update'!$C$5:$F$210,MATCH(Sammanfattning!P$1,' REACH Bilaga 59_update'!$C$4:$F$4,0),FALSE),VLOOKUP($C1271,'REACH Bilaga XIV_update'!$C$4:$H$110,MATCH(Sammanfattning!P$1,'REACH Bilaga XIV_update'!$C$4:$H$4,0),FALSE)))</f>
        <v>#N/A</v>
      </c>
      <c r="Q1271" s="76" t="e">
        <f>IF($C1271="-",IF($A1271="-",IF(VLOOKUP($D1271,'REACH Bilaga XIV_update'!$A$5:$I$110,9,FALSE)="",NA(),VLOOKUP($D1271,'REACH Bilaga XIV_update'!$A$5:$I$110,9,FALSE)),IF(VLOOKUP($A1271,'REACH Bilaga XIV_update'!$D$5:$I$110,6,FALSE)="",NA(),VLOOKUP($A1271,'REACH Bilaga XIV_update'!$D$5:$I$110,6,FALSE))),IF(VLOOKUP($C1271,'REACH Bilaga XIV_update'!$C$5:$I$110,7,FALSE)="",NA(),VLOOKUP($C1271,'REACH Bilaga XIV_update'!$C$5:$I$110,7,FALSE)))</f>
        <v>#N/A</v>
      </c>
      <c r="R1271" s="76" t="e">
        <f>IF($C1271="-",IF($A1271="-",IF(VLOOKUP($D1271,CoRAP_update!$A$5:$O$376,15,FALSE)="",NA(),VLOOKUP($D1271,CoRAP_update!$A$5:$O$376,15,FALSE)),IF(VLOOKUP($A1271,CoRAP_update!$D$5:$O$376,12,FALSE)="",NA(),VLOOKUP($A1271,CoRAP_update!$D$5:$O$376,12,FALSE))),IF(VLOOKUP($C1271,CoRAP_update!$C$5:$O$376,13,FALSE)="",NA(),VLOOKUP($C1271,CoRAP_update!$C$5:$O$376,13,FALSE)))</f>
        <v>#N/A</v>
      </c>
      <c r="S1271" s="144" t="e">
        <f>IF($C1271="-",IF($A1271="-",VLOOKUP($D1271,CoRAP_update!$A$5:$J$376,MATCH(Sammanfattning!S$1,CoRAP_update!$A$4:$J$4,0),FALSE),VLOOKUP($A1271,CoRAP_update!$D$5:$J$376,MATCH(Sammanfattning!S$1,CoRAP_update!$D$4:$J$4,0),FALSE)),VLOOKUP($C1271,CoRAP_update!$C$5:$J$376,MATCH(Sammanfattning!S$1,CoRAP_update!$C$4:$J$4,0),FALSE))</f>
        <v>#N/A</v>
      </c>
      <c r="T1271" s="76" t="str">
        <f>IF($A1271="-",VLOOKUP($D1271,EDC_update!$C$2:$F$450,4,FALSE),VLOOKUP($A1271,EDC_update!$B$2:$F$450,5,FALSE))</f>
        <v>CAT2</v>
      </c>
      <c r="V1271" s="78">
        <f>IF(IFERROR(SEARCH("PBT",P1271),99)=99,IF(IFERROR(SEARCH("suspected PBT",S1271),99)=99,IF(IFERROR(SEARCH("concluded to be PBT",K1271),99)=99,IF(IFERROR(SEARCH("PBT",S1271),99)=99,IF(IFERROR(SEARCH("PBT cand",L1271),99)=99,IF(IFERROR(SEARCH("PBT",L1271),99)=99,IF(IFERROR(SEARCH("persistent, bioackumulative and toxic properties",K1271),99)=99,0,Scoring!$E$3),Scoring!$E$3),Scoring!$E$7),Scoring!$E$3),Scoring!$E$5),Scoring!$E$6),Scoring!$E$3)</f>
        <v>0</v>
      </c>
      <c r="W1271" s="78">
        <f>IF(IFERROR(SEARCH("vPvB",P1271),99)=99,IF(IFERROR(SEARCH("suspected pbt/vPvB",S1271),99)=99,IF(IFERROR(SEARCH("vPvB",S1271),99)=99,IF(IFERROR(SEARCH("concluded to be a vPvB",S1271),99)=99,IF(IFERROR(SEARCH("identified as vPvB",K1271),99)=99,IF(IFERROR(SEARCH("concluded to be a vPvB",K1271),99)=99,IF(IFERROR(SEARCH("concluded to be both pbt and vPvB",S1271),99)=99,IF(IFERROR(SEARCH("concluded to be both pbt and vPvB",K1271),99)=99,0,Scoring!$E$5),Scoring!$E$5),Scoring!$E$5),Scoring!$E$5),Scoring!$E$5),Scoring!$E$4),Scoring!$E$6),Scoring!$E$4)</f>
        <v>0</v>
      </c>
      <c r="X1271" s="78">
        <f>IF(IFERROR(SEARCH("H410",N1271),99)=99,IF(IFERROR(SEARCH("H410",O1271),99)=99,IF(IFERROR(SEARCH("H410",Q1271),99)=99,IF(IFERROR(SEARCH("H410",M1271),99)=99,IF(IFERROR(SEARCH("H410",R1271),99)=99,IF(IFERROR(SEARCH("H411",N1271),99)=99,IF(IFERROR(SEARCH("H411",O1271),99)=99,IF(IFERROR(SEARCH("H411",Q1271),99)=99,IF(IFERROR(SEARCH("H411",M1271),99)=99,IF(IFERROR(SEARCH("H411",R1271),99)=99,IF(IFERROR(SEARCH("H413",N1271),99)=99,IF(IFERROR(SEARCH("H413",O1271),99)=99,IF(IFERROR(SEARCH("H413",Q1271),99)=99,IF(IFERROR(SEARCH("H413",M1271),99)=99,IF(IFERROR(SEARCH("H413",R1271),99)=99,IF(IFERROR(SEARCH("H412",N1271),99)=99,IF(IFERROR(SEARCH("H412",O1271),99)=99,IF(IFERROR(SEARCH("H412",Q1271),99)=99,IF(IFERROR(SEARCH("H412",M1271),99)=99,IF(IFERROR(SEARCH("H412",R1271),99)=99,0,Scoring!$E$2),Scoring!$E$2),Scoring!$E$2),Scoring!$E$2),Scoring!$E$2),Scoring!$E$2),Scoring!$E$2),Scoring!$E$2),Scoring!$E$2),Scoring!$E$2),Scoring!$E$2),Scoring!$E$2),Scoring!$E$2),Scoring!$E$2),Scoring!$E$2),Scoring!$E$2),Scoring!$E$2),Scoring!$E$2),Scoring!$E$2),Scoring!$E$2)</f>
        <v>0</v>
      </c>
      <c r="Y1271" s="78">
        <f>IF(IFERROR(SEARCH("CMR",K1271),99)=99,IF(IFERROR(SEARCH("Suspected CMR",S1271),99)=99,IF(IFERROR(SEARCH("CMR",S1271),99)=99,0,Scoring!$E$8),Scoring!$E$9),Scoring!$E$8)</f>
        <v>0</v>
      </c>
      <c r="Z1271" s="78">
        <f>IF(IFERROR(SEARCH("H350",N1271),99)=99,IF(IFERROR(SEARCH("H350",O1271),99)=99,IF(IFERROR(SEARCH("H350",Q1271),99)=99,IF(IFERROR(SEARCH("H350",M1271),99)=99,IF(IFERROR(SEARCH("H350",R1271),99)=99,IF(IFERROR(SEARCH("H351",N1271),99)=99,IF(IFERROR(SEARCH("H351",O1271),99)=99,IF(IFERROR(SEARCH("H351",Q1271),99)=99,IF(IFERROR(SEARCH("H351",M1271),99)=99,IF(IFERROR(SEARCH("H351",R1271),99)=99,IF(IFERROR(SEARCH("carcinogenic",P1271),99)=99,IF(IFERROR(SEARCH("suspected carcinogenic",S1271),99)=99,0,Scoring!$E$12),Scoring!$E$11),Scoring!$E$10),Scoring!$E$10),Scoring!$E$10),Scoring!$E$10),Scoring!$E$10),Scoring!$E$10),Scoring!$E$10),Scoring!$E$10),Scoring!$E$10),Scoring!$E$10)</f>
        <v>0</v>
      </c>
      <c r="AA1271" s="78">
        <f>IF(IFERROR(SEARCH("H340",N1271),99)=99,IF(IFERROR(SEARCH("H340",O1271),99)=99,IF(IFERROR(SEARCH("H340",Q1271),99)=99,IF(IFERROR(SEARCH("H340",M1271),99)=99,IF(IFERROR(SEARCH("H340",R1271),99)=99,IF(IFERROR(SEARCH("H341",N1271),99)=99,IF(IFERROR(SEARCH("H341",O1271),99)=99,IF(IFERROR(SEARCH("H341",Q1271),99)=99,IF(IFERROR(SEARCH("H341",M1271),99)=99,IF(IFERROR(SEARCH("H341",R1271),99)=99,IF(IFERROR(SEARCH("mutagenic",P1271),99)=99,IF(IFERROR(SEARCH("suspected mutagenic",S1271),99)=99,0,Scoring!$E$15),Scoring!$E$14),Scoring!$E$13),Scoring!$E$13),Scoring!$E$13),Scoring!$E$13),Scoring!$E$13),Scoring!$E$13),Scoring!$E$13),Scoring!$E$13),Scoring!$E$13),Scoring!$E$13)</f>
        <v>0</v>
      </c>
      <c r="AB1271" s="78">
        <f>IF(IFERROR(SEARCH("H360",N1271),99)=99,IF(IFERROR(SEARCH("H360",O1271),99)=99,IF(IFERROR(SEARCH("H360",Q1271),99)=99,IF(IFERROR(SEARCH("H360",M1271),99)=99,IF(IFERROR(SEARCH("H360",R1271),99)=99,IF(IFERROR(SEARCH("H361",N1271),99)=99,IF(IFERROR(SEARCH("H361",O1271),99)=99,IF(IFERROR(SEARCH("H361",Q1271),99)=99,IF(IFERROR(SEARCH("H361",M1271),99)=99,IF(IFERROR(SEARCH("H361",R1271),99)=99,IF(IFERROR(SEARCH("reproduction",P1271),99)=99,IF(IFERROR(SEARCH("suspected reprotoxic",S1271),99)=99,IF(IFERROR(SEARCH("reprotoxic",S1271),99)=99,IF(IFERROR(SEARCH("reprotoxic",K1271),99)=99,0,Scoring!$E$18),Scoring!$E$18),Scoring!$E$19),Scoring!$E$17),Scoring!$E$16),Scoring!$E$16),Scoring!$E$16),Scoring!$E$16),Scoring!$E$16),Scoring!$E$16),Scoring!$E$16),Scoring!$E$16),Scoring!$E$16),Scoring!$E$16)</f>
        <v>0</v>
      </c>
      <c r="AC1271" s="78">
        <f>IF(IFERROR(SEARCH("57f",L1271),99)=99,IF(IFERROR(SEARCH("57(f)",P1271),99)=99,0,Scoring!$E$20),Scoring!$E$20)</f>
        <v>0</v>
      </c>
      <c r="AD1271" s="78">
        <f>IF(IFERROR(SEARCH("CAT1",T1271),99)=99,IF(IFERROR(SEARCH("CAT2",T1271),99)=99,IF(IFERROR(SEARCH("CAT3",T1271),99)=99,IF(IFERROR(SEARCH("concluded to be endocrine",K1271),99)=99,IF(IFERROR(SEARCH("categorised as endocrine",K1271),99)=99,IF(IFERROR(SEARCH("endocrine disrupting",P1271),99)=99,IF(IFERROR(SEARCH("endocrine disrupting",K1271),99)=99,IF(IFERROR(SEARCH("suspected endocrine",S1271),99)=99,IF(IFERROR(SEARCH("potential endocrine",S1271),99)=99,0,Scoring!$E$25),Scoring!$E$25),Scoring!$E$24),Scoring!$E$24),Scoring!$E$24),Scoring!$E$24),Scoring!$E$23),Scoring!$E$22),Scoring!$E$21)</f>
        <v>0.5</v>
      </c>
      <c r="AE1271" s="78">
        <f>IF(IFERROR(SEARCH("suspected sensitiser",S1271),99)=99,IF(IFERROR(SEARCH("sensitiser",S1271),99)=99,IF(IFERROR(SEARCH("other hazard based concern",S1271),99)=99,0,Scoring!$E$28),Scoring!$E$26),Scoring!$E$27)</f>
        <v>0</v>
      </c>
      <c r="AF1271" s="78">
        <f>IF(IFERROR(M1271,1)=1,IF(IFERROR(N1271,1)=1,IF(IFERROR(O1271,1)=1,IF(IFERROR(Q1271,1)=1,IF(IFERROR(R1271,1)=1,IF(IFERROR(T1271,1)=1,IF(IFERROR(K1271,1)=1,IF(IFERROR(P1271,1)=1,IF(IFERROR(S1271,1)=1,Scoring!$E$29,0),0),0),0),0),0),0),0),0)</f>
        <v>0</v>
      </c>
      <c r="AG1271" s="78">
        <f t="shared" si="87"/>
        <v>0.5</v>
      </c>
      <c r="AI1271" s="93"/>
      <c r="AJ1271" s="94"/>
      <c r="AK1271" s="76"/>
      <c r="AL1271" s="75"/>
      <c r="AN1271" s="79"/>
      <c r="AO1271" s="79"/>
      <c r="AP1271" s="79"/>
      <c r="AQ1271" s="79"/>
      <c r="AR1271" s="79"/>
      <c r="AS1271" s="78"/>
      <c r="AU1271" s="79">
        <f>IF(IFERROR(F1271,99)=99,IF(IFERROR(G1271,99)=99,IF(IFERROR(H1271,99)=99,IF(IFERROR(I1271,99)=99,IF(IFERROR(E1271,99)=99,IF(IFERROR(J1271,99)=99,0,Scoring!$B$7),Scoring!$B$3),Scoring!$B$2),Scoring!$B$6),Scoring!$B$5),Scoring!$B$4)</f>
        <v>0.3</v>
      </c>
      <c r="AV1271" s="78">
        <f t="shared" si="88"/>
        <v>0.15</v>
      </c>
      <c r="AW1271" s="78"/>
      <c r="AX1271" s="66"/>
      <c r="AY1271" s="78"/>
      <c r="AZ1271" s="76"/>
      <c r="BB1271" s="76"/>
    </row>
    <row r="1272" spans="1:54" x14ac:dyDescent="0.25">
      <c r="A1272" s="89" t="s">
        <v>6076</v>
      </c>
      <c r="B1272" s="89" t="s">
        <v>30</v>
      </c>
      <c r="C1272" s="89" t="s">
        <v>30</v>
      </c>
      <c r="D1272" s="89" t="s">
        <v>7365</v>
      </c>
      <c r="E1272" s="76" t="e">
        <f>IF(C1272="-",IF(A1272="-",VLOOKUP(D1272,'sin-list 180320_update'!$C$2:$C$835,1,FALSE),VLOOKUP(A1272,'sin-list 180320_update'!$A$2:$A$835,1,FALSE)),VLOOKUP(C1272,'sin-list 180320_update'!$B$2:$B$835,1,FALSE))</f>
        <v>#N/A</v>
      </c>
      <c r="F1272" s="76" t="e">
        <f>IF($C1272="-",IF($A1272="-",VLOOKUP($D1272,'REACH Bilaga XVII_update'!$A$5:$A$131,1,FALSE),VLOOKUP($A1272,'REACH Bilaga XVII_update'!$C$5:$C$131,1,FALSE)),VLOOKUP($C1272,'REACH Bilaga XVII_update'!$B$5:$B$131,1,FALSE))</f>
        <v>#N/A</v>
      </c>
      <c r="G1272" s="76" t="e">
        <f>IF($C1272="-",IF($A1272="-",VLOOKUP($D1272,' REACH Bilaga 59_update'!$A$5:$A$210,1,FALSE),VLOOKUP($A1272,' REACH Bilaga 59_update'!$D$5:$D$210,1,FALSE)),VLOOKUP($C1272,' REACH Bilaga 59_update'!$C$5:$C$210,1,FALSE))</f>
        <v>#N/A</v>
      </c>
      <c r="H1272" s="76" t="e">
        <f>IF($C1272="-",IF($A1272="-",VLOOKUP($D1272,'REACH Bilaga XIV_update'!$A$5:$A$110,1,FALSE),VLOOKUP($A1272,'REACH Bilaga XIV_update'!$D$5:$D$110,1,FALSE)),VLOOKUP($C1272,'REACH Bilaga XIV_update'!$C$5:$C$110,1,FALSE))</f>
        <v>#N/A</v>
      </c>
      <c r="I1272" s="76" t="e">
        <f>IF($C1272="-",IF($A1272="-",VLOOKUP($D1272,CoRAP_update!$A$5:$A$376,1,FALSE),VLOOKUP($A1272,CoRAP_update!$D$5:$D$376,1,FALSE)),VLOOKUP($C1272,CoRAP_update!$C$5:$C$376,1,FALSE))</f>
        <v>#N/A</v>
      </c>
      <c r="J1272" s="76" t="str">
        <f>IF($C1272="-",IF($A1272="-",VLOOKUP($D1272,EDC_update!$C$2:$C$450,1,FALSE),VLOOKUP($A1272,EDC_update!$B$2:$B$450,1,FALSE)),VLOOKUP($C1272,EDC_update!$L$2:$L$450,1,FALSE))</f>
        <v>122-34-9</v>
      </c>
      <c r="K1272" s="76" t="e">
        <f>IF($C1272="-",IF($A1272="-",IF(VLOOKUP($D1272,'sin-list 180320_update'!$C$2:$S$835,3,FALSE)="",NA(),VLOOKUP($D1272,'sin-list 180320_update'!$C$2:$S$835,3,FALSE)),IF(VLOOKUP($A1272,'sin-list 180320_update'!$A$2:$S$835,5,FALSE)="",NA(),VLOOKUP($A1272,'sin-list 180320_update'!$A$2:$S$835,5,FALSE))),IF(VLOOKUP($C1272,'sin-list 180320_update'!$B$2:$S$835,4,FALSE)="",NA(),VLOOKUP($C1272,'sin-list 180320_update'!$B$2:$S$835,4,FALSE)))</f>
        <v>#N/A</v>
      </c>
      <c r="L1272" s="76" t="e">
        <f>IF($C1272="-",IF($A1272="-",VLOOKUP($D1272,'sin-list 180320_update'!$C$2:$S$835,6,FALSE),VLOOKUP($A1272,'sin-list 180320_update'!$A$2:$S$835,8,FALSE)),VLOOKUP($C1272,'sin-list 180320_update'!$B$2:$S$835,7,FALSE))</f>
        <v>#N/A</v>
      </c>
      <c r="M1272" s="76" t="e">
        <f>IF($C1272="-",IF($A1272="-",IF(VLOOKUP($D1272,'sin-list 180320_update'!$C$2:$S$835,8,FALSE)="",NA(),VLOOKUP($D1272,'sin-list 180320_update'!$C$2:$S$835,8,FALSE)),IF(VLOOKUP($A1272,'sin-list 180320_update'!$A$2:$S$835,10,FALSE)="",NA(),VLOOKUP($A1272,'sin-list 180320_update'!$A$2:$S$835,10,FALSE))),IF(VLOOKUP($C1272,'sin-list 180320_update'!$B$2:$S$835,9,FALSE)="",NA(),VLOOKUP($C1272,'sin-list 180320_update'!$B$2:$S$835,9,FALSE)))</f>
        <v>#N/A</v>
      </c>
      <c r="N1272" s="76" t="e">
        <f>IF($C1272="-",IF($A1272="-",IF(VLOOKUP($D1272,'REACH Bilaga XVII_update'!$A$5:$E$131,4,FALSE)="",NA(),VLOOKUP($D1272,'REACH Bilaga XVII_update'!$A$5:$E$131,4,FALSE)),IF(VLOOKUP($A1272,'REACH Bilaga XVII_update'!$C$5:$D$131,2,FALSE)="",NA(),VLOOKUP($A1272,'REACH Bilaga XVII_update'!$C$5:$D$131,2,FALSE))),IF(VLOOKUP($C1272,'REACH Bilaga XVII_update'!$B$5:$D$131,3,FALSE)="",NA(),VLOOKUP($C1272,'REACH Bilaga XVII_update'!$B$5:$D$131,3,FALSE)))</f>
        <v>#N/A</v>
      </c>
      <c r="O1272" s="76" t="e">
        <f>IF($C1272="-",IF($A1272="-",IF(VLOOKUP($D1272,' REACH Bilaga 59_update'!$A$5:$E$210,5,FALSE)="",NA(),VLOOKUP($D1272,' REACH Bilaga 59_update'!$A$5:$E$210,5,FALSE)),IF(VLOOKUP($A1272,' REACH Bilaga 59_update'!$D$5:$E$210,2,FALSE)="",NA(),VLOOKUP($A1272,' REACH Bilaga 59_update'!$D$5:$E$210,2,FALSE))),IF(VLOOKUP($C1272,' REACH Bilaga 59_update'!$C$5:$E$210,3,FALSE)="",NA(),VLOOKUP($C1272,' REACH Bilaga 59_update'!$C$5:$E$210,3,FALSE)))</f>
        <v>#N/A</v>
      </c>
      <c r="P1272" s="76" t="e">
        <f>IF(C1272="-",IF(A1272="-",IFERROR(VLOOKUP($D1272,' REACH Bilaga 59_update'!$A$5:$F$210,MATCH(Sammanfattning!P$1,' REACH Bilaga 59_update'!$A$4:$F$4,0),FALSE),VLOOKUP($D1272,'REACH Bilaga XIV_update'!$A$4:$H$110,MATCH(Sammanfattning!P$1,'REACH Bilaga XIV_update'!$A$4:$H$4,0),FALSE)),IFERROR(VLOOKUP($A1272,' REACH Bilaga 59_update'!$D$5:$F$210,MATCH(Sammanfattning!P$1,' REACH Bilaga 59_update'!$D$4:$F$4,0),FALSE),VLOOKUP($A1272,'REACH Bilaga XIV_update'!$D$4:$H$110,MATCH(Sammanfattning!P$1,'REACH Bilaga XIV_update'!$D$4:$H$4,0),FALSE))),IFERROR(VLOOKUP($C1272,' REACH Bilaga 59_update'!$C$5:$F$210,MATCH(Sammanfattning!P$1,' REACH Bilaga 59_update'!$C$4:$F$4,0),FALSE),VLOOKUP($C1272,'REACH Bilaga XIV_update'!$C$4:$H$110,MATCH(Sammanfattning!P$1,'REACH Bilaga XIV_update'!$C$4:$H$4,0),FALSE)))</f>
        <v>#N/A</v>
      </c>
      <c r="Q1272" s="76" t="e">
        <f>IF($C1272="-",IF($A1272="-",IF(VLOOKUP($D1272,'REACH Bilaga XIV_update'!$A$5:$I$110,9,FALSE)="",NA(),VLOOKUP($D1272,'REACH Bilaga XIV_update'!$A$5:$I$110,9,FALSE)),IF(VLOOKUP($A1272,'REACH Bilaga XIV_update'!$D$5:$I$110,6,FALSE)="",NA(),VLOOKUP($A1272,'REACH Bilaga XIV_update'!$D$5:$I$110,6,FALSE))),IF(VLOOKUP($C1272,'REACH Bilaga XIV_update'!$C$5:$I$110,7,FALSE)="",NA(),VLOOKUP($C1272,'REACH Bilaga XIV_update'!$C$5:$I$110,7,FALSE)))</f>
        <v>#N/A</v>
      </c>
      <c r="R1272" s="76" t="e">
        <f>IF($C1272="-",IF($A1272="-",IF(VLOOKUP($D1272,CoRAP_update!$A$5:$O$376,15,FALSE)="",NA(),VLOOKUP($D1272,CoRAP_update!$A$5:$O$376,15,FALSE)),IF(VLOOKUP($A1272,CoRAP_update!$D$5:$O$376,12,FALSE)="",NA(),VLOOKUP($A1272,CoRAP_update!$D$5:$O$376,12,FALSE))),IF(VLOOKUP($C1272,CoRAP_update!$C$5:$O$376,13,FALSE)="",NA(),VLOOKUP($C1272,CoRAP_update!$C$5:$O$376,13,FALSE)))</f>
        <v>#N/A</v>
      </c>
      <c r="S1272" s="144" t="e">
        <f>IF($C1272="-",IF($A1272="-",VLOOKUP($D1272,CoRAP_update!$A$5:$J$376,MATCH(Sammanfattning!S$1,CoRAP_update!$A$4:$J$4,0),FALSE),VLOOKUP($A1272,CoRAP_update!$D$5:$J$376,MATCH(Sammanfattning!S$1,CoRAP_update!$D$4:$J$4,0),FALSE)),VLOOKUP($C1272,CoRAP_update!$C$5:$J$376,MATCH(Sammanfattning!S$1,CoRAP_update!$C$4:$J$4,0),FALSE))</f>
        <v>#N/A</v>
      </c>
      <c r="T1272" s="76" t="str">
        <f>IF($A1272="-",VLOOKUP($D1272,EDC_update!$C$2:$F$450,4,FALSE),VLOOKUP($A1272,EDC_update!$B$2:$F$450,5,FALSE))</f>
        <v>CAT2</v>
      </c>
      <c r="V1272" s="78">
        <f>IF(IFERROR(SEARCH("PBT",P1272),99)=99,IF(IFERROR(SEARCH("suspected PBT",S1272),99)=99,IF(IFERROR(SEARCH("concluded to be PBT",K1272),99)=99,IF(IFERROR(SEARCH("PBT",S1272),99)=99,IF(IFERROR(SEARCH("PBT cand",L1272),99)=99,IF(IFERROR(SEARCH("PBT",L1272),99)=99,IF(IFERROR(SEARCH("persistent, bioackumulative and toxic properties",K1272),99)=99,0,Scoring!$E$3),Scoring!$E$3),Scoring!$E$7),Scoring!$E$3),Scoring!$E$5),Scoring!$E$6),Scoring!$E$3)</f>
        <v>0</v>
      </c>
      <c r="W1272" s="78">
        <f>IF(IFERROR(SEARCH("vPvB",P1272),99)=99,IF(IFERROR(SEARCH("suspected pbt/vPvB",S1272),99)=99,IF(IFERROR(SEARCH("vPvB",S1272),99)=99,IF(IFERROR(SEARCH("concluded to be a vPvB",S1272),99)=99,IF(IFERROR(SEARCH("identified as vPvB",K1272),99)=99,IF(IFERROR(SEARCH("concluded to be a vPvB",K1272),99)=99,IF(IFERROR(SEARCH("concluded to be both pbt and vPvB",S1272),99)=99,IF(IFERROR(SEARCH("concluded to be both pbt and vPvB",K1272),99)=99,0,Scoring!$E$5),Scoring!$E$5),Scoring!$E$5),Scoring!$E$5),Scoring!$E$5),Scoring!$E$4),Scoring!$E$6),Scoring!$E$4)</f>
        <v>0</v>
      </c>
      <c r="X1272" s="78">
        <f>IF(IFERROR(SEARCH("H410",N1272),99)=99,IF(IFERROR(SEARCH("H410",O1272),99)=99,IF(IFERROR(SEARCH("H410",Q1272),99)=99,IF(IFERROR(SEARCH("H410",M1272),99)=99,IF(IFERROR(SEARCH("H410",R1272),99)=99,IF(IFERROR(SEARCH("H411",N1272),99)=99,IF(IFERROR(SEARCH("H411",O1272),99)=99,IF(IFERROR(SEARCH("H411",Q1272),99)=99,IF(IFERROR(SEARCH("H411",M1272),99)=99,IF(IFERROR(SEARCH("H411",R1272),99)=99,IF(IFERROR(SEARCH("H413",N1272),99)=99,IF(IFERROR(SEARCH("H413",O1272),99)=99,IF(IFERROR(SEARCH("H413",Q1272),99)=99,IF(IFERROR(SEARCH("H413",M1272),99)=99,IF(IFERROR(SEARCH("H413",R1272),99)=99,IF(IFERROR(SEARCH("H412",N1272),99)=99,IF(IFERROR(SEARCH("H412",O1272),99)=99,IF(IFERROR(SEARCH("H412",Q1272),99)=99,IF(IFERROR(SEARCH("H412",M1272),99)=99,IF(IFERROR(SEARCH("H412",R1272),99)=99,0,Scoring!$E$2),Scoring!$E$2),Scoring!$E$2),Scoring!$E$2),Scoring!$E$2),Scoring!$E$2),Scoring!$E$2),Scoring!$E$2),Scoring!$E$2),Scoring!$E$2),Scoring!$E$2),Scoring!$E$2),Scoring!$E$2),Scoring!$E$2),Scoring!$E$2),Scoring!$E$2),Scoring!$E$2),Scoring!$E$2),Scoring!$E$2),Scoring!$E$2)</f>
        <v>0</v>
      </c>
      <c r="Y1272" s="78">
        <f>IF(IFERROR(SEARCH("CMR",K1272),99)=99,IF(IFERROR(SEARCH("Suspected CMR",S1272),99)=99,IF(IFERROR(SEARCH("CMR",S1272),99)=99,0,Scoring!$E$8),Scoring!$E$9),Scoring!$E$8)</f>
        <v>0</v>
      </c>
      <c r="Z1272" s="78">
        <f>IF(IFERROR(SEARCH("H350",N1272),99)=99,IF(IFERROR(SEARCH("H350",O1272),99)=99,IF(IFERROR(SEARCH("H350",Q1272),99)=99,IF(IFERROR(SEARCH("H350",M1272),99)=99,IF(IFERROR(SEARCH("H350",R1272),99)=99,IF(IFERROR(SEARCH("H351",N1272),99)=99,IF(IFERROR(SEARCH("H351",O1272),99)=99,IF(IFERROR(SEARCH("H351",Q1272),99)=99,IF(IFERROR(SEARCH("H351",M1272),99)=99,IF(IFERROR(SEARCH("H351",R1272),99)=99,IF(IFERROR(SEARCH("carcinogenic",P1272),99)=99,IF(IFERROR(SEARCH("suspected carcinogenic",S1272),99)=99,0,Scoring!$E$12),Scoring!$E$11),Scoring!$E$10),Scoring!$E$10),Scoring!$E$10),Scoring!$E$10),Scoring!$E$10),Scoring!$E$10),Scoring!$E$10),Scoring!$E$10),Scoring!$E$10),Scoring!$E$10)</f>
        <v>0</v>
      </c>
      <c r="AA1272" s="78">
        <f>IF(IFERROR(SEARCH("H340",N1272),99)=99,IF(IFERROR(SEARCH("H340",O1272),99)=99,IF(IFERROR(SEARCH("H340",Q1272),99)=99,IF(IFERROR(SEARCH("H340",M1272),99)=99,IF(IFERROR(SEARCH("H340",R1272),99)=99,IF(IFERROR(SEARCH("H341",N1272),99)=99,IF(IFERROR(SEARCH("H341",O1272),99)=99,IF(IFERROR(SEARCH("H341",Q1272),99)=99,IF(IFERROR(SEARCH("H341",M1272),99)=99,IF(IFERROR(SEARCH("H341",R1272),99)=99,IF(IFERROR(SEARCH("mutagenic",P1272),99)=99,IF(IFERROR(SEARCH("suspected mutagenic",S1272),99)=99,0,Scoring!$E$15),Scoring!$E$14),Scoring!$E$13),Scoring!$E$13),Scoring!$E$13),Scoring!$E$13),Scoring!$E$13),Scoring!$E$13),Scoring!$E$13),Scoring!$E$13),Scoring!$E$13),Scoring!$E$13)</f>
        <v>0</v>
      </c>
      <c r="AB1272" s="78">
        <f>IF(IFERROR(SEARCH("H360",N1272),99)=99,IF(IFERROR(SEARCH("H360",O1272),99)=99,IF(IFERROR(SEARCH("H360",Q1272),99)=99,IF(IFERROR(SEARCH("H360",M1272),99)=99,IF(IFERROR(SEARCH("H360",R1272),99)=99,IF(IFERROR(SEARCH("H361",N1272),99)=99,IF(IFERROR(SEARCH("H361",O1272),99)=99,IF(IFERROR(SEARCH("H361",Q1272),99)=99,IF(IFERROR(SEARCH("H361",M1272),99)=99,IF(IFERROR(SEARCH("H361",R1272),99)=99,IF(IFERROR(SEARCH("reproduction",P1272),99)=99,IF(IFERROR(SEARCH("suspected reprotoxic",S1272),99)=99,IF(IFERROR(SEARCH("reprotoxic",S1272),99)=99,IF(IFERROR(SEARCH("reprotoxic",K1272),99)=99,0,Scoring!$E$18),Scoring!$E$18),Scoring!$E$19),Scoring!$E$17),Scoring!$E$16),Scoring!$E$16),Scoring!$E$16),Scoring!$E$16),Scoring!$E$16),Scoring!$E$16),Scoring!$E$16),Scoring!$E$16),Scoring!$E$16),Scoring!$E$16)</f>
        <v>0</v>
      </c>
      <c r="AC1272" s="78">
        <f>IF(IFERROR(SEARCH("57f",L1272),99)=99,IF(IFERROR(SEARCH("57(f)",P1272),99)=99,0,Scoring!$E$20),Scoring!$E$20)</f>
        <v>0</v>
      </c>
      <c r="AD1272" s="78">
        <f>IF(IFERROR(SEARCH("CAT1",T1272),99)=99,IF(IFERROR(SEARCH("CAT2",T1272),99)=99,IF(IFERROR(SEARCH("CAT3",T1272),99)=99,IF(IFERROR(SEARCH("concluded to be endocrine",K1272),99)=99,IF(IFERROR(SEARCH("categorised as endocrine",K1272),99)=99,IF(IFERROR(SEARCH("endocrine disrupting",P1272),99)=99,IF(IFERROR(SEARCH("endocrine disrupting",K1272),99)=99,IF(IFERROR(SEARCH("suspected endocrine",S1272),99)=99,IF(IFERROR(SEARCH("potential endocrine",S1272),99)=99,0,Scoring!$E$25),Scoring!$E$25),Scoring!$E$24),Scoring!$E$24),Scoring!$E$24),Scoring!$E$24),Scoring!$E$23),Scoring!$E$22),Scoring!$E$21)</f>
        <v>0.5</v>
      </c>
      <c r="AE1272" s="78">
        <f>IF(IFERROR(SEARCH("suspected sensitiser",S1272),99)=99,IF(IFERROR(SEARCH("sensitiser",S1272),99)=99,IF(IFERROR(SEARCH("other hazard based concern",S1272),99)=99,0,Scoring!$E$28),Scoring!$E$26),Scoring!$E$27)</f>
        <v>0</v>
      </c>
      <c r="AF1272" s="78">
        <f>IF(IFERROR(M1272,1)=1,IF(IFERROR(N1272,1)=1,IF(IFERROR(O1272,1)=1,IF(IFERROR(Q1272,1)=1,IF(IFERROR(R1272,1)=1,IF(IFERROR(T1272,1)=1,IF(IFERROR(K1272,1)=1,IF(IFERROR(P1272,1)=1,IF(IFERROR(S1272,1)=1,Scoring!$E$29,0),0),0),0),0),0),0),0),0)</f>
        <v>0</v>
      </c>
      <c r="AG1272" s="78">
        <f t="shared" si="87"/>
        <v>0.5</v>
      </c>
      <c r="AI1272" s="93"/>
      <c r="AJ1272" s="94"/>
      <c r="AK1272" s="76"/>
      <c r="AL1272" s="75"/>
      <c r="AN1272" s="79"/>
      <c r="AO1272" s="79"/>
      <c r="AP1272" s="79"/>
      <c r="AQ1272" s="79"/>
      <c r="AR1272" s="79"/>
      <c r="AS1272" s="78"/>
      <c r="AU1272" s="79">
        <f>IF(IFERROR(F1272,99)=99,IF(IFERROR(G1272,99)=99,IF(IFERROR(H1272,99)=99,IF(IFERROR(I1272,99)=99,IF(IFERROR(E1272,99)=99,IF(IFERROR(J1272,99)=99,0,Scoring!$B$7),Scoring!$B$3),Scoring!$B$2),Scoring!$B$6),Scoring!$B$5),Scoring!$B$4)</f>
        <v>0.3</v>
      </c>
      <c r="AV1272" s="78">
        <f t="shared" si="88"/>
        <v>0.15</v>
      </c>
      <c r="AW1272" s="78"/>
      <c r="AX1272" s="66"/>
      <c r="AY1272" s="78"/>
      <c r="AZ1272" s="76"/>
      <c r="BB1272" s="76"/>
    </row>
    <row r="1273" spans="1:54" x14ac:dyDescent="0.25">
      <c r="A1273" s="89" t="s">
        <v>7400</v>
      </c>
      <c r="B1273" s="89" t="s">
        <v>30</v>
      </c>
      <c r="C1273" s="89" t="s">
        <v>30</v>
      </c>
      <c r="D1273" s="89" t="s">
        <v>7401</v>
      </c>
      <c r="E1273" s="76" t="e">
        <f>IF(C1273="-",IF(A1273="-",VLOOKUP(D1273,'sin-list 180320_update'!$C$2:$C$835,1,FALSE),VLOOKUP(A1273,'sin-list 180320_update'!$A$2:$A$835,1,FALSE)),VLOOKUP(C1273,'sin-list 180320_update'!$B$2:$B$835,1,FALSE))</f>
        <v>#N/A</v>
      </c>
      <c r="F1273" s="76" t="e">
        <f>IF($C1273="-",IF($A1273="-",VLOOKUP($D1273,'REACH Bilaga XVII_update'!$A$5:$A$131,1,FALSE),VLOOKUP($A1273,'REACH Bilaga XVII_update'!$C$5:$C$131,1,FALSE)),VLOOKUP($C1273,'REACH Bilaga XVII_update'!$B$5:$B$131,1,FALSE))</f>
        <v>#N/A</v>
      </c>
      <c r="G1273" s="76" t="e">
        <f>IF($C1273="-",IF($A1273="-",VLOOKUP($D1273,' REACH Bilaga 59_update'!$A$5:$A$210,1,FALSE),VLOOKUP($A1273,' REACH Bilaga 59_update'!$D$5:$D$210,1,FALSE)),VLOOKUP($C1273,' REACH Bilaga 59_update'!$C$5:$C$210,1,FALSE))</f>
        <v>#N/A</v>
      </c>
      <c r="H1273" s="76" t="e">
        <f>IF($C1273="-",IF($A1273="-",VLOOKUP($D1273,'REACH Bilaga XIV_update'!$A$5:$A$110,1,FALSE),VLOOKUP($A1273,'REACH Bilaga XIV_update'!$D$5:$D$110,1,FALSE)),VLOOKUP($C1273,'REACH Bilaga XIV_update'!$C$5:$C$110,1,FALSE))</f>
        <v>#N/A</v>
      </c>
      <c r="I1273" s="76" t="e">
        <f>IF($C1273="-",IF($A1273="-",VLOOKUP($D1273,CoRAP_update!$A$5:$A$376,1,FALSE),VLOOKUP($A1273,CoRAP_update!$D$5:$D$376,1,FALSE)),VLOOKUP($C1273,CoRAP_update!$C$5:$C$376,1,FALSE))</f>
        <v>#N/A</v>
      </c>
      <c r="J1273" s="76" t="str">
        <f>IF($C1273="-",IF($A1273="-",VLOOKUP($D1273,EDC_update!$C$2:$C$450,1,FALSE),VLOOKUP($A1273,EDC_update!$B$2:$B$450,1,FALSE)),VLOOKUP($C1273,EDC_update!$L$2:$L$450,1,FALSE))</f>
        <v>123-88-6</v>
      </c>
      <c r="K1273" s="76" t="e">
        <f>IF($C1273="-",IF($A1273="-",IF(VLOOKUP($D1273,'sin-list 180320_update'!$C$2:$S$835,3,FALSE)="",NA(),VLOOKUP($D1273,'sin-list 180320_update'!$C$2:$S$835,3,FALSE)),IF(VLOOKUP($A1273,'sin-list 180320_update'!$A$2:$S$835,5,FALSE)="",NA(),VLOOKUP($A1273,'sin-list 180320_update'!$A$2:$S$835,5,FALSE))),IF(VLOOKUP($C1273,'sin-list 180320_update'!$B$2:$S$835,4,FALSE)="",NA(),VLOOKUP($C1273,'sin-list 180320_update'!$B$2:$S$835,4,FALSE)))</f>
        <v>#N/A</v>
      </c>
      <c r="L1273" s="76" t="e">
        <f>IF($C1273="-",IF($A1273="-",VLOOKUP($D1273,'sin-list 180320_update'!$C$2:$S$835,6,FALSE),VLOOKUP($A1273,'sin-list 180320_update'!$A$2:$S$835,8,FALSE)),VLOOKUP($C1273,'sin-list 180320_update'!$B$2:$S$835,7,FALSE))</f>
        <v>#N/A</v>
      </c>
      <c r="M1273" s="76" t="e">
        <f>IF($C1273="-",IF($A1273="-",IF(VLOOKUP($D1273,'sin-list 180320_update'!$C$2:$S$835,8,FALSE)="",NA(),VLOOKUP($D1273,'sin-list 180320_update'!$C$2:$S$835,8,FALSE)),IF(VLOOKUP($A1273,'sin-list 180320_update'!$A$2:$S$835,10,FALSE)="",NA(),VLOOKUP($A1273,'sin-list 180320_update'!$A$2:$S$835,10,FALSE))),IF(VLOOKUP($C1273,'sin-list 180320_update'!$B$2:$S$835,9,FALSE)="",NA(),VLOOKUP($C1273,'sin-list 180320_update'!$B$2:$S$835,9,FALSE)))</f>
        <v>#N/A</v>
      </c>
      <c r="N1273" s="76" t="e">
        <f>IF($C1273="-",IF($A1273="-",IF(VLOOKUP($D1273,'REACH Bilaga XVII_update'!$A$5:$E$131,4,FALSE)="",NA(),VLOOKUP($D1273,'REACH Bilaga XVII_update'!$A$5:$E$131,4,FALSE)),IF(VLOOKUP($A1273,'REACH Bilaga XVII_update'!$C$5:$D$131,2,FALSE)="",NA(),VLOOKUP($A1273,'REACH Bilaga XVII_update'!$C$5:$D$131,2,FALSE))),IF(VLOOKUP($C1273,'REACH Bilaga XVII_update'!$B$5:$D$131,3,FALSE)="",NA(),VLOOKUP($C1273,'REACH Bilaga XVII_update'!$B$5:$D$131,3,FALSE)))</f>
        <v>#N/A</v>
      </c>
      <c r="O1273" s="76" t="e">
        <f>IF($C1273="-",IF($A1273="-",IF(VLOOKUP($D1273,' REACH Bilaga 59_update'!$A$5:$E$210,5,FALSE)="",NA(),VLOOKUP($D1273,' REACH Bilaga 59_update'!$A$5:$E$210,5,FALSE)),IF(VLOOKUP($A1273,' REACH Bilaga 59_update'!$D$5:$E$210,2,FALSE)="",NA(),VLOOKUP($A1273,' REACH Bilaga 59_update'!$D$5:$E$210,2,FALSE))),IF(VLOOKUP($C1273,' REACH Bilaga 59_update'!$C$5:$E$210,3,FALSE)="",NA(),VLOOKUP($C1273,' REACH Bilaga 59_update'!$C$5:$E$210,3,FALSE)))</f>
        <v>#N/A</v>
      </c>
      <c r="P1273" s="76" t="e">
        <f>IF(C1273="-",IF(A1273="-",IFERROR(VLOOKUP($D1273,' REACH Bilaga 59_update'!$A$5:$F$210,MATCH(Sammanfattning!P$1,' REACH Bilaga 59_update'!$A$4:$F$4,0),FALSE),VLOOKUP($D1273,'REACH Bilaga XIV_update'!$A$4:$H$110,MATCH(Sammanfattning!P$1,'REACH Bilaga XIV_update'!$A$4:$H$4,0),FALSE)),IFERROR(VLOOKUP($A1273,' REACH Bilaga 59_update'!$D$5:$F$210,MATCH(Sammanfattning!P$1,' REACH Bilaga 59_update'!$D$4:$F$4,0),FALSE),VLOOKUP($A1273,'REACH Bilaga XIV_update'!$D$4:$H$110,MATCH(Sammanfattning!P$1,'REACH Bilaga XIV_update'!$D$4:$H$4,0),FALSE))),IFERROR(VLOOKUP($C1273,' REACH Bilaga 59_update'!$C$5:$F$210,MATCH(Sammanfattning!P$1,' REACH Bilaga 59_update'!$C$4:$F$4,0),FALSE),VLOOKUP($C1273,'REACH Bilaga XIV_update'!$C$4:$H$110,MATCH(Sammanfattning!P$1,'REACH Bilaga XIV_update'!$C$4:$H$4,0),FALSE)))</f>
        <v>#N/A</v>
      </c>
      <c r="Q1273" s="76" t="e">
        <f>IF($C1273="-",IF($A1273="-",IF(VLOOKUP($D1273,'REACH Bilaga XIV_update'!$A$5:$I$110,9,FALSE)="",NA(),VLOOKUP($D1273,'REACH Bilaga XIV_update'!$A$5:$I$110,9,FALSE)),IF(VLOOKUP($A1273,'REACH Bilaga XIV_update'!$D$5:$I$110,6,FALSE)="",NA(),VLOOKUP($A1273,'REACH Bilaga XIV_update'!$D$5:$I$110,6,FALSE))),IF(VLOOKUP($C1273,'REACH Bilaga XIV_update'!$C$5:$I$110,7,FALSE)="",NA(),VLOOKUP($C1273,'REACH Bilaga XIV_update'!$C$5:$I$110,7,FALSE)))</f>
        <v>#N/A</v>
      </c>
      <c r="R1273" s="76" t="e">
        <f>IF($C1273="-",IF($A1273="-",IF(VLOOKUP($D1273,CoRAP_update!$A$5:$O$376,15,FALSE)="",NA(),VLOOKUP($D1273,CoRAP_update!$A$5:$O$376,15,FALSE)),IF(VLOOKUP($A1273,CoRAP_update!$D$5:$O$376,12,FALSE)="",NA(),VLOOKUP($A1273,CoRAP_update!$D$5:$O$376,12,FALSE))),IF(VLOOKUP($C1273,CoRAP_update!$C$5:$O$376,13,FALSE)="",NA(),VLOOKUP($C1273,CoRAP_update!$C$5:$O$376,13,FALSE)))</f>
        <v>#N/A</v>
      </c>
      <c r="S1273" s="144" t="e">
        <f>IF($C1273="-",IF($A1273="-",VLOOKUP($D1273,CoRAP_update!$A$5:$J$376,MATCH(Sammanfattning!S$1,CoRAP_update!$A$4:$J$4,0),FALSE),VLOOKUP($A1273,CoRAP_update!$D$5:$J$376,MATCH(Sammanfattning!S$1,CoRAP_update!$D$4:$J$4,0),FALSE)),VLOOKUP($C1273,CoRAP_update!$C$5:$J$376,MATCH(Sammanfattning!S$1,CoRAP_update!$C$4:$J$4,0),FALSE))</f>
        <v>#N/A</v>
      </c>
      <c r="T1273" s="76" t="str">
        <f>IF($A1273="-",VLOOKUP($D1273,EDC_update!$C$2:$F$450,4,FALSE),VLOOKUP($A1273,EDC_update!$B$2:$F$450,5,FALSE))</f>
        <v>CAT2</v>
      </c>
      <c r="V1273" s="78">
        <f>IF(IFERROR(SEARCH("PBT",P1273),99)=99,IF(IFERROR(SEARCH("suspected PBT",S1273),99)=99,IF(IFERROR(SEARCH("concluded to be PBT",K1273),99)=99,IF(IFERROR(SEARCH("PBT",S1273),99)=99,IF(IFERROR(SEARCH("PBT cand",L1273),99)=99,IF(IFERROR(SEARCH("PBT",L1273),99)=99,IF(IFERROR(SEARCH("persistent, bioackumulative and toxic properties",K1273),99)=99,0,Scoring!$E$3),Scoring!$E$3),Scoring!$E$7),Scoring!$E$3),Scoring!$E$5),Scoring!$E$6),Scoring!$E$3)</f>
        <v>0</v>
      </c>
      <c r="W1273" s="78">
        <f>IF(IFERROR(SEARCH("vPvB",P1273),99)=99,IF(IFERROR(SEARCH("suspected pbt/vPvB",S1273),99)=99,IF(IFERROR(SEARCH("vPvB",S1273),99)=99,IF(IFERROR(SEARCH("concluded to be a vPvB",S1273),99)=99,IF(IFERROR(SEARCH("identified as vPvB",K1273),99)=99,IF(IFERROR(SEARCH("concluded to be a vPvB",K1273),99)=99,IF(IFERROR(SEARCH("concluded to be both pbt and vPvB",S1273),99)=99,IF(IFERROR(SEARCH("concluded to be both pbt and vPvB",K1273),99)=99,0,Scoring!$E$5),Scoring!$E$5),Scoring!$E$5),Scoring!$E$5),Scoring!$E$5),Scoring!$E$4),Scoring!$E$6),Scoring!$E$4)</f>
        <v>0</v>
      </c>
      <c r="X1273" s="78">
        <f>IF(IFERROR(SEARCH("H410",N1273),99)=99,IF(IFERROR(SEARCH("H410",O1273),99)=99,IF(IFERROR(SEARCH("H410",Q1273),99)=99,IF(IFERROR(SEARCH("H410",M1273),99)=99,IF(IFERROR(SEARCH("H410",R1273),99)=99,IF(IFERROR(SEARCH("H411",N1273),99)=99,IF(IFERROR(SEARCH("H411",O1273),99)=99,IF(IFERROR(SEARCH("H411",Q1273),99)=99,IF(IFERROR(SEARCH("H411",M1273),99)=99,IF(IFERROR(SEARCH("H411",R1273),99)=99,IF(IFERROR(SEARCH("H413",N1273),99)=99,IF(IFERROR(SEARCH("H413",O1273),99)=99,IF(IFERROR(SEARCH("H413",Q1273),99)=99,IF(IFERROR(SEARCH("H413",M1273),99)=99,IF(IFERROR(SEARCH("H413",R1273),99)=99,IF(IFERROR(SEARCH("H412",N1273),99)=99,IF(IFERROR(SEARCH("H412",O1273),99)=99,IF(IFERROR(SEARCH("H412",Q1273),99)=99,IF(IFERROR(SEARCH("H412",M1273),99)=99,IF(IFERROR(SEARCH("H412",R1273),99)=99,0,Scoring!$E$2),Scoring!$E$2),Scoring!$E$2),Scoring!$E$2),Scoring!$E$2),Scoring!$E$2),Scoring!$E$2),Scoring!$E$2),Scoring!$E$2),Scoring!$E$2),Scoring!$E$2),Scoring!$E$2),Scoring!$E$2),Scoring!$E$2),Scoring!$E$2),Scoring!$E$2),Scoring!$E$2),Scoring!$E$2),Scoring!$E$2),Scoring!$E$2)</f>
        <v>0</v>
      </c>
      <c r="Y1273" s="78">
        <f>IF(IFERROR(SEARCH("CMR",K1273),99)=99,IF(IFERROR(SEARCH("Suspected CMR",S1273),99)=99,IF(IFERROR(SEARCH("CMR",S1273),99)=99,0,Scoring!$E$8),Scoring!$E$9),Scoring!$E$8)</f>
        <v>0</v>
      </c>
      <c r="Z1273" s="78">
        <f>IF(IFERROR(SEARCH("H350",N1273),99)=99,IF(IFERROR(SEARCH("H350",O1273),99)=99,IF(IFERROR(SEARCH("H350",Q1273),99)=99,IF(IFERROR(SEARCH("H350",M1273),99)=99,IF(IFERROR(SEARCH("H350",R1273),99)=99,IF(IFERROR(SEARCH("H351",N1273),99)=99,IF(IFERROR(SEARCH("H351",O1273),99)=99,IF(IFERROR(SEARCH("H351",Q1273),99)=99,IF(IFERROR(SEARCH("H351",M1273),99)=99,IF(IFERROR(SEARCH("H351",R1273),99)=99,IF(IFERROR(SEARCH("carcinogenic",P1273),99)=99,IF(IFERROR(SEARCH("suspected carcinogenic",S1273),99)=99,0,Scoring!$E$12),Scoring!$E$11),Scoring!$E$10),Scoring!$E$10),Scoring!$E$10),Scoring!$E$10),Scoring!$E$10),Scoring!$E$10),Scoring!$E$10),Scoring!$E$10),Scoring!$E$10),Scoring!$E$10)</f>
        <v>0</v>
      </c>
      <c r="AA1273" s="78">
        <f>IF(IFERROR(SEARCH("H340",N1273),99)=99,IF(IFERROR(SEARCH("H340",O1273),99)=99,IF(IFERROR(SEARCH("H340",Q1273),99)=99,IF(IFERROR(SEARCH("H340",M1273),99)=99,IF(IFERROR(SEARCH("H340",R1273),99)=99,IF(IFERROR(SEARCH("H341",N1273),99)=99,IF(IFERROR(SEARCH("H341",O1273),99)=99,IF(IFERROR(SEARCH("H341",Q1273),99)=99,IF(IFERROR(SEARCH("H341",M1273),99)=99,IF(IFERROR(SEARCH("H341",R1273),99)=99,IF(IFERROR(SEARCH("mutagenic",P1273),99)=99,IF(IFERROR(SEARCH("suspected mutagenic",S1273),99)=99,0,Scoring!$E$15),Scoring!$E$14),Scoring!$E$13),Scoring!$E$13),Scoring!$E$13),Scoring!$E$13),Scoring!$E$13),Scoring!$E$13),Scoring!$E$13),Scoring!$E$13),Scoring!$E$13),Scoring!$E$13)</f>
        <v>0</v>
      </c>
      <c r="AB1273" s="78">
        <f>IF(IFERROR(SEARCH("H360",N1273),99)=99,IF(IFERROR(SEARCH("H360",O1273),99)=99,IF(IFERROR(SEARCH("H360",Q1273),99)=99,IF(IFERROR(SEARCH("H360",M1273),99)=99,IF(IFERROR(SEARCH("H360",R1273),99)=99,IF(IFERROR(SEARCH("H361",N1273),99)=99,IF(IFERROR(SEARCH("H361",O1273),99)=99,IF(IFERROR(SEARCH("H361",Q1273),99)=99,IF(IFERROR(SEARCH("H361",M1273),99)=99,IF(IFERROR(SEARCH("H361",R1273),99)=99,IF(IFERROR(SEARCH("reproduction",P1273),99)=99,IF(IFERROR(SEARCH("suspected reprotoxic",S1273),99)=99,IF(IFERROR(SEARCH("reprotoxic",S1273),99)=99,IF(IFERROR(SEARCH("reprotoxic",K1273),99)=99,0,Scoring!$E$18),Scoring!$E$18),Scoring!$E$19),Scoring!$E$17),Scoring!$E$16),Scoring!$E$16),Scoring!$E$16),Scoring!$E$16),Scoring!$E$16),Scoring!$E$16),Scoring!$E$16),Scoring!$E$16),Scoring!$E$16),Scoring!$E$16)</f>
        <v>0</v>
      </c>
      <c r="AC1273" s="78">
        <f>IF(IFERROR(SEARCH("57f",L1273),99)=99,IF(IFERROR(SEARCH("57(f)",P1273),99)=99,0,Scoring!$E$20),Scoring!$E$20)</f>
        <v>0</v>
      </c>
      <c r="AD1273" s="78">
        <f>IF(IFERROR(SEARCH("CAT1",T1273),99)=99,IF(IFERROR(SEARCH("CAT2",T1273),99)=99,IF(IFERROR(SEARCH("CAT3",T1273),99)=99,IF(IFERROR(SEARCH("concluded to be endocrine",K1273),99)=99,IF(IFERROR(SEARCH("categorised as endocrine",K1273),99)=99,IF(IFERROR(SEARCH("endocrine disrupting",P1273),99)=99,IF(IFERROR(SEARCH("endocrine disrupting",K1273),99)=99,IF(IFERROR(SEARCH("suspected endocrine",S1273),99)=99,IF(IFERROR(SEARCH("potential endocrine",S1273),99)=99,0,Scoring!$E$25),Scoring!$E$25),Scoring!$E$24),Scoring!$E$24),Scoring!$E$24),Scoring!$E$24),Scoring!$E$23),Scoring!$E$22),Scoring!$E$21)</f>
        <v>0.5</v>
      </c>
      <c r="AE1273" s="78">
        <f>IF(IFERROR(SEARCH("suspected sensitiser",S1273),99)=99,IF(IFERROR(SEARCH("sensitiser",S1273),99)=99,IF(IFERROR(SEARCH("other hazard based concern",S1273),99)=99,0,Scoring!$E$28),Scoring!$E$26),Scoring!$E$27)</f>
        <v>0</v>
      </c>
      <c r="AF1273" s="78">
        <f>IF(IFERROR(M1273,1)=1,IF(IFERROR(N1273,1)=1,IF(IFERROR(O1273,1)=1,IF(IFERROR(Q1273,1)=1,IF(IFERROR(R1273,1)=1,IF(IFERROR(T1273,1)=1,IF(IFERROR(K1273,1)=1,IF(IFERROR(P1273,1)=1,IF(IFERROR(S1273,1)=1,Scoring!$E$29,0),0),0),0),0),0),0),0),0)</f>
        <v>0</v>
      </c>
      <c r="AG1273" s="78">
        <f t="shared" si="87"/>
        <v>0.5</v>
      </c>
      <c r="AI1273" s="93"/>
      <c r="AJ1273" s="94"/>
      <c r="AK1273" s="76"/>
      <c r="AL1273" s="75"/>
      <c r="AN1273" s="79"/>
      <c r="AO1273" s="79"/>
      <c r="AP1273" s="79"/>
      <c r="AQ1273" s="79"/>
      <c r="AR1273" s="79"/>
      <c r="AS1273" s="78"/>
      <c r="AU1273" s="79">
        <f>IF(IFERROR(F1273,99)=99,IF(IFERROR(G1273,99)=99,IF(IFERROR(H1273,99)=99,IF(IFERROR(I1273,99)=99,IF(IFERROR(E1273,99)=99,IF(IFERROR(J1273,99)=99,0,Scoring!$B$7),Scoring!$B$3),Scoring!$B$2),Scoring!$B$6),Scoring!$B$5),Scoring!$B$4)</f>
        <v>0.3</v>
      </c>
      <c r="AV1273" s="78">
        <f t="shared" si="88"/>
        <v>0.15</v>
      </c>
      <c r="AW1273" s="78"/>
      <c r="AX1273" s="66"/>
      <c r="AY1273" s="78"/>
      <c r="AZ1273" s="76"/>
      <c r="BB1273" s="76"/>
    </row>
    <row r="1274" spans="1:54" x14ac:dyDescent="0.25">
      <c r="A1274" s="89" t="s">
        <v>6937</v>
      </c>
      <c r="B1274" s="89" t="s">
        <v>30</v>
      </c>
      <c r="C1274" s="89" t="s">
        <v>30</v>
      </c>
      <c r="D1274" s="89" t="s">
        <v>6938</v>
      </c>
      <c r="E1274" s="76" t="e">
        <f>IF(C1274="-",IF(A1274="-",VLOOKUP(D1274,'sin-list 180320_update'!$C$2:$C$835,1,FALSE),VLOOKUP(A1274,'sin-list 180320_update'!$A$2:$A$835,1,FALSE)),VLOOKUP(C1274,'sin-list 180320_update'!$B$2:$B$835,1,FALSE))</f>
        <v>#N/A</v>
      </c>
      <c r="F1274" s="76" t="e">
        <f>IF($C1274="-",IF($A1274="-",VLOOKUP($D1274,'REACH Bilaga XVII_update'!$A$5:$A$131,1,FALSE),VLOOKUP($A1274,'REACH Bilaga XVII_update'!$C$5:$C$131,1,FALSE)),VLOOKUP($C1274,'REACH Bilaga XVII_update'!$B$5:$B$131,1,FALSE))</f>
        <v>#N/A</v>
      </c>
      <c r="G1274" s="76" t="e">
        <f>IF($C1274="-",IF($A1274="-",VLOOKUP($D1274,' REACH Bilaga 59_update'!$A$5:$A$210,1,FALSE),VLOOKUP($A1274,' REACH Bilaga 59_update'!$D$5:$D$210,1,FALSE)),VLOOKUP($C1274,' REACH Bilaga 59_update'!$C$5:$C$210,1,FALSE))</f>
        <v>#N/A</v>
      </c>
      <c r="H1274" s="76" t="e">
        <f>IF($C1274="-",IF($A1274="-",VLOOKUP($D1274,'REACH Bilaga XIV_update'!$A$5:$A$110,1,FALSE),VLOOKUP($A1274,'REACH Bilaga XIV_update'!$D$5:$D$110,1,FALSE)),VLOOKUP($C1274,'REACH Bilaga XIV_update'!$C$5:$C$110,1,FALSE))</f>
        <v>#N/A</v>
      </c>
      <c r="I1274" s="76" t="e">
        <f>IF($C1274="-",IF($A1274="-",VLOOKUP($D1274,CoRAP_update!$A$5:$A$376,1,FALSE),VLOOKUP($A1274,CoRAP_update!$D$5:$D$376,1,FALSE)),VLOOKUP($C1274,CoRAP_update!$C$5:$C$376,1,FALSE))</f>
        <v>#N/A</v>
      </c>
      <c r="J1274" s="76" t="str">
        <f>IF($C1274="-",IF($A1274="-",VLOOKUP($D1274,EDC_update!$C$2:$C$450,1,FALSE),VLOOKUP($A1274,EDC_update!$B$2:$B$450,1,FALSE)),VLOOKUP($C1274,EDC_update!$L$2:$L$450,1,FALSE))</f>
        <v>125652-12-2</v>
      </c>
      <c r="K1274" s="76" t="e">
        <f>IF($C1274="-",IF($A1274="-",IF(VLOOKUP($D1274,'sin-list 180320_update'!$C$2:$S$835,3,FALSE)="",NA(),VLOOKUP($D1274,'sin-list 180320_update'!$C$2:$S$835,3,FALSE)),IF(VLOOKUP($A1274,'sin-list 180320_update'!$A$2:$S$835,5,FALSE)="",NA(),VLOOKUP($A1274,'sin-list 180320_update'!$A$2:$S$835,5,FALSE))),IF(VLOOKUP($C1274,'sin-list 180320_update'!$B$2:$S$835,4,FALSE)="",NA(),VLOOKUP($C1274,'sin-list 180320_update'!$B$2:$S$835,4,FALSE)))</f>
        <v>#N/A</v>
      </c>
      <c r="L1274" s="76" t="e">
        <f>IF($C1274="-",IF($A1274="-",VLOOKUP($D1274,'sin-list 180320_update'!$C$2:$S$835,6,FALSE),VLOOKUP($A1274,'sin-list 180320_update'!$A$2:$S$835,8,FALSE)),VLOOKUP($C1274,'sin-list 180320_update'!$B$2:$S$835,7,FALSE))</f>
        <v>#N/A</v>
      </c>
      <c r="M1274" s="76" t="e">
        <f>IF($C1274="-",IF($A1274="-",IF(VLOOKUP($D1274,'sin-list 180320_update'!$C$2:$S$835,8,FALSE)="",NA(),VLOOKUP($D1274,'sin-list 180320_update'!$C$2:$S$835,8,FALSE)),IF(VLOOKUP($A1274,'sin-list 180320_update'!$A$2:$S$835,10,FALSE)="",NA(),VLOOKUP($A1274,'sin-list 180320_update'!$A$2:$S$835,10,FALSE))),IF(VLOOKUP($C1274,'sin-list 180320_update'!$B$2:$S$835,9,FALSE)="",NA(),VLOOKUP($C1274,'sin-list 180320_update'!$B$2:$S$835,9,FALSE)))</f>
        <v>#N/A</v>
      </c>
      <c r="N1274" s="76" t="e">
        <f>IF($C1274="-",IF($A1274="-",IF(VLOOKUP($D1274,'REACH Bilaga XVII_update'!$A$5:$E$131,4,FALSE)="",NA(),VLOOKUP($D1274,'REACH Bilaga XVII_update'!$A$5:$E$131,4,FALSE)),IF(VLOOKUP($A1274,'REACH Bilaga XVII_update'!$C$5:$D$131,2,FALSE)="",NA(),VLOOKUP($A1274,'REACH Bilaga XVII_update'!$C$5:$D$131,2,FALSE))),IF(VLOOKUP($C1274,'REACH Bilaga XVII_update'!$B$5:$D$131,3,FALSE)="",NA(),VLOOKUP($C1274,'REACH Bilaga XVII_update'!$B$5:$D$131,3,FALSE)))</f>
        <v>#N/A</v>
      </c>
      <c r="O1274" s="76" t="e">
        <f>IF($C1274="-",IF($A1274="-",IF(VLOOKUP($D1274,' REACH Bilaga 59_update'!$A$5:$E$210,5,FALSE)="",NA(),VLOOKUP($D1274,' REACH Bilaga 59_update'!$A$5:$E$210,5,FALSE)),IF(VLOOKUP($A1274,' REACH Bilaga 59_update'!$D$5:$E$210,2,FALSE)="",NA(),VLOOKUP($A1274,' REACH Bilaga 59_update'!$D$5:$E$210,2,FALSE))),IF(VLOOKUP($C1274,' REACH Bilaga 59_update'!$C$5:$E$210,3,FALSE)="",NA(),VLOOKUP($C1274,' REACH Bilaga 59_update'!$C$5:$E$210,3,FALSE)))</f>
        <v>#N/A</v>
      </c>
      <c r="P1274" s="76" t="e">
        <f>IF(C1274="-",IF(A1274="-",IFERROR(VLOOKUP($D1274,' REACH Bilaga 59_update'!$A$5:$F$210,MATCH(Sammanfattning!P$1,' REACH Bilaga 59_update'!$A$4:$F$4,0),FALSE),VLOOKUP($D1274,'REACH Bilaga XIV_update'!$A$4:$H$110,MATCH(Sammanfattning!P$1,'REACH Bilaga XIV_update'!$A$4:$H$4,0),FALSE)),IFERROR(VLOOKUP($A1274,' REACH Bilaga 59_update'!$D$5:$F$210,MATCH(Sammanfattning!P$1,' REACH Bilaga 59_update'!$D$4:$F$4,0),FALSE),VLOOKUP($A1274,'REACH Bilaga XIV_update'!$D$4:$H$110,MATCH(Sammanfattning!P$1,'REACH Bilaga XIV_update'!$D$4:$H$4,0),FALSE))),IFERROR(VLOOKUP($C1274,' REACH Bilaga 59_update'!$C$5:$F$210,MATCH(Sammanfattning!P$1,' REACH Bilaga 59_update'!$C$4:$F$4,0),FALSE),VLOOKUP($C1274,'REACH Bilaga XIV_update'!$C$4:$H$110,MATCH(Sammanfattning!P$1,'REACH Bilaga XIV_update'!$C$4:$H$4,0),FALSE)))</f>
        <v>#N/A</v>
      </c>
      <c r="Q1274" s="76" t="e">
        <f>IF($C1274="-",IF($A1274="-",IF(VLOOKUP($D1274,'REACH Bilaga XIV_update'!$A$5:$I$110,9,FALSE)="",NA(),VLOOKUP($D1274,'REACH Bilaga XIV_update'!$A$5:$I$110,9,FALSE)),IF(VLOOKUP($A1274,'REACH Bilaga XIV_update'!$D$5:$I$110,6,FALSE)="",NA(),VLOOKUP($A1274,'REACH Bilaga XIV_update'!$D$5:$I$110,6,FALSE))),IF(VLOOKUP($C1274,'REACH Bilaga XIV_update'!$C$5:$I$110,7,FALSE)="",NA(),VLOOKUP($C1274,'REACH Bilaga XIV_update'!$C$5:$I$110,7,FALSE)))</f>
        <v>#N/A</v>
      </c>
      <c r="R1274" s="76" t="e">
        <f>IF($C1274="-",IF($A1274="-",IF(VLOOKUP($D1274,CoRAP_update!$A$5:$O$376,15,FALSE)="",NA(),VLOOKUP($D1274,CoRAP_update!$A$5:$O$376,15,FALSE)),IF(VLOOKUP($A1274,CoRAP_update!$D$5:$O$376,12,FALSE)="",NA(),VLOOKUP($A1274,CoRAP_update!$D$5:$O$376,12,FALSE))),IF(VLOOKUP($C1274,CoRAP_update!$C$5:$O$376,13,FALSE)="",NA(),VLOOKUP($C1274,CoRAP_update!$C$5:$O$376,13,FALSE)))</f>
        <v>#N/A</v>
      </c>
      <c r="S1274" s="144" t="e">
        <f>IF($C1274="-",IF($A1274="-",VLOOKUP($D1274,CoRAP_update!$A$5:$J$376,MATCH(Sammanfattning!S$1,CoRAP_update!$A$4:$J$4,0),FALSE),VLOOKUP($A1274,CoRAP_update!$D$5:$J$376,MATCH(Sammanfattning!S$1,CoRAP_update!$D$4:$J$4,0),FALSE)),VLOOKUP($C1274,CoRAP_update!$C$5:$J$376,MATCH(Sammanfattning!S$1,CoRAP_update!$C$4:$J$4,0),FALSE))</f>
        <v>#N/A</v>
      </c>
      <c r="T1274" s="76" t="str">
        <f>IF($A1274="-",VLOOKUP($D1274,EDC_update!$C$2:$F$450,4,FALSE),VLOOKUP($A1274,EDC_update!$B$2:$F$450,5,FALSE))</f>
        <v>CAT2</v>
      </c>
      <c r="V1274" s="78">
        <f>IF(IFERROR(SEARCH("PBT",P1274),99)=99,IF(IFERROR(SEARCH("suspected PBT",S1274),99)=99,IF(IFERROR(SEARCH("concluded to be PBT",K1274),99)=99,IF(IFERROR(SEARCH("PBT",S1274),99)=99,IF(IFERROR(SEARCH("PBT cand",L1274),99)=99,IF(IFERROR(SEARCH("PBT",L1274),99)=99,IF(IFERROR(SEARCH("persistent, bioackumulative and toxic properties",K1274),99)=99,0,Scoring!$E$3),Scoring!$E$3),Scoring!$E$7),Scoring!$E$3),Scoring!$E$5),Scoring!$E$6),Scoring!$E$3)</f>
        <v>0</v>
      </c>
      <c r="W1274" s="78">
        <f>IF(IFERROR(SEARCH("vPvB",P1274),99)=99,IF(IFERROR(SEARCH("suspected pbt/vPvB",S1274),99)=99,IF(IFERROR(SEARCH("vPvB",S1274),99)=99,IF(IFERROR(SEARCH("concluded to be a vPvB",S1274),99)=99,IF(IFERROR(SEARCH("identified as vPvB",K1274),99)=99,IF(IFERROR(SEARCH("concluded to be a vPvB",K1274),99)=99,IF(IFERROR(SEARCH("concluded to be both pbt and vPvB",S1274),99)=99,IF(IFERROR(SEARCH("concluded to be both pbt and vPvB",K1274),99)=99,0,Scoring!$E$5),Scoring!$E$5),Scoring!$E$5),Scoring!$E$5),Scoring!$E$5),Scoring!$E$4),Scoring!$E$6),Scoring!$E$4)</f>
        <v>0</v>
      </c>
      <c r="X1274" s="78">
        <f>IF(IFERROR(SEARCH("H410",N1274),99)=99,IF(IFERROR(SEARCH("H410",O1274),99)=99,IF(IFERROR(SEARCH("H410",Q1274),99)=99,IF(IFERROR(SEARCH("H410",M1274),99)=99,IF(IFERROR(SEARCH("H410",R1274),99)=99,IF(IFERROR(SEARCH("H411",N1274),99)=99,IF(IFERROR(SEARCH("H411",O1274),99)=99,IF(IFERROR(SEARCH("H411",Q1274),99)=99,IF(IFERROR(SEARCH("H411",M1274),99)=99,IF(IFERROR(SEARCH("H411",R1274),99)=99,IF(IFERROR(SEARCH("H413",N1274),99)=99,IF(IFERROR(SEARCH("H413",O1274),99)=99,IF(IFERROR(SEARCH("H413",Q1274),99)=99,IF(IFERROR(SEARCH("H413",M1274),99)=99,IF(IFERROR(SEARCH("H413",R1274),99)=99,IF(IFERROR(SEARCH("H412",N1274),99)=99,IF(IFERROR(SEARCH("H412",O1274),99)=99,IF(IFERROR(SEARCH("H412",Q1274),99)=99,IF(IFERROR(SEARCH("H412",M1274),99)=99,IF(IFERROR(SEARCH("H412",R1274),99)=99,0,Scoring!$E$2),Scoring!$E$2),Scoring!$E$2),Scoring!$E$2),Scoring!$E$2),Scoring!$E$2),Scoring!$E$2),Scoring!$E$2),Scoring!$E$2),Scoring!$E$2),Scoring!$E$2),Scoring!$E$2),Scoring!$E$2),Scoring!$E$2),Scoring!$E$2),Scoring!$E$2),Scoring!$E$2),Scoring!$E$2),Scoring!$E$2),Scoring!$E$2)</f>
        <v>0</v>
      </c>
      <c r="Y1274" s="78">
        <f>IF(IFERROR(SEARCH("CMR",K1274),99)=99,IF(IFERROR(SEARCH("Suspected CMR",S1274),99)=99,IF(IFERROR(SEARCH("CMR",S1274),99)=99,0,Scoring!$E$8),Scoring!$E$9),Scoring!$E$8)</f>
        <v>0</v>
      </c>
      <c r="Z1274" s="78">
        <f>IF(IFERROR(SEARCH("H350",N1274),99)=99,IF(IFERROR(SEARCH("H350",O1274),99)=99,IF(IFERROR(SEARCH("H350",Q1274),99)=99,IF(IFERROR(SEARCH("H350",M1274),99)=99,IF(IFERROR(SEARCH("H350",R1274),99)=99,IF(IFERROR(SEARCH("H351",N1274),99)=99,IF(IFERROR(SEARCH("H351",O1274),99)=99,IF(IFERROR(SEARCH("H351",Q1274),99)=99,IF(IFERROR(SEARCH("H351",M1274),99)=99,IF(IFERROR(SEARCH("H351",R1274),99)=99,IF(IFERROR(SEARCH("carcinogenic",P1274),99)=99,IF(IFERROR(SEARCH("suspected carcinogenic",S1274),99)=99,0,Scoring!$E$12),Scoring!$E$11),Scoring!$E$10),Scoring!$E$10),Scoring!$E$10),Scoring!$E$10),Scoring!$E$10),Scoring!$E$10),Scoring!$E$10),Scoring!$E$10),Scoring!$E$10),Scoring!$E$10)</f>
        <v>0</v>
      </c>
      <c r="AA1274" s="78">
        <f>IF(IFERROR(SEARCH("H340",N1274),99)=99,IF(IFERROR(SEARCH("H340",O1274),99)=99,IF(IFERROR(SEARCH("H340",Q1274),99)=99,IF(IFERROR(SEARCH("H340",M1274),99)=99,IF(IFERROR(SEARCH("H340",R1274),99)=99,IF(IFERROR(SEARCH("H341",N1274),99)=99,IF(IFERROR(SEARCH("H341",O1274),99)=99,IF(IFERROR(SEARCH("H341",Q1274),99)=99,IF(IFERROR(SEARCH("H341",M1274),99)=99,IF(IFERROR(SEARCH("H341",R1274),99)=99,IF(IFERROR(SEARCH("mutagenic",P1274),99)=99,IF(IFERROR(SEARCH("suspected mutagenic",S1274),99)=99,0,Scoring!$E$15),Scoring!$E$14),Scoring!$E$13),Scoring!$E$13),Scoring!$E$13),Scoring!$E$13),Scoring!$E$13),Scoring!$E$13),Scoring!$E$13),Scoring!$E$13),Scoring!$E$13),Scoring!$E$13)</f>
        <v>0</v>
      </c>
      <c r="AB1274" s="78">
        <f>IF(IFERROR(SEARCH("H360",N1274),99)=99,IF(IFERROR(SEARCH("H360",O1274),99)=99,IF(IFERROR(SEARCH("H360",Q1274),99)=99,IF(IFERROR(SEARCH("H360",M1274),99)=99,IF(IFERROR(SEARCH("H360",R1274),99)=99,IF(IFERROR(SEARCH("H361",N1274),99)=99,IF(IFERROR(SEARCH("H361",O1274),99)=99,IF(IFERROR(SEARCH("H361",Q1274),99)=99,IF(IFERROR(SEARCH("H361",M1274),99)=99,IF(IFERROR(SEARCH("H361",R1274),99)=99,IF(IFERROR(SEARCH("reproduction",P1274),99)=99,IF(IFERROR(SEARCH("suspected reprotoxic",S1274),99)=99,IF(IFERROR(SEARCH("reprotoxic",S1274),99)=99,IF(IFERROR(SEARCH("reprotoxic",K1274),99)=99,0,Scoring!$E$18),Scoring!$E$18),Scoring!$E$19),Scoring!$E$17),Scoring!$E$16),Scoring!$E$16),Scoring!$E$16),Scoring!$E$16),Scoring!$E$16),Scoring!$E$16),Scoring!$E$16),Scoring!$E$16),Scoring!$E$16),Scoring!$E$16)</f>
        <v>0</v>
      </c>
      <c r="AC1274" s="78">
        <f>IF(IFERROR(SEARCH("57f",L1274),99)=99,IF(IFERROR(SEARCH("57(f)",P1274),99)=99,0,Scoring!$E$20),Scoring!$E$20)</f>
        <v>0</v>
      </c>
      <c r="AD1274" s="78">
        <f>IF(IFERROR(SEARCH("CAT1",T1274),99)=99,IF(IFERROR(SEARCH("CAT2",T1274),99)=99,IF(IFERROR(SEARCH("CAT3",T1274),99)=99,IF(IFERROR(SEARCH("concluded to be endocrine",K1274),99)=99,IF(IFERROR(SEARCH("categorised as endocrine",K1274),99)=99,IF(IFERROR(SEARCH("endocrine disrupting",P1274),99)=99,IF(IFERROR(SEARCH("endocrine disrupting",K1274),99)=99,IF(IFERROR(SEARCH("suspected endocrine",S1274),99)=99,IF(IFERROR(SEARCH("potential endocrine",S1274),99)=99,0,Scoring!$E$25),Scoring!$E$25),Scoring!$E$24),Scoring!$E$24),Scoring!$E$24),Scoring!$E$24),Scoring!$E$23),Scoring!$E$22),Scoring!$E$21)</f>
        <v>0.5</v>
      </c>
      <c r="AE1274" s="78">
        <f>IF(IFERROR(SEARCH("suspected sensitiser",S1274),99)=99,IF(IFERROR(SEARCH("sensitiser",S1274),99)=99,IF(IFERROR(SEARCH("other hazard based concern",S1274),99)=99,0,Scoring!$E$28),Scoring!$E$26),Scoring!$E$27)</f>
        <v>0</v>
      </c>
      <c r="AF1274" s="78">
        <f>IF(IFERROR(M1274,1)=1,IF(IFERROR(N1274,1)=1,IF(IFERROR(O1274,1)=1,IF(IFERROR(Q1274,1)=1,IF(IFERROR(R1274,1)=1,IF(IFERROR(T1274,1)=1,IF(IFERROR(K1274,1)=1,IF(IFERROR(P1274,1)=1,IF(IFERROR(S1274,1)=1,Scoring!$E$29,0),0),0),0),0),0),0),0),0)</f>
        <v>0</v>
      </c>
      <c r="AG1274" s="78">
        <f t="shared" si="87"/>
        <v>0.5</v>
      </c>
      <c r="AI1274" s="93"/>
      <c r="AJ1274" s="94"/>
      <c r="AK1274" s="76"/>
      <c r="AL1274" s="75"/>
      <c r="AN1274" s="79"/>
      <c r="AO1274" s="79"/>
      <c r="AP1274" s="79"/>
      <c r="AQ1274" s="79"/>
      <c r="AR1274" s="79"/>
      <c r="AS1274" s="78"/>
      <c r="AU1274" s="79">
        <f>IF(IFERROR(F1274,99)=99,IF(IFERROR(G1274,99)=99,IF(IFERROR(H1274,99)=99,IF(IFERROR(I1274,99)=99,IF(IFERROR(E1274,99)=99,IF(IFERROR(J1274,99)=99,0,Scoring!$B$7),Scoring!$B$3),Scoring!$B$2),Scoring!$B$6),Scoring!$B$5),Scoring!$B$4)</f>
        <v>0.3</v>
      </c>
      <c r="AV1274" s="78">
        <f t="shared" si="88"/>
        <v>0.15</v>
      </c>
      <c r="AW1274" s="78"/>
      <c r="AX1274" s="66"/>
      <c r="AY1274" s="78"/>
      <c r="AZ1274" s="76"/>
      <c r="BB1274" s="76"/>
    </row>
    <row r="1275" spans="1:54" x14ac:dyDescent="0.25">
      <c r="A1275" s="89" t="s">
        <v>6927</v>
      </c>
      <c r="B1275" s="89" t="s">
        <v>30</v>
      </c>
      <c r="C1275" s="89" t="s">
        <v>30</v>
      </c>
      <c r="D1275" s="89" t="s">
        <v>6928</v>
      </c>
      <c r="E1275" s="76" t="e">
        <f>IF(C1275="-",IF(A1275="-",VLOOKUP(D1275,'sin-list 180320_update'!$C$2:$C$835,1,FALSE),VLOOKUP(A1275,'sin-list 180320_update'!$A$2:$A$835,1,FALSE)),VLOOKUP(C1275,'sin-list 180320_update'!$B$2:$B$835,1,FALSE))</f>
        <v>#N/A</v>
      </c>
      <c r="F1275" s="76" t="e">
        <f>IF($C1275="-",IF($A1275="-",VLOOKUP($D1275,'REACH Bilaga XVII_update'!$A$5:$A$131,1,FALSE),VLOOKUP($A1275,'REACH Bilaga XVII_update'!$C$5:$C$131,1,FALSE)),VLOOKUP($C1275,'REACH Bilaga XVII_update'!$B$5:$B$131,1,FALSE))</f>
        <v>#N/A</v>
      </c>
      <c r="G1275" s="76" t="e">
        <f>IF($C1275="-",IF($A1275="-",VLOOKUP($D1275,' REACH Bilaga 59_update'!$A$5:$A$210,1,FALSE),VLOOKUP($A1275,' REACH Bilaga 59_update'!$D$5:$D$210,1,FALSE)),VLOOKUP($C1275,' REACH Bilaga 59_update'!$C$5:$C$210,1,FALSE))</f>
        <v>#N/A</v>
      </c>
      <c r="H1275" s="76" t="e">
        <f>IF($C1275="-",IF($A1275="-",VLOOKUP($D1275,'REACH Bilaga XIV_update'!$A$5:$A$110,1,FALSE),VLOOKUP($A1275,'REACH Bilaga XIV_update'!$D$5:$D$110,1,FALSE)),VLOOKUP($C1275,'REACH Bilaga XIV_update'!$C$5:$C$110,1,FALSE))</f>
        <v>#N/A</v>
      </c>
      <c r="I1275" s="76" t="e">
        <f>IF($C1275="-",IF($A1275="-",VLOOKUP($D1275,CoRAP_update!$A$5:$A$376,1,FALSE),VLOOKUP($A1275,CoRAP_update!$D$5:$D$376,1,FALSE)),VLOOKUP($C1275,CoRAP_update!$C$5:$C$376,1,FALSE))</f>
        <v>#N/A</v>
      </c>
      <c r="J1275" s="76" t="str">
        <f>IF($C1275="-",IF($A1275="-",VLOOKUP($D1275,EDC_update!$C$2:$C$450,1,FALSE),VLOOKUP($A1275,EDC_update!$B$2:$B$450,1,FALSE)),VLOOKUP($C1275,EDC_update!$L$2:$L$450,1,FALSE))</f>
        <v>125652-13-3</v>
      </c>
      <c r="K1275" s="76" t="e">
        <f>IF($C1275="-",IF($A1275="-",IF(VLOOKUP($D1275,'sin-list 180320_update'!$C$2:$S$835,3,FALSE)="",NA(),VLOOKUP($D1275,'sin-list 180320_update'!$C$2:$S$835,3,FALSE)),IF(VLOOKUP($A1275,'sin-list 180320_update'!$A$2:$S$835,5,FALSE)="",NA(),VLOOKUP($A1275,'sin-list 180320_update'!$A$2:$S$835,5,FALSE))),IF(VLOOKUP($C1275,'sin-list 180320_update'!$B$2:$S$835,4,FALSE)="",NA(),VLOOKUP($C1275,'sin-list 180320_update'!$B$2:$S$835,4,FALSE)))</f>
        <v>#N/A</v>
      </c>
      <c r="L1275" s="76" t="e">
        <f>IF($C1275="-",IF($A1275="-",VLOOKUP($D1275,'sin-list 180320_update'!$C$2:$S$835,6,FALSE),VLOOKUP($A1275,'sin-list 180320_update'!$A$2:$S$835,8,FALSE)),VLOOKUP($C1275,'sin-list 180320_update'!$B$2:$S$835,7,FALSE))</f>
        <v>#N/A</v>
      </c>
      <c r="M1275" s="76" t="e">
        <f>IF($C1275="-",IF($A1275="-",IF(VLOOKUP($D1275,'sin-list 180320_update'!$C$2:$S$835,8,FALSE)="",NA(),VLOOKUP($D1275,'sin-list 180320_update'!$C$2:$S$835,8,FALSE)),IF(VLOOKUP($A1275,'sin-list 180320_update'!$A$2:$S$835,10,FALSE)="",NA(),VLOOKUP($A1275,'sin-list 180320_update'!$A$2:$S$835,10,FALSE))),IF(VLOOKUP($C1275,'sin-list 180320_update'!$B$2:$S$835,9,FALSE)="",NA(),VLOOKUP($C1275,'sin-list 180320_update'!$B$2:$S$835,9,FALSE)))</f>
        <v>#N/A</v>
      </c>
      <c r="N1275" s="76" t="e">
        <f>IF($C1275="-",IF($A1275="-",IF(VLOOKUP($D1275,'REACH Bilaga XVII_update'!$A$5:$E$131,4,FALSE)="",NA(),VLOOKUP($D1275,'REACH Bilaga XVII_update'!$A$5:$E$131,4,FALSE)),IF(VLOOKUP($A1275,'REACH Bilaga XVII_update'!$C$5:$D$131,2,FALSE)="",NA(),VLOOKUP($A1275,'REACH Bilaga XVII_update'!$C$5:$D$131,2,FALSE))),IF(VLOOKUP($C1275,'REACH Bilaga XVII_update'!$B$5:$D$131,3,FALSE)="",NA(),VLOOKUP($C1275,'REACH Bilaga XVII_update'!$B$5:$D$131,3,FALSE)))</f>
        <v>#N/A</v>
      </c>
      <c r="O1275" s="76" t="e">
        <f>IF($C1275="-",IF($A1275="-",IF(VLOOKUP($D1275,' REACH Bilaga 59_update'!$A$5:$E$210,5,FALSE)="",NA(),VLOOKUP($D1275,' REACH Bilaga 59_update'!$A$5:$E$210,5,FALSE)),IF(VLOOKUP($A1275,' REACH Bilaga 59_update'!$D$5:$E$210,2,FALSE)="",NA(),VLOOKUP($A1275,' REACH Bilaga 59_update'!$D$5:$E$210,2,FALSE))),IF(VLOOKUP($C1275,' REACH Bilaga 59_update'!$C$5:$E$210,3,FALSE)="",NA(),VLOOKUP($C1275,' REACH Bilaga 59_update'!$C$5:$E$210,3,FALSE)))</f>
        <v>#N/A</v>
      </c>
      <c r="P1275" s="76" t="e">
        <f>IF(C1275="-",IF(A1275="-",IFERROR(VLOOKUP($D1275,' REACH Bilaga 59_update'!$A$5:$F$210,MATCH(Sammanfattning!P$1,' REACH Bilaga 59_update'!$A$4:$F$4,0),FALSE),VLOOKUP($D1275,'REACH Bilaga XIV_update'!$A$4:$H$110,MATCH(Sammanfattning!P$1,'REACH Bilaga XIV_update'!$A$4:$H$4,0),FALSE)),IFERROR(VLOOKUP($A1275,' REACH Bilaga 59_update'!$D$5:$F$210,MATCH(Sammanfattning!P$1,' REACH Bilaga 59_update'!$D$4:$F$4,0),FALSE),VLOOKUP($A1275,'REACH Bilaga XIV_update'!$D$4:$H$110,MATCH(Sammanfattning!P$1,'REACH Bilaga XIV_update'!$D$4:$H$4,0),FALSE))),IFERROR(VLOOKUP($C1275,' REACH Bilaga 59_update'!$C$5:$F$210,MATCH(Sammanfattning!P$1,' REACH Bilaga 59_update'!$C$4:$F$4,0),FALSE),VLOOKUP($C1275,'REACH Bilaga XIV_update'!$C$4:$H$110,MATCH(Sammanfattning!P$1,'REACH Bilaga XIV_update'!$C$4:$H$4,0),FALSE)))</f>
        <v>#N/A</v>
      </c>
      <c r="Q1275" s="76" t="e">
        <f>IF($C1275="-",IF($A1275="-",IF(VLOOKUP($D1275,'REACH Bilaga XIV_update'!$A$5:$I$110,9,FALSE)="",NA(),VLOOKUP($D1275,'REACH Bilaga XIV_update'!$A$5:$I$110,9,FALSE)),IF(VLOOKUP($A1275,'REACH Bilaga XIV_update'!$D$5:$I$110,6,FALSE)="",NA(),VLOOKUP($A1275,'REACH Bilaga XIV_update'!$D$5:$I$110,6,FALSE))),IF(VLOOKUP($C1275,'REACH Bilaga XIV_update'!$C$5:$I$110,7,FALSE)="",NA(),VLOOKUP($C1275,'REACH Bilaga XIV_update'!$C$5:$I$110,7,FALSE)))</f>
        <v>#N/A</v>
      </c>
      <c r="R1275" s="76" t="e">
        <f>IF($C1275="-",IF($A1275="-",IF(VLOOKUP($D1275,CoRAP_update!$A$5:$O$376,15,FALSE)="",NA(),VLOOKUP($D1275,CoRAP_update!$A$5:$O$376,15,FALSE)),IF(VLOOKUP($A1275,CoRAP_update!$D$5:$O$376,12,FALSE)="",NA(),VLOOKUP($A1275,CoRAP_update!$D$5:$O$376,12,FALSE))),IF(VLOOKUP($C1275,CoRAP_update!$C$5:$O$376,13,FALSE)="",NA(),VLOOKUP($C1275,CoRAP_update!$C$5:$O$376,13,FALSE)))</f>
        <v>#N/A</v>
      </c>
      <c r="S1275" s="144" t="e">
        <f>IF($C1275="-",IF($A1275="-",VLOOKUP($D1275,CoRAP_update!$A$5:$J$376,MATCH(Sammanfattning!S$1,CoRAP_update!$A$4:$J$4,0),FALSE),VLOOKUP($A1275,CoRAP_update!$D$5:$J$376,MATCH(Sammanfattning!S$1,CoRAP_update!$D$4:$J$4,0),FALSE)),VLOOKUP($C1275,CoRAP_update!$C$5:$J$376,MATCH(Sammanfattning!S$1,CoRAP_update!$C$4:$J$4,0),FALSE))</f>
        <v>#N/A</v>
      </c>
      <c r="T1275" s="76" t="str">
        <f>IF($A1275="-",VLOOKUP($D1275,EDC_update!$C$2:$F$450,4,FALSE),VLOOKUP($A1275,EDC_update!$B$2:$F$450,5,FALSE))</f>
        <v>CAT2</v>
      </c>
      <c r="V1275" s="78">
        <f>IF(IFERROR(SEARCH("PBT",P1275),99)=99,IF(IFERROR(SEARCH("suspected PBT",S1275),99)=99,IF(IFERROR(SEARCH("concluded to be PBT",K1275),99)=99,IF(IFERROR(SEARCH("PBT",S1275),99)=99,IF(IFERROR(SEARCH("PBT cand",L1275),99)=99,IF(IFERROR(SEARCH("PBT",L1275),99)=99,IF(IFERROR(SEARCH("persistent, bioackumulative and toxic properties",K1275),99)=99,0,Scoring!$E$3),Scoring!$E$3),Scoring!$E$7),Scoring!$E$3),Scoring!$E$5),Scoring!$E$6),Scoring!$E$3)</f>
        <v>0</v>
      </c>
      <c r="W1275" s="78">
        <f>IF(IFERROR(SEARCH("vPvB",P1275),99)=99,IF(IFERROR(SEARCH("suspected pbt/vPvB",S1275),99)=99,IF(IFERROR(SEARCH("vPvB",S1275),99)=99,IF(IFERROR(SEARCH("concluded to be a vPvB",S1275),99)=99,IF(IFERROR(SEARCH("identified as vPvB",K1275),99)=99,IF(IFERROR(SEARCH("concluded to be a vPvB",K1275),99)=99,IF(IFERROR(SEARCH("concluded to be both pbt and vPvB",S1275),99)=99,IF(IFERROR(SEARCH("concluded to be both pbt and vPvB",K1275),99)=99,0,Scoring!$E$5),Scoring!$E$5),Scoring!$E$5),Scoring!$E$5),Scoring!$E$5),Scoring!$E$4),Scoring!$E$6),Scoring!$E$4)</f>
        <v>0</v>
      </c>
      <c r="X1275" s="78">
        <f>IF(IFERROR(SEARCH("H410",N1275),99)=99,IF(IFERROR(SEARCH("H410",O1275),99)=99,IF(IFERROR(SEARCH("H410",Q1275),99)=99,IF(IFERROR(SEARCH("H410",M1275),99)=99,IF(IFERROR(SEARCH("H410",R1275),99)=99,IF(IFERROR(SEARCH("H411",N1275),99)=99,IF(IFERROR(SEARCH("H411",O1275),99)=99,IF(IFERROR(SEARCH("H411",Q1275),99)=99,IF(IFERROR(SEARCH("H411",M1275),99)=99,IF(IFERROR(SEARCH("H411",R1275),99)=99,IF(IFERROR(SEARCH("H413",N1275),99)=99,IF(IFERROR(SEARCH("H413",O1275),99)=99,IF(IFERROR(SEARCH("H413",Q1275),99)=99,IF(IFERROR(SEARCH("H413",M1275),99)=99,IF(IFERROR(SEARCH("H413",R1275),99)=99,IF(IFERROR(SEARCH("H412",N1275),99)=99,IF(IFERROR(SEARCH("H412",O1275),99)=99,IF(IFERROR(SEARCH("H412",Q1275),99)=99,IF(IFERROR(SEARCH("H412",M1275),99)=99,IF(IFERROR(SEARCH("H412",R1275),99)=99,0,Scoring!$E$2),Scoring!$E$2),Scoring!$E$2),Scoring!$E$2),Scoring!$E$2),Scoring!$E$2),Scoring!$E$2),Scoring!$E$2),Scoring!$E$2),Scoring!$E$2),Scoring!$E$2),Scoring!$E$2),Scoring!$E$2),Scoring!$E$2),Scoring!$E$2),Scoring!$E$2),Scoring!$E$2),Scoring!$E$2),Scoring!$E$2),Scoring!$E$2)</f>
        <v>0</v>
      </c>
      <c r="Y1275" s="78">
        <f>IF(IFERROR(SEARCH("CMR",K1275),99)=99,IF(IFERROR(SEARCH("Suspected CMR",S1275),99)=99,IF(IFERROR(SEARCH("CMR",S1275),99)=99,0,Scoring!$E$8),Scoring!$E$9),Scoring!$E$8)</f>
        <v>0</v>
      </c>
      <c r="Z1275" s="78">
        <f>IF(IFERROR(SEARCH("H350",N1275),99)=99,IF(IFERROR(SEARCH("H350",O1275),99)=99,IF(IFERROR(SEARCH("H350",Q1275),99)=99,IF(IFERROR(SEARCH("H350",M1275),99)=99,IF(IFERROR(SEARCH("H350",R1275),99)=99,IF(IFERROR(SEARCH("H351",N1275),99)=99,IF(IFERROR(SEARCH("H351",O1275),99)=99,IF(IFERROR(SEARCH("H351",Q1275),99)=99,IF(IFERROR(SEARCH("H351",M1275),99)=99,IF(IFERROR(SEARCH("H351",R1275),99)=99,IF(IFERROR(SEARCH("carcinogenic",P1275),99)=99,IF(IFERROR(SEARCH("suspected carcinogenic",S1275),99)=99,0,Scoring!$E$12),Scoring!$E$11),Scoring!$E$10),Scoring!$E$10),Scoring!$E$10),Scoring!$E$10),Scoring!$E$10),Scoring!$E$10),Scoring!$E$10),Scoring!$E$10),Scoring!$E$10),Scoring!$E$10)</f>
        <v>0</v>
      </c>
      <c r="AA1275" s="78">
        <f>IF(IFERROR(SEARCH("H340",N1275),99)=99,IF(IFERROR(SEARCH("H340",O1275),99)=99,IF(IFERROR(SEARCH("H340",Q1275),99)=99,IF(IFERROR(SEARCH("H340",M1275),99)=99,IF(IFERROR(SEARCH("H340",R1275),99)=99,IF(IFERROR(SEARCH("H341",N1275),99)=99,IF(IFERROR(SEARCH("H341",O1275),99)=99,IF(IFERROR(SEARCH("H341",Q1275),99)=99,IF(IFERROR(SEARCH("H341",M1275),99)=99,IF(IFERROR(SEARCH("H341",R1275),99)=99,IF(IFERROR(SEARCH("mutagenic",P1275),99)=99,IF(IFERROR(SEARCH("suspected mutagenic",S1275),99)=99,0,Scoring!$E$15),Scoring!$E$14),Scoring!$E$13),Scoring!$E$13),Scoring!$E$13),Scoring!$E$13),Scoring!$E$13),Scoring!$E$13),Scoring!$E$13),Scoring!$E$13),Scoring!$E$13),Scoring!$E$13)</f>
        <v>0</v>
      </c>
      <c r="AB1275" s="78">
        <f>IF(IFERROR(SEARCH("H360",N1275),99)=99,IF(IFERROR(SEARCH("H360",O1275),99)=99,IF(IFERROR(SEARCH("H360",Q1275),99)=99,IF(IFERROR(SEARCH("H360",M1275),99)=99,IF(IFERROR(SEARCH("H360",R1275),99)=99,IF(IFERROR(SEARCH("H361",N1275),99)=99,IF(IFERROR(SEARCH("H361",O1275),99)=99,IF(IFERROR(SEARCH("H361",Q1275),99)=99,IF(IFERROR(SEARCH("H361",M1275),99)=99,IF(IFERROR(SEARCH("H361",R1275),99)=99,IF(IFERROR(SEARCH("reproduction",P1275),99)=99,IF(IFERROR(SEARCH("suspected reprotoxic",S1275),99)=99,IF(IFERROR(SEARCH("reprotoxic",S1275),99)=99,IF(IFERROR(SEARCH("reprotoxic",K1275),99)=99,0,Scoring!$E$18),Scoring!$E$18),Scoring!$E$19),Scoring!$E$17),Scoring!$E$16),Scoring!$E$16),Scoring!$E$16),Scoring!$E$16),Scoring!$E$16),Scoring!$E$16),Scoring!$E$16),Scoring!$E$16),Scoring!$E$16),Scoring!$E$16)</f>
        <v>0</v>
      </c>
      <c r="AC1275" s="78">
        <f>IF(IFERROR(SEARCH("57f",L1275),99)=99,IF(IFERROR(SEARCH("57(f)",P1275),99)=99,0,Scoring!$E$20),Scoring!$E$20)</f>
        <v>0</v>
      </c>
      <c r="AD1275" s="78">
        <f>IF(IFERROR(SEARCH("CAT1",T1275),99)=99,IF(IFERROR(SEARCH("CAT2",T1275),99)=99,IF(IFERROR(SEARCH("CAT3",T1275),99)=99,IF(IFERROR(SEARCH("concluded to be endocrine",K1275),99)=99,IF(IFERROR(SEARCH("categorised as endocrine",K1275),99)=99,IF(IFERROR(SEARCH("endocrine disrupting",P1275),99)=99,IF(IFERROR(SEARCH("endocrine disrupting",K1275),99)=99,IF(IFERROR(SEARCH("suspected endocrine",S1275),99)=99,IF(IFERROR(SEARCH("potential endocrine",S1275),99)=99,0,Scoring!$E$25),Scoring!$E$25),Scoring!$E$24),Scoring!$E$24),Scoring!$E$24),Scoring!$E$24),Scoring!$E$23),Scoring!$E$22),Scoring!$E$21)</f>
        <v>0.5</v>
      </c>
      <c r="AE1275" s="78">
        <f>IF(IFERROR(SEARCH("suspected sensitiser",S1275),99)=99,IF(IFERROR(SEARCH("sensitiser",S1275),99)=99,IF(IFERROR(SEARCH("other hazard based concern",S1275),99)=99,0,Scoring!$E$28),Scoring!$E$26),Scoring!$E$27)</f>
        <v>0</v>
      </c>
      <c r="AF1275" s="78">
        <f>IF(IFERROR(M1275,1)=1,IF(IFERROR(N1275,1)=1,IF(IFERROR(O1275,1)=1,IF(IFERROR(Q1275,1)=1,IF(IFERROR(R1275,1)=1,IF(IFERROR(T1275,1)=1,IF(IFERROR(K1275,1)=1,IF(IFERROR(P1275,1)=1,IF(IFERROR(S1275,1)=1,Scoring!$E$29,0),0),0),0),0),0),0),0),0)</f>
        <v>0</v>
      </c>
      <c r="AG1275" s="78">
        <f t="shared" si="87"/>
        <v>0.5</v>
      </c>
      <c r="AI1275" s="93"/>
      <c r="AJ1275" s="94"/>
      <c r="AK1275" s="76"/>
      <c r="AL1275" s="75"/>
      <c r="AN1275" s="79"/>
      <c r="AO1275" s="79"/>
      <c r="AP1275" s="79"/>
      <c r="AQ1275" s="79"/>
      <c r="AR1275" s="79"/>
      <c r="AS1275" s="78"/>
      <c r="AU1275" s="79">
        <f>IF(IFERROR(F1275,99)=99,IF(IFERROR(G1275,99)=99,IF(IFERROR(H1275,99)=99,IF(IFERROR(I1275,99)=99,IF(IFERROR(E1275,99)=99,IF(IFERROR(J1275,99)=99,0,Scoring!$B$7),Scoring!$B$3),Scoring!$B$2),Scoring!$B$6),Scoring!$B$5),Scoring!$B$4)</f>
        <v>0.3</v>
      </c>
      <c r="AV1275" s="78">
        <f t="shared" si="88"/>
        <v>0.15</v>
      </c>
      <c r="AW1275" s="78"/>
      <c r="AX1275" s="66"/>
      <c r="AY1275" s="78"/>
      <c r="AZ1275" s="76"/>
      <c r="BB1275" s="76"/>
    </row>
    <row r="1276" spans="1:54" x14ac:dyDescent="0.25">
      <c r="A1276" s="89" t="s">
        <v>6935</v>
      </c>
      <c r="B1276" s="89" t="s">
        <v>30</v>
      </c>
      <c r="C1276" s="89" t="s">
        <v>30</v>
      </c>
      <c r="D1276" s="89" t="s">
        <v>6936</v>
      </c>
      <c r="E1276" s="76" t="e">
        <f>IF(C1276="-",IF(A1276="-",VLOOKUP(D1276,'sin-list 180320_update'!$C$2:$C$835,1,FALSE),VLOOKUP(A1276,'sin-list 180320_update'!$A$2:$A$835,1,FALSE)),VLOOKUP(C1276,'sin-list 180320_update'!$B$2:$B$835,1,FALSE))</f>
        <v>#N/A</v>
      </c>
      <c r="F1276" s="76" t="e">
        <f>IF($C1276="-",IF($A1276="-",VLOOKUP($D1276,'REACH Bilaga XVII_update'!$A$5:$A$131,1,FALSE),VLOOKUP($A1276,'REACH Bilaga XVII_update'!$C$5:$C$131,1,FALSE)),VLOOKUP($C1276,'REACH Bilaga XVII_update'!$B$5:$B$131,1,FALSE))</f>
        <v>#N/A</v>
      </c>
      <c r="G1276" s="76" t="e">
        <f>IF($C1276="-",IF($A1276="-",VLOOKUP($D1276,' REACH Bilaga 59_update'!$A$5:$A$210,1,FALSE),VLOOKUP($A1276,' REACH Bilaga 59_update'!$D$5:$D$210,1,FALSE)),VLOOKUP($C1276,' REACH Bilaga 59_update'!$C$5:$C$210,1,FALSE))</f>
        <v>#N/A</v>
      </c>
      <c r="H1276" s="76" t="e">
        <f>IF($C1276="-",IF($A1276="-",VLOOKUP($D1276,'REACH Bilaga XIV_update'!$A$5:$A$110,1,FALSE),VLOOKUP($A1276,'REACH Bilaga XIV_update'!$D$5:$D$110,1,FALSE)),VLOOKUP($C1276,'REACH Bilaga XIV_update'!$C$5:$C$110,1,FALSE))</f>
        <v>#N/A</v>
      </c>
      <c r="I1276" s="76" t="e">
        <f>IF($C1276="-",IF($A1276="-",VLOOKUP($D1276,CoRAP_update!$A$5:$A$376,1,FALSE),VLOOKUP($A1276,CoRAP_update!$D$5:$D$376,1,FALSE)),VLOOKUP($C1276,CoRAP_update!$C$5:$C$376,1,FALSE))</f>
        <v>#N/A</v>
      </c>
      <c r="J1276" s="76" t="str">
        <f>IF($C1276="-",IF($A1276="-",VLOOKUP($D1276,EDC_update!$C$2:$C$450,1,FALSE),VLOOKUP($A1276,EDC_update!$B$2:$B$450,1,FALSE)),VLOOKUP($C1276,EDC_update!$L$2:$L$450,1,FALSE))</f>
        <v>125652-14-4</v>
      </c>
      <c r="K1276" s="76" t="e">
        <f>IF($C1276="-",IF($A1276="-",IF(VLOOKUP($D1276,'sin-list 180320_update'!$C$2:$S$835,3,FALSE)="",NA(),VLOOKUP($D1276,'sin-list 180320_update'!$C$2:$S$835,3,FALSE)),IF(VLOOKUP($A1276,'sin-list 180320_update'!$A$2:$S$835,5,FALSE)="",NA(),VLOOKUP($A1276,'sin-list 180320_update'!$A$2:$S$835,5,FALSE))),IF(VLOOKUP($C1276,'sin-list 180320_update'!$B$2:$S$835,4,FALSE)="",NA(),VLOOKUP($C1276,'sin-list 180320_update'!$B$2:$S$835,4,FALSE)))</f>
        <v>#N/A</v>
      </c>
      <c r="L1276" s="76" t="e">
        <f>IF($C1276="-",IF($A1276="-",VLOOKUP($D1276,'sin-list 180320_update'!$C$2:$S$835,6,FALSE),VLOOKUP($A1276,'sin-list 180320_update'!$A$2:$S$835,8,FALSE)),VLOOKUP($C1276,'sin-list 180320_update'!$B$2:$S$835,7,FALSE))</f>
        <v>#N/A</v>
      </c>
      <c r="M1276" s="76" t="e">
        <f>IF($C1276="-",IF($A1276="-",IF(VLOOKUP($D1276,'sin-list 180320_update'!$C$2:$S$835,8,FALSE)="",NA(),VLOOKUP($D1276,'sin-list 180320_update'!$C$2:$S$835,8,FALSE)),IF(VLOOKUP($A1276,'sin-list 180320_update'!$A$2:$S$835,10,FALSE)="",NA(),VLOOKUP($A1276,'sin-list 180320_update'!$A$2:$S$835,10,FALSE))),IF(VLOOKUP($C1276,'sin-list 180320_update'!$B$2:$S$835,9,FALSE)="",NA(),VLOOKUP($C1276,'sin-list 180320_update'!$B$2:$S$835,9,FALSE)))</f>
        <v>#N/A</v>
      </c>
      <c r="N1276" s="76" t="e">
        <f>IF($C1276="-",IF($A1276="-",IF(VLOOKUP($D1276,'REACH Bilaga XVII_update'!$A$5:$E$131,4,FALSE)="",NA(),VLOOKUP($D1276,'REACH Bilaga XVII_update'!$A$5:$E$131,4,FALSE)),IF(VLOOKUP($A1276,'REACH Bilaga XVII_update'!$C$5:$D$131,2,FALSE)="",NA(),VLOOKUP($A1276,'REACH Bilaga XVII_update'!$C$5:$D$131,2,FALSE))),IF(VLOOKUP($C1276,'REACH Bilaga XVII_update'!$B$5:$D$131,3,FALSE)="",NA(),VLOOKUP($C1276,'REACH Bilaga XVII_update'!$B$5:$D$131,3,FALSE)))</f>
        <v>#N/A</v>
      </c>
      <c r="O1276" s="76" t="e">
        <f>IF($C1276="-",IF($A1276="-",IF(VLOOKUP($D1276,' REACH Bilaga 59_update'!$A$5:$E$210,5,FALSE)="",NA(),VLOOKUP($D1276,' REACH Bilaga 59_update'!$A$5:$E$210,5,FALSE)),IF(VLOOKUP($A1276,' REACH Bilaga 59_update'!$D$5:$E$210,2,FALSE)="",NA(),VLOOKUP($A1276,' REACH Bilaga 59_update'!$D$5:$E$210,2,FALSE))),IF(VLOOKUP($C1276,' REACH Bilaga 59_update'!$C$5:$E$210,3,FALSE)="",NA(),VLOOKUP($C1276,' REACH Bilaga 59_update'!$C$5:$E$210,3,FALSE)))</f>
        <v>#N/A</v>
      </c>
      <c r="P1276" s="76" t="e">
        <f>IF(C1276="-",IF(A1276="-",IFERROR(VLOOKUP($D1276,' REACH Bilaga 59_update'!$A$5:$F$210,MATCH(Sammanfattning!P$1,' REACH Bilaga 59_update'!$A$4:$F$4,0),FALSE),VLOOKUP($D1276,'REACH Bilaga XIV_update'!$A$4:$H$110,MATCH(Sammanfattning!P$1,'REACH Bilaga XIV_update'!$A$4:$H$4,0),FALSE)),IFERROR(VLOOKUP($A1276,' REACH Bilaga 59_update'!$D$5:$F$210,MATCH(Sammanfattning!P$1,' REACH Bilaga 59_update'!$D$4:$F$4,0),FALSE),VLOOKUP($A1276,'REACH Bilaga XIV_update'!$D$4:$H$110,MATCH(Sammanfattning!P$1,'REACH Bilaga XIV_update'!$D$4:$H$4,0),FALSE))),IFERROR(VLOOKUP($C1276,' REACH Bilaga 59_update'!$C$5:$F$210,MATCH(Sammanfattning!P$1,' REACH Bilaga 59_update'!$C$4:$F$4,0),FALSE),VLOOKUP($C1276,'REACH Bilaga XIV_update'!$C$4:$H$110,MATCH(Sammanfattning!P$1,'REACH Bilaga XIV_update'!$C$4:$H$4,0),FALSE)))</f>
        <v>#N/A</v>
      </c>
      <c r="Q1276" s="76" t="e">
        <f>IF($C1276="-",IF($A1276="-",IF(VLOOKUP($D1276,'REACH Bilaga XIV_update'!$A$5:$I$110,9,FALSE)="",NA(),VLOOKUP($D1276,'REACH Bilaga XIV_update'!$A$5:$I$110,9,FALSE)),IF(VLOOKUP($A1276,'REACH Bilaga XIV_update'!$D$5:$I$110,6,FALSE)="",NA(),VLOOKUP($A1276,'REACH Bilaga XIV_update'!$D$5:$I$110,6,FALSE))),IF(VLOOKUP($C1276,'REACH Bilaga XIV_update'!$C$5:$I$110,7,FALSE)="",NA(),VLOOKUP($C1276,'REACH Bilaga XIV_update'!$C$5:$I$110,7,FALSE)))</f>
        <v>#N/A</v>
      </c>
      <c r="R1276" s="76" t="e">
        <f>IF($C1276="-",IF($A1276="-",IF(VLOOKUP($D1276,CoRAP_update!$A$5:$O$376,15,FALSE)="",NA(),VLOOKUP($D1276,CoRAP_update!$A$5:$O$376,15,FALSE)),IF(VLOOKUP($A1276,CoRAP_update!$D$5:$O$376,12,FALSE)="",NA(),VLOOKUP($A1276,CoRAP_update!$D$5:$O$376,12,FALSE))),IF(VLOOKUP($C1276,CoRAP_update!$C$5:$O$376,13,FALSE)="",NA(),VLOOKUP($C1276,CoRAP_update!$C$5:$O$376,13,FALSE)))</f>
        <v>#N/A</v>
      </c>
      <c r="S1276" s="144" t="e">
        <f>IF($C1276="-",IF($A1276="-",VLOOKUP($D1276,CoRAP_update!$A$5:$J$376,MATCH(Sammanfattning!S$1,CoRAP_update!$A$4:$J$4,0),FALSE),VLOOKUP($A1276,CoRAP_update!$D$5:$J$376,MATCH(Sammanfattning!S$1,CoRAP_update!$D$4:$J$4,0),FALSE)),VLOOKUP($C1276,CoRAP_update!$C$5:$J$376,MATCH(Sammanfattning!S$1,CoRAP_update!$C$4:$J$4,0),FALSE))</f>
        <v>#N/A</v>
      </c>
      <c r="T1276" s="76" t="str">
        <f>IF($A1276="-",VLOOKUP($D1276,EDC_update!$C$2:$F$450,4,FALSE),VLOOKUP($A1276,EDC_update!$B$2:$F$450,5,FALSE))</f>
        <v>CAT2</v>
      </c>
      <c r="V1276" s="78">
        <f>IF(IFERROR(SEARCH("PBT",P1276),99)=99,IF(IFERROR(SEARCH("suspected PBT",S1276),99)=99,IF(IFERROR(SEARCH("concluded to be PBT",K1276),99)=99,IF(IFERROR(SEARCH("PBT",S1276),99)=99,IF(IFERROR(SEARCH("PBT cand",L1276),99)=99,IF(IFERROR(SEARCH("PBT",L1276),99)=99,IF(IFERROR(SEARCH("persistent, bioackumulative and toxic properties",K1276),99)=99,0,Scoring!$E$3),Scoring!$E$3),Scoring!$E$7),Scoring!$E$3),Scoring!$E$5),Scoring!$E$6),Scoring!$E$3)</f>
        <v>0</v>
      </c>
      <c r="W1276" s="78">
        <f>IF(IFERROR(SEARCH("vPvB",P1276),99)=99,IF(IFERROR(SEARCH("suspected pbt/vPvB",S1276),99)=99,IF(IFERROR(SEARCH("vPvB",S1276),99)=99,IF(IFERROR(SEARCH("concluded to be a vPvB",S1276),99)=99,IF(IFERROR(SEARCH("identified as vPvB",K1276),99)=99,IF(IFERROR(SEARCH("concluded to be a vPvB",K1276),99)=99,IF(IFERROR(SEARCH("concluded to be both pbt and vPvB",S1276),99)=99,IF(IFERROR(SEARCH("concluded to be both pbt and vPvB",K1276),99)=99,0,Scoring!$E$5),Scoring!$E$5),Scoring!$E$5),Scoring!$E$5),Scoring!$E$5),Scoring!$E$4),Scoring!$E$6),Scoring!$E$4)</f>
        <v>0</v>
      </c>
      <c r="X1276" s="78">
        <f>IF(IFERROR(SEARCH("H410",N1276),99)=99,IF(IFERROR(SEARCH("H410",O1276),99)=99,IF(IFERROR(SEARCH("H410",Q1276),99)=99,IF(IFERROR(SEARCH("H410",M1276),99)=99,IF(IFERROR(SEARCH("H410",R1276),99)=99,IF(IFERROR(SEARCH("H411",N1276),99)=99,IF(IFERROR(SEARCH("H411",O1276),99)=99,IF(IFERROR(SEARCH("H411",Q1276),99)=99,IF(IFERROR(SEARCH("H411",M1276),99)=99,IF(IFERROR(SEARCH("H411",R1276),99)=99,IF(IFERROR(SEARCH("H413",N1276),99)=99,IF(IFERROR(SEARCH("H413",O1276),99)=99,IF(IFERROR(SEARCH("H413",Q1276),99)=99,IF(IFERROR(SEARCH("H413",M1276),99)=99,IF(IFERROR(SEARCH("H413",R1276),99)=99,IF(IFERROR(SEARCH("H412",N1276),99)=99,IF(IFERROR(SEARCH("H412",O1276),99)=99,IF(IFERROR(SEARCH("H412",Q1276),99)=99,IF(IFERROR(SEARCH("H412",M1276),99)=99,IF(IFERROR(SEARCH("H412",R1276),99)=99,0,Scoring!$E$2),Scoring!$E$2),Scoring!$E$2),Scoring!$E$2),Scoring!$E$2),Scoring!$E$2),Scoring!$E$2),Scoring!$E$2),Scoring!$E$2),Scoring!$E$2),Scoring!$E$2),Scoring!$E$2),Scoring!$E$2),Scoring!$E$2),Scoring!$E$2),Scoring!$E$2),Scoring!$E$2),Scoring!$E$2),Scoring!$E$2),Scoring!$E$2)</f>
        <v>0</v>
      </c>
      <c r="Y1276" s="78">
        <f>IF(IFERROR(SEARCH("CMR",K1276),99)=99,IF(IFERROR(SEARCH("Suspected CMR",S1276),99)=99,IF(IFERROR(SEARCH("CMR",S1276),99)=99,0,Scoring!$E$8),Scoring!$E$9),Scoring!$E$8)</f>
        <v>0</v>
      </c>
      <c r="Z1276" s="78">
        <f>IF(IFERROR(SEARCH("H350",N1276),99)=99,IF(IFERROR(SEARCH("H350",O1276),99)=99,IF(IFERROR(SEARCH("H350",Q1276),99)=99,IF(IFERROR(SEARCH("H350",M1276),99)=99,IF(IFERROR(SEARCH("H350",R1276),99)=99,IF(IFERROR(SEARCH("H351",N1276),99)=99,IF(IFERROR(SEARCH("H351",O1276),99)=99,IF(IFERROR(SEARCH("H351",Q1276),99)=99,IF(IFERROR(SEARCH("H351",M1276),99)=99,IF(IFERROR(SEARCH("H351",R1276),99)=99,IF(IFERROR(SEARCH("carcinogenic",P1276),99)=99,IF(IFERROR(SEARCH("suspected carcinogenic",S1276),99)=99,0,Scoring!$E$12),Scoring!$E$11),Scoring!$E$10),Scoring!$E$10),Scoring!$E$10),Scoring!$E$10),Scoring!$E$10),Scoring!$E$10),Scoring!$E$10),Scoring!$E$10),Scoring!$E$10),Scoring!$E$10)</f>
        <v>0</v>
      </c>
      <c r="AA1276" s="78">
        <f>IF(IFERROR(SEARCH("H340",N1276),99)=99,IF(IFERROR(SEARCH("H340",O1276),99)=99,IF(IFERROR(SEARCH("H340",Q1276),99)=99,IF(IFERROR(SEARCH("H340",M1276),99)=99,IF(IFERROR(SEARCH("H340",R1276),99)=99,IF(IFERROR(SEARCH("H341",N1276),99)=99,IF(IFERROR(SEARCH("H341",O1276),99)=99,IF(IFERROR(SEARCH("H341",Q1276),99)=99,IF(IFERROR(SEARCH("H341",M1276),99)=99,IF(IFERROR(SEARCH("H341",R1276),99)=99,IF(IFERROR(SEARCH("mutagenic",P1276),99)=99,IF(IFERROR(SEARCH("suspected mutagenic",S1276),99)=99,0,Scoring!$E$15),Scoring!$E$14),Scoring!$E$13),Scoring!$E$13),Scoring!$E$13),Scoring!$E$13),Scoring!$E$13),Scoring!$E$13),Scoring!$E$13),Scoring!$E$13),Scoring!$E$13),Scoring!$E$13)</f>
        <v>0</v>
      </c>
      <c r="AB1276" s="78">
        <f>IF(IFERROR(SEARCH("H360",N1276),99)=99,IF(IFERROR(SEARCH("H360",O1276),99)=99,IF(IFERROR(SEARCH("H360",Q1276),99)=99,IF(IFERROR(SEARCH("H360",M1276),99)=99,IF(IFERROR(SEARCH("H360",R1276),99)=99,IF(IFERROR(SEARCH("H361",N1276),99)=99,IF(IFERROR(SEARCH("H361",O1276),99)=99,IF(IFERROR(SEARCH("H361",Q1276),99)=99,IF(IFERROR(SEARCH("H361",M1276),99)=99,IF(IFERROR(SEARCH("H361",R1276),99)=99,IF(IFERROR(SEARCH("reproduction",P1276),99)=99,IF(IFERROR(SEARCH("suspected reprotoxic",S1276),99)=99,IF(IFERROR(SEARCH("reprotoxic",S1276),99)=99,IF(IFERROR(SEARCH("reprotoxic",K1276),99)=99,0,Scoring!$E$18),Scoring!$E$18),Scoring!$E$19),Scoring!$E$17),Scoring!$E$16),Scoring!$E$16),Scoring!$E$16),Scoring!$E$16),Scoring!$E$16),Scoring!$E$16),Scoring!$E$16),Scoring!$E$16),Scoring!$E$16),Scoring!$E$16)</f>
        <v>0</v>
      </c>
      <c r="AC1276" s="78">
        <f>IF(IFERROR(SEARCH("57f",L1276),99)=99,IF(IFERROR(SEARCH("57(f)",P1276),99)=99,0,Scoring!$E$20),Scoring!$E$20)</f>
        <v>0</v>
      </c>
      <c r="AD1276" s="78">
        <f>IF(IFERROR(SEARCH("CAT1",T1276),99)=99,IF(IFERROR(SEARCH("CAT2",T1276),99)=99,IF(IFERROR(SEARCH("CAT3",T1276),99)=99,IF(IFERROR(SEARCH("concluded to be endocrine",K1276),99)=99,IF(IFERROR(SEARCH("categorised as endocrine",K1276),99)=99,IF(IFERROR(SEARCH("endocrine disrupting",P1276),99)=99,IF(IFERROR(SEARCH("endocrine disrupting",K1276),99)=99,IF(IFERROR(SEARCH("suspected endocrine",S1276),99)=99,IF(IFERROR(SEARCH("potential endocrine",S1276),99)=99,0,Scoring!$E$25),Scoring!$E$25),Scoring!$E$24),Scoring!$E$24),Scoring!$E$24),Scoring!$E$24),Scoring!$E$23),Scoring!$E$22),Scoring!$E$21)</f>
        <v>0.5</v>
      </c>
      <c r="AE1276" s="78">
        <f>IF(IFERROR(SEARCH("suspected sensitiser",S1276),99)=99,IF(IFERROR(SEARCH("sensitiser",S1276),99)=99,IF(IFERROR(SEARCH("other hazard based concern",S1276),99)=99,0,Scoring!$E$28),Scoring!$E$26),Scoring!$E$27)</f>
        <v>0</v>
      </c>
      <c r="AF1276" s="78">
        <f>IF(IFERROR(M1276,1)=1,IF(IFERROR(N1276,1)=1,IF(IFERROR(O1276,1)=1,IF(IFERROR(Q1276,1)=1,IF(IFERROR(R1276,1)=1,IF(IFERROR(T1276,1)=1,IF(IFERROR(K1276,1)=1,IF(IFERROR(P1276,1)=1,IF(IFERROR(S1276,1)=1,Scoring!$E$29,0),0),0),0),0),0),0),0),0)</f>
        <v>0</v>
      </c>
      <c r="AG1276" s="78">
        <f t="shared" si="87"/>
        <v>0.5</v>
      </c>
      <c r="AI1276" s="93"/>
      <c r="AJ1276" s="94"/>
      <c r="AK1276" s="76"/>
      <c r="AL1276" s="75"/>
      <c r="AN1276" s="79"/>
      <c r="AO1276" s="79"/>
      <c r="AP1276" s="79"/>
      <c r="AQ1276" s="79"/>
      <c r="AR1276" s="79"/>
      <c r="AS1276" s="78"/>
      <c r="AU1276" s="79">
        <f>IF(IFERROR(F1276,99)=99,IF(IFERROR(G1276,99)=99,IF(IFERROR(H1276,99)=99,IF(IFERROR(I1276,99)=99,IF(IFERROR(E1276,99)=99,IF(IFERROR(J1276,99)=99,0,Scoring!$B$7),Scoring!$B$3),Scoring!$B$2),Scoring!$B$6),Scoring!$B$5),Scoring!$B$4)</f>
        <v>0.3</v>
      </c>
      <c r="AV1276" s="78">
        <f t="shared" si="88"/>
        <v>0.15</v>
      </c>
      <c r="AW1276" s="78"/>
      <c r="AX1276" s="66"/>
      <c r="AY1276" s="78"/>
      <c r="AZ1276" s="76"/>
      <c r="BB1276" s="76"/>
    </row>
    <row r="1277" spans="1:54" x14ac:dyDescent="0.25">
      <c r="A1277" s="89" t="s">
        <v>6925</v>
      </c>
      <c r="B1277" s="89" t="s">
        <v>30</v>
      </c>
      <c r="C1277" s="89" t="s">
        <v>30</v>
      </c>
      <c r="D1277" s="89" t="s">
        <v>6926</v>
      </c>
      <c r="E1277" s="76" t="e">
        <f>IF(C1277="-",IF(A1277="-",VLOOKUP(D1277,'sin-list 180320_update'!$C$2:$C$835,1,FALSE),VLOOKUP(A1277,'sin-list 180320_update'!$A$2:$A$835,1,FALSE)),VLOOKUP(C1277,'sin-list 180320_update'!$B$2:$B$835,1,FALSE))</f>
        <v>#N/A</v>
      </c>
      <c r="F1277" s="76" t="e">
        <f>IF($C1277="-",IF($A1277="-",VLOOKUP($D1277,'REACH Bilaga XVII_update'!$A$5:$A$131,1,FALSE),VLOOKUP($A1277,'REACH Bilaga XVII_update'!$C$5:$C$131,1,FALSE)),VLOOKUP($C1277,'REACH Bilaga XVII_update'!$B$5:$B$131,1,FALSE))</f>
        <v>#N/A</v>
      </c>
      <c r="G1277" s="76" t="e">
        <f>IF($C1277="-",IF($A1277="-",VLOOKUP($D1277,' REACH Bilaga 59_update'!$A$5:$A$210,1,FALSE),VLOOKUP($A1277,' REACH Bilaga 59_update'!$D$5:$D$210,1,FALSE)),VLOOKUP($C1277,' REACH Bilaga 59_update'!$C$5:$C$210,1,FALSE))</f>
        <v>#N/A</v>
      </c>
      <c r="H1277" s="76" t="e">
        <f>IF($C1277="-",IF($A1277="-",VLOOKUP($D1277,'REACH Bilaga XIV_update'!$A$5:$A$110,1,FALSE),VLOOKUP($A1277,'REACH Bilaga XIV_update'!$D$5:$D$110,1,FALSE)),VLOOKUP($C1277,'REACH Bilaga XIV_update'!$C$5:$C$110,1,FALSE))</f>
        <v>#N/A</v>
      </c>
      <c r="I1277" s="76" t="e">
        <f>IF($C1277="-",IF($A1277="-",VLOOKUP($D1277,CoRAP_update!$A$5:$A$376,1,FALSE),VLOOKUP($A1277,CoRAP_update!$D$5:$D$376,1,FALSE)),VLOOKUP($C1277,CoRAP_update!$C$5:$C$376,1,FALSE))</f>
        <v>#N/A</v>
      </c>
      <c r="J1277" s="76" t="str">
        <f>IF($C1277="-",IF($A1277="-",VLOOKUP($D1277,EDC_update!$C$2:$C$450,1,FALSE),VLOOKUP($A1277,EDC_update!$B$2:$B$450,1,FALSE)),VLOOKUP($C1277,EDC_update!$L$2:$L$450,1,FALSE))</f>
        <v>125652-16-6</v>
      </c>
      <c r="K1277" s="76" t="e">
        <f>IF($C1277="-",IF($A1277="-",IF(VLOOKUP($D1277,'sin-list 180320_update'!$C$2:$S$835,3,FALSE)="",NA(),VLOOKUP($D1277,'sin-list 180320_update'!$C$2:$S$835,3,FALSE)),IF(VLOOKUP($A1277,'sin-list 180320_update'!$A$2:$S$835,5,FALSE)="",NA(),VLOOKUP($A1277,'sin-list 180320_update'!$A$2:$S$835,5,FALSE))),IF(VLOOKUP($C1277,'sin-list 180320_update'!$B$2:$S$835,4,FALSE)="",NA(),VLOOKUP($C1277,'sin-list 180320_update'!$B$2:$S$835,4,FALSE)))</f>
        <v>#N/A</v>
      </c>
      <c r="L1277" s="76" t="e">
        <f>IF($C1277="-",IF($A1277="-",VLOOKUP($D1277,'sin-list 180320_update'!$C$2:$S$835,6,FALSE),VLOOKUP($A1277,'sin-list 180320_update'!$A$2:$S$835,8,FALSE)),VLOOKUP($C1277,'sin-list 180320_update'!$B$2:$S$835,7,FALSE))</f>
        <v>#N/A</v>
      </c>
      <c r="M1277" s="76" t="e">
        <f>IF($C1277="-",IF($A1277="-",IF(VLOOKUP($D1277,'sin-list 180320_update'!$C$2:$S$835,8,FALSE)="",NA(),VLOOKUP($D1277,'sin-list 180320_update'!$C$2:$S$835,8,FALSE)),IF(VLOOKUP($A1277,'sin-list 180320_update'!$A$2:$S$835,10,FALSE)="",NA(),VLOOKUP($A1277,'sin-list 180320_update'!$A$2:$S$835,10,FALSE))),IF(VLOOKUP($C1277,'sin-list 180320_update'!$B$2:$S$835,9,FALSE)="",NA(),VLOOKUP($C1277,'sin-list 180320_update'!$B$2:$S$835,9,FALSE)))</f>
        <v>#N/A</v>
      </c>
      <c r="N1277" s="76" t="e">
        <f>IF($C1277="-",IF($A1277="-",IF(VLOOKUP($D1277,'REACH Bilaga XVII_update'!$A$5:$E$131,4,FALSE)="",NA(),VLOOKUP($D1277,'REACH Bilaga XVII_update'!$A$5:$E$131,4,FALSE)),IF(VLOOKUP($A1277,'REACH Bilaga XVII_update'!$C$5:$D$131,2,FALSE)="",NA(),VLOOKUP($A1277,'REACH Bilaga XVII_update'!$C$5:$D$131,2,FALSE))),IF(VLOOKUP($C1277,'REACH Bilaga XVII_update'!$B$5:$D$131,3,FALSE)="",NA(),VLOOKUP($C1277,'REACH Bilaga XVII_update'!$B$5:$D$131,3,FALSE)))</f>
        <v>#N/A</v>
      </c>
      <c r="O1277" s="76" t="e">
        <f>IF($C1277="-",IF($A1277="-",IF(VLOOKUP($D1277,' REACH Bilaga 59_update'!$A$5:$E$210,5,FALSE)="",NA(),VLOOKUP($D1277,' REACH Bilaga 59_update'!$A$5:$E$210,5,FALSE)),IF(VLOOKUP($A1277,' REACH Bilaga 59_update'!$D$5:$E$210,2,FALSE)="",NA(),VLOOKUP($A1277,' REACH Bilaga 59_update'!$D$5:$E$210,2,FALSE))),IF(VLOOKUP($C1277,' REACH Bilaga 59_update'!$C$5:$E$210,3,FALSE)="",NA(),VLOOKUP($C1277,' REACH Bilaga 59_update'!$C$5:$E$210,3,FALSE)))</f>
        <v>#N/A</v>
      </c>
      <c r="P1277" s="76" t="e">
        <f>IF(C1277="-",IF(A1277="-",IFERROR(VLOOKUP($D1277,' REACH Bilaga 59_update'!$A$5:$F$210,MATCH(Sammanfattning!P$1,' REACH Bilaga 59_update'!$A$4:$F$4,0),FALSE),VLOOKUP($D1277,'REACH Bilaga XIV_update'!$A$4:$H$110,MATCH(Sammanfattning!P$1,'REACH Bilaga XIV_update'!$A$4:$H$4,0),FALSE)),IFERROR(VLOOKUP($A1277,' REACH Bilaga 59_update'!$D$5:$F$210,MATCH(Sammanfattning!P$1,' REACH Bilaga 59_update'!$D$4:$F$4,0),FALSE),VLOOKUP($A1277,'REACH Bilaga XIV_update'!$D$4:$H$110,MATCH(Sammanfattning!P$1,'REACH Bilaga XIV_update'!$D$4:$H$4,0),FALSE))),IFERROR(VLOOKUP($C1277,' REACH Bilaga 59_update'!$C$5:$F$210,MATCH(Sammanfattning!P$1,' REACH Bilaga 59_update'!$C$4:$F$4,0),FALSE),VLOOKUP($C1277,'REACH Bilaga XIV_update'!$C$4:$H$110,MATCH(Sammanfattning!P$1,'REACH Bilaga XIV_update'!$C$4:$H$4,0),FALSE)))</f>
        <v>#N/A</v>
      </c>
      <c r="Q1277" s="76" t="e">
        <f>IF($C1277="-",IF($A1277="-",IF(VLOOKUP($D1277,'REACH Bilaga XIV_update'!$A$5:$I$110,9,FALSE)="",NA(),VLOOKUP($D1277,'REACH Bilaga XIV_update'!$A$5:$I$110,9,FALSE)),IF(VLOOKUP($A1277,'REACH Bilaga XIV_update'!$D$5:$I$110,6,FALSE)="",NA(),VLOOKUP($A1277,'REACH Bilaga XIV_update'!$D$5:$I$110,6,FALSE))),IF(VLOOKUP($C1277,'REACH Bilaga XIV_update'!$C$5:$I$110,7,FALSE)="",NA(),VLOOKUP($C1277,'REACH Bilaga XIV_update'!$C$5:$I$110,7,FALSE)))</f>
        <v>#N/A</v>
      </c>
      <c r="R1277" s="76" t="e">
        <f>IF($C1277="-",IF($A1277="-",IF(VLOOKUP($D1277,CoRAP_update!$A$5:$O$376,15,FALSE)="",NA(),VLOOKUP($D1277,CoRAP_update!$A$5:$O$376,15,FALSE)),IF(VLOOKUP($A1277,CoRAP_update!$D$5:$O$376,12,FALSE)="",NA(),VLOOKUP($A1277,CoRAP_update!$D$5:$O$376,12,FALSE))),IF(VLOOKUP($C1277,CoRAP_update!$C$5:$O$376,13,FALSE)="",NA(),VLOOKUP($C1277,CoRAP_update!$C$5:$O$376,13,FALSE)))</f>
        <v>#N/A</v>
      </c>
      <c r="S1277" s="144" t="e">
        <f>IF($C1277="-",IF($A1277="-",VLOOKUP($D1277,CoRAP_update!$A$5:$J$376,MATCH(Sammanfattning!S$1,CoRAP_update!$A$4:$J$4,0),FALSE),VLOOKUP($A1277,CoRAP_update!$D$5:$J$376,MATCH(Sammanfattning!S$1,CoRAP_update!$D$4:$J$4,0),FALSE)),VLOOKUP($C1277,CoRAP_update!$C$5:$J$376,MATCH(Sammanfattning!S$1,CoRAP_update!$C$4:$J$4,0),FALSE))</f>
        <v>#N/A</v>
      </c>
      <c r="T1277" s="76" t="str">
        <f>IF($A1277="-",VLOOKUP($D1277,EDC_update!$C$2:$F$450,4,FALSE),VLOOKUP($A1277,EDC_update!$B$2:$F$450,5,FALSE))</f>
        <v>CAT2</v>
      </c>
      <c r="V1277" s="78">
        <f>IF(IFERROR(SEARCH("PBT",P1277),99)=99,IF(IFERROR(SEARCH("suspected PBT",S1277),99)=99,IF(IFERROR(SEARCH("concluded to be PBT",K1277),99)=99,IF(IFERROR(SEARCH("PBT",S1277),99)=99,IF(IFERROR(SEARCH("PBT cand",L1277),99)=99,IF(IFERROR(SEARCH("PBT",L1277),99)=99,IF(IFERROR(SEARCH("persistent, bioackumulative and toxic properties",K1277),99)=99,0,Scoring!$E$3),Scoring!$E$3),Scoring!$E$7),Scoring!$E$3),Scoring!$E$5),Scoring!$E$6),Scoring!$E$3)</f>
        <v>0</v>
      </c>
      <c r="W1277" s="78">
        <f>IF(IFERROR(SEARCH("vPvB",P1277),99)=99,IF(IFERROR(SEARCH("suspected pbt/vPvB",S1277),99)=99,IF(IFERROR(SEARCH("vPvB",S1277),99)=99,IF(IFERROR(SEARCH("concluded to be a vPvB",S1277),99)=99,IF(IFERROR(SEARCH("identified as vPvB",K1277),99)=99,IF(IFERROR(SEARCH("concluded to be a vPvB",K1277),99)=99,IF(IFERROR(SEARCH("concluded to be both pbt and vPvB",S1277),99)=99,IF(IFERROR(SEARCH("concluded to be both pbt and vPvB",K1277),99)=99,0,Scoring!$E$5),Scoring!$E$5),Scoring!$E$5),Scoring!$E$5),Scoring!$E$5),Scoring!$E$4),Scoring!$E$6),Scoring!$E$4)</f>
        <v>0</v>
      </c>
      <c r="X1277" s="78">
        <f>IF(IFERROR(SEARCH("H410",N1277),99)=99,IF(IFERROR(SEARCH("H410",O1277),99)=99,IF(IFERROR(SEARCH("H410",Q1277),99)=99,IF(IFERROR(SEARCH("H410",M1277),99)=99,IF(IFERROR(SEARCH("H410",R1277),99)=99,IF(IFERROR(SEARCH("H411",N1277),99)=99,IF(IFERROR(SEARCH("H411",O1277),99)=99,IF(IFERROR(SEARCH("H411",Q1277),99)=99,IF(IFERROR(SEARCH("H411",M1277),99)=99,IF(IFERROR(SEARCH("H411",R1277),99)=99,IF(IFERROR(SEARCH("H413",N1277),99)=99,IF(IFERROR(SEARCH("H413",O1277),99)=99,IF(IFERROR(SEARCH("H413",Q1277),99)=99,IF(IFERROR(SEARCH("H413",M1277),99)=99,IF(IFERROR(SEARCH("H413",R1277),99)=99,IF(IFERROR(SEARCH("H412",N1277),99)=99,IF(IFERROR(SEARCH("H412",O1277),99)=99,IF(IFERROR(SEARCH("H412",Q1277),99)=99,IF(IFERROR(SEARCH("H412",M1277),99)=99,IF(IFERROR(SEARCH("H412",R1277),99)=99,0,Scoring!$E$2),Scoring!$E$2),Scoring!$E$2),Scoring!$E$2),Scoring!$E$2),Scoring!$E$2),Scoring!$E$2),Scoring!$E$2),Scoring!$E$2),Scoring!$E$2),Scoring!$E$2),Scoring!$E$2),Scoring!$E$2),Scoring!$E$2),Scoring!$E$2),Scoring!$E$2),Scoring!$E$2),Scoring!$E$2),Scoring!$E$2),Scoring!$E$2)</f>
        <v>0</v>
      </c>
      <c r="Y1277" s="78">
        <f>IF(IFERROR(SEARCH("CMR",K1277),99)=99,IF(IFERROR(SEARCH("Suspected CMR",S1277),99)=99,IF(IFERROR(SEARCH("CMR",S1277),99)=99,0,Scoring!$E$8),Scoring!$E$9),Scoring!$E$8)</f>
        <v>0</v>
      </c>
      <c r="Z1277" s="78">
        <f>IF(IFERROR(SEARCH("H350",N1277),99)=99,IF(IFERROR(SEARCH("H350",O1277),99)=99,IF(IFERROR(SEARCH("H350",Q1277),99)=99,IF(IFERROR(SEARCH("H350",M1277),99)=99,IF(IFERROR(SEARCH("H350",R1277),99)=99,IF(IFERROR(SEARCH("H351",N1277),99)=99,IF(IFERROR(SEARCH("H351",O1277),99)=99,IF(IFERROR(SEARCH("H351",Q1277),99)=99,IF(IFERROR(SEARCH("H351",M1277),99)=99,IF(IFERROR(SEARCH("H351",R1277),99)=99,IF(IFERROR(SEARCH("carcinogenic",P1277),99)=99,IF(IFERROR(SEARCH("suspected carcinogenic",S1277),99)=99,0,Scoring!$E$12),Scoring!$E$11),Scoring!$E$10),Scoring!$E$10),Scoring!$E$10),Scoring!$E$10),Scoring!$E$10),Scoring!$E$10),Scoring!$E$10),Scoring!$E$10),Scoring!$E$10),Scoring!$E$10)</f>
        <v>0</v>
      </c>
      <c r="AA1277" s="78">
        <f>IF(IFERROR(SEARCH("H340",N1277),99)=99,IF(IFERROR(SEARCH("H340",O1277),99)=99,IF(IFERROR(SEARCH("H340",Q1277),99)=99,IF(IFERROR(SEARCH("H340",M1277),99)=99,IF(IFERROR(SEARCH("H340",R1277),99)=99,IF(IFERROR(SEARCH("H341",N1277),99)=99,IF(IFERROR(SEARCH("H341",O1277),99)=99,IF(IFERROR(SEARCH("H341",Q1277),99)=99,IF(IFERROR(SEARCH("H341",M1277),99)=99,IF(IFERROR(SEARCH("H341",R1277),99)=99,IF(IFERROR(SEARCH("mutagenic",P1277),99)=99,IF(IFERROR(SEARCH("suspected mutagenic",S1277),99)=99,0,Scoring!$E$15),Scoring!$E$14),Scoring!$E$13),Scoring!$E$13),Scoring!$E$13),Scoring!$E$13),Scoring!$E$13),Scoring!$E$13),Scoring!$E$13),Scoring!$E$13),Scoring!$E$13),Scoring!$E$13)</f>
        <v>0</v>
      </c>
      <c r="AB1277" s="78">
        <f>IF(IFERROR(SEARCH("H360",N1277),99)=99,IF(IFERROR(SEARCH("H360",O1277),99)=99,IF(IFERROR(SEARCH("H360",Q1277),99)=99,IF(IFERROR(SEARCH("H360",M1277),99)=99,IF(IFERROR(SEARCH("H360",R1277),99)=99,IF(IFERROR(SEARCH("H361",N1277),99)=99,IF(IFERROR(SEARCH("H361",O1277),99)=99,IF(IFERROR(SEARCH("H361",Q1277),99)=99,IF(IFERROR(SEARCH("H361",M1277),99)=99,IF(IFERROR(SEARCH("H361",R1277),99)=99,IF(IFERROR(SEARCH("reproduction",P1277),99)=99,IF(IFERROR(SEARCH("suspected reprotoxic",S1277),99)=99,IF(IFERROR(SEARCH("reprotoxic",S1277),99)=99,IF(IFERROR(SEARCH("reprotoxic",K1277),99)=99,0,Scoring!$E$18),Scoring!$E$18),Scoring!$E$19),Scoring!$E$17),Scoring!$E$16),Scoring!$E$16),Scoring!$E$16),Scoring!$E$16),Scoring!$E$16),Scoring!$E$16),Scoring!$E$16),Scoring!$E$16),Scoring!$E$16),Scoring!$E$16)</f>
        <v>0</v>
      </c>
      <c r="AC1277" s="78">
        <f>IF(IFERROR(SEARCH("57f",L1277),99)=99,IF(IFERROR(SEARCH("57(f)",P1277),99)=99,0,Scoring!$E$20),Scoring!$E$20)</f>
        <v>0</v>
      </c>
      <c r="AD1277" s="78">
        <f>IF(IFERROR(SEARCH("CAT1",T1277),99)=99,IF(IFERROR(SEARCH("CAT2",T1277),99)=99,IF(IFERROR(SEARCH("CAT3",T1277),99)=99,IF(IFERROR(SEARCH("concluded to be endocrine",K1277),99)=99,IF(IFERROR(SEARCH("categorised as endocrine",K1277),99)=99,IF(IFERROR(SEARCH("endocrine disrupting",P1277),99)=99,IF(IFERROR(SEARCH("endocrine disrupting",K1277),99)=99,IF(IFERROR(SEARCH("suspected endocrine",S1277),99)=99,IF(IFERROR(SEARCH("potential endocrine",S1277),99)=99,0,Scoring!$E$25),Scoring!$E$25),Scoring!$E$24),Scoring!$E$24),Scoring!$E$24),Scoring!$E$24),Scoring!$E$23),Scoring!$E$22),Scoring!$E$21)</f>
        <v>0.5</v>
      </c>
      <c r="AE1277" s="78">
        <f>IF(IFERROR(SEARCH("suspected sensitiser",S1277),99)=99,IF(IFERROR(SEARCH("sensitiser",S1277),99)=99,IF(IFERROR(SEARCH("other hazard based concern",S1277),99)=99,0,Scoring!$E$28),Scoring!$E$26),Scoring!$E$27)</f>
        <v>0</v>
      </c>
      <c r="AF1277" s="78">
        <f>IF(IFERROR(M1277,1)=1,IF(IFERROR(N1277,1)=1,IF(IFERROR(O1277,1)=1,IF(IFERROR(Q1277,1)=1,IF(IFERROR(R1277,1)=1,IF(IFERROR(T1277,1)=1,IF(IFERROR(K1277,1)=1,IF(IFERROR(P1277,1)=1,IF(IFERROR(S1277,1)=1,Scoring!$E$29,0),0),0),0),0),0),0),0),0)</f>
        <v>0</v>
      </c>
      <c r="AG1277" s="78">
        <f t="shared" si="87"/>
        <v>0.5</v>
      </c>
      <c r="AI1277" s="93"/>
      <c r="AJ1277" s="94"/>
      <c r="AK1277" s="76"/>
      <c r="AL1277" s="75"/>
      <c r="AN1277" s="79"/>
      <c r="AO1277" s="79"/>
      <c r="AP1277" s="79"/>
      <c r="AQ1277" s="79"/>
      <c r="AR1277" s="79"/>
      <c r="AS1277" s="78"/>
      <c r="AU1277" s="79">
        <f>IF(IFERROR(F1277,99)=99,IF(IFERROR(G1277,99)=99,IF(IFERROR(H1277,99)=99,IF(IFERROR(I1277,99)=99,IF(IFERROR(E1277,99)=99,IF(IFERROR(J1277,99)=99,0,Scoring!$B$7),Scoring!$B$3),Scoring!$B$2),Scoring!$B$6),Scoring!$B$5),Scoring!$B$4)</f>
        <v>0.3</v>
      </c>
      <c r="AV1277" s="78">
        <f t="shared" si="88"/>
        <v>0.15</v>
      </c>
      <c r="AW1277" s="78"/>
      <c r="AX1277" s="66"/>
      <c r="AY1277" s="78"/>
      <c r="AZ1277" s="76"/>
      <c r="BB1277" s="76"/>
    </row>
    <row r="1278" spans="1:54" x14ac:dyDescent="0.25">
      <c r="A1278" s="89" t="s">
        <v>6827</v>
      </c>
      <c r="B1278" s="89" t="s">
        <v>30</v>
      </c>
      <c r="C1278" s="89" t="s">
        <v>30</v>
      </c>
      <c r="D1278" s="89" t="s">
        <v>6828</v>
      </c>
      <c r="E1278" s="76" t="e">
        <f>IF(C1278="-",IF(A1278="-",VLOOKUP(D1278,'sin-list 180320_update'!$C$2:$C$835,1,FALSE),VLOOKUP(A1278,'sin-list 180320_update'!$A$2:$A$835,1,FALSE)),VLOOKUP(C1278,'sin-list 180320_update'!$B$2:$B$835,1,FALSE))</f>
        <v>#N/A</v>
      </c>
      <c r="F1278" s="76" t="e">
        <f>IF($C1278="-",IF($A1278="-",VLOOKUP($D1278,'REACH Bilaga XVII_update'!$A$5:$A$131,1,FALSE),VLOOKUP($A1278,'REACH Bilaga XVII_update'!$C$5:$C$131,1,FALSE)),VLOOKUP($C1278,'REACH Bilaga XVII_update'!$B$5:$B$131,1,FALSE))</f>
        <v>#N/A</v>
      </c>
      <c r="G1278" s="76" t="e">
        <f>IF($C1278="-",IF($A1278="-",VLOOKUP($D1278,' REACH Bilaga 59_update'!$A$5:$A$210,1,FALSE),VLOOKUP($A1278,' REACH Bilaga 59_update'!$D$5:$D$210,1,FALSE)),VLOOKUP($C1278,' REACH Bilaga 59_update'!$C$5:$C$210,1,FALSE))</f>
        <v>#N/A</v>
      </c>
      <c r="H1278" s="76" t="e">
        <f>IF($C1278="-",IF($A1278="-",VLOOKUP($D1278,'REACH Bilaga XIV_update'!$A$5:$A$110,1,FALSE),VLOOKUP($A1278,'REACH Bilaga XIV_update'!$D$5:$D$110,1,FALSE)),VLOOKUP($C1278,'REACH Bilaga XIV_update'!$C$5:$C$110,1,FALSE))</f>
        <v>#N/A</v>
      </c>
      <c r="I1278" s="76" t="e">
        <f>IF($C1278="-",IF($A1278="-",VLOOKUP($D1278,CoRAP_update!$A$5:$A$376,1,FALSE),VLOOKUP($A1278,CoRAP_update!$D$5:$D$376,1,FALSE)),VLOOKUP($C1278,CoRAP_update!$C$5:$C$376,1,FALSE))</f>
        <v>#N/A</v>
      </c>
      <c r="J1278" s="76" t="str">
        <f>IF($C1278="-",IF($A1278="-",VLOOKUP($D1278,EDC_update!$C$2:$C$450,1,FALSE),VLOOKUP($A1278,EDC_update!$B$2:$B$450,1,FALSE)),VLOOKUP($C1278,EDC_update!$L$2:$L$450,1,FALSE))</f>
        <v>131167-13-0</v>
      </c>
      <c r="K1278" s="76" t="e">
        <f>IF($C1278="-",IF($A1278="-",IF(VLOOKUP($D1278,'sin-list 180320_update'!$C$2:$S$835,3,FALSE)="",NA(),VLOOKUP($D1278,'sin-list 180320_update'!$C$2:$S$835,3,FALSE)),IF(VLOOKUP($A1278,'sin-list 180320_update'!$A$2:$S$835,5,FALSE)="",NA(),VLOOKUP($A1278,'sin-list 180320_update'!$A$2:$S$835,5,FALSE))),IF(VLOOKUP($C1278,'sin-list 180320_update'!$B$2:$S$835,4,FALSE)="",NA(),VLOOKUP($C1278,'sin-list 180320_update'!$B$2:$S$835,4,FALSE)))</f>
        <v>#N/A</v>
      </c>
      <c r="L1278" s="76" t="e">
        <f>IF($C1278="-",IF($A1278="-",VLOOKUP($D1278,'sin-list 180320_update'!$C$2:$S$835,6,FALSE),VLOOKUP($A1278,'sin-list 180320_update'!$A$2:$S$835,8,FALSE)),VLOOKUP($C1278,'sin-list 180320_update'!$B$2:$S$835,7,FALSE))</f>
        <v>#N/A</v>
      </c>
      <c r="M1278" s="76" t="e">
        <f>IF($C1278="-",IF($A1278="-",IF(VLOOKUP($D1278,'sin-list 180320_update'!$C$2:$S$835,8,FALSE)="",NA(),VLOOKUP($D1278,'sin-list 180320_update'!$C$2:$S$835,8,FALSE)),IF(VLOOKUP($A1278,'sin-list 180320_update'!$A$2:$S$835,10,FALSE)="",NA(),VLOOKUP($A1278,'sin-list 180320_update'!$A$2:$S$835,10,FALSE))),IF(VLOOKUP($C1278,'sin-list 180320_update'!$B$2:$S$835,9,FALSE)="",NA(),VLOOKUP($C1278,'sin-list 180320_update'!$B$2:$S$835,9,FALSE)))</f>
        <v>#N/A</v>
      </c>
      <c r="N1278" s="76" t="e">
        <f>IF($C1278="-",IF($A1278="-",IF(VLOOKUP($D1278,'REACH Bilaga XVII_update'!$A$5:$E$131,4,FALSE)="",NA(),VLOOKUP($D1278,'REACH Bilaga XVII_update'!$A$5:$E$131,4,FALSE)),IF(VLOOKUP($A1278,'REACH Bilaga XVII_update'!$C$5:$D$131,2,FALSE)="",NA(),VLOOKUP($A1278,'REACH Bilaga XVII_update'!$C$5:$D$131,2,FALSE))),IF(VLOOKUP($C1278,'REACH Bilaga XVII_update'!$B$5:$D$131,3,FALSE)="",NA(),VLOOKUP($C1278,'REACH Bilaga XVII_update'!$B$5:$D$131,3,FALSE)))</f>
        <v>#N/A</v>
      </c>
      <c r="O1278" s="76" t="e">
        <f>IF($C1278="-",IF($A1278="-",IF(VLOOKUP($D1278,' REACH Bilaga 59_update'!$A$5:$E$210,5,FALSE)="",NA(),VLOOKUP($D1278,' REACH Bilaga 59_update'!$A$5:$E$210,5,FALSE)),IF(VLOOKUP($A1278,' REACH Bilaga 59_update'!$D$5:$E$210,2,FALSE)="",NA(),VLOOKUP($A1278,' REACH Bilaga 59_update'!$D$5:$E$210,2,FALSE))),IF(VLOOKUP($C1278,' REACH Bilaga 59_update'!$C$5:$E$210,3,FALSE)="",NA(),VLOOKUP($C1278,' REACH Bilaga 59_update'!$C$5:$E$210,3,FALSE)))</f>
        <v>#N/A</v>
      </c>
      <c r="P1278" s="76" t="e">
        <f>IF(C1278="-",IF(A1278="-",IFERROR(VLOOKUP($D1278,' REACH Bilaga 59_update'!$A$5:$F$210,MATCH(Sammanfattning!P$1,' REACH Bilaga 59_update'!$A$4:$F$4,0),FALSE),VLOOKUP($D1278,'REACH Bilaga XIV_update'!$A$4:$H$110,MATCH(Sammanfattning!P$1,'REACH Bilaga XIV_update'!$A$4:$H$4,0),FALSE)),IFERROR(VLOOKUP($A1278,' REACH Bilaga 59_update'!$D$5:$F$210,MATCH(Sammanfattning!P$1,' REACH Bilaga 59_update'!$D$4:$F$4,0),FALSE),VLOOKUP($A1278,'REACH Bilaga XIV_update'!$D$4:$H$110,MATCH(Sammanfattning!P$1,'REACH Bilaga XIV_update'!$D$4:$H$4,0),FALSE))),IFERROR(VLOOKUP($C1278,' REACH Bilaga 59_update'!$C$5:$F$210,MATCH(Sammanfattning!P$1,' REACH Bilaga 59_update'!$C$4:$F$4,0),FALSE),VLOOKUP($C1278,'REACH Bilaga XIV_update'!$C$4:$H$110,MATCH(Sammanfattning!P$1,'REACH Bilaga XIV_update'!$C$4:$H$4,0),FALSE)))</f>
        <v>#N/A</v>
      </c>
      <c r="Q1278" s="76" t="e">
        <f>IF($C1278="-",IF($A1278="-",IF(VLOOKUP($D1278,'REACH Bilaga XIV_update'!$A$5:$I$110,9,FALSE)="",NA(),VLOOKUP($D1278,'REACH Bilaga XIV_update'!$A$5:$I$110,9,FALSE)),IF(VLOOKUP($A1278,'REACH Bilaga XIV_update'!$D$5:$I$110,6,FALSE)="",NA(),VLOOKUP($A1278,'REACH Bilaga XIV_update'!$D$5:$I$110,6,FALSE))),IF(VLOOKUP($C1278,'REACH Bilaga XIV_update'!$C$5:$I$110,7,FALSE)="",NA(),VLOOKUP($C1278,'REACH Bilaga XIV_update'!$C$5:$I$110,7,FALSE)))</f>
        <v>#N/A</v>
      </c>
      <c r="R1278" s="76" t="e">
        <f>IF($C1278="-",IF($A1278="-",IF(VLOOKUP($D1278,CoRAP_update!$A$5:$O$376,15,FALSE)="",NA(),VLOOKUP($D1278,CoRAP_update!$A$5:$O$376,15,FALSE)),IF(VLOOKUP($A1278,CoRAP_update!$D$5:$O$376,12,FALSE)="",NA(),VLOOKUP($A1278,CoRAP_update!$D$5:$O$376,12,FALSE))),IF(VLOOKUP($C1278,CoRAP_update!$C$5:$O$376,13,FALSE)="",NA(),VLOOKUP($C1278,CoRAP_update!$C$5:$O$376,13,FALSE)))</f>
        <v>#N/A</v>
      </c>
      <c r="S1278" s="144" t="e">
        <f>IF($C1278="-",IF($A1278="-",VLOOKUP($D1278,CoRAP_update!$A$5:$J$376,MATCH(Sammanfattning!S$1,CoRAP_update!$A$4:$J$4,0),FALSE),VLOOKUP($A1278,CoRAP_update!$D$5:$J$376,MATCH(Sammanfattning!S$1,CoRAP_update!$D$4:$J$4,0),FALSE)),VLOOKUP($C1278,CoRAP_update!$C$5:$J$376,MATCH(Sammanfattning!S$1,CoRAP_update!$C$4:$J$4,0),FALSE))</f>
        <v>#N/A</v>
      </c>
      <c r="T1278" s="76" t="str">
        <f>IF($A1278="-",VLOOKUP($D1278,EDC_update!$C$2:$F$450,4,FALSE),VLOOKUP($A1278,EDC_update!$B$2:$F$450,5,FALSE))</f>
        <v>CAT2</v>
      </c>
      <c r="V1278" s="78">
        <f>IF(IFERROR(SEARCH("PBT",P1278),99)=99,IF(IFERROR(SEARCH("suspected PBT",S1278),99)=99,IF(IFERROR(SEARCH("concluded to be PBT",K1278),99)=99,IF(IFERROR(SEARCH("PBT",S1278),99)=99,IF(IFERROR(SEARCH("PBT cand",L1278),99)=99,IF(IFERROR(SEARCH("PBT",L1278),99)=99,IF(IFERROR(SEARCH("persistent, bioackumulative and toxic properties",K1278),99)=99,0,Scoring!$E$3),Scoring!$E$3),Scoring!$E$7),Scoring!$E$3),Scoring!$E$5),Scoring!$E$6),Scoring!$E$3)</f>
        <v>0</v>
      </c>
      <c r="W1278" s="78">
        <f>IF(IFERROR(SEARCH("vPvB",P1278),99)=99,IF(IFERROR(SEARCH("suspected pbt/vPvB",S1278),99)=99,IF(IFERROR(SEARCH("vPvB",S1278),99)=99,IF(IFERROR(SEARCH("concluded to be a vPvB",S1278),99)=99,IF(IFERROR(SEARCH("identified as vPvB",K1278),99)=99,IF(IFERROR(SEARCH("concluded to be a vPvB",K1278),99)=99,IF(IFERROR(SEARCH("concluded to be both pbt and vPvB",S1278),99)=99,IF(IFERROR(SEARCH("concluded to be both pbt and vPvB",K1278),99)=99,0,Scoring!$E$5),Scoring!$E$5),Scoring!$E$5),Scoring!$E$5),Scoring!$E$5),Scoring!$E$4),Scoring!$E$6),Scoring!$E$4)</f>
        <v>0</v>
      </c>
      <c r="X1278" s="78">
        <f>IF(IFERROR(SEARCH("H410",N1278),99)=99,IF(IFERROR(SEARCH("H410",O1278),99)=99,IF(IFERROR(SEARCH("H410",Q1278),99)=99,IF(IFERROR(SEARCH("H410",M1278),99)=99,IF(IFERROR(SEARCH("H410",R1278),99)=99,IF(IFERROR(SEARCH("H411",N1278),99)=99,IF(IFERROR(SEARCH("H411",O1278),99)=99,IF(IFERROR(SEARCH("H411",Q1278),99)=99,IF(IFERROR(SEARCH("H411",M1278),99)=99,IF(IFERROR(SEARCH("H411",R1278),99)=99,IF(IFERROR(SEARCH("H413",N1278),99)=99,IF(IFERROR(SEARCH("H413",O1278),99)=99,IF(IFERROR(SEARCH("H413",Q1278),99)=99,IF(IFERROR(SEARCH("H413",M1278),99)=99,IF(IFERROR(SEARCH("H413",R1278),99)=99,IF(IFERROR(SEARCH("H412",N1278),99)=99,IF(IFERROR(SEARCH("H412",O1278),99)=99,IF(IFERROR(SEARCH("H412",Q1278),99)=99,IF(IFERROR(SEARCH("H412",M1278),99)=99,IF(IFERROR(SEARCH("H412",R1278),99)=99,0,Scoring!$E$2),Scoring!$E$2),Scoring!$E$2),Scoring!$E$2),Scoring!$E$2),Scoring!$E$2),Scoring!$E$2),Scoring!$E$2),Scoring!$E$2),Scoring!$E$2),Scoring!$E$2),Scoring!$E$2),Scoring!$E$2),Scoring!$E$2),Scoring!$E$2),Scoring!$E$2),Scoring!$E$2),Scoring!$E$2),Scoring!$E$2),Scoring!$E$2)</f>
        <v>0</v>
      </c>
      <c r="Y1278" s="78">
        <f>IF(IFERROR(SEARCH("CMR",K1278),99)=99,IF(IFERROR(SEARCH("Suspected CMR",S1278),99)=99,IF(IFERROR(SEARCH("CMR",S1278),99)=99,0,Scoring!$E$8),Scoring!$E$9),Scoring!$E$8)</f>
        <v>0</v>
      </c>
      <c r="Z1278" s="78">
        <f>IF(IFERROR(SEARCH("H350",N1278),99)=99,IF(IFERROR(SEARCH("H350",O1278),99)=99,IF(IFERROR(SEARCH("H350",Q1278),99)=99,IF(IFERROR(SEARCH("H350",M1278),99)=99,IF(IFERROR(SEARCH("H350",R1278),99)=99,IF(IFERROR(SEARCH("H351",N1278),99)=99,IF(IFERROR(SEARCH("H351",O1278),99)=99,IF(IFERROR(SEARCH("H351",Q1278),99)=99,IF(IFERROR(SEARCH("H351",M1278),99)=99,IF(IFERROR(SEARCH("H351",R1278),99)=99,IF(IFERROR(SEARCH("carcinogenic",P1278),99)=99,IF(IFERROR(SEARCH("suspected carcinogenic",S1278),99)=99,0,Scoring!$E$12),Scoring!$E$11),Scoring!$E$10),Scoring!$E$10),Scoring!$E$10),Scoring!$E$10),Scoring!$E$10),Scoring!$E$10),Scoring!$E$10),Scoring!$E$10),Scoring!$E$10),Scoring!$E$10)</f>
        <v>0</v>
      </c>
      <c r="AA1278" s="78">
        <f>IF(IFERROR(SEARCH("H340",N1278),99)=99,IF(IFERROR(SEARCH("H340",O1278),99)=99,IF(IFERROR(SEARCH("H340",Q1278),99)=99,IF(IFERROR(SEARCH("H340",M1278),99)=99,IF(IFERROR(SEARCH("H340",R1278),99)=99,IF(IFERROR(SEARCH("H341",N1278),99)=99,IF(IFERROR(SEARCH("H341",O1278),99)=99,IF(IFERROR(SEARCH("H341",Q1278),99)=99,IF(IFERROR(SEARCH("H341",M1278),99)=99,IF(IFERROR(SEARCH("H341",R1278),99)=99,IF(IFERROR(SEARCH("mutagenic",P1278),99)=99,IF(IFERROR(SEARCH("suspected mutagenic",S1278),99)=99,0,Scoring!$E$15),Scoring!$E$14),Scoring!$E$13),Scoring!$E$13),Scoring!$E$13),Scoring!$E$13),Scoring!$E$13),Scoring!$E$13),Scoring!$E$13),Scoring!$E$13),Scoring!$E$13),Scoring!$E$13)</f>
        <v>0</v>
      </c>
      <c r="AB1278" s="78">
        <f>IF(IFERROR(SEARCH("H360",N1278),99)=99,IF(IFERROR(SEARCH("H360",O1278),99)=99,IF(IFERROR(SEARCH("H360",Q1278),99)=99,IF(IFERROR(SEARCH("H360",M1278),99)=99,IF(IFERROR(SEARCH("H360",R1278),99)=99,IF(IFERROR(SEARCH("H361",N1278),99)=99,IF(IFERROR(SEARCH("H361",O1278),99)=99,IF(IFERROR(SEARCH("H361",Q1278),99)=99,IF(IFERROR(SEARCH("H361",M1278),99)=99,IF(IFERROR(SEARCH("H361",R1278),99)=99,IF(IFERROR(SEARCH("reproduction",P1278),99)=99,IF(IFERROR(SEARCH("suspected reprotoxic",S1278),99)=99,IF(IFERROR(SEARCH("reprotoxic",S1278),99)=99,IF(IFERROR(SEARCH("reprotoxic",K1278),99)=99,0,Scoring!$E$18),Scoring!$E$18),Scoring!$E$19),Scoring!$E$17),Scoring!$E$16),Scoring!$E$16),Scoring!$E$16),Scoring!$E$16),Scoring!$E$16),Scoring!$E$16),Scoring!$E$16),Scoring!$E$16),Scoring!$E$16),Scoring!$E$16)</f>
        <v>0</v>
      </c>
      <c r="AC1278" s="78">
        <f>IF(IFERROR(SEARCH("57f",L1278),99)=99,IF(IFERROR(SEARCH("57(f)",P1278),99)=99,0,Scoring!$E$20),Scoring!$E$20)</f>
        <v>0</v>
      </c>
      <c r="AD1278" s="78">
        <f>IF(IFERROR(SEARCH("CAT1",T1278),99)=99,IF(IFERROR(SEARCH("CAT2",T1278),99)=99,IF(IFERROR(SEARCH("CAT3",T1278),99)=99,IF(IFERROR(SEARCH("concluded to be endocrine",K1278),99)=99,IF(IFERROR(SEARCH("categorised as endocrine",K1278),99)=99,IF(IFERROR(SEARCH("endocrine disrupting",P1278),99)=99,IF(IFERROR(SEARCH("endocrine disrupting",K1278),99)=99,IF(IFERROR(SEARCH("suspected endocrine",S1278),99)=99,IF(IFERROR(SEARCH("potential endocrine",S1278),99)=99,0,Scoring!$E$25),Scoring!$E$25),Scoring!$E$24),Scoring!$E$24),Scoring!$E$24),Scoring!$E$24),Scoring!$E$23),Scoring!$E$22),Scoring!$E$21)</f>
        <v>0.5</v>
      </c>
      <c r="AE1278" s="78">
        <f>IF(IFERROR(SEARCH("suspected sensitiser",S1278),99)=99,IF(IFERROR(SEARCH("sensitiser",S1278),99)=99,IF(IFERROR(SEARCH("other hazard based concern",S1278),99)=99,0,Scoring!$E$28),Scoring!$E$26),Scoring!$E$27)</f>
        <v>0</v>
      </c>
      <c r="AF1278" s="78">
        <f>IF(IFERROR(M1278,1)=1,IF(IFERROR(N1278,1)=1,IF(IFERROR(O1278,1)=1,IF(IFERROR(Q1278,1)=1,IF(IFERROR(R1278,1)=1,IF(IFERROR(T1278,1)=1,IF(IFERROR(K1278,1)=1,IF(IFERROR(P1278,1)=1,IF(IFERROR(S1278,1)=1,Scoring!$E$29,0),0),0),0),0),0),0),0),0)</f>
        <v>0</v>
      </c>
      <c r="AG1278" s="78">
        <f t="shared" si="87"/>
        <v>0.5</v>
      </c>
      <c r="AI1278" s="93"/>
      <c r="AJ1278" s="94"/>
      <c r="AK1278" s="76"/>
      <c r="AL1278" s="75"/>
      <c r="AN1278" s="79"/>
      <c r="AO1278" s="79"/>
      <c r="AP1278" s="79"/>
      <c r="AQ1278" s="79"/>
      <c r="AR1278" s="79"/>
      <c r="AS1278" s="78"/>
      <c r="AU1278" s="79">
        <f>IF(IFERROR(F1278,99)=99,IF(IFERROR(G1278,99)=99,IF(IFERROR(H1278,99)=99,IF(IFERROR(I1278,99)=99,IF(IFERROR(E1278,99)=99,IF(IFERROR(J1278,99)=99,0,Scoring!$B$7),Scoring!$B$3),Scoring!$B$2),Scoring!$B$6),Scoring!$B$5),Scoring!$B$4)</f>
        <v>0.3</v>
      </c>
      <c r="AV1278" s="78">
        <f t="shared" si="88"/>
        <v>0.15</v>
      </c>
      <c r="AW1278" s="78"/>
      <c r="AX1278" s="66"/>
      <c r="AY1278" s="78"/>
      <c r="AZ1278" s="76"/>
      <c r="BB1278" s="76"/>
    </row>
    <row r="1279" spans="1:54" x14ac:dyDescent="0.25">
      <c r="A1279" s="89" t="s">
        <v>6098</v>
      </c>
      <c r="B1279" s="89" t="s">
        <v>30</v>
      </c>
      <c r="C1279" s="89" t="s">
        <v>30</v>
      </c>
      <c r="D1279" s="89" t="s">
        <v>7067</v>
      </c>
      <c r="E1279" s="76" t="e">
        <f>IF(C1279="-",IF(A1279="-",VLOOKUP(D1279,'sin-list 180320_update'!$C$2:$C$835,1,FALSE),VLOOKUP(A1279,'sin-list 180320_update'!$A$2:$A$835,1,FALSE)),VLOOKUP(C1279,'sin-list 180320_update'!$B$2:$B$835,1,FALSE))</f>
        <v>#N/A</v>
      </c>
      <c r="F1279" s="76" t="e">
        <f>IF($C1279="-",IF($A1279="-",VLOOKUP($D1279,'REACH Bilaga XVII_update'!$A$5:$A$131,1,FALSE),VLOOKUP($A1279,'REACH Bilaga XVII_update'!$C$5:$C$131,1,FALSE)),VLOOKUP($C1279,'REACH Bilaga XVII_update'!$B$5:$B$131,1,FALSE))</f>
        <v>#N/A</v>
      </c>
      <c r="G1279" s="76" t="e">
        <f>IF($C1279="-",IF($A1279="-",VLOOKUP($D1279,' REACH Bilaga 59_update'!$A$5:$A$210,1,FALSE),VLOOKUP($A1279,' REACH Bilaga 59_update'!$D$5:$D$210,1,FALSE)),VLOOKUP($C1279,' REACH Bilaga 59_update'!$C$5:$C$210,1,FALSE))</f>
        <v>#N/A</v>
      </c>
      <c r="H1279" s="76" t="e">
        <f>IF($C1279="-",IF($A1279="-",VLOOKUP($D1279,'REACH Bilaga XIV_update'!$A$5:$A$110,1,FALSE),VLOOKUP($A1279,'REACH Bilaga XIV_update'!$D$5:$D$110,1,FALSE)),VLOOKUP($C1279,'REACH Bilaga XIV_update'!$C$5:$C$110,1,FALSE))</f>
        <v>#N/A</v>
      </c>
      <c r="I1279" s="76" t="e">
        <f>IF($C1279="-",IF($A1279="-",VLOOKUP($D1279,CoRAP_update!$A$5:$A$376,1,FALSE),VLOOKUP($A1279,CoRAP_update!$D$5:$D$376,1,FALSE)),VLOOKUP($C1279,CoRAP_update!$C$5:$C$376,1,FALSE))</f>
        <v>#N/A</v>
      </c>
      <c r="J1279" s="76" t="str">
        <f>IF($C1279="-",IF($A1279="-",VLOOKUP($D1279,EDC_update!$C$2:$C$450,1,FALSE),VLOOKUP($A1279,EDC_update!$B$2:$B$450,1,FALSE)),VLOOKUP($C1279,EDC_update!$L$2:$L$450,1,FALSE))</f>
        <v>131-16-8</v>
      </c>
      <c r="K1279" s="76" t="e">
        <f>IF($C1279="-",IF($A1279="-",IF(VLOOKUP($D1279,'sin-list 180320_update'!$C$2:$S$835,3,FALSE)="",NA(),VLOOKUP($D1279,'sin-list 180320_update'!$C$2:$S$835,3,FALSE)),IF(VLOOKUP($A1279,'sin-list 180320_update'!$A$2:$S$835,5,FALSE)="",NA(),VLOOKUP($A1279,'sin-list 180320_update'!$A$2:$S$835,5,FALSE))),IF(VLOOKUP($C1279,'sin-list 180320_update'!$B$2:$S$835,4,FALSE)="",NA(),VLOOKUP($C1279,'sin-list 180320_update'!$B$2:$S$835,4,FALSE)))</f>
        <v>#N/A</v>
      </c>
      <c r="L1279" s="76" t="e">
        <f>IF($C1279="-",IF($A1279="-",VLOOKUP($D1279,'sin-list 180320_update'!$C$2:$S$835,6,FALSE),VLOOKUP($A1279,'sin-list 180320_update'!$A$2:$S$835,8,FALSE)),VLOOKUP($C1279,'sin-list 180320_update'!$B$2:$S$835,7,FALSE))</f>
        <v>#N/A</v>
      </c>
      <c r="M1279" s="76" t="e">
        <f>IF($C1279="-",IF($A1279="-",IF(VLOOKUP($D1279,'sin-list 180320_update'!$C$2:$S$835,8,FALSE)="",NA(),VLOOKUP($D1279,'sin-list 180320_update'!$C$2:$S$835,8,FALSE)),IF(VLOOKUP($A1279,'sin-list 180320_update'!$A$2:$S$835,10,FALSE)="",NA(),VLOOKUP($A1279,'sin-list 180320_update'!$A$2:$S$835,10,FALSE))),IF(VLOOKUP($C1279,'sin-list 180320_update'!$B$2:$S$835,9,FALSE)="",NA(),VLOOKUP($C1279,'sin-list 180320_update'!$B$2:$S$835,9,FALSE)))</f>
        <v>#N/A</v>
      </c>
      <c r="N1279" s="76" t="e">
        <f>IF($C1279="-",IF($A1279="-",IF(VLOOKUP($D1279,'REACH Bilaga XVII_update'!$A$5:$E$131,4,FALSE)="",NA(),VLOOKUP($D1279,'REACH Bilaga XVII_update'!$A$5:$E$131,4,FALSE)),IF(VLOOKUP($A1279,'REACH Bilaga XVII_update'!$C$5:$D$131,2,FALSE)="",NA(),VLOOKUP($A1279,'REACH Bilaga XVII_update'!$C$5:$D$131,2,FALSE))),IF(VLOOKUP($C1279,'REACH Bilaga XVII_update'!$B$5:$D$131,3,FALSE)="",NA(),VLOOKUP($C1279,'REACH Bilaga XVII_update'!$B$5:$D$131,3,FALSE)))</f>
        <v>#N/A</v>
      </c>
      <c r="O1279" s="76" t="e">
        <f>IF($C1279="-",IF($A1279="-",IF(VLOOKUP($D1279,' REACH Bilaga 59_update'!$A$5:$E$210,5,FALSE)="",NA(),VLOOKUP($D1279,' REACH Bilaga 59_update'!$A$5:$E$210,5,FALSE)),IF(VLOOKUP($A1279,' REACH Bilaga 59_update'!$D$5:$E$210,2,FALSE)="",NA(),VLOOKUP($A1279,' REACH Bilaga 59_update'!$D$5:$E$210,2,FALSE))),IF(VLOOKUP($C1279,' REACH Bilaga 59_update'!$C$5:$E$210,3,FALSE)="",NA(),VLOOKUP($C1279,' REACH Bilaga 59_update'!$C$5:$E$210,3,FALSE)))</f>
        <v>#N/A</v>
      </c>
      <c r="P1279" s="76" t="e">
        <f>IF(C1279="-",IF(A1279="-",IFERROR(VLOOKUP($D1279,' REACH Bilaga 59_update'!$A$5:$F$210,MATCH(Sammanfattning!P$1,' REACH Bilaga 59_update'!$A$4:$F$4,0),FALSE),VLOOKUP($D1279,'REACH Bilaga XIV_update'!$A$4:$H$110,MATCH(Sammanfattning!P$1,'REACH Bilaga XIV_update'!$A$4:$H$4,0),FALSE)),IFERROR(VLOOKUP($A1279,' REACH Bilaga 59_update'!$D$5:$F$210,MATCH(Sammanfattning!P$1,' REACH Bilaga 59_update'!$D$4:$F$4,0),FALSE),VLOOKUP($A1279,'REACH Bilaga XIV_update'!$D$4:$H$110,MATCH(Sammanfattning!P$1,'REACH Bilaga XIV_update'!$D$4:$H$4,0),FALSE))),IFERROR(VLOOKUP($C1279,' REACH Bilaga 59_update'!$C$5:$F$210,MATCH(Sammanfattning!P$1,' REACH Bilaga 59_update'!$C$4:$F$4,0),FALSE),VLOOKUP($C1279,'REACH Bilaga XIV_update'!$C$4:$H$110,MATCH(Sammanfattning!P$1,'REACH Bilaga XIV_update'!$C$4:$H$4,0),FALSE)))</f>
        <v>#N/A</v>
      </c>
      <c r="Q1279" s="76" t="e">
        <f>IF($C1279="-",IF($A1279="-",IF(VLOOKUP($D1279,'REACH Bilaga XIV_update'!$A$5:$I$110,9,FALSE)="",NA(),VLOOKUP($D1279,'REACH Bilaga XIV_update'!$A$5:$I$110,9,FALSE)),IF(VLOOKUP($A1279,'REACH Bilaga XIV_update'!$D$5:$I$110,6,FALSE)="",NA(),VLOOKUP($A1279,'REACH Bilaga XIV_update'!$D$5:$I$110,6,FALSE))),IF(VLOOKUP($C1279,'REACH Bilaga XIV_update'!$C$5:$I$110,7,FALSE)="",NA(),VLOOKUP($C1279,'REACH Bilaga XIV_update'!$C$5:$I$110,7,FALSE)))</f>
        <v>#N/A</v>
      </c>
      <c r="R1279" s="76" t="e">
        <f>IF($C1279="-",IF($A1279="-",IF(VLOOKUP($D1279,CoRAP_update!$A$5:$O$376,15,FALSE)="",NA(),VLOOKUP($D1279,CoRAP_update!$A$5:$O$376,15,FALSE)),IF(VLOOKUP($A1279,CoRAP_update!$D$5:$O$376,12,FALSE)="",NA(),VLOOKUP($A1279,CoRAP_update!$D$5:$O$376,12,FALSE))),IF(VLOOKUP($C1279,CoRAP_update!$C$5:$O$376,13,FALSE)="",NA(),VLOOKUP($C1279,CoRAP_update!$C$5:$O$376,13,FALSE)))</f>
        <v>#N/A</v>
      </c>
      <c r="S1279" s="144" t="e">
        <f>IF($C1279="-",IF($A1279="-",VLOOKUP($D1279,CoRAP_update!$A$5:$J$376,MATCH(Sammanfattning!S$1,CoRAP_update!$A$4:$J$4,0),FALSE),VLOOKUP($A1279,CoRAP_update!$D$5:$J$376,MATCH(Sammanfattning!S$1,CoRAP_update!$D$4:$J$4,0),FALSE)),VLOOKUP($C1279,CoRAP_update!$C$5:$J$376,MATCH(Sammanfattning!S$1,CoRAP_update!$C$4:$J$4,0),FALSE))</f>
        <v>#N/A</v>
      </c>
      <c r="T1279" s="76" t="str">
        <f>IF($A1279="-",VLOOKUP($D1279,EDC_update!$C$2:$F$450,4,FALSE),VLOOKUP($A1279,EDC_update!$B$2:$F$450,5,FALSE))</f>
        <v>CAT2</v>
      </c>
      <c r="V1279" s="78">
        <f>IF(IFERROR(SEARCH("PBT",P1279),99)=99,IF(IFERROR(SEARCH("suspected PBT",S1279),99)=99,IF(IFERROR(SEARCH("concluded to be PBT",K1279),99)=99,IF(IFERROR(SEARCH("PBT",S1279),99)=99,IF(IFERROR(SEARCH("PBT cand",L1279),99)=99,IF(IFERROR(SEARCH("PBT",L1279),99)=99,IF(IFERROR(SEARCH("persistent, bioackumulative and toxic properties",K1279),99)=99,0,Scoring!$E$3),Scoring!$E$3),Scoring!$E$7),Scoring!$E$3),Scoring!$E$5),Scoring!$E$6),Scoring!$E$3)</f>
        <v>0</v>
      </c>
      <c r="W1279" s="78">
        <f>IF(IFERROR(SEARCH("vPvB",P1279),99)=99,IF(IFERROR(SEARCH("suspected pbt/vPvB",S1279),99)=99,IF(IFERROR(SEARCH("vPvB",S1279),99)=99,IF(IFERROR(SEARCH("concluded to be a vPvB",S1279),99)=99,IF(IFERROR(SEARCH("identified as vPvB",K1279),99)=99,IF(IFERROR(SEARCH("concluded to be a vPvB",K1279),99)=99,IF(IFERROR(SEARCH("concluded to be both pbt and vPvB",S1279),99)=99,IF(IFERROR(SEARCH("concluded to be both pbt and vPvB",K1279),99)=99,0,Scoring!$E$5),Scoring!$E$5),Scoring!$E$5),Scoring!$E$5),Scoring!$E$5),Scoring!$E$4),Scoring!$E$6),Scoring!$E$4)</f>
        <v>0</v>
      </c>
      <c r="X1279" s="78">
        <f>IF(IFERROR(SEARCH("H410",N1279),99)=99,IF(IFERROR(SEARCH("H410",O1279),99)=99,IF(IFERROR(SEARCH("H410",Q1279),99)=99,IF(IFERROR(SEARCH("H410",M1279),99)=99,IF(IFERROR(SEARCH("H410",R1279),99)=99,IF(IFERROR(SEARCH("H411",N1279),99)=99,IF(IFERROR(SEARCH("H411",O1279),99)=99,IF(IFERROR(SEARCH("H411",Q1279),99)=99,IF(IFERROR(SEARCH("H411",M1279),99)=99,IF(IFERROR(SEARCH("H411",R1279),99)=99,IF(IFERROR(SEARCH("H413",N1279),99)=99,IF(IFERROR(SEARCH("H413",O1279),99)=99,IF(IFERROR(SEARCH("H413",Q1279),99)=99,IF(IFERROR(SEARCH("H413",M1279),99)=99,IF(IFERROR(SEARCH("H413",R1279),99)=99,IF(IFERROR(SEARCH("H412",N1279),99)=99,IF(IFERROR(SEARCH("H412",O1279),99)=99,IF(IFERROR(SEARCH("H412",Q1279),99)=99,IF(IFERROR(SEARCH("H412",M1279),99)=99,IF(IFERROR(SEARCH("H412",R1279),99)=99,0,Scoring!$E$2),Scoring!$E$2),Scoring!$E$2),Scoring!$E$2),Scoring!$E$2),Scoring!$E$2),Scoring!$E$2),Scoring!$E$2),Scoring!$E$2),Scoring!$E$2),Scoring!$E$2),Scoring!$E$2),Scoring!$E$2),Scoring!$E$2),Scoring!$E$2),Scoring!$E$2),Scoring!$E$2),Scoring!$E$2),Scoring!$E$2),Scoring!$E$2)</f>
        <v>0</v>
      </c>
      <c r="Y1279" s="78">
        <f>IF(IFERROR(SEARCH("CMR",K1279),99)=99,IF(IFERROR(SEARCH("Suspected CMR",S1279),99)=99,IF(IFERROR(SEARCH("CMR",S1279),99)=99,0,Scoring!$E$8),Scoring!$E$9),Scoring!$E$8)</f>
        <v>0</v>
      </c>
      <c r="Z1279" s="78">
        <f>IF(IFERROR(SEARCH("H350",N1279),99)=99,IF(IFERROR(SEARCH("H350",O1279),99)=99,IF(IFERROR(SEARCH("H350",Q1279),99)=99,IF(IFERROR(SEARCH("H350",M1279),99)=99,IF(IFERROR(SEARCH("H350",R1279),99)=99,IF(IFERROR(SEARCH("H351",N1279),99)=99,IF(IFERROR(SEARCH("H351",O1279),99)=99,IF(IFERROR(SEARCH("H351",Q1279),99)=99,IF(IFERROR(SEARCH("H351",M1279),99)=99,IF(IFERROR(SEARCH("H351",R1279),99)=99,IF(IFERROR(SEARCH("carcinogenic",P1279),99)=99,IF(IFERROR(SEARCH("suspected carcinogenic",S1279),99)=99,0,Scoring!$E$12),Scoring!$E$11),Scoring!$E$10),Scoring!$E$10),Scoring!$E$10),Scoring!$E$10),Scoring!$E$10),Scoring!$E$10),Scoring!$E$10),Scoring!$E$10),Scoring!$E$10),Scoring!$E$10)</f>
        <v>0</v>
      </c>
      <c r="AA1279" s="78">
        <f>IF(IFERROR(SEARCH("H340",N1279),99)=99,IF(IFERROR(SEARCH("H340",O1279),99)=99,IF(IFERROR(SEARCH("H340",Q1279),99)=99,IF(IFERROR(SEARCH("H340",M1279),99)=99,IF(IFERROR(SEARCH("H340",R1279),99)=99,IF(IFERROR(SEARCH("H341",N1279),99)=99,IF(IFERROR(SEARCH("H341",O1279),99)=99,IF(IFERROR(SEARCH("H341",Q1279),99)=99,IF(IFERROR(SEARCH("H341",M1279),99)=99,IF(IFERROR(SEARCH("H341",R1279),99)=99,IF(IFERROR(SEARCH("mutagenic",P1279),99)=99,IF(IFERROR(SEARCH("suspected mutagenic",S1279),99)=99,0,Scoring!$E$15),Scoring!$E$14),Scoring!$E$13),Scoring!$E$13),Scoring!$E$13),Scoring!$E$13),Scoring!$E$13),Scoring!$E$13),Scoring!$E$13),Scoring!$E$13),Scoring!$E$13),Scoring!$E$13)</f>
        <v>0</v>
      </c>
      <c r="AB1279" s="78">
        <f>IF(IFERROR(SEARCH("H360",N1279),99)=99,IF(IFERROR(SEARCH("H360",O1279),99)=99,IF(IFERROR(SEARCH("H360",Q1279),99)=99,IF(IFERROR(SEARCH("H360",M1279),99)=99,IF(IFERROR(SEARCH("H360",R1279),99)=99,IF(IFERROR(SEARCH("H361",N1279),99)=99,IF(IFERROR(SEARCH("H361",O1279),99)=99,IF(IFERROR(SEARCH("H361",Q1279),99)=99,IF(IFERROR(SEARCH("H361",M1279),99)=99,IF(IFERROR(SEARCH("H361",R1279),99)=99,IF(IFERROR(SEARCH("reproduction",P1279),99)=99,IF(IFERROR(SEARCH("suspected reprotoxic",S1279),99)=99,IF(IFERROR(SEARCH("reprotoxic",S1279),99)=99,IF(IFERROR(SEARCH("reprotoxic",K1279),99)=99,0,Scoring!$E$18),Scoring!$E$18),Scoring!$E$19),Scoring!$E$17),Scoring!$E$16),Scoring!$E$16),Scoring!$E$16),Scoring!$E$16),Scoring!$E$16),Scoring!$E$16),Scoring!$E$16),Scoring!$E$16),Scoring!$E$16),Scoring!$E$16)</f>
        <v>0</v>
      </c>
      <c r="AC1279" s="78">
        <f>IF(IFERROR(SEARCH("57f",L1279),99)=99,IF(IFERROR(SEARCH("57(f)",P1279),99)=99,0,Scoring!$E$20),Scoring!$E$20)</f>
        <v>0</v>
      </c>
      <c r="AD1279" s="78">
        <f>IF(IFERROR(SEARCH("CAT1",T1279),99)=99,IF(IFERROR(SEARCH("CAT2",T1279),99)=99,IF(IFERROR(SEARCH("CAT3",T1279),99)=99,IF(IFERROR(SEARCH("concluded to be endocrine",K1279),99)=99,IF(IFERROR(SEARCH("categorised as endocrine",K1279),99)=99,IF(IFERROR(SEARCH("endocrine disrupting",P1279),99)=99,IF(IFERROR(SEARCH("endocrine disrupting",K1279),99)=99,IF(IFERROR(SEARCH("suspected endocrine",S1279),99)=99,IF(IFERROR(SEARCH("potential endocrine",S1279),99)=99,0,Scoring!$E$25),Scoring!$E$25),Scoring!$E$24),Scoring!$E$24),Scoring!$E$24),Scoring!$E$24),Scoring!$E$23),Scoring!$E$22),Scoring!$E$21)</f>
        <v>0.5</v>
      </c>
      <c r="AE1279" s="78">
        <f>IF(IFERROR(SEARCH("suspected sensitiser",S1279),99)=99,IF(IFERROR(SEARCH("sensitiser",S1279),99)=99,IF(IFERROR(SEARCH("other hazard based concern",S1279),99)=99,0,Scoring!$E$28),Scoring!$E$26),Scoring!$E$27)</f>
        <v>0</v>
      </c>
      <c r="AF1279" s="78">
        <f>IF(IFERROR(M1279,1)=1,IF(IFERROR(N1279,1)=1,IF(IFERROR(O1279,1)=1,IF(IFERROR(Q1279,1)=1,IF(IFERROR(R1279,1)=1,IF(IFERROR(T1279,1)=1,IF(IFERROR(K1279,1)=1,IF(IFERROR(P1279,1)=1,IF(IFERROR(S1279,1)=1,Scoring!$E$29,0),0),0),0),0),0),0),0),0)</f>
        <v>0</v>
      </c>
      <c r="AG1279" s="78">
        <f t="shared" si="87"/>
        <v>0.5</v>
      </c>
      <c r="AI1279" s="93"/>
      <c r="AJ1279" s="94"/>
      <c r="AK1279" s="76"/>
      <c r="AL1279" s="75"/>
      <c r="AN1279" s="79"/>
      <c r="AO1279" s="79"/>
      <c r="AP1279" s="79"/>
      <c r="AQ1279" s="79"/>
      <c r="AR1279" s="79"/>
      <c r="AS1279" s="78"/>
      <c r="AU1279" s="79">
        <f>IF(IFERROR(F1279,99)=99,IF(IFERROR(G1279,99)=99,IF(IFERROR(H1279,99)=99,IF(IFERROR(I1279,99)=99,IF(IFERROR(E1279,99)=99,IF(IFERROR(J1279,99)=99,0,Scoring!$B$7),Scoring!$B$3),Scoring!$B$2),Scoring!$B$6),Scoring!$B$5),Scoring!$B$4)</f>
        <v>0.3</v>
      </c>
      <c r="AV1279" s="78">
        <f t="shared" si="88"/>
        <v>0.15</v>
      </c>
      <c r="AW1279" s="78"/>
      <c r="AX1279" s="66"/>
      <c r="AY1279" s="78"/>
      <c r="AZ1279" s="76"/>
      <c r="BB1279" s="76"/>
    </row>
    <row r="1280" spans="1:54" x14ac:dyDescent="0.25">
      <c r="A1280" s="89" t="s">
        <v>6792</v>
      </c>
      <c r="B1280" s="89" t="s">
        <v>30</v>
      </c>
      <c r="C1280" s="89" t="s">
        <v>30</v>
      </c>
      <c r="D1280" s="89" t="s">
        <v>6793</v>
      </c>
      <c r="E1280" s="76" t="e">
        <f>IF(C1280="-",IF(A1280="-",VLOOKUP(D1280,'sin-list 180320_update'!$C$2:$C$835,1,FALSE),VLOOKUP(A1280,'sin-list 180320_update'!$A$2:$A$835,1,FALSE)),VLOOKUP(C1280,'sin-list 180320_update'!$B$2:$B$835,1,FALSE))</f>
        <v>#N/A</v>
      </c>
      <c r="F1280" s="76" t="e">
        <f>IF($C1280="-",IF($A1280="-",VLOOKUP($D1280,'REACH Bilaga XVII_update'!$A$5:$A$131,1,FALSE),VLOOKUP($A1280,'REACH Bilaga XVII_update'!$C$5:$C$131,1,FALSE)),VLOOKUP($C1280,'REACH Bilaga XVII_update'!$B$5:$B$131,1,FALSE))</f>
        <v>#N/A</v>
      </c>
      <c r="G1280" s="76" t="e">
        <f>IF($C1280="-",IF($A1280="-",VLOOKUP($D1280,' REACH Bilaga 59_update'!$A$5:$A$210,1,FALSE),VLOOKUP($A1280,' REACH Bilaga 59_update'!$D$5:$D$210,1,FALSE)),VLOOKUP($C1280,' REACH Bilaga 59_update'!$C$5:$C$210,1,FALSE))</f>
        <v>#N/A</v>
      </c>
      <c r="H1280" s="76" t="e">
        <f>IF($C1280="-",IF($A1280="-",VLOOKUP($D1280,'REACH Bilaga XIV_update'!$A$5:$A$110,1,FALSE),VLOOKUP($A1280,'REACH Bilaga XIV_update'!$D$5:$D$110,1,FALSE)),VLOOKUP($C1280,'REACH Bilaga XIV_update'!$C$5:$C$110,1,FALSE))</f>
        <v>#N/A</v>
      </c>
      <c r="I1280" s="76" t="e">
        <f>IF($C1280="-",IF($A1280="-",VLOOKUP($D1280,CoRAP_update!$A$5:$A$376,1,FALSE),VLOOKUP($A1280,CoRAP_update!$D$5:$D$376,1,FALSE)),VLOOKUP($C1280,CoRAP_update!$C$5:$C$376,1,FALSE))</f>
        <v>#N/A</v>
      </c>
      <c r="J1280" s="76" t="str">
        <f>IF($C1280="-",IF($A1280="-",VLOOKUP($D1280,EDC_update!$C$2:$C$450,1,FALSE),VLOOKUP($A1280,EDC_update!$B$2:$B$450,1,FALSE)),VLOOKUP($C1280,EDC_update!$L$2:$L$450,1,FALSE))</f>
        <v>131-54-4</v>
      </c>
      <c r="K1280" s="76" t="e">
        <f>IF($C1280="-",IF($A1280="-",IF(VLOOKUP($D1280,'sin-list 180320_update'!$C$2:$S$835,3,FALSE)="",NA(),VLOOKUP($D1280,'sin-list 180320_update'!$C$2:$S$835,3,FALSE)),IF(VLOOKUP($A1280,'sin-list 180320_update'!$A$2:$S$835,5,FALSE)="",NA(),VLOOKUP($A1280,'sin-list 180320_update'!$A$2:$S$835,5,FALSE))),IF(VLOOKUP($C1280,'sin-list 180320_update'!$B$2:$S$835,4,FALSE)="",NA(),VLOOKUP($C1280,'sin-list 180320_update'!$B$2:$S$835,4,FALSE)))</f>
        <v>#N/A</v>
      </c>
      <c r="L1280" s="76" t="e">
        <f>IF($C1280="-",IF($A1280="-",VLOOKUP($D1280,'sin-list 180320_update'!$C$2:$S$835,6,FALSE),VLOOKUP($A1280,'sin-list 180320_update'!$A$2:$S$835,8,FALSE)),VLOOKUP($C1280,'sin-list 180320_update'!$B$2:$S$835,7,FALSE))</f>
        <v>#N/A</v>
      </c>
      <c r="M1280" s="76" t="e">
        <f>IF($C1280="-",IF($A1280="-",IF(VLOOKUP($D1280,'sin-list 180320_update'!$C$2:$S$835,8,FALSE)="",NA(),VLOOKUP($D1280,'sin-list 180320_update'!$C$2:$S$835,8,FALSE)),IF(VLOOKUP($A1280,'sin-list 180320_update'!$A$2:$S$835,10,FALSE)="",NA(),VLOOKUP($A1280,'sin-list 180320_update'!$A$2:$S$835,10,FALSE))),IF(VLOOKUP($C1280,'sin-list 180320_update'!$B$2:$S$835,9,FALSE)="",NA(),VLOOKUP($C1280,'sin-list 180320_update'!$B$2:$S$835,9,FALSE)))</f>
        <v>#N/A</v>
      </c>
      <c r="N1280" s="76" t="e">
        <f>IF($C1280="-",IF($A1280="-",IF(VLOOKUP($D1280,'REACH Bilaga XVII_update'!$A$5:$E$131,4,FALSE)="",NA(),VLOOKUP($D1280,'REACH Bilaga XVII_update'!$A$5:$E$131,4,FALSE)),IF(VLOOKUP($A1280,'REACH Bilaga XVII_update'!$C$5:$D$131,2,FALSE)="",NA(),VLOOKUP($A1280,'REACH Bilaga XVII_update'!$C$5:$D$131,2,FALSE))),IF(VLOOKUP($C1280,'REACH Bilaga XVII_update'!$B$5:$D$131,3,FALSE)="",NA(),VLOOKUP($C1280,'REACH Bilaga XVII_update'!$B$5:$D$131,3,FALSE)))</f>
        <v>#N/A</v>
      </c>
      <c r="O1280" s="76" t="e">
        <f>IF($C1280="-",IF($A1280="-",IF(VLOOKUP($D1280,' REACH Bilaga 59_update'!$A$5:$E$210,5,FALSE)="",NA(),VLOOKUP($D1280,' REACH Bilaga 59_update'!$A$5:$E$210,5,FALSE)),IF(VLOOKUP($A1280,' REACH Bilaga 59_update'!$D$5:$E$210,2,FALSE)="",NA(),VLOOKUP($A1280,' REACH Bilaga 59_update'!$D$5:$E$210,2,FALSE))),IF(VLOOKUP($C1280,' REACH Bilaga 59_update'!$C$5:$E$210,3,FALSE)="",NA(),VLOOKUP($C1280,' REACH Bilaga 59_update'!$C$5:$E$210,3,FALSE)))</f>
        <v>#N/A</v>
      </c>
      <c r="P1280" s="76" t="e">
        <f>IF(C1280="-",IF(A1280="-",IFERROR(VLOOKUP($D1280,' REACH Bilaga 59_update'!$A$5:$F$210,MATCH(Sammanfattning!P$1,' REACH Bilaga 59_update'!$A$4:$F$4,0),FALSE),VLOOKUP($D1280,'REACH Bilaga XIV_update'!$A$4:$H$110,MATCH(Sammanfattning!P$1,'REACH Bilaga XIV_update'!$A$4:$H$4,0),FALSE)),IFERROR(VLOOKUP($A1280,' REACH Bilaga 59_update'!$D$5:$F$210,MATCH(Sammanfattning!P$1,' REACH Bilaga 59_update'!$D$4:$F$4,0),FALSE),VLOOKUP($A1280,'REACH Bilaga XIV_update'!$D$4:$H$110,MATCH(Sammanfattning!P$1,'REACH Bilaga XIV_update'!$D$4:$H$4,0),FALSE))),IFERROR(VLOOKUP($C1280,' REACH Bilaga 59_update'!$C$5:$F$210,MATCH(Sammanfattning!P$1,' REACH Bilaga 59_update'!$C$4:$F$4,0),FALSE),VLOOKUP($C1280,'REACH Bilaga XIV_update'!$C$4:$H$110,MATCH(Sammanfattning!P$1,'REACH Bilaga XIV_update'!$C$4:$H$4,0),FALSE)))</f>
        <v>#N/A</v>
      </c>
      <c r="Q1280" s="76" t="e">
        <f>IF($C1280="-",IF($A1280="-",IF(VLOOKUP($D1280,'REACH Bilaga XIV_update'!$A$5:$I$110,9,FALSE)="",NA(),VLOOKUP($D1280,'REACH Bilaga XIV_update'!$A$5:$I$110,9,FALSE)),IF(VLOOKUP($A1280,'REACH Bilaga XIV_update'!$D$5:$I$110,6,FALSE)="",NA(),VLOOKUP($A1280,'REACH Bilaga XIV_update'!$D$5:$I$110,6,FALSE))),IF(VLOOKUP($C1280,'REACH Bilaga XIV_update'!$C$5:$I$110,7,FALSE)="",NA(),VLOOKUP($C1280,'REACH Bilaga XIV_update'!$C$5:$I$110,7,FALSE)))</f>
        <v>#N/A</v>
      </c>
      <c r="R1280" s="76" t="e">
        <f>IF($C1280="-",IF($A1280="-",IF(VLOOKUP($D1280,CoRAP_update!$A$5:$O$376,15,FALSE)="",NA(),VLOOKUP($D1280,CoRAP_update!$A$5:$O$376,15,FALSE)),IF(VLOOKUP($A1280,CoRAP_update!$D$5:$O$376,12,FALSE)="",NA(),VLOOKUP($A1280,CoRAP_update!$D$5:$O$376,12,FALSE))),IF(VLOOKUP($C1280,CoRAP_update!$C$5:$O$376,13,FALSE)="",NA(),VLOOKUP($C1280,CoRAP_update!$C$5:$O$376,13,FALSE)))</f>
        <v>#N/A</v>
      </c>
      <c r="S1280" s="144" t="e">
        <f>IF($C1280="-",IF($A1280="-",VLOOKUP($D1280,CoRAP_update!$A$5:$J$376,MATCH(Sammanfattning!S$1,CoRAP_update!$A$4:$J$4,0),FALSE),VLOOKUP($A1280,CoRAP_update!$D$5:$J$376,MATCH(Sammanfattning!S$1,CoRAP_update!$D$4:$J$4,0),FALSE)),VLOOKUP($C1280,CoRAP_update!$C$5:$J$376,MATCH(Sammanfattning!S$1,CoRAP_update!$C$4:$J$4,0),FALSE))</f>
        <v>#N/A</v>
      </c>
      <c r="T1280" s="76" t="str">
        <f>IF($A1280="-",VLOOKUP($D1280,EDC_update!$C$2:$F$450,4,FALSE),VLOOKUP($A1280,EDC_update!$B$2:$F$450,5,FALSE))</f>
        <v>CAT2</v>
      </c>
      <c r="V1280" s="78">
        <f>IF(IFERROR(SEARCH("PBT",P1280),99)=99,IF(IFERROR(SEARCH("suspected PBT",S1280),99)=99,IF(IFERROR(SEARCH("concluded to be PBT",K1280),99)=99,IF(IFERROR(SEARCH("PBT",S1280),99)=99,IF(IFERROR(SEARCH("PBT cand",L1280),99)=99,IF(IFERROR(SEARCH("PBT",L1280),99)=99,IF(IFERROR(SEARCH("persistent, bioackumulative and toxic properties",K1280),99)=99,0,Scoring!$E$3),Scoring!$E$3),Scoring!$E$7),Scoring!$E$3),Scoring!$E$5),Scoring!$E$6),Scoring!$E$3)</f>
        <v>0</v>
      </c>
      <c r="W1280" s="78">
        <f>IF(IFERROR(SEARCH("vPvB",P1280),99)=99,IF(IFERROR(SEARCH("suspected pbt/vPvB",S1280),99)=99,IF(IFERROR(SEARCH("vPvB",S1280),99)=99,IF(IFERROR(SEARCH("concluded to be a vPvB",S1280),99)=99,IF(IFERROR(SEARCH("identified as vPvB",K1280),99)=99,IF(IFERROR(SEARCH("concluded to be a vPvB",K1280),99)=99,IF(IFERROR(SEARCH("concluded to be both pbt and vPvB",S1280),99)=99,IF(IFERROR(SEARCH("concluded to be both pbt and vPvB",K1280),99)=99,0,Scoring!$E$5),Scoring!$E$5),Scoring!$E$5),Scoring!$E$5),Scoring!$E$5),Scoring!$E$4),Scoring!$E$6),Scoring!$E$4)</f>
        <v>0</v>
      </c>
      <c r="X1280" s="78">
        <f>IF(IFERROR(SEARCH("H410",N1280),99)=99,IF(IFERROR(SEARCH("H410",O1280),99)=99,IF(IFERROR(SEARCH("H410",Q1280),99)=99,IF(IFERROR(SEARCH("H410",M1280),99)=99,IF(IFERROR(SEARCH("H410",R1280),99)=99,IF(IFERROR(SEARCH("H411",N1280),99)=99,IF(IFERROR(SEARCH("H411",O1280),99)=99,IF(IFERROR(SEARCH("H411",Q1280),99)=99,IF(IFERROR(SEARCH("H411",M1280),99)=99,IF(IFERROR(SEARCH("H411",R1280),99)=99,IF(IFERROR(SEARCH("H413",N1280),99)=99,IF(IFERROR(SEARCH("H413",O1280),99)=99,IF(IFERROR(SEARCH("H413",Q1280),99)=99,IF(IFERROR(SEARCH("H413",M1280),99)=99,IF(IFERROR(SEARCH("H413",R1280),99)=99,IF(IFERROR(SEARCH("H412",N1280),99)=99,IF(IFERROR(SEARCH("H412",O1280),99)=99,IF(IFERROR(SEARCH("H412",Q1280),99)=99,IF(IFERROR(SEARCH("H412",M1280),99)=99,IF(IFERROR(SEARCH("H412",R1280),99)=99,0,Scoring!$E$2),Scoring!$E$2),Scoring!$E$2),Scoring!$E$2),Scoring!$E$2),Scoring!$E$2),Scoring!$E$2),Scoring!$E$2),Scoring!$E$2),Scoring!$E$2),Scoring!$E$2),Scoring!$E$2),Scoring!$E$2),Scoring!$E$2),Scoring!$E$2),Scoring!$E$2),Scoring!$E$2),Scoring!$E$2),Scoring!$E$2),Scoring!$E$2)</f>
        <v>0</v>
      </c>
      <c r="Y1280" s="78">
        <f>IF(IFERROR(SEARCH("CMR",K1280),99)=99,IF(IFERROR(SEARCH("Suspected CMR",S1280),99)=99,IF(IFERROR(SEARCH("CMR",S1280),99)=99,0,Scoring!$E$8),Scoring!$E$9),Scoring!$E$8)</f>
        <v>0</v>
      </c>
      <c r="Z1280" s="78">
        <f>IF(IFERROR(SEARCH("H350",N1280),99)=99,IF(IFERROR(SEARCH("H350",O1280),99)=99,IF(IFERROR(SEARCH("H350",Q1280),99)=99,IF(IFERROR(SEARCH("H350",M1280),99)=99,IF(IFERROR(SEARCH("H350",R1280),99)=99,IF(IFERROR(SEARCH("H351",N1280),99)=99,IF(IFERROR(SEARCH("H351",O1280),99)=99,IF(IFERROR(SEARCH("H351",Q1280),99)=99,IF(IFERROR(SEARCH("H351",M1280),99)=99,IF(IFERROR(SEARCH("H351",R1280),99)=99,IF(IFERROR(SEARCH("carcinogenic",P1280),99)=99,IF(IFERROR(SEARCH("suspected carcinogenic",S1280),99)=99,0,Scoring!$E$12),Scoring!$E$11),Scoring!$E$10),Scoring!$E$10),Scoring!$E$10),Scoring!$E$10),Scoring!$E$10),Scoring!$E$10),Scoring!$E$10),Scoring!$E$10),Scoring!$E$10),Scoring!$E$10)</f>
        <v>0</v>
      </c>
      <c r="AA1280" s="78">
        <f>IF(IFERROR(SEARCH("H340",N1280),99)=99,IF(IFERROR(SEARCH("H340",O1280),99)=99,IF(IFERROR(SEARCH("H340",Q1280),99)=99,IF(IFERROR(SEARCH("H340",M1280),99)=99,IF(IFERROR(SEARCH("H340",R1280),99)=99,IF(IFERROR(SEARCH("H341",N1280),99)=99,IF(IFERROR(SEARCH("H341",O1280),99)=99,IF(IFERROR(SEARCH("H341",Q1280),99)=99,IF(IFERROR(SEARCH("H341",M1280),99)=99,IF(IFERROR(SEARCH("H341",R1280),99)=99,IF(IFERROR(SEARCH("mutagenic",P1280),99)=99,IF(IFERROR(SEARCH("suspected mutagenic",S1280),99)=99,0,Scoring!$E$15),Scoring!$E$14),Scoring!$E$13),Scoring!$E$13),Scoring!$E$13),Scoring!$E$13),Scoring!$E$13),Scoring!$E$13),Scoring!$E$13),Scoring!$E$13),Scoring!$E$13),Scoring!$E$13)</f>
        <v>0</v>
      </c>
      <c r="AB1280" s="78">
        <f>IF(IFERROR(SEARCH("H360",N1280),99)=99,IF(IFERROR(SEARCH("H360",O1280),99)=99,IF(IFERROR(SEARCH("H360",Q1280),99)=99,IF(IFERROR(SEARCH("H360",M1280),99)=99,IF(IFERROR(SEARCH("H360",R1280),99)=99,IF(IFERROR(SEARCH("H361",N1280),99)=99,IF(IFERROR(SEARCH("H361",O1280),99)=99,IF(IFERROR(SEARCH("H361",Q1280),99)=99,IF(IFERROR(SEARCH("H361",M1280),99)=99,IF(IFERROR(SEARCH("H361",R1280),99)=99,IF(IFERROR(SEARCH("reproduction",P1280),99)=99,IF(IFERROR(SEARCH("suspected reprotoxic",S1280),99)=99,IF(IFERROR(SEARCH("reprotoxic",S1280),99)=99,IF(IFERROR(SEARCH("reprotoxic",K1280),99)=99,0,Scoring!$E$18),Scoring!$E$18),Scoring!$E$19),Scoring!$E$17),Scoring!$E$16),Scoring!$E$16),Scoring!$E$16),Scoring!$E$16),Scoring!$E$16),Scoring!$E$16),Scoring!$E$16),Scoring!$E$16),Scoring!$E$16),Scoring!$E$16)</f>
        <v>0</v>
      </c>
      <c r="AC1280" s="78">
        <f>IF(IFERROR(SEARCH("57f",L1280),99)=99,IF(IFERROR(SEARCH("57(f)",P1280),99)=99,0,Scoring!$E$20),Scoring!$E$20)</f>
        <v>0</v>
      </c>
      <c r="AD1280" s="78">
        <f>IF(IFERROR(SEARCH("CAT1",T1280),99)=99,IF(IFERROR(SEARCH("CAT2",T1280),99)=99,IF(IFERROR(SEARCH("CAT3",T1280),99)=99,IF(IFERROR(SEARCH("concluded to be endocrine",K1280),99)=99,IF(IFERROR(SEARCH("categorised as endocrine",K1280),99)=99,IF(IFERROR(SEARCH("endocrine disrupting",P1280),99)=99,IF(IFERROR(SEARCH("endocrine disrupting",K1280),99)=99,IF(IFERROR(SEARCH("suspected endocrine",S1280),99)=99,IF(IFERROR(SEARCH("potential endocrine",S1280),99)=99,0,Scoring!$E$25),Scoring!$E$25),Scoring!$E$24),Scoring!$E$24),Scoring!$E$24),Scoring!$E$24),Scoring!$E$23),Scoring!$E$22),Scoring!$E$21)</f>
        <v>0.5</v>
      </c>
      <c r="AE1280" s="78">
        <f>IF(IFERROR(SEARCH("suspected sensitiser",S1280),99)=99,IF(IFERROR(SEARCH("sensitiser",S1280),99)=99,IF(IFERROR(SEARCH("other hazard based concern",S1280),99)=99,0,Scoring!$E$28),Scoring!$E$26),Scoring!$E$27)</f>
        <v>0</v>
      </c>
      <c r="AF1280" s="78">
        <f>IF(IFERROR(M1280,1)=1,IF(IFERROR(N1280,1)=1,IF(IFERROR(O1280,1)=1,IF(IFERROR(Q1280,1)=1,IF(IFERROR(R1280,1)=1,IF(IFERROR(T1280,1)=1,IF(IFERROR(K1280,1)=1,IF(IFERROR(P1280,1)=1,IF(IFERROR(S1280,1)=1,Scoring!$E$29,0),0),0),0),0),0),0),0),0)</f>
        <v>0</v>
      </c>
      <c r="AG1280" s="78">
        <f t="shared" si="87"/>
        <v>0.5</v>
      </c>
      <c r="AI1280" s="93"/>
      <c r="AJ1280" s="94"/>
      <c r="AK1280" s="76"/>
      <c r="AL1280" s="75"/>
      <c r="AN1280" s="79"/>
      <c r="AO1280" s="79"/>
      <c r="AP1280" s="79"/>
      <c r="AQ1280" s="79"/>
      <c r="AR1280" s="79"/>
      <c r="AS1280" s="78"/>
      <c r="AU1280" s="79">
        <f>IF(IFERROR(F1280,99)=99,IF(IFERROR(G1280,99)=99,IF(IFERROR(H1280,99)=99,IF(IFERROR(I1280,99)=99,IF(IFERROR(E1280,99)=99,IF(IFERROR(J1280,99)=99,0,Scoring!$B$7),Scoring!$B$3),Scoring!$B$2),Scoring!$B$6),Scoring!$B$5),Scoring!$B$4)</f>
        <v>0.3</v>
      </c>
      <c r="AV1280" s="78">
        <f t="shared" si="88"/>
        <v>0.15</v>
      </c>
      <c r="AW1280" s="78"/>
      <c r="AX1280" s="66"/>
      <c r="AY1280" s="78"/>
      <c r="AZ1280" s="76"/>
      <c r="BB1280" s="76"/>
    </row>
    <row r="1281" spans="1:54" x14ac:dyDescent="0.25">
      <c r="A1281" s="89" t="s">
        <v>6363</v>
      </c>
      <c r="B1281" s="89" t="s">
        <v>30</v>
      </c>
      <c r="C1281" s="89" t="s">
        <v>30</v>
      </c>
      <c r="D1281" s="89" t="s">
        <v>7341</v>
      </c>
      <c r="E1281" s="76" t="e">
        <f>IF(C1281="-",IF(A1281="-",VLOOKUP(D1281,'sin-list 180320_update'!$C$2:$C$835,1,FALSE),VLOOKUP(A1281,'sin-list 180320_update'!$A$2:$A$835,1,FALSE)),VLOOKUP(C1281,'sin-list 180320_update'!$B$2:$B$835,1,FALSE))</f>
        <v>#N/A</v>
      </c>
      <c r="F1281" s="76" t="e">
        <f>IF($C1281="-",IF($A1281="-",VLOOKUP($D1281,'REACH Bilaga XVII_update'!$A$5:$A$131,1,FALSE),VLOOKUP($A1281,'REACH Bilaga XVII_update'!$C$5:$C$131,1,FALSE)),VLOOKUP($C1281,'REACH Bilaga XVII_update'!$B$5:$B$131,1,FALSE))</f>
        <v>#N/A</v>
      </c>
      <c r="G1281" s="76" t="e">
        <f>IF($C1281="-",IF($A1281="-",VLOOKUP($D1281,' REACH Bilaga 59_update'!$A$5:$A$210,1,FALSE),VLOOKUP($A1281,' REACH Bilaga 59_update'!$D$5:$D$210,1,FALSE)),VLOOKUP($C1281,' REACH Bilaga 59_update'!$C$5:$C$210,1,FALSE))</f>
        <v>#N/A</v>
      </c>
      <c r="H1281" s="76" t="e">
        <f>IF($C1281="-",IF($A1281="-",VLOOKUP($D1281,'REACH Bilaga XIV_update'!$A$5:$A$110,1,FALSE),VLOOKUP($A1281,'REACH Bilaga XIV_update'!$D$5:$D$110,1,FALSE)),VLOOKUP($C1281,'REACH Bilaga XIV_update'!$C$5:$C$110,1,FALSE))</f>
        <v>#N/A</v>
      </c>
      <c r="I1281" s="76" t="e">
        <f>IF($C1281="-",IF($A1281="-",VLOOKUP($D1281,CoRAP_update!$A$5:$A$376,1,FALSE),VLOOKUP($A1281,CoRAP_update!$D$5:$D$376,1,FALSE)),VLOOKUP($C1281,CoRAP_update!$C$5:$C$376,1,FALSE))</f>
        <v>#N/A</v>
      </c>
      <c r="J1281" s="76" t="str">
        <f>IF($C1281="-",IF($A1281="-",VLOOKUP($D1281,EDC_update!$C$2:$C$450,1,FALSE),VLOOKUP($A1281,EDC_update!$B$2:$B$450,1,FALSE)),VLOOKUP($C1281,EDC_update!$L$2:$L$450,1,FALSE))</f>
        <v>13171-21-6</v>
      </c>
      <c r="K1281" s="76" t="e">
        <f>IF($C1281="-",IF($A1281="-",IF(VLOOKUP($D1281,'sin-list 180320_update'!$C$2:$S$835,3,FALSE)="",NA(),VLOOKUP($D1281,'sin-list 180320_update'!$C$2:$S$835,3,FALSE)),IF(VLOOKUP($A1281,'sin-list 180320_update'!$A$2:$S$835,5,FALSE)="",NA(),VLOOKUP($A1281,'sin-list 180320_update'!$A$2:$S$835,5,FALSE))),IF(VLOOKUP($C1281,'sin-list 180320_update'!$B$2:$S$835,4,FALSE)="",NA(),VLOOKUP($C1281,'sin-list 180320_update'!$B$2:$S$835,4,FALSE)))</f>
        <v>#N/A</v>
      </c>
      <c r="L1281" s="76" t="e">
        <f>IF($C1281="-",IF($A1281="-",VLOOKUP($D1281,'sin-list 180320_update'!$C$2:$S$835,6,FALSE),VLOOKUP($A1281,'sin-list 180320_update'!$A$2:$S$835,8,FALSE)),VLOOKUP($C1281,'sin-list 180320_update'!$B$2:$S$835,7,FALSE))</f>
        <v>#N/A</v>
      </c>
      <c r="M1281" s="76" t="e">
        <f>IF($C1281="-",IF($A1281="-",IF(VLOOKUP($D1281,'sin-list 180320_update'!$C$2:$S$835,8,FALSE)="",NA(),VLOOKUP($D1281,'sin-list 180320_update'!$C$2:$S$835,8,FALSE)),IF(VLOOKUP($A1281,'sin-list 180320_update'!$A$2:$S$835,10,FALSE)="",NA(),VLOOKUP($A1281,'sin-list 180320_update'!$A$2:$S$835,10,FALSE))),IF(VLOOKUP($C1281,'sin-list 180320_update'!$B$2:$S$835,9,FALSE)="",NA(),VLOOKUP($C1281,'sin-list 180320_update'!$B$2:$S$835,9,FALSE)))</f>
        <v>#N/A</v>
      </c>
      <c r="N1281" s="76" t="e">
        <f>IF($C1281="-",IF($A1281="-",IF(VLOOKUP($D1281,'REACH Bilaga XVII_update'!$A$5:$E$131,4,FALSE)="",NA(),VLOOKUP($D1281,'REACH Bilaga XVII_update'!$A$5:$E$131,4,FALSE)),IF(VLOOKUP($A1281,'REACH Bilaga XVII_update'!$C$5:$D$131,2,FALSE)="",NA(),VLOOKUP($A1281,'REACH Bilaga XVII_update'!$C$5:$D$131,2,FALSE))),IF(VLOOKUP($C1281,'REACH Bilaga XVII_update'!$B$5:$D$131,3,FALSE)="",NA(),VLOOKUP($C1281,'REACH Bilaga XVII_update'!$B$5:$D$131,3,FALSE)))</f>
        <v>#N/A</v>
      </c>
      <c r="O1281" s="76" t="e">
        <f>IF($C1281="-",IF($A1281="-",IF(VLOOKUP($D1281,' REACH Bilaga 59_update'!$A$5:$E$210,5,FALSE)="",NA(),VLOOKUP($D1281,' REACH Bilaga 59_update'!$A$5:$E$210,5,FALSE)),IF(VLOOKUP($A1281,' REACH Bilaga 59_update'!$D$5:$E$210,2,FALSE)="",NA(),VLOOKUP($A1281,' REACH Bilaga 59_update'!$D$5:$E$210,2,FALSE))),IF(VLOOKUP($C1281,' REACH Bilaga 59_update'!$C$5:$E$210,3,FALSE)="",NA(),VLOOKUP($C1281,' REACH Bilaga 59_update'!$C$5:$E$210,3,FALSE)))</f>
        <v>#N/A</v>
      </c>
      <c r="P1281" s="76" t="e">
        <f>IF(C1281="-",IF(A1281="-",IFERROR(VLOOKUP($D1281,' REACH Bilaga 59_update'!$A$5:$F$210,MATCH(Sammanfattning!P$1,' REACH Bilaga 59_update'!$A$4:$F$4,0),FALSE),VLOOKUP($D1281,'REACH Bilaga XIV_update'!$A$4:$H$110,MATCH(Sammanfattning!P$1,'REACH Bilaga XIV_update'!$A$4:$H$4,0),FALSE)),IFERROR(VLOOKUP($A1281,' REACH Bilaga 59_update'!$D$5:$F$210,MATCH(Sammanfattning!P$1,' REACH Bilaga 59_update'!$D$4:$F$4,0),FALSE),VLOOKUP($A1281,'REACH Bilaga XIV_update'!$D$4:$H$110,MATCH(Sammanfattning!P$1,'REACH Bilaga XIV_update'!$D$4:$H$4,0),FALSE))),IFERROR(VLOOKUP($C1281,' REACH Bilaga 59_update'!$C$5:$F$210,MATCH(Sammanfattning!P$1,' REACH Bilaga 59_update'!$C$4:$F$4,0),FALSE),VLOOKUP($C1281,'REACH Bilaga XIV_update'!$C$4:$H$110,MATCH(Sammanfattning!P$1,'REACH Bilaga XIV_update'!$C$4:$H$4,0),FALSE)))</f>
        <v>#N/A</v>
      </c>
      <c r="Q1281" s="76" t="e">
        <f>IF($C1281="-",IF($A1281="-",IF(VLOOKUP($D1281,'REACH Bilaga XIV_update'!$A$5:$I$110,9,FALSE)="",NA(),VLOOKUP($D1281,'REACH Bilaga XIV_update'!$A$5:$I$110,9,FALSE)),IF(VLOOKUP($A1281,'REACH Bilaga XIV_update'!$D$5:$I$110,6,FALSE)="",NA(),VLOOKUP($A1281,'REACH Bilaga XIV_update'!$D$5:$I$110,6,FALSE))),IF(VLOOKUP($C1281,'REACH Bilaga XIV_update'!$C$5:$I$110,7,FALSE)="",NA(),VLOOKUP($C1281,'REACH Bilaga XIV_update'!$C$5:$I$110,7,FALSE)))</f>
        <v>#N/A</v>
      </c>
      <c r="R1281" s="76" t="e">
        <f>IF($C1281="-",IF($A1281="-",IF(VLOOKUP($D1281,CoRAP_update!$A$5:$O$376,15,FALSE)="",NA(),VLOOKUP($D1281,CoRAP_update!$A$5:$O$376,15,FALSE)),IF(VLOOKUP($A1281,CoRAP_update!$D$5:$O$376,12,FALSE)="",NA(),VLOOKUP($A1281,CoRAP_update!$D$5:$O$376,12,FALSE))),IF(VLOOKUP($C1281,CoRAP_update!$C$5:$O$376,13,FALSE)="",NA(),VLOOKUP($C1281,CoRAP_update!$C$5:$O$376,13,FALSE)))</f>
        <v>#N/A</v>
      </c>
      <c r="S1281" s="144" t="e">
        <f>IF($C1281="-",IF($A1281="-",VLOOKUP($D1281,CoRAP_update!$A$5:$J$376,MATCH(Sammanfattning!S$1,CoRAP_update!$A$4:$J$4,0),FALSE),VLOOKUP($A1281,CoRAP_update!$D$5:$J$376,MATCH(Sammanfattning!S$1,CoRAP_update!$D$4:$J$4,0),FALSE)),VLOOKUP($C1281,CoRAP_update!$C$5:$J$376,MATCH(Sammanfattning!S$1,CoRAP_update!$C$4:$J$4,0),FALSE))</f>
        <v>#N/A</v>
      </c>
      <c r="T1281" s="76" t="str">
        <f>IF($A1281="-",VLOOKUP($D1281,EDC_update!$C$2:$F$450,4,FALSE),VLOOKUP($A1281,EDC_update!$B$2:$F$450,5,FALSE))</f>
        <v>CAT2</v>
      </c>
      <c r="V1281" s="78">
        <f>IF(IFERROR(SEARCH("PBT",P1281),99)=99,IF(IFERROR(SEARCH("suspected PBT",S1281),99)=99,IF(IFERROR(SEARCH("concluded to be PBT",K1281),99)=99,IF(IFERROR(SEARCH("PBT",S1281),99)=99,IF(IFERROR(SEARCH("PBT cand",L1281),99)=99,IF(IFERROR(SEARCH("PBT",L1281),99)=99,IF(IFERROR(SEARCH("persistent, bioackumulative and toxic properties",K1281),99)=99,0,Scoring!$E$3),Scoring!$E$3),Scoring!$E$7),Scoring!$E$3),Scoring!$E$5),Scoring!$E$6),Scoring!$E$3)</f>
        <v>0</v>
      </c>
      <c r="W1281" s="78">
        <f>IF(IFERROR(SEARCH("vPvB",P1281),99)=99,IF(IFERROR(SEARCH("suspected pbt/vPvB",S1281),99)=99,IF(IFERROR(SEARCH("vPvB",S1281),99)=99,IF(IFERROR(SEARCH("concluded to be a vPvB",S1281),99)=99,IF(IFERROR(SEARCH("identified as vPvB",K1281),99)=99,IF(IFERROR(SEARCH("concluded to be a vPvB",K1281),99)=99,IF(IFERROR(SEARCH("concluded to be both pbt and vPvB",S1281),99)=99,IF(IFERROR(SEARCH("concluded to be both pbt and vPvB",K1281),99)=99,0,Scoring!$E$5),Scoring!$E$5),Scoring!$E$5),Scoring!$E$5),Scoring!$E$5),Scoring!$E$4),Scoring!$E$6),Scoring!$E$4)</f>
        <v>0</v>
      </c>
      <c r="X1281" s="78">
        <f>IF(IFERROR(SEARCH("H410",N1281),99)=99,IF(IFERROR(SEARCH("H410",O1281),99)=99,IF(IFERROR(SEARCH("H410",Q1281),99)=99,IF(IFERROR(SEARCH("H410",M1281),99)=99,IF(IFERROR(SEARCH("H410",R1281),99)=99,IF(IFERROR(SEARCH("H411",N1281),99)=99,IF(IFERROR(SEARCH("H411",O1281),99)=99,IF(IFERROR(SEARCH("H411",Q1281),99)=99,IF(IFERROR(SEARCH("H411",M1281),99)=99,IF(IFERROR(SEARCH("H411",R1281),99)=99,IF(IFERROR(SEARCH("H413",N1281),99)=99,IF(IFERROR(SEARCH("H413",O1281),99)=99,IF(IFERROR(SEARCH("H413",Q1281),99)=99,IF(IFERROR(SEARCH("H413",M1281),99)=99,IF(IFERROR(SEARCH("H413",R1281),99)=99,IF(IFERROR(SEARCH("H412",N1281),99)=99,IF(IFERROR(SEARCH("H412",O1281),99)=99,IF(IFERROR(SEARCH("H412",Q1281),99)=99,IF(IFERROR(SEARCH("H412",M1281),99)=99,IF(IFERROR(SEARCH("H412",R1281),99)=99,0,Scoring!$E$2),Scoring!$E$2),Scoring!$E$2),Scoring!$E$2),Scoring!$E$2),Scoring!$E$2),Scoring!$E$2),Scoring!$E$2),Scoring!$E$2),Scoring!$E$2),Scoring!$E$2),Scoring!$E$2),Scoring!$E$2),Scoring!$E$2),Scoring!$E$2),Scoring!$E$2),Scoring!$E$2),Scoring!$E$2),Scoring!$E$2),Scoring!$E$2)</f>
        <v>0</v>
      </c>
      <c r="Y1281" s="78">
        <f>IF(IFERROR(SEARCH("CMR",K1281),99)=99,IF(IFERROR(SEARCH("Suspected CMR",S1281),99)=99,IF(IFERROR(SEARCH("CMR",S1281),99)=99,0,Scoring!$E$8),Scoring!$E$9),Scoring!$E$8)</f>
        <v>0</v>
      </c>
      <c r="Z1281" s="78">
        <f>IF(IFERROR(SEARCH("H350",N1281),99)=99,IF(IFERROR(SEARCH("H350",O1281),99)=99,IF(IFERROR(SEARCH("H350",Q1281),99)=99,IF(IFERROR(SEARCH("H350",M1281),99)=99,IF(IFERROR(SEARCH("H350",R1281),99)=99,IF(IFERROR(SEARCH("H351",N1281),99)=99,IF(IFERROR(SEARCH("H351",O1281),99)=99,IF(IFERROR(SEARCH("H351",Q1281),99)=99,IF(IFERROR(SEARCH("H351",M1281),99)=99,IF(IFERROR(SEARCH("H351",R1281),99)=99,IF(IFERROR(SEARCH("carcinogenic",P1281),99)=99,IF(IFERROR(SEARCH("suspected carcinogenic",S1281),99)=99,0,Scoring!$E$12),Scoring!$E$11),Scoring!$E$10),Scoring!$E$10),Scoring!$E$10),Scoring!$E$10),Scoring!$E$10),Scoring!$E$10),Scoring!$E$10),Scoring!$E$10),Scoring!$E$10),Scoring!$E$10)</f>
        <v>0</v>
      </c>
      <c r="AA1281" s="78">
        <f>IF(IFERROR(SEARCH("H340",N1281),99)=99,IF(IFERROR(SEARCH("H340",O1281),99)=99,IF(IFERROR(SEARCH("H340",Q1281),99)=99,IF(IFERROR(SEARCH("H340",M1281),99)=99,IF(IFERROR(SEARCH("H340",R1281),99)=99,IF(IFERROR(SEARCH("H341",N1281),99)=99,IF(IFERROR(SEARCH("H341",O1281),99)=99,IF(IFERROR(SEARCH("H341",Q1281),99)=99,IF(IFERROR(SEARCH("H341",M1281),99)=99,IF(IFERROR(SEARCH("H341",R1281),99)=99,IF(IFERROR(SEARCH("mutagenic",P1281),99)=99,IF(IFERROR(SEARCH("suspected mutagenic",S1281),99)=99,0,Scoring!$E$15),Scoring!$E$14),Scoring!$E$13),Scoring!$E$13),Scoring!$E$13),Scoring!$E$13),Scoring!$E$13),Scoring!$E$13),Scoring!$E$13),Scoring!$E$13),Scoring!$E$13),Scoring!$E$13)</f>
        <v>0</v>
      </c>
      <c r="AB1281" s="78">
        <f>IF(IFERROR(SEARCH("H360",N1281),99)=99,IF(IFERROR(SEARCH("H360",O1281),99)=99,IF(IFERROR(SEARCH("H360",Q1281),99)=99,IF(IFERROR(SEARCH("H360",M1281),99)=99,IF(IFERROR(SEARCH("H360",R1281),99)=99,IF(IFERROR(SEARCH("H361",N1281),99)=99,IF(IFERROR(SEARCH("H361",O1281),99)=99,IF(IFERROR(SEARCH("H361",Q1281),99)=99,IF(IFERROR(SEARCH("H361",M1281),99)=99,IF(IFERROR(SEARCH("H361",R1281),99)=99,IF(IFERROR(SEARCH("reproduction",P1281),99)=99,IF(IFERROR(SEARCH("suspected reprotoxic",S1281),99)=99,IF(IFERROR(SEARCH("reprotoxic",S1281),99)=99,IF(IFERROR(SEARCH("reprotoxic",K1281),99)=99,0,Scoring!$E$18),Scoring!$E$18),Scoring!$E$19),Scoring!$E$17),Scoring!$E$16),Scoring!$E$16),Scoring!$E$16),Scoring!$E$16),Scoring!$E$16),Scoring!$E$16),Scoring!$E$16),Scoring!$E$16),Scoring!$E$16),Scoring!$E$16)</f>
        <v>0</v>
      </c>
      <c r="AC1281" s="78">
        <f>IF(IFERROR(SEARCH("57f",L1281),99)=99,IF(IFERROR(SEARCH("57(f)",P1281),99)=99,0,Scoring!$E$20),Scoring!$E$20)</f>
        <v>0</v>
      </c>
      <c r="AD1281" s="78">
        <f>IF(IFERROR(SEARCH("CAT1",T1281),99)=99,IF(IFERROR(SEARCH("CAT2",T1281),99)=99,IF(IFERROR(SEARCH("CAT3",T1281),99)=99,IF(IFERROR(SEARCH("concluded to be endocrine",K1281),99)=99,IF(IFERROR(SEARCH("categorised as endocrine",K1281),99)=99,IF(IFERROR(SEARCH("endocrine disrupting",P1281),99)=99,IF(IFERROR(SEARCH("endocrine disrupting",K1281),99)=99,IF(IFERROR(SEARCH("suspected endocrine",S1281),99)=99,IF(IFERROR(SEARCH("potential endocrine",S1281),99)=99,0,Scoring!$E$25),Scoring!$E$25),Scoring!$E$24),Scoring!$E$24),Scoring!$E$24),Scoring!$E$24),Scoring!$E$23),Scoring!$E$22),Scoring!$E$21)</f>
        <v>0.5</v>
      </c>
      <c r="AE1281" s="78">
        <f>IF(IFERROR(SEARCH("suspected sensitiser",S1281),99)=99,IF(IFERROR(SEARCH("sensitiser",S1281),99)=99,IF(IFERROR(SEARCH("other hazard based concern",S1281),99)=99,0,Scoring!$E$28),Scoring!$E$26),Scoring!$E$27)</f>
        <v>0</v>
      </c>
      <c r="AF1281" s="78">
        <f>IF(IFERROR(M1281,1)=1,IF(IFERROR(N1281,1)=1,IF(IFERROR(O1281,1)=1,IF(IFERROR(Q1281,1)=1,IF(IFERROR(R1281,1)=1,IF(IFERROR(T1281,1)=1,IF(IFERROR(K1281,1)=1,IF(IFERROR(P1281,1)=1,IF(IFERROR(S1281,1)=1,Scoring!$E$29,0),0),0),0),0),0),0),0),0)</f>
        <v>0</v>
      </c>
      <c r="AG1281" s="78">
        <f t="shared" si="87"/>
        <v>0.5</v>
      </c>
      <c r="AI1281" s="93"/>
      <c r="AJ1281" s="94"/>
      <c r="AK1281" s="76"/>
      <c r="AL1281" s="75"/>
      <c r="AN1281" s="79"/>
      <c r="AO1281" s="79"/>
      <c r="AP1281" s="79"/>
      <c r="AQ1281" s="79"/>
      <c r="AR1281" s="79"/>
      <c r="AS1281" s="78"/>
      <c r="AU1281" s="79">
        <f>IF(IFERROR(F1281,99)=99,IF(IFERROR(G1281,99)=99,IF(IFERROR(H1281,99)=99,IF(IFERROR(I1281,99)=99,IF(IFERROR(E1281,99)=99,IF(IFERROR(J1281,99)=99,0,Scoring!$B$7),Scoring!$B$3),Scoring!$B$2),Scoring!$B$6),Scoring!$B$5),Scoring!$B$4)</f>
        <v>0.3</v>
      </c>
      <c r="AV1281" s="78">
        <f t="shared" si="88"/>
        <v>0.15</v>
      </c>
      <c r="AW1281" s="78"/>
      <c r="AX1281" s="66"/>
      <c r="AY1281" s="78"/>
      <c r="AZ1281" s="76"/>
      <c r="BB1281" s="76"/>
    </row>
    <row r="1282" spans="1:54" x14ac:dyDescent="0.25">
      <c r="A1282" s="89" t="s">
        <v>6945</v>
      </c>
      <c r="B1282" s="89" t="s">
        <v>30</v>
      </c>
      <c r="C1282" s="89" t="s">
        <v>30</v>
      </c>
      <c r="D1282" s="89" t="s">
        <v>6946</v>
      </c>
      <c r="E1282" s="76" t="e">
        <f>IF(C1282="-",IF(A1282="-",VLOOKUP(D1282,'sin-list 180320_update'!$C$2:$C$835,1,FALSE),VLOOKUP(A1282,'sin-list 180320_update'!$A$2:$A$835,1,FALSE)),VLOOKUP(C1282,'sin-list 180320_update'!$B$2:$B$835,1,FALSE))</f>
        <v>#N/A</v>
      </c>
      <c r="F1282" s="76" t="e">
        <f>IF($C1282="-",IF($A1282="-",VLOOKUP($D1282,'REACH Bilaga XVII_update'!$A$5:$A$131,1,FALSE),VLOOKUP($A1282,'REACH Bilaga XVII_update'!$C$5:$C$131,1,FALSE)),VLOOKUP($C1282,'REACH Bilaga XVII_update'!$B$5:$B$131,1,FALSE))</f>
        <v>#N/A</v>
      </c>
      <c r="G1282" s="76" t="e">
        <f>IF($C1282="-",IF($A1282="-",VLOOKUP($D1282,' REACH Bilaga 59_update'!$A$5:$A$210,1,FALSE),VLOOKUP($A1282,' REACH Bilaga 59_update'!$D$5:$D$210,1,FALSE)),VLOOKUP($C1282,' REACH Bilaga 59_update'!$C$5:$C$210,1,FALSE))</f>
        <v>#N/A</v>
      </c>
      <c r="H1282" s="76" t="e">
        <f>IF($C1282="-",IF($A1282="-",VLOOKUP($D1282,'REACH Bilaga XIV_update'!$A$5:$A$110,1,FALSE),VLOOKUP($A1282,'REACH Bilaga XIV_update'!$D$5:$D$110,1,FALSE)),VLOOKUP($C1282,'REACH Bilaga XIV_update'!$C$5:$C$110,1,FALSE))</f>
        <v>#N/A</v>
      </c>
      <c r="I1282" s="76" t="e">
        <f>IF($C1282="-",IF($A1282="-",VLOOKUP($D1282,CoRAP_update!$A$5:$A$376,1,FALSE),VLOOKUP($A1282,CoRAP_update!$D$5:$D$376,1,FALSE)),VLOOKUP($C1282,CoRAP_update!$C$5:$C$376,1,FALSE))</f>
        <v>#N/A</v>
      </c>
      <c r="J1282" s="76" t="str">
        <f>IF($C1282="-",IF($A1282="-",VLOOKUP($D1282,EDC_update!$C$2:$C$450,1,FALSE),VLOOKUP($A1282,EDC_update!$B$2:$B$450,1,FALSE)),VLOOKUP($C1282,EDC_update!$L$2:$L$450,1,FALSE))</f>
        <v>139883-50-4</v>
      </c>
      <c r="K1282" s="76" t="e">
        <f>IF($C1282="-",IF($A1282="-",IF(VLOOKUP($D1282,'sin-list 180320_update'!$C$2:$S$835,3,FALSE)="",NA(),VLOOKUP($D1282,'sin-list 180320_update'!$C$2:$S$835,3,FALSE)),IF(VLOOKUP($A1282,'sin-list 180320_update'!$A$2:$S$835,5,FALSE)="",NA(),VLOOKUP($A1282,'sin-list 180320_update'!$A$2:$S$835,5,FALSE))),IF(VLOOKUP($C1282,'sin-list 180320_update'!$B$2:$S$835,4,FALSE)="",NA(),VLOOKUP($C1282,'sin-list 180320_update'!$B$2:$S$835,4,FALSE)))</f>
        <v>#N/A</v>
      </c>
      <c r="L1282" s="76" t="e">
        <f>IF($C1282="-",IF($A1282="-",VLOOKUP($D1282,'sin-list 180320_update'!$C$2:$S$835,6,FALSE),VLOOKUP($A1282,'sin-list 180320_update'!$A$2:$S$835,8,FALSE)),VLOOKUP($C1282,'sin-list 180320_update'!$B$2:$S$835,7,FALSE))</f>
        <v>#N/A</v>
      </c>
      <c r="M1282" s="76" t="e">
        <f>IF($C1282="-",IF($A1282="-",IF(VLOOKUP($D1282,'sin-list 180320_update'!$C$2:$S$835,8,FALSE)="",NA(),VLOOKUP($D1282,'sin-list 180320_update'!$C$2:$S$835,8,FALSE)),IF(VLOOKUP($A1282,'sin-list 180320_update'!$A$2:$S$835,10,FALSE)="",NA(),VLOOKUP($A1282,'sin-list 180320_update'!$A$2:$S$835,10,FALSE))),IF(VLOOKUP($C1282,'sin-list 180320_update'!$B$2:$S$835,9,FALSE)="",NA(),VLOOKUP($C1282,'sin-list 180320_update'!$B$2:$S$835,9,FALSE)))</f>
        <v>#N/A</v>
      </c>
      <c r="N1282" s="76" t="e">
        <f>IF($C1282="-",IF($A1282="-",IF(VLOOKUP($D1282,'REACH Bilaga XVII_update'!$A$5:$E$131,4,FALSE)="",NA(),VLOOKUP($D1282,'REACH Bilaga XVII_update'!$A$5:$E$131,4,FALSE)),IF(VLOOKUP($A1282,'REACH Bilaga XVII_update'!$C$5:$D$131,2,FALSE)="",NA(),VLOOKUP($A1282,'REACH Bilaga XVII_update'!$C$5:$D$131,2,FALSE))),IF(VLOOKUP($C1282,'REACH Bilaga XVII_update'!$B$5:$D$131,3,FALSE)="",NA(),VLOOKUP($C1282,'REACH Bilaga XVII_update'!$B$5:$D$131,3,FALSE)))</f>
        <v>#N/A</v>
      </c>
      <c r="O1282" s="76" t="e">
        <f>IF($C1282="-",IF($A1282="-",IF(VLOOKUP($D1282,' REACH Bilaga 59_update'!$A$5:$E$210,5,FALSE)="",NA(),VLOOKUP($D1282,' REACH Bilaga 59_update'!$A$5:$E$210,5,FALSE)),IF(VLOOKUP($A1282,' REACH Bilaga 59_update'!$D$5:$E$210,2,FALSE)="",NA(),VLOOKUP($A1282,' REACH Bilaga 59_update'!$D$5:$E$210,2,FALSE))),IF(VLOOKUP($C1282,' REACH Bilaga 59_update'!$C$5:$E$210,3,FALSE)="",NA(),VLOOKUP($C1282,' REACH Bilaga 59_update'!$C$5:$E$210,3,FALSE)))</f>
        <v>#N/A</v>
      </c>
      <c r="P1282" s="76" t="e">
        <f>IF(C1282="-",IF(A1282="-",IFERROR(VLOOKUP($D1282,' REACH Bilaga 59_update'!$A$5:$F$210,MATCH(Sammanfattning!P$1,' REACH Bilaga 59_update'!$A$4:$F$4,0),FALSE),VLOOKUP($D1282,'REACH Bilaga XIV_update'!$A$4:$H$110,MATCH(Sammanfattning!P$1,'REACH Bilaga XIV_update'!$A$4:$H$4,0),FALSE)),IFERROR(VLOOKUP($A1282,' REACH Bilaga 59_update'!$D$5:$F$210,MATCH(Sammanfattning!P$1,' REACH Bilaga 59_update'!$D$4:$F$4,0),FALSE),VLOOKUP($A1282,'REACH Bilaga XIV_update'!$D$4:$H$110,MATCH(Sammanfattning!P$1,'REACH Bilaga XIV_update'!$D$4:$H$4,0),FALSE))),IFERROR(VLOOKUP($C1282,' REACH Bilaga 59_update'!$C$5:$F$210,MATCH(Sammanfattning!P$1,' REACH Bilaga 59_update'!$C$4:$F$4,0),FALSE),VLOOKUP($C1282,'REACH Bilaga XIV_update'!$C$4:$H$110,MATCH(Sammanfattning!P$1,'REACH Bilaga XIV_update'!$C$4:$H$4,0),FALSE)))</f>
        <v>#N/A</v>
      </c>
      <c r="Q1282" s="76" t="e">
        <f>IF($C1282="-",IF($A1282="-",IF(VLOOKUP($D1282,'REACH Bilaga XIV_update'!$A$5:$I$110,9,FALSE)="",NA(),VLOOKUP($D1282,'REACH Bilaga XIV_update'!$A$5:$I$110,9,FALSE)),IF(VLOOKUP($A1282,'REACH Bilaga XIV_update'!$D$5:$I$110,6,FALSE)="",NA(),VLOOKUP($A1282,'REACH Bilaga XIV_update'!$D$5:$I$110,6,FALSE))),IF(VLOOKUP($C1282,'REACH Bilaga XIV_update'!$C$5:$I$110,7,FALSE)="",NA(),VLOOKUP($C1282,'REACH Bilaga XIV_update'!$C$5:$I$110,7,FALSE)))</f>
        <v>#N/A</v>
      </c>
      <c r="R1282" s="76" t="e">
        <f>IF($C1282="-",IF($A1282="-",IF(VLOOKUP($D1282,CoRAP_update!$A$5:$O$376,15,FALSE)="",NA(),VLOOKUP($D1282,CoRAP_update!$A$5:$O$376,15,FALSE)),IF(VLOOKUP($A1282,CoRAP_update!$D$5:$O$376,12,FALSE)="",NA(),VLOOKUP($A1282,CoRAP_update!$D$5:$O$376,12,FALSE))),IF(VLOOKUP($C1282,CoRAP_update!$C$5:$O$376,13,FALSE)="",NA(),VLOOKUP($C1282,CoRAP_update!$C$5:$O$376,13,FALSE)))</f>
        <v>#N/A</v>
      </c>
      <c r="S1282" s="144" t="e">
        <f>IF($C1282="-",IF($A1282="-",VLOOKUP($D1282,CoRAP_update!$A$5:$J$376,MATCH(Sammanfattning!S$1,CoRAP_update!$A$4:$J$4,0),FALSE),VLOOKUP($A1282,CoRAP_update!$D$5:$J$376,MATCH(Sammanfattning!S$1,CoRAP_update!$D$4:$J$4,0),FALSE)),VLOOKUP($C1282,CoRAP_update!$C$5:$J$376,MATCH(Sammanfattning!S$1,CoRAP_update!$C$4:$J$4,0),FALSE))</f>
        <v>#N/A</v>
      </c>
      <c r="T1282" s="76" t="str">
        <f>IF($A1282="-",VLOOKUP($D1282,EDC_update!$C$2:$F$450,4,FALSE),VLOOKUP($A1282,EDC_update!$B$2:$F$450,5,FALSE))</f>
        <v>CAT2</v>
      </c>
      <c r="V1282" s="78">
        <f>IF(IFERROR(SEARCH("PBT",P1282),99)=99,IF(IFERROR(SEARCH("suspected PBT",S1282),99)=99,IF(IFERROR(SEARCH("concluded to be PBT",K1282),99)=99,IF(IFERROR(SEARCH("PBT",S1282),99)=99,IF(IFERROR(SEARCH("PBT cand",L1282),99)=99,IF(IFERROR(SEARCH("PBT",L1282),99)=99,IF(IFERROR(SEARCH("persistent, bioackumulative and toxic properties",K1282),99)=99,0,Scoring!$E$3),Scoring!$E$3),Scoring!$E$7),Scoring!$E$3),Scoring!$E$5),Scoring!$E$6),Scoring!$E$3)</f>
        <v>0</v>
      </c>
      <c r="W1282" s="78">
        <f>IF(IFERROR(SEARCH("vPvB",P1282),99)=99,IF(IFERROR(SEARCH("suspected pbt/vPvB",S1282),99)=99,IF(IFERROR(SEARCH("vPvB",S1282),99)=99,IF(IFERROR(SEARCH("concluded to be a vPvB",S1282),99)=99,IF(IFERROR(SEARCH("identified as vPvB",K1282),99)=99,IF(IFERROR(SEARCH("concluded to be a vPvB",K1282),99)=99,IF(IFERROR(SEARCH("concluded to be both pbt and vPvB",S1282),99)=99,IF(IFERROR(SEARCH("concluded to be both pbt and vPvB",K1282),99)=99,0,Scoring!$E$5),Scoring!$E$5),Scoring!$E$5),Scoring!$E$5),Scoring!$E$5),Scoring!$E$4),Scoring!$E$6),Scoring!$E$4)</f>
        <v>0</v>
      </c>
      <c r="X1282" s="78">
        <f>IF(IFERROR(SEARCH("H410",N1282),99)=99,IF(IFERROR(SEARCH("H410",O1282),99)=99,IF(IFERROR(SEARCH("H410",Q1282),99)=99,IF(IFERROR(SEARCH("H410",M1282),99)=99,IF(IFERROR(SEARCH("H410",R1282),99)=99,IF(IFERROR(SEARCH("H411",N1282),99)=99,IF(IFERROR(SEARCH("H411",O1282),99)=99,IF(IFERROR(SEARCH("H411",Q1282),99)=99,IF(IFERROR(SEARCH("H411",M1282),99)=99,IF(IFERROR(SEARCH("H411",R1282),99)=99,IF(IFERROR(SEARCH("H413",N1282),99)=99,IF(IFERROR(SEARCH("H413",O1282),99)=99,IF(IFERROR(SEARCH("H413",Q1282),99)=99,IF(IFERROR(SEARCH("H413",M1282),99)=99,IF(IFERROR(SEARCH("H413",R1282),99)=99,IF(IFERROR(SEARCH("H412",N1282),99)=99,IF(IFERROR(SEARCH("H412",O1282),99)=99,IF(IFERROR(SEARCH("H412",Q1282),99)=99,IF(IFERROR(SEARCH("H412",M1282),99)=99,IF(IFERROR(SEARCH("H412",R1282),99)=99,0,Scoring!$E$2),Scoring!$E$2),Scoring!$E$2),Scoring!$E$2),Scoring!$E$2),Scoring!$E$2),Scoring!$E$2),Scoring!$E$2),Scoring!$E$2),Scoring!$E$2),Scoring!$E$2),Scoring!$E$2),Scoring!$E$2),Scoring!$E$2),Scoring!$E$2),Scoring!$E$2),Scoring!$E$2),Scoring!$E$2),Scoring!$E$2),Scoring!$E$2)</f>
        <v>0</v>
      </c>
      <c r="Y1282" s="78">
        <f>IF(IFERROR(SEARCH("CMR",K1282),99)=99,IF(IFERROR(SEARCH("Suspected CMR",S1282),99)=99,IF(IFERROR(SEARCH("CMR",S1282),99)=99,0,Scoring!$E$8),Scoring!$E$9),Scoring!$E$8)</f>
        <v>0</v>
      </c>
      <c r="Z1282" s="78">
        <f>IF(IFERROR(SEARCH("H350",N1282),99)=99,IF(IFERROR(SEARCH("H350",O1282),99)=99,IF(IFERROR(SEARCH("H350",Q1282),99)=99,IF(IFERROR(SEARCH("H350",M1282),99)=99,IF(IFERROR(SEARCH("H350",R1282),99)=99,IF(IFERROR(SEARCH("H351",N1282),99)=99,IF(IFERROR(SEARCH("H351",O1282),99)=99,IF(IFERROR(SEARCH("H351",Q1282),99)=99,IF(IFERROR(SEARCH("H351",M1282),99)=99,IF(IFERROR(SEARCH("H351",R1282),99)=99,IF(IFERROR(SEARCH("carcinogenic",P1282),99)=99,IF(IFERROR(SEARCH("suspected carcinogenic",S1282),99)=99,0,Scoring!$E$12),Scoring!$E$11),Scoring!$E$10),Scoring!$E$10),Scoring!$E$10),Scoring!$E$10),Scoring!$E$10),Scoring!$E$10),Scoring!$E$10),Scoring!$E$10),Scoring!$E$10),Scoring!$E$10)</f>
        <v>0</v>
      </c>
      <c r="AA1282" s="78">
        <f>IF(IFERROR(SEARCH("H340",N1282),99)=99,IF(IFERROR(SEARCH("H340",O1282),99)=99,IF(IFERROR(SEARCH("H340",Q1282),99)=99,IF(IFERROR(SEARCH("H340",M1282),99)=99,IF(IFERROR(SEARCH("H340",R1282),99)=99,IF(IFERROR(SEARCH("H341",N1282),99)=99,IF(IFERROR(SEARCH("H341",O1282),99)=99,IF(IFERROR(SEARCH("H341",Q1282),99)=99,IF(IFERROR(SEARCH("H341",M1282),99)=99,IF(IFERROR(SEARCH("H341",R1282),99)=99,IF(IFERROR(SEARCH("mutagenic",P1282),99)=99,IF(IFERROR(SEARCH("suspected mutagenic",S1282),99)=99,0,Scoring!$E$15),Scoring!$E$14),Scoring!$E$13),Scoring!$E$13),Scoring!$E$13),Scoring!$E$13),Scoring!$E$13),Scoring!$E$13),Scoring!$E$13),Scoring!$E$13),Scoring!$E$13),Scoring!$E$13)</f>
        <v>0</v>
      </c>
      <c r="AB1282" s="78">
        <f>IF(IFERROR(SEARCH("H360",N1282),99)=99,IF(IFERROR(SEARCH("H360",O1282),99)=99,IF(IFERROR(SEARCH("H360",Q1282),99)=99,IF(IFERROR(SEARCH("H360",M1282),99)=99,IF(IFERROR(SEARCH("H360",R1282),99)=99,IF(IFERROR(SEARCH("H361",N1282),99)=99,IF(IFERROR(SEARCH("H361",O1282),99)=99,IF(IFERROR(SEARCH("H361",Q1282),99)=99,IF(IFERROR(SEARCH("H361",M1282),99)=99,IF(IFERROR(SEARCH("H361",R1282),99)=99,IF(IFERROR(SEARCH("reproduction",P1282),99)=99,IF(IFERROR(SEARCH("suspected reprotoxic",S1282),99)=99,IF(IFERROR(SEARCH("reprotoxic",S1282),99)=99,IF(IFERROR(SEARCH("reprotoxic",K1282),99)=99,0,Scoring!$E$18),Scoring!$E$18),Scoring!$E$19),Scoring!$E$17),Scoring!$E$16),Scoring!$E$16),Scoring!$E$16),Scoring!$E$16),Scoring!$E$16),Scoring!$E$16),Scoring!$E$16),Scoring!$E$16),Scoring!$E$16),Scoring!$E$16)</f>
        <v>0</v>
      </c>
      <c r="AC1282" s="78">
        <f>IF(IFERROR(SEARCH("57f",L1282),99)=99,IF(IFERROR(SEARCH("57(f)",P1282),99)=99,0,Scoring!$E$20),Scoring!$E$20)</f>
        <v>0</v>
      </c>
      <c r="AD1282" s="78">
        <f>IF(IFERROR(SEARCH("CAT1",T1282),99)=99,IF(IFERROR(SEARCH("CAT2",T1282),99)=99,IF(IFERROR(SEARCH("CAT3",T1282),99)=99,IF(IFERROR(SEARCH("concluded to be endocrine",K1282),99)=99,IF(IFERROR(SEARCH("categorised as endocrine",K1282),99)=99,IF(IFERROR(SEARCH("endocrine disrupting",P1282),99)=99,IF(IFERROR(SEARCH("endocrine disrupting",K1282),99)=99,IF(IFERROR(SEARCH("suspected endocrine",S1282),99)=99,IF(IFERROR(SEARCH("potential endocrine",S1282),99)=99,0,Scoring!$E$25),Scoring!$E$25),Scoring!$E$24),Scoring!$E$24),Scoring!$E$24),Scoring!$E$24),Scoring!$E$23),Scoring!$E$22),Scoring!$E$21)</f>
        <v>0.5</v>
      </c>
      <c r="AE1282" s="78">
        <f>IF(IFERROR(SEARCH("suspected sensitiser",S1282),99)=99,IF(IFERROR(SEARCH("sensitiser",S1282),99)=99,IF(IFERROR(SEARCH("other hazard based concern",S1282),99)=99,0,Scoring!$E$28),Scoring!$E$26),Scoring!$E$27)</f>
        <v>0</v>
      </c>
      <c r="AF1282" s="78">
        <f>IF(IFERROR(M1282,1)=1,IF(IFERROR(N1282,1)=1,IF(IFERROR(O1282,1)=1,IF(IFERROR(Q1282,1)=1,IF(IFERROR(R1282,1)=1,IF(IFERROR(T1282,1)=1,IF(IFERROR(K1282,1)=1,IF(IFERROR(P1282,1)=1,IF(IFERROR(S1282,1)=1,Scoring!$E$29,0),0),0),0),0),0),0),0),0)</f>
        <v>0</v>
      </c>
      <c r="AG1282" s="78">
        <f t="shared" ref="AG1282:AG1345" si="90">V1282+W1282+X1282+AD1282+AE1282+AF1282+IF(Y1282&gt;0,Y1282,SUM(Z1282:AB1282))+AC1282</f>
        <v>0.5</v>
      </c>
      <c r="AI1282" s="93"/>
      <c r="AJ1282" s="94"/>
      <c r="AK1282" s="76"/>
      <c r="AL1282" s="75"/>
      <c r="AN1282" s="79"/>
      <c r="AO1282" s="79"/>
      <c r="AP1282" s="79"/>
      <c r="AQ1282" s="79"/>
      <c r="AR1282" s="79"/>
      <c r="AS1282" s="78"/>
      <c r="AU1282" s="79">
        <f>IF(IFERROR(F1282,99)=99,IF(IFERROR(G1282,99)=99,IF(IFERROR(H1282,99)=99,IF(IFERROR(I1282,99)=99,IF(IFERROR(E1282,99)=99,IF(IFERROR(J1282,99)=99,0,Scoring!$B$7),Scoring!$B$3),Scoring!$B$2),Scoring!$B$6),Scoring!$B$5),Scoring!$B$4)</f>
        <v>0.3</v>
      </c>
      <c r="AV1282" s="78">
        <f t="shared" ref="AV1282:AV1345" si="91">AG1282*AU1282</f>
        <v>0.15</v>
      </c>
      <c r="AW1282" s="78"/>
      <c r="AX1282" s="66"/>
      <c r="AY1282" s="78"/>
      <c r="AZ1282" s="76"/>
      <c r="BB1282" s="76"/>
    </row>
    <row r="1283" spans="1:54" x14ac:dyDescent="0.25">
      <c r="A1283" s="89" t="s">
        <v>6931</v>
      </c>
      <c r="B1283" s="89" t="s">
        <v>30</v>
      </c>
      <c r="C1283" s="89" t="s">
        <v>30</v>
      </c>
      <c r="D1283" s="89" t="s">
        <v>6932</v>
      </c>
      <c r="E1283" s="76" t="e">
        <f>IF(C1283="-",IF(A1283="-",VLOOKUP(D1283,'sin-list 180320_update'!$C$2:$C$835,1,FALSE),VLOOKUP(A1283,'sin-list 180320_update'!$A$2:$A$835,1,FALSE)),VLOOKUP(C1283,'sin-list 180320_update'!$B$2:$B$835,1,FALSE))</f>
        <v>#N/A</v>
      </c>
      <c r="F1283" s="76" t="e">
        <f>IF($C1283="-",IF($A1283="-",VLOOKUP($D1283,'REACH Bilaga XVII_update'!$A$5:$A$131,1,FALSE),VLOOKUP($A1283,'REACH Bilaga XVII_update'!$C$5:$C$131,1,FALSE)),VLOOKUP($C1283,'REACH Bilaga XVII_update'!$B$5:$B$131,1,FALSE))</f>
        <v>#N/A</v>
      </c>
      <c r="G1283" s="76" t="e">
        <f>IF($C1283="-",IF($A1283="-",VLOOKUP($D1283,' REACH Bilaga 59_update'!$A$5:$A$210,1,FALSE),VLOOKUP($A1283,' REACH Bilaga 59_update'!$D$5:$D$210,1,FALSE)),VLOOKUP($C1283,' REACH Bilaga 59_update'!$C$5:$C$210,1,FALSE))</f>
        <v>#N/A</v>
      </c>
      <c r="H1283" s="76" t="e">
        <f>IF($C1283="-",IF($A1283="-",VLOOKUP($D1283,'REACH Bilaga XIV_update'!$A$5:$A$110,1,FALSE),VLOOKUP($A1283,'REACH Bilaga XIV_update'!$D$5:$D$110,1,FALSE)),VLOOKUP($C1283,'REACH Bilaga XIV_update'!$C$5:$C$110,1,FALSE))</f>
        <v>#N/A</v>
      </c>
      <c r="I1283" s="76" t="e">
        <f>IF($C1283="-",IF($A1283="-",VLOOKUP($D1283,CoRAP_update!$A$5:$A$376,1,FALSE),VLOOKUP($A1283,CoRAP_update!$D$5:$D$376,1,FALSE)),VLOOKUP($C1283,CoRAP_update!$C$5:$C$376,1,FALSE))</f>
        <v>#N/A</v>
      </c>
      <c r="J1283" s="76" t="str">
        <f>IF($C1283="-",IF($A1283="-",VLOOKUP($D1283,EDC_update!$C$2:$C$450,1,FALSE),VLOOKUP($A1283,EDC_update!$B$2:$B$450,1,FALSE)),VLOOKUP($C1283,EDC_update!$L$2:$L$450,1,FALSE))</f>
        <v>139883-51-5</v>
      </c>
      <c r="K1283" s="76" t="e">
        <f>IF($C1283="-",IF($A1283="-",IF(VLOOKUP($D1283,'sin-list 180320_update'!$C$2:$S$835,3,FALSE)="",NA(),VLOOKUP($D1283,'sin-list 180320_update'!$C$2:$S$835,3,FALSE)),IF(VLOOKUP($A1283,'sin-list 180320_update'!$A$2:$S$835,5,FALSE)="",NA(),VLOOKUP($A1283,'sin-list 180320_update'!$A$2:$S$835,5,FALSE))),IF(VLOOKUP($C1283,'sin-list 180320_update'!$B$2:$S$835,4,FALSE)="",NA(),VLOOKUP($C1283,'sin-list 180320_update'!$B$2:$S$835,4,FALSE)))</f>
        <v>#N/A</v>
      </c>
      <c r="L1283" s="76" t="e">
        <f>IF($C1283="-",IF($A1283="-",VLOOKUP($D1283,'sin-list 180320_update'!$C$2:$S$835,6,FALSE),VLOOKUP($A1283,'sin-list 180320_update'!$A$2:$S$835,8,FALSE)),VLOOKUP($C1283,'sin-list 180320_update'!$B$2:$S$835,7,FALSE))</f>
        <v>#N/A</v>
      </c>
      <c r="M1283" s="76" t="e">
        <f>IF($C1283="-",IF($A1283="-",IF(VLOOKUP($D1283,'sin-list 180320_update'!$C$2:$S$835,8,FALSE)="",NA(),VLOOKUP($D1283,'sin-list 180320_update'!$C$2:$S$835,8,FALSE)),IF(VLOOKUP($A1283,'sin-list 180320_update'!$A$2:$S$835,10,FALSE)="",NA(),VLOOKUP($A1283,'sin-list 180320_update'!$A$2:$S$835,10,FALSE))),IF(VLOOKUP($C1283,'sin-list 180320_update'!$B$2:$S$835,9,FALSE)="",NA(),VLOOKUP($C1283,'sin-list 180320_update'!$B$2:$S$835,9,FALSE)))</f>
        <v>#N/A</v>
      </c>
      <c r="N1283" s="76" t="e">
        <f>IF($C1283="-",IF($A1283="-",IF(VLOOKUP($D1283,'REACH Bilaga XVII_update'!$A$5:$E$131,4,FALSE)="",NA(),VLOOKUP($D1283,'REACH Bilaga XVII_update'!$A$5:$E$131,4,FALSE)),IF(VLOOKUP($A1283,'REACH Bilaga XVII_update'!$C$5:$D$131,2,FALSE)="",NA(),VLOOKUP($A1283,'REACH Bilaga XVII_update'!$C$5:$D$131,2,FALSE))),IF(VLOOKUP($C1283,'REACH Bilaga XVII_update'!$B$5:$D$131,3,FALSE)="",NA(),VLOOKUP($C1283,'REACH Bilaga XVII_update'!$B$5:$D$131,3,FALSE)))</f>
        <v>#N/A</v>
      </c>
      <c r="O1283" s="76" t="e">
        <f>IF($C1283="-",IF($A1283="-",IF(VLOOKUP($D1283,' REACH Bilaga 59_update'!$A$5:$E$210,5,FALSE)="",NA(),VLOOKUP($D1283,' REACH Bilaga 59_update'!$A$5:$E$210,5,FALSE)),IF(VLOOKUP($A1283,' REACH Bilaga 59_update'!$D$5:$E$210,2,FALSE)="",NA(),VLOOKUP($A1283,' REACH Bilaga 59_update'!$D$5:$E$210,2,FALSE))),IF(VLOOKUP($C1283,' REACH Bilaga 59_update'!$C$5:$E$210,3,FALSE)="",NA(),VLOOKUP($C1283,' REACH Bilaga 59_update'!$C$5:$E$210,3,FALSE)))</f>
        <v>#N/A</v>
      </c>
      <c r="P1283" s="76" t="e">
        <f>IF(C1283="-",IF(A1283="-",IFERROR(VLOOKUP($D1283,' REACH Bilaga 59_update'!$A$5:$F$210,MATCH(Sammanfattning!P$1,' REACH Bilaga 59_update'!$A$4:$F$4,0),FALSE),VLOOKUP($D1283,'REACH Bilaga XIV_update'!$A$4:$H$110,MATCH(Sammanfattning!P$1,'REACH Bilaga XIV_update'!$A$4:$H$4,0),FALSE)),IFERROR(VLOOKUP($A1283,' REACH Bilaga 59_update'!$D$5:$F$210,MATCH(Sammanfattning!P$1,' REACH Bilaga 59_update'!$D$4:$F$4,0),FALSE),VLOOKUP($A1283,'REACH Bilaga XIV_update'!$D$4:$H$110,MATCH(Sammanfattning!P$1,'REACH Bilaga XIV_update'!$D$4:$H$4,0),FALSE))),IFERROR(VLOOKUP($C1283,' REACH Bilaga 59_update'!$C$5:$F$210,MATCH(Sammanfattning!P$1,' REACH Bilaga 59_update'!$C$4:$F$4,0),FALSE),VLOOKUP($C1283,'REACH Bilaga XIV_update'!$C$4:$H$110,MATCH(Sammanfattning!P$1,'REACH Bilaga XIV_update'!$C$4:$H$4,0),FALSE)))</f>
        <v>#N/A</v>
      </c>
      <c r="Q1283" s="76" t="e">
        <f>IF($C1283="-",IF($A1283="-",IF(VLOOKUP($D1283,'REACH Bilaga XIV_update'!$A$5:$I$110,9,FALSE)="",NA(),VLOOKUP($D1283,'REACH Bilaga XIV_update'!$A$5:$I$110,9,FALSE)),IF(VLOOKUP($A1283,'REACH Bilaga XIV_update'!$D$5:$I$110,6,FALSE)="",NA(),VLOOKUP($A1283,'REACH Bilaga XIV_update'!$D$5:$I$110,6,FALSE))),IF(VLOOKUP($C1283,'REACH Bilaga XIV_update'!$C$5:$I$110,7,FALSE)="",NA(),VLOOKUP($C1283,'REACH Bilaga XIV_update'!$C$5:$I$110,7,FALSE)))</f>
        <v>#N/A</v>
      </c>
      <c r="R1283" s="76" t="e">
        <f>IF($C1283="-",IF($A1283="-",IF(VLOOKUP($D1283,CoRAP_update!$A$5:$O$376,15,FALSE)="",NA(),VLOOKUP($D1283,CoRAP_update!$A$5:$O$376,15,FALSE)),IF(VLOOKUP($A1283,CoRAP_update!$D$5:$O$376,12,FALSE)="",NA(),VLOOKUP($A1283,CoRAP_update!$D$5:$O$376,12,FALSE))),IF(VLOOKUP($C1283,CoRAP_update!$C$5:$O$376,13,FALSE)="",NA(),VLOOKUP($C1283,CoRAP_update!$C$5:$O$376,13,FALSE)))</f>
        <v>#N/A</v>
      </c>
      <c r="S1283" s="144" t="e">
        <f>IF($C1283="-",IF($A1283="-",VLOOKUP($D1283,CoRAP_update!$A$5:$J$376,MATCH(Sammanfattning!S$1,CoRAP_update!$A$4:$J$4,0),FALSE),VLOOKUP($A1283,CoRAP_update!$D$5:$J$376,MATCH(Sammanfattning!S$1,CoRAP_update!$D$4:$J$4,0),FALSE)),VLOOKUP($C1283,CoRAP_update!$C$5:$J$376,MATCH(Sammanfattning!S$1,CoRAP_update!$C$4:$J$4,0),FALSE))</f>
        <v>#N/A</v>
      </c>
      <c r="T1283" s="76" t="str">
        <f>IF($A1283="-",VLOOKUP($D1283,EDC_update!$C$2:$F$450,4,FALSE),VLOOKUP($A1283,EDC_update!$B$2:$F$450,5,FALSE))</f>
        <v>CAT2</v>
      </c>
      <c r="V1283" s="78">
        <f>IF(IFERROR(SEARCH("PBT",P1283),99)=99,IF(IFERROR(SEARCH("suspected PBT",S1283),99)=99,IF(IFERROR(SEARCH("concluded to be PBT",K1283),99)=99,IF(IFERROR(SEARCH("PBT",S1283),99)=99,IF(IFERROR(SEARCH("PBT cand",L1283),99)=99,IF(IFERROR(SEARCH("PBT",L1283),99)=99,IF(IFERROR(SEARCH("persistent, bioackumulative and toxic properties",K1283),99)=99,0,Scoring!$E$3),Scoring!$E$3),Scoring!$E$7),Scoring!$E$3),Scoring!$E$5),Scoring!$E$6),Scoring!$E$3)</f>
        <v>0</v>
      </c>
      <c r="W1283" s="78">
        <f>IF(IFERROR(SEARCH("vPvB",P1283),99)=99,IF(IFERROR(SEARCH("suspected pbt/vPvB",S1283),99)=99,IF(IFERROR(SEARCH("vPvB",S1283),99)=99,IF(IFERROR(SEARCH("concluded to be a vPvB",S1283),99)=99,IF(IFERROR(SEARCH("identified as vPvB",K1283),99)=99,IF(IFERROR(SEARCH("concluded to be a vPvB",K1283),99)=99,IF(IFERROR(SEARCH("concluded to be both pbt and vPvB",S1283),99)=99,IF(IFERROR(SEARCH("concluded to be both pbt and vPvB",K1283),99)=99,0,Scoring!$E$5),Scoring!$E$5),Scoring!$E$5),Scoring!$E$5),Scoring!$E$5),Scoring!$E$4),Scoring!$E$6),Scoring!$E$4)</f>
        <v>0</v>
      </c>
      <c r="X1283" s="78">
        <f>IF(IFERROR(SEARCH("H410",N1283),99)=99,IF(IFERROR(SEARCH("H410",O1283),99)=99,IF(IFERROR(SEARCH("H410",Q1283),99)=99,IF(IFERROR(SEARCH("H410",M1283),99)=99,IF(IFERROR(SEARCH("H410",R1283),99)=99,IF(IFERROR(SEARCH("H411",N1283),99)=99,IF(IFERROR(SEARCH("H411",O1283),99)=99,IF(IFERROR(SEARCH("H411",Q1283),99)=99,IF(IFERROR(SEARCH("H411",M1283),99)=99,IF(IFERROR(SEARCH("H411",R1283),99)=99,IF(IFERROR(SEARCH("H413",N1283),99)=99,IF(IFERROR(SEARCH("H413",O1283),99)=99,IF(IFERROR(SEARCH("H413",Q1283),99)=99,IF(IFERROR(SEARCH("H413",M1283),99)=99,IF(IFERROR(SEARCH("H413",R1283),99)=99,IF(IFERROR(SEARCH("H412",N1283),99)=99,IF(IFERROR(SEARCH("H412",O1283),99)=99,IF(IFERROR(SEARCH("H412",Q1283),99)=99,IF(IFERROR(SEARCH("H412",M1283),99)=99,IF(IFERROR(SEARCH("H412",R1283),99)=99,0,Scoring!$E$2),Scoring!$E$2),Scoring!$E$2),Scoring!$E$2),Scoring!$E$2),Scoring!$E$2),Scoring!$E$2),Scoring!$E$2),Scoring!$E$2),Scoring!$E$2),Scoring!$E$2),Scoring!$E$2),Scoring!$E$2),Scoring!$E$2),Scoring!$E$2),Scoring!$E$2),Scoring!$E$2),Scoring!$E$2),Scoring!$E$2),Scoring!$E$2)</f>
        <v>0</v>
      </c>
      <c r="Y1283" s="78">
        <f>IF(IFERROR(SEARCH("CMR",K1283),99)=99,IF(IFERROR(SEARCH("Suspected CMR",S1283),99)=99,IF(IFERROR(SEARCH("CMR",S1283),99)=99,0,Scoring!$E$8),Scoring!$E$9),Scoring!$E$8)</f>
        <v>0</v>
      </c>
      <c r="Z1283" s="78">
        <f>IF(IFERROR(SEARCH("H350",N1283),99)=99,IF(IFERROR(SEARCH("H350",O1283),99)=99,IF(IFERROR(SEARCH("H350",Q1283),99)=99,IF(IFERROR(SEARCH("H350",M1283),99)=99,IF(IFERROR(SEARCH("H350",R1283),99)=99,IF(IFERROR(SEARCH("H351",N1283),99)=99,IF(IFERROR(SEARCH("H351",O1283),99)=99,IF(IFERROR(SEARCH("H351",Q1283),99)=99,IF(IFERROR(SEARCH("H351",M1283),99)=99,IF(IFERROR(SEARCH("H351",R1283),99)=99,IF(IFERROR(SEARCH("carcinogenic",P1283),99)=99,IF(IFERROR(SEARCH("suspected carcinogenic",S1283),99)=99,0,Scoring!$E$12),Scoring!$E$11),Scoring!$E$10),Scoring!$E$10),Scoring!$E$10),Scoring!$E$10),Scoring!$E$10),Scoring!$E$10),Scoring!$E$10),Scoring!$E$10),Scoring!$E$10),Scoring!$E$10)</f>
        <v>0</v>
      </c>
      <c r="AA1283" s="78">
        <f>IF(IFERROR(SEARCH("H340",N1283),99)=99,IF(IFERROR(SEARCH("H340",O1283),99)=99,IF(IFERROR(SEARCH("H340",Q1283),99)=99,IF(IFERROR(SEARCH("H340",M1283),99)=99,IF(IFERROR(SEARCH("H340",R1283),99)=99,IF(IFERROR(SEARCH("H341",N1283),99)=99,IF(IFERROR(SEARCH("H341",O1283),99)=99,IF(IFERROR(SEARCH("H341",Q1283),99)=99,IF(IFERROR(SEARCH("H341",M1283),99)=99,IF(IFERROR(SEARCH("H341",R1283),99)=99,IF(IFERROR(SEARCH("mutagenic",P1283),99)=99,IF(IFERROR(SEARCH("suspected mutagenic",S1283),99)=99,0,Scoring!$E$15),Scoring!$E$14),Scoring!$E$13),Scoring!$E$13),Scoring!$E$13),Scoring!$E$13),Scoring!$E$13),Scoring!$E$13),Scoring!$E$13),Scoring!$E$13),Scoring!$E$13),Scoring!$E$13)</f>
        <v>0</v>
      </c>
      <c r="AB1283" s="78">
        <f>IF(IFERROR(SEARCH("H360",N1283),99)=99,IF(IFERROR(SEARCH("H360",O1283),99)=99,IF(IFERROR(SEARCH("H360",Q1283),99)=99,IF(IFERROR(SEARCH("H360",M1283),99)=99,IF(IFERROR(SEARCH("H360",R1283),99)=99,IF(IFERROR(SEARCH("H361",N1283),99)=99,IF(IFERROR(SEARCH("H361",O1283),99)=99,IF(IFERROR(SEARCH("H361",Q1283),99)=99,IF(IFERROR(SEARCH("H361",M1283),99)=99,IF(IFERROR(SEARCH("H361",R1283),99)=99,IF(IFERROR(SEARCH("reproduction",P1283),99)=99,IF(IFERROR(SEARCH("suspected reprotoxic",S1283),99)=99,IF(IFERROR(SEARCH("reprotoxic",S1283),99)=99,IF(IFERROR(SEARCH("reprotoxic",K1283),99)=99,0,Scoring!$E$18),Scoring!$E$18),Scoring!$E$19),Scoring!$E$17),Scoring!$E$16),Scoring!$E$16),Scoring!$E$16),Scoring!$E$16),Scoring!$E$16),Scoring!$E$16),Scoring!$E$16),Scoring!$E$16),Scoring!$E$16),Scoring!$E$16)</f>
        <v>0</v>
      </c>
      <c r="AC1283" s="78">
        <f>IF(IFERROR(SEARCH("57f",L1283),99)=99,IF(IFERROR(SEARCH("57(f)",P1283),99)=99,0,Scoring!$E$20),Scoring!$E$20)</f>
        <v>0</v>
      </c>
      <c r="AD1283" s="78">
        <f>IF(IFERROR(SEARCH("CAT1",T1283),99)=99,IF(IFERROR(SEARCH("CAT2",T1283),99)=99,IF(IFERROR(SEARCH("CAT3",T1283),99)=99,IF(IFERROR(SEARCH("concluded to be endocrine",K1283),99)=99,IF(IFERROR(SEARCH("categorised as endocrine",K1283),99)=99,IF(IFERROR(SEARCH("endocrine disrupting",P1283),99)=99,IF(IFERROR(SEARCH("endocrine disrupting",K1283),99)=99,IF(IFERROR(SEARCH("suspected endocrine",S1283),99)=99,IF(IFERROR(SEARCH("potential endocrine",S1283),99)=99,0,Scoring!$E$25),Scoring!$E$25),Scoring!$E$24),Scoring!$E$24),Scoring!$E$24),Scoring!$E$24),Scoring!$E$23),Scoring!$E$22),Scoring!$E$21)</f>
        <v>0.5</v>
      </c>
      <c r="AE1283" s="78">
        <f>IF(IFERROR(SEARCH("suspected sensitiser",S1283),99)=99,IF(IFERROR(SEARCH("sensitiser",S1283),99)=99,IF(IFERROR(SEARCH("other hazard based concern",S1283),99)=99,0,Scoring!$E$28),Scoring!$E$26),Scoring!$E$27)</f>
        <v>0</v>
      </c>
      <c r="AF1283" s="78">
        <f>IF(IFERROR(M1283,1)=1,IF(IFERROR(N1283,1)=1,IF(IFERROR(O1283,1)=1,IF(IFERROR(Q1283,1)=1,IF(IFERROR(R1283,1)=1,IF(IFERROR(T1283,1)=1,IF(IFERROR(K1283,1)=1,IF(IFERROR(P1283,1)=1,IF(IFERROR(S1283,1)=1,Scoring!$E$29,0),0),0),0),0),0),0),0),0)</f>
        <v>0</v>
      </c>
      <c r="AG1283" s="78">
        <f t="shared" si="90"/>
        <v>0.5</v>
      </c>
      <c r="AI1283" s="93"/>
      <c r="AJ1283" s="94"/>
      <c r="AK1283" s="76"/>
      <c r="AL1283" s="75"/>
      <c r="AN1283" s="79"/>
      <c r="AO1283" s="79"/>
      <c r="AP1283" s="79"/>
      <c r="AQ1283" s="79"/>
      <c r="AR1283" s="79"/>
      <c r="AS1283" s="78"/>
      <c r="AU1283" s="79">
        <f>IF(IFERROR(F1283,99)=99,IF(IFERROR(G1283,99)=99,IF(IFERROR(H1283,99)=99,IF(IFERROR(I1283,99)=99,IF(IFERROR(E1283,99)=99,IF(IFERROR(J1283,99)=99,0,Scoring!$B$7),Scoring!$B$3),Scoring!$B$2),Scoring!$B$6),Scoring!$B$5),Scoring!$B$4)</f>
        <v>0.3</v>
      </c>
      <c r="AV1283" s="78">
        <f t="shared" si="91"/>
        <v>0.15</v>
      </c>
      <c r="AW1283" s="78"/>
      <c r="AX1283" s="66"/>
      <c r="AY1283" s="78"/>
      <c r="AZ1283" s="76"/>
      <c r="BB1283" s="76"/>
    </row>
    <row r="1284" spans="1:54" x14ac:dyDescent="0.25">
      <c r="A1284" s="89" t="s">
        <v>6789</v>
      </c>
      <c r="B1284" s="89" t="s">
        <v>30</v>
      </c>
      <c r="C1284" s="89" t="s">
        <v>30</v>
      </c>
      <c r="D1284" s="89" t="s">
        <v>6790</v>
      </c>
      <c r="E1284" s="76" t="e">
        <f>IF(C1284="-",IF(A1284="-",VLOOKUP(D1284,'sin-list 180320_update'!$C$2:$C$835,1,FALSE),VLOOKUP(A1284,'sin-list 180320_update'!$A$2:$A$835,1,FALSE)),VLOOKUP(C1284,'sin-list 180320_update'!$B$2:$B$835,1,FALSE))</f>
        <v>#N/A</v>
      </c>
      <c r="F1284" s="76" t="e">
        <f>IF($C1284="-",IF($A1284="-",VLOOKUP($D1284,'REACH Bilaga XVII_update'!$A$5:$A$131,1,FALSE),VLOOKUP($A1284,'REACH Bilaga XVII_update'!$C$5:$C$131,1,FALSE)),VLOOKUP($C1284,'REACH Bilaga XVII_update'!$B$5:$B$131,1,FALSE))</f>
        <v>#N/A</v>
      </c>
      <c r="G1284" s="76" t="e">
        <f>IF($C1284="-",IF($A1284="-",VLOOKUP($D1284,' REACH Bilaga 59_update'!$A$5:$A$210,1,FALSE),VLOOKUP($A1284,' REACH Bilaga 59_update'!$D$5:$D$210,1,FALSE)),VLOOKUP($C1284,' REACH Bilaga 59_update'!$C$5:$C$210,1,FALSE))</f>
        <v>#N/A</v>
      </c>
      <c r="H1284" s="76" t="e">
        <f>IF($C1284="-",IF($A1284="-",VLOOKUP($D1284,'REACH Bilaga XIV_update'!$A$5:$A$110,1,FALSE),VLOOKUP($A1284,'REACH Bilaga XIV_update'!$D$5:$D$110,1,FALSE)),VLOOKUP($C1284,'REACH Bilaga XIV_update'!$C$5:$C$110,1,FALSE))</f>
        <v>#N/A</v>
      </c>
      <c r="I1284" s="76" t="e">
        <f>IF($C1284="-",IF($A1284="-",VLOOKUP($D1284,CoRAP_update!$A$5:$A$376,1,FALSE),VLOOKUP($A1284,CoRAP_update!$D$5:$D$376,1,FALSE)),VLOOKUP($C1284,CoRAP_update!$C$5:$C$376,1,FALSE))</f>
        <v>#N/A</v>
      </c>
      <c r="J1284" s="76" t="str">
        <f>IF($C1284="-",IF($A1284="-",VLOOKUP($D1284,EDC_update!$C$2:$C$450,1,FALSE),VLOOKUP($A1284,EDC_update!$B$2:$B$450,1,FALSE)),VLOOKUP($C1284,EDC_update!$L$2:$L$450,1,FALSE))</f>
        <v>14007-30-8</v>
      </c>
      <c r="K1284" s="76" t="e">
        <f>IF($C1284="-",IF($A1284="-",IF(VLOOKUP($D1284,'sin-list 180320_update'!$C$2:$S$835,3,FALSE)="",NA(),VLOOKUP($D1284,'sin-list 180320_update'!$C$2:$S$835,3,FALSE)),IF(VLOOKUP($A1284,'sin-list 180320_update'!$A$2:$S$835,5,FALSE)="",NA(),VLOOKUP($A1284,'sin-list 180320_update'!$A$2:$S$835,5,FALSE))),IF(VLOOKUP($C1284,'sin-list 180320_update'!$B$2:$S$835,4,FALSE)="",NA(),VLOOKUP($C1284,'sin-list 180320_update'!$B$2:$S$835,4,FALSE)))</f>
        <v>#N/A</v>
      </c>
      <c r="L1284" s="76" t="e">
        <f>IF($C1284="-",IF($A1284="-",VLOOKUP($D1284,'sin-list 180320_update'!$C$2:$S$835,6,FALSE),VLOOKUP($A1284,'sin-list 180320_update'!$A$2:$S$835,8,FALSE)),VLOOKUP($C1284,'sin-list 180320_update'!$B$2:$S$835,7,FALSE))</f>
        <v>#N/A</v>
      </c>
      <c r="M1284" s="76" t="e">
        <f>IF($C1284="-",IF($A1284="-",IF(VLOOKUP($D1284,'sin-list 180320_update'!$C$2:$S$835,8,FALSE)="",NA(),VLOOKUP($D1284,'sin-list 180320_update'!$C$2:$S$835,8,FALSE)),IF(VLOOKUP($A1284,'sin-list 180320_update'!$A$2:$S$835,10,FALSE)="",NA(),VLOOKUP($A1284,'sin-list 180320_update'!$A$2:$S$835,10,FALSE))),IF(VLOOKUP($C1284,'sin-list 180320_update'!$B$2:$S$835,9,FALSE)="",NA(),VLOOKUP($C1284,'sin-list 180320_update'!$B$2:$S$835,9,FALSE)))</f>
        <v>#N/A</v>
      </c>
      <c r="N1284" s="76" t="e">
        <f>IF($C1284="-",IF($A1284="-",IF(VLOOKUP($D1284,'REACH Bilaga XVII_update'!$A$5:$E$131,4,FALSE)="",NA(),VLOOKUP($D1284,'REACH Bilaga XVII_update'!$A$5:$E$131,4,FALSE)),IF(VLOOKUP($A1284,'REACH Bilaga XVII_update'!$C$5:$D$131,2,FALSE)="",NA(),VLOOKUP($A1284,'REACH Bilaga XVII_update'!$C$5:$D$131,2,FALSE))),IF(VLOOKUP($C1284,'REACH Bilaga XVII_update'!$B$5:$D$131,3,FALSE)="",NA(),VLOOKUP($C1284,'REACH Bilaga XVII_update'!$B$5:$D$131,3,FALSE)))</f>
        <v>#N/A</v>
      </c>
      <c r="O1284" s="76" t="e">
        <f>IF($C1284="-",IF($A1284="-",IF(VLOOKUP($D1284,' REACH Bilaga 59_update'!$A$5:$E$210,5,FALSE)="",NA(),VLOOKUP($D1284,' REACH Bilaga 59_update'!$A$5:$E$210,5,FALSE)),IF(VLOOKUP($A1284,' REACH Bilaga 59_update'!$D$5:$E$210,2,FALSE)="",NA(),VLOOKUP($A1284,' REACH Bilaga 59_update'!$D$5:$E$210,2,FALSE))),IF(VLOOKUP($C1284,' REACH Bilaga 59_update'!$C$5:$E$210,3,FALSE)="",NA(),VLOOKUP($C1284,' REACH Bilaga 59_update'!$C$5:$E$210,3,FALSE)))</f>
        <v>#N/A</v>
      </c>
      <c r="P1284" s="76" t="e">
        <f>IF(C1284="-",IF(A1284="-",IFERROR(VLOOKUP($D1284,' REACH Bilaga 59_update'!$A$5:$F$210,MATCH(Sammanfattning!P$1,' REACH Bilaga 59_update'!$A$4:$F$4,0),FALSE),VLOOKUP($D1284,'REACH Bilaga XIV_update'!$A$4:$H$110,MATCH(Sammanfattning!P$1,'REACH Bilaga XIV_update'!$A$4:$H$4,0),FALSE)),IFERROR(VLOOKUP($A1284,' REACH Bilaga 59_update'!$D$5:$F$210,MATCH(Sammanfattning!P$1,' REACH Bilaga 59_update'!$D$4:$F$4,0),FALSE),VLOOKUP($A1284,'REACH Bilaga XIV_update'!$D$4:$H$110,MATCH(Sammanfattning!P$1,'REACH Bilaga XIV_update'!$D$4:$H$4,0),FALSE))),IFERROR(VLOOKUP($C1284,' REACH Bilaga 59_update'!$C$5:$F$210,MATCH(Sammanfattning!P$1,' REACH Bilaga 59_update'!$C$4:$F$4,0),FALSE),VLOOKUP($C1284,'REACH Bilaga XIV_update'!$C$4:$H$110,MATCH(Sammanfattning!P$1,'REACH Bilaga XIV_update'!$C$4:$H$4,0),FALSE)))</f>
        <v>#N/A</v>
      </c>
      <c r="Q1284" s="76" t="e">
        <f>IF($C1284="-",IF($A1284="-",IF(VLOOKUP($D1284,'REACH Bilaga XIV_update'!$A$5:$I$110,9,FALSE)="",NA(),VLOOKUP($D1284,'REACH Bilaga XIV_update'!$A$5:$I$110,9,FALSE)),IF(VLOOKUP($A1284,'REACH Bilaga XIV_update'!$D$5:$I$110,6,FALSE)="",NA(),VLOOKUP($A1284,'REACH Bilaga XIV_update'!$D$5:$I$110,6,FALSE))),IF(VLOOKUP($C1284,'REACH Bilaga XIV_update'!$C$5:$I$110,7,FALSE)="",NA(),VLOOKUP($C1284,'REACH Bilaga XIV_update'!$C$5:$I$110,7,FALSE)))</f>
        <v>#N/A</v>
      </c>
      <c r="R1284" s="76" t="e">
        <f>IF($C1284="-",IF($A1284="-",IF(VLOOKUP($D1284,CoRAP_update!$A$5:$O$376,15,FALSE)="",NA(),VLOOKUP($D1284,CoRAP_update!$A$5:$O$376,15,FALSE)),IF(VLOOKUP($A1284,CoRAP_update!$D$5:$O$376,12,FALSE)="",NA(),VLOOKUP($A1284,CoRAP_update!$D$5:$O$376,12,FALSE))),IF(VLOOKUP($C1284,CoRAP_update!$C$5:$O$376,13,FALSE)="",NA(),VLOOKUP($C1284,CoRAP_update!$C$5:$O$376,13,FALSE)))</f>
        <v>#N/A</v>
      </c>
      <c r="S1284" s="144" t="e">
        <f>IF($C1284="-",IF($A1284="-",VLOOKUP($D1284,CoRAP_update!$A$5:$J$376,MATCH(Sammanfattning!S$1,CoRAP_update!$A$4:$J$4,0),FALSE),VLOOKUP($A1284,CoRAP_update!$D$5:$J$376,MATCH(Sammanfattning!S$1,CoRAP_update!$D$4:$J$4,0),FALSE)),VLOOKUP($C1284,CoRAP_update!$C$5:$J$376,MATCH(Sammanfattning!S$1,CoRAP_update!$C$4:$J$4,0),FALSE))</f>
        <v>#N/A</v>
      </c>
      <c r="T1284" s="76" t="str">
        <f>IF($A1284="-",VLOOKUP($D1284,EDC_update!$C$2:$F$450,4,FALSE),VLOOKUP($A1284,EDC_update!$B$2:$F$450,5,FALSE))</f>
        <v>CAT2</v>
      </c>
      <c r="V1284" s="78">
        <f>IF(IFERROR(SEARCH("PBT",P1284),99)=99,IF(IFERROR(SEARCH("suspected PBT",S1284),99)=99,IF(IFERROR(SEARCH("concluded to be PBT",K1284),99)=99,IF(IFERROR(SEARCH("PBT",S1284),99)=99,IF(IFERROR(SEARCH("PBT cand",L1284),99)=99,IF(IFERROR(SEARCH("PBT",L1284),99)=99,IF(IFERROR(SEARCH("persistent, bioackumulative and toxic properties",K1284),99)=99,0,Scoring!$E$3),Scoring!$E$3),Scoring!$E$7),Scoring!$E$3),Scoring!$E$5),Scoring!$E$6),Scoring!$E$3)</f>
        <v>0</v>
      </c>
      <c r="W1284" s="78">
        <f>IF(IFERROR(SEARCH("vPvB",P1284),99)=99,IF(IFERROR(SEARCH("suspected pbt/vPvB",S1284),99)=99,IF(IFERROR(SEARCH("vPvB",S1284),99)=99,IF(IFERROR(SEARCH("concluded to be a vPvB",S1284),99)=99,IF(IFERROR(SEARCH("identified as vPvB",K1284),99)=99,IF(IFERROR(SEARCH("concluded to be a vPvB",K1284),99)=99,IF(IFERROR(SEARCH("concluded to be both pbt and vPvB",S1284),99)=99,IF(IFERROR(SEARCH("concluded to be both pbt and vPvB",K1284),99)=99,0,Scoring!$E$5),Scoring!$E$5),Scoring!$E$5),Scoring!$E$5),Scoring!$E$5),Scoring!$E$4),Scoring!$E$6),Scoring!$E$4)</f>
        <v>0</v>
      </c>
      <c r="X1284" s="78">
        <f>IF(IFERROR(SEARCH("H410",N1284),99)=99,IF(IFERROR(SEARCH("H410",O1284),99)=99,IF(IFERROR(SEARCH("H410",Q1284),99)=99,IF(IFERROR(SEARCH("H410",M1284),99)=99,IF(IFERROR(SEARCH("H410",R1284),99)=99,IF(IFERROR(SEARCH("H411",N1284),99)=99,IF(IFERROR(SEARCH("H411",O1284),99)=99,IF(IFERROR(SEARCH("H411",Q1284),99)=99,IF(IFERROR(SEARCH("H411",M1284),99)=99,IF(IFERROR(SEARCH("H411",R1284),99)=99,IF(IFERROR(SEARCH("H413",N1284),99)=99,IF(IFERROR(SEARCH("H413",O1284),99)=99,IF(IFERROR(SEARCH("H413",Q1284),99)=99,IF(IFERROR(SEARCH("H413",M1284),99)=99,IF(IFERROR(SEARCH("H413",R1284),99)=99,IF(IFERROR(SEARCH("H412",N1284),99)=99,IF(IFERROR(SEARCH("H412",O1284),99)=99,IF(IFERROR(SEARCH("H412",Q1284),99)=99,IF(IFERROR(SEARCH("H412",M1284),99)=99,IF(IFERROR(SEARCH("H412",R1284),99)=99,0,Scoring!$E$2),Scoring!$E$2),Scoring!$E$2),Scoring!$E$2),Scoring!$E$2),Scoring!$E$2),Scoring!$E$2),Scoring!$E$2),Scoring!$E$2),Scoring!$E$2),Scoring!$E$2),Scoring!$E$2),Scoring!$E$2),Scoring!$E$2),Scoring!$E$2),Scoring!$E$2),Scoring!$E$2),Scoring!$E$2),Scoring!$E$2),Scoring!$E$2)</f>
        <v>0</v>
      </c>
      <c r="Y1284" s="78">
        <f>IF(IFERROR(SEARCH("CMR",K1284),99)=99,IF(IFERROR(SEARCH("Suspected CMR",S1284),99)=99,IF(IFERROR(SEARCH("CMR",S1284),99)=99,0,Scoring!$E$8),Scoring!$E$9),Scoring!$E$8)</f>
        <v>0</v>
      </c>
      <c r="Z1284" s="78">
        <f>IF(IFERROR(SEARCH("H350",N1284),99)=99,IF(IFERROR(SEARCH("H350",O1284),99)=99,IF(IFERROR(SEARCH("H350",Q1284),99)=99,IF(IFERROR(SEARCH("H350",M1284),99)=99,IF(IFERROR(SEARCH("H350",R1284),99)=99,IF(IFERROR(SEARCH("H351",N1284),99)=99,IF(IFERROR(SEARCH("H351",O1284),99)=99,IF(IFERROR(SEARCH("H351",Q1284),99)=99,IF(IFERROR(SEARCH("H351",M1284),99)=99,IF(IFERROR(SEARCH("H351",R1284),99)=99,IF(IFERROR(SEARCH("carcinogenic",P1284),99)=99,IF(IFERROR(SEARCH("suspected carcinogenic",S1284),99)=99,0,Scoring!$E$12),Scoring!$E$11),Scoring!$E$10),Scoring!$E$10),Scoring!$E$10),Scoring!$E$10),Scoring!$E$10),Scoring!$E$10),Scoring!$E$10),Scoring!$E$10),Scoring!$E$10),Scoring!$E$10)</f>
        <v>0</v>
      </c>
      <c r="AA1284" s="78">
        <f>IF(IFERROR(SEARCH("H340",N1284),99)=99,IF(IFERROR(SEARCH("H340",O1284),99)=99,IF(IFERROR(SEARCH("H340",Q1284),99)=99,IF(IFERROR(SEARCH("H340",M1284),99)=99,IF(IFERROR(SEARCH("H340",R1284),99)=99,IF(IFERROR(SEARCH("H341",N1284),99)=99,IF(IFERROR(SEARCH("H341",O1284),99)=99,IF(IFERROR(SEARCH("H341",Q1284),99)=99,IF(IFERROR(SEARCH("H341",M1284),99)=99,IF(IFERROR(SEARCH("H341",R1284),99)=99,IF(IFERROR(SEARCH("mutagenic",P1284),99)=99,IF(IFERROR(SEARCH("suspected mutagenic",S1284),99)=99,0,Scoring!$E$15),Scoring!$E$14),Scoring!$E$13),Scoring!$E$13),Scoring!$E$13),Scoring!$E$13),Scoring!$E$13),Scoring!$E$13),Scoring!$E$13),Scoring!$E$13),Scoring!$E$13),Scoring!$E$13)</f>
        <v>0</v>
      </c>
      <c r="AB1284" s="78">
        <f>IF(IFERROR(SEARCH("H360",N1284),99)=99,IF(IFERROR(SEARCH("H360",O1284),99)=99,IF(IFERROR(SEARCH("H360",Q1284),99)=99,IF(IFERROR(SEARCH("H360",M1284),99)=99,IF(IFERROR(SEARCH("H360",R1284),99)=99,IF(IFERROR(SEARCH("H361",N1284),99)=99,IF(IFERROR(SEARCH("H361",O1284),99)=99,IF(IFERROR(SEARCH("H361",Q1284),99)=99,IF(IFERROR(SEARCH("H361",M1284),99)=99,IF(IFERROR(SEARCH("H361",R1284),99)=99,IF(IFERROR(SEARCH("reproduction",P1284),99)=99,IF(IFERROR(SEARCH("suspected reprotoxic",S1284),99)=99,IF(IFERROR(SEARCH("reprotoxic",S1284),99)=99,IF(IFERROR(SEARCH("reprotoxic",K1284),99)=99,0,Scoring!$E$18),Scoring!$E$18),Scoring!$E$19),Scoring!$E$17),Scoring!$E$16),Scoring!$E$16),Scoring!$E$16),Scoring!$E$16),Scoring!$E$16),Scoring!$E$16),Scoring!$E$16),Scoring!$E$16),Scoring!$E$16),Scoring!$E$16)</f>
        <v>0</v>
      </c>
      <c r="AC1284" s="78">
        <f>IF(IFERROR(SEARCH("57f",L1284),99)=99,IF(IFERROR(SEARCH("57(f)",P1284),99)=99,0,Scoring!$E$20),Scoring!$E$20)</f>
        <v>0</v>
      </c>
      <c r="AD1284" s="78">
        <f>IF(IFERROR(SEARCH("CAT1",T1284),99)=99,IF(IFERROR(SEARCH("CAT2",T1284),99)=99,IF(IFERROR(SEARCH("CAT3",T1284),99)=99,IF(IFERROR(SEARCH("concluded to be endocrine",K1284),99)=99,IF(IFERROR(SEARCH("categorised as endocrine",K1284),99)=99,IF(IFERROR(SEARCH("endocrine disrupting",P1284),99)=99,IF(IFERROR(SEARCH("endocrine disrupting",K1284),99)=99,IF(IFERROR(SEARCH("suspected endocrine",S1284),99)=99,IF(IFERROR(SEARCH("potential endocrine",S1284),99)=99,0,Scoring!$E$25),Scoring!$E$25),Scoring!$E$24),Scoring!$E$24),Scoring!$E$24),Scoring!$E$24),Scoring!$E$23),Scoring!$E$22),Scoring!$E$21)</f>
        <v>0.5</v>
      </c>
      <c r="AE1284" s="78">
        <f>IF(IFERROR(SEARCH("suspected sensitiser",S1284),99)=99,IF(IFERROR(SEARCH("sensitiser",S1284),99)=99,IF(IFERROR(SEARCH("other hazard based concern",S1284),99)=99,0,Scoring!$E$28),Scoring!$E$26),Scoring!$E$27)</f>
        <v>0</v>
      </c>
      <c r="AF1284" s="78">
        <f>IF(IFERROR(M1284,1)=1,IF(IFERROR(N1284,1)=1,IF(IFERROR(O1284,1)=1,IF(IFERROR(Q1284,1)=1,IF(IFERROR(R1284,1)=1,IF(IFERROR(T1284,1)=1,IF(IFERROR(K1284,1)=1,IF(IFERROR(P1284,1)=1,IF(IFERROR(S1284,1)=1,Scoring!$E$29,0),0),0),0),0),0),0),0),0)</f>
        <v>0</v>
      </c>
      <c r="AG1284" s="78">
        <f t="shared" si="90"/>
        <v>0.5</v>
      </c>
      <c r="AI1284" s="93"/>
      <c r="AJ1284" s="94"/>
      <c r="AK1284" s="76"/>
      <c r="AL1284" s="75"/>
      <c r="AN1284" s="79"/>
      <c r="AO1284" s="79"/>
      <c r="AP1284" s="79"/>
      <c r="AQ1284" s="79"/>
      <c r="AR1284" s="79"/>
      <c r="AS1284" s="78"/>
      <c r="AU1284" s="79">
        <f>IF(IFERROR(F1284,99)=99,IF(IFERROR(G1284,99)=99,IF(IFERROR(H1284,99)=99,IF(IFERROR(I1284,99)=99,IF(IFERROR(E1284,99)=99,IF(IFERROR(J1284,99)=99,0,Scoring!$B$7),Scoring!$B$3),Scoring!$B$2),Scoring!$B$6),Scoring!$B$5),Scoring!$B$4)</f>
        <v>0.3</v>
      </c>
      <c r="AV1284" s="78">
        <f t="shared" si="91"/>
        <v>0.15</v>
      </c>
      <c r="AW1284" s="78"/>
      <c r="AX1284" s="66"/>
      <c r="AY1284" s="78"/>
      <c r="AZ1284" s="76"/>
      <c r="BB1284" s="76"/>
    </row>
    <row r="1285" spans="1:54" x14ac:dyDescent="0.25">
      <c r="A1285" s="89" t="s">
        <v>6204</v>
      </c>
      <c r="B1285" s="89" t="s">
        <v>30</v>
      </c>
      <c r="C1285" s="89" t="s">
        <v>30</v>
      </c>
      <c r="D1285" s="89" t="s">
        <v>7000</v>
      </c>
      <c r="E1285" s="76" t="e">
        <f>IF(C1285="-",IF(A1285="-",VLOOKUP(D1285,'sin-list 180320_update'!$C$2:$C$835,1,FALSE),VLOOKUP(A1285,'sin-list 180320_update'!$A$2:$A$835,1,FALSE)),VLOOKUP(C1285,'sin-list 180320_update'!$B$2:$B$835,1,FALSE))</f>
        <v>#N/A</v>
      </c>
      <c r="F1285" s="76" t="e">
        <f>IF($C1285="-",IF($A1285="-",VLOOKUP($D1285,'REACH Bilaga XVII_update'!$A$5:$A$131,1,FALSE),VLOOKUP($A1285,'REACH Bilaga XVII_update'!$C$5:$C$131,1,FALSE)),VLOOKUP($C1285,'REACH Bilaga XVII_update'!$B$5:$B$131,1,FALSE))</f>
        <v>#N/A</v>
      </c>
      <c r="G1285" s="76" t="e">
        <f>IF($C1285="-",IF($A1285="-",VLOOKUP($D1285,' REACH Bilaga 59_update'!$A$5:$A$210,1,FALSE),VLOOKUP($A1285,' REACH Bilaga 59_update'!$D$5:$D$210,1,FALSE)),VLOOKUP($C1285,' REACH Bilaga 59_update'!$C$5:$C$210,1,FALSE))</f>
        <v>#N/A</v>
      </c>
      <c r="H1285" s="76" t="e">
        <f>IF($C1285="-",IF($A1285="-",VLOOKUP($D1285,'REACH Bilaga XIV_update'!$A$5:$A$110,1,FALSE),VLOOKUP($A1285,'REACH Bilaga XIV_update'!$D$5:$D$110,1,FALSE)),VLOOKUP($C1285,'REACH Bilaga XIV_update'!$C$5:$C$110,1,FALSE))</f>
        <v>#N/A</v>
      </c>
      <c r="I1285" s="76" t="e">
        <f>IF($C1285="-",IF($A1285="-",VLOOKUP($D1285,CoRAP_update!$A$5:$A$376,1,FALSE),VLOOKUP($A1285,CoRAP_update!$D$5:$D$376,1,FALSE)),VLOOKUP($C1285,CoRAP_update!$C$5:$C$376,1,FALSE))</f>
        <v>#N/A</v>
      </c>
      <c r="J1285" s="76" t="str">
        <f>IF($C1285="-",IF($A1285="-",VLOOKUP($D1285,EDC_update!$C$2:$C$450,1,FALSE),VLOOKUP($A1285,EDC_update!$B$2:$B$450,1,FALSE)),VLOOKUP($C1285,EDC_update!$L$2:$L$450,1,FALSE))</f>
        <v>1563-66-2</v>
      </c>
      <c r="K1285" s="76" t="e">
        <f>IF($C1285="-",IF($A1285="-",IF(VLOOKUP($D1285,'sin-list 180320_update'!$C$2:$S$835,3,FALSE)="",NA(),VLOOKUP($D1285,'sin-list 180320_update'!$C$2:$S$835,3,FALSE)),IF(VLOOKUP($A1285,'sin-list 180320_update'!$A$2:$S$835,5,FALSE)="",NA(),VLOOKUP($A1285,'sin-list 180320_update'!$A$2:$S$835,5,FALSE))),IF(VLOOKUP($C1285,'sin-list 180320_update'!$B$2:$S$835,4,FALSE)="",NA(),VLOOKUP($C1285,'sin-list 180320_update'!$B$2:$S$835,4,FALSE)))</f>
        <v>#N/A</v>
      </c>
      <c r="L1285" s="76" t="e">
        <f>IF($C1285="-",IF($A1285="-",VLOOKUP($D1285,'sin-list 180320_update'!$C$2:$S$835,6,FALSE),VLOOKUP($A1285,'sin-list 180320_update'!$A$2:$S$835,8,FALSE)),VLOOKUP($C1285,'sin-list 180320_update'!$B$2:$S$835,7,FALSE))</f>
        <v>#N/A</v>
      </c>
      <c r="M1285" s="76" t="e">
        <f>IF($C1285="-",IF($A1285="-",IF(VLOOKUP($D1285,'sin-list 180320_update'!$C$2:$S$835,8,FALSE)="",NA(),VLOOKUP($D1285,'sin-list 180320_update'!$C$2:$S$835,8,FALSE)),IF(VLOOKUP($A1285,'sin-list 180320_update'!$A$2:$S$835,10,FALSE)="",NA(),VLOOKUP($A1285,'sin-list 180320_update'!$A$2:$S$835,10,FALSE))),IF(VLOOKUP($C1285,'sin-list 180320_update'!$B$2:$S$835,9,FALSE)="",NA(),VLOOKUP($C1285,'sin-list 180320_update'!$B$2:$S$835,9,FALSE)))</f>
        <v>#N/A</v>
      </c>
      <c r="N1285" s="76" t="e">
        <f>IF($C1285="-",IF($A1285="-",IF(VLOOKUP($D1285,'REACH Bilaga XVII_update'!$A$5:$E$131,4,FALSE)="",NA(),VLOOKUP($D1285,'REACH Bilaga XVII_update'!$A$5:$E$131,4,FALSE)),IF(VLOOKUP($A1285,'REACH Bilaga XVII_update'!$C$5:$D$131,2,FALSE)="",NA(),VLOOKUP($A1285,'REACH Bilaga XVII_update'!$C$5:$D$131,2,FALSE))),IF(VLOOKUP($C1285,'REACH Bilaga XVII_update'!$B$5:$D$131,3,FALSE)="",NA(),VLOOKUP($C1285,'REACH Bilaga XVII_update'!$B$5:$D$131,3,FALSE)))</f>
        <v>#N/A</v>
      </c>
      <c r="O1285" s="76" t="e">
        <f>IF($C1285="-",IF($A1285="-",IF(VLOOKUP($D1285,' REACH Bilaga 59_update'!$A$5:$E$210,5,FALSE)="",NA(),VLOOKUP($D1285,' REACH Bilaga 59_update'!$A$5:$E$210,5,FALSE)),IF(VLOOKUP($A1285,' REACH Bilaga 59_update'!$D$5:$E$210,2,FALSE)="",NA(),VLOOKUP($A1285,' REACH Bilaga 59_update'!$D$5:$E$210,2,FALSE))),IF(VLOOKUP($C1285,' REACH Bilaga 59_update'!$C$5:$E$210,3,FALSE)="",NA(),VLOOKUP($C1285,' REACH Bilaga 59_update'!$C$5:$E$210,3,FALSE)))</f>
        <v>#N/A</v>
      </c>
      <c r="P1285" s="76" t="e">
        <f>IF(C1285="-",IF(A1285="-",IFERROR(VLOOKUP($D1285,' REACH Bilaga 59_update'!$A$5:$F$210,MATCH(Sammanfattning!P$1,' REACH Bilaga 59_update'!$A$4:$F$4,0),FALSE),VLOOKUP($D1285,'REACH Bilaga XIV_update'!$A$4:$H$110,MATCH(Sammanfattning!P$1,'REACH Bilaga XIV_update'!$A$4:$H$4,0),FALSE)),IFERROR(VLOOKUP($A1285,' REACH Bilaga 59_update'!$D$5:$F$210,MATCH(Sammanfattning!P$1,' REACH Bilaga 59_update'!$D$4:$F$4,0),FALSE),VLOOKUP($A1285,'REACH Bilaga XIV_update'!$D$4:$H$110,MATCH(Sammanfattning!P$1,'REACH Bilaga XIV_update'!$D$4:$H$4,0),FALSE))),IFERROR(VLOOKUP($C1285,' REACH Bilaga 59_update'!$C$5:$F$210,MATCH(Sammanfattning!P$1,' REACH Bilaga 59_update'!$C$4:$F$4,0),FALSE),VLOOKUP($C1285,'REACH Bilaga XIV_update'!$C$4:$H$110,MATCH(Sammanfattning!P$1,'REACH Bilaga XIV_update'!$C$4:$H$4,0),FALSE)))</f>
        <v>#N/A</v>
      </c>
      <c r="Q1285" s="76" t="e">
        <f>IF($C1285="-",IF($A1285="-",IF(VLOOKUP($D1285,'REACH Bilaga XIV_update'!$A$5:$I$110,9,FALSE)="",NA(),VLOOKUP($D1285,'REACH Bilaga XIV_update'!$A$5:$I$110,9,FALSE)),IF(VLOOKUP($A1285,'REACH Bilaga XIV_update'!$D$5:$I$110,6,FALSE)="",NA(),VLOOKUP($A1285,'REACH Bilaga XIV_update'!$D$5:$I$110,6,FALSE))),IF(VLOOKUP($C1285,'REACH Bilaga XIV_update'!$C$5:$I$110,7,FALSE)="",NA(),VLOOKUP($C1285,'REACH Bilaga XIV_update'!$C$5:$I$110,7,FALSE)))</f>
        <v>#N/A</v>
      </c>
      <c r="R1285" s="76" t="e">
        <f>IF($C1285="-",IF($A1285="-",IF(VLOOKUP($D1285,CoRAP_update!$A$5:$O$376,15,FALSE)="",NA(),VLOOKUP($D1285,CoRAP_update!$A$5:$O$376,15,FALSE)),IF(VLOOKUP($A1285,CoRAP_update!$D$5:$O$376,12,FALSE)="",NA(),VLOOKUP($A1285,CoRAP_update!$D$5:$O$376,12,FALSE))),IF(VLOOKUP($C1285,CoRAP_update!$C$5:$O$376,13,FALSE)="",NA(),VLOOKUP($C1285,CoRAP_update!$C$5:$O$376,13,FALSE)))</f>
        <v>#N/A</v>
      </c>
      <c r="S1285" s="144" t="e">
        <f>IF($C1285="-",IF($A1285="-",VLOOKUP($D1285,CoRAP_update!$A$5:$J$376,MATCH(Sammanfattning!S$1,CoRAP_update!$A$4:$J$4,0),FALSE),VLOOKUP($A1285,CoRAP_update!$D$5:$J$376,MATCH(Sammanfattning!S$1,CoRAP_update!$D$4:$J$4,0),FALSE)),VLOOKUP($C1285,CoRAP_update!$C$5:$J$376,MATCH(Sammanfattning!S$1,CoRAP_update!$C$4:$J$4,0),FALSE))</f>
        <v>#N/A</v>
      </c>
      <c r="T1285" s="76" t="str">
        <f>IF($A1285="-",VLOOKUP($D1285,EDC_update!$C$2:$F$450,4,FALSE),VLOOKUP($A1285,EDC_update!$B$2:$F$450,5,FALSE))</f>
        <v>CAT2</v>
      </c>
      <c r="V1285" s="78">
        <f>IF(IFERROR(SEARCH("PBT",P1285),99)=99,IF(IFERROR(SEARCH("suspected PBT",S1285),99)=99,IF(IFERROR(SEARCH("concluded to be PBT",K1285),99)=99,IF(IFERROR(SEARCH("PBT",S1285),99)=99,IF(IFERROR(SEARCH("PBT cand",L1285),99)=99,IF(IFERROR(SEARCH("PBT",L1285),99)=99,IF(IFERROR(SEARCH("persistent, bioackumulative and toxic properties",K1285),99)=99,0,Scoring!$E$3),Scoring!$E$3),Scoring!$E$7),Scoring!$E$3),Scoring!$E$5),Scoring!$E$6),Scoring!$E$3)</f>
        <v>0</v>
      </c>
      <c r="W1285" s="78">
        <f>IF(IFERROR(SEARCH("vPvB",P1285),99)=99,IF(IFERROR(SEARCH("suspected pbt/vPvB",S1285),99)=99,IF(IFERROR(SEARCH("vPvB",S1285),99)=99,IF(IFERROR(SEARCH("concluded to be a vPvB",S1285),99)=99,IF(IFERROR(SEARCH("identified as vPvB",K1285),99)=99,IF(IFERROR(SEARCH("concluded to be a vPvB",K1285),99)=99,IF(IFERROR(SEARCH("concluded to be both pbt and vPvB",S1285),99)=99,IF(IFERROR(SEARCH("concluded to be both pbt and vPvB",K1285),99)=99,0,Scoring!$E$5),Scoring!$E$5),Scoring!$E$5),Scoring!$E$5),Scoring!$E$5),Scoring!$E$4),Scoring!$E$6),Scoring!$E$4)</f>
        <v>0</v>
      </c>
      <c r="X1285" s="78">
        <f>IF(IFERROR(SEARCH("H410",N1285),99)=99,IF(IFERROR(SEARCH("H410",O1285),99)=99,IF(IFERROR(SEARCH("H410",Q1285),99)=99,IF(IFERROR(SEARCH("H410",M1285),99)=99,IF(IFERROR(SEARCH("H410",R1285),99)=99,IF(IFERROR(SEARCH("H411",N1285),99)=99,IF(IFERROR(SEARCH("H411",O1285),99)=99,IF(IFERROR(SEARCH("H411",Q1285),99)=99,IF(IFERROR(SEARCH("H411",M1285),99)=99,IF(IFERROR(SEARCH("H411",R1285),99)=99,IF(IFERROR(SEARCH("H413",N1285),99)=99,IF(IFERROR(SEARCH("H413",O1285),99)=99,IF(IFERROR(SEARCH("H413",Q1285),99)=99,IF(IFERROR(SEARCH("H413",M1285),99)=99,IF(IFERROR(SEARCH("H413",R1285),99)=99,IF(IFERROR(SEARCH("H412",N1285),99)=99,IF(IFERROR(SEARCH("H412",O1285),99)=99,IF(IFERROR(SEARCH("H412",Q1285),99)=99,IF(IFERROR(SEARCH("H412",M1285),99)=99,IF(IFERROR(SEARCH("H412",R1285),99)=99,0,Scoring!$E$2),Scoring!$E$2),Scoring!$E$2),Scoring!$E$2),Scoring!$E$2),Scoring!$E$2),Scoring!$E$2),Scoring!$E$2),Scoring!$E$2),Scoring!$E$2),Scoring!$E$2),Scoring!$E$2),Scoring!$E$2),Scoring!$E$2),Scoring!$E$2),Scoring!$E$2),Scoring!$E$2),Scoring!$E$2),Scoring!$E$2),Scoring!$E$2)</f>
        <v>0</v>
      </c>
      <c r="Y1285" s="78">
        <f>IF(IFERROR(SEARCH("CMR",K1285),99)=99,IF(IFERROR(SEARCH("Suspected CMR",S1285),99)=99,IF(IFERROR(SEARCH("CMR",S1285),99)=99,0,Scoring!$E$8),Scoring!$E$9),Scoring!$E$8)</f>
        <v>0</v>
      </c>
      <c r="Z1285" s="78">
        <f>IF(IFERROR(SEARCH("H350",N1285),99)=99,IF(IFERROR(SEARCH("H350",O1285),99)=99,IF(IFERROR(SEARCH("H350",Q1285),99)=99,IF(IFERROR(SEARCH("H350",M1285),99)=99,IF(IFERROR(SEARCH("H350",R1285),99)=99,IF(IFERROR(SEARCH("H351",N1285),99)=99,IF(IFERROR(SEARCH("H351",O1285),99)=99,IF(IFERROR(SEARCH("H351",Q1285),99)=99,IF(IFERROR(SEARCH("H351",M1285),99)=99,IF(IFERROR(SEARCH("H351",R1285),99)=99,IF(IFERROR(SEARCH("carcinogenic",P1285),99)=99,IF(IFERROR(SEARCH("suspected carcinogenic",S1285),99)=99,0,Scoring!$E$12),Scoring!$E$11),Scoring!$E$10),Scoring!$E$10),Scoring!$E$10),Scoring!$E$10),Scoring!$E$10),Scoring!$E$10),Scoring!$E$10),Scoring!$E$10),Scoring!$E$10),Scoring!$E$10)</f>
        <v>0</v>
      </c>
      <c r="AA1285" s="78">
        <f>IF(IFERROR(SEARCH("H340",N1285),99)=99,IF(IFERROR(SEARCH("H340",O1285),99)=99,IF(IFERROR(SEARCH("H340",Q1285),99)=99,IF(IFERROR(SEARCH("H340",M1285),99)=99,IF(IFERROR(SEARCH("H340",R1285),99)=99,IF(IFERROR(SEARCH("H341",N1285),99)=99,IF(IFERROR(SEARCH("H341",O1285),99)=99,IF(IFERROR(SEARCH("H341",Q1285),99)=99,IF(IFERROR(SEARCH("H341",M1285),99)=99,IF(IFERROR(SEARCH("H341",R1285),99)=99,IF(IFERROR(SEARCH("mutagenic",P1285),99)=99,IF(IFERROR(SEARCH("suspected mutagenic",S1285),99)=99,0,Scoring!$E$15),Scoring!$E$14),Scoring!$E$13),Scoring!$E$13),Scoring!$E$13),Scoring!$E$13),Scoring!$E$13),Scoring!$E$13),Scoring!$E$13),Scoring!$E$13),Scoring!$E$13),Scoring!$E$13)</f>
        <v>0</v>
      </c>
      <c r="AB1285" s="78">
        <f>IF(IFERROR(SEARCH("H360",N1285),99)=99,IF(IFERROR(SEARCH("H360",O1285),99)=99,IF(IFERROR(SEARCH("H360",Q1285),99)=99,IF(IFERROR(SEARCH("H360",M1285),99)=99,IF(IFERROR(SEARCH("H360",R1285),99)=99,IF(IFERROR(SEARCH("H361",N1285),99)=99,IF(IFERROR(SEARCH("H361",O1285),99)=99,IF(IFERROR(SEARCH("H361",Q1285),99)=99,IF(IFERROR(SEARCH("H361",M1285),99)=99,IF(IFERROR(SEARCH("H361",R1285),99)=99,IF(IFERROR(SEARCH("reproduction",P1285),99)=99,IF(IFERROR(SEARCH("suspected reprotoxic",S1285),99)=99,IF(IFERROR(SEARCH("reprotoxic",S1285),99)=99,IF(IFERROR(SEARCH("reprotoxic",K1285),99)=99,0,Scoring!$E$18),Scoring!$E$18),Scoring!$E$19),Scoring!$E$17),Scoring!$E$16),Scoring!$E$16),Scoring!$E$16),Scoring!$E$16),Scoring!$E$16),Scoring!$E$16),Scoring!$E$16),Scoring!$E$16),Scoring!$E$16),Scoring!$E$16)</f>
        <v>0</v>
      </c>
      <c r="AC1285" s="78">
        <f>IF(IFERROR(SEARCH("57f",L1285),99)=99,IF(IFERROR(SEARCH("57(f)",P1285),99)=99,0,Scoring!$E$20),Scoring!$E$20)</f>
        <v>0</v>
      </c>
      <c r="AD1285" s="78">
        <f>IF(IFERROR(SEARCH("CAT1",T1285),99)=99,IF(IFERROR(SEARCH("CAT2",T1285),99)=99,IF(IFERROR(SEARCH("CAT3",T1285),99)=99,IF(IFERROR(SEARCH("concluded to be endocrine",K1285),99)=99,IF(IFERROR(SEARCH("categorised as endocrine",K1285),99)=99,IF(IFERROR(SEARCH("endocrine disrupting",P1285),99)=99,IF(IFERROR(SEARCH("endocrine disrupting",K1285),99)=99,IF(IFERROR(SEARCH("suspected endocrine",S1285),99)=99,IF(IFERROR(SEARCH("potential endocrine",S1285),99)=99,0,Scoring!$E$25),Scoring!$E$25),Scoring!$E$24),Scoring!$E$24),Scoring!$E$24),Scoring!$E$24),Scoring!$E$23),Scoring!$E$22),Scoring!$E$21)</f>
        <v>0.5</v>
      </c>
      <c r="AE1285" s="78">
        <f>IF(IFERROR(SEARCH("suspected sensitiser",S1285),99)=99,IF(IFERROR(SEARCH("sensitiser",S1285),99)=99,IF(IFERROR(SEARCH("other hazard based concern",S1285),99)=99,0,Scoring!$E$28),Scoring!$E$26),Scoring!$E$27)</f>
        <v>0</v>
      </c>
      <c r="AF1285" s="78">
        <f>IF(IFERROR(M1285,1)=1,IF(IFERROR(N1285,1)=1,IF(IFERROR(O1285,1)=1,IF(IFERROR(Q1285,1)=1,IF(IFERROR(R1285,1)=1,IF(IFERROR(T1285,1)=1,IF(IFERROR(K1285,1)=1,IF(IFERROR(P1285,1)=1,IF(IFERROR(S1285,1)=1,Scoring!$E$29,0),0),0),0),0),0),0),0),0)</f>
        <v>0</v>
      </c>
      <c r="AG1285" s="78">
        <f t="shared" si="90"/>
        <v>0.5</v>
      </c>
      <c r="AI1285" s="93"/>
      <c r="AJ1285" s="94"/>
      <c r="AK1285" s="76"/>
      <c r="AL1285" s="75"/>
      <c r="AN1285" s="79"/>
      <c r="AO1285" s="79"/>
      <c r="AP1285" s="79"/>
      <c r="AQ1285" s="79"/>
      <c r="AR1285" s="79"/>
      <c r="AS1285" s="78"/>
      <c r="AU1285" s="79">
        <f>IF(IFERROR(F1285,99)=99,IF(IFERROR(G1285,99)=99,IF(IFERROR(H1285,99)=99,IF(IFERROR(I1285,99)=99,IF(IFERROR(E1285,99)=99,IF(IFERROR(J1285,99)=99,0,Scoring!$B$7),Scoring!$B$3),Scoring!$B$2),Scoring!$B$6),Scoring!$B$5),Scoring!$B$4)</f>
        <v>0.3</v>
      </c>
      <c r="AV1285" s="78">
        <f t="shared" si="91"/>
        <v>0.15</v>
      </c>
      <c r="AW1285" s="78"/>
      <c r="AX1285" s="66"/>
      <c r="AY1285" s="78"/>
      <c r="AZ1285" s="76"/>
      <c r="BB1285" s="76"/>
    </row>
    <row r="1286" spans="1:54" x14ac:dyDescent="0.25">
      <c r="A1286" s="89" t="s">
        <v>6205</v>
      </c>
      <c r="B1286" s="89" t="s">
        <v>30</v>
      </c>
      <c r="C1286" s="89" t="s">
        <v>30</v>
      </c>
      <c r="D1286" s="89" t="s">
        <v>6871</v>
      </c>
      <c r="E1286" s="76" t="e">
        <f>IF(C1286="-",IF(A1286="-",VLOOKUP(D1286,'sin-list 180320_update'!$C$2:$C$835,1,FALSE),VLOOKUP(A1286,'sin-list 180320_update'!$A$2:$A$835,1,FALSE)),VLOOKUP(C1286,'sin-list 180320_update'!$B$2:$B$835,1,FALSE))</f>
        <v>#N/A</v>
      </c>
      <c r="F1286" s="76" t="e">
        <f>IF($C1286="-",IF($A1286="-",VLOOKUP($D1286,'REACH Bilaga XVII_update'!$A$5:$A$131,1,FALSE),VLOOKUP($A1286,'REACH Bilaga XVII_update'!$C$5:$C$131,1,FALSE)),VLOOKUP($C1286,'REACH Bilaga XVII_update'!$B$5:$B$131,1,FALSE))</f>
        <v>#N/A</v>
      </c>
      <c r="G1286" s="76" t="e">
        <f>IF($C1286="-",IF($A1286="-",VLOOKUP($D1286,' REACH Bilaga 59_update'!$A$5:$A$210,1,FALSE),VLOOKUP($A1286,' REACH Bilaga 59_update'!$D$5:$D$210,1,FALSE)),VLOOKUP($C1286,' REACH Bilaga 59_update'!$C$5:$C$210,1,FALSE))</f>
        <v>#N/A</v>
      </c>
      <c r="H1286" s="76" t="e">
        <f>IF($C1286="-",IF($A1286="-",VLOOKUP($D1286,'REACH Bilaga XIV_update'!$A$5:$A$110,1,FALSE),VLOOKUP($A1286,'REACH Bilaga XIV_update'!$D$5:$D$110,1,FALSE)),VLOOKUP($C1286,'REACH Bilaga XIV_update'!$C$5:$C$110,1,FALSE))</f>
        <v>#N/A</v>
      </c>
      <c r="I1286" s="76" t="e">
        <f>IF($C1286="-",IF($A1286="-",VLOOKUP($D1286,CoRAP_update!$A$5:$A$376,1,FALSE),VLOOKUP($A1286,CoRAP_update!$D$5:$D$376,1,FALSE)),VLOOKUP($C1286,CoRAP_update!$C$5:$C$376,1,FALSE))</f>
        <v>#N/A</v>
      </c>
      <c r="J1286" s="76" t="str">
        <f>IF($C1286="-",IF($A1286="-",VLOOKUP($D1286,EDC_update!$C$2:$C$450,1,FALSE),VLOOKUP($A1286,EDC_update!$B$2:$B$450,1,FALSE)),VLOOKUP($C1286,EDC_update!$L$2:$L$450,1,FALSE))</f>
        <v>1570-64-5</v>
      </c>
      <c r="K1286" s="76" t="e">
        <f>IF($C1286="-",IF($A1286="-",IF(VLOOKUP($D1286,'sin-list 180320_update'!$C$2:$S$835,3,FALSE)="",NA(),VLOOKUP($D1286,'sin-list 180320_update'!$C$2:$S$835,3,FALSE)),IF(VLOOKUP($A1286,'sin-list 180320_update'!$A$2:$S$835,5,FALSE)="",NA(),VLOOKUP($A1286,'sin-list 180320_update'!$A$2:$S$835,5,FALSE))),IF(VLOOKUP($C1286,'sin-list 180320_update'!$B$2:$S$835,4,FALSE)="",NA(),VLOOKUP($C1286,'sin-list 180320_update'!$B$2:$S$835,4,FALSE)))</f>
        <v>#N/A</v>
      </c>
      <c r="L1286" s="76" t="e">
        <f>IF($C1286="-",IF($A1286="-",VLOOKUP($D1286,'sin-list 180320_update'!$C$2:$S$835,6,FALSE),VLOOKUP($A1286,'sin-list 180320_update'!$A$2:$S$835,8,FALSE)),VLOOKUP($C1286,'sin-list 180320_update'!$B$2:$S$835,7,FALSE))</f>
        <v>#N/A</v>
      </c>
      <c r="M1286" s="76" t="e">
        <f>IF($C1286="-",IF($A1286="-",IF(VLOOKUP($D1286,'sin-list 180320_update'!$C$2:$S$835,8,FALSE)="",NA(),VLOOKUP($D1286,'sin-list 180320_update'!$C$2:$S$835,8,FALSE)),IF(VLOOKUP($A1286,'sin-list 180320_update'!$A$2:$S$835,10,FALSE)="",NA(),VLOOKUP($A1286,'sin-list 180320_update'!$A$2:$S$835,10,FALSE))),IF(VLOOKUP($C1286,'sin-list 180320_update'!$B$2:$S$835,9,FALSE)="",NA(),VLOOKUP($C1286,'sin-list 180320_update'!$B$2:$S$835,9,FALSE)))</f>
        <v>#N/A</v>
      </c>
      <c r="N1286" s="76" t="e">
        <f>IF($C1286="-",IF($A1286="-",IF(VLOOKUP($D1286,'REACH Bilaga XVII_update'!$A$5:$E$131,4,FALSE)="",NA(),VLOOKUP($D1286,'REACH Bilaga XVII_update'!$A$5:$E$131,4,FALSE)),IF(VLOOKUP($A1286,'REACH Bilaga XVII_update'!$C$5:$D$131,2,FALSE)="",NA(),VLOOKUP($A1286,'REACH Bilaga XVII_update'!$C$5:$D$131,2,FALSE))),IF(VLOOKUP($C1286,'REACH Bilaga XVII_update'!$B$5:$D$131,3,FALSE)="",NA(),VLOOKUP($C1286,'REACH Bilaga XVII_update'!$B$5:$D$131,3,FALSE)))</f>
        <v>#N/A</v>
      </c>
      <c r="O1286" s="76" t="e">
        <f>IF($C1286="-",IF($A1286="-",IF(VLOOKUP($D1286,' REACH Bilaga 59_update'!$A$5:$E$210,5,FALSE)="",NA(),VLOOKUP($D1286,' REACH Bilaga 59_update'!$A$5:$E$210,5,FALSE)),IF(VLOOKUP($A1286,' REACH Bilaga 59_update'!$D$5:$E$210,2,FALSE)="",NA(),VLOOKUP($A1286,' REACH Bilaga 59_update'!$D$5:$E$210,2,FALSE))),IF(VLOOKUP($C1286,' REACH Bilaga 59_update'!$C$5:$E$210,3,FALSE)="",NA(),VLOOKUP($C1286,' REACH Bilaga 59_update'!$C$5:$E$210,3,FALSE)))</f>
        <v>#N/A</v>
      </c>
      <c r="P1286" s="76" t="e">
        <f>IF(C1286="-",IF(A1286="-",IFERROR(VLOOKUP($D1286,' REACH Bilaga 59_update'!$A$5:$F$210,MATCH(Sammanfattning!P$1,' REACH Bilaga 59_update'!$A$4:$F$4,0),FALSE),VLOOKUP($D1286,'REACH Bilaga XIV_update'!$A$4:$H$110,MATCH(Sammanfattning!P$1,'REACH Bilaga XIV_update'!$A$4:$H$4,0),FALSE)),IFERROR(VLOOKUP($A1286,' REACH Bilaga 59_update'!$D$5:$F$210,MATCH(Sammanfattning!P$1,' REACH Bilaga 59_update'!$D$4:$F$4,0),FALSE),VLOOKUP($A1286,'REACH Bilaga XIV_update'!$D$4:$H$110,MATCH(Sammanfattning!P$1,'REACH Bilaga XIV_update'!$D$4:$H$4,0),FALSE))),IFERROR(VLOOKUP($C1286,' REACH Bilaga 59_update'!$C$5:$F$210,MATCH(Sammanfattning!P$1,' REACH Bilaga 59_update'!$C$4:$F$4,0),FALSE),VLOOKUP($C1286,'REACH Bilaga XIV_update'!$C$4:$H$110,MATCH(Sammanfattning!P$1,'REACH Bilaga XIV_update'!$C$4:$H$4,0),FALSE)))</f>
        <v>#N/A</v>
      </c>
      <c r="Q1286" s="76" t="e">
        <f>IF($C1286="-",IF($A1286="-",IF(VLOOKUP($D1286,'REACH Bilaga XIV_update'!$A$5:$I$110,9,FALSE)="",NA(),VLOOKUP($D1286,'REACH Bilaga XIV_update'!$A$5:$I$110,9,FALSE)),IF(VLOOKUP($A1286,'REACH Bilaga XIV_update'!$D$5:$I$110,6,FALSE)="",NA(),VLOOKUP($A1286,'REACH Bilaga XIV_update'!$D$5:$I$110,6,FALSE))),IF(VLOOKUP($C1286,'REACH Bilaga XIV_update'!$C$5:$I$110,7,FALSE)="",NA(),VLOOKUP($C1286,'REACH Bilaga XIV_update'!$C$5:$I$110,7,FALSE)))</f>
        <v>#N/A</v>
      </c>
      <c r="R1286" s="76" t="e">
        <f>IF($C1286="-",IF($A1286="-",IF(VLOOKUP($D1286,CoRAP_update!$A$5:$O$376,15,FALSE)="",NA(),VLOOKUP($D1286,CoRAP_update!$A$5:$O$376,15,FALSE)),IF(VLOOKUP($A1286,CoRAP_update!$D$5:$O$376,12,FALSE)="",NA(),VLOOKUP($A1286,CoRAP_update!$D$5:$O$376,12,FALSE))),IF(VLOOKUP($C1286,CoRAP_update!$C$5:$O$376,13,FALSE)="",NA(),VLOOKUP($C1286,CoRAP_update!$C$5:$O$376,13,FALSE)))</f>
        <v>#N/A</v>
      </c>
      <c r="S1286" s="144" t="e">
        <f>IF($C1286="-",IF($A1286="-",VLOOKUP($D1286,CoRAP_update!$A$5:$J$376,MATCH(Sammanfattning!S$1,CoRAP_update!$A$4:$J$4,0),FALSE),VLOOKUP($A1286,CoRAP_update!$D$5:$J$376,MATCH(Sammanfattning!S$1,CoRAP_update!$D$4:$J$4,0),FALSE)),VLOOKUP($C1286,CoRAP_update!$C$5:$J$376,MATCH(Sammanfattning!S$1,CoRAP_update!$C$4:$J$4,0),FALSE))</f>
        <v>#N/A</v>
      </c>
      <c r="T1286" s="76" t="str">
        <f>IF($A1286="-",VLOOKUP($D1286,EDC_update!$C$2:$F$450,4,FALSE),VLOOKUP($A1286,EDC_update!$B$2:$F$450,5,FALSE))</f>
        <v>CAT2</v>
      </c>
      <c r="V1286" s="78">
        <f>IF(IFERROR(SEARCH("PBT",P1286),99)=99,IF(IFERROR(SEARCH("suspected PBT",S1286),99)=99,IF(IFERROR(SEARCH("concluded to be PBT",K1286),99)=99,IF(IFERROR(SEARCH("PBT",S1286),99)=99,IF(IFERROR(SEARCH("PBT cand",L1286),99)=99,IF(IFERROR(SEARCH("PBT",L1286),99)=99,IF(IFERROR(SEARCH("persistent, bioackumulative and toxic properties",K1286),99)=99,0,Scoring!$E$3),Scoring!$E$3),Scoring!$E$7),Scoring!$E$3),Scoring!$E$5),Scoring!$E$6),Scoring!$E$3)</f>
        <v>0</v>
      </c>
      <c r="W1286" s="78">
        <f>IF(IFERROR(SEARCH("vPvB",P1286),99)=99,IF(IFERROR(SEARCH("suspected pbt/vPvB",S1286),99)=99,IF(IFERROR(SEARCH("vPvB",S1286),99)=99,IF(IFERROR(SEARCH("concluded to be a vPvB",S1286),99)=99,IF(IFERROR(SEARCH("identified as vPvB",K1286),99)=99,IF(IFERROR(SEARCH("concluded to be a vPvB",K1286),99)=99,IF(IFERROR(SEARCH("concluded to be both pbt and vPvB",S1286),99)=99,IF(IFERROR(SEARCH("concluded to be both pbt and vPvB",K1286),99)=99,0,Scoring!$E$5),Scoring!$E$5),Scoring!$E$5),Scoring!$E$5),Scoring!$E$5),Scoring!$E$4),Scoring!$E$6),Scoring!$E$4)</f>
        <v>0</v>
      </c>
      <c r="X1286" s="78">
        <f>IF(IFERROR(SEARCH("H410",N1286),99)=99,IF(IFERROR(SEARCH("H410",O1286),99)=99,IF(IFERROR(SEARCH("H410",Q1286),99)=99,IF(IFERROR(SEARCH("H410",M1286),99)=99,IF(IFERROR(SEARCH("H410",R1286),99)=99,IF(IFERROR(SEARCH("H411",N1286),99)=99,IF(IFERROR(SEARCH("H411",O1286),99)=99,IF(IFERROR(SEARCH("H411",Q1286),99)=99,IF(IFERROR(SEARCH("H411",M1286),99)=99,IF(IFERROR(SEARCH("H411",R1286),99)=99,IF(IFERROR(SEARCH("H413",N1286),99)=99,IF(IFERROR(SEARCH("H413",O1286),99)=99,IF(IFERROR(SEARCH("H413",Q1286),99)=99,IF(IFERROR(SEARCH("H413",M1286),99)=99,IF(IFERROR(SEARCH("H413",R1286),99)=99,IF(IFERROR(SEARCH("H412",N1286),99)=99,IF(IFERROR(SEARCH("H412",O1286),99)=99,IF(IFERROR(SEARCH("H412",Q1286),99)=99,IF(IFERROR(SEARCH("H412",M1286),99)=99,IF(IFERROR(SEARCH("H412",R1286),99)=99,0,Scoring!$E$2),Scoring!$E$2),Scoring!$E$2),Scoring!$E$2),Scoring!$E$2),Scoring!$E$2),Scoring!$E$2),Scoring!$E$2),Scoring!$E$2),Scoring!$E$2),Scoring!$E$2),Scoring!$E$2),Scoring!$E$2),Scoring!$E$2),Scoring!$E$2),Scoring!$E$2),Scoring!$E$2),Scoring!$E$2),Scoring!$E$2),Scoring!$E$2)</f>
        <v>0</v>
      </c>
      <c r="Y1286" s="78">
        <f>IF(IFERROR(SEARCH("CMR",K1286),99)=99,IF(IFERROR(SEARCH("Suspected CMR",S1286),99)=99,IF(IFERROR(SEARCH("CMR",S1286),99)=99,0,Scoring!$E$8),Scoring!$E$9),Scoring!$E$8)</f>
        <v>0</v>
      </c>
      <c r="Z1286" s="78">
        <f>IF(IFERROR(SEARCH("H350",N1286),99)=99,IF(IFERROR(SEARCH("H350",O1286),99)=99,IF(IFERROR(SEARCH("H350",Q1286),99)=99,IF(IFERROR(SEARCH("H350",M1286),99)=99,IF(IFERROR(SEARCH("H350",R1286),99)=99,IF(IFERROR(SEARCH("H351",N1286),99)=99,IF(IFERROR(SEARCH("H351",O1286),99)=99,IF(IFERROR(SEARCH("H351",Q1286),99)=99,IF(IFERROR(SEARCH("H351",M1286),99)=99,IF(IFERROR(SEARCH("H351",R1286),99)=99,IF(IFERROR(SEARCH("carcinogenic",P1286),99)=99,IF(IFERROR(SEARCH("suspected carcinogenic",S1286),99)=99,0,Scoring!$E$12),Scoring!$E$11),Scoring!$E$10),Scoring!$E$10),Scoring!$E$10),Scoring!$E$10),Scoring!$E$10),Scoring!$E$10),Scoring!$E$10),Scoring!$E$10),Scoring!$E$10),Scoring!$E$10)</f>
        <v>0</v>
      </c>
      <c r="AA1286" s="78">
        <f>IF(IFERROR(SEARCH("H340",N1286),99)=99,IF(IFERROR(SEARCH("H340",O1286),99)=99,IF(IFERROR(SEARCH("H340",Q1286),99)=99,IF(IFERROR(SEARCH("H340",M1286),99)=99,IF(IFERROR(SEARCH("H340",R1286),99)=99,IF(IFERROR(SEARCH("H341",N1286),99)=99,IF(IFERROR(SEARCH("H341",O1286),99)=99,IF(IFERROR(SEARCH("H341",Q1286),99)=99,IF(IFERROR(SEARCH("H341",M1286),99)=99,IF(IFERROR(SEARCH("H341",R1286),99)=99,IF(IFERROR(SEARCH("mutagenic",P1286),99)=99,IF(IFERROR(SEARCH("suspected mutagenic",S1286),99)=99,0,Scoring!$E$15),Scoring!$E$14),Scoring!$E$13),Scoring!$E$13),Scoring!$E$13),Scoring!$E$13),Scoring!$E$13),Scoring!$E$13),Scoring!$E$13),Scoring!$E$13),Scoring!$E$13),Scoring!$E$13)</f>
        <v>0</v>
      </c>
      <c r="AB1286" s="78">
        <f>IF(IFERROR(SEARCH("H360",N1286),99)=99,IF(IFERROR(SEARCH("H360",O1286),99)=99,IF(IFERROR(SEARCH("H360",Q1286),99)=99,IF(IFERROR(SEARCH("H360",M1286),99)=99,IF(IFERROR(SEARCH("H360",R1286),99)=99,IF(IFERROR(SEARCH("H361",N1286),99)=99,IF(IFERROR(SEARCH("H361",O1286),99)=99,IF(IFERROR(SEARCH("H361",Q1286),99)=99,IF(IFERROR(SEARCH("H361",M1286),99)=99,IF(IFERROR(SEARCH("H361",R1286),99)=99,IF(IFERROR(SEARCH("reproduction",P1286),99)=99,IF(IFERROR(SEARCH("suspected reprotoxic",S1286),99)=99,IF(IFERROR(SEARCH("reprotoxic",S1286),99)=99,IF(IFERROR(SEARCH("reprotoxic",K1286),99)=99,0,Scoring!$E$18),Scoring!$E$18),Scoring!$E$19),Scoring!$E$17),Scoring!$E$16),Scoring!$E$16),Scoring!$E$16),Scoring!$E$16),Scoring!$E$16),Scoring!$E$16),Scoring!$E$16),Scoring!$E$16),Scoring!$E$16),Scoring!$E$16)</f>
        <v>0</v>
      </c>
      <c r="AC1286" s="78">
        <f>IF(IFERROR(SEARCH("57f",L1286),99)=99,IF(IFERROR(SEARCH("57(f)",P1286),99)=99,0,Scoring!$E$20),Scoring!$E$20)</f>
        <v>0</v>
      </c>
      <c r="AD1286" s="78">
        <f>IF(IFERROR(SEARCH("CAT1",T1286),99)=99,IF(IFERROR(SEARCH("CAT2",T1286),99)=99,IF(IFERROR(SEARCH("CAT3",T1286),99)=99,IF(IFERROR(SEARCH("concluded to be endocrine",K1286),99)=99,IF(IFERROR(SEARCH("categorised as endocrine",K1286),99)=99,IF(IFERROR(SEARCH("endocrine disrupting",P1286),99)=99,IF(IFERROR(SEARCH("endocrine disrupting",K1286),99)=99,IF(IFERROR(SEARCH("suspected endocrine",S1286),99)=99,IF(IFERROR(SEARCH("potential endocrine",S1286),99)=99,0,Scoring!$E$25),Scoring!$E$25),Scoring!$E$24),Scoring!$E$24),Scoring!$E$24),Scoring!$E$24),Scoring!$E$23),Scoring!$E$22),Scoring!$E$21)</f>
        <v>0.5</v>
      </c>
      <c r="AE1286" s="78">
        <f>IF(IFERROR(SEARCH("suspected sensitiser",S1286),99)=99,IF(IFERROR(SEARCH("sensitiser",S1286),99)=99,IF(IFERROR(SEARCH("other hazard based concern",S1286),99)=99,0,Scoring!$E$28),Scoring!$E$26),Scoring!$E$27)</f>
        <v>0</v>
      </c>
      <c r="AF1286" s="78">
        <f>IF(IFERROR(M1286,1)=1,IF(IFERROR(N1286,1)=1,IF(IFERROR(O1286,1)=1,IF(IFERROR(Q1286,1)=1,IF(IFERROR(R1286,1)=1,IF(IFERROR(T1286,1)=1,IF(IFERROR(K1286,1)=1,IF(IFERROR(P1286,1)=1,IF(IFERROR(S1286,1)=1,Scoring!$E$29,0),0),0),0),0),0),0),0),0)</f>
        <v>0</v>
      </c>
      <c r="AG1286" s="78">
        <f t="shared" si="90"/>
        <v>0.5</v>
      </c>
      <c r="AI1286" s="93"/>
      <c r="AJ1286" s="94"/>
      <c r="AK1286" s="76"/>
      <c r="AL1286" s="75"/>
      <c r="AN1286" s="79"/>
      <c r="AO1286" s="79"/>
      <c r="AP1286" s="79"/>
      <c r="AQ1286" s="79"/>
      <c r="AR1286" s="79"/>
      <c r="AS1286" s="78"/>
      <c r="AU1286" s="79">
        <f>IF(IFERROR(F1286,99)=99,IF(IFERROR(G1286,99)=99,IF(IFERROR(H1286,99)=99,IF(IFERROR(I1286,99)=99,IF(IFERROR(E1286,99)=99,IF(IFERROR(J1286,99)=99,0,Scoring!$B$7),Scoring!$B$3),Scoring!$B$2),Scoring!$B$6),Scoring!$B$5),Scoring!$B$4)</f>
        <v>0.3</v>
      </c>
      <c r="AV1286" s="78">
        <f t="shared" si="91"/>
        <v>0.15</v>
      </c>
      <c r="AW1286" s="78"/>
      <c r="AX1286" s="66"/>
      <c r="AY1286" s="78"/>
      <c r="AZ1286" s="76"/>
      <c r="BB1286" s="76"/>
    </row>
    <row r="1287" spans="1:54" x14ac:dyDescent="0.25">
      <c r="A1287" s="89" t="s">
        <v>6379</v>
      </c>
      <c r="B1287" s="89" t="s">
        <v>30</v>
      </c>
      <c r="C1287" s="89" t="s">
        <v>30</v>
      </c>
      <c r="D1287" s="89" t="s">
        <v>7160</v>
      </c>
      <c r="E1287" s="76" t="e">
        <f>IF(C1287="-",IF(A1287="-",VLOOKUP(D1287,'sin-list 180320_update'!$C$2:$C$835,1,FALSE),VLOOKUP(A1287,'sin-list 180320_update'!$A$2:$A$835,1,FALSE)),VLOOKUP(C1287,'sin-list 180320_update'!$B$2:$B$835,1,FALSE))</f>
        <v>#N/A</v>
      </c>
      <c r="F1287" s="76" t="e">
        <f>IF($C1287="-",IF($A1287="-",VLOOKUP($D1287,'REACH Bilaga XVII_update'!$A$5:$A$131,1,FALSE),VLOOKUP($A1287,'REACH Bilaga XVII_update'!$C$5:$C$131,1,FALSE)),VLOOKUP($C1287,'REACH Bilaga XVII_update'!$B$5:$B$131,1,FALSE))</f>
        <v>#N/A</v>
      </c>
      <c r="G1287" s="76" t="e">
        <f>IF($C1287="-",IF($A1287="-",VLOOKUP($D1287,' REACH Bilaga 59_update'!$A$5:$A$210,1,FALSE),VLOOKUP($A1287,' REACH Bilaga 59_update'!$D$5:$D$210,1,FALSE)),VLOOKUP($C1287,' REACH Bilaga 59_update'!$C$5:$C$210,1,FALSE))</f>
        <v>#N/A</v>
      </c>
      <c r="H1287" s="76" t="e">
        <f>IF($C1287="-",IF($A1287="-",VLOOKUP($D1287,'REACH Bilaga XIV_update'!$A$5:$A$110,1,FALSE),VLOOKUP($A1287,'REACH Bilaga XIV_update'!$D$5:$D$110,1,FALSE)),VLOOKUP($C1287,'REACH Bilaga XIV_update'!$C$5:$C$110,1,FALSE))</f>
        <v>#N/A</v>
      </c>
      <c r="I1287" s="76" t="e">
        <f>IF($C1287="-",IF($A1287="-",VLOOKUP($D1287,CoRAP_update!$A$5:$A$376,1,FALSE),VLOOKUP($A1287,CoRAP_update!$D$5:$D$376,1,FALSE)),VLOOKUP($C1287,CoRAP_update!$C$5:$C$376,1,FALSE))</f>
        <v>#N/A</v>
      </c>
      <c r="J1287" s="76" t="str">
        <f>IF($C1287="-",IF($A1287="-",VLOOKUP($D1287,EDC_update!$C$2:$C$450,1,FALSE),VLOOKUP($A1287,EDC_update!$B$2:$B$450,1,FALSE)),VLOOKUP($C1287,EDC_update!$L$2:$L$450,1,FALSE))</f>
        <v>16752-77-5</v>
      </c>
      <c r="K1287" s="76" t="e">
        <f>IF($C1287="-",IF($A1287="-",IF(VLOOKUP($D1287,'sin-list 180320_update'!$C$2:$S$835,3,FALSE)="",NA(),VLOOKUP($D1287,'sin-list 180320_update'!$C$2:$S$835,3,FALSE)),IF(VLOOKUP($A1287,'sin-list 180320_update'!$A$2:$S$835,5,FALSE)="",NA(),VLOOKUP($A1287,'sin-list 180320_update'!$A$2:$S$835,5,FALSE))),IF(VLOOKUP($C1287,'sin-list 180320_update'!$B$2:$S$835,4,FALSE)="",NA(),VLOOKUP($C1287,'sin-list 180320_update'!$B$2:$S$835,4,FALSE)))</f>
        <v>#N/A</v>
      </c>
      <c r="L1287" s="76" t="e">
        <f>IF($C1287="-",IF($A1287="-",VLOOKUP($D1287,'sin-list 180320_update'!$C$2:$S$835,6,FALSE),VLOOKUP($A1287,'sin-list 180320_update'!$A$2:$S$835,8,FALSE)),VLOOKUP($C1287,'sin-list 180320_update'!$B$2:$S$835,7,FALSE))</f>
        <v>#N/A</v>
      </c>
      <c r="M1287" s="76" t="e">
        <f>IF($C1287="-",IF($A1287="-",IF(VLOOKUP($D1287,'sin-list 180320_update'!$C$2:$S$835,8,FALSE)="",NA(),VLOOKUP($D1287,'sin-list 180320_update'!$C$2:$S$835,8,FALSE)),IF(VLOOKUP($A1287,'sin-list 180320_update'!$A$2:$S$835,10,FALSE)="",NA(),VLOOKUP($A1287,'sin-list 180320_update'!$A$2:$S$835,10,FALSE))),IF(VLOOKUP($C1287,'sin-list 180320_update'!$B$2:$S$835,9,FALSE)="",NA(),VLOOKUP($C1287,'sin-list 180320_update'!$B$2:$S$835,9,FALSE)))</f>
        <v>#N/A</v>
      </c>
      <c r="N1287" s="76" t="e">
        <f>IF($C1287="-",IF($A1287="-",IF(VLOOKUP($D1287,'REACH Bilaga XVII_update'!$A$5:$E$131,4,FALSE)="",NA(),VLOOKUP($D1287,'REACH Bilaga XVII_update'!$A$5:$E$131,4,FALSE)),IF(VLOOKUP($A1287,'REACH Bilaga XVII_update'!$C$5:$D$131,2,FALSE)="",NA(),VLOOKUP($A1287,'REACH Bilaga XVII_update'!$C$5:$D$131,2,FALSE))),IF(VLOOKUP($C1287,'REACH Bilaga XVII_update'!$B$5:$D$131,3,FALSE)="",NA(),VLOOKUP($C1287,'REACH Bilaga XVII_update'!$B$5:$D$131,3,FALSE)))</f>
        <v>#N/A</v>
      </c>
      <c r="O1287" s="76" t="e">
        <f>IF($C1287="-",IF($A1287="-",IF(VLOOKUP($D1287,' REACH Bilaga 59_update'!$A$5:$E$210,5,FALSE)="",NA(),VLOOKUP($D1287,' REACH Bilaga 59_update'!$A$5:$E$210,5,FALSE)),IF(VLOOKUP($A1287,' REACH Bilaga 59_update'!$D$5:$E$210,2,FALSE)="",NA(),VLOOKUP($A1287,' REACH Bilaga 59_update'!$D$5:$E$210,2,FALSE))),IF(VLOOKUP($C1287,' REACH Bilaga 59_update'!$C$5:$E$210,3,FALSE)="",NA(),VLOOKUP($C1287,' REACH Bilaga 59_update'!$C$5:$E$210,3,FALSE)))</f>
        <v>#N/A</v>
      </c>
      <c r="P1287" s="76" t="e">
        <f>IF(C1287="-",IF(A1287="-",IFERROR(VLOOKUP($D1287,' REACH Bilaga 59_update'!$A$5:$F$210,MATCH(Sammanfattning!P$1,' REACH Bilaga 59_update'!$A$4:$F$4,0),FALSE),VLOOKUP($D1287,'REACH Bilaga XIV_update'!$A$4:$H$110,MATCH(Sammanfattning!P$1,'REACH Bilaga XIV_update'!$A$4:$H$4,0),FALSE)),IFERROR(VLOOKUP($A1287,' REACH Bilaga 59_update'!$D$5:$F$210,MATCH(Sammanfattning!P$1,' REACH Bilaga 59_update'!$D$4:$F$4,0),FALSE),VLOOKUP($A1287,'REACH Bilaga XIV_update'!$D$4:$H$110,MATCH(Sammanfattning!P$1,'REACH Bilaga XIV_update'!$D$4:$H$4,0),FALSE))),IFERROR(VLOOKUP($C1287,' REACH Bilaga 59_update'!$C$5:$F$210,MATCH(Sammanfattning!P$1,' REACH Bilaga 59_update'!$C$4:$F$4,0),FALSE),VLOOKUP($C1287,'REACH Bilaga XIV_update'!$C$4:$H$110,MATCH(Sammanfattning!P$1,'REACH Bilaga XIV_update'!$C$4:$H$4,0),FALSE)))</f>
        <v>#N/A</v>
      </c>
      <c r="Q1287" s="76" t="e">
        <f>IF($C1287="-",IF($A1287="-",IF(VLOOKUP($D1287,'REACH Bilaga XIV_update'!$A$5:$I$110,9,FALSE)="",NA(),VLOOKUP($D1287,'REACH Bilaga XIV_update'!$A$5:$I$110,9,FALSE)),IF(VLOOKUP($A1287,'REACH Bilaga XIV_update'!$D$5:$I$110,6,FALSE)="",NA(),VLOOKUP($A1287,'REACH Bilaga XIV_update'!$D$5:$I$110,6,FALSE))),IF(VLOOKUP($C1287,'REACH Bilaga XIV_update'!$C$5:$I$110,7,FALSE)="",NA(),VLOOKUP($C1287,'REACH Bilaga XIV_update'!$C$5:$I$110,7,FALSE)))</f>
        <v>#N/A</v>
      </c>
      <c r="R1287" s="76" t="e">
        <f>IF($C1287="-",IF($A1287="-",IF(VLOOKUP($D1287,CoRAP_update!$A$5:$O$376,15,FALSE)="",NA(),VLOOKUP($D1287,CoRAP_update!$A$5:$O$376,15,FALSE)),IF(VLOOKUP($A1287,CoRAP_update!$D$5:$O$376,12,FALSE)="",NA(),VLOOKUP($A1287,CoRAP_update!$D$5:$O$376,12,FALSE))),IF(VLOOKUP($C1287,CoRAP_update!$C$5:$O$376,13,FALSE)="",NA(),VLOOKUP($C1287,CoRAP_update!$C$5:$O$376,13,FALSE)))</f>
        <v>#N/A</v>
      </c>
      <c r="S1287" s="144" t="e">
        <f>IF($C1287="-",IF($A1287="-",VLOOKUP($D1287,CoRAP_update!$A$5:$J$376,MATCH(Sammanfattning!S$1,CoRAP_update!$A$4:$J$4,0),FALSE),VLOOKUP($A1287,CoRAP_update!$D$5:$J$376,MATCH(Sammanfattning!S$1,CoRAP_update!$D$4:$J$4,0),FALSE)),VLOOKUP($C1287,CoRAP_update!$C$5:$J$376,MATCH(Sammanfattning!S$1,CoRAP_update!$C$4:$J$4,0),FALSE))</f>
        <v>#N/A</v>
      </c>
      <c r="T1287" s="76" t="str">
        <f>IF($A1287="-",VLOOKUP($D1287,EDC_update!$C$2:$F$450,4,FALSE),VLOOKUP($A1287,EDC_update!$B$2:$F$450,5,FALSE))</f>
        <v>CAT2</v>
      </c>
      <c r="V1287" s="78">
        <f>IF(IFERROR(SEARCH("PBT",P1287),99)=99,IF(IFERROR(SEARCH("suspected PBT",S1287),99)=99,IF(IFERROR(SEARCH("concluded to be PBT",K1287),99)=99,IF(IFERROR(SEARCH("PBT",S1287),99)=99,IF(IFERROR(SEARCH("PBT cand",L1287),99)=99,IF(IFERROR(SEARCH("PBT",L1287),99)=99,IF(IFERROR(SEARCH("persistent, bioackumulative and toxic properties",K1287),99)=99,0,Scoring!$E$3),Scoring!$E$3),Scoring!$E$7),Scoring!$E$3),Scoring!$E$5),Scoring!$E$6),Scoring!$E$3)</f>
        <v>0</v>
      </c>
      <c r="W1287" s="78">
        <f>IF(IFERROR(SEARCH("vPvB",P1287),99)=99,IF(IFERROR(SEARCH("suspected pbt/vPvB",S1287),99)=99,IF(IFERROR(SEARCH("vPvB",S1287),99)=99,IF(IFERROR(SEARCH("concluded to be a vPvB",S1287),99)=99,IF(IFERROR(SEARCH("identified as vPvB",K1287),99)=99,IF(IFERROR(SEARCH("concluded to be a vPvB",K1287),99)=99,IF(IFERROR(SEARCH("concluded to be both pbt and vPvB",S1287),99)=99,IF(IFERROR(SEARCH("concluded to be both pbt and vPvB",K1287),99)=99,0,Scoring!$E$5),Scoring!$E$5),Scoring!$E$5),Scoring!$E$5),Scoring!$E$5),Scoring!$E$4),Scoring!$E$6),Scoring!$E$4)</f>
        <v>0</v>
      </c>
      <c r="X1287" s="78">
        <f>IF(IFERROR(SEARCH("H410",N1287),99)=99,IF(IFERROR(SEARCH("H410",O1287),99)=99,IF(IFERROR(SEARCH("H410",Q1287),99)=99,IF(IFERROR(SEARCH("H410",M1287),99)=99,IF(IFERROR(SEARCH("H410",R1287),99)=99,IF(IFERROR(SEARCH("H411",N1287),99)=99,IF(IFERROR(SEARCH("H411",O1287),99)=99,IF(IFERROR(SEARCH("H411",Q1287),99)=99,IF(IFERROR(SEARCH("H411",M1287),99)=99,IF(IFERROR(SEARCH("H411",R1287),99)=99,IF(IFERROR(SEARCH("H413",N1287),99)=99,IF(IFERROR(SEARCH("H413",O1287),99)=99,IF(IFERROR(SEARCH("H413",Q1287),99)=99,IF(IFERROR(SEARCH("H413",M1287),99)=99,IF(IFERROR(SEARCH("H413",R1287),99)=99,IF(IFERROR(SEARCH("H412",N1287),99)=99,IF(IFERROR(SEARCH("H412",O1287),99)=99,IF(IFERROR(SEARCH("H412",Q1287),99)=99,IF(IFERROR(SEARCH("H412",M1287),99)=99,IF(IFERROR(SEARCH("H412",R1287),99)=99,0,Scoring!$E$2),Scoring!$E$2),Scoring!$E$2),Scoring!$E$2),Scoring!$E$2),Scoring!$E$2),Scoring!$E$2),Scoring!$E$2),Scoring!$E$2),Scoring!$E$2),Scoring!$E$2),Scoring!$E$2),Scoring!$E$2),Scoring!$E$2),Scoring!$E$2),Scoring!$E$2),Scoring!$E$2),Scoring!$E$2),Scoring!$E$2),Scoring!$E$2)</f>
        <v>0</v>
      </c>
      <c r="Y1287" s="78">
        <f>IF(IFERROR(SEARCH("CMR",K1287),99)=99,IF(IFERROR(SEARCH("Suspected CMR",S1287),99)=99,IF(IFERROR(SEARCH("CMR",S1287),99)=99,0,Scoring!$E$8),Scoring!$E$9),Scoring!$E$8)</f>
        <v>0</v>
      </c>
      <c r="Z1287" s="78">
        <f>IF(IFERROR(SEARCH("H350",N1287),99)=99,IF(IFERROR(SEARCH("H350",O1287),99)=99,IF(IFERROR(SEARCH("H350",Q1287),99)=99,IF(IFERROR(SEARCH("H350",M1287),99)=99,IF(IFERROR(SEARCH("H350",R1287),99)=99,IF(IFERROR(SEARCH("H351",N1287),99)=99,IF(IFERROR(SEARCH("H351",O1287),99)=99,IF(IFERROR(SEARCH("H351",Q1287),99)=99,IF(IFERROR(SEARCH("H351",M1287),99)=99,IF(IFERROR(SEARCH("H351",R1287),99)=99,IF(IFERROR(SEARCH("carcinogenic",P1287),99)=99,IF(IFERROR(SEARCH("suspected carcinogenic",S1287),99)=99,0,Scoring!$E$12),Scoring!$E$11),Scoring!$E$10),Scoring!$E$10),Scoring!$E$10),Scoring!$E$10),Scoring!$E$10),Scoring!$E$10),Scoring!$E$10),Scoring!$E$10),Scoring!$E$10),Scoring!$E$10)</f>
        <v>0</v>
      </c>
      <c r="AA1287" s="78">
        <f>IF(IFERROR(SEARCH("H340",N1287),99)=99,IF(IFERROR(SEARCH("H340",O1287),99)=99,IF(IFERROR(SEARCH("H340",Q1287),99)=99,IF(IFERROR(SEARCH("H340",M1287),99)=99,IF(IFERROR(SEARCH("H340",R1287),99)=99,IF(IFERROR(SEARCH("H341",N1287),99)=99,IF(IFERROR(SEARCH("H341",O1287),99)=99,IF(IFERROR(SEARCH("H341",Q1287),99)=99,IF(IFERROR(SEARCH("H341",M1287),99)=99,IF(IFERROR(SEARCH("H341",R1287),99)=99,IF(IFERROR(SEARCH("mutagenic",P1287),99)=99,IF(IFERROR(SEARCH("suspected mutagenic",S1287),99)=99,0,Scoring!$E$15),Scoring!$E$14),Scoring!$E$13),Scoring!$E$13),Scoring!$E$13),Scoring!$E$13),Scoring!$E$13),Scoring!$E$13),Scoring!$E$13),Scoring!$E$13),Scoring!$E$13),Scoring!$E$13)</f>
        <v>0</v>
      </c>
      <c r="AB1287" s="78">
        <f>IF(IFERROR(SEARCH("H360",N1287),99)=99,IF(IFERROR(SEARCH("H360",O1287),99)=99,IF(IFERROR(SEARCH("H360",Q1287),99)=99,IF(IFERROR(SEARCH("H360",M1287),99)=99,IF(IFERROR(SEARCH("H360",R1287),99)=99,IF(IFERROR(SEARCH("H361",N1287),99)=99,IF(IFERROR(SEARCH("H361",O1287),99)=99,IF(IFERROR(SEARCH("H361",Q1287),99)=99,IF(IFERROR(SEARCH("H361",M1287),99)=99,IF(IFERROR(SEARCH("H361",R1287),99)=99,IF(IFERROR(SEARCH("reproduction",P1287),99)=99,IF(IFERROR(SEARCH("suspected reprotoxic",S1287),99)=99,IF(IFERROR(SEARCH("reprotoxic",S1287),99)=99,IF(IFERROR(SEARCH("reprotoxic",K1287),99)=99,0,Scoring!$E$18),Scoring!$E$18),Scoring!$E$19),Scoring!$E$17),Scoring!$E$16),Scoring!$E$16),Scoring!$E$16),Scoring!$E$16),Scoring!$E$16),Scoring!$E$16),Scoring!$E$16),Scoring!$E$16),Scoring!$E$16),Scoring!$E$16)</f>
        <v>0</v>
      </c>
      <c r="AC1287" s="78">
        <f>IF(IFERROR(SEARCH("57f",L1287),99)=99,IF(IFERROR(SEARCH("57(f)",P1287),99)=99,0,Scoring!$E$20),Scoring!$E$20)</f>
        <v>0</v>
      </c>
      <c r="AD1287" s="78">
        <f>IF(IFERROR(SEARCH("CAT1",T1287),99)=99,IF(IFERROR(SEARCH("CAT2",T1287),99)=99,IF(IFERROR(SEARCH("CAT3",T1287),99)=99,IF(IFERROR(SEARCH("concluded to be endocrine",K1287),99)=99,IF(IFERROR(SEARCH("categorised as endocrine",K1287),99)=99,IF(IFERROR(SEARCH("endocrine disrupting",P1287),99)=99,IF(IFERROR(SEARCH("endocrine disrupting",K1287),99)=99,IF(IFERROR(SEARCH("suspected endocrine",S1287),99)=99,IF(IFERROR(SEARCH("potential endocrine",S1287),99)=99,0,Scoring!$E$25),Scoring!$E$25),Scoring!$E$24),Scoring!$E$24),Scoring!$E$24),Scoring!$E$24),Scoring!$E$23),Scoring!$E$22),Scoring!$E$21)</f>
        <v>0.5</v>
      </c>
      <c r="AE1287" s="78">
        <f>IF(IFERROR(SEARCH("suspected sensitiser",S1287),99)=99,IF(IFERROR(SEARCH("sensitiser",S1287),99)=99,IF(IFERROR(SEARCH("other hazard based concern",S1287),99)=99,0,Scoring!$E$28),Scoring!$E$26),Scoring!$E$27)</f>
        <v>0</v>
      </c>
      <c r="AF1287" s="78">
        <f>IF(IFERROR(M1287,1)=1,IF(IFERROR(N1287,1)=1,IF(IFERROR(O1287,1)=1,IF(IFERROR(Q1287,1)=1,IF(IFERROR(R1287,1)=1,IF(IFERROR(T1287,1)=1,IF(IFERROR(K1287,1)=1,IF(IFERROR(P1287,1)=1,IF(IFERROR(S1287,1)=1,Scoring!$E$29,0),0),0),0),0),0),0),0),0)</f>
        <v>0</v>
      </c>
      <c r="AG1287" s="78">
        <f t="shared" si="90"/>
        <v>0.5</v>
      </c>
      <c r="AI1287" s="93"/>
      <c r="AJ1287" s="94"/>
      <c r="AK1287" s="76"/>
      <c r="AL1287" s="75"/>
      <c r="AN1287" s="79"/>
      <c r="AO1287" s="79"/>
      <c r="AP1287" s="79"/>
      <c r="AQ1287" s="79"/>
      <c r="AR1287" s="79"/>
      <c r="AS1287" s="78"/>
      <c r="AU1287" s="79">
        <f>IF(IFERROR(F1287,99)=99,IF(IFERROR(G1287,99)=99,IF(IFERROR(H1287,99)=99,IF(IFERROR(I1287,99)=99,IF(IFERROR(E1287,99)=99,IF(IFERROR(J1287,99)=99,0,Scoring!$B$7),Scoring!$B$3),Scoring!$B$2),Scoring!$B$6),Scoring!$B$5),Scoring!$B$4)</f>
        <v>0.3</v>
      </c>
      <c r="AV1287" s="78">
        <f t="shared" si="91"/>
        <v>0.15</v>
      </c>
      <c r="AW1287" s="78"/>
      <c r="AX1287" s="66"/>
      <c r="AY1287" s="78"/>
      <c r="AZ1287" s="76"/>
      <c r="BB1287" s="76"/>
    </row>
    <row r="1288" spans="1:54" x14ac:dyDescent="0.25">
      <c r="A1288" s="89" t="s">
        <v>6208</v>
      </c>
      <c r="B1288" s="89" t="s">
        <v>30</v>
      </c>
      <c r="C1288" s="89" t="s">
        <v>30</v>
      </c>
      <c r="D1288" s="89" t="s">
        <v>6783</v>
      </c>
      <c r="E1288" s="76" t="e">
        <f>IF(C1288="-",IF(A1288="-",VLOOKUP(D1288,'sin-list 180320_update'!$C$2:$C$835,1,FALSE),VLOOKUP(A1288,'sin-list 180320_update'!$A$2:$A$835,1,FALSE)),VLOOKUP(C1288,'sin-list 180320_update'!$B$2:$B$835,1,FALSE))</f>
        <v>#N/A</v>
      </c>
      <c r="F1288" s="76" t="e">
        <f>IF($C1288="-",IF($A1288="-",VLOOKUP($D1288,'REACH Bilaga XVII_update'!$A$5:$A$131,1,FALSE),VLOOKUP($A1288,'REACH Bilaga XVII_update'!$C$5:$C$131,1,FALSE)),VLOOKUP($C1288,'REACH Bilaga XVII_update'!$B$5:$B$131,1,FALSE))</f>
        <v>#N/A</v>
      </c>
      <c r="G1288" s="76" t="e">
        <f>IF($C1288="-",IF($A1288="-",VLOOKUP($D1288,' REACH Bilaga 59_update'!$A$5:$A$210,1,FALSE),VLOOKUP($A1288,' REACH Bilaga 59_update'!$D$5:$D$210,1,FALSE)),VLOOKUP($C1288,' REACH Bilaga 59_update'!$C$5:$C$210,1,FALSE))</f>
        <v>#N/A</v>
      </c>
      <c r="H1288" s="76" t="e">
        <f>IF($C1288="-",IF($A1288="-",VLOOKUP($D1288,'REACH Bilaga XIV_update'!$A$5:$A$110,1,FALSE),VLOOKUP($A1288,'REACH Bilaga XIV_update'!$D$5:$D$110,1,FALSE)),VLOOKUP($C1288,'REACH Bilaga XIV_update'!$C$5:$C$110,1,FALSE))</f>
        <v>#N/A</v>
      </c>
      <c r="I1288" s="76" t="e">
        <f>IF($C1288="-",IF($A1288="-",VLOOKUP($D1288,CoRAP_update!$A$5:$A$376,1,FALSE),VLOOKUP($A1288,CoRAP_update!$D$5:$D$376,1,FALSE)),VLOOKUP($C1288,CoRAP_update!$C$5:$C$376,1,FALSE))</f>
        <v>#N/A</v>
      </c>
      <c r="J1288" s="76" t="str">
        <f>IF($C1288="-",IF($A1288="-",VLOOKUP($D1288,EDC_update!$C$2:$C$450,1,FALSE),VLOOKUP($A1288,EDC_update!$B$2:$B$450,1,FALSE)),VLOOKUP($C1288,EDC_update!$L$2:$L$450,1,FALSE))</f>
        <v>1675-54-3</v>
      </c>
      <c r="K1288" s="76" t="e">
        <f>IF($C1288="-",IF($A1288="-",IF(VLOOKUP($D1288,'sin-list 180320_update'!$C$2:$S$835,3,FALSE)="",NA(),VLOOKUP($D1288,'sin-list 180320_update'!$C$2:$S$835,3,FALSE)),IF(VLOOKUP($A1288,'sin-list 180320_update'!$A$2:$S$835,5,FALSE)="",NA(),VLOOKUP($A1288,'sin-list 180320_update'!$A$2:$S$835,5,FALSE))),IF(VLOOKUP($C1288,'sin-list 180320_update'!$B$2:$S$835,4,FALSE)="",NA(),VLOOKUP($C1288,'sin-list 180320_update'!$B$2:$S$835,4,FALSE)))</f>
        <v>#N/A</v>
      </c>
      <c r="L1288" s="76" t="e">
        <f>IF($C1288="-",IF($A1288="-",VLOOKUP($D1288,'sin-list 180320_update'!$C$2:$S$835,6,FALSE),VLOOKUP($A1288,'sin-list 180320_update'!$A$2:$S$835,8,FALSE)),VLOOKUP($C1288,'sin-list 180320_update'!$B$2:$S$835,7,FALSE))</f>
        <v>#N/A</v>
      </c>
      <c r="M1288" s="76" t="e">
        <f>IF($C1288="-",IF($A1288="-",IF(VLOOKUP($D1288,'sin-list 180320_update'!$C$2:$S$835,8,FALSE)="",NA(),VLOOKUP($D1288,'sin-list 180320_update'!$C$2:$S$835,8,FALSE)),IF(VLOOKUP($A1288,'sin-list 180320_update'!$A$2:$S$835,10,FALSE)="",NA(),VLOOKUP($A1288,'sin-list 180320_update'!$A$2:$S$835,10,FALSE))),IF(VLOOKUP($C1288,'sin-list 180320_update'!$B$2:$S$835,9,FALSE)="",NA(),VLOOKUP($C1288,'sin-list 180320_update'!$B$2:$S$835,9,FALSE)))</f>
        <v>#N/A</v>
      </c>
      <c r="N1288" s="76" t="e">
        <f>IF($C1288="-",IF($A1288="-",IF(VLOOKUP($D1288,'REACH Bilaga XVII_update'!$A$5:$E$131,4,FALSE)="",NA(),VLOOKUP($D1288,'REACH Bilaga XVII_update'!$A$5:$E$131,4,FALSE)),IF(VLOOKUP($A1288,'REACH Bilaga XVII_update'!$C$5:$D$131,2,FALSE)="",NA(),VLOOKUP($A1288,'REACH Bilaga XVII_update'!$C$5:$D$131,2,FALSE))),IF(VLOOKUP($C1288,'REACH Bilaga XVII_update'!$B$5:$D$131,3,FALSE)="",NA(),VLOOKUP($C1288,'REACH Bilaga XVII_update'!$B$5:$D$131,3,FALSE)))</f>
        <v>#N/A</v>
      </c>
      <c r="O1288" s="76" t="e">
        <f>IF($C1288="-",IF($A1288="-",IF(VLOOKUP($D1288,' REACH Bilaga 59_update'!$A$5:$E$210,5,FALSE)="",NA(),VLOOKUP($D1288,' REACH Bilaga 59_update'!$A$5:$E$210,5,FALSE)),IF(VLOOKUP($A1288,' REACH Bilaga 59_update'!$D$5:$E$210,2,FALSE)="",NA(),VLOOKUP($A1288,' REACH Bilaga 59_update'!$D$5:$E$210,2,FALSE))),IF(VLOOKUP($C1288,' REACH Bilaga 59_update'!$C$5:$E$210,3,FALSE)="",NA(),VLOOKUP($C1288,' REACH Bilaga 59_update'!$C$5:$E$210,3,FALSE)))</f>
        <v>#N/A</v>
      </c>
      <c r="P1288" s="76" t="e">
        <f>IF(C1288="-",IF(A1288="-",IFERROR(VLOOKUP($D1288,' REACH Bilaga 59_update'!$A$5:$F$210,MATCH(Sammanfattning!P$1,' REACH Bilaga 59_update'!$A$4:$F$4,0),FALSE),VLOOKUP($D1288,'REACH Bilaga XIV_update'!$A$4:$H$110,MATCH(Sammanfattning!P$1,'REACH Bilaga XIV_update'!$A$4:$H$4,0),FALSE)),IFERROR(VLOOKUP($A1288,' REACH Bilaga 59_update'!$D$5:$F$210,MATCH(Sammanfattning!P$1,' REACH Bilaga 59_update'!$D$4:$F$4,0),FALSE),VLOOKUP($A1288,'REACH Bilaga XIV_update'!$D$4:$H$110,MATCH(Sammanfattning!P$1,'REACH Bilaga XIV_update'!$D$4:$H$4,0),FALSE))),IFERROR(VLOOKUP($C1288,' REACH Bilaga 59_update'!$C$5:$F$210,MATCH(Sammanfattning!P$1,' REACH Bilaga 59_update'!$C$4:$F$4,0),FALSE),VLOOKUP($C1288,'REACH Bilaga XIV_update'!$C$4:$H$110,MATCH(Sammanfattning!P$1,'REACH Bilaga XIV_update'!$C$4:$H$4,0),FALSE)))</f>
        <v>#N/A</v>
      </c>
      <c r="Q1288" s="76" t="e">
        <f>IF($C1288="-",IF($A1288="-",IF(VLOOKUP($D1288,'REACH Bilaga XIV_update'!$A$5:$I$110,9,FALSE)="",NA(),VLOOKUP($D1288,'REACH Bilaga XIV_update'!$A$5:$I$110,9,FALSE)),IF(VLOOKUP($A1288,'REACH Bilaga XIV_update'!$D$5:$I$110,6,FALSE)="",NA(),VLOOKUP($A1288,'REACH Bilaga XIV_update'!$D$5:$I$110,6,FALSE))),IF(VLOOKUP($C1288,'REACH Bilaga XIV_update'!$C$5:$I$110,7,FALSE)="",NA(),VLOOKUP($C1288,'REACH Bilaga XIV_update'!$C$5:$I$110,7,FALSE)))</f>
        <v>#N/A</v>
      </c>
      <c r="R1288" s="76" t="e">
        <f>IF($C1288="-",IF($A1288="-",IF(VLOOKUP($D1288,CoRAP_update!$A$5:$O$376,15,FALSE)="",NA(),VLOOKUP($D1288,CoRAP_update!$A$5:$O$376,15,FALSE)),IF(VLOOKUP($A1288,CoRAP_update!$D$5:$O$376,12,FALSE)="",NA(),VLOOKUP($A1288,CoRAP_update!$D$5:$O$376,12,FALSE))),IF(VLOOKUP($C1288,CoRAP_update!$C$5:$O$376,13,FALSE)="",NA(),VLOOKUP($C1288,CoRAP_update!$C$5:$O$376,13,FALSE)))</f>
        <v>#N/A</v>
      </c>
      <c r="S1288" s="144" t="e">
        <f>IF($C1288="-",IF($A1288="-",VLOOKUP($D1288,CoRAP_update!$A$5:$J$376,MATCH(Sammanfattning!S$1,CoRAP_update!$A$4:$J$4,0),FALSE),VLOOKUP($A1288,CoRAP_update!$D$5:$J$376,MATCH(Sammanfattning!S$1,CoRAP_update!$D$4:$J$4,0),FALSE)),VLOOKUP($C1288,CoRAP_update!$C$5:$J$376,MATCH(Sammanfattning!S$1,CoRAP_update!$C$4:$J$4,0),FALSE))</f>
        <v>#N/A</v>
      </c>
      <c r="T1288" s="76" t="str">
        <f>IF($A1288="-",VLOOKUP($D1288,EDC_update!$C$2:$F$450,4,FALSE),VLOOKUP($A1288,EDC_update!$B$2:$F$450,5,FALSE))</f>
        <v>CAT2</v>
      </c>
      <c r="V1288" s="78">
        <f>IF(IFERROR(SEARCH("PBT",P1288),99)=99,IF(IFERROR(SEARCH("suspected PBT",S1288),99)=99,IF(IFERROR(SEARCH("concluded to be PBT",K1288),99)=99,IF(IFERROR(SEARCH("PBT",S1288),99)=99,IF(IFERROR(SEARCH("PBT cand",L1288),99)=99,IF(IFERROR(SEARCH("PBT",L1288),99)=99,IF(IFERROR(SEARCH("persistent, bioackumulative and toxic properties",K1288),99)=99,0,Scoring!$E$3),Scoring!$E$3),Scoring!$E$7),Scoring!$E$3),Scoring!$E$5),Scoring!$E$6),Scoring!$E$3)</f>
        <v>0</v>
      </c>
      <c r="W1288" s="78">
        <f>IF(IFERROR(SEARCH("vPvB",P1288),99)=99,IF(IFERROR(SEARCH("suspected pbt/vPvB",S1288),99)=99,IF(IFERROR(SEARCH("vPvB",S1288),99)=99,IF(IFERROR(SEARCH("concluded to be a vPvB",S1288),99)=99,IF(IFERROR(SEARCH("identified as vPvB",K1288),99)=99,IF(IFERROR(SEARCH("concluded to be a vPvB",K1288),99)=99,IF(IFERROR(SEARCH("concluded to be both pbt and vPvB",S1288),99)=99,IF(IFERROR(SEARCH("concluded to be both pbt and vPvB",K1288),99)=99,0,Scoring!$E$5),Scoring!$E$5),Scoring!$E$5),Scoring!$E$5),Scoring!$E$5),Scoring!$E$4),Scoring!$E$6),Scoring!$E$4)</f>
        <v>0</v>
      </c>
      <c r="X1288" s="78">
        <f>IF(IFERROR(SEARCH("H410",N1288),99)=99,IF(IFERROR(SEARCH("H410",O1288),99)=99,IF(IFERROR(SEARCH("H410",Q1288),99)=99,IF(IFERROR(SEARCH("H410",M1288),99)=99,IF(IFERROR(SEARCH("H410",R1288),99)=99,IF(IFERROR(SEARCH("H411",N1288),99)=99,IF(IFERROR(SEARCH("H411",O1288),99)=99,IF(IFERROR(SEARCH("H411",Q1288),99)=99,IF(IFERROR(SEARCH("H411",M1288),99)=99,IF(IFERROR(SEARCH("H411",R1288),99)=99,IF(IFERROR(SEARCH("H413",N1288),99)=99,IF(IFERROR(SEARCH("H413",O1288),99)=99,IF(IFERROR(SEARCH("H413",Q1288),99)=99,IF(IFERROR(SEARCH("H413",M1288),99)=99,IF(IFERROR(SEARCH("H413",R1288),99)=99,IF(IFERROR(SEARCH("H412",N1288),99)=99,IF(IFERROR(SEARCH("H412",O1288),99)=99,IF(IFERROR(SEARCH("H412",Q1288),99)=99,IF(IFERROR(SEARCH("H412",M1288),99)=99,IF(IFERROR(SEARCH("H412",R1288),99)=99,0,Scoring!$E$2),Scoring!$E$2),Scoring!$E$2),Scoring!$E$2),Scoring!$E$2),Scoring!$E$2),Scoring!$E$2),Scoring!$E$2),Scoring!$E$2),Scoring!$E$2),Scoring!$E$2),Scoring!$E$2),Scoring!$E$2),Scoring!$E$2),Scoring!$E$2),Scoring!$E$2),Scoring!$E$2),Scoring!$E$2),Scoring!$E$2),Scoring!$E$2)</f>
        <v>0</v>
      </c>
      <c r="Y1288" s="78">
        <f>IF(IFERROR(SEARCH("CMR",K1288),99)=99,IF(IFERROR(SEARCH("Suspected CMR",S1288),99)=99,IF(IFERROR(SEARCH("CMR",S1288),99)=99,0,Scoring!$E$8),Scoring!$E$9),Scoring!$E$8)</f>
        <v>0</v>
      </c>
      <c r="Z1288" s="78">
        <f>IF(IFERROR(SEARCH("H350",N1288),99)=99,IF(IFERROR(SEARCH("H350",O1288),99)=99,IF(IFERROR(SEARCH("H350",Q1288),99)=99,IF(IFERROR(SEARCH("H350",M1288),99)=99,IF(IFERROR(SEARCH("H350",R1288),99)=99,IF(IFERROR(SEARCH("H351",N1288),99)=99,IF(IFERROR(SEARCH("H351",O1288),99)=99,IF(IFERROR(SEARCH("H351",Q1288),99)=99,IF(IFERROR(SEARCH("H351",M1288),99)=99,IF(IFERROR(SEARCH("H351",R1288),99)=99,IF(IFERROR(SEARCH("carcinogenic",P1288),99)=99,IF(IFERROR(SEARCH("suspected carcinogenic",S1288),99)=99,0,Scoring!$E$12),Scoring!$E$11),Scoring!$E$10),Scoring!$E$10),Scoring!$E$10),Scoring!$E$10),Scoring!$E$10),Scoring!$E$10),Scoring!$E$10),Scoring!$E$10),Scoring!$E$10),Scoring!$E$10)</f>
        <v>0</v>
      </c>
      <c r="AA1288" s="78">
        <f>IF(IFERROR(SEARCH("H340",N1288),99)=99,IF(IFERROR(SEARCH("H340",O1288),99)=99,IF(IFERROR(SEARCH("H340",Q1288),99)=99,IF(IFERROR(SEARCH("H340",M1288),99)=99,IF(IFERROR(SEARCH("H340",R1288),99)=99,IF(IFERROR(SEARCH("H341",N1288),99)=99,IF(IFERROR(SEARCH("H341",O1288),99)=99,IF(IFERROR(SEARCH("H341",Q1288),99)=99,IF(IFERROR(SEARCH("H341",M1288),99)=99,IF(IFERROR(SEARCH("H341",R1288),99)=99,IF(IFERROR(SEARCH("mutagenic",P1288),99)=99,IF(IFERROR(SEARCH("suspected mutagenic",S1288),99)=99,0,Scoring!$E$15),Scoring!$E$14),Scoring!$E$13),Scoring!$E$13),Scoring!$E$13),Scoring!$E$13),Scoring!$E$13),Scoring!$E$13),Scoring!$E$13),Scoring!$E$13),Scoring!$E$13),Scoring!$E$13)</f>
        <v>0</v>
      </c>
      <c r="AB1288" s="78">
        <f>IF(IFERROR(SEARCH("H360",N1288),99)=99,IF(IFERROR(SEARCH("H360",O1288),99)=99,IF(IFERROR(SEARCH("H360",Q1288),99)=99,IF(IFERROR(SEARCH("H360",M1288),99)=99,IF(IFERROR(SEARCH("H360",R1288),99)=99,IF(IFERROR(SEARCH("H361",N1288),99)=99,IF(IFERROR(SEARCH("H361",O1288),99)=99,IF(IFERROR(SEARCH("H361",Q1288),99)=99,IF(IFERROR(SEARCH("H361",M1288),99)=99,IF(IFERROR(SEARCH("H361",R1288),99)=99,IF(IFERROR(SEARCH("reproduction",P1288),99)=99,IF(IFERROR(SEARCH("suspected reprotoxic",S1288),99)=99,IF(IFERROR(SEARCH("reprotoxic",S1288),99)=99,IF(IFERROR(SEARCH("reprotoxic",K1288),99)=99,0,Scoring!$E$18),Scoring!$E$18),Scoring!$E$19),Scoring!$E$17),Scoring!$E$16),Scoring!$E$16),Scoring!$E$16),Scoring!$E$16),Scoring!$E$16),Scoring!$E$16),Scoring!$E$16),Scoring!$E$16),Scoring!$E$16),Scoring!$E$16)</f>
        <v>0</v>
      </c>
      <c r="AC1288" s="78">
        <f>IF(IFERROR(SEARCH("57f",L1288),99)=99,IF(IFERROR(SEARCH("57(f)",P1288),99)=99,0,Scoring!$E$20),Scoring!$E$20)</f>
        <v>0</v>
      </c>
      <c r="AD1288" s="78">
        <f>IF(IFERROR(SEARCH("CAT1",T1288),99)=99,IF(IFERROR(SEARCH("CAT2",T1288),99)=99,IF(IFERROR(SEARCH("CAT3",T1288),99)=99,IF(IFERROR(SEARCH("concluded to be endocrine",K1288),99)=99,IF(IFERROR(SEARCH("categorised as endocrine",K1288),99)=99,IF(IFERROR(SEARCH("endocrine disrupting",P1288),99)=99,IF(IFERROR(SEARCH("endocrine disrupting",K1288),99)=99,IF(IFERROR(SEARCH("suspected endocrine",S1288),99)=99,IF(IFERROR(SEARCH("potential endocrine",S1288),99)=99,0,Scoring!$E$25),Scoring!$E$25),Scoring!$E$24),Scoring!$E$24),Scoring!$E$24),Scoring!$E$24),Scoring!$E$23),Scoring!$E$22),Scoring!$E$21)</f>
        <v>0.5</v>
      </c>
      <c r="AE1288" s="78">
        <f>IF(IFERROR(SEARCH("suspected sensitiser",S1288),99)=99,IF(IFERROR(SEARCH("sensitiser",S1288),99)=99,IF(IFERROR(SEARCH("other hazard based concern",S1288),99)=99,0,Scoring!$E$28),Scoring!$E$26),Scoring!$E$27)</f>
        <v>0</v>
      </c>
      <c r="AF1288" s="78">
        <f>IF(IFERROR(M1288,1)=1,IF(IFERROR(N1288,1)=1,IF(IFERROR(O1288,1)=1,IF(IFERROR(Q1288,1)=1,IF(IFERROR(R1288,1)=1,IF(IFERROR(T1288,1)=1,IF(IFERROR(K1288,1)=1,IF(IFERROR(P1288,1)=1,IF(IFERROR(S1288,1)=1,Scoring!$E$29,0),0),0),0),0),0),0),0),0)</f>
        <v>0</v>
      </c>
      <c r="AG1288" s="78">
        <f t="shared" si="90"/>
        <v>0.5</v>
      </c>
      <c r="AI1288" s="93"/>
      <c r="AJ1288" s="94"/>
      <c r="AK1288" s="76"/>
      <c r="AL1288" s="75"/>
      <c r="AN1288" s="79"/>
      <c r="AO1288" s="79"/>
      <c r="AP1288" s="79"/>
      <c r="AQ1288" s="79"/>
      <c r="AR1288" s="79"/>
      <c r="AS1288" s="78"/>
      <c r="AU1288" s="79">
        <f>IF(IFERROR(F1288,99)=99,IF(IFERROR(G1288,99)=99,IF(IFERROR(H1288,99)=99,IF(IFERROR(I1288,99)=99,IF(IFERROR(E1288,99)=99,IF(IFERROR(J1288,99)=99,0,Scoring!$B$7),Scoring!$B$3),Scoring!$B$2),Scoring!$B$6),Scoring!$B$5),Scoring!$B$4)</f>
        <v>0.3</v>
      </c>
      <c r="AV1288" s="78">
        <f t="shared" si="91"/>
        <v>0.15</v>
      </c>
      <c r="AW1288" s="78"/>
      <c r="AX1288" s="66"/>
      <c r="AY1288" s="78"/>
      <c r="AZ1288" s="76"/>
      <c r="BB1288" s="76"/>
    </row>
    <row r="1289" spans="1:54" x14ac:dyDescent="0.25">
      <c r="A1289" s="89" t="s">
        <v>6994</v>
      </c>
      <c r="B1289" s="89" t="s">
        <v>30</v>
      </c>
      <c r="C1289" s="89" t="s">
        <v>30</v>
      </c>
      <c r="D1289" s="89" t="s">
        <v>6995</v>
      </c>
      <c r="E1289" s="76" t="e">
        <f>IF(C1289="-",IF(A1289="-",VLOOKUP(D1289,'sin-list 180320_update'!$C$2:$C$835,1,FALSE),VLOOKUP(A1289,'sin-list 180320_update'!$A$2:$A$835,1,FALSE)),VLOOKUP(C1289,'sin-list 180320_update'!$B$2:$B$835,1,FALSE))</f>
        <v>#N/A</v>
      </c>
      <c r="F1289" s="76" t="e">
        <f>IF($C1289="-",IF($A1289="-",VLOOKUP($D1289,'REACH Bilaga XVII_update'!$A$5:$A$131,1,FALSE),VLOOKUP($A1289,'REACH Bilaga XVII_update'!$C$5:$C$131,1,FALSE)),VLOOKUP($C1289,'REACH Bilaga XVII_update'!$B$5:$B$131,1,FALSE))</f>
        <v>#N/A</v>
      </c>
      <c r="G1289" s="76" t="e">
        <f>IF($C1289="-",IF($A1289="-",VLOOKUP($D1289,' REACH Bilaga 59_update'!$A$5:$A$210,1,FALSE),VLOOKUP($A1289,' REACH Bilaga 59_update'!$D$5:$D$210,1,FALSE)),VLOOKUP($C1289,' REACH Bilaga 59_update'!$C$5:$C$210,1,FALSE))</f>
        <v>#N/A</v>
      </c>
      <c r="H1289" s="76" t="e">
        <f>IF($C1289="-",IF($A1289="-",VLOOKUP($D1289,'REACH Bilaga XIV_update'!$A$5:$A$110,1,FALSE),VLOOKUP($A1289,'REACH Bilaga XIV_update'!$D$5:$D$110,1,FALSE)),VLOOKUP($C1289,'REACH Bilaga XIV_update'!$C$5:$C$110,1,FALSE))</f>
        <v>#N/A</v>
      </c>
      <c r="I1289" s="76" t="e">
        <f>IF($C1289="-",IF($A1289="-",VLOOKUP($D1289,CoRAP_update!$A$5:$A$376,1,FALSE),VLOOKUP($A1289,CoRAP_update!$D$5:$D$376,1,FALSE)),VLOOKUP($C1289,CoRAP_update!$C$5:$C$376,1,FALSE))</f>
        <v>#N/A</v>
      </c>
      <c r="J1289" s="76" t="str">
        <f>IF($C1289="-",IF($A1289="-",VLOOKUP($D1289,EDC_update!$C$2:$C$450,1,FALSE),VLOOKUP($A1289,EDC_update!$B$2:$B$450,1,FALSE)),VLOOKUP($C1289,EDC_update!$L$2:$L$450,1,FALSE))</f>
        <v>1689-84-5</v>
      </c>
      <c r="K1289" s="76" t="e">
        <f>IF($C1289="-",IF($A1289="-",IF(VLOOKUP($D1289,'sin-list 180320_update'!$C$2:$S$835,3,FALSE)="",NA(),VLOOKUP($D1289,'sin-list 180320_update'!$C$2:$S$835,3,FALSE)),IF(VLOOKUP($A1289,'sin-list 180320_update'!$A$2:$S$835,5,FALSE)="",NA(),VLOOKUP($A1289,'sin-list 180320_update'!$A$2:$S$835,5,FALSE))),IF(VLOOKUP($C1289,'sin-list 180320_update'!$B$2:$S$835,4,FALSE)="",NA(),VLOOKUP($C1289,'sin-list 180320_update'!$B$2:$S$835,4,FALSE)))</f>
        <v>#N/A</v>
      </c>
      <c r="L1289" s="76" t="e">
        <f>IF($C1289="-",IF($A1289="-",VLOOKUP($D1289,'sin-list 180320_update'!$C$2:$S$835,6,FALSE),VLOOKUP($A1289,'sin-list 180320_update'!$A$2:$S$835,8,FALSE)),VLOOKUP($C1289,'sin-list 180320_update'!$B$2:$S$835,7,FALSE))</f>
        <v>#N/A</v>
      </c>
      <c r="M1289" s="76" t="e">
        <f>IF($C1289="-",IF($A1289="-",IF(VLOOKUP($D1289,'sin-list 180320_update'!$C$2:$S$835,8,FALSE)="",NA(),VLOOKUP($D1289,'sin-list 180320_update'!$C$2:$S$835,8,FALSE)),IF(VLOOKUP($A1289,'sin-list 180320_update'!$A$2:$S$835,10,FALSE)="",NA(),VLOOKUP($A1289,'sin-list 180320_update'!$A$2:$S$835,10,FALSE))),IF(VLOOKUP($C1289,'sin-list 180320_update'!$B$2:$S$835,9,FALSE)="",NA(),VLOOKUP($C1289,'sin-list 180320_update'!$B$2:$S$835,9,FALSE)))</f>
        <v>#N/A</v>
      </c>
      <c r="N1289" s="76" t="e">
        <f>IF($C1289="-",IF($A1289="-",IF(VLOOKUP($D1289,'REACH Bilaga XVII_update'!$A$5:$E$131,4,FALSE)="",NA(),VLOOKUP($D1289,'REACH Bilaga XVII_update'!$A$5:$E$131,4,FALSE)),IF(VLOOKUP($A1289,'REACH Bilaga XVII_update'!$C$5:$D$131,2,FALSE)="",NA(),VLOOKUP($A1289,'REACH Bilaga XVII_update'!$C$5:$D$131,2,FALSE))),IF(VLOOKUP($C1289,'REACH Bilaga XVII_update'!$B$5:$D$131,3,FALSE)="",NA(),VLOOKUP($C1289,'REACH Bilaga XVII_update'!$B$5:$D$131,3,FALSE)))</f>
        <v>#N/A</v>
      </c>
      <c r="O1289" s="76" t="e">
        <f>IF($C1289="-",IF($A1289="-",IF(VLOOKUP($D1289,' REACH Bilaga 59_update'!$A$5:$E$210,5,FALSE)="",NA(),VLOOKUP($D1289,' REACH Bilaga 59_update'!$A$5:$E$210,5,FALSE)),IF(VLOOKUP($A1289,' REACH Bilaga 59_update'!$D$5:$E$210,2,FALSE)="",NA(),VLOOKUP($A1289,' REACH Bilaga 59_update'!$D$5:$E$210,2,FALSE))),IF(VLOOKUP($C1289,' REACH Bilaga 59_update'!$C$5:$E$210,3,FALSE)="",NA(),VLOOKUP($C1289,' REACH Bilaga 59_update'!$C$5:$E$210,3,FALSE)))</f>
        <v>#N/A</v>
      </c>
      <c r="P1289" s="76" t="e">
        <f>IF(C1289="-",IF(A1289="-",IFERROR(VLOOKUP($D1289,' REACH Bilaga 59_update'!$A$5:$F$210,MATCH(Sammanfattning!P$1,' REACH Bilaga 59_update'!$A$4:$F$4,0),FALSE),VLOOKUP($D1289,'REACH Bilaga XIV_update'!$A$4:$H$110,MATCH(Sammanfattning!P$1,'REACH Bilaga XIV_update'!$A$4:$H$4,0),FALSE)),IFERROR(VLOOKUP($A1289,' REACH Bilaga 59_update'!$D$5:$F$210,MATCH(Sammanfattning!P$1,' REACH Bilaga 59_update'!$D$4:$F$4,0),FALSE),VLOOKUP($A1289,'REACH Bilaga XIV_update'!$D$4:$H$110,MATCH(Sammanfattning!P$1,'REACH Bilaga XIV_update'!$D$4:$H$4,0),FALSE))),IFERROR(VLOOKUP($C1289,' REACH Bilaga 59_update'!$C$5:$F$210,MATCH(Sammanfattning!P$1,' REACH Bilaga 59_update'!$C$4:$F$4,0),FALSE),VLOOKUP($C1289,'REACH Bilaga XIV_update'!$C$4:$H$110,MATCH(Sammanfattning!P$1,'REACH Bilaga XIV_update'!$C$4:$H$4,0),FALSE)))</f>
        <v>#N/A</v>
      </c>
      <c r="Q1289" s="76" t="e">
        <f>IF($C1289="-",IF($A1289="-",IF(VLOOKUP($D1289,'REACH Bilaga XIV_update'!$A$5:$I$110,9,FALSE)="",NA(),VLOOKUP($D1289,'REACH Bilaga XIV_update'!$A$5:$I$110,9,FALSE)),IF(VLOOKUP($A1289,'REACH Bilaga XIV_update'!$D$5:$I$110,6,FALSE)="",NA(),VLOOKUP($A1289,'REACH Bilaga XIV_update'!$D$5:$I$110,6,FALSE))),IF(VLOOKUP($C1289,'REACH Bilaga XIV_update'!$C$5:$I$110,7,FALSE)="",NA(),VLOOKUP($C1289,'REACH Bilaga XIV_update'!$C$5:$I$110,7,FALSE)))</f>
        <v>#N/A</v>
      </c>
      <c r="R1289" s="76" t="e">
        <f>IF($C1289="-",IF($A1289="-",IF(VLOOKUP($D1289,CoRAP_update!$A$5:$O$376,15,FALSE)="",NA(),VLOOKUP($D1289,CoRAP_update!$A$5:$O$376,15,FALSE)),IF(VLOOKUP($A1289,CoRAP_update!$D$5:$O$376,12,FALSE)="",NA(),VLOOKUP($A1289,CoRAP_update!$D$5:$O$376,12,FALSE))),IF(VLOOKUP($C1289,CoRAP_update!$C$5:$O$376,13,FALSE)="",NA(),VLOOKUP($C1289,CoRAP_update!$C$5:$O$376,13,FALSE)))</f>
        <v>#N/A</v>
      </c>
      <c r="S1289" s="144" t="e">
        <f>IF($C1289="-",IF($A1289="-",VLOOKUP($D1289,CoRAP_update!$A$5:$J$376,MATCH(Sammanfattning!S$1,CoRAP_update!$A$4:$J$4,0),FALSE),VLOOKUP($A1289,CoRAP_update!$D$5:$J$376,MATCH(Sammanfattning!S$1,CoRAP_update!$D$4:$J$4,0),FALSE)),VLOOKUP($C1289,CoRAP_update!$C$5:$J$376,MATCH(Sammanfattning!S$1,CoRAP_update!$C$4:$J$4,0),FALSE))</f>
        <v>#N/A</v>
      </c>
      <c r="T1289" s="76" t="str">
        <f>IF($A1289="-",VLOOKUP($D1289,EDC_update!$C$2:$F$450,4,FALSE),VLOOKUP($A1289,EDC_update!$B$2:$F$450,5,FALSE))</f>
        <v>CAT2</v>
      </c>
      <c r="V1289" s="78">
        <f>IF(IFERROR(SEARCH("PBT",P1289),99)=99,IF(IFERROR(SEARCH("suspected PBT",S1289),99)=99,IF(IFERROR(SEARCH("concluded to be PBT",K1289),99)=99,IF(IFERROR(SEARCH("PBT",S1289),99)=99,IF(IFERROR(SEARCH("PBT cand",L1289),99)=99,IF(IFERROR(SEARCH("PBT",L1289),99)=99,IF(IFERROR(SEARCH("persistent, bioackumulative and toxic properties",K1289),99)=99,0,Scoring!$E$3),Scoring!$E$3),Scoring!$E$7),Scoring!$E$3),Scoring!$E$5),Scoring!$E$6),Scoring!$E$3)</f>
        <v>0</v>
      </c>
      <c r="W1289" s="78">
        <f>IF(IFERROR(SEARCH("vPvB",P1289),99)=99,IF(IFERROR(SEARCH("suspected pbt/vPvB",S1289),99)=99,IF(IFERROR(SEARCH("vPvB",S1289),99)=99,IF(IFERROR(SEARCH("concluded to be a vPvB",S1289),99)=99,IF(IFERROR(SEARCH("identified as vPvB",K1289),99)=99,IF(IFERROR(SEARCH("concluded to be a vPvB",K1289),99)=99,IF(IFERROR(SEARCH("concluded to be both pbt and vPvB",S1289),99)=99,IF(IFERROR(SEARCH("concluded to be both pbt and vPvB",K1289),99)=99,0,Scoring!$E$5),Scoring!$E$5),Scoring!$E$5),Scoring!$E$5),Scoring!$E$5),Scoring!$E$4),Scoring!$E$6),Scoring!$E$4)</f>
        <v>0</v>
      </c>
      <c r="X1289" s="78">
        <f>IF(IFERROR(SEARCH("H410",N1289),99)=99,IF(IFERROR(SEARCH("H410",O1289),99)=99,IF(IFERROR(SEARCH("H410",Q1289),99)=99,IF(IFERROR(SEARCH("H410",M1289),99)=99,IF(IFERROR(SEARCH("H410",R1289),99)=99,IF(IFERROR(SEARCH("H411",N1289),99)=99,IF(IFERROR(SEARCH("H411",O1289),99)=99,IF(IFERROR(SEARCH("H411",Q1289),99)=99,IF(IFERROR(SEARCH("H411",M1289),99)=99,IF(IFERROR(SEARCH("H411",R1289),99)=99,IF(IFERROR(SEARCH("H413",N1289),99)=99,IF(IFERROR(SEARCH("H413",O1289),99)=99,IF(IFERROR(SEARCH("H413",Q1289),99)=99,IF(IFERROR(SEARCH("H413",M1289),99)=99,IF(IFERROR(SEARCH("H413",R1289),99)=99,IF(IFERROR(SEARCH("H412",N1289),99)=99,IF(IFERROR(SEARCH("H412",O1289),99)=99,IF(IFERROR(SEARCH("H412",Q1289),99)=99,IF(IFERROR(SEARCH("H412",M1289),99)=99,IF(IFERROR(SEARCH("H412",R1289),99)=99,0,Scoring!$E$2),Scoring!$E$2),Scoring!$E$2),Scoring!$E$2),Scoring!$E$2),Scoring!$E$2),Scoring!$E$2),Scoring!$E$2),Scoring!$E$2),Scoring!$E$2),Scoring!$E$2),Scoring!$E$2),Scoring!$E$2),Scoring!$E$2),Scoring!$E$2),Scoring!$E$2),Scoring!$E$2),Scoring!$E$2),Scoring!$E$2),Scoring!$E$2)</f>
        <v>0</v>
      </c>
      <c r="Y1289" s="78">
        <f>IF(IFERROR(SEARCH("CMR",K1289),99)=99,IF(IFERROR(SEARCH("Suspected CMR",S1289),99)=99,IF(IFERROR(SEARCH("CMR",S1289),99)=99,0,Scoring!$E$8),Scoring!$E$9),Scoring!$E$8)</f>
        <v>0</v>
      </c>
      <c r="Z1289" s="78">
        <f>IF(IFERROR(SEARCH("H350",N1289),99)=99,IF(IFERROR(SEARCH("H350",O1289),99)=99,IF(IFERROR(SEARCH("H350",Q1289),99)=99,IF(IFERROR(SEARCH("H350",M1289),99)=99,IF(IFERROR(SEARCH("H350",R1289),99)=99,IF(IFERROR(SEARCH("H351",N1289),99)=99,IF(IFERROR(SEARCH("H351",O1289),99)=99,IF(IFERROR(SEARCH("H351",Q1289),99)=99,IF(IFERROR(SEARCH("H351",M1289),99)=99,IF(IFERROR(SEARCH("H351",R1289),99)=99,IF(IFERROR(SEARCH("carcinogenic",P1289),99)=99,IF(IFERROR(SEARCH("suspected carcinogenic",S1289),99)=99,0,Scoring!$E$12),Scoring!$E$11),Scoring!$E$10),Scoring!$E$10),Scoring!$E$10),Scoring!$E$10),Scoring!$E$10),Scoring!$E$10),Scoring!$E$10),Scoring!$E$10),Scoring!$E$10),Scoring!$E$10)</f>
        <v>0</v>
      </c>
      <c r="AA1289" s="78">
        <f>IF(IFERROR(SEARCH("H340",N1289),99)=99,IF(IFERROR(SEARCH("H340",O1289),99)=99,IF(IFERROR(SEARCH("H340",Q1289),99)=99,IF(IFERROR(SEARCH("H340",M1289),99)=99,IF(IFERROR(SEARCH("H340",R1289),99)=99,IF(IFERROR(SEARCH("H341",N1289),99)=99,IF(IFERROR(SEARCH("H341",O1289),99)=99,IF(IFERROR(SEARCH("H341",Q1289),99)=99,IF(IFERROR(SEARCH("H341",M1289),99)=99,IF(IFERROR(SEARCH("H341",R1289),99)=99,IF(IFERROR(SEARCH("mutagenic",P1289),99)=99,IF(IFERROR(SEARCH("suspected mutagenic",S1289),99)=99,0,Scoring!$E$15),Scoring!$E$14),Scoring!$E$13),Scoring!$E$13),Scoring!$E$13),Scoring!$E$13),Scoring!$E$13),Scoring!$E$13),Scoring!$E$13),Scoring!$E$13),Scoring!$E$13),Scoring!$E$13)</f>
        <v>0</v>
      </c>
      <c r="AB1289" s="78">
        <f>IF(IFERROR(SEARCH("H360",N1289),99)=99,IF(IFERROR(SEARCH("H360",O1289),99)=99,IF(IFERROR(SEARCH("H360",Q1289),99)=99,IF(IFERROR(SEARCH("H360",M1289),99)=99,IF(IFERROR(SEARCH("H360",R1289),99)=99,IF(IFERROR(SEARCH("H361",N1289),99)=99,IF(IFERROR(SEARCH("H361",O1289),99)=99,IF(IFERROR(SEARCH("H361",Q1289),99)=99,IF(IFERROR(SEARCH("H361",M1289),99)=99,IF(IFERROR(SEARCH("H361",R1289),99)=99,IF(IFERROR(SEARCH("reproduction",P1289),99)=99,IF(IFERROR(SEARCH("suspected reprotoxic",S1289),99)=99,IF(IFERROR(SEARCH("reprotoxic",S1289),99)=99,IF(IFERROR(SEARCH("reprotoxic",K1289),99)=99,0,Scoring!$E$18),Scoring!$E$18),Scoring!$E$19),Scoring!$E$17),Scoring!$E$16),Scoring!$E$16),Scoring!$E$16),Scoring!$E$16),Scoring!$E$16),Scoring!$E$16),Scoring!$E$16),Scoring!$E$16),Scoring!$E$16),Scoring!$E$16)</f>
        <v>0</v>
      </c>
      <c r="AC1289" s="78">
        <f>IF(IFERROR(SEARCH("57f",L1289),99)=99,IF(IFERROR(SEARCH("57(f)",P1289),99)=99,0,Scoring!$E$20),Scoring!$E$20)</f>
        <v>0</v>
      </c>
      <c r="AD1289" s="78">
        <f>IF(IFERROR(SEARCH("CAT1",T1289),99)=99,IF(IFERROR(SEARCH("CAT2",T1289),99)=99,IF(IFERROR(SEARCH("CAT3",T1289),99)=99,IF(IFERROR(SEARCH("concluded to be endocrine",K1289),99)=99,IF(IFERROR(SEARCH("categorised as endocrine",K1289),99)=99,IF(IFERROR(SEARCH("endocrine disrupting",P1289),99)=99,IF(IFERROR(SEARCH("endocrine disrupting",K1289),99)=99,IF(IFERROR(SEARCH("suspected endocrine",S1289),99)=99,IF(IFERROR(SEARCH("potential endocrine",S1289),99)=99,0,Scoring!$E$25),Scoring!$E$25),Scoring!$E$24),Scoring!$E$24),Scoring!$E$24),Scoring!$E$24),Scoring!$E$23),Scoring!$E$22),Scoring!$E$21)</f>
        <v>0.5</v>
      </c>
      <c r="AE1289" s="78">
        <f>IF(IFERROR(SEARCH("suspected sensitiser",S1289),99)=99,IF(IFERROR(SEARCH("sensitiser",S1289),99)=99,IF(IFERROR(SEARCH("other hazard based concern",S1289),99)=99,0,Scoring!$E$28),Scoring!$E$26),Scoring!$E$27)</f>
        <v>0</v>
      </c>
      <c r="AF1289" s="78">
        <f>IF(IFERROR(M1289,1)=1,IF(IFERROR(N1289,1)=1,IF(IFERROR(O1289,1)=1,IF(IFERROR(Q1289,1)=1,IF(IFERROR(R1289,1)=1,IF(IFERROR(T1289,1)=1,IF(IFERROR(K1289,1)=1,IF(IFERROR(P1289,1)=1,IF(IFERROR(S1289,1)=1,Scoring!$E$29,0),0),0),0),0),0),0),0),0)</f>
        <v>0</v>
      </c>
      <c r="AG1289" s="78">
        <f t="shared" si="90"/>
        <v>0.5</v>
      </c>
      <c r="AI1289" s="93"/>
      <c r="AJ1289" s="94"/>
      <c r="AK1289" s="76"/>
      <c r="AL1289" s="75"/>
      <c r="AN1289" s="79"/>
      <c r="AO1289" s="79"/>
      <c r="AP1289" s="79"/>
      <c r="AQ1289" s="79"/>
      <c r="AR1289" s="79"/>
      <c r="AS1289" s="78"/>
      <c r="AU1289" s="79">
        <f>IF(IFERROR(F1289,99)=99,IF(IFERROR(G1289,99)=99,IF(IFERROR(H1289,99)=99,IF(IFERROR(I1289,99)=99,IF(IFERROR(E1289,99)=99,IF(IFERROR(J1289,99)=99,0,Scoring!$B$7),Scoring!$B$3),Scoring!$B$2),Scoring!$B$6),Scoring!$B$5),Scoring!$B$4)</f>
        <v>0.3</v>
      </c>
      <c r="AV1289" s="78">
        <f t="shared" si="91"/>
        <v>0.15</v>
      </c>
      <c r="AW1289" s="78"/>
      <c r="AX1289" s="66"/>
      <c r="AY1289" s="78"/>
      <c r="AZ1289" s="76"/>
      <c r="BB1289" s="76"/>
    </row>
    <row r="1290" spans="1:54" x14ac:dyDescent="0.25">
      <c r="A1290" s="89" t="s">
        <v>6947</v>
      </c>
      <c r="B1290" s="89" t="s">
        <v>30</v>
      </c>
      <c r="C1290" s="89" t="s">
        <v>30</v>
      </c>
      <c r="D1290" s="89" t="s">
        <v>6948</v>
      </c>
      <c r="E1290" s="76" t="e">
        <f>IF(C1290="-",IF(A1290="-",VLOOKUP(D1290,'sin-list 180320_update'!$C$2:$C$835,1,FALSE),VLOOKUP(A1290,'sin-list 180320_update'!$A$2:$A$835,1,FALSE)),VLOOKUP(C1290,'sin-list 180320_update'!$B$2:$B$835,1,FALSE))</f>
        <v>#N/A</v>
      </c>
      <c r="F1290" s="76" t="e">
        <f>IF($C1290="-",IF($A1290="-",VLOOKUP($D1290,'REACH Bilaga XVII_update'!$A$5:$A$131,1,FALSE),VLOOKUP($A1290,'REACH Bilaga XVII_update'!$C$5:$C$131,1,FALSE)),VLOOKUP($C1290,'REACH Bilaga XVII_update'!$B$5:$B$131,1,FALSE))</f>
        <v>#N/A</v>
      </c>
      <c r="G1290" s="76" t="e">
        <f>IF($C1290="-",IF($A1290="-",VLOOKUP($D1290,' REACH Bilaga 59_update'!$A$5:$A$210,1,FALSE),VLOOKUP($A1290,' REACH Bilaga 59_update'!$D$5:$D$210,1,FALSE)),VLOOKUP($C1290,' REACH Bilaga 59_update'!$C$5:$C$210,1,FALSE))</f>
        <v>#N/A</v>
      </c>
      <c r="H1290" s="76" t="e">
        <f>IF($C1290="-",IF($A1290="-",VLOOKUP($D1290,'REACH Bilaga XIV_update'!$A$5:$A$110,1,FALSE),VLOOKUP($A1290,'REACH Bilaga XIV_update'!$D$5:$D$110,1,FALSE)),VLOOKUP($C1290,'REACH Bilaga XIV_update'!$C$5:$C$110,1,FALSE))</f>
        <v>#N/A</v>
      </c>
      <c r="I1290" s="76" t="e">
        <f>IF($C1290="-",IF($A1290="-",VLOOKUP($D1290,CoRAP_update!$A$5:$A$376,1,FALSE),VLOOKUP($A1290,CoRAP_update!$D$5:$D$376,1,FALSE)),VLOOKUP($C1290,CoRAP_update!$C$5:$C$376,1,FALSE))</f>
        <v>#N/A</v>
      </c>
      <c r="J1290" s="76" t="str">
        <f>IF($C1290="-",IF($A1290="-",VLOOKUP($D1290,EDC_update!$C$2:$C$450,1,FALSE),VLOOKUP($A1290,EDC_update!$B$2:$B$450,1,FALSE)),VLOOKUP($C1290,EDC_update!$L$2:$L$450,1,FALSE))</f>
        <v>172485-96-0</v>
      </c>
      <c r="K1290" s="76" t="e">
        <f>IF($C1290="-",IF($A1290="-",IF(VLOOKUP($D1290,'sin-list 180320_update'!$C$2:$S$835,3,FALSE)="",NA(),VLOOKUP($D1290,'sin-list 180320_update'!$C$2:$S$835,3,FALSE)),IF(VLOOKUP($A1290,'sin-list 180320_update'!$A$2:$S$835,5,FALSE)="",NA(),VLOOKUP($A1290,'sin-list 180320_update'!$A$2:$S$835,5,FALSE))),IF(VLOOKUP($C1290,'sin-list 180320_update'!$B$2:$S$835,4,FALSE)="",NA(),VLOOKUP($C1290,'sin-list 180320_update'!$B$2:$S$835,4,FALSE)))</f>
        <v>#N/A</v>
      </c>
      <c r="L1290" s="76" t="e">
        <f>IF($C1290="-",IF($A1290="-",VLOOKUP($D1290,'sin-list 180320_update'!$C$2:$S$835,6,FALSE),VLOOKUP($A1290,'sin-list 180320_update'!$A$2:$S$835,8,FALSE)),VLOOKUP($C1290,'sin-list 180320_update'!$B$2:$S$835,7,FALSE))</f>
        <v>#N/A</v>
      </c>
      <c r="M1290" s="76" t="e">
        <f>IF($C1290="-",IF($A1290="-",IF(VLOOKUP($D1290,'sin-list 180320_update'!$C$2:$S$835,8,FALSE)="",NA(),VLOOKUP($D1290,'sin-list 180320_update'!$C$2:$S$835,8,FALSE)),IF(VLOOKUP($A1290,'sin-list 180320_update'!$A$2:$S$835,10,FALSE)="",NA(),VLOOKUP($A1290,'sin-list 180320_update'!$A$2:$S$835,10,FALSE))),IF(VLOOKUP($C1290,'sin-list 180320_update'!$B$2:$S$835,9,FALSE)="",NA(),VLOOKUP($C1290,'sin-list 180320_update'!$B$2:$S$835,9,FALSE)))</f>
        <v>#N/A</v>
      </c>
      <c r="N1290" s="76" t="e">
        <f>IF($C1290="-",IF($A1290="-",IF(VLOOKUP($D1290,'REACH Bilaga XVII_update'!$A$5:$E$131,4,FALSE)="",NA(),VLOOKUP($D1290,'REACH Bilaga XVII_update'!$A$5:$E$131,4,FALSE)),IF(VLOOKUP($A1290,'REACH Bilaga XVII_update'!$C$5:$D$131,2,FALSE)="",NA(),VLOOKUP($A1290,'REACH Bilaga XVII_update'!$C$5:$D$131,2,FALSE))),IF(VLOOKUP($C1290,'REACH Bilaga XVII_update'!$B$5:$D$131,3,FALSE)="",NA(),VLOOKUP($C1290,'REACH Bilaga XVII_update'!$B$5:$D$131,3,FALSE)))</f>
        <v>#N/A</v>
      </c>
      <c r="O1290" s="76" t="e">
        <f>IF($C1290="-",IF($A1290="-",IF(VLOOKUP($D1290,' REACH Bilaga 59_update'!$A$5:$E$210,5,FALSE)="",NA(),VLOOKUP($D1290,' REACH Bilaga 59_update'!$A$5:$E$210,5,FALSE)),IF(VLOOKUP($A1290,' REACH Bilaga 59_update'!$D$5:$E$210,2,FALSE)="",NA(),VLOOKUP($A1290,' REACH Bilaga 59_update'!$D$5:$E$210,2,FALSE))),IF(VLOOKUP($C1290,' REACH Bilaga 59_update'!$C$5:$E$210,3,FALSE)="",NA(),VLOOKUP($C1290,' REACH Bilaga 59_update'!$C$5:$E$210,3,FALSE)))</f>
        <v>#N/A</v>
      </c>
      <c r="P1290" s="76" t="e">
        <f>IF(C1290="-",IF(A1290="-",IFERROR(VLOOKUP($D1290,' REACH Bilaga 59_update'!$A$5:$F$210,MATCH(Sammanfattning!P$1,' REACH Bilaga 59_update'!$A$4:$F$4,0),FALSE),VLOOKUP($D1290,'REACH Bilaga XIV_update'!$A$4:$H$110,MATCH(Sammanfattning!P$1,'REACH Bilaga XIV_update'!$A$4:$H$4,0),FALSE)),IFERROR(VLOOKUP($A1290,' REACH Bilaga 59_update'!$D$5:$F$210,MATCH(Sammanfattning!P$1,' REACH Bilaga 59_update'!$D$4:$F$4,0),FALSE),VLOOKUP($A1290,'REACH Bilaga XIV_update'!$D$4:$H$110,MATCH(Sammanfattning!P$1,'REACH Bilaga XIV_update'!$D$4:$H$4,0),FALSE))),IFERROR(VLOOKUP($C1290,' REACH Bilaga 59_update'!$C$5:$F$210,MATCH(Sammanfattning!P$1,' REACH Bilaga 59_update'!$C$4:$F$4,0),FALSE),VLOOKUP($C1290,'REACH Bilaga XIV_update'!$C$4:$H$110,MATCH(Sammanfattning!P$1,'REACH Bilaga XIV_update'!$C$4:$H$4,0),FALSE)))</f>
        <v>#N/A</v>
      </c>
      <c r="Q1290" s="76" t="e">
        <f>IF($C1290="-",IF($A1290="-",IF(VLOOKUP($D1290,'REACH Bilaga XIV_update'!$A$5:$I$110,9,FALSE)="",NA(),VLOOKUP($D1290,'REACH Bilaga XIV_update'!$A$5:$I$110,9,FALSE)),IF(VLOOKUP($A1290,'REACH Bilaga XIV_update'!$D$5:$I$110,6,FALSE)="",NA(),VLOOKUP($A1290,'REACH Bilaga XIV_update'!$D$5:$I$110,6,FALSE))),IF(VLOOKUP($C1290,'REACH Bilaga XIV_update'!$C$5:$I$110,7,FALSE)="",NA(),VLOOKUP($C1290,'REACH Bilaga XIV_update'!$C$5:$I$110,7,FALSE)))</f>
        <v>#N/A</v>
      </c>
      <c r="R1290" s="76" t="e">
        <f>IF($C1290="-",IF($A1290="-",IF(VLOOKUP($D1290,CoRAP_update!$A$5:$O$376,15,FALSE)="",NA(),VLOOKUP($D1290,CoRAP_update!$A$5:$O$376,15,FALSE)),IF(VLOOKUP($A1290,CoRAP_update!$D$5:$O$376,12,FALSE)="",NA(),VLOOKUP($A1290,CoRAP_update!$D$5:$O$376,12,FALSE))),IF(VLOOKUP($C1290,CoRAP_update!$C$5:$O$376,13,FALSE)="",NA(),VLOOKUP($C1290,CoRAP_update!$C$5:$O$376,13,FALSE)))</f>
        <v>#N/A</v>
      </c>
      <c r="S1290" s="144" t="e">
        <f>IF($C1290="-",IF($A1290="-",VLOOKUP($D1290,CoRAP_update!$A$5:$J$376,MATCH(Sammanfattning!S$1,CoRAP_update!$A$4:$J$4,0),FALSE),VLOOKUP($A1290,CoRAP_update!$D$5:$J$376,MATCH(Sammanfattning!S$1,CoRAP_update!$D$4:$J$4,0),FALSE)),VLOOKUP($C1290,CoRAP_update!$C$5:$J$376,MATCH(Sammanfattning!S$1,CoRAP_update!$C$4:$J$4,0),FALSE))</f>
        <v>#N/A</v>
      </c>
      <c r="T1290" s="76" t="str">
        <f>IF($A1290="-",VLOOKUP($D1290,EDC_update!$C$2:$F$450,4,FALSE),VLOOKUP($A1290,EDC_update!$B$2:$F$450,5,FALSE))</f>
        <v>CAT2</v>
      </c>
      <c r="V1290" s="78">
        <f>IF(IFERROR(SEARCH("PBT",P1290),99)=99,IF(IFERROR(SEARCH("suspected PBT",S1290),99)=99,IF(IFERROR(SEARCH("concluded to be PBT",K1290),99)=99,IF(IFERROR(SEARCH("PBT",S1290),99)=99,IF(IFERROR(SEARCH("PBT cand",L1290),99)=99,IF(IFERROR(SEARCH("PBT",L1290),99)=99,IF(IFERROR(SEARCH("persistent, bioackumulative and toxic properties",K1290),99)=99,0,Scoring!$E$3),Scoring!$E$3),Scoring!$E$7),Scoring!$E$3),Scoring!$E$5),Scoring!$E$6),Scoring!$E$3)</f>
        <v>0</v>
      </c>
      <c r="W1290" s="78">
        <f>IF(IFERROR(SEARCH("vPvB",P1290),99)=99,IF(IFERROR(SEARCH("suspected pbt/vPvB",S1290),99)=99,IF(IFERROR(SEARCH("vPvB",S1290),99)=99,IF(IFERROR(SEARCH("concluded to be a vPvB",S1290),99)=99,IF(IFERROR(SEARCH("identified as vPvB",K1290),99)=99,IF(IFERROR(SEARCH("concluded to be a vPvB",K1290),99)=99,IF(IFERROR(SEARCH("concluded to be both pbt and vPvB",S1290),99)=99,IF(IFERROR(SEARCH("concluded to be both pbt and vPvB",K1290),99)=99,0,Scoring!$E$5),Scoring!$E$5),Scoring!$E$5),Scoring!$E$5),Scoring!$E$5),Scoring!$E$4),Scoring!$E$6),Scoring!$E$4)</f>
        <v>0</v>
      </c>
      <c r="X1290" s="78">
        <f>IF(IFERROR(SEARCH("H410",N1290),99)=99,IF(IFERROR(SEARCH("H410",O1290),99)=99,IF(IFERROR(SEARCH("H410",Q1290),99)=99,IF(IFERROR(SEARCH("H410",M1290),99)=99,IF(IFERROR(SEARCH("H410",R1290),99)=99,IF(IFERROR(SEARCH("H411",N1290),99)=99,IF(IFERROR(SEARCH("H411",O1290),99)=99,IF(IFERROR(SEARCH("H411",Q1290),99)=99,IF(IFERROR(SEARCH("H411",M1290),99)=99,IF(IFERROR(SEARCH("H411",R1290),99)=99,IF(IFERROR(SEARCH("H413",N1290),99)=99,IF(IFERROR(SEARCH("H413",O1290),99)=99,IF(IFERROR(SEARCH("H413",Q1290),99)=99,IF(IFERROR(SEARCH("H413",M1290),99)=99,IF(IFERROR(SEARCH("H413",R1290),99)=99,IF(IFERROR(SEARCH("H412",N1290),99)=99,IF(IFERROR(SEARCH("H412",O1290),99)=99,IF(IFERROR(SEARCH("H412",Q1290),99)=99,IF(IFERROR(SEARCH("H412",M1290),99)=99,IF(IFERROR(SEARCH("H412",R1290),99)=99,0,Scoring!$E$2),Scoring!$E$2),Scoring!$E$2),Scoring!$E$2),Scoring!$E$2),Scoring!$E$2),Scoring!$E$2),Scoring!$E$2),Scoring!$E$2),Scoring!$E$2),Scoring!$E$2),Scoring!$E$2),Scoring!$E$2),Scoring!$E$2),Scoring!$E$2),Scoring!$E$2),Scoring!$E$2),Scoring!$E$2),Scoring!$E$2),Scoring!$E$2)</f>
        <v>0</v>
      </c>
      <c r="Y1290" s="78">
        <f>IF(IFERROR(SEARCH("CMR",K1290),99)=99,IF(IFERROR(SEARCH("Suspected CMR",S1290),99)=99,IF(IFERROR(SEARCH("CMR",S1290),99)=99,0,Scoring!$E$8),Scoring!$E$9),Scoring!$E$8)</f>
        <v>0</v>
      </c>
      <c r="Z1290" s="78">
        <f>IF(IFERROR(SEARCH("H350",N1290),99)=99,IF(IFERROR(SEARCH("H350",O1290),99)=99,IF(IFERROR(SEARCH("H350",Q1290),99)=99,IF(IFERROR(SEARCH("H350",M1290),99)=99,IF(IFERROR(SEARCH("H350",R1290),99)=99,IF(IFERROR(SEARCH("H351",N1290),99)=99,IF(IFERROR(SEARCH("H351",O1290),99)=99,IF(IFERROR(SEARCH("H351",Q1290),99)=99,IF(IFERROR(SEARCH("H351",M1290),99)=99,IF(IFERROR(SEARCH("H351",R1290),99)=99,IF(IFERROR(SEARCH("carcinogenic",P1290),99)=99,IF(IFERROR(SEARCH("suspected carcinogenic",S1290),99)=99,0,Scoring!$E$12),Scoring!$E$11),Scoring!$E$10),Scoring!$E$10),Scoring!$E$10),Scoring!$E$10),Scoring!$E$10),Scoring!$E$10),Scoring!$E$10),Scoring!$E$10),Scoring!$E$10),Scoring!$E$10)</f>
        <v>0</v>
      </c>
      <c r="AA1290" s="78">
        <f>IF(IFERROR(SEARCH("H340",N1290),99)=99,IF(IFERROR(SEARCH("H340",O1290),99)=99,IF(IFERROR(SEARCH("H340",Q1290),99)=99,IF(IFERROR(SEARCH("H340",M1290),99)=99,IF(IFERROR(SEARCH("H340",R1290),99)=99,IF(IFERROR(SEARCH("H341",N1290),99)=99,IF(IFERROR(SEARCH("H341",O1290),99)=99,IF(IFERROR(SEARCH("H341",Q1290),99)=99,IF(IFERROR(SEARCH("H341",M1290),99)=99,IF(IFERROR(SEARCH("H341",R1290),99)=99,IF(IFERROR(SEARCH("mutagenic",P1290),99)=99,IF(IFERROR(SEARCH("suspected mutagenic",S1290),99)=99,0,Scoring!$E$15),Scoring!$E$14),Scoring!$E$13),Scoring!$E$13),Scoring!$E$13),Scoring!$E$13),Scoring!$E$13),Scoring!$E$13),Scoring!$E$13),Scoring!$E$13),Scoring!$E$13),Scoring!$E$13)</f>
        <v>0</v>
      </c>
      <c r="AB1290" s="78">
        <f>IF(IFERROR(SEARCH("H360",N1290),99)=99,IF(IFERROR(SEARCH("H360",O1290),99)=99,IF(IFERROR(SEARCH("H360",Q1290),99)=99,IF(IFERROR(SEARCH("H360",M1290),99)=99,IF(IFERROR(SEARCH("H360",R1290),99)=99,IF(IFERROR(SEARCH("H361",N1290),99)=99,IF(IFERROR(SEARCH("H361",O1290),99)=99,IF(IFERROR(SEARCH("H361",Q1290),99)=99,IF(IFERROR(SEARCH("H361",M1290),99)=99,IF(IFERROR(SEARCH("H361",R1290),99)=99,IF(IFERROR(SEARCH("reproduction",P1290),99)=99,IF(IFERROR(SEARCH("suspected reprotoxic",S1290),99)=99,IF(IFERROR(SEARCH("reprotoxic",S1290),99)=99,IF(IFERROR(SEARCH("reprotoxic",K1290),99)=99,0,Scoring!$E$18),Scoring!$E$18),Scoring!$E$19),Scoring!$E$17),Scoring!$E$16),Scoring!$E$16),Scoring!$E$16),Scoring!$E$16),Scoring!$E$16),Scoring!$E$16),Scoring!$E$16),Scoring!$E$16),Scoring!$E$16),Scoring!$E$16)</f>
        <v>0</v>
      </c>
      <c r="AC1290" s="78">
        <f>IF(IFERROR(SEARCH("57f",L1290),99)=99,IF(IFERROR(SEARCH("57(f)",P1290),99)=99,0,Scoring!$E$20),Scoring!$E$20)</f>
        <v>0</v>
      </c>
      <c r="AD1290" s="78">
        <f>IF(IFERROR(SEARCH("CAT1",T1290),99)=99,IF(IFERROR(SEARCH("CAT2",T1290),99)=99,IF(IFERROR(SEARCH("CAT3",T1290),99)=99,IF(IFERROR(SEARCH("concluded to be endocrine",K1290),99)=99,IF(IFERROR(SEARCH("categorised as endocrine",K1290),99)=99,IF(IFERROR(SEARCH("endocrine disrupting",P1290),99)=99,IF(IFERROR(SEARCH("endocrine disrupting",K1290),99)=99,IF(IFERROR(SEARCH("suspected endocrine",S1290),99)=99,IF(IFERROR(SEARCH("potential endocrine",S1290),99)=99,0,Scoring!$E$25),Scoring!$E$25),Scoring!$E$24),Scoring!$E$24),Scoring!$E$24),Scoring!$E$24),Scoring!$E$23),Scoring!$E$22),Scoring!$E$21)</f>
        <v>0.5</v>
      </c>
      <c r="AE1290" s="78">
        <f>IF(IFERROR(SEARCH("suspected sensitiser",S1290),99)=99,IF(IFERROR(SEARCH("sensitiser",S1290),99)=99,IF(IFERROR(SEARCH("other hazard based concern",S1290),99)=99,0,Scoring!$E$28),Scoring!$E$26),Scoring!$E$27)</f>
        <v>0</v>
      </c>
      <c r="AF1290" s="78">
        <f>IF(IFERROR(M1290,1)=1,IF(IFERROR(N1290,1)=1,IF(IFERROR(O1290,1)=1,IF(IFERROR(Q1290,1)=1,IF(IFERROR(R1290,1)=1,IF(IFERROR(T1290,1)=1,IF(IFERROR(K1290,1)=1,IF(IFERROR(P1290,1)=1,IF(IFERROR(S1290,1)=1,Scoring!$E$29,0),0),0),0),0),0),0),0),0)</f>
        <v>0</v>
      </c>
      <c r="AG1290" s="78">
        <f t="shared" si="90"/>
        <v>0.5</v>
      </c>
      <c r="AI1290" s="93"/>
      <c r="AJ1290" s="94"/>
      <c r="AK1290" s="76"/>
      <c r="AL1290" s="75"/>
      <c r="AN1290" s="79"/>
      <c r="AO1290" s="79"/>
      <c r="AP1290" s="79"/>
      <c r="AQ1290" s="79"/>
      <c r="AR1290" s="79"/>
      <c r="AS1290" s="78"/>
      <c r="AU1290" s="79">
        <f>IF(IFERROR(F1290,99)=99,IF(IFERROR(G1290,99)=99,IF(IFERROR(H1290,99)=99,IF(IFERROR(I1290,99)=99,IF(IFERROR(E1290,99)=99,IF(IFERROR(J1290,99)=99,0,Scoring!$B$7),Scoring!$B$3),Scoring!$B$2),Scoring!$B$6),Scoring!$B$5),Scoring!$B$4)</f>
        <v>0.3</v>
      </c>
      <c r="AV1290" s="78">
        <f t="shared" si="91"/>
        <v>0.15</v>
      </c>
      <c r="AW1290" s="78"/>
      <c r="AX1290" s="66"/>
      <c r="AY1290" s="78"/>
      <c r="AZ1290" s="76"/>
      <c r="BB1290" s="76"/>
    </row>
    <row r="1291" spans="1:54" x14ac:dyDescent="0.25">
      <c r="A1291" s="89" t="s">
        <v>6933</v>
      </c>
      <c r="B1291" s="89" t="s">
        <v>30</v>
      </c>
      <c r="C1291" s="89" t="s">
        <v>30</v>
      </c>
      <c r="D1291" s="89" t="s">
        <v>6934</v>
      </c>
      <c r="E1291" s="76" t="e">
        <f>IF(C1291="-",IF(A1291="-",VLOOKUP(D1291,'sin-list 180320_update'!$C$2:$C$835,1,FALSE),VLOOKUP(A1291,'sin-list 180320_update'!$A$2:$A$835,1,FALSE)),VLOOKUP(C1291,'sin-list 180320_update'!$B$2:$B$835,1,FALSE))</f>
        <v>#N/A</v>
      </c>
      <c r="F1291" s="76" t="e">
        <f>IF($C1291="-",IF($A1291="-",VLOOKUP($D1291,'REACH Bilaga XVII_update'!$A$5:$A$131,1,FALSE),VLOOKUP($A1291,'REACH Bilaga XVII_update'!$C$5:$C$131,1,FALSE)),VLOOKUP($C1291,'REACH Bilaga XVII_update'!$B$5:$B$131,1,FALSE))</f>
        <v>#N/A</v>
      </c>
      <c r="G1291" s="76" t="e">
        <f>IF($C1291="-",IF($A1291="-",VLOOKUP($D1291,' REACH Bilaga 59_update'!$A$5:$A$210,1,FALSE),VLOOKUP($A1291,' REACH Bilaga 59_update'!$D$5:$D$210,1,FALSE)),VLOOKUP($C1291,' REACH Bilaga 59_update'!$C$5:$C$210,1,FALSE))</f>
        <v>#N/A</v>
      </c>
      <c r="H1291" s="76" t="e">
        <f>IF($C1291="-",IF($A1291="-",VLOOKUP($D1291,'REACH Bilaga XIV_update'!$A$5:$A$110,1,FALSE),VLOOKUP($A1291,'REACH Bilaga XIV_update'!$D$5:$D$110,1,FALSE)),VLOOKUP($C1291,'REACH Bilaga XIV_update'!$C$5:$C$110,1,FALSE))</f>
        <v>#N/A</v>
      </c>
      <c r="I1291" s="76" t="e">
        <f>IF($C1291="-",IF($A1291="-",VLOOKUP($D1291,CoRAP_update!$A$5:$A$376,1,FALSE),VLOOKUP($A1291,CoRAP_update!$D$5:$D$376,1,FALSE)),VLOOKUP($C1291,CoRAP_update!$C$5:$C$376,1,FALSE))</f>
        <v>#N/A</v>
      </c>
      <c r="J1291" s="76" t="str">
        <f>IF($C1291="-",IF($A1291="-",VLOOKUP($D1291,EDC_update!$C$2:$C$450,1,FALSE),VLOOKUP($A1291,EDC_update!$B$2:$B$450,1,FALSE)),VLOOKUP($C1291,EDC_update!$L$2:$L$450,1,FALSE))</f>
        <v>172485-97-1</v>
      </c>
      <c r="K1291" s="76" t="e">
        <f>IF($C1291="-",IF($A1291="-",IF(VLOOKUP($D1291,'sin-list 180320_update'!$C$2:$S$835,3,FALSE)="",NA(),VLOOKUP($D1291,'sin-list 180320_update'!$C$2:$S$835,3,FALSE)),IF(VLOOKUP($A1291,'sin-list 180320_update'!$A$2:$S$835,5,FALSE)="",NA(),VLOOKUP($A1291,'sin-list 180320_update'!$A$2:$S$835,5,FALSE))),IF(VLOOKUP($C1291,'sin-list 180320_update'!$B$2:$S$835,4,FALSE)="",NA(),VLOOKUP($C1291,'sin-list 180320_update'!$B$2:$S$835,4,FALSE)))</f>
        <v>#N/A</v>
      </c>
      <c r="L1291" s="76" t="e">
        <f>IF($C1291="-",IF($A1291="-",VLOOKUP($D1291,'sin-list 180320_update'!$C$2:$S$835,6,FALSE),VLOOKUP($A1291,'sin-list 180320_update'!$A$2:$S$835,8,FALSE)),VLOOKUP($C1291,'sin-list 180320_update'!$B$2:$S$835,7,FALSE))</f>
        <v>#N/A</v>
      </c>
      <c r="M1291" s="76" t="e">
        <f>IF($C1291="-",IF($A1291="-",IF(VLOOKUP($D1291,'sin-list 180320_update'!$C$2:$S$835,8,FALSE)="",NA(),VLOOKUP($D1291,'sin-list 180320_update'!$C$2:$S$835,8,FALSE)),IF(VLOOKUP($A1291,'sin-list 180320_update'!$A$2:$S$835,10,FALSE)="",NA(),VLOOKUP($A1291,'sin-list 180320_update'!$A$2:$S$835,10,FALSE))),IF(VLOOKUP($C1291,'sin-list 180320_update'!$B$2:$S$835,9,FALSE)="",NA(),VLOOKUP($C1291,'sin-list 180320_update'!$B$2:$S$835,9,FALSE)))</f>
        <v>#N/A</v>
      </c>
      <c r="N1291" s="76" t="e">
        <f>IF($C1291="-",IF($A1291="-",IF(VLOOKUP($D1291,'REACH Bilaga XVII_update'!$A$5:$E$131,4,FALSE)="",NA(),VLOOKUP($D1291,'REACH Bilaga XVII_update'!$A$5:$E$131,4,FALSE)),IF(VLOOKUP($A1291,'REACH Bilaga XVII_update'!$C$5:$D$131,2,FALSE)="",NA(),VLOOKUP($A1291,'REACH Bilaga XVII_update'!$C$5:$D$131,2,FALSE))),IF(VLOOKUP($C1291,'REACH Bilaga XVII_update'!$B$5:$D$131,3,FALSE)="",NA(),VLOOKUP($C1291,'REACH Bilaga XVII_update'!$B$5:$D$131,3,FALSE)))</f>
        <v>#N/A</v>
      </c>
      <c r="O1291" s="76" t="e">
        <f>IF($C1291="-",IF($A1291="-",IF(VLOOKUP($D1291,' REACH Bilaga 59_update'!$A$5:$E$210,5,FALSE)="",NA(),VLOOKUP($D1291,' REACH Bilaga 59_update'!$A$5:$E$210,5,FALSE)),IF(VLOOKUP($A1291,' REACH Bilaga 59_update'!$D$5:$E$210,2,FALSE)="",NA(),VLOOKUP($A1291,' REACH Bilaga 59_update'!$D$5:$E$210,2,FALSE))),IF(VLOOKUP($C1291,' REACH Bilaga 59_update'!$C$5:$E$210,3,FALSE)="",NA(),VLOOKUP($C1291,' REACH Bilaga 59_update'!$C$5:$E$210,3,FALSE)))</f>
        <v>#N/A</v>
      </c>
      <c r="P1291" s="76" t="e">
        <f>IF(C1291="-",IF(A1291="-",IFERROR(VLOOKUP($D1291,' REACH Bilaga 59_update'!$A$5:$F$210,MATCH(Sammanfattning!P$1,' REACH Bilaga 59_update'!$A$4:$F$4,0),FALSE),VLOOKUP($D1291,'REACH Bilaga XIV_update'!$A$4:$H$110,MATCH(Sammanfattning!P$1,'REACH Bilaga XIV_update'!$A$4:$H$4,0),FALSE)),IFERROR(VLOOKUP($A1291,' REACH Bilaga 59_update'!$D$5:$F$210,MATCH(Sammanfattning!P$1,' REACH Bilaga 59_update'!$D$4:$F$4,0),FALSE),VLOOKUP($A1291,'REACH Bilaga XIV_update'!$D$4:$H$110,MATCH(Sammanfattning!P$1,'REACH Bilaga XIV_update'!$D$4:$H$4,0),FALSE))),IFERROR(VLOOKUP($C1291,' REACH Bilaga 59_update'!$C$5:$F$210,MATCH(Sammanfattning!P$1,' REACH Bilaga 59_update'!$C$4:$F$4,0),FALSE),VLOOKUP($C1291,'REACH Bilaga XIV_update'!$C$4:$H$110,MATCH(Sammanfattning!P$1,'REACH Bilaga XIV_update'!$C$4:$H$4,0),FALSE)))</f>
        <v>#N/A</v>
      </c>
      <c r="Q1291" s="76" t="e">
        <f>IF($C1291="-",IF($A1291="-",IF(VLOOKUP($D1291,'REACH Bilaga XIV_update'!$A$5:$I$110,9,FALSE)="",NA(),VLOOKUP($D1291,'REACH Bilaga XIV_update'!$A$5:$I$110,9,FALSE)),IF(VLOOKUP($A1291,'REACH Bilaga XIV_update'!$D$5:$I$110,6,FALSE)="",NA(),VLOOKUP($A1291,'REACH Bilaga XIV_update'!$D$5:$I$110,6,FALSE))),IF(VLOOKUP($C1291,'REACH Bilaga XIV_update'!$C$5:$I$110,7,FALSE)="",NA(),VLOOKUP($C1291,'REACH Bilaga XIV_update'!$C$5:$I$110,7,FALSE)))</f>
        <v>#N/A</v>
      </c>
      <c r="R1291" s="76" t="e">
        <f>IF($C1291="-",IF($A1291="-",IF(VLOOKUP($D1291,CoRAP_update!$A$5:$O$376,15,FALSE)="",NA(),VLOOKUP($D1291,CoRAP_update!$A$5:$O$376,15,FALSE)),IF(VLOOKUP($A1291,CoRAP_update!$D$5:$O$376,12,FALSE)="",NA(),VLOOKUP($A1291,CoRAP_update!$D$5:$O$376,12,FALSE))),IF(VLOOKUP($C1291,CoRAP_update!$C$5:$O$376,13,FALSE)="",NA(),VLOOKUP($C1291,CoRAP_update!$C$5:$O$376,13,FALSE)))</f>
        <v>#N/A</v>
      </c>
      <c r="S1291" s="144" t="e">
        <f>IF($C1291="-",IF($A1291="-",VLOOKUP($D1291,CoRAP_update!$A$5:$J$376,MATCH(Sammanfattning!S$1,CoRAP_update!$A$4:$J$4,0),FALSE),VLOOKUP($A1291,CoRAP_update!$D$5:$J$376,MATCH(Sammanfattning!S$1,CoRAP_update!$D$4:$J$4,0),FALSE)),VLOOKUP($C1291,CoRAP_update!$C$5:$J$376,MATCH(Sammanfattning!S$1,CoRAP_update!$C$4:$J$4,0),FALSE))</f>
        <v>#N/A</v>
      </c>
      <c r="T1291" s="76" t="str">
        <f>IF($A1291="-",VLOOKUP($D1291,EDC_update!$C$2:$F$450,4,FALSE),VLOOKUP($A1291,EDC_update!$B$2:$F$450,5,FALSE))</f>
        <v>CAT2</v>
      </c>
      <c r="V1291" s="78">
        <f>IF(IFERROR(SEARCH("PBT",P1291),99)=99,IF(IFERROR(SEARCH("suspected PBT",S1291),99)=99,IF(IFERROR(SEARCH("concluded to be PBT",K1291),99)=99,IF(IFERROR(SEARCH("PBT",S1291),99)=99,IF(IFERROR(SEARCH("PBT cand",L1291),99)=99,IF(IFERROR(SEARCH("PBT",L1291),99)=99,IF(IFERROR(SEARCH("persistent, bioackumulative and toxic properties",K1291),99)=99,0,Scoring!$E$3),Scoring!$E$3),Scoring!$E$7),Scoring!$E$3),Scoring!$E$5),Scoring!$E$6),Scoring!$E$3)</f>
        <v>0</v>
      </c>
      <c r="W1291" s="78">
        <f>IF(IFERROR(SEARCH("vPvB",P1291),99)=99,IF(IFERROR(SEARCH("suspected pbt/vPvB",S1291),99)=99,IF(IFERROR(SEARCH("vPvB",S1291),99)=99,IF(IFERROR(SEARCH("concluded to be a vPvB",S1291),99)=99,IF(IFERROR(SEARCH("identified as vPvB",K1291),99)=99,IF(IFERROR(SEARCH("concluded to be a vPvB",K1291),99)=99,IF(IFERROR(SEARCH("concluded to be both pbt and vPvB",S1291),99)=99,IF(IFERROR(SEARCH("concluded to be both pbt and vPvB",K1291),99)=99,0,Scoring!$E$5),Scoring!$E$5),Scoring!$E$5),Scoring!$E$5),Scoring!$E$5),Scoring!$E$4),Scoring!$E$6),Scoring!$E$4)</f>
        <v>0</v>
      </c>
      <c r="X1291" s="78">
        <f>IF(IFERROR(SEARCH("H410",N1291),99)=99,IF(IFERROR(SEARCH("H410",O1291),99)=99,IF(IFERROR(SEARCH("H410",Q1291),99)=99,IF(IFERROR(SEARCH("H410",M1291),99)=99,IF(IFERROR(SEARCH("H410",R1291),99)=99,IF(IFERROR(SEARCH("H411",N1291),99)=99,IF(IFERROR(SEARCH("H411",O1291),99)=99,IF(IFERROR(SEARCH("H411",Q1291),99)=99,IF(IFERROR(SEARCH("H411",M1291),99)=99,IF(IFERROR(SEARCH("H411",R1291),99)=99,IF(IFERROR(SEARCH("H413",N1291),99)=99,IF(IFERROR(SEARCH("H413",O1291),99)=99,IF(IFERROR(SEARCH("H413",Q1291),99)=99,IF(IFERROR(SEARCH("H413",M1291),99)=99,IF(IFERROR(SEARCH("H413",R1291),99)=99,IF(IFERROR(SEARCH("H412",N1291),99)=99,IF(IFERROR(SEARCH("H412",O1291),99)=99,IF(IFERROR(SEARCH("H412",Q1291),99)=99,IF(IFERROR(SEARCH("H412",M1291),99)=99,IF(IFERROR(SEARCH("H412",R1291),99)=99,0,Scoring!$E$2),Scoring!$E$2),Scoring!$E$2),Scoring!$E$2),Scoring!$E$2),Scoring!$E$2),Scoring!$E$2),Scoring!$E$2),Scoring!$E$2),Scoring!$E$2),Scoring!$E$2),Scoring!$E$2),Scoring!$E$2),Scoring!$E$2),Scoring!$E$2),Scoring!$E$2),Scoring!$E$2),Scoring!$E$2),Scoring!$E$2),Scoring!$E$2)</f>
        <v>0</v>
      </c>
      <c r="Y1291" s="78">
        <f>IF(IFERROR(SEARCH("CMR",K1291),99)=99,IF(IFERROR(SEARCH("Suspected CMR",S1291),99)=99,IF(IFERROR(SEARCH("CMR",S1291),99)=99,0,Scoring!$E$8),Scoring!$E$9),Scoring!$E$8)</f>
        <v>0</v>
      </c>
      <c r="Z1291" s="78">
        <f>IF(IFERROR(SEARCH("H350",N1291),99)=99,IF(IFERROR(SEARCH("H350",O1291),99)=99,IF(IFERROR(SEARCH("H350",Q1291),99)=99,IF(IFERROR(SEARCH("H350",M1291),99)=99,IF(IFERROR(SEARCH("H350",R1291),99)=99,IF(IFERROR(SEARCH("H351",N1291),99)=99,IF(IFERROR(SEARCH("H351",O1291),99)=99,IF(IFERROR(SEARCH("H351",Q1291),99)=99,IF(IFERROR(SEARCH("H351",M1291),99)=99,IF(IFERROR(SEARCH("H351",R1291),99)=99,IF(IFERROR(SEARCH("carcinogenic",P1291),99)=99,IF(IFERROR(SEARCH("suspected carcinogenic",S1291),99)=99,0,Scoring!$E$12),Scoring!$E$11),Scoring!$E$10),Scoring!$E$10),Scoring!$E$10),Scoring!$E$10),Scoring!$E$10),Scoring!$E$10),Scoring!$E$10),Scoring!$E$10),Scoring!$E$10),Scoring!$E$10)</f>
        <v>0</v>
      </c>
      <c r="AA1291" s="78">
        <f>IF(IFERROR(SEARCH("H340",N1291),99)=99,IF(IFERROR(SEARCH("H340",O1291),99)=99,IF(IFERROR(SEARCH("H340",Q1291),99)=99,IF(IFERROR(SEARCH("H340",M1291),99)=99,IF(IFERROR(SEARCH("H340",R1291),99)=99,IF(IFERROR(SEARCH("H341",N1291),99)=99,IF(IFERROR(SEARCH("H341",O1291),99)=99,IF(IFERROR(SEARCH("H341",Q1291),99)=99,IF(IFERROR(SEARCH("H341",M1291),99)=99,IF(IFERROR(SEARCH("H341",R1291),99)=99,IF(IFERROR(SEARCH("mutagenic",P1291),99)=99,IF(IFERROR(SEARCH("suspected mutagenic",S1291),99)=99,0,Scoring!$E$15),Scoring!$E$14),Scoring!$E$13),Scoring!$E$13),Scoring!$E$13),Scoring!$E$13),Scoring!$E$13),Scoring!$E$13),Scoring!$E$13),Scoring!$E$13),Scoring!$E$13),Scoring!$E$13)</f>
        <v>0</v>
      </c>
      <c r="AB1291" s="78">
        <f>IF(IFERROR(SEARCH("H360",N1291),99)=99,IF(IFERROR(SEARCH("H360",O1291),99)=99,IF(IFERROR(SEARCH("H360",Q1291),99)=99,IF(IFERROR(SEARCH("H360",M1291),99)=99,IF(IFERROR(SEARCH("H360",R1291),99)=99,IF(IFERROR(SEARCH("H361",N1291),99)=99,IF(IFERROR(SEARCH("H361",O1291),99)=99,IF(IFERROR(SEARCH("H361",Q1291),99)=99,IF(IFERROR(SEARCH("H361",M1291),99)=99,IF(IFERROR(SEARCH("H361",R1291),99)=99,IF(IFERROR(SEARCH("reproduction",P1291),99)=99,IF(IFERROR(SEARCH("suspected reprotoxic",S1291),99)=99,IF(IFERROR(SEARCH("reprotoxic",S1291),99)=99,IF(IFERROR(SEARCH("reprotoxic",K1291),99)=99,0,Scoring!$E$18),Scoring!$E$18),Scoring!$E$19),Scoring!$E$17),Scoring!$E$16),Scoring!$E$16),Scoring!$E$16),Scoring!$E$16),Scoring!$E$16),Scoring!$E$16),Scoring!$E$16),Scoring!$E$16),Scoring!$E$16),Scoring!$E$16)</f>
        <v>0</v>
      </c>
      <c r="AC1291" s="78">
        <f>IF(IFERROR(SEARCH("57f",L1291),99)=99,IF(IFERROR(SEARCH("57(f)",P1291),99)=99,0,Scoring!$E$20),Scoring!$E$20)</f>
        <v>0</v>
      </c>
      <c r="AD1291" s="78">
        <f>IF(IFERROR(SEARCH("CAT1",T1291),99)=99,IF(IFERROR(SEARCH("CAT2",T1291),99)=99,IF(IFERROR(SEARCH("CAT3",T1291),99)=99,IF(IFERROR(SEARCH("concluded to be endocrine",K1291),99)=99,IF(IFERROR(SEARCH("categorised as endocrine",K1291),99)=99,IF(IFERROR(SEARCH("endocrine disrupting",P1291),99)=99,IF(IFERROR(SEARCH("endocrine disrupting",K1291),99)=99,IF(IFERROR(SEARCH("suspected endocrine",S1291),99)=99,IF(IFERROR(SEARCH("potential endocrine",S1291),99)=99,0,Scoring!$E$25),Scoring!$E$25),Scoring!$E$24),Scoring!$E$24),Scoring!$E$24),Scoring!$E$24),Scoring!$E$23),Scoring!$E$22),Scoring!$E$21)</f>
        <v>0.5</v>
      </c>
      <c r="AE1291" s="78">
        <f>IF(IFERROR(SEARCH("suspected sensitiser",S1291),99)=99,IF(IFERROR(SEARCH("sensitiser",S1291),99)=99,IF(IFERROR(SEARCH("other hazard based concern",S1291),99)=99,0,Scoring!$E$28),Scoring!$E$26),Scoring!$E$27)</f>
        <v>0</v>
      </c>
      <c r="AF1291" s="78">
        <f>IF(IFERROR(M1291,1)=1,IF(IFERROR(N1291,1)=1,IF(IFERROR(O1291,1)=1,IF(IFERROR(Q1291,1)=1,IF(IFERROR(R1291,1)=1,IF(IFERROR(T1291,1)=1,IF(IFERROR(K1291,1)=1,IF(IFERROR(P1291,1)=1,IF(IFERROR(S1291,1)=1,Scoring!$E$29,0),0),0),0),0),0),0),0),0)</f>
        <v>0</v>
      </c>
      <c r="AG1291" s="78">
        <f t="shared" si="90"/>
        <v>0.5</v>
      </c>
      <c r="AI1291" s="93"/>
      <c r="AJ1291" s="94"/>
      <c r="AK1291" s="76"/>
      <c r="AL1291" s="75"/>
      <c r="AN1291" s="79"/>
      <c r="AO1291" s="79"/>
      <c r="AP1291" s="79"/>
      <c r="AQ1291" s="79"/>
      <c r="AR1291" s="79"/>
      <c r="AS1291" s="78"/>
      <c r="AU1291" s="79">
        <f>IF(IFERROR(F1291,99)=99,IF(IFERROR(G1291,99)=99,IF(IFERROR(H1291,99)=99,IF(IFERROR(I1291,99)=99,IF(IFERROR(E1291,99)=99,IF(IFERROR(J1291,99)=99,0,Scoring!$B$7),Scoring!$B$3),Scoring!$B$2),Scoring!$B$6),Scoring!$B$5),Scoring!$B$4)</f>
        <v>0.3</v>
      </c>
      <c r="AV1291" s="78">
        <f t="shared" si="91"/>
        <v>0.15</v>
      </c>
      <c r="AW1291" s="78"/>
      <c r="AX1291" s="66"/>
      <c r="AY1291" s="78"/>
      <c r="AZ1291" s="76"/>
      <c r="BB1291" s="76"/>
    </row>
    <row r="1292" spans="1:54" x14ac:dyDescent="0.25">
      <c r="A1292" s="89" t="s">
        <v>6949</v>
      </c>
      <c r="B1292" s="89" t="s">
        <v>30</v>
      </c>
      <c r="C1292" s="89" t="s">
        <v>30</v>
      </c>
      <c r="D1292" s="89" t="s">
        <v>6950</v>
      </c>
      <c r="E1292" s="76" t="e">
        <f>IF(C1292="-",IF(A1292="-",VLOOKUP(D1292,'sin-list 180320_update'!$C$2:$C$835,1,FALSE),VLOOKUP(A1292,'sin-list 180320_update'!$A$2:$A$835,1,FALSE)),VLOOKUP(C1292,'sin-list 180320_update'!$B$2:$B$835,1,FALSE))</f>
        <v>#N/A</v>
      </c>
      <c r="F1292" s="76" t="e">
        <f>IF($C1292="-",IF($A1292="-",VLOOKUP($D1292,'REACH Bilaga XVII_update'!$A$5:$A$131,1,FALSE),VLOOKUP($A1292,'REACH Bilaga XVII_update'!$C$5:$C$131,1,FALSE)),VLOOKUP($C1292,'REACH Bilaga XVII_update'!$B$5:$B$131,1,FALSE))</f>
        <v>#N/A</v>
      </c>
      <c r="G1292" s="76" t="e">
        <f>IF($C1292="-",IF($A1292="-",VLOOKUP($D1292,' REACH Bilaga 59_update'!$A$5:$A$210,1,FALSE),VLOOKUP($A1292,' REACH Bilaga 59_update'!$D$5:$D$210,1,FALSE)),VLOOKUP($C1292,' REACH Bilaga 59_update'!$C$5:$C$210,1,FALSE))</f>
        <v>#N/A</v>
      </c>
      <c r="H1292" s="76" t="e">
        <f>IF($C1292="-",IF($A1292="-",VLOOKUP($D1292,'REACH Bilaga XIV_update'!$A$5:$A$110,1,FALSE),VLOOKUP($A1292,'REACH Bilaga XIV_update'!$D$5:$D$110,1,FALSE)),VLOOKUP($C1292,'REACH Bilaga XIV_update'!$C$5:$C$110,1,FALSE))</f>
        <v>#N/A</v>
      </c>
      <c r="I1292" s="76" t="e">
        <f>IF($C1292="-",IF($A1292="-",VLOOKUP($D1292,CoRAP_update!$A$5:$A$376,1,FALSE),VLOOKUP($A1292,CoRAP_update!$D$5:$D$376,1,FALSE)),VLOOKUP($C1292,CoRAP_update!$C$5:$C$376,1,FALSE))</f>
        <v>#N/A</v>
      </c>
      <c r="J1292" s="76" t="str">
        <f>IF($C1292="-",IF($A1292="-",VLOOKUP($D1292,EDC_update!$C$2:$C$450,1,FALSE),VLOOKUP($A1292,EDC_update!$B$2:$B$450,1,FALSE)),VLOOKUP($C1292,EDC_update!$L$2:$L$450,1,FALSE))</f>
        <v>172485-98-2</v>
      </c>
      <c r="K1292" s="76" t="e">
        <f>IF($C1292="-",IF($A1292="-",IF(VLOOKUP($D1292,'sin-list 180320_update'!$C$2:$S$835,3,FALSE)="",NA(),VLOOKUP($D1292,'sin-list 180320_update'!$C$2:$S$835,3,FALSE)),IF(VLOOKUP($A1292,'sin-list 180320_update'!$A$2:$S$835,5,FALSE)="",NA(),VLOOKUP($A1292,'sin-list 180320_update'!$A$2:$S$835,5,FALSE))),IF(VLOOKUP($C1292,'sin-list 180320_update'!$B$2:$S$835,4,FALSE)="",NA(),VLOOKUP($C1292,'sin-list 180320_update'!$B$2:$S$835,4,FALSE)))</f>
        <v>#N/A</v>
      </c>
      <c r="L1292" s="76" t="e">
        <f>IF($C1292="-",IF($A1292="-",VLOOKUP($D1292,'sin-list 180320_update'!$C$2:$S$835,6,FALSE),VLOOKUP($A1292,'sin-list 180320_update'!$A$2:$S$835,8,FALSE)),VLOOKUP($C1292,'sin-list 180320_update'!$B$2:$S$835,7,FALSE))</f>
        <v>#N/A</v>
      </c>
      <c r="M1292" s="76" t="e">
        <f>IF($C1292="-",IF($A1292="-",IF(VLOOKUP($D1292,'sin-list 180320_update'!$C$2:$S$835,8,FALSE)="",NA(),VLOOKUP($D1292,'sin-list 180320_update'!$C$2:$S$835,8,FALSE)),IF(VLOOKUP($A1292,'sin-list 180320_update'!$A$2:$S$835,10,FALSE)="",NA(),VLOOKUP($A1292,'sin-list 180320_update'!$A$2:$S$835,10,FALSE))),IF(VLOOKUP($C1292,'sin-list 180320_update'!$B$2:$S$835,9,FALSE)="",NA(),VLOOKUP($C1292,'sin-list 180320_update'!$B$2:$S$835,9,FALSE)))</f>
        <v>#N/A</v>
      </c>
      <c r="N1292" s="76" t="e">
        <f>IF($C1292="-",IF($A1292="-",IF(VLOOKUP($D1292,'REACH Bilaga XVII_update'!$A$5:$E$131,4,FALSE)="",NA(),VLOOKUP($D1292,'REACH Bilaga XVII_update'!$A$5:$E$131,4,FALSE)),IF(VLOOKUP($A1292,'REACH Bilaga XVII_update'!$C$5:$D$131,2,FALSE)="",NA(),VLOOKUP($A1292,'REACH Bilaga XVII_update'!$C$5:$D$131,2,FALSE))),IF(VLOOKUP($C1292,'REACH Bilaga XVII_update'!$B$5:$D$131,3,FALSE)="",NA(),VLOOKUP($C1292,'REACH Bilaga XVII_update'!$B$5:$D$131,3,FALSE)))</f>
        <v>#N/A</v>
      </c>
      <c r="O1292" s="76" t="e">
        <f>IF($C1292="-",IF($A1292="-",IF(VLOOKUP($D1292,' REACH Bilaga 59_update'!$A$5:$E$210,5,FALSE)="",NA(),VLOOKUP($D1292,' REACH Bilaga 59_update'!$A$5:$E$210,5,FALSE)),IF(VLOOKUP($A1292,' REACH Bilaga 59_update'!$D$5:$E$210,2,FALSE)="",NA(),VLOOKUP($A1292,' REACH Bilaga 59_update'!$D$5:$E$210,2,FALSE))),IF(VLOOKUP($C1292,' REACH Bilaga 59_update'!$C$5:$E$210,3,FALSE)="",NA(),VLOOKUP($C1292,' REACH Bilaga 59_update'!$C$5:$E$210,3,FALSE)))</f>
        <v>#N/A</v>
      </c>
      <c r="P1292" s="76" t="e">
        <f>IF(C1292="-",IF(A1292="-",IFERROR(VLOOKUP($D1292,' REACH Bilaga 59_update'!$A$5:$F$210,MATCH(Sammanfattning!P$1,' REACH Bilaga 59_update'!$A$4:$F$4,0),FALSE),VLOOKUP($D1292,'REACH Bilaga XIV_update'!$A$4:$H$110,MATCH(Sammanfattning!P$1,'REACH Bilaga XIV_update'!$A$4:$H$4,0),FALSE)),IFERROR(VLOOKUP($A1292,' REACH Bilaga 59_update'!$D$5:$F$210,MATCH(Sammanfattning!P$1,' REACH Bilaga 59_update'!$D$4:$F$4,0),FALSE),VLOOKUP($A1292,'REACH Bilaga XIV_update'!$D$4:$H$110,MATCH(Sammanfattning!P$1,'REACH Bilaga XIV_update'!$D$4:$H$4,0),FALSE))),IFERROR(VLOOKUP($C1292,' REACH Bilaga 59_update'!$C$5:$F$210,MATCH(Sammanfattning!P$1,' REACH Bilaga 59_update'!$C$4:$F$4,0),FALSE),VLOOKUP($C1292,'REACH Bilaga XIV_update'!$C$4:$H$110,MATCH(Sammanfattning!P$1,'REACH Bilaga XIV_update'!$C$4:$H$4,0),FALSE)))</f>
        <v>#N/A</v>
      </c>
      <c r="Q1292" s="76" t="e">
        <f>IF($C1292="-",IF($A1292="-",IF(VLOOKUP($D1292,'REACH Bilaga XIV_update'!$A$5:$I$110,9,FALSE)="",NA(),VLOOKUP($D1292,'REACH Bilaga XIV_update'!$A$5:$I$110,9,FALSE)),IF(VLOOKUP($A1292,'REACH Bilaga XIV_update'!$D$5:$I$110,6,FALSE)="",NA(),VLOOKUP($A1292,'REACH Bilaga XIV_update'!$D$5:$I$110,6,FALSE))),IF(VLOOKUP($C1292,'REACH Bilaga XIV_update'!$C$5:$I$110,7,FALSE)="",NA(),VLOOKUP($C1292,'REACH Bilaga XIV_update'!$C$5:$I$110,7,FALSE)))</f>
        <v>#N/A</v>
      </c>
      <c r="R1292" s="76" t="e">
        <f>IF($C1292="-",IF($A1292="-",IF(VLOOKUP($D1292,CoRAP_update!$A$5:$O$376,15,FALSE)="",NA(),VLOOKUP($D1292,CoRAP_update!$A$5:$O$376,15,FALSE)),IF(VLOOKUP($A1292,CoRAP_update!$D$5:$O$376,12,FALSE)="",NA(),VLOOKUP($A1292,CoRAP_update!$D$5:$O$376,12,FALSE))),IF(VLOOKUP($C1292,CoRAP_update!$C$5:$O$376,13,FALSE)="",NA(),VLOOKUP($C1292,CoRAP_update!$C$5:$O$376,13,FALSE)))</f>
        <v>#N/A</v>
      </c>
      <c r="S1292" s="144" t="e">
        <f>IF($C1292="-",IF($A1292="-",VLOOKUP($D1292,CoRAP_update!$A$5:$J$376,MATCH(Sammanfattning!S$1,CoRAP_update!$A$4:$J$4,0),FALSE),VLOOKUP($A1292,CoRAP_update!$D$5:$J$376,MATCH(Sammanfattning!S$1,CoRAP_update!$D$4:$J$4,0),FALSE)),VLOOKUP($C1292,CoRAP_update!$C$5:$J$376,MATCH(Sammanfattning!S$1,CoRAP_update!$C$4:$J$4,0),FALSE))</f>
        <v>#N/A</v>
      </c>
      <c r="T1292" s="76" t="str">
        <f>IF($A1292="-",VLOOKUP($D1292,EDC_update!$C$2:$F$450,4,FALSE),VLOOKUP($A1292,EDC_update!$B$2:$F$450,5,FALSE))</f>
        <v>CAT2</v>
      </c>
      <c r="V1292" s="78">
        <f>IF(IFERROR(SEARCH("PBT",P1292),99)=99,IF(IFERROR(SEARCH("suspected PBT",S1292),99)=99,IF(IFERROR(SEARCH("concluded to be PBT",K1292),99)=99,IF(IFERROR(SEARCH("PBT",S1292),99)=99,IF(IFERROR(SEARCH("PBT cand",L1292),99)=99,IF(IFERROR(SEARCH("PBT",L1292),99)=99,IF(IFERROR(SEARCH("persistent, bioackumulative and toxic properties",K1292),99)=99,0,Scoring!$E$3),Scoring!$E$3),Scoring!$E$7),Scoring!$E$3),Scoring!$E$5),Scoring!$E$6),Scoring!$E$3)</f>
        <v>0</v>
      </c>
      <c r="W1292" s="78">
        <f>IF(IFERROR(SEARCH("vPvB",P1292),99)=99,IF(IFERROR(SEARCH("suspected pbt/vPvB",S1292),99)=99,IF(IFERROR(SEARCH("vPvB",S1292),99)=99,IF(IFERROR(SEARCH("concluded to be a vPvB",S1292),99)=99,IF(IFERROR(SEARCH("identified as vPvB",K1292),99)=99,IF(IFERROR(SEARCH("concluded to be a vPvB",K1292),99)=99,IF(IFERROR(SEARCH("concluded to be both pbt and vPvB",S1292),99)=99,IF(IFERROR(SEARCH("concluded to be both pbt and vPvB",K1292),99)=99,0,Scoring!$E$5),Scoring!$E$5),Scoring!$E$5),Scoring!$E$5),Scoring!$E$5),Scoring!$E$4),Scoring!$E$6),Scoring!$E$4)</f>
        <v>0</v>
      </c>
      <c r="X1292" s="78">
        <f>IF(IFERROR(SEARCH("H410",N1292),99)=99,IF(IFERROR(SEARCH("H410",O1292),99)=99,IF(IFERROR(SEARCH("H410",Q1292),99)=99,IF(IFERROR(SEARCH("H410",M1292),99)=99,IF(IFERROR(SEARCH("H410",R1292),99)=99,IF(IFERROR(SEARCH("H411",N1292),99)=99,IF(IFERROR(SEARCH("H411",O1292),99)=99,IF(IFERROR(SEARCH("H411",Q1292),99)=99,IF(IFERROR(SEARCH("H411",M1292),99)=99,IF(IFERROR(SEARCH("H411",R1292),99)=99,IF(IFERROR(SEARCH("H413",N1292),99)=99,IF(IFERROR(SEARCH("H413",O1292),99)=99,IF(IFERROR(SEARCH("H413",Q1292),99)=99,IF(IFERROR(SEARCH("H413",M1292),99)=99,IF(IFERROR(SEARCH("H413",R1292),99)=99,IF(IFERROR(SEARCH("H412",N1292),99)=99,IF(IFERROR(SEARCH("H412",O1292),99)=99,IF(IFERROR(SEARCH("H412",Q1292),99)=99,IF(IFERROR(SEARCH("H412",M1292),99)=99,IF(IFERROR(SEARCH("H412",R1292),99)=99,0,Scoring!$E$2),Scoring!$E$2),Scoring!$E$2),Scoring!$E$2),Scoring!$E$2),Scoring!$E$2),Scoring!$E$2),Scoring!$E$2),Scoring!$E$2),Scoring!$E$2),Scoring!$E$2),Scoring!$E$2),Scoring!$E$2),Scoring!$E$2),Scoring!$E$2),Scoring!$E$2),Scoring!$E$2),Scoring!$E$2),Scoring!$E$2),Scoring!$E$2)</f>
        <v>0</v>
      </c>
      <c r="Y1292" s="78">
        <f>IF(IFERROR(SEARCH("CMR",K1292),99)=99,IF(IFERROR(SEARCH("Suspected CMR",S1292),99)=99,IF(IFERROR(SEARCH("CMR",S1292),99)=99,0,Scoring!$E$8),Scoring!$E$9),Scoring!$E$8)</f>
        <v>0</v>
      </c>
      <c r="Z1292" s="78">
        <f>IF(IFERROR(SEARCH("H350",N1292),99)=99,IF(IFERROR(SEARCH("H350",O1292),99)=99,IF(IFERROR(SEARCH("H350",Q1292),99)=99,IF(IFERROR(SEARCH("H350",M1292),99)=99,IF(IFERROR(SEARCH("H350",R1292),99)=99,IF(IFERROR(SEARCH("H351",N1292),99)=99,IF(IFERROR(SEARCH("H351",O1292),99)=99,IF(IFERROR(SEARCH("H351",Q1292),99)=99,IF(IFERROR(SEARCH("H351",M1292),99)=99,IF(IFERROR(SEARCH("H351",R1292),99)=99,IF(IFERROR(SEARCH("carcinogenic",P1292),99)=99,IF(IFERROR(SEARCH("suspected carcinogenic",S1292),99)=99,0,Scoring!$E$12),Scoring!$E$11),Scoring!$E$10),Scoring!$E$10),Scoring!$E$10),Scoring!$E$10),Scoring!$E$10),Scoring!$E$10),Scoring!$E$10),Scoring!$E$10),Scoring!$E$10),Scoring!$E$10)</f>
        <v>0</v>
      </c>
      <c r="AA1292" s="78">
        <f>IF(IFERROR(SEARCH("H340",N1292),99)=99,IF(IFERROR(SEARCH("H340",O1292),99)=99,IF(IFERROR(SEARCH("H340",Q1292),99)=99,IF(IFERROR(SEARCH("H340",M1292),99)=99,IF(IFERROR(SEARCH("H340",R1292),99)=99,IF(IFERROR(SEARCH("H341",N1292),99)=99,IF(IFERROR(SEARCH("H341",O1292),99)=99,IF(IFERROR(SEARCH("H341",Q1292),99)=99,IF(IFERROR(SEARCH("H341",M1292),99)=99,IF(IFERROR(SEARCH("H341",R1292),99)=99,IF(IFERROR(SEARCH("mutagenic",P1292),99)=99,IF(IFERROR(SEARCH("suspected mutagenic",S1292),99)=99,0,Scoring!$E$15),Scoring!$E$14),Scoring!$E$13),Scoring!$E$13),Scoring!$E$13),Scoring!$E$13),Scoring!$E$13),Scoring!$E$13),Scoring!$E$13),Scoring!$E$13),Scoring!$E$13),Scoring!$E$13)</f>
        <v>0</v>
      </c>
      <c r="AB1292" s="78">
        <f>IF(IFERROR(SEARCH("H360",N1292),99)=99,IF(IFERROR(SEARCH("H360",O1292),99)=99,IF(IFERROR(SEARCH("H360",Q1292),99)=99,IF(IFERROR(SEARCH("H360",M1292),99)=99,IF(IFERROR(SEARCH("H360",R1292),99)=99,IF(IFERROR(SEARCH("H361",N1292),99)=99,IF(IFERROR(SEARCH("H361",O1292),99)=99,IF(IFERROR(SEARCH("H361",Q1292),99)=99,IF(IFERROR(SEARCH("H361",M1292),99)=99,IF(IFERROR(SEARCH("H361",R1292),99)=99,IF(IFERROR(SEARCH("reproduction",P1292),99)=99,IF(IFERROR(SEARCH("suspected reprotoxic",S1292),99)=99,IF(IFERROR(SEARCH("reprotoxic",S1292),99)=99,IF(IFERROR(SEARCH("reprotoxic",K1292),99)=99,0,Scoring!$E$18),Scoring!$E$18),Scoring!$E$19),Scoring!$E$17),Scoring!$E$16),Scoring!$E$16),Scoring!$E$16),Scoring!$E$16),Scoring!$E$16),Scoring!$E$16),Scoring!$E$16),Scoring!$E$16),Scoring!$E$16),Scoring!$E$16)</f>
        <v>0</v>
      </c>
      <c r="AC1292" s="78">
        <f>IF(IFERROR(SEARCH("57f",L1292),99)=99,IF(IFERROR(SEARCH("57(f)",P1292),99)=99,0,Scoring!$E$20),Scoring!$E$20)</f>
        <v>0</v>
      </c>
      <c r="AD1292" s="78">
        <f>IF(IFERROR(SEARCH("CAT1",T1292),99)=99,IF(IFERROR(SEARCH("CAT2",T1292),99)=99,IF(IFERROR(SEARCH("CAT3",T1292),99)=99,IF(IFERROR(SEARCH("concluded to be endocrine",K1292),99)=99,IF(IFERROR(SEARCH("categorised as endocrine",K1292),99)=99,IF(IFERROR(SEARCH("endocrine disrupting",P1292),99)=99,IF(IFERROR(SEARCH("endocrine disrupting",K1292),99)=99,IF(IFERROR(SEARCH("suspected endocrine",S1292),99)=99,IF(IFERROR(SEARCH("potential endocrine",S1292),99)=99,0,Scoring!$E$25),Scoring!$E$25),Scoring!$E$24),Scoring!$E$24),Scoring!$E$24),Scoring!$E$24),Scoring!$E$23),Scoring!$E$22),Scoring!$E$21)</f>
        <v>0.5</v>
      </c>
      <c r="AE1292" s="78">
        <f>IF(IFERROR(SEARCH("suspected sensitiser",S1292),99)=99,IF(IFERROR(SEARCH("sensitiser",S1292),99)=99,IF(IFERROR(SEARCH("other hazard based concern",S1292),99)=99,0,Scoring!$E$28),Scoring!$E$26),Scoring!$E$27)</f>
        <v>0</v>
      </c>
      <c r="AF1292" s="78">
        <f>IF(IFERROR(M1292,1)=1,IF(IFERROR(N1292,1)=1,IF(IFERROR(O1292,1)=1,IF(IFERROR(Q1292,1)=1,IF(IFERROR(R1292,1)=1,IF(IFERROR(T1292,1)=1,IF(IFERROR(K1292,1)=1,IF(IFERROR(P1292,1)=1,IF(IFERROR(S1292,1)=1,Scoring!$E$29,0),0),0),0),0),0),0),0),0)</f>
        <v>0</v>
      </c>
      <c r="AG1292" s="78">
        <f t="shared" si="90"/>
        <v>0.5</v>
      </c>
      <c r="AI1292" s="93"/>
      <c r="AJ1292" s="94"/>
      <c r="AK1292" s="76"/>
      <c r="AL1292" s="75"/>
      <c r="AN1292" s="79"/>
      <c r="AO1292" s="79"/>
      <c r="AP1292" s="79"/>
      <c r="AQ1292" s="79"/>
      <c r="AR1292" s="79"/>
      <c r="AS1292" s="78"/>
      <c r="AU1292" s="79">
        <f>IF(IFERROR(F1292,99)=99,IF(IFERROR(G1292,99)=99,IF(IFERROR(H1292,99)=99,IF(IFERROR(I1292,99)=99,IF(IFERROR(E1292,99)=99,IF(IFERROR(J1292,99)=99,0,Scoring!$B$7),Scoring!$B$3),Scoring!$B$2),Scoring!$B$6),Scoring!$B$5),Scoring!$B$4)</f>
        <v>0.3</v>
      </c>
      <c r="AV1292" s="78">
        <f t="shared" si="91"/>
        <v>0.15</v>
      </c>
      <c r="AW1292" s="78"/>
      <c r="AX1292" s="66"/>
      <c r="AY1292" s="78"/>
      <c r="AZ1292" s="76"/>
      <c r="BB1292" s="76"/>
    </row>
    <row r="1293" spans="1:54" x14ac:dyDescent="0.25">
      <c r="A1293" s="89" t="s">
        <v>6955</v>
      </c>
      <c r="B1293" s="89" t="s">
        <v>30</v>
      </c>
      <c r="C1293" s="89" t="s">
        <v>30</v>
      </c>
      <c r="D1293" s="89" t="s">
        <v>6956</v>
      </c>
      <c r="E1293" s="76" t="e">
        <f>IF(C1293="-",IF(A1293="-",VLOOKUP(D1293,'sin-list 180320_update'!$C$2:$C$835,1,FALSE),VLOOKUP(A1293,'sin-list 180320_update'!$A$2:$A$835,1,FALSE)),VLOOKUP(C1293,'sin-list 180320_update'!$B$2:$B$835,1,FALSE))</f>
        <v>#N/A</v>
      </c>
      <c r="F1293" s="76" t="e">
        <f>IF($C1293="-",IF($A1293="-",VLOOKUP($D1293,'REACH Bilaga XVII_update'!$A$5:$A$131,1,FALSE),VLOOKUP($A1293,'REACH Bilaga XVII_update'!$C$5:$C$131,1,FALSE)),VLOOKUP($C1293,'REACH Bilaga XVII_update'!$B$5:$B$131,1,FALSE))</f>
        <v>#N/A</v>
      </c>
      <c r="G1293" s="76" t="e">
        <f>IF($C1293="-",IF($A1293="-",VLOOKUP($D1293,' REACH Bilaga 59_update'!$A$5:$A$210,1,FALSE),VLOOKUP($A1293,' REACH Bilaga 59_update'!$D$5:$D$210,1,FALSE)),VLOOKUP($C1293,' REACH Bilaga 59_update'!$C$5:$C$210,1,FALSE))</f>
        <v>#N/A</v>
      </c>
      <c r="H1293" s="76" t="e">
        <f>IF($C1293="-",IF($A1293="-",VLOOKUP($D1293,'REACH Bilaga XIV_update'!$A$5:$A$110,1,FALSE),VLOOKUP($A1293,'REACH Bilaga XIV_update'!$D$5:$D$110,1,FALSE)),VLOOKUP($C1293,'REACH Bilaga XIV_update'!$C$5:$C$110,1,FALSE))</f>
        <v>#N/A</v>
      </c>
      <c r="I1293" s="76" t="e">
        <f>IF($C1293="-",IF($A1293="-",VLOOKUP($D1293,CoRAP_update!$A$5:$A$376,1,FALSE),VLOOKUP($A1293,CoRAP_update!$D$5:$D$376,1,FALSE)),VLOOKUP($C1293,CoRAP_update!$C$5:$C$376,1,FALSE))</f>
        <v>#N/A</v>
      </c>
      <c r="J1293" s="76" t="str">
        <f>IF($C1293="-",IF($A1293="-",VLOOKUP($D1293,EDC_update!$C$2:$C$450,1,FALSE),VLOOKUP($A1293,EDC_update!$B$2:$B$450,1,FALSE)),VLOOKUP($C1293,EDC_update!$L$2:$L$450,1,FALSE))</f>
        <v>172485-99-3</v>
      </c>
      <c r="K1293" s="76" t="e">
        <f>IF($C1293="-",IF($A1293="-",IF(VLOOKUP($D1293,'sin-list 180320_update'!$C$2:$S$835,3,FALSE)="",NA(),VLOOKUP($D1293,'sin-list 180320_update'!$C$2:$S$835,3,FALSE)),IF(VLOOKUP($A1293,'sin-list 180320_update'!$A$2:$S$835,5,FALSE)="",NA(),VLOOKUP($A1293,'sin-list 180320_update'!$A$2:$S$835,5,FALSE))),IF(VLOOKUP($C1293,'sin-list 180320_update'!$B$2:$S$835,4,FALSE)="",NA(),VLOOKUP($C1293,'sin-list 180320_update'!$B$2:$S$835,4,FALSE)))</f>
        <v>#N/A</v>
      </c>
      <c r="L1293" s="76" t="e">
        <f>IF($C1293="-",IF($A1293="-",VLOOKUP($D1293,'sin-list 180320_update'!$C$2:$S$835,6,FALSE),VLOOKUP($A1293,'sin-list 180320_update'!$A$2:$S$835,8,FALSE)),VLOOKUP($C1293,'sin-list 180320_update'!$B$2:$S$835,7,FALSE))</f>
        <v>#N/A</v>
      </c>
      <c r="M1293" s="76" t="e">
        <f>IF($C1293="-",IF($A1293="-",IF(VLOOKUP($D1293,'sin-list 180320_update'!$C$2:$S$835,8,FALSE)="",NA(),VLOOKUP($D1293,'sin-list 180320_update'!$C$2:$S$835,8,FALSE)),IF(VLOOKUP($A1293,'sin-list 180320_update'!$A$2:$S$835,10,FALSE)="",NA(),VLOOKUP($A1293,'sin-list 180320_update'!$A$2:$S$835,10,FALSE))),IF(VLOOKUP($C1293,'sin-list 180320_update'!$B$2:$S$835,9,FALSE)="",NA(),VLOOKUP($C1293,'sin-list 180320_update'!$B$2:$S$835,9,FALSE)))</f>
        <v>#N/A</v>
      </c>
      <c r="N1293" s="76" t="e">
        <f>IF($C1293="-",IF($A1293="-",IF(VLOOKUP($D1293,'REACH Bilaga XVII_update'!$A$5:$E$131,4,FALSE)="",NA(),VLOOKUP($D1293,'REACH Bilaga XVII_update'!$A$5:$E$131,4,FALSE)),IF(VLOOKUP($A1293,'REACH Bilaga XVII_update'!$C$5:$D$131,2,FALSE)="",NA(),VLOOKUP($A1293,'REACH Bilaga XVII_update'!$C$5:$D$131,2,FALSE))),IF(VLOOKUP($C1293,'REACH Bilaga XVII_update'!$B$5:$D$131,3,FALSE)="",NA(),VLOOKUP($C1293,'REACH Bilaga XVII_update'!$B$5:$D$131,3,FALSE)))</f>
        <v>#N/A</v>
      </c>
      <c r="O1293" s="76" t="e">
        <f>IF($C1293="-",IF($A1293="-",IF(VLOOKUP($D1293,' REACH Bilaga 59_update'!$A$5:$E$210,5,FALSE)="",NA(),VLOOKUP($D1293,' REACH Bilaga 59_update'!$A$5:$E$210,5,FALSE)),IF(VLOOKUP($A1293,' REACH Bilaga 59_update'!$D$5:$E$210,2,FALSE)="",NA(),VLOOKUP($A1293,' REACH Bilaga 59_update'!$D$5:$E$210,2,FALSE))),IF(VLOOKUP($C1293,' REACH Bilaga 59_update'!$C$5:$E$210,3,FALSE)="",NA(),VLOOKUP($C1293,' REACH Bilaga 59_update'!$C$5:$E$210,3,FALSE)))</f>
        <v>#N/A</v>
      </c>
      <c r="P1293" s="76" t="e">
        <f>IF(C1293="-",IF(A1293="-",IFERROR(VLOOKUP($D1293,' REACH Bilaga 59_update'!$A$5:$F$210,MATCH(Sammanfattning!P$1,' REACH Bilaga 59_update'!$A$4:$F$4,0),FALSE),VLOOKUP($D1293,'REACH Bilaga XIV_update'!$A$4:$H$110,MATCH(Sammanfattning!P$1,'REACH Bilaga XIV_update'!$A$4:$H$4,0),FALSE)),IFERROR(VLOOKUP($A1293,' REACH Bilaga 59_update'!$D$5:$F$210,MATCH(Sammanfattning!P$1,' REACH Bilaga 59_update'!$D$4:$F$4,0),FALSE),VLOOKUP($A1293,'REACH Bilaga XIV_update'!$D$4:$H$110,MATCH(Sammanfattning!P$1,'REACH Bilaga XIV_update'!$D$4:$H$4,0),FALSE))),IFERROR(VLOOKUP($C1293,' REACH Bilaga 59_update'!$C$5:$F$210,MATCH(Sammanfattning!P$1,' REACH Bilaga 59_update'!$C$4:$F$4,0),FALSE),VLOOKUP($C1293,'REACH Bilaga XIV_update'!$C$4:$H$110,MATCH(Sammanfattning!P$1,'REACH Bilaga XIV_update'!$C$4:$H$4,0),FALSE)))</f>
        <v>#N/A</v>
      </c>
      <c r="Q1293" s="76" t="e">
        <f>IF($C1293="-",IF($A1293="-",IF(VLOOKUP($D1293,'REACH Bilaga XIV_update'!$A$5:$I$110,9,FALSE)="",NA(),VLOOKUP($D1293,'REACH Bilaga XIV_update'!$A$5:$I$110,9,FALSE)),IF(VLOOKUP($A1293,'REACH Bilaga XIV_update'!$D$5:$I$110,6,FALSE)="",NA(),VLOOKUP($A1293,'REACH Bilaga XIV_update'!$D$5:$I$110,6,FALSE))),IF(VLOOKUP($C1293,'REACH Bilaga XIV_update'!$C$5:$I$110,7,FALSE)="",NA(),VLOOKUP($C1293,'REACH Bilaga XIV_update'!$C$5:$I$110,7,FALSE)))</f>
        <v>#N/A</v>
      </c>
      <c r="R1293" s="76" t="e">
        <f>IF($C1293="-",IF($A1293="-",IF(VLOOKUP($D1293,CoRAP_update!$A$5:$O$376,15,FALSE)="",NA(),VLOOKUP($D1293,CoRAP_update!$A$5:$O$376,15,FALSE)),IF(VLOOKUP($A1293,CoRAP_update!$D$5:$O$376,12,FALSE)="",NA(),VLOOKUP($A1293,CoRAP_update!$D$5:$O$376,12,FALSE))),IF(VLOOKUP($C1293,CoRAP_update!$C$5:$O$376,13,FALSE)="",NA(),VLOOKUP($C1293,CoRAP_update!$C$5:$O$376,13,FALSE)))</f>
        <v>#N/A</v>
      </c>
      <c r="S1293" s="144" t="e">
        <f>IF($C1293="-",IF($A1293="-",VLOOKUP($D1293,CoRAP_update!$A$5:$J$376,MATCH(Sammanfattning!S$1,CoRAP_update!$A$4:$J$4,0),FALSE),VLOOKUP($A1293,CoRAP_update!$D$5:$J$376,MATCH(Sammanfattning!S$1,CoRAP_update!$D$4:$J$4,0),FALSE)),VLOOKUP($C1293,CoRAP_update!$C$5:$J$376,MATCH(Sammanfattning!S$1,CoRAP_update!$C$4:$J$4,0),FALSE))</f>
        <v>#N/A</v>
      </c>
      <c r="T1293" s="76" t="str">
        <f>IF($A1293="-",VLOOKUP($D1293,EDC_update!$C$2:$F$450,4,FALSE),VLOOKUP($A1293,EDC_update!$B$2:$F$450,5,FALSE))</f>
        <v>CAT2</v>
      </c>
      <c r="V1293" s="78">
        <f>IF(IFERROR(SEARCH("PBT",P1293),99)=99,IF(IFERROR(SEARCH("suspected PBT",S1293),99)=99,IF(IFERROR(SEARCH("concluded to be PBT",K1293),99)=99,IF(IFERROR(SEARCH("PBT",S1293),99)=99,IF(IFERROR(SEARCH("PBT cand",L1293),99)=99,IF(IFERROR(SEARCH("PBT",L1293),99)=99,IF(IFERROR(SEARCH("persistent, bioackumulative and toxic properties",K1293),99)=99,0,Scoring!$E$3),Scoring!$E$3),Scoring!$E$7),Scoring!$E$3),Scoring!$E$5),Scoring!$E$6),Scoring!$E$3)</f>
        <v>0</v>
      </c>
      <c r="W1293" s="78">
        <f>IF(IFERROR(SEARCH("vPvB",P1293),99)=99,IF(IFERROR(SEARCH("suspected pbt/vPvB",S1293),99)=99,IF(IFERROR(SEARCH("vPvB",S1293),99)=99,IF(IFERROR(SEARCH("concluded to be a vPvB",S1293),99)=99,IF(IFERROR(SEARCH("identified as vPvB",K1293),99)=99,IF(IFERROR(SEARCH("concluded to be a vPvB",K1293),99)=99,IF(IFERROR(SEARCH("concluded to be both pbt and vPvB",S1293),99)=99,IF(IFERROR(SEARCH("concluded to be both pbt and vPvB",K1293),99)=99,0,Scoring!$E$5),Scoring!$E$5),Scoring!$E$5),Scoring!$E$5),Scoring!$E$5),Scoring!$E$4),Scoring!$E$6),Scoring!$E$4)</f>
        <v>0</v>
      </c>
      <c r="X1293" s="78">
        <f>IF(IFERROR(SEARCH("H410",N1293),99)=99,IF(IFERROR(SEARCH("H410",O1293),99)=99,IF(IFERROR(SEARCH("H410",Q1293),99)=99,IF(IFERROR(SEARCH("H410",M1293),99)=99,IF(IFERROR(SEARCH("H410",R1293),99)=99,IF(IFERROR(SEARCH("H411",N1293),99)=99,IF(IFERROR(SEARCH("H411",O1293),99)=99,IF(IFERROR(SEARCH("H411",Q1293),99)=99,IF(IFERROR(SEARCH("H411",M1293),99)=99,IF(IFERROR(SEARCH("H411",R1293),99)=99,IF(IFERROR(SEARCH("H413",N1293),99)=99,IF(IFERROR(SEARCH("H413",O1293),99)=99,IF(IFERROR(SEARCH("H413",Q1293),99)=99,IF(IFERROR(SEARCH("H413",M1293),99)=99,IF(IFERROR(SEARCH("H413",R1293),99)=99,IF(IFERROR(SEARCH("H412",N1293),99)=99,IF(IFERROR(SEARCH("H412",O1293),99)=99,IF(IFERROR(SEARCH("H412",Q1293),99)=99,IF(IFERROR(SEARCH("H412",M1293),99)=99,IF(IFERROR(SEARCH("H412",R1293),99)=99,0,Scoring!$E$2),Scoring!$E$2),Scoring!$E$2),Scoring!$E$2),Scoring!$E$2),Scoring!$E$2),Scoring!$E$2),Scoring!$E$2),Scoring!$E$2),Scoring!$E$2),Scoring!$E$2),Scoring!$E$2),Scoring!$E$2),Scoring!$E$2),Scoring!$E$2),Scoring!$E$2),Scoring!$E$2),Scoring!$E$2),Scoring!$E$2),Scoring!$E$2)</f>
        <v>0</v>
      </c>
      <c r="Y1293" s="78">
        <f>IF(IFERROR(SEARCH("CMR",K1293),99)=99,IF(IFERROR(SEARCH("Suspected CMR",S1293),99)=99,IF(IFERROR(SEARCH("CMR",S1293),99)=99,0,Scoring!$E$8),Scoring!$E$9),Scoring!$E$8)</f>
        <v>0</v>
      </c>
      <c r="Z1293" s="78">
        <f>IF(IFERROR(SEARCH("H350",N1293),99)=99,IF(IFERROR(SEARCH("H350",O1293),99)=99,IF(IFERROR(SEARCH("H350",Q1293),99)=99,IF(IFERROR(SEARCH("H350",M1293),99)=99,IF(IFERROR(SEARCH("H350",R1293),99)=99,IF(IFERROR(SEARCH("H351",N1293),99)=99,IF(IFERROR(SEARCH("H351",O1293),99)=99,IF(IFERROR(SEARCH("H351",Q1293),99)=99,IF(IFERROR(SEARCH("H351",M1293),99)=99,IF(IFERROR(SEARCH("H351",R1293),99)=99,IF(IFERROR(SEARCH("carcinogenic",P1293),99)=99,IF(IFERROR(SEARCH("suspected carcinogenic",S1293),99)=99,0,Scoring!$E$12),Scoring!$E$11),Scoring!$E$10),Scoring!$E$10),Scoring!$E$10),Scoring!$E$10),Scoring!$E$10),Scoring!$E$10),Scoring!$E$10),Scoring!$E$10),Scoring!$E$10),Scoring!$E$10)</f>
        <v>0</v>
      </c>
      <c r="AA1293" s="78">
        <f>IF(IFERROR(SEARCH("H340",N1293),99)=99,IF(IFERROR(SEARCH("H340",O1293),99)=99,IF(IFERROR(SEARCH("H340",Q1293),99)=99,IF(IFERROR(SEARCH("H340",M1293),99)=99,IF(IFERROR(SEARCH("H340",R1293),99)=99,IF(IFERROR(SEARCH("H341",N1293),99)=99,IF(IFERROR(SEARCH("H341",O1293),99)=99,IF(IFERROR(SEARCH("H341",Q1293),99)=99,IF(IFERROR(SEARCH("H341",M1293),99)=99,IF(IFERROR(SEARCH("H341",R1293),99)=99,IF(IFERROR(SEARCH("mutagenic",P1293),99)=99,IF(IFERROR(SEARCH("suspected mutagenic",S1293),99)=99,0,Scoring!$E$15),Scoring!$E$14),Scoring!$E$13),Scoring!$E$13),Scoring!$E$13),Scoring!$E$13),Scoring!$E$13),Scoring!$E$13),Scoring!$E$13),Scoring!$E$13),Scoring!$E$13),Scoring!$E$13)</f>
        <v>0</v>
      </c>
      <c r="AB1293" s="78">
        <f>IF(IFERROR(SEARCH("H360",N1293),99)=99,IF(IFERROR(SEARCH("H360",O1293),99)=99,IF(IFERROR(SEARCH("H360",Q1293),99)=99,IF(IFERROR(SEARCH("H360",M1293),99)=99,IF(IFERROR(SEARCH("H360",R1293),99)=99,IF(IFERROR(SEARCH("H361",N1293),99)=99,IF(IFERROR(SEARCH("H361",O1293),99)=99,IF(IFERROR(SEARCH("H361",Q1293),99)=99,IF(IFERROR(SEARCH("H361",M1293),99)=99,IF(IFERROR(SEARCH("H361",R1293),99)=99,IF(IFERROR(SEARCH("reproduction",P1293),99)=99,IF(IFERROR(SEARCH("suspected reprotoxic",S1293),99)=99,IF(IFERROR(SEARCH("reprotoxic",S1293),99)=99,IF(IFERROR(SEARCH("reprotoxic",K1293),99)=99,0,Scoring!$E$18),Scoring!$E$18),Scoring!$E$19),Scoring!$E$17),Scoring!$E$16),Scoring!$E$16),Scoring!$E$16),Scoring!$E$16),Scoring!$E$16),Scoring!$E$16),Scoring!$E$16),Scoring!$E$16),Scoring!$E$16),Scoring!$E$16)</f>
        <v>0</v>
      </c>
      <c r="AC1293" s="78">
        <f>IF(IFERROR(SEARCH("57f",L1293),99)=99,IF(IFERROR(SEARCH("57(f)",P1293),99)=99,0,Scoring!$E$20),Scoring!$E$20)</f>
        <v>0</v>
      </c>
      <c r="AD1293" s="78">
        <f>IF(IFERROR(SEARCH("CAT1",T1293),99)=99,IF(IFERROR(SEARCH("CAT2",T1293),99)=99,IF(IFERROR(SEARCH("CAT3",T1293),99)=99,IF(IFERROR(SEARCH("concluded to be endocrine",K1293),99)=99,IF(IFERROR(SEARCH("categorised as endocrine",K1293),99)=99,IF(IFERROR(SEARCH("endocrine disrupting",P1293),99)=99,IF(IFERROR(SEARCH("endocrine disrupting",K1293),99)=99,IF(IFERROR(SEARCH("suspected endocrine",S1293),99)=99,IF(IFERROR(SEARCH("potential endocrine",S1293),99)=99,0,Scoring!$E$25),Scoring!$E$25),Scoring!$E$24),Scoring!$E$24),Scoring!$E$24),Scoring!$E$24),Scoring!$E$23),Scoring!$E$22),Scoring!$E$21)</f>
        <v>0.5</v>
      </c>
      <c r="AE1293" s="78">
        <f>IF(IFERROR(SEARCH("suspected sensitiser",S1293),99)=99,IF(IFERROR(SEARCH("sensitiser",S1293),99)=99,IF(IFERROR(SEARCH("other hazard based concern",S1293),99)=99,0,Scoring!$E$28),Scoring!$E$26),Scoring!$E$27)</f>
        <v>0</v>
      </c>
      <c r="AF1293" s="78">
        <f>IF(IFERROR(M1293,1)=1,IF(IFERROR(N1293,1)=1,IF(IFERROR(O1293,1)=1,IF(IFERROR(Q1293,1)=1,IF(IFERROR(R1293,1)=1,IF(IFERROR(T1293,1)=1,IF(IFERROR(K1293,1)=1,IF(IFERROR(P1293,1)=1,IF(IFERROR(S1293,1)=1,Scoring!$E$29,0),0),0),0),0),0),0),0),0)</f>
        <v>0</v>
      </c>
      <c r="AG1293" s="78">
        <f t="shared" si="90"/>
        <v>0.5</v>
      </c>
      <c r="AI1293" s="93"/>
      <c r="AJ1293" s="94"/>
      <c r="AK1293" s="76"/>
      <c r="AL1293" s="75"/>
      <c r="AN1293" s="79"/>
      <c r="AO1293" s="79"/>
      <c r="AP1293" s="79"/>
      <c r="AQ1293" s="79"/>
      <c r="AR1293" s="79"/>
      <c r="AS1293" s="78"/>
      <c r="AU1293" s="79">
        <f>IF(IFERROR(F1293,99)=99,IF(IFERROR(G1293,99)=99,IF(IFERROR(H1293,99)=99,IF(IFERROR(I1293,99)=99,IF(IFERROR(E1293,99)=99,IF(IFERROR(J1293,99)=99,0,Scoring!$B$7),Scoring!$B$3),Scoring!$B$2),Scoring!$B$6),Scoring!$B$5),Scoring!$B$4)</f>
        <v>0.3</v>
      </c>
      <c r="AV1293" s="78">
        <f t="shared" si="91"/>
        <v>0.15</v>
      </c>
      <c r="AW1293" s="78"/>
      <c r="AX1293" s="66"/>
      <c r="AY1293" s="78"/>
      <c r="AZ1293" s="76"/>
      <c r="BB1293" s="76"/>
    </row>
    <row r="1294" spans="1:54" x14ac:dyDescent="0.25">
      <c r="A1294" s="89" t="s">
        <v>6951</v>
      </c>
      <c r="B1294" s="89" t="s">
        <v>30</v>
      </c>
      <c r="C1294" s="89" t="s">
        <v>30</v>
      </c>
      <c r="D1294" s="89" t="s">
        <v>6952</v>
      </c>
      <c r="E1294" s="76" t="e">
        <f>IF(C1294="-",IF(A1294="-",VLOOKUP(D1294,'sin-list 180320_update'!$C$2:$C$835,1,FALSE),VLOOKUP(A1294,'sin-list 180320_update'!$A$2:$A$835,1,FALSE)),VLOOKUP(C1294,'sin-list 180320_update'!$B$2:$B$835,1,FALSE))</f>
        <v>#N/A</v>
      </c>
      <c r="F1294" s="76" t="e">
        <f>IF($C1294="-",IF($A1294="-",VLOOKUP($D1294,'REACH Bilaga XVII_update'!$A$5:$A$131,1,FALSE),VLOOKUP($A1294,'REACH Bilaga XVII_update'!$C$5:$C$131,1,FALSE)),VLOOKUP($C1294,'REACH Bilaga XVII_update'!$B$5:$B$131,1,FALSE))</f>
        <v>#N/A</v>
      </c>
      <c r="G1294" s="76" t="e">
        <f>IF($C1294="-",IF($A1294="-",VLOOKUP($D1294,' REACH Bilaga 59_update'!$A$5:$A$210,1,FALSE),VLOOKUP($A1294,' REACH Bilaga 59_update'!$D$5:$D$210,1,FALSE)),VLOOKUP($C1294,' REACH Bilaga 59_update'!$C$5:$C$210,1,FALSE))</f>
        <v>#N/A</v>
      </c>
      <c r="H1294" s="76" t="e">
        <f>IF($C1294="-",IF($A1294="-",VLOOKUP($D1294,'REACH Bilaga XIV_update'!$A$5:$A$110,1,FALSE),VLOOKUP($A1294,'REACH Bilaga XIV_update'!$D$5:$D$110,1,FALSE)),VLOOKUP($C1294,'REACH Bilaga XIV_update'!$C$5:$C$110,1,FALSE))</f>
        <v>#N/A</v>
      </c>
      <c r="I1294" s="76" t="e">
        <f>IF($C1294="-",IF($A1294="-",VLOOKUP($D1294,CoRAP_update!$A$5:$A$376,1,FALSE),VLOOKUP($A1294,CoRAP_update!$D$5:$D$376,1,FALSE)),VLOOKUP($C1294,CoRAP_update!$C$5:$C$376,1,FALSE))</f>
        <v>#N/A</v>
      </c>
      <c r="J1294" s="76" t="str">
        <f>IF($C1294="-",IF($A1294="-",VLOOKUP($D1294,EDC_update!$C$2:$C$450,1,FALSE),VLOOKUP($A1294,EDC_update!$B$2:$B$450,1,FALSE)),VLOOKUP($C1294,EDC_update!$L$2:$L$450,1,FALSE))</f>
        <v>172486-00-9</v>
      </c>
      <c r="K1294" s="76" t="e">
        <f>IF($C1294="-",IF($A1294="-",IF(VLOOKUP($D1294,'sin-list 180320_update'!$C$2:$S$835,3,FALSE)="",NA(),VLOOKUP($D1294,'sin-list 180320_update'!$C$2:$S$835,3,FALSE)),IF(VLOOKUP($A1294,'sin-list 180320_update'!$A$2:$S$835,5,FALSE)="",NA(),VLOOKUP($A1294,'sin-list 180320_update'!$A$2:$S$835,5,FALSE))),IF(VLOOKUP($C1294,'sin-list 180320_update'!$B$2:$S$835,4,FALSE)="",NA(),VLOOKUP($C1294,'sin-list 180320_update'!$B$2:$S$835,4,FALSE)))</f>
        <v>#N/A</v>
      </c>
      <c r="L1294" s="76" t="e">
        <f>IF($C1294="-",IF($A1294="-",VLOOKUP($D1294,'sin-list 180320_update'!$C$2:$S$835,6,FALSE),VLOOKUP($A1294,'sin-list 180320_update'!$A$2:$S$835,8,FALSE)),VLOOKUP($C1294,'sin-list 180320_update'!$B$2:$S$835,7,FALSE))</f>
        <v>#N/A</v>
      </c>
      <c r="M1294" s="76" t="e">
        <f>IF($C1294="-",IF($A1294="-",IF(VLOOKUP($D1294,'sin-list 180320_update'!$C$2:$S$835,8,FALSE)="",NA(),VLOOKUP($D1294,'sin-list 180320_update'!$C$2:$S$835,8,FALSE)),IF(VLOOKUP($A1294,'sin-list 180320_update'!$A$2:$S$835,10,FALSE)="",NA(),VLOOKUP($A1294,'sin-list 180320_update'!$A$2:$S$835,10,FALSE))),IF(VLOOKUP($C1294,'sin-list 180320_update'!$B$2:$S$835,9,FALSE)="",NA(),VLOOKUP($C1294,'sin-list 180320_update'!$B$2:$S$835,9,FALSE)))</f>
        <v>#N/A</v>
      </c>
      <c r="N1294" s="76" t="e">
        <f>IF($C1294="-",IF($A1294="-",IF(VLOOKUP($D1294,'REACH Bilaga XVII_update'!$A$5:$E$131,4,FALSE)="",NA(),VLOOKUP($D1294,'REACH Bilaga XVII_update'!$A$5:$E$131,4,FALSE)),IF(VLOOKUP($A1294,'REACH Bilaga XVII_update'!$C$5:$D$131,2,FALSE)="",NA(),VLOOKUP($A1294,'REACH Bilaga XVII_update'!$C$5:$D$131,2,FALSE))),IF(VLOOKUP($C1294,'REACH Bilaga XVII_update'!$B$5:$D$131,3,FALSE)="",NA(),VLOOKUP($C1294,'REACH Bilaga XVII_update'!$B$5:$D$131,3,FALSE)))</f>
        <v>#N/A</v>
      </c>
      <c r="O1294" s="76" t="e">
        <f>IF($C1294="-",IF($A1294="-",IF(VLOOKUP($D1294,' REACH Bilaga 59_update'!$A$5:$E$210,5,FALSE)="",NA(),VLOOKUP($D1294,' REACH Bilaga 59_update'!$A$5:$E$210,5,FALSE)),IF(VLOOKUP($A1294,' REACH Bilaga 59_update'!$D$5:$E$210,2,FALSE)="",NA(),VLOOKUP($A1294,' REACH Bilaga 59_update'!$D$5:$E$210,2,FALSE))),IF(VLOOKUP($C1294,' REACH Bilaga 59_update'!$C$5:$E$210,3,FALSE)="",NA(),VLOOKUP($C1294,' REACH Bilaga 59_update'!$C$5:$E$210,3,FALSE)))</f>
        <v>#N/A</v>
      </c>
      <c r="P1294" s="76" t="e">
        <f>IF(C1294="-",IF(A1294="-",IFERROR(VLOOKUP($D1294,' REACH Bilaga 59_update'!$A$5:$F$210,MATCH(Sammanfattning!P$1,' REACH Bilaga 59_update'!$A$4:$F$4,0),FALSE),VLOOKUP($D1294,'REACH Bilaga XIV_update'!$A$4:$H$110,MATCH(Sammanfattning!P$1,'REACH Bilaga XIV_update'!$A$4:$H$4,0),FALSE)),IFERROR(VLOOKUP($A1294,' REACH Bilaga 59_update'!$D$5:$F$210,MATCH(Sammanfattning!P$1,' REACH Bilaga 59_update'!$D$4:$F$4,0),FALSE),VLOOKUP($A1294,'REACH Bilaga XIV_update'!$D$4:$H$110,MATCH(Sammanfattning!P$1,'REACH Bilaga XIV_update'!$D$4:$H$4,0),FALSE))),IFERROR(VLOOKUP($C1294,' REACH Bilaga 59_update'!$C$5:$F$210,MATCH(Sammanfattning!P$1,' REACH Bilaga 59_update'!$C$4:$F$4,0),FALSE),VLOOKUP($C1294,'REACH Bilaga XIV_update'!$C$4:$H$110,MATCH(Sammanfattning!P$1,'REACH Bilaga XIV_update'!$C$4:$H$4,0),FALSE)))</f>
        <v>#N/A</v>
      </c>
      <c r="Q1294" s="76" t="e">
        <f>IF($C1294="-",IF($A1294="-",IF(VLOOKUP($D1294,'REACH Bilaga XIV_update'!$A$5:$I$110,9,FALSE)="",NA(),VLOOKUP($D1294,'REACH Bilaga XIV_update'!$A$5:$I$110,9,FALSE)),IF(VLOOKUP($A1294,'REACH Bilaga XIV_update'!$D$5:$I$110,6,FALSE)="",NA(),VLOOKUP($A1294,'REACH Bilaga XIV_update'!$D$5:$I$110,6,FALSE))),IF(VLOOKUP($C1294,'REACH Bilaga XIV_update'!$C$5:$I$110,7,FALSE)="",NA(),VLOOKUP($C1294,'REACH Bilaga XIV_update'!$C$5:$I$110,7,FALSE)))</f>
        <v>#N/A</v>
      </c>
      <c r="R1294" s="76" t="e">
        <f>IF($C1294="-",IF($A1294="-",IF(VLOOKUP($D1294,CoRAP_update!$A$5:$O$376,15,FALSE)="",NA(),VLOOKUP($D1294,CoRAP_update!$A$5:$O$376,15,FALSE)),IF(VLOOKUP($A1294,CoRAP_update!$D$5:$O$376,12,FALSE)="",NA(),VLOOKUP($A1294,CoRAP_update!$D$5:$O$376,12,FALSE))),IF(VLOOKUP($C1294,CoRAP_update!$C$5:$O$376,13,FALSE)="",NA(),VLOOKUP($C1294,CoRAP_update!$C$5:$O$376,13,FALSE)))</f>
        <v>#N/A</v>
      </c>
      <c r="S1294" s="144" t="e">
        <f>IF($C1294="-",IF($A1294="-",VLOOKUP($D1294,CoRAP_update!$A$5:$J$376,MATCH(Sammanfattning!S$1,CoRAP_update!$A$4:$J$4,0),FALSE),VLOOKUP($A1294,CoRAP_update!$D$5:$J$376,MATCH(Sammanfattning!S$1,CoRAP_update!$D$4:$J$4,0),FALSE)),VLOOKUP($C1294,CoRAP_update!$C$5:$J$376,MATCH(Sammanfattning!S$1,CoRAP_update!$C$4:$J$4,0),FALSE))</f>
        <v>#N/A</v>
      </c>
      <c r="T1294" s="76" t="str">
        <f>IF($A1294="-",VLOOKUP($D1294,EDC_update!$C$2:$F$450,4,FALSE),VLOOKUP($A1294,EDC_update!$B$2:$F$450,5,FALSE))</f>
        <v>CAT2</v>
      </c>
      <c r="V1294" s="78">
        <f>IF(IFERROR(SEARCH("PBT",P1294),99)=99,IF(IFERROR(SEARCH("suspected PBT",S1294),99)=99,IF(IFERROR(SEARCH("concluded to be PBT",K1294),99)=99,IF(IFERROR(SEARCH("PBT",S1294),99)=99,IF(IFERROR(SEARCH("PBT cand",L1294),99)=99,IF(IFERROR(SEARCH("PBT",L1294),99)=99,IF(IFERROR(SEARCH("persistent, bioackumulative and toxic properties",K1294),99)=99,0,Scoring!$E$3),Scoring!$E$3),Scoring!$E$7),Scoring!$E$3),Scoring!$E$5),Scoring!$E$6),Scoring!$E$3)</f>
        <v>0</v>
      </c>
      <c r="W1294" s="78">
        <f>IF(IFERROR(SEARCH("vPvB",P1294),99)=99,IF(IFERROR(SEARCH("suspected pbt/vPvB",S1294),99)=99,IF(IFERROR(SEARCH("vPvB",S1294),99)=99,IF(IFERROR(SEARCH("concluded to be a vPvB",S1294),99)=99,IF(IFERROR(SEARCH("identified as vPvB",K1294),99)=99,IF(IFERROR(SEARCH("concluded to be a vPvB",K1294),99)=99,IF(IFERROR(SEARCH("concluded to be both pbt and vPvB",S1294),99)=99,IF(IFERROR(SEARCH("concluded to be both pbt and vPvB",K1294),99)=99,0,Scoring!$E$5),Scoring!$E$5),Scoring!$E$5),Scoring!$E$5),Scoring!$E$5),Scoring!$E$4),Scoring!$E$6),Scoring!$E$4)</f>
        <v>0</v>
      </c>
      <c r="X1294" s="78">
        <f>IF(IFERROR(SEARCH("H410",N1294),99)=99,IF(IFERROR(SEARCH("H410",O1294),99)=99,IF(IFERROR(SEARCH("H410",Q1294),99)=99,IF(IFERROR(SEARCH("H410",M1294),99)=99,IF(IFERROR(SEARCH("H410",R1294),99)=99,IF(IFERROR(SEARCH("H411",N1294),99)=99,IF(IFERROR(SEARCH("H411",O1294),99)=99,IF(IFERROR(SEARCH("H411",Q1294),99)=99,IF(IFERROR(SEARCH("H411",M1294),99)=99,IF(IFERROR(SEARCH("H411",R1294),99)=99,IF(IFERROR(SEARCH("H413",N1294),99)=99,IF(IFERROR(SEARCH("H413",O1294),99)=99,IF(IFERROR(SEARCH("H413",Q1294),99)=99,IF(IFERROR(SEARCH("H413",M1294),99)=99,IF(IFERROR(SEARCH("H413",R1294),99)=99,IF(IFERROR(SEARCH("H412",N1294),99)=99,IF(IFERROR(SEARCH("H412",O1294),99)=99,IF(IFERROR(SEARCH("H412",Q1294),99)=99,IF(IFERROR(SEARCH("H412",M1294),99)=99,IF(IFERROR(SEARCH("H412",R1294),99)=99,0,Scoring!$E$2),Scoring!$E$2),Scoring!$E$2),Scoring!$E$2),Scoring!$E$2),Scoring!$E$2),Scoring!$E$2),Scoring!$E$2),Scoring!$E$2),Scoring!$E$2),Scoring!$E$2),Scoring!$E$2),Scoring!$E$2),Scoring!$E$2),Scoring!$E$2),Scoring!$E$2),Scoring!$E$2),Scoring!$E$2),Scoring!$E$2),Scoring!$E$2)</f>
        <v>0</v>
      </c>
      <c r="Y1294" s="78">
        <f>IF(IFERROR(SEARCH("CMR",K1294),99)=99,IF(IFERROR(SEARCH("Suspected CMR",S1294),99)=99,IF(IFERROR(SEARCH("CMR",S1294),99)=99,0,Scoring!$E$8),Scoring!$E$9),Scoring!$E$8)</f>
        <v>0</v>
      </c>
      <c r="Z1294" s="78">
        <f>IF(IFERROR(SEARCH("H350",N1294),99)=99,IF(IFERROR(SEARCH("H350",O1294),99)=99,IF(IFERROR(SEARCH("H350",Q1294),99)=99,IF(IFERROR(SEARCH("H350",M1294),99)=99,IF(IFERROR(SEARCH("H350",R1294),99)=99,IF(IFERROR(SEARCH("H351",N1294),99)=99,IF(IFERROR(SEARCH("H351",O1294),99)=99,IF(IFERROR(SEARCH("H351",Q1294),99)=99,IF(IFERROR(SEARCH("H351",M1294),99)=99,IF(IFERROR(SEARCH("H351",R1294),99)=99,IF(IFERROR(SEARCH("carcinogenic",P1294),99)=99,IF(IFERROR(SEARCH("suspected carcinogenic",S1294),99)=99,0,Scoring!$E$12),Scoring!$E$11),Scoring!$E$10),Scoring!$E$10),Scoring!$E$10),Scoring!$E$10),Scoring!$E$10),Scoring!$E$10),Scoring!$E$10),Scoring!$E$10),Scoring!$E$10),Scoring!$E$10)</f>
        <v>0</v>
      </c>
      <c r="AA1294" s="78">
        <f>IF(IFERROR(SEARCH("H340",N1294),99)=99,IF(IFERROR(SEARCH("H340",O1294),99)=99,IF(IFERROR(SEARCH("H340",Q1294),99)=99,IF(IFERROR(SEARCH("H340",M1294),99)=99,IF(IFERROR(SEARCH("H340",R1294),99)=99,IF(IFERROR(SEARCH("H341",N1294),99)=99,IF(IFERROR(SEARCH("H341",O1294),99)=99,IF(IFERROR(SEARCH("H341",Q1294),99)=99,IF(IFERROR(SEARCH("H341",M1294),99)=99,IF(IFERROR(SEARCH("H341",R1294),99)=99,IF(IFERROR(SEARCH("mutagenic",P1294),99)=99,IF(IFERROR(SEARCH("suspected mutagenic",S1294),99)=99,0,Scoring!$E$15),Scoring!$E$14),Scoring!$E$13),Scoring!$E$13),Scoring!$E$13),Scoring!$E$13),Scoring!$E$13),Scoring!$E$13),Scoring!$E$13),Scoring!$E$13),Scoring!$E$13),Scoring!$E$13)</f>
        <v>0</v>
      </c>
      <c r="AB1294" s="78">
        <f>IF(IFERROR(SEARCH("H360",N1294),99)=99,IF(IFERROR(SEARCH("H360",O1294),99)=99,IF(IFERROR(SEARCH("H360",Q1294),99)=99,IF(IFERROR(SEARCH("H360",M1294),99)=99,IF(IFERROR(SEARCH("H360",R1294),99)=99,IF(IFERROR(SEARCH("H361",N1294),99)=99,IF(IFERROR(SEARCH("H361",O1294),99)=99,IF(IFERROR(SEARCH("H361",Q1294),99)=99,IF(IFERROR(SEARCH("H361",M1294),99)=99,IF(IFERROR(SEARCH("H361",R1294),99)=99,IF(IFERROR(SEARCH("reproduction",P1294),99)=99,IF(IFERROR(SEARCH("suspected reprotoxic",S1294),99)=99,IF(IFERROR(SEARCH("reprotoxic",S1294),99)=99,IF(IFERROR(SEARCH("reprotoxic",K1294),99)=99,0,Scoring!$E$18),Scoring!$E$18),Scoring!$E$19),Scoring!$E$17),Scoring!$E$16),Scoring!$E$16),Scoring!$E$16),Scoring!$E$16),Scoring!$E$16),Scoring!$E$16),Scoring!$E$16),Scoring!$E$16),Scoring!$E$16),Scoring!$E$16)</f>
        <v>0</v>
      </c>
      <c r="AC1294" s="78">
        <f>IF(IFERROR(SEARCH("57f",L1294),99)=99,IF(IFERROR(SEARCH("57(f)",P1294),99)=99,0,Scoring!$E$20),Scoring!$E$20)</f>
        <v>0</v>
      </c>
      <c r="AD1294" s="78">
        <f>IF(IFERROR(SEARCH("CAT1",T1294),99)=99,IF(IFERROR(SEARCH("CAT2",T1294),99)=99,IF(IFERROR(SEARCH("CAT3",T1294),99)=99,IF(IFERROR(SEARCH("concluded to be endocrine",K1294),99)=99,IF(IFERROR(SEARCH("categorised as endocrine",K1294),99)=99,IF(IFERROR(SEARCH("endocrine disrupting",P1294),99)=99,IF(IFERROR(SEARCH("endocrine disrupting",K1294),99)=99,IF(IFERROR(SEARCH("suspected endocrine",S1294),99)=99,IF(IFERROR(SEARCH("potential endocrine",S1294),99)=99,0,Scoring!$E$25),Scoring!$E$25),Scoring!$E$24),Scoring!$E$24),Scoring!$E$24),Scoring!$E$24),Scoring!$E$23),Scoring!$E$22),Scoring!$E$21)</f>
        <v>0.5</v>
      </c>
      <c r="AE1294" s="78">
        <f>IF(IFERROR(SEARCH("suspected sensitiser",S1294),99)=99,IF(IFERROR(SEARCH("sensitiser",S1294),99)=99,IF(IFERROR(SEARCH("other hazard based concern",S1294),99)=99,0,Scoring!$E$28),Scoring!$E$26),Scoring!$E$27)</f>
        <v>0</v>
      </c>
      <c r="AF1294" s="78">
        <f>IF(IFERROR(M1294,1)=1,IF(IFERROR(N1294,1)=1,IF(IFERROR(O1294,1)=1,IF(IFERROR(Q1294,1)=1,IF(IFERROR(R1294,1)=1,IF(IFERROR(T1294,1)=1,IF(IFERROR(K1294,1)=1,IF(IFERROR(P1294,1)=1,IF(IFERROR(S1294,1)=1,Scoring!$E$29,0),0),0),0),0),0),0),0),0)</f>
        <v>0</v>
      </c>
      <c r="AG1294" s="78">
        <f t="shared" si="90"/>
        <v>0.5</v>
      </c>
      <c r="AI1294" s="93"/>
      <c r="AJ1294" s="94"/>
      <c r="AK1294" s="76"/>
      <c r="AL1294" s="75"/>
      <c r="AN1294" s="79"/>
      <c r="AO1294" s="79"/>
      <c r="AP1294" s="79"/>
      <c r="AQ1294" s="79"/>
      <c r="AR1294" s="79"/>
      <c r="AS1294" s="78"/>
      <c r="AU1294" s="79">
        <f>IF(IFERROR(F1294,99)=99,IF(IFERROR(G1294,99)=99,IF(IFERROR(H1294,99)=99,IF(IFERROR(I1294,99)=99,IF(IFERROR(E1294,99)=99,IF(IFERROR(J1294,99)=99,0,Scoring!$B$7),Scoring!$B$3),Scoring!$B$2),Scoring!$B$6),Scoring!$B$5),Scoring!$B$4)</f>
        <v>0.3</v>
      </c>
      <c r="AV1294" s="78">
        <f t="shared" si="91"/>
        <v>0.15</v>
      </c>
      <c r="AW1294" s="78"/>
      <c r="AX1294" s="66"/>
      <c r="AY1294" s="78"/>
      <c r="AZ1294" s="76"/>
      <c r="BB1294" s="76"/>
    </row>
    <row r="1295" spans="1:54" x14ac:dyDescent="0.25">
      <c r="A1295" s="89" t="s">
        <v>6794</v>
      </c>
      <c r="B1295" s="89" t="s">
        <v>30</v>
      </c>
      <c r="C1295" s="89" t="s">
        <v>30</v>
      </c>
      <c r="D1295" s="89" t="s">
        <v>6795</v>
      </c>
      <c r="E1295" s="76" t="e">
        <f>IF(C1295="-",IF(A1295="-",VLOOKUP(D1295,'sin-list 180320_update'!$C$2:$C$835,1,FALSE),VLOOKUP(A1295,'sin-list 180320_update'!$A$2:$A$835,1,FALSE)),VLOOKUP(C1295,'sin-list 180320_update'!$B$2:$B$835,1,FALSE))</f>
        <v>#N/A</v>
      </c>
      <c r="F1295" s="76" t="e">
        <f>IF($C1295="-",IF($A1295="-",VLOOKUP($D1295,'REACH Bilaga XVII_update'!$A$5:$A$131,1,FALSE),VLOOKUP($A1295,'REACH Bilaga XVII_update'!$C$5:$C$131,1,FALSE)),VLOOKUP($C1295,'REACH Bilaga XVII_update'!$B$5:$B$131,1,FALSE))</f>
        <v>#N/A</v>
      </c>
      <c r="G1295" s="76" t="e">
        <f>IF($C1295="-",IF($A1295="-",VLOOKUP($D1295,' REACH Bilaga 59_update'!$A$5:$A$210,1,FALSE),VLOOKUP($A1295,' REACH Bilaga 59_update'!$D$5:$D$210,1,FALSE)),VLOOKUP($C1295,' REACH Bilaga 59_update'!$C$5:$C$210,1,FALSE))</f>
        <v>#N/A</v>
      </c>
      <c r="H1295" s="76" t="e">
        <f>IF($C1295="-",IF($A1295="-",VLOOKUP($D1295,'REACH Bilaga XIV_update'!$A$5:$A$110,1,FALSE),VLOOKUP($A1295,'REACH Bilaga XIV_update'!$D$5:$D$110,1,FALSE)),VLOOKUP($C1295,'REACH Bilaga XIV_update'!$C$5:$C$110,1,FALSE))</f>
        <v>#N/A</v>
      </c>
      <c r="I1295" s="76" t="e">
        <f>IF($C1295="-",IF($A1295="-",VLOOKUP($D1295,CoRAP_update!$A$5:$A$376,1,FALSE),VLOOKUP($A1295,CoRAP_update!$D$5:$D$376,1,FALSE)),VLOOKUP($C1295,CoRAP_update!$C$5:$C$376,1,FALSE))</f>
        <v>#N/A</v>
      </c>
      <c r="J1295" s="76" t="str">
        <f>IF($C1295="-",IF($A1295="-",VLOOKUP($D1295,EDC_update!$C$2:$C$450,1,FALSE),VLOOKUP($A1295,EDC_update!$B$2:$B$450,1,FALSE)),VLOOKUP($C1295,EDC_update!$L$2:$L$450,1,FALSE))</f>
        <v>1806-29-7</v>
      </c>
      <c r="K1295" s="76" t="e">
        <f>IF($C1295="-",IF($A1295="-",IF(VLOOKUP($D1295,'sin-list 180320_update'!$C$2:$S$835,3,FALSE)="",NA(),VLOOKUP($D1295,'sin-list 180320_update'!$C$2:$S$835,3,FALSE)),IF(VLOOKUP($A1295,'sin-list 180320_update'!$A$2:$S$835,5,FALSE)="",NA(),VLOOKUP($A1295,'sin-list 180320_update'!$A$2:$S$835,5,FALSE))),IF(VLOOKUP($C1295,'sin-list 180320_update'!$B$2:$S$835,4,FALSE)="",NA(),VLOOKUP($C1295,'sin-list 180320_update'!$B$2:$S$835,4,FALSE)))</f>
        <v>#N/A</v>
      </c>
      <c r="L1295" s="76" t="e">
        <f>IF($C1295="-",IF($A1295="-",VLOOKUP($D1295,'sin-list 180320_update'!$C$2:$S$835,6,FALSE),VLOOKUP($A1295,'sin-list 180320_update'!$A$2:$S$835,8,FALSE)),VLOOKUP($C1295,'sin-list 180320_update'!$B$2:$S$835,7,FALSE))</f>
        <v>#N/A</v>
      </c>
      <c r="M1295" s="76" t="e">
        <f>IF($C1295="-",IF($A1295="-",IF(VLOOKUP($D1295,'sin-list 180320_update'!$C$2:$S$835,8,FALSE)="",NA(),VLOOKUP($D1295,'sin-list 180320_update'!$C$2:$S$835,8,FALSE)),IF(VLOOKUP($A1295,'sin-list 180320_update'!$A$2:$S$835,10,FALSE)="",NA(),VLOOKUP($A1295,'sin-list 180320_update'!$A$2:$S$835,10,FALSE))),IF(VLOOKUP($C1295,'sin-list 180320_update'!$B$2:$S$835,9,FALSE)="",NA(),VLOOKUP($C1295,'sin-list 180320_update'!$B$2:$S$835,9,FALSE)))</f>
        <v>#N/A</v>
      </c>
      <c r="N1295" s="76" t="e">
        <f>IF($C1295="-",IF($A1295="-",IF(VLOOKUP($D1295,'REACH Bilaga XVII_update'!$A$5:$E$131,4,FALSE)="",NA(),VLOOKUP($D1295,'REACH Bilaga XVII_update'!$A$5:$E$131,4,FALSE)),IF(VLOOKUP($A1295,'REACH Bilaga XVII_update'!$C$5:$D$131,2,FALSE)="",NA(),VLOOKUP($A1295,'REACH Bilaga XVII_update'!$C$5:$D$131,2,FALSE))),IF(VLOOKUP($C1295,'REACH Bilaga XVII_update'!$B$5:$D$131,3,FALSE)="",NA(),VLOOKUP($C1295,'REACH Bilaga XVII_update'!$B$5:$D$131,3,FALSE)))</f>
        <v>#N/A</v>
      </c>
      <c r="O1295" s="76" t="e">
        <f>IF($C1295="-",IF($A1295="-",IF(VLOOKUP($D1295,' REACH Bilaga 59_update'!$A$5:$E$210,5,FALSE)="",NA(),VLOOKUP($D1295,' REACH Bilaga 59_update'!$A$5:$E$210,5,FALSE)),IF(VLOOKUP($A1295,' REACH Bilaga 59_update'!$D$5:$E$210,2,FALSE)="",NA(),VLOOKUP($A1295,' REACH Bilaga 59_update'!$D$5:$E$210,2,FALSE))),IF(VLOOKUP($C1295,' REACH Bilaga 59_update'!$C$5:$E$210,3,FALSE)="",NA(),VLOOKUP($C1295,' REACH Bilaga 59_update'!$C$5:$E$210,3,FALSE)))</f>
        <v>#N/A</v>
      </c>
      <c r="P1295" s="76" t="e">
        <f>IF(C1295="-",IF(A1295="-",IFERROR(VLOOKUP($D1295,' REACH Bilaga 59_update'!$A$5:$F$210,MATCH(Sammanfattning!P$1,' REACH Bilaga 59_update'!$A$4:$F$4,0),FALSE),VLOOKUP($D1295,'REACH Bilaga XIV_update'!$A$4:$H$110,MATCH(Sammanfattning!P$1,'REACH Bilaga XIV_update'!$A$4:$H$4,0),FALSE)),IFERROR(VLOOKUP($A1295,' REACH Bilaga 59_update'!$D$5:$F$210,MATCH(Sammanfattning!P$1,' REACH Bilaga 59_update'!$D$4:$F$4,0),FALSE),VLOOKUP($A1295,'REACH Bilaga XIV_update'!$D$4:$H$110,MATCH(Sammanfattning!P$1,'REACH Bilaga XIV_update'!$D$4:$H$4,0),FALSE))),IFERROR(VLOOKUP($C1295,' REACH Bilaga 59_update'!$C$5:$F$210,MATCH(Sammanfattning!P$1,' REACH Bilaga 59_update'!$C$4:$F$4,0),FALSE),VLOOKUP($C1295,'REACH Bilaga XIV_update'!$C$4:$H$110,MATCH(Sammanfattning!P$1,'REACH Bilaga XIV_update'!$C$4:$H$4,0),FALSE)))</f>
        <v>#N/A</v>
      </c>
      <c r="Q1295" s="76" t="e">
        <f>IF($C1295="-",IF($A1295="-",IF(VLOOKUP($D1295,'REACH Bilaga XIV_update'!$A$5:$I$110,9,FALSE)="",NA(),VLOOKUP($D1295,'REACH Bilaga XIV_update'!$A$5:$I$110,9,FALSE)),IF(VLOOKUP($A1295,'REACH Bilaga XIV_update'!$D$5:$I$110,6,FALSE)="",NA(),VLOOKUP($A1295,'REACH Bilaga XIV_update'!$D$5:$I$110,6,FALSE))),IF(VLOOKUP($C1295,'REACH Bilaga XIV_update'!$C$5:$I$110,7,FALSE)="",NA(),VLOOKUP($C1295,'REACH Bilaga XIV_update'!$C$5:$I$110,7,FALSE)))</f>
        <v>#N/A</v>
      </c>
      <c r="R1295" s="76" t="e">
        <f>IF($C1295="-",IF($A1295="-",IF(VLOOKUP($D1295,CoRAP_update!$A$5:$O$376,15,FALSE)="",NA(),VLOOKUP($D1295,CoRAP_update!$A$5:$O$376,15,FALSE)),IF(VLOOKUP($A1295,CoRAP_update!$D$5:$O$376,12,FALSE)="",NA(),VLOOKUP($A1295,CoRAP_update!$D$5:$O$376,12,FALSE))),IF(VLOOKUP($C1295,CoRAP_update!$C$5:$O$376,13,FALSE)="",NA(),VLOOKUP($C1295,CoRAP_update!$C$5:$O$376,13,FALSE)))</f>
        <v>#N/A</v>
      </c>
      <c r="S1295" s="144" t="e">
        <f>IF($C1295="-",IF($A1295="-",VLOOKUP($D1295,CoRAP_update!$A$5:$J$376,MATCH(Sammanfattning!S$1,CoRAP_update!$A$4:$J$4,0),FALSE),VLOOKUP($A1295,CoRAP_update!$D$5:$J$376,MATCH(Sammanfattning!S$1,CoRAP_update!$D$4:$J$4,0),FALSE)),VLOOKUP($C1295,CoRAP_update!$C$5:$J$376,MATCH(Sammanfattning!S$1,CoRAP_update!$C$4:$J$4,0),FALSE))</f>
        <v>#N/A</v>
      </c>
      <c r="T1295" s="76" t="str">
        <f>IF($A1295="-",VLOOKUP($D1295,EDC_update!$C$2:$F$450,4,FALSE),VLOOKUP($A1295,EDC_update!$B$2:$F$450,5,FALSE))</f>
        <v>CAT2</v>
      </c>
      <c r="V1295" s="78">
        <f>IF(IFERROR(SEARCH("PBT",P1295),99)=99,IF(IFERROR(SEARCH("suspected PBT",S1295),99)=99,IF(IFERROR(SEARCH("concluded to be PBT",K1295),99)=99,IF(IFERROR(SEARCH("PBT",S1295),99)=99,IF(IFERROR(SEARCH("PBT cand",L1295),99)=99,IF(IFERROR(SEARCH("PBT",L1295),99)=99,IF(IFERROR(SEARCH("persistent, bioackumulative and toxic properties",K1295),99)=99,0,Scoring!$E$3),Scoring!$E$3),Scoring!$E$7),Scoring!$E$3),Scoring!$E$5),Scoring!$E$6),Scoring!$E$3)</f>
        <v>0</v>
      </c>
      <c r="W1295" s="78">
        <f>IF(IFERROR(SEARCH("vPvB",P1295),99)=99,IF(IFERROR(SEARCH("suspected pbt/vPvB",S1295),99)=99,IF(IFERROR(SEARCH("vPvB",S1295),99)=99,IF(IFERROR(SEARCH("concluded to be a vPvB",S1295),99)=99,IF(IFERROR(SEARCH("identified as vPvB",K1295),99)=99,IF(IFERROR(SEARCH("concluded to be a vPvB",K1295),99)=99,IF(IFERROR(SEARCH("concluded to be both pbt and vPvB",S1295),99)=99,IF(IFERROR(SEARCH("concluded to be both pbt and vPvB",K1295),99)=99,0,Scoring!$E$5),Scoring!$E$5),Scoring!$E$5),Scoring!$E$5),Scoring!$E$5),Scoring!$E$4),Scoring!$E$6),Scoring!$E$4)</f>
        <v>0</v>
      </c>
      <c r="X1295" s="78">
        <f>IF(IFERROR(SEARCH("H410",N1295),99)=99,IF(IFERROR(SEARCH("H410",O1295),99)=99,IF(IFERROR(SEARCH("H410",Q1295),99)=99,IF(IFERROR(SEARCH("H410",M1295),99)=99,IF(IFERROR(SEARCH("H410",R1295),99)=99,IF(IFERROR(SEARCH("H411",N1295),99)=99,IF(IFERROR(SEARCH("H411",O1295),99)=99,IF(IFERROR(SEARCH("H411",Q1295),99)=99,IF(IFERROR(SEARCH("H411",M1295),99)=99,IF(IFERROR(SEARCH("H411",R1295),99)=99,IF(IFERROR(SEARCH("H413",N1295),99)=99,IF(IFERROR(SEARCH("H413",O1295),99)=99,IF(IFERROR(SEARCH("H413",Q1295),99)=99,IF(IFERROR(SEARCH("H413",M1295),99)=99,IF(IFERROR(SEARCH("H413",R1295),99)=99,IF(IFERROR(SEARCH("H412",N1295),99)=99,IF(IFERROR(SEARCH("H412",O1295),99)=99,IF(IFERROR(SEARCH("H412",Q1295),99)=99,IF(IFERROR(SEARCH("H412",M1295),99)=99,IF(IFERROR(SEARCH("H412",R1295),99)=99,0,Scoring!$E$2),Scoring!$E$2),Scoring!$E$2),Scoring!$E$2),Scoring!$E$2),Scoring!$E$2),Scoring!$E$2),Scoring!$E$2),Scoring!$E$2),Scoring!$E$2),Scoring!$E$2),Scoring!$E$2),Scoring!$E$2),Scoring!$E$2),Scoring!$E$2),Scoring!$E$2),Scoring!$E$2),Scoring!$E$2),Scoring!$E$2),Scoring!$E$2)</f>
        <v>0</v>
      </c>
      <c r="Y1295" s="78">
        <f>IF(IFERROR(SEARCH("CMR",K1295),99)=99,IF(IFERROR(SEARCH("Suspected CMR",S1295),99)=99,IF(IFERROR(SEARCH("CMR",S1295),99)=99,0,Scoring!$E$8),Scoring!$E$9),Scoring!$E$8)</f>
        <v>0</v>
      </c>
      <c r="Z1295" s="78">
        <f>IF(IFERROR(SEARCH("H350",N1295),99)=99,IF(IFERROR(SEARCH("H350",O1295),99)=99,IF(IFERROR(SEARCH("H350",Q1295),99)=99,IF(IFERROR(SEARCH("H350",M1295),99)=99,IF(IFERROR(SEARCH("H350",R1295),99)=99,IF(IFERROR(SEARCH("H351",N1295),99)=99,IF(IFERROR(SEARCH("H351",O1295),99)=99,IF(IFERROR(SEARCH("H351",Q1295),99)=99,IF(IFERROR(SEARCH("H351",M1295),99)=99,IF(IFERROR(SEARCH("H351",R1295),99)=99,IF(IFERROR(SEARCH("carcinogenic",P1295),99)=99,IF(IFERROR(SEARCH("suspected carcinogenic",S1295),99)=99,0,Scoring!$E$12),Scoring!$E$11),Scoring!$E$10),Scoring!$E$10),Scoring!$E$10),Scoring!$E$10),Scoring!$E$10),Scoring!$E$10),Scoring!$E$10),Scoring!$E$10),Scoring!$E$10),Scoring!$E$10)</f>
        <v>0</v>
      </c>
      <c r="AA1295" s="78">
        <f>IF(IFERROR(SEARCH("H340",N1295),99)=99,IF(IFERROR(SEARCH("H340",O1295),99)=99,IF(IFERROR(SEARCH("H340",Q1295),99)=99,IF(IFERROR(SEARCH("H340",M1295),99)=99,IF(IFERROR(SEARCH("H340",R1295),99)=99,IF(IFERROR(SEARCH("H341",N1295),99)=99,IF(IFERROR(SEARCH("H341",O1295),99)=99,IF(IFERROR(SEARCH("H341",Q1295),99)=99,IF(IFERROR(SEARCH("H341",M1295),99)=99,IF(IFERROR(SEARCH("H341",R1295),99)=99,IF(IFERROR(SEARCH("mutagenic",P1295),99)=99,IF(IFERROR(SEARCH("suspected mutagenic",S1295),99)=99,0,Scoring!$E$15),Scoring!$E$14),Scoring!$E$13),Scoring!$E$13),Scoring!$E$13),Scoring!$E$13),Scoring!$E$13),Scoring!$E$13),Scoring!$E$13),Scoring!$E$13),Scoring!$E$13),Scoring!$E$13)</f>
        <v>0</v>
      </c>
      <c r="AB1295" s="78">
        <f>IF(IFERROR(SEARCH("H360",N1295),99)=99,IF(IFERROR(SEARCH("H360",O1295),99)=99,IF(IFERROR(SEARCH("H360",Q1295),99)=99,IF(IFERROR(SEARCH("H360",M1295),99)=99,IF(IFERROR(SEARCH("H360",R1295),99)=99,IF(IFERROR(SEARCH("H361",N1295),99)=99,IF(IFERROR(SEARCH("H361",O1295),99)=99,IF(IFERROR(SEARCH("H361",Q1295),99)=99,IF(IFERROR(SEARCH("H361",M1295),99)=99,IF(IFERROR(SEARCH("H361",R1295),99)=99,IF(IFERROR(SEARCH("reproduction",P1295),99)=99,IF(IFERROR(SEARCH("suspected reprotoxic",S1295),99)=99,IF(IFERROR(SEARCH("reprotoxic",S1295),99)=99,IF(IFERROR(SEARCH("reprotoxic",K1295),99)=99,0,Scoring!$E$18),Scoring!$E$18),Scoring!$E$19),Scoring!$E$17),Scoring!$E$16),Scoring!$E$16),Scoring!$E$16),Scoring!$E$16),Scoring!$E$16),Scoring!$E$16),Scoring!$E$16),Scoring!$E$16),Scoring!$E$16),Scoring!$E$16)</f>
        <v>0</v>
      </c>
      <c r="AC1295" s="78">
        <f>IF(IFERROR(SEARCH("57f",L1295),99)=99,IF(IFERROR(SEARCH("57(f)",P1295),99)=99,0,Scoring!$E$20),Scoring!$E$20)</f>
        <v>0</v>
      </c>
      <c r="AD1295" s="78">
        <f>IF(IFERROR(SEARCH("CAT1",T1295),99)=99,IF(IFERROR(SEARCH("CAT2",T1295),99)=99,IF(IFERROR(SEARCH("CAT3",T1295),99)=99,IF(IFERROR(SEARCH("concluded to be endocrine",K1295),99)=99,IF(IFERROR(SEARCH("categorised as endocrine",K1295),99)=99,IF(IFERROR(SEARCH("endocrine disrupting",P1295),99)=99,IF(IFERROR(SEARCH("endocrine disrupting",K1295),99)=99,IF(IFERROR(SEARCH("suspected endocrine",S1295),99)=99,IF(IFERROR(SEARCH("potential endocrine",S1295),99)=99,0,Scoring!$E$25),Scoring!$E$25),Scoring!$E$24),Scoring!$E$24),Scoring!$E$24),Scoring!$E$24),Scoring!$E$23),Scoring!$E$22),Scoring!$E$21)</f>
        <v>0.5</v>
      </c>
      <c r="AE1295" s="78">
        <f>IF(IFERROR(SEARCH("suspected sensitiser",S1295),99)=99,IF(IFERROR(SEARCH("sensitiser",S1295),99)=99,IF(IFERROR(SEARCH("other hazard based concern",S1295),99)=99,0,Scoring!$E$28),Scoring!$E$26),Scoring!$E$27)</f>
        <v>0</v>
      </c>
      <c r="AF1295" s="78">
        <f>IF(IFERROR(M1295,1)=1,IF(IFERROR(N1295,1)=1,IF(IFERROR(O1295,1)=1,IF(IFERROR(Q1295,1)=1,IF(IFERROR(R1295,1)=1,IF(IFERROR(T1295,1)=1,IF(IFERROR(K1295,1)=1,IF(IFERROR(P1295,1)=1,IF(IFERROR(S1295,1)=1,Scoring!$E$29,0),0),0),0),0),0),0),0),0)</f>
        <v>0</v>
      </c>
      <c r="AG1295" s="78">
        <f t="shared" si="90"/>
        <v>0.5</v>
      </c>
      <c r="AI1295" s="93"/>
      <c r="AJ1295" s="94"/>
      <c r="AK1295" s="76"/>
      <c r="AL1295" s="75"/>
      <c r="AN1295" s="79"/>
      <c r="AO1295" s="79"/>
      <c r="AP1295" s="79"/>
      <c r="AQ1295" s="79"/>
      <c r="AR1295" s="79"/>
      <c r="AS1295" s="78"/>
      <c r="AU1295" s="79">
        <f>IF(IFERROR(F1295,99)=99,IF(IFERROR(G1295,99)=99,IF(IFERROR(H1295,99)=99,IF(IFERROR(I1295,99)=99,IF(IFERROR(E1295,99)=99,IF(IFERROR(J1295,99)=99,0,Scoring!$B$7),Scoring!$B$3),Scoring!$B$2),Scoring!$B$6),Scoring!$B$5),Scoring!$B$4)</f>
        <v>0.3</v>
      </c>
      <c r="AV1295" s="78">
        <f t="shared" si="91"/>
        <v>0.15</v>
      </c>
      <c r="AW1295" s="78"/>
      <c r="AX1295" s="66"/>
      <c r="AY1295" s="78"/>
      <c r="AZ1295" s="76"/>
      <c r="BB1295" s="76"/>
    </row>
    <row r="1296" spans="1:54" x14ac:dyDescent="0.25">
      <c r="A1296" s="89" t="s">
        <v>7235</v>
      </c>
      <c r="B1296" s="89" t="s">
        <v>30</v>
      </c>
      <c r="C1296" s="89" t="s">
        <v>30</v>
      </c>
      <c r="D1296" s="89" t="s">
        <v>7236</v>
      </c>
      <c r="E1296" s="76" t="e">
        <f>IF(C1296="-",IF(A1296="-",VLOOKUP(D1296,'sin-list 180320_update'!$C$2:$C$835,1,FALSE),VLOOKUP(A1296,'sin-list 180320_update'!$A$2:$A$835,1,FALSE)),VLOOKUP(C1296,'sin-list 180320_update'!$B$2:$B$835,1,FALSE))</f>
        <v>#N/A</v>
      </c>
      <c r="F1296" s="76" t="e">
        <f>IF($C1296="-",IF($A1296="-",VLOOKUP($D1296,'REACH Bilaga XVII_update'!$A$5:$A$131,1,FALSE),VLOOKUP($A1296,'REACH Bilaga XVII_update'!$C$5:$C$131,1,FALSE)),VLOOKUP($C1296,'REACH Bilaga XVII_update'!$B$5:$B$131,1,FALSE))</f>
        <v>#N/A</v>
      </c>
      <c r="G1296" s="76" t="e">
        <f>IF($C1296="-",IF($A1296="-",VLOOKUP($D1296,' REACH Bilaga 59_update'!$A$5:$A$210,1,FALSE),VLOOKUP($A1296,' REACH Bilaga 59_update'!$D$5:$D$210,1,FALSE)),VLOOKUP($C1296,' REACH Bilaga 59_update'!$C$5:$C$210,1,FALSE))</f>
        <v>#N/A</v>
      </c>
      <c r="H1296" s="76" t="e">
        <f>IF($C1296="-",IF($A1296="-",VLOOKUP($D1296,'REACH Bilaga XIV_update'!$A$5:$A$110,1,FALSE),VLOOKUP($A1296,'REACH Bilaga XIV_update'!$D$5:$D$110,1,FALSE)),VLOOKUP($C1296,'REACH Bilaga XIV_update'!$C$5:$C$110,1,FALSE))</f>
        <v>#N/A</v>
      </c>
      <c r="I1296" s="76" t="e">
        <f>IF($C1296="-",IF($A1296="-",VLOOKUP($D1296,CoRAP_update!$A$5:$A$376,1,FALSE),VLOOKUP($A1296,CoRAP_update!$D$5:$D$376,1,FALSE)),VLOOKUP($C1296,CoRAP_update!$C$5:$C$376,1,FALSE))</f>
        <v>#N/A</v>
      </c>
      <c r="J1296" s="76" t="str">
        <f>IF($C1296="-",IF($A1296="-",VLOOKUP($D1296,EDC_update!$C$2:$C$450,1,FALSE),VLOOKUP($A1296,EDC_update!$B$2:$B$450,1,FALSE)),VLOOKUP($C1296,EDC_update!$L$2:$L$450,1,FALSE))</f>
        <v>2051-60-7</v>
      </c>
      <c r="K1296" s="76" t="e">
        <f>IF($C1296="-",IF($A1296="-",IF(VLOOKUP($D1296,'sin-list 180320_update'!$C$2:$S$835,3,FALSE)="",NA(),VLOOKUP($D1296,'sin-list 180320_update'!$C$2:$S$835,3,FALSE)),IF(VLOOKUP($A1296,'sin-list 180320_update'!$A$2:$S$835,5,FALSE)="",NA(),VLOOKUP($A1296,'sin-list 180320_update'!$A$2:$S$835,5,FALSE))),IF(VLOOKUP($C1296,'sin-list 180320_update'!$B$2:$S$835,4,FALSE)="",NA(),VLOOKUP($C1296,'sin-list 180320_update'!$B$2:$S$835,4,FALSE)))</f>
        <v>#N/A</v>
      </c>
      <c r="L1296" s="76" t="e">
        <f>IF($C1296="-",IF($A1296="-",VLOOKUP($D1296,'sin-list 180320_update'!$C$2:$S$835,6,FALSE),VLOOKUP($A1296,'sin-list 180320_update'!$A$2:$S$835,8,FALSE)),VLOOKUP($C1296,'sin-list 180320_update'!$B$2:$S$835,7,FALSE))</f>
        <v>#N/A</v>
      </c>
      <c r="M1296" s="76" t="e">
        <f>IF($C1296="-",IF($A1296="-",IF(VLOOKUP($D1296,'sin-list 180320_update'!$C$2:$S$835,8,FALSE)="",NA(),VLOOKUP($D1296,'sin-list 180320_update'!$C$2:$S$835,8,FALSE)),IF(VLOOKUP($A1296,'sin-list 180320_update'!$A$2:$S$835,10,FALSE)="",NA(),VLOOKUP($A1296,'sin-list 180320_update'!$A$2:$S$835,10,FALSE))),IF(VLOOKUP($C1296,'sin-list 180320_update'!$B$2:$S$835,9,FALSE)="",NA(),VLOOKUP($C1296,'sin-list 180320_update'!$B$2:$S$835,9,FALSE)))</f>
        <v>#N/A</v>
      </c>
      <c r="N1296" s="76" t="e">
        <f>IF($C1296="-",IF($A1296="-",IF(VLOOKUP($D1296,'REACH Bilaga XVII_update'!$A$5:$E$131,4,FALSE)="",NA(),VLOOKUP($D1296,'REACH Bilaga XVII_update'!$A$5:$E$131,4,FALSE)),IF(VLOOKUP($A1296,'REACH Bilaga XVII_update'!$C$5:$D$131,2,FALSE)="",NA(),VLOOKUP($A1296,'REACH Bilaga XVII_update'!$C$5:$D$131,2,FALSE))),IF(VLOOKUP($C1296,'REACH Bilaga XVII_update'!$B$5:$D$131,3,FALSE)="",NA(),VLOOKUP($C1296,'REACH Bilaga XVII_update'!$B$5:$D$131,3,FALSE)))</f>
        <v>#N/A</v>
      </c>
      <c r="O1296" s="76" t="e">
        <f>IF($C1296="-",IF($A1296="-",IF(VLOOKUP($D1296,' REACH Bilaga 59_update'!$A$5:$E$210,5,FALSE)="",NA(),VLOOKUP($D1296,' REACH Bilaga 59_update'!$A$5:$E$210,5,FALSE)),IF(VLOOKUP($A1296,' REACH Bilaga 59_update'!$D$5:$E$210,2,FALSE)="",NA(),VLOOKUP($A1296,' REACH Bilaga 59_update'!$D$5:$E$210,2,FALSE))),IF(VLOOKUP($C1296,' REACH Bilaga 59_update'!$C$5:$E$210,3,FALSE)="",NA(),VLOOKUP($C1296,' REACH Bilaga 59_update'!$C$5:$E$210,3,FALSE)))</f>
        <v>#N/A</v>
      </c>
      <c r="P1296" s="76" t="e">
        <f>IF(C1296="-",IF(A1296="-",IFERROR(VLOOKUP($D1296,' REACH Bilaga 59_update'!$A$5:$F$210,MATCH(Sammanfattning!P$1,' REACH Bilaga 59_update'!$A$4:$F$4,0),FALSE),VLOOKUP($D1296,'REACH Bilaga XIV_update'!$A$4:$H$110,MATCH(Sammanfattning!P$1,'REACH Bilaga XIV_update'!$A$4:$H$4,0),FALSE)),IFERROR(VLOOKUP($A1296,' REACH Bilaga 59_update'!$D$5:$F$210,MATCH(Sammanfattning!P$1,' REACH Bilaga 59_update'!$D$4:$F$4,0),FALSE),VLOOKUP($A1296,'REACH Bilaga XIV_update'!$D$4:$H$110,MATCH(Sammanfattning!P$1,'REACH Bilaga XIV_update'!$D$4:$H$4,0),FALSE))),IFERROR(VLOOKUP($C1296,' REACH Bilaga 59_update'!$C$5:$F$210,MATCH(Sammanfattning!P$1,' REACH Bilaga 59_update'!$C$4:$F$4,0),FALSE),VLOOKUP($C1296,'REACH Bilaga XIV_update'!$C$4:$H$110,MATCH(Sammanfattning!P$1,'REACH Bilaga XIV_update'!$C$4:$H$4,0),FALSE)))</f>
        <v>#N/A</v>
      </c>
      <c r="Q1296" s="76" t="e">
        <f>IF($C1296="-",IF($A1296="-",IF(VLOOKUP($D1296,'REACH Bilaga XIV_update'!$A$5:$I$110,9,FALSE)="",NA(),VLOOKUP($D1296,'REACH Bilaga XIV_update'!$A$5:$I$110,9,FALSE)),IF(VLOOKUP($A1296,'REACH Bilaga XIV_update'!$D$5:$I$110,6,FALSE)="",NA(),VLOOKUP($A1296,'REACH Bilaga XIV_update'!$D$5:$I$110,6,FALSE))),IF(VLOOKUP($C1296,'REACH Bilaga XIV_update'!$C$5:$I$110,7,FALSE)="",NA(),VLOOKUP($C1296,'REACH Bilaga XIV_update'!$C$5:$I$110,7,FALSE)))</f>
        <v>#N/A</v>
      </c>
      <c r="R1296" s="76" t="e">
        <f>IF($C1296="-",IF($A1296="-",IF(VLOOKUP($D1296,CoRAP_update!$A$5:$O$376,15,FALSE)="",NA(),VLOOKUP($D1296,CoRAP_update!$A$5:$O$376,15,FALSE)),IF(VLOOKUP($A1296,CoRAP_update!$D$5:$O$376,12,FALSE)="",NA(),VLOOKUP($A1296,CoRAP_update!$D$5:$O$376,12,FALSE))),IF(VLOOKUP($C1296,CoRAP_update!$C$5:$O$376,13,FALSE)="",NA(),VLOOKUP($C1296,CoRAP_update!$C$5:$O$376,13,FALSE)))</f>
        <v>#N/A</v>
      </c>
      <c r="S1296" s="144" t="e">
        <f>IF($C1296="-",IF($A1296="-",VLOOKUP($D1296,CoRAP_update!$A$5:$J$376,MATCH(Sammanfattning!S$1,CoRAP_update!$A$4:$J$4,0),FALSE),VLOOKUP($A1296,CoRAP_update!$D$5:$J$376,MATCH(Sammanfattning!S$1,CoRAP_update!$D$4:$J$4,0),FALSE)),VLOOKUP($C1296,CoRAP_update!$C$5:$J$376,MATCH(Sammanfattning!S$1,CoRAP_update!$C$4:$J$4,0),FALSE))</f>
        <v>#N/A</v>
      </c>
      <c r="T1296" s="76" t="str">
        <f>IF($A1296="-",VLOOKUP($D1296,EDC_update!$C$2:$F$450,4,FALSE),VLOOKUP($A1296,EDC_update!$B$2:$F$450,5,FALSE))</f>
        <v>CAT2</v>
      </c>
      <c r="V1296" s="78">
        <f>IF(IFERROR(SEARCH("PBT",P1296),99)=99,IF(IFERROR(SEARCH("suspected PBT",S1296),99)=99,IF(IFERROR(SEARCH("concluded to be PBT",K1296),99)=99,IF(IFERROR(SEARCH("PBT",S1296),99)=99,IF(IFERROR(SEARCH("PBT cand",L1296),99)=99,IF(IFERROR(SEARCH("PBT",L1296),99)=99,IF(IFERROR(SEARCH("persistent, bioackumulative and toxic properties",K1296),99)=99,0,Scoring!$E$3),Scoring!$E$3),Scoring!$E$7),Scoring!$E$3),Scoring!$E$5),Scoring!$E$6),Scoring!$E$3)</f>
        <v>0</v>
      </c>
      <c r="W1296" s="78">
        <f>IF(IFERROR(SEARCH("vPvB",P1296),99)=99,IF(IFERROR(SEARCH("suspected pbt/vPvB",S1296),99)=99,IF(IFERROR(SEARCH("vPvB",S1296),99)=99,IF(IFERROR(SEARCH("concluded to be a vPvB",S1296),99)=99,IF(IFERROR(SEARCH("identified as vPvB",K1296),99)=99,IF(IFERROR(SEARCH("concluded to be a vPvB",K1296),99)=99,IF(IFERROR(SEARCH("concluded to be both pbt and vPvB",S1296),99)=99,IF(IFERROR(SEARCH("concluded to be both pbt and vPvB",K1296),99)=99,0,Scoring!$E$5),Scoring!$E$5),Scoring!$E$5),Scoring!$E$5),Scoring!$E$5),Scoring!$E$4),Scoring!$E$6),Scoring!$E$4)</f>
        <v>0</v>
      </c>
      <c r="X1296" s="78">
        <f>IF(IFERROR(SEARCH("H410",N1296),99)=99,IF(IFERROR(SEARCH("H410",O1296),99)=99,IF(IFERROR(SEARCH("H410",Q1296),99)=99,IF(IFERROR(SEARCH("H410",M1296),99)=99,IF(IFERROR(SEARCH("H410",R1296),99)=99,IF(IFERROR(SEARCH("H411",N1296),99)=99,IF(IFERROR(SEARCH("H411",O1296),99)=99,IF(IFERROR(SEARCH("H411",Q1296),99)=99,IF(IFERROR(SEARCH("H411",M1296),99)=99,IF(IFERROR(SEARCH("H411",R1296),99)=99,IF(IFERROR(SEARCH("H413",N1296),99)=99,IF(IFERROR(SEARCH("H413",O1296),99)=99,IF(IFERROR(SEARCH("H413",Q1296),99)=99,IF(IFERROR(SEARCH("H413",M1296),99)=99,IF(IFERROR(SEARCH("H413",R1296),99)=99,IF(IFERROR(SEARCH("H412",N1296),99)=99,IF(IFERROR(SEARCH("H412",O1296),99)=99,IF(IFERROR(SEARCH("H412",Q1296),99)=99,IF(IFERROR(SEARCH("H412",M1296),99)=99,IF(IFERROR(SEARCH("H412",R1296),99)=99,0,Scoring!$E$2),Scoring!$E$2),Scoring!$E$2),Scoring!$E$2),Scoring!$E$2),Scoring!$E$2),Scoring!$E$2),Scoring!$E$2),Scoring!$E$2),Scoring!$E$2),Scoring!$E$2),Scoring!$E$2),Scoring!$E$2),Scoring!$E$2),Scoring!$E$2),Scoring!$E$2),Scoring!$E$2),Scoring!$E$2),Scoring!$E$2),Scoring!$E$2)</f>
        <v>0</v>
      </c>
      <c r="Y1296" s="78">
        <f>IF(IFERROR(SEARCH("CMR",K1296),99)=99,IF(IFERROR(SEARCH("Suspected CMR",S1296),99)=99,IF(IFERROR(SEARCH("CMR",S1296),99)=99,0,Scoring!$E$8),Scoring!$E$9),Scoring!$E$8)</f>
        <v>0</v>
      </c>
      <c r="Z1296" s="78">
        <f>IF(IFERROR(SEARCH("H350",N1296),99)=99,IF(IFERROR(SEARCH("H350",O1296),99)=99,IF(IFERROR(SEARCH("H350",Q1296),99)=99,IF(IFERROR(SEARCH("H350",M1296),99)=99,IF(IFERROR(SEARCH("H350",R1296),99)=99,IF(IFERROR(SEARCH("H351",N1296),99)=99,IF(IFERROR(SEARCH("H351",O1296),99)=99,IF(IFERROR(SEARCH("H351",Q1296),99)=99,IF(IFERROR(SEARCH("H351",M1296),99)=99,IF(IFERROR(SEARCH("H351",R1296),99)=99,IF(IFERROR(SEARCH("carcinogenic",P1296),99)=99,IF(IFERROR(SEARCH("suspected carcinogenic",S1296),99)=99,0,Scoring!$E$12),Scoring!$E$11),Scoring!$E$10),Scoring!$E$10),Scoring!$E$10),Scoring!$E$10),Scoring!$E$10),Scoring!$E$10),Scoring!$E$10),Scoring!$E$10),Scoring!$E$10),Scoring!$E$10)</f>
        <v>0</v>
      </c>
      <c r="AA1296" s="78">
        <f>IF(IFERROR(SEARCH("H340",N1296),99)=99,IF(IFERROR(SEARCH("H340",O1296),99)=99,IF(IFERROR(SEARCH("H340",Q1296),99)=99,IF(IFERROR(SEARCH("H340",M1296),99)=99,IF(IFERROR(SEARCH("H340",R1296),99)=99,IF(IFERROR(SEARCH("H341",N1296),99)=99,IF(IFERROR(SEARCH("H341",O1296),99)=99,IF(IFERROR(SEARCH("H341",Q1296),99)=99,IF(IFERROR(SEARCH("H341",M1296),99)=99,IF(IFERROR(SEARCH("H341",R1296),99)=99,IF(IFERROR(SEARCH("mutagenic",P1296),99)=99,IF(IFERROR(SEARCH("suspected mutagenic",S1296),99)=99,0,Scoring!$E$15),Scoring!$E$14),Scoring!$E$13),Scoring!$E$13),Scoring!$E$13),Scoring!$E$13),Scoring!$E$13),Scoring!$E$13),Scoring!$E$13),Scoring!$E$13),Scoring!$E$13),Scoring!$E$13)</f>
        <v>0</v>
      </c>
      <c r="AB1296" s="78">
        <f>IF(IFERROR(SEARCH("H360",N1296),99)=99,IF(IFERROR(SEARCH("H360",O1296),99)=99,IF(IFERROR(SEARCH("H360",Q1296),99)=99,IF(IFERROR(SEARCH("H360",M1296),99)=99,IF(IFERROR(SEARCH("H360",R1296),99)=99,IF(IFERROR(SEARCH("H361",N1296),99)=99,IF(IFERROR(SEARCH("H361",O1296),99)=99,IF(IFERROR(SEARCH("H361",Q1296),99)=99,IF(IFERROR(SEARCH("H361",M1296),99)=99,IF(IFERROR(SEARCH("H361",R1296),99)=99,IF(IFERROR(SEARCH("reproduction",P1296),99)=99,IF(IFERROR(SEARCH("suspected reprotoxic",S1296),99)=99,IF(IFERROR(SEARCH("reprotoxic",S1296),99)=99,IF(IFERROR(SEARCH("reprotoxic",K1296),99)=99,0,Scoring!$E$18),Scoring!$E$18),Scoring!$E$19),Scoring!$E$17),Scoring!$E$16),Scoring!$E$16),Scoring!$E$16),Scoring!$E$16),Scoring!$E$16),Scoring!$E$16),Scoring!$E$16),Scoring!$E$16),Scoring!$E$16),Scoring!$E$16)</f>
        <v>0</v>
      </c>
      <c r="AC1296" s="78">
        <f>IF(IFERROR(SEARCH("57f",L1296),99)=99,IF(IFERROR(SEARCH("57(f)",P1296),99)=99,0,Scoring!$E$20),Scoring!$E$20)</f>
        <v>0</v>
      </c>
      <c r="AD1296" s="78">
        <f>IF(IFERROR(SEARCH("CAT1",T1296),99)=99,IF(IFERROR(SEARCH("CAT2",T1296),99)=99,IF(IFERROR(SEARCH("CAT3",T1296),99)=99,IF(IFERROR(SEARCH("concluded to be endocrine",K1296),99)=99,IF(IFERROR(SEARCH("categorised as endocrine",K1296),99)=99,IF(IFERROR(SEARCH("endocrine disrupting",P1296),99)=99,IF(IFERROR(SEARCH("endocrine disrupting",K1296),99)=99,IF(IFERROR(SEARCH("suspected endocrine",S1296),99)=99,IF(IFERROR(SEARCH("potential endocrine",S1296),99)=99,0,Scoring!$E$25),Scoring!$E$25),Scoring!$E$24),Scoring!$E$24),Scoring!$E$24),Scoring!$E$24),Scoring!$E$23),Scoring!$E$22),Scoring!$E$21)</f>
        <v>0.5</v>
      </c>
      <c r="AE1296" s="78">
        <f>IF(IFERROR(SEARCH("suspected sensitiser",S1296),99)=99,IF(IFERROR(SEARCH("sensitiser",S1296),99)=99,IF(IFERROR(SEARCH("other hazard based concern",S1296),99)=99,0,Scoring!$E$28),Scoring!$E$26),Scoring!$E$27)</f>
        <v>0</v>
      </c>
      <c r="AF1296" s="78">
        <f>IF(IFERROR(M1296,1)=1,IF(IFERROR(N1296,1)=1,IF(IFERROR(O1296,1)=1,IF(IFERROR(Q1296,1)=1,IF(IFERROR(R1296,1)=1,IF(IFERROR(T1296,1)=1,IF(IFERROR(K1296,1)=1,IF(IFERROR(P1296,1)=1,IF(IFERROR(S1296,1)=1,Scoring!$E$29,0),0),0),0),0),0),0),0),0)</f>
        <v>0</v>
      </c>
      <c r="AG1296" s="78">
        <f t="shared" si="90"/>
        <v>0.5</v>
      </c>
      <c r="AI1296" s="93"/>
      <c r="AJ1296" s="94"/>
      <c r="AK1296" s="76"/>
      <c r="AL1296" s="75"/>
      <c r="AN1296" s="79"/>
      <c r="AO1296" s="79"/>
      <c r="AP1296" s="79"/>
      <c r="AQ1296" s="79"/>
      <c r="AR1296" s="79"/>
      <c r="AS1296" s="78"/>
      <c r="AU1296" s="79">
        <f>IF(IFERROR(F1296,99)=99,IF(IFERROR(G1296,99)=99,IF(IFERROR(H1296,99)=99,IF(IFERROR(I1296,99)=99,IF(IFERROR(E1296,99)=99,IF(IFERROR(J1296,99)=99,0,Scoring!$B$7),Scoring!$B$3),Scoring!$B$2),Scoring!$B$6),Scoring!$B$5),Scoring!$B$4)</f>
        <v>0.3</v>
      </c>
      <c r="AV1296" s="78">
        <f t="shared" si="91"/>
        <v>0.15</v>
      </c>
      <c r="AW1296" s="78"/>
      <c r="AX1296" s="66"/>
      <c r="AY1296" s="78"/>
      <c r="AZ1296" s="76"/>
      <c r="BB1296" s="76"/>
    </row>
    <row r="1297" spans="1:54" x14ac:dyDescent="0.25">
      <c r="A1297" s="89" t="s">
        <v>7263</v>
      </c>
      <c r="B1297" s="89" t="s">
        <v>30</v>
      </c>
      <c r="C1297" s="89" t="s">
        <v>30</v>
      </c>
      <c r="D1297" s="89" t="s">
        <v>7264</v>
      </c>
      <c r="E1297" s="76" t="e">
        <f>IF(C1297="-",IF(A1297="-",VLOOKUP(D1297,'sin-list 180320_update'!$C$2:$C$835,1,FALSE),VLOOKUP(A1297,'sin-list 180320_update'!$A$2:$A$835,1,FALSE)),VLOOKUP(C1297,'sin-list 180320_update'!$B$2:$B$835,1,FALSE))</f>
        <v>#N/A</v>
      </c>
      <c r="F1297" s="76" t="e">
        <f>IF($C1297="-",IF($A1297="-",VLOOKUP($D1297,'REACH Bilaga XVII_update'!$A$5:$A$131,1,FALSE),VLOOKUP($A1297,'REACH Bilaga XVII_update'!$C$5:$C$131,1,FALSE)),VLOOKUP($C1297,'REACH Bilaga XVII_update'!$B$5:$B$131,1,FALSE))</f>
        <v>#N/A</v>
      </c>
      <c r="G1297" s="76" t="e">
        <f>IF($C1297="-",IF($A1297="-",VLOOKUP($D1297,' REACH Bilaga 59_update'!$A$5:$A$210,1,FALSE),VLOOKUP($A1297,' REACH Bilaga 59_update'!$D$5:$D$210,1,FALSE)),VLOOKUP($C1297,' REACH Bilaga 59_update'!$C$5:$C$210,1,FALSE))</f>
        <v>#N/A</v>
      </c>
      <c r="H1297" s="76" t="e">
        <f>IF($C1297="-",IF($A1297="-",VLOOKUP($D1297,'REACH Bilaga XIV_update'!$A$5:$A$110,1,FALSE),VLOOKUP($A1297,'REACH Bilaga XIV_update'!$D$5:$D$110,1,FALSE)),VLOOKUP($C1297,'REACH Bilaga XIV_update'!$C$5:$C$110,1,FALSE))</f>
        <v>#N/A</v>
      </c>
      <c r="I1297" s="76" t="e">
        <f>IF($C1297="-",IF($A1297="-",VLOOKUP($D1297,CoRAP_update!$A$5:$A$376,1,FALSE),VLOOKUP($A1297,CoRAP_update!$D$5:$D$376,1,FALSE)),VLOOKUP($C1297,CoRAP_update!$C$5:$C$376,1,FALSE))</f>
        <v>#N/A</v>
      </c>
      <c r="J1297" s="76" t="str">
        <f>IF($C1297="-",IF($A1297="-",VLOOKUP($D1297,EDC_update!$C$2:$C$450,1,FALSE),VLOOKUP($A1297,EDC_update!$B$2:$B$450,1,FALSE)),VLOOKUP($C1297,EDC_update!$L$2:$L$450,1,FALSE))</f>
        <v>2051-61-8</v>
      </c>
      <c r="K1297" s="76" t="e">
        <f>IF($C1297="-",IF($A1297="-",IF(VLOOKUP($D1297,'sin-list 180320_update'!$C$2:$S$835,3,FALSE)="",NA(),VLOOKUP($D1297,'sin-list 180320_update'!$C$2:$S$835,3,FALSE)),IF(VLOOKUP($A1297,'sin-list 180320_update'!$A$2:$S$835,5,FALSE)="",NA(),VLOOKUP($A1297,'sin-list 180320_update'!$A$2:$S$835,5,FALSE))),IF(VLOOKUP($C1297,'sin-list 180320_update'!$B$2:$S$835,4,FALSE)="",NA(),VLOOKUP($C1297,'sin-list 180320_update'!$B$2:$S$835,4,FALSE)))</f>
        <v>#N/A</v>
      </c>
      <c r="L1297" s="76" t="e">
        <f>IF($C1297="-",IF($A1297="-",VLOOKUP($D1297,'sin-list 180320_update'!$C$2:$S$835,6,FALSE),VLOOKUP($A1297,'sin-list 180320_update'!$A$2:$S$835,8,FALSE)),VLOOKUP($C1297,'sin-list 180320_update'!$B$2:$S$835,7,FALSE))</f>
        <v>#N/A</v>
      </c>
      <c r="M1297" s="76" t="e">
        <f>IF($C1297="-",IF($A1297="-",IF(VLOOKUP($D1297,'sin-list 180320_update'!$C$2:$S$835,8,FALSE)="",NA(),VLOOKUP($D1297,'sin-list 180320_update'!$C$2:$S$835,8,FALSE)),IF(VLOOKUP($A1297,'sin-list 180320_update'!$A$2:$S$835,10,FALSE)="",NA(),VLOOKUP($A1297,'sin-list 180320_update'!$A$2:$S$835,10,FALSE))),IF(VLOOKUP($C1297,'sin-list 180320_update'!$B$2:$S$835,9,FALSE)="",NA(),VLOOKUP($C1297,'sin-list 180320_update'!$B$2:$S$835,9,FALSE)))</f>
        <v>#N/A</v>
      </c>
      <c r="N1297" s="76" t="e">
        <f>IF($C1297="-",IF($A1297="-",IF(VLOOKUP($D1297,'REACH Bilaga XVII_update'!$A$5:$E$131,4,FALSE)="",NA(),VLOOKUP($D1297,'REACH Bilaga XVII_update'!$A$5:$E$131,4,FALSE)),IF(VLOOKUP($A1297,'REACH Bilaga XVII_update'!$C$5:$D$131,2,FALSE)="",NA(),VLOOKUP($A1297,'REACH Bilaga XVII_update'!$C$5:$D$131,2,FALSE))),IF(VLOOKUP($C1297,'REACH Bilaga XVII_update'!$B$5:$D$131,3,FALSE)="",NA(),VLOOKUP($C1297,'REACH Bilaga XVII_update'!$B$5:$D$131,3,FALSE)))</f>
        <v>#N/A</v>
      </c>
      <c r="O1297" s="76" t="e">
        <f>IF($C1297="-",IF($A1297="-",IF(VLOOKUP($D1297,' REACH Bilaga 59_update'!$A$5:$E$210,5,FALSE)="",NA(),VLOOKUP($D1297,' REACH Bilaga 59_update'!$A$5:$E$210,5,FALSE)),IF(VLOOKUP($A1297,' REACH Bilaga 59_update'!$D$5:$E$210,2,FALSE)="",NA(),VLOOKUP($A1297,' REACH Bilaga 59_update'!$D$5:$E$210,2,FALSE))),IF(VLOOKUP($C1297,' REACH Bilaga 59_update'!$C$5:$E$210,3,FALSE)="",NA(),VLOOKUP($C1297,' REACH Bilaga 59_update'!$C$5:$E$210,3,FALSE)))</f>
        <v>#N/A</v>
      </c>
      <c r="P1297" s="76" t="e">
        <f>IF(C1297="-",IF(A1297="-",IFERROR(VLOOKUP($D1297,' REACH Bilaga 59_update'!$A$5:$F$210,MATCH(Sammanfattning!P$1,' REACH Bilaga 59_update'!$A$4:$F$4,0),FALSE),VLOOKUP($D1297,'REACH Bilaga XIV_update'!$A$4:$H$110,MATCH(Sammanfattning!P$1,'REACH Bilaga XIV_update'!$A$4:$H$4,0),FALSE)),IFERROR(VLOOKUP($A1297,' REACH Bilaga 59_update'!$D$5:$F$210,MATCH(Sammanfattning!P$1,' REACH Bilaga 59_update'!$D$4:$F$4,0),FALSE),VLOOKUP($A1297,'REACH Bilaga XIV_update'!$D$4:$H$110,MATCH(Sammanfattning!P$1,'REACH Bilaga XIV_update'!$D$4:$H$4,0),FALSE))),IFERROR(VLOOKUP($C1297,' REACH Bilaga 59_update'!$C$5:$F$210,MATCH(Sammanfattning!P$1,' REACH Bilaga 59_update'!$C$4:$F$4,0),FALSE),VLOOKUP($C1297,'REACH Bilaga XIV_update'!$C$4:$H$110,MATCH(Sammanfattning!P$1,'REACH Bilaga XIV_update'!$C$4:$H$4,0),FALSE)))</f>
        <v>#N/A</v>
      </c>
      <c r="Q1297" s="76" t="e">
        <f>IF($C1297="-",IF($A1297="-",IF(VLOOKUP($D1297,'REACH Bilaga XIV_update'!$A$5:$I$110,9,FALSE)="",NA(),VLOOKUP($D1297,'REACH Bilaga XIV_update'!$A$5:$I$110,9,FALSE)),IF(VLOOKUP($A1297,'REACH Bilaga XIV_update'!$D$5:$I$110,6,FALSE)="",NA(),VLOOKUP($A1297,'REACH Bilaga XIV_update'!$D$5:$I$110,6,FALSE))),IF(VLOOKUP($C1297,'REACH Bilaga XIV_update'!$C$5:$I$110,7,FALSE)="",NA(),VLOOKUP($C1297,'REACH Bilaga XIV_update'!$C$5:$I$110,7,FALSE)))</f>
        <v>#N/A</v>
      </c>
      <c r="R1297" s="76" t="e">
        <f>IF($C1297="-",IF($A1297="-",IF(VLOOKUP($D1297,CoRAP_update!$A$5:$O$376,15,FALSE)="",NA(),VLOOKUP($D1297,CoRAP_update!$A$5:$O$376,15,FALSE)),IF(VLOOKUP($A1297,CoRAP_update!$D$5:$O$376,12,FALSE)="",NA(),VLOOKUP($A1297,CoRAP_update!$D$5:$O$376,12,FALSE))),IF(VLOOKUP($C1297,CoRAP_update!$C$5:$O$376,13,FALSE)="",NA(),VLOOKUP($C1297,CoRAP_update!$C$5:$O$376,13,FALSE)))</f>
        <v>#N/A</v>
      </c>
      <c r="S1297" s="144" t="e">
        <f>IF($C1297="-",IF($A1297="-",VLOOKUP($D1297,CoRAP_update!$A$5:$J$376,MATCH(Sammanfattning!S$1,CoRAP_update!$A$4:$J$4,0),FALSE),VLOOKUP($A1297,CoRAP_update!$D$5:$J$376,MATCH(Sammanfattning!S$1,CoRAP_update!$D$4:$J$4,0),FALSE)),VLOOKUP($C1297,CoRAP_update!$C$5:$J$376,MATCH(Sammanfattning!S$1,CoRAP_update!$C$4:$J$4,0),FALSE))</f>
        <v>#N/A</v>
      </c>
      <c r="T1297" s="76" t="str">
        <f>IF($A1297="-",VLOOKUP($D1297,EDC_update!$C$2:$F$450,4,FALSE),VLOOKUP($A1297,EDC_update!$B$2:$F$450,5,FALSE))</f>
        <v>CAT2</v>
      </c>
      <c r="V1297" s="78">
        <f>IF(IFERROR(SEARCH("PBT",P1297),99)=99,IF(IFERROR(SEARCH("suspected PBT",S1297),99)=99,IF(IFERROR(SEARCH("concluded to be PBT",K1297),99)=99,IF(IFERROR(SEARCH("PBT",S1297),99)=99,IF(IFERROR(SEARCH("PBT cand",L1297),99)=99,IF(IFERROR(SEARCH("PBT",L1297),99)=99,IF(IFERROR(SEARCH("persistent, bioackumulative and toxic properties",K1297),99)=99,0,Scoring!$E$3),Scoring!$E$3),Scoring!$E$7),Scoring!$E$3),Scoring!$E$5),Scoring!$E$6),Scoring!$E$3)</f>
        <v>0</v>
      </c>
      <c r="W1297" s="78">
        <f>IF(IFERROR(SEARCH("vPvB",P1297),99)=99,IF(IFERROR(SEARCH("suspected pbt/vPvB",S1297),99)=99,IF(IFERROR(SEARCH("vPvB",S1297),99)=99,IF(IFERROR(SEARCH("concluded to be a vPvB",S1297),99)=99,IF(IFERROR(SEARCH("identified as vPvB",K1297),99)=99,IF(IFERROR(SEARCH("concluded to be a vPvB",K1297),99)=99,IF(IFERROR(SEARCH("concluded to be both pbt and vPvB",S1297),99)=99,IF(IFERROR(SEARCH("concluded to be both pbt and vPvB",K1297),99)=99,0,Scoring!$E$5),Scoring!$E$5),Scoring!$E$5),Scoring!$E$5),Scoring!$E$5),Scoring!$E$4),Scoring!$E$6),Scoring!$E$4)</f>
        <v>0</v>
      </c>
      <c r="X1297" s="78">
        <f>IF(IFERROR(SEARCH("H410",N1297),99)=99,IF(IFERROR(SEARCH("H410",O1297),99)=99,IF(IFERROR(SEARCH("H410",Q1297),99)=99,IF(IFERROR(SEARCH("H410",M1297),99)=99,IF(IFERROR(SEARCH("H410",R1297),99)=99,IF(IFERROR(SEARCH("H411",N1297),99)=99,IF(IFERROR(SEARCH("H411",O1297),99)=99,IF(IFERROR(SEARCH("H411",Q1297),99)=99,IF(IFERROR(SEARCH("H411",M1297),99)=99,IF(IFERROR(SEARCH("H411",R1297),99)=99,IF(IFERROR(SEARCH("H413",N1297),99)=99,IF(IFERROR(SEARCH("H413",O1297),99)=99,IF(IFERROR(SEARCH("H413",Q1297),99)=99,IF(IFERROR(SEARCH("H413",M1297),99)=99,IF(IFERROR(SEARCH("H413",R1297),99)=99,IF(IFERROR(SEARCH("H412",N1297),99)=99,IF(IFERROR(SEARCH("H412",O1297),99)=99,IF(IFERROR(SEARCH("H412",Q1297),99)=99,IF(IFERROR(SEARCH("H412",M1297),99)=99,IF(IFERROR(SEARCH("H412",R1297),99)=99,0,Scoring!$E$2),Scoring!$E$2),Scoring!$E$2),Scoring!$E$2),Scoring!$E$2),Scoring!$E$2),Scoring!$E$2),Scoring!$E$2),Scoring!$E$2),Scoring!$E$2),Scoring!$E$2),Scoring!$E$2),Scoring!$E$2),Scoring!$E$2),Scoring!$E$2),Scoring!$E$2),Scoring!$E$2),Scoring!$E$2),Scoring!$E$2),Scoring!$E$2)</f>
        <v>0</v>
      </c>
      <c r="Y1297" s="78">
        <f>IF(IFERROR(SEARCH("CMR",K1297),99)=99,IF(IFERROR(SEARCH("Suspected CMR",S1297),99)=99,IF(IFERROR(SEARCH("CMR",S1297),99)=99,0,Scoring!$E$8),Scoring!$E$9),Scoring!$E$8)</f>
        <v>0</v>
      </c>
      <c r="Z1297" s="78">
        <f>IF(IFERROR(SEARCH("H350",N1297),99)=99,IF(IFERROR(SEARCH("H350",O1297),99)=99,IF(IFERROR(SEARCH("H350",Q1297),99)=99,IF(IFERROR(SEARCH("H350",M1297),99)=99,IF(IFERROR(SEARCH("H350",R1297),99)=99,IF(IFERROR(SEARCH("H351",N1297),99)=99,IF(IFERROR(SEARCH("H351",O1297),99)=99,IF(IFERROR(SEARCH("H351",Q1297),99)=99,IF(IFERROR(SEARCH("H351",M1297),99)=99,IF(IFERROR(SEARCH("H351",R1297),99)=99,IF(IFERROR(SEARCH("carcinogenic",P1297),99)=99,IF(IFERROR(SEARCH("suspected carcinogenic",S1297),99)=99,0,Scoring!$E$12),Scoring!$E$11),Scoring!$E$10),Scoring!$E$10),Scoring!$E$10),Scoring!$E$10),Scoring!$E$10),Scoring!$E$10),Scoring!$E$10),Scoring!$E$10),Scoring!$E$10),Scoring!$E$10)</f>
        <v>0</v>
      </c>
      <c r="AA1297" s="78">
        <f>IF(IFERROR(SEARCH("H340",N1297),99)=99,IF(IFERROR(SEARCH("H340",O1297),99)=99,IF(IFERROR(SEARCH("H340",Q1297),99)=99,IF(IFERROR(SEARCH("H340",M1297),99)=99,IF(IFERROR(SEARCH("H340",R1297),99)=99,IF(IFERROR(SEARCH("H341",N1297),99)=99,IF(IFERROR(SEARCH("H341",O1297),99)=99,IF(IFERROR(SEARCH("H341",Q1297),99)=99,IF(IFERROR(SEARCH("H341",M1297),99)=99,IF(IFERROR(SEARCH("H341",R1297),99)=99,IF(IFERROR(SEARCH("mutagenic",P1297),99)=99,IF(IFERROR(SEARCH("suspected mutagenic",S1297),99)=99,0,Scoring!$E$15),Scoring!$E$14),Scoring!$E$13),Scoring!$E$13),Scoring!$E$13),Scoring!$E$13),Scoring!$E$13),Scoring!$E$13),Scoring!$E$13),Scoring!$E$13),Scoring!$E$13),Scoring!$E$13)</f>
        <v>0</v>
      </c>
      <c r="AB1297" s="78">
        <f>IF(IFERROR(SEARCH("H360",N1297),99)=99,IF(IFERROR(SEARCH("H360",O1297),99)=99,IF(IFERROR(SEARCH("H360",Q1297),99)=99,IF(IFERROR(SEARCH("H360",M1297),99)=99,IF(IFERROR(SEARCH("H360",R1297),99)=99,IF(IFERROR(SEARCH("H361",N1297),99)=99,IF(IFERROR(SEARCH("H361",O1297),99)=99,IF(IFERROR(SEARCH("H361",Q1297),99)=99,IF(IFERROR(SEARCH("H361",M1297),99)=99,IF(IFERROR(SEARCH("H361",R1297),99)=99,IF(IFERROR(SEARCH("reproduction",P1297),99)=99,IF(IFERROR(SEARCH("suspected reprotoxic",S1297),99)=99,IF(IFERROR(SEARCH("reprotoxic",S1297),99)=99,IF(IFERROR(SEARCH("reprotoxic",K1297),99)=99,0,Scoring!$E$18),Scoring!$E$18),Scoring!$E$19),Scoring!$E$17),Scoring!$E$16),Scoring!$E$16),Scoring!$E$16),Scoring!$E$16),Scoring!$E$16),Scoring!$E$16),Scoring!$E$16),Scoring!$E$16),Scoring!$E$16),Scoring!$E$16)</f>
        <v>0</v>
      </c>
      <c r="AC1297" s="78">
        <f>IF(IFERROR(SEARCH("57f",L1297),99)=99,IF(IFERROR(SEARCH("57(f)",P1297),99)=99,0,Scoring!$E$20),Scoring!$E$20)</f>
        <v>0</v>
      </c>
      <c r="AD1297" s="78">
        <f>IF(IFERROR(SEARCH("CAT1",T1297),99)=99,IF(IFERROR(SEARCH("CAT2",T1297),99)=99,IF(IFERROR(SEARCH("CAT3",T1297),99)=99,IF(IFERROR(SEARCH("concluded to be endocrine",K1297),99)=99,IF(IFERROR(SEARCH("categorised as endocrine",K1297),99)=99,IF(IFERROR(SEARCH("endocrine disrupting",P1297),99)=99,IF(IFERROR(SEARCH("endocrine disrupting",K1297),99)=99,IF(IFERROR(SEARCH("suspected endocrine",S1297),99)=99,IF(IFERROR(SEARCH("potential endocrine",S1297),99)=99,0,Scoring!$E$25),Scoring!$E$25),Scoring!$E$24),Scoring!$E$24),Scoring!$E$24),Scoring!$E$24),Scoring!$E$23),Scoring!$E$22),Scoring!$E$21)</f>
        <v>0.5</v>
      </c>
      <c r="AE1297" s="78">
        <f>IF(IFERROR(SEARCH("suspected sensitiser",S1297),99)=99,IF(IFERROR(SEARCH("sensitiser",S1297),99)=99,IF(IFERROR(SEARCH("other hazard based concern",S1297),99)=99,0,Scoring!$E$28),Scoring!$E$26),Scoring!$E$27)</f>
        <v>0</v>
      </c>
      <c r="AF1297" s="78">
        <f>IF(IFERROR(M1297,1)=1,IF(IFERROR(N1297,1)=1,IF(IFERROR(O1297,1)=1,IF(IFERROR(Q1297,1)=1,IF(IFERROR(R1297,1)=1,IF(IFERROR(T1297,1)=1,IF(IFERROR(K1297,1)=1,IF(IFERROR(P1297,1)=1,IF(IFERROR(S1297,1)=1,Scoring!$E$29,0),0),0),0),0),0),0),0),0)</f>
        <v>0</v>
      </c>
      <c r="AG1297" s="78">
        <f t="shared" si="90"/>
        <v>0.5</v>
      </c>
      <c r="AI1297" s="93"/>
      <c r="AJ1297" s="94"/>
      <c r="AK1297" s="76"/>
      <c r="AL1297" s="75"/>
      <c r="AN1297" s="79"/>
      <c r="AO1297" s="79"/>
      <c r="AP1297" s="79"/>
      <c r="AQ1297" s="79"/>
      <c r="AR1297" s="79"/>
      <c r="AS1297" s="78"/>
      <c r="AU1297" s="79">
        <f>IF(IFERROR(F1297,99)=99,IF(IFERROR(G1297,99)=99,IF(IFERROR(H1297,99)=99,IF(IFERROR(I1297,99)=99,IF(IFERROR(E1297,99)=99,IF(IFERROR(J1297,99)=99,0,Scoring!$B$7),Scoring!$B$3),Scoring!$B$2),Scoring!$B$6),Scoring!$B$5),Scoring!$B$4)</f>
        <v>0.3</v>
      </c>
      <c r="AV1297" s="78">
        <f t="shared" si="91"/>
        <v>0.15</v>
      </c>
      <c r="AW1297" s="78"/>
      <c r="AX1297" s="66"/>
      <c r="AY1297" s="78"/>
      <c r="AZ1297" s="76"/>
      <c r="BB1297" s="76"/>
    </row>
    <row r="1298" spans="1:54" x14ac:dyDescent="0.25">
      <c r="A1298" s="89" t="s">
        <v>7269</v>
      </c>
      <c r="B1298" s="89" t="s">
        <v>30</v>
      </c>
      <c r="C1298" s="89" t="s">
        <v>30</v>
      </c>
      <c r="D1298" s="89" t="s">
        <v>7270</v>
      </c>
      <c r="E1298" s="76" t="e">
        <f>IF(C1298="-",IF(A1298="-",VLOOKUP(D1298,'sin-list 180320_update'!$C$2:$C$835,1,FALSE),VLOOKUP(A1298,'sin-list 180320_update'!$A$2:$A$835,1,FALSE)),VLOOKUP(C1298,'sin-list 180320_update'!$B$2:$B$835,1,FALSE))</f>
        <v>#N/A</v>
      </c>
      <c r="F1298" s="76" t="e">
        <f>IF($C1298="-",IF($A1298="-",VLOOKUP($D1298,'REACH Bilaga XVII_update'!$A$5:$A$131,1,FALSE),VLOOKUP($A1298,'REACH Bilaga XVII_update'!$C$5:$C$131,1,FALSE)),VLOOKUP($C1298,'REACH Bilaga XVII_update'!$B$5:$B$131,1,FALSE))</f>
        <v>#N/A</v>
      </c>
      <c r="G1298" s="76" t="e">
        <f>IF($C1298="-",IF($A1298="-",VLOOKUP($D1298,' REACH Bilaga 59_update'!$A$5:$A$210,1,FALSE),VLOOKUP($A1298,' REACH Bilaga 59_update'!$D$5:$D$210,1,FALSE)),VLOOKUP($C1298,' REACH Bilaga 59_update'!$C$5:$C$210,1,FALSE))</f>
        <v>#N/A</v>
      </c>
      <c r="H1298" s="76" t="e">
        <f>IF($C1298="-",IF($A1298="-",VLOOKUP($D1298,'REACH Bilaga XIV_update'!$A$5:$A$110,1,FALSE),VLOOKUP($A1298,'REACH Bilaga XIV_update'!$D$5:$D$110,1,FALSE)),VLOOKUP($C1298,'REACH Bilaga XIV_update'!$C$5:$C$110,1,FALSE))</f>
        <v>#N/A</v>
      </c>
      <c r="I1298" s="76" t="e">
        <f>IF($C1298="-",IF($A1298="-",VLOOKUP($D1298,CoRAP_update!$A$5:$A$376,1,FALSE),VLOOKUP($A1298,CoRAP_update!$D$5:$D$376,1,FALSE)),VLOOKUP($C1298,CoRAP_update!$C$5:$C$376,1,FALSE))</f>
        <v>#N/A</v>
      </c>
      <c r="J1298" s="76" t="str">
        <f>IF($C1298="-",IF($A1298="-",VLOOKUP($D1298,EDC_update!$C$2:$C$450,1,FALSE),VLOOKUP($A1298,EDC_update!$B$2:$B$450,1,FALSE)),VLOOKUP($C1298,EDC_update!$L$2:$L$450,1,FALSE))</f>
        <v>2051-62-9</v>
      </c>
      <c r="K1298" s="76" t="e">
        <f>IF($C1298="-",IF($A1298="-",IF(VLOOKUP($D1298,'sin-list 180320_update'!$C$2:$S$835,3,FALSE)="",NA(),VLOOKUP($D1298,'sin-list 180320_update'!$C$2:$S$835,3,FALSE)),IF(VLOOKUP($A1298,'sin-list 180320_update'!$A$2:$S$835,5,FALSE)="",NA(),VLOOKUP($A1298,'sin-list 180320_update'!$A$2:$S$835,5,FALSE))),IF(VLOOKUP($C1298,'sin-list 180320_update'!$B$2:$S$835,4,FALSE)="",NA(),VLOOKUP($C1298,'sin-list 180320_update'!$B$2:$S$835,4,FALSE)))</f>
        <v>#N/A</v>
      </c>
      <c r="L1298" s="76" t="e">
        <f>IF($C1298="-",IF($A1298="-",VLOOKUP($D1298,'sin-list 180320_update'!$C$2:$S$835,6,FALSE),VLOOKUP($A1298,'sin-list 180320_update'!$A$2:$S$835,8,FALSE)),VLOOKUP($C1298,'sin-list 180320_update'!$B$2:$S$835,7,FALSE))</f>
        <v>#N/A</v>
      </c>
      <c r="M1298" s="76" t="e">
        <f>IF($C1298="-",IF($A1298="-",IF(VLOOKUP($D1298,'sin-list 180320_update'!$C$2:$S$835,8,FALSE)="",NA(),VLOOKUP($D1298,'sin-list 180320_update'!$C$2:$S$835,8,FALSE)),IF(VLOOKUP($A1298,'sin-list 180320_update'!$A$2:$S$835,10,FALSE)="",NA(),VLOOKUP($A1298,'sin-list 180320_update'!$A$2:$S$835,10,FALSE))),IF(VLOOKUP($C1298,'sin-list 180320_update'!$B$2:$S$835,9,FALSE)="",NA(),VLOOKUP($C1298,'sin-list 180320_update'!$B$2:$S$835,9,FALSE)))</f>
        <v>#N/A</v>
      </c>
      <c r="N1298" s="76" t="e">
        <f>IF($C1298="-",IF($A1298="-",IF(VLOOKUP($D1298,'REACH Bilaga XVII_update'!$A$5:$E$131,4,FALSE)="",NA(),VLOOKUP($D1298,'REACH Bilaga XVII_update'!$A$5:$E$131,4,FALSE)),IF(VLOOKUP($A1298,'REACH Bilaga XVII_update'!$C$5:$D$131,2,FALSE)="",NA(),VLOOKUP($A1298,'REACH Bilaga XVII_update'!$C$5:$D$131,2,FALSE))),IF(VLOOKUP($C1298,'REACH Bilaga XVII_update'!$B$5:$D$131,3,FALSE)="",NA(),VLOOKUP($C1298,'REACH Bilaga XVII_update'!$B$5:$D$131,3,FALSE)))</f>
        <v>#N/A</v>
      </c>
      <c r="O1298" s="76" t="e">
        <f>IF($C1298="-",IF($A1298="-",IF(VLOOKUP($D1298,' REACH Bilaga 59_update'!$A$5:$E$210,5,FALSE)="",NA(),VLOOKUP($D1298,' REACH Bilaga 59_update'!$A$5:$E$210,5,FALSE)),IF(VLOOKUP($A1298,' REACH Bilaga 59_update'!$D$5:$E$210,2,FALSE)="",NA(),VLOOKUP($A1298,' REACH Bilaga 59_update'!$D$5:$E$210,2,FALSE))),IF(VLOOKUP($C1298,' REACH Bilaga 59_update'!$C$5:$E$210,3,FALSE)="",NA(),VLOOKUP($C1298,' REACH Bilaga 59_update'!$C$5:$E$210,3,FALSE)))</f>
        <v>#N/A</v>
      </c>
      <c r="P1298" s="76" t="e">
        <f>IF(C1298="-",IF(A1298="-",IFERROR(VLOOKUP($D1298,' REACH Bilaga 59_update'!$A$5:$F$210,MATCH(Sammanfattning!P$1,' REACH Bilaga 59_update'!$A$4:$F$4,0),FALSE),VLOOKUP($D1298,'REACH Bilaga XIV_update'!$A$4:$H$110,MATCH(Sammanfattning!P$1,'REACH Bilaga XIV_update'!$A$4:$H$4,0),FALSE)),IFERROR(VLOOKUP($A1298,' REACH Bilaga 59_update'!$D$5:$F$210,MATCH(Sammanfattning!P$1,' REACH Bilaga 59_update'!$D$4:$F$4,0),FALSE),VLOOKUP($A1298,'REACH Bilaga XIV_update'!$D$4:$H$110,MATCH(Sammanfattning!P$1,'REACH Bilaga XIV_update'!$D$4:$H$4,0),FALSE))),IFERROR(VLOOKUP($C1298,' REACH Bilaga 59_update'!$C$5:$F$210,MATCH(Sammanfattning!P$1,' REACH Bilaga 59_update'!$C$4:$F$4,0),FALSE),VLOOKUP($C1298,'REACH Bilaga XIV_update'!$C$4:$H$110,MATCH(Sammanfattning!P$1,'REACH Bilaga XIV_update'!$C$4:$H$4,0),FALSE)))</f>
        <v>#N/A</v>
      </c>
      <c r="Q1298" s="76" t="e">
        <f>IF($C1298="-",IF($A1298="-",IF(VLOOKUP($D1298,'REACH Bilaga XIV_update'!$A$5:$I$110,9,FALSE)="",NA(),VLOOKUP($D1298,'REACH Bilaga XIV_update'!$A$5:$I$110,9,FALSE)),IF(VLOOKUP($A1298,'REACH Bilaga XIV_update'!$D$5:$I$110,6,FALSE)="",NA(),VLOOKUP($A1298,'REACH Bilaga XIV_update'!$D$5:$I$110,6,FALSE))),IF(VLOOKUP($C1298,'REACH Bilaga XIV_update'!$C$5:$I$110,7,FALSE)="",NA(),VLOOKUP($C1298,'REACH Bilaga XIV_update'!$C$5:$I$110,7,FALSE)))</f>
        <v>#N/A</v>
      </c>
      <c r="R1298" s="76" t="e">
        <f>IF($C1298="-",IF($A1298="-",IF(VLOOKUP($D1298,CoRAP_update!$A$5:$O$376,15,FALSE)="",NA(),VLOOKUP($D1298,CoRAP_update!$A$5:$O$376,15,FALSE)),IF(VLOOKUP($A1298,CoRAP_update!$D$5:$O$376,12,FALSE)="",NA(),VLOOKUP($A1298,CoRAP_update!$D$5:$O$376,12,FALSE))),IF(VLOOKUP($C1298,CoRAP_update!$C$5:$O$376,13,FALSE)="",NA(),VLOOKUP($C1298,CoRAP_update!$C$5:$O$376,13,FALSE)))</f>
        <v>#N/A</v>
      </c>
      <c r="S1298" s="144" t="e">
        <f>IF($C1298="-",IF($A1298="-",VLOOKUP($D1298,CoRAP_update!$A$5:$J$376,MATCH(Sammanfattning!S$1,CoRAP_update!$A$4:$J$4,0),FALSE),VLOOKUP($A1298,CoRAP_update!$D$5:$J$376,MATCH(Sammanfattning!S$1,CoRAP_update!$D$4:$J$4,0),FALSE)),VLOOKUP($C1298,CoRAP_update!$C$5:$J$376,MATCH(Sammanfattning!S$1,CoRAP_update!$C$4:$J$4,0),FALSE))</f>
        <v>#N/A</v>
      </c>
      <c r="T1298" s="76" t="str">
        <f>IF($A1298="-",VLOOKUP($D1298,EDC_update!$C$2:$F$450,4,FALSE),VLOOKUP($A1298,EDC_update!$B$2:$F$450,5,FALSE))</f>
        <v>CAT2</v>
      </c>
      <c r="V1298" s="78">
        <f>IF(IFERROR(SEARCH("PBT",P1298),99)=99,IF(IFERROR(SEARCH("suspected PBT",S1298),99)=99,IF(IFERROR(SEARCH("concluded to be PBT",K1298),99)=99,IF(IFERROR(SEARCH("PBT",S1298),99)=99,IF(IFERROR(SEARCH("PBT cand",L1298),99)=99,IF(IFERROR(SEARCH("PBT",L1298),99)=99,IF(IFERROR(SEARCH("persistent, bioackumulative and toxic properties",K1298),99)=99,0,Scoring!$E$3),Scoring!$E$3),Scoring!$E$7),Scoring!$E$3),Scoring!$E$5),Scoring!$E$6),Scoring!$E$3)</f>
        <v>0</v>
      </c>
      <c r="W1298" s="78">
        <f>IF(IFERROR(SEARCH("vPvB",P1298),99)=99,IF(IFERROR(SEARCH("suspected pbt/vPvB",S1298),99)=99,IF(IFERROR(SEARCH("vPvB",S1298),99)=99,IF(IFERROR(SEARCH("concluded to be a vPvB",S1298),99)=99,IF(IFERROR(SEARCH("identified as vPvB",K1298),99)=99,IF(IFERROR(SEARCH("concluded to be a vPvB",K1298),99)=99,IF(IFERROR(SEARCH("concluded to be both pbt and vPvB",S1298),99)=99,IF(IFERROR(SEARCH("concluded to be both pbt and vPvB",K1298),99)=99,0,Scoring!$E$5),Scoring!$E$5),Scoring!$E$5),Scoring!$E$5),Scoring!$E$5),Scoring!$E$4),Scoring!$E$6),Scoring!$E$4)</f>
        <v>0</v>
      </c>
      <c r="X1298" s="78">
        <f>IF(IFERROR(SEARCH("H410",N1298),99)=99,IF(IFERROR(SEARCH("H410",O1298),99)=99,IF(IFERROR(SEARCH("H410",Q1298),99)=99,IF(IFERROR(SEARCH("H410",M1298),99)=99,IF(IFERROR(SEARCH("H410",R1298),99)=99,IF(IFERROR(SEARCH("H411",N1298),99)=99,IF(IFERROR(SEARCH("H411",O1298),99)=99,IF(IFERROR(SEARCH("H411",Q1298),99)=99,IF(IFERROR(SEARCH("H411",M1298),99)=99,IF(IFERROR(SEARCH("H411",R1298),99)=99,IF(IFERROR(SEARCH("H413",N1298),99)=99,IF(IFERROR(SEARCH("H413",O1298),99)=99,IF(IFERROR(SEARCH("H413",Q1298),99)=99,IF(IFERROR(SEARCH("H413",M1298),99)=99,IF(IFERROR(SEARCH("H413",R1298),99)=99,IF(IFERROR(SEARCH("H412",N1298),99)=99,IF(IFERROR(SEARCH("H412",O1298),99)=99,IF(IFERROR(SEARCH("H412",Q1298),99)=99,IF(IFERROR(SEARCH("H412",M1298),99)=99,IF(IFERROR(SEARCH("H412",R1298),99)=99,0,Scoring!$E$2),Scoring!$E$2),Scoring!$E$2),Scoring!$E$2),Scoring!$E$2),Scoring!$E$2),Scoring!$E$2),Scoring!$E$2),Scoring!$E$2),Scoring!$E$2),Scoring!$E$2),Scoring!$E$2),Scoring!$E$2),Scoring!$E$2),Scoring!$E$2),Scoring!$E$2),Scoring!$E$2),Scoring!$E$2),Scoring!$E$2),Scoring!$E$2)</f>
        <v>0</v>
      </c>
      <c r="Y1298" s="78">
        <f>IF(IFERROR(SEARCH("CMR",K1298),99)=99,IF(IFERROR(SEARCH("Suspected CMR",S1298),99)=99,IF(IFERROR(SEARCH("CMR",S1298),99)=99,0,Scoring!$E$8),Scoring!$E$9),Scoring!$E$8)</f>
        <v>0</v>
      </c>
      <c r="Z1298" s="78">
        <f>IF(IFERROR(SEARCH("H350",N1298),99)=99,IF(IFERROR(SEARCH("H350",O1298),99)=99,IF(IFERROR(SEARCH("H350",Q1298),99)=99,IF(IFERROR(SEARCH("H350",M1298),99)=99,IF(IFERROR(SEARCH("H350",R1298),99)=99,IF(IFERROR(SEARCH("H351",N1298),99)=99,IF(IFERROR(SEARCH("H351",O1298),99)=99,IF(IFERROR(SEARCH("H351",Q1298),99)=99,IF(IFERROR(SEARCH("H351",M1298),99)=99,IF(IFERROR(SEARCH("H351",R1298),99)=99,IF(IFERROR(SEARCH("carcinogenic",P1298),99)=99,IF(IFERROR(SEARCH("suspected carcinogenic",S1298),99)=99,0,Scoring!$E$12),Scoring!$E$11),Scoring!$E$10),Scoring!$E$10),Scoring!$E$10),Scoring!$E$10),Scoring!$E$10),Scoring!$E$10),Scoring!$E$10),Scoring!$E$10),Scoring!$E$10),Scoring!$E$10)</f>
        <v>0</v>
      </c>
      <c r="AA1298" s="78">
        <f>IF(IFERROR(SEARCH("H340",N1298),99)=99,IF(IFERROR(SEARCH("H340",O1298),99)=99,IF(IFERROR(SEARCH("H340",Q1298),99)=99,IF(IFERROR(SEARCH("H340",M1298),99)=99,IF(IFERROR(SEARCH("H340",R1298),99)=99,IF(IFERROR(SEARCH("H341",N1298),99)=99,IF(IFERROR(SEARCH("H341",O1298),99)=99,IF(IFERROR(SEARCH("H341",Q1298),99)=99,IF(IFERROR(SEARCH("H341",M1298),99)=99,IF(IFERROR(SEARCH("H341",R1298),99)=99,IF(IFERROR(SEARCH("mutagenic",P1298),99)=99,IF(IFERROR(SEARCH("suspected mutagenic",S1298),99)=99,0,Scoring!$E$15),Scoring!$E$14),Scoring!$E$13),Scoring!$E$13),Scoring!$E$13),Scoring!$E$13),Scoring!$E$13),Scoring!$E$13),Scoring!$E$13),Scoring!$E$13),Scoring!$E$13),Scoring!$E$13)</f>
        <v>0</v>
      </c>
      <c r="AB1298" s="78">
        <f>IF(IFERROR(SEARCH("H360",N1298),99)=99,IF(IFERROR(SEARCH("H360",O1298),99)=99,IF(IFERROR(SEARCH("H360",Q1298),99)=99,IF(IFERROR(SEARCH("H360",M1298),99)=99,IF(IFERROR(SEARCH("H360",R1298),99)=99,IF(IFERROR(SEARCH("H361",N1298),99)=99,IF(IFERROR(SEARCH("H361",O1298),99)=99,IF(IFERROR(SEARCH("H361",Q1298),99)=99,IF(IFERROR(SEARCH("H361",M1298),99)=99,IF(IFERROR(SEARCH("H361",R1298),99)=99,IF(IFERROR(SEARCH("reproduction",P1298),99)=99,IF(IFERROR(SEARCH("suspected reprotoxic",S1298),99)=99,IF(IFERROR(SEARCH("reprotoxic",S1298),99)=99,IF(IFERROR(SEARCH("reprotoxic",K1298),99)=99,0,Scoring!$E$18),Scoring!$E$18),Scoring!$E$19),Scoring!$E$17),Scoring!$E$16),Scoring!$E$16),Scoring!$E$16),Scoring!$E$16),Scoring!$E$16),Scoring!$E$16),Scoring!$E$16),Scoring!$E$16),Scoring!$E$16),Scoring!$E$16)</f>
        <v>0</v>
      </c>
      <c r="AC1298" s="78">
        <f>IF(IFERROR(SEARCH("57f",L1298),99)=99,IF(IFERROR(SEARCH("57(f)",P1298),99)=99,0,Scoring!$E$20),Scoring!$E$20)</f>
        <v>0</v>
      </c>
      <c r="AD1298" s="78">
        <f>IF(IFERROR(SEARCH("CAT1",T1298),99)=99,IF(IFERROR(SEARCH("CAT2",T1298),99)=99,IF(IFERROR(SEARCH("CAT3",T1298),99)=99,IF(IFERROR(SEARCH("concluded to be endocrine",K1298),99)=99,IF(IFERROR(SEARCH("categorised as endocrine",K1298),99)=99,IF(IFERROR(SEARCH("endocrine disrupting",P1298),99)=99,IF(IFERROR(SEARCH("endocrine disrupting",K1298),99)=99,IF(IFERROR(SEARCH("suspected endocrine",S1298),99)=99,IF(IFERROR(SEARCH("potential endocrine",S1298),99)=99,0,Scoring!$E$25),Scoring!$E$25),Scoring!$E$24),Scoring!$E$24),Scoring!$E$24),Scoring!$E$24),Scoring!$E$23),Scoring!$E$22),Scoring!$E$21)</f>
        <v>0.5</v>
      </c>
      <c r="AE1298" s="78">
        <f>IF(IFERROR(SEARCH("suspected sensitiser",S1298),99)=99,IF(IFERROR(SEARCH("sensitiser",S1298),99)=99,IF(IFERROR(SEARCH("other hazard based concern",S1298),99)=99,0,Scoring!$E$28),Scoring!$E$26),Scoring!$E$27)</f>
        <v>0</v>
      </c>
      <c r="AF1298" s="78">
        <f>IF(IFERROR(M1298,1)=1,IF(IFERROR(N1298,1)=1,IF(IFERROR(O1298,1)=1,IF(IFERROR(Q1298,1)=1,IF(IFERROR(R1298,1)=1,IF(IFERROR(T1298,1)=1,IF(IFERROR(K1298,1)=1,IF(IFERROR(P1298,1)=1,IF(IFERROR(S1298,1)=1,Scoring!$E$29,0),0),0),0),0),0),0),0),0)</f>
        <v>0</v>
      </c>
      <c r="AG1298" s="78">
        <f t="shared" si="90"/>
        <v>0.5</v>
      </c>
      <c r="AI1298" s="93"/>
      <c r="AJ1298" s="94"/>
      <c r="AK1298" s="76"/>
      <c r="AL1298" s="75"/>
      <c r="AN1298" s="79"/>
      <c r="AO1298" s="79"/>
      <c r="AP1298" s="79"/>
      <c r="AQ1298" s="79"/>
      <c r="AR1298" s="79"/>
      <c r="AS1298" s="78"/>
      <c r="AU1298" s="79">
        <f>IF(IFERROR(F1298,99)=99,IF(IFERROR(G1298,99)=99,IF(IFERROR(H1298,99)=99,IF(IFERROR(I1298,99)=99,IF(IFERROR(E1298,99)=99,IF(IFERROR(J1298,99)=99,0,Scoring!$B$7),Scoring!$B$3),Scoring!$B$2),Scoring!$B$6),Scoring!$B$5),Scoring!$B$4)</f>
        <v>0.3</v>
      </c>
      <c r="AV1298" s="78">
        <f t="shared" si="91"/>
        <v>0.15</v>
      </c>
      <c r="AW1298" s="78"/>
      <c r="AX1298" s="66"/>
      <c r="AY1298" s="78"/>
      <c r="AZ1298" s="76"/>
      <c r="BB1298" s="76"/>
    </row>
    <row r="1299" spans="1:54" x14ac:dyDescent="0.25">
      <c r="A1299" s="89" t="s">
        <v>6386</v>
      </c>
      <c r="B1299" s="89" t="s">
        <v>30</v>
      </c>
      <c r="C1299" s="89" t="s">
        <v>30</v>
      </c>
      <c r="D1299" s="89" t="s">
        <v>7018</v>
      </c>
      <c r="E1299" s="76" t="e">
        <f>IF(C1299="-",IF(A1299="-",VLOOKUP(D1299,'sin-list 180320_update'!$C$2:$C$835,1,FALSE),VLOOKUP(A1299,'sin-list 180320_update'!$A$2:$A$835,1,FALSE)),VLOOKUP(C1299,'sin-list 180320_update'!$B$2:$B$835,1,FALSE))</f>
        <v>#N/A</v>
      </c>
      <c r="F1299" s="76" t="e">
        <f>IF($C1299="-",IF($A1299="-",VLOOKUP($D1299,'REACH Bilaga XVII_update'!$A$5:$A$131,1,FALSE),VLOOKUP($A1299,'REACH Bilaga XVII_update'!$C$5:$C$131,1,FALSE)),VLOOKUP($C1299,'REACH Bilaga XVII_update'!$B$5:$B$131,1,FALSE))</f>
        <v>#N/A</v>
      </c>
      <c r="G1299" s="76" t="e">
        <f>IF($C1299="-",IF($A1299="-",VLOOKUP($D1299,' REACH Bilaga 59_update'!$A$5:$A$210,1,FALSE),VLOOKUP($A1299,' REACH Bilaga 59_update'!$D$5:$D$210,1,FALSE)),VLOOKUP($C1299,' REACH Bilaga 59_update'!$C$5:$C$210,1,FALSE))</f>
        <v>#N/A</v>
      </c>
      <c r="H1299" s="76" t="e">
        <f>IF($C1299="-",IF($A1299="-",VLOOKUP($D1299,'REACH Bilaga XIV_update'!$A$5:$A$110,1,FALSE),VLOOKUP($A1299,'REACH Bilaga XIV_update'!$D$5:$D$110,1,FALSE)),VLOOKUP($C1299,'REACH Bilaga XIV_update'!$C$5:$C$110,1,FALSE))</f>
        <v>#N/A</v>
      </c>
      <c r="I1299" s="76" t="e">
        <f>IF($C1299="-",IF($A1299="-",VLOOKUP($D1299,CoRAP_update!$A$5:$A$376,1,FALSE),VLOOKUP($A1299,CoRAP_update!$D$5:$D$376,1,FALSE)),VLOOKUP($C1299,CoRAP_update!$C$5:$C$376,1,FALSE))</f>
        <v>#N/A</v>
      </c>
      <c r="J1299" s="76" t="str">
        <f>IF($C1299="-",IF($A1299="-",VLOOKUP($D1299,EDC_update!$C$2:$C$450,1,FALSE),VLOOKUP($A1299,EDC_update!$B$2:$B$450,1,FALSE)),VLOOKUP($C1299,EDC_update!$L$2:$L$450,1,FALSE))</f>
        <v>21725-46-2</v>
      </c>
      <c r="K1299" s="76" t="e">
        <f>IF($C1299="-",IF($A1299="-",IF(VLOOKUP($D1299,'sin-list 180320_update'!$C$2:$S$835,3,FALSE)="",NA(),VLOOKUP($D1299,'sin-list 180320_update'!$C$2:$S$835,3,FALSE)),IF(VLOOKUP($A1299,'sin-list 180320_update'!$A$2:$S$835,5,FALSE)="",NA(),VLOOKUP($A1299,'sin-list 180320_update'!$A$2:$S$835,5,FALSE))),IF(VLOOKUP($C1299,'sin-list 180320_update'!$B$2:$S$835,4,FALSE)="",NA(),VLOOKUP($C1299,'sin-list 180320_update'!$B$2:$S$835,4,FALSE)))</f>
        <v>#N/A</v>
      </c>
      <c r="L1299" s="76" t="e">
        <f>IF($C1299="-",IF($A1299="-",VLOOKUP($D1299,'sin-list 180320_update'!$C$2:$S$835,6,FALSE),VLOOKUP($A1299,'sin-list 180320_update'!$A$2:$S$835,8,FALSE)),VLOOKUP($C1299,'sin-list 180320_update'!$B$2:$S$835,7,FALSE))</f>
        <v>#N/A</v>
      </c>
      <c r="M1299" s="76" t="e">
        <f>IF($C1299="-",IF($A1299="-",IF(VLOOKUP($D1299,'sin-list 180320_update'!$C$2:$S$835,8,FALSE)="",NA(),VLOOKUP($D1299,'sin-list 180320_update'!$C$2:$S$835,8,FALSE)),IF(VLOOKUP($A1299,'sin-list 180320_update'!$A$2:$S$835,10,FALSE)="",NA(),VLOOKUP($A1299,'sin-list 180320_update'!$A$2:$S$835,10,FALSE))),IF(VLOOKUP($C1299,'sin-list 180320_update'!$B$2:$S$835,9,FALSE)="",NA(),VLOOKUP($C1299,'sin-list 180320_update'!$B$2:$S$835,9,FALSE)))</f>
        <v>#N/A</v>
      </c>
      <c r="N1299" s="76" t="e">
        <f>IF($C1299="-",IF($A1299="-",IF(VLOOKUP($D1299,'REACH Bilaga XVII_update'!$A$5:$E$131,4,FALSE)="",NA(),VLOOKUP($D1299,'REACH Bilaga XVII_update'!$A$5:$E$131,4,FALSE)),IF(VLOOKUP($A1299,'REACH Bilaga XVII_update'!$C$5:$D$131,2,FALSE)="",NA(),VLOOKUP($A1299,'REACH Bilaga XVII_update'!$C$5:$D$131,2,FALSE))),IF(VLOOKUP($C1299,'REACH Bilaga XVII_update'!$B$5:$D$131,3,FALSE)="",NA(),VLOOKUP($C1299,'REACH Bilaga XVII_update'!$B$5:$D$131,3,FALSE)))</f>
        <v>#N/A</v>
      </c>
      <c r="O1299" s="76" t="e">
        <f>IF($C1299="-",IF($A1299="-",IF(VLOOKUP($D1299,' REACH Bilaga 59_update'!$A$5:$E$210,5,FALSE)="",NA(),VLOOKUP($D1299,' REACH Bilaga 59_update'!$A$5:$E$210,5,FALSE)),IF(VLOOKUP($A1299,' REACH Bilaga 59_update'!$D$5:$E$210,2,FALSE)="",NA(),VLOOKUP($A1299,' REACH Bilaga 59_update'!$D$5:$E$210,2,FALSE))),IF(VLOOKUP($C1299,' REACH Bilaga 59_update'!$C$5:$E$210,3,FALSE)="",NA(),VLOOKUP($C1299,' REACH Bilaga 59_update'!$C$5:$E$210,3,FALSE)))</f>
        <v>#N/A</v>
      </c>
      <c r="P1299" s="76" t="e">
        <f>IF(C1299="-",IF(A1299="-",IFERROR(VLOOKUP($D1299,' REACH Bilaga 59_update'!$A$5:$F$210,MATCH(Sammanfattning!P$1,' REACH Bilaga 59_update'!$A$4:$F$4,0),FALSE),VLOOKUP($D1299,'REACH Bilaga XIV_update'!$A$4:$H$110,MATCH(Sammanfattning!P$1,'REACH Bilaga XIV_update'!$A$4:$H$4,0),FALSE)),IFERROR(VLOOKUP($A1299,' REACH Bilaga 59_update'!$D$5:$F$210,MATCH(Sammanfattning!P$1,' REACH Bilaga 59_update'!$D$4:$F$4,0),FALSE),VLOOKUP($A1299,'REACH Bilaga XIV_update'!$D$4:$H$110,MATCH(Sammanfattning!P$1,'REACH Bilaga XIV_update'!$D$4:$H$4,0),FALSE))),IFERROR(VLOOKUP($C1299,' REACH Bilaga 59_update'!$C$5:$F$210,MATCH(Sammanfattning!P$1,' REACH Bilaga 59_update'!$C$4:$F$4,0),FALSE),VLOOKUP($C1299,'REACH Bilaga XIV_update'!$C$4:$H$110,MATCH(Sammanfattning!P$1,'REACH Bilaga XIV_update'!$C$4:$H$4,0),FALSE)))</f>
        <v>#N/A</v>
      </c>
      <c r="Q1299" s="76" t="e">
        <f>IF($C1299="-",IF($A1299="-",IF(VLOOKUP($D1299,'REACH Bilaga XIV_update'!$A$5:$I$110,9,FALSE)="",NA(),VLOOKUP($D1299,'REACH Bilaga XIV_update'!$A$5:$I$110,9,FALSE)),IF(VLOOKUP($A1299,'REACH Bilaga XIV_update'!$D$5:$I$110,6,FALSE)="",NA(),VLOOKUP($A1299,'REACH Bilaga XIV_update'!$D$5:$I$110,6,FALSE))),IF(VLOOKUP($C1299,'REACH Bilaga XIV_update'!$C$5:$I$110,7,FALSE)="",NA(),VLOOKUP($C1299,'REACH Bilaga XIV_update'!$C$5:$I$110,7,FALSE)))</f>
        <v>#N/A</v>
      </c>
      <c r="R1299" s="76" t="e">
        <f>IF($C1299="-",IF($A1299="-",IF(VLOOKUP($D1299,CoRAP_update!$A$5:$O$376,15,FALSE)="",NA(),VLOOKUP($D1299,CoRAP_update!$A$5:$O$376,15,FALSE)),IF(VLOOKUP($A1299,CoRAP_update!$D$5:$O$376,12,FALSE)="",NA(),VLOOKUP($A1299,CoRAP_update!$D$5:$O$376,12,FALSE))),IF(VLOOKUP($C1299,CoRAP_update!$C$5:$O$376,13,FALSE)="",NA(),VLOOKUP($C1299,CoRAP_update!$C$5:$O$376,13,FALSE)))</f>
        <v>#N/A</v>
      </c>
      <c r="S1299" s="144" t="e">
        <f>IF($C1299="-",IF($A1299="-",VLOOKUP($D1299,CoRAP_update!$A$5:$J$376,MATCH(Sammanfattning!S$1,CoRAP_update!$A$4:$J$4,0),FALSE),VLOOKUP($A1299,CoRAP_update!$D$5:$J$376,MATCH(Sammanfattning!S$1,CoRAP_update!$D$4:$J$4,0),FALSE)),VLOOKUP($C1299,CoRAP_update!$C$5:$J$376,MATCH(Sammanfattning!S$1,CoRAP_update!$C$4:$J$4,0),FALSE))</f>
        <v>#N/A</v>
      </c>
      <c r="T1299" s="76" t="str">
        <f>IF($A1299="-",VLOOKUP($D1299,EDC_update!$C$2:$F$450,4,FALSE),VLOOKUP($A1299,EDC_update!$B$2:$F$450,5,FALSE))</f>
        <v>CAT2</v>
      </c>
      <c r="V1299" s="78">
        <f>IF(IFERROR(SEARCH("PBT",P1299),99)=99,IF(IFERROR(SEARCH("suspected PBT",S1299),99)=99,IF(IFERROR(SEARCH("concluded to be PBT",K1299),99)=99,IF(IFERROR(SEARCH("PBT",S1299),99)=99,IF(IFERROR(SEARCH("PBT cand",L1299),99)=99,IF(IFERROR(SEARCH("PBT",L1299),99)=99,IF(IFERROR(SEARCH("persistent, bioackumulative and toxic properties",K1299),99)=99,0,Scoring!$E$3),Scoring!$E$3),Scoring!$E$7),Scoring!$E$3),Scoring!$E$5),Scoring!$E$6),Scoring!$E$3)</f>
        <v>0</v>
      </c>
      <c r="W1299" s="78">
        <f>IF(IFERROR(SEARCH("vPvB",P1299),99)=99,IF(IFERROR(SEARCH("suspected pbt/vPvB",S1299),99)=99,IF(IFERROR(SEARCH("vPvB",S1299),99)=99,IF(IFERROR(SEARCH("concluded to be a vPvB",S1299),99)=99,IF(IFERROR(SEARCH("identified as vPvB",K1299),99)=99,IF(IFERROR(SEARCH("concluded to be a vPvB",K1299),99)=99,IF(IFERROR(SEARCH("concluded to be both pbt and vPvB",S1299),99)=99,IF(IFERROR(SEARCH("concluded to be both pbt and vPvB",K1299),99)=99,0,Scoring!$E$5),Scoring!$E$5),Scoring!$E$5),Scoring!$E$5),Scoring!$E$5),Scoring!$E$4),Scoring!$E$6),Scoring!$E$4)</f>
        <v>0</v>
      </c>
      <c r="X1299" s="78">
        <f>IF(IFERROR(SEARCH("H410",N1299),99)=99,IF(IFERROR(SEARCH("H410",O1299),99)=99,IF(IFERROR(SEARCH("H410",Q1299),99)=99,IF(IFERROR(SEARCH("H410",M1299),99)=99,IF(IFERROR(SEARCH("H410",R1299),99)=99,IF(IFERROR(SEARCH("H411",N1299),99)=99,IF(IFERROR(SEARCH("H411",O1299),99)=99,IF(IFERROR(SEARCH("H411",Q1299),99)=99,IF(IFERROR(SEARCH("H411",M1299),99)=99,IF(IFERROR(SEARCH("H411",R1299),99)=99,IF(IFERROR(SEARCH("H413",N1299),99)=99,IF(IFERROR(SEARCH("H413",O1299),99)=99,IF(IFERROR(SEARCH("H413",Q1299),99)=99,IF(IFERROR(SEARCH("H413",M1299),99)=99,IF(IFERROR(SEARCH("H413",R1299),99)=99,IF(IFERROR(SEARCH("H412",N1299),99)=99,IF(IFERROR(SEARCH("H412",O1299),99)=99,IF(IFERROR(SEARCH("H412",Q1299),99)=99,IF(IFERROR(SEARCH("H412",M1299),99)=99,IF(IFERROR(SEARCH("H412",R1299),99)=99,0,Scoring!$E$2),Scoring!$E$2),Scoring!$E$2),Scoring!$E$2),Scoring!$E$2),Scoring!$E$2),Scoring!$E$2),Scoring!$E$2),Scoring!$E$2),Scoring!$E$2),Scoring!$E$2),Scoring!$E$2),Scoring!$E$2),Scoring!$E$2),Scoring!$E$2),Scoring!$E$2),Scoring!$E$2),Scoring!$E$2),Scoring!$E$2),Scoring!$E$2)</f>
        <v>0</v>
      </c>
      <c r="Y1299" s="78">
        <f>IF(IFERROR(SEARCH("CMR",K1299),99)=99,IF(IFERROR(SEARCH("Suspected CMR",S1299),99)=99,IF(IFERROR(SEARCH("CMR",S1299),99)=99,0,Scoring!$E$8),Scoring!$E$9),Scoring!$E$8)</f>
        <v>0</v>
      </c>
      <c r="Z1299" s="78">
        <f>IF(IFERROR(SEARCH("H350",N1299),99)=99,IF(IFERROR(SEARCH("H350",O1299),99)=99,IF(IFERROR(SEARCH("H350",Q1299),99)=99,IF(IFERROR(SEARCH("H350",M1299),99)=99,IF(IFERROR(SEARCH("H350",R1299),99)=99,IF(IFERROR(SEARCH("H351",N1299),99)=99,IF(IFERROR(SEARCH("H351",O1299),99)=99,IF(IFERROR(SEARCH("H351",Q1299),99)=99,IF(IFERROR(SEARCH("H351",M1299),99)=99,IF(IFERROR(SEARCH("H351",R1299),99)=99,IF(IFERROR(SEARCH("carcinogenic",P1299),99)=99,IF(IFERROR(SEARCH("suspected carcinogenic",S1299),99)=99,0,Scoring!$E$12),Scoring!$E$11),Scoring!$E$10),Scoring!$E$10),Scoring!$E$10),Scoring!$E$10),Scoring!$E$10),Scoring!$E$10),Scoring!$E$10),Scoring!$E$10),Scoring!$E$10),Scoring!$E$10)</f>
        <v>0</v>
      </c>
      <c r="AA1299" s="78">
        <f>IF(IFERROR(SEARCH("H340",N1299),99)=99,IF(IFERROR(SEARCH("H340",O1299),99)=99,IF(IFERROR(SEARCH("H340",Q1299),99)=99,IF(IFERROR(SEARCH("H340",M1299),99)=99,IF(IFERROR(SEARCH("H340",R1299),99)=99,IF(IFERROR(SEARCH("H341",N1299),99)=99,IF(IFERROR(SEARCH("H341",O1299),99)=99,IF(IFERROR(SEARCH("H341",Q1299),99)=99,IF(IFERROR(SEARCH("H341",M1299),99)=99,IF(IFERROR(SEARCH("H341",R1299),99)=99,IF(IFERROR(SEARCH("mutagenic",P1299),99)=99,IF(IFERROR(SEARCH("suspected mutagenic",S1299),99)=99,0,Scoring!$E$15),Scoring!$E$14),Scoring!$E$13),Scoring!$E$13),Scoring!$E$13),Scoring!$E$13),Scoring!$E$13),Scoring!$E$13),Scoring!$E$13),Scoring!$E$13),Scoring!$E$13),Scoring!$E$13)</f>
        <v>0</v>
      </c>
      <c r="AB1299" s="78">
        <f>IF(IFERROR(SEARCH("H360",N1299),99)=99,IF(IFERROR(SEARCH("H360",O1299),99)=99,IF(IFERROR(SEARCH("H360",Q1299),99)=99,IF(IFERROR(SEARCH("H360",M1299),99)=99,IF(IFERROR(SEARCH("H360",R1299),99)=99,IF(IFERROR(SEARCH("H361",N1299),99)=99,IF(IFERROR(SEARCH("H361",O1299),99)=99,IF(IFERROR(SEARCH("H361",Q1299),99)=99,IF(IFERROR(SEARCH("H361",M1299),99)=99,IF(IFERROR(SEARCH("H361",R1299),99)=99,IF(IFERROR(SEARCH("reproduction",P1299),99)=99,IF(IFERROR(SEARCH("suspected reprotoxic",S1299),99)=99,IF(IFERROR(SEARCH("reprotoxic",S1299),99)=99,IF(IFERROR(SEARCH("reprotoxic",K1299),99)=99,0,Scoring!$E$18),Scoring!$E$18),Scoring!$E$19),Scoring!$E$17),Scoring!$E$16),Scoring!$E$16),Scoring!$E$16),Scoring!$E$16),Scoring!$E$16),Scoring!$E$16),Scoring!$E$16),Scoring!$E$16),Scoring!$E$16),Scoring!$E$16)</f>
        <v>0</v>
      </c>
      <c r="AC1299" s="78">
        <f>IF(IFERROR(SEARCH("57f",L1299),99)=99,IF(IFERROR(SEARCH("57(f)",P1299),99)=99,0,Scoring!$E$20),Scoring!$E$20)</f>
        <v>0</v>
      </c>
      <c r="AD1299" s="78">
        <f>IF(IFERROR(SEARCH("CAT1",T1299),99)=99,IF(IFERROR(SEARCH("CAT2",T1299),99)=99,IF(IFERROR(SEARCH("CAT3",T1299),99)=99,IF(IFERROR(SEARCH("concluded to be endocrine",K1299),99)=99,IF(IFERROR(SEARCH("categorised as endocrine",K1299),99)=99,IF(IFERROR(SEARCH("endocrine disrupting",P1299),99)=99,IF(IFERROR(SEARCH("endocrine disrupting",K1299),99)=99,IF(IFERROR(SEARCH("suspected endocrine",S1299),99)=99,IF(IFERROR(SEARCH("potential endocrine",S1299),99)=99,0,Scoring!$E$25),Scoring!$E$25),Scoring!$E$24),Scoring!$E$24),Scoring!$E$24),Scoring!$E$24),Scoring!$E$23),Scoring!$E$22),Scoring!$E$21)</f>
        <v>0.5</v>
      </c>
      <c r="AE1299" s="78">
        <f>IF(IFERROR(SEARCH("suspected sensitiser",S1299),99)=99,IF(IFERROR(SEARCH("sensitiser",S1299),99)=99,IF(IFERROR(SEARCH("other hazard based concern",S1299),99)=99,0,Scoring!$E$28),Scoring!$E$26),Scoring!$E$27)</f>
        <v>0</v>
      </c>
      <c r="AF1299" s="78">
        <f>IF(IFERROR(M1299,1)=1,IF(IFERROR(N1299,1)=1,IF(IFERROR(O1299,1)=1,IF(IFERROR(Q1299,1)=1,IF(IFERROR(R1299,1)=1,IF(IFERROR(T1299,1)=1,IF(IFERROR(K1299,1)=1,IF(IFERROR(P1299,1)=1,IF(IFERROR(S1299,1)=1,Scoring!$E$29,0),0),0),0),0),0),0),0),0)</f>
        <v>0</v>
      </c>
      <c r="AG1299" s="78">
        <f t="shared" si="90"/>
        <v>0.5</v>
      </c>
      <c r="AI1299" s="93"/>
      <c r="AJ1299" s="94"/>
      <c r="AK1299" s="76"/>
      <c r="AL1299" s="75"/>
      <c r="AN1299" s="79"/>
      <c r="AO1299" s="79"/>
      <c r="AP1299" s="79"/>
      <c r="AQ1299" s="79"/>
      <c r="AR1299" s="79"/>
      <c r="AS1299" s="78"/>
      <c r="AU1299" s="79">
        <f>IF(IFERROR(F1299,99)=99,IF(IFERROR(G1299,99)=99,IF(IFERROR(H1299,99)=99,IF(IFERROR(I1299,99)=99,IF(IFERROR(E1299,99)=99,IF(IFERROR(J1299,99)=99,0,Scoring!$B$7),Scoring!$B$3),Scoring!$B$2),Scoring!$B$6),Scoring!$B$5),Scoring!$B$4)</f>
        <v>0.3</v>
      </c>
      <c r="AV1299" s="78">
        <f t="shared" si="91"/>
        <v>0.15</v>
      </c>
      <c r="AW1299" s="78"/>
      <c r="AX1299" s="66"/>
      <c r="AY1299" s="78"/>
      <c r="AZ1299" s="76"/>
      <c r="BB1299" s="76"/>
    </row>
    <row r="1300" spans="1:54" x14ac:dyDescent="0.25">
      <c r="A1300" s="89" t="s">
        <v>6399</v>
      </c>
      <c r="B1300" s="89" t="s">
        <v>30</v>
      </c>
      <c r="C1300" s="89" t="s">
        <v>30</v>
      </c>
      <c r="D1300" s="89" t="s">
        <v>6990</v>
      </c>
      <c r="E1300" s="76" t="e">
        <f>IF(C1300="-",IF(A1300="-",VLOOKUP(D1300,'sin-list 180320_update'!$C$2:$C$835,1,FALSE),VLOOKUP(A1300,'sin-list 180320_update'!$A$2:$A$835,1,FALSE)),VLOOKUP(C1300,'sin-list 180320_update'!$B$2:$B$835,1,FALSE))</f>
        <v>#N/A</v>
      </c>
      <c r="F1300" s="76" t="e">
        <f>IF($C1300="-",IF($A1300="-",VLOOKUP($D1300,'REACH Bilaga XVII_update'!$A$5:$A$131,1,FALSE),VLOOKUP($A1300,'REACH Bilaga XVII_update'!$C$5:$C$131,1,FALSE)),VLOOKUP($C1300,'REACH Bilaga XVII_update'!$B$5:$B$131,1,FALSE))</f>
        <v>#N/A</v>
      </c>
      <c r="G1300" s="76" t="e">
        <f>IF($C1300="-",IF($A1300="-",VLOOKUP($D1300,' REACH Bilaga 59_update'!$A$5:$A$210,1,FALSE),VLOOKUP($A1300,' REACH Bilaga 59_update'!$D$5:$D$210,1,FALSE)),VLOOKUP($C1300,' REACH Bilaga 59_update'!$C$5:$C$210,1,FALSE))</f>
        <v>#N/A</v>
      </c>
      <c r="H1300" s="76" t="e">
        <f>IF($C1300="-",IF($A1300="-",VLOOKUP($D1300,'REACH Bilaga XIV_update'!$A$5:$A$110,1,FALSE),VLOOKUP($A1300,'REACH Bilaga XIV_update'!$D$5:$D$110,1,FALSE)),VLOOKUP($C1300,'REACH Bilaga XIV_update'!$C$5:$C$110,1,FALSE))</f>
        <v>#N/A</v>
      </c>
      <c r="I1300" s="76" t="e">
        <f>IF($C1300="-",IF($A1300="-",VLOOKUP($D1300,CoRAP_update!$A$5:$A$376,1,FALSE),VLOOKUP($A1300,CoRAP_update!$D$5:$D$376,1,FALSE)),VLOOKUP($C1300,CoRAP_update!$C$5:$C$376,1,FALSE))</f>
        <v>#N/A</v>
      </c>
      <c r="J1300" s="76" t="str">
        <f>IF($C1300="-",IF($A1300="-",VLOOKUP($D1300,EDC_update!$C$2:$C$450,1,FALSE),VLOOKUP($A1300,EDC_update!$B$2:$B$450,1,FALSE)),VLOOKUP($C1300,EDC_update!$L$2:$L$450,1,FALSE))</f>
        <v>25085-99-8</v>
      </c>
      <c r="K1300" s="76" t="e">
        <f>IF($C1300="-",IF($A1300="-",IF(VLOOKUP($D1300,'sin-list 180320_update'!$C$2:$S$835,3,FALSE)="",NA(),VLOOKUP($D1300,'sin-list 180320_update'!$C$2:$S$835,3,FALSE)),IF(VLOOKUP($A1300,'sin-list 180320_update'!$A$2:$S$835,5,FALSE)="",NA(),VLOOKUP($A1300,'sin-list 180320_update'!$A$2:$S$835,5,FALSE))),IF(VLOOKUP($C1300,'sin-list 180320_update'!$B$2:$S$835,4,FALSE)="",NA(),VLOOKUP($C1300,'sin-list 180320_update'!$B$2:$S$835,4,FALSE)))</f>
        <v>#N/A</v>
      </c>
      <c r="L1300" s="76" t="e">
        <f>IF($C1300="-",IF($A1300="-",VLOOKUP($D1300,'sin-list 180320_update'!$C$2:$S$835,6,FALSE),VLOOKUP($A1300,'sin-list 180320_update'!$A$2:$S$835,8,FALSE)),VLOOKUP($C1300,'sin-list 180320_update'!$B$2:$S$835,7,FALSE))</f>
        <v>#N/A</v>
      </c>
      <c r="M1300" s="76" t="e">
        <f>IF($C1300="-",IF($A1300="-",IF(VLOOKUP($D1300,'sin-list 180320_update'!$C$2:$S$835,8,FALSE)="",NA(),VLOOKUP($D1300,'sin-list 180320_update'!$C$2:$S$835,8,FALSE)),IF(VLOOKUP($A1300,'sin-list 180320_update'!$A$2:$S$835,10,FALSE)="",NA(),VLOOKUP($A1300,'sin-list 180320_update'!$A$2:$S$835,10,FALSE))),IF(VLOOKUP($C1300,'sin-list 180320_update'!$B$2:$S$835,9,FALSE)="",NA(),VLOOKUP($C1300,'sin-list 180320_update'!$B$2:$S$835,9,FALSE)))</f>
        <v>#N/A</v>
      </c>
      <c r="N1300" s="76" t="e">
        <f>IF($C1300="-",IF($A1300="-",IF(VLOOKUP($D1300,'REACH Bilaga XVII_update'!$A$5:$E$131,4,FALSE)="",NA(),VLOOKUP($D1300,'REACH Bilaga XVII_update'!$A$5:$E$131,4,FALSE)),IF(VLOOKUP($A1300,'REACH Bilaga XVII_update'!$C$5:$D$131,2,FALSE)="",NA(),VLOOKUP($A1300,'REACH Bilaga XVII_update'!$C$5:$D$131,2,FALSE))),IF(VLOOKUP($C1300,'REACH Bilaga XVII_update'!$B$5:$D$131,3,FALSE)="",NA(),VLOOKUP($C1300,'REACH Bilaga XVII_update'!$B$5:$D$131,3,FALSE)))</f>
        <v>#N/A</v>
      </c>
      <c r="O1300" s="76" t="e">
        <f>IF($C1300="-",IF($A1300="-",IF(VLOOKUP($D1300,' REACH Bilaga 59_update'!$A$5:$E$210,5,FALSE)="",NA(),VLOOKUP($D1300,' REACH Bilaga 59_update'!$A$5:$E$210,5,FALSE)),IF(VLOOKUP($A1300,' REACH Bilaga 59_update'!$D$5:$E$210,2,FALSE)="",NA(),VLOOKUP($A1300,' REACH Bilaga 59_update'!$D$5:$E$210,2,FALSE))),IF(VLOOKUP($C1300,' REACH Bilaga 59_update'!$C$5:$E$210,3,FALSE)="",NA(),VLOOKUP($C1300,' REACH Bilaga 59_update'!$C$5:$E$210,3,FALSE)))</f>
        <v>#N/A</v>
      </c>
      <c r="P1300" s="76" t="e">
        <f>IF(C1300="-",IF(A1300="-",IFERROR(VLOOKUP($D1300,' REACH Bilaga 59_update'!$A$5:$F$210,MATCH(Sammanfattning!P$1,' REACH Bilaga 59_update'!$A$4:$F$4,0),FALSE),VLOOKUP($D1300,'REACH Bilaga XIV_update'!$A$4:$H$110,MATCH(Sammanfattning!P$1,'REACH Bilaga XIV_update'!$A$4:$H$4,0),FALSE)),IFERROR(VLOOKUP($A1300,' REACH Bilaga 59_update'!$D$5:$F$210,MATCH(Sammanfattning!P$1,' REACH Bilaga 59_update'!$D$4:$F$4,0),FALSE),VLOOKUP($A1300,'REACH Bilaga XIV_update'!$D$4:$H$110,MATCH(Sammanfattning!P$1,'REACH Bilaga XIV_update'!$D$4:$H$4,0),FALSE))),IFERROR(VLOOKUP($C1300,' REACH Bilaga 59_update'!$C$5:$F$210,MATCH(Sammanfattning!P$1,' REACH Bilaga 59_update'!$C$4:$F$4,0),FALSE),VLOOKUP($C1300,'REACH Bilaga XIV_update'!$C$4:$H$110,MATCH(Sammanfattning!P$1,'REACH Bilaga XIV_update'!$C$4:$H$4,0),FALSE)))</f>
        <v>#N/A</v>
      </c>
      <c r="Q1300" s="76" t="e">
        <f>IF($C1300="-",IF($A1300="-",IF(VLOOKUP($D1300,'REACH Bilaga XIV_update'!$A$5:$I$110,9,FALSE)="",NA(),VLOOKUP($D1300,'REACH Bilaga XIV_update'!$A$5:$I$110,9,FALSE)),IF(VLOOKUP($A1300,'REACH Bilaga XIV_update'!$D$5:$I$110,6,FALSE)="",NA(),VLOOKUP($A1300,'REACH Bilaga XIV_update'!$D$5:$I$110,6,FALSE))),IF(VLOOKUP($C1300,'REACH Bilaga XIV_update'!$C$5:$I$110,7,FALSE)="",NA(),VLOOKUP($C1300,'REACH Bilaga XIV_update'!$C$5:$I$110,7,FALSE)))</f>
        <v>#N/A</v>
      </c>
      <c r="R1300" s="76" t="e">
        <f>IF($C1300="-",IF($A1300="-",IF(VLOOKUP($D1300,CoRAP_update!$A$5:$O$376,15,FALSE)="",NA(),VLOOKUP($D1300,CoRAP_update!$A$5:$O$376,15,FALSE)),IF(VLOOKUP($A1300,CoRAP_update!$D$5:$O$376,12,FALSE)="",NA(),VLOOKUP($A1300,CoRAP_update!$D$5:$O$376,12,FALSE))),IF(VLOOKUP($C1300,CoRAP_update!$C$5:$O$376,13,FALSE)="",NA(),VLOOKUP($C1300,CoRAP_update!$C$5:$O$376,13,FALSE)))</f>
        <v>#N/A</v>
      </c>
      <c r="S1300" s="144" t="e">
        <f>IF($C1300="-",IF($A1300="-",VLOOKUP($D1300,CoRAP_update!$A$5:$J$376,MATCH(Sammanfattning!S$1,CoRAP_update!$A$4:$J$4,0),FALSE),VLOOKUP($A1300,CoRAP_update!$D$5:$J$376,MATCH(Sammanfattning!S$1,CoRAP_update!$D$4:$J$4,0),FALSE)),VLOOKUP($C1300,CoRAP_update!$C$5:$J$376,MATCH(Sammanfattning!S$1,CoRAP_update!$C$4:$J$4,0),FALSE))</f>
        <v>#N/A</v>
      </c>
      <c r="T1300" s="76" t="str">
        <f>IF($A1300="-",VLOOKUP($D1300,EDC_update!$C$2:$F$450,4,FALSE),VLOOKUP($A1300,EDC_update!$B$2:$F$450,5,FALSE))</f>
        <v>CAT2</v>
      </c>
      <c r="V1300" s="78">
        <f>IF(IFERROR(SEARCH("PBT",P1300),99)=99,IF(IFERROR(SEARCH("suspected PBT",S1300),99)=99,IF(IFERROR(SEARCH("concluded to be PBT",K1300),99)=99,IF(IFERROR(SEARCH("PBT",S1300),99)=99,IF(IFERROR(SEARCH("PBT cand",L1300),99)=99,IF(IFERROR(SEARCH("PBT",L1300),99)=99,IF(IFERROR(SEARCH("persistent, bioackumulative and toxic properties",K1300),99)=99,0,Scoring!$E$3),Scoring!$E$3),Scoring!$E$7),Scoring!$E$3),Scoring!$E$5),Scoring!$E$6),Scoring!$E$3)</f>
        <v>0</v>
      </c>
      <c r="W1300" s="78">
        <f>IF(IFERROR(SEARCH("vPvB",P1300),99)=99,IF(IFERROR(SEARCH("suspected pbt/vPvB",S1300),99)=99,IF(IFERROR(SEARCH("vPvB",S1300),99)=99,IF(IFERROR(SEARCH("concluded to be a vPvB",S1300),99)=99,IF(IFERROR(SEARCH("identified as vPvB",K1300),99)=99,IF(IFERROR(SEARCH("concluded to be a vPvB",K1300),99)=99,IF(IFERROR(SEARCH("concluded to be both pbt and vPvB",S1300),99)=99,IF(IFERROR(SEARCH("concluded to be both pbt and vPvB",K1300),99)=99,0,Scoring!$E$5),Scoring!$E$5),Scoring!$E$5),Scoring!$E$5),Scoring!$E$5),Scoring!$E$4),Scoring!$E$6),Scoring!$E$4)</f>
        <v>0</v>
      </c>
      <c r="X1300" s="78">
        <f>IF(IFERROR(SEARCH("H410",N1300),99)=99,IF(IFERROR(SEARCH("H410",O1300),99)=99,IF(IFERROR(SEARCH("H410",Q1300),99)=99,IF(IFERROR(SEARCH("H410",M1300),99)=99,IF(IFERROR(SEARCH("H410",R1300),99)=99,IF(IFERROR(SEARCH("H411",N1300),99)=99,IF(IFERROR(SEARCH("H411",O1300),99)=99,IF(IFERROR(SEARCH("H411",Q1300),99)=99,IF(IFERROR(SEARCH("H411",M1300),99)=99,IF(IFERROR(SEARCH("H411",R1300),99)=99,IF(IFERROR(SEARCH("H413",N1300),99)=99,IF(IFERROR(SEARCH("H413",O1300),99)=99,IF(IFERROR(SEARCH("H413",Q1300),99)=99,IF(IFERROR(SEARCH("H413",M1300),99)=99,IF(IFERROR(SEARCH("H413",R1300),99)=99,IF(IFERROR(SEARCH("H412",N1300),99)=99,IF(IFERROR(SEARCH("H412",O1300),99)=99,IF(IFERROR(SEARCH("H412",Q1300),99)=99,IF(IFERROR(SEARCH("H412",M1300),99)=99,IF(IFERROR(SEARCH("H412",R1300),99)=99,0,Scoring!$E$2),Scoring!$E$2),Scoring!$E$2),Scoring!$E$2),Scoring!$E$2),Scoring!$E$2),Scoring!$E$2),Scoring!$E$2),Scoring!$E$2),Scoring!$E$2),Scoring!$E$2),Scoring!$E$2),Scoring!$E$2),Scoring!$E$2),Scoring!$E$2),Scoring!$E$2),Scoring!$E$2),Scoring!$E$2),Scoring!$E$2),Scoring!$E$2)</f>
        <v>0</v>
      </c>
      <c r="Y1300" s="78">
        <f>IF(IFERROR(SEARCH("CMR",K1300),99)=99,IF(IFERROR(SEARCH("Suspected CMR",S1300),99)=99,IF(IFERROR(SEARCH("CMR",S1300),99)=99,0,Scoring!$E$8),Scoring!$E$9),Scoring!$E$8)</f>
        <v>0</v>
      </c>
      <c r="Z1300" s="78">
        <f>IF(IFERROR(SEARCH("H350",N1300),99)=99,IF(IFERROR(SEARCH("H350",O1300),99)=99,IF(IFERROR(SEARCH("H350",Q1300),99)=99,IF(IFERROR(SEARCH("H350",M1300),99)=99,IF(IFERROR(SEARCH("H350",R1300),99)=99,IF(IFERROR(SEARCH("H351",N1300),99)=99,IF(IFERROR(SEARCH("H351",O1300),99)=99,IF(IFERROR(SEARCH("H351",Q1300),99)=99,IF(IFERROR(SEARCH("H351",M1300),99)=99,IF(IFERROR(SEARCH("H351",R1300),99)=99,IF(IFERROR(SEARCH("carcinogenic",P1300),99)=99,IF(IFERROR(SEARCH("suspected carcinogenic",S1300),99)=99,0,Scoring!$E$12),Scoring!$E$11),Scoring!$E$10),Scoring!$E$10),Scoring!$E$10),Scoring!$E$10),Scoring!$E$10),Scoring!$E$10),Scoring!$E$10),Scoring!$E$10),Scoring!$E$10),Scoring!$E$10)</f>
        <v>0</v>
      </c>
      <c r="AA1300" s="78">
        <f>IF(IFERROR(SEARCH("H340",N1300),99)=99,IF(IFERROR(SEARCH("H340",O1300),99)=99,IF(IFERROR(SEARCH("H340",Q1300),99)=99,IF(IFERROR(SEARCH("H340",M1300),99)=99,IF(IFERROR(SEARCH("H340",R1300),99)=99,IF(IFERROR(SEARCH("H341",N1300),99)=99,IF(IFERROR(SEARCH("H341",O1300),99)=99,IF(IFERROR(SEARCH("H341",Q1300),99)=99,IF(IFERROR(SEARCH("H341",M1300),99)=99,IF(IFERROR(SEARCH("H341",R1300),99)=99,IF(IFERROR(SEARCH("mutagenic",P1300),99)=99,IF(IFERROR(SEARCH("suspected mutagenic",S1300),99)=99,0,Scoring!$E$15),Scoring!$E$14),Scoring!$E$13),Scoring!$E$13),Scoring!$E$13),Scoring!$E$13),Scoring!$E$13),Scoring!$E$13),Scoring!$E$13),Scoring!$E$13),Scoring!$E$13),Scoring!$E$13)</f>
        <v>0</v>
      </c>
      <c r="AB1300" s="78">
        <f>IF(IFERROR(SEARCH("H360",N1300),99)=99,IF(IFERROR(SEARCH("H360",O1300),99)=99,IF(IFERROR(SEARCH("H360",Q1300),99)=99,IF(IFERROR(SEARCH("H360",M1300),99)=99,IF(IFERROR(SEARCH("H360",R1300),99)=99,IF(IFERROR(SEARCH("H361",N1300),99)=99,IF(IFERROR(SEARCH("H361",O1300),99)=99,IF(IFERROR(SEARCH("H361",Q1300),99)=99,IF(IFERROR(SEARCH("H361",M1300),99)=99,IF(IFERROR(SEARCH("H361",R1300),99)=99,IF(IFERROR(SEARCH("reproduction",P1300),99)=99,IF(IFERROR(SEARCH("suspected reprotoxic",S1300),99)=99,IF(IFERROR(SEARCH("reprotoxic",S1300),99)=99,IF(IFERROR(SEARCH("reprotoxic",K1300),99)=99,0,Scoring!$E$18),Scoring!$E$18),Scoring!$E$19),Scoring!$E$17),Scoring!$E$16),Scoring!$E$16),Scoring!$E$16),Scoring!$E$16),Scoring!$E$16),Scoring!$E$16),Scoring!$E$16),Scoring!$E$16),Scoring!$E$16),Scoring!$E$16)</f>
        <v>0</v>
      </c>
      <c r="AC1300" s="78">
        <f>IF(IFERROR(SEARCH("57f",L1300),99)=99,IF(IFERROR(SEARCH("57(f)",P1300),99)=99,0,Scoring!$E$20),Scoring!$E$20)</f>
        <v>0</v>
      </c>
      <c r="AD1300" s="78">
        <f>IF(IFERROR(SEARCH("CAT1",T1300),99)=99,IF(IFERROR(SEARCH("CAT2",T1300),99)=99,IF(IFERROR(SEARCH("CAT3",T1300),99)=99,IF(IFERROR(SEARCH("concluded to be endocrine",K1300),99)=99,IF(IFERROR(SEARCH("categorised as endocrine",K1300),99)=99,IF(IFERROR(SEARCH("endocrine disrupting",P1300),99)=99,IF(IFERROR(SEARCH("endocrine disrupting",K1300),99)=99,IF(IFERROR(SEARCH("suspected endocrine",S1300),99)=99,IF(IFERROR(SEARCH("potential endocrine",S1300),99)=99,0,Scoring!$E$25),Scoring!$E$25),Scoring!$E$24),Scoring!$E$24),Scoring!$E$24),Scoring!$E$24),Scoring!$E$23),Scoring!$E$22),Scoring!$E$21)</f>
        <v>0.5</v>
      </c>
      <c r="AE1300" s="78">
        <f>IF(IFERROR(SEARCH("suspected sensitiser",S1300),99)=99,IF(IFERROR(SEARCH("sensitiser",S1300),99)=99,IF(IFERROR(SEARCH("other hazard based concern",S1300),99)=99,0,Scoring!$E$28),Scoring!$E$26),Scoring!$E$27)</f>
        <v>0</v>
      </c>
      <c r="AF1300" s="78">
        <f>IF(IFERROR(M1300,1)=1,IF(IFERROR(N1300,1)=1,IF(IFERROR(O1300,1)=1,IF(IFERROR(Q1300,1)=1,IF(IFERROR(R1300,1)=1,IF(IFERROR(T1300,1)=1,IF(IFERROR(K1300,1)=1,IF(IFERROR(P1300,1)=1,IF(IFERROR(S1300,1)=1,Scoring!$E$29,0),0),0),0),0),0),0),0),0)</f>
        <v>0</v>
      </c>
      <c r="AG1300" s="78">
        <f t="shared" si="90"/>
        <v>0.5</v>
      </c>
      <c r="AI1300" s="93"/>
      <c r="AJ1300" s="94"/>
      <c r="AK1300" s="76"/>
      <c r="AL1300" s="75"/>
      <c r="AN1300" s="79"/>
      <c r="AO1300" s="79"/>
      <c r="AP1300" s="79"/>
      <c r="AQ1300" s="79"/>
      <c r="AR1300" s="79"/>
      <c r="AS1300" s="78"/>
      <c r="AU1300" s="79">
        <f>IF(IFERROR(F1300,99)=99,IF(IFERROR(G1300,99)=99,IF(IFERROR(H1300,99)=99,IF(IFERROR(I1300,99)=99,IF(IFERROR(E1300,99)=99,IF(IFERROR(J1300,99)=99,0,Scoring!$B$7),Scoring!$B$3),Scoring!$B$2),Scoring!$B$6),Scoring!$B$5),Scoring!$B$4)</f>
        <v>0.3</v>
      </c>
      <c r="AV1300" s="78">
        <f t="shared" si="91"/>
        <v>0.15</v>
      </c>
      <c r="AW1300" s="78"/>
      <c r="AX1300" s="66"/>
      <c r="AY1300" s="78"/>
      <c r="AZ1300" s="76"/>
      <c r="BB1300" s="76"/>
    </row>
    <row r="1301" spans="1:54" x14ac:dyDescent="0.25">
      <c r="A1301" s="89" t="s">
        <v>6854</v>
      </c>
      <c r="B1301" s="89" t="s">
        <v>30</v>
      </c>
      <c r="C1301" s="89" t="s">
        <v>30</v>
      </c>
      <c r="D1301" s="89" t="s">
        <v>6855</v>
      </c>
      <c r="E1301" s="76" t="e">
        <f>IF(C1301="-",IF(A1301="-",VLOOKUP(D1301,'sin-list 180320_update'!$C$2:$C$835,1,FALSE),VLOOKUP(A1301,'sin-list 180320_update'!$A$2:$A$835,1,FALSE)),VLOOKUP(C1301,'sin-list 180320_update'!$B$2:$B$835,1,FALSE))</f>
        <v>#N/A</v>
      </c>
      <c r="F1301" s="76" t="e">
        <f>IF($C1301="-",IF($A1301="-",VLOOKUP($D1301,'REACH Bilaga XVII_update'!$A$5:$A$131,1,FALSE),VLOOKUP($A1301,'REACH Bilaga XVII_update'!$C$5:$C$131,1,FALSE)),VLOOKUP($C1301,'REACH Bilaga XVII_update'!$B$5:$B$131,1,FALSE))</f>
        <v>#N/A</v>
      </c>
      <c r="G1301" s="76" t="e">
        <f>IF($C1301="-",IF($A1301="-",VLOOKUP($D1301,' REACH Bilaga 59_update'!$A$5:$A$210,1,FALSE),VLOOKUP($A1301,' REACH Bilaga 59_update'!$D$5:$D$210,1,FALSE)),VLOOKUP($C1301,' REACH Bilaga 59_update'!$C$5:$C$210,1,FALSE))</f>
        <v>#N/A</v>
      </c>
      <c r="H1301" s="76" t="e">
        <f>IF($C1301="-",IF($A1301="-",VLOOKUP($D1301,'REACH Bilaga XIV_update'!$A$5:$A$110,1,FALSE),VLOOKUP($A1301,'REACH Bilaga XIV_update'!$D$5:$D$110,1,FALSE)),VLOOKUP($C1301,'REACH Bilaga XIV_update'!$C$5:$C$110,1,FALSE))</f>
        <v>#N/A</v>
      </c>
      <c r="I1301" s="76" t="e">
        <f>IF($C1301="-",IF($A1301="-",VLOOKUP($D1301,CoRAP_update!$A$5:$A$376,1,FALSE),VLOOKUP($A1301,CoRAP_update!$D$5:$D$376,1,FALSE)),VLOOKUP($C1301,CoRAP_update!$C$5:$C$376,1,FALSE))</f>
        <v>#N/A</v>
      </c>
      <c r="J1301" s="76" t="str">
        <f>IF($C1301="-",IF($A1301="-",VLOOKUP($D1301,EDC_update!$C$2:$C$450,1,FALSE),VLOOKUP($A1301,EDC_update!$B$2:$B$450,1,FALSE)),VLOOKUP($C1301,EDC_update!$L$2:$L$450,1,FALSE))</f>
        <v>2581-34-2</v>
      </c>
      <c r="K1301" s="76" t="e">
        <f>IF($C1301="-",IF($A1301="-",IF(VLOOKUP($D1301,'sin-list 180320_update'!$C$2:$S$835,3,FALSE)="",NA(),VLOOKUP($D1301,'sin-list 180320_update'!$C$2:$S$835,3,FALSE)),IF(VLOOKUP($A1301,'sin-list 180320_update'!$A$2:$S$835,5,FALSE)="",NA(),VLOOKUP($A1301,'sin-list 180320_update'!$A$2:$S$835,5,FALSE))),IF(VLOOKUP($C1301,'sin-list 180320_update'!$B$2:$S$835,4,FALSE)="",NA(),VLOOKUP($C1301,'sin-list 180320_update'!$B$2:$S$835,4,FALSE)))</f>
        <v>#N/A</v>
      </c>
      <c r="L1301" s="76" t="e">
        <f>IF($C1301="-",IF($A1301="-",VLOOKUP($D1301,'sin-list 180320_update'!$C$2:$S$835,6,FALSE),VLOOKUP($A1301,'sin-list 180320_update'!$A$2:$S$835,8,FALSE)),VLOOKUP($C1301,'sin-list 180320_update'!$B$2:$S$835,7,FALSE))</f>
        <v>#N/A</v>
      </c>
      <c r="M1301" s="76" t="e">
        <f>IF($C1301="-",IF($A1301="-",IF(VLOOKUP($D1301,'sin-list 180320_update'!$C$2:$S$835,8,FALSE)="",NA(),VLOOKUP($D1301,'sin-list 180320_update'!$C$2:$S$835,8,FALSE)),IF(VLOOKUP($A1301,'sin-list 180320_update'!$A$2:$S$835,10,FALSE)="",NA(),VLOOKUP($A1301,'sin-list 180320_update'!$A$2:$S$835,10,FALSE))),IF(VLOOKUP($C1301,'sin-list 180320_update'!$B$2:$S$835,9,FALSE)="",NA(),VLOOKUP($C1301,'sin-list 180320_update'!$B$2:$S$835,9,FALSE)))</f>
        <v>#N/A</v>
      </c>
      <c r="N1301" s="76" t="e">
        <f>IF($C1301="-",IF($A1301="-",IF(VLOOKUP($D1301,'REACH Bilaga XVII_update'!$A$5:$E$131,4,FALSE)="",NA(),VLOOKUP($D1301,'REACH Bilaga XVII_update'!$A$5:$E$131,4,FALSE)),IF(VLOOKUP($A1301,'REACH Bilaga XVII_update'!$C$5:$D$131,2,FALSE)="",NA(),VLOOKUP($A1301,'REACH Bilaga XVII_update'!$C$5:$D$131,2,FALSE))),IF(VLOOKUP($C1301,'REACH Bilaga XVII_update'!$B$5:$D$131,3,FALSE)="",NA(),VLOOKUP($C1301,'REACH Bilaga XVII_update'!$B$5:$D$131,3,FALSE)))</f>
        <v>#N/A</v>
      </c>
      <c r="O1301" s="76" t="e">
        <f>IF($C1301="-",IF($A1301="-",IF(VLOOKUP($D1301,' REACH Bilaga 59_update'!$A$5:$E$210,5,FALSE)="",NA(),VLOOKUP($D1301,' REACH Bilaga 59_update'!$A$5:$E$210,5,FALSE)),IF(VLOOKUP($A1301,' REACH Bilaga 59_update'!$D$5:$E$210,2,FALSE)="",NA(),VLOOKUP($A1301,' REACH Bilaga 59_update'!$D$5:$E$210,2,FALSE))),IF(VLOOKUP($C1301,' REACH Bilaga 59_update'!$C$5:$E$210,3,FALSE)="",NA(),VLOOKUP($C1301,' REACH Bilaga 59_update'!$C$5:$E$210,3,FALSE)))</f>
        <v>#N/A</v>
      </c>
      <c r="P1301" s="76" t="e">
        <f>IF(C1301="-",IF(A1301="-",IFERROR(VLOOKUP($D1301,' REACH Bilaga 59_update'!$A$5:$F$210,MATCH(Sammanfattning!P$1,' REACH Bilaga 59_update'!$A$4:$F$4,0),FALSE),VLOOKUP($D1301,'REACH Bilaga XIV_update'!$A$4:$H$110,MATCH(Sammanfattning!P$1,'REACH Bilaga XIV_update'!$A$4:$H$4,0),FALSE)),IFERROR(VLOOKUP($A1301,' REACH Bilaga 59_update'!$D$5:$F$210,MATCH(Sammanfattning!P$1,' REACH Bilaga 59_update'!$D$4:$F$4,0),FALSE),VLOOKUP($A1301,'REACH Bilaga XIV_update'!$D$4:$H$110,MATCH(Sammanfattning!P$1,'REACH Bilaga XIV_update'!$D$4:$H$4,0),FALSE))),IFERROR(VLOOKUP($C1301,' REACH Bilaga 59_update'!$C$5:$F$210,MATCH(Sammanfattning!P$1,' REACH Bilaga 59_update'!$C$4:$F$4,0),FALSE),VLOOKUP($C1301,'REACH Bilaga XIV_update'!$C$4:$H$110,MATCH(Sammanfattning!P$1,'REACH Bilaga XIV_update'!$C$4:$H$4,0),FALSE)))</f>
        <v>#N/A</v>
      </c>
      <c r="Q1301" s="76" t="e">
        <f>IF($C1301="-",IF($A1301="-",IF(VLOOKUP($D1301,'REACH Bilaga XIV_update'!$A$5:$I$110,9,FALSE)="",NA(),VLOOKUP($D1301,'REACH Bilaga XIV_update'!$A$5:$I$110,9,FALSE)),IF(VLOOKUP($A1301,'REACH Bilaga XIV_update'!$D$5:$I$110,6,FALSE)="",NA(),VLOOKUP($A1301,'REACH Bilaga XIV_update'!$D$5:$I$110,6,FALSE))),IF(VLOOKUP($C1301,'REACH Bilaga XIV_update'!$C$5:$I$110,7,FALSE)="",NA(),VLOOKUP($C1301,'REACH Bilaga XIV_update'!$C$5:$I$110,7,FALSE)))</f>
        <v>#N/A</v>
      </c>
      <c r="R1301" s="76" t="e">
        <f>IF($C1301="-",IF($A1301="-",IF(VLOOKUP($D1301,CoRAP_update!$A$5:$O$376,15,FALSE)="",NA(),VLOOKUP($D1301,CoRAP_update!$A$5:$O$376,15,FALSE)),IF(VLOOKUP($A1301,CoRAP_update!$D$5:$O$376,12,FALSE)="",NA(),VLOOKUP($A1301,CoRAP_update!$D$5:$O$376,12,FALSE))),IF(VLOOKUP($C1301,CoRAP_update!$C$5:$O$376,13,FALSE)="",NA(),VLOOKUP($C1301,CoRAP_update!$C$5:$O$376,13,FALSE)))</f>
        <v>#N/A</v>
      </c>
      <c r="S1301" s="144" t="e">
        <f>IF($C1301="-",IF($A1301="-",VLOOKUP($D1301,CoRAP_update!$A$5:$J$376,MATCH(Sammanfattning!S$1,CoRAP_update!$A$4:$J$4,0),FALSE),VLOOKUP($A1301,CoRAP_update!$D$5:$J$376,MATCH(Sammanfattning!S$1,CoRAP_update!$D$4:$J$4,0),FALSE)),VLOOKUP($C1301,CoRAP_update!$C$5:$J$376,MATCH(Sammanfattning!S$1,CoRAP_update!$C$4:$J$4,0),FALSE))</f>
        <v>#N/A</v>
      </c>
      <c r="T1301" s="76" t="str">
        <f>IF($A1301="-",VLOOKUP($D1301,EDC_update!$C$2:$F$450,4,FALSE),VLOOKUP($A1301,EDC_update!$B$2:$F$450,5,FALSE))</f>
        <v>CAT2</v>
      </c>
      <c r="V1301" s="78">
        <f>IF(IFERROR(SEARCH("PBT",P1301),99)=99,IF(IFERROR(SEARCH("suspected PBT",S1301),99)=99,IF(IFERROR(SEARCH("concluded to be PBT",K1301),99)=99,IF(IFERROR(SEARCH("PBT",S1301),99)=99,IF(IFERROR(SEARCH("PBT cand",L1301),99)=99,IF(IFERROR(SEARCH("PBT",L1301),99)=99,IF(IFERROR(SEARCH("persistent, bioackumulative and toxic properties",K1301),99)=99,0,Scoring!$E$3),Scoring!$E$3),Scoring!$E$7),Scoring!$E$3),Scoring!$E$5),Scoring!$E$6),Scoring!$E$3)</f>
        <v>0</v>
      </c>
      <c r="W1301" s="78">
        <f>IF(IFERROR(SEARCH("vPvB",P1301),99)=99,IF(IFERROR(SEARCH("suspected pbt/vPvB",S1301),99)=99,IF(IFERROR(SEARCH("vPvB",S1301),99)=99,IF(IFERROR(SEARCH("concluded to be a vPvB",S1301),99)=99,IF(IFERROR(SEARCH("identified as vPvB",K1301),99)=99,IF(IFERROR(SEARCH("concluded to be a vPvB",K1301),99)=99,IF(IFERROR(SEARCH("concluded to be both pbt and vPvB",S1301),99)=99,IF(IFERROR(SEARCH("concluded to be both pbt and vPvB",K1301),99)=99,0,Scoring!$E$5),Scoring!$E$5),Scoring!$E$5),Scoring!$E$5),Scoring!$E$5),Scoring!$E$4),Scoring!$E$6),Scoring!$E$4)</f>
        <v>0</v>
      </c>
      <c r="X1301" s="78">
        <f>IF(IFERROR(SEARCH("H410",N1301),99)=99,IF(IFERROR(SEARCH("H410",O1301),99)=99,IF(IFERROR(SEARCH("H410",Q1301),99)=99,IF(IFERROR(SEARCH("H410",M1301),99)=99,IF(IFERROR(SEARCH("H410",R1301),99)=99,IF(IFERROR(SEARCH("H411",N1301),99)=99,IF(IFERROR(SEARCH("H411",O1301),99)=99,IF(IFERROR(SEARCH("H411",Q1301),99)=99,IF(IFERROR(SEARCH("H411",M1301),99)=99,IF(IFERROR(SEARCH("H411",R1301),99)=99,IF(IFERROR(SEARCH("H413",N1301),99)=99,IF(IFERROR(SEARCH("H413",O1301),99)=99,IF(IFERROR(SEARCH("H413",Q1301),99)=99,IF(IFERROR(SEARCH("H413",M1301),99)=99,IF(IFERROR(SEARCH("H413",R1301),99)=99,IF(IFERROR(SEARCH("H412",N1301),99)=99,IF(IFERROR(SEARCH("H412",O1301),99)=99,IF(IFERROR(SEARCH("H412",Q1301),99)=99,IF(IFERROR(SEARCH("H412",M1301),99)=99,IF(IFERROR(SEARCH("H412",R1301),99)=99,0,Scoring!$E$2),Scoring!$E$2),Scoring!$E$2),Scoring!$E$2),Scoring!$E$2),Scoring!$E$2),Scoring!$E$2),Scoring!$E$2),Scoring!$E$2),Scoring!$E$2),Scoring!$E$2),Scoring!$E$2),Scoring!$E$2),Scoring!$E$2),Scoring!$E$2),Scoring!$E$2),Scoring!$E$2),Scoring!$E$2),Scoring!$E$2),Scoring!$E$2)</f>
        <v>0</v>
      </c>
      <c r="Y1301" s="78">
        <f>IF(IFERROR(SEARCH("CMR",K1301),99)=99,IF(IFERROR(SEARCH("Suspected CMR",S1301),99)=99,IF(IFERROR(SEARCH("CMR",S1301),99)=99,0,Scoring!$E$8),Scoring!$E$9),Scoring!$E$8)</f>
        <v>0</v>
      </c>
      <c r="Z1301" s="78">
        <f>IF(IFERROR(SEARCH("H350",N1301),99)=99,IF(IFERROR(SEARCH("H350",O1301),99)=99,IF(IFERROR(SEARCH("H350",Q1301),99)=99,IF(IFERROR(SEARCH("H350",M1301),99)=99,IF(IFERROR(SEARCH("H350",R1301),99)=99,IF(IFERROR(SEARCH("H351",N1301),99)=99,IF(IFERROR(SEARCH("H351",O1301),99)=99,IF(IFERROR(SEARCH("H351",Q1301),99)=99,IF(IFERROR(SEARCH("H351",M1301),99)=99,IF(IFERROR(SEARCH("H351",R1301),99)=99,IF(IFERROR(SEARCH("carcinogenic",P1301),99)=99,IF(IFERROR(SEARCH("suspected carcinogenic",S1301),99)=99,0,Scoring!$E$12),Scoring!$E$11),Scoring!$E$10),Scoring!$E$10),Scoring!$E$10),Scoring!$E$10),Scoring!$E$10),Scoring!$E$10),Scoring!$E$10),Scoring!$E$10),Scoring!$E$10),Scoring!$E$10)</f>
        <v>0</v>
      </c>
      <c r="AA1301" s="78">
        <f>IF(IFERROR(SEARCH("H340",N1301),99)=99,IF(IFERROR(SEARCH("H340",O1301),99)=99,IF(IFERROR(SEARCH("H340",Q1301),99)=99,IF(IFERROR(SEARCH("H340",M1301),99)=99,IF(IFERROR(SEARCH("H340",R1301),99)=99,IF(IFERROR(SEARCH("H341",N1301),99)=99,IF(IFERROR(SEARCH("H341",O1301),99)=99,IF(IFERROR(SEARCH("H341",Q1301),99)=99,IF(IFERROR(SEARCH("H341",M1301),99)=99,IF(IFERROR(SEARCH("H341",R1301),99)=99,IF(IFERROR(SEARCH("mutagenic",P1301),99)=99,IF(IFERROR(SEARCH("suspected mutagenic",S1301),99)=99,0,Scoring!$E$15),Scoring!$E$14),Scoring!$E$13),Scoring!$E$13),Scoring!$E$13),Scoring!$E$13),Scoring!$E$13),Scoring!$E$13),Scoring!$E$13),Scoring!$E$13),Scoring!$E$13),Scoring!$E$13)</f>
        <v>0</v>
      </c>
      <c r="AB1301" s="78">
        <f>IF(IFERROR(SEARCH("H360",N1301),99)=99,IF(IFERROR(SEARCH("H360",O1301),99)=99,IF(IFERROR(SEARCH("H360",Q1301),99)=99,IF(IFERROR(SEARCH("H360",M1301),99)=99,IF(IFERROR(SEARCH("H360",R1301),99)=99,IF(IFERROR(SEARCH("H361",N1301),99)=99,IF(IFERROR(SEARCH("H361",O1301),99)=99,IF(IFERROR(SEARCH("H361",Q1301),99)=99,IF(IFERROR(SEARCH("H361",M1301),99)=99,IF(IFERROR(SEARCH("H361",R1301),99)=99,IF(IFERROR(SEARCH("reproduction",P1301),99)=99,IF(IFERROR(SEARCH("suspected reprotoxic",S1301),99)=99,IF(IFERROR(SEARCH("reprotoxic",S1301),99)=99,IF(IFERROR(SEARCH("reprotoxic",K1301),99)=99,0,Scoring!$E$18),Scoring!$E$18),Scoring!$E$19),Scoring!$E$17),Scoring!$E$16),Scoring!$E$16),Scoring!$E$16),Scoring!$E$16),Scoring!$E$16),Scoring!$E$16),Scoring!$E$16),Scoring!$E$16),Scoring!$E$16),Scoring!$E$16)</f>
        <v>0</v>
      </c>
      <c r="AC1301" s="78">
        <f>IF(IFERROR(SEARCH("57f",L1301),99)=99,IF(IFERROR(SEARCH("57(f)",P1301),99)=99,0,Scoring!$E$20),Scoring!$E$20)</f>
        <v>0</v>
      </c>
      <c r="AD1301" s="78">
        <f>IF(IFERROR(SEARCH("CAT1",T1301),99)=99,IF(IFERROR(SEARCH("CAT2",T1301),99)=99,IF(IFERROR(SEARCH("CAT3",T1301),99)=99,IF(IFERROR(SEARCH("concluded to be endocrine",K1301),99)=99,IF(IFERROR(SEARCH("categorised as endocrine",K1301),99)=99,IF(IFERROR(SEARCH("endocrine disrupting",P1301),99)=99,IF(IFERROR(SEARCH("endocrine disrupting",K1301),99)=99,IF(IFERROR(SEARCH("suspected endocrine",S1301),99)=99,IF(IFERROR(SEARCH("potential endocrine",S1301),99)=99,0,Scoring!$E$25),Scoring!$E$25),Scoring!$E$24),Scoring!$E$24),Scoring!$E$24),Scoring!$E$24),Scoring!$E$23),Scoring!$E$22),Scoring!$E$21)</f>
        <v>0.5</v>
      </c>
      <c r="AE1301" s="78">
        <f>IF(IFERROR(SEARCH("suspected sensitiser",S1301),99)=99,IF(IFERROR(SEARCH("sensitiser",S1301),99)=99,IF(IFERROR(SEARCH("other hazard based concern",S1301),99)=99,0,Scoring!$E$28),Scoring!$E$26),Scoring!$E$27)</f>
        <v>0</v>
      </c>
      <c r="AF1301" s="78">
        <f>IF(IFERROR(M1301,1)=1,IF(IFERROR(N1301,1)=1,IF(IFERROR(O1301,1)=1,IF(IFERROR(Q1301,1)=1,IF(IFERROR(R1301,1)=1,IF(IFERROR(T1301,1)=1,IF(IFERROR(K1301,1)=1,IF(IFERROR(P1301,1)=1,IF(IFERROR(S1301,1)=1,Scoring!$E$29,0),0),0),0),0),0),0),0),0)</f>
        <v>0</v>
      </c>
      <c r="AG1301" s="78">
        <f t="shared" si="90"/>
        <v>0.5</v>
      </c>
      <c r="AI1301" s="93"/>
      <c r="AJ1301" s="94"/>
      <c r="AK1301" s="76"/>
      <c r="AL1301" s="75"/>
      <c r="AN1301" s="79"/>
      <c r="AO1301" s="79"/>
      <c r="AP1301" s="79"/>
      <c r="AQ1301" s="79"/>
      <c r="AR1301" s="79"/>
      <c r="AS1301" s="78"/>
      <c r="AU1301" s="79">
        <f>IF(IFERROR(F1301,99)=99,IF(IFERROR(G1301,99)=99,IF(IFERROR(H1301,99)=99,IF(IFERROR(I1301,99)=99,IF(IFERROR(E1301,99)=99,IF(IFERROR(J1301,99)=99,0,Scoring!$B$7),Scoring!$B$3),Scoring!$B$2),Scoring!$B$6),Scoring!$B$5),Scoring!$B$4)</f>
        <v>0.3</v>
      </c>
      <c r="AV1301" s="78">
        <f t="shared" si="91"/>
        <v>0.15</v>
      </c>
      <c r="AW1301" s="78"/>
      <c r="AX1301" s="66"/>
      <c r="AY1301" s="78"/>
      <c r="AZ1301" s="76"/>
      <c r="BB1301" s="76"/>
    </row>
    <row r="1302" spans="1:54" x14ac:dyDescent="0.25">
      <c r="A1302" s="89" t="s">
        <v>7094</v>
      </c>
      <c r="B1302" s="89" t="s">
        <v>30</v>
      </c>
      <c r="C1302" s="89" t="s">
        <v>30</v>
      </c>
      <c r="D1302" s="89" t="s">
        <v>7095</v>
      </c>
      <c r="E1302" s="76" t="e">
        <f>IF(C1302="-",IF(A1302="-",VLOOKUP(D1302,'sin-list 180320_update'!$C$2:$C$835,1,FALSE),VLOOKUP(A1302,'sin-list 180320_update'!$A$2:$A$835,1,FALSE)),VLOOKUP(C1302,'sin-list 180320_update'!$B$2:$B$835,1,FALSE))</f>
        <v>#N/A</v>
      </c>
      <c r="F1302" s="76" t="e">
        <f>IF($C1302="-",IF($A1302="-",VLOOKUP($D1302,'REACH Bilaga XVII_update'!$A$5:$A$131,1,FALSE),VLOOKUP($A1302,'REACH Bilaga XVII_update'!$C$5:$C$131,1,FALSE)),VLOOKUP($C1302,'REACH Bilaga XVII_update'!$B$5:$B$131,1,FALSE))</f>
        <v>#N/A</v>
      </c>
      <c r="G1302" s="76" t="e">
        <f>IF($C1302="-",IF($A1302="-",VLOOKUP($D1302,' REACH Bilaga 59_update'!$A$5:$A$210,1,FALSE),VLOOKUP($A1302,' REACH Bilaga 59_update'!$D$5:$D$210,1,FALSE)),VLOOKUP($C1302,' REACH Bilaga 59_update'!$C$5:$C$210,1,FALSE))</f>
        <v>#N/A</v>
      </c>
      <c r="H1302" s="76" t="e">
        <f>IF($C1302="-",IF($A1302="-",VLOOKUP($D1302,'REACH Bilaga XIV_update'!$A$5:$A$110,1,FALSE),VLOOKUP($A1302,'REACH Bilaga XIV_update'!$D$5:$D$110,1,FALSE)),VLOOKUP($C1302,'REACH Bilaga XIV_update'!$C$5:$C$110,1,FALSE))</f>
        <v>#N/A</v>
      </c>
      <c r="I1302" s="76" t="e">
        <f>IF($C1302="-",IF($A1302="-",VLOOKUP($D1302,CoRAP_update!$A$5:$A$376,1,FALSE),VLOOKUP($A1302,CoRAP_update!$D$5:$D$376,1,FALSE)),VLOOKUP($C1302,CoRAP_update!$C$5:$C$376,1,FALSE))</f>
        <v>#N/A</v>
      </c>
      <c r="J1302" s="76" t="str">
        <f>IF($C1302="-",IF($A1302="-",VLOOKUP($D1302,EDC_update!$C$2:$C$450,1,FALSE),VLOOKUP($A1302,EDC_update!$B$2:$B$450,1,FALSE)),VLOOKUP($C1302,EDC_update!$L$2:$L$450,1,FALSE))</f>
        <v>2593-15-9</v>
      </c>
      <c r="K1302" s="76" t="e">
        <f>IF($C1302="-",IF($A1302="-",IF(VLOOKUP($D1302,'sin-list 180320_update'!$C$2:$S$835,3,FALSE)="",NA(),VLOOKUP($D1302,'sin-list 180320_update'!$C$2:$S$835,3,FALSE)),IF(VLOOKUP($A1302,'sin-list 180320_update'!$A$2:$S$835,5,FALSE)="",NA(),VLOOKUP($A1302,'sin-list 180320_update'!$A$2:$S$835,5,FALSE))),IF(VLOOKUP($C1302,'sin-list 180320_update'!$B$2:$S$835,4,FALSE)="",NA(),VLOOKUP($C1302,'sin-list 180320_update'!$B$2:$S$835,4,FALSE)))</f>
        <v>#N/A</v>
      </c>
      <c r="L1302" s="76" t="e">
        <f>IF($C1302="-",IF($A1302="-",VLOOKUP($D1302,'sin-list 180320_update'!$C$2:$S$835,6,FALSE),VLOOKUP($A1302,'sin-list 180320_update'!$A$2:$S$835,8,FALSE)),VLOOKUP($C1302,'sin-list 180320_update'!$B$2:$S$835,7,FALSE))</f>
        <v>#N/A</v>
      </c>
      <c r="M1302" s="76" t="e">
        <f>IF($C1302="-",IF($A1302="-",IF(VLOOKUP($D1302,'sin-list 180320_update'!$C$2:$S$835,8,FALSE)="",NA(),VLOOKUP($D1302,'sin-list 180320_update'!$C$2:$S$835,8,FALSE)),IF(VLOOKUP($A1302,'sin-list 180320_update'!$A$2:$S$835,10,FALSE)="",NA(),VLOOKUP($A1302,'sin-list 180320_update'!$A$2:$S$835,10,FALSE))),IF(VLOOKUP($C1302,'sin-list 180320_update'!$B$2:$S$835,9,FALSE)="",NA(),VLOOKUP($C1302,'sin-list 180320_update'!$B$2:$S$835,9,FALSE)))</f>
        <v>#N/A</v>
      </c>
      <c r="N1302" s="76" t="e">
        <f>IF($C1302="-",IF($A1302="-",IF(VLOOKUP($D1302,'REACH Bilaga XVII_update'!$A$5:$E$131,4,FALSE)="",NA(),VLOOKUP($D1302,'REACH Bilaga XVII_update'!$A$5:$E$131,4,FALSE)),IF(VLOOKUP($A1302,'REACH Bilaga XVII_update'!$C$5:$D$131,2,FALSE)="",NA(),VLOOKUP($A1302,'REACH Bilaga XVII_update'!$C$5:$D$131,2,FALSE))),IF(VLOOKUP($C1302,'REACH Bilaga XVII_update'!$B$5:$D$131,3,FALSE)="",NA(),VLOOKUP($C1302,'REACH Bilaga XVII_update'!$B$5:$D$131,3,FALSE)))</f>
        <v>#N/A</v>
      </c>
      <c r="O1302" s="76" t="e">
        <f>IF($C1302="-",IF($A1302="-",IF(VLOOKUP($D1302,' REACH Bilaga 59_update'!$A$5:$E$210,5,FALSE)="",NA(),VLOOKUP($D1302,' REACH Bilaga 59_update'!$A$5:$E$210,5,FALSE)),IF(VLOOKUP($A1302,' REACH Bilaga 59_update'!$D$5:$E$210,2,FALSE)="",NA(),VLOOKUP($A1302,' REACH Bilaga 59_update'!$D$5:$E$210,2,FALSE))),IF(VLOOKUP($C1302,' REACH Bilaga 59_update'!$C$5:$E$210,3,FALSE)="",NA(),VLOOKUP($C1302,' REACH Bilaga 59_update'!$C$5:$E$210,3,FALSE)))</f>
        <v>#N/A</v>
      </c>
      <c r="P1302" s="76" t="e">
        <f>IF(C1302="-",IF(A1302="-",IFERROR(VLOOKUP($D1302,' REACH Bilaga 59_update'!$A$5:$F$210,MATCH(Sammanfattning!P$1,' REACH Bilaga 59_update'!$A$4:$F$4,0),FALSE),VLOOKUP($D1302,'REACH Bilaga XIV_update'!$A$4:$H$110,MATCH(Sammanfattning!P$1,'REACH Bilaga XIV_update'!$A$4:$H$4,0),FALSE)),IFERROR(VLOOKUP($A1302,' REACH Bilaga 59_update'!$D$5:$F$210,MATCH(Sammanfattning!P$1,' REACH Bilaga 59_update'!$D$4:$F$4,0),FALSE),VLOOKUP($A1302,'REACH Bilaga XIV_update'!$D$4:$H$110,MATCH(Sammanfattning!P$1,'REACH Bilaga XIV_update'!$D$4:$H$4,0),FALSE))),IFERROR(VLOOKUP($C1302,' REACH Bilaga 59_update'!$C$5:$F$210,MATCH(Sammanfattning!P$1,' REACH Bilaga 59_update'!$C$4:$F$4,0),FALSE),VLOOKUP($C1302,'REACH Bilaga XIV_update'!$C$4:$H$110,MATCH(Sammanfattning!P$1,'REACH Bilaga XIV_update'!$C$4:$H$4,0),FALSE)))</f>
        <v>#N/A</v>
      </c>
      <c r="Q1302" s="76" t="e">
        <f>IF($C1302="-",IF($A1302="-",IF(VLOOKUP($D1302,'REACH Bilaga XIV_update'!$A$5:$I$110,9,FALSE)="",NA(),VLOOKUP($D1302,'REACH Bilaga XIV_update'!$A$5:$I$110,9,FALSE)),IF(VLOOKUP($A1302,'REACH Bilaga XIV_update'!$D$5:$I$110,6,FALSE)="",NA(),VLOOKUP($A1302,'REACH Bilaga XIV_update'!$D$5:$I$110,6,FALSE))),IF(VLOOKUP($C1302,'REACH Bilaga XIV_update'!$C$5:$I$110,7,FALSE)="",NA(),VLOOKUP($C1302,'REACH Bilaga XIV_update'!$C$5:$I$110,7,FALSE)))</f>
        <v>#N/A</v>
      </c>
      <c r="R1302" s="76" t="e">
        <f>IF($C1302="-",IF($A1302="-",IF(VLOOKUP($D1302,CoRAP_update!$A$5:$O$376,15,FALSE)="",NA(),VLOOKUP($D1302,CoRAP_update!$A$5:$O$376,15,FALSE)),IF(VLOOKUP($A1302,CoRAP_update!$D$5:$O$376,12,FALSE)="",NA(),VLOOKUP($A1302,CoRAP_update!$D$5:$O$376,12,FALSE))),IF(VLOOKUP($C1302,CoRAP_update!$C$5:$O$376,13,FALSE)="",NA(),VLOOKUP($C1302,CoRAP_update!$C$5:$O$376,13,FALSE)))</f>
        <v>#N/A</v>
      </c>
      <c r="S1302" s="144" t="e">
        <f>IF($C1302="-",IF($A1302="-",VLOOKUP($D1302,CoRAP_update!$A$5:$J$376,MATCH(Sammanfattning!S$1,CoRAP_update!$A$4:$J$4,0),FALSE),VLOOKUP($A1302,CoRAP_update!$D$5:$J$376,MATCH(Sammanfattning!S$1,CoRAP_update!$D$4:$J$4,0),FALSE)),VLOOKUP($C1302,CoRAP_update!$C$5:$J$376,MATCH(Sammanfattning!S$1,CoRAP_update!$C$4:$J$4,0),FALSE))</f>
        <v>#N/A</v>
      </c>
      <c r="T1302" s="76" t="str">
        <f>IF($A1302="-",VLOOKUP($D1302,EDC_update!$C$2:$F$450,4,FALSE),VLOOKUP($A1302,EDC_update!$B$2:$F$450,5,FALSE))</f>
        <v>CAT2</v>
      </c>
      <c r="V1302" s="78">
        <f>IF(IFERROR(SEARCH("PBT",P1302),99)=99,IF(IFERROR(SEARCH("suspected PBT",S1302),99)=99,IF(IFERROR(SEARCH("concluded to be PBT",K1302),99)=99,IF(IFERROR(SEARCH("PBT",S1302),99)=99,IF(IFERROR(SEARCH("PBT cand",L1302),99)=99,IF(IFERROR(SEARCH("PBT",L1302),99)=99,IF(IFERROR(SEARCH("persistent, bioackumulative and toxic properties",K1302),99)=99,0,Scoring!$E$3),Scoring!$E$3),Scoring!$E$7),Scoring!$E$3),Scoring!$E$5),Scoring!$E$6),Scoring!$E$3)</f>
        <v>0</v>
      </c>
      <c r="W1302" s="78">
        <f>IF(IFERROR(SEARCH("vPvB",P1302),99)=99,IF(IFERROR(SEARCH("suspected pbt/vPvB",S1302),99)=99,IF(IFERROR(SEARCH("vPvB",S1302),99)=99,IF(IFERROR(SEARCH("concluded to be a vPvB",S1302),99)=99,IF(IFERROR(SEARCH("identified as vPvB",K1302),99)=99,IF(IFERROR(SEARCH("concluded to be a vPvB",K1302),99)=99,IF(IFERROR(SEARCH("concluded to be both pbt and vPvB",S1302),99)=99,IF(IFERROR(SEARCH("concluded to be both pbt and vPvB",K1302),99)=99,0,Scoring!$E$5),Scoring!$E$5),Scoring!$E$5),Scoring!$E$5),Scoring!$E$5),Scoring!$E$4),Scoring!$E$6),Scoring!$E$4)</f>
        <v>0</v>
      </c>
      <c r="X1302" s="78">
        <f>IF(IFERROR(SEARCH("H410",N1302),99)=99,IF(IFERROR(SEARCH("H410",O1302),99)=99,IF(IFERROR(SEARCH("H410",Q1302),99)=99,IF(IFERROR(SEARCH("H410",M1302),99)=99,IF(IFERROR(SEARCH("H410",R1302),99)=99,IF(IFERROR(SEARCH("H411",N1302),99)=99,IF(IFERROR(SEARCH("H411",O1302),99)=99,IF(IFERROR(SEARCH("H411",Q1302),99)=99,IF(IFERROR(SEARCH("H411",M1302),99)=99,IF(IFERROR(SEARCH("H411",R1302),99)=99,IF(IFERROR(SEARCH("H413",N1302),99)=99,IF(IFERROR(SEARCH("H413",O1302),99)=99,IF(IFERROR(SEARCH("H413",Q1302),99)=99,IF(IFERROR(SEARCH("H413",M1302),99)=99,IF(IFERROR(SEARCH("H413",R1302),99)=99,IF(IFERROR(SEARCH("H412",N1302),99)=99,IF(IFERROR(SEARCH("H412",O1302),99)=99,IF(IFERROR(SEARCH("H412",Q1302),99)=99,IF(IFERROR(SEARCH("H412",M1302),99)=99,IF(IFERROR(SEARCH("H412",R1302),99)=99,0,Scoring!$E$2),Scoring!$E$2),Scoring!$E$2),Scoring!$E$2),Scoring!$E$2),Scoring!$E$2),Scoring!$E$2),Scoring!$E$2),Scoring!$E$2),Scoring!$E$2),Scoring!$E$2),Scoring!$E$2),Scoring!$E$2),Scoring!$E$2),Scoring!$E$2),Scoring!$E$2),Scoring!$E$2),Scoring!$E$2),Scoring!$E$2),Scoring!$E$2)</f>
        <v>0</v>
      </c>
      <c r="Y1302" s="78">
        <f>IF(IFERROR(SEARCH("CMR",K1302),99)=99,IF(IFERROR(SEARCH("Suspected CMR",S1302),99)=99,IF(IFERROR(SEARCH("CMR",S1302),99)=99,0,Scoring!$E$8),Scoring!$E$9),Scoring!$E$8)</f>
        <v>0</v>
      </c>
      <c r="Z1302" s="78">
        <f>IF(IFERROR(SEARCH("H350",N1302),99)=99,IF(IFERROR(SEARCH("H350",O1302),99)=99,IF(IFERROR(SEARCH("H350",Q1302),99)=99,IF(IFERROR(SEARCH("H350",M1302),99)=99,IF(IFERROR(SEARCH("H350",R1302),99)=99,IF(IFERROR(SEARCH("H351",N1302),99)=99,IF(IFERROR(SEARCH("H351",O1302),99)=99,IF(IFERROR(SEARCH("H351",Q1302),99)=99,IF(IFERROR(SEARCH("H351",M1302),99)=99,IF(IFERROR(SEARCH("H351",R1302),99)=99,IF(IFERROR(SEARCH("carcinogenic",P1302),99)=99,IF(IFERROR(SEARCH("suspected carcinogenic",S1302),99)=99,0,Scoring!$E$12),Scoring!$E$11),Scoring!$E$10),Scoring!$E$10),Scoring!$E$10),Scoring!$E$10),Scoring!$E$10),Scoring!$E$10),Scoring!$E$10),Scoring!$E$10),Scoring!$E$10),Scoring!$E$10)</f>
        <v>0</v>
      </c>
      <c r="AA1302" s="78">
        <f>IF(IFERROR(SEARCH("H340",N1302),99)=99,IF(IFERROR(SEARCH("H340",O1302),99)=99,IF(IFERROR(SEARCH("H340",Q1302),99)=99,IF(IFERROR(SEARCH("H340",M1302),99)=99,IF(IFERROR(SEARCH("H340",R1302),99)=99,IF(IFERROR(SEARCH("H341",N1302),99)=99,IF(IFERROR(SEARCH("H341",O1302),99)=99,IF(IFERROR(SEARCH("H341",Q1302),99)=99,IF(IFERROR(SEARCH("H341",M1302),99)=99,IF(IFERROR(SEARCH("H341",R1302),99)=99,IF(IFERROR(SEARCH("mutagenic",P1302),99)=99,IF(IFERROR(SEARCH("suspected mutagenic",S1302),99)=99,0,Scoring!$E$15),Scoring!$E$14),Scoring!$E$13),Scoring!$E$13),Scoring!$E$13),Scoring!$E$13),Scoring!$E$13),Scoring!$E$13),Scoring!$E$13),Scoring!$E$13),Scoring!$E$13),Scoring!$E$13)</f>
        <v>0</v>
      </c>
      <c r="AB1302" s="78">
        <f>IF(IFERROR(SEARCH("H360",N1302),99)=99,IF(IFERROR(SEARCH("H360",O1302),99)=99,IF(IFERROR(SEARCH("H360",Q1302),99)=99,IF(IFERROR(SEARCH("H360",M1302),99)=99,IF(IFERROR(SEARCH("H360",R1302),99)=99,IF(IFERROR(SEARCH("H361",N1302),99)=99,IF(IFERROR(SEARCH("H361",O1302),99)=99,IF(IFERROR(SEARCH("H361",Q1302),99)=99,IF(IFERROR(SEARCH("H361",M1302),99)=99,IF(IFERROR(SEARCH("H361",R1302),99)=99,IF(IFERROR(SEARCH("reproduction",P1302),99)=99,IF(IFERROR(SEARCH("suspected reprotoxic",S1302),99)=99,IF(IFERROR(SEARCH("reprotoxic",S1302),99)=99,IF(IFERROR(SEARCH("reprotoxic",K1302),99)=99,0,Scoring!$E$18),Scoring!$E$18),Scoring!$E$19),Scoring!$E$17),Scoring!$E$16),Scoring!$E$16),Scoring!$E$16),Scoring!$E$16),Scoring!$E$16),Scoring!$E$16),Scoring!$E$16),Scoring!$E$16),Scoring!$E$16),Scoring!$E$16)</f>
        <v>0</v>
      </c>
      <c r="AC1302" s="78">
        <f>IF(IFERROR(SEARCH("57f",L1302),99)=99,IF(IFERROR(SEARCH("57(f)",P1302),99)=99,0,Scoring!$E$20),Scoring!$E$20)</f>
        <v>0</v>
      </c>
      <c r="AD1302" s="78">
        <f>IF(IFERROR(SEARCH("CAT1",T1302),99)=99,IF(IFERROR(SEARCH("CAT2",T1302),99)=99,IF(IFERROR(SEARCH("CAT3",T1302),99)=99,IF(IFERROR(SEARCH("concluded to be endocrine",K1302),99)=99,IF(IFERROR(SEARCH("categorised as endocrine",K1302),99)=99,IF(IFERROR(SEARCH("endocrine disrupting",P1302),99)=99,IF(IFERROR(SEARCH("endocrine disrupting",K1302),99)=99,IF(IFERROR(SEARCH("suspected endocrine",S1302),99)=99,IF(IFERROR(SEARCH("potential endocrine",S1302),99)=99,0,Scoring!$E$25),Scoring!$E$25),Scoring!$E$24),Scoring!$E$24),Scoring!$E$24),Scoring!$E$24),Scoring!$E$23),Scoring!$E$22),Scoring!$E$21)</f>
        <v>0.5</v>
      </c>
      <c r="AE1302" s="78">
        <f>IF(IFERROR(SEARCH("suspected sensitiser",S1302),99)=99,IF(IFERROR(SEARCH("sensitiser",S1302),99)=99,IF(IFERROR(SEARCH("other hazard based concern",S1302),99)=99,0,Scoring!$E$28),Scoring!$E$26),Scoring!$E$27)</f>
        <v>0</v>
      </c>
      <c r="AF1302" s="78">
        <f>IF(IFERROR(M1302,1)=1,IF(IFERROR(N1302,1)=1,IF(IFERROR(O1302,1)=1,IF(IFERROR(Q1302,1)=1,IF(IFERROR(R1302,1)=1,IF(IFERROR(T1302,1)=1,IF(IFERROR(K1302,1)=1,IF(IFERROR(P1302,1)=1,IF(IFERROR(S1302,1)=1,Scoring!$E$29,0),0),0),0),0),0),0),0),0)</f>
        <v>0</v>
      </c>
      <c r="AG1302" s="78">
        <f t="shared" si="90"/>
        <v>0.5</v>
      </c>
      <c r="AI1302" s="93"/>
      <c r="AJ1302" s="94"/>
      <c r="AK1302" s="76"/>
      <c r="AL1302" s="75"/>
      <c r="AN1302" s="79"/>
      <c r="AO1302" s="79"/>
      <c r="AP1302" s="79"/>
      <c r="AQ1302" s="79"/>
      <c r="AR1302" s="79"/>
      <c r="AS1302" s="78"/>
      <c r="AU1302" s="79">
        <f>IF(IFERROR(F1302,99)=99,IF(IFERROR(G1302,99)=99,IF(IFERROR(H1302,99)=99,IF(IFERROR(I1302,99)=99,IF(IFERROR(E1302,99)=99,IF(IFERROR(J1302,99)=99,0,Scoring!$B$7),Scoring!$B$3),Scoring!$B$2),Scoring!$B$6),Scoring!$B$5),Scoring!$B$4)</f>
        <v>0.3</v>
      </c>
      <c r="AV1302" s="78">
        <f t="shared" si="91"/>
        <v>0.15</v>
      </c>
      <c r="AW1302" s="78"/>
      <c r="AX1302" s="66"/>
      <c r="AY1302" s="78"/>
      <c r="AZ1302" s="76"/>
      <c r="BB1302" s="76"/>
    </row>
    <row r="1303" spans="1:54" x14ac:dyDescent="0.25">
      <c r="A1303" s="89" t="s">
        <v>7101</v>
      </c>
      <c r="B1303" s="89" t="s">
        <v>30</v>
      </c>
      <c r="C1303" s="89" t="s">
        <v>30</v>
      </c>
      <c r="D1303" s="89" t="s">
        <v>7102</v>
      </c>
      <c r="E1303" s="76" t="e">
        <f>IF(C1303="-",IF(A1303="-",VLOOKUP(D1303,'sin-list 180320_update'!$C$2:$C$835,1,FALSE),VLOOKUP(A1303,'sin-list 180320_update'!$A$2:$A$835,1,FALSE)),VLOOKUP(C1303,'sin-list 180320_update'!$B$2:$B$835,1,FALSE))</f>
        <v>#N/A</v>
      </c>
      <c r="F1303" s="76" t="e">
        <f>IF($C1303="-",IF($A1303="-",VLOOKUP($D1303,'REACH Bilaga XVII_update'!$A$5:$A$131,1,FALSE),VLOOKUP($A1303,'REACH Bilaga XVII_update'!$C$5:$C$131,1,FALSE)),VLOOKUP($C1303,'REACH Bilaga XVII_update'!$B$5:$B$131,1,FALSE))</f>
        <v>#N/A</v>
      </c>
      <c r="G1303" s="76" t="e">
        <f>IF($C1303="-",IF($A1303="-",VLOOKUP($D1303,' REACH Bilaga 59_update'!$A$5:$A$210,1,FALSE),VLOOKUP($A1303,' REACH Bilaga 59_update'!$D$5:$D$210,1,FALSE)),VLOOKUP($C1303,' REACH Bilaga 59_update'!$C$5:$C$210,1,FALSE))</f>
        <v>#N/A</v>
      </c>
      <c r="H1303" s="76" t="e">
        <f>IF($C1303="-",IF($A1303="-",VLOOKUP($D1303,'REACH Bilaga XIV_update'!$A$5:$A$110,1,FALSE),VLOOKUP($A1303,'REACH Bilaga XIV_update'!$D$5:$D$110,1,FALSE)),VLOOKUP($C1303,'REACH Bilaga XIV_update'!$C$5:$C$110,1,FALSE))</f>
        <v>#N/A</v>
      </c>
      <c r="I1303" s="76" t="e">
        <f>IF($C1303="-",IF($A1303="-",VLOOKUP($D1303,CoRAP_update!$A$5:$A$376,1,FALSE),VLOOKUP($A1303,CoRAP_update!$D$5:$D$376,1,FALSE)),VLOOKUP($C1303,CoRAP_update!$C$5:$C$376,1,FALSE))</f>
        <v>#N/A</v>
      </c>
      <c r="J1303" s="76" t="str">
        <f>IF($C1303="-",IF($A1303="-",VLOOKUP($D1303,EDC_update!$C$2:$C$450,1,FALSE),VLOOKUP($A1303,EDC_update!$B$2:$B$450,1,FALSE)),VLOOKUP($C1303,EDC_update!$L$2:$L$450,1,FALSE))</f>
        <v>26002-80-2</v>
      </c>
      <c r="K1303" s="76" t="e">
        <f>IF($C1303="-",IF($A1303="-",IF(VLOOKUP($D1303,'sin-list 180320_update'!$C$2:$S$835,3,FALSE)="",NA(),VLOOKUP($D1303,'sin-list 180320_update'!$C$2:$S$835,3,FALSE)),IF(VLOOKUP($A1303,'sin-list 180320_update'!$A$2:$S$835,5,FALSE)="",NA(),VLOOKUP($A1303,'sin-list 180320_update'!$A$2:$S$835,5,FALSE))),IF(VLOOKUP($C1303,'sin-list 180320_update'!$B$2:$S$835,4,FALSE)="",NA(),VLOOKUP($C1303,'sin-list 180320_update'!$B$2:$S$835,4,FALSE)))</f>
        <v>#N/A</v>
      </c>
      <c r="L1303" s="76" t="e">
        <f>IF($C1303="-",IF($A1303="-",VLOOKUP($D1303,'sin-list 180320_update'!$C$2:$S$835,6,FALSE),VLOOKUP($A1303,'sin-list 180320_update'!$A$2:$S$835,8,FALSE)),VLOOKUP($C1303,'sin-list 180320_update'!$B$2:$S$835,7,FALSE))</f>
        <v>#N/A</v>
      </c>
      <c r="M1303" s="76" t="e">
        <f>IF($C1303="-",IF($A1303="-",IF(VLOOKUP($D1303,'sin-list 180320_update'!$C$2:$S$835,8,FALSE)="",NA(),VLOOKUP($D1303,'sin-list 180320_update'!$C$2:$S$835,8,FALSE)),IF(VLOOKUP($A1303,'sin-list 180320_update'!$A$2:$S$835,10,FALSE)="",NA(),VLOOKUP($A1303,'sin-list 180320_update'!$A$2:$S$835,10,FALSE))),IF(VLOOKUP($C1303,'sin-list 180320_update'!$B$2:$S$835,9,FALSE)="",NA(),VLOOKUP($C1303,'sin-list 180320_update'!$B$2:$S$835,9,FALSE)))</f>
        <v>#N/A</v>
      </c>
      <c r="N1303" s="76" t="e">
        <f>IF($C1303="-",IF($A1303="-",IF(VLOOKUP($D1303,'REACH Bilaga XVII_update'!$A$5:$E$131,4,FALSE)="",NA(),VLOOKUP($D1303,'REACH Bilaga XVII_update'!$A$5:$E$131,4,FALSE)),IF(VLOOKUP($A1303,'REACH Bilaga XVII_update'!$C$5:$D$131,2,FALSE)="",NA(),VLOOKUP($A1303,'REACH Bilaga XVII_update'!$C$5:$D$131,2,FALSE))),IF(VLOOKUP($C1303,'REACH Bilaga XVII_update'!$B$5:$D$131,3,FALSE)="",NA(),VLOOKUP($C1303,'REACH Bilaga XVII_update'!$B$5:$D$131,3,FALSE)))</f>
        <v>#N/A</v>
      </c>
      <c r="O1303" s="76" t="e">
        <f>IF($C1303="-",IF($A1303="-",IF(VLOOKUP($D1303,' REACH Bilaga 59_update'!$A$5:$E$210,5,FALSE)="",NA(),VLOOKUP($D1303,' REACH Bilaga 59_update'!$A$5:$E$210,5,FALSE)),IF(VLOOKUP($A1303,' REACH Bilaga 59_update'!$D$5:$E$210,2,FALSE)="",NA(),VLOOKUP($A1303,' REACH Bilaga 59_update'!$D$5:$E$210,2,FALSE))),IF(VLOOKUP($C1303,' REACH Bilaga 59_update'!$C$5:$E$210,3,FALSE)="",NA(),VLOOKUP($C1303,' REACH Bilaga 59_update'!$C$5:$E$210,3,FALSE)))</f>
        <v>#N/A</v>
      </c>
      <c r="P1303" s="76" t="e">
        <f>IF(C1303="-",IF(A1303="-",IFERROR(VLOOKUP($D1303,' REACH Bilaga 59_update'!$A$5:$F$210,MATCH(Sammanfattning!P$1,' REACH Bilaga 59_update'!$A$4:$F$4,0),FALSE),VLOOKUP($D1303,'REACH Bilaga XIV_update'!$A$4:$H$110,MATCH(Sammanfattning!P$1,'REACH Bilaga XIV_update'!$A$4:$H$4,0),FALSE)),IFERROR(VLOOKUP($A1303,' REACH Bilaga 59_update'!$D$5:$F$210,MATCH(Sammanfattning!P$1,' REACH Bilaga 59_update'!$D$4:$F$4,0),FALSE),VLOOKUP($A1303,'REACH Bilaga XIV_update'!$D$4:$H$110,MATCH(Sammanfattning!P$1,'REACH Bilaga XIV_update'!$D$4:$H$4,0),FALSE))),IFERROR(VLOOKUP($C1303,' REACH Bilaga 59_update'!$C$5:$F$210,MATCH(Sammanfattning!P$1,' REACH Bilaga 59_update'!$C$4:$F$4,0),FALSE),VLOOKUP($C1303,'REACH Bilaga XIV_update'!$C$4:$H$110,MATCH(Sammanfattning!P$1,'REACH Bilaga XIV_update'!$C$4:$H$4,0),FALSE)))</f>
        <v>#N/A</v>
      </c>
      <c r="Q1303" s="76" t="e">
        <f>IF($C1303="-",IF($A1303="-",IF(VLOOKUP($D1303,'REACH Bilaga XIV_update'!$A$5:$I$110,9,FALSE)="",NA(),VLOOKUP($D1303,'REACH Bilaga XIV_update'!$A$5:$I$110,9,FALSE)),IF(VLOOKUP($A1303,'REACH Bilaga XIV_update'!$D$5:$I$110,6,FALSE)="",NA(),VLOOKUP($A1303,'REACH Bilaga XIV_update'!$D$5:$I$110,6,FALSE))),IF(VLOOKUP($C1303,'REACH Bilaga XIV_update'!$C$5:$I$110,7,FALSE)="",NA(),VLOOKUP($C1303,'REACH Bilaga XIV_update'!$C$5:$I$110,7,FALSE)))</f>
        <v>#N/A</v>
      </c>
      <c r="R1303" s="76" t="e">
        <f>IF($C1303="-",IF($A1303="-",IF(VLOOKUP($D1303,CoRAP_update!$A$5:$O$376,15,FALSE)="",NA(),VLOOKUP($D1303,CoRAP_update!$A$5:$O$376,15,FALSE)),IF(VLOOKUP($A1303,CoRAP_update!$D$5:$O$376,12,FALSE)="",NA(),VLOOKUP($A1303,CoRAP_update!$D$5:$O$376,12,FALSE))),IF(VLOOKUP($C1303,CoRAP_update!$C$5:$O$376,13,FALSE)="",NA(),VLOOKUP($C1303,CoRAP_update!$C$5:$O$376,13,FALSE)))</f>
        <v>#N/A</v>
      </c>
      <c r="S1303" s="144" t="e">
        <f>IF($C1303="-",IF($A1303="-",VLOOKUP($D1303,CoRAP_update!$A$5:$J$376,MATCH(Sammanfattning!S$1,CoRAP_update!$A$4:$J$4,0),FALSE),VLOOKUP($A1303,CoRAP_update!$D$5:$J$376,MATCH(Sammanfattning!S$1,CoRAP_update!$D$4:$J$4,0),FALSE)),VLOOKUP($C1303,CoRAP_update!$C$5:$J$376,MATCH(Sammanfattning!S$1,CoRAP_update!$C$4:$J$4,0),FALSE))</f>
        <v>#N/A</v>
      </c>
      <c r="T1303" s="76" t="str">
        <f>IF($A1303="-",VLOOKUP($D1303,EDC_update!$C$2:$F$450,4,FALSE),VLOOKUP($A1303,EDC_update!$B$2:$F$450,5,FALSE))</f>
        <v>CAT2</v>
      </c>
      <c r="V1303" s="78">
        <f>IF(IFERROR(SEARCH("PBT",P1303),99)=99,IF(IFERROR(SEARCH("suspected PBT",S1303),99)=99,IF(IFERROR(SEARCH("concluded to be PBT",K1303),99)=99,IF(IFERROR(SEARCH("PBT",S1303),99)=99,IF(IFERROR(SEARCH("PBT cand",L1303),99)=99,IF(IFERROR(SEARCH("PBT",L1303),99)=99,IF(IFERROR(SEARCH("persistent, bioackumulative and toxic properties",K1303),99)=99,0,Scoring!$E$3),Scoring!$E$3),Scoring!$E$7),Scoring!$E$3),Scoring!$E$5),Scoring!$E$6),Scoring!$E$3)</f>
        <v>0</v>
      </c>
      <c r="W1303" s="78">
        <f>IF(IFERROR(SEARCH("vPvB",P1303),99)=99,IF(IFERROR(SEARCH("suspected pbt/vPvB",S1303),99)=99,IF(IFERROR(SEARCH("vPvB",S1303),99)=99,IF(IFERROR(SEARCH("concluded to be a vPvB",S1303),99)=99,IF(IFERROR(SEARCH("identified as vPvB",K1303),99)=99,IF(IFERROR(SEARCH("concluded to be a vPvB",K1303),99)=99,IF(IFERROR(SEARCH("concluded to be both pbt and vPvB",S1303),99)=99,IF(IFERROR(SEARCH("concluded to be both pbt and vPvB",K1303),99)=99,0,Scoring!$E$5),Scoring!$E$5),Scoring!$E$5),Scoring!$E$5),Scoring!$E$5),Scoring!$E$4),Scoring!$E$6),Scoring!$E$4)</f>
        <v>0</v>
      </c>
      <c r="X1303" s="78">
        <f>IF(IFERROR(SEARCH("H410",N1303),99)=99,IF(IFERROR(SEARCH("H410",O1303),99)=99,IF(IFERROR(SEARCH("H410",Q1303),99)=99,IF(IFERROR(SEARCH("H410",M1303),99)=99,IF(IFERROR(SEARCH("H410",R1303),99)=99,IF(IFERROR(SEARCH("H411",N1303),99)=99,IF(IFERROR(SEARCH("H411",O1303),99)=99,IF(IFERROR(SEARCH("H411",Q1303),99)=99,IF(IFERROR(SEARCH("H411",M1303),99)=99,IF(IFERROR(SEARCH("H411",R1303),99)=99,IF(IFERROR(SEARCH("H413",N1303),99)=99,IF(IFERROR(SEARCH("H413",O1303),99)=99,IF(IFERROR(SEARCH("H413",Q1303),99)=99,IF(IFERROR(SEARCH("H413",M1303),99)=99,IF(IFERROR(SEARCH("H413",R1303),99)=99,IF(IFERROR(SEARCH("H412",N1303),99)=99,IF(IFERROR(SEARCH("H412",O1303),99)=99,IF(IFERROR(SEARCH("H412",Q1303),99)=99,IF(IFERROR(SEARCH("H412",M1303),99)=99,IF(IFERROR(SEARCH("H412",R1303),99)=99,0,Scoring!$E$2),Scoring!$E$2),Scoring!$E$2),Scoring!$E$2),Scoring!$E$2),Scoring!$E$2),Scoring!$E$2),Scoring!$E$2),Scoring!$E$2),Scoring!$E$2),Scoring!$E$2),Scoring!$E$2),Scoring!$E$2),Scoring!$E$2),Scoring!$E$2),Scoring!$E$2),Scoring!$E$2),Scoring!$E$2),Scoring!$E$2),Scoring!$E$2)</f>
        <v>0</v>
      </c>
      <c r="Y1303" s="78">
        <f>IF(IFERROR(SEARCH("CMR",K1303),99)=99,IF(IFERROR(SEARCH("Suspected CMR",S1303),99)=99,IF(IFERROR(SEARCH("CMR",S1303),99)=99,0,Scoring!$E$8),Scoring!$E$9),Scoring!$E$8)</f>
        <v>0</v>
      </c>
      <c r="Z1303" s="78">
        <f>IF(IFERROR(SEARCH("H350",N1303),99)=99,IF(IFERROR(SEARCH("H350",O1303),99)=99,IF(IFERROR(SEARCH("H350",Q1303),99)=99,IF(IFERROR(SEARCH("H350",M1303),99)=99,IF(IFERROR(SEARCH("H350",R1303),99)=99,IF(IFERROR(SEARCH("H351",N1303),99)=99,IF(IFERROR(SEARCH("H351",O1303),99)=99,IF(IFERROR(SEARCH("H351",Q1303),99)=99,IF(IFERROR(SEARCH("H351",M1303),99)=99,IF(IFERROR(SEARCH("H351",R1303),99)=99,IF(IFERROR(SEARCH("carcinogenic",P1303),99)=99,IF(IFERROR(SEARCH("suspected carcinogenic",S1303),99)=99,0,Scoring!$E$12),Scoring!$E$11),Scoring!$E$10),Scoring!$E$10),Scoring!$E$10),Scoring!$E$10),Scoring!$E$10),Scoring!$E$10),Scoring!$E$10),Scoring!$E$10),Scoring!$E$10),Scoring!$E$10)</f>
        <v>0</v>
      </c>
      <c r="AA1303" s="78">
        <f>IF(IFERROR(SEARCH("H340",N1303),99)=99,IF(IFERROR(SEARCH("H340",O1303),99)=99,IF(IFERROR(SEARCH("H340",Q1303),99)=99,IF(IFERROR(SEARCH("H340",M1303),99)=99,IF(IFERROR(SEARCH("H340",R1303),99)=99,IF(IFERROR(SEARCH("H341",N1303),99)=99,IF(IFERROR(SEARCH("H341",O1303),99)=99,IF(IFERROR(SEARCH("H341",Q1303),99)=99,IF(IFERROR(SEARCH("H341",M1303),99)=99,IF(IFERROR(SEARCH("H341",R1303),99)=99,IF(IFERROR(SEARCH("mutagenic",P1303),99)=99,IF(IFERROR(SEARCH("suspected mutagenic",S1303),99)=99,0,Scoring!$E$15),Scoring!$E$14),Scoring!$E$13),Scoring!$E$13),Scoring!$E$13),Scoring!$E$13),Scoring!$E$13),Scoring!$E$13),Scoring!$E$13),Scoring!$E$13),Scoring!$E$13),Scoring!$E$13)</f>
        <v>0</v>
      </c>
      <c r="AB1303" s="78">
        <f>IF(IFERROR(SEARCH("H360",N1303),99)=99,IF(IFERROR(SEARCH("H360",O1303),99)=99,IF(IFERROR(SEARCH("H360",Q1303),99)=99,IF(IFERROR(SEARCH("H360",M1303),99)=99,IF(IFERROR(SEARCH("H360",R1303),99)=99,IF(IFERROR(SEARCH("H361",N1303),99)=99,IF(IFERROR(SEARCH("H361",O1303),99)=99,IF(IFERROR(SEARCH("H361",Q1303),99)=99,IF(IFERROR(SEARCH("H361",M1303),99)=99,IF(IFERROR(SEARCH("H361",R1303),99)=99,IF(IFERROR(SEARCH("reproduction",P1303),99)=99,IF(IFERROR(SEARCH("suspected reprotoxic",S1303),99)=99,IF(IFERROR(SEARCH("reprotoxic",S1303),99)=99,IF(IFERROR(SEARCH("reprotoxic",K1303),99)=99,0,Scoring!$E$18),Scoring!$E$18),Scoring!$E$19),Scoring!$E$17),Scoring!$E$16),Scoring!$E$16),Scoring!$E$16),Scoring!$E$16),Scoring!$E$16),Scoring!$E$16),Scoring!$E$16),Scoring!$E$16),Scoring!$E$16),Scoring!$E$16)</f>
        <v>0</v>
      </c>
      <c r="AC1303" s="78">
        <f>IF(IFERROR(SEARCH("57f",L1303),99)=99,IF(IFERROR(SEARCH("57(f)",P1303),99)=99,0,Scoring!$E$20),Scoring!$E$20)</f>
        <v>0</v>
      </c>
      <c r="AD1303" s="78">
        <f>IF(IFERROR(SEARCH("CAT1",T1303),99)=99,IF(IFERROR(SEARCH("CAT2",T1303),99)=99,IF(IFERROR(SEARCH("CAT3",T1303),99)=99,IF(IFERROR(SEARCH("concluded to be endocrine",K1303),99)=99,IF(IFERROR(SEARCH("categorised as endocrine",K1303),99)=99,IF(IFERROR(SEARCH("endocrine disrupting",P1303),99)=99,IF(IFERROR(SEARCH("endocrine disrupting",K1303),99)=99,IF(IFERROR(SEARCH("suspected endocrine",S1303),99)=99,IF(IFERROR(SEARCH("potential endocrine",S1303),99)=99,0,Scoring!$E$25),Scoring!$E$25),Scoring!$E$24),Scoring!$E$24),Scoring!$E$24),Scoring!$E$24),Scoring!$E$23),Scoring!$E$22),Scoring!$E$21)</f>
        <v>0.5</v>
      </c>
      <c r="AE1303" s="78">
        <f>IF(IFERROR(SEARCH("suspected sensitiser",S1303),99)=99,IF(IFERROR(SEARCH("sensitiser",S1303),99)=99,IF(IFERROR(SEARCH("other hazard based concern",S1303),99)=99,0,Scoring!$E$28),Scoring!$E$26),Scoring!$E$27)</f>
        <v>0</v>
      </c>
      <c r="AF1303" s="78">
        <f>IF(IFERROR(M1303,1)=1,IF(IFERROR(N1303,1)=1,IF(IFERROR(O1303,1)=1,IF(IFERROR(Q1303,1)=1,IF(IFERROR(R1303,1)=1,IF(IFERROR(T1303,1)=1,IF(IFERROR(K1303,1)=1,IF(IFERROR(P1303,1)=1,IF(IFERROR(S1303,1)=1,Scoring!$E$29,0),0),0),0),0),0),0),0),0)</f>
        <v>0</v>
      </c>
      <c r="AG1303" s="78">
        <f t="shared" si="90"/>
        <v>0.5</v>
      </c>
      <c r="AI1303" s="93"/>
      <c r="AJ1303" s="94"/>
      <c r="AK1303" s="76"/>
      <c r="AL1303" s="75"/>
      <c r="AN1303" s="79"/>
      <c r="AO1303" s="79"/>
      <c r="AP1303" s="79"/>
      <c r="AQ1303" s="79"/>
      <c r="AR1303" s="79"/>
      <c r="AS1303" s="78"/>
      <c r="AU1303" s="79">
        <f>IF(IFERROR(F1303,99)=99,IF(IFERROR(G1303,99)=99,IF(IFERROR(H1303,99)=99,IF(IFERROR(I1303,99)=99,IF(IFERROR(E1303,99)=99,IF(IFERROR(J1303,99)=99,0,Scoring!$B$7),Scoring!$B$3),Scoring!$B$2),Scoring!$B$6),Scoring!$B$5),Scoring!$B$4)</f>
        <v>0.3</v>
      </c>
      <c r="AV1303" s="78">
        <f t="shared" si="91"/>
        <v>0.15</v>
      </c>
      <c r="AW1303" s="78"/>
      <c r="AX1303" s="66"/>
      <c r="AY1303" s="78"/>
      <c r="AZ1303" s="76"/>
      <c r="BB1303" s="76"/>
    </row>
    <row r="1304" spans="1:54" x14ac:dyDescent="0.25">
      <c r="A1304" s="89" t="s">
        <v>7215</v>
      </c>
      <c r="B1304" s="89" t="s">
        <v>30</v>
      </c>
      <c r="C1304" s="89" t="s">
        <v>30</v>
      </c>
      <c r="D1304" s="89" t="s">
        <v>7216</v>
      </c>
      <c r="E1304" s="76" t="e">
        <f>IF(C1304="-",IF(A1304="-",VLOOKUP(D1304,'sin-list 180320_update'!$C$2:$C$835,1,FALSE),VLOOKUP(A1304,'sin-list 180320_update'!$A$2:$A$835,1,FALSE)),VLOOKUP(C1304,'sin-list 180320_update'!$B$2:$B$835,1,FALSE))</f>
        <v>#N/A</v>
      </c>
      <c r="F1304" s="76" t="e">
        <f>IF($C1304="-",IF($A1304="-",VLOOKUP($D1304,'REACH Bilaga XVII_update'!$A$5:$A$131,1,FALSE),VLOOKUP($A1304,'REACH Bilaga XVII_update'!$C$5:$C$131,1,FALSE)),VLOOKUP($C1304,'REACH Bilaga XVII_update'!$B$5:$B$131,1,FALSE))</f>
        <v>#N/A</v>
      </c>
      <c r="G1304" s="76" t="e">
        <f>IF($C1304="-",IF($A1304="-",VLOOKUP($D1304,' REACH Bilaga 59_update'!$A$5:$A$210,1,FALSE),VLOOKUP($A1304,' REACH Bilaga 59_update'!$D$5:$D$210,1,FALSE)),VLOOKUP($C1304,' REACH Bilaga 59_update'!$C$5:$C$210,1,FALSE))</f>
        <v>#N/A</v>
      </c>
      <c r="H1304" s="76" t="e">
        <f>IF($C1304="-",IF($A1304="-",VLOOKUP($D1304,'REACH Bilaga XIV_update'!$A$5:$A$110,1,FALSE),VLOOKUP($A1304,'REACH Bilaga XIV_update'!$D$5:$D$110,1,FALSE)),VLOOKUP($C1304,'REACH Bilaga XIV_update'!$C$5:$C$110,1,FALSE))</f>
        <v>#N/A</v>
      </c>
      <c r="I1304" s="76" t="e">
        <f>IF($C1304="-",IF($A1304="-",VLOOKUP($D1304,CoRAP_update!$A$5:$A$376,1,FALSE),VLOOKUP($A1304,CoRAP_update!$D$5:$D$376,1,FALSE)),VLOOKUP($C1304,CoRAP_update!$C$5:$C$376,1,FALSE))</f>
        <v>#N/A</v>
      </c>
      <c r="J1304" s="76" t="str">
        <f>IF($C1304="-",IF($A1304="-",VLOOKUP($D1304,EDC_update!$C$2:$C$450,1,FALSE),VLOOKUP($A1304,EDC_update!$B$2:$B$450,1,FALSE)),VLOOKUP($C1304,EDC_update!$L$2:$L$450,1,FALSE))</f>
        <v>27304-13-8</v>
      </c>
      <c r="K1304" s="76" t="e">
        <f>IF($C1304="-",IF($A1304="-",IF(VLOOKUP($D1304,'sin-list 180320_update'!$C$2:$S$835,3,FALSE)="",NA(),VLOOKUP($D1304,'sin-list 180320_update'!$C$2:$S$835,3,FALSE)),IF(VLOOKUP($A1304,'sin-list 180320_update'!$A$2:$S$835,5,FALSE)="",NA(),VLOOKUP($A1304,'sin-list 180320_update'!$A$2:$S$835,5,FALSE))),IF(VLOOKUP($C1304,'sin-list 180320_update'!$B$2:$S$835,4,FALSE)="",NA(),VLOOKUP($C1304,'sin-list 180320_update'!$B$2:$S$835,4,FALSE)))</f>
        <v>#N/A</v>
      </c>
      <c r="L1304" s="76" t="e">
        <f>IF($C1304="-",IF($A1304="-",VLOOKUP($D1304,'sin-list 180320_update'!$C$2:$S$835,6,FALSE),VLOOKUP($A1304,'sin-list 180320_update'!$A$2:$S$835,8,FALSE)),VLOOKUP($C1304,'sin-list 180320_update'!$B$2:$S$835,7,FALSE))</f>
        <v>#N/A</v>
      </c>
      <c r="M1304" s="76" t="e">
        <f>IF($C1304="-",IF($A1304="-",IF(VLOOKUP($D1304,'sin-list 180320_update'!$C$2:$S$835,8,FALSE)="",NA(),VLOOKUP($D1304,'sin-list 180320_update'!$C$2:$S$835,8,FALSE)),IF(VLOOKUP($A1304,'sin-list 180320_update'!$A$2:$S$835,10,FALSE)="",NA(),VLOOKUP($A1304,'sin-list 180320_update'!$A$2:$S$835,10,FALSE))),IF(VLOOKUP($C1304,'sin-list 180320_update'!$B$2:$S$835,9,FALSE)="",NA(),VLOOKUP($C1304,'sin-list 180320_update'!$B$2:$S$835,9,FALSE)))</f>
        <v>#N/A</v>
      </c>
      <c r="N1304" s="76" t="e">
        <f>IF($C1304="-",IF($A1304="-",IF(VLOOKUP($D1304,'REACH Bilaga XVII_update'!$A$5:$E$131,4,FALSE)="",NA(),VLOOKUP($D1304,'REACH Bilaga XVII_update'!$A$5:$E$131,4,FALSE)),IF(VLOOKUP($A1304,'REACH Bilaga XVII_update'!$C$5:$D$131,2,FALSE)="",NA(),VLOOKUP($A1304,'REACH Bilaga XVII_update'!$C$5:$D$131,2,FALSE))),IF(VLOOKUP($C1304,'REACH Bilaga XVII_update'!$B$5:$D$131,3,FALSE)="",NA(),VLOOKUP($C1304,'REACH Bilaga XVII_update'!$B$5:$D$131,3,FALSE)))</f>
        <v>#N/A</v>
      </c>
      <c r="O1304" s="76" t="e">
        <f>IF($C1304="-",IF($A1304="-",IF(VLOOKUP($D1304,' REACH Bilaga 59_update'!$A$5:$E$210,5,FALSE)="",NA(),VLOOKUP($D1304,' REACH Bilaga 59_update'!$A$5:$E$210,5,FALSE)),IF(VLOOKUP($A1304,' REACH Bilaga 59_update'!$D$5:$E$210,2,FALSE)="",NA(),VLOOKUP($A1304,' REACH Bilaga 59_update'!$D$5:$E$210,2,FALSE))),IF(VLOOKUP($C1304,' REACH Bilaga 59_update'!$C$5:$E$210,3,FALSE)="",NA(),VLOOKUP($C1304,' REACH Bilaga 59_update'!$C$5:$E$210,3,FALSE)))</f>
        <v>#N/A</v>
      </c>
      <c r="P1304" s="76" t="e">
        <f>IF(C1304="-",IF(A1304="-",IFERROR(VLOOKUP($D1304,' REACH Bilaga 59_update'!$A$5:$F$210,MATCH(Sammanfattning!P$1,' REACH Bilaga 59_update'!$A$4:$F$4,0),FALSE),VLOOKUP($D1304,'REACH Bilaga XIV_update'!$A$4:$H$110,MATCH(Sammanfattning!P$1,'REACH Bilaga XIV_update'!$A$4:$H$4,0),FALSE)),IFERROR(VLOOKUP($A1304,' REACH Bilaga 59_update'!$D$5:$F$210,MATCH(Sammanfattning!P$1,' REACH Bilaga 59_update'!$D$4:$F$4,0),FALSE),VLOOKUP($A1304,'REACH Bilaga XIV_update'!$D$4:$H$110,MATCH(Sammanfattning!P$1,'REACH Bilaga XIV_update'!$D$4:$H$4,0),FALSE))),IFERROR(VLOOKUP($C1304,' REACH Bilaga 59_update'!$C$5:$F$210,MATCH(Sammanfattning!P$1,' REACH Bilaga 59_update'!$C$4:$F$4,0),FALSE),VLOOKUP($C1304,'REACH Bilaga XIV_update'!$C$4:$H$110,MATCH(Sammanfattning!P$1,'REACH Bilaga XIV_update'!$C$4:$H$4,0),FALSE)))</f>
        <v>#N/A</v>
      </c>
      <c r="Q1304" s="76" t="e">
        <f>IF($C1304="-",IF($A1304="-",IF(VLOOKUP($D1304,'REACH Bilaga XIV_update'!$A$5:$I$110,9,FALSE)="",NA(),VLOOKUP($D1304,'REACH Bilaga XIV_update'!$A$5:$I$110,9,FALSE)),IF(VLOOKUP($A1304,'REACH Bilaga XIV_update'!$D$5:$I$110,6,FALSE)="",NA(),VLOOKUP($A1304,'REACH Bilaga XIV_update'!$D$5:$I$110,6,FALSE))),IF(VLOOKUP($C1304,'REACH Bilaga XIV_update'!$C$5:$I$110,7,FALSE)="",NA(),VLOOKUP($C1304,'REACH Bilaga XIV_update'!$C$5:$I$110,7,FALSE)))</f>
        <v>#N/A</v>
      </c>
      <c r="R1304" s="76" t="e">
        <f>IF($C1304="-",IF($A1304="-",IF(VLOOKUP($D1304,CoRAP_update!$A$5:$O$376,15,FALSE)="",NA(),VLOOKUP($D1304,CoRAP_update!$A$5:$O$376,15,FALSE)),IF(VLOOKUP($A1304,CoRAP_update!$D$5:$O$376,12,FALSE)="",NA(),VLOOKUP($A1304,CoRAP_update!$D$5:$O$376,12,FALSE))),IF(VLOOKUP($C1304,CoRAP_update!$C$5:$O$376,13,FALSE)="",NA(),VLOOKUP($C1304,CoRAP_update!$C$5:$O$376,13,FALSE)))</f>
        <v>#N/A</v>
      </c>
      <c r="S1304" s="144" t="e">
        <f>IF($C1304="-",IF($A1304="-",VLOOKUP($D1304,CoRAP_update!$A$5:$J$376,MATCH(Sammanfattning!S$1,CoRAP_update!$A$4:$J$4,0),FALSE),VLOOKUP($A1304,CoRAP_update!$D$5:$J$376,MATCH(Sammanfattning!S$1,CoRAP_update!$D$4:$J$4,0),FALSE)),VLOOKUP($C1304,CoRAP_update!$C$5:$J$376,MATCH(Sammanfattning!S$1,CoRAP_update!$C$4:$J$4,0),FALSE))</f>
        <v>#N/A</v>
      </c>
      <c r="T1304" s="76" t="str">
        <f>IF($A1304="-",VLOOKUP($D1304,EDC_update!$C$2:$F$450,4,FALSE),VLOOKUP($A1304,EDC_update!$B$2:$F$450,5,FALSE))</f>
        <v>CAT2</v>
      </c>
      <c r="V1304" s="78">
        <f>IF(IFERROR(SEARCH("PBT",P1304),99)=99,IF(IFERROR(SEARCH("suspected PBT",S1304),99)=99,IF(IFERROR(SEARCH("concluded to be PBT",K1304),99)=99,IF(IFERROR(SEARCH("PBT",S1304),99)=99,IF(IFERROR(SEARCH("PBT cand",L1304),99)=99,IF(IFERROR(SEARCH("PBT",L1304),99)=99,IF(IFERROR(SEARCH("persistent, bioackumulative and toxic properties",K1304),99)=99,0,Scoring!$E$3),Scoring!$E$3),Scoring!$E$7),Scoring!$E$3),Scoring!$E$5),Scoring!$E$6),Scoring!$E$3)</f>
        <v>0</v>
      </c>
      <c r="W1304" s="78">
        <f>IF(IFERROR(SEARCH("vPvB",P1304),99)=99,IF(IFERROR(SEARCH("suspected pbt/vPvB",S1304),99)=99,IF(IFERROR(SEARCH("vPvB",S1304),99)=99,IF(IFERROR(SEARCH("concluded to be a vPvB",S1304),99)=99,IF(IFERROR(SEARCH("identified as vPvB",K1304),99)=99,IF(IFERROR(SEARCH("concluded to be a vPvB",K1304),99)=99,IF(IFERROR(SEARCH("concluded to be both pbt and vPvB",S1304),99)=99,IF(IFERROR(SEARCH("concluded to be both pbt and vPvB",K1304),99)=99,0,Scoring!$E$5),Scoring!$E$5),Scoring!$E$5),Scoring!$E$5),Scoring!$E$5),Scoring!$E$4),Scoring!$E$6),Scoring!$E$4)</f>
        <v>0</v>
      </c>
      <c r="X1304" s="78">
        <f>IF(IFERROR(SEARCH("H410",N1304),99)=99,IF(IFERROR(SEARCH("H410",O1304),99)=99,IF(IFERROR(SEARCH("H410",Q1304),99)=99,IF(IFERROR(SEARCH("H410",M1304),99)=99,IF(IFERROR(SEARCH("H410",R1304),99)=99,IF(IFERROR(SEARCH("H411",N1304),99)=99,IF(IFERROR(SEARCH("H411",O1304),99)=99,IF(IFERROR(SEARCH("H411",Q1304),99)=99,IF(IFERROR(SEARCH("H411",M1304),99)=99,IF(IFERROR(SEARCH("H411",R1304),99)=99,IF(IFERROR(SEARCH("H413",N1304),99)=99,IF(IFERROR(SEARCH("H413",O1304),99)=99,IF(IFERROR(SEARCH("H413",Q1304),99)=99,IF(IFERROR(SEARCH("H413",M1304),99)=99,IF(IFERROR(SEARCH("H413",R1304),99)=99,IF(IFERROR(SEARCH("H412",N1304),99)=99,IF(IFERROR(SEARCH("H412",O1304),99)=99,IF(IFERROR(SEARCH("H412",Q1304),99)=99,IF(IFERROR(SEARCH("H412",M1304),99)=99,IF(IFERROR(SEARCH("H412",R1304),99)=99,0,Scoring!$E$2),Scoring!$E$2),Scoring!$E$2),Scoring!$E$2),Scoring!$E$2),Scoring!$E$2),Scoring!$E$2),Scoring!$E$2),Scoring!$E$2),Scoring!$E$2),Scoring!$E$2),Scoring!$E$2),Scoring!$E$2),Scoring!$E$2),Scoring!$E$2),Scoring!$E$2),Scoring!$E$2),Scoring!$E$2),Scoring!$E$2),Scoring!$E$2)</f>
        <v>0</v>
      </c>
      <c r="Y1304" s="78">
        <f>IF(IFERROR(SEARCH("CMR",K1304),99)=99,IF(IFERROR(SEARCH("Suspected CMR",S1304),99)=99,IF(IFERROR(SEARCH("CMR",S1304),99)=99,0,Scoring!$E$8),Scoring!$E$9),Scoring!$E$8)</f>
        <v>0</v>
      </c>
      <c r="Z1304" s="78">
        <f>IF(IFERROR(SEARCH("H350",N1304),99)=99,IF(IFERROR(SEARCH("H350",O1304),99)=99,IF(IFERROR(SEARCH("H350",Q1304),99)=99,IF(IFERROR(SEARCH("H350",M1304),99)=99,IF(IFERROR(SEARCH("H350",R1304),99)=99,IF(IFERROR(SEARCH("H351",N1304),99)=99,IF(IFERROR(SEARCH("H351",O1304),99)=99,IF(IFERROR(SEARCH("H351",Q1304),99)=99,IF(IFERROR(SEARCH("H351",M1304),99)=99,IF(IFERROR(SEARCH("H351",R1304),99)=99,IF(IFERROR(SEARCH("carcinogenic",P1304),99)=99,IF(IFERROR(SEARCH("suspected carcinogenic",S1304),99)=99,0,Scoring!$E$12),Scoring!$E$11),Scoring!$E$10),Scoring!$E$10),Scoring!$E$10),Scoring!$E$10),Scoring!$E$10),Scoring!$E$10),Scoring!$E$10),Scoring!$E$10),Scoring!$E$10),Scoring!$E$10)</f>
        <v>0</v>
      </c>
      <c r="AA1304" s="78">
        <f>IF(IFERROR(SEARCH("H340",N1304),99)=99,IF(IFERROR(SEARCH("H340",O1304),99)=99,IF(IFERROR(SEARCH("H340",Q1304),99)=99,IF(IFERROR(SEARCH("H340",M1304),99)=99,IF(IFERROR(SEARCH("H340",R1304),99)=99,IF(IFERROR(SEARCH("H341",N1304),99)=99,IF(IFERROR(SEARCH("H341",O1304),99)=99,IF(IFERROR(SEARCH("H341",Q1304),99)=99,IF(IFERROR(SEARCH("H341",M1304),99)=99,IF(IFERROR(SEARCH("H341",R1304),99)=99,IF(IFERROR(SEARCH("mutagenic",P1304),99)=99,IF(IFERROR(SEARCH("suspected mutagenic",S1304),99)=99,0,Scoring!$E$15),Scoring!$E$14),Scoring!$E$13),Scoring!$E$13),Scoring!$E$13),Scoring!$E$13),Scoring!$E$13),Scoring!$E$13),Scoring!$E$13),Scoring!$E$13),Scoring!$E$13),Scoring!$E$13)</f>
        <v>0</v>
      </c>
      <c r="AB1304" s="78">
        <f>IF(IFERROR(SEARCH("H360",N1304),99)=99,IF(IFERROR(SEARCH("H360",O1304),99)=99,IF(IFERROR(SEARCH("H360",Q1304),99)=99,IF(IFERROR(SEARCH("H360",M1304),99)=99,IF(IFERROR(SEARCH("H360",R1304),99)=99,IF(IFERROR(SEARCH("H361",N1304),99)=99,IF(IFERROR(SEARCH("H361",O1304),99)=99,IF(IFERROR(SEARCH("H361",Q1304),99)=99,IF(IFERROR(SEARCH("H361",M1304),99)=99,IF(IFERROR(SEARCH("H361",R1304),99)=99,IF(IFERROR(SEARCH("reproduction",P1304),99)=99,IF(IFERROR(SEARCH("suspected reprotoxic",S1304),99)=99,IF(IFERROR(SEARCH("reprotoxic",S1304),99)=99,IF(IFERROR(SEARCH("reprotoxic",K1304),99)=99,0,Scoring!$E$18),Scoring!$E$18),Scoring!$E$19),Scoring!$E$17),Scoring!$E$16),Scoring!$E$16),Scoring!$E$16),Scoring!$E$16),Scoring!$E$16),Scoring!$E$16),Scoring!$E$16),Scoring!$E$16),Scoring!$E$16),Scoring!$E$16)</f>
        <v>0</v>
      </c>
      <c r="AC1304" s="78">
        <f>IF(IFERROR(SEARCH("57f",L1304),99)=99,IF(IFERROR(SEARCH("57(f)",P1304),99)=99,0,Scoring!$E$20),Scoring!$E$20)</f>
        <v>0</v>
      </c>
      <c r="AD1304" s="78">
        <f>IF(IFERROR(SEARCH("CAT1",T1304),99)=99,IF(IFERROR(SEARCH("CAT2",T1304),99)=99,IF(IFERROR(SEARCH("CAT3",T1304),99)=99,IF(IFERROR(SEARCH("concluded to be endocrine",K1304),99)=99,IF(IFERROR(SEARCH("categorised as endocrine",K1304),99)=99,IF(IFERROR(SEARCH("endocrine disrupting",P1304),99)=99,IF(IFERROR(SEARCH("endocrine disrupting",K1304),99)=99,IF(IFERROR(SEARCH("suspected endocrine",S1304),99)=99,IF(IFERROR(SEARCH("potential endocrine",S1304),99)=99,0,Scoring!$E$25),Scoring!$E$25),Scoring!$E$24),Scoring!$E$24),Scoring!$E$24),Scoring!$E$24),Scoring!$E$23),Scoring!$E$22),Scoring!$E$21)</f>
        <v>0.5</v>
      </c>
      <c r="AE1304" s="78">
        <f>IF(IFERROR(SEARCH("suspected sensitiser",S1304),99)=99,IF(IFERROR(SEARCH("sensitiser",S1304),99)=99,IF(IFERROR(SEARCH("other hazard based concern",S1304),99)=99,0,Scoring!$E$28),Scoring!$E$26),Scoring!$E$27)</f>
        <v>0</v>
      </c>
      <c r="AF1304" s="78">
        <f>IF(IFERROR(M1304,1)=1,IF(IFERROR(N1304,1)=1,IF(IFERROR(O1304,1)=1,IF(IFERROR(Q1304,1)=1,IF(IFERROR(R1304,1)=1,IF(IFERROR(T1304,1)=1,IF(IFERROR(K1304,1)=1,IF(IFERROR(P1304,1)=1,IF(IFERROR(S1304,1)=1,Scoring!$E$29,0),0),0),0),0),0),0),0),0)</f>
        <v>0</v>
      </c>
      <c r="AG1304" s="78">
        <f t="shared" si="90"/>
        <v>0.5</v>
      </c>
      <c r="AI1304" s="93"/>
      <c r="AJ1304" s="94"/>
      <c r="AK1304" s="76"/>
      <c r="AL1304" s="75"/>
      <c r="AN1304" s="79"/>
      <c r="AO1304" s="79"/>
      <c r="AP1304" s="79"/>
      <c r="AQ1304" s="79"/>
      <c r="AR1304" s="79"/>
      <c r="AS1304" s="78"/>
      <c r="AU1304" s="79">
        <f>IF(IFERROR(F1304,99)=99,IF(IFERROR(G1304,99)=99,IF(IFERROR(H1304,99)=99,IF(IFERROR(I1304,99)=99,IF(IFERROR(E1304,99)=99,IF(IFERROR(J1304,99)=99,0,Scoring!$B$7),Scoring!$B$3),Scoring!$B$2),Scoring!$B$6),Scoring!$B$5),Scoring!$B$4)</f>
        <v>0.3</v>
      </c>
      <c r="AV1304" s="78">
        <f t="shared" si="91"/>
        <v>0.15</v>
      </c>
      <c r="AW1304" s="78"/>
      <c r="AX1304" s="66"/>
      <c r="AY1304" s="78"/>
      <c r="AZ1304" s="76"/>
      <c r="BB1304" s="76"/>
    </row>
    <row r="1305" spans="1:54" x14ac:dyDescent="0.25">
      <c r="A1305" s="89" t="s">
        <v>7167</v>
      </c>
      <c r="B1305" s="89" t="s">
        <v>30</v>
      </c>
      <c r="C1305" s="89" t="s">
        <v>30</v>
      </c>
      <c r="D1305" s="89" t="s">
        <v>7168</v>
      </c>
      <c r="E1305" s="76" t="e">
        <f>IF(C1305="-",IF(A1305="-",VLOOKUP(D1305,'sin-list 180320_update'!$C$2:$C$835,1,FALSE),VLOOKUP(A1305,'sin-list 180320_update'!$A$2:$A$835,1,FALSE)),VLOOKUP(C1305,'sin-list 180320_update'!$B$2:$B$835,1,FALSE))</f>
        <v>#N/A</v>
      </c>
      <c r="F1305" s="76" t="e">
        <f>IF($C1305="-",IF($A1305="-",VLOOKUP($D1305,'REACH Bilaga XVII_update'!$A$5:$A$131,1,FALSE),VLOOKUP($A1305,'REACH Bilaga XVII_update'!$C$5:$C$131,1,FALSE)),VLOOKUP($C1305,'REACH Bilaga XVII_update'!$B$5:$B$131,1,FALSE))</f>
        <v>#N/A</v>
      </c>
      <c r="G1305" s="76" t="e">
        <f>IF($C1305="-",IF($A1305="-",VLOOKUP($D1305,' REACH Bilaga 59_update'!$A$5:$A$210,1,FALSE),VLOOKUP($A1305,' REACH Bilaga 59_update'!$D$5:$D$210,1,FALSE)),VLOOKUP($C1305,' REACH Bilaga 59_update'!$C$5:$C$210,1,FALSE))</f>
        <v>#N/A</v>
      </c>
      <c r="H1305" s="76" t="e">
        <f>IF($C1305="-",IF($A1305="-",VLOOKUP($D1305,'REACH Bilaga XIV_update'!$A$5:$A$110,1,FALSE),VLOOKUP($A1305,'REACH Bilaga XIV_update'!$D$5:$D$110,1,FALSE)),VLOOKUP($C1305,'REACH Bilaga XIV_update'!$C$5:$C$110,1,FALSE))</f>
        <v>#N/A</v>
      </c>
      <c r="I1305" s="76" t="e">
        <f>IF($C1305="-",IF($A1305="-",VLOOKUP($D1305,CoRAP_update!$A$5:$A$376,1,FALSE),VLOOKUP($A1305,CoRAP_update!$D$5:$D$376,1,FALSE)),VLOOKUP($C1305,CoRAP_update!$C$5:$C$376,1,FALSE))</f>
        <v>#N/A</v>
      </c>
      <c r="J1305" s="76" t="str">
        <f>IF($C1305="-",IF($A1305="-",VLOOKUP($D1305,EDC_update!$C$2:$C$450,1,FALSE),VLOOKUP($A1305,EDC_update!$B$2:$B$450,1,FALSE)),VLOOKUP($C1305,EDC_update!$L$2:$L$450,1,FALSE))</f>
        <v>298-00-0</v>
      </c>
      <c r="K1305" s="76" t="e">
        <f>IF($C1305="-",IF($A1305="-",IF(VLOOKUP($D1305,'sin-list 180320_update'!$C$2:$S$835,3,FALSE)="",NA(),VLOOKUP($D1305,'sin-list 180320_update'!$C$2:$S$835,3,FALSE)),IF(VLOOKUP($A1305,'sin-list 180320_update'!$A$2:$S$835,5,FALSE)="",NA(),VLOOKUP($A1305,'sin-list 180320_update'!$A$2:$S$835,5,FALSE))),IF(VLOOKUP($C1305,'sin-list 180320_update'!$B$2:$S$835,4,FALSE)="",NA(),VLOOKUP($C1305,'sin-list 180320_update'!$B$2:$S$835,4,FALSE)))</f>
        <v>#N/A</v>
      </c>
      <c r="L1305" s="76" t="e">
        <f>IF($C1305="-",IF($A1305="-",VLOOKUP($D1305,'sin-list 180320_update'!$C$2:$S$835,6,FALSE),VLOOKUP($A1305,'sin-list 180320_update'!$A$2:$S$835,8,FALSE)),VLOOKUP($C1305,'sin-list 180320_update'!$B$2:$S$835,7,FALSE))</f>
        <v>#N/A</v>
      </c>
      <c r="M1305" s="76" t="e">
        <f>IF($C1305="-",IF($A1305="-",IF(VLOOKUP($D1305,'sin-list 180320_update'!$C$2:$S$835,8,FALSE)="",NA(),VLOOKUP($D1305,'sin-list 180320_update'!$C$2:$S$835,8,FALSE)),IF(VLOOKUP($A1305,'sin-list 180320_update'!$A$2:$S$835,10,FALSE)="",NA(),VLOOKUP($A1305,'sin-list 180320_update'!$A$2:$S$835,10,FALSE))),IF(VLOOKUP($C1305,'sin-list 180320_update'!$B$2:$S$835,9,FALSE)="",NA(),VLOOKUP($C1305,'sin-list 180320_update'!$B$2:$S$835,9,FALSE)))</f>
        <v>#N/A</v>
      </c>
      <c r="N1305" s="76" t="e">
        <f>IF($C1305="-",IF($A1305="-",IF(VLOOKUP($D1305,'REACH Bilaga XVII_update'!$A$5:$E$131,4,FALSE)="",NA(),VLOOKUP($D1305,'REACH Bilaga XVII_update'!$A$5:$E$131,4,FALSE)),IF(VLOOKUP($A1305,'REACH Bilaga XVII_update'!$C$5:$D$131,2,FALSE)="",NA(),VLOOKUP($A1305,'REACH Bilaga XVII_update'!$C$5:$D$131,2,FALSE))),IF(VLOOKUP($C1305,'REACH Bilaga XVII_update'!$B$5:$D$131,3,FALSE)="",NA(),VLOOKUP($C1305,'REACH Bilaga XVII_update'!$B$5:$D$131,3,FALSE)))</f>
        <v>#N/A</v>
      </c>
      <c r="O1305" s="76" t="e">
        <f>IF($C1305="-",IF($A1305="-",IF(VLOOKUP($D1305,' REACH Bilaga 59_update'!$A$5:$E$210,5,FALSE)="",NA(),VLOOKUP($D1305,' REACH Bilaga 59_update'!$A$5:$E$210,5,FALSE)),IF(VLOOKUP($A1305,' REACH Bilaga 59_update'!$D$5:$E$210,2,FALSE)="",NA(),VLOOKUP($A1305,' REACH Bilaga 59_update'!$D$5:$E$210,2,FALSE))),IF(VLOOKUP($C1305,' REACH Bilaga 59_update'!$C$5:$E$210,3,FALSE)="",NA(),VLOOKUP($C1305,' REACH Bilaga 59_update'!$C$5:$E$210,3,FALSE)))</f>
        <v>#N/A</v>
      </c>
      <c r="P1305" s="76" t="e">
        <f>IF(C1305="-",IF(A1305="-",IFERROR(VLOOKUP($D1305,' REACH Bilaga 59_update'!$A$5:$F$210,MATCH(Sammanfattning!P$1,' REACH Bilaga 59_update'!$A$4:$F$4,0),FALSE),VLOOKUP($D1305,'REACH Bilaga XIV_update'!$A$4:$H$110,MATCH(Sammanfattning!P$1,'REACH Bilaga XIV_update'!$A$4:$H$4,0),FALSE)),IFERROR(VLOOKUP($A1305,' REACH Bilaga 59_update'!$D$5:$F$210,MATCH(Sammanfattning!P$1,' REACH Bilaga 59_update'!$D$4:$F$4,0),FALSE),VLOOKUP($A1305,'REACH Bilaga XIV_update'!$D$4:$H$110,MATCH(Sammanfattning!P$1,'REACH Bilaga XIV_update'!$D$4:$H$4,0),FALSE))),IFERROR(VLOOKUP($C1305,' REACH Bilaga 59_update'!$C$5:$F$210,MATCH(Sammanfattning!P$1,' REACH Bilaga 59_update'!$C$4:$F$4,0),FALSE),VLOOKUP($C1305,'REACH Bilaga XIV_update'!$C$4:$H$110,MATCH(Sammanfattning!P$1,'REACH Bilaga XIV_update'!$C$4:$H$4,0),FALSE)))</f>
        <v>#N/A</v>
      </c>
      <c r="Q1305" s="76" t="e">
        <f>IF($C1305="-",IF($A1305="-",IF(VLOOKUP($D1305,'REACH Bilaga XIV_update'!$A$5:$I$110,9,FALSE)="",NA(),VLOOKUP($D1305,'REACH Bilaga XIV_update'!$A$5:$I$110,9,FALSE)),IF(VLOOKUP($A1305,'REACH Bilaga XIV_update'!$D$5:$I$110,6,FALSE)="",NA(),VLOOKUP($A1305,'REACH Bilaga XIV_update'!$D$5:$I$110,6,FALSE))),IF(VLOOKUP($C1305,'REACH Bilaga XIV_update'!$C$5:$I$110,7,FALSE)="",NA(),VLOOKUP($C1305,'REACH Bilaga XIV_update'!$C$5:$I$110,7,FALSE)))</f>
        <v>#N/A</v>
      </c>
      <c r="R1305" s="76" t="e">
        <f>IF($C1305="-",IF($A1305="-",IF(VLOOKUP($D1305,CoRAP_update!$A$5:$O$376,15,FALSE)="",NA(),VLOOKUP($D1305,CoRAP_update!$A$5:$O$376,15,FALSE)),IF(VLOOKUP($A1305,CoRAP_update!$D$5:$O$376,12,FALSE)="",NA(),VLOOKUP($A1305,CoRAP_update!$D$5:$O$376,12,FALSE))),IF(VLOOKUP($C1305,CoRAP_update!$C$5:$O$376,13,FALSE)="",NA(),VLOOKUP($C1305,CoRAP_update!$C$5:$O$376,13,FALSE)))</f>
        <v>#N/A</v>
      </c>
      <c r="S1305" s="144" t="e">
        <f>IF($C1305="-",IF($A1305="-",VLOOKUP($D1305,CoRAP_update!$A$5:$J$376,MATCH(Sammanfattning!S$1,CoRAP_update!$A$4:$J$4,0),FALSE),VLOOKUP($A1305,CoRAP_update!$D$5:$J$376,MATCH(Sammanfattning!S$1,CoRAP_update!$D$4:$J$4,0),FALSE)),VLOOKUP($C1305,CoRAP_update!$C$5:$J$376,MATCH(Sammanfattning!S$1,CoRAP_update!$C$4:$J$4,0),FALSE))</f>
        <v>#N/A</v>
      </c>
      <c r="T1305" s="76" t="str">
        <f>IF($A1305="-",VLOOKUP($D1305,EDC_update!$C$2:$F$450,4,FALSE),VLOOKUP($A1305,EDC_update!$B$2:$F$450,5,FALSE))</f>
        <v>CAT2</v>
      </c>
      <c r="V1305" s="78">
        <f>IF(IFERROR(SEARCH("PBT",P1305),99)=99,IF(IFERROR(SEARCH("suspected PBT",S1305),99)=99,IF(IFERROR(SEARCH("concluded to be PBT",K1305),99)=99,IF(IFERROR(SEARCH("PBT",S1305),99)=99,IF(IFERROR(SEARCH("PBT cand",L1305),99)=99,IF(IFERROR(SEARCH("PBT",L1305),99)=99,IF(IFERROR(SEARCH("persistent, bioackumulative and toxic properties",K1305),99)=99,0,Scoring!$E$3),Scoring!$E$3),Scoring!$E$7),Scoring!$E$3),Scoring!$E$5),Scoring!$E$6),Scoring!$E$3)</f>
        <v>0</v>
      </c>
      <c r="W1305" s="78">
        <f>IF(IFERROR(SEARCH("vPvB",P1305),99)=99,IF(IFERROR(SEARCH("suspected pbt/vPvB",S1305),99)=99,IF(IFERROR(SEARCH("vPvB",S1305),99)=99,IF(IFERROR(SEARCH("concluded to be a vPvB",S1305),99)=99,IF(IFERROR(SEARCH("identified as vPvB",K1305),99)=99,IF(IFERROR(SEARCH("concluded to be a vPvB",K1305),99)=99,IF(IFERROR(SEARCH("concluded to be both pbt and vPvB",S1305),99)=99,IF(IFERROR(SEARCH("concluded to be both pbt and vPvB",K1305),99)=99,0,Scoring!$E$5),Scoring!$E$5),Scoring!$E$5),Scoring!$E$5),Scoring!$E$5),Scoring!$E$4),Scoring!$E$6),Scoring!$E$4)</f>
        <v>0</v>
      </c>
      <c r="X1305" s="78">
        <f>IF(IFERROR(SEARCH("H410",N1305),99)=99,IF(IFERROR(SEARCH("H410",O1305),99)=99,IF(IFERROR(SEARCH("H410",Q1305),99)=99,IF(IFERROR(SEARCH("H410",M1305),99)=99,IF(IFERROR(SEARCH("H410",R1305),99)=99,IF(IFERROR(SEARCH("H411",N1305),99)=99,IF(IFERROR(SEARCH("H411",O1305),99)=99,IF(IFERROR(SEARCH("H411",Q1305),99)=99,IF(IFERROR(SEARCH("H411",M1305),99)=99,IF(IFERROR(SEARCH("H411",R1305),99)=99,IF(IFERROR(SEARCH("H413",N1305),99)=99,IF(IFERROR(SEARCH("H413",O1305),99)=99,IF(IFERROR(SEARCH("H413",Q1305),99)=99,IF(IFERROR(SEARCH("H413",M1305),99)=99,IF(IFERROR(SEARCH("H413",R1305),99)=99,IF(IFERROR(SEARCH("H412",N1305),99)=99,IF(IFERROR(SEARCH("H412",O1305),99)=99,IF(IFERROR(SEARCH("H412",Q1305),99)=99,IF(IFERROR(SEARCH("H412",M1305),99)=99,IF(IFERROR(SEARCH("H412",R1305),99)=99,0,Scoring!$E$2),Scoring!$E$2),Scoring!$E$2),Scoring!$E$2),Scoring!$E$2),Scoring!$E$2),Scoring!$E$2),Scoring!$E$2),Scoring!$E$2),Scoring!$E$2),Scoring!$E$2),Scoring!$E$2),Scoring!$E$2),Scoring!$E$2),Scoring!$E$2),Scoring!$E$2),Scoring!$E$2),Scoring!$E$2),Scoring!$E$2),Scoring!$E$2)</f>
        <v>0</v>
      </c>
      <c r="Y1305" s="78">
        <f>IF(IFERROR(SEARCH("CMR",K1305),99)=99,IF(IFERROR(SEARCH("Suspected CMR",S1305),99)=99,IF(IFERROR(SEARCH("CMR",S1305),99)=99,0,Scoring!$E$8),Scoring!$E$9),Scoring!$E$8)</f>
        <v>0</v>
      </c>
      <c r="Z1305" s="78">
        <f>IF(IFERROR(SEARCH("H350",N1305),99)=99,IF(IFERROR(SEARCH("H350",O1305),99)=99,IF(IFERROR(SEARCH("H350",Q1305),99)=99,IF(IFERROR(SEARCH("H350",M1305),99)=99,IF(IFERROR(SEARCH("H350",R1305),99)=99,IF(IFERROR(SEARCH("H351",N1305),99)=99,IF(IFERROR(SEARCH("H351",O1305),99)=99,IF(IFERROR(SEARCH("H351",Q1305),99)=99,IF(IFERROR(SEARCH("H351",M1305),99)=99,IF(IFERROR(SEARCH("H351",R1305),99)=99,IF(IFERROR(SEARCH("carcinogenic",P1305),99)=99,IF(IFERROR(SEARCH("suspected carcinogenic",S1305),99)=99,0,Scoring!$E$12),Scoring!$E$11),Scoring!$E$10),Scoring!$E$10),Scoring!$E$10),Scoring!$E$10),Scoring!$E$10),Scoring!$E$10),Scoring!$E$10),Scoring!$E$10),Scoring!$E$10),Scoring!$E$10)</f>
        <v>0</v>
      </c>
      <c r="AA1305" s="78">
        <f>IF(IFERROR(SEARCH("H340",N1305),99)=99,IF(IFERROR(SEARCH("H340",O1305),99)=99,IF(IFERROR(SEARCH("H340",Q1305),99)=99,IF(IFERROR(SEARCH("H340",M1305),99)=99,IF(IFERROR(SEARCH("H340",R1305),99)=99,IF(IFERROR(SEARCH("H341",N1305),99)=99,IF(IFERROR(SEARCH("H341",O1305),99)=99,IF(IFERROR(SEARCH("H341",Q1305),99)=99,IF(IFERROR(SEARCH("H341",M1305),99)=99,IF(IFERROR(SEARCH("H341",R1305),99)=99,IF(IFERROR(SEARCH("mutagenic",P1305),99)=99,IF(IFERROR(SEARCH("suspected mutagenic",S1305),99)=99,0,Scoring!$E$15),Scoring!$E$14),Scoring!$E$13),Scoring!$E$13),Scoring!$E$13),Scoring!$E$13),Scoring!$E$13),Scoring!$E$13),Scoring!$E$13),Scoring!$E$13),Scoring!$E$13),Scoring!$E$13)</f>
        <v>0</v>
      </c>
      <c r="AB1305" s="78">
        <f>IF(IFERROR(SEARCH("H360",N1305),99)=99,IF(IFERROR(SEARCH("H360",O1305),99)=99,IF(IFERROR(SEARCH("H360",Q1305),99)=99,IF(IFERROR(SEARCH("H360",M1305),99)=99,IF(IFERROR(SEARCH("H360",R1305),99)=99,IF(IFERROR(SEARCH("H361",N1305),99)=99,IF(IFERROR(SEARCH("H361",O1305),99)=99,IF(IFERROR(SEARCH("H361",Q1305),99)=99,IF(IFERROR(SEARCH("H361",M1305),99)=99,IF(IFERROR(SEARCH("H361",R1305),99)=99,IF(IFERROR(SEARCH("reproduction",P1305),99)=99,IF(IFERROR(SEARCH("suspected reprotoxic",S1305),99)=99,IF(IFERROR(SEARCH("reprotoxic",S1305),99)=99,IF(IFERROR(SEARCH("reprotoxic",K1305),99)=99,0,Scoring!$E$18),Scoring!$E$18),Scoring!$E$19),Scoring!$E$17),Scoring!$E$16),Scoring!$E$16),Scoring!$E$16),Scoring!$E$16),Scoring!$E$16),Scoring!$E$16),Scoring!$E$16),Scoring!$E$16),Scoring!$E$16),Scoring!$E$16)</f>
        <v>0</v>
      </c>
      <c r="AC1305" s="78">
        <f>IF(IFERROR(SEARCH("57f",L1305),99)=99,IF(IFERROR(SEARCH("57(f)",P1305),99)=99,0,Scoring!$E$20),Scoring!$E$20)</f>
        <v>0</v>
      </c>
      <c r="AD1305" s="78">
        <f>IF(IFERROR(SEARCH("CAT1",T1305),99)=99,IF(IFERROR(SEARCH("CAT2",T1305),99)=99,IF(IFERROR(SEARCH("CAT3",T1305),99)=99,IF(IFERROR(SEARCH("concluded to be endocrine",K1305),99)=99,IF(IFERROR(SEARCH("categorised as endocrine",K1305),99)=99,IF(IFERROR(SEARCH("endocrine disrupting",P1305),99)=99,IF(IFERROR(SEARCH("endocrine disrupting",K1305),99)=99,IF(IFERROR(SEARCH("suspected endocrine",S1305),99)=99,IF(IFERROR(SEARCH("potential endocrine",S1305),99)=99,0,Scoring!$E$25),Scoring!$E$25),Scoring!$E$24),Scoring!$E$24),Scoring!$E$24),Scoring!$E$24),Scoring!$E$23),Scoring!$E$22),Scoring!$E$21)</f>
        <v>0.5</v>
      </c>
      <c r="AE1305" s="78">
        <f>IF(IFERROR(SEARCH("suspected sensitiser",S1305),99)=99,IF(IFERROR(SEARCH("sensitiser",S1305),99)=99,IF(IFERROR(SEARCH("other hazard based concern",S1305),99)=99,0,Scoring!$E$28),Scoring!$E$26),Scoring!$E$27)</f>
        <v>0</v>
      </c>
      <c r="AF1305" s="78">
        <f>IF(IFERROR(M1305,1)=1,IF(IFERROR(N1305,1)=1,IF(IFERROR(O1305,1)=1,IF(IFERROR(Q1305,1)=1,IF(IFERROR(R1305,1)=1,IF(IFERROR(T1305,1)=1,IF(IFERROR(K1305,1)=1,IF(IFERROR(P1305,1)=1,IF(IFERROR(S1305,1)=1,Scoring!$E$29,0),0),0),0),0),0),0),0),0)</f>
        <v>0</v>
      </c>
      <c r="AG1305" s="78">
        <f t="shared" si="90"/>
        <v>0.5</v>
      </c>
      <c r="AI1305" s="93"/>
      <c r="AJ1305" s="94"/>
      <c r="AK1305" s="76"/>
      <c r="AL1305" s="75"/>
      <c r="AN1305" s="79"/>
      <c r="AO1305" s="79"/>
      <c r="AP1305" s="79"/>
      <c r="AQ1305" s="79"/>
      <c r="AR1305" s="79"/>
      <c r="AS1305" s="78"/>
      <c r="AU1305" s="79">
        <f>IF(IFERROR(F1305,99)=99,IF(IFERROR(G1305,99)=99,IF(IFERROR(H1305,99)=99,IF(IFERROR(I1305,99)=99,IF(IFERROR(E1305,99)=99,IF(IFERROR(J1305,99)=99,0,Scoring!$B$7),Scoring!$B$3),Scoring!$B$2),Scoring!$B$6),Scoring!$B$5),Scoring!$B$4)</f>
        <v>0.3</v>
      </c>
      <c r="AV1305" s="78">
        <f t="shared" si="91"/>
        <v>0.15</v>
      </c>
      <c r="AW1305" s="78"/>
      <c r="AX1305" s="66"/>
      <c r="AY1305" s="78"/>
      <c r="AZ1305" s="76"/>
      <c r="BB1305" s="76"/>
    </row>
    <row r="1306" spans="1:54" x14ac:dyDescent="0.25">
      <c r="A1306" s="89" t="s">
        <v>6958</v>
      </c>
      <c r="B1306" s="89" t="s">
        <v>30</v>
      </c>
      <c r="C1306" s="89" t="s">
        <v>30</v>
      </c>
      <c r="D1306" s="89" t="s">
        <v>6959</v>
      </c>
      <c r="E1306" s="76" t="e">
        <f>IF(C1306="-",IF(A1306="-",VLOOKUP(D1306,'sin-list 180320_update'!$C$2:$C$835,1,FALSE),VLOOKUP(A1306,'sin-list 180320_update'!$A$2:$A$835,1,FALSE)),VLOOKUP(C1306,'sin-list 180320_update'!$B$2:$B$835,1,FALSE))</f>
        <v>#N/A</v>
      </c>
      <c r="F1306" s="76" t="e">
        <f>IF($C1306="-",IF($A1306="-",VLOOKUP($D1306,'REACH Bilaga XVII_update'!$A$5:$A$131,1,FALSE),VLOOKUP($A1306,'REACH Bilaga XVII_update'!$C$5:$C$131,1,FALSE)),VLOOKUP($C1306,'REACH Bilaga XVII_update'!$B$5:$B$131,1,FALSE))</f>
        <v>#N/A</v>
      </c>
      <c r="G1306" s="76" t="e">
        <f>IF($C1306="-",IF($A1306="-",VLOOKUP($D1306,' REACH Bilaga 59_update'!$A$5:$A$210,1,FALSE),VLOOKUP($A1306,' REACH Bilaga 59_update'!$D$5:$D$210,1,FALSE)),VLOOKUP($C1306,' REACH Bilaga 59_update'!$C$5:$C$210,1,FALSE))</f>
        <v>#N/A</v>
      </c>
      <c r="H1306" s="76" t="e">
        <f>IF($C1306="-",IF($A1306="-",VLOOKUP($D1306,'REACH Bilaga XIV_update'!$A$5:$A$110,1,FALSE),VLOOKUP($A1306,'REACH Bilaga XIV_update'!$D$5:$D$110,1,FALSE)),VLOOKUP($C1306,'REACH Bilaga XIV_update'!$C$5:$C$110,1,FALSE))</f>
        <v>#N/A</v>
      </c>
      <c r="I1306" s="76" t="e">
        <f>IF($C1306="-",IF($A1306="-",VLOOKUP($D1306,CoRAP_update!$A$5:$A$376,1,FALSE),VLOOKUP($A1306,CoRAP_update!$D$5:$D$376,1,FALSE)),VLOOKUP($C1306,CoRAP_update!$C$5:$C$376,1,FALSE))</f>
        <v>#N/A</v>
      </c>
      <c r="J1306" s="76" t="str">
        <f>IF($C1306="-",IF($A1306="-",VLOOKUP($D1306,EDC_update!$C$2:$C$450,1,FALSE),VLOOKUP($A1306,EDC_update!$B$2:$B$450,1,FALSE)),VLOOKUP($C1306,EDC_update!$L$2:$L$450,1,FALSE))</f>
        <v>30560-19-1</v>
      </c>
      <c r="K1306" s="76" t="e">
        <f>IF($C1306="-",IF($A1306="-",IF(VLOOKUP($D1306,'sin-list 180320_update'!$C$2:$S$835,3,FALSE)="",NA(),VLOOKUP($D1306,'sin-list 180320_update'!$C$2:$S$835,3,FALSE)),IF(VLOOKUP($A1306,'sin-list 180320_update'!$A$2:$S$835,5,FALSE)="",NA(),VLOOKUP($A1306,'sin-list 180320_update'!$A$2:$S$835,5,FALSE))),IF(VLOOKUP($C1306,'sin-list 180320_update'!$B$2:$S$835,4,FALSE)="",NA(),VLOOKUP($C1306,'sin-list 180320_update'!$B$2:$S$835,4,FALSE)))</f>
        <v>#N/A</v>
      </c>
      <c r="L1306" s="76" t="e">
        <f>IF($C1306="-",IF($A1306="-",VLOOKUP($D1306,'sin-list 180320_update'!$C$2:$S$835,6,FALSE),VLOOKUP($A1306,'sin-list 180320_update'!$A$2:$S$835,8,FALSE)),VLOOKUP($C1306,'sin-list 180320_update'!$B$2:$S$835,7,FALSE))</f>
        <v>#N/A</v>
      </c>
      <c r="M1306" s="76" t="e">
        <f>IF($C1306="-",IF($A1306="-",IF(VLOOKUP($D1306,'sin-list 180320_update'!$C$2:$S$835,8,FALSE)="",NA(),VLOOKUP($D1306,'sin-list 180320_update'!$C$2:$S$835,8,FALSE)),IF(VLOOKUP($A1306,'sin-list 180320_update'!$A$2:$S$835,10,FALSE)="",NA(),VLOOKUP($A1306,'sin-list 180320_update'!$A$2:$S$835,10,FALSE))),IF(VLOOKUP($C1306,'sin-list 180320_update'!$B$2:$S$835,9,FALSE)="",NA(),VLOOKUP($C1306,'sin-list 180320_update'!$B$2:$S$835,9,FALSE)))</f>
        <v>#N/A</v>
      </c>
      <c r="N1306" s="76" t="e">
        <f>IF($C1306="-",IF($A1306="-",IF(VLOOKUP($D1306,'REACH Bilaga XVII_update'!$A$5:$E$131,4,FALSE)="",NA(),VLOOKUP($D1306,'REACH Bilaga XVII_update'!$A$5:$E$131,4,FALSE)),IF(VLOOKUP($A1306,'REACH Bilaga XVII_update'!$C$5:$D$131,2,FALSE)="",NA(),VLOOKUP($A1306,'REACH Bilaga XVII_update'!$C$5:$D$131,2,FALSE))),IF(VLOOKUP($C1306,'REACH Bilaga XVII_update'!$B$5:$D$131,3,FALSE)="",NA(),VLOOKUP($C1306,'REACH Bilaga XVII_update'!$B$5:$D$131,3,FALSE)))</f>
        <v>#N/A</v>
      </c>
      <c r="O1306" s="76" t="e">
        <f>IF($C1306="-",IF($A1306="-",IF(VLOOKUP($D1306,' REACH Bilaga 59_update'!$A$5:$E$210,5,FALSE)="",NA(),VLOOKUP($D1306,' REACH Bilaga 59_update'!$A$5:$E$210,5,FALSE)),IF(VLOOKUP($A1306,' REACH Bilaga 59_update'!$D$5:$E$210,2,FALSE)="",NA(),VLOOKUP($A1306,' REACH Bilaga 59_update'!$D$5:$E$210,2,FALSE))),IF(VLOOKUP($C1306,' REACH Bilaga 59_update'!$C$5:$E$210,3,FALSE)="",NA(),VLOOKUP($C1306,' REACH Bilaga 59_update'!$C$5:$E$210,3,FALSE)))</f>
        <v>#N/A</v>
      </c>
      <c r="P1306" s="76" t="e">
        <f>IF(C1306="-",IF(A1306="-",IFERROR(VLOOKUP($D1306,' REACH Bilaga 59_update'!$A$5:$F$210,MATCH(Sammanfattning!P$1,' REACH Bilaga 59_update'!$A$4:$F$4,0),FALSE),VLOOKUP($D1306,'REACH Bilaga XIV_update'!$A$4:$H$110,MATCH(Sammanfattning!P$1,'REACH Bilaga XIV_update'!$A$4:$H$4,0),FALSE)),IFERROR(VLOOKUP($A1306,' REACH Bilaga 59_update'!$D$5:$F$210,MATCH(Sammanfattning!P$1,' REACH Bilaga 59_update'!$D$4:$F$4,0),FALSE),VLOOKUP($A1306,'REACH Bilaga XIV_update'!$D$4:$H$110,MATCH(Sammanfattning!P$1,'REACH Bilaga XIV_update'!$D$4:$H$4,0),FALSE))),IFERROR(VLOOKUP($C1306,' REACH Bilaga 59_update'!$C$5:$F$210,MATCH(Sammanfattning!P$1,' REACH Bilaga 59_update'!$C$4:$F$4,0),FALSE),VLOOKUP($C1306,'REACH Bilaga XIV_update'!$C$4:$H$110,MATCH(Sammanfattning!P$1,'REACH Bilaga XIV_update'!$C$4:$H$4,0),FALSE)))</f>
        <v>#N/A</v>
      </c>
      <c r="Q1306" s="76" t="e">
        <f>IF($C1306="-",IF($A1306="-",IF(VLOOKUP($D1306,'REACH Bilaga XIV_update'!$A$5:$I$110,9,FALSE)="",NA(),VLOOKUP($D1306,'REACH Bilaga XIV_update'!$A$5:$I$110,9,FALSE)),IF(VLOOKUP($A1306,'REACH Bilaga XIV_update'!$D$5:$I$110,6,FALSE)="",NA(),VLOOKUP($A1306,'REACH Bilaga XIV_update'!$D$5:$I$110,6,FALSE))),IF(VLOOKUP($C1306,'REACH Bilaga XIV_update'!$C$5:$I$110,7,FALSE)="",NA(),VLOOKUP($C1306,'REACH Bilaga XIV_update'!$C$5:$I$110,7,FALSE)))</f>
        <v>#N/A</v>
      </c>
      <c r="R1306" s="76" t="e">
        <f>IF($C1306="-",IF($A1306="-",IF(VLOOKUP($D1306,CoRAP_update!$A$5:$O$376,15,FALSE)="",NA(),VLOOKUP($D1306,CoRAP_update!$A$5:$O$376,15,FALSE)),IF(VLOOKUP($A1306,CoRAP_update!$D$5:$O$376,12,FALSE)="",NA(),VLOOKUP($A1306,CoRAP_update!$D$5:$O$376,12,FALSE))),IF(VLOOKUP($C1306,CoRAP_update!$C$5:$O$376,13,FALSE)="",NA(),VLOOKUP($C1306,CoRAP_update!$C$5:$O$376,13,FALSE)))</f>
        <v>#N/A</v>
      </c>
      <c r="S1306" s="144" t="e">
        <f>IF($C1306="-",IF($A1306="-",VLOOKUP($D1306,CoRAP_update!$A$5:$J$376,MATCH(Sammanfattning!S$1,CoRAP_update!$A$4:$J$4,0),FALSE),VLOOKUP($A1306,CoRAP_update!$D$5:$J$376,MATCH(Sammanfattning!S$1,CoRAP_update!$D$4:$J$4,0),FALSE)),VLOOKUP($C1306,CoRAP_update!$C$5:$J$376,MATCH(Sammanfattning!S$1,CoRAP_update!$C$4:$J$4,0),FALSE))</f>
        <v>#N/A</v>
      </c>
      <c r="T1306" s="76" t="str">
        <f>IF($A1306="-",VLOOKUP($D1306,EDC_update!$C$2:$F$450,4,FALSE),VLOOKUP($A1306,EDC_update!$B$2:$F$450,5,FALSE))</f>
        <v>CAT2</v>
      </c>
      <c r="V1306" s="78">
        <f>IF(IFERROR(SEARCH("PBT",P1306),99)=99,IF(IFERROR(SEARCH("suspected PBT",S1306),99)=99,IF(IFERROR(SEARCH("concluded to be PBT",K1306),99)=99,IF(IFERROR(SEARCH("PBT",S1306),99)=99,IF(IFERROR(SEARCH("PBT cand",L1306),99)=99,IF(IFERROR(SEARCH("PBT",L1306),99)=99,IF(IFERROR(SEARCH("persistent, bioackumulative and toxic properties",K1306),99)=99,0,Scoring!$E$3),Scoring!$E$3),Scoring!$E$7),Scoring!$E$3),Scoring!$E$5),Scoring!$E$6),Scoring!$E$3)</f>
        <v>0</v>
      </c>
      <c r="W1306" s="78">
        <f>IF(IFERROR(SEARCH("vPvB",P1306),99)=99,IF(IFERROR(SEARCH("suspected pbt/vPvB",S1306),99)=99,IF(IFERROR(SEARCH("vPvB",S1306),99)=99,IF(IFERROR(SEARCH("concluded to be a vPvB",S1306),99)=99,IF(IFERROR(SEARCH("identified as vPvB",K1306),99)=99,IF(IFERROR(SEARCH("concluded to be a vPvB",K1306),99)=99,IF(IFERROR(SEARCH("concluded to be both pbt and vPvB",S1306),99)=99,IF(IFERROR(SEARCH("concluded to be both pbt and vPvB",K1306),99)=99,0,Scoring!$E$5),Scoring!$E$5),Scoring!$E$5),Scoring!$E$5),Scoring!$E$5),Scoring!$E$4),Scoring!$E$6),Scoring!$E$4)</f>
        <v>0</v>
      </c>
      <c r="X1306" s="78">
        <f>IF(IFERROR(SEARCH("H410",N1306),99)=99,IF(IFERROR(SEARCH("H410",O1306),99)=99,IF(IFERROR(SEARCH("H410",Q1306),99)=99,IF(IFERROR(SEARCH("H410",M1306),99)=99,IF(IFERROR(SEARCH("H410",R1306),99)=99,IF(IFERROR(SEARCH("H411",N1306),99)=99,IF(IFERROR(SEARCH("H411",O1306),99)=99,IF(IFERROR(SEARCH("H411",Q1306),99)=99,IF(IFERROR(SEARCH("H411",M1306),99)=99,IF(IFERROR(SEARCH("H411",R1306),99)=99,IF(IFERROR(SEARCH("H413",N1306),99)=99,IF(IFERROR(SEARCH("H413",O1306),99)=99,IF(IFERROR(SEARCH("H413",Q1306),99)=99,IF(IFERROR(SEARCH("H413",M1306),99)=99,IF(IFERROR(SEARCH("H413",R1306),99)=99,IF(IFERROR(SEARCH("H412",N1306),99)=99,IF(IFERROR(SEARCH("H412",O1306),99)=99,IF(IFERROR(SEARCH("H412",Q1306),99)=99,IF(IFERROR(SEARCH("H412",M1306),99)=99,IF(IFERROR(SEARCH("H412",R1306),99)=99,0,Scoring!$E$2),Scoring!$E$2),Scoring!$E$2),Scoring!$E$2),Scoring!$E$2),Scoring!$E$2),Scoring!$E$2),Scoring!$E$2),Scoring!$E$2),Scoring!$E$2),Scoring!$E$2),Scoring!$E$2),Scoring!$E$2),Scoring!$E$2),Scoring!$E$2),Scoring!$E$2),Scoring!$E$2),Scoring!$E$2),Scoring!$E$2),Scoring!$E$2)</f>
        <v>0</v>
      </c>
      <c r="Y1306" s="78">
        <f>IF(IFERROR(SEARCH("CMR",K1306),99)=99,IF(IFERROR(SEARCH("Suspected CMR",S1306),99)=99,IF(IFERROR(SEARCH("CMR",S1306),99)=99,0,Scoring!$E$8),Scoring!$E$9),Scoring!$E$8)</f>
        <v>0</v>
      </c>
      <c r="Z1306" s="78">
        <f>IF(IFERROR(SEARCH("H350",N1306),99)=99,IF(IFERROR(SEARCH("H350",O1306),99)=99,IF(IFERROR(SEARCH("H350",Q1306),99)=99,IF(IFERROR(SEARCH("H350",M1306),99)=99,IF(IFERROR(SEARCH("H350",R1306),99)=99,IF(IFERROR(SEARCH("H351",N1306),99)=99,IF(IFERROR(SEARCH("H351",O1306),99)=99,IF(IFERROR(SEARCH("H351",Q1306),99)=99,IF(IFERROR(SEARCH("H351",M1306),99)=99,IF(IFERROR(SEARCH("H351",R1306),99)=99,IF(IFERROR(SEARCH("carcinogenic",P1306),99)=99,IF(IFERROR(SEARCH("suspected carcinogenic",S1306),99)=99,0,Scoring!$E$12),Scoring!$E$11),Scoring!$E$10),Scoring!$E$10),Scoring!$E$10),Scoring!$E$10),Scoring!$E$10),Scoring!$E$10),Scoring!$E$10),Scoring!$E$10),Scoring!$E$10),Scoring!$E$10)</f>
        <v>0</v>
      </c>
      <c r="AA1306" s="78">
        <f>IF(IFERROR(SEARCH("H340",N1306),99)=99,IF(IFERROR(SEARCH("H340",O1306),99)=99,IF(IFERROR(SEARCH("H340",Q1306),99)=99,IF(IFERROR(SEARCH("H340",M1306),99)=99,IF(IFERROR(SEARCH("H340",R1306),99)=99,IF(IFERROR(SEARCH("H341",N1306),99)=99,IF(IFERROR(SEARCH("H341",O1306),99)=99,IF(IFERROR(SEARCH("H341",Q1306),99)=99,IF(IFERROR(SEARCH("H341",M1306),99)=99,IF(IFERROR(SEARCH("H341",R1306),99)=99,IF(IFERROR(SEARCH("mutagenic",P1306),99)=99,IF(IFERROR(SEARCH("suspected mutagenic",S1306),99)=99,0,Scoring!$E$15),Scoring!$E$14),Scoring!$E$13),Scoring!$E$13),Scoring!$E$13),Scoring!$E$13),Scoring!$E$13),Scoring!$E$13),Scoring!$E$13),Scoring!$E$13),Scoring!$E$13),Scoring!$E$13)</f>
        <v>0</v>
      </c>
      <c r="AB1306" s="78">
        <f>IF(IFERROR(SEARCH("H360",N1306),99)=99,IF(IFERROR(SEARCH("H360",O1306),99)=99,IF(IFERROR(SEARCH("H360",Q1306),99)=99,IF(IFERROR(SEARCH("H360",M1306),99)=99,IF(IFERROR(SEARCH("H360",R1306),99)=99,IF(IFERROR(SEARCH("H361",N1306),99)=99,IF(IFERROR(SEARCH("H361",O1306),99)=99,IF(IFERROR(SEARCH("H361",Q1306),99)=99,IF(IFERROR(SEARCH("H361",M1306),99)=99,IF(IFERROR(SEARCH("H361",R1306),99)=99,IF(IFERROR(SEARCH("reproduction",P1306),99)=99,IF(IFERROR(SEARCH("suspected reprotoxic",S1306),99)=99,IF(IFERROR(SEARCH("reprotoxic",S1306),99)=99,IF(IFERROR(SEARCH("reprotoxic",K1306),99)=99,0,Scoring!$E$18),Scoring!$E$18),Scoring!$E$19),Scoring!$E$17),Scoring!$E$16),Scoring!$E$16),Scoring!$E$16),Scoring!$E$16),Scoring!$E$16),Scoring!$E$16),Scoring!$E$16),Scoring!$E$16),Scoring!$E$16),Scoring!$E$16)</f>
        <v>0</v>
      </c>
      <c r="AC1306" s="78">
        <f>IF(IFERROR(SEARCH("57f",L1306),99)=99,IF(IFERROR(SEARCH("57(f)",P1306),99)=99,0,Scoring!$E$20),Scoring!$E$20)</f>
        <v>0</v>
      </c>
      <c r="AD1306" s="78">
        <f>IF(IFERROR(SEARCH("CAT1",T1306),99)=99,IF(IFERROR(SEARCH("CAT2",T1306),99)=99,IF(IFERROR(SEARCH("CAT3",T1306),99)=99,IF(IFERROR(SEARCH("concluded to be endocrine",K1306),99)=99,IF(IFERROR(SEARCH("categorised as endocrine",K1306),99)=99,IF(IFERROR(SEARCH("endocrine disrupting",P1306),99)=99,IF(IFERROR(SEARCH("endocrine disrupting",K1306),99)=99,IF(IFERROR(SEARCH("suspected endocrine",S1306),99)=99,IF(IFERROR(SEARCH("potential endocrine",S1306),99)=99,0,Scoring!$E$25),Scoring!$E$25),Scoring!$E$24),Scoring!$E$24),Scoring!$E$24),Scoring!$E$24),Scoring!$E$23),Scoring!$E$22),Scoring!$E$21)</f>
        <v>0.5</v>
      </c>
      <c r="AE1306" s="78">
        <f>IF(IFERROR(SEARCH("suspected sensitiser",S1306),99)=99,IF(IFERROR(SEARCH("sensitiser",S1306),99)=99,IF(IFERROR(SEARCH("other hazard based concern",S1306),99)=99,0,Scoring!$E$28),Scoring!$E$26),Scoring!$E$27)</f>
        <v>0</v>
      </c>
      <c r="AF1306" s="78">
        <f>IF(IFERROR(M1306,1)=1,IF(IFERROR(N1306,1)=1,IF(IFERROR(O1306,1)=1,IF(IFERROR(Q1306,1)=1,IF(IFERROR(R1306,1)=1,IF(IFERROR(T1306,1)=1,IF(IFERROR(K1306,1)=1,IF(IFERROR(P1306,1)=1,IF(IFERROR(S1306,1)=1,Scoring!$E$29,0),0),0),0),0),0),0),0),0)</f>
        <v>0</v>
      </c>
      <c r="AG1306" s="78">
        <f t="shared" si="90"/>
        <v>0.5</v>
      </c>
      <c r="AI1306" s="93"/>
      <c r="AJ1306" s="94"/>
      <c r="AK1306" s="76"/>
      <c r="AL1306" s="75"/>
      <c r="AN1306" s="79"/>
      <c r="AO1306" s="79"/>
      <c r="AP1306" s="79"/>
      <c r="AQ1306" s="79"/>
      <c r="AR1306" s="79"/>
      <c r="AS1306" s="78"/>
      <c r="AU1306" s="79">
        <f>IF(IFERROR(F1306,99)=99,IF(IFERROR(G1306,99)=99,IF(IFERROR(H1306,99)=99,IF(IFERROR(I1306,99)=99,IF(IFERROR(E1306,99)=99,IF(IFERROR(J1306,99)=99,0,Scoring!$B$7),Scoring!$B$3),Scoring!$B$2),Scoring!$B$6),Scoring!$B$5),Scoring!$B$4)</f>
        <v>0.3</v>
      </c>
      <c r="AV1306" s="78">
        <f t="shared" si="91"/>
        <v>0.15</v>
      </c>
      <c r="AW1306" s="78"/>
      <c r="AX1306" s="66"/>
      <c r="AY1306" s="78"/>
      <c r="AZ1306" s="76"/>
      <c r="BB1306" s="76"/>
    </row>
    <row r="1307" spans="1:54" x14ac:dyDescent="0.25">
      <c r="A1307" s="89" t="s">
        <v>6966</v>
      </c>
      <c r="B1307" s="89" t="s">
        <v>30</v>
      </c>
      <c r="C1307" s="89" t="s">
        <v>30</v>
      </c>
      <c r="D1307" s="89" t="s">
        <v>6967</v>
      </c>
      <c r="E1307" s="76" t="e">
        <f>IF(C1307="-",IF(A1307="-",VLOOKUP(D1307,'sin-list 180320_update'!$C$2:$C$835,1,FALSE),VLOOKUP(A1307,'sin-list 180320_update'!$A$2:$A$835,1,FALSE)),VLOOKUP(C1307,'sin-list 180320_update'!$B$2:$B$835,1,FALSE))</f>
        <v>#N/A</v>
      </c>
      <c r="F1307" s="76" t="e">
        <f>IF($C1307="-",IF($A1307="-",VLOOKUP($D1307,'REACH Bilaga XVII_update'!$A$5:$A$131,1,FALSE),VLOOKUP($A1307,'REACH Bilaga XVII_update'!$C$5:$C$131,1,FALSE)),VLOOKUP($C1307,'REACH Bilaga XVII_update'!$B$5:$B$131,1,FALSE))</f>
        <v>#N/A</v>
      </c>
      <c r="G1307" s="76" t="e">
        <f>IF($C1307="-",IF($A1307="-",VLOOKUP($D1307,' REACH Bilaga 59_update'!$A$5:$A$210,1,FALSE),VLOOKUP($A1307,' REACH Bilaga 59_update'!$D$5:$D$210,1,FALSE)),VLOOKUP($C1307,' REACH Bilaga 59_update'!$C$5:$C$210,1,FALSE))</f>
        <v>#N/A</v>
      </c>
      <c r="H1307" s="76" t="e">
        <f>IF($C1307="-",IF($A1307="-",VLOOKUP($D1307,'REACH Bilaga XIV_update'!$A$5:$A$110,1,FALSE),VLOOKUP($A1307,'REACH Bilaga XIV_update'!$D$5:$D$110,1,FALSE)),VLOOKUP($C1307,'REACH Bilaga XIV_update'!$C$5:$C$110,1,FALSE))</f>
        <v>#N/A</v>
      </c>
      <c r="I1307" s="76" t="e">
        <f>IF($C1307="-",IF($A1307="-",VLOOKUP($D1307,CoRAP_update!$A$5:$A$376,1,FALSE),VLOOKUP($A1307,CoRAP_update!$D$5:$D$376,1,FALSE)),VLOOKUP($C1307,CoRAP_update!$C$5:$C$376,1,FALSE))</f>
        <v>#N/A</v>
      </c>
      <c r="J1307" s="76" t="str">
        <f>IF($C1307="-",IF($A1307="-",VLOOKUP($D1307,EDC_update!$C$2:$C$450,1,FALSE),VLOOKUP($A1307,EDC_update!$B$2:$B$450,1,FALSE)),VLOOKUP($C1307,EDC_update!$L$2:$L$450,1,FALSE))</f>
        <v>309-00-2</v>
      </c>
      <c r="K1307" s="76" t="e">
        <f>IF($C1307="-",IF($A1307="-",IF(VLOOKUP($D1307,'sin-list 180320_update'!$C$2:$S$835,3,FALSE)="",NA(),VLOOKUP($D1307,'sin-list 180320_update'!$C$2:$S$835,3,FALSE)),IF(VLOOKUP($A1307,'sin-list 180320_update'!$A$2:$S$835,5,FALSE)="",NA(),VLOOKUP($A1307,'sin-list 180320_update'!$A$2:$S$835,5,FALSE))),IF(VLOOKUP($C1307,'sin-list 180320_update'!$B$2:$S$835,4,FALSE)="",NA(),VLOOKUP($C1307,'sin-list 180320_update'!$B$2:$S$835,4,FALSE)))</f>
        <v>#N/A</v>
      </c>
      <c r="L1307" s="76" t="e">
        <f>IF($C1307="-",IF($A1307="-",VLOOKUP($D1307,'sin-list 180320_update'!$C$2:$S$835,6,FALSE),VLOOKUP($A1307,'sin-list 180320_update'!$A$2:$S$835,8,FALSE)),VLOOKUP($C1307,'sin-list 180320_update'!$B$2:$S$835,7,FALSE))</f>
        <v>#N/A</v>
      </c>
      <c r="M1307" s="76" t="e">
        <f>IF($C1307="-",IF($A1307="-",IF(VLOOKUP($D1307,'sin-list 180320_update'!$C$2:$S$835,8,FALSE)="",NA(),VLOOKUP($D1307,'sin-list 180320_update'!$C$2:$S$835,8,FALSE)),IF(VLOOKUP($A1307,'sin-list 180320_update'!$A$2:$S$835,10,FALSE)="",NA(),VLOOKUP($A1307,'sin-list 180320_update'!$A$2:$S$835,10,FALSE))),IF(VLOOKUP($C1307,'sin-list 180320_update'!$B$2:$S$835,9,FALSE)="",NA(),VLOOKUP($C1307,'sin-list 180320_update'!$B$2:$S$835,9,FALSE)))</f>
        <v>#N/A</v>
      </c>
      <c r="N1307" s="76" t="e">
        <f>IF($C1307="-",IF($A1307="-",IF(VLOOKUP($D1307,'REACH Bilaga XVII_update'!$A$5:$E$131,4,FALSE)="",NA(),VLOOKUP($D1307,'REACH Bilaga XVII_update'!$A$5:$E$131,4,FALSE)),IF(VLOOKUP($A1307,'REACH Bilaga XVII_update'!$C$5:$D$131,2,FALSE)="",NA(),VLOOKUP($A1307,'REACH Bilaga XVII_update'!$C$5:$D$131,2,FALSE))),IF(VLOOKUP($C1307,'REACH Bilaga XVII_update'!$B$5:$D$131,3,FALSE)="",NA(),VLOOKUP($C1307,'REACH Bilaga XVII_update'!$B$5:$D$131,3,FALSE)))</f>
        <v>#N/A</v>
      </c>
      <c r="O1307" s="76" t="e">
        <f>IF($C1307="-",IF($A1307="-",IF(VLOOKUP($D1307,' REACH Bilaga 59_update'!$A$5:$E$210,5,FALSE)="",NA(),VLOOKUP($D1307,' REACH Bilaga 59_update'!$A$5:$E$210,5,FALSE)),IF(VLOOKUP($A1307,' REACH Bilaga 59_update'!$D$5:$E$210,2,FALSE)="",NA(),VLOOKUP($A1307,' REACH Bilaga 59_update'!$D$5:$E$210,2,FALSE))),IF(VLOOKUP($C1307,' REACH Bilaga 59_update'!$C$5:$E$210,3,FALSE)="",NA(),VLOOKUP($C1307,' REACH Bilaga 59_update'!$C$5:$E$210,3,FALSE)))</f>
        <v>#N/A</v>
      </c>
      <c r="P1307" s="76" t="e">
        <f>IF(C1307="-",IF(A1307="-",IFERROR(VLOOKUP($D1307,' REACH Bilaga 59_update'!$A$5:$F$210,MATCH(Sammanfattning!P$1,' REACH Bilaga 59_update'!$A$4:$F$4,0),FALSE),VLOOKUP($D1307,'REACH Bilaga XIV_update'!$A$4:$H$110,MATCH(Sammanfattning!P$1,'REACH Bilaga XIV_update'!$A$4:$H$4,0),FALSE)),IFERROR(VLOOKUP($A1307,' REACH Bilaga 59_update'!$D$5:$F$210,MATCH(Sammanfattning!P$1,' REACH Bilaga 59_update'!$D$4:$F$4,0),FALSE),VLOOKUP($A1307,'REACH Bilaga XIV_update'!$D$4:$H$110,MATCH(Sammanfattning!P$1,'REACH Bilaga XIV_update'!$D$4:$H$4,0),FALSE))),IFERROR(VLOOKUP($C1307,' REACH Bilaga 59_update'!$C$5:$F$210,MATCH(Sammanfattning!P$1,' REACH Bilaga 59_update'!$C$4:$F$4,0),FALSE),VLOOKUP($C1307,'REACH Bilaga XIV_update'!$C$4:$H$110,MATCH(Sammanfattning!P$1,'REACH Bilaga XIV_update'!$C$4:$H$4,0),FALSE)))</f>
        <v>#N/A</v>
      </c>
      <c r="Q1307" s="76" t="e">
        <f>IF($C1307="-",IF($A1307="-",IF(VLOOKUP($D1307,'REACH Bilaga XIV_update'!$A$5:$I$110,9,FALSE)="",NA(),VLOOKUP($D1307,'REACH Bilaga XIV_update'!$A$5:$I$110,9,FALSE)),IF(VLOOKUP($A1307,'REACH Bilaga XIV_update'!$D$5:$I$110,6,FALSE)="",NA(),VLOOKUP($A1307,'REACH Bilaga XIV_update'!$D$5:$I$110,6,FALSE))),IF(VLOOKUP($C1307,'REACH Bilaga XIV_update'!$C$5:$I$110,7,FALSE)="",NA(),VLOOKUP($C1307,'REACH Bilaga XIV_update'!$C$5:$I$110,7,FALSE)))</f>
        <v>#N/A</v>
      </c>
      <c r="R1307" s="76" t="e">
        <f>IF($C1307="-",IF($A1307="-",IF(VLOOKUP($D1307,CoRAP_update!$A$5:$O$376,15,FALSE)="",NA(),VLOOKUP($D1307,CoRAP_update!$A$5:$O$376,15,FALSE)),IF(VLOOKUP($A1307,CoRAP_update!$D$5:$O$376,12,FALSE)="",NA(),VLOOKUP($A1307,CoRAP_update!$D$5:$O$376,12,FALSE))),IF(VLOOKUP($C1307,CoRAP_update!$C$5:$O$376,13,FALSE)="",NA(),VLOOKUP($C1307,CoRAP_update!$C$5:$O$376,13,FALSE)))</f>
        <v>#N/A</v>
      </c>
      <c r="S1307" s="144" t="e">
        <f>IF($C1307="-",IF($A1307="-",VLOOKUP($D1307,CoRAP_update!$A$5:$J$376,MATCH(Sammanfattning!S$1,CoRAP_update!$A$4:$J$4,0),FALSE),VLOOKUP($A1307,CoRAP_update!$D$5:$J$376,MATCH(Sammanfattning!S$1,CoRAP_update!$D$4:$J$4,0),FALSE)),VLOOKUP($C1307,CoRAP_update!$C$5:$J$376,MATCH(Sammanfattning!S$1,CoRAP_update!$C$4:$J$4,0),FALSE))</f>
        <v>#N/A</v>
      </c>
      <c r="T1307" s="76" t="str">
        <f>IF($A1307="-",VLOOKUP($D1307,EDC_update!$C$2:$F$450,4,FALSE),VLOOKUP($A1307,EDC_update!$B$2:$F$450,5,FALSE))</f>
        <v>CAT2</v>
      </c>
      <c r="V1307" s="78">
        <f>IF(IFERROR(SEARCH("PBT",P1307),99)=99,IF(IFERROR(SEARCH("suspected PBT",S1307),99)=99,IF(IFERROR(SEARCH("concluded to be PBT",K1307),99)=99,IF(IFERROR(SEARCH("PBT",S1307),99)=99,IF(IFERROR(SEARCH("PBT cand",L1307),99)=99,IF(IFERROR(SEARCH("PBT",L1307),99)=99,IF(IFERROR(SEARCH("persistent, bioackumulative and toxic properties",K1307),99)=99,0,Scoring!$E$3),Scoring!$E$3),Scoring!$E$7),Scoring!$E$3),Scoring!$E$5),Scoring!$E$6),Scoring!$E$3)</f>
        <v>0</v>
      </c>
      <c r="W1307" s="78">
        <f>IF(IFERROR(SEARCH("vPvB",P1307),99)=99,IF(IFERROR(SEARCH("suspected pbt/vPvB",S1307),99)=99,IF(IFERROR(SEARCH("vPvB",S1307),99)=99,IF(IFERROR(SEARCH("concluded to be a vPvB",S1307),99)=99,IF(IFERROR(SEARCH("identified as vPvB",K1307),99)=99,IF(IFERROR(SEARCH("concluded to be a vPvB",K1307),99)=99,IF(IFERROR(SEARCH("concluded to be both pbt and vPvB",S1307),99)=99,IF(IFERROR(SEARCH("concluded to be both pbt and vPvB",K1307),99)=99,0,Scoring!$E$5),Scoring!$E$5),Scoring!$E$5),Scoring!$E$5),Scoring!$E$5),Scoring!$E$4),Scoring!$E$6),Scoring!$E$4)</f>
        <v>0</v>
      </c>
      <c r="X1307" s="78">
        <f>IF(IFERROR(SEARCH("H410",N1307),99)=99,IF(IFERROR(SEARCH("H410",O1307),99)=99,IF(IFERROR(SEARCH("H410",Q1307),99)=99,IF(IFERROR(SEARCH("H410",M1307),99)=99,IF(IFERROR(SEARCH("H410",R1307),99)=99,IF(IFERROR(SEARCH("H411",N1307),99)=99,IF(IFERROR(SEARCH("H411",O1307),99)=99,IF(IFERROR(SEARCH("H411",Q1307),99)=99,IF(IFERROR(SEARCH("H411",M1307),99)=99,IF(IFERROR(SEARCH("H411",R1307),99)=99,IF(IFERROR(SEARCH("H413",N1307),99)=99,IF(IFERROR(SEARCH("H413",O1307),99)=99,IF(IFERROR(SEARCH("H413",Q1307),99)=99,IF(IFERROR(SEARCH("H413",M1307),99)=99,IF(IFERROR(SEARCH("H413",R1307),99)=99,IF(IFERROR(SEARCH("H412",N1307),99)=99,IF(IFERROR(SEARCH("H412",O1307),99)=99,IF(IFERROR(SEARCH("H412",Q1307),99)=99,IF(IFERROR(SEARCH("H412",M1307),99)=99,IF(IFERROR(SEARCH("H412",R1307),99)=99,0,Scoring!$E$2),Scoring!$E$2),Scoring!$E$2),Scoring!$E$2),Scoring!$E$2),Scoring!$E$2),Scoring!$E$2),Scoring!$E$2),Scoring!$E$2),Scoring!$E$2),Scoring!$E$2),Scoring!$E$2),Scoring!$E$2),Scoring!$E$2),Scoring!$E$2),Scoring!$E$2),Scoring!$E$2),Scoring!$E$2),Scoring!$E$2),Scoring!$E$2)</f>
        <v>0</v>
      </c>
      <c r="Y1307" s="78">
        <f>IF(IFERROR(SEARCH("CMR",K1307),99)=99,IF(IFERROR(SEARCH("Suspected CMR",S1307),99)=99,IF(IFERROR(SEARCH("CMR",S1307),99)=99,0,Scoring!$E$8),Scoring!$E$9),Scoring!$E$8)</f>
        <v>0</v>
      </c>
      <c r="Z1307" s="78">
        <f>IF(IFERROR(SEARCH("H350",N1307),99)=99,IF(IFERROR(SEARCH("H350",O1307),99)=99,IF(IFERROR(SEARCH("H350",Q1307),99)=99,IF(IFERROR(SEARCH("H350",M1307),99)=99,IF(IFERROR(SEARCH("H350",R1307),99)=99,IF(IFERROR(SEARCH("H351",N1307),99)=99,IF(IFERROR(SEARCH("H351",O1307),99)=99,IF(IFERROR(SEARCH("H351",Q1307),99)=99,IF(IFERROR(SEARCH("H351",M1307),99)=99,IF(IFERROR(SEARCH("H351",R1307),99)=99,IF(IFERROR(SEARCH("carcinogenic",P1307),99)=99,IF(IFERROR(SEARCH("suspected carcinogenic",S1307),99)=99,0,Scoring!$E$12),Scoring!$E$11),Scoring!$E$10),Scoring!$E$10),Scoring!$E$10),Scoring!$E$10),Scoring!$E$10),Scoring!$E$10),Scoring!$E$10),Scoring!$E$10),Scoring!$E$10),Scoring!$E$10)</f>
        <v>0</v>
      </c>
      <c r="AA1307" s="78">
        <f>IF(IFERROR(SEARCH("H340",N1307),99)=99,IF(IFERROR(SEARCH("H340",O1307),99)=99,IF(IFERROR(SEARCH("H340",Q1307),99)=99,IF(IFERROR(SEARCH("H340",M1307),99)=99,IF(IFERROR(SEARCH("H340",R1307),99)=99,IF(IFERROR(SEARCH("H341",N1307),99)=99,IF(IFERROR(SEARCH("H341",O1307),99)=99,IF(IFERROR(SEARCH("H341",Q1307),99)=99,IF(IFERROR(SEARCH("H341",M1307),99)=99,IF(IFERROR(SEARCH("H341",R1307),99)=99,IF(IFERROR(SEARCH("mutagenic",P1307),99)=99,IF(IFERROR(SEARCH("suspected mutagenic",S1307),99)=99,0,Scoring!$E$15),Scoring!$E$14),Scoring!$E$13),Scoring!$E$13),Scoring!$E$13),Scoring!$E$13),Scoring!$E$13),Scoring!$E$13),Scoring!$E$13),Scoring!$E$13),Scoring!$E$13),Scoring!$E$13)</f>
        <v>0</v>
      </c>
      <c r="AB1307" s="78">
        <f>IF(IFERROR(SEARCH("H360",N1307),99)=99,IF(IFERROR(SEARCH("H360",O1307),99)=99,IF(IFERROR(SEARCH("H360",Q1307),99)=99,IF(IFERROR(SEARCH("H360",M1307),99)=99,IF(IFERROR(SEARCH("H360",R1307),99)=99,IF(IFERROR(SEARCH("H361",N1307),99)=99,IF(IFERROR(SEARCH("H361",O1307),99)=99,IF(IFERROR(SEARCH("H361",Q1307),99)=99,IF(IFERROR(SEARCH("H361",M1307),99)=99,IF(IFERROR(SEARCH("H361",R1307),99)=99,IF(IFERROR(SEARCH("reproduction",P1307),99)=99,IF(IFERROR(SEARCH("suspected reprotoxic",S1307),99)=99,IF(IFERROR(SEARCH("reprotoxic",S1307),99)=99,IF(IFERROR(SEARCH("reprotoxic",K1307),99)=99,0,Scoring!$E$18),Scoring!$E$18),Scoring!$E$19),Scoring!$E$17),Scoring!$E$16),Scoring!$E$16),Scoring!$E$16),Scoring!$E$16),Scoring!$E$16),Scoring!$E$16),Scoring!$E$16),Scoring!$E$16),Scoring!$E$16),Scoring!$E$16)</f>
        <v>0</v>
      </c>
      <c r="AC1307" s="78">
        <f>IF(IFERROR(SEARCH("57f",L1307),99)=99,IF(IFERROR(SEARCH("57(f)",P1307),99)=99,0,Scoring!$E$20),Scoring!$E$20)</f>
        <v>0</v>
      </c>
      <c r="AD1307" s="78">
        <f>IF(IFERROR(SEARCH("CAT1",T1307),99)=99,IF(IFERROR(SEARCH("CAT2",T1307),99)=99,IF(IFERROR(SEARCH("CAT3",T1307),99)=99,IF(IFERROR(SEARCH("concluded to be endocrine",K1307),99)=99,IF(IFERROR(SEARCH("categorised as endocrine",K1307),99)=99,IF(IFERROR(SEARCH("endocrine disrupting",P1307),99)=99,IF(IFERROR(SEARCH("endocrine disrupting",K1307),99)=99,IF(IFERROR(SEARCH("suspected endocrine",S1307),99)=99,IF(IFERROR(SEARCH("potential endocrine",S1307),99)=99,0,Scoring!$E$25),Scoring!$E$25),Scoring!$E$24),Scoring!$E$24),Scoring!$E$24),Scoring!$E$24),Scoring!$E$23),Scoring!$E$22),Scoring!$E$21)</f>
        <v>0.5</v>
      </c>
      <c r="AE1307" s="78">
        <f>IF(IFERROR(SEARCH("suspected sensitiser",S1307),99)=99,IF(IFERROR(SEARCH("sensitiser",S1307),99)=99,IF(IFERROR(SEARCH("other hazard based concern",S1307),99)=99,0,Scoring!$E$28),Scoring!$E$26),Scoring!$E$27)</f>
        <v>0</v>
      </c>
      <c r="AF1307" s="78">
        <f>IF(IFERROR(M1307,1)=1,IF(IFERROR(N1307,1)=1,IF(IFERROR(O1307,1)=1,IF(IFERROR(Q1307,1)=1,IF(IFERROR(R1307,1)=1,IF(IFERROR(T1307,1)=1,IF(IFERROR(K1307,1)=1,IF(IFERROR(P1307,1)=1,IF(IFERROR(S1307,1)=1,Scoring!$E$29,0),0),0),0),0),0),0),0),0)</f>
        <v>0</v>
      </c>
      <c r="AG1307" s="78">
        <f t="shared" si="90"/>
        <v>0.5</v>
      </c>
      <c r="AI1307" s="93"/>
      <c r="AJ1307" s="94"/>
      <c r="AK1307" s="76"/>
      <c r="AL1307" s="75"/>
      <c r="AN1307" s="79"/>
      <c r="AO1307" s="79"/>
      <c r="AP1307" s="79"/>
      <c r="AQ1307" s="79"/>
      <c r="AR1307" s="79"/>
      <c r="AS1307" s="78"/>
      <c r="AU1307" s="79">
        <f>IF(IFERROR(F1307,99)=99,IF(IFERROR(G1307,99)=99,IF(IFERROR(H1307,99)=99,IF(IFERROR(I1307,99)=99,IF(IFERROR(E1307,99)=99,IF(IFERROR(J1307,99)=99,0,Scoring!$B$7),Scoring!$B$3),Scoring!$B$2),Scoring!$B$6),Scoring!$B$5),Scoring!$B$4)</f>
        <v>0.3</v>
      </c>
      <c r="AV1307" s="78">
        <f t="shared" si="91"/>
        <v>0.15</v>
      </c>
      <c r="AW1307" s="78"/>
      <c r="AX1307" s="66"/>
      <c r="AY1307" s="78"/>
      <c r="AZ1307" s="76"/>
      <c r="BB1307" s="76"/>
    </row>
    <row r="1308" spans="1:54" x14ac:dyDescent="0.25">
      <c r="A1308" s="89" t="s">
        <v>6247</v>
      </c>
      <c r="B1308" s="89" t="s">
        <v>30</v>
      </c>
      <c r="C1308" s="89" t="s">
        <v>30</v>
      </c>
      <c r="D1308" s="89" t="s">
        <v>6900</v>
      </c>
      <c r="E1308" s="76" t="e">
        <f>IF(C1308="-",IF(A1308="-",VLOOKUP(D1308,'sin-list 180320_update'!$C$2:$C$835,1,FALSE),VLOOKUP(A1308,'sin-list 180320_update'!$A$2:$A$835,1,FALSE)),VLOOKUP(C1308,'sin-list 180320_update'!$B$2:$B$835,1,FALSE))</f>
        <v>#N/A</v>
      </c>
      <c r="F1308" s="76" t="e">
        <f>IF($C1308="-",IF($A1308="-",VLOOKUP($D1308,'REACH Bilaga XVII_update'!$A$5:$A$131,1,FALSE),VLOOKUP($A1308,'REACH Bilaga XVII_update'!$C$5:$C$131,1,FALSE)),VLOOKUP($C1308,'REACH Bilaga XVII_update'!$B$5:$B$131,1,FALSE))</f>
        <v>#N/A</v>
      </c>
      <c r="G1308" s="76" t="e">
        <f>IF($C1308="-",IF($A1308="-",VLOOKUP($D1308,' REACH Bilaga 59_update'!$A$5:$A$210,1,FALSE),VLOOKUP($A1308,' REACH Bilaga 59_update'!$D$5:$D$210,1,FALSE)),VLOOKUP($C1308,' REACH Bilaga 59_update'!$C$5:$C$210,1,FALSE))</f>
        <v>#N/A</v>
      </c>
      <c r="H1308" s="76" t="e">
        <f>IF($C1308="-",IF($A1308="-",VLOOKUP($D1308,'REACH Bilaga XIV_update'!$A$5:$A$110,1,FALSE),VLOOKUP($A1308,'REACH Bilaga XIV_update'!$D$5:$D$110,1,FALSE)),VLOOKUP($C1308,'REACH Bilaga XIV_update'!$C$5:$C$110,1,FALSE))</f>
        <v>#N/A</v>
      </c>
      <c r="I1308" s="76" t="e">
        <f>IF($C1308="-",IF($A1308="-",VLOOKUP($D1308,CoRAP_update!$A$5:$A$376,1,FALSE),VLOOKUP($A1308,CoRAP_update!$D$5:$D$376,1,FALSE)),VLOOKUP($C1308,CoRAP_update!$C$5:$C$376,1,FALSE))</f>
        <v>#N/A</v>
      </c>
      <c r="J1308" s="76" t="str">
        <f>IF($C1308="-",IF($A1308="-",VLOOKUP($D1308,EDC_update!$C$2:$C$450,1,FALSE),VLOOKUP($A1308,EDC_update!$B$2:$B$450,1,FALSE)),VLOOKUP($C1308,EDC_update!$L$2:$L$450,1,FALSE))</f>
        <v>3115-49-9</v>
      </c>
      <c r="K1308" s="76" t="e">
        <f>IF($C1308="-",IF($A1308="-",IF(VLOOKUP($D1308,'sin-list 180320_update'!$C$2:$S$835,3,FALSE)="",NA(),VLOOKUP($D1308,'sin-list 180320_update'!$C$2:$S$835,3,FALSE)),IF(VLOOKUP($A1308,'sin-list 180320_update'!$A$2:$S$835,5,FALSE)="",NA(),VLOOKUP($A1308,'sin-list 180320_update'!$A$2:$S$835,5,FALSE))),IF(VLOOKUP($C1308,'sin-list 180320_update'!$B$2:$S$835,4,FALSE)="",NA(),VLOOKUP($C1308,'sin-list 180320_update'!$B$2:$S$835,4,FALSE)))</f>
        <v>#N/A</v>
      </c>
      <c r="L1308" s="76" t="e">
        <f>IF($C1308="-",IF($A1308="-",VLOOKUP($D1308,'sin-list 180320_update'!$C$2:$S$835,6,FALSE),VLOOKUP($A1308,'sin-list 180320_update'!$A$2:$S$835,8,FALSE)),VLOOKUP($C1308,'sin-list 180320_update'!$B$2:$S$835,7,FALSE))</f>
        <v>#N/A</v>
      </c>
      <c r="M1308" s="76" t="e">
        <f>IF($C1308="-",IF($A1308="-",IF(VLOOKUP($D1308,'sin-list 180320_update'!$C$2:$S$835,8,FALSE)="",NA(),VLOOKUP($D1308,'sin-list 180320_update'!$C$2:$S$835,8,FALSE)),IF(VLOOKUP($A1308,'sin-list 180320_update'!$A$2:$S$835,10,FALSE)="",NA(),VLOOKUP($A1308,'sin-list 180320_update'!$A$2:$S$835,10,FALSE))),IF(VLOOKUP($C1308,'sin-list 180320_update'!$B$2:$S$835,9,FALSE)="",NA(),VLOOKUP($C1308,'sin-list 180320_update'!$B$2:$S$835,9,FALSE)))</f>
        <v>#N/A</v>
      </c>
      <c r="N1308" s="76" t="e">
        <f>IF($C1308="-",IF($A1308="-",IF(VLOOKUP($D1308,'REACH Bilaga XVII_update'!$A$5:$E$131,4,FALSE)="",NA(),VLOOKUP($D1308,'REACH Bilaga XVII_update'!$A$5:$E$131,4,FALSE)),IF(VLOOKUP($A1308,'REACH Bilaga XVII_update'!$C$5:$D$131,2,FALSE)="",NA(),VLOOKUP($A1308,'REACH Bilaga XVII_update'!$C$5:$D$131,2,FALSE))),IF(VLOOKUP($C1308,'REACH Bilaga XVII_update'!$B$5:$D$131,3,FALSE)="",NA(),VLOOKUP($C1308,'REACH Bilaga XVII_update'!$B$5:$D$131,3,FALSE)))</f>
        <v>#N/A</v>
      </c>
      <c r="O1308" s="76" t="e">
        <f>IF($C1308="-",IF($A1308="-",IF(VLOOKUP($D1308,' REACH Bilaga 59_update'!$A$5:$E$210,5,FALSE)="",NA(),VLOOKUP($D1308,' REACH Bilaga 59_update'!$A$5:$E$210,5,FALSE)),IF(VLOOKUP($A1308,' REACH Bilaga 59_update'!$D$5:$E$210,2,FALSE)="",NA(),VLOOKUP($A1308,' REACH Bilaga 59_update'!$D$5:$E$210,2,FALSE))),IF(VLOOKUP($C1308,' REACH Bilaga 59_update'!$C$5:$E$210,3,FALSE)="",NA(),VLOOKUP($C1308,' REACH Bilaga 59_update'!$C$5:$E$210,3,FALSE)))</f>
        <v>#N/A</v>
      </c>
      <c r="P1308" s="76" t="e">
        <f>IF(C1308="-",IF(A1308="-",IFERROR(VLOOKUP($D1308,' REACH Bilaga 59_update'!$A$5:$F$210,MATCH(Sammanfattning!P$1,' REACH Bilaga 59_update'!$A$4:$F$4,0),FALSE),VLOOKUP($D1308,'REACH Bilaga XIV_update'!$A$4:$H$110,MATCH(Sammanfattning!P$1,'REACH Bilaga XIV_update'!$A$4:$H$4,0),FALSE)),IFERROR(VLOOKUP($A1308,' REACH Bilaga 59_update'!$D$5:$F$210,MATCH(Sammanfattning!P$1,' REACH Bilaga 59_update'!$D$4:$F$4,0),FALSE),VLOOKUP($A1308,'REACH Bilaga XIV_update'!$D$4:$H$110,MATCH(Sammanfattning!P$1,'REACH Bilaga XIV_update'!$D$4:$H$4,0),FALSE))),IFERROR(VLOOKUP($C1308,' REACH Bilaga 59_update'!$C$5:$F$210,MATCH(Sammanfattning!P$1,' REACH Bilaga 59_update'!$C$4:$F$4,0),FALSE),VLOOKUP($C1308,'REACH Bilaga XIV_update'!$C$4:$H$110,MATCH(Sammanfattning!P$1,'REACH Bilaga XIV_update'!$C$4:$H$4,0),FALSE)))</f>
        <v>#N/A</v>
      </c>
      <c r="Q1308" s="76" t="e">
        <f>IF($C1308="-",IF($A1308="-",IF(VLOOKUP($D1308,'REACH Bilaga XIV_update'!$A$5:$I$110,9,FALSE)="",NA(),VLOOKUP($D1308,'REACH Bilaga XIV_update'!$A$5:$I$110,9,FALSE)),IF(VLOOKUP($A1308,'REACH Bilaga XIV_update'!$D$5:$I$110,6,FALSE)="",NA(),VLOOKUP($A1308,'REACH Bilaga XIV_update'!$D$5:$I$110,6,FALSE))),IF(VLOOKUP($C1308,'REACH Bilaga XIV_update'!$C$5:$I$110,7,FALSE)="",NA(),VLOOKUP($C1308,'REACH Bilaga XIV_update'!$C$5:$I$110,7,FALSE)))</f>
        <v>#N/A</v>
      </c>
      <c r="R1308" s="76" t="e">
        <f>IF($C1308="-",IF($A1308="-",IF(VLOOKUP($D1308,CoRAP_update!$A$5:$O$376,15,FALSE)="",NA(),VLOOKUP($D1308,CoRAP_update!$A$5:$O$376,15,FALSE)),IF(VLOOKUP($A1308,CoRAP_update!$D$5:$O$376,12,FALSE)="",NA(),VLOOKUP($A1308,CoRAP_update!$D$5:$O$376,12,FALSE))),IF(VLOOKUP($C1308,CoRAP_update!$C$5:$O$376,13,FALSE)="",NA(),VLOOKUP($C1308,CoRAP_update!$C$5:$O$376,13,FALSE)))</f>
        <v>#N/A</v>
      </c>
      <c r="S1308" s="144" t="e">
        <f>IF($C1308="-",IF($A1308="-",VLOOKUP($D1308,CoRAP_update!$A$5:$J$376,MATCH(Sammanfattning!S$1,CoRAP_update!$A$4:$J$4,0),FALSE),VLOOKUP($A1308,CoRAP_update!$D$5:$J$376,MATCH(Sammanfattning!S$1,CoRAP_update!$D$4:$J$4,0),FALSE)),VLOOKUP($C1308,CoRAP_update!$C$5:$J$376,MATCH(Sammanfattning!S$1,CoRAP_update!$C$4:$J$4,0),FALSE))</f>
        <v>#N/A</v>
      </c>
      <c r="T1308" s="76" t="str">
        <f>IF($A1308="-",VLOOKUP($D1308,EDC_update!$C$2:$F$450,4,FALSE),VLOOKUP($A1308,EDC_update!$B$2:$F$450,5,FALSE))</f>
        <v>CAT2</v>
      </c>
      <c r="V1308" s="78">
        <f>IF(IFERROR(SEARCH("PBT",P1308),99)=99,IF(IFERROR(SEARCH("suspected PBT",S1308),99)=99,IF(IFERROR(SEARCH("concluded to be PBT",K1308),99)=99,IF(IFERROR(SEARCH("PBT",S1308),99)=99,IF(IFERROR(SEARCH("PBT cand",L1308),99)=99,IF(IFERROR(SEARCH("PBT",L1308),99)=99,IF(IFERROR(SEARCH("persistent, bioackumulative and toxic properties",K1308),99)=99,0,Scoring!$E$3),Scoring!$E$3),Scoring!$E$7),Scoring!$E$3),Scoring!$E$5),Scoring!$E$6),Scoring!$E$3)</f>
        <v>0</v>
      </c>
      <c r="W1308" s="78">
        <f>IF(IFERROR(SEARCH("vPvB",P1308),99)=99,IF(IFERROR(SEARCH("suspected pbt/vPvB",S1308),99)=99,IF(IFERROR(SEARCH("vPvB",S1308),99)=99,IF(IFERROR(SEARCH("concluded to be a vPvB",S1308),99)=99,IF(IFERROR(SEARCH("identified as vPvB",K1308),99)=99,IF(IFERROR(SEARCH("concluded to be a vPvB",K1308),99)=99,IF(IFERROR(SEARCH("concluded to be both pbt and vPvB",S1308),99)=99,IF(IFERROR(SEARCH("concluded to be both pbt and vPvB",K1308),99)=99,0,Scoring!$E$5),Scoring!$E$5),Scoring!$E$5),Scoring!$E$5),Scoring!$E$5),Scoring!$E$4),Scoring!$E$6),Scoring!$E$4)</f>
        <v>0</v>
      </c>
      <c r="X1308" s="78">
        <f>IF(IFERROR(SEARCH("H410",N1308),99)=99,IF(IFERROR(SEARCH("H410",O1308),99)=99,IF(IFERROR(SEARCH("H410",Q1308),99)=99,IF(IFERROR(SEARCH("H410",M1308),99)=99,IF(IFERROR(SEARCH("H410",R1308),99)=99,IF(IFERROR(SEARCH("H411",N1308),99)=99,IF(IFERROR(SEARCH("H411",O1308),99)=99,IF(IFERROR(SEARCH("H411",Q1308),99)=99,IF(IFERROR(SEARCH("H411",M1308),99)=99,IF(IFERROR(SEARCH("H411",R1308),99)=99,IF(IFERROR(SEARCH("H413",N1308),99)=99,IF(IFERROR(SEARCH("H413",O1308),99)=99,IF(IFERROR(SEARCH("H413",Q1308),99)=99,IF(IFERROR(SEARCH("H413",M1308),99)=99,IF(IFERROR(SEARCH("H413",R1308),99)=99,IF(IFERROR(SEARCH("H412",N1308),99)=99,IF(IFERROR(SEARCH("H412",O1308),99)=99,IF(IFERROR(SEARCH("H412",Q1308),99)=99,IF(IFERROR(SEARCH("H412",M1308),99)=99,IF(IFERROR(SEARCH("H412",R1308),99)=99,0,Scoring!$E$2),Scoring!$E$2),Scoring!$E$2),Scoring!$E$2),Scoring!$E$2),Scoring!$E$2),Scoring!$E$2),Scoring!$E$2),Scoring!$E$2),Scoring!$E$2),Scoring!$E$2),Scoring!$E$2),Scoring!$E$2),Scoring!$E$2),Scoring!$E$2),Scoring!$E$2),Scoring!$E$2),Scoring!$E$2),Scoring!$E$2),Scoring!$E$2)</f>
        <v>0</v>
      </c>
      <c r="Y1308" s="78">
        <f>IF(IFERROR(SEARCH("CMR",K1308),99)=99,IF(IFERROR(SEARCH("Suspected CMR",S1308),99)=99,IF(IFERROR(SEARCH("CMR",S1308),99)=99,0,Scoring!$E$8),Scoring!$E$9),Scoring!$E$8)</f>
        <v>0</v>
      </c>
      <c r="Z1308" s="78">
        <f>IF(IFERROR(SEARCH("H350",N1308),99)=99,IF(IFERROR(SEARCH("H350",O1308),99)=99,IF(IFERROR(SEARCH("H350",Q1308),99)=99,IF(IFERROR(SEARCH("H350",M1308),99)=99,IF(IFERROR(SEARCH("H350",R1308),99)=99,IF(IFERROR(SEARCH("H351",N1308),99)=99,IF(IFERROR(SEARCH("H351",O1308),99)=99,IF(IFERROR(SEARCH("H351",Q1308),99)=99,IF(IFERROR(SEARCH("H351",M1308),99)=99,IF(IFERROR(SEARCH("H351",R1308),99)=99,IF(IFERROR(SEARCH("carcinogenic",P1308),99)=99,IF(IFERROR(SEARCH("suspected carcinogenic",S1308),99)=99,0,Scoring!$E$12),Scoring!$E$11),Scoring!$E$10),Scoring!$E$10),Scoring!$E$10),Scoring!$E$10),Scoring!$E$10),Scoring!$E$10),Scoring!$E$10),Scoring!$E$10),Scoring!$E$10),Scoring!$E$10)</f>
        <v>0</v>
      </c>
      <c r="AA1308" s="78">
        <f>IF(IFERROR(SEARCH("H340",N1308),99)=99,IF(IFERROR(SEARCH("H340",O1308),99)=99,IF(IFERROR(SEARCH("H340",Q1308),99)=99,IF(IFERROR(SEARCH("H340",M1308),99)=99,IF(IFERROR(SEARCH("H340",R1308),99)=99,IF(IFERROR(SEARCH("H341",N1308),99)=99,IF(IFERROR(SEARCH("H341",O1308),99)=99,IF(IFERROR(SEARCH("H341",Q1308),99)=99,IF(IFERROR(SEARCH("H341",M1308),99)=99,IF(IFERROR(SEARCH("H341",R1308),99)=99,IF(IFERROR(SEARCH("mutagenic",P1308),99)=99,IF(IFERROR(SEARCH("suspected mutagenic",S1308),99)=99,0,Scoring!$E$15),Scoring!$E$14),Scoring!$E$13),Scoring!$E$13),Scoring!$E$13),Scoring!$E$13),Scoring!$E$13),Scoring!$E$13),Scoring!$E$13),Scoring!$E$13),Scoring!$E$13),Scoring!$E$13)</f>
        <v>0</v>
      </c>
      <c r="AB1308" s="78">
        <f>IF(IFERROR(SEARCH("H360",N1308),99)=99,IF(IFERROR(SEARCH("H360",O1308),99)=99,IF(IFERROR(SEARCH("H360",Q1308),99)=99,IF(IFERROR(SEARCH("H360",M1308),99)=99,IF(IFERROR(SEARCH("H360",R1308),99)=99,IF(IFERROR(SEARCH("H361",N1308),99)=99,IF(IFERROR(SEARCH("H361",O1308),99)=99,IF(IFERROR(SEARCH("H361",Q1308),99)=99,IF(IFERROR(SEARCH("H361",M1308),99)=99,IF(IFERROR(SEARCH("H361",R1308),99)=99,IF(IFERROR(SEARCH("reproduction",P1308),99)=99,IF(IFERROR(SEARCH("suspected reprotoxic",S1308),99)=99,IF(IFERROR(SEARCH("reprotoxic",S1308),99)=99,IF(IFERROR(SEARCH("reprotoxic",K1308),99)=99,0,Scoring!$E$18),Scoring!$E$18),Scoring!$E$19),Scoring!$E$17),Scoring!$E$16),Scoring!$E$16),Scoring!$E$16),Scoring!$E$16),Scoring!$E$16),Scoring!$E$16),Scoring!$E$16),Scoring!$E$16),Scoring!$E$16),Scoring!$E$16)</f>
        <v>0</v>
      </c>
      <c r="AC1308" s="78">
        <f>IF(IFERROR(SEARCH("57f",L1308),99)=99,IF(IFERROR(SEARCH("57(f)",P1308),99)=99,0,Scoring!$E$20),Scoring!$E$20)</f>
        <v>0</v>
      </c>
      <c r="AD1308" s="78">
        <f>IF(IFERROR(SEARCH("CAT1",T1308),99)=99,IF(IFERROR(SEARCH("CAT2",T1308),99)=99,IF(IFERROR(SEARCH("CAT3",T1308),99)=99,IF(IFERROR(SEARCH("concluded to be endocrine",K1308),99)=99,IF(IFERROR(SEARCH("categorised as endocrine",K1308),99)=99,IF(IFERROR(SEARCH("endocrine disrupting",P1308),99)=99,IF(IFERROR(SEARCH("endocrine disrupting",K1308),99)=99,IF(IFERROR(SEARCH("suspected endocrine",S1308),99)=99,IF(IFERROR(SEARCH("potential endocrine",S1308),99)=99,0,Scoring!$E$25),Scoring!$E$25),Scoring!$E$24),Scoring!$E$24),Scoring!$E$24),Scoring!$E$24),Scoring!$E$23),Scoring!$E$22),Scoring!$E$21)</f>
        <v>0.5</v>
      </c>
      <c r="AE1308" s="78">
        <f>IF(IFERROR(SEARCH("suspected sensitiser",S1308),99)=99,IF(IFERROR(SEARCH("sensitiser",S1308),99)=99,IF(IFERROR(SEARCH("other hazard based concern",S1308),99)=99,0,Scoring!$E$28),Scoring!$E$26),Scoring!$E$27)</f>
        <v>0</v>
      </c>
      <c r="AF1308" s="78">
        <f>IF(IFERROR(M1308,1)=1,IF(IFERROR(N1308,1)=1,IF(IFERROR(O1308,1)=1,IF(IFERROR(Q1308,1)=1,IF(IFERROR(R1308,1)=1,IF(IFERROR(T1308,1)=1,IF(IFERROR(K1308,1)=1,IF(IFERROR(P1308,1)=1,IF(IFERROR(S1308,1)=1,Scoring!$E$29,0),0),0),0),0),0),0),0),0)</f>
        <v>0</v>
      </c>
      <c r="AG1308" s="78">
        <f t="shared" si="90"/>
        <v>0.5</v>
      </c>
      <c r="AI1308" s="93"/>
      <c r="AJ1308" s="94"/>
      <c r="AK1308" s="76"/>
      <c r="AL1308" s="75"/>
      <c r="AN1308" s="79"/>
      <c r="AO1308" s="79"/>
      <c r="AP1308" s="79"/>
      <c r="AQ1308" s="79"/>
      <c r="AR1308" s="79"/>
      <c r="AS1308" s="78"/>
      <c r="AU1308" s="79">
        <f>IF(IFERROR(F1308,99)=99,IF(IFERROR(G1308,99)=99,IF(IFERROR(H1308,99)=99,IF(IFERROR(I1308,99)=99,IF(IFERROR(E1308,99)=99,IF(IFERROR(J1308,99)=99,0,Scoring!$B$7),Scoring!$B$3),Scoring!$B$2),Scoring!$B$6),Scoring!$B$5),Scoring!$B$4)</f>
        <v>0.3</v>
      </c>
      <c r="AV1308" s="78">
        <f t="shared" si="91"/>
        <v>0.15</v>
      </c>
      <c r="AW1308" s="78"/>
      <c r="AX1308" s="66"/>
      <c r="AY1308" s="78"/>
      <c r="AZ1308" s="76"/>
      <c r="BB1308" s="76"/>
    </row>
    <row r="1309" spans="1:54" x14ac:dyDescent="0.25">
      <c r="A1309" s="89" t="s">
        <v>7031</v>
      </c>
      <c r="B1309" s="89" t="s">
        <v>30</v>
      </c>
      <c r="C1309" s="89" t="s">
        <v>30</v>
      </c>
      <c r="D1309" s="89" t="s">
        <v>7032</v>
      </c>
      <c r="E1309" s="76" t="e">
        <f>IF(C1309="-",IF(A1309="-",VLOOKUP(D1309,'sin-list 180320_update'!$C$2:$C$835,1,FALSE),VLOOKUP(A1309,'sin-list 180320_update'!$A$2:$A$835,1,FALSE)),VLOOKUP(C1309,'sin-list 180320_update'!$B$2:$B$835,1,FALSE))</f>
        <v>#N/A</v>
      </c>
      <c r="F1309" s="76" t="e">
        <f>IF($C1309="-",IF($A1309="-",VLOOKUP($D1309,'REACH Bilaga XVII_update'!$A$5:$A$131,1,FALSE),VLOOKUP($A1309,'REACH Bilaga XVII_update'!$C$5:$C$131,1,FALSE)),VLOOKUP($C1309,'REACH Bilaga XVII_update'!$B$5:$B$131,1,FALSE))</f>
        <v>#N/A</v>
      </c>
      <c r="G1309" s="76" t="e">
        <f>IF($C1309="-",IF($A1309="-",VLOOKUP($D1309,' REACH Bilaga 59_update'!$A$5:$A$210,1,FALSE),VLOOKUP($A1309,' REACH Bilaga 59_update'!$D$5:$D$210,1,FALSE)),VLOOKUP($C1309,' REACH Bilaga 59_update'!$C$5:$C$210,1,FALSE))</f>
        <v>#N/A</v>
      </c>
      <c r="H1309" s="76" t="e">
        <f>IF($C1309="-",IF($A1309="-",VLOOKUP($D1309,'REACH Bilaga XIV_update'!$A$5:$A$110,1,FALSE),VLOOKUP($A1309,'REACH Bilaga XIV_update'!$D$5:$D$110,1,FALSE)),VLOOKUP($C1309,'REACH Bilaga XIV_update'!$C$5:$C$110,1,FALSE))</f>
        <v>#N/A</v>
      </c>
      <c r="I1309" s="76" t="e">
        <f>IF($C1309="-",IF($A1309="-",VLOOKUP($D1309,CoRAP_update!$A$5:$A$376,1,FALSE),VLOOKUP($A1309,CoRAP_update!$D$5:$D$376,1,FALSE)),VLOOKUP($C1309,CoRAP_update!$C$5:$C$376,1,FALSE))</f>
        <v>#N/A</v>
      </c>
      <c r="J1309" s="76" t="str">
        <f>IF($C1309="-",IF($A1309="-",VLOOKUP($D1309,EDC_update!$C$2:$C$450,1,FALSE),VLOOKUP($A1309,EDC_update!$B$2:$B$450,1,FALSE)),VLOOKUP($C1309,EDC_update!$L$2:$L$450,1,FALSE))</f>
        <v>319-86-8</v>
      </c>
      <c r="K1309" s="76" t="e">
        <f>IF($C1309="-",IF($A1309="-",IF(VLOOKUP($D1309,'sin-list 180320_update'!$C$2:$S$835,3,FALSE)="",NA(),VLOOKUP($D1309,'sin-list 180320_update'!$C$2:$S$835,3,FALSE)),IF(VLOOKUP($A1309,'sin-list 180320_update'!$A$2:$S$835,5,FALSE)="",NA(),VLOOKUP($A1309,'sin-list 180320_update'!$A$2:$S$835,5,FALSE))),IF(VLOOKUP($C1309,'sin-list 180320_update'!$B$2:$S$835,4,FALSE)="",NA(),VLOOKUP($C1309,'sin-list 180320_update'!$B$2:$S$835,4,FALSE)))</f>
        <v>#N/A</v>
      </c>
      <c r="L1309" s="76" t="e">
        <f>IF($C1309="-",IF($A1309="-",VLOOKUP($D1309,'sin-list 180320_update'!$C$2:$S$835,6,FALSE),VLOOKUP($A1309,'sin-list 180320_update'!$A$2:$S$835,8,FALSE)),VLOOKUP($C1309,'sin-list 180320_update'!$B$2:$S$835,7,FALSE))</f>
        <v>#N/A</v>
      </c>
      <c r="M1309" s="76" t="e">
        <f>IF($C1309="-",IF($A1309="-",IF(VLOOKUP($D1309,'sin-list 180320_update'!$C$2:$S$835,8,FALSE)="",NA(),VLOOKUP($D1309,'sin-list 180320_update'!$C$2:$S$835,8,FALSE)),IF(VLOOKUP($A1309,'sin-list 180320_update'!$A$2:$S$835,10,FALSE)="",NA(),VLOOKUP($A1309,'sin-list 180320_update'!$A$2:$S$835,10,FALSE))),IF(VLOOKUP($C1309,'sin-list 180320_update'!$B$2:$S$835,9,FALSE)="",NA(),VLOOKUP($C1309,'sin-list 180320_update'!$B$2:$S$835,9,FALSE)))</f>
        <v>#N/A</v>
      </c>
      <c r="N1309" s="76" t="e">
        <f>IF($C1309="-",IF($A1309="-",IF(VLOOKUP($D1309,'REACH Bilaga XVII_update'!$A$5:$E$131,4,FALSE)="",NA(),VLOOKUP($D1309,'REACH Bilaga XVII_update'!$A$5:$E$131,4,FALSE)),IF(VLOOKUP($A1309,'REACH Bilaga XVII_update'!$C$5:$D$131,2,FALSE)="",NA(),VLOOKUP($A1309,'REACH Bilaga XVII_update'!$C$5:$D$131,2,FALSE))),IF(VLOOKUP($C1309,'REACH Bilaga XVII_update'!$B$5:$D$131,3,FALSE)="",NA(),VLOOKUP($C1309,'REACH Bilaga XVII_update'!$B$5:$D$131,3,FALSE)))</f>
        <v>#N/A</v>
      </c>
      <c r="O1309" s="76" t="e">
        <f>IF($C1309="-",IF($A1309="-",IF(VLOOKUP($D1309,' REACH Bilaga 59_update'!$A$5:$E$210,5,FALSE)="",NA(),VLOOKUP($D1309,' REACH Bilaga 59_update'!$A$5:$E$210,5,FALSE)),IF(VLOOKUP($A1309,' REACH Bilaga 59_update'!$D$5:$E$210,2,FALSE)="",NA(),VLOOKUP($A1309,' REACH Bilaga 59_update'!$D$5:$E$210,2,FALSE))),IF(VLOOKUP($C1309,' REACH Bilaga 59_update'!$C$5:$E$210,3,FALSE)="",NA(),VLOOKUP($C1309,' REACH Bilaga 59_update'!$C$5:$E$210,3,FALSE)))</f>
        <v>#N/A</v>
      </c>
      <c r="P1309" s="76" t="e">
        <f>IF(C1309="-",IF(A1309="-",IFERROR(VLOOKUP($D1309,' REACH Bilaga 59_update'!$A$5:$F$210,MATCH(Sammanfattning!P$1,' REACH Bilaga 59_update'!$A$4:$F$4,0),FALSE),VLOOKUP($D1309,'REACH Bilaga XIV_update'!$A$4:$H$110,MATCH(Sammanfattning!P$1,'REACH Bilaga XIV_update'!$A$4:$H$4,0),FALSE)),IFERROR(VLOOKUP($A1309,' REACH Bilaga 59_update'!$D$5:$F$210,MATCH(Sammanfattning!P$1,' REACH Bilaga 59_update'!$D$4:$F$4,0),FALSE),VLOOKUP($A1309,'REACH Bilaga XIV_update'!$D$4:$H$110,MATCH(Sammanfattning!P$1,'REACH Bilaga XIV_update'!$D$4:$H$4,0),FALSE))),IFERROR(VLOOKUP($C1309,' REACH Bilaga 59_update'!$C$5:$F$210,MATCH(Sammanfattning!P$1,' REACH Bilaga 59_update'!$C$4:$F$4,0),FALSE),VLOOKUP($C1309,'REACH Bilaga XIV_update'!$C$4:$H$110,MATCH(Sammanfattning!P$1,'REACH Bilaga XIV_update'!$C$4:$H$4,0),FALSE)))</f>
        <v>#N/A</v>
      </c>
      <c r="Q1309" s="76" t="e">
        <f>IF($C1309="-",IF($A1309="-",IF(VLOOKUP($D1309,'REACH Bilaga XIV_update'!$A$5:$I$110,9,FALSE)="",NA(),VLOOKUP($D1309,'REACH Bilaga XIV_update'!$A$5:$I$110,9,FALSE)),IF(VLOOKUP($A1309,'REACH Bilaga XIV_update'!$D$5:$I$110,6,FALSE)="",NA(),VLOOKUP($A1309,'REACH Bilaga XIV_update'!$D$5:$I$110,6,FALSE))),IF(VLOOKUP($C1309,'REACH Bilaga XIV_update'!$C$5:$I$110,7,FALSE)="",NA(),VLOOKUP($C1309,'REACH Bilaga XIV_update'!$C$5:$I$110,7,FALSE)))</f>
        <v>#N/A</v>
      </c>
      <c r="R1309" s="76" t="e">
        <f>IF($C1309="-",IF($A1309="-",IF(VLOOKUP($D1309,CoRAP_update!$A$5:$O$376,15,FALSE)="",NA(),VLOOKUP($D1309,CoRAP_update!$A$5:$O$376,15,FALSE)),IF(VLOOKUP($A1309,CoRAP_update!$D$5:$O$376,12,FALSE)="",NA(),VLOOKUP($A1309,CoRAP_update!$D$5:$O$376,12,FALSE))),IF(VLOOKUP($C1309,CoRAP_update!$C$5:$O$376,13,FALSE)="",NA(),VLOOKUP($C1309,CoRAP_update!$C$5:$O$376,13,FALSE)))</f>
        <v>#N/A</v>
      </c>
      <c r="S1309" s="144" t="e">
        <f>IF($C1309="-",IF($A1309="-",VLOOKUP($D1309,CoRAP_update!$A$5:$J$376,MATCH(Sammanfattning!S$1,CoRAP_update!$A$4:$J$4,0),FALSE),VLOOKUP($A1309,CoRAP_update!$D$5:$J$376,MATCH(Sammanfattning!S$1,CoRAP_update!$D$4:$J$4,0),FALSE)),VLOOKUP($C1309,CoRAP_update!$C$5:$J$376,MATCH(Sammanfattning!S$1,CoRAP_update!$C$4:$J$4,0),FALSE))</f>
        <v>#N/A</v>
      </c>
      <c r="T1309" s="76" t="str">
        <f>IF($A1309="-",VLOOKUP($D1309,EDC_update!$C$2:$F$450,4,FALSE),VLOOKUP($A1309,EDC_update!$B$2:$F$450,5,FALSE))</f>
        <v>CAT2</v>
      </c>
      <c r="V1309" s="78">
        <f>IF(IFERROR(SEARCH("PBT",P1309),99)=99,IF(IFERROR(SEARCH("suspected PBT",S1309),99)=99,IF(IFERROR(SEARCH("concluded to be PBT",K1309),99)=99,IF(IFERROR(SEARCH("PBT",S1309),99)=99,IF(IFERROR(SEARCH("PBT cand",L1309),99)=99,IF(IFERROR(SEARCH("PBT",L1309),99)=99,IF(IFERROR(SEARCH("persistent, bioackumulative and toxic properties",K1309),99)=99,0,Scoring!$E$3),Scoring!$E$3),Scoring!$E$7),Scoring!$E$3),Scoring!$E$5),Scoring!$E$6),Scoring!$E$3)</f>
        <v>0</v>
      </c>
      <c r="W1309" s="78">
        <f>IF(IFERROR(SEARCH("vPvB",P1309),99)=99,IF(IFERROR(SEARCH("suspected pbt/vPvB",S1309),99)=99,IF(IFERROR(SEARCH("vPvB",S1309),99)=99,IF(IFERROR(SEARCH("concluded to be a vPvB",S1309),99)=99,IF(IFERROR(SEARCH("identified as vPvB",K1309),99)=99,IF(IFERROR(SEARCH("concluded to be a vPvB",K1309),99)=99,IF(IFERROR(SEARCH("concluded to be both pbt and vPvB",S1309),99)=99,IF(IFERROR(SEARCH("concluded to be both pbt and vPvB",K1309),99)=99,0,Scoring!$E$5),Scoring!$E$5),Scoring!$E$5),Scoring!$E$5),Scoring!$E$5),Scoring!$E$4),Scoring!$E$6),Scoring!$E$4)</f>
        <v>0</v>
      </c>
      <c r="X1309" s="78">
        <f>IF(IFERROR(SEARCH("H410",N1309),99)=99,IF(IFERROR(SEARCH("H410",O1309),99)=99,IF(IFERROR(SEARCH("H410",Q1309),99)=99,IF(IFERROR(SEARCH("H410",M1309),99)=99,IF(IFERROR(SEARCH("H410",R1309),99)=99,IF(IFERROR(SEARCH("H411",N1309),99)=99,IF(IFERROR(SEARCH("H411",O1309),99)=99,IF(IFERROR(SEARCH("H411",Q1309),99)=99,IF(IFERROR(SEARCH("H411",M1309),99)=99,IF(IFERROR(SEARCH("H411",R1309),99)=99,IF(IFERROR(SEARCH("H413",N1309),99)=99,IF(IFERROR(SEARCH("H413",O1309),99)=99,IF(IFERROR(SEARCH("H413",Q1309),99)=99,IF(IFERROR(SEARCH("H413",M1309),99)=99,IF(IFERROR(SEARCH("H413",R1309),99)=99,IF(IFERROR(SEARCH("H412",N1309),99)=99,IF(IFERROR(SEARCH("H412",O1309),99)=99,IF(IFERROR(SEARCH("H412",Q1309),99)=99,IF(IFERROR(SEARCH("H412",M1309),99)=99,IF(IFERROR(SEARCH("H412",R1309),99)=99,0,Scoring!$E$2),Scoring!$E$2),Scoring!$E$2),Scoring!$E$2),Scoring!$E$2),Scoring!$E$2),Scoring!$E$2),Scoring!$E$2),Scoring!$E$2),Scoring!$E$2),Scoring!$E$2),Scoring!$E$2),Scoring!$E$2),Scoring!$E$2),Scoring!$E$2),Scoring!$E$2),Scoring!$E$2),Scoring!$E$2),Scoring!$E$2),Scoring!$E$2)</f>
        <v>0</v>
      </c>
      <c r="Y1309" s="78">
        <f>IF(IFERROR(SEARCH("CMR",K1309),99)=99,IF(IFERROR(SEARCH("Suspected CMR",S1309),99)=99,IF(IFERROR(SEARCH("CMR",S1309),99)=99,0,Scoring!$E$8),Scoring!$E$9),Scoring!$E$8)</f>
        <v>0</v>
      </c>
      <c r="Z1309" s="78">
        <f>IF(IFERROR(SEARCH("H350",N1309),99)=99,IF(IFERROR(SEARCH("H350",O1309),99)=99,IF(IFERROR(SEARCH("H350",Q1309),99)=99,IF(IFERROR(SEARCH("H350",M1309),99)=99,IF(IFERROR(SEARCH("H350",R1309),99)=99,IF(IFERROR(SEARCH("H351",N1309),99)=99,IF(IFERROR(SEARCH("H351",O1309),99)=99,IF(IFERROR(SEARCH("H351",Q1309),99)=99,IF(IFERROR(SEARCH("H351",M1309),99)=99,IF(IFERROR(SEARCH("H351",R1309),99)=99,IF(IFERROR(SEARCH("carcinogenic",P1309),99)=99,IF(IFERROR(SEARCH("suspected carcinogenic",S1309),99)=99,0,Scoring!$E$12),Scoring!$E$11),Scoring!$E$10),Scoring!$E$10),Scoring!$E$10),Scoring!$E$10),Scoring!$E$10),Scoring!$E$10),Scoring!$E$10),Scoring!$E$10),Scoring!$E$10),Scoring!$E$10)</f>
        <v>0</v>
      </c>
      <c r="AA1309" s="78">
        <f>IF(IFERROR(SEARCH("H340",N1309),99)=99,IF(IFERROR(SEARCH("H340",O1309),99)=99,IF(IFERROR(SEARCH("H340",Q1309),99)=99,IF(IFERROR(SEARCH("H340",M1309),99)=99,IF(IFERROR(SEARCH("H340",R1309),99)=99,IF(IFERROR(SEARCH("H341",N1309),99)=99,IF(IFERROR(SEARCH("H341",O1309),99)=99,IF(IFERROR(SEARCH("H341",Q1309),99)=99,IF(IFERROR(SEARCH("H341",M1309),99)=99,IF(IFERROR(SEARCH("H341",R1309),99)=99,IF(IFERROR(SEARCH("mutagenic",P1309),99)=99,IF(IFERROR(SEARCH("suspected mutagenic",S1309),99)=99,0,Scoring!$E$15),Scoring!$E$14),Scoring!$E$13),Scoring!$E$13),Scoring!$E$13),Scoring!$E$13),Scoring!$E$13),Scoring!$E$13),Scoring!$E$13),Scoring!$E$13),Scoring!$E$13),Scoring!$E$13)</f>
        <v>0</v>
      </c>
      <c r="AB1309" s="78">
        <f>IF(IFERROR(SEARCH("H360",N1309),99)=99,IF(IFERROR(SEARCH("H360",O1309),99)=99,IF(IFERROR(SEARCH("H360",Q1309),99)=99,IF(IFERROR(SEARCH("H360",M1309),99)=99,IF(IFERROR(SEARCH("H360",R1309),99)=99,IF(IFERROR(SEARCH("H361",N1309),99)=99,IF(IFERROR(SEARCH("H361",O1309),99)=99,IF(IFERROR(SEARCH("H361",Q1309),99)=99,IF(IFERROR(SEARCH("H361",M1309),99)=99,IF(IFERROR(SEARCH("H361",R1309),99)=99,IF(IFERROR(SEARCH("reproduction",P1309),99)=99,IF(IFERROR(SEARCH("suspected reprotoxic",S1309),99)=99,IF(IFERROR(SEARCH("reprotoxic",S1309),99)=99,IF(IFERROR(SEARCH("reprotoxic",K1309),99)=99,0,Scoring!$E$18),Scoring!$E$18),Scoring!$E$19),Scoring!$E$17),Scoring!$E$16),Scoring!$E$16),Scoring!$E$16),Scoring!$E$16),Scoring!$E$16),Scoring!$E$16),Scoring!$E$16),Scoring!$E$16),Scoring!$E$16),Scoring!$E$16)</f>
        <v>0</v>
      </c>
      <c r="AC1309" s="78">
        <f>IF(IFERROR(SEARCH("57f",L1309),99)=99,IF(IFERROR(SEARCH("57(f)",P1309),99)=99,0,Scoring!$E$20),Scoring!$E$20)</f>
        <v>0</v>
      </c>
      <c r="AD1309" s="78">
        <f>IF(IFERROR(SEARCH("CAT1",T1309),99)=99,IF(IFERROR(SEARCH("CAT2",T1309),99)=99,IF(IFERROR(SEARCH("CAT3",T1309),99)=99,IF(IFERROR(SEARCH("concluded to be endocrine",K1309),99)=99,IF(IFERROR(SEARCH("categorised as endocrine",K1309),99)=99,IF(IFERROR(SEARCH("endocrine disrupting",P1309),99)=99,IF(IFERROR(SEARCH("endocrine disrupting",K1309),99)=99,IF(IFERROR(SEARCH("suspected endocrine",S1309),99)=99,IF(IFERROR(SEARCH("potential endocrine",S1309),99)=99,0,Scoring!$E$25),Scoring!$E$25),Scoring!$E$24),Scoring!$E$24),Scoring!$E$24),Scoring!$E$24),Scoring!$E$23),Scoring!$E$22),Scoring!$E$21)</f>
        <v>0.5</v>
      </c>
      <c r="AE1309" s="78">
        <f>IF(IFERROR(SEARCH("suspected sensitiser",S1309),99)=99,IF(IFERROR(SEARCH("sensitiser",S1309),99)=99,IF(IFERROR(SEARCH("other hazard based concern",S1309),99)=99,0,Scoring!$E$28),Scoring!$E$26),Scoring!$E$27)</f>
        <v>0</v>
      </c>
      <c r="AF1309" s="78">
        <f>IF(IFERROR(M1309,1)=1,IF(IFERROR(N1309,1)=1,IF(IFERROR(O1309,1)=1,IF(IFERROR(Q1309,1)=1,IF(IFERROR(R1309,1)=1,IF(IFERROR(T1309,1)=1,IF(IFERROR(K1309,1)=1,IF(IFERROR(P1309,1)=1,IF(IFERROR(S1309,1)=1,Scoring!$E$29,0),0),0),0),0),0),0),0),0)</f>
        <v>0</v>
      </c>
      <c r="AG1309" s="78">
        <f t="shared" si="90"/>
        <v>0.5</v>
      </c>
      <c r="AI1309" s="93"/>
      <c r="AJ1309" s="94"/>
      <c r="AK1309" s="76"/>
      <c r="AL1309" s="75"/>
      <c r="AN1309" s="79"/>
      <c r="AO1309" s="79"/>
      <c r="AP1309" s="79"/>
      <c r="AQ1309" s="79"/>
      <c r="AR1309" s="79"/>
      <c r="AS1309" s="78"/>
      <c r="AU1309" s="79">
        <f>IF(IFERROR(F1309,99)=99,IF(IFERROR(G1309,99)=99,IF(IFERROR(H1309,99)=99,IF(IFERROR(I1309,99)=99,IF(IFERROR(E1309,99)=99,IF(IFERROR(J1309,99)=99,0,Scoring!$B$7),Scoring!$B$3),Scoring!$B$2),Scoring!$B$6),Scoring!$B$5),Scoring!$B$4)</f>
        <v>0.3</v>
      </c>
      <c r="AV1309" s="78">
        <f t="shared" si="91"/>
        <v>0.15</v>
      </c>
      <c r="AW1309" s="78"/>
      <c r="AX1309" s="66"/>
      <c r="AY1309" s="78"/>
      <c r="AZ1309" s="76"/>
      <c r="BB1309" s="76"/>
    </row>
    <row r="1310" spans="1:54" x14ac:dyDescent="0.25">
      <c r="A1310" s="89" t="s">
        <v>7279</v>
      </c>
      <c r="B1310" s="89" t="s">
        <v>30</v>
      </c>
      <c r="C1310" s="89" t="s">
        <v>30</v>
      </c>
      <c r="D1310" s="89" t="s">
        <v>7280</v>
      </c>
      <c r="E1310" s="76" t="e">
        <f>IF(C1310="-",IF(A1310="-",VLOOKUP(D1310,'sin-list 180320_update'!$C$2:$C$835,1,FALSE),VLOOKUP(A1310,'sin-list 180320_update'!$A$2:$A$835,1,FALSE)),VLOOKUP(C1310,'sin-list 180320_update'!$B$2:$B$835,1,FALSE))</f>
        <v>#N/A</v>
      </c>
      <c r="F1310" s="76" t="e">
        <f>IF($C1310="-",IF($A1310="-",VLOOKUP($D1310,'REACH Bilaga XVII_update'!$A$5:$A$131,1,FALSE),VLOOKUP($A1310,'REACH Bilaga XVII_update'!$C$5:$C$131,1,FALSE)),VLOOKUP($C1310,'REACH Bilaga XVII_update'!$B$5:$B$131,1,FALSE))</f>
        <v>#N/A</v>
      </c>
      <c r="G1310" s="76" t="e">
        <f>IF($C1310="-",IF($A1310="-",VLOOKUP($D1310,' REACH Bilaga 59_update'!$A$5:$A$210,1,FALSE),VLOOKUP($A1310,' REACH Bilaga 59_update'!$D$5:$D$210,1,FALSE)),VLOOKUP($C1310,' REACH Bilaga 59_update'!$C$5:$C$210,1,FALSE))</f>
        <v>#N/A</v>
      </c>
      <c r="H1310" s="76" t="e">
        <f>IF($C1310="-",IF($A1310="-",VLOOKUP($D1310,'REACH Bilaga XIV_update'!$A$5:$A$110,1,FALSE),VLOOKUP($A1310,'REACH Bilaga XIV_update'!$D$5:$D$110,1,FALSE)),VLOOKUP($C1310,'REACH Bilaga XIV_update'!$C$5:$C$110,1,FALSE))</f>
        <v>#N/A</v>
      </c>
      <c r="I1310" s="76" t="e">
        <f>IF($C1310="-",IF($A1310="-",VLOOKUP($D1310,CoRAP_update!$A$5:$A$376,1,FALSE),VLOOKUP($A1310,CoRAP_update!$D$5:$D$376,1,FALSE)),VLOOKUP($C1310,CoRAP_update!$C$5:$C$376,1,FALSE))</f>
        <v>#N/A</v>
      </c>
      <c r="J1310" s="76" t="str">
        <f>IF($C1310="-",IF($A1310="-",VLOOKUP($D1310,EDC_update!$C$2:$C$450,1,FALSE),VLOOKUP($A1310,EDC_update!$B$2:$B$450,1,FALSE)),VLOOKUP($C1310,EDC_update!$L$2:$L$450,1,FALSE))</f>
        <v>32598-12-2</v>
      </c>
      <c r="K1310" s="76" t="e">
        <f>IF($C1310="-",IF($A1310="-",IF(VLOOKUP($D1310,'sin-list 180320_update'!$C$2:$S$835,3,FALSE)="",NA(),VLOOKUP($D1310,'sin-list 180320_update'!$C$2:$S$835,3,FALSE)),IF(VLOOKUP($A1310,'sin-list 180320_update'!$A$2:$S$835,5,FALSE)="",NA(),VLOOKUP($A1310,'sin-list 180320_update'!$A$2:$S$835,5,FALSE))),IF(VLOOKUP($C1310,'sin-list 180320_update'!$B$2:$S$835,4,FALSE)="",NA(),VLOOKUP($C1310,'sin-list 180320_update'!$B$2:$S$835,4,FALSE)))</f>
        <v>#N/A</v>
      </c>
      <c r="L1310" s="76" t="e">
        <f>IF($C1310="-",IF($A1310="-",VLOOKUP($D1310,'sin-list 180320_update'!$C$2:$S$835,6,FALSE),VLOOKUP($A1310,'sin-list 180320_update'!$A$2:$S$835,8,FALSE)),VLOOKUP($C1310,'sin-list 180320_update'!$B$2:$S$835,7,FALSE))</f>
        <v>#N/A</v>
      </c>
      <c r="M1310" s="76" t="e">
        <f>IF($C1310="-",IF($A1310="-",IF(VLOOKUP($D1310,'sin-list 180320_update'!$C$2:$S$835,8,FALSE)="",NA(),VLOOKUP($D1310,'sin-list 180320_update'!$C$2:$S$835,8,FALSE)),IF(VLOOKUP($A1310,'sin-list 180320_update'!$A$2:$S$835,10,FALSE)="",NA(),VLOOKUP($A1310,'sin-list 180320_update'!$A$2:$S$835,10,FALSE))),IF(VLOOKUP($C1310,'sin-list 180320_update'!$B$2:$S$835,9,FALSE)="",NA(),VLOOKUP($C1310,'sin-list 180320_update'!$B$2:$S$835,9,FALSE)))</f>
        <v>#N/A</v>
      </c>
      <c r="N1310" s="76" t="e">
        <f>IF($C1310="-",IF($A1310="-",IF(VLOOKUP($D1310,'REACH Bilaga XVII_update'!$A$5:$E$131,4,FALSE)="",NA(),VLOOKUP($D1310,'REACH Bilaga XVII_update'!$A$5:$E$131,4,FALSE)),IF(VLOOKUP($A1310,'REACH Bilaga XVII_update'!$C$5:$D$131,2,FALSE)="",NA(),VLOOKUP($A1310,'REACH Bilaga XVII_update'!$C$5:$D$131,2,FALSE))),IF(VLOOKUP($C1310,'REACH Bilaga XVII_update'!$B$5:$D$131,3,FALSE)="",NA(),VLOOKUP($C1310,'REACH Bilaga XVII_update'!$B$5:$D$131,3,FALSE)))</f>
        <v>#N/A</v>
      </c>
      <c r="O1310" s="76" t="e">
        <f>IF($C1310="-",IF($A1310="-",IF(VLOOKUP($D1310,' REACH Bilaga 59_update'!$A$5:$E$210,5,FALSE)="",NA(),VLOOKUP($D1310,' REACH Bilaga 59_update'!$A$5:$E$210,5,FALSE)),IF(VLOOKUP($A1310,' REACH Bilaga 59_update'!$D$5:$E$210,2,FALSE)="",NA(),VLOOKUP($A1310,' REACH Bilaga 59_update'!$D$5:$E$210,2,FALSE))),IF(VLOOKUP($C1310,' REACH Bilaga 59_update'!$C$5:$E$210,3,FALSE)="",NA(),VLOOKUP($C1310,' REACH Bilaga 59_update'!$C$5:$E$210,3,FALSE)))</f>
        <v>#N/A</v>
      </c>
      <c r="P1310" s="76" t="e">
        <f>IF(C1310="-",IF(A1310="-",IFERROR(VLOOKUP($D1310,' REACH Bilaga 59_update'!$A$5:$F$210,MATCH(Sammanfattning!P$1,' REACH Bilaga 59_update'!$A$4:$F$4,0),FALSE),VLOOKUP($D1310,'REACH Bilaga XIV_update'!$A$4:$H$110,MATCH(Sammanfattning!P$1,'REACH Bilaga XIV_update'!$A$4:$H$4,0),FALSE)),IFERROR(VLOOKUP($A1310,' REACH Bilaga 59_update'!$D$5:$F$210,MATCH(Sammanfattning!P$1,' REACH Bilaga 59_update'!$D$4:$F$4,0),FALSE),VLOOKUP($A1310,'REACH Bilaga XIV_update'!$D$4:$H$110,MATCH(Sammanfattning!P$1,'REACH Bilaga XIV_update'!$D$4:$H$4,0),FALSE))),IFERROR(VLOOKUP($C1310,' REACH Bilaga 59_update'!$C$5:$F$210,MATCH(Sammanfattning!P$1,' REACH Bilaga 59_update'!$C$4:$F$4,0),FALSE),VLOOKUP($C1310,'REACH Bilaga XIV_update'!$C$4:$H$110,MATCH(Sammanfattning!P$1,'REACH Bilaga XIV_update'!$C$4:$H$4,0),FALSE)))</f>
        <v>#N/A</v>
      </c>
      <c r="Q1310" s="76" t="e">
        <f>IF($C1310="-",IF($A1310="-",IF(VLOOKUP($D1310,'REACH Bilaga XIV_update'!$A$5:$I$110,9,FALSE)="",NA(),VLOOKUP($D1310,'REACH Bilaga XIV_update'!$A$5:$I$110,9,FALSE)),IF(VLOOKUP($A1310,'REACH Bilaga XIV_update'!$D$5:$I$110,6,FALSE)="",NA(),VLOOKUP($A1310,'REACH Bilaga XIV_update'!$D$5:$I$110,6,FALSE))),IF(VLOOKUP($C1310,'REACH Bilaga XIV_update'!$C$5:$I$110,7,FALSE)="",NA(),VLOOKUP($C1310,'REACH Bilaga XIV_update'!$C$5:$I$110,7,FALSE)))</f>
        <v>#N/A</v>
      </c>
      <c r="R1310" s="76" t="e">
        <f>IF($C1310="-",IF($A1310="-",IF(VLOOKUP($D1310,CoRAP_update!$A$5:$O$376,15,FALSE)="",NA(),VLOOKUP($D1310,CoRAP_update!$A$5:$O$376,15,FALSE)),IF(VLOOKUP($A1310,CoRAP_update!$D$5:$O$376,12,FALSE)="",NA(),VLOOKUP($A1310,CoRAP_update!$D$5:$O$376,12,FALSE))),IF(VLOOKUP($C1310,CoRAP_update!$C$5:$O$376,13,FALSE)="",NA(),VLOOKUP($C1310,CoRAP_update!$C$5:$O$376,13,FALSE)))</f>
        <v>#N/A</v>
      </c>
      <c r="S1310" s="144" t="e">
        <f>IF($C1310="-",IF($A1310="-",VLOOKUP($D1310,CoRAP_update!$A$5:$J$376,MATCH(Sammanfattning!S$1,CoRAP_update!$A$4:$J$4,0),FALSE),VLOOKUP($A1310,CoRAP_update!$D$5:$J$376,MATCH(Sammanfattning!S$1,CoRAP_update!$D$4:$J$4,0),FALSE)),VLOOKUP($C1310,CoRAP_update!$C$5:$J$376,MATCH(Sammanfattning!S$1,CoRAP_update!$C$4:$J$4,0),FALSE))</f>
        <v>#N/A</v>
      </c>
      <c r="T1310" s="76" t="str">
        <f>IF($A1310="-",VLOOKUP($D1310,EDC_update!$C$2:$F$450,4,FALSE),VLOOKUP($A1310,EDC_update!$B$2:$F$450,5,FALSE))</f>
        <v>CAT2</v>
      </c>
      <c r="V1310" s="78">
        <f>IF(IFERROR(SEARCH("PBT",P1310),99)=99,IF(IFERROR(SEARCH("suspected PBT",S1310),99)=99,IF(IFERROR(SEARCH("concluded to be PBT",K1310),99)=99,IF(IFERROR(SEARCH("PBT",S1310),99)=99,IF(IFERROR(SEARCH("PBT cand",L1310),99)=99,IF(IFERROR(SEARCH("PBT",L1310),99)=99,IF(IFERROR(SEARCH("persistent, bioackumulative and toxic properties",K1310),99)=99,0,Scoring!$E$3),Scoring!$E$3),Scoring!$E$7),Scoring!$E$3),Scoring!$E$5),Scoring!$E$6),Scoring!$E$3)</f>
        <v>0</v>
      </c>
      <c r="W1310" s="78">
        <f>IF(IFERROR(SEARCH("vPvB",P1310),99)=99,IF(IFERROR(SEARCH("suspected pbt/vPvB",S1310),99)=99,IF(IFERROR(SEARCH("vPvB",S1310),99)=99,IF(IFERROR(SEARCH("concluded to be a vPvB",S1310),99)=99,IF(IFERROR(SEARCH("identified as vPvB",K1310),99)=99,IF(IFERROR(SEARCH("concluded to be a vPvB",K1310),99)=99,IF(IFERROR(SEARCH("concluded to be both pbt and vPvB",S1310),99)=99,IF(IFERROR(SEARCH("concluded to be both pbt and vPvB",K1310),99)=99,0,Scoring!$E$5),Scoring!$E$5),Scoring!$E$5),Scoring!$E$5),Scoring!$E$5),Scoring!$E$4),Scoring!$E$6),Scoring!$E$4)</f>
        <v>0</v>
      </c>
      <c r="X1310" s="78">
        <f>IF(IFERROR(SEARCH("H410",N1310),99)=99,IF(IFERROR(SEARCH("H410",O1310),99)=99,IF(IFERROR(SEARCH("H410",Q1310),99)=99,IF(IFERROR(SEARCH("H410",M1310),99)=99,IF(IFERROR(SEARCH("H410",R1310),99)=99,IF(IFERROR(SEARCH("H411",N1310),99)=99,IF(IFERROR(SEARCH("H411",O1310),99)=99,IF(IFERROR(SEARCH("H411",Q1310),99)=99,IF(IFERROR(SEARCH("H411",M1310),99)=99,IF(IFERROR(SEARCH("H411",R1310),99)=99,IF(IFERROR(SEARCH("H413",N1310),99)=99,IF(IFERROR(SEARCH("H413",O1310),99)=99,IF(IFERROR(SEARCH("H413",Q1310),99)=99,IF(IFERROR(SEARCH("H413",M1310),99)=99,IF(IFERROR(SEARCH("H413",R1310),99)=99,IF(IFERROR(SEARCH("H412",N1310),99)=99,IF(IFERROR(SEARCH("H412",O1310),99)=99,IF(IFERROR(SEARCH("H412",Q1310),99)=99,IF(IFERROR(SEARCH("H412",M1310),99)=99,IF(IFERROR(SEARCH("H412",R1310),99)=99,0,Scoring!$E$2),Scoring!$E$2),Scoring!$E$2),Scoring!$E$2),Scoring!$E$2),Scoring!$E$2),Scoring!$E$2),Scoring!$E$2),Scoring!$E$2),Scoring!$E$2),Scoring!$E$2),Scoring!$E$2),Scoring!$E$2),Scoring!$E$2),Scoring!$E$2),Scoring!$E$2),Scoring!$E$2),Scoring!$E$2),Scoring!$E$2),Scoring!$E$2)</f>
        <v>0</v>
      </c>
      <c r="Y1310" s="78">
        <f>IF(IFERROR(SEARCH("CMR",K1310),99)=99,IF(IFERROR(SEARCH("Suspected CMR",S1310),99)=99,IF(IFERROR(SEARCH("CMR",S1310),99)=99,0,Scoring!$E$8),Scoring!$E$9),Scoring!$E$8)</f>
        <v>0</v>
      </c>
      <c r="Z1310" s="78">
        <f>IF(IFERROR(SEARCH("H350",N1310),99)=99,IF(IFERROR(SEARCH("H350",O1310),99)=99,IF(IFERROR(SEARCH("H350",Q1310),99)=99,IF(IFERROR(SEARCH("H350",M1310),99)=99,IF(IFERROR(SEARCH("H350",R1310),99)=99,IF(IFERROR(SEARCH("H351",N1310),99)=99,IF(IFERROR(SEARCH("H351",O1310),99)=99,IF(IFERROR(SEARCH("H351",Q1310),99)=99,IF(IFERROR(SEARCH("H351",M1310),99)=99,IF(IFERROR(SEARCH("H351",R1310),99)=99,IF(IFERROR(SEARCH("carcinogenic",P1310),99)=99,IF(IFERROR(SEARCH("suspected carcinogenic",S1310),99)=99,0,Scoring!$E$12),Scoring!$E$11),Scoring!$E$10),Scoring!$E$10),Scoring!$E$10),Scoring!$E$10),Scoring!$E$10),Scoring!$E$10),Scoring!$E$10),Scoring!$E$10),Scoring!$E$10),Scoring!$E$10)</f>
        <v>0</v>
      </c>
      <c r="AA1310" s="78">
        <f>IF(IFERROR(SEARCH("H340",N1310),99)=99,IF(IFERROR(SEARCH("H340",O1310),99)=99,IF(IFERROR(SEARCH("H340",Q1310),99)=99,IF(IFERROR(SEARCH("H340",M1310),99)=99,IF(IFERROR(SEARCH("H340",R1310),99)=99,IF(IFERROR(SEARCH("H341",N1310),99)=99,IF(IFERROR(SEARCH("H341",O1310),99)=99,IF(IFERROR(SEARCH("H341",Q1310),99)=99,IF(IFERROR(SEARCH("H341",M1310),99)=99,IF(IFERROR(SEARCH("H341",R1310),99)=99,IF(IFERROR(SEARCH("mutagenic",P1310),99)=99,IF(IFERROR(SEARCH("suspected mutagenic",S1310),99)=99,0,Scoring!$E$15),Scoring!$E$14),Scoring!$E$13),Scoring!$E$13),Scoring!$E$13),Scoring!$E$13),Scoring!$E$13),Scoring!$E$13),Scoring!$E$13),Scoring!$E$13),Scoring!$E$13),Scoring!$E$13)</f>
        <v>0</v>
      </c>
      <c r="AB1310" s="78">
        <f>IF(IFERROR(SEARCH("H360",N1310),99)=99,IF(IFERROR(SEARCH("H360",O1310),99)=99,IF(IFERROR(SEARCH("H360",Q1310),99)=99,IF(IFERROR(SEARCH("H360",M1310),99)=99,IF(IFERROR(SEARCH("H360",R1310),99)=99,IF(IFERROR(SEARCH("H361",N1310),99)=99,IF(IFERROR(SEARCH("H361",O1310),99)=99,IF(IFERROR(SEARCH("H361",Q1310),99)=99,IF(IFERROR(SEARCH("H361",M1310),99)=99,IF(IFERROR(SEARCH("H361",R1310),99)=99,IF(IFERROR(SEARCH("reproduction",P1310),99)=99,IF(IFERROR(SEARCH("suspected reprotoxic",S1310),99)=99,IF(IFERROR(SEARCH("reprotoxic",S1310),99)=99,IF(IFERROR(SEARCH("reprotoxic",K1310),99)=99,0,Scoring!$E$18),Scoring!$E$18),Scoring!$E$19),Scoring!$E$17),Scoring!$E$16),Scoring!$E$16),Scoring!$E$16),Scoring!$E$16),Scoring!$E$16),Scoring!$E$16),Scoring!$E$16),Scoring!$E$16),Scoring!$E$16),Scoring!$E$16)</f>
        <v>0</v>
      </c>
      <c r="AC1310" s="78">
        <f>IF(IFERROR(SEARCH("57f",L1310),99)=99,IF(IFERROR(SEARCH("57(f)",P1310),99)=99,0,Scoring!$E$20),Scoring!$E$20)</f>
        <v>0</v>
      </c>
      <c r="AD1310" s="78">
        <f>IF(IFERROR(SEARCH("CAT1",T1310),99)=99,IF(IFERROR(SEARCH("CAT2",T1310),99)=99,IF(IFERROR(SEARCH("CAT3",T1310),99)=99,IF(IFERROR(SEARCH("concluded to be endocrine",K1310),99)=99,IF(IFERROR(SEARCH("categorised as endocrine",K1310),99)=99,IF(IFERROR(SEARCH("endocrine disrupting",P1310),99)=99,IF(IFERROR(SEARCH("endocrine disrupting",K1310),99)=99,IF(IFERROR(SEARCH("suspected endocrine",S1310),99)=99,IF(IFERROR(SEARCH("potential endocrine",S1310),99)=99,0,Scoring!$E$25),Scoring!$E$25),Scoring!$E$24),Scoring!$E$24),Scoring!$E$24),Scoring!$E$24),Scoring!$E$23),Scoring!$E$22),Scoring!$E$21)</f>
        <v>0.5</v>
      </c>
      <c r="AE1310" s="78">
        <f>IF(IFERROR(SEARCH("suspected sensitiser",S1310),99)=99,IF(IFERROR(SEARCH("sensitiser",S1310),99)=99,IF(IFERROR(SEARCH("other hazard based concern",S1310),99)=99,0,Scoring!$E$28),Scoring!$E$26),Scoring!$E$27)</f>
        <v>0</v>
      </c>
      <c r="AF1310" s="78">
        <f>IF(IFERROR(M1310,1)=1,IF(IFERROR(N1310,1)=1,IF(IFERROR(O1310,1)=1,IF(IFERROR(Q1310,1)=1,IF(IFERROR(R1310,1)=1,IF(IFERROR(T1310,1)=1,IF(IFERROR(K1310,1)=1,IF(IFERROR(P1310,1)=1,IF(IFERROR(S1310,1)=1,Scoring!$E$29,0),0),0),0),0),0),0),0),0)</f>
        <v>0</v>
      </c>
      <c r="AG1310" s="78">
        <f t="shared" si="90"/>
        <v>0.5</v>
      </c>
      <c r="AI1310" s="93"/>
      <c r="AJ1310" s="94"/>
      <c r="AK1310" s="76"/>
      <c r="AL1310" s="75"/>
      <c r="AN1310" s="79"/>
      <c r="AO1310" s="79"/>
      <c r="AP1310" s="79"/>
      <c r="AQ1310" s="79"/>
      <c r="AR1310" s="79"/>
      <c r="AS1310" s="78"/>
      <c r="AU1310" s="79">
        <f>IF(IFERROR(F1310,99)=99,IF(IFERROR(G1310,99)=99,IF(IFERROR(H1310,99)=99,IF(IFERROR(I1310,99)=99,IF(IFERROR(E1310,99)=99,IF(IFERROR(J1310,99)=99,0,Scoring!$B$7),Scoring!$B$3),Scoring!$B$2),Scoring!$B$6),Scoring!$B$5),Scoring!$B$4)</f>
        <v>0.3</v>
      </c>
      <c r="AV1310" s="78">
        <f t="shared" si="91"/>
        <v>0.15</v>
      </c>
      <c r="AW1310" s="78"/>
      <c r="AX1310" s="66"/>
      <c r="AY1310" s="78"/>
      <c r="AZ1310" s="76"/>
      <c r="BB1310" s="76"/>
    </row>
    <row r="1311" spans="1:54" x14ac:dyDescent="0.25">
      <c r="A1311" s="89" t="s">
        <v>7076</v>
      </c>
      <c r="B1311" s="89" t="s">
        <v>30</v>
      </c>
      <c r="C1311" s="89" t="s">
        <v>30</v>
      </c>
      <c r="D1311" s="89" t="s">
        <v>7077</v>
      </c>
      <c r="E1311" s="76" t="e">
        <f>IF(C1311="-",IF(A1311="-",VLOOKUP(D1311,'sin-list 180320_update'!$C$2:$C$835,1,FALSE),VLOOKUP(A1311,'sin-list 180320_update'!$A$2:$A$835,1,FALSE)),VLOOKUP(C1311,'sin-list 180320_update'!$B$2:$B$835,1,FALSE))</f>
        <v>#N/A</v>
      </c>
      <c r="F1311" s="76" t="e">
        <f>IF($C1311="-",IF($A1311="-",VLOOKUP($D1311,'REACH Bilaga XVII_update'!$A$5:$A$131,1,FALSE),VLOOKUP($A1311,'REACH Bilaga XVII_update'!$C$5:$C$131,1,FALSE)),VLOOKUP($C1311,'REACH Bilaga XVII_update'!$B$5:$B$131,1,FALSE))</f>
        <v>#N/A</v>
      </c>
      <c r="G1311" s="76" t="e">
        <f>IF($C1311="-",IF($A1311="-",VLOOKUP($D1311,' REACH Bilaga 59_update'!$A$5:$A$210,1,FALSE),VLOOKUP($A1311,' REACH Bilaga 59_update'!$D$5:$D$210,1,FALSE)),VLOOKUP($C1311,' REACH Bilaga 59_update'!$C$5:$C$210,1,FALSE))</f>
        <v>#N/A</v>
      </c>
      <c r="H1311" s="76" t="e">
        <f>IF($C1311="-",IF($A1311="-",VLOOKUP($D1311,'REACH Bilaga XIV_update'!$A$5:$A$110,1,FALSE),VLOOKUP($A1311,'REACH Bilaga XIV_update'!$D$5:$D$110,1,FALSE)),VLOOKUP($C1311,'REACH Bilaga XIV_update'!$C$5:$C$110,1,FALSE))</f>
        <v>#N/A</v>
      </c>
      <c r="I1311" s="76" t="e">
        <f>IF($C1311="-",IF($A1311="-",VLOOKUP($D1311,CoRAP_update!$A$5:$A$376,1,FALSE),VLOOKUP($A1311,CoRAP_update!$D$5:$D$376,1,FALSE)),VLOOKUP($C1311,CoRAP_update!$C$5:$C$376,1,FALSE))</f>
        <v>#N/A</v>
      </c>
      <c r="J1311" s="76" t="str">
        <f>IF($C1311="-",IF($A1311="-",VLOOKUP($D1311,EDC_update!$C$2:$C$450,1,FALSE),VLOOKUP($A1311,EDC_update!$B$2:$B$450,1,FALSE)),VLOOKUP($C1311,EDC_update!$L$2:$L$450,1,FALSE))</f>
        <v>33213-65-9</v>
      </c>
      <c r="K1311" s="76" t="e">
        <f>IF($C1311="-",IF($A1311="-",IF(VLOOKUP($D1311,'sin-list 180320_update'!$C$2:$S$835,3,FALSE)="",NA(),VLOOKUP($D1311,'sin-list 180320_update'!$C$2:$S$835,3,FALSE)),IF(VLOOKUP($A1311,'sin-list 180320_update'!$A$2:$S$835,5,FALSE)="",NA(),VLOOKUP($A1311,'sin-list 180320_update'!$A$2:$S$835,5,FALSE))),IF(VLOOKUP($C1311,'sin-list 180320_update'!$B$2:$S$835,4,FALSE)="",NA(),VLOOKUP($C1311,'sin-list 180320_update'!$B$2:$S$835,4,FALSE)))</f>
        <v>#N/A</v>
      </c>
      <c r="L1311" s="76" t="e">
        <f>IF($C1311="-",IF($A1311="-",VLOOKUP($D1311,'sin-list 180320_update'!$C$2:$S$835,6,FALSE),VLOOKUP($A1311,'sin-list 180320_update'!$A$2:$S$835,8,FALSE)),VLOOKUP($C1311,'sin-list 180320_update'!$B$2:$S$835,7,FALSE))</f>
        <v>#N/A</v>
      </c>
      <c r="M1311" s="76" t="e">
        <f>IF($C1311="-",IF($A1311="-",IF(VLOOKUP($D1311,'sin-list 180320_update'!$C$2:$S$835,8,FALSE)="",NA(),VLOOKUP($D1311,'sin-list 180320_update'!$C$2:$S$835,8,FALSE)),IF(VLOOKUP($A1311,'sin-list 180320_update'!$A$2:$S$835,10,FALSE)="",NA(),VLOOKUP($A1311,'sin-list 180320_update'!$A$2:$S$835,10,FALSE))),IF(VLOOKUP($C1311,'sin-list 180320_update'!$B$2:$S$835,9,FALSE)="",NA(),VLOOKUP($C1311,'sin-list 180320_update'!$B$2:$S$835,9,FALSE)))</f>
        <v>#N/A</v>
      </c>
      <c r="N1311" s="76" t="e">
        <f>IF($C1311="-",IF($A1311="-",IF(VLOOKUP($D1311,'REACH Bilaga XVII_update'!$A$5:$E$131,4,FALSE)="",NA(),VLOOKUP($D1311,'REACH Bilaga XVII_update'!$A$5:$E$131,4,FALSE)),IF(VLOOKUP($A1311,'REACH Bilaga XVII_update'!$C$5:$D$131,2,FALSE)="",NA(),VLOOKUP($A1311,'REACH Bilaga XVII_update'!$C$5:$D$131,2,FALSE))),IF(VLOOKUP($C1311,'REACH Bilaga XVII_update'!$B$5:$D$131,3,FALSE)="",NA(),VLOOKUP($C1311,'REACH Bilaga XVII_update'!$B$5:$D$131,3,FALSE)))</f>
        <v>#N/A</v>
      </c>
      <c r="O1311" s="76" t="e">
        <f>IF($C1311="-",IF($A1311="-",IF(VLOOKUP($D1311,' REACH Bilaga 59_update'!$A$5:$E$210,5,FALSE)="",NA(),VLOOKUP($D1311,' REACH Bilaga 59_update'!$A$5:$E$210,5,FALSE)),IF(VLOOKUP($A1311,' REACH Bilaga 59_update'!$D$5:$E$210,2,FALSE)="",NA(),VLOOKUP($A1311,' REACH Bilaga 59_update'!$D$5:$E$210,2,FALSE))),IF(VLOOKUP($C1311,' REACH Bilaga 59_update'!$C$5:$E$210,3,FALSE)="",NA(),VLOOKUP($C1311,' REACH Bilaga 59_update'!$C$5:$E$210,3,FALSE)))</f>
        <v>#N/A</v>
      </c>
      <c r="P1311" s="76" t="e">
        <f>IF(C1311="-",IF(A1311="-",IFERROR(VLOOKUP($D1311,' REACH Bilaga 59_update'!$A$5:$F$210,MATCH(Sammanfattning!P$1,' REACH Bilaga 59_update'!$A$4:$F$4,0),FALSE),VLOOKUP($D1311,'REACH Bilaga XIV_update'!$A$4:$H$110,MATCH(Sammanfattning!P$1,'REACH Bilaga XIV_update'!$A$4:$H$4,0),FALSE)),IFERROR(VLOOKUP($A1311,' REACH Bilaga 59_update'!$D$5:$F$210,MATCH(Sammanfattning!P$1,' REACH Bilaga 59_update'!$D$4:$F$4,0),FALSE),VLOOKUP($A1311,'REACH Bilaga XIV_update'!$D$4:$H$110,MATCH(Sammanfattning!P$1,'REACH Bilaga XIV_update'!$D$4:$H$4,0),FALSE))),IFERROR(VLOOKUP($C1311,' REACH Bilaga 59_update'!$C$5:$F$210,MATCH(Sammanfattning!P$1,' REACH Bilaga 59_update'!$C$4:$F$4,0),FALSE),VLOOKUP($C1311,'REACH Bilaga XIV_update'!$C$4:$H$110,MATCH(Sammanfattning!P$1,'REACH Bilaga XIV_update'!$C$4:$H$4,0),FALSE)))</f>
        <v>#N/A</v>
      </c>
      <c r="Q1311" s="76" t="e">
        <f>IF($C1311="-",IF($A1311="-",IF(VLOOKUP($D1311,'REACH Bilaga XIV_update'!$A$5:$I$110,9,FALSE)="",NA(),VLOOKUP($D1311,'REACH Bilaga XIV_update'!$A$5:$I$110,9,FALSE)),IF(VLOOKUP($A1311,'REACH Bilaga XIV_update'!$D$5:$I$110,6,FALSE)="",NA(),VLOOKUP($A1311,'REACH Bilaga XIV_update'!$D$5:$I$110,6,FALSE))),IF(VLOOKUP($C1311,'REACH Bilaga XIV_update'!$C$5:$I$110,7,FALSE)="",NA(),VLOOKUP($C1311,'REACH Bilaga XIV_update'!$C$5:$I$110,7,FALSE)))</f>
        <v>#N/A</v>
      </c>
      <c r="R1311" s="76" t="e">
        <f>IF($C1311="-",IF($A1311="-",IF(VLOOKUP($D1311,CoRAP_update!$A$5:$O$376,15,FALSE)="",NA(),VLOOKUP($D1311,CoRAP_update!$A$5:$O$376,15,FALSE)),IF(VLOOKUP($A1311,CoRAP_update!$D$5:$O$376,12,FALSE)="",NA(),VLOOKUP($A1311,CoRAP_update!$D$5:$O$376,12,FALSE))),IF(VLOOKUP($C1311,CoRAP_update!$C$5:$O$376,13,FALSE)="",NA(),VLOOKUP($C1311,CoRAP_update!$C$5:$O$376,13,FALSE)))</f>
        <v>#N/A</v>
      </c>
      <c r="S1311" s="144" t="e">
        <f>IF($C1311="-",IF($A1311="-",VLOOKUP($D1311,CoRAP_update!$A$5:$J$376,MATCH(Sammanfattning!S$1,CoRAP_update!$A$4:$J$4,0),FALSE),VLOOKUP($A1311,CoRAP_update!$D$5:$J$376,MATCH(Sammanfattning!S$1,CoRAP_update!$D$4:$J$4,0),FALSE)),VLOOKUP($C1311,CoRAP_update!$C$5:$J$376,MATCH(Sammanfattning!S$1,CoRAP_update!$C$4:$J$4,0),FALSE))</f>
        <v>#N/A</v>
      </c>
      <c r="T1311" s="76" t="str">
        <f>IF($A1311="-",VLOOKUP($D1311,EDC_update!$C$2:$F$450,4,FALSE),VLOOKUP($A1311,EDC_update!$B$2:$F$450,5,FALSE))</f>
        <v>CAT2</v>
      </c>
      <c r="V1311" s="78">
        <f>IF(IFERROR(SEARCH("PBT",P1311),99)=99,IF(IFERROR(SEARCH("suspected PBT",S1311),99)=99,IF(IFERROR(SEARCH("concluded to be PBT",K1311),99)=99,IF(IFERROR(SEARCH("PBT",S1311),99)=99,IF(IFERROR(SEARCH("PBT cand",L1311),99)=99,IF(IFERROR(SEARCH("PBT",L1311),99)=99,IF(IFERROR(SEARCH("persistent, bioackumulative and toxic properties",K1311),99)=99,0,Scoring!$E$3),Scoring!$E$3),Scoring!$E$7),Scoring!$E$3),Scoring!$E$5),Scoring!$E$6),Scoring!$E$3)</f>
        <v>0</v>
      </c>
      <c r="W1311" s="78">
        <f>IF(IFERROR(SEARCH("vPvB",P1311),99)=99,IF(IFERROR(SEARCH("suspected pbt/vPvB",S1311),99)=99,IF(IFERROR(SEARCH("vPvB",S1311),99)=99,IF(IFERROR(SEARCH("concluded to be a vPvB",S1311),99)=99,IF(IFERROR(SEARCH("identified as vPvB",K1311),99)=99,IF(IFERROR(SEARCH("concluded to be a vPvB",K1311),99)=99,IF(IFERROR(SEARCH("concluded to be both pbt and vPvB",S1311),99)=99,IF(IFERROR(SEARCH("concluded to be both pbt and vPvB",K1311),99)=99,0,Scoring!$E$5),Scoring!$E$5),Scoring!$E$5),Scoring!$E$5),Scoring!$E$5),Scoring!$E$4),Scoring!$E$6),Scoring!$E$4)</f>
        <v>0</v>
      </c>
      <c r="X1311" s="78">
        <f>IF(IFERROR(SEARCH("H410",N1311),99)=99,IF(IFERROR(SEARCH("H410",O1311),99)=99,IF(IFERROR(SEARCH("H410",Q1311),99)=99,IF(IFERROR(SEARCH("H410",M1311),99)=99,IF(IFERROR(SEARCH("H410",R1311),99)=99,IF(IFERROR(SEARCH("H411",N1311),99)=99,IF(IFERROR(SEARCH("H411",O1311),99)=99,IF(IFERROR(SEARCH("H411",Q1311),99)=99,IF(IFERROR(SEARCH("H411",M1311),99)=99,IF(IFERROR(SEARCH("H411",R1311),99)=99,IF(IFERROR(SEARCH("H413",N1311),99)=99,IF(IFERROR(SEARCH("H413",O1311),99)=99,IF(IFERROR(SEARCH("H413",Q1311),99)=99,IF(IFERROR(SEARCH("H413",M1311),99)=99,IF(IFERROR(SEARCH("H413",R1311),99)=99,IF(IFERROR(SEARCH("H412",N1311),99)=99,IF(IFERROR(SEARCH("H412",O1311),99)=99,IF(IFERROR(SEARCH("H412",Q1311),99)=99,IF(IFERROR(SEARCH("H412",M1311),99)=99,IF(IFERROR(SEARCH("H412",R1311),99)=99,0,Scoring!$E$2),Scoring!$E$2),Scoring!$E$2),Scoring!$E$2),Scoring!$E$2),Scoring!$E$2),Scoring!$E$2),Scoring!$E$2),Scoring!$E$2),Scoring!$E$2),Scoring!$E$2),Scoring!$E$2),Scoring!$E$2),Scoring!$E$2),Scoring!$E$2),Scoring!$E$2),Scoring!$E$2),Scoring!$E$2),Scoring!$E$2),Scoring!$E$2)</f>
        <v>0</v>
      </c>
      <c r="Y1311" s="78">
        <f>IF(IFERROR(SEARCH("CMR",K1311),99)=99,IF(IFERROR(SEARCH("Suspected CMR",S1311),99)=99,IF(IFERROR(SEARCH("CMR",S1311),99)=99,0,Scoring!$E$8),Scoring!$E$9),Scoring!$E$8)</f>
        <v>0</v>
      </c>
      <c r="Z1311" s="78">
        <f>IF(IFERROR(SEARCH("H350",N1311),99)=99,IF(IFERROR(SEARCH("H350",O1311),99)=99,IF(IFERROR(SEARCH("H350",Q1311),99)=99,IF(IFERROR(SEARCH("H350",M1311),99)=99,IF(IFERROR(SEARCH("H350",R1311),99)=99,IF(IFERROR(SEARCH("H351",N1311),99)=99,IF(IFERROR(SEARCH("H351",O1311),99)=99,IF(IFERROR(SEARCH("H351",Q1311),99)=99,IF(IFERROR(SEARCH("H351",M1311),99)=99,IF(IFERROR(SEARCH("H351",R1311),99)=99,IF(IFERROR(SEARCH("carcinogenic",P1311),99)=99,IF(IFERROR(SEARCH("suspected carcinogenic",S1311),99)=99,0,Scoring!$E$12),Scoring!$E$11),Scoring!$E$10),Scoring!$E$10),Scoring!$E$10),Scoring!$E$10),Scoring!$E$10),Scoring!$E$10),Scoring!$E$10),Scoring!$E$10),Scoring!$E$10),Scoring!$E$10)</f>
        <v>0</v>
      </c>
      <c r="AA1311" s="78">
        <f>IF(IFERROR(SEARCH("H340",N1311),99)=99,IF(IFERROR(SEARCH("H340",O1311),99)=99,IF(IFERROR(SEARCH("H340",Q1311),99)=99,IF(IFERROR(SEARCH("H340",M1311),99)=99,IF(IFERROR(SEARCH("H340",R1311),99)=99,IF(IFERROR(SEARCH("H341",N1311),99)=99,IF(IFERROR(SEARCH("H341",O1311),99)=99,IF(IFERROR(SEARCH("H341",Q1311),99)=99,IF(IFERROR(SEARCH("H341",M1311),99)=99,IF(IFERROR(SEARCH("H341",R1311),99)=99,IF(IFERROR(SEARCH("mutagenic",P1311),99)=99,IF(IFERROR(SEARCH("suspected mutagenic",S1311),99)=99,0,Scoring!$E$15),Scoring!$E$14),Scoring!$E$13),Scoring!$E$13),Scoring!$E$13),Scoring!$E$13),Scoring!$E$13),Scoring!$E$13),Scoring!$E$13),Scoring!$E$13),Scoring!$E$13),Scoring!$E$13)</f>
        <v>0</v>
      </c>
      <c r="AB1311" s="78">
        <f>IF(IFERROR(SEARCH("H360",N1311),99)=99,IF(IFERROR(SEARCH("H360",O1311),99)=99,IF(IFERROR(SEARCH("H360",Q1311),99)=99,IF(IFERROR(SEARCH("H360",M1311),99)=99,IF(IFERROR(SEARCH("H360",R1311),99)=99,IF(IFERROR(SEARCH("H361",N1311),99)=99,IF(IFERROR(SEARCH("H361",O1311),99)=99,IF(IFERROR(SEARCH("H361",Q1311),99)=99,IF(IFERROR(SEARCH("H361",M1311),99)=99,IF(IFERROR(SEARCH("H361",R1311),99)=99,IF(IFERROR(SEARCH("reproduction",P1311),99)=99,IF(IFERROR(SEARCH("suspected reprotoxic",S1311),99)=99,IF(IFERROR(SEARCH("reprotoxic",S1311),99)=99,IF(IFERROR(SEARCH("reprotoxic",K1311),99)=99,0,Scoring!$E$18),Scoring!$E$18),Scoring!$E$19),Scoring!$E$17),Scoring!$E$16),Scoring!$E$16),Scoring!$E$16),Scoring!$E$16),Scoring!$E$16),Scoring!$E$16),Scoring!$E$16),Scoring!$E$16),Scoring!$E$16),Scoring!$E$16)</f>
        <v>0</v>
      </c>
      <c r="AC1311" s="78">
        <f>IF(IFERROR(SEARCH("57f",L1311),99)=99,IF(IFERROR(SEARCH("57(f)",P1311),99)=99,0,Scoring!$E$20),Scoring!$E$20)</f>
        <v>0</v>
      </c>
      <c r="AD1311" s="78">
        <f>IF(IFERROR(SEARCH("CAT1",T1311),99)=99,IF(IFERROR(SEARCH("CAT2",T1311),99)=99,IF(IFERROR(SEARCH("CAT3",T1311),99)=99,IF(IFERROR(SEARCH("concluded to be endocrine",K1311),99)=99,IF(IFERROR(SEARCH("categorised as endocrine",K1311),99)=99,IF(IFERROR(SEARCH("endocrine disrupting",P1311),99)=99,IF(IFERROR(SEARCH("endocrine disrupting",K1311),99)=99,IF(IFERROR(SEARCH("suspected endocrine",S1311),99)=99,IF(IFERROR(SEARCH("potential endocrine",S1311),99)=99,0,Scoring!$E$25),Scoring!$E$25),Scoring!$E$24),Scoring!$E$24),Scoring!$E$24),Scoring!$E$24),Scoring!$E$23),Scoring!$E$22),Scoring!$E$21)</f>
        <v>0.5</v>
      </c>
      <c r="AE1311" s="78">
        <f>IF(IFERROR(SEARCH("suspected sensitiser",S1311),99)=99,IF(IFERROR(SEARCH("sensitiser",S1311),99)=99,IF(IFERROR(SEARCH("other hazard based concern",S1311),99)=99,0,Scoring!$E$28),Scoring!$E$26),Scoring!$E$27)</f>
        <v>0</v>
      </c>
      <c r="AF1311" s="78">
        <f>IF(IFERROR(M1311,1)=1,IF(IFERROR(N1311,1)=1,IF(IFERROR(O1311,1)=1,IF(IFERROR(Q1311,1)=1,IF(IFERROR(R1311,1)=1,IF(IFERROR(T1311,1)=1,IF(IFERROR(K1311,1)=1,IF(IFERROR(P1311,1)=1,IF(IFERROR(S1311,1)=1,Scoring!$E$29,0),0),0),0),0),0),0),0),0)</f>
        <v>0</v>
      </c>
      <c r="AG1311" s="78">
        <f t="shared" si="90"/>
        <v>0.5</v>
      </c>
      <c r="AI1311" s="93"/>
      <c r="AJ1311" s="94"/>
      <c r="AK1311" s="76"/>
      <c r="AL1311" s="75"/>
      <c r="AN1311" s="79"/>
      <c r="AO1311" s="79"/>
      <c r="AP1311" s="79"/>
      <c r="AQ1311" s="79"/>
      <c r="AR1311" s="79"/>
      <c r="AS1311" s="78"/>
      <c r="AU1311" s="79">
        <f>IF(IFERROR(F1311,99)=99,IF(IFERROR(G1311,99)=99,IF(IFERROR(H1311,99)=99,IF(IFERROR(I1311,99)=99,IF(IFERROR(E1311,99)=99,IF(IFERROR(J1311,99)=99,0,Scoring!$B$7),Scoring!$B$3),Scoring!$B$2),Scoring!$B$6),Scoring!$B$5),Scoring!$B$4)</f>
        <v>0.3</v>
      </c>
      <c r="AV1311" s="78">
        <f t="shared" si="91"/>
        <v>0.15</v>
      </c>
      <c r="AW1311" s="78"/>
      <c r="AX1311" s="66"/>
      <c r="AY1311" s="78"/>
      <c r="AZ1311" s="76"/>
      <c r="BB1311" s="76"/>
    </row>
    <row r="1312" spans="1:54" x14ac:dyDescent="0.25">
      <c r="A1312" s="89" t="s">
        <v>7277</v>
      </c>
      <c r="B1312" s="89" t="s">
        <v>30</v>
      </c>
      <c r="C1312" s="89" t="s">
        <v>30</v>
      </c>
      <c r="D1312" s="89" t="s">
        <v>7278</v>
      </c>
      <c r="E1312" s="76" t="e">
        <f>IF(C1312="-",IF(A1312="-",VLOOKUP(D1312,'sin-list 180320_update'!$C$2:$C$835,1,FALSE),VLOOKUP(A1312,'sin-list 180320_update'!$A$2:$A$835,1,FALSE)),VLOOKUP(C1312,'sin-list 180320_update'!$B$2:$B$835,1,FALSE))</f>
        <v>#N/A</v>
      </c>
      <c r="F1312" s="76" t="e">
        <f>IF($C1312="-",IF($A1312="-",VLOOKUP($D1312,'REACH Bilaga XVII_update'!$A$5:$A$131,1,FALSE),VLOOKUP($A1312,'REACH Bilaga XVII_update'!$C$5:$C$131,1,FALSE)),VLOOKUP($C1312,'REACH Bilaga XVII_update'!$B$5:$B$131,1,FALSE))</f>
        <v>#N/A</v>
      </c>
      <c r="G1312" s="76" t="e">
        <f>IF($C1312="-",IF($A1312="-",VLOOKUP($D1312,' REACH Bilaga 59_update'!$A$5:$A$210,1,FALSE),VLOOKUP($A1312,' REACH Bilaga 59_update'!$D$5:$D$210,1,FALSE)),VLOOKUP($C1312,' REACH Bilaga 59_update'!$C$5:$C$210,1,FALSE))</f>
        <v>#N/A</v>
      </c>
      <c r="H1312" s="76" t="e">
        <f>IF($C1312="-",IF($A1312="-",VLOOKUP($D1312,'REACH Bilaga XIV_update'!$A$5:$A$110,1,FALSE),VLOOKUP($A1312,'REACH Bilaga XIV_update'!$D$5:$D$110,1,FALSE)),VLOOKUP($C1312,'REACH Bilaga XIV_update'!$C$5:$C$110,1,FALSE))</f>
        <v>#N/A</v>
      </c>
      <c r="I1312" s="76" t="e">
        <f>IF($C1312="-",IF($A1312="-",VLOOKUP($D1312,CoRAP_update!$A$5:$A$376,1,FALSE),VLOOKUP($A1312,CoRAP_update!$D$5:$D$376,1,FALSE)),VLOOKUP($C1312,CoRAP_update!$C$5:$C$376,1,FALSE))</f>
        <v>#N/A</v>
      </c>
      <c r="J1312" s="76" t="str">
        <f>IF($C1312="-",IF($A1312="-",VLOOKUP($D1312,EDC_update!$C$2:$C$450,1,FALSE),VLOOKUP($A1312,EDC_update!$B$2:$B$450,1,FALSE)),VLOOKUP($C1312,EDC_update!$L$2:$L$450,1,FALSE))</f>
        <v>33284-53-6</v>
      </c>
      <c r="K1312" s="76" t="e">
        <f>IF($C1312="-",IF($A1312="-",IF(VLOOKUP($D1312,'sin-list 180320_update'!$C$2:$S$835,3,FALSE)="",NA(),VLOOKUP($D1312,'sin-list 180320_update'!$C$2:$S$835,3,FALSE)),IF(VLOOKUP($A1312,'sin-list 180320_update'!$A$2:$S$835,5,FALSE)="",NA(),VLOOKUP($A1312,'sin-list 180320_update'!$A$2:$S$835,5,FALSE))),IF(VLOOKUP($C1312,'sin-list 180320_update'!$B$2:$S$835,4,FALSE)="",NA(),VLOOKUP($C1312,'sin-list 180320_update'!$B$2:$S$835,4,FALSE)))</f>
        <v>#N/A</v>
      </c>
      <c r="L1312" s="76" t="e">
        <f>IF($C1312="-",IF($A1312="-",VLOOKUP($D1312,'sin-list 180320_update'!$C$2:$S$835,6,FALSE),VLOOKUP($A1312,'sin-list 180320_update'!$A$2:$S$835,8,FALSE)),VLOOKUP($C1312,'sin-list 180320_update'!$B$2:$S$835,7,FALSE))</f>
        <v>#N/A</v>
      </c>
      <c r="M1312" s="76" t="e">
        <f>IF($C1312="-",IF($A1312="-",IF(VLOOKUP($D1312,'sin-list 180320_update'!$C$2:$S$835,8,FALSE)="",NA(),VLOOKUP($D1312,'sin-list 180320_update'!$C$2:$S$835,8,FALSE)),IF(VLOOKUP($A1312,'sin-list 180320_update'!$A$2:$S$835,10,FALSE)="",NA(),VLOOKUP($A1312,'sin-list 180320_update'!$A$2:$S$835,10,FALSE))),IF(VLOOKUP($C1312,'sin-list 180320_update'!$B$2:$S$835,9,FALSE)="",NA(),VLOOKUP($C1312,'sin-list 180320_update'!$B$2:$S$835,9,FALSE)))</f>
        <v>#N/A</v>
      </c>
      <c r="N1312" s="76" t="e">
        <f>IF($C1312="-",IF($A1312="-",IF(VLOOKUP($D1312,'REACH Bilaga XVII_update'!$A$5:$E$131,4,FALSE)="",NA(),VLOOKUP($D1312,'REACH Bilaga XVII_update'!$A$5:$E$131,4,FALSE)),IF(VLOOKUP($A1312,'REACH Bilaga XVII_update'!$C$5:$D$131,2,FALSE)="",NA(),VLOOKUP($A1312,'REACH Bilaga XVII_update'!$C$5:$D$131,2,FALSE))),IF(VLOOKUP($C1312,'REACH Bilaga XVII_update'!$B$5:$D$131,3,FALSE)="",NA(),VLOOKUP($C1312,'REACH Bilaga XVII_update'!$B$5:$D$131,3,FALSE)))</f>
        <v>#N/A</v>
      </c>
      <c r="O1312" s="76" t="e">
        <f>IF($C1312="-",IF($A1312="-",IF(VLOOKUP($D1312,' REACH Bilaga 59_update'!$A$5:$E$210,5,FALSE)="",NA(),VLOOKUP($D1312,' REACH Bilaga 59_update'!$A$5:$E$210,5,FALSE)),IF(VLOOKUP($A1312,' REACH Bilaga 59_update'!$D$5:$E$210,2,FALSE)="",NA(),VLOOKUP($A1312,' REACH Bilaga 59_update'!$D$5:$E$210,2,FALSE))),IF(VLOOKUP($C1312,' REACH Bilaga 59_update'!$C$5:$E$210,3,FALSE)="",NA(),VLOOKUP($C1312,' REACH Bilaga 59_update'!$C$5:$E$210,3,FALSE)))</f>
        <v>#N/A</v>
      </c>
      <c r="P1312" s="76" t="e">
        <f>IF(C1312="-",IF(A1312="-",IFERROR(VLOOKUP($D1312,' REACH Bilaga 59_update'!$A$5:$F$210,MATCH(Sammanfattning!P$1,' REACH Bilaga 59_update'!$A$4:$F$4,0),FALSE),VLOOKUP($D1312,'REACH Bilaga XIV_update'!$A$4:$H$110,MATCH(Sammanfattning!P$1,'REACH Bilaga XIV_update'!$A$4:$H$4,0),FALSE)),IFERROR(VLOOKUP($A1312,' REACH Bilaga 59_update'!$D$5:$F$210,MATCH(Sammanfattning!P$1,' REACH Bilaga 59_update'!$D$4:$F$4,0),FALSE),VLOOKUP($A1312,'REACH Bilaga XIV_update'!$D$4:$H$110,MATCH(Sammanfattning!P$1,'REACH Bilaga XIV_update'!$D$4:$H$4,0),FALSE))),IFERROR(VLOOKUP($C1312,' REACH Bilaga 59_update'!$C$5:$F$210,MATCH(Sammanfattning!P$1,' REACH Bilaga 59_update'!$C$4:$F$4,0),FALSE),VLOOKUP($C1312,'REACH Bilaga XIV_update'!$C$4:$H$110,MATCH(Sammanfattning!P$1,'REACH Bilaga XIV_update'!$C$4:$H$4,0),FALSE)))</f>
        <v>#N/A</v>
      </c>
      <c r="Q1312" s="76" t="e">
        <f>IF($C1312="-",IF($A1312="-",IF(VLOOKUP($D1312,'REACH Bilaga XIV_update'!$A$5:$I$110,9,FALSE)="",NA(),VLOOKUP($D1312,'REACH Bilaga XIV_update'!$A$5:$I$110,9,FALSE)),IF(VLOOKUP($A1312,'REACH Bilaga XIV_update'!$D$5:$I$110,6,FALSE)="",NA(),VLOOKUP($A1312,'REACH Bilaga XIV_update'!$D$5:$I$110,6,FALSE))),IF(VLOOKUP($C1312,'REACH Bilaga XIV_update'!$C$5:$I$110,7,FALSE)="",NA(),VLOOKUP($C1312,'REACH Bilaga XIV_update'!$C$5:$I$110,7,FALSE)))</f>
        <v>#N/A</v>
      </c>
      <c r="R1312" s="76" t="e">
        <f>IF($C1312="-",IF($A1312="-",IF(VLOOKUP($D1312,CoRAP_update!$A$5:$O$376,15,FALSE)="",NA(),VLOOKUP($D1312,CoRAP_update!$A$5:$O$376,15,FALSE)),IF(VLOOKUP($A1312,CoRAP_update!$D$5:$O$376,12,FALSE)="",NA(),VLOOKUP($A1312,CoRAP_update!$D$5:$O$376,12,FALSE))),IF(VLOOKUP($C1312,CoRAP_update!$C$5:$O$376,13,FALSE)="",NA(),VLOOKUP($C1312,CoRAP_update!$C$5:$O$376,13,FALSE)))</f>
        <v>#N/A</v>
      </c>
      <c r="S1312" s="144" t="e">
        <f>IF($C1312="-",IF($A1312="-",VLOOKUP($D1312,CoRAP_update!$A$5:$J$376,MATCH(Sammanfattning!S$1,CoRAP_update!$A$4:$J$4,0),FALSE),VLOOKUP($A1312,CoRAP_update!$D$5:$J$376,MATCH(Sammanfattning!S$1,CoRAP_update!$D$4:$J$4,0),FALSE)),VLOOKUP($C1312,CoRAP_update!$C$5:$J$376,MATCH(Sammanfattning!S$1,CoRAP_update!$C$4:$J$4,0),FALSE))</f>
        <v>#N/A</v>
      </c>
      <c r="T1312" s="76" t="str">
        <f>IF($A1312="-",VLOOKUP($D1312,EDC_update!$C$2:$F$450,4,FALSE),VLOOKUP($A1312,EDC_update!$B$2:$F$450,5,FALSE))</f>
        <v>CAT2</v>
      </c>
      <c r="V1312" s="78">
        <f>IF(IFERROR(SEARCH("PBT",P1312),99)=99,IF(IFERROR(SEARCH("suspected PBT",S1312),99)=99,IF(IFERROR(SEARCH("concluded to be PBT",K1312),99)=99,IF(IFERROR(SEARCH("PBT",S1312),99)=99,IF(IFERROR(SEARCH("PBT cand",L1312),99)=99,IF(IFERROR(SEARCH("PBT",L1312),99)=99,IF(IFERROR(SEARCH("persistent, bioackumulative and toxic properties",K1312),99)=99,0,Scoring!$E$3),Scoring!$E$3),Scoring!$E$7),Scoring!$E$3),Scoring!$E$5),Scoring!$E$6),Scoring!$E$3)</f>
        <v>0</v>
      </c>
      <c r="W1312" s="78">
        <f>IF(IFERROR(SEARCH("vPvB",P1312),99)=99,IF(IFERROR(SEARCH("suspected pbt/vPvB",S1312),99)=99,IF(IFERROR(SEARCH("vPvB",S1312),99)=99,IF(IFERROR(SEARCH("concluded to be a vPvB",S1312),99)=99,IF(IFERROR(SEARCH("identified as vPvB",K1312),99)=99,IF(IFERROR(SEARCH("concluded to be a vPvB",K1312),99)=99,IF(IFERROR(SEARCH("concluded to be both pbt and vPvB",S1312),99)=99,IF(IFERROR(SEARCH("concluded to be both pbt and vPvB",K1312),99)=99,0,Scoring!$E$5),Scoring!$E$5),Scoring!$E$5),Scoring!$E$5),Scoring!$E$5),Scoring!$E$4),Scoring!$E$6),Scoring!$E$4)</f>
        <v>0</v>
      </c>
      <c r="X1312" s="78">
        <f>IF(IFERROR(SEARCH("H410",N1312),99)=99,IF(IFERROR(SEARCH("H410",O1312),99)=99,IF(IFERROR(SEARCH("H410",Q1312),99)=99,IF(IFERROR(SEARCH("H410",M1312),99)=99,IF(IFERROR(SEARCH("H410",R1312),99)=99,IF(IFERROR(SEARCH("H411",N1312),99)=99,IF(IFERROR(SEARCH("H411",O1312),99)=99,IF(IFERROR(SEARCH("H411",Q1312),99)=99,IF(IFERROR(SEARCH("H411",M1312),99)=99,IF(IFERROR(SEARCH("H411",R1312),99)=99,IF(IFERROR(SEARCH("H413",N1312),99)=99,IF(IFERROR(SEARCH("H413",O1312),99)=99,IF(IFERROR(SEARCH("H413",Q1312),99)=99,IF(IFERROR(SEARCH("H413",M1312),99)=99,IF(IFERROR(SEARCH("H413",R1312),99)=99,IF(IFERROR(SEARCH("H412",N1312),99)=99,IF(IFERROR(SEARCH("H412",O1312),99)=99,IF(IFERROR(SEARCH("H412",Q1312),99)=99,IF(IFERROR(SEARCH("H412",M1312),99)=99,IF(IFERROR(SEARCH("H412",R1312),99)=99,0,Scoring!$E$2),Scoring!$E$2),Scoring!$E$2),Scoring!$E$2),Scoring!$E$2),Scoring!$E$2),Scoring!$E$2),Scoring!$E$2),Scoring!$E$2),Scoring!$E$2),Scoring!$E$2),Scoring!$E$2),Scoring!$E$2),Scoring!$E$2),Scoring!$E$2),Scoring!$E$2),Scoring!$E$2),Scoring!$E$2),Scoring!$E$2),Scoring!$E$2)</f>
        <v>0</v>
      </c>
      <c r="Y1312" s="78">
        <f>IF(IFERROR(SEARCH("CMR",K1312),99)=99,IF(IFERROR(SEARCH("Suspected CMR",S1312),99)=99,IF(IFERROR(SEARCH("CMR",S1312),99)=99,0,Scoring!$E$8),Scoring!$E$9),Scoring!$E$8)</f>
        <v>0</v>
      </c>
      <c r="Z1312" s="78">
        <f>IF(IFERROR(SEARCH("H350",N1312),99)=99,IF(IFERROR(SEARCH("H350",O1312),99)=99,IF(IFERROR(SEARCH("H350",Q1312),99)=99,IF(IFERROR(SEARCH("H350",M1312),99)=99,IF(IFERROR(SEARCH("H350",R1312),99)=99,IF(IFERROR(SEARCH("H351",N1312),99)=99,IF(IFERROR(SEARCH("H351",O1312),99)=99,IF(IFERROR(SEARCH("H351",Q1312),99)=99,IF(IFERROR(SEARCH("H351",M1312),99)=99,IF(IFERROR(SEARCH("H351",R1312),99)=99,IF(IFERROR(SEARCH("carcinogenic",P1312),99)=99,IF(IFERROR(SEARCH("suspected carcinogenic",S1312),99)=99,0,Scoring!$E$12),Scoring!$E$11),Scoring!$E$10),Scoring!$E$10),Scoring!$E$10),Scoring!$E$10),Scoring!$E$10),Scoring!$E$10),Scoring!$E$10),Scoring!$E$10),Scoring!$E$10),Scoring!$E$10)</f>
        <v>0</v>
      </c>
      <c r="AA1312" s="78">
        <f>IF(IFERROR(SEARCH("H340",N1312),99)=99,IF(IFERROR(SEARCH("H340",O1312),99)=99,IF(IFERROR(SEARCH("H340",Q1312),99)=99,IF(IFERROR(SEARCH("H340",M1312),99)=99,IF(IFERROR(SEARCH("H340",R1312),99)=99,IF(IFERROR(SEARCH("H341",N1312),99)=99,IF(IFERROR(SEARCH("H341",O1312),99)=99,IF(IFERROR(SEARCH("H341",Q1312),99)=99,IF(IFERROR(SEARCH("H341",M1312),99)=99,IF(IFERROR(SEARCH("H341",R1312),99)=99,IF(IFERROR(SEARCH("mutagenic",P1312),99)=99,IF(IFERROR(SEARCH("suspected mutagenic",S1312),99)=99,0,Scoring!$E$15),Scoring!$E$14),Scoring!$E$13),Scoring!$E$13),Scoring!$E$13),Scoring!$E$13),Scoring!$E$13),Scoring!$E$13),Scoring!$E$13),Scoring!$E$13),Scoring!$E$13),Scoring!$E$13)</f>
        <v>0</v>
      </c>
      <c r="AB1312" s="78">
        <f>IF(IFERROR(SEARCH("H360",N1312),99)=99,IF(IFERROR(SEARCH("H360",O1312),99)=99,IF(IFERROR(SEARCH("H360",Q1312),99)=99,IF(IFERROR(SEARCH("H360",M1312),99)=99,IF(IFERROR(SEARCH("H360",R1312),99)=99,IF(IFERROR(SEARCH("H361",N1312),99)=99,IF(IFERROR(SEARCH("H361",O1312),99)=99,IF(IFERROR(SEARCH("H361",Q1312),99)=99,IF(IFERROR(SEARCH("H361",M1312),99)=99,IF(IFERROR(SEARCH("H361",R1312),99)=99,IF(IFERROR(SEARCH("reproduction",P1312),99)=99,IF(IFERROR(SEARCH("suspected reprotoxic",S1312),99)=99,IF(IFERROR(SEARCH("reprotoxic",S1312),99)=99,IF(IFERROR(SEARCH("reprotoxic",K1312),99)=99,0,Scoring!$E$18),Scoring!$E$18),Scoring!$E$19),Scoring!$E$17),Scoring!$E$16),Scoring!$E$16),Scoring!$E$16),Scoring!$E$16),Scoring!$E$16),Scoring!$E$16),Scoring!$E$16),Scoring!$E$16),Scoring!$E$16),Scoring!$E$16)</f>
        <v>0</v>
      </c>
      <c r="AC1312" s="78">
        <f>IF(IFERROR(SEARCH("57f",L1312),99)=99,IF(IFERROR(SEARCH("57(f)",P1312),99)=99,0,Scoring!$E$20),Scoring!$E$20)</f>
        <v>0</v>
      </c>
      <c r="AD1312" s="78">
        <f>IF(IFERROR(SEARCH("CAT1",T1312),99)=99,IF(IFERROR(SEARCH("CAT2",T1312),99)=99,IF(IFERROR(SEARCH("CAT3",T1312),99)=99,IF(IFERROR(SEARCH("concluded to be endocrine",K1312),99)=99,IF(IFERROR(SEARCH("categorised as endocrine",K1312),99)=99,IF(IFERROR(SEARCH("endocrine disrupting",P1312),99)=99,IF(IFERROR(SEARCH("endocrine disrupting",K1312),99)=99,IF(IFERROR(SEARCH("suspected endocrine",S1312),99)=99,IF(IFERROR(SEARCH("potential endocrine",S1312),99)=99,0,Scoring!$E$25),Scoring!$E$25),Scoring!$E$24),Scoring!$E$24),Scoring!$E$24),Scoring!$E$24),Scoring!$E$23),Scoring!$E$22),Scoring!$E$21)</f>
        <v>0.5</v>
      </c>
      <c r="AE1312" s="78">
        <f>IF(IFERROR(SEARCH("suspected sensitiser",S1312),99)=99,IF(IFERROR(SEARCH("sensitiser",S1312),99)=99,IF(IFERROR(SEARCH("other hazard based concern",S1312),99)=99,0,Scoring!$E$28),Scoring!$E$26),Scoring!$E$27)</f>
        <v>0</v>
      </c>
      <c r="AF1312" s="78">
        <f>IF(IFERROR(M1312,1)=1,IF(IFERROR(N1312,1)=1,IF(IFERROR(O1312,1)=1,IF(IFERROR(Q1312,1)=1,IF(IFERROR(R1312,1)=1,IF(IFERROR(T1312,1)=1,IF(IFERROR(K1312,1)=1,IF(IFERROR(P1312,1)=1,IF(IFERROR(S1312,1)=1,Scoring!$E$29,0),0),0),0),0),0),0),0),0)</f>
        <v>0</v>
      </c>
      <c r="AG1312" s="78">
        <f t="shared" si="90"/>
        <v>0.5</v>
      </c>
      <c r="AI1312" s="93"/>
      <c r="AJ1312" s="94"/>
      <c r="AK1312" s="76"/>
      <c r="AL1312" s="75"/>
      <c r="AN1312" s="79"/>
      <c r="AO1312" s="79"/>
      <c r="AP1312" s="79"/>
      <c r="AQ1312" s="79"/>
      <c r="AR1312" s="79"/>
      <c r="AS1312" s="78"/>
      <c r="AU1312" s="79">
        <f>IF(IFERROR(F1312,99)=99,IF(IFERROR(G1312,99)=99,IF(IFERROR(H1312,99)=99,IF(IFERROR(I1312,99)=99,IF(IFERROR(E1312,99)=99,IF(IFERROR(J1312,99)=99,0,Scoring!$B$7),Scoring!$B$3),Scoring!$B$2),Scoring!$B$6),Scoring!$B$5),Scoring!$B$4)</f>
        <v>0.3</v>
      </c>
      <c r="AV1312" s="78">
        <f t="shared" si="91"/>
        <v>0.15</v>
      </c>
      <c r="AW1312" s="78"/>
      <c r="AX1312" s="66"/>
      <c r="AY1312" s="78"/>
      <c r="AZ1312" s="76"/>
      <c r="BB1312" s="76"/>
    </row>
    <row r="1313" spans="1:54" x14ac:dyDescent="0.25">
      <c r="A1313" s="89" t="s">
        <v>6134</v>
      </c>
      <c r="B1313" s="89" t="s">
        <v>30</v>
      </c>
      <c r="C1313" s="89" t="s">
        <v>30</v>
      </c>
      <c r="D1313" s="89" t="s">
        <v>7038</v>
      </c>
      <c r="E1313" s="76" t="e">
        <f>IF(C1313="-",IF(A1313="-",VLOOKUP(D1313,'sin-list 180320_update'!$C$2:$C$835,1,FALSE),VLOOKUP(A1313,'sin-list 180320_update'!$A$2:$A$835,1,FALSE)),VLOOKUP(C1313,'sin-list 180320_update'!$B$2:$B$835,1,FALSE))</f>
        <v>#N/A</v>
      </c>
      <c r="F1313" s="76" t="e">
        <f>IF($C1313="-",IF($A1313="-",VLOOKUP($D1313,'REACH Bilaga XVII_update'!$A$5:$A$131,1,FALSE),VLOOKUP($A1313,'REACH Bilaga XVII_update'!$C$5:$C$131,1,FALSE)),VLOOKUP($C1313,'REACH Bilaga XVII_update'!$B$5:$B$131,1,FALSE))</f>
        <v>#N/A</v>
      </c>
      <c r="G1313" s="76" t="e">
        <f>IF($C1313="-",IF($A1313="-",VLOOKUP($D1313,' REACH Bilaga 59_update'!$A$5:$A$210,1,FALSE),VLOOKUP($A1313,' REACH Bilaga 59_update'!$D$5:$D$210,1,FALSE)),VLOOKUP($C1313,' REACH Bilaga 59_update'!$C$5:$C$210,1,FALSE))</f>
        <v>#N/A</v>
      </c>
      <c r="H1313" s="76" t="e">
        <f>IF($C1313="-",IF($A1313="-",VLOOKUP($D1313,'REACH Bilaga XIV_update'!$A$5:$A$110,1,FALSE),VLOOKUP($A1313,'REACH Bilaga XIV_update'!$D$5:$D$110,1,FALSE)),VLOOKUP($C1313,'REACH Bilaga XIV_update'!$C$5:$C$110,1,FALSE))</f>
        <v>#N/A</v>
      </c>
      <c r="I1313" s="76" t="e">
        <f>IF($C1313="-",IF($A1313="-",VLOOKUP($D1313,CoRAP_update!$A$5:$A$376,1,FALSE),VLOOKUP($A1313,CoRAP_update!$D$5:$D$376,1,FALSE)),VLOOKUP($C1313,CoRAP_update!$C$5:$C$376,1,FALSE))</f>
        <v>#N/A</v>
      </c>
      <c r="J1313" s="76" t="str">
        <f>IF($C1313="-",IF($A1313="-",VLOOKUP($D1313,EDC_update!$C$2:$C$450,1,FALSE),VLOOKUP($A1313,EDC_update!$B$2:$B$450,1,FALSE)),VLOOKUP($C1313,EDC_update!$L$2:$L$450,1,FALSE))</f>
        <v>333-41-5</v>
      </c>
      <c r="K1313" s="76" t="e">
        <f>IF($C1313="-",IF($A1313="-",IF(VLOOKUP($D1313,'sin-list 180320_update'!$C$2:$S$835,3,FALSE)="",NA(),VLOOKUP($D1313,'sin-list 180320_update'!$C$2:$S$835,3,FALSE)),IF(VLOOKUP($A1313,'sin-list 180320_update'!$A$2:$S$835,5,FALSE)="",NA(),VLOOKUP($A1313,'sin-list 180320_update'!$A$2:$S$835,5,FALSE))),IF(VLOOKUP($C1313,'sin-list 180320_update'!$B$2:$S$835,4,FALSE)="",NA(),VLOOKUP($C1313,'sin-list 180320_update'!$B$2:$S$835,4,FALSE)))</f>
        <v>#N/A</v>
      </c>
      <c r="L1313" s="76" t="e">
        <f>IF($C1313="-",IF($A1313="-",VLOOKUP($D1313,'sin-list 180320_update'!$C$2:$S$835,6,FALSE),VLOOKUP($A1313,'sin-list 180320_update'!$A$2:$S$835,8,FALSE)),VLOOKUP($C1313,'sin-list 180320_update'!$B$2:$S$835,7,FALSE))</f>
        <v>#N/A</v>
      </c>
      <c r="M1313" s="76" t="e">
        <f>IF($C1313="-",IF($A1313="-",IF(VLOOKUP($D1313,'sin-list 180320_update'!$C$2:$S$835,8,FALSE)="",NA(),VLOOKUP($D1313,'sin-list 180320_update'!$C$2:$S$835,8,FALSE)),IF(VLOOKUP($A1313,'sin-list 180320_update'!$A$2:$S$835,10,FALSE)="",NA(),VLOOKUP($A1313,'sin-list 180320_update'!$A$2:$S$835,10,FALSE))),IF(VLOOKUP($C1313,'sin-list 180320_update'!$B$2:$S$835,9,FALSE)="",NA(),VLOOKUP($C1313,'sin-list 180320_update'!$B$2:$S$835,9,FALSE)))</f>
        <v>#N/A</v>
      </c>
      <c r="N1313" s="76" t="e">
        <f>IF($C1313="-",IF($A1313="-",IF(VLOOKUP($D1313,'REACH Bilaga XVII_update'!$A$5:$E$131,4,FALSE)="",NA(),VLOOKUP($D1313,'REACH Bilaga XVII_update'!$A$5:$E$131,4,FALSE)),IF(VLOOKUP($A1313,'REACH Bilaga XVII_update'!$C$5:$D$131,2,FALSE)="",NA(),VLOOKUP($A1313,'REACH Bilaga XVII_update'!$C$5:$D$131,2,FALSE))),IF(VLOOKUP($C1313,'REACH Bilaga XVII_update'!$B$5:$D$131,3,FALSE)="",NA(),VLOOKUP($C1313,'REACH Bilaga XVII_update'!$B$5:$D$131,3,FALSE)))</f>
        <v>#N/A</v>
      </c>
      <c r="O1313" s="76" t="e">
        <f>IF($C1313="-",IF($A1313="-",IF(VLOOKUP($D1313,' REACH Bilaga 59_update'!$A$5:$E$210,5,FALSE)="",NA(),VLOOKUP($D1313,' REACH Bilaga 59_update'!$A$5:$E$210,5,FALSE)),IF(VLOOKUP($A1313,' REACH Bilaga 59_update'!$D$5:$E$210,2,FALSE)="",NA(),VLOOKUP($A1313,' REACH Bilaga 59_update'!$D$5:$E$210,2,FALSE))),IF(VLOOKUP($C1313,' REACH Bilaga 59_update'!$C$5:$E$210,3,FALSE)="",NA(),VLOOKUP($C1313,' REACH Bilaga 59_update'!$C$5:$E$210,3,FALSE)))</f>
        <v>#N/A</v>
      </c>
      <c r="P1313" s="76" t="e">
        <f>IF(C1313="-",IF(A1313="-",IFERROR(VLOOKUP($D1313,' REACH Bilaga 59_update'!$A$5:$F$210,MATCH(Sammanfattning!P$1,' REACH Bilaga 59_update'!$A$4:$F$4,0),FALSE),VLOOKUP($D1313,'REACH Bilaga XIV_update'!$A$4:$H$110,MATCH(Sammanfattning!P$1,'REACH Bilaga XIV_update'!$A$4:$H$4,0),FALSE)),IFERROR(VLOOKUP($A1313,' REACH Bilaga 59_update'!$D$5:$F$210,MATCH(Sammanfattning!P$1,' REACH Bilaga 59_update'!$D$4:$F$4,0),FALSE),VLOOKUP($A1313,'REACH Bilaga XIV_update'!$D$4:$H$110,MATCH(Sammanfattning!P$1,'REACH Bilaga XIV_update'!$D$4:$H$4,0),FALSE))),IFERROR(VLOOKUP($C1313,' REACH Bilaga 59_update'!$C$5:$F$210,MATCH(Sammanfattning!P$1,' REACH Bilaga 59_update'!$C$4:$F$4,0),FALSE),VLOOKUP($C1313,'REACH Bilaga XIV_update'!$C$4:$H$110,MATCH(Sammanfattning!P$1,'REACH Bilaga XIV_update'!$C$4:$H$4,0),FALSE)))</f>
        <v>#N/A</v>
      </c>
      <c r="Q1313" s="76" t="e">
        <f>IF($C1313="-",IF($A1313="-",IF(VLOOKUP($D1313,'REACH Bilaga XIV_update'!$A$5:$I$110,9,FALSE)="",NA(),VLOOKUP($D1313,'REACH Bilaga XIV_update'!$A$5:$I$110,9,FALSE)),IF(VLOOKUP($A1313,'REACH Bilaga XIV_update'!$D$5:$I$110,6,FALSE)="",NA(),VLOOKUP($A1313,'REACH Bilaga XIV_update'!$D$5:$I$110,6,FALSE))),IF(VLOOKUP($C1313,'REACH Bilaga XIV_update'!$C$5:$I$110,7,FALSE)="",NA(),VLOOKUP($C1313,'REACH Bilaga XIV_update'!$C$5:$I$110,7,FALSE)))</f>
        <v>#N/A</v>
      </c>
      <c r="R1313" s="76" t="e">
        <f>IF($C1313="-",IF($A1313="-",IF(VLOOKUP($D1313,CoRAP_update!$A$5:$O$376,15,FALSE)="",NA(),VLOOKUP($D1313,CoRAP_update!$A$5:$O$376,15,FALSE)),IF(VLOOKUP($A1313,CoRAP_update!$D$5:$O$376,12,FALSE)="",NA(),VLOOKUP($A1313,CoRAP_update!$D$5:$O$376,12,FALSE))),IF(VLOOKUP($C1313,CoRAP_update!$C$5:$O$376,13,FALSE)="",NA(),VLOOKUP($C1313,CoRAP_update!$C$5:$O$376,13,FALSE)))</f>
        <v>#N/A</v>
      </c>
      <c r="S1313" s="144" t="e">
        <f>IF($C1313="-",IF($A1313="-",VLOOKUP($D1313,CoRAP_update!$A$5:$J$376,MATCH(Sammanfattning!S$1,CoRAP_update!$A$4:$J$4,0),FALSE),VLOOKUP($A1313,CoRAP_update!$D$5:$J$376,MATCH(Sammanfattning!S$1,CoRAP_update!$D$4:$J$4,0),FALSE)),VLOOKUP($C1313,CoRAP_update!$C$5:$J$376,MATCH(Sammanfattning!S$1,CoRAP_update!$C$4:$J$4,0),FALSE))</f>
        <v>#N/A</v>
      </c>
      <c r="T1313" s="76" t="str">
        <f>IF($A1313="-",VLOOKUP($D1313,EDC_update!$C$2:$F$450,4,FALSE),VLOOKUP($A1313,EDC_update!$B$2:$F$450,5,FALSE))</f>
        <v>CAT2</v>
      </c>
      <c r="V1313" s="78">
        <f>IF(IFERROR(SEARCH("PBT",P1313),99)=99,IF(IFERROR(SEARCH("suspected PBT",S1313),99)=99,IF(IFERROR(SEARCH("concluded to be PBT",K1313),99)=99,IF(IFERROR(SEARCH("PBT",S1313),99)=99,IF(IFERROR(SEARCH("PBT cand",L1313),99)=99,IF(IFERROR(SEARCH("PBT",L1313),99)=99,IF(IFERROR(SEARCH("persistent, bioackumulative and toxic properties",K1313),99)=99,0,Scoring!$E$3),Scoring!$E$3),Scoring!$E$7),Scoring!$E$3),Scoring!$E$5),Scoring!$E$6),Scoring!$E$3)</f>
        <v>0</v>
      </c>
      <c r="W1313" s="78">
        <f>IF(IFERROR(SEARCH("vPvB",P1313),99)=99,IF(IFERROR(SEARCH("suspected pbt/vPvB",S1313),99)=99,IF(IFERROR(SEARCH("vPvB",S1313),99)=99,IF(IFERROR(SEARCH("concluded to be a vPvB",S1313),99)=99,IF(IFERROR(SEARCH("identified as vPvB",K1313),99)=99,IF(IFERROR(SEARCH("concluded to be a vPvB",K1313),99)=99,IF(IFERROR(SEARCH("concluded to be both pbt and vPvB",S1313),99)=99,IF(IFERROR(SEARCH("concluded to be both pbt and vPvB",K1313),99)=99,0,Scoring!$E$5),Scoring!$E$5),Scoring!$E$5),Scoring!$E$5),Scoring!$E$5),Scoring!$E$4),Scoring!$E$6),Scoring!$E$4)</f>
        <v>0</v>
      </c>
      <c r="X1313" s="78">
        <f>IF(IFERROR(SEARCH("H410",N1313),99)=99,IF(IFERROR(SEARCH("H410",O1313),99)=99,IF(IFERROR(SEARCH("H410",Q1313),99)=99,IF(IFERROR(SEARCH("H410",M1313),99)=99,IF(IFERROR(SEARCH("H410",R1313),99)=99,IF(IFERROR(SEARCH("H411",N1313),99)=99,IF(IFERROR(SEARCH("H411",O1313),99)=99,IF(IFERROR(SEARCH("H411",Q1313),99)=99,IF(IFERROR(SEARCH("H411",M1313),99)=99,IF(IFERROR(SEARCH("H411",R1313),99)=99,IF(IFERROR(SEARCH("H413",N1313),99)=99,IF(IFERROR(SEARCH("H413",O1313),99)=99,IF(IFERROR(SEARCH("H413",Q1313),99)=99,IF(IFERROR(SEARCH("H413",M1313),99)=99,IF(IFERROR(SEARCH("H413",R1313),99)=99,IF(IFERROR(SEARCH("H412",N1313),99)=99,IF(IFERROR(SEARCH("H412",O1313),99)=99,IF(IFERROR(SEARCH("H412",Q1313),99)=99,IF(IFERROR(SEARCH("H412",M1313),99)=99,IF(IFERROR(SEARCH("H412",R1313),99)=99,0,Scoring!$E$2),Scoring!$E$2),Scoring!$E$2),Scoring!$E$2),Scoring!$E$2),Scoring!$E$2),Scoring!$E$2),Scoring!$E$2),Scoring!$E$2),Scoring!$E$2),Scoring!$E$2),Scoring!$E$2),Scoring!$E$2),Scoring!$E$2),Scoring!$E$2),Scoring!$E$2),Scoring!$E$2),Scoring!$E$2),Scoring!$E$2),Scoring!$E$2)</f>
        <v>0</v>
      </c>
      <c r="Y1313" s="78">
        <f>IF(IFERROR(SEARCH("CMR",K1313),99)=99,IF(IFERROR(SEARCH("Suspected CMR",S1313),99)=99,IF(IFERROR(SEARCH("CMR",S1313),99)=99,0,Scoring!$E$8),Scoring!$E$9),Scoring!$E$8)</f>
        <v>0</v>
      </c>
      <c r="Z1313" s="78">
        <f>IF(IFERROR(SEARCH("H350",N1313),99)=99,IF(IFERROR(SEARCH("H350",O1313),99)=99,IF(IFERROR(SEARCH("H350",Q1313),99)=99,IF(IFERROR(SEARCH("H350",M1313),99)=99,IF(IFERROR(SEARCH("H350",R1313),99)=99,IF(IFERROR(SEARCH("H351",N1313),99)=99,IF(IFERROR(SEARCH("H351",O1313),99)=99,IF(IFERROR(SEARCH("H351",Q1313),99)=99,IF(IFERROR(SEARCH("H351",M1313),99)=99,IF(IFERROR(SEARCH("H351",R1313),99)=99,IF(IFERROR(SEARCH("carcinogenic",P1313),99)=99,IF(IFERROR(SEARCH("suspected carcinogenic",S1313),99)=99,0,Scoring!$E$12),Scoring!$E$11),Scoring!$E$10),Scoring!$E$10),Scoring!$E$10),Scoring!$E$10),Scoring!$E$10),Scoring!$E$10),Scoring!$E$10),Scoring!$E$10),Scoring!$E$10),Scoring!$E$10)</f>
        <v>0</v>
      </c>
      <c r="AA1313" s="78">
        <f>IF(IFERROR(SEARCH("H340",N1313),99)=99,IF(IFERROR(SEARCH("H340",O1313),99)=99,IF(IFERROR(SEARCH("H340",Q1313),99)=99,IF(IFERROR(SEARCH("H340",M1313),99)=99,IF(IFERROR(SEARCH("H340",R1313),99)=99,IF(IFERROR(SEARCH("H341",N1313),99)=99,IF(IFERROR(SEARCH("H341",O1313),99)=99,IF(IFERROR(SEARCH("H341",Q1313),99)=99,IF(IFERROR(SEARCH("H341",M1313),99)=99,IF(IFERROR(SEARCH("H341",R1313),99)=99,IF(IFERROR(SEARCH("mutagenic",P1313),99)=99,IF(IFERROR(SEARCH("suspected mutagenic",S1313),99)=99,0,Scoring!$E$15),Scoring!$E$14),Scoring!$E$13),Scoring!$E$13),Scoring!$E$13),Scoring!$E$13),Scoring!$E$13),Scoring!$E$13),Scoring!$E$13),Scoring!$E$13),Scoring!$E$13),Scoring!$E$13)</f>
        <v>0</v>
      </c>
      <c r="AB1313" s="78">
        <f>IF(IFERROR(SEARCH("H360",N1313),99)=99,IF(IFERROR(SEARCH("H360",O1313),99)=99,IF(IFERROR(SEARCH("H360",Q1313),99)=99,IF(IFERROR(SEARCH("H360",M1313),99)=99,IF(IFERROR(SEARCH("H360",R1313),99)=99,IF(IFERROR(SEARCH("H361",N1313),99)=99,IF(IFERROR(SEARCH("H361",O1313),99)=99,IF(IFERROR(SEARCH("H361",Q1313),99)=99,IF(IFERROR(SEARCH("H361",M1313),99)=99,IF(IFERROR(SEARCH("H361",R1313),99)=99,IF(IFERROR(SEARCH("reproduction",P1313),99)=99,IF(IFERROR(SEARCH("suspected reprotoxic",S1313),99)=99,IF(IFERROR(SEARCH("reprotoxic",S1313),99)=99,IF(IFERROR(SEARCH("reprotoxic",K1313),99)=99,0,Scoring!$E$18),Scoring!$E$18),Scoring!$E$19),Scoring!$E$17),Scoring!$E$16),Scoring!$E$16),Scoring!$E$16),Scoring!$E$16),Scoring!$E$16),Scoring!$E$16),Scoring!$E$16),Scoring!$E$16),Scoring!$E$16),Scoring!$E$16)</f>
        <v>0</v>
      </c>
      <c r="AC1313" s="78">
        <f>IF(IFERROR(SEARCH("57f",L1313),99)=99,IF(IFERROR(SEARCH("57(f)",P1313),99)=99,0,Scoring!$E$20),Scoring!$E$20)</f>
        <v>0</v>
      </c>
      <c r="AD1313" s="78">
        <f>IF(IFERROR(SEARCH("CAT1",T1313),99)=99,IF(IFERROR(SEARCH("CAT2",T1313),99)=99,IF(IFERROR(SEARCH("CAT3",T1313),99)=99,IF(IFERROR(SEARCH("concluded to be endocrine",K1313),99)=99,IF(IFERROR(SEARCH("categorised as endocrine",K1313),99)=99,IF(IFERROR(SEARCH("endocrine disrupting",P1313),99)=99,IF(IFERROR(SEARCH("endocrine disrupting",K1313),99)=99,IF(IFERROR(SEARCH("suspected endocrine",S1313),99)=99,IF(IFERROR(SEARCH("potential endocrine",S1313),99)=99,0,Scoring!$E$25),Scoring!$E$25),Scoring!$E$24),Scoring!$E$24),Scoring!$E$24),Scoring!$E$24),Scoring!$E$23),Scoring!$E$22),Scoring!$E$21)</f>
        <v>0.5</v>
      </c>
      <c r="AE1313" s="78">
        <f>IF(IFERROR(SEARCH("suspected sensitiser",S1313),99)=99,IF(IFERROR(SEARCH("sensitiser",S1313),99)=99,IF(IFERROR(SEARCH("other hazard based concern",S1313),99)=99,0,Scoring!$E$28),Scoring!$E$26),Scoring!$E$27)</f>
        <v>0</v>
      </c>
      <c r="AF1313" s="78">
        <f>IF(IFERROR(M1313,1)=1,IF(IFERROR(N1313,1)=1,IF(IFERROR(O1313,1)=1,IF(IFERROR(Q1313,1)=1,IF(IFERROR(R1313,1)=1,IF(IFERROR(T1313,1)=1,IF(IFERROR(K1313,1)=1,IF(IFERROR(P1313,1)=1,IF(IFERROR(S1313,1)=1,Scoring!$E$29,0),0),0),0),0),0),0),0),0)</f>
        <v>0</v>
      </c>
      <c r="AG1313" s="78">
        <f t="shared" si="90"/>
        <v>0.5</v>
      </c>
      <c r="AI1313" s="93"/>
      <c r="AJ1313" s="94"/>
      <c r="AK1313" s="76"/>
      <c r="AL1313" s="75"/>
      <c r="AN1313" s="79"/>
      <c r="AO1313" s="79"/>
      <c r="AP1313" s="79"/>
      <c r="AQ1313" s="79"/>
      <c r="AR1313" s="79"/>
      <c r="AS1313" s="78"/>
      <c r="AU1313" s="79">
        <f>IF(IFERROR(F1313,99)=99,IF(IFERROR(G1313,99)=99,IF(IFERROR(H1313,99)=99,IF(IFERROR(I1313,99)=99,IF(IFERROR(E1313,99)=99,IF(IFERROR(J1313,99)=99,0,Scoring!$B$7),Scoring!$B$3),Scoring!$B$2),Scoring!$B$6),Scoring!$B$5),Scoring!$B$4)</f>
        <v>0.3</v>
      </c>
      <c r="AV1313" s="78">
        <f t="shared" si="91"/>
        <v>0.15</v>
      </c>
      <c r="AW1313" s="78"/>
      <c r="AX1313" s="66"/>
      <c r="AY1313" s="78"/>
      <c r="AZ1313" s="76"/>
      <c r="BB1313" s="76"/>
    </row>
    <row r="1314" spans="1:54" x14ac:dyDescent="0.25">
      <c r="A1314" s="89" t="s">
        <v>6429</v>
      </c>
      <c r="B1314" s="89" t="s">
        <v>30</v>
      </c>
      <c r="C1314" s="89" t="s">
        <v>30</v>
      </c>
      <c r="D1314" s="89" t="s">
        <v>7145</v>
      </c>
      <c r="E1314" s="76" t="e">
        <f>IF(C1314="-",IF(A1314="-",VLOOKUP(D1314,'sin-list 180320_update'!$C$2:$C$835,1,FALSE),VLOOKUP(A1314,'sin-list 180320_update'!$A$2:$A$835,1,FALSE)),VLOOKUP(C1314,'sin-list 180320_update'!$B$2:$B$835,1,FALSE))</f>
        <v>#N/A</v>
      </c>
      <c r="F1314" s="76" t="e">
        <f>IF($C1314="-",IF($A1314="-",VLOOKUP($D1314,'REACH Bilaga XVII_update'!$A$5:$A$131,1,FALSE),VLOOKUP($A1314,'REACH Bilaga XVII_update'!$C$5:$C$131,1,FALSE)),VLOOKUP($C1314,'REACH Bilaga XVII_update'!$B$5:$B$131,1,FALSE))</f>
        <v>#N/A</v>
      </c>
      <c r="G1314" s="76" t="e">
        <f>IF($C1314="-",IF($A1314="-",VLOOKUP($D1314,' REACH Bilaga 59_update'!$A$5:$A$210,1,FALSE),VLOOKUP($A1314,' REACH Bilaga 59_update'!$D$5:$D$210,1,FALSE)),VLOOKUP($C1314,' REACH Bilaga 59_update'!$C$5:$C$210,1,FALSE))</f>
        <v>#N/A</v>
      </c>
      <c r="H1314" s="76" t="e">
        <f>IF($C1314="-",IF($A1314="-",VLOOKUP($D1314,'REACH Bilaga XIV_update'!$A$5:$A$110,1,FALSE),VLOOKUP($A1314,'REACH Bilaga XIV_update'!$D$5:$D$110,1,FALSE)),VLOOKUP($C1314,'REACH Bilaga XIV_update'!$C$5:$C$110,1,FALSE))</f>
        <v>#N/A</v>
      </c>
      <c r="I1314" s="76" t="e">
        <f>IF($C1314="-",IF($A1314="-",VLOOKUP($D1314,CoRAP_update!$A$5:$A$376,1,FALSE),VLOOKUP($A1314,CoRAP_update!$D$5:$D$376,1,FALSE)),VLOOKUP($C1314,CoRAP_update!$C$5:$C$376,1,FALSE))</f>
        <v>#N/A</v>
      </c>
      <c r="J1314" s="76" t="str">
        <f>IF($C1314="-",IF($A1314="-",VLOOKUP($D1314,EDC_update!$C$2:$C$450,1,FALSE),VLOOKUP($A1314,EDC_update!$B$2:$B$450,1,FALSE)),VLOOKUP($C1314,EDC_update!$L$2:$L$450,1,FALSE))</f>
        <v>36734-19-7</v>
      </c>
      <c r="K1314" s="76" t="e">
        <f>IF($C1314="-",IF($A1314="-",IF(VLOOKUP($D1314,'sin-list 180320_update'!$C$2:$S$835,3,FALSE)="",NA(),VLOOKUP($D1314,'sin-list 180320_update'!$C$2:$S$835,3,FALSE)),IF(VLOOKUP($A1314,'sin-list 180320_update'!$A$2:$S$835,5,FALSE)="",NA(),VLOOKUP($A1314,'sin-list 180320_update'!$A$2:$S$835,5,FALSE))),IF(VLOOKUP($C1314,'sin-list 180320_update'!$B$2:$S$835,4,FALSE)="",NA(),VLOOKUP($C1314,'sin-list 180320_update'!$B$2:$S$835,4,FALSE)))</f>
        <v>#N/A</v>
      </c>
      <c r="L1314" s="76" t="e">
        <f>IF($C1314="-",IF($A1314="-",VLOOKUP($D1314,'sin-list 180320_update'!$C$2:$S$835,6,FALSE),VLOOKUP($A1314,'sin-list 180320_update'!$A$2:$S$835,8,FALSE)),VLOOKUP($C1314,'sin-list 180320_update'!$B$2:$S$835,7,FALSE))</f>
        <v>#N/A</v>
      </c>
      <c r="M1314" s="76" t="e">
        <f>IF($C1314="-",IF($A1314="-",IF(VLOOKUP($D1314,'sin-list 180320_update'!$C$2:$S$835,8,FALSE)="",NA(),VLOOKUP($D1314,'sin-list 180320_update'!$C$2:$S$835,8,FALSE)),IF(VLOOKUP($A1314,'sin-list 180320_update'!$A$2:$S$835,10,FALSE)="",NA(),VLOOKUP($A1314,'sin-list 180320_update'!$A$2:$S$835,10,FALSE))),IF(VLOOKUP($C1314,'sin-list 180320_update'!$B$2:$S$835,9,FALSE)="",NA(),VLOOKUP($C1314,'sin-list 180320_update'!$B$2:$S$835,9,FALSE)))</f>
        <v>#N/A</v>
      </c>
      <c r="N1314" s="76" t="e">
        <f>IF($C1314="-",IF($A1314="-",IF(VLOOKUP($D1314,'REACH Bilaga XVII_update'!$A$5:$E$131,4,FALSE)="",NA(),VLOOKUP($D1314,'REACH Bilaga XVII_update'!$A$5:$E$131,4,FALSE)),IF(VLOOKUP($A1314,'REACH Bilaga XVII_update'!$C$5:$D$131,2,FALSE)="",NA(),VLOOKUP($A1314,'REACH Bilaga XVII_update'!$C$5:$D$131,2,FALSE))),IF(VLOOKUP($C1314,'REACH Bilaga XVII_update'!$B$5:$D$131,3,FALSE)="",NA(),VLOOKUP($C1314,'REACH Bilaga XVII_update'!$B$5:$D$131,3,FALSE)))</f>
        <v>#N/A</v>
      </c>
      <c r="O1314" s="76" t="e">
        <f>IF($C1314="-",IF($A1314="-",IF(VLOOKUP($D1314,' REACH Bilaga 59_update'!$A$5:$E$210,5,FALSE)="",NA(),VLOOKUP($D1314,' REACH Bilaga 59_update'!$A$5:$E$210,5,FALSE)),IF(VLOOKUP($A1314,' REACH Bilaga 59_update'!$D$5:$E$210,2,FALSE)="",NA(),VLOOKUP($A1314,' REACH Bilaga 59_update'!$D$5:$E$210,2,FALSE))),IF(VLOOKUP($C1314,' REACH Bilaga 59_update'!$C$5:$E$210,3,FALSE)="",NA(),VLOOKUP($C1314,' REACH Bilaga 59_update'!$C$5:$E$210,3,FALSE)))</f>
        <v>#N/A</v>
      </c>
      <c r="P1314" s="76" t="e">
        <f>IF(C1314="-",IF(A1314="-",IFERROR(VLOOKUP($D1314,' REACH Bilaga 59_update'!$A$5:$F$210,MATCH(Sammanfattning!P$1,' REACH Bilaga 59_update'!$A$4:$F$4,0),FALSE),VLOOKUP($D1314,'REACH Bilaga XIV_update'!$A$4:$H$110,MATCH(Sammanfattning!P$1,'REACH Bilaga XIV_update'!$A$4:$H$4,0),FALSE)),IFERROR(VLOOKUP($A1314,' REACH Bilaga 59_update'!$D$5:$F$210,MATCH(Sammanfattning!P$1,' REACH Bilaga 59_update'!$D$4:$F$4,0),FALSE),VLOOKUP($A1314,'REACH Bilaga XIV_update'!$D$4:$H$110,MATCH(Sammanfattning!P$1,'REACH Bilaga XIV_update'!$D$4:$H$4,0),FALSE))),IFERROR(VLOOKUP($C1314,' REACH Bilaga 59_update'!$C$5:$F$210,MATCH(Sammanfattning!P$1,' REACH Bilaga 59_update'!$C$4:$F$4,0),FALSE),VLOOKUP($C1314,'REACH Bilaga XIV_update'!$C$4:$H$110,MATCH(Sammanfattning!P$1,'REACH Bilaga XIV_update'!$C$4:$H$4,0),FALSE)))</f>
        <v>#N/A</v>
      </c>
      <c r="Q1314" s="76" t="e">
        <f>IF($C1314="-",IF($A1314="-",IF(VLOOKUP($D1314,'REACH Bilaga XIV_update'!$A$5:$I$110,9,FALSE)="",NA(),VLOOKUP($D1314,'REACH Bilaga XIV_update'!$A$5:$I$110,9,FALSE)),IF(VLOOKUP($A1314,'REACH Bilaga XIV_update'!$D$5:$I$110,6,FALSE)="",NA(),VLOOKUP($A1314,'REACH Bilaga XIV_update'!$D$5:$I$110,6,FALSE))),IF(VLOOKUP($C1314,'REACH Bilaga XIV_update'!$C$5:$I$110,7,FALSE)="",NA(),VLOOKUP($C1314,'REACH Bilaga XIV_update'!$C$5:$I$110,7,FALSE)))</f>
        <v>#N/A</v>
      </c>
      <c r="R1314" s="76" t="e">
        <f>IF($C1314="-",IF($A1314="-",IF(VLOOKUP($D1314,CoRAP_update!$A$5:$O$376,15,FALSE)="",NA(),VLOOKUP($D1314,CoRAP_update!$A$5:$O$376,15,FALSE)),IF(VLOOKUP($A1314,CoRAP_update!$D$5:$O$376,12,FALSE)="",NA(),VLOOKUP($A1314,CoRAP_update!$D$5:$O$376,12,FALSE))),IF(VLOOKUP($C1314,CoRAP_update!$C$5:$O$376,13,FALSE)="",NA(),VLOOKUP($C1314,CoRAP_update!$C$5:$O$376,13,FALSE)))</f>
        <v>#N/A</v>
      </c>
      <c r="S1314" s="144" t="e">
        <f>IF($C1314="-",IF($A1314="-",VLOOKUP($D1314,CoRAP_update!$A$5:$J$376,MATCH(Sammanfattning!S$1,CoRAP_update!$A$4:$J$4,0),FALSE),VLOOKUP($A1314,CoRAP_update!$D$5:$J$376,MATCH(Sammanfattning!S$1,CoRAP_update!$D$4:$J$4,0),FALSE)),VLOOKUP($C1314,CoRAP_update!$C$5:$J$376,MATCH(Sammanfattning!S$1,CoRAP_update!$C$4:$J$4,0),FALSE))</f>
        <v>#N/A</v>
      </c>
      <c r="T1314" s="76" t="str">
        <f>IF($A1314="-",VLOOKUP($D1314,EDC_update!$C$2:$F$450,4,FALSE),VLOOKUP($A1314,EDC_update!$B$2:$F$450,5,FALSE))</f>
        <v>CAT2</v>
      </c>
      <c r="V1314" s="78">
        <f>IF(IFERROR(SEARCH("PBT",P1314),99)=99,IF(IFERROR(SEARCH("suspected PBT",S1314),99)=99,IF(IFERROR(SEARCH("concluded to be PBT",K1314),99)=99,IF(IFERROR(SEARCH("PBT",S1314),99)=99,IF(IFERROR(SEARCH("PBT cand",L1314),99)=99,IF(IFERROR(SEARCH("PBT",L1314),99)=99,IF(IFERROR(SEARCH("persistent, bioackumulative and toxic properties",K1314),99)=99,0,Scoring!$E$3),Scoring!$E$3),Scoring!$E$7),Scoring!$E$3),Scoring!$E$5),Scoring!$E$6),Scoring!$E$3)</f>
        <v>0</v>
      </c>
      <c r="W1314" s="78">
        <f>IF(IFERROR(SEARCH("vPvB",P1314),99)=99,IF(IFERROR(SEARCH("suspected pbt/vPvB",S1314),99)=99,IF(IFERROR(SEARCH("vPvB",S1314),99)=99,IF(IFERROR(SEARCH("concluded to be a vPvB",S1314),99)=99,IF(IFERROR(SEARCH("identified as vPvB",K1314),99)=99,IF(IFERROR(SEARCH("concluded to be a vPvB",K1314),99)=99,IF(IFERROR(SEARCH("concluded to be both pbt and vPvB",S1314),99)=99,IF(IFERROR(SEARCH("concluded to be both pbt and vPvB",K1314),99)=99,0,Scoring!$E$5),Scoring!$E$5),Scoring!$E$5),Scoring!$E$5),Scoring!$E$5),Scoring!$E$4),Scoring!$E$6),Scoring!$E$4)</f>
        <v>0</v>
      </c>
      <c r="X1314" s="78">
        <f>IF(IFERROR(SEARCH("H410",N1314),99)=99,IF(IFERROR(SEARCH("H410",O1314),99)=99,IF(IFERROR(SEARCH("H410",Q1314),99)=99,IF(IFERROR(SEARCH("H410",M1314),99)=99,IF(IFERROR(SEARCH("H410",R1314),99)=99,IF(IFERROR(SEARCH("H411",N1314),99)=99,IF(IFERROR(SEARCH("H411",O1314),99)=99,IF(IFERROR(SEARCH("H411",Q1314),99)=99,IF(IFERROR(SEARCH("H411",M1314),99)=99,IF(IFERROR(SEARCH("H411",R1314),99)=99,IF(IFERROR(SEARCH("H413",N1314),99)=99,IF(IFERROR(SEARCH("H413",O1314),99)=99,IF(IFERROR(SEARCH("H413",Q1314),99)=99,IF(IFERROR(SEARCH("H413",M1314),99)=99,IF(IFERROR(SEARCH("H413",R1314),99)=99,IF(IFERROR(SEARCH("H412",N1314),99)=99,IF(IFERROR(SEARCH("H412",O1314),99)=99,IF(IFERROR(SEARCH("H412",Q1314),99)=99,IF(IFERROR(SEARCH("H412",M1314),99)=99,IF(IFERROR(SEARCH("H412",R1314),99)=99,0,Scoring!$E$2),Scoring!$E$2),Scoring!$E$2),Scoring!$E$2),Scoring!$E$2),Scoring!$E$2),Scoring!$E$2),Scoring!$E$2),Scoring!$E$2),Scoring!$E$2),Scoring!$E$2),Scoring!$E$2),Scoring!$E$2),Scoring!$E$2),Scoring!$E$2),Scoring!$E$2),Scoring!$E$2),Scoring!$E$2),Scoring!$E$2),Scoring!$E$2)</f>
        <v>0</v>
      </c>
      <c r="Y1314" s="78">
        <f>IF(IFERROR(SEARCH("CMR",K1314),99)=99,IF(IFERROR(SEARCH("Suspected CMR",S1314),99)=99,IF(IFERROR(SEARCH("CMR",S1314),99)=99,0,Scoring!$E$8),Scoring!$E$9),Scoring!$E$8)</f>
        <v>0</v>
      </c>
      <c r="Z1314" s="78">
        <f>IF(IFERROR(SEARCH("H350",N1314),99)=99,IF(IFERROR(SEARCH("H350",O1314),99)=99,IF(IFERROR(SEARCH("H350",Q1314),99)=99,IF(IFERROR(SEARCH("H350",M1314),99)=99,IF(IFERROR(SEARCH("H350",R1314),99)=99,IF(IFERROR(SEARCH("H351",N1314),99)=99,IF(IFERROR(SEARCH("H351",O1314),99)=99,IF(IFERROR(SEARCH("H351",Q1314),99)=99,IF(IFERROR(SEARCH("H351",M1314),99)=99,IF(IFERROR(SEARCH("H351",R1314),99)=99,IF(IFERROR(SEARCH("carcinogenic",P1314),99)=99,IF(IFERROR(SEARCH("suspected carcinogenic",S1314),99)=99,0,Scoring!$E$12),Scoring!$E$11),Scoring!$E$10),Scoring!$E$10),Scoring!$E$10),Scoring!$E$10),Scoring!$E$10),Scoring!$E$10),Scoring!$E$10),Scoring!$E$10),Scoring!$E$10),Scoring!$E$10)</f>
        <v>0</v>
      </c>
      <c r="AA1314" s="78">
        <f>IF(IFERROR(SEARCH("H340",N1314),99)=99,IF(IFERROR(SEARCH("H340",O1314),99)=99,IF(IFERROR(SEARCH("H340",Q1314),99)=99,IF(IFERROR(SEARCH("H340",M1314),99)=99,IF(IFERROR(SEARCH("H340",R1314),99)=99,IF(IFERROR(SEARCH("H341",N1314),99)=99,IF(IFERROR(SEARCH("H341",O1314),99)=99,IF(IFERROR(SEARCH("H341",Q1314),99)=99,IF(IFERROR(SEARCH("H341",M1314),99)=99,IF(IFERROR(SEARCH("H341",R1314),99)=99,IF(IFERROR(SEARCH("mutagenic",P1314),99)=99,IF(IFERROR(SEARCH("suspected mutagenic",S1314),99)=99,0,Scoring!$E$15),Scoring!$E$14),Scoring!$E$13),Scoring!$E$13),Scoring!$E$13),Scoring!$E$13),Scoring!$E$13),Scoring!$E$13),Scoring!$E$13),Scoring!$E$13),Scoring!$E$13),Scoring!$E$13)</f>
        <v>0</v>
      </c>
      <c r="AB1314" s="78">
        <f>IF(IFERROR(SEARCH("H360",N1314),99)=99,IF(IFERROR(SEARCH("H360",O1314),99)=99,IF(IFERROR(SEARCH("H360",Q1314),99)=99,IF(IFERROR(SEARCH("H360",M1314),99)=99,IF(IFERROR(SEARCH("H360",R1314),99)=99,IF(IFERROR(SEARCH("H361",N1314),99)=99,IF(IFERROR(SEARCH("H361",O1314),99)=99,IF(IFERROR(SEARCH("H361",Q1314),99)=99,IF(IFERROR(SEARCH("H361",M1314),99)=99,IF(IFERROR(SEARCH("H361",R1314),99)=99,IF(IFERROR(SEARCH("reproduction",P1314),99)=99,IF(IFERROR(SEARCH("suspected reprotoxic",S1314),99)=99,IF(IFERROR(SEARCH("reprotoxic",S1314),99)=99,IF(IFERROR(SEARCH("reprotoxic",K1314),99)=99,0,Scoring!$E$18),Scoring!$E$18),Scoring!$E$19),Scoring!$E$17),Scoring!$E$16),Scoring!$E$16),Scoring!$E$16),Scoring!$E$16),Scoring!$E$16),Scoring!$E$16),Scoring!$E$16),Scoring!$E$16),Scoring!$E$16),Scoring!$E$16)</f>
        <v>0</v>
      </c>
      <c r="AC1314" s="78">
        <f>IF(IFERROR(SEARCH("57f",L1314),99)=99,IF(IFERROR(SEARCH("57(f)",P1314),99)=99,0,Scoring!$E$20),Scoring!$E$20)</f>
        <v>0</v>
      </c>
      <c r="AD1314" s="78">
        <f>IF(IFERROR(SEARCH("CAT1",T1314),99)=99,IF(IFERROR(SEARCH("CAT2",T1314),99)=99,IF(IFERROR(SEARCH("CAT3",T1314),99)=99,IF(IFERROR(SEARCH("concluded to be endocrine",K1314),99)=99,IF(IFERROR(SEARCH("categorised as endocrine",K1314),99)=99,IF(IFERROR(SEARCH("endocrine disrupting",P1314),99)=99,IF(IFERROR(SEARCH("endocrine disrupting",K1314),99)=99,IF(IFERROR(SEARCH("suspected endocrine",S1314),99)=99,IF(IFERROR(SEARCH("potential endocrine",S1314),99)=99,0,Scoring!$E$25),Scoring!$E$25),Scoring!$E$24),Scoring!$E$24),Scoring!$E$24),Scoring!$E$24),Scoring!$E$23),Scoring!$E$22),Scoring!$E$21)</f>
        <v>0.5</v>
      </c>
      <c r="AE1314" s="78">
        <f>IF(IFERROR(SEARCH("suspected sensitiser",S1314),99)=99,IF(IFERROR(SEARCH("sensitiser",S1314),99)=99,IF(IFERROR(SEARCH("other hazard based concern",S1314),99)=99,0,Scoring!$E$28),Scoring!$E$26),Scoring!$E$27)</f>
        <v>0</v>
      </c>
      <c r="AF1314" s="78">
        <f>IF(IFERROR(M1314,1)=1,IF(IFERROR(N1314,1)=1,IF(IFERROR(O1314,1)=1,IF(IFERROR(Q1314,1)=1,IF(IFERROR(R1314,1)=1,IF(IFERROR(T1314,1)=1,IF(IFERROR(K1314,1)=1,IF(IFERROR(P1314,1)=1,IF(IFERROR(S1314,1)=1,Scoring!$E$29,0),0),0),0),0),0),0),0),0)</f>
        <v>0</v>
      </c>
      <c r="AG1314" s="78">
        <f t="shared" si="90"/>
        <v>0.5</v>
      </c>
      <c r="AI1314" s="93"/>
      <c r="AJ1314" s="94"/>
      <c r="AK1314" s="76"/>
      <c r="AL1314" s="75"/>
      <c r="AN1314" s="79"/>
      <c r="AO1314" s="79"/>
      <c r="AP1314" s="79"/>
      <c r="AQ1314" s="79"/>
      <c r="AR1314" s="79"/>
      <c r="AS1314" s="78"/>
      <c r="AU1314" s="79">
        <f>IF(IFERROR(F1314,99)=99,IF(IFERROR(G1314,99)=99,IF(IFERROR(H1314,99)=99,IF(IFERROR(I1314,99)=99,IF(IFERROR(E1314,99)=99,IF(IFERROR(J1314,99)=99,0,Scoring!$B$7),Scoring!$B$3),Scoring!$B$2),Scoring!$B$6),Scoring!$B$5),Scoring!$B$4)</f>
        <v>0.3</v>
      </c>
      <c r="AV1314" s="78">
        <f t="shared" si="91"/>
        <v>0.15</v>
      </c>
      <c r="AW1314" s="78"/>
      <c r="AX1314" s="66"/>
      <c r="AY1314" s="78"/>
      <c r="AZ1314" s="76"/>
      <c r="BB1314" s="76"/>
    </row>
    <row r="1315" spans="1:54" x14ac:dyDescent="0.25">
      <c r="A1315" s="89" t="s">
        <v>7257</v>
      </c>
      <c r="B1315" s="89" t="s">
        <v>30</v>
      </c>
      <c r="C1315" s="89" t="s">
        <v>30</v>
      </c>
      <c r="D1315" s="89" t="s">
        <v>7258</v>
      </c>
      <c r="E1315" s="76" t="e">
        <f>IF(C1315="-",IF(A1315="-",VLOOKUP(D1315,'sin-list 180320_update'!$C$2:$C$835,1,FALSE),VLOOKUP(A1315,'sin-list 180320_update'!$A$2:$A$835,1,FALSE)),VLOOKUP(C1315,'sin-list 180320_update'!$B$2:$B$835,1,FALSE))</f>
        <v>#N/A</v>
      </c>
      <c r="F1315" s="76" t="e">
        <f>IF($C1315="-",IF($A1315="-",VLOOKUP($D1315,'REACH Bilaga XVII_update'!$A$5:$A$131,1,FALSE),VLOOKUP($A1315,'REACH Bilaga XVII_update'!$C$5:$C$131,1,FALSE)),VLOOKUP($C1315,'REACH Bilaga XVII_update'!$B$5:$B$131,1,FALSE))</f>
        <v>#N/A</v>
      </c>
      <c r="G1315" s="76" t="e">
        <f>IF($C1315="-",IF($A1315="-",VLOOKUP($D1315,' REACH Bilaga 59_update'!$A$5:$A$210,1,FALSE),VLOOKUP($A1315,' REACH Bilaga 59_update'!$D$5:$D$210,1,FALSE)),VLOOKUP($C1315,' REACH Bilaga 59_update'!$C$5:$C$210,1,FALSE))</f>
        <v>#N/A</v>
      </c>
      <c r="H1315" s="76" t="e">
        <f>IF($C1315="-",IF($A1315="-",VLOOKUP($D1315,'REACH Bilaga XIV_update'!$A$5:$A$110,1,FALSE),VLOOKUP($A1315,'REACH Bilaga XIV_update'!$D$5:$D$110,1,FALSE)),VLOOKUP($C1315,'REACH Bilaga XIV_update'!$C$5:$C$110,1,FALSE))</f>
        <v>#N/A</v>
      </c>
      <c r="I1315" s="76" t="e">
        <f>IF($C1315="-",IF($A1315="-",VLOOKUP($D1315,CoRAP_update!$A$5:$A$376,1,FALSE),VLOOKUP($A1315,CoRAP_update!$D$5:$D$376,1,FALSE)),VLOOKUP($C1315,CoRAP_update!$C$5:$C$376,1,FALSE))</f>
        <v>#N/A</v>
      </c>
      <c r="J1315" s="76" t="str">
        <f>IF($C1315="-",IF($A1315="-",VLOOKUP($D1315,EDC_update!$C$2:$C$450,1,FALSE),VLOOKUP($A1315,EDC_update!$B$2:$B$450,1,FALSE)),VLOOKUP($C1315,EDC_update!$L$2:$L$450,1,FALSE))</f>
        <v>38380-08-4</v>
      </c>
      <c r="K1315" s="76" t="e">
        <f>IF($C1315="-",IF($A1315="-",IF(VLOOKUP($D1315,'sin-list 180320_update'!$C$2:$S$835,3,FALSE)="",NA(),VLOOKUP($D1315,'sin-list 180320_update'!$C$2:$S$835,3,FALSE)),IF(VLOOKUP($A1315,'sin-list 180320_update'!$A$2:$S$835,5,FALSE)="",NA(),VLOOKUP($A1315,'sin-list 180320_update'!$A$2:$S$835,5,FALSE))),IF(VLOOKUP($C1315,'sin-list 180320_update'!$B$2:$S$835,4,FALSE)="",NA(),VLOOKUP($C1315,'sin-list 180320_update'!$B$2:$S$835,4,FALSE)))</f>
        <v>#N/A</v>
      </c>
      <c r="L1315" s="76" t="e">
        <f>IF($C1315="-",IF($A1315="-",VLOOKUP($D1315,'sin-list 180320_update'!$C$2:$S$835,6,FALSE),VLOOKUP($A1315,'sin-list 180320_update'!$A$2:$S$835,8,FALSE)),VLOOKUP($C1315,'sin-list 180320_update'!$B$2:$S$835,7,FALSE))</f>
        <v>#N/A</v>
      </c>
      <c r="M1315" s="76" t="e">
        <f>IF($C1315="-",IF($A1315="-",IF(VLOOKUP($D1315,'sin-list 180320_update'!$C$2:$S$835,8,FALSE)="",NA(),VLOOKUP($D1315,'sin-list 180320_update'!$C$2:$S$835,8,FALSE)),IF(VLOOKUP($A1315,'sin-list 180320_update'!$A$2:$S$835,10,FALSE)="",NA(),VLOOKUP($A1315,'sin-list 180320_update'!$A$2:$S$835,10,FALSE))),IF(VLOOKUP($C1315,'sin-list 180320_update'!$B$2:$S$835,9,FALSE)="",NA(),VLOOKUP($C1315,'sin-list 180320_update'!$B$2:$S$835,9,FALSE)))</f>
        <v>#N/A</v>
      </c>
      <c r="N1315" s="76" t="e">
        <f>IF($C1315="-",IF($A1315="-",IF(VLOOKUP($D1315,'REACH Bilaga XVII_update'!$A$5:$E$131,4,FALSE)="",NA(),VLOOKUP($D1315,'REACH Bilaga XVII_update'!$A$5:$E$131,4,FALSE)),IF(VLOOKUP($A1315,'REACH Bilaga XVII_update'!$C$5:$D$131,2,FALSE)="",NA(),VLOOKUP($A1315,'REACH Bilaga XVII_update'!$C$5:$D$131,2,FALSE))),IF(VLOOKUP($C1315,'REACH Bilaga XVII_update'!$B$5:$D$131,3,FALSE)="",NA(),VLOOKUP($C1315,'REACH Bilaga XVII_update'!$B$5:$D$131,3,FALSE)))</f>
        <v>#N/A</v>
      </c>
      <c r="O1315" s="76" t="e">
        <f>IF($C1315="-",IF($A1315="-",IF(VLOOKUP($D1315,' REACH Bilaga 59_update'!$A$5:$E$210,5,FALSE)="",NA(),VLOOKUP($D1315,' REACH Bilaga 59_update'!$A$5:$E$210,5,FALSE)),IF(VLOOKUP($A1315,' REACH Bilaga 59_update'!$D$5:$E$210,2,FALSE)="",NA(),VLOOKUP($A1315,' REACH Bilaga 59_update'!$D$5:$E$210,2,FALSE))),IF(VLOOKUP($C1315,' REACH Bilaga 59_update'!$C$5:$E$210,3,FALSE)="",NA(),VLOOKUP($C1315,' REACH Bilaga 59_update'!$C$5:$E$210,3,FALSE)))</f>
        <v>#N/A</v>
      </c>
      <c r="P1315" s="76" t="e">
        <f>IF(C1315="-",IF(A1315="-",IFERROR(VLOOKUP($D1315,' REACH Bilaga 59_update'!$A$5:$F$210,MATCH(Sammanfattning!P$1,' REACH Bilaga 59_update'!$A$4:$F$4,0),FALSE),VLOOKUP($D1315,'REACH Bilaga XIV_update'!$A$4:$H$110,MATCH(Sammanfattning!P$1,'REACH Bilaga XIV_update'!$A$4:$H$4,0),FALSE)),IFERROR(VLOOKUP($A1315,' REACH Bilaga 59_update'!$D$5:$F$210,MATCH(Sammanfattning!P$1,' REACH Bilaga 59_update'!$D$4:$F$4,0),FALSE),VLOOKUP($A1315,'REACH Bilaga XIV_update'!$D$4:$H$110,MATCH(Sammanfattning!P$1,'REACH Bilaga XIV_update'!$D$4:$H$4,0),FALSE))),IFERROR(VLOOKUP($C1315,' REACH Bilaga 59_update'!$C$5:$F$210,MATCH(Sammanfattning!P$1,' REACH Bilaga 59_update'!$C$4:$F$4,0),FALSE),VLOOKUP($C1315,'REACH Bilaga XIV_update'!$C$4:$H$110,MATCH(Sammanfattning!P$1,'REACH Bilaga XIV_update'!$C$4:$H$4,0),FALSE)))</f>
        <v>#N/A</v>
      </c>
      <c r="Q1315" s="76" t="e">
        <f>IF($C1315="-",IF($A1315="-",IF(VLOOKUP($D1315,'REACH Bilaga XIV_update'!$A$5:$I$110,9,FALSE)="",NA(),VLOOKUP($D1315,'REACH Bilaga XIV_update'!$A$5:$I$110,9,FALSE)),IF(VLOOKUP($A1315,'REACH Bilaga XIV_update'!$D$5:$I$110,6,FALSE)="",NA(),VLOOKUP($A1315,'REACH Bilaga XIV_update'!$D$5:$I$110,6,FALSE))),IF(VLOOKUP($C1315,'REACH Bilaga XIV_update'!$C$5:$I$110,7,FALSE)="",NA(),VLOOKUP($C1315,'REACH Bilaga XIV_update'!$C$5:$I$110,7,FALSE)))</f>
        <v>#N/A</v>
      </c>
      <c r="R1315" s="76" t="e">
        <f>IF($C1315="-",IF($A1315="-",IF(VLOOKUP($D1315,CoRAP_update!$A$5:$O$376,15,FALSE)="",NA(),VLOOKUP($D1315,CoRAP_update!$A$5:$O$376,15,FALSE)),IF(VLOOKUP($A1315,CoRAP_update!$D$5:$O$376,12,FALSE)="",NA(),VLOOKUP($A1315,CoRAP_update!$D$5:$O$376,12,FALSE))),IF(VLOOKUP($C1315,CoRAP_update!$C$5:$O$376,13,FALSE)="",NA(),VLOOKUP($C1315,CoRAP_update!$C$5:$O$376,13,FALSE)))</f>
        <v>#N/A</v>
      </c>
      <c r="S1315" s="144" t="e">
        <f>IF($C1315="-",IF($A1315="-",VLOOKUP($D1315,CoRAP_update!$A$5:$J$376,MATCH(Sammanfattning!S$1,CoRAP_update!$A$4:$J$4,0),FALSE),VLOOKUP($A1315,CoRAP_update!$D$5:$J$376,MATCH(Sammanfattning!S$1,CoRAP_update!$D$4:$J$4,0),FALSE)),VLOOKUP($C1315,CoRAP_update!$C$5:$J$376,MATCH(Sammanfattning!S$1,CoRAP_update!$C$4:$J$4,0),FALSE))</f>
        <v>#N/A</v>
      </c>
      <c r="T1315" s="76" t="str">
        <f>IF($A1315="-",VLOOKUP($D1315,EDC_update!$C$2:$F$450,4,FALSE),VLOOKUP($A1315,EDC_update!$B$2:$F$450,5,FALSE))</f>
        <v>CAT2</v>
      </c>
      <c r="V1315" s="78">
        <f>IF(IFERROR(SEARCH("PBT",P1315),99)=99,IF(IFERROR(SEARCH("suspected PBT",S1315),99)=99,IF(IFERROR(SEARCH("concluded to be PBT",K1315),99)=99,IF(IFERROR(SEARCH("PBT",S1315),99)=99,IF(IFERROR(SEARCH("PBT cand",L1315),99)=99,IF(IFERROR(SEARCH("PBT",L1315),99)=99,IF(IFERROR(SEARCH("persistent, bioackumulative and toxic properties",K1315),99)=99,0,Scoring!$E$3),Scoring!$E$3),Scoring!$E$7),Scoring!$E$3),Scoring!$E$5),Scoring!$E$6),Scoring!$E$3)</f>
        <v>0</v>
      </c>
      <c r="W1315" s="78">
        <f>IF(IFERROR(SEARCH("vPvB",P1315),99)=99,IF(IFERROR(SEARCH("suspected pbt/vPvB",S1315),99)=99,IF(IFERROR(SEARCH("vPvB",S1315),99)=99,IF(IFERROR(SEARCH("concluded to be a vPvB",S1315),99)=99,IF(IFERROR(SEARCH("identified as vPvB",K1315),99)=99,IF(IFERROR(SEARCH("concluded to be a vPvB",K1315),99)=99,IF(IFERROR(SEARCH("concluded to be both pbt and vPvB",S1315),99)=99,IF(IFERROR(SEARCH("concluded to be both pbt and vPvB",K1315),99)=99,0,Scoring!$E$5),Scoring!$E$5),Scoring!$E$5),Scoring!$E$5),Scoring!$E$5),Scoring!$E$4),Scoring!$E$6),Scoring!$E$4)</f>
        <v>0</v>
      </c>
      <c r="X1315" s="78">
        <f>IF(IFERROR(SEARCH("H410",N1315),99)=99,IF(IFERROR(SEARCH("H410",O1315),99)=99,IF(IFERROR(SEARCH("H410",Q1315),99)=99,IF(IFERROR(SEARCH("H410",M1315),99)=99,IF(IFERROR(SEARCH("H410",R1315),99)=99,IF(IFERROR(SEARCH("H411",N1315),99)=99,IF(IFERROR(SEARCH("H411",O1315),99)=99,IF(IFERROR(SEARCH("H411",Q1315),99)=99,IF(IFERROR(SEARCH("H411",M1315),99)=99,IF(IFERROR(SEARCH("H411",R1315),99)=99,IF(IFERROR(SEARCH("H413",N1315),99)=99,IF(IFERROR(SEARCH("H413",O1315),99)=99,IF(IFERROR(SEARCH("H413",Q1315),99)=99,IF(IFERROR(SEARCH("H413",M1315),99)=99,IF(IFERROR(SEARCH("H413",R1315),99)=99,IF(IFERROR(SEARCH("H412",N1315),99)=99,IF(IFERROR(SEARCH("H412",O1315),99)=99,IF(IFERROR(SEARCH("H412",Q1315),99)=99,IF(IFERROR(SEARCH("H412",M1315),99)=99,IF(IFERROR(SEARCH("H412",R1315),99)=99,0,Scoring!$E$2),Scoring!$E$2),Scoring!$E$2),Scoring!$E$2),Scoring!$E$2),Scoring!$E$2),Scoring!$E$2),Scoring!$E$2),Scoring!$E$2),Scoring!$E$2),Scoring!$E$2),Scoring!$E$2),Scoring!$E$2),Scoring!$E$2),Scoring!$E$2),Scoring!$E$2),Scoring!$E$2),Scoring!$E$2),Scoring!$E$2),Scoring!$E$2)</f>
        <v>0</v>
      </c>
      <c r="Y1315" s="78">
        <f>IF(IFERROR(SEARCH("CMR",K1315),99)=99,IF(IFERROR(SEARCH("Suspected CMR",S1315),99)=99,IF(IFERROR(SEARCH("CMR",S1315),99)=99,0,Scoring!$E$8),Scoring!$E$9),Scoring!$E$8)</f>
        <v>0</v>
      </c>
      <c r="Z1315" s="78">
        <f>IF(IFERROR(SEARCH("H350",N1315),99)=99,IF(IFERROR(SEARCH("H350",O1315),99)=99,IF(IFERROR(SEARCH("H350",Q1315),99)=99,IF(IFERROR(SEARCH("H350",M1315),99)=99,IF(IFERROR(SEARCH("H350",R1315),99)=99,IF(IFERROR(SEARCH("H351",N1315),99)=99,IF(IFERROR(SEARCH("H351",O1315),99)=99,IF(IFERROR(SEARCH("H351",Q1315),99)=99,IF(IFERROR(SEARCH("H351",M1315),99)=99,IF(IFERROR(SEARCH("H351",R1315),99)=99,IF(IFERROR(SEARCH("carcinogenic",P1315),99)=99,IF(IFERROR(SEARCH("suspected carcinogenic",S1315),99)=99,0,Scoring!$E$12),Scoring!$E$11),Scoring!$E$10),Scoring!$E$10),Scoring!$E$10),Scoring!$E$10),Scoring!$E$10),Scoring!$E$10),Scoring!$E$10),Scoring!$E$10),Scoring!$E$10),Scoring!$E$10)</f>
        <v>0</v>
      </c>
      <c r="AA1315" s="78">
        <f>IF(IFERROR(SEARCH("H340",N1315),99)=99,IF(IFERROR(SEARCH("H340",O1315),99)=99,IF(IFERROR(SEARCH("H340",Q1315),99)=99,IF(IFERROR(SEARCH("H340",M1315),99)=99,IF(IFERROR(SEARCH("H340",R1315),99)=99,IF(IFERROR(SEARCH("H341",N1315),99)=99,IF(IFERROR(SEARCH("H341",O1315),99)=99,IF(IFERROR(SEARCH("H341",Q1315),99)=99,IF(IFERROR(SEARCH("H341",M1315),99)=99,IF(IFERROR(SEARCH("H341",R1315),99)=99,IF(IFERROR(SEARCH("mutagenic",P1315),99)=99,IF(IFERROR(SEARCH("suspected mutagenic",S1315),99)=99,0,Scoring!$E$15),Scoring!$E$14),Scoring!$E$13),Scoring!$E$13),Scoring!$E$13),Scoring!$E$13),Scoring!$E$13),Scoring!$E$13),Scoring!$E$13),Scoring!$E$13),Scoring!$E$13),Scoring!$E$13)</f>
        <v>0</v>
      </c>
      <c r="AB1315" s="78">
        <f>IF(IFERROR(SEARCH("H360",N1315),99)=99,IF(IFERROR(SEARCH("H360",O1315),99)=99,IF(IFERROR(SEARCH("H360",Q1315),99)=99,IF(IFERROR(SEARCH("H360",M1315),99)=99,IF(IFERROR(SEARCH("H360",R1315),99)=99,IF(IFERROR(SEARCH("H361",N1315),99)=99,IF(IFERROR(SEARCH("H361",O1315),99)=99,IF(IFERROR(SEARCH("H361",Q1315),99)=99,IF(IFERROR(SEARCH("H361",M1315),99)=99,IF(IFERROR(SEARCH("H361",R1315),99)=99,IF(IFERROR(SEARCH("reproduction",P1315),99)=99,IF(IFERROR(SEARCH("suspected reprotoxic",S1315),99)=99,IF(IFERROR(SEARCH("reprotoxic",S1315),99)=99,IF(IFERROR(SEARCH("reprotoxic",K1315),99)=99,0,Scoring!$E$18),Scoring!$E$18),Scoring!$E$19),Scoring!$E$17),Scoring!$E$16),Scoring!$E$16),Scoring!$E$16),Scoring!$E$16),Scoring!$E$16),Scoring!$E$16),Scoring!$E$16),Scoring!$E$16),Scoring!$E$16),Scoring!$E$16)</f>
        <v>0</v>
      </c>
      <c r="AC1315" s="78">
        <f>IF(IFERROR(SEARCH("57f",L1315),99)=99,IF(IFERROR(SEARCH("57(f)",P1315),99)=99,0,Scoring!$E$20),Scoring!$E$20)</f>
        <v>0</v>
      </c>
      <c r="AD1315" s="78">
        <f>IF(IFERROR(SEARCH("CAT1",T1315),99)=99,IF(IFERROR(SEARCH("CAT2",T1315),99)=99,IF(IFERROR(SEARCH("CAT3",T1315),99)=99,IF(IFERROR(SEARCH("concluded to be endocrine",K1315),99)=99,IF(IFERROR(SEARCH("categorised as endocrine",K1315),99)=99,IF(IFERROR(SEARCH("endocrine disrupting",P1315),99)=99,IF(IFERROR(SEARCH("endocrine disrupting",K1315),99)=99,IF(IFERROR(SEARCH("suspected endocrine",S1315),99)=99,IF(IFERROR(SEARCH("potential endocrine",S1315),99)=99,0,Scoring!$E$25),Scoring!$E$25),Scoring!$E$24),Scoring!$E$24),Scoring!$E$24),Scoring!$E$24),Scoring!$E$23),Scoring!$E$22),Scoring!$E$21)</f>
        <v>0.5</v>
      </c>
      <c r="AE1315" s="78">
        <f>IF(IFERROR(SEARCH("suspected sensitiser",S1315),99)=99,IF(IFERROR(SEARCH("sensitiser",S1315),99)=99,IF(IFERROR(SEARCH("other hazard based concern",S1315),99)=99,0,Scoring!$E$28),Scoring!$E$26),Scoring!$E$27)</f>
        <v>0</v>
      </c>
      <c r="AF1315" s="78">
        <f>IF(IFERROR(M1315,1)=1,IF(IFERROR(N1315,1)=1,IF(IFERROR(O1315,1)=1,IF(IFERROR(Q1315,1)=1,IF(IFERROR(R1315,1)=1,IF(IFERROR(T1315,1)=1,IF(IFERROR(K1315,1)=1,IF(IFERROR(P1315,1)=1,IF(IFERROR(S1315,1)=1,Scoring!$E$29,0),0),0),0),0),0),0),0),0)</f>
        <v>0</v>
      </c>
      <c r="AG1315" s="78">
        <f t="shared" si="90"/>
        <v>0.5</v>
      </c>
      <c r="AI1315" s="93"/>
      <c r="AJ1315" s="94"/>
      <c r="AK1315" s="76"/>
      <c r="AL1315" s="75"/>
      <c r="AN1315" s="79"/>
      <c r="AO1315" s="79"/>
      <c r="AP1315" s="79"/>
      <c r="AQ1315" s="79"/>
      <c r="AR1315" s="79"/>
      <c r="AS1315" s="78"/>
      <c r="AU1315" s="79">
        <f>IF(IFERROR(F1315,99)=99,IF(IFERROR(G1315,99)=99,IF(IFERROR(H1315,99)=99,IF(IFERROR(I1315,99)=99,IF(IFERROR(E1315,99)=99,IF(IFERROR(J1315,99)=99,0,Scoring!$B$7),Scoring!$B$3),Scoring!$B$2),Scoring!$B$6),Scoring!$B$5),Scoring!$B$4)</f>
        <v>0.3</v>
      </c>
      <c r="AV1315" s="78">
        <f t="shared" si="91"/>
        <v>0.15</v>
      </c>
      <c r="AW1315" s="78"/>
      <c r="AX1315" s="66"/>
      <c r="AY1315" s="78"/>
      <c r="AZ1315" s="76"/>
      <c r="BB1315" s="76"/>
    </row>
    <row r="1316" spans="1:54" x14ac:dyDescent="0.25">
      <c r="A1316" s="89" t="s">
        <v>7251</v>
      </c>
      <c r="B1316" s="89" t="s">
        <v>30</v>
      </c>
      <c r="C1316" s="89" t="s">
        <v>30</v>
      </c>
      <c r="D1316" s="89" t="s">
        <v>7252</v>
      </c>
      <c r="E1316" s="76" t="e">
        <f>IF(C1316="-",IF(A1316="-",VLOOKUP(D1316,'sin-list 180320_update'!$C$2:$C$835,1,FALSE),VLOOKUP(A1316,'sin-list 180320_update'!$A$2:$A$835,1,FALSE)),VLOOKUP(C1316,'sin-list 180320_update'!$B$2:$B$835,1,FALSE))</f>
        <v>#N/A</v>
      </c>
      <c r="F1316" s="76" t="e">
        <f>IF($C1316="-",IF($A1316="-",VLOOKUP($D1316,'REACH Bilaga XVII_update'!$A$5:$A$131,1,FALSE),VLOOKUP($A1316,'REACH Bilaga XVII_update'!$C$5:$C$131,1,FALSE)),VLOOKUP($C1316,'REACH Bilaga XVII_update'!$B$5:$B$131,1,FALSE))</f>
        <v>#N/A</v>
      </c>
      <c r="G1316" s="76" t="e">
        <f>IF($C1316="-",IF($A1316="-",VLOOKUP($D1316,' REACH Bilaga 59_update'!$A$5:$A$210,1,FALSE),VLOOKUP($A1316,' REACH Bilaga 59_update'!$D$5:$D$210,1,FALSE)),VLOOKUP($C1316,' REACH Bilaga 59_update'!$C$5:$C$210,1,FALSE))</f>
        <v>#N/A</v>
      </c>
      <c r="H1316" s="76" t="e">
        <f>IF($C1316="-",IF($A1316="-",VLOOKUP($D1316,'REACH Bilaga XIV_update'!$A$5:$A$110,1,FALSE),VLOOKUP($A1316,'REACH Bilaga XIV_update'!$D$5:$D$110,1,FALSE)),VLOOKUP($C1316,'REACH Bilaga XIV_update'!$C$5:$C$110,1,FALSE))</f>
        <v>#N/A</v>
      </c>
      <c r="I1316" s="76" t="e">
        <f>IF($C1316="-",IF($A1316="-",VLOOKUP($D1316,CoRAP_update!$A$5:$A$376,1,FALSE),VLOOKUP($A1316,CoRAP_update!$D$5:$D$376,1,FALSE)),VLOOKUP($C1316,CoRAP_update!$C$5:$C$376,1,FALSE))</f>
        <v>#N/A</v>
      </c>
      <c r="J1316" s="76" t="str">
        <f>IF($C1316="-",IF($A1316="-",VLOOKUP($D1316,EDC_update!$C$2:$C$450,1,FALSE),VLOOKUP($A1316,EDC_update!$B$2:$B$450,1,FALSE)),VLOOKUP($C1316,EDC_update!$L$2:$L$450,1,FALSE))</f>
        <v>38411-22-2</v>
      </c>
      <c r="K1316" s="76" t="e">
        <f>IF($C1316="-",IF($A1316="-",IF(VLOOKUP($D1316,'sin-list 180320_update'!$C$2:$S$835,3,FALSE)="",NA(),VLOOKUP($D1316,'sin-list 180320_update'!$C$2:$S$835,3,FALSE)),IF(VLOOKUP($A1316,'sin-list 180320_update'!$A$2:$S$835,5,FALSE)="",NA(),VLOOKUP($A1316,'sin-list 180320_update'!$A$2:$S$835,5,FALSE))),IF(VLOOKUP($C1316,'sin-list 180320_update'!$B$2:$S$835,4,FALSE)="",NA(),VLOOKUP($C1316,'sin-list 180320_update'!$B$2:$S$835,4,FALSE)))</f>
        <v>#N/A</v>
      </c>
      <c r="L1316" s="76" t="e">
        <f>IF($C1316="-",IF($A1316="-",VLOOKUP($D1316,'sin-list 180320_update'!$C$2:$S$835,6,FALSE),VLOOKUP($A1316,'sin-list 180320_update'!$A$2:$S$835,8,FALSE)),VLOOKUP($C1316,'sin-list 180320_update'!$B$2:$S$835,7,FALSE))</f>
        <v>#N/A</v>
      </c>
      <c r="M1316" s="76" t="e">
        <f>IF($C1316="-",IF($A1316="-",IF(VLOOKUP($D1316,'sin-list 180320_update'!$C$2:$S$835,8,FALSE)="",NA(),VLOOKUP($D1316,'sin-list 180320_update'!$C$2:$S$835,8,FALSE)),IF(VLOOKUP($A1316,'sin-list 180320_update'!$A$2:$S$835,10,FALSE)="",NA(),VLOOKUP($A1316,'sin-list 180320_update'!$A$2:$S$835,10,FALSE))),IF(VLOOKUP($C1316,'sin-list 180320_update'!$B$2:$S$835,9,FALSE)="",NA(),VLOOKUP($C1316,'sin-list 180320_update'!$B$2:$S$835,9,FALSE)))</f>
        <v>#N/A</v>
      </c>
      <c r="N1316" s="76" t="e">
        <f>IF($C1316="-",IF($A1316="-",IF(VLOOKUP($D1316,'REACH Bilaga XVII_update'!$A$5:$E$131,4,FALSE)="",NA(),VLOOKUP($D1316,'REACH Bilaga XVII_update'!$A$5:$E$131,4,FALSE)),IF(VLOOKUP($A1316,'REACH Bilaga XVII_update'!$C$5:$D$131,2,FALSE)="",NA(),VLOOKUP($A1316,'REACH Bilaga XVII_update'!$C$5:$D$131,2,FALSE))),IF(VLOOKUP($C1316,'REACH Bilaga XVII_update'!$B$5:$D$131,3,FALSE)="",NA(),VLOOKUP($C1316,'REACH Bilaga XVII_update'!$B$5:$D$131,3,FALSE)))</f>
        <v>#N/A</v>
      </c>
      <c r="O1316" s="76" t="e">
        <f>IF($C1316="-",IF($A1316="-",IF(VLOOKUP($D1316,' REACH Bilaga 59_update'!$A$5:$E$210,5,FALSE)="",NA(),VLOOKUP($D1316,' REACH Bilaga 59_update'!$A$5:$E$210,5,FALSE)),IF(VLOOKUP($A1316,' REACH Bilaga 59_update'!$D$5:$E$210,2,FALSE)="",NA(),VLOOKUP($A1316,' REACH Bilaga 59_update'!$D$5:$E$210,2,FALSE))),IF(VLOOKUP($C1316,' REACH Bilaga 59_update'!$C$5:$E$210,3,FALSE)="",NA(),VLOOKUP($C1316,' REACH Bilaga 59_update'!$C$5:$E$210,3,FALSE)))</f>
        <v>#N/A</v>
      </c>
      <c r="P1316" s="76" t="e">
        <f>IF(C1316="-",IF(A1316="-",IFERROR(VLOOKUP($D1316,' REACH Bilaga 59_update'!$A$5:$F$210,MATCH(Sammanfattning!P$1,' REACH Bilaga 59_update'!$A$4:$F$4,0),FALSE),VLOOKUP($D1316,'REACH Bilaga XIV_update'!$A$4:$H$110,MATCH(Sammanfattning!P$1,'REACH Bilaga XIV_update'!$A$4:$H$4,0),FALSE)),IFERROR(VLOOKUP($A1316,' REACH Bilaga 59_update'!$D$5:$F$210,MATCH(Sammanfattning!P$1,' REACH Bilaga 59_update'!$D$4:$F$4,0),FALSE),VLOOKUP($A1316,'REACH Bilaga XIV_update'!$D$4:$H$110,MATCH(Sammanfattning!P$1,'REACH Bilaga XIV_update'!$D$4:$H$4,0),FALSE))),IFERROR(VLOOKUP($C1316,' REACH Bilaga 59_update'!$C$5:$F$210,MATCH(Sammanfattning!P$1,' REACH Bilaga 59_update'!$C$4:$F$4,0),FALSE),VLOOKUP($C1316,'REACH Bilaga XIV_update'!$C$4:$H$110,MATCH(Sammanfattning!P$1,'REACH Bilaga XIV_update'!$C$4:$H$4,0),FALSE)))</f>
        <v>#N/A</v>
      </c>
      <c r="Q1316" s="76" t="e">
        <f>IF($C1316="-",IF($A1316="-",IF(VLOOKUP($D1316,'REACH Bilaga XIV_update'!$A$5:$I$110,9,FALSE)="",NA(),VLOOKUP($D1316,'REACH Bilaga XIV_update'!$A$5:$I$110,9,FALSE)),IF(VLOOKUP($A1316,'REACH Bilaga XIV_update'!$D$5:$I$110,6,FALSE)="",NA(),VLOOKUP($A1316,'REACH Bilaga XIV_update'!$D$5:$I$110,6,FALSE))),IF(VLOOKUP($C1316,'REACH Bilaga XIV_update'!$C$5:$I$110,7,FALSE)="",NA(),VLOOKUP($C1316,'REACH Bilaga XIV_update'!$C$5:$I$110,7,FALSE)))</f>
        <v>#N/A</v>
      </c>
      <c r="R1316" s="76" t="e">
        <f>IF($C1316="-",IF($A1316="-",IF(VLOOKUP($D1316,CoRAP_update!$A$5:$O$376,15,FALSE)="",NA(),VLOOKUP($D1316,CoRAP_update!$A$5:$O$376,15,FALSE)),IF(VLOOKUP($A1316,CoRAP_update!$D$5:$O$376,12,FALSE)="",NA(),VLOOKUP($A1316,CoRAP_update!$D$5:$O$376,12,FALSE))),IF(VLOOKUP($C1316,CoRAP_update!$C$5:$O$376,13,FALSE)="",NA(),VLOOKUP($C1316,CoRAP_update!$C$5:$O$376,13,FALSE)))</f>
        <v>#N/A</v>
      </c>
      <c r="S1316" s="144" t="e">
        <f>IF($C1316="-",IF($A1316="-",VLOOKUP($D1316,CoRAP_update!$A$5:$J$376,MATCH(Sammanfattning!S$1,CoRAP_update!$A$4:$J$4,0),FALSE),VLOOKUP($A1316,CoRAP_update!$D$5:$J$376,MATCH(Sammanfattning!S$1,CoRAP_update!$D$4:$J$4,0),FALSE)),VLOOKUP($C1316,CoRAP_update!$C$5:$J$376,MATCH(Sammanfattning!S$1,CoRAP_update!$C$4:$J$4,0),FALSE))</f>
        <v>#N/A</v>
      </c>
      <c r="T1316" s="76" t="str">
        <f>IF($A1316="-",VLOOKUP($D1316,EDC_update!$C$2:$F$450,4,FALSE),VLOOKUP($A1316,EDC_update!$B$2:$F$450,5,FALSE))</f>
        <v>CAT2</v>
      </c>
      <c r="V1316" s="78">
        <f>IF(IFERROR(SEARCH("PBT",P1316),99)=99,IF(IFERROR(SEARCH("suspected PBT",S1316),99)=99,IF(IFERROR(SEARCH("concluded to be PBT",K1316),99)=99,IF(IFERROR(SEARCH("PBT",S1316),99)=99,IF(IFERROR(SEARCH("PBT cand",L1316),99)=99,IF(IFERROR(SEARCH("PBT",L1316),99)=99,IF(IFERROR(SEARCH("persistent, bioackumulative and toxic properties",K1316),99)=99,0,Scoring!$E$3),Scoring!$E$3),Scoring!$E$7),Scoring!$E$3),Scoring!$E$5),Scoring!$E$6),Scoring!$E$3)</f>
        <v>0</v>
      </c>
      <c r="W1316" s="78">
        <f>IF(IFERROR(SEARCH("vPvB",P1316),99)=99,IF(IFERROR(SEARCH("suspected pbt/vPvB",S1316),99)=99,IF(IFERROR(SEARCH("vPvB",S1316),99)=99,IF(IFERROR(SEARCH("concluded to be a vPvB",S1316),99)=99,IF(IFERROR(SEARCH("identified as vPvB",K1316),99)=99,IF(IFERROR(SEARCH("concluded to be a vPvB",K1316),99)=99,IF(IFERROR(SEARCH("concluded to be both pbt and vPvB",S1316),99)=99,IF(IFERROR(SEARCH("concluded to be both pbt and vPvB",K1316),99)=99,0,Scoring!$E$5),Scoring!$E$5),Scoring!$E$5),Scoring!$E$5),Scoring!$E$5),Scoring!$E$4),Scoring!$E$6),Scoring!$E$4)</f>
        <v>0</v>
      </c>
      <c r="X1316" s="78">
        <f>IF(IFERROR(SEARCH("H410",N1316),99)=99,IF(IFERROR(SEARCH("H410",O1316),99)=99,IF(IFERROR(SEARCH("H410",Q1316),99)=99,IF(IFERROR(SEARCH("H410",M1316),99)=99,IF(IFERROR(SEARCH("H410",R1316),99)=99,IF(IFERROR(SEARCH("H411",N1316),99)=99,IF(IFERROR(SEARCH("H411",O1316),99)=99,IF(IFERROR(SEARCH("H411",Q1316),99)=99,IF(IFERROR(SEARCH("H411",M1316),99)=99,IF(IFERROR(SEARCH("H411",R1316),99)=99,IF(IFERROR(SEARCH("H413",N1316),99)=99,IF(IFERROR(SEARCH("H413",O1316),99)=99,IF(IFERROR(SEARCH("H413",Q1316),99)=99,IF(IFERROR(SEARCH("H413",M1316),99)=99,IF(IFERROR(SEARCH("H413",R1316),99)=99,IF(IFERROR(SEARCH("H412",N1316),99)=99,IF(IFERROR(SEARCH("H412",O1316),99)=99,IF(IFERROR(SEARCH("H412",Q1316),99)=99,IF(IFERROR(SEARCH("H412",M1316),99)=99,IF(IFERROR(SEARCH("H412",R1316),99)=99,0,Scoring!$E$2),Scoring!$E$2),Scoring!$E$2),Scoring!$E$2),Scoring!$E$2),Scoring!$E$2),Scoring!$E$2),Scoring!$E$2),Scoring!$E$2),Scoring!$E$2),Scoring!$E$2),Scoring!$E$2),Scoring!$E$2),Scoring!$E$2),Scoring!$E$2),Scoring!$E$2),Scoring!$E$2),Scoring!$E$2),Scoring!$E$2),Scoring!$E$2)</f>
        <v>0</v>
      </c>
      <c r="Y1316" s="78">
        <f>IF(IFERROR(SEARCH("CMR",K1316),99)=99,IF(IFERROR(SEARCH("Suspected CMR",S1316),99)=99,IF(IFERROR(SEARCH("CMR",S1316),99)=99,0,Scoring!$E$8),Scoring!$E$9),Scoring!$E$8)</f>
        <v>0</v>
      </c>
      <c r="Z1316" s="78">
        <f>IF(IFERROR(SEARCH("H350",N1316),99)=99,IF(IFERROR(SEARCH("H350",O1316),99)=99,IF(IFERROR(SEARCH("H350",Q1316),99)=99,IF(IFERROR(SEARCH("H350",M1316),99)=99,IF(IFERROR(SEARCH("H350",R1316),99)=99,IF(IFERROR(SEARCH("H351",N1316),99)=99,IF(IFERROR(SEARCH("H351",O1316),99)=99,IF(IFERROR(SEARCH("H351",Q1316),99)=99,IF(IFERROR(SEARCH("H351",M1316),99)=99,IF(IFERROR(SEARCH("H351",R1316),99)=99,IF(IFERROR(SEARCH("carcinogenic",P1316),99)=99,IF(IFERROR(SEARCH("suspected carcinogenic",S1316),99)=99,0,Scoring!$E$12),Scoring!$E$11),Scoring!$E$10),Scoring!$E$10),Scoring!$E$10),Scoring!$E$10),Scoring!$E$10),Scoring!$E$10),Scoring!$E$10),Scoring!$E$10),Scoring!$E$10),Scoring!$E$10)</f>
        <v>0</v>
      </c>
      <c r="AA1316" s="78">
        <f>IF(IFERROR(SEARCH("H340",N1316),99)=99,IF(IFERROR(SEARCH("H340",O1316),99)=99,IF(IFERROR(SEARCH("H340",Q1316),99)=99,IF(IFERROR(SEARCH("H340",M1316),99)=99,IF(IFERROR(SEARCH("H340",R1316),99)=99,IF(IFERROR(SEARCH("H341",N1316),99)=99,IF(IFERROR(SEARCH("H341",O1316),99)=99,IF(IFERROR(SEARCH("H341",Q1316),99)=99,IF(IFERROR(SEARCH("H341",M1316),99)=99,IF(IFERROR(SEARCH("H341",R1316),99)=99,IF(IFERROR(SEARCH("mutagenic",P1316),99)=99,IF(IFERROR(SEARCH("suspected mutagenic",S1316),99)=99,0,Scoring!$E$15),Scoring!$E$14),Scoring!$E$13),Scoring!$E$13),Scoring!$E$13),Scoring!$E$13),Scoring!$E$13),Scoring!$E$13),Scoring!$E$13),Scoring!$E$13),Scoring!$E$13),Scoring!$E$13)</f>
        <v>0</v>
      </c>
      <c r="AB1316" s="78">
        <f>IF(IFERROR(SEARCH("H360",N1316),99)=99,IF(IFERROR(SEARCH("H360",O1316),99)=99,IF(IFERROR(SEARCH("H360",Q1316),99)=99,IF(IFERROR(SEARCH("H360",M1316),99)=99,IF(IFERROR(SEARCH("H360",R1316),99)=99,IF(IFERROR(SEARCH("H361",N1316),99)=99,IF(IFERROR(SEARCH("H361",O1316),99)=99,IF(IFERROR(SEARCH("H361",Q1316),99)=99,IF(IFERROR(SEARCH("H361",M1316),99)=99,IF(IFERROR(SEARCH("H361",R1316),99)=99,IF(IFERROR(SEARCH("reproduction",P1316),99)=99,IF(IFERROR(SEARCH("suspected reprotoxic",S1316),99)=99,IF(IFERROR(SEARCH("reprotoxic",S1316),99)=99,IF(IFERROR(SEARCH("reprotoxic",K1316),99)=99,0,Scoring!$E$18),Scoring!$E$18),Scoring!$E$19),Scoring!$E$17),Scoring!$E$16),Scoring!$E$16),Scoring!$E$16),Scoring!$E$16),Scoring!$E$16),Scoring!$E$16),Scoring!$E$16),Scoring!$E$16),Scoring!$E$16),Scoring!$E$16)</f>
        <v>0</v>
      </c>
      <c r="AC1316" s="78">
        <f>IF(IFERROR(SEARCH("57f",L1316),99)=99,IF(IFERROR(SEARCH("57(f)",P1316),99)=99,0,Scoring!$E$20),Scoring!$E$20)</f>
        <v>0</v>
      </c>
      <c r="AD1316" s="78">
        <f>IF(IFERROR(SEARCH("CAT1",T1316),99)=99,IF(IFERROR(SEARCH("CAT2",T1316),99)=99,IF(IFERROR(SEARCH("CAT3",T1316),99)=99,IF(IFERROR(SEARCH("concluded to be endocrine",K1316),99)=99,IF(IFERROR(SEARCH("categorised as endocrine",K1316),99)=99,IF(IFERROR(SEARCH("endocrine disrupting",P1316),99)=99,IF(IFERROR(SEARCH("endocrine disrupting",K1316),99)=99,IF(IFERROR(SEARCH("suspected endocrine",S1316),99)=99,IF(IFERROR(SEARCH("potential endocrine",S1316),99)=99,0,Scoring!$E$25),Scoring!$E$25),Scoring!$E$24),Scoring!$E$24),Scoring!$E$24),Scoring!$E$24),Scoring!$E$23),Scoring!$E$22),Scoring!$E$21)</f>
        <v>0.5</v>
      </c>
      <c r="AE1316" s="78">
        <f>IF(IFERROR(SEARCH("suspected sensitiser",S1316),99)=99,IF(IFERROR(SEARCH("sensitiser",S1316),99)=99,IF(IFERROR(SEARCH("other hazard based concern",S1316),99)=99,0,Scoring!$E$28),Scoring!$E$26),Scoring!$E$27)</f>
        <v>0</v>
      </c>
      <c r="AF1316" s="78">
        <f>IF(IFERROR(M1316,1)=1,IF(IFERROR(N1316,1)=1,IF(IFERROR(O1316,1)=1,IF(IFERROR(Q1316,1)=1,IF(IFERROR(R1316,1)=1,IF(IFERROR(T1316,1)=1,IF(IFERROR(K1316,1)=1,IF(IFERROR(P1316,1)=1,IF(IFERROR(S1316,1)=1,Scoring!$E$29,0),0),0),0),0),0),0),0),0)</f>
        <v>0</v>
      </c>
      <c r="AG1316" s="78">
        <f t="shared" si="90"/>
        <v>0.5</v>
      </c>
      <c r="AI1316" s="93"/>
      <c r="AJ1316" s="94"/>
      <c r="AK1316" s="76"/>
      <c r="AL1316" s="75"/>
      <c r="AN1316" s="79"/>
      <c r="AO1316" s="79"/>
      <c r="AP1316" s="79"/>
      <c r="AQ1316" s="79"/>
      <c r="AR1316" s="79"/>
      <c r="AS1316" s="78"/>
      <c r="AU1316" s="79">
        <f>IF(IFERROR(F1316,99)=99,IF(IFERROR(G1316,99)=99,IF(IFERROR(H1316,99)=99,IF(IFERROR(I1316,99)=99,IF(IFERROR(E1316,99)=99,IF(IFERROR(J1316,99)=99,0,Scoring!$B$7),Scoring!$B$3),Scoring!$B$2),Scoring!$B$6),Scoring!$B$5),Scoring!$B$4)</f>
        <v>0.3</v>
      </c>
      <c r="AV1316" s="78">
        <f t="shared" si="91"/>
        <v>0.15</v>
      </c>
      <c r="AW1316" s="78"/>
      <c r="AX1316" s="66"/>
      <c r="AY1316" s="78"/>
      <c r="AZ1316" s="76"/>
      <c r="BB1316" s="76"/>
    </row>
    <row r="1317" spans="1:54" x14ac:dyDescent="0.25">
      <c r="A1317" s="89" t="s">
        <v>7342</v>
      </c>
      <c r="B1317" s="89" t="s">
        <v>30</v>
      </c>
      <c r="C1317" s="89" t="s">
        <v>30</v>
      </c>
      <c r="D1317" s="89" t="s">
        <v>7343</v>
      </c>
      <c r="E1317" s="76" t="e">
        <f>IF(C1317="-",IF(A1317="-",VLOOKUP(D1317,'sin-list 180320_update'!$C$2:$C$835,1,FALSE),VLOOKUP(A1317,'sin-list 180320_update'!$A$2:$A$835,1,FALSE)),VLOOKUP(C1317,'sin-list 180320_update'!$B$2:$B$835,1,FALSE))</f>
        <v>#N/A</v>
      </c>
      <c r="F1317" s="76" t="e">
        <f>IF($C1317="-",IF($A1317="-",VLOOKUP($D1317,'REACH Bilaga XVII_update'!$A$5:$A$131,1,FALSE),VLOOKUP($A1317,'REACH Bilaga XVII_update'!$C$5:$C$131,1,FALSE)),VLOOKUP($C1317,'REACH Bilaga XVII_update'!$B$5:$B$131,1,FALSE))</f>
        <v>#N/A</v>
      </c>
      <c r="G1317" s="76" t="e">
        <f>IF($C1317="-",IF($A1317="-",VLOOKUP($D1317,' REACH Bilaga 59_update'!$A$5:$A$210,1,FALSE),VLOOKUP($A1317,' REACH Bilaga 59_update'!$D$5:$D$210,1,FALSE)),VLOOKUP($C1317,' REACH Bilaga 59_update'!$C$5:$C$210,1,FALSE))</f>
        <v>#N/A</v>
      </c>
      <c r="H1317" s="76" t="e">
        <f>IF($C1317="-",IF($A1317="-",VLOOKUP($D1317,'REACH Bilaga XIV_update'!$A$5:$A$110,1,FALSE),VLOOKUP($A1317,'REACH Bilaga XIV_update'!$D$5:$D$110,1,FALSE)),VLOOKUP($C1317,'REACH Bilaga XIV_update'!$C$5:$C$110,1,FALSE))</f>
        <v>#N/A</v>
      </c>
      <c r="I1317" s="76" t="e">
        <f>IF($C1317="-",IF($A1317="-",VLOOKUP($D1317,CoRAP_update!$A$5:$A$376,1,FALSE),VLOOKUP($A1317,CoRAP_update!$D$5:$D$376,1,FALSE)),VLOOKUP($C1317,CoRAP_update!$C$5:$C$376,1,FALSE))</f>
        <v>#N/A</v>
      </c>
      <c r="J1317" s="76" t="str">
        <f>IF($C1317="-",IF($A1317="-",VLOOKUP($D1317,EDC_update!$C$2:$C$450,1,FALSE),VLOOKUP($A1317,EDC_update!$B$2:$B$450,1,FALSE)),VLOOKUP($C1317,EDC_update!$L$2:$L$450,1,FALSE))</f>
        <v>39801-14-4</v>
      </c>
      <c r="K1317" s="76" t="e">
        <f>IF($C1317="-",IF($A1317="-",IF(VLOOKUP($D1317,'sin-list 180320_update'!$C$2:$S$835,3,FALSE)="",NA(),VLOOKUP($D1317,'sin-list 180320_update'!$C$2:$S$835,3,FALSE)),IF(VLOOKUP($A1317,'sin-list 180320_update'!$A$2:$S$835,5,FALSE)="",NA(),VLOOKUP($A1317,'sin-list 180320_update'!$A$2:$S$835,5,FALSE))),IF(VLOOKUP($C1317,'sin-list 180320_update'!$B$2:$S$835,4,FALSE)="",NA(),VLOOKUP($C1317,'sin-list 180320_update'!$B$2:$S$835,4,FALSE)))</f>
        <v>#N/A</v>
      </c>
      <c r="L1317" s="76" t="e">
        <f>IF($C1317="-",IF($A1317="-",VLOOKUP($D1317,'sin-list 180320_update'!$C$2:$S$835,6,FALSE),VLOOKUP($A1317,'sin-list 180320_update'!$A$2:$S$835,8,FALSE)),VLOOKUP($C1317,'sin-list 180320_update'!$B$2:$S$835,7,FALSE))</f>
        <v>#N/A</v>
      </c>
      <c r="M1317" s="76" t="e">
        <f>IF($C1317="-",IF($A1317="-",IF(VLOOKUP($D1317,'sin-list 180320_update'!$C$2:$S$835,8,FALSE)="",NA(),VLOOKUP($D1317,'sin-list 180320_update'!$C$2:$S$835,8,FALSE)),IF(VLOOKUP($A1317,'sin-list 180320_update'!$A$2:$S$835,10,FALSE)="",NA(),VLOOKUP($A1317,'sin-list 180320_update'!$A$2:$S$835,10,FALSE))),IF(VLOOKUP($C1317,'sin-list 180320_update'!$B$2:$S$835,9,FALSE)="",NA(),VLOOKUP($C1317,'sin-list 180320_update'!$B$2:$S$835,9,FALSE)))</f>
        <v>#N/A</v>
      </c>
      <c r="N1317" s="76" t="e">
        <f>IF($C1317="-",IF($A1317="-",IF(VLOOKUP($D1317,'REACH Bilaga XVII_update'!$A$5:$E$131,4,FALSE)="",NA(),VLOOKUP($D1317,'REACH Bilaga XVII_update'!$A$5:$E$131,4,FALSE)),IF(VLOOKUP($A1317,'REACH Bilaga XVII_update'!$C$5:$D$131,2,FALSE)="",NA(),VLOOKUP($A1317,'REACH Bilaga XVII_update'!$C$5:$D$131,2,FALSE))),IF(VLOOKUP($C1317,'REACH Bilaga XVII_update'!$B$5:$D$131,3,FALSE)="",NA(),VLOOKUP($C1317,'REACH Bilaga XVII_update'!$B$5:$D$131,3,FALSE)))</f>
        <v>#N/A</v>
      </c>
      <c r="O1317" s="76" t="e">
        <f>IF($C1317="-",IF($A1317="-",IF(VLOOKUP($D1317,' REACH Bilaga 59_update'!$A$5:$E$210,5,FALSE)="",NA(),VLOOKUP($D1317,' REACH Bilaga 59_update'!$A$5:$E$210,5,FALSE)),IF(VLOOKUP($A1317,' REACH Bilaga 59_update'!$D$5:$E$210,2,FALSE)="",NA(),VLOOKUP($A1317,' REACH Bilaga 59_update'!$D$5:$E$210,2,FALSE))),IF(VLOOKUP($C1317,' REACH Bilaga 59_update'!$C$5:$E$210,3,FALSE)="",NA(),VLOOKUP($C1317,' REACH Bilaga 59_update'!$C$5:$E$210,3,FALSE)))</f>
        <v>#N/A</v>
      </c>
      <c r="P1317" s="76" t="e">
        <f>IF(C1317="-",IF(A1317="-",IFERROR(VLOOKUP($D1317,' REACH Bilaga 59_update'!$A$5:$F$210,MATCH(Sammanfattning!P$1,' REACH Bilaga 59_update'!$A$4:$F$4,0),FALSE),VLOOKUP($D1317,'REACH Bilaga XIV_update'!$A$4:$H$110,MATCH(Sammanfattning!P$1,'REACH Bilaga XIV_update'!$A$4:$H$4,0),FALSE)),IFERROR(VLOOKUP($A1317,' REACH Bilaga 59_update'!$D$5:$F$210,MATCH(Sammanfattning!P$1,' REACH Bilaga 59_update'!$D$4:$F$4,0),FALSE),VLOOKUP($A1317,'REACH Bilaga XIV_update'!$D$4:$H$110,MATCH(Sammanfattning!P$1,'REACH Bilaga XIV_update'!$D$4:$H$4,0),FALSE))),IFERROR(VLOOKUP($C1317,' REACH Bilaga 59_update'!$C$5:$F$210,MATCH(Sammanfattning!P$1,' REACH Bilaga 59_update'!$C$4:$F$4,0),FALSE),VLOOKUP($C1317,'REACH Bilaga XIV_update'!$C$4:$H$110,MATCH(Sammanfattning!P$1,'REACH Bilaga XIV_update'!$C$4:$H$4,0),FALSE)))</f>
        <v>#N/A</v>
      </c>
      <c r="Q1317" s="76" t="e">
        <f>IF($C1317="-",IF($A1317="-",IF(VLOOKUP($D1317,'REACH Bilaga XIV_update'!$A$5:$I$110,9,FALSE)="",NA(),VLOOKUP($D1317,'REACH Bilaga XIV_update'!$A$5:$I$110,9,FALSE)),IF(VLOOKUP($A1317,'REACH Bilaga XIV_update'!$D$5:$I$110,6,FALSE)="",NA(),VLOOKUP($A1317,'REACH Bilaga XIV_update'!$D$5:$I$110,6,FALSE))),IF(VLOOKUP($C1317,'REACH Bilaga XIV_update'!$C$5:$I$110,7,FALSE)="",NA(),VLOOKUP($C1317,'REACH Bilaga XIV_update'!$C$5:$I$110,7,FALSE)))</f>
        <v>#N/A</v>
      </c>
      <c r="R1317" s="76" t="e">
        <f>IF($C1317="-",IF($A1317="-",IF(VLOOKUP($D1317,CoRAP_update!$A$5:$O$376,15,FALSE)="",NA(),VLOOKUP($D1317,CoRAP_update!$A$5:$O$376,15,FALSE)),IF(VLOOKUP($A1317,CoRAP_update!$D$5:$O$376,12,FALSE)="",NA(),VLOOKUP($A1317,CoRAP_update!$D$5:$O$376,12,FALSE))),IF(VLOOKUP($C1317,CoRAP_update!$C$5:$O$376,13,FALSE)="",NA(),VLOOKUP($C1317,CoRAP_update!$C$5:$O$376,13,FALSE)))</f>
        <v>#N/A</v>
      </c>
      <c r="S1317" s="144" t="e">
        <f>IF($C1317="-",IF($A1317="-",VLOOKUP($D1317,CoRAP_update!$A$5:$J$376,MATCH(Sammanfattning!S$1,CoRAP_update!$A$4:$J$4,0),FALSE),VLOOKUP($A1317,CoRAP_update!$D$5:$J$376,MATCH(Sammanfattning!S$1,CoRAP_update!$D$4:$J$4,0),FALSE)),VLOOKUP($C1317,CoRAP_update!$C$5:$J$376,MATCH(Sammanfattning!S$1,CoRAP_update!$C$4:$J$4,0),FALSE))</f>
        <v>#N/A</v>
      </c>
      <c r="T1317" s="76" t="str">
        <f>IF($A1317="-",VLOOKUP($D1317,EDC_update!$C$2:$F$450,4,FALSE),VLOOKUP($A1317,EDC_update!$B$2:$F$450,5,FALSE))</f>
        <v>CAT2</v>
      </c>
      <c r="V1317" s="78">
        <f>IF(IFERROR(SEARCH("PBT",P1317),99)=99,IF(IFERROR(SEARCH("suspected PBT",S1317),99)=99,IF(IFERROR(SEARCH("concluded to be PBT",K1317),99)=99,IF(IFERROR(SEARCH("PBT",S1317),99)=99,IF(IFERROR(SEARCH("PBT cand",L1317),99)=99,IF(IFERROR(SEARCH("PBT",L1317),99)=99,IF(IFERROR(SEARCH("persistent, bioackumulative and toxic properties",K1317),99)=99,0,Scoring!$E$3),Scoring!$E$3),Scoring!$E$7),Scoring!$E$3),Scoring!$E$5),Scoring!$E$6),Scoring!$E$3)</f>
        <v>0</v>
      </c>
      <c r="W1317" s="78">
        <f>IF(IFERROR(SEARCH("vPvB",P1317),99)=99,IF(IFERROR(SEARCH("suspected pbt/vPvB",S1317),99)=99,IF(IFERROR(SEARCH("vPvB",S1317),99)=99,IF(IFERROR(SEARCH("concluded to be a vPvB",S1317),99)=99,IF(IFERROR(SEARCH("identified as vPvB",K1317),99)=99,IF(IFERROR(SEARCH("concluded to be a vPvB",K1317),99)=99,IF(IFERROR(SEARCH("concluded to be both pbt and vPvB",S1317),99)=99,IF(IFERROR(SEARCH("concluded to be both pbt and vPvB",K1317),99)=99,0,Scoring!$E$5),Scoring!$E$5),Scoring!$E$5),Scoring!$E$5),Scoring!$E$5),Scoring!$E$4),Scoring!$E$6),Scoring!$E$4)</f>
        <v>0</v>
      </c>
      <c r="X1317" s="78">
        <f>IF(IFERROR(SEARCH("H410",N1317),99)=99,IF(IFERROR(SEARCH("H410",O1317),99)=99,IF(IFERROR(SEARCH("H410",Q1317),99)=99,IF(IFERROR(SEARCH("H410",M1317),99)=99,IF(IFERROR(SEARCH("H410",R1317),99)=99,IF(IFERROR(SEARCH("H411",N1317),99)=99,IF(IFERROR(SEARCH("H411",O1317),99)=99,IF(IFERROR(SEARCH("H411",Q1317),99)=99,IF(IFERROR(SEARCH("H411",M1317),99)=99,IF(IFERROR(SEARCH("H411",R1317),99)=99,IF(IFERROR(SEARCH("H413",N1317),99)=99,IF(IFERROR(SEARCH("H413",O1317),99)=99,IF(IFERROR(SEARCH("H413",Q1317),99)=99,IF(IFERROR(SEARCH("H413",M1317),99)=99,IF(IFERROR(SEARCH("H413",R1317),99)=99,IF(IFERROR(SEARCH("H412",N1317),99)=99,IF(IFERROR(SEARCH("H412",O1317),99)=99,IF(IFERROR(SEARCH("H412",Q1317),99)=99,IF(IFERROR(SEARCH("H412",M1317),99)=99,IF(IFERROR(SEARCH("H412",R1317),99)=99,0,Scoring!$E$2),Scoring!$E$2),Scoring!$E$2),Scoring!$E$2),Scoring!$E$2),Scoring!$E$2),Scoring!$E$2),Scoring!$E$2),Scoring!$E$2),Scoring!$E$2),Scoring!$E$2),Scoring!$E$2),Scoring!$E$2),Scoring!$E$2),Scoring!$E$2),Scoring!$E$2),Scoring!$E$2),Scoring!$E$2),Scoring!$E$2),Scoring!$E$2)</f>
        <v>0</v>
      </c>
      <c r="Y1317" s="78">
        <f>IF(IFERROR(SEARCH("CMR",K1317),99)=99,IF(IFERROR(SEARCH("Suspected CMR",S1317),99)=99,IF(IFERROR(SEARCH("CMR",S1317),99)=99,0,Scoring!$E$8),Scoring!$E$9),Scoring!$E$8)</f>
        <v>0</v>
      </c>
      <c r="Z1317" s="78">
        <f>IF(IFERROR(SEARCH("H350",N1317),99)=99,IF(IFERROR(SEARCH("H350",O1317),99)=99,IF(IFERROR(SEARCH("H350",Q1317),99)=99,IF(IFERROR(SEARCH("H350",M1317),99)=99,IF(IFERROR(SEARCH("H350",R1317),99)=99,IF(IFERROR(SEARCH("H351",N1317),99)=99,IF(IFERROR(SEARCH("H351",O1317),99)=99,IF(IFERROR(SEARCH("H351",Q1317),99)=99,IF(IFERROR(SEARCH("H351",M1317),99)=99,IF(IFERROR(SEARCH("H351",R1317),99)=99,IF(IFERROR(SEARCH("carcinogenic",P1317),99)=99,IF(IFERROR(SEARCH("suspected carcinogenic",S1317),99)=99,0,Scoring!$E$12),Scoring!$E$11),Scoring!$E$10),Scoring!$E$10),Scoring!$E$10),Scoring!$E$10),Scoring!$E$10),Scoring!$E$10),Scoring!$E$10),Scoring!$E$10),Scoring!$E$10),Scoring!$E$10)</f>
        <v>0</v>
      </c>
      <c r="AA1317" s="78">
        <f>IF(IFERROR(SEARCH("H340",N1317),99)=99,IF(IFERROR(SEARCH("H340",O1317),99)=99,IF(IFERROR(SEARCH("H340",Q1317),99)=99,IF(IFERROR(SEARCH("H340",M1317),99)=99,IF(IFERROR(SEARCH("H340",R1317),99)=99,IF(IFERROR(SEARCH("H341",N1317),99)=99,IF(IFERROR(SEARCH("H341",O1317),99)=99,IF(IFERROR(SEARCH("H341",Q1317),99)=99,IF(IFERROR(SEARCH("H341",M1317),99)=99,IF(IFERROR(SEARCH("H341",R1317),99)=99,IF(IFERROR(SEARCH("mutagenic",P1317),99)=99,IF(IFERROR(SEARCH("suspected mutagenic",S1317),99)=99,0,Scoring!$E$15),Scoring!$E$14),Scoring!$E$13),Scoring!$E$13),Scoring!$E$13),Scoring!$E$13),Scoring!$E$13),Scoring!$E$13),Scoring!$E$13),Scoring!$E$13),Scoring!$E$13),Scoring!$E$13)</f>
        <v>0</v>
      </c>
      <c r="AB1317" s="78">
        <f>IF(IFERROR(SEARCH("H360",N1317),99)=99,IF(IFERROR(SEARCH("H360",O1317),99)=99,IF(IFERROR(SEARCH("H360",Q1317),99)=99,IF(IFERROR(SEARCH("H360",M1317),99)=99,IF(IFERROR(SEARCH("H360",R1317),99)=99,IF(IFERROR(SEARCH("H361",N1317),99)=99,IF(IFERROR(SEARCH("H361",O1317),99)=99,IF(IFERROR(SEARCH("H361",Q1317),99)=99,IF(IFERROR(SEARCH("H361",M1317),99)=99,IF(IFERROR(SEARCH("H361",R1317),99)=99,IF(IFERROR(SEARCH("reproduction",P1317),99)=99,IF(IFERROR(SEARCH("suspected reprotoxic",S1317),99)=99,IF(IFERROR(SEARCH("reprotoxic",S1317),99)=99,IF(IFERROR(SEARCH("reprotoxic",K1317),99)=99,0,Scoring!$E$18),Scoring!$E$18),Scoring!$E$19),Scoring!$E$17),Scoring!$E$16),Scoring!$E$16),Scoring!$E$16),Scoring!$E$16),Scoring!$E$16),Scoring!$E$16),Scoring!$E$16),Scoring!$E$16),Scoring!$E$16),Scoring!$E$16)</f>
        <v>0</v>
      </c>
      <c r="AC1317" s="78">
        <f>IF(IFERROR(SEARCH("57f",L1317),99)=99,IF(IFERROR(SEARCH("57(f)",P1317),99)=99,0,Scoring!$E$20),Scoring!$E$20)</f>
        <v>0</v>
      </c>
      <c r="AD1317" s="78">
        <f>IF(IFERROR(SEARCH("CAT1",T1317),99)=99,IF(IFERROR(SEARCH("CAT2",T1317),99)=99,IF(IFERROR(SEARCH("CAT3",T1317),99)=99,IF(IFERROR(SEARCH("concluded to be endocrine",K1317),99)=99,IF(IFERROR(SEARCH("categorised as endocrine",K1317),99)=99,IF(IFERROR(SEARCH("endocrine disrupting",P1317),99)=99,IF(IFERROR(SEARCH("endocrine disrupting",K1317),99)=99,IF(IFERROR(SEARCH("suspected endocrine",S1317),99)=99,IF(IFERROR(SEARCH("potential endocrine",S1317),99)=99,0,Scoring!$E$25),Scoring!$E$25),Scoring!$E$24),Scoring!$E$24),Scoring!$E$24),Scoring!$E$24),Scoring!$E$23),Scoring!$E$22),Scoring!$E$21)</f>
        <v>0.5</v>
      </c>
      <c r="AE1317" s="78">
        <f>IF(IFERROR(SEARCH("suspected sensitiser",S1317),99)=99,IF(IFERROR(SEARCH("sensitiser",S1317),99)=99,IF(IFERROR(SEARCH("other hazard based concern",S1317),99)=99,0,Scoring!$E$28),Scoring!$E$26),Scoring!$E$27)</f>
        <v>0</v>
      </c>
      <c r="AF1317" s="78">
        <f>IF(IFERROR(M1317,1)=1,IF(IFERROR(N1317,1)=1,IF(IFERROR(O1317,1)=1,IF(IFERROR(Q1317,1)=1,IF(IFERROR(R1317,1)=1,IF(IFERROR(T1317,1)=1,IF(IFERROR(K1317,1)=1,IF(IFERROR(P1317,1)=1,IF(IFERROR(S1317,1)=1,Scoring!$E$29,0),0),0),0),0),0),0),0),0)</f>
        <v>0</v>
      </c>
      <c r="AG1317" s="78">
        <f t="shared" si="90"/>
        <v>0.5</v>
      </c>
      <c r="AI1317" s="93"/>
      <c r="AJ1317" s="94"/>
      <c r="AK1317" s="76"/>
      <c r="AL1317" s="75"/>
      <c r="AN1317" s="79"/>
      <c r="AO1317" s="79"/>
      <c r="AP1317" s="79"/>
      <c r="AQ1317" s="79"/>
      <c r="AR1317" s="79"/>
      <c r="AS1317" s="78"/>
      <c r="AU1317" s="79">
        <f>IF(IFERROR(F1317,99)=99,IF(IFERROR(G1317,99)=99,IF(IFERROR(H1317,99)=99,IF(IFERROR(I1317,99)=99,IF(IFERROR(E1317,99)=99,IF(IFERROR(J1317,99)=99,0,Scoring!$B$7),Scoring!$B$3),Scoring!$B$2),Scoring!$B$6),Scoring!$B$5),Scoring!$B$4)</f>
        <v>0.3</v>
      </c>
      <c r="AV1317" s="78">
        <f t="shared" si="91"/>
        <v>0.15</v>
      </c>
      <c r="AW1317" s="78"/>
      <c r="AX1317" s="66"/>
      <c r="AY1317" s="78"/>
      <c r="AZ1317" s="76"/>
      <c r="BB1317" s="76"/>
    </row>
    <row r="1318" spans="1:54" x14ac:dyDescent="0.25">
      <c r="A1318" s="89" t="s">
        <v>6437</v>
      </c>
      <c r="B1318" s="89" t="s">
        <v>30</v>
      </c>
      <c r="C1318" s="89" t="s">
        <v>30</v>
      </c>
      <c r="D1318" s="89" t="s">
        <v>7399</v>
      </c>
      <c r="E1318" s="76" t="e">
        <f>IF(C1318="-",IF(A1318="-",VLOOKUP(D1318,'sin-list 180320_update'!$C$2:$C$835,1,FALSE),VLOOKUP(A1318,'sin-list 180320_update'!$A$2:$A$835,1,FALSE)),VLOOKUP(C1318,'sin-list 180320_update'!$B$2:$B$835,1,FALSE))</f>
        <v>#N/A</v>
      </c>
      <c r="F1318" s="76" t="e">
        <f>IF($C1318="-",IF($A1318="-",VLOOKUP($D1318,'REACH Bilaga XVII_update'!$A$5:$A$131,1,FALSE),VLOOKUP($A1318,'REACH Bilaga XVII_update'!$C$5:$C$131,1,FALSE)),VLOOKUP($C1318,'REACH Bilaga XVII_update'!$B$5:$B$131,1,FALSE))</f>
        <v>#N/A</v>
      </c>
      <c r="G1318" s="76" t="e">
        <f>IF($C1318="-",IF($A1318="-",VLOOKUP($D1318,' REACH Bilaga 59_update'!$A$5:$A$210,1,FALSE),VLOOKUP($A1318,' REACH Bilaga 59_update'!$D$5:$D$210,1,FALSE)),VLOOKUP($C1318,' REACH Bilaga 59_update'!$C$5:$C$210,1,FALSE))</f>
        <v>#N/A</v>
      </c>
      <c r="H1318" s="76" t="e">
        <f>IF($C1318="-",IF($A1318="-",VLOOKUP($D1318,'REACH Bilaga XIV_update'!$A$5:$A$110,1,FALSE),VLOOKUP($A1318,'REACH Bilaga XIV_update'!$D$5:$D$110,1,FALSE)),VLOOKUP($C1318,'REACH Bilaga XIV_update'!$C$5:$C$110,1,FALSE))</f>
        <v>#N/A</v>
      </c>
      <c r="I1318" s="76" t="e">
        <f>IF($C1318="-",IF($A1318="-",VLOOKUP($D1318,CoRAP_update!$A$5:$A$376,1,FALSE),VLOOKUP($A1318,CoRAP_update!$D$5:$D$376,1,FALSE)),VLOOKUP($C1318,CoRAP_update!$C$5:$C$376,1,FALSE))</f>
        <v>#N/A</v>
      </c>
      <c r="J1318" s="76" t="str">
        <f>IF($C1318="-",IF($A1318="-",VLOOKUP($D1318,EDC_update!$C$2:$C$450,1,FALSE),VLOOKUP($A1318,EDC_update!$B$2:$B$450,1,FALSE)),VLOOKUP($C1318,EDC_update!$L$2:$L$450,1,FALSE))</f>
        <v>43121-43-3</v>
      </c>
      <c r="K1318" s="76" t="e">
        <f>IF($C1318="-",IF($A1318="-",IF(VLOOKUP($D1318,'sin-list 180320_update'!$C$2:$S$835,3,FALSE)="",NA(),VLOOKUP($D1318,'sin-list 180320_update'!$C$2:$S$835,3,FALSE)),IF(VLOOKUP($A1318,'sin-list 180320_update'!$A$2:$S$835,5,FALSE)="",NA(),VLOOKUP($A1318,'sin-list 180320_update'!$A$2:$S$835,5,FALSE))),IF(VLOOKUP($C1318,'sin-list 180320_update'!$B$2:$S$835,4,FALSE)="",NA(),VLOOKUP($C1318,'sin-list 180320_update'!$B$2:$S$835,4,FALSE)))</f>
        <v>#N/A</v>
      </c>
      <c r="L1318" s="76" t="e">
        <f>IF($C1318="-",IF($A1318="-",VLOOKUP($D1318,'sin-list 180320_update'!$C$2:$S$835,6,FALSE),VLOOKUP($A1318,'sin-list 180320_update'!$A$2:$S$835,8,FALSE)),VLOOKUP($C1318,'sin-list 180320_update'!$B$2:$S$835,7,FALSE))</f>
        <v>#N/A</v>
      </c>
      <c r="M1318" s="76" t="e">
        <f>IF($C1318="-",IF($A1318="-",IF(VLOOKUP($D1318,'sin-list 180320_update'!$C$2:$S$835,8,FALSE)="",NA(),VLOOKUP($D1318,'sin-list 180320_update'!$C$2:$S$835,8,FALSE)),IF(VLOOKUP($A1318,'sin-list 180320_update'!$A$2:$S$835,10,FALSE)="",NA(),VLOOKUP($A1318,'sin-list 180320_update'!$A$2:$S$835,10,FALSE))),IF(VLOOKUP($C1318,'sin-list 180320_update'!$B$2:$S$835,9,FALSE)="",NA(),VLOOKUP($C1318,'sin-list 180320_update'!$B$2:$S$835,9,FALSE)))</f>
        <v>#N/A</v>
      </c>
      <c r="N1318" s="76" t="e">
        <f>IF($C1318="-",IF($A1318="-",IF(VLOOKUP($D1318,'REACH Bilaga XVII_update'!$A$5:$E$131,4,FALSE)="",NA(),VLOOKUP($D1318,'REACH Bilaga XVII_update'!$A$5:$E$131,4,FALSE)),IF(VLOOKUP($A1318,'REACH Bilaga XVII_update'!$C$5:$D$131,2,FALSE)="",NA(),VLOOKUP($A1318,'REACH Bilaga XVII_update'!$C$5:$D$131,2,FALSE))),IF(VLOOKUP($C1318,'REACH Bilaga XVII_update'!$B$5:$D$131,3,FALSE)="",NA(),VLOOKUP($C1318,'REACH Bilaga XVII_update'!$B$5:$D$131,3,FALSE)))</f>
        <v>#N/A</v>
      </c>
      <c r="O1318" s="76" t="e">
        <f>IF($C1318="-",IF($A1318="-",IF(VLOOKUP($D1318,' REACH Bilaga 59_update'!$A$5:$E$210,5,FALSE)="",NA(),VLOOKUP($D1318,' REACH Bilaga 59_update'!$A$5:$E$210,5,FALSE)),IF(VLOOKUP($A1318,' REACH Bilaga 59_update'!$D$5:$E$210,2,FALSE)="",NA(),VLOOKUP($A1318,' REACH Bilaga 59_update'!$D$5:$E$210,2,FALSE))),IF(VLOOKUP($C1318,' REACH Bilaga 59_update'!$C$5:$E$210,3,FALSE)="",NA(),VLOOKUP($C1318,' REACH Bilaga 59_update'!$C$5:$E$210,3,FALSE)))</f>
        <v>#N/A</v>
      </c>
      <c r="P1318" s="76" t="e">
        <f>IF(C1318="-",IF(A1318="-",IFERROR(VLOOKUP($D1318,' REACH Bilaga 59_update'!$A$5:$F$210,MATCH(Sammanfattning!P$1,' REACH Bilaga 59_update'!$A$4:$F$4,0),FALSE),VLOOKUP($D1318,'REACH Bilaga XIV_update'!$A$4:$H$110,MATCH(Sammanfattning!P$1,'REACH Bilaga XIV_update'!$A$4:$H$4,0),FALSE)),IFERROR(VLOOKUP($A1318,' REACH Bilaga 59_update'!$D$5:$F$210,MATCH(Sammanfattning!P$1,' REACH Bilaga 59_update'!$D$4:$F$4,0),FALSE),VLOOKUP($A1318,'REACH Bilaga XIV_update'!$D$4:$H$110,MATCH(Sammanfattning!P$1,'REACH Bilaga XIV_update'!$D$4:$H$4,0),FALSE))),IFERROR(VLOOKUP($C1318,' REACH Bilaga 59_update'!$C$5:$F$210,MATCH(Sammanfattning!P$1,' REACH Bilaga 59_update'!$C$4:$F$4,0),FALSE),VLOOKUP($C1318,'REACH Bilaga XIV_update'!$C$4:$H$110,MATCH(Sammanfattning!P$1,'REACH Bilaga XIV_update'!$C$4:$H$4,0),FALSE)))</f>
        <v>#N/A</v>
      </c>
      <c r="Q1318" s="76" t="e">
        <f>IF($C1318="-",IF($A1318="-",IF(VLOOKUP($D1318,'REACH Bilaga XIV_update'!$A$5:$I$110,9,FALSE)="",NA(),VLOOKUP($D1318,'REACH Bilaga XIV_update'!$A$5:$I$110,9,FALSE)),IF(VLOOKUP($A1318,'REACH Bilaga XIV_update'!$D$5:$I$110,6,FALSE)="",NA(),VLOOKUP($A1318,'REACH Bilaga XIV_update'!$D$5:$I$110,6,FALSE))),IF(VLOOKUP($C1318,'REACH Bilaga XIV_update'!$C$5:$I$110,7,FALSE)="",NA(),VLOOKUP($C1318,'REACH Bilaga XIV_update'!$C$5:$I$110,7,FALSE)))</f>
        <v>#N/A</v>
      </c>
      <c r="R1318" s="76" t="e">
        <f>IF($C1318="-",IF($A1318="-",IF(VLOOKUP($D1318,CoRAP_update!$A$5:$O$376,15,FALSE)="",NA(),VLOOKUP($D1318,CoRAP_update!$A$5:$O$376,15,FALSE)),IF(VLOOKUP($A1318,CoRAP_update!$D$5:$O$376,12,FALSE)="",NA(),VLOOKUP($A1318,CoRAP_update!$D$5:$O$376,12,FALSE))),IF(VLOOKUP($C1318,CoRAP_update!$C$5:$O$376,13,FALSE)="",NA(),VLOOKUP($C1318,CoRAP_update!$C$5:$O$376,13,FALSE)))</f>
        <v>#N/A</v>
      </c>
      <c r="S1318" s="144" t="e">
        <f>IF($C1318="-",IF($A1318="-",VLOOKUP($D1318,CoRAP_update!$A$5:$J$376,MATCH(Sammanfattning!S$1,CoRAP_update!$A$4:$J$4,0),FALSE),VLOOKUP($A1318,CoRAP_update!$D$5:$J$376,MATCH(Sammanfattning!S$1,CoRAP_update!$D$4:$J$4,0),FALSE)),VLOOKUP($C1318,CoRAP_update!$C$5:$J$376,MATCH(Sammanfattning!S$1,CoRAP_update!$C$4:$J$4,0),FALSE))</f>
        <v>#N/A</v>
      </c>
      <c r="T1318" s="76" t="str">
        <f>IF($A1318="-",VLOOKUP($D1318,EDC_update!$C$2:$F$450,4,FALSE),VLOOKUP($A1318,EDC_update!$B$2:$F$450,5,FALSE))</f>
        <v>CAT2</v>
      </c>
      <c r="V1318" s="78">
        <f>IF(IFERROR(SEARCH("PBT",P1318),99)=99,IF(IFERROR(SEARCH("suspected PBT",S1318),99)=99,IF(IFERROR(SEARCH("concluded to be PBT",K1318),99)=99,IF(IFERROR(SEARCH("PBT",S1318),99)=99,IF(IFERROR(SEARCH("PBT cand",L1318),99)=99,IF(IFERROR(SEARCH("PBT",L1318),99)=99,IF(IFERROR(SEARCH("persistent, bioackumulative and toxic properties",K1318),99)=99,0,Scoring!$E$3),Scoring!$E$3),Scoring!$E$7),Scoring!$E$3),Scoring!$E$5),Scoring!$E$6),Scoring!$E$3)</f>
        <v>0</v>
      </c>
      <c r="W1318" s="78">
        <f>IF(IFERROR(SEARCH("vPvB",P1318),99)=99,IF(IFERROR(SEARCH("suspected pbt/vPvB",S1318),99)=99,IF(IFERROR(SEARCH("vPvB",S1318),99)=99,IF(IFERROR(SEARCH("concluded to be a vPvB",S1318),99)=99,IF(IFERROR(SEARCH("identified as vPvB",K1318),99)=99,IF(IFERROR(SEARCH("concluded to be a vPvB",K1318),99)=99,IF(IFERROR(SEARCH("concluded to be both pbt and vPvB",S1318),99)=99,IF(IFERROR(SEARCH("concluded to be both pbt and vPvB",K1318),99)=99,0,Scoring!$E$5),Scoring!$E$5),Scoring!$E$5),Scoring!$E$5),Scoring!$E$5),Scoring!$E$4),Scoring!$E$6),Scoring!$E$4)</f>
        <v>0</v>
      </c>
      <c r="X1318" s="78">
        <f>IF(IFERROR(SEARCH("H410",N1318),99)=99,IF(IFERROR(SEARCH("H410",O1318),99)=99,IF(IFERROR(SEARCH("H410",Q1318),99)=99,IF(IFERROR(SEARCH("H410",M1318),99)=99,IF(IFERROR(SEARCH("H410",R1318),99)=99,IF(IFERROR(SEARCH("H411",N1318),99)=99,IF(IFERROR(SEARCH("H411",O1318),99)=99,IF(IFERROR(SEARCH("H411",Q1318),99)=99,IF(IFERROR(SEARCH("H411",M1318),99)=99,IF(IFERROR(SEARCH("H411",R1318),99)=99,IF(IFERROR(SEARCH("H413",N1318),99)=99,IF(IFERROR(SEARCH("H413",O1318),99)=99,IF(IFERROR(SEARCH("H413",Q1318),99)=99,IF(IFERROR(SEARCH("H413",M1318),99)=99,IF(IFERROR(SEARCH("H413",R1318),99)=99,IF(IFERROR(SEARCH("H412",N1318),99)=99,IF(IFERROR(SEARCH("H412",O1318),99)=99,IF(IFERROR(SEARCH("H412",Q1318),99)=99,IF(IFERROR(SEARCH("H412",M1318),99)=99,IF(IFERROR(SEARCH("H412",R1318),99)=99,0,Scoring!$E$2),Scoring!$E$2),Scoring!$E$2),Scoring!$E$2),Scoring!$E$2),Scoring!$E$2),Scoring!$E$2),Scoring!$E$2),Scoring!$E$2),Scoring!$E$2),Scoring!$E$2),Scoring!$E$2),Scoring!$E$2),Scoring!$E$2),Scoring!$E$2),Scoring!$E$2),Scoring!$E$2),Scoring!$E$2),Scoring!$E$2),Scoring!$E$2)</f>
        <v>0</v>
      </c>
      <c r="Y1318" s="78">
        <f>IF(IFERROR(SEARCH("CMR",K1318),99)=99,IF(IFERROR(SEARCH("Suspected CMR",S1318),99)=99,IF(IFERROR(SEARCH("CMR",S1318),99)=99,0,Scoring!$E$8),Scoring!$E$9),Scoring!$E$8)</f>
        <v>0</v>
      </c>
      <c r="Z1318" s="78">
        <f>IF(IFERROR(SEARCH("H350",N1318),99)=99,IF(IFERROR(SEARCH("H350",O1318),99)=99,IF(IFERROR(SEARCH("H350",Q1318),99)=99,IF(IFERROR(SEARCH("H350",M1318),99)=99,IF(IFERROR(SEARCH("H350",R1318),99)=99,IF(IFERROR(SEARCH("H351",N1318),99)=99,IF(IFERROR(SEARCH("H351",O1318),99)=99,IF(IFERROR(SEARCH("H351",Q1318),99)=99,IF(IFERROR(SEARCH("H351",M1318),99)=99,IF(IFERROR(SEARCH("H351",R1318),99)=99,IF(IFERROR(SEARCH("carcinogenic",P1318),99)=99,IF(IFERROR(SEARCH("suspected carcinogenic",S1318),99)=99,0,Scoring!$E$12),Scoring!$E$11),Scoring!$E$10),Scoring!$E$10),Scoring!$E$10),Scoring!$E$10),Scoring!$E$10),Scoring!$E$10),Scoring!$E$10),Scoring!$E$10),Scoring!$E$10),Scoring!$E$10)</f>
        <v>0</v>
      </c>
      <c r="AA1318" s="78">
        <f>IF(IFERROR(SEARCH("H340",N1318),99)=99,IF(IFERROR(SEARCH("H340",O1318),99)=99,IF(IFERROR(SEARCH("H340",Q1318),99)=99,IF(IFERROR(SEARCH("H340",M1318),99)=99,IF(IFERROR(SEARCH("H340",R1318),99)=99,IF(IFERROR(SEARCH("H341",N1318),99)=99,IF(IFERROR(SEARCH("H341",O1318),99)=99,IF(IFERROR(SEARCH("H341",Q1318),99)=99,IF(IFERROR(SEARCH("H341",M1318),99)=99,IF(IFERROR(SEARCH("H341",R1318),99)=99,IF(IFERROR(SEARCH("mutagenic",P1318),99)=99,IF(IFERROR(SEARCH("suspected mutagenic",S1318),99)=99,0,Scoring!$E$15),Scoring!$E$14),Scoring!$E$13),Scoring!$E$13),Scoring!$E$13),Scoring!$E$13),Scoring!$E$13),Scoring!$E$13),Scoring!$E$13),Scoring!$E$13),Scoring!$E$13),Scoring!$E$13)</f>
        <v>0</v>
      </c>
      <c r="AB1318" s="78">
        <f>IF(IFERROR(SEARCH("H360",N1318),99)=99,IF(IFERROR(SEARCH("H360",O1318),99)=99,IF(IFERROR(SEARCH("H360",Q1318),99)=99,IF(IFERROR(SEARCH("H360",M1318),99)=99,IF(IFERROR(SEARCH("H360",R1318),99)=99,IF(IFERROR(SEARCH("H361",N1318),99)=99,IF(IFERROR(SEARCH("H361",O1318),99)=99,IF(IFERROR(SEARCH("H361",Q1318),99)=99,IF(IFERROR(SEARCH("H361",M1318),99)=99,IF(IFERROR(SEARCH("H361",R1318),99)=99,IF(IFERROR(SEARCH("reproduction",P1318),99)=99,IF(IFERROR(SEARCH("suspected reprotoxic",S1318),99)=99,IF(IFERROR(SEARCH("reprotoxic",S1318),99)=99,IF(IFERROR(SEARCH("reprotoxic",K1318),99)=99,0,Scoring!$E$18),Scoring!$E$18),Scoring!$E$19),Scoring!$E$17),Scoring!$E$16),Scoring!$E$16),Scoring!$E$16),Scoring!$E$16),Scoring!$E$16),Scoring!$E$16),Scoring!$E$16),Scoring!$E$16),Scoring!$E$16),Scoring!$E$16)</f>
        <v>0</v>
      </c>
      <c r="AC1318" s="78">
        <f>IF(IFERROR(SEARCH("57f",L1318),99)=99,IF(IFERROR(SEARCH("57(f)",P1318),99)=99,0,Scoring!$E$20),Scoring!$E$20)</f>
        <v>0</v>
      </c>
      <c r="AD1318" s="78">
        <f>IF(IFERROR(SEARCH("CAT1",T1318),99)=99,IF(IFERROR(SEARCH("CAT2",T1318),99)=99,IF(IFERROR(SEARCH("CAT3",T1318),99)=99,IF(IFERROR(SEARCH("concluded to be endocrine",K1318),99)=99,IF(IFERROR(SEARCH("categorised as endocrine",K1318),99)=99,IF(IFERROR(SEARCH("endocrine disrupting",P1318),99)=99,IF(IFERROR(SEARCH("endocrine disrupting",K1318),99)=99,IF(IFERROR(SEARCH("suspected endocrine",S1318),99)=99,IF(IFERROR(SEARCH("potential endocrine",S1318),99)=99,0,Scoring!$E$25),Scoring!$E$25),Scoring!$E$24),Scoring!$E$24),Scoring!$E$24),Scoring!$E$24),Scoring!$E$23),Scoring!$E$22),Scoring!$E$21)</f>
        <v>0.5</v>
      </c>
      <c r="AE1318" s="78">
        <f>IF(IFERROR(SEARCH("suspected sensitiser",S1318),99)=99,IF(IFERROR(SEARCH("sensitiser",S1318),99)=99,IF(IFERROR(SEARCH("other hazard based concern",S1318),99)=99,0,Scoring!$E$28),Scoring!$E$26),Scoring!$E$27)</f>
        <v>0</v>
      </c>
      <c r="AF1318" s="78">
        <f>IF(IFERROR(M1318,1)=1,IF(IFERROR(N1318,1)=1,IF(IFERROR(O1318,1)=1,IF(IFERROR(Q1318,1)=1,IF(IFERROR(R1318,1)=1,IF(IFERROR(T1318,1)=1,IF(IFERROR(K1318,1)=1,IF(IFERROR(P1318,1)=1,IF(IFERROR(S1318,1)=1,Scoring!$E$29,0),0),0),0),0),0),0),0),0)</f>
        <v>0</v>
      </c>
      <c r="AG1318" s="78">
        <f t="shared" si="90"/>
        <v>0.5</v>
      </c>
      <c r="AI1318" s="93"/>
      <c r="AJ1318" s="94"/>
      <c r="AK1318" s="76"/>
      <c r="AL1318" s="75"/>
      <c r="AN1318" s="79"/>
      <c r="AO1318" s="79"/>
      <c r="AP1318" s="79"/>
      <c r="AQ1318" s="79"/>
      <c r="AR1318" s="79"/>
      <c r="AS1318" s="78"/>
      <c r="AU1318" s="79">
        <f>IF(IFERROR(F1318,99)=99,IF(IFERROR(G1318,99)=99,IF(IFERROR(H1318,99)=99,IF(IFERROR(I1318,99)=99,IF(IFERROR(E1318,99)=99,IF(IFERROR(J1318,99)=99,0,Scoring!$B$7),Scoring!$B$3),Scoring!$B$2),Scoring!$B$6),Scoring!$B$5),Scoring!$B$4)</f>
        <v>0.3</v>
      </c>
      <c r="AV1318" s="78">
        <f t="shared" si="91"/>
        <v>0.15</v>
      </c>
      <c r="AW1318" s="78"/>
      <c r="AX1318" s="66"/>
      <c r="AY1318" s="78"/>
      <c r="AZ1318" s="76"/>
      <c r="BB1318" s="76"/>
    </row>
    <row r="1319" spans="1:54" x14ac:dyDescent="0.25">
      <c r="A1319" s="89" t="s">
        <v>6142</v>
      </c>
      <c r="B1319" s="89" t="s">
        <v>30</v>
      </c>
      <c r="C1319" s="89" t="s">
        <v>30</v>
      </c>
      <c r="D1319" s="89" t="s">
        <v>7009</v>
      </c>
      <c r="E1319" s="76" t="e">
        <f>IF(C1319="-",IF(A1319="-",VLOOKUP(D1319,'sin-list 180320_update'!$C$2:$C$835,1,FALSE),VLOOKUP(A1319,'sin-list 180320_update'!$A$2:$A$835,1,FALSE)),VLOOKUP(C1319,'sin-list 180320_update'!$B$2:$B$835,1,FALSE))</f>
        <v>#N/A</v>
      </c>
      <c r="F1319" s="76" t="e">
        <f>IF($C1319="-",IF($A1319="-",VLOOKUP($D1319,'REACH Bilaga XVII_update'!$A$5:$A$131,1,FALSE),VLOOKUP($A1319,'REACH Bilaga XVII_update'!$C$5:$C$131,1,FALSE)),VLOOKUP($C1319,'REACH Bilaga XVII_update'!$B$5:$B$131,1,FALSE))</f>
        <v>#N/A</v>
      </c>
      <c r="G1319" s="76" t="e">
        <f>IF($C1319="-",IF($A1319="-",VLOOKUP($D1319,' REACH Bilaga 59_update'!$A$5:$A$210,1,FALSE),VLOOKUP($A1319,' REACH Bilaga 59_update'!$D$5:$D$210,1,FALSE)),VLOOKUP($C1319,' REACH Bilaga 59_update'!$C$5:$C$210,1,FALSE))</f>
        <v>#N/A</v>
      </c>
      <c r="H1319" s="76" t="e">
        <f>IF($C1319="-",IF($A1319="-",VLOOKUP($D1319,'REACH Bilaga XIV_update'!$A$5:$A$110,1,FALSE),VLOOKUP($A1319,'REACH Bilaga XIV_update'!$D$5:$D$110,1,FALSE)),VLOOKUP($C1319,'REACH Bilaga XIV_update'!$C$5:$C$110,1,FALSE))</f>
        <v>#N/A</v>
      </c>
      <c r="I1319" s="76" t="e">
        <f>IF($C1319="-",IF($A1319="-",VLOOKUP($D1319,CoRAP_update!$A$5:$A$376,1,FALSE),VLOOKUP($A1319,CoRAP_update!$D$5:$D$376,1,FALSE)),VLOOKUP($C1319,CoRAP_update!$C$5:$C$376,1,FALSE))</f>
        <v>#N/A</v>
      </c>
      <c r="J1319" s="76" t="str">
        <f>IF($C1319="-",IF($A1319="-",VLOOKUP($D1319,EDC_update!$C$2:$C$450,1,FALSE),VLOOKUP($A1319,EDC_update!$B$2:$B$450,1,FALSE)),VLOOKUP($C1319,EDC_update!$L$2:$L$450,1,FALSE))</f>
        <v>470-90-6</v>
      </c>
      <c r="K1319" s="76" t="e">
        <f>IF($C1319="-",IF($A1319="-",IF(VLOOKUP($D1319,'sin-list 180320_update'!$C$2:$S$835,3,FALSE)="",NA(),VLOOKUP($D1319,'sin-list 180320_update'!$C$2:$S$835,3,FALSE)),IF(VLOOKUP($A1319,'sin-list 180320_update'!$A$2:$S$835,5,FALSE)="",NA(),VLOOKUP($A1319,'sin-list 180320_update'!$A$2:$S$835,5,FALSE))),IF(VLOOKUP($C1319,'sin-list 180320_update'!$B$2:$S$835,4,FALSE)="",NA(),VLOOKUP($C1319,'sin-list 180320_update'!$B$2:$S$835,4,FALSE)))</f>
        <v>#N/A</v>
      </c>
      <c r="L1319" s="76" t="e">
        <f>IF($C1319="-",IF($A1319="-",VLOOKUP($D1319,'sin-list 180320_update'!$C$2:$S$835,6,FALSE),VLOOKUP($A1319,'sin-list 180320_update'!$A$2:$S$835,8,FALSE)),VLOOKUP($C1319,'sin-list 180320_update'!$B$2:$S$835,7,FALSE))</f>
        <v>#N/A</v>
      </c>
      <c r="M1319" s="76" t="e">
        <f>IF($C1319="-",IF($A1319="-",IF(VLOOKUP($D1319,'sin-list 180320_update'!$C$2:$S$835,8,FALSE)="",NA(),VLOOKUP($D1319,'sin-list 180320_update'!$C$2:$S$835,8,FALSE)),IF(VLOOKUP($A1319,'sin-list 180320_update'!$A$2:$S$835,10,FALSE)="",NA(),VLOOKUP($A1319,'sin-list 180320_update'!$A$2:$S$835,10,FALSE))),IF(VLOOKUP($C1319,'sin-list 180320_update'!$B$2:$S$835,9,FALSE)="",NA(),VLOOKUP($C1319,'sin-list 180320_update'!$B$2:$S$835,9,FALSE)))</f>
        <v>#N/A</v>
      </c>
      <c r="N1319" s="76" t="e">
        <f>IF($C1319="-",IF($A1319="-",IF(VLOOKUP($D1319,'REACH Bilaga XVII_update'!$A$5:$E$131,4,FALSE)="",NA(),VLOOKUP($D1319,'REACH Bilaga XVII_update'!$A$5:$E$131,4,FALSE)),IF(VLOOKUP($A1319,'REACH Bilaga XVII_update'!$C$5:$D$131,2,FALSE)="",NA(),VLOOKUP($A1319,'REACH Bilaga XVII_update'!$C$5:$D$131,2,FALSE))),IF(VLOOKUP($C1319,'REACH Bilaga XVII_update'!$B$5:$D$131,3,FALSE)="",NA(),VLOOKUP($C1319,'REACH Bilaga XVII_update'!$B$5:$D$131,3,FALSE)))</f>
        <v>#N/A</v>
      </c>
      <c r="O1319" s="76" t="e">
        <f>IF($C1319="-",IF($A1319="-",IF(VLOOKUP($D1319,' REACH Bilaga 59_update'!$A$5:$E$210,5,FALSE)="",NA(),VLOOKUP($D1319,' REACH Bilaga 59_update'!$A$5:$E$210,5,FALSE)),IF(VLOOKUP($A1319,' REACH Bilaga 59_update'!$D$5:$E$210,2,FALSE)="",NA(),VLOOKUP($A1319,' REACH Bilaga 59_update'!$D$5:$E$210,2,FALSE))),IF(VLOOKUP($C1319,' REACH Bilaga 59_update'!$C$5:$E$210,3,FALSE)="",NA(),VLOOKUP($C1319,' REACH Bilaga 59_update'!$C$5:$E$210,3,FALSE)))</f>
        <v>#N/A</v>
      </c>
      <c r="P1319" s="76" t="e">
        <f>IF(C1319="-",IF(A1319="-",IFERROR(VLOOKUP($D1319,' REACH Bilaga 59_update'!$A$5:$F$210,MATCH(Sammanfattning!P$1,' REACH Bilaga 59_update'!$A$4:$F$4,0),FALSE),VLOOKUP($D1319,'REACH Bilaga XIV_update'!$A$4:$H$110,MATCH(Sammanfattning!P$1,'REACH Bilaga XIV_update'!$A$4:$H$4,0),FALSE)),IFERROR(VLOOKUP($A1319,' REACH Bilaga 59_update'!$D$5:$F$210,MATCH(Sammanfattning!P$1,' REACH Bilaga 59_update'!$D$4:$F$4,0),FALSE),VLOOKUP($A1319,'REACH Bilaga XIV_update'!$D$4:$H$110,MATCH(Sammanfattning!P$1,'REACH Bilaga XIV_update'!$D$4:$H$4,0),FALSE))),IFERROR(VLOOKUP($C1319,' REACH Bilaga 59_update'!$C$5:$F$210,MATCH(Sammanfattning!P$1,' REACH Bilaga 59_update'!$C$4:$F$4,0),FALSE),VLOOKUP($C1319,'REACH Bilaga XIV_update'!$C$4:$H$110,MATCH(Sammanfattning!P$1,'REACH Bilaga XIV_update'!$C$4:$H$4,0),FALSE)))</f>
        <v>#N/A</v>
      </c>
      <c r="Q1319" s="76" t="e">
        <f>IF($C1319="-",IF($A1319="-",IF(VLOOKUP($D1319,'REACH Bilaga XIV_update'!$A$5:$I$110,9,FALSE)="",NA(),VLOOKUP($D1319,'REACH Bilaga XIV_update'!$A$5:$I$110,9,FALSE)),IF(VLOOKUP($A1319,'REACH Bilaga XIV_update'!$D$5:$I$110,6,FALSE)="",NA(),VLOOKUP($A1319,'REACH Bilaga XIV_update'!$D$5:$I$110,6,FALSE))),IF(VLOOKUP($C1319,'REACH Bilaga XIV_update'!$C$5:$I$110,7,FALSE)="",NA(),VLOOKUP($C1319,'REACH Bilaga XIV_update'!$C$5:$I$110,7,FALSE)))</f>
        <v>#N/A</v>
      </c>
      <c r="R1319" s="76" t="e">
        <f>IF($C1319="-",IF($A1319="-",IF(VLOOKUP($D1319,CoRAP_update!$A$5:$O$376,15,FALSE)="",NA(),VLOOKUP($D1319,CoRAP_update!$A$5:$O$376,15,FALSE)),IF(VLOOKUP($A1319,CoRAP_update!$D$5:$O$376,12,FALSE)="",NA(),VLOOKUP($A1319,CoRAP_update!$D$5:$O$376,12,FALSE))),IF(VLOOKUP($C1319,CoRAP_update!$C$5:$O$376,13,FALSE)="",NA(),VLOOKUP($C1319,CoRAP_update!$C$5:$O$376,13,FALSE)))</f>
        <v>#N/A</v>
      </c>
      <c r="S1319" s="144" t="e">
        <f>IF($C1319="-",IF($A1319="-",VLOOKUP($D1319,CoRAP_update!$A$5:$J$376,MATCH(Sammanfattning!S$1,CoRAP_update!$A$4:$J$4,0),FALSE),VLOOKUP($A1319,CoRAP_update!$D$5:$J$376,MATCH(Sammanfattning!S$1,CoRAP_update!$D$4:$J$4,0),FALSE)),VLOOKUP($C1319,CoRAP_update!$C$5:$J$376,MATCH(Sammanfattning!S$1,CoRAP_update!$C$4:$J$4,0),FALSE))</f>
        <v>#N/A</v>
      </c>
      <c r="T1319" s="76" t="str">
        <f>IF($A1319="-",VLOOKUP($D1319,EDC_update!$C$2:$F$450,4,FALSE),VLOOKUP($A1319,EDC_update!$B$2:$F$450,5,FALSE))</f>
        <v>CAT2</v>
      </c>
      <c r="V1319" s="78">
        <f>IF(IFERROR(SEARCH("PBT",P1319),99)=99,IF(IFERROR(SEARCH("suspected PBT",S1319),99)=99,IF(IFERROR(SEARCH("concluded to be PBT",K1319),99)=99,IF(IFERROR(SEARCH("PBT",S1319),99)=99,IF(IFERROR(SEARCH("PBT cand",L1319),99)=99,IF(IFERROR(SEARCH("PBT",L1319),99)=99,IF(IFERROR(SEARCH("persistent, bioackumulative and toxic properties",K1319),99)=99,0,Scoring!$E$3),Scoring!$E$3),Scoring!$E$7),Scoring!$E$3),Scoring!$E$5),Scoring!$E$6),Scoring!$E$3)</f>
        <v>0</v>
      </c>
      <c r="W1319" s="78">
        <f>IF(IFERROR(SEARCH("vPvB",P1319),99)=99,IF(IFERROR(SEARCH("suspected pbt/vPvB",S1319),99)=99,IF(IFERROR(SEARCH("vPvB",S1319),99)=99,IF(IFERROR(SEARCH("concluded to be a vPvB",S1319),99)=99,IF(IFERROR(SEARCH("identified as vPvB",K1319),99)=99,IF(IFERROR(SEARCH("concluded to be a vPvB",K1319),99)=99,IF(IFERROR(SEARCH("concluded to be both pbt and vPvB",S1319),99)=99,IF(IFERROR(SEARCH("concluded to be both pbt and vPvB",K1319),99)=99,0,Scoring!$E$5),Scoring!$E$5),Scoring!$E$5),Scoring!$E$5),Scoring!$E$5),Scoring!$E$4),Scoring!$E$6),Scoring!$E$4)</f>
        <v>0</v>
      </c>
      <c r="X1319" s="78">
        <f>IF(IFERROR(SEARCH("H410",N1319),99)=99,IF(IFERROR(SEARCH("H410",O1319),99)=99,IF(IFERROR(SEARCH("H410",Q1319),99)=99,IF(IFERROR(SEARCH("H410",M1319),99)=99,IF(IFERROR(SEARCH("H410",R1319),99)=99,IF(IFERROR(SEARCH("H411",N1319),99)=99,IF(IFERROR(SEARCH("H411",O1319),99)=99,IF(IFERROR(SEARCH("H411",Q1319),99)=99,IF(IFERROR(SEARCH("H411",M1319),99)=99,IF(IFERROR(SEARCH("H411",R1319),99)=99,IF(IFERROR(SEARCH("H413",N1319),99)=99,IF(IFERROR(SEARCH("H413",O1319),99)=99,IF(IFERROR(SEARCH("H413",Q1319),99)=99,IF(IFERROR(SEARCH("H413",M1319),99)=99,IF(IFERROR(SEARCH("H413",R1319),99)=99,IF(IFERROR(SEARCH("H412",N1319),99)=99,IF(IFERROR(SEARCH("H412",O1319),99)=99,IF(IFERROR(SEARCH("H412",Q1319),99)=99,IF(IFERROR(SEARCH("H412",M1319),99)=99,IF(IFERROR(SEARCH("H412",R1319),99)=99,0,Scoring!$E$2),Scoring!$E$2),Scoring!$E$2),Scoring!$E$2),Scoring!$E$2),Scoring!$E$2),Scoring!$E$2),Scoring!$E$2),Scoring!$E$2),Scoring!$E$2),Scoring!$E$2),Scoring!$E$2),Scoring!$E$2),Scoring!$E$2),Scoring!$E$2),Scoring!$E$2),Scoring!$E$2),Scoring!$E$2),Scoring!$E$2),Scoring!$E$2)</f>
        <v>0</v>
      </c>
      <c r="Y1319" s="78">
        <f>IF(IFERROR(SEARCH("CMR",K1319),99)=99,IF(IFERROR(SEARCH("Suspected CMR",S1319),99)=99,IF(IFERROR(SEARCH("CMR",S1319),99)=99,0,Scoring!$E$8),Scoring!$E$9),Scoring!$E$8)</f>
        <v>0</v>
      </c>
      <c r="Z1319" s="78">
        <f>IF(IFERROR(SEARCH("H350",N1319),99)=99,IF(IFERROR(SEARCH("H350",O1319),99)=99,IF(IFERROR(SEARCH("H350",Q1319),99)=99,IF(IFERROR(SEARCH("H350",M1319),99)=99,IF(IFERROR(SEARCH("H350",R1319),99)=99,IF(IFERROR(SEARCH("H351",N1319),99)=99,IF(IFERROR(SEARCH("H351",O1319),99)=99,IF(IFERROR(SEARCH("H351",Q1319),99)=99,IF(IFERROR(SEARCH("H351",M1319),99)=99,IF(IFERROR(SEARCH("H351",R1319),99)=99,IF(IFERROR(SEARCH("carcinogenic",P1319),99)=99,IF(IFERROR(SEARCH("suspected carcinogenic",S1319),99)=99,0,Scoring!$E$12),Scoring!$E$11),Scoring!$E$10),Scoring!$E$10),Scoring!$E$10),Scoring!$E$10),Scoring!$E$10),Scoring!$E$10),Scoring!$E$10),Scoring!$E$10),Scoring!$E$10),Scoring!$E$10)</f>
        <v>0</v>
      </c>
      <c r="AA1319" s="78">
        <f>IF(IFERROR(SEARCH("H340",N1319),99)=99,IF(IFERROR(SEARCH("H340",O1319),99)=99,IF(IFERROR(SEARCH("H340",Q1319),99)=99,IF(IFERROR(SEARCH("H340",M1319),99)=99,IF(IFERROR(SEARCH("H340",R1319),99)=99,IF(IFERROR(SEARCH("H341",N1319),99)=99,IF(IFERROR(SEARCH("H341",O1319),99)=99,IF(IFERROR(SEARCH("H341",Q1319),99)=99,IF(IFERROR(SEARCH("H341",M1319),99)=99,IF(IFERROR(SEARCH("H341",R1319),99)=99,IF(IFERROR(SEARCH("mutagenic",P1319),99)=99,IF(IFERROR(SEARCH("suspected mutagenic",S1319),99)=99,0,Scoring!$E$15),Scoring!$E$14),Scoring!$E$13),Scoring!$E$13),Scoring!$E$13),Scoring!$E$13),Scoring!$E$13),Scoring!$E$13),Scoring!$E$13),Scoring!$E$13),Scoring!$E$13),Scoring!$E$13)</f>
        <v>0</v>
      </c>
      <c r="AB1319" s="78">
        <f>IF(IFERROR(SEARCH("H360",N1319),99)=99,IF(IFERROR(SEARCH("H360",O1319),99)=99,IF(IFERROR(SEARCH("H360",Q1319),99)=99,IF(IFERROR(SEARCH("H360",M1319),99)=99,IF(IFERROR(SEARCH("H360",R1319),99)=99,IF(IFERROR(SEARCH("H361",N1319),99)=99,IF(IFERROR(SEARCH("H361",O1319),99)=99,IF(IFERROR(SEARCH("H361",Q1319),99)=99,IF(IFERROR(SEARCH("H361",M1319),99)=99,IF(IFERROR(SEARCH("H361",R1319),99)=99,IF(IFERROR(SEARCH("reproduction",P1319),99)=99,IF(IFERROR(SEARCH("suspected reprotoxic",S1319),99)=99,IF(IFERROR(SEARCH("reprotoxic",S1319),99)=99,IF(IFERROR(SEARCH("reprotoxic",K1319),99)=99,0,Scoring!$E$18),Scoring!$E$18),Scoring!$E$19),Scoring!$E$17),Scoring!$E$16),Scoring!$E$16),Scoring!$E$16),Scoring!$E$16),Scoring!$E$16),Scoring!$E$16),Scoring!$E$16),Scoring!$E$16),Scoring!$E$16),Scoring!$E$16)</f>
        <v>0</v>
      </c>
      <c r="AC1319" s="78">
        <f>IF(IFERROR(SEARCH("57f",L1319),99)=99,IF(IFERROR(SEARCH("57(f)",P1319),99)=99,0,Scoring!$E$20),Scoring!$E$20)</f>
        <v>0</v>
      </c>
      <c r="AD1319" s="78">
        <f>IF(IFERROR(SEARCH("CAT1",T1319),99)=99,IF(IFERROR(SEARCH("CAT2",T1319),99)=99,IF(IFERROR(SEARCH("CAT3",T1319),99)=99,IF(IFERROR(SEARCH("concluded to be endocrine",K1319),99)=99,IF(IFERROR(SEARCH("categorised as endocrine",K1319),99)=99,IF(IFERROR(SEARCH("endocrine disrupting",P1319),99)=99,IF(IFERROR(SEARCH("endocrine disrupting",K1319),99)=99,IF(IFERROR(SEARCH("suspected endocrine",S1319),99)=99,IF(IFERROR(SEARCH("potential endocrine",S1319),99)=99,0,Scoring!$E$25),Scoring!$E$25),Scoring!$E$24),Scoring!$E$24),Scoring!$E$24),Scoring!$E$24),Scoring!$E$23),Scoring!$E$22),Scoring!$E$21)</f>
        <v>0.5</v>
      </c>
      <c r="AE1319" s="78">
        <f>IF(IFERROR(SEARCH("suspected sensitiser",S1319),99)=99,IF(IFERROR(SEARCH("sensitiser",S1319),99)=99,IF(IFERROR(SEARCH("other hazard based concern",S1319),99)=99,0,Scoring!$E$28),Scoring!$E$26),Scoring!$E$27)</f>
        <v>0</v>
      </c>
      <c r="AF1319" s="78">
        <f>IF(IFERROR(M1319,1)=1,IF(IFERROR(N1319,1)=1,IF(IFERROR(O1319,1)=1,IF(IFERROR(Q1319,1)=1,IF(IFERROR(R1319,1)=1,IF(IFERROR(T1319,1)=1,IF(IFERROR(K1319,1)=1,IF(IFERROR(P1319,1)=1,IF(IFERROR(S1319,1)=1,Scoring!$E$29,0),0),0),0),0),0),0),0),0)</f>
        <v>0</v>
      </c>
      <c r="AG1319" s="78">
        <f t="shared" si="90"/>
        <v>0.5</v>
      </c>
      <c r="AI1319" s="93"/>
      <c r="AJ1319" s="94"/>
      <c r="AK1319" s="76"/>
      <c r="AL1319" s="75"/>
      <c r="AN1319" s="79"/>
      <c r="AO1319" s="79"/>
      <c r="AP1319" s="79"/>
      <c r="AQ1319" s="79"/>
      <c r="AR1319" s="79"/>
      <c r="AS1319" s="78"/>
      <c r="AU1319" s="79">
        <f>IF(IFERROR(F1319,99)=99,IF(IFERROR(G1319,99)=99,IF(IFERROR(H1319,99)=99,IF(IFERROR(I1319,99)=99,IF(IFERROR(E1319,99)=99,IF(IFERROR(J1319,99)=99,0,Scoring!$B$7),Scoring!$B$3),Scoring!$B$2),Scoring!$B$6),Scoring!$B$5),Scoring!$B$4)</f>
        <v>0.3</v>
      </c>
      <c r="AV1319" s="78">
        <f t="shared" si="91"/>
        <v>0.15</v>
      </c>
      <c r="AW1319" s="78"/>
      <c r="AX1319" s="66"/>
      <c r="AY1319" s="78"/>
      <c r="AZ1319" s="76"/>
      <c r="BB1319" s="76"/>
    </row>
    <row r="1320" spans="1:54" x14ac:dyDescent="0.25">
      <c r="A1320" s="89" t="s">
        <v>6807</v>
      </c>
      <c r="B1320" s="89" t="s">
        <v>30</v>
      </c>
      <c r="C1320" s="89" t="s">
        <v>30</v>
      </c>
      <c r="D1320" s="89" t="s">
        <v>6808</v>
      </c>
      <c r="E1320" s="76" t="e">
        <f>IF(C1320="-",IF(A1320="-",VLOOKUP(D1320,'sin-list 180320_update'!$C$2:$C$835,1,FALSE),VLOOKUP(A1320,'sin-list 180320_update'!$A$2:$A$835,1,FALSE)),VLOOKUP(C1320,'sin-list 180320_update'!$B$2:$B$835,1,FALSE))</f>
        <v>#N/A</v>
      </c>
      <c r="F1320" s="76" t="e">
        <f>IF($C1320="-",IF($A1320="-",VLOOKUP($D1320,'REACH Bilaga XVII_update'!$A$5:$A$131,1,FALSE),VLOOKUP($A1320,'REACH Bilaga XVII_update'!$C$5:$C$131,1,FALSE)),VLOOKUP($C1320,'REACH Bilaga XVII_update'!$B$5:$B$131,1,FALSE))</f>
        <v>#N/A</v>
      </c>
      <c r="G1320" s="76" t="e">
        <f>IF($C1320="-",IF($A1320="-",VLOOKUP($D1320,' REACH Bilaga 59_update'!$A$5:$A$210,1,FALSE),VLOOKUP($A1320,' REACH Bilaga 59_update'!$D$5:$D$210,1,FALSE)),VLOOKUP($C1320,' REACH Bilaga 59_update'!$C$5:$C$210,1,FALSE))</f>
        <v>#N/A</v>
      </c>
      <c r="H1320" s="76" t="e">
        <f>IF($C1320="-",IF($A1320="-",VLOOKUP($D1320,'REACH Bilaga XIV_update'!$A$5:$A$110,1,FALSE),VLOOKUP($A1320,'REACH Bilaga XIV_update'!$D$5:$D$110,1,FALSE)),VLOOKUP($C1320,'REACH Bilaga XIV_update'!$C$5:$C$110,1,FALSE))</f>
        <v>#N/A</v>
      </c>
      <c r="I1320" s="76" t="e">
        <f>IF($C1320="-",IF($A1320="-",VLOOKUP($D1320,CoRAP_update!$A$5:$A$376,1,FALSE),VLOOKUP($A1320,CoRAP_update!$D$5:$D$376,1,FALSE)),VLOOKUP($C1320,CoRAP_update!$C$5:$C$376,1,FALSE))</f>
        <v>#N/A</v>
      </c>
      <c r="J1320" s="76" t="str">
        <f>IF($C1320="-",IF($A1320="-",VLOOKUP($D1320,EDC_update!$C$2:$C$450,1,FALSE),VLOOKUP($A1320,EDC_update!$B$2:$B$450,1,FALSE)),VLOOKUP($C1320,EDC_update!$L$2:$L$450,1,FALSE))</f>
        <v>50585-40-5</v>
      </c>
      <c r="K1320" s="76" t="e">
        <f>IF($C1320="-",IF($A1320="-",IF(VLOOKUP($D1320,'sin-list 180320_update'!$C$2:$S$835,3,FALSE)="",NA(),VLOOKUP($D1320,'sin-list 180320_update'!$C$2:$S$835,3,FALSE)),IF(VLOOKUP($A1320,'sin-list 180320_update'!$A$2:$S$835,5,FALSE)="",NA(),VLOOKUP($A1320,'sin-list 180320_update'!$A$2:$S$835,5,FALSE))),IF(VLOOKUP($C1320,'sin-list 180320_update'!$B$2:$S$835,4,FALSE)="",NA(),VLOOKUP($C1320,'sin-list 180320_update'!$B$2:$S$835,4,FALSE)))</f>
        <v>#N/A</v>
      </c>
      <c r="L1320" s="76" t="e">
        <f>IF($C1320="-",IF($A1320="-",VLOOKUP($D1320,'sin-list 180320_update'!$C$2:$S$835,6,FALSE),VLOOKUP($A1320,'sin-list 180320_update'!$A$2:$S$835,8,FALSE)),VLOOKUP($C1320,'sin-list 180320_update'!$B$2:$S$835,7,FALSE))</f>
        <v>#N/A</v>
      </c>
      <c r="M1320" s="76" t="e">
        <f>IF($C1320="-",IF($A1320="-",IF(VLOOKUP($D1320,'sin-list 180320_update'!$C$2:$S$835,8,FALSE)="",NA(),VLOOKUP($D1320,'sin-list 180320_update'!$C$2:$S$835,8,FALSE)),IF(VLOOKUP($A1320,'sin-list 180320_update'!$A$2:$S$835,10,FALSE)="",NA(),VLOOKUP($A1320,'sin-list 180320_update'!$A$2:$S$835,10,FALSE))),IF(VLOOKUP($C1320,'sin-list 180320_update'!$B$2:$S$835,9,FALSE)="",NA(),VLOOKUP($C1320,'sin-list 180320_update'!$B$2:$S$835,9,FALSE)))</f>
        <v>#N/A</v>
      </c>
      <c r="N1320" s="76" t="e">
        <f>IF($C1320="-",IF($A1320="-",IF(VLOOKUP($D1320,'REACH Bilaga XVII_update'!$A$5:$E$131,4,FALSE)="",NA(),VLOOKUP($D1320,'REACH Bilaga XVII_update'!$A$5:$E$131,4,FALSE)),IF(VLOOKUP($A1320,'REACH Bilaga XVII_update'!$C$5:$D$131,2,FALSE)="",NA(),VLOOKUP($A1320,'REACH Bilaga XVII_update'!$C$5:$D$131,2,FALSE))),IF(VLOOKUP($C1320,'REACH Bilaga XVII_update'!$B$5:$D$131,3,FALSE)="",NA(),VLOOKUP($C1320,'REACH Bilaga XVII_update'!$B$5:$D$131,3,FALSE)))</f>
        <v>#N/A</v>
      </c>
      <c r="O1320" s="76" t="e">
        <f>IF($C1320="-",IF($A1320="-",IF(VLOOKUP($D1320,' REACH Bilaga 59_update'!$A$5:$E$210,5,FALSE)="",NA(),VLOOKUP($D1320,' REACH Bilaga 59_update'!$A$5:$E$210,5,FALSE)),IF(VLOOKUP($A1320,' REACH Bilaga 59_update'!$D$5:$E$210,2,FALSE)="",NA(),VLOOKUP($A1320,' REACH Bilaga 59_update'!$D$5:$E$210,2,FALSE))),IF(VLOOKUP($C1320,' REACH Bilaga 59_update'!$C$5:$E$210,3,FALSE)="",NA(),VLOOKUP($C1320,' REACH Bilaga 59_update'!$C$5:$E$210,3,FALSE)))</f>
        <v>#N/A</v>
      </c>
      <c r="P1320" s="76" t="e">
        <f>IF(C1320="-",IF(A1320="-",IFERROR(VLOOKUP($D1320,' REACH Bilaga 59_update'!$A$5:$F$210,MATCH(Sammanfattning!P$1,' REACH Bilaga 59_update'!$A$4:$F$4,0),FALSE),VLOOKUP($D1320,'REACH Bilaga XIV_update'!$A$4:$H$110,MATCH(Sammanfattning!P$1,'REACH Bilaga XIV_update'!$A$4:$H$4,0),FALSE)),IFERROR(VLOOKUP($A1320,' REACH Bilaga 59_update'!$D$5:$F$210,MATCH(Sammanfattning!P$1,' REACH Bilaga 59_update'!$D$4:$F$4,0),FALSE),VLOOKUP($A1320,'REACH Bilaga XIV_update'!$D$4:$H$110,MATCH(Sammanfattning!P$1,'REACH Bilaga XIV_update'!$D$4:$H$4,0),FALSE))),IFERROR(VLOOKUP($C1320,' REACH Bilaga 59_update'!$C$5:$F$210,MATCH(Sammanfattning!P$1,' REACH Bilaga 59_update'!$C$4:$F$4,0),FALSE),VLOOKUP($C1320,'REACH Bilaga XIV_update'!$C$4:$H$110,MATCH(Sammanfattning!P$1,'REACH Bilaga XIV_update'!$C$4:$H$4,0),FALSE)))</f>
        <v>#N/A</v>
      </c>
      <c r="Q1320" s="76" t="e">
        <f>IF($C1320="-",IF($A1320="-",IF(VLOOKUP($D1320,'REACH Bilaga XIV_update'!$A$5:$I$110,9,FALSE)="",NA(),VLOOKUP($D1320,'REACH Bilaga XIV_update'!$A$5:$I$110,9,FALSE)),IF(VLOOKUP($A1320,'REACH Bilaga XIV_update'!$D$5:$I$110,6,FALSE)="",NA(),VLOOKUP($A1320,'REACH Bilaga XIV_update'!$D$5:$I$110,6,FALSE))),IF(VLOOKUP($C1320,'REACH Bilaga XIV_update'!$C$5:$I$110,7,FALSE)="",NA(),VLOOKUP($C1320,'REACH Bilaga XIV_update'!$C$5:$I$110,7,FALSE)))</f>
        <v>#N/A</v>
      </c>
      <c r="R1320" s="76" t="e">
        <f>IF($C1320="-",IF($A1320="-",IF(VLOOKUP($D1320,CoRAP_update!$A$5:$O$376,15,FALSE)="",NA(),VLOOKUP($D1320,CoRAP_update!$A$5:$O$376,15,FALSE)),IF(VLOOKUP($A1320,CoRAP_update!$D$5:$O$376,12,FALSE)="",NA(),VLOOKUP($A1320,CoRAP_update!$D$5:$O$376,12,FALSE))),IF(VLOOKUP($C1320,CoRAP_update!$C$5:$O$376,13,FALSE)="",NA(),VLOOKUP($C1320,CoRAP_update!$C$5:$O$376,13,FALSE)))</f>
        <v>#N/A</v>
      </c>
      <c r="S1320" s="144" t="e">
        <f>IF($C1320="-",IF($A1320="-",VLOOKUP($D1320,CoRAP_update!$A$5:$J$376,MATCH(Sammanfattning!S$1,CoRAP_update!$A$4:$J$4,0),FALSE),VLOOKUP($A1320,CoRAP_update!$D$5:$J$376,MATCH(Sammanfattning!S$1,CoRAP_update!$D$4:$J$4,0),FALSE)),VLOOKUP($C1320,CoRAP_update!$C$5:$J$376,MATCH(Sammanfattning!S$1,CoRAP_update!$C$4:$J$4,0),FALSE))</f>
        <v>#N/A</v>
      </c>
      <c r="T1320" s="76" t="str">
        <f>IF($A1320="-",VLOOKUP($D1320,EDC_update!$C$2:$F$450,4,FALSE),VLOOKUP($A1320,EDC_update!$B$2:$F$450,5,FALSE))</f>
        <v>CAT2</v>
      </c>
      <c r="V1320" s="78">
        <f>IF(IFERROR(SEARCH("PBT",P1320),99)=99,IF(IFERROR(SEARCH("suspected PBT",S1320),99)=99,IF(IFERROR(SEARCH("concluded to be PBT",K1320),99)=99,IF(IFERROR(SEARCH("PBT",S1320),99)=99,IF(IFERROR(SEARCH("PBT cand",L1320),99)=99,IF(IFERROR(SEARCH("PBT",L1320),99)=99,IF(IFERROR(SEARCH("persistent, bioackumulative and toxic properties",K1320),99)=99,0,Scoring!$E$3),Scoring!$E$3),Scoring!$E$7),Scoring!$E$3),Scoring!$E$5),Scoring!$E$6),Scoring!$E$3)</f>
        <v>0</v>
      </c>
      <c r="W1320" s="78">
        <f>IF(IFERROR(SEARCH("vPvB",P1320),99)=99,IF(IFERROR(SEARCH("suspected pbt/vPvB",S1320),99)=99,IF(IFERROR(SEARCH("vPvB",S1320),99)=99,IF(IFERROR(SEARCH("concluded to be a vPvB",S1320),99)=99,IF(IFERROR(SEARCH("identified as vPvB",K1320),99)=99,IF(IFERROR(SEARCH("concluded to be a vPvB",K1320),99)=99,IF(IFERROR(SEARCH("concluded to be both pbt and vPvB",S1320),99)=99,IF(IFERROR(SEARCH("concluded to be both pbt and vPvB",K1320),99)=99,0,Scoring!$E$5),Scoring!$E$5),Scoring!$E$5),Scoring!$E$5),Scoring!$E$5),Scoring!$E$4),Scoring!$E$6),Scoring!$E$4)</f>
        <v>0</v>
      </c>
      <c r="X1320" s="78">
        <f>IF(IFERROR(SEARCH("H410",N1320),99)=99,IF(IFERROR(SEARCH("H410",O1320),99)=99,IF(IFERROR(SEARCH("H410",Q1320),99)=99,IF(IFERROR(SEARCH("H410",M1320),99)=99,IF(IFERROR(SEARCH("H410",R1320),99)=99,IF(IFERROR(SEARCH("H411",N1320),99)=99,IF(IFERROR(SEARCH("H411",O1320),99)=99,IF(IFERROR(SEARCH("H411",Q1320),99)=99,IF(IFERROR(SEARCH("H411",M1320),99)=99,IF(IFERROR(SEARCH("H411",R1320),99)=99,IF(IFERROR(SEARCH("H413",N1320),99)=99,IF(IFERROR(SEARCH("H413",O1320),99)=99,IF(IFERROR(SEARCH("H413",Q1320),99)=99,IF(IFERROR(SEARCH("H413",M1320),99)=99,IF(IFERROR(SEARCH("H413",R1320),99)=99,IF(IFERROR(SEARCH("H412",N1320),99)=99,IF(IFERROR(SEARCH("H412",O1320),99)=99,IF(IFERROR(SEARCH("H412",Q1320),99)=99,IF(IFERROR(SEARCH("H412",M1320),99)=99,IF(IFERROR(SEARCH("H412",R1320),99)=99,0,Scoring!$E$2),Scoring!$E$2),Scoring!$E$2),Scoring!$E$2),Scoring!$E$2),Scoring!$E$2),Scoring!$E$2),Scoring!$E$2),Scoring!$E$2),Scoring!$E$2),Scoring!$E$2),Scoring!$E$2),Scoring!$E$2),Scoring!$E$2),Scoring!$E$2),Scoring!$E$2),Scoring!$E$2),Scoring!$E$2),Scoring!$E$2),Scoring!$E$2)</f>
        <v>0</v>
      </c>
      <c r="Y1320" s="78">
        <f>IF(IFERROR(SEARCH("CMR",K1320),99)=99,IF(IFERROR(SEARCH("Suspected CMR",S1320),99)=99,IF(IFERROR(SEARCH("CMR",S1320),99)=99,0,Scoring!$E$8),Scoring!$E$9),Scoring!$E$8)</f>
        <v>0</v>
      </c>
      <c r="Z1320" s="78">
        <f>IF(IFERROR(SEARCH("H350",N1320),99)=99,IF(IFERROR(SEARCH("H350",O1320),99)=99,IF(IFERROR(SEARCH("H350",Q1320),99)=99,IF(IFERROR(SEARCH("H350",M1320),99)=99,IF(IFERROR(SEARCH("H350",R1320),99)=99,IF(IFERROR(SEARCH("H351",N1320),99)=99,IF(IFERROR(SEARCH("H351",O1320),99)=99,IF(IFERROR(SEARCH("H351",Q1320),99)=99,IF(IFERROR(SEARCH("H351",M1320),99)=99,IF(IFERROR(SEARCH("H351",R1320),99)=99,IF(IFERROR(SEARCH("carcinogenic",P1320),99)=99,IF(IFERROR(SEARCH("suspected carcinogenic",S1320),99)=99,0,Scoring!$E$12),Scoring!$E$11),Scoring!$E$10),Scoring!$E$10),Scoring!$E$10),Scoring!$E$10),Scoring!$E$10),Scoring!$E$10),Scoring!$E$10),Scoring!$E$10),Scoring!$E$10),Scoring!$E$10)</f>
        <v>0</v>
      </c>
      <c r="AA1320" s="78">
        <f>IF(IFERROR(SEARCH("H340",N1320),99)=99,IF(IFERROR(SEARCH("H340",O1320),99)=99,IF(IFERROR(SEARCH("H340",Q1320),99)=99,IF(IFERROR(SEARCH("H340",M1320),99)=99,IF(IFERROR(SEARCH("H340",R1320),99)=99,IF(IFERROR(SEARCH("H341",N1320),99)=99,IF(IFERROR(SEARCH("H341",O1320),99)=99,IF(IFERROR(SEARCH("H341",Q1320),99)=99,IF(IFERROR(SEARCH("H341",M1320),99)=99,IF(IFERROR(SEARCH("H341",R1320),99)=99,IF(IFERROR(SEARCH("mutagenic",P1320),99)=99,IF(IFERROR(SEARCH("suspected mutagenic",S1320),99)=99,0,Scoring!$E$15),Scoring!$E$14),Scoring!$E$13),Scoring!$E$13),Scoring!$E$13),Scoring!$E$13),Scoring!$E$13),Scoring!$E$13),Scoring!$E$13),Scoring!$E$13),Scoring!$E$13),Scoring!$E$13)</f>
        <v>0</v>
      </c>
      <c r="AB1320" s="78">
        <f>IF(IFERROR(SEARCH("H360",N1320),99)=99,IF(IFERROR(SEARCH("H360",O1320),99)=99,IF(IFERROR(SEARCH("H360",Q1320),99)=99,IF(IFERROR(SEARCH("H360",M1320),99)=99,IF(IFERROR(SEARCH("H360",R1320),99)=99,IF(IFERROR(SEARCH("H361",N1320),99)=99,IF(IFERROR(SEARCH("H361",O1320),99)=99,IF(IFERROR(SEARCH("H361",Q1320),99)=99,IF(IFERROR(SEARCH("H361",M1320),99)=99,IF(IFERROR(SEARCH("H361",R1320),99)=99,IF(IFERROR(SEARCH("reproduction",P1320),99)=99,IF(IFERROR(SEARCH("suspected reprotoxic",S1320),99)=99,IF(IFERROR(SEARCH("reprotoxic",S1320),99)=99,IF(IFERROR(SEARCH("reprotoxic",K1320),99)=99,0,Scoring!$E$18),Scoring!$E$18),Scoring!$E$19),Scoring!$E$17),Scoring!$E$16),Scoring!$E$16),Scoring!$E$16),Scoring!$E$16),Scoring!$E$16),Scoring!$E$16),Scoring!$E$16),Scoring!$E$16),Scoring!$E$16),Scoring!$E$16)</f>
        <v>0</v>
      </c>
      <c r="AC1320" s="78">
        <f>IF(IFERROR(SEARCH("57f",L1320),99)=99,IF(IFERROR(SEARCH("57(f)",P1320),99)=99,0,Scoring!$E$20),Scoring!$E$20)</f>
        <v>0</v>
      </c>
      <c r="AD1320" s="78">
        <f>IF(IFERROR(SEARCH("CAT1",T1320),99)=99,IF(IFERROR(SEARCH("CAT2",T1320),99)=99,IF(IFERROR(SEARCH("CAT3",T1320),99)=99,IF(IFERROR(SEARCH("concluded to be endocrine",K1320),99)=99,IF(IFERROR(SEARCH("categorised as endocrine",K1320),99)=99,IF(IFERROR(SEARCH("endocrine disrupting",P1320),99)=99,IF(IFERROR(SEARCH("endocrine disrupting",K1320),99)=99,IF(IFERROR(SEARCH("suspected endocrine",S1320),99)=99,IF(IFERROR(SEARCH("potential endocrine",S1320),99)=99,0,Scoring!$E$25),Scoring!$E$25),Scoring!$E$24),Scoring!$E$24),Scoring!$E$24),Scoring!$E$24),Scoring!$E$23),Scoring!$E$22),Scoring!$E$21)</f>
        <v>0.5</v>
      </c>
      <c r="AE1320" s="78">
        <f>IF(IFERROR(SEARCH("suspected sensitiser",S1320),99)=99,IF(IFERROR(SEARCH("sensitiser",S1320),99)=99,IF(IFERROR(SEARCH("other hazard based concern",S1320),99)=99,0,Scoring!$E$28),Scoring!$E$26),Scoring!$E$27)</f>
        <v>0</v>
      </c>
      <c r="AF1320" s="78">
        <f>IF(IFERROR(M1320,1)=1,IF(IFERROR(N1320,1)=1,IF(IFERROR(O1320,1)=1,IF(IFERROR(Q1320,1)=1,IF(IFERROR(R1320,1)=1,IF(IFERROR(T1320,1)=1,IF(IFERROR(K1320,1)=1,IF(IFERROR(P1320,1)=1,IF(IFERROR(S1320,1)=1,Scoring!$E$29,0),0),0),0),0),0),0),0),0)</f>
        <v>0</v>
      </c>
      <c r="AG1320" s="78">
        <f t="shared" si="90"/>
        <v>0.5</v>
      </c>
      <c r="AI1320" s="93"/>
      <c r="AJ1320" s="94"/>
      <c r="AK1320" s="76"/>
      <c r="AL1320" s="75"/>
      <c r="AN1320" s="79"/>
      <c r="AO1320" s="79"/>
      <c r="AP1320" s="79"/>
      <c r="AQ1320" s="79"/>
      <c r="AR1320" s="79"/>
      <c r="AS1320" s="78"/>
      <c r="AU1320" s="79">
        <f>IF(IFERROR(F1320,99)=99,IF(IFERROR(G1320,99)=99,IF(IFERROR(H1320,99)=99,IF(IFERROR(I1320,99)=99,IF(IFERROR(E1320,99)=99,IF(IFERROR(J1320,99)=99,0,Scoring!$B$7),Scoring!$B$3),Scoring!$B$2),Scoring!$B$6),Scoring!$B$5),Scoring!$B$4)</f>
        <v>0.3</v>
      </c>
      <c r="AV1320" s="78">
        <f t="shared" si="91"/>
        <v>0.15</v>
      </c>
      <c r="AW1320" s="78"/>
      <c r="AX1320" s="66"/>
      <c r="AY1320" s="78"/>
      <c r="AZ1320" s="76"/>
      <c r="BB1320" s="76"/>
    </row>
    <row r="1321" spans="1:54" x14ac:dyDescent="0.25">
      <c r="A1321" s="89" t="s">
        <v>6771</v>
      </c>
      <c r="B1321" s="89" t="s">
        <v>30</v>
      </c>
      <c r="C1321" s="89" t="s">
        <v>30</v>
      </c>
      <c r="D1321" s="89" t="s">
        <v>6772</v>
      </c>
      <c r="E1321" s="76" t="e">
        <f>IF(C1321="-",IF(A1321="-",VLOOKUP(D1321,'sin-list 180320_update'!$C$2:$C$835,1,FALSE),VLOOKUP(A1321,'sin-list 180320_update'!$A$2:$A$835,1,FALSE)),VLOOKUP(C1321,'sin-list 180320_update'!$B$2:$B$835,1,FALSE))</f>
        <v>#N/A</v>
      </c>
      <c r="F1321" s="76" t="e">
        <f>IF($C1321="-",IF($A1321="-",VLOOKUP($D1321,'REACH Bilaga XVII_update'!$A$5:$A$131,1,FALSE),VLOOKUP($A1321,'REACH Bilaga XVII_update'!$C$5:$C$131,1,FALSE)),VLOOKUP($C1321,'REACH Bilaga XVII_update'!$B$5:$B$131,1,FALSE))</f>
        <v>#N/A</v>
      </c>
      <c r="G1321" s="76" t="e">
        <f>IF($C1321="-",IF($A1321="-",VLOOKUP($D1321,' REACH Bilaga 59_update'!$A$5:$A$210,1,FALSE),VLOOKUP($A1321,' REACH Bilaga 59_update'!$D$5:$D$210,1,FALSE)),VLOOKUP($C1321,' REACH Bilaga 59_update'!$C$5:$C$210,1,FALSE))</f>
        <v>#N/A</v>
      </c>
      <c r="H1321" s="76" t="e">
        <f>IF($C1321="-",IF($A1321="-",VLOOKUP($D1321,'REACH Bilaga XIV_update'!$A$5:$A$110,1,FALSE),VLOOKUP($A1321,'REACH Bilaga XIV_update'!$D$5:$D$110,1,FALSE)),VLOOKUP($C1321,'REACH Bilaga XIV_update'!$C$5:$C$110,1,FALSE))</f>
        <v>#N/A</v>
      </c>
      <c r="I1321" s="76" t="e">
        <f>IF($C1321="-",IF($A1321="-",VLOOKUP($D1321,CoRAP_update!$A$5:$A$376,1,FALSE),VLOOKUP($A1321,CoRAP_update!$D$5:$D$376,1,FALSE)),VLOOKUP($C1321,CoRAP_update!$C$5:$C$376,1,FALSE))</f>
        <v>#N/A</v>
      </c>
      <c r="J1321" s="76" t="str">
        <f>IF($C1321="-",IF($A1321="-",VLOOKUP($D1321,EDC_update!$C$2:$C$450,1,FALSE),VLOOKUP($A1321,EDC_update!$B$2:$B$450,1,FALSE)),VLOOKUP($C1321,EDC_update!$L$2:$L$450,1,FALSE))</f>
        <v>50585-46-1</v>
      </c>
      <c r="K1321" s="76" t="e">
        <f>IF($C1321="-",IF($A1321="-",IF(VLOOKUP($D1321,'sin-list 180320_update'!$C$2:$S$835,3,FALSE)="",NA(),VLOOKUP($D1321,'sin-list 180320_update'!$C$2:$S$835,3,FALSE)),IF(VLOOKUP($A1321,'sin-list 180320_update'!$A$2:$S$835,5,FALSE)="",NA(),VLOOKUP($A1321,'sin-list 180320_update'!$A$2:$S$835,5,FALSE))),IF(VLOOKUP($C1321,'sin-list 180320_update'!$B$2:$S$835,4,FALSE)="",NA(),VLOOKUP($C1321,'sin-list 180320_update'!$B$2:$S$835,4,FALSE)))</f>
        <v>#N/A</v>
      </c>
      <c r="L1321" s="76" t="e">
        <f>IF($C1321="-",IF($A1321="-",VLOOKUP($D1321,'sin-list 180320_update'!$C$2:$S$835,6,FALSE),VLOOKUP($A1321,'sin-list 180320_update'!$A$2:$S$835,8,FALSE)),VLOOKUP($C1321,'sin-list 180320_update'!$B$2:$S$835,7,FALSE))</f>
        <v>#N/A</v>
      </c>
      <c r="M1321" s="76" t="e">
        <f>IF($C1321="-",IF($A1321="-",IF(VLOOKUP($D1321,'sin-list 180320_update'!$C$2:$S$835,8,FALSE)="",NA(),VLOOKUP($D1321,'sin-list 180320_update'!$C$2:$S$835,8,FALSE)),IF(VLOOKUP($A1321,'sin-list 180320_update'!$A$2:$S$835,10,FALSE)="",NA(),VLOOKUP($A1321,'sin-list 180320_update'!$A$2:$S$835,10,FALSE))),IF(VLOOKUP($C1321,'sin-list 180320_update'!$B$2:$S$835,9,FALSE)="",NA(),VLOOKUP($C1321,'sin-list 180320_update'!$B$2:$S$835,9,FALSE)))</f>
        <v>#N/A</v>
      </c>
      <c r="N1321" s="76" t="e">
        <f>IF($C1321="-",IF($A1321="-",IF(VLOOKUP($D1321,'REACH Bilaga XVII_update'!$A$5:$E$131,4,FALSE)="",NA(),VLOOKUP($D1321,'REACH Bilaga XVII_update'!$A$5:$E$131,4,FALSE)),IF(VLOOKUP($A1321,'REACH Bilaga XVII_update'!$C$5:$D$131,2,FALSE)="",NA(),VLOOKUP($A1321,'REACH Bilaga XVII_update'!$C$5:$D$131,2,FALSE))),IF(VLOOKUP($C1321,'REACH Bilaga XVII_update'!$B$5:$D$131,3,FALSE)="",NA(),VLOOKUP($C1321,'REACH Bilaga XVII_update'!$B$5:$D$131,3,FALSE)))</f>
        <v>#N/A</v>
      </c>
      <c r="O1321" s="76" t="e">
        <f>IF($C1321="-",IF($A1321="-",IF(VLOOKUP($D1321,' REACH Bilaga 59_update'!$A$5:$E$210,5,FALSE)="",NA(),VLOOKUP($D1321,' REACH Bilaga 59_update'!$A$5:$E$210,5,FALSE)),IF(VLOOKUP($A1321,' REACH Bilaga 59_update'!$D$5:$E$210,2,FALSE)="",NA(),VLOOKUP($A1321,' REACH Bilaga 59_update'!$D$5:$E$210,2,FALSE))),IF(VLOOKUP($C1321,' REACH Bilaga 59_update'!$C$5:$E$210,3,FALSE)="",NA(),VLOOKUP($C1321,' REACH Bilaga 59_update'!$C$5:$E$210,3,FALSE)))</f>
        <v>#N/A</v>
      </c>
      <c r="P1321" s="76" t="e">
        <f>IF(C1321="-",IF(A1321="-",IFERROR(VLOOKUP($D1321,' REACH Bilaga 59_update'!$A$5:$F$210,MATCH(Sammanfattning!P$1,' REACH Bilaga 59_update'!$A$4:$F$4,0),FALSE),VLOOKUP($D1321,'REACH Bilaga XIV_update'!$A$4:$H$110,MATCH(Sammanfattning!P$1,'REACH Bilaga XIV_update'!$A$4:$H$4,0),FALSE)),IFERROR(VLOOKUP($A1321,' REACH Bilaga 59_update'!$D$5:$F$210,MATCH(Sammanfattning!P$1,' REACH Bilaga 59_update'!$D$4:$F$4,0),FALSE),VLOOKUP($A1321,'REACH Bilaga XIV_update'!$D$4:$H$110,MATCH(Sammanfattning!P$1,'REACH Bilaga XIV_update'!$D$4:$H$4,0),FALSE))),IFERROR(VLOOKUP($C1321,' REACH Bilaga 59_update'!$C$5:$F$210,MATCH(Sammanfattning!P$1,' REACH Bilaga 59_update'!$C$4:$F$4,0),FALSE),VLOOKUP($C1321,'REACH Bilaga XIV_update'!$C$4:$H$110,MATCH(Sammanfattning!P$1,'REACH Bilaga XIV_update'!$C$4:$H$4,0),FALSE)))</f>
        <v>#N/A</v>
      </c>
      <c r="Q1321" s="76" t="e">
        <f>IF($C1321="-",IF($A1321="-",IF(VLOOKUP($D1321,'REACH Bilaga XIV_update'!$A$5:$I$110,9,FALSE)="",NA(),VLOOKUP($D1321,'REACH Bilaga XIV_update'!$A$5:$I$110,9,FALSE)),IF(VLOOKUP($A1321,'REACH Bilaga XIV_update'!$D$5:$I$110,6,FALSE)="",NA(),VLOOKUP($A1321,'REACH Bilaga XIV_update'!$D$5:$I$110,6,FALSE))),IF(VLOOKUP($C1321,'REACH Bilaga XIV_update'!$C$5:$I$110,7,FALSE)="",NA(),VLOOKUP($C1321,'REACH Bilaga XIV_update'!$C$5:$I$110,7,FALSE)))</f>
        <v>#N/A</v>
      </c>
      <c r="R1321" s="76" t="e">
        <f>IF($C1321="-",IF($A1321="-",IF(VLOOKUP($D1321,CoRAP_update!$A$5:$O$376,15,FALSE)="",NA(),VLOOKUP($D1321,CoRAP_update!$A$5:$O$376,15,FALSE)),IF(VLOOKUP($A1321,CoRAP_update!$D$5:$O$376,12,FALSE)="",NA(),VLOOKUP($A1321,CoRAP_update!$D$5:$O$376,12,FALSE))),IF(VLOOKUP($C1321,CoRAP_update!$C$5:$O$376,13,FALSE)="",NA(),VLOOKUP($C1321,CoRAP_update!$C$5:$O$376,13,FALSE)))</f>
        <v>#N/A</v>
      </c>
      <c r="S1321" s="144" t="e">
        <f>IF($C1321="-",IF($A1321="-",VLOOKUP($D1321,CoRAP_update!$A$5:$J$376,MATCH(Sammanfattning!S$1,CoRAP_update!$A$4:$J$4,0),FALSE),VLOOKUP($A1321,CoRAP_update!$D$5:$J$376,MATCH(Sammanfattning!S$1,CoRAP_update!$D$4:$J$4,0),FALSE)),VLOOKUP($C1321,CoRAP_update!$C$5:$J$376,MATCH(Sammanfattning!S$1,CoRAP_update!$C$4:$J$4,0),FALSE))</f>
        <v>#N/A</v>
      </c>
      <c r="T1321" s="76" t="str">
        <f>IF($A1321="-",VLOOKUP($D1321,EDC_update!$C$2:$F$450,4,FALSE),VLOOKUP($A1321,EDC_update!$B$2:$F$450,5,FALSE))</f>
        <v>CAT2</v>
      </c>
      <c r="V1321" s="78">
        <f>IF(IFERROR(SEARCH("PBT",P1321),99)=99,IF(IFERROR(SEARCH("suspected PBT",S1321),99)=99,IF(IFERROR(SEARCH("concluded to be PBT",K1321),99)=99,IF(IFERROR(SEARCH("PBT",S1321),99)=99,IF(IFERROR(SEARCH("PBT cand",L1321),99)=99,IF(IFERROR(SEARCH("PBT",L1321),99)=99,IF(IFERROR(SEARCH("persistent, bioackumulative and toxic properties",K1321),99)=99,0,Scoring!$E$3),Scoring!$E$3),Scoring!$E$7),Scoring!$E$3),Scoring!$E$5),Scoring!$E$6),Scoring!$E$3)</f>
        <v>0</v>
      </c>
      <c r="W1321" s="78">
        <f>IF(IFERROR(SEARCH("vPvB",P1321),99)=99,IF(IFERROR(SEARCH("suspected pbt/vPvB",S1321),99)=99,IF(IFERROR(SEARCH("vPvB",S1321),99)=99,IF(IFERROR(SEARCH("concluded to be a vPvB",S1321),99)=99,IF(IFERROR(SEARCH("identified as vPvB",K1321),99)=99,IF(IFERROR(SEARCH("concluded to be a vPvB",K1321),99)=99,IF(IFERROR(SEARCH("concluded to be both pbt and vPvB",S1321),99)=99,IF(IFERROR(SEARCH("concluded to be both pbt and vPvB",K1321),99)=99,0,Scoring!$E$5),Scoring!$E$5),Scoring!$E$5),Scoring!$E$5),Scoring!$E$5),Scoring!$E$4),Scoring!$E$6),Scoring!$E$4)</f>
        <v>0</v>
      </c>
      <c r="X1321" s="78">
        <f>IF(IFERROR(SEARCH("H410",N1321),99)=99,IF(IFERROR(SEARCH("H410",O1321),99)=99,IF(IFERROR(SEARCH("H410",Q1321),99)=99,IF(IFERROR(SEARCH("H410",M1321),99)=99,IF(IFERROR(SEARCH("H410",R1321),99)=99,IF(IFERROR(SEARCH("H411",N1321),99)=99,IF(IFERROR(SEARCH("H411",O1321),99)=99,IF(IFERROR(SEARCH("H411",Q1321),99)=99,IF(IFERROR(SEARCH("H411",M1321),99)=99,IF(IFERROR(SEARCH("H411",R1321),99)=99,IF(IFERROR(SEARCH("H413",N1321),99)=99,IF(IFERROR(SEARCH("H413",O1321),99)=99,IF(IFERROR(SEARCH("H413",Q1321),99)=99,IF(IFERROR(SEARCH("H413",M1321),99)=99,IF(IFERROR(SEARCH("H413",R1321),99)=99,IF(IFERROR(SEARCH("H412",N1321),99)=99,IF(IFERROR(SEARCH("H412",O1321),99)=99,IF(IFERROR(SEARCH("H412",Q1321),99)=99,IF(IFERROR(SEARCH("H412",M1321),99)=99,IF(IFERROR(SEARCH("H412",R1321),99)=99,0,Scoring!$E$2),Scoring!$E$2),Scoring!$E$2),Scoring!$E$2),Scoring!$E$2),Scoring!$E$2),Scoring!$E$2),Scoring!$E$2),Scoring!$E$2),Scoring!$E$2),Scoring!$E$2),Scoring!$E$2),Scoring!$E$2),Scoring!$E$2),Scoring!$E$2),Scoring!$E$2),Scoring!$E$2),Scoring!$E$2),Scoring!$E$2),Scoring!$E$2)</f>
        <v>0</v>
      </c>
      <c r="Y1321" s="78">
        <f>IF(IFERROR(SEARCH("CMR",K1321),99)=99,IF(IFERROR(SEARCH("Suspected CMR",S1321),99)=99,IF(IFERROR(SEARCH("CMR",S1321),99)=99,0,Scoring!$E$8),Scoring!$E$9),Scoring!$E$8)</f>
        <v>0</v>
      </c>
      <c r="Z1321" s="78">
        <f>IF(IFERROR(SEARCH("H350",N1321),99)=99,IF(IFERROR(SEARCH("H350",O1321),99)=99,IF(IFERROR(SEARCH("H350",Q1321),99)=99,IF(IFERROR(SEARCH("H350",M1321),99)=99,IF(IFERROR(SEARCH("H350",R1321),99)=99,IF(IFERROR(SEARCH("H351",N1321),99)=99,IF(IFERROR(SEARCH("H351",O1321),99)=99,IF(IFERROR(SEARCH("H351",Q1321),99)=99,IF(IFERROR(SEARCH("H351",M1321),99)=99,IF(IFERROR(SEARCH("H351",R1321),99)=99,IF(IFERROR(SEARCH("carcinogenic",P1321),99)=99,IF(IFERROR(SEARCH("suspected carcinogenic",S1321),99)=99,0,Scoring!$E$12),Scoring!$E$11),Scoring!$E$10),Scoring!$E$10),Scoring!$E$10),Scoring!$E$10),Scoring!$E$10),Scoring!$E$10),Scoring!$E$10),Scoring!$E$10),Scoring!$E$10),Scoring!$E$10)</f>
        <v>0</v>
      </c>
      <c r="AA1321" s="78">
        <f>IF(IFERROR(SEARCH("H340",N1321),99)=99,IF(IFERROR(SEARCH("H340",O1321),99)=99,IF(IFERROR(SEARCH("H340",Q1321),99)=99,IF(IFERROR(SEARCH("H340",M1321),99)=99,IF(IFERROR(SEARCH("H340",R1321),99)=99,IF(IFERROR(SEARCH("H341",N1321),99)=99,IF(IFERROR(SEARCH("H341",O1321),99)=99,IF(IFERROR(SEARCH("H341",Q1321),99)=99,IF(IFERROR(SEARCH("H341",M1321),99)=99,IF(IFERROR(SEARCH("H341",R1321),99)=99,IF(IFERROR(SEARCH("mutagenic",P1321),99)=99,IF(IFERROR(SEARCH("suspected mutagenic",S1321),99)=99,0,Scoring!$E$15),Scoring!$E$14),Scoring!$E$13),Scoring!$E$13),Scoring!$E$13),Scoring!$E$13),Scoring!$E$13),Scoring!$E$13),Scoring!$E$13),Scoring!$E$13),Scoring!$E$13),Scoring!$E$13)</f>
        <v>0</v>
      </c>
      <c r="AB1321" s="78">
        <f>IF(IFERROR(SEARCH("H360",N1321),99)=99,IF(IFERROR(SEARCH("H360",O1321),99)=99,IF(IFERROR(SEARCH("H360",Q1321),99)=99,IF(IFERROR(SEARCH("H360",M1321),99)=99,IF(IFERROR(SEARCH("H360",R1321),99)=99,IF(IFERROR(SEARCH("H361",N1321),99)=99,IF(IFERROR(SEARCH("H361",O1321),99)=99,IF(IFERROR(SEARCH("H361",Q1321),99)=99,IF(IFERROR(SEARCH("H361",M1321),99)=99,IF(IFERROR(SEARCH("H361",R1321),99)=99,IF(IFERROR(SEARCH("reproduction",P1321),99)=99,IF(IFERROR(SEARCH("suspected reprotoxic",S1321),99)=99,IF(IFERROR(SEARCH("reprotoxic",S1321),99)=99,IF(IFERROR(SEARCH("reprotoxic",K1321),99)=99,0,Scoring!$E$18),Scoring!$E$18),Scoring!$E$19),Scoring!$E$17),Scoring!$E$16),Scoring!$E$16),Scoring!$E$16),Scoring!$E$16),Scoring!$E$16),Scoring!$E$16),Scoring!$E$16),Scoring!$E$16),Scoring!$E$16),Scoring!$E$16)</f>
        <v>0</v>
      </c>
      <c r="AC1321" s="78">
        <f>IF(IFERROR(SEARCH("57f",L1321),99)=99,IF(IFERROR(SEARCH("57(f)",P1321),99)=99,0,Scoring!$E$20),Scoring!$E$20)</f>
        <v>0</v>
      </c>
      <c r="AD1321" s="78">
        <f>IF(IFERROR(SEARCH("CAT1",T1321),99)=99,IF(IFERROR(SEARCH("CAT2",T1321),99)=99,IF(IFERROR(SEARCH("CAT3",T1321),99)=99,IF(IFERROR(SEARCH("concluded to be endocrine",K1321),99)=99,IF(IFERROR(SEARCH("categorised as endocrine",K1321),99)=99,IF(IFERROR(SEARCH("endocrine disrupting",P1321),99)=99,IF(IFERROR(SEARCH("endocrine disrupting",K1321),99)=99,IF(IFERROR(SEARCH("suspected endocrine",S1321),99)=99,IF(IFERROR(SEARCH("potential endocrine",S1321),99)=99,0,Scoring!$E$25),Scoring!$E$25),Scoring!$E$24),Scoring!$E$24),Scoring!$E$24),Scoring!$E$24),Scoring!$E$23),Scoring!$E$22),Scoring!$E$21)</f>
        <v>0.5</v>
      </c>
      <c r="AE1321" s="78">
        <f>IF(IFERROR(SEARCH("suspected sensitiser",S1321),99)=99,IF(IFERROR(SEARCH("sensitiser",S1321),99)=99,IF(IFERROR(SEARCH("other hazard based concern",S1321),99)=99,0,Scoring!$E$28),Scoring!$E$26),Scoring!$E$27)</f>
        <v>0</v>
      </c>
      <c r="AF1321" s="78">
        <f>IF(IFERROR(M1321,1)=1,IF(IFERROR(N1321,1)=1,IF(IFERROR(O1321,1)=1,IF(IFERROR(Q1321,1)=1,IF(IFERROR(R1321,1)=1,IF(IFERROR(T1321,1)=1,IF(IFERROR(K1321,1)=1,IF(IFERROR(P1321,1)=1,IF(IFERROR(S1321,1)=1,Scoring!$E$29,0),0),0),0),0),0),0),0),0)</f>
        <v>0</v>
      </c>
      <c r="AG1321" s="78">
        <f t="shared" si="90"/>
        <v>0.5</v>
      </c>
      <c r="AI1321" s="93"/>
      <c r="AJ1321" s="94"/>
      <c r="AK1321" s="76"/>
      <c r="AL1321" s="75"/>
      <c r="AN1321" s="79"/>
      <c r="AO1321" s="79"/>
      <c r="AP1321" s="79"/>
      <c r="AQ1321" s="79"/>
      <c r="AR1321" s="79"/>
      <c r="AS1321" s="78"/>
      <c r="AU1321" s="79">
        <f>IF(IFERROR(F1321,99)=99,IF(IFERROR(G1321,99)=99,IF(IFERROR(H1321,99)=99,IF(IFERROR(I1321,99)=99,IF(IFERROR(E1321,99)=99,IF(IFERROR(J1321,99)=99,0,Scoring!$B$7),Scoring!$B$3),Scoring!$B$2),Scoring!$B$6),Scoring!$B$5),Scoring!$B$4)</f>
        <v>0.3</v>
      </c>
      <c r="AV1321" s="78">
        <f t="shared" si="91"/>
        <v>0.15</v>
      </c>
      <c r="AW1321" s="78"/>
      <c r="AX1321" s="66"/>
      <c r="AY1321" s="78"/>
      <c r="AZ1321" s="76"/>
      <c r="BB1321" s="76"/>
    </row>
    <row r="1322" spans="1:54" x14ac:dyDescent="0.25">
      <c r="A1322" s="89" t="s">
        <v>6804</v>
      </c>
      <c r="B1322" s="89" t="s">
        <v>30</v>
      </c>
      <c r="C1322" s="89" t="s">
        <v>30</v>
      </c>
      <c r="D1322" s="89" t="s">
        <v>6805</v>
      </c>
      <c r="E1322" s="76" t="e">
        <f>IF(C1322="-",IF(A1322="-",VLOOKUP(D1322,'sin-list 180320_update'!$C$2:$C$835,1,FALSE),VLOOKUP(A1322,'sin-list 180320_update'!$A$2:$A$835,1,FALSE)),VLOOKUP(C1322,'sin-list 180320_update'!$B$2:$B$835,1,FALSE))</f>
        <v>#N/A</v>
      </c>
      <c r="F1322" s="76" t="e">
        <f>IF($C1322="-",IF($A1322="-",VLOOKUP($D1322,'REACH Bilaga XVII_update'!$A$5:$A$131,1,FALSE),VLOOKUP($A1322,'REACH Bilaga XVII_update'!$C$5:$C$131,1,FALSE)),VLOOKUP($C1322,'REACH Bilaga XVII_update'!$B$5:$B$131,1,FALSE))</f>
        <v>#N/A</v>
      </c>
      <c r="G1322" s="76" t="e">
        <f>IF($C1322="-",IF($A1322="-",VLOOKUP($D1322,' REACH Bilaga 59_update'!$A$5:$A$210,1,FALSE),VLOOKUP($A1322,' REACH Bilaga 59_update'!$D$5:$D$210,1,FALSE)),VLOOKUP($C1322,' REACH Bilaga 59_update'!$C$5:$C$210,1,FALSE))</f>
        <v>#N/A</v>
      </c>
      <c r="H1322" s="76" t="e">
        <f>IF($C1322="-",IF($A1322="-",VLOOKUP($D1322,'REACH Bilaga XIV_update'!$A$5:$A$110,1,FALSE),VLOOKUP($A1322,'REACH Bilaga XIV_update'!$D$5:$D$110,1,FALSE)),VLOOKUP($C1322,'REACH Bilaga XIV_update'!$C$5:$C$110,1,FALSE))</f>
        <v>#N/A</v>
      </c>
      <c r="I1322" s="76" t="e">
        <f>IF($C1322="-",IF($A1322="-",VLOOKUP($D1322,CoRAP_update!$A$5:$A$376,1,FALSE),VLOOKUP($A1322,CoRAP_update!$D$5:$D$376,1,FALSE)),VLOOKUP($C1322,CoRAP_update!$C$5:$C$376,1,FALSE))</f>
        <v>#N/A</v>
      </c>
      <c r="J1322" s="76" t="str">
        <f>IF($C1322="-",IF($A1322="-",VLOOKUP($D1322,EDC_update!$C$2:$C$450,1,FALSE),VLOOKUP($A1322,EDC_update!$B$2:$B$450,1,FALSE)),VLOOKUP($C1322,EDC_update!$L$2:$L$450,1,FALSE))</f>
        <v>51207-31-9</v>
      </c>
      <c r="K1322" s="76" t="e">
        <f>IF($C1322="-",IF($A1322="-",IF(VLOOKUP($D1322,'sin-list 180320_update'!$C$2:$S$835,3,FALSE)="",NA(),VLOOKUP($D1322,'sin-list 180320_update'!$C$2:$S$835,3,FALSE)),IF(VLOOKUP($A1322,'sin-list 180320_update'!$A$2:$S$835,5,FALSE)="",NA(),VLOOKUP($A1322,'sin-list 180320_update'!$A$2:$S$835,5,FALSE))),IF(VLOOKUP($C1322,'sin-list 180320_update'!$B$2:$S$835,4,FALSE)="",NA(),VLOOKUP($C1322,'sin-list 180320_update'!$B$2:$S$835,4,FALSE)))</f>
        <v>#N/A</v>
      </c>
      <c r="L1322" s="76" t="e">
        <f>IF($C1322="-",IF($A1322="-",VLOOKUP($D1322,'sin-list 180320_update'!$C$2:$S$835,6,FALSE),VLOOKUP($A1322,'sin-list 180320_update'!$A$2:$S$835,8,FALSE)),VLOOKUP($C1322,'sin-list 180320_update'!$B$2:$S$835,7,FALSE))</f>
        <v>#N/A</v>
      </c>
      <c r="M1322" s="76" t="e">
        <f>IF($C1322="-",IF($A1322="-",IF(VLOOKUP($D1322,'sin-list 180320_update'!$C$2:$S$835,8,FALSE)="",NA(),VLOOKUP($D1322,'sin-list 180320_update'!$C$2:$S$835,8,FALSE)),IF(VLOOKUP($A1322,'sin-list 180320_update'!$A$2:$S$835,10,FALSE)="",NA(),VLOOKUP($A1322,'sin-list 180320_update'!$A$2:$S$835,10,FALSE))),IF(VLOOKUP($C1322,'sin-list 180320_update'!$B$2:$S$835,9,FALSE)="",NA(),VLOOKUP($C1322,'sin-list 180320_update'!$B$2:$S$835,9,FALSE)))</f>
        <v>#N/A</v>
      </c>
      <c r="N1322" s="76" t="e">
        <f>IF($C1322="-",IF($A1322="-",IF(VLOOKUP($D1322,'REACH Bilaga XVII_update'!$A$5:$E$131,4,FALSE)="",NA(),VLOOKUP($D1322,'REACH Bilaga XVII_update'!$A$5:$E$131,4,FALSE)),IF(VLOOKUP($A1322,'REACH Bilaga XVII_update'!$C$5:$D$131,2,FALSE)="",NA(),VLOOKUP($A1322,'REACH Bilaga XVII_update'!$C$5:$D$131,2,FALSE))),IF(VLOOKUP($C1322,'REACH Bilaga XVII_update'!$B$5:$D$131,3,FALSE)="",NA(),VLOOKUP($C1322,'REACH Bilaga XVII_update'!$B$5:$D$131,3,FALSE)))</f>
        <v>#N/A</v>
      </c>
      <c r="O1322" s="76" t="e">
        <f>IF($C1322="-",IF($A1322="-",IF(VLOOKUP($D1322,' REACH Bilaga 59_update'!$A$5:$E$210,5,FALSE)="",NA(),VLOOKUP($D1322,' REACH Bilaga 59_update'!$A$5:$E$210,5,FALSE)),IF(VLOOKUP($A1322,' REACH Bilaga 59_update'!$D$5:$E$210,2,FALSE)="",NA(),VLOOKUP($A1322,' REACH Bilaga 59_update'!$D$5:$E$210,2,FALSE))),IF(VLOOKUP($C1322,' REACH Bilaga 59_update'!$C$5:$E$210,3,FALSE)="",NA(),VLOOKUP($C1322,' REACH Bilaga 59_update'!$C$5:$E$210,3,FALSE)))</f>
        <v>#N/A</v>
      </c>
      <c r="P1322" s="76" t="e">
        <f>IF(C1322="-",IF(A1322="-",IFERROR(VLOOKUP($D1322,' REACH Bilaga 59_update'!$A$5:$F$210,MATCH(Sammanfattning!P$1,' REACH Bilaga 59_update'!$A$4:$F$4,0),FALSE),VLOOKUP($D1322,'REACH Bilaga XIV_update'!$A$4:$H$110,MATCH(Sammanfattning!P$1,'REACH Bilaga XIV_update'!$A$4:$H$4,0),FALSE)),IFERROR(VLOOKUP($A1322,' REACH Bilaga 59_update'!$D$5:$F$210,MATCH(Sammanfattning!P$1,' REACH Bilaga 59_update'!$D$4:$F$4,0),FALSE),VLOOKUP($A1322,'REACH Bilaga XIV_update'!$D$4:$H$110,MATCH(Sammanfattning!P$1,'REACH Bilaga XIV_update'!$D$4:$H$4,0),FALSE))),IFERROR(VLOOKUP($C1322,' REACH Bilaga 59_update'!$C$5:$F$210,MATCH(Sammanfattning!P$1,' REACH Bilaga 59_update'!$C$4:$F$4,0),FALSE),VLOOKUP($C1322,'REACH Bilaga XIV_update'!$C$4:$H$110,MATCH(Sammanfattning!P$1,'REACH Bilaga XIV_update'!$C$4:$H$4,0),FALSE)))</f>
        <v>#N/A</v>
      </c>
      <c r="Q1322" s="76" t="e">
        <f>IF($C1322="-",IF($A1322="-",IF(VLOOKUP($D1322,'REACH Bilaga XIV_update'!$A$5:$I$110,9,FALSE)="",NA(),VLOOKUP($D1322,'REACH Bilaga XIV_update'!$A$5:$I$110,9,FALSE)),IF(VLOOKUP($A1322,'REACH Bilaga XIV_update'!$D$5:$I$110,6,FALSE)="",NA(),VLOOKUP($A1322,'REACH Bilaga XIV_update'!$D$5:$I$110,6,FALSE))),IF(VLOOKUP($C1322,'REACH Bilaga XIV_update'!$C$5:$I$110,7,FALSE)="",NA(),VLOOKUP($C1322,'REACH Bilaga XIV_update'!$C$5:$I$110,7,FALSE)))</f>
        <v>#N/A</v>
      </c>
      <c r="R1322" s="76" t="e">
        <f>IF($C1322="-",IF($A1322="-",IF(VLOOKUP($D1322,CoRAP_update!$A$5:$O$376,15,FALSE)="",NA(),VLOOKUP($D1322,CoRAP_update!$A$5:$O$376,15,FALSE)),IF(VLOOKUP($A1322,CoRAP_update!$D$5:$O$376,12,FALSE)="",NA(),VLOOKUP($A1322,CoRAP_update!$D$5:$O$376,12,FALSE))),IF(VLOOKUP($C1322,CoRAP_update!$C$5:$O$376,13,FALSE)="",NA(),VLOOKUP($C1322,CoRAP_update!$C$5:$O$376,13,FALSE)))</f>
        <v>#N/A</v>
      </c>
      <c r="S1322" s="144" t="e">
        <f>IF($C1322="-",IF($A1322="-",VLOOKUP($D1322,CoRAP_update!$A$5:$J$376,MATCH(Sammanfattning!S$1,CoRAP_update!$A$4:$J$4,0),FALSE),VLOOKUP($A1322,CoRAP_update!$D$5:$J$376,MATCH(Sammanfattning!S$1,CoRAP_update!$D$4:$J$4,0),FALSE)),VLOOKUP($C1322,CoRAP_update!$C$5:$J$376,MATCH(Sammanfattning!S$1,CoRAP_update!$C$4:$J$4,0),FALSE))</f>
        <v>#N/A</v>
      </c>
      <c r="T1322" s="76" t="str">
        <f>IF($A1322="-",VLOOKUP($D1322,EDC_update!$C$2:$F$450,4,FALSE),VLOOKUP($A1322,EDC_update!$B$2:$F$450,5,FALSE))</f>
        <v>CAT2</v>
      </c>
      <c r="V1322" s="78">
        <f>IF(IFERROR(SEARCH("PBT",P1322),99)=99,IF(IFERROR(SEARCH("suspected PBT",S1322),99)=99,IF(IFERROR(SEARCH("concluded to be PBT",K1322),99)=99,IF(IFERROR(SEARCH("PBT",S1322),99)=99,IF(IFERROR(SEARCH("PBT cand",L1322),99)=99,IF(IFERROR(SEARCH("PBT",L1322),99)=99,IF(IFERROR(SEARCH("persistent, bioackumulative and toxic properties",K1322),99)=99,0,Scoring!$E$3),Scoring!$E$3),Scoring!$E$7),Scoring!$E$3),Scoring!$E$5),Scoring!$E$6),Scoring!$E$3)</f>
        <v>0</v>
      </c>
      <c r="W1322" s="78">
        <f>IF(IFERROR(SEARCH("vPvB",P1322),99)=99,IF(IFERROR(SEARCH("suspected pbt/vPvB",S1322),99)=99,IF(IFERROR(SEARCH("vPvB",S1322),99)=99,IF(IFERROR(SEARCH("concluded to be a vPvB",S1322),99)=99,IF(IFERROR(SEARCH("identified as vPvB",K1322),99)=99,IF(IFERROR(SEARCH("concluded to be a vPvB",K1322),99)=99,IF(IFERROR(SEARCH("concluded to be both pbt and vPvB",S1322),99)=99,IF(IFERROR(SEARCH("concluded to be both pbt and vPvB",K1322),99)=99,0,Scoring!$E$5),Scoring!$E$5),Scoring!$E$5),Scoring!$E$5),Scoring!$E$5),Scoring!$E$4),Scoring!$E$6),Scoring!$E$4)</f>
        <v>0</v>
      </c>
      <c r="X1322" s="78">
        <f>IF(IFERROR(SEARCH("H410",N1322),99)=99,IF(IFERROR(SEARCH("H410",O1322),99)=99,IF(IFERROR(SEARCH("H410",Q1322),99)=99,IF(IFERROR(SEARCH("H410",M1322),99)=99,IF(IFERROR(SEARCH("H410",R1322),99)=99,IF(IFERROR(SEARCH("H411",N1322),99)=99,IF(IFERROR(SEARCH("H411",O1322),99)=99,IF(IFERROR(SEARCH("H411",Q1322),99)=99,IF(IFERROR(SEARCH("H411",M1322),99)=99,IF(IFERROR(SEARCH("H411",R1322),99)=99,IF(IFERROR(SEARCH("H413",N1322),99)=99,IF(IFERROR(SEARCH("H413",O1322),99)=99,IF(IFERROR(SEARCH("H413",Q1322),99)=99,IF(IFERROR(SEARCH("H413",M1322),99)=99,IF(IFERROR(SEARCH("H413",R1322),99)=99,IF(IFERROR(SEARCH("H412",N1322),99)=99,IF(IFERROR(SEARCH("H412",O1322),99)=99,IF(IFERROR(SEARCH("H412",Q1322),99)=99,IF(IFERROR(SEARCH("H412",M1322),99)=99,IF(IFERROR(SEARCH("H412",R1322),99)=99,0,Scoring!$E$2),Scoring!$E$2),Scoring!$E$2),Scoring!$E$2),Scoring!$E$2),Scoring!$E$2),Scoring!$E$2),Scoring!$E$2),Scoring!$E$2),Scoring!$E$2),Scoring!$E$2),Scoring!$E$2),Scoring!$E$2),Scoring!$E$2),Scoring!$E$2),Scoring!$E$2),Scoring!$E$2),Scoring!$E$2),Scoring!$E$2),Scoring!$E$2)</f>
        <v>0</v>
      </c>
      <c r="Y1322" s="78">
        <f>IF(IFERROR(SEARCH("CMR",K1322),99)=99,IF(IFERROR(SEARCH("Suspected CMR",S1322),99)=99,IF(IFERROR(SEARCH("CMR",S1322),99)=99,0,Scoring!$E$8),Scoring!$E$9),Scoring!$E$8)</f>
        <v>0</v>
      </c>
      <c r="Z1322" s="78">
        <f>IF(IFERROR(SEARCH("H350",N1322),99)=99,IF(IFERROR(SEARCH("H350",O1322),99)=99,IF(IFERROR(SEARCH("H350",Q1322),99)=99,IF(IFERROR(SEARCH("H350",M1322),99)=99,IF(IFERROR(SEARCH("H350",R1322),99)=99,IF(IFERROR(SEARCH("H351",N1322),99)=99,IF(IFERROR(SEARCH("H351",O1322),99)=99,IF(IFERROR(SEARCH("H351",Q1322),99)=99,IF(IFERROR(SEARCH("H351",M1322),99)=99,IF(IFERROR(SEARCH("H351",R1322),99)=99,IF(IFERROR(SEARCH("carcinogenic",P1322),99)=99,IF(IFERROR(SEARCH("suspected carcinogenic",S1322),99)=99,0,Scoring!$E$12),Scoring!$E$11),Scoring!$E$10),Scoring!$E$10),Scoring!$E$10),Scoring!$E$10),Scoring!$E$10),Scoring!$E$10),Scoring!$E$10),Scoring!$E$10),Scoring!$E$10),Scoring!$E$10)</f>
        <v>0</v>
      </c>
      <c r="AA1322" s="78">
        <f>IF(IFERROR(SEARCH("H340",N1322),99)=99,IF(IFERROR(SEARCH("H340",O1322),99)=99,IF(IFERROR(SEARCH("H340",Q1322),99)=99,IF(IFERROR(SEARCH("H340",M1322),99)=99,IF(IFERROR(SEARCH("H340",R1322),99)=99,IF(IFERROR(SEARCH("H341",N1322),99)=99,IF(IFERROR(SEARCH("H341",O1322),99)=99,IF(IFERROR(SEARCH("H341",Q1322),99)=99,IF(IFERROR(SEARCH("H341",M1322),99)=99,IF(IFERROR(SEARCH("H341",R1322),99)=99,IF(IFERROR(SEARCH("mutagenic",P1322),99)=99,IF(IFERROR(SEARCH("suspected mutagenic",S1322),99)=99,0,Scoring!$E$15),Scoring!$E$14),Scoring!$E$13),Scoring!$E$13),Scoring!$E$13),Scoring!$E$13),Scoring!$E$13),Scoring!$E$13),Scoring!$E$13),Scoring!$E$13),Scoring!$E$13),Scoring!$E$13)</f>
        <v>0</v>
      </c>
      <c r="AB1322" s="78">
        <f>IF(IFERROR(SEARCH("H360",N1322),99)=99,IF(IFERROR(SEARCH("H360",O1322),99)=99,IF(IFERROR(SEARCH("H360",Q1322),99)=99,IF(IFERROR(SEARCH("H360",M1322),99)=99,IF(IFERROR(SEARCH("H360",R1322),99)=99,IF(IFERROR(SEARCH("H361",N1322),99)=99,IF(IFERROR(SEARCH("H361",O1322),99)=99,IF(IFERROR(SEARCH("H361",Q1322),99)=99,IF(IFERROR(SEARCH("H361",M1322),99)=99,IF(IFERROR(SEARCH("H361",R1322),99)=99,IF(IFERROR(SEARCH("reproduction",P1322),99)=99,IF(IFERROR(SEARCH("suspected reprotoxic",S1322),99)=99,IF(IFERROR(SEARCH("reprotoxic",S1322),99)=99,IF(IFERROR(SEARCH("reprotoxic",K1322),99)=99,0,Scoring!$E$18),Scoring!$E$18),Scoring!$E$19),Scoring!$E$17),Scoring!$E$16),Scoring!$E$16),Scoring!$E$16),Scoring!$E$16),Scoring!$E$16),Scoring!$E$16),Scoring!$E$16),Scoring!$E$16),Scoring!$E$16),Scoring!$E$16)</f>
        <v>0</v>
      </c>
      <c r="AC1322" s="78">
        <f>IF(IFERROR(SEARCH("57f",L1322),99)=99,IF(IFERROR(SEARCH("57(f)",P1322),99)=99,0,Scoring!$E$20),Scoring!$E$20)</f>
        <v>0</v>
      </c>
      <c r="AD1322" s="78">
        <f>IF(IFERROR(SEARCH("CAT1",T1322),99)=99,IF(IFERROR(SEARCH("CAT2",T1322),99)=99,IF(IFERROR(SEARCH("CAT3",T1322),99)=99,IF(IFERROR(SEARCH("concluded to be endocrine",K1322),99)=99,IF(IFERROR(SEARCH("categorised as endocrine",K1322),99)=99,IF(IFERROR(SEARCH("endocrine disrupting",P1322),99)=99,IF(IFERROR(SEARCH("endocrine disrupting",K1322),99)=99,IF(IFERROR(SEARCH("suspected endocrine",S1322),99)=99,IF(IFERROR(SEARCH("potential endocrine",S1322),99)=99,0,Scoring!$E$25),Scoring!$E$25),Scoring!$E$24),Scoring!$E$24),Scoring!$E$24),Scoring!$E$24),Scoring!$E$23),Scoring!$E$22),Scoring!$E$21)</f>
        <v>0.5</v>
      </c>
      <c r="AE1322" s="78">
        <f>IF(IFERROR(SEARCH("suspected sensitiser",S1322),99)=99,IF(IFERROR(SEARCH("sensitiser",S1322),99)=99,IF(IFERROR(SEARCH("other hazard based concern",S1322),99)=99,0,Scoring!$E$28),Scoring!$E$26),Scoring!$E$27)</f>
        <v>0</v>
      </c>
      <c r="AF1322" s="78">
        <f>IF(IFERROR(M1322,1)=1,IF(IFERROR(N1322,1)=1,IF(IFERROR(O1322,1)=1,IF(IFERROR(Q1322,1)=1,IF(IFERROR(R1322,1)=1,IF(IFERROR(T1322,1)=1,IF(IFERROR(K1322,1)=1,IF(IFERROR(P1322,1)=1,IF(IFERROR(S1322,1)=1,Scoring!$E$29,0),0),0),0),0),0),0),0),0)</f>
        <v>0</v>
      </c>
      <c r="AG1322" s="78">
        <f t="shared" si="90"/>
        <v>0.5</v>
      </c>
      <c r="AI1322" s="93"/>
      <c r="AJ1322" s="94"/>
      <c r="AK1322" s="76"/>
      <c r="AL1322" s="75"/>
      <c r="AN1322" s="79"/>
      <c r="AO1322" s="79"/>
      <c r="AP1322" s="79"/>
      <c r="AQ1322" s="79"/>
      <c r="AR1322" s="79"/>
      <c r="AS1322" s="78"/>
      <c r="AU1322" s="79">
        <f>IF(IFERROR(F1322,99)=99,IF(IFERROR(G1322,99)=99,IF(IFERROR(H1322,99)=99,IF(IFERROR(I1322,99)=99,IF(IFERROR(E1322,99)=99,IF(IFERROR(J1322,99)=99,0,Scoring!$B$7),Scoring!$B$3),Scoring!$B$2),Scoring!$B$6),Scoring!$B$5),Scoring!$B$4)</f>
        <v>0.3</v>
      </c>
      <c r="AV1322" s="78">
        <f t="shared" si="91"/>
        <v>0.15</v>
      </c>
      <c r="AW1322" s="78"/>
      <c r="AX1322" s="66"/>
      <c r="AY1322" s="78"/>
      <c r="AZ1322" s="76"/>
      <c r="BB1322" s="76"/>
    </row>
    <row r="1323" spans="1:54" x14ac:dyDescent="0.25">
      <c r="A1323" s="89" t="s">
        <v>7107</v>
      </c>
      <c r="B1323" s="89" t="s">
        <v>30</v>
      </c>
      <c r="C1323" s="89" t="s">
        <v>30</v>
      </c>
      <c r="D1323" s="89" t="s">
        <v>7108</v>
      </c>
      <c r="E1323" s="76" t="e">
        <f>IF(C1323="-",IF(A1323="-",VLOOKUP(D1323,'sin-list 180320_update'!$C$2:$C$835,1,FALSE),VLOOKUP(A1323,'sin-list 180320_update'!$A$2:$A$835,1,FALSE)),VLOOKUP(C1323,'sin-list 180320_update'!$B$2:$B$835,1,FALSE))</f>
        <v>#N/A</v>
      </c>
      <c r="F1323" s="76" t="e">
        <f>IF($C1323="-",IF($A1323="-",VLOOKUP($D1323,'REACH Bilaga XVII_update'!$A$5:$A$131,1,FALSE),VLOOKUP($A1323,'REACH Bilaga XVII_update'!$C$5:$C$131,1,FALSE)),VLOOKUP($C1323,'REACH Bilaga XVII_update'!$B$5:$B$131,1,FALSE))</f>
        <v>#N/A</v>
      </c>
      <c r="G1323" s="76" t="e">
        <f>IF($C1323="-",IF($A1323="-",VLOOKUP($D1323,' REACH Bilaga 59_update'!$A$5:$A$210,1,FALSE),VLOOKUP($A1323,' REACH Bilaga 59_update'!$D$5:$D$210,1,FALSE)),VLOOKUP($C1323,' REACH Bilaga 59_update'!$C$5:$C$210,1,FALSE))</f>
        <v>#N/A</v>
      </c>
      <c r="H1323" s="76" t="e">
        <f>IF($C1323="-",IF($A1323="-",VLOOKUP($D1323,'REACH Bilaga XIV_update'!$A$5:$A$110,1,FALSE),VLOOKUP($A1323,'REACH Bilaga XIV_update'!$D$5:$D$110,1,FALSE)),VLOOKUP($C1323,'REACH Bilaga XIV_update'!$C$5:$C$110,1,FALSE))</f>
        <v>#N/A</v>
      </c>
      <c r="I1323" s="76" t="e">
        <f>IF($C1323="-",IF($A1323="-",VLOOKUP($D1323,CoRAP_update!$A$5:$A$376,1,FALSE),VLOOKUP($A1323,CoRAP_update!$D$5:$D$376,1,FALSE)),VLOOKUP($C1323,CoRAP_update!$C$5:$C$376,1,FALSE))</f>
        <v>#N/A</v>
      </c>
      <c r="J1323" s="76" t="str">
        <f>IF($C1323="-",IF($A1323="-",VLOOKUP($D1323,EDC_update!$C$2:$C$450,1,FALSE),VLOOKUP($A1323,EDC_update!$B$2:$B$450,1,FALSE)),VLOOKUP($C1323,EDC_update!$L$2:$L$450,1,FALSE))</f>
        <v>51630-58-1</v>
      </c>
      <c r="K1323" s="76" t="e">
        <f>IF($C1323="-",IF($A1323="-",IF(VLOOKUP($D1323,'sin-list 180320_update'!$C$2:$S$835,3,FALSE)="",NA(),VLOOKUP($D1323,'sin-list 180320_update'!$C$2:$S$835,3,FALSE)),IF(VLOOKUP($A1323,'sin-list 180320_update'!$A$2:$S$835,5,FALSE)="",NA(),VLOOKUP($A1323,'sin-list 180320_update'!$A$2:$S$835,5,FALSE))),IF(VLOOKUP($C1323,'sin-list 180320_update'!$B$2:$S$835,4,FALSE)="",NA(),VLOOKUP($C1323,'sin-list 180320_update'!$B$2:$S$835,4,FALSE)))</f>
        <v>#N/A</v>
      </c>
      <c r="L1323" s="76" t="e">
        <f>IF($C1323="-",IF($A1323="-",VLOOKUP($D1323,'sin-list 180320_update'!$C$2:$S$835,6,FALSE),VLOOKUP($A1323,'sin-list 180320_update'!$A$2:$S$835,8,FALSE)),VLOOKUP($C1323,'sin-list 180320_update'!$B$2:$S$835,7,FALSE))</f>
        <v>#N/A</v>
      </c>
      <c r="M1323" s="76" t="e">
        <f>IF($C1323="-",IF($A1323="-",IF(VLOOKUP($D1323,'sin-list 180320_update'!$C$2:$S$835,8,FALSE)="",NA(),VLOOKUP($D1323,'sin-list 180320_update'!$C$2:$S$835,8,FALSE)),IF(VLOOKUP($A1323,'sin-list 180320_update'!$A$2:$S$835,10,FALSE)="",NA(),VLOOKUP($A1323,'sin-list 180320_update'!$A$2:$S$835,10,FALSE))),IF(VLOOKUP($C1323,'sin-list 180320_update'!$B$2:$S$835,9,FALSE)="",NA(),VLOOKUP($C1323,'sin-list 180320_update'!$B$2:$S$835,9,FALSE)))</f>
        <v>#N/A</v>
      </c>
      <c r="N1323" s="76" t="e">
        <f>IF($C1323="-",IF($A1323="-",IF(VLOOKUP($D1323,'REACH Bilaga XVII_update'!$A$5:$E$131,4,FALSE)="",NA(),VLOOKUP($D1323,'REACH Bilaga XVII_update'!$A$5:$E$131,4,FALSE)),IF(VLOOKUP($A1323,'REACH Bilaga XVII_update'!$C$5:$D$131,2,FALSE)="",NA(),VLOOKUP($A1323,'REACH Bilaga XVII_update'!$C$5:$D$131,2,FALSE))),IF(VLOOKUP($C1323,'REACH Bilaga XVII_update'!$B$5:$D$131,3,FALSE)="",NA(),VLOOKUP($C1323,'REACH Bilaga XVII_update'!$B$5:$D$131,3,FALSE)))</f>
        <v>#N/A</v>
      </c>
      <c r="O1323" s="76" t="e">
        <f>IF($C1323="-",IF($A1323="-",IF(VLOOKUP($D1323,' REACH Bilaga 59_update'!$A$5:$E$210,5,FALSE)="",NA(),VLOOKUP($D1323,' REACH Bilaga 59_update'!$A$5:$E$210,5,FALSE)),IF(VLOOKUP($A1323,' REACH Bilaga 59_update'!$D$5:$E$210,2,FALSE)="",NA(),VLOOKUP($A1323,' REACH Bilaga 59_update'!$D$5:$E$210,2,FALSE))),IF(VLOOKUP($C1323,' REACH Bilaga 59_update'!$C$5:$E$210,3,FALSE)="",NA(),VLOOKUP($C1323,' REACH Bilaga 59_update'!$C$5:$E$210,3,FALSE)))</f>
        <v>#N/A</v>
      </c>
      <c r="P1323" s="76" t="e">
        <f>IF(C1323="-",IF(A1323="-",IFERROR(VLOOKUP($D1323,' REACH Bilaga 59_update'!$A$5:$F$210,MATCH(Sammanfattning!P$1,' REACH Bilaga 59_update'!$A$4:$F$4,0),FALSE),VLOOKUP($D1323,'REACH Bilaga XIV_update'!$A$4:$H$110,MATCH(Sammanfattning!P$1,'REACH Bilaga XIV_update'!$A$4:$H$4,0),FALSE)),IFERROR(VLOOKUP($A1323,' REACH Bilaga 59_update'!$D$5:$F$210,MATCH(Sammanfattning!P$1,' REACH Bilaga 59_update'!$D$4:$F$4,0),FALSE),VLOOKUP($A1323,'REACH Bilaga XIV_update'!$D$4:$H$110,MATCH(Sammanfattning!P$1,'REACH Bilaga XIV_update'!$D$4:$H$4,0),FALSE))),IFERROR(VLOOKUP($C1323,' REACH Bilaga 59_update'!$C$5:$F$210,MATCH(Sammanfattning!P$1,' REACH Bilaga 59_update'!$C$4:$F$4,0),FALSE),VLOOKUP($C1323,'REACH Bilaga XIV_update'!$C$4:$H$110,MATCH(Sammanfattning!P$1,'REACH Bilaga XIV_update'!$C$4:$H$4,0),FALSE)))</f>
        <v>#N/A</v>
      </c>
      <c r="Q1323" s="76" t="e">
        <f>IF($C1323="-",IF($A1323="-",IF(VLOOKUP($D1323,'REACH Bilaga XIV_update'!$A$5:$I$110,9,FALSE)="",NA(),VLOOKUP($D1323,'REACH Bilaga XIV_update'!$A$5:$I$110,9,FALSE)),IF(VLOOKUP($A1323,'REACH Bilaga XIV_update'!$D$5:$I$110,6,FALSE)="",NA(),VLOOKUP($A1323,'REACH Bilaga XIV_update'!$D$5:$I$110,6,FALSE))),IF(VLOOKUP($C1323,'REACH Bilaga XIV_update'!$C$5:$I$110,7,FALSE)="",NA(),VLOOKUP($C1323,'REACH Bilaga XIV_update'!$C$5:$I$110,7,FALSE)))</f>
        <v>#N/A</v>
      </c>
      <c r="R1323" s="76" t="e">
        <f>IF($C1323="-",IF($A1323="-",IF(VLOOKUP($D1323,CoRAP_update!$A$5:$O$376,15,FALSE)="",NA(),VLOOKUP($D1323,CoRAP_update!$A$5:$O$376,15,FALSE)),IF(VLOOKUP($A1323,CoRAP_update!$D$5:$O$376,12,FALSE)="",NA(),VLOOKUP($A1323,CoRAP_update!$D$5:$O$376,12,FALSE))),IF(VLOOKUP($C1323,CoRAP_update!$C$5:$O$376,13,FALSE)="",NA(),VLOOKUP($C1323,CoRAP_update!$C$5:$O$376,13,FALSE)))</f>
        <v>#N/A</v>
      </c>
      <c r="S1323" s="144" t="e">
        <f>IF($C1323="-",IF($A1323="-",VLOOKUP($D1323,CoRAP_update!$A$5:$J$376,MATCH(Sammanfattning!S$1,CoRAP_update!$A$4:$J$4,0),FALSE),VLOOKUP($A1323,CoRAP_update!$D$5:$J$376,MATCH(Sammanfattning!S$1,CoRAP_update!$D$4:$J$4,0),FALSE)),VLOOKUP($C1323,CoRAP_update!$C$5:$J$376,MATCH(Sammanfattning!S$1,CoRAP_update!$C$4:$J$4,0),FALSE))</f>
        <v>#N/A</v>
      </c>
      <c r="T1323" s="76" t="str">
        <f>IF($A1323="-",VLOOKUP($D1323,EDC_update!$C$2:$F$450,4,FALSE),VLOOKUP($A1323,EDC_update!$B$2:$F$450,5,FALSE))</f>
        <v>CAT2</v>
      </c>
      <c r="V1323" s="78">
        <f>IF(IFERROR(SEARCH("PBT",P1323),99)=99,IF(IFERROR(SEARCH("suspected PBT",S1323),99)=99,IF(IFERROR(SEARCH("concluded to be PBT",K1323),99)=99,IF(IFERROR(SEARCH("PBT",S1323),99)=99,IF(IFERROR(SEARCH("PBT cand",L1323),99)=99,IF(IFERROR(SEARCH("PBT",L1323),99)=99,IF(IFERROR(SEARCH("persistent, bioackumulative and toxic properties",K1323),99)=99,0,Scoring!$E$3),Scoring!$E$3),Scoring!$E$7),Scoring!$E$3),Scoring!$E$5),Scoring!$E$6),Scoring!$E$3)</f>
        <v>0</v>
      </c>
      <c r="W1323" s="78">
        <f>IF(IFERROR(SEARCH("vPvB",P1323),99)=99,IF(IFERROR(SEARCH("suspected pbt/vPvB",S1323),99)=99,IF(IFERROR(SEARCH("vPvB",S1323),99)=99,IF(IFERROR(SEARCH("concluded to be a vPvB",S1323),99)=99,IF(IFERROR(SEARCH("identified as vPvB",K1323),99)=99,IF(IFERROR(SEARCH("concluded to be a vPvB",K1323),99)=99,IF(IFERROR(SEARCH("concluded to be both pbt and vPvB",S1323),99)=99,IF(IFERROR(SEARCH("concluded to be both pbt and vPvB",K1323),99)=99,0,Scoring!$E$5),Scoring!$E$5),Scoring!$E$5),Scoring!$E$5),Scoring!$E$5),Scoring!$E$4),Scoring!$E$6),Scoring!$E$4)</f>
        <v>0</v>
      </c>
      <c r="X1323" s="78">
        <f>IF(IFERROR(SEARCH("H410",N1323),99)=99,IF(IFERROR(SEARCH("H410",O1323),99)=99,IF(IFERROR(SEARCH("H410",Q1323),99)=99,IF(IFERROR(SEARCH("H410",M1323),99)=99,IF(IFERROR(SEARCH("H410",R1323),99)=99,IF(IFERROR(SEARCH("H411",N1323),99)=99,IF(IFERROR(SEARCH("H411",O1323),99)=99,IF(IFERROR(SEARCH("H411",Q1323),99)=99,IF(IFERROR(SEARCH("H411",M1323),99)=99,IF(IFERROR(SEARCH("H411",R1323),99)=99,IF(IFERROR(SEARCH("H413",N1323),99)=99,IF(IFERROR(SEARCH("H413",O1323),99)=99,IF(IFERROR(SEARCH("H413",Q1323),99)=99,IF(IFERROR(SEARCH("H413",M1323),99)=99,IF(IFERROR(SEARCH("H413",R1323),99)=99,IF(IFERROR(SEARCH("H412",N1323),99)=99,IF(IFERROR(SEARCH("H412",O1323),99)=99,IF(IFERROR(SEARCH("H412",Q1323),99)=99,IF(IFERROR(SEARCH("H412",M1323),99)=99,IF(IFERROR(SEARCH("H412",R1323),99)=99,0,Scoring!$E$2),Scoring!$E$2),Scoring!$E$2),Scoring!$E$2),Scoring!$E$2),Scoring!$E$2),Scoring!$E$2),Scoring!$E$2),Scoring!$E$2),Scoring!$E$2),Scoring!$E$2),Scoring!$E$2),Scoring!$E$2),Scoring!$E$2),Scoring!$E$2),Scoring!$E$2),Scoring!$E$2),Scoring!$E$2),Scoring!$E$2),Scoring!$E$2)</f>
        <v>0</v>
      </c>
      <c r="Y1323" s="78">
        <f>IF(IFERROR(SEARCH("CMR",K1323),99)=99,IF(IFERROR(SEARCH("Suspected CMR",S1323),99)=99,IF(IFERROR(SEARCH("CMR",S1323),99)=99,0,Scoring!$E$8),Scoring!$E$9),Scoring!$E$8)</f>
        <v>0</v>
      </c>
      <c r="Z1323" s="78">
        <f>IF(IFERROR(SEARCH("H350",N1323),99)=99,IF(IFERROR(SEARCH("H350",O1323),99)=99,IF(IFERROR(SEARCH("H350",Q1323),99)=99,IF(IFERROR(SEARCH("H350",M1323),99)=99,IF(IFERROR(SEARCH("H350",R1323),99)=99,IF(IFERROR(SEARCH("H351",N1323),99)=99,IF(IFERROR(SEARCH("H351",O1323),99)=99,IF(IFERROR(SEARCH("H351",Q1323),99)=99,IF(IFERROR(SEARCH("H351",M1323),99)=99,IF(IFERROR(SEARCH("H351",R1323),99)=99,IF(IFERROR(SEARCH("carcinogenic",P1323),99)=99,IF(IFERROR(SEARCH("suspected carcinogenic",S1323),99)=99,0,Scoring!$E$12),Scoring!$E$11),Scoring!$E$10),Scoring!$E$10),Scoring!$E$10),Scoring!$E$10),Scoring!$E$10),Scoring!$E$10),Scoring!$E$10),Scoring!$E$10),Scoring!$E$10),Scoring!$E$10)</f>
        <v>0</v>
      </c>
      <c r="AA1323" s="78">
        <f>IF(IFERROR(SEARCH("H340",N1323),99)=99,IF(IFERROR(SEARCH("H340",O1323),99)=99,IF(IFERROR(SEARCH("H340",Q1323),99)=99,IF(IFERROR(SEARCH("H340",M1323),99)=99,IF(IFERROR(SEARCH("H340",R1323),99)=99,IF(IFERROR(SEARCH("H341",N1323),99)=99,IF(IFERROR(SEARCH("H341",O1323),99)=99,IF(IFERROR(SEARCH("H341",Q1323),99)=99,IF(IFERROR(SEARCH("H341",M1323),99)=99,IF(IFERROR(SEARCH("H341",R1323),99)=99,IF(IFERROR(SEARCH("mutagenic",P1323),99)=99,IF(IFERROR(SEARCH("suspected mutagenic",S1323),99)=99,0,Scoring!$E$15),Scoring!$E$14),Scoring!$E$13),Scoring!$E$13),Scoring!$E$13),Scoring!$E$13),Scoring!$E$13),Scoring!$E$13),Scoring!$E$13),Scoring!$E$13),Scoring!$E$13),Scoring!$E$13)</f>
        <v>0</v>
      </c>
      <c r="AB1323" s="78">
        <f>IF(IFERROR(SEARCH("H360",N1323),99)=99,IF(IFERROR(SEARCH("H360",O1323),99)=99,IF(IFERROR(SEARCH("H360",Q1323),99)=99,IF(IFERROR(SEARCH("H360",M1323),99)=99,IF(IFERROR(SEARCH("H360",R1323),99)=99,IF(IFERROR(SEARCH("H361",N1323),99)=99,IF(IFERROR(SEARCH("H361",O1323),99)=99,IF(IFERROR(SEARCH("H361",Q1323),99)=99,IF(IFERROR(SEARCH("H361",M1323),99)=99,IF(IFERROR(SEARCH("H361",R1323),99)=99,IF(IFERROR(SEARCH("reproduction",P1323),99)=99,IF(IFERROR(SEARCH("suspected reprotoxic",S1323),99)=99,IF(IFERROR(SEARCH("reprotoxic",S1323),99)=99,IF(IFERROR(SEARCH("reprotoxic",K1323),99)=99,0,Scoring!$E$18),Scoring!$E$18),Scoring!$E$19),Scoring!$E$17),Scoring!$E$16),Scoring!$E$16),Scoring!$E$16),Scoring!$E$16),Scoring!$E$16),Scoring!$E$16),Scoring!$E$16),Scoring!$E$16),Scoring!$E$16),Scoring!$E$16)</f>
        <v>0</v>
      </c>
      <c r="AC1323" s="78">
        <f>IF(IFERROR(SEARCH("57f",L1323),99)=99,IF(IFERROR(SEARCH("57(f)",P1323),99)=99,0,Scoring!$E$20),Scoring!$E$20)</f>
        <v>0</v>
      </c>
      <c r="AD1323" s="78">
        <f>IF(IFERROR(SEARCH("CAT1",T1323),99)=99,IF(IFERROR(SEARCH("CAT2",T1323),99)=99,IF(IFERROR(SEARCH("CAT3",T1323),99)=99,IF(IFERROR(SEARCH("concluded to be endocrine",K1323),99)=99,IF(IFERROR(SEARCH("categorised as endocrine",K1323),99)=99,IF(IFERROR(SEARCH("endocrine disrupting",P1323),99)=99,IF(IFERROR(SEARCH("endocrine disrupting",K1323),99)=99,IF(IFERROR(SEARCH("suspected endocrine",S1323),99)=99,IF(IFERROR(SEARCH("potential endocrine",S1323),99)=99,0,Scoring!$E$25),Scoring!$E$25),Scoring!$E$24),Scoring!$E$24),Scoring!$E$24),Scoring!$E$24),Scoring!$E$23),Scoring!$E$22),Scoring!$E$21)</f>
        <v>0.5</v>
      </c>
      <c r="AE1323" s="78">
        <f>IF(IFERROR(SEARCH("suspected sensitiser",S1323),99)=99,IF(IFERROR(SEARCH("sensitiser",S1323),99)=99,IF(IFERROR(SEARCH("other hazard based concern",S1323),99)=99,0,Scoring!$E$28),Scoring!$E$26),Scoring!$E$27)</f>
        <v>0</v>
      </c>
      <c r="AF1323" s="78">
        <f>IF(IFERROR(M1323,1)=1,IF(IFERROR(N1323,1)=1,IF(IFERROR(O1323,1)=1,IF(IFERROR(Q1323,1)=1,IF(IFERROR(R1323,1)=1,IF(IFERROR(T1323,1)=1,IF(IFERROR(K1323,1)=1,IF(IFERROR(P1323,1)=1,IF(IFERROR(S1323,1)=1,Scoring!$E$29,0),0),0),0),0),0),0),0),0)</f>
        <v>0</v>
      </c>
      <c r="AG1323" s="78">
        <f t="shared" si="90"/>
        <v>0.5</v>
      </c>
      <c r="AI1323" s="93"/>
      <c r="AJ1323" s="94"/>
      <c r="AK1323" s="76"/>
      <c r="AL1323" s="75"/>
      <c r="AN1323" s="79"/>
      <c r="AO1323" s="79"/>
      <c r="AP1323" s="79"/>
      <c r="AQ1323" s="79"/>
      <c r="AR1323" s="79"/>
      <c r="AS1323" s="78"/>
      <c r="AU1323" s="79">
        <f>IF(IFERROR(F1323,99)=99,IF(IFERROR(G1323,99)=99,IF(IFERROR(H1323,99)=99,IF(IFERROR(I1323,99)=99,IF(IFERROR(E1323,99)=99,IF(IFERROR(J1323,99)=99,0,Scoring!$B$7),Scoring!$B$3),Scoring!$B$2),Scoring!$B$6),Scoring!$B$5),Scoring!$B$4)</f>
        <v>0.3</v>
      </c>
      <c r="AV1323" s="78">
        <f t="shared" si="91"/>
        <v>0.15</v>
      </c>
      <c r="AW1323" s="78"/>
      <c r="AX1323" s="66"/>
      <c r="AY1323" s="78"/>
      <c r="AZ1323" s="76"/>
      <c r="BB1323" s="76"/>
    </row>
    <row r="1324" spans="1:54" x14ac:dyDescent="0.25">
      <c r="A1324" s="89" t="s">
        <v>6441</v>
      </c>
      <c r="B1324" s="89" t="s">
        <v>30</v>
      </c>
      <c r="C1324" s="89" t="s">
        <v>30</v>
      </c>
      <c r="D1324" s="89" t="s">
        <v>7024</v>
      </c>
      <c r="E1324" s="76" t="e">
        <f>IF(C1324="-",IF(A1324="-",VLOOKUP(D1324,'sin-list 180320_update'!$C$2:$C$835,1,FALSE),VLOOKUP(A1324,'sin-list 180320_update'!$A$2:$A$835,1,FALSE)),VLOOKUP(C1324,'sin-list 180320_update'!$B$2:$B$835,1,FALSE))</f>
        <v>#N/A</v>
      </c>
      <c r="F1324" s="76" t="e">
        <f>IF($C1324="-",IF($A1324="-",VLOOKUP($D1324,'REACH Bilaga XVII_update'!$A$5:$A$131,1,FALSE),VLOOKUP($A1324,'REACH Bilaga XVII_update'!$C$5:$C$131,1,FALSE)),VLOOKUP($C1324,'REACH Bilaga XVII_update'!$B$5:$B$131,1,FALSE))</f>
        <v>#N/A</v>
      </c>
      <c r="G1324" s="76" t="e">
        <f>IF($C1324="-",IF($A1324="-",VLOOKUP($D1324,' REACH Bilaga 59_update'!$A$5:$A$210,1,FALSE),VLOOKUP($A1324,' REACH Bilaga 59_update'!$D$5:$D$210,1,FALSE)),VLOOKUP($C1324,' REACH Bilaga 59_update'!$C$5:$C$210,1,FALSE))</f>
        <v>#N/A</v>
      </c>
      <c r="H1324" s="76" t="e">
        <f>IF($C1324="-",IF($A1324="-",VLOOKUP($D1324,'REACH Bilaga XIV_update'!$A$5:$A$110,1,FALSE),VLOOKUP($A1324,'REACH Bilaga XIV_update'!$D$5:$D$110,1,FALSE)),VLOOKUP($C1324,'REACH Bilaga XIV_update'!$C$5:$C$110,1,FALSE))</f>
        <v>#N/A</v>
      </c>
      <c r="I1324" s="76" t="e">
        <f>IF($C1324="-",IF($A1324="-",VLOOKUP($D1324,CoRAP_update!$A$5:$A$376,1,FALSE),VLOOKUP($A1324,CoRAP_update!$D$5:$D$376,1,FALSE)),VLOOKUP($C1324,CoRAP_update!$C$5:$C$376,1,FALSE))</f>
        <v>#N/A</v>
      </c>
      <c r="J1324" s="76" t="str">
        <f>IF($C1324="-",IF($A1324="-",VLOOKUP($D1324,EDC_update!$C$2:$C$450,1,FALSE),VLOOKUP($A1324,EDC_update!$B$2:$B$450,1,FALSE)),VLOOKUP($C1324,EDC_update!$L$2:$L$450,1,FALSE))</f>
        <v>52315-07-8</v>
      </c>
      <c r="K1324" s="76" t="e">
        <f>IF($C1324="-",IF($A1324="-",IF(VLOOKUP($D1324,'sin-list 180320_update'!$C$2:$S$835,3,FALSE)="",NA(),VLOOKUP($D1324,'sin-list 180320_update'!$C$2:$S$835,3,FALSE)),IF(VLOOKUP($A1324,'sin-list 180320_update'!$A$2:$S$835,5,FALSE)="",NA(),VLOOKUP($A1324,'sin-list 180320_update'!$A$2:$S$835,5,FALSE))),IF(VLOOKUP($C1324,'sin-list 180320_update'!$B$2:$S$835,4,FALSE)="",NA(),VLOOKUP($C1324,'sin-list 180320_update'!$B$2:$S$835,4,FALSE)))</f>
        <v>#N/A</v>
      </c>
      <c r="L1324" s="76" t="e">
        <f>IF($C1324="-",IF($A1324="-",VLOOKUP($D1324,'sin-list 180320_update'!$C$2:$S$835,6,FALSE),VLOOKUP($A1324,'sin-list 180320_update'!$A$2:$S$835,8,FALSE)),VLOOKUP($C1324,'sin-list 180320_update'!$B$2:$S$835,7,FALSE))</f>
        <v>#N/A</v>
      </c>
      <c r="M1324" s="76" t="e">
        <f>IF($C1324="-",IF($A1324="-",IF(VLOOKUP($D1324,'sin-list 180320_update'!$C$2:$S$835,8,FALSE)="",NA(),VLOOKUP($D1324,'sin-list 180320_update'!$C$2:$S$835,8,FALSE)),IF(VLOOKUP($A1324,'sin-list 180320_update'!$A$2:$S$835,10,FALSE)="",NA(),VLOOKUP($A1324,'sin-list 180320_update'!$A$2:$S$835,10,FALSE))),IF(VLOOKUP($C1324,'sin-list 180320_update'!$B$2:$S$835,9,FALSE)="",NA(),VLOOKUP($C1324,'sin-list 180320_update'!$B$2:$S$835,9,FALSE)))</f>
        <v>#N/A</v>
      </c>
      <c r="N1324" s="76" t="e">
        <f>IF($C1324="-",IF($A1324="-",IF(VLOOKUP($D1324,'REACH Bilaga XVII_update'!$A$5:$E$131,4,FALSE)="",NA(),VLOOKUP($D1324,'REACH Bilaga XVII_update'!$A$5:$E$131,4,FALSE)),IF(VLOOKUP($A1324,'REACH Bilaga XVII_update'!$C$5:$D$131,2,FALSE)="",NA(),VLOOKUP($A1324,'REACH Bilaga XVII_update'!$C$5:$D$131,2,FALSE))),IF(VLOOKUP($C1324,'REACH Bilaga XVII_update'!$B$5:$D$131,3,FALSE)="",NA(),VLOOKUP($C1324,'REACH Bilaga XVII_update'!$B$5:$D$131,3,FALSE)))</f>
        <v>#N/A</v>
      </c>
      <c r="O1324" s="76" t="e">
        <f>IF($C1324="-",IF($A1324="-",IF(VLOOKUP($D1324,' REACH Bilaga 59_update'!$A$5:$E$210,5,FALSE)="",NA(),VLOOKUP($D1324,' REACH Bilaga 59_update'!$A$5:$E$210,5,FALSE)),IF(VLOOKUP($A1324,' REACH Bilaga 59_update'!$D$5:$E$210,2,FALSE)="",NA(),VLOOKUP($A1324,' REACH Bilaga 59_update'!$D$5:$E$210,2,FALSE))),IF(VLOOKUP($C1324,' REACH Bilaga 59_update'!$C$5:$E$210,3,FALSE)="",NA(),VLOOKUP($C1324,' REACH Bilaga 59_update'!$C$5:$E$210,3,FALSE)))</f>
        <v>#N/A</v>
      </c>
      <c r="P1324" s="76" t="e">
        <f>IF(C1324="-",IF(A1324="-",IFERROR(VLOOKUP($D1324,' REACH Bilaga 59_update'!$A$5:$F$210,MATCH(Sammanfattning!P$1,' REACH Bilaga 59_update'!$A$4:$F$4,0),FALSE),VLOOKUP($D1324,'REACH Bilaga XIV_update'!$A$4:$H$110,MATCH(Sammanfattning!P$1,'REACH Bilaga XIV_update'!$A$4:$H$4,0),FALSE)),IFERROR(VLOOKUP($A1324,' REACH Bilaga 59_update'!$D$5:$F$210,MATCH(Sammanfattning!P$1,' REACH Bilaga 59_update'!$D$4:$F$4,0),FALSE),VLOOKUP($A1324,'REACH Bilaga XIV_update'!$D$4:$H$110,MATCH(Sammanfattning!P$1,'REACH Bilaga XIV_update'!$D$4:$H$4,0),FALSE))),IFERROR(VLOOKUP($C1324,' REACH Bilaga 59_update'!$C$5:$F$210,MATCH(Sammanfattning!P$1,' REACH Bilaga 59_update'!$C$4:$F$4,0),FALSE),VLOOKUP($C1324,'REACH Bilaga XIV_update'!$C$4:$H$110,MATCH(Sammanfattning!P$1,'REACH Bilaga XIV_update'!$C$4:$H$4,0),FALSE)))</f>
        <v>#N/A</v>
      </c>
      <c r="Q1324" s="76" t="e">
        <f>IF($C1324="-",IF($A1324="-",IF(VLOOKUP($D1324,'REACH Bilaga XIV_update'!$A$5:$I$110,9,FALSE)="",NA(),VLOOKUP($D1324,'REACH Bilaga XIV_update'!$A$5:$I$110,9,FALSE)),IF(VLOOKUP($A1324,'REACH Bilaga XIV_update'!$D$5:$I$110,6,FALSE)="",NA(),VLOOKUP($A1324,'REACH Bilaga XIV_update'!$D$5:$I$110,6,FALSE))),IF(VLOOKUP($C1324,'REACH Bilaga XIV_update'!$C$5:$I$110,7,FALSE)="",NA(),VLOOKUP($C1324,'REACH Bilaga XIV_update'!$C$5:$I$110,7,FALSE)))</f>
        <v>#N/A</v>
      </c>
      <c r="R1324" s="76" t="e">
        <f>IF($C1324="-",IF($A1324="-",IF(VLOOKUP($D1324,CoRAP_update!$A$5:$O$376,15,FALSE)="",NA(),VLOOKUP($D1324,CoRAP_update!$A$5:$O$376,15,FALSE)),IF(VLOOKUP($A1324,CoRAP_update!$D$5:$O$376,12,FALSE)="",NA(),VLOOKUP($A1324,CoRAP_update!$D$5:$O$376,12,FALSE))),IF(VLOOKUP($C1324,CoRAP_update!$C$5:$O$376,13,FALSE)="",NA(),VLOOKUP($C1324,CoRAP_update!$C$5:$O$376,13,FALSE)))</f>
        <v>#N/A</v>
      </c>
      <c r="S1324" s="144" t="e">
        <f>IF($C1324="-",IF($A1324="-",VLOOKUP($D1324,CoRAP_update!$A$5:$J$376,MATCH(Sammanfattning!S$1,CoRAP_update!$A$4:$J$4,0),FALSE),VLOOKUP($A1324,CoRAP_update!$D$5:$J$376,MATCH(Sammanfattning!S$1,CoRAP_update!$D$4:$J$4,0),FALSE)),VLOOKUP($C1324,CoRAP_update!$C$5:$J$376,MATCH(Sammanfattning!S$1,CoRAP_update!$C$4:$J$4,0),FALSE))</f>
        <v>#N/A</v>
      </c>
      <c r="T1324" s="76" t="str">
        <f>IF($A1324="-",VLOOKUP($D1324,EDC_update!$C$2:$F$450,4,FALSE),VLOOKUP($A1324,EDC_update!$B$2:$F$450,5,FALSE))</f>
        <v>CAT2</v>
      </c>
      <c r="V1324" s="78">
        <f>IF(IFERROR(SEARCH("PBT",P1324),99)=99,IF(IFERROR(SEARCH("suspected PBT",S1324),99)=99,IF(IFERROR(SEARCH("concluded to be PBT",K1324),99)=99,IF(IFERROR(SEARCH("PBT",S1324),99)=99,IF(IFERROR(SEARCH("PBT cand",L1324),99)=99,IF(IFERROR(SEARCH("PBT",L1324),99)=99,IF(IFERROR(SEARCH("persistent, bioackumulative and toxic properties",K1324),99)=99,0,Scoring!$E$3),Scoring!$E$3),Scoring!$E$7),Scoring!$E$3),Scoring!$E$5),Scoring!$E$6),Scoring!$E$3)</f>
        <v>0</v>
      </c>
      <c r="W1324" s="78">
        <f>IF(IFERROR(SEARCH("vPvB",P1324),99)=99,IF(IFERROR(SEARCH("suspected pbt/vPvB",S1324),99)=99,IF(IFERROR(SEARCH("vPvB",S1324),99)=99,IF(IFERROR(SEARCH("concluded to be a vPvB",S1324),99)=99,IF(IFERROR(SEARCH("identified as vPvB",K1324),99)=99,IF(IFERROR(SEARCH("concluded to be a vPvB",K1324),99)=99,IF(IFERROR(SEARCH("concluded to be both pbt and vPvB",S1324),99)=99,IF(IFERROR(SEARCH("concluded to be both pbt and vPvB",K1324),99)=99,0,Scoring!$E$5),Scoring!$E$5),Scoring!$E$5),Scoring!$E$5),Scoring!$E$5),Scoring!$E$4),Scoring!$E$6),Scoring!$E$4)</f>
        <v>0</v>
      </c>
      <c r="X1324" s="78">
        <f>IF(IFERROR(SEARCH("H410",N1324),99)=99,IF(IFERROR(SEARCH("H410",O1324),99)=99,IF(IFERROR(SEARCH("H410",Q1324),99)=99,IF(IFERROR(SEARCH("H410",M1324),99)=99,IF(IFERROR(SEARCH("H410",R1324),99)=99,IF(IFERROR(SEARCH("H411",N1324),99)=99,IF(IFERROR(SEARCH("H411",O1324),99)=99,IF(IFERROR(SEARCH("H411",Q1324),99)=99,IF(IFERROR(SEARCH("H411",M1324),99)=99,IF(IFERROR(SEARCH("H411",R1324),99)=99,IF(IFERROR(SEARCH("H413",N1324),99)=99,IF(IFERROR(SEARCH("H413",O1324),99)=99,IF(IFERROR(SEARCH("H413",Q1324),99)=99,IF(IFERROR(SEARCH("H413",M1324),99)=99,IF(IFERROR(SEARCH("H413",R1324),99)=99,IF(IFERROR(SEARCH("H412",N1324),99)=99,IF(IFERROR(SEARCH("H412",O1324),99)=99,IF(IFERROR(SEARCH("H412",Q1324),99)=99,IF(IFERROR(SEARCH("H412",M1324),99)=99,IF(IFERROR(SEARCH("H412",R1324),99)=99,0,Scoring!$E$2),Scoring!$E$2),Scoring!$E$2),Scoring!$E$2),Scoring!$E$2),Scoring!$E$2),Scoring!$E$2),Scoring!$E$2),Scoring!$E$2),Scoring!$E$2),Scoring!$E$2),Scoring!$E$2),Scoring!$E$2),Scoring!$E$2),Scoring!$E$2),Scoring!$E$2),Scoring!$E$2),Scoring!$E$2),Scoring!$E$2),Scoring!$E$2)</f>
        <v>0</v>
      </c>
      <c r="Y1324" s="78">
        <f>IF(IFERROR(SEARCH("CMR",K1324),99)=99,IF(IFERROR(SEARCH("Suspected CMR",S1324),99)=99,IF(IFERROR(SEARCH("CMR",S1324),99)=99,0,Scoring!$E$8),Scoring!$E$9),Scoring!$E$8)</f>
        <v>0</v>
      </c>
      <c r="Z1324" s="78">
        <f>IF(IFERROR(SEARCH("H350",N1324),99)=99,IF(IFERROR(SEARCH("H350",O1324),99)=99,IF(IFERROR(SEARCH("H350",Q1324),99)=99,IF(IFERROR(SEARCH("H350",M1324),99)=99,IF(IFERROR(SEARCH("H350",R1324),99)=99,IF(IFERROR(SEARCH("H351",N1324),99)=99,IF(IFERROR(SEARCH("H351",O1324),99)=99,IF(IFERROR(SEARCH("H351",Q1324),99)=99,IF(IFERROR(SEARCH("H351",M1324),99)=99,IF(IFERROR(SEARCH("H351",R1324),99)=99,IF(IFERROR(SEARCH("carcinogenic",P1324),99)=99,IF(IFERROR(SEARCH("suspected carcinogenic",S1324),99)=99,0,Scoring!$E$12),Scoring!$E$11),Scoring!$E$10),Scoring!$E$10),Scoring!$E$10),Scoring!$E$10),Scoring!$E$10),Scoring!$E$10),Scoring!$E$10),Scoring!$E$10),Scoring!$E$10),Scoring!$E$10)</f>
        <v>0</v>
      </c>
      <c r="AA1324" s="78">
        <f>IF(IFERROR(SEARCH("H340",N1324),99)=99,IF(IFERROR(SEARCH("H340",O1324),99)=99,IF(IFERROR(SEARCH("H340",Q1324),99)=99,IF(IFERROR(SEARCH("H340",M1324),99)=99,IF(IFERROR(SEARCH("H340",R1324),99)=99,IF(IFERROR(SEARCH("H341",N1324),99)=99,IF(IFERROR(SEARCH("H341",O1324),99)=99,IF(IFERROR(SEARCH("H341",Q1324),99)=99,IF(IFERROR(SEARCH("H341",M1324),99)=99,IF(IFERROR(SEARCH("H341",R1324),99)=99,IF(IFERROR(SEARCH("mutagenic",P1324),99)=99,IF(IFERROR(SEARCH("suspected mutagenic",S1324),99)=99,0,Scoring!$E$15),Scoring!$E$14),Scoring!$E$13),Scoring!$E$13),Scoring!$E$13),Scoring!$E$13),Scoring!$E$13),Scoring!$E$13),Scoring!$E$13),Scoring!$E$13),Scoring!$E$13),Scoring!$E$13)</f>
        <v>0</v>
      </c>
      <c r="AB1324" s="78">
        <f>IF(IFERROR(SEARCH("H360",N1324),99)=99,IF(IFERROR(SEARCH("H360",O1324),99)=99,IF(IFERROR(SEARCH("H360",Q1324),99)=99,IF(IFERROR(SEARCH("H360",M1324),99)=99,IF(IFERROR(SEARCH("H360",R1324),99)=99,IF(IFERROR(SEARCH("H361",N1324),99)=99,IF(IFERROR(SEARCH("H361",O1324),99)=99,IF(IFERROR(SEARCH("H361",Q1324),99)=99,IF(IFERROR(SEARCH("H361",M1324),99)=99,IF(IFERROR(SEARCH("H361",R1324),99)=99,IF(IFERROR(SEARCH("reproduction",P1324),99)=99,IF(IFERROR(SEARCH("suspected reprotoxic",S1324),99)=99,IF(IFERROR(SEARCH("reprotoxic",S1324),99)=99,IF(IFERROR(SEARCH("reprotoxic",K1324),99)=99,0,Scoring!$E$18),Scoring!$E$18),Scoring!$E$19),Scoring!$E$17),Scoring!$E$16),Scoring!$E$16),Scoring!$E$16),Scoring!$E$16),Scoring!$E$16),Scoring!$E$16),Scoring!$E$16),Scoring!$E$16),Scoring!$E$16),Scoring!$E$16)</f>
        <v>0</v>
      </c>
      <c r="AC1324" s="78">
        <f>IF(IFERROR(SEARCH("57f",L1324),99)=99,IF(IFERROR(SEARCH("57(f)",P1324),99)=99,0,Scoring!$E$20),Scoring!$E$20)</f>
        <v>0</v>
      </c>
      <c r="AD1324" s="78">
        <f>IF(IFERROR(SEARCH("CAT1",T1324),99)=99,IF(IFERROR(SEARCH("CAT2",T1324),99)=99,IF(IFERROR(SEARCH("CAT3",T1324),99)=99,IF(IFERROR(SEARCH("concluded to be endocrine",K1324),99)=99,IF(IFERROR(SEARCH("categorised as endocrine",K1324),99)=99,IF(IFERROR(SEARCH("endocrine disrupting",P1324),99)=99,IF(IFERROR(SEARCH("endocrine disrupting",K1324),99)=99,IF(IFERROR(SEARCH("suspected endocrine",S1324),99)=99,IF(IFERROR(SEARCH("potential endocrine",S1324),99)=99,0,Scoring!$E$25),Scoring!$E$25),Scoring!$E$24),Scoring!$E$24),Scoring!$E$24),Scoring!$E$24),Scoring!$E$23),Scoring!$E$22),Scoring!$E$21)</f>
        <v>0.5</v>
      </c>
      <c r="AE1324" s="78">
        <f>IF(IFERROR(SEARCH("suspected sensitiser",S1324),99)=99,IF(IFERROR(SEARCH("sensitiser",S1324),99)=99,IF(IFERROR(SEARCH("other hazard based concern",S1324),99)=99,0,Scoring!$E$28),Scoring!$E$26),Scoring!$E$27)</f>
        <v>0</v>
      </c>
      <c r="AF1324" s="78">
        <f>IF(IFERROR(M1324,1)=1,IF(IFERROR(N1324,1)=1,IF(IFERROR(O1324,1)=1,IF(IFERROR(Q1324,1)=1,IF(IFERROR(R1324,1)=1,IF(IFERROR(T1324,1)=1,IF(IFERROR(K1324,1)=1,IF(IFERROR(P1324,1)=1,IF(IFERROR(S1324,1)=1,Scoring!$E$29,0),0),0),0),0),0),0),0),0)</f>
        <v>0</v>
      </c>
      <c r="AG1324" s="78">
        <f t="shared" si="90"/>
        <v>0.5</v>
      </c>
      <c r="AI1324" s="93"/>
      <c r="AJ1324" s="94"/>
      <c r="AK1324" s="76"/>
      <c r="AL1324" s="75"/>
      <c r="AN1324" s="79"/>
      <c r="AO1324" s="79"/>
      <c r="AP1324" s="79"/>
      <c r="AQ1324" s="79"/>
      <c r="AR1324" s="79"/>
      <c r="AS1324" s="78"/>
      <c r="AU1324" s="79">
        <f>IF(IFERROR(F1324,99)=99,IF(IFERROR(G1324,99)=99,IF(IFERROR(H1324,99)=99,IF(IFERROR(I1324,99)=99,IF(IFERROR(E1324,99)=99,IF(IFERROR(J1324,99)=99,0,Scoring!$B$7),Scoring!$B$3),Scoring!$B$2),Scoring!$B$6),Scoring!$B$5),Scoring!$B$4)</f>
        <v>0.3</v>
      </c>
      <c r="AV1324" s="78">
        <f t="shared" si="91"/>
        <v>0.15</v>
      </c>
      <c r="AW1324" s="78"/>
      <c r="AX1324" s="66"/>
      <c r="AY1324" s="78"/>
      <c r="AZ1324" s="76"/>
      <c r="BB1324" s="76"/>
    </row>
    <row r="1325" spans="1:54" x14ac:dyDescent="0.25">
      <c r="A1325" s="89" t="s">
        <v>6444</v>
      </c>
      <c r="B1325" s="89" t="s">
        <v>30</v>
      </c>
      <c r="C1325" s="89" t="s">
        <v>30</v>
      </c>
      <c r="D1325" s="89" t="s">
        <v>7310</v>
      </c>
      <c r="E1325" s="76" t="e">
        <f>IF(C1325="-",IF(A1325="-",VLOOKUP(D1325,'sin-list 180320_update'!$C$2:$C$835,1,FALSE),VLOOKUP(A1325,'sin-list 180320_update'!$A$2:$A$835,1,FALSE)),VLOOKUP(C1325,'sin-list 180320_update'!$B$2:$B$835,1,FALSE))</f>
        <v>#N/A</v>
      </c>
      <c r="F1325" s="76" t="e">
        <f>IF($C1325="-",IF($A1325="-",VLOOKUP($D1325,'REACH Bilaga XVII_update'!$A$5:$A$131,1,FALSE),VLOOKUP($A1325,'REACH Bilaga XVII_update'!$C$5:$C$131,1,FALSE)),VLOOKUP($C1325,'REACH Bilaga XVII_update'!$B$5:$B$131,1,FALSE))</f>
        <v>#N/A</v>
      </c>
      <c r="G1325" s="76" t="e">
        <f>IF($C1325="-",IF($A1325="-",VLOOKUP($D1325,' REACH Bilaga 59_update'!$A$5:$A$210,1,FALSE),VLOOKUP($A1325,' REACH Bilaga 59_update'!$D$5:$D$210,1,FALSE)),VLOOKUP($C1325,' REACH Bilaga 59_update'!$C$5:$C$210,1,FALSE))</f>
        <v>#N/A</v>
      </c>
      <c r="H1325" s="76" t="e">
        <f>IF($C1325="-",IF($A1325="-",VLOOKUP($D1325,'REACH Bilaga XIV_update'!$A$5:$A$110,1,FALSE),VLOOKUP($A1325,'REACH Bilaga XIV_update'!$D$5:$D$110,1,FALSE)),VLOOKUP($C1325,'REACH Bilaga XIV_update'!$C$5:$C$110,1,FALSE))</f>
        <v>#N/A</v>
      </c>
      <c r="I1325" s="76" t="e">
        <f>IF($C1325="-",IF($A1325="-",VLOOKUP($D1325,CoRAP_update!$A$5:$A$376,1,FALSE),VLOOKUP($A1325,CoRAP_update!$D$5:$D$376,1,FALSE)),VLOOKUP($C1325,CoRAP_update!$C$5:$C$376,1,FALSE))</f>
        <v>#N/A</v>
      </c>
      <c r="J1325" s="76" t="str">
        <f>IF($C1325="-",IF($A1325="-",VLOOKUP($D1325,EDC_update!$C$2:$C$450,1,FALSE),VLOOKUP($A1325,EDC_update!$B$2:$B$450,1,FALSE)),VLOOKUP($C1325,EDC_update!$L$2:$L$450,1,FALSE))</f>
        <v>52645-53-1</v>
      </c>
      <c r="K1325" s="76" t="e">
        <f>IF($C1325="-",IF($A1325="-",IF(VLOOKUP($D1325,'sin-list 180320_update'!$C$2:$S$835,3,FALSE)="",NA(),VLOOKUP($D1325,'sin-list 180320_update'!$C$2:$S$835,3,FALSE)),IF(VLOOKUP($A1325,'sin-list 180320_update'!$A$2:$S$835,5,FALSE)="",NA(),VLOOKUP($A1325,'sin-list 180320_update'!$A$2:$S$835,5,FALSE))),IF(VLOOKUP($C1325,'sin-list 180320_update'!$B$2:$S$835,4,FALSE)="",NA(),VLOOKUP($C1325,'sin-list 180320_update'!$B$2:$S$835,4,FALSE)))</f>
        <v>#N/A</v>
      </c>
      <c r="L1325" s="76" t="e">
        <f>IF($C1325="-",IF($A1325="-",VLOOKUP($D1325,'sin-list 180320_update'!$C$2:$S$835,6,FALSE),VLOOKUP($A1325,'sin-list 180320_update'!$A$2:$S$835,8,FALSE)),VLOOKUP($C1325,'sin-list 180320_update'!$B$2:$S$835,7,FALSE))</f>
        <v>#N/A</v>
      </c>
      <c r="M1325" s="76" t="e">
        <f>IF($C1325="-",IF($A1325="-",IF(VLOOKUP($D1325,'sin-list 180320_update'!$C$2:$S$835,8,FALSE)="",NA(),VLOOKUP($D1325,'sin-list 180320_update'!$C$2:$S$835,8,FALSE)),IF(VLOOKUP($A1325,'sin-list 180320_update'!$A$2:$S$835,10,FALSE)="",NA(),VLOOKUP($A1325,'sin-list 180320_update'!$A$2:$S$835,10,FALSE))),IF(VLOOKUP($C1325,'sin-list 180320_update'!$B$2:$S$835,9,FALSE)="",NA(),VLOOKUP($C1325,'sin-list 180320_update'!$B$2:$S$835,9,FALSE)))</f>
        <v>#N/A</v>
      </c>
      <c r="N1325" s="76" t="e">
        <f>IF($C1325="-",IF($A1325="-",IF(VLOOKUP($D1325,'REACH Bilaga XVII_update'!$A$5:$E$131,4,FALSE)="",NA(),VLOOKUP($D1325,'REACH Bilaga XVII_update'!$A$5:$E$131,4,FALSE)),IF(VLOOKUP($A1325,'REACH Bilaga XVII_update'!$C$5:$D$131,2,FALSE)="",NA(),VLOOKUP($A1325,'REACH Bilaga XVII_update'!$C$5:$D$131,2,FALSE))),IF(VLOOKUP($C1325,'REACH Bilaga XVII_update'!$B$5:$D$131,3,FALSE)="",NA(),VLOOKUP($C1325,'REACH Bilaga XVII_update'!$B$5:$D$131,3,FALSE)))</f>
        <v>#N/A</v>
      </c>
      <c r="O1325" s="76" t="e">
        <f>IF($C1325="-",IF($A1325="-",IF(VLOOKUP($D1325,' REACH Bilaga 59_update'!$A$5:$E$210,5,FALSE)="",NA(),VLOOKUP($D1325,' REACH Bilaga 59_update'!$A$5:$E$210,5,FALSE)),IF(VLOOKUP($A1325,' REACH Bilaga 59_update'!$D$5:$E$210,2,FALSE)="",NA(),VLOOKUP($A1325,' REACH Bilaga 59_update'!$D$5:$E$210,2,FALSE))),IF(VLOOKUP($C1325,' REACH Bilaga 59_update'!$C$5:$E$210,3,FALSE)="",NA(),VLOOKUP($C1325,' REACH Bilaga 59_update'!$C$5:$E$210,3,FALSE)))</f>
        <v>#N/A</v>
      </c>
      <c r="P1325" s="76" t="e">
        <f>IF(C1325="-",IF(A1325="-",IFERROR(VLOOKUP($D1325,' REACH Bilaga 59_update'!$A$5:$F$210,MATCH(Sammanfattning!P$1,' REACH Bilaga 59_update'!$A$4:$F$4,0),FALSE),VLOOKUP($D1325,'REACH Bilaga XIV_update'!$A$4:$H$110,MATCH(Sammanfattning!P$1,'REACH Bilaga XIV_update'!$A$4:$H$4,0),FALSE)),IFERROR(VLOOKUP($A1325,' REACH Bilaga 59_update'!$D$5:$F$210,MATCH(Sammanfattning!P$1,' REACH Bilaga 59_update'!$D$4:$F$4,0),FALSE),VLOOKUP($A1325,'REACH Bilaga XIV_update'!$D$4:$H$110,MATCH(Sammanfattning!P$1,'REACH Bilaga XIV_update'!$D$4:$H$4,0),FALSE))),IFERROR(VLOOKUP($C1325,' REACH Bilaga 59_update'!$C$5:$F$210,MATCH(Sammanfattning!P$1,' REACH Bilaga 59_update'!$C$4:$F$4,0),FALSE),VLOOKUP($C1325,'REACH Bilaga XIV_update'!$C$4:$H$110,MATCH(Sammanfattning!P$1,'REACH Bilaga XIV_update'!$C$4:$H$4,0),FALSE)))</f>
        <v>#N/A</v>
      </c>
      <c r="Q1325" s="76" t="e">
        <f>IF($C1325="-",IF($A1325="-",IF(VLOOKUP($D1325,'REACH Bilaga XIV_update'!$A$5:$I$110,9,FALSE)="",NA(),VLOOKUP($D1325,'REACH Bilaga XIV_update'!$A$5:$I$110,9,FALSE)),IF(VLOOKUP($A1325,'REACH Bilaga XIV_update'!$D$5:$I$110,6,FALSE)="",NA(),VLOOKUP($A1325,'REACH Bilaga XIV_update'!$D$5:$I$110,6,FALSE))),IF(VLOOKUP($C1325,'REACH Bilaga XIV_update'!$C$5:$I$110,7,FALSE)="",NA(),VLOOKUP($C1325,'REACH Bilaga XIV_update'!$C$5:$I$110,7,FALSE)))</f>
        <v>#N/A</v>
      </c>
      <c r="R1325" s="76" t="e">
        <f>IF($C1325="-",IF($A1325="-",IF(VLOOKUP($D1325,CoRAP_update!$A$5:$O$376,15,FALSE)="",NA(),VLOOKUP($D1325,CoRAP_update!$A$5:$O$376,15,FALSE)),IF(VLOOKUP($A1325,CoRAP_update!$D$5:$O$376,12,FALSE)="",NA(),VLOOKUP($A1325,CoRAP_update!$D$5:$O$376,12,FALSE))),IF(VLOOKUP($C1325,CoRAP_update!$C$5:$O$376,13,FALSE)="",NA(),VLOOKUP($C1325,CoRAP_update!$C$5:$O$376,13,FALSE)))</f>
        <v>#N/A</v>
      </c>
      <c r="S1325" s="144" t="e">
        <f>IF($C1325="-",IF($A1325="-",VLOOKUP($D1325,CoRAP_update!$A$5:$J$376,MATCH(Sammanfattning!S$1,CoRAP_update!$A$4:$J$4,0),FALSE),VLOOKUP($A1325,CoRAP_update!$D$5:$J$376,MATCH(Sammanfattning!S$1,CoRAP_update!$D$4:$J$4,0),FALSE)),VLOOKUP($C1325,CoRAP_update!$C$5:$J$376,MATCH(Sammanfattning!S$1,CoRAP_update!$C$4:$J$4,0),FALSE))</f>
        <v>#N/A</v>
      </c>
      <c r="T1325" s="76" t="str">
        <f>IF($A1325="-",VLOOKUP($D1325,EDC_update!$C$2:$F$450,4,FALSE),VLOOKUP($A1325,EDC_update!$B$2:$F$450,5,FALSE))</f>
        <v>CAT2</v>
      </c>
      <c r="V1325" s="78">
        <f>IF(IFERROR(SEARCH("PBT",P1325),99)=99,IF(IFERROR(SEARCH("suspected PBT",S1325),99)=99,IF(IFERROR(SEARCH("concluded to be PBT",K1325),99)=99,IF(IFERROR(SEARCH("PBT",S1325),99)=99,IF(IFERROR(SEARCH("PBT cand",L1325),99)=99,IF(IFERROR(SEARCH("PBT",L1325),99)=99,IF(IFERROR(SEARCH("persistent, bioackumulative and toxic properties",K1325),99)=99,0,Scoring!$E$3),Scoring!$E$3),Scoring!$E$7),Scoring!$E$3),Scoring!$E$5),Scoring!$E$6),Scoring!$E$3)</f>
        <v>0</v>
      </c>
      <c r="W1325" s="78">
        <f>IF(IFERROR(SEARCH("vPvB",P1325),99)=99,IF(IFERROR(SEARCH("suspected pbt/vPvB",S1325),99)=99,IF(IFERROR(SEARCH("vPvB",S1325),99)=99,IF(IFERROR(SEARCH("concluded to be a vPvB",S1325),99)=99,IF(IFERROR(SEARCH("identified as vPvB",K1325),99)=99,IF(IFERROR(SEARCH("concluded to be a vPvB",K1325),99)=99,IF(IFERROR(SEARCH("concluded to be both pbt and vPvB",S1325),99)=99,IF(IFERROR(SEARCH("concluded to be both pbt and vPvB",K1325),99)=99,0,Scoring!$E$5),Scoring!$E$5),Scoring!$E$5),Scoring!$E$5),Scoring!$E$5),Scoring!$E$4),Scoring!$E$6),Scoring!$E$4)</f>
        <v>0</v>
      </c>
      <c r="X1325" s="78">
        <f>IF(IFERROR(SEARCH("H410",N1325),99)=99,IF(IFERROR(SEARCH("H410",O1325),99)=99,IF(IFERROR(SEARCH("H410",Q1325),99)=99,IF(IFERROR(SEARCH("H410",M1325),99)=99,IF(IFERROR(SEARCH("H410",R1325),99)=99,IF(IFERROR(SEARCH("H411",N1325),99)=99,IF(IFERROR(SEARCH("H411",O1325),99)=99,IF(IFERROR(SEARCH("H411",Q1325),99)=99,IF(IFERROR(SEARCH("H411",M1325),99)=99,IF(IFERROR(SEARCH("H411",R1325),99)=99,IF(IFERROR(SEARCH("H413",N1325),99)=99,IF(IFERROR(SEARCH("H413",O1325),99)=99,IF(IFERROR(SEARCH("H413",Q1325),99)=99,IF(IFERROR(SEARCH("H413",M1325),99)=99,IF(IFERROR(SEARCH("H413",R1325),99)=99,IF(IFERROR(SEARCH("H412",N1325),99)=99,IF(IFERROR(SEARCH("H412",O1325),99)=99,IF(IFERROR(SEARCH("H412",Q1325),99)=99,IF(IFERROR(SEARCH("H412",M1325),99)=99,IF(IFERROR(SEARCH("H412",R1325),99)=99,0,Scoring!$E$2),Scoring!$E$2),Scoring!$E$2),Scoring!$E$2),Scoring!$E$2),Scoring!$E$2),Scoring!$E$2),Scoring!$E$2),Scoring!$E$2),Scoring!$E$2),Scoring!$E$2),Scoring!$E$2),Scoring!$E$2),Scoring!$E$2),Scoring!$E$2),Scoring!$E$2),Scoring!$E$2),Scoring!$E$2),Scoring!$E$2),Scoring!$E$2)</f>
        <v>0</v>
      </c>
      <c r="Y1325" s="78">
        <f>IF(IFERROR(SEARCH("CMR",K1325),99)=99,IF(IFERROR(SEARCH("Suspected CMR",S1325),99)=99,IF(IFERROR(SEARCH("CMR",S1325),99)=99,0,Scoring!$E$8),Scoring!$E$9),Scoring!$E$8)</f>
        <v>0</v>
      </c>
      <c r="Z1325" s="78">
        <f>IF(IFERROR(SEARCH("H350",N1325),99)=99,IF(IFERROR(SEARCH("H350",O1325),99)=99,IF(IFERROR(SEARCH("H350",Q1325),99)=99,IF(IFERROR(SEARCH("H350",M1325),99)=99,IF(IFERROR(SEARCH("H350",R1325),99)=99,IF(IFERROR(SEARCH("H351",N1325),99)=99,IF(IFERROR(SEARCH("H351",O1325),99)=99,IF(IFERROR(SEARCH("H351",Q1325),99)=99,IF(IFERROR(SEARCH("H351",M1325),99)=99,IF(IFERROR(SEARCH("H351",R1325),99)=99,IF(IFERROR(SEARCH("carcinogenic",P1325),99)=99,IF(IFERROR(SEARCH("suspected carcinogenic",S1325),99)=99,0,Scoring!$E$12),Scoring!$E$11),Scoring!$E$10),Scoring!$E$10),Scoring!$E$10),Scoring!$E$10),Scoring!$E$10),Scoring!$E$10),Scoring!$E$10),Scoring!$E$10),Scoring!$E$10),Scoring!$E$10)</f>
        <v>0</v>
      </c>
      <c r="AA1325" s="78">
        <f>IF(IFERROR(SEARCH("H340",N1325),99)=99,IF(IFERROR(SEARCH("H340",O1325),99)=99,IF(IFERROR(SEARCH("H340",Q1325),99)=99,IF(IFERROR(SEARCH("H340",M1325),99)=99,IF(IFERROR(SEARCH("H340",R1325),99)=99,IF(IFERROR(SEARCH("H341",N1325),99)=99,IF(IFERROR(SEARCH("H341",O1325),99)=99,IF(IFERROR(SEARCH("H341",Q1325),99)=99,IF(IFERROR(SEARCH("H341",M1325),99)=99,IF(IFERROR(SEARCH("H341",R1325),99)=99,IF(IFERROR(SEARCH("mutagenic",P1325),99)=99,IF(IFERROR(SEARCH("suspected mutagenic",S1325),99)=99,0,Scoring!$E$15),Scoring!$E$14),Scoring!$E$13),Scoring!$E$13),Scoring!$E$13),Scoring!$E$13),Scoring!$E$13),Scoring!$E$13),Scoring!$E$13),Scoring!$E$13),Scoring!$E$13),Scoring!$E$13)</f>
        <v>0</v>
      </c>
      <c r="AB1325" s="78">
        <f>IF(IFERROR(SEARCH("H360",N1325),99)=99,IF(IFERROR(SEARCH("H360",O1325),99)=99,IF(IFERROR(SEARCH("H360",Q1325),99)=99,IF(IFERROR(SEARCH("H360",M1325),99)=99,IF(IFERROR(SEARCH("H360",R1325),99)=99,IF(IFERROR(SEARCH("H361",N1325),99)=99,IF(IFERROR(SEARCH("H361",O1325),99)=99,IF(IFERROR(SEARCH("H361",Q1325),99)=99,IF(IFERROR(SEARCH("H361",M1325),99)=99,IF(IFERROR(SEARCH("H361",R1325),99)=99,IF(IFERROR(SEARCH("reproduction",P1325),99)=99,IF(IFERROR(SEARCH("suspected reprotoxic",S1325),99)=99,IF(IFERROR(SEARCH("reprotoxic",S1325),99)=99,IF(IFERROR(SEARCH("reprotoxic",K1325),99)=99,0,Scoring!$E$18),Scoring!$E$18),Scoring!$E$19),Scoring!$E$17),Scoring!$E$16),Scoring!$E$16),Scoring!$E$16),Scoring!$E$16),Scoring!$E$16),Scoring!$E$16),Scoring!$E$16),Scoring!$E$16),Scoring!$E$16),Scoring!$E$16)</f>
        <v>0</v>
      </c>
      <c r="AC1325" s="78">
        <f>IF(IFERROR(SEARCH("57f",L1325),99)=99,IF(IFERROR(SEARCH("57(f)",P1325),99)=99,0,Scoring!$E$20),Scoring!$E$20)</f>
        <v>0</v>
      </c>
      <c r="AD1325" s="78">
        <f>IF(IFERROR(SEARCH("CAT1",T1325),99)=99,IF(IFERROR(SEARCH("CAT2",T1325),99)=99,IF(IFERROR(SEARCH("CAT3",T1325),99)=99,IF(IFERROR(SEARCH("concluded to be endocrine",K1325),99)=99,IF(IFERROR(SEARCH("categorised as endocrine",K1325),99)=99,IF(IFERROR(SEARCH("endocrine disrupting",P1325),99)=99,IF(IFERROR(SEARCH("endocrine disrupting",K1325),99)=99,IF(IFERROR(SEARCH("suspected endocrine",S1325),99)=99,IF(IFERROR(SEARCH("potential endocrine",S1325),99)=99,0,Scoring!$E$25),Scoring!$E$25),Scoring!$E$24),Scoring!$E$24),Scoring!$E$24),Scoring!$E$24),Scoring!$E$23),Scoring!$E$22),Scoring!$E$21)</f>
        <v>0.5</v>
      </c>
      <c r="AE1325" s="78">
        <f>IF(IFERROR(SEARCH("suspected sensitiser",S1325),99)=99,IF(IFERROR(SEARCH("sensitiser",S1325),99)=99,IF(IFERROR(SEARCH("other hazard based concern",S1325),99)=99,0,Scoring!$E$28),Scoring!$E$26),Scoring!$E$27)</f>
        <v>0</v>
      </c>
      <c r="AF1325" s="78">
        <f>IF(IFERROR(M1325,1)=1,IF(IFERROR(N1325,1)=1,IF(IFERROR(O1325,1)=1,IF(IFERROR(Q1325,1)=1,IF(IFERROR(R1325,1)=1,IF(IFERROR(T1325,1)=1,IF(IFERROR(K1325,1)=1,IF(IFERROR(P1325,1)=1,IF(IFERROR(S1325,1)=1,Scoring!$E$29,0),0),0),0),0),0),0),0),0)</f>
        <v>0</v>
      </c>
      <c r="AG1325" s="78">
        <f t="shared" si="90"/>
        <v>0.5</v>
      </c>
      <c r="AI1325" s="93"/>
      <c r="AJ1325" s="94"/>
      <c r="AK1325" s="76"/>
      <c r="AL1325" s="75"/>
      <c r="AN1325" s="79"/>
      <c r="AO1325" s="79"/>
      <c r="AP1325" s="79"/>
      <c r="AQ1325" s="79"/>
      <c r="AR1325" s="79"/>
      <c r="AS1325" s="78"/>
      <c r="AU1325" s="79">
        <f>IF(IFERROR(F1325,99)=99,IF(IFERROR(G1325,99)=99,IF(IFERROR(H1325,99)=99,IF(IFERROR(I1325,99)=99,IF(IFERROR(E1325,99)=99,IF(IFERROR(J1325,99)=99,0,Scoring!$B$7),Scoring!$B$3),Scoring!$B$2),Scoring!$B$6),Scoring!$B$5),Scoring!$B$4)</f>
        <v>0.3</v>
      </c>
      <c r="AV1325" s="78">
        <f t="shared" si="91"/>
        <v>0.15</v>
      </c>
      <c r="AW1325" s="78"/>
      <c r="AX1325" s="66"/>
      <c r="AY1325" s="78"/>
      <c r="AZ1325" s="76"/>
      <c r="BB1325" s="76"/>
    </row>
    <row r="1326" spans="1:54" x14ac:dyDescent="0.25">
      <c r="A1326" s="89" t="s">
        <v>5927</v>
      </c>
      <c r="B1326" s="89" t="s">
        <v>30</v>
      </c>
      <c r="C1326" s="89" t="s">
        <v>30</v>
      </c>
      <c r="D1326" s="89" t="s">
        <v>7404</v>
      </c>
      <c r="E1326" s="76" t="e">
        <f>IF(C1326="-",IF(A1326="-",VLOOKUP(D1326,'sin-list 180320_update'!$C$2:$C$835,1,FALSE),VLOOKUP(A1326,'sin-list 180320_update'!$A$2:$A$835,1,FALSE)),VLOOKUP(C1326,'sin-list 180320_update'!$B$2:$B$835,1,FALSE))</f>
        <v>#N/A</v>
      </c>
      <c r="F1326" s="76" t="e">
        <f>IF($C1326="-",IF($A1326="-",VLOOKUP($D1326,'REACH Bilaga XVII_update'!$A$5:$A$131,1,FALSE),VLOOKUP($A1326,'REACH Bilaga XVII_update'!$C$5:$C$131,1,FALSE)),VLOOKUP($C1326,'REACH Bilaga XVII_update'!$B$5:$B$131,1,FALSE))</f>
        <v>#N/A</v>
      </c>
      <c r="G1326" s="76" t="e">
        <f>IF($C1326="-",IF($A1326="-",VLOOKUP($D1326,' REACH Bilaga 59_update'!$A$5:$A$210,1,FALSE),VLOOKUP($A1326,' REACH Bilaga 59_update'!$D$5:$D$210,1,FALSE)),VLOOKUP($C1326,' REACH Bilaga 59_update'!$C$5:$C$210,1,FALSE))</f>
        <v>#N/A</v>
      </c>
      <c r="H1326" s="76" t="e">
        <f>IF($C1326="-",IF($A1326="-",VLOOKUP($D1326,'REACH Bilaga XIV_update'!$A$5:$A$110,1,FALSE),VLOOKUP($A1326,'REACH Bilaga XIV_update'!$D$5:$D$110,1,FALSE)),VLOOKUP($C1326,'REACH Bilaga XIV_update'!$C$5:$C$110,1,FALSE))</f>
        <v>#N/A</v>
      </c>
      <c r="I1326" s="76" t="e">
        <f>IF($C1326="-",IF($A1326="-",VLOOKUP($D1326,CoRAP_update!$A$5:$A$376,1,FALSE),VLOOKUP($A1326,CoRAP_update!$D$5:$D$376,1,FALSE)),VLOOKUP($C1326,CoRAP_update!$C$5:$C$376,1,FALSE))</f>
        <v>#N/A</v>
      </c>
      <c r="J1326" s="76" t="str">
        <f>IF($C1326="-",IF($A1326="-",VLOOKUP($D1326,EDC_update!$C$2:$C$450,1,FALSE),VLOOKUP($A1326,EDC_update!$B$2:$B$450,1,FALSE)),VLOOKUP($C1326,EDC_update!$L$2:$L$450,1,FALSE))</f>
        <v>52-68-6</v>
      </c>
      <c r="K1326" s="76" t="e">
        <f>IF($C1326="-",IF($A1326="-",IF(VLOOKUP($D1326,'sin-list 180320_update'!$C$2:$S$835,3,FALSE)="",NA(),VLOOKUP($D1326,'sin-list 180320_update'!$C$2:$S$835,3,FALSE)),IF(VLOOKUP($A1326,'sin-list 180320_update'!$A$2:$S$835,5,FALSE)="",NA(),VLOOKUP($A1326,'sin-list 180320_update'!$A$2:$S$835,5,FALSE))),IF(VLOOKUP($C1326,'sin-list 180320_update'!$B$2:$S$835,4,FALSE)="",NA(),VLOOKUP($C1326,'sin-list 180320_update'!$B$2:$S$835,4,FALSE)))</f>
        <v>#N/A</v>
      </c>
      <c r="L1326" s="76" t="e">
        <f>IF($C1326="-",IF($A1326="-",VLOOKUP($D1326,'sin-list 180320_update'!$C$2:$S$835,6,FALSE),VLOOKUP($A1326,'sin-list 180320_update'!$A$2:$S$835,8,FALSE)),VLOOKUP($C1326,'sin-list 180320_update'!$B$2:$S$835,7,FALSE))</f>
        <v>#N/A</v>
      </c>
      <c r="M1326" s="76" t="e">
        <f>IF($C1326="-",IF($A1326="-",IF(VLOOKUP($D1326,'sin-list 180320_update'!$C$2:$S$835,8,FALSE)="",NA(),VLOOKUP($D1326,'sin-list 180320_update'!$C$2:$S$835,8,FALSE)),IF(VLOOKUP($A1326,'sin-list 180320_update'!$A$2:$S$835,10,FALSE)="",NA(),VLOOKUP($A1326,'sin-list 180320_update'!$A$2:$S$835,10,FALSE))),IF(VLOOKUP($C1326,'sin-list 180320_update'!$B$2:$S$835,9,FALSE)="",NA(),VLOOKUP($C1326,'sin-list 180320_update'!$B$2:$S$835,9,FALSE)))</f>
        <v>#N/A</v>
      </c>
      <c r="N1326" s="76" t="e">
        <f>IF($C1326="-",IF($A1326="-",IF(VLOOKUP($D1326,'REACH Bilaga XVII_update'!$A$5:$E$131,4,FALSE)="",NA(),VLOOKUP($D1326,'REACH Bilaga XVII_update'!$A$5:$E$131,4,FALSE)),IF(VLOOKUP($A1326,'REACH Bilaga XVII_update'!$C$5:$D$131,2,FALSE)="",NA(),VLOOKUP($A1326,'REACH Bilaga XVII_update'!$C$5:$D$131,2,FALSE))),IF(VLOOKUP($C1326,'REACH Bilaga XVII_update'!$B$5:$D$131,3,FALSE)="",NA(),VLOOKUP($C1326,'REACH Bilaga XVII_update'!$B$5:$D$131,3,FALSE)))</f>
        <v>#N/A</v>
      </c>
      <c r="O1326" s="76" t="e">
        <f>IF($C1326="-",IF($A1326="-",IF(VLOOKUP($D1326,' REACH Bilaga 59_update'!$A$5:$E$210,5,FALSE)="",NA(),VLOOKUP($D1326,' REACH Bilaga 59_update'!$A$5:$E$210,5,FALSE)),IF(VLOOKUP($A1326,' REACH Bilaga 59_update'!$D$5:$E$210,2,FALSE)="",NA(),VLOOKUP($A1326,' REACH Bilaga 59_update'!$D$5:$E$210,2,FALSE))),IF(VLOOKUP($C1326,' REACH Bilaga 59_update'!$C$5:$E$210,3,FALSE)="",NA(),VLOOKUP($C1326,' REACH Bilaga 59_update'!$C$5:$E$210,3,FALSE)))</f>
        <v>#N/A</v>
      </c>
      <c r="P1326" s="76" t="e">
        <f>IF(C1326="-",IF(A1326="-",IFERROR(VLOOKUP($D1326,' REACH Bilaga 59_update'!$A$5:$F$210,MATCH(Sammanfattning!P$1,' REACH Bilaga 59_update'!$A$4:$F$4,0),FALSE),VLOOKUP($D1326,'REACH Bilaga XIV_update'!$A$4:$H$110,MATCH(Sammanfattning!P$1,'REACH Bilaga XIV_update'!$A$4:$H$4,0),FALSE)),IFERROR(VLOOKUP($A1326,' REACH Bilaga 59_update'!$D$5:$F$210,MATCH(Sammanfattning!P$1,' REACH Bilaga 59_update'!$D$4:$F$4,0),FALSE),VLOOKUP($A1326,'REACH Bilaga XIV_update'!$D$4:$H$110,MATCH(Sammanfattning!P$1,'REACH Bilaga XIV_update'!$D$4:$H$4,0),FALSE))),IFERROR(VLOOKUP($C1326,' REACH Bilaga 59_update'!$C$5:$F$210,MATCH(Sammanfattning!P$1,' REACH Bilaga 59_update'!$C$4:$F$4,0),FALSE),VLOOKUP($C1326,'REACH Bilaga XIV_update'!$C$4:$H$110,MATCH(Sammanfattning!P$1,'REACH Bilaga XIV_update'!$C$4:$H$4,0),FALSE)))</f>
        <v>#N/A</v>
      </c>
      <c r="Q1326" s="76" t="e">
        <f>IF($C1326="-",IF($A1326="-",IF(VLOOKUP($D1326,'REACH Bilaga XIV_update'!$A$5:$I$110,9,FALSE)="",NA(),VLOOKUP($D1326,'REACH Bilaga XIV_update'!$A$5:$I$110,9,FALSE)),IF(VLOOKUP($A1326,'REACH Bilaga XIV_update'!$D$5:$I$110,6,FALSE)="",NA(),VLOOKUP($A1326,'REACH Bilaga XIV_update'!$D$5:$I$110,6,FALSE))),IF(VLOOKUP($C1326,'REACH Bilaga XIV_update'!$C$5:$I$110,7,FALSE)="",NA(),VLOOKUP($C1326,'REACH Bilaga XIV_update'!$C$5:$I$110,7,FALSE)))</f>
        <v>#N/A</v>
      </c>
      <c r="R1326" s="76" t="e">
        <f>IF($C1326="-",IF($A1326="-",IF(VLOOKUP($D1326,CoRAP_update!$A$5:$O$376,15,FALSE)="",NA(),VLOOKUP($D1326,CoRAP_update!$A$5:$O$376,15,FALSE)),IF(VLOOKUP($A1326,CoRAP_update!$D$5:$O$376,12,FALSE)="",NA(),VLOOKUP($A1326,CoRAP_update!$D$5:$O$376,12,FALSE))),IF(VLOOKUP($C1326,CoRAP_update!$C$5:$O$376,13,FALSE)="",NA(),VLOOKUP($C1326,CoRAP_update!$C$5:$O$376,13,FALSE)))</f>
        <v>#N/A</v>
      </c>
      <c r="S1326" s="144" t="e">
        <f>IF($C1326="-",IF($A1326="-",VLOOKUP($D1326,CoRAP_update!$A$5:$J$376,MATCH(Sammanfattning!S$1,CoRAP_update!$A$4:$J$4,0),FALSE),VLOOKUP($A1326,CoRAP_update!$D$5:$J$376,MATCH(Sammanfattning!S$1,CoRAP_update!$D$4:$J$4,0),FALSE)),VLOOKUP($C1326,CoRAP_update!$C$5:$J$376,MATCH(Sammanfattning!S$1,CoRAP_update!$C$4:$J$4,0),FALSE))</f>
        <v>#N/A</v>
      </c>
      <c r="T1326" s="76" t="str">
        <f>IF($A1326="-",VLOOKUP($D1326,EDC_update!$C$2:$F$450,4,FALSE),VLOOKUP($A1326,EDC_update!$B$2:$F$450,5,FALSE))</f>
        <v>CAT2</v>
      </c>
      <c r="V1326" s="78">
        <f>IF(IFERROR(SEARCH("PBT",P1326),99)=99,IF(IFERROR(SEARCH("suspected PBT",S1326),99)=99,IF(IFERROR(SEARCH("concluded to be PBT",K1326),99)=99,IF(IFERROR(SEARCH("PBT",S1326),99)=99,IF(IFERROR(SEARCH("PBT cand",L1326),99)=99,IF(IFERROR(SEARCH("PBT",L1326),99)=99,IF(IFERROR(SEARCH("persistent, bioackumulative and toxic properties",K1326),99)=99,0,Scoring!$E$3),Scoring!$E$3),Scoring!$E$7),Scoring!$E$3),Scoring!$E$5),Scoring!$E$6),Scoring!$E$3)</f>
        <v>0</v>
      </c>
      <c r="W1326" s="78">
        <f>IF(IFERROR(SEARCH("vPvB",P1326),99)=99,IF(IFERROR(SEARCH("suspected pbt/vPvB",S1326),99)=99,IF(IFERROR(SEARCH("vPvB",S1326),99)=99,IF(IFERROR(SEARCH("concluded to be a vPvB",S1326),99)=99,IF(IFERROR(SEARCH("identified as vPvB",K1326),99)=99,IF(IFERROR(SEARCH("concluded to be a vPvB",K1326),99)=99,IF(IFERROR(SEARCH("concluded to be both pbt and vPvB",S1326),99)=99,IF(IFERROR(SEARCH("concluded to be both pbt and vPvB",K1326),99)=99,0,Scoring!$E$5),Scoring!$E$5),Scoring!$E$5),Scoring!$E$5),Scoring!$E$5),Scoring!$E$4),Scoring!$E$6),Scoring!$E$4)</f>
        <v>0</v>
      </c>
      <c r="X1326" s="78">
        <f>IF(IFERROR(SEARCH("H410",N1326),99)=99,IF(IFERROR(SEARCH("H410",O1326),99)=99,IF(IFERROR(SEARCH("H410",Q1326),99)=99,IF(IFERROR(SEARCH("H410",M1326),99)=99,IF(IFERROR(SEARCH("H410",R1326),99)=99,IF(IFERROR(SEARCH("H411",N1326),99)=99,IF(IFERROR(SEARCH("H411",O1326),99)=99,IF(IFERROR(SEARCH("H411",Q1326),99)=99,IF(IFERROR(SEARCH("H411",M1326),99)=99,IF(IFERROR(SEARCH("H411",R1326),99)=99,IF(IFERROR(SEARCH("H413",N1326),99)=99,IF(IFERROR(SEARCH("H413",O1326),99)=99,IF(IFERROR(SEARCH("H413",Q1326),99)=99,IF(IFERROR(SEARCH("H413",M1326),99)=99,IF(IFERROR(SEARCH("H413",R1326),99)=99,IF(IFERROR(SEARCH("H412",N1326),99)=99,IF(IFERROR(SEARCH("H412",O1326),99)=99,IF(IFERROR(SEARCH("H412",Q1326),99)=99,IF(IFERROR(SEARCH("H412",M1326),99)=99,IF(IFERROR(SEARCH("H412",R1326),99)=99,0,Scoring!$E$2),Scoring!$E$2),Scoring!$E$2),Scoring!$E$2),Scoring!$E$2),Scoring!$E$2),Scoring!$E$2),Scoring!$E$2),Scoring!$E$2),Scoring!$E$2),Scoring!$E$2),Scoring!$E$2),Scoring!$E$2),Scoring!$E$2),Scoring!$E$2),Scoring!$E$2),Scoring!$E$2),Scoring!$E$2),Scoring!$E$2),Scoring!$E$2)</f>
        <v>0</v>
      </c>
      <c r="Y1326" s="78">
        <f>IF(IFERROR(SEARCH("CMR",K1326),99)=99,IF(IFERROR(SEARCH("Suspected CMR",S1326),99)=99,IF(IFERROR(SEARCH("CMR",S1326),99)=99,0,Scoring!$E$8),Scoring!$E$9),Scoring!$E$8)</f>
        <v>0</v>
      </c>
      <c r="Z1326" s="78">
        <f>IF(IFERROR(SEARCH("H350",N1326),99)=99,IF(IFERROR(SEARCH("H350",O1326),99)=99,IF(IFERROR(SEARCH("H350",Q1326),99)=99,IF(IFERROR(SEARCH("H350",M1326),99)=99,IF(IFERROR(SEARCH("H350",R1326),99)=99,IF(IFERROR(SEARCH("H351",N1326),99)=99,IF(IFERROR(SEARCH("H351",O1326),99)=99,IF(IFERROR(SEARCH("H351",Q1326),99)=99,IF(IFERROR(SEARCH("H351",M1326),99)=99,IF(IFERROR(SEARCH("H351",R1326),99)=99,IF(IFERROR(SEARCH("carcinogenic",P1326),99)=99,IF(IFERROR(SEARCH("suspected carcinogenic",S1326),99)=99,0,Scoring!$E$12),Scoring!$E$11),Scoring!$E$10),Scoring!$E$10),Scoring!$E$10),Scoring!$E$10),Scoring!$E$10),Scoring!$E$10),Scoring!$E$10),Scoring!$E$10),Scoring!$E$10),Scoring!$E$10)</f>
        <v>0</v>
      </c>
      <c r="AA1326" s="78">
        <f>IF(IFERROR(SEARCH("H340",N1326),99)=99,IF(IFERROR(SEARCH("H340",O1326),99)=99,IF(IFERROR(SEARCH("H340",Q1326),99)=99,IF(IFERROR(SEARCH("H340",M1326),99)=99,IF(IFERROR(SEARCH("H340",R1326),99)=99,IF(IFERROR(SEARCH("H341",N1326),99)=99,IF(IFERROR(SEARCH("H341",O1326),99)=99,IF(IFERROR(SEARCH("H341",Q1326),99)=99,IF(IFERROR(SEARCH("H341",M1326),99)=99,IF(IFERROR(SEARCH("H341",R1326),99)=99,IF(IFERROR(SEARCH("mutagenic",P1326),99)=99,IF(IFERROR(SEARCH("suspected mutagenic",S1326),99)=99,0,Scoring!$E$15),Scoring!$E$14),Scoring!$E$13),Scoring!$E$13),Scoring!$E$13),Scoring!$E$13),Scoring!$E$13),Scoring!$E$13),Scoring!$E$13),Scoring!$E$13),Scoring!$E$13),Scoring!$E$13)</f>
        <v>0</v>
      </c>
      <c r="AB1326" s="78">
        <f>IF(IFERROR(SEARCH("H360",N1326),99)=99,IF(IFERROR(SEARCH("H360",O1326),99)=99,IF(IFERROR(SEARCH("H360",Q1326),99)=99,IF(IFERROR(SEARCH("H360",M1326),99)=99,IF(IFERROR(SEARCH("H360",R1326),99)=99,IF(IFERROR(SEARCH("H361",N1326),99)=99,IF(IFERROR(SEARCH("H361",O1326),99)=99,IF(IFERROR(SEARCH("H361",Q1326),99)=99,IF(IFERROR(SEARCH("H361",M1326),99)=99,IF(IFERROR(SEARCH("H361",R1326),99)=99,IF(IFERROR(SEARCH("reproduction",P1326),99)=99,IF(IFERROR(SEARCH("suspected reprotoxic",S1326),99)=99,IF(IFERROR(SEARCH("reprotoxic",S1326),99)=99,IF(IFERROR(SEARCH("reprotoxic",K1326),99)=99,0,Scoring!$E$18),Scoring!$E$18),Scoring!$E$19),Scoring!$E$17),Scoring!$E$16),Scoring!$E$16),Scoring!$E$16),Scoring!$E$16),Scoring!$E$16),Scoring!$E$16),Scoring!$E$16),Scoring!$E$16),Scoring!$E$16),Scoring!$E$16)</f>
        <v>0</v>
      </c>
      <c r="AC1326" s="78">
        <f>IF(IFERROR(SEARCH("57f",L1326),99)=99,IF(IFERROR(SEARCH("57(f)",P1326),99)=99,0,Scoring!$E$20),Scoring!$E$20)</f>
        <v>0</v>
      </c>
      <c r="AD1326" s="78">
        <f>IF(IFERROR(SEARCH("CAT1",T1326),99)=99,IF(IFERROR(SEARCH("CAT2",T1326),99)=99,IF(IFERROR(SEARCH("CAT3",T1326),99)=99,IF(IFERROR(SEARCH("concluded to be endocrine",K1326),99)=99,IF(IFERROR(SEARCH("categorised as endocrine",K1326),99)=99,IF(IFERROR(SEARCH("endocrine disrupting",P1326),99)=99,IF(IFERROR(SEARCH("endocrine disrupting",K1326),99)=99,IF(IFERROR(SEARCH("suspected endocrine",S1326),99)=99,IF(IFERROR(SEARCH("potential endocrine",S1326),99)=99,0,Scoring!$E$25),Scoring!$E$25),Scoring!$E$24),Scoring!$E$24),Scoring!$E$24),Scoring!$E$24),Scoring!$E$23),Scoring!$E$22),Scoring!$E$21)</f>
        <v>0.5</v>
      </c>
      <c r="AE1326" s="78">
        <f>IF(IFERROR(SEARCH("suspected sensitiser",S1326),99)=99,IF(IFERROR(SEARCH("sensitiser",S1326),99)=99,IF(IFERROR(SEARCH("other hazard based concern",S1326),99)=99,0,Scoring!$E$28),Scoring!$E$26),Scoring!$E$27)</f>
        <v>0</v>
      </c>
      <c r="AF1326" s="78">
        <f>IF(IFERROR(M1326,1)=1,IF(IFERROR(N1326,1)=1,IF(IFERROR(O1326,1)=1,IF(IFERROR(Q1326,1)=1,IF(IFERROR(R1326,1)=1,IF(IFERROR(T1326,1)=1,IF(IFERROR(K1326,1)=1,IF(IFERROR(P1326,1)=1,IF(IFERROR(S1326,1)=1,Scoring!$E$29,0),0),0),0),0),0),0),0),0)</f>
        <v>0</v>
      </c>
      <c r="AG1326" s="78">
        <f t="shared" si="90"/>
        <v>0.5</v>
      </c>
      <c r="AI1326" s="93"/>
      <c r="AJ1326" s="94"/>
      <c r="AK1326" s="76"/>
      <c r="AL1326" s="75"/>
      <c r="AN1326" s="79"/>
      <c r="AO1326" s="79"/>
      <c r="AP1326" s="79"/>
      <c r="AQ1326" s="79"/>
      <c r="AR1326" s="79"/>
      <c r="AS1326" s="78"/>
      <c r="AU1326" s="79">
        <f>IF(IFERROR(F1326,99)=99,IF(IFERROR(G1326,99)=99,IF(IFERROR(H1326,99)=99,IF(IFERROR(I1326,99)=99,IF(IFERROR(E1326,99)=99,IF(IFERROR(J1326,99)=99,0,Scoring!$B$7),Scoring!$B$3),Scoring!$B$2),Scoring!$B$6),Scoring!$B$5),Scoring!$B$4)</f>
        <v>0.3</v>
      </c>
      <c r="AV1326" s="78">
        <f t="shared" si="91"/>
        <v>0.15</v>
      </c>
      <c r="AW1326" s="78"/>
      <c r="AX1326" s="66"/>
      <c r="AY1326" s="78"/>
      <c r="AZ1326" s="76"/>
      <c r="BB1326" s="76"/>
    </row>
    <row r="1327" spans="1:54" x14ac:dyDescent="0.25">
      <c r="A1327" s="89" t="s">
        <v>7230</v>
      </c>
      <c r="B1327" s="89" t="s">
        <v>30</v>
      </c>
      <c r="C1327" s="89" t="s">
        <v>30</v>
      </c>
      <c r="D1327" s="89" t="s">
        <v>7231</v>
      </c>
      <c r="E1327" s="76" t="e">
        <f>IF(C1327="-",IF(A1327="-",VLOOKUP(D1327,'sin-list 180320_update'!$C$2:$C$835,1,FALSE),VLOOKUP(A1327,'sin-list 180320_update'!$A$2:$A$835,1,FALSE)),VLOOKUP(C1327,'sin-list 180320_update'!$B$2:$B$835,1,FALSE))</f>
        <v>#N/A</v>
      </c>
      <c r="F1327" s="76" t="e">
        <f>IF($C1327="-",IF($A1327="-",VLOOKUP($D1327,'REACH Bilaga XVII_update'!$A$5:$A$131,1,FALSE),VLOOKUP($A1327,'REACH Bilaga XVII_update'!$C$5:$C$131,1,FALSE)),VLOOKUP($C1327,'REACH Bilaga XVII_update'!$B$5:$B$131,1,FALSE))</f>
        <v>#N/A</v>
      </c>
      <c r="G1327" s="76" t="e">
        <f>IF($C1327="-",IF($A1327="-",VLOOKUP($D1327,' REACH Bilaga 59_update'!$A$5:$A$210,1,FALSE),VLOOKUP($A1327,' REACH Bilaga 59_update'!$D$5:$D$210,1,FALSE)),VLOOKUP($C1327,' REACH Bilaga 59_update'!$C$5:$C$210,1,FALSE))</f>
        <v>#N/A</v>
      </c>
      <c r="H1327" s="76" t="e">
        <f>IF($C1327="-",IF($A1327="-",VLOOKUP($D1327,'REACH Bilaga XIV_update'!$A$5:$A$110,1,FALSE),VLOOKUP($A1327,'REACH Bilaga XIV_update'!$D$5:$D$110,1,FALSE)),VLOOKUP($C1327,'REACH Bilaga XIV_update'!$C$5:$C$110,1,FALSE))</f>
        <v>#N/A</v>
      </c>
      <c r="I1327" s="76" t="e">
        <f>IF($C1327="-",IF($A1327="-",VLOOKUP($D1327,CoRAP_update!$A$5:$A$376,1,FALSE),VLOOKUP($A1327,CoRAP_update!$D$5:$D$376,1,FALSE)),VLOOKUP($C1327,CoRAP_update!$C$5:$C$376,1,FALSE))</f>
        <v>#N/A</v>
      </c>
      <c r="J1327" s="76" t="str">
        <f>IF($C1327="-",IF($A1327="-",VLOOKUP($D1327,EDC_update!$C$2:$C$450,1,FALSE),VLOOKUP($A1327,EDC_update!$B$2:$B$450,1,FALSE)),VLOOKUP($C1327,EDC_update!$L$2:$L$450,1,FALSE))</f>
        <v>56-38-2</v>
      </c>
      <c r="K1327" s="76" t="e">
        <f>IF($C1327="-",IF($A1327="-",IF(VLOOKUP($D1327,'sin-list 180320_update'!$C$2:$S$835,3,FALSE)="",NA(),VLOOKUP($D1327,'sin-list 180320_update'!$C$2:$S$835,3,FALSE)),IF(VLOOKUP($A1327,'sin-list 180320_update'!$A$2:$S$835,5,FALSE)="",NA(),VLOOKUP($A1327,'sin-list 180320_update'!$A$2:$S$835,5,FALSE))),IF(VLOOKUP($C1327,'sin-list 180320_update'!$B$2:$S$835,4,FALSE)="",NA(),VLOOKUP($C1327,'sin-list 180320_update'!$B$2:$S$835,4,FALSE)))</f>
        <v>#N/A</v>
      </c>
      <c r="L1327" s="76" t="e">
        <f>IF($C1327="-",IF($A1327="-",VLOOKUP($D1327,'sin-list 180320_update'!$C$2:$S$835,6,FALSE),VLOOKUP($A1327,'sin-list 180320_update'!$A$2:$S$835,8,FALSE)),VLOOKUP($C1327,'sin-list 180320_update'!$B$2:$S$835,7,FALSE))</f>
        <v>#N/A</v>
      </c>
      <c r="M1327" s="76" t="e">
        <f>IF($C1327="-",IF($A1327="-",IF(VLOOKUP($D1327,'sin-list 180320_update'!$C$2:$S$835,8,FALSE)="",NA(),VLOOKUP($D1327,'sin-list 180320_update'!$C$2:$S$835,8,FALSE)),IF(VLOOKUP($A1327,'sin-list 180320_update'!$A$2:$S$835,10,FALSE)="",NA(),VLOOKUP($A1327,'sin-list 180320_update'!$A$2:$S$835,10,FALSE))),IF(VLOOKUP($C1327,'sin-list 180320_update'!$B$2:$S$835,9,FALSE)="",NA(),VLOOKUP($C1327,'sin-list 180320_update'!$B$2:$S$835,9,FALSE)))</f>
        <v>#N/A</v>
      </c>
      <c r="N1327" s="76" t="e">
        <f>IF($C1327="-",IF($A1327="-",IF(VLOOKUP($D1327,'REACH Bilaga XVII_update'!$A$5:$E$131,4,FALSE)="",NA(),VLOOKUP($D1327,'REACH Bilaga XVII_update'!$A$5:$E$131,4,FALSE)),IF(VLOOKUP($A1327,'REACH Bilaga XVII_update'!$C$5:$D$131,2,FALSE)="",NA(),VLOOKUP($A1327,'REACH Bilaga XVII_update'!$C$5:$D$131,2,FALSE))),IF(VLOOKUP($C1327,'REACH Bilaga XVII_update'!$B$5:$D$131,3,FALSE)="",NA(),VLOOKUP($C1327,'REACH Bilaga XVII_update'!$B$5:$D$131,3,FALSE)))</f>
        <v>#N/A</v>
      </c>
      <c r="O1327" s="76" t="e">
        <f>IF($C1327="-",IF($A1327="-",IF(VLOOKUP($D1327,' REACH Bilaga 59_update'!$A$5:$E$210,5,FALSE)="",NA(),VLOOKUP($D1327,' REACH Bilaga 59_update'!$A$5:$E$210,5,FALSE)),IF(VLOOKUP($A1327,' REACH Bilaga 59_update'!$D$5:$E$210,2,FALSE)="",NA(),VLOOKUP($A1327,' REACH Bilaga 59_update'!$D$5:$E$210,2,FALSE))),IF(VLOOKUP($C1327,' REACH Bilaga 59_update'!$C$5:$E$210,3,FALSE)="",NA(),VLOOKUP($C1327,' REACH Bilaga 59_update'!$C$5:$E$210,3,FALSE)))</f>
        <v>#N/A</v>
      </c>
      <c r="P1327" s="76" t="e">
        <f>IF(C1327="-",IF(A1327="-",IFERROR(VLOOKUP($D1327,' REACH Bilaga 59_update'!$A$5:$F$210,MATCH(Sammanfattning!P$1,' REACH Bilaga 59_update'!$A$4:$F$4,0),FALSE),VLOOKUP($D1327,'REACH Bilaga XIV_update'!$A$4:$H$110,MATCH(Sammanfattning!P$1,'REACH Bilaga XIV_update'!$A$4:$H$4,0),FALSE)),IFERROR(VLOOKUP($A1327,' REACH Bilaga 59_update'!$D$5:$F$210,MATCH(Sammanfattning!P$1,' REACH Bilaga 59_update'!$D$4:$F$4,0),FALSE),VLOOKUP($A1327,'REACH Bilaga XIV_update'!$D$4:$H$110,MATCH(Sammanfattning!P$1,'REACH Bilaga XIV_update'!$D$4:$H$4,0),FALSE))),IFERROR(VLOOKUP($C1327,' REACH Bilaga 59_update'!$C$5:$F$210,MATCH(Sammanfattning!P$1,' REACH Bilaga 59_update'!$C$4:$F$4,0),FALSE),VLOOKUP($C1327,'REACH Bilaga XIV_update'!$C$4:$H$110,MATCH(Sammanfattning!P$1,'REACH Bilaga XIV_update'!$C$4:$H$4,0),FALSE)))</f>
        <v>#N/A</v>
      </c>
      <c r="Q1327" s="76" t="e">
        <f>IF($C1327="-",IF($A1327="-",IF(VLOOKUP($D1327,'REACH Bilaga XIV_update'!$A$5:$I$110,9,FALSE)="",NA(),VLOOKUP($D1327,'REACH Bilaga XIV_update'!$A$5:$I$110,9,FALSE)),IF(VLOOKUP($A1327,'REACH Bilaga XIV_update'!$D$5:$I$110,6,FALSE)="",NA(),VLOOKUP($A1327,'REACH Bilaga XIV_update'!$D$5:$I$110,6,FALSE))),IF(VLOOKUP($C1327,'REACH Bilaga XIV_update'!$C$5:$I$110,7,FALSE)="",NA(),VLOOKUP($C1327,'REACH Bilaga XIV_update'!$C$5:$I$110,7,FALSE)))</f>
        <v>#N/A</v>
      </c>
      <c r="R1327" s="76" t="e">
        <f>IF($C1327="-",IF($A1327="-",IF(VLOOKUP($D1327,CoRAP_update!$A$5:$O$376,15,FALSE)="",NA(),VLOOKUP($D1327,CoRAP_update!$A$5:$O$376,15,FALSE)),IF(VLOOKUP($A1327,CoRAP_update!$D$5:$O$376,12,FALSE)="",NA(),VLOOKUP($A1327,CoRAP_update!$D$5:$O$376,12,FALSE))),IF(VLOOKUP($C1327,CoRAP_update!$C$5:$O$376,13,FALSE)="",NA(),VLOOKUP($C1327,CoRAP_update!$C$5:$O$376,13,FALSE)))</f>
        <v>#N/A</v>
      </c>
      <c r="S1327" s="144" t="e">
        <f>IF($C1327="-",IF($A1327="-",VLOOKUP($D1327,CoRAP_update!$A$5:$J$376,MATCH(Sammanfattning!S$1,CoRAP_update!$A$4:$J$4,0),FALSE),VLOOKUP($A1327,CoRAP_update!$D$5:$J$376,MATCH(Sammanfattning!S$1,CoRAP_update!$D$4:$J$4,0),FALSE)),VLOOKUP($C1327,CoRAP_update!$C$5:$J$376,MATCH(Sammanfattning!S$1,CoRAP_update!$C$4:$J$4,0),FALSE))</f>
        <v>#N/A</v>
      </c>
      <c r="T1327" s="76" t="str">
        <f>IF($A1327="-",VLOOKUP($D1327,EDC_update!$C$2:$F$450,4,FALSE),VLOOKUP($A1327,EDC_update!$B$2:$F$450,5,FALSE))</f>
        <v>CAT2</v>
      </c>
      <c r="V1327" s="78">
        <f>IF(IFERROR(SEARCH("PBT",P1327),99)=99,IF(IFERROR(SEARCH("suspected PBT",S1327),99)=99,IF(IFERROR(SEARCH("concluded to be PBT",K1327),99)=99,IF(IFERROR(SEARCH("PBT",S1327),99)=99,IF(IFERROR(SEARCH("PBT cand",L1327),99)=99,IF(IFERROR(SEARCH("PBT",L1327),99)=99,IF(IFERROR(SEARCH("persistent, bioackumulative and toxic properties",K1327),99)=99,0,Scoring!$E$3),Scoring!$E$3),Scoring!$E$7),Scoring!$E$3),Scoring!$E$5),Scoring!$E$6),Scoring!$E$3)</f>
        <v>0</v>
      </c>
      <c r="W1327" s="78">
        <f>IF(IFERROR(SEARCH("vPvB",P1327),99)=99,IF(IFERROR(SEARCH("suspected pbt/vPvB",S1327),99)=99,IF(IFERROR(SEARCH("vPvB",S1327),99)=99,IF(IFERROR(SEARCH("concluded to be a vPvB",S1327),99)=99,IF(IFERROR(SEARCH("identified as vPvB",K1327),99)=99,IF(IFERROR(SEARCH("concluded to be a vPvB",K1327),99)=99,IF(IFERROR(SEARCH("concluded to be both pbt and vPvB",S1327),99)=99,IF(IFERROR(SEARCH("concluded to be both pbt and vPvB",K1327),99)=99,0,Scoring!$E$5),Scoring!$E$5),Scoring!$E$5),Scoring!$E$5),Scoring!$E$5),Scoring!$E$4),Scoring!$E$6),Scoring!$E$4)</f>
        <v>0</v>
      </c>
      <c r="X1327" s="78">
        <f>IF(IFERROR(SEARCH("H410",N1327),99)=99,IF(IFERROR(SEARCH("H410",O1327),99)=99,IF(IFERROR(SEARCH("H410",Q1327),99)=99,IF(IFERROR(SEARCH("H410",M1327),99)=99,IF(IFERROR(SEARCH("H410",R1327),99)=99,IF(IFERROR(SEARCH("H411",N1327),99)=99,IF(IFERROR(SEARCH("H411",O1327),99)=99,IF(IFERROR(SEARCH("H411",Q1327),99)=99,IF(IFERROR(SEARCH("H411",M1327),99)=99,IF(IFERROR(SEARCH("H411",R1327),99)=99,IF(IFERROR(SEARCH("H413",N1327),99)=99,IF(IFERROR(SEARCH("H413",O1327),99)=99,IF(IFERROR(SEARCH("H413",Q1327),99)=99,IF(IFERROR(SEARCH("H413",M1327),99)=99,IF(IFERROR(SEARCH("H413",R1327),99)=99,IF(IFERROR(SEARCH("H412",N1327),99)=99,IF(IFERROR(SEARCH("H412",O1327),99)=99,IF(IFERROR(SEARCH("H412",Q1327),99)=99,IF(IFERROR(SEARCH("H412",M1327),99)=99,IF(IFERROR(SEARCH("H412",R1327),99)=99,0,Scoring!$E$2),Scoring!$E$2),Scoring!$E$2),Scoring!$E$2),Scoring!$E$2),Scoring!$E$2),Scoring!$E$2),Scoring!$E$2),Scoring!$E$2),Scoring!$E$2),Scoring!$E$2),Scoring!$E$2),Scoring!$E$2),Scoring!$E$2),Scoring!$E$2),Scoring!$E$2),Scoring!$E$2),Scoring!$E$2),Scoring!$E$2),Scoring!$E$2)</f>
        <v>0</v>
      </c>
      <c r="Y1327" s="78">
        <f>IF(IFERROR(SEARCH("CMR",K1327),99)=99,IF(IFERROR(SEARCH("Suspected CMR",S1327),99)=99,IF(IFERROR(SEARCH("CMR",S1327),99)=99,0,Scoring!$E$8),Scoring!$E$9),Scoring!$E$8)</f>
        <v>0</v>
      </c>
      <c r="Z1327" s="78">
        <f>IF(IFERROR(SEARCH("H350",N1327),99)=99,IF(IFERROR(SEARCH("H350",O1327),99)=99,IF(IFERROR(SEARCH("H350",Q1327),99)=99,IF(IFERROR(SEARCH("H350",M1327),99)=99,IF(IFERROR(SEARCH("H350",R1327),99)=99,IF(IFERROR(SEARCH("H351",N1327),99)=99,IF(IFERROR(SEARCH("H351",O1327),99)=99,IF(IFERROR(SEARCH("H351",Q1327),99)=99,IF(IFERROR(SEARCH("H351",M1327),99)=99,IF(IFERROR(SEARCH("H351",R1327),99)=99,IF(IFERROR(SEARCH("carcinogenic",P1327),99)=99,IF(IFERROR(SEARCH("suspected carcinogenic",S1327),99)=99,0,Scoring!$E$12),Scoring!$E$11),Scoring!$E$10),Scoring!$E$10),Scoring!$E$10),Scoring!$E$10),Scoring!$E$10),Scoring!$E$10),Scoring!$E$10),Scoring!$E$10),Scoring!$E$10),Scoring!$E$10)</f>
        <v>0</v>
      </c>
      <c r="AA1327" s="78">
        <f>IF(IFERROR(SEARCH("H340",N1327),99)=99,IF(IFERROR(SEARCH("H340",O1327),99)=99,IF(IFERROR(SEARCH("H340",Q1327),99)=99,IF(IFERROR(SEARCH("H340",M1327),99)=99,IF(IFERROR(SEARCH("H340",R1327),99)=99,IF(IFERROR(SEARCH("H341",N1327),99)=99,IF(IFERROR(SEARCH("H341",O1327),99)=99,IF(IFERROR(SEARCH("H341",Q1327),99)=99,IF(IFERROR(SEARCH("H341",M1327),99)=99,IF(IFERROR(SEARCH("H341",R1327),99)=99,IF(IFERROR(SEARCH("mutagenic",P1327),99)=99,IF(IFERROR(SEARCH("suspected mutagenic",S1327),99)=99,0,Scoring!$E$15),Scoring!$E$14),Scoring!$E$13),Scoring!$E$13),Scoring!$E$13),Scoring!$E$13),Scoring!$E$13),Scoring!$E$13),Scoring!$E$13),Scoring!$E$13),Scoring!$E$13),Scoring!$E$13)</f>
        <v>0</v>
      </c>
      <c r="AB1327" s="78">
        <f>IF(IFERROR(SEARCH("H360",N1327),99)=99,IF(IFERROR(SEARCH("H360",O1327),99)=99,IF(IFERROR(SEARCH("H360",Q1327),99)=99,IF(IFERROR(SEARCH("H360",M1327),99)=99,IF(IFERROR(SEARCH("H360",R1327),99)=99,IF(IFERROR(SEARCH("H361",N1327),99)=99,IF(IFERROR(SEARCH("H361",O1327),99)=99,IF(IFERROR(SEARCH("H361",Q1327),99)=99,IF(IFERROR(SEARCH("H361",M1327),99)=99,IF(IFERROR(SEARCH("H361",R1327),99)=99,IF(IFERROR(SEARCH("reproduction",P1327),99)=99,IF(IFERROR(SEARCH("suspected reprotoxic",S1327),99)=99,IF(IFERROR(SEARCH("reprotoxic",S1327),99)=99,IF(IFERROR(SEARCH("reprotoxic",K1327),99)=99,0,Scoring!$E$18),Scoring!$E$18),Scoring!$E$19),Scoring!$E$17),Scoring!$E$16),Scoring!$E$16),Scoring!$E$16),Scoring!$E$16),Scoring!$E$16),Scoring!$E$16),Scoring!$E$16),Scoring!$E$16),Scoring!$E$16),Scoring!$E$16)</f>
        <v>0</v>
      </c>
      <c r="AC1327" s="78">
        <f>IF(IFERROR(SEARCH("57f",L1327),99)=99,IF(IFERROR(SEARCH("57(f)",P1327),99)=99,0,Scoring!$E$20),Scoring!$E$20)</f>
        <v>0</v>
      </c>
      <c r="AD1327" s="78">
        <f>IF(IFERROR(SEARCH("CAT1",T1327),99)=99,IF(IFERROR(SEARCH("CAT2",T1327),99)=99,IF(IFERROR(SEARCH("CAT3",T1327),99)=99,IF(IFERROR(SEARCH("concluded to be endocrine",K1327),99)=99,IF(IFERROR(SEARCH("categorised as endocrine",K1327),99)=99,IF(IFERROR(SEARCH("endocrine disrupting",P1327),99)=99,IF(IFERROR(SEARCH("endocrine disrupting",K1327),99)=99,IF(IFERROR(SEARCH("suspected endocrine",S1327),99)=99,IF(IFERROR(SEARCH("potential endocrine",S1327),99)=99,0,Scoring!$E$25),Scoring!$E$25),Scoring!$E$24),Scoring!$E$24),Scoring!$E$24),Scoring!$E$24),Scoring!$E$23),Scoring!$E$22),Scoring!$E$21)</f>
        <v>0.5</v>
      </c>
      <c r="AE1327" s="78">
        <f>IF(IFERROR(SEARCH("suspected sensitiser",S1327),99)=99,IF(IFERROR(SEARCH("sensitiser",S1327),99)=99,IF(IFERROR(SEARCH("other hazard based concern",S1327),99)=99,0,Scoring!$E$28),Scoring!$E$26),Scoring!$E$27)</f>
        <v>0</v>
      </c>
      <c r="AF1327" s="78">
        <f>IF(IFERROR(M1327,1)=1,IF(IFERROR(N1327,1)=1,IF(IFERROR(O1327,1)=1,IF(IFERROR(Q1327,1)=1,IF(IFERROR(R1327,1)=1,IF(IFERROR(T1327,1)=1,IF(IFERROR(K1327,1)=1,IF(IFERROR(P1327,1)=1,IF(IFERROR(S1327,1)=1,Scoring!$E$29,0),0),0),0),0),0),0),0),0)</f>
        <v>0</v>
      </c>
      <c r="AG1327" s="78">
        <f t="shared" si="90"/>
        <v>0.5</v>
      </c>
      <c r="AI1327" s="93"/>
      <c r="AJ1327" s="94"/>
      <c r="AK1327" s="76"/>
      <c r="AL1327" s="75"/>
      <c r="AN1327" s="79"/>
      <c r="AO1327" s="79"/>
      <c r="AP1327" s="79"/>
      <c r="AQ1327" s="79"/>
      <c r="AR1327" s="79"/>
      <c r="AS1327" s="78"/>
      <c r="AU1327" s="79">
        <f>IF(IFERROR(F1327,99)=99,IF(IFERROR(G1327,99)=99,IF(IFERROR(H1327,99)=99,IF(IFERROR(I1327,99)=99,IF(IFERROR(E1327,99)=99,IF(IFERROR(J1327,99)=99,0,Scoring!$B$7),Scoring!$B$3),Scoring!$B$2),Scoring!$B$6),Scoring!$B$5),Scoring!$B$4)</f>
        <v>0.3</v>
      </c>
      <c r="AV1327" s="78">
        <f t="shared" si="91"/>
        <v>0.15</v>
      </c>
      <c r="AW1327" s="78"/>
      <c r="AX1327" s="66"/>
      <c r="AY1327" s="78"/>
      <c r="AZ1327" s="76"/>
      <c r="BB1327" s="76"/>
    </row>
    <row r="1328" spans="1:54" x14ac:dyDescent="0.25">
      <c r="A1328" s="89" t="s">
        <v>6757</v>
      </c>
      <c r="B1328" s="89" t="s">
        <v>30</v>
      </c>
      <c r="C1328" s="89" t="s">
        <v>30</v>
      </c>
      <c r="D1328" s="89" t="s">
        <v>6758</v>
      </c>
      <c r="E1328" s="76" t="e">
        <f>IF(C1328="-",IF(A1328="-",VLOOKUP(D1328,'sin-list 180320_update'!$C$2:$C$835,1,FALSE),VLOOKUP(A1328,'sin-list 180320_update'!$A$2:$A$835,1,FALSE)),VLOOKUP(C1328,'sin-list 180320_update'!$B$2:$B$835,1,FALSE))</f>
        <v>#N/A</v>
      </c>
      <c r="F1328" s="76" t="e">
        <f>IF($C1328="-",IF($A1328="-",VLOOKUP($D1328,'REACH Bilaga XVII_update'!$A$5:$A$131,1,FALSE),VLOOKUP($A1328,'REACH Bilaga XVII_update'!$C$5:$C$131,1,FALSE)),VLOOKUP($C1328,'REACH Bilaga XVII_update'!$B$5:$B$131,1,FALSE))</f>
        <v>#N/A</v>
      </c>
      <c r="G1328" s="76" t="e">
        <f>IF($C1328="-",IF($A1328="-",VLOOKUP($D1328,' REACH Bilaga 59_update'!$A$5:$A$210,1,FALSE),VLOOKUP($A1328,' REACH Bilaga 59_update'!$D$5:$D$210,1,FALSE)),VLOOKUP($C1328,' REACH Bilaga 59_update'!$C$5:$C$210,1,FALSE))</f>
        <v>#N/A</v>
      </c>
      <c r="H1328" s="76" t="e">
        <f>IF($C1328="-",IF($A1328="-",VLOOKUP($D1328,'REACH Bilaga XIV_update'!$A$5:$A$110,1,FALSE),VLOOKUP($A1328,'REACH Bilaga XIV_update'!$D$5:$D$110,1,FALSE)),VLOOKUP($C1328,'REACH Bilaga XIV_update'!$C$5:$C$110,1,FALSE))</f>
        <v>#N/A</v>
      </c>
      <c r="I1328" s="76" t="e">
        <f>IF($C1328="-",IF($A1328="-",VLOOKUP($D1328,CoRAP_update!$A$5:$A$376,1,FALSE),VLOOKUP($A1328,CoRAP_update!$D$5:$D$376,1,FALSE)),VLOOKUP($C1328,CoRAP_update!$C$5:$C$376,1,FALSE))</f>
        <v>#N/A</v>
      </c>
      <c r="J1328" s="76" t="str">
        <f>IF($C1328="-",IF($A1328="-",VLOOKUP($D1328,EDC_update!$C$2:$C$450,1,FALSE),VLOOKUP($A1328,EDC_update!$B$2:$B$450,1,FALSE)),VLOOKUP($C1328,EDC_update!$L$2:$L$450,1,FALSE))</f>
        <v>57117-41-6</v>
      </c>
      <c r="K1328" s="76" t="e">
        <f>IF($C1328="-",IF($A1328="-",IF(VLOOKUP($D1328,'sin-list 180320_update'!$C$2:$S$835,3,FALSE)="",NA(),VLOOKUP($D1328,'sin-list 180320_update'!$C$2:$S$835,3,FALSE)),IF(VLOOKUP($A1328,'sin-list 180320_update'!$A$2:$S$835,5,FALSE)="",NA(),VLOOKUP($A1328,'sin-list 180320_update'!$A$2:$S$835,5,FALSE))),IF(VLOOKUP($C1328,'sin-list 180320_update'!$B$2:$S$835,4,FALSE)="",NA(),VLOOKUP($C1328,'sin-list 180320_update'!$B$2:$S$835,4,FALSE)))</f>
        <v>#N/A</v>
      </c>
      <c r="L1328" s="76" t="e">
        <f>IF($C1328="-",IF($A1328="-",VLOOKUP($D1328,'sin-list 180320_update'!$C$2:$S$835,6,FALSE),VLOOKUP($A1328,'sin-list 180320_update'!$A$2:$S$835,8,FALSE)),VLOOKUP($C1328,'sin-list 180320_update'!$B$2:$S$835,7,FALSE))</f>
        <v>#N/A</v>
      </c>
      <c r="M1328" s="76" t="e">
        <f>IF($C1328="-",IF($A1328="-",IF(VLOOKUP($D1328,'sin-list 180320_update'!$C$2:$S$835,8,FALSE)="",NA(),VLOOKUP($D1328,'sin-list 180320_update'!$C$2:$S$835,8,FALSE)),IF(VLOOKUP($A1328,'sin-list 180320_update'!$A$2:$S$835,10,FALSE)="",NA(),VLOOKUP($A1328,'sin-list 180320_update'!$A$2:$S$835,10,FALSE))),IF(VLOOKUP($C1328,'sin-list 180320_update'!$B$2:$S$835,9,FALSE)="",NA(),VLOOKUP($C1328,'sin-list 180320_update'!$B$2:$S$835,9,FALSE)))</f>
        <v>#N/A</v>
      </c>
      <c r="N1328" s="76" t="e">
        <f>IF($C1328="-",IF($A1328="-",IF(VLOOKUP($D1328,'REACH Bilaga XVII_update'!$A$5:$E$131,4,FALSE)="",NA(),VLOOKUP($D1328,'REACH Bilaga XVII_update'!$A$5:$E$131,4,FALSE)),IF(VLOOKUP($A1328,'REACH Bilaga XVII_update'!$C$5:$D$131,2,FALSE)="",NA(),VLOOKUP($A1328,'REACH Bilaga XVII_update'!$C$5:$D$131,2,FALSE))),IF(VLOOKUP($C1328,'REACH Bilaga XVII_update'!$B$5:$D$131,3,FALSE)="",NA(),VLOOKUP($C1328,'REACH Bilaga XVII_update'!$B$5:$D$131,3,FALSE)))</f>
        <v>#N/A</v>
      </c>
      <c r="O1328" s="76" t="e">
        <f>IF($C1328="-",IF($A1328="-",IF(VLOOKUP($D1328,' REACH Bilaga 59_update'!$A$5:$E$210,5,FALSE)="",NA(),VLOOKUP($D1328,' REACH Bilaga 59_update'!$A$5:$E$210,5,FALSE)),IF(VLOOKUP($A1328,' REACH Bilaga 59_update'!$D$5:$E$210,2,FALSE)="",NA(),VLOOKUP($A1328,' REACH Bilaga 59_update'!$D$5:$E$210,2,FALSE))),IF(VLOOKUP($C1328,' REACH Bilaga 59_update'!$C$5:$E$210,3,FALSE)="",NA(),VLOOKUP($C1328,' REACH Bilaga 59_update'!$C$5:$E$210,3,FALSE)))</f>
        <v>#N/A</v>
      </c>
      <c r="P1328" s="76" t="e">
        <f>IF(C1328="-",IF(A1328="-",IFERROR(VLOOKUP($D1328,' REACH Bilaga 59_update'!$A$5:$F$210,MATCH(Sammanfattning!P$1,' REACH Bilaga 59_update'!$A$4:$F$4,0),FALSE),VLOOKUP($D1328,'REACH Bilaga XIV_update'!$A$4:$H$110,MATCH(Sammanfattning!P$1,'REACH Bilaga XIV_update'!$A$4:$H$4,0),FALSE)),IFERROR(VLOOKUP($A1328,' REACH Bilaga 59_update'!$D$5:$F$210,MATCH(Sammanfattning!P$1,' REACH Bilaga 59_update'!$D$4:$F$4,0),FALSE),VLOOKUP($A1328,'REACH Bilaga XIV_update'!$D$4:$H$110,MATCH(Sammanfattning!P$1,'REACH Bilaga XIV_update'!$D$4:$H$4,0),FALSE))),IFERROR(VLOOKUP($C1328,' REACH Bilaga 59_update'!$C$5:$F$210,MATCH(Sammanfattning!P$1,' REACH Bilaga 59_update'!$C$4:$F$4,0),FALSE),VLOOKUP($C1328,'REACH Bilaga XIV_update'!$C$4:$H$110,MATCH(Sammanfattning!P$1,'REACH Bilaga XIV_update'!$C$4:$H$4,0),FALSE)))</f>
        <v>#N/A</v>
      </c>
      <c r="Q1328" s="76" t="e">
        <f>IF($C1328="-",IF($A1328="-",IF(VLOOKUP($D1328,'REACH Bilaga XIV_update'!$A$5:$I$110,9,FALSE)="",NA(),VLOOKUP($D1328,'REACH Bilaga XIV_update'!$A$5:$I$110,9,FALSE)),IF(VLOOKUP($A1328,'REACH Bilaga XIV_update'!$D$5:$I$110,6,FALSE)="",NA(),VLOOKUP($A1328,'REACH Bilaga XIV_update'!$D$5:$I$110,6,FALSE))),IF(VLOOKUP($C1328,'REACH Bilaga XIV_update'!$C$5:$I$110,7,FALSE)="",NA(),VLOOKUP($C1328,'REACH Bilaga XIV_update'!$C$5:$I$110,7,FALSE)))</f>
        <v>#N/A</v>
      </c>
      <c r="R1328" s="76" t="e">
        <f>IF($C1328="-",IF($A1328="-",IF(VLOOKUP($D1328,CoRAP_update!$A$5:$O$376,15,FALSE)="",NA(),VLOOKUP($D1328,CoRAP_update!$A$5:$O$376,15,FALSE)),IF(VLOOKUP($A1328,CoRAP_update!$D$5:$O$376,12,FALSE)="",NA(),VLOOKUP($A1328,CoRAP_update!$D$5:$O$376,12,FALSE))),IF(VLOOKUP($C1328,CoRAP_update!$C$5:$O$376,13,FALSE)="",NA(),VLOOKUP($C1328,CoRAP_update!$C$5:$O$376,13,FALSE)))</f>
        <v>#N/A</v>
      </c>
      <c r="S1328" s="144" t="e">
        <f>IF($C1328="-",IF($A1328="-",VLOOKUP($D1328,CoRAP_update!$A$5:$J$376,MATCH(Sammanfattning!S$1,CoRAP_update!$A$4:$J$4,0),FALSE),VLOOKUP($A1328,CoRAP_update!$D$5:$J$376,MATCH(Sammanfattning!S$1,CoRAP_update!$D$4:$J$4,0),FALSE)),VLOOKUP($C1328,CoRAP_update!$C$5:$J$376,MATCH(Sammanfattning!S$1,CoRAP_update!$C$4:$J$4,0),FALSE))</f>
        <v>#N/A</v>
      </c>
      <c r="T1328" s="76" t="str">
        <f>IF($A1328="-",VLOOKUP($D1328,EDC_update!$C$2:$F$450,4,FALSE),VLOOKUP($A1328,EDC_update!$B$2:$F$450,5,FALSE))</f>
        <v>CAT2</v>
      </c>
      <c r="V1328" s="78">
        <f>IF(IFERROR(SEARCH("PBT",P1328),99)=99,IF(IFERROR(SEARCH("suspected PBT",S1328),99)=99,IF(IFERROR(SEARCH("concluded to be PBT",K1328),99)=99,IF(IFERROR(SEARCH("PBT",S1328),99)=99,IF(IFERROR(SEARCH("PBT cand",L1328),99)=99,IF(IFERROR(SEARCH("PBT",L1328),99)=99,IF(IFERROR(SEARCH("persistent, bioackumulative and toxic properties",K1328),99)=99,0,Scoring!$E$3),Scoring!$E$3),Scoring!$E$7),Scoring!$E$3),Scoring!$E$5),Scoring!$E$6),Scoring!$E$3)</f>
        <v>0</v>
      </c>
      <c r="W1328" s="78">
        <f>IF(IFERROR(SEARCH("vPvB",P1328),99)=99,IF(IFERROR(SEARCH("suspected pbt/vPvB",S1328),99)=99,IF(IFERROR(SEARCH("vPvB",S1328),99)=99,IF(IFERROR(SEARCH("concluded to be a vPvB",S1328),99)=99,IF(IFERROR(SEARCH("identified as vPvB",K1328),99)=99,IF(IFERROR(SEARCH("concluded to be a vPvB",K1328),99)=99,IF(IFERROR(SEARCH("concluded to be both pbt and vPvB",S1328),99)=99,IF(IFERROR(SEARCH("concluded to be both pbt and vPvB",K1328),99)=99,0,Scoring!$E$5),Scoring!$E$5),Scoring!$E$5),Scoring!$E$5),Scoring!$E$5),Scoring!$E$4),Scoring!$E$6),Scoring!$E$4)</f>
        <v>0</v>
      </c>
      <c r="X1328" s="78">
        <f>IF(IFERROR(SEARCH("H410",N1328),99)=99,IF(IFERROR(SEARCH("H410",O1328),99)=99,IF(IFERROR(SEARCH("H410",Q1328),99)=99,IF(IFERROR(SEARCH("H410",M1328),99)=99,IF(IFERROR(SEARCH("H410",R1328),99)=99,IF(IFERROR(SEARCH("H411",N1328),99)=99,IF(IFERROR(SEARCH("H411",O1328),99)=99,IF(IFERROR(SEARCH("H411",Q1328),99)=99,IF(IFERROR(SEARCH("H411",M1328),99)=99,IF(IFERROR(SEARCH("H411",R1328),99)=99,IF(IFERROR(SEARCH("H413",N1328),99)=99,IF(IFERROR(SEARCH("H413",O1328),99)=99,IF(IFERROR(SEARCH("H413",Q1328),99)=99,IF(IFERROR(SEARCH("H413",M1328),99)=99,IF(IFERROR(SEARCH("H413",R1328),99)=99,IF(IFERROR(SEARCH("H412",N1328),99)=99,IF(IFERROR(SEARCH("H412",O1328),99)=99,IF(IFERROR(SEARCH("H412",Q1328),99)=99,IF(IFERROR(SEARCH("H412",M1328),99)=99,IF(IFERROR(SEARCH("H412",R1328),99)=99,0,Scoring!$E$2),Scoring!$E$2),Scoring!$E$2),Scoring!$E$2),Scoring!$E$2),Scoring!$E$2),Scoring!$E$2),Scoring!$E$2),Scoring!$E$2),Scoring!$E$2),Scoring!$E$2),Scoring!$E$2),Scoring!$E$2),Scoring!$E$2),Scoring!$E$2),Scoring!$E$2),Scoring!$E$2),Scoring!$E$2),Scoring!$E$2),Scoring!$E$2)</f>
        <v>0</v>
      </c>
      <c r="Y1328" s="78">
        <f>IF(IFERROR(SEARCH("CMR",K1328),99)=99,IF(IFERROR(SEARCH("Suspected CMR",S1328),99)=99,IF(IFERROR(SEARCH("CMR",S1328),99)=99,0,Scoring!$E$8),Scoring!$E$9),Scoring!$E$8)</f>
        <v>0</v>
      </c>
      <c r="Z1328" s="78">
        <f>IF(IFERROR(SEARCH("H350",N1328),99)=99,IF(IFERROR(SEARCH("H350",O1328),99)=99,IF(IFERROR(SEARCH("H350",Q1328),99)=99,IF(IFERROR(SEARCH("H350",M1328),99)=99,IF(IFERROR(SEARCH("H350",R1328),99)=99,IF(IFERROR(SEARCH("H351",N1328),99)=99,IF(IFERROR(SEARCH("H351",O1328),99)=99,IF(IFERROR(SEARCH("H351",Q1328),99)=99,IF(IFERROR(SEARCH("H351",M1328),99)=99,IF(IFERROR(SEARCH("H351",R1328),99)=99,IF(IFERROR(SEARCH("carcinogenic",P1328),99)=99,IF(IFERROR(SEARCH("suspected carcinogenic",S1328),99)=99,0,Scoring!$E$12),Scoring!$E$11),Scoring!$E$10),Scoring!$E$10),Scoring!$E$10),Scoring!$E$10),Scoring!$E$10),Scoring!$E$10),Scoring!$E$10),Scoring!$E$10),Scoring!$E$10),Scoring!$E$10)</f>
        <v>0</v>
      </c>
      <c r="AA1328" s="78">
        <f>IF(IFERROR(SEARCH("H340",N1328),99)=99,IF(IFERROR(SEARCH("H340",O1328),99)=99,IF(IFERROR(SEARCH("H340",Q1328),99)=99,IF(IFERROR(SEARCH("H340",M1328),99)=99,IF(IFERROR(SEARCH("H340",R1328),99)=99,IF(IFERROR(SEARCH("H341",N1328),99)=99,IF(IFERROR(SEARCH("H341",O1328),99)=99,IF(IFERROR(SEARCH("H341",Q1328),99)=99,IF(IFERROR(SEARCH("H341",M1328),99)=99,IF(IFERROR(SEARCH("H341",R1328),99)=99,IF(IFERROR(SEARCH("mutagenic",P1328),99)=99,IF(IFERROR(SEARCH("suspected mutagenic",S1328),99)=99,0,Scoring!$E$15),Scoring!$E$14),Scoring!$E$13),Scoring!$E$13),Scoring!$E$13),Scoring!$E$13),Scoring!$E$13),Scoring!$E$13),Scoring!$E$13),Scoring!$E$13),Scoring!$E$13),Scoring!$E$13)</f>
        <v>0</v>
      </c>
      <c r="AB1328" s="78">
        <f>IF(IFERROR(SEARCH("H360",N1328),99)=99,IF(IFERROR(SEARCH("H360",O1328),99)=99,IF(IFERROR(SEARCH("H360",Q1328),99)=99,IF(IFERROR(SEARCH("H360",M1328),99)=99,IF(IFERROR(SEARCH("H360",R1328),99)=99,IF(IFERROR(SEARCH("H361",N1328),99)=99,IF(IFERROR(SEARCH("H361",O1328),99)=99,IF(IFERROR(SEARCH("H361",Q1328),99)=99,IF(IFERROR(SEARCH("H361",M1328),99)=99,IF(IFERROR(SEARCH("H361",R1328),99)=99,IF(IFERROR(SEARCH("reproduction",P1328),99)=99,IF(IFERROR(SEARCH("suspected reprotoxic",S1328),99)=99,IF(IFERROR(SEARCH("reprotoxic",S1328),99)=99,IF(IFERROR(SEARCH("reprotoxic",K1328),99)=99,0,Scoring!$E$18),Scoring!$E$18),Scoring!$E$19),Scoring!$E$17),Scoring!$E$16),Scoring!$E$16),Scoring!$E$16),Scoring!$E$16),Scoring!$E$16),Scoring!$E$16),Scoring!$E$16),Scoring!$E$16),Scoring!$E$16),Scoring!$E$16)</f>
        <v>0</v>
      </c>
      <c r="AC1328" s="78">
        <f>IF(IFERROR(SEARCH("57f",L1328),99)=99,IF(IFERROR(SEARCH("57(f)",P1328),99)=99,0,Scoring!$E$20),Scoring!$E$20)</f>
        <v>0</v>
      </c>
      <c r="AD1328" s="78">
        <f>IF(IFERROR(SEARCH("CAT1",T1328),99)=99,IF(IFERROR(SEARCH("CAT2",T1328),99)=99,IF(IFERROR(SEARCH("CAT3",T1328),99)=99,IF(IFERROR(SEARCH("concluded to be endocrine",K1328),99)=99,IF(IFERROR(SEARCH("categorised as endocrine",K1328),99)=99,IF(IFERROR(SEARCH("endocrine disrupting",P1328),99)=99,IF(IFERROR(SEARCH("endocrine disrupting",K1328),99)=99,IF(IFERROR(SEARCH("suspected endocrine",S1328),99)=99,IF(IFERROR(SEARCH("potential endocrine",S1328),99)=99,0,Scoring!$E$25),Scoring!$E$25),Scoring!$E$24),Scoring!$E$24),Scoring!$E$24),Scoring!$E$24),Scoring!$E$23),Scoring!$E$22),Scoring!$E$21)</f>
        <v>0.5</v>
      </c>
      <c r="AE1328" s="78">
        <f>IF(IFERROR(SEARCH("suspected sensitiser",S1328),99)=99,IF(IFERROR(SEARCH("sensitiser",S1328),99)=99,IF(IFERROR(SEARCH("other hazard based concern",S1328),99)=99,0,Scoring!$E$28),Scoring!$E$26),Scoring!$E$27)</f>
        <v>0</v>
      </c>
      <c r="AF1328" s="78">
        <f>IF(IFERROR(M1328,1)=1,IF(IFERROR(N1328,1)=1,IF(IFERROR(O1328,1)=1,IF(IFERROR(Q1328,1)=1,IF(IFERROR(R1328,1)=1,IF(IFERROR(T1328,1)=1,IF(IFERROR(K1328,1)=1,IF(IFERROR(P1328,1)=1,IF(IFERROR(S1328,1)=1,Scoring!$E$29,0),0),0),0),0),0),0),0),0)</f>
        <v>0</v>
      </c>
      <c r="AG1328" s="78">
        <f t="shared" si="90"/>
        <v>0.5</v>
      </c>
      <c r="AI1328" s="93"/>
      <c r="AJ1328" s="94"/>
      <c r="AK1328" s="76"/>
      <c r="AL1328" s="75"/>
      <c r="AN1328" s="79"/>
      <c r="AO1328" s="79"/>
      <c r="AP1328" s="79"/>
      <c r="AQ1328" s="79"/>
      <c r="AR1328" s="79"/>
      <c r="AS1328" s="78"/>
      <c r="AU1328" s="79">
        <f>IF(IFERROR(F1328,99)=99,IF(IFERROR(G1328,99)=99,IF(IFERROR(H1328,99)=99,IF(IFERROR(I1328,99)=99,IF(IFERROR(E1328,99)=99,IF(IFERROR(J1328,99)=99,0,Scoring!$B$7),Scoring!$B$3),Scoring!$B$2),Scoring!$B$6),Scoring!$B$5),Scoring!$B$4)</f>
        <v>0.3</v>
      </c>
      <c r="AV1328" s="78">
        <f t="shared" si="91"/>
        <v>0.15</v>
      </c>
      <c r="AW1328" s="78"/>
      <c r="AX1328" s="66"/>
      <c r="AY1328" s="78"/>
      <c r="AZ1328" s="76"/>
      <c r="BB1328" s="76"/>
    </row>
    <row r="1329" spans="1:54" x14ac:dyDescent="0.25">
      <c r="A1329" s="89" t="s">
        <v>6152</v>
      </c>
      <c r="B1329" s="89" t="s">
        <v>30</v>
      </c>
      <c r="C1329" s="89" t="s">
        <v>30</v>
      </c>
      <c r="D1329" s="89" t="s">
        <v>6982</v>
      </c>
      <c r="E1329" s="76" t="e">
        <f>IF(C1329="-",IF(A1329="-",VLOOKUP(D1329,'sin-list 180320_update'!$C$2:$C$835,1,FALSE),VLOOKUP(A1329,'sin-list 180320_update'!$A$2:$A$835,1,FALSE)),VLOOKUP(C1329,'sin-list 180320_update'!$B$2:$B$835,1,FALSE))</f>
        <v>#N/A</v>
      </c>
      <c r="F1329" s="76" t="e">
        <f>IF($C1329="-",IF($A1329="-",VLOOKUP($D1329,'REACH Bilaga XVII_update'!$A$5:$A$131,1,FALSE),VLOOKUP($A1329,'REACH Bilaga XVII_update'!$C$5:$C$131,1,FALSE)),VLOOKUP($C1329,'REACH Bilaga XVII_update'!$B$5:$B$131,1,FALSE))</f>
        <v>#N/A</v>
      </c>
      <c r="G1329" s="76" t="e">
        <f>IF($C1329="-",IF($A1329="-",VLOOKUP($D1329,' REACH Bilaga 59_update'!$A$5:$A$210,1,FALSE),VLOOKUP($A1329,' REACH Bilaga 59_update'!$D$5:$D$210,1,FALSE)),VLOOKUP($C1329,' REACH Bilaga 59_update'!$C$5:$C$210,1,FALSE))</f>
        <v>#N/A</v>
      </c>
      <c r="H1329" s="76" t="e">
        <f>IF($C1329="-",IF($A1329="-",VLOOKUP($D1329,'REACH Bilaga XIV_update'!$A$5:$A$110,1,FALSE),VLOOKUP($A1329,'REACH Bilaga XIV_update'!$D$5:$D$110,1,FALSE)),VLOOKUP($C1329,'REACH Bilaga XIV_update'!$C$5:$C$110,1,FALSE))</f>
        <v>#N/A</v>
      </c>
      <c r="I1329" s="76" t="e">
        <f>IF($C1329="-",IF($A1329="-",VLOOKUP($D1329,CoRAP_update!$A$5:$A$376,1,FALSE),VLOOKUP($A1329,CoRAP_update!$D$5:$D$376,1,FALSE)),VLOOKUP($C1329,CoRAP_update!$C$5:$C$376,1,FALSE))</f>
        <v>#N/A</v>
      </c>
      <c r="J1329" s="76" t="str">
        <f>IF($C1329="-",IF($A1329="-",VLOOKUP($D1329,EDC_update!$C$2:$C$450,1,FALSE),VLOOKUP($A1329,EDC_update!$B$2:$B$450,1,FALSE)),VLOOKUP($C1329,EDC_update!$L$2:$L$450,1,FALSE))</f>
        <v>584-79-2</v>
      </c>
      <c r="K1329" s="76" t="e">
        <f>IF($C1329="-",IF($A1329="-",IF(VLOOKUP($D1329,'sin-list 180320_update'!$C$2:$S$835,3,FALSE)="",NA(),VLOOKUP($D1329,'sin-list 180320_update'!$C$2:$S$835,3,FALSE)),IF(VLOOKUP($A1329,'sin-list 180320_update'!$A$2:$S$835,5,FALSE)="",NA(),VLOOKUP($A1329,'sin-list 180320_update'!$A$2:$S$835,5,FALSE))),IF(VLOOKUP($C1329,'sin-list 180320_update'!$B$2:$S$835,4,FALSE)="",NA(),VLOOKUP($C1329,'sin-list 180320_update'!$B$2:$S$835,4,FALSE)))</f>
        <v>#N/A</v>
      </c>
      <c r="L1329" s="76" t="e">
        <f>IF($C1329="-",IF($A1329="-",VLOOKUP($D1329,'sin-list 180320_update'!$C$2:$S$835,6,FALSE),VLOOKUP($A1329,'sin-list 180320_update'!$A$2:$S$835,8,FALSE)),VLOOKUP($C1329,'sin-list 180320_update'!$B$2:$S$835,7,FALSE))</f>
        <v>#N/A</v>
      </c>
      <c r="M1329" s="76" t="e">
        <f>IF($C1329="-",IF($A1329="-",IF(VLOOKUP($D1329,'sin-list 180320_update'!$C$2:$S$835,8,FALSE)="",NA(),VLOOKUP($D1329,'sin-list 180320_update'!$C$2:$S$835,8,FALSE)),IF(VLOOKUP($A1329,'sin-list 180320_update'!$A$2:$S$835,10,FALSE)="",NA(),VLOOKUP($A1329,'sin-list 180320_update'!$A$2:$S$835,10,FALSE))),IF(VLOOKUP($C1329,'sin-list 180320_update'!$B$2:$S$835,9,FALSE)="",NA(),VLOOKUP($C1329,'sin-list 180320_update'!$B$2:$S$835,9,FALSE)))</f>
        <v>#N/A</v>
      </c>
      <c r="N1329" s="76" t="e">
        <f>IF($C1329="-",IF($A1329="-",IF(VLOOKUP($D1329,'REACH Bilaga XVII_update'!$A$5:$E$131,4,FALSE)="",NA(),VLOOKUP($D1329,'REACH Bilaga XVII_update'!$A$5:$E$131,4,FALSE)),IF(VLOOKUP($A1329,'REACH Bilaga XVII_update'!$C$5:$D$131,2,FALSE)="",NA(),VLOOKUP($A1329,'REACH Bilaga XVII_update'!$C$5:$D$131,2,FALSE))),IF(VLOOKUP($C1329,'REACH Bilaga XVII_update'!$B$5:$D$131,3,FALSE)="",NA(),VLOOKUP($C1329,'REACH Bilaga XVII_update'!$B$5:$D$131,3,FALSE)))</f>
        <v>#N/A</v>
      </c>
      <c r="O1329" s="76" t="e">
        <f>IF($C1329="-",IF($A1329="-",IF(VLOOKUP($D1329,' REACH Bilaga 59_update'!$A$5:$E$210,5,FALSE)="",NA(),VLOOKUP($D1329,' REACH Bilaga 59_update'!$A$5:$E$210,5,FALSE)),IF(VLOOKUP($A1329,' REACH Bilaga 59_update'!$D$5:$E$210,2,FALSE)="",NA(),VLOOKUP($A1329,' REACH Bilaga 59_update'!$D$5:$E$210,2,FALSE))),IF(VLOOKUP($C1329,' REACH Bilaga 59_update'!$C$5:$E$210,3,FALSE)="",NA(),VLOOKUP($C1329,' REACH Bilaga 59_update'!$C$5:$E$210,3,FALSE)))</f>
        <v>#N/A</v>
      </c>
      <c r="P1329" s="76" t="e">
        <f>IF(C1329="-",IF(A1329="-",IFERROR(VLOOKUP($D1329,' REACH Bilaga 59_update'!$A$5:$F$210,MATCH(Sammanfattning!P$1,' REACH Bilaga 59_update'!$A$4:$F$4,0),FALSE),VLOOKUP($D1329,'REACH Bilaga XIV_update'!$A$4:$H$110,MATCH(Sammanfattning!P$1,'REACH Bilaga XIV_update'!$A$4:$H$4,0),FALSE)),IFERROR(VLOOKUP($A1329,' REACH Bilaga 59_update'!$D$5:$F$210,MATCH(Sammanfattning!P$1,' REACH Bilaga 59_update'!$D$4:$F$4,0),FALSE),VLOOKUP($A1329,'REACH Bilaga XIV_update'!$D$4:$H$110,MATCH(Sammanfattning!P$1,'REACH Bilaga XIV_update'!$D$4:$H$4,0),FALSE))),IFERROR(VLOOKUP($C1329,' REACH Bilaga 59_update'!$C$5:$F$210,MATCH(Sammanfattning!P$1,' REACH Bilaga 59_update'!$C$4:$F$4,0),FALSE),VLOOKUP($C1329,'REACH Bilaga XIV_update'!$C$4:$H$110,MATCH(Sammanfattning!P$1,'REACH Bilaga XIV_update'!$C$4:$H$4,0),FALSE)))</f>
        <v>#N/A</v>
      </c>
      <c r="Q1329" s="76" t="e">
        <f>IF($C1329="-",IF($A1329="-",IF(VLOOKUP($D1329,'REACH Bilaga XIV_update'!$A$5:$I$110,9,FALSE)="",NA(),VLOOKUP($D1329,'REACH Bilaga XIV_update'!$A$5:$I$110,9,FALSE)),IF(VLOOKUP($A1329,'REACH Bilaga XIV_update'!$D$5:$I$110,6,FALSE)="",NA(),VLOOKUP($A1329,'REACH Bilaga XIV_update'!$D$5:$I$110,6,FALSE))),IF(VLOOKUP($C1329,'REACH Bilaga XIV_update'!$C$5:$I$110,7,FALSE)="",NA(),VLOOKUP($C1329,'REACH Bilaga XIV_update'!$C$5:$I$110,7,FALSE)))</f>
        <v>#N/A</v>
      </c>
      <c r="R1329" s="76" t="e">
        <f>IF($C1329="-",IF($A1329="-",IF(VLOOKUP($D1329,CoRAP_update!$A$5:$O$376,15,FALSE)="",NA(),VLOOKUP($D1329,CoRAP_update!$A$5:$O$376,15,FALSE)),IF(VLOOKUP($A1329,CoRAP_update!$D$5:$O$376,12,FALSE)="",NA(),VLOOKUP($A1329,CoRAP_update!$D$5:$O$376,12,FALSE))),IF(VLOOKUP($C1329,CoRAP_update!$C$5:$O$376,13,FALSE)="",NA(),VLOOKUP($C1329,CoRAP_update!$C$5:$O$376,13,FALSE)))</f>
        <v>#N/A</v>
      </c>
      <c r="S1329" s="144" t="e">
        <f>IF($C1329="-",IF($A1329="-",VLOOKUP($D1329,CoRAP_update!$A$5:$J$376,MATCH(Sammanfattning!S$1,CoRAP_update!$A$4:$J$4,0),FALSE),VLOOKUP($A1329,CoRAP_update!$D$5:$J$376,MATCH(Sammanfattning!S$1,CoRAP_update!$D$4:$J$4,0),FALSE)),VLOOKUP($C1329,CoRAP_update!$C$5:$J$376,MATCH(Sammanfattning!S$1,CoRAP_update!$C$4:$J$4,0),FALSE))</f>
        <v>#N/A</v>
      </c>
      <c r="T1329" s="76" t="str">
        <f>IF($A1329="-",VLOOKUP($D1329,EDC_update!$C$2:$F$450,4,FALSE),VLOOKUP($A1329,EDC_update!$B$2:$F$450,5,FALSE))</f>
        <v>CAT2</v>
      </c>
      <c r="V1329" s="78">
        <f>IF(IFERROR(SEARCH("PBT",P1329),99)=99,IF(IFERROR(SEARCH("suspected PBT",S1329),99)=99,IF(IFERROR(SEARCH("concluded to be PBT",K1329),99)=99,IF(IFERROR(SEARCH("PBT",S1329),99)=99,IF(IFERROR(SEARCH("PBT cand",L1329),99)=99,IF(IFERROR(SEARCH("PBT",L1329),99)=99,IF(IFERROR(SEARCH("persistent, bioackumulative and toxic properties",K1329),99)=99,0,Scoring!$E$3),Scoring!$E$3),Scoring!$E$7),Scoring!$E$3),Scoring!$E$5),Scoring!$E$6),Scoring!$E$3)</f>
        <v>0</v>
      </c>
      <c r="W1329" s="78">
        <f>IF(IFERROR(SEARCH("vPvB",P1329),99)=99,IF(IFERROR(SEARCH("suspected pbt/vPvB",S1329),99)=99,IF(IFERROR(SEARCH("vPvB",S1329),99)=99,IF(IFERROR(SEARCH("concluded to be a vPvB",S1329),99)=99,IF(IFERROR(SEARCH("identified as vPvB",K1329),99)=99,IF(IFERROR(SEARCH("concluded to be a vPvB",K1329),99)=99,IF(IFERROR(SEARCH("concluded to be both pbt and vPvB",S1329),99)=99,IF(IFERROR(SEARCH("concluded to be both pbt and vPvB",K1329),99)=99,0,Scoring!$E$5),Scoring!$E$5),Scoring!$E$5),Scoring!$E$5),Scoring!$E$5),Scoring!$E$4),Scoring!$E$6),Scoring!$E$4)</f>
        <v>0</v>
      </c>
      <c r="X1329" s="78">
        <f>IF(IFERROR(SEARCH("H410",N1329),99)=99,IF(IFERROR(SEARCH("H410",O1329),99)=99,IF(IFERROR(SEARCH("H410",Q1329),99)=99,IF(IFERROR(SEARCH("H410",M1329),99)=99,IF(IFERROR(SEARCH("H410",R1329),99)=99,IF(IFERROR(SEARCH("H411",N1329),99)=99,IF(IFERROR(SEARCH("H411",O1329),99)=99,IF(IFERROR(SEARCH("H411",Q1329),99)=99,IF(IFERROR(SEARCH("H411",M1329),99)=99,IF(IFERROR(SEARCH("H411",R1329),99)=99,IF(IFERROR(SEARCH("H413",N1329),99)=99,IF(IFERROR(SEARCH("H413",O1329),99)=99,IF(IFERROR(SEARCH("H413",Q1329),99)=99,IF(IFERROR(SEARCH("H413",M1329),99)=99,IF(IFERROR(SEARCH("H413",R1329),99)=99,IF(IFERROR(SEARCH("H412",N1329),99)=99,IF(IFERROR(SEARCH("H412",O1329),99)=99,IF(IFERROR(SEARCH("H412",Q1329),99)=99,IF(IFERROR(SEARCH("H412",M1329),99)=99,IF(IFERROR(SEARCH("H412",R1329),99)=99,0,Scoring!$E$2),Scoring!$E$2),Scoring!$E$2),Scoring!$E$2),Scoring!$E$2),Scoring!$E$2),Scoring!$E$2),Scoring!$E$2),Scoring!$E$2),Scoring!$E$2),Scoring!$E$2),Scoring!$E$2),Scoring!$E$2),Scoring!$E$2),Scoring!$E$2),Scoring!$E$2),Scoring!$E$2),Scoring!$E$2),Scoring!$E$2),Scoring!$E$2)</f>
        <v>0</v>
      </c>
      <c r="Y1329" s="78">
        <f>IF(IFERROR(SEARCH("CMR",K1329),99)=99,IF(IFERROR(SEARCH("Suspected CMR",S1329),99)=99,IF(IFERROR(SEARCH("CMR",S1329),99)=99,0,Scoring!$E$8),Scoring!$E$9),Scoring!$E$8)</f>
        <v>0</v>
      </c>
      <c r="Z1329" s="78">
        <f>IF(IFERROR(SEARCH("H350",N1329),99)=99,IF(IFERROR(SEARCH("H350",O1329),99)=99,IF(IFERROR(SEARCH("H350",Q1329),99)=99,IF(IFERROR(SEARCH("H350",M1329),99)=99,IF(IFERROR(SEARCH("H350",R1329),99)=99,IF(IFERROR(SEARCH("H351",N1329),99)=99,IF(IFERROR(SEARCH("H351",O1329),99)=99,IF(IFERROR(SEARCH("H351",Q1329),99)=99,IF(IFERROR(SEARCH("H351",M1329),99)=99,IF(IFERROR(SEARCH("H351",R1329),99)=99,IF(IFERROR(SEARCH("carcinogenic",P1329),99)=99,IF(IFERROR(SEARCH("suspected carcinogenic",S1329),99)=99,0,Scoring!$E$12),Scoring!$E$11),Scoring!$E$10),Scoring!$E$10),Scoring!$E$10),Scoring!$E$10),Scoring!$E$10),Scoring!$E$10),Scoring!$E$10),Scoring!$E$10),Scoring!$E$10),Scoring!$E$10)</f>
        <v>0</v>
      </c>
      <c r="AA1329" s="78">
        <f>IF(IFERROR(SEARCH("H340",N1329),99)=99,IF(IFERROR(SEARCH("H340",O1329),99)=99,IF(IFERROR(SEARCH("H340",Q1329),99)=99,IF(IFERROR(SEARCH("H340",M1329),99)=99,IF(IFERROR(SEARCH("H340",R1329),99)=99,IF(IFERROR(SEARCH("H341",N1329),99)=99,IF(IFERROR(SEARCH("H341",O1329),99)=99,IF(IFERROR(SEARCH("H341",Q1329),99)=99,IF(IFERROR(SEARCH("H341",M1329),99)=99,IF(IFERROR(SEARCH("H341",R1329),99)=99,IF(IFERROR(SEARCH("mutagenic",P1329),99)=99,IF(IFERROR(SEARCH("suspected mutagenic",S1329),99)=99,0,Scoring!$E$15),Scoring!$E$14),Scoring!$E$13),Scoring!$E$13),Scoring!$E$13),Scoring!$E$13),Scoring!$E$13),Scoring!$E$13),Scoring!$E$13),Scoring!$E$13),Scoring!$E$13),Scoring!$E$13)</f>
        <v>0</v>
      </c>
      <c r="AB1329" s="78">
        <f>IF(IFERROR(SEARCH("H360",N1329),99)=99,IF(IFERROR(SEARCH("H360",O1329),99)=99,IF(IFERROR(SEARCH("H360",Q1329),99)=99,IF(IFERROR(SEARCH("H360",M1329),99)=99,IF(IFERROR(SEARCH("H360",R1329),99)=99,IF(IFERROR(SEARCH("H361",N1329),99)=99,IF(IFERROR(SEARCH("H361",O1329),99)=99,IF(IFERROR(SEARCH("H361",Q1329),99)=99,IF(IFERROR(SEARCH("H361",M1329),99)=99,IF(IFERROR(SEARCH("H361",R1329),99)=99,IF(IFERROR(SEARCH("reproduction",P1329),99)=99,IF(IFERROR(SEARCH("suspected reprotoxic",S1329),99)=99,IF(IFERROR(SEARCH("reprotoxic",S1329),99)=99,IF(IFERROR(SEARCH("reprotoxic",K1329),99)=99,0,Scoring!$E$18),Scoring!$E$18),Scoring!$E$19),Scoring!$E$17),Scoring!$E$16),Scoring!$E$16),Scoring!$E$16),Scoring!$E$16),Scoring!$E$16),Scoring!$E$16),Scoring!$E$16),Scoring!$E$16),Scoring!$E$16),Scoring!$E$16)</f>
        <v>0</v>
      </c>
      <c r="AC1329" s="78">
        <f>IF(IFERROR(SEARCH("57f",L1329),99)=99,IF(IFERROR(SEARCH("57(f)",P1329),99)=99,0,Scoring!$E$20),Scoring!$E$20)</f>
        <v>0</v>
      </c>
      <c r="AD1329" s="78">
        <f>IF(IFERROR(SEARCH("CAT1",T1329),99)=99,IF(IFERROR(SEARCH("CAT2",T1329),99)=99,IF(IFERROR(SEARCH("CAT3",T1329),99)=99,IF(IFERROR(SEARCH("concluded to be endocrine",K1329),99)=99,IF(IFERROR(SEARCH("categorised as endocrine",K1329),99)=99,IF(IFERROR(SEARCH("endocrine disrupting",P1329),99)=99,IF(IFERROR(SEARCH("endocrine disrupting",K1329),99)=99,IF(IFERROR(SEARCH("suspected endocrine",S1329),99)=99,IF(IFERROR(SEARCH("potential endocrine",S1329),99)=99,0,Scoring!$E$25),Scoring!$E$25),Scoring!$E$24),Scoring!$E$24),Scoring!$E$24),Scoring!$E$24),Scoring!$E$23),Scoring!$E$22),Scoring!$E$21)</f>
        <v>0.5</v>
      </c>
      <c r="AE1329" s="78">
        <f>IF(IFERROR(SEARCH("suspected sensitiser",S1329),99)=99,IF(IFERROR(SEARCH("sensitiser",S1329),99)=99,IF(IFERROR(SEARCH("other hazard based concern",S1329),99)=99,0,Scoring!$E$28),Scoring!$E$26),Scoring!$E$27)</f>
        <v>0</v>
      </c>
      <c r="AF1329" s="78">
        <f>IF(IFERROR(M1329,1)=1,IF(IFERROR(N1329,1)=1,IF(IFERROR(O1329,1)=1,IF(IFERROR(Q1329,1)=1,IF(IFERROR(R1329,1)=1,IF(IFERROR(T1329,1)=1,IF(IFERROR(K1329,1)=1,IF(IFERROR(P1329,1)=1,IF(IFERROR(S1329,1)=1,Scoring!$E$29,0),0),0),0),0),0),0),0),0)</f>
        <v>0</v>
      </c>
      <c r="AG1329" s="78">
        <f t="shared" si="90"/>
        <v>0.5</v>
      </c>
      <c r="AI1329" s="93"/>
      <c r="AJ1329" s="94"/>
      <c r="AK1329" s="76"/>
      <c r="AL1329" s="75"/>
      <c r="AN1329" s="79"/>
      <c r="AO1329" s="79"/>
      <c r="AP1329" s="79"/>
      <c r="AQ1329" s="79"/>
      <c r="AR1329" s="79"/>
      <c r="AS1329" s="78"/>
      <c r="AU1329" s="79">
        <f>IF(IFERROR(F1329,99)=99,IF(IFERROR(G1329,99)=99,IF(IFERROR(H1329,99)=99,IF(IFERROR(I1329,99)=99,IF(IFERROR(E1329,99)=99,IF(IFERROR(J1329,99)=99,0,Scoring!$B$7),Scoring!$B$3),Scoring!$B$2),Scoring!$B$6),Scoring!$B$5),Scoring!$B$4)</f>
        <v>0.3</v>
      </c>
      <c r="AV1329" s="78">
        <f t="shared" si="91"/>
        <v>0.15</v>
      </c>
      <c r="AW1329" s="78"/>
      <c r="AX1329" s="66"/>
      <c r="AY1329" s="78"/>
      <c r="AZ1329" s="76"/>
      <c r="BB1329" s="76"/>
    </row>
    <row r="1330" spans="1:54" x14ac:dyDescent="0.25">
      <c r="A1330" s="89" t="s">
        <v>6763</v>
      </c>
      <c r="B1330" s="89" t="s">
        <v>30</v>
      </c>
      <c r="C1330" s="89" t="s">
        <v>30</v>
      </c>
      <c r="D1330" s="89" t="s">
        <v>6764</v>
      </c>
      <c r="E1330" s="76" t="e">
        <f>IF(C1330="-",IF(A1330="-",VLOOKUP(D1330,'sin-list 180320_update'!$C$2:$C$835,1,FALSE),VLOOKUP(A1330,'sin-list 180320_update'!$A$2:$A$835,1,FALSE)),VLOOKUP(C1330,'sin-list 180320_update'!$B$2:$B$835,1,FALSE))</f>
        <v>#N/A</v>
      </c>
      <c r="F1330" s="76" t="e">
        <f>IF($C1330="-",IF($A1330="-",VLOOKUP($D1330,'REACH Bilaga XVII_update'!$A$5:$A$131,1,FALSE),VLOOKUP($A1330,'REACH Bilaga XVII_update'!$C$5:$C$131,1,FALSE)),VLOOKUP($C1330,'REACH Bilaga XVII_update'!$B$5:$B$131,1,FALSE))</f>
        <v>#N/A</v>
      </c>
      <c r="G1330" s="76" t="e">
        <f>IF($C1330="-",IF($A1330="-",VLOOKUP($D1330,' REACH Bilaga 59_update'!$A$5:$A$210,1,FALSE),VLOOKUP($A1330,' REACH Bilaga 59_update'!$D$5:$D$210,1,FALSE)),VLOOKUP($C1330,' REACH Bilaga 59_update'!$C$5:$C$210,1,FALSE))</f>
        <v>#N/A</v>
      </c>
      <c r="H1330" s="76" t="e">
        <f>IF($C1330="-",IF($A1330="-",VLOOKUP($D1330,'REACH Bilaga XIV_update'!$A$5:$A$110,1,FALSE),VLOOKUP($A1330,'REACH Bilaga XIV_update'!$D$5:$D$110,1,FALSE)),VLOOKUP($C1330,'REACH Bilaga XIV_update'!$C$5:$C$110,1,FALSE))</f>
        <v>#N/A</v>
      </c>
      <c r="I1330" s="76" t="e">
        <f>IF($C1330="-",IF($A1330="-",VLOOKUP($D1330,CoRAP_update!$A$5:$A$376,1,FALSE),VLOOKUP($A1330,CoRAP_update!$D$5:$D$376,1,FALSE)),VLOOKUP($C1330,CoRAP_update!$C$5:$C$376,1,FALSE))</f>
        <v>#N/A</v>
      </c>
      <c r="J1330" s="76" t="str">
        <f>IF($C1330="-",IF($A1330="-",VLOOKUP($D1330,EDC_update!$C$2:$C$450,1,FALSE),VLOOKUP($A1330,EDC_update!$B$2:$B$450,1,FALSE)),VLOOKUP($C1330,EDC_update!$L$2:$L$450,1,FALSE))</f>
        <v>58802-20-3</v>
      </c>
      <c r="K1330" s="76" t="e">
        <f>IF($C1330="-",IF($A1330="-",IF(VLOOKUP($D1330,'sin-list 180320_update'!$C$2:$S$835,3,FALSE)="",NA(),VLOOKUP($D1330,'sin-list 180320_update'!$C$2:$S$835,3,FALSE)),IF(VLOOKUP($A1330,'sin-list 180320_update'!$A$2:$S$835,5,FALSE)="",NA(),VLOOKUP($A1330,'sin-list 180320_update'!$A$2:$S$835,5,FALSE))),IF(VLOOKUP($C1330,'sin-list 180320_update'!$B$2:$S$835,4,FALSE)="",NA(),VLOOKUP($C1330,'sin-list 180320_update'!$B$2:$S$835,4,FALSE)))</f>
        <v>#N/A</v>
      </c>
      <c r="L1330" s="76" t="e">
        <f>IF($C1330="-",IF($A1330="-",VLOOKUP($D1330,'sin-list 180320_update'!$C$2:$S$835,6,FALSE),VLOOKUP($A1330,'sin-list 180320_update'!$A$2:$S$835,8,FALSE)),VLOOKUP($C1330,'sin-list 180320_update'!$B$2:$S$835,7,FALSE))</f>
        <v>#N/A</v>
      </c>
      <c r="M1330" s="76" t="e">
        <f>IF($C1330="-",IF($A1330="-",IF(VLOOKUP($D1330,'sin-list 180320_update'!$C$2:$S$835,8,FALSE)="",NA(),VLOOKUP($D1330,'sin-list 180320_update'!$C$2:$S$835,8,FALSE)),IF(VLOOKUP($A1330,'sin-list 180320_update'!$A$2:$S$835,10,FALSE)="",NA(),VLOOKUP($A1330,'sin-list 180320_update'!$A$2:$S$835,10,FALSE))),IF(VLOOKUP($C1330,'sin-list 180320_update'!$B$2:$S$835,9,FALSE)="",NA(),VLOOKUP($C1330,'sin-list 180320_update'!$B$2:$S$835,9,FALSE)))</f>
        <v>#N/A</v>
      </c>
      <c r="N1330" s="76" t="e">
        <f>IF($C1330="-",IF($A1330="-",IF(VLOOKUP($D1330,'REACH Bilaga XVII_update'!$A$5:$E$131,4,FALSE)="",NA(),VLOOKUP($D1330,'REACH Bilaga XVII_update'!$A$5:$E$131,4,FALSE)),IF(VLOOKUP($A1330,'REACH Bilaga XVII_update'!$C$5:$D$131,2,FALSE)="",NA(),VLOOKUP($A1330,'REACH Bilaga XVII_update'!$C$5:$D$131,2,FALSE))),IF(VLOOKUP($C1330,'REACH Bilaga XVII_update'!$B$5:$D$131,3,FALSE)="",NA(),VLOOKUP($C1330,'REACH Bilaga XVII_update'!$B$5:$D$131,3,FALSE)))</f>
        <v>#N/A</v>
      </c>
      <c r="O1330" s="76" t="e">
        <f>IF($C1330="-",IF($A1330="-",IF(VLOOKUP($D1330,' REACH Bilaga 59_update'!$A$5:$E$210,5,FALSE)="",NA(),VLOOKUP($D1330,' REACH Bilaga 59_update'!$A$5:$E$210,5,FALSE)),IF(VLOOKUP($A1330,' REACH Bilaga 59_update'!$D$5:$E$210,2,FALSE)="",NA(),VLOOKUP($A1330,' REACH Bilaga 59_update'!$D$5:$E$210,2,FALSE))),IF(VLOOKUP($C1330,' REACH Bilaga 59_update'!$C$5:$E$210,3,FALSE)="",NA(),VLOOKUP($C1330,' REACH Bilaga 59_update'!$C$5:$E$210,3,FALSE)))</f>
        <v>#N/A</v>
      </c>
      <c r="P1330" s="76" t="e">
        <f>IF(C1330="-",IF(A1330="-",IFERROR(VLOOKUP($D1330,' REACH Bilaga 59_update'!$A$5:$F$210,MATCH(Sammanfattning!P$1,' REACH Bilaga 59_update'!$A$4:$F$4,0),FALSE),VLOOKUP($D1330,'REACH Bilaga XIV_update'!$A$4:$H$110,MATCH(Sammanfattning!P$1,'REACH Bilaga XIV_update'!$A$4:$H$4,0),FALSE)),IFERROR(VLOOKUP($A1330,' REACH Bilaga 59_update'!$D$5:$F$210,MATCH(Sammanfattning!P$1,' REACH Bilaga 59_update'!$D$4:$F$4,0),FALSE),VLOOKUP($A1330,'REACH Bilaga XIV_update'!$D$4:$H$110,MATCH(Sammanfattning!P$1,'REACH Bilaga XIV_update'!$D$4:$H$4,0),FALSE))),IFERROR(VLOOKUP($C1330,' REACH Bilaga 59_update'!$C$5:$F$210,MATCH(Sammanfattning!P$1,' REACH Bilaga 59_update'!$C$4:$F$4,0),FALSE),VLOOKUP($C1330,'REACH Bilaga XIV_update'!$C$4:$H$110,MATCH(Sammanfattning!P$1,'REACH Bilaga XIV_update'!$C$4:$H$4,0),FALSE)))</f>
        <v>#N/A</v>
      </c>
      <c r="Q1330" s="76" t="e">
        <f>IF($C1330="-",IF($A1330="-",IF(VLOOKUP($D1330,'REACH Bilaga XIV_update'!$A$5:$I$110,9,FALSE)="",NA(),VLOOKUP($D1330,'REACH Bilaga XIV_update'!$A$5:$I$110,9,FALSE)),IF(VLOOKUP($A1330,'REACH Bilaga XIV_update'!$D$5:$I$110,6,FALSE)="",NA(),VLOOKUP($A1330,'REACH Bilaga XIV_update'!$D$5:$I$110,6,FALSE))),IF(VLOOKUP($C1330,'REACH Bilaga XIV_update'!$C$5:$I$110,7,FALSE)="",NA(),VLOOKUP($C1330,'REACH Bilaga XIV_update'!$C$5:$I$110,7,FALSE)))</f>
        <v>#N/A</v>
      </c>
      <c r="R1330" s="76" t="e">
        <f>IF($C1330="-",IF($A1330="-",IF(VLOOKUP($D1330,CoRAP_update!$A$5:$O$376,15,FALSE)="",NA(),VLOOKUP($D1330,CoRAP_update!$A$5:$O$376,15,FALSE)),IF(VLOOKUP($A1330,CoRAP_update!$D$5:$O$376,12,FALSE)="",NA(),VLOOKUP($A1330,CoRAP_update!$D$5:$O$376,12,FALSE))),IF(VLOOKUP($C1330,CoRAP_update!$C$5:$O$376,13,FALSE)="",NA(),VLOOKUP($C1330,CoRAP_update!$C$5:$O$376,13,FALSE)))</f>
        <v>#N/A</v>
      </c>
      <c r="S1330" s="144" t="e">
        <f>IF($C1330="-",IF($A1330="-",VLOOKUP($D1330,CoRAP_update!$A$5:$J$376,MATCH(Sammanfattning!S$1,CoRAP_update!$A$4:$J$4,0),FALSE),VLOOKUP($A1330,CoRAP_update!$D$5:$J$376,MATCH(Sammanfattning!S$1,CoRAP_update!$D$4:$J$4,0),FALSE)),VLOOKUP($C1330,CoRAP_update!$C$5:$J$376,MATCH(Sammanfattning!S$1,CoRAP_update!$C$4:$J$4,0),FALSE))</f>
        <v>#N/A</v>
      </c>
      <c r="T1330" s="76" t="str">
        <f>IF($A1330="-",VLOOKUP($D1330,EDC_update!$C$2:$F$450,4,FALSE),VLOOKUP($A1330,EDC_update!$B$2:$F$450,5,FALSE))</f>
        <v>CAT2</v>
      </c>
      <c r="V1330" s="78">
        <f>IF(IFERROR(SEARCH("PBT",P1330),99)=99,IF(IFERROR(SEARCH("suspected PBT",S1330),99)=99,IF(IFERROR(SEARCH("concluded to be PBT",K1330),99)=99,IF(IFERROR(SEARCH("PBT",S1330),99)=99,IF(IFERROR(SEARCH("PBT cand",L1330),99)=99,IF(IFERROR(SEARCH("PBT",L1330),99)=99,IF(IFERROR(SEARCH("persistent, bioackumulative and toxic properties",K1330),99)=99,0,Scoring!$E$3),Scoring!$E$3),Scoring!$E$7),Scoring!$E$3),Scoring!$E$5),Scoring!$E$6),Scoring!$E$3)</f>
        <v>0</v>
      </c>
      <c r="W1330" s="78">
        <f>IF(IFERROR(SEARCH("vPvB",P1330),99)=99,IF(IFERROR(SEARCH("suspected pbt/vPvB",S1330),99)=99,IF(IFERROR(SEARCH("vPvB",S1330),99)=99,IF(IFERROR(SEARCH("concluded to be a vPvB",S1330),99)=99,IF(IFERROR(SEARCH("identified as vPvB",K1330),99)=99,IF(IFERROR(SEARCH("concluded to be a vPvB",K1330),99)=99,IF(IFERROR(SEARCH("concluded to be both pbt and vPvB",S1330),99)=99,IF(IFERROR(SEARCH("concluded to be both pbt and vPvB",K1330),99)=99,0,Scoring!$E$5),Scoring!$E$5),Scoring!$E$5),Scoring!$E$5),Scoring!$E$5),Scoring!$E$4),Scoring!$E$6),Scoring!$E$4)</f>
        <v>0</v>
      </c>
      <c r="X1330" s="78">
        <f>IF(IFERROR(SEARCH("H410",N1330),99)=99,IF(IFERROR(SEARCH("H410",O1330),99)=99,IF(IFERROR(SEARCH("H410",Q1330),99)=99,IF(IFERROR(SEARCH("H410",M1330),99)=99,IF(IFERROR(SEARCH("H410",R1330),99)=99,IF(IFERROR(SEARCH("H411",N1330),99)=99,IF(IFERROR(SEARCH("H411",O1330),99)=99,IF(IFERROR(SEARCH("H411",Q1330),99)=99,IF(IFERROR(SEARCH("H411",M1330),99)=99,IF(IFERROR(SEARCH("H411",R1330),99)=99,IF(IFERROR(SEARCH("H413",N1330),99)=99,IF(IFERROR(SEARCH("H413",O1330),99)=99,IF(IFERROR(SEARCH("H413",Q1330),99)=99,IF(IFERROR(SEARCH("H413",M1330),99)=99,IF(IFERROR(SEARCH("H413",R1330),99)=99,IF(IFERROR(SEARCH("H412",N1330),99)=99,IF(IFERROR(SEARCH("H412",O1330),99)=99,IF(IFERROR(SEARCH("H412",Q1330),99)=99,IF(IFERROR(SEARCH("H412",M1330),99)=99,IF(IFERROR(SEARCH("H412",R1330),99)=99,0,Scoring!$E$2),Scoring!$E$2),Scoring!$E$2),Scoring!$E$2),Scoring!$E$2),Scoring!$E$2),Scoring!$E$2),Scoring!$E$2),Scoring!$E$2),Scoring!$E$2),Scoring!$E$2),Scoring!$E$2),Scoring!$E$2),Scoring!$E$2),Scoring!$E$2),Scoring!$E$2),Scoring!$E$2),Scoring!$E$2),Scoring!$E$2),Scoring!$E$2)</f>
        <v>0</v>
      </c>
      <c r="Y1330" s="78">
        <f>IF(IFERROR(SEARCH("CMR",K1330),99)=99,IF(IFERROR(SEARCH("Suspected CMR",S1330),99)=99,IF(IFERROR(SEARCH("CMR",S1330),99)=99,0,Scoring!$E$8),Scoring!$E$9),Scoring!$E$8)</f>
        <v>0</v>
      </c>
      <c r="Z1330" s="78">
        <f>IF(IFERROR(SEARCH("H350",N1330),99)=99,IF(IFERROR(SEARCH("H350",O1330),99)=99,IF(IFERROR(SEARCH("H350",Q1330),99)=99,IF(IFERROR(SEARCH("H350",M1330),99)=99,IF(IFERROR(SEARCH("H350",R1330),99)=99,IF(IFERROR(SEARCH("H351",N1330),99)=99,IF(IFERROR(SEARCH("H351",O1330),99)=99,IF(IFERROR(SEARCH("H351",Q1330),99)=99,IF(IFERROR(SEARCH("H351",M1330),99)=99,IF(IFERROR(SEARCH("H351",R1330),99)=99,IF(IFERROR(SEARCH("carcinogenic",P1330),99)=99,IF(IFERROR(SEARCH("suspected carcinogenic",S1330),99)=99,0,Scoring!$E$12),Scoring!$E$11),Scoring!$E$10),Scoring!$E$10),Scoring!$E$10),Scoring!$E$10),Scoring!$E$10),Scoring!$E$10),Scoring!$E$10),Scoring!$E$10),Scoring!$E$10),Scoring!$E$10)</f>
        <v>0</v>
      </c>
      <c r="AA1330" s="78">
        <f>IF(IFERROR(SEARCH("H340",N1330),99)=99,IF(IFERROR(SEARCH("H340",O1330),99)=99,IF(IFERROR(SEARCH("H340",Q1330),99)=99,IF(IFERROR(SEARCH("H340",M1330),99)=99,IF(IFERROR(SEARCH("H340",R1330),99)=99,IF(IFERROR(SEARCH("H341",N1330),99)=99,IF(IFERROR(SEARCH("H341",O1330),99)=99,IF(IFERROR(SEARCH("H341",Q1330),99)=99,IF(IFERROR(SEARCH("H341",M1330),99)=99,IF(IFERROR(SEARCH("H341",R1330),99)=99,IF(IFERROR(SEARCH("mutagenic",P1330),99)=99,IF(IFERROR(SEARCH("suspected mutagenic",S1330),99)=99,0,Scoring!$E$15),Scoring!$E$14),Scoring!$E$13),Scoring!$E$13),Scoring!$E$13),Scoring!$E$13),Scoring!$E$13),Scoring!$E$13),Scoring!$E$13),Scoring!$E$13),Scoring!$E$13),Scoring!$E$13)</f>
        <v>0</v>
      </c>
      <c r="AB1330" s="78">
        <f>IF(IFERROR(SEARCH("H360",N1330),99)=99,IF(IFERROR(SEARCH("H360",O1330),99)=99,IF(IFERROR(SEARCH("H360",Q1330),99)=99,IF(IFERROR(SEARCH("H360",M1330),99)=99,IF(IFERROR(SEARCH("H360",R1330),99)=99,IF(IFERROR(SEARCH("H361",N1330),99)=99,IF(IFERROR(SEARCH("H361",O1330),99)=99,IF(IFERROR(SEARCH("H361",Q1330),99)=99,IF(IFERROR(SEARCH("H361",M1330),99)=99,IF(IFERROR(SEARCH("H361",R1330),99)=99,IF(IFERROR(SEARCH("reproduction",P1330),99)=99,IF(IFERROR(SEARCH("suspected reprotoxic",S1330),99)=99,IF(IFERROR(SEARCH("reprotoxic",S1330),99)=99,IF(IFERROR(SEARCH("reprotoxic",K1330),99)=99,0,Scoring!$E$18),Scoring!$E$18),Scoring!$E$19),Scoring!$E$17),Scoring!$E$16),Scoring!$E$16),Scoring!$E$16),Scoring!$E$16),Scoring!$E$16),Scoring!$E$16),Scoring!$E$16),Scoring!$E$16),Scoring!$E$16),Scoring!$E$16)</f>
        <v>0</v>
      </c>
      <c r="AC1330" s="78">
        <f>IF(IFERROR(SEARCH("57f",L1330),99)=99,IF(IFERROR(SEARCH("57(f)",P1330),99)=99,0,Scoring!$E$20),Scoring!$E$20)</f>
        <v>0</v>
      </c>
      <c r="AD1330" s="78">
        <f>IF(IFERROR(SEARCH("CAT1",T1330),99)=99,IF(IFERROR(SEARCH("CAT2",T1330),99)=99,IF(IFERROR(SEARCH("CAT3",T1330),99)=99,IF(IFERROR(SEARCH("concluded to be endocrine",K1330),99)=99,IF(IFERROR(SEARCH("categorised as endocrine",K1330),99)=99,IF(IFERROR(SEARCH("endocrine disrupting",P1330),99)=99,IF(IFERROR(SEARCH("endocrine disrupting",K1330),99)=99,IF(IFERROR(SEARCH("suspected endocrine",S1330),99)=99,IF(IFERROR(SEARCH("potential endocrine",S1330),99)=99,0,Scoring!$E$25),Scoring!$E$25),Scoring!$E$24),Scoring!$E$24),Scoring!$E$24),Scoring!$E$24),Scoring!$E$23),Scoring!$E$22),Scoring!$E$21)</f>
        <v>0.5</v>
      </c>
      <c r="AE1330" s="78">
        <f>IF(IFERROR(SEARCH("suspected sensitiser",S1330),99)=99,IF(IFERROR(SEARCH("sensitiser",S1330),99)=99,IF(IFERROR(SEARCH("other hazard based concern",S1330),99)=99,0,Scoring!$E$28),Scoring!$E$26),Scoring!$E$27)</f>
        <v>0</v>
      </c>
      <c r="AF1330" s="78">
        <f>IF(IFERROR(M1330,1)=1,IF(IFERROR(N1330,1)=1,IF(IFERROR(O1330,1)=1,IF(IFERROR(Q1330,1)=1,IF(IFERROR(R1330,1)=1,IF(IFERROR(T1330,1)=1,IF(IFERROR(K1330,1)=1,IF(IFERROR(P1330,1)=1,IF(IFERROR(S1330,1)=1,Scoring!$E$29,0),0),0),0),0),0),0),0),0)</f>
        <v>0</v>
      </c>
      <c r="AG1330" s="78">
        <f t="shared" si="90"/>
        <v>0.5</v>
      </c>
      <c r="AI1330" s="93"/>
      <c r="AJ1330" s="94"/>
      <c r="AK1330" s="76"/>
      <c r="AL1330" s="75"/>
      <c r="AN1330" s="79"/>
      <c r="AO1330" s="79"/>
      <c r="AP1330" s="79"/>
      <c r="AQ1330" s="79"/>
      <c r="AR1330" s="79"/>
      <c r="AS1330" s="78"/>
      <c r="AU1330" s="79">
        <f>IF(IFERROR(F1330,99)=99,IF(IFERROR(G1330,99)=99,IF(IFERROR(H1330,99)=99,IF(IFERROR(I1330,99)=99,IF(IFERROR(E1330,99)=99,IF(IFERROR(J1330,99)=99,0,Scoring!$B$7),Scoring!$B$3),Scoring!$B$2),Scoring!$B$6),Scoring!$B$5),Scoring!$B$4)</f>
        <v>0.3</v>
      </c>
      <c r="AV1330" s="78">
        <f t="shared" si="91"/>
        <v>0.15</v>
      </c>
      <c r="AW1330" s="78"/>
      <c r="AX1330" s="66"/>
      <c r="AY1330" s="78"/>
      <c r="AZ1330" s="76"/>
      <c r="BB1330" s="76"/>
    </row>
    <row r="1331" spans="1:54" x14ac:dyDescent="0.25">
      <c r="A1331" s="89" t="s">
        <v>5937</v>
      </c>
      <c r="B1331" s="89" t="s">
        <v>30</v>
      </c>
      <c r="C1331" s="89" t="s">
        <v>30</v>
      </c>
      <c r="D1331" s="89" t="s">
        <v>6872</v>
      </c>
      <c r="E1331" s="76" t="e">
        <f>IF(C1331="-",IF(A1331="-",VLOOKUP(D1331,'sin-list 180320_update'!$C$2:$C$835,1,FALSE),VLOOKUP(A1331,'sin-list 180320_update'!$A$2:$A$835,1,FALSE)),VLOOKUP(C1331,'sin-list 180320_update'!$B$2:$B$835,1,FALSE))</f>
        <v>#N/A</v>
      </c>
      <c r="F1331" s="76" t="e">
        <f>IF($C1331="-",IF($A1331="-",VLOOKUP($D1331,'REACH Bilaga XVII_update'!$A$5:$A$131,1,FALSE),VLOOKUP($A1331,'REACH Bilaga XVII_update'!$C$5:$C$131,1,FALSE)),VLOOKUP($C1331,'REACH Bilaga XVII_update'!$B$5:$B$131,1,FALSE))</f>
        <v>#N/A</v>
      </c>
      <c r="G1331" s="76" t="e">
        <f>IF($C1331="-",IF($A1331="-",VLOOKUP($D1331,' REACH Bilaga 59_update'!$A$5:$A$210,1,FALSE),VLOOKUP($A1331,' REACH Bilaga 59_update'!$D$5:$D$210,1,FALSE)),VLOOKUP($C1331,' REACH Bilaga 59_update'!$C$5:$C$210,1,FALSE))</f>
        <v>#N/A</v>
      </c>
      <c r="H1331" s="76" t="e">
        <f>IF($C1331="-",IF($A1331="-",VLOOKUP($D1331,'REACH Bilaga XIV_update'!$A$5:$A$110,1,FALSE),VLOOKUP($A1331,'REACH Bilaga XIV_update'!$D$5:$D$110,1,FALSE)),VLOOKUP($C1331,'REACH Bilaga XIV_update'!$C$5:$C$110,1,FALSE))</f>
        <v>#N/A</v>
      </c>
      <c r="I1331" s="76" t="e">
        <f>IF($C1331="-",IF($A1331="-",VLOOKUP($D1331,CoRAP_update!$A$5:$A$376,1,FALSE),VLOOKUP($A1331,CoRAP_update!$D$5:$D$376,1,FALSE)),VLOOKUP($C1331,CoRAP_update!$C$5:$C$376,1,FALSE))</f>
        <v>#N/A</v>
      </c>
      <c r="J1331" s="76" t="str">
        <f>IF($C1331="-",IF($A1331="-",VLOOKUP($D1331,EDC_update!$C$2:$C$450,1,FALSE),VLOOKUP($A1331,EDC_update!$B$2:$B$450,1,FALSE)),VLOOKUP($C1331,EDC_update!$L$2:$L$450,1,FALSE))</f>
        <v>59-50-7</v>
      </c>
      <c r="K1331" s="76" t="e">
        <f>IF($C1331="-",IF($A1331="-",IF(VLOOKUP($D1331,'sin-list 180320_update'!$C$2:$S$835,3,FALSE)="",NA(),VLOOKUP($D1331,'sin-list 180320_update'!$C$2:$S$835,3,FALSE)),IF(VLOOKUP($A1331,'sin-list 180320_update'!$A$2:$S$835,5,FALSE)="",NA(),VLOOKUP($A1331,'sin-list 180320_update'!$A$2:$S$835,5,FALSE))),IF(VLOOKUP($C1331,'sin-list 180320_update'!$B$2:$S$835,4,FALSE)="",NA(),VLOOKUP($C1331,'sin-list 180320_update'!$B$2:$S$835,4,FALSE)))</f>
        <v>#N/A</v>
      </c>
      <c r="L1331" s="76" t="e">
        <f>IF($C1331="-",IF($A1331="-",VLOOKUP($D1331,'sin-list 180320_update'!$C$2:$S$835,6,FALSE),VLOOKUP($A1331,'sin-list 180320_update'!$A$2:$S$835,8,FALSE)),VLOOKUP($C1331,'sin-list 180320_update'!$B$2:$S$835,7,FALSE))</f>
        <v>#N/A</v>
      </c>
      <c r="M1331" s="76" t="e">
        <f>IF($C1331="-",IF($A1331="-",IF(VLOOKUP($D1331,'sin-list 180320_update'!$C$2:$S$835,8,FALSE)="",NA(),VLOOKUP($D1331,'sin-list 180320_update'!$C$2:$S$835,8,FALSE)),IF(VLOOKUP($A1331,'sin-list 180320_update'!$A$2:$S$835,10,FALSE)="",NA(),VLOOKUP($A1331,'sin-list 180320_update'!$A$2:$S$835,10,FALSE))),IF(VLOOKUP($C1331,'sin-list 180320_update'!$B$2:$S$835,9,FALSE)="",NA(),VLOOKUP($C1331,'sin-list 180320_update'!$B$2:$S$835,9,FALSE)))</f>
        <v>#N/A</v>
      </c>
      <c r="N1331" s="76" t="e">
        <f>IF($C1331="-",IF($A1331="-",IF(VLOOKUP($D1331,'REACH Bilaga XVII_update'!$A$5:$E$131,4,FALSE)="",NA(),VLOOKUP($D1331,'REACH Bilaga XVII_update'!$A$5:$E$131,4,FALSE)),IF(VLOOKUP($A1331,'REACH Bilaga XVII_update'!$C$5:$D$131,2,FALSE)="",NA(),VLOOKUP($A1331,'REACH Bilaga XVII_update'!$C$5:$D$131,2,FALSE))),IF(VLOOKUP($C1331,'REACH Bilaga XVII_update'!$B$5:$D$131,3,FALSE)="",NA(),VLOOKUP($C1331,'REACH Bilaga XVII_update'!$B$5:$D$131,3,FALSE)))</f>
        <v>#N/A</v>
      </c>
      <c r="O1331" s="76" t="e">
        <f>IF($C1331="-",IF($A1331="-",IF(VLOOKUP($D1331,' REACH Bilaga 59_update'!$A$5:$E$210,5,FALSE)="",NA(),VLOOKUP($D1331,' REACH Bilaga 59_update'!$A$5:$E$210,5,FALSE)),IF(VLOOKUP($A1331,' REACH Bilaga 59_update'!$D$5:$E$210,2,FALSE)="",NA(),VLOOKUP($A1331,' REACH Bilaga 59_update'!$D$5:$E$210,2,FALSE))),IF(VLOOKUP($C1331,' REACH Bilaga 59_update'!$C$5:$E$210,3,FALSE)="",NA(),VLOOKUP($C1331,' REACH Bilaga 59_update'!$C$5:$E$210,3,FALSE)))</f>
        <v>#N/A</v>
      </c>
      <c r="P1331" s="76" t="e">
        <f>IF(C1331="-",IF(A1331="-",IFERROR(VLOOKUP($D1331,' REACH Bilaga 59_update'!$A$5:$F$210,MATCH(Sammanfattning!P$1,' REACH Bilaga 59_update'!$A$4:$F$4,0),FALSE),VLOOKUP($D1331,'REACH Bilaga XIV_update'!$A$4:$H$110,MATCH(Sammanfattning!P$1,'REACH Bilaga XIV_update'!$A$4:$H$4,0),FALSE)),IFERROR(VLOOKUP($A1331,' REACH Bilaga 59_update'!$D$5:$F$210,MATCH(Sammanfattning!P$1,' REACH Bilaga 59_update'!$D$4:$F$4,0),FALSE),VLOOKUP($A1331,'REACH Bilaga XIV_update'!$D$4:$H$110,MATCH(Sammanfattning!P$1,'REACH Bilaga XIV_update'!$D$4:$H$4,0),FALSE))),IFERROR(VLOOKUP($C1331,' REACH Bilaga 59_update'!$C$5:$F$210,MATCH(Sammanfattning!P$1,' REACH Bilaga 59_update'!$C$4:$F$4,0),FALSE),VLOOKUP($C1331,'REACH Bilaga XIV_update'!$C$4:$H$110,MATCH(Sammanfattning!P$1,'REACH Bilaga XIV_update'!$C$4:$H$4,0),FALSE)))</f>
        <v>#N/A</v>
      </c>
      <c r="Q1331" s="76" t="e">
        <f>IF($C1331="-",IF($A1331="-",IF(VLOOKUP($D1331,'REACH Bilaga XIV_update'!$A$5:$I$110,9,FALSE)="",NA(),VLOOKUP($D1331,'REACH Bilaga XIV_update'!$A$5:$I$110,9,FALSE)),IF(VLOOKUP($A1331,'REACH Bilaga XIV_update'!$D$5:$I$110,6,FALSE)="",NA(),VLOOKUP($A1331,'REACH Bilaga XIV_update'!$D$5:$I$110,6,FALSE))),IF(VLOOKUP($C1331,'REACH Bilaga XIV_update'!$C$5:$I$110,7,FALSE)="",NA(),VLOOKUP($C1331,'REACH Bilaga XIV_update'!$C$5:$I$110,7,FALSE)))</f>
        <v>#N/A</v>
      </c>
      <c r="R1331" s="76" t="e">
        <f>IF($C1331="-",IF($A1331="-",IF(VLOOKUP($D1331,CoRAP_update!$A$5:$O$376,15,FALSE)="",NA(),VLOOKUP($D1331,CoRAP_update!$A$5:$O$376,15,FALSE)),IF(VLOOKUP($A1331,CoRAP_update!$D$5:$O$376,12,FALSE)="",NA(),VLOOKUP($A1331,CoRAP_update!$D$5:$O$376,12,FALSE))),IF(VLOOKUP($C1331,CoRAP_update!$C$5:$O$376,13,FALSE)="",NA(),VLOOKUP($C1331,CoRAP_update!$C$5:$O$376,13,FALSE)))</f>
        <v>#N/A</v>
      </c>
      <c r="S1331" s="144" t="e">
        <f>IF($C1331="-",IF($A1331="-",VLOOKUP($D1331,CoRAP_update!$A$5:$J$376,MATCH(Sammanfattning!S$1,CoRAP_update!$A$4:$J$4,0),FALSE),VLOOKUP($A1331,CoRAP_update!$D$5:$J$376,MATCH(Sammanfattning!S$1,CoRAP_update!$D$4:$J$4,0),FALSE)),VLOOKUP($C1331,CoRAP_update!$C$5:$J$376,MATCH(Sammanfattning!S$1,CoRAP_update!$C$4:$J$4,0),FALSE))</f>
        <v>#N/A</v>
      </c>
      <c r="T1331" s="76" t="str">
        <f>IF($A1331="-",VLOOKUP($D1331,EDC_update!$C$2:$F$450,4,FALSE),VLOOKUP($A1331,EDC_update!$B$2:$F$450,5,FALSE))</f>
        <v>CAT2</v>
      </c>
      <c r="V1331" s="78">
        <f>IF(IFERROR(SEARCH("PBT",P1331),99)=99,IF(IFERROR(SEARCH("suspected PBT",S1331),99)=99,IF(IFERROR(SEARCH("concluded to be PBT",K1331),99)=99,IF(IFERROR(SEARCH("PBT",S1331),99)=99,IF(IFERROR(SEARCH("PBT cand",L1331),99)=99,IF(IFERROR(SEARCH("PBT",L1331),99)=99,IF(IFERROR(SEARCH("persistent, bioackumulative and toxic properties",K1331),99)=99,0,Scoring!$E$3),Scoring!$E$3),Scoring!$E$7),Scoring!$E$3),Scoring!$E$5),Scoring!$E$6),Scoring!$E$3)</f>
        <v>0</v>
      </c>
      <c r="W1331" s="78">
        <f>IF(IFERROR(SEARCH("vPvB",P1331),99)=99,IF(IFERROR(SEARCH("suspected pbt/vPvB",S1331),99)=99,IF(IFERROR(SEARCH("vPvB",S1331),99)=99,IF(IFERROR(SEARCH("concluded to be a vPvB",S1331),99)=99,IF(IFERROR(SEARCH("identified as vPvB",K1331),99)=99,IF(IFERROR(SEARCH("concluded to be a vPvB",K1331),99)=99,IF(IFERROR(SEARCH("concluded to be both pbt and vPvB",S1331),99)=99,IF(IFERROR(SEARCH("concluded to be both pbt and vPvB",K1331),99)=99,0,Scoring!$E$5),Scoring!$E$5),Scoring!$E$5),Scoring!$E$5),Scoring!$E$5),Scoring!$E$4),Scoring!$E$6),Scoring!$E$4)</f>
        <v>0</v>
      </c>
      <c r="X1331" s="78">
        <f>IF(IFERROR(SEARCH("H410",N1331),99)=99,IF(IFERROR(SEARCH("H410",O1331),99)=99,IF(IFERROR(SEARCH("H410",Q1331),99)=99,IF(IFERROR(SEARCH("H410",M1331),99)=99,IF(IFERROR(SEARCH("H410",R1331),99)=99,IF(IFERROR(SEARCH("H411",N1331),99)=99,IF(IFERROR(SEARCH("H411",O1331),99)=99,IF(IFERROR(SEARCH("H411",Q1331),99)=99,IF(IFERROR(SEARCH("H411",M1331),99)=99,IF(IFERROR(SEARCH("H411",R1331),99)=99,IF(IFERROR(SEARCH("H413",N1331),99)=99,IF(IFERROR(SEARCH("H413",O1331),99)=99,IF(IFERROR(SEARCH("H413",Q1331),99)=99,IF(IFERROR(SEARCH("H413",M1331),99)=99,IF(IFERROR(SEARCH("H413",R1331),99)=99,IF(IFERROR(SEARCH("H412",N1331),99)=99,IF(IFERROR(SEARCH("H412",O1331),99)=99,IF(IFERROR(SEARCH("H412",Q1331),99)=99,IF(IFERROR(SEARCH("H412",M1331),99)=99,IF(IFERROR(SEARCH("H412",R1331),99)=99,0,Scoring!$E$2),Scoring!$E$2),Scoring!$E$2),Scoring!$E$2),Scoring!$E$2),Scoring!$E$2),Scoring!$E$2),Scoring!$E$2),Scoring!$E$2),Scoring!$E$2),Scoring!$E$2),Scoring!$E$2),Scoring!$E$2),Scoring!$E$2),Scoring!$E$2),Scoring!$E$2),Scoring!$E$2),Scoring!$E$2),Scoring!$E$2),Scoring!$E$2)</f>
        <v>0</v>
      </c>
      <c r="Y1331" s="78">
        <f>IF(IFERROR(SEARCH("CMR",K1331),99)=99,IF(IFERROR(SEARCH("Suspected CMR",S1331),99)=99,IF(IFERROR(SEARCH("CMR",S1331),99)=99,0,Scoring!$E$8),Scoring!$E$9),Scoring!$E$8)</f>
        <v>0</v>
      </c>
      <c r="Z1331" s="78">
        <f>IF(IFERROR(SEARCH("H350",N1331),99)=99,IF(IFERROR(SEARCH("H350",O1331),99)=99,IF(IFERROR(SEARCH("H350",Q1331),99)=99,IF(IFERROR(SEARCH("H350",M1331),99)=99,IF(IFERROR(SEARCH("H350",R1331),99)=99,IF(IFERROR(SEARCH("H351",N1331),99)=99,IF(IFERROR(SEARCH("H351",O1331),99)=99,IF(IFERROR(SEARCH("H351",Q1331),99)=99,IF(IFERROR(SEARCH("H351",M1331),99)=99,IF(IFERROR(SEARCH("H351",R1331),99)=99,IF(IFERROR(SEARCH("carcinogenic",P1331),99)=99,IF(IFERROR(SEARCH("suspected carcinogenic",S1331),99)=99,0,Scoring!$E$12),Scoring!$E$11),Scoring!$E$10),Scoring!$E$10),Scoring!$E$10),Scoring!$E$10),Scoring!$E$10),Scoring!$E$10),Scoring!$E$10),Scoring!$E$10),Scoring!$E$10),Scoring!$E$10)</f>
        <v>0</v>
      </c>
      <c r="AA1331" s="78">
        <f>IF(IFERROR(SEARCH("H340",N1331),99)=99,IF(IFERROR(SEARCH("H340",O1331),99)=99,IF(IFERROR(SEARCH("H340",Q1331),99)=99,IF(IFERROR(SEARCH("H340",M1331),99)=99,IF(IFERROR(SEARCH("H340",R1331),99)=99,IF(IFERROR(SEARCH("H341",N1331),99)=99,IF(IFERROR(SEARCH("H341",O1331),99)=99,IF(IFERROR(SEARCH("H341",Q1331),99)=99,IF(IFERROR(SEARCH("H341",M1331),99)=99,IF(IFERROR(SEARCH("H341",R1331),99)=99,IF(IFERROR(SEARCH("mutagenic",P1331),99)=99,IF(IFERROR(SEARCH("suspected mutagenic",S1331),99)=99,0,Scoring!$E$15),Scoring!$E$14),Scoring!$E$13),Scoring!$E$13),Scoring!$E$13),Scoring!$E$13),Scoring!$E$13),Scoring!$E$13),Scoring!$E$13),Scoring!$E$13),Scoring!$E$13),Scoring!$E$13)</f>
        <v>0</v>
      </c>
      <c r="AB1331" s="78">
        <f>IF(IFERROR(SEARCH("H360",N1331),99)=99,IF(IFERROR(SEARCH("H360",O1331),99)=99,IF(IFERROR(SEARCH("H360",Q1331),99)=99,IF(IFERROR(SEARCH("H360",M1331),99)=99,IF(IFERROR(SEARCH("H360",R1331),99)=99,IF(IFERROR(SEARCH("H361",N1331),99)=99,IF(IFERROR(SEARCH("H361",O1331),99)=99,IF(IFERROR(SEARCH("H361",Q1331),99)=99,IF(IFERROR(SEARCH("H361",M1331),99)=99,IF(IFERROR(SEARCH("H361",R1331),99)=99,IF(IFERROR(SEARCH("reproduction",P1331),99)=99,IF(IFERROR(SEARCH("suspected reprotoxic",S1331),99)=99,IF(IFERROR(SEARCH("reprotoxic",S1331),99)=99,IF(IFERROR(SEARCH("reprotoxic",K1331),99)=99,0,Scoring!$E$18),Scoring!$E$18),Scoring!$E$19),Scoring!$E$17),Scoring!$E$16),Scoring!$E$16),Scoring!$E$16),Scoring!$E$16),Scoring!$E$16),Scoring!$E$16),Scoring!$E$16),Scoring!$E$16),Scoring!$E$16),Scoring!$E$16)</f>
        <v>0</v>
      </c>
      <c r="AC1331" s="78">
        <f>IF(IFERROR(SEARCH("57f",L1331),99)=99,IF(IFERROR(SEARCH("57(f)",P1331),99)=99,0,Scoring!$E$20),Scoring!$E$20)</f>
        <v>0</v>
      </c>
      <c r="AD1331" s="78">
        <f>IF(IFERROR(SEARCH("CAT1",T1331),99)=99,IF(IFERROR(SEARCH("CAT2",T1331),99)=99,IF(IFERROR(SEARCH("CAT3",T1331),99)=99,IF(IFERROR(SEARCH("concluded to be endocrine",K1331),99)=99,IF(IFERROR(SEARCH("categorised as endocrine",K1331),99)=99,IF(IFERROR(SEARCH("endocrine disrupting",P1331),99)=99,IF(IFERROR(SEARCH("endocrine disrupting",K1331),99)=99,IF(IFERROR(SEARCH("suspected endocrine",S1331),99)=99,IF(IFERROR(SEARCH("potential endocrine",S1331),99)=99,0,Scoring!$E$25),Scoring!$E$25),Scoring!$E$24),Scoring!$E$24),Scoring!$E$24),Scoring!$E$24),Scoring!$E$23),Scoring!$E$22),Scoring!$E$21)</f>
        <v>0.5</v>
      </c>
      <c r="AE1331" s="78">
        <f>IF(IFERROR(SEARCH("suspected sensitiser",S1331),99)=99,IF(IFERROR(SEARCH("sensitiser",S1331),99)=99,IF(IFERROR(SEARCH("other hazard based concern",S1331),99)=99,0,Scoring!$E$28),Scoring!$E$26),Scoring!$E$27)</f>
        <v>0</v>
      </c>
      <c r="AF1331" s="78">
        <f>IF(IFERROR(M1331,1)=1,IF(IFERROR(N1331,1)=1,IF(IFERROR(O1331,1)=1,IF(IFERROR(Q1331,1)=1,IF(IFERROR(R1331,1)=1,IF(IFERROR(T1331,1)=1,IF(IFERROR(K1331,1)=1,IF(IFERROR(P1331,1)=1,IF(IFERROR(S1331,1)=1,Scoring!$E$29,0),0),0),0),0),0),0),0),0)</f>
        <v>0</v>
      </c>
      <c r="AG1331" s="78">
        <f t="shared" si="90"/>
        <v>0.5</v>
      </c>
      <c r="AI1331" s="93"/>
      <c r="AJ1331" s="94"/>
      <c r="AK1331" s="76"/>
      <c r="AL1331" s="75"/>
      <c r="AN1331" s="79"/>
      <c r="AO1331" s="79"/>
      <c r="AP1331" s="79"/>
      <c r="AQ1331" s="79"/>
      <c r="AR1331" s="79"/>
      <c r="AS1331" s="78"/>
      <c r="AU1331" s="79">
        <f>IF(IFERROR(F1331,99)=99,IF(IFERROR(G1331,99)=99,IF(IFERROR(H1331,99)=99,IF(IFERROR(I1331,99)=99,IF(IFERROR(E1331,99)=99,IF(IFERROR(J1331,99)=99,0,Scoring!$B$7),Scoring!$B$3),Scoring!$B$2),Scoring!$B$6),Scoring!$B$5),Scoring!$B$4)</f>
        <v>0.3</v>
      </c>
      <c r="AV1331" s="78">
        <f t="shared" si="91"/>
        <v>0.15</v>
      </c>
      <c r="AW1331" s="78"/>
      <c r="AX1331" s="66"/>
      <c r="AY1331" s="78"/>
      <c r="AZ1331" s="76"/>
      <c r="BB1331" s="76"/>
    </row>
    <row r="1332" spans="1:54" x14ac:dyDescent="0.25">
      <c r="A1332" s="89" t="s">
        <v>5940</v>
      </c>
      <c r="B1332" s="89" t="s">
        <v>30</v>
      </c>
      <c r="C1332" s="89" t="s">
        <v>30</v>
      </c>
      <c r="D1332" s="89" t="s">
        <v>7057</v>
      </c>
      <c r="E1332" s="76" t="e">
        <f>IF(C1332="-",IF(A1332="-",VLOOKUP(D1332,'sin-list 180320_update'!$C$2:$C$835,1,FALSE),VLOOKUP(A1332,'sin-list 180320_update'!$A$2:$A$835,1,FALSE)),VLOOKUP(C1332,'sin-list 180320_update'!$B$2:$B$835,1,FALSE))</f>
        <v>#N/A</v>
      </c>
      <c r="F1332" s="76" t="e">
        <f>IF($C1332="-",IF($A1332="-",VLOOKUP($D1332,'REACH Bilaga XVII_update'!$A$5:$A$131,1,FALSE),VLOOKUP($A1332,'REACH Bilaga XVII_update'!$C$5:$C$131,1,FALSE)),VLOOKUP($C1332,'REACH Bilaga XVII_update'!$B$5:$B$131,1,FALSE))</f>
        <v>#N/A</v>
      </c>
      <c r="G1332" s="76" t="e">
        <f>IF($C1332="-",IF($A1332="-",VLOOKUP($D1332,' REACH Bilaga 59_update'!$A$5:$A$210,1,FALSE),VLOOKUP($A1332,' REACH Bilaga 59_update'!$D$5:$D$210,1,FALSE)),VLOOKUP($C1332,' REACH Bilaga 59_update'!$C$5:$C$210,1,FALSE))</f>
        <v>#N/A</v>
      </c>
      <c r="H1332" s="76" t="e">
        <f>IF($C1332="-",IF($A1332="-",VLOOKUP($D1332,'REACH Bilaga XIV_update'!$A$5:$A$110,1,FALSE),VLOOKUP($A1332,'REACH Bilaga XIV_update'!$D$5:$D$110,1,FALSE)),VLOOKUP($C1332,'REACH Bilaga XIV_update'!$C$5:$C$110,1,FALSE))</f>
        <v>#N/A</v>
      </c>
      <c r="I1332" s="76" t="e">
        <f>IF($C1332="-",IF($A1332="-",VLOOKUP($D1332,CoRAP_update!$A$5:$A$376,1,FALSE),VLOOKUP($A1332,CoRAP_update!$D$5:$D$376,1,FALSE)),VLOOKUP($C1332,CoRAP_update!$C$5:$C$376,1,FALSE))</f>
        <v>#N/A</v>
      </c>
      <c r="J1332" s="76" t="str">
        <f>IF($C1332="-",IF($A1332="-",VLOOKUP($D1332,EDC_update!$C$2:$C$450,1,FALSE),VLOOKUP($A1332,EDC_update!$B$2:$B$450,1,FALSE)),VLOOKUP($C1332,EDC_update!$L$2:$L$450,1,FALSE))</f>
        <v>60-51-5</v>
      </c>
      <c r="K1332" s="76" t="e">
        <f>IF($C1332="-",IF($A1332="-",IF(VLOOKUP($D1332,'sin-list 180320_update'!$C$2:$S$835,3,FALSE)="",NA(),VLOOKUP($D1332,'sin-list 180320_update'!$C$2:$S$835,3,FALSE)),IF(VLOOKUP($A1332,'sin-list 180320_update'!$A$2:$S$835,5,FALSE)="",NA(),VLOOKUP($A1332,'sin-list 180320_update'!$A$2:$S$835,5,FALSE))),IF(VLOOKUP($C1332,'sin-list 180320_update'!$B$2:$S$835,4,FALSE)="",NA(),VLOOKUP($C1332,'sin-list 180320_update'!$B$2:$S$835,4,FALSE)))</f>
        <v>#N/A</v>
      </c>
      <c r="L1332" s="76" t="e">
        <f>IF($C1332="-",IF($A1332="-",VLOOKUP($D1332,'sin-list 180320_update'!$C$2:$S$835,6,FALSE),VLOOKUP($A1332,'sin-list 180320_update'!$A$2:$S$835,8,FALSE)),VLOOKUP($C1332,'sin-list 180320_update'!$B$2:$S$835,7,FALSE))</f>
        <v>#N/A</v>
      </c>
      <c r="M1332" s="76" t="e">
        <f>IF($C1332="-",IF($A1332="-",IF(VLOOKUP($D1332,'sin-list 180320_update'!$C$2:$S$835,8,FALSE)="",NA(),VLOOKUP($D1332,'sin-list 180320_update'!$C$2:$S$835,8,FALSE)),IF(VLOOKUP($A1332,'sin-list 180320_update'!$A$2:$S$835,10,FALSE)="",NA(),VLOOKUP($A1332,'sin-list 180320_update'!$A$2:$S$835,10,FALSE))),IF(VLOOKUP($C1332,'sin-list 180320_update'!$B$2:$S$835,9,FALSE)="",NA(),VLOOKUP($C1332,'sin-list 180320_update'!$B$2:$S$835,9,FALSE)))</f>
        <v>#N/A</v>
      </c>
      <c r="N1332" s="76" t="e">
        <f>IF($C1332="-",IF($A1332="-",IF(VLOOKUP($D1332,'REACH Bilaga XVII_update'!$A$5:$E$131,4,FALSE)="",NA(),VLOOKUP($D1332,'REACH Bilaga XVII_update'!$A$5:$E$131,4,FALSE)),IF(VLOOKUP($A1332,'REACH Bilaga XVII_update'!$C$5:$D$131,2,FALSE)="",NA(),VLOOKUP($A1332,'REACH Bilaga XVII_update'!$C$5:$D$131,2,FALSE))),IF(VLOOKUP($C1332,'REACH Bilaga XVII_update'!$B$5:$D$131,3,FALSE)="",NA(),VLOOKUP($C1332,'REACH Bilaga XVII_update'!$B$5:$D$131,3,FALSE)))</f>
        <v>#N/A</v>
      </c>
      <c r="O1332" s="76" t="e">
        <f>IF($C1332="-",IF($A1332="-",IF(VLOOKUP($D1332,' REACH Bilaga 59_update'!$A$5:$E$210,5,FALSE)="",NA(),VLOOKUP($D1332,' REACH Bilaga 59_update'!$A$5:$E$210,5,FALSE)),IF(VLOOKUP($A1332,' REACH Bilaga 59_update'!$D$5:$E$210,2,FALSE)="",NA(),VLOOKUP($A1332,' REACH Bilaga 59_update'!$D$5:$E$210,2,FALSE))),IF(VLOOKUP($C1332,' REACH Bilaga 59_update'!$C$5:$E$210,3,FALSE)="",NA(),VLOOKUP($C1332,' REACH Bilaga 59_update'!$C$5:$E$210,3,FALSE)))</f>
        <v>#N/A</v>
      </c>
      <c r="P1332" s="76" t="e">
        <f>IF(C1332="-",IF(A1332="-",IFERROR(VLOOKUP($D1332,' REACH Bilaga 59_update'!$A$5:$F$210,MATCH(Sammanfattning!P$1,' REACH Bilaga 59_update'!$A$4:$F$4,0),FALSE),VLOOKUP($D1332,'REACH Bilaga XIV_update'!$A$4:$H$110,MATCH(Sammanfattning!P$1,'REACH Bilaga XIV_update'!$A$4:$H$4,0),FALSE)),IFERROR(VLOOKUP($A1332,' REACH Bilaga 59_update'!$D$5:$F$210,MATCH(Sammanfattning!P$1,' REACH Bilaga 59_update'!$D$4:$F$4,0),FALSE),VLOOKUP($A1332,'REACH Bilaga XIV_update'!$D$4:$H$110,MATCH(Sammanfattning!P$1,'REACH Bilaga XIV_update'!$D$4:$H$4,0),FALSE))),IFERROR(VLOOKUP($C1332,' REACH Bilaga 59_update'!$C$5:$F$210,MATCH(Sammanfattning!P$1,' REACH Bilaga 59_update'!$C$4:$F$4,0),FALSE),VLOOKUP($C1332,'REACH Bilaga XIV_update'!$C$4:$H$110,MATCH(Sammanfattning!P$1,'REACH Bilaga XIV_update'!$C$4:$H$4,0),FALSE)))</f>
        <v>#N/A</v>
      </c>
      <c r="Q1332" s="76" t="e">
        <f>IF($C1332="-",IF($A1332="-",IF(VLOOKUP($D1332,'REACH Bilaga XIV_update'!$A$5:$I$110,9,FALSE)="",NA(),VLOOKUP($D1332,'REACH Bilaga XIV_update'!$A$5:$I$110,9,FALSE)),IF(VLOOKUP($A1332,'REACH Bilaga XIV_update'!$D$5:$I$110,6,FALSE)="",NA(),VLOOKUP($A1332,'REACH Bilaga XIV_update'!$D$5:$I$110,6,FALSE))),IF(VLOOKUP($C1332,'REACH Bilaga XIV_update'!$C$5:$I$110,7,FALSE)="",NA(),VLOOKUP($C1332,'REACH Bilaga XIV_update'!$C$5:$I$110,7,FALSE)))</f>
        <v>#N/A</v>
      </c>
      <c r="R1332" s="76" t="e">
        <f>IF($C1332="-",IF($A1332="-",IF(VLOOKUP($D1332,CoRAP_update!$A$5:$O$376,15,FALSE)="",NA(),VLOOKUP($D1332,CoRAP_update!$A$5:$O$376,15,FALSE)),IF(VLOOKUP($A1332,CoRAP_update!$D$5:$O$376,12,FALSE)="",NA(),VLOOKUP($A1332,CoRAP_update!$D$5:$O$376,12,FALSE))),IF(VLOOKUP($C1332,CoRAP_update!$C$5:$O$376,13,FALSE)="",NA(),VLOOKUP($C1332,CoRAP_update!$C$5:$O$376,13,FALSE)))</f>
        <v>#N/A</v>
      </c>
      <c r="S1332" s="144" t="e">
        <f>IF($C1332="-",IF($A1332="-",VLOOKUP($D1332,CoRAP_update!$A$5:$J$376,MATCH(Sammanfattning!S$1,CoRAP_update!$A$4:$J$4,0),FALSE),VLOOKUP($A1332,CoRAP_update!$D$5:$J$376,MATCH(Sammanfattning!S$1,CoRAP_update!$D$4:$J$4,0),FALSE)),VLOOKUP($C1332,CoRAP_update!$C$5:$J$376,MATCH(Sammanfattning!S$1,CoRAP_update!$C$4:$J$4,0),FALSE))</f>
        <v>#N/A</v>
      </c>
      <c r="T1332" s="76" t="str">
        <f>IF($A1332="-",VLOOKUP($D1332,EDC_update!$C$2:$F$450,4,FALSE),VLOOKUP($A1332,EDC_update!$B$2:$F$450,5,FALSE))</f>
        <v>CAT2</v>
      </c>
      <c r="V1332" s="78">
        <f>IF(IFERROR(SEARCH("PBT",P1332),99)=99,IF(IFERROR(SEARCH("suspected PBT",S1332),99)=99,IF(IFERROR(SEARCH("concluded to be PBT",K1332),99)=99,IF(IFERROR(SEARCH("PBT",S1332),99)=99,IF(IFERROR(SEARCH("PBT cand",L1332),99)=99,IF(IFERROR(SEARCH("PBT",L1332),99)=99,IF(IFERROR(SEARCH("persistent, bioackumulative and toxic properties",K1332),99)=99,0,Scoring!$E$3),Scoring!$E$3),Scoring!$E$7),Scoring!$E$3),Scoring!$E$5),Scoring!$E$6),Scoring!$E$3)</f>
        <v>0</v>
      </c>
      <c r="W1332" s="78">
        <f>IF(IFERROR(SEARCH("vPvB",P1332),99)=99,IF(IFERROR(SEARCH("suspected pbt/vPvB",S1332),99)=99,IF(IFERROR(SEARCH("vPvB",S1332),99)=99,IF(IFERROR(SEARCH("concluded to be a vPvB",S1332),99)=99,IF(IFERROR(SEARCH("identified as vPvB",K1332),99)=99,IF(IFERROR(SEARCH("concluded to be a vPvB",K1332),99)=99,IF(IFERROR(SEARCH("concluded to be both pbt and vPvB",S1332),99)=99,IF(IFERROR(SEARCH("concluded to be both pbt and vPvB",K1332),99)=99,0,Scoring!$E$5),Scoring!$E$5),Scoring!$E$5),Scoring!$E$5),Scoring!$E$5),Scoring!$E$4),Scoring!$E$6),Scoring!$E$4)</f>
        <v>0</v>
      </c>
      <c r="X1332" s="78">
        <f>IF(IFERROR(SEARCH("H410",N1332),99)=99,IF(IFERROR(SEARCH("H410",O1332),99)=99,IF(IFERROR(SEARCH("H410",Q1332),99)=99,IF(IFERROR(SEARCH("H410",M1332),99)=99,IF(IFERROR(SEARCH("H410",R1332),99)=99,IF(IFERROR(SEARCH("H411",N1332),99)=99,IF(IFERROR(SEARCH("H411",O1332),99)=99,IF(IFERROR(SEARCH("H411",Q1332),99)=99,IF(IFERROR(SEARCH("H411",M1332),99)=99,IF(IFERROR(SEARCH("H411",R1332),99)=99,IF(IFERROR(SEARCH("H413",N1332),99)=99,IF(IFERROR(SEARCH("H413",O1332),99)=99,IF(IFERROR(SEARCH("H413",Q1332),99)=99,IF(IFERROR(SEARCH("H413",M1332),99)=99,IF(IFERROR(SEARCH("H413",R1332),99)=99,IF(IFERROR(SEARCH("H412",N1332),99)=99,IF(IFERROR(SEARCH("H412",O1332),99)=99,IF(IFERROR(SEARCH("H412",Q1332),99)=99,IF(IFERROR(SEARCH("H412",M1332),99)=99,IF(IFERROR(SEARCH("H412",R1332),99)=99,0,Scoring!$E$2),Scoring!$E$2),Scoring!$E$2),Scoring!$E$2),Scoring!$E$2),Scoring!$E$2),Scoring!$E$2),Scoring!$E$2),Scoring!$E$2),Scoring!$E$2),Scoring!$E$2),Scoring!$E$2),Scoring!$E$2),Scoring!$E$2),Scoring!$E$2),Scoring!$E$2),Scoring!$E$2),Scoring!$E$2),Scoring!$E$2),Scoring!$E$2)</f>
        <v>0</v>
      </c>
      <c r="Y1332" s="78">
        <f>IF(IFERROR(SEARCH("CMR",K1332),99)=99,IF(IFERROR(SEARCH("Suspected CMR",S1332),99)=99,IF(IFERROR(SEARCH("CMR",S1332),99)=99,0,Scoring!$E$8),Scoring!$E$9),Scoring!$E$8)</f>
        <v>0</v>
      </c>
      <c r="Z1332" s="78">
        <f>IF(IFERROR(SEARCH("H350",N1332),99)=99,IF(IFERROR(SEARCH("H350",O1332),99)=99,IF(IFERROR(SEARCH("H350",Q1332),99)=99,IF(IFERROR(SEARCH("H350",M1332),99)=99,IF(IFERROR(SEARCH("H350",R1332),99)=99,IF(IFERROR(SEARCH("H351",N1332),99)=99,IF(IFERROR(SEARCH("H351",O1332),99)=99,IF(IFERROR(SEARCH("H351",Q1332),99)=99,IF(IFERROR(SEARCH("H351",M1332),99)=99,IF(IFERROR(SEARCH("H351",R1332),99)=99,IF(IFERROR(SEARCH("carcinogenic",P1332),99)=99,IF(IFERROR(SEARCH("suspected carcinogenic",S1332),99)=99,0,Scoring!$E$12),Scoring!$E$11),Scoring!$E$10),Scoring!$E$10),Scoring!$E$10),Scoring!$E$10),Scoring!$E$10),Scoring!$E$10),Scoring!$E$10),Scoring!$E$10),Scoring!$E$10),Scoring!$E$10)</f>
        <v>0</v>
      </c>
      <c r="AA1332" s="78">
        <f>IF(IFERROR(SEARCH("H340",N1332),99)=99,IF(IFERROR(SEARCH("H340",O1332),99)=99,IF(IFERROR(SEARCH("H340",Q1332),99)=99,IF(IFERROR(SEARCH("H340",M1332),99)=99,IF(IFERROR(SEARCH("H340",R1332),99)=99,IF(IFERROR(SEARCH("H341",N1332),99)=99,IF(IFERROR(SEARCH("H341",O1332),99)=99,IF(IFERROR(SEARCH("H341",Q1332),99)=99,IF(IFERROR(SEARCH("H341",M1332),99)=99,IF(IFERROR(SEARCH("H341",R1332),99)=99,IF(IFERROR(SEARCH("mutagenic",P1332),99)=99,IF(IFERROR(SEARCH("suspected mutagenic",S1332),99)=99,0,Scoring!$E$15),Scoring!$E$14),Scoring!$E$13),Scoring!$E$13),Scoring!$E$13),Scoring!$E$13),Scoring!$E$13),Scoring!$E$13),Scoring!$E$13),Scoring!$E$13),Scoring!$E$13),Scoring!$E$13)</f>
        <v>0</v>
      </c>
      <c r="AB1332" s="78">
        <f>IF(IFERROR(SEARCH("H360",N1332),99)=99,IF(IFERROR(SEARCH("H360",O1332),99)=99,IF(IFERROR(SEARCH("H360",Q1332),99)=99,IF(IFERROR(SEARCH("H360",M1332),99)=99,IF(IFERROR(SEARCH("H360",R1332),99)=99,IF(IFERROR(SEARCH("H361",N1332),99)=99,IF(IFERROR(SEARCH("H361",O1332),99)=99,IF(IFERROR(SEARCH("H361",Q1332),99)=99,IF(IFERROR(SEARCH("H361",M1332),99)=99,IF(IFERROR(SEARCH("H361",R1332),99)=99,IF(IFERROR(SEARCH("reproduction",P1332),99)=99,IF(IFERROR(SEARCH("suspected reprotoxic",S1332),99)=99,IF(IFERROR(SEARCH("reprotoxic",S1332),99)=99,IF(IFERROR(SEARCH("reprotoxic",K1332),99)=99,0,Scoring!$E$18),Scoring!$E$18),Scoring!$E$19),Scoring!$E$17),Scoring!$E$16),Scoring!$E$16),Scoring!$E$16),Scoring!$E$16),Scoring!$E$16),Scoring!$E$16),Scoring!$E$16),Scoring!$E$16),Scoring!$E$16),Scoring!$E$16)</f>
        <v>0</v>
      </c>
      <c r="AC1332" s="78">
        <f>IF(IFERROR(SEARCH("57f",L1332),99)=99,IF(IFERROR(SEARCH("57(f)",P1332),99)=99,0,Scoring!$E$20),Scoring!$E$20)</f>
        <v>0</v>
      </c>
      <c r="AD1332" s="78">
        <f>IF(IFERROR(SEARCH("CAT1",T1332),99)=99,IF(IFERROR(SEARCH("CAT2",T1332),99)=99,IF(IFERROR(SEARCH("CAT3",T1332),99)=99,IF(IFERROR(SEARCH("concluded to be endocrine",K1332),99)=99,IF(IFERROR(SEARCH("categorised as endocrine",K1332),99)=99,IF(IFERROR(SEARCH("endocrine disrupting",P1332),99)=99,IF(IFERROR(SEARCH("endocrine disrupting",K1332),99)=99,IF(IFERROR(SEARCH("suspected endocrine",S1332),99)=99,IF(IFERROR(SEARCH("potential endocrine",S1332),99)=99,0,Scoring!$E$25),Scoring!$E$25),Scoring!$E$24),Scoring!$E$24),Scoring!$E$24),Scoring!$E$24),Scoring!$E$23),Scoring!$E$22),Scoring!$E$21)</f>
        <v>0.5</v>
      </c>
      <c r="AE1332" s="78">
        <f>IF(IFERROR(SEARCH("suspected sensitiser",S1332),99)=99,IF(IFERROR(SEARCH("sensitiser",S1332),99)=99,IF(IFERROR(SEARCH("other hazard based concern",S1332),99)=99,0,Scoring!$E$28),Scoring!$E$26),Scoring!$E$27)</f>
        <v>0</v>
      </c>
      <c r="AF1332" s="78">
        <f>IF(IFERROR(M1332,1)=1,IF(IFERROR(N1332,1)=1,IF(IFERROR(O1332,1)=1,IF(IFERROR(Q1332,1)=1,IF(IFERROR(R1332,1)=1,IF(IFERROR(T1332,1)=1,IF(IFERROR(K1332,1)=1,IF(IFERROR(P1332,1)=1,IF(IFERROR(S1332,1)=1,Scoring!$E$29,0),0),0),0),0),0),0),0),0)</f>
        <v>0</v>
      </c>
      <c r="AG1332" s="78">
        <f t="shared" si="90"/>
        <v>0.5</v>
      </c>
      <c r="AI1332" s="93"/>
      <c r="AJ1332" s="94"/>
      <c r="AK1332" s="76"/>
      <c r="AL1332" s="75"/>
      <c r="AN1332" s="79"/>
      <c r="AO1332" s="79"/>
      <c r="AP1332" s="79"/>
      <c r="AQ1332" s="79"/>
      <c r="AR1332" s="79"/>
      <c r="AS1332" s="78"/>
      <c r="AU1332" s="79">
        <f>IF(IFERROR(F1332,99)=99,IF(IFERROR(G1332,99)=99,IF(IFERROR(H1332,99)=99,IF(IFERROR(I1332,99)=99,IF(IFERROR(E1332,99)=99,IF(IFERROR(J1332,99)=99,0,Scoring!$B$7),Scoring!$B$3),Scoring!$B$2),Scoring!$B$6),Scoring!$B$5),Scoring!$B$4)</f>
        <v>0.3</v>
      </c>
      <c r="AV1332" s="78">
        <f t="shared" si="91"/>
        <v>0.15</v>
      </c>
      <c r="AW1332" s="78"/>
      <c r="AX1332" s="66"/>
      <c r="AY1332" s="78"/>
      <c r="AZ1332" s="76"/>
      <c r="BB1332" s="76"/>
    </row>
    <row r="1333" spans="1:54" x14ac:dyDescent="0.25">
      <c r="A1333" s="89" t="s">
        <v>7049</v>
      </c>
      <c r="B1333" s="89" t="s">
        <v>30</v>
      </c>
      <c r="C1333" s="89" t="s">
        <v>30</v>
      </c>
      <c r="D1333" s="89" t="s">
        <v>7050</v>
      </c>
      <c r="E1333" s="76" t="e">
        <f>IF(C1333="-",IF(A1333="-",VLOOKUP(D1333,'sin-list 180320_update'!$C$2:$C$835,1,FALSE),VLOOKUP(A1333,'sin-list 180320_update'!$A$2:$A$835,1,FALSE)),VLOOKUP(C1333,'sin-list 180320_update'!$B$2:$B$835,1,FALSE))</f>
        <v>#N/A</v>
      </c>
      <c r="F1333" s="76" t="e">
        <f>IF($C1333="-",IF($A1333="-",VLOOKUP($D1333,'REACH Bilaga XVII_update'!$A$5:$A$131,1,FALSE),VLOOKUP($A1333,'REACH Bilaga XVII_update'!$C$5:$C$131,1,FALSE)),VLOOKUP($C1333,'REACH Bilaga XVII_update'!$B$5:$B$131,1,FALSE))</f>
        <v>#N/A</v>
      </c>
      <c r="G1333" s="76" t="e">
        <f>IF($C1333="-",IF($A1333="-",VLOOKUP($D1333,' REACH Bilaga 59_update'!$A$5:$A$210,1,FALSE),VLOOKUP($A1333,' REACH Bilaga 59_update'!$D$5:$D$210,1,FALSE)),VLOOKUP($C1333,' REACH Bilaga 59_update'!$C$5:$C$210,1,FALSE))</f>
        <v>#N/A</v>
      </c>
      <c r="H1333" s="76" t="e">
        <f>IF($C1333="-",IF($A1333="-",VLOOKUP($D1333,'REACH Bilaga XIV_update'!$A$5:$A$110,1,FALSE),VLOOKUP($A1333,'REACH Bilaga XIV_update'!$D$5:$D$110,1,FALSE)),VLOOKUP($C1333,'REACH Bilaga XIV_update'!$C$5:$C$110,1,FALSE))</f>
        <v>#N/A</v>
      </c>
      <c r="I1333" s="76" t="e">
        <f>IF($C1333="-",IF($A1333="-",VLOOKUP($D1333,CoRAP_update!$A$5:$A$376,1,FALSE),VLOOKUP($A1333,CoRAP_update!$D$5:$D$376,1,FALSE)),VLOOKUP($C1333,CoRAP_update!$C$5:$C$376,1,FALSE))</f>
        <v>#N/A</v>
      </c>
      <c r="J1333" s="76" t="str">
        <f>IF($C1333="-",IF($A1333="-",VLOOKUP($D1333,EDC_update!$C$2:$C$450,1,FALSE),VLOOKUP($A1333,EDC_update!$B$2:$B$450,1,FALSE)),VLOOKUP($C1333,EDC_update!$L$2:$L$450,1,FALSE))</f>
        <v>60-57-1</v>
      </c>
      <c r="K1333" s="76" t="e">
        <f>IF($C1333="-",IF($A1333="-",IF(VLOOKUP($D1333,'sin-list 180320_update'!$C$2:$S$835,3,FALSE)="",NA(),VLOOKUP($D1333,'sin-list 180320_update'!$C$2:$S$835,3,FALSE)),IF(VLOOKUP($A1333,'sin-list 180320_update'!$A$2:$S$835,5,FALSE)="",NA(),VLOOKUP($A1333,'sin-list 180320_update'!$A$2:$S$835,5,FALSE))),IF(VLOOKUP($C1333,'sin-list 180320_update'!$B$2:$S$835,4,FALSE)="",NA(),VLOOKUP($C1333,'sin-list 180320_update'!$B$2:$S$835,4,FALSE)))</f>
        <v>#N/A</v>
      </c>
      <c r="L1333" s="76" t="e">
        <f>IF($C1333="-",IF($A1333="-",VLOOKUP($D1333,'sin-list 180320_update'!$C$2:$S$835,6,FALSE),VLOOKUP($A1333,'sin-list 180320_update'!$A$2:$S$835,8,FALSE)),VLOOKUP($C1333,'sin-list 180320_update'!$B$2:$S$835,7,FALSE))</f>
        <v>#N/A</v>
      </c>
      <c r="M1333" s="76" t="e">
        <f>IF($C1333="-",IF($A1333="-",IF(VLOOKUP($D1333,'sin-list 180320_update'!$C$2:$S$835,8,FALSE)="",NA(),VLOOKUP($D1333,'sin-list 180320_update'!$C$2:$S$835,8,FALSE)),IF(VLOOKUP($A1333,'sin-list 180320_update'!$A$2:$S$835,10,FALSE)="",NA(),VLOOKUP($A1333,'sin-list 180320_update'!$A$2:$S$835,10,FALSE))),IF(VLOOKUP($C1333,'sin-list 180320_update'!$B$2:$S$835,9,FALSE)="",NA(),VLOOKUP($C1333,'sin-list 180320_update'!$B$2:$S$835,9,FALSE)))</f>
        <v>#N/A</v>
      </c>
      <c r="N1333" s="76" t="e">
        <f>IF($C1333="-",IF($A1333="-",IF(VLOOKUP($D1333,'REACH Bilaga XVII_update'!$A$5:$E$131,4,FALSE)="",NA(),VLOOKUP($D1333,'REACH Bilaga XVII_update'!$A$5:$E$131,4,FALSE)),IF(VLOOKUP($A1333,'REACH Bilaga XVII_update'!$C$5:$D$131,2,FALSE)="",NA(),VLOOKUP($A1333,'REACH Bilaga XVII_update'!$C$5:$D$131,2,FALSE))),IF(VLOOKUP($C1333,'REACH Bilaga XVII_update'!$B$5:$D$131,3,FALSE)="",NA(),VLOOKUP($C1333,'REACH Bilaga XVII_update'!$B$5:$D$131,3,FALSE)))</f>
        <v>#N/A</v>
      </c>
      <c r="O1333" s="76" t="e">
        <f>IF($C1333="-",IF($A1333="-",IF(VLOOKUP($D1333,' REACH Bilaga 59_update'!$A$5:$E$210,5,FALSE)="",NA(),VLOOKUP($D1333,' REACH Bilaga 59_update'!$A$5:$E$210,5,FALSE)),IF(VLOOKUP($A1333,' REACH Bilaga 59_update'!$D$5:$E$210,2,FALSE)="",NA(),VLOOKUP($A1333,' REACH Bilaga 59_update'!$D$5:$E$210,2,FALSE))),IF(VLOOKUP($C1333,' REACH Bilaga 59_update'!$C$5:$E$210,3,FALSE)="",NA(),VLOOKUP($C1333,' REACH Bilaga 59_update'!$C$5:$E$210,3,FALSE)))</f>
        <v>#N/A</v>
      </c>
      <c r="P1333" s="76" t="e">
        <f>IF(C1333="-",IF(A1333="-",IFERROR(VLOOKUP($D1333,' REACH Bilaga 59_update'!$A$5:$F$210,MATCH(Sammanfattning!P$1,' REACH Bilaga 59_update'!$A$4:$F$4,0),FALSE),VLOOKUP($D1333,'REACH Bilaga XIV_update'!$A$4:$H$110,MATCH(Sammanfattning!P$1,'REACH Bilaga XIV_update'!$A$4:$H$4,0),FALSE)),IFERROR(VLOOKUP($A1333,' REACH Bilaga 59_update'!$D$5:$F$210,MATCH(Sammanfattning!P$1,' REACH Bilaga 59_update'!$D$4:$F$4,0),FALSE),VLOOKUP($A1333,'REACH Bilaga XIV_update'!$D$4:$H$110,MATCH(Sammanfattning!P$1,'REACH Bilaga XIV_update'!$D$4:$H$4,0),FALSE))),IFERROR(VLOOKUP($C1333,' REACH Bilaga 59_update'!$C$5:$F$210,MATCH(Sammanfattning!P$1,' REACH Bilaga 59_update'!$C$4:$F$4,0),FALSE),VLOOKUP($C1333,'REACH Bilaga XIV_update'!$C$4:$H$110,MATCH(Sammanfattning!P$1,'REACH Bilaga XIV_update'!$C$4:$H$4,0),FALSE)))</f>
        <v>#N/A</v>
      </c>
      <c r="Q1333" s="76" t="e">
        <f>IF($C1333="-",IF($A1333="-",IF(VLOOKUP($D1333,'REACH Bilaga XIV_update'!$A$5:$I$110,9,FALSE)="",NA(),VLOOKUP($D1333,'REACH Bilaga XIV_update'!$A$5:$I$110,9,FALSE)),IF(VLOOKUP($A1333,'REACH Bilaga XIV_update'!$D$5:$I$110,6,FALSE)="",NA(),VLOOKUP($A1333,'REACH Bilaga XIV_update'!$D$5:$I$110,6,FALSE))),IF(VLOOKUP($C1333,'REACH Bilaga XIV_update'!$C$5:$I$110,7,FALSE)="",NA(),VLOOKUP($C1333,'REACH Bilaga XIV_update'!$C$5:$I$110,7,FALSE)))</f>
        <v>#N/A</v>
      </c>
      <c r="R1333" s="76" t="e">
        <f>IF($C1333="-",IF($A1333="-",IF(VLOOKUP($D1333,CoRAP_update!$A$5:$O$376,15,FALSE)="",NA(),VLOOKUP($D1333,CoRAP_update!$A$5:$O$376,15,FALSE)),IF(VLOOKUP($A1333,CoRAP_update!$D$5:$O$376,12,FALSE)="",NA(),VLOOKUP($A1333,CoRAP_update!$D$5:$O$376,12,FALSE))),IF(VLOOKUP($C1333,CoRAP_update!$C$5:$O$376,13,FALSE)="",NA(),VLOOKUP($C1333,CoRAP_update!$C$5:$O$376,13,FALSE)))</f>
        <v>#N/A</v>
      </c>
      <c r="S1333" s="144" t="e">
        <f>IF($C1333="-",IF($A1333="-",VLOOKUP($D1333,CoRAP_update!$A$5:$J$376,MATCH(Sammanfattning!S$1,CoRAP_update!$A$4:$J$4,0),FALSE),VLOOKUP($A1333,CoRAP_update!$D$5:$J$376,MATCH(Sammanfattning!S$1,CoRAP_update!$D$4:$J$4,0),FALSE)),VLOOKUP($C1333,CoRAP_update!$C$5:$J$376,MATCH(Sammanfattning!S$1,CoRAP_update!$C$4:$J$4,0),FALSE))</f>
        <v>#N/A</v>
      </c>
      <c r="T1333" s="76" t="str">
        <f>IF($A1333="-",VLOOKUP($D1333,EDC_update!$C$2:$F$450,4,FALSE),VLOOKUP($A1333,EDC_update!$B$2:$F$450,5,FALSE))</f>
        <v>CAT2</v>
      </c>
      <c r="V1333" s="78">
        <f>IF(IFERROR(SEARCH("PBT",P1333),99)=99,IF(IFERROR(SEARCH("suspected PBT",S1333),99)=99,IF(IFERROR(SEARCH("concluded to be PBT",K1333),99)=99,IF(IFERROR(SEARCH("PBT",S1333),99)=99,IF(IFERROR(SEARCH("PBT cand",L1333),99)=99,IF(IFERROR(SEARCH("PBT",L1333),99)=99,IF(IFERROR(SEARCH("persistent, bioackumulative and toxic properties",K1333),99)=99,0,Scoring!$E$3),Scoring!$E$3),Scoring!$E$7),Scoring!$E$3),Scoring!$E$5),Scoring!$E$6),Scoring!$E$3)</f>
        <v>0</v>
      </c>
      <c r="W1333" s="78">
        <f>IF(IFERROR(SEARCH("vPvB",P1333),99)=99,IF(IFERROR(SEARCH("suspected pbt/vPvB",S1333),99)=99,IF(IFERROR(SEARCH("vPvB",S1333),99)=99,IF(IFERROR(SEARCH("concluded to be a vPvB",S1333),99)=99,IF(IFERROR(SEARCH("identified as vPvB",K1333),99)=99,IF(IFERROR(SEARCH("concluded to be a vPvB",K1333),99)=99,IF(IFERROR(SEARCH("concluded to be both pbt and vPvB",S1333),99)=99,IF(IFERROR(SEARCH("concluded to be both pbt and vPvB",K1333),99)=99,0,Scoring!$E$5),Scoring!$E$5),Scoring!$E$5),Scoring!$E$5),Scoring!$E$5),Scoring!$E$4),Scoring!$E$6),Scoring!$E$4)</f>
        <v>0</v>
      </c>
      <c r="X1333" s="78">
        <f>IF(IFERROR(SEARCH("H410",N1333),99)=99,IF(IFERROR(SEARCH("H410",O1333),99)=99,IF(IFERROR(SEARCH("H410",Q1333),99)=99,IF(IFERROR(SEARCH("H410",M1333),99)=99,IF(IFERROR(SEARCH("H410",R1333),99)=99,IF(IFERROR(SEARCH("H411",N1333),99)=99,IF(IFERROR(SEARCH("H411",O1333),99)=99,IF(IFERROR(SEARCH("H411",Q1333),99)=99,IF(IFERROR(SEARCH("H411",M1333),99)=99,IF(IFERROR(SEARCH("H411",R1333),99)=99,IF(IFERROR(SEARCH("H413",N1333),99)=99,IF(IFERROR(SEARCH("H413",O1333),99)=99,IF(IFERROR(SEARCH("H413",Q1333),99)=99,IF(IFERROR(SEARCH("H413",M1333),99)=99,IF(IFERROR(SEARCH("H413",R1333),99)=99,IF(IFERROR(SEARCH("H412",N1333),99)=99,IF(IFERROR(SEARCH("H412",O1333),99)=99,IF(IFERROR(SEARCH("H412",Q1333),99)=99,IF(IFERROR(SEARCH("H412",M1333),99)=99,IF(IFERROR(SEARCH("H412",R1333),99)=99,0,Scoring!$E$2),Scoring!$E$2),Scoring!$E$2),Scoring!$E$2),Scoring!$E$2),Scoring!$E$2),Scoring!$E$2),Scoring!$E$2),Scoring!$E$2),Scoring!$E$2),Scoring!$E$2),Scoring!$E$2),Scoring!$E$2),Scoring!$E$2),Scoring!$E$2),Scoring!$E$2),Scoring!$E$2),Scoring!$E$2),Scoring!$E$2),Scoring!$E$2)</f>
        <v>0</v>
      </c>
      <c r="Y1333" s="78">
        <f>IF(IFERROR(SEARCH("CMR",K1333),99)=99,IF(IFERROR(SEARCH("Suspected CMR",S1333),99)=99,IF(IFERROR(SEARCH("CMR",S1333),99)=99,0,Scoring!$E$8),Scoring!$E$9),Scoring!$E$8)</f>
        <v>0</v>
      </c>
      <c r="Z1333" s="78">
        <f>IF(IFERROR(SEARCH("H350",N1333),99)=99,IF(IFERROR(SEARCH("H350",O1333),99)=99,IF(IFERROR(SEARCH("H350",Q1333),99)=99,IF(IFERROR(SEARCH("H350",M1333),99)=99,IF(IFERROR(SEARCH("H350",R1333),99)=99,IF(IFERROR(SEARCH("H351",N1333),99)=99,IF(IFERROR(SEARCH("H351",O1333),99)=99,IF(IFERROR(SEARCH("H351",Q1333),99)=99,IF(IFERROR(SEARCH("H351",M1333),99)=99,IF(IFERROR(SEARCH("H351",R1333),99)=99,IF(IFERROR(SEARCH("carcinogenic",P1333),99)=99,IF(IFERROR(SEARCH("suspected carcinogenic",S1333),99)=99,0,Scoring!$E$12),Scoring!$E$11),Scoring!$E$10),Scoring!$E$10),Scoring!$E$10),Scoring!$E$10),Scoring!$E$10),Scoring!$E$10),Scoring!$E$10),Scoring!$E$10),Scoring!$E$10),Scoring!$E$10)</f>
        <v>0</v>
      </c>
      <c r="AA1333" s="78">
        <f>IF(IFERROR(SEARCH("H340",N1333),99)=99,IF(IFERROR(SEARCH("H340",O1333),99)=99,IF(IFERROR(SEARCH("H340",Q1333),99)=99,IF(IFERROR(SEARCH("H340",M1333),99)=99,IF(IFERROR(SEARCH("H340",R1333),99)=99,IF(IFERROR(SEARCH("H341",N1333),99)=99,IF(IFERROR(SEARCH("H341",O1333),99)=99,IF(IFERROR(SEARCH("H341",Q1333),99)=99,IF(IFERROR(SEARCH("H341",M1333),99)=99,IF(IFERROR(SEARCH("H341",R1333),99)=99,IF(IFERROR(SEARCH("mutagenic",P1333),99)=99,IF(IFERROR(SEARCH("suspected mutagenic",S1333),99)=99,0,Scoring!$E$15),Scoring!$E$14),Scoring!$E$13),Scoring!$E$13),Scoring!$E$13),Scoring!$E$13),Scoring!$E$13),Scoring!$E$13),Scoring!$E$13),Scoring!$E$13),Scoring!$E$13),Scoring!$E$13)</f>
        <v>0</v>
      </c>
      <c r="AB1333" s="78">
        <f>IF(IFERROR(SEARCH("H360",N1333),99)=99,IF(IFERROR(SEARCH("H360",O1333),99)=99,IF(IFERROR(SEARCH("H360",Q1333),99)=99,IF(IFERROR(SEARCH("H360",M1333),99)=99,IF(IFERROR(SEARCH("H360",R1333),99)=99,IF(IFERROR(SEARCH("H361",N1333),99)=99,IF(IFERROR(SEARCH("H361",O1333),99)=99,IF(IFERROR(SEARCH("H361",Q1333),99)=99,IF(IFERROR(SEARCH("H361",M1333),99)=99,IF(IFERROR(SEARCH("H361",R1333),99)=99,IF(IFERROR(SEARCH("reproduction",P1333),99)=99,IF(IFERROR(SEARCH("suspected reprotoxic",S1333),99)=99,IF(IFERROR(SEARCH("reprotoxic",S1333),99)=99,IF(IFERROR(SEARCH("reprotoxic",K1333),99)=99,0,Scoring!$E$18),Scoring!$E$18),Scoring!$E$19),Scoring!$E$17),Scoring!$E$16),Scoring!$E$16),Scoring!$E$16),Scoring!$E$16),Scoring!$E$16),Scoring!$E$16),Scoring!$E$16),Scoring!$E$16),Scoring!$E$16),Scoring!$E$16)</f>
        <v>0</v>
      </c>
      <c r="AC1333" s="78">
        <f>IF(IFERROR(SEARCH("57f",L1333),99)=99,IF(IFERROR(SEARCH("57(f)",P1333),99)=99,0,Scoring!$E$20),Scoring!$E$20)</f>
        <v>0</v>
      </c>
      <c r="AD1333" s="78">
        <f>IF(IFERROR(SEARCH("CAT1",T1333),99)=99,IF(IFERROR(SEARCH("CAT2",T1333),99)=99,IF(IFERROR(SEARCH("CAT3",T1333),99)=99,IF(IFERROR(SEARCH("concluded to be endocrine",K1333),99)=99,IF(IFERROR(SEARCH("categorised as endocrine",K1333),99)=99,IF(IFERROR(SEARCH("endocrine disrupting",P1333),99)=99,IF(IFERROR(SEARCH("endocrine disrupting",K1333),99)=99,IF(IFERROR(SEARCH("suspected endocrine",S1333),99)=99,IF(IFERROR(SEARCH("potential endocrine",S1333),99)=99,0,Scoring!$E$25),Scoring!$E$25),Scoring!$E$24),Scoring!$E$24),Scoring!$E$24),Scoring!$E$24),Scoring!$E$23),Scoring!$E$22),Scoring!$E$21)</f>
        <v>0.5</v>
      </c>
      <c r="AE1333" s="78">
        <f>IF(IFERROR(SEARCH("suspected sensitiser",S1333),99)=99,IF(IFERROR(SEARCH("sensitiser",S1333),99)=99,IF(IFERROR(SEARCH("other hazard based concern",S1333),99)=99,0,Scoring!$E$28),Scoring!$E$26),Scoring!$E$27)</f>
        <v>0</v>
      </c>
      <c r="AF1333" s="78">
        <f>IF(IFERROR(M1333,1)=1,IF(IFERROR(N1333,1)=1,IF(IFERROR(O1333,1)=1,IF(IFERROR(Q1333,1)=1,IF(IFERROR(R1333,1)=1,IF(IFERROR(T1333,1)=1,IF(IFERROR(K1333,1)=1,IF(IFERROR(P1333,1)=1,IF(IFERROR(S1333,1)=1,Scoring!$E$29,0),0),0),0),0),0),0),0),0)</f>
        <v>0</v>
      </c>
      <c r="AG1333" s="78">
        <f t="shared" si="90"/>
        <v>0.5</v>
      </c>
      <c r="AI1333" s="93"/>
      <c r="AJ1333" s="94"/>
      <c r="AK1333" s="76"/>
      <c r="AL1333" s="75"/>
      <c r="AN1333" s="79"/>
      <c r="AO1333" s="79"/>
      <c r="AP1333" s="79"/>
      <c r="AQ1333" s="79"/>
      <c r="AR1333" s="79"/>
      <c r="AS1333" s="78"/>
      <c r="AU1333" s="79">
        <f>IF(IFERROR(F1333,99)=99,IF(IFERROR(G1333,99)=99,IF(IFERROR(H1333,99)=99,IF(IFERROR(I1333,99)=99,IF(IFERROR(E1333,99)=99,IF(IFERROR(J1333,99)=99,0,Scoring!$B$7),Scoring!$B$3),Scoring!$B$2),Scoring!$B$6),Scoring!$B$5),Scoring!$B$4)</f>
        <v>0.3</v>
      </c>
      <c r="AV1333" s="78">
        <f t="shared" si="91"/>
        <v>0.15</v>
      </c>
      <c r="AW1333" s="78"/>
      <c r="AX1333" s="66"/>
      <c r="AY1333" s="78"/>
      <c r="AZ1333" s="76"/>
      <c r="BB1333" s="76"/>
    </row>
    <row r="1334" spans="1:54" x14ac:dyDescent="0.25">
      <c r="A1334" s="89" t="s">
        <v>6802</v>
      </c>
      <c r="B1334" s="89" t="s">
        <v>30</v>
      </c>
      <c r="C1334" s="89" t="s">
        <v>30</v>
      </c>
      <c r="D1334" s="89" t="s">
        <v>6803</v>
      </c>
      <c r="E1334" s="76" t="e">
        <f>IF(C1334="-",IF(A1334="-",VLOOKUP(D1334,'sin-list 180320_update'!$C$2:$C$835,1,FALSE),VLOOKUP(A1334,'sin-list 180320_update'!$A$2:$A$835,1,FALSE)),VLOOKUP(C1334,'sin-list 180320_update'!$B$2:$B$835,1,FALSE))</f>
        <v>#N/A</v>
      </c>
      <c r="F1334" s="76" t="e">
        <f>IF($C1334="-",IF($A1334="-",VLOOKUP($D1334,'REACH Bilaga XVII_update'!$A$5:$A$131,1,FALSE),VLOOKUP($A1334,'REACH Bilaga XVII_update'!$C$5:$C$131,1,FALSE)),VLOOKUP($C1334,'REACH Bilaga XVII_update'!$B$5:$B$131,1,FALSE))</f>
        <v>#N/A</v>
      </c>
      <c r="G1334" s="76" t="e">
        <f>IF($C1334="-",IF($A1334="-",VLOOKUP($D1334,' REACH Bilaga 59_update'!$A$5:$A$210,1,FALSE),VLOOKUP($A1334,' REACH Bilaga 59_update'!$D$5:$D$210,1,FALSE)),VLOOKUP($C1334,' REACH Bilaga 59_update'!$C$5:$C$210,1,FALSE))</f>
        <v>#N/A</v>
      </c>
      <c r="H1334" s="76" t="e">
        <f>IF($C1334="-",IF($A1334="-",VLOOKUP($D1334,'REACH Bilaga XIV_update'!$A$5:$A$110,1,FALSE),VLOOKUP($A1334,'REACH Bilaga XIV_update'!$D$5:$D$110,1,FALSE)),VLOOKUP($C1334,'REACH Bilaga XIV_update'!$C$5:$C$110,1,FALSE))</f>
        <v>#N/A</v>
      </c>
      <c r="I1334" s="76" t="e">
        <f>IF($C1334="-",IF($A1334="-",VLOOKUP($D1334,CoRAP_update!$A$5:$A$376,1,FALSE),VLOOKUP($A1334,CoRAP_update!$D$5:$D$376,1,FALSE)),VLOOKUP($C1334,CoRAP_update!$C$5:$C$376,1,FALSE))</f>
        <v>#N/A</v>
      </c>
      <c r="J1334" s="76" t="str">
        <f>IF($C1334="-",IF($A1334="-",VLOOKUP($D1334,EDC_update!$C$2:$C$450,1,FALSE),VLOOKUP($A1334,EDC_update!$B$2:$B$450,1,FALSE)),VLOOKUP($C1334,EDC_update!$L$2:$L$450,1,FALSE))</f>
        <v>67733-57-7</v>
      </c>
      <c r="K1334" s="76" t="e">
        <f>IF($C1334="-",IF($A1334="-",IF(VLOOKUP($D1334,'sin-list 180320_update'!$C$2:$S$835,3,FALSE)="",NA(),VLOOKUP($D1334,'sin-list 180320_update'!$C$2:$S$835,3,FALSE)),IF(VLOOKUP($A1334,'sin-list 180320_update'!$A$2:$S$835,5,FALSE)="",NA(),VLOOKUP($A1334,'sin-list 180320_update'!$A$2:$S$835,5,FALSE))),IF(VLOOKUP($C1334,'sin-list 180320_update'!$B$2:$S$835,4,FALSE)="",NA(),VLOOKUP($C1334,'sin-list 180320_update'!$B$2:$S$835,4,FALSE)))</f>
        <v>#N/A</v>
      </c>
      <c r="L1334" s="76" t="e">
        <f>IF($C1334="-",IF($A1334="-",VLOOKUP($D1334,'sin-list 180320_update'!$C$2:$S$835,6,FALSE),VLOOKUP($A1334,'sin-list 180320_update'!$A$2:$S$835,8,FALSE)),VLOOKUP($C1334,'sin-list 180320_update'!$B$2:$S$835,7,FALSE))</f>
        <v>#N/A</v>
      </c>
      <c r="M1334" s="76" t="e">
        <f>IF($C1334="-",IF($A1334="-",IF(VLOOKUP($D1334,'sin-list 180320_update'!$C$2:$S$835,8,FALSE)="",NA(),VLOOKUP($D1334,'sin-list 180320_update'!$C$2:$S$835,8,FALSE)),IF(VLOOKUP($A1334,'sin-list 180320_update'!$A$2:$S$835,10,FALSE)="",NA(),VLOOKUP($A1334,'sin-list 180320_update'!$A$2:$S$835,10,FALSE))),IF(VLOOKUP($C1334,'sin-list 180320_update'!$B$2:$S$835,9,FALSE)="",NA(),VLOOKUP($C1334,'sin-list 180320_update'!$B$2:$S$835,9,FALSE)))</f>
        <v>#N/A</v>
      </c>
      <c r="N1334" s="76" t="e">
        <f>IF($C1334="-",IF($A1334="-",IF(VLOOKUP($D1334,'REACH Bilaga XVII_update'!$A$5:$E$131,4,FALSE)="",NA(),VLOOKUP($D1334,'REACH Bilaga XVII_update'!$A$5:$E$131,4,FALSE)),IF(VLOOKUP($A1334,'REACH Bilaga XVII_update'!$C$5:$D$131,2,FALSE)="",NA(),VLOOKUP($A1334,'REACH Bilaga XVII_update'!$C$5:$D$131,2,FALSE))),IF(VLOOKUP($C1334,'REACH Bilaga XVII_update'!$B$5:$D$131,3,FALSE)="",NA(),VLOOKUP($C1334,'REACH Bilaga XVII_update'!$B$5:$D$131,3,FALSE)))</f>
        <v>#N/A</v>
      </c>
      <c r="O1334" s="76" t="e">
        <f>IF($C1334="-",IF($A1334="-",IF(VLOOKUP($D1334,' REACH Bilaga 59_update'!$A$5:$E$210,5,FALSE)="",NA(),VLOOKUP($D1334,' REACH Bilaga 59_update'!$A$5:$E$210,5,FALSE)),IF(VLOOKUP($A1334,' REACH Bilaga 59_update'!$D$5:$E$210,2,FALSE)="",NA(),VLOOKUP($A1334,' REACH Bilaga 59_update'!$D$5:$E$210,2,FALSE))),IF(VLOOKUP($C1334,' REACH Bilaga 59_update'!$C$5:$E$210,3,FALSE)="",NA(),VLOOKUP($C1334,' REACH Bilaga 59_update'!$C$5:$E$210,3,FALSE)))</f>
        <v>#N/A</v>
      </c>
      <c r="P1334" s="76" t="e">
        <f>IF(C1334="-",IF(A1334="-",IFERROR(VLOOKUP($D1334,' REACH Bilaga 59_update'!$A$5:$F$210,MATCH(Sammanfattning!P$1,' REACH Bilaga 59_update'!$A$4:$F$4,0),FALSE),VLOOKUP($D1334,'REACH Bilaga XIV_update'!$A$4:$H$110,MATCH(Sammanfattning!P$1,'REACH Bilaga XIV_update'!$A$4:$H$4,0),FALSE)),IFERROR(VLOOKUP($A1334,' REACH Bilaga 59_update'!$D$5:$F$210,MATCH(Sammanfattning!P$1,' REACH Bilaga 59_update'!$D$4:$F$4,0),FALSE),VLOOKUP($A1334,'REACH Bilaga XIV_update'!$D$4:$H$110,MATCH(Sammanfattning!P$1,'REACH Bilaga XIV_update'!$D$4:$H$4,0),FALSE))),IFERROR(VLOOKUP($C1334,' REACH Bilaga 59_update'!$C$5:$F$210,MATCH(Sammanfattning!P$1,' REACH Bilaga 59_update'!$C$4:$F$4,0),FALSE),VLOOKUP($C1334,'REACH Bilaga XIV_update'!$C$4:$H$110,MATCH(Sammanfattning!P$1,'REACH Bilaga XIV_update'!$C$4:$H$4,0),FALSE)))</f>
        <v>#N/A</v>
      </c>
      <c r="Q1334" s="76" t="e">
        <f>IF($C1334="-",IF($A1334="-",IF(VLOOKUP($D1334,'REACH Bilaga XIV_update'!$A$5:$I$110,9,FALSE)="",NA(),VLOOKUP($D1334,'REACH Bilaga XIV_update'!$A$5:$I$110,9,FALSE)),IF(VLOOKUP($A1334,'REACH Bilaga XIV_update'!$D$5:$I$110,6,FALSE)="",NA(),VLOOKUP($A1334,'REACH Bilaga XIV_update'!$D$5:$I$110,6,FALSE))),IF(VLOOKUP($C1334,'REACH Bilaga XIV_update'!$C$5:$I$110,7,FALSE)="",NA(),VLOOKUP($C1334,'REACH Bilaga XIV_update'!$C$5:$I$110,7,FALSE)))</f>
        <v>#N/A</v>
      </c>
      <c r="R1334" s="76" t="e">
        <f>IF($C1334="-",IF($A1334="-",IF(VLOOKUP($D1334,CoRAP_update!$A$5:$O$376,15,FALSE)="",NA(),VLOOKUP($D1334,CoRAP_update!$A$5:$O$376,15,FALSE)),IF(VLOOKUP($A1334,CoRAP_update!$D$5:$O$376,12,FALSE)="",NA(),VLOOKUP($A1334,CoRAP_update!$D$5:$O$376,12,FALSE))),IF(VLOOKUP($C1334,CoRAP_update!$C$5:$O$376,13,FALSE)="",NA(),VLOOKUP($C1334,CoRAP_update!$C$5:$O$376,13,FALSE)))</f>
        <v>#N/A</v>
      </c>
      <c r="S1334" s="144" t="e">
        <f>IF($C1334="-",IF($A1334="-",VLOOKUP($D1334,CoRAP_update!$A$5:$J$376,MATCH(Sammanfattning!S$1,CoRAP_update!$A$4:$J$4,0),FALSE),VLOOKUP($A1334,CoRAP_update!$D$5:$J$376,MATCH(Sammanfattning!S$1,CoRAP_update!$D$4:$J$4,0),FALSE)),VLOOKUP($C1334,CoRAP_update!$C$5:$J$376,MATCH(Sammanfattning!S$1,CoRAP_update!$C$4:$J$4,0),FALSE))</f>
        <v>#N/A</v>
      </c>
      <c r="T1334" s="76" t="str">
        <f>IF($A1334="-",VLOOKUP($D1334,EDC_update!$C$2:$F$450,4,FALSE),VLOOKUP($A1334,EDC_update!$B$2:$F$450,5,FALSE))</f>
        <v>CAT2</v>
      </c>
      <c r="V1334" s="78">
        <f>IF(IFERROR(SEARCH("PBT",P1334),99)=99,IF(IFERROR(SEARCH("suspected PBT",S1334),99)=99,IF(IFERROR(SEARCH("concluded to be PBT",K1334),99)=99,IF(IFERROR(SEARCH("PBT",S1334),99)=99,IF(IFERROR(SEARCH("PBT cand",L1334),99)=99,IF(IFERROR(SEARCH("PBT",L1334),99)=99,IF(IFERROR(SEARCH("persistent, bioackumulative and toxic properties",K1334),99)=99,0,Scoring!$E$3),Scoring!$E$3),Scoring!$E$7),Scoring!$E$3),Scoring!$E$5),Scoring!$E$6),Scoring!$E$3)</f>
        <v>0</v>
      </c>
      <c r="W1334" s="78">
        <f>IF(IFERROR(SEARCH("vPvB",P1334),99)=99,IF(IFERROR(SEARCH("suspected pbt/vPvB",S1334),99)=99,IF(IFERROR(SEARCH("vPvB",S1334),99)=99,IF(IFERROR(SEARCH("concluded to be a vPvB",S1334),99)=99,IF(IFERROR(SEARCH("identified as vPvB",K1334),99)=99,IF(IFERROR(SEARCH("concluded to be a vPvB",K1334),99)=99,IF(IFERROR(SEARCH("concluded to be both pbt and vPvB",S1334),99)=99,IF(IFERROR(SEARCH("concluded to be both pbt and vPvB",K1334),99)=99,0,Scoring!$E$5),Scoring!$E$5),Scoring!$E$5),Scoring!$E$5),Scoring!$E$5),Scoring!$E$4),Scoring!$E$6),Scoring!$E$4)</f>
        <v>0</v>
      </c>
      <c r="X1334" s="78">
        <f>IF(IFERROR(SEARCH("H410",N1334),99)=99,IF(IFERROR(SEARCH("H410",O1334),99)=99,IF(IFERROR(SEARCH("H410",Q1334),99)=99,IF(IFERROR(SEARCH("H410",M1334),99)=99,IF(IFERROR(SEARCH("H410",R1334),99)=99,IF(IFERROR(SEARCH("H411",N1334),99)=99,IF(IFERROR(SEARCH("H411",O1334),99)=99,IF(IFERROR(SEARCH("H411",Q1334),99)=99,IF(IFERROR(SEARCH("H411",M1334),99)=99,IF(IFERROR(SEARCH("H411",R1334),99)=99,IF(IFERROR(SEARCH("H413",N1334),99)=99,IF(IFERROR(SEARCH("H413",O1334),99)=99,IF(IFERROR(SEARCH("H413",Q1334),99)=99,IF(IFERROR(SEARCH("H413",M1334),99)=99,IF(IFERROR(SEARCH("H413",R1334),99)=99,IF(IFERROR(SEARCH("H412",N1334),99)=99,IF(IFERROR(SEARCH("H412",O1334),99)=99,IF(IFERROR(SEARCH("H412",Q1334),99)=99,IF(IFERROR(SEARCH("H412",M1334),99)=99,IF(IFERROR(SEARCH("H412",R1334),99)=99,0,Scoring!$E$2),Scoring!$E$2),Scoring!$E$2),Scoring!$E$2),Scoring!$E$2),Scoring!$E$2),Scoring!$E$2),Scoring!$E$2),Scoring!$E$2),Scoring!$E$2),Scoring!$E$2),Scoring!$E$2),Scoring!$E$2),Scoring!$E$2),Scoring!$E$2),Scoring!$E$2),Scoring!$E$2),Scoring!$E$2),Scoring!$E$2),Scoring!$E$2)</f>
        <v>0</v>
      </c>
      <c r="Y1334" s="78">
        <f>IF(IFERROR(SEARCH("CMR",K1334),99)=99,IF(IFERROR(SEARCH("Suspected CMR",S1334),99)=99,IF(IFERROR(SEARCH("CMR",S1334),99)=99,0,Scoring!$E$8),Scoring!$E$9),Scoring!$E$8)</f>
        <v>0</v>
      </c>
      <c r="Z1334" s="78">
        <f>IF(IFERROR(SEARCH("H350",N1334),99)=99,IF(IFERROR(SEARCH("H350",O1334),99)=99,IF(IFERROR(SEARCH("H350",Q1334),99)=99,IF(IFERROR(SEARCH("H350",M1334),99)=99,IF(IFERROR(SEARCH("H350",R1334),99)=99,IF(IFERROR(SEARCH("H351",N1334),99)=99,IF(IFERROR(SEARCH("H351",O1334),99)=99,IF(IFERROR(SEARCH("H351",Q1334),99)=99,IF(IFERROR(SEARCH("H351",M1334),99)=99,IF(IFERROR(SEARCH("H351",R1334),99)=99,IF(IFERROR(SEARCH("carcinogenic",P1334),99)=99,IF(IFERROR(SEARCH("suspected carcinogenic",S1334),99)=99,0,Scoring!$E$12),Scoring!$E$11),Scoring!$E$10),Scoring!$E$10),Scoring!$E$10),Scoring!$E$10),Scoring!$E$10),Scoring!$E$10),Scoring!$E$10),Scoring!$E$10),Scoring!$E$10),Scoring!$E$10)</f>
        <v>0</v>
      </c>
      <c r="AA1334" s="78">
        <f>IF(IFERROR(SEARCH("H340",N1334),99)=99,IF(IFERROR(SEARCH("H340",O1334),99)=99,IF(IFERROR(SEARCH("H340",Q1334),99)=99,IF(IFERROR(SEARCH("H340",M1334),99)=99,IF(IFERROR(SEARCH("H340",R1334),99)=99,IF(IFERROR(SEARCH("H341",N1334),99)=99,IF(IFERROR(SEARCH("H341",O1334),99)=99,IF(IFERROR(SEARCH("H341",Q1334),99)=99,IF(IFERROR(SEARCH("H341",M1334),99)=99,IF(IFERROR(SEARCH("H341",R1334),99)=99,IF(IFERROR(SEARCH("mutagenic",P1334),99)=99,IF(IFERROR(SEARCH("suspected mutagenic",S1334),99)=99,0,Scoring!$E$15),Scoring!$E$14),Scoring!$E$13),Scoring!$E$13),Scoring!$E$13),Scoring!$E$13),Scoring!$E$13),Scoring!$E$13),Scoring!$E$13),Scoring!$E$13),Scoring!$E$13),Scoring!$E$13)</f>
        <v>0</v>
      </c>
      <c r="AB1334" s="78">
        <f>IF(IFERROR(SEARCH("H360",N1334),99)=99,IF(IFERROR(SEARCH("H360",O1334),99)=99,IF(IFERROR(SEARCH("H360",Q1334),99)=99,IF(IFERROR(SEARCH("H360",M1334),99)=99,IF(IFERROR(SEARCH("H360",R1334),99)=99,IF(IFERROR(SEARCH("H361",N1334),99)=99,IF(IFERROR(SEARCH("H361",O1334),99)=99,IF(IFERROR(SEARCH("H361",Q1334),99)=99,IF(IFERROR(SEARCH("H361",M1334),99)=99,IF(IFERROR(SEARCH("H361",R1334),99)=99,IF(IFERROR(SEARCH("reproduction",P1334),99)=99,IF(IFERROR(SEARCH("suspected reprotoxic",S1334),99)=99,IF(IFERROR(SEARCH("reprotoxic",S1334),99)=99,IF(IFERROR(SEARCH("reprotoxic",K1334),99)=99,0,Scoring!$E$18),Scoring!$E$18),Scoring!$E$19),Scoring!$E$17),Scoring!$E$16),Scoring!$E$16),Scoring!$E$16),Scoring!$E$16),Scoring!$E$16),Scoring!$E$16),Scoring!$E$16),Scoring!$E$16),Scoring!$E$16),Scoring!$E$16)</f>
        <v>0</v>
      </c>
      <c r="AC1334" s="78">
        <f>IF(IFERROR(SEARCH("57f",L1334),99)=99,IF(IFERROR(SEARCH("57(f)",P1334),99)=99,0,Scoring!$E$20),Scoring!$E$20)</f>
        <v>0</v>
      </c>
      <c r="AD1334" s="78">
        <f>IF(IFERROR(SEARCH("CAT1",T1334),99)=99,IF(IFERROR(SEARCH("CAT2",T1334),99)=99,IF(IFERROR(SEARCH("CAT3",T1334),99)=99,IF(IFERROR(SEARCH("concluded to be endocrine",K1334),99)=99,IF(IFERROR(SEARCH("categorised as endocrine",K1334),99)=99,IF(IFERROR(SEARCH("endocrine disrupting",P1334),99)=99,IF(IFERROR(SEARCH("endocrine disrupting",K1334),99)=99,IF(IFERROR(SEARCH("suspected endocrine",S1334),99)=99,IF(IFERROR(SEARCH("potential endocrine",S1334),99)=99,0,Scoring!$E$25),Scoring!$E$25),Scoring!$E$24),Scoring!$E$24),Scoring!$E$24),Scoring!$E$24),Scoring!$E$23),Scoring!$E$22),Scoring!$E$21)</f>
        <v>0.5</v>
      </c>
      <c r="AE1334" s="78">
        <f>IF(IFERROR(SEARCH("suspected sensitiser",S1334),99)=99,IF(IFERROR(SEARCH("sensitiser",S1334),99)=99,IF(IFERROR(SEARCH("other hazard based concern",S1334),99)=99,0,Scoring!$E$28),Scoring!$E$26),Scoring!$E$27)</f>
        <v>0</v>
      </c>
      <c r="AF1334" s="78">
        <f>IF(IFERROR(M1334,1)=1,IF(IFERROR(N1334,1)=1,IF(IFERROR(O1334,1)=1,IF(IFERROR(Q1334,1)=1,IF(IFERROR(R1334,1)=1,IF(IFERROR(T1334,1)=1,IF(IFERROR(K1334,1)=1,IF(IFERROR(P1334,1)=1,IF(IFERROR(S1334,1)=1,Scoring!$E$29,0),0),0),0),0),0),0),0),0)</f>
        <v>0</v>
      </c>
      <c r="AG1334" s="78">
        <f t="shared" si="90"/>
        <v>0.5</v>
      </c>
      <c r="AI1334" s="93"/>
      <c r="AJ1334" s="94"/>
      <c r="AK1334" s="76"/>
      <c r="AL1334" s="75"/>
      <c r="AN1334" s="79"/>
      <c r="AO1334" s="79"/>
      <c r="AP1334" s="79"/>
      <c r="AQ1334" s="79"/>
      <c r="AR1334" s="79"/>
      <c r="AS1334" s="78"/>
      <c r="AU1334" s="79">
        <f>IF(IFERROR(F1334,99)=99,IF(IFERROR(G1334,99)=99,IF(IFERROR(H1334,99)=99,IF(IFERROR(I1334,99)=99,IF(IFERROR(E1334,99)=99,IF(IFERROR(J1334,99)=99,0,Scoring!$B$7),Scoring!$B$3),Scoring!$B$2),Scoring!$B$6),Scoring!$B$5),Scoring!$B$4)</f>
        <v>0.3</v>
      </c>
      <c r="AV1334" s="78">
        <f t="shared" si="91"/>
        <v>0.15</v>
      </c>
      <c r="AW1334" s="78"/>
      <c r="AX1334" s="66"/>
      <c r="AY1334" s="78"/>
      <c r="AZ1334" s="76"/>
      <c r="BB1334" s="76"/>
    </row>
    <row r="1335" spans="1:54" x14ac:dyDescent="0.25">
      <c r="A1335" s="89" t="s">
        <v>6539</v>
      </c>
      <c r="B1335" s="91" t="s">
        <v>30</v>
      </c>
      <c r="C1335" s="91" t="s">
        <v>30</v>
      </c>
      <c r="D1335" s="91" t="s">
        <v>7348</v>
      </c>
      <c r="E1335" s="76" t="e">
        <f>IF(C1335="-",IF(A1335="-",VLOOKUP(D1335,'sin-list 180320_update'!$C$2:$C$835,1,FALSE),VLOOKUP(A1335,'sin-list 180320_update'!$A$2:$A$835,1,FALSE)),VLOOKUP(C1335,'sin-list 180320_update'!$B$2:$B$835,1,FALSE))</f>
        <v>#N/A</v>
      </c>
      <c r="F1335" s="76" t="e">
        <f>IF($C1335="-",IF($A1335="-",VLOOKUP($D1335,'REACH Bilaga XVII_update'!$A$5:$A$131,1,FALSE),VLOOKUP($A1335,'REACH Bilaga XVII_update'!$C$5:$C$131,1,FALSE)),VLOOKUP($C1335,'REACH Bilaga XVII_update'!$B$5:$B$131,1,FALSE))</f>
        <v>#N/A</v>
      </c>
      <c r="G1335" s="76" t="e">
        <f>IF($C1335="-",IF($A1335="-",VLOOKUP($D1335,' REACH Bilaga 59_update'!$A$5:$A$210,1,FALSE),VLOOKUP($A1335,' REACH Bilaga 59_update'!$D$5:$D$210,1,FALSE)),VLOOKUP($C1335,' REACH Bilaga 59_update'!$C$5:$C$210,1,FALSE))</f>
        <v>#N/A</v>
      </c>
      <c r="H1335" s="76" t="e">
        <f>IF($C1335="-",IF($A1335="-",VLOOKUP($D1335,'REACH Bilaga XIV_update'!$A$5:$A$110,1,FALSE),VLOOKUP($A1335,'REACH Bilaga XIV_update'!$D$5:$D$110,1,FALSE)),VLOOKUP($C1335,'REACH Bilaga XIV_update'!$C$5:$C$110,1,FALSE))</f>
        <v>#N/A</v>
      </c>
      <c r="I1335" s="76" t="e">
        <f>IF($C1335="-",IF($A1335="-",VLOOKUP($D1335,CoRAP_update!$A$5:$A$376,1,FALSE),VLOOKUP($A1335,CoRAP_update!$D$5:$D$376,1,FALSE)),VLOOKUP($C1335,CoRAP_update!$C$5:$C$376,1,FALSE))</f>
        <v>#N/A</v>
      </c>
      <c r="J1335" s="76" t="str">
        <f>IF($C1335="-",IF($A1335="-",VLOOKUP($D1335,EDC_update!$C$2:$C$450,1,FALSE),VLOOKUP($A1335,EDC_update!$B$2:$B$450,1,FALSE)),VLOOKUP($C1335,EDC_update!$L$2:$L$450,1,FALSE))</f>
        <v>67747-09-5</v>
      </c>
      <c r="K1335" s="76" t="e">
        <f>IF($C1335="-",IF($A1335="-",IF(VLOOKUP($D1335,'sin-list 180320_update'!$C$2:$S$835,3,FALSE)="",NA(),VLOOKUP($D1335,'sin-list 180320_update'!$C$2:$S$835,3,FALSE)),IF(VLOOKUP($A1335,'sin-list 180320_update'!$A$2:$S$835,5,FALSE)="",NA(),VLOOKUP($A1335,'sin-list 180320_update'!$A$2:$S$835,5,FALSE))),IF(VLOOKUP($C1335,'sin-list 180320_update'!$B$2:$S$835,4,FALSE)="",NA(),VLOOKUP($C1335,'sin-list 180320_update'!$B$2:$S$835,4,FALSE)))</f>
        <v>#N/A</v>
      </c>
      <c r="L1335" s="76" t="e">
        <f>IF($C1335="-",IF($A1335="-",VLOOKUP($D1335,'sin-list 180320_update'!$C$2:$S$835,6,FALSE),VLOOKUP($A1335,'sin-list 180320_update'!$A$2:$S$835,8,FALSE)),VLOOKUP($C1335,'sin-list 180320_update'!$B$2:$S$835,7,FALSE))</f>
        <v>#N/A</v>
      </c>
      <c r="M1335" s="76" t="e">
        <f>IF($C1335="-",IF($A1335="-",IF(VLOOKUP($D1335,'sin-list 180320_update'!$C$2:$S$835,8,FALSE)="",NA(),VLOOKUP($D1335,'sin-list 180320_update'!$C$2:$S$835,8,FALSE)),IF(VLOOKUP($A1335,'sin-list 180320_update'!$A$2:$S$835,10,FALSE)="",NA(),VLOOKUP($A1335,'sin-list 180320_update'!$A$2:$S$835,10,FALSE))),IF(VLOOKUP($C1335,'sin-list 180320_update'!$B$2:$S$835,9,FALSE)="",NA(),VLOOKUP($C1335,'sin-list 180320_update'!$B$2:$S$835,9,FALSE)))</f>
        <v>#N/A</v>
      </c>
      <c r="N1335" s="76" t="e">
        <f>IF($C1335="-",IF($A1335="-",IF(VLOOKUP($D1335,'REACH Bilaga XVII_update'!$A$5:$E$131,4,FALSE)="",NA(),VLOOKUP($D1335,'REACH Bilaga XVII_update'!$A$5:$E$131,4,FALSE)),IF(VLOOKUP($A1335,'REACH Bilaga XVII_update'!$C$5:$D$131,2,FALSE)="",NA(),VLOOKUP($A1335,'REACH Bilaga XVII_update'!$C$5:$D$131,2,FALSE))),IF(VLOOKUP($C1335,'REACH Bilaga XVII_update'!$B$5:$D$131,3,FALSE)="",NA(),VLOOKUP($C1335,'REACH Bilaga XVII_update'!$B$5:$D$131,3,FALSE)))</f>
        <v>#N/A</v>
      </c>
      <c r="O1335" s="76" t="e">
        <f>IF($C1335="-",IF($A1335="-",IF(VLOOKUP($D1335,' REACH Bilaga 59_update'!$A$5:$E$210,5,FALSE)="",NA(),VLOOKUP($D1335,' REACH Bilaga 59_update'!$A$5:$E$210,5,FALSE)),IF(VLOOKUP($A1335,' REACH Bilaga 59_update'!$D$5:$E$210,2,FALSE)="",NA(),VLOOKUP($A1335,' REACH Bilaga 59_update'!$D$5:$E$210,2,FALSE))),IF(VLOOKUP($C1335,' REACH Bilaga 59_update'!$C$5:$E$210,3,FALSE)="",NA(),VLOOKUP($C1335,' REACH Bilaga 59_update'!$C$5:$E$210,3,FALSE)))</f>
        <v>#N/A</v>
      </c>
      <c r="P1335" s="76" t="e">
        <f>IF(C1335="-",IF(A1335="-",IFERROR(VLOOKUP($D1335,' REACH Bilaga 59_update'!$A$5:$F$210,MATCH(Sammanfattning!P$1,' REACH Bilaga 59_update'!$A$4:$F$4,0),FALSE),VLOOKUP($D1335,'REACH Bilaga XIV_update'!$A$4:$H$110,MATCH(Sammanfattning!P$1,'REACH Bilaga XIV_update'!$A$4:$H$4,0),FALSE)),IFERROR(VLOOKUP($A1335,' REACH Bilaga 59_update'!$D$5:$F$210,MATCH(Sammanfattning!P$1,' REACH Bilaga 59_update'!$D$4:$F$4,0),FALSE),VLOOKUP($A1335,'REACH Bilaga XIV_update'!$D$4:$H$110,MATCH(Sammanfattning!P$1,'REACH Bilaga XIV_update'!$D$4:$H$4,0),FALSE))),IFERROR(VLOOKUP($C1335,' REACH Bilaga 59_update'!$C$5:$F$210,MATCH(Sammanfattning!P$1,' REACH Bilaga 59_update'!$C$4:$F$4,0),FALSE),VLOOKUP($C1335,'REACH Bilaga XIV_update'!$C$4:$H$110,MATCH(Sammanfattning!P$1,'REACH Bilaga XIV_update'!$C$4:$H$4,0),FALSE)))</f>
        <v>#N/A</v>
      </c>
      <c r="Q1335" s="76" t="e">
        <f>IF($C1335="-",IF($A1335="-",IF(VLOOKUP($D1335,'REACH Bilaga XIV_update'!$A$5:$I$110,9,FALSE)="",NA(),VLOOKUP($D1335,'REACH Bilaga XIV_update'!$A$5:$I$110,9,FALSE)),IF(VLOOKUP($A1335,'REACH Bilaga XIV_update'!$D$5:$I$110,6,FALSE)="",NA(),VLOOKUP($A1335,'REACH Bilaga XIV_update'!$D$5:$I$110,6,FALSE))),IF(VLOOKUP($C1335,'REACH Bilaga XIV_update'!$C$5:$I$110,7,FALSE)="",NA(),VLOOKUP($C1335,'REACH Bilaga XIV_update'!$C$5:$I$110,7,FALSE)))</f>
        <v>#N/A</v>
      </c>
      <c r="R1335" s="76" t="e">
        <f>IF($C1335="-",IF($A1335="-",IF(VLOOKUP($D1335,CoRAP_update!$A$5:$O$376,15,FALSE)="",NA(),VLOOKUP($D1335,CoRAP_update!$A$5:$O$376,15,FALSE)),IF(VLOOKUP($A1335,CoRAP_update!$D$5:$O$376,12,FALSE)="",NA(),VLOOKUP($A1335,CoRAP_update!$D$5:$O$376,12,FALSE))),IF(VLOOKUP($C1335,CoRAP_update!$C$5:$O$376,13,FALSE)="",NA(),VLOOKUP($C1335,CoRAP_update!$C$5:$O$376,13,FALSE)))</f>
        <v>#N/A</v>
      </c>
      <c r="S1335" s="144" t="e">
        <f>IF($C1335="-",IF($A1335="-",VLOOKUP($D1335,CoRAP_update!$A$5:$J$376,MATCH(Sammanfattning!S$1,CoRAP_update!$A$4:$J$4,0),FALSE),VLOOKUP($A1335,CoRAP_update!$D$5:$J$376,MATCH(Sammanfattning!S$1,CoRAP_update!$D$4:$J$4,0),FALSE)),VLOOKUP($C1335,CoRAP_update!$C$5:$J$376,MATCH(Sammanfattning!S$1,CoRAP_update!$C$4:$J$4,0),FALSE))</f>
        <v>#N/A</v>
      </c>
      <c r="T1335" s="76" t="str">
        <f>IF($A1335="-",VLOOKUP($D1335,EDC_update!$C$2:$F$450,4,FALSE),VLOOKUP($A1335,EDC_update!$B$2:$F$450,5,FALSE))</f>
        <v>CAT2</v>
      </c>
      <c r="V1335" s="78">
        <f>IF(IFERROR(SEARCH("PBT",P1335),99)=99,IF(IFERROR(SEARCH("suspected PBT",S1335),99)=99,IF(IFERROR(SEARCH("concluded to be PBT",K1335),99)=99,IF(IFERROR(SEARCH("PBT",S1335),99)=99,IF(IFERROR(SEARCH("PBT cand",L1335),99)=99,IF(IFERROR(SEARCH("PBT",L1335),99)=99,IF(IFERROR(SEARCH("persistent, bioackumulative and toxic properties",K1335),99)=99,0,Scoring!$E$3),Scoring!$E$3),Scoring!$E$7),Scoring!$E$3),Scoring!$E$5),Scoring!$E$6),Scoring!$E$3)</f>
        <v>0</v>
      </c>
      <c r="W1335" s="78">
        <f>IF(IFERROR(SEARCH("vPvB",P1335),99)=99,IF(IFERROR(SEARCH("suspected pbt/vPvB",S1335),99)=99,IF(IFERROR(SEARCH("vPvB",S1335),99)=99,IF(IFERROR(SEARCH("concluded to be a vPvB",S1335),99)=99,IF(IFERROR(SEARCH("identified as vPvB",K1335),99)=99,IF(IFERROR(SEARCH("concluded to be a vPvB",K1335),99)=99,IF(IFERROR(SEARCH("concluded to be both pbt and vPvB",S1335),99)=99,IF(IFERROR(SEARCH("concluded to be both pbt and vPvB",K1335),99)=99,0,Scoring!$E$5),Scoring!$E$5),Scoring!$E$5),Scoring!$E$5),Scoring!$E$5),Scoring!$E$4),Scoring!$E$6),Scoring!$E$4)</f>
        <v>0</v>
      </c>
      <c r="X1335" s="78">
        <f>IF(IFERROR(SEARCH("H410",N1335),99)=99,IF(IFERROR(SEARCH("H410",O1335),99)=99,IF(IFERROR(SEARCH("H410",Q1335),99)=99,IF(IFERROR(SEARCH("H410",M1335),99)=99,IF(IFERROR(SEARCH("H410",R1335),99)=99,IF(IFERROR(SEARCH("H411",N1335),99)=99,IF(IFERROR(SEARCH("H411",O1335),99)=99,IF(IFERROR(SEARCH("H411",Q1335),99)=99,IF(IFERROR(SEARCH("H411",M1335),99)=99,IF(IFERROR(SEARCH("H411",R1335),99)=99,IF(IFERROR(SEARCH("H413",N1335),99)=99,IF(IFERROR(SEARCH("H413",O1335),99)=99,IF(IFERROR(SEARCH("H413",Q1335),99)=99,IF(IFERROR(SEARCH("H413",M1335),99)=99,IF(IFERROR(SEARCH("H413",R1335),99)=99,IF(IFERROR(SEARCH("H412",N1335),99)=99,IF(IFERROR(SEARCH("H412",O1335),99)=99,IF(IFERROR(SEARCH("H412",Q1335),99)=99,IF(IFERROR(SEARCH("H412",M1335),99)=99,IF(IFERROR(SEARCH("H412",R1335),99)=99,0,Scoring!$E$2),Scoring!$E$2),Scoring!$E$2),Scoring!$E$2),Scoring!$E$2),Scoring!$E$2),Scoring!$E$2),Scoring!$E$2),Scoring!$E$2),Scoring!$E$2),Scoring!$E$2),Scoring!$E$2),Scoring!$E$2),Scoring!$E$2),Scoring!$E$2),Scoring!$E$2),Scoring!$E$2),Scoring!$E$2),Scoring!$E$2),Scoring!$E$2)</f>
        <v>0</v>
      </c>
      <c r="Y1335" s="78">
        <f>IF(IFERROR(SEARCH("CMR",K1335),99)=99,IF(IFERROR(SEARCH("Suspected CMR",S1335),99)=99,IF(IFERROR(SEARCH("CMR",S1335),99)=99,0,Scoring!$E$8),Scoring!$E$9),Scoring!$E$8)</f>
        <v>0</v>
      </c>
      <c r="Z1335" s="78">
        <f>IF(IFERROR(SEARCH("H350",N1335),99)=99,IF(IFERROR(SEARCH("H350",O1335),99)=99,IF(IFERROR(SEARCH("H350",Q1335),99)=99,IF(IFERROR(SEARCH("H350",M1335),99)=99,IF(IFERROR(SEARCH("H350",R1335),99)=99,IF(IFERROR(SEARCH("H351",N1335),99)=99,IF(IFERROR(SEARCH("H351",O1335),99)=99,IF(IFERROR(SEARCH("H351",Q1335),99)=99,IF(IFERROR(SEARCH("H351",M1335),99)=99,IF(IFERROR(SEARCH("H351",R1335),99)=99,IF(IFERROR(SEARCH("carcinogenic",P1335),99)=99,IF(IFERROR(SEARCH("suspected carcinogenic",S1335),99)=99,0,Scoring!$E$12),Scoring!$E$11),Scoring!$E$10),Scoring!$E$10),Scoring!$E$10),Scoring!$E$10),Scoring!$E$10),Scoring!$E$10),Scoring!$E$10),Scoring!$E$10),Scoring!$E$10),Scoring!$E$10)</f>
        <v>0</v>
      </c>
      <c r="AA1335" s="78">
        <f>IF(IFERROR(SEARCH("H340",N1335),99)=99,IF(IFERROR(SEARCH("H340",O1335),99)=99,IF(IFERROR(SEARCH("H340",Q1335),99)=99,IF(IFERROR(SEARCH("H340",M1335),99)=99,IF(IFERROR(SEARCH("H340",R1335),99)=99,IF(IFERROR(SEARCH("H341",N1335),99)=99,IF(IFERROR(SEARCH("H341",O1335),99)=99,IF(IFERROR(SEARCH("H341",Q1335),99)=99,IF(IFERROR(SEARCH("H341",M1335),99)=99,IF(IFERROR(SEARCH("H341",R1335),99)=99,IF(IFERROR(SEARCH("mutagenic",P1335),99)=99,IF(IFERROR(SEARCH("suspected mutagenic",S1335),99)=99,0,Scoring!$E$15),Scoring!$E$14),Scoring!$E$13),Scoring!$E$13),Scoring!$E$13),Scoring!$E$13),Scoring!$E$13),Scoring!$E$13),Scoring!$E$13),Scoring!$E$13),Scoring!$E$13),Scoring!$E$13)</f>
        <v>0</v>
      </c>
      <c r="AB1335" s="78">
        <f>IF(IFERROR(SEARCH("H360",N1335),99)=99,IF(IFERROR(SEARCH("H360",O1335),99)=99,IF(IFERROR(SEARCH("H360",Q1335),99)=99,IF(IFERROR(SEARCH("H360",M1335),99)=99,IF(IFERROR(SEARCH("H360",R1335),99)=99,IF(IFERROR(SEARCH("H361",N1335),99)=99,IF(IFERROR(SEARCH("H361",O1335),99)=99,IF(IFERROR(SEARCH("H361",Q1335),99)=99,IF(IFERROR(SEARCH("H361",M1335),99)=99,IF(IFERROR(SEARCH("H361",R1335),99)=99,IF(IFERROR(SEARCH("reproduction",P1335),99)=99,IF(IFERROR(SEARCH("suspected reprotoxic",S1335),99)=99,IF(IFERROR(SEARCH("reprotoxic",S1335),99)=99,IF(IFERROR(SEARCH("reprotoxic",K1335),99)=99,0,Scoring!$E$18),Scoring!$E$18),Scoring!$E$19),Scoring!$E$17),Scoring!$E$16),Scoring!$E$16),Scoring!$E$16),Scoring!$E$16),Scoring!$E$16),Scoring!$E$16),Scoring!$E$16),Scoring!$E$16),Scoring!$E$16),Scoring!$E$16)</f>
        <v>0</v>
      </c>
      <c r="AC1335" s="78">
        <f>IF(IFERROR(SEARCH("57f",L1335),99)=99,IF(IFERROR(SEARCH("57(f)",P1335),99)=99,0,Scoring!$E$20),Scoring!$E$20)</f>
        <v>0</v>
      </c>
      <c r="AD1335" s="78">
        <f>IF(IFERROR(SEARCH("CAT1",T1335),99)=99,IF(IFERROR(SEARCH("CAT2",T1335),99)=99,IF(IFERROR(SEARCH("CAT3",T1335),99)=99,IF(IFERROR(SEARCH("concluded to be endocrine",K1335),99)=99,IF(IFERROR(SEARCH("categorised as endocrine",K1335),99)=99,IF(IFERROR(SEARCH("endocrine disrupting",P1335),99)=99,IF(IFERROR(SEARCH("endocrine disrupting",K1335),99)=99,IF(IFERROR(SEARCH("suspected endocrine",S1335),99)=99,IF(IFERROR(SEARCH("potential endocrine",S1335),99)=99,0,Scoring!$E$25),Scoring!$E$25),Scoring!$E$24),Scoring!$E$24),Scoring!$E$24),Scoring!$E$24),Scoring!$E$23),Scoring!$E$22),Scoring!$E$21)</f>
        <v>0.5</v>
      </c>
      <c r="AE1335" s="78">
        <f>IF(IFERROR(SEARCH("suspected sensitiser",S1335),99)=99,IF(IFERROR(SEARCH("sensitiser",S1335),99)=99,IF(IFERROR(SEARCH("other hazard based concern",S1335),99)=99,0,Scoring!$E$28),Scoring!$E$26),Scoring!$E$27)</f>
        <v>0</v>
      </c>
      <c r="AF1335" s="78">
        <f>IF(IFERROR(M1335,1)=1,IF(IFERROR(N1335,1)=1,IF(IFERROR(O1335,1)=1,IF(IFERROR(Q1335,1)=1,IF(IFERROR(R1335,1)=1,IF(IFERROR(T1335,1)=1,IF(IFERROR(K1335,1)=1,IF(IFERROR(P1335,1)=1,IF(IFERROR(S1335,1)=1,Scoring!$E$29,0),0),0),0),0),0),0),0),0)</f>
        <v>0</v>
      </c>
      <c r="AG1335" s="78">
        <f t="shared" si="90"/>
        <v>0.5</v>
      </c>
      <c r="AI1335" s="93"/>
      <c r="AJ1335" s="94"/>
      <c r="AK1335" s="76"/>
      <c r="AL1335" s="75"/>
      <c r="AN1335" s="79"/>
      <c r="AO1335" s="79"/>
      <c r="AP1335" s="79"/>
      <c r="AQ1335" s="79"/>
      <c r="AR1335" s="79"/>
      <c r="AS1335" s="78"/>
      <c r="AU1335" s="79">
        <f>IF(IFERROR(F1335,99)=99,IF(IFERROR(G1335,99)=99,IF(IFERROR(H1335,99)=99,IF(IFERROR(I1335,99)=99,IF(IFERROR(E1335,99)=99,IF(IFERROR(J1335,99)=99,0,Scoring!$B$7),Scoring!$B$3),Scoring!$B$2),Scoring!$B$6),Scoring!$B$5),Scoring!$B$4)</f>
        <v>0.3</v>
      </c>
      <c r="AV1335" s="78">
        <f t="shared" si="91"/>
        <v>0.15</v>
      </c>
      <c r="AW1335" s="78"/>
      <c r="AX1335" s="66"/>
      <c r="AY1335" s="78"/>
      <c r="AZ1335" s="76"/>
      <c r="BB1335" s="76"/>
    </row>
    <row r="1336" spans="1:54" x14ac:dyDescent="0.25">
      <c r="A1336" s="89" t="s">
        <v>7117</v>
      </c>
      <c r="B1336" s="89" t="s">
        <v>30</v>
      </c>
      <c r="C1336" s="89" t="s">
        <v>30</v>
      </c>
      <c r="D1336" s="89" t="s">
        <v>7118</v>
      </c>
      <c r="E1336" s="76" t="e">
        <f>IF(C1336="-",IF(A1336="-",VLOOKUP(D1336,'sin-list 180320_update'!$C$2:$C$835,1,FALSE),VLOOKUP(A1336,'sin-list 180320_update'!$A$2:$A$835,1,FALSE)),VLOOKUP(C1336,'sin-list 180320_update'!$B$2:$B$835,1,FALSE))</f>
        <v>#N/A</v>
      </c>
      <c r="F1336" s="76" t="e">
        <f>IF($C1336="-",IF($A1336="-",VLOOKUP($D1336,'REACH Bilaga XVII_update'!$A$5:$A$131,1,FALSE),VLOOKUP($A1336,'REACH Bilaga XVII_update'!$C$5:$C$131,1,FALSE)),VLOOKUP($C1336,'REACH Bilaga XVII_update'!$B$5:$B$131,1,FALSE))</f>
        <v>#N/A</v>
      </c>
      <c r="G1336" s="76" t="e">
        <f>IF($C1336="-",IF($A1336="-",VLOOKUP($D1336,' REACH Bilaga 59_update'!$A$5:$A$210,1,FALSE),VLOOKUP($A1336,' REACH Bilaga 59_update'!$D$5:$D$210,1,FALSE)),VLOOKUP($C1336,' REACH Bilaga 59_update'!$C$5:$C$210,1,FALSE))</f>
        <v>#N/A</v>
      </c>
      <c r="H1336" s="76" t="e">
        <f>IF($C1336="-",IF($A1336="-",VLOOKUP($D1336,'REACH Bilaga XIV_update'!$A$5:$A$110,1,FALSE),VLOOKUP($A1336,'REACH Bilaga XIV_update'!$D$5:$D$110,1,FALSE)),VLOOKUP($C1336,'REACH Bilaga XIV_update'!$C$5:$C$110,1,FALSE))</f>
        <v>#N/A</v>
      </c>
      <c r="I1336" s="76" t="e">
        <f>IF($C1336="-",IF($A1336="-",VLOOKUP($D1336,CoRAP_update!$A$5:$A$376,1,FALSE),VLOOKUP($A1336,CoRAP_update!$D$5:$D$376,1,FALSE)),VLOOKUP($C1336,CoRAP_update!$C$5:$C$376,1,FALSE))</f>
        <v>#N/A</v>
      </c>
      <c r="J1336" s="76" t="str">
        <f>IF($C1336="-",IF($A1336="-",VLOOKUP($D1336,EDC_update!$C$2:$C$450,1,FALSE),VLOOKUP($A1336,EDC_update!$B$2:$B$450,1,FALSE)),VLOOKUP($C1336,EDC_update!$L$2:$L$450,1,FALSE))</f>
        <v>69409-94-5</v>
      </c>
      <c r="K1336" s="76" t="e">
        <f>IF($C1336="-",IF($A1336="-",IF(VLOOKUP($D1336,'sin-list 180320_update'!$C$2:$S$835,3,FALSE)="",NA(),VLOOKUP($D1336,'sin-list 180320_update'!$C$2:$S$835,3,FALSE)),IF(VLOOKUP($A1336,'sin-list 180320_update'!$A$2:$S$835,5,FALSE)="",NA(),VLOOKUP($A1336,'sin-list 180320_update'!$A$2:$S$835,5,FALSE))),IF(VLOOKUP($C1336,'sin-list 180320_update'!$B$2:$S$835,4,FALSE)="",NA(),VLOOKUP($C1336,'sin-list 180320_update'!$B$2:$S$835,4,FALSE)))</f>
        <v>#N/A</v>
      </c>
      <c r="L1336" s="76" t="e">
        <f>IF($C1336="-",IF($A1336="-",VLOOKUP($D1336,'sin-list 180320_update'!$C$2:$S$835,6,FALSE),VLOOKUP($A1336,'sin-list 180320_update'!$A$2:$S$835,8,FALSE)),VLOOKUP($C1336,'sin-list 180320_update'!$B$2:$S$835,7,FALSE))</f>
        <v>#N/A</v>
      </c>
      <c r="M1336" s="76" t="e">
        <f>IF($C1336="-",IF($A1336="-",IF(VLOOKUP($D1336,'sin-list 180320_update'!$C$2:$S$835,8,FALSE)="",NA(),VLOOKUP($D1336,'sin-list 180320_update'!$C$2:$S$835,8,FALSE)),IF(VLOOKUP($A1336,'sin-list 180320_update'!$A$2:$S$835,10,FALSE)="",NA(),VLOOKUP($A1336,'sin-list 180320_update'!$A$2:$S$835,10,FALSE))),IF(VLOOKUP($C1336,'sin-list 180320_update'!$B$2:$S$835,9,FALSE)="",NA(),VLOOKUP($C1336,'sin-list 180320_update'!$B$2:$S$835,9,FALSE)))</f>
        <v>#N/A</v>
      </c>
      <c r="N1336" s="76" t="e">
        <f>IF($C1336="-",IF($A1336="-",IF(VLOOKUP($D1336,'REACH Bilaga XVII_update'!$A$5:$E$131,4,FALSE)="",NA(),VLOOKUP($D1336,'REACH Bilaga XVII_update'!$A$5:$E$131,4,FALSE)),IF(VLOOKUP($A1336,'REACH Bilaga XVII_update'!$C$5:$D$131,2,FALSE)="",NA(),VLOOKUP($A1336,'REACH Bilaga XVII_update'!$C$5:$D$131,2,FALSE))),IF(VLOOKUP($C1336,'REACH Bilaga XVII_update'!$B$5:$D$131,3,FALSE)="",NA(),VLOOKUP($C1336,'REACH Bilaga XVII_update'!$B$5:$D$131,3,FALSE)))</f>
        <v>#N/A</v>
      </c>
      <c r="O1336" s="76" t="e">
        <f>IF($C1336="-",IF($A1336="-",IF(VLOOKUP($D1336,' REACH Bilaga 59_update'!$A$5:$E$210,5,FALSE)="",NA(),VLOOKUP($D1336,' REACH Bilaga 59_update'!$A$5:$E$210,5,FALSE)),IF(VLOOKUP($A1336,' REACH Bilaga 59_update'!$D$5:$E$210,2,FALSE)="",NA(),VLOOKUP($A1336,' REACH Bilaga 59_update'!$D$5:$E$210,2,FALSE))),IF(VLOOKUP($C1336,' REACH Bilaga 59_update'!$C$5:$E$210,3,FALSE)="",NA(),VLOOKUP($C1336,' REACH Bilaga 59_update'!$C$5:$E$210,3,FALSE)))</f>
        <v>#N/A</v>
      </c>
      <c r="P1336" s="76" t="e">
        <f>IF(C1336="-",IF(A1336="-",IFERROR(VLOOKUP($D1336,' REACH Bilaga 59_update'!$A$5:$F$210,MATCH(Sammanfattning!P$1,' REACH Bilaga 59_update'!$A$4:$F$4,0),FALSE),VLOOKUP($D1336,'REACH Bilaga XIV_update'!$A$4:$H$110,MATCH(Sammanfattning!P$1,'REACH Bilaga XIV_update'!$A$4:$H$4,0),FALSE)),IFERROR(VLOOKUP($A1336,' REACH Bilaga 59_update'!$D$5:$F$210,MATCH(Sammanfattning!P$1,' REACH Bilaga 59_update'!$D$4:$F$4,0),FALSE),VLOOKUP($A1336,'REACH Bilaga XIV_update'!$D$4:$H$110,MATCH(Sammanfattning!P$1,'REACH Bilaga XIV_update'!$D$4:$H$4,0),FALSE))),IFERROR(VLOOKUP($C1336,' REACH Bilaga 59_update'!$C$5:$F$210,MATCH(Sammanfattning!P$1,' REACH Bilaga 59_update'!$C$4:$F$4,0),FALSE),VLOOKUP($C1336,'REACH Bilaga XIV_update'!$C$4:$H$110,MATCH(Sammanfattning!P$1,'REACH Bilaga XIV_update'!$C$4:$H$4,0),FALSE)))</f>
        <v>#N/A</v>
      </c>
      <c r="Q1336" s="76" t="e">
        <f>IF($C1336="-",IF($A1336="-",IF(VLOOKUP($D1336,'REACH Bilaga XIV_update'!$A$5:$I$110,9,FALSE)="",NA(),VLOOKUP($D1336,'REACH Bilaga XIV_update'!$A$5:$I$110,9,FALSE)),IF(VLOOKUP($A1336,'REACH Bilaga XIV_update'!$D$5:$I$110,6,FALSE)="",NA(),VLOOKUP($A1336,'REACH Bilaga XIV_update'!$D$5:$I$110,6,FALSE))),IF(VLOOKUP($C1336,'REACH Bilaga XIV_update'!$C$5:$I$110,7,FALSE)="",NA(),VLOOKUP($C1336,'REACH Bilaga XIV_update'!$C$5:$I$110,7,FALSE)))</f>
        <v>#N/A</v>
      </c>
      <c r="R1336" s="76" t="e">
        <f>IF($C1336="-",IF($A1336="-",IF(VLOOKUP($D1336,CoRAP_update!$A$5:$O$376,15,FALSE)="",NA(),VLOOKUP($D1336,CoRAP_update!$A$5:$O$376,15,FALSE)),IF(VLOOKUP($A1336,CoRAP_update!$D$5:$O$376,12,FALSE)="",NA(),VLOOKUP($A1336,CoRAP_update!$D$5:$O$376,12,FALSE))),IF(VLOOKUP($C1336,CoRAP_update!$C$5:$O$376,13,FALSE)="",NA(),VLOOKUP($C1336,CoRAP_update!$C$5:$O$376,13,FALSE)))</f>
        <v>#N/A</v>
      </c>
      <c r="S1336" s="144" t="e">
        <f>IF($C1336="-",IF($A1336="-",VLOOKUP($D1336,CoRAP_update!$A$5:$J$376,MATCH(Sammanfattning!S$1,CoRAP_update!$A$4:$J$4,0),FALSE),VLOOKUP($A1336,CoRAP_update!$D$5:$J$376,MATCH(Sammanfattning!S$1,CoRAP_update!$D$4:$J$4,0),FALSE)),VLOOKUP($C1336,CoRAP_update!$C$5:$J$376,MATCH(Sammanfattning!S$1,CoRAP_update!$C$4:$J$4,0),FALSE))</f>
        <v>#N/A</v>
      </c>
      <c r="T1336" s="76" t="str">
        <f>IF($A1336="-",VLOOKUP($D1336,EDC_update!$C$2:$F$450,4,FALSE),VLOOKUP($A1336,EDC_update!$B$2:$F$450,5,FALSE))</f>
        <v>CAT2</v>
      </c>
      <c r="V1336" s="78">
        <f>IF(IFERROR(SEARCH("PBT",P1336),99)=99,IF(IFERROR(SEARCH("suspected PBT",S1336),99)=99,IF(IFERROR(SEARCH("concluded to be PBT",K1336),99)=99,IF(IFERROR(SEARCH("PBT",S1336),99)=99,IF(IFERROR(SEARCH("PBT cand",L1336),99)=99,IF(IFERROR(SEARCH("PBT",L1336),99)=99,IF(IFERROR(SEARCH("persistent, bioackumulative and toxic properties",K1336),99)=99,0,Scoring!$E$3),Scoring!$E$3),Scoring!$E$7),Scoring!$E$3),Scoring!$E$5),Scoring!$E$6),Scoring!$E$3)</f>
        <v>0</v>
      </c>
      <c r="W1336" s="78">
        <f>IF(IFERROR(SEARCH("vPvB",P1336),99)=99,IF(IFERROR(SEARCH("suspected pbt/vPvB",S1336),99)=99,IF(IFERROR(SEARCH("vPvB",S1336),99)=99,IF(IFERROR(SEARCH("concluded to be a vPvB",S1336),99)=99,IF(IFERROR(SEARCH("identified as vPvB",K1336),99)=99,IF(IFERROR(SEARCH("concluded to be a vPvB",K1336),99)=99,IF(IFERROR(SEARCH("concluded to be both pbt and vPvB",S1336),99)=99,IF(IFERROR(SEARCH("concluded to be both pbt and vPvB",K1336),99)=99,0,Scoring!$E$5),Scoring!$E$5),Scoring!$E$5),Scoring!$E$5),Scoring!$E$5),Scoring!$E$4),Scoring!$E$6),Scoring!$E$4)</f>
        <v>0</v>
      </c>
      <c r="X1336" s="78">
        <f>IF(IFERROR(SEARCH("H410",N1336),99)=99,IF(IFERROR(SEARCH("H410",O1336),99)=99,IF(IFERROR(SEARCH("H410",Q1336),99)=99,IF(IFERROR(SEARCH("H410",M1336),99)=99,IF(IFERROR(SEARCH("H410",R1336),99)=99,IF(IFERROR(SEARCH("H411",N1336),99)=99,IF(IFERROR(SEARCH("H411",O1336),99)=99,IF(IFERROR(SEARCH("H411",Q1336),99)=99,IF(IFERROR(SEARCH("H411",M1336),99)=99,IF(IFERROR(SEARCH("H411",R1336),99)=99,IF(IFERROR(SEARCH("H413",N1336),99)=99,IF(IFERROR(SEARCH("H413",O1336),99)=99,IF(IFERROR(SEARCH("H413",Q1336),99)=99,IF(IFERROR(SEARCH("H413",M1336),99)=99,IF(IFERROR(SEARCH("H413",R1336),99)=99,IF(IFERROR(SEARCH("H412",N1336),99)=99,IF(IFERROR(SEARCH("H412",O1336),99)=99,IF(IFERROR(SEARCH("H412",Q1336),99)=99,IF(IFERROR(SEARCH("H412",M1336),99)=99,IF(IFERROR(SEARCH("H412",R1336),99)=99,0,Scoring!$E$2),Scoring!$E$2),Scoring!$E$2),Scoring!$E$2),Scoring!$E$2),Scoring!$E$2),Scoring!$E$2),Scoring!$E$2),Scoring!$E$2),Scoring!$E$2),Scoring!$E$2),Scoring!$E$2),Scoring!$E$2),Scoring!$E$2),Scoring!$E$2),Scoring!$E$2),Scoring!$E$2),Scoring!$E$2),Scoring!$E$2),Scoring!$E$2)</f>
        <v>0</v>
      </c>
      <c r="Y1336" s="78">
        <f>IF(IFERROR(SEARCH("CMR",K1336),99)=99,IF(IFERROR(SEARCH("Suspected CMR",S1336),99)=99,IF(IFERROR(SEARCH("CMR",S1336),99)=99,0,Scoring!$E$8),Scoring!$E$9),Scoring!$E$8)</f>
        <v>0</v>
      </c>
      <c r="Z1336" s="78">
        <f>IF(IFERROR(SEARCH("H350",N1336),99)=99,IF(IFERROR(SEARCH("H350",O1336),99)=99,IF(IFERROR(SEARCH("H350",Q1336),99)=99,IF(IFERROR(SEARCH("H350",M1336),99)=99,IF(IFERROR(SEARCH("H350",R1336),99)=99,IF(IFERROR(SEARCH("H351",N1336),99)=99,IF(IFERROR(SEARCH("H351",O1336),99)=99,IF(IFERROR(SEARCH("H351",Q1336),99)=99,IF(IFERROR(SEARCH("H351",M1336),99)=99,IF(IFERROR(SEARCH("H351",R1336),99)=99,IF(IFERROR(SEARCH("carcinogenic",P1336),99)=99,IF(IFERROR(SEARCH("suspected carcinogenic",S1336),99)=99,0,Scoring!$E$12),Scoring!$E$11),Scoring!$E$10),Scoring!$E$10),Scoring!$E$10),Scoring!$E$10),Scoring!$E$10),Scoring!$E$10),Scoring!$E$10),Scoring!$E$10),Scoring!$E$10),Scoring!$E$10)</f>
        <v>0</v>
      </c>
      <c r="AA1336" s="78">
        <f>IF(IFERROR(SEARCH("H340",N1336),99)=99,IF(IFERROR(SEARCH("H340",O1336),99)=99,IF(IFERROR(SEARCH("H340",Q1336),99)=99,IF(IFERROR(SEARCH("H340",M1336),99)=99,IF(IFERROR(SEARCH("H340",R1336),99)=99,IF(IFERROR(SEARCH("H341",N1336),99)=99,IF(IFERROR(SEARCH("H341",O1336),99)=99,IF(IFERROR(SEARCH("H341",Q1336),99)=99,IF(IFERROR(SEARCH("H341",M1336),99)=99,IF(IFERROR(SEARCH("H341",R1336),99)=99,IF(IFERROR(SEARCH("mutagenic",P1336),99)=99,IF(IFERROR(SEARCH("suspected mutagenic",S1336),99)=99,0,Scoring!$E$15),Scoring!$E$14),Scoring!$E$13),Scoring!$E$13),Scoring!$E$13),Scoring!$E$13),Scoring!$E$13),Scoring!$E$13),Scoring!$E$13),Scoring!$E$13),Scoring!$E$13),Scoring!$E$13)</f>
        <v>0</v>
      </c>
      <c r="AB1336" s="78">
        <f>IF(IFERROR(SEARCH("H360",N1336),99)=99,IF(IFERROR(SEARCH("H360",O1336),99)=99,IF(IFERROR(SEARCH("H360",Q1336),99)=99,IF(IFERROR(SEARCH("H360",M1336),99)=99,IF(IFERROR(SEARCH("H360",R1336),99)=99,IF(IFERROR(SEARCH("H361",N1336),99)=99,IF(IFERROR(SEARCH("H361",O1336),99)=99,IF(IFERROR(SEARCH("H361",Q1336),99)=99,IF(IFERROR(SEARCH("H361",M1336),99)=99,IF(IFERROR(SEARCH("H361",R1336),99)=99,IF(IFERROR(SEARCH("reproduction",P1336),99)=99,IF(IFERROR(SEARCH("suspected reprotoxic",S1336),99)=99,IF(IFERROR(SEARCH("reprotoxic",S1336),99)=99,IF(IFERROR(SEARCH("reprotoxic",K1336),99)=99,0,Scoring!$E$18),Scoring!$E$18),Scoring!$E$19),Scoring!$E$17),Scoring!$E$16),Scoring!$E$16),Scoring!$E$16),Scoring!$E$16),Scoring!$E$16),Scoring!$E$16),Scoring!$E$16),Scoring!$E$16),Scoring!$E$16),Scoring!$E$16)</f>
        <v>0</v>
      </c>
      <c r="AC1336" s="78">
        <f>IF(IFERROR(SEARCH("57f",L1336),99)=99,IF(IFERROR(SEARCH("57(f)",P1336),99)=99,0,Scoring!$E$20),Scoring!$E$20)</f>
        <v>0</v>
      </c>
      <c r="AD1336" s="78">
        <f>IF(IFERROR(SEARCH("CAT1",T1336),99)=99,IF(IFERROR(SEARCH("CAT2",T1336),99)=99,IF(IFERROR(SEARCH("CAT3",T1336),99)=99,IF(IFERROR(SEARCH("concluded to be endocrine",K1336),99)=99,IF(IFERROR(SEARCH("categorised as endocrine",K1336),99)=99,IF(IFERROR(SEARCH("endocrine disrupting",P1336),99)=99,IF(IFERROR(SEARCH("endocrine disrupting",K1336),99)=99,IF(IFERROR(SEARCH("suspected endocrine",S1336),99)=99,IF(IFERROR(SEARCH("potential endocrine",S1336),99)=99,0,Scoring!$E$25),Scoring!$E$25),Scoring!$E$24),Scoring!$E$24),Scoring!$E$24),Scoring!$E$24),Scoring!$E$23),Scoring!$E$22),Scoring!$E$21)</f>
        <v>0.5</v>
      </c>
      <c r="AE1336" s="78">
        <f>IF(IFERROR(SEARCH("suspected sensitiser",S1336),99)=99,IF(IFERROR(SEARCH("sensitiser",S1336),99)=99,IF(IFERROR(SEARCH("other hazard based concern",S1336),99)=99,0,Scoring!$E$28),Scoring!$E$26),Scoring!$E$27)</f>
        <v>0</v>
      </c>
      <c r="AF1336" s="78">
        <f>IF(IFERROR(M1336,1)=1,IF(IFERROR(N1336,1)=1,IF(IFERROR(O1336,1)=1,IF(IFERROR(Q1336,1)=1,IF(IFERROR(R1336,1)=1,IF(IFERROR(T1336,1)=1,IF(IFERROR(K1336,1)=1,IF(IFERROR(P1336,1)=1,IF(IFERROR(S1336,1)=1,Scoring!$E$29,0),0),0),0),0),0),0),0),0)</f>
        <v>0</v>
      </c>
      <c r="AG1336" s="78">
        <f t="shared" si="90"/>
        <v>0.5</v>
      </c>
      <c r="AI1336" s="93"/>
      <c r="AJ1336" s="94"/>
      <c r="AK1336" s="76"/>
      <c r="AL1336" s="75"/>
      <c r="AN1336" s="79"/>
      <c r="AO1336" s="79"/>
      <c r="AP1336" s="79"/>
      <c r="AQ1336" s="79"/>
      <c r="AR1336" s="79"/>
      <c r="AS1336" s="78"/>
      <c r="AU1336" s="79">
        <f>IF(IFERROR(F1336,99)=99,IF(IFERROR(G1336,99)=99,IF(IFERROR(H1336,99)=99,IF(IFERROR(I1336,99)=99,IF(IFERROR(E1336,99)=99,IF(IFERROR(J1336,99)=99,0,Scoring!$B$7),Scoring!$B$3),Scoring!$B$2),Scoring!$B$6),Scoring!$B$5),Scoring!$B$4)</f>
        <v>0.3</v>
      </c>
      <c r="AV1336" s="78">
        <f t="shared" si="91"/>
        <v>0.15</v>
      </c>
      <c r="AW1336" s="78"/>
      <c r="AX1336" s="66"/>
      <c r="AY1336" s="78"/>
      <c r="AZ1336" s="76"/>
      <c r="BB1336" s="76"/>
    </row>
    <row r="1337" spans="1:54" x14ac:dyDescent="0.25">
      <c r="A1337" s="89" t="s">
        <v>7273</v>
      </c>
      <c r="B1337" s="89" t="s">
        <v>30</v>
      </c>
      <c r="C1337" s="89" t="s">
        <v>30</v>
      </c>
      <c r="D1337" s="89" t="s">
        <v>7274</v>
      </c>
      <c r="E1337" s="76" t="e">
        <f>IF(C1337="-",IF(A1337="-",VLOOKUP(D1337,'sin-list 180320_update'!$C$2:$C$835,1,FALSE),VLOOKUP(A1337,'sin-list 180320_update'!$A$2:$A$835,1,FALSE)),VLOOKUP(C1337,'sin-list 180320_update'!$B$2:$B$835,1,FALSE))</f>
        <v>#N/A</v>
      </c>
      <c r="F1337" s="76" t="e">
        <f>IF($C1337="-",IF($A1337="-",VLOOKUP($D1337,'REACH Bilaga XVII_update'!$A$5:$A$131,1,FALSE),VLOOKUP($A1337,'REACH Bilaga XVII_update'!$C$5:$C$131,1,FALSE)),VLOOKUP($C1337,'REACH Bilaga XVII_update'!$B$5:$B$131,1,FALSE))</f>
        <v>#N/A</v>
      </c>
      <c r="G1337" s="76" t="e">
        <f>IF($C1337="-",IF($A1337="-",VLOOKUP($D1337,' REACH Bilaga 59_update'!$A$5:$A$210,1,FALSE),VLOOKUP($A1337,' REACH Bilaga 59_update'!$D$5:$D$210,1,FALSE)),VLOOKUP($C1337,' REACH Bilaga 59_update'!$C$5:$C$210,1,FALSE))</f>
        <v>#N/A</v>
      </c>
      <c r="H1337" s="76" t="e">
        <f>IF($C1337="-",IF($A1337="-",VLOOKUP($D1337,'REACH Bilaga XIV_update'!$A$5:$A$110,1,FALSE),VLOOKUP($A1337,'REACH Bilaga XIV_update'!$D$5:$D$110,1,FALSE)),VLOOKUP($C1337,'REACH Bilaga XIV_update'!$C$5:$C$110,1,FALSE))</f>
        <v>#N/A</v>
      </c>
      <c r="I1337" s="76" t="e">
        <f>IF($C1337="-",IF($A1337="-",VLOOKUP($D1337,CoRAP_update!$A$5:$A$376,1,FALSE),VLOOKUP($A1337,CoRAP_update!$D$5:$D$376,1,FALSE)),VLOOKUP($C1337,CoRAP_update!$C$5:$C$376,1,FALSE))</f>
        <v>#N/A</v>
      </c>
      <c r="J1337" s="76" t="str">
        <f>IF($C1337="-",IF($A1337="-",VLOOKUP($D1337,EDC_update!$C$2:$C$450,1,FALSE),VLOOKUP($A1337,EDC_update!$B$2:$B$450,1,FALSE)),VLOOKUP($C1337,EDC_update!$L$2:$L$450,1,FALSE))</f>
        <v>70362-47-9</v>
      </c>
      <c r="K1337" s="76" t="e">
        <f>IF($C1337="-",IF($A1337="-",IF(VLOOKUP($D1337,'sin-list 180320_update'!$C$2:$S$835,3,FALSE)="",NA(),VLOOKUP($D1337,'sin-list 180320_update'!$C$2:$S$835,3,FALSE)),IF(VLOOKUP($A1337,'sin-list 180320_update'!$A$2:$S$835,5,FALSE)="",NA(),VLOOKUP($A1337,'sin-list 180320_update'!$A$2:$S$835,5,FALSE))),IF(VLOOKUP($C1337,'sin-list 180320_update'!$B$2:$S$835,4,FALSE)="",NA(),VLOOKUP($C1337,'sin-list 180320_update'!$B$2:$S$835,4,FALSE)))</f>
        <v>#N/A</v>
      </c>
      <c r="L1337" s="76" t="e">
        <f>IF($C1337="-",IF($A1337="-",VLOOKUP($D1337,'sin-list 180320_update'!$C$2:$S$835,6,FALSE),VLOOKUP($A1337,'sin-list 180320_update'!$A$2:$S$835,8,FALSE)),VLOOKUP($C1337,'sin-list 180320_update'!$B$2:$S$835,7,FALSE))</f>
        <v>#N/A</v>
      </c>
      <c r="M1337" s="76" t="e">
        <f>IF($C1337="-",IF($A1337="-",IF(VLOOKUP($D1337,'sin-list 180320_update'!$C$2:$S$835,8,FALSE)="",NA(),VLOOKUP($D1337,'sin-list 180320_update'!$C$2:$S$835,8,FALSE)),IF(VLOOKUP($A1337,'sin-list 180320_update'!$A$2:$S$835,10,FALSE)="",NA(),VLOOKUP($A1337,'sin-list 180320_update'!$A$2:$S$835,10,FALSE))),IF(VLOOKUP($C1337,'sin-list 180320_update'!$B$2:$S$835,9,FALSE)="",NA(),VLOOKUP($C1337,'sin-list 180320_update'!$B$2:$S$835,9,FALSE)))</f>
        <v>#N/A</v>
      </c>
      <c r="N1337" s="76" t="e">
        <f>IF($C1337="-",IF($A1337="-",IF(VLOOKUP($D1337,'REACH Bilaga XVII_update'!$A$5:$E$131,4,FALSE)="",NA(),VLOOKUP($D1337,'REACH Bilaga XVII_update'!$A$5:$E$131,4,FALSE)),IF(VLOOKUP($A1337,'REACH Bilaga XVII_update'!$C$5:$D$131,2,FALSE)="",NA(),VLOOKUP($A1337,'REACH Bilaga XVII_update'!$C$5:$D$131,2,FALSE))),IF(VLOOKUP($C1337,'REACH Bilaga XVII_update'!$B$5:$D$131,3,FALSE)="",NA(),VLOOKUP($C1337,'REACH Bilaga XVII_update'!$B$5:$D$131,3,FALSE)))</f>
        <v>#N/A</v>
      </c>
      <c r="O1337" s="76" t="e">
        <f>IF($C1337="-",IF($A1337="-",IF(VLOOKUP($D1337,' REACH Bilaga 59_update'!$A$5:$E$210,5,FALSE)="",NA(),VLOOKUP($D1337,' REACH Bilaga 59_update'!$A$5:$E$210,5,FALSE)),IF(VLOOKUP($A1337,' REACH Bilaga 59_update'!$D$5:$E$210,2,FALSE)="",NA(),VLOOKUP($A1337,' REACH Bilaga 59_update'!$D$5:$E$210,2,FALSE))),IF(VLOOKUP($C1337,' REACH Bilaga 59_update'!$C$5:$E$210,3,FALSE)="",NA(),VLOOKUP($C1337,' REACH Bilaga 59_update'!$C$5:$E$210,3,FALSE)))</f>
        <v>#N/A</v>
      </c>
      <c r="P1337" s="76" t="e">
        <f>IF(C1337="-",IF(A1337="-",IFERROR(VLOOKUP($D1337,' REACH Bilaga 59_update'!$A$5:$F$210,MATCH(Sammanfattning!P$1,' REACH Bilaga 59_update'!$A$4:$F$4,0),FALSE),VLOOKUP($D1337,'REACH Bilaga XIV_update'!$A$4:$H$110,MATCH(Sammanfattning!P$1,'REACH Bilaga XIV_update'!$A$4:$H$4,0),FALSE)),IFERROR(VLOOKUP($A1337,' REACH Bilaga 59_update'!$D$5:$F$210,MATCH(Sammanfattning!P$1,' REACH Bilaga 59_update'!$D$4:$F$4,0),FALSE),VLOOKUP($A1337,'REACH Bilaga XIV_update'!$D$4:$H$110,MATCH(Sammanfattning!P$1,'REACH Bilaga XIV_update'!$D$4:$H$4,0),FALSE))),IFERROR(VLOOKUP($C1337,' REACH Bilaga 59_update'!$C$5:$F$210,MATCH(Sammanfattning!P$1,' REACH Bilaga 59_update'!$C$4:$F$4,0),FALSE),VLOOKUP($C1337,'REACH Bilaga XIV_update'!$C$4:$H$110,MATCH(Sammanfattning!P$1,'REACH Bilaga XIV_update'!$C$4:$H$4,0),FALSE)))</f>
        <v>#N/A</v>
      </c>
      <c r="Q1337" s="76" t="e">
        <f>IF($C1337="-",IF($A1337="-",IF(VLOOKUP($D1337,'REACH Bilaga XIV_update'!$A$5:$I$110,9,FALSE)="",NA(),VLOOKUP($D1337,'REACH Bilaga XIV_update'!$A$5:$I$110,9,FALSE)),IF(VLOOKUP($A1337,'REACH Bilaga XIV_update'!$D$5:$I$110,6,FALSE)="",NA(),VLOOKUP($A1337,'REACH Bilaga XIV_update'!$D$5:$I$110,6,FALSE))),IF(VLOOKUP($C1337,'REACH Bilaga XIV_update'!$C$5:$I$110,7,FALSE)="",NA(),VLOOKUP($C1337,'REACH Bilaga XIV_update'!$C$5:$I$110,7,FALSE)))</f>
        <v>#N/A</v>
      </c>
      <c r="R1337" s="76" t="e">
        <f>IF($C1337="-",IF($A1337="-",IF(VLOOKUP($D1337,CoRAP_update!$A$5:$O$376,15,FALSE)="",NA(),VLOOKUP($D1337,CoRAP_update!$A$5:$O$376,15,FALSE)),IF(VLOOKUP($A1337,CoRAP_update!$D$5:$O$376,12,FALSE)="",NA(),VLOOKUP($A1337,CoRAP_update!$D$5:$O$376,12,FALSE))),IF(VLOOKUP($C1337,CoRAP_update!$C$5:$O$376,13,FALSE)="",NA(),VLOOKUP($C1337,CoRAP_update!$C$5:$O$376,13,FALSE)))</f>
        <v>#N/A</v>
      </c>
      <c r="S1337" s="144" t="e">
        <f>IF($C1337="-",IF($A1337="-",VLOOKUP($D1337,CoRAP_update!$A$5:$J$376,MATCH(Sammanfattning!S$1,CoRAP_update!$A$4:$J$4,0),FALSE),VLOOKUP($A1337,CoRAP_update!$D$5:$J$376,MATCH(Sammanfattning!S$1,CoRAP_update!$D$4:$J$4,0),FALSE)),VLOOKUP($C1337,CoRAP_update!$C$5:$J$376,MATCH(Sammanfattning!S$1,CoRAP_update!$C$4:$J$4,0),FALSE))</f>
        <v>#N/A</v>
      </c>
      <c r="T1337" s="76" t="str">
        <f>IF($A1337="-",VLOOKUP($D1337,EDC_update!$C$2:$F$450,4,FALSE),VLOOKUP($A1337,EDC_update!$B$2:$F$450,5,FALSE))</f>
        <v>CAT2</v>
      </c>
      <c r="V1337" s="78">
        <f>IF(IFERROR(SEARCH("PBT",P1337),99)=99,IF(IFERROR(SEARCH("suspected PBT",S1337),99)=99,IF(IFERROR(SEARCH("concluded to be PBT",K1337),99)=99,IF(IFERROR(SEARCH("PBT",S1337),99)=99,IF(IFERROR(SEARCH("PBT cand",L1337),99)=99,IF(IFERROR(SEARCH("PBT",L1337),99)=99,IF(IFERROR(SEARCH("persistent, bioackumulative and toxic properties",K1337),99)=99,0,Scoring!$E$3),Scoring!$E$3),Scoring!$E$7),Scoring!$E$3),Scoring!$E$5),Scoring!$E$6),Scoring!$E$3)</f>
        <v>0</v>
      </c>
      <c r="W1337" s="78">
        <f>IF(IFERROR(SEARCH("vPvB",P1337),99)=99,IF(IFERROR(SEARCH("suspected pbt/vPvB",S1337),99)=99,IF(IFERROR(SEARCH("vPvB",S1337),99)=99,IF(IFERROR(SEARCH("concluded to be a vPvB",S1337),99)=99,IF(IFERROR(SEARCH("identified as vPvB",K1337),99)=99,IF(IFERROR(SEARCH("concluded to be a vPvB",K1337),99)=99,IF(IFERROR(SEARCH("concluded to be both pbt and vPvB",S1337),99)=99,IF(IFERROR(SEARCH("concluded to be both pbt and vPvB",K1337),99)=99,0,Scoring!$E$5),Scoring!$E$5),Scoring!$E$5),Scoring!$E$5),Scoring!$E$5),Scoring!$E$4),Scoring!$E$6),Scoring!$E$4)</f>
        <v>0</v>
      </c>
      <c r="X1337" s="78">
        <f>IF(IFERROR(SEARCH("H410",N1337),99)=99,IF(IFERROR(SEARCH("H410",O1337),99)=99,IF(IFERROR(SEARCH("H410",Q1337),99)=99,IF(IFERROR(SEARCH("H410",M1337),99)=99,IF(IFERROR(SEARCH("H410",R1337),99)=99,IF(IFERROR(SEARCH("H411",N1337),99)=99,IF(IFERROR(SEARCH("H411",O1337),99)=99,IF(IFERROR(SEARCH("H411",Q1337),99)=99,IF(IFERROR(SEARCH("H411",M1337),99)=99,IF(IFERROR(SEARCH("H411",R1337),99)=99,IF(IFERROR(SEARCH("H413",N1337),99)=99,IF(IFERROR(SEARCH("H413",O1337),99)=99,IF(IFERROR(SEARCH("H413",Q1337),99)=99,IF(IFERROR(SEARCH("H413",M1337),99)=99,IF(IFERROR(SEARCH("H413",R1337),99)=99,IF(IFERROR(SEARCH("H412",N1337),99)=99,IF(IFERROR(SEARCH("H412",O1337),99)=99,IF(IFERROR(SEARCH("H412",Q1337),99)=99,IF(IFERROR(SEARCH("H412",M1337),99)=99,IF(IFERROR(SEARCH("H412",R1337),99)=99,0,Scoring!$E$2),Scoring!$E$2),Scoring!$E$2),Scoring!$E$2),Scoring!$E$2),Scoring!$E$2),Scoring!$E$2),Scoring!$E$2),Scoring!$E$2),Scoring!$E$2),Scoring!$E$2),Scoring!$E$2),Scoring!$E$2),Scoring!$E$2),Scoring!$E$2),Scoring!$E$2),Scoring!$E$2),Scoring!$E$2),Scoring!$E$2),Scoring!$E$2)</f>
        <v>0</v>
      </c>
      <c r="Y1337" s="78">
        <f>IF(IFERROR(SEARCH("CMR",K1337),99)=99,IF(IFERROR(SEARCH("Suspected CMR",S1337),99)=99,IF(IFERROR(SEARCH("CMR",S1337),99)=99,0,Scoring!$E$8),Scoring!$E$9),Scoring!$E$8)</f>
        <v>0</v>
      </c>
      <c r="Z1337" s="78">
        <f>IF(IFERROR(SEARCH("H350",N1337),99)=99,IF(IFERROR(SEARCH("H350",O1337),99)=99,IF(IFERROR(SEARCH("H350",Q1337),99)=99,IF(IFERROR(SEARCH("H350",M1337),99)=99,IF(IFERROR(SEARCH("H350",R1337),99)=99,IF(IFERROR(SEARCH("H351",N1337),99)=99,IF(IFERROR(SEARCH("H351",O1337),99)=99,IF(IFERROR(SEARCH("H351",Q1337),99)=99,IF(IFERROR(SEARCH("H351",M1337),99)=99,IF(IFERROR(SEARCH("H351",R1337),99)=99,IF(IFERROR(SEARCH("carcinogenic",P1337),99)=99,IF(IFERROR(SEARCH("suspected carcinogenic",S1337),99)=99,0,Scoring!$E$12),Scoring!$E$11),Scoring!$E$10),Scoring!$E$10),Scoring!$E$10),Scoring!$E$10),Scoring!$E$10),Scoring!$E$10),Scoring!$E$10),Scoring!$E$10),Scoring!$E$10),Scoring!$E$10)</f>
        <v>0</v>
      </c>
      <c r="AA1337" s="78">
        <f>IF(IFERROR(SEARCH("H340",N1337),99)=99,IF(IFERROR(SEARCH("H340",O1337),99)=99,IF(IFERROR(SEARCH("H340",Q1337),99)=99,IF(IFERROR(SEARCH("H340",M1337),99)=99,IF(IFERROR(SEARCH("H340",R1337),99)=99,IF(IFERROR(SEARCH("H341",N1337),99)=99,IF(IFERROR(SEARCH("H341",O1337),99)=99,IF(IFERROR(SEARCH("H341",Q1337),99)=99,IF(IFERROR(SEARCH("H341",M1337),99)=99,IF(IFERROR(SEARCH("H341",R1337),99)=99,IF(IFERROR(SEARCH("mutagenic",P1337),99)=99,IF(IFERROR(SEARCH("suspected mutagenic",S1337),99)=99,0,Scoring!$E$15),Scoring!$E$14),Scoring!$E$13),Scoring!$E$13),Scoring!$E$13),Scoring!$E$13),Scoring!$E$13),Scoring!$E$13),Scoring!$E$13),Scoring!$E$13),Scoring!$E$13),Scoring!$E$13)</f>
        <v>0</v>
      </c>
      <c r="AB1337" s="78">
        <f>IF(IFERROR(SEARCH("H360",N1337),99)=99,IF(IFERROR(SEARCH("H360",O1337),99)=99,IF(IFERROR(SEARCH("H360",Q1337),99)=99,IF(IFERROR(SEARCH("H360",M1337),99)=99,IF(IFERROR(SEARCH("H360",R1337),99)=99,IF(IFERROR(SEARCH("H361",N1337),99)=99,IF(IFERROR(SEARCH("H361",O1337),99)=99,IF(IFERROR(SEARCH("H361",Q1337),99)=99,IF(IFERROR(SEARCH("H361",M1337),99)=99,IF(IFERROR(SEARCH("H361",R1337),99)=99,IF(IFERROR(SEARCH("reproduction",P1337),99)=99,IF(IFERROR(SEARCH("suspected reprotoxic",S1337),99)=99,IF(IFERROR(SEARCH("reprotoxic",S1337),99)=99,IF(IFERROR(SEARCH("reprotoxic",K1337),99)=99,0,Scoring!$E$18),Scoring!$E$18),Scoring!$E$19),Scoring!$E$17),Scoring!$E$16),Scoring!$E$16),Scoring!$E$16),Scoring!$E$16),Scoring!$E$16),Scoring!$E$16),Scoring!$E$16),Scoring!$E$16),Scoring!$E$16),Scoring!$E$16)</f>
        <v>0</v>
      </c>
      <c r="AC1337" s="78">
        <f>IF(IFERROR(SEARCH("57f",L1337),99)=99,IF(IFERROR(SEARCH("57(f)",P1337),99)=99,0,Scoring!$E$20),Scoring!$E$20)</f>
        <v>0</v>
      </c>
      <c r="AD1337" s="78">
        <f>IF(IFERROR(SEARCH("CAT1",T1337),99)=99,IF(IFERROR(SEARCH("CAT2",T1337),99)=99,IF(IFERROR(SEARCH("CAT3",T1337),99)=99,IF(IFERROR(SEARCH("concluded to be endocrine",K1337),99)=99,IF(IFERROR(SEARCH("categorised as endocrine",K1337),99)=99,IF(IFERROR(SEARCH("endocrine disrupting",P1337),99)=99,IF(IFERROR(SEARCH("endocrine disrupting",K1337),99)=99,IF(IFERROR(SEARCH("suspected endocrine",S1337),99)=99,IF(IFERROR(SEARCH("potential endocrine",S1337),99)=99,0,Scoring!$E$25),Scoring!$E$25),Scoring!$E$24),Scoring!$E$24),Scoring!$E$24),Scoring!$E$24),Scoring!$E$23),Scoring!$E$22),Scoring!$E$21)</f>
        <v>0.5</v>
      </c>
      <c r="AE1337" s="78">
        <f>IF(IFERROR(SEARCH("suspected sensitiser",S1337),99)=99,IF(IFERROR(SEARCH("sensitiser",S1337),99)=99,IF(IFERROR(SEARCH("other hazard based concern",S1337),99)=99,0,Scoring!$E$28),Scoring!$E$26),Scoring!$E$27)</f>
        <v>0</v>
      </c>
      <c r="AF1337" s="78">
        <f>IF(IFERROR(M1337,1)=1,IF(IFERROR(N1337,1)=1,IF(IFERROR(O1337,1)=1,IF(IFERROR(Q1337,1)=1,IF(IFERROR(R1337,1)=1,IF(IFERROR(T1337,1)=1,IF(IFERROR(K1337,1)=1,IF(IFERROR(P1337,1)=1,IF(IFERROR(S1337,1)=1,Scoring!$E$29,0),0),0),0),0),0),0),0),0)</f>
        <v>0</v>
      </c>
      <c r="AG1337" s="78">
        <f t="shared" si="90"/>
        <v>0.5</v>
      </c>
      <c r="AI1337" s="93"/>
      <c r="AJ1337" s="94"/>
      <c r="AK1337" s="76"/>
      <c r="AL1337" s="75"/>
      <c r="AN1337" s="79"/>
      <c r="AO1337" s="79"/>
      <c r="AP1337" s="79"/>
      <c r="AQ1337" s="79"/>
      <c r="AR1337" s="79"/>
      <c r="AS1337" s="78"/>
      <c r="AU1337" s="79">
        <f>IF(IFERROR(F1337,99)=99,IF(IFERROR(G1337,99)=99,IF(IFERROR(H1337,99)=99,IF(IFERROR(I1337,99)=99,IF(IFERROR(E1337,99)=99,IF(IFERROR(J1337,99)=99,0,Scoring!$B$7),Scoring!$B$3),Scoring!$B$2),Scoring!$B$6),Scoring!$B$5),Scoring!$B$4)</f>
        <v>0.3</v>
      </c>
      <c r="AV1337" s="78">
        <f t="shared" si="91"/>
        <v>0.15</v>
      </c>
      <c r="AW1337" s="78"/>
      <c r="AX1337" s="66"/>
      <c r="AY1337" s="78"/>
      <c r="AZ1337" s="76"/>
      <c r="BB1337" s="76"/>
    </row>
    <row r="1338" spans="1:54" x14ac:dyDescent="0.25">
      <c r="A1338" s="89" t="s">
        <v>6170</v>
      </c>
      <c r="B1338" s="89" t="s">
        <v>30</v>
      </c>
      <c r="C1338" s="89" t="s">
        <v>30</v>
      </c>
      <c r="D1338" s="89" t="s">
        <v>7355</v>
      </c>
      <c r="E1338" s="76" t="e">
        <f>IF(C1338="-",IF(A1338="-",VLOOKUP(D1338,'sin-list 180320_update'!$C$2:$C$835,1,FALSE),VLOOKUP(A1338,'sin-list 180320_update'!$A$2:$A$835,1,FALSE)),VLOOKUP(C1338,'sin-list 180320_update'!$B$2:$B$835,1,FALSE))</f>
        <v>#N/A</v>
      </c>
      <c r="F1338" s="76" t="e">
        <f>IF($C1338="-",IF($A1338="-",VLOOKUP($D1338,'REACH Bilaga XVII_update'!$A$5:$A$131,1,FALSE),VLOOKUP($A1338,'REACH Bilaga XVII_update'!$C$5:$C$131,1,FALSE)),VLOOKUP($C1338,'REACH Bilaga XVII_update'!$B$5:$B$131,1,FALSE))</f>
        <v>#N/A</v>
      </c>
      <c r="G1338" s="76" t="e">
        <f>IF($C1338="-",IF($A1338="-",VLOOKUP($D1338,' REACH Bilaga 59_update'!$A$5:$A$210,1,FALSE),VLOOKUP($A1338,' REACH Bilaga 59_update'!$D$5:$D$210,1,FALSE)),VLOOKUP($C1338,' REACH Bilaga 59_update'!$C$5:$C$210,1,FALSE))</f>
        <v>#N/A</v>
      </c>
      <c r="H1338" s="76" t="e">
        <f>IF($C1338="-",IF($A1338="-",VLOOKUP($D1338,'REACH Bilaga XIV_update'!$A$5:$A$110,1,FALSE),VLOOKUP($A1338,'REACH Bilaga XIV_update'!$D$5:$D$110,1,FALSE)),VLOOKUP($C1338,'REACH Bilaga XIV_update'!$C$5:$C$110,1,FALSE))</f>
        <v>#N/A</v>
      </c>
      <c r="I1338" s="76" t="e">
        <f>IF($C1338="-",IF($A1338="-",VLOOKUP($D1338,CoRAP_update!$A$5:$A$376,1,FALSE),VLOOKUP($A1338,CoRAP_update!$D$5:$D$376,1,FALSE)),VLOOKUP($C1338,CoRAP_update!$C$5:$C$376,1,FALSE))</f>
        <v>#N/A</v>
      </c>
      <c r="J1338" s="76" t="str">
        <f>IF($C1338="-",IF($A1338="-",VLOOKUP($D1338,EDC_update!$C$2:$C$450,1,FALSE),VLOOKUP($A1338,EDC_update!$B$2:$B$450,1,FALSE)),VLOOKUP($C1338,EDC_update!$L$2:$L$450,1,FALSE))</f>
        <v>709-98-8</v>
      </c>
      <c r="K1338" s="76" t="e">
        <f>IF($C1338="-",IF($A1338="-",IF(VLOOKUP($D1338,'sin-list 180320_update'!$C$2:$S$835,3,FALSE)="",NA(),VLOOKUP($D1338,'sin-list 180320_update'!$C$2:$S$835,3,FALSE)),IF(VLOOKUP($A1338,'sin-list 180320_update'!$A$2:$S$835,5,FALSE)="",NA(),VLOOKUP($A1338,'sin-list 180320_update'!$A$2:$S$835,5,FALSE))),IF(VLOOKUP($C1338,'sin-list 180320_update'!$B$2:$S$835,4,FALSE)="",NA(),VLOOKUP($C1338,'sin-list 180320_update'!$B$2:$S$835,4,FALSE)))</f>
        <v>#N/A</v>
      </c>
      <c r="L1338" s="76" t="e">
        <f>IF($C1338="-",IF($A1338="-",VLOOKUP($D1338,'sin-list 180320_update'!$C$2:$S$835,6,FALSE),VLOOKUP($A1338,'sin-list 180320_update'!$A$2:$S$835,8,FALSE)),VLOOKUP($C1338,'sin-list 180320_update'!$B$2:$S$835,7,FALSE))</f>
        <v>#N/A</v>
      </c>
      <c r="M1338" s="76" t="e">
        <f>IF($C1338="-",IF($A1338="-",IF(VLOOKUP($D1338,'sin-list 180320_update'!$C$2:$S$835,8,FALSE)="",NA(),VLOOKUP($D1338,'sin-list 180320_update'!$C$2:$S$835,8,FALSE)),IF(VLOOKUP($A1338,'sin-list 180320_update'!$A$2:$S$835,10,FALSE)="",NA(),VLOOKUP($A1338,'sin-list 180320_update'!$A$2:$S$835,10,FALSE))),IF(VLOOKUP($C1338,'sin-list 180320_update'!$B$2:$S$835,9,FALSE)="",NA(),VLOOKUP($C1338,'sin-list 180320_update'!$B$2:$S$835,9,FALSE)))</f>
        <v>#N/A</v>
      </c>
      <c r="N1338" s="76" t="e">
        <f>IF($C1338="-",IF($A1338="-",IF(VLOOKUP($D1338,'REACH Bilaga XVII_update'!$A$5:$E$131,4,FALSE)="",NA(),VLOOKUP($D1338,'REACH Bilaga XVII_update'!$A$5:$E$131,4,FALSE)),IF(VLOOKUP($A1338,'REACH Bilaga XVII_update'!$C$5:$D$131,2,FALSE)="",NA(),VLOOKUP($A1338,'REACH Bilaga XVII_update'!$C$5:$D$131,2,FALSE))),IF(VLOOKUP($C1338,'REACH Bilaga XVII_update'!$B$5:$D$131,3,FALSE)="",NA(),VLOOKUP($C1338,'REACH Bilaga XVII_update'!$B$5:$D$131,3,FALSE)))</f>
        <v>#N/A</v>
      </c>
      <c r="O1338" s="76" t="e">
        <f>IF($C1338="-",IF($A1338="-",IF(VLOOKUP($D1338,' REACH Bilaga 59_update'!$A$5:$E$210,5,FALSE)="",NA(),VLOOKUP($D1338,' REACH Bilaga 59_update'!$A$5:$E$210,5,FALSE)),IF(VLOOKUP($A1338,' REACH Bilaga 59_update'!$D$5:$E$210,2,FALSE)="",NA(),VLOOKUP($A1338,' REACH Bilaga 59_update'!$D$5:$E$210,2,FALSE))),IF(VLOOKUP($C1338,' REACH Bilaga 59_update'!$C$5:$E$210,3,FALSE)="",NA(),VLOOKUP($C1338,' REACH Bilaga 59_update'!$C$5:$E$210,3,FALSE)))</f>
        <v>#N/A</v>
      </c>
      <c r="P1338" s="76" t="e">
        <f>IF(C1338="-",IF(A1338="-",IFERROR(VLOOKUP($D1338,' REACH Bilaga 59_update'!$A$5:$F$210,MATCH(Sammanfattning!P$1,' REACH Bilaga 59_update'!$A$4:$F$4,0),FALSE),VLOOKUP($D1338,'REACH Bilaga XIV_update'!$A$4:$H$110,MATCH(Sammanfattning!P$1,'REACH Bilaga XIV_update'!$A$4:$H$4,0),FALSE)),IFERROR(VLOOKUP($A1338,' REACH Bilaga 59_update'!$D$5:$F$210,MATCH(Sammanfattning!P$1,' REACH Bilaga 59_update'!$D$4:$F$4,0),FALSE),VLOOKUP($A1338,'REACH Bilaga XIV_update'!$D$4:$H$110,MATCH(Sammanfattning!P$1,'REACH Bilaga XIV_update'!$D$4:$H$4,0),FALSE))),IFERROR(VLOOKUP($C1338,' REACH Bilaga 59_update'!$C$5:$F$210,MATCH(Sammanfattning!P$1,' REACH Bilaga 59_update'!$C$4:$F$4,0),FALSE),VLOOKUP($C1338,'REACH Bilaga XIV_update'!$C$4:$H$110,MATCH(Sammanfattning!P$1,'REACH Bilaga XIV_update'!$C$4:$H$4,0),FALSE)))</f>
        <v>#N/A</v>
      </c>
      <c r="Q1338" s="76" t="e">
        <f>IF($C1338="-",IF($A1338="-",IF(VLOOKUP($D1338,'REACH Bilaga XIV_update'!$A$5:$I$110,9,FALSE)="",NA(),VLOOKUP($D1338,'REACH Bilaga XIV_update'!$A$5:$I$110,9,FALSE)),IF(VLOOKUP($A1338,'REACH Bilaga XIV_update'!$D$5:$I$110,6,FALSE)="",NA(),VLOOKUP($A1338,'REACH Bilaga XIV_update'!$D$5:$I$110,6,FALSE))),IF(VLOOKUP($C1338,'REACH Bilaga XIV_update'!$C$5:$I$110,7,FALSE)="",NA(),VLOOKUP($C1338,'REACH Bilaga XIV_update'!$C$5:$I$110,7,FALSE)))</f>
        <v>#N/A</v>
      </c>
      <c r="R1338" s="76" t="e">
        <f>IF($C1338="-",IF($A1338="-",IF(VLOOKUP($D1338,CoRAP_update!$A$5:$O$376,15,FALSE)="",NA(),VLOOKUP($D1338,CoRAP_update!$A$5:$O$376,15,FALSE)),IF(VLOOKUP($A1338,CoRAP_update!$D$5:$O$376,12,FALSE)="",NA(),VLOOKUP($A1338,CoRAP_update!$D$5:$O$376,12,FALSE))),IF(VLOOKUP($C1338,CoRAP_update!$C$5:$O$376,13,FALSE)="",NA(),VLOOKUP($C1338,CoRAP_update!$C$5:$O$376,13,FALSE)))</f>
        <v>#N/A</v>
      </c>
      <c r="S1338" s="144" t="e">
        <f>IF($C1338="-",IF($A1338="-",VLOOKUP($D1338,CoRAP_update!$A$5:$J$376,MATCH(Sammanfattning!S$1,CoRAP_update!$A$4:$J$4,0),FALSE),VLOOKUP($A1338,CoRAP_update!$D$5:$J$376,MATCH(Sammanfattning!S$1,CoRAP_update!$D$4:$J$4,0),FALSE)),VLOOKUP($C1338,CoRAP_update!$C$5:$J$376,MATCH(Sammanfattning!S$1,CoRAP_update!$C$4:$J$4,0),FALSE))</f>
        <v>#N/A</v>
      </c>
      <c r="T1338" s="76" t="str">
        <f>IF($A1338="-",VLOOKUP($D1338,EDC_update!$C$2:$F$450,4,FALSE),VLOOKUP($A1338,EDC_update!$B$2:$F$450,5,FALSE))</f>
        <v>CAT2</v>
      </c>
      <c r="V1338" s="78">
        <f>IF(IFERROR(SEARCH("PBT",P1338),99)=99,IF(IFERROR(SEARCH("suspected PBT",S1338),99)=99,IF(IFERROR(SEARCH("concluded to be PBT",K1338),99)=99,IF(IFERROR(SEARCH("PBT",S1338),99)=99,IF(IFERROR(SEARCH("PBT cand",L1338),99)=99,IF(IFERROR(SEARCH("PBT",L1338),99)=99,IF(IFERROR(SEARCH("persistent, bioackumulative and toxic properties",K1338),99)=99,0,Scoring!$E$3),Scoring!$E$3),Scoring!$E$7),Scoring!$E$3),Scoring!$E$5),Scoring!$E$6),Scoring!$E$3)</f>
        <v>0</v>
      </c>
      <c r="W1338" s="78">
        <f>IF(IFERROR(SEARCH("vPvB",P1338),99)=99,IF(IFERROR(SEARCH("suspected pbt/vPvB",S1338),99)=99,IF(IFERROR(SEARCH("vPvB",S1338),99)=99,IF(IFERROR(SEARCH("concluded to be a vPvB",S1338),99)=99,IF(IFERROR(SEARCH("identified as vPvB",K1338),99)=99,IF(IFERROR(SEARCH("concluded to be a vPvB",K1338),99)=99,IF(IFERROR(SEARCH("concluded to be both pbt and vPvB",S1338),99)=99,IF(IFERROR(SEARCH("concluded to be both pbt and vPvB",K1338),99)=99,0,Scoring!$E$5),Scoring!$E$5),Scoring!$E$5),Scoring!$E$5),Scoring!$E$5),Scoring!$E$4),Scoring!$E$6),Scoring!$E$4)</f>
        <v>0</v>
      </c>
      <c r="X1338" s="78">
        <f>IF(IFERROR(SEARCH("H410",N1338),99)=99,IF(IFERROR(SEARCH("H410",O1338),99)=99,IF(IFERROR(SEARCH("H410",Q1338),99)=99,IF(IFERROR(SEARCH("H410",M1338),99)=99,IF(IFERROR(SEARCH("H410",R1338),99)=99,IF(IFERROR(SEARCH("H411",N1338),99)=99,IF(IFERROR(SEARCH("H411",O1338),99)=99,IF(IFERROR(SEARCH("H411",Q1338),99)=99,IF(IFERROR(SEARCH("H411",M1338),99)=99,IF(IFERROR(SEARCH("H411",R1338),99)=99,IF(IFERROR(SEARCH("H413",N1338),99)=99,IF(IFERROR(SEARCH("H413",O1338),99)=99,IF(IFERROR(SEARCH("H413",Q1338),99)=99,IF(IFERROR(SEARCH("H413",M1338),99)=99,IF(IFERROR(SEARCH("H413",R1338),99)=99,IF(IFERROR(SEARCH("H412",N1338),99)=99,IF(IFERROR(SEARCH("H412",O1338),99)=99,IF(IFERROR(SEARCH("H412",Q1338),99)=99,IF(IFERROR(SEARCH("H412",M1338),99)=99,IF(IFERROR(SEARCH("H412",R1338),99)=99,0,Scoring!$E$2),Scoring!$E$2),Scoring!$E$2),Scoring!$E$2),Scoring!$E$2),Scoring!$E$2),Scoring!$E$2),Scoring!$E$2),Scoring!$E$2),Scoring!$E$2),Scoring!$E$2),Scoring!$E$2),Scoring!$E$2),Scoring!$E$2),Scoring!$E$2),Scoring!$E$2),Scoring!$E$2),Scoring!$E$2),Scoring!$E$2),Scoring!$E$2)</f>
        <v>0</v>
      </c>
      <c r="Y1338" s="78">
        <f>IF(IFERROR(SEARCH("CMR",K1338),99)=99,IF(IFERROR(SEARCH("Suspected CMR",S1338),99)=99,IF(IFERROR(SEARCH("CMR",S1338),99)=99,0,Scoring!$E$8),Scoring!$E$9),Scoring!$E$8)</f>
        <v>0</v>
      </c>
      <c r="Z1338" s="78">
        <f>IF(IFERROR(SEARCH("H350",N1338),99)=99,IF(IFERROR(SEARCH("H350",O1338),99)=99,IF(IFERROR(SEARCH("H350",Q1338),99)=99,IF(IFERROR(SEARCH("H350",M1338),99)=99,IF(IFERROR(SEARCH("H350",R1338),99)=99,IF(IFERROR(SEARCH("H351",N1338),99)=99,IF(IFERROR(SEARCH("H351",O1338),99)=99,IF(IFERROR(SEARCH("H351",Q1338),99)=99,IF(IFERROR(SEARCH("H351",M1338),99)=99,IF(IFERROR(SEARCH("H351",R1338),99)=99,IF(IFERROR(SEARCH("carcinogenic",P1338),99)=99,IF(IFERROR(SEARCH("suspected carcinogenic",S1338),99)=99,0,Scoring!$E$12),Scoring!$E$11),Scoring!$E$10),Scoring!$E$10),Scoring!$E$10),Scoring!$E$10),Scoring!$E$10),Scoring!$E$10),Scoring!$E$10),Scoring!$E$10),Scoring!$E$10),Scoring!$E$10)</f>
        <v>0</v>
      </c>
      <c r="AA1338" s="78">
        <f>IF(IFERROR(SEARCH("H340",N1338),99)=99,IF(IFERROR(SEARCH("H340",O1338),99)=99,IF(IFERROR(SEARCH("H340",Q1338),99)=99,IF(IFERROR(SEARCH("H340",M1338),99)=99,IF(IFERROR(SEARCH("H340",R1338),99)=99,IF(IFERROR(SEARCH("H341",N1338),99)=99,IF(IFERROR(SEARCH("H341",O1338),99)=99,IF(IFERROR(SEARCH("H341",Q1338),99)=99,IF(IFERROR(SEARCH("H341",M1338),99)=99,IF(IFERROR(SEARCH("H341",R1338),99)=99,IF(IFERROR(SEARCH("mutagenic",P1338),99)=99,IF(IFERROR(SEARCH("suspected mutagenic",S1338),99)=99,0,Scoring!$E$15),Scoring!$E$14),Scoring!$E$13),Scoring!$E$13),Scoring!$E$13),Scoring!$E$13),Scoring!$E$13),Scoring!$E$13),Scoring!$E$13),Scoring!$E$13),Scoring!$E$13),Scoring!$E$13)</f>
        <v>0</v>
      </c>
      <c r="AB1338" s="78">
        <f>IF(IFERROR(SEARCH("H360",N1338),99)=99,IF(IFERROR(SEARCH("H360",O1338),99)=99,IF(IFERROR(SEARCH("H360",Q1338),99)=99,IF(IFERROR(SEARCH("H360",M1338),99)=99,IF(IFERROR(SEARCH("H360",R1338),99)=99,IF(IFERROR(SEARCH("H361",N1338),99)=99,IF(IFERROR(SEARCH("H361",O1338),99)=99,IF(IFERROR(SEARCH("H361",Q1338),99)=99,IF(IFERROR(SEARCH("H361",M1338),99)=99,IF(IFERROR(SEARCH("H361",R1338),99)=99,IF(IFERROR(SEARCH("reproduction",P1338),99)=99,IF(IFERROR(SEARCH("suspected reprotoxic",S1338),99)=99,IF(IFERROR(SEARCH("reprotoxic",S1338),99)=99,IF(IFERROR(SEARCH("reprotoxic",K1338),99)=99,0,Scoring!$E$18),Scoring!$E$18),Scoring!$E$19),Scoring!$E$17),Scoring!$E$16),Scoring!$E$16),Scoring!$E$16),Scoring!$E$16),Scoring!$E$16),Scoring!$E$16),Scoring!$E$16),Scoring!$E$16),Scoring!$E$16),Scoring!$E$16)</f>
        <v>0</v>
      </c>
      <c r="AC1338" s="78">
        <f>IF(IFERROR(SEARCH("57f",L1338),99)=99,IF(IFERROR(SEARCH("57(f)",P1338),99)=99,0,Scoring!$E$20),Scoring!$E$20)</f>
        <v>0</v>
      </c>
      <c r="AD1338" s="78">
        <f>IF(IFERROR(SEARCH("CAT1",T1338),99)=99,IF(IFERROR(SEARCH("CAT2",T1338),99)=99,IF(IFERROR(SEARCH("CAT3",T1338),99)=99,IF(IFERROR(SEARCH("concluded to be endocrine",K1338),99)=99,IF(IFERROR(SEARCH("categorised as endocrine",K1338),99)=99,IF(IFERROR(SEARCH("endocrine disrupting",P1338),99)=99,IF(IFERROR(SEARCH("endocrine disrupting",K1338),99)=99,IF(IFERROR(SEARCH("suspected endocrine",S1338),99)=99,IF(IFERROR(SEARCH("potential endocrine",S1338),99)=99,0,Scoring!$E$25),Scoring!$E$25),Scoring!$E$24),Scoring!$E$24),Scoring!$E$24),Scoring!$E$24),Scoring!$E$23),Scoring!$E$22),Scoring!$E$21)</f>
        <v>0.5</v>
      </c>
      <c r="AE1338" s="78">
        <f>IF(IFERROR(SEARCH("suspected sensitiser",S1338),99)=99,IF(IFERROR(SEARCH("sensitiser",S1338),99)=99,IF(IFERROR(SEARCH("other hazard based concern",S1338),99)=99,0,Scoring!$E$28),Scoring!$E$26),Scoring!$E$27)</f>
        <v>0</v>
      </c>
      <c r="AF1338" s="78">
        <f>IF(IFERROR(M1338,1)=1,IF(IFERROR(N1338,1)=1,IF(IFERROR(O1338,1)=1,IF(IFERROR(Q1338,1)=1,IF(IFERROR(R1338,1)=1,IF(IFERROR(T1338,1)=1,IF(IFERROR(K1338,1)=1,IF(IFERROR(P1338,1)=1,IF(IFERROR(S1338,1)=1,Scoring!$E$29,0),0),0),0),0),0),0),0),0)</f>
        <v>0</v>
      </c>
      <c r="AG1338" s="78">
        <f t="shared" si="90"/>
        <v>0.5</v>
      </c>
      <c r="AI1338" s="93"/>
      <c r="AJ1338" s="94"/>
      <c r="AK1338" s="76"/>
      <c r="AL1338" s="75"/>
      <c r="AN1338" s="79"/>
      <c r="AO1338" s="79"/>
      <c r="AP1338" s="79"/>
      <c r="AQ1338" s="79"/>
      <c r="AR1338" s="79"/>
      <c r="AS1338" s="78"/>
      <c r="AU1338" s="79">
        <f>IF(IFERROR(F1338,99)=99,IF(IFERROR(G1338,99)=99,IF(IFERROR(H1338,99)=99,IF(IFERROR(I1338,99)=99,IF(IFERROR(E1338,99)=99,IF(IFERROR(J1338,99)=99,0,Scoring!$B$7),Scoring!$B$3),Scoring!$B$2),Scoring!$B$6),Scoring!$B$5),Scoring!$B$4)</f>
        <v>0.3</v>
      </c>
      <c r="AV1338" s="78">
        <f t="shared" si="91"/>
        <v>0.15</v>
      </c>
      <c r="AW1338" s="78"/>
      <c r="AX1338" s="66"/>
      <c r="AY1338" s="78"/>
      <c r="AZ1338" s="76"/>
      <c r="BB1338" s="76"/>
    </row>
    <row r="1339" spans="1:54" x14ac:dyDescent="0.25">
      <c r="A1339" s="89" t="s">
        <v>6767</v>
      </c>
      <c r="B1339" s="89" t="s">
        <v>30</v>
      </c>
      <c r="C1339" s="89" t="s">
        <v>30</v>
      </c>
      <c r="D1339" s="89" t="s">
        <v>6768</v>
      </c>
      <c r="E1339" s="76" t="e">
        <f>IF(C1339="-",IF(A1339="-",VLOOKUP(D1339,'sin-list 180320_update'!$C$2:$C$835,1,FALSE),VLOOKUP(A1339,'sin-list 180320_update'!$A$2:$A$835,1,FALSE)),VLOOKUP(C1339,'sin-list 180320_update'!$B$2:$B$835,1,FALSE))</f>
        <v>#N/A</v>
      </c>
      <c r="F1339" s="76" t="e">
        <f>IF($C1339="-",IF($A1339="-",VLOOKUP($D1339,'REACH Bilaga XVII_update'!$A$5:$A$131,1,FALSE),VLOOKUP($A1339,'REACH Bilaga XVII_update'!$C$5:$C$131,1,FALSE)),VLOOKUP($C1339,'REACH Bilaga XVII_update'!$B$5:$B$131,1,FALSE))</f>
        <v>#N/A</v>
      </c>
      <c r="G1339" s="76" t="e">
        <f>IF($C1339="-",IF($A1339="-",VLOOKUP($D1339,' REACH Bilaga 59_update'!$A$5:$A$210,1,FALSE),VLOOKUP($A1339,' REACH Bilaga 59_update'!$D$5:$D$210,1,FALSE)),VLOOKUP($C1339,' REACH Bilaga 59_update'!$C$5:$C$210,1,FALSE))</f>
        <v>#N/A</v>
      </c>
      <c r="H1339" s="76" t="e">
        <f>IF($C1339="-",IF($A1339="-",VLOOKUP($D1339,'REACH Bilaga XIV_update'!$A$5:$A$110,1,FALSE),VLOOKUP($A1339,'REACH Bilaga XIV_update'!$D$5:$D$110,1,FALSE)),VLOOKUP($C1339,'REACH Bilaga XIV_update'!$C$5:$C$110,1,FALSE))</f>
        <v>#N/A</v>
      </c>
      <c r="I1339" s="76" t="e">
        <f>IF($C1339="-",IF($A1339="-",VLOOKUP($D1339,CoRAP_update!$A$5:$A$376,1,FALSE),VLOOKUP($A1339,CoRAP_update!$D$5:$D$376,1,FALSE)),VLOOKUP($C1339,CoRAP_update!$C$5:$C$376,1,FALSE))</f>
        <v>#N/A</v>
      </c>
      <c r="J1339" s="76" t="str">
        <f>IF($C1339="-",IF($A1339="-",VLOOKUP($D1339,EDC_update!$C$2:$C$450,1,FALSE),VLOOKUP($A1339,EDC_update!$B$2:$B$450,1,FALSE)),VLOOKUP($C1339,EDC_update!$L$2:$L$450,1,FALSE))</f>
        <v>71998-72-6</v>
      </c>
      <c r="K1339" s="76" t="e">
        <f>IF($C1339="-",IF($A1339="-",IF(VLOOKUP($D1339,'sin-list 180320_update'!$C$2:$S$835,3,FALSE)="",NA(),VLOOKUP($D1339,'sin-list 180320_update'!$C$2:$S$835,3,FALSE)),IF(VLOOKUP($A1339,'sin-list 180320_update'!$A$2:$S$835,5,FALSE)="",NA(),VLOOKUP($A1339,'sin-list 180320_update'!$A$2:$S$835,5,FALSE))),IF(VLOOKUP($C1339,'sin-list 180320_update'!$B$2:$S$835,4,FALSE)="",NA(),VLOOKUP($C1339,'sin-list 180320_update'!$B$2:$S$835,4,FALSE)))</f>
        <v>#N/A</v>
      </c>
      <c r="L1339" s="76" t="e">
        <f>IF($C1339="-",IF($A1339="-",VLOOKUP($D1339,'sin-list 180320_update'!$C$2:$S$835,6,FALSE),VLOOKUP($A1339,'sin-list 180320_update'!$A$2:$S$835,8,FALSE)),VLOOKUP($C1339,'sin-list 180320_update'!$B$2:$S$835,7,FALSE))</f>
        <v>#N/A</v>
      </c>
      <c r="M1339" s="76" t="e">
        <f>IF($C1339="-",IF($A1339="-",IF(VLOOKUP($D1339,'sin-list 180320_update'!$C$2:$S$835,8,FALSE)="",NA(),VLOOKUP($D1339,'sin-list 180320_update'!$C$2:$S$835,8,FALSE)),IF(VLOOKUP($A1339,'sin-list 180320_update'!$A$2:$S$835,10,FALSE)="",NA(),VLOOKUP($A1339,'sin-list 180320_update'!$A$2:$S$835,10,FALSE))),IF(VLOOKUP($C1339,'sin-list 180320_update'!$B$2:$S$835,9,FALSE)="",NA(),VLOOKUP($C1339,'sin-list 180320_update'!$B$2:$S$835,9,FALSE)))</f>
        <v>#N/A</v>
      </c>
      <c r="N1339" s="76" t="e">
        <f>IF($C1339="-",IF($A1339="-",IF(VLOOKUP($D1339,'REACH Bilaga XVII_update'!$A$5:$E$131,4,FALSE)="",NA(),VLOOKUP($D1339,'REACH Bilaga XVII_update'!$A$5:$E$131,4,FALSE)),IF(VLOOKUP($A1339,'REACH Bilaga XVII_update'!$C$5:$D$131,2,FALSE)="",NA(),VLOOKUP($A1339,'REACH Bilaga XVII_update'!$C$5:$D$131,2,FALSE))),IF(VLOOKUP($C1339,'REACH Bilaga XVII_update'!$B$5:$D$131,3,FALSE)="",NA(),VLOOKUP($C1339,'REACH Bilaga XVII_update'!$B$5:$D$131,3,FALSE)))</f>
        <v>#N/A</v>
      </c>
      <c r="O1339" s="76" t="e">
        <f>IF($C1339="-",IF($A1339="-",IF(VLOOKUP($D1339,' REACH Bilaga 59_update'!$A$5:$E$210,5,FALSE)="",NA(),VLOOKUP($D1339,' REACH Bilaga 59_update'!$A$5:$E$210,5,FALSE)),IF(VLOOKUP($A1339,' REACH Bilaga 59_update'!$D$5:$E$210,2,FALSE)="",NA(),VLOOKUP($A1339,' REACH Bilaga 59_update'!$D$5:$E$210,2,FALSE))),IF(VLOOKUP($C1339,' REACH Bilaga 59_update'!$C$5:$E$210,3,FALSE)="",NA(),VLOOKUP($C1339,' REACH Bilaga 59_update'!$C$5:$E$210,3,FALSE)))</f>
        <v>#N/A</v>
      </c>
      <c r="P1339" s="76" t="e">
        <f>IF(C1339="-",IF(A1339="-",IFERROR(VLOOKUP($D1339,' REACH Bilaga 59_update'!$A$5:$F$210,MATCH(Sammanfattning!P$1,' REACH Bilaga 59_update'!$A$4:$F$4,0),FALSE),VLOOKUP($D1339,'REACH Bilaga XIV_update'!$A$4:$H$110,MATCH(Sammanfattning!P$1,'REACH Bilaga XIV_update'!$A$4:$H$4,0),FALSE)),IFERROR(VLOOKUP($A1339,' REACH Bilaga 59_update'!$D$5:$F$210,MATCH(Sammanfattning!P$1,' REACH Bilaga 59_update'!$D$4:$F$4,0),FALSE),VLOOKUP($A1339,'REACH Bilaga XIV_update'!$D$4:$H$110,MATCH(Sammanfattning!P$1,'REACH Bilaga XIV_update'!$D$4:$H$4,0),FALSE))),IFERROR(VLOOKUP($C1339,' REACH Bilaga 59_update'!$C$5:$F$210,MATCH(Sammanfattning!P$1,' REACH Bilaga 59_update'!$C$4:$F$4,0),FALSE),VLOOKUP($C1339,'REACH Bilaga XIV_update'!$C$4:$H$110,MATCH(Sammanfattning!P$1,'REACH Bilaga XIV_update'!$C$4:$H$4,0),FALSE)))</f>
        <v>#N/A</v>
      </c>
      <c r="Q1339" s="76" t="e">
        <f>IF($C1339="-",IF($A1339="-",IF(VLOOKUP($D1339,'REACH Bilaga XIV_update'!$A$5:$I$110,9,FALSE)="",NA(),VLOOKUP($D1339,'REACH Bilaga XIV_update'!$A$5:$I$110,9,FALSE)),IF(VLOOKUP($A1339,'REACH Bilaga XIV_update'!$D$5:$I$110,6,FALSE)="",NA(),VLOOKUP($A1339,'REACH Bilaga XIV_update'!$D$5:$I$110,6,FALSE))),IF(VLOOKUP($C1339,'REACH Bilaga XIV_update'!$C$5:$I$110,7,FALSE)="",NA(),VLOOKUP($C1339,'REACH Bilaga XIV_update'!$C$5:$I$110,7,FALSE)))</f>
        <v>#N/A</v>
      </c>
      <c r="R1339" s="76" t="e">
        <f>IF($C1339="-",IF($A1339="-",IF(VLOOKUP($D1339,CoRAP_update!$A$5:$O$376,15,FALSE)="",NA(),VLOOKUP($D1339,CoRAP_update!$A$5:$O$376,15,FALSE)),IF(VLOOKUP($A1339,CoRAP_update!$D$5:$O$376,12,FALSE)="",NA(),VLOOKUP($A1339,CoRAP_update!$D$5:$O$376,12,FALSE))),IF(VLOOKUP($C1339,CoRAP_update!$C$5:$O$376,13,FALSE)="",NA(),VLOOKUP($C1339,CoRAP_update!$C$5:$O$376,13,FALSE)))</f>
        <v>#N/A</v>
      </c>
      <c r="S1339" s="144" t="e">
        <f>IF($C1339="-",IF($A1339="-",VLOOKUP($D1339,CoRAP_update!$A$5:$J$376,MATCH(Sammanfattning!S$1,CoRAP_update!$A$4:$J$4,0),FALSE),VLOOKUP($A1339,CoRAP_update!$D$5:$J$376,MATCH(Sammanfattning!S$1,CoRAP_update!$D$4:$J$4,0),FALSE)),VLOOKUP($C1339,CoRAP_update!$C$5:$J$376,MATCH(Sammanfattning!S$1,CoRAP_update!$C$4:$J$4,0),FALSE))</f>
        <v>#N/A</v>
      </c>
      <c r="T1339" s="76" t="str">
        <f>IF($A1339="-",VLOOKUP($D1339,EDC_update!$C$2:$F$450,4,FALSE),VLOOKUP($A1339,EDC_update!$B$2:$F$450,5,FALSE))</f>
        <v>CAT2</v>
      </c>
      <c r="V1339" s="78">
        <f>IF(IFERROR(SEARCH("PBT",P1339),99)=99,IF(IFERROR(SEARCH("suspected PBT",S1339),99)=99,IF(IFERROR(SEARCH("concluded to be PBT",K1339),99)=99,IF(IFERROR(SEARCH("PBT",S1339),99)=99,IF(IFERROR(SEARCH("PBT cand",L1339),99)=99,IF(IFERROR(SEARCH("PBT",L1339),99)=99,IF(IFERROR(SEARCH("persistent, bioackumulative and toxic properties",K1339),99)=99,0,Scoring!$E$3),Scoring!$E$3),Scoring!$E$7),Scoring!$E$3),Scoring!$E$5),Scoring!$E$6),Scoring!$E$3)</f>
        <v>0</v>
      </c>
      <c r="W1339" s="78">
        <f>IF(IFERROR(SEARCH("vPvB",P1339),99)=99,IF(IFERROR(SEARCH("suspected pbt/vPvB",S1339),99)=99,IF(IFERROR(SEARCH("vPvB",S1339),99)=99,IF(IFERROR(SEARCH("concluded to be a vPvB",S1339),99)=99,IF(IFERROR(SEARCH("identified as vPvB",K1339),99)=99,IF(IFERROR(SEARCH("concluded to be a vPvB",K1339),99)=99,IF(IFERROR(SEARCH("concluded to be both pbt and vPvB",S1339),99)=99,IF(IFERROR(SEARCH("concluded to be both pbt and vPvB",K1339),99)=99,0,Scoring!$E$5),Scoring!$E$5),Scoring!$E$5),Scoring!$E$5),Scoring!$E$5),Scoring!$E$4),Scoring!$E$6),Scoring!$E$4)</f>
        <v>0</v>
      </c>
      <c r="X1339" s="78">
        <f>IF(IFERROR(SEARCH("H410",N1339),99)=99,IF(IFERROR(SEARCH("H410",O1339),99)=99,IF(IFERROR(SEARCH("H410",Q1339),99)=99,IF(IFERROR(SEARCH("H410",M1339),99)=99,IF(IFERROR(SEARCH("H410",R1339),99)=99,IF(IFERROR(SEARCH("H411",N1339),99)=99,IF(IFERROR(SEARCH("H411",O1339),99)=99,IF(IFERROR(SEARCH("H411",Q1339),99)=99,IF(IFERROR(SEARCH("H411",M1339),99)=99,IF(IFERROR(SEARCH("H411",R1339),99)=99,IF(IFERROR(SEARCH("H413",N1339),99)=99,IF(IFERROR(SEARCH("H413",O1339),99)=99,IF(IFERROR(SEARCH("H413",Q1339),99)=99,IF(IFERROR(SEARCH("H413",M1339),99)=99,IF(IFERROR(SEARCH("H413",R1339),99)=99,IF(IFERROR(SEARCH("H412",N1339),99)=99,IF(IFERROR(SEARCH("H412",O1339),99)=99,IF(IFERROR(SEARCH("H412",Q1339),99)=99,IF(IFERROR(SEARCH("H412",M1339),99)=99,IF(IFERROR(SEARCH("H412",R1339),99)=99,0,Scoring!$E$2),Scoring!$E$2),Scoring!$E$2),Scoring!$E$2),Scoring!$E$2),Scoring!$E$2),Scoring!$E$2),Scoring!$E$2),Scoring!$E$2),Scoring!$E$2),Scoring!$E$2),Scoring!$E$2),Scoring!$E$2),Scoring!$E$2),Scoring!$E$2),Scoring!$E$2),Scoring!$E$2),Scoring!$E$2),Scoring!$E$2),Scoring!$E$2)</f>
        <v>0</v>
      </c>
      <c r="Y1339" s="78">
        <f>IF(IFERROR(SEARCH("CMR",K1339),99)=99,IF(IFERROR(SEARCH("Suspected CMR",S1339),99)=99,IF(IFERROR(SEARCH("CMR",S1339),99)=99,0,Scoring!$E$8),Scoring!$E$9),Scoring!$E$8)</f>
        <v>0</v>
      </c>
      <c r="Z1339" s="78">
        <f>IF(IFERROR(SEARCH("H350",N1339),99)=99,IF(IFERROR(SEARCH("H350",O1339),99)=99,IF(IFERROR(SEARCH("H350",Q1339),99)=99,IF(IFERROR(SEARCH("H350",M1339),99)=99,IF(IFERROR(SEARCH("H350",R1339),99)=99,IF(IFERROR(SEARCH("H351",N1339),99)=99,IF(IFERROR(SEARCH("H351",O1339),99)=99,IF(IFERROR(SEARCH("H351",Q1339),99)=99,IF(IFERROR(SEARCH("H351",M1339),99)=99,IF(IFERROR(SEARCH("H351",R1339),99)=99,IF(IFERROR(SEARCH("carcinogenic",P1339),99)=99,IF(IFERROR(SEARCH("suspected carcinogenic",S1339),99)=99,0,Scoring!$E$12),Scoring!$E$11),Scoring!$E$10),Scoring!$E$10),Scoring!$E$10),Scoring!$E$10),Scoring!$E$10),Scoring!$E$10),Scoring!$E$10),Scoring!$E$10),Scoring!$E$10),Scoring!$E$10)</f>
        <v>0</v>
      </c>
      <c r="AA1339" s="78">
        <f>IF(IFERROR(SEARCH("H340",N1339),99)=99,IF(IFERROR(SEARCH("H340",O1339),99)=99,IF(IFERROR(SEARCH("H340",Q1339),99)=99,IF(IFERROR(SEARCH("H340",M1339),99)=99,IF(IFERROR(SEARCH("H340",R1339),99)=99,IF(IFERROR(SEARCH("H341",N1339),99)=99,IF(IFERROR(SEARCH("H341",O1339),99)=99,IF(IFERROR(SEARCH("H341",Q1339),99)=99,IF(IFERROR(SEARCH("H341",M1339),99)=99,IF(IFERROR(SEARCH("H341",R1339),99)=99,IF(IFERROR(SEARCH("mutagenic",P1339),99)=99,IF(IFERROR(SEARCH("suspected mutagenic",S1339),99)=99,0,Scoring!$E$15),Scoring!$E$14),Scoring!$E$13),Scoring!$E$13),Scoring!$E$13),Scoring!$E$13),Scoring!$E$13),Scoring!$E$13),Scoring!$E$13),Scoring!$E$13),Scoring!$E$13),Scoring!$E$13)</f>
        <v>0</v>
      </c>
      <c r="AB1339" s="78">
        <f>IF(IFERROR(SEARCH("H360",N1339),99)=99,IF(IFERROR(SEARCH("H360",O1339),99)=99,IF(IFERROR(SEARCH("H360",Q1339),99)=99,IF(IFERROR(SEARCH("H360",M1339),99)=99,IF(IFERROR(SEARCH("H360",R1339),99)=99,IF(IFERROR(SEARCH("H361",N1339),99)=99,IF(IFERROR(SEARCH("H361",O1339),99)=99,IF(IFERROR(SEARCH("H361",Q1339),99)=99,IF(IFERROR(SEARCH("H361",M1339),99)=99,IF(IFERROR(SEARCH("H361",R1339),99)=99,IF(IFERROR(SEARCH("reproduction",P1339),99)=99,IF(IFERROR(SEARCH("suspected reprotoxic",S1339),99)=99,IF(IFERROR(SEARCH("reprotoxic",S1339),99)=99,IF(IFERROR(SEARCH("reprotoxic",K1339),99)=99,0,Scoring!$E$18),Scoring!$E$18),Scoring!$E$19),Scoring!$E$17),Scoring!$E$16),Scoring!$E$16),Scoring!$E$16),Scoring!$E$16),Scoring!$E$16),Scoring!$E$16),Scoring!$E$16),Scoring!$E$16),Scoring!$E$16),Scoring!$E$16)</f>
        <v>0</v>
      </c>
      <c r="AC1339" s="78">
        <f>IF(IFERROR(SEARCH("57f",L1339),99)=99,IF(IFERROR(SEARCH("57(f)",P1339),99)=99,0,Scoring!$E$20),Scoring!$E$20)</f>
        <v>0</v>
      </c>
      <c r="AD1339" s="78">
        <f>IF(IFERROR(SEARCH("CAT1",T1339),99)=99,IF(IFERROR(SEARCH("CAT2",T1339),99)=99,IF(IFERROR(SEARCH("CAT3",T1339),99)=99,IF(IFERROR(SEARCH("concluded to be endocrine",K1339),99)=99,IF(IFERROR(SEARCH("categorised as endocrine",K1339),99)=99,IF(IFERROR(SEARCH("endocrine disrupting",P1339),99)=99,IF(IFERROR(SEARCH("endocrine disrupting",K1339),99)=99,IF(IFERROR(SEARCH("suspected endocrine",S1339),99)=99,IF(IFERROR(SEARCH("potential endocrine",S1339),99)=99,0,Scoring!$E$25),Scoring!$E$25),Scoring!$E$24),Scoring!$E$24),Scoring!$E$24),Scoring!$E$24),Scoring!$E$23),Scoring!$E$22),Scoring!$E$21)</f>
        <v>0.5</v>
      </c>
      <c r="AE1339" s="78">
        <f>IF(IFERROR(SEARCH("suspected sensitiser",S1339),99)=99,IF(IFERROR(SEARCH("sensitiser",S1339),99)=99,IF(IFERROR(SEARCH("other hazard based concern",S1339),99)=99,0,Scoring!$E$28),Scoring!$E$26),Scoring!$E$27)</f>
        <v>0</v>
      </c>
      <c r="AF1339" s="78">
        <f>IF(IFERROR(M1339,1)=1,IF(IFERROR(N1339,1)=1,IF(IFERROR(O1339,1)=1,IF(IFERROR(Q1339,1)=1,IF(IFERROR(R1339,1)=1,IF(IFERROR(T1339,1)=1,IF(IFERROR(K1339,1)=1,IF(IFERROR(P1339,1)=1,IF(IFERROR(S1339,1)=1,Scoring!$E$29,0),0),0),0),0),0),0),0),0)</f>
        <v>0</v>
      </c>
      <c r="AG1339" s="78">
        <f t="shared" si="90"/>
        <v>0.5</v>
      </c>
      <c r="AI1339" s="93"/>
      <c r="AJ1339" s="94"/>
      <c r="AK1339" s="76"/>
      <c r="AL1339" s="75"/>
      <c r="AN1339" s="79"/>
      <c r="AO1339" s="79"/>
      <c r="AP1339" s="79"/>
      <c r="AQ1339" s="79"/>
      <c r="AR1339" s="79"/>
      <c r="AS1339" s="78"/>
      <c r="AU1339" s="79">
        <f>IF(IFERROR(F1339,99)=99,IF(IFERROR(G1339,99)=99,IF(IFERROR(H1339,99)=99,IF(IFERROR(I1339,99)=99,IF(IFERROR(E1339,99)=99,IF(IFERROR(J1339,99)=99,0,Scoring!$B$7),Scoring!$B$3),Scoring!$B$2),Scoring!$B$6),Scoring!$B$5),Scoring!$B$4)</f>
        <v>0.3</v>
      </c>
      <c r="AV1339" s="78">
        <f t="shared" si="91"/>
        <v>0.15</v>
      </c>
      <c r="AW1339" s="78"/>
      <c r="AX1339" s="66"/>
      <c r="AY1339" s="78"/>
      <c r="AZ1339" s="76"/>
      <c r="BB1339" s="76"/>
    </row>
    <row r="1340" spans="1:54" x14ac:dyDescent="0.25">
      <c r="A1340" s="89" t="s">
        <v>7078</v>
      </c>
      <c r="B1340" s="89" t="s">
        <v>30</v>
      </c>
      <c r="C1340" s="89" t="s">
        <v>30</v>
      </c>
      <c r="D1340" s="89" t="s">
        <v>7079</v>
      </c>
      <c r="E1340" s="76" t="e">
        <f>IF(C1340="-",IF(A1340="-",VLOOKUP(D1340,'sin-list 180320_update'!$C$2:$C$835,1,FALSE),VLOOKUP(A1340,'sin-list 180320_update'!$A$2:$A$835,1,FALSE)),VLOOKUP(C1340,'sin-list 180320_update'!$B$2:$B$835,1,FALSE))</f>
        <v>#N/A</v>
      </c>
      <c r="F1340" s="76" t="e">
        <f>IF($C1340="-",IF($A1340="-",VLOOKUP($D1340,'REACH Bilaga XVII_update'!$A$5:$A$131,1,FALSE),VLOOKUP($A1340,'REACH Bilaga XVII_update'!$C$5:$C$131,1,FALSE)),VLOOKUP($C1340,'REACH Bilaga XVII_update'!$B$5:$B$131,1,FALSE))</f>
        <v>#N/A</v>
      </c>
      <c r="G1340" s="76" t="e">
        <f>IF($C1340="-",IF($A1340="-",VLOOKUP($D1340,' REACH Bilaga 59_update'!$A$5:$A$210,1,FALSE),VLOOKUP($A1340,' REACH Bilaga 59_update'!$D$5:$D$210,1,FALSE)),VLOOKUP($C1340,' REACH Bilaga 59_update'!$C$5:$C$210,1,FALSE))</f>
        <v>#N/A</v>
      </c>
      <c r="H1340" s="76" t="e">
        <f>IF($C1340="-",IF($A1340="-",VLOOKUP($D1340,'REACH Bilaga XIV_update'!$A$5:$A$110,1,FALSE),VLOOKUP($A1340,'REACH Bilaga XIV_update'!$D$5:$D$110,1,FALSE)),VLOOKUP($C1340,'REACH Bilaga XIV_update'!$C$5:$C$110,1,FALSE))</f>
        <v>#N/A</v>
      </c>
      <c r="I1340" s="76" t="e">
        <f>IF($C1340="-",IF($A1340="-",VLOOKUP($D1340,CoRAP_update!$A$5:$A$376,1,FALSE),VLOOKUP($A1340,CoRAP_update!$D$5:$D$376,1,FALSE)),VLOOKUP($C1340,CoRAP_update!$C$5:$C$376,1,FALSE))</f>
        <v>#N/A</v>
      </c>
      <c r="J1340" s="76" t="str">
        <f>IF($C1340="-",IF($A1340="-",VLOOKUP($D1340,EDC_update!$C$2:$C$450,1,FALSE),VLOOKUP($A1340,EDC_update!$B$2:$B$450,1,FALSE)),VLOOKUP($C1340,EDC_update!$L$2:$L$450,1,FALSE))</f>
        <v>72-20-8</v>
      </c>
      <c r="K1340" s="76" t="e">
        <f>IF($C1340="-",IF($A1340="-",IF(VLOOKUP($D1340,'sin-list 180320_update'!$C$2:$S$835,3,FALSE)="",NA(),VLOOKUP($D1340,'sin-list 180320_update'!$C$2:$S$835,3,FALSE)),IF(VLOOKUP($A1340,'sin-list 180320_update'!$A$2:$S$835,5,FALSE)="",NA(),VLOOKUP($A1340,'sin-list 180320_update'!$A$2:$S$835,5,FALSE))),IF(VLOOKUP($C1340,'sin-list 180320_update'!$B$2:$S$835,4,FALSE)="",NA(),VLOOKUP($C1340,'sin-list 180320_update'!$B$2:$S$835,4,FALSE)))</f>
        <v>#N/A</v>
      </c>
      <c r="L1340" s="76" t="e">
        <f>IF($C1340="-",IF($A1340="-",VLOOKUP($D1340,'sin-list 180320_update'!$C$2:$S$835,6,FALSE),VLOOKUP($A1340,'sin-list 180320_update'!$A$2:$S$835,8,FALSE)),VLOOKUP($C1340,'sin-list 180320_update'!$B$2:$S$835,7,FALSE))</f>
        <v>#N/A</v>
      </c>
      <c r="M1340" s="76" t="e">
        <f>IF($C1340="-",IF($A1340="-",IF(VLOOKUP($D1340,'sin-list 180320_update'!$C$2:$S$835,8,FALSE)="",NA(),VLOOKUP($D1340,'sin-list 180320_update'!$C$2:$S$835,8,FALSE)),IF(VLOOKUP($A1340,'sin-list 180320_update'!$A$2:$S$835,10,FALSE)="",NA(),VLOOKUP($A1340,'sin-list 180320_update'!$A$2:$S$835,10,FALSE))),IF(VLOOKUP($C1340,'sin-list 180320_update'!$B$2:$S$835,9,FALSE)="",NA(),VLOOKUP($C1340,'sin-list 180320_update'!$B$2:$S$835,9,FALSE)))</f>
        <v>#N/A</v>
      </c>
      <c r="N1340" s="76" t="e">
        <f>IF($C1340="-",IF($A1340="-",IF(VLOOKUP($D1340,'REACH Bilaga XVII_update'!$A$5:$E$131,4,FALSE)="",NA(),VLOOKUP($D1340,'REACH Bilaga XVII_update'!$A$5:$E$131,4,FALSE)),IF(VLOOKUP($A1340,'REACH Bilaga XVII_update'!$C$5:$D$131,2,FALSE)="",NA(),VLOOKUP($A1340,'REACH Bilaga XVII_update'!$C$5:$D$131,2,FALSE))),IF(VLOOKUP($C1340,'REACH Bilaga XVII_update'!$B$5:$D$131,3,FALSE)="",NA(),VLOOKUP($C1340,'REACH Bilaga XVII_update'!$B$5:$D$131,3,FALSE)))</f>
        <v>#N/A</v>
      </c>
      <c r="O1340" s="76" t="e">
        <f>IF($C1340="-",IF($A1340="-",IF(VLOOKUP($D1340,' REACH Bilaga 59_update'!$A$5:$E$210,5,FALSE)="",NA(),VLOOKUP($D1340,' REACH Bilaga 59_update'!$A$5:$E$210,5,FALSE)),IF(VLOOKUP($A1340,' REACH Bilaga 59_update'!$D$5:$E$210,2,FALSE)="",NA(),VLOOKUP($A1340,' REACH Bilaga 59_update'!$D$5:$E$210,2,FALSE))),IF(VLOOKUP($C1340,' REACH Bilaga 59_update'!$C$5:$E$210,3,FALSE)="",NA(),VLOOKUP($C1340,' REACH Bilaga 59_update'!$C$5:$E$210,3,FALSE)))</f>
        <v>#N/A</v>
      </c>
      <c r="P1340" s="76" t="e">
        <f>IF(C1340="-",IF(A1340="-",IFERROR(VLOOKUP($D1340,' REACH Bilaga 59_update'!$A$5:$F$210,MATCH(Sammanfattning!P$1,' REACH Bilaga 59_update'!$A$4:$F$4,0),FALSE),VLOOKUP($D1340,'REACH Bilaga XIV_update'!$A$4:$H$110,MATCH(Sammanfattning!P$1,'REACH Bilaga XIV_update'!$A$4:$H$4,0),FALSE)),IFERROR(VLOOKUP($A1340,' REACH Bilaga 59_update'!$D$5:$F$210,MATCH(Sammanfattning!P$1,' REACH Bilaga 59_update'!$D$4:$F$4,0),FALSE),VLOOKUP($A1340,'REACH Bilaga XIV_update'!$D$4:$H$110,MATCH(Sammanfattning!P$1,'REACH Bilaga XIV_update'!$D$4:$H$4,0),FALSE))),IFERROR(VLOOKUP($C1340,' REACH Bilaga 59_update'!$C$5:$F$210,MATCH(Sammanfattning!P$1,' REACH Bilaga 59_update'!$C$4:$F$4,0),FALSE),VLOOKUP($C1340,'REACH Bilaga XIV_update'!$C$4:$H$110,MATCH(Sammanfattning!P$1,'REACH Bilaga XIV_update'!$C$4:$H$4,0),FALSE)))</f>
        <v>#N/A</v>
      </c>
      <c r="Q1340" s="76" t="e">
        <f>IF($C1340="-",IF($A1340="-",IF(VLOOKUP($D1340,'REACH Bilaga XIV_update'!$A$5:$I$110,9,FALSE)="",NA(),VLOOKUP($D1340,'REACH Bilaga XIV_update'!$A$5:$I$110,9,FALSE)),IF(VLOOKUP($A1340,'REACH Bilaga XIV_update'!$D$5:$I$110,6,FALSE)="",NA(),VLOOKUP($A1340,'REACH Bilaga XIV_update'!$D$5:$I$110,6,FALSE))),IF(VLOOKUP($C1340,'REACH Bilaga XIV_update'!$C$5:$I$110,7,FALSE)="",NA(),VLOOKUP($C1340,'REACH Bilaga XIV_update'!$C$5:$I$110,7,FALSE)))</f>
        <v>#N/A</v>
      </c>
      <c r="R1340" s="76" t="e">
        <f>IF($C1340="-",IF($A1340="-",IF(VLOOKUP($D1340,CoRAP_update!$A$5:$O$376,15,FALSE)="",NA(),VLOOKUP($D1340,CoRAP_update!$A$5:$O$376,15,FALSE)),IF(VLOOKUP($A1340,CoRAP_update!$D$5:$O$376,12,FALSE)="",NA(),VLOOKUP($A1340,CoRAP_update!$D$5:$O$376,12,FALSE))),IF(VLOOKUP($C1340,CoRAP_update!$C$5:$O$376,13,FALSE)="",NA(),VLOOKUP($C1340,CoRAP_update!$C$5:$O$376,13,FALSE)))</f>
        <v>#N/A</v>
      </c>
      <c r="S1340" s="144" t="e">
        <f>IF($C1340="-",IF($A1340="-",VLOOKUP($D1340,CoRAP_update!$A$5:$J$376,MATCH(Sammanfattning!S$1,CoRAP_update!$A$4:$J$4,0),FALSE),VLOOKUP($A1340,CoRAP_update!$D$5:$J$376,MATCH(Sammanfattning!S$1,CoRAP_update!$D$4:$J$4,0),FALSE)),VLOOKUP($C1340,CoRAP_update!$C$5:$J$376,MATCH(Sammanfattning!S$1,CoRAP_update!$C$4:$J$4,0),FALSE))</f>
        <v>#N/A</v>
      </c>
      <c r="T1340" s="76" t="str">
        <f>IF($A1340="-",VLOOKUP($D1340,EDC_update!$C$2:$F$450,4,FALSE),VLOOKUP($A1340,EDC_update!$B$2:$F$450,5,FALSE))</f>
        <v>CAT2</v>
      </c>
      <c r="V1340" s="78">
        <f>IF(IFERROR(SEARCH("PBT",P1340),99)=99,IF(IFERROR(SEARCH("suspected PBT",S1340),99)=99,IF(IFERROR(SEARCH("concluded to be PBT",K1340),99)=99,IF(IFERROR(SEARCH("PBT",S1340),99)=99,IF(IFERROR(SEARCH("PBT cand",L1340),99)=99,IF(IFERROR(SEARCH("PBT",L1340),99)=99,IF(IFERROR(SEARCH("persistent, bioackumulative and toxic properties",K1340),99)=99,0,Scoring!$E$3),Scoring!$E$3),Scoring!$E$7),Scoring!$E$3),Scoring!$E$5),Scoring!$E$6),Scoring!$E$3)</f>
        <v>0</v>
      </c>
      <c r="W1340" s="78">
        <f>IF(IFERROR(SEARCH("vPvB",P1340),99)=99,IF(IFERROR(SEARCH("suspected pbt/vPvB",S1340),99)=99,IF(IFERROR(SEARCH("vPvB",S1340),99)=99,IF(IFERROR(SEARCH("concluded to be a vPvB",S1340),99)=99,IF(IFERROR(SEARCH("identified as vPvB",K1340),99)=99,IF(IFERROR(SEARCH("concluded to be a vPvB",K1340),99)=99,IF(IFERROR(SEARCH("concluded to be both pbt and vPvB",S1340),99)=99,IF(IFERROR(SEARCH("concluded to be both pbt and vPvB",K1340),99)=99,0,Scoring!$E$5),Scoring!$E$5),Scoring!$E$5),Scoring!$E$5),Scoring!$E$5),Scoring!$E$4),Scoring!$E$6),Scoring!$E$4)</f>
        <v>0</v>
      </c>
      <c r="X1340" s="78">
        <f>IF(IFERROR(SEARCH("H410",N1340),99)=99,IF(IFERROR(SEARCH("H410",O1340),99)=99,IF(IFERROR(SEARCH("H410",Q1340),99)=99,IF(IFERROR(SEARCH("H410",M1340),99)=99,IF(IFERROR(SEARCH("H410",R1340),99)=99,IF(IFERROR(SEARCH("H411",N1340),99)=99,IF(IFERROR(SEARCH("H411",O1340),99)=99,IF(IFERROR(SEARCH("H411",Q1340),99)=99,IF(IFERROR(SEARCH("H411",M1340),99)=99,IF(IFERROR(SEARCH("H411",R1340),99)=99,IF(IFERROR(SEARCH("H413",N1340),99)=99,IF(IFERROR(SEARCH("H413",O1340),99)=99,IF(IFERROR(SEARCH("H413",Q1340),99)=99,IF(IFERROR(SEARCH("H413",M1340),99)=99,IF(IFERROR(SEARCH("H413",R1340),99)=99,IF(IFERROR(SEARCH("H412",N1340),99)=99,IF(IFERROR(SEARCH("H412",O1340),99)=99,IF(IFERROR(SEARCH("H412",Q1340),99)=99,IF(IFERROR(SEARCH("H412",M1340),99)=99,IF(IFERROR(SEARCH("H412",R1340),99)=99,0,Scoring!$E$2),Scoring!$E$2),Scoring!$E$2),Scoring!$E$2),Scoring!$E$2),Scoring!$E$2),Scoring!$E$2),Scoring!$E$2),Scoring!$E$2),Scoring!$E$2),Scoring!$E$2),Scoring!$E$2),Scoring!$E$2),Scoring!$E$2),Scoring!$E$2),Scoring!$E$2),Scoring!$E$2),Scoring!$E$2),Scoring!$E$2),Scoring!$E$2)</f>
        <v>0</v>
      </c>
      <c r="Y1340" s="78">
        <f>IF(IFERROR(SEARCH("CMR",K1340),99)=99,IF(IFERROR(SEARCH("Suspected CMR",S1340),99)=99,IF(IFERROR(SEARCH("CMR",S1340),99)=99,0,Scoring!$E$8),Scoring!$E$9),Scoring!$E$8)</f>
        <v>0</v>
      </c>
      <c r="Z1340" s="78">
        <f>IF(IFERROR(SEARCH("H350",N1340),99)=99,IF(IFERROR(SEARCH("H350",O1340),99)=99,IF(IFERROR(SEARCH("H350",Q1340),99)=99,IF(IFERROR(SEARCH("H350",M1340),99)=99,IF(IFERROR(SEARCH("H350",R1340),99)=99,IF(IFERROR(SEARCH("H351",N1340),99)=99,IF(IFERROR(SEARCH("H351",O1340),99)=99,IF(IFERROR(SEARCH("H351",Q1340),99)=99,IF(IFERROR(SEARCH("H351",M1340),99)=99,IF(IFERROR(SEARCH("H351",R1340),99)=99,IF(IFERROR(SEARCH("carcinogenic",P1340),99)=99,IF(IFERROR(SEARCH("suspected carcinogenic",S1340),99)=99,0,Scoring!$E$12),Scoring!$E$11),Scoring!$E$10),Scoring!$E$10),Scoring!$E$10),Scoring!$E$10),Scoring!$E$10),Scoring!$E$10),Scoring!$E$10),Scoring!$E$10),Scoring!$E$10),Scoring!$E$10)</f>
        <v>0</v>
      </c>
      <c r="AA1340" s="78">
        <f>IF(IFERROR(SEARCH("H340",N1340),99)=99,IF(IFERROR(SEARCH("H340",O1340),99)=99,IF(IFERROR(SEARCH("H340",Q1340),99)=99,IF(IFERROR(SEARCH("H340",M1340),99)=99,IF(IFERROR(SEARCH("H340",R1340),99)=99,IF(IFERROR(SEARCH("H341",N1340),99)=99,IF(IFERROR(SEARCH("H341",O1340),99)=99,IF(IFERROR(SEARCH("H341",Q1340),99)=99,IF(IFERROR(SEARCH("H341",M1340),99)=99,IF(IFERROR(SEARCH("H341",R1340),99)=99,IF(IFERROR(SEARCH("mutagenic",P1340),99)=99,IF(IFERROR(SEARCH("suspected mutagenic",S1340),99)=99,0,Scoring!$E$15),Scoring!$E$14),Scoring!$E$13),Scoring!$E$13),Scoring!$E$13),Scoring!$E$13),Scoring!$E$13),Scoring!$E$13),Scoring!$E$13),Scoring!$E$13),Scoring!$E$13),Scoring!$E$13)</f>
        <v>0</v>
      </c>
      <c r="AB1340" s="78">
        <f>IF(IFERROR(SEARCH("H360",N1340),99)=99,IF(IFERROR(SEARCH("H360",O1340),99)=99,IF(IFERROR(SEARCH("H360",Q1340),99)=99,IF(IFERROR(SEARCH("H360",M1340),99)=99,IF(IFERROR(SEARCH("H360",R1340),99)=99,IF(IFERROR(SEARCH("H361",N1340),99)=99,IF(IFERROR(SEARCH("H361",O1340),99)=99,IF(IFERROR(SEARCH("H361",Q1340),99)=99,IF(IFERROR(SEARCH("H361",M1340),99)=99,IF(IFERROR(SEARCH("H361",R1340),99)=99,IF(IFERROR(SEARCH("reproduction",P1340),99)=99,IF(IFERROR(SEARCH("suspected reprotoxic",S1340),99)=99,IF(IFERROR(SEARCH("reprotoxic",S1340),99)=99,IF(IFERROR(SEARCH("reprotoxic",K1340),99)=99,0,Scoring!$E$18),Scoring!$E$18),Scoring!$E$19),Scoring!$E$17),Scoring!$E$16),Scoring!$E$16),Scoring!$E$16),Scoring!$E$16),Scoring!$E$16),Scoring!$E$16),Scoring!$E$16),Scoring!$E$16),Scoring!$E$16),Scoring!$E$16)</f>
        <v>0</v>
      </c>
      <c r="AC1340" s="78">
        <f>IF(IFERROR(SEARCH("57f",L1340),99)=99,IF(IFERROR(SEARCH("57(f)",P1340),99)=99,0,Scoring!$E$20),Scoring!$E$20)</f>
        <v>0</v>
      </c>
      <c r="AD1340" s="78">
        <f>IF(IFERROR(SEARCH("CAT1",T1340),99)=99,IF(IFERROR(SEARCH("CAT2",T1340),99)=99,IF(IFERROR(SEARCH("CAT3",T1340),99)=99,IF(IFERROR(SEARCH("concluded to be endocrine",K1340),99)=99,IF(IFERROR(SEARCH("categorised as endocrine",K1340),99)=99,IF(IFERROR(SEARCH("endocrine disrupting",P1340),99)=99,IF(IFERROR(SEARCH("endocrine disrupting",K1340),99)=99,IF(IFERROR(SEARCH("suspected endocrine",S1340),99)=99,IF(IFERROR(SEARCH("potential endocrine",S1340),99)=99,0,Scoring!$E$25),Scoring!$E$25),Scoring!$E$24),Scoring!$E$24),Scoring!$E$24),Scoring!$E$24),Scoring!$E$23),Scoring!$E$22),Scoring!$E$21)</f>
        <v>0.5</v>
      </c>
      <c r="AE1340" s="78">
        <f>IF(IFERROR(SEARCH("suspected sensitiser",S1340),99)=99,IF(IFERROR(SEARCH("sensitiser",S1340),99)=99,IF(IFERROR(SEARCH("other hazard based concern",S1340),99)=99,0,Scoring!$E$28),Scoring!$E$26),Scoring!$E$27)</f>
        <v>0</v>
      </c>
      <c r="AF1340" s="78">
        <f>IF(IFERROR(M1340,1)=1,IF(IFERROR(N1340,1)=1,IF(IFERROR(O1340,1)=1,IF(IFERROR(Q1340,1)=1,IF(IFERROR(R1340,1)=1,IF(IFERROR(T1340,1)=1,IF(IFERROR(K1340,1)=1,IF(IFERROR(P1340,1)=1,IF(IFERROR(S1340,1)=1,Scoring!$E$29,0),0),0),0),0),0),0),0),0)</f>
        <v>0</v>
      </c>
      <c r="AG1340" s="78">
        <f t="shared" si="90"/>
        <v>0.5</v>
      </c>
      <c r="AI1340" s="93"/>
      <c r="AJ1340" s="94"/>
      <c r="AK1340" s="76"/>
      <c r="AL1340" s="75"/>
      <c r="AN1340" s="79"/>
      <c r="AO1340" s="79"/>
      <c r="AP1340" s="79"/>
      <c r="AQ1340" s="79"/>
      <c r="AR1340" s="79"/>
      <c r="AS1340" s="78"/>
      <c r="AU1340" s="79">
        <f>IF(IFERROR(F1340,99)=99,IF(IFERROR(G1340,99)=99,IF(IFERROR(H1340,99)=99,IF(IFERROR(I1340,99)=99,IF(IFERROR(E1340,99)=99,IF(IFERROR(J1340,99)=99,0,Scoring!$B$7),Scoring!$B$3),Scoring!$B$2),Scoring!$B$6),Scoring!$B$5),Scoring!$B$4)</f>
        <v>0.3</v>
      </c>
      <c r="AV1340" s="78">
        <f t="shared" si="91"/>
        <v>0.15</v>
      </c>
      <c r="AW1340" s="78"/>
      <c r="AX1340" s="66"/>
      <c r="AY1340" s="78"/>
      <c r="AZ1340" s="76"/>
      <c r="BB1340" s="76"/>
    </row>
    <row r="1341" spans="1:54" x14ac:dyDescent="0.25">
      <c r="A1341" s="89" t="s">
        <v>7103</v>
      </c>
      <c r="B1341" s="89" t="s">
        <v>30</v>
      </c>
      <c r="C1341" s="89" t="s">
        <v>30</v>
      </c>
      <c r="D1341" s="89" t="s">
        <v>7104</v>
      </c>
      <c r="E1341" s="76" t="e">
        <f>IF(C1341="-",IF(A1341="-",VLOOKUP(D1341,'sin-list 180320_update'!$C$2:$C$835,1,FALSE),VLOOKUP(A1341,'sin-list 180320_update'!$A$2:$A$835,1,FALSE)),VLOOKUP(C1341,'sin-list 180320_update'!$B$2:$B$835,1,FALSE))</f>
        <v>#N/A</v>
      </c>
      <c r="F1341" s="76" t="e">
        <f>IF($C1341="-",IF($A1341="-",VLOOKUP($D1341,'REACH Bilaga XVII_update'!$A$5:$A$131,1,FALSE),VLOOKUP($A1341,'REACH Bilaga XVII_update'!$C$5:$C$131,1,FALSE)),VLOOKUP($C1341,'REACH Bilaga XVII_update'!$B$5:$B$131,1,FALSE))</f>
        <v>#N/A</v>
      </c>
      <c r="G1341" s="76" t="e">
        <f>IF($C1341="-",IF($A1341="-",VLOOKUP($D1341,' REACH Bilaga 59_update'!$A$5:$A$210,1,FALSE),VLOOKUP($A1341,' REACH Bilaga 59_update'!$D$5:$D$210,1,FALSE)),VLOOKUP($C1341,' REACH Bilaga 59_update'!$C$5:$C$210,1,FALSE))</f>
        <v>#N/A</v>
      </c>
      <c r="H1341" s="76" t="e">
        <f>IF($C1341="-",IF($A1341="-",VLOOKUP($D1341,'REACH Bilaga XIV_update'!$A$5:$A$110,1,FALSE),VLOOKUP($A1341,'REACH Bilaga XIV_update'!$D$5:$D$110,1,FALSE)),VLOOKUP($C1341,'REACH Bilaga XIV_update'!$C$5:$C$110,1,FALSE))</f>
        <v>#N/A</v>
      </c>
      <c r="I1341" s="76" t="e">
        <f>IF($C1341="-",IF($A1341="-",VLOOKUP($D1341,CoRAP_update!$A$5:$A$376,1,FALSE),VLOOKUP($A1341,CoRAP_update!$D$5:$D$376,1,FALSE)),VLOOKUP($C1341,CoRAP_update!$C$5:$C$376,1,FALSE))</f>
        <v>#N/A</v>
      </c>
      <c r="J1341" s="76" t="str">
        <f>IF($C1341="-",IF($A1341="-",VLOOKUP($D1341,EDC_update!$C$2:$C$450,1,FALSE),VLOOKUP($A1341,EDC_update!$B$2:$B$450,1,FALSE)),VLOOKUP($C1341,EDC_update!$L$2:$L$450,1,FALSE))</f>
        <v>72490-01-8</v>
      </c>
      <c r="K1341" s="76" t="e">
        <f>IF($C1341="-",IF($A1341="-",IF(VLOOKUP($D1341,'sin-list 180320_update'!$C$2:$S$835,3,FALSE)="",NA(),VLOOKUP($D1341,'sin-list 180320_update'!$C$2:$S$835,3,FALSE)),IF(VLOOKUP($A1341,'sin-list 180320_update'!$A$2:$S$835,5,FALSE)="",NA(),VLOOKUP($A1341,'sin-list 180320_update'!$A$2:$S$835,5,FALSE))),IF(VLOOKUP($C1341,'sin-list 180320_update'!$B$2:$S$835,4,FALSE)="",NA(),VLOOKUP($C1341,'sin-list 180320_update'!$B$2:$S$835,4,FALSE)))</f>
        <v>#N/A</v>
      </c>
      <c r="L1341" s="76" t="e">
        <f>IF($C1341="-",IF($A1341="-",VLOOKUP($D1341,'sin-list 180320_update'!$C$2:$S$835,6,FALSE),VLOOKUP($A1341,'sin-list 180320_update'!$A$2:$S$835,8,FALSE)),VLOOKUP($C1341,'sin-list 180320_update'!$B$2:$S$835,7,FALSE))</f>
        <v>#N/A</v>
      </c>
      <c r="M1341" s="76" t="e">
        <f>IF($C1341="-",IF($A1341="-",IF(VLOOKUP($D1341,'sin-list 180320_update'!$C$2:$S$835,8,FALSE)="",NA(),VLOOKUP($D1341,'sin-list 180320_update'!$C$2:$S$835,8,FALSE)),IF(VLOOKUP($A1341,'sin-list 180320_update'!$A$2:$S$835,10,FALSE)="",NA(),VLOOKUP($A1341,'sin-list 180320_update'!$A$2:$S$835,10,FALSE))),IF(VLOOKUP($C1341,'sin-list 180320_update'!$B$2:$S$835,9,FALSE)="",NA(),VLOOKUP($C1341,'sin-list 180320_update'!$B$2:$S$835,9,FALSE)))</f>
        <v>#N/A</v>
      </c>
      <c r="N1341" s="76" t="e">
        <f>IF($C1341="-",IF($A1341="-",IF(VLOOKUP($D1341,'REACH Bilaga XVII_update'!$A$5:$E$131,4,FALSE)="",NA(),VLOOKUP($D1341,'REACH Bilaga XVII_update'!$A$5:$E$131,4,FALSE)),IF(VLOOKUP($A1341,'REACH Bilaga XVII_update'!$C$5:$D$131,2,FALSE)="",NA(),VLOOKUP($A1341,'REACH Bilaga XVII_update'!$C$5:$D$131,2,FALSE))),IF(VLOOKUP($C1341,'REACH Bilaga XVII_update'!$B$5:$D$131,3,FALSE)="",NA(),VLOOKUP($C1341,'REACH Bilaga XVII_update'!$B$5:$D$131,3,FALSE)))</f>
        <v>#N/A</v>
      </c>
      <c r="O1341" s="76" t="e">
        <f>IF($C1341="-",IF($A1341="-",IF(VLOOKUP($D1341,' REACH Bilaga 59_update'!$A$5:$E$210,5,FALSE)="",NA(),VLOOKUP($D1341,' REACH Bilaga 59_update'!$A$5:$E$210,5,FALSE)),IF(VLOOKUP($A1341,' REACH Bilaga 59_update'!$D$5:$E$210,2,FALSE)="",NA(),VLOOKUP($A1341,' REACH Bilaga 59_update'!$D$5:$E$210,2,FALSE))),IF(VLOOKUP($C1341,' REACH Bilaga 59_update'!$C$5:$E$210,3,FALSE)="",NA(),VLOOKUP($C1341,' REACH Bilaga 59_update'!$C$5:$E$210,3,FALSE)))</f>
        <v>#N/A</v>
      </c>
      <c r="P1341" s="76" t="e">
        <f>IF(C1341="-",IF(A1341="-",IFERROR(VLOOKUP($D1341,' REACH Bilaga 59_update'!$A$5:$F$210,MATCH(Sammanfattning!P$1,' REACH Bilaga 59_update'!$A$4:$F$4,0),FALSE),VLOOKUP($D1341,'REACH Bilaga XIV_update'!$A$4:$H$110,MATCH(Sammanfattning!P$1,'REACH Bilaga XIV_update'!$A$4:$H$4,0),FALSE)),IFERROR(VLOOKUP($A1341,' REACH Bilaga 59_update'!$D$5:$F$210,MATCH(Sammanfattning!P$1,' REACH Bilaga 59_update'!$D$4:$F$4,0),FALSE),VLOOKUP($A1341,'REACH Bilaga XIV_update'!$D$4:$H$110,MATCH(Sammanfattning!P$1,'REACH Bilaga XIV_update'!$D$4:$H$4,0),FALSE))),IFERROR(VLOOKUP($C1341,' REACH Bilaga 59_update'!$C$5:$F$210,MATCH(Sammanfattning!P$1,' REACH Bilaga 59_update'!$C$4:$F$4,0),FALSE),VLOOKUP($C1341,'REACH Bilaga XIV_update'!$C$4:$H$110,MATCH(Sammanfattning!P$1,'REACH Bilaga XIV_update'!$C$4:$H$4,0),FALSE)))</f>
        <v>#N/A</v>
      </c>
      <c r="Q1341" s="76" t="e">
        <f>IF($C1341="-",IF($A1341="-",IF(VLOOKUP($D1341,'REACH Bilaga XIV_update'!$A$5:$I$110,9,FALSE)="",NA(),VLOOKUP($D1341,'REACH Bilaga XIV_update'!$A$5:$I$110,9,FALSE)),IF(VLOOKUP($A1341,'REACH Bilaga XIV_update'!$D$5:$I$110,6,FALSE)="",NA(),VLOOKUP($A1341,'REACH Bilaga XIV_update'!$D$5:$I$110,6,FALSE))),IF(VLOOKUP($C1341,'REACH Bilaga XIV_update'!$C$5:$I$110,7,FALSE)="",NA(),VLOOKUP($C1341,'REACH Bilaga XIV_update'!$C$5:$I$110,7,FALSE)))</f>
        <v>#N/A</v>
      </c>
      <c r="R1341" s="76" t="e">
        <f>IF($C1341="-",IF($A1341="-",IF(VLOOKUP($D1341,CoRAP_update!$A$5:$O$376,15,FALSE)="",NA(),VLOOKUP($D1341,CoRAP_update!$A$5:$O$376,15,FALSE)),IF(VLOOKUP($A1341,CoRAP_update!$D$5:$O$376,12,FALSE)="",NA(),VLOOKUP($A1341,CoRAP_update!$D$5:$O$376,12,FALSE))),IF(VLOOKUP($C1341,CoRAP_update!$C$5:$O$376,13,FALSE)="",NA(),VLOOKUP($C1341,CoRAP_update!$C$5:$O$376,13,FALSE)))</f>
        <v>#N/A</v>
      </c>
      <c r="S1341" s="144" t="e">
        <f>IF($C1341="-",IF($A1341="-",VLOOKUP($D1341,CoRAP_update!$A$5:$J$376,MATCH(Sammanfattning!S$1,CoRAP_update!$A$4:$J$4,0),FALSE),VLOOKUP($A1341,CoRAP_update!$D$5:$J$376,MATCH(Sammanfattning!S$1,CoRAP_update!$D$4:$J$4,0),FALSE)),VLOOKUP($C1341,CoRAP_update!$C$5:$J$376,MATCH(Sammanfattning!S$1,CoRAP_update!$C$4:$J$4,0),FALSE))</f>
        <v>#N/A</v>
      </c>
      <c r="T1341" s="76" t="str">
        <f>IF($A1341="-",VLOOKUP($D1341,EDC_update!$C$2:$F$450,4,FALSE),VLOOKUP($A1341,EDC_update!$B$2:$F$450,5,FALSE))</f>
        <v>CAT2</v>
      </c>
      <c r="V1341" s="78">
        <f>IF(IFERROR(SEARCH("PBT",P1341),99)=99,IF(IFERROR(SEARCH("suspected PBT",S1341),99)=99,IF(IFERROR(SEARCH("concluded to be PBT",K1341),99)=99,IF(IFERROR(SEARCH("PBT",S1341),99)=99,IF(IFERROR(SEARCH("PBT cand",L1341),99)=99,IF(IFERROR(SEARCH("PBT",L1341),99)=99,IF(IFERROR(SEARCH("persistent, bioackumulative and toxic properties",K1341),99)=99,0,Scoring!$E$3),Scoring!$E$3),Scoring!$E$7),Scoring!$E$3),Scoring!$E$5),Scoring!$E$6),Scoring!$E$3)</f>
        <v>0</v>
      </c>
      <c r="W1341" s="78">
        <f>IF(IFERROR(SEARCH("vPvB",P1341),99)=99,IF(IFERROR(SEARCH("suspected pbt/vPvB",S1341),99)=99,IF(IFERROR(SEARCH("vPvB",S1341),99)=99,IF(IFERROR(SEARCH("concluded to be a vPvB",S1341),99)=99,IF(IFERROR(SEARCH("identified as vPvB",K1341),99)=99,IF(IFERROR(SEARCH("concluded to be a vPvB",K1341),99)=99,IF(IFERROR(SEARCH("concluded to be both pbt and vPvB",S1341),99)=99,IF(IFERROR(SEARCH("concluded to be both pbt and vPvB",K1341),99)=99,0,Scoring!$E$5),Scoring!$E$5),Scoring!$E$5),Scoring!$E$5),Scoring!$E$5),Scoring!$E$4),Scoring!$E$6),Scoring!$E$4)</f>
        <v>0</v>
      </c>
      <c r="X1341" s="78">
        <f>IF(IFERROR(SEARCH("H410",N1341),99)=99,IF(IFERROR(SEARCH("H410",O1341),99)=99,IF(IFERROR(SEARCH("H410",Q1341),99)=99,IF(IFERROR(SEARCH("H410",M1341),99)=99,IF(IFERROR(SEARCH("H410",R1341),99)=99,IF(IFERROR(SEARCH("H411",N1341),99)=99,IF(IFERROR(SEARCH("H411",O1341),99)=99,IF(IFERROR(SEARCH("H411",Q1341),99)=99,IF(IFERROR(SEARCH("H411",M1341),99)=99,IF(IFERROR(SEARCH("H411",R1341),99)=99,IF(IFERROR(SEARCH("H413",N1341),99)=99,IF(IFERROR(SEARCH("H413",O1341),99)=99,IF(IFERROR(SEARCH("H413",Q1341),99)=99,IF(IFERROR(SEARCH("H413",M1341),99)=99,IF(IFERROR(SEARCH("H413",R1341),99)=99,IF(IFERROR(SEARCH("H412",N1341),99)=99,IF(IFERROR(SEARCH("H412",O1341),99)=99,IF(IFERROR(SEARCH("H412",Q1341),99)=99,IF(IFERROR(SEARCH("H412",M1341),99)=99,IF(IFERROR(SEARCH("H412",R1341),99)=99,0,Scoring!$E$2),Scoring!$E$2),Scoring!$E$2),Scoring!$E$2),Scoring!$E$2),Scoring!$E$2),Scoring!$E$2),Scoring!$E$2),Scoring!$E$2),Scoring!$E$2),Scoring!$E$2),Scoring!$E$2),Scoring!$E$2),Scoring!$E$2),Scoring!$E$2),Scoring!$E$2),Scoring!$E$2),Scoring!$E$2),Scoring!$E$2),Scoring!$E$2)</f>
        <v>0</v>
      </c>
      <c r="Y1341" s="78">
        <f>IF(IFERROR(SEARCH("CMR",K1341),99)=99,IF(IFERROR(SEARCH("Suspected CMR",S1341),99)=99,IF(IFERROR(SEARCH("CMR",S1341),99)=99,0,Scoring!$E$8),Scoring!$E$9),Scoring!$E$8)</f>
        <v>0</v>
      </c>
      <c r="Z1341" s="78">
        <f>IF(IFERROR(SEARCH("H350",N1341),99)=99,IF(IFERROR(SEARCH("H350",O1341),99)=99,IF(IFERROR(SEARCH("H350",Q1341),99)=99,IF(IFERROR(SEARCH("H350",M1341),99)=99,IF(IFERROR(SEARCH("H350",R1341),99)=99,IF(IFERROR(SEARCH("H351",N1341),99)=99,IF(IFERROR(SEARCH("H351",O1341),99)=99,IF(IFERROR(SEARCH("H351",Q1341),99)=99,IF(IFERROR(SEARCH("H351",M1341),99)=99,IF(IFERROR(SEARCH("H351",R1341),99)=99,IF(IFERROR(SEARCH("carcinogenic",P1341),99)=99,IF(IFERROR(SEARCH("suspected carcinogenic",S1341),99)=99,0,Scoring!$E$12),Scoring!$E$11),Scoring!$E$10),Scoring!$E$10),Scoring!$E$10),Scoring!$E$10),Scoring!$E$10),Scoring!$E$10),Scoring!$E$10),Scoring!$E$10),Scoring!$E$10),Scoring!$E$10)</f>
        <v>0</v>
      </c>
      <c r="AA1341" s="78">
        <f>IF(IFERROR(SEARCH("H340",N1341),99)=99,IF(IFERROR(SEARCH("H340",O1341),99)=99,IF(IFERROR(SEARCH("H340",Q1341),99)=99,IF(IFERROR(SEARCH("H340",M1341),99)=99,IF(IFERROR(SEARCH("H340",R1341),99)=99,IF(IFERROR(SEARCH("H341",N1341),99)=99,IF(IFERROR(SEARCH("H341",O1341),99)=99,IF(IFERROR(SEARCH("H341",Q1341),99)=99,IF(IFERROR(SEARCH("H341",M1341),99)=99,IF(IFERROR(SEARCH("H341",R1341),99)=99,IF(IFERROR(SEARCH("mutagenic",P1341),99)=99,IF(IFERROR(SEARCH("suspected mutagenic",S1341),99)=99,0,Scoring!$E$15),Scoring!$E$14),Scoring!$E$13),Scoring!$E$13),Scoring!$E$13),Scoring!$E$13),Scoring!$E$13),Scoring!$E$13),Scoring!$E$13),Scoring!$E$13),Scoring!$E$13),Scoring!$E$13)</f>
        <v>0</v>
      </c>
      <c r="AB1341" s="78">
        <f>IF(IFERROR(SEARCH("H360",N1341),99)=99,IF(IFERROR(SEARCH("H360",O1341),99)=99,IF(IFERROR(SEARCH("H360",Q1341),99)=99,IF(IFERROR(SEARCH("H360",M1341),99)=99,IF(IFERROR(SEARCH("H360",R1341),99)=99,IF(IFERROR(SEARCH("H361",N1341),99)=99,IF(IFERROR(SEARCH("H361",O1341),99)=99,IF(IFERROR(SEARCH("H361",Q1341),99)=99,IF(IFERROR(SEARCH("H361",M1341),99)=99,IF(IFERROR(SEARCH("H361",R1341),99)=99,IF(IFERROR(SEARCH("reproduction",P1341),99)=99,IF(IFERROR(SEARCH("suspected reprotoxic",S1341),99)=99,IF(IFERROR(SEARCH("reprotoxic",S1341),99)=99,IF(IFERROR(SEARCH("reprotoxic",K1341),99)=99,0,Scoring!$E$18),Scoring!$E$18),Scoring!$E$19),Scoring!$E$17),Scoring!$E$16),Scoring!$E$16),Scoring!$E$16),Scoring!$E$16),Scoring!$E$16),Scoring!$E$16),Scoring!$E$16),Scoring!$E$16),Scoring!$E$16),Scoring!$E$16)</f>
        <v>0</v>
      </c>
      <c r="AC1341" s="78">
        <f>IF(IFERROR(SEARCH("57f",L1341),99)=99,IF(IFERROR(SEARCH("57(f)",P1341),99)=99,0,Scoring!$E$20),Scoring!$E$20)</f>
        <v>0</v>
      </c>
      <c r="AD1341" s="78">
        <f>IF(IFERROR(SEARCH("CAT1",T1341),99)=99,IF(IFERROR(SEARCH("CAT2",T1341),99)=99,IF(IFERROR(SEARCH("CAT3",T1341),99)=99,IF(IFERROR(SEARCH("concluded to be endocrine",K1341),99)=99,IF(IFERROR(SEARCH("categorised as endocrine",K1341),99)=99,IF(IFERROR(SEARCH("endocrine disrupting",P1341),99)=99,IF(IFERROR(SEARCH("endocrine disrupting",K1341),99)=99,IF(IFERROR(SEARCH("suspected endocrine",S1341),99)=99,IF(IFERROR(SEARCH("potential endocrine",S1341),99)=99,0,Scoring!$E$25),Scoring!$E$25),Scoring!$E$24),Scoring!$E$24),Scoring!$E$24),Scoring!$E$24),Scoring!$E$23),Scoring!$E$22),Scoring!$E$21)</f>
        <v>0.5</v>
      </c>
      <c r="AE1341" s="78">
        <f>IF(IFERROR(SEARCH("suspected sensitiser",S1341),99)=99,IF(IFERROR(SEARCH("sensitiser",S1341),99)=99,IF(IFERROR(SEARCH("other hazard based concern",S1341),99)=99,0,Scoring!$E$28),Scoring!$E$26),Scoring!$E$27)</f>
        <v>0</v>
      </c>
      <c r="AF1341" s="78">
        <f>IF(IFERROR(M1341,1)=1,IF(IFERROR(N1341,1)=1,IF(IFERROR(O1341,1)=1,IF(IFERROR(Q1341,1)=1,IF(IFERROR(R1341,1)=1,IF(IFERROR(T1341,1)=1,IF(IFERROR(K1341,1)=1,IF(IFERROR(P1341,1)=1,IF(IFERROR(S1341,1)=1,Scoring!$E$29,0),0),0),0),0),0),0),0),0)</f>
        <v>0</v>
      </c>
      <c r="AG1341" s="78">
        <f t="shared" si="90"/>
        <v>0.5</v>
      </c>
      <c r="AI1341" s="93"/>
      <c r="AJ1341" s="94"/>
      <c r="AK1341" s="76"/>
      <c r="AL1341" s="75"/>
      <c r="AN1341" s="79"/>
      <c r="AO1341" s="79"/>
      <c r="AP1341" s="79"/>
      <c r="AQ1341" s="79"/>
      <c r="AR1341" s="79"/>
      <c r="AS1341" s="78"/>
      <c r="AU1341" s="79">
        <f>IF(IFERROR(F1341,99)=99,IF(IFERROR(G1341,99)=99,IF(IFERROR(H1341,99)=99,IF(IFERROR(I1341,99)=99,IF(IFERROR(E1341,99)=99,IF(IFERROR(J1341,99)=99,0,Scoring!$B$7),Scoring!$B$3),Scoring!$B$2),Scoring!$B$6),Scoring!$B$5),Scoring!$B$4)</f>
        <v>0.3</v>
      </c>
      <c r="AV1341" s="78">
        <f t="shared" si="91"/>
        <v>0.15</v>
      </c>
      <c r="AW1341" s="78"/>
      <c r="AX1341" s="66"/>
      <c r="AY1341" s="78"/>
      <c r="AZ1341" s="76"/>
      <c r="BB1341" s="76"/>
    </row>
    <row r="1342" spans="1:54" x14ac:dyDescent="0.25">
      <c r="A1342" s="89" t="s">
        <v>6294</v>
      </c>
      <c r="B1342" s="89" t="s">
        <v>30</v>
      </c>
      <c r="C1342" s="89" t="s">
        <v>30</v>
      </c>
      <c r="D1342" s="89" t="s">
        <v>7353</v>
      </c>
      <c r="E1342" s="76" t="e">
        <f>IF(C1342="-",IF(A1342="-",VLOOKUP(D1342,'sin-list 180320_update'!$C$2:$C$835,1,FALSE),VLOOKUP(A1342,'sin-list 180320_update'!$A$2:$A$835,1,FALSE)),VLOOKUP(C1342,'sin-list 180320_update'!$B$2:$B$835,1,FALSE))</f>
        <v>#N/A</v>
      </c>
      <c r="F1342" s="76" t="e">
        <f>IF($C1342="-",IF($A1342="-",VLOOKUP($D1342,'REACH Bilaga XVII_update'!$A$5:$A$131,1,FALSE),VLOOKUP($A1342,'REACH Bilaga XVII_update'!$C$5:$C$131,1,FALSE)),VLOOKUP($C1342,'REACH Bilaga XVII_update'!$B$5:$B$131,1,FALSE))</f>
        <v>#N/A</v>
      </c>
      <c r="G1342" s="76" t="e">
        <f>IF($C1342="-",IF($A1342="-",VLOOKUP($D1342,' REACH Bilaga 59_update'!$A$5:$A$210,1,FALSE),VLOOKUP($A1342,' REACH Bilaga 59_update'!$D$5:$D$210,1,FALSE)),VLOOKUP($C1342,' REACH Bilaga 59_update'!$C$5:$C$210,1,FALSE))</f>
        <v>#N/A</v>
      </c>
      <c r="H1342" s="76" t="e">
        <f>IF($C1342="-",IF($A1342="-",VLOOKUP($D1342,'REACH Bilaga XIV_update'!$A$5:$A$110,1,FALSE),VLOOKUP($A1342,'REACH Bilaga XIV_update'!$D$5:$D$110,1,FALSE)),VLOOKUP($C1342,'REACH Bilaga XIV_update'!$C$5:$C$110,1,FALSE))</f>
        <v>#N/A</v>
      </c>
      <c r="I1342" s="76" t="e">
        <f>IF($C1342="-",IF($A1342="-",VLOOKUP($D1342,CoRAP_update!$A$5:$A$376,1,FALSE),VLOOKUP($A1342,CoRAP_update!$D$5:$D$376,1,FALSE)),VLOOKUP($C1342,CoRAP_update!$C$5:$C$376,1,FALSE))</f>
        <v>#N/A</v>
      </c>
      <c r="J1342" s="76" t="str">
        <f>IF($C1342="-",IF($A1342="-",VLOOKUP($D1342,EDC_update!$C$2:$C$450,1,FALSE),VLOOKUP($A1342,EDC_update!$B$2:$B$450,1,FALSE)),VLOOKUP($C1342,EDC_update!$L$2:$L$450,1,FALSE))</f>
        <v>7287-19-6</v>
      </c>
      <c r="K1342" s="76" t="e">
        <f>IF($C1342="-",IF($A1342="-",IF(VLOOKUP($D1342,'sin-list 180320_update'!$C$2:$S$835,3,FALSE)="",NA(),VLOOKUP($D1342,'sin-list 180320_update'!$C$2:$S$835,3,FALSE)),IF(VLOOKUP($A1342,'sin-list 180320_update'!$A$2:$S$835,5,FALSE)="",NA(),VLOOKUP($A1342,'sin-list 180320_update'!$A$2:$S$835,5,FALSE))),IF(VLOOKUP($C1342,'sin-list 180320_update'!$B$2:$S$835,4,FALSE)="",NA(),VLOOKUP($C1342,'sin-list 180320_update'!$B$2:$S$835,4,FALSE)))</f>
        <v>#N/A</v>
      </c>
      <c r="L1342" s="76" t="e">
        <f>IF($C1342="-",IF($A1342="-",VLOOKUP($D1342,'sin-list 180320_update'!$C$2:$S$835,6,FALSE),VLOOKUP($A1342,'sin-list 180320_update'!$A$2:$S$835,8,FALSE)),VLOOKUP($C1342,'sin-list 180320_update'!$B$2:$S$835,7,FALSE))</f>
        <v>#N/A</v>
      </c>
      <c r="M1342" s="76" t="e">
        <f>IF($C1342="-",IF($A1342="-",IF(VLOOKUP($D1342,'sin-list 180320_update'!$C$2:$S$835,8,FALSE)="",NA(),VLOOKUP($D1342,'sin-list 180320_update'!$C$2:$S$835,8,FALSE)),IF(VLOOKUP($A1342,'sin-list 180320_update'!$A$2:$S$835,10,FALSE)="",NA(),VLOOKUP($A1342,'sin-list 180320_update'!$A$2:$S$835,10,FALSE))),IF(VLOOKUP($C1342,'sin-list 180320_update'!$B$2:$S$835,9,FALSE)="",NA(),VLOOKUP($C1342,'sin-list 180320_update'!$B$2:$S$835,9,FALSE)))</f>
        <v>#N/A</v>
      </c>
      <c r="N1342" s="76" t="e">
        <f>IF($C1342="-",IF($A1342="-",IF(VLOOKUP($D1342,'REACH Bilaga XVII_update'!$A$5:$E$131,4,FALSE)="",NA(),VLOOKUP($D1342,'REACH Bilaga XVII_update'!$A$5:$E$131,4,FALSE)),IF(VLOOKUP($A1342,'REACH Bilaga XVII_update'!$C$5:$D$131,2,FALSE)="",NA(),VLOOKUP($A1342,'REACH Bilaga XVII_update'!$C$5:$D$131,2,FALSE))),IF(VLOOKUP($C1342,'REACH Bilaga XVII_update'!$B$5:$D$131,3,FALSE)="",NA(),VLOOKUP($C1342,'REACH Bilaga XVII_update'!$B$5:$D$131,3,FALSE)))</f>
        <v>#N/A</v>
      </c>
      <c r="O1342" s="76" t="e">
        <f>IF($C1342="-",IF($A1342="-",IF(VLOOKUP($D1342,' REACH Bilaga 59_update'!$A$5:$E$210,5,FALSE)="",NA(),VLOOKUP($D1342,' REACH Bilaga 59_update'!$A$5:$E$210,5,FALSE)),IF(VLOOKUP($A1342,' REACH Bilaga 59_update'!$D$5:$E$210,2,FALSE)="",NA(),VLOOKUP($A1342,' REACH Bilaga 59_update'!$D$5:$E$210,2,FALSE))),IF(VLOOKUP($C1342,' REACH Bilaga 59_update'!$C$5:$E$210,3,FALSE)="",NA(),VLOOKUP($C1342,' REACH Bilaga 59_update'!$C$5:$E$210,3,FALSE)))</f>
        <v>#N/A</v>
      </c>
      <c r="P1342" s="76" t="e">
        <f>IF(C1342="-",IF(A1342="-",IFERROR(VLOOKUP($D1342,' REACH Bilaga 59_update'!$A$5:$F$210,MATCH(Sammanfattning!P$1,' REACH Bilaga 59_update'!$A$4:$F$4,0),FALSE),VLOOKUP($D1342,'REACH Bilaga XIV_update'!$A$4:$H$110,MATCH(Sammanfattning!P$1,'REACH Bilaga XIV_update'!$A$4:$H$4,0),FALSE)),IFERROR(VLOOKUP($A1342,' REACH Bilaga 59_update'!$D$5:$F$210,MATCH(Sammanfattning!P$1,' REACH Bilaga 59_update'!$D$4:$F$4,0),FALSE),VLOOKUP($A1342,'REACH Bilaga XIV_update'!$D$4:$H$110,MATCH(Sammanfattning!P$1,'REACH Bilaga XIV_update'!$D$4:$H$4,0),FALSE))),IFERROR(VLOOKUP($C1342,' REACH Bilaga 59_update'!$C$5:$F$210,MATCH(Sammanfattning!P$1,' REACH Bilaga 59_update'!$C$4:$F$4,0),FALSE),VLOOKUP($C1342,'REACH Bilaga XIV_update'!$C$4:$H$110,MATCH(Sammanfattning!P$1,'REACH Bilaga XIV_update'!$C$4:$H$4,0),FALSE)))</f>
        <v>#N/A</v>
      </c>
      <c r="Q1342" s="76" t="e">
        <f>IF($C1342="-",IF($A1342="-",IF(VLOOKUP($D1342,'REACH Bilaga XIV_update'!$A$5:$I$110,9,FALSE)="",NA(),VLOOKUP($D1342,'REACH Bilaga XIV_update'!$A$5:$I$110,9,FALSE)),IF(VLOOKUP($A1342,'REACH Bilaga XIV_update'!$D$5:$I$110,6,FALSE)="",NA(),VLOOKUP($A1342,'REACH Bilaga XIV_update'!$D$5:$I$110,6,FALSE))),IF(VLOOKUP($C1342,'REACH Bilaga XIV_update'!$C$5:$I$110,7,FALSE)="",NA(),VLOOKUP($C1342,'REACH Bilaga XIV_update'!$C$5:$I$110,7,FALSE)))</f>
        <v>#N/A</v>
      </c>
      <c r="R1342" s="76" t="e">
        <f>IF($C1342="-",IF($A1342="-",IF(VLOOKUP($D1342,CoRAP_update!$A$5:$O$376,15,FALSE)="",NA(),VLOOKUP($D1342,CoRAP_update!$A$5:$O$376,15,FALSE)),IF(VLOOKUP($A1342,CoRAP_update!$D$5:$O$376,12,FALSE)="",NA(),VLOOKUP($A1342,CoRAP_update!$D$5:$O$376,12,FALSE))),IF(VLOOKUP($C1342,CoRAP_update!$C$5:$O$376,13,FALSE)="",NA(),VLOOKUP($C1342,CoRAP_update!$C$5:$O$376,13,FALSE)))</f>
        <v>#N/A</v>
      </c>
      <c r="S1342" s="144" t="e">
        <f>IF($C1342="-",IF($A1342="-",VLOOKUP($D1342,CoRAP_update!$A$5:$J$376,MATCH(Sammanfattning!S$1,CoRAP_update!$A$4:$J$4,0),FALSE),VLOOKUP($A1342,CoRAP_update!$D$5:$J$376,MATCH(Sammanfattning!S$1,CoRAP_update!$D$4:$J$4,0),FALSE)),VLOOKUP($C1342,CoRAP_update!$C$5:$J$376,MATCH(Sammanfattning!S$1,CoRAP_update!$C$4:$J$4,0),FALSE))</f>
        <v>#N/A</v>
      </c>
      <c r="T1342" s="76" t="str">
        <f>IF($A1342="-",VLOOKUP($D1342,EDC_update!$C$2:$F$450,4,FALSE),VLOOKUP($A1342,EDC_update!$B$2:$F$450,5,FALSE))</f>
        <v>CAT2</v>
      </c>
      <c r="V1342" s="78">
        <f>IF(IFERROR(SEARCH("PBT",P1342),99)=99,IF(IFERROR(SEARCH("suspected PBT",S1342),99)=99,IF(IFERROR(SEARCH("concluded to be PBT",K1342),99)=99,IF(IFERROR(SEARCH("PBT",S1342),99)=99,IF(IFERROR(SEARCH("PBT cand",L1342),99)=99,IF(IFERROR(SEARCH("PBT",L1342),99)=99,IF(IFERROR(SEARCH("persistent, bioackumulative and toxic properties",K1342),99)=99,0,Scoring!$E$3),Scoring!$E$3),Scoring!$E$7),Scoring!$E$3),Scoring!$E$5),Scoring!$E$6),Scoring!$E$3)</f>
        <v>0</v>
      </c>
      <c r="W1342" s="78">
        <f>IF(IFERROR(SEARCH("vPvB",P1342),99)=99,IF(IFERROR(SEARCH("suspected pbt/vPvB",S1342),99)=99,IF(IFERROR(SEARCH("vPvB",S1342),99)=99,IF(IFERROR(SEARCH("concluded to be a vPvB",S1342),99)=99,IF(IFERROR(SEARCH("identified as vPvB",K1342),99)=99,IF(IFERROR(SEARCH("concluded to be a vPvB",K1342),99)=99,IF(IFERROR(SEARCH("concluded to be both pbt and vPvB",S1342),99)=99,IF(IFERROR(SEARCH("concluded to be both pbt and vPvB",K1342),99)=99,0,Scoring!$E$5),Scoring!$E$5),Scoring!$E$5),Scoring!$E$5),Scoring!$E$5),Scoring!$E$4),Scoring!$E$6),Scoring!$E$4)</f>
        <v>0</v>
      </c>
      <c r="X1342" s="78">
        <f>IF(IFERROR(SEARCH("H410",N1342),99)=99,IF(IFERROR(SEARCH("H410",O1342),99)=99,IF(IFERROR(SEARCH("H410",Q1342),99)=99,IF(IFERROR(SEARCH("H410",M1342),99)=99,IF(IFERROR(SEARCH("H410",R1342),99)=99,IF(IFERROR(SEARCH("H411",N1342),99)=99,IF(IFERROR(SEARCH("H411",O1342),99)=99,IF(IFERROR(SEARCH("H411",Q1342),99)=99,IF(IFERROR(SEARCH("H411",M1342),99)=99,IF(IFERROR(SEARCH("H411",R1342),99)=99,IF(IFERROR(SEARCH("H413",N1342),99)=99,IF(IFERROR(SEARCH("H413",O1342),99)=99,IF(IFERROR(SEARCH("H413",Q1342),99)=99,IF(IFERROR(SEARCH("H413",M1342),99)=99,IF(IFERROR(SEARCH("H413",R1342),99)=99,IF(IFERROR(SEARCH("H412",N1342),99)=99,IF(IFERROR(SEARCH("H412",O1342),99)=99,IF(IFERROR(SEARCH("H412",Q1342),99)=99,IF(IFERROR(SEARCH("H412",M1342),99)=99,IF(IFERROR(SEARCH("H412",R1342),99)=99,0,Scoring!$E$2),Scoring!$E$2),Scoring!$E$2),Scoring!$E$2),Scoring!$E$2),Scoring!$E$2),Scoring!$E$2),Scoring!$E$2),Scoring!$E$2),Scoring!$E$2),Scoring!$E$2),Scoring!$E$2),Scoring!$E$2),Scoring!$E$2),Scoring!$E$2),Scoring!$E$2),Scoring!$E$2),Scoring!$E$2),Scoring!$E$2),Scoring!$E$2)</f>
        <v>0</v>
      </c>
      <c r="Y1342" s="78">
        <f>IF(IFERROR(SEARCH("CMR",K1342),99)=99,IF(IFERROR(SEARCH("Suspected CMR",S1342),99)=99,IF(IFERROR(SEARCH("CMR",S1342),99)=99,0,Scoring!$E$8),Scoring!$E$9),Scoring!$E$8)</f>
        <v>0</v>
      </c>
      <c r="Z1342" s="78">
        <f>IF(IFERROR(SEARCH("H350",N1342),99)=99,IF(IFERROR(SEARCH("H350",O1342),99)=99,IF(IFERROR(SEARCH("H350",Q1342),99)=99,IF(IFERROR(SEARCH("H350",M1342),99)=99,IF(IFERROR(SEARCH("H350",R1342),99)=99,IF(IFERROR(SEARCH("H351",N1342),99)=99,IF(IFERROR(SEARCH("H351",O1342),99)=99,IF(IFERROR(SEARCH("H351",Q1342),99)=99,IF(IFERROR(SEARCH("H351",M1342),99)=99,IF(IFERROR(SEARCH("H351",R1342),99)=99,IF(IFERROR(SEARCH("carcinogenic",P1342),99)=99,IF(IFERROR(SEARCH("suspected carcinogenic",S1342),99)=99,0,Scoring!$E$12),Scoring!$E$11),Scoring!$E$10),Scoring!$E$10),Scoring!$E$10),Scoring!$E$10),Scoring!$E$10),Scoring!$E$10),Scoring!$E$10),Scoring!$E$10),Scoring!$E$10),Scoring!$E$10)</f>
        <v>0</v>
      </c>
      <c r="AA1342" s="78">
        <f>IF(IFERROR(SEARCH("H340",N1342),99)=99,IF(IFERROR(SEARCH("H340",O1342),99)=99,IF(IFERROR(SEARCH("H340",Q1342),99)=99,IF(IFERROR(SEARCH("H340",M1342),99)=99,IF(IFERROR(SEARCH("H340",R1342),99)=99,IF(IFERROR(SEARCH("H341",N1342),99)=99,IF(IFERROR(SEARCH("H341",O1342),99)=99,IF(IFERROR(SEARCH("H341",Q1342),99)=99,IF(IFERROR(SEARCH("H341",M1342),99)=99,IF(IFERROR(SEARCH("H341",R1342),99)=99,IF(IFERROR(SEARCH("mutagenic",P1342),99)=99,IF(IFERROR(SEARCH("suspected mutagenic",S1342),99)=99,0,Scoring!$E$15),Scoring!$E$14),Scoring!$E$13),Scoring!$E$13),Scoring!$E$13),Scoring!$E$13),Scoring!$E$13),Scoring!$E$13),Scoring!$E$13),Scoring!$E$13),Scoring!$E$13),Scoring!$E$13)</f>
        <v>0</v>
      </c>
      <c r="AB1342" s="78">
        <f>IF(IFERROR(SEARCH("H360",N1342),99)=99,IF(IFERROR(SEARCH("H360",O1342),99)=99,IF(IFERROR(SEARCH("H360",Q1342),99)=99,IF(IFERROR(SEARCH("H360",M1342),99)=99,IF(IFERROR(SEARCH("H360",R1342),99)=99,IF(IFERROR(SEARCH("H361",N1342),99)=99,IF(IFERROR(SEARCH("H361",O1342),99)=99,IF(IFERROR(SEARCH("H361",Q1342),99)=99,IF(IFERROR(SEARCH("H361",M1342),99)=99,IF(IFERROR(SEARCH("H361",R1342),99)=99,IF(IFERROR(SEARCH("reproduction",P1342),99)=99,IF(IFERROR(SEARCH("suspected reprotoxic",S1342),99)=99,IF(IFERROR(SEARCH("reprotoxic",S1342),99)=99,IF(IFERROR(SEARCH("reprotoxic",K1342),99)=99,0,Scoring!$E$18),Scoring!$E$18),Scoring!$E$19),Scoring!$E$17),Scoring!$E$16),Scoring!$E$16),Scoring!$E$16),Scoring!$E$16),Scoring!$E$16),Scoring!$E$16),Scoring!$E$16),Scoring!$E$16),Scoring!$E$16),Scoring!$E$16)</f>
        <v>0</v>
      </c>
      <c r="AC1342" s="78">
        <f>IF(IFERROR(SEARCH("57f",L1342),99)=99,IF(IFERROR(SEARCH("57(f)",P1342),99)=99,0,Scoring!$E$20),Scoring!$E$20)</f>
        <v>0</v>
      </c>
      <c r="AD1342" s="78">
        <f>IF(IFERROR(SEARCH("CAT1",T1342),99)=99,IF(IFERROR(SEARCH("CAT2",T1342),99)=99,IF(IFERROR(SEARCH("CAT3",T1342),99)=99,IF(IFERROR(SEARCH("concluded to be endocrine",K1342),99)=99,IF(IFERROR(SEARCH("categorised as endocrine",K1342),99)=99,IF(IFERROR(SEARCH("endocrine disrupting",P1342),99)=99,IF(IFERROR(SEARCH("endocrine disrupting",K1342),99)=99,IF(IFERROR(SEARCH("suspected endocrine",S1342),99)=99,IF(IFERROR(SEARCH("potential endocrine",S1342),99)=99,0,Scoring!$E$25),Scoring!$E$25),Scoring!$E$24),Scoring!$E$24),Scoring!$E$24),Scoring!$E$24),Scoring!$E$23),Scoring!$E$22),Scoring!$E$21)</f>
        <v>0.5</v>
      </c>
      <c r="AE1342" s="78">
        <f>IF(IFERROR(SEARCH("suspected sensitiser",S1342),99)=99,IF(IFERROR(SEARCH("sensitiser",S1342),99)=99,IF(IFERROR(SEARCH("other hazard based concern",S1342),99)=99,0,Scoring!$E$28),Scoring!$E$26),Scoring!$E$27)</f>
        <v>0</v>
      </c>
      <c r="AF1342" s="78">
        <f>IF(IFERROR(M1342,1)=1,IF(IFERROR(N1342,1)=1,IF(IFERROR(O1342,1)=1,IF(IFERROR(Q1342,1)=1,IF(IFERROR(R1342,1)=1,IF(IFERROR(T1342,1)=1,IF(IFERROR(K1342,1)=1,IF(IFERROR(P1342,1)=1,IF(IFERROR(S1342,1)=1,Scoring!$E$29,0),0),0),0),0),0),0),0),0)</f>
        <v>0</v>
      </c>
      <c r="AG1342" s="78">
        <f t="shared" si="90"/>
        <v>0.5</v>
      </c>
      <c r="AI1342" s="93"/>
      <c r="AJ1342" s="94"/>
      <c r="AK1342" s="76"/>
      <c r="AL1342" s="75"/>
      <c r="AN1342" s="79"/>
      <c r="AO1342" s="79"/>
      <c r="AP1342" s="79"/>
      <c r="AQ1342" s="79"/>
      <c r="AR1342" s="79"/>
      <c r="AS1342" s="78"/>
      <c r="AU1342" s="79">
        <f>IF(IFERROR(F1342,99)=99,IF(IFERROR(G1342,99)=99,IF(IFERROR(H1342,99)=99,IF(IFERROR(I1342,99)=99,IF(IFERROR(E1342,99)=99,IF(IFERROR(J1342,99)=99,0,Scoring!$B$7),Scoring!$B$3),Scoring!$B$2),Scoring!$B$6),Scoring!$B$5),Scoring!$B$4)</f>
        <v>0.3</v>
      </c>
      <c r="AV1342" s="78">
        <f t="shared" si="91"/>
        <v>0.15</v>
      </c>
      <c r="AW1342" s="78"/>
      <c r="AX1342" s="66"/>
      <c r="AY1342" s="78"/>
      <c r="AZ1342" s="76"/>
      <c r="BB1342" s="76"/>
    </row>
    <row r="1343" spans="1:54" x14ac:dyDescent="0.25">
      <c r="A1343" s="89" t="s">
        <v>5952</v>
      </c>
      <c r="B1343" s="89" t="s">
        <v>30</v>
      </c>
      <c r="C1343" s="89" t="s">
        <v>30</v>
      </c>
      <c r="D1343" s="89" t="s">
        <v>7166</v>
      </c>
      <c r="E1343" s="76" t="e">
        <f>IF(C1343="-",IF(A1343="-",VLOOKUP(D1343,'sin-list 180320_update'!$C$2:$C$835,1,FALSE),VLOOKUP(A1343,'sin-list 180320_update'!$A$2:$A$835,1,FALSE)),VLOOKUP(C1343,'sin-list 180320_update'!$B$2:$B$835,1,FALSE))</f>
        <v>#N/A</v>
      </c>
      <c r="F1343" s="76" t="e">
        <f>IF($C1343="-",IF($A1343="-",VLOOKUP($D1343,'REACH Bilaga XVII_update'!$A$5:$A$131,1,FALSE),VLOOKUP($A1343,'REACH Bilaga XVII_update'!$C$5:$C$131,1,FALSE)),VLOOKUP($C1343,'REACH Bilaga XVII_update'!$B$5:$B$131,1,FALSE))</f>
        <v>#N/A</v>
      </c>
      <c r="G1343" s="76" t="e">
        <f>IF($C1343="-",IF($A1343="-",VLOOKUP($D1343,' REACH Bilaga 59_update'!$A$5:$A$210,1,FALSE),VLOOKUP($A1343,' REACH Bilaga 59_update'!$D$5:$D$210,1,FALSE)),VLOOKUP($C1343,' REACH Bilaga 59_update'!$C$5:$C$210,1,FALSE))</f>
        <v>#N/A</v>
      </c>
      <c r="H1343" s="76" t="e">
        <f>IF($C1343="-",IF($A1343="-",VLOOKUP($D1343,'REACH Bilaga XIV_update'!$A$5:$A$110,1,FALSE),VLOOKUP($A1343,'REACH Bilaga XIV_update'!$D$5:$D$110,1,FALSE)),VLOOKUP($C1343,'REACH Bilaga XIV_update'!$C$5:$C$110,1,FALSE))</f>
        <v>#N/A</v>
      </c>
      <c r="I1343" s="76" t="e">
        <f>IF($C1343="-",IF($A1343="-",VLOOKUP($D1343,CoRAP_update!$A$5:$A$376,1,FALSE),VLOOKUP($A1343,CoRAP_update!$D$5:$D$376,1,FALSE)),VLOOKUP($C1343,CoRAP_update!$C$5:$C$376,1,FALSE))</f>
        <v>#N/A</v>
      </c>
      <c r="J1343" s="76" t="str">
        <f>IF($C1343="-",IF($A1343="-",VLOOKUP($D1343,EDC_update!$C$2:$C$450,1,FALSE),VLOOKUP($A1343,EDC_update!$B$2:$B$450,1,FALSE)),VLOOKUP($C1343,EDC_update!$L$2:$L$450,1,FALSE))</f>
        <v>74-83-9</v>
      </c>
      <c r="K1343" s="76" t="e">
        <f>IF($C1343="-",IF($A1343="-",IF(VLOOKUP($D1343,'sin-list 180320_update'!$C$2:$S$835,3,FALSE)="",NA(),VLOOKUP($D1343,'sin-list 180320_update'!$C$2:$S$835,3,FALSE)),IF(VLOOKUP($A1343,'sin-list 180320_update'!$A$2:$S$835,5,FALSE)="",NA(),VLOOKUP($A1343,'sin-list 180320_update'!$A$2:$S$835,5,FALSE))),IF(VLOOKUP($C1343,'sin-list 180320_update'!$B$2:$S$835,4,FALSE)="",NA(),VLOOKUP($C1343,'sin-list 180320_update'!$B$2:$S$835,4,FALSE)))</f>
        <v>#N/A</v>
      </c>
      <c r="L1343" s="76" t="e">
        <f>IF($C1343="-",IF($A1343="-",VLOOKUP($D1343,'sin-list 180320_update'!$C$2:$S$835,6,FALSE),VLOOKUP($A1343,'sin-list 180320_update'!$A$2:$S$835,8,FALSE)),VLOOKUP($C1343,'sin-list 180320_update'!$B$2:$S$835,7,FALSE))</f>
        <v>#N/A</v>
      </c>
      <c r="M1343" s="76" t="e">
        <f>IF($C1343="-",IF($A1343="-",IF(VLOOKUP($D1343,'sin-list 180320_update'!$C$2:$S$835,8,FALSE)="",NA(),VLOOKUP($D1343,'sin-list 180320_update'!$C$2:$S$835,8,FALSE)),IF(VLOOKUP($A1343,'sin-list 180320_update'!$A$2:$S$835,10,FALSE)="",NA(),VLOOKUP($A1343,'sin-list 180320_update'!$A$2:$S$835,10,FALSE))),IF(VLOOKUP($C1343,'sin-list 180320_update'!$B$2:$S$835,9,FALSE)="",NA(),VLOOKUP($C1343,'sin-list 180320_update'!$B$2:$S$835,9,FALSE)))</f>
        <v>#N/A</v>
      </c>
      <c r="N1343" s="76" t="e">
        <f>IF($C1343="-",IF($A1343="-",IF(VLOOKUP($D1343,'REACH Bilaga XVII_update'!$A$5:$E$131,4,FALSE)="",NA(),VLOOKUP($D1343,'REACH Bilaga XVII_update'!$A$5:$E$131,4,FALSE)),IF(VLOOKUP($A1343,'REACH Bilaga XVII_update'!$C$5:$D$131,2,FALSE)="",NA(),VLOOKUP($A1343,'REACH Bilaga XVII_update'!$C$5:$D$131,2,FALSE))),IF(VLOOKUP($C1343,'REACH Bilaga XVII_update'!$B$5:$D$131,3,FALSE)="",NA(),VLOOKUP($C1343,'REACH Bilaga XVII_update'!$B$5:$D$131,3,FALSE)))</f>
        <v>#N/A</v>
      </c>
      <c r="O1343" s="76" t="e">
        <f>IF($C1343="-",IF($A1343="-",IF(VLOOKUP($D1343,' REACH Bilaga 59_update'!$A$5:$E$210,5,FALSE)="",NA(),VLOOKUP($D1343,' REACH Bilaga 59_update'!$A$5:$E$210,5,FALSE)),IF(VLOOKUP($A1343,' REACH Bilaga 59_update'!$D$5:$E$210,2,FALSE)="",NA(),VLOOKUP($A1343,' REACH Bilaga 59_update'!$D$5:$E$210,2,FALSE))),IF(VLOOKUP($C1343,' REACH Bilaga 59_update'!$C$5:$E$210,3,FALSE)="",NA(),VLOOKUP($C1343,' REACH Bilaga 59_update'!$C$5:$E$210,3,FALSE)))</f>
        <v>#N/A</v>
      </c>
      <c r="P1343" s="76" t="e">
        <f>IF(C1343="-",IF(A1343="-",IFERROR(VLOOKUP($D1343,' REACH Bilaga 59_update'!$A$5:$F$210,MATCH(Sammanfattning!P$1,' REACH Bilaga 59_update'!$A$4:$F$4,0),FALSE),VLOOKUP($D1343,'REACH Bilaga XIV_update'!$A$4:$H$110,MATCH(Sammanfattning!P$1,'REACH Bilaga XIV_update'!$A$4:$H$4,0),FALSE)),IFERROR(VLOOKUP($A1343,' REACH Bilaga 59_update'!$D$5:$F$210,MATCH(Sammanfattning!P$1,' REACH Bilaga 59_update'!$D$4:$F$4,0),FALSE),VLOOKUP($A1343,'REACH Bilaga XIV_update'!$D$4:$H$110,MATCH(Sammanfattning!P$1,'REACH Bilaga XIV_update'!$D$4:$H$4,0),FALSE))),IFERROR(VLOOKUP($C1343,' REACH Bilaga 59_update'!$C$5:$F$210,MATCH(Sammanfattning!P$1,' REACH Bilaga 59_update'!$C$4:$F$4,0),FALSE),VLOOKUP($C1343,'REACH Bilaga XIV_update'!$C$4:$H$110,MATCH(Sammanfattning!P$1,'REACH Bilaga XIV_update'!$C$4:$H$4,0),FALSE)))</f>
        <v>#N/A</v>
      </c>
      <c r="Q1343" s="76" t="e">
        <f>IF($C1343="-",IF($A1343="-",IF(VLOOKUP($D1343,'REACH Bilaga XIV_update'!$A$5:$I$110,9,FALSE)="",NA(),VLOOKUP($D1343,'REACH Bilaga XIV_update'!$A$5:$I$110,9,FALSE)),IF(VLOOKUP($A1343,'REACH Bilaga XIV_update'!$D$5:$I$110,6,FALSE)="",NA(),VLOOKUP($A1343,'REACH Bilaga XIV_update'!$D$5:$I$110,6,FALSE))),IF(VLOOKUP($C1343,'REACH Bilaga XIV_update'!$C$5:$I$110,7,FALSE)="",NA(),VLOOKUP($C1343,'REACH Bilaga XIV_update'!$C$5:$I$110,7,FALSE)))</f>
        <v>#N/A</v>
      </c>
      <c r="R1343" s="76" t="e">
        <f>IF($C1343="-",IF($A1343="-",IF(VLOOKUP($D1343,CoRAP_update!$A$5:$O$376,15,FALSE)="",NA(),VLOOKUP($D1343,CoRAP_update!$A$5:$O$376,15,FALSE)),IF(VLOOKUP($A1343,CoRAP_update!$D$5:$O$376,12,FALSE)="",NA(),VLOOKUP($A1343,CoRAP_update!$D$5:$O$376,12,FALSE))),IF(VLOOKUP($C1343,CoRAP_update!$C$5:$O$376,13,FALSE)="",NA(),VLOOKUP($C1343,CoRAP_update!$C$5:$O$376,13,FALSE)))</f>
        <v>#N/A</v>
      </c>
      <c r="S1343" s="144" t="e">
        <f>IF($C1343="-",IF($A1343="-",VLOOKUP($D1343,CoRAP_update!$A$5:$J$376,MATCH(Sammanfattning!S$1,CoRAP_update!$A$4:$J$4,0),FALSE),VLOOKUP($A1343,CoRAP_update!$D$5:$J$376,MATCH(Sammanfattning!S$1,CoRAP_update!$D$4:$J$4,0),FALSE)),VLOOKUP($C1343,CoRAP_update!$C$5:$J$376,MATCH(Sammanfattning!S$1,CoRAP_update!$C$4:$J$4,0),FALSE))</f>
        <v>#N/A</v>
      </c>
      <c r="T1343" s="76" t="str">
        <f>IF($A1343="-",VLOOKUP($D1343,EDC_update!$C$2:$F$450,4,FALSE),VLOOKUP($A1343,EDC_update!$B$2:$F$450,5,FALSE))</f>
        <v>CAT2</v>
      </c>
      <c r="V1343" s="78">
        <f>IF(IFERROR(SEARCH("PBT",P1343),99)=99,IF(IFERROR(SEARCH("suspected PBT",S1343),99)=99,IF(IFERROR(SEARCH("concluded to be PBT",K1343),99)=99,IF(IFERROR(SEARCH("PBT",S1343),99)=99,IF(IFERROR(SEARCH("PBT cand",L1343),99)=99,IF(IFERROR(SEARCH("PBT",L1343),99)=99,IF(IFERROR(SEARCH("persistent, bioackumulative and toxic properties",K1343),99)=99,0,Scoring!$E$3),Scoring!$E$3),Scoring!$E$7),Scoring!$E$3),Scoring!$E$5),Scoring!$E$6),Scoring!$E$3)</f>
        <v>0</v>
      </c>
      <c r="W1343" s="78">
        <f>IF(IFERROR(SEARCH("vPvB",P1343),99)=99,IF(IFERROR(SEARCH("suspected pbt/vPvB",S1343),99)=99,IF(IFERROR(SEARCH("vPvB",S1343),99)=99,IF(IFERROR(SEARCH("concluded to be a vPvB",S1343),99)=99,IF(IFERROR(SEARCH("identified as vPvB",K1343),99)=99,IF(IFERROR(SEARCH("concluded to be a vPvB",K1343),99)=99,IF(IFERROR(SEARCH("concluded to be both pbt and vPvB",S1343),99)=99,IF(IFERROR(SEARCH("concluded to be both pbt and vPvB",K1343),99)=99,0,Scoring!$E$5),Scoring!$E$5),Scoring!$E$5),Scoring!$E$5),Scoring!$E$5),Scoring!$E$4),Scoring!$E$6),Scoring!$E$4)</f>
        <v>0</v>
      </c>
      <c r="X1343" s="78">
        <f>IF(IFERROR(SEARCH("H410",N1343),99)=99,IF(IFERROR(SEARCH("H410",O1343),99)=99,IF(IFERROR(SEARCH("H410",Q1343),99)=99,IF(IFERROR(SEARCH("H410",M1343),99)=99,IF(IFERROR(SEARCH("H410",R1343),99)=99,IF(IFERROR(SEARCH("H411",N1343),99)=99,IF(IFERROR(SEARCH("H411",O1343),99)=99,IF(IFERROR(SEARCH("H411",Q1343),99)=99,IF(IFERROR(SEARCH("H411",M1343),99)=99,IF(IFERROR(SEARCH("H411",R1343),99)=99,IF(IFERROR(SEARCH("H413",N1343),99)=99,IF(IFERROR(SEARCH("H413",O1343),99)=99,IF(IFERROR(SEARCH("H413",Q1343),99)=99,IF(IFERROR(SEARCH("H413",M1343),99)=99,IF(IFERROR(SEARCH("H413",R1343),99)=99,IF(IFERROR(SEARCH("H412",N1343),99)=99,IF(IFERROR(SEARCH("H412",O1343),99)=99,IF(IFERROR(SEARCH("H412",Q1343),99)=99,IF(IFERROR(SEARCH("H412",M1343),99)=99,IF(IFERROR(SEARCH("H412",R1343),99)=99,0,Scoring!$E$2),Scoring!$E$2),Scoring!$E$2),Scoring!$E$2),Scoring!$E$2),Scoring!$E$2),Scoring!$E$2),Scoring!$E$2),Scoring!$E$2),Scoring!$E$2),Scoring!$E$2),Scoring!$E$2),Scoring!$E$2),Scoring!$E$2),Scoring!$E$2),Scoring!$E$2),Scoring!$E$2),Scoring!$E$2),Scoring!$E$2),Scoring!$E$2)</f>
        <v>0</v>
      </c>
      <c r="Y1343" s="78">
        <f>IF(IFERROR(SEARCH("CMR",K1343),99)=99,IF(IFERROR(SEARCH("Suspected CMR",S1343),99)=99,IF(IFERROR(SEARCH("CMR",S1343),99)=99,0,Scoring!$E$8),Scoring!$E$9),Scoring!$E$8)</f>
        <v>0</v>
      </c>
      <c r="Z1343" s="78">
        <f>IF(IFERROR(SEARCH("H350",N1343),99)=99,IF(IFERROR(SEARCH("H350",O1343),99)=99,IF(IFERROR(SEARCH("H350",Q1343),99)=99,IF(IFERROR(SEARCH("H350",M1343),99)=99,IF(IFERROR(SEARCH("H350",R1343),99)=99,IF(IFERROR(SEARCH("H351",N1343),99)=99,IF(IFERROR(SEARCH("H351",O1343),99)=99,IF(IFERROR(SEARCH("H351",Q1343),99)=99,IF(IFERROR(SEARCH("H351",M1343),99)=99,IF(IFERROR(SEARCH("H351",R1343),99)=99,IF(IFERROR(SEARCH("carcinogenic",P1343),99)=99,IF(IFERROR(SEARCH("suspected carcinogenic",S1343),99)=99,0,Scoring!$E$12),Scoring!$E$11),Scoring!$E$10),Scoring!$E$10),Scoring!$E$10),Scoring!$E$10),Scoring!$E$10),Scoring!$E$10),Scoring!$E$10),Scoring!$E$10),Scoring!$E$10),Scoring!$E$10)</f>
        <v>0</v>
      </c>
      <c r="AA1343" s="78">
        <f>IF(IFERROR(SEARCH("H340",N1343),99)=99,IF(IFERROR(SEARCH("H340",O1343),99)=99,IF(IFERROR(SEARCH("H340",Q1343),99)=99,IF(IFERROR(SEARCH("H340",M1343),99)=99,IF(IFERROR(SEARCH("H340",R1343),99)=99,IF(IFERROR(SEARCH("H341",N1343),99)=99,IF(IFERROR(SEARCH("H341",O1343),99)=99,IF(IFERROR(SEARCH("H341",Q1343),99)=99,IF(IFERROR(SEARCH("H341",M1343),99)=99,IF(IFERROR(SEARCH("H341",R1343),99)=99,IF(IFERROR(SEARCH("mutagenic",P1343),99)=99,IF(IFERROR(SEARCH("suspected mutagenic",S1343),99)=99,0,Scoring!$E$15),Scoring!$E$14),Scoring!$E$13),Scoring!$E$13),Scoring!$E$13),Scoring!$E$13),Scoring!$E$13),Scoring!$E$13),Scoring!$E$13),Scoring!$E$13),Scoring!$E$13),Scoring!$E$13)</f>
        <v>0</v>
      </c>
      <c r="AB1343" s="78">
        <f>IF(IFERROR(SEARCH("H360",N1343),99)=99,IF(IFERROR(SEARCH("H360",O1343),99)=99,IF(IFERROR(SEARCH("H360",Q1343),99)=99,IF(IFERROR(SEARCH("H360",M1343),99)=99,IF(IFERROR(SEARCH("H360",R1343),99)=99,IF(IFERROR(SEARCH("H361",N1343),99)=99,IF(IFERROR(SEARCH("H361",O1343),99)=99,IF(IFERROR(SEARCH("H361",Q1343),99)=99,IF(IFERROR(SEARCH("H361",M1343),99)=99,IF(IFERROR(SEARCH("H361",R1343),99)=99,IF(IFERROR(SEARCH("reproduction",P1343),99)=99,IF(IFERROR(SEARCH("suspected reprotoxic",S1343),99)=99,IF(IFERROR(SEARCH("reprotoxic",S1343),99)=99,IF(IFERROR(SEARCH("reprotoxic",K1343),99)=99,0,Scoring!$E$18),Scoring!$E$18),Scoring!$E$19),Scoring!$E$17),Scoring!$E$16),Scoring!$E$16),Scoring!$E$16),Scoring!$E$16),Scoring!$E$16),Scoring!$E$16),Scoring!$E$16),Scoring!$E$16),Scoring!$E$16),Scoring!$E$16)</f>
        <v>0</v>
      </c>
      <c r="AC1343" s="78">
        <f>IF(IFERROR(SEARCH("57f",L1343),99)=99,IF(IFERROR(SEARCH("57(f)",P1343),99)=99,0,Scoring!$E$20),Scoring!$E$20)</f>
        <v>0</v>
      </c>
      <c r="AD1343" s="78">
        <f>IF(IFERROR(SEARCH("CAT1",T1343),99)=99,IF(IFERROR(SEARCH("CAT2",T1343),99)=99,IF(IFERROR(SEARCH("CAT3",T1343),99)=99,IF(IFERROR(SEARCH("concluded to be endocrine",K1343),99)=99,IF(IFERROR(SEARCH("categorised as endocrine",K1343),99)=99,IF(IFERROR(SEARCH("endocrine disrupting",P1343),99)=99,IF(IFERROR(SEARCH("endocrine disrupting",K1343),99)=99,IF(IFERROR(SEARCH("suspected endocrine",S1343),99)=99,IF(IFERROR(SEARCH("potential endocrine",S1343),99)=99,0,Scoring!$E$25),Scoring!$E$25),Scoring!$E$24),Scoring!$E$24),Scoring!$E$24),Scoring!$E$24),Scoring!$E$23),Scoring!$E$22),Scoring!$E$21)</f>
        <v>0.5</v>
      </c>
      <c r="AE1343" s="78">
        <f>IF(IFERROR(SEARCH("suspected sensitiser",S1343),99)=99,IF(IFERROR(SEARCH("sensitiser",S1343),99)=99,IF(IFERROR(SEARCH("other hazard based concern",S1343),99)=99,0,Scoring!$E$28),Scoring!$E$26),Scoring!$E$27)</f>
        <v>0</v>
      </c>
      <c r="AF1343" s="78">
        <f>IF(IFERROR(M1343,1)=1,IF(IFERROR(N1343,1)=1,IF(IFERROR(O1343,1)=1,IF(IFERROR(Q1343,1)=1,IF(IFERROR(R1343,1)=1,IF(IFERROR(T1343,1)=1,IF(IFERROR(K1343,1)=1,IF(IFERROR(P1343,1)=1,IF(IFERROR(S1343,1)=1,Scoring!$E$29,0),0),0),0),0),0),0),0),0)</f>
        <v>0</v>
      </c>
      <c r="AG1343" s="78">
        <f t="shared" si="90"/>
        <v>0.5</v>
      </c>
      <c r="AI1343" s="93"/>
      <c r="AJ1343" s="94"/>
      <c r="AK1343" s="76"/>
      <c r="AL1343" s="75"/>
      <c r="AN1343" s="79"/>
      <c r="AO1343" s="79"/>
      <c r="AP1343" s="79"/>
      <c r="AQ1343" s="79"/>
      <c r="AR1343" s="79"/>
      <c r="AS1343" s="78"/>
      <c r="AU1343" s="79">
        <f>IF(IFERROR(F1343,99)=99,IF(IFERROR(G1343,99)=99,IF(IFERROR(H1343,99)=99,IF(IFERROR(I1343,99)=99,IF(IFERROR(E1343,99)=99,IF(IFERROR(J1343,99)=99,0,Scoring!$B$7),Scoring!$B$3),Scoring!$B$2),Scoring!$B$6),Scoring!$B$5),Scoring!$B$4)</f>
        <v>0.3</v>
      </c>
      <c r="AV1343" s="78">
        <f t="shared" si="91"/>
        <v>0.15</v>
      </c>
      <c r="AW1343" s="78"/>
      <c r="AX1343" s="66"/>
      <c r="AY1343" s="78"/>
      <c r="AZ1343" s="76"/>
      <c r="BB1343" s="76"/>
    </row>
    <row r="1344" spans="1:54" x14ac:dyDescent="0.25">
      <c r="A1344" s="89" t="s">
        <v>7129</v>
      </c>
      <c r="B1344" s="89" t="s">
        <v>30</v>
      </c>
      <c r="C1344" s="89" t="s">
        <v>30</v>
      </c>
      <c r="D1344" s="89" t="s">
        <v>7130</v>
      </c>
      <c r="E1344" s="76" t="e">
        <f>IF(C1344="-",IF(A1344="-",VLOOKUP(D1344,'sin-list 180320_update'!$C$2:$C$835,1,FALSE),VLOOKUP(A1344,'sin-list 180320_update'!$A$2:$A$835,1,FALSE)),VLOOKUP(C1344,'sin-list 180320_update'!$B$2:$B$835,1,FALSE))</f>
        <v>#N/A</v>
      </c>
      <c r="F1344" s="76" t="e">
        <f>IF($C1344="-",IF($A1344="-",VLOOKUP($D1344,'REACH Bilaga XVII_update'!$A$5:$A$131,1,FALSE),VLOOKUP($A1344,'REACH Bilaga XVII_update'!$C$5:$C$131,1,FALSE)),VLOOKUP($C1344,'REACH Bilaga XVII_update'!$B$5:$B$131,1,FALSE))</f>
        <v>#N/A</v>
      </c>
      <c r="G1344" s="76" t="e">
        <f>IF($C1344="-",IF($A1344="-",VLOOKUP($D1344,' REACH Bilaga 59_update'!$A$5:$A$210,1,FALSE),VLOOKUP($A1344,' REACH Bilaga 59_update'!$D$5:$D$210,1,FALSE)),VLOOKUP($C1344,' REACH Bilaga 59_update'!$C$5:$C$210,1,FALSE))</f>
        <v>#N/A</v>
      </c>
      <c r="H1344" s="76" t="e">
        <f>IF($C1344="-",IF($A1344="-",VLOOKUP($D1344,'REACH Bilaga XIV_update'!$A$5:$A$110,1,FALSE),VLOOKUP($A1344,'REACH Bilaga XIV_update'!$D$5:$D$110,1,FALSE)),VLOOKUP($C1344,'REACH Bilaga XIV_update'!$C$5:$C$110,1,FALSE))</f>
        <v>#N/A</v>
      </c>
      <c r="I1344" s="76" t="e">
        <f>IF($C1344="-",IF($A1344="-",VLOOKUP($D1344,CoRAP_update!$A$5:$A$376,1,FALSE),VLOOKUP($A1344,CoRAP_update!$D$5:$D$376,1,FALSE)),VLOOKUP($C1344,CoRAP_update!$C$5:$C$376,1,FALSE))</f>
        <v>#N/A</v>
      </c>
      <c r="J1344" s="76" t="str">
        <f>IF($C1344="-",IF($A1344="-",VLOOKUP($D1344,EDC_update!$C$2:$C$450,1,FALSE),VLOOKUP($A1344,EDC_update!$B$2:$B$450,1,FALSE)),VLOOKUP($C1344,EDC_update!$L$2:$L$450,1,FALSE))</f>
        <v>76-44-8</v>
      </c>
      <c r="K1344" s="76" t="e">
        <f>IF($C1344="-",IF($A1344="-",IF(VLOOKUP($D1344,'sin-list 180320_update'!$C$2:$S$835,3,FALSE)="",NA(),VLOOKUP($D1344,'sin-list 180320_update'!$C$2:$S$835,3,FALSE)),IF(VLOOKUP($A1344,'sin-list 180320_update'!$A$2:$S$835,5,FALSE)="",NA(),VLOOKUP($A1344,'sin-list 180320_update'!$A$2:$S$835,5,FALSE))),IF(VLOOKUP($C1344,'sin-list 180320_update'!$B$2:$S$835,4,FALSE)="",NA(),VLOOKUP($C1344,'sin-list 180320_update'!$B$2:$S$835,4,FALSE)))</f>
        <v>#N/A</v>
      </c>
      <c r="L1344" s="76" t="e">
        <f>IF($C1344="-",IF($A1344="-",VLOOKUP($D1344,'sin-list 180320_update'!$C$2:$S$835,6,FALSE),VLOOKUP($A1344,'sin-list 180320_update'!$A$2:$S$835,8,FALSE)),VLOOKUP($C1344,'sin-list 180320_update'!$B$2:$S$835,7,FALSE))</f>
        <v>#N/A</v>
      </c>
      <c r="M1344" s="76" t="e">
        <f>IF($C1344="-",IF($A1344="-",IF(VLOOKUP($D1344,'sin-list 180320_update'!$C$2:$S$835,8,FALSE)="",NA(),VLOOKUP($D1344,'sin-list 180320_update'!$C$2:$S$835,8,FALSE)),IF(VLOOKUP($A1344,'sin-list 180320_update'!$A$2:$S$835,10,FALSE)="",NA(),VLOOKUP($A1344,'sin-list 180320_update'!$A$2:$S$835,10,FALSE))),IF(VLOOKUP($C1344,'sin-list 180320_update'!$B$2:$S$835,9,FALSE)="",NA(),VLOOKUP($C1344,'sin-list 180320_update'!$B$2:$S$835,9,FALSE)))</f>
        <v>#N/A</v>
      </c>
      <c r="N1344" s="76" t="e">
        <f>IF($C1344="-",IF($A1344="-",IF(VLOOKUP($D1344,'REACH Bilaga XVII_update'!$A$5:$E$131,4,FALSE)="",NA(),VLOOKUP($D1344,'REACH Bilaga XVII_update'!$A$5:$E$131,4,FALSE)),IF(VLOOKUP($A1344,'REACH Bilaga XVII_update'!$C$5:$D$131,2,FALSE)="",NA(),VLOOKUP($A1344,'REACH Bilaga XVII_update'!$C$5:$D$131,2,FALSE))),IF(VLOOKUP($C1344,'REACH Bilaga XVII_update'!$B$5:$D$131,3,FALSE)="",NA(),VLOOKUP($C1344,'REACH Bilaga XVII_update'!$B$5:$D$131,3,FALSE)))</f>
        <v>#N/A</v>
      </c>
      <c r="O1344" s="76" t="e">
        <f>IF($C1344="-",IF($A1344="-",IF(VLOOKUP($D1344,' REACH Bilaga 59_update'!$A$5:$E$210,5,FALSE)="",NA(),VLOOKUP($D1344,' REACH Bilaga 59_update'!$A$5:$E$210,5,FALSE)),IF(VLOOKUP($A1344,' REACH Bilaga 59_update'!$D$5:$E$210,2,FALSE)="",NA(),VLOOKUP($A1344,' REACH Bilaga 59_update'!$D$5:$E$210,2,FALSE))),IF(VLOOKUP($C1344,' REACH Bilaga 59_update'!$C$5:$E$210,3,FALSE)="",NA(),VLOOKUP($C1344,' REACH Bilaga 59_update'!$C$5:$E$210,3,FALSE)))</f>
        <v>#N/A</v>
      </c>
      <c r="P1344" s="76" t="e">
        <f>IF(C1344="-",IF(A1344="-",IFERROR(VLOOKUP($D1344,' REACH Bilaga 59_update'!$A$5:$F$210,MATCH(Sammanfattning!P$1,' REACH Bilaga 59_update'!$A$4:$F$4,0),FALSE),VLOOKUP($D1344,'REACH Bilaga XIV_update'!$A$4:$H$110,MATCH(Sammanfattning!P$1,'REACH Bilaga XIV_update'!$A$4:$H$4,0),FALSE)),IFERROR(VLOOKUP($A1344,' REACH Bilaga 59_update'!$D$5:$F$210,MATCH(Sammanfattning!P$1,' REACH Bilaga 59_update'!$D$4:$F$4,0),FALSE),VLOOKUP($A1344,'REACH Bilaga XIV_update'!$D$4:$H$110,MATCH(Sammanfattning!P$1,'REACH Bilaga XIV_update'!$D$4:$H$4,0),FALSE))),IFERROR(VLOOKUP($C1344,' REACH Bilaga 59_update'!$C$5:$F$210,MATCH(Sammanfattning!P$1,' REACH Bilaga 59_update'!$C$4:$F$4,0),FALSE),VLOOKUP($C1344,'REACH Bilaga XIV_update'!$C$4:$H$110,MATCH(Sammanfattning!P$1,'REACH Bilaga XIV_update'!$C$4:$H$4,0),FALSE)))</f>
        <v>#N/A</v>
      </c>
      <c r="Q1344" s="76" t="e">
        <f>IF($C1344="-",IF($A1344="-",IF(VLOOKUP($D1344,'REACH Bilaga XIV_update'!$A$5:$I$110,9,FALSE)="",NA(),VLOOKUP($D1344,'REACH Bilaga XIV_update'!$A$5:$I$110,9,FALSE)),IF(VLOOKUP($A1344,'REACH Bilaga XIV_update'!$D$5:$I$110,6,FALSE)="",NA(),VLOOKUP($A1344,'REACH Bilaga XIV_update'!$D$5:$I$110,6,FALSE))),IF(VLOOKUP($C1344,'REACH Bilaga XIV_update'!$C$5:$I$110,7,FALSE)="",NA(),VLOOKUP($C1344,'REACH Bilaga XIV_update'!$C$5:$I$110,7,FALSE)))</f>
        <v>#N/A</v>
      </c>
      <c r="R1344" s="76" t="e">
        <f>IF($C1344="-",IF($A1344="-",IF(VLOOKUP($D1344,CoRAP_update!$A$5:$O$376,15,FALSE)="",NA(),VLOOKUP($D1344,CoRAP_update!$A$5:$O$376,15,FALSE)),IF(VLOOKUP($A1344,CoRAP_update!$D$5:$O$376,12,FALSE)="",NA(),VLOOKUP($A1344,CoRAP_update!$D$5:$O$376,12,FALSE))),IF(VLOOKUP($C1344,CoRAP_update!$C$5:$O$376,13,FALSE)="",NA(),VLOOKUP($C1344,CoRAP_update!$C$5:$O$376,13,FALSE)))</f>
        <v>#N/A</v>
      </c>
      <c r="S1344" s="144" t="e">
        <f>IF($C1344="-",IF($A1344="-",VLOOKUP($D1344,CoRAP_update!$A$5:$J$376,MATCH(Sammanfattning!S$1,CoRAP_update!$A$4:$J$4,0),FALSE),VLOOKUP($A1344,CoRAP_update!$D$5:$J$376,MATCH(Sammanfattning!S$1,CoRAP_update!$D$4:$J$4,0),FALSE)),VLOOKUP($C1344,CoRAP_update!$C$5:$J$376,MATCH(Sammanfattning!S$1,CoRAP_update!$C$4:$J$4,0),FALSE))</f>
        <v>#N/A</v>
      </c>
      <c r="T1344" s="76" t="str">
        <f>IF($A1344="-",VLOOKUP($D1344,EDC_update!$C$2:$F$450,4,FALSE),VLOOKUP($A1344,EDC_update!$B$2:$F$450,5,FALSE))</f>
        <v>CAT2</v>
      </c>
      <c r="V1344" s="78">
        <f>IF(IFERROR(SEARCH("PBT",P1344),99)=99,IF(IFERROR(SEARCH("suspected PBT",S1344),99)=99,IF(IFERROR(SEARCH("concluded to be PBT",K1344),99)=99,IF(IFERROR(SEARCH("PBT",S1344),99)=99,IF(IFERROR(SEARCH("PBT cand",L1344),99)=99,IF(IFERROR(SEARCH("PBT",L1344),99)=99,IF(IFERROR(SEARCH("persistent, bioackumulative and toxic properties",K1344),99)=99,0,Scoring!$E$3),Scoring!$E$3),Scoring!$E$7),Scoring!$E$3),Scoring!$E$5),Scoring!$E$6),Scoring!$E$3)</f>
        <v>0</v>
      </c>
      <c r="W1344" s="78">
        <f>IF(IFERROR(SEARCH("vPvB",P1344),99)=99,IF(IFERROR(SEARCH("suspected pbt/vPvB",S1344),99)=99,IF(IFERROR(SEARCH("vPvB",S1344),99)=99,IF(IFERROR(SEARCH("concluded to be a vPvB",S1344),99)=99,IF(IFERROR(SEARCH("identified as vPvB",K1344),99)=99,IF(IFERROR(SEARCH("concluded to be a vPvB",K1344),99)=99,IF(IFERROR(SEARCH("concluded to be both pbt and vPvB",S1344),99)=99,IF(IFERROR(SEARCH("concluded to be both pbt and vPvB",K1344),99)=99,0,Scoring!$E$5),Scoring!$E$5),Scoring!$E$5),Scoring!$E$5),Scoring!$E$5),Scoring!$E$4),Scoring!$E$6),Scoring!$E$4)</f>
        <v>0</v>
      </c>
      <c r="X1344" s="78">
        <f>IF(IFERROR(SEARCH("H410",N1344),99)=99,IF(IFERROR(SEARCH("H410",O1344),99)=99,IF(IFERROR(SEARCH("H410",Q1344),99)=99,IF(IFERROR(SEARCH("H410",M1344),99)=99,IF(IFERROR(SEARCH("H410",R1344),99)=99,IF(IFERROR(SEARCH("H411",N1344),99)=99,IF(IFERROR(SEARCH("H411",O1344),99)=99,IF(IFERROR(SEARCH("H411",Q1344),99)=99,IF(IFERROR(SEARCH("H411",M1344),99)=99,IF(IFERROR(SEARCH("H411",R1344),99)=99,IF(IFERROR(SEARCH("H413",N1344),99)=99,IF(IFERROR(SEARCH("H413",O1344),99)=99,IF(IFERROR(SEARCH("H413",Q1344),99)=99,IF(IFERROR(SEARCH("H413",M1344),99)=99,IF(IFERROR(SEARCH("H413",R1344),99)=99,IF(IFERROR(SEARCH("H412",N1344),99)=99,IF(IFERROR(SEARCH("H412",O1344),99)=99,IF(IFERROR(SEARCH("H412",Q1344),99)=99,IF(IFERROR(SEARCH("H412",M1344),99)=99,IF(IFERROR(SEARCH("H412",R1344),99)=99,0,Scoring!$E$2),Scoring!$E$2),Scoring!$E$2),Scoring!$E$2),Scoring!$E$2),Scoring!$E$2),Scoring!$E$2),Scoring!$E$2),Scoring!$E$2),Scoring!$E$2),Scoring!$E$2),Scoring!$E$2),Scoring!$E$2),Scoring!$E$2),Scoring!$E$2),Scoring!$E$2),Scoring!$E$2),Scoring!$E$2),Scoring!$E$2),Scoring!$E$2)</f>
        <v>0</v>
      </c>
      <c r="Y1344" s="78">
        <f>IF(IFERROR(SEARCH("CMR",K1344),99)=99,IF(IFERROR(SEARCH("Suspected CMR",S1344),99)=99,IF(IFERROR(SEARCH("CMR",S1344),99)=99,0,Scoring!$E$8),Scoring!$E$9),Scoring!$E$8)</f>
        <v>0</v>
      </c>
      <c r="Z1344" s="78">
        <f>IF(IFERROR(SEARCH("H350",N1344),99)=99,IF(IFERROR(SEARCH("H350",O1344),99)=99,IF(IFERROR(SEARCH("H350",Q1344),99)=99,IF(IFERROR(SEARCH("H350",M1344),99)=99,IF(IFERROR(SEARCH("H350",R1344),99)=99,IF(IFERROR(SEARCH("H351",N1344),99)=99,IF(IFERROR(SEARCH("H351",O1344),99)=99,IF(IFERROR(SEARCH("H351",Q1344),99)=99,IF(IFERROR(SEARCH("H351",M1344),99)=99,IF(IFERROR(SEARCH("H351",R1344),99)=99,IF(IFERROR(SEARCH("carcinogenic",P1344),99)=99,IF(IFERROR(SEARCH("suspected carcinogenic",S1344),99)=99,0,Scoring!$E$12),Scoring!$E$11),Scoring!$E$10),Scoring!$E$10),Scoring!$E$10),Scoring!$E$10),Scoring!$E$10),Scoring!$E$10),Scoring!$E$10),Scoring!$E$10),Scoring!$E$10),Scoring!$E$10)</f>
        <v>0</v>
      </c>
      <c r="AA1344" s="78">
        <f>IF(IFERROR(SEARCH("H340",N1344),99)=99,IF(IFERROR(SEARCH("H340",O1344),99)=99,IF(IFERROR(SEARCH("H340",Q1344),99)=99,IF(IFERROR(SEARCH("H340",M1344),99)=99,IF(IFERROR(SEARCH("H340",R1344),99)=99,IF(IFERROR(SEARCH("H341",N1344),99)=99,IF(IFERROR(SEARCH("H341",O1344),99)=99,IF(IFERROR(SEARCH("H341",Q1344),99)=99,IF(IFERROR(SEARCH("H341",M1344),99)=99,IF(IFERROR(SEARCH("H341",R1344),99)=99,IF(IFERROR(SEARCH("mutagenic",P1344),99)=99,IF(IFERROR(SEARCH("suspected mutagenic",S1344),99)=99,0,Scoring!$E$15),Scoring!$E$14),Scoring!$E$13),Scoring!$E$13),Scoring!$E$13),Scoring!$E$13),Scoring!$E$13),Scoring!$E$13),Scoring!$E$13),Scoring!$E$13),Scoring!$E$13),Scoring!$E$13)</f>
        <v>0</v>
      </c>
      <c r="AB1344" s="78">
        <f>IF(IFERROR(SEARCH("H360",N1344),99)=99,IF(IFERROR(SEARCH("H360",O1344),99)=99,IF(IFERROR(SEARCH("H360",Q1344),99)=99,IF(IFERROR(SEARCH("H360",M1344),99)=99,IF(IFERROR(SEARCH("H360",R1344),99)=99,IF(IFERROR(SEARCH("H361",N1344),99)=99,IF(IFERROR(SEARCH("H361",O1344),99)=99,IF(IFERROR(SEARCH("H361",Q1344),99)=99,IF(IFERROR(SEARCH("H361",M1344),99)=99,IF(IFERROR(SEARCH("H361",R1344),99)=99,IF(IFERROR(SEARCH("reproduction",P1344),99)=99,IF(IFERROR(SEARCH("suspected reprotoxic",S1344),99)=99,IF(IFERROR(SEARCH("reprotoxic",S1344),99)=99,IF(IFERROR(SEARCH("reprotoxic",K1344),99)=99,0,Scoring!$E$18),Scoring!$E$18),Scoring!$E$19),Scoring!$E$17),Scoring!$E$16),Scoring!$E$16),Scoring!$E$16),Scoring!$E$16),Scoring!$E$16),Scoring!$E$16),Scoring!$E$16),Scoring!$E$16),Scoring!$E$16),Scoring!$E$16)</f>
        <v>0</v>
      </c>
      <c r="AC1344" s="78">
        <f>IF(IFERROR(SEARCH("57f",L1344),99)=99,IF(IFERROR(SEARCH("57(f)",P1344),99)=99,0,Scoring!$E$20),Scoring!$E$20)</f>
        <v>0</v>
      </c>
      <c r="AD1344" s="78">
        <f>IF(IFERROR(SEARCH("CAT1",T1344),99)=99,IF(IFERROR(SEARCH("CAT2",T1344),99)=99,IF(IFERROR(SEARCH("CAT3",T1344),99)=99,IF(IFERROR(SEARCH("concluded to be endocrine",K1344),99)=99,IF(IFERROR(SEARCH("categorised as endocrine",K1344),99)=99,IF(IFERROR(SEARCH("endocrine disrupting",P1344),99)=99,IF(IFERROR(SEARCH("endocrine disrupting",K1344),99)=99,IF(IFERROR(SEARCH("suspected endocrine",S1344),99)=99,IF(IFERROR(SEARCH("potential endocrine",S1344),99)=99,0,Scoring!$E$25),Scoring!$E$25),Scoring!$E$24),Scoring!$E$24),Scoring!$E$24),Scoring!$E$24),Scoring!$E$23),Scoring!$E$22),Scoring!$E$21)</f>
        <v>0.5</v>
      </c>
      <c r="AE1344" s="78">
        <f>IF(IFERROR(SEARCH("suspected sensitiser",S1344),99)=99,IF(IFERROR(SEARCH("sensitiser",S1344),99)=99,IF(IFERROR(SEARCH("other hazard based concern",S1344),99)=99,0,Scoring!$E$28),Scoring!$E$26),Scoring!$E$27)</f>
        <v>0</v>
      </c>
      <c r="AF1344" s="78">
        <f>IF(IFERROR(M1344,1)=1,IF(IFERROR(N1344,1)=1,IF(IFERROR(O1344,1)=1,IF(IFERROR(Q1344,1)=1,IF(IFERROR(R1344,1)=1,IF(IFERROR(T1344,1)=1,IF(IFERROR(K1344,1)=1,IF(IFERROR(P1344,1)=1,IF(IFERROR(S1344,1)=1,Scoring!$E$29,0),0),0),0),0),0),0),0),0)</f>
        <v>0</v>
      </c>
      <c r="AG1344" s="78">
        <f t="shared" si="90"/>
        <v>0.5</v>
      </c>
      <c r="AI1344" s="93"/>
      <c r="AJ1344" s="94"/>
      <c r="AK1344" s="76"/>
      <c r="AL1344" s="75"/>
      <c r="AN1344" s="79"/>
      <c r="AO1344" s="79"/>
      <c r="AP1344" s="79"/>
      <c r="AQ1344" s="79"/>
      <c r="AR1344" s="79"/>
      <c r="AS1344" s="78"/>
      <c r="AU1344" s="79">
        <f>IF(IFERROR(F1344,99)=99,IF(IFERROR(G1344,99)=99,IF(IFERROR(H1344,99)=99,IF(IFERROR(I1344,99)=99,IF(IFERROR(E1344,99)=99,IF(IFERROR(J1344,99)=99,0,Scoring!$B$7),Scoring!$B$3),Scoring!$B$2),Scoring!$B$6),Scoring!$B$5),Scoring!$B$4)</f>
        <v>0.3</v>
      </c>
      <c r="AV1344" s="78">
        <f t="shared" si="91"/>
        <v>0.15</v>
      </c>
      <c r="AW1344" s="78"/>
      <c r="AX1344" s="66"/>
      <c r="AY1344" s="78"/>
      <c r="AZ1344" s="76"/>
      <c r="BB1344" s="76"/>
    </row>
    <row r="1345" spans="1:54" x14ac:dyDescent="0.25">
      <c r="A1345" s="89" t="s">
        <v>6332</v>
      </c>
      <c r="B1345" s="89" t="s">
        <v>30</v>
      </c>
      <c r="C1345" s="89" t="s">
        <v>30</v>
      </c>
      <c r="D1345" s="89" t="s">
        <v>7172</v>
      </c>
      <c r="E1345" s="76" t="e">
        <f>IF(C1345="-",IF(A1345="-",VLOOKUP(D1345,'sin-list 180320_update'!$C$2:$C$835,1,FALSE),VLOOKUP(A1345,'sin-list 180320_update'!$A$2:$A$835,1,FALSE)),VLOOKUP(C1345,'sin-list 180320_update'!$B$2:$B$835,1,FALSE))</f>
        <v>#N/A</v>
      </c>
      <c r="F1345" s="76" t="e">
        <f>IF($C1345="-",IF($A1345="-",VLOOKUP($D1345,'REACH Bilaga XVII_update'!$A$5:$A$131,1,FALSE),VLOOKUP($A1345,'REACH Bilaga XVII_update'!$C$5:$C$131,1,FALSE)),VLOOKUP($C1345,'REACH Bilaga XVII_update'!$B$5:$B$131,1,FALSE))</f>
        <v>#N/A</v>
      </c>
      <c r="G1345" s="76" t="e">
        <f>IF($C1345="-",IF($A1345="-",VLOOKUP($D1345,' REACH Bilaga 59_update'!$A$5:$A$210,1,FALSE),VLOOKUP($A1345,' REACH Bilaga 59_update'!$D$5:$D$210,1,FALSE)),VLOOKUP($C1345,' REACH Bilaga 59_update'!$C$5:$C$210,1,FALSE))</f>
        <v>#N/A</v>
      </c>
      <c r="H1345" s="76" t="e">
        <f>IF($C1345="-",IF($A1345="-",VLOOKUP($D1345,'REACH Bilaga XIV_update'!$A$5:$A$110,1,FALSE),VLOOKUP($A1345,'REACH Bilaga XIV_update'!$D$5:$D$110,1,FALSE)),VLOOKUP($C1345,'REACH Bilaga XIV_update'!$C$5:$C$110,1,FALSE))</f>
        <v>#N/A</v>
      </c>
      <c r="I1345" s="76" t="e">
        <f>IF($C1345="-",IF($A1345="-",VLOOKUP($D1345,CoRAP_update!$A$5:$A$376,1,FALSE),VLOOKUP($A1345,CoRAP_update!$D$5:$D$376,1,FALSE)),VLOOKUP($C1345,CoRAP_update!$C$5:$C$376,1,FALSE))</f>
        <v>#N/A</v>
      </c>
      <c r="J1345" s="76" t="str">
        <f>IF($C1345="-",IF($A1345="-",VLOOKUP($D1345,EDC_update!$C$2:$C$450,1,FALSE),VLOOKUP($A1345,EDC_update!$B$2:$B$450,1,FALSE)),VLOOKUP($C1345,EDC_update!$L$2:$L$450,1,FALSE))</f>
        <v>7786-34-7</v>
      </c>
      <c r="K1345" s="76" t="e">
        <f>IF($C1345="-",IF($A1345="-",IF(VLOOKUP($D1345,'sin-list 180320_update'!$C$2:$S$835,3,FALSE)="",NA(),VLOOKUP($D1345,'sin-list 180320_update'!$C$2:$S$835,3,FALSE)),IF(VLOOKUP($A1345,'sin-list 180320_update'!$A$2:$S$835,5,FALSE)="",NA(),VLOOKUP($A1345,'sin-list 180320_update'!$A$2:$S$835,5,FALSE))),IF(VLOOKUP($C1345,'sin-list 180320_update'!$B$2:$S$835,4,FALSE)="",NA(),VLOOKUP($C1345,'sin-list 180320_update'!$B$2:$S$835,4,FALSE)))</f>
        <v>#N/A</v>
      </c>
      <c r="L1345" s="76" t="e">
        <f>IF($C1345="-",IF($A1345="-",VLOOKUP($D1345,'sin-list 180320_update'!$C$2:$S$835,6,FALSE),VLOOKUP($A1345,'sin-list 180320_update'!$A$2:$S$835,8,FALSE)),VLOOKUP($C1345,'sin-list 180320_update'!$B$2:$S$835,7,FALSE))</f>
        <v>#N/A</v>
      </c>
      <c r="M1345" s="76" t="e">
        <f>IF($C1345="-",IF($A1345="-",IF(VLOOKUP($D1345,'sin-list 180320_update'!$C$2:$S$835,8,FALSE)="",NA(),VLOOKUP($D1345,'sin-list 180320_update'!$C$2:$S$835,8,FALSE)),IF(VLOOKUP($A1345,'sin-list 180320_update'!$A$2:$S$835,10,FALSE)="",NA(),VLOOKUP($A1345,'sin-list 180320_update'!$A$2:$S$835,10,FALSE))),IF(VLOOKUP($C1345,'sin-list 180320_update'!$B$2:$S$835,9,FALSE)="",NA(),VLOOKUP($C1345,'sin-list 180320_update'!$B$2:$S$835,9,FALSE)))</f>
        <v>#N/A</v>
      </c>
      <c r="N1345" s="76" t="e">
        <f>IF($C1345="-",IF($A1345="-",IF(VLOOKUP($D1345,'REACH Bilaga XVII_update'!$A$5:$E$131,4,FALSE)="",NA(),VLOOKUP($D1345,'REACH Bilaga XVII_update'!$A$5:$E$131,4,FALSE)),IF(VLOOKUP($A1345,'REACH Bilaga XVII_update'!$C$5:$D$131,2,FALSE)="",NA(),VLOOKUP($A1345,'REACH Bilaga XVII_update'!$C$5:$D$131,2,FALSE))),IF(VLOOKUP($C1345,'REACH Bilaga XVII_update'!$B$5:$D$131,3,FALSE)="",NA(),VLOOKUP($C1345,'REACH Bilaga XVII_update'!$B$5:$D$131,3,FALSE)))</f>
        <v>#N/A</v>
      </c>
      <c r="O1345" s="76" t="e">
        <f>IF($C1345="-",IF($A1345="-",IF(VLOOKUP($D1345,' REACH Bilaga 59_update'!$A$5:$E$210,5,FALSE)="",NA(),VLOOKUP($D1345,' REACH Bilaga 59_update'!$A$5:$E$210,5,FALSE)),IF(VLOOKUP($A1345,' REACH Bilaga 59_update'!$D$5:$E$210,2,FALSE)="",NA(),VLOOKUP($A1345,' REACH Bilaga 59_update'!$D$5:$E$210,2,FALSE))),IF(VLOOKUP($C1345,' REACH Bilaga 59_update'!$C$5:$E$210,3,FALSE)="",NA(),VLOOKUP($C1345,' REACH Bilaga 59_update'!$C$5:$E$210,3,FALSE)))</f>
        <v>#N/A</v>
      </c>
      <c r="P1345" s="76" t="e">
        <f>IF(C1345="-",IF(A1345="-",IFERROR(VLOOKUP($D1345,' REACH Bilaga 59_update'!$A$5:$F$210,MATCH(Sammanfattning!P$1,' REACH Bilaga 59_update'!$A$4:$F$4,0),FALSE),VLOOKUP($D1345,'REACH Bilaga XIV_update'!$A$4:$H$110,MATCH(Sammanfattning!P$1,'REACH Bilaga XIV_update'!$A$4:$H$4,0),FALSE)),IFERROR(VLOOKUP($A1345,' REACH Bilaga 59_update'!$D$5:$F$210,MATCH(Sammanfattning!P$1,' REACH Bilaga 59_update'!$D$4:$F$4,0),FALSE),VLOOKUP($A1345,'REACH Bilaga XIV_update'!$D$4:$H$110,MATCH(Sammanfattning!P$1,'REACH Bilaga XIV_update'!$D$4:$H$4,0),FALSE))),IFERROR(VLOOKUP($C1345,' REACH Bilaga 59_update'!$C$5:$F$210,MATCH(Sammanfattning!P$1,' REACH Bilaga 59_update'!$C$4:$F$4,0),FALSE),VLOOKUP($C1345,'REACH Bilaga XIV_update'!$C$4:$H$110,MATCH(Sammanfattning!P$1,'REACH Bilaga XIV_update'!$C$4:$H$4,0),FALSE)))</f>
        <v>#N/A</v>
      </c>
      <c r="Q1345" s="76" t="e">
        <f>IF($C1345="-",IF($A1345="-",IF(VLOOKUP($D1345,'REACH Bilaga XIV_update'!$A$5:$I$110,9,FALSE)="",NA(),VLOOKUP($D1345,'REACH Bilaga XIV_update'!$A$5:$I$110,9,FALSE)),IF(VLOOKUP($A1345,'REACH Bilaga XIV_update'!$D$5:$I$110,6,FALSE)="",NA(),VLOOKUP($A1345,'REACH Bilaga XIV_update'!$D$5:$I$110,6,FALSE))),IF(VLOOKUP($C1345,'REACH Bilaga XIV_update'!$C$5:$I$110,7,FALSE)="",NA(),VLOOKUP($C1345,'REACH Bilaga XIV_update'!$C$5:$I$110,7,FALSE)))</f>
        <v>#N/A</v>
      </c>
      <c r="R1345" s="76" t="e">
        <f>IF($C1345="-",IF($A1345="-",IF(VLOOKUP($D1345,CoRAP_update!$A$5:$O$376,15,FALSE)="",NA(),VLOOKUP($D1345,CoRAP_update!$A$5:$O$376,15,FALSE)),IF(VLOOKUP($A1345,CoRAP_update!$D$5:$O$376,12,FALSE)="",NA(),VLOOKUP($A1345,CoRAP_update!$D$5:$O$376,12,FALSE))),IF(VLOOKUP($C1345,CoRAP_update!$C$5:$O$376,13,FALSE)="",NA(),VLOOKUP($C1345,CoRAP_update!$C$5:$O$376,13,FALSE)))</f>
        <v>#N/A</v>
      </c>
      <c r="S1345" s="144" t="e">
        <f>IF($C1345="-",IF($A1345="-",VLOOKUP($D1345,CoRAP_update!$A$5:$J$376,MATCH(Sammanfattning!S$1,CoRAP_update!$A$4:$J$4,0),FALSE),VLOOKUP($A1345,CoRAP_update!$D$5:$J$376,MATCH(Sammanfattning!S$1,CoRAP_update!$D$4:$J$4,0),FALSE)),VLOOKUP($C1345,CoRAP_update!$C$5:$J$376,MATCH(Sammanfattning!S$1,CoRAP_update!$C$4:$J$4,0),FALSE))</f>
        <v>#N/A</v>
      </c>
      <c r="T1345" s="76" t="str">
        <f>IF($A1345="-",VLOOKUP($D1345,EDC_update!$C$2:$F$450,4,FALSE),VLOOKUP($A1345,EDC_update!$B$2:$F$450,5,FALSE))</f>
        <v>CAT2</v>
      </c>
      <c r="V1345" s="78">
        <f>IF(IFERROR(SEARCH("PBT",P1345),99)=99,IF(IFERROR(SEARCH("suspected PBT",S1345),99)=99,IF(IFERROR(SEARCH("concluded to be PBT",K1345),99)=99,IF(IFERROR(SEARCH("PBT",S1345),99)=99,IF(IFERROR(SEARCH("PBT cand",L1345),99)=99,IF(IFERROR(SEARCH("PBT",L1345),99)=99,IF(IFERROR(SEARCH("persistent, bioackumulative and toxic properties",K1345),99)=99,0,Scoring!$E$3),Scoring!$E$3),Scoring!$E$7),Scoring!$E$3),Scoring!$E$5),Scoring!$E$6),Scoring!$E$3)</f>
        <v>0</v>
      </c>
      <c r="W1345" s="78">
        <f>IF(IFERROR(SEARCH("vPvB",P1345),99)=99,IF(IFERROR(SEARCH("suspected pbt/vPvB",S1345),99)=99,IF(IFERROR(SEARCH("vPvB",S1345),99)=99,IF(IFERROR(SEARCH("concluded to be a vPvB",S1345),99)=99,IF(IFERROR(SEARCH("identified as vPvB",K1345),99)=99,IF(IFERROR(SEARCH("concluded to be a vPvB",K1345),99)=99,IF(IFERROR(SEARCH("concluded to be both pbt and vPvB",S1345),99)=99,IF(IFERROR(SEARCH("concluded to be both pbt and vPvB",K1345),99)=99,0,Scoring!$E$5),Scoring!$E$5),Scoring!$E$5),Scoring!$E$5),Scoring!$E$5),Scoring!$E$4),Scoring!$E$6),Scoring!$E$4)</f>
        <v>0</v>
      </c>
      <c r="X1345" s="78">
        <f>IF(IFERROR(SEARCH("H410",N1345),99)=99,IF(IFERROR(SEARCH("H410",O1345),99)=99,IF(IFERROR(SEARCH("H410",Q1345),99)=99,IF(IFERROR(SEARCH("H410",M1345),99)=99,IF(IFERROR(SEARCH("H410",R1345),99)=99,IF(IFERROR(SEARCH("H411",N1345),99)=99,IF(IFERROR(SEARCH("H411",O1345),99)=99,IF(IFERROR(SEARCH("H411",Q1345),99)=99,IF(IFERROR(SEARCH("H411",M1345),99)=99,IF(IFERROR(SEARCH("H411",R1345),99)=99,IF(IFERROR(SEARCH("H413",N1345),99)=99,IF(IFERROR(SEARCH("H413",O1345),99)=99,IF(IFERROR(SEARCH("H413",Q1345),99)=99,IF(IFERROR(SEARCH("H413",M1345),99)=99,IF(IFERROR(SEARCH("H413",R1345),99)=99,IF(IFERROR(SEARCH("H412",N1345),99)=99,IF(IFERROR(SEARCH("H412",O1345),99)=99,IF(IFERROR(SEARCH("H412",Q1345),99)=99,IF(IFERROR(SEARCH("H412",M1345),99)=99,IF(IFERROR(SEARCH("H412",R1345),99)=99,0,Scoring!$E$2),Scoring!$E$2),Scoring!$E$2),Scoring!$E$2),Scoring!$E$2),Scoring!$E$2),Scoring!$E$2),Scoring!$E$2),Scoring!$E$2),Scoring!$E$2),Scoring!$E$2),Scoring!$E$2),Scoring!$E$2),Scoring!$E$2),Scoring!$E$2),Scoring!$E$2),Scoring!$E$2),Scoring!$E$2),Scoring!$E$2),Scoring!$E$2)</f>
        <v>0</v>
      </c>
      <c r="Y1345" s="78">
        <f>IF(IFERROR(SEARCH("CMR",K1345),99)=99,IF(IFERROR(SEARCH("Suspected CMR",S1345),99)=99,IF(IFERROR(SEARCH("CMR",S1345),99)=99,0,Scoring!$E$8),Scoring!$E$9),Scoring!$E$8)</f>
        <v>0</v>
      </c>
      <c r="Z1345" s="78">
        <f>IF(IFERROR(SEARCH("H350",N1345),99)=99,IF(IFERROR(SEARCH("H350",O1345),99)=99,IF(IFERROR(SEARCH("H350",Q1345),99)=99,IF(IFERROR(SEARCH("H350",M1345),99)=99,IF(IFERROR(SEARCH("H350",R1345),99)=99,IF(IFERROR(SEARCH("H351",N1345),99)=99,IF(IFERROR(SEARCH("H351",O1345),99)=99,IF(IFERROR(SEARCH("H351",Q1345),99)=99,IF(IFERROR(SEARCH("H351",M1345),99)=99,IF(IFERROR(SEARCH("H351",R1345),99)=99,IF(IFERROR(SEARCH("carcinogenic",P1345),99)=99,IF(IFERROR(SEARCH("suspected carcinogenic",S1345),99)=99,0,Scoring!$E$12),Scoring!$E$11),Scoring!$E$10),Scoring!$E$10),Scoring!$E$10),Scoring!$E$10),Scoring!$E$10),Scoring!$E$10),Scoring!$E$10),Scoring!$E$10),Scoring!$E$10),Scoring!$E$10)</f>
        <v>0</v>
      </c>
      <c r="AA1345" s="78">
        <f>IF(IFERROR(SEARCH("H340",N1345),99)=99,IF(IFERROR(SEARCH("H340",O1345),99)=99,IF(IFERROR(SEARCH("H340",Q1345),99)=99,IF(IFERROR(SEARCH("H340",M1345),99)=99,IF(IFERROR(SEARCH("H340",R1345),99)=99,IF(IFERROR(SEARCH("H341",N1345),99)=99,IF(IFERROR(SEARCH("H341",O1345),99)=99,IF(IFERROR(SEARCH("H341",Q1345),99)=99,IF(IFERROR(SEARCH("H341",M1345),99)=99,IF(IFERROR(SEARCH("H341",R1345),99)=99,IF(IFERROR(SEARCH("mutagenic",P1345),99)=99,IF(IFERROR(SEARCH("suspected mutagenic",S1345),99)=99,0,Scoring!$E$15),Scoring!$E$14),Scoring!$E$13),Scoring!$E$13),Scoring!$E$13),Scoring!$E$13),Scoring!$E$13),Scoring!$E$13),Scoring!$E$13),Scoring!$E$13),Scoring!$E$13),Scoring!$E$13)</f>
        <v>0</v>
      </c>
      <c r="AB1345" s="78">
        <f>IF(IFERROR(SEARCH("H360",N1345),99)=99,IF(IFERROR(SEARCH("H360",O1345),99)=99,IF(IFERROR(SEARCH("H360",Q1345),99)=99,IF(IFERROR(SEARCH("H360",M1345),99)=99,IF(IFERROR(SEARCH("H360",R1345),99)=99,IF(IFERROR(SEARCH("H361",N1345),99)=99,IF(IFERROR(SEARCH("H361",O1345),99)=99,IF(IFERROR(SEARCH("H361",Q1345),99)=99,IF(IFERROR(SEARCH("H361",M1345),99)=99,IF(IFERROR(SEARCH("H361",R1345),99)=99,IF(IFERROR(SEARCH("reproduction",P1345),99)=99,IF(IFERROR(SEARCH("suspected reprotoxic",S1345),99)=99,IF(IFERROR(SEARCH("reprotoxic",S1345),99)=99,IF(IFERROR(SEARCH("reprotoxic",K1345),99)=99,0,Scoring!$E$18),Scoring!$E$18),Scoring!$E$19),Scoring!$E$17),Scoring!$E$16),Scoring!$E$16),Scoring!$E$16),Scoring!$E$16),Scoring!$E$16),Scoring!$E$16),Scoring!$E$16),Scoring!$E$16),Scoring!$E$16),Scoring!$E$16)</f>
        <v>0</v>
      </c>
      <c r="AC1345" s="78">
        <f>IF(IFERROR(SEARCH("57f",L1345),99)=99,IF(IFERROR(SEARCH("57(f)",P1345),99)=99,0,Scoring!$E$20),Scoring!$E$20)</f>
        <v>0</v>
      </c>
      <c r="AD1345" s="78">
        <f>IF(IFERROR(SEARCH("CAT1",T1345),99)=99,IF(IFERROR(SEARCH("CAT2",T1345),99)=99,IF(IFERROR(SEARCH("CAT3",T1345),99)=99,IF(IFERROR(SEARCH("concluded to be endocrine",K1345),99)=99,IF(IFERROR(SEARCH("categorised as endocrine",K1345),99)=99,IF(IFERROR(SEARCH("endocrine disrupting",P1345),99)=99,IF(IFERROR(SEARCH("endocrine disrupting",K1345),99)=99,IF(IFERROR(SEARCH("suspected endocrine",S1345),99)=99,IF(IFERROR(SEARCH("potential endocrine",S1345),99)=99,0,Scoring!$E$25),Scoring!$E$25),Scoring!$E$24),Scoring!$E$24),Scoring!$E$24),Scoring!$E$24),Scoring!$E$23),Scoring!$E$22),Scoring!$E$21)</f>
        <v>0.5</v>
      </c>
      <c r="AE1345" s="78">
        <f>IF(IFERROR(SEARCH("suspected sensitiser",S1345),99)=99,IF(IFERROR(SEARCH("sensitiser",S1345),99)=99,IF(IFERROR(SEARCH("other hazard based concern",S1345),99)=99,0,Scoring!$E$28),Scoring!$E$26),Scoring!$E$27)</f>
        <v>0</v>
      </c>
      <c r="AF1345" s="78">
        <f>IF(IFERROR(M1345,1)=1,IF(IFERROR(N1345,1)=1,IF(IFERROR(O1345,1)=1,IF(IFERROR(Q1345,1)=1,IF(IFERROR(R1345,1)=1,IF(IFERROR(T1345,1)=1,IF(IFERROR(K1345,1)=1,IF(IFERROR(P1345,1)=1,IF(IFERROR(S1345,1)=1,Scoring!$E$29,0),0),0),0),0),0),0),0),0)</f>
        <v>0</v>
      </c>
      <c r="AG1345" s="78">
        <f t="shared" si="90"/>
        <v>0.5</v>
      </c>
      <c r="AI1345" s="93"/>
      <c r="AJ1345" s="94"/>
      <c r="AK1345" s="76"/>
      <c r="AL1345" s="75"/>
      <c r="AN1345" s="79"/>
      <c r="AO1345" s="79"/>
      <c r="AP1345" s="79"/>
      <c r="AQ1345" s="79"/>
      <c r="AR1345" s="79"/>
      <c r="AS1345" s="78"/>
      <c r="AU1345" s="79">
        <f>IF(IFERROR(F1345,99)=99,IF(IFERROR(G1345,99)=99,IF(IFERROR(H1345,99)=99,IF(IFERROR(I1345,99)=99,IF(IFERROR(E1345,99)=99,IF(IFERROR(J1345,99)=99,0,Scoring!$B$7),Scoring!$B$3),Scoring!$B$2),Scoring!$B$6),Scoring!$B$5),Scoring!$B$4)</f>
        <v>0.3</v>
      </c>
      <c r="AV1345" s="78">
        <f t="shared" si="91"/>
        <v>0.15</v>
      </c>
      <c r="AW1345" s="78"/>
      <c r="AX1345" s="66"/>
      <c r="AY1345" s="78"/>
      <c r="AZ1345" s="76"/>
      <c r="BB1345" s="76"/>
    </row>
    <row r="1346" spans="1:54" x14ac:dyDescent="0.25">
      <c r="A1346" s="89" t="s">
        <v>6825</v>
      </c>
      <c r="B1346" s="89" t="s">
        <v>30</v>
      </c>
      <c r="C1346" s="89" t="s">
        <v>30</v>
      </c>
      <c r="D1346" s="89" t="s">
        <v>6826</v>
      </c>
      <c r="E1346" s="76" t="e">
        <f>IF(C1346="-",IF(A1346="-",VLOOKUP(D1346,'sin-list 180320_update'!$C$2:$C$835,1,FALSE),VLOOKUP(A1346,'sin-list 180320_update'!$A$2:$A$835,1,FALSE)),VLOOKUP(C1346,'sin-list 180320_update'!$B$2:$B$835,1,FALSE))</f>
        <v>#N/A</v>
      </c>
      <c r="F1346" s="76" t="e">
        <f>IF($C1346="-",IF($A1346="-",VLOOKUP($D1346,'REACH Bilaga XVII_update'!$A$5:$A$131,1,FALSE),VLOOKUP($A1346,'REACH Bilaga XVII_update'!$C$5:$C$131,1,FALSE)),VLOOKUP($C1346,'REACH Bilaga XVII_update'!$B$5:$B$131,1,FALSE))</f>
        <v>#N/A</v>
      </c>
      <c r="G1346" s="76" t="e">
        <f>IF($C1346="-",IF($A1346="-",VLOOKUP($D1346,' REACH Bilaga 59_update'!$A$5:$A$210,1,FALSE),VLOOKUP($A1346,' REACH Bilaga 59_update'!$D$5:$D$210,1,FALSE)),VLOOKUP($C1346,' REACH Bilaga 59_update'!$C$5:$C$210,1,FALSE))</f>
        <v>#N/A</v>
      </c>
      <c r="H1346" s="76" t="e">
        <f>IF($C1346="-",IF($A1346="-",VLOOKUP($D1346,'REACH Bilaga XIV_update'!$A$5:$A$110,1,FALSE),VLOOKUP($A1346,'REACH Bilaga XIV_update'!$D$5:$D$110,1,FALSE)),VLOOKUP($C1346,'REACH Bilaga XIV_update'!$C$5:$C$110,1,FALSE))</f>
        <v>#N/A</v>
      </c>
      <c r="I1346" s="76" t="e">
        <f>IF($C1346="-",IF($A1346="-",VLOOKUP($D1346,CoRAP_update!$A$5:$A$376,1,FALSE),VLOOKUP($A1346,CoRAP_update!$D$5:$D$376,1,FALSE)),VLOOKUP($C1346,CoRAP_update!$C$5:$C$376,1,FALSE))</f>
        <v>#N/A</v>
      </c>
      <c r="J1346" s="76" t="str">
        <f>IF($C1346="-",IF($A1346="-",VLOOKUP($D1346,EDC_update!$C$2:$C$450,1,FALSE),VLOOKUP($A1346,EDC_update!$B$2:$B$450,1,FALSE)),VLOOKUP($C1346,EDC_update!$L$2:$L$450,1,FALSE))</f>
        <v>81-92-5</v>
      </c>
      <c r="K1346" s="76" t="e">
        <f>IF($C1346="-",IF($A1346="-",IF(VLOOKUP($D1346,'sin-list 180320_update'!$C$2:$S$835,3,FALSE)="",NA(),VLOOKUP($D1346,'sin-list 180320_update'!$C$2:$S$835,3,FALSE)),IF(VLOOKUP($A1346,'sin-list 180320_update'!$A$2:$S$835,5,FALSE)="",NA(),VLOOKUP($A1346,'sin-list 180320_update'!$A$2:$S$835,5,FALSE))),IF(VLOOKUP($C1346,'sin-list 180320_update'!$B$2:$S$835,4,FALSE)="",NA(),VLOOKUP($C1346,'sin-list 180320_update'!$B$2:$S$835,4,FALSE)))</f>
        <v>#N/A</v>
      </c>
      <c r="L1346" s="76" t="e">
        <f>IF($C1346="-",IF($A1346="-",VLOOKUP($D1346,'sin-list 180320_update'!$C$2:$S$835,6,FALSE),VLOOKUP($A1346,'sin-list 180320_update'!$A$2:$S$835,8,FALSE)),VLOOKUP($C1346,'sin-list 180320_update'!$B$2:$S$835,7,FALSE))</f>
        <v>#N/A</v>
      </c>
      <c r="M1346" s="76" t="e">
        <f>IF($C1346="-",IF($A1346="-",IF(VLOOKUP($D1346,'sin-list 180320_update'!$C$2:$S$835,8,FALSE)="",NA(),VLOOKUP($D1346,'sin-list 180320_update'!$C$2:$S$835,8,FALSE)),IF(VLOOKUP($A1346,'sin-list 180320_update'!$A$2:$S$835,10,FALSE)="",NA(),VLOOKUP($A1346,'sin-list 180320_update'!$A$2:$S$835,10,FALSE))),IF(VLOOKUP($C1346,'sin-list 180320_update'!$B$2:$S$835,9,FALSE)="",NA(),VLOOKUP($C1346,'sin-list 180320_update'!$B$2:$S$835,9,FALSE)))</f>
        <v>#N/A</v>
      </c>
      <c r="N1346" s="76" t="e">
        <f>IF($C1346="-",IF($A1346="-",IF(VLOOKUP($D1346,'REACH Bilaga XVII_update'!$A$5:$E$131,4,FALSE)="",NA(),VLOOKUP($D1346,'REACH Bilaga XVII_update'!$A$5:$E$131,4,FALSE)),IF(VLOOKUP($A1346,'REACH Bilaga XVII_update'!$C$5:$D$131,2,FALSE)="",NA(),VLOOKUP($A1346,'REACH Bilaga XVII_update'!$C$5:$D$131,2,FALSE))),IF(VLOOKUP($C1346,'REACH Bilaga XVII_update'!$B$5:$D$131,3,FALSE)="",NA(),VLOOKUP($C1346,'REACH Bilaga XVII_update'!$B$5:$D$131,3,FALSE)))</f>
        <v>#N/A</v>
      </c>
      <c r="O1346" s="76" t="e">
        <f>IF($C1346="-",IF($A1346="-",IF(VLOOKUP($D1346,' REACH Bilaga 59_update'!$A$5:$E$210,5,FALSE)="",NA(),VLOOKUP($D1346,' REACH Bilaga 59_update'!$A$5:$E$210,5,FALSE)),IF(VLOOKUP($A1346,' REACH Bilaga 59_update'!$D$5:$E$210,2,FALSE)="",NA(),VLOOKUP($A1346,' REACH Bilaga 59_update'!$D$5:$E$210,2,FALSE))),IF(VLOOKUP($C1346,' REACH Bilaga 59_update'!$C$5:$E$210,3,FALSE)="",NA(),VLOOKUP($C1346,' REACH Bilaga 59_update'!$C$5:$E$210,3,FALSE)))</f>
        <v>#N/A</v>
      </c>
      <c r="P1346" s="76" t="e">
        <f>IF(C1346="-",IF(A1346="-",IFERROR(VLOOKUP($D1346,' REACH Bilaga 59_update'!$A$5:$F$210,MATCH(Sammanfattning!P$1,' REACH Bilaga 59_update'!$A$4:$F$4,0),FALSE),VLOOKUP($D1346,'REACH Bilaga XIV_update'!$A$4:$H$110,MATCH(Sammanfattning!P$1,'REACH Bilaga XIV_update'!$A$4:$H$4,0),FALSE)),IFERROR(VLOOKUP($A1346,' REACH Bilaga 59_update'!$D$5:$F$210,MATCH(Sammanfattning!P$1,' REACH Bilaga 59_update'!$D$4:$F$4,0),FALSE),VLOOKUP($A1346,'REACH Bilaga XIV_update'!$D$4:$H$110,MATCH(Sammanfattning!P$1,'REACH Bilaga XIV_update'!$D$4:$H$4,0),FALSE))),IFERROR(VLOOKUP($C1346,' REACH Bilaga 59_update'!$C$5:$F$210,MATCH(Sammanfattning!P$1,' REACH Bilaga 59_update'!$C$4:$F$4,0),FALSE),VLOOKUP($C1346,'REACH Bilaga XIV_update'!$C$4:$H$110,MATCH(Sammanfattning!P$1,'REACH Bilaga XIV_update'!$C$4:$H$4,0),FALSE)))</f>
        <v>#N/A</v>
      </c>
      <c r="Q1346" s="76" t="e">
        <f>IF($C1346="-",IF($A1346="-",IF(VLOOKUP($D1346,'REACH Bilaga XIV_update'!$A$5:$I$110,9,FALSE)="",NA(),VLOOKUP($D1346,'REACH Bilaga XIV_update'!$A$5:$I$110,9,FALSE)),IF(VLOOKUP($A1346,'REACH Bilaga XIV_update'!$D$5:$I$110,6,FALSE)="",NA(),VLOOKUP($A1346,'REACH Bilaga XIV_update'!$D$5:$I$110,6,FALSE))),IF(VLOOKUP($C1346,'REACH Bilaga XIV_update'!$C$5:$I$110,7,FALSE)="",NA(),VLOOKUP($C1346,'REACH Bilaga XIV_update'!$C$5:$I$110,7,FALSE)))</f>
        <v>#N/A</v>
      </c>
      <c r="R1346" s="76" t="e">
        <f>IF($C1346="-",IF($A1346="-",IF(VLOOKUP($D1346,CoRAP_update!$A$5:$O$376,15,FALSE)="",NA(),VLOOKUP($D1346,CoRAP_update!$A$5:$O$376,15,FALSE)),IF(VLOOKUP($A1346,CoRAP_update!$D$5:$O$376,12,FALSE)="",NA(),VLOOKUP($A1346,CoRAP_update!$D$5:$O$376,12,FALSE))),IF(VLOOKUP($C1346,CoRAP_update!$C$5:$O$376,13,FALSE)="",NA(),VLOOKUP($C1346,CoRAP_update!$C$5:$O$376,13,FALSE)))</f>
        <v>#N/A</v>
      </c>
      <c r="S1346" s="144" t="e">
        <f>IF($C1346="-",IF($A1346="-",VLOOKUP($D1346,CoRAP_update!$A$5:$J$376,MATCH(Sammanfattning!S$1,CoRAP_update!$A$4:$J$4,0),FALSE),VLOOKUP($A1346,CoRAP_update!$D$5:$J$376,MATCH(Sammanfattning!S$1,CoRAP_update!$D$4:$J$4,0),FALSE)),VLOOKUP($C1346,CoRAP_update!$C$5:$J$376,MATCH(Sammanfattning!S$1,CoRAP_update!$C$4:$J$4,0),FALSE))</f>
        <v>#N/A</v>
      </c>
      <c r="T1346" s="76" t="str">
        <f>IF($A1346="-",VLOOKUP($D1346,EDC_update!$C$2:$F$450,4,FALSE),VLOOKUP($A1346,EDC_update!$B$2:$F$450,5,FALSE))</f>
        <v>CAT2</v>
      </c>
      <c r="V1346" s="78">
        <f>IF(IFERROR(SEARCH("PBT",P1346),99)=99,IF(IFERROR(SEARCH("suspected PBT",S1346),99)=99,IF(IFERROR(SEARCH("concluded to be PBT",K1346),99)=99,IF(IFERROR(SEARCH("PBT",S1346),99)=99,IF(IFERROR(SEARCH("PBT cand",L1346),99)=99,IF(IFERROR(SEARCH("PBT",L1346),99)=99,IF(IFERROR(SEARCH("persistent, bioackumulative and toxic properties",K1346),99)=99,0,Scoring!$E$3),Scoring!$E$3),Scoring!$E$7),Scoring!$E$3),Scoring!$E$5),Scoring!$E$6),Scoring!$E$3)</f>
        <v>0</v>
      </c>
      <c r="W1346" s="78">
        <f>IF(IFERROR(SEARCH("vPvB",P1346),99)=99,IF(IFERROR(SEARCH("suspected pbt/vPvB",S1346),99)=99,IF(IFERROR(SEARCH("vPvB",S1346),99)=99,IF(IFERROR(SEARCH("concluded to be a vPvB",S1346),99)=99,IF(IFERROR(SEARCH("identified as vPvB",K1346),99)=99,IF(IFERROR(SEARCH("concluded to be a vPvB",K1346),99)=99,IF(IFERROR(SEARCH("concluded to be both pbt and vPvB",S1346),99)=99,IF(IFERROR(SEARCH("concluded to be both pbt and vPvB",K1346),99)=99,0,Scoring!$E$5),Scoring!$E$5),Scoring!$E$5),Scoring!$E$5),Scoring!$E$5),Scoring!$E$4),Scoring!$E$6),Scoring!$E$4)</f>
        <v>0</v>
      </c>
      <c r="X1346" s="78">
        <f>IF(IFERROR(SEARCH("H410",N1346),99)=99,IF(IFERROR(SEARCH("H410",O1346),99)=99,IF(IFERROR(SEARCH("H410",Q1346),99)=99,IF(IFERROR(SEARCH("H410",M1346),99)=99,IF(IFERROR(SEARCH("H410",R1346),99)=99,IF(IFERROR(SEARCH("H411",N1346),99)=99,IF(IFERROR(SEARCH("H411",O1346),99)=99,IF(IFERROR(SEARCH("H411",Q1346),99)=99,IF(IFERROR(SEARCH("H411",M1346),99)=99,IF(IFERROR(SEARCH("H411",R1346),99)=99,IF(IFERROR(SEARCH("H413",N1346),99)=99,IF(IFERROR(SEARCH("H413",O1346),99)=99,IF(IFERROR(SEARCH("H413",Q1346),99)=99,IF(IFERROR(SEARCH("H413",M1346),99)=99,IF(IFERROR(SEARCH("H413",R1346),99)=99,IF(IFERROR(SEARCH("H412",N1346),99)=99,IF(IFERROR(SEARCH("H412",O1346),99)=99,IF(IFERROR(SEARCH("H412",Q1346),99)=99,IF(IFERROR(SEARCH("H412",M1346),99)=99,IF(IFERROR(SEARCH("H412",R1346),99)=99,0,Scoring!$E$2),Scoring!$E$2),Scoring!$E$2),Scoring!$E$2),Scoring!$E$2),Scoring!$E$2),Scoring!$E$2),Scoring!$E$2),Scoring!$E$2),Scoring!$E$2),Scoring!$E$2),Scoring!$E$2),Scoring!$E$2),Scoring!$E$2),Scoring!$E$2),Scoring!$E$2),Scoring!$E$2),Scoring!$E$2),Scoring!$E$2),Scoring!$E$2)</f>
        <v>0</v>
      </c>
      <c r="Y1346" s="78">
        <f>IF(IFERROR(SEARCH("CMR",K1346),99)=99,IF(IFERROR(SEARCH("Suspected CMR",S1346),99)=99,IF(IFERROR(SEARCH("CMR",S1346),99)=99,0,Scoring!$E$8),Scoring!$E$9),Scoring!$E$8)</f>
        <v>0</v>
      </c>
      <c r="Z1346" s="78">
        <f>IF(IFERROR(SEARCH("H350",N1346),99)=99,IF(IFERROR(SEARCH("H350",O1346),99)=99,IF(IFERROR(SEARCH("H350",Q1346),99)=99,IF(IFERROR(SEARCH("H350",M1346),99)=99,IF(IFERROR(SEARCH("H350",R1346),99)=99,IF(IFERROR(SEARCH("H351",N1346),99)=99,IF(IFERROR(SEARCH("H351",O1346),99)=99,IF(IFERROR(SEARCH("H351",Q1346),99)=99,IF(IFERROR(SEARCH("H351",M1346),99)=99,IF(IFERROR(SEARCH("H351",R1346),99)=99,IF(IFERROR(SEARCH("carcinogenic",P1346),99)=99,IF(IFERROR(SEARCH("suspected carcinogenic",S1346),99)=99,0,Scoring!$E$12),Scoring!$E$11),Scoring!$E$10),Scoring!$E$10),Scoring!$E$10),Scoring!$E$10),Scoring!$E$10),Scoring!$E$10),Scoring!$E$10),Scoring!$E$10),Scoring!$E$10),Scoring!$E$10)</f>
        <v>0</v>
      </c>
      <c r="AA1346" s="78">
        <f>IF(IFERROR(SEARCH("H340",N1346),99)=99,IF(IFERROR(SEARCH("H340",O1346),99)=99,IF(IFERROR(SEARCH("H340",Q1346),99)=99,IF(IFERROR(SEARCH("H340",M1346),99)=99,IF(IFERROR(SEARCH("H340",R1346),99)=99,IF(IFERROR(SEARCH("H341",N1346),99)=99,IF(IFERROR(SEARCH("H341",O1346),99)=99,IF(IFERROR(SEARCH("H341",Q1346),99)=99,IF(IFERROR(SEARCH("H341",M1346),99)=99,IF(IFERROR(SEARCH("H341",R1346),99)=99,IF(IFERROR(SEARCH("mutagenic",P1346),99)=99,IF(IFERROR(SEARCH("suspected mutagenic",S1346),99)=99,0,Scoring!$E$15),Scoring!$E$14),Scoring!$E$13),Scoring!$E$13),Scoring!$E$13),Scoring!$E$13),Scoring!$E$13),Scoring!$E$13),Scoring!$E$13),Scoring!$E$13),Scoring!$E$13),Scoring!$E$13)</f>
        <v>0</v>
      </c>
      <c r="AB1346" s="78">
        <f>IF(IFERROR(SEARCH("H360",N1346),99)=99,IF(IFERROR(SEARCH("H360",O1346),99)=99,IF(IFERROR(SEARCH("H360",Q1346),99)=99,IF(IFERROR(SEARCH("H360",M1346),99)=99,IF(IFERROR(SEARCH("H360",R1346),99)=99,IF(IFERROR(SEARCH("H361",N1346),99)=99,IF(IFERROR(SEARCH("H361",O1346),99)=99,IF(IFERROR(SEARCH("H361",Q1346),99)=99,IF(IFERROR(SEARCH("H361",M1346),99)=99,IF(IFERROR(SEARCH("H361",R1346),99)=99,IF(IFERROR(SEARCH("reproduction",P1346),99)=99,IF(IFERROR(SEARCH("suspected reprotoxic",S1346),99)=99,IF(IFERROR(SEARCH("reprotoxic",S1346),99)=99,IF(IFERROR(SEARCH("reprotoxic",K1346),99)=99,0,Scoring!$E$18),Scoring!$E$18),Scoring!$E$19),Scoring!$E$17),Scoring!$E$16),Scoring!$E$16),Scoring!$E$16),Scoring!$E$16),Scoring!$E$16),Scoring!$E$16),Scoring!$E$16),Scoring!$E$16),Scoring!$E$16),Scoring!$E$16)</f>
        <v>0</v>
      </c>
      <c r="AC1346" s="78">
        <f>IF(IFERROR(SEARCH("57f",L1346),99)=99,IF(IFERROR(SEARCH("57(f)",P1346),99)=99,0,Scoring!$E$20),Scoring!$E$20)</f>
        <v>0</v>
      </c>
      <c r="AD1346" s="78">
        <f>IF(IFERROR(SEARCH("CAT1",T1346),99)=99,IF(IFERROR(SEARCH("CAT2",T1346),99)=99,IF(IFERROR(SEARCH("CAT3",T1346),99)=99,IF(IFERROR(SEARCH("concluded to be endocrine",K1346),99)=99,IF(IFERROR(SEARCH("categorised as endocrine",K1346),99)=99,IF(IFERROR(SEARCH("endocrine disrupting",P1346),99)=99,IF(IFERROR(SEARCH("endocrine disrupting",K1346),99)=99,IF(IFERROR(SEARCH("suspected endocrine",S1346),99)=99,IF(IFERROR(SEARCH("potential endocrine",S1346),99)=99,0,Scoring!$E$25),Scoring!$E$25),Scoring!$E$24),Scoring!$E$24),Scoring!$E$24),Scoring!$E$24),Scoring!$E$23),Scoring!$E$22),Scoring!$E$21)</f>
        <v>0.5</v>
      </c>
      <c r="AE1346" s="78">
        <f>IF(IFERROR(SEARCH("suspected sensitiser",S1346),99)=99,IF(IFERROR(SEARCH("sensitiser",S1346),99)=99,IF(IFERROR(SEARCH("other hazard based concern",S1346),99)=99,0,Scoring!$E$28),Scoring!$E$26),Scoring!$E$27)</f>
        <v>0</v>
      </c>
      <c r="AF1346" s="78">
        <f>IF(IFERROR(M1346,1)=1,IF(IFERROR(N1346,1)=1,IF(IFERROR(O1346,1)=1,IF(IFERROR(Q1346,1)=1,IF(IFERROR(R1346,1)=1,IF(IFERROR(T1346,1)=1,IF(IFERROR(K1346,1)=1,IF(IFERROR(P1346,1)=1,IF(IFERROR(S1346,1)=1,Scoring!$E$29,0),0),0),0),0),0),0),0),0)</f>
        <v>0</v>
      </c>
      <c r="AG1346" s="78">
        <f t="shared" ref="AG1346:AG1409" si="92">V1346+W1346+X1346+AD1346+AE1346+AF1346+IF(Y1346&gt;0,Y1346,SUM(Z1346:AB1346))+AC1346</f>
        <v>0.5</v>
      </c>
      <c r="AI1346" s="93"/>
      <c r="AJ1346" s="94"/>
      <c r="AK1346" s="76"/>
      <c r="AL1346" s="75"/>
      <c r="AN1346" s="79"/>
      <c r="AO1346" s="79"/>
      <c r="AP1346" s="79"/>
      <c r="AQ1346" s="79"/>
      <c r="AR1346" s="79"/>
      <c r="AS1346" s="78"/>
      <c r="AU1346" s="79">
        <f>IF(IFERROR(F1346,99)=99,IF(IFERROR(G1346,99)=99,IF(IFERROR(H1346,99)=99,IF(IFERROR(I1346,99)=99,IF(IFERROR(E1346,99)=99,IF(IFERROR(J1346,99)=99,0,Scoring!$B$7),Scoring!$B$3),Scoring!$B$2),Scoring!$B$6),Scoring!$B$5),Scoring!$B$4)</f>
        <v>0.3</v>
      </c>
      <c r="AV1346" s="78">
        <f t="shared" ref="AV1346:AV1409" si="93">AG1346*AU1346</f>
        <v>0.15</v>
      </c>
      <c r="AW1346" s="78"/>
      <c r="AX1346" s="66"/>
      <c r="AY1346" s="78"/>
      <c r="AZ1346" s="76"/>
      <c r="BB1346" s="76"/>
    </row>
    <row r="1347" spans="1:54" x14ac:dyDescent="0.25">
      <c r="A1347" s="89" t="s">
        <v>7218</v>
      </c>
      <c r="B1347" s="89" t="s">
        <v>30</v>
      </c>
      <c r="C1347" s="89" t="s">
        <v>30</v>
      </c>
      <c r="D1347" s="89" t="s">
        <v>7219</v>
      </c>
      <c r="E1347" s="76" t="e">
        <f>IF(C1347="-",IF(A1347="-",VLOOKUP(D1347,'sin-list 180320_update'!$C$2:$C$835,1,FALSE),VLOOKUP(A1347,'sin-list 180320_update'!$A$2:$A$835,1,FALSE)),VLOOKUP(C1347,'sin-list 180320_update'!$B$2:$B$835,1,FALSE))</f>
        <v>#N/A</v>
      </c>
      <c r="F1347" s="76" t="e">
        <f>IF($C1347="-",IF($A1347="-",VLOOKUP($D1347,'REACH Bilaga XVII_update'!$A$5:$A$131,1,FALSE),VLOOKUP($A1347,'REACH Bilaga XVII_update'!$C$5:$C$131,1,FALSE)),VLOOKUP($C1347,'REACH Bilaga XVII_update'!$B$5:$B$131,1,FALSE))</f>
        <v>#N/A</v>
      </c>
      <c r="G1347" s="76" t="e">
        <f>IF($C1347="-",IF($A1347="-",VLOOKUP($D1347,' REACH Bilaga 59_update'!$A$5:$A$210,1,FALSE),VLOOKUP($A1347,' REACH Bilaga 59_update'!$D$5:$D$210,1,FALSE)),VLOOKUP($C1347,' REACH Bilaga 59_update'!$C$5:$C$210,1,FALSE))</f>
        <v>#N/A</v>
      </c>
      <c r="H1347" s="76" t="e">
        <f>IF($C1347="-",IF($A1347="-",VLOOKUP($D1347,'REACH Bilaga XIV_update'!$A$5:$A$110,1,FALSE),VLOOKUP($A1347,'REACH Bilaga XIV_update'!$D$5:$D$110,1,FALSE)),VLOOKUP($C1347,'REACH Bilaga XIV_update'!$C$5:$C$110,1,FALSE))</f>
        <v>#N/A</v>
      </c>
      <c r="I1347" s="76" t="e">
        <f>IF($C1347="-",IF($A1347="-",VLOOKUP($D1347,CoRAP_update!$A$5:$A$376,1,FALSE),VLOOKUP($A1347,CoRAP_update!$D$5:$D$376,1,FALSE)),VLOOKUP($C1347,CoRAP_update!$C$5:$C$376,1,FALSE))</f>
        <v>#N/A</v>
      </c>
      <c r="J1347" s="76" t="str">
        <f>IF($C1347="-",IF($A1347="-",VLOOKUP($D1347,EDC_update!$C$2:$C$450,1,FALSE),VLOOKUP($A1347,EDC_update!$B$2:$B$450,1,FALSE)),VLOOKUP($C1347,EDC_update!$L$2:$L$450,1,FALSE))</f>
        <v>83-05-6</v>
      </c>
      <c r="K1347" s="76" t="e">
        <f>IF($C1347="-",IF($A1347="-",IF(VLOOKUP($D1347,'sin-list 180320_update'!$C$2:$S$835,3,FALSE)="",NA(),VLOOKUP($D1347,'sin-list 180320_update'!$C$2:$S$835,3,FALSE)),IF(VLOOKUP($A1347,'sin-list 180320_update'!$A$2:$S$835,5,FALSE)="",NA(),VLOOKUP($A1347,'sin-list 180320_update'!$A$2:$S$835,5,FALSE))),IF(VLOOKUP($C1347,'sin-list 180320_update'!$B$2:$S$835,4,FALSE)="",NA(),VLOOKUP($C1347,'sin-list 180320_update'!$B$2:$S$835,4,FALSE)))</f>
        <v>#N/A</v>
      </c>
      <c r="L1347" s="76" t="e">
        <f>IF($C1347="-",IF($A1347="-",VLOOKUP($D1347,'sin-list 180320_update'!$C$2:$S$835,6,FALSE),VLOOKUP($A1347,'sin-list 180320_update'!$A$2:$S$835,8,FALSE)),VLOOKUP($C1347,'sin-list 180320_update'!$B$2:$S$835,7,FALSE))</f>
        <v>#N/A</v>
      </c>
      <c r="M1347" s="76" t="e">
        <f>IF($C1347="-",IF($A1347="-",IF(VLOOKUP($D1347,'sin-list 180320_update'!$C$2:$S$835,8,FALSE)="",NA(),VLOOKUP($D1347,'sin-list 180320_update'!$C$2:$S$835,8,FALSE)),IF(VLOOKUP($A1347,'sin-list 180320_update'!$A$2:$S$835,10,FALSE)="",NA(),VLOOKUP($A1347,'sin-list 180320_update'!$A$2:$S$835,10,FALSE))),IF(VLOOKUP($C1347,'sin-list 180320_update'!$B$2:$S$835,9,FALSE)="",NA(),VLOOKUP($C1347,'sin-list 180320_update'!$B$2:$S$835,9,FALSE)))</f>
        <v>#N/A</v>
      </c>
      <c r="N1347" s="76" t="e">
        <f>IF($C1347="-",IF($A1347="-",IF(VLOOKUP($D1347,'REACH Bilaga XVII_update'!$A$5:$E$131,4,FALSE)="",NA(),VLOOKUP($D1347,'REACH Bilaga XVII_update'!$A$5:$E$131,4,FALSE)),IF(VLOOKUP($A1347,'REACH Bilaga XVII_update'!$C$5:$D$131,2,FALSE)="",NA(),VLOOKUP($A1347,'REACH Bilaga XVII_update'!$C$5:$D$131,2,FALSE))),IF(VLOOKUP($C1347,'REACH Bilaga XVII_update'!$B$5:$D$131,3,FALSE)="",NA(),VLOOKUP($C1347,'REACH Bilaga XVII_update'!$B$5:$D$131,3,FALSE)))</f>
        <v>#N/A</v>
      </c>
      <c r="O1347" s="76" t="e">
        <f>IF($C1347="-",IF($A1347="-",IF(VLOOKUP($D1347,' REACH Bilaga 59_update'!$A$5:$E$210,5,FALSE)="",NA(),VLOOKUP($D1347,' REACH Bilaga 59_update'!$A$5:$E$210,5,FALSE)),IF(VLOOKUP($A1347,' REACH Bilaga 59_update'!$D$5:$E$210,2,FALSE)="",NA(),VLOOKUP($A1347,' REACH Bilaga 59_update'!$D$5:$E$210,2,FALSE))),IF(VLOOKUP($C1347,' REACH Bilaga 59_update'!$C$5:$E$210,3,FALSE)="",NA(),VLOOKUP($C1347,' REACH Bilaga 59_update'!$C$5:$E$210,3,FALSE)))</f>
        <v>#N/A</v>
      </c>
      <c r="P1347" s="76" t="e">
        <f>IF(C1347="-",IF(A1347="-",IFERROR(VLOOKUP($D1347,' REACH Bilaga 59_update'!$A$5:$F$210,MATCH(Sammanfattning!P$1,' REACH Bilaga 59_update'!$A$4:$F$4,0),FALSE),VLOOKUP($D1347,'REACH Bilaga XIV_update'!$A$4:$H$110,MATCH(Sammanfattning!P$1,'REACH Bilaga XIV_update'!$A$4:$H$4,0),FALSE)),IFERROR(VLOOKUP($A1347,' REACH Bilaga 59_update'!$D$5:$F$210,MATCH(Sammanfattning!P$1,' REACH Bilaga 59_update'!$D$4:$F$4,0),FALSE),VLOOKUP($A1347,'REACH Bilaga XIV_update'!$D$4:$H$110,MATCH(Sammanfattning!P$1,'REACH Bilaga XIV_update'!$D$4:$H$4,0),FALSE))),IFERROR(VLOOKUP($C1347,' REACH Bilaga 59_update'!$C$5:$F$210,MATCH(Sammanfattning!P$1,' REACH Bilaga 59_update'!$C$4:$F$4,0),FALSE),VLOOKUP($C1347,'REACH Bilaga XIV_update'!$C$4:$H$110,MATCH(Sammanfattning!P$1,'REACH Bilaga XIV_update'!$C$4:$H$4,0),FALSE)))</f>
        <v>#N/A</v>
      </c>
      <c r="Q1347" s="76" t="e">
        <f>IF($C1347="-",IF($A1347="-",IF(VLOOKUP($D1347,'REACH Bilaga XIV_update'!$A$5:$I$110,9,FALSE)="",NA(),VLOOKUP($D1347,'REACH Bilaga XIV_update'!$A$5:$I$110,9,FALSE)),IF(VLOOKUP($A1347,'REACH Bilaga XIV_update'!$D$5:$I$110,6,FALSE)="",NA(),VLOOKUP($A1347,'REACH Bilaga XIV_update'!$D$5:$I$110,6,FALSE))),IF(VLOOKUP($C1347,'REACH Bilaga XIV_update'!$C$5:$I$110,7,FALSE)="",NA(),VLOOKUP($C1347,'REACH Bilaga XIV_update'!$C$5:$I$110,7,FALSE)))</f>
        <v>#N/A</v>
      </c>
      <c r="R1347" s="76" t="e">
        <f>IF($C1347="-",IF($A1347="-",IF(VLOOKUP($D1347,CoRAP_update!$A$5:$O$376,15,FALSE)="",NA(),VLOOKUP($D1347,CoRAP_update!$A$5:$O$376,15,FALSE)),IF(VLOOKUP($A1347,CoRAP_update!$D$5:$O$376,12,FALSE)="",NA(),VLOOKUP($A1347,CoRAP_update!$D$5:$O$376,12,FALSE))),IF(VLOOKUP($C1347,CoRAP_update!$C$5:$O$376,13,FALSE)="",NA(),VLOOKUP($C1347,CoRAP_update!$C$5:$O$376,13,FALSE)))</f>
        <v>#N/A</v>
      </c>
      <c r="S1347" s="144" t="e">
        <f>IF($C1347="-",IF($A1347="-",VLOOKUP($D1347,CoRAP_update!$A$5:$J$376,MATCH(Sammanfattning!S$1,CoRAP_update!$A$4:$J$4,0),FALSE),VLOOKUP($A1347,CoRAP_update!$D$5:$J$376,MATCH(Sammanfattning!S$1,CoRAP_update!$D$4:$J$4,0),FALSE)),VLOOKUP($C1347,CoRAP_update!$C$5:$J$376,MATCH(Sammanfattning!S$1,CoRAP_update!$C$4:$J$4,0),FALSE))</f>
        <v>#N/A</v>
      </c>
      <c r="T1347" s="76" t="str">
        <f>IF($A1347="-",VLOOKUP($D1347,EDC_update!$C$2:$F$450,4,FALSE),VLOOKUP($A1347,EDC_update!$B$2:$F$450,5,FALSE))</f>
        <v>CAT2</v>
      </c>
      <c r="V1347" s="78">
        <f>IF(IFERROR(SEARCH("PBT",P1347),99)=99,IF(IFERROR(SEARCH("suspected PBT",S1347),99)=99,IF(IFERROR(SEARCH("concluded to be PBT",K1347),99)=99,IF(IFERROR(SEARCH("PBT",S1347),99)=99,IF(IFERROR(SEARCH("PBT cand",L1347),99)=99,IF(IFERROR(SEARCH("PBT",L1347),99)=99,IF(IFERROR(SEARCH("persistent, bioackumulative and toxic properties",K1347),99)=99,0,Scoring!$E$3),Scoring!$E$3),Scoring!$E$7),Scoring!$E$3),Scoring!$E$5),Scoring!$E$6),Scoring!$E$3)</f>
        <v>0</v>
      </c>
      <c r="W1347" s="78">
        <f>IF(IFERROR(SEARCH("vPvB",P1347),99)=99,IF(IFERROR(SEARCH("suspected pbt/vPvB",S1347),99)=99,IF(IFERROR(SEARCH("vPvB",S1347),99)=99,IF(IFERROR(SEARCH("concluded to be a vPvB",S1347),99)=99,IF(IFERROR(SEARCH("identified as vPvB",K1347),99)=99,IF(IFERROR(SEARCH("concluded to be a vPvB",K1347),99)=99,IF(IFERROR(SEARCH("concluded to be both pbt and vPvB",S1347),99)=99,IF(IFERROR(SEARCH("concluded to be both pbt and vPvB",K1347),99)=99,0,Scoring!$E$5),Scoring!$E$5),Scoring!$E$5),Scoring!$E$5),Scoring!$E$5),Scoring!$E$4),Scoring!$E$6),Scoring!$E$4)</f>
        <v>0</v>
      </c>
      <c r="X1347" s="78">
        <f>IF(IFERROR(SEARCH("H410",N1347),99)=99,IF(IFERROR(SEARCH("H410",O1347),99)=99,IF(IFERROR(SEARCH("H410",Q1347),99)=99,IF(IFERROR(SEARCH("H410",M1347),99)=99,IF(IFERROR(SEARCH("H410",R1347),99)=99,IF(IFERROR(SEARCH("H411",N1347),99)=99,IF(IFERROR(SEARCH("H411",O1347),99)=99,IF(IFERROR(SEARCH("H411",Q1347),99)=99,IF(IFERROR(SEARCH("H411",M1347),99)=99,IF(IFERROR(SEARCH("H411",R1347),99)=99,IF(IFERROR(SEARCH("H413",N1347),99)=99,IF(IFERROR(SEARCH("H413",O1347),99)=99,IF(IFERROR(SEARCH("H413",Q1347),99)=99,IF(IFERROR(SEARCH("H413",M1347),99)=99,IF(IFERROR(SEARCH("H413",R1347),99)=99,IF(IFERROR(SEARCH("H412",N1347),99)=99,IF(IFERROR(SEARCH("H412",O1347),99)=99,IF(IFERROR(SEARCH("H412",Q1347),99)=99,IF(IFERROR(SEARCH("H412",M1347),99)=99,IF(IFERROR(SEARCH("H412",R1347),99)=99,0,Scoring!$E$2),Scoring!$E$2),Scoring!$E$2),Scoring!$E$2),Scoring!$E$2),Scoring!$E$2),Scoring!$E$2),Scoring!$E$2),Scoring!$E$2),Scoring!$E$2),Scoring!$E$2),Scoring!$E$2),Scoring!$E$2),Scoring!$E$2),Scoring!$E$2),Scoring!$E$2),Scoring!$E$2),Scoring!$E$2),Scoring!$E$2),Scoring!$E$2)</f>
        <v>0</v>
      </c>
      <c r="Y1347" s="78">
        <f>IF(IFERROR(SEARCH("CMR",K1347),99)=99,IF(IFERROR(SEARCH("Suspected CMR",S1347),99)=99,IF(IFERROR(SEARCH("CMR",S1347),99)=99,0,Scoring!$E$8),Scoring!$E$9),Scoring!$E$8)</f>
        <v>0</v>
      </c>
      <c r="Z1347" s="78">
        <f>IF(IFERROR(SEARCH("H350",N1347),99)=99,IF(IFERROR(SEARCH("H350",O1347),99)=99,IF(IFERROR(SEARCH("H350",Q1347),99)=99,IF(IFERROR(SEARCH("H350",M1347),99)=99,IF(IFERROR(SEARCH("H350",R1347),99)=99,IF(IFERROR(SEARCH("H351",N1347),99)=99,IF(IFERROR(SEARCH("H351",O1347),99)=99,IF(IFERROR(SEARCH("H351",Q1347),99)=99,IF(IFERROR(SEARCH("H351",M1347),99)=99,IF(IFERROR(SEARCH("H351",R1347),99)=99,IF(IFERROR(SEARCH("carcinogenic",P1347),99)=99,IF(IFERROR(SEARCH("suspected carcinogenic",S1347),99)=99,0,Scoring!$E$12),Scoring!$E$11),Scoring!$E$10),Scoring!$E$10),Scoring!$E$10),Scoring!$E$10),Scoring!$E$10),Scoring!$E$10),Scoring!$E$10),Scoring!$E$10),Scoring!$E$10),Scoring!$E$10)</f>
        <v>0</v>
      </c>
      <c r="AA1347" s="78">
        <f>IF(IFERROR(SEARCH("H340",N1347),99)=99,IF(IFERROR(SEARCH("H340",O1347),99)=99,IF(IFERROR(SEARCH("H340",Q1347),99)=99,IF(IFERROR(SEARCH("H340",M1347),99)=99,IF(IFERROR(SEARCH("H340",R1347),99)=99,IF(IFERROR(SEARCH("H341",N1347),99)=99,IF(IFERROR(SEARCH("H341",O1347),99)=99,IF(IFERROR(SEARCH("H341",Q1347),99)=99,IF(IFERROR(SEARCH("H341",M1347),99)=99,IF(IFERROR(SEARCH("H341",R1347),99)=99,IF(IFERROR(SEARCH("mutagenic",P1347),99)=99,IF(IFERROR(SEARCH("suspected mutagenic",S1347),99)=99,0,Scoring!$E$15),Scoring!$E$14),Scoring!$E$13),Scoring!$E$13),Scoring!$E$13),Scoring!$E$13),Scoring!$E$13),Scoring!$E$13),Scoring!$E$13),Scoring!$E$13),Scoring!$E$13),Scoring!$E$13)</f>
        <v>0</v>
      </c>
      <c r="AB1347" s="78">
        <f>IF(IFERROR(SEARCH("H360",N1347),99)=99,IF(IFERROR(SEARCH("H360",O1347),99)=99,IF(IFERROR(SEARCH("H360",Q1347),99)=99,IF(IFERROR(SEARCH("H360",M1347),99)=99,IF(IFERROR(SEARCH("H360",R1347),99)=99,IF(IFERROR(SEARCH("H361",N1347),99)=99,IF(IFERROR(SEARCH("H361",O1347),99)=99,IF(IFERROR(SEARCH("H361",Q1347),99)=99,IF(IFERROR(SEARCH("H361",M1347),99)=99,IF(IFERROR(SEARCH("H361",R1347),99)=99,IF(IFERROR(SEARCH("reproduction",P1347),99)=99,IF(IFERROR(SEARCH("suspected reprotoxic",S1347),99)=99,IF(IFERROR(SEARCH("reprotoxic",S1347),99)=99,IF(IFERROR(SEARCH("reprotoxic",K1347),99)=99,0,Scoring!$E$18),Scoring!$E$18),Scoring!$E$19),Scoring!$E$17),Scoring!$E$16),Scoring!$E$16),Scoring!$E$16),Scoring!$E$16),Scoring!$E$16),Scoring!$E$16),Scoring!$E$16),Scoring!$E$16),Scoring!$E$16),Scoring!$E$16)</f>
        <v>0</v>
      </c>
      <c r="AC1347" s="78">
        <f>IF(IFERROR(SEARCH("57f",L1347),99)=99,IF(IFERROR(SEARCH("57(f)",P1347),99)=99,0,Scoring!$E$20),Scoring!$E$20)</f>
        <v>0</v>
      </c>
      <c r="AD1347" s="78">
        <f>IF(IFERROR(SEARCH("CAT1",T1347),99)=99,IF(IFERROR(SEARCH("CAT2",T1347),99)=99,IF(IFERROR(SEARCH("CAT3",T1347),99)=99,IF(IFERROR(SEARCH("concluded to be endocrine",K1347),99)=99,IF(IFERROR(SEARCH("categorised as endocrine",K1347),99)=99,IF(IFERROR(SEARCH("endocrine disrupting",P1347),99)=99,IF(IFERROR(SEARCH("endocrine disrupting",K1347),99)=99,IF(IFERROR(SEARCH("suspected endocrine",S1347),99)=99,IF(IFERROR(SEARCH("potential endocrine",S1347),99)=99,0,Scoring!$E$25),Scoring!$E$25),Scoring!$E$24),Scoring!$E$24),Scoring!$E$24),Scoring!$E$24),Scoring!$E$23),Scoring!$E$22),Scoring!$E$21)</f>
        <v>0.5</v>
      </c>
      <c r="AE1347" s="78">
        <f>IF(IFERROR(SEARCH("suspected sensitiser",S1347),99)=99,IF(IFERROR(SEARCH("sensitiser",S1347),99)=99,IF(IFERROR(SEARCH("other hazard based concern",S1347),99)=99,0,Scoring!$E$28),Scoring!$E$26),Scoring!$E$27)</f>
        <v>0</v>
      </c>
      <c r="AF1347" s="78">
        <f>IF(IFERROR(M1347,1)=1,IF(IFERROR(N1347,1)=1,IF(IFERROR(O1347,1)=1,IF(IFERROR(Q1347,1)=1,IF(IFERROR(R1347,1)=1,IF(IFERROR(T1347,1)=1,IF(IFERROR(K1347,1)=1,IF(IFERROR(P1347,1)=1,IF(IFERROR(S1347,1)=1,Scoring!$E$29,0),0),0),0),0),0),0),0),0)</f>
        <v>0</v>
      </c>
      <c r="AG1347" s="78">
        <f t="shared" si="92"/>
        <v>0.5</v>
      </c>
      <c r="AI1347" s="93"/>
      <c r="AJ1347" s="94"/>
      <c r="AK1347" s="76"/>
      <c r="AL1347" s="75"/>
      <c r="AN1347" s="79"/>
      <c r="AO1347" s="79"/>
      <c r="AP1347" s="79"/>
      <c r="AQ1347" s="79"/>
      <c r="AR1347" s="79"/>
      <c r="AS1347" s="78"/>
      <c r="AU1347" s="79">
        <f>IF(IFERROR(F1347,99)=99,IF(IFERROR(G1347,99)=99,IF(IFERROR(H1347,99)=99,IF(IFERROR(I1347,99)=99,IF(IFERROR(E1347,99)=99,IF(IFERROR(J1347,99)=99,0,Scoring!$B$7),Scoring!$B$3),Scoring!$B$2),Scoring!$B$6),Scoring!$B$5),Scoring!$B$4)</f>
        <v>0.3</v>
      </c>
      <c r="AV1347" s="78">
        <f t="shared" si="93"/>
        <v>0.15</v>
      </c>
      <c r="AW1347" s="78"/>
      <c r="AX1347" s="66"/>
      <c r="AY1347" s="78"/>
      <c r="AZ1347" s="76"/>
      <c r="BB1347" s="76"/>
    </row>
    <row r="1348" spans="1:54" x14ac:dyDescent="0.25">
      <c r="A1348" s="89" t="s">
        <v>6759</v>
      </c>
      <c r="B1348" s="89" t="s">
        <v>30</v>
      </c>
      <c r="C1348" s="89" t="s">
        <v>30</v>
      </c>
      <c r="D1348" s="89" t="s">
        <v>6760</v>
      </c>
      <c r="E1348" s="76" t="e">
        <f>IF(C1348="-",IF(A1348="-",VLOOKUP(D1348,'sin-list 180320_update'!$C$2:$C$835,1,FALSE),VLOOKUP(A1348,'sin-list 180320_update'!$A$2:$A$835,1,FALSE)),VLOOKUP(C1348,'sin-list 180320_update'!$B$2:$B$835,1,FALSE))</f>
        <v>#N/A</v>
      </c>
      <c r="F1348" s="76" t="e">
        <f>IF($C1348="-",IF($A1348="-",VLOOKUP($D1348,'REACH Bilaga XVII_update'!$A$5:$A$131,1,FALSE),VLOOKUP($A1348,'REACH Bilaga XVII_update'!$C$5:$C$131,1,FALSE)),VLOOKUP($C1348,'REACH Bilaga XVII_update'!$B$5:$B$131,1,FALSE))</f>
        <v>#N/A</v>
      </c>
      <c r="G1348" s="76" t="e">
        <f>IF($C1348="-",IF($A1348="-",VLOOKUP($D1348,' REACH Bilaga 59_update'!$A$5:$A$210,1,FALSE),VLOOKUP($A1348,' REACH Bilaga 59_update'!$D$5:$D$210,1,FALSE)),VLOOKUP($C1348,' REACH Bilaga 59_update'!$C$5:$C$210,1,FALSE))</f>
        <v>#N/A</v>
      </c>
      <c r="H1348" s="76" t="e">
        <f>IF($C1348="-",IF($A1348="-",VLOOKUP($D1348,'REACH Bilaga XIV_update'!$A$5:$A$110,1,FALSE),VLOOKUP($A1348,'REACH Bilaga XIV_update'!$D$5:$D$110,1,FALSE)),VLOOKUP($C1348,'REACH Bilaga XIV_update'!$C$5:$C$110,1,FALSE))</f>
        <v>#N/A</v>
      </c>
      <c r="I1348" s="76" t="e">
        <f>IF($C1348="-",IF($A1348="-",VLOOKUP($D1348,CoRAP_update!$A$5:$A$376,1,FALSE),VLOOKUP($A1348,CoRAP_update!$D$5:$D$376,1,FALSE)),VLOOKUP($C1348,CoRAP_update!$C$5:$C$376,1,FALSE))</f>
        <v>#N/A</v>
      </c>
      <c r="J1348" s="76" t="str">
        <f>IF($C1348="-",IF($A1348="-",VLOOKUP($D1348,EDC_update!$C$2:$C$450,1,FALSE),VLOOKUP($A1348,EDC_update!$B$2:$B$450,1,FALSE)),VLOOKUP($C1348,EDC_update!$L$2:$L$450,1,FALSE))</f>
        <v>83704-53-4</v>
      </c>
      <c r="K1348" s="76" t="e">
        <f>IF($C1348="-",IF($A1348="-",IF(VLOOKUP($D1348,'sin-list 180320_update'!$C$2:$S$835,3,FALSE)="",NA(),VLOOKUP($D1348,'sin-list 180320_update'!$C$2:$S$835,3,FALSE)),IF(VLOOKUP($A1348,'sin-list 180320_update'!$A$2:$S$835,5,FALSE)="",NA(),VLOOKUP($A1348,'sin-list 180320_update'!$A$2:$S$835,5,FALSE))),IF(VLOOKUP($C1348,'sin-list 180320_update'!$B$2:$S$835,4,FALSE)="",NA(),VLOOKUP($C1348,'sin-list 180320_update'!$B$2:$S$835,4,FALSE)))</f>
        <v>#N/A</v>
      </c>
      <c r="L1348" s="76" t="e">
        <f>IF($C1348="-",IF($A1348="-",VLOOKUP($D1348,'sin-list 180320_update'!$C$2:$S$835,6,FALSE),VLOOKUP($A1348,'sin-list 180320_update'!$A$2:$S$835,8,FALSE)),VLOOKUP($C1348,'sin-list 180320_update'!$B$2:$S$835,7,FALSE))</f>
        <v>#N/A</v>
      </c>
      <c r="M1348" s="76" t="e">
        <f>IF($C1348="-",IF($A1348="-",IF(VLOOKUP($D1348,'sin-list 180320_update'!$C$2:$S$835,8,FALSE)="",NA(),VLOOKUP($D1348,'sin-list 180320_update'!$C$2:$S$835,8,FALSE)),IF(VLOOKUP($A1348,'sin-list 180320_update'!$A$2:$S$835,10,FALSE)="",NA(),VLOOKUP($A1348,'sin-list 180320_update'!$A$2:$S$835,10,FALSE))),IF(VLOOKUP($C1348,'sin-list 180320_update'!$B$2:$S$835,9,FALSE)="",NA(),VLOOKUP($C1348,'sin-list 180320_update'!$B$2:$S$835,9,FALSE)))</f>
        <v>#N/A</v>
      </c>
      <c r="N1348" s="76" t="e">
        <f>IF($C1348="-",IF($A1348="-",IF(VLOOKUP($D1348,'REACH Bilaga XVII_update'!$A$5:$E$131,4,FALSE)="",NA(),VLOOKUP($D1348,'REACH Bilaga XVII_update'!$A$5:$E$131,4,FALSE)),IF(VLOOKUP($A1348,'REACH Bilaga XVII_update'!$C$5:$D$131,2,FALSE)="",NA(),VLOOKUP($A1348,'REACH Bilaga XVII_update'!$C$5:$D$131,2,FALSE))),IF(VLOOKUP($C1348,'REACH Bilaga XVII_update'!$B$5:$D$131,3,FALSE)="",NA(),VLOOKUP($C1348,'REACH Bilaga XVII_update'!$B$5:$D$131,3,FALSE)))</f>
        <v>#N/A</v>
      </c>
      <c r="O1348" s="76" t="e">
        <f>IF($C1348="-",IF($A1348="-",IF(VLOOKUP($D1348,' REACH Bilaga 59_update'!$A$5:$E$210,5,FALSE)="",NA(),VLOOKUP($D1348,' REACH Bilaga 59_update'!$A$5:$E$210,5,FALSE)),IF(VLOOKUP($A1348,' REACH Bilaga 59_update'!$D$5:$E$210,2,FALSE)="",NA(),VLOOKUP($A1348,' REACH Bilaga 59_update'!$D$5:$E$210,2,FALSE))),IF(VLOOKUP($C1348,' REACH Bilaga 59_update'!$C$5:$E$210,3,FALSE)="",NA(),VLOOKUP($C1348,' REACH Bilaga 59_update'!$C$5:$E$210,3,FALSE)))</f>
        <v>#N/A</v>
      </c>
      <c r="P1348" s="76" t="e">
        <f>IF(C1348="-",IF(A1348="-",IFERROR(VLOOKUP($D1348,' REACH Bilaga 59_update'!$A$5:$F$210,MATCH(Sammanfattning!P$1,' REACH Bilaga 59_update'!$A$4:$F$4,0),FALSE),VLOOKUP($D1348,'REACH Bilaga XIV_update'!$A$4:$H$110,MATCH(Sammanfattning!P$1,'REACH Bilaga XIV_update'!$A$4:$H$4,0),FALSE)),IFERROR(VLOOKUP($A1348,' REACH Bilaga 59_update'!$D$5:$F$210,MATCH(Sammanfattning!P$1,' REACH Bilaga 59_update'!$D$4:$F$4,0),FALSE),VLOOKUP($A1348,'REACH Bilaga XIV_update'!$D$4:$H$110,MATCH(Sammanfattning!P$1,'REACH Bilaga XIV_update'!$D$4:$H$4,0),FALSE))),IFERROR(VLOOKUP($C1348,' REACH Bilaga 59_update'!$C$5:$F$210,MATCH(Sammanfattning!P$1,' REACH Bilaga 59_update'!$C$4:$F$4,0),FALSE),VLOOKUP($C1348,'REACH Bilaga XIV_update'!$C$4:$H$110,MATCH(Sammanfattning!P$1,'REACH Bilaga XIV_update'!$C$4:$H$4,0),FALSE)))</f>
        <v>#N/A</v>
      </c>
      <c r="Q1348" s="76" t="e">
        <f>IF($C1348="-",IF($A1348="-",IF(VLOOKUP($D1348,'REACH Bilaga XIV_update'!$A$5:$I$110,9,FALSE)="",NA(),VLOOKUP($D1348,'REACH Bilaga XIV_update'!$A$5:$I$110,9,FALSE)),IF(VLOOKUP($A1348,'REACH Bilaga XIV_update'!$D$5:$I$110,6,FALSE)="",NA(),VLOOKUP($A1348,'REACH Bilaga XIV_update'!$D$5:$I$110,6,FALSE))),IF(VLOOKUP($C1348,'REACH Bilaga XIV_update'!$C$5:$I$110,7,FALSE)="",NA(),VLOOKUP($C1348,'REACH Bilaga XIV_update'!$C$5:$I$110,7,FALSE)))</f>
        <v>#N/A</v>
      </c>
      <c r="R1348" s="76" t="e">
        <f>IF($C1348="-",IF($A1348="-",IF(VLOOKUP($D1348,CoRAP_update!$A$5:$O$376,15,FALSE)="",NA(),VLOOKUP($D1348,CoRAP_update!$A$5:$O$376,15,FALSE)),IF(VLOOKUP($A1348,CoRAP_update!$D$5:$O$376,12,FALSE)="",NA(),VLOOKUP($A1348,CoRAP_update!$D$5:$O$376,12,FALSE))),IF(VLOOKUP($C1348,CoRAP_update!$C$5:$O$376,13,FALSE)="",NA(),VLOOKUP($C1348,CoRAP_update!$C$5:$O$376,13,FALSE)))</f>
        <v>#N/A</v>
      </c>
      <c r="S1348" s="144" t="e">
        <f>IF($C1348="-",IF($A1348="-",VLOOKUP($D1348,CoRAP_update!$A$5:$J$376,MATCH(Sammanfattning!S$1,CoRAP_update!$A$4:$J$4,0),FALSE),VLOOKUP($A1348,CoRAP_update!$D$5:$J$376,MATCH(Sammanfattning!S$1,CoRAP_update!$D$4:$J$4,0),FALSE)),VLOOKUP($C1348,CoRAP_update!$C$5:$J$376,MATCH(Sammanfattning!S$1,CoRAP_update!$C$4:$J$4,0),FALSE))</f>
        <v>#N/A</v>
      </c>
      <c r="T1348" s="76" t="str">
        <f>IF($A1348="-",VLOOKUP($D1348,EDC_update!$C$2:$F$450,4,FALSE),VLOOKUP($A1348,EDC_update!$B$2:$F$450,5,FALSE))</f>
        <v>CAT2</v>
      </c>
      <c r="V1348" s="78">
        <f>IF(IFERROR(SEARCH("PBT",P1348),99)=99,IF(IFERROR(SEARCH("suspected PBT",S1348),99)=99,IF(IFERROR(SEARCH("concluded to be PBT",K1348),99)=99,IF(IFERROR(SEARCH("PBT",S1348),99)=99,IF(IFERROR(SEARCH("PBT cand",L1348),99)=99,IF(IFERROR(SEARCH("PBT",L1348),99)=99,IF(IFERROR(SEARCH("persistent, bioackumulative and toxic properties",K1348),99)=99,0,Scoring!$E$3),Scoring!$E$3),Scoring!$E$7),Scoring!$E$3),Scoring!$E$5),Scoring!$E$6),Scoring!$E$3)</f>
        <v>0</v>
      </c>
      <c r="W1348" s="78">
        <f>IF(IFERROR(SEARCH("vPvB",P1348),99)=99,IF(IFERROR(SEARCH("suspected pbt/vPvB",S1348),99)=99,IF(IFERROR(SEARCH("vPvB",S1348),99)=99,IF(IFERROR(SEARCH("concluded to be a vPvB",S1348),99)=99,IF(IFERROR(SEARCH("identified as vPvB",K1348),99)=99,IF(IFERROR(SEARCH("concluded to be a vPvB",K1348),99)=99,IF(IFERROR(SEARCH("concluded to be both pbt and vPvB",S1348),99)=99,IF(IFERROR(SEARCH("concluded to be both pbt and vPvB",K1348),99)=99,0,Scoring!$E$5),Scoring!$E$5),Scoring!$E$5),Scoring!$E$5),Scoring!$E$5),Scoring!$E$4),Scoring!$E$6),Scoring!$E$4)</f>
        <v>0</v>
      </c>
      <c r="X1348" s="78">
        <f>IF(IFERROR(SEARCH("H410",N1348),99)=99,IF(IFERROR(SEARCH("H410",O1348),99)=99,IF(IFERROR(SEARCH("H410",Q1348),99)=99,IF(IFERROR(SEARCH("H410",M1348),99)=99,IF(IFERROR(SEARCH("H410",R1348),99)=99,IF(IFERROR(SEARCH("H411",N1348),99)=99,IF(IFERROR(SEARCH("H411",O1348),99)=99,IF(IFERROR(SEARCH("H411",Q1348),99)=99,IF(IFERROR(SEARCH("H411",M1348),99)=99,IF(IFERROR(SEARCH("H411",R1348),99)=99,IF(IFERROR(SEARCH("H413",N1348),99)=99,IF(IFERROR(SEARCH("H413",O1348),99)=99,IF(IFERROR(SEARCH("H413",Q1348),99)=99,IF(IFERROR(SEARCH("H413",M1348),99)=99,IF(IFERROR(SEARCH("H413",R1348),99)=99,IF(IFERROR(SEARCH("H412",N1348),99)=99,IF(IFERROR(SEARCH("H412",O1348),99)=99,IF(IFERROR(SEARCH("H412",Q1348),99)=99,IF(IFERROR(SEARCH("H412",M1348),99)=99,IF(IFERROR(SEARCH("H412",R1348),99)=99,0,Scoring!$E$2),Scoring!$E$2),Scoring!$E$2),Scoring!$E$2),Scoring!$E$2),Scoring!$E$2),Scoring!$E$2),Scoring!$E$2),Scoring!$E$2),Scoring!$E$2),Scoring!$E$2),Scoring!$E$2),Scoring!$E$2),Scoring!$E$2),Scoring!$E$2),Scoring!$E$2),Scoring!$E$2),Scoring!$E$2),Scoring!$E$2),Scoring!$E$2)</f>
        <v>0</v>
      </c>
      <c r="Y1348" s="78">
        <f>IF(IFERROR(SEARCH("CMR",K1348),99)=99,IF(IFERROR(SEARCH("Suspected CMR",S1348),99)=99,IF(IFERROR(SEARCH("CMR",S1348),99)=99,0,Scoring!$E$8),Scoring!$E$9),Scoring!$E$8)</f>
        <v>0</v>
      </c>
      <c r="Z1348" s="78">
        <f>IF(IFERROR(SEARCH("H350",N1348),99)=99,IF(IFERROR(SEARCH("H350",O1348),99)=99,IF(IFERROR(SEARCH("H350",Q1348),99)=99,IF(IFERROR(SEARCH("H350",M1348),99)=99,IF(IFERROR(SEARCH("H350",R1348),99)=99,IF(IFERROR(SEARCH("H351",N1348),99)=99,IF(IFERROR(SEARCH("H351",O1348),99)=99,IF(IFERROR(SEARCH("H351",Q1348),99)=99,IF(IFERROR(SEARCH("H351",M1348),99)=99,IF(IFERROR(SEARCH("H351",R1348),99)=99,IF(IFERROR(SEARCH("carcinogenic",P1348),99)=99,IF(IFERROR(SEARCH("suspected carcinogenic",S1348),99)=99,0,Scoring!$E$12),Scoring!$E$11),Scoring!$E$10),Scoring!$E$10),Scoring!$E$10),Scoring!$E$10),Scoring!$E$10),Scoring!$E$10),Scoring!$E$10),Scoring!$E$10),Scoring!$E$10),Scoring!$E$10)</f>
        <v>0</v>
      </c>
      <c r="AA1348" s="78">
        <f>IF(IFERROR(SEARCH("H340",N1348),99)=99,IF(IFERROR(SEARCH("H340",O1348),99)=99,IF(IFERROR(SEARCH("H340",Q1348),99)=99,IF(IFERROR(SEARCH("H340",M1348),99)=99,IF(IFERROR(SEARCH("H340",R1348),99)=99,IF(IFERROR(SEARCH("H341",N1348),99)=99,IF(IFERROR(SEARCH("H341",O1348),99)=99,IF(IFERROR(SEARCH("H341",Q1348),99)=99,IF(IFERROR(SEARCH("H341",M1348),99)=99,IF(IFERROR(SEARCH("H341",R1348),99)=99,IF(IFERROR(SEARCH("mutagenic",P1348),99)=99,IF(IFERROR(SEARCH("suspected mutagenic",S1348),99)=99,0,Scoring!$E$15),Scoring!$E$14),Scoring!$E$13),Scoring!$E$13),Scoring!$E$13),Scoring!$E$13),Scoring!$E$13),Scoring!$E$13),Scoring!$E$13),Scoring!$E$13),Scoring!$E$13),Scoring!$E$13)</f>
        <v>0</v>
      </c>
      <c r="AB1348" s="78">
        <f>IF(IFERROR(SEARCH("H360",N1348),99)=99,IF(IFERROR(SEARCH("H360",O1348),99)=99,IF(IFERROR(SEARCH("H360",Q1348),99)=99,IF(IFERROR(SEARCH("H360",M1348),99)=99,IF(IFERROR(SEARCH("H360",R1348),99)=99,IF(IFERROR(SEARCH("H361",N1348),99)=99,IF(IFERROR(SEARCH("H361",O1348),99)=99,IF(IFERROR(SEARCH("H361",Q1348),99)=99,IF(IFERROR(SEARCH("H361",M1348),99)=99,IF(IFERROR(SEARCH("H361",R1348),99)=99,IF(IFERROR(SEARCH("reproduction",P1348),99)=99,IF(IFERROR(SEARCH("suspected reprotoxic",S1348),99)=99,IF(IFERROR(SEARCH("reprotoxic",S1348),99)=99,IF(IFERROR(SEARCH("reprotoxic",K1348),99)=99,0,Scoring!$E$18),Scoring!$E$18),Scoring!$E$19),Scoring!$E$17),Scoring!$E$16),Scoring!$E$16),Scoring!$E$16),Scoring!$E$16),Scoring!$E$16),Scoring!$E$16),Scoring!$E$16),Scoring!$E$16),Scoring!$E$16),Scoring!$E$16)</f>
        <v>0</v>
      </c>
      <c r="AC1348" s="78">
        <f>IF(IFERROR(SEARCH("57f",L1348),99)=99,IF(IFERROR(SEARCH("57(f)",P1348),99)=99,0,Scoring!$E$20),Scoring!$E$20)</f>
        <v>0</v>
      </c>
      <c r="AD1348" s="78">
        <f>IF(IFERROR(SEARCH("CAT1",T1348),99)=99,IF(IFERROR(SEARCH("CAT2",T1348),99)=99,IF(IFERROR(SEARCH("CAT3",T1348),99)=99,IF(IFERROR(SEARCH("concluded to be endocrine",K1348),99)=99,IF(IFERROR(SEARCH("categorised as endocrine",K1348),99)=99,IF(IFERROR(SEARCH("endocrine disrupting",P1348),99)=99,IF(IFERROR(SEARCH("endocrine disrupting",K1348),99)=99,IF(IFERROR(SEARCH("suspected endocrine",S1348),99)=99,IF(IFERROR(SEARCH("potential endocrine",S1348),99)=99,0,Scoring!$E$25),Scoring!$E$25),Scoring!$E$24),Scoring!$E$24),Scoring!$E$24),Scoring!$E$24),Scoring!$E$23),Scoring!$E$22),Scoring!$E$21)</f>
        <v>0.5</v>
      </c>
      <c r="AE1348" s="78">
        <f>IF(IFERROR(SEARCH("suspected sensitiser",S1348),99)=99,IF(IFERROR(SEARCH("sensitiser",S1348),99)=99,IF(IFERROR(SEARCH("other hazard based concern",S1348),99)=99,0,Scoring!$E$28),Scoring!$E$26),Scoring!$E$27)</f>
        <v>0</v>
      </c>
      <c r="AF1348" s="78">
        <f>IF(IFERROR(M1348,1)=1,IF(IFERROR(N1348,1)=1,IF(IFERROR(O1348,1)=1,IF(IFERROR(Q1348,1)=1,IF(IFERROR(R1348,1)=1,IF(IFERROR(T1348,1)=1,IF(IFERROR(K1348,1)=1,IF(IFERROR(P1348,1)=1,IF(IFERROR(S1348,1)=1,Scoring!$E$29,0),0),0),0),0),0),0),0),0)</f>
        <v>0</v>
      </c>
      <c r="AG1348" s="78">
        <f t="shared" si="92"/>
        <v>0.5</v>
      </c>
      <c r="AI1348" s="93"/>
      <c r="AJ1348" s="94"/>
      <c r="AK1348" s="76"/>
      <c r="AL1348" s="75"/>
      <c r="AN1348" s="79"/>
      <c r="AO1348" s="79"/>
      <c r="AP1348" s="79"/>
      <c r="AQ1348" s="79"/>
      <c r="AR1348" s="79"/>
      <c r="AS1348" s="78"/>
      <c r="AU1348" s="79">
        <f>IF(IFERROR(F1348,99)=99,IF(IFERROR(G1348,99)=99,IF(IFERROR(H1348,99)=99,IF(IFERROR(I1348,99)=99,IF(IFERROR(E1348,99)=99,IF(IFERROR(J1348,99)=99,0,Scoring!$B$7),Scoring!$B$3),Scoring!$B$2),Scoring!$B$6),Scoring!$B$5),Scoring!$B$4)</f>
        <v>0.3</v>
      </c>
      <c r="AV1348" s="78">
        <f t="shared" si="93"/>
        <v>0.15</v>
      </c>
      <c r="AW1348" s="78"/>
      <c r="AX1348" s="66"/>
      <c r="AY1348" s="78"/>
      <c r="AZ1348" s="76"/>
      <c r="BB1348" s="76"/>
    </row>
    <row r="1349" spans="1:54" x14ac:dyDescent="0.25">
      <c r="A1349" s="89" t="s">
        <v>6610</v>
      </c>
      <c r="B1349" s="89" t="s">
        <v>30</v>
      </c>
      <c r="C1349" s="89" t="s">
        <v>30</v>
      </c>
      <c r="D1349" s="89" t="s">
        <v>7185</v>
      </c>
      <c r="E1349" s="76" t="e">
        <f>IF(C1349="-",IF(A1349="-",VLOOKUP(D1349,'sin-list 180320_update'!$C$2:$C$835,1,FALSE),VLOOKUP(A1349,'sin-list 180320_update'!$A$2:$A$835,1,FALSE)),VLOOKUP(C1349,'sin-list 180320_update'!$B$2:$B$835,1,FALSE))</f>
        <v>#N/A</v>
      </c>
      <c r="F1349" s="76" t="e">
        <f>IF($C1349="-",IF($A1349="-",VLOOKUP($D1349,'REACH Bilaga XVII_update'!$A$5:$A$131,1,FALSE),VLOOKUP($A1349,'REACH Bilaga XVII_update'!$C$5:$C$131,1,FALSE)),VLOOKUP($C1349,'REACH Bilaga XVII_update'!$B$5:$B$131,1,FALSE))</f>
        <v>#N/A</v>
      </c>
      <c r="G1349" s="76" t="e">
        <f>IF($C1349="-",IF($A1349="-",VLOOKUP($D1349,' REACH Bilaga 59_update'!$A$5:$A$210,1,FALSE),VLOOKUP($A1349,' REACH Bilaga 59_update'!$D$5:$D$210,1,FALSE)),VLOOKUP($C1349,' REACH Bilaga 59_update'!$C$5:$C$210,1,FALSE))</f>
        <v>#N/A</v>
      </c>
      <c r="H1349" s="76" t="e">
        <f>IF($C1349="-",IF($A1349="-",VLOOKUP($D1349,'REACH Bilaga XIV_update'!$A$5:$A$110,1,FALSE),VLOOKUP($A1349,'REACH Bilaga XIV_update'!$D$5:$D$110,1,FALSE)),VLOOKUP($C1349,'REACH Bilaga XIV_update'!$C$5:$C$110,1,FALSE))</f>
        <v>#N/A</v>
      </c>
      <c r="I1349" s="76" t="e">
        <f>IF($C1349="-",IF($A1349="-",VLOOKUP($D1349,CoRAP_update!$A$5:$A$376,1,FALSE),VLOOKUP($A1349,CoRAP_update!$D$5:$D$376,1,FALSE)),VLOOKUP($C1349,CoRAP_update!$C$5:$C$376,1,FALSE))</f>
        <v>#N/A</v>
      </c>
      <c r="J1349" s="76" t="str">
        <f>IF($C1349="-",IF($A1349="-",VLOOKUP($D1349,EDC_update!$C$2:$C$450,1,FALSE),VLOOKUP($A1349,EDC_update!$B$2:$B$450,1,FALSE)),VLOOKUP($C1349,EDC_update!$L$2:$L$450,1,FALSE))</f>
        <v>83792-61-4</v>
      </c>
      <c r="K1349" s="76" t="e">
        <f>IF($C1349="-",IF($A1349="-",IF(VLOOKUP($D1349,'sin-list 180320_update'!$C$2:$S$835,3,FALSE)="",NA(),VLOOKUP($D1349,'sin-list 180320_update'!$C$2:$S$835,3,FALSE)),IF(VLOOKUP($A1349,'sin-list 180320_update'!$A$2:$S$835,5,FALSE)="",NA(),VLOOKUP($A1349,'sin-list 180320_update'!$A$2:$S$835,5,FALSE))),IF(VLOOKUP($C1349,'sin-list 180320_update'!$B$2:$S$835,4,FALSE)="",NA(),VLOOKUP($C1349,'sin-list 180320_update'!$B$2:$S$835,4,FALSE)))</f>
        <v>#N/A</v>
      </c>
      <c r="L1349" s="76" t="e">
        <f>IF($C1349="-",IF($A1349="-",VLOOKUP($D1349,'sin-list 180320_update'!$C$2:$S$835,6,FALSE),VLOOKUP($A1349,'sin-list 180320_update'!$A$2:$S$835,8,FALSE)),VLOOKUP($C1349,'sin-list 180320_update'!$B$2:$S$835,7,FALSE))</f>
        <v>#N/A</v>
      </c>
      <c r="M1349" s="76" t="e">
        <f>IF($C1349="-",IF($A1349="-",IF(VLOOKUP($D1349,'sin-list 180320_update'!$C$2:$S$835,8,FALSE)="",NA(),VLOOKUP($D1349,'sin-list 180320_update'!$C$2:$S$835,8,FALSE)),IF(VLOOKUP($A1349,'sin-list 180320_update'!$A$2:$S$835,10,FALSE)="",NA(),VLOOKUP($A1349,'sin-list 180320_update'!$A$2:$S$835,10,FALSE))),IF(VLOOKUP($C1349,'sin-list 180320_update'!$B$2:$S$835,9,FALSE)="",NA(),VLOOKUP($C1349,'sin-list 180320_update'!$B$2:$S$835,9,FALSE)))</f>
        <v>#N/A</v>
      </c>
      <c r="N1349" s="76" t="e">
        <f>IF($C1349="-",IF($A1349="-",IF(VLOOKUP($D1349,'REACH Bilaga XVII_update'!$A$5:$E$131,4,FALSE)="",NA(),VLOOKUP($D1349,'REACH Bilaga XVII_update'!$A$5:$E$131,4,FALSE)),IF(VLOOKUP($A1349,'REACH Bilaga XVII_update'!$C$5:$D$131,2,FALSE)="",NA(),VLOOKUP($A1349,'REACH Bilaga XVII_update'!$C$5:$D$131,2,FALSE))),IF(VLOOKUP($C1349,'REACH Bilaga XVII_update'!$B$5:$D$131,3,FALSE)="",NA(),VLOOKUP($C1349,'REACH Bilaga XVII_update'!$B$5:$D$131,3,FALSE)))</f>
        <v>#N/A</v>
      </c>
      <c r="O1349" s="76" t="e">
        <f>IF($C1349="-",IF($A1349="-",IF(VLOOKUP($D1349,' REACH Bilaga 59_update'!$A$5:$E$210,5,FALSE)="",NA(),VLOOKUP($D1349,' REACH Bilaga 59_update'!$A$5:$E$210,5,FALSE)),IF(VLOOKUP($A1349,' REACH Bilaga 59_update'!$D$5:$E$210,2,FALSE)="",NA(),VLOOKUP($A1349,' REACH Bilaga 59_update'!$D$5:$E$210,2,FALSE))),IF(VLOOKUP($C1349,' REACH Bilaga 59_update'!$C$5:$E$210,3,FALSE)="",NA(),VLOOKUP($C1349,' REACH Bilaga 59_update'!$C$5:$E$210,3,FALSE)))</f>
        <v>#N/A</v>
      </c>
      <c r="P1349" s="76" t="e">
        <f>IF(C1349="-",IF(A1349="-",IFERROR(VLOOKUP($D1349,' REACH Bilaga 59_update'!$A$5:$F$210,MATCH(Sammanfattning!P$1,' REACH Bilaga 59_update'!$A$4:$F$4,0),FALSE),VLOOKUP($D1349,'REACH Bilaga XIV_update'!$A$4:$H$110,MATCH(Sammanfattning!P$1,'REACH Bilaga XIV_update'!$A$4:$H$4,0),FALSE)),IFERROR(VLOOKUP($A1349,' REACH Bilaga 59_update'!$D$5:$F$210,MATCH(Sammanfattning!P$1,' REACH Bilaga 59_update'!$D$4:$F$4,0),FALSE),VLOOKUP($A1349,'REACH Bilaga XIV_update'!$D$4:$H$110,MATCH(Sammanfattning!P$1,'REACH Bilaga XIV_update'!$D$4:$H$4,0),FALSE))),IFERROR(VLOOKUP($C1349,' REACH Bilaga 59_update'!$C$5:$F$210,MATCH(Sammanfattning!P$1,' REACH Bilaga 59_update'!$C$4:$F$4,0),FALSE),VLOOKUP($C1349,'REACH Bilaga XIV_update'!$C$4:$H$110,MATCH(Sammanfattning!P$1,'REACH Bilaga XIV_update'!$C$4:$H$4,0),FALSE)))</f>
        <v>#N/A</v>
      </c>
      <c r="Q1349" s="76" t="e">
        <f>IF($C1349="-",IF($A1349="-",IF(VLOOKUP($D1349,'REACH Bilaga XIV_update'!$A$5:$I$110,9,FALSE)="",NA(),VLOOKUP($D1349,'REACH Bilaga XIV_update'!$A$5:$I$110,9,FALSE)),IF(VLOOKUP($A1349,'REACH Bilaga XIV_update'!$D$5:$I$110,6,FALSE)="",NA(),VLOOKUP($A1349,'REACH Bilaga XIV_update'!$D$5:$I$110,6,FALSE))),IF(VLOOKUP($C1349,'REACH Bilaga XIV_update'!$C$5:$I$110,7,FALSE)="",NA(),VLOOKUP($C1349,'REACH Bilaga XIV_update'!$C$5:$I$110,7,FALSE)))</f>
        <v>#N/A</v>
      </c>
      <c r="R1349" s="76" t="e">
        <f>IF($C1349="-",IF($A1349="-",IF(VLOOKUP($D1349,CoRAP_update!$A$5:$O$376,15,FALSE)="",NA(),VLOOKUP($D1349,CoRAP_update!$A$5:$O$376,15,FALSE)),IF(VLOOKUP($A1349,CoRAP_update!$D$5:$O$376,12,FALSE)="",NA(),VLOOKUP($A1349,CoRAP_update!$D$5:$O$376,12,FALSE))),IF(VLOOKUP($C1349,CoRAP_update!$C$5:$O$376,13,FALSE)="",NA(),VLOOKUP($C1349,CoRAP_update!$C$5:$O$376,13,FALSE)))</f>
        <v>#N/A</v>
      </c>
      <c r="S1349" s="144" t="e">
        <f>IF($C1349="-",IF($A1349="-",VLOOKUP($D1349,CoRAP_update!$A$5:$J$376,MATCH(Sammanfattning!S$1,CoRAP_update!$A$4:$J$4,0),FALSE),VLOOKUP($A1349,CoRAP_update!$D$5:$J$376,MATCH(Sammanfattning!S$1,CoRAP_update!$D$4:$J$4,0),FALSE)),VLOOKUP($C1349,CoRAP_update!$C$5:$J$376,MATCH(Sammanfattning!S$1,CoRAP_update!$C$4:$J$4,0),FALSE))</f>
        <v>#N/A</v>
      </c>
      <c r="T1349" s="76" t="str">
        <f>IF($A1349="-",VLOOKUP($D1349,EDC_update!$C$2:$F$450,4,FALSE),VLOOKUP($A1349,EDC_update!$B$2:$F$450,5,FALSE))</f>
        <v>CAT2</v>
      </c>
      <c r="V1349" s="78">
        <f>IF(IFERROR(SEARCH("PBT",P1349),99)=99,IF(IFERROR(SEARCH("suspected PBT",S1349),99)=99,IF(IFERROR(SEARCH("concluded to be PBT",K1349),99)=99,IF(IFERROR(SEARCH("PBT",S1349),99)=99,IF(IFERROR(SEARCH("PBT cand",L1349),99)=99,IF(IFERROR(SEARCH("PBT",L1349),99)=99,IF(IFERROR(SEARCH("persistent, bioackumulative and toxic properties",K1349),99)=99,0,Scoring!$E$3),Scoring!$E$3),Scoring!$E$7),Scoring!$E$3),Scoring!$E$5),Scoring!$E$6),Scoring!$E$3)</f>
        <v>0</v>
      </c>
      <c r="W1349" s="78">
        <f>IF(IFERROR(SEARCH("vPvB",P1349),99)=99,IF(IFERROR(SEARCH("suspected pbt/vPvB",S1349),99)=99,IF(IFERROR(SEARCH("vPvB",S1349),99)=99,IF(IFERROR(SEARCH("concluded to be a vPvB",S1349),99)=99,IF(IFERROR(SEARCH("identified as vPvB",K1349),99)=99,IF(IFERROR(SEARCH("concluded to be a vPvB",K1349),99)=99,IF(IFERROR(SEARCH("concluded to be both pbt and vPvB",S1349),99)=99,IF(IFERROR(SEARCH("concluded to be both pbt and vPvB",K1349),99)=99,0,Scoring!$E$5),Scoring!$E$5),Scoring!$E$5),Scoring!$E$5),Scoring!$E$5),Scoring!$E$4),Scoring!$E$6),Scoring!$E$4)</f>
        <v>0</v>
      </c>
      <c r="X1349" s="78">
        <f>IF(IFERROR(SEARCH("H410",N1349),99)=99,IF(IFERROR(SEARCH("H410",O1349),99)=99,IF(IFERROR(SEARCH("H410",Q1349),99)=99,IF(IFERROR(SEARCH("H410",M1349),99)=99,IF(IFERROR(SEARCH("H410",R1349),99)=99,IF(IFERROR(SEARCH("H411",N1349),99)=99,IF(IFERROR(SEARCH("H411",O1349),99)=99,IF(IFERROR(SEARCH("H411",Q1349),99)=99,IF(IFERROR(SEARCH("H411",M1349),99)=99,IF(IFERROR(SEARCH("H411",R1349),99)=99,IF(IFERROR(SEARCH("H413",N1349),99)=99,IF(IFERROR(SEARCH("H413",O1349),99)=99,IF(IFERROR(SEARCH("H413",Q1349),99)=99,IF(IFERROR(SEARCH("H413",M1349),99)=99,IF(IFERROR(SEARCH("H413",R1349),99)=99,IF(IFERROR(SEARCH("H412",N1349),99)=99,IF(IFERROR(SEARCH("H412",O1349),99)=99,IF(IFERROR(SEARCH("H412",Q1349),99)=99,IF(IFERROR(SEARCH("H412",M1349),99)=99,IF(IFERROR(SEARCH("H412",R1349),99)=99,0,Scoring!$E$2),Scoring!$E$2),Scoring!$E$2),Scoring!$E$2),Scoring!$E$2),Scoring!$E$2),Scoring!$E$2),Scoring!$E$2),Scoring!$E$2),Scoring!$E$2),Scoring!$E$2),Scoring!$E$2),Scoring!$E$2),Scoring!$E$2),Scoring!$E$2),Scoring!$E$2),Scoring!$E$2),Scoring!$E$2),Scoring!$E$2),Scoring!$E$2)</f>
        <v>0</v>
      </c>
      <c r="Y1349" s="78">
        <f>IF(IFERROR(SEARCH("CMR",K1349),99)=99,IF(IFERROR(SEARCH("Suspected CMR",S1349),99)=99,IF(IFERROR(SEARCH("CMR",S1349),99)=99,0,Scoring!$E$8),Scoring!$E$9),Scoring!$E$8)</f>
        <v>0</v>
      </c>
      <c r="Z1349" s="78">
        <f>IF(IFERROR(SEARCH("H350",N1349),99)=99,IF(IFERROR(SEARCH("H350",O1349),99)=99,IF(IFERROR(SEARCH("H350",Q1349),99)=99,IF(IFERROR(SEARCH("H350",M1349),99)=99,IF(IFERROR(SEARCH("H350",R1349),99)=99,IF(IFERROR(SEARCH("H351",N1349),99)=99,IF(IFERROR(SEARCH("H351",O1349),99)=99,IF(IFERROR(SEARCH("H351",Q1349),99)=99,IF(IFERROR(SEARCH("H351",M1349),99)=99,IF(IFERROR(SEARCH("H351",R1349),99)=99,IF(IFERROR(SEARCH("carcinogenic",P1349),99)=99,IF(IFERROR(SEARCH("suspected carcinogenic",S1349),99)=99,0,Scoring!$E$12),Scoring!$E$11),Scoring!$E$10),Scoring!$E$10),Scoring!$E$10),Scoring!$E$10),Scoring!$E$10),Scoring!$E$10),Scoring!$E$10),Scoring!$E$10),Scoring!$E$10),Scoring!$E$10)</f>
        <v>0</v>
      </c>
      <c r="AA1349" s="78">
        <f>IF(IFERROR(SEARCH("H340",N1349),99)=99,IF(IFERROR(SEARCH("H340",O1349),99)=99,IF(IFERROR(SEARCH("H340",Q1349),99)=99,IF(IFERROR(SEARCH("H340",M1349),99)=99,IF(IFERROR(SEARCH("H340",R1349),99)=99,IF(IFERROR(SEARCH("H341",N1349),99)=99,IF(IFERROR(SEARCH("H341",O1349),99)=99,IF(IFERROR(SEARCH("H341",Q1349),99)=99,IF(IFERROR(SEARCH("H341",M1349),99)=99,IF(IFERROR(SEARCH("H341",R1349),99)=99,IF(IFERROR(SEARCH("mutagenic",P1349),99)=99,IF(IFERROR(SEARCH("suspected mutagenic",S1349),99)=99,0,Scoring!$E$15),Scoring!$E$14),Scoring!$E$13),Scoring!$E$13),Scoring!$E$13),Scoring!$E$13),Scoring!$E$13),Scoring!$E$13),Scoring!$E$13),Scoring!$E$13),Scoring!$E$13),Scoring!$E$13)</f>
        <v>0</v>
      </c>
      <c r="AB1349" s="78">
        <f>IF(IFERROR(SEARCH("H360",N1349),99)=99,IF(IFERROR(SEARCH("H360",O1349),99)=99,IF(IFERROR(SEARCH("H360",Q1349),99)=99,IF(IFERROR(SEARCH("H360",M1349),99)=99,IF(IFERROR(SEARCH("H360",R1349),99)=99,IF(IFERROR(SEARCH("H361",N1349),99)=99,IF(IFERROR(SEARCH("H361",O1349),99)=99,IF(IFERROR(SEARCH("H361",Q1349),99)=99,IF(IFERROR(SEARCH("H361",M1349),99)=99,IF(IFERROR(SEARCH("H361",R1349),99)=99,IF(IFERROR(SEARCH("reproduction",P1349),99)=99,IF(IFERROR(SEARCH("suspected reprotoxic",S1349),99)=99,IF(IFERROR(SEARCH("reprotoxic",S1349),99)=99,IF(IFERROR(SEARCH("reprotoxic",K1349),99)=99,0,Scoring!$E$18),Scoring!$E$18),Scoring!$E$19),Scoring!$E$17),Scoring!$E$16),Scoring!$E$16),Scoring!$E$16),Scoring!$E$16),Scoring!$E$16),Scoring!$E$16),Scoring!$E$16),Scoring!$E$16),Scoring!$E$16),Scoring!$E$16)</f>
        <v>0</v>
      </c>
      <c r="AC1349" s="78">
        <f>IF(IFERROR(SEARCH("57f",L1349),99)=99,IF(IFERROR(SEARCH("57(f)",P1349),99)=99,0,Scoring!$E$20),Scoring!$E$20)</f>
        <v>0</v>
      </c>
      <c r="AD1349" s="78">
        <f>IF(IFERROR(SEARCH("CAT1",T1349),99)=99,IF(IFERROR(SEARCH("CAT2",T1349),99)=99,IF(IFERROR(SEARCH("CAT3",T1349),99)=99,IF(IFERROR(SEARCH("concluded to be endocrine",K1349),99)=99,IF(IFERROR(SEARCH("categorised as endocrine",K1349),99)=99,IF(IFERROR(SEARCH("endocrine disrupting",P1349),99)=99,IF(IFERROR(SEARCH("endocrine disrupting",K1349),99)=99,IF(IFERROR(SEARCH("suspected endocrine",S1349),99)=99,IF(IFERROR(SEARCH("potential endocrine",S1349),99)=99,0,Scoring!$E$25),Scoring!$E$25),Scoring!$E$24),Scoring!$E$24),Scoring!$E$24),Scoring!$E$24),Scoring!$E$23),Scoring!$E$22),Scoring!$E$21)</f>
        <v>0.5</v>
      </c>
      <c r="AE1349" s="78">
        <f>IF(IFERROR(SEARCH("suspected sensitiser",S1349),99)=99,IF(IFERROR(SEARCH("sensitiser",S1349),99)=99,IF(IFERROR(SEARCH("other hazard based concern",S1349),99)=99,0,Scoring!$E$28),Scoring!$E$26),Scoring!$E$27)</f>
        <v>0</v>
      </c>
      <c r="AF1349" s="78">
        <f>IF(IFERROR(M1349,1)=1,IF(IFERROR(N1349,1)=1,IF(IFERROR(O1349,1)=1,IF(IFERROR(Q1349,1)=1,IF(IFERROR(R1349,1)=1,IF(IFERROR(T1349,1)=1,IF(IFERROR(K1349,1)=1,IF(IFERROR(P1349,1)=1,IF(IFERROR(S1349,1)=1,Scoring!$E$29,0),0),0),0),0),0),0),0),0)</f>
        <v>0</v>
      </c>
      <c r="AG1349" s="78">
        <f t="shared" si="92"/>
        <v>0.5</v>
      </c>
      <c r="AI1349" s="93"/>
      <c r="AJ1349" s="94"/>
      <c r="AK1349" s="76"/>
      <c r="AL1349" s="75"/>
      <c r="AN1349" s="79"/>
      <c r="AO1349" s="79"/>
      <c r="AP1349" s="79"/>
      <c r="AQ1349" s="79"/>
      <c r="AR1349" s="79"/>
      <c r="AS1349" s="78"/>
      <c r="AU1349" s="79">
        <f>IF(IFERROR(F1349,99)=99,IF(IFERROR(G1349,99)=99,IF(IFERROR(H1349,99)=99,IF(IFERROR(I1349,99)=99,IF(IFERROR(E1349,99)=99,IF(IFERROR(J1349,99)=99,0,Scoring!$B$7),Scoring!$B$3),Scoring!$B$2),Scoring!$B$6),Scoring!$B$5),Scoring!$B$4)</f>
        <v>0.3</v>
      </c>
      <c r="AV1349" s="78">
        <f t="shared" si="93"/>
        <v>0.15</v>
      </c>
      <c r="AW1349" s="78"/>
      <c r="AX1349" s="66"/>
      <c r="AY1349" s="78"/>
      <c r="AZ1349" s="76"/>
      <c r="BB1349" s="76"/>
    </row>
    <row r="1350" spans="1:54" x14ac:dyDescent="0.25">
      <c r="A1350" s="89" t="s">
        <v>6845</v>
      </c>
      <c r="B1350" s="89" t="s">
        <v>30</v>
      </c>
      <c r="C1350" s="89" t="s">
        <v>30</v>
      </c>
      <c r="D1350" s="89" t="s">
        <v>6846</v>
      </c>
      <c r="E1350" s="76" t="e">
        <f>IF(C1350="-",IF(A1350="-",VLOOKUP(D1350,'sin-list 180320_update'!$C$2:$C$835,1,FALSE),VLOOKUP(A1350,'sin-list 180320_update'!$A$2:$A$835,1,FALSE)),VLOOKUP(C1350,'sin-list 180320_update'!$B$2:$B$835,1,FALSE))</f>
        <v>#N/A</v>
      </c>
      <c r="F1350" s="76" t="e">
        <f>IF($C1350="-",IF($A1350="-",VLOOKUP($D1350,'REACH Bilaga XVII_update'!$A$5:$A$131,1,FALSE),VLOOKUP($A1350,'REACH Bilaga XVII_update'!$C$5:$C$131,1,FALSE)),VLOOKUP($C1350,'REACH Bilaga XVII_update'!$B$5:$B$131,1,FALSE))</f>
        <v>#N/A</v>
      </c>
      <c r="G1350" s="76" t="e">
        <f>IF($C1350="-",IF($A1350="-",VLOOKUP($D1350,' REACH Bilaga 59_update'!$A$5:$A$210,1,FALSE),VLOOKUP($A1350,' REACH Bilaga 59_update'!$D$5:$D$210,1,FALSE)),VLOOKUP($C1350,' REACH Bilaga 59_update'!$C$5:$C$210,1,FALSE))</f>
        <v>#N/A</v>
      </c>
      <c r="H1350" s="76" t="e">
        <f>IF($C1350="-",IF($A1350="-",VLOOKUP($D1350,'REACH Bilaga XIV_update'!$A$5:$A$110,1,FALSE),VLOOKUP($A1350,'REACH Bilaga XIV_update'!$D$5:$D$110,1,FALSE)),VLOOKUP($C1350,'REACH Bilaga XIV_update'!$C$5:$C$110,1,FALSE))</f>
        <v>#N/A</v>
      </c>
      <c r="I1350" s="76" t="e">
        <f>IF($C1350="-",IF($A1350="-",VLOOKUP($D1350,CoRAP_update!$A$5:$A$376,1,FALSE),VLOOKUP($A1350,CoRAP_update!$D$5:$D$376,1,FALSE)),VLOOKUP($C1350,CoRAP_update!$C$5:$C$376,1,FALSE))</f>
        <v>#N/A</v>
      </c>
      <c r="J1350" s="76" t="str">
        <f>IF($C1350="-",IF($A1350="-",VLOOKUP($D1350,EDC_update!$C$2:$C$450,1,FALSE),VLOOKUP($A1350,EDC_update!$B$2:$B$450,1,FALSE)),VLOOKUP($C1350,EDC_update!$L$2:$L$450,1,FALSE))</f>
        <v>88378-55-6</v>
      </c>
      <c r="K1350" s="76" t="e">
        <f>IF($C1350="-",IF($A1350="-",IF(VLOOKUP($D1350,'sin-list 180320_update'!$C$2:$S$835,3,FALSE)="",NA(),VLOOKUP($D1350,'sin-list 180320_update'!$C$2:$S$835,3,FALSE)),IF(VLOOKUP($A1350,'sin-list 180320_update'!$A$2:$S$835,5,FALSE)="",NA(),VLOOKUP($A1350,'sin-list 180320_update'!$A$2:$S$835,5,FALSE))),IF(VLOOKUP($C1350,'sin-list 180320_update'!$B$2:$S$835,4,FALSE)="",NA(),VLOOKUP($C1350,'sin-list 180320_update'!$B$2:$S$835,4,FALSE)))</f>
        <v>#N/A</v>
      </c>
      <c r="L1350" s="76" t="e">
        <f>IF($C1350="-",IF($A1350="-",VLOOKUP($D1350,'sin-list 180320_update'!$C$2:$S$835,6,FALSE),VLOOKUP($A1350,'sin-list 180320_update'!$A$2:$S$835,8,FALSE)),VLOOKUP($C1350,'sin-list 180320_update'!$B$2:$S$835,7,FALSE))</f>
        <v>#N/A</v>
      </c>
      <c r="M1350" s="76" t="e">
        <f>IF($C1350="-",IF($A1350="-",IF(VLOOKUP($D1350,'sin-list 180320_update'!$C$2:$S$835,8,FALSE)="",NA(),VLOOKUP($D1350,'sin-list 180320_update'!$C$2:$S$835,8,FALSE)),IF(VLOOKUP($A1350,'sin-list 180320_update'!$A$2:$S$835,10,FALSE)="",NA(),VLOOKUP($A1350,'sin-list 180320_update'!$A$2:$S$835,10,FALSE))),IF(VLOOKUP($C1350,'sin-list 180320_update'!$B$2:$S$835,9,FALSE)="",NA(),VLOOKUP($C1350,'sin-list 180320_update'!$B$2:$S$835,9,FALSE)))</f>
        <v>#N/A</v>
      </c>
      <c r="N1350" s="76" t="e">
        <f>IF($C1350="-",IF($A1350="-",IF(VLOOKUP($D1350,'REACH Bilaga XVII_update'!$A$5:$E$131,4,FALSE)="",NA(),VLOOKUP($D1350,'REACH Bilaga XVII_update'!$A$5:$E$131,4,FALSE)),IF(VLOOKUP($A1350,'REACH Bilaga XVII_update'!$C$5:$D$131,2,FALSE)="",NA(),VLOOKUP($A1350,'REACH Bilaga XVII_update'!$C$5:$D$131,2,FALSE))),IF(VLOOKUP($C1350,'REACH Bilaga XVII_update'!$B$5:$D$131,3,FALSE)="",NA(),VLOOKUP($C1350,'REACH Bilaga XVII_update'!$B$5:$D$131,3,FALSE)))</f>
        <v>#N/A</v>
      </c>
      <c r="O1350" s="76" t="e">
        <f>IF($C1350="-",IF($A1350="-",IF(VLOOKUP($D1350,' REACH Bilaga 59_update'!$A$5:$E$210,5,FALSE)="",NA(),VLOOKUP($D1350,' REACH Bilaga 59_update'!$A$5:$E$210,5,FALSE)),IF(VLOOKUP($A1350,' REACH Bilaga 59_update'!$D$5:$E$210,2,FALSE)="",NA(),VLOOKUP($A1350,' REACH Bilaga 59_update'!$D$5:$E$210,2,FALSE))),IF(VLOOKUP($C1350,' REACH Bilaga 59_update'!$C$5:$E$210,3,FALSE)="",NA(),VLOOKUP($C1350,' REACH Bilaga 59_update'!$C$5:$E$210,3,FALSE)))</f>
        <v>#N/A</v>
      </c>
      <c r="P1350" s="76" t="e">
        <f>IF(C1350="-",IF(A1350="-",IFERROR(VLOOKUP($D1350,' REACH Bilaga 59_update'!$A$5:$F$210,MATCH(Sammanfattning!P$1,' REACH Bilaga 59_update'!$A$4:$F$4,0),FALSE),VLOOKUP($D1350,'REACH Bilaga XIV_update'!$A$4:$H$110,MATCH(Sammanfattning!P$1,'REACH Bilaga XIV_update'!$A$4:$H$4,0),FALSE)),IFERROR(VLOOKUP($A1350,' REACH Bilaga 59_update'!$D$5:$F$210,MATCH(Sammanfattning!P$1,' REACH Bilaga 59_update'!$D$4:$F$4,0),FALSE),VLOOKUP($A1350,'REACH Bilaga XIV_update'!$D$4:$H$110,MATCH(Sammanfattning!P$1,'REACH Bilaga XIV_update'!$D$4:$H$4,0),FALSE))),IFERROR(VLOOKUP($C1350,' REACH Bilaga 59_update'!$C$5:$F$210,MATCH(Sammanfattning!P$1,' REACH Bilaga 59_update'!$C$4:$F$4,0),FALSE),VLOOKUP($C1350,'REACH Bilaga XIV_update'!$C$4:$H$110,MATCH(Sammanfattning!P$1,'REACH Bilaga XIV_update'!$C$4:$H$4,0),FALSE)))</f>
        <v>#N/A</v>
      </c>
      <c r="Q1350" s="76" t="e">
        <f>IF($C1350="-",IF($A1350="-",IF(VLOOKUP($D1350,'REACH Bilaga XIV_update'!$A$5:$I$110,9,FALSE)="",NA(),VLOOKUP($D1350,'REACH Bilaga XIV_update'!$A$5:$I$110,9,FALSE)),IF(VLOOKUP($A1350,'REACH Bilaga XIV_update'!$D$5:$I$110,6,FALSE)="",NA(),VLOOKUP($A1350,'REACH Bilaga XIV_update'!$D$5:$I$110,6,FALSE))),IF(VLOOKUP($C1350,'REACH Bilaga XIV_update'!$C$5:$I$110,7,FALSE)="",NA(),VLOOKUP($C1350,'REACH Bilaga XIV_update'!$C$5:$I$110,7,FALSE)))</f>
        <v>#N/A</v>
      </c>
      <c r="R1350" s="76" t="e">
        <f>IF($C1350="-",IF($A1350="-",IF(VLOOKUP($D1350,CoRAP_update!$A$5:$O$376,15,FALSE)="",NA(),VLOOKUP($D1350,CoRAP_update!$A$5:$O$376,15,FALSE)),IF(VLOOKUP($A1350,CoRAP_update!$D$5:$O$376,12,FALSE)="",NA(),VLOOKUP($A1350,CoRAP_update!$D$5:$O$376,12,FALSE))),IF(VLOOKUP($C1350,CoRAP_update!$C$5:$O$376,13,FALSE)="",NA(),VLOOKUP($C1350,CoRAP_update!$C$5:$O$376,13,FALSE)))</f>
        <v>#N/A</v>
      </c>
      <c r="S1350" s="144" t="e">
        <f>IF($C1350="-",IF($A1350="-",VLOOKUP($D1350,CoRAP_update!$A$5:$J$376,MATCH(Sammanfattning!S$1,CoRAP_update!$A$4:$J$4,0),FALSE),VLOOKUP($A1350,CoRAP_update!$D$5:$J$376,MATCH(Sammanfattning!S$1,CoRAP_update!$D$4:$J$4,0),FALSE)),VLOOKUP($C1350,CoRAP_update!$C$5:$J$376,MATCH(Sammanfattning!S$1,CoRAP_update!$C$4:$J$4,0),FALSE))</f>
        <v>#N/A</v>
      </c>
      <c r="T1350" s="76" t="str">
        <f>IF($A1350="-",VLOOKUP($D1350,EDC_update!$C$2:$F$450,4,FALSE),VLOOKUP($A1350,EDC_update!$B$2:$F$450,5,FALSE))</f>
        <v>CAT2</v>
      </c>
      <c r="V1350" s="78">
        <f>IF(IFERROR(SEARCH("PBT",P1350),99)=99,IF(IFERROR(SEARCH("suspected PBT",S1350),99)=99,IF(IFERROR(SEARCH("concluded to be PBT",K1350),99)=99,IF(IFERROR(SEARCH("PBT",S1350),99)=99,IF(IFERROR(SEARCH("PBT cand",L1350),99)=99,IF(IFERROR(SEARCH("PBT",L1350),99)=99,IF(IFERROR(SEARCH("persistent, bioackumulative and toxic properties",K1350),99)=99,0,Scoring!$E$3),Scoring!$E$3),Scoring!$E$7),Scoring!$E$3),Scoring!$E$5),Scoring!$E$6),Scoring!$E$3)</f>
        <v>0</v>
      </c>
      <c r="W1350" s="78">
        <f>IF(IFERROR(SEARCH("vPvB",P1350),99)=99,IF(IFERROR(SEARCH("suspected pbt/vPvB",S1350),99)=99,IF(IFERROR(SEARCH("vPvB",S1350),99)=99,IF(IFERROR(SEARCH("concluded to be a vPvB",S1350),99)=99,IF(IFERROR(SEARCH("identified as vPvB",K1350),99)=99,IF(IFERROR(SEARCH("concluded to be a vPvB",K1350),99)=99,IF(IFERROR(SEARCH("concluded to be both pbt and vPvB",S1350),99)=99,IF(IFERROR(SEARCH("concluded to be both pbt and vPvB",K1350),99)=99,0,Scoring!$E$5),Scoring!$E$5),Scoring!$E$5),Scoring!$E$5),Scoring!$E$5),Scoring!$E$4),Scoring!$E$6),Scoring!$E$4)</f>
        <v>0</v>
      </c>
      <c r="X1350" s="78">
        <f>IF(IFERROR(SEARCH("H410",N1350),99)=99,IF(IFERROR(SEARCH("H410",O1350),99)=99,IF(IFERROR(SEARCH("H410",Q1350),99)=99,IF(IFERROR(SEARCH("H410",M1350),99)=99,IF(IFERROR(SEARCH("H410",R1350),99)=99,IF(IFERROR(SEARCH("H411",N1350),99)=99,IF(IFERROR(SEARCH("H411",O1350),99)=99,IF(IFERROR(SEARCH("H411",Q1350),99)=99,IF(IFERROR(SEARCH("H411",M1350),99)=99,IF(IFERROR(SEARCH("H411",R1350),99)=99,IF(IFERROR(SEARCH("H413",N1350),99)=99,IF(IFERROR(SEARCH("H413",O1350),99)=99,IF(IFERROR(SEARCH("H413",Q1350),99)=99,IF(IFERROR(SEARCH("H413",M1350),99)=99,IF(IFERROR(SEARCH("H413",R1350),99)=99,IF(IFERROR(SEARCH("H412",N1350),99)=99,IF(IFERROR(SEARCH("H412",O1350),99)=99,IF(IFERROR(SEARCH("H412",Q1350),99)=99,IF(IFERROR(SEARCH("H412",M1350),99)=99,IF(IFERROR(SEARCH("H412",R1350),99)=99,0,Scoring!$E$2),Scoring!$E$2),Scoring!$E$2),Scoring!$E$2),Scoring!$E$2),Scoring!$E$2),Scoring!$E$2),Scoring!$E$2),Scoring!$E$2),Scoring!$E$2),Scoring!$E$2),Scoring!$E$2),Scoring!$E$2),Scoring!$E$2),Scoring!$E$2),Scoring!$E$2),Scoring!$E$2),Scoring!$E$2),Scoring!$E$2),Scoring!$E$2)</f>
        <v>0</v>
      </c>
      <c r="Y1350" s="78">
        <f>IF(IFERROR(SEARCH("CMR",K1350),99)=99,IF(IFERROR(SEARCH("Suspected CMR",S1350),99)=99,IF(IFERROR(SEARCH("CMR",S1350),99)=99,0,Scoring!$E$8),Scoring!$E$9),Scoring!$E$8)</f>
        <v>0</v>
      </c>
      <c r="Z1350" s="78">
        <f>IF(IFERROR(SEARCH("H350",N1350),99)=99,IF(IFERROR(SEARCH("H350",O1350),99)=99,IF(IFERROR(SEARCH("H350",Q1350),99)=99,IF(IFERROR(SEARCH("H350",M1350),99)=99,IF(IFERROR(SEARCH("H350",R1350),99)=99,IF(IFERROR(SEARCH("H351",N1350),99)=99,IF(IFERROR(SEARCH("H351",O1350),99)=99,IF(IFERROR(SEARCH("H351",Q1350),99)=99,IF(IFERROR(SEARCH("H351",M1350),99)=99,IF(IFERROR(SEARCH("H351",R1350),99)=99,IF(IFERROR(SEARCH("carcinogenic",P1350),99)=99,IF(IFERROR(SEARCH("suspected carcinogenic",S1350),99)=99,0,Scoring!$E$12),Scoring!$E$11),Scoring!$E$10),Scoring!$E$10),Scoring!$E$10),Scoring!$E$10),Scoring!$E$10),Scoring!$E$10),Scoring!$E$10),Scoring!$E$10),Scoring!$E$10),Scoring!$E$10)</f>
        <v>0</v>
      </c>
      <c r="AA1350" s="78">
        <f>IF(IFERROR(SEARCH("H340",N1350),99)=99,IF(IFERROR(SEARCH("H340",O1350),99)=99,IF(IFERROR(SEARCH("H340",Q1350),99)=99,IF(IFERROR(SEARCH("H340",M1350),99)=99,IF(IFERROR(SEARCH("H340",R1350),99)=99,IF(IFERROR(SEARCH("H341",N1350),99)=99,IF(IFERROR(SEARCH("H341",O1350),99)=99,IF(IFERROR(SEARCH("H341",Q1350),99)=99,IF(IFERROR(SEARCH("H341",M1350),99)=99,IF(IFERROR(SEARCH("H341",R1350),99)=99,IF(IFERROR(SEARCH("mutagenic",P1350),99)=99,IF(IFERROR(SEARCH("suspected mutagenic",S1350),99)=99,0,Scoring!$E$15),Scoring!$E$14),Scoring!$E$13),Scoring!$E$13),Scoring!$E$13),Scoring!$E$13),Scoring!$E$13),Scoring!$E$13),Scoring!$E$13),Scoring!$E$13),Scoring!$E$13),Scoring!$E$13)</f>
        <v>0</v>
      </c>
      <c r="AB1350" s="78">
        <f>IF(IFERROR(SEARCH("H360",N1350),99)=99,IF(IFERROR(SEARCH("H360",O1350),99)=99,IF(IFERROR(SEARCH("H360",Q1350),99)=99,IF(IFERROR(SEARCH("H360",M1350),99)=99,IF(IFERROR(SEARCH("H360",R1350),99)=99,IF(IFERROR(SEARCH("H361",N1350),99)=99,IF(IFERROR(SEARCH("H361",O1350),99)=99,IF(IFERROR(SEARCH("H361",Q1350),99)=99,IF(IFERROR(SEARCH("H361",M1350),99)=99,IF(IFERROR(SEARCH("H361",R1350),99)=99,IF(IFERROR(SEARCH("reproduction",P1350),99)=99,IF(IFERROR(SEARCH("suspected reprotoxic",S1350),99)=99,IF(IFERROR(SEARCH("reprotoxic",S1350),99)=99,IF(IFERROR(SEARCH("reprotoxic",K1350),99)=99,0,Scoring!$E$18),Scoring!$E$18),Scoring!$E$19),Scoring!$E$17),Scoring!$E$16),Scoring!$E$16),Scoring!$E$16),Scoring!$E$16),Scoring!$E$16),Scoring!$E$16),Scoring!$E$16),Scoring!$E$16),Scoring!$E$16),Scoring!$E$16)</f>
        <v>0</v>
      </c>
      <c r="AC1350" s="78">
        <f>IF(IFERROR(SEARCH("57f",L1350),99)=99,IF(IFERROR(SEARCH("57(f)",P1350),99)=99,0,Scoring!$E$20),Scoring!$E$20)</f>
        <v>0</v>
      </c>
      <c r="AD1350" s="78">
        <f>IF(IFERROR(SEARCH("CAT1",T1350),99)=99,IF(IFERROR(SEARCH("CAT2",T1350),99)=99,IF(IFERROR(SEARCH("CAT3",T1350),99)=99,IF(IFERROR(SEARCH("concluded to be endocrine",K1350),99)=99,IF(IFERROR(SEARCH("categorised as endocrine",K1350),99)=99,IF(IFERROR(SEARCH("endocrine disrupting",P1350),99)=99,IF(IFERROR(SEARCH("endocrine disrupting",K1350),99)=99,IF(IFERROR(SEARCH("suspected endocrine",S1350),99)=99,IF(IFERROR(SEARCH("potential endocrine",S1350),99)=99,0,Scoring!$E$25),Scoring!$E$25),Scoring!$E$24),Scoring!$E$24),Scoring!$E$24),Scoring!$E$24),Scoring!$E$23),Scoring!$E$22),Scoring!$E$21)</f>
        <v>0.5</v>
      </c>
      <c r="AE1350" s="78">
        <f>IF(IFERROR(SEARCH("suspected sensitiser",S1350),99)=99,IF(IFERROR(SEARCH("sensitiser",S1350),99)=99,IF(IFERROR(SEARCH("other hazard based concern",S1350),99)=99,0,Scoring!$E$28),Scoring!$E$26),Scoring!$E$27)</f>
        <v>0</v>
      </c>
      <c r="AF1350" s="78">
        <f>IF(IFERROR(M1350,1)=1,IF(IFERROR(N1350,1)=1,IF(IFERROR(O1350,1)=1,IF(IFERROR(Q1350,1)=1,IF(IFERROR(R1350,1)=1,IF(IFERROR(T1350,1)=1,IF(IFERROR(K1350,1)=1,IF(IFERROR(P1350,1)=1,IF(IFERROR(S1350,1)=1,Scoring!$E$29,0),0),0),0),0),0),0),0),0)</f>
        <v>0</v>
      </c>
      <c r="AG1350" s="78">
        <f t="shared" si="92"/>
        <v>0.5</v>
      </c>
      <c r="AI1350" s="93"/>
      <c r="AJ1350" s="94"/>
      <c r="AK1350" s="76"/>
      <c r="AL1350" s="75"/>
      <c r="AN1350" s="79"/>
      <c r="AO1350" s="79"/>
      <c r="AP1350" s="79"/>
      <c r="AQ1350" s="79"/>
      <c r="AR1350" s="79"/>
      <c r="AS1350" s="78"/>
      <c r="AU1350" s="79">
        <f>IF(IFERROR(F1350,99)=99,IF(IFERROR(G1350,99)=99,IF(IFERROR(H1350,99)=99,IF(IFERROR(I1350,99)=99,IF(IFERROR(E1350,99)=99,IF(IFERROR(J1350,99)=99,0,Scoring!$B$7),Scoring!$B$3),Scoring!$B$2),Scoring!$B$6),Scoring!$B$5),Scoring!$B$4)</f>
        <v>0.3</v>
      </c>
      <c r="AV1350" s="78">
        <f t="shared" si="93"/>
        <v>0.15</v>
      </c>
      <c r="AW1350" s="78"/>
      <c r="AX1350" s="66"/>
      <c r="AY1350" s="78"/>
      <c r="AZ1350" s="76"/>
      <c r="BB1350" s="76"/>
    </row>
    <row r="1351" spans="1:54" x14ac:dyDescent="0.25">
      <c r="A1351" s="89" t="s">
        <v>5995</v>
      </c>
      <c r="B1351" s="89" t="s">
        <v>30</v>
      </c>
      <c r="C1351" s="89" t="s">
        <v>30</v>
      </c>
      <c r="D1351" s="89" t="s">
        <v>7212</v>
      </c>
      <c r="E1351" s="76" t="e">
        <f>IF(C1351="-",IF(A1351="-",VLOOKUP(D1351,'sin-list 180320_update'!$C$2:$C$835,1,FALSE),VLOOKUP(A1351,'sin-list 180320_update'!$A$2:$A$835,1,FALSE)),VLOOKUP(C1351,'sin-list 180320_update'!$B$2:$B$835,1,FALSE))</f>
        <v>#N/A</v>
      </c>
      <c r="F1351" s="76" t="e">
        <f>IF($C1351="-",IF($A1351="-",VLOOKUP($D1351,'REACH Bilaga XVII_update'!$A$5:$A$131,1,FALSE),VLOOKUP($A1351,'REACH Bilaga XVII_update'!$C$5:$C$131,1,FALSE)),VLOOKUP($C1351,'REACH Bilaga XVII_update'!$B$5:$B$131,1,FALSE))</f>
        <v>#N/A</v>
      </c>
      <c r="G1351" s="76" t="e">
        <f>IF($C1351="-",IF($A1351="-",VLOOKUP($D1351,' REACH Bilaga 59_update'!$A$5:$A$210,1,FALSE),VLOOKUP($A1351,' REACH Bilaga 59_update'!$D$5:$D$210,1,FALSE)),VLOOKUP($C1351,' REACH Bilaga 59_update'!$C$5:$C$210,1,FALSE))</f>
        <v>#N/A</v>
      </c>
      <c r="H1351" s="76" t="e">
        <f>IF($C1351="-",IF($A1351="-",VLOOKUP($D1351,'REACH Bilaga XIV_update'!$A$5:$A$110,1,FALSE),VLOOKUP($A1351,'REACH Bilaga XIV_update'!$D$5:$D$110,1,FALSE)),VLOOKUP($C1351,'REACH Bilaga XIV_update'!$C$5:$C$110,1,FALSE))</f>
        <v>#N/A</v>
      </c>
      <c r="I1351" s="76" t="e">
        <f>IF($C1351="-",IF($A1351="-",VLOOKUP($D1351,CoRAP_update!$A$5:$A$376,1,FALSE),VLOOKUP($A1351,CoRAP_update!$D$5:$D$376,1,FALSE)),VLOOKUP($C1351,CoRAP_update!$C$5:$C$376,1,FALSE))</f>
        <v>#N/A</v>
      </c>
      <c r="J1351" s="76" t="str">
        <f>IF($C1351="-",IF($A1351="-",VLOOKUP($D1351,EDC_update!$C$2:$C$450,1,FALSE),VLOOKUP($A1351,EDC_update!$B$2:$B$450,1,FALSE)),VLOOKUP($C1351,EDC_update!$L$2:$L$450,1,FALSE))</f>
        <v>90-43-7</v>
      </c>
      <c r="K1351" s="76" t="e">
        <f>IF($C1351="-",IF($A1351="-",IF(VLOOKUP($D1351,'sin-list 180320_update'!$C$2:$S$835,3,FALSE)="",NA(),VLOOKUP($D1351,'sin-list 180320_update'!$C$2:$S$835,3,FALSE)),IF(VLOOKUP($A1351,'sin-list 180320_update'!$A$2:$S$835,5,FALSE)="",NA(),VLOOKUP($A1351,'sin-list 180320_update'!$A$2:$S$835,5,FALSE))),IF(VLOOKUP($C1351,'sin-list 180320_update'!$B$2:$S$835,4,FALSE)="",NA(),VLOOKUP($C1351,'sin-list 180320_update'!$B$2:$S$835,4,FALSE)))</f>
        <v>#N/A</v>
      </c>
      <c r="L1351" s="76" t="e">
        <f>IF($C1351="-",IF($A1351="-",VLOOKUP($D1351,'sin-list 180320_update'!$C$2:$S$835,6,FALSE),VLOOKUP($A1351,'sin-list 180320_update'!$A$2:$S$835,8,FALSE)),VLOOKUP($C1351,'sin-list 180320_update'!$B$2:$S$835,7,FALSE))</f>
        <v>#N/A</v>
      </c>
      <c r="M1351" s="76" t="e">
        <f>IF($C1351="-",IF($A1351="-",IF(VLOOKUP($D1351,'sin-list 180320_update'!$C$2:$S$835,8,FALSE)="",NA(),VLOOKUP($D1351,'sin-list 180320_update'!$C$2:$S$835,8,FALSE)),IF(VLOOKUP($A1351,'sin-list 180320_update'!$A$2:$S$835,10,FALSE)="",NA(),VLOOKUP($A1351,'sin-list 180320_update'!$A$2:$S$835,10,FALSE))),IF(VLOOKUP($C1351,'sin-list 180320_update'!$B$2:$S$835,9,FALSE)="",NA(),VLOOKUP($C1351,'sin-list 180320_update'!$B$2:$S$835,9,FALSE)))</f>
        <v>#N/A</v>
      </c>
      <c r="N1351" s="76" t="e">
        <f>IF($C1351="-",IF($A1351="-",IF(VLOOKUP($D1351,'REACH Bilaga XVII_update'!$A$5:$E$131,4,FALSE)="",NA(),VLOOKUP($D1351,'REACH Bilaga XVII_update'!$A$5:$E$131,4,FALSE)),IF(VLOOKUP($A1351,'REACH Bilaga XVII_update'!$C$5:$D$131,2,FALSE)="",NA(),VLOOKUP($A1351,'REACH Bilaga XVII_update'!$C$5:$D$131,2,FALSE))),IF(VLOOKUP($C1351,'REACH Bilaga XVII_update'!$B$5:$D$131,3,FALSE)="",NA(),VLOOKUP($C1351,'REACH Bilaga XVII_update'!$B$5:$D$131,3,FALSE)))</f>
        <v>#N/A</v>
      </c>
      <c r="O1351" s="76" t="e">
        <f>IF($C1351="-",IF($A1351="-",IF(VLOOKUP($D1351,' REACH Bilaga 59_update'!$A$5:$E$210,5,FALSE)="",NA(),VLOOKUP($D1351,' REACH Bilaga 59_update'!$A$5:$E$210,5,FALSE)),IF(VLOOKUP($A1351,' REACH Bilaga 59_update'!$D$5:$E$210,2,FALSE)="",NA(),VLOOKUP($A1351,' REACH Bilaga 59_update'!$D$5:$E$210,2,FALSE))),IF(VLOOKUP($C1351,' REACH Bilaga 59_update'!$C$5:$E$210,3,FALSE)="",NA(),VLOOKUP($C1351,' REACH Bilaga 59_update'!$C$5:$E$210,3,FALSE)))</f>
        <v>#N/A</v>
      </c>
      <c r="P1351" s="76" t="e">
        <f>IF(C1351="-",IF(A1351="-",IFERROR(VLOOKUP($D1351,' REACH Bilaga 59_update'!$A$5:$F$210,MATCH(Sammanfattning!P$1,' REACH Bilaga 59_update'!$A$4:$F$4,0),FALSE),VLOOKUP($D1351,'REACH Bilaga XIV_update'!$A$4:$H$110,MATCH(Sammanfattning!P$1,'REACH Bilaga XIV_update'!$A$4:$H$4,0),FALSE)),IFERROR(VLOOKUP($A1351,' REACH Bilaga 59_update'!$D$5:$F$210,MATCH(Sammanfattning!P$1,' REACH Bilaga 59_update'!$D$4:$F$4,0),FALSE),VLOOKUP($A1351,'REACH Bilaga XIV_update'!$D$4:$H$110,MATCH(Sammanfattning!P$1,'REACH Bilaga XIV_update'!$D$4:$H$4,0),FALSE))),IFERROR(VLOOKUP($C1351,' REACH Bilaga 59_update'!$C$5:$F$210,MATCH(Sammanfattning!P$1,' REACH Bilaga 59_update'!$C$4:$F$4,0),FALSE),VLOOKUP($C1351,'REACH Bilaga XIV_update'!$C$4:$H$110,MATCH(Sammanfattning!P$1,'REACH Bilaga XIV_update'!$C$4:$H$4,0),FALSE)))</f>
        <v>#N/A</v>
      </c>
      <c r="Q1351" s="76" t="e">
        <f>IF($C1351="-",IF($A1351="-",IF(VLOOKUP($D1351,'REACH Bilaga XIV_update'!$A$5:$I$110,9,FALSE)="",NA(),VLOOKUP($D1351,'REACH Bilaga XIV_update'!$A$5:$I$110,9,FALSE)),IF(VLOOKUP($A1351,'REACH Bilaga XIV_update'!$D$5:$I$110,6,FALSE)="",NA(),VLOOKUP($A1351,'REACH Bilaga XIV_update'!$D$5:$I$110,6,FALSE))),IF(VLOOKUP($C1351,'REACH Bilaga XIV_update'!$C$5:$I$110,7,FALSE)="",NA(),VLOOKUP($C1351,'REACH Bilaga XIV_update'!$C$5:$I$110,7,FALSE)))</f>
        <v>#N/A</v>
      </c>
      <c r="R1351" s="76" t="e">
        <f>IF($C1351="-",IF($A1351="-",IF(VLOOKUP($D1351,CoRAP_update!$A$5:$O$376,15,FALSE)="",NA(),VLOOKUP($D1351,CoRAP_update!$A$5:$O$376,15,FALSE)),IF(VLOOKUP($A1351,CoRAP_update!$D$5:$O$376,12,FALSE)="",NA(),VLOOKUP($A1351,CoRAP_update!$D$5:$O$376,12,FALSE))),IF(VLOOKUP($C1351,CoRAP_update!$C$5:$O$376,13,FALSE)="",NA(),VLOOKUP($C1351,CoRAP_update!$C$5:$O$376,13,FALSE)))</f>
        <v>#N/A</v>
      </c>
      <c r="S1351" s="144" t="e">
        <f>IF($C1351="-",IF($A1351="-",VLOOKUP($D1351,CoRAP_update!$A$5:$J$376,MATCH(Sammanfattning!S$1,CoRAP_update!$A$4:$J$4,0),FALSE),VLOOKUP($A1351,CoRAP_update!$D$5:$J$376,MATCH(Sammanfattning!S$1,CoRAP_update!$D$4:$J$4,0),FALSE)),VLOOKUP($C1351,CoRAP_update!$C$5:$J$376,MATCH(Sammanfattning!S$1,CoRAP_update!$C$4:$J$4,0),FALSE))</f>
        <v>#N/A</v>
      </c>
      <c r="T1351" s="76" t="str">
        <f>IF($A1351="-",VLOOKUP($D1351,EDC_update!$C$2:$F$450,4,FALSE),VLOOKUP($A1351,EDC_update!$B$2:$F$450,5,FALSE))</f>
        <v>CAT2</v>
      </c>
      <c r="V1351" s="78">
        <f>IF(IFERROR(SEARCH("PBT",P1351),99)=99,IF(IFERROR(SEARCH("suspected PBT",S1351),99)=99,IF(IFERROR(SEARCH("concluded to be PBT",K1351),99)=99,IF(IFERROR(SEARCH("PBT",S1351),99)=99,IF(IFERROR(SEARCH("PBT cand",L1351),99)=99,IF(IFERROR(SEARCH("PBT",L1351),99)=99,IF(IFERROR(SEARCH("persistent, bioackumulative and toxic properties",K1351),99)=99,0,Scoring!$E$3),Scoring!$E$3),Scoring!$E$7),Scoring!$E$3),Scoring!$E$5),Scoring!$E$6),Scoring!$E$3)</f>
        <v>0</v>
      </c>
      <c r="W1351" s="78">
        <f>IF(IFERROR(SEARCH("vPvB",P1351),99)=99,IF(IFERROR(SEARCH("suspected pbt/vPvB",S1351),99)=99,IF(IFERROR(SEARCH("vPvB",S1351),99)=99,IF(IFERROR(SEARCH("concluded to be a vPvB",S1351),99)=99,IF(IFERROR(SEARCH("identified as vPvB",K1351),99)=99,IF(IFERROR(SEARCH("concluded to be a vPvB",K1351),99)=99,IF(IFERROR(SEARCH("concluded to be both pbt and vPvB",S1351),99)=99,IF(IFERROR(SEARCH("concluded to be both pbt and vPvB",K1351),99)=99,0,Scoring!$E$5),Scoring!$E$5),Scoring!$E$5),Scoring!$E$5),Scoring!$E$5),Scoring!$E$4),Scoring!$E$6),Scoring!$E$4)</f>
        <v>0</v>
      </c>
      <c r="X1351" s="78">
        <f>IF(IFERROR(SEARCH("H410",N1351),99)=99,IF(IFERROR(SEARCH("H410",O1351),99)=99,IF(IFERROR(SEARCH("H410",Q1351),99)=99,IF(IFERROR(SEARCH("H410",M1351),99)=99,IF(IFERROR(SEARCH("H410",R1351),99)=99,IF(IFERROR(SEARCH("H411",N1351),99)=99,IF(IFERROR(SEARCH("H411",O1351),99)=99,IF(IFERROR(SEARCH("H411",Q1351),99)=99,IF(IFERROR(SEARCH("H411",M1351),99)=99,IF(IFERROR(SEARCH("H411",R1351),99)=99,IF(IFERROR(SEARCH("H413",N1351),99)=99,IF(IFERROR(SEARCH("H413",O1351),99)=99,IF(IFERROR(SEARCH("H413",Q1351),99)=99,IF(IFERROR(SEARCH("H413",M1351),99)=99,IF(IFERROR(SEARCH("H413",R1351),99)=99,IF(IFERROR(SEARCH("H412",N1351),99)=99,IF(IFERROR(SEARCH("H412",O1351),99)=99,IF(IFERROR(SEARCH("H412",Q1351),99)=99,IF(IFERROR(SEARCH("H412",M1351),99)=99,IF(IFERROR(SEARCH("H412",R1351),99)=99,0,Scoring!$E$2),Scoring!$E$2),Scoring!$E$2),Scoring!$E$2),Scoring!$E$2),Scoring!$E$2),Scoring!$E$2),Scoring!$E$2),Scoring!$E$2),Scoring!$E$2),Scoring!$E$2),Scoring!$E$2),Scoring!$E$2),Scoring!$E$2),Scoring!$E$2),Scoring!$E$2),Scoring!$E$2),Scoring!$E$2),Scoring!$E$2),Scoring!$E$2)</f>
        <v>0</v>
      </c>
      <c r="Y1351" s="78">
        <f>IF(IFERROR(SEARCH("CMR",K1351),99)=99,IF(IFERROR(SEARCH("Suspected CMR",S1351),99)=99,IF(IFERROR(SEARCH("CMR",S1351),99)=99,0,Scoring!$E$8),Scoring!$E$9),Scoring!$E$8)</f>
        <v>0</v>
      </c>
      <c r="Z1351" s="78">
        <f>IF(IFERROR(SEARCH("H350",N1351),99)=99,IF(IFERROR(SEARCH("H350",O1351),99)=99,IF(IFERROR(SEARCH("H350",Q1351),99)=99,IF(IFERROR(SEARCH("H350",M1351),99)=99,IF(IFERROR(SEARCH("H350",R1351),99)=99,IF(IFERROR(SEARCH("H351",N1351),99)=99,IF(IFERROR(SEARCH("H351",O1351),99)=99,IF(IFERROR(SEARCH("H351",Q1351),99)=99,IF(IFERROR(SEARCH("H351",M1351),99)=99,IF(IFERROR(SEARCH("H351",R1351),99)=99,IF(IFERROR(SEARCH("carcinogenic",P1351),99)=99,IF(IFERROR(SEARCH("suspected carcinogenic",S1351),99)=99,0,Scoring!$E$12),Scoring!$E$11),Scoring!$E$10),Scoring!$E$10),Scoring!$E$10),Scoring!$E$10),Scoring!$E$10),Scoring!$E$10),Scoring!$E$10),Scoring!$E$10),Scoring!$E$10),Scoring!$E$10)</f>
        <v>0</v>
      </c>
      <c r="AA1351" s="78">
        <f>IF(IFERROR(SEARCH("H340",N1351),99)=99,IF(IFERROR(SEARCH("H340",O1351),99)=99,IF(IFERROR(SEARCH("H340",Q1351),99)=99,IF(IFERROR(SEARCH("H340",M1351),99)=99,IF(IFERROR(SEARCH("H340",R1351),99)=99,IF(IFERROR(SEARCH("H341",N1351),99)=99,IF(IFERROR(SEARCH("H341",O1351),99)=99,IF(IFERROR(SEARCH("H341",Q1351),99)=99,IF(IFERROR(SEARCH("H341",M1351),99)=99,IF(IFERROR(SEARCH("H341",R1351),99)=99,IF(IFERROR(SEARCH("mutagenic",P1351),99)=99,IF(IFERROR(SEARCH("suspected mutagenic",S1351),99)=99,0,Scoring!$E$15),Scoring!$E$14),Scoring!$E$13),Scoring!$E$13),Scoring!$E$13),Scoring!$E$13),Scoring!$E$13),Scoring!$E$13),Scoring!$E$13),Scoring!$E$13),Scoring!$E$13),Scoring!$E$13)</f>
        <v>0</v>
      </c>
      <c r="AB1351" s="78">
        <f>IF(IFERROR(SEARCH("H360",N1351),99)=99,IF(IFERROR(SEARCH("H360",O1351),99)=99,IF(IFERROR(SEARCH("H360",Q1351),99)=99,IF(IFERROR(SEARCH("H360",M1351),99)=99,IF(IFERROR(SEARCH("H360",R1351),99)=99,IF(IFERROR(SEARCH("H361",N1351),99)=99,IF(IFERROR(SEARCH("H361",O1351),99)=99,IF(IFERROR(SEARCH("H361",Q1351),99)=99,IF(IFERROR(SEARCH("H361",M1351),99)=99,IF(IFERROR(SEARCH("H361",R1351),99)=99,IF(IFERROR(SEARCH("reproduction",P1351),99)=99,IF(IFERROR(SEARCH("suspected reprotoxic",S1351),99)=99,IF(IFERROR(SEARCH("reprotoxic",S1351),99)=99,IF(IFERROR(SEARCH("reprotoxic",K1351),99)=99,0,Scoring!$E$18),Scoring!$E$18),Scoring!$E$19),Scoring!$E$17),Scoring!$E$16),Scoring!$E$16),Scoring!$E$16),Scoring!$E$16),Scoring!$E$16),Scoring!$E$16),Scoring!$E$16),Scoring!$E$16),Scoring!$E$16),Scoring!$E$16)</f>
        <v>0</v>
      </c>
      <c r="AC1351" s="78">
        <f>IF(IFERROR(SEARCH("57f",L1351),99)=99,IF(IFERROR(SEARCH("57(f)",P1351),99)=99,0,Scoring!$E$20),Scoring!$E$20)</f>
        <v>0</v>
      </c>
      <c r="AD1351" s="78">
        <f>IF(IFERROR(SEARCH("CAT1",T1351),99)=99,IF(IFERROR(SEARCH("CAT2",T1351),99)=99,IF(IFERROR(SEARCH("CAT3",T1351),99)=99,IF(IFERROR(SEARCH("concluded to be endocrine",K1351),99)=99,IF(IFERROR(SEARCH("categorised as endocrine",K1351),99)=99,IF(IFERROR(SEARCH("endocrine disrupting",P1351),99)=99,IF(IFERROR(SEARCH("endocrine disrupting",K1351),99)=99,IF(IFERROR(SEARCH("suspected endocrine",S1351),99)=99,IF(IFERROR(SEARCH("potential endocrine",S1351),99)=99,0,Scoring!$E$25),Scoring!$E$25),Scoring!$E$24),Scoring!$E$24),Scoring!$E$24),Scoring!$E$24),Scoring!$E$23),Scoring!$E$22),Scoring!$E$21)</f>
        <v>0.5</v>
      </c>
      <c r="AE1351" s="78">
        <f>IF(IFERROR(SEARCH("suspected sensitiser",S1351),99)=99,IF(IFERROR(SEARCH("sensitiser",S1351),99)=99,IF(IFERROR(SEARCH("other hazard based concern",S1351),99)=99,0,Scoring!$E$28),Scoring!$E$26),Scoring!$E$27)</f>
        <v>0</v>
      </c>
      <c r="AF1351" s="78">
        <f>IF(IFERROR(M1351,1)=1,IF(IFERROR(N1351,1)=1,IF(IFERROR(O1351,1)=1,IF(IFERROR(Q1351,1)=1,IF(IFERROR(R1351,1)=1,IF(IFERROR(T1351,1)=1,IF(IFERROR(K1351,1)=1,IF(IFERROR(P1351,1)=1,IF(IFERROR(S1351,1)=1,Scoring!$E$29,0),0),0),0),0),0),0),0),0)</f>
        <v>0</v>
      </c>
      <c r="AG1351" s="78">
        <f t="shared" si="92"/>
        <v>0.5</v>
      </c>
      <c r="AI1351" s="93"/>
      <c r="AJ1351" s="94"/>
      <c r="AK1351" s="76"/>
      <c r="AL1351" s="75"/>
      <c r="AN1351" s="79"/>
      <c r="AO1351" s="79"/>
      <c r="AP1351" s="79"/>
      <c r="AQ1351" s="79"/>
      <c r="AR1351" s="79"/>
      <c r="AS1351" s="78"/>
      <c r="AU1351" s="79">
        <f>IF(IFERROR(F1351,99)=99,IF(IFERROR(G1351,99)=99,IF(IFERROR(H1351,99)=99,IF(IFERROR(I1351,99)=99,IF(IFERROR(E1351,99)=99,IF(IFERROR(J1351,99)=99,0,Scoring!$B$7),Scoring!$B$3),Scoring!$B$2),Scoring!$B$6),Scoring!$B$5),Scoring!$B$4)</f>
        <v>0.3</v>
      </c>
      <c r="AV1351" s="78">
        <f t="shared" si="93"/>
        <v>0.15</v>
      </c>
      <c r="AW1351" s="78"/>
      <c r="AX1351" s="66"/>
      <c r="AY1351" s="78"/>
      <c r="AZ1351" s="76"/>
      <c r="BB1351" s="76"/>
    </row>
    <row r="1352" spans="1:54" x14ac:dyDescent="0.25">
      <c r="A1352" s="89" t="s">
        <v>6811</v>
      </c>
      <c r="B1352" s="89" t="s">
        <v>30</v>
      </c>
      <c r="C1352" s="89" t="s">
        <v>30</v>
      </c>
      <c r="D1352" s="89" t="s">
        <v>6812</v>
      </c>
      <c r="E1352" s="76" t="e">
        <f>IF(C1352="-",IF(A1352="-",VLOOKUP(D1352,'sin-list 180320_update'!$C$2:$C$835,1,FALSE),VLOOKUP(A1352,'sin-list 180320_update'!$A$2:$A$835,1,FALSE)),VLOOKUP(C1352,'sin-list 180320_update'!$B$2:$B$835,1,FALSE))</f>
        <v>#N/A</v>
      </c>
      <c r="F1352" s="76" t="e">
        <f>IF($C1352="-",IF($A1352="-",VLOOKUP($D1352,'REACH Bilaga XVII_update'!$A$5:$A$131,1,FALSE),VLOOKUP($A1352,'REACH Bilaga XVII_update'!$C$5:$C$131,1,FALSE)),VLOOKUP($C1352,'REACH Bilaga XVII_update'!$B$5:$B$131,1,FALSE))</f>
        <v>#N/A</v>
      </c>
      <c r="G1352" s="76" t="e">
        <f>IF($C1352="-",IF($A1352="-",VLOOKUP($D1352,' REACH Bilaga 59_update'!$A$5:$A$210,1,FALSE),VLOOKUP($A1352,' REACH Bilaga 59_update'!$D$5:$D$210,1,FALSE)),VLOOKUP($C1352,' REACH Bilaga 59_update'!$C$5:$C$210,1,FALSE))</f>
        <v>#N/A</v>
      </c>
      <c r="H1352" s="76" t="e">
        <f>IF($C1352="-",IF($A1352="-",VLOOKUP($D1352,'REACH Bilaga XIV_update'!$A$5:$A$110,1,FALSE),VLOOKUP($A1352,'REACH Bilaga XIV_update'!$D$5:$D$110,1,FALSE)),VLOOKUP($C1352,'REACH Bilaga XIV_update'!$C$5:$C$110,1,FALSE))</f>
        <v>#N/A</v>
      </c>
      <c r="I1352" s="76" t="e">
        <f>IF($C1352="-",IF($A1352="-",VLOOKUP($D1352,CoRAP_update!$A$5:$A$376,1,FALSE),VLOOKUP($A1352,CoRAP_update!$D$5:$D$376,1,FALSE)),VLOOKUP($C1352,CoRAP_update!$C$5:$C$376,1,FALSE))</f>
        <v>#N/A</v>
      </c>
      <c r="J1352" s="76" t="str">
        <f>IF($C1352="-",IF($A1352="-",VLOOKUP($D1352,EDC_update!$C$2:$C$450,1,FALSE),VLOOKUP($A1352,EDC_update!$B$2:$B$450,1,FALSE)),VLOOKUP($C1352,EDC_update!$L$2:$L$450,1,FALSE))</f>
        <v>93-76-5</v>
      </c>
      <c r="K1352" s="76" t="e">
        <f>IF($C1352="-",IF($A1352="-",IF(VLOOKUP($D1352,'sin-list 180320_update'!$C$2:$S$835,3,FALSE)="",NA(),VLOOKUP($D1352,'sin-list 180320_update'!$C$2:$S$835,3,FALSE)),IF(VLOOKUP($A1352,'sin-list 180320_update'!$A$2:$S$835,5,FALSE)="",NA(),VLOOKUP($A1352,'sin-list 180320_update'!$A$2:$S$835,5,FALSE))),IF(VLOOKUP($C1352,'sin-list 180320_update'!$B$2:$S$835,4,FALSE)="",NA(),VLOOKUP($C1352,'sin-list 180320_update'!$B$2:$S$835,4,FALSE)))</f>
        <v>#N/A</v>
      </c>
      <c r="L1352" s="76" t="e">
        <f>IF($C1352="-",IF($A1352="-",VLOOKUP($D1352,'sin-list 180320_update'!$C$2:$S$835,6,FALSE),VLOOKUP($A1352,'sin-list 180320_update'!$A$2:$S$835,8,FALSE)),VLOOKUP($C1352,'sin-list 180320_update'!$B$2:$S$835,7,FALSE))</f>
        <v>#N/A</v>
      </c>
      <c r="M1352" s="76" t="e">
        <f>IF($C1352="-",IF($A1352="-",IF(VLOOKUP($D1352,'sin-list 180320_update'!$C$2:$S$835,8,FALSE)="",NA(),VLOOKUP($D1352,'sin-list 180320_update'!$C$2:$S$835,8,FALSE)),IF(VLOOKUP($A1352,'sin-list 180320_update'!$A$2:$S$835,10,FALSE)="",NA(),VLOOKUP($A1352,'sin-list 180320_update'!$A$2:$S$835,10,FALSE))),IF(VLOOKUP($C1352,'sin-list 180320_update'!$B$2:$S$835,9,FALSE)="",NA(),VLOOKUP($C1352,'sin-list 180320_update'!$B$2:$S$835,9,FALSE)))</f>
        <v>#N/A</v>
      </c>
      <c r="N1352" s="76" t="e">
        <f>IF($C1352="-",IF($A1352="-",IF(VLOOKUP($D1352,'REACH Bilaga XVII_update'!$A$5:$E$131,4,FALSE)="",NA(),VLOOKUP($D1352,'REACH Bilaga XVII_update'!$A$5:$E$131,4,FALSE)),IF(VLOOKUP($A1352,'REACH Bilaga XVII_update'!$C$5:$D$131,2,FALSE)="",NA(),VLOOKUP($A1352,'REACH Bilaga XVII_update'!$C$5:$D$131,2,FALSE))),IF(VLOOKUP($C1352,'REACH Bilaga XVII_update'!$B$5:$D$131,3,FALSE)="",NA(),VLOOKUP($C1352,'REACH Bilaga XVII_update'!$B$5:$D$131,3,FALSE)))</f>
        <v>#N/A</v>
      </c>
      <c r="O1352" s="76" t="e">
        <f>IF($C1352="-",IF($A1352="-",IF(VLOOKUP($D1352,' REACH Bilaga 59_update'!$A$5:$E$210,5,FALSE)="",NA(),VLOOKUP($D1352,' REACH Bilaga 59_update'!$A$5:$E$210,5,FALSE)),IF(VLOOKUP($A1352,' REACH Bilaga 59_update'!$D$5:$E$210,2,FALSE)="",NA(),VLOOKUP($A1352,' REACH Bilaga 59_update'!$D$5:$E$210,2,FALSE))),IF(VLOOKUP($C1352,' REACH Bilaga 59_update'!$C$5:$E$210,3,FALSE)="",NA(),VLOOKUP($C1352,' REACH Bilaga 59_update'!$C$5:$E$210,3,FALSE)))</f>
        <v>#N/A</v>
      </c>
      <c r="P1352" s="76" t="e">
        <f>IF(C1352="-",IF(A1352="-",IFERROR(VLOOKUP($D1352,' REACH Bilaga 59_update'!$A$5:$F$210,MATCH(Sammanfattning!P$1,' REACH Bilaga 59_update'!$A$4:$F$4,0),FALSE),VLOOKUP($D1352,'REACH Bilaga XIV_update'!$A$4:$H$110,MATCH(Sammanfattning!P$1,'REACH Bilaga XIV_update'!$A$4:$H$4,0),FALSE)),IFERROR(VLOOKUP($A1352,' REACH Bilaga 59_update'!$D$5:$F$210,MATCH(Sammanfattning!P$1,' REACH Bilaga 59_update'!$D$4:$F$4,0),FALSE),VLOOKUP($A1352,'REACH Bilaga XIV_update'!$D$4:$H$110,MATCH(Sammanfattning!P$1,'REACH Bilaga XIV_update'!$D$4:$H$4,0),FALSE))),IFERROR(VLOOKUP($C1352,' REACH Bilaga 59_update'!$C$5:$F$210,MATCH(Sammanfattning!P$1,' REACH Bilaga 59_update'!$C$4:$F$4,0),FALSE),VLOOKUP($C1352,'REACH Bilaga XIV_update'!$C$4:$H$110,MATCH(Sammanfattning!P$1,'REACH Bilaga XIV_update'!$C$4:$H$4,0),FALSE)))</f>
        <v>#N/A</v>
      </c>
      <c r="Q1352" s="76" t="e">
        <f>IF($C1352="-",IF($A1352="-",IF(VLOOKUP($D1352,'REACH Bilaga XIV_update'!$A$5:$I$110,9,FALSE)="",NA(),VLOOKUP($D1352,'REACH Bilaga XIV_update'!$A$5:$I$110,9,FALSE)),IF(VLOOKUP($A1352,'REACH Bilaga XIV_update'!$D$5:$I$110,6,FALSE)="",NA(),VLOOKUP($A1352,'REACH Bilaga XIV_update'!$D$5:$I$110,6,FALSE))),IF(VLOOKUP($C1352,'REACH Bilaga XIV_update'!$C$5:$I$110,7,FALSE)="",NA(),VLOOKUP($C1352,'REACH Bilaga XIV_update'!$C$5:$I$110,7,FALSE)))</f>
        <v>#N/A</v>
      </c>
      <c r="R1352" s="76" t="e">
        <f>IF($C1352="-",IF($A1352="-",IF(VLOOKUP($D1352,CoRAP_update!$A$5:$O$376,15,FALSE)="",NA(),VLOOKUP($D1352,CoRAP_update!$A$5:$O$376,15,FALSE)),IF(VLOOKUP($A1352,CoRAP_update!$D$5:$O$376,12,FALSE)="",NA(),VLOOKUP($A1352,CoRAP_update!$D$5:$O$376,12,FALSE))),IF(VLOOKUP($C1352,CoRAP_update!$C$5:$O$376,13,FALSE)="",NA(),VLOOKUP($C1352,CoRAP_update!$C$5:$O$376,13,FALSE)))</f>
        <v>#N/A</v>
      </c>
      <c r="S1352" s="144" t="e">
        <f>IF($C1352="-",IF($A1352="-",VLOOKUP($D1352,CoRAP_update!$A$5:$J$376,MATCH(Sammanfattning!S$1,CoRAP_update!$A$4:$J$4,0),FALSE),VLOOKUP($A1352,CoRAP_update!$D$5:$J$376,MATCH(Sammanfattning!S$1,CoRAP_update!$D$4:$J$4,0),FALSE)),VLOOKUP($C1352,CoRAP_update!$C$5:$J$376,MATCH(Sammanfattning!S$1,CoRAP_update!$C$4:$J$4,0),FALSE))</f>
        <v>#N/A</v>
      </c>
      <c r="T1352" s="76" t="str">
        <f>IF($A1352="-",VLOOKUP($D1352,EDC_update!$C$2:$F$450,4,FALSE),VLOOKUP($A1352,EDC_update!$B$2:$F$450,5,FALSE))</f>
        <v>CAT2</v>
      </c>
      <c r="V1352" s="78">
        <f>IF(IFERROR(SEARCH("PBT",P1352),99)=99,IF(IFERROR(SEARCH("suspected PBT",S1352),99)=99,IF(IFERROR(SEARCH("concluded to be PBT",K1352),99)=99,IF(IFERROR(SEARCH("PBT",S1352),99)=99,IF(IFERROR(SEARCH("PBT cand",L1352),99)=99,IF(IFERROR(SEARCH("PBT",L1352),99)=99,IF(IFERROR(SEARCH("persistent, bioackumulative and toxic properties",K1352),99)=99,0,Scoring!$E$3),Scoring!$E$3),Scoring!$E$7),Scoring!$E$3),Scoring!$E$5),Scoring!$E$6),Scoring!$E$3)</f>
        <v>0</v>
      </c>
      <c r="W1352" s="78">
        <f>IF(IFERROR(SEARCH("vPvB",P1352),99)=99,IF(IFERROR(SEARCH("suspected pbt/vPvB",S1352),99)=99,IF(IFERROR(SEARCH("vPvB",S1352),99)=99,IF(IFERROR(SEARCH("concluded to be a vPvB",S1352),99)=99,IF(IFERROR(SEARCH("identified as vPvB",K1352),99)=99,IF(IFERROR(SEARCH("concluded to be a vPvB",K1352),99)=99,IF(IFERROR(SEARCH("concluded to be both pbt and vPvB",S1352),99)=99,IF(IFERROR(SEARCH("concluded to be both pbt and vPvB",K1352),99)=99,0,Scoring!$E$5),Scoring!$E$5),Scoring!$E$5),Scoring!$E$5),Scoring!$E$5),Scoring!$E$4),Scoring!$E$6),Scoring!$E$4)</f>
        <v>0</v>
      </c>
      <c r="X1352" s="78">
        <f>IF(IFERROR(SEARCH("H410",N1352),99)=99,IF(IFERROR(SEARCH("H410",O1352),99)=99,IF(IFERROR(SEARCH("H410",Q1352),99)=99,IF(IFERROR(SEARCH("H410",M1352),99)=99,IF(IFERROR(SEARCH("H410",R1352),99)=99,IF(IFERROR(SEARCH("H411",N1352),99)=99,IF(IFERROR(SEARCH("H411",O1352),99)=99,IF(IFERROR(SEARCH("H411",Q1352),99)=99,IF(IFERROR(SEARCH("H411",M1352),99)=99,IF(IFERROR(SEARCH("H411",R1352),99)=99,IF(IFERROR(SEARCH("H413",N1352),99)=99,IF(IFERROR(SEARCH("H413",O1352),99)=99,IF(IFERROR(SEARCH("H413",Q1352),99)=99,IF(IFERROR(SEARCH("H413",M1352),99)=99,IF(IFERROR(SEARCH("H413",R1352),99)=99,IF(IFERROR(SEARCH("H412",N1352),99)=99,IF(IFERROR(SEARCH("H412",O1352),99)=99,IF(IFERROR(SEARCH("H412",Q1352),99)=99,IF(IFERROR(SEARCH("H412",M1352),99)=99,IF(IFERROR(SEARCH("H412",R1352),99)=99,0,Scoring!$E$2),Scoring!$E$2),Scoring!$E$2),Scoring!$E$2),Scoring!$E$2),Scoring!$E$2),Scoring!$E$2),Scoring!$E$2),Scoring!$E$2),Scoring!$E$2),Scoring!$E$2),Scoring!$E$2),Scoring!$E$2),Scoring!$E$2),Scoring!$E$2),Scoring!$E$2),Scoring!$E$2),Scoring!$E$2),Scoring!$E$2),Scoring!$E$2)</f>
        <v>0</v>
      </c>
      <c r="Y1352" s="78">
        <f>IF(IFERROR(SEARCH("CMR",K1352),99)=99,IF(IFERROR(SEARCH("Suspected CMR",S1352),99)=99,IF(IFERROR(SEARCH("CMR",S1352),99)=99,0,Scoring!$E$8),Scoring!$E$9),Scoring!$E$8)</f>
        <v>0</v>
      </c>
      <c r="Z1352" s="78">
        <f>IF(IFERROR(SEARCH("H350",N1352),99)=99,IF(IFERROR(SEARCH("H350",O1352),99)=99,IF(IFERROR(SEARCH("H350",Q1352),99)=99,IF(IFERROR(SEARCH("H350",M1352),99)=99,IF(IFERROR(SEARCH("H350",R1352),99)=99,IF(IFERROR(SEARCH("H351",N1352),99)=99,IF(IFERROR(SEARCH("H351",O1352),99)=99,IF(IFERROR(SEARCH("H351",Q1352),99)=99,IF(IFERROR(SEARCH("H351",M1352),99)=99,IF(IFERROR(SEARCH("H351",R1352),99)=99,IF(IFERROR(SEARCH("carcinogenic",P1352),99)=99,IF(IFERROR(SEARCH("suspected carcinogenic",S1352),99)=99,0,Scoring!$E$12),Scoring!$E$11),Scoring!$E$10),Scoring!$E$10),Scoring!$E$10),Scoring!$E$10),Scoring!$E$10),Scoring!$E$10),Scoring!$E$10),Scoring!$E$10),Scoring!$E$10),Scoring!$E$10)</f>
        <v>0</v>
      </c>
      <c r="AA1352" s="78">
        <f>IF(IFERROR(SEARCH("H340",N1352),99)=99,IF(IFERROR(SEARCH("H340",O1352),99)=99,IF(IFERROR(SEARCH("H340",Q1352),99)=99,IF(IFERROR(SEARCH("H340",M1352),99)=99,IF(IFERROR(SEARCH("H340",R1352),99)=99,IF(IFERROR(SEARCH("H341",N1352),99)=99,IF(IFERROR(SEARCH("H341",O1352),99)=99,IF(IFERROR(SEARCH("H341",Q1352),99)=99,IF(IFERROR(SEARCH("H341",M1352),99)=99,IF(IFERROR(SEARCH("H341",R1352),99)=99,IF(IFERROR(SEARCH("mutagenic",P1352),99)=99,IF(IFERROR(SEARCH("suspected mutagenic",S1352),99)=99,0,Scoring!$E$15),Scoring!$E$14),Scoring!$E$13),Scoring!$E$13),Scoring!$E$13),Scoring!$E$13),Scoring!$E$13),Scoring!$E$13),Scoring!$E$13),Scoring!$E$13),Scoring!$E$13),Scoring!$E$13)</f>
        <v>0</v>
      </c>
      <c r="AB1352" s="78">
        <f>IF(IFERROR(SEARCH("H360",N1352),99)=99,IF(IFERROR(SEARCH("H360",O1352),99)=99,IF(IFERROR(SEARCH("H360",Q1352),99)=99,IF(IFERROR(SEARCH("H360",M1352),99)=99,IF(IFERROR(SEARCH("H360",R1352),99)=99,IF(IFERROR(SEARCH("H361",N1352),99)=99,IF(IFERROR(SEARCH("H361",O1352),99)=99,IF(IFERROR(SEARCH("H361",Q1352),99)=99,IF(IFERROR(SEARCH("H361",M1352),99)=99,IF(IFERROR(SEARCH("H361",R1352),99)=99,IF(IFERROR(SEARCH("reproduction",P1352),99)=99,IF(IFERROR(SEARCH("suspected reprotoxic",S1352),99)=99,IF(IFERROR(SEARCH("reprotoxic",S1352),99)=99,IF(IFERROR(SEARCH("reprotoxic",K1352),99)=99,0,Scoring!$E$18),Scoring!$E$18),Scoring!$E$19),Scoring!$E$17),Scoring!$E$16),Scoring!$E$16),Scoring!$E$16),Scoring!$E$16),Scoring!$E$16),Scoring!$E$16),Scoring!$E$16),Scoring!$E$16),Scoring!$E$16),Scoring!$E$16)</f>
        <v>0</v>
      </c>
      <c r="AC1352" s="78">
        <f>IF(IFERROR(SEARCH("57f",L1352),99)=99,IF(IFERROR(SEARCH("57(f)",P1352),99)=99,0,Scoring!$E$20),Scoring!$E$20)</f>
        <v>0</v>
      </c>
      <c r="AD1352" s="78">
        <f>IF(IFERROR(SEARCH("CAT1",T1352),99)=99,IF(IFERROR(SEARCH("CAT2",T1352),99)=99,IF(IFERROR(SEARCH("CAT3",T1352),99)=99,IF(IFERROR(SEARCH("concluded to be endocrine",K1352),99)=99,IF(IFERROR(SEARCH("categorised as endocrine",K1352),99)=99,IF(IFERROR(SEARCH("endocrine disrupting",P1352),99)=99,IF(IFERROR(SEARCH("endocrine disrupting",K1352),99)=99,IF(IFERROR(SEARCH("suspected endocrine",S1352),99)=99,IF(IFERROR(SEARCH("potential endocrine",S1352),99)=99,0,Scoring!$E$25),Scoring!$E$25),Scoring!$E$24),Scoring!$E$24),Scoring!$E$24),Scoring!$E$24),Scoring!$E$23),Scoring!$E$22),Scoring!$E$21)</f>
        <v>0.5</v>
      </c>
      <c r="AE1352" s="78">
        <f>IF(IFERROR(SEARCH("suspected sensitiser",S1352),99)=99,IF(IFERROR(SEARCH("sensitiser",S1352),99)=99,IF(IFERROR(SEARCH("other hazard based concern",S1352),99)=99,0,Scoring!$E$28),Scoring!$E$26),Scoring!$E$27)</f>
        <v>0</v>
      </c>
      <c r="AF1352" s="78">
        <f>IF(IFERROR(M1352,1)=1,IF(IFERROR(N1352,1)=1,IF(IFERROR(O1352,1)=1,IF(IFERROR(Q1352,1)=1,IF(IFERROR(R1352,1)=1,IF(IFERROR(T1352,1)=1,IF(IFERROR(K1352,1)=1,IF(IFERROR(P1352,1)=1,IF(IFERROR(S1352,1)=1,Scoring!$E$29,0),0),0),0),0),0),0),0),0)</f>
        <v>0</v>
      </c>
      <c r="AG1352" s="78">
        <f t="shared" si="92"/>
        <v>0.5</v>
      </c>
      <c r="AI1352" s="93"/>
      <c r="AJ1352" s="94"/>
      <c r="AK1352" s="76"/>
      <c r="AL1352" s="75"/>
      <c r="AN1352" s="79"/>
      <c r="AO1352" s="79"/>
      <c r="AP1352" s="79"/>
      <c r="AQ1352" s="79"/>
      <c r="AR1352" s="79"/>
      <c r="AS1352" s="78"/>
      <c r="AU1352" s="79">
        <f>IF(IFERROR(F1352,99)=99,IF(IFERROR(G1352,99)=99,IF(IFERROR(H1352,99)=99,IF(IFERROR(I1352,99)=99,IF(IFERROR(E1352,99)=99,IF(IFERROR(J1352,99)=99,0,Scoring!$B$7),Scoring!$B$3),Scoring!$B$2),Scoring!$B$6),Scoring!$B$5),Scoring!$B$4)</f>
        <v>0.3</v>
      </c>
      <c r="AV1352" s="78">
        <f t="shared" si="93"/>
        <v>0.15</v>
      </c>
      <c r="AW1352" s="78"/>
      <c r="AX1352" s="66"/>
      <c r="AY1352" s="78"/>
      <c r="AZ1352" s="76"/>
      <c r="BB1352" s="76"/>
    </row>
    <row r="1353" spans="1:54" x14ac:dyDescent="0.25">
      <c r="A1353" s="89" t="s">
        <v>6815</v>
      </c>
      <c r="B1353" s="89" t="s">
        <v>30</v>
      </c>
      <c r="C1353" s="89" t="s">
        <v>30</v>
      </c>
      <c r="D1353" s="89" t="s">
        <v>6816</v>
      </c>
      <c r="E1353" s="76" t="e">
        <f>IF(C1353="-",IF(A1353="-",VLOOKUP(D1353,'sin-list 180320_update'!$C$2:$C$835,1,FALSE),VLOOKUP(A1353,'sin-list 180320_update'!$A$2:$A$835,1,FALSE)),VLOOKUP(C1353,'sin-list 180320_update'!$B$2:$B$835,1,FALSE))</f>
        <v>#N/A</v>
      </c>
      <c r="F1353" s="76" t="e">
        <f>IF($C1353="-",IF($A1353="-",VLOOKUP($D1353,'REACH Bilaga XVII_update'!$A$5:$A$131,1,FALSE),VLOOKUP($A1353,'REACH Bilaga XVII_update'!$C$5:$C$131,1,FALSE)),VLOOKUP($C1353,'REACH Bilaga XVII_update'!$B$5:$B$131,1,FALSE))</f>
        <v>#N/A</v>
      </c>
      <c r="G1353" s="76" t="e">
        <f>IF($C1353="-",IF($A1353="-",VLOOKUP($D1353,' REACH Bilaga 59_update'!$A$5:$A$210,1,FALSE),VLOOKUP($A1353,' REACH Bilaga 59_update'!$D$5:$D$210,1,FALSE)),VLOOKUP($C1353,' REACH Bilaga 59_update'!$C$5:$C$210,1,FALSE))</f>
        <v>#N/A</v>
      </c>
      <c r="H1353" s="76" t="e">
        <f>IF($C1353="-",IF($A1353="-",VLOOKUP($D1353,'REACH Bilaga XIV_update'!$A$5:$A$110,1,FALSE),VLOOKUP($A1353,'REACH Bilaga XIV_update'!$D$5:$D$110,1,FALSE)),VLOOKUP($C1353,'REACH Bilaga XIV_update'!$C$5:$C$110,1,FALSE))</f>
        <v>#N/A</v>
      </c>
      <c r="I1353" s="76" t="e">
        <f>IF($C1353="-",IF($A1353="-",VLOOKUP($D1353,CoRAP_update!$A$5:$A$376,1,FALSE),VLOOKUP($A1353,CoRAP_update!$D$5:$D$376,1,FALSE)),VLOOKUP($C1353,CoRAP_update!$C$5:$C$376,1,FALSE))</f>
        <v>#N/A</v>
      </c>
      <c r="J1353" s="76" t="str">
        <f>IF($C1353="-",IF($A1353="-",VLOOKUP($D1353,EDC_update!$C$2:$C$450,1,FALSE),VLOOKUP($A1353,EDC_update!$B$2:$B$450,1,FALSE)),VLOOKUP($C1353,EDC_update!$L$2:$L$450,1,FALSE))</f>
        <v>94-75-7</v>
      </c>
      <c r="K1353" s="76" t="e">
        <f>IF($C1353="-",IF($A1353="-",IF(VLOOKUP($D1353,'sin-list 180320_update'!$C$2:$S$835,3,FALSE)="",NA(),VLOOKUP($D1353,'sin-list 180320_update'!$C$2:$S$835,3,FALSE)),IF(VLOOKUP($A1353,'sin-list 180320_update'!$A$2:$S$835,5,FALSE)="",NA(),VLOOKUP($A1353,'sin-list 180320_update'!$A$2:$S$835,5,FALSE))),IF(VLOOKUP($C1353,'sin-list 180320_update'!$B$2:$S$835,4,FALSE)="",NA(),VLOOKUP($C1353,'sin-list 180320_update'!$B$2:$S$835,4,FALSE)))</f>
        <v>#N/A</v>
      </c>
      <c r="L1353" s="76" t="e">
        <f>IF($C1353="-",IF($A1353="-",VLOOKUP($D1353,'sin-list 180320_update'!$C$2:$S$835,6,FALSE),VLOOKUP($A1353,'sin-list 180320_update'!$A$2:$S$835,8,FALSE)),VLOOKUP($C1353,'sin-list 180320_update'!$B$2:$S$835,7,FALSE))</f>
        <v>#N/A</v>
      </c>
      <c r="M1353" s="76" t="e">
        <f>IF($C1353="-",IF($A1353="-",IF(VLOOKUP($D1353,'sin-list 180320_update'!$C$2:$S$835,8,FALSE)="",NA(),VLOOKUP($D1353,'sin-list 180320_update'!$C$2:$S$835,8,FALSE)),IF(VLOOKUP($A1353,'sin-list 180320_update'!$A$2:$S$835,10,FALSE)="",NA(),VLOOKUP($A1353,'sin-list 180320_update'!$A$2:$S$835,10,FALSE))),IF(VLOOKUP($C1353,'sin-list 180320_update'!$B$2:$S$835,9,FALSE)="",NA(),VLOOKUP($C1353,'sin-list 180320_update'!$B$2:$S$835,9,FALSE)))</f>
        <v>#N/A</v>
      </c>
      <c r="N1353" s="76" t="e">
        <f>IF($C1353="-",IF($A1353="-",IF(VLOOKUP($D1353,'REACH Bilaga XVII_update'!$A$5:$E$131,4,FALSE)="",NA(),VLOOKUP($D1353,'REACH Bilaga XVII_update'!$A$5:$E$131,4,FALSE)),IF(VLOOKUP($A1353,'REACH Bilaga XVII_update'!$C$5:$D$131,2,FALSE)="",NA(),VLOOKUP($A1353,'REACH Bilaga XVII_update'!$C$5:$D$131,2,FALSE))),IF(VLOOKUP($C1353,'REACH Bilaga XVII_update'!$B$5:$D$131,3,FALSE)="",NA(),VLOOKUP($C1353,'REACH Bilaga XVII_update'!$B$5:$D$131,3,FALSE)))</f>
        <v>#N/A</v>
      </c>
      <c r="O1353" s="76" t="e">
        <f>IF($C1353="-",IF($A1353="-",IF(VLOOKUP($D1353,' REACH Bilaga 59_update'!$A$5:$E$210,5,FALSE)="",NA(),VLOOKUP($D1353,' REACH Bilaga 59_update'!$A$5:$E$210,5,FALSE)),IF(VLOOKUP($A1353,' REACH Bilaga 59_update'!$D$5:$E$210,2,FALSE)="",NA(),VLOOKUP($A1353,' REACH Bilaga 59_update'!$D$5:$E$210,2,FALSE))),IF(VLOOKUP($C1353,' REACH Bilaga 59_update'!$C$5:$E$210,3,FALSE)="",NA(),VLOOKUP($C1353,' REACH Bilaga 59_update'!$C$5:$E$210,3,FALSE)))</f>
        <v>#N/A</v>
      </c>
      <c r="P1353" s="76" t="e">
        <f>IF(C1353="-",IF(A1353="-",IFERROR(VLOOKUP($D1353,' REACH Bilaga 59_update'!$A$5:$F$210,MATCH(Sammanfattning!P$1,' REACH Bilaga 59_update'!$A$4:$F$4,0),FALSE),VLOOKUP($D1353,'REACH Bilaga XIV_update'!$A$4:$H$110,MATCH(Sammanfattning!P$1,'REACH Bilaga XIV_update'!$A$4:$H$4,0),FALSE)),IFERROR(VLOOKUP($A1353,' REACH Bilaga 59_update'!$D$5:$F$210,MATCH(Sammanfattning!P$1,' REACH Bilaga 59_update'!$D$4:$F$4,0),FALSE),VLOOKUP($A1353,'REACH Bilaga XIV_update'!$D$4:$H$110,MATCH(Sammanfattning!P$1,'REACH Bilaga XIV_update'!$D$4:$H$4,0),FALSE))),IFERROR(VLOOKUP($C1353,' REACH Bilaga 59_update'!$C$5:$F$210,MATCH(Sammanfattning!P$1,' REACH Bilaga 59_update'!$C$4:$F$4,0),FALSE),VLOOKUP($C1353,'REACH Bilaga XIV_update'!$C$4:$H$110,MATCH(Sammanfattning!P$1,'REACH Bilaga XIV_update'!$C$4:$H$4,0),FALSE)))</f>
        <v>#N/A</v>
      </c>
      <c r="Q1353" s="76" t="e">
        <f>IF($C1353="-",IF($A1353="-",IF(VLOOKUP($D1353,'REACH Bilaga XIV_update'!$A$5:$I$110,9,FALSE)="",NA(),VLOOKUP($D1353,'REACH Bilaga XIV_update'!$A$5:$I$110,9,FALSE)),IF(VLOOKUP($A1353,'REACH Bilaga XIV_update'!$D$5:$I$110,6,FALSE)="",NA(),VLOOKUP($A1353,'REACH Bilaga XIV_update'!$D$5:$I$110,6,FALSE))),IF(VLOOKUP($C1353,'REACH Bilaga XIV_update'!$C$5:$I$110,7,FALSE)="",NA(),VLOOKUP($C1353,'REACH Bilaga XIV_update'!$C$5:$I$110,7,FALSE)))</f>
        <v>#N/A</v>
      </c>
      <c r="R1353" s="76" t="e">
        <f>IF($C1353="-",IF($A1353="-",IF(VLOOKUP($D1353,CoRAP_update!$A$5:$O$376,15,FALSE)="",NA(),VLOOKUP($D1353,CoRAP_update!$A$5:$O$376,15,FALSE)),IF(VLOOKUP($A1353,CoRAP_update!$D$5:$O$376,12,FALSE)="",NA(),VLOOKUP($A1353,CoRAP_update!$D$5:$O$376,12,FALSE))),IF(VLOOKUP($C1353,CoRAP_update!$C$5:$O$376,13,FALSE)="",NA(),VLOOKUP($C1353,CoRAP_update!$C$5:$O$376,13,FALSE)))</f>
        <v>#N/A</v>
      </c>
      <c r="S1353" s="144" t="e">
        <f>IF($C1353="-",IF($A1353="-",VLOOKUP($D1353,CoRAP_update!$A$5:$J$376,MATCH(Sammanfattning!S$1,CoRAP_update!$A$4:$J$4,0),FALSE),VLOOKUP($A1353,CoRAP_update!$D$5:$J$376,MATCH(Sammanfattning!S$1,CoRAP_update!$D$4:$J$4,0),FALSE)),VLOOKUP($C1353,CoRAP_update!$C$5:$J$376,MATCH(Sammanfattning!S$1,CoRAP_update!$C$4:$J$4,0),FALSE))</f>
        <v>#N/A</v>
      </c>
      <c r="T1353" s="76" t="str">
        <f>IF($A1353="-",VLOOKUP($D1353,EDC_update!$C$2:$F$450,4,FALSE),VLOOKUP($A1353,EDC_update!$B$2:$F$450,5,FALSE))</f>
        <v>CAT2</v>
      </c>
      <c r="V1353" s="78">
        <f>IF(IFERROR(SEARCH("PBT",P1353),99)=99,IF(IFERROR(SEARCH("suspected PBT",S1353),99)=99,IF(IFERROR(SEARCH("concluded to be PBT",K1353),99)=99,IF(IFERROR(SEARCH("PBT",S1353),99)=99,IF(IFERROR(SEARCH("PBT cand",L1353),99)=99,IF(IFERROR(SEARCH("PBT",L1353),99)=99,IF(IFERROR(SEARCH("persistent, bioackumulative and toxic properties",K1353),99)=99,0,Scoring!$E$3),Scoring!$E$3),Scoring!$E$7),Scoring!$E$3),Scoring!$E$5),Scoring!$E$6),Scoring!$E$3)</f>
        <v>0</v>
      </c>
      <c r="W1353" s="78">
        <f>IF(IFERROR(SEARCH("vPvB",P1353),99)=99,IF(IFERROR(SEARCH("suspected pbt/vPvB",S1353),99)=99,IF(IFERROR(SEARCH("vPvB",S1353),99)=99,IF(IFERROR(SEARCH("concluded to be a vPvB",S1353),99)=99,IF(IFERROR(SEARCH("identified as vPvB",K1353),99)=99,IF(IFERROR(SEARCH("concluded to be a vPvB",K1353),99)=99,IF(IFERROR(SEARCH("concluded to be both pbt and vPvB",S1353),99)=99,IF(IFERROR(SEARCH("concluded to be both pbt and vPvB",K1353),99)=99,0,Scoring!$E$5),Scoring!$E$5),Scoring!$E$5),Scoring!$E$5),Scoring!$E$5),Scoring!$E$4),Scoring!$E$6),Scoring!$E$4)</f>
        <v>0</v>
      </c>
      <c r="X1353" s="78">
        <f>IF(IFERROR(SEARCH("H410",N1353),99)=99,IF(IFERROR(SEARCH("H410",O1353),99)=99,IF(IFERROR(SEARCH("H410",Q1353),99)=99,IF(IFERROR(SEARCH("H410",M1353),99)=99,IF(IFERROR(SEARCH("H410",R1353),99)=99,IF(IFERROR(SEARCH("H411",N1353),99)=99,IF(IFERROR(SEARCH("H411",O1353),99)=99,IF(IFERROR(SEARCH("H411",Q1353),99)=99,IF(IFERROR(SEARCH("H411",M1353),99)=99,IF(IFERROR(SEARCH("H411",R1353),99)=99,IF(IFERROR(SEARCH("H413",N1353),99)=99,IF(IFERROR(SEARCH("H413",O1353),99)=99,IF(IFERROR(SEARCH("H413",Q1353),99)=99,IF(IFERROR(SEARCH("H413",M1353),99)=99,IF(IFERROR(SEARCH("H413",R1353),99)=99,IF(IFERROR(SEARCH("H412",N1353),99)=99,IF(IFERROR(SEARCH("H412",O1353),99)=99,IF(IFERROR(SEARCH("H412",Q1353),99)=99,IF(IFERROR(SEARCH("H412",M1353),99)=99,IF(IFERROR(SEARCH("H412",R1353),99)=99,0,Scoring!$E$2),Scoring!$E$2),Scoring!$E$2),Scoring!$E$2),Scoring!$E$2),Scoring!$E$2),Scoring!$E$2),Scoring!$E$2),Scoring!$E$2),Scoring!$E$2),Scoring!$E$2),Scoring!$E$2),Scoring!$E$2),Scoring!$E$2),Scoring!$E$2),Scoring!$E$2),Scoring!$E$2),Scoring!$E$2),Scoring!$E$2),Scoring!$E$2)</f>
        <v>0</v>
      </c>
      <c r="Y1353" s="78">
        <f>IF(IFERROR(SEARCH("CMR",K1353),99)=99,IF(IFERROR(SEARCH("Suspected CMR",S1353),99)=99,IF(IFERROR(SEARCH("CMR",S1353),99)=99,0,Scoring!$E$8),Scoring!$E$9),Scoring!$E$8)</f>
        <v>0</v>
      </c>
      <c r="Z1353" s="78">
        <f>IF(IFERROR(SEARCH("H350",N1353),99)=99,IF(IFERROR(SEARCH("H350",O1353),99)=99,IF(IFERROR(SEARCH("H350",Q1353),99)=99,IF(IFERROR(SEARCH("H350",M1353),99)=99,IF(IFERROR(SEARCH("H350",R1353),99)=99,IF(IFERROR(SEARCH("H351",N1353),99)=99,IF(IFERROR(SEARCH("H351",O1353),99)=99,IF(IFERROR(SEARCH("H351",Q1353),99)=99,IF(IFERROR(SEARCH("H351",M1353),99)=99,IF(IFERROR(SEARCH("H351",R1353),99)=99,IF(IFERROR(SEARCH("carcinogenic",P1353),99)=99,IF(IFERROR(SEARCH("suspected carcinogenic",S1353),99)=99,0,Scoring!$E$12),Scoring!$E$11),Scoring!$E$10),Scoring!$E$10),Scoring!$E$10),Scoring!$E$10),Scoring!$E$10),Scoring!$E$10),Scoring!$E$10),Scoring!$E$10),Scoring!$E$10),Scoring!$E$10)</f>
        <v>0</v>
      </c>
      <c r="AA1353" s="78">
        <f>IF(IFERROR(SEARCH("H340",N1353),99)=99,IF(IFERROR(SEARCH("H340",O1353),99)=99,IF(IFERROR(SEARCH("H340",Q1353),99)=99,IF(IFERROR(SEARCH("H340",M1353),99)=99,IF(IFERROR(SEARCH("H340",R1353),99)=99,IF(IFERROR(SEARCH("H341",N1353),99)=99,IF(IFERROR(SEARCH("H341",O1353),99)=99,IF(IFERROR(SEARCH("H341",Q1353),99)=99,IF(IFERROR(SEARCH("H341",M1353),99)=99,IF(IFERROR(SEARCH("H341",R1353),99)=99,IF(IFERROR(SEARCH("mutagenic",P1353),99)=99,IF(IFERROR(SEARCH("suspected mutagenic",S1353),99)=99,0,Scoring!$E$15),Scoring!$E$14),Scoring!$E$13),Scoring!$E$13),Scoring!$E$13),Scoring!$E$13),Scoring!$E$13),Scoring!$E$13),Scoring!$E$13),Scoring!$E$13),Scoring!$E$13),Scoring!$E$13)</f>
        <v>0</v>
      </c>
      <c r="AB1353" s="78">
        <f>IF(IFERROR(SEARCH("H360",N1353),99)=99,IF(IFERROR(SEARCH("H360",O1353),99)=99,IF(IFERROR(SEARCH("H360",Q1353),99)=99,IF(IFERROR(SEARCH("H360",M1353),99)=99,IF(IFERROR(SEARCH("H360",R1353),99)=99,IF(IFERROR(SEARCH("H361",N1353),99)=99,IF(IFERROR(SEARCH("H361",O1353),99)=99,IF(IFERROR(SEARCH("H361",Q1353),99)=99,IF(IFERROR(SEARCH("H361",M1353),99)=99,IF(IFERROR(SEARCH("H361",R1353),99)=99,IF(IFERROR(SEARCH("reproduction",P1353),99)=99,IF(IFERROR(SEARCH("suspected reprotoxic",S1353),99)=99,IF(IFERROR(SEARCH("reprotoxic",S1353),99)=99,IF(IFERROR(SEARCH("reprotoxic",K1353),99)=99,0,Scoring!$E$18),Scoring!$E$18),Scoring!$E$19),Scoring!$E$17),Scoring!$E$16),Scoring!$E$16),Scoring!$E$16),Scoring!$E$16),Scoring!$E$16),Scoring!$E$16),Scoring!$E$16),Scoring!$E$16),Scoring!$E$16),Scoring!$E$16)</f>
        <v>0</v>
      </c>
      <c r="AC1353" s="78">
        <f>IF(IFERROR(SEARCH("57f",L1353),99)=99,IF(IFERROR(SEARCH("57(f)",P1353),99)=99,0,Scoring!$E$20),Scoring!$E$20)</f>
        <v>0</v>
      </c>
      <c r="AD1353" s="78">
        <f>IF(IFERROR(SEARCH("CAT1",T1353),99)=99,IF(IFERROR(SEARCH("CAT2",T1353),99)=99,IF(IFERROR(SEARCH("CAT3",T1353),99)=99,IF(IFERROR(SEARCH("concluded to be endocrine",K1353),99)=99,IF(IFERROR(SEARCH("categorised as endocrine",K1353),99)=99,IF(IFERROR(SEARCH("endocrine disrupting",P1353),99)=99,IF(IFERROR(SEARCH("endocrine disrupting",K1353),99)=99,IF(IFERROR(SEARCH("suspected endocrine",S1353),99)=99,IF(IFERROR(SEARCH("potential endocrine",S1353),99)=99,0,Scoring!$E$25),Scoring!$E$25),Scoring!$E$24),Scoring!$E$24),Scoring!$E$24),Scoring!$E$24),Scoring!$E$23),Scoring!$E$22),Scoring!$E$21)</f>
        <v>0.5</v>
      </c>
      <c r="AE1353" s="78">
        <f>IF(IFERROR(SEARCH("suspected sensitiser",S1353),99)=99,IF(IFERROR(SEARCH("sensitiser",S1353),99)=99,IF(IFERROR(SEARCH("other hazard based concern",S1353),99)=99,0,Scoring!$E$28),Scoring!$E$26),Scoring!$E$27)</f>
        <v>0</v>
      </c>
      <c r="AF1353" s="78">
        <f>IF(IFERROR(M1353,1)=1,IF(IFERROR(N1353,1)=1,IF(IFERROR(O1353,1)=1,IF(IFERROR(Q1353,1)=1,IF(IFERROR(R1353,1)=1,IF(IFERROR(T1353,1)=1,IF(IFERROR(K1353,1)=1,IF(IFERROR(P1353,1)=1,IF(IFERROR(S1353,1)=1,Scoring!$E$29,0),0),0),0),0),0),0),0),0)</f>
        <v>0</v>
      </c>
      <c r="AG1353" s="78">
        <f t="shared" si="92"/>
        <v>0.5</v>
      </c>
      <c r="AI1353" s="93"/>
      <c r="AJ1353" s="94"/>
      <c r="AK1353" s="76"/>
      <c r="AL1353" s="75"/>
      <c r="AN1353" s="79"/>
      <c r="AO1353" s="79"/>
      <c r="AP1353" s="79"/>
      <c r="AQ1353" s="79"/>
      <c r="AR1353" s="79"/>
      <c r="AS1353" s="78"/>
      <c r="AU1353" s="79">
        <f>IF(IFERROR(F1353,99)=99,IF(IFERROR(G1353,99)=99,IF(IFERROR(H1353,99)=99,IF(IFERROR(I1353,99)=99,IF(IFERROR(E1353,99)=99,IF(IFERROR(J1353,99)=99,0,Scoring!$B$7),Scoring!$B$3),Scoring!$B$2),Scoring!$B$6),Scoring!$B$5),Scoring!$B$4)</f>
        <v>0.3</v>
      </c>
      <c r="AV1353" s="78">
        <f t="shared" si="93"/>
        <v>0.15</v>
      </c>
      <c r="AW1353" s="78"/>
      <c r="AX1353" s="66"/>
      <c r="AY1353" s="78"/>
      <c r="AZ1353" s="76"/>
      <c r="BB1353" s="76"/>
    </row>
    <row r="1354" spans="1:54" x14ac:dyDescent="0.25">
      <c r="A1354" s="89" t="s">
        <v>7074</v>
      </c>
      <c r="B1354" s="89" t="s">
        <v>30</v>
      </c>
      <c r="C1354" s="89" t="s">
        <v>30</v>
      </c>
      <c r="D1354" s="89" t="s">
        <v>7075</v>
      </c>
      <c r="E1354" s="76" t="e">
        <f>IF(C1354="-",IF(A1354="-",VLOOKUP(D1354,'sin-list 180320_update'!$C$2:$C$835,1,FALSE),VLOOKUP(A1354,'sin-list 180320_update'!$A$2:$A$835,1,FALSE)),VLOOKUP(C1354,'sin-list 180320_update'!$B$2:$B$835,1,FALSE))</f>
        <v>#N/A</v>
      </c>
      <c r="F1354" s="76" t="e">
        <f>IF($C1354="-",IF($A1354="-",VLOOKUP($D1354,'REACH Bilaga XVII_update'!$A$5:$A$131,1,FALSE),VLOOKUP($A1354,'REACH Bilaga XVII_update'!$C$5:$C$131,1,FALSE)),VLOOKUP($C1354,'REACH Bilaga XVII_update'!$B$5:$B$131,1,FALSE))</f>
        <v>#N/A</v>
      </c>
      <c r="G1354" s="76" t="e">
        <f>IF($C1354="-",IF($A1354="-",VLOOKUP($D1354,' REACH Bilaga 59_update'!$A$5:$A$210,1,FALSE),VLOOKUP($A1354,' REACH Bilaga 59_update'!$D$5:$D$210,1,FALSE)),VLOOKUP($C1354,' REACH Bilaga 59_update'!$C$5:$C$210,1,FALSE))</f>
        <v>#N/A</v>
      </c>
      <c r="H1354" s="76" t="e">
        <f>IF($C1354="-",IF($A1354="-",VLOOKUP($D1354,'REACH Bilaga XIV_update'!$A$5:$A$110,1,FALSE),VLOOKUP($A1354,'REACH Bilaga XIV_update'!$D$5:$D$110,1,FALSE)),VLOOKUP($C1354,'REACH Bilaga XIV_update'!$C$5:$C$110,1,FALSE))</f>
        <v>#N/A</v>
      </c>
      <c r="I1354" s="76" t="e">
        <f>IF($C1354="-",IF($A1354="-",VLOOKUP($D1354,CoRAP_update!$A$5:$A$376,1,FALSE),VLOOKUP($A1354,CoRAP_update!$D$5:$D$376,1,FALSE)),VLOOKUP($C1354,CoRAP_update!$C$5:$C$376,1,FALSE))</f>
        <v>#N/A</v>
      </c>
      <c r="J1354" s="76" t="str">
        <f>IF($C1354="-",IF($A1354="-",VLOOKUP($D1354,EDC_update!$C$2:$C$450,1,FALSE),VLOOKUP($A1354,EDC_update!$B$2:$B$450,1,FALSE)),VLOOKUP($C1354,EDC_update!$L$2:$L$450,1,FALSE))</f>
        <v>959-98-8</v>
      </c>
      <c r="K1354" s="76" t="e">
        <f>IF($C1354="-",IF($A1354="-",IF(VLOOKUP($D1354,'sin-list 180320_update'!$C$2:$S$835,3,FALSE)="",NA(),VLOOKUP($D1354,'sin-list 180320_update'!$C$2:$S$835,3,FALSE)),IF(VLOOKUP($A1354,'sin-list 180320_update'!$A$2:$S$835,5,FALSE)="",NA(),VLOOKUP($A1354,'sin-list 180320_update'!$A$2:$S$835,5,FALSE))),IF(VLOOKUP($C1354,'sin-list 180320_update'!$B$2:$S$835,4,FALSE)="",NA(),VLOOKUP($C1354,'sin-list 180320_update'!$B$2:$S$835,4,FALSE)))</f>
        <v>#N/A</v>
      </c>
      <c r="L1354" s="76" t="e">
        <f>IF($C1354="-",IF($A1354="-",VLOOKUP($D1354,'sin-list 180320_update'!$C$2:$S$835,6,FALSE),VLOOKUP($A1354,'sin-list 180320_update'!$A$2:$S$835,8,FALSE)),VLOOKUP($C1354,'sin-list 180320_update'!$B$2:$S$835,7,FALSE))</f>
        <v>#N/A</v>
      </c>
      <c r="M1354" s="76" t="e">
        <f>IF($C1354="-",IF($A1354="-",IF(VLOOKUP($D1354,'sin-list 180320_update'!$C$2:$S$835,8,FALSE)="",NA(),VLOOKUP($D1354,'sin-list 180320_update'!$C$2:$S$835,8,FALSE)),IF(VLOOKUP($A1354,'sin-list 180320_update'!$A$2:$S$835,10,FALSE)="",NA(),VLOOKUP($A1354,'sin-list 180320_update'!$A$2:$S$835,10,FALSE))),IF(VLOOKUP($C1354,'sin-list 180320_update'!$B$2:$S$835,9,FALSE)="",NA(),VLOOKUP($C1354,'sin-list 180320_update'!$B$2:$S$835,9,FALSE)))</f>
        <v>#N/A</v>
      </c>
      <c r="N1354" s="76" t="e">
        <f>IF($C1354="-",IF($A1354="-",IF(VLOOKUP($D1354,'REACH Bilaga XVII_update'!$A$5:$E$131,4,FALSE)="",NA(),VLOOKUP($D1354,'REACH Bilaga XVII_update'!$A$5:$E$131,4,FALSE)),IF(VLOOKUP($A1354,'REACH Bilaga XVII_update'!$C$5:$D$131,2,FALSE)="",NA(),VLOOKUP($A1354,'REACH Bilaga XVII_update'!$C$5:$D$131,2,FALSE))),IF(VLOOKUP($C1354,'REACH Bilaga XVII_update'!$B$5:$D$131,3,FALSE)="",NA(),VLOOKUP($C1354,'REACH Bilaga XVII_update'!$B$5:$D$131,3,FALSE)))</f>
        <v>#N/A</v>
      </c>
      <c r="O1354" s="76" t="e">
        <f>IF($C1354="-",IF($A1354="-",IF(VLOOKUP($D1354,' REACH Bilaga 59_update'!$A$5:$E$210,5,FALSE)="",NA(),VLOOKUP($D1354,' REACH Bilaga 59_update'!$A$5:$E$210,5,FALSE)),IF(VLOOKUP($A1354,' REACH Bilaga 59_update'!$D$5:$E$210,2,FALSE)="",NA(),VLOOKUP($A1354,' REACH Bilaga 59_update'!$D$5:$E$210,2,FALSE))),IF(VLOOKUP($C1354,' REACH Bilaga 59_update'!$C$5:$E$210,3,FALSE)="",NA(),VLOOKUP($C1354,' REACH Bilaga 59_update'!$C$5:$E$210,3,FALSE)))</f>
        <v>#N/A</v>
      </c>
      <c r="P1354" s="76" t="e">
        <f>IF(C1354="-",IF(A1354="-",IFERROR(VLOOKUP($D1354,' REACH Bilaga 59_update'!$A$5:$F$210,MATCH(Sammanfattning!P$1,' REACH Bilaga 59_update'!$A$4:$F$4,0),FALSE),VLOOKUP($D1354,'REACH Bilaga XIV_update'!$A$4:$H$110,MATCH(Sammanfattning!P$1,'REACH Bilaga XIV_update'!$A$4:$H$4,0),FALSE)),IFERROR(VLOOKUP($A1354,' REACH Bilaga 59_update'!$D$5:$F$210,MATCH(Sammanfattning!P$1,' REACH Bilaga 59_update'!$D$4:$F$4,0),FALSE),VLOOKUP($A1354,'REACH Bilaga XIV_update'!$D$4:$H$110,MATCH(Sammanfattning!P$1,'REACH Bilaga XIV_update'!$D$4:$H$4,0),FALSE))),IFERROR(VLOOKUP($C1354,' REACH Bilaga 59_update'!$C$5:$F$210,MATCH(Sammanfattning!P$1,' REACH Bilaga 59_update'!$C$4:$F$4,0),FALSE),VLOOKUP($C1354,'REACH Bilaga XIV_update'!$C$4:$H$110,MATCH(Sammanfattning!P$1,'REACH Bilaga XIV_update'!$C$4:$H$4,0),FALSE)))</f>
        <v>#N/A</v>
      </c>
      <c r="Q1354" s="76" t="e">
        <f>IF($C1354="-",IF($A1354="-",IF(VLOOKUP($D1354,'REACH Bilaga XIV_update'!$A$5:$I$110,9,FALSE)="",NA(),VLOOKUP($D1354,'REACH Bilaga XIV_update'!$A$5:$I$110,9,FALSE)),IF(VLOOKUP($A1354,'REACH Bilaga XIV_update'!$D$5:$I$110,6,FALSE)="",NA(),VLOOKUP($A1354,'REACH Bilaga XIV_update'!$D$5:$I$110,6,FALSE))),IF(VLOOKUP($C1354,'REACH Bilaga XIV_update'!$C$5:$I$110,7,FALSE)="",NA(),VLOOKUP($C1354,'REACH Bilaga XIV_update'!$C$5:$I$110,7,FALSE)))</f>
        <v>#N/A</v>
      </c>
      <c r="R1354" s="76" t="e">
        <f>IF($C1354="-",IF($A1354="-",IF(VLOOKUP($D1354,CoRAP_update!$A$5:$O$376,15,FALSE)="",NA(),VLOOKUP($D1354,CoRAP_update!$A$5:$O$376,15,FALSE)),IF(VLOOKUP($A1354,CoRAP_update!$D$5:$O$376,12,FALSE)="",NA(),VLOOKUP($A1354,CoRAP_update!$D$5:$O$376,12,FALSE))),IF(VLOOKUP($C1354,CoRAP_update!$C$5:$O$376,13,FALSE)="",NA(),VLOOKUP($C1354,CoRAP_update!$C$5:$O$376,13,FALSE)))</f>
        <v>#N/A</v>
      </c>
      <c r="S1354" s="144" t="e">
        <f>IF($C1354="-",IF($A1354="-",VLOOKUP($D1354,CoRAP_update!$A$5:$J$376,MATCH(Sammanfattning!S$1,CoRAP_update!$A$4:$J$4,0),FALSE),VLOOKUP($A1354,CoRAP_update!$D$5:$J$376,MATCH(Sammanfattning!S$1,CoRAP_update!$D$4:$J$4,0),FALSE)),VLOOKUP($C1354,CoRAP_update!$C$5:$J$376,MATCH(Sammanfattning!S$1,CoRAP_update!$C$4:$J$4,0),FALSE))</f>
        <v>#N/A</v>
      </c>
      <c r="T1354" s="76" t="str">
        <f>IF($A1354="-",VLOOKUP($D1354,EDC_update!$C$2:$F$450,4,FALSE),VLOOKUP($A1354,EDC_update!$B$2:$F$450,5,FALSE))</f>
        <v>CAT2</v>
      </c>
      <c r="V1354" s="78">
        <f>IF(IFERROR(SEARCH("PBT",P1354),99)=99,IF(IFERROR(SEARCH("suspected PBT",S1354),99)=99,IF(IFERROR(SEARCH("concluded to be PBT",K1354),99)=99,IF(IFERROR(SEARCH("PBT",S1354),99)=99,IF(IFERROR(SEARCH("PBT cand",L1354),99)=99,IF(IFERROR(SEARCH("PBT",L1354),99)=99,IF(IFERROR(SEARCH("persistent, bioackumulative and toxic properties",K1354),99)=99,0,Scoring!$E$3),Scoring!$E$3),Scoring!$E$7),Scoring!$E$3),Scoring!$E$5),Scoring!$E$6),Scoring!$E$3)</f>
        <v>0</v>
      </c>
      <c r="W1354" s="78">
        <f>IF(IFERROR(SEARCH("vPvB",P1354),99)=99,IF(IFERROR(SEARCH("suspected pbt/vPvB",S1354),99)=99,IF(IFERROR(SEARCH("vPvB",S1354),99)=99,IF(IFERROR(SEARCH("concluded to be a vPvB",S1354),99)=99,IF(IFERROR(SEARCH("identified as vPvB",K1354),99)=99,IF(IFERROR(SEARCH("concluded to be a vPvB",K1354),99)=99,IF(IFERROR(SEARCH("concluded to be both pbt and vPvB",S1354),99)=99,IF(IFERROR(SEARCH("concluded to be both pbt and vPvB",K1354),99)=99,0,Scoring!$E$5),Scoring!$E$5),Scoring!$E$5),Scoring!$E$5),Scoring!$E$5),Scoring!$E$4),Scoring!$E$6),Scoring!$E$4)</f>
        <v>0</v>
      </c>
      <c r="X1354" s="78">
        <f>IF(IFERROR(SEARCH("H410",N1354),99)=99,IF(IFERROR(SEARCH("H410",O1354),99)=99,IF(IFERROR(SEARCH("H410",Q1354),99)=99,IF(IFERROR(SEARCH("H410",M1354),99)=99,IF(IFERROR(SEARCH("H410",R1354),99)=99,IF(IFERROR(SEARCH("H411",N1354),99)=99,IF(IFERROR(SEARCH("H411",O1354),99)=99,IF(IFERROR(SEARCH("H411",Q1354),99)=99,IF(IFERROR(SEARCH("H411",M1354),99)=99,IF(IFERROR(SEARCH("H411",R1354),99)=99,IF(IFERROR(SEARCH("H413",N1354),99)=99,IF(IFERROR(SEARCH("H413",O1354),99)=99,IF(IFERROR(SEARCH("H413",Q1354),99)=99,IF(IFERROR(SEARCH("H413",M1354),99)=99,IF(IFERROR(SEARCH("H413",R1354),99)=99,IF(IFERROR(SEARCH("H412",N1354),99)=99,IF(IFERROR(SEARCH("H412",O1354),99)=99,IF(IFERROR(SEARCH("H412",Q1354),99)=99,IF(IFERROR(SEARCH("H412",M1354),99)=99,IF(IFERROR(SEARCH("H412",R1354),99)=99,0,Scoring!$E$2),Scoring!$E$2),Scoring!$E$2),Scoring!$E$2),Scoring!$E$2),Scoring!$E$2),Scoring!$E$2),Scoring!$E$2),Scoring!$E$2),Scoring!$E$2),Scoring!$E$2),Scoring!$E$2),Scoring!$E$2),Scoring!$E$2),Scoring!$E$2),Scoring!$E$2),Scoring!$E$2),Scoring!$E$2),Scoring!$E$2),Scoring!$E$2)</f>
        <v>0</v>
      </c>
      <c r="Y1354" s="78">
        <f>IF(IFERROR(SEARCH("CMR",K1354),99)=99,IF(IFERROR(SEARCH("Suspected CMR",S1354),99)=99,IF(IFERROR(SEARCH("CMR",S1354),99)=99,0,Scoring!$E$8),Scoring!$E$9),Scoring!$E$8)</f>
        <v>0</v>
      </c>
      <c r="Z1354" s="78">
        <f>IF(IFERROR(SEARCH("H350",N1354),99)=99,IF(IFERROR(SEARCH("H350",O1354),99)=99,IF(IFERROR(SEARCH("H350",Q1354),99)=99,IF(IFERROR(SEARCH("H350",M1354),99)=99,IF(IFERROR(SEARCH("H350",R1354),99)=99,IF(IFERROR(SEARCH("H351",N1354),99)=99,IF(IFERROR(SEARCH("H351",O1354),99)=99,IF(IFERROR(SEARCH("H351",Q1354),99)=99,IF(IFERROR(SEARCH("H351",M1354),99)=99,IF(IFERROR(SEARCH("H351",R1354),99)=99,IF(IFERROR(SEARCH("carcinogenic",P1354),99)=99,IF(IFERROR(SEARCH("suspected carcinogenic",S1354),99)=99,0,Scoring!$E$12),Scoring!$E$11),Scoring!$E$10),Scoring!$E$10),Scoring!$E$10),Scoring!$E$10),Scoring!$E$10),Scoring!$E$10),Scoring!$E$10),Scoring!$E$10),Scoring!$E$10),Scoring!$E$10)</f>
        <v>0</v>
      </c>
      <c r="AA1354" s="78">
        <f>IF(IFERROR(SEARCH("H340",N1354),99)=99,IF(IFERROR(SEARCH("H340",O1354),99)=99,IF(IFERROR(SEARCH("H340",Q1354),99)=99,IF(IFERROR(SEARCH("H340",M1354),99)=99,IF(IFERROR(SEARCH("H340",R1354),99)=99,IF(IFERROR(SEARCH("H341",N1354),99)=99,IF(IFERROR(SEARCH("H341",O1354),99)=99,IF(IFERROR(SEARCH("H341",Q1354),99)=99,IF(IFERROR(SEARCH("H341",M1354),99)=99,IF(IFERROR(SEARCH("H341",R1354),99)=99,IF(IFERROR(SEARCH("mutagenic",P1354),99)=99,IF(IFERROR(SEARCH("suspected mutagenic",S1354),99)=99,0,Scoring!$E$15),Scoring!$E$14),Scoring!$E$13),Scoring!$E$13),Scoring!$E$13),Scoring!$E$13),Scoring!$E$13),Scoring!$E$13),Scoring!$E$13),Scoring!$E$13),Scoring!$E$13),Scoring!$E$13)</f>
        <v>0</v>
      </c>
      <c r="AB1354" s="78">
        <f>IF(IFERROR(SEARCH("H360",N1354),99)=99,IF(IFERROR(SEARCH("H360",O1354),99)=99,IF(IFERROR(SEARCH("H360",Q1354),99)=99,IF(IFERROR(SEARCH("H360",M1354),99)=99,IF(IFERROR(SEARCH("H360",R1354),99)=99,IF(IFERROR(SEARCH("H361",N1354),99)=99,IF(IFERROR(SEARCH("H361",O1354),99)=99,IF(IFERROR(SEARCH("H361",Q1354),99)=99,IF(IFERROR(SEARCH("H361",M1354),99)=99,IF(IFERROR(SEARCH("H361",R1354),99)=99,IF(IFERROR(SEARCH("reproduction",P1354),99)=99,IF(IFERROR(SEARCH("suspected reprotoxic",S1354),99)=99,IF(IFERROR(SEARCH("reprotoxic",S1354),99)=99,IF(IFERROR(SEARCH("reprotoxic",K1354),99)=99,0,Scoring!$E$18),Scoring!$E$18),Scoring!$E$19),Scoring!$E$17),Scoring!$E$16),Scoring!$E$16),Scoring!$E$16),Scoring!$E$16),Scoring!$E$16),Scoring!$E$16),Scoring!$E$16),Scoring!$E$16),Scoring!$E$16),Scoring!$E$16)</f>
        <v>0</v>
      </c>
      <c r="AC1354" s="78">
        <f>IF(IFERROR(SEARCH("57f",L1354),99)=99,IF(IFERROR(SEARCH("57(f)",P1354),99)=99,0,Scoring!$E$20),Scoring!$E$20)</f>
        <v>0</v>
      </c>
      <c r="AD1354" s="78">
        <f>IF(IFERROR(SEARCH("CAT1",T1354),99)=99,IF(IFERROR(SEARCH("CAT2",T1354),99)=99,IF(IFERROR(SEARCH("CAT3",T1354),99)=99,IF(IFERROR(SEARCH("concluded to be endocrine",K1354),99)=99,IF(IFERROR(SEARCH("categorised as endocrine",K1354),99)=99,IF(IFERROR(SEARCH("endocrine disrupting",P1354),99)=99,IF(IFERROR(SEARCH("endocrine disrupting",K1354),99)=99,IF(IFERROR(SEARCH("suspected endocrine",S1354),99)=99,IF(IFERROR(SEARCH("potential endocrine",S1354),99)=99,0,Scoring!$E$25),Scoring!$E$25),Scoring!$E$24),Scoring!$E$24),Scoring!$E$24),Scoring!$E$24),Scoring!$E$23),Scoring!$E$22),Scoring!$E$21)</f>
        <v>0.5</v>
      </c>
      <c r="AE1354" s="78">
        <f>IF(IFERROR(SEARCH("suspected sensitiser",S1354),99)=99,IF(IFERROR(SEARCH("sensitiser",S1354),99)=99,IF(IFERROR(SEARCH("other hazard based concern",S1354),99)=99,0,Scoring!$E$28),Scoring!$E$26),Scoring!$E$27)</f>
        <v>0</v>
      </c>
      <c r="AF1354" s="78">
        <f>IF(IFERROR(M1354,1)=1,IF(IFERROR(N1354,1)=1,IF(IFERROR(O1354,1)=1,IF(IFERROR(Q1354,1)=1,IF(IFERROR(R1354,1)=1,IF(IFERROR(T1354,1)=1,IF(IFERROR(K1354,1)=1,IF(IFERROR(P1354,1)=1,IF(IFERROR(S1354,1)=1,Scoring!$E$29,0),0),0),0),0),0),0),0),0)</f>
        <v>0</v>
      </c>
      <c r="AG1354" s="78">
        <f t="shared" si="92"/>
        <v>0.5</v>
      </c>
      <c r="AI1354" s="93"/>
      <c r="AJ1354" s="94"/>
      <c r="AK1354" s="76"/>
      <c r="AL1354" s="75"/>
      <c r="AN1354" s="79"/>
      <c r="AO1354" s="79"/>
      <c r="AP1354" s="79"/>
      <c r="AQ1354" s="79"/>
      <c r="AR1354" s="79"/>
      <c r="AS1354" s="78"/>
      <c r="AU1354" s="79">
        <f>IF(IFERROR(F1354,99)=99,IF(IFERROR(G1354,99)=99,IF(IFERROR(H1354,99)=99,IF(IFERROR(I1354,99)=99,IF(IFERROR(E1354,99)=99,IF(IFERROR(J1354,99)=99,0,Scoring!$B$7),Scoring!$B$3),Scoring!$B$2),Scoring!$B$6),Scoring!$B$5),Scoring!$B$4)</f>
        <v>0.3</v>
      </c>
      <c r="AV1354" s="78">
        <f t="shared" si="93"/>
        <v>0.15</v>
      </c>
      <c r="AW1354" s="78"/>
      <c r="AX1354" s="66"/>
      <c r="AY1354" s="78"/>
      <c r="AZ1354" s="76"/>
      <c r="BB1354" s="76"/>
    </row>
    <row r="1355" spans="1:54" x14ac:dyDescent="0.25">
      <c r="A1355" s="89" t="s">
        <v>6941</v>
      </c>
      <c r="B1355" s="89" t="s">
        <v>30</v>
      </c>
      <c r="C1355" s="89" t="s">
        <v>30</v>
      </c>
      <c r="D1355" s="89" t="s">
        <v>6942</v>
      </c>
      <c r="E1355" s="76" t="e">
        <f>IF(C1355="-",IF(A1355="-",VLOOKUP(D1355,'sin-list 180320_update'!$C$2:$C$835,1,FALSE),VLOOKUP(A1355,'sin-list 180320_update'!$A$2:$A$835,1,FALSE)),VLOOKUP(C1355,'sin-list 180320_update'!$B$2:$B$835,1,FALSE))</f>
        <v>#N/A</v>
      </c>
      <c r="F1355" s="76" t="e">
        <f>IF($C1355="-",IF($A1355="-",VLOOKUP($D1355,'REACH Bilaga XVII_update'!$A$5:$A$131,1,FALSE),VLOOKUP($A1355,'REACH Bilaga XVII_update'!$C$5:$C$131,1,FALSE)),VLOOKUP($C1355,'REACH Bilaga XVII_update'!$B$5:$B$131,1,FALSE))</f>
        <v>#N/A</v>
      </c>
      <c r="G1355" s="76" t="e">
        <f>IF($C1355="-",IF($A1355="-",VLOOKUP($D1355,' REACH Bilaga 59_update'!$A$5:$A$210,1,FALSE),VLOOKUP($A1355,' REACH Bilaga 59_update'!$D$5:$D$210,1,FALSE)),VLOOKUP($C1355,' REACH Bilaga 59_update'!$C$5:$C$210,1,FALSE))</f>
        <v>#N/A</v>
      </c>
      <c r="H1355" s="76" t="e">
        <f>IF($C1355="-",IF($A1355="-",VLOOKUP($D1355,'REACH Bilaga XIV_update'!$A$5:$A$110,1,FALSE),VLOOKUP($A1355,'REACH Bilaga XIV_update'!$D$5:$D$110,1,FALSE)),VLOOKUP($C1355,'REACH Bilaga XIV_update'!$C$5:$C$110,1,FALSE))</f>
        <v>#N/A</v>
      </c>
      <c r="I1355" s="76" t="e">
        <f>IF($C1355="-",IF($A1355="-",VLOOKUP($D1355,CoRAP_update!$A$5:$A$376,1,FALSE),VLOOKUP($A1355,CoRAP_update!$D$5:$D$376,1,FALSE)),VLOOKUP($C1355,CoRAP_update!$C$5:$C$376,1,FALSE))</f>
        <v>#N/A</v>
      </c>
      <c r="J1355" s="76" t="str">
        <f>IF($C1355="-",IF($A1355="-",VLOOKUP($D1355,EDC_update!$C$2:$C$450,1,FALSE),VLOOKUP($A1355,EDC_update!$B$2:$B$450,1,FALSE)),VLOOKUP($C1355,EDC_update!$L$2:$L$450,1,FALSE))</f>
        <v>97741-74-7</v>
      </c>
      <c r="K1355" s="76" t="e">
        <f>IF($C1355="-",IF($A1355="-",IF(VLOOKUP($D1355,'sin-list 180320_update'!$C$2:$S$835,3,FALSE)="",NA(),VLOOKUP($D1355,'sin-list 180320_update'!$C$2:$S$835,3,FALSE)),IF(VLOOKUP($A1355,'sin-list 180320_update'!$A$2:$S$835,5,FALSE)="",NA(),VLOOKUP($A1355,'sin-list 180320_update'!$A$2:$S$835,5,FALSE))),IF(VLOOKUP($C1355,'sin-list 180320_update'!$B$2:$S$835,4,FALSE)="",NA(),VLOOKUP($C1355,'sin-list 180320_update'!$B$2:$S$835,4,FALSE)))</f>
        <v>#N/A</v>
      </c>
      <c r="L1355" s="76" t="e">
        <f>IF($C1355="-",IF($A1355="-",VLOOKUP($D1355,'sin-list 180320_update'!$C$2:$S$835,6,FALSE),VLOOKUP($A1355,'sin-list 180320_update'!$A$2:$S$835,8,FALSE)),VLOOKUP($C1355,'sin-list 180320_update'!$B$2:$S$835,7,FALSE))</f>
        <v>#N/A</v>
      </c>
      <c r="M1355" s="76" t="e">
        <f>IF($C1355="-",IF($A1355="-",IF(VLOOKUP($D1355,'sin-list 180320_update'!$C$2:$S$835,8,FALSE)="",NA(),VLOOKUP($D1355,'sin-list 180320_update'!$C$2:$S$835,8,FALSE)),IF(VLOOKUP($A1355,'sin-list 180320_update'!$A$2:$S$835,10,FALSE)="",NA(),VLOOKUP($A1355,'sin-list 180320_update'!$A$2:$S$835,10,FALSE))),IF(VLOOKUP($C1355,'sin-list 180320_update'!$B$2:$S$835,9,FALSE)="",NA(),VLOOKUP($C1355,'sin-list 180320_update'!$B$2:$S$835,9,FALSE)))</f>
        <v>#N/A</v>
      </c>
      <c r="N1355" s="76" t="e">
        <f>IF($C1355="-",IF($A1355="-",IF(VLOOKUP($D1355,'REACH Bilaga XVII_update'!$A$5:$E$131,4,FALSE)="",NA(),VLOOKUP($D1355,'REACH Bilaga XVII_update'!$A$5:$E$131,4,FALSE)),IF(VLOOKUP($A1355,'REACH Bilaga XVII_update'!$C$5:$D$131,2,FALSE)="",NA(),VLOOKUP($A1355,'REACH Bilaga XVII_update'!$C$5:$D$131,2,FALSE))),IF(VLOOKUP($C1355,'REACH Bilaga XVII_update'!$B$5:$D$131,3,FALSE)="",NA(),VLOOKUP($C1355,'REACH Bilaga XVII_update'!$B$5:$D$131,3,FALSE)))</f>
        <v>#N/A</v>
      </c>
      <c r="O1355" s="76" t="e">
        <f>IF($C1355="-",IF($A1355="-",IF(VLOOKUP($D1355,' REACH Bilaga 59_update'!$A$5:$E$210,5,FALSE)="",NA(),VLOOKUP($D1355,' REACH Bilaga 59_update'!$A$5:$E$210,5,FALSE)),IF(VLOOKUP($A1355,' REACH Bilaga 59_update'!$D$5:$E$210,2,FALSE)="",NA(),VLOOKUP($A1355,' REACH Bilaga 59_update'!$D$5:$E$210,2,FALSE))),IF(VLOOKUP($C1355,' REACH Bilaga 59_update'!$C$5:$E$210,3,FALSE)="",NA(),VLOOKUP($C1355,' REACH Bilaga 59_update'!$C$5:$E$210,3,FALSE)))</f>
        <v>#N/A</v>
      </c>
      <c r="P1355" s="76" t="e">
        <f>IF(C1355="-",IF(A1355="-",IFERROR(VLOOKUP($D1355,' REACH Bilaga 59_update'!$A$5:$F$210,MATCH(Sammanfattning!P$1,' REACH Bilaga 59_update'!$A$4:$F$4,0),FALSE),VLOOKUP($D1355,'REACH Bilaga XIV_update'!$A$4:$H$110,MATCH(Sammanfattning!P$1,'REACH Bilaga XIV_update'!$A$4:$H$4,0),FALSE)),IFERROR(VLOOKUP($A1355,' REACH Bilaga 59_update'!$D$5:$F$210,MATCH(Sammanfattning!P$1,' REACH Bilaga 59_update'!$D$4:$F$4,0),FALSE),VLOOKUP($A1355,'REACH Bilaga XIV_update'!$D$4:$H$110,MATCH(Sammanfattning!P$1,'REACH Bilaga XIV_update'!$D$4:$H$4,0),FALSE))),IFERROR(VLOOKUP($C1355,' REACH Bilaga 59_update'!$C$5:$F$210,MATCH(Sammanfattning!P$1,' REACH Bilaga 59_update'!$C$4:$F$4,0),FALSE),VLOOKUP($C1355,'REACH Bilaga XIV_update'!$C$4:$H$110,MATCH(Sammanfattning!P$1,'REACH Bilaga XIV_update'!$C$4:$H$4,0),FALSE)))</f>
        <v>#N/A</v>
      </c>
      <c r="Q1355" s="76" t="e">
        <f>IF($C1355="-",IF($A1355="-",IF(VLOOKUP($D1355,'REACH Bilaga XIV_update'!$A$5:$I$110,9,FALSE)="",NA(),VLOOKUP($D1355,'REACH Bilaga XIV_update'!$A$5:$I$110,9,FALSE)),IF(VLOOKUP($A1355,'REACH Bilaga XIV_update'!$D$5:$I$110,6,FALSE)="",NA(),VLOOKUP($A1355,'REACH Bilaga XIV_update'!$D$5:$I$110,6,FALSE))),IF(VLOOKUP($C1355,'REACH Bilaga XIV_update'!$C$5:$I$110,7,FALSE)="",NA(),VLOOKUP($C1355,'REACH Bilaga XIV_update'!$C$5:$I$110,7,FALSE)))</f>
        <v>#N/A</v>
      </c>
      <c r="R1355" s="76" t="e">
        <f>IF($C1355="-",IF($A1355="-",IF(VLOOKUP($D1355,CoRAP_update!$A$5:$O$376,15,FALSE)="",NA(),VLOOKUP($D1355,CoRAP_update!$A$5:$O$376,15,FALSE)),IF(VLOOKUP($A1355,CoRAP_update!$D$5:$O$376,12,FALSE)="",NA(),VLOOKUP($A1355,CoRAP_update!$D$5:$O$376,12,FALSE))),IF(VLOOKUP($C1355,CoRAP_update!$C$5:$O$376,13,FALSE)="",NA(),VLOOKUP($C1355,CoRAP_update!$C$5:$O$376,13,FALSE)))</f>
        <v>#N/A</v>
      </c>
      <c r="S1355" s="144" t="e">
        <f>IF($C1355="-",IF($A1355="-",VLOOKUP($D1355,CoRAP_update!$A$5:$J$376,MATCH(Sammanfattning!S$1,CoRAP_update!$A$4:$J$4,0),FALSE),VLOOKUP($A1355,CoRAP_update!$D$5:$J$376,MATCH(Sammanfattning!S$1,CoRAP_update!$D$4:$J$4,0),FALSE)),VLOOKUP($C1355,CoRAP_update!$C$5:$J$376,MATCH(Sammanfattning!S$1,CoRAP_update!$C$4:$J$4,0),FALSE))</f>
        <v>#N/A</v>
      </c>
      <c r="T1355" s="76" t="str">
        <f>IF($A1355="-",VLOOKUP($D1355,EDC_update!$C$2:$F$450,4,FALSE),VLOOKUP($A1355,EDC_update!$B$2:$F$450,5,FALSE))</f>
        <v>CAT2</v>
      </c>
      <c r="V1355" s="78">
        <f>IF(IFERROR(SEARCH("PBT",P1355),99)=99,IF(IFERROR(SEARCH("suspected PBT",S1355),99)=99,IF(IFERROR(SEARCH("concluded to be PBT",K1355),99)=99,IF(IFERROR(SEARCH("PBT",S1355),99)=99,IF(IFERROR(SEARCH("PBT cand",L1355),99)=99,IF(IFERROR(SEARCH("PBT",L1355),99)=99,IF(IFERROR(SEARCH("persistent, bioackumulative and toxic properties",K1355),99)=99,0,Scoring!$E$3),Scoring!$E$3),Scoring!$E$7),Scoring!$E$3),Scoring!$E$5),Scoring!$E$6),Scoring!$E$3)</f>
        <v>0</v>
      </c>
      <c r="W1355" s="78">
        <f>IF(IFERROR(SEARCH("vPvB",P1355),99)=99,IF(IFERROR(SEARCH("suspected pbt/vPvB",S1355),99)=99,IF(IFERROR(SEARCH("vPvB",S1355),99)=99,IF(IFERROR(SEARCH("concluded to be a vPvB",S1355),99)=99,IF(IFERROR(SEARCH("identified as vPvB",K1355),99)=99,IF(IFERROR(SEARCH("concluded to be a vPvB",K1355),99)=99,IF(IFERROR(SEARCH("concluded to be both pbt and vPvB",S1355),99)=99,IF(IFERROR(SEARCH("concluded to be both pbt and vPvB",K1355),99)=99,0,Scoring!$E$5),Scoring!$E$5),Scoring!$E$5),Scoring!$E$5),Scoring!$E$5),Scoring!$E$4),Scoring!$E$6),Scoring!$E$4)</f>
        <v>0</v>
      </c>
      <c r="X1355" s="78">
        <f>IF(IFERROR(SEARCH("H410",N1355),99)=99,IF(IFERROR(SEARCH("H410",O1355),99)=99,IF(IFERROR(SEARCH("H410",Q1355),99)=99,IF(IFERROR(SEARCH("H410",M1355),99)=99,IF(IFERROR(SEARCH("H410",R1355),99)=99,IF(IFERROR(SEARCH("H411",N1355),99)=99,IF(IFERROR(SEARCH("H411",O1355),99)=99,IF(IFERROR(SEARCH("H411",Q1355),99)=99,IF(IFERROR(SEARCH("H411",M1355),99)=99,IF(IFERROR(SEARCH("H411",R1355),99)=99,IF(IFERROR(SEARCH("H413",N1355),99)=99,IF(IFERROR(SEARCH("H413",O1355),99)=99,IF(IFERROR(SEARCH("H413",Q1355),99)=99,IF(IFERROR(SEARCH("H413",M1355),99)=99,IF(IFERROR(SEARCH("H413",R1355),99)=99,IF(IFERROR(SEARCH("H412",N1355),99)=99,IF(IFERROR(SEARCH("H412",O1355),99)=99,IF(IFERROR(SEARCH("H412",Q1355),99)=99,IF(IFERROR(SEARCH("H412",M1355),99)=99,IF(IFERROR(SEARCH("H412",R1355),99)=99,0,Scoring!$E$2),Scoring!$E$2),Scoring!$E$2),Scoring!$E$2),Scoring!$E$2),Scoring!$E$2),Scoring!$E$2),Scoring!$E$2),Scoring!$E$2),Scoring!$E$2),Scoring!$E$2),Scoring!$E$2),Scoring!$E$2),Scoring!$E$2),Scoring!$E$2),Scoring!$E$2),Scoring!$E$2),Scoring!$E$2),Scoring!$E$2),Scoring!$E$2)</f>
        <v>0</v>
      </c>
      <c r="Y1355" s="78">
        <f>IF(IFERROR(SEARCH("CMR",K1355),99)=99,IF(IFERROR(SEARCH("Suspected CMR",S1355),99)=99,IF(IFERROR(SEARCH("CMR",S1355),99)=99,0,Scoring!$E$8),Scoring!$E$9),Scoring!$E$8)</f>
        <v>0</v>
      </c>
      <c r="Z1355" s="78">
        <f>IF(IFERROR(SEARCH("H350",N1355),99)=99,IF(IFERROR(SEARCH("H350",O1355),99)=99,IF(IFERROR(SEARCH("H350",Q1355),99)=99,IF(IFERROR(SEARCH("H350",M1355),99)=99,IF(IFERROR(SEARCH("H350",R1355),99)=99,IF(IFERROR(SEARCH("H351",N1355),99)=99,IF(IFERROR(SEARCH("H351",O1355),99)=99,IF(IFERROR(SEARCH("H351",Q1355),99)=99,IF(IFERROR(SEARCH("H351",M1355),99)=99,IF(IFERROR(SEARCH("H351",R1355),99)=99,IF(IFERROR(SEARCH("carcinogenic",P1355),99)=99,IF(IFERROR(SEARCH("suspected carcinogenic",S1355),99)=99,0,Scoring!$E$12),Scoring!$E$11),Scoring!$E$10),Scoring!$E$10),Scoring!$E$10),Scoring!$E$10),Scoring!$E$10),Scoring!$E$10),Scoring!$E$10),Scoring!$E$10),Scoring!$E$10),Scoring!$E$10)</f>
        <v>0</v>
      </c>
      <c r="AA1355" s="78">
        <f>IF(IFERROR(SEARCH("H340",N1355),99)=99,IF(IFERROR(SEARCH("H340",O1355),99)=99,IF(IFERROR(SEARCH("H340",Q1355),99)=99,IF(IFERROR(SEARCH("H340",M1355),99)=99,IF(IFERROR(SEARCH("H340",R1355),99)=99,IF(IFERROR(SEARCH("H341",N1355),99)=99,IF(IFERROR(SEARCH("H341",O1355),99)=99,IF(IFERROR(SEARCH("H341",Q1355),99)=99,IF(IFERROR(SEARCH("H341",M1355),99)=99,IF(IFERROR(SEARCH("H341",R1355),99)=99,IF(IFERROR(SEARCH("mutagenic",P1355),99)=99,IF(IFERROR(SEARCH("suspected mutagenic",S1355),99)=99,0,Scoring!$E$15),Scoring!$E$14),Scoring!$E$13),Scoring!$E$13),Scoring!$E$13),Scoring!$E$13),Scoring!$E$13),Scoring!$E$13),Scoring!$E$13),Scoring!$E$13),Scoring!$E$13),Scoring!$E$13)</f>
        <v>0</v>
      </c>
      <c r="AB1355" s="78">
        <f>IF(IFERROR(SEARCH("H360",N1355),99)=99,IF(IFERROR(SEARCH("H360",O1355),99)=99,IF(IFERROR(SEARCH("H360",Q1355),99)=99,IF(IFERROR(SEARCH("H360",M1355),99)=99,IF(IFERROR(SEARCH("H360",R1355),99)=99,IF(IFERROR(SEARCH("H361",N1355),99)=99,IF(IFERROR(SEARCH("H361",O1355),99)=99,IF(IFERROR(SEARCH("H361",Q1355),99)=99,IF(IFERROR(SEARCH("H361",M1355),99)=99,IF(IFERROR(SEARCH("H361",R1355),99)=99,IF(IFERROR(SEARCH("reproduction",P1355),99)=99,IF(IFERROR(SEARCH("suspected reprotoxic",S1355),99)=99,IF(IFERROR(SEARCH("reprotoxic",S1355),99)=99,IF(IFERROR(SEARCH("reprotoxic",K1355),99)=99,0,Scoring!$E$18),Scoring!$E$18),Scoring!$E$19),Scoring!$E$17),Scoring!$E$16),Scoring!$E$16),Scoring!$E$16),Scoring!$E$16),Scoring!$E$16),Scoring!$E$16),Scoring!$E$16),Scoring!$E$16),Scoring!$E$16),Scoring!$E$16)</f>
        <v>0</v>
      </c>
      <c r="AC1355" s="78">
        <f>IF(IFERROR(SEARCH("57f",L1355),99)=99,IF(IFERROR(SEARCH("57(f)",P1355),99)=99,0,Scoring!$E$20),Scoring!$E$20)</f>
        <v>0</v>
      </c>
      <c r="AD1355" s="78">
        <f>IF(IFERROR(SEARCH("CAT1",T1355),99)=99,IF(IFERROR(SEARCH("CAT2",T1355),99)=99,IF(IFERROR(SEARCH("CAT3",T1355),99)=99,IF(IFERROR(SEARCH("concluded to be endocrine",K1355),99)=99,IF(IFERROR(SEARCH("categorised as endocrine",K1355),99)=99,IF(IFERROR(SEARCH("endocrine disrupting",P1355),99)=99,IF(IFERROR(SEARCH("endocrine disrupting",K1355),99)=99,IF(IFERROR(SEARCH("suspected endocrine",S1355),99)=99,IF(IFERROR(SEARCH("potential endocrine",S1355),99)=99,0,Scoring!$E$25),Scoring!$E$25),Scoring!$E$24),Scoring!$E$24),Scoring!$E$24),Scoring!$E$24),Scoring!$E$23),Scoring!$E$22),Scoring!$E$21)</f>
        <v>0.5</v>
      </c>
      <c r="AE1355" s="78">
        <f>IF(IFERROR(SEARCH("suspected sensitiser",S1355),99)=99,IF(IFERROR(SEARCH("sensitiser",S1355),99)=99,IF(IFERROR(SEARCH("other hazard based concern",S1355),99)=99,0,Scoring!$E$28),Scoring!$E$26),Scoring!$E$27)</f>
        <v>0</v>
      </c>
      <c r="AF1355" s="78">
        <f>IF(IFERROR(M1355,1)=1,IF(IFERROR(N1355,1)=1,IF(IFERROR(O1355,1)=1,IF(IFERROR(Q1355,1)=1,IF(IFERROR(R1355,1)=1,IF(IFERROR(T1355,1)=1,IF(IFERROR(K1355,1)=1,IF(IFERROR(P1355,1)=1,IF(IFERROR(S1355,1)=1,Scoring!$E$29,0),0),0),0),0),0),0),0),0)</f>
        <v>0</v>
      </c>
      <c r="AG1355" s="78">
        <f t="shared" si="92"/>
        <v>0.5</v>
      </c>
      <c r="AI1355" s="93"/>
      <c r="AJ1355" s="94"/>
      <c r="AK1355" s="76"/>
      <c r="AL1355" s="75"/>
      <c r="AN1355" s="79"/>
      <c r="AO1355" s="79"/>
      <c r="AP1355" s="79"/>
      <c r="AQ1355" s="79"/>
      <c r="AR1355" s="79"/>
      <c r="AS1355" s="78"/>
      <c r="AU1355" s="79">
        <f>IF(IFERROR(F1355,99)=99,IF(IFERROR(G1355,99)=99,IF(IFERROR(H1355,99)=99,IF(IFERROR(I1355,99)=99,IF(IFERROR(E1355,99)=99,IF(IFERROR(J1355,99)=99,0,Scoring!$B$7),Scoring!$B$3),Scoring!$B$2),Scoring!$B$6),Scoring!$B$5),Scoring!$B$4)</f>
        <v>0.3</v>
      </c>
      <c r="AV1355" s="78">
        <f t="shared" si="93"/>
        <v>0.15</v>
      </c>
      <c r="AW1355" s="78"/>
      <c r="AX1355" s="66"/>
      <c r="AY1355" s="78"/>
      <c r="AZ1355" s="76"/>
      <c r="BB1355" s="76"/>
    </row>
    <row r="1356" spans="1:54" x14ac:dyDescent="0.25">
      <c r="A1356" s="89" t="s">
        <v>6903</v>
      </c>
      <c r="B1356" s="89" t="s">
        <v>30</v>
      </c>
      <c r="C1356" s="89" t="s">
        <v>30</v>
      </c>
      <c r="D1356" s="89" t="s">
        <v>6904</v>
      </c>
      <c r="E1356" s="76" t="e">
        <f>IF(C1356="-",IF(A1356="-",VLOOKUP(D1356,'sin-list 180320_update'!$C$2:$C$835,1,FALSE),VLOOKUP(A1356,'sin-list 180320_update'!$A$2:$A$835,1,FALSE)),VLOOKUP(C1356,'sin-list 180320_update'!$B$2:$B$835,1,FALSE))</f>
        <v>#N/A</v>
      </c>
      <c r="F1356" s="76" t="e">
        <f>IF($C1356="-",IF($A1356="-",VLOOKUP($D1356,'REACH Bilaga XVII_update'!$A$5:$A$131,1,FALSE),VLOOKUP($A1356,'REACH Bilaga XVII_update'!$C$5:$C$131,1,FALSE)),VLOOKUP($C1356,'REACH Bilaga XVII_update'!$B$5:$B$131,1,FALSE))</f>
        <v>#N/A</v>
      </c>
      <c r="G1356" s="76" t="e">
        <f>IF($C1356="-",IF($A1356="-",VLOOKUP($D1356,' REACH Bilaga 59_update'!$A$5:$A$210,1,FALSE),VLOOKUP($A1356,' REACH Bilaga 59_update'!$D$5:$D$210,1,FALSE)),VLOOKUP($C1356,' REACH Bilaga 59_update'!$C$5:$C$210,1,FALSE))</f>
        <v>#N/A</v>
      </c>
      <c r="H1356" s="76" t="e">
        <f>IF($C1356="-",IF($A1356="-",VLOOKUP($D1356,'REACH Bilaga XIV_update'!$A$5:$A$110,1,FALSE),VLOOKUP($A1356,'REACH Bilaga XIV_update'!$D$5:$D$110,1,FALSE)),VLOOKUP($C1356,'REACH Bilaga XIV_update'!$C$5:$C$110,1,FALSE))</f>
        <v>#N/A</v>
      </c>
      <c r="I1356" s="76" t="e">
        <f>IF($C1356="-",IF($A1356="-",VLOOKUP($D1356,CoRAP_update!$A$5:$A$376,1,FALSE),VLOOKUP($A1356,CoRAP_update!$D$5:$D$376,1,FALSE)),VLOOKUP($C1356,CoRAP_update!$C$5:$C$376,1,FALSE))</f>
        <v>#N/A</v>
      </c>
      <c r="J1356" s="76" t="str">
        <f>IF($C1356="-",IF($A1356="-",VLOOKUP($D1356,EDC_update!$C$2:$C$450,1,FALSE),VLOOKUP($A1356,EDC_update!$B$2:$B$450,1,FALSE)),VLOOKUP($C1356,EDC_update!$L$2:$L$450,1,FALSE))</f>
        <v>99-71-8</v>
      </c>
      <c r="K1356" s="76" t="e">
        <f>IF($C1356="-",IF($A1356="-",IF(VLOOKUP($D1356,'sin-list 180320_update'!$C$2:$S$835,3,FALSE)="",NA(),VLOOKUP($D1356,'sin-list 180320_update'!$C$2:$S$835,3,FALSE)),IF(VLOOKUP($A1356,'sin-list 180320_update'!$A$2:$S$835,5,FALSE)="",NA(),VLOOKUP($A1356,'sin-list 180320_update'!$A$2:$S$835,5,FALSE))),IF(VLOOKUP($C1356,'sin-list 180320_update'!$B$2:$S$835,4,FALSE)="",NA(),VLOOKUP($C1356,'sin-list 180320_update'!$B$2:$S$835,4,FALSE)))</f>
        <v>#N/A</v>
      </c>
      <c r="L1356" s="76" t="e">
        <f>IF($C1356="-",IF($A1356="-",VLOOKUP($D1356,'sin-list 180320_update'!$C$2:$S$835,6,FALSE),VLOOKUP($A1356,'sin-list 180320_update'!$A$2:$S$835,8,FALSE)),VLOOKUP($C1356,'sin-list 180320_update'!$B$2:$S$835,7,FALSE))</f>
        <v>#N/A</v>
      </c>
      <c r="M1356" s="76" t="e">
        <f>IF($C1356="-",IF($A1356="-",IF(VLOOKUP($D1356,'sin-list 180320_update'!$C$2:$S$835,8,FALSE)="",NA(),VLOOKUP($D1356,'sin-list 180320_update'!$C$2:$S$835,8,FALSE)),IF(VLOOKUP($A1356,'sin-list 180320_update'!$A$2:$S$835,10,FALSE)="",NA(),VLOOKUP($A1356,'sin-list 180320_update'!$A$2:$S$835,10,FALSE))),IF(VLOOKUP($C1356,'sin-list 180320_update'!$B$2:$S$835,9,FALSE)="",NA(),VLOOKUP($C1356,'sin-list 180320_update'!$B$2:$S$835,9,FALSE)))</f>
        <v>#N/A</v>
      </c>
      <c r="N1356" s="76" t="e">
        <f>IF($C1356="-",IF($A1356="-",IF(VLOOKUP($D1356,'REACH Bilaga XVII_update'!$A$5:$E$131,4,FALSE)="",NA(),VLOOKUP($D1356,'REACH Bilaga XVII_update'!$A$5:$E$131,4,FALSE)),IF(VLOOKUP($A1356,'REACH Bilaga XVII_update'!$C$5:$D$131,2,FALSE)="",NA(),VLOOKUP($A1356,'REACH Bilaga XVII_update'!$C$5:$D$131,2,FALSE))),IF(VLOOKUP($C1356,'REACH Bilaga XVII_update'!$B$5:$D$131,3,FALSE)="",NA(),VLOOKUP($C1356,'REACH Bilaga XVII_update'!$B$5:$D$131,3,FALSE)))</f>
        <v>#N/A</v>
      </c>
      <c r="O1356" s="76" t="e">
        <f>IF($C1356="-",IF($A1356="-",IF(VLOOKUP($D1356,' REACH Bilaga 59_update'!$A$5:$E$210,5,FALSE)="",NA(),VLOOKUP($D1356,' REACH Bilaga 59_update'!$A$5:$E$210,5,FALSE)),IF(VLOOKUP($A1356,' REACH Bilaga 59_update'!$D$5:$E$210,2,FALSE)="",NA(),VLOOKUP($A1356,' REACH Bilaga 59_update'!$D$5:$E$210,2,FALSE))),IF(VLOOKUP($C1356,' REACH Bilaga 59_update'!$C$5:$E$210,3,FALSE)="",NA(),VLOOKUP($C1356,' REACH Bilaga 59_update'!$C$5:$E$210,3,FALSE)))</f>
        <v>#N/A</v>
      </c>
      <c r="P1356" s="76" t="e">
        <f>IF(C1356="-",IF(A1356="-",IFERROR(VLOOKUP($D1356,' REACH Bilaga 59_update'!$A$5:$F$210,MATCH(Sammanfattning!P$1,' REACH Bilaga 59_update'!$A$4:$F$4,0),FALSE),VLOOKUP($D1356,'REACH Bilaga XIV_update'!$A$4:$H$110,MATCH(Sammanfattning!P$1,'REACH Bilaga XIV_update'!$A$4:$H$4,0),FALSE)),IFERROR(VLOOKUP($A1356,' REACH Bilaga 59_update'!$D$5:$F$210,MATCH(Sammanfattning!P$1,' REACH Bilaga 59_update'!$D$4:$F$4,0),FALSE),VLOOKUP($A1356,'REACH Bilaga XIV_update'!$D$4:$H$110,MATCH(Sammanfattning!P$1,'REACH Bilaga XIV_update'!$D$4:$H$4,0),FALSE))),IFERROR(VLOOKUP($C1356,' REACH Bilaga 59_update'!$C$5:$F$210,MATCH(Sammanfattning!P$1,' REACH Bilaga 59_update'!$C$4:$F$4,0),FALSE),VLOOKUP($C1356,'REACH Bilaga XIV_update'!$C$4:$H$110,MATCH(Sammanfattning!P$1,'REACH Bilaga XIV_update'!$C$4:$H$4,0),FALSE)))</f>
        <v>#N/A</v>
      </c>
      <c r="Q1356" s="76" t="e">
        <f>IF($C1356="-",IF($A1356="-",IF(VLOOKUP($D1356,'REACH Bilaga XIV_update'!$A$5:$I$110,9,FALSE)="",NA(),VLOOKUP($D1356,'REACH Bilaga XIV_update'!$A$5:$I$110,9,FALSE)),IF(VLOOKUP($A1356,'REACH Bilaga XIV_update'!$D$5:$I$110,6,FALSE)="",NA(),VLOOKUP($A1356,'REACH Bilaga XIV_update'!$D$5:$I$110,6,FALSE))),IF(VLOOKUP($C1356,'REACH Bilaga XIV_update'!$C$5:$I$110,7,FALSE)="",NA(),VLOOKUP($C1356,'REACH Bilaga XIV_update'!$C$5:$I$110,7,FALSE)))</f>
        <v>#N/A</v>
      </c>
      <c r="R1356" s="76" t="e">
        <f>IF($C1356="-",IF($A1356="-",IF(VLOOKUP($D1356,CoRAP_update!$A$5:$O$376,15,FALSE)="",NA(),VLOOKUP($D1356,CoRAP_update!$A$5:$O$376,15,FALSE)),IF(VLOOKUP($A1356,CoRAP_update!$D$5:$O$376,12,FALSE)="",NA(),VLOOKUP($A1356,CoRAP_update!$D$5:$O$376,12,FALSE))),IF(VLOOKUP($C1356,CoRAP_update!$C$5:$O$376,13,FALSE)="",NA(),VLOOKUP($C1356,CoRAP_update!$C$5:$O$376,13,FALSE)))</f>
        <v>#N/A</v>
      </c>
      <c r="S1356" s="144" t="e">
        <f>IF($C1356="-",IF($A1356="-",VLOOKUP($D1356,CoRAP_update!$A$5:$J$376,MATCH(Sammanfattning!S$1,CoRAP_update!$A$4:$J$4,0),FALSE),VLOOKUP($A1356,CoRAP_update!$D$5:$J$376,MATCH(Sammanfattning!S$1,CoRAP_update!$D$4:$J$4,0),FALSE)),VLOOKUP($C1356,CoRAP_update!$C$5:$J$376,MATCH(Sammanfattning!S$1,CoRAP_update!$C$4:$J$4,0),FALSE))</f>
        <v>#N/A</v>
      </c>
      <c r="T1356" s="76" t="str">
        <f>IF($A1356="-",VLOOKUP($D1356,EDC_update!$C$2:$F$450,4,FALSE),VLOOKUP($A1356,EDC_update!$B$2:$F$450,5,FALSE))</f>
        <v>CAT2</v>
      </c>
      <c r="V1356" s="78">
        <f>IF(IFERROR(SEARCH("PBT",P1356),99)=99,IF(IFERROR(SEARCH("suspected PBT",S1356),99)=99,IF(IFERROR(SEARCH("concluded to be PBT",K1356),99)=99,IF(IFERROR(SEARCH("PBT",S1356),99)=99,IF(IFERROR(SEARCH("PBT cand",L1356),99)=99,IF(IFERROR(SEARCH("PBT",L1356),99)=99,IF(IFERROR(SEARCH("persistent, bioackumulative and toxic properties",K1356),99)=99,0,Scoring!$E$3),Scoring!$E$3),Scoring!$E$7),Scoring!$E$3),Scoring!$E$5),Scoring!$E$6),Scoring!$E$3)</f>
        <v>0</v>
      </c>
      <c r="W1356" s="78">
        <f>IF(IFERROR(SEARCH("vPvB",P1356),99)=99,IF(IFERROR(SEARCH("suspected pbt/vPvB",S1356),99)=99,IF(IFERROR(SEARCH("vPvB",S1356),99)=99,IF(IFERROR(SEARCH("concluded to be a vPvB",S1356),99)=99,IF(IFERROR(SEARCH("identified as vPvB",K1356),99)=99,IF(IFERROR(SEARCH("concluded to be a vPvB",K1356),99)=99,IF(IFERROR(SEARCH("concluded to be both pbt and vPvB",S1356),99)=99,IF(IFERROR(SEARCH("concluded to be both pbt and vPvB",K1356),99)=99,0,Scoring!$E$5),Scoring!$E$5),Scoring!$E$5),Scoring!$E$5),Scoring!$E$5),Scoring!$E$4),Scoring!$E$6),Scoring!$E$4)</f>
        <v>0</v>
      </c>
      <c r="X1356" s="78">
        <f>IF(IFERROR(SEARCH("H410",N1356),99)=99,IF(IFERROR(SEARCH("H410",O1356),99)=99,IF(IFERROR(SEARCH("H410",Q1356),99)=99,IF(IFERROR(SEARCH("H410",M1356),99)=99,IF(IFERROR(SEARCH("H410",R1356),99)=99,IF(IFERROR(SEARCH("H411",N1356),99)=99,IF(IFERROR(SEARCH("H411",O1356),99)=99,IF(IFERROR(SEARCH("H411",Q1356),99)=99,IF(IFERROR(SEARCH("H411",M1356),99)=99,IF(IFERROR(SEARCH("H411",R1356),99)=99,IF(IFERROR(SEARCH("H413",N1356),99)=99,IF(IFERROR(SEARCH("H413",O1356),99)=99,IF(IFERROR(SEARCH("H413",Q1356),99)=99,IF(IFERROR(SEARCH("H413",M1356),99)=99,IF(IFERROR(SEARCH("H413",R1356),99)=99,IF(IFERROR(SEARCH("H412",N1356),99)=99,IF(IFERROR(SEARCH("H412",O1356),99)=99,IF(IFERROR(SEARCH("H412",Q1356),99)=99,IF(IFERROR(SEARCH("H412",M1356),99)=99,IF(IFERROR(SEARCH("H412",R1356),99)=99,0,Scoring!$E$2),Scoring!$E$2),Scoring!$E$2),Scoring!$E$2),Scoring!$E$2),Scoring!$E$2),Scoring!$E$2),Scoring!$E$2),Scoring!$E$2),Scoring!$E$2),Scoring!$E$2),Scoring!$E$2),Scoring!$E$2),Scoring!$E$2),Scoring!$E$2),Scoring!$E$2),Scoring!$E$2),Scoring!$E$2),Scoring!$E$2),Scoring!$E$2)</f>
        <v>0</v>
      </c>
      <c r="Y1356" s="78">
        <f>IF(IFERROR(SEARCH("CMR",K1356),99)=99,IF(IFERROR(SEARCH("Suspected CMR",S1356),99)=99,IF(IFERROR(SEARCH("CMR",S1356),99)=99,0,Scoring!$E$8),Scoring!$E$9),Scoring!$E$8)</f>
        <v>0</v>
      </c>
      <c r="Z1356" s="78">
        <f>IF(IFERROR(SEARCH("H350",N1356),99)=99,IF(IFERROR(SEARCH("H350",O1356),99)=99,IF(IFERROR(SEARCH("H350",Q1356),99)=99,IF(IFERROR(SEARCH("H350",M1356),99)=99,IF(IFERROR(SEARCH("H350",R1356),99)=99,IF(IFERROR(SEARCH("H351",N1356),99)=99,IF(IFERROR(SEARCH("H351",O1356),99)=99,IF(IFERROR(SEARCH("H351",Q1356),99)=99,IF(IFERROR(SEARCH("H351",M1356),99)=99,IF(IFERROR(SEARCH("H351",R1356),99)=99,IF(IFERROR(SEARCH("carcinogenic",P1356),99)=99,IF(IFERROR(SEARCH("suspected carcinogenic",S1356),99)=99,0,Scoring!$E$12),Scoring!$E$11),Scoring!$E$10),Scoring!$E$10),Scoring!$E$10),Scoring!$E$10),Scoring!$E$10),Scoring!$E$10),Scoring!$E$10),Scoring!$E$10),Scoring!$E$10),Scoring!$E$10)</f>
        <v>0</v>
      </c>
      <c r="AA1356" s="78">
        <f>IF(IFERROR(SEARCH("H340",N1356),99)=99,IF(IFERROR(SEARCH("H340",O1356),99)=99,IF(IFERROR(SEARCH("H340",Q1356),99)=99,IF(IFERROR(SEARCH("H340",M1356),99)=99,IF(IFERROR(SEARCH("H340",R1356),99)=99,IF(IFERROR(SEARCH("H341",N1356),99)=99,IF(IFERROR(SEARCH("H341",O1356),99)=99,IF(IFERROR(SEARCH("H341",Q1356),99)=99,IF(IFERROR(SEARCH("H341",M1356),99)=99,IF(IFERROR(SEARCH("H341",R1356),99)=99,IF(IFERROR(SEARCH("mutagenic",P1356),99)=99,IF(IFERROR(SEARCH("suspected mutagenic",S1356),99)=99,0,Scoring!$E$15),Scoring!$E$14),Scoring!$E$13),Scoring!$E$13),Scoring!$E$13),Scoring!$E$13),Scoring!$E$13),Scoring!$E$13),Scoring!$E$13),Scoring!$E$13),Scoring!$E$13),Scoring!$E$13)</f>
        <v>0</v>
      </c>
      <c r="AB1356" s="78">
        <f>IF(IFERROR(SEARCH("H360",N1356),99)=99,IF(IFERROR(SEARCH("H360",O1356),99)=99,IF(IFERROR(SEARCH("H360",Q1356),99)=99,IF(IFERROR(SEARCH("H360",M1356),99)=99,IF(IFERROR(SEARCH("H360",R1356),99)=99,IF(IFERROR(SEARCH("H361",N1356),99)=99,IF(IFERROR(SEARCH("H361",O1356),99)=99,IF(IFERROR(SEARCH("H361",Q1356),99)=99,IF(IFERROR(SEARCH("H361",M1356),99)=99,IF(IFERROR(SEARCH("H361",R1356),99)=99,IF(IFERROR(SEARCH("reproduction",P1356),99)=99,IF(IFERROR(SEARCH("suspected reprotoxic",S1356),99)=99,IF(IFERROR(SEARCH("reprotoxic",S1356),99)=99,IF(IFERROR(SEARCH("reprotoxic",K1356),99)=99,0,Scoring!$E$18),Scoring!$E$18),Scoring!$E$19),Scoring!$E$17),Scoring!$E$16),Scoring!$E$16),Scoring!$E$16),Scoring!$E$16),Scoring!$E$16),Scoring!$E$16),Scoring!$E$16),Scoring!$E$16),Scoring!$E$16),Scoring!$E$16)</f>
        <v>0</v>
      </c>
      <c r="AC1356" s="78">
        <f>IF(IFERROR(SEARCH("57f",L1356),99)=99,IF(IFERROR(SEARCH("57(f)",P1356),99)=99,0,Scoring!$E$20),Scoring!$E$20)</f>
        <v>0</v>
      </c>
      <c r="AD1356" s="78">
        <f>IF(IFERROR(SEARCH("CAT1",T1356),99)=99,IF(IFERROR(SEARCH("CAT2",T1356),99)=99,IF(IFERROR(SEARCH("CAT3",T1356),99)=99,IF(IFERROR(SEARCH("concluded to be endocrine",K1356),99)=99,IF(IFERROR(SEARCH("categorised as endocrine",K1356),99)=99,IF(IFERROR(SEARCH("endocrine disrupting",P1356),99)=99,IF(IFERROR(SEARCH("endocrine disrupting",K1356),99)=99,IF(IFERROR(SEARCH("suspected endocrine",S1356),99)=99,IF(IFERROR(SEARCH("potential endocrine",S1356),99)=99,0,Scoring!$E$25),Scoring!$E$25),Scoring!$E$24),Scoring!$E$24),Scoring!$E$24),Scoring!$E$24),Scoring!$E$23),Scoring!$E$22),Scoring!$E$21)</f>
        <v>0.5</v>
      </c>
      <c r="AE1356" s="78">
        <f>IF(IFERROR(SEARCH("suspected sensitiser",S1356),99)=99,IF(IFERROR(SEARCH("sensitiser",S1356),99)=99,IF(IFERROR(SEARCH("other hazard based concern",S1356),99)=99,0,Scoring!$E$28),Scoring!$E$26),Scoring!$E$27)</f>
        <v>0</v>
      </c>
      <c r="AF1356" s="78">
        <f>IF(IFERROR(M1356,1)=1,IF(IFERROR(N1356,1)=1,IF(IFERROR(O1356,1)=1,IF(IFERROR(Q1356,1)=1,IF(IFERROR(R1356,1)=1,IF(IFERROR(T1356,1)=1,IF(IFERROR(K1356,1)=1,IF(IFERROR(P1356,1)=1,IF(IFERROR(S1356,1)=1,Scoring!$E$29,0),0),0),0),0),0),0),0),0)</f>
        <v>0</v>
      </c>
      <c r="AG1356" s="78">
        <f t="shared" si="92"/>
        <v>0.5</v>
      </c>
      <c r="AI1356" s="93"/>
      <c r="AJ1356" s="94"/>
      <c r="AK1356" s="76"/>
      <c r="AL1356" s="75"/>
      <c r="AN1356" s="79"/>
      <c r="AO1356" s="79"/>
      <c r="AP1356" s="79"/>
      <c r="AQ1356" s="79"/>
      <c r="AR1356" s="79"/>
      <c r="AS1356" s="78"/>
      <c r="AU1356" s="79">
        <f>IF(IFERROR(F1356,99)=99,IF(IFERROR(G1356,99)=99,IF(IFERROR(H1356,99)=99,IF(IFERROR(I1356,99)=99,IF(IFERROR(E1356,99)=99,IF(IFERROR(J1356,99)=99,0,Scoring!$B$7),Scoring!$B$3),Scoring!$B$2),Scoring!$B$6),Scoring!$B$5),Scoring!$B$4)</f>
        <v>0.3</v>
      </c>
      <c r="AV1356" s="78">
        <f t="shared" si="93"/>
        <v>0.15</v>
      </c>
      <c r="AW1356" s="78"/>
      <c r="AX1356" s="66"/>
      <c r="AY1356" s="78"/>
      <c r="AZ1356" s="76"/>
      <c r="BB1356" s="76"/>
    </row>
    <row r="1357" spans="1:54" x14ac:dyDescent="0.25">
      <c r="A1357" s="89" t="s">
        <v>7206</v>
      </c>
      <c r="B1357" s="89" t="s">
        <v>30</v>
      </c>
      <c r="C1357" s="89" t="s">
        <v>30</v>
      </c>
      <c r="D1357" s="89" t="s">
        <v>7207</v>
      </c>
      <c r="E1357" s="76" t="e">
        <f>IF(C1357="-",IF(A1357="-",VLOOKUP(D1357,'sin-list 180320_update'!$C$2:$C$835,1,FALSE),VLOOKUP(A1357,'sin-list 180320_update'!$A$2:$A$835,1,FALSE)),VLOOKUP(C1357,'sin-list 180320_update'!$B$2:$B$835,1,FALSE))</f>
        <v>#N/A</v>
      </c>
      <c r="F1357" s="76" t="e">
        <f>IF($C1357="-",IF($A1357="-",VLOOKUP($D1357,'REACH Bilaga XVII_update'!$A$5:$A$131,1,FALSE),VLOOKUP($A1357,'REACH Bilaga XVII_update'!$C$5:$C$131,1,FALSE)),VLOOKUP($C1357,'REACH Bilaga XVII_update'!$B$5:$B$131,1,FALSE))</f>
        <v>#N/A</v>
      </c>
      <c r="G1357" s="76" t="e">
        <f>IF($C1357="-",IF($A1357="-",VLOOKUP($D1357,' REACH Bilaga 59_update'!$A$5:$A$210,1,FALSE),VLOOKUP($A1357,' REACH Bilaga 59_update'!$D$5:$D$210,1,FALSE)),VLOOKUP($C1357,' REACH Bilaga 59_update'!$C$5:$C$210,1,FALSE))</f>
        <v>#N/A</v>
      </c>
      <c r="H1357" s="76" t="e">
        <f>IF($C1357="-",IF($A1357="-",VLOOKUP($D1357,'REACH Bilaga XIV_update'!$A$5:$A$110,1,FALSE),VLOOKUP($A1357,'REACH Bilaga XIV_update'!$D$5:$D$110,1,FALSE)),VLOOKUP($C1357,'REACH Bilaga XIV_update'!$C$5:$C$110,1,FALSE))</f>
        <v>#N/A</v>
      </c>
      <c r="I1357" s="76" t="e">
        <f>IF($C1357="-",IF($A1357="-",VLOOKUP($D1357,CoRAP_update!$A$5:$A$376,1,FALSE),VLOOKUP($A1357,CoRAP_update!$D$5:$D$376,1,FALSE)),VLOOKUP($C1357,CoRAP_update!$C$5:$C$376,1,FALSE))</f>
        <v>#N/A</v>
      </c>
      <c r="J1357" s="76" t="str">
        <f>IF($C1357="-",IF($A1357="-",VLOOKUP($D1357,EDC_update!$C$2:$C$450,1,FALSE),VLOOKUP($A1357,EDC_update!$B$2:$B$450,1,FALSE)),VLOOKUP($C1357,EDC_update!$L$2:$L$450,1,FALSE))</f>
        <v>NoCAS 043</v>
      </c>
      <c r="K1357" s="76" t="e">
        <f>IF($C1357="-",IF($A1357="-",IF(VLOOKUP($D1357,'sin-list 180320_update'!$C$2:$S$835,3,FALSE)="",NA(),VLOOKUP($D1357,'sin-list 180320_update'!$C$2:$S$835,3,FALSE)),IF(VLOOKUP($A1357,'sin-list 180320_update'!$A$2:$S$835,5,FALSE)="",NA(),VLOOKUP($A1357,'sin-list 180320_update'!$A$2:$S$835,5,FALSE))),IF(VLOOKUP($C1357,'sin-list 180320_update'!$B$2:$S$835,4,FALSE)="",NA(),VLOOKUP($C1357,'sin-list 180320_update'!$B$2:$S$835,4,FALSE)))</f>
        <v>#N/A</v>
      </c>
      <c r="L1357" s="76" t="e">
        <f>IF($C1357="-",IF($A1357="-",VLOOKUP($D1357,'sin-list 180320_update'!$C$2:$S$835,6,FALSE),VLOOKUP($A1357,'sin-list 180320_update'!$A$2:$S$835,8,FALSE)),VLOOKUP($C1357,'sin-list 180320_update'!$B$2:$S$835,7,FALSE))</f>
        <v>#N/A</v>
      </c>
      <c r="M1357" s="76" t="e">
        <f>IF($C1357="-",IF($A1357="-",IF(VLOOKUP($D1357,'sin-list 180320_update'!$C$2:$S$835,8,FALSE)="",NA(),VLOOKUP($D1357,'sin-list 180320_update'!$C$2:$S$835,8,FALSE)),IF(VLOOKUP($A1357,'sin-list 180320_update'!$A$2:$S$835,10,FALSE)="",NA(),VLOOKUP($A1357,'sin-list 180320_update'!$A$2:$S$835,10,FALSE))),IF(VLOOKUP($C1357,'sin-list 180320_update'!$B$2:$S$835,9,FALSE)="",NA(),VLOOKUP($C1357,'sin-list 180320_update'!$B$2:$S$835,9,FALSE)))</f>
        <v>#N/A</v>
      </c>
      <c r="N1357" s="76" t="e">
        <f>IF($C1357="-",IF($A1357="-",IF(VLOOKUP($D1357,'REACH Bilaga XVII_update'!$A$5:$E$131,4,FALSE)="",NA(),VLOOKUP($D1357,'REACH Bilaga XVII_update'!$A$5:$E$131,4,FALSE)),IF(VLOOKUP($A1357,'REACH Bilaga XVII_update'!$C$5:$D$131,2,FALSE)="",NA(),VLOOKUP($A1357,'REACH Bilaga XVII_update'!$C$5:$D$131,2,FALSE))),IF(VLOOKUP($C1357,'REACH Bilaga XVII_update'!$B$5:$D$131,3,FALSE)="",NA(),VLOOKUP($C1357,'REACH Bilaga XVII_update'!$B$5:$D$131,3,FALSE)))</f>
        <v>#N/A</v>
      </c>
      <c r="O1357" s="76" t="e">
        <f>IF($C1357="-",IF($A1357="-",IF(VLOOKUP($D1357,' REACH Bilaga 59_update'!$A$5:$E$210,5,FALSE)="",NA(),VLOOKUP($D1357,' REACH Bilaga 59_update'!$A$5:$E$210,5,FALSE)),IF(VLOOKUP($A1357,' REACH Bilaga 59_update'!$D$5:$E$210,2,FALSE)="",NA(),VLOOKUP($A1357,' REACH Bilaga 59_update'!$D$5:$E$210,2,FALSE))),IF(VLOOKUP($C1357,' REACH Bilaga 59_update'!$C$5:$E$210,3,FALSE)="",NA(),VLOOKUP($C1357,' REACH Bilaga 59_update'!$C$5:$E$210,3,FALSE)))</f>
        <v>#N/A</v>
      </c>
      <c r="P1357" s="76" t="e">
        <f>IF(C1357="-",IF(A1357="-",IFERROR(VLOOKUP($D1357,' REACH Bilaga 59_update'!$A$5:$F$210,MATCH(Sammanfattning!P$1,' REACH Bilaga 59_update'!$A$4:$F$4,0),FALSE),VLOOKUP($D1357,'REACH Bilaga XIV_update'!$A$4:$H$110,MATCH(Sammanfattning!P$1,'REACH Bilaga XIV_update'!$A$4:$H$4,0),FALSE)),IFERROR(VLOOKUP($A1357,' REACH Bilaga 59_update'!$D$5:$F$210,MATCH(Sammanfattning!P$1,' REACH Bilaga 59_update'!$D$4:$F$4,0),FALSE),VLOOKUP($A1357,'REACH Bilaga XIV_update'!$D$4:$H$110,MATCH(Sammanfattning!P$1,'REACH Bilaga XIV_update'!$D$4:$H$4,0),FALSE))),IFERROR(VLOOKUP($C1357,' REACH Bilaga 59_update'!$C$5:$F$210,MATCH(Sammanfattning!P$1,' REACH Bilaga 59_update'!$C$4:$F$4,0),FALSE),VLOOKUP($C1357,'REACH Bilaga XIV_update'!$C$4:$H$110,MATCH(Sammanfattning!P$1,'REACH Bilaga XIV_update'!$C$4:$H$4,0),FALSE)))</f>
        <v>#N/A</v>
      </c>
      <c r="Q1357" s="76" t="e">
        <f>IF($C1357="-",IF($A1357="-",IF(VLOOKUP($D1357,'REACH Bilaga XIV_update'!$A$5:$I$110,9,FALSE)="",NA(),VLOOKUP($D1357,'REACH Bilaga XIV_update'!$A$5:$I$110,9,FALSE)),IF(VLOOKUP($A1357,'REACH Bilaga XIV_update'!$D$5:$I$110,6,FALSE)="",NA(),VLOOKUP($A1357,'REACH Bilaga XIV_update'!$D$5:$I$110,6,FALSE))),IF(VLOOKUP($C1357,'REACH Bilaga XIV_update'!$C$5:$I$110,7,FALSE)="",NA(),VLOOKUP($C1357,'REACH Bilaga XIV_update'!$C$5:$I$110,7,FALSE)))</f>
        <v>#N/A</v>
      </c>
      <c r="R1357" s="76" t="e">
        <f>IF($C1357="-",IF($A1357="-",IF(VLOOKUP($D1357,CoRAP_update!$A$5:$O$376,15,FALSE)="",NA(),VLOOKUP($D1357,CoRAP_update!$A$5:$O$376,15,FALSE)),IF(VLOOKUP($A1357,CoRAP_update!$D$5:$O$376,12,FALSE)="",NA(),VLOOKUP($A1357,CoRAP_update!$D$5:$O$376,12,FALSE))),IF(VLOOKUP($C1357,CoRAP_update!$C$5:$O$376,13,FALSE)="",NA(),VLOOKUP($C1357,CoRAP_update!$C$5:$O$376,13,FALSE)))</f>
        <v>#N/A</v>
      </c>
      <c r="S1357" s="144" t="e">
        <f>IF($C1357="-",IF($A1357="-",VLOOKUP($D1357,CoRAP_update!$A$5:$J$376,MATCH(Sammanfattning!S$1,CoRAP_update!$A$4:$J$4,0),FALSE),VLOOKUP($A1357,CoRAP_update!$D$5:$J$376,MATCH(Sammanfattning!S$1,CoRAP_update!$D$4:$J$4,0),FALSE)),VLOOKUP($C1357,CoRAP_update!$C$5:$J$376,MATCH(Sammanfattning!S$1,CoRAP_update!$C$4:$J$4,0),FALSE))</f>
        <v>#N/A</v>
      </c>
      <c r="T1357" s="76" t="str">
        <f>IF($A1357="-",VLOOKUP($D1357,EDC_update!$C$2:$F$450,4,FALSE),VLOOKUP($A1357,EDC_update!$B$2:$F$450,5,FALSE))</f>
        <v>CAT2</v>
      </c>
      <c r="V1357" s="78">
        <f>IF(IFERROR(SEARCH("PBT",P1357),99)=99,IF(IFERROR(SEARCH("suspected PBT",S1357),99)=99,IF(IFERROR(SEARCH("concluded to be PBT",K1357),99)=99,IF(IFERROR(SEARCH("PBT",S1357),99)=99,IF(IFERROR(SEARCH("PBT cand",L1357),99)=99,IF(IFERROR(SEARCH("PBT",L1357),99)=99,IF(IFERROR(SEARCH("persistent, bioackumulative and toxic properties",K1357),99)=99,0,Scoring!$E$3),Scoring!$E$3),Scoring!$E$7),Scoring!$E$3),Scoring!$E$5),Scoring!$E$6),Scoring!$E$3)</f>
        <v>0</v>
      </c>
      <c r="W1357" s="78">
        <f>IF(IFERROR(SEARCH("vPvB",P1357),99)=99,IF(IFERROR(SEARCH("suspected pbt/vPvB",S1357),99)=99,IF(IFERROR(SEARCH("vPvB",S1357),99)=99,IF(IFERROR(SEARCH("concluded to be a vPvB",S1357),99)=99,IF(IFERROR(SEARCH("identified as vPvB",K1357),99)=99,IF(IFERROR(SEARCH("concluded to be a vPvB",K1357),99)=99,IF(IFERROR(SEARCH("concluded to be both pbt and vPvB",S1357),99)=99,IF(IFERROR(SEARCH("concluded to be both pbt and vPvB",K1357),99)=99,0,Scoring!$E$5),Scoring!$E$5),Scoring!$E$5),Scoring!$E$5),Scoring!$E$5),Scoring!$E$4),Scoring!$E$6),Scoring!$E$4)</f>
        <v>0</v>
      </c>
      <c r="X1357" s="78">
        <f>IF(IFERROR(SEARCH("H410",N1357),99)=99,IF(IFERROR(SEARCH("H410",O1357),99)=99,IF(IFERROR(SEARCH("H410",Q1357),99)=99,IF(IFERROR(SEARCH("H410",M1357),99)=99,IF(IFERROR(SEARCH("H410",R1357),99)=99,IF(IFERROR(SEARCH("H411",N1357),99)=99,IF(IFERROR(SEARCH("H411",O1357),99)=99,IF(IFERROR(SEARCH("H411",Q1357),99)=99,IF(IFERROR(SEARCH("H411",M1357),99)=99,IF(IFERROR(SEARCH("H411",R1357),99)=99,IF(IFERROR(SEARCH("H413",N1357),99)=99,IF(IFERROR(SEARCH("H413",O1357),99)=99,IF(IFERROR(SEARCH("H413",Q1357),99)=99,IF(IFERROR(SEARCH("H413",M1357),99)=99,IF(IFERROR(SEARCH("H413",R1357),99)=99,IF(IFERROR(SEARCH("H412",N1357),99)=99,IF(IFERROR(SEARCH("H412",O1357),99)=99,IF(IFERROR(SEARCH("H412",Q1357),99)=99,IF(IFERROR(SEARCH("H412",M1357),99)=99,IF(IFERROR(SEARCH("H412",R1357),99)=99,0,Scoring!$E$2),Scoring!$E$2),Scoring!$E$2),Scoring!$E$2),Scoring!$E$2),Scoring!$E$2),Scoring!$E$2),Scoring!$E$2),Scoring!$E$2),Scoring!$E$2),Scoring!$E$2),Scoring!$E$2),Scoring!$E$2),Scoring!$E$2),Scoring!$E$2),Scoring!$E$2),Scoring!$E$2),Scoring!$E$2),Scoring!$E$2),Scoring!$E$2)</f>
        <v>0</v>
      </c>
      <c r="Y1357" s="78">
        <f>IF(IFERROR(SEARCH("CMR",K1357),99)=99,IF(IFERROR(SEARCH("Suspected CMR",S1357),99)=99,IF(IFERROR(SEARCH("CMR",S1357),99)=99,0,Scoring!$E$8),Scoring!$E$9),Scoring!$E$8)</f>
        <v>0</v>
      </c>
      <c r="Z1357" s="78">
        <f>IF(IFERROR(SEARCH("H350",N1357),99)=99,IF(IFERROR(SEARCH("H350",O1357),99)=99,IF(IFERROR(SEARCH("H350",Q1357),99)=99,IF(IFERROR(SEARCH("H350",M1357),99)=99,IF(IFERROR(SEARCH("H350",R1357),99)=99,IF(IFERROR(SEARCH("H351",N1357),99)=99,IF(IFERROR(SEARCH("H351",O1357),99)=99,IF(IFERROR(SEARCH("H351",Q1357),99)=99,IF(IFERROR(SEARCH("H351",M1357),99)=99,IF(IFERROR(SEARCH("H351",R1357),99)=99,IF(IFERROR(SEARCH("carcinogenic",P1357),99)=99,IF(IFERROR(SEARCH("suspected carcinogenic",S1357),99)=99,0,Scoring!$E$12),Scoring!$E$11),Scoring!$E$10),Scoring!$E$10),Scoring!$E$10),Scoring!$E$10),Scoring!$E$10),Scoring!$E$10),Scoring!$E$10),Scoring!$E$10),Scoring!$E$10),Scoring!$E$10)</f>
        <v>0</v>
      </c>
      <c r="AA1357" s="78">
        <f>IF(IFERROR(SEARCH("H340",N1357),99)=99,IF(IFERROR(SEARCH("H340",O1357),99)=99,IF(IFERROR(SEARCH("H340",Q1357),99)=99,IF(IFERROR(SEARCH("H340",M1357),99)=99,IF(IFERROR(SEARCH("H340",R1357),99)=99,IF(IFERROR(SEARCH("H341",N1357),99)=99,IF(IFERROR(SEARCH("H341",O1357),99)=99,IF(IFERROR(SEARCH("H341",Q1357),99)=99,IF(IFERROR(SEARCH("H341",M1357),99)=99,IF(IFERROR(SEARCH("H341",R1357),99)=99,IF(IFERROR(SEARCH("mutagenic",P1357),99)=99,IF(IFERROR(SEARCH("suspected mutagenic",S1357),99)=99,0,Scoring!$E$15),Scoring!$E$14),Scoring!$E$13),Scoring!$E$13),Scoring!$E$13),Scoring!$E$13),Scoring!$E$13),Scoring!$E$13),Scoring!$E$13),Scoring!$E$13),Scoring!$E$13),Scoring!$E$13)</f>
        <v>0</v>
      </c>
      <c r="AB1357" s="78">
        <f>IF(IFERROR(SEARCH("H360",N1357),99)=99,IF(IFERROR(SEARCH("H360",O1357),99)=99,IF(IFERROR(SEARCH("H360",Q1357),99)=99,IF(IFERROR(SEARCH("H360",M1357),99)=99,IF(IFERROR(SEARCH("H360",R1357),99)=99,IF(IFERROR(SEARCH("H361",N1357),99)=99,IF(IFERROR(SEARCH("H361",O1357),99)=99,IF(IFERROR(SEARCH("H361",Q1357),99)=99,IF(IFERROR(SEARCH("H361",M1357),99)=99,IF(IFERROR(SEARCH("H361",R1357),99)=99,IF(IFERROR(SEARCH("reproduction",P1357),99)=99,IF(IFERROR(SEARCH("suspected reprotoxic",S1357),99)=99,IF(IFERROR(SEARCH("reprotoxic",S1357),99)=99,IF(IFERROR(SEARCH("reprotoxic",K1357),99)=99,0,Scoring!$E$18),Scoring!$E$18),Scoring!$E$19),Scoring!$E$17),Scoring!$E$16),Scoring!$E$16),Scoring!$E$16),Scoring!$E$16),Scoring!$E$16),Scoring!$E$16),Scoring!$E$16),Scoring!$E$16),Scoring!$E$16),Scoring!$E$16)</f>
        <v>0</v>
      </c>
      <c r="AC1357" s="78">
        <f>IF(IFERROR(SEARCH("57f",L1357),99)=99,IF(IFERROR(SEARCH("57(f)",P1357),99)=99,0,Scoring!$E$20),Scoring!$E$20)</f>
        <v>0</v>
      </c>
      <c r="AD1357" s="78">
        <f>IF(IFERROR(SEARCH("CAT1",T1357),99)=99,IF(IFERROR(SEARCH("CAT2",T1357),99)=99,IF(IFERROR(SEARCH("CAT3",T1357),99)=99,IF(IFERROR(SEARCH("concluded to be endocrine",K1357),99)=99,IF(IFERROR(SEARCH("categorised as endocrine",K1357),99)=99,IF(IFERROR(SEARCH("endocrine disrupting",P1357),99)=99,IF(IFERROR(SEARCH("endocrine disrupting",K1357),99)=99,IF(IFERROR(SEARCH("suspected endocrine",S1357),99)=99,IF(IFERROR(SEARCH("potential endocrine",S1357),99)=99,0,Scoring!$E$25),Scoring!$E$25),Scoring!$E$24),Scoring!$E$24),Scoring!$E$24),Scoring!$E$24),Scoring!$E$23),Scoring!$E$22),Scoring!$E$21)</f>
        <v>0.5</v>
      </c>
      <c r="AE1357" s="78">
        <f>IF(IFERROR(SEARCH("suspected sensitiser",S1357),99)=99,IF(IFERROR(SEARCH("sensitiser",S1357),99)=99,IF(IFERROR(SEARCH("other hazard based concern",S1357),99)=99,0,Scoring!$E$28),Scoring!$E$26),Scoring!$E$27)</f>
        <v>0</v>
      </c>
      <c r="AF1357" s="78">
        <f>IF(IFERROR(M1357,1)=1,IF(IFERROR(N1357,1)=1,IF(IFERROR(O1357,1)=1,IF(IFERROR(Q1357,1)=1,IF(IFERROR(R1357,1)=1,IF(IFERROR(T1357,1)=1,IF(IFERROR(K1357,1)=1,IF(IFERROR(P1357,1)=1,IF(IFERROR(S1357,1)=1,Scoring!$E$29,0),0),0),0),0),0),0),0),0)</f>
        <v>0</v>
      </c>
      <c r="AG1357" s="78">
        <f t="shared" si="92"/>
        <v>0.5</v>
      </c>
      <c r="AI1357" s="93"/>
      <c r="AJ1357" s="94"/>
      <c r="AK1357" s="76"/>
      <c r="AL1357" s="75"/>
      <c r="AN1357" s="79"/>
      <c r="AO1357" s="79"/>
      <c r="AP1357" s="79"/>
      <c r="AQ1357" s="79"/>
      <c r="AR1357" s="79"/>
      <c r="AS1357" s="78"/>
      <c r="AU1357" s="79">
        <f>IF(IFERROR(F1357,99)=99,IF(IFERROR(G1357,99)=99,IF(IFERROR(H1357,99)=99,IF(IFERROR(I1357,99)=99,IF(IFERROR(E1357,99)=99,IF(IFERROR(J1357,99)=99,0,Scoring!$B$7),Scoring!$B$3),Scoring!$B$2),Scoring!$B$6),Scoring!$B$5),Scoring!$B$4)</f>
        <v>0.3</v>
      </c>
      <c r="AV1357" s="78">
        <f t="shared" si="93"/>
        <v>0.15</v>
      </c>
      <c r="AW1357" s="78"/>
      <c r="AX1357" s="66"/>
      <c r="AY1357" s="78"/>
      <c r="AZ1357" s="76"/>
      <c r="BB1357" s="76"/>
    </row>
    <row r="1358" spans="1:54" x14ac:dyDescent="0.25">
      <c r="A1358" s="89" t="s">
        <v>7029</v>
      </c>
      <c r="B1358" s="89" t="s">
        <v>30</v>
      </c>
      <c r="C1358" s="89" t="s">
        <v>30</v>
      </c>
      <c r="D1358" s="89" t="s">
        <v>7030</v>
      </c>
      <c r="E1358" s="76" t="e">
        <f>IF(C1358="-",IF(A1358="-",VLOOKUP(D1358,'sin-list 180320_update'!$C$2:$C$835,1,FALSE),VLOOKUP(A1358,'sin-list 180320_update'!$A$2:$A$835,1,FALSE)),VLOOKUP(C1358,'sin-list 180320_update'!$B$2:$B$835,1,FALSE))</f>
        <v>#N/A</v>
      </c>
      <c r="F1358" s="76" t="e">
        <f>IF($C1358="-",IF($A1358="-",VLOOKUP($D1358,'REACH Bilaga XVII_update'!$A$5:$A$131,1,FALSE),VLOOKUP($A1358,'REACH Bilaga XVII_update'!$C$5:$C$131,1,FALSE)),VLOOKUP($C1358,'REACH Bilaga XVII_update'!$B$5:$B$131,1,FALSE))</f>
        <v>#N/A</v>
      </c>
      <c r="G1358" s="76" t="e">
        <f>IF($C1358="-",IF($A1358="-",VLOOKUP($D1358,' REACH Bilaga 59_update'!$A$5:$A$210,1,FALSE),VLOOKUP($A1358,' REACH Bilaga 59_update'!$D$5:$D$210,1,FALSE)),VLOOKUP($C1358,' REACH Bilaga 59_update'!$C$5:$C$210,1,FALSE))</f>
        <v>#N/A</v>
      </c>
      <c r="H1358" s="76" t="e">
        <f>IF($C1358="-",IF($A1358="-",VLOOKUP($D1358,'REACH Bilaga XIV_update'!$A$5:$A$110,1,FALSE),VLOOKUP($A1358,'REACH Bilaga XIV_update'!$D$5:$D$110,1,FALSE)),VLOOKUP($C1358,'REACH Bilaga XIV_update'!$C$5:$C$110,1,FALSE))</f>
        <v>#N/A</v>
      </c>
      <c r="I1358" s="76" t="e">
        <f>IF($C1358="-",IF($A1358="-",VLOOKUP($D1358,CoRAP_update!$A$5:$A$376,1,FALSE),VLOOKUP($A1358,CoRAP_update!$D$5:$D$376,1,FALSE)),VLOOKUP($C1358,CoRAP_update!$C$5:$C$376,1,FALSE))</f>
        <v>#N/A</v>
      </c>
      <c r="J1358" s="76" t="str">
        <f>IF($C1358="-",IF($A1358="-",VLOOKUP($D1358,EDC_update!$C$2:$C$450,1,FALSE),VLOOKUP($A1358,EDC_update!$B$2:$B$450,1,FALSE)),VLOOKUP($C1358,EDC_update!$L$2:$L$450,1,FALSE))</f>
        <v>NoCAS 044</v>
      </c>
      <c r="K1358" s="76" t="e">
        <f>IF($C1358="-",IF($A1358="-",IF(VLOOKUP($D1358,'sin-list 180320_update'!$C$2:$S$835,3,FALSE)="",NA(),VLOOKUP($D1358,'sin-list 180320_update'!$C$2:$S$835,3,FALSE)),IF(VLOOKUP($A1358,'sin-list 180320_update'!$A$2:$S$835,5,FALSE)="",NA(),VLOOKUP($A1358,'sin-list 180320_update'!$A$2:$S$835,5,FALSE))),IF(VLOOKUP($C1358,'sin-list 180320_update'!$B$2:$S$835,4,FALSE)="",NA(),VLOOKUP($C1358,'sin-list 180320_update'!$B$2:$S$835,4,FALSE)))</f>
        <v>#N/A</v>
      </c>
      <c r="L1358" s="76" t="e">
        <f>IF($C1358="-",IF($A1358="-",VLOOKUP($D1358,'sin-list 180320_update'!$C$2:$S$835,6,FALSE),VLOOKUP($A1358,'sin-list 180320_update'!$A$2:$S$835,8,FALSE)),VLOOKUP($C1358,'sin-list 180320_update'!$B$2:$S$835,7,FALSE))</f>
        <v>#N/A</v>
      </c>
      <c r="M1358" s="76" t="e">
        <f>IF($C1358="-",IF($A1358="-",IF(VLOOKUP($D1358,'sin-list 180320_update'!$C$2:$S$835,8,FALSE)="",NA(),VLOOKUP($D1358,'sin-list 180320_update'!$C$2:$S$835,8,FALSE)),IF(VLOOKUP($A1358,'sin-list 180320_update'!$A$2:$S$835,10,FALSE)="",NA(),VLOOKUP($A1358,'sin-list 180320_update'!$A$2:$S$835,10,FALSE))),IF(VLOOKUP($C1358,'sin-list 180320_update'!$B$2:$S$835,9,FALSE)="",NA(),VLOOKUP($C1358,'sin-list 180320_update'!$B$2:$S$835,9,FALSE)))</f>
        <v>#N/A</v>
      </c>
      <c r="N1358" s="76" t="e">
        <f>IF($C1358="-",IF($A1358="-",IF(VLOOKUP($D1358,'REACH Bilaga XVII_update'!$A$5:$E$131,4,FALSE)="",NA(),VLOOKUP($D1358,'REACH Bilaga XVII_update'!$A$5:$E$131,4,FALSE)),IF(VLOOKUP($A1358,'REACH Bilaga XVII_update'!$C$5:$D$131,2,FALSE)="",NA(),VLOOKUP($A1358,'REACH Bilaga XVII_update'!$C$5:$D$131,2,FALSE))),IF(VLOOKUP($C1358,'REACH Bilaga XVII_update'!$B$5:$D$131,3,FALSE)="",NA(),VLOOKUP($C1358,'REACH Bilaga XVII_update'!$B$5:$D$131,3,FALSE)))</f>
        <v>#N/A</v>
      </c>
      <c r="O1358" s="76" t="e">
        <f>IF($C1358="-",IF($A1358="-",IF(VLOOKUP($D1358,' REACH Bilaga 59_update'!$A$5:$E$210,5,FALSE)="",NA(),VLOOKUP($D1358,' REACH Bilaga 59_update'!$A$5:$E$210,5,FALSE)),IF(VLOOKUP($A1358,' REACH Bilaga 59_update'!$D$5:$E$210,2,FALSE)="",NA(),VLOOKUP($A1358,' REACH Bilaga 59_update'!$D$5:$E$210,2,FALSE))),IF(VLOOKUP($C1358,' REACH Bilaga 59_update'!$C$5:$E$210,3,FALSE)="",NA(),VLOOKUP($C1358,' REACH Bilaga 59_update'!$C$5:$E$210,3,FALSE)))</f>
        <v>#N/A</v>
      </c>
      <c r="P1358" s="76" t="e">
        <f>IF(C1358="-",IF(A1358="-",IFERROR(VLOOKUP($D1358,' REACH Bilaga 59_update'!$A$5:$F$210,MATCH(Sammanfattning!P$1,' REACH Bilaga 59_update'!$A$4:$F$4,0),FALSE),VLOOKUP($D1358,'REACH Bilaga XIV_update'!$A$4:$H$110,MATCH(Sammanfattning!P$1,'REACH Bilaga XIV_update'!$A$4:$H$4,0),FALSE)),IFERROR(VLOOKUP($A1358,' REACH Bilaga 59_update'!$D$5:$F$210,MATCH(Sammanfattning!P$1,' REACH Bilaga 59_update'!$D$4:$F$4,0),FALSE),VLOOKUP($A1358,'REACH Bilaga XIV_update'!$D$4:$H$110,MATCH(Sammanfattning!P$1,'REACH Bilaga XIV_update'!$D$4:$H$4,0),FALSE))),IFERROR(VLOOKUP($C1358,' REACH Bilaga 59_update'!$C$5:$F$210,MATCH(Sammanfattning!P$1,' REACH Bilaga 59_update'!$C$4:$F$4,0),FALSE),VLOOKUP($C1358,'REACH Bilaga XIV_update'!$C$4:$H$110,MATCH(Sammanfattning!P$1,'REACH Bilaga XIV_update'!$C$4:$H$4,0),FALSE)))</f>
        <v>#N/A</v>
      </c>
      <c r="Q1358" s="76" t="e">
        <f>IF($C1358="-",IF($A1358="-",IF(VLOOKUP($D1358,'REACH Bilaga XIV_update'!$A$5:$I$110,9,FALSE)="",NA(),VLOOKUP($D1358,'REACH Bilaga XIV_update'!$A$5:$I$110,9,FALSE)),IF(VLOOKUP($A1358,'REACH Bilaga XIV_update'!$D$5:$I$110,6,FALSE)="",NA(),VLOOKUP($A1358,'REACH Bilaga XIV_update'!$D$5:$I$110,6,FALSE))),IF(VLOOKUP($C1358,'REACH Bilaga XIV_update'!$C$5:$I$110,7,FALSE)="",NA(),VLOOKUP($C1358,'REACH Bilaga XIV_update'!$C$5:$I$110,7,FALSE)))</f>
        <v>#N/A</v>
      </c>
      <c r="R1358" s="76" t="e">
        <f>IF($C1358="-",IF($A1358="-",IF(VLOOKUP($D1358,CoRAP_update!$A$5:$O$376,15,FALSE)="",NA(),VLOOKUP($D1358,CoRAP_update!$A$5:$O$376,15,FALSE)),IF(VLOOKUP($A1358,CoRAP_update!$D$5:$O$376,12,FALSE)="",NA(),VLOOKUP($A1358,CoRAP_update!$D$5:$O$376,12,FALSE))),IF(VLOOKUP($C1358,CoRAP_update!$C$5:$O$376,13,FALSE)="",NA(),VLOOKUP($C1358,CoRAP_update!$C$5:$O$376,13,FALSE)))</f>
        <v>#N/A</v>
      </c>
      <c r="S1358" s="144" t="e">
        <f>IF($C1358="-",IF($A1358="-",VLOOKUP($D1358,CoRAP_update!$A$5:$J$376,MATCH(Sammanfattning!S$1,CoRAP_update!$A$4:$J$4,0),FALSE),VLOOKUP($A1358,CoRAP_update!$D$5:$J$376,MATCH(Sammanfattning!S$1,CoRAP_update!$D$4:$J$4,0),FALSE)),VLOOKUP($C1358,CoRAP_update!$C$5:$J$376,MATCH(Sammanfattning!S$1,CoRAP_update!$C$4:$J$4,0),FALSE))</f>
        <v>#N/A</v>
      </c>
      <c r="T1358" s="76" t="str">
        <f>IF($A1358="-",VLOOKUP($D1358,EDC_update!$C$2:$F$450,4,FALSE),VLOOKUP($A1358,EDC_update!$B$2:$F$450,5,FALSE))</f>
        <v>CAT2</v>
      </c>
      <c r="V1358" s="78">
        <f>IF(IFERROR(SEARCH("PBT",P1358),99)=99,IF(IFERROR(SEARCH("suspected PBT",S1358),99)=99,IF(IFERROR(SEARCH("concluded to be PBT",K1358),99)=99,IF(IFERROR(SEARCH("PBT",S1358),99)=99,IF(IFERROR(SEARCH("PBT cand",L1358),99)=99,IF(IFERROR(SEARCH("PBT",L1358),99)=99,IF(IFERROR(SEARCH("persistent, bioackumulative and toxic properties",K1358),99)=99,0,Scoring!$E$3),Scoring!$E$3),Scoring!$E$7),Scoring!$E$3),Scoring!$E$5),Scoring!$E$6),Scoring!$E$3)</f>
        <v>0</v>
      </c>
      <c r="W1358" s="78">
        <f>IF(IFERROR(SEARCH("vPvB",P1358),99)=99,IF(IFERROR(SEARCH("suspected pbt/vPvB",S1358),99)=99,IF(IFERROR(SEARCH("vPvB",S1358),99)=99,IF(IFERROR(SEARCH("concluded to be a vPvB",S1358),99)=99,IF(IFERROR(SEARCH("identified as vPvB",K1358),99)=99,IF(IFERROR(SEARCH("concluded to be a vPvB",K1358),99)=99,IF(IFERROR(SEARCH("concluded to be both pbt and vPvB",S1358),99)=99,IF(IFERROR(SEARCH("concluded to be both pbt and vPvB",K1358),99)=99,0,Scoring!$E$5),Scoring!$E$5),Scoring!$E$5),Scoring!$E$5),Scoring!$E$5),Scoring!$E$4),Scoring!$E$6),Scoring!$E$4)</f>
        <v>0</v>
      </c>
      <c r="X1358" s="78">
        <f>IF(IFERROR(SEARCH("H410",N1358),99)=99,IF(IFERROR(SEARCH("H410",O1358),99)=99,IF(IFERROR(SEARCH("H410",Q1358),99)=99,IF(IFERROR(SEARCH("H410",M1358),99)=99,IF(IFERROR(SEARCH("H410",R1358),99)=99,IF(IFERROR(SEARCH("H411",N1358),99)=99,IF(IFERROR(SEARCH("H411",O1358),99)=99,IF(IFERROR(SEARCH("H411",Q1358),99)=99,IF(IFERROR(SEARCH("H411",M1358),99)=99,IF(IFERROR(SEARCH("H411",R1358),99)=99,IF(IFERROR(SEARCH("H413",N1358),99)=99,IF(IFERROR(SEARCH("H413",O1358),99)=99,IF(IFERROR(SEARCH("H413",Q1358),99)=99,IF(IFERROR(SEARCH("H413",M1358),99)=99,IF(IFERROR(SEARCH("H413",R1358),99)=99,IF(IFERROR(SEARCH("H412",N1358),99)=99,IF(IFERROR(SEARCH("H412",O1358),99)=99,IF(IFERROR(SEARCH("H412",Q1358),99)=99,IF(IFERROR(SEARCH("H412",M1358),99)=99,IF(IFERROR(SEARCH("H412",R1358),99)=99,0,Scoring!$E$2),Scoring!$E$2),Scoring!$E$2),Scoring!$E$2),Scoring!$E$2),Scoring!$E$2),Scoring!$E$2),Scoring!$E$2),Scoring!$E$2),Scoring!$E$2),Scoring!$E$2),Scoring!$E$2),Scoring!$E$2),Scoring!$E$2),Scoring!$E$2),Scoring!$E$2),Scoring!$E$2),Scoring!$E$2),Scoring!$E$2),Scoring!$E$2)</f>
        <v>0</v>
      </c>
      <c r="Y1358" s="78">
        <f>IF(IFERROR(SEARCH("CMR",K1358),99)=99,IF(IFERROR(SEARCH("Suspected CMR",S1358),99)=99,IF(IFERROR(SEARCH("CMR",S1358),99)=99,0,Scoring!$E$8),Scoring!$E$9),Scoring!$E$8)</f>
        <v>0</v>
      </c>
      <c r="Z1358" s="78">
        <f>IF(IFERROR(SEARCH("H350",N1358),99)=99,IF(IFERROR(SEARCH("H350",O1358),99)=99,IF(IFERROR(SEARCH("H350",Q1358),99)=99,IF(IFERROR(SEARCH("H350",M1358),99)=99,IF(IFERROR(SEARCH("H350",R1358),99)=99,IF(IFERROR(SEARCH("H351",N1358),99)=99,IF(IFERROR(SEARCH("H351",O1358),99)=99,IF(IFERROR(SEARCH("H351",Q1358),99)=99,IF(IFERROR(SEARCH("H351",M1358),99)=99,IF(IFERROR(SEARCH("H351",R1358),99)=99,IF(IFERROR(SEARCH("carcinogenic",P1358),99)=99,IF(IFERROR(SEARCH("suspected carcinogenic",S1358),99)=99,0,Scoring!$E$12),Scoring!$E$11),Scoring!$E$10),Scoring!$E$10),Scoring!$E$10),Scoring!$E$10),Scoring!$E$10),Scoring!$E$10),Scoring!$E$10),Scoring!$E$10),Scoring!$E$10),Scoring!$E$10)</f>
        <v>0</v>
      </c>
      <c r="AA1358" s="78">
        <f>IF(IFERROR(SEARCH("H340",N1358),99)=99,IF(IFERROR(SEARCH("H340",O1358),99)=99,IF(IFERROR(SEARCH("H340",Q1358),99)=99,IF(IFERROR(SEARCH("H340",M1358),99)=99,IF(IFERROR(SEARCH("H340",R1358),99)=99,IF(IFERROR(SEARCH("H341",N1358),99)=99,IF(IFERROR(SEARCH("H341",O1358),99)=99,IF(IFERROR(SEARCH("H341",Q1358),99)=99,IF(IFERROR(SEARCH("H341",M1358),99)=99,IF(IFERROR(SEARCH("H341",R1358),99)=99,IF(IFERROR(SEARCH("mutagenic",P1358),99)=99,IF(IFERROR(SEARCH("suspected mutagenic",S1358),99)=99,0,Scoring!$E$15),Scoring!$E$14),Scoring!$E$13),Scoring!$E$13),Scoring!$E$13),Scoring!$E$13),Scoring!$E$13),Scoring!$E$13),Scoring!$E$13),Scoring!$E$13),Scoring!$E$13),Scoring!$E$13)</f>
        <v>0</v>
      </c>
      <c r="AB1358" s="78">
        <f>IF(IFERROR(SEARCH("H360",N1358),99)=99,IF(IFERROR(SEARCH("H360",O1358),99)=99,IF(IFERROR(SEARCH("H360",Q1358),99)=99,IF(IFERROR(SEARCH("H360",M1358),99)=99,IF(IFERROR(SEARCH("H360",R1358),99)=99,IF(IFERROR(SEARCH("H361",N1358),99)=99,IF(IFERROR(SEARCH("H361",O1358),99)=99,IF(IFERROR(SEARCH("H361",Q1358),99)=99,IF(IFERROR(SEARCH("H361",M1358),99)=99,IF(IFERROR(SEARCH("H361",R1358),99)=99,IF(IFERROR(SEARCH("reproduction",P1358),99)=99,IF(IFERROR(SEARCH("suspected reprotoxic",S1358),99)=99,IF(IFERROR(SEARCH("reprotoxic",S1358),99)=99,IF(IFERROR(SEARCH("reprotoxic",K1358),99)=99,0,Scoring!$E$18),Scoring!$E$18),Scoring!$E$19),Scoring!$E$17),Scoring!$E$16),Scoring!$E$16),Scoring!$E$16),Scoring!$E$16),Scoring!$E$16),Scoring!$E$16),Scoring!$E$16),Scoring!$E$16),Scoring!$E$16),Scoring!$E$16)</f>
        <v>0</v>
      </c>
      <c r="AC1358" s="78">
        <f>IF(IFERROR(SEARCH("57f",L1358),99)=99,IF(IFERROR(SEARCH("57(f)",P1358),99)=99,0,Scoring!$E$20),Scoring!$E$20)</f>
        <v>0</v>
      </c>
      <c r="AD1358" s="78">
        <f>IF(IFERROR(SEARCH("CAT1",T1358),99)=99,IF(IFERROR(SEARCH("CAT2",T1358),99)=99,IF(IFERROR(SEARCH("CAT3",T1358),99)=99,IF(IFERROR(SEARCH("concluded to be endocrine",K1358),99)=99,IF(IFERROR(SEARCH("categorised as endocrine",K1358),99)=99,IF(IFERROR(SEARCH("endocrine disrupting",P1358),99)=99,IF(IFERROR(SEARCH("endocrine disrupting",K1358),99)=99,IF(IFERROR(SEARCH("suspected endocrine",S1358),99)=99,IF(IFERROR(SEARCH("potential endocrine",S1358),99)=99,0,Scoring!$E$25),Scoring!$E$25),Scoring!$E$24),Scoring!$E$24),Scoring!$E$24),Scoring!$E$24),Scoring!$E$23),Scoring!$E$22),Scoring!$E$21)</f>
        <v>0.5</v>
      </c>
      <c r="AE1358" s="78">
        <f>IF(IFERROR(SEARCH("suspected sensitiser",S1358),99)=99,IF(IFERROR(SEARCH("sensitiser",S1358),99)=99,IF(IFERROR(SEARCH("other hazard based concern",S1358),99)=99,0,Scoring!$E$28),Scoring!$E$26),Scoring!$E$27)</f>
        <v>0</v>
      </c>
      <c r="AF1358" s="78">
        <f>IF(IFERROR(M1358,1)=1,IF(IFERROR(N1358,1)=1,IF(IFERROR(O1358,1)=1,IF(IFERROR(Q1358,1)=1,IF(IFERROR(R1358,1)=1,IF(IFERROR(T1358,1)=1,IF(IFERROR(K1358,1)=1,IF(IFERROR(P1358,1)=1,IF(IFERROR(S1358,1)=1,Scoring!$E$29,0),0),0),0),0),0),0),0),0)</f>
        <v>0</v>
      </c>
      <c r="AG1358" s="78">
        <f t="shared" si="92"/>
        <v>0.5</v>
      </c>
      <c r="AI1358" s="93"/>
      <c r="AJ1358" s="94"/>
      <c r="AK1358" s="76"/>
      <c r="AL1358" s="75"/>
      <c r="AN1358" s="79"/>
      <c r="AO1358" s="79"/>
      <c r="AP1358" s="79"/>
      <c r="AQ1358" s="79"/>
      <c r="AR1358" s="79"/>
      <c r="AS1358" s="78"/>
      <c r="AU1358" s="79">
        <f>IF(IFERROR(F1358,99)=99,IF(IFERROR(G1358,99)=99,IF(IFERROR(H1358,99)=99,IF(IFERROR(I1358,99)=99,IF(IFERROR(E1358,99)=99,IF(IFERROR(J1358,99)=99,0,Scoring!$B$7),Scoring!$B$3),Scoring!$B$2),Scoring!$B$6),Scoring!$B$5),Scoring!$B$4)</f>
        <v>0.3</v>
      </c>
      <c r="AV1358" s="78">
        <f t="shared" si="93"/>
        <v>0.15</v>
      </c>
      <c r="AW1358" s="78"/>
      <c r="AX1358" s="66"/>
      <c r="AY1358" s="78"/>
      <c r="AZ1358" s="76"/>
      <c r="BB1358" s="76"/>
    </row>
    <row r="1359" spans="1:54" x14ac:dyDescent="0.25">
      <c r="A1359" s="89" t="s">
        <v>7303</v>
      </c>
      <c r="B1359" s="89" t="s">
        <v>30</v>
      </c>
      <c r="C1359" s="89" t="s">
        <v>30</v>
      </c>
      <c r="D1359" s="89" t="s">
        <v>7304</v>
      </c>
      <c r="E1359" s="76" t="e">
        <f>IF(C1359="-",IF(A1359="-",VLOOKUP(D1359,'sin-list 180320_update'!$C$2:$C$835,1,FALSE),VLOOKUP(A1359,'sin-list 180320_update'!$A$2:$A$835,1,FALSE)),VLOOKUP(C1359,'sin-list 180320_update'!$B$2:$B$835,1,FALSE))</f>
        <v>#N/A</v>
      </c>
      <c r="F1359" s="76" t="e">
        <f>IF($C1359="-",IF($A1359="-",VLOOKUP($D1359,'REACH Bilaga XVII_update'!$A$5:$A$131,1,FALSE),VLOOKUP($A1359,'REACH Bilaga XVII_update'!$C$5:$C$131,1,FALSE)),VLOOKUP($C1359,'REACH Bilaga XVII_update'!$B$5:$B$131,1,FALSE))</f>
        <v>#N/A</v>
      </c>
      <c r="G1359" s="76" t="e">
        <f>IF($C1359="-",IF($A1359="-",VLOOKUP($D1359,' REACH Bilaga 59_update'!$A$5:$A$210,1,FALSE),VLOOKUP($A1359,' REACH Bilaga 59_update'!$D$5:$D$210,1,FALSE)),VLOOKUP($C1359,' REACH Bilaga 59_update'!$C$5:$C$210,1,FALSE))</f>
        <v>#N/A</v>
      </c>
      <c r="H1359" s="76" t="e">
        <f>IF($C1359="-",IF($A1359="-",VLOOKUP($D1359,'REACH Bilaga XIV_update'!$A$5:$A$110,1,FALSE),VLOOKUP($A1359,'REACH Bilaga XIV_update'!$D$5:$D$110,1,FALSE)),VLOOKUP($C1359,'REACH Bilaga XIV_update'!$C$5:$C$110,1,FALSE))</f>
        <v>#N/A</v>
      </c>
      <c r="I1359" s="76" t="e">
        <f>IF($C1359="-",IF($A1359="-",VLOOKUP($D1359,CoRAP_update!$A$5:$A$376,1,FALSE),VLOOKUP($A1359,CoRAP_update!$D$5:$D$376,1,FALSE)),VLOOKUP($C1359,CoRAP_update!$C$5:$C$376,1,FALSE))</f>
        <v>#N/A</v>
      </c>
      <c r="J1359" s="76" t="str">
        <f>IF($C1359="-",IF($A1359="-",VLOOKUP($D1359,EDC_update!$C$2:$C$450,1,FALSE),VLOOKUP($A1359,EDC_update!$B$2:$B$450,1,FALSE)),VLOOKUP($C1359,EDC_update!$L$2:$L$450,1,FALSE))</f>
        <v>NoCAS 045</v>
      </c>
      <c r="K1359" s="76" t="e">
        <f>IF($C1359="-",IF($A1359="-",IF(VLOOKUP($D1359,'sin-list 180320_update'!$C$2:$S$835,3,FALSE)="",NA(),VLOOKUP($D1359,'sin-list 180320_update'!$C$2:$S$835,3,FALSE)),IF(VLOOKUP($A1359,'sin-list 180320_update'!$A$2:$S$835,5,FALSE)="",NA(),VLOOKUP($A1359,'sin-list 180320_update'!$A$2:$S$835,5,FALSE))),IF(VLOOKUP($C1359,'sin-list 180320_update'!$B$2:$S$835,4,FALSE)="",NA(),VLOOKUP($C1359,'sin-list 180320_update'!$B$2:$S$835,4,FALSE)))</f>
        <v>#N/A</v>
      </c>
      <c r="L1359" s="76" t="e">
        <f>IF($C1359="-",IF($A1359="-",VLOOKUP($D1359,'sin-list 180320_update'!$C$2:$S$835,6,FALSE),VLOOKUP($A1359,'sin-list 180320_update'!$A$2:$S$835,8,FALSE)),VLOOKUP($C1359,'sin-list 180320_update'!$B$2:$S$835,7,FALSE))</f>
        <v>#N/A</v>
      </c>
      <c r="M1359" s="76" t="e">
        <f>IF($C1359="-",IF($A1359="-",IF(VLOOKUP($D1359,'sin-list 180320_update'!$C$2:$S$835,8,FALSE)="",NA(),VLOOKUP($D1359,'sin-list 180320_update'!$C$2:$S$835,8,FALSE)),IF(VLOOKUP($A1359,'sin-list 180320_update'!$A$2:$S$835,10,FALSE)="",NA(),VLOOKUP($A1359,'sin-list 180320_update'!$A$2:$S$835,10,FALSE))),IF(VLOOKUP($C1359,'sin-list 180320_update'!$B$2:$S$835,9,FALSE)="",NA(),VLOOKUP($C1359,'sin-list 180320_update'!$B$2:$S$835,9,FALSE)))</f>
        <v>#N/A</v>
      </c>
      <c r="N1359" s="76" t="e">
        <f>IF($C1359="-",IF($A1359="-",IF(VLOOKUP($D1359,'REACH Bilaga XVII_update'!$A$5:$E$131,4,FALSE)="",NA(),VLOOKUP($D1359,'REACH Bilaga XVII_update'!$A$5:$E$131,4,FALSE)),IF(VLOOKUP($A1359,'REACH Bilaga XVII_update'!$C$5:$D$131,2,FALSE)="",NA(),VLOOKUP($A1359,'REACH Bilaga XVII_update'!$C$5:$D$131,2,FALSE))),IF(VLOOKUP($C1359,'REACH Bilaga XVII_update'!$B$5:$D$131,3,FALSE)="",NA(),VLOOKUP($C1359,'REACH Bilaga XVII_update'!$B$5:$D$131,3,FALSE)))</f>
        <v>#N/A</v>
      </c>
      <c r="O1359" s="76" t="e">
        <f>IF($C1359="-",IF($A1359="-",IF(VLOOKUP($D1359,' REACH Bilaga 59_update'!$A$5:$E$210,5,FALSE)="",NA(),VLOOKUP($D1359,' REACH Bilaga 59_update'!$A$5:$E$210,5,FALSE)),IF(VLOOKUP($A1359,' REACH Bilaga 59_update'!$D$5:$E$210,2,FALSE)="",NA(),VLOOKUP($A1359,' REACH Bilaga 59_update'!$D$5:$E$210,2,FALSE))),IF(VLOOKUP($C1359,' REACH Bilaga 59_update'!$C$5:$E$210,3,FALSE)="",NA(),VLOOKUP($C1359,' REACH Bilaga 59_update'!$C$5:$E$210,3,FALSE)))</f>
        <v>#N/A</v>
      </c>
      <c r="P1359" s="76" t="e">
        <f>IF(C1359="-",IF(A1359="-",IFERROR(VLOOKUP($D1359,' REACH Bilaga 59_update'!$A$5:$F$210,MATCH(Sammanfattning!P$1,' REACH Bilaga 59_update'!$A$4:$F$4,0),FALSE),VLOOKUP($D1359,'REACH Bilaga XIV_update'!$A$4:$H$110,MATCH(Sammanfattning!P$1,'REACH Bilaga XIV_update'!$A$4:$H$4,0),FALSE)),IFERROR(VLOOKUP($A1359,' REACH Bilaga 59_update'!$D$5:$F$210,MATCH(Sammanfattning!P$1,' REACH Bilaga 59_update'!$D$4:$F$4,0),FALSE),VLOOKUP($A1359,'REACH Bilaga XIV_update'!$D$4:$H$110,MATCH(Sammanfattning!P$1,'REACH Bilaga XIV_update'!$D$4:$H$4,0),FALSE))),IFERROR(VLOOKUP($C1359,' REACH Bilaga 59_update'!$C$5:$F$210,MATCH(Sammanfattning!P$1,' REACH Bilaga 59_update'!$C$4:$F$4,0),FALSE),VLOOKUP($C1359,'REACH Bilaga XIV_update'!$C$4:$H$110,MATCH(Sammanfattning!P$1,'REACH Bilaga XIV_update'!$C$4:$H$4,0),FALSE)))</f>
        <v>#N/A</v>
      </c>
      <c r="Q1359" s="76" t="e">
        <f>IF($C1359="-",IF($A1359="-",IF(VLOOKUP($D1359,'REACH Bilaga XIV_update'!$A$5:$I$110,9,FALSE)="",NA(),VLOOKUP($D1359,'REACH Bilaga XIV_update'!$A$5:$I$110,9,FALSE)),IF(VLOOKUP($A1359,'REACH Bilaga XIV_update'!$D$5:$I$110,6,FALSE)="",NA(),VLOOKUP($A1359,'REACH Bilaga XIV_update'!$D$5:$I$110,6,FALSE))),IF(VLOOKUP($C1359,'REACH Bilaga XIV_update'!$C$5:$I$110,7,FALSE)="",NA(),VLOOKUP($C1359,'REACH Bilaga XIV_update'!$C$5:$I$110,7,FALSE)))</f>
        <v>#N/A</v>
      </c>
      <c r="R1359" s="76" t="e">
        <f>IF($C1359="-",IF($A1359="-",IF(VLOOKUP($D1359,CoRAP_update!$A$5:$O$376,15,FALSE)="",NA(),VLOOKUP($D1359,CoRAP_update!$A$5:$O$376,15,FALSE)),IF(VLOOKUP($A1359,CoRAP_update!$D$5:$O$376,12,FALSE)="",NA(),VLOOKUP($A1359,CoRAP_update!$D$5:$O$376,12,FALSE))),IF(VLOOKUP($C1359,CoRAP_update!$C$5:$O$376,13,FALSE)="",NA(),VLOOKUP($C1359,CoRAP_update!$C$5:$O$376,13,FALSE)))</f>
        <v>#N/A</v>
      </c>
      <c r="S1359" s="144" t="e">
        <f>IF($C1359="-",IF($A1359="-",VLOOKUP($D1359,CoRAP_update!$A$5:$J$376,MATCH(Sammanfattning!S$1,CoRAP_update!$A$4:$J$4,0),FALSE),VLOOKUP($A1359,CoRAP_update!$D$5:$J$376,MATCH(Sammanfattning!S$1,CoRAP_update!$D$4:$J$4,0),FALSE)),VLOOKUP($C1359,CoRAP_update!$C$5:$J$376,MATCH(Sammanfattning!S$1,CoRAP_update!$C$4:$J$4,0),FALSE))</f>
        <v>#N/A</v>
      </c>
      <c r="T1359" s="76" t="str">
        <f>IF($A1359="-",VLOOKUP($D1359,EDC_update!$C$2:$F$450,4,FALSE),VLOOKUP($A1359,EDC_update!$B$2:$F$450,5,FALSE))</f>
        <v>CAT2</v>
      </c>
      <c r="V1359" s="78">
        <f>IF(IFERROR(SEARCH("PBT",P1359),99)=99,IF(IFERROR(SEARCH("suspected PBT",S1359),99)=99,IF(IFERROR(SEARCH("concluded to be PBT",K1359),99)=99,IF(IFERROR(SEARCH("PBT",S1359),99)=99,IF(IFERROR(SEARCH("PBT cand",L1359),99)=99,IF(IFERROR(SEARCH("PBT",L1359),99)=99,IF(IFERROR(SEARCH("persistent, bioackumulative and toxic properties",K1359),99)=99,0,Scoring!$E$3),Scoring!$E$3),Scoring!$E$7),Scoring!$E$3),Scoring!$E$5),Scoring!$E$6),Scoring!$E$3)</f>
        <v>0</v>
      </c>
      <c r="W1359" s="78">
        <f>IF(IFERROR(SEARCH("vPvB",P1359),99)=99,IF(IFERROR(SEARCH("suspected pbt/vPvB",S1359),99)=99,IF(IFERROR(SEARCH("vPvB",S1359),99)=99,IF(IFERROR(SEARCH("concluded to be a vPvB",S1359),99)=99,IF(IFERROR(SEARCH("identified as vPvB",K1359),99)=99,IF(IFERROR(SEARCH("concluded to be a vPvB",K1359),99)=99,IF(IFERROR(SEARCH("concluded to be both pbt and vPvB",S1359),99)=99,IF(IFERROR(SEARCH("concluded to be both pbt and vPvB",K1359),99)=99,0,Scoring!$E$5),Scoring!$E$5),Scoring!$E$5),Scoring!$E$5),Scoring!$E$5),Scoring!$E$4),Scoring!$E$6),Scoring!$E$4)</f>
        <v>0</v>
      </c>
      <c r="X1359" s="78">
        <f>IF(IFERROR(SEARCH("H410",N1359),99)=99,IF(IFERROR(SEARCH("H410",O1359),99)=99,IF(IFERROR(SEARCH("H410",Q1359),99)=99,IF(IFERROR(SEARCH("H410",M1359),99)=99,IF(IFERROR(SEARCH("H410",R1359),99)=99,IF(IFERROR(SEARCH("H411",N1359),99)=99,IF(IFERROR(SEARCH("H411",O1359),99)=99,IF(IFERROR(SEARCH("H411",Q1359),99)=99,IF(IFERROR(SEARCH("H411",M1359),99)=99,IF(IFERROR(SEARCH("H411",R1359),99)=99,IF(IFERROR(SEARCH("H413",N1359),99)=99,IF(IFERROR(SEARCH("H413",O1359),99)=99,IF(IFERROR(SEARCH("H413",Q1359),99)=99,IF(IFERROR(SEARCH("H413",M1359),99)=99,IF(IFERROR(SEARCH("H413",R1359),99)=99,IF(IFERROR(SEARCH("H412",N1359),99)=99,IF(IFERROR(SEARCH("H412",O1359),99)=99,IF(IFERROR(SEARCH("H412",Q1359),99)=99,IF(IFERROR(SEARCH("H412",M1359),99)=99,IF(IFERROR(SEARCH("H412",R1359),99)=99,0,Scoring!$E$2),Scoring!$E$2),Scoring!$E$2),Scoring!$E$2),Scoring!$E$2),Scoring!$E$2),Scoring!$E$2),Scoring!$E$2),Scoring!$E$2),Scoring!$E$2),Scoring!$E$2),Scoring!$E$2),Scoring!$E$2),Scoring!$E$2),Scoring!$E$2),Scoring!$E$2),Scoring!$E$2),Scoring!$E$2),Scoring!$E$2),Scoring!$E$2)</f>
        <v>0</v>
      </c>
      <c r="Y1359" s="78">
        <f>IF(IFERROR(SEARCH("CMR",K1359),99)=99,IF(IFERROR(SEARCH("Suspected CMR",S1359),99)=99,IF(IFERROR(SEARCH("CMR",S1359),99)=99,0,Scoring!$E$8),Scoring!$E$9),Scoring!$E$8)</f>
        <v>0</v>
      </c>
      <c r="Z1359" s="78">
        <f>IF(IFERROR(SEARCH("H350",N1359),99)=99,IF(IFERROR(SEARCH("H350",O1359),99)=99,IF(IFERROR(SEARCH("H350",Q1359),99)=99,IF(IFERROR(SEARCH("H350",M1359),99)=99,IF(IFERROR(SEARCH("H350",R1359),99)=99,IF(IFERROR(SEARCH("H351",N1359),99)=99,IF(IFERROR(SEARCH("H351",O1359),99)=99,IF(IFERROR(SEARCH("H351",Q1359),99)=99,IF(IFERROR(SEARCH("H351",M1359),99)=99,IF(IFERROR(SEARCH("H351",R1359),99)=99,IF(IFERROR(SEARCH("carcinogenic",P1359),99)=99,IF(IFERROR(SEARCH("suspected carcinogenic",S1359),99)=99,0,Scoring!$E$12),Scoring!$E$11),Scoring!$E$10),Scoring!$E$10),Scoring!$E$10),Scoring!$E$10),Scoring!$E$10),Scoring!$E$10),Scoring!$E$10),Scoring!$E$10),Scoring!$E$10),Scoring!$E$10)</f>
        <v>0</v>
      </c>
      <c r="AA1359" s="78">
        <f>IF(IFERROR(SEARCH("H340",N1359),99)=99,IF(IFERROR(SEARCH("H340",O1359),99)=99,IF(IFERROR(SEARCH("H340",Q1359),99)=99,IF(IFERROR(SEARCH("H340",M1359),99)=99,IF(IFERROR(SEARCH("H340",R1359),99)=99,IF(IFERROR(SEARCH("H341",N1359),99)=99,IF(IFERROR(SEARCH("H341",O1359),99)=99,IF(IFERROR(SEARCH("H341",Q1359),99)=99,IF(IFERROR(SEARCH("H341",M1359),99)=99,IF(IFERROR(SEARCH("H341",R1359),99)=99,IF(IFERROR(SEARCH("mutagenic",P1359),99)=99,IF(IFERROR(SEARCH("suspected mutagenic",S1359),99)=99,0,Scoring!$E$15),Scoring!$E$14),Scoring!$E$13),Scoring!$E$13),Scoring!$E$13),Scoring!$E$13),Scoring!$E$13),Scoring!$E$13),Scoring!$E$13),Scoring!$E$13),Scoring!$E$13),Scoring!$E$13)</f>
        <v>0</v>
      </c>
      <c r="AB1359" s="78">
        <f>IF(IFERROR(SEARCH("H360",N1359),99)=99,IF(IFERROR(SEARCH("H360",O1359),99)=99,IF(IFERROR(SEARCH("H360",Q1359),99)=99,IF(IFERROR(SEARCH("H360",M1359),99)=99,IF(IFERROR(SEARCH("H360",R1359),99)=99,IF(IFERROR(SEARCH("H361",N1359),99)=99,IF(IFERROR(SEARCH("H361",O1359),99)=99,IF(IFERROR(SEARCH("H361",Q1359),99)=99,IF(IFERROR(SEARCH("H361",M1359),99)=99,IF(IFERROR(SEARCH("H361",R1359),99)=99,IF(IFERROR(SEARCH("reproduction",P1359),99)=99,IF(IFERROR(SEARCH("suspected reprotoxic",S1359),99)=99,IF(IFERROR(SEARCH("reprotoxic",S1359),99)=99,IF(IFERROR(SEARCH("reprotoxic",K1359),99)=99,0,Scoring!$E$18),Scoring!$E$18),Scoring!$E$19),Scoring!$E$17),Scoring!$E$16),Scoring!$E$16),Scoring!$E$16),Scoring!$E$16),Scoring!$E$16),Scoring!$E$16),Scoring!$E$16),Scoring!$E$16),Scoring!$E$16),Scoring!$E$16)</f>
        <v>0</v>
      </c>
      <c r="AC1359" s="78">
        <f>IF(IFERROR(SEARCH("57f",L1359),99)=99,IF(IFERROR(SEARCH("57(f)",P1359),99)=99,0,Scoring!$E$20),Scoring!$E$20)</f>
        <v>0</v>
      </c>
      <c r="AD1359" s="78">
        <f>IF(IFERROR(SEARCH("CAT1",T1359),99)=99,IF(IFERROR(SEARCH("CAT2",T1359),99)=99,IF(IFERROR(SEARCH("CAT3",T1359),99)=99,IF(IFERROR(SEARCH("concluded to be endocrine",K1359),99)=99,IF(IFERROR(SEARCH("categorised as endocrine",K1359),99)=99,IF(IFERROR(SEARCH("endocrine disrupting",P1359),99)=99,IF(IFERROR(SEARCH("endocrine disrupting",K1359),99)=99,IF(IFERROR(SEARCH("suspected endocrine",S1359),99)=99,IF(IFERROR(SEARCH("potential endocrine",S1359),99)=99,0,Scoring!$E$25),Scoring!$E$25),Scoring!$E$24),Scoring!$E$24),Scoring!$E$24),Scoring!$E$24),Scoring!$E$23),Scoring!$E$22),Scoring!$E$21)</f>
        <v>0.5</v>
      </c>
      <c r="AE1359" s="78">
        <f>IF(IFERROR(SEARCH("suspected sensitiser",S1359),99)=99,IF(IFERROR(SEARCH("sensitiser",S1359),99)=99,IF(IFERROR(SEARCH("other hazard based concern",S1359),99)=99,0,Scoring!$E$28),Scoring!$E$26),Scoring!$E$27)</f>
        <v>0</v>
      </c>
      <c r="AF1359" s="78">
        <f>IF(IFERROR(M1359,1)=1,IF(IFERROR(N1359,1)=1,IF(IFERROR(O1359,1)=1,IF(IFERROR(Q1359,1)=1,IF(IFERROR(R1359,1)=1,IF(IFERROR(T1359,1)=1,IF(IFERROR(K1359,1)=1,IF(IFERROR(P1359,1)=1,IF(IFERROR(S1359,1)=1,Scoring!$E$29,0),0),0),0),0),0),0),0),0)</f>
        <v>0</v>
      </c>
      <c r="AG1359" s="78">
        <f t="shared" si="92"/>
        <v>0.5</v>
      </c>
      <c r="AI1359" s="93"/>
      <c r="AJ1359" s="94"/>
      <c r="AK1359" s="76"/>
      <c r="AL1359" s="75"/>
      <c r="AN1359" s="79"/>
      <c r="AO1359" s="79"/>
      <c r="AP1359" s="79"/>
      <c r="AQ1359" s="79"/>
      <c r="AR1359" s="79"/>
      <c r="AS1359" s="78"/>
      <c r="AU1359" s="79">
        <f>IF(IFERROR(F1359,99)=99,IF(IFERROR(G1359,99)=99,IF(IFERROR(H1359,99)=99,IF(IFERROR(I1359,99)=99,IF(IFERROR(E1359,99)=99,IF(IFERROR(J1359,99)=99,0,Scoring!$B$7),Scoring!$B$3),Scoring!$B$2),Scoring!$B$6),Scoring!$B$5),Scoring!$B$4)</f>
        <v>0.3</v>
      </c>
      <c r="AV1359" s="78">
        <f t="shared" si="93"/>
        <v>0.15</v>
      </c>
      <c r="AW1359" s="78"/>
      <c r="AX1359" s="66"/>
      <c r="AY1359" s="78"/>
      <c r="AZ1359" s="76"/>
      <c r="BB1359" s="76"/>
    </row>
    <row r="1360" spans="1:54" x14ac:dyDescent="0.25">
      <c r="A1360" s="89" t="s">
        <v>6778</v>
      </c>
      <c r="B1360" s="89" t="s">
        <v>30</v>
      </c>
      <c r="C1360" s="89" t="s">
        <v>30</v>
      </c>
      <c r="D1360" s="89" t="s">
        <v>6779</v>
      </c>
      <c r="E1360" s="76" t="e">
        <f>IF(C1360="-",IF(A1360="-",VLOOKUP(D1360,'sin-list 180320_update'!$C$2:$C$835,1,FALSE),VLOOKUP(A1360,'sin-list 180320_update'!$A$2:$A$835,1,FALSE)),VLOOKUP(C1360,'sin-list 180320_update'!$B$2:$B$835,1,FALSE))</f>
        <v>#N/A</v>
      </c>
      <c r="F1360" s="76" t="e">
        <f>IF($C1360="-",IF($A1360="-",VLOOKUP($D1360,'REACH Bilaga XVII_update'!$A$5:$A$131,1,FALSE),VLOOKUP($A1360,'REACH Bilaga XVII_update'!$C$5:$C$131,1,FALSE)),VLOOKUP($C1360,'REACH Bilaga XVII_update'!$B$5:$B$131,1,FALSE))</f>
        <v>#N/A</v>
      </c>
      <c r="G1360" s="76" t="e">
        <f>IF($C1360="-",IF($A1360="-",VLOOKUP($D1360,' REACH Bilaga 59_update'!$A$5:$A$210,1,FALSE),VLOOKUP($A1360,' REACH Bilaga 59_update'!$D$5:$D$210,1,FALSE)),VLOOKUP($C1360,' REACH Bilaga 59_update'!$C$5:$C$210,1,FALSE))</f>
        <v>#N/A</v>
      </c>
      <c r="H1360" s="76" t="e">
        <f>IF($C1360="-",IF($A1360="-",VLOOKUP($D1360,'REACH Bilaga XIV_update'!$A$5:$A$110,1,FALSE),VLOOKUP($A1360,'REACH Bilaga XIV_update'!$D$5:$D$110,1,FALSE)),VLOOKUP($C1360,'REACH Bilaga XIV_update'!$C$5:$C$110,1,FALSE))</f>
        <v>#N/A</v>
      </c>
      <c r="I1360" s="76" t="e">
        <f>IF($C1360="-",IF($A1360="-",VLOOKUP($D1360,CoRAP_update!$A$5:$A$376,1,FALSE),VLOOKUP($A1360,CoRAP_update!$D$5:$D$376,1,FALSE)),VLOOKUP($C1360,CoRAP_update!$C$5:$C$376,1,FALSE))</f>
        <v>#N/A</v>
      </c>
      <c r="J1360" s="76" t="str">
        <f>IF($C1360="-",IF($A1360="-",VLOOKUP($D1360,EDC_update!$C$2:$C$450,1,FALSE),VLOOKUP($A1360,EDC_update!$B$2:$B$450,1,FALSE)),VLOOKUP($C1360,EDC_update!$L$2:$L$450,1,FALSE))</f>
        <v>NoCAS 046</v>
      </c>
      <c r="K1360" s="76" t="e">
        <f>IF($C1360="-",IF($A1360="-",IF(VLOOKUP($D1360,'sin-list 180320_update'!$C$2:$S$835,3,FALSE)="",NA(),VLOOKUP($D1360,'sin-list 180320_update'!$C$2:$S$835,3,FALSE)),IF(VLOOKUP($A1360,'sin-list 180320_update'!$A$2:$S$835,5,FALSE)="",NA(),VLOOKUP($A1360,'sin-list 180320_update'!$A$2:$S$835,5,FALSE))),IF(VLOOKUP($C1360,'sin-list 180320_update'!$B$2:$S$835,4,FALSE)="",NA(),VLOOKUP($C1360,'sin-list 180320_update'!$B$2:$S$835,4,FALSE)))</f>
        <v>#N/A</v>
      </c>
      <c r="L1360" s="76" t="e">
        <f>IF($C1360="-",IF($A1360="-",VLOOKUP($D1360,'sin-list 180320_update'!$C$2:$S$835,6,FALSE),VLOOKUP($A1360,'sin-list 180320_update'!$A$2:$S$835,8,FALSE)),VLOOKUP($C1360,'sin-list 180320_update'!$B$2:$S$835,7,FALSE))</f>
        <v>#N/A</v>
      </c>
      <c r="M1360" s="76" t="e">
        <f>IF($C1360="-",IF($A1360="-",IF(VLOOKUP($D1360,'sin-list 180320_update'!$C$2:$S$835,8,FALSE)="",NA(),VLOOKUP($D1360,'sin-list 180320_update'!$C$2:$S$835,8,FALSE)),IF(VLOOKUP($A1360,'sin-list 180320_update'!$A$2:$S$835,10,FALSE)="",NA(),VLOOKUP($A1360,'sin-list 180320_update'!$A$2:$S$835,10,FALSE))),IF(VLOOKUP($C1360,'sin-list 180320_update'!$B$2:$S$835,9,FALSE)="",NA(),VLOOKUP($C1360,'sin-list 180320_update'!$B$2:$S$835,9,FALSE)))</f>
        <v>#N/A</v>
      </c>
      <c r="N1360" s="76" t="e">
        <f>IF($C1360="-",IF($A1360="-",IF(VLOOKUP($D1360,'REACH Bilaga XVII_update'!$A$5:$E$131,4,FALSE)="",NA(),VLOOKUP($D1360,'REACH Bilaga XVII_update'!$A$5:$E$131,4,FALSE)),IF(VLOOKUP($A1360,'REACH Bilaga XVII_update'!$C$5:$D$131,2,FALSE)="",NA(),VLOOKUP($A1360,'REACH Bilaga XVII_update'!$C$5:$D$131,2,FALSE))),IF(VLOOKUP($C1360,'REACH Bilaga XVII_update'!$B$5:$D$131,3,FALSE)="",NA(),VLOOKUP($C1360,'REACH Bilaga XVII_update'!$B$5:$D$131,3,FALSE)))</f>
        <v>#N/A</v>
      </c>
      <c r="O1360" s="76" t="e">
        <f>IF($C1360="-",IF($A1360="-",IF(VLOOKUP($D1360,' REACH Bilaga 59_update'!$A$5:$E$210,5,FALSE)="",NA(),VLOOKUP($D1360,' REACH Bilaga 59_update'!$A$5:$E$210,5,FALSE)),IF(VLOOKUP($A1360,' REACH Bilaga 59_update'!$D$5:$E$210,2,FALSE)="",NA(),VLOOKUP($A1360,' REACH Bilaga 59_update'!$D$5:$E$210,2,FALSE))),IF(VLOOKUP($C1360,' REACH Bilaga 59_update'!$C$5:$E$210,3,FALSE)="",NA(),VLOOKUP($C1360,' REACH Bilaga 59_update'!$C$5:$E$210,3,FALSE)))</f>
        <v>#N/A</v>
      </c>
      <c r="P1360" s="76" t="e">
        <f>IF(C1360="-",IF(A1360="-",IFERROR(VLOOKUP($D1360,' REACH Bilaga 59_update'!$A$5:$F$210,MATCH(Sammanfattning!P$1,' REACH Bilaga 59_update'!$A$4:$F$4,0),FALSE),VLOOKUP($D1360,'REACH Bilaga XIV_update'!$A$4:$H$110,MATCH(Sammanfattning!P$1,'REACH Bilaga XIV_update'!$A$4:$H$4,0),FALSE)),IFERROR(VLOOKUP($A1360,' REACH Bilaga 59_update'!$D$5:$F$210,MATCH(Sammanfattning!P$1,' REACH Bilaga 59_update'!$D$4:$F$4,0),FALSE),VLOOKUP($A1360,'REACH Bilaga XIV_update'!$D$4:$H$110,MATCH(Sammanfattning!P$1,'REACH Bilaga XIV_update'!$D$4:$H$4,0),FALSE))),IFERROR(VLOOKUP($C1360,' REACH Bilaga 59_update'!$C$5:$F$210,MATCH(Sammanfattning!P$1,' REACH Bilaga 59_update'!$C$4:$F$4,0),FALSE),VLOOKUP($C1360,'REACH Bilaga XIV_update'!$C$4:$H$110,MATCH(Sammanfattning!P$1,'REACH Bilaga XIV_update'!$C$4:$H$4,0),FALSE)))</f>
        <v>#N/A</v>
      </c>
      <c r="Q1360" s="76" t="e">
        <f>IF($C1360="-",IF($A1360="-",IF(VLOOKUP($D1360,'REACH Bilaga XIV_update'!$A$5:$I$110,9,FALSE)="",NA(),VLOOKUP($D1360,'REACH Bilaga XIV_update'!$A$5:$I$110,9,FALSE)),IF(VLOOKUP($A1360,'REACH Bilaga XIV_update'!$D$5:$I$110,6,FALSE)="",NA(),VLOOKUP($A1360,'REACH Bilaga XIV_update'!$D$5:$I$110,6,FALSE))),IF(VLOOKUP($C1360,'REACH Bilaga XIV_update'!$C$5:$I$110,7,FALSE)="",NA(),VLOOKUP($C1360,'REACH Bilaga XIV_update'!$C$5:$I$110,7,FALSE)))</f>
        <v>#N/A</v>
      </c>
      <c r="R1360" s="76" t="e">
        <f>IF($C1360="-",IF($A1360="-",IF(VLOOKUP($D1360,CoRAP_update!$A$5:$O$376,15,FALSE)="",NA(),VLOOKUP($D1360,CoRAP_update!$A$5:$O$376,15,FALSE)),IF(VLOOKUP($A1360,CoRAP_update!$D$5:$O$376,12,FALSE)="",NA(),VLOOKUP($A1360,CoRAP_update!$D$5:$O$376,12,FALSE))),IF(VLOOKUP($C1360,CoRAP_update!$C$5:$O$376,13,FALSE)="",NA(),VLOOKUP($C1360,CoRAP_update!$C$5:$O$376,13,FALSE)))</f>
        <v>#N/A</v>
      </c>
      <c r="S1360" s="144" t="e">
        <f>IF($C1360="-",IF($A1360="-",VLOOKUP($D1360,CoRAP_update!$A$5:$J$376,MATCH(Sammanfattning!S$1,CoRAP_update!$A$4:$J$4,0),FALSE),VLOOKUP($A1360,CoRAP_update!$D$5:$J$376,MATCH(Sammanfattning!S$1,CoRAP_update!$D$4:$J$4,0),FALSE)),VLOOKUP($C1360,CoRAP_update!$C$5:$J$376,MATCH(Sammanfattning!S$1,CoRAP_update!$C$4:$J$4,0),FALSE))</f>
        <v>#N/A</v>
      </c>
      <c r="T1360" s="76" t="str">
        <f>IF($A1360="-",VLOOKUP($D1360,EDC_update!$C$2:$F$450,4,FALSE),VLOOKUP($A1360,EDC_update!$B$2:$F$450,5,FALSE))</f>
        <v>CAT2</v>
      </c>
      <c r="V1360" s="78">
        <f>IF(IFERROR(SEARCH("PBT",P1360),99)=99,IF(IFERROR(SEARCH("suspected PBT",S1360),99)=99,IF(IFERROR(SEARCH("concluded to be PBT",K1360),99)=99,IF(IFERROR(SEARCH("PBT",S1360),99)=99,IF(IFERROR(SEARCH("PBT cand",L1360),99)=99,IF(IFERROR(SEARCH("PBT",L1360),99)=99,IF(IFERROR(SEARCH("persistent, bioackumulative and toxic properties",K1360),99)=99,0,Scoring!$E$3),Scoring!$E$3),Scoring!$E$7),Scoring!$E$3),Scoring!$E$5),Scoring!$E$6),Scoring!$E$3)</f>
        <v>0</v>
      </c>
      <c r="W1360" s="78">
        <f>IF(IFERROR(SEARCH("vPvB",P1360),99)=99,IF(IFERROR(SEARCH("suspected pbt/vPvB",S1360),99)=99,IF(IFERROR(SEARCH("vPvB",S1360),99)=99,IF(IFERROR(SEARCH("concluded to be a vPvB",S1360),99)=99,IF(IFERROR(SEARCH("identified as vPvB",K1360),99)=99,IF(IFERROR(SEARCH("concluded to be a vPvB",K1360),99)=99,IF(IFERROR(SEARCH("concluded to be both pbt and vPvB",S1360),99)=99,IF(IFERROR(SEARCH("concluded to be both pbt and vPvB",K1360),99)=99,0,Scoring!$E$5),Scoring!$E$5),Scoring!$E$5),Scoring!$E$5),Scoring!$E$5),Scoring!$E$4),Scoring!$E$6),Scoring!$E$4)</f>
        <v>0</v>
      </c>
      <c r="X1360" s="78">
        <f>IF(IFERROR(SEARCH("H410",N1360),99)=99,IF(IFERROR(SEARCH("H410",O1360),99)=99,IF(IFERROR(SEARCH("H410",Q1360),99)=99,IF(IFERROR(SEARCH("H410",M1360),99)=99,IF(IFERROR(SEARCH("H410",R1360),99)=99,IF(IFERROR(SEARCH("H411",N1360),99)=99,IF(IFERROR(SEARCH("H411",O1360),99)=99,IF(IFERROR(SEARCH("H411",Q1360),99)=99,IF(IFERROR(SEARCH("H411",M1360),99)=99,IF(IFERROR(SEARCH("H411",R1360),99)=99,IF(IFERROR(SEARCH("H413",N1360),99)=99,IF(IFERROR(SEARCH("H413",O1360),99)=99,IF(IFERROR(SEARCH("H413",Q1360),99)=99,IF(IFERROR(SEARCH("H413",M1360),99)=99,IF(IFERROR(SEARCH("H413",R1360),99)=99,IF(IFERROR(SEARCH("H412",N1360),99)=99,IF(IFERROR(SEARCH("H412",O1360),99)=99,IF(IFERROR(SEARCH("H412",Q1360),99)=99,IF(IFERROR(SEARCH("H412",M1360),99)=99,IF(IFERROR(SEARCH("H412",R1360),99)=99,0,Scoring!$E$2),Scoring!$E$2),Scoring!$E$2),Scoring!$E$2),Scoring!$E$2),Scoring!$E$2),Scoring!$E$2),Scoring!$E$2),Scoring!$E$2),Scoring!$E$2),Scoring!$E$2),Scoring!$E$2),Scoring!$E$2),Scoring!$E$2),Scoring!$E$2),Scoring!$E$2),Scoring!$E$2),Scoring!$E$2),Scoring!$E$2),Scoring!$E$2)</f>
        <v>0</v>
      </c>
      <c r="Y1360" s="78">
        <f>IF(IFERROR(SEARCH("CMR",K1360),99)=99,IF(IFERROR(SEARCH("Suspected CMR",S1360),99)=99,IF(IFERROR(SEARCH("CMR",S1360),99)=99,0,Scoring!$E$8),Scoring!$E$9),Scoring!$E$8)</f>
        <v>0</v>
      </c>
      <c r="Z1360" s="78">
        <f>IF(IFERROR(SEARCH("H350",N1360),99)=99,IF(IFERROR(SEARCH("H350",O1360),99)=99,IF(IFERROR(SEARCH("H350",Q1360),99)=99,IF(IFERROR(SEARCH("H350",M1360),99)=99,IF(IFERROR(SEARCH("H350",R1360),99)=99,IF(IFERROR(SEARCH("H351",N1360),99)=99,IF(IFERROR(SEARCH("H351",O1360),99)=99,IF(IFERROR(SEARCH("H351",Q1360),99)=99,IF(IFERROR(SEARCH("H351",M1360),99)=99,IF(IFERROR(SEARCH("H351",R1360),99)=99,IF(IFERROR(SEARCH("carcinogenic",P1360),99)=99,IF(IFERROR(SEARCH("suspected carcinogenic",S1360),99)=99,0,Scoring!$E$12),Scoring!$E$11),Scoring!$E$10),Scoring!$E$10),Scoring!$E$10),Scoring!$E$10),Scoring!$E$10),Scoring!$E$10),Scoring!$E$10),Scoring!$E$10),Scoring!$E$10),Scoring!$E$10)</f>
        <v>0</v>
      </c>
      <c r="AA1360" s="78">
        <f>IF(IFERROR(SEARCH("H340",N1360),99)=99,IF(IFERROR(SEARCH("H340",O1360),99)=99,IF(IFERROR(SEARCH("H340",Q1360),99)=99,IF(IFERROR(SEARCH("H340",M1360),99)=99,IF(IFERROR(SEARCH("H340",R1360),99)=99,IF(IFERROR(SEARCH("H341",N1360),99)=99,IF(IFERROR(SEARCH("H341",O1360),99)=99,IF(IFERROR(SEARCH("H341",Q1360),99)=99,IF(IFERROR(SEARCH("H341",M1360),99)=99,IF(IFERROR(SEARCH("H341",R1360),99)=99,IF(IFERROR(SEARCH("mutagenic",P1360),99)=99,IF(IFERROR(SEARCH("suspected mutagenic",S1360),99)=99,0,Scoring!$E$15),Scoring!$E$14),Scoring!$E$13),Scoring!$E$13),Scoring!$E$13),Scoring!$E$13),Scoring!$E$13),Scoring!$E$13),Scoring!$E$13),Scoring!$E$13),Scoring!$E$13),Scoring!$E$13)</f>
        <v>0</v>
      </c>
      <c r="AB1360" s="78">
        <f>IF(IFERROR(SEARCH("H360",N1360),99)=99,IF(IFERROR(SEARCH("H360",O1360),99)=99,IF(IFERROR(SEARCH("H360",Q1360),99)=99,IF(IFERROR(SEARCH("H360",M1360),99)=99,IF(IFERROR(SEARCH("H360",R1360),99)=99,IF(IFERROR(SEARCH("H361",N1360),99)=99,IF(IFERROR(SEARCH("H361",O1360),99)=99,IF(IFERROR(SEARCH("H361",Q1360),99)=99,IF(IFERROR(SEARCH("H361",M1360),99)=99,IF(IFERROR(SEARCH("H361",R1360),99)=99,IF(IFERROR(SEARCH("reproduction",P1360),99)=99,IF(IFERROR(SEARCH("suspected reprotoxic",S1360),99)=99,IF(IFERROR(SEARCH("reprotoxic",S1360),99)=99,IF(IFERROR(SEARCH("reprotoxic",K1360),99)=99,0,Scoring!$E$18),Scoring!$E$18),Scoring!$E$19),Scoring!$E$17),Scoring!$E$16),Scoring!$E$16),Scoring!$E$16),Scoring!$E$16),Scoring!$E$16),Scoring!$E$16),Scoring!$E$16),Scoring!$E$16),Scoring!$E$16),Scoring!$E$16)</f>
        <v>0</v>
      </c>
      <c r="AC1360" s="78">
        <f>IF(IFERROR(SEARCH("57f",L1360),99)=99,IF(IFERROR(SEARCH("57(f)",P1360),99)=99,0,Scoring!$E$20),Scoring!$E$20)</f>
        <v>0</v>
      </c>
      <c r="AD1360" s="78">
        <f>IF(IFERROR(SEARCH("CAT1",T1360),99)=99,IF(IFERROR(SEARCH("CAT2",T1360),99)=99,IF(IFERROR(SEARCH("CAT3",T1360),99)=99,IF(IFERROR(SEARCH("concluded to be endocrine",K1360),99)=99,IF(IFERROR(SEARCH("categorised as endocrine",K1360),99)=99,IF(IFERROR(SEARCH("endocrine disrupting",P1360),99)=99,IF(IFERROR(SEARCH("endocrine disrupting",K1360),99)=99,IF(IFERROR(SEARCH("suspected endocrine",S1360),99)=99,IF(IFERROR(SEARCH("potential endocrine",S1360),99)=99,0,Scoring!$E$25),Scoring!$E$25),Scoring!$E$24),Scoring!$E$24),Scoring!$E$24),Scoring!$E$24),Scoring!$E$23),Scoring!$E$22),Scoring!$E$21)</f>
        <v>0.5</v>
      </c>
      <c r="AE1360" s="78">
        <f>IF(IFERROR(SEARCH("suspected sensitiser",S1360),99)=99,IF(IFERROR(SEARCH("sensitiser",S1360),99)=99,IF(IFERROR(SEARCH("other hazard based concern",S1360),99)=99,0,Scoring!$E$28),Scoring!$E$26),Scoring!$E$27)</f>
        <v>0</v>
      </c>
      <c r="AF1360" s="78">
        <f>IF(IFERROR(M1360,1)=1,IF(IFERROR(N1360,1)=1,IF(IFERROR(O1360,1)=1,IF(IFERROR(Q1360,1)=1,IF(IFERROR(R1360,1)=1,IF(IFERROR(T1360,1)=1,IF(IFERROR(K1360,1)=1,IF(IFERROR(P1360,1)=1,IF(IFERROR(S1360,1)=1,Scoring!$E$29,0),0),0),0),0),0),0),0),0)</f>
        <v>0</v>
      </c>
      <c r="AG1360" s="78">
        <f t="shared" si="92"/>
        <v>0.5</v>
      </c>
      <c r="AI1360" s="93"/>
      <c r="AJ1360" s="94"/>
      <c r="AK1360" s="76"/>
      <c r="AL1360" s="75"/>
      <c r="AN1360" s="79"/>
      <c r="AO1360" s="79"/>
      <c r="AP1360" s="79"/>
      <c r="AQ1360" s="79"/>
      <c r="AR1360" s="79"/>
      <c r="AS1360" s="78"/>
      <c r="AU1360" s="79">
        <f>IF(IFERROR(F1360,99)=99,IF(IFERROR(G1360,99)=99,IF(IFERROR(H1360,99)=99,IF(IFERROR(I1360,99)=99,IF(IFERROR(E1360,99)=99,IF(IFERROR(J1360,99)=99,0,Scoring!$B$7),Scoring!$B$3),Scoring!$B$2),Scoring!$B$6),Scoring!$B$5),Scoring!$B$4)</f>
        <v>0.3</v>
      </c>
      <c r="AV1360" s="78">
        <f t="shared" si="93"/>
        <v>0.15</v>
      </c>
      <c r="AW1360" s="78"/>
      <c r="AX1360" s="66"/>
      <c r="AY1360" s="78"/>
      <c r="AZ1360" s="76"/>
      <c r="BB1360" s="76"/>
    </row>
    <row r="1361" spans="1:54" x14ac:dyDescent="0.25">
      <c r="A1361" s="89" t="s">
        <v>6761</v>
      </c>
      <c r="B1361" s="89" t="s">
        <v>30</v>
      </c>
      <c r="C1361" s="89" t="s">
        <v>30</v>
      </c>
      <c r="D1361" s="89" t="s">
        <v>6762</v>
      </c>
      <c r="E1361" s="76" t="e">
        <f>IF(C1361="-",IF(A1361="-",VLOOKUP(D1361,'sin-list 180320_update'!$C$2:$C$835,1,FALSE),VLOOKUP(A1361,'sin-list 180320_update'!$A$2:$A$835,1,FALSE)),VLOOKUP(C1361,'sin-list 180320_update'!$B$2:$B$835,1,FALSE))</f>
        <v>#N/A</v>
      </c>
      <c r="F1361" s="76" t="e">
        <f>IF($C1361="-",IF($A1361="-",VLOOKUP($D1361,'REACH Bilaga XVII_update'!$A$5:$A$131,1,FALSE),VLOOKUP($A1361,'REACH Bilaga XVII_update'!$C$5:$C$131,1,FALSE)),VLOOKUP($C1361,'REACH Bilaga XVII_update'!$B$5:$B$131,1,FALSE))</f>
        <v>#N/A</v>
      </c>
      <c r="G1361" s="76" t="e">
        <f>IF($C1361="-",IF($A1361="-",VLOOKUP($D1361,' REACH Bilaga 59_update'!$A$5:$A$210,1,FALSE),VLOOKUP($A1361,' REACH Bilaga 59_update'!$D$5:$D$210,1,FALSE)),VLOOKUP($C1361,' REACH Bilaga 59_update'!$C$5:$C$210,1,FALSE))</f>
        <v>#N/A</v>
      </c>
      <c r="H1361" s="76" t="e">
        <f>IF($C1361="-",IF($A1361="-",VLOOKUP($D1361,'REACH Bilaga XIV_update'!$A$5:$A$110,1,FALSE),VLOOKUP($A1361,'REACH Bilaga XIV_update'!$D$5:$D$110,1,FALSE)),VLOOKUP($C1361,'REACH Bilaga XIV_update'!$C$5:$C$110,1,FALSE))</f>
        <v>#N/A</v>
      </c>
      <c r="I1361" s="76" t="e">
        <f>IF($C1361="-",IF($A1361="-",VLOOKUP($D1361,CoRAP_update!$A$5:$A$376,1,FALSE),VLOOKUP($A1361,CoRAP_update!$D$5:$D$376,1,FALSE)),VLOOKUP($C1361,CoRAP_update!$C$5:$C$376,1,FALSE))</f>
        <v>#N/A</v>
      </c>
      <c r="J1361" s="76" t="str">
        <f>IF($C1361="-",IF($A1361="-",VLOOKUP($D1361,EDC_update!$C$2:$C$450,1,FALSE),VLOOKUP($A1361,EDC_update!$B$2:$B$450,1,FALSE)),VLOOKUP($C1361,EDC_update!$L$2:$L$450,1,FALSE))</f>
        <v>NoCAS 112</v>
      </c>
      <c r="K1361" s="76" t="e">
        <f>IF($C1361="-",IF($A1361="-",IF(VLOOKUP($D1361,'sin-list 180320_update'!$C$2:$S$835,3,FALSE)="",NA(),VLOOKUP($D1361,'sin-list 180320_update'!$C$2:$S$835,3,FALSE)),IF(VLOOKUP($A1361,'sin-list 180320_update'!$A$2:$S$835,5,FALSE)="",NA(),VLOOKUP($A1361,'sin-list 180320_update'!$A$2:$S$835,5,FALSE))),IF(VLOOKUP($C1361,'sin-list 180320_update'!$B$2:$S$835,4,FALSE)="",NA(),VLOOKUP($C1361,'sin-list 180320_update'!$B$2:$S$835,4,FALSE)))</f>
        <v>#N/A</v>
      </c>
      <c r="L1361" s="76" t="e">
        <f>IF($C1361="-",IF($A1361="-",VLOOKUP($D1361,'sin-list 180320_update'!$C$2:$S$835,6,FALSE),VLOOKUP($A1361,'sin-list 180320_update'!$A$2:$S$835,8,FALSE)),VLOOKUP($C1361,'sin-list 180320_update'!$B$2:$S$835,7,FALSE))</f>
        <v>#N/A</v>
      </c>
      <c r="M1361" s="76" t="e">
        <f>IF($C1361="-",IF($A1361="-",IF(VLOOKUP($D1361,'sin-list 180320_update'!$C$2:$S$835,8,FALSE)="",NA(),VLOOKUP($D1361,'sin-list 180320_update'!$C$2:$S$835,8,FALSE)),IF(VLOOKUP($A1361,'sin-list 180320_update'!$A$2:$S$835,10,FALSE)="",NA(),VLOOKUP($A1361,'sin-list 180320_update'!$A$2:$S$835,10,FALSE))),IF(VLOOKUP($C1361,'sin-list 180320_update'!$B$2:$S$835,9,FALSE)="",NA(),VLOOKUP($C1361,'sin-list 180320_update'!$B$2:$S$835,9,FALSE)))</f>
        <v>#N/A</v>
      </c>
      <c r="N1361" s="76" t="e">
        <f>IF($C1361="-",IF($A1361="-",IF(VLOOKUP($D1361,'REACH Bilaga XVII_update'!$A$5:$E$131,4,FALSE)="",NA(),VLOOKUP($D1361,'REACH Bilaga XVII_update'!$A$5:$E$131,4,FALSE)),IF(VLOOKUP($A1361,'REACH Bilaga XVII_update'!$C$5:$D$131,2,FALSE)="",NA(),VLOOKUP($A1361,'REACH Bilaga XVII_update'!$C$5:$D$131,2,FALSE))),IF(VLOOKUP($C1361,'REACH Bilaga XVII_update'!$B$5:$D$131,3,FALSE)="",NA(),VLOOKUP($C1361,'REACH Bilaga XVII_update'!$B$5:$D$131,3,FALSE)))</f>
        <v>#N/A</v>
      </c>
      <c r="O1361" s="76" t="e">
        <f>IF($C1361="-",IF($A1361="-",IF(VLOOKUP($D1361,' REACH Bilaga 59_update'!$A$5:$E$210,5,FALSE)="",NA(),VLOOKUP($D1361,' REACH Bilaga 59_update'!$A$5:$E$210,5,FALSE)),IF(VLOOKUP($A1361,' REACH Bilaga 59_update'!$D$5:$E$210,2,FALSE)="",NA(),VLOOKUP($A1361,' REACH Bilaga 59_update'!$D$5:$E$210,2,FALSE))),IF(VLOOKUP($C1361,' REACH Bilaga 59_update'!$C$5:$E$210,3,FALSE)="",NA(),VLOOKUP($C1361,' REACH Bilaga 59_update'!$C$5:$E$210,3,FALSE)))</f>
        <v>#N/A</v>
      </c>
      <c r="P1361" s="76" t="e">
        <f>IF(C1361="-",IF(A1361="-",IFERROR(VLOOKUP($D1361,' REACH Bilaga 59_update'!$A$5:$F$210,MATCH(Sammanfattning!P$1,' REACH Bilaga 59_update'!$A$4:$F$4,0),FALSE),VLOOKUP($D1361,'REACH Bilaga XIV_update'!$A$4:$H$110,MATCH(Sammanfattning!P$1,'REACH Bilaga XIV_update'!$A$4:$H$4,0),FALSE)),IFERROR(VLOOKUP($A1361,' REACH Bilaga 59_update'!$D$5:$F$210,MATCH(Sammanfattning!P$1,' REACH Bilaga 59_update'!$D$4:$F$4,0),FALSE),VLOOKUP($A1361,'REACH Bilaga XIV_update'!$D$4:$H$110,MATCH(Sammanfattning!P$1,'REACH Bilaga XIV_update'!$D$4:$H$4,0),FALSE))),IFERROR(VLOOKUP($C1361,' REACH Bilaga 59_update'!$C$5:$F$210,MATCH(Sammanfattning!P$1,' REACH Bilaga 59_update'!$C$4:$F$4,0),FALSE),VLOOKUP($C1361,'REACH Bilaga XIV_update'!$C$4:$H$110,MATCH(Sammanfattning!P$1,'REACH Bilaga XIV_update'!$C$4:$H$4,0),FALSE)))</f>
        <v>#N/A</v>
      </c>
      <c r="Q1361" s="76" t="e">
        <f>IF($C1361="-",IF($A1361="-",IF(VLOOKUP($D1361,'REACH Bilaga XIV_update'!$A$5:$I$110,9,FALSE)="",NA(),VLOOKUP($D1361,'REACH Bilaga XIV_update'!$A$5:$I$110,9,FALSE)),IF(VLOOKUP($A1361,'REACH Bilaga XIV_update'!$D$5:$I$110,6,FALSE)="",NA(),VLOOKUP($A1361,'REACH Bilaga XIV_update'!$D$5:$I$110,6,FALSE))),IF(VLOOKUP($C1361,'REACH Bilaga XIV_update'!$C$5:$I$110,7,FALSE)="",NA(),VLOOKUP($C1361,'REACH Bilaga XIV_update'!$C$5:$I$110,7,FALSE)))</f>
        <v>#N/A</v>
      </c>
      <c r="R1361" s="76" t="e">
        <f>IF($C1361="-",IF($A1361="-",IF(VLOOKUP($D1361,CoRAP_update!$A$5:$O$376,15,FALSE)="",NA(),VLOOKUP($D1361,CoRAP_update!$A$5:$O$376,15,FALSE)),IF(VLOOKUP($A1361,CoRAP_update!$D$5:$O$376,12,FALSE)="",NA(),VLOOKUP($A1361,CoRAP_update!$D$5:$O$376,12,FALSE))),IF(VLOOKUP($C1361,CoRAP_update!$C$5:$O$376,13,FALSE)="",NA(),VLOOKUP($C1361,CoRAP_update!$C$5:$O$376,13,FALSE)))</f>
        <v>#N/A</v>
      </c>
      <c r="S1361" s="144" t="e">
        <f>IF($C1361="-",IF($A1361="-",VLOOKUP($D1361,CoRAP_update!$A$5:$J$376,MATCH(Sammanfattning!S$1,CoRAP_update!$A$4:$J$4,0),FALSE),VLOOKUP($A1361,CoRAP_update!$D$5:$J$376,MATCH(Sammanfattning!S$1,CoRAP_update!$D$4:$J$4,0),FALSE)),VLOOKUP($C1361,CoRAP_update!$C$5:$J$376,MATCH(Sammanfattning!S$1,CoRAP_update!$C$4:$J$4,0),FALSE))</f>
        <v>#N/A</v>
      </c>
      <c r="T1361" s="76" t="str">
        <f>IF($A1361="-",VLOOKUP($D1361,EDC_update!$C$2:$F$450,4,FALSE),VLOOKUP($A1361,EDC_update!$B$2:$F$450,5,FALSE))</f>
        <v>CAT2</v>
      </c>
      <c r="V1361" s="78">
        <f>IF(IFERROR(SEARCH("PBT",P1361),99)=99,IF(IFERROR(SEARCH("suspected PBT",S1361),99)=99,IF(IFERROR(SEARCH("concluded to be PBT",K1361),99)=99,IF(IFERROR(SEARCH("PBT",S1361),99)=99,IF(IFERROR(SEARCH("PBT cand",L1361),99)=99,IF(IFERROR(SEARCH("PBT",L1361),99)=99,IF(IFERROR(SEARCH("persistent, bioackumulative and toxic properties",K1361),99)=99,0,Scoring!$E$3),Scoring!$E$3),Scoring!$E$7),Scoring!$E$3),Scoring!$E$5),Scoring!$E$6),Scoring!$E$3)</f>
        <v>0</v>
      </c>
      <c r="W1361" s="78">
        <f>IF(IFERROR(SEARCH("vPvB",P1361),99)=99,IF(IFERROR(SEARCH("suspected pbt/vPvB",S1361),99)=99,IF(IFERROR(SEARCH("vPvB",S1361),99)=99,IF(IFERROR(SEARCH("concluded to be a vPvB",S1361),99)=99,IF(IFERROR(SEARCH("identified as vPvB",K1361),99)=99,IF(IFERROR(SEARCH("concluded to be a vPvB",K1361),99)=99,IF(IFERROR(SEARCH("concluded to be both pbt and vPvB",S1361),99)=99,IF(IFERROR(SEARCH("concluded to be both pbt and vPvB",K1361),99)=99,0,Scoring!$E$5),Scoring!$E$5),Scoring!$E$5),Scoring!$E$5),Scoring!$E$5),Scoring!$E$4),Scoring!$E$6),Scoring!$E$4)</f>
        <v>0</v>
      </c>
      <c r="X1361" s="78">
        <f>IF(IFERROR(SEARCH("H410",N1361),99)=99,IF(IFERROR(SEARCH("H410",O1361),99)=99,IF(IFERROR(SEARCH("H410",Q1361),99)=99,IF(IFERROR(SEARCH("H410",M1361),99)=99,IF(IFERROR(SEARCH("H410",R1361),99)=99,IF(IFERROR(SEARCH("H411",N1361),99)=99,IF(IFERROR(SEARCH("H411",O1361),99)=99,IF(IFERROR(SEARCH("H411",Q1361),99)=99,IF(IFERROR(SEARCH("H411",M1361),99)=99,IF(IFERROR(SEARCH("H411",R1361),99)=99,IF(IFERROR(SEARCH("H413",N1361),99)=99,IF(IFERROR(SEARCH("H413",O1361),99)=99,IF(IFERROR(SEARCH("H413",Q1361),99)=99,IF(IFERROR(SEARCH("H413",M1361),99)=99,IF(IFERROR(SEARCH("H413",R1361),99)=99,IF(IFERROR(SEARCH("H412",N1361),99)=99,IF(IFERROR(SEARCH("H412",O1361),99)=99,IF(IFERROR(SEARCH("H412",Q1361),99)=99,IF(IFERROR(SEARCH("H412",M1361),99)=99,IF(IFERROR(SEARCH("H412",R1361),99)=99,0,Scoring!$E$2),Scoring!$E$2),Scoring!$E$2),Scoring!$E$2),Scoring!$E$2),Scoring!$E$2),Scoring!$E$2),Scoring!$E$2),Scoring!$E$2),Scoring!$E$2),Scoring!$E$2),Scoring!$E$2),Scoring!$E$2),Scoring!$E$2),Scoring!$E$2),Scoring!$E$2),Scoring!$E$2),Scoring!$E$2),Scoring!$E$2),Scoring!$E$2)</f>
        <v>0</v>
      </c>
      <c r="Y1361" s="78">
        <f>IF(IFERROR(SEARCH("CMR",K1361),99)=99,IF(IFERROR(SEARCH("Suspected CMR",S1361),99)=99,IF(IFERROR(SEARCH("CMR",S1361),99)=99,0,Scoring!$E$8),Scoring!$E$9),Scoring!$E$8)</f>
        <v>0</v>
      </c>
      <c r="Z1361" s="78">
        <f>IF(IFERROR(SEARCH("H350",N1361),99)=99,IF(IFERROR(SEARCH("H350",O1361),99)=99,IF(IFERROR(SEARCH("H350",Q1361),99)=99,IF(IFERROR(SEARCH("H350",M1361),99)=99,IF(IFERROR(SEARCH("H350",R1361),99)=99,IF(IFERROR(SEARCH("H351",N1361),99)=99,IF(IFERROR(SEARCH("H351",O1361),99)=99,IF(IFERROR(SEARCH("H351",Q1361),99)=99,IF(IFERROR(SEARCH("H351",M1361),99)=99,IF(IFERROR(SEARCH("H351",R1361),99)=99,IF(IFERROR(SEARCH("carcinogenic",P1361),99)=99,IF(IFERROR(SEARCH("suspected carcinogenic",S1361),99)=99,0,Scoring!$E$12),Scoring!$E$11),Scoring!$E$10),Scoring!$E$10),Scoring!$E$10),Scoring!$E$10),Scoring!$E$10),Scoring!$E$10),Scoring!$E$10),Scoring!$E$10),Scoring!$E$10),Scoring!$E$10)</f>
        <v>0</v>
      </c>
      <c r="AA1361" s="78">
        <f>IF(IFERROR(SEARCH("H340",N1361),99)=99,IF(IFERROR(SEARCH("H340",O1361),99)=99,IF(IFERROR(SEARCH("H340",Q1361),99)=99,IF(IFERROR(SEARCH("H340",M1361),99)=99,IF(IFERROR(SEARCH("H340",R1361),99)=99,IF(IFERROR(SEARCH("H341",N1361),99)=99,IF(IFERROR(SEARCH("H341",O1361),99)=99,IF(IFERROR(SEARCH("H341",Q1361),99)=99,IF(IFERROR(SEARCH("H341",M1361),99)=99,IF(IFERROR(SEARCH("H341",R1361),99)=99,IF(IFERROR(SEARCH("mutagenic",P1361),99)=99,IF(IFERROR(SEARCH("suspected mutagenic",S1361),99)=99,0,Scoring!$E$15),Scoring!$E$14),Scoring!$E$13),Scoring!$E$13),Scoring!$E$13),Scoring!$E$13),Scoring!$E$13),Scoring!$E$13),Scoring!$E$13),Scoring!$E$13),Scoring!$E$13),Scoring!$E$13)</f>
        <v>0</v>
      </c>
      <c r="AB1361" s="78">
        <f>IF(IFERROR(SEARCH("H360",N1361),99)=99,IF(IFERROR(SEARCH("H360",O1361),99)=99,IF(IFERROR(SEARCH("H360",Q1361),99)=99,IF(IFERROR(SEARCH("H360",M1361),99)=99,IF(IFERROR(SEARCH("H360",R1361),99)=99,IF(IFERROR(SEARCH("H361",N1361),99)=99,IF(IFERROR(SEARCH("H361",O1361),99)=99,IF(IFERROR(SEARCH("H361",Q1361),99)=99,IF(IFERROR(SEARCH("H361",M1361),99)=99,IF(IFERROR(SEARCH("H361",R1361),99)=99,IF(IFERROR(SEARCH("reproduction",P1361),99)=99,IF(IFERROR(SEARCH("suspected reprotoxic",S1361),99)=99,IF(IFERROR(SEARCH("reprotoxic",S1361),99)=99,IF(IFERROR(SEARCH("reprotoxic",K1361),99)=99,0,Scoring!$E$18),Scoring!$E$18),Scoring!$E$19),Scoring!$E$17),Scoring!$E$16),Scoring!$E$16),Scoring!$E$16),Scoring!$E$16),Scoring!$E$16),Scoring!$E$16),Scoring!$E$16),Scoring!$E$16),Scoring!$E$16),Scoring!$E$16)</f>
        <v>0</v>
      </c>
      <c r="AC1361" s="78">
        <f>IF(IFERROR(SEARCH("57f",L1361),99)=99,IF(IFERROR(SEARCH("57(f)",P1361),99)=99,0,Scoring!$E$20),Scoring!$E$20)</f>
        <v>0</v>
      </c>
      <c r="AD1361" s="78">
        <f>IF(IFERROR(SEARCH("CAT1",T1361),99)=99,IF(IFERROR(SEARCH("CAT2",T1361),99)=99,IF(IFERROR(SEARCH("CAT3",T1361),99)=99,IF(IFERROR(SEARCH("concluded to be endocrine",K1361),99)=99,IF(IFERROR(SEARCH("categorised as endocrine",K1361),99)=99,IF(IFERROR(SEARCH("endocrine disrupting",P1361),99)=99,IF(IFERROR(SEARCH("endocrine disrupting",K1361),99)=99,IF(IFERROR(SEARCH("suspected endocrine",S1361),99)=99,IF(IFERROR(SEARCH("potential endocrine",S1361),99)=99,0,Scoring!$E$25),Scoring!$E$25),Scoring!$E$24),Scoring!$E$24),Scoring!$E$24),Scoring!$E$24),Scoring!$E$23),Scoring!$E$22),Scoring!$E$21)</f>
        <v>0.5</v>
      </c>
      <c r="AE1361" s="78">
        <f>IF(IFERROR(SEARCH("suspected sensitiser",S1361),99)=99,IF(IFERROR(SEARCH("sensitiser",S1361),99)=99,IF(IFERROR(SEARCH("other hazard based concern",S1361),99)=99,0,Scoring!$E$28),Scoring!$E$26),Scoring!$E$27)</f>
        <v>0</v>
      </c>
      <c r="AF1361" s="78">
        <f>IF(IFERROR(M1361,1)=1,IF(IFERROR(N1361,1)=1,IF(IFERROR(O1361,1)=1,IF(IFERROR(Q1361,1)=1,IF(IFERROR(R1361,1)=1,IF(IFERROR(T1361,1)=1,IF(IFERROR(K1361,1)=1,IF(IFERROR(P1361,1)=1,IF(IFERROR(S1361,1)=1,Scoring!$E$29,0),0),0),0),0),0),0),0),0)</f>
        <v>0</v>
      </c>
      <c r="AG1361" s="78">
        <f t="shared" si="92"/>
        <v>0.5</v>
      </c>
      <c r="AI1361" s="93"/>
      <c r="AJ1361" s="94"/>
      <c r="AK1361" s="76"/>
      <c r="AL1361" s="75"/>
      <c r="AN1361" s="79"/>
      <c r="AO1361" s="79"/>
      <c r="AP1361" s="79"/>
      <c r="AQ1361" s="79"/>
      <c r="AR1361" s="79"/>
      <c r="AS1361" s="78"/>
      <c r="AU1361" s="79">
        <f>IF(IFERROR(F1361,99)=99,IF(IFERROR(G1361,99)=99,IF(IFERROR(H1361,99)=99,IF(IFERROR(I1361,99)=99,IF(IFERROR(E1361,99)=99,IF(IFERROR(J1361,99)=99,0,Scoring!$B$7),Scoring!$B$3),Scoring!$B$2),Scoring!$B$6),Scoring!$B$5),Scoring!$B$4)</f>
        <v>0.3</v>
      </c>
      <c r="AV1361" s="78">
        <f t="shared" si="93"/>
        <v>0.15</v>
      </c>
      <c r="AW1361" s="78"/>
      <c r="AX1361" s="66"/>
      <c r="AY1361" s="78"/>
      <c r="AZ1361" s="76"/>
      <c r="BB1361" s="76"/>
    </row>
    <row r="1362" spans="1:54" x14ac:dyDescent="0.25">
      <c r="A1362" s="89" t="s">
        <v>6769</v>
      </c>
      <c r="B1362" s="89" t="s">
        <v>30</v>
      </c>
      <c r="C1362" s="89" t="s">
        <v>30</v>
      </c>
      <c r="D1362" s="89" t="s">
        <v>6770</v>
      </c>
      <c r="E1362" s="76" t="e">
        <f>IF(C1362="-",IF(A1362="-",VLOOKUP(D1362,'sin-list 180320_update'!$C$2:$C$835,1,FALSE),VLOOKUP(A1362,'sin-list 180320_update'!$A$2:$A$835,1,FALSE)),VLOOKUP(C1362,'sin-list 180320_update'!$B$2:$B$835,1,FALSE))</f>
        <v>#N/A</v>
      </c>
      <c r="F1362" s="76" t="e">
        <f>IF($C1362="-",IF($A1362="-",VLOOKUP($D1362,'REACH Bilaga XVII_update'!$A$5:$A$131,1,FALSE),VLOOKUP($A1362,'REACH Bilaga XVII_update'!$C$5:$C$131,1,FALSE)),VLOOKUP($C1362,'REACH Bilaga XVII_update'!$B$5:$B$131,1,FALSE))</f>
        <v>#N/A</v>
      </c>
      <c r="G1362" s="76" t="e">
        <f>IF($C1362="-",IF($A1362="-",VLOOKUP($D1362,' REACH Bilaga 59_update'!$A$5:$A$210,1,FALSE),VLOOKUP($A1362,' REACH Bilaga 59_update'!$D$5:$D$210,1,FALSE)),VLOOKUP($C1362,' REACH Bilaga 59_update'!$C$5:$C$210,1,FALSE))</f>
        <v>#N/A</v>
      </c>
      <c r="H1362" s="76" t="e">
        <f>IF($C1362="-",IF($A1362="-",VLOOKUP($D1362,'REACH Bilaga XIV_update'!$A$5:$A$110,1,FALSE),VLOOKUP($A1362,'REACH Bilaga XIV_update'!$D$5:$D$110,1,FALSE)),VLOOKUP($C1362,'REACH Bilaga XIV_update'!$C$5:$C$110,1,FALSE))</f>
        <v>#N/A</v>
      </c>
      <c r="I1362" s="76" t="e">
        <f>IF($C1362="-",IF($A1362="-",VLOOKUP($D1362,CoRAP_update!$A$5:$A$376,1,FALSE),VLOOKUP($A1362,CoRAP_update!$D$5:$D$376,1,FALSE)),VLOOKUP($C1362,CoRAP_update!$C$5:$C$376,1,FALSE))</f>
        <v>#N/A</v>
      </c>
      <c r="J1362" s="76" t="str">
        <f>IF($C1362="-",IF($A1362="-",VLOOKUP($D1362,EDC_update!$C$2:$C$450,1,FALSE),VLOOKUP($A1362,EDC_update!$B$2:$B$450,1,FALSE)),VLOOKUP($C1362,EDC_update!$L$2:$L$450,1,FALSE))</f>
        <v>NoCAS 115</v>
      </c>
      <c r="K1362" s="76" t="e">
        <f>IF($C1362="-",IF($A1362="-",IF(VLOOKUP($D1362,'sin-list 180320_update'!$C$2:$S$835,3,FALSE)="",NA(),VLOOKUP($D1362,'sin-list 180320_update'!$C$2:$S$835,3,FALSE)),IF(VLOOKUP($A1362,'sin-list 180320_update'!$A$2:$S$835,5,FALSE)="",NA(),VLOOKUP($A1362,'sin-list 180320_update'!$A$2:$S$835,5,FALSE))),IF(VLOOKUP($C1362,'sin-list 180320_update'!$B$2:$S$835,4,FALSE)="",NA(),VLOOKUP($C1362,'sin-list 180320_update'!$B$2:$S$835,4,FALSE)))</f>
        <v>#N/A</v>
      </c>
      <c r="L1362" s="76" t="e">
        <f>IF($C1362="-",IF($A1362="-",VLOOKUP($D1362,'sin-list 180320_update'!$C$2:$S$835,6,FALSE),VLOOKUP($A1362,'sin-list 180320_update'!$A$2:$S$835,8,FALSE)),VLOOKUP($C1362,'sin-list 180320_update'!$B$2:$S$835,7,FALSE))</f>
        <v>#N/A</v>
      </c>
      <c r="M1362" s="76" t="e">
        <f>IF($C1362="-",IF($A1362="-",IF(VLOOKUP($D1362,'sin-list 180320_update'!$C$2:$S$835,8,FALSE)="",NA(),VLOOKUP($D1362,'sin-list 180320_update'!$C$2:$S$835,8,FALSE)),IF(VLOOKUP($A1362,'sin-list 180320_update'!$A$2:$S$835,10,FALSE)="",NA(),VLOOKUP($A1362,'sin-list 180320_update'!$A$2:$S$835,10,FALSE))),IF(VLOOKUP($C1362,'sin-list 180320_update'!$B$2:$S$835,9,FALSE)="",NA(),VLOOKUP($C1362,'sin-list 180320_update'!$B$2:$S$835,9,FALSE)))</f>
        <v>#N/A</v>
      </c>
      <c r="N1362" s="76" t="e">
        <f>IF($C1362="-",IF($A1362="-",IF(VLOOKUP($D1362,'REACH Bilaga XVII_update'!$A$5:$E$131,4,FALSE)="",NA(),VLOOKUP($D1362,'REACH Bilaga XVII_update'!$A$5:$E$131,4,FALSE)),IF(VLOOKUP($A1362,'REACH Bilaga XVII_update'!$C$5:$D$131,2,FALSE)="",NA(),VLOOKUP($A1362,'REACH Bilaga XVII_update'!$C$5:$D$131,2,FALSE))),IF(VLOOKUP($C1362,'REACH Bilaga XVII_update'!$B$5:$D$131,3,FALSE)="",NA(),VLOOKUP($C1362,'REACH Bilaga XVII_update'!$B$5:$D$131,3,FALSE)))</f>
        <v>#N/A</v>
      </c>
      <c r="O1362" s="76" t="e">
        <f>IF($C1362="-",IF($A1362="-",IF(VLOOKUP($D1362,' REACH Bilaga 59_update'!$A$5:$E$210,5,FALSE)="",NA(),VLOOKUP($D1362,' REACH Bilaga 59_update'!$A$5:$E$210,5,FALSE)),IF(VLOOKUP($A1362,' REACH Bilaga 59_update'!$D$5:$E$210,2,FALSE)="",NA(),VLOOKUP($A1362,' REACH Bilaga 59_update'!$D$5:$E$210,2,FALSE))),IF(VLOOKUP($C1362,' REACH Bilaga 59_update'!$C$5:$E$210,3,FALSE)="",NA(),VLOOKUP($C1362,' REACH Bilaga 59_update'!$C$5:$E$210,3,FALSE)))</f>
        <v>#N/A</v>
      </c>
      <c r="P1362" s="76" t="e">
        <f>IF(C1362="-",IF(A1362="-",IFERROR(VLOOKUP($D1362,' REACH Bilaga 59_update'!$A$5:$F$210,MATCH(Sammanfattning!P$1,' REACH Bilaga 59_update'!$A$4:$F$4,0),FALSE),VLOOKUP($D1362,'REACH Bilaga XIV_update'!$A$4:$H$110,MATCH(Sammanfattning!P$1,'REACH Bilaga XIV_update'!$A$4:$H$4,0),FALSE)),IFERROR(VLOOKUP($A1362,' REACH Bilaga 59_update'!$D$5:$F$210,MATCH(Sammanfattning!P$1,' REACH Bilaga 59_update'!$D$4:$F$4,0),FALSE),VLOOKUP($A1362,'REACH Bilaga XIV_update'!$D$4:$H$110,MATCH(Sammanfattning!P$1,'REACH Bilaga XIV_update'!$D$4:$H$4,0),FALSE))),IFERROR(VLOOKUP($C1362,' REACH Bilaga 59_update'!$C$5:$F$210,MATCH(Sammanfattning!P$1,' REACH Bilaga 59_update'!$C$4:$F$4,0),FALSE),VLOOKUP($C1362,'REACH Bilaga XIV_update'!$C$4:$H$110,MATCH(Sammanfattning!P$1,'REACH Bilaga XIV_update'!$C$4:$H$4,0),FALSE)))</f>
        <v>#N/A</v>
      </c>
      <c r="Q1362" s="76" t="e">
        <f>IF($C1362="-",IF($A1362="-",IF(VLOOKUP($D1362,'REACH Bilaga XIV_update'!$A$5:$I$110,9,FALSE)="",NA(),VLOOKUP($D1362,'REACH Bilaga XIV_update'!$A$5:$I$110,9,FALSE)),IF(VLOOKUP($A1362,'REACH Bilaga XIV_update'!$D$5:$I$110,6,FALSE)="",NA(),VLOOKUP($A1362,'REACH Bilaga XIV_update'!$D$5:$I$110,6,FALSE))),IF(VLOOKUP($C1362,'REACH Bilaga XIV_update'!$C$5:$I$110,7,FALSE)="",NA(),VLOOKUP($C1362,'REACH Bilaga XIV_update'!$C$5:$I$110,7,FALSE)))</f>
        <v>#N/A</v>
      </c>
      <c r="R1362" s="76" t="e">
        <f>IF($C1362="-",IF($A1362="-",IF(VLOOKUP($D1362,CoRAP_update!$A$5:$O$376,15,FALSE)="",NA(),VLOOKUP($D1362,CoRAP_update!$A$5:$O$376,15,FALSE)),IF(VLOOKUP($A1362,CoRAP_update!$D$5:$O$376,12,FALSE)="",NA(),VLOOKUP($A1362,CoRAP_update!$D$5:$O$376,12,FALSE))),IF(VLOOKUP($C1362,CoRAP_update!$C$5:$O$376,13,FALSE)="",NA(),VLOOKUP($C1362,CoRAP_update!$C$5:$O$376,13,FALSE)))</f>
        <v>#N/A</v>
      </c>
      <c r="S1362" s="144" t="e">
        <f>IF($C1362="-",IF($A1362="-",VLOOKUP($D1362,CoRAP_update!$A$5:$J$376,MATCH(Sammanfattning!S$1,CoRAP_update!$A$4:$J$4,0),FALSE),VLOOKUP($A1362,CoRAP_update!$D$5:$J$376,MATCH(Sammanfattning!S$1,CoRAP_update!$D$4:$J$4,0),FALSE)),VLOOKUP($C1362,CoRAP_update!$C$5:$J$376,MATCH(Sammanfattning!S$1,CoRAP_update!$C$4:$J$4,0),FALSE))</f>
        <v>#N/A</v>
      </c>
      <c r="T1362" s="76" t="str">
        <f>IF($A1362="-",VLOOKUP($D1362,EDC_update!$C$2:$F$450,4,FALSE),VLOOKUP($A1362,EDC_update!$B$2:$F$450,5,FALSE))</f>
        <v>CAT2</v>
      </c>
      <c r="V1362" s="78">
        <f>IF(IFERROR(SEARCH("PBT",P1362),99)=99,IF(IFERROR(SEARCH("suspected PBT",S1362),99)=99,IF(IFERROR(SEARCH("concluded to be PBT",K1362),99)=99,IF(IFERROR(SEARCH("PBT",S1362),99)=99,IF(IFERROR(SEARCH("PBT cand",L1362),99)=99,IF(IFERROR(SEARCH("PBT",L1362),99)=99,IF(IFERROR(SEARCH("persistent, bioackumulative and toxic properties",K1362),99)=99,0,Scoring!$E$3),Scoring!$E$3),Scoring!$E$7),Scoring!$E$3),Scoring!$E$5),Scoring!$E$6),Scoring!$E$3)</f>
        <v>0</v>
      </c>
      <c r="W1362" s="78">
        <f>IF(IFERROR(SEARCH("vPvB",P1362),99)=99,IF(IFERROR(SEARCH("suspected pbt/vPvB",S1362),99)=99,IF(IFERROR(SEARCH("vPvB",S1362),99)=99,IF(IFERROR(SEARCH("concluded to be a vPvB",S1362),99)=99,IF(IFERROR(SEARCH("identified as vPvB",K1362),99)=99,IF(IFERROR(SEARCH("concluded to be a vPvB",K1362),99)=99,IF(IFERROR(SEARCH("concluded to be both pbt and vPvB",S1362),99)=99,IF(IFERROR(SEARCH("concluded to be both pbt and vPvB",K1362),99)=99,0,Scoring!$E$5),Scoring!$E$5),Scoring!$E$5),Scoring!$E$5),Scoring!$E$5),Scoring!$E$4),Scoring!$E$6),Scoring!$E$4)</f>
        <v>0</v>
      </c>
      <c r="X1362" s="78">
        <f>IF(IFERROR(SEARCH("H410",N1362),99)=99,IF(IFERROR(SEARCH("H410",O1362),99)=99,IF(IFERROR(SEARCH("H410",Q1362),99)=99,IF(IFERROR(SEARCH("H410",M1362),99)=99,IF(IFERROR(SEARCH("H410",R1362),99)=99,IF(IFERROR(SEARCH("H411",N1362),99)=99,IF(IFERROR(SEARCH("H411",O1362),99)=99,IF(IFERROR(SEARCH("H411",Q1362),99)=99,IF(IFERROR(SEARCH("H411",M1362),99)=99,IF(IFERROR(SEARCH("H411",R1362),99)=99,IF(IFERROR(SEARCH("H413",N1362),99)=99,IF(IFERROR(SEARCH("H413",O1362),99)=99,IF(IFERROR(SEARCH("H413",Q1362),99)=99,IF(IFERROR(SEARCH("H413",M1362),99)=99,IF(IFERROR(SEARCH("H413",R1362),99)=99,IF(IFERROR(SEARCH("H412",N1362),99)=99,IF(IFERROR(SEARCH("H412",O1362),99)=99,IF(IFERROR(SEARCH("H412",Q1362),99)=99,IF(IFERROR(SEARCH("H412",M1362),99)=99,IF(IFERROR(SEARCH("H412",R1362),99)=99,0,Scoring!$E$2),Scoring!$E$2),Scoring!$E$2),Scoring!$E$2),Scoring!$E$2),Scoring!$E$2),Scoring!$E$2),Scoring!$E$2),Scoring!$E$2),Scoring!$E$2),Scoring!$E$2),Scoring!$E$2),Scoring!$E$2),Scoring!$E$2),Scoring!$E$2),Scoring!$E$2),Scoring!$E$2),Scoring!$E$2),Scoring!$E$2),Scoring!$E$2)</f>
        <v>0</v>
      </c>
      <c r="Y1362" s="78">
        <f>IF(IFERROR(SEARCH("CMR",K1362),99)=99,IF(IFERROR(SEARCH("Suspected CMR",S1362),99)=99,IF(IFERROR(SEARCH("CMR",S1362),99)=99,0,Scoring!$E$8),Scoring!$E$9),Scoring!$E$8)</f>
        <v>0</v>
      </c>
      <c r="Z1362" s="78">
        <f>IF(IFERROR(SEARCH("H350",N1362),99)=99,IF(IFERROR(SEARCH("H350",O1362),99)=99,IF(IFERROR(SEARCH("H350",Q1362),99)=99,IF(IFERROR(SEARCH("H350",M1362),99)=99,IF(IFERROR(SEARCH("H350",R1362),99)=99,IF(IFERROR(SEARCH("H351",N1362),99)=99,IF(IFERROR(SEARCH("H351",O1362),99)=99,IF(IFERROR(SEARCH("H351",Q1362),99)=99,IF(IFERROR(SEARCH("H351",M1362),99)=99,IF(IFERROR(SEARCH("H351",R1362),99)=99,IF(IFERROR(SEARCH("carcinogenic",P1362),99)=99,IF(IFERROR(SEARCH("suspected carcinogenic",S1362),99)=99,0,Scoring!$E$12),Scoring!$E$11),Scoring!$E$10),Scoring!$E$10),Scoring!$E$10),Scoring!$E$10),Scoring!$E$10),Scoring!$E$10),Scoring!$E$10),Scoring!$E$10),Scoring!$E$10),Scoring!$E$10)</f>
        <v>0</v>
      </c>
      <c r="AA1362" s="78">
        <f>IF(IFERROR(SEARCH("H340",N1362),99)=99,IF(IFERROR(SEARCH("H340",O1362),99)=99,IF(IFERROR(SEARCH("H340",Q1362),99)=99,IF(IFERROR(SEARCH("H340",M1362),99)=99,IF(IFERROR(SEARCH("H340",R1362),99)=99,IF(IFERROR(SEARCH("H341",N1362),99)=99,IF(IFERROR(SEARCH("H341",O1362),99)=99,IF(IFERROR(SEARCH("H341",Q1362),99)=99,IF(IFERROR(SEARCH("H341",M1362),99)=99,IF(IFERROR(SEARCH("H341",R1362),99)=99,IF(IFERROR(SEARCH("mutagenic",P1362),99)=99,IF(IFERROR(SEARCH("suspected mutagenic",S1362),99)=99,0,Scoring!$E$15),Scoring!$E$14),Scoring!$E$13),Scoring!$E$13),Scoring!$E$13),Scoring!$E$13),Scoring!$E$13),Scoring!$E$13),Scoring!$E$13),Scoring!$E$13),Scoring!$E$13),Scoring!$E$13)</f>
        <v>0</v>
      </c>
      <c r="AB1362" s="78">
        <f>IF(IFERROR(SEARCH("H360",N1362),99)=99,IF(IFERROR(SEARCH("H360",O1362),99)=99,IF(IFERROR(SEARCH("H360",Q1362),99)=99,IF(IFERROR(SEARCH("H360",M1362),99)=99,IF(IFERROR(SEARCH("H360",R1362),99)=99,IF(IFERROR(SEARCH("H361",N1362),99)=99,IF(IFERROR(SEARCH("H361",O1362),99)=99,IF(IFERROR(SEARCH("H361",Q1362),99)=99,IF(IFERROR(SEARCH("H361",M1362),99)=99,IF(IFERROR(SEARCH("H361",R1362),99)=99,IF(IFERROR(SEARCH("reproduction",P1362),99)=99,IF(IFERROR(SEARCH("suspected reprotoxic",S1362),99)=99,IF(IFERROR(SEARCH("reprotoxic",S1362),99)=99,IF(IFERROR(SEARCH("reprotoxic",K1362),99)=99,0,Scoring!$E$18),Scoring!$E$18),Scoring!$E$19),Scoring!$E$17),Scoring!$E$16),Scoring!$E$16),Scoring!$E$16),Scoring!$E$16),Scoring!$E$16),Scoring!$E$16),Scoring!$E$16),Scoring!$E$16),Scoring!$E$16),Scoring!$E$16)</f>
        <v>0</v>
      </c>
      <c r="AC1362" s="78">
        <f>IF(IFERROR(SEARCH("57f",L1362),99)=99,IF(IFERROR(SEARCH("57(f)",P1362),99)=99,0,Scoring!$E$20),Scoring!$E$20)</f>
        <v>0</v>
      </c>
      <c r="AD1362" s="78">
        <f>IF(IFERROR(SEARCH("CAT1",T1362),99)=99,IF(IFERROR(SEARCH("CAT2",T1362),99)=99,IF(IFERROR(SEARCH("CAT3",T1362),99)=99,IF(IFERROR(SEARCH("concluded to be endocrine",K1362),99)=99,IF(IFERROR(SEARCH("categorised as endocrine",K1362),99)=99,IF(IFERROR(SEARCH("endocrine disrupting",P1362),99)=99,IF(IFERROR(SEARCH("endocrine disrupting",K1362),99)=99,IF(IFERROR(SEARCH("suspected endocrine",S1362),99)=99,IF(IFERROR(SEARCH("potential endocrine",S1362),99)=99,0,Scoring!$E$25),Scoring!$E$25),Scoring!$E$24),Scoring!$E$24),Scoring!$E$24),Scoring!$E$24),Scoring!$E$23),Scoring!$E$22),Scoring!$E$21)</f>
        <v>0.5</v>
      </c>
      <c r="AE1362" s="78">
        <f>IF(IFERROR(SEARCH("suspected sensitiser",S1362),99)=99,IF(IFERROR(SEARCH("sensitiser",S1362),99)=99,IF(IFERROR(SEARCH("other hazard based concern",S1362),99)=99,0,Scoring!$E$28),Scoring!$E$26),Scoring!$E$27)</f>
        <v>0</v>
      </c>
      <c r="AF1362" s="78">
        <f>IF(IFERROR(M1362,1)=1,IF(IFERROR(N1362,1)=1,IF(IFERROR(O1362,1)=1,IF(IFERROR(Q1362,1)=1,IF(IFERROR(R1362,1)=1,IF(IFERROR(T1362,1)=1,IF(IFERROR(K1362,1)=1,IF(IFERROR(P1362,1)=1,IF(IFERROR(S1362,1)=1,Scoring!$E$29,0),0),0),0),0),0),0),0),0)</f>
        <v>0</v>
      </c>
      <c r="AG1362" s="78">
        <f t="shared" si="92"/>
        <v>0.5</v>
      </c>
      <c r="AI1362" s="93"/>
      <c r="AJ1362" s="94"/>
      <c r="AK1362" s="76"/>
      <c r="AL1362" s="75"/>
      <c r="AN1362" s="79"/>
      <c r="AO1362" s="79"/>
      <c r="AP1362" s="79"/>
      <c r="AQ1362" s="79"/>
      <c r="AR1362" s="79"/>
      <c r="AS1362" s="78"/>
      <c r="AU1362" s="79">
        <f>IF(IFERROR(F1362,99)=99,IF(IFERROR(G1362,99)=99,IF(IFERROR(H1362,99)=99,IF(IFERROR(I1362,99)=99,IF(IFERROR(E1362,99)=99,IF(IFERROR(J1362,99)=99,0,Scoring!$B$7),Scoring!$B$3),Scoring!$B$2),Scoring!$B$6),Scoring!$B$5),Scoring!$B$4)</f>
        <v>0.3</v>
      </c>
      <c r="AV1362" s="78">
        <f t="shared" si="93"/>
        <v>0.15</v>
      </c>
      <c r="AW1362" s="78"/>
      <c r="AX1362" s="66"/>
      <c r="AY1362" s="78"/>
      <c r="AZ1362" s="76"/>
      <c r="BB1362" s="76"/>
    </row>
    <row r="1363" spans="1:54" x14ac:dyDescent="0.25">
      <c r="A1363" s="88" t="s">
        <v>4303</v>
      </c>
      <c r="B1363" s="76" t="str">
        <f>C1363</f>
        <v>201-248-4</v>
      </c>
      <c r="C1363" s="77" t="s">
        <v>4302</v>
      </c>
      <c r="D1363" s="77" t="s">
        <v>4301</v>
      </c>
      <c r="E1363" s="76" t="e">
        <f>IF(C1363="-",IF(A1363="-",VLOOKUP(D1363,'sin-list 180320_update'!$C$2:$C$835,1,FALSE),VLOOKUP(A1363,'sin-list 180320_update'!$A$2:$A$835,1,FALSE)),VLOOKUP(C1363,'sin-list 180320_update'!$B$2:$B$835,1,FALSE))</f>
        <v>#N/A</v>
      </c>
      <c r="F1363" s="76" t="e">
        <f>IF($C1363="-",IF($A1363="-",VLOOKUP($D1363,'REACH Bilaga XVII_update'!$A$5:$A$131,1,FALSE),VLOOKUP($A1363,'REACH Bilaga XVII_update'!$C$5:$C$131,1,FALSE)),VLOOKUP($C1363,'REACH Bilaga XVII_update'!$B$5:$B$131,1,FALSE))</f>
        <v>#N/A</v>
      </c>
      <c r="G1363" s="76" t="e">
        <f>IF($C1363="-",IF($A1363="-",VLOOKUP($D1363,' REACH Bilaga 59_update'!$A$5:$A$210,1,FALSE),VLOOKUP($A1363,' REACH Bilaga 59_update'!$D$5:$D$210,1,FALSE)),VLOOKUP($C1363,' REACH Bilaga 59_update'!$C$5:$C$210,1,FALSE))</f>
        <v>#N/A</v>
      </c>
      <c r="H1363" s="76" t="e">
        <f>IF($C1363="-",IF($A1363="-",VLOOKUP($D1363,'REACH Bilaga XIV_update'!$A$5:$A$110,1,FALSE),VLOOKUP($A1363,'REACH Bilaga XIV_update'!$D$5:$D$110,1,FALSE)),VLOOKUP($C1363,'REACH Bilaga XIV_update'!$C$5:$C$110,1,FALSE))</f>
        <v>#N/A</v>
      </c>
      <c r="I1363" s="76" t="str">
        <f>IF($C1363="-",IF($A1363="-",VLOOKUP($D1363,CoRAP_update!$A$5:$A$376,1,FALSE),VLOOKUP($A1363,CoRAP_update!$D$5:$D$376,1,FALSE)),VLOOKUP($C1363,CoRAP_update!$C$5:$C$376,1,FALSE))</f>
        <v>201-248-4</v>
      </c>
      <c r="J1363" s="76" t="e">
        <f>IF($C1363="-",IF($A1363="-",VLOOKUP($D1363,EDC_update!$C$2:$C$450,1,FALSE),VLOOKUP($A1363,EDC_update!$B$2:$B$450,1,FALSE)),VLOOKUP($C1363,EDC_update!$L$2:$L$450,1,FALSE))</f>
        <v>#N/A</v>
      </c>
      <c r="K1363" s="76" t="e">
        <f>IF($C1363="-",IF($A1363="-",IF(VLOOKUP($D1363,'sin-list 180320_update'!$C$2:$S$835,3,FALSE)="",NA(),VLOOKUP($D1363,'sin-list 180320_update'!$C$2:$S$835,3,FALSE)),IF(VLOOKUP($A1363,'sin-list 180320_update'!$A$2:$S$835,5,FALSE)="",NA(),VLOOKUP($A1363,'sin-list 180320_update'!$A$2:$S$835,5,FALSE))),IF(VLOOKUP($C1363,'sin-list 180320_update'!$B$2:$S$835,4,FALSE)="",NA(),VLOOKUP($C1363,'sin-list 180320_update'!$B$2:$S$835,4,FALSE)))</f>
        <v>#N/A</v>
      </c>
      <c r="L1363" s="76" t="e">
        <f>IF($C1363="-",IF($A1363="-",VLOOKUP($D1363,'sin-list 180320_update'!$C$2:$S$835,6,FALSE),VLOOKUP($A1363,'sin-list 180320_update'!$A$2:$S$835,8,FALSE)),VLOOKUP($C1363,'sin-list 180320_update'!$B$2:$S$835,7,FALSE))</f>
        <v>#N/A</v>
      </c>
      <c r="M1363" s="76" t="e">
        <f>IF($C1363="-",IF($A1363="-",IF(VLOOKUP($D1363,'sin-list 180320_update'!$C$2:$S$835,8,FALSE)="",NA(),VLOOKUP($D1363,'sin-list 180320_update'!$C$2:$S$835,8,FALSE)),IF(VLOOKUP($A1363,'sin-list 180320_update'!$A$2:$S$835,10,FALSE)="",NA(),VLOOKUP($A1363,'sin-list 180320_update'!$A$2:$S$835,10,FALSE))),IF(VLOOKUP($C1363,'sin-list 180320_update'!$B$2:$S$835,9,FALSE)="",NA(),VLOOKUP($C1363,'sin-list 180320_update'!$B$2:$S$835,9,FALSE)))</f>
        <v>#N/A</v>
      </c>
      <c r="N1363" s="76" t="e">
        <f>IF($C1363="-",IF($A1363="-",IF(VLOOKUP($D1363,'REACH Bilaga XVII_update'!$A$5:$E$131,4,FALSE)="",NA(),VLOOKUP($D1363,'REACH Bilaga XVII_update'!$A$5:$E$131,4,FALSE)),IF(VLOOKUP($A1363,'REACH Bilaga XVII_update'!$C$5:$D$131,2,FALSE)="",NA(),VLOOKUP($A1363,'REACH Bilaga XVII_update'!$C$5:$D$131,2,FALSE))),IF(VLOOKUP($C1363,'REACH Bilaga XVII_update'!$B$5:$D$131,3,FALSE)="",NA(),VLOOKUP($C1363,'REACH Bilaga XVII_update'!$B$5:$D$131,3,FALSE)))</f>
        <v>#N/A</v>
      </c>
      <c r="O1363" s="76" t="e">
        <f>IF($C1363="-",IF($A1363="-",IF(VLOOKUP($D1363,' REACH Bilaga 59_update'!$A$5:$E$210,5,FALSE)="",NA(),VLOOKUP($D1363,' REACH Bilaga 59_update'!$A$5:$E$210,5,FALSE)),IF(VLOOKUP($A1363,' REACH Bilaga 59_update'!$D$5:$E$210,2,FALSE)="",NA(),VLOOKUP($A1363,' REACH Bilaga 59_update'!$D$5:$E$210,2,FALSE))),IF(VLOOKUP($C1363,' REACH Bilaga 59_update'!$C$5:$E$210,3,FALSE)="",NA(),VLOOKUP($C1363,' REACH Bilaga 59_update'!$C$5:$E$210,3,FALSE)))</f>
        <v>#N/A</v>
      </c>
      <c r="P1363" s="76" t="e">
        <f>IF(C1363="-",IF(A1363="-",IFERROR(VLOOKUP($D1363,' REACH Bilaga 59_update'!$A$5:$F$210,MATCH(Sammanfattning!P$1,' REACH Bilaga 59_update'!$A$4:$F$4,0),FALSE),VLOOKUP($D1363,'REACH Bilaga XIV_update'!$A$4:$H$110,MATCH(Sammanfattning!P$1,'REACH Bilaga XIV_update'!$A$4:$H$4,0),FALSE)),IFERROR(VLOOKUP($A1363,' REACH Bilaga 59_update'!$D$5:$F$210,MATCH(Sammanfattning!P$1,' REACH Bilaga 59_update'!$D$4:$F$4,0),FALSE),VLOOKUP($A1363,'REACH Bilaga XIV_update'!$D$4:$H$110,MATCH(Sammanfattning!P$1,'REACH Bilaga XIV_update'!$D$4:$H$4,0),FALSE))),IFERROR(VLOOKUP($C1363,' REACH Bilaga 59_update'!$C$5:$F$210,MATCH(Sammanfattning!P$1,' REACH Bilaga 59_update'!$C$4:$F$4,0),FALSE),VLOOKUP($C1363,'REACH Bilaga XIV_update'!$C$4:$H$110,MATCH(Sammanfattning!P$1,'REACH Bilaga XIV_update'!$C$4:$H$4,0),FALSE)))</f>
        <v>#N/A</v>
      </c>
      <c r="Q1363" s="76" t="e">
        <f>IF($C1363="-",IF($A1363="-",IF(VLOOKUP($D1363,'REACH Bilaga XIV_update'!$A$5:$I$110,9,FALSE)="",NA(),VLOOKUP($D1363,'REACH Bilaga XIV_update'!$A$5:$I$110,9,FALSE)),IF(VLOOKUP($A1363,'REACH Bilaga XIV_update'!$D$5:$I$110,6,FALSE)="",NA(),VLOOKUP($A1363,'REACH Bilaga XIV_update'!$D$5:$I$110,6,FALSE))),IF(VLOOKUP($C1363,'REACH Bilaga XIV_update'!$C$5:$I$110,7,FALSE)="",NA(),VLOOKUP($C1363,'REACH Bilaga XIV_update'!$C$5:$I$110,7,FALSE)))</f>
        <v>#N/A</v>
      </c>
      <c r="R1363" s="76" t="str">
        <f>IF($C1363="-",IF($A1363="-",IF(VLOOKUP($D1363,CoRAP_update!$A$5:$O$376,15,FALSE)="",NA(),VLOOKUP($D1363,CoRAP_update!$A$5:$O$376,15,FALSE)),IF(VLOOKUP($A1363,CoRAP_update!$D$5:$O$376,12,FALSE)="",NA(),VLOOKUP($A1363,CoRAP_update!$D$5:$O$376,12,FALSE))),IF(VLOOKUP($C1363,CoRAP_update!$C$5:$O$376,13,FALSE)="",NA(),VLOOKUP($C1363,CoRAP_update!$C$5:$O$376,13,FALSE)))</f>
        <v>H302</v>
      </c>
      <c r="S1363" s="144" t="str">
        <f>IF($C1363="-",IF($A1363="-",VLOOKUP($D1363,CoRAP_update!$A$5:$J$376,MATCH(Sammanfattning!S$1,CoRAP_update!$A$4:$J$4,0),FALSE),VLOOKUP($A1363,CoRAP_update!$D$5:$J$376,MATCH(Sammanfattning!S$1,CoRAP_update!$D$4:$J$4,0),FALSE)),VLOOKUP($C1363,CoRAP_update!$C$5:$J$376,MATCH(Sammanfattning!S$1,CoRAP_update!$C$4:$J$4,0),FALSE))</f>
        <v>Potential endocrine disruptor</v>
      </c>
      <c r="T1363" s="76" t="e">
        <f>IF($A1363="-",VLOOKUP($D1363,EDC_update!$C$2:$F$450,4,FALSE),VLOOKUP($A1363,EDC_update!$B$2:$F$450,5,FALSE))</f>
        <v>#N/A</v>
      </c>
      <c r="V1363" s="78">
        <f>IF(IFERROR(SEARCH("PBT",P1363),99)=99,IF(IFERROR(SEARCH("suspected PBT",S1363),99)=99,IF(IFERROR(SEARCH("concluded to be PBT",K1363),99)=99,IF(IFERROR(SEARCH("PBT",S1363),99)=99,IF(IFERROR(SEARCH("PBT cand",L1363),99)=99,IF(IFERROR(SEARCH("PBT",L1363),99)=99,IF(IFERROR(SEARCH("persistent, bioackumulative and toxic properties",K1363),99)=99,0,Scoring!$E$3),Scoring!$E$3),Scoring!$E$7),Scoring!$E$3),Scoring!$E$5),Scoring!$E$6),Scoring!$E$3)</f>
        <v>0</v>
      </c>
      <c r="W1363" s="78">
        <f>IF(IFERROR(SEARCH("vPvB",P1363),99)=99,IF(IFERROR(SEARCH("suspected pbt/vPvB",S1363),99)=99,IF(IFERROR(SEARCH("vPvB",S1363),99)=99,IF(IFERROR(SEARCH("concluded to be a vPvB",S1363),99)=99,IF(IFERROR(SEARCH("identified as vPvB",K1363),99)=99,IF(IFERROR(SEARCH("concluded to be a vPvB",K1363),99)=99,IF(IFERROR(SEARCH("concluded to be both pbt and vPvB",S1363),99)=99,IF(IFERROR(SEARCH("concluded to be both pbt and vPvB",K1363),99)=99,0,Scoring!$E$5),Scoring!$E$5),Scoring!$E$5),Scoring!$E$5),Scoring!$E$5),Scoring!$E$4),Scoring!$E$6),Scoring!$E$4)</f>
        <v>0</v>
      </c>
      <c r="X1363" s="78">
        <f>IF(IFERROR(SEARCH("H410",N1363),99)=99,IF(IFERROR(SEARCH("H410",O1363),99)=99,IF(IFERROR(SEARCH("H410",Q1363),99)=99,IF(IFERROR(SEARCH("H410",M1363),99)=99,IF(IFERROR(SEARCH("H410",R1363),99)=99,IF(IFERROR(SEARCH("H411",N1363),99)=99,IF(IFERROR(SEARCH("H411",O1363),99)=99,IF(IFERROR(SEARCH("H411",Q1363),99)=99,IF(IFERROR(SEARCH("H411",M1363),99)=99,IF(IFERROR(SEARCH("H411",R1363),99)=99,IF(IFERROR(SEARCH("H413",N1363),99)=99,IF(IFERROR(SEARCH("H413",O1363),99)=99,IF(IFERROR(SEARCH("H413",Q1363),99)=99,IF(IFERROR(SEARCH("H413",M1363),99)=99,IF(IFERROR(SEARCH("H413",R1363),99)=99,IF(IFERROR(SEARCH("H412",N1363),99)=99,IF(IFERROR(SEARCH("H412",O1363),99)=99,IF(IFERROR(SEARCH("H412",Q1363),99)=99,IF(IFERROR(SEARCH("H412",M1363),99)=99,IF(IFERROR(SEARCH("H412",R1363),99)=99,0,Scoring!$E$2),Scoring!$E$2),Scoring!$E$2),Scoring!$E$2),Scoring!$E$2),Scoring!$E$2),Scoring!$E$2),Scoring!$E$2),Scoring!$E$2),Scoring!$E$2),Scoring!$E$2),Scoring!$E$2),Scoring!$E$2),Scoring!$E$2),Scoring!$E$2),Scoring!$E$2),Scoring!$E$2),Scoring!$E$2),Scoring!$E$2),Scoring!$E$2)</f>
        <v>0</v>
      </c>
      <c r="Y1363" s="78">
        <f>IF(IFERROR(SEARCH("CMR",K1363),99)=99,IF(IFERROR(SEARCH("Suspected CMR",S1363),99)=99,IF(IFERROR(SEARCH("CMR",S1363),99)=99,0,Scoring!$E$8),Scoring!$E$9),Scoring!$E$8)</f>
        <v>0</v>
      </c>
      <c r="Z1363" s="78">
        <f>IF(IFERROR(SEARCH("H350",N1363),99)=99,IF(IFERROR(SEARCH("H350",O1363),99)=99,IF(IFERROR(SEARCH("H350",Q1363),99)=99,IF(IFERROR(SEARCH("H350",M1363),99)=99,IF(IFERROR(SEARCH("H350",R1363),99)=99,IF(IFERROR(SEARCH("H351",N1363),99)=99,IF(IFERROR(SEARCH("H351",O1363),99)=99,IF(IFERROR(SEARCH("H351",Q1363),99)=99,IF(IFERROR(SEARCH("H351",M1363),99)=99,IF(IFERROR(SEARCH("H351",R1363),99)=99,IF(IFERROR(SEARCH("carcinogenic",P1363),99)=99,IF(IFERROR(SEARCH("suspected carcinogenic",S1363),99)=99,0,Scoring!$E$12),Scoring!$E$11),Scoring!$E$10),Scoring!$E$10),Scoring!$E$10),Scoring!$E$10),Scoring!$E$10),Scoring!$E$10),Scoring!$E$10),Scoring!$E$10),Scoring!$E$10),Scoring!$E$10)</f>
        <v>0</v>
      </c>
      <c r="AA1363" s="78">
        <f>IF(IFERROR(SEARCH("H340",N1363),99)=99,IF(IFERROR(SEARCH("H340",O1363),99)=99,IF(IFERROR(SEARCH("H340",Q1363),99)=99,IF(IFERROR(SEARCH("H340",M1363),99)=99,IF(IFERROR(SEARCH("H340",R1363),99)=99,IF(IFERROR(SEARCH("H341",N1363),99)=99,IF(IFERROR(SEARCH("H341",O1363),99)=99,IF(IFERROR(SEARCH("H341",Q1363),99)=99,IF(IFERROR(SEARCH("H341",M1363),99)=99,IF(IFERROR(SEARCH("H341",R1363),99)=99,IF(IFERROR(SEARCH("mutagenic",P1363),99)=99,IF(IFERROR(SEARCH("suspected mutagenic",S1363),99)=99,0,Scoring!$E$15),Scoring!$E$14),Scoring!$E$13),Scoring!$E$13),Scoring!$E$13),Scoring!$E$13),Scoring!$E$13),Scoring!$E$13),Scoring!$E$13),Scoring!$E$13),Scoring!$E$13),Scoring!$E$13)</f>
        <v>0</v>
      </c>
      <c r="AB1363" s="78">
        <f>IF(IFERROR(SEARCH("H360",N1363),99)=99,IF(IFERROR(SEARCH("H360",O1363),99)=99,IF(IFERROR(SEARCH("H360",Q1363),99)=99,IF(IFERROR(SEARCH("H360",M1363),99)=99,IF(IFERROR(SEARCH("H360",R1363),99)=99,IF(IFERROR(SEARCH("H361",N1363),99)=99,IF(IFERROR(SEARCH("H361",O1363),99)=99,IF(IFERROR(SEARCH("H361",Q1363),99)=99,IF(IFERROR(SEARCH("H361",M1363),99)=99,IF(IFERROR(SEARCH("H361",R1363),99)=99,IF(IFERROR(SEARCH("reproduction",P1363),99)=99,IF(IFERROR(SEARCH("suspected reprotoxic",S1363),99)=99,IF(IFERROR(SEARCH("reprotoxic",S1363),99)=99,IF(IFERROR(SEARCH("reprotoxic",K1363),99)=99,0,Scoring!$E$18),Scoring!$E$18),Scoring!$E$19),Scoring!$E$17),Scoring!$E$16),Scoring!$E$16),Scoring!$E$16),Scoring!$E$16),Scoring!$E$16),Scoring!$E$16),Scoring!$E$16),Scoring!$E$16),Scoring!$E$16),Scoring!$E$16)</f>
        <v>0</v>
      </c>
      <c r="AC1363" s="78">
        <f>IF(IFERROR(SEARCH("57f",L1363),99)=99,IF(IFERROR(SEARCH("57(f)",P1363),99)=99,0,Scoring!$E$20),Scoring!$E$20)</f>
        <v>0</v>
      </c>
      <c r="AD1363" s="78">
        <f>IF(IFERROR(SEARCH("CAT1",T1363),99)=99,IF(IFERROR(SEARCH("CAT2",T1363),99)=99,IF(IFERROR(SEARCH("CAT3",T1363),99)=99,IF(IFERROR(SEARCH("concluded to be endocrine",K1363),99)=99,IF(IFERROR(SEARCH("categorised as endocrine",K1363),99)=99,IF(IFERROR(SEARCH("endocrine disrupting",P1363),99)=99,IF(IFERROR(SEARCH("endocrine disrupting",K1363),99)=99,IF(IFERROR(SEARCH("suspected endocrine",S1363),99)=99,IF(IFERROR(SEARCH("potential endocrine",S1363),99)=99,0,Scoring!$E$25),Scoring!$E$25),Scoring!$E$24),Scoring!$E$24),Scoring!$E$24),Scoring!$E$24),Scoring!$E$23),Scoring!$E$22),Scoring!$E$21)</f>
        <v>0.5</v>
      </c>
      <c r="AE1363" s="78">
        <f>IF(IFERROR(SEARCH("suspected sensitiser",S1363),99)=99,IF(IFERROR(SEARCH("sensitiser",S1363),99)=99,IF(IFERROR(SEARCH("other hazard based concern",S1363),99)=99,0,Scoring!$E$28),Scoring!$E$26),Scoring!$E$27)</f>
        <v>0</v>
      </c>
      <c r="AF1363" s="78">
        <f>IF(IFERROR(M1363,1)=1,IF(IFERROR(N1363,1)=1,IF(IFERROR(O1363,1)=1,IF(IFERROR(Q1363,1)=1,IF(IFERROR(R1363,1)=1,IF(IFERROR(T1363,1)=1,IF(IFERROR(K1363,1)=1,IF(IFERROR(P1363,1)=1,IF(IFERROR(S1363,1)=1,Scoring!$E$29,0),0),0),0),0),0),0),0),0)</f>
        <v>0</v>
      </c>
      <c r="AG1363" s="78">
        <f t="shared" si="92"/>
        <v>0.5</v>
      </c>
      <c r="AI1363" s="93"/>
      <c r="AJ1363" s="94"/>
      <c r="AK1363" s="76"/>
      <c r="AL1363" s="75"/>
      <c r="AN1363" s="79"/>
      <c r="AO1363" s="79"/>
      <c r="AP1363" s="79"/>
      <c r="AQ1363" s="79"/>
      <c r="AR1363" s="79"/>
      <c r="AS1363" s="78"/>
      <c r="AU1363" s="79">
        <f>IF(IFERROR(F1363,99)=99,IF(IFERROR(G1363,99)=99,IF(IFERROR(H1363,99)=99,IF(IFERROR(I1363,99)=99,IF(IFERROR(E1363,99)=99,IF(IFERROR(J1363,99)=99,0,Scoring!$B$7),Scoring!$B$3),Scoring!$B$2),Scoring!$B$6),Scoring!$B$5),Scoring!$B$4)</f>
        <v>0.5</v>
      </c>
      <c r="AV1363" s="78">
        <f t="shared" si="93"/>
        <v>0.25</v>
      </c>
      <c r="AW1363" s="78"/>
      <c r="AX1363" s="66"/>
      <c r="AY1363" s="78"/>
      <c r="AZ1363" s="76"/>
      <c r="BA1363" s="76"/>
      <c r="BB1363" s="76"/>
    </row>
    <row r="1364" spans="1:54" x14ac:dyDescent="0.25">
      <c r="A1364" s="77" t="s">
        <v>4384</v>
      </c>
      <c r="B1364" s="76" t="str">
        <f>C1364</f>
        <v>202-394-1</v>
      </c>
      <c r="C1364" s="77" t="s">
        <v>4383</v>
      </c>
      <c r="D1364" s="77" t="s">
        <v>4382</v>
      </c>
      <c r="E1364" s="76" t="e">
        <f>IF(C1364="-",IF(A1364="-",VLOOKUP(D1364,'sin-list 180320_update'!$C$2:$C$835,1,FALSE),VLOOKUP(A1364,'sin-list 180320_update'!$A$2:$A$835,1,FALSE)),VLOOKUP(C1364,'sin-list 180320_update'!$B$2:$B$835,1,FALSE))</f>
        <v>#N/A</v>
      </c>
      <c r="F1364" s="76" t="e">
        <f>IF($C1364="-",IF($A1364="-",VLOOKUP($D1364,'REACH Bilaga XVII_update'!$A$5:$A$131,1,FALSE),VLOOKUP($A1364,'REACH Bilaga XVII_update'!$C$5:$C$131,1,FALSE)),VLOOKUP($C1364,'REACH Bilaga XVII_update'!$B$5:$B$131,1,FALSE))</f>
        <v>#N/A</v>
      </c>
      <c r="G1364" s="76" t="e">
        <f>IF($C1364="-",IF($A1364="-",VLOOKUP($D1364,' REACH Bilaga 59_update'!$A$5:$A$210,1,FALSE),VLOOKUP($A1364,' REACH Bilaga 59_update'!$D$5:$D$210,1,FALSE)),VLOOKUP($C1364,' REACH Bilaga 59_update'!$C$5:$C$210,1,FALSE))</f>
        <v>#N/A</v>
      </c>
      <c r="H1364" s="76" t="e">
        <f>IF($C1364="-",IF($A1364="-",VLOOKUP($D1364,'REACH Bilaga XIV_update'!$A$5:$A$110,1,FALSE),VLOOKUP($A1364,'REACH Bilaga XIV_update'!$D$5:$D$110,1,FALSE)),VLOOKUP($C1364,'REACH Bilaga XIV_update'!$C$5:$C$110,1,FALSE))</f>
        <v>#N/A</v>
      </c>
      <c r="I1364" s="76" t="str">
        <f>IF($C1364="-",IF($A1364="-",VLOOKUP($D1364,CoRAP_update!$A$5:$A$376,1,FALSE),VLOOKUP($A1364,CoRAP_update!$D$5:$D$376,1,FALSE)),VLOOKUP($C1364,CoRAP_update!$C$5:$C$376,1,FALSE))</f>
        <v>202-394-1</v>
      </c>
      <c r="J1364" s="76" t="e">
        <f>IF($C1364="-",IF($A1364="-",VLOOKUP($D1364,EDC_update!$C$2:$C$450,1,FALSE),VLOOKUP($A1364,EDC_update!$B$2:$B$450,1,FALSE)),VLOOKUP($C1364,EDC_update!$L$2:$L$450,1,FALSE))</f>
        <v>#N/A</v>
      </c>
      <c r="K1364" s="76" t="e">
        <f>IF($C1364="-",IF($A1364="-",IF(VLOOKUP($D1364,'sin-list 180320_update'!$C$2:$S$835,3,FALSE)="",NA(),VLOOKUP($D1364,'sin-list 180320_update'!$C$2:$S$835,3,FALSE)),IF(VLOOKUP($A1364,'sin-list 180320_update'!$A$2:$S$835,5,FALSE)="",NA(),VLOOKUP($A1364,'sin-list 180320_update'!$A$2:$S$835,5,FALSE))),IF(VLOOKUP($C1364,'sin-list 180320_update'!$B$2:$S$835,4,FALSE)="",NA(),VLOOKUP($C1364,'sin-list 180320_update'!$B$2:$S$835,4,FALSE)))</f>
        <v>#N/A</v>
      </c>
      <c r="L1364" s="76" t="e">
        <f>IF($C1364="-",IF($A1364="-",VLOOKUP($D1364,'sin-list 180320_update'!$C$2:$S$835,6,FALSE),VLOOKUP($A1364,'sin-list 180320_update'!$A$2:$S$835,8,FALSE)),VLOOKUP($C1364,'sin-list 180320_update'!$B$2:$S$835,7,FALSE))</f>
        <v>#N/A</v>
      </c>
      <c r="M1364" s="76" t="e">
        <f>IF($C1364="-",IF($A1364="-",IF(VLOOKUP($D1364,'sin-list 180320_update'!$C$2:$S$835,8,FALSE)="",NA(),VLOOKUP($D1364,'sin-list 180320_update'!$C$2:$S$835,8,FALSE)),IF(VLOOKUP($A1364,'sin-list 180320_update'!$A$2:$S$835,10,FALSE)="",NA(),VLOOKUP($A1364,'sin-list 180320_update'!$A$2:$S$835,10,FALSE))),IF(VLOOKUP($C1364,'sin-list 180320_update'!$B$2:$S$835,9,FALSE)="",NA(),VLOOKUP($C1364,'sin-list 180320_update'!$B$2:$S$835,9,FALSE)))</f>
        <v>#N/A</v>
      </c>
      <c r="N1364" s="76" t="e">
        <f>IF($C1364="-",IF($A1364="-",IF(VLOOKUP($D1364,'REACH Bilaga XVII_update'!$A$5:$E$131,4,FALSE)="",NA(),VLOOKUP($D1364,'REACH Bilaga XVII_update'!$A$5:$E$131,4,FALSE)),IF(VLOOKUP($A1364,'REACH Bilaga XVII_update'!$C$5:$D$131,2,FALSE)="",NA(),VLOOKUP($A1364,'REACH Bilaga XVII_update'!$C$5:$D$131,2,FALSE))),IF(VLOOKUP($C1364,'REACH Bilaga XVII_update'!$B$5:$D$131,3,FALSE)="",NA(),VLOOKUP($C1364,'REACH Bilaga XVII_update'!$B$5:$D$131,3,FALSE)))</f>
        <v>#N/A</v>
      </c>
      <c r="O1364" s="76" t="e">
        <f>IF($C1364="-",IF($A1364="-",IF(VLOOKUP($D1364,' REACH Bilaga 59_update'!$A$5:$E$210,5,FALSE)="",NA(),VLOOKUP($D1364,' REACH Bilaga 59_update'!$A$5:$E$210,5,FALSE)),IF(VLOOKUP($A1364,' REACH Bilaga 59_update'!$D$5:$E$210,2,FALSE)="",NA(),VLOOKUP($A1364,' REACH Bilaga 59_update'!$D$5:$E$210,2,FALSE))),IF(VLOOKUP($C1364,' REACH Bilaga 59_update'!$C$5:$E$210,3,FALSE)="",NA(),VLOOKUP($C1364,' REACH Bilaga 59_update'!$C$5:$E$210,3,FALSE)))</f>
        <v>#N/A</v>
      </c>
      <c r="P1364" s="76" t="e">
        <f>IF(C1364="-",IF(A1364="-",IFERROR(VLOOKUP($D1364,' REACH Bilaga 59_update'!$A$5:$F$210,MATCH(Sammanfattning!P$1,' REACH Bilaga 59_update'!$A$4:$F$4,0),FALSE),VLOOKUP($D1364,'REACH Bilaga XIV_update'!$A$4:$H$110,MATCH(Sammanfattning!P$1,'REACH Bilaga XIV_update'!$A$4:$H$4,0),FALSE)),IFERROR(VLOOKUP($A1364,' REACH Bilaga 59_update'!$D$5:$F$210,MATCH(Sammanfattning!P$1,' REACH Bilaga 59_update'!$D$4:$F$4,0),FALSE),VLOOKUP($A1364,'REACH Bilaga XIV_update'!$D$4:$H$110,MATCH(Sammanfattning!P$1,'REACH Bilaga XIV_update'!$D$4:$H$4,0),FALSE))),IFERROR(VLOOKUP($C1364,' REACH Bilaga 59_update'!$C$5:$F$210,MATCH(Sammanfattning!P$1,' REACH Bilaga 59_update'!$C$4:$F$4,0),FALSE),VLOOKUP($C1364,'REACH Bilaga XIV_update'!$C$4:$H$110,MATCH(Sammanfattning!P$1,'REACH Bilaga XIV_update'!$C$4:$H$4,0),FALSE)))</f>
        <v>#N/A</v>
      </c>
      <c r="Q1364" s="76" t="e">
        <f>IF($C1364="-",IF($A1364="-",IF(VLOOKUP($D1364,'REACH Bilaga XIV_update'!$A$5:$I$110,9,FALSE)="",NA(),VLOOKUP($D1364,'REACH Bilaga XIV_update'!$A$5:$I$110,9,FALSE)),IF(VLOOKUP($A1364,'REACH Bilaga XIV_update'!$D$5:$I$110,6,FALSE)="",NA(),VLOOKUP($A1364,'REACH Bilaga XIV_update'!$D$5:$I$110,6,FALSE))),IF(VLOOKUP($C1364,'REACH Bilaga XIV_update'!$C$5:$I$110,7,FALSE)="",NA(),VLOOKUP($C1364,'REACH Bilaga XIV_update'!$C$5:$I$110,7,FALSE)))</f>
        <v>#N/A</v>
      </c>
      <c r="R1364" s="76" t="e">
        <f>IF($C1364="-",IF($A1364="-",IF(VLOOKUP($D1364,CoRAP_update!$A$5:$O$376,15,FALSE)="",NA(),VLOOKUP($D1364,CoRAP_update!$A$5:$O$376,15,FALSE)),IF(VLOOKUP($A1364,CoRAP_update!$D$5:$O$376,12,FALSE)="",NA(),VLOOKUP($A1364,CoRAP_update!$D$5:$O$376,12,FALSE))),IF(VLOOKUP($C1364,CoRAP_update!$C$5:$O$376,13,FALSE)="",NA(),VLOOKUP($C1364,CoRAP_update!$C$5:$O$376,13,FALSE)))</f>
        <v>#N/A</v>
      </c>
      <c r="S1364" s="144" t="str">
        <f>IF($C1364="-",IF($A1364="-",VLOOKUP($D1364,CoRAP_update!$A$5:$J$376,MATCH(Sammanfattning!S$1,CoRAP_update!$A$4:$J$4,0),FALSE),VLOOKUP($A1364,CoRAP_update!$D$5:$J$376,MATCH(Sammanfattning!S$1,CoRAP_update!$D$4:$J$4,0),FALSE)),VLOOKUP($C1364,CoRAP_update!$C$5:$J$376,MATCH(Sammanfattning!S$1,CoRAP_update!$C$4:$J$4,0),FALSE))</f>
        <v>Potential endocrine disruptor#Exposure of environment</v>
      </c>
      <c r="T1364" s="76" t="e">
        <f>IF($A1364="-",VLOOKUP($D1364,EDC_update!$C$2:$F$450,4,FALSE),VLOOKUP($A1364,EDC_update!$B$2:$F$450,5,FALSE))</f>
        <v>#N/A</v>
      </c>
      <c r="V1364" s="78">
        <f>IF(IFERROR(SEARCH("PBT",P1364),99)=99,IF(IFERROR(SEARCH("suspected PBT",S1364),99)=99,IF(IFERROR(SEARCH("concluded to be PBT",K1364),99)=99,IF(IFERROR(SEARCH("PBT",S1364),99)=99,IF(IFERROR(SEARCH("PBT cand",L1364),99)=99,IF(IFERROR(SEARCH("PBT",L1364),99)=99,IF(IFERROR(SEARCH("persistent, bioackumulative and toxic properties",K1364),99)=99,0,Scoring!$E$3),Scoring!$E$3),Scoring!$E$7),Scoring!$E$3),Scoring!$E$5),Scoring!$E$6),Scoring!$E$3)</f>
        <v>0</v>
      </c>
      <c r="W1364" s="78">
        <f>IF(IFERROR(SEARCH("vPvB",P1364),99)=99,IF(IFERROR(SEARCH("suspected pbt/vPvB",S1364),99)=99,IF(IFERROR(SEARCH("vPvB",S1364),99)=99,IF(IFERROR(SEARCH("concluded to be a vPvB",S1364),99)=99,IF(IFERROR(SEARCH("identified as vPvB",K1364),99)=99,IF(IFERROR(SEARCH("concluded to be a vPvB",K1364),99)=99,IF(IFERROR(SEARCH("concluded to be both pbt and vPvB",S1364),99)=99,IF(IFERROR(SEARCH("concluded to be both pbt and vPvB",K1364),99)=99,0,Scoring!$E$5),Scoring!$E$5),Scoring!$E$5),Scoring!$E$5),Scoring!$E$5),Scoring!$E$4),Scoring!$E$6),Scoring!$E$4)</f>
        <v>0</v>
      </c>
      <c r="X1364" s="78">
        <f>IF(IFERROR(SEARCH("H410",N1364),99)=99,IF(IFERROR(SEARCH("H410",O1364),99)=99,IF(IFERROR(SEARCH("H410",Q1364),99)=99,IF(IFERROR(SEARCH("H410",M1364),99)=99,IF(IFERROR(SEARCH("H410",R1364),99)=99,IF(IFERROR(SEARCH("H411",N1364),99)=99,IF(IFERROR(SEARCH("H411",O1364),99)=99,IF(IFERROR(SEARCH("H411",Q1364),99)=99,IF(IFERROR(SEARCH("H411",M1364),99)=99,IF(IFERROR(SEARCH("H411",R1364),99)=99,IF(IFERROR(SEARCH("H413",N1364),99)=99,IF(IFERROR(SEARCH("H413",O1364),99)=99,IF(IFERROR(SEARCH("H413",Q1364),99)=99,IF(IFERROR(SEARCH("H413",M1364),99)=99,IF(IFERROR(SEARCH("H413",R1364),99)=99,IF(IFERROR(SEARCH("H412",N1364),99)=99,IF(IFERROR(SEARCH("H412",O1364),99)=99,IF(IFERROR(SEARCH("H412",Q1364),99)=99,IF(IFERROR(SEARCH("H412",M1364),99)=99,IF(IFERROR(SEARCH("H412",R1364),99)=99,0,Scoring!$E$2),Scoring!$E$2),Scoring!$E$2),Scoring!$E$2),Scoring!$E$2),Scoring!$E$2),Scoring!$E$2),Scoring!$E$2),Scoring!$E$2),Scoring!$E$2),Scoring!$E$2),Scoring!$E$2),Scoring!$E$2),Scoring!$E$2),Scoring!$E$2),Scoring!$E$2),Scoring!$E$2),Scoring!$E$2),Scoring!$E$2),Scoring!$E$2)</f>
        <v>0</v>
      </c>
      <c r="Y1364" s="78">
        <f>IF(IFERROR(SEARCH("CMR",K1364),99)=99,IF(IFERROR(SEARCH("Suspected CMR",S1364),99)=99,IF(IFERROR(SEARCH("CMR",S1364),99)=99,0,Scoring!$E$8),Scoring!$E$9),Scoring!$E$8)</f>
        <v>0</v>
      </c>
      <c r="Z1364" s="78">
        <f>IF(IFERROR(SEARCH("H350",N1364),99)=99,IF(IFERROR(SEARCH("H350",O1364),99)=99,IF(IFERROR(SEARCH("H350",Q1364),99)=99,IF(IFERROR(SEARCH("H350",M1364),99)=99,IF(IFERROR(SEARCH("H350",R1364),99)=99,IF(IFERROR(SEARCH("H351",N1364),99)=99,IF(IFERROR(SEARCH("H351",O1364),99)=99,IF(IFERROR(SEARCH("H351",Q1364),99)=99,IF(IFERROR(SEARCH("H351",M1364),99)=99,IF(IFERROR(SEARCH("H351",R1364),99)=99,IF(IFERROR(SEARCH("carcinogenic",P1364),99)=99,IF(IFERROR(SEARCH("suspected carcinogenic",S1364),99)=99,0,Scoring!$E$12),Scoring!$E$11),Scoring!$E$10),Scoring!$E$10),Scoring!$E$10),Scoring!$E$10),Scoring!$E$10),Scoring!$E$10),Scoring!$E$10),Scoring!$E$10),Scoring!$E$10),Scoring!$E$10)</f>
        <v>0</v>
      </c>
      <c r="AA1364" s="78">
        <f>IF(IFERROR(SEARCH("H340",N1364),99)=99,IF(IFERROR(SEARCH("H340",O1364),99)=99,IF(IFERROR(SEARCH("H340",Q1364),99)=99,IF(IFERROR(SEARCH("H340",M1364),99)=99,IF(IFERROR(SEARCH("H340",R1364),99)=99,IF(IFERROR(SEARCH("H341",N1364),99)=99,IF(IFERROR(SEARCH("H341",O1364),99)=99,IF(IFERROR(SEARCH("H341",Q1364),99)=99,IF(IFERROR(SEARCH("H341",M1364),99)=99,IF(IFERROR(SEARCH("H341",R1364),99)=99,IF(IFERROR(SEARCH("mutagenic",P1364),99)=99,IF(IFERROR(SEARCH("suspected mutagenic",S1364),99)=99,0,Scoring!$E$15),Scoring!$E$14),Scoring!$E$13),Scoring!$E$13),Scoring!$E$13),Scoring!$E$13),Scoring!$E$13),Scoring!$E$13),Scoring!$E$13),Scoring!$E$13),Scoring!$E$13),Scoring!$E$13)</f>
        <v>0</v>
      </c>
      <c r="AB1364" s="78">
        <f>IF(IFERROR(SEARCH("H360",N1364),99)=99,IF(IFERROR(SEARCH("H360",O1364),99)=99,IF(IFERROR(SEARCH("H360",Q1364),99)=99,IF(IFERROR(SEARCH("H360",M1364),99)=99,IF(IFERROR(SEARCH("H360",R1364),99)=99,IF(IFERROR(SEARCH("H361",N1364),99)=99,IF(IFERROR(SEARCH("H361",O1364),99)=99,IF(IFERROR(SEARCH("H361",Q1364),99)=99,IF(IFERROR(SEARCH("H361",M1364),99)=99,IF(IFERROR(SEARCH("H361",R1364),99)=99,IF(IFERROR(SEARCH("reproduction",P1364),99)=99,IF(IFERROR(SEARCH("suspected reprotoxic",S1364),99)=99,IF(IFERROR(SEARCH("reprotoxic",S1364),99)=99,IF(IFERROR(SEARCH("reprotoxic",K1364),99)=99,0,Scoring!$E$18),Scoring!$E$18),Scoring!$E$19),Scoring!$E$17),Scoring!$E$16),Scoring!$E$16),Scoring!$E$16),Scoring!$E$16),Scoring!$E$16),Scoring!$E$16),Scoring!$E$16),Scoring!$E$16),Scoring!$E$16),Scoring!$E$16)</f>
        <v>0</v>
      </c>
      <c r="AC1364" s="78">
        <f>IF(IFERROR(SEARCH("57f",L1364),99)=99,IF(IFERROR(SEARCH("57(f)",P1364),99)=99,0,Scoring!$E$20),Scoring!$E$20)</f>
        <v>0</v>
      </c>
      <c r="AD1364" s="78">
        <f>IF(IFERROR(SEARCH("CAT1",T1364),99)=99,IF(IFERROR(SEARCH("CAT2",T1364),99)=99,IF(IFERROR(SEARCH("CAT3",T1364),99)=99,IF(IFERROR(SEARCH("concluded to be endocrine",K1364),99)=99,IF(IFERROR(SEARCH("categorised as endocrine",K1364),99)=99,IF(IFERROR(SEARCH("endocrine disrupting",P1364),99)=99,IF(IFERROR(SEARCH("endocrine disrupting",K1364),99)=99,IF(IFERROR(SEARCH("suspected endocrine",S1364),99)=99,IF(IFERROR(SEARCH("potential endocrine",S1364),99)=99,0,Scoring!$E$25),Scoring!$E$25),Scoring!$E$24),Scoring!$E$24),Scoring!$E$24),Scoring!$E$24),Scoring!$E$23),Scoring!$E$22),Scoring!$E$21)</f>
        <v>0.5</v>
      </c>
      <c r="AE1364" s="78">
        <f>IF(IFERROR(SEARCH("suspected sensitiser",S1364),99)=99,IF(IFERROR(SEARCH("sensitiser",S1364),99)=99,IF(IFERROR(SEARCH("other hazard based concern",S1364),99)=99,0,Scoring!$E$28),Scoring!$E$26),Scoring!$E$27)</f>
        <v>0</v>
      </c>
      <c r="AF1364" s="78">
        <f>IF(IFERROR(M1364,1)=1,IF(IFERROR(N1364,1)=1,IF(IFERROR(O1364,1)=1,IF(IFERROR(Q1364,1)=1,IF(IFERROR(R1364,1)=1,IF(IFERROR(T1364,1)=1,IF(IFERROR(K1364,1)=1,IF(IFERROR(P1364,1)=1,IF(IFERROR(S1364,1)=1,Scoring!$E$29,0),0),0),0),0),0),0),0),0)</f>
        <v>0</v>
      </c>
      <c r="AG1364" s="78">
        <f t="shared" si="92"/>
        <v>0.5</v>
      </c>
      <c r="AI1364" s="93"/>
      <c r="AJ1364" s="94"/>
      <c r="AK1364" s="76"/>
      <c r="AL1364" s="75"/>
      <c r="AN1364" s="79"/>
      <c r="AO1364" s="79"/>
      <c r="AP1364" s="79"/>
      <c r="AQ1364" s="79"/>
      <c r="AR1364" s="79"/>
      <c r="AS1364" s="78"/>
      <c r="AU1364" s="79">
        <f>IF(IFERROR(F1364,99)=99,IF(IFERROR(G1364,99)=99,IF(IFERROR(H1364,99)=99,IF(IFERROR(I1364,99)=99,IF(IFERROR(E1364,99)=99,IF(IFERROR(J1364,99)=99,0,Scoring!$B$7),Scoring!$B$3),Scoring!$B$2),Scoring!$B$6),Scoring!$B$5),Scoring!$B$4)</f>
        <v>0.5</v>
      </c>
      <c r="AV1364" s="78">
        <f t="shared" si="93"/>
        <v>0.25</v>
      </c>
      <c r="AW1364" s="78"/>
      <c r="AX1364" s="66"/>
      <c r="AY1364" s="78"/>
      <c r="AZ1364" s="76"/>
      <c r="BA1364" s="76"/>
      <c r="BB1364" s="76"/>
    </row>
    <row r="1365" spans="1:54" x14ac:dyDescent="0.25">
      <c r="A1365" s="77" t="s">
        <v>6019</v>
      </c>
      <c r="B1365" s="76" t="str">
        <f>C1365</f>
        <v>202-811-7</v>
      </c>
      <c r="C1365" s="77" t="s">
        <v>17</v>
      </c>
      <c r="D1365" s="77" t="s">
        <v>18</v>
      </c>
      <c r="E1365" s="76" t="str">
        <f>IF(C1365="-",IF(A1365="-",VLOOKUP(D1365,'sin-list 180320_update'!$C$2:$C$835,1,FALSE),VLOOKUP(A1365,'sin-list 180320_update'!$A$2:$A$835,1,FALSE)),VLOOKUP(C1365,'sin-list 180320_update'!$B$2:$B$835,1,FALSE))</f>
        <v>202-811-7</v>
      </c>
      <c r="F1365" s="76" t="e">
        <f>IF($C1365="-",IF($A1365="-",VLOOKUP($D1365,'REACH Bilaga XVII_update'!$A$5:$A$131,1,FALSE),VLOOKUP($A1365,'REACH Bilaga XVII_update'!$C$5:$C$131,1,FALSE)),VLOOKUP($C1365,'REACH Bilaga XVII_update'!$B$5:$B$131,1,FALSE))</f>
        <v>#N/A</v>
      </c>
      <c r="G1365" s="76" t="e">
        <f>IF($C1365="-",IF($A1365="-",VLOOKUP($D1365,' REACH Bilaga 59_update'!$A$5:$A$210,1,FALSE),VLOOKUP($A1365,' REACH Bilaga 59_update'!$D$5:$D$210,1,FALSE)),VLOOKUP($C1365,' REACH Bilaga 59_update'!$C$5:$C$210,1,FALSE))</f>
        <v>#N/A</v>
      </c>
      <c r="H1365" s="76" t="e">
        <f>IF($C1365="-",IF($A1365="-",VLOOKUP($D1365,'REACH Bilaga XIV_update'!$A$5:$A$110,1,FALSE),VLOOKUP($A1365,'REACH Bilaga XIV_update'!$D$5:$D$110,1,FALSE)),VLOOKUP($C1365,'REACH Bilaga XIV_update'!$C$5:$C$110,1,FALSE))</f>
        <v>#N/A</v>
      </c>
      <c r="I1365" s="76" t="e">
        <f>IF($C1365="-",IF($A1365="-",VLOOKUP($D1365,CoRAP_update!$A$5:$A$376,1,FALSE),VLOOKUP($A1365,CoRAP_update!$D$5:$D$376,1,FALSE)),VLOOKUP($C1365,CoRAP_update!$C$5:$C$376,1,FALSE))</f>
        <v>#N/A</v>
      </c>
      <c r="J1365" s="76" t="e">
        <f>IF($C1365="-",IF($A1365="-",VLOOKUP($D1365,EDC_update!$C$2:$C$450,1,FALSE),VLOOKUP($A1365,EDC_update!$B$2:$B$450,1,FALSE)),VLOOKUP($C1365,EDC_update!$L$2:$L$450,1,FALSE))</f>
        <v>#N/A</v>
      </c>
      <c r="K1365" s="76" t="str">
        <f>IF($C1365="-",IF($A1365="-",IF(VLOOKUP($D1365,'sin-list 180320_update'!$C$2:$S$835,3,FALSE)="",NA(),VLOOKUP($D1365,'sin-list 180320_update'!$C$2:$S$835,3,FALSE)),IF(VLOOKUP($A1365,'sin-list 180320_update'!$A$2:$S$835,5,FALSE)="",NA(),VLOOKUP($A1365,'sin-list 180320_update'!$A$2:$S$835,5,FALSE))),IF(VLOOKUP($C1365,'sin-list 180320_update'!$B$2:$S$835,4,FALSE)="",NA(),VLOOKUP($C1365,'sin-list 180320_update'!$B$2:$S$835,4,FALSE)))</f>
        <v>4-nitrophenol is an endocrine disruptor with estrogenic and antiandrogen activity, affecting reproduction and also cardiovascular function. It is categorized as an endocrine disruptor in the EU Commission EDC database.</v>
      </c>
      <c r="L1365" s="76" t="str">
        <f>IF($C1365="-",IF($A1365="-",VLOOKUP($D1365,'sin-list 180320_update'!$C$2:$S$835,6,FALSE),VLOOKUP($A1365,'sin-list 180320_update'!$A$2:$S$835,8,FALSE)),VLOOKUP($C1365,'sin-list 180320_update'!$B$2:$S$835,7,FALSE))</f>
        <v>Acute Tox. 4 *
Acute Tox. 4 *
Acute Tox. 4 *
STOT RE 2 *</v>
      </c>
      <c r="M1365" s="76" t="str">
        <f>IF($C1365="-",IF($A1365="-",IF(VLOOKUP($D1365,'sin-list 180320_update'!$C$2:$S$835,8,FALSE)="",NA(),VLOOKUP($D1365,'sin-list 180320_update'!$C$2:$S$835,8,FALSE)),IF(VLOOKUP($A1365,'sin-list 180320_update'!$A$2:$S$835,10,FALSE)="",NA(),VLOOKUP($A1365,'sin-list 180320_update'!$A$2:$S$835,10,FALSE))),IF(VLOOKUP($C1365,'sin-list 180320_update'!$B$2:$S$835,9,FALSE)="",NA(),VLOOKUP($C1365,'sin-list 180320_update'!$B$2:$S$835,9,FALSE)))</f>
        <v>H332
H312
H302
H373 **</v>
      </c>
      <c r="N1365" s="76" t="e">
        <f>IF($C1365="-",IF($A1365="-",IF(VLOOKUP($D1365,'REACH Bilaga XVII_update'!$A$5:$E$131,4,FALSE)="",NA(),VLOOKUP($D1365,'REACH Bilaga XVII_update'!$A$5:$E$131,4,FALSE)),IF(VLOOKUP($A1365,'REACH Bilaga XVII_update'!$C$5:$D$131,2,FALSE)="",NA(),VLOOKUP($A1365,'REACH Bilaga XVII_update'!$C$5:$D$131,2,FALSE))),IF(VLOOKUP($C1365,'REACH Bilaga XVII_update'!$B$5:$D$131,3,FALSE)="",NA(),VLOOKUP($C1365,'REACH Bilaga XVII_update'!$B$5:$D$131,3,FALSE)))</f>
        <v>#N/A</v>
      </c>
      <c r="O1365" s="76" t="e">
        <f>IF($C1365="-",IF($A1365="-",IF(VLOOKUP($D1365,' REACH Bilaga 59_update'!$A$5:$E$210,5,FALSE)="",NA(),VLOOKUP($D1365,' REACH Bilaga 59_update'!$A$5:$E$210,5,FALSE)),IF(VLOOKUP($A1365,' REACH Bilaga 59_update'!$D$5:$E$210,2,FALSE)="",NA(),VLOOKUP($A1365,' REACH Bilaga 59_update'!$D$5:$E$210,2,FALSE))),IF(VLOOKUP($C1365,' REACH Bilaga 59_update'!$C$5:$E$210,3,FALSE)="",NA(),VLOOKUP($C1365,' REACH Bilaga 59_update'!$C$5:$E$210,3,FALSE)))</f>
        <v>#N/A</v>
      </c>
      <c r="P1365" s="76" t="e">
        <f>IF(C1365="-",IF(A1365="-",IFERROR(VLOOKUP($D1365,' REACH Bilaga 59_update'!$A$5:$F$210,MATCH(Sammanfattning!P$1,' REACH Bilaga 59_update'!$A$4:$F$4,0),FALSE),VLOOKUP($D1365,'REACH Bilaga XIV_update'!$A$4:$H$110,MATCH(Sammanfattning!P$1,'REACH Bilaga XIV_update'!$A$4:$H$4,0),FALSE)),IFERROR(VLOOKUP($A1365,' REACH Bilaga 59_update'!$D$5:$F$210,MATCH(Sammanfattning!P$1,' REACH Bilaga 59_update'!$D$4:$F$4,0),FALSE),VLOOKUP($A1365,'REACH Bilaga XIV_update'!$D$4:$H$110,MATCH(Sammanfattning!P$1,'REACH Bilaga XIV_update'!$D$4:$H$4,0),FALSE))),IFERROR(VLOOKUP($C1365,' REACH Bilaga 59_update'!$C$5:$F$210,MATCH(Sammanfattning!P$1,' REACH Bilaga 59_update'!$C$4:$F$4,0),FALSE),VLOOKUP($C1365,'REACH Bilaga XIV_update'!$C$4:$H$110,MATCH(Sammanfattning!P$1,'REACH Bilaga XIV_update'!$C$4:$H$4,0),FALSE)))</f>
        <v>#N/A</v>
      </c>
      <c r="Q1365" s="76" t="e">
        <f>IF($C1365="-",IF($A1365="-",IF(VLOOKUP($D1365,'REACH Bilaga XIV_update'!$A$5:$I$110,9,FALSE)="",NA(),VLOOKUP($D1365,'REACH Bilaga XIV_update'!$A$5:$I$110,9,FALSE)),IF(VLOOKUP($A1365,'REACH Bilaga XIV_update'!$D$5:$I$110,6,FALSE)="",NA(),VLOOKUP($A1365,'REACH Bilaga XIV_update'!$D$5:$I$110,6,FALSE))),IF(VLOOKUP($C1365,'REACH Bilaga XIV_update'!$C$5:$I$110,7,FALSE)="",NA(),VLOOKUP($C1365,'REACH Bilaga XIV_update'!$C$5:$I$110,7,FALSE)))</f>
        <v>#N/A</v>
      </c>
      <c r="R1365" s="76" t="e">
        <f>IF($C1365="-",IF($A1365="-",IF(VLOOKUP($D1365,CoRAP_update!$A$5:$O$376,15,FALSE)="",NA(),VLOOKUP($D1365,CoRAP_update!$A$5:$O$376,15,FALSE)),IF(VLOOKUP($A1365,CoRAP_update!$D$5:$O$376,12,FALSE)="",NA(),VLOOKUP($A1365,CoRAP_update!$D$5:$O$376,12,FALSE))),IF(VLOOKUP($C1365,CoRAP_update!$C$5:$O$376,13,FALSE)="",NA(),VLOOKUP($C1365,CoRAP_update!$C$5:$O$376,13,FALSE)))</f>
        <v>#N/A</v>
      </c>
      <c r="S1365" s="144" t="e">
        <f>IF($C1365="-",IF($A1365="-",VLOOKUP($D1365,CoRAP_update!$A$5:$J$376,MATCH(Sammanfattning!S$1,CoRAP_update!$A$4:$J$4,0),FALSE),VLOOKUP($A1365,CoRAP_update!$D$5:$J$376,MATCH(Sammanfattning!S$1,CoRAP_update!$D$4:$J$4,0),FALSE)),VLOOKUP($C1365,CoRAP_update!$C$5:$J$376,MATCH(Sammanfattning!S$1,CoRAP_update!$C$4:$J$4,0),FALSE))</f>
        <v>#N/A</v>
      </c>
      <c r="T1365" s="76" t="str">
        <f>IF($A1365="-",VLOOKUP($D1365,EDC_update!$C$2:$F$450,4,FALSE),VLOOKUP($A1365,EDC_update!$B$2:$F$450,5,FALSE))</f>
        <v>CAT2</v>
      </c>
      <c r="V1365" s="78">
        <f>IF(IFERROR(SEARCH("PBT",P1365),99)=99,IF(IFERROR(SEARCH("suspected PBT",S1365),99)=99,IF(IFERROR(SEARCH("concluded to be PBT",K1365),99)=99,IF(IFERROR(SEARCH("PBT",S1365),99)=99,IF(IFERROR(SEARCH("PBT cand",L1365),99)=99,IF(IFERROR(SEARCH("PBT",L1365),99)=99,IF(IFERROR(SEARCH("persistent, bioackumulative and toxic properties",K1365),99)=99,0,Scoring!$E$3),Scoring!$E$3),Scoring!$E$7),Scoring!$E$3),Scoring!$E$5),Scoring!$E$6),Scoring!$E$3)</f>
        <v>0</v>
      </c>
      <c r="W1365" s="78">
        <f>IF(IFERROR(SEARCH("vPvB",P1365),99)=99,IF(IFERROR(SEARCH("suspected pbt/vPvB",S1365),99)=99,IF(IFERROR(SEARCH("vPvB",S1365),99)=99,IF(IFERROR(SEARCH("concluded to be a vPvB",S1365),99)=99,IF(IFERROR(SEARCH("identified as vPvB",K1365),99)=99,IF(IFERROR(SEARCH("concluded to be a vPvB",K1365),99)=99,IF(IFERROR(SEARCH("concluded to be both pbt and vPvB",S1365),99)=99,IF(IFERROR(SEARCH("concluded to be both pbt and vPvB",K1365),99)=99,0,Scoring!$E$5),Scoring!$E$5),Scoring!$E$5),Scoring!$E$5),Scoring!$E$5),Scoring!$E$4),Scoring!$E$6),Scoring!$E$4)</f>
        <v>0</v>
      </c>
      <c r="X1365" s="78">
        <f>IF(IFERROR(SEARCH("H410",N1365),99)=99,IF(IFERROR(SEARCH("H410",O1365),99)=99,IF(IFERROR(SEARCH("H410",Q1365),99)=99,IF(IFERROR(SEARCH("H410",M1365),99)=99,IF(IFERROR(SEARCH("H410",R1365),99)=99,IF(IFERROR(SEARCH("H411",N1365),99)=99,IF(IFERROR(SEARCH("H411",O1365),99)=99,IF(IFERROR(SEARCH("H411",Q1365),99)=99,IF(IFERROR(SEARCH("H411",M1365),99)=99,IF(IFERROR(SEARCH("H411",R1365),99)=99,IF(IFERROR(SEARCH("H413",N1365),99)=99,IF(IFERROR(SEARCH("H413",O1365),99)=99,IF(IFERROR(SEARCH("H413",Q1365),99)=99,IF(IFERROR(SEARCH("H413",M1365),99)=99,IF(IFERROR(SEARCH("H413",R1365),99)=99,IF(IFERROR(SEARCH("H412",N1365),99)=99,IF(IFERROR(SEARCH("H412",O1365),99)=99,IF(IFERROR(SEARCH("H412",Q1365),99)=99,IF(IFERROR(SEARCH("H412",M1365),99)=99,IF(IFERROR(SEARCH("H412",R1365),99)=99,0,Scoring!$E$2),Scoring!$E$2),Scoring!$E$2),Scoring!$E$2),Scoring!$E$2),Scoring!$E$2),Scoring!$E$2),Scoring!$E$2),Scoring!$E$2),Scoring!$E$2),Scoring!$E$2),Scoring!$E$2),Scoring!$E$2),Scoring!$E$2),Scoring!$E$2),Scoring!$E$2),Scoring!$E$2),Scoring!$E$2),Scoring!$E$2),Scoring!$E$2)</f>
        <v>0</v>
      </c>
      <c r="Y1365" s="78">
        <f>IF(IFERROR(SEARCH("CMR",K1365),99)=99,IF(IFERROR(SEARCH("Suspected CMR",S1365),99)=99,IF(IFERROR(SEARCH("CMR",S1365),99)=99,0,Scoring!$E$8),Scoring!$E$9),Scoring!$E$8)</f>
        <v>0</v>
      </c>
      <c r="Z1365" s="78">
        <f>IF(IFERROR(SEARCH("H350",N1365),99)=99,IF(IFERROR(SEARCH("H350",O1365),99)=99,IF(IFERROR(SEARCH("H350",Q1365),99)=99,IF(IFERROR(SEARCH("H350",M1365),99)=99,IF(IFERROR(SEARCH("H350",R1365),99)=99,IF(IFERROR(SEARCH("H351",N1365),99)=99,IF(IFERROR(SEARCH("H351",O1365),99)=99,IF(IFERROR(SEARCH("H351",Q1365),99)=99,IF(IFERROR(SEARCH("H351",M1365),99)=99,IF(IFERROR(SEARCH("H351",R1365),99)=99,IF(IFERROR(SEARCH("carcinogenic",P1365),99)=99,IF(IFERROR(SEARCH("suspected carcinogenic",S1365),99)=99,0,Scoring!$E$12),Scoring!$E$11),Scoring!$E$10),Scoring!$E$10),Scoring!$E$10),Scoring!$E$10),Scoring!$E$10),Scoring!$E$10),Scoring!$E$10),Scoring!$E$10),Scoring!$E$10),Scoring!$E$10)</f>
        <v>0</v>
      </c>
      <c r="AA1365" s="78">
        <f>IF(IFERROR(SEARCH("H340",N1365),99)=99,IF(IFERROR(SEARCH("H340",O1365),99)=99,IF(IFERROR(SEARCH("H340",Q1365),99)=99,IF(IFERROR(SEARCH("H340",M1365),99)=99,IF(IFERROR(SEARCH("H340",R1365),99)=99,IF(IFERROR(SEARCH("H341",N1365),99)=99,IF(IFERROR(SEARCH("H341",O1365),99)=99,IF(IFERROR(SEARCH("H341",Q1365),99)=99,IF(IFERROR(SEARCH("H341",M1365),99)=99,IF(IFERROR(SEARCH("H341",R1365),99)=99,IF(IFERROR(SEARCH("mutagenic",P1365),99)=99,IF(IFERROR(SEARCH("suspected mutagenic",S1365),99)=99,0,Scoring!$E$15),Scoring!$E$14),Scoring!$E$13),Scoring!$E$13),Scoring!$E$13),Scoring!$E$13),Scoring!$E$13),Scoring!$E$13),Scoring!$E$13),Scoring!$E$13),Scoring!$E$13),Scoring!$E$13)</f>
        <v>0</v>
      </c>
      <c r="AB1365" s="78">
        <f>IF(IFERROR(SEARCH("H360",N1365),99)=99,IF(IFERROR(SEARCH("H360",O1365),99)=99,IF(IFERROR(SEARCH("H360",Q1365),99)=99,IF(IFERROR(SEARCH("H360",M1365),99)=99,IF(IFERROR(SEARCH("H360",R1365),99)=99,IF(IFERROR(SEARCH("H361",N1365),99)=99,IF(IFERROR(SEARCH("H361",O1365),99)=99,IF(IFERROR(SEARCH("H361",Q1365),99)=99,IF(IFERROR(SEARCH("H361",M1365),99)=99,IF(IFERROR(SEARCH("H361",R1365),99)=99,IF(IFERROR(SEARCH("reproduction",P1365),99)=99,IF(IFERROR(SEARCH("suspected reprotoxic",S1365),99)=99,IF(IFERROR(SEARCH("reprotoxic",S1365),99)=99,IF(IFERROR(SEARCH("reprotoxic",K1365),99)=99,0,Scoring!$E$18),Scoring!$E$18),Scoring!$E$19),Scoring!$E$17),Scoring!$E$16),Scoring!$E$16),Scoring!$E$16),Scoring!$E$16),Scoring!$E$16),Scoring!$E$16),Scoring!$E$16),Scoring!$E$16),Scoring!$E$16),Scoring!$E$16)</f>
        <v>0</v>
      </c>
      <c r="AC1365" s="78">
        <f>IF(IFERROR(SEARCH("57f",L1365),99)=99,IF(IFERROR(SEARCH("57(f)",P1365),99)=99,0,Scoring!$E$20),Scoring!$E$20)</f>
        <v>0</v>
      </c>
      <c r="AD1365" s="78">
        <f>IF(IFERROR(SEARCH("CAT1",T1365),99)=99,IF(IFERROR(SEARCH("CAT2",T1365),99)=99,IF(IFERROR(SEARCH("CAT3",T1365),99)=99,IF(IFERROR(SEARCH("concluded to be endocrine",K1365),99)=99,IF(IFERROR(SEARCH("categorised as endocrine",K1365),99)=99,IF(IFERROR(SEARCH("endocrine disrupting",P1365),99)=99,IF(IFERROR(SEARCH("endocrine disrupting",K1365),99)=99,IF(IFERROR(SEARCH("suspected endocrine",S1365),99)=99,IF(IFERROR(SEARCH("potential endocrine",S1365),99)=99,0,Scoring!$E$25),Scoring!$E$25),Scoring!$E$24),Scoring!$E$24),Scoring!$E$24),Scoring!$E$24),Scoring!$E$23),Scoring!$E$22),Scoring!$E$21)</f>
        <v>0.5</v>
      </c>
      <c r="AE1365" s="78">
        <f>IF(IFERROR(SEARCH("suspected sensitiser",S1365),99)=99,IF(IFERROR(SEARCH("sensitiser",S1365),99)=99,IF(IFERROR(SEARCH("other hazard based concern",S1365),99)=99,0,Scoring!$E$28),Scoring!$E$26),Scoring!$E$27)</f>
        <v>0</v>
      </c>
      <c r="AF1365" s="78">
        <f>IF(IFERROR(M1365,1)=1,IF(IFERROR(N1365,1)=1,IF(IFERROR(O1365,1)=1,IF(IFERROR(Q1365,1)=1,IF(IFERROR(R1365,1)=1,IF(IFERROR(T1365,1)=1,IF(IFERROR(K1365,1)=1,IF(IFERROR(P1365,1)=1,IF(IFERROR(S1365,1)=1,Scoring!$E$29,0),0),0),0),0),0),0),0),0)</f>
        <v>0</v>
      </c>
      <c r="AG1365" s="78">
        <f t="shared" si="92"/>
        <v>0.5</v>
      </c>
      <c r="AI1365" s="93"/>
      <c r="AJ1365" s="94"/>
      <c r="AK1365" s="76"/>
      <c r="AL1365" s="75"/>
      <c r="AN1365" s="79"/>
      <c r="AO1365" s="79"/>
      <c r="AP1365" s="79"/>
      <c r="AQ1365" s="79"/>
      <c r="AR1365" s="79"/>
      <c r="AS1365" s="78"/>
      <c r="AU1365" s="79">
        <f>IF(IFERROR(F1365,99)=99,IF(IFERROR(G1365,99)=99,IF(IFERROR(H1365,99)=99,IF(IFERROR(I1365,99)=99,IF(IFERROR(E1365,99)=99,IF(IFERROR(J1365,99)=99,0,Scoring!$B$7),Scoring!$B$3),Scoring!$B$2),Scoring!$B$6),Scoring!$B$5),Scoring!$B$4)</f>
        <v>0.3</v>
      </c>
      <c r="AV1365" s="78">
        <f t="shared" si="93"/>
        <v>0.15</v>
      </c>
      <c r="AW1365" s="78"/>
      <c r="AX1365" s="66"/>
      <c r="AY1365" s="78"/>
      <c r="AZ1365" s="76"/>
      <c r="BA1365" s="76"/>
      <c r="BB1365" s="76"/>
    </row>
    <row r="1366" spans="1:54" x14ac:dyDescent="0.25">
      <c r="A1366" s="77" t="s">
        <v>4711</v>
      </c>
      <c r="B1366" s="76" t="str">
        <f>C1366</f>
        <v>204-112-2</v>
      </c>
      <c r="C1366" s="77" t="s">
        <v>418</v>
      </c>
      <c r="D1366" s="77" t="s">
        <v>419</v>
      </c>
      <c r="E1366" s="76" t="str">
        <f>IF(C1366="-",IF(A1366="-",VLOOKUP(D1366,'sin-list 180320_update'!$C$2:$C$835,1,FALSE),VLOOKUP(A1366,'sin-list 180320_update'!$A$2:$A$835,1,FALSE)),VLOOKUP(C1366,'sin-list 180320_update'!$B$2:$B$835,1,FALSE))</f>
        <v>204-112-2</v>
      </c>
      <c r="F1366" s="76" t="e">
        <f>IF($C1366="-",IF($A1366="-",VLOOKUP($D1366,'REACH Bilaga XVII_update'!$A$5:$A$131,1,FALSE),VLOOKUP($A1366,'REACH Bilaga XVII_update'!$C$5:$C$131,1,FALSE)),VLOOKUP($C1366,'REACH Bilaga XVII_update'!$B$5:$B$131,1,FALSE))</f>
        <v>#N/A</v>
      </c>
      <c r="G1366" s="76" t="e">
        <f>IF($C1366="-",IF($A1366="-",VLOOKUP($D1366,' REACH Bilaga 59_update'!$A$5:$A$210,1,FALSE),VLOOKUP($A1366,' REACH Bilaga 59_update'!$D$5:$D$210,1,FALSE)),VLOOKUP($C1366,' REACH Bilaga 59_update'!$C$5:$C$210,1,FALSE))</f>
        <v>#N/A</v>
      </c>
      <c r="H1366" s="76" t="e">
        <f>IF($C1366="-",IF($A1366="-",VLOOKUP($D1366,'REACH Bilaga XIV_update'!$A$5:$A$110,1,FALSE),VLOOKUP($A1366,'REACH Bilaga XIV_update'!$D$5:$D$110,1,FALSE)),VLOOKUP($C1366,'REACH Bilaga XIV_update'!$C$5:$C$110,1,FALSE))</f>
        <v>#N/A</v>
      </c>
      <c r="I1366" s="76" t="str">
        <f>IF($C1366="-",IF($A1366="-",VLOOKUP($D1366,CoRAP_update!$A$5:$A$376,1,FALSE),VLOOKUP($A1366,CoRAP_update!$D$5:$D$376,1,FALSE)),VLOOKUP($C1366,CoRAP_update!$C$5:$C$376,1,FALSE))</f>
        <v>204-112-2</v>
      </c>
      <c r="J1366" s="76" t="e">
        <f>IF($C1366="-",IF($A1366="-",VLOOKUP($D1366,EDC_update!$C$2:$C$450,1,FALSE),VLOOKUP($A1366,EDC_update!$B$2:$B$450,1,FALSE)),VLOOKUP($C1366,EDC_update!$L$2:$L$450,1,FALSE))</f>
        <v>#N/A</v>
      </c>
      <c r="K1366" s="76" t="str">
        <f>IF($C1366="-",IF($A1366="-",IF(VLOOKUP($D1366,'sin-list 180320_update'!$C$2:$S$835,3,FALSE)="",NA(),VLOOKUP($D1366,'sin-list 180320_update'!$C$2:$S$835,3,FALSE)),IF(VLOOKUP($A1366,'sin-list 180320_update'!$A$2:$S$835,5,FALSE)="",NA(),VLOOKUP($A1366,'sin-list 180320_update'!$A$2:$S$835,5,FALSE))),IF(VLOOKUP($C1366,'sin-list 180320_update'!$B$2:$S$835,4,FALSE)="",NA(),VLOOKUP($C1366,'sin-list 180320_update'!$B$2:$S$835,4,FALSE)))</f>
        <v>This substance has endocrine disruting properties. Exposure through dust in humans has been associated with decreased sperm concentrations. Studies in fish show altered levels of estradiol and testosterone, increased levels of vitellogenin and impaired re</v>
      </c>
      <c r="L1366" s="76" t="str">
        <f>IF($C1366="-",IF($A1366="-",VLOOKUP($D1366,'sin-list 180320_update'!$C$2:$S$835,6,FALSE),VLOOKUP($A1366,'sin-list 180320_update'!$A$2:$S$835,8,FALSE)),VLOOKUP($C1366,'sin-list 180320_update'!$B$2:$S$835,7,FALSE))</f>
        <v>Official classification missing</v>
      </c>
      <c r="M1366" s="76" t="e">
        <f>IF($C1366="-",IF($A1366="-",IF(VLOOKUP($D1366,'sin-list 180320_update'!$C$2:$S$835,8,FALSE)="",NA(),VLOOKUP($D1366,'sin-list 180320_update'!$C$2:$S$835,8,FALSE)),IF(VLOOKUP($A1366,'sin-list 180320_update'!$A$2:$S$835,10,FALSE)="",NA(),VLOOKUP($A1366,'sin-list 180320_update'!$A$2:$S$835,10,FALSE))),IF(VLOOKUP($C1366,'sin-list 180320_update'!$B$2:$S$835,9,FALSE)="",NA(),VLOOKUP($C1366,'sin-list 180320_update'!$B$2:$S$835,9,FALSE)))</f>
        <v>#N/A</v>
      </c>
      <c r="N1366" s="76" t="e">
        <f>IF($C1366="-",IF($A1366="-",IF(VLOOKUP($D1366,'REACH Bilaga XVII_update'!$A$5:$E$131,4,FALSE)="",NA(),VLOOKUP($D1366,'REACH Bilaga XVII_update'!$A$5:$E$131,4,FALSE)),IF(VLOOKUP($A1366,'REACH Bilaga XVII_update'!$C$5:$D$131,2,FALSE)="",NA(),VLOOKUP($A1366,'REACH Bilaga XVII_update'!$C$5:$D$131,2,FALSE))),IF(VLOOKUP($C1366,'REACH Bilaga XVII_update'!$B$5:$D$131,3,FALSE)="",NA(),VLOOKUP($C1366,'REACH Bilaga XVII_update'!$B$5:$D$131,3,FALSE)))</f>
        <v>#N/A</v>
      </c>
      <c r="O1366" s="76" t="e">
        <f>IF($C1366="-",IF($A1366="-",IF(VLOOKUP($D1366,' REACH Bilaga 59_update'!$A$5:$E$210,5,FALSE)="",NA(),VLOOKUP($D1366,' REACH Bilaga 59_update'!$A$5:$E$210,5,FALSE)),IF(VLOOKUP($A1366,' REACH Bilaga 59_update'!$D$5:$E$210,2,FALSE)="",NA(),VLOOKUP($A1366,' REACH Bilaga 59_update'!$D$5:$E$210,2,FALSE))),IF(VLOOKUP($C1366,' REACH Bilaga 59_update'!$C$5:$E$210,3,FALSE)="",NA(),VLOOKUP($C1366,' REACH Bilaga 59_update'!$C$5:$E$210,3,FALSE)))</f>
        <v>#N/A</v>
      </c>
      <c r="P1366" s="76" t="e">
        <f>IF(C1366="-",IF(A1366="-",IFERROR(VLOOKUP($D1366,' REACH Bilaga 59_update'!$A$5:$F$210,MATCH(Sammanfattning!P$1,' REACH Bilaga 59_update'!$A$4:$F$4,0),FALSE),VLOOKUP($D1366,'REACH Bilaga XIV_update'!$A$4:$H$110,MATCH(Sammanfattning!P$1,'REACH Bilaga XIV_update'!$A$4:$H$4,0),FALSE)),IFERROR(VLOOKUP($A1366,' REACH Bilaga 59_update'!$D$5:$F$210,MATCH(Sammanfattning!P$1,' REACH Bilaga 59_update'!$D$4:$F$4,0),FALSE),VLOOKUP($A1366,'REACH Bilaga XIV_update'!$D$4:$H$110,MATCH(Sammanfattning!P$1,'REACH Bilaga XIV_update'!$D$4:$H$4,0),FALSE))),IFERROR(VLOOKUP($C1366,' REACH Bilaga 59_update'!$C$5:$F$210,MATCH(Sammanfattning!P$1,' REACH Bilaga 59_update'!$C$4:$F$4,0),FALSE),VLOOKUP($C1366,'REACH Bilaga XIV_update'!$C$4:$H$110,MATCH(Sammanfattning!P$1,'REACH Bilaga XIV_update'!$C$4:$H$4,0),FALSE)))</f>
        <v>#N/A</v>
      </c>
      <c r="Q1366" s="76" t="e">
        <f>IF($C1366="-",IF($A1366="-",IF(VLOOKUP($D1366,'REACH Bilaga XIV_update'!$A$5:$I$110,9,FALSE)="",NA(),VLOOKUP($D1366,'REACH Bilaga XIV_update'!$A$5:$I$110,9,FALSE)),IF(VLOOKUP($A1366,'REACH Bilaga XIV_update'!$D$5:$I$110,6,FALSE)="",NA(),VLOOKUP($A1366,'REACH Bilaga XIV_update'!$D$5:$I$110,6,FALSE))),IF(VLOOKUP($C1366,'REACH Bilaga XIV_update'!$C$5:$I$110,7,FALSE)="",NA(),VLOOKUP($C1366,'REACH Bilaga XIV_update'!$C$5:$I$110,7,FALSE)))</f>
        <v>#N/A</v>
      </c>
      <c r="R1366" s="76" t="e">
        <f>IF($C1366="-",IF($A1366="-",IF(VLOOKUP($D1366,CoRAP_update!$A$5:$O$376,15,FALSE)="",NA(),VLOOKUP($D1366,CoRAP_update!$A$5:$O$376,15,FALSE)),IF(VLOOKUP($A1366,CoRAP_update!$D$5:$O$376,12,FALSE)="",NA(),VLOOKUP($A1366,CoRAP_update!$D$5:$O$376,12,FALSE))),IF(VLOOKUP($C1366,CoRAP_update!$C$5:$O$376,13,FALSE)="",NA(),VLOOKUP($C1366,CoRAP_update!$C$5:$O$376,13,FALSE)))</f>
        <v>#N/A</v>
      </c>
      <c r="S1366" s="144" t="str">
        <f>IF($C1366="-",IF($A1366="-",VLOOKUP($D1366,CoRAP_update!$A$5:$J$376,MATCH(Sammanfattning!S$1,CoRAP_update!$A$4:$J$4,0),FALSE),VLOOKUP($A1366,CoRAP_update!$D$5:$J$376,MATCH(Sammanfattning!S$1,CoRAP_update!$D$4:$J$4,0),FALSE)),VLOOKUP($C1366,CoRAP_update!$C$5:$J$376,MATCH(Sammanfattning!S$1,CoRAP_update!$C$4:$J$4,0),FALSE))</f>
        <v>Potential endocrine disruptor#Consumer use#High (aggregated) tonnage#Wide dispersive use</v>
      </c>
      <c r="T1366" s="76" t="e">
        <f>IF($A1366="-",VLOOKUP($D1366,EDC_update!$C$2:$F$450,4,FALSE),VLOOKUP($A1366,EDC_update!$B$2:$F$450,5,FALSE))</f>
        <v>#N/A</v>
      </c>
      <c r="V1366" s="78">
        <f>IF(IFERROR(SEARCH("PBT",P1366),99)=99,IF(IFERROR(SEARCH("suspected PBT",S1366),99)=99,IF(IFERROR(SEARCH("concluded to be PBT",K1366),99)=99,IF(IFERROR(SEARCH("PBT",S1366),99)=99,IF(IFERROR(SEARCH("PBT cand",L1366),99)=99,IF(IFERROR(SEARCH("PBT",L1366),99)=99,IF(IFERROR(SEARCH("persistent, bioackumulative and toxic properties",K1366),99)=99,0,Scoring!$E$3),Scoring!$E$3),Scoring!$E$7),Scoring!$E$3),Scoring!$E$5),Scoring!$E$6),Scoring!$E$3)</f>
        <v>0</v>
      </c>
      <c r="W1366" s="78">
        <f>IF(IFERROR(SEARCH("vPvB",P1366),99)=99,IF(IFERROR(SEARCH("suspected pbt/vPvB",S1366),99)=99,IF(IFERROR(SEARCH("vPvB",S1366),99)=99,IF(IFERROR(SEARCH("concluded to be a vPvB",S1366),99)=99,IF(IFERROR(SEARCH("identified as vPvB",K1366),99)=99,IF(IFERROR(SEARCH("concluded to be a vPvB",K1366),99)=99,IF(IFERROR(SEARCH("concluded to be both pbt and vPvB",S1366),99)=99,IF(IFERROR(SEARCH("concluded to be both pbt and vPvB",K1366),99)=99,0,Scoring!$E$5),Scoring!$E$5),Scoring!$E$5),Scoring!$E$5),Scoring!$E$5),Scoring!$E$4),Scoring!$E$6),Scoring!$E$4)</f>
        <v>0</v>
      </c>
      <c r="X1366" s="78">
        <f>IF(IFERROR(SEARCH("H410",N1366),99)=99,IF(IFERROR(SEARCH("H410",O1366),99)=99,IF(IFERROR(SEARCH("H410",Q1366),99)=99,IF(IFERROR(SEARCH("H410",M1366),99)=99,IF(IFERROR(SEARCH("H410",R1366),99)=99,IF(IFERROR(SEARCH("H411",N1366),99)=99,IF(IFERROR(SEARCH("H411",O1366),99)=99,IF(IFERROR(SEARCH("H411",Q1366),99)=99,IF(IFERROR(SEARCH("H411",M1366),99)=99,IF(IFERROR(SEARCH("H411",R1366),99)=99,IF(IFERROR(SEARCH("H413",N1366),99)=99,IF(IFERROR(SEARCH("H413",O1366),99)=99,IF(IFERROR(SEARCH("H413",Q1366),99)=99,IF(IFERROR(SEARCH("H413",M1366),99)=99,IF(IFERROR(SEARCH("H413",R1366),99)=99,IF(IFERROR(SEARCH("H412",N1366),99)=99,IF(IFERROR(SEARCH("H412",O1366),99)=99,IF(IFERROR(SEARCH("H412",Q1366),99)=99,IF(IFERROR(SEARCH("H412",M1366),99)=99,IF(IFERROR(SEARCH("H412",R1366),99)=99,0,Scoring!$E$2),Scoring!$E$2),Scoring!$E$2),Scoring!$E$2),Scoring!$E$2),Scoring!$E$2),Scoring!$E$2),Scoring!$E$2),Scoring!$E$2),Scoring!$E$2),Scoring!$E$2),Scoring!$E$2),Scoring!$E$2),Scoring!$E$2),Scoring!$E$2),Scoring!$E$2),Scoring!$E$2),Scoring!$E$2),Scoring!$E$2),Scoring!$E$2)</f>
        <v>0</v>
      </c>
      <c r="Y1366" s="78">
        <f>IF(IFERROR(SEARCH("CMR",K1366),99)=99,IF(IFERROR(SEARCH("Suspected CMR",S1366),99)=99,IF(IFERROR(SEARCH("CMR",S1366),99)=99,0,Scoring!$E$8),Scoring!$E$9),Scoring!$E$8)</f>
        <v>0</v>
      </c>
      <c r="Z1366" s="78">
        <f>IF(IFERROR(SEARCH("H350",N1366),99)=99,IF(IFERROR(SEARCH("H350",O1366),99)=99,IF(IFERROR(SEARCH("H350",Q1366),99)=99,IF(IFERROR(SEARCH("H350",M1366),99)=99,IF(IFERROR(SEARCH("H350",R1366),99)=99,IF(IFERROR(SEARCH("H351",N1366),99)=99,IF(IFERROR(SEARCH("H351",O1366),99)=99,IF(IFERROR(SEARCH("H351",Q1366),99)=99,IF(IFERROR(SEARCH("H351",M1366),99)=99,IF(IFERROR(SEARCH("H351",R1366),99)=99,IF(IFERROR(SEARCH("carcinogenic",P1366),99)=99,IF(IFERROR(SEARCH("suspected carcinogenic",S1366),99)=99,0,Scoring!$E$12),Scoring!$E$11),Scoring!$E$10),Scoring!$E$10),Scoring!$E$10),Scoring!$E$10),Scoring!$E$10),Scoring!$E$10),Scoring!$E$10),Scoring!$E$10),Scoring!$E$10),Scoring!$E$10)</f>
        <v>0</v>
      </c>
      <c r="AA1366" s="78">
        <f>IF(IFERROR(SEARCH("H340",N1366),99)=99,IF(IFERROR(SEARCH("H340",O1366),99)=99,IF(IFERROR(SEARCH("H340",Q1366),99)=99,IF(IFERROR(SEARCH("H340",M1366),99)=99,IF(IFERROR(SEARCH("H340",R1366),99)=99,IF(IFERROR(SEARCH("H341",N1366),99)=99,IF(IFERROR(SEARCH("H341",O1366),99)=99,IF(IFERROR(SEARCH("H341",Q1366),99)=99,IF(IFERROR(SEARCH("H341",M1366),99)=99,IF(IFERROR(SEARCH("H341",R1366),99)=99,IF(IFERROR(SEARCH("mutagenic",P1366),99)=99,IF(IFERROR(SEARCH("suspected mutagenic",S1366),99)=99,0,Scoring!$E$15),Scoring!$E$14),Scoring!$E$13),Scoring!$E$13),Scoring!$E$13),Scoring!$E$13),Scoring!$E$13),Scoring!$E$13),Scoring!$E$13),Scoring!$E$13),Scoring!$E$13),Scoring!$E$13)</f>
        <v>0</v>
      </c>
      <c r="AB1366" s="78">
        <f>IF(IFERROR(SEARCH("H360",N1366),99)=99,IF(IFERROR(SEARCH("H360",O1366),99)=99,IF(IFERROR(SEARCH("H360",Q1366),99)=99,IF(IFERROR(SEARCH("H360",M1366),99)=99,IF(IFERROR(SEARCH("H360",R1366),99)=99,IF(IFERROR(SEARCH("H361",N1366),99)=99,IF(IFERROR(SEARCH("H361",O1366),99)=99,IF(IFERROR(SEARCH("H361",Q1366),99)=99,IF(IFERROR(SEARCH("H361",M1366),99)=99,IF(IFERROR(SEARCH("H361",R1366),99)=99,IF(IFERROR(SEARCH("reproduction",P1366),99)=99,IF(IFERROR(SEARCH("suspected reprotoxic",S1366),99)=99,IF(IFERROR(SEARCH("reprotoxic",S1366),99)=99,IF(IFERROR(SEARCH("reprotoxic",K1366),99)=99,0,Scoring!$E$18),Scoring!$E$18),Scoring!$E$19),Scoring!$E$17),Scoring!$E$16),Scoring!$E$16),Scoring!$E$16),Scoring!$E$16),Scoring!$E$16),Scoring!$E$16),Scoring!$E$16),Scoring!$E$16),Scoring!$E$16),Scoring!$E$16)</f>
        <v>0</v>
      </c>
      <c r="AC1366" s="78">
        <f>IF(IFERROR(SEARCH("57f",L1366),99)=99,IF(IFERROR(SEARCH("57(f)",P1366),99)=99,0,Scoring!$E$20),Scoring!$E$20)</f>
        <v>0</v>
      </c>
      <c r="AD1366" s="78">
        <f>IF(IFERROR(SEARCH("CAT1",T1366),99)=99,IF(IFERROR(SEARCH("CAT2",T1366),99)=99,IF(IFERROR(SEARCH("CAT3",T1366),99)=99,IF(IFERROR(SEARCH("concluded to be endocrine",K1366),99)=99,IF(IFERROR(SEARCH("categorised as endocrine",K1366),99)=99,IF(IFERROR(SEARCH("endocrine disrupting",P1366),99)=99,IF(IFERROR(SEARCH("endocrine disrupting",K1366),99)=99,IF(IFERROR(SEARCH("suspected endocrine",S1366),99)=99,IF(IFERROR(SEARCH("potential endocrine",S1366),99)=99,0,Scoring!$E$25),Scoring!$E$25),Scoring!$E$24),Scoring!$E$24),Scoring!$E$24),Scoring!$E$24),Scoring!$E$23),Scoring!$E$22),Scoring!$E$21)</f>
        <v>0.5</v>
      </c>
      <c r="AE1366" s="78">
        <f>IF(IFERROR(SEARCH("suspected sensitiser",S1366),99)=99,IF(IFERROR(SEARCH("sensitiser",S1366),99)=99,IF(IFERROR(SEARCH("other hazard based concern",S1366),99)=99,0,Scoring!$E$28),Scoring!$E$26),Scoring!$E$27)</f>
        <v>0</v>
      </c>
      <c r="AF1366" s="78">
        <f>IF(IFERROR(M1366,1)=1,IF(IFERROR(N1366,1)=1,IF(IFERROR(O1366,1)=1,IF(IFERROR(Q1366,1)=1,IF(IFERROR(R1366,1)=1,IF(IFERROR(T1366,1)=1,IF(IFERROR(K1366,1)=1,IF(IFERROR(P1366,1)=1,IF(IFERROR(S1366,1)=1,Scoring!$E$29,0),0),0),0),0),0),0),0),0)</f>
        <v>0</v>
      </c>
      <c r="AG1366" s="78">
        <f t="shared" si="92"/>
        <v>0.5</v>
      </c>
      <c r="AI1366" s="93"/>
      <c r="AJ1366" s="94"/>
      <c r="AK1366" s="76"/>
      <c r="AL1366" s="75"/>
      <c r="AN1366" s="79"/>
      <c r="AO1366" s="79"/>
      <c r="AP1366" s="79"/>
      <c r="AQ1366" s="79"/>
      <c r="AR1366" s="79"/>
      <c r="AS1366" s="78"/>
      <c r="AU1366" s="79">
        <f>IF(IFERROR(F1366,99)=99,IF(IFERROR(G1366,99)=99,IF(IFERROR(H1366,99)=99,IF(IFERROR(I1366,99)=99,IF(IFERROR(E1366,99)=99,IF(IFERROR(J1366,99)=99,0,Scoring!$B$7),Scoring!$B$3),Scoring!$B$2),Scoring!$B$6),Scoring!$B$5),Scoring!$B$4)</f>
        <v>0.5</v>
      </c>
      <c r="AV1366" s="78">
        <f t="shared" si="93"/>
        <v>0.25</v>
      </c>
      <c r="AW1366" s="78"/>
      <c r="AX1366" s="66"/>
      <c r="AY1366" s="78"/>
      <c r="AZ1366" s="76"/>
      <c r="BA1366" s="76"/>
      <c r="BB1366" s="76"/>
    </row>
    <row r="1367" spans="1:54" x14ac:dyDescent="0.25">
      <c r="A1367" s="77" t="s">
        <v>4722</v>
      </c>
      <c r="B1367" s="76" t="str">
        <f>C1367</f>
        <v>204-262-9</v>
      </c>
      <c r="C1367" s="77" t="s">
        <v>4721</v>
      </c>
      <c r="D1367" s="77" t="s">
        <v>4720</v>
      </c>
      <c r="E1367" s="76" t="e">
        <f>IF(C1367="-",IF(A1367="-",VLOOKUP(D1367,'sin-list 180320_update'!$C$2:$C$835,1,FALSE),VLOOKUP(A1367,'sin-list 180320_update'!$A$2:$A$835,1,FALSE)),VLOOKUP(C1367,'sin-list 180320_update'!$B$2:$B$835,1,FALSE))</f>
        <v>#N/A</v>
      </c>
      <c r="F1367" s="76" t="e">
        <f>IF($C1367="-",IF($A1367="-",VLOOKUP($D1367,'REACH Bilaga XVII_update'!$A$5:$A$131,1,FALSE),VLOOKUP($A1367,'REACH Bilaga XVII_update'!$C$5:$C$131,1,FALSE)),VLOOKUP($C1367,'REACH Bilaga XVII_update'!$B$5:$B$131,1,FALSE))</f>
        <v>#N/A</v>
      </c>
      <c r="G1367" s="76" t="e">
        <f>IF($C1367="-",IF($A1367="-",VLOOKUP($D1367,' REACH Bilaga 59_update'!$A$5:$A$210,1,FALSE),VLOOKUP($A1367,' REACH Bilaga 59_update'!$D$5:$D$210,1,FALSE)),VLOOKUP($C1367,' REACH Bilaga 59_update'!$C$5:$C$210,1,FALSE))</f>
        <v>#N/A</v>
      </c>
      <c r="H1367" s="76" t="e">
        <f>IF($C1367="-",IF($A1367="-",VLOOKUP($D1367,'REACH Bilaga XIV_update'!$A$5:$A$110,1,FALSE),VLOOKUP($A1367,'REACH Bilaga XIV_update'!$D$5:$D$110,1,FALSE)),VLOOKUP($C1367,'REACH Bilaga XIV_update'!$C$5:$C$110,1,FALSE))</f>
        <v>#N/A</v>
      </c>
      <c r="I1367" s="76" t="str">
        <f>IF($C1367="-",IF($A1367="-",VLOOKUP($D1367,CoRAP_update!$A$5:$A$376,1,FALSE),VLOOKUP($A1367,CoRAP_update!$D$5:$D$376,1,FALSE)),VLOOKUP($C1367,CoRAP_update!$C$5:$C$376,1,FALSE))</f>
        <v>204-262-9</v>
      </c>
      <c r="J1367" s="76" t="e">
        <f>IF($C1367="-",IF($A1367="-",VLOOKUP($D1367,EDC_update!$C$2:$C$450,1,FALSE),VLOOKUP($A1367,EDC_update!$B$2:$B$450,1,FALSE)),VLOOKUP($C1367,EDC_update!$L$2:$L$450,1,FALSE))</f>
        <v>#N/A</v>
      </c>
      <c r="K1367" s="76" t="e">
        <f>IF($C1367="-",IF($A1367="-",IF(VLOOKUP($D1367,'sin-list 180320_update'!$C$2:$S$835,3,FALSE)="",NA(),VLOOKUP($D1367,'sin-list 180320_update'!$C$2:$S$835,3,FALSE)),IF(VLOOKUP($A1367,'sin-list 180320_update'!$A$2:$S$835,5,FALSE)="",NA(),VLOOKUP($A1367,'sin-list 180320_update'!$A$2:$S$835,5,FALSE))),IF(VLOOKUP($C1367,'sin-list 180320_update'!$B$2:$S$835,4,FALSE)="",NA(),VLOOKUP($C1367,'sin-list 180320_update'!$B$2:$S$835,4,FALSE)))</f>
        <v>#N/A</v>
      </c>
      <c r="L1367" s="76" t="e">
        <f>IF($C1367="-",IF($A1367="-",VLOOKUP($D1367,'sin-list 180320_update'!$C$2:$S$835,6,FALSE),VLOOKUP($A1367,'sin-list 180320_update'!$A$2:$S$835,8,FALSE)),VLOOKUP($C1367,'sin-list 180320_update'!$B$2:$S$835,7,FALSE))</f>
        <v>#N/A</v>
      </c>
      <c r="M1367" s="76" t="e">
        <f>IF($C1367="-",IF($A1367="-",IF(VLOOKUP($D1367,'sin-list 180320_update'!$C$2:$S$835,8,FALSE)="",NA(),VLOOKUP($D1367,'sin-list 180320_update'!$C$2:$S$835,8,FALSE)),IF(VLOOKUP($A1367,'sin-list 180320_update'!$A$2:$S$835,10,FALSE)="",NA(),VLOOKUP($A1367,'sin-list 180320_update'!$A$2:$S$835,10,FALSE))),IF(VLOOKUP($C1367,'sin-list 180320_update'!$B$2:$S$835,9,FALSE)="",NA(),VLOOKUP($C1367,'sin-list 180320_update'!$B$2:$S$835,9,FALSE)))</f>
        <v>#N/A</v>
      </c>
      <c r="N1367" s="76" t="e">
        <f>IF($C1367="-",IF($A1367="-",IF(VLOOKUP($D1367,'REACH Bilaga XVII_update'!$A$5:$E$131,4,FALSE)="",NA(),VLOOKUP($D1367,'REACH Bilaga XVII_update'!$A$5:$E$131,4,FALSE)),IF(VLOOKUP($A1367,'REACH Bilaga XVII_update'!$C$5:$D$131,2,FALSE)="",NA(),VLOOKUP($A1367,'REACH Bilaga XVII_update'!$C$5:$D$131,2,FALSE))),IF(VLOOKUP($C1367,'REACH Bilaga XVII_update'!$B$5:$D$131,3,FALSE)="",NA(),VLOOKUP($C1367,'REACH Bilaga XVII_update'!$B$5:$D$131,3,FALSE)))</f>
        <v>#N/A</v>
      </c>
      <c r="O1367" s="76" t="e">
        <f>IF($C1367="-",IF($A1367="-",IF(VLOOKUP($D1367,' REACH Bilaga 59_update'!$A$5:$E$210,5,FALSE)="",NA(),VLOOKUP($D1367,' REACH Bilaga 59_update'!$A$5:$E$210,5,FALSE)),IF(VLOOKUP($A1367,' REACH Bilaga 59_update'!$D$5:$E$210,2,FALSE)="",NA(),VLOOKUP($A1367,' REACH Bilaga 59_update'!$D$5:$E$210,2,FALSE))),IF(VLOOKUP($C1367,' REACH Bilaga 59_update'!$C$5:$E$210,3,FALSE)="",NA(),VLOOKUP($C1367,' REACH Bilaga 59_update'!$C$5:$E$210,3,FALSE)))</f>
        <v>#N/A</v>
      </c>
      <c r="P1367" s="76" t="e">
        <f>IF(C1367="-",IF(A1367="-",IFERROR(VLOOKUP($D1367,' REACH Bilaga 59_update'!$A$5:$F$210,MATCH(Sammanfattning!P$1,' REACH Bilaga 59_update'!$A$4:$F$4,0),FALSE),VLOOKUP($D1367,'REACH Bilaga XIV_update'!$A$4:$H$110,MATCH(Sammanfattning!P$1,'REACH Bilaga XIV_update'!$A$4:$H$4,0),FALSE)),IFERROR(VLOOKUP($A1367,' REACH Bilaga 59_update'!$D$5:$F$210,MATCH(Sammanfattning!P$1,' REACH Bilaga 59_update'!$D$4:$F$4,0),FALSE),VLOOKUP($A1367,'REACH Bilaga XIV_update'!$D$4:$H$110,MATCH(Sammanfattning!P$1,'REACH Bilaga XIV_update'!$D$4:$H$4,0),FALSE))),IFERROR(VLOOKUP($C1367,' REACH Bilaga 59_update'!$C$5:$F$210,MATCH(Sammanfattning!P$1,' REACH Bilaga 59_update'!$C$4:$F$4,0),FALSE),VLOOKUP($C1367,'REACH Bilaga XIV_update'!$C$4:$H$110,MATCH(Sammanfattning!P$1,'REACH Bilaga XIV_update'!$C$4:$H$4,0),FALSE)))</f>
        <v>#N/A</v>
      </c>
      <c r="Q1367" s="76" t="e">
        <f>IF($C1367="-",IF($A1367="-",IF(VLOOKUP($D1367,'REACH Bilaga XIV_update'!$A$5:$I$110,9,FALSE)="",NA(),VLOOKUP($D1367,'REACH Bilaga XIV_update'!$A$5:$I$110,9,FALSE)),IF(VLOOKUP($A1367,'REACH Bilaga XIV_update'!$D$5:$I$110,6,FALSE)="",NA(),VLOOKUP($A1367,'REACH Bilaga XIV_update'!$D$5:$I$110,6,FALSE))),IF(VLOOKUP($C1367,'REACH Bilaga XIV_update'!$C$5:$I$110,7,FALSE)="",NA(),VLOOKUP($C1367,'REACH Bilaga XIV_update'!$C$5:$I$110,7,FALSE)))</f>
        <v>#N/A</v>
      </c>
      <c r="R1367" s="76" t="e">
        <f>IF($C1367="-",IF($A1367="-",IF(VLOOKUP($D1367,CoRAP_update!$A$5:$O$376,15,FALSE)="",NA(),VLOOKUP($D1367,CoRAP_update!$A$5:$O$376,15,FALSE)),IF(VLOOKUP($A1367,CoRAP_update!$D$5:$O$376,12,FALSE)="",NA(),VLOOKUP($A1367,CoRAP_update!$D$5:$O$376,12,FALSE))),IF(VLOOKUP($C1367,CoRAP_update!$C$5:$O$376,13,FALSE)="",NA(),VLOOKUP($C1367,CoRAP_update!$C$5:$O$376,13,FALSE)))</f>
        <v>#N/A</v>
      </c>
      <c r="S1367" s="144" t="str">
        <f>IF($C1367="-",IF($A1367="-",VLOOKUP($D1367,CoRAP_update!$A$5:$J$376,MATCH(Sammanfattning!S$1,CoRAP_update!$A$4:$J$4,0),FALSE),VLOOKUP($A1367,CoRAP_update!$D$5:$J$376,MATCH(Sammanfattning!S$1,CoRAP_update!$D$4:$J$4,0),FALSE)),VLOOKUP($C1367,CoRAP_update!$C$5:$J$376,MATCH(Sammanfattning!S$1,CoRAP_update!$C$4:$J$4,0),FALSE))</f>
        <v>Potential endocrine disruptor</v>
      </c>
      <c r="T1367" s="76" t="e">
        <f>IF($A1367="-",VLOOKUP($D1367,EDC_update!$C$2:$F$450,4,FALSE),VLOOKUP($A1367,EDC_update!$B$2:$F$450,5,FALSE))</f>
        <v>#N/A</v>
      </c>
      <c r="V1367" s="78">
        <f>IF(IFERROR(SEARCH("PBT",P1367),99)=99,IF(IFERROR(SEARCH("suspected PBT",S1367),99)=99,IF(IFERROR(SEARCH("concluded to be PBT",K1367),99)=99,IF(IFERROR(SEARCH("PBT",S1367),99)=99,IF(IFERROR(SEARCH("PBT cand",L1367),99)=99,IF(IFERROR(SEARCH("PBT",L1367),99)=99,IF(IFERROR(SEARCH("persistent, bioackumulative and toxic properties",K1367),99)=99,0,Scoring!$E$3),Scoring!$E$3),Scoring!$E$7),Scoring!$E$3),Scoring!$E$5),Scoring!$E$6),Scoring!$E$3)</f>
        <v>0</v>
      </c>
      <c r="W1367" s="78">
        <f>IF(IFERROR(SEARCH("vPvB",P1367),99)=99,IF(IFERROR(SEARCH("suspected pbt/vPvB",S1367),99)=99,IF(IFERROR(SEARCH("vPvB",S1367),99)=99,IF(IFERROR(SEARCH("concluded to be a vPvB",S1367),99)=99,IF(IFERROR(SEARCH("identified as vPvB",K1367),99)=99,IF(IFERROR(SEARCH("concluded to be a vPvB",K1367),99)=99,IF(IFERROR(SEARCH("concluded to be both pbt and vPvB",S1367),99)=99,IF(IFERROR(SEARCH("concluded to be both pbt and vPvB",K1367),99)=99,0,Scoring!$E$5),Scoring!$E$5),Scoring!$E$5),Scoring!$E$5),Scoring!$E$5),Scoring!$E$4),Scoring!$E$6),Scoring!$E$4)</f>
        <v>0</v>
      </c>
      <c r="X1367" s="78">
        <f>IF(IFERROR(SEARCH("H410",N1367),99)=99,IF(IFERROR(SEARCH("H410",O1367),99)=99,IF(IFERROR(SEARCH("H410",Q1367),99)=99,IF(IFERROR(SEARCH("H410",M1367),99)=99,IF(IFERROR(SEARCH("H410",R1367),99)=99,IF(IFERROR(SEARCH("H411",N1367),99)=99,IF(IFERROR(SEARCH("H411",O1367),99)=99,IF(IFERROR(SEARCH("H411",Q1367),99)=99,IF(IFERROR(SEARCH("H411",M1367),99)=99,IF(IFERROR(SEARCH("H411",R1367),99)=99,IF(IFERROR(SEARCH("H413",N1367),99)=99,IF(IFERROR(SEARCH("H413",O1367),99)=99,IF(IFERROR(SEARCH("H413",Q1367),99)=99,IF(IFERROR(SEARCH("H413",M1367),99)=99,IF(IFERROR(SEARCH("H413",R1367),99)=99,IF(IFERROR(SEARCH("H412",N1367),99)=99,IF(IFERROR(SEARCH("H412",O1367),99)=99,IF(IFERROR(SEARCH("H412",Q1367),99)=99,IF(IFERROR(SEARCH("H412",M1367),99)=99,IF(IFERROR(SEARCH("H412",R1367),99)=99,0,Scoring!$E$2),Scoring!$E$2),Scoring!$E$2),Scoring!$E$2),Scoring!$E$2),Scoring!$E$2),Scoring!$E$2),Scoring!$E$2),Scoring!$E$2),Scoring!$E$2),Scoring!$E$2),Scoring!$E$2),Scoring!$E$2),Scoring!$E$2),Scoring!$E$2),Scoring!$E$2),Scoring!$E$2),Scoring!$E$2),Scoring!$E$2),Scoring!$E$2)</f>
        <v>0</v>
      </c>
      <c r="Y1367" s="78">
        <f>IF(IFERROR(SEARCH("CMR",K1367),99)=99,IF(IFERROR(SEARCH("Suspected CMR",S1367),99)=99,IF(IFERROR(SEARCH("CMR",S1367),99)=99,0,Scoring!$E$8),Scoring!$E$9),Scoring!$E$8)</f>
        <v>0</v>
      </c>
      <c r="Z1367" s="78">
        <f>IF(IFERROR(SEARCH("H350",N1367),99)=99,IF(IFERROR(SEARCH("H350",O1367),99)=99,IF(IFERROR(SEARCH("H350",Q1367),99)=99,IF(IFERROR(SEARCH("H350",M1367),99)=99,IF(IFERROR(SEARCH("H350",R1367),99)=99,IF(IFERROR(SEARCH("H351",N1367),99)=99,IF(IFERROR(SEARCH("H351",O1367),99)=99,IF(IFERROR(SEARCH("H351",Q1367),99)=99,IF(IFERROR(SEARCH("H351",M1367),99)=99,IF(IFERROR(SEARCH("H351",R1367),99)=99,IF(IFERROR(SEARCH("carcinogenic",P1367),99)=99,IF(IFERROR(SEARCH("suspected carcinogenic",S1367),99)=99,0,Scoring!$E$12),Scoring!$E$11),Scoring!$E$10),Scoring!$E$10),Scoring!$E$10),Scoring!$E$10),Scoring!$E$10),Scoring!$E$10),Scoring!$E$10),Scoring!$E$10),Scoring!$E$10),Scoring!$E$10)</f>
        <v>0</v>
      </c>
      <c r="AA1367" s="78">
        <f>IF(IFERROR(SEARCH("H340",N1367),99)=99,IF(IFERROR(SEARCH("H340",O1367),99)=99,IF(IFERROR(SEARCH("H340",Q1367),99)=99,IF(IFERROR(SEARCH("H340",M1367),99)=99,IF(IFERROR(SEARCH("H340",R1367),99)=99,IF(IFERROR(SEARCH("H341",N1367),99)=99,IF(IFERROR(SEARCH("H341",O1367),99)=99,IF(IFERROR(SEARCH("H341",Q1367),99)=99,IF(IFERROR(SEARCH("H341",M1367),99)=99,IF(IFERROR(SEARCH("H341",R1367),99)=99,IF(IFERROR(SEARCH("mutagenic",P1367),99)=99,IF(IFERROR(SEARCH("suspected mutagenic",S1367),99)=99,0,Scoring!$E$15),Scoring!$E$14),Scoring!$E$13),Scoring!$E$13),Scoring!$E$13),Scoring!$E$13),Scoring!$E$13),Scoring!$E$13),Scoring!$E$13),Scoring!$E$13),Scoring!$E$13),Scoring!$E$13)</f>
        <v>0</v>
      </c>
      <c r="AB1367" s="78">
        <f>IF(IFERROR(SEARCH("H360",N1367),99)=99,IF(IFERROR(SEARCH("H360",O1367),99)=99,IF(IFERROR(SEARCH("H360",Q1367),99)=99,IF(IFERROR(SEARCH("H360",M1367),99)=99,IF(IFERROR(SEARCH("H360",R1367),99)=99,IF(IFERROR(SEARCH("H361",N1367),99)=99,IF(IFERROR(SEARCH("H361",O1367),99)=99,IF(IFERROR(SEARCH("H361",Q1367),99)=99,IF(IFERROR(SEARCH("H361",M1367),99)=99,IF(IFERROR(SEARCH("H361",R1367),99)=99,IF(IFERROR(SEARCH("reproduction",P1367),99)=99,IF(IFERROR(SEARCH("suspected reprotoxic",S1367),99)=99,IF(IFERROR(SEARCH("reprotoxic",S1367),99)=99,IF(IFERROR(SEARCH("reprotoxic",K1367),99)=99,0,Scoring!$E$18),Scoring!$E$18),Scoring!$E$19),Scoring!$E$17),Scoring!$E$16),Scoring!$E$16),Scoring!$E$16),Scoring!$E$16),Scoring!$E$16),Scoring!$E$16),Scoring!$E$16),Scoring!$E$16),Scoring!$E$16),Scoring!$E$16)</f>
        <v>0</v>
      </c>
      <c r="AC1367" s="78">
        <f>IF(IFERROR(SEARCH("57f",L1367),99)=99,IF(IFERROR(SEARCH("57(f)",P1367),99)=99,0,Scoring!$E$20),Scoring!$E$20)</f>
        <v>0</v>
      </c>
      <c r="AD1367" s="78">
        <f>IF(IFERROR(SEARCH("CAT1",T1367),99)=99,IF(IFERROR(SEARCH("CAT2",T1367),99)=99,IF(IFERROR(SEARCH("CAT3",T1367),99)=99,IF(IFERROR(SEARCH("concluded to be endocrine",K1367),99)=99,IF(IFERROR(SEARCH("categorised as endocrine",K1367),99)=99,IF(IFERROR(SEARCH("endocrine disrupting",P1367),99)=99,IF(IFERROR(SEARCH("endocrine disrupting",K1367),99)=99,IF(IFERROR(SEARCH("suspected endocrine",S1367),99)=99,IF(IFERROR(SEARCH("potential endocrine",S1367),99)=99,0,Scoring!$E$25),Scoring!$E$25),Scoring!$E$24),Scoring!$E$24),Scoring!$E$24),Scoring!$E$24),Scoring!$E$23),Scoring!$E$22),Scoring!$E$21)</f>
        <v>0.5</v>
      </c>
      <c r="AE1367" s="78">
        <f>IF(IFERROR(SEARCH("suspected sensitiser",S1367),99)=99,IF(IFERROR(SEARCH("sensitiser",S1367),99)=99,IF(IFERROR(SEARCH("other hazard based concern",S1367),99)=99,0,Scoring!$E$28),Scoring!$E$26),Scoring!$E$27)</f>
        <v>0</v>
      </c>
      <c r="AF1367" s="78">
        <f>IF(IFERROR(M1367,1)=1,IF(IFERROR(N1367,1)=1,IF(IFERROR(O1367,1)=1,IF(IFERROR(Q1367,1)=1,IF(IFERROR(R1367,1)=1,IF(IFERROR(T1367,1)=1,IF(IFERROR(K1367,1)=1,IF(IFERROR(P1367,1)=1,IF(IFERROR(S1367,1)=1,Scoring!$E$29,0),0),0),0),0),0),0),0),0)</f>
        <v>0</v>
      </c>
      <c r="AG1367" s="78">
        <f t="shared" si="92"/>
        <v>0.5</v>
      </c>
      <c r="AI1367" s="93"/>
      <c r="AJ1367" s="94"/>
      <c r="AK1367" s="76"/>
      <c r="AL1367" s="75"/>
      <c r="AN1367" s="79"/>
      <c r="AO1367" s="79"/>
      <c r="AP1367" s="79"/>
      <c r="AQ1367" s="79"/>
      <c r="AR1367" s="79"/>
      <c r="AS1367" s="78"/>
      <c r="AU1367" s="79">
        <f>IF(IFERROR(F1367,99)=99,IF(IFERROR(G1367,99)=99,IF(IFERROR(H1367,99)=99,IF(IFERROR(I1367,99)=99,IF(IFERROR(E1367,99)=99,IF(IFERROR(J1367,99)=99,0,Scoring!$B$7),Scoring!$B$3),Scoring!$B$2),Scoring!$B$6),Scoring!$B$5),Scoring!$B$4)</f>
        <v>0.5</v>
      </c>
      <c r="AV1367" s="78">
        <f t="shared" si="93"/>
        <v>0.25</v>
      </c>
      <c r="AW1367" s="78"/>
      <c r="AX1367" s="66"/>
      <c r="AY1367" s="78"/>
      <c r="AZ1367" s="76"/>
      <c r="BA1367" s="76"/>
      <c r="BB1367" s="76"/>
    </row>
    <row r="1368" spans="1:54" x14ac:dyDescent="0.25">
      <c r="A1368" s="86" t="s">
        <v>6062</v>
      </c>
      <c r="B1368" s="87" t="s">
        <v>30</v>
      </c>
      <c r="C1368" s="87" t="s">
        <v>4726</v>
      </c>
      <c r="D1368" s="86" t="s">
        <v>30</v>
      </c>
      <c r="E1368" s="76" t="e">
        <f>IF(C1368="-",IF(A1368="-",VLOOKUP(D1368,'sin-list 180320_update'!$C$2:$C$835,1,FALSE),VLOOKUP(A1368,'sin-list 180320_update'!$A$2:$A$835,1,FALSE)),VLOOKUP(C1368,'sin-list 180320_update'!$B$2:$B$835,1,FALSE))</f>
        <v>#N/A</v>
      </c>
      <c r="F1368" s="76" t="e">
        <f>IF($C1368="-",IF($A1368="-",VLOOKUP($D1368,'REACH Bilaga XVII_update'!$A$5:$A$131,1,FALSE),VLOOKUP($A1368,'REACH Bilaga XVII_update'!$C$5:$C$131,1,FALSE)),VLOOKUP($C1368,'REACH Bilaga XVII_update'!$B$5:$B$131,1,FALSE))</f>
        <v>#N/A</v>
      </c>
      <c r="G1368" s="76" t="e">
        <f>IF($C1368="-",IF($A1368="-",VLOOKUP($D1368,' REACH Bilaga 59_update'!$A$5:$A$210,1,FALSE),VLOOKUP($A1368,' REACH Bilaga 59_update'!$D$5:$D$210,1,FALSE)),VLOOKUP($C1368,' REACH Bilaga 59_update'!$C$5:$C$210,1,FALSE))</f>
        <v>#N/A</v>
      </c>
      <c r="H1368" s="76" t="e">
        <f>IF($C1368="-",IF($A1368="-",VLOOKUP($D1368,'REACH Bilaga XIV_update'!$A$5:$A$110,1,FALSE),VLOOKUP($A1368,'REACH Bilaga XIV_update'!$D$5:$D$110,1,FALSE)),VLOOKUP($C1368,'REACH Bilaga XIV_update'!$C$5:$C$110,1,FALSE))</f>
        <v>#N/A</v>
      </c>
      <c r="I1368" s="76" t="str">
        <f>IF($C1368="-",IF($A1368="-",VLOOKUP($D1368,CoRAP_update!$A$5:$A$376,1,FALSE),VLOOKUP($A1368,CoRAP_update!$D$5:$D$376,1,FALSE)),VLOOKUP($C1368,CoRAP_update!$C$5:$C$376,1,FALSE))</f>
        <v>204-263-4</v>
      </c>
      <c r="J1368" s="76" t="e">
        <f>IF($C1368="-",IF($A1368="-",VLOOKUP($D1368,EDC_update!$C$2:$C$450,1,FALSE),VLOOKUP($A1368,EDC_update!$B$2:$B$450,1,FALSE)),VLOOKUP($C1368,EDC_update!$L$2:$L$450,1,FALSE))</f>
        <v>#N/A</v>
      </c>
      <c r="K1368" s="76" t="e">
        <f>IF($C1368="-",IF($A1368="-",IF(VLOOKUP($D1368,'sin-list 180320_update'!$C$2:$S$835,3,FALSE)="",NA(),VLOOKUP($D1368,'sin-list 180320_update'!$C$2:$S$835,3,FALSE)),IF(VLOOKUP($A1368,'sin-list 180320_update'!$A$2:$S$835,5,FALSE)="",NA(),VLOOKUP($A1368,'sin-list 180320_update'!$A$2:$S$835,5,FALSE))),IF(VLOOKUP($C1368,'sin-list 180320_update'!$B$2:$S$835,4,FALSE)="",NA(),VLOOKUP($C1368,'sin-list 180320_update'!$B$2:$S$835,4,FALSE)))</f>
        <v>#N/A</v>
      </c>
      <c r="L1368" s="76" t="e">
        <f>IF($C1368="-",IF($A1368="-",VLOOKUP($D1368,'sin-list 180320_update'!$C$2:$S$835,6,FALSE),VLOOKUP($A1368,'sin-list 180320_update'!$A$2:$S$835,8,FALSE)),VLOOKUP($C1368,'sin-list 180320_update'!$B$2:$S$835,7,FALSE))</f>
        <v>#N/A</v>
      </c>
      <c r="M1368" s="76" t="e">
        <f>IF($C1368="-",IF($A1368="-",IF(VLOOKUP($D1368,'sin-list 180320_update'!$C$2:$S$835,8,FALSE)="",NA(),VLOOKUP($D1368,'sin-list 180320_update'!$C$2:$S$835,8,FALSE)),IF(VLOOKUP($A1368,'sin-list 180320_update'!$A$2:$S$835,10,FALSE)="",NA(),VLOOKUP($A1368,'sin-list 180320_update'!$A$2:$S$835,10,FALSE))),IF(VLOOKUP($C1368,'sin-list 180320_update'!$B$2:$S$835,9,FALSE)="",NA(),VLOOKUP($C1368,'sin-list 180320_update'!$B$2:$S$835,9,FALSE)))</f>
        <v>#N/A</v>
      </c>
      <c r="N1368" s="76" t="e">
        <f>IF($C1368="-",IF($A1368="-",IF(VLOOKUP($D1368,'REACH Bilaga XVII_update'!$A$5:$E$131,4,FALSE)="",NA(),VLOOKUP($D1368,'REACH Bilaga XVII_update'!$A$5:$E$131,4,FALSE)),IF(VLOOKUP($A1368,'REACH Bilaga XVII_update'!$C$5:$D$131,2,FALSE)="",NA(),VLOOKUP($A1368,'REACH Bilaga XVII_update'!$C$5:$D$131,2,FALSE))),IF(VLOOKUP($C1368,'REACH Bilaga XVII_update'!$B$5:$D$131,3,FALSE)="",NA(),VLOOKUP($C1368,'REACH Bilaga XVII_update'!$B$5:$D$131,3,FALSE)))</f>
        <v>#N/A</v>
      </c>
      <c r="O1368" s="76" t="e">
        <f>IF($C1368="-",IF($A1368="-",IF(VLOOKUP($D1368,' REACH Bilaga 59_update'!$A$5:$E$210,5,FALSE)="",NA(),VLOOKUP($D1368,' REACH Bilaga 59_update'!$A$5:$E$210,5,FALSE)),IF(VLOOKUP($A1368,' REACH Bilaga 59_update'!$D$5:$E$210,2,FALSE)="",NA(),VLOOKUP($A1368,' REACH Bilaga 59_update'!$D$5:$E$210,2,FALSE))),IF(VLOOKUP($C1368,' REACH Bilaga 59_update'!$C$5:$E$210,3,FALSE)="",NA(),VLOOKUP($C1368,' REACH Bilaga 59_update'!$C$5:$E$210,3,FALSE)))</f>
        <v>#N/A</v>
      </c>
      <c r="P1368" s="76" t="e">
        <f>IF(C1368="-",IF(A1368="-",IFERROR(VLOOKUP($D1368,' REACH Bilaga 59_update'!$A$5:$F$210,MATCH(Sammanfattning!P$1,' REACH Bilaga 59_update'!$A$4:$F$4,0),FALSE),VLOOKUP($D1368,'REACH Bilaga XIV_update'!$A$4:$H$110,MATCH(Sammanfattning!P$1,'REACH Bilaga XIV_update'!$A$4:$H$4,0),FALSE)),IFERROR(VLOOKUP($A1368,' REACH Bilaga 59_update'!$D$5:$F$210,MATCH(Sammanfattning!P$1,' REACH Bilaga 59_update'!$D$4:$F$4,0),FALSE),VLOOKUP($A1368,'REACH Bilaga XIV_update'!$D$4:$H$110,MATCH(Sammanfattning!P$1,'REACH Bilaga XIV_update'!$D$4:$H$4,0),FALSE))),IFERROR(VLOOKUP($C1368,' REACH Bilaga 59_update'!$C$5:$F$210,MATCH(Sammanfattning!P$1,' REACH Bilaga 59_update'!$C$4:$F$4,0),FALSE),VLOOKUP($C1368,'REACH Bilaga XIV_update'!$C$4:$H$110,MATCH(Sammanfattning!P$1,'REACH Bilaga XIV_update'!$C$4:$H$4,0),FALSE)))</f>
        <v>#N/A</v>
      </c>
      <c r="Q1368" s="76" t="e">
        <f>IF($C1368="-",IF($A1368="-",IF(VLOOKUP($D1368,'REACH Bilaga XIV_update'!$A$5:$I$110,9,FALSE)="",NA(),VLOOKUP($D1368,'REACH Bilaga XIV_update'!$A$5:$I$110,9,FALSE)),IF(VLOOKUP($A1368,'REACH Bilaga XIV_update'!$D$5:$I$110,6,FALSE)="",NA(),VLOOKUP($A1368,'REACH Bilaga XIV_update'!$D$5:$I$110,6,FALSE))),IF(VLOOKUP($C1368,'REACH Bilaga XIV_update'!$C$5:$I$110,7,FALSE)="",NA(),VLOOKUP($C1368,'REACH Bilaga XIV_update'!$C$5:$I$110,7,FALSE)))</f>
        <v>#N/A</v>
      </c>
      <c r="R1368" s="76" t="e">
        <f>IF($C1368="-",IF($A1368="-",IF(VLOOKUP($D1368,CoRAP_update!$A$5:$O$376,15,FALSE)="",NA(),VLOOKUP($D1368,CoRAP_update!$A$5:$O$376,15,FALSE)),IF(VLOOKUP($A1368,CoRAP_update!$D$5:$O$376,12,FALSE)="",NA(),VLOOKUP($A1368,CoRAP_update!$D$5:$O$376,12,FALSE))),IF(VLOOKUP($C1368,CoRAP_update!$C$5:$O$376,13,FALSE)="",NA(),VLOOKUP($C1368,CoRAP_update!$C$5:$O$376,13,FALSE)))</f>
        <v>#N/A</v>
      </c>
      <c r="S1368" s="144" t="str">
        <f>IF($C1368="-",IF($A1368="-",VLOOKUP($D1368,CoRAP_update!$A$5:$J$376,MATCH(Sammanfattning!S$1,CoRAP_update!$A$4:$J$4,0),FALSE),VLOOKUP($A1368,CoRAP_update!$D$5:$J$376,MATCH(Sammanfattning!S$1,CoRAP_update!$D$4:$J$4,0),FALSE)),VLOOKUP($C1368,CoRAP_update!$C$5:$J$376,MATCH(Sammanfattning!S$1,CoRAP_update!$C$4:$J$4,0),FALSE))</f>
        <v>Potential endocrine disruptor</v>
      </c>
      <c r="T1368" s="76" t="e">
        <f>IF($A1368="-",VLOOKUP($D1368,EDC_update!$C$2:$F$450,4,FALSE),VLOOKUP($A1368,EDC_update!$B$2:$F$450,5,FALSE))</f>
        <v>#N/A</v>
      </c>
      <c r="V1368" s="78">
        <f>IF(IFERROR(SEARCH("PBT",P1368),99)=99,IF(IFERROR(SEARCH("suspected PBT",S1368),99)=99,IF(IFERROR(SEARCH("concluded to be PBT",K1368),99)=99,IF(IFERROR(SEARCH("PBT",S1368),99)=99,IF(IFERROR(SEARCH("PBT cand",L1368),99)=99,IF(IFERROR(SEARCH("PBT",L1368),99)=99,IF(IFERROR(SEARCH("persistent, bioackumulative and toxic properties",K1368),99)=99,0,Scoring!$E$3),Scoring!$E$3),Scoring!$E$7),Scoring!$E$3),Scoring!$E$5),Scoring!$E$6),Scoring!$E$3)</f>
        <v>0</v>
      </c>
      <c r="W1368" s="78">
        <f>IF(IFERROR(SEARCH("vPvB",P1368),99)=99,IF(IFERROR(SEARCH("suspected pbt/vPvB",S1368),99)=99,IF(IFERROR(SEARCH("vPvB",S1368),99)=99,IF(IFERROR(SEARCH("concluded to be a vPvB",S1368),99)=99,IF(IFERROR(SEARCH("identified as vPvB",K1368),99)=99,IF(IFERROR(SEARCH("concluded to be a vPvB",K1368),99)=99,IF(IFERROR(SEARCH("concluded to be both pbt and vPvB",S1368),99)=99,IF(IFERROR(SEARCH("concluded to be both pbt and vPvB",K1368),99)=99,0,Scoring!$E$5),Scoring!$E$5),Scoring!$E$5),Scoring!$E$5),Scoring!$E$5),Scoring!$E$4),Scoring!$E$6),Scoring!$E$4)</f>
        <v>0</v>
      </c>
      <c r="X1368" s="78">
        <f>IF(IFERROR(SEARCH("H410",N1368),99)=99,IF(IFERROR(SEARCH("H410",O1368),99)=99,IF(IFERROR(SEARCH("H410",Q1368),99)=99,IF(IFERROR(SEARCH("H410",M1368),99)=99,IF(IFERROR(SEARCH("H410",R1368),99)=99,IF(IFERROR(SEARCH("H411",N1368),99)=99,IF(IFERROR(SEARCH("H411",O1368),99)=99,IF(IFERROR(SEARCH("H411",Q1368),99)=99,IF(IFERROR(SEARCH("H411",M1368),99)=99,IF(IFERROR(SEARCH("H411",R1368),99)=99,IF(IFERROR(SEARCH("H413",N1368),99)=99,IF(IFERROR(SEARCH("H413",O1368),99)=99,IF(IFERROR(SEARCH("H413",Q1368),99)=99,IF(IFERROR(SEARCH("H413",M1368),99)=99,IF(IFERROR(SEARCH("H413",R1368),99)=99,IF(IFERROR(SEARCH("H412",N1368),99)=99,IF(IFERROR(SEARCH("H412",O1368),99)=99,IF(IFERROR(SEARCH("H412",Q1368),99)=99,IF(IFERROR(SEARCH("H412",M1368),99)=99,IF(IFERROR(SEARCH("H412",R1368),99)=99,0,Scoring!$E$2),Scoring!$E$2),Scoring!$E$2),Scoring!$E$2),Scoring!$E$2),Scoring!$E$2),Scoring!$E$2),Scoring!$E$2),Scoring!$E$2),Scoring!$E$2),Scoring!$E$2),Scoring!$E$2),Scoring!$E$2),Scoring!$E$2),Scoring!$E$2),Scoring!$E$2),Scoring!$E$2),Scoring!$E$2),Scoring!$E$2),Scoring!$E$2)</f>
        <v>0</v>
      </c>
      <c r="Y1368" s="78">
        <f>IF(IFERROR(SEARCH("CMR",K1368),99)=99,IF(IFERROR(SEARCH("Suspected CMR",S1368),99)=99,IF(IFERROR(SEARCH("CMR",S1368),99)=99,0,Scoring!$E$8),Scoring!$E$9),Scoring!$E$8)</f>
        <v>0</v>
      </c>
      <c r="Z1368" s="78">
        <f>IF(IFERROR(SEARCH("H350",N1368),99)=99,IF(IFERROR(SEARCH("H350",O1368),99)=99,IF(IFERROR(SEARCH("H350",Q1368),99)=99,IF(IFERROR(SEARCH("H350",M1368),99)=99,IF(IFERROR(SEARCH("H350",R1368),99)=99,IF(IFERROR(SEARCH("H351",N1368),99)=99,IF(IFERROR(SEARCH("H351",O1368),99)=99,IF(IFERROR(SEARCH("H351",Q1368),99)=99,IF(IFERROR(SEARCH("H351",M1368),99)=99,IF(IFERROR(SEARCH("H351",R1368),99)=99,IF(IFERROR(SEARCH("carcinogenic",P1368),99)=99,IF(IFERROR(SEARCH("suspected carcinogenic",S1368),99)=99,0,Scoring!$E$12),Scoring!$E$11),Scoring!$E$10),Scoring!$E$10),Scoring!$E$10),Scoring!$E$10),Scoring!$E$10),Scoring!$E$10),Scoring!$E$10),Scoring!$E$10),Scoring!$E$10),Scoring!$E$10)</f>
        <v>0</v>
      </c>
      <c r="AA1368" s="78">
        <f>IF(IFERROR(SEARCH("H340",N1368),99)=99,IF(IFERROR(SEARCH("H340",O1368),99)=99,IF(IFERROR(SEARCH("H340",Q1368),99)=99,IF(IFERROR(SEARCH("H340",M1368),99)=99,IF(IFERROR(SEARCH("H340",R1368),99)=99,IF(IFERROR(SEARCH("H341",N1368),99)=99,IF(IFERROR(SEARCH("H341",O1368),99)=99,IF(IFERROR(SEARCH("H341",Q1368),99)=99,IF(IFERROR(SEARCH("H341",M1368),99)=99,IF(IFERROR(SEARCH("H341",R1368),99)=99,IF(IFERROR(SEARCH("mutagenic",P1368),99)=99,IF(IFERROR(SEARCH("suspected mutagenic",S1368),99)=99,0,Scoring!$E$15),Scoring!$E$14),Scoring!$E$13),Scoring!$E$13),Scoring!$E$13),Scoring!$E$13),Scoring!$E$13),Scoring!$E$13),Scoring!$E$13),Scoring!$E$13),Scoring!$E$13),Scoring!$E$13)</f>
        <v>0</v>
      </c>
      <c r="AB1368" s="78">
        <f>IF(IFERROR(SEARCH("H360",N1368),99)=99,IF(IFERROR(SEARCH("H360",O1368),99)=99,IF(IFERROR(SEARCH("H360",Q1368),99)=99,IF(IFERROR(SEARCH("H360",M1368),99)=99,IF(IFERROR(SEARCH("H360",R1368),99)=99,IF(IFERROR(SEARCH("H361",N1368),99)=99,IF(IFERROR(SEARCH("H361",O1368),99)=99,IF(IFERROR(SEARCH("H361",Q1368),99)=99,IF(IFERROR(SEARCH("H361",M1368),99)=99,IF(IFERROR(SEARCH("H361",R1368),99)=99,IF(IFERROR(SEARCH("reproduction",P1368),99)=99,IF(IFERROR(SEARCH("suspected reprotoxic",S1368),99)=99,IF(IFERROR(SEARCH("reprotoxic",S1368),99)=99,IF(IFERROR(SEARCH("reprotoxic",K1368),99)=99,0,Scoring!$E$18),Scoring!$E$18),Scoring!$E$19),Scoring!$E$17),Scoring!$E$16),Scoring!$E$16),Scoring!$E$16),Scoring!$E$16),Scoring!$E$16),Scoring!$E$16),Scoring!$E$16),Scoring!$E$16),Scoring!$E$16),Scoring!$E$16)</f>
        <v>0</v>
      </c>
      <c r="AC1368" s="78">
        <f>IF(IFERROR(SEARCH("57f",L1368),99)=99,IF(IFERROR(SEARCH("57(f)",P1368),99)=99,0,Scoring!$E$20),Scoring!$E$20)</f>
        <v>0</v>
      </c>
      <c r="AD1368" s="78">
        <f>IF(IFERROR(SEARCH("CAT1",T1368),99)=99,IF(IFERROR(SEARCH("CAT2",T1368),99)=99,IF(IFERROR(SEARCH("CAT3",T1368),99)=99,IF(IFERROR(SEARCH("concluded to be endocrine",K1368),99)=99,IF(IFERROR(SEARCH("categorised as endocrine",K1368),99)=99,IF(IFERROR(SEARCH("endocrine disrupting",P1368),99)=99,IF(IFERROR(SEARCH("endocrine disrupting",K1368),99)=99,IF(IFERROR(SEARCH("suspected endocrine",S1368),99)=99,IF(IFERROR(SEARCH("potential endocrine",S1368),99)=99,0,Scoring!$E$25),Scoring!$E$25),Scoring!$E$24),Scoring!$E$24),Scoring!$E$24),Scoring!$E$24),Scoring!$E$23),Scoring!$E$22),Scoring!$E$21)</f>
        <v>0.5</v>
      </c>
      <c r="AE1368" s="78">
        <f>IF(IFERROR(SEARCH("suspected sensitiser",S1368),99)=99,IF(IFERROR(SEARCH("sensitiser",S1368),99)=99,IF(IFERROR(SEARCH("other hazard based concern",S1368),99)=99,0,Scoring!$E$28),Scoring!$E$26),Scoring!$E$27)</f>
        <v>0</v>
      </c>
      <c r="AF1368" s="78">
        <f>IF(IFERROR(M1368,1)=1,IF(IFERROR(N1368,1)=1,IF(IFERROR(O1368,1)=1,IF(IFERROR(Q1368,1)=1,IF(IFERROR(R1368,1)=1,IF(IFERROR(T1368,1)=1,IF(IFERROR(K1368,1)=1,IF(IFERROR(P1368,1)=1,IF(IFERROR(S1368,1)=1,Scoring!$E$29,0),0),0),0),0),0),0),0),0)</f>
        <v>0</v>
      </c>
      <c r="AG1368" s="78">
        <f t="shared" si="92"/>
        <v>0.5</v>
      </c>
      <c r="AI1368" s="93"/>
      <c r="AJ1368" s="94"/>
      <c r="AK1368" s="76"/>
      <c r="AL1368" s="75"/>
      <c r="AN1368" s="79"/>
      <c r="AO1368" s="79"/>
      <c r="AP1368" s="79"/>
      <c r="AQ1368" s="79"/>
      <c r="AR1368" s="79"/>
      <c r="AS1368" s="78"/>
      <c r="AU1368" s="79">
        <f>IF(IFERROR(F1368,99)=99,IF(IFERROR(G1368,99)=99,IF(IFERROR(H1368,99)=99,IF(IFERROR(I1368,99)=99,IF(IFERROR(E1368,99)=99,IF(IFERROR(J1368,99)=99,0,Scoring!$B$7),Scoring!$B$3),Scoring!$B$2),Scoring!$B$6),Scoring!$B$5),Scoring!$B$4)</f>
        <v>0.5</v>
      </c>
      <c r="AV1368" s="78">
        <f t="shared" si="93"/>
        <v>0.25</v>
      </c>
      <c r="AW1368" s="78"/>
      <c r="AX1368" s="66"/>
      <c r="AY1368" s="78"/>
      <c r="AZ1368" s="76"/>
      <c r="BB1368" s="76"/>
    </row>
    <row r="1369" spans="1:54" x14ac:dyDescent="0.25">
      <c r="A1369" s="77" t="s">
        <v>4727</v>
      </c>
      <c r="B1369" s="76" t="str">
        <f t="shared" ref="B1369:B1386" si="94">C1369</f>
        <v>204-263-4</v>
      </c>
      <c r="C1369" s="77" t="s">
        <v>4726</v>
      </c>
      <c r="D1369" s="83" t="s">
        <v>4725</v>
      </c>
      <c r="E1369" s="76" t="e">
        <f>IF(C1369="-",IF(A1369="-",VLOOKUP(D1369,'sin-list 180320_update'!$C$2:$C$835,1,FALSE),VLOOKUP(A1369,'sin-list 180320_update'!$A$2:$A$835,1,FALSE)),VLOOKUP(C1369,'sin-list 180320_update'!$B$2:$B$835,1,FALSE))</f>
        <v>#N/A</v>
      </c>
      <c r="F1369" s="76" t="e">
        <f>IF($C1369="-",IF($A1369="-",VLOOKUP($D1369,'REACH Bilaga XVII_update'!$A$5:$A$131,1,FALSE),VLOOKUP($A1369,'REACH Bilaga XVII_update'!$C$5:$C$131,1,FALSE)),VLOOKUP($C1369,'REACH Bilaga XVII_update'!$B$5:$B$131,1,FALSE))</f>
        <v>#N/A</v>
      </c>
      <c r="G1369" s="76" t="e">
        <f>IF($C1369="-",IF($A1369="-",VLOOKUP($D1369,' REACH Bilaga 59_update'!$A$5:$A$210,1,FALSE),VLOOKUP($A1369,' REACH Bilaga 59_update'!$D$5:$D$210,1,FALSE)),VLOOKUP($C1369,' REACH Bilaga 59_update'!$C$5:$C$210,1,FALSE))</f>
        <v>#N/A</v>
      </c>
      <c r="H1369" s="76" t="e">
        <f>IF($C1369="-",IF($A1369="-",VLOOKUP($D1369,'REACH Bilaga XIV_update'!$A$5:$A$110,1,FALSE),VLOOKUP($A1369,'REACH Bilaga XIV_update'!$D$5:$D$110,1,FALSE)),VLOOKUP($C1369,'REACH Bilaga XIV_update'!$C$5:$C$110,1,FALSE))</f>
        <v>#N/A</v>
      </c>
      <c r="I1369" s="76" t="str">
        <f>IF($C1369="-",IF($A1369="-",VLOOKUP($D1369,CoRAP_update!$A$5:$A$376,1,FALSE),VLOOKUP($A1369,CoRAP_update!$D$5:$D$376,1,FALSE)),VLOOKUP($C1369,CoRAP_update!$C$5:$C$376,1,FALSE))</f>
        <v>204-263-4</v>
      </c>
      <c r="J1369" s="76" t="e">
        <f>IF($C1369="-",IF($A1369="-",VLOOKUP($D1369,EDC_update!$C$2:$C$450,1,FALSE),VLOOKUP($A1369,EDC_update!$B$2:$B$450,1,FALSE)),VLOOKUP($C1369,EDC_update!$L$2:$L$450,1,FALSE))</f>
        <v>#N/A</v>
      </c>
      <c r="K1369" s="76" t="e">
        <f>IF($C1369="-",IF($A1369="-",IF(VLOOKUP($D1369,'sin-list 180320_update'!$C$2:$S$835,3,FALSE)="",NA(),VLOOKUP($D1369,'sin-list 180320_update'!$C$2:$S$835,3,FALSE)),IF(VLOOKUP($A1369,'sin-list 180320_update'!$A$2:$S$835,5,FALSE)="",NA(),VLOOKUP($A1369,'sin-list 180320_update'!$A$2:$S$835,5,FALSE))),IF(VLOOKUP($C1369,'sin-list 180320_update'!$B$2:$S$835,4,FALSE)="",NA(),VLOOKUP($C1369,'sin-list 180320_update'!$B$2:$S$835,4,FALSE)))</f>
        <v>#N/A</v>
      </c>
      <c r="L1369" s="76" t="e">
        <f>IF($C1369="-",IF($A1369="-",VLOOKUP($D1369,'sin-list 180320_update'!$C$2:$S$835,6,FALSE),VLOOKUP($A1369,'sin-list 180320_update'!$A$2:$S$835,8,FALSE)),VLOOKUP($C1369,'sin-list 180320_update'!$B$2:$S$835,7,FALSE))</f>
        <v>#N/A</v>
      </c>
      <c r="M1369" s="76" t="e">
        <f>IF($C1369="-",IF($A1369="-",IF(VLOOKUP($D1369,'sin-list 180320_update'!$C$2:$S$835,8,FALSE)="",NA(),VLOOKUP($D1369,'sin-list 180320_update'!$C$2:$S$835,8,FALSE)),IF(VLOOKUP($A1369,'sin-list 180320_update'!$A$2:$S$835,10,FALSE)="",NA(),VLOOKUP($A1369,'sin-list 180320_update'!$A$2:$S$835,10,FALSE))),IF(VLOOKUP($C1369,'sin-list 180320_update'!$B$2:$S$835,9,FALSE)="",NA(),VLOOKUP($C1369,'sin-list 180320_update'!$B$2:$S$835,9,FALSE)))</f>
        <v>#N/A</v>
      </c>
      <c r="N1369" s="76" t="e">
        <f>IF($C1369="-",IF($A1369="-",IF(VLOOKUP($D1369,'REACH Bilaga XVII_update'!$A$5:$E$131,4,FALSE)="",NA(),VLOOKUP($D1369,'REACH Bilaga XVII_update'!$A$5:$E$131,4,FALSE)),IF(VLOOKUP($A1369,'REACH Bilaga XVII_update'!$C$5:$D$131,2,FALSE)="",NA(),VLOOKUP($A1369,'REACH Bilaga XVII_update'!$C$5:$D$131,2,FALSE))),IF(VLOOKUP($C1369,'REACH Bilaga XVII_update'!$B$5:$D$131,3,FALSE)="",NA(),VLOOKUP($C1369,'REACH Bilaga XVII_update'!$B$5:$D$131,3,FALSE)))</f>
        <v>#N/A</v>
      </c>
      <c r="O1369" s="76" t="e">
        <f>IF($C1369="-",IF($A1369="-",IF(VLOOKUP($D1369,' REACH Bilaga 59_update'!$A$5:$E$210,5,FALSE)="",NA(),VLOOKUP($D1369,' REACH Bilaga 59_update'!$A$5:$E$210,5,FALSE)),IF(VLOOKUP($A1369,' REACH Bilaga 59_update'!$D$5:$E$210,2,FALSE)="",NA(),VLOOKUP($A1369,' REACH Bilaga 59_update'!$D$5:$E$210,2,FALSE))),IF(VLOOKUP($C1369,' REACH Bilaga 59_update'!$C$5:$E$210,3,FALSE)="",NA(),VLOOKUP($C1369,' REACH Bilaga 59_update'!$C$5:$E$210,3,FALSE)))</f>
        <v>#N/A</v>
      </c>
      <c r="P1369" s="76" t="e">
        <f>IF(C1369="-",IF(A1369="-",IFERROR(VLOOKUP($D1369,' REACH Bilaga 59_update'!$A$5:$F$210,MATCH(Sammanfattning!P$1,' REACH Bilaga 59_update'!$A$4:$F$4,0),FALSE),VLOOKUP($D1369,'REACH Bilaga XIV_update'!$A$4:$H$110,MATCH(Sammanfattning!P$1,'REACH Bilaga XIV_update'!$A$4:$H$4,0),FALSE)),IFERROR(VLOOKUP($A1369,' REACH Bilaga 59_update'!$D$5:$F$210,MATCH(Sammanfattning!P$1,' REACH Bilaga 59_update'!$D$4:$F$4,0),FALSE),VLOOKUP($A1369,'REACH Bilaga XIV_update'!$D$4:$H$110,MATCH(Sammanfattning!P$1,'REACH Bilaga XIV_update'!$D$4:$H$4,0),FALSE))),IFERROR(VLOOKUP($C1369,' REACH Bilaga 59_update'!$C$5:$F$210,MATCH(Sammanfattning!P$1,' REACH Bilaga 59_update'!$C$4:$F$4,0),FALSE),VLOOKUP($C1369,'REACH Bilaga XIV_update'!$C$4:$H$110,MATCH(Sammanfattning!P$1,'REACH Bilaga XIV_update'!$C$4:$H$4,0),FALSE)))</f>
        <v>#N/A</v>
      </c>
      <c r="Q1369" s="76" t="e">
        <f>IF($C1369="-",IF($A1369="-",IF(VLOOKUP($D1369,'REACH Bilaga XIV_update'!$A$5:$I$110,9,FALSE)="",NA(),VLOOKUP($D1369,'REACH Bilaga XIV_update'!$A$5:$I$110,9,FALSE)),IF(VLOOKUP($A1369,'REACH Bilaga XIV_update'!$D$5:$I$110,6,FALSE)="",NA(),VLOOKUP($A1369,'REACH Bilaga XIV_update'!$D$5:$I$110,6,FALSE))),IF(VLOOKUP($C1369,'REACH Bilaga XIV_update'!$C$5:$I$110,7,FALSE)="",NA(),VLOOKUP($C1369,'REACH Bilaga XIV_update'!$C$5:$I$110,7,FALSE)))</f>
        <v>#N/A</v>
      </c>
      <c r="R1369" s="76" t="e">
        <f>IF($C1369="-",IF($A1369="-",IF(VLOOKUP($D1369,CoRAP_update!$A$5:$O$376,15,FALSE)="",NA(),VLOOKUP($D1369,CoRAP_update!$A$5:$O$376,15,FALSE)),IF(VLOOKUP($A1369,CoRAP_update!$D$5:$O$376,12,FALSE)="",NA(),VLOOKUP($A1369,CoRAP_update!$D$5:$O$376,12,FALSE))),IF(VLOOKUP($C1369,CoRAP_update!$C$5:$O$376,13,FALSE)="",NA(),VLOOKUP($C1369,CoRAP_update!$C$5:$O$376,13,FALSE)))</f>
        <v>#N/A</v>
      </c>
      <c r="S1369" s="144" t="str">
        <f>IF($C1369="-",IF($A1369="-",VLOOKUP($D1369,CoRAP_update!$A$5:$J$376,MATCH(Sammanfattning!S$1,CoRAP_update!$A$4:$J$4,0),FALSE),VLOOKUP($A1369,CoRAP_update!$D$5:$J$376,MATCH(Sammanfattning!S$1,CoRAP_update!$D$4:$J$4,0),FALSE)),VLOOKUP($C1369,CoRAP_update!$C$5:$J$376,MATCH(Sammanfattning!S$1,CoRAP_update!$C$4:$J$4,0),FALSE))</f>
        <v>Potential endocrine disruptor</v>
      </c>
      <c r="T1369" s="76" t="e">
        <f>IF($A1369="-",VLOOKUP($D1369,EDC_update!$C$2:$F$450,4,FALSE),VLOOKUP($A1369,EDC_update!$B$2:$F$450,5,FALSE))</f>
        <v>#N/A</v>
      </c>
      <c r="V1369" s="78">
        <f>IF(IFERROR(SEARCH("PBT",P1369),99)=99,IF(IFERROR(SEARCH("suspected PBT",S1369),99)=99,IF(IFERROR(SEARCH("concluded to be PBT",K1369),99)=99,IF(IFERROR(SEARCH("PBT",S1369),99)=99,IF(IFERROR(SEARCH("PBT cand",L1369),99)=99,IF(IFERROR(SEARCH("PBT",L1369),99)=99,IF(IFERROR(SEARCH("persistent, bioackumulative and toxic properties",K1369),99)=99,0,Scoring!$E$3),Scoring!$E$3),Scoring!$E$7),Scoring!$E$3),Scoring!$E$5),Scoring!$E$6),Scoring!$E$3)</f>
        <v>0</v>
      </c>
      <c r="W1369" s="78">
        <f>IF(IFERROR(SEARCH("vPvB",P1369),99)=99,IF(IFERROR(SEARCH("suspected pbt/vPvB",S1369),99)=99,IF(IFERROR(SEARCH("vPvB",S1369),99)=99,IF(IFERROR(SEARCH("concluded to be a vPvB",S1369),99)=99,IF(IFERROR(SEARCH("identified as vPvB",K1369),99)=99,IF(IFERROR(SEARCH("concluded to be a vPvB",K1369),99)=99,IF(IFERROR(SEARCH("concluded to be both pbt and vPvB",S1369),99)=99,IF(IFERROR(SEARCH("concluded to be both pbt and vPvB",K1369),99)=99,0,Scoring!$E$5),Scoring!$E$5),Scoring!$E$5),Scoring!$E$5),Scoring!$E$5),Scoring!$E$4),Scoring!$E$6),Scoring!$E$4)</f>
        <v>0</v>
      </c>
      <c r="X1369" s="78">
        <f>IF(IFERROR(SEARCH("H410",N1369),99)=99,IF(IFERROR(SEARCH("H410",O1369),99)=99,IF(IFERROR(SEARCH("H410",Q1369),99)=99,IF(IFERROR(SEARCH("H410",M1369),99)=99,IF(IFERROR(SEARCH("H410",R1369),99)=99,IF(IFERROR(SEARCH("H411",N1369),99)=99,IF(IFERROR(SEARCH("H411",O1369),99)=99,IF(IFERROR(SEARCH("H411",Q1369),99)=99,IF(IFERROR(SEARCH("H411",M1369),99)=99,IF(IFERROR(SEARCH("H411",R1369),99)=99,IF(IFERROR(SEARCH("H413",N1369),99)=99,IF(IFERROR(SEARCH("H413",O1369),99)=99,IF(IFERROR(SEARCH("H413",Q1369),99)=99,IF(IFERROR(SEARCH("H413",M1369),99)=99,IF(IFERROR(SEARCH("H413",R1369),99)=99,IF(IFERROR(SEARCH("H412",N1369),99)=99,IF(IFERROR(SEARCH("H412",O1369),99)=99,IF(IFERROR(SEARCH("H412",Q1369),99)=99,IF(IFERROR(SEARCH("H412",M1369),99)=99,IF(IFERROR(SEARCH("H412",R1369),99)=99,0,Scoring!$E$2),Scoring!$E$2),Scoring!$E$2),Scoring!$E$2),Scoring!$E$2),Scoring!$E$2),Scoring!$E$2),Scoring!$E$2),Scoring!$E$2),Scoring!$E$2),Scoring!$E$2),Scoring!$E$2),Scoring!$E$2),Scoring!$E$2),Scoring!$E$2),Scoring!$E$2),Scoring!$E$2),Scoring!$E$2),Scoring!$E$2),Scoring!$E$2)</f>
        <v>0</v>
      </c>
      <c r="Y1369" s="78">
        <f>IF(IFERROR(SEARCH("CMR",K1369),99)=99,IF(IFERROR(SEARCH("Suspected CMR",S1369),99)=99,IF(IFERROR(SEARCH("CMR",S1369),99)=99,0,Scoring!$E$8),Scoring!$E$9),Scoring!$E$8)</f>
        <v>0</v>
      </c>
      <c r="Z1369" s="78">
        <f>IF(IFERROR(SEARCH("H350",N1369),99)=99,IF(IFERROR(SEARCH("H350",O1369),99)=99,IF(IFERROR(SEARCH("H350",Q1369),99)=99,IF(IFERROR(SEARCH("H350",M1369),99)=99,IF(IFERROR(SEARCH("H350",R1369),99)=99,IF(IFERROR(SEARCH("H351",N1369),99)=99,IF(IFERROR(SEARCH("H351",O1369),99)=99,IF(IFERROR(SEARCH("H351",Q1369),99)=99,IF(IFERROR(SEARCH("H351",M1369),99)=99,IF(IFERROR(SEARCH("H351",R1369),99)=99,IF(IFERROR(SEARCH("carcinogenic",P1369),99)=99,IF(IFERROR(SEARCH("suspected carcinogenic",S1369),99)=99,0,Scoring!$E$12),Scoring!$E$11),Scoring!$E$10),Scoring!$E$10),Scoring!$E$10),Scoring!$E$10),Scoring!$E$10),Scoring!$E$10),Scoring!$E$10),Scoring!$E$10),Scoring!$E$10),Scoring!$E$10)</f>
        <v>0</v>
      </c>
      <c r="AA1369" s="78">
        <f>IF(IFERROR(SEARCH("H340",N1369),99)=99,IF(IFERROR(SEARCH("H340",O1369),99)=99,IF(IFERROR(SEARCH("H340",Q1369),99)=99,IF(IFERROR(SEARCH("H340",M1369),99)=99,IF(IFERROR(SEARCH("H340",R1369),99)=99,IF(IFERROR(SEARCH("H341",N1369),99)=99,IF(IFERROR(SEARCH("H341",O1369),99)=99,IF(IFERROR(SEARCH("H341",Q1369),99)=99,IF(IFERROR(SEARCH("H341",M1369),99)=99,IF(IFERROR(SEARCH("H341",R1369),99)=99,IF(IFERROR(SEARCH("mutagenic",P1369),99)=99,IF(IFERROR(SEARCH("suspected mutagenic",S1369),99)=99,0,Scoring!$E$15),Scoring!$E$14),Scoring!$E$13),Scoring!$E$13),Scoring!$E$13),Scoring!$E$13),Scoring!$E$13),Scoring!$E$13),Scoring!$E$13),Scoring!$E$13),Scoring!$E$13),Scoring!$E$13)</f>
        <v>0</v>
      </c>
      <c r="AB1369" s="78">
        <f>IF(IFERROR(SEARCH("H360",N1369),99)=99,IF(IFERROR(SEARCH("H360",O1369),99)=99,IF(IFERROR(SEARCH("H360",Q1369),99)=99,IF(IFERROR(SEARCH("H360",M1369),99)=99,IF(IFERROR(SEARCH("H360",R1369),99)=99,IF(IFERROR(SEARCH("H361",N1369),99)=99,IF(IFERROR(SEARCH("H361",O1369),99)=99,IF(IFERROR(SEARCH("H361",Q1369),99)=99,IF(IFERROR(SEARCH("H361",M1369),99)=99,IF(IFERROR(SEARCH("H361",R1369),99)=99,IF(IFERROR(SEARCH("reproduction",P1369),99)=99,IF(IFERROR(SEARCH("suspected reprotoxic",S1369),99)=99,IF(IFERROR(SEARCH("reprotoxic",S1369),99)=99,IF(IFERROR(SEARCH("reprotoxic",K1369),99)=99,0,Scoring!$E$18),Scoring!$E$18),Scoring!$E$19),Scoring!$E$17),Scoring!$E$16),Scoring!$E$16),Scoring!$E$16),Scoring!$E$16),Scoring!$E$16),Scoring!$E$16),Scoring!$E$16),Scoring!$E$16),Scoring!$E$16),Scoring!$E$16)</f>
        <v>0</v>
      </c>
      <c r="AC1369" s="78">
        <f>IF(IFERROR(SEARCH("57f",L1369),99)=99,IF(IFERROR(SEARCH("57(f)",P1369),99)=99,0,Scoring!$E$20),Scoring!$E$20)</f>
        <v>0</v>
      </c>
      <c r="AD1369" s="78">
        <f>IF(IFERROR(SEARCH("CAT1",T1369),99)=99,IF(IFERROR(SEARCH("CAT2",T1369),99)=99,IF(IFERROR(SEARCH("CAT3",T1369),99)=99,IF(IFERROR(SEARCH("concluded to be endocrine",K1369),99)=99,IF(IFERROR(SEARCH("categorised as endocrine",K1369),99)=99,IF(IFERROR(SEARCH("endocrine disrupting",P1369),99)=99,IF(IFERROR(SEARCH("endocrine disrupting",K1369),99)=99,IF(IFERROR(SEARCH("suspected endocrine",S1369),99)=99,IF(IFERROR(SEARCH("potential endocrine",S1369),99)=99,0,Scoring!$E$25),Scoring!$E$25),Scoring!$E$24),Scoring!$E$24),Scoring!$E$24),Scoring!$E$24),Scoring!$E$23),Scoring!$E$22),Scoring!$E$21)</f>
        <v>0.5</v>
      </c>
      <c r="AE1369" s="78">
        <f>IF(IFERROR(SEARCH("suspected sensitiser",S1369),99)=99,IF(IFERROR(SEARCH("sensitiser",S1369),99)=99,IF(IFERROR(SEARCH("other hazard based concern",S1369),99)=99,0,Scoring!$E$28),Scoring!$E$26),Scoring!$E$27)</f>
        <v>0</v>
      </c>
      <c r="AF1369" s="78">
        <f>IF(IFERROR(M1369,1)=1,IF(IFERROR(N1369,1)=1,IF(IFERROR(O1369,1)=1,IF(IFERROR(Q1369,1)=1,IF(IFERROR(R1369,1)=1,IF(IFERROR(T1369,1)=1,IF(IFERROR(K1369,1)=1,IF(IFERROR(P1369,1)=1,IF(IFERROR(S1369,1)=1,Scoring!$E$29,0),0),0),0),0),0),0),0),0)</f>
        <v>0</v>
      </c>
      <c r="AG1369" s="78">
        <f t="shared" si="92"/>
        <v>0.5</v>
      </c>
      <c r="AI1369" s="93"/>
      <c r="AJ1369" s="94"/>
      <c r="AK1369" s="76"/>
      <c r="AL1369" s="75"/>
      <c r="AN1369" s="79"/>
      <c r="AO1369" s="79"/>
      <c r="AP1369" s="79"/>
      <c r="AQ1369" s="79"/>
      <c r="AR1369" s="79"/>
      <c r="AS1369" s="78"/>
      <c r="AU1369" s="79">
        <f>IF(IFERROR(F1369,99)=99,IF(IFERROR(G1369,99)=99,IF(IFERROR(H1369,99)=99,IF(IFERROR(I1369,99)=99,IF(IFERROR(E1369,99)=99,IF(IFERROR(J1369,99)=99,0,Scoring!$B$7),Scoring!$B$3),Scoring!$B$2),Scoring!$B$6),Scoring!$B$5),Scoring!$B$4)</f>
        <v>0.5</v>
      </c>
      <c r="AV1369" s="78">
        <f t="shared" si="93"/>
        <v>0.25</v>
      </c>
      <c r="AW1369" s="78"/>
      <c r="AX1369" s="66"/>
      <c r="AY1369" s="78"/>
      <c r="AZ1369" s="76"/>
      <c r="BA1369" s="76"/>
      <c r="BB1369" s="76"/>
    </row>
    <row r="1370" spans="1:54" x14ac:dyDescent="0.25">
      <c r="A1370" s="77" t="s">
        <v>4956</v>
      </c>
      <c r="B1370" s="76" t="str">
        <f t="shared" si="94"/>
        <v>214-277-2</v>
      </c>
      <c r="C1370" s="77" t="s">
        <v>4955</v>
      </c>
      <c r="D1370" s="77" t="s">
        <v>4954</v>
      </c>
      <c r="E1370" s="76" t="e">
        <f>IF(C1370="-",IF(A1370="-",VLOOKUP(D1370,'sin-list 180320_update'!$C$2:$C$835,1,FALSE),VLOOKUP(A1370,'sin-list 180320_update'!$A$2:$A$835,1,FALSE)),VLOOKUP(C1370,'sin-list 180320_update'!$B$2:$B$835,1,FALSE))</f>
        <v>#N/A</v>
      </c>
      <c r="F1370" s="76" t="e">
        <f>IF($C1370="-",IF($A1370="-",VLOOKUP($D1370,'REACH Bilaga XVII_update'!$A$5:$A$131,1,FALSE),VLOOKUP($A1370,'REACH Bilaga XVII_update'!$C$5:$C$131,1,FALSE)),VLOOKUP($C1370,'REACH Bilaga XVII_update'!$B$5:$B$131,1,FALSE))</f>
        <v>#N/A</v>
      </c>
      <c r="G1370" s="76" t="e">
        <f>IF($C1370="-",IF($A1370="-",VLOOKUP($D1370,' REACH Bilaga 59_update'!$A$5:$A$210,1,FALSE),VLOOKUP($A1370,' REACH Bilaga 59_update'!$D$5:$D$210,1,FALSE)),VLOOKUP($C1370,' REACH Bilaga 59_update'!$C$5:$C$210,1,FALSE))</f>
        <v>#N/A</v>
      </c>
      <c r="H1370" s="76" t="e">
        <f>IF($C1370="-",IF($A1370="-",VLOOKUP($D1370,'REACH Bilaga XIV_update'!$A$5:$A$110,1,FALSE),VLOOKUP($A1370,'REACH Bilaga XIV_update'!$D$5:$D$110,1,FALSE)),VLOOKUP($C1370,'REACH Bilaga XIV_update'!$C$5:$C$110,1,FALSE))</f>
        <v>#N/A</v>
      </c>
      <c r="I1370" s="76" t="str">
        <f>IF($C1370="-",IF($A1370="-",VLOOKUP($D1370,CoRAP_update!$A$5:$A$376,1,FALSE),VLOOKUP($A1370,CoRAP_update!$D$5:$D$376,1,FALSE)),VLOOKUP($C1370,CoRAP_update!$C$5:$C$376,1,FALSE))</f>
        <v>214-277-2</v>
      </c>
      <c r="J1370" s="76" t="e">
        <f>IF($C1370="-",IF($A1370="-",VLOOKUP($D1370,EDC_update!$C$2:$C$450,1,FALSE),VLOOKUP($A1370,EDC_update!$B$2:$B$450,1,FALSE)),VLOOKUP($C1370,EDC_update!$L$2:$L$450,1,FALSE))</f>
        <v>#N/A</v>
      </c>
      <c r="K1370" s="76" t="e">
        <f>IF($C1370="-",IF($A1370="-",IF(VLOOKUP($D1370,'sin-list 180320_update'!$C$2:$S$835,3,FALSE)="",NA(),VLOOKUP($D1370,'sin-list 180320_update'!$C$2:$S$835,3,FALSE)),IF(VLOOKUP($A1370,'sin-list 180320_update'!$A$2:$S$835,5,FALSE)="",NA(),VLOOKUP($A1370,'sin-list 180320_update'!$A$2:$S$835,5,FALSE))),IF(VLOOKUP($C1370,'sin-list 180320_update'!$B$2:$S$835,4,FALSE)="",NA(),VLOOKUP($C1370,'sin-list 180320_update'!$B$2:$S$835,4,FALSE)))</f>
        <v>#N/A</v>
      </c>
      <c r="L1370" s="76" t="e">
        <f>IF($C1370="-",IF($A1370="-",VLOOKUP($D1370,'sin-list 180320_update'!$C$2:$S$835,6,FALSE),VLOOKUP($A1370,'sin-list 180320_update'!$A$2:$S$835,8,FALSE)),VLOOKUP($C1370,'sin-list 180320_update'!$B$2:$S$835,7,FALSE))</f>
        <v>#N/A</v>
      </c>
      <c r="M1370" s="76" t="e">
        <f>IF($C1370="-",IF($A1370="-",IF(VLOOKUP($D1370,'sin-list 180320_update'!$C$2:$S$835,8,FALSE)="",NA(),VLOOKUP($D1370,'sin-list 180320_update'!$C$2:$S$835,8,FALSE)),IF(VLOOKUP($A1370,'sin-list 180320_update'!$A$2:$S$835,10,FALSE)="",NA(),VLOOKUP($A1370,'sin-list 180320_update'!$A$2:$S$835,10,FALSE))),IF(VLOOKUP($C1370,'sin-list 180320_update'!$B$2:$S$835,9,FALSE)="",NA(),VLOOKUP($C1370,'sin-list 180320_update'!$B$2:$S$835,9,FALSE)))</f>
        <v>#N/A</v>
      </c>
      <c r="N1370" s="76" t="e">
        <f>IF($C1370="-",IF($A1370="-",IF(VLOOKUP($D1370,'REACH Bilaga XVII_update'!$A$5:$E$131,4,FALSE)="",NA(),VLOOKUP($D1370,'REACH Bilaga XVII_update'!$A$5:$E$131,4,FALSE)),IF(VLOOKUP($A1370,'REACH Bilaga XVII_update'!$C$5:$D$131,2,FALSE)="",NA(),VLOOKUP($A1370,'REACH Bilaga XVII_update'!$C$5:$D$131,2,FALSE))),IF(VLOOKUP($C1370,'REACH Bilaga XVII_update'!$B$5:$D$131,3,FALSE)="",NA(),VLOOKUP($C1370,'REACH Bilaga XVII_update'!$B$5:$D$131,3,FALSE)))</f>
        <v>#N/A</v>
      </c>
      <c r="O1370" s="76" t="e">
        <f>IF($C1370="-",IF($A1370="-",IF(VLOOKUP($D1370,' REACH Bilaga 59_update'!$A$5:$E$210,5,FALSE)="",NA(),VLOOKUP($D1370,' REACH Bilaga 59_update'!$A$5:$E$210,5,FALSE)),IF(VLOOKUP($A1370,' REACH Bilaga 59_update'!$D$5:$E$210,2,FALSE)="",NA(),VLOOKUP($A1370,' REACH Bilaga 59_update'!$D$5:$E$210,2,FALSE))),IF(VLOOKUP($C1370,' REACH Bilaga 59_update'!$C$5:$E$210,3,FALSE)="",NA(),VLOOKUP($C1370,' REACH Bilaga 59_update'!$C$5:$E$210,3,FALSE)))</f>
        <v>#N/A</v>
      </c>
      <c r="P1370" s="76" t="e">
        <f>IF(C1370="-",IF(A1370="-",IFERROR(VLOOKUP($D1370,' REACH Bilaga 59_update'!$A$5:$F$210,MATCH(Sammanfattning!P$1,' REACH Bilaga 59_update'!$A$4:$F$4,0),FALSE),VLOOKUP($D1370,'REACH Bilaga XIV_update'!$A$4:$H$110,MATCH(Sammanfattning!P$1,'REACH Bilaga XIV_update'!$A$4:$H$4,0),FALSE)),IFERROR(VLOOKUP($A1370,' REACH Bilaga 59_update'!$D$5:$F$210,MATCH(Sammanfattning!P$1,' REACH Bilaga 59_update'!$D$4:$F$4,0),FALSE),VLOOKUP($A1370,'REACH Bilaga XIV_update'!$D$4:$H$110,MATCH(Sammanfattning!P$1,'REACH Bilaga XIV_update'!$D$4:$H$4,0),FALSE))),IFERROR(VLOOKUP($C1370,' REACH Bilaga 59_update'!$C$5:$F$210,MATCH(Sammanfattning!P$1,' REACH Bilaga 59_update'!$C$4:$F$4,0),FALSE),VLOOKUP($C1370,'REACH Bilaga XIV_update'!$C$4:$H$110,MATCH(Sammanfattning!P$1,'REACH Bilaga XIV_update'!$C$4:$H$4,0),FALSE)))</f>
        <v>#N/A</v>
      </c>
      <c r="Q1370" s="76" t="e">
        <f>IF($C1370="-",IF($A1370="-",IF(VLOOKUP($D1370,'REACH Bilaga XIV_update'!$A$5:$I$110,9,FALSE)="",NA(),VLOOKUP($D1370,'REACH Bilaga XIV_update'!$A$5:$I$110,9,FALSE)),IF(VLOOKUP($A1370,'REACH Bilaga XIV_update'!$D$5:$I$110,6,FALSE)="",NA(),VLOOKUP($A1370,'REACH Bilaga XIV_update'!$D$5:$I$110,6,FALSE))),IF(VLOOKUP($C1370,'REACH Bilaga XIV_update'!$C$5:$I$110,7,FALSE)="",NA(),VLOOKUP($C1370,'REACH Bilaga XIV_update'!$C$5:$I$110,7,FALSE)))</f>
        <v>#N/A</v>
      </c>
      <c r="R1370" s="76" t="e">
        <f>IF($C1370="-",IF($A1370="-",IF(VLOOKUP($D1370,CoRAP_update!$A$5:$O$376,15,FALSE)="",NA(),VLOOKUP($D1370,CoRAP_update!$A$5:$O$376,15,FALSE)),IF(VLOOKUP($A1370,CoRAP_update!$D$5:$O$376,12,FALSE)="",NA(),VLOOKUP($A1370,CoRAP_update!$D$5:$O$376,12,FALSE))),IF(VLOOKUP($C1370,CoRAP_update!$C$5:$O$376,13,FALSE)="",NA(),VLOOKUP($C1370,CoRAP_update!$C$5:$O$376,13,FALSE)))</f>
        <v>#N/A</v>
      </c>
      <c r="S1370" s="144" t="str">
        <f>IF($C1370="-",IF($A1370="-",VLOOKUP($D1370,CoRAP_update!$A$5:$J$376,MATCH(Sammanfattning!S$1,CoRAP_update!$A$4:$J$4,0),FALSE),VLOOKUP($A1370,CoRAP_update!$D$5:$J$376,MATCH(Sammanfattning!S$1,CoRAP_update!$D$4:$J$4,0),FALSE)),VLOOKUP($C1370,CoRAP_update!$C$5:$J$376,MATCH(Sammanfattning!S$1,CoRAP_update!$C$4:$J$4,0),FALSE))</f>
        <v>Potential endocrine disruptor#Consumer use#High (aggregated) tonnage#Wide dispersive use</v>
      </c>
      <c r="T1370" s="76" t="e">
        <f>IF($A1370="-",VLOOKUP($D1370,EDC_update!$C$2:$F$450,4,FALSE),VLOOKUP($A1370,EDC_update!$B$2:$F$450,5,FALSE))</f>
        <v>#N/A</v>
      </c>
      <c r="V1370" s="78">
        <f>IF(IFERROR(SEARCH("PBT",P1370),99)=99,IF(IFERROR(SEARCH("suspected PBT",S1370),99)=99,IF(IFERROR(SEARCH("concluded to be PBT",K1370),99)=99,IF(IFERROR(SEARCH("PBT",S1370),99)=99,IF(IFERROR(SEARCH("PBT cand",L1370),99)=99,IF(IFERROR(SEARCH("PBT",L1370),99)=99,IF(IFERROR(SEARCH("persistent, bioackumulative and toxic properties",K1370),99)=99,0,Scoring!$E$3),Scoring!$E$3),Scoring!$E$7),Scoring!$E$3),Scoring!$E$5),Scoring!$E$6),Scoring!$E$3)</f>
        <v>0</v>
      </c>
      <c r="W1370" s="78">
        <f>IF(IFERROR(SEARCH("vPvB",P1370),99)=99,IF(IFERROR(SEARCH("suspected pbt/vPvB",S1370),99)=99,IF(IFERROR(SEARCH("vPvB",S1370),99)=99,IF(IFERROR(SEARCH("concluded to be a vPvB",S1370),99)=99,IF(IFERROR(SEARCH("identified as vPvB",K1370),99)=99,IF(IFERROR(SEARCH("concluded to be a vPvB",K1370),99)=99,IF(IFERROR(SEARCH("concluded to be both pbt and vPvB",S1370),99)=99,IF(IFERROR(SEARCH("concluded to be both pbt and vPvB",K1370),99)=99,0,Scoring!$E$5),Scoring!$E$5),Scoring!$E$5),Scoring!$E$5),Scoring!$E$5),Scoring!$E$4),Scoring!$E$6),Scoring!$E$4)</f>
        <v>0</v>
      </c>
      <c r="X1370" s="78">
        <f>IF(IFERROR(SEARCH("H410",N1370),99)=99,IF(IFERROR(SEARCH("H410",O1370),99)=99,IF(IFERROR(SEARCH("H410",Q1370),99)=99,IF(IFERROR(SEARCH("H410",M1370),99)=99,IF(IFERROR(SEARCH("H410",R1370),99)=99,IF(IFERROR(SEARCH("H411",N1370),99)=99,IF(IFERROR(SEARCH("H411",O1370),99)=99,IF(IFERROR(SEARCH("H411",Q1370),99)=99,IF(IFERROR(SEARCH("H411",M1370),99)=99,IF(IFERROR(SEARCH("H411",R1370),99)=99,IF(IFERROR(SEARCH("H413",N1370),99)=99,IF(IFERROR(SEARCH("H413",O1370),99)=99,IF(IFERROR(SEARCH("H413",Q1370),99)=99,IF(IFERROR(SEARCH("H413",M1370),99)=99,IF(IFERROR(SEARCH("H413",R1370),99)=99,IF(IFERROR(SEARCH("H412",N1370),99)=99,IF(IFERROR(SEARCH("H412",O1370),99)=99,IF(IFERROR(SEARCH("H412",Q1370),99)=99,IF(IFERROR(SEARCH("H412",M1370),99)=99,IF(IFERROR(SEARCH("H412",R1370),99)=99,0,Scoring!$E$2),Scoring!$E$2),Scoring!$E$2),Scoring!$E$2),Scoring!$E$2),Scoring!$E$2),Scoring!$E$2),Scoring!$E$2),Scoring!$E$2),Scoring!$E$2),Scoring!$E$2),Scoring!$E$2),Scoring!$E$2),Scoring!$E$2),Scoring!$E$2),Scoring!$E$2),Scoring!$E$2),Scoring!$E$2),Scoring!$E$2),Scoring!$E$2)</f>
        <v>0</v>
      </c>
      <c r="Y1370" s="78">
        <f>IF(IFERROR(SEARCH("CMR",K1370),99)=99,IF(IFERROR(SEARCH("Suspected CMR",S1370),99)=99,IF(IFERROR(SEARCH("CMR",S1370),99)=99,0,Scoring!$E$8),Scoring!$E$9),Scoring!$E$8)</f>
        <v>0</v>
      </c>
      <c r="Z1370" s="78">
        <f>IF(IFERROR(SEARCH("H350",N1370),99)=99,IF(IFERROR(SEARCH("H350",O1370),99)=99,IF(IFERROR(SEARCH("H350",Q1370),99)=99,IF(IFERROR(SEARCH("H350",M1370),99)=99,IF(IFERROR(SEARCH("H350",R1370),99)=99,IF(IFERROR(SEARCH("H351",N1370),99)=99,IF(IFERROR(SEARCH("H351",O1370),99)=99,IF(IFERROR(SEARCH("H351",Q1370),99)=99,IF(IFERROR(SEARCH("H351",M1370),99)=99,IF(IFERROR(SEARCH("H351",R1370),99)=99,IF(IFERROR(SEARCH("carcinogenic",P1370),99)=99,IF(IFERROR(SEARCH("suspected carcinogenic",S1370),99)=99,0,Scoring!$E$12),Scoring!$E$11),Scoring!$E$10),Scoring!$E$10),Scoring!$E$10),Scoring!$E$10),Scoring!$E$10),Scoring!$E$10),Scoring!$E$10),Scoring!$E$10),Scoring!$E$10),Scoring!$E$10)</f>
        <v>0</v>
      </c>
      <c r="AA1370" s="78">
        <f>IF(IFERROR(SEARCH("H340",N1370),99)=99,IF(IFERROR(SEARCH("H340",O1370),99)=99,IF(IFERROR(SEARCH("H340",Q1370),99)=99,IF(IFERROR(SEARCH("H340",M1370),99)=99,IF(IFERROR(SEARCH("H340",R1370),99)=99,IF(IFERROR(SEARCH("H341",N1370),99)=99,IF(IFERROR(SEARCH("H341",O1370),99)=99,IF(IFERROR(SEARCH("H341",Q1370),99)=99,IF(IFERROR(SEARCH("H341",M1370),99)=99,IF(IFERROR(SEARCH("H341",R1370),99)=99,IF(IFERROR(SEARCH("mutagenic",P1370),99)=99,IF(IFERROR(SEARCH("suspected mutagenic",S1370),99)=99,0,Scoring!$E$15),Scoring!$E$14),Scoring!$E$13),Scoring!$E$13),Scoring!$E$13),Scoring!$E$13),Scoring!$E$13),Scoring!$E$13),Scoring!$E$13),Scoring!$E$13),Scoring!$E$13),Scoring!$E$13)</f>
        <v>0</v>
      </c>
      <c r="AB1370" s="78">
        <f>IF(IFERROR(SEARCH("H360",N1370),99)=99,IF(IFERROR(SEARCH("H360",O1370),99)=99,IF(IFERROR(SEARCH("H360",Q1370),99)=99,IF(IFERROR(SEARCH("H360",M1370),99)=99,IF(IFERROR(SEARCH("H360",R1370),99)=99,IF(IFERROR(SEARCH("H361",N1370),99)=99,IF(IFERROR(SEARCH("H361",O1370),99)=99,IF(IFERROR(SEARCH("H361",Q1370),99)=99,IF(IFERROR(SEARCH("H361",M1370),99)=99,IF(IFERROR(SEARCH("H361",R1370),99)=99,IF(IFERROR(SEARCH("reproduction",P1370),99)=99,IF(IFERROR(SEARCH("suspected reprotoxic",S1370),99)=99,IF(IFERROR(SEARCH("reprotoxic",S1370),99)=99,IF(IFERROR(SEARCH("reprotoxic",K1370),99)=99,0,Scoring!$E$18),Scoring!$E$18),Scoring!$E$19),Scoring!$E$17),Scoring!$E$16),Scoring!$E$16),Scoring!$E$16),Scoring!$E$16),Scoring!$E$16),Scoring!$E$16),Scoring!$E$16),Scoring!$E$16),Scoring!$E$16),Scoring!$E$16)</f>
        <v>0</v>
      </c>
      <c r="AC1370" s="78">
        <f>IF(IFERROR(SEARCH("57f",L1370),99)=99,IF(IFERROR(SEARCH("57(f)",P1370),99)=99,0,Scoring!$E$20),Scoring!$E$20)</f>
        <v>0</v>
      </c>
      <c r="AD1370" s="78">
        <f>IF(IFERROR(SEARCH("CAT1",T1370),99)=99,IF(IFERROR(SEARCH("CAT2",T1370),99)=99,IF(IFERROR(SEARCH("CAT3",T1370),99)=99,IF(IFERROR(SEARCH("concluded to be endocrine",K1370),99)=99,IF(IFERROR(SEARCH("categorised as endocrine",K1370),99)=99,IF(IFERROR(SEARCH("endocrine disrupting",P1370),99)=99,IF(IFERROR(SEARCH("endocrine disrupting",K1370),99)=99,IF(IFERROR(SEARCH("suspected endocrine",S1370),99)=99,IF(IFERROR(SEARCH("potential endocrine",S1370),99)=99,0,Scoring!$E$25),Scoring!$E$25),Scoring!$E$24),Scoring!$E$24),Scoring!$E$24),Scoring!$E$24),Scoring!$E$23),Scoring!$E$22),Scoring!$E$21)</f>
        <v>0.5</v>
      </c>
      <c r="AE1370" s="78">
        <f>IF(IFERROR(SEARCH("suspected sensitiser",S1370),99)=99,IF(IFERROR(SEARCH("sensitiser",S1370),99)=99,IF(IFERROR(SEARCH("other hazard based concern",S1370),99)=99,0,Scoring!$E$28),Scoring!$E$26),Scoring!$E$27)</f>
        <v>0</v>
      </c>
      <c r="AF1370" s="78">
        <f>IF(IFERROR(M1370,1)=1,IF(IFERROR(N1370,1)=1,IF(IFERROR(O1370,1)=1,IF(IFERROR(Q1370,1)=1,IF(IFERROR(R1370,1)=1,IF(IFERROR(T1370,1)=1,IF(IFERROR(K1370,1)=1,IF(IFERROR(P1370,1)=1,IF(IFERROR(S1370,1)=1,Scoring!$E$29,0),0),0),0),0),0),0),0),0)</f>
        <v>0</v>
      </c>
      <c r="AG1370" s="78">
        <f t="shared" si="92"/>
        <v>0.5</v>
      </c>
      <c r="AI1370" s="93"/>
      <c r="AJ1370" s="94"/>
      <c r="AK1370" s="76"/>
      <c r="AL1370" s="75"/>
      <c r="AN1370" s="79"/>
      <c r="AO1370" s="79"/>
      <c r="AP1370" s="79"/>
      <c r="AQ1370" s="79"/>
      <c r="AR1370" s="79"/>
      <c r="AS1370" s="78"/>
      <c r="AU1370" s="79">
        <f>IF(IFERROR(F1370,99)=99,IF(IFERROR(G1370,99)=99,IF(IFERROR(H1370,99)=99,IF(IFERROR(I1370,99)=99,IF(IFERROR(E1370,99)=99,IF(IFERROR(J1370,99)=99,0,Scoring!$B$7),Scoring!$B$3),Scoring!$B$2),Scoring!$B$6),Scoring!$B$5),Scoring!$B$4)</f>
        <v>0.5</v>
      </c>
      <c r="AV1370" s="78">
        <f t="shared" si="93"/>
        <v>0.25</v>
      </c>
      <c r="AW1370" s="78"/>
      <c r="AX1370" s="66"/>
      <c r="AY1370" s="78"/>
      <c r="AZ1370" s="76"/>
      <c r="BA1370" s="76"/>
      <c r="BB1370" s="76"/>
    </row>
    <row r="1371" spans="1:54" x14ac:dyDescent="0.25">
      <c r="A1371" s="77" t="s">
        <v>4123</v>
      </c>
      <c r="B1371" s="76" t="str">
        <f t="shared" si="94"/>
        <v>216-133-4</v>
      </c>
      <c r="C1371" s="77" t="s">
        <v>4122</v>
      </c>
      <c r="D1371" s="77" t="s">
        <v>4111</v>
      </c>
      <c r="E1371" s="76" t="e">
        <f>IF(C1371="-",IF(A1371="-",VLOOKUP(D1371,'sin-list 180320_update'!$C$2:$C$835,1,FALSE),VLOOKUP(A1371,'sin-list 180320_update'!$A$2:$A$835,1,FALSE)),VLOOKUP(C1371,'sin-list 180320_update'!$B$2:$B$835,1,FALSE))</f>
        <v>#N/A</v>
      </c>
      <c r="F1371" s="76" t="e">
        <f>IF($C1371="-",IF($A1371="-",VLOOKUP($D1371,'REACH Bilaga XVII_update'!$A$5:$A$131,1,FALSE),VLOOKUP($A1371,'REACH Bilaga XVII_update'!$C$5:$C$131,1,FALSE)),VLOOKUP($C1371,'REACH Bilaga XVII_update'!$B$5:$B$131,1,FALSE))</f>
        <v>#N/A</v>
      </c>
      <c r="G1371" s="76" t="e">
        <f>IF($C1371="-",IF($A1371="-",VLOOKUP($D1371,' REACH Bilaga 59_update'!$A$5:$A$210,1,FALSE),VLOOKUP($A1371,' REACH Bilaga 59_update'!$D$5:$D$210,1,FALSE)),VLOOKUP($C1371,' REACH Bilaga 59_update'!$C$5:$C$210,1,FALSE))</f>
        <v>#N/A</v>
      </c>
      <c r="H1371" s="76" t="e">
        <f>IF($C1371="-",IF($A1371="-",VLOOKUP($D1371,'REACH Bilaga XIV_update'!$A$5:$A$110,1,FALSE),VLOOKUP($A1371,'REACH Bilaga XIV_update'!$D$5:$D$110,1,FALSE)),VLOOKUP($C1371,'REACH Bilaga XIV_update'!$C$5:$C$110,1,FALSE))</f>
        <v>#N/A</v>
      </c>
      <c r="I1371" s="76" t="str">
        <f>IF($C1371="-",IF($A1371="-",VLOOKUP($D1371,CoRAP_update!$A$5:$A$376,1,FALSE),VLOOKUP($A1371,CoRAP_update!$D$5:$D$376,1,FALSE)),VLOOKUP($C1371,CoRAP_update!$C$5:$C$376,1,FALSE))</f>
        <v>216-133-4</v>
      </c>
      <c r="J1371" s="76" t="e">
        <f>IF($C1371="-",IF($A1371="-",VLOOKUP($D1371,EDC_update!$C$2:$C$450,1,FALSE),VLOOKUP($A1371,EDC_update!$B$2:$B$450,1,FALSE)),VLOOKUP($C1371,EDC_update!$L$2:$L$450,1,FALSE))</f>
        <v>#N/A</v>
      </c>
      <c r="K1371" s="76" t="e">
        <f>IF($C1371="-",IF($A1371="-",IF(VLOOKUP($D1371,'sin-list 180320_update'!$C$2:$S$835,3,FALSE)="",NA(),VLOOKUP($D1371,'sin-list 180320_update'!$C$2:$S$835,3,FALSE)),IF(VLOOKUP($A1371,'sin-list 180320_update'!$A$2:$S$835,5,FALSE)="",NA(),VLOOKUP($A1371,'sin-list 180320_update'!$A$2:$S$835,5,FALSE))),IF(VLOOKUP($C1371,'sin-list 180320_update'!$B$2:$S$835,4,FALSE)="",NA(),VLOOKUP($C1371,'sin-list 180320_update'!$B$2:$S$835,4,FALSE)))</f>
        <v>#N/A</v>
      </c>
      <c r="L1371" s="76" t="e">
        <f>IF($C1371="-",IF($A1371="-",VLOOKUP($D1371,'sin-list 180320_update'!$C$2:$S$835,6,FALSE),VLOOKUP($A1371,'sin-list 180320_update'!$A$2:$S$835,8,FALSE)),VLOOKUP($C1371,'sin-list 180320_update'!$B$2:$S$835,7,FALSE))</f>
        <v>#N/A</v>
      </c>
      <c r="M1371" s="76" t="e">
        <f>IF($C1371="-",IF($A1371="-",IF(VLOOKUP($D1371,'sin-list 180320_update'!$C$2:$S$835,8,FALSE)="",NA(),VLOOKUP($D1371,'sin-list 180320_update'!$C$2:$S$835,8,FALSE)),IF(VLOOKUP($A1371,'sin-list 180320_update'!$A$2:$S$835,10,FALSE)="",NA(),VLOOKUP($A1371,'sin-list 180320_update'!$A$2:$S$835,10,FALSE))),IF(VLOOKUP($C1371,'sin-list 180320_update'!$B$2:$S$835,9,FALSE)="",NA(),VLOOKUP($C1371,'sin-list 180320_update'!$B$2:$S$835,9,FALSE)))</f>
        <v>#N/A</v>
      </c>
      <c r="N1371" s="76" t="e">
        <f>IF($C1371="-",IF($A1371="-",IF(VLOOKUP($D1371,'REACH Bilaga XVII_update'!$A$5:$E$131,4,FALSE)="",NA(),VLOOKUP($D1371,'REACH Bilaga XVII_update'!$A$5:$E$131,4,FALSE)),IF(VLOOKUP($A1371,'REACH Bilaga XVII_update'!$C$5:$D$131,2,FALSE)="",NA(),VLOOKUP($A1371,'REACH Bilaga XVII_update'!$C$5:$D$131,2,FALSE))),IF(VLOOKUP($C1371,'REACH Bilaga XVII_update'!$B$5:$D$131,3,FALSE)="",NA(),VLOOKUP($C1371,'REACH Bilaga XVII_update'!$B$5:$D$131,3,FALSE)))</f>
        <v>#N/A</v>
      </c>
      <c r="O1371" s="76" t="e">
        <f>IF($C1371="-",IF($A1371="-",IF(VLOOKUP($D1371,' REACH Bilaga 59_update'!$A$5:$E$210,5,FALSE)="",NA(),VLOOKUP($D1371,' REACH Bilaga 59_update'!$A$5:$E$210,5,FALSE)),IF(VLOOKUP($A1371,' REACH Bilaga 59_update'!$D$5:$E$210,2,FALSE)="",NA(),VLOOKUP($A1371,' REACH Bilaga 59_update'!$D$5:$E$210,2,FALSE))),IF(VLOOKUP($C1371,' REACH Bilaga 59_update'!$C$5:$E$210,3,FALSE)="",NA(),VLOOKUP($C1371,' REACH Bilaga 59_update'!$C$5:$E$210,3,FALSE)))</f>
        <v>#N/A</v>
      </c>
      <c r="P1371" s="76" t="e">
        <f>IF(C1371="-",IF(A1371="-",IFERROR(VLOOKUP($D1371,' REACH Bilaga 59_update'!$A$5:$F$210,MATCH(Sammanfattning!P$1,' REACH Bilaga 59_update'!$A$4:$F$4,0),FALSE),VLOOKUP($D1371,'REACH Bilaga XIV_update'!$A$4:$H$110,MATCH(Sammanfattning!P$1,'REACH Bilaga XIV_update'!$A$4:$H$4,0),FALSE)),IFERROR(VLOOKUP($A1371,' REACH Bilaga 59_update'!$D$5:$F$210,MATCH(Sammanfattning!P$1,' REACH Bilaga 59_update'!$D$4:$F$4,0),FALSE),VLOOKUP($A1371,'REACH Bilaga XIV_update'!$D$4:$H$110,MATCH(Sammanfattning!P$1,'REACH Bilaga XIV_update'!$D$4:$H$4,0),FALSE))),IFERROR(VLOOKUP($C1371,' REACH Bilaga 59_update'!$C$5:$F$210,MATCH(Sammanfattning!P$1,' REACH Bilaga 59_update'!$C$4:$F$4,0),FALSE),VLOOKUP($C1371,'REACH Bilaga XIV_update'!$C$4:$H$110,MATCH(Sammanfattning!P$1,'REACH Bilaga XIV_update'!$C$4:$H$4,0),FALSE)))</f>
        <v>#N/A</v>
      </c>
      <c r="Q1371" s="76" t="e">
        <f>IF($C1371="-",IF($A1371="-",IF(VLOOKUP($D1371,'REACH Bilaga XIV_update'!$A$5:$I$110,9,FALSE)="",NA(),VLOOKUP($D1371,'REACH Bilaga XIV_update'!$A$5:$I$110,9,FALSE)),IF(VLOOKUP($A1371,'REACH Bilaga XIV_update'!$D$5:$I$110,6,FALSE)="",NA(),VLOOKUP($A1371,'REACH Bilaga XIV_update'!$D$5:$I$110,6,FALSE))),IF(VLOOKUP($C1371,'REACH Bilaga XIV_update'!$C$5:$I$110,7,FALSE)="",NA(),VLOOKUP($C1371,'REACH Bilaga XIV_update'!$C$5:$I$110,7,FALSE)))</f>
        <v>#N/A</v>
      </c>
      <c r="R1371" s="76" t="e">
        <f>IF($C1371="-",IF($A1371="-",IF(VLOOKUP($D1371,CoRAP_update!$A$5:$O$376,15,FALSE)="",NA(),VLOOKUP($D1371,CoRAP_update!$A$5:$O$376,15,FALSE)),IF(VLOOKUP($A1371,CoRAP_update!$D$5:$O$376,12,FALSE)="",NA(),VLOOKUP($A1371,CoRAP_update!$D$5:$O$376,12,FALSE))),IF(VLOOKUP($C1371,CoRAP_update!$C$5:$O$376,13,FALSE)="",NA(),VLOOKUP($C1371,CoRAP_update!$C$5:$O$376,13,FALSE)))</f>
        <v>#N/A</v>
      </c>
      <c r="S1371" s="144" t="str">
        <f>IF($C1371="-",IF($A1371="-",VLOOKUP($D1371,CoRAP_update!$A$5:$J$376,MATCH(Sammanfattning!S$1,CoRAP_update!$A$4:$J$4,0),FALSE),VLOOKUP($A1371,CoRAP_update!$D$5:$J$376,MATCH(Sammanfattning!S$1,CoRAP_update!$D$4:$J$4,0),FALSE)),VLOOKUP($C1371,CoRAP_update!$C$5:$J$376,MATCH(Sammanfattning!S$1,CoRAP_update!$C$4:$J$4,0),FALSE))</f>
        <v>Potential endocrine disruptor#High (aggregated) tonnage</v>
      </c>
      <c r="T1371" s="76" t="e">
        <f>IF($A1371="-",VLOOKUP($D1371,EDC_update!$C$2:$F$450,4,FALSE),VLOOKUP($A1371,EDC_update!$B$2:$F$450,5,FALSE))</f>
        <v>#N/A</v>
      </c>
      <c r="V1371" s="78">
        <f>IF(IFERROR(SEARCH("PBT",P1371),99)=99,IF(IFERROR(SEARCH("suspected PBT",S1371),99)=99,IF(IFERROR(SEARCH("concluded to be PBT",K1371),99)=99,IF(IFERROR(SEARCH("PBT",S1371),99)=99,IF(IFERROR(SEARCH("PBT cand",L1371),99)=99,IF(IFERROR(SEARCH("PBT",L1371),99)=99,IF(IFERROR(SEARCH("persistent, bioackumulative and toxic properties",K1371),99)=99,0,Scoring!$E$3),Scoring!$E$3),Scoring!$E$7),Scoring!$E$3),Scoring!$E$5),Scoring!$E$6),Scoring!$E$3)</f>
        <v>0</v>
      </c>
      <c r="W1371" s="78">
        <f>IF(IFERROR(SEARCH("vPvB",P1371),99)=99,IF(IFERROR(SEARCH("suspected pbt/vPvB",S1371),99)=99,IF(IFERROR(SEARCH("vPvB",S1371),99)=99,IF(IFERROR(SEARCH("concluded to be a vPvB",S1371),99)=99,IF(IFERROR(SEARCH("identified as vPvB",K1371),99)=99,IF(IFERROR(SEARCH("concluded to be a vPvB",K1371),99)=99,IF(IFERROR(SEARCH("concluded to be both pbt and vPvB",S1371),99)=99,IF(IFERROR(SEARCH("concluded to be both pbt and vPvB",K1371),99)=99,0,Scoring!$E$5),Scoring!$E$5),Scoring!$E$5),Scoring!$E$5),Scoring!$E$5),Scoring!$E$4),Scoring!$E$6),Scoring!$E$4)</f>
        <v>0</v>
      </c>
      <c r="X1371" s="78">
        <f>IF(IFERROR(SEARCH("H410",N1371),99)=99,IF(IFERROR(SEARCH("H410",O1371),99)=99,IF(IFERROR(SEARCH("H410",Q1371),99)=99,IF(IFERROR(SEARCH("H410",M1371),99)=99,IF(IFERROR(SEARCH("H410",R1371),99)=99,IF(IFERROR(SEARCH("H411",N1371),99)=99,IF(IFERROR(SEARCH("H411",O1371),99)=99,IF(IFERROR(SEARCH("H411",Q1371),99)=99,IF(IFERROR(SEARCH("H411",M1371),99)=99,IF(IFERROR(SEARCH("H411",R1371),99)=99,IF(IFERROR(SEARCH("H413",N1371),99)=99,IF(IFERROR(SEARCH("H413",O1371),99)=99,IF(IFERROR(SEARCH("H413",Q1371),99)=99,IF(IFERROR(SEARCH("H413",M1371),99)=99,IF(IFERROR(SEARCH("H413",R1371),99)=99,IF(IFERROR(SEARCH("H412",N1371),99)=99,IF(IFERROR(SEARCH("H412",O1371),99)=99,IF(IFERROR(SEARCH("H412",Q1371),99)=99,IF(IFERROR(SEARCH("H412",M1371),99)=99,IF(IFERROR(SEARCH("H412",R1371),99)=99,0,Scoring!$E$2),Scoring!$E$2),Scoring!$E$2),Scoring!$E$2),Scoring!$E$2),Scoring!$E$2),Scoring!$E$2),Scoring!$E$2),Scoring!$E$2),Scoring!$E$2),Scoring!$E$2),Scoring!$E$2),Scoring!$E$2),Scoring!$E$2),Scoring!$E$2),Scoring!$E$2),Scoring!$E$2),Scoring!$E$2),Scoring!$E$2),Scoring!$E$2)</f>
        <v>0</v>
      </c>
      <c r="Y1371" s="78">
        <f>IF(IFERROR(SEARCH("CMR",K1371),99)=99,IF(IFERROR(SEARCH("Suspected CMR",S1371),99)=99,IF(IFERROR(SEARCH("CMR",S1371),99)=99,0,Scoring!$E$8),Scoring!$E$9),Scoring!$E$8)</f>
        <v>0</v>
      </c>
      <c r="Z1371" s="78">
        <f>IF(IFERROR(SEARCH("H350",N1371),99)=99,IF(IFERROR(SEARCH("H350",O1371),99)=99,IF(IFERROR(SEARCH("H350",Q1371),99)=99,IF(IFERROR(SEARCH("H350",M1371),99)=99,IF(IFERROR(SEARCH("H350",R1371),99)=99,IF(IFERROR(SEARCH("H351",N1371),99)=99,IF(IFERROR(SEARCH("H351",O1371),99)=99,IF(IFERROR(SEARCH("H351",Q1371),99)=99,IF(IFERROR(SEARCH("H351",M1371),99)=99,IF(IFERROR(SEARCH("H351",R1371),99)=99,IF(IFERROR(SEARCH("carcinogenic",P1371),99)=99,IF(IFERROR(SEARCH("suspected carcinogenic",S1371),99)=99,0,Scoring!$E$12),Scoring!$E$11),Scoring!$E$10),Scoring!$E$10),Scoring!$E$10),Scoring!$E$10),Scoring!$E$10),Scoring!$E$10),Scoring!$E$10),Scoring!$E$10),Scoring!$E$10),Scoring!$E$10)</f>
        <v>0</v>
      </c>
      <c r="AA1371" s="78">
        <f>IF(IFERROR(SEARCH("H340",N1371),99)=99,IF(IFERROR(SEARCH("H340",O1371),99)=99,IF(IFERROR(SEARCH("H340",Q1371),99)=99,IF(IFERROR(SEARCH("H340",M1371),99)=99,IF(IFERROR(SEARCH("H340",R1371),99)=99,IF(IFERROR(SEARCH("H341",N1371),99)=99,IF(IFERROR(SEARCH("H341",O1371),99)=99,IF(IFERROR(SEARCH("H341",Q1371),99)=99,IF(IFERROR(SEARCH("H341",M1371),99)=99,IF(IFERROR(SEARCH("H341",R1371),99)=99,IF(IFERROR(SEARCH("mutagenic",P1371),99)=99,IF(IFERROR(SEARCH("suspected mutagenic",S1371),99)=99,0,Scoring!$E$15),Scoring!$E$14),Scoring!$E$13),Scoring!$E$13),Scoring!$E$13),Scoring!$E$13),Scoring!$E$13),Scoring!$E$13),Scoring!$E$13),Scoring!$E$13),Scoring!$E$13),Scoring!$E$13)</f>
        <v>0</v>
      </c>
      <c r="AB1371" s="78">
        <f>IF(IFERROR(SEARCH("H360",N1371),99)=99,IF(IFERROR(SEARCH("H360",O1371),99)=99,IF(IFERROR(SEARCH("H360",Q1371),99)=99,IF(IFERROR(SEARCH("H360",M1371),99)=99,IF(IFERROR(SEARCH("H360",R1371),99)=99,IF(IFERROR(SEARCH("H361",N1371),99)=99,IF(IFERROR(SEARCH("H361",O1371),99)=99,IF(IFERROR(SEARCH("H361",Q1371),99)=99,IF(IFERROR(SEARCH("H361",M1371),99)=99,IF(IFERROR(SEARCH("H361",R1371),99)=99,IF(IFERROR(SEARCH("reproduction",P1371),99)=99,IF(IFERROR(SEARCH("suspected reprotoxic",S1371),99)=99,IF(IFERROR(SEARCH("reprotoxic",S1371),99)=99,IF(IFERROR(SEARCH("reprotoxic",K1371),99)=99,0,Scoring!$E$18),Scoring!$E$18),Scoring!$E$19),Scoring!$E$17),Scoring!$E$16),Scoring!$E$16),Scoring!$E$16),Scoring!$E$16),Scoring!$E$16),Scoring!$E$16),Scoring!$E$16),Scoring!$E$16),Scoring!$E$16),Scoring!$E$16)</f>
        <v>0</v>
      </c>
      <c r="AC1371" s="78">
        <f>IF(IFERROR(SEARCH("57f",L1371),99)=99,IF(IFERROR(SEARCH("57(f)",P1371),99)=99,0,Scoring!$E$20),Scoring!$E$20)</f>
        <v>0</v>
      </c>
      <c r="AD1371" s="78">
        <f>IF(IFERROR(SEARCH("CAT1",T1371),99)=99,IF(IFERROR(SEARCH("CAT2",T1371),99)=99,IF(IFERROR(SEARCH("CAT3",T1371),99)=99,IF(IFERROR(SEARCH("concluded to be endocrine",K1371),99)=99,IF(IFERROR(SEARCH("categorised as endocrine",K1371),99)=99,IF(IFERROR(SEARCH("endocrine disrupting",P1371),99)=99,IF(IFERROR(SEARCH("endocrine disrupting",K1371),99)=99,IF(IFERROR(SEARCH("suspected endocrine",S1371),99)=99,IF(IFERROR(SEARCH("potential endocrine",S1371),99)=99,0,Scoring!$E$25),Scoring!$E$25),Scoring!$E$24),Scoring!$E$24),Scoring!$E$24),Scoring!$E$24),Scoring!$E$23),Scoring!$E$22),Scoring!$E$21)</f>
        <v>0.5</v>
      </c>
      <c r="AE1371" s="78">
        <f>IF(IFERROR(SEARCH("suspected sensitiser",S1371),99)=99,IF(IFERROR(SEARCH("sensitiser",S1371),99)=99,IF(IFERROR(SEARCH("other hazard based concern",S1371),99)=99,0,Scoring!$E$28),Scoring!$E$26),Scoring!$E$27)</f>
        <v>0</v>
      </c>
      <c r="AF1371" s="78">
        <f>IF(IFERROR(M1371,1)=1,IF(IFERROR(N1371,1)=1,IF(IFERROR(O1371,1)=1,IF(IFERROR(Q1371,1)=1,IF(IFERROR(R1371,1)=1,IF(IFERROR(T1371,1)=1,IF(IFERROR(K1371,1)=1,IF(IFERROR(P1371,1)=1,IF(IFERROR(S1371,1)=1,Scoring!$E$29,0),0),0),0),0),0),0),0),0)</f>
        <v>0</v>
      </c>
      <c r="AG1371" s="78">
        <f t="shared" si="92"/>
        <v>0.5</v>
      </c>
      <c r="AI1371" s="93"/>
      <c r="AJ1371" s="94"/>
      <c r="AK1371" s="76"/>
      <c r="AL1371" s="75"/>
      <c r="AN1371" s="79"/>
      <c r="AO1371" s="79"/>
      <c r="AP1371" s="79"/>
      <c r="AQ1371" s="79"/>
      <c r="AR1371" s="79"/>
      <c r="AS1371" s="78"/>
      <c r="AU1371" s="79">
        <f>IF(IFERROR(F1371,99)=99,IF(IFERROR(G1371,99)=99,IF(IFERROR(H1371,99)=99,IF(IFERROR(I1371,99)=99,IF(IFERROR(E1371,99)=99,IF(IFERROR(J1371,99)=99,0,Scoring!$B$7),Scoring!$B$3),Scoring!$B$2),Scoring!$B$6),Scoring!$B$5),Scoring!$B$4)</f>
        <v>0.5</v>
      </c>
      <c r="AV1371" s="78">
        <f t="shared" si="93"/>
        <v>0.25</v>
      </c>
      <c r="AW1371" s="78"/>
      <c r="AX1371" s="66"/>
      <c r="AY1371" s="78"/>
      <c r="AZ1371" s="76"/>
      <c r="BA1371" s="76"/>
      <c r="BB1371" s="76"/>
    </row>
    <row r="1372" spans="1:54" x14ac:dyDescent="0.25">
      <c r="A1372" s="77" t="s">
        <v>3366</v>
      </c>
      <c r="B1372" s="76" t="str">
        <f t="shared" si="94"/>
        <v>247-977-1</v>
      </c>
      <c r="C1372" s="77" t="s">
        <v>3418</v>
      </c>
      <c r="D1372" s="77" t="s">
        <v>3273</v>
      </c>
      <c r="E1372" s="76" t="e">
        <f>IF(C1372="-",IF(A1372="-",VLOOKUP(D1372,'sin-list 180320_update'!$C$2:$C$835,1,FALSE),VLOOKUP(A1372,'sin-list 180320_update'!$A$2:$A$835,1,FALSE)),VLOOKUP(C1372,'sin-list 180320_update'!$B$2:$B$835,1,FALSE))</f>
        <v>#N/A</v>
      </c>
      <c r="F1372" s="76" t="str">
        <f>IF($C1372="-",IF($A1372="-",VLOOKUP($D1372,'REACH Bilaga XVII_update'!$A$5:$A$131,1,FALSE),VLOOKUP($A1372,'REACH Bilaga XVII_update'!$C$5:$C$131,1,FALSE)),VLOOKUP($C1372,'REACH Bilaga XVII_update'!$B$5:$B$131,1,FALSE))</f>
        <v>247-977-1</v>
      </c>
      <c r="G1372" s="76" t="e">
        <f>IF($C1372="-",IF($A1372="-",VLOOKUP($D1372,' REACH Bilaga 59_update'!$A$5:$A$210,1,FALSE),VLOOKUP($A1372,' REACH Bilaga 59_update'!$D$5:$D$210,1,FALSE)),VLOOKUP($C1372,' REACH Bilaga 59_update'!$C$5:$C$210,1,FALSE))</f>
        <v>#N/A</v>
      </c>
      <c r="H1372" s="76" t="e">
        <f>IF($C1372="-",IF($A1372="-",VLOOKUP($D1372,'REACH Bilaga XIV_update'!$A$5:$A$110,1,FALSE),VLOOKUP($A1372,'REACH Bilaga XIV_update'!$D$5:$D$110,1,FALSE)),VLOOKUP($C1372,'REACH Bilaga XIV_update'!$C$5:$C$110,1,FALSE))</f>
        <v>#N/A</v>
      </c>
      <c r="I1372" s="76" t="e">
        <f>IF($C1372="-",IF($A1372="-",VLOOKUP($D1372,CoRAP_update!$A$5:$A$376,1,FALSE),VLOOKUP($A1372,CoRAP_update!$D$5:$D$376,1,FALSE)),VLOOKUP($C1372,CoRAP_update!$C$5:$C$376,1,FALSE))</f>
        <v>#N/A</v>
      </c>
      <c r="J1372" s="76" t="e">
        <f>IF($C1372="-",IF($A1372="-",VLOOKUP($D1372,EDC_update!$C$2:$C$450,1,FALSE),VLOOKUP($A1372,EDC_update!$B$2:$B$450,1,FALSE)),VLOOKUP($C1372,EDC_update!$L$2:$L$450,1,FALSE))</f>
        <v>#N/A</v>
      </c>
      <c r="K1372" s="76" t="e">
        <f>IF($C1372="-",IF($A1372="-",IF(VLOOKUP($D1372,'sin-list 180320_update'!$C$2:$S$835,3,FALSE)="",NA(),VLOOKUP($D1372,'sin-list 180320_update'!$C$2:$S$835,3,FALSE)),IF(VLOOKUP($A1372,'sin-list 180320_update'!$A$2:$S$835,5,FALSE)="",NA(),VLOOKUP($A1372,'sin-list 180320_update'!$A$2:$S$835,5,FALSE))),IF(VLOOKUP($C1372,'sin-list 180320_update'!$B$2:$S$835,4,FALSE)="",NA(),VLOOKUP($C1372,'sin-list 180320_update'!$B$2:$S$835,4,FALSE)))</f>
        <v>#N/A</v>
      </c>
      <c r="L1372" s="76" t="e">
        <f>IF($C1372="-",IF($A1372="-",VLOOKUP($D1372,'sin-list 180320_update'!$C$2:$S$835,6,FALSE),VLOOKUP($A1372,'sin-list 180320_update'!$A$2:$S$835,8,FALSE)),VLOOKUP($C1372,'sin-list 180320_update'!$B$2:$S$835,7,FALSE))</f>
        <v>#N/A</v>
      </c>
      <c r="M1372" s="76" t="e">
        <f>IF($C1372="-",IF($A1372="-",IF(VLOOKUP($D1372,'sin-list 180320_update'!$C$2:$S$835,8,FALSE)="",NA(),VLOOKUP($D1372,'sin-list 180320_update'!$C$2:$S$835,8,FALSE)),IF(VLOOKUP($A1372,'sin-list 180320_update'!$A$2:$S$835,10,FALSE)="",NA(),VLOOKUP($A1372,'sin-list 180320_update'!$A$2:$S$835,10,FALSE))),IF(VLOOKUP($C1372,'sin-list 180320_update'!$B$2:$S$835,9,FALSE)="",NA(),VLOOKUP($C1372,'sin-list 180320_update'!$B$2:$S$835,9,FALSE)))</f>
        <v>#N/A</v>
      </c>
      <c r="N1372" s="76" t="e">
        <f>IF($C1372="-",IF($A1372="-",IF(VLOOKUP($D1372,'REACH Bilaga XVII_update'!$A$5:$E$131,4,FALSE)="",NA(),VLOOKUP($D1372,'REACH Bilaga XVII_update'!$A$5:$E$131,4,FALSE)),IF(VLOOKUP($A1372,'REACH Bilaga XVII_update'!$C$5:$D$131,2,FALSE)="",NA(),VLOOKUP($A1372,'REACH Bilaga XVII_update'!$C$5:$D$131,2,FALSE))),IF(VLOOKUP($C1372,'REACH Bilaga XVII_update'!$B$5:$D$131,3,FALSE)="",NA(),VLOOKUP($C1372,'REACH Bilaga XVII_update'!$B$5:$D$131,3,FALSE)))</f>
        <v>#N/A</v>
      </c>
      <c r="O1372" s="76" t="e">
        <f>IF($C1372="-",IF($A1372="-",IF(VLOOKUP($D1372,' REACH Bilaga 59_update'!$A$5:$E$210,5,FALSE)="",NA(),VLOOKUP($D1372,' REACH Bilaga 59_update'!$A$5:$E$210,5,FALSE)),IF(VLOOKUP($A1372,' REACH Bilaga 59_update'!$D$5:$E$210,2,FALSE)="",NA(),VLOOKUP($A1372,' REACH Bilaga 59_update'!$D$5:$E$210,2,FALSE))),IF(VLOOKUP($C1372,' REACH Bilaga 59_update'!$C$5:$E$210,3,FALSE)="",NA(),VLOOKUP($C1372,' REACH Bilaga 59_update'!$C$5:$E$210,3,FALSE)))</f>
        <v>#N/A</v>
      </c>
      <c r="P1372" s="76" t="e">
        <f>IF(C1372="-",IF(A1372="-",IFERROR(VLOOKUP($D1372,' REACH Bilaga 59_update'!$A$5:$F$210,MATCH(Sammanfattning!P$1,' REACH Bilaga 59_update'!$A$4:$F$4,0),FALSE),VLOOKUP($D1372,'REACH Bilaga XIV_update'!$A$4:$H$110,MATCH(Sammanfattning!P$1,'REACH Bilaga XIV_update'!$A$4:$H$4,0),FALSE)),IFERROR(VLOOKUP($A1372,' REACH Bilaga 59_update'!$D$5:$F$210,MATCH(Sammanfattning!P$1,' REACH Bilaga 59_update'!$D$4:$F$4,0),FALSE),VLOOKUP($A1372,'REACH Bilaga XIV_update'!$D$4:$H$110,MATCH(Sammanfattning!P$1,'REACH Bilaga XIV_update'!$D$4:$H$4,0),FALSE))),IFERROR(VLOOKUP($C1372,' REACH Bilaga 59_update'!$C$5:$F$210,MATCH(Sammanfattning!P$1,' REACH Bilaga 59_update'!$C$4:$F$4,0),FALSE),VLOOKUP($C1372,'REACH Bilaga XIV_update'!$C$4:$H$110,MATCH(Sammanfattning!P$1,'REACH Bilaga XIV_update'!$C$4:$H$4,0),FALSE)))</f>
        <v>#N/A</v>
      </c>
      <c r="Q1372" s="76" t="e">
        <f>IF($C1372="-",IF($A1372="-",IF(VLOOKUP($D1372,'REACH Bilaga XIV_update'!$A$5:$I$110,9,FALSE)="",NA(),VLOOKUP($D1372,'REACH Bilaga XIV_update'!$A$5:$I$110,9,FALSE)),IF(VLOOKUP($A1372,'REACH Bilaga XIV_update'!$D$5:$I$110,6,FALSE)="",NA(),VLOOKUP($A1372,'REACH Bilaga XIV_update'!$D$5:$I$110,6,FALSE))),IF(VLOOKUP($C1372,'REACH Bilaga XIV_update'!$C$5:$I$110,7,FALSE)="",NA(),VLOOKUP($C1372,'REACH Bilaga XIV_update'!$C$5:$I$110,7,FALSE)))</f>
        <v>#N/A</v>
      </c>
      <c r="R1372" s="76" t="e">
        <f>IF($C1372="-",IF($A1372="-",IF(VLOOKUP($D1372,CoRAP_update!$A$5:$O$376,15,FALSE)="",NA(),VLOOKUP($D1372,CoRAP_update!$A$5:$O$376,15,FALSE)),IF(VLOOKUP($A1372,CoRAP_update!$D$5:$O$376,12,FALSE)="",NA(),VLOOKUP($A1372,CoRAP_update!$D$5:$O$376,12,FALSE))),IF(VLOOKUP($C1372,CoRAP_update!$C$5:$O$376,13,FALSE)="",NA(),VLOOKUP($C1372,CoRAP_update!$C$5:$O$376,13,FALSE)))</f>
        <v>#N/A</v>
      </c>
      <c r="S1372" s="144" t="e">
        <f>IF($C1372="-",IF($A1372="-",VLOOKUP($D1372,CoRAP_update!$A$5:$J$376,MATCH(Sammanfattning!S$1,CoRAP_update!$A$4:$J$4,0),FALSE),VLOOKUP($A1372,CoRAP_update!$D$5:$J$376,MATCH(Sammanfattning!S$1,CoRAP_update!$D$4:$J$4,0),FALSE)),VLOOKUP($C1372,CoRAP_update!$C$5:$J$376,MATCH(Sammanfattning!S$1,CoRAP_update!$C$4:$J$4,0),FALSE))</f>
        <v>#N/A</v>
      </c>
      <c r="T1372" s="76" t="str">
        <f>IF($A1372="-",VLOOKUP($D1372,EDC_update!$C$2:$F$450,4,FALSE),VLOOKUP($A1372,EDC_update!$B$2:$F$450,5,FALSE))</f>
        <v>CAT2</v>
      </c>
      <c r="V1372" s="78">
        <f>IF(IFERROR(SEARCH("PBT",P1372),99)=99,IF(IFERROR(SEARCH("suspected PBT",S1372),99)=99,IF(IFERROR(SEARCH("concluded to be PBT",K1372),99)=99,IF(IFERROR(SEARCH("PBT",S1372),99)=99,IF(IFERROR(SEARCH("PBT cand",L1372),99)=99,IF(IFERROR(SEARCH("PBT",L1372),99)=99,IF(IFERROR(SEARCH("persistent, bioackumulative and toxic properties",K1372),99)=99,0,Scoring!$E$3),Scoring!$E$3),Scoring!$E$7),Scoring!$E$3),Scoring!$E$5),Scoring!$E$6),Scoring!$E$3)</f>
        <v>0</v>
      </c>
      <c r="W1372" s="78">
        <f>IF(IFERROR(SEARCH("vPvB",P1372),99)=99,IF(IFERROR(SEARCH("suspected pbt/vPvB",S1372),99)=99,IF(IFERROR(SEARCH("vPvB",S1372),99)=99,IF(IFERROR(SEARCH("concluded to be a vPvB",S1372),99)=99,IF(IFERROR(SEARCH("identified as vPvB",K1372),99)=99,IF(IFERROR(SEARCH("concluded to be a vPvB",K1372),99)=99,IF(IFERROR(SEARCH("concluded to be both pbt and vPvB",S1372),99)=99,IF(IFERROR(SEARCH("concluded to be both pbt and vPvB",K1372),99)=99,0,Scoring!$E$5),Scoring!$E$5),Scoring!$E$5),Scoring!$E$5),Scoring!$E$5),Scoring!$E$4),Scoring!$E$6),Scoring!$E$4)</f>
        <v>0</v>
      </c>
      <c r="X1372" s="78">
        <f>IF(IFERROR(SEARCH("H410",N1372),99)=99,IF(IFERROR(SEARCH("H410",O1372),99)=99,IF(IFERROR(SEARCH("H410",Q1372),99)=99,IF(IFERROR(SEARCH("H410",M1372),99)=99,IF(IFERROR(SEARCH("H410",R1372),99)=99,IF(IFERROR(SEARCH("H411",N1372),99)=99,IF(IFERROR(SEARCH("H411",O1372),99)=99,IF(IFERROR(SEARCH("H411",Q1372),99)=99,IF(IFERROR(SEARCH("H411",M1372),99)=99,IF(IFERROR(SEARCH("H411",R1372),99)=99,IF(IFERROR(SEARCH("H413",N1372),99)=99,IF(IFERROR(SEARCH("H413",O1372),99)=99,IF(IFERROR(SEARCH("H413",Q1372),99)=99,IF(IFERROR(SEARCH("H413",M1372),99)=99,IF(IFERROR(SEARCH("H413",R1372),99)=99,IF(IFERROR(SEARCH("H412",N1372),99)=99,IF(IFERROR(SEARCH("H412",O1372),99)=99,IF(IFERROR(SEARCH("H412",Q1372),99)=99,IF(IFERROR(SEARCH("H412",M1372),99)=99,IF(IFERROR(SEARCH("H412",R1372),99)=99,0,Scoring!$E$2),Scoring!$E$2),Scoring!$E$2),Scoring!$E$2),Scoring!$E$2),Scoring!$E$2),Scoring!$E$2),Scoring!$E$2),Scoring!$E$2),Scoring!$E$2),Scoring!$E$2),Scoring!$E$2),Scoring!$E$2),Scoring!$E$2),Scoring!$E$2),Scoring!$E$2),Scoring!$E$2),Scoring!$E$2),Scoring!$E$2),Scoring!$E$2)</f>
        <v>0</v>
      </c>
      <c r="Y1372" s="78">
        <f>IF(IFERROR(SEARCH("CMR",K1372),99)=99,IF(IFERROR(SEARCH("Suspected CMR",S1372),99)=99,IF(IFERROR(SEARCH("CMR",S1372),99)=99,0,Scoring!$E$8),Scoring!$E$9),Scoring!$E$8)</f>
        <v>0</v>
      </c>
      <c r="Z1372" s="78">
        <f>IF(IFERROR(SEARCH("H350",N1372),99)=99,IF(IFERROR(SEARCH("H350",O1372),99)=99,IF(IFERROR(SEARCH("H350",Q1372),99)=99,IF(IFERROR(SEARCH("H350",M1372),99)=99,IF(IFERROR(SEARCH("H350",R1372),99)=99,IF(IFERROR(SEARCH("H351",N1372),99)=99,IF(IFERROR(SEARCH("H351",O1372),99)=99,IF(IFERROR(SEARCH("H351",Q1372),99)=99,IF(IFERROR(SEARCH("H351",M1372),99)=99,IF(IFERROR(SEARCH("H351",R1372),99)=99,IF(IFERROR(SEARCH("carcinogenic",P1372),99)=99,IF(IFERROR(SEARCH("suspected carcinogenic",S1372),99)=99,0,Scoring!$E$12),Scoring!$E$11),Scoring!$E$10),Scoring!$E$10),Scoring!$E$10),Scoring!$E$10),Scoring!$E$10),Scoring!$E$10),Scoring!$E$10),Scoring!$E$10),Scoring!$E$10),Scoring!$E$10)</f>
        <v>0</v>
      </c>
      <c r="AA1372" s="78">
        <f>IF(IFERROR(SEARCH("H340",N1372),99)=99,IF(IFERROR(SEARCH("H340",O1372),99)=99,IF(IFERROR(SEARCH("H340",Q1372),99)=99,IF(IFERROR(SEARCH("H340",M1372),99)=99,IF(IFERROR(SEARCH("H340",R1372),99)=99,IF(IFERROR(SEARCH("H341",N1372),99)=99,IF(IFERROR(SEARCH("H341",O1372),99)=99,IF(IFERROR(SEARCH("H341",Q1372),99)=99,IF(IFERROR(SEARCH("H341",M1372),99)=99,IF(IFERROR(SEARCH("H341",R1372),99)=99,IF(IFERROR(SEARCH("mutagenic",P1372),99)=99,IF(IFERROR(SEARCH("suspected mutagenic",S1372),99)=99,0,Scoring!$E$15),Scoring!$E$14),Scoring!$E$13),Scoring!$E$13),Scoring!$E$13),Scoring!$E$13),Scoring!$E$13),Scoring!$E$13),Scoring!$E$13),Scoring!$E$13),Scoring!$E$13),Scoring!$E$13)</f>
        <v>0</v>
      </c>
      <c r="AB1372" s="78">
        <f>IF(IFERROR(SEARCH("H360",N1372),99)=99,IF(IFERROR(SEARCH("H360",O1372),99)=99,IF(IFERROR(SEARCH("H360",Q1372),99)=99,IF(IFERROR(SEARCH("H360",M1372),99)=99,IF(IFERROR(SEARCH("H360",R1372),99)=99,IF(IFERROR(SEARCH("H361",N1372),99)=99,IF(IFERROR(SEARCH("H361",O1372),99)=99,IF(IFERROR(SEARCH("H361",Q1372),99)=99,IF(IFERROR(SEARCH("H361",M1372),99)=99,IF(IFERROR(SEARCH("H361",R1372),99)=99,IF(IFERROR(SEARCH("reproduction",P1372),99)=99,IF(IFERROR(SEARCH("suspected reprotoxic",S1372),99)=99,IF(IFERROR(SEARCH("reprotoxic",S1372),99)=99,IF(IFERROR(SEARCH("reprotoxic",K1372),99)=99,0,Scoring!$E$18),Scoring!$E$18),Scoring!$E$19),Scoring!$E$17),Scoring!$E$16),Scoring!$E$16),Scoring!$E$16),Scoring!$E$16),Scoring!$E$16),Scoring!$E$16),Scoring!$E$16),Scoring!$E$16),Scoring!$E$16),Scoring!$E$16)</f>
        <v>0</v>
      </c>
      <c r="AC1372" s="78">
        <f>IF(IFERROR(SEARCH("57f",L1372),99)=99,IF(IFERROR(SEARCH("57(f)",P1372),99)=99,0,Scoring!$E$20),Scoring!$E$20)</f>
        <v>0</v>
      </c>
      <c r="AD1372" s="78">
        <f>IF(IFERROR(SEARCH("CAT1",T1372),99)=99,IF(IFERROR(SEARCH("CAT2",T1372),99)=99,IF(IFERROR(SEARCH("CAT3",T1372),99)=99,IF(IFERROR(SEARCH("concluded to be endocrine",K1372),99)=99,IF(IFERROR(SEARCH("categorised as endocrine",K1372),99)=99,IF(IFERROR(SEARCH("endocrine disrupting",P1372),99)=99,IF(IFERROR(SEARCH("endocrine disrupting",K1372),99)=99,IF(IFERROR(SEARCH("suspected endocrine",S1372),99)=99,IF(IFERROR(SEARCH("potential endocrine",S1372),99)=99,0,Scoring!$E$25),Scoring!$E$25),Scoring!$E$24),Scoring!$E$24),Scoring!$E$24),Scoring!$E$24),Scoring!$E$23),Scoring!$E$22),Scoring!$E$21)</f>
        <v>0.5</v>
      </c>
      <c r="AE1372" s="78">
        <f>IF(IFERROR(SEARCH("suspected sensitiser",S1372),99)=99,IF(IFERROR(SEARCH("sensitiser",S1372),99)=99,IF(IFERROR(SEARCH("other hazard based concern",S1372),99)=99,0,Scoring!$E$28),Scoring!$E$26),Scoring!$E$27)</f>
        <v>0</v>
      </c>
      <c r="AF1372" s="78">
        <f>IF(IFERROR(M1372,1)=1,IF(IFERROR(N1372,1)=1,IF(IFERROR(O1372,1)=1,IF(IFERROR(Q1372,1)=1,IF(IFERROR(R1372,1)=1,IF(IFERROR(T1372,1)=1,IF(IFERROR(K1372,1)=1,IF(IFERROR(P1372,1)=1,IF(IFERROR(S1372,1)=1,Scoring!$E$29,0),0),0),0),0),0),0),0),0)</f>
        <v>0</v>
      </c>
      <c r="AG1372" s="78">
        <f t="shared" si="92"/>
        <v>0.5</v>
      </c>
      <c r="AI1372" s="93"/>
      <c r="AJ1372" s="94"/>
      <c r="AK1372" s="76"/>
      <c r="AL1372" s="75"/>
      <c r="AN1372" s="79"/>
      <c r="AO1372" s="79"/>
      <c r="AP1372" s="79"/>
      <c r="AQ1372" s="79"/>
      <c r="AR1372" s="79"/>
      <c r="AS1372" s="78"/>
      <c r="AU1372" s="79">
        <f>IF(IFERROR(F1372,99)=99,IF(IFERROR(G1372,99)=99,IF(IFERROR(H1372,99)=99,IF(IFERROR(I1372,99)=99,IF(IFERROR(E1372,99)=99,IF(IFERROR(J1372,99)=99,0,Scoring!$B$7),Scoring!$B$3),Scoring!$B$2),Scoring!$B$6),Scoring!$B$5),Scoring!$B$4)</f>
        <v>1</v>
      </c>
      <c r="AV1372" s="78">
        <f t="shared" si="93"/>
        <v>0.5</v>
      </c>
      <c r="AW1372" s="78"/>
      <c r="AX1372" s="66"/>
      <c r="AY1372" s="78"/>
      <c r="AZ1372" s="76"/>
      <c r="BA1372" s="76"/>
      <c r="BB1372" s="76"/>
    </row>
    <row r="1373" spans="1:54" x14ac:dyDescent="0.25">
      <c r="A1373" s="77" t="s">
        <v>5297</v>
      </c>
      <c r="B1373" s="76" t="str">
        <f t="shared" si="94"/>
        <v>248-227-6</v>
      </c>
      <c r="C1373" s="77" t="s">
        <v>5296</v>
      </c>
      <c r="D1373" s="77" t="s">
        <v>5295</v>
      </c>
      <c r="E1373" s="76" t="e">
        <f>IF(C1373="-",IF(A1373="-",VLOOKUP(D1373,'sin-list 180320_update'!$C$2:$C$835,1,FALSE),VLOOKUP(A1373,'sin-list 180320_update'!$A$2:$A$835,1,FALSE)),VLOOKUP(C1373,'sin-list 180320_update'!$B$2:$B$835,1,FALSE))</f>
        <v>#N/A</v>
      </c>
      <c r="F1373" s="76" t="e">
        <f>IF($C1373="-",IF($A1373="-",VLOOKUP($D1373,'REACH Bilaga XVII_update'!$A$5:$A$131,1,FALSE),VLOOKUP($A1373,'REACH Bilaga XVII_update'!$C$5:$C$131,1,FALSE)),VLOOKUP($C1373,'REACH Bilaga XVII_update'!$B$5:$B$131,1,FALSE))</f>
        <v>#N/A</v>
      </c>
      <c r="G1373" s="76" t="e">
        <f>IF($C1373="-",IF($A1373="-",VLOOKUP($D1373,' REACH Bilaga 59_update'!$A$5:$A$210,1,FALSE),VLOOKUP($A1373,' REACH Bilaga 59_update'!$D$5:$D$210,1,FALSE)),VLOOKUP($C1373,' REACH Bilaga 59_update'!$C$5:$C$210,1,FALSE))</f>
        <v>#N/A</v>
      </c>
      <c r="H1373" s="76" t="e">
        <f>IF($C1373="-",IF($A1373="-",VLOOKUP($D1373,'REACH Bilaga XIV_update'!$A$5:$A$110,1,FALSE),VLOOKUP($A1373,'REACH Bilaga XIV_update'!$D$5:$D$110,1,FALSE)),VLOOKUP($C1373,'REACH Bilaga XIV_update'!$C$5:$C$110,1,FALSE))</f>
        <v>#N/A</v>
      </c>
      <c r="I1373" s="76" t="str">
        <f>IF($C1373="-",IF($A1373="-",VLOOKUP($D1373,CoRAP_update!$A$5:$A$376,1,FALSE),VLOOKUP($A1373,CoRAP_update!$D$5:$D$376,1,FALSE)),VLOOKUP($C1373,CoRAP_update!$C$5:$C$376,1,FALSE))</f>
        <v>248-227-6</v>
      </c>
      <c r="J1373" s="76" t="e">
        <f>IF($C1373="-",IF($A1373="-",VLOOKUP($D1373,EDC_update!$C$2:$C$450,1,FALSE),VLOOKUP($A1373,EDC_update!$B$2:$B$450,1,FALSE)),VLOOKUP($C1373,EDC_update!$L$2:$L$450,1,FALSE))</f>
        <v>#N/A</v>
      </c>
      <c r="K1373" s="76" t="e">
        <f>IF($C1373="-",IF($A1373="-",IF(VLOOKUP($D1373,'sin-list 180320_update'!$C$2:$S$835,3,FALSE)="",NA(),VLOOKUP($D1373,'sin-list 180320_update'!$C$2:$S$835,3,FALSE)),IF(VLOOKUP($A1373,'sin-list 180320_update'!$A$2:$S$835,5,FALSE)="",NA(),VLOOKUP($A1373,'sin-list 180320_update'!$A$2:$S$835,5,FALSE))),IF(VLOOKUP($C1373,'sin-list 180320_update'!$B$2:$S$835,4,FALSE)="",NA(),VLOOKUP($C1373,'sin-list 180320_update'!$B$2:$S$835,4,FALSE)))</f>
        <v>#N/A</v>
      </c>
      <c r="L1373" s="76" t="e">
        <f>IF($C1373="-",IF($A1373="-",VLOOKUP($D1373,'sin-list 180320_update'!$C$2:$S$835,6,FALSE),VLOOKUP($A1373,'sin-list 180320_update'!$A$2:$S$835,8,FALSE)),VLOOKUP($C1373,'sin-list 180320_update'!$B$2:$S$835,7,FALSE))</f>
        <v>#N/A</v>
      </c>
      <c r="M1373" s="76" t="e">
        <f>IF($C1373="-",IF($A1373="-",IF(VLOOKUP($D1373,'sin-list 180320_update'!$C$2:$S$835,8,FALSE)="",NA(),VLOOKUP($D1373,'sin-list 180320_update'!$C$2:$S$835,8,FALSE)),IF(VLOOKUP($A1373,'sin-list 180320_update'!$A$2:$S$835,10,FALSE)="",NA(),VLOOKUP($A1373,'sin-list 180320_update'!$A$2:$S$835,10,FALSE))),IF(VLOOKUP($C1373,'sin-list 180320_update'!$B$2:$S$835,9,FALSE)="",NA(),VLOOKUP($C1373,'sin-list 180320_update'!$B$2:$S$835,9,FALSE)))</f>
        <v>#N/A</v>
      </c>
      <c r="N1373" s="76" t="e">
        <f>IF($C1373="-",IF($A1373="-",IF(VLOOKUP($D1373,'REACH Bilaga XVII_update'!$A$5:$E$131,4,FALSE)="",NA(),VLOOKUP($D1373,'REACH Bilaga XVII_update'!$A$5:$E$131,4,FALSE)),IF(VLOOKUP($A1373,'REACH Bilaga XVII_update'!$C$5:$D$131,2,FALSE)="",NA(),VLOOKUP($A1373,'REACH Bilaga XVII_update'!$C$5:$D$131,2,FALSE))),IF(VLOOKUP($C1373,'REACH Bilaga XVII_update'!$B$5:$D$131,3,FALSE)="",NA(),VLOOKUP($C1373,'REACH Bilaga XVII_update'!$B$5:$D$131,3,FALSE)))</f>
        <v>#N/A</v>
      </c>
      <c r="O1373" s="76" t="e">
        <f>IF($C1373="-",IF($A1373="-",IF(VLOOKUP($D1373,' REACH Bilaga 59_update'!$A$5:$E$210,5,FALSE)="",NA(),VLOOKUP($D1373,' REACH Bilaga 59_update'!$A$5:$E$210,5,FALSE)),IF(VLOOKUP($A1373,' REACH Bilaga 59_update'!$D$5:$E$210,2,FALSE)="",NA(),VLOOKUP($A1373,' REACH Bilaga 59_update'!$D$5:$E$210,2,FALSE))),IF(VLOOKUP($C1373,' REACH Bilaga 59_update'!$C$5:$E$210,3,FALSE)="",NA(),VLOOKUP($C1373,' REACH Bilaga 59_update'!$C$5:$E$210,3,FALSE)))</f>
        <v>#N/A</v>
      </c>
      <c r="P1373" s="76" t="e">
        <f>IF(C1373="-",IF(A1373="-",IFERROR(VLOOKUP($D1373,' REACH Bilaga 59_update'!$A$5:$F$210,MATCH(Sammanfattning!P$1,' REACH Bilaga 59_update'!$A$4:$F$4,0),FALSE),VLOOKUP($D1373,'REACH Bilaga XIV_update'!$A$4:$H$110,MATCH(Sammanfattning!P$1,'REACH Bilaga XIV_update'!$A$4:$H$4,0),FALSE)),IFERROR(VLOOKUP($A1373,' REACH Bilaga 59_update'!$D$5:$F$210,MATCH(Sammanfattning!P$1,' REACH Bilaga 59_update'!$D$4:$F$4,0),FALSE),VLOOKUP($A1373,'REACH Bilaga XIV_update'!$D$4:$H$110,MATCH(Sammanfattning!P$1,'REACH Bilaga XIV_update'!$D$4:$H$4,0),FALSE))),IFERROR(VLOOKUP($C1373,' REACH Bilaga 59_update'!$C$5:$F$210,MATCH(Sammanfattning!P$1,' REACH Bilaga 59_update'!$C$4:$F$4,0),FALSE),VLOOKUP($C1373,'REACH Bilaga XIV_update'!$C$4:$H$110,MATCH(Sammanfattning!P$1,'REACH Bilaga XIV_update'!$C$4:$H$4,0),FALSE)))</f>
        <v>#N/A</v>
      </c>
      <c r="Q1373" s="76" t="e">
        <f>IF($C1373="-",IF($A1373="-",IF(VLOOKUP($D1373,'REACH Bilaga XIV_update'!$A$5:$I$110,9,FALSE)="",NA(),VLOOKUP($D1373,'REACH Bilaga XIV_update'!$A$5:$I$110,9,FALSE)),IF(VLOOKUP($A1373,'REACH Bilaga XIV_update'!$D$5:$I$110,6,FALSE)="",NA(),VLOOKUP($A1373,'REACH Bilaga XIV_update'!$D$5:$I$110,6,FALSE))),IF(VLOOKUP($C1373,'REACH Bilaga XIV_update'!$C$5:$I$110,7,FALSE)="",NA(),VLOOKUP($C1373,'REACH Bilaga XIV_update'!$C$5:$I$110,7,FALSE)))</f>
        <v>#N/A</v>
      </c>
      <c r="R1373" s="76" t="e">
        <f>IF($C1373="-",IF($A1373="-",IF(VLOOKUP($D1373,CoRAP_update!$A$5:$O$376,15,FALSE)="",NA(),VLOOKUP($D1373,CoRAP_update!$A$5:$O$376,15,FALSE)),IF(VLOOKUP($A1373,CoRAP_update!$D$5:$O$376,12,FALSE)="",NA(),VLOOKUP($A1373,CoRAP_update!$D$5:$O$376,12,FALSE))),IF(VLOOKUP($C1373,CoRAP_update!$C$5:$O$376,13,FALSE)="",NA(),VLOOKUP($C1373,CoRAP_update!$C$5:$O$376,13,FALSE)))</f>
        <v>#N/A</v>
      </c>
      <c r="S1373" s="144" t="str">
        <f>IF($C1373="-",IF($A1373="-",VLOOKUP($D1373,CoRAP_update!$A$5:$J$376,MATCH(Sammanfattning!S$1,CoRAP_update!$A$4:$J$4,0),FALSE),VLOOKUP($A1373,CoRAP_update!$D$5:$J$376,MATCH(Sammanfattning!S$1,CoRAP_update!$D$4:$J$4,0),FALSE)),VLOOKUP($C1373,CoRAP_update!$C$5:$J$376,MATCH(Sammanfattning!S$1,CoRAP_update!$C$4:$J$4,0),FALSE))</f>
        <v>Potential endocrine disruptor</v>
      </c>
      <c r="T1373" s="76" t="e">
        <f>IF($A1373="-",VLOOKUP($D1373,EDC_update!$C$2:$F$450,4,FALSE),VLOOKUP($A1373,EDC_update!$B$2:$F$450,5,FALSE))</f>
        <v>#N/A</v>
      </c>
      <c r="V1373" s="78">
        <f>IF(IFERROR(SEARCH("PBT",P1373),99)=99,IF(IFERROR(SEARCH("suspected PBT",S1373),99)=99,IF(IFERROR(SEARCH("concluded to be PBT",K1373),99)=99,IF(IFERROR(SEARCH("PBT",S1373),99)=99,IF(IFERROR(SEARCH("PBT cand",L1373),99)=99,IF(IFERROR(SEARCH("PBT",L1373),99)=99,IF(IFERROR(SEARCH("persistent, bioackumulative and toxic properties",K1373),99)=99,0,Scoring!$E$3),Scoring!$E$3),Scoring!$E$7),Scoring!$E$3),Scoring!$E$5),Scoring!$E$6),Scoring!$E$3)</f>
        <v>0</v>
      </c>
      <c r="W1373" s="78">
        <f>IF(IFERROR(SEARCH("vPvB",P1373),99)=99,IF(IFERROR(SEARCH("suspected pbt/vPvB",S1373),99)=99,IF(IFERROR(SEARCH("vPvB",S1373),99)=99,IF(IFERROR(SEARCH("concluded to be a vPvB",S1373),99)=99,IF(IFERROR(SEARCH("identified as vPvB",K1373),99)=99,IF(IFERROR(SEARCH("concluded to be a vPvB",K1373),99)=99,IF(IFERROR(SEARCH("concluded to be both pbt and vPvB",S1373),99)=99,IF(IFERROR(SEARCH("concluded to be both pbt and vPvB",K1373),99)=99,0,Scoring!$E$5),Scoring!$E$5),Scoring!$E$5),Scoring!$E$5),Scoring!$E$5),Scoring!$E$4),Scoring!$E$6),Scoring!$E$4)</f>
        <v>0</v>
      </c>
      <c r="X1373" s="78">
        <f>IF(IFERROR(SEARCH("H410",N1373),99)=99,IF(IFERROR(SEARCH("H410",O1373),99)=99,IF(IFERROR(SEARCH("H410",Q1373),99)=99,IF(IFERROR(SEARCH("H410",M1373),99)=99,IF(IFERROR(SEARCH("H410",R1373),99)=99,IF(IFERROR(SEARCH("H411",N1373),99)=99,IF(IFERROR(SEARCH("H411",O1373),99)=99,IF(IFERROR(SEARCH("H411",Q1373),99)=99,IF(IFERROR(SEARCH("H411",M1373),99)=99,IF(IFERROR(SEARCH("H411",R1373),99)=99,IF(IFERROR(SEARCH("H413",N1373),99)=99,IF(IFERROR(SEARCH("H413",O1373),99)=99,IF(IFERROR(SEARCH("H413",Q1373),99)=99,IF(IFERROR(SEARCH("H413",M1373),99)=99,IF(IFERROR(SEARCH("H413",R1373),99)=99,IF(IFERROR(SEARCH("H412",N1373),99)=99,IF(IFERROR(SEARCH("H412",O1373),99)=99,IF(IFERROR(SEARCH("H412",Q1373),99)=99,IF(IFERROR(SEARCH("H412",M1373),99)=99,IF(IFERROR(SEARCH("H412",R1373),99)=99,0,Scoring!$E$2),Scoring!$E$2),Scoring!$E$2),Scoring!$E$2),Scoring!$E$2),Scoring!$E$2),Scoring!$E$2),Scoring!$E$2),Scoring!$E$2),Scoring!$E$2),Scoring!$E$2),Scoring!$E$2),Scoring!$E$2),Scoring!$E$2),Scoring!$E$2),Scoring!$E$2),Scoring!$E$2),Scoring!$E$2),Scoring!$E$2),Scoring!$E$2)</f>
        <v>0</v>
      </c>
      <c r="Y1373" s="78">
        <f>IF(IFERROR(SEARCH("CMR",K1373),99)=99,IF(IFERROR(SEARCH("Suspected CMR",S1373),99)=99,IF(IFERROR(SEARCH("CMR",S1373),99)=99,0,Scoring!$E$8),Scoring!$E$9),Scoring!$E$8)</f>
        <v>0</v>
      </c>
      <c r="Z1373" s="78">
        <f>IF(IFERROR(SEARCH("H350",N1373),99)=99,IF(IFERROR(SEARCH("H350",O1373),99)=99,IF(IFERROR(SEARCH("H350",Q1373),99)=99,IF(IFERROR(SEARCH("H350",M1373),99)=99,IF(IFERROR(SEARCH("H350",R1373),99)=99,IF(IFERROR(SEARCH("H351",N1373),99)=99,IF(IFERROR(SEARCH("H351",O1373),99)=99,IF(IFERROR(SEARCH("H351",Q1373),99)=99,IF(IFERROR(SEARCH("H351",M1373),99)=99,IF(IFERROR(SEARCH("H351",R1373),99)=99,IF(IFERROR(SEARCH("carcinogenic",P1373),99)=99,IF(IFERROR(SEARCH("suspected carcinogenic",S1373),99)=99,0,Scoring!$E$12),Scoring!$E$11),Scoring!$E$10),Scoring!$E$10),Scoring!$E$10),Scoring!$E$10),Scoring!$E$10),Scoring!$E$10),Scoring!$E$10),Scoring!$E$10),Scoring!$E$10),Scoring!$E$10)</f>
        <v>0</v>
      </c>
      <c r="AA1373" s="78">
        <f>IF(IFERROR(SEARCH("H340",N1373),99)=99,IF(IFERROR(SEARCH("H340",O1373),99)=99,IF(IFERROR(SEARCH("H340",Q1373),99)=99,IF(IFERROR(SEARCH("H340",M1373),99)=99,IF(IFERROR(SEARCH("H340",R1373),99)=99,IF(IFERROR(SEARCH("H341",N1373),99)=99,IF(IFERROR(SEARCH("H341",O1373),99)=99,IF(IFERROR(SEARCH("H341",Q1373),99)=99,IF(IFERROR(SEARCH("H341",M1373),99)=99,IF(IFERROR(SEARCH("H341",R1373),99)=99,IF(IFERROR(SEARCH("mutagenic",P1373),99)=99,IF(IFERROR(SEARCH("suspected mutagenic",S1373),99)=99,0,Scoring!$E$15),Scoring!$E$14),Scoring!$E$13),Scoring!$E$13),Scoring!$E$13),Scoring!$E$13),Scoring!$E$13),Scoring!$E$13),Scoring!$E$13),Scoring!$E$13),Scoring!$E$13),Scoring!$E$13)</f>
        <v>0</v>
      </c>
      <c r="AB1373" s="78">
        <f>IF(IFERROR(SEARCH("H360",N1373),99)=99,IF(IFERROR(SEARCH("H360",O1373),99)=99,IF(IFERROR(SEARCH("H360",Q1373),99)=99,IF(IFERROR(SEARCH("H360",M1373),99)=99,IF(IFERROR(SEARCH("H360",R1373),99)=99,IF(IFERROR(SEARCH("H361",N1373),99)=99,IF(IFERROR(SEARCH("H361",O1373),99)=99,IF(IFERROR(SEARCH("H361",Q1373),99)=99,IF(IFERROR(SEARCH("H361",M1373),99)=99,IF(IFERROR(SEARCH("H361",R1373),99)=99,IF(IFERROR(SEARCH("reproduction",P1373),99)=99,IF(IFERROR(SEARCH("suspected reprotoxic",S1373),99)=99,IF(IFERROR(SEARCH("reprotoxic",S1373),99)=99,IF(IFERROR(SEARCH("reprotoxic",K1373),99)=99,0,Scoring!$E$18),Scoring!$E$18),Scoring!$E$19),Scoring!$E$17),Scoring!$E$16),Scoring!$E$16),Scoring!$E$16),Scoring!$E$16),Scoring!$E$16),Scoring!$E$16),Scoring!$E$16),Scoring!$E$16),Scoring!$E$16),Scoring!$E$16)</f>
        <v>0</v>
      </c>
      <c r="AC1373" s="78">
        <f>IF(IFERROR(SEARCH("57f",L1373),99)=99,IF(IFERROR(SEARCH("57(f)",P1373),99)=99,0,Scoring!$E$20),Scoring!$E$20)</f>
        <v>0</v>
      </c>
      <c r="AD1373" s="78">
        <f>IF(IFERROR(SEARCH("CAT1",T1373),99)=99,IF(IFERROR(SEARCH("CAT2",T1373),99)=99,IF(IFERROR(SEARCH("CAT3",T1373),99)=99,IF(IFERROR(SEARCH("concluded to be endocrine",K1373),99)=99,IF(IFERROR(SEARCH("categorised as endocrine",K1373),99)=99,IF(IFERROR(SEARCH("endocrine disrupting",P1373),99)=99,IF(IFERROR(SEARCH("endocrine disrupting",K1373),99)=99,IF(IFERROR(SEARCH("suspected endocrine",S1373),99)=99,IF(IFERROR(SEARCH("potential endocrine",S1373),99)=99,0,Scoring!$E$25),Scoring!$E$25),Scoring!$E$24),Scoring!$E$24),Scoring!$E$24),Scoring!$E$24),Scoring!$E$23),Scoring!$E$22),Scoring!$E$21)</f>
        <v>0.5</v>
      </c>
      <c r="AE1373" s="78">
        <f>IF(IFERROR(SEARCH("suspected sensitiser",S1373),99)=99,IF(IFERROR(SEARCH("sensitiser",S1373),99)=99,IF(IFERROR(SEARCH("other hazard based concern",S1373),99)=99,0,Scoring!$E$28),Scoring!$E$26),Scoring!$E$27)</f>
        <v>0</v>
      </c>
      <c r="AF1373" s="78">
        <f>IF(IFERROR(M1373,1)=1,IF(IFERROR(N1373,1)=1,IF(IFERROR(O1373,1)=1,IF(IFERROR(Q1373,1)=1,IF(IFERROR(R1373,1)=1,IF(IFERROR(T1373,1)=1,IF(IFERROR(K1373,1)=1,IF(IFERROR(P1373,1)=1,IF(IFERROR(S1373,1)=1,Scoring!$E$29,0),0),0),0),0),0),0),0),0)</f>
        <v>0</v>
      </c>
      <c r="AG1373" s="78">
        <f t="shared" si="92"/>
        <v>0.5</v>
      </c>
      <c r="AI1373" s="93"/>
      <c r="AJ1373" s="94"/>
      <c r="AK1373" s="76"/>
      <c r="AL1373" s="75"/>
      <c r="AN1373" s="79"/>
      <c r="AO1373" s="79"/>
      <c r="AP1373" s="79"/>
      <c r="AQ1373" s="79"/>
      <c r="AR1373" s="79"/>
      <c r="AS1373" s="78"/>
      <c r="AU1373" s="79">
        <f>IF(IFERROR(F1373,99)=99,IF(IFERROR(G1373,99)=99,IF(IFERROR(H1373,99)=99,IF(IFERROR(I1373,99)=99,IF(IFERROR(E1373,99)=99,IF(IFERROR(J1373,99)=99,0,Scoring!$B$7),Scoring!$B$3),Scoring!$B$2),Scoring!$B$6),Scoring!$B$5),Scoring!$B$4)</f>
        <v>0.5</v>
      </c>
      <c r="AV1373" s="78">
        <f t="shared" si="93"/>
        <v>0.25</v>
      </c>
      <c r="AW1373" s="78"/>
      <c r="AX1373" s="66"/>
      <c r="AY1373" s="78"/>
      <c r="AZ1373" s="76"/>
      <c r="BA1373" s="76"/>
      <c r="BB1373" s="76"/>
    </row>
    <row r="1374" spans="1:54" x14ac:dyDescent="0.25">
      <c r="A1374" s="77" t="s">
        <v>5374</v>
      </c>
      <c r="B1374" s="76" t="str">
        <f t="shared" si="94"/>
        <v>258-469-4</v>
      </c>
      <c r="C1374" s="77" t="s">
        <v>5373</v>
      </c>
      <c r="D1374" s="77" t="s">
        <v>5372</v>
      </c>
      <c r="E1374" s="76" t="e">
        <f>IF(C1374="-",IF(A1374="-",VLOOKUP(D1374,'sin-list 180320_update'!$C$2:$C$835,1,FALSE),VLOOKUP(A1374,'sin-list 180320_update'!$A$2:$A$835,1,FALSE)),VLOOKUP(C1374,'sin-list 180320_update'!$B$2:$B$835,1,FALSE))</f>
        <v>#N/A</v>
      </c>
      <c r="F1374" s="76" t="e">
        <f>IF($C1374="-",IF($A1374="-",VLOOKUP($D1374,'REACH Bilaga XVII_update'!$A$5:$A$131,1,FALSE),VLOOKUP($A1374,'REACH Bilaga XVII_update'!$C$5:$C$131,1,FALSE)),VLOOKUP($C1374,'REACH Bilaga XVII_update'!$B$5:$B$131,1,FALSE))</f>
        <v>#N/A</v>
      </c>
      <c r="G1374" s="76" t="e">
        <f>IF($C1374="-",IF($A1374="-",VLOOKUP($D1374,' REACH Bilaga 59_update'!$A$5:$A$210,1,FALSE),VLOOKUP($A1374,' REACH Bilaga 59_update'!$D$5:$D$210,1,FALSE)),VLOOKUP($C1374,' REACH Bilaga 59_update'!$C$5:$C$210,1,FALSE))</f>
        <v>#N/A</v>
      </c>
      <c r="H1374" s="76" t="e">
        <f>IF($C1374="-",IF($A1374="-",VLOOKUP($D1374,'REACH Bilaga XIV_update'!$A$5:$A$110,1,FALSE),VLOOKUP($A1374,'REACH Bilaga XIV_update'!$D$5:$D$110,1,FALSE)),VLOOKUP($C1374,'REACH Bilaga XIV_update'!$C$5:$C$110,1,FALSE))</f>
        <v>#N/A</v>
      </c>
      <c r="I1374" s="76" t="str">
        <f>IF($C1374="-",IF($A1374="-",VLOOKUP($D1374,CoRAP_update!$A$5:$A$376,1,FALSE),VLOOKUP($A1374,CoRAP_update!$D$5:$D$376,1,FALSE)),VLOOKUP($C1374,CoRAP_update!$C$5:$C$376,1,FALSE))</f>
        <v>258-469-4</v>
      </c>
      <c r="J1374" s="76" t="e">
        <f>IF($C1374="-",IF($A1374="-",VLOOKUP($D1374,EDC_update!$C$2:$C$450,1,FALSE),VLOOKUP($A1374,EDC_update!$B$2:$B$450,1,FALSE)),VLOOKUP($C1374,EDC_update!$L$2:$L$450,1,FALSE))</f>
        <v>#N/A</v>
      </c>
      <c r="K1374" s="76" t="e">
        <f>IF($C1374="-",IF($A1374="-",IF(VLOOKUP($D1374,'sin-list 180320_update'!$C$2:$S$835,3,FALSE)="",NA(),VLOOKUP($D1374,'sin-list 180320_update'!$C$2:$S$835,3,FALSE)),IF(VLOOKUP($A1374,'sin-list 180320_update'!$A$2:$S$835,5,FALSE)="",NA(),VLOOKUP($A1374,'sin-list 180320_update'!$A$2:$S$835,5,FALSE))),IF(VLOOKUP($C1374,'sin-list 180320_update'!$B$2:$S$835,4,FALSE)="",NA(),VLOOKUP($C1374,'sin-list 180320_update'!$B$2:$S$835,4,FALSE)))</f>
        <v>#N/A</v>
      </c>
      <c r="L1374" s="76" t="e">
        <f>IF($C1374="-",IF($A1374="-",VLOOKUP($D1374,'sin-list 180320_update'!$C$2:$S$835,6,FALSE),VLOOKUP($A1374,'sin-list 180320_update'!$A$2:$S$835,8,FALSE)),VLOOKUP($C1374,'sin-list 180320_update'!$B$2:$S$835,7,FALSE))</f>
        <v>#N/A</v>
      </c>
      <c r="M1374" s="76" t="e">
        <f>IF($C1374="-",IF($A1374="-",IF(VLOOKUP($D1374,'sin-list 180320_update'!$C$2:$S$835,8,FALSE)="",NA(),VLOOKUP($D1374,'sin-list 180320_update'!$C$2:$S$835,8,FALSE)),IF(VLOOKUP($A1374,'sin-list 180320_update'!$A$2:$S$835,10,FALSE)="",NA(),VLOOKUP($A1374,'sin-list 180320_update'!$A$2:$S$835,10,FALSE))),IF(VLOOKUP($C1374,'sin-list 180320_update'!$B$2:$S$835,9,FALSE)="",NA(),VLOOKUP($C1374,'sin-list 180320_update'!$B$2:$S$835,9,FALSE)))</f>
        <v>#N/A</v>
      </c>
      <c r="N1374" s="76" t="e">
        <f>IF($C1374="-",IF($A1374="-",IF(VLOOKUP($D1374,'REACH Bilaga XVII_update'!$A$5:$E$131,4,FALSE)="",NA(),VLOOKUP($D1374,'REACH Bilaga XVII_update'!$A$5:$E$131,4,FALSE)),IF(VLOOKUP($A1374,'REACH Bilaga XVII_update'!$C$5:$D$131,2,FALSE)="",NA(),VLOOKUP($A1374,'REACH Bilaga XVII_update'!$C$5:$D$131,2,FALSE))),IF(VLOOKUP($C1374,'REACH Bilaga XVII_update'!$B$5:$D$131,3,FALSE)="",NA(),VLOOKUP($C1374,'REACH Bilaga XVII_update'!$B$5:$D$131,3,FALSE)))</f>
        <v>#N/A</v>
      </c>
      <c r="O1374" s="76" t="e">
        <f>IF($C1374="-",IF($A1374="-",IF(VLOOKUP($D1374,' REACH Bilaga 59_update'!$A$5:$E$210,5,FALSE)="",NA(),VLOOKUP($D1374,' REACH Bilaga 59_update'!$A$5:$E$210,5,FALSE)),IF(VLOOKUP($A1374,' REACH Bilaga 59_update'!$D$5:$E$210,2,FALSE)="",NA(),VLOOKUP($A1374,' REACH Bilaga 59_update'!$D$5:$E$210,2,FALSE))),IF(VLOOKUP($C1374,' REACH Bilaga 59_update'!$C$5:$E$210,3,FALSE)="",NA(),VLOOKUP($C1374,' REACH Bilaga 59_update'!$C$5:$E$210,3,FALSE)))</f>
        <v>#N/A</v>
      </c>
      <c r="P1374" s="76" t="e">
        <f>IF(C1374="-",IF(A1374="-",IFERROR(VLOOKUP($D1374,' REACH Bilaga 59_update'!$A$5:$F$210,MATCH(Sammanfattning!P$1,' REACH Bilaga 59_update'!$A$4:$F$4,0),FALSE),VLOOKUP($D1374,'REACH Bilaga XIV_update'!$A$4:$H$110,MATCH(Sammanfattning!P$1,'REACH Bilaga XIV_update'!$A$4:$H$4,0),FALSE)),IFERROR(VLOOKUP($A1374,' REACH Bilaga 59_update'!$D$5:$F$210,MATCH(Sammanfattning!P$1,' REACH Bilaga 59_update'!$D$4:$F$4,0),FALSE),VLOOKUP($A1374,'REACH Bilaga XIV_update'!$D$4:$H$110,MATCH(Sammanfattning!P$1,'REACH Bilaga XIV_update'!$D$4:$H$4,0),FALSE))),IFERROR(VLOOKUP($C1374,' REACH Bilaga 59_update'!$C$5:$F$210,MATCH(Sammanfattning!P$1,' REACH Bilaga 59_update'!$C$4:$F$4,0),FALSE),VLOOKUP($C1374,'REACH Bilaga XIV_update'!$C$4:$H$110,MATCH(Sammanfattning!P$1,'REACH Bilaga XIV_update'!$C$4:$H$4,0),FALSE)))</f>
        <v>#N/A</v>
      </c>
      <c r="Q1374" s="76" t="e">
        <f>IF($C1374="-",IF($A1374="-",IF(VLOOKUP($D1374,'REACH Bilaga XIV_update'!$A$5:$I$110,9,FALSE)="",NA(),VLOOKUP($D1374,'REACH Bilaga XIV_update'!$A$5:$I$110,9,FALSE)),IF(VLOOKUP($A1374,'REACH Bilaga XIV_update'!$D$5:$I$110,6,FALSE)="",NA(),VLOOKUP($A1374,'REACH Bilaga XIV_update'!$D$5:$I$110,6,FALSE))),IF(VLOOKUP($C1374,'REACH Bilaga XIV_update'!$C$5:$I$110,7,FALSE)="",NA(),VLOOKUP($C1374,'REACH Bilaga XIV_update'!$C$5:$I$110,7,FALSE)))</f>
        <v>#N/A</v>
      </c>
      <c r="R1374" s="76" t="e">
        <f>IF($C1374="-",IF($A1374="-",IF(VLOOKUP($D1374,CoRAP_update!$A$5:$O$376,15,FALSE)="",NA(),VLOOKUP($D1374,CoRAP_update!$A$5:$O$376,15,FALSE)),IF(VLOOKUP($A1374,CoRAP_update!$D$5:$O$376,12,FALSE)="",NA(),VLOOKUP($A1374,CoRAP_update!$D$5:$O$376,12,FALSE))),IF(VLOOKUP($C1374,CoRAP_update!$C$5:$O$376,13,FALSE)="",NA(),VLOOKUP($C1374,CoRAP_update!$C$5:$O$376,13,FALSE)))</f>
        <v>#N/A</v>
      </c>
      <c r="S1374" s="144" t="str">
        <f>IF($C1374="-",IF($A1374="-",VLOOKUP($D1374,CoRAP_update!$A$5:$J$376,MATCH(Sammanfattning!S$1,CoRAP_update!$A$4:$J$4,0),FALSE),VLOOKUP($A1374,CoRAP_update!$D$5:$J$376,MATCH(Sammanfattning!S$1,CoRAP_update!$D$4:$J$4,0),FALSE)),VLOOKUP($C1374,CoRAP_update!$C$5:$J$376,MATCH(Sammanfattning!S$1,CoRAP_update!$C$4:$J$4,0),FALSE))</f>
        <v>Potential endocrine disruptor#Exposure of sensitive populations#High (aggregated) tonnage#Wide dispersive use</v>
      </c>
      <c r="T1374" s="76" t="e">
        <f>IF($A1374="-",VLOOKUP($D1374,EDC_update!$C$2:$F$450,4,FALSE),VLOOKUP($A1374,EDC_update!$B$2:$F$450,5,FALSE))</f>
        <v>#N/A</v>
      </c>
      <c r="V1374" s="78">
        <f>IF(IFERROR(SEARCH("PBT",P1374),99)=99,IF(IFERROR(SEARCH("suspected PBT",S1374),99)=99,IF(IFERROR(SEARCH("concluded to be PBT",K1374),99)=99,IF(IFERROR(SEARCH("PBT",S1374),99)=99,IF(IFERROR(SEARCH("PBT cand",L1374),99)=99,IF(IFERROR(SEARCH("PBT",L1374),99)=99,IF(IFERROR(SEARCH("persistent, bioackumulative and toxic properties",K1374),99)=99,0,Scoring!$E$3),Scoring!$E$3),Scoring!$E$7),Scoring!$E$3),Scoring!$E$5),Scoring!$E$6),Scoring!$E$3)</f>
        <v>0</v>
      </c>
      <c r="W1374" s="78">
        <f>IF(IFERROR(SEARCH("vPvB",P1374),99)=99,IF(IFERROR(SEARCH("suspected pbt/vPvB",S1374),99)=99,IF(IFERROR(SEARCH("vPvB",S1374),99)=99,IF(IFERROR(SEARCH("concluded to be a vPvB",S1374),99)=99,IF(IFERROR(SEARCH("identified as vPvB",K1374),99)=99,IF(IFERROR(SEARCH("concluded to be a vPvB",K1374),99)=99,IF(IFERROR(SEARCH("concluded to be both pbt and vPvB",S1374),99)=99,IF(IFERROR(SEARCH("concluded to be both pbt and vPvB",K1374),99)=99,0,Scoring!$E$5),Scoring!$E$5),Scoring!$E$5),Scoring!$E$5),Scoring!$E$5),Scoring!$E$4),Scoring!$E$6),Scoring!$E$4)</f>
        <v>0</v>
      </c>
      <c r="X1374" s="78">
        <f>IF(IFERROR(SEARCH("H410",N1374),99)=99,IF(IFERROR(SEARCH("H410",O1374),99)=99,IF(IFERROR(SEARCH("H410",Q1374),99)=99,IF(IFERROR(SEARCH("H410",M1374),99)=99,IF(IFERROR(SEARCH("H410",R1374),99)=99,IF(IFERROR(SEARCH("H411",N1374),99)=99,IF(IFERROR(SEARCH("H411",O1374),99)=99,IF(IFERROR(SEARCH("H411",Q1374),99)=99,IF(IFERROR(SEARCH("H411",M1374),99)=99,IF(IFERROR(SEARCH("H411",R1374),99)=99,IF(IFERROR(SEARCH("H413",N1374),99)=99,IF(IFERROR(SEARCH("H413",O1374),99)=99,IF(IFERROR(SEARCH("H413",Q1374),99)=99,IF(IFERROR(SEARCH("H413",M1374),99)=99,IF(IFERROR(SEARCH("H413",R1374),99)=99,IF(IFERROR(SEARCH("H412",N1374),99)=99,IF(IFERROR(SEARCH("H412",O1374),99)=99,IF(IFERROR(SEARCH("H412",Q1374),99)=99,IF(IFERROR(SEARCH("H412",M1374),99)=99,IF(IFERROR(SEARCH("H412",R1374),99)=99,0,Scoring!$E$2),Scoring!$E$2),Scoring!$E$2),Scoring!$E$2),Scoring!$E$2),Scoring!$E$2),Scoring!$E$2),Scoring!$E$2),Scoring!$E$2),Scoring!$E$2),Scoring!$E$2),Scoring!$E$2),Scoring!$E$2),Scoring!$E$2),Scoring!$E$2),Scoring!$E$2),Scoring!$E$2),Scoring!$E$2),Scoring!$E$2),Scoring!$E$2)</f>
        <v>0</v>
      </c>
      <c r="Y1374" s="78">
        <f>IF(IFERROR(SEARCH("CMR",K1374),99)=99,IF(IFERROR(SEARCH("Suspected CMR",S1374),99)=99,IF(IFERROR(SEARCH("CMR",S1374),99)=99,0,Scoring!$E$8),Scoring!$E$9),Scoring!$E$8)</f>
        <v>0</v>
      </c>
      <c r="Z1374" s="78">
        <f>IF(IFERROR(SEARCH("H350",N1374),99)=99,IF(IFERROR(SEARCH("H350",O1374),99)=99,IF(IFERROR(SEARCH("H350",Q1374),99)=99,IF(IFERROR(SEARCH("H350",M1374),99)=99,IF(IFERROR(SEARCH("H350",R1374),99)=99,IF(IFERROR(SEARCH("H351",N1374),99)=99,IF(IFERROR(SEARCH("H351",O1374),99)=99,IF(IFERROR(SEARCH("H351",Q1374),99)=99,IF(IFERROR(SEARCH("H351",M1374),99)=99,IF(IFERROR(SEARCH("H351",R1374),99)=99,IF(IFERROR(SEARCH("carcinogenic",P1374),99)=99,IF(IFERROR(SEARCH("suspected carcinogenic",S1374),99)=99,0,Scoring!$E$12),Scoring!$E$11),Scoring!$E$10),Scoring!$E$10),Scoring!$E$10),Scoring!$E$10),Scoring!$E$10),Scoring!$E$10),Scoring!$E$10),Scoring!$E$10),Scoring!$E$10),Scoring!$E$10)</f>
        <v>0</v>
      </c>
      <c r="AA1374" s="78">
        <f>IF(IFERROR(SEARCH("H340",N1374),99)=99,IF(IFERROR(SEARCH("H340",O1374),99)=99,IF(IFERROR(SEARCH("H340",Q1374),99)=99,IF(IFERROR(SEARCH("H340",M1374),99)=99,IF(IFERROR(SEARCH("H340",R1374),99)=99,IF(IFERROR(SEARCH("H341",N1374),99)=99,IF(IFERROR(SEARCH("H341",O1374),99)=99,IF(IFERROR(SEARCH("H341",Q1374),99)=99,IF(IFERROR(SEARCH("H341",M1374),99)=99,IF(IFERROR(SEARCH("H341",R1374),99)=99,IF(IFERROR(SEARCH("mutagenic",P1374),99)=99,IF(IFERROR(SEARCH("suspected mutagenic",S1374),99)=99,0,Scoring!$E$15),Scoring!$E$14),Scoring!$E$13),Scoring!$E$13),Scoring!$E$13),Scoring!$E$13),Scoring!$E$13),Scoring!$E$13),Scoring!$E$13),Scoring!$E$13),Scoring!$E$13),Scoring!$E$13)</f>
        <v>0</v>
      </c>
      <c r="AB1374" s="78">
        <f>IF(IFERROR(SEARCH("H360",N1374),99)=99,IF(IFERROR(SEARCH("H360",O1374),99)=99,IF(IFERROR(SEARCH("H360",Q1374),99)=99,IF(IFERROR(SEARCH("H360",M1374),99)=99,IF(IFERROR(SEARCH("H360",R1374),99)=99,IF(IFERROR(SEARCH("H361",N1374),99)=99,IF(IFERROR(SEARCH("H361",O1374),99)=99,IF(IFERROR(SEARCH("H361",Q1374),99)=99,IF(IFERROR(SEARCH("H361",M1374),99)=99,IF(IFERROR(SEARCH("H361",R1374),99)=99,IF(IFERROR(SEARCH("reproduction",P1374),99)=99,IF(IFERROR(SEARCH("suspected reprotoxic",S1374),99)=99,IF(IFERROR(SEARCH("reprotoxic",S1374),99)=99,IF(IFERROR(SEARCH("reprotoxic",K1374),99)=99,0,Scoring!$E$18),Scoring!$E$18),Scoring!$E$19),Scoring!$E$17),Scoring!$E$16),Scoring!$E$16),Scoring!$E$16),Scoring!$E$16),Scoring!$E$16),Scoring!$E$16),Scoring!$E$16),Scoring!$E$16),Scoring!$E$16),Scoring!$E$16)</f>
        <v>0</v>
      </c>
      <c r="AC1374" s="78">
        <f>IF(IFERROR(SEARCH("57f",L1374),99)=99,IF(IFERROR(SEARCH("57(f)",P1374),99)=99,0,Scoring!$E$20),Scoring!$E$20)</f>
        <v>0</v>
      </c>
      <c r="AD1374" s="78">
        <f>IF(IFERROR(SEARCH("CAT1",T1374),99)=99,IF(IFERROR(SEARCH("CAT2",T1374),99)=99,IF(IFERROR(SEARCH("CAT3",T1374),99)=99,IF(IFERROR(SEARCH("concluded to be endocrine",K1374),99)=99,IF(IFERROR(SEARCH("categorised as endocrine",K1374),99)=99,IF(IFERROR(SEARCH("endocrine disrupting",P1374),99)=99,IF(IFERROR(SEARCH("endocrine disrupting",K1374),99)=99,IF(IFERROR(SEARCH("suspected endocrine",S1374),99)=99,IF(IFERROR(SEARCH("potential endocrine",S1374),99)=99,0,Scoring!$E$25),Scoring!$E$25),Scoring!$E$24),Scoring!$E$24),Scoring!$E$24),Scoring!$E$24),Scoring!$E$23),Scoring!$E$22),Scoring!$E$21)</f>
        <v>0.5</v>
      </c>
      <c r="AE1374" s="78">
        <f>IF(IFERROR(SEARCH("suspected sensitiser",S1374),99)=99,IF(IFERROR(SEARCH("sensitiser",S1374),99)=99,IF(IFERROR(SEARCH("other hazard based concern",S1374),99)=99,0,Scoring!$E$28),Scoring!$E$26),Scoring!$E$27)</f>
        <v>0</v>
      </c>
      <c r="AF1374" s="78">
        <f>IF(IFERROR(M1374,1)=1,IF(IFERROR(N1374,1)=1,IF(IFERROR(O1374,1)=1,IF(IFERROR(Q1374,1)=1,IF(IFERROR(R1374,1)=1,IF(IFERROR(T1374,1)=1,IF(IFERROR(K1374,1)=1,IF(IFERROR(P1374,1)=1,IF(IFERROR(S1374,1)=1,Scoring!$E$29,0),0),0),0),0),0),0),0),0)</f>
        <v>0</v>
      </c>
      <c r="AG1374" s="78">
        <f t="shared" si="92"/>
        <v>0.5</v>
      </c>
      <c r="AI1374" s="93"/>
      <c r="AJ1374" s="94"/>
      <c r="AK1374" s="76"/>
      <c r="AL1374" s="75"/>
      <c r="AN1374" s="79"/>
      <c r="AO1374" s="79"/>
      <c r="AP1374" s="79"/>
      <c r="AQ1374" s="79"/>
      <c r="AR1374" s="79"/>
      <c r="AS1374" s="78"/>
      <c r="AU1374" s="79">
        <f>IF(IFERROR(F1374,99)=99,IF(IFERROR(G1374,99)=99,IF(IFERROR(H1374,99)=99,IF(IFERROR(I1374,99)=99,IF(IFERROR(E1374,99)=99,IF(IFERROR(J1374,99)=99,0,Scoring!$B$7),Scoring!$B$3),Scoring!$B$2),Scoring!$B$6),Scoring!$B$5),Scoring!$B$4)</f>
        <v>0.5</v>
      </c>
      <c r="AV1374" s="78">
        <f t="shared" si="93"/>
        <v>0.25</v>
      </c>
      <c r="AW1374" s="78"/>
      <c r="AX1374" s="66"/>
      <c r="AY1374" s="78"/>
      <c r="AZ1374" s="76"/>
      <c r="BA1374" s="76"/>
      <c r="BB1374" s="76"/>
    </row>
    <row r="1375" spans="1:54" x14ac:dyDescent="0.25">
      <c r="A1375" s="77" t="s">
        <v>5379</v>
      </c>
      <c r="B1375" s="76" t="str">
        <f t="shared" si="94"/>
        <v>258-904-8</v>
      </c>
      <c r="C1375" s="77" t="s">
        <v>5378</v>
      </c>
      <c r="D1375" s="77" t="s">
        <v>5377</v>
      </c>
      <c r="E1375" s="76" t="e">
        <f>IF(C1375="-",IF(A1375="-",VLOOKUP(D1375,'sin-list 180320_update'!$C$2:$C$835,1,FALSE),VLOOKUP(A1375,'sin-list 180320_update'!$A$2:$A$835,1,FALSE)),VLOOKUP(C1375,'sin-list 180320_update'!$B$2:$B$835,1,FALSE))</f>
        <v>#N/A</v>
      </c>
      <c r="F1375" s="76" t="e">
        <f>IF($C1375="-",IF($A1375="-",VLOOKUP($D1375,'REACH Bilaga XVII_update'!$A$5:$A$131,1,FALSE),VLOOKUP($A1375,'REACH Bilaga XVII_update'!$C$5:$C$131,1,FALSE)),VLOOKUP($C1375,'REACH Bilaga XVII_update'!$B$5:$B$131,1,FALSE))</f>
        <v>#N/A</v>
      </c>
      <c r="G1375" s="76" t="e">
        <f>IF($C1375="-",IF($A1375="-",VLOOKUP($D1375,' REACH Bilaga 59_update'!$A$5:$A$210,1,FALSE),VLOOKUP($A1375,' REACH Bilaga 59_update'!$D$5:$D$210,1,FALSE)),VLOOKUP($C1375,' REACH Bilaga 59_update'!$C$5:$C$210,1,FALSE))</f>
        <v>#N/A</v>
      </c>
      <c r="H1375" s="76" t="e">
        <f>IF($C1375="-",IF($A1375="-",VLOOKUP($D1375,'REACH Bilaga XIV_update'!$A$5:$A$110,1,FALSE),VLOOKUP($A1375,'REACH Bilaga XIV_update'!$D$5:$D$110,1,FALSE)),VLOOKUP($C1375,'REACH Bilaga XIV_update'!$C$5:$C$110,1,FALSE))</f>
        <v>#N/A</v>
      </c>
      <c r="I1375" s="76" t="str">
        <f>IF($C1375="-",IF($A1375="-",VLOOKUP($D1375,CoRAP_update!$A$5:$A$376,1,FALSE),VLOOKUP($A1375,CoRAP_update!$D$5:$D$376,1,FALSE)),VLOOKUP($C1375,CoRAP_update!$C$5:$C$376,1,FALSE))</f>
        <v>258-904-8</v>
      </c>
      <c r="J1375" s="76" t="e">
        <f>IF($C1375="-",IF($A1375="-",VLOOKUP($D1375,EDC_update!$C$2:$C$450,1,FALSE),VLOOKUP($A1375,EDC_update!$B$2:$B$450,1,FALSE)),VLOOKUP($C1375,EDC_update!$L$2:$L$450,1,FALSE))</f>
        <v>#N/A</v>
      </c>
      <c r="K1375" s="76" t="e">
        <f>IF($C1375="-",IF($A1375="-",IF(VLOOKUP($D1375,'sin-list 180320_update'!$C$2:$S$835,3,FALSE)="",NA(),VLOOKUP($D1375,'sin-list 180320_update'!$C$2:$S$835,3,FALSE)),IF(VLOOKUP($A1375,'sin-list 180320_update'!$A$2:$S$835,5,FALSE)="",NA(),VLOOKUP($A1375,'sin-list 180320_update'!$A$2:$S$835,5,FALSE))),IF(VLOOKUP($C1375,'sin-list 180320_update'!$B$2:$S$835,4,FALSE)="",NA(),VLOOKUP($C1375,'sin-list 180320_update'!$B$2:$S$835,4,FALSE)))</f>
        <v>#N/A</v>
      </c>
      <c r="L1375" s="76" t="e">
        <f>IF($C1375="-",IF($A1375="-",VLOOKUP($D1375,'sin-list 180320_update'!$C$2:$S$835,6,FALSE),VLOOKUP($A1375,'sin-list 180320_update'!$A$2:$S$835,8,FALSE)),VLOOKUP($C1375,'sin-list 180320_update'!$B$2:$S$835,7,FALSE))</f>
        <v>#N/A</v>
      </c>
      <c r="M1375" s="76" t="e">
        <f>IF($C1375="-",IF($A1375="-",IF(VLOOKUP($D1375,'sin-list 180320_update'!$C$2:$S$835,8,FALSE)="",NA(),VLOOKUP($D1375,'sin-list 180320_update'!$C$2:$S$835,8,FALSE)),IF(VLOOKUP($A1375,'sin-list 180320_update'!$A$2:$S$835,10,FALSE)="",NA(),VLOOKUP($A1375,'sin-list 180320_update'!$A$2:$S$835,10,FALSE))),IF(VLOOKUP($C1375,'sin-list 180320_update'!$B$2:$S$835,9,FALSE)="",NA(),VLOOKUP($C1375,'sin-list 180320_update'!$B$2:$S$835,9,FALSE)))</f>
        <v>#N/A</v>
      </c>
      <c r="N1375" s="76" t="e">
        <f>IF($C1375="-",IF($A1375="-",IF(VLOOKUP($D1375,'REACH Bilaga XVII_update'!$A$5:$E$131,4,FALSE)="",NA(),VLOOKUP($D1375,'REACH Bilaga XVII_update'!$A$5:$E$131,4,FALSE)),IF(VLOOKUP($A1375,'REACH Bilaga XVII_update'!$C$5:$D$131,2,FALSE)="",NA(),VLOOKUP($A1375,'REACH Bilaga XVII_update'!$C$5:$D$131,2,FALSE))),IF(VLOOKUP($C1375,'REACH Bilaga XVII_update'!$B$5:$D$131,3,FALSE)="",NA(),VLOOKUP($C1375,'REACH Bilaga XVII_update'!$B$5:$D$131,3,FALSE)))</f>
        <v>#N/A</v>
      </c>
      <c r="O1375" s="76" t="e">
        <f>IF($C1375="-",IF($A1375="-",IF(VLOOKUP($D1375,' REACH Bilaga 59_update'!$A$5:$E$210,5,FALSE)="",NA(),VLOOKUP($D1375,' REACH Bilaga 59_update'!$A$5:$E$210,5,FALSE)),IF(VLOOKUP($A1375,' REACH Bilaga 59_update'!$D$5:$E$210,2,FALSE)="",NA(),VLOOKUP($A1375,' REACH Bilaga 59_update'!$D$5:$E$210,2,FALSE))),IF(VLOOKUP($C1375,' REACH Bilaga 59_update'!$C$5:$E$210,3,FALSE)="",NA(),VLOOKUP($C1375,' REACH Bilaga 59_update'!$C$5:$E$210,3,FALSE)))</f>
        <v>#N/A</v>
      </c>
      <c r="P1375" s="76" t="e">
        <f>IF(C1375="-",IF(A1375="-",IFERROR(VLOOKUP($D1375,' REACH Bilaga 59_update'!$A$5:$F$210,MATCH(Sammanfattning!P$1,' REACH Bilaga 59_update'!$A$4:$F$4,0),FALSE),VLOOKUP($D1375,'REACH Bilaga XIV_update'!$A$4:$H$110,MATCH(Sammanfattning!P$1,'REACH Bilaga XIV_update'!$A$4:$H$4,0),FALSE)),IFERROR(VLOOKUP($A1375,' REACH Bilaga 59_update'!$D$5:$F$210,MATCH(Sammanfattning!P$1,' REACH Bilaga 59_update'!$D$4:$F$4,0),FALSE),VLOOKUP($A1375,'REACH Bilaga XIV_update'!$D$4:$H$110,MATCH(Sammanfattning!P$1,'REACH Bilaga XIV_update'!$D$4:$H$4,0),FALSE))),IFERROR(VLOOKUP($C1375,' REACH Bilaga 59_update'!$C$5:$F$210,MATCH(Sammanfattning!P$1,' REACH Bilaga 59_update'!$C$4:$F$4,0),FALSE),VLOOKUP($C1375,'REACH Bilaga XIV_update'!$C$4:$H$110,MATCH(Sammanfattning!P$1,'REACH Bilaga XIV_update'!$C$4:$H$4,0),FALSE)))</f>
        <v>#N/A</v>
      </c>
      <c r="Q1375" s="76" t="e">
        <f>IF($C1375="-",IF($A1375="-",IF(VLOOKUP($D1375,'REACH Bilaga XIV_update'!$A$5:$I$110,9,FALSE)="",NA(),VLOOKUP($D1375,'REACH Bilaga XIV_update'!$A$5:$I$110,9,FALSE)),IF(VLOOKUP($A1375,'REACH Bilaga XIV_update'!$D$5:$I$110,6,FALSE)="",NA(),VLOOKUP($A1375,'REACH Bilaga XIV_update'!$D$5:$I$110,6,FALSE))),IF(VLOOKUP($C1375,'REACH Bilaga XIV_update'!$C$5:$I$110,7,FALSE)="",NA(),VLOOKUP($C1375,'REACH Bilaga XIV_update'!$C$5:$I$110,7,FALSE)))</f>
        <v>#N/A</v>
      </c>
      <c r="R1375" s="76" t="e">
        <f>IF($C1375="-",IF($A1375="-",IF(VLOOKUP($D1375,CoRAP_update!$A$5:$O$376,15,FALSE)="",NA(),VLOOKUP($D1375,CoRAP_update!$A$5:$O$376,15,FALSE)),IF(VLOOKUP($A1375,CoRAP_update!$D$5:$O$376,12,FALSE)="",NA(),VLOOKUP($A1375,CoRAP_update!$D$5:$O$376,12,FALSE))),IF(VLOOKUP($C1375,CoRAP_update!$C$5:$O$376,13,FALSE)="",NA(),VLOOKUP($C1375,CoRAP_update!$C$5:$O$376,13,FALSE)))</f>
        <v>#N/A</v>
      </c>
      <c r="S1375" s="144" t="str">
        <f>IF($C1375="-",IF($A1375="-",VLOOKUP($D1375,CoRAP_update!$A$5:$J$376,MATCH(Sammanfattning!S$1,CoRAP_update!$A$4:$J$4,0),FALSE),VLOOKUP($A1375,CoRAP_update!$D$5:$J$376,MATCH(Sammanfattning!S$1,CoRAP_update!$D$4:$J$4,0),FALSE)),VLOOKUP($C1375,CoRAP_update!$C$5:$J$376,MATCH(Sammanfattning!S$1,CoRAP_update!$C$4:$J$4,0),FALSE))</f>
        <v>Potential endocrine disruptor#Exposure of environment</v>
      </c>
      <c r="T1375" s="76" t="e">
        <f>IF($A1375="-",VLOOKUP($D1375,EDC_update!$C$2:$F$450,4,FALSE),VLOOKUP($A1375,EDC_update!$B$2:$F$450,5,FALSE))</f>
        <v>#N/A</v>
      </c>
      <c r="V1375" s="78">
        <f>IF(IFERROR(SEARCH("PBT",P1375),99)=99,IF(IFERROR(SEARCH("suspected PBT",S1375),99)=99,IF(IFERROR(SEARCH("concluded to be PBT",K1375),99)=99,IF(IFERROR(SEARCH("PBT",S1375),99)=99,IF(IFERROR(SEARCH("PBT cand",L1375),99)=99,IF(IFERROR(SEARCH("PBT",L1375),99)=99,IF(IFERROR(SEARCH("persistent, bioackumulative and toxic properties",K1375),99)=99,0,Scoring!$E$3),Scoring!$E$3),Scoring!$E$7),Scoring!$E$3),Scoring!$E$5),Scoring!$E$6),Scoring!$E$3)</f>
        <v>0</v>
      </c>
      <c r="W1375" s="78">
        <f>IF(IFERROR(SEARCH("vPvB",P1375),99)=99,IF(IFERROR(SEARCH("suspected pbt/vPvB",S1375),99)=99,IF(IFERROR(SEARCH("vPvB",S1375),99)=99,IF(IFERROR(SEARCH("concluded to be a vPvB",S1375),99)=99,IF(IFERROR(SEARCH("identified as vPvB",K1375),99)=99,IF(IFERROR(SEARCH("concluded to be a vPvB",K1375),99)=99,IF(IFERROR(SEARCH("concluded to be both pbt and vPvB",S1375),99)=99,IF(IFERROR(SEARCH("concluded to be both pbt and vPvB",K1375),99)=99,0,Scoring!$E$5),Scoring!$E$5),Scoring!$E$5),Scoring!$E$5),Scoring!$E$5),Scoring!$E$4),Scoring!$E$6),Scoring!$E$4)</f>
        <v>0</v>
      </c>
      <c r="X1375" s="78">
        <f>IF(IFERROR(SEARCH("H410",N1375),99)=99,IF(IFERROR(SEARCH("H410",O1375),99)=99,IF(IFERROR(SEARCH("H410",Q1375),99)=99,IF(IFERROR(SEARCH("H410",M1375),99)=99,IF(IFERROR(SEARCH("H410",R1375),99)=99,IF(IFERROR(SEARCH("H411",N1375),99)=99,IF(IFERROR(SEARCH("H411",O1375),99)=99,IF(IFERROR(SEARCH("H411",Q1375),99)=99,IF(IFERROR(SEARCH("H411",M1375),99)=99,IF(IFERROR(SEARCH("H411",R1375),99)=99,IF(IFERROR(SEARCH("H413",N1375),99)=99,IF(IFERROR(SEARCH("H413",O1375),99)=99,IF(IFERROR(SEARCH("H413",Q1375),99)=99,IF(IFERROR(SEARCH("H413",M1375),99)=99,IF(IFERROR(SEARCH("H413",R1375),99)=99,IF(IFERROR(SEARCH("H412",N1375),99)=99,IF(IFERROR(SEARCH("H412",O1375),99)=99,IF(IFERROR(SEARCH("H412",Q1375),99)=99,IF(IFERROR(SEARCH("H412",M1375),99)=99,IF(IFERROR(SEARCH("H412",R1375),99)=99,0,Scoring!$E$2),Scoring!$E$2),Scoring!$E$2),Scoring!$E$2),Scoring!$E$2),Scoring!$E$2),Scoring!$E$2),Scoring!$E$2),Scoring!$E$2),Scoring!$E$2),Scoring!$E$2),Scoring!$E$2),Scoring!$E$2),Scoring!$E$2),Scoring!$E$2),Scoring!$E$2),Scoring!$E$2),Scoring!$E$2),Scoring!$E$2),Scoring!$E$2)</f>
        <v>0</v>
      </c>
      <c r="Y1375" s="78">
        <f>IF(IFERROR(SEARCH("CMR",K1375),99)=99,IF(IFERROR(SEARCH("Suspected CMR",S1375),99)=99,IF(IFERROR(SEARCH("CMR",S1375),99)=99,0,Scoring!$E$8),Scoring!$E$9),Scoring!$E$8)</f>
        <v>0</v>
      </c>
      <c r="Z1375" s="78">
        <f>IF(IFERROR(SEARCH("H350",N1375),99)=99,IF(IFERROR(SEARCH("H350",O1375),99)=99,IF(IFERROR(SEARCH("H350",Q1375),99)=99,IF(IFERROR(SEARCH("H350",M1375),99)=99,IF(IFERROR(SEARCH("H350",R1375),99)=99,IF(IFERROR(SEARCH("H351",N1375),99)=99,IF(IFERROR(SEARCH("H351",O1375),99)=99,IF(IFERROR(SEARCH("H351",Q1375),99)=99,IF(IFERROR(SEARCH("H351",M1375),99)=99,IF(IFERROR(SEARCH("H351",R1375),99)=99,IF(IFERROR(SEARCH("carcinogenic",P1375),99)=99,IF(IFERROR(SEARCH("suspected carcinogenic",S1375),99)=99,0,Scoring!$E$12),Scoring!$E$11),Scoring!$E$10),Scoring!$E$10),Scoring!$E$10),Scoring!$E$10),Scoring!$E$10),Scoring!$E$10),Scoring!$E$10),Scoring!$E$10),Scoring!$E$10),Scoring!$E$10)</f>
        <v>0</v>
      </c>
      <c r="AA1375" s="78">
        <f>IF(IFERROR(SEARCH("H340",N1375),99)=99,IF(IFERROR(SEARCH("H340",O1375),99)=99,IF(IFERROR(SEARCH("H340",Q1375),99)=99,IF(IFERROR(SEARCH("H340",M1375),99)=99,IF(IFERROR(SEARCH("H340",R1375),99)=99,IF(IFERROR(SEARCH("H341",N1375),99)=99,IF(IFERROR(SEARCH("H341",O1375),99)=99,IF(IFERROR(SEARCH("H341",Q1375),99)=99,IF(IFERROR(SEARCH("H341",M1375),99)=99,IF(IFERROR(SEARCH("H341",R1375),99)=99,IF(IFERROR(SEARCH("mutagenic",P1375),99)=99,IF(IFERROR(SEARCH("suspected mutagenic",S1375),99)=99,0,Scoring!$E$15),Scoring!$E$14),Scoring!$E$13),Scoring!$E$13),Scoring!$E$13),Scoring!$E$13),Scoring!$E$13),Scoring!$E$13),Scoring!$E$13),Scoring!$E$13),Scoring!$E$13),Scoring!$E$13)</f>
        <v>0</v>
      </c>
      <c r="AB1375" s="78">
        <f>IF(IFERROR(SEARCH("H360",N1375),99)=99,IF(IFERROR(SEARCH("H360",O1375),99)=99,IF(IFERROR(SEARCH("H360",Q1375),99)=99,IF(IFERROR(SEARCH("H360",M1375),99)=99,IF(IFERROR(SEARCH("H360",R1375),99)=99,IF(IFERROR(SEARCH("H361",N1375),99)=99,IF(IFERROR(SEARCH("H361",O1375),99)=99,IF(IFERROR(SEARCH("H361",Q1375),99)=99,IF(IFERROR(SEARCH("H361",M1375),99)=99,IF(IFERROR(SEARCH("H361",R1375),99)=99,IF(IFERROR(SEARCH("reproduction",P1375),99)=99,IF(IFERROR(SEARCH("suspected reprotoxic",S1375),99)=99,IF(IFERROR(SEARCH("reprotoxic",S1375),99)=99,IF(IFERROR(SEARCH("reprotoxic",K1375),99)=99,0,Scoring!$E$18),Scoring!$E$18),Scoring!$E$19),Scoring!$E$17),Scoring!$E$16),Scoring!$E$16),Scoring!$E$16),Scoring!$E$16),Scoring!$E$16),Scoring!$E$16),Scoring!$E$16),Scoring!$E$16),Scoring!$E$16),Scoring!$E$16)</f>
        <v>0</v>
      </c>
      <c r="AC1375" s="78">
        <f>IF(IFERROR(SEARCH("57f",L1375),99)=99,IF(IFERROR(SEARCH("57(f)",P1375),99)=99,0,Scoring!$E$20),Scoring!$E$20)</f>
        <v>0</v>
      </c>
      <c r="AD1375" s="78">
        <f>IF(IFERROR(SEARCH("CAT1",T1375),99)=99,IF(IFERROR(SEARCH("CAT2",T1375),99)=99,IF(IFERROR(SEARCH("CAT3",T1375),99)=99,IF(IFERROR(SEARCH("concluded to be endocrine",K1375),99)=99,IF(IFERROR(SEARCH("categorised as endocrine",K1375),99)=99,IF(IFERROR(SEARCH("endocrine disrupting",P1375),99)=99,IF(IFERROR(SEARCH("endocrine disrupting",K1375),99)=99,IF(IFERROR(SEARCH("suspected endocrine",S1375),99)=99,IF(IFERROR(SEARCH("potential endocrine",S1375),99)=99,0,Scoring!$E$25),Scoring!$E$25),Scoring!$E$24),Scoring!$E$24),Scoring!$E$24),Scoring!$E$24),Scoring!$E$23),Scoring!$E$22),Scoring!$E$21)</f>
        <v>0.5</v>
      </c>
      <c r="AE1375" s="78">
        <f>IF(IFERROR(SEARCH("suspected sensitiser",S1375),99)=99,IF(IFERROR(SEARCH("sensitiser",S1375),99)=99,IF(IFERROR(SEARCH("other hazard based concern",S1375),99)=99,0,Scoring!$E$28),Scoring!$E$26),Scoring!$E$27)</f>
        <v>0</v>
      </c>
      <c r="AF1375" s="78">
        <f>IF(IFERROR(M1375,1)=1,IF(IFERROR(N1375,1)=1,IF(IFERROR(O1375,1)=1,IF(IFERROR(Q1375,1)=1,IF(IFERROR(R1375,1)=1,IF(IFERROR(T1375,1)=1,IF(IFERROR(K1375,1)=1,IF(IFERROR(P1375,1)=1,IF(IFERROR(S1375,1)=1,Scoring!$E$29,0),0),0),0),0),0),0),0),0)</f>
        <v>0</v>
      </c>
      <c r="AG1375" s="78">
        <f t="shared" si="92"/>
        <v>0.5</v>
      </c>
      <c r="AI1375" s="93"/>
      <c r="AJ1375" s="94"/>
      <c r="AK1375" s="76"/>
      <c r="AL1375" s="75"/>
      <c r="AN1375" s="79"/>
      <c r="AO1375" s="79"/>
      <c r="AP1375" s="79"/>
      <c r="AQ1375" s="79"/>
      <c r="AR1375" s="79"/>
      <c r="AS1375" s="78"/>
      <c r="AU1375" s="79">
        <f>IF(IFERROR(F1375,99)=99,IF(IFERROR(G1375,99)=99,IF(IFERROR(H1375,99)=99,IF(IFERROR(I1375,99)=99,IF(IFERROR(E1375,99)=99,IF(IFERROR(J1375,99)=99,0,Scoring!$B$7),Scoring!$B$3),Scoring!$B$2),Scoring!$B$6),Scoring!$B$5),Scoring!$B$4)</f>
        <v>0.5</v>
      </c>
      <c r="AV1375" s="78">
        <f t="shared" si="93"/>
        <v>0.25</v>
      </c>
      <c r="AW1375" s="78"/>
      <c r="AX1375" s="66"/>
      <c r="AY1375" s="78"/>
      <c r="AZ1375" s="76"/>
      <c r="BA1375" s="76"/>
      <c r="BB1375" s="76"/>
    </row>
    <row r="1376" spans="1:54" x14ac:dyDescent="0.25">
      <c r="A1376" s="77" t="s">
        <v>5392</v>
      </c>
      <c r="B1376" s="76" t="str">
        <f t="shared" si="94"/>
        <v>262-872-0</v>
      </c>
      <c r="C1376" s="77" t="s">
        <v>5391</v>
      </c>
      <c r="D1376" s="77" t="s">
        <v>5390</v>
      </c>
      <c r="E1376" s="76" t="e">
        <f>IF(C1376="-",IF(A1376="-",VLOOKUP(D1376,'sin-list 180320_update'!$C$2:$C$835,1,FALSE),VLOOKUP(A1376,'sin-list 180320_update'!$A$2:$A$835,1,FALSE)),VLOOKUP(C1376,'sin-list 180320_update'!$B$2:$B$835,1,FALSE))</f>
        <v>#N/A</v>
      </c>
      <c r="F1376" s="76" t="e">
        <f>IF($C1376="-",IF($A1376="-",VLOOKUP($D1376,'REACH Bilaga XVII_update'!$A$5:$A$131,1,FALSE),VLOOKUP($A1376,'REACH Bilaga XVII_update'!$C$5:$C$131,1,FALSE)),VLOOKUP($C1376,'REACH Bilaga XVII_update'!$B$5:$B$131,1,FALSE))</f>
        <v>#N/A</v>
      </c>
      <c r="G1376" s="76" t="e">
        <f>IF($C1376="-",IF($A1376="-",VLOOKUP($D1376,' REACH Bilaga 59_update'!$A$5:$A$210,1,FALSE),VLOOKUP($A1376,' REACH Bilaga 59_update'!$D$5:$D$210,1,FALSE)),VLOOKUP($C1376,' REACH Bilaga 59_update'!$C$5:$C$210,1,FALSE))</f>
        <v>#N/A</v>
      </c>
      <c r="H1376" s="76" t="e">
        <f>IF($C1376="-",IF($A1376="-",VLOOKUP($D1376,'REACH Bilaga XIV_update'!$A$5:$A$110,1,FALSE),VLOOKUP($A1376,'REACH Bilaga XIV_update'!$D$5:$D$110,1,FALSE)),VLOOKUP($C1376,'REACH Bilaga XIV_update'!$C$5:$C$110,1,FALSE))</f>
        <v>#N/A</v>
      </c>
      <c r="I1376" s="76" t="str">
        <f>IF($C1376="-",IF($A1376="-",VLOOKUP($D1376,CoRAP_update!$A$5:$A$376,1,FALSE),VLOOKUP($A1376,CoRAP_update!$D$5:$D$376,1,FALSE)),VLOOKUP($C1376,CoRAP_update!$C$5:$C$376,1,FALSE))</f>
        <v>262-872-0</v>
      </c>
      <c r="J1376" s="76" t="e">
        <f>IF($C1376="-",IF($A1376="-",VLOOKUP($D1376,EDC_update!$C$2:$C$450,1,FALSE),VLOOKUP($A1376,EDC_update!$B$2:$B$450,1,FALSE)),VLOOKUP($C1376,EDC_update!$L$2:$L$450,1,FALSE))</f>
        <v>#N/A</v>
      </c>
      <c r="K1376" s="76" t="e">
        <f>IF($C1376="-",IF($A1376="-",IF(VLOOKUP($D1376,'sin-list 180320_update'!$C$2:$S$835,3,FALSE)="",NA(),VLOOKUP($D1376,'sin-list 180320_update'!$C$2:$S$835,3,FALSE)),IF(VLOOKUP($A1376,'sin-list 180320_update'!$A$2:$S$835,5,FALSE)="",NA(),VLOOKUP($A1376,'sin-list 180320_update'!$A$2:$S$835,5,FALSE))),IF(VLOOKUP($C1376,'sin-list 180320_update'!$B$2:$S$835,4,FALSE)="",NA(),VLOOKUP($C1376,'sin-list 180320_update'!$B$2:$S$835,4,FALSE)))</f>
        <v>#N/A</v>
      </c>
      <c r="L1376" s="76" t="e">
        <f>IF($C1376="-",IF($A1376="-",VLOOKUP($D1376,'sin-list 180320_update'!$C$2:$S$835,6,FALSE),VLOOKUP($A1376,'sin-list 180320_update'!$A$2:$S$835,8,FALSE)),VLOOKUP($C1376,'sin-list 180320_update'!$B$2:$S$835,7,FALSE))</f>
        <v>#N/A</v>
      </c>
      <c r="M1376" s="76" t="e">
        <f>IF($C1376="-",IF($A1376="-",IF(VLOOKUP($D1376,'sin-list 180320_update'!$C$2:$S$835,8,FALSE)="",NA(),VLOOKUP($D1376,'sin-list 180320_update'!$C$2:$S$835,8,FALSE)),IF(VLOOKUP($A1376,'sin-list 180320_update'!$A$2:$S$835,10,FALSE)="",NA(),VLOOKUP($A1376,'sin-list 180320_update'!$A$2:$S$835,10,FALSE))),IF(VLOOKUP($C1376,'sin-list 180320_update'!$B$2:$S$835,9,FALSE)="",NA(),VLOOKUP($C1376,'sin-list 180320_update'!$B$2:$S$835,9,FALSE)))</f>
        <v>#N/A</v>
      </c>
      <c r="N1376" s="76" t="e">
        <f>IF($C1376="-",IF($A1376="-",IF(VLOOKUP($D1376,'REACH Bilaga XVII_update'!$A$5:$E$131,4,FALSE)="",NA(),VLOOKUP($D1376,'REACH Bilaga XVII_update'!$A$5:$E$131,4,FALSE)),IF(VLOOKUP($A1376,'REACH Bilaga XVII_update'!$C$5:$D$131,2,FALSE)="",NA(),VLOOKUP($A1376,'REACH Bilaga XVII_update'!$C$5:$D$131,2,FALSE))),IF(VLOOKUP($C1376,'REACH Bilaga XVII_update'!$B$5:$D$131,3,FALSE)="",NA(),VLOOKUP($C1376,'REACH Bilaga XVII_update'!$B$5:$D$131,3,FALSE)))</f>
        <v>#N/A</v>
      </c>
      <c r="O1376" s="76" t="e">
        <f>IF($C1376="-",IF($A1376="-",IF(VLOOKUP($D1376,' REACH Bilaga 59_update'!$A$5:$E$210,5,FALSE)="",NA(),VLOOKUP($D1376,' REACH Bilaga 59_update'!$A$5:$E$210,5,FALSE)),IF(VLOOKUP($A1376,' REACH Bilaga 59_update'!$D$5:$E$210,2,FALSE)="",NA(),VLOOKUP($A1376,' REACH Bilaga 59_update'!$D$5:$E$210,2,FALSE))),IF(VLOOKUP($C1376,' REACH Bilaga 59_update'!$C$5:$E$210,3,FALSE)="",NA(),VLOOKUP($C1376,' REACH Bilaga 59_update'!$C$5:$E$210,3,FALSE)))</f>
        <v>#N/A</v>
      </c>
      <c r="P1376" s="76" t="e">
        <f>IF(C1376="-",IF(A1376="-",IFERROR(VLOOKUP($D1376,' REACH Bilaga 59_update'!$A$5:$F$210,MATCH(Sammanfattning!P$1,' REACH Bilaga 59_update'!$A$4:$F$4,0),FALSE),VLOOKUP($D1376,'REACH Bilaga XIV_update'!$A$4:$H$110,MATCH(Sammanfattning!P$1,'REACH Bilaga XIV_update'!$A$4:$H$4,0),FALSE)),IFERROR(VLOOKUP($A1376,' REACH Bilaga 59_update'!$D$5:$F$210,MATCH(Sammanfattning!P$1,' REACH Bilaga 59_update'!$D$4:$F$4,0),FALSE),VLOOKUP($A1376,'REACH Bilaga XIV_update'!$D$4:$H$110,MATCH(Sammanfattning!P$1,'REACH Bilaga XIV_update'!$D$4:$H$4,0),FALSE))),IFERROR(VLOOKUP($C1376,' REACH Bilaga 59_update'!$C$5:$F$210,MATCH(Sammanfattning!P$1,' REACH Bilaga 59_update'!$C$4:$F$4,0),FALSE),VLOOKUP($C1376,'REACH Bilaga XIV_update'!$C$4:$H$110,MATCH(Sammanfattning!P$1,'REACH Bilaga XIV_update'!$C$4:$H$4,0),FALSE)))</f>
        <v>#N/A</v>
      </c>
      <c r="Q1376" s="76" t="e">
        <f>IF($C1376="-",IF($A1376="-",IF(VLOOKUP($D1376,'REACH Bilaga XIV_update'!$A$5:$I$110,9,FALSE)="",NA(),VLOOKUP($D1376,'REACH Bilaga XIV_update'!$A$5:$I$110,9,FALSE)),IF(VLOOKUP($A1376,'REACH Bilaga XIV_update'!$D$5:$I$110,6,FALSE)="",NA(),VLOOKUP($A1376,'REACH Bilaga XIV_update'!$D$5:$I$110,6,FALSE))),IF(VLOOKUP($C1376,'REACH Bilaga XIV_update'!$C$5:$I$110,7,FALSE)="",NA(),VLOOKUP($C1376,'REACH Bilaga XIV_update'!$C$5:$I$110,7,FALSE)))</f>
        <v>#N/A</v>
      </c>
      <c r="R1376" s="76" t="e">
        <f>IF($C1376="-",IF($A1376="-",IF(VLOOKUP($D1376,CoRAP_update!$A$5:$O$376,15,FALSE)="",NA(),VLOOKUP($D1376,CoRAP_update!$A$5:$O$376,15,FALSE)),IF(VLOOKUP($A1376,CoRAP_update!$D$5:$O$376,12,FALSE)="",NA(),VLOOKUP($A1376,CoRAP_update!$D$5:$O$376,12,FALSE))),IF(VLOOKUP($C1376,CoRAP_update!$C$5:$O$376,13,FALSE)="",NA(),VLOOKUP($C1376,CoRAP_update!$C$5:$O$376,13,FALSE)))</f>
        <v>#N/A</v>
      </c>
      <c r="S1376" s="144" t="str">
        <f>IF($C1376="-",IF($A1376="-",VLOOKUP($D1376,CoRAP_update!$A$5:$J$376,MATCH(Sammanfattning!S$1,CoRAP_update!$A$4:$J$4,0),FALSE),VLOOKUP($A1376,CoRAP_update!$D$5:$J$376,MATCH(Sammanfattning!S$1,CoRAP_update!$D$4:$J$4,0),FALSE)),VLOOKUP($C1376,CoRAP_update!$C$5:$J$376,MATCH(Sammanfattning!S$1,CoRAP_update!$C$4:$J$4,0),FALSE))</f>
        <v>Potential endocrine disruptor#Exposure of environment</v>
      </c>
      <c r="T1376" s="76" t="e">
        <f>IF($A1376="-",VLOOKUP($D1376,EDC_update!$C$2:$F$450,4,FALSE),VLOOKUP($A1376,EDC_update!$B$2:$F$450,5,FALSE))</f>
        <v>#N/A</v>
      </c>
      <c r="V1376" s="78">
        <f>IF(IFERROR(SEARCH("PBT",P1376),99)=99,IF(IFERROR(SEARCH("suspected PBT",S1376),99)=99,IF(IFERROR(SEARCH("concluded to be PBT",K1376),99)=99,IF(IFERROR(SEARCH("PBT",S1376),99)=99,IF(IFERROR(SEARCH("PBT cand",L1376),99)=99,IF(IFERROR(SEARCH("PBT",L1376),99)=99,IF(IFERROR(SEARCH("persistent, bioackumulative and toxic properties",K1376),99)=99,0,Scoring!$E$3),Scoring!$E$3),Scoring!$E$7),Scoring!$E$3),Scoring!$E$5),Scoring!$E$6),Scoring!$E$3)</f>
        <v>0</v>
      </c>
      <c r="W1376" s="78">
        <f>IF(IFERROR(SEARCH("vPvB",P1376),99)=99,IF(IFERROR(SEARCH("suspected pbt/vPvB",S1376),99)=99,IF(IFERROR(SEARCH("vPvB",S1376),99)=99,IF(IFERROR(SEARCH("concluded to be a vPvB",S1376),99)=99,IF(IFERROR(SEARCH("identified as vPvB",K1376),99)=99,IF(IFERROR(SEARCH("concluded to be a vPvB",K1376),99)=99,IF(IFERROR(SEARCH("concluded to be both pbt and vPvB",S1376),99)=99,IF(IFERROR(SEARCH("concluded to be both pbt and vPvB",K1376),99)=99,0,Scoring!$E$5),Scoring!$E$5),Scoring!$E$5),Scoring!$E$5),Scoring!$E$5),Scoring!$E$4),Scoring!$E$6),Scoring!$E$4)</f>
        <v>0</v>
      </c>
      <c r="X1376" s="78">
        <f>IF(IFERROR(SEARCH("H410",N1376),99)=99,IF(IFERROR(SEARCH("H410",O1376),99)=99,IF(IFERROR(SEARCH("H410",Q1376),99)=99,IF(IFERROR(SEARCH("H410",M1376),99)=99,IF(IFERROR(SEARCH("H410",R1376),99)=99,IF(IFERROR(SEARCH("H411",N1376),99)=99,IF(IFERROR(SEARCH("H411",O1376),99)=99,IF(IFERROR(SEARCH("H411",Q1376),99)=99,IF(IFERROR(SEARCH("H411",M1376),99)=99,IF(IFERROR(SEARCH("H411",R1376),99)=99,IF(IFERROR(SEARCH("H413",N1376),99)=99,IF(IFERROR(SEARCH("H413",O1376),99)=99,IF(IFERROR(SEARCH("H413",Q1376),99)=99,IF(IFERROR(SEARCH("H413",M1376),99)=99,IF(IFERROR(SEARCH("H413",R1376),99)=99,IF(IFERROR(SEARCH("H412",N1376),99)=99,IF(IFERROR(SEARCH("H412",O1376),99)=99,IF(IFERROR(SEARCH("H412",Q1376),99)=99,IF(IFERROR(SEARCH("H412",M1376),99)=99,IF(IFERROR(SEARCH("H412",R1376),99)=99,0,Scoring!$E$2),Scoring!$E$2),Scoring!$E$2),Scoring!$E$2),Scoring!$E$2),Scoring!$E$2),Scoring!$E$2),Scoring!$E$2),Scoring!$E$2),Scoring!$E$2),Scoring!$E$2),Scoring!$E$2),Scoring!$E$2),Scoring!$E$2),Scoring!$E$2),Scoring!$E$2),Scoring!$E$2),Scoring!$E$2),Scoring!$E$2),Scoring!$E$2)</f>
        <v>0</v>
      </c>
      <c r="Y1376" s="78">
        <f>IF(IFERROR(SEARCH("CMR",K1376),99)=99,IF(IFERROR(SEARCH("Suspected CMR",S1376),99)=99,IF(IFERROR(SEARCH("CMR",S1376),99)=99,0,Scoring!$E$8),Scoring!$E$9),Scoring!$E$8)</f>
        <v>0</v>
      </c>
      <c r="Z1376" s="78">
        <f>IF(IFERROR(SEARCH("H350",N1376),99)=99,IF(IFERROR(SEARCH("H350",O1376),99)=99,IF(IFERROR(SEARCH("H350",Q1376),99)=99,IF(IFERROR(SEARCH("H350",M1376),99)=99,IF(IFERROR(SEARCH("H350",R1376),99)=99,IF(IFERROR(SEARCH("H351",N1376),99)=99,IF(IFERROR(SEARCH("H351",O1376),99)=99,IF(IFERROR(SEARCH("H351",Q1376),99)=99,IF(IFERROR(SEARCH("H351",M1376),99)=99,IF(IFERROR(SEARCH("H351",R1376),99)=99,IF(IFERROR(SEARCH("carcinogenic",P1376),99)=99,IF(IFERROR(SEARCH("suspected carcinogenic",S1376),99)=99,0,Scoring!$E$12),Scoring!$E$11),Scoring!$E$10),Scoring!$E$10),Scoring!$E$10),Scoring!$E$10),Scoring!$E$10),Scoring!$E$10),Scoring!$E$10),Scoring!$E$10),Scoring!$E$10),Scoring!$E$10)</f>
        <v>0</v>
      </c>
      <c r="AA1376" s="78">
        <f>IF(IFERROR(SEARCH("H340",N1376),99)=99,IF(IFERROR(SEARCH("H340",O1376),99)=99,IF(IFERROR(SEARCH("H340",Q1376),99)=99,IF(IFERROR(SEARCH("H340",M1376),99)=99,IF(IFERROR(SEARCH("H340",R1376),99)=99,IF(IFERROR(SEARCH("H341",N1376),99)=99,IF(IFERROR(SEARCH("H341",O1376),99)=99,IF(IFERROR(SEARCH("H341",Q1376),99)=99,IF(IFERROR(SEARCH("H341",M1376),99)=99,IF(IFERROR(SEARCH("H341",R1376),99)=99,IF(IFERROR(SEARCH("mutagenic",P1376),99)=99,IF(IFERROR(SEARCH("suspected mutagenic",S1376),99)=99,0,Scoring!$E$15),Scoring!$E$14),Scoring!$E$13),Scoring!$E$13),Scoring!$E$13),Scoring!$E$13),Scoring!$E$13),Scoring!$E$13),Scoring!$E$13),Scoring!$E$13),Scoring!$E$13),Scoring!$E$13)</f>
        <v>0</v>
      </c>
      <c r="AB1376" s="78">
        <f>IF(IFERROR(SEARCH("H360",N1376),99)=99,IF(IFERROR(SEARCH("H360",O1376),99)=99,IF(IFERROR(SEARCH("H360",Q1376),99)=99,IF(IFERROR(SEARCH("H360",M1376),99)=99,IF(IFERROR(SEARCH("H360",R1376),99)=99,IF(IFERROR(SEARCH("H361",N1376),99)=99,IF(IFERROR(SEARCH("H361",O1376),99)=99,IF(IFERROR(SEARCH("H361",Q1376),99)=99,IF(IFERROR(SEARCH("H361",M1376),99)=99,IF(IFERROR(SEARCH("H361",R1376),99)=99,IF(IFERROR(SEARCH("reproduction",P1376),99)=99,IF(IFERROR(SEARCH("suspected reprotoxic",S1376),99)=99,IF(IFERROR(SEARCH("reprotoxic",S1376),99)=99,IF(IFERROR(SEARCH("reprotoxic",K1376),99)=99,0,Scoring!$E$18),Scoring!$E$18),Scoring!$E$19),Scoring!$E$17),Scoring!$E$16),Scoring!$E$16),Scoring!$E$16),Scoring!$E$16),Scoring!$E$16),Scoring!$E$16),Scoring!$E$16),Scoring!$E$16),Scoring!$E$16),Scoring!$E$16)</f>
        <v>0</v>
      </c>
      <c r="AC1376" s="78">
        <f>IF(IFERROR(SEARCH("57f",L1376),99)=99,IF(IFERROR(SEARCH("57(f)",P1376),99)=99,0,Scoring!$E$20),Scoring!$E$20)</f>
        <v>0</v>
      </c>
      <c r="AD1376" s="78">
        <f>IF(IFERROR(SEARCH("CAT1",T1376),99)=99,IF(IFERROR(SEARCH("CAT2",T1376),99)=99,IF(IFERROR(SEARCH("CAT3",T1376),99)=99,IF(IFERROR(SEARCH("concluded to be endocrine",K1376),99)=99,IF(IFERROR(SEARCH("categorised as endocrine",K1376),99)=99,IF(IFERROR(SEARCH("endocrine disrupting",P1376),99)=99,IF(IFERROR(SEARCH("endocrine disrupting",K1376),99)=99,IF(IFERROR(SEARCH("suspected endocrine",S1376),99)=99,IF(IFERROR(SEARCH("potential endocrine",S1376),99)=99,0,Scoring!$E$25),Scoring!$E$25),Scoring!$E$24),Scoring!$E$24),Scoring!$E$24),Scoring!$E$24),Scoring!$E$23),Scoring!$E$22),Scoring!$E$21)</f>
        <v>0.5</v>
      </c>
      <c r="AE1376" s="78">
        <f>IF(IFERROR(SEARCH("suspected sensitiser",S1376),99)=99,IF(IFERROR(SEARCH("sensitiser",S1376),99)=99,IF(IFERROR(SEARCH("other hazard based concern",S1376),99)=99,0,Scoring!$E$28),Scoring!$E$26),Scoring!$E$27)</f>
        <v>0</v>
      </c>
      <c r="AF1376" s="78">
        <f>IF(IFERROR(M1376,1)=1,IF(IFERROR(N1376,1)=1,IF(IFERROR(O1376,1)=1,IF(IFERROR(Q1376,1)=1,IF(IFERROR(R1376,1)=1,IF(IFERROR(T1376,1)=1,IF(IFERROR(K1376,1)=1,IF(IFERROR(P1376,1)=1,IF(IFERROR(S1376,1)=1,Scoring!$E$29,0),0),0),0),0),0),0),0),0)</f>
        <v>0</v>
      </c>
      <c r="AG1376" s="78">
        <f t="shared" si="92"/>
        <v>0.5</v>
      </c>
      <c r="AI1376" s="93"/>
      <c r="AJ1376" s="94"/>
      <c r="AK1376" s="76"/>
      <c r="AL1376" s="75"/>
      <c r="AN1376" s="79"/>
      <c r="AO1376" s="79"/>
      <c r="AP1376" s="79"/>
      <c r="AQ1376" s="79"/>
      <c r="AR1376" s="79"/>
      <c r="AS1376" s="78"/>
      <c r="AU1376" s="79">
        <f>IF(IFERROR(F1376,99)=99,IF(IFERROR(G1376,99)=99,IF(IFERROR(H1376,99)=99,IF(IFERROR(I1376,99)=99,IF(IFERROR(E1376,99)=99,IF(IFERROR(J1376,99)=99,0,Scoring!$B$7),Scoring!$B$3),Scoring!$B$2),Scoring!$B$6),Scoring!$B$5),Scoring!$B$4)</f>
        <v>0.5</v>
      </c>
      <c r="AV1376" s="78">
        <f t="shared" si="93"/>
        <v>0.25</v>
      </c>
      <c r="AW1376" s="78"/>
      <c r="AX1376" s="66"/>
      <c r="AY1376" s="78"/>
      <c r="AZ1376" s="76"/>
      <c r="BA1376" s="76"/>
      <c r="BB1376" s="76"/>
    </row>
    <row r="1377" spans="1:54" x14ac:dyDescent="0.25">
      <c r="A1377" s="77" t="s">
        <v>5499</v>
      </c>
      <c r="B1377" s="76" t="str">
        <f t="shared" si="94"/>
        <v>275-702-5</v>
      </c>
      <c r="C1377" s="77" t="s">
        <v>5498</v>
      </c>
      <c r="D1377" s="77" t="s">
        <v>5497</v>
      </c>
      <c r="E1377" s="76" t="e">
        <f>IF(C1377="-",IF(A1377="-",VLOOKUP(D1377,'sin-list 180320_update'!$C$2:$C$835,1,FALSE),VLOOKUP(A1377,'sin-list 180320_update'!$A$2:$A$835,1,FALSE)),VLOOKUP(C1377,'sin-list 180320_update'!$B$2:$B$835,1,FALSE))</f>
        <v>#N/A</v>
      </c>
      <c r="F1377" s="76" t="e">
        <f>IF($C1377="-",IF($A1377="-",VLOOKUP($D1377,'REACH Bilaga XVII_update'!$A$5:$A$131,1,FALSE),VLOOKUP($A1377,'REACH Bilaga XVII_update'!$C$5:$C$131,1,FALSE)),VLOOKUP($C1377,'REACH Bilaga XVII_update'!$B$5:$B$131,1,FALSE))</f>
        <v>#N/A</v>
      </c>
      <c r="G1377" s="76" t="e">
        <f>IF($C1377="-",IF($A1377="-",VLOOKUP($D1377,' REACH Bilaga 59_update'!$A$5:$A$210,1,FALSE),VLOOKUP($A1377,' REACH Bilaga 59_update'!$D$5:$D$210,1,FALSE)),VLOOKUP($C1377,' REACH Bilaga 59_update'!$C$5:$C$210,1,FALSE))</f>
        <v>#N/A</v>
      </c>
      <c r="H1377" s="76" t="e">
        <f>IF($C1377="-",IF($A1377="-",VLOOKUP($D1377,'REACH Bilaga XIV_update'!$A$5:$A$110,1,FALSE),VLOOKUP($A1377,'REACH Bilaga XIV_update'!$D$5:$D$110,1,FALSE)),VLOOKUP($C1377,'REACH Bilaga XIV_update'!$C$5:$C$110,1,FALSE))</f>
        <v>#N/A</v>
      </c>
      <c r="I1377" s="76" t="str">
        <f>IF($C1377="-",IF($A1377="-",VLOOKUP($D1377,CoRAP_update!$A$5:$A$376,1,FALSE),VLOOKUP($A1377,CoRAP_update!$D$5:$D$376,1,FALSE)),VLOOKUP($C1377,CoRAP_update!$C$5:$C$376,1,FALSE))</f>
        <v>275-702-5</v>
      </c>
      <c r="J1377" s="76" t="e">
        <f>IF($C1377="-",IF($A1377="-",VLOOKUP($D1377,EDC_update!$C$2:$C$450,1,FALSE),VLOOKUP($A1377,EDC_update!$B$2:$B$450,1,FALSE)),VLOOKUP($C1377,EDC_update!$L$2:$L$450,1,FALSE))</f>
        <v>#N/A</v>
      </c>
      <c r="K1377" s="76" t="e">
        <f>IF($C1377="-",IF($A1377="-",IF(VLOOKUP($D1377,'sin-list 180320_update'!$C$2:$S$835,3,FALSE)="",NA(),VLOOKUP($D1377,'sin-list 180320_update'!$C$2:$S$835,3,FALSE)),IF(VLOOKUP($A1377,'sin-list 180320_update'!$A$2:$S$835,5,FALSE)="",NA(),VLOOKUP($A1377,'sin-list 180320_update'!$A$2:$S$835,5,FALSE))),IF(VLOOKUP($C1377,'sin-list 180320_update'!$B$2:$S$835,4,FALSE)="",NA(),VLOOKUP($C1377,'sin-list 180320_update'!$B$2:$S$835,4,FALSE)))</f>
        <v>#N/A</v>
      </c>
      <c r="L1377" s="76" t="e">
        <f>IF($C1377="-",IF($A1377="-",VLOOKUP($D1377,'sin-list 180320_update'!$C$2:$S$835,6,FALSE),VLOOKUP($A1377,'sin-list 180320_update'!$A$2:$S$835,8,FALSE)),VLOOKUP($C1377,'sin-list 180320_update'!$B$2:$S$835,7,FALSE))</f>
        <v>#N/A</v>
      </c>
      <c r="M1377" s="76" t="e">
        <f>IF($C1377="-",IF($A1377="-",IF(VLOOKUP($D1377,'sin-list 180320_update'!$C$2:$S$835,8,FALSE)="",NA(),VLOOKUP($D1377,'sin-list 180320_update'!$C$2:$S$835,8,FALSE)),IF(VLOOKUP($A1377,'sin-list 180320_update'!$A$2:$S$835,10,FALSE)="",NA(),VLOOKUP($A1377,'sin-list 180320_update'!$A$2:$S$835,10,FALSE))),IF(VLOOKUP($C1377,'sin-list 180320_update'!$B$2:$S$835,9,FALSE)="",NA(),VLOOKUP($C1377,'sin-list 180320_update'!$B$2:$S$835,9,FALSE)))</f>
        <v>#N/A</v>
      </c>
      <c r="N1377" s="76" t="e">
        <f>IF($C1377="-",IF($A1377="-",IF(VLOOKUP($D1377,'REACH Bilaga XVII_update'!$A$5:$E$131,4,FALSE)="",NA(),VLOOKUP($D1377,'REACH Bilaga XVII_update'!$A$5:$E$131,4,FALSE)),IF(VLOOKUP($A1377,'REACH Bilaga XVII_update'!$C$5:$D$131,2,FALSE)="",NA(),VLOOKUP($A1377,'REACH Bilaga XVII_update'!$C$5:$D$131,2,FALSE))),IF(VLOOKUP($C1377,'REACH Bilaga XVII_update'!$B$5:$D$131,3,FALSE)="",NA(),VLOOKUP($C1377,'REACH Bilaga XVII_update'!$B$5:$D$131,3,FALSE)))</f>
        <v>#N/A</v>
      </c>
      <c r="O1377" s="76" t="e">
        <f>IF($C1377="-",IF($A1377="-",IF(VLOOKUP($D1377,' REACH Bilaga 59_update'!$A$5:$E$210,5,FALSE)="",NA(),VLOOKUP($D1377,' REACH Bilaga 59_update'!$A$5:$E$210,5,FALSE)),IF(VLOOKUP($A1377,' REACH Bilaga 59_update'!$D$5:$E$210,2,FALSE)="",NA(),VLOOKUP($A1377,' REACH Bilaga 59_update'!$D$5:$E$210,2,FALSE))),IF(VLOOKUP($C1377,' REACH Bilaga 59_update'!$C$5:$E$210,3,FALSE)="",NA(),VLOOKUP($C1377,' REACH Bilaga 59_update'!$C$5:$E$210,3,FALSE)))</f>
        <v>#N/A</v>
      </c>
      <c r="P1377" s="76" t="e">
        <f>IF(C1377="-",IF(A1377="-",IFERROR(VLOOKUP($D1377,' REACH Bilaga 59_update'!$A$5:$F$210,MATCH(Sammanfattning!P$1,' REACH Bilaga 59_update'!$A$4:$F$4,0),FALSE),VLOOKUP($D1377,'REACH Bilaga XIV_update'!$A$4:$H$110,MATCH(Sammanfattning!P$1,'REACH Bilaga XIV_update'!$A$4:$H$4,0),FALSE)),IFERROR(VLOOKUP($A1377,' REACH Bilaga 59_update'!$D$5:$F$210,MATCH(Sammanfattning!P$1,' REACH Bilaga 59_update'!$D$4:$F$4,0),FALSE),VLOOKUP($A1377,'REACH Bilaga XIV_update'!$D$4:$H$110,MATCH(Sammanfattning!P$1,'REACH Bilaga XIV_update'!$D$4:$H$4,0),FALSE))),IFERROR(VLOOKUP($C1377,' REACH Bilaga 59_update'!$C$5:$F$210,MATCH(Sammanfattning!P$1,' REACH Bilaga 59_update'!$C$4:$F$4,0),FALSE),VLOOKUP($C1377,'REACH Bilaga XIV_update'!$C$4:$H$110,MATCH(Sammanfattning!P$1,'REACH Bilaga XIV_update'!$C$4:$H$4,0),FALSE)))</f>
        <v>#N/A</v>
      </c>
      <c r="Q1377" s="76" t="e">
        <f>IF($C1377="-",IF($A1377="-",IF(VLOOKUP($D1377,'REACH Bilaga XIV_update'!$A$5:$I$110,9,FALSE)="",NA(),VLOOKUP($D1377,'REACH Bilaga XIV_update'!$A$5:$I$110,9,FALSE)),IF(VLOOKUP($A1377,'REACH Bilaga XIV_update'!$D$5:$I$110,6,FALSE)="",NA(),VLOOKUP($A1377,'REACH Bilaga XIV_update'!$D$5:$I$110,6,FALSE))),IF(VLOOKUP($C1377,'REACH Bilaga XIV_update'!$C$5:$I$110,7,FALSE)="",NA(),VLOOKUP($C1377,'REACH Bilaga XIV_update'!$C$5:$I$110,7,FALSE)))</f>
        <v>#N/A</v>
      </c>
      <c r="R1377" s="76" t="e">
        <f>IF($C1377="-",IF($A1377="-",IF(VLOOKUP($D1377,CoRAP_update!$A$5:$O$376,15,FALSE)="",NA(),VLOOKUP($D1377,CoRAP_update!$A$5:$O$376,15,FALSE)),IF(VLOOKUP($A1377,CoRAP_update!$D$5:$O$376,12,FALSE)="",NA(),VLOOKUP($A1377,CoRAP_update!$D$5:$O$376,12,FALSE))),IF(VLOOKUP($C1377,CoRAP_update!$C$5:$O$376,13,FALSE)="",NA(),VLOOKUP($C1377,CoRAP_update!$C$5:$O$376,13,FALSE)))</f>
        <v>#N/A</v>
      </c>
      <c r="S1377" s="144" t="str">
        <f>IF($C1377="-",IF($A1377="-",VLOOKUP($D1377,CoRAP_update!$A$5:$J$376,MATCH(Sammanfattning!S$1,CoRAP_update!$A$4:$J$4,0),FALSE),VLOOKUP($A1377,CoRAP_update!$D$5:$J$376,MATCH(Sammanfattning!S$1,CoRAP_update!$D$4:$J$4,0),FALSE)),VLOOKUP($C1377,CoRAP_update!$C$5:$J$376,MATCH(Sammanfattning!S$1,CoRAP_update!$C$4:$J$4,0),FALSE))</f>
        <v>Potential endocrine disruptor#Consumer use#Wide dispersive use</v>
      </c>
      <c r="T1377" s="76" t="e">
        <f>IF($A1377="-",VLOOKUP($D1377,EDC_update!$C$2:$F$450,4,FALSE),VLOOKUP($A1377,EDC_update!$B$2:$F$450,5,FALSE))</f>
        <v>#N/A</v>
      </c>
      <c r="V1377" s="78">
        <f>IF(IFERROR(SEARCH("PBT",P1377),99)=99,IF(IFERROR(SEARCH("suspected PBT",S1377),99)=99,IF(IFERROR(SEARCH("concluded to be PBT",K1377),99)=99,IF(IFERROR(SEARCH("PBT",S1377),99)=99,IF(IFERROR(SEARCH("PBT cand",L1377),99)=99,IF(IFERROR(SEARCH("PBT",L1377),99)=99,IF(IFERROR(SEARCH("persistent, bioackumulative and toxic properties",K1377),99)=99,0,Scoring!$E$3),Scoring!$E$3),Scoring!$E$7),Scoring!$E$3),Scoring!$E$5),Scoring!$E$6),Scoring!$E$3)</f>
        <v>0</v>
      </c>
      <c r="W1377" s="78">
        <f>IF(IFERROR(SEARCH("vPvB",P1377),99)=99,IF(IFERROR(SEARCH("suspected pbt/vPvB",S1377),99)=99,IF(IFERROR(SEARCH("vPvB",S1377),99)=99,IF(IFERROR(SEARCH("concluded to be a vPvB",S1377),99)=99,IF(IFERROR(SEARCH("identified as vPvB",K1377),99)=99,IF(IFERROR(SEARCH("concluded to be a vPvB",K1377),99)=99,IF(IFERROR(SEARCH("concluded to be both pbt and vPvB",S1377),99)=99,IF(IFERROR(SEARCH("concluded to be both pbt and vPvB",K1377),99)=99,0,Scoring!$E$5),Scoring!$E$5),Scoring!$E$5),Scoring!$E$5),Scoring!$E$5),Scoring!$E$4),Scoring!$E$6),Scoring!$E$4)</f>
        <v>0</v>
      </c>
      <c r="X1377" s="78">
        <f>IF(IFERROR(SEARCH("H410",N1377),99)=99,IF(IFERROR(SEARCH("H410",O1377),99)=99,IF(IFERROR(SEARCH("H410",Q1377),99)=99,IF(IFERROR(SEARCH("H410",M1377),99)=99,IF(IFERROR(SEARCH("H410",R1377),99)=99,IF(IFERROR(SEARCH("H411",N1377),99)=99,IF(IFERROR(SEARCH("H411",O1377),99)=99,IF(IFERROR(SEARCH("H411",Q1377),99)=99,IF(IFERROR(SEARCH("H411",M1377),99)=99,IF(IFERROR(SEARCH("H411",R1377),99)=99,IF(IFERROR(SEARCH("H413",N1377),99)=99,IF(IFERROR(SEARCH("H413",O1377),99)=99,IF(IFERROR(SEARCH("H413",Q1377),99)=99,IF(IFERROR(SEARCH("H413",M1377),99)=99,IF(IFERROR(SEARCH("H413",R1377),99)=99,IF(IFERROR(SEARCH("H412",N1377),99)=99,IF(IFERROR(SEARCH("H412",O1377),99)=99,IF(IFERROR(SEARCH("H412",Q1377),99)=99,IF(IFERROR(SEARCH("H412",M1377),99)=99,IF(IFERROR(SEARCH("H412",R1377),99)=99,0,Scoring!$E$2),Scoring!$E$2),Scoring!$E$2),Scoring!$E$2),Scoring!$E$2),Scoring!$E$2),Scoring!$E$2),Scoring!$E$2),Scoring!$E$2),Scoring!$E$2),Scoring!$E$2),Scoring!$E$2),Scoring!$E$2),Scoring!$E$2),Scoring!$E$2),Scoring!$E$2),Scoring!$E$2),Scoring!$E$2),Scoring!$E$2),Scoring!$E$2)</f>
        <v>0</v>
      </c>
      <c r="Y1377" s="78">
        <f>IF(IFERROR(SEARCH("CMR",K1377),99)=99,IF(IFERROR(SEARCH("Suspected CMR",S1377),99)=99,IF(IFERROR(SEARCH("CMR",S1377),99)=99,0,Scoring!$E$8),Scoring!$E$9),Scoring!$E$8)</f>
        <v>0</v>
      </c>
      <c r="Z1377" s="78">
        <f>IF(IFERROR(SEARCH("H350",N1377),99)=99,IF(IFERROR(SEARCH("H350",O1377),99)=99,IF(IFERROR(SEARCH("H350",Q1377),99)=99,IF(IFERROR(SEARCH("H350",M1377),99)=99,IF(IFERROR(SEARCH("H350",R1377),99)=99,IF(IFERROR(SEARCH("H351",N1377),99)=99,IF(IFERROR(SEARCH("H351",O1377),99)=99,IF(IFERROR(SEARCH("H351",Q1377),99)=99,IF(IFERROR(SEARCH("H351",M1377),99)=99,IF(IFERROR(SEARCH("H351",R1377),99)=99,IF(IFERROR(SEARCH("carcinogenic",P1377),99)=99,IF(IFERROR(SEARCH("suspected carcinogenic",S1377),99)=99,0,Scoring!$E$12),Scoring!$E$11),Scoring!$E$10),Scoring!$E$10),Scoring!$E$10),Scoring!$E$10),Scoring!$E$10),Scoring!$E$10),Scoring!$E$10),Scoring!$E$10),Scoring!$E$10),Scoring!$E$10)</f>
        <v>0</v>
      </c>
      <c r="AA1377" s="78">
        <f>IF(IFERROR(SEARCH("H340",N1377),99)=99,IF(IFERROR(SEARCH("H340",O1377),99)=99,IF(IFERROR(SEARCH("H340",Q1377),99)=99,IF(IFERROR(SEARCH("H340",M1377),99)=99,IF(IFERROR(SEARCH("H340",R1377),99)=99,IF(IFERROR(SEARCH("H341",N1377),99)=99,IF(IFERROR(SEARCH("H341",O1377),99)=99,IF(IFERROR(SEARCH("H341",Q1377),99)=99,IF(IFERROR(SEARCH("H341",M1377),99)=99,IF(IFERROR(SEARCH("H341",R1377),99)=99,IF(IFERROR(SEARCH("mutagenic",P1377),99)=99,IF(IFERROR(SEARCH("suspected mutagenic",S1377),99)=99,0,Scoring!$E$15),Scoring!$E$14),Scoring!$E$13),Scoring!$E$13),Scoring!$E$13),Scoring!$E$13),Scoring!$E$13),Scoring!$E$13),Scoring!$E$13),Scoring!$E$13),Scoring!$E$13),Scoring!$E$13)</f>
        <v>0</v>
      </c>
      <c r="AB1377" s="78">
        <f>IF(IFERROR(SEARCH("H360",N1377),99)=99,IF(IFERROR(SEARCH("H360",O1377),99)=99,IF(IFERROR(SEARCH("H360",Q1377),99)=99,IF(IFERROR(SEARCH("H360",M1377),99)=99,IF(IFERROR(SEARCH("H360",R1377),99)=99,IF(IFERROR(SEARCH("H361",N1377),99)=99,IF(IFERROR(SEARCH("H361",O1377),99)=99,IF(IFERROR(SEARCH("H361",Q1377),99)=99,IF(IFERROR(SEARCH("H361",M1377),99)=99,IF(IFERROR(SEARCH("H361",R1377),99)=99,IF(IFERROR(SEARCH("reproduction",P1377),99)=99,IF(IFERROR(SEARCH("suspected reprotoxic",S1377),99)=99,IF(IFERROR(SEARCH("reprotoxic",S1377),99)=99,IF(IFERROR(SEARCH("reprotoxic",K1377),99)=99,0,Scoring!$E$18),Scoring!$E$18),Scoring!$E$19),Scoring!$E$17),Scoring!$E$16),Scoring!$E$16),Scoring!$E$16),Scoring!$E$16),Scoring!$E$16),Scoring!$E$16),Scoring!$E$16),Scoring!$E$16),Scoring!$E$16),Scoring!$E$16)</f>
        <v>0</v>
      </c>
      <c r="AC1377" s="78">
        <f>IF(IFERROR(SEARCH("57f",L1377),99)=99,IF(IFERROR(SEARCH("57(f)",P1377),99)=99,0,Scoring!$E$20),Scoring!$E$20)</f>
        <v>0</v>
      </c>
      <c r="AD1377" s="78">
        <f>IF(IFERROR(SEARCH("CAT1",T1377),99)=99,IF(IFERROR(SEARCH("CAT2",T1377),99)=99,IF(IFERROR(SEARCH("CAT3",T1377),99)=99,IF(IFERROR(SEARCH("concluded to be endocrine",K1377),99)=99,IF(IFERROR(SEARCH("categorised as endocrine",K1377),99)=99,IF(IFERROR(SEARCH("endocrine disrupting",P1377),99)=99,IF(IFERROR(SEARCH("endocrine disrupting",K1377),99)=99,IF(IFERROR(SEARCH("suspected endocrine",S1377),99)=99,IF(IFERROR(SEARCH("potential endocrine",S1377),99)=99,0,Scoring!$E$25),Scoring!$E$25),Scoring!$E$24),Scoring!$E$24),Scoring!$E$24),Scoring!$E$24),Scoring!$E$23),Scoring!$E$22),Scoring!$E$21)</f>
        <v>0.5</v>
      </c>
      <c r="AE1377" s="78">
        <f>IF(IFERROR(SEARCH("suspected sensitiser",S1377),99)=99,IF(IFERROR(SEARCH("sensitiser",S1377),99)=99,IF(IFERROR(SEARCH("other hazard based concern",S1377),99)=99,0,Scoring!$E$28),Scoring!$E$26),Scoring!$E$27)</f>
        <v>0</v>
      </c>
      <c r="AF1377" s="78">
        <f>IF(IFERROR(M1377,1)=1,IF(IFERROR(N1377,1)=1,IF(IFERROR(O1377,1)=1,IF(IFERROR(Q1377,1)=1,IF(IFERROR(R1377,1)=1,IF(IFERROR(T1377,1)=1,IF(IFERROR(K1377,1)=1,IF(IFERROR(P1377,1)=1,IF(IFERROR(S1377,1)=1,Scoring!$E$29,0),0),0),0),0),0),0),0),0)</f>
        <v>0</v>
      </c>
      <c r="AG1377" s="78">
        <f t="shared" si="92"/>
        <v>0.5</v>
      </c>
      <c r="AI1377" s="93"/>
      <c r="AJ1377" s="94"/>
      <c r="AK1377" s="76"/>
      <c r="AL1377" s="75"/>
      <c r="AN1377" s="79"/>
      <c r="AO1377" s="79"/>
      <c r="AP1377" s="79"/>
      <c r="AQ1377" s="79"/>
      <c r="AR1377" s="79"/>
      <c r="AS1377" s="78"/>
      <c r="AU1377" s="79">
        <f>IF(IFERROR(F1377,99)=99,IF(IFERROR(G1377,99)=99,IF(IFERROR(H1377,99)=99,IF(IFERROR(I1377,99)=99,IF(IFERROR(E1377,99)=99,IF(IFERROR(J1377,99)=99,0,Scoring!$B$7),Scoring!$B$3),Scoring!$B$2),Scoring!$B$6),Scoring!$B$5),Scoring!$B$4)</f>
        <v>0.5</v>
      </c>
      <c r="AV1377" s="78">
        <f t="shared" si="93"/>
        <v>0.25</v>
      </c>
      <c r="AW1377" s="78"/>
      <c r="AX1377" s="66"/>
      <c r="AY1377" s="78"/>
      <c r="AZ1377" s="76"/>
      <c r="BA1377" s="76"/>
      <c r="BB1377" s="76"/>
    </row>
    <row r="1378" spans="1:54" x14ac:dyDescent="0.25">
      <c r="A1378" s="77" t="s">
        <v>5651</v>
      </c>
      <c r="B1378" s="76" t="str">
        <f t="shared" si="94"/>
        <v>500-006-8</v>
      </c>
      <c r="C1378" s="77" t="s">
        <v>5650</v>
      </c>
      <c r="D1378" s="77" t="s">
        <v>5649</v>
      </c>
      <c r="E1378" s="76" t="e">
        <f>IF(C1378="-",IF(A1378="-",VLOOKUP(D1378,'sin-list 180320_update'!$C$2:$C$835,1,FALSE),VLOOKUP(A1378,'sin-list 180320_update'!$A$2:$A$835,1,FALSE)),VLOOKUP(C1378,'sin-list 180320_update'!$B$2:$B$835,1,FALSE))</f>
        <v>#N/A</v>
      </c>
      <c r="F1378" s="76" t="e">
        <f>IF($C1378="-",IF($A1378="-",VLOOKUP($D1378,'REACH Bilaga XVII_update'!$A$5:$A$131,1,FALSE),VLOOKUP($A1378,'REACH Bilaga XVII_update'!$C$5:$C$131,1,FALSE)),VLOOKUP($C1378,'REACH Bilaga XVII_update'!$B$5:$B$131,1,FALSE))</f>
        <v>#N/A</v>
      </c>
      <c r="G1378" s="76" t="e">
        <f>IF($C1378="-",IF($A1378="-",VLOOKUP($D1378,' REACH Bilaga 59_update'!$A$5:$A$210,1,FALSE),VLOOKUP($A1378,' REACH Bilaga 59_update'!$D$5:$D$210,1,FALSE)),VLOOKUP($C1378,' REACH Bilaga 59_update'!$C$5:$C$210,1,FALSE))</f>
        <v>#N/A</v>
      </c>
      <c r="H1378" s="76" t="e">
        <f>IF($C1378="-",IF($A1378="-",VLOOKUP($D1378,'REACH Bilaga XIV_update'!$A$5:$A$110,1,FALSE),VLOOKUP($A1378,'REACH Bilaga XIV_update'!$D$5:$D$110,1,FALSE)),VLOOKUP($C1378,'REACH Bilaga XIV_update'!$C$5:$C$110,1,FALSE))</f>
        <v>#N/A</v>
      </c>
      <c r="I1378" s="76" t="str">
        <f>IF($C1378="-",IF($A1378="-",VLOOKUP($D1378,CoRAP_update!$A$5:$A$376,1,FALSE),VLOOKUP($A1378,CoRAP_update!$D$5:$D$376,1,FALSE)),VLOOKUP($C1378,CoRAP_update!$C$5:$C$376,1,FALSE))</f>
        <v>500-006-8</v>
      </c>
      <c r="J1378" s="76" t="e">
        <f>IF($C1378="-",IF($A1378="-",VLOOKUP($D1378,EDC_update!$C$2:$C$450,1,FALSE),VLOOKUP($A1378,EDC_update!$B$2:$B$450,1,FALSE)),VLOOKUP($C1378,EDC_update!$L$2:$L$450,1,FALSE))</f>
        <v>#N/A</v>
      </c>
      <c r="K1378" s="76" t="e">
        <f>IF($C1378="-",IF($A1378="-",IF(VLOOKUP($D1378,'sin-list 180320_update'!$C$2:$S$835,3,FALSE)="",NA(),VLOOKUP($D1378,'sin-list 180320_update'!$C$2:$S$835,3,FALSE)),IF(VLOOKUP($A1378,'sin-list 180320_update'!$A$2:$S$835,5,FALSE)="",NA(),VLOOKUP($A1378,'sin-list 180320_update'!$A$2:$S$835,5,FALSE))),IF(VLOOKUP($C1378,'sin-list 180320_update'!$B$2:$S$835,4,FALSE)="",NA(),VLOOKUP($C1378,'sin-list 180320_update'!$B$2:$S$835,4,FALSE)))</f>
        <v>#N/A</v>
      </c>
      <c r="L1378" s="76" t="e">
        <f>IF($C1378="-",IF($A1378="-",VLOOKUP($D1378,'sin-list 180320_update'!$C$2:$S$835,6,FALSE),VLOOKUP($A1378,'sin-list 180320_update'!$A$2:$S$835,8,FALSE)),VLOOKUP($C1378,'sin-list 180320_update'!$B$2:$S$835,7,FALSE))</f>
        <v>#N/A</v>
      </c>
      <c r="M1378" s="76" t="e">
        <f>IF($C1378="-",IF($A1378="-",IF(VLOOKUP($D1378,'sin-list 180320_update'!$C$2:$S$835,8,FALSE)="",NA(),VLOOKUP($D1378,'sin-list 180320_update'!$C$2:$S$835,8,FALSE)),IF(VLOOKUP($A1378,'sin-list 180320_update'!$A$2:$S$835,10,FALSE)="",NA(),VLOOKUP($A1378,'sin-list 180320_update'!$A$2:$S$835,10,FALSE))),IF(VLOOKUP($C1378,'sin-list 180320_update'!$B$2:$S$835,9,FALSE)="",NA(),VLOOKUP($C1378,'sin-list 180320_update'!$B$2:$S$835,9,FALSE)))</f>
        <v>#N/A</v>
      </c>
      <c r="N1378" s="76" t="e">
        <f>IF($C1378="-",IF($A1378="-",IF(VLOOKUP($D1378,'REACH Bilaga XVII_update'!$A$5:$E$131,4,FALSE)="",NA(),VLOOKUP($D1378,'REACH Bilaga XVII_update'!$A$5:$E$131,4,FALSE)),IF(VLOOKUP($A1378,'REACH Bilaga XVII_update'!$C$5:$D$131,2,FALSE)="",NA(),VLOOKUP($A1378,'REACH Bilaga XVII_update'!$C$5:$D$131,2,FALSE))),IF(VLOOKUP($C1378,'REACH Bilaga XVII_update'!$B$5:$D$131,3,FALSE)="",NA(),VLOOKUP($C1378,'REACH Bilaga XVII_update'!$B$5:$D$131,3,FALSE)))</f>
        <v>#N/A</v>
      </c>
      <c r="O1378" s="76" t="e">
        <f>IF($C1378="-",IF($A1378="-",IF(VLOOKUP($D1378,' REACH Bilaga 59_update'!$A$5:$E$210,5,FALSE)="",NA(),VLOOKUP($D1378,' REACH Bilaga 59_update'!$A$5:$E$210,5,FALSE)),IF(VLOOKUP($A1378,' REACH Bilaga 59_update'!$D$5:$E$210,2,FALSE)="",NA(),VLOOKUP($A1378,' REACH Bilaga 59_update'!$D$5:$E$210,2,FALSE))),IF(VLOOKUP($C1378,' REACH Bilaga 59_update'!$C$5:$E$210,3,FALSE)="",NA(),VLOOKUP($C1378,' REACH Bilaga 59_update'!$C$5:$E$210,3,FALSE)))</f>
        <v>#N/A</v>
      </c>
      <c r="P1378" s="76" t="e">
        <f>IF(C1378="-",IF(A1378="-",IFERROR(VLOOKUP($D1378,' REACH Bilaga 59_update'!$A$5:$F$210,MATCH(Sammanfattning!P$1,' REACH Bilaga 59_update'!$A$4:$F$4,0),FALSE),VLOOKUP($D1378,'REACH Bilaga XIV_update'!$A$4:$H$110,MATCH(Sammanfattning!P$1,'REACH Bilaga XIV_update'!$A$4:$H$4,0),FALSE)),IFERROR(VLOOKUP($A1378,' REACH Bilaga 59_update'!$D$5:$F$210,MATCH(Sammanfattning!P$1,' REACH Bilaga 59_update'!$D$4:$F$4,0),FALSE),VLOOKUP($A1378,'REACH Bilaga XIV_update'!$D$4:$H$110,MATCH(Sammanfattning!P$1,'REACH Bilaga XIV_update'!$D$4:$H$4,0),FALSE))),IFERROR(VLOOKUP($C1378,' REACH Bilaga 59_update'!$C$5:$F$210,MATCH(Sammanfattning!P$1,' REACH Bilaga 59_update'!$C$4:$F$4,0),FALSE),VLOOKUP($C1378,'REACH Bilaga XIV_update'!$C$4:$H$110,MATCH(Sammanfattning!P$1,'REACH Bilaga XIV_update'!$C$4:$H$4,0),FALSE)))</f>
        <v>#N/A</v>
      </c>
      <c r="Q1378" s="76" t="e">
        <f>IF($C1378="-",IF($A1378="-",IF(VLOOKUP($D1378,'REACH Bilaga XIV_update'!$A$5:$I$110,9,FALSE)="",NA(),VLOOKUP($D1378,'REACH Bilaga XIV_update'!$A$5:$I$110,9,FALSE)),IF(VLOOKUP($A1378,'REACH Bilaga XIV_update'!$D$5:$I$110,6,FALSE)="",NA(),VLOOKUP($A1378,'REACH Bilaga XIV_update'!$D$5:$I$110,6,FALSE))),IF(VLOOKUP($C1378,'REACH Bilaga XIV_update'!$C$5:$I$110,7,FALSE)="",NA(),VLOOKUP($C1378,'REACH Bilaga XIV_update'!$C$5:$I$110,7,FALSE)))</f>
        <v>#N/A</v>
      </c>
      <c r="R1378" s="76" t="e">
        <f>IF($C1378="-",IF($A1378="-",IF(VLOOKUP($D1378,CoRAP_update!$A$5:$O$376,15,FALSE)="",NA(),VLOOKUP($D1378,CoRAP_update!$A$5:$O$376,15,FALSE)),IF(VLOOKUP($A1378,CoRAP_update!$D$5:$O$376,12,FALSE)="",NA(),VLOOKUP($A1378,CoRAP_update!$D$5:$O$376,12,FALSE))),IF(VLOOKUP($C1378,CoRAP_update!$C$5:$O$376,13,FALSE)="",NA(),VLOOKUP($C1378,CoRAP_update!$C$5:$O$376,13,FALSE)))</f>
        <v>#N/A</v>
      </c>
      <c r="S1378" s="144" t="str">
        <f>IF($C1378="-",IF($A1378="-",VLOOKUP($D1378,CoRAP_update!$A$5:$J$376,MATCH(Sammanfattning!S$1,CoRAP_update!$A$4:$J$4,0),FALSE),VLOOKUP($A1378,CoRAP_update!$D$5:$J$376,MATCH(Sammanfattning!S$1,CoRAP_update!$D$4:$J$4,0),FALSE)),VLOOKUP($C1378,CoRAP_update!$C$5:$J$376,MATCH(Sammanfattning!S$1,CoRAP_update!$C$4:$J$4,0),FALSE))</f>
        <v>Potential endocrine disruptor</v>
      </c>
      <c r="T1378" s="76" t="e">
        <f>IF($A1378="-",VLOOKUP($D1378,EDC_update!$C$2:$F$450,4,FALSE),VLOOKUP($A1378,EDC_update!$B$2:$F$450,5,FALSE))</f>
        <v>#N/A</v>
      </c>
      <c r="V1378" s="78">
        <f>IF(IFERROR(SEARCH("PBT",P1378),99)=99,IF(IFERROR(SEARCH("suspected PBT",S1378),99)=99,IF(IFERROR(SEARCH("concluded to be PBT",K1378),99)=99,IF(IFERROR(SEARCH("PBT",S1378),99)=99,IF(IFERROR(SEARCH("PBT cand",L1378),99)=99,IF(IFERROR(SEARCH("PBT",L1378),99)=99,IF(IFERROR(SEARCH("persistent, bioackumulative and toxic properties",K1378),99)=99,0,Scoring!$E$3),Scoring!$E$3),Scoring!$E$7),Scoring!$E$3),Scoring!$E$5),Scoring!$E$6),Scoring!$E$3)</f>
        <v>0</v>
      </c>
      <c r="W1378" s="78">
        <f>IF(IFERROR(SEARCH("vPvB",P1378),99)=99,IF(IFERROR(SEARCH("suspected pbt/vPvB",S1378),99)=99,IF(IFERROR(SEARCH("vPvB",S1378),99)=99,IF(IFERROR(SEARCH("concluded to be a vPvB",S1378),99)=99,IF(IFERROR(SEARCH("identified as vPvB",K1378),99)=99,IF(IFERROR(SEARCH("concluded to be a vPvB",K1378),99)=99,IF(IFERROR(SEARCH("concluded to be both pbt and vPvB",S1378),99)=99,IF(IFERROR(SEARCH("concluded to be both pbt and vPvB",K1378),99)=99,0,Scoring!$E$5),Scoring!$E$5),Scoring!$E$5),Scoring!$E$5),Scoring!$E$5),Scoring!$E$4),Scoring!$E$6),Scoring!$E$4)</f>
        <v>0</v>
      </c>
      <c r="X1378" s="78">
        <f>IF(IFERROR(SEARCH("H410",N1378),99)=99,IF(IFERROR(SEARCH("H410",O1378),99)=99,IF(IFERROR(SEARCH("H410",Q1378),99)=99,IF(IFERROR(SEARCH("H410",M1378),99)=99,IF(IFERROR(SEARCH("H410",R1378),99)=99,IF(IFERROR(SEARCH("H411",N1378),99)=99,IF(IFERROR(SEARCH("H411",O1378),99)=99,IF(IFERROR(SEARCH("H411",Q1378),99)=99,IF(IFERROR(SEARCH("H411",M1378),99)=99,IF(IFERROR(SEARCH("H411",R1378),99)=99,IF(IFERROR(SEARCH("H413",N1378),99)=99,IF(IFERROR(SEARCH("H413",O1378),99)=99,IF(IFERROR(SEARCH("H413",Q1378),99)=99,IF(IFERROR(SEARCH("H413",M1378),99)=99,IF(IFERROR(SEARCH("H413",R1378),99)=99,IF(IFERROR(SEARCH("H412",N1378),99)=99,IF(IFERROR(SEARCH("H412",O1378),99)=99,IF(IFERROR(SEARCH("H412",Q1378),99)=99,IF(IFERROR(SEARCH("H412",M1378),99)=99,IF(IFERROR(SEARCH("H412",R1378),99)=99,0,Scoring!$E$2),Scoring!$E$2),Scoring!$E$2),Scoring!$E$2),Scoring!$E$2),Scoring!$E$2),Scoring!$E$2),Scoring!$E$2),Scoring!$E$2),Scoring!$E$2),Scoring!$E$2),Scoring!$E$2),Scoring!$E$2),Scoring!$E$2),Scoring!$E$2),Scoring!$E$2),Scoring!$E$2),Scoring!$E$2),Scoring!$E$2),Scoring!$E$2)</f>
        <v>0</v>
      </c>
      <c r="Y1378" s="78">
        <f>IF(IFERROR(SEARCH("CMR",K1378),99)=99,IF(IFERROR(SEARCH("Suspected CMR",S1378),99)=99,IF(IFERROR(SEARCH("CMR",S1378),99)=99,0,Scoring!$E$8),Scoring!$E$9),Scoring!$E$8)</f>
        <v>0</v>
      </c>
      <c r="Z1378" s="78">
        <f>IF(IFERROR(SEARCH("H350",N1378),99)=99,IF(IFERROR(SEARCH("H350",O1378),99)=99,IF(IFERROR(SEARCH("H350",Q1378),99)=99,IF(IFERROR(SEARCH("H350",M1378),99)=99,IF(IFERROR(SEARCH("H350",R1378),99)=99,IF(IFERROR(SEARCH("H351",N1378),99)=99,IF(IFERROR(SEARCH("H351",O1378),99)=99,IF(IFERROR(SEARCH("H351",Q1378),99)=99,IF(IFERROR(SEARCH("H351",M1378),99)=99,IF(IFERROR(SEARCH("H351",R1378),99)=99,IF(IFERROR(SEARCH("carcinogenic",P1378),99)=99,IF(IFERROR(SEARCH("suspected carcinogenic",S1378),99)=99,0,Scoring!$E$12),Scoring!$E$11),Scoring!$E$10),Scoring!$E$10),Scoring!$E$10),Scoring!$E$10),Scoring!$E$10),Scoring!$E$10),Scoring!$E$10),Scoring!$E$10),Scoring!$E$10),Scoring!$E$10)</f>
        <v>0</v>
      </c>
      <c r="AA1378" s="78">
        <f>IF(IFERROR(SEARCH("H340",N1378),99)=99,IF(IFERROR(SEARCH("H340",O1378),99)=99,IF(IFERROR(SEARCH("H340",Q1378),99)=99,IF(IFERROR(SEARCH("H340",M1378),99)=99,IF(IFERROR(SEARCH("H340",R1378),99)=99,IF(IFERROR(SEARCH("H341",N1378),99)=99,IF(IFERROR(SEARCH("H341",O1378),99)=99,IF(IFERROR(SEARCH("H341",Q1378),99)=99,IF(IFERROR(SEARCH("H341",M1378),99)=99,IF(IFERROR(SEARCH("H341",R1378),99)=99,IF(IFERROR(SEARCH("mutagenic",P1378),99)=99,IF(IFERROR(SEARCH("suspected mutagenic",S1378),99)=99,0,Scoring!$E$15),Scoring!$E$14),Scoring!$E$13),Scoring!$E$13),Scoring!$E$13),Scoring!$E$13),Scoring!$E$13),Scoring!$E$13),Scoring!$E$13),Scoring!$E$13),Scoring!$E$13),Scoring!$E$13)</f>
        <v>0</v>
      </c>
      <c r="AB1378" s="78">
        <f>IF(IFERROR(SEARCH("H360",N1378),99)=99,IF(IFERROR(SEARCH("H360",O1378),99)=99,IF(IFERROR(SEARCH("H360",Q1378),99)=99,IF(IFERROR(SEARCH("H360",M1378),99)=99,IF(IFERROR(SEARCH("H360",R1378),99)=99,IF(IFERROR(SEARCH("H361",N1378),99)=99,IF(IFERROR(SEARCH("H361",O1378),99)=99,IF(IFERROR(SEARCH("H361",Q1378),99)=99,IF(IFERROR(SEARCH("H361",M1378),99)=99,IF(IFERROR(SEARCH("H361",R1378),99)=99,IF(IFERROR(SEARCH("reproduction",P1378),99)=99,IF(IFERROR(SEARCH("suspected reprotoxic",S1378),99)=99,IF(IFERROR(SEARCH("reprotoxic",S1378),99)=99,IF(IFERROR(SEARCH("reprotoxic",K1378),99)=99,0,Scoring!$E$18),Scoring!$E$18),Scoring!$E$19),Scoring!$E$17),Scoring!$E$16),Scoring!$E$16),Scoring!$E$16),Scoring!$E$16),Scoring!$E$16),Scoring!$E$16),Scoring!$E$16),Scoring!$E$16),Scoring!$E$16),Scoring!$E$16)</f>
        <v>0</v>
      </c>
      <c r="AC1378" s="78">
        <f>IF(IFERROR(SEARCH("57f",L1378),99)=99,IF(IFERROR(SEARCH("57(f)",P1378),99)=99,0,Scoring!$E$20),Scoring!$E$20)</f>
        <v>0</v>
      </c>
      <c r="AD1378" s="78">
        <f>IF(IFERROR(SEARCH("CAT1",T1378),99)=99,IF(IFERROR(SEARCH("CAT2",T1378),99)=99,IF(IFERROR(SEARCH("CAT3",T1378),99)=99,IF(IFERROR(SEARCH("concluded to be endocrine",K1378),99)=99,IF(IFERROR(SEARCH("categorised as endocrine",K1378),99)=99,IF(IFERROR(SEARCH("endocrine disrupting",P1378),99)=99,IF(IFERROR(SEARCH("endocrine disrupting",K1378),99)=99,IF(IFERROR(SEARCH("suspected endocrine",S1378),99)=99,IF(IFERROR(SEARCH("potential endocrine",S1378),99)=99,0,Scoring!$E$25),Scoring!$E$25),Scoring!$E$24),Scoring!$E$24),Scoring!$E$24),Scoring!$E$24),Scoring!$E$23),Scoring!$E$22),Scoring!$E$21)</f>
        <v>0.5</v>
      </c>
      <c r="AE1378" s="78">
        <f>IF(IFERROR(SEARCH("suspected sensitiser",S1378),99)=99,IF(IFERROR(SEARCH("sensitiser",S1378),99)=99,IF(IFERROR(SEARCH("other hazard based concern",S1378),99)=99,0,Scoring!$E$28),Scoring!$E$26),Scoring!$E$27)</f>
        <v>0</v>
      </c>
      <c r="AF1378" s="78">
        <f>IF(IFERROR(M1378,1)=1,IF(IFERROR(N1378,1)=1,IF(IFERROR(O1378,1)=1,IF(IFERROR(Q1378,1)=1,IF(IFERROR(R1378,1)=1,IF(IFERROR(T1378,1)=1,IF(IFERROR(K1378,1)=1,IF(IFERROR(P1378,1)=1,IF(IFERROR(S1378,1)=1,Scoring!$E$29,0),0),0),0),0),0),0),0),0)</f>
        <v>0</v>
      </c>
      <c r="AG1378" s="78">
        <f t="shared" si="92"/>
        <v>0.5</v>
      </c>
      <c r="AI1378" s="93"/>
      <c r="AJ1378" s="94"/>
      <c r="AK1378" s="76"/>
      <c r="AL1378" s="75"/>
      <c r="AN1378" s="79"/>
      <c r="AO1378" s="79"/>
      <c r="AP1378" s="79"/>
      <c r="AQ1378" s="79"/>
      <c r="AR1378" s="79"/>
      <c r="AS1378" s="78"/>
      <c r="AU1378" s="79">
        <f>IF(IFERROR(F1378,99)=99,IF(IFERROR(G1378,99)=99,IF(IFERROR(H1378,99)=99,IF(IFERROR(I1378,99)=99,IF(IFERROR(E1378,99)=99,IF(IFERROR(J1378,99)=99,0,Scoring!$B$7),Scoring!$B$3),Scoring!$B$2),Scoring!$B$6),Scoring!$B$5),Scoring!$B$4)</f>
        <v>0.5</v>
      </c>
      <c r="AV1378" s="78">
        <f t="shared" si="93"/>
        <v>0.25</v>
      </c>
      <c r="AW1378" s="78"/>
      <c r="AX1378" s="66"/>
      <c r="AY1378" s="78"/>
      <c r="AZ1378" s="76"/>
      <c r="BA1378" s="76"/>
      <c r="BB1378" s="76"/>
    </row>
    <row r="1379" spans="1:54" x14ac:dyDescent="0.25">
      <c r="A1379" s="77" t="s">
        <v>4215</v>
      </c>
      <c r="B1379" s="76" t="str">
        <f t="shared" si="94"/>
        <v>200-752-1</v>
      </c>
      <c r="C1379" s="77" t="s">
        <v>4214</v>
      </c>
      <c r="D1379" s="77" t="s">
        <v>4213</v>
      </c>
      <c r="E1379" s="76" t="e">
        <f>IF(C1379="-",IF(A1379="-",VLOOKUP(D1379,'sin-list 180320_update'!$C$2:$C$835,1,FALSE),VLOOKUP(A1379,'sin-list 180320_update'!$A$2:$A$835,1,FALSE)),VLOOKUP(C1379,'sin-list 180320_update'!$B$2:$B$835,1,FALSE))</f>
        <v>#N/A</v>
      </c>
      <c r="F1379" s="76" t="e">
        <f>IF($C1379="-",IF($A1379="-",VLOOKUP($D1379,'REACH Bilaga XVII_update'!$A$5:$A$131,1,FALSE),VLOOKUP($A1379,'REACH Bilaga XVII_update'!$C$5:$C$131,1,FALSE)),VLOOKUP($C1379,'REACH Bilaga XVII_update'!$B$5:$B$131,1,FALSE))</f>
        <v>#N/A</v>
      </c>
      <c r="G1379" s="76" t="e">
        <f>IF($C1379="-",IF($A1379="-",VLOOKUP($D1379,' REACH Bilaga 59_update'!$A$5:$A$210,1,FALSE),VLOOKUP($A1379,' REACH Bilaga 59_update'!$D$5:$D$210,1,FALSE)),VLOOKUP($C1379,' REACH Bilaga 59_update'!$C$5:$C$210,1,FALSE))</f>
        <v>#N/A</v>
      </c>
      <c r="H1379" s="76" t="e">
        <f>IF($C1379="-",IF($A1379="-",VLOOKUP($D1379,'REACH Bilaga XIV_update'!$A$5:$A$110,1,FALSE),VLOOKUP($A1379,'REACH Bilaga XIV_update'!$D$5:$D$110,1,FALSE)),VLOOKUP($C1379,'REACH Bilaga XIV_update'!$C$5:$C$110,1,FALSE))</f>
        <v>#N/A</v>
      </c>
      <c r="I1379" s="76" t="str">
        <f>IF($C1379="-",IF($A1379="-",VLOOKUP($D1379,CoRAP_update!$A$5:$A$376,1,FALSE),VLOOKUP($A1379,CoRAP_update!$D$5:$D$376,1,FALSE)),VLOOKUP($C1379,CoRAP_update!$C$5:$C$376,1,FALSE))</f>
        <v>200-752-1</v>
      </c>
      <c r="J1379" s="76" t="e">
        <f>IF($C1379="-",IF($A1379="-",VLOOKUP($D1379,EDC_update!$C$2:$C$450,1,FALSE),VLOOKUP($A1379,EDC_update!$B$2:$B$450,1,FALSE)),VLOOKUP($C1379,EDC_update!$L$2:$L$450,1,FALSE))</f>
        <v>#N/A</v>
      </c>
      <c r="K1379" s="76" t="e">
        <f>IF($C1379="-",IF($A1379="-",IF(VLOOKUP($D1379,'sin-list 180320_update'!$C$2:$S$835,3,FALSE)="",NA(),VLOOKUP($D1379,'sin-list 180320_update'!$C$2:$S$835,3,FALSE)),IF(VLOOKUP($A1379,'sin-list 180320_update'!$A$2:$S$835,5,FALSE)="",NA(),VLOOKUP($A1379,'sin-list 180320_update'!$A$2:$S$835,5,FALSE))),IF(VLOOKUP($C1379,'sin-list 180320_update'!$B$2:$S$835,4,FALSE)="",NA(),VLOOKUP($C1379,'sin-list 180320_update'!$B$2:$S$835,4,FALSE)))</f>
        <v>#N/A</v>
      </c>
      <c r="L1379" s="76" t="e">
        <f>IF($C1379="-",IF($A1379="-",VLOOKUP($D1379,'sin-list 180320_update'!$C$2:$S$835,6,FALSE),VLOOKUP($A1379,'sin-list 180320_update'!$A$2:$S$835,8,FALSE)),VLOOKUP($C1379,'sin-list 180320_update'!$B$2:$S$835,7,FALSE))</f>
        <v>#N/A</v>
      </c>
      <c r="M1379" s="76" t="e">
        <f>IF($C1379="-",IF($A1379="-",IF(VLOOKUP($D1379,'sin-list 180320_update'!$C$2:$S$835,8,FALSE)="",NA(),VLOOKUP($D1379,'sin-list 180320_update'!$C$2:$S$835,8,FALSE)),IF(VLOOKUP($A1379,'sin-list 180320_update'!$A$2:$S$835,10,FALSE)="",NA(),VLOOKUP($A1379,'sin-list 180320_update'!$A$2:$S$835,10,FALSE))),IF(VLOOKUP($C1379,'sin-list 180320_update'!$B$2:$S$835,9,FALSE)="",NA(),VLOOKUP($C1379,'sin-list 180320_update'!$B$2:$S$835,9,FALSE)))</f>
        <v>#N/A</v>
      </c>
      <c r="N1379" s="76" t="e">
        <f>IF($C1379="-",IF($A1379="-",IF(VLOOKUP($D1379,'REACH Bilaga XVII_update'!$A$5:$E$131,4,FALSE)="",NA(),VLOOKUP($D1379,'REACH Bilaga XVII_update'!$A$5:$E$131,4,FALSE)),IF(VLOOKUP($A1379,'REACH Bilaga XVII_update'!$C$5:$D$131,2,FALSE)="",NA(),VLOOKUP($A1379,'REACH Bilaga XVII_update'!$C$5:$D$131,2,FALSE))),IF(VLOOKUP($C1379,'REACH Bilaga XVII_update'!$B$5:$D$131,3,FALSE)="",NA(),VLOOKUP($C1379,'REACH Bilaga XVII_update'!$B$5:$D$131,3,FALSE)))</f>
        <v>#N/A</v>
      </c>
      <c r="O1379" s="76" t="e">
        <f>IF($C1379="-",IF($A1379="-",IF(VLOOKUP($D1379,' REACH Bilaga 59_update'!$A$5:$E$210,5,FALSE)="",NA(),VLOOKUP($D1379,' REACH Bilaga 59_update'!$A$5:$E$210,5,FALSE)),IF(VLOOKUP($A1379,' REACH Bilaga 59_update'!$D$5:$E$210,2,FALSE)="",NA(),VLOOKUP($A1379,' REACH Bilaga 59_update'!$D$5:$E$210,2,FALSE))),IF(VLOOKUP($C1379,' REACH Bilaga 59_update'!$C$5:$E$210,3,FALSE)="",NA(),VLOOKUP($C1379,' REACH Bilaga 59_update'!$C$5:$E$210,3,FALSE)))</f>
        <v>#N/A</v>
      </c>
      <c r="P1379" s="76" t="e">
        <f>IF(C1379="-",IF(A1379="-",IFERROR(VLOOKUP($D1379,' REACH Bilaga 59_update'!$A$5:$F$210,MATCH(Sammanfattning!P$1,' REACH Bilaga 59_update'!$A$4:$F$4,0),FALSE),VLOOKUP($D1379,'REACH Bilaga XIV_update'!$A$4:$H$110,MATCH(Sammanfattning!P$1,'REACH Bilaga XIV_update'!$A$4:$H$4,0),FALSE)),IFERROR(VLOOKUP($A1379,' REACH Bilaga 59_update'!$D$5:$F$210,MATCH(Sammanfattning!P$1,' REACH Bilaga 59_update'!$D$4:$F$4,0),FALSE),VLOOKUP($A1379,'REACH Bilaga XIV_update'!$D$4:$H$110,MATCH(Sammanfattning!P$1,'REACH Bilaga XIV_update'!$D$4:$H$4,0),FALSE))),IFERROR(VLOOKUP($C1379,' REACH Bilaga 59_update'!$C$5:$F$210,MATCH(Sammanfattning!P$1,' REACH Bilaga 59_update'!$C$4:$F$4,0),FALSE),VLOOKUP($C1379,'REACH Bilaga XIV_update'!$C$4:$H$110,MATCH(Sammanfattning!P$1,'REACH Bilaga XIV_update'!$C$4:$H$4,0),FALSE)))</f>
        <v>#N/A</v>
      </c>
      <c r="Q1379" s="76" t="e">
        <f>IF($C1379="-",IF($A1379="-",IF(VLOOKUP($D1379,'REACH Bilaga XIV_update'!$A$5:$I$110,9,FALSE)="",NA(),VLOOKUP($D1379,'REACH Bilaga XIV_update'!$A$5:$I$110,9,FALSE)),IF(VLOOKUP($A1379,'REACH Bilaga XIV_update'!$D$5:$I$110,6,FALSE)="",NA(),VLOOKUP($A1379,'REACH Bilaga XIV_update'!$D$5:$I$110,6,FALSE))),IF(VLOOKUP($C1379,'REACH Bilaga XIV_update'!$C$5:$I$110,7,FALSE)="",NA(),VLOOKUP($C1379,'REACH Bilaga XIV_update'!$C$5:$I$110,7,FALSE)))</f>
        <v>#N/A</v>
      </c>
      <c r="R1379" s="76" t="str">
        <f>IF($C1379="-",IF($A1379="-",IF(VLOOKUP($D1379,CoRAP_update!$A$5:$O$376,15,FALSE)="",NA(),VLOOKUP($D1379,CoRAP_update!$A$5:$O$376,15,FALSE)),IF(VLOOKUP($A1379,CoRAP_update!$D$5:$O$376,12,FALSE)="",NA(),VLOOKUP($A1379,CoRAP_update!$D$5:$O$376,12,FALSE))),IF(VLOOKUP($C1379,CoRAP_update!$C$5:$O$376,13,FALSE)="",NA(),VLOOKUP($C1379,CoRAP_update!$C$5:$O$376,13,FALSE)))</f>
        <v>H226
H332
H335
H315</v>
      </c>
      <c r="S1379" s="144" t="str">
        <f>IF($C1379="-",IF($A1379="-",VLOOKUP($D1379,CoRAP_update!$A$5:$J$376,MATCH(Sammanfattning!S$1,CoRAP_update!$A$4:$J$4,0),FALSE),VLOOKUP($A1379,CoRAP_update!$D$5:$J$376,MATCH(Sammanfattning!S$1,CoRAP_update!$D$4:$J$4,0),FALSE)),VLOOKUP($C1379,CoRAP_update!$C$5:$J$376,MATCH(Sammanfattning!S$1,CoRAP_update!$C$4:$J$4,0),FALSE))</f>
        <v>Suspected Sensitiser#Consumer use#Exposure of workers#High RCR#Wide dispersive use</v>
      </c>
      <c r="T1379" s="76" t="e">
        <f>IF($A1379="-",VLOOKUP($D1379,EDC_update!$C$2:$F$450,4,FALSE),VLOOKUP($A1379,EDC_update!$B$2:$F$450,5,FALSE))</f>
        <v>#N/A</v>
      </c>
      <c r="V1379" s="78">
        <f>IF(IFERROR(SEARCH("PBT",P1379),99)=99,IF(IFERROR(SEARCH("suspected PBT",S1379),99)=99,IF(IFERROR(SEARCH("concluded to be PBT",K1379),99)=99,IF(IFERROR(SEARCH("PBT",S1379),99)=99,IF(IFERROR(SEARCH("PBT cand",L1379),99)=99,IF(IFERROR(SEARCH("PBT",L1379),99)=99,IF(IFERROR(SEARCH("persistent, bioackumulative and toxic properties",K1379),99)=99,0,Scoring!$E$3),Scoring!$E$3),Scoring!$E$7),Scoring!$E$3),Scoring!$E$5),Scoring!$E$6),Scoring!$E$3)</f>
        <v>0</v>
      </c>
      <c r="W1379" s="78">
        <f>IF(IFERROR(SEARCH("vPvB",P1379),99)=99,IF(IFERROR(SEARCH("suspected pbt/vPvB",S1379),99)=99,IF(IFERROR(SEARCH("vPvB",S1379),99)=99,IF(IFERROR(SEARCH("concluded to be a vPvB",S1379),99)=99,IF(IFERROR(SEARCH("identified as vPvB",K1379),99)=99,IF(IFERROR(SEARCH("concluded to be a vPvB",K1379),99)=99,IF(IFERROR(SEARCH("concluded to be both pbt and vPvB",S1379),99)=99,IF(IFERROR(SEARCH("concluded to be both pbt and vPvB",K1379),99)=99,0,Scoring!$E$5),Scoring!$E$5),Scoring!$E$5),Scoring!$E$5),Scoring!$E$5),Scoring!$E$4),Scoring!$E$6),Scoring!$E$4)</f>
        <v>0</v>
      </c>
      <c r="X1379" s="78">
        <f>IF(IFERROR(SEARCH("H410",N1379),99)=99,IF(IFERROR(SEARCH("H410",O1379),99)=99,IF(IFERROR(SEARCH("H410",Q1379),99)=99,IF(IFERROR(SEARCH("H410",M1379),99)=99,IF(IFERROR(SEARCH("H410",R1379),99)=99,IF(IFERROR(SEARCH("H411",N1379),99)=99,IF(IFERROR(SEARCH("H411",O1379),99)=99,IF(IFERROR(SEARCH("H411",Q1379),99)=99,IF(IFERROR(SEARCH("H411",M1379),99)=99,IF(IFERROR(SEARCH("H411",R1379),99)=99,IF(IFERROR(SEARCH("H413",N1379),99)=99,IF(IFERROR(SEARCH("H413",O1379),99)=99,IF(IFERROR(SEARCH("H413",Q1379),99)=99,IF(IFERROR(SEARCH("H413",M1379),99)=99,IF(IFERROR(SEARCH("H413",R1379),99)=99,IF(IFERROR(SEARCH("H412",N1379),99)=99,IF(IFERROR(SEARCH("H412",O1379),99)=99,IF(IFERROR(SEARCH("H412",Q1379),99)=99,IF(IFERROR(SEARCH("H412",M1379),99)=99,IF(IFERROR(SEARCH("H412",R1379),99)=99,0,Scoring!$E$2),Scoring!$E$2),Scoring!$E$2),Scoring!$E$2),Scoring!$E$2),Scoring!$E$2),Scoring!$E$2),Scoring!$E$2),Scoring!$E$2),Scoring!$E$2),Scoring!$E$2),Scoring!$E$2),Scoring!$E$2),Scoring!$E$2),Scoring!$E$2),Scoring!$E$2),Scoring!$E$2),Scoring!$E$2),Scoring!$E$2),Scoring!$E$2)</f>
        <v>0</v>
      </c>
      <c r="Y1379" s="78">
        <f>IF(IFERROR(SEARCH("CMR",K1379),99)=99,IF(IFERROR(SEARCH("Suspected CMR",S1379),99)=99,IF(IFERROR(SEARCH("CMR",S1379),99)=99,0,Scoring!$E$8),Scoring!$E$9),Scoring!$E$8)</f>
        <v>0</v>
      </c>
      <c r="Z1379" s="78">
        <f>IF(IFERROR(SEARCH("H350",N1379),99)=99,IF(IFERROR(SEARCH("H350",O1379),99)=99,IF(IFERROR(SEARCH("H350",Q1379),99)=99,IF(IFERROR(SEARCH("H350",M1379),99)=99,IF(IFERROR(SEARCH("H350",R1379),99)=99,IF(IFERROR(SEARCH("H351",N1379),99)=99,IF(IFERROR(SEARCH("H351",O1379),99)=99,IF(IFERROR(SEARCH("H351",Q1379),99)=99,IF(IFERROR(SEARCH("H351",M1379),99)=99,IF(IFERROR(SEARCH("H351",R1379),99)=99,IF(IFERROR(SEARCH("carcinogenic",P1379),99)=99,IF(IFERROR(SEARCH("suspected carcinogenic",S1379),99)=99,0,Scoring!$E$12),Scoring!$E$11),Scoring!$E$10),Scoring!$E$10),Scoring!$E$10),Scoring!$E$10),Scoring!$E$10),Scoring!$E$10),Scoring!$E$10),Scoring!$E$10),Scoring!$E$10),Scoring!$E$10)</f>
        <v>0</v>
      </c>
      <c r="AA1379" s="78">
        <f>IF(IFERROR(SEARCH("H340",N1379),99)=99,IF(IFERROR(SEARCH("H340",O1379),99)=99,IF(IFERROR(SEARCH("H340",Q1379),99)=99,IF(IFERROR(SEARCH("H340",M1379),99)=99,IF(IFERROR(SEARCH("H340",R1379),99)=99,IF(IFERROR(SEARCH("H341",N1379),99)=99,IF(IFERROR(SEARCH("H341",O1379),99)=99,IF(IFERROR(SEARCH("H341",Q1379),99)=99,IF(IFERROR(SEARCH("H341",M1379),99)=99,IF(IFERROR(SEARCH("H341",R1379),99)=99,IF(IFERROR(SEARCH("mutagenic",P1379),99)=99,IF(IFERROR(SEARCH("suspected mutagenic",S1379),99)=99,0,Scoring!$E$15),Scoring!$E$14),Scoring!$E$13),Scoring!$E$13),Scoring!$E$13),Scoring!$E$13),Scoring!$E$13),Scoring!$E$13),Scoring!$E$13),Scoring!$E$13),Scoring!$E$13),Scoring!$E$13)</f>
        <v>0</v>
      </c>
      <c r="AB1379" s="78">
        <f>IF(IFERROR(SEARCH("H360",N1379),99)=99,IF(IFERROR(SEARCH("H360",O1379),99)=99,IF(IFERROR(SEARCH("H360",Q1379),99)=99,IF(IFERROR(SEARCH("H360",M1379),99)=99,IF(IFERROR(SEARCH("H360",R1379),99)=99,IF(IFERROR(SEARCH("H361",N1379),99)=99,IF(IFERROR(SEARCH("H361",O1379),99)=99,IF(IFERROR(SEARCH("H361",Q1379),99)=99,IF(IFERROR(SEARCH("H361",M1379),99)=99,IF(IFERROR(SEARCH("H361",R1379),99)=99,IF(IFERROR(SEARCH("reproduction",P1379),99)=99,IF(IFERROR(SEARCH("suspected reprotoxic",S1379),99)=99,IF(IFERROR(SEARCH("reprotoxic",S1379),99)=99,IF(IFERROR(SEARCH("reprotoxic",K1379),99)=99,0,Scoring!$E$18),Scoring!$E$18),Scoring!$E$19),Scoring!$E$17),Scoring!$E$16),Scoring!$E$16),Scoring!$E$16),Scoring!$E$16),Scoring!$E$16),Scoring!$E$16),Scoring!$E$16),Scoring!$E$16),Scoring!$E$16),Scoring!$E$16)</f>
        <v>0</v>
      </c>
      <c r="AC1379" s="78">
        <f>IF(IFERROR(SEARCH("57f",L1379),99)=99,IF(IFERROR(SEARCH("57(f)",P1379),99)=99,0,Scoring!$E$20),Scoring!$E$20)</f>
        <v>0</v>
      </c>
      <c r="AD1379" s="78">
        <f>IF(IFERROR(SEARCH("CAT1",T1379),99)=99,IF(IFERROR(SEARCH("CAT2",T1379),99)=99,IF(IFERROR(SEARCH("CAT3",T1379),99)=99,IF(IFERROR(SEARCH("concluded to be endocrine",K1379),99)=99,IF(IFERROR(SEARCH("categorised as endocrine",K1379),99)=99,IF(IFERROR(SEARCH("endocrine disrupting",P1379),99)=99,IF(IFERROR(SEARCH("endocrine disrupting",K1379),99)=99,IF(IFERROR(SEARCH("suspected endocrine",S1379),99)=99,IF(IFERROR(SEARCH("potential endocrine",S1379),99)=99,0,Scoring!$E$25),Scoring!$E$25),Scoring!$E$24),Scoring!$E$24),Scoring!$E$24),Scoring!$E$24),Scoring!$E$23),Scoring!$E$22),Scoring!$E$21)</f>
        <v>0</v>
      </c>
      <c r="AE1379" s="78">
        <f>IF(IFERROR(SEARCH("suspected sensitiser",S1379),99)=99,IF(IFERROR(SEARCH("sensitiser",S1379),99)=99,IF(IFERROR(SEARCH("other hazard based concern",S1379),99)=99,0,Scoring!$E$28),Scoring!$E$26),Scoring!$E$27)</f>
        <v>0.4</v>
      </c>
      <c r="AF1379" s="78">
        <f>IF(IFERROR(M1379,1)=1,IF(IFERROR(N1379,1)=1,IF(IFERROR(O1379,1)=1,IF(IFERROR(Q1379,1)=1,IF(IFERROR(R1379,1)=1,IF(IFERROR(T1379,1)=1,IF(IFERROR(K1379,1)=1,IF(IFERROR(P1379,1)=1,IF(IFERROR(S1379,1)=1,Scoring!$E$29,0),0),0),0),0),0),0),0),0)</f>
        <v>0</v>
      </c>
      <c r="AG1379" s="78">
        <f t="shared" si="92"/>
        <v>0.4</v>
      </c>
      <c r="AI1379" s="93"/>
      <c r="AJ1379" s="94"/>
      <c r="AK1379" s="76"/>
      <c r="AL1379" s="75"/>
      <c r="AN1379" s="79"/>
      <c r="AO1379" s="79"/>
      <c r="AP1379" s="79"/>
      <c r="AQ1379" s="79"/>
      <c r="AR1379" s="79"/>
      <c r="AS1379" s="78"/>
      <c r="AU1379" s="79">
        <f>IF(IFERROR(F1379,99)=99,IF(IFERROR(G1379,99)=99,IF(IFERROR(H1379,99)=99,IF(IFERROR(I1379,99)=99,IF(IFERROR(E1379,99)=99,IF(IFERROR(J1379,99)=99,0,Scoring!$B$7),Scoring!$B$3),Scoring!$B$2),Scoring!$B$6),Scoring!$B$5),Scoring!$B$4)</f>
        <v>0.5</v>
      </c>
      <c r="AV1379" s="78">
        <f t="shared" si="93"/>
        <v>0.2</v>
      </c>
      <c r="AW1379" s="78"/>
      <c r="AX1379" s="66"/>
      <c r="AY1379" s="78"/>
      <c r="AZ1379" s="76"/>
      <c r="BA1379" s="76"/>
      <c r="BB1379" s="76"/>
    </row>
    <row r="1380" spans="1:54" x14ac:dyDescent="0.25">
      <c r="A1380" s="77" t="s">
        <v>4275</v>
      </c>
      <c r="B1380" s="76" t="str">
        <f t="shared" si="94"/>
        <v>201-202-3</v>
      </c>
      <c r="C1380" s="77" t="s">
        <v>4274</v>
      </c>
      <c r="D1380" s="77" t="s">
        <v>4273</v>
      </c>
      <c r="E1380" s="76" t="e">
        <f>IF(C1380="-",IF(A1380="-",VLOOKUP(D1380,'sin-list 180320_update'!$C$2:$C$835,1,FALSE),VLOOKUP(A1380,'sin-list 180320_update'!$A$2:$A$835,1,FALSE)),VLOOKUP(C1380,'sin-list 180320_update'!$B$2:$B$835,1,FALSE))</f>
        <v>#N/A</v>
      </c>
      <c r="F1380" s="76" t="e">
        <f>IF($C1380="-",IF($A1380="-",VLOOKUP($D1380,'REACH Bilaga XVII_update'!$A$5:$A$131,1,FALSE),VLOOKUP($A1380,'REACH Bilaga XVII_update'!$C$5:$C$131,1,FALSE)),VLOOKUP($C1380,'REACH Bilaga XVII_update'!$B$5:$B$131,1,FALSE))</f>
        <v>#N/A</v>
      </c>
      <c r="G1380" s="76" t="e">
        <f>IF($C1380="-",IF($A1380="-",VLOOKUP($D1380,' REACH Bilaga 59_update'!$A$5:$A$210,1,FALSE),VLOOKUP($A1380,' REACH Bilaga 59_update'!$D$5:$D$210,1,FALSE)),VLOOKUP($C1380,' REACH Bilaga 59_update'!$C$5:$C$210,1,FALSE))</f>
        <v>#N/A</v>
      </c>
      <c r="H1380" s="76" t="e">
        <f>IF($C1380="-",IF($A1380="-",VLOOKUP($D1380,'REACH Bilaga XIV_update'!$A$5:$A$110,1,FALSE),VLOOKUP($A1380,'REACH Bilaga XIV_update'!$D$5:$D$110,1,FALSE)),VLOOKUP($C1380,'REACH Bilaga XIV_update'!$C$5:$C$110,1,FALSE))</f>
        <v>#N/A</v>
      </c>
      <c r="I1380" s="76" t="str">
        <f>IF($C1380="-",IF($A1380="-",VLOOKUP($D1380,CoRAP_update!$A$5:$A$376,1,FALSE),VLOOKUP($A1380,CoRAP_update!$D$5:$D$376,1,FALSE)),VLOOKUP($C1380,CoRAP_update!$C$5:$C$376,1,FALSE))</f>
        <v>201-202-3</v>
      </c>
      <c r="J1380" s="76" t="e">
        <f>IF($C1380="-",IF($A1380="-",VLOOKUP($D1380,EDC_update!$C$2:$C$450,1,FALSE),VLOOKUP($A1380,EDC_update!$B$2:$B$450,1,FALSE)),VLOOKUP($C1380,EDC_update!$L$2:$L$450,1,FALSE))</f>
        <v>#N/A</v>
      </c>
      <c r="K1380" s="76" t="e">
        <f>IF($C1380="-",IF($A1380="-",IF(VLOOKUP($D1380,'sin-list 180320_update'!$C$2:$S$835,3,FALSE)="",NA(),VLOOKUP($D1380,'sin-list 180320_update'!$C$2:$S$835,3,FALSE)),IF(VLOOKUP($A1380,'sin-list 180320_update'!$A$2:$S$835,5,FALSE)="",NA(),VLOOKUP($A1380,'sin-list 180320_update'!$A$2:$S$835,5,FALSE))),IF(VLOOKUP($C1380,'sin-list 180320_update'!$B$2:$S$835,4,FALSE)="",NA(),VLOOKUP($C1380,'sin-list 180320_update'!$B$2:$S$835,4,FALSE)))</f>
        <v>#N/A</v>
      </c>
      <c r="L1380" s="76" t="e">
        <f>IF($C1380="-",IF($A1380="-",VLOOKUP($D1380,'sin-list 180320_update'!$C$2:$S$835,6,FALSE),VLOOKUP($A1380,'sin-list 180320_update'!$A$2:$S$835,8,FALSE)),VLOOKUP($C1380,'sin-list 180320_update'!$B$2:$S$835,7,FALSE))</f>
        <v>#N/A</v>
      </c>
      <c r="M1380" s="76" t="e">
        <f>IF($C1380="-",IF($A1380="-",IF(VLOOKUP($D1380,'sin-list 180320_update'!$C$2:$S$835,8,FALSE)="",NA(),VLOOKUP($D1380,'sin-list 180320_update'!$C$2:$S$835,8,FALSE)),IF(VLOOKUP($A1380,'sin-list 180320_update'!$A$2:$S$835,10,FALSE)="",NA(),VLOOKUP($A1380,'sin-list 180320_update'!$A$2:$S$835,10,FALSE))),IF(VLOOKUP($C1380,'sin-list 180320_update'!$B$2:$S$835,9,FALSE)="",NA(),VLOOKUP($C1380,'sin-list 180320_update'!$B$2:$S$835,9,FALSE)))</f>
        <v>#N/A</v>
      </c>
      <c r="N1380" s="76" t="e">
        <f>IF($C1380="-",IF($A1380="-",IF(VLOOKUP($D1380,'REACH Bilaga XVII_update'!$A$5:$E$131,4,FALSE)="",NA(),VLOOKUP($D1380,'REACH Bilaga XVII_update'!$A$5:$E$131,4,FALSE)),IF(VLOOKUP($A1380,'REACH Bilaga XVII_update'!$C$5:$D$131,2,FALSE)="",NA(),VLOOKUP($A1380,'REACH Bilaga XVII_update'!$C$5:$D$131,2,FALSE))),IF(VLOOKUP($C1380,'REACH Bilaga XVII_update'!$B$5:$D$131,3,FALSE)="",NA(),VLOOKUP($C1380,'REACH Bilaga XVII_update'!$B$5:$D$131,3,FALSE)))</f>
        <v>#N/A</v>
      </c>
      <c r="O1380" s="76" t="e">
        <f>IF($C1380="-",IF($A1380="-",IF(VLOOKUP($D1380,' REACH Bilaga 59_update'!$A$5:$E$210,5,FALSE)="",NA(),VLOOKUP($D1380,' REACH Bilaga 59_update'!$A$5:$E$210,5,FALSE)),IF(VLOOKUP($A1380,' REACH Bilaga 59_update'!$D$5:$E$210,2,FALSE)="",NA(),VLOOKUP($A1380,' REACH Bilaga 59_update'!$D$5:$E$210,2,FALSE))),IF(VLOOKUP($C1380,' REACH Bilaga 59_update'!$C$5:$E$210,3,FALSE)="",NA(),VLOOKUP($C1380,' REACH Bilaga 59_update'!$C$5:$E$210,3,FALSE)))</f>
        <v>#N/A</v>
      </c>
      <c r="P1380" s="76" t="e">
        <f>IF(C1380="-",IF(A1380="-",IFERROR(VLOOKUP($D1380,' REACH Bilaga 59_update'!$A$5:$F$210,MATCH(Sammanfattning!P$1,' REACH Bilaga 59_update'!$A$4:$F$4,0),FALSE),VLOOKUP($D1380,'REACH Bilaga XIV_update'!$A$4:$H$110,MATCH(Sammanfattning!P$1,'REACH Bilaga XIV_update'!$A$4:$H$4,0),FALSE)),IFERROR(VLOOKUP($A1380,' REACH Bilaga 59_update'!$D$5:$F$210,MATCH(Sammanfattning!P$1,' REACH Bilaga 59_update'!$D$4:$F$4,0),FALSE),VLOOKUP($A1380,'REACH Bilaga XIV_update'!$D$4:$H$110,MATCH(Sammanfattning!P$1,'REACH Bilaga XIV_update'!$D$4:$H$4,0),FALSE))),IFERROR(VLOOKUP($C1380,' REACH Bilaga 59_update'!$C$5:$F$210,MATCH(Sammanfattning!P$1,' REACH Bilaga 59_update'!$C$4:$F$4,0),FALSE),VLOOKUP($C1380,'REACH Bilaga XIV_update'!$C$4:$H$110,MATCH(Sammanfattning!P$1,'REACH Bilaga XIV_update'!$C$4:$H$4,0),FALSE)))</f>
        <v>#N/A</v>
      </c>
      <c r="Q1380" s="76" t="e">
        <f>IF($C1380="-",IF($A1380="-",IF(VLOOKUP($D1380,'REACH Bilaga XIV_update'!$A$5:$I$110,9,FALSE)="",NA(),VLOOKUP($D1380,'REACH Bilaga XIV_update'!$A$5:$I$110,9,FALSE)),IF(VLOOKUP($A1380,'REACH Bilaga XIV_update'!$D$5:$I$110,6,FALSE)="",NA(),VLOOKUP($A1380,'REACH Bilaga XIV_update'!$D$5:$I$110,6,FALSE))),IF(VLOOKUP($C1380,'REACH Bilaga XIV_update'!$C$5:$I$110,7,FALSE)="",NA(),VLOOKUP($C1380,'REACH Bilaga XIV_update'!$C$5:$I$110,7,FALSE)))</f>
        <v>#N/A</v>
      </c>
      <c r="R1380" s="76" t="e">
        <f>IF($C1380="-",IF($A1380="-",IF(VLOOKUP($D1380,CoRAP_update!$A$5:$O$376,15,FALSE)="",NA(),VLOOKUP($D1380,CoRAP_update!$A$5:$O$376,15,FALSE)),IF(VLOOKUP($A1380,CoRAP_update!$D$5:$O$376,12,FALSE)="",NA(),VLOOKUP($A1380,CoRAP_update!$D$5:$O$376,12,FALSE))),IF(VLOOKUP($C1380,CoRAP_update!$C$5:$O$376,13,FALSE)="",NA(),VLOOKUP($C1380,CoRAP_update!$C$5:$O$376,13,FALSE)))</f>
        <v>#N/A</v>
      </c>
      <c r="S1380" s="144" t="str">
        <f>IF($C1380="-",IF($A1380="-",VLOOKUP($D1380,CoRAP_update!$A$5:$J$376,MATCH(Sammanfattning!S$1,CoRAP_update!$A$4:$J$4,0),FALSE),VLOOKUP($A1380,CoRAP_update!$D$5:$J$376,MATCH(Sammanfattning!S$1,CoRAP_update!$D$4:$J$4,0),FALSE)),VLOOKUP($C1380,CoRAP_update!$C$5:$J$376,MATCH(Sammanfattning!S$1,CoRAP_update!$C$4:$J$4,0),FALSE))</f>
        <v>Other hazard based concern#Exposure of workers</v>
      </c>
      <c r="T1380" s="76" t="e">
        <f>IF($A1380="-",VLOOKUP($D1380,EDC_update!$C$2:$F$450,4,FALSE),VLOOKUP($A1380,EDC_update!$B$2:$F$450,5,FALSE))</f>
        <v>#N/A</v>
      </c>
      <c r="V1380" s="78">
        <f>IF(IFERROR(SEARCH("PBT",P1380),99)=99,IF(IFERROR(SEARCH("suspected PBT",S1380),99)=99,IF(IFERROR(SEARCH("concluded to be PBT",K1380),99)=99,IF(IFERROR(SEARCH("PBT",S1380),99)=99,IF(IFERROR(SEARCH("PBT cand",L1380),99)=99,IF(IFERROR(SEARCH("PBT",L1380),99)=99,IF(IFERROR(SEARCH("persistent, bioackumulative and toxic properties",K1380),99)=99,0,Scoring!$E$3),Scoring!$E$3),Scoring!$E$7),Scoring!$E$3),Scoring!$E$5),Scoring!$E$6),Scoring!$E$3)</f>
        <v>0</v>
      </c>
      <c r="W1380" s="78">
        <f>IF(IFERROR(SEARCH("vPvB",P1380),99)=99,IF(IFERROR(SEARCH("suspected pbt/vPvB",S1380),99)=99,IF(IFERROR(SEARCH("vPvB",S1380),99)=99,IF(IFERROR(SEARCH("concluded to be a vPvB",S1380),99)=99,IF(IFERROR(SEARCH("identified as vPvB",K1380),99)=99,IF(IFERROR(SEARCH("concluded to be a vPvB",K1380),99)=99,IF(IFERROR(SEARCH("concluded to be both pbt and vPvB",S1380),99)=99,IF(IFERROR(SEARCH("concluded to be both pbt and vPvB",K1380),99)=99,0,Scoring!$E$5),Scoring!$E$5),Scoring!$E$5),Scoring!$E$5),Scoring!$E$5),Scoring!$E$4),Scoring!$E$6),Scoring!$E$4)</f>
        <v>0</v>
      </c>
      <c r="X1380" s="78">
        <f>IF(IFERROR(SEARCH("H410",N1380),99)=99,IF(IFERROR(SEARCH("H410",O1380),99)=99,IF(IFERROR(SEARCH("H410",Q1380),99)=99,IF(IFERROR(SEARCH("H410",M1380),99)=99,IF(IFERROR(SEARCH("H410",R1380),99)=99,IF(IFERROR(SEARCH("H411",N1380),99)=99,IF(IFERROR(SEARCH("H411",O1380),99)=99,IF(IFERROR(SEARCH("H411",Q1380),99)=99,IF(IFERROR(SEARCH("H411",M1380),99)=99,IF(IFERROR(SEARCH("H411",R1380),99)=99,IF(IFERROR(SEARCH("H413",N1380),99)=99,IF(IFERROR(SEARCH("H413",O1380),99)=99,IF(IFERROR(SEARCH("H413",Q1380),99)=99,IF(IFERROR(SEARCH("H413",M1380),99)=99,IF(IFERROR(SEARCH("H413",R1380),99)=99,IF(IFERROR(SEARCH("H412",N1380),99)=99,IF(IFERROR(SEARCH("H412",O1380),99)=99,IF(IFERROR(SEARCH("H412",Q1380),99)=99,IF(IFERROR(SEARCH("H412",M1380),99)=99,IF(IFERROR(SEARCH("H412",R1380),99)=99,0,Scoring!$E$2),Scoring!$E$2),Scoring!$E$2),Scoring!$E$2),Scoring!$E$2),Scoring!$E$2),Scoring!$E$2),Scoring!$E$2),Scoring!$E$2),Scoring!$E$2),Scoring!$E$2),Scoring!$E$2),Scoring!$E$2),Scoring!$E$2),Scoring!$E$2),Scoring!$E$2),Scoring!$E$2),Scoring!$E$2),Scoring!$E$2),Scoring!$E$2)</f>
        <v>0</v>
      </c>
      <c r="Y1380" s="78">
        <f>IF(IFERROR(SEARCH("CMR",K1380),99)=99,IF(IFERROR(SEARCH("Suspected CMR",S1380),99)=99,IF(IFERROR(SEARCH("CMR",S1380),99)=99,0,Scoring!$E$8),Scoring!$E$9),Scoring!$E$8)</f>
        <v>0</v>
      </c>
      <c r="Z1380" s="78">
        <f>IF(IFERROR(SEARCH("H350",N1380),99)=99,IF(IFERROR(SEARCH("H350",O1380),99)=99,IF(IFERROR(SEARCH("H350",Q1380),99)=99,IF(IFERROR(SEARCH("H350",M1380),99)=99,IF(IFERROR(SEARCH("H350",R1380),99)=99,IF(IFERROR(SEARCH("H351",N1380),99)=99,IF(IFERROR(SEARCH("H351",O1380),99)=99,IF(IFERROR(SEARCH("H351",Q1380),99)=99,IF(IFERROR(SEARCH("H351",M1380),99)=99,IF(IFERROR(SEARCH("H351",R1380),99)=99,IF(IFERROR(SEARCH("carcinogenic",P1380),99)=99,IF(IFERROR(SEARCH("suspected carcinogenic",S1380),99)=99,0,Scoring!$E$12),Scoring!$E$11),Scoring!$E$10),Scoring!$E$10),Scoring!$E$10),Scoring!$E$10),Scoring!$E$10),Scoring!$E$10),Scoring!$E$10),Scoring!$E$10),Scoring!$E$10),Scoring!$E$10)</f>
        <v>0</v>
      </c>
      <c r="AA1380" s="78">
        <f>IF(IFERROR(SEARCH("H340",N1380),99)=99,IF(IFERROR(SEARCH("H340",O1380),99)=99,IF(IFERROR(SEARCH("H340",Q1380),99)=99,IF(IFERROR(SEARCH("H340",M1380),99)=99,IF(IFERROR(SEARCH("H340",R1380),99)=99,IF(IFERROR(SEARCH("H341",N1380),99)=99,IF(IFERROR(SEARCH("H341",O1380),99)=99,IF(IFERROR(SEARCH("H341",Q1380),99)=99,IF(IFERROR(SEARCH("H341",M1380),99)=99,IF(IFERROR(SEARCH("H341",R1380),99)=99,IF(IFERROR(SEARCH("mutagenic",P1380),99)=99,IF(IFERROR(SEARCH("suspected mutagenic",S1380),99)=99,0,Scoring!$E$15),Scoring!$E$14),Scoring!$E$13),Scoring!$E$13),Scoring!$E$13),Scoring!$E$13),Scoring!$E$13),Scoring!$E$13),Scoring!$E$13),Scoring!$E$13),Scoring!$E$13),Scoring!$E$13)</f>
        <v>0</v>
      </c>
      <c r="AB1380" s="78">
        <f>IF(IFERROR(SEARCH("H360",N1380),99)=99,IF(IFERROR(SEARCH("H360",O1380),99)=99,IF(IFERROR(SEARCH("H360",Q1380),99)=99,IF(IFERROR(SEARCH("H360",M1380),99)=99,IF(IFERROR(SEARCH("H360",R1380),99)=99,IF(IFERROR(SEARCH("H361",N1380),99)=99,IF(IFERROR(SEARCH("H361",O1380),99)=99,IF(IFERROR(SEARCH("H361",Q1380),99)=99,IF(IFERROR(SEARCH("H361",M1380),99)=99,IF(IFERROR(SEARCH("H361",R1380),99)=99,IF(IFERROR(SEARCH("reproduction",P1380),99)=99,IF(IFERROR(SEARCH("suspected reprotoxic",S1380),99)=99,IF(IFERROR(SEARCH("reprotoxic",S1380),99)=99,IF(IFERROR(SEARCH("reprotoxic",K1380),99)=99,0,Scoring!$E$18),Scoring!$E$18),Scoring!$E$19),Scoring!$E$17),Scoring!$E$16),Scoring!$E$16),Scoring!$E$16),Scoring!$E$16),Scoring!$E$16),Scoring!$E$16),Scoring!$E$16),Scoring!$E$16),Scoring!$E$16),Scoring!$E$16)</f>
        <v>0</v>
      </c>
      <c r="AC1380" s="78">
        <f>IF(IFERROR(SEARCH("57f",L1380),99)=99,IF(IFERROR(SEARCH("57(f)",P1380),99)=99,0,Scoring!$E$20),Scoring!$E$20)</f>
        <v>0</v>
      </c>
      <c r="AD1380" s="78">
        <f>IF(IFERROR(SEARCH("CAT1",T1380),99)=99,IF(IFERROR(SEARCH("CAT2",T1380),99)=99,IF(IFERROR(SEARCH("CAT3",T1380),99)=99,IF(IFERROR(SEARCH("concluded to be endocrine",K1380),99)=99,IF(IFERROR(SEARCH("categorised as endocrine",K1380),99)=99,IF(IFERROR(SEARCH("endocrine disrupting",P1380),99)=99,IF(IFERROR(SEARCH("endocrine disrupting",K1380),99)=99,IF(IFERROR(SEARCH("suspected endocrine",S1380),99)=99,IF(IFERROR(SEARCH("potential endocrine",S1380),99)=99,0,Scoring!$E$25),Scoring!$E$25),Scoring!$E$24),Scoring!$E$24),Scoring!$E$24),Scoring!$E$24),Scoring!$E$23),Scoring!$E$22),Scoring!$E$21)</f>
        <v>0</v>
      </c>
      <c r="AE1380" s="78">
        <f>IF(IFERROR(SEARCH("suspected sensitiser",S1380),99)=99,IF(IFERROR(SEARCH("sensitiser",S1380),99)=99,IF(IFERROR(SEARCH("other hazard based concern",S1380),99)=99,0,Scoring!$E$28),Scoring!$E$26),Scoring!$E$27)</f>
        <v>0.4</v>
      </c>
      <c r="AF1380" s="78">
        <f>IF(IFERROR(M1380,1)=1,IF(IFERROR(N1380,1)=1,IF(IFERROR(O1380,1)=1,IF(IFERROR(Q1380,1)=1,IF(IFERROR(R1380,1)=1,IF(IFERROR(T1380,1)=1,IF(IFERROR(K1380,1)=1,IF(IFERROR(P1380,1)=1,IF(IFERROR(S1380,1)=1,Scoring!$E$29,0),0),0),0),0),0),0),0),0)</f>
        <v>0</v>
      </c>
      <c r="AG1380" s="78">
        <f t="shared" si="92"/>
        <v>0.4</v>
      </c>
      <c r="AI1380" s="93"/>
      <c r="AJ1380" s="94"/>
      <c r="AK1380" s="76"/>
      <c r="AL1380" s="75"/>
      <c r="AN1380" s="79"/>
      <c r="AO1380" s="79"/>
      <c r="AP1380" s="79"/>
      <c r="AQ1380" s="79"/>
      <c r="AR1380" s="79"/>
      <c r="AS1380" s="78"/>
      <c r="AU1380" s="79">
        <f>IF(IFERROR(F1380,99)=99,IF(IFERROR(G1380,99)=99,IF(IFERROR(H1380,99)=99,IF(IFERROR(I1380,99)=99,IF(IFERROR(E1380,99)=99,IF(IFERROR(J1380,99)=99,0,Scoring!$B$7),Scoring!$B$3),Scoring!$B$2),Scoring!$B$6),Scoring!$B$5),Scoring!$B$4)</f>
        <v>0.5</v>
      </c>
      <c r="AV1380" s="78">
        <f t="shared" si="93"/>
        <v>0.2</v>
      </c>
      <c r="AW1380" s="78"/>
      <c r="AX1380" s="66"/>
      <c r="AY1380" s="78"/>
      <c r="AZ1380" s="76"/>
      <c r="BA1380" s="76"/>
      <c r="BB1380" s="76"/>
    </row>
    <row r="1381" spans="1:54" x14ac:dyDescent="0.25">
      <c r="A1381" s="77" t="s">
        <v>4480</v>
      </c>
      <c r="B1381" s="76" t="str">
        <f t="shared" si="94"/>
        <v>202-859-9</v>
      </c>
      <c r="C1381" s="77" t="s">
        <v>4479</v>
      </c>
      <c r="D1381" s="77" t="s">
        <v>4478</v>
      </c>
      <c r="E1381" s="76" t="e">
        <f>IF(C1381="-",IF(A1381="-",VLOOKUP(D1381,'sin-list 180320_update'!$C$2:$C$835,1,FALSE),VLOOKUP(A1381,'sin-list 180320_update'!$A$2:$A$835,1,FALSE)),VLOOKUP(C1381,'sin-list 180320_update'!$B$2:$B$835,1,FALSE))</f>
        <v>#N/A</v>
      </c>
      <c r="F1381" s="76" t="e">
        <f>IF($C1381="-",IF($A1381="-",VLOOKUP($D1381,'REACH Bilaga XVII_update'!$A$5:$A$131,1,FALSE),VLOOKUP($A1381,'REACH Bilaga XVII_update'!$C$5:$C$131,1,FALSE)),VLOOKUP($C1381,'REACH Bilaga XVII_update'!$B$5:$B$131,1,FALSE))</f>
        <v>#N/A</v>
      </c>
      <c r="G1381" s="76" t="e">
        <f>IF($C1381="-",IF($A1381="-",VLOOKUP($D1381,' REACH Bilaga 59_update'!$A$5:$A$210,1,FALSE),VLOOKUP($A1381,' REACH Bilaga 59_update'!$D$5:$D$210,1,FALSE)),VLOOKUP($C1381,' REACH Bilaga 59_update'!$C$5:$C$210,1,FALSE))</f>
        <v>#N/A</v>
      </c>
      <c r="H1381" s="76" t="e">
        <f>IF($C1381="-",IF($A1381="-",VLOOKUP($D1381,'REACH Bilaga XIV_update'!$A$5:$A$110,1,FALSE),VLOOKUP($A1381,'REACH Bilaga XIV_update'!$D$5:$D$110,1,FALSE)),VLOOKUP($C1381,'REACH Bilaga XIV_update'!$C$5:$C$110,1,FALSE))</f>
        <v>#N/A</v>
      </c>
      <c r="I1381" s="76" t="str">
        <f>IF($C1381="-",IF($A1381="-",VLOOKUP($D1381,CoRAP_update!$A$5:$A$376,1,FALSE),VLOOKUP($A1381,CoRAP_update!$D$5:$D$376,1,FALSE)),VLOOKUP($C1381,CoRAP_update!$C$5:$C$376,1,FALSE))</f>
        <v>202-859-9</v>
      </c>
      <c r="J1381" s="76" t="e">
        <f>IF($C1381="-",IF($A1381="-",VLOOKUP($D1381,EDC_update!$C$2:$C$450,1,FALSE),VLOOKUP($A1381,EDC_update!$B$2:$B$450,1,FALSE)),VLOOKUP($C1381,EDC_update!$L$2:$L$450,1,FALSE))</f>
        <v>#N/A</v>
      </c>
      <c r="K1381" s="76" t="e">
        <f>IF($C1381="-",IF($A1381="-",IF(VLOOKUP($D1381,'sin-list 180320_update'!$C$2:$S$835,3,FALSE)="",NA(),VLOOKUP($D1381,'sin-list 180320_update'!$C$2:$S$835,3,FALSE)),IF(VLOOKUP($A1381,'sin-list 180320_update'!$A$2:$S$835,5,FALSE)="",NA(),VLOOKUP($A1381,'sin-list 180320_update'!$A$2:$S$835,5,FALSE))),IF(VLOOKUP($C1381,'sin-list 180320_update'!$B$2:$S$835,4,FALSE)="",NA(),VLOOKUP($C1381,'sin-list 180320_update'!$B$2:$S$835,4,FALSE)))</f>
        <v>#N/A</v>
      </c>
      <c r="L1381" s="76" t="e">
        <f>IF($C1381="-",IF($A1381="-",VLOOKUP($D1381,'sin-list 180320_update'!$C$2:$S$835,6,FALSE),VLOOKUP($A1381,'sin-list 180320_update'!$A$2:$S$835,8,FALSE)),VLOOKUP($C1381,'sin-list 180320_update'!$B$2:$S$835,7,FALSE))</f>
        <v>#N/A</v>
      </c>
      <c r="M1381" s="76" t="e">
        <f>IF($C1381="-",IF($A1381="-",IF(VLOOKUP($D1381,'sin-list 180320_update'!$C$2:$S$835,8,FALSE)="",NA(),VLOOKUP($D1381,'sin-list 180320_update'!$C$2:$S$835,8,FALSE)),IF(VLOOKUP($A1381,'sin-list 180320_update'!$A$2:$S$835,10,FALSE)="",NA(),VLOOKUP($A1381,'sin-list 180320_update'!$A$2:$S$835,10,FALSE))),IF(VLOOKUP($C1381,'sin-list 180320_update'!$B$2:$S$835,9,FALSE)="",NA(),VLOOKUP($C1381,'sin-list 180320_update'!$B$2:$S$835,9,FALSE)))</f>
        <v>#N/A</v>
      </c>
      <c r="N1381" s="76" t="e">
        <f>IF($C1381="-",IF($A1381="-",IF(VLOOKUP($D1381,'REACH Bilaga XVII_update'!$A$5:$E$131,4,FALSE)="",NA(),VLOOKUP($D1381,'REACH Bilaga XVII_update'!$A$5:$E$131,4,FALSE)),IF(VLOOKUP($A1381,'REACH Bilaga XVII_update'!$C$5:$D$131,2,FALSE)="",NA(),VLOOKUP($A1381,'REACH Bilaga XVII_update'!$C$5:$D$131,2,FALSE))),IF(VLOOKUP($C1381,'REACH Bilaga XVII_update'!$B$5:$D$131,3,FALSE)="",NA(),VLOOKUP($C1381,'REACH Bilaga XVII_update'!$B$5:$D$131,3,FALSE)))</f>
        <v>#N/A</v>
      </c>
      <c r="O1381" s="76" t="e">
        <f>IF($C1381="-",IF($A1381="-",IF(VLOOKUP($D1381,' REACH Bilaga 59_update'!$A$5:$E$210,5,FALSE)="",NA(),VLOOKUP($D1381,' REACH Bilaga 59_update'!$A$5:$E$210,5,FALSE)),IF(VLOOKUP($A1381,' REACH Bilaga 59_update'!$D$5:$E$210,2,FALSE)="",NA(),VLOOKUP($A1381,' REACH Bilaga 59_update'!$D$5:$E$210,2,FALSE))),IF(VLOOKUP($C1381,' REACH Bilaga 59_update'!$C$5:$E$210,3,FALSE)="",NA(),VLOOKUP($C1381,' REACH Bilaga 59_update'!$C$5:$E$210,3,FALSE)))</f>
        <v>#N/A</v>
      </c>
      <c r="P1381" s="76" t="e">
        <f>IF(C1381="-",IF(A1381="-",IFERROR(VLOOKUP($D1381,' REACH Bilaga 59_update'!$A$5:$F$210,MATCH(Sammanfattning!P$1,' REACH Bilaga 59_update'!$A$4:$F$4,0),FALSE),VLOOKUP($D1381,'REACH Bilaga XIV_update'!$A$4:$H$110,MATCH(Sammanfattning!P$1,'REACH Bilaga XIV_update'!$A$4:$H$4,0),FALSE)),IFERROR(VLOOKUP($A1381,' REACH Bilaga 59_update'!$D$5:$F$210,MATCH(Sammanfattning!P$1,' REACH Bilaga 59_update'!$D$4:$F$4,0),FALSE),VLOOKUP($A1381,'REACH Bilaga XIV_update'!$D$4:$H$110,MATCH(Sammanfattning!P$1,'REACH Bilaga XIV_update'!$D$4:$H$4,0),FALSE))),IFERROR(VLOOKUP($C1381,' REACH Bilaga 59_update'!$C$5:$F$210,MATCH(Sammanfattning!P$1,' REACH Bilaga 59_update'!$C$4:$F$4,0),FALSE),VLOOKUP($C1381,'REACH Bilaga XIV_update'!$C$4:$H$110,MATCH(Sammanfattning!P$1,'REACH Bilaga XIV_update'!$C$4:$H$4,0),FALSE)))</f>
        <v>#N/A</v>
      </c>
      <c r="Q1381" s="76" t="e">
        <f>IF($C1381="-",IF($A1381="-",IF(VLOOKUP($D1381,'REACH Bilaga XIV_update'!$A$5:$I$110,9,FALSE)="",NA(),VLOOKUP($D1381,'REACH Bilaga XIV_update'!$A$5:$I$110,9,FALSE)),IF(VLOOKUP($A1381,'REACH Bilaga XIV_update'!$D$5:$I$110,6,FALSE)="",NA(),VLOOKUP($A1381,'REACH Bilaga XIV_update'!$D$5:$I$110,6,FALSE))),IF(VLOOKUP($C1381,'REACH Bilaga XIV_update'!$C$5:$I$110,7,FALSE)="",NA(),VLOOKUP($C1381,'REACH Bilaga XIV_update'!$C$5:$I$110,7,FALSE)))</f>
        <v>#N/A</v>
      </c>
      <c r="R1381" s="76" t="str">
        <f>IF($C1381="-",IF($A1381="-",IF(VLOOKUP($D1381,CoRAP_update!$A$5:$O$376,15,FALSE)="",NA(),VLOOKUP($D1381,CoRAP_update!$A$5:$O$376,15,FALSE)),IF(VLOOKUP($A1381,CoRAP_update!$D$5:$O$376,12,FALSE)="",NA(),VLOOKUP($A1381,CoRAP_update!$D$5:$O$376,12,FALSE))),IF(VLOOKUP($C1381,CoRAP_update!$C$5:$O$376,13,FALSE)="",NA(),VLOOKUP($C1381,CoRAP_update!$C$5:$O$376,13,FALSE)))</f>
        <v>H332
H302</v>
      </c>
      <c r="S1381" s="144" t="str">
        <f>IF($C1381="-",IF($A1381="-",VLOOKUP($D1381,CoRAP_update!$A$5:$J$376,MATCH(Sammanfattning!S$1,CoRAP_update!$A$4:$J$4,0),FALSE),VLOOKUP($A1381,CoRAP_update!$D$5:$J$376,MATCH(Sammanfattning!S$1,CoRAP_update!$D$4:$J$4,0),FALSE)),VLOOKUP($C1381,CoRAP_update!$C$5:$J$376,MATCH(Sammanfattning!S$1,CoRAP_update!$C$4:$J$4,0),FALSE))</f>
        <v>Suspected Sensitiser#Exposure of workers#High RCR#Wide dispersive use</v>
      </c>
      <c r="T1381" s="76" t="e">
        <f>IF($A1381="-",VLOOKUP($D1381,EDC_update!$C$2:$F$450,4,FALSE),VLOOKUP($A1381,EDC_update!$B$2:$F$450,5,FALSE))</f>
        <v>#N/A</v>
      </c>
      <c r="V1381" s="78">
        <f>IF(IFERROR(SEARCH("PBT",P1381),99)=99,IF(IFERROR(SEARCH("suspected PBT",S1381),99)=99,IF(IFERROR(SEARCH("concluded to be PBT",K1381),99)=99,IF(IFERROR(SEARCH("PBT",S1381),99)=99,IF(IFERROR(SEARCH("PBT cand",L1381),99)=99,IF(IFERROR(SEARCH("PBT",L1381),99)=99,IF(IFERROR(SEARCH("persistent, bioackumulative and toxic properties",K1381),99)=99,0,Scoring!$E$3),Scoring!$E$3),Scoring!$E$7),Scoring!$E$3),Scoring!$E$5),Scoring!$E$6),Scoring!$E$3)</f>
        <v>0</v>
      </c>
      <c r="W1381" s="78">
        <f>IF(IFERROR(SEARCH("vPvB",P1381),99)=99,IF(IFERROR(SEARCH("suspected pbt/vPvB",S1381),99)=99,IF(IFERROR(SEARCH("vPvB",S1381),99)=99,IF(IFERROR(SEARCH("concluded to be a vPvB",S1381),99)=99,IF(IFERROR(SEARCH("identified as vPvB",K1381),99)=99,IF(IFERROR(SEARCH("concluded to be a vPvB",K1381),99)=99,IF(IFERROR(SEARCH("concluded to be both pbt and vPvB",S1381),99)=99,IF(IFERROR(SEARCH("concluded to be both pbt and vPvB",K1381),99)=99,0,Scoring!$E$5),Scoring!$E$5),Scoring!$E$5),Scoring!$E$5),Scoring!$E$5),Scoring!$E$4),Scoring!$E$6),Scoring!$E$4)</f>
        <v>0</v>
      </c>
      <c r="X1381" s="78">
        <f>IF(IFERROR(SEARCH("H410",N1381),99)=99,IF(IFERROR(SEARCH("H410",O1381),99)=99,IF(IFERROR(SEARCH("H410",Q1381),99)=99,IF(IFERROR(SEARCH("H410",M1381),99)=99,IF(IFERROR(SEARCH("H410",R1381),99)=99,IF(IFERROR(SEARCH("H411",N1381),99)=99,IF(IFERROR(SEARCH("H411",O1381),99)=99,IF(IFERROR(SEARCH("H411",Q1381),99)=99,IF(IFERROR(SEARCH("H411",M1381),99)=99,IF(IFERROR(SEARCH("H411",R1381),99)=99,IF(IFERROR(SEARCH("H413",N1381),99)=99,IF(IFERROR(SEARCH("H413",O1381),99)=99,IF(IFERROR(SEARCH("H413",Q1381),99)=99,IF(IFERROR(SEARCH("H413",M1381),99)=99,IF(IFERROR(SEARCH("H413",R1381),99)=99,IF(IFERROR(SEARCH("H412",N1381),99)=99,IF(IFERROR(SEARCH("H412",O1381),99)=99,IF(IFERROR(SEARCH("H412",Q1381),99)=99,IF(IFERROR(SEARCH("H412",M1381),99)=99,IF(IFERROR(SEARCH("H412",R1381),99)=99,0,Scoring!$E$2),Scoring!$E$2),Scoring!$E$2),Scoring!$E$2),Scoring!$E$2),Scoring!$E$2),Scoring!$E$2),Scoring!$E$2),Scoring!$E$2),Scoring!$E$2),Scoring!$E$2),Scoring!$E$2),Scoring!$E$2),Scoring!$E$2),Scoring!$E$2),Scoring!$E$2),Scoring!$E$2),Scoring!$E$2),Scoring!$E$2),Scoring!$E$2)</f>
        <v>0</v>
      </c>
      <c r="Y1381" s="78">
        <f>IF(IFERROR(SEARCH("CMR",K1381),99)=99,IF(IFERROR(SEARCH("Suspected CMR",S1381),99)=99,IF(IFERROR(SEARCH("CMR",S1381),99)=99,0,Scoring!$E$8),Scoring!$E$9),Scoring!$E$8)</f>
        <v>0</v>
      </c>
      <c r="Z1381" s="78">
        <f>IF(IFERROR(SEARCH("H350",N1381),99)=99,IF(IFERROR(SEARCH("H350",O1381),99)=99,IF(IFERROR(SEARCH("H350",Q1381),99)=99,IF(IFERROR(SEARCH("H350",M1381),99)=99,IF(IFERROR(SEARCH("H350",R1381),99)=99,IF(IFERROR(SEARCH("H351",N1381),99)=99,IF(IFERROR(SEARCH("H351",O1381),99)=99,IF(IFERROR(SEARCH("H351",Q1381),99)=99,IF(IFERROR(SEARCH("H351",M1381),99)=99,IF(IFERROR(SEARCH("H351",R1381),99)=99,IF(IFERROR(SEARCH("carcinogenic",P1381),99)=99,IF(IFERROR(SEARCH("suspected carcinogenic",S1381),99)=99,0,Scoring!$E$12),Scoring!$E$11),Scoring!$E$10),Scoring!$E$10),Scoring!$E$10),Scoring!$E$10),Scoring!$E$10),Scoring!$E$10),Scoring!$E$10),Scoring!$E$10),Scoring!$E$10),Scoring!$E$10)</f>
        <v>0</v>
      </c>
      <c r="AA1381" s="78">
        <f>IF(IFERROR(SEARCH("H340",N1381),99)=99,IF(IFERROR(SEARCH("H340",O1381),99)=99,IF(IFERROR(SEARCH("H340",Q1381),99)=99,IF(IFERROR(SEARCH("H340",M1381),99)=99,IF(IFERROR(SEARCH("H340",R1381),99)=99,IF(IFERROR(SEARCH("H341",N1381),99)=99,IF(IFERROR(SEARCH("H341",O1381),99)=99,IF(IFERROR(SEARCH("H341",Q1381),99)=99,IF(IFERROR(SEARCH("H341",M1381),99)=99,IF(IFERROR(SEARCH("H341",R1381),99)=99,IF(IFERROR(SEARCH("mutagenic",P1381),99)=99,IF(IFERROR(SEARCH("suspected mutagenic",S1381),99)=99,0,Scoring!$E$15),Scoring!$E$14),Scoring!$E$13),Scoring!$E$13),Scoring!$E$13),Scoring!$E$13),Scoring!$E$13),Scoring!$E$13),Scoring!$E$13),Scoring!$E$13),Scoring!$E$13),Scoring!$E$13)</f>
        <v>0</v>
      </c>
      <c r="AB1381" s="78">
        <f>IF(IFERROR(SEARCH("H360",N1381),99)=99,IF(IFERROR(SEARCH("H360",O1381),99)=99,IF(IFERROR(SEARCH("H360",Q1381),99)=99,IF(IFERROR(SEARCH("H360",M1381),99)=99,IF(IFERROR(SEARCH("H360",R1381),99)=99,IF(IFERROR(SEARCH("H361",N1381),99)=99,IF(IFERROR(SEARCH("H361",O1381),99)=99,IF(IFERROR(SEARCH("H361",Q1381),99)=99,IF(IFERROR(SEARCH("H361",M1381),99)=99,IF(IFERROR(SEARCH("H361",R1381),99)=99,IF(IFERROR(SEARCH("reproduction",P1381),99)=99,IF(IFERROR(SEARCH("suspected reprotoxic",S1381),99)=99,IF(IFERROR(SEARCH("reprotoxic",S1381),99)=99,IF(IFERROR(SEARCH("reprotoxic",K1381),99)=99,0,Scoring!$E$18),Scoring!$E$18),Scoring!$E$19),Scoring!$E$17),Scoring!$E$16),Scoring!$E$16),Scoring!$E$16),Scoring!$E$16),Scoring!$E$16),Scoring!$E$16),Scoring!$E$16),Scoring!$E$16),Scoring!$E$16),Scoring!$E$16)</f>
        <v>0</v>
      </c>
      <c r="AC1381" s="78">
        <f>IF(IFERROR(SEARCH("57f",L1381),99)=99,IF(IFERROR(SEARCH("57(f)",P1381),99)=99,0,Scoring!$E$20),Scoring!$E$20)</f>
        <v>0</v>
      </c>
      <c r="AD1381" s="78">
        <f>IF(IFERROR(SEARCH("CAT1",T1381),99)=99,IF(IFERROR(SEARCH("CAT2",T1381),99)=99,IF(IFERROR(SEARCH("CAT3",T1381),99)=99,IF(IFERROR(SEARCH("concluded to be endocrine",K1381),99)=99,IF(IFERROR(SEARCH("categorised as endocrine",K1381),99)=99,IF(IFERROR(SEARCH("endocrine disrupting",P1381),99)=99,IF(IFERROR(SEARCH("endocrine disrupting",K1381),99)=99,IF(IFERROR(SEARCH("suspected endocrine",S1381),99)=99,IF(IFERROR(SEARCH("potential endocrine",S1381),99)=99,0,Scoring!$E$25),Scoring!$E$25),Scoring!$E$24),Scoring!$E$24),Scoring!$E$24),Scoring!$E$24),Scoring!$E$23),Scoring!$E$22),Scoring!$E$21)</f>
        <v>0</v>
      </c>
      <c r="AE1381" s="78">
        <f>IF(IFERROR(SEARCH("suspected sensitiser",S1381),99)=99,IF(IFERROR(SEARCH("sensitiser",S1381),99)=99,IF(IFERROR(SEARCH("other hazard based concern",S1381),99)=99,0,Scoring!$E$28),Scoring!$E$26),Scoring!$E$27)</f>
        <v>0.4</v>
      </c>
      <c r="AF1381" s="78">
        <f>IF(IFERROR(M1381,1)=1,IF(IFERROR(N1381,1)=1,IF(IFERROR(O1381,1)=1,IF(IFERROR(Q1381,1)=1,IF(IFERROR(R1381,1)=1,IF(IFERROR(T1381,1)=1,IF(IFERROR(K1381,1)=1,IF(IFERROR(P1381,1)=1,IF(IFERROR(S1381,1)=1,Scoring!$E$29,0),0),0),0),0),0),0),0),0)</f>
        <v>0</v>
      </c>
      <c r="AG1381" s="78">
        <f t="shared" si="92"/>
        <v>0.4</v>
      </c>
      <c r="AI1381" s="93"/>
      <c r="AJ1381" s="94"/>
      <c r="AK1381" s="76"/>
      <c r="AL1381" s="75"/>
      <c r="AN1381" s="79"/>
      <c r="AO1381" s="79"/>
      <c r="AP1381" s="79"/>
      <c r="AQ1381" s="79"/>
      <c r="AR1381" s="79"/>
      <c r="AS1381" s="78"/>
      <c r="AU1381" s="79">
        <f>IF(IFERROR(F1381,99)=99,IF(IFERROR(G1381,99)=99,IF(IFERROR(H1381,99)=99,IF(IFERROR(I1381,99)=99,IF(IFERROR(E1381,99)=99,IF(IFERROR(J1381,99)=99,0,Scoring!$B$7),Scoring!$B$3),Scoring!$B$2),Scoring!$B$6),Scoring!$B$5),Scoring!$B$4)</f>
        <v>0.5</v>
      </c>
      <c r="AV1381" s="78">
        <f t="shared" si="93"/>
        <v>0.2</v>
      </c>
      <c r="AW1381" s="78"/>
      <c r="AX1381" s="66"/>
      <c r="AY1381" s="78"/>
      <c r="AZ1381" s="76"/>
      <c r="BA1381" s="76"/>
      <c r="BB1381" s="76"/>
    </row>
    <row r="1382" spans="1:54" x14ac:dyDescent="0.25">
      <c r="A1382" s="77" t="s">
        <v>4701</v>
      </c>
      <c r="B1382" s="76" t="str">
        <f t="shared" si="94"/>
        <v>203-956-9</v>
      </c>
      <c r="C1382" s="77" t="s">
        <v>4700</v>
      </c>
      <c r="D1382" s="77" t="s">
        <v>4699</v>
      </c>
      <c r="E1382" s="76" t="e">
        <f>IF(C1382="-",IF(A1382="-",VLOOKUP(D1382,'sin-list 180320_update'!$C$2:$C$835,1,FALSE),VLOOKUP(A1382,'sin-list 180320_update'!$A$2:$A$835,1,FALSE)),VLOOKUP(C1382,'sin-list 180320_update'!$B$2:$B$835,1,FALSE))</f>
        <v>#N/A</v>
      </c>
      <c r="F1382" s="76" t="e">
        <f>IF($C1382="-",IF($A1382="-",VLOOKUP($D1382,'REACH Bilaga XVII_update'!$A$5:$A$131,1,FALSE),VLOOKUP($A1382,'REACH Bilaga XVII_update'!$C$5:$C$131,1,FALSE)),VLOOKUP($C1382,'REACH Bilaga XVII_update'!$B$5:$B$131,1,FALSE))</f>
        <v>#N/A</v>
      </c>
      <c r="G1382" s="76" t="e">
        <f>IF($C1382="-",IF($A1382="-",VLOOKUP($D1382,' REACH Bilaga 59_update'!$A$5:$A$210,1,FALSE),VLOOKUP($A1382,' REACH Bilaga 59_update'!$D$5:$D$210,1,FALSE)),VLOOKUP($C1382,' REACH Bilaga 59_update'!$C$5:$C$210,1,FALSE))</f>
        <v>#N/A</v>
      </c>
      <c r="H1382" s="76" t="e">
        <f>IF($C1382="-",IF($A1382="-",VLOOKUP($D1382,'REACH Bilaga XIV_update'!$A$5:$A$110,1,FALSE),VLOOKUP($A1382,'REACH Bilaga XIV_update'!$D$5:$D$110,1,FALSE)),VLOOKUP($C1382,'REACH Bilaga XIV_update'!$C$5:$C$110,1,FALSE))</f>
        <v>#N/A</v>
      </c>
      <c r="I1382" s="76" t="str">
        <f>IF($C1382="-",IF($A1382="-",VLOOKUP($D1382,CoRAP_update!$A$5:$A$376,1,FALSE),VLOOKUP($A1382,CoRAP_update!$D$5:$D$376,1,FALSE)),VLOOKUP($C1382,CoRAP_update!$C$5:$C$376,1,FALSE))</f>
        <v>203-956-9</v>
      </c>
      <c r="J1382" s="76" t="e">
        <f>IF($C1382="-",IF($A1382="-",VLOOKUP($D1382,EDC_update!$C$2:$C$450,1,FALSE),VLOOKUP($A1382,EDC_update!$B$2:$B$450,1,FALSE)),VLOOKUP($C1382,EDC_update!$L$2:$L$450,1,FALSE))</f>
        <v>#N/A</v>
      </c>
      <c r="K1382" s="76" t="e">
        <f>IF($C1382="-",IF($A1382="-",IF(VLOOKUP($D1382,'sin-list 180320_update'!$C$2:$S$835,3,FALSE)="",NA(),VLOOKUP($D1382,'sin-list 180320_update'!$C$2:$S$835,3,FALSE)),IF(VLOOKUP($A1382,'sin-list 180320_update'!$A$2:$S$835,5,FALSE)="",NA(),VLOOKUP($A1382,'sin-list 180320_update'!$A$2:$S$835,5,FALSE))),IF(VLOOKUP($C1382,'sin-list 180320_update'!$B$2:$S$835,4,FALSE)="",NA(),VLOOKUP($C1382,'sin-list 180320_update'!$B$2:$S$835,4,FALSE)))</f>
        <v>#N/A</v>
      </c>
      <c r="L1382" s="76" t="e">
        <f>IF($C1382="-",IF($A1382="-",VLOOKUP($D1382,'sin-list 180320_update'!$C$2:$S$835,6,FALSE),VLOOKUP($A1382,'sin-list 180320_update'!$A$2:$S$835,8,FALSE)),VLOOKUP($C1382,'sin-list 180320_update'!$B$2:$S$835,7,FALSE))</f>
        <v>#N/A</v>
      </c>
      <c r="M1382" s="76" t="e">
        <f>IF($C1382="-",IF($A1382="-",IF(VLOOKUP($D1382,'sin-list 180320_update'!$C$2:$S$835,8,FALSE)="",NA(),VLOOKUP($D1382,'sin-list 180320_update'!$C$2:$S$835,8,FALSE)),IF(VLOOKUP($A1382,'sin-list 180320_update'!$A$2:$S$835,10,FALSE)="",NA(),VLOOKUP($A1382,'sin-list 180320_update'!$A$2:$S$835,10,FALSE))),IF(VLOOKUP($C1382,'sin-list 180320_update'!$B$2:$S$835,9,FALSE)="",NA(),VLOOKUP($C1382,'sin-list 180320_update'!$B$2:$S$835,9,FALSE)))</f>
        <v>#N/A</v>
      </c>
      <c r="N1382" s="76" t="e">
        <f>IF($C1382="-",IF($A1382="-",IF(VLOOKUP($D1382,'REACH Bilaga XVII_update'!$A$5:$E$131,4,FALSE)="",NA(),VLOOKUP($D1382,'REACH Bilaga XVII_update'!$A$5:$E$131,4,FALSE)),IF(VLOOKUP($A1382,'REACH Bilaga XVII_update'!$C$5:$D$131,2,FALSE)="",NA(),VLOOKUP($A1382,'REACH Bilaga XVII_update'!$C$5:$D$131,2,FALSE))),IF(VLOOKUP($C1382,'REACH Bilaga XVII_update'!$B$5:$D$131,3,FALSE)="",NA(),VLOOKUP($C1382,'REACH Bilaga XVII_update'!$B$5:$D$131,3,FALSE)))</f>
        <v>#N/A</v>
      </c>
      <c r="O1382" s="76" t="e">
        <f>IF($C1382="-",IF($A1382="-",IF(VLOOKUP($D1382,' REACH Bilaga 59_update'!$A$5:$E$210,5,FALSE)="",NA(),VLOOKUP($D1382,' REACH Bilaga 59_update'!$A$5:$E$210,5,FALSE)),IF(VLOOKUP($A1382,' REACH Bilaga 59_update'!$D$5:$E$210,2,FALSE)="",NA(),VLOOKUP($A1382,' REACH Bilaga 59_update'!$D$5:$E$210,2,FALSE))),IF(VLOOKUP($C1382,' REACH Bilaga 59_update'!$C$5:$E$210,3,FALSE)="",NA(),VLOOKUP($C1382,' REACH Bilaga 59_update'!$C$5:$E$210,3,FALSE)))</f>
        <v>#N/A</v>
      </c>
      <c r="P1382" s="76" t="e">
        <f>IF(C1382="-",IF(A1382="-",IFERROR(VLOOKUP($D1382,' REACH Bilaga 59_update'!$A$5:$F$210,MATCH(Sammanfattning!P$1,' REACH Bilaga 59_update'!$A$4:$F$4,0),FALSE),VLOOKUP($D1382,'REACH Bilaga XIV_update'!$A$4:$H$110,MATCH(Sammanfattning!P$1,'REACH Bilaga XIV_update'!$A$4:$H$4,0),FALSE)),IFERROR(VLOOKUP($A1382,' REACH Bilaga 59_update'!$D$5:$F$210,MATCH(Sammanfattning!P$1,' REACH Bilaga 59_update'!$D$4:$F$4,0),FALSE),VLOOKUP($A1382,'REACH Bilaga XIV_update'!$D$4:$H$110,MATCH(Sammanfattning!P$1,'REACH Bilaga XIV_update'!$D$4:$H$4,0),FALSE))),IFERROR(VLOOKUP($C1382,' REACH Bilaga 59_update'!$C$5:$F$210,MATCH(Sammanfattning!P$1,' REACH Bilaga 59_update'!$C$4:$F$4,0),FALSE),VLOOKUP($C1382,'REACH Bilaga XIV_update'!$C$4:$H$110,MATCH(Sammanfattning!P$1,'REACH Bilaga XIV_update'!$C$4:$H$4,0),FALSE)))</f>
        <v>#N/A</v>
      </c>
      <c r="Q1382" s="76" t="e">
        <f>IF($C1382="-",IF($A1382="-",IF(VLOOKUP($D1382,'REACH Bilaga XIV_update'!$A$5:$I$110,9,FALSE)="",NA(),VLOOKUP($D1382,'REACH Bilaga XIV_update'!$A$5:$I$110,9,FALSE)),IF(VLOOKUP($A1382,'REACH Bilaga XIV_update'!$D$5:$I$110,6,FALSE)="",NA(),VLOOKUP($A1382,'REACH Bilaga XIV_update'!$D$5:$I$110,6,FALSE))),IF(VLOOKUP($C1382,'REACH Bilaga XIV_update'!$C$5:$I$110,7,FALSE)="",NA(),VLOOKUP($C1382,'REACH Bilaga XIV_update'!$C$5:$I$110,7,FALSE)))</f>
        <v>#N/A</v>
      </c>
      <c r="R1382" s="76" t="e">
        <f>IF($C1382="-",IF($A1382="-",IF(VLOOKUP($D1382,CoRAP_update!$A$5:$O$376,15,FALSE)="",NA(),VLOOKUP($D1382,CoRAP_update!$A$5:$O$376,15,FALSE)),IF(VLOOKUP($A1382,CoRAP_update!$D$5:$O$376,12,FALSE)="",NA(),VLOOKUP($A1382,CoRAP_update!$D$5:$O$376,12,FALSE))),IF(VLOOKUP($C1382,CoRAP_update!$C$5:$O$376,13,FALSE)="",NA(),VLOOKUP($C1382,CoRAP_update!$C$5:$O$376,13,FALSE)))</f>
        <v>#N/A</v>
      </c>
      <c r="S1382" s="144" t="str">
        <f>IF($C1382="-",IF($A1382="-",VLOOKUP($D1382,CoRAP_update!$A$5:$J$376,MATCH(Sammanfattning!S$1,CoRAP_update!$A$4:$J$4,0),FALSE),VLOOKUP($A1382,CoRAP_update!$D$5:$J$376,MATCH(Sammanfattning!S$1,CoRAP_update!$D$4:$J$4,0),FALSE)),VLOOKUP($C1382,CoRAP_update!$C$5:$J$376,MATCH(Sammanfattning!S$1,CoRAP_update!$C$4:$J$4,0),FALSE))</f>
        <v>Other hazard based concern#High (aggregated) tonnage#Other exposure/risk based concern#Wide dispersive use</v>
      </c>
      <c r="T1382" s="76" t="e">
        <f>IF($A1382="-",VLOOKUP($D1382,EDC_update!$C$2:$F$450,4,FALSE),VLOOKUP($A1382,EDC_update!$B$2:$F$450,5,FALSE))</f>
        <v>#N/A</v>
      </c>
      <c r="V1382" s="78">
        <f>IF(IFERROR(SEARCH("PBT",P1382),99)=99,IF(IFERROR(SEARCH("suspected PBT",S1382),99)=99,IF(IFERROR(SEARCH("concluded to be PBT",K1382),99)=99,IF(IFERROR(SEARCH("PBT",S1382),99)=99,IF(IFERROR(SEARCH("PBT cand",L1382),99)=99,IF(IFERROR(SEARCH("PBT",L1382),99)=99,IF(IFERROR(SEARCH("persistent, bioackumulative and toxic properties",K1382),99)=99,0,Scoring!$E$3),Scoring!$E$3),Scoring!$E$7),Scoring!$E$3),Scoring!$E$5),Scoring!$E$6),Scoring!$E$3)</f>
        <v>0</v>
      </c>
      <c r="W1382" s="78">
        <f>IF(IFERROR(SEARCH("vPvB",P1382),99)=99,IF(IFERROR(SEARCH("suspected pbt/vPvB",S1382),99)=99,IF(IFERROR(SEARCH("vPvB",S1382),99)=99,IF(IFERROR(SEARCH("concluded to be a vPvB",S1382),99)=99,IF(IFERROR(SEARCH("identified as vPvB",K1382),99)=99,IF(IFERROR(SEARCH("concluded to be a vPvB",K1382),99)=99,IF(IFERROR(SEARCH("concluded to be both pbt and vPvB",S1382),99)=99,IF(IFERROR(SEARCH("concluded to be both pbt and vPvB",K1382),99)=99,0,Scoring!$E$5),Scoring!$E$5),Scoring!$E$5),Scoring!$E$5),Scoring!$E$5),Scoring!$E$4),Scoring!$E$6),Scoring!$E$4)</f>
        <v>0</v>
      </c>
      <c r="X1382" s="78">
        <f>IF(IFERROR(SEARCH("H410",N1382),99)=99,IF(IFERROR(SEARCH("H410",O1382),99)=99,IF(IFERROR(SEARCH("H410",Q1382),99)=99,IF(IFERROR(SEARCH("H410",M1382),99)=99,IF(IFERROR(SEARCH("H410",R1382),99)=99,IF(IFERROR(SEARCH("H411",N1382),99)=99,IF(IFERROR(SEARCH("H411",O1382),99)=99,IF(IFERROR(SEARCH("H411",Q1382),99)=99,IF(IFERROR(SEARCH("H411",M1382),99)=99,IF(IFERROR(SEARCH("H411",R1382),99)=99,IF(IFERROR(SEARCH("H413",N1382),99)=99,IF(IFERROR(SEARCH("H413",O1382),99)=99,IF(IFERROR(SEARCH("H413",Q1382),99)=99,IF(IFERROR(SEARCH("H413",M1382),99)=99,IF(IFERROR(SEARCH("H413",R1382),99)=99,IF(IFERROR(SEARCH("H412",N1382),99)=99,IF(IFERROR(SEARCH("H412",O1382),99)=99,IF(IFERROR(SEARCH("H412",Q1382),99)=99,IF(IFERROR(SEARCH("H412",M1382),99)=99,IF(IFERROR(SEARCH("H412",R1382),99)=99,0,Scoring!$E$2),Scoring!$E$2),Scoring!$E$2),Scoring!$E$2),Scoring!$E$2),Scoring!$E$2),Scoring!$E$2),Scoring!$E$2),Scoring!$E$2),Scoring!$E$2),Scoring!$E$2),Scoring!$E$2),Scoring!$E$2),Scoring!$E$2),Scoring!$E$2),Scoring!$E$2),Scoring!$E$2),Scoring!$E$2),Scoring!$E$2),Scoring!$E$2)</f>
        <v>0</v>
      </c>
      <c r="Y1382" s="78">
        <f>IF(IFERROR(SEARCH("CMR",K1382),99)=99,IF(IFERROR(SEARCH("Suspected CMR",S1382),99)=99,IF(IFERROR(SEARCH("CMR",S1382),99)=99,0,Scoring!$E$8),Scoring!$E$9),Scoring!$E$8)</f>
        <v>0</v>
      </c>
      <c r="Z1382" s="78">
        <f>IF(IFERROR(SEARCH("H350",N1382),99)=99,IF(IFERROR(SEARCH("H350",O1382),99)=99,IF(IFERROR(SEARCH("H350",Q1382),99)=99,IF(IFERROR(SEARCH("H350",M1382),99)=99,IF(IFERROR(SEARCH("H350",R1382),99)=99,IF(IFERROR(SEARCH("H351",N1382),99)=99,IF(IFERROR(SEARCH("H351",O1382),99)=99,IF(IFERROR(SEARCH("H351",Q1382),99)=99,IF(IFERROR(SEARCH("H351",M1382),99)=99,IF(IFERROR(SEARCH("H351",R1382),99)=99,IF(IFERROR(SEARCH("carcinogenic",P1382),99)=99,IF(IFERROR(SEARCH("suspected carcinogenic",S1382),99)=99,0,Scoring!$E$12),Scoring!$E$11),Scoring!$E$10),Scoring!$E$10),Scoring!$E$10),Scoring!$E$10),Scoring!$E$10),Scoring!$E$10),Scoring!$E$10),Scoring!$E$10),Scoring!$E$10),Scoring!$E$10)</f>
        <v>0</v>
      </c>
      <c r="AA1382" s="78">
        <f>IF(IFERROR(SEARCH("H340",N1382),99)=99,IF(IFERROR(SEARCH("H340",O1382),99)=99,IF(IFERROR(SEARCH("H340",Q1382),99)=99,IF(IFERROR(SEARCH("H340",M1382),99)=99,IF(IFERROR(SEARCH("H340",R1382),99)=99,IF(IFERROR(SEARCH("H341",N1382),99)=99,IF(IFERROR(SEARCH("H341",O1382),99)=99,IF(IFERROR(SEARCH("H341",Q1382),99)=99,IF(IFERROR(SEARCH("H341",M1382),99)=99,IF(IFERROR(SEARCH("H341",R1382),99)=99,IF(IFERROR(SEARCH("mutagenic",P1382),99)=99,IF(IFERROR(SEARCH("suspected mutagenic",S1382),99)=99,0,Scoring!$E$15),Scoring!$E$14),Scoring!$E$13),Scoring!$E$13),Scoring!$E$13),Scoring!$E$13),Scoring!$E$13),Scoring!$E$13),Scoring!$E$13),Scoring!$E$13),Scoring!$E$13),Scoring!$E$13)</f>
        <v>0</v>
      </c>
      <c r="AB1382" s="78">
        <f>IF(IFERROR(SEARCH("H360",N1382),99)=99,IF(IFERROR(SEARCH("H360",O1382),99)=99,IF(IFERROR(SEARCH("H360",Q1382),99)=99,IF(IFERROR(SEARCH("H360",M1382),99)=99,IF(IFERROR(SEARCH("H360",R1382),99)=99,IF(IFERROR(SEARCH("H361",N1382),99)=99,IF(IFERROR(SEARCH("H361",O1382),99)=99,IF(IFERROR(SEARCH("H361",Q1382),99)=99,IF(IFERROR(SEARCH("H361",M1382),99)=99,IF(IFERROR(SEARCH("H361",R1382),99)=99,IF(IFERROR(SEARCH("reproduction",P1382),99)=99,IF(IFERROR(SEARCH("suspected reprotoxic",S1382),99)=99,IF(IFERROR(SEARCH("reprotoxic",S1382),99)=99,IF(IFERROR(SEARCH("reprotoxic",K1382),99)=99,0,Scoring!$E$18),Scoring!$E$18),Scoring!$E$19),Scoring!$E$17),Scoring!$E$16),Scoring!$E$16),Scoring!$E$16),Scoring!$E$16),Scoring!$E$16),Scoring!$E$16),Scoring!$E$16),Scoring!$E$16),Scoring!$E$16),Scoring!$E$16)</f>
        <v>0</v>
      </c>
      <c r="AC1382" s="78">
        <f>IF(IFERROR(SEARCH("57f",L1382),99)=99,IF(IFERROR(SEARCH("57(f)",P1382),99)=99,0,Scoring!$E$20),Scoring!$E$20)</f>
        <v>0</v>
      </c>
      <c r="AD1382" s="78">
        <f>IF(IFERROR(SEARCH("CAT1",T1382),99)=99,IF(IFERROR(SEARCH("CAT2",T1382),99)=99,IF(IFERROR(SEARCH("CAT3",T1382),99)=99,IF(IFERROR(SEARCH("concluded to be endocrine",K1382),99)=99,IF(IFERROR(SEARCH("categorised as endocrine",K1382),99)=99,IF(IFERROR(SEARCH("endocrine disrupting",P1382),99)=99,IF(IFERROR(SEARCH("endocrine disrupting",K1382),99)=99,IF(IFERROR(SEARCH("suspected endocrine",S1382),99)=99,IF(IFERROR(SEARCH("potential endocrine",S1382),99)=99,0,Scoring!$E$25),Scoring!$E$25),Scoring!$E$24),Scoring!$E$24),Scoring!$E$24),Scoring!$E$24),Scoring!$E$23),Scoring!$E$22),Scoring!$E$21)</f>
        <v>0</v>
      </c>
      <c r="AE1382" s="78">
        <f>IF(IFERROR(SEARCH("suspected sensitiser",S1382),99)=99,IF(IFERROR(SEARCH("sensitiser",S1382),99)=99,IF(IFERROR(SEARCH("other hazard based concern",S1382),99)=99,0,Scoring!$E$28),Scoring!$E$26),Scoring!$E$27)</f>
        <v>0.4</v>
      </c>
      <c r="AF1382" s="78">
        <f>IF(IFERROR(M1382,1)=1,IF(IFERROR(N1382,1)=1,IF(IFERROR(O1382,1)=1,IF(IFERROR(Q1382,1)=1,IF(IFERROR(R1382,1)=1,IF(IFERROR(T1382,1)=1,IF(IFERROR(K1382,1)=1,IF(IFERROR(P1382,1)=1,IF(IFERROR(S1382,1)=1,Scoring!$E$29,0),0),0),0),0),0),0),0),0)</f>
        <v>0</v>
      </c>
      <c r="AG1382" s="78">
        <f t="shared" si="92"/>
        <v>0.4</v>
      </c>
      <c r="AI1382" s="93"/>
      <c r="AJ1382" s="94"/>
      <c r="AK1382" s="76"/>
      <c r="AL1382" s="75"/>
      <c r="AN1382" s="79"/>
      <c r="AO1382" s="79"/>
      <c r="AP1382" s="79"/>
      <c r="AQ1382" s="79"/>
      <c r="AR1382" s="79"/>
      <c r="AS1382" s="78"/>
      <c r="AU1382" s="79">
        <f>IF(IFERROR(F1382,99)=99,IF(IFERROR(G1382,99)=99,IF(IFERROR(H1382,99)=99,IF(IFERROR(I1382,99)=99,IF(IFERROR(E1382,99)=99,IF(IFERROR(J1382,99)=99,0,Scoring!$B$7),Scoring!$B$3),Scoring!$B$2),Scoring!$B$6),Scoring!$B$5),Scoring!$B$4)</f>
        <v>0.5</v>
      </c>
      <c r="AV1382" s="78">
        <f t="shared" si="93"/>
        <v>0.2</v>
      </c>
      <c r="AW1382" s="78"/>
      <c r="AX1382" s="66"/>
      <c r="AY1382" s="78"/>
      <c r="AZ1382" s="76"/>
      <c r="BA1382" s="76"/>
      <c r="BB1382" s="76"/>
    </row>
    <row r="1383" spans="1:54" x14ac:dyDescent="0.25">
      <c r="A1383" s="77" t="s">
        <v>4837</v>
      </c>
      <c r="B1383" s="76" t="str">
        <f t="shared" si="94"/>
        <v>205-483-3</v>
      </c>
      <c r="C1383" s="77" t="s">
        <v>4836</v>
      </c>
      <c r="D1383" s="77" t="s">
        <v>4835</v>
      </c>
      <c r="E1383" s="76" t="e">
        <f>IF(C1383="-",IF(A1383="-",VLOOKUP(D1383,'sin-list 180320_update'!$C$2:$C$835,1,FALSE),VLOOKUP(A1383,'sin-list 180320_update'!$A$2:$A$835,1,FALSE)),VLOOKUP(C1383,'sin-list 180320_update'!$B$2:$B$835,1,FALSE))</f>
        <v>#N/A</v>
      </c>
      <c r="F1383" s="76" t="e">
        <f>IF($C1383="-",IF($A1383="-",VLOOKUP($D1383,'REACH Bilaga XVII_update'!$A$5:$A$131,1,FALSE),VLOOKUP($A1383,'REACH Bilaga XVII_update'!$C$5:$C$131,1,FALSE)),VLOOKUP($C1383,'REACH Bilaga XVII_update'!$B$5:$B$131,1,FALSE))</f>
        <v>#N/A</v>
      </c>
      <c r="G1383" s="76" t="e">
        <f>IF($C1383="-",IF($A1383="-",VLOOKUP($D1383,' REACH Bilaga 59_update'!$A$5:$A$210,1,FALSE),VLOOKUP($A1383,' REACH Bilaga 59_update'!$D$5:$D$210,1,FALSE)),VLOOKUP($C1383,' REACH Bilaga 59_update'!$C$5:$C$210,1,FALSE))</f>
        <v>#N/A</v>
      </c>
      <c r="H1383" s="76" t="e">
        <f>IF($C1383="-",IF($A1383="-",VLOOKUP($D1383,'REACH Bilaga XIV_update'!$A$5:$A$110,1,FALSE),VLOOKUP($A1383,'REACH Bilaga XIV_update'!$D$5:$D$110,1,FALSE)),VLOOKUP($C1383,'REACH Bilaga XIV_update'!$C$5:$C$110,1,FALSE))</f>
        <v>#N/A</v>
      </c>
      <c r="I1383" s="76" t="str">
        <f>IF($C1383="-",IF($A1383="-",VLOOKUP($D1383,CoRAP_update!$A$5:$A$376,1,FALSE),VLOOKUP($A1383,CoRAP_update!$D$5:$D$376,1,FALSE)),VLOOKUP($C1383,CoRAP_update!$C$5:$C$376,1,FALSE))</f>
        <v>205-483-3</v>
      </c>
      <c r="J1383" s="76" t="e">
        <f>IF($C1383="-",IF($A1383="-",VLOOKUP($D1383,EDC_update!$C$2:$C$450,1,FALSE),VLOOKUP($A1383,EDC_update!$B$2:$B$450,1,FALSE)),VLOOKUP($C1383,EDC_update!$L$2:$L$450,1,FALSE))</f>
        <v>#N/A</v>
      </c>
      <c r="K1383" s="76" t="e">
        <f>IF($C1383="-",IF($A1383="-",IF(VLOOKUP($D1383,'sin-list 180320_update'!$C$2:$S$835,3,FALSE)="",NA(),VLOOKUP($D1383,'sin-list 180320_update'!$C$2:$S$835,3,FALSE)),IF(VLOOKUP($A1383,'sin-list 180320_update'!$A$2:$S$835,5,FALSE)="",NA(),VLOOKUP($A1383,'sin-list 180320_update'!$A$2:$S$835,5,FALSE))),IF(VLOOKUP($C1383,'sin-list 180320_update'!$B$2:$S$835,4,FALSE)="",NA(),VLOOKUP($C1383,'sin-list 180320_update'!$B$2:$S$835,4,FALSE)))</f>
        <v>#N/A</v>
      </c>
      <c r="L1383" s="76" t="e">
        <f>IF($C1383="-",IF($A1383="-",VLOOKUP($D1383,'sin-list 180320_update'!$C$2:$S$835,6,FALSE),VLOOKUP($A1383,'sin-list 180320_update'!$A$2:$S$835,8,FALSE)),VLOOKUP($C1383,'sin-list 180320_update'!$B$2:$S$835,7,FALSE))</f>
        <v>#N/A</v>
      </c>
      <c r="M1383" s="76" t="e">
        <f>IF($C1383="-",IF($A1383="-",IF(VLOOKUP($D1383,'sin-list 180320_update'!$C$2:$S$835,8,FALSE)="",NA(),VLOOKUP($D1383,'sin-list 180320_update'!$C$2:$S$835,8,FALSE)),IF(VLOOKUP($A1383,'sin-list 180320_update'!$A$2:$S$835,10,FALSE)="",NA(),VLOOKUP($A1383,'sin-list 180320_update'!$A$2:$S$835,10,FALSE))),IF(VLOOKUP($C1383,'sin-list 180320_update'!$B$2:$S$835,9,FALSE)="",NA(),VLOOKUP($C1383,'sin-list 180320_update'!$B$2:$S$835,9,FALSE)))</f>
        <v>#N/A</v>
      </c>
      <c r="N1383" s="76" t="e">
        <f>IF($C1383="-",IF($A1383="-",IF(VLOOKUP($D1383,'REACH Bilaga XVII_update'!$A$5:$E$131,4,FALSE)="",NA(),VLOOKUP($D1383,'REACH Bilaga XVII_update'!$A$5:$E$131,4,FALSE)),IF(VLOOKUP($A1383,'REACH Bilaga XVII_update'!$C$5:$D$131,2,FALSE)="",NA(),VLOOKUP($A1383,'REACH Bilaga XVII_update'!$C$5:$D$131,2,FALSE))),IF(VLOOKUP($C1383,'REACH Bilaga XVII_update'!$B$5:$D$131,3,FALSE)="",NA(),VLOOKUP($C1383,'REACH Bilaga XVII_update'!$B$5:$D$131,3,FALSE)))</f>
        <v>#N/A</v>
      </c>
      <c r="O1383" s="76" t="e">
        <f>IF($C1383="-",IF($A1383="-",IF(VLOOKUP($D1383,' REACH Bilaga 59_update'!$A$5:$E$210,5,FALSE)="",NA(),VLOOKUP($D1383,' REACH Bilaga 59_update'!$A$5:$E$210,5,FALSE)),IF(VLOOKUP($A1383,' REACH Bilaga 59_update'!$D$5:$E$210,2,FALSE)="",NA(),VLOOKUP($A1383,' REACH Bilaga 59_update'!$D$5:$E$210,2,FALSE))),IF(VLOOKUP($C1383,' REACH Bilaga 59_update'!$C$5:$E$210,3,FALSE)="",NA(),VLOOKUP($C1383,' REACH Bilaga 59_update'!$C$5:$E$210,3,FALSE)))</f>
        <v>#N/A</v>
      </c>
      <c r="P1383" s="76" t="e">
        <f>IF(C1383="-",IF(A1383="-",IFERROR(VLOOKUP($D1383,' REACH Bilaga 59_update'!$A$5:$F$210,MATCH(Sammanfattning!P$1,' REACH Bilaga 59_update'!$A$4:$F$4,0),FALSE),VLOOKUP($D1383,'REACH Bilaga XIV_update'!$A$4:$H$110,MATCH(Sammanfattning!P$1,'REACH Bilaga XIV_update'!$A$4:$H$4,0),FALSE)),IFERROR(VLOOKUP($A1383,' REACH Bilaga 59_update'!$D$5:$F$210,MATCH(Sammanfattning!P$1,' REACH Bilaga 59_update'!$D$4:$F$4,0),FALSE),VLOOKUP($A1383,'REACH Bilaga XIV_update'!$D$4:$H$110,MATCH(Sammanfattning!P$1,'REACH Bilaga XIV_update'!$D$4:$H$4,0),FALSE))),IFERROR(VLOOKUP($C1383,' REACH Bilaga 59_update'!$C$5:$F$210,MATCH(Sammanfattning!P$1,' REACH Bilaga 59_update'!$C$4:$F$4,0),FALSE),VLOOKUP($C1383,'REACH Bilaga XIV_update'!$C$4:$H$110,MATCH(Sammanfattning!P$1,'REACH Bilaga XIV_update'!$C$4:$H$4,0),FALSE)))</f>
        <v>#N/A</v>
      </c>
      <c r="Q1383" s="76" t="e">
        <f>IF($C1383="-",IF($A1383="-",IF(VLOOKUP($D1383,'REACH Bilaga XIV_update'!$A$5:$I$110,9,FALSE)="",NA(),VLOOKUP($D1383,'REACH Bilaga XIV_update'!$A$5:$I$110,9,FALSE)),IF(VLOOKUP($A1383,'REACH Bilaga XIV_update'!$D$5:$I$110,6,FALSE)="",NA(),VLOOKUP($A1383,'REACH Bilaga XIV_update'!$D$5:$I$110,6,FALSE))),IF(VLOOKUP($C1383,'REACH Bilaga XIV_update'!$C$5:$I$110,7,FALSE)="",NA(),VLOOKUP($C1383,'REACH Bilaga XIV_update'!$C$5:$I$110,7,FALSE)))</f>
        <v>#N/A</v>
      </c>
      <c r="R1383" s="76" t="str">
        <f>IF($C1383="-",IF($A1383="-",IF(VLOOKUP($D1383,CoRAP_update!$A$5:$O$376,15,FALSE)="",NA(),VLOOKUP($D1383,CoRAP_update!$A$5:$O$376,15,FALSE)),IF(VLOOKUP($A1383,CoRAP_update!$D$5:$O$376,12,FALSE)="",NA(),VLOOKUP($A1383,CoRAP_update!$D$5:$O$376,12,FALSE))),IF(VLOOKUP($C1383,CoRAP_update!$C$5:$O$376,13,FALSE)="",NA(),VLOOKUP($C1383,CoRAP_update!$C$5:$O$376,13,FALSE)))</f>
        <v>H332
H312
H302
H314</v>
      </c>
      <c r="S1383" s="144" t="str">
        <f>IF($C1383="-",IF($A1383="-",VLOOKUP($D1383,CoRAP_update!$A$5:$J$376,MATCH(Sammanfattning!S$1,CoRAP_update!$A$4:$J$4,0),FALSE),VLOOKUP($A1383,CoRAP_update!$D$5:$J$376,MATCH(Sammanfattning!S$1,CoRAP_update!$D$4:$J$4,0),FALSE)),VLOOKUP($C1383,CoRAP_update!$C$5:$J$376,MATCH(Sammanfattning!S$1,CoRAP_update!$C$4:$J$4,0),FALSE))</f>
        <v>Suspected Sensitiser#High (aggregated) tonnage#Wide dispersive use</v>
      </c>
      <c r="T1383" s="76" t="e">
        <f>IF($A1383="-",VLOOKUP($D1383,EDC_update!$C$2:$F$450,4,FALSE),VLOOKUP($A1383,EDC_update!$B$2:$F$450,5,FALSE))</f>
        <v>#N/A</v>
      </c>
      <c r="V1383" s="78">
        <f>IF(IFERROR(SEARCH("PBT",P1383),99)=99,IF(IFERROR(SEARCH("suspected PBT",S1383),99)=99,IF(IFERROR(SEARCH("concluded to be PBT",K1383),99)=99,IF(IFERROR(SEARCH("PBT",S1383),99)=99,IF(IFERROR(SEARCH("PBT cand",L1383),99)=99,IF(IFERROR(SEARCH("PBT",L1383),99)=99,IF(IFERROR(SEARCH("persistent, bioackumulative and toxic properties",K1383),99)=99,0,Scoring!$E$3),Scoring!$E$3),Scoring!$E$7),Scoring!$E$3),Scoring!$E$5),Scoring!$E$6),Scoring!$E$3)</f>
        <v>0</v>
      </c>
      <c r="W1383" s="78">
        <f>IF(IFERROR(SEARCH("vPvB",P1383),99)=99,IF(IFERROR(SEARCH("suspected pbt/vPvB",S1383),99)=99,IF(IFERROR(SEARCH("vPvB",S1383),99)=99,IF(IFERROR(SEARCH("concluded to be a vPvB",S1383),99)=99,IF(IFERROR(SEARCH("identified as vPvB",K1383),99)=99,IF(IFERROR(SEARCH("concluded to be a vPvB",K1383),99)=99,IF(IFERROR(SEARCH("concluded to be both pbt and vPvB",S1383),99)=99,IF(IFERROR(SEARCH("concluded to be both pbt and vPvB",K1383),99)=99,0,Scoring!$E$5),Scoring!$E$5),Scoring!$E$5),Scoring!$E$5),Scoring!$E$5),Scoring!$E$4),Scoring!$E$6),Scoring!$E$4)</f>
        <v>0</v>
      </c>
      <c r="X1383" s="78">
        <f>IF(IFERROR(SEARCH("H410",N1383),99)=99,IF(IFERROR(SEARCH("H410",O1383),99)=99,IF(IFERROR(SEARCH("H410",Q1383),99)=99,IF(IFERROR(SEARCH("H410",M1383),99)=99,IF(IFERROR(SEARCH("H410",R1383),99)=99,IF(IFERROR(SEARCH("H411",N1383),99)=99,IF(IFERROR(SEARCH("H411",O1383),99)=99,IF(IFERROR(SEARCH("H411",Q1383),99)=99,IF(IFERROR(SEARCH("H411",M1383),99)=99,IF(IFERROR(SEARCH("H411",R1383),99)=99,IF(IFERROR(SEARCH("H413",N1383),99)=99,IF(IFERROR(SEARCH("H413",O1383),99)=99,IF(IFERROR(SEARCH("H413",Q1383),99)=99,IF(IFERROR(SEARCH("H413",M1383),99)=99,IF(IFERROR(SEARCH("H413",R1383),99)=99,IF(IFERROR(SEARCH("H412",N1383),99)=99,IF(IFERROR(SEARCH("H412",O1383),99)=99,IF(IFERROR(SEARCH("H412",Q1383),99)=99,IF(IFERROR(SEARCH("H412",M1383),99)=99,IF(IFERROR(SEARCH("H412",R1383),99)=99,0,Scoring!$E$2),Scoring!$E$2),Scoring!$E$2),Scoring!$E$2),Scoring!$E$2),Scoring!$E$2),Scoring!$E$2),Scoring!$E$2),Scoring!$E$2),Scoring!$E$2),Scoring!$E$2),Scoring!$E$2),Scoring!$E$2),Scoring!$E$2),Scoring!$E$2),Scoring!$E$2),Scoring!$E$2),Scoring!$E$2),Scoring!$E$2),Scoring!$E$2)</f>
        <v>0</v>
      </c>
      <c r="Y1383" s="78">
        <f>IF(IFERROR(SEARCH("CMR",K1383),99)=99,IF(IFERROR(SEARCH("Suspected CMR",S1383),99)=99,IF(IFERROR(SEARCH("CMR",S1383),99)=99,0,Scoring!$E$8),Scoring!$E$9),Scoring!$E$8)</f>
        <v>0</v>
      </c>
      <c r="Z1383" s="78">
        <f>IF(IFERROR(SEARCH("H350",N1383),99)=99,IF(IFERROR(SEARCH("H350",O1383),99)=99,IF(IFERROR(SEARCH("H350",Q1383),99)=99,IF(IFERROR(SEARCH("H350",M1383),99)=99,IF(IFERROR(SEARCH("H350",R1383),99)=99,IF(IFERROR(SEARCH("H351",N1383),99)=99,IF(IFERROR(SEARCH("H351",O1383),99)=99,IF(IFERROR(SEARCH("H351",Q1383),99)=99,IF(IFERROR(SEARCH("H351",M1383),99)=99,IF(IFERROR(SEARCH("H351",R1383),99)=99,IF(IFERROR(SEARCH("carcinogenic",P1383),99)=99,IF(IFERROR(SEARCH("suspected carcinogenic",S1383),99)=99,0,Scoring!$E$12),Scoring!$E$11),Scoring!$E$10),Scoring!$E$10),Scoring!$E$10),Scoring!$E$10),Scoring!$E$10),Scoring!$E$10),Scoring!$E$10),Scoring!$E$10),Scoring!$E$10),Scoring!$E$10)</f>
        <v>0</v>
      </c>
      <c r="AA1383" s="78">
        <f>IF(IFERROR(SEARCH("H340",N1383),99)=99,IF(IFERROR(SEARCH("H340",O1383),99)=99,IF(IFERROR(SEARCH("H340",Q1383),99)=99,IF(IFERROR(SEARCH("H340",M1383),99)=99,IF(IFERROR(SEARCH("H340",R1383),99)=99,IF(IFERROR(SEARCH("H341",N1383),99)=99,IF(IFERROR(SEARCH("H341",O1383),99)=99,IF(IFERROR(SEARCH("H341",Q1383),99)=99,IF(IFERROR(SEARCH("H341",M1383),99)=99,IF(IFERROR(SEARCH("H341",R1383),99)=99,IF(IFERROR(SEARCH("mutagenic",P1383),99)=99,IF(IFERROR(SEARCH("suspected mutagenic",S1383),99)=99,0,Scoring!$E$15),Scoring!$E$14),Scoring!$E$13),Scoring!$E$13),Scoring!$E$13),Scoring!$E$13),Scoring!$E$13),Scoring!$E$13),Scoring!$E$13),Scoring!$E$13),Scoring!$E$13),Scoring!$E$13)</f>
        <v>0</v>
      </c>
      <c r="AB1383" s="78">
        <f>IF(IFERROR(SEARCH("H360",N1383),99)=99,IF(IFERROR(SEARCH("H360",O1383),99)=99,IF(IFERROR(SEARCH("H360",Q1383),99)=99,IF(IFERROR(SEARCH("H360",M1383),99)=99,IF(IFERROR(SEARCH("H360",R1383),99)=99,IF(IFERROR(SEARCH("H361",N1383),99)=99,IF(IFERROR(SEARCH("H361",O1383),99)=99,IF(IFERROR(SEARCH("H361",Q1383),99)=99,IF(IFERROR(SEARCH("H361",M1383),99)=99,IF(IFERROR(SEARCH("H361",R1383),99)=99,IF(IFERROR(SEARCH("reproduction",P1383),99)=99,IF(IFERROR(SEARCH("suspected reprotoxic",S1383),99)=99,IF(IFERROR(SEARCH("reprotoxic",S1383),99)=99,IF(IFERROR(SEARCH("reprotoxic",K1383),99)=99,0,Scoring!$E$18),Scoring!$E$18),Scoring!$E$19),Scoring!$E$17),Scoring!$E$16),Scoring!$E$16),Scoring!$E$16),Scoring!$E$16),Scoring!$E$16),Scoring!$E$16),Scoring!$E$16),Scoring!$E$16),Scoring!$E$16),Scoring!$E$16)</f>
        <v>0</v>
      </c>
      <c r="AC1383" s="78">
        <f>IF(IFERROR(SEARCH("57f",L1383),99)=99,IF(IFERROR(SEARCH("57(f)",P1383),99)=99,0,Scoring!$E$20),Scoring!$E$20)</f>
        <v>0</v>
      </c>
      <c r="AD1383" s="78">
        <f>IF(IFERROR(SEARCH("CAT1",T1383),99)=99,IF(IFERROR(SEARCH("CAT2",T1383),99)=99,IF(IFERROR(SEARCH("CAT3",T1383),99)=99,IF(IFERROR(SEARCH("concluded to be endocrine",K1383),99)=99,IF(IFERROR(SEARCH("categorised as endocrine",K1383),99)=99,IF(IFERROR(SEARCH("endocrine disrupting",P1383),99)=99,IF(IFERROR(SEARCH("endocrine disrupting",K1383),99)=99,IF(IFERROR(SEARCH("suspected endocrine",S1383),99)=99,IF(IFERROR(SEARCH("potential endocrine",S1383),99)=99,0,Scoring!$E$25),Scoring!$E$25),Scoring!$E$24),Scoring!$E$24),Scoring!$E$24),Scoring!$E$24),Scoring!$E$23),Scoring!$E$22),Scoring!$E$21)</f>
        <v>0</v>
      </c>
      <c r="AE1383" s="78">
        <f>IF(IFERROR(SEARCH("suspected sensitiser",S1383),99)=99,IF(IFERROR(SEARCH("sensitiser",S1383),99)=99,IF(IFERROR(SEARCH("other hazard based concern",S1383),99)=99,0,Scoring!$E$28),Scoring!$E$26),Scoring!$E$27)</f>
        <v>0.4</v>
      </c>
      <c r="AF1383" s="78">
        <f>IF(IFERROR(M1383,1)=1,IF(IFERROR(N1383,1)=1,IF(IFERROR(O1383,1)=1,IF(IFERROR(Q1383,1)=1,IF(IFERROR(R1383,1)=1,IF(IFERROR(T1383,1)=1,IF(IFERROR(K1383,1)=1,IF(IFERROR(P1383,1)=1,IF(IFERROR(S1383,1)=1,Scoring!$E$29,0),0),0),0),0),0),0),0),0)</f>
        <v>0</v>
      </c>
      <c r="AG1383" s="78">
        <f t="shared" si="92"/>
        <v>0.4</v>
      </c>
      <c r="AI1383" s="93"/>
      <c r="AJ1383" s="94"/>
      <c r="AK1383" s="76"/>
      <c r="AL1383" s="75"/>
      <c r="AN1383" s="79"/>
      <c r="AO1383" s="79"/>
      <c r="AP1383" s="79"/>
      <c r="AQ1383" s="79"/>
      <c r="AR1383" s="79"/>
      <c r="AS1383" s="78"/>
      <c r="AU1383" s="79">
        <f>IF(IFERROR(F1383,99)=99,IF(IFERROR(G1383,99)=99,IF(IFERROR(H1383,99)=99,IF(IFERROR(I1383,99)=99,IF(IFERROR(E1383,99)=99,IF(IFERROR(J1383,99)=99,0,Scoring!$B$7),Scoring!$B$3),Scoring!$B$2),Scoring!$B$6),Scoring!$B$5),Scoring!$B$4)</f>
        <v>0.5</v>
      </c>
      <c r="AV1383" s="78">
        <f t="shared" si="93"/>
        <v>0.2</v>
      </c>
      <c r="AW1383" s="78"/>
      <c r="AX1383" s="66"/>
      <c r="AY1383" s="78"/>
      <c r="AZ1383" s="76"/>
      <c r="BA1383" s="76"/>
      <c r="BB1383" s="76"/>
    </row>
    <row r="1384" spans="1:54" x14ac:dyDescent="0.25">
      <c r="A1384" s="77" t="s">
        <v>5059</v>
      </c>
      <c r="B1384" s="76" t="str">
        <f t="shared" si="94"/>
        <v>219-785-8</v>
      </c>
      <c r="C1384" s="77" t="s">
        <v>5058</v>
      </c>
      <c r="D1384" s="77" t="s">
        <v>5057</v>
      </c>
      <c r="E1384" s="76" t="e">
        <f>IF(C1384="-",IF(A1384="-",VLOOKUP(D1384,'sin-list 180320_update'!$C$2:$C$835,1,FALSE),VLOOKUP(A1384,'sin-list 180320_update'!$A$2:$A$835,1,FALSE)),VLOOKUP(C1384,'sin-list 180320_update'!$B$2:$B$835,1,FALSE))</f>
        <v>#N/A</v>
      </c>
      <c r="F1384" s="76" t="e">
        <f>IF($C1384="-",IF($A1384="-",VLOOKUP($D1384,'REACH Bilaga XVII_update'!$A$5:$A$131,1,FALSE),VLOOKUP($A1384,'REACH Bilaga XVII_update'!$C$5:$C$131,1,FALSE)),VLOOKUP($C1384,'REACH Bilaga XVII_update'!$B$5:$B$131,1,FALSE))</f>
        <v>#N/A</v>
      </c>
      <c r="G1384" s="76" t="e">
        <f>IF($C1384="-",IF($A1384="-",VLOOKUP($D1384,' REACH Bilaga 59_update'!$A$5:$A$210,1,FALSE),VLOOKUP($A1384,' REACH Bilaga 59_update'!$D$5:$D$210,1,FALSE)),VLOOKUP($C1384,' REACH Bilaga 59_update'!$C$5:$C$210,1,FALSE))</f>
        <v>#N/A</v>
      </c>
      <c r="H1384" s="76" t="e">
        <f>IF($C1384="-",IF($A1384="-",VLOOKUP($D1384,'REACH Bilaga XIV_update'!$A$5:$A$110,1,FALSE),VLOOKUP($A1384,'REACH Bilaga XIV_update'!$D$5:$D$110,1,FALSE)),VLOOKUP($C1384,'REACH Bilaga XIV_update'!$C$5:$C$110,1,FALSE))</f>
        <v>#N/A</v>
      </c>
      <c r="I1384" s="76" t="str">
        <f>IF($C1384="-",IF($A1384="-",VLOOKUP($D1384,CoRAP_update!$A$5:$A$376,1,FALSE),VLOOKUP($A1384,CoRAP_update!$D$5:$D$376,1,FALSE)),VLOOKUP($C1384,CoRAP_update!$C$5:$C$376,1,FALSE))</f>
        <v>219-785-8</v>
      </c>
      <c r="J1384" s="76" t="e">
        <f>IF($C1384="-",IF($A1384="-",VLOOKUP($D1384,EDC_update!$C$2:$C$450,1,FALSE),VLOOKUP($A1384,EDC_update!$B$2:$B$450,1,FALSE)),VLOOKUP($C1384,EDC_update!$L$2:$L$450,1,FALSE))</f>
        <v>#N/A</v>
      </c>
      <c r="K1384" s="76" t="e">
        <f>IF($C1384="-",IF($A1384="-",IF(VLOOKUP($D1384,'sin-list 180320_update'!$C$2:$S$835,3,FALSE)="",NA(),VLOOKUP($D1384,'sin-list 180320_update'!$C$2:$S$835,3,FALSE)),IF(VLOOKUP($A1384,'sin-list 180320_update'!$A$2:$S$835,5,FALSE)="",NA(),VLOOKUP($A1384,'sin-list 180320_update'!$A$2:$S$835,5,FALSE))),IF(VLOOKUP($C1384,'sin-list 180320_update'!$B$2:$S$835,4,FALSE)="",NA(),VLOOKUP($C1384,'sin-list 180320_update'!$B$2:$S$835,4,FALSE)))</f>
        <v>#N/A</v>
      </c>
      <c r="L1384" s="76" t="e">
        <f>IF($C1384="-",IF($A1384="-",VLOOKUP($D1384,'sin-list 180320_update'!$C$2:$S$835,6,FALSE),VLOOKUP($A1384,'sin-list 180320_update'!$A$2:$S$835,8,FALSE)),VLOOKUP($C1384,'sin-list 180320_update'!$B$2:$S$835,7,FALSE))</f>
        <v>#N/A</v>
      </c>
      <c r="M1384" s="76" t="e">
        <f>IF($C1384="-",IF($A1384="-",IF(VLOOKUP($D1384,'sin-list 180320_update'!$C$2:$S$835,8,FALSE)="",NA(),VLOOKUP($D1384,'sin-list 180320_update'!$C$2:$S$835,8,FALSE)),IF(VLOOKUP($A1384,'sin-list 180320_update'!$A$2:$S$835,10,FALSE)="",NA(),VLOOKUP($A1384,'sin-list 180320_update'!$A$2:$S$835,10,FALSE))),IF(VLOOKUP($C1384,'sin-list 180320_update'!$B$2:$S$835,9,FALSE)="",NA(),VLOOKUP($C1384,'sin-list 180320_update'!$B$2:$S$835,9,FALSE)))</f>
        <v>#N/A</v>
      </c>
      <c r="N1384" s="76" t="e">
        <f>IF($C1384="-",IF($A1384="-",IF(VLOOKUP($D1384,'REACH Bilaga XVII_update'!$A$5:$E$131,4,FALSE)="",NA(),VLOOKUP($D1384,'REACH Bilaga XVII_update'!$A$5:$E$131,4,FALSE)),IF(VLOOKUP($A1384,'REACH Bilaga XVII_update'!$C$5:$D$131,2,FALSE)="",NA(),VLOOKUP($A1384,'REACH Bilaga XVII_update'!$C$5:$D$131,2,FALSE))),IF(VLOOKUP($C1384,'REACH Bilaga XVII_update'!$B$5:$D$131,3,FALSE)="",NA(),VLOOKUP($C1384,'REACH Bilaga XVII_update'!$B$5:$D$131,3,FALSE)))</f>
        <v>#N/A</v>
      </c>
      <c r="O1384" s="76" t="e">
        <f>IF($C1384="-",IF($A1384="-",IF(VLOOKUP($D1384,' REACH Bilaga 59_update'!$A$5:$E$210,5,FALSE)="",NA(),VLOOKUP($D1384,' REACH Bilaga 59_update'!$A$5:$E$210,5,FALSE)),IF(VLOOKUP($A1384,' REACH Bilaga 59_update'!$D$5:$E$210,2,FALSE)="",NA(),VLOOKUP($A1384,' REACH Bilaga 59_update'!$D$5:$E$210,2,FALSE))),IF(VLOOKUP($C1384,' REACH Bilaga 59_update'!$C$5:$E$210,3,FALSE)="",NA(),VLOOKUP($C1384,' REACH Bilaga 59_update'!$C$5:$E$210,3,FALSE)))</f>
        <v>#N/A</v>
      </c>
      <c r="P1384" s="76" t="e">
        <f>IF(C1384="-",IF(A1384="-",IFERROR(VLOOKUP($D1384,' REACH Bilaga 59_update'!$A$5:$F$210,MATCH(Sammanfattning!P$1,' REACH Bilaga 59_update'!$A$4:$F$4,0),FALSE),VLOOKUP($D1384,'REACH Bilaga XIV_update'!$A$4:$H$110,MATCH(Sammanfattning!P$1,'REACH Bilaga XIV_update'!$A$4:$H$4,0),FALSE)),IFERROR(VLOOKUP($A1384,' REACH Bilaga 59_update'!$D$5:$F$210,MATCH(Sammanfattning!P$1,' REACH Bilaga 59_update'!$D$4:$F$4,0),FALSE),VLOOKUP($A1384,'REACH Bilaga XIV_update'!$D$4:$H$110,MATCH(Sammanfattning!P$1,'REACH Bilaga XIV_update'!$D$4:$H$4,0),FALSE))),IFERROR(VLOOKUP($C1384,' REACH Bilaga 59_update'!$C$5:$F$210,MATCH(Sammanfattning!P$1,' REACH Bilaga 59_update'!$C$4:$F$4,0),FALSE),VLOOKUP($C1384,'REACH Bilaga XIV_update'!$C$4:$H$110,MATCH(Sammanfattning!P$1,'REACH Bilaga XIV_update'!$C$4:$H$4,0),FALSE)))</f>
        <v>#N/A</v>
      </c>
      <c r="Q1384" s="76" t="e">
        <f>IF($C1384="-",IF($A1384="-",IF(VLOOKUP($D1384,'REACH Bilaga XIV_update'!$A$5:$I$110,9,FALSE)="",NA(),VLOOKUP($D1384,'REACH Bilaga XIV_update'!$A$5:$I$110,9,FALSE)),IF(VLOOKUP($A1384,'REACH Bilaga XIV_update'!$D$5:$I$110,6,FALSE)="",NA(),VLOOKUP($A1384,'REACH Bilaga XIV_update'!$D$5:$I$110,6,FALSE))),IF(VLOOKUP($C1384,'REACH Bilaga XIV_update'!$C$5:$I$110,7,FALSE)="",NA(),VLOOKUP($C1384,'REACH Bilaga XIV_update'!$C$5:$I$110,7,FALSE)))</f>
        <v>#N/A</v>
      </c>
      <c r="R1384" s="76" t="e">
        <f>IF($C1384="-",IF($A1384="-",IF(VLOOKUP($D1384,CoRAP_update!$A$5:$O$376,15,FALSE)="",NA(),VLOOKUP($D1384,CoRAP_update!$A$5:$O$376,15,FALSE)),IF(VLOOKUP($A1384,CoRAP_update!$D$5:$O$376,12,FALSE)="",NA(),VLOOKUP($A1384,CoRAP_update!$D$5:$O$376,12,FALSE))),IF(VLOOKUP($C1384,CoRAP_update!$C$5:$O$376,13,FALSE)="",NA(),VLOOKUP($C1384,CoRAP_update!$C$5:$O$376,13,FALSE)))</f>
        <v>#N/A</v>
      </c>
      <c r="S1384" s="144" t="str">
        <f>IF($C1384="-",IF($A1384="-",VLOOKUP($D1384,CoRAP_update!$A$5:$J$376,MATCH(Sammanfattning!S$1,CoRAP_update!$A$4:$J$4,0),FALSE),VLOOKUP($A1384,CoRAP_update!$D$5:$J$376,MATCH(Sammanfattning!S$1,CoRAP_update!$D$4:$J$4,0),FALSE)),VLOOKUP($C1384,CoRAP_update!$C$5:$J$376,MATCH(Sammanfattning!S$1,CoRAP_update!$C$4:$J$4,0),FALSE))</f>
        <v>Suspected Sensitiser#Consumer use#Exposure of workers#High (aggregated) tonnage#Wide dispersive use</v>
      </c>
      <c r="T1384" s="76" t="e">
        <f>IF($A1384="-",VLOOKUP($D1384,EDC_update!$C$2:$F$450,4,FALSE),VLOOKUP($A1384,EDC_update!$B$2:$F$450,5,FALSE))</f>
        <v>#N/A</v>
      </c>
      <c r="V1384" s="78">
        <f>IF(IFERROR(SEARCH("PBT",P1384),99)=99,IF(IFERROR(SEARCH("suspected PBT",S1384),99)=99,IF(IFERROR(SEARCH("concluded to be PBT",K1384),99)=99,IF(IFERROR(SEARCH("PBT",S1384),99)=99,IF(IFERROR(SEARCH("PBT cand",L1384),99)=99,IF(IFERROR(SEARCH("PBT",L1384),99)=99,IF(IFERROR(SEARCH("persistent, bioackumulative and toxic properties",K1384),99)=99,0,Scoring!$E$3),Scoring!$E$3),Scoring!$E$7),Scoring!$E$3),Scoring!$E$5),Scoring!$E$6),Scoring!$E$3)</f>
        <v>0</v>
      </c>
      <c r="W1384" s="78">
        <f>IF(IFERROR(SEARCH("vPvB",P1384),99)=99,IF(IFERROR(SEARCH("suspected pbt/vPvB",S1384),99)=99,IF(IFERROR(SEARCH("vPvB",S1384),99)=99,IF(IFERROR(SEARCH("concluded to be a vPvB",S1384),99)=99,IF(IFERROR(SEARCH("identified as vPvB",K1384),99)=99,IF(IFERROR(SEARCH("concluded to be a vPvB",K1384),99)=99,IF(IFERROR(SEARCH("concluded to be both pbt and vPvB",S1384),99)=99,IF(IFERROR(SEARCH("concluded to be both pbt and vPvB",K1384),99)=99,0,Scoring!$E$5),Scoring!$E$5),Scoring!$E$5),Scoring!$E$5),Scoring!$E$5),Scoring!$E$4),Scoring!$E$6),Scoring!$E$4)</f>
        <v>0</v>
      </c>
      <c r="X1384" s="78">
        <f>IF(IFERROR(SEARCH("H410",N1384),99)=99,IF(IFERROR(SEARCH("H410",O1384),99)=99,IF(IFERROR(SEARCH("H410",Q1384),99)=99,IF(IFERROR(SEARCH("H410",M1384),99)=99,IF(IFERROR(SEARCH("H410",R1384),99)=99,IF(IFERROR(SEARCH("H411",N1384),99)=99,IF(IFERROR(SEARCH("H411",O1384),99)=99,IF(IFERROR(SEARCH("H411",Q1384),99)=99,IF(IFERROR(SEARCH("H411",M1384),99)=99,IF(IFERROR(SEARCH("H411",R1384),99)=99,IF(IFERROR(SEARCH("H413",N1384),99)=99,IF(IFERROR(SEARCH("H413",O1384),99)=99,IF(IFERROR(SEARCH("H413",Q1384),99)=99,IF(IFERROR(SEARCH("H413",M1384),99)=99,IF(IFERROR(SEARCH("H413",R1384),99)=99,IF(IFERROR(SEARCH("H412",N1384),99)=99,IF(IFERROR(SEARCH("H412",O1384),99)=99,IF(IFERROR(SEARCH("H412",Q1384),99)=99,IF(IFERROR(SEARCH("H412",M1384),99)=99,IF(IFERROR(SEARCH("H412",R1384),99)=99,0,Scoring!$E$2),Scoring!$E$2),Scoring!$E$2),Scoring!$E$2),Scoring!$E$2),Scoring!$E$2),Scoring!$E$2),Scoring!$E$2),Scoring!$E$2),Scoring!$E$2),Scoring!$E$2),Scoring!$E$2),Scoring!$E$2),Scoring!$E$2),Scoring!$E$2),Scoring!$E$2),Scoring!$E$2),Scoring!$E$2),Scoring!$E$2),Scoring!$E$2)</f>
        <v>0</v>
      </c>
      <c r="Y1384" s="78">
        <f>IF(IFERROR(SEARCH("CMR",K1384),99)=99,IF(IFERROR(SEARCH("Suspected CMR",S1384),99)=99,IF(IFERROR(SEARCH("CMR",S1384),99)=99,0,Scoring!$E$8),Scoring!$E$9),Scoring!$E$8)</f>
        <v>0</v>
      </c>
      <c r="Z1384" s="78">
        <f>IF(IFERROR(SEARCH("H350",N1384),99)=99,IF(IFERROR(SEARCH("H350",O1384),99)=99,IF(IFERROR(SEARCH("H350",Q1384),99)=99,IF(IFERROR(SEARCH("H350",M1384),99)=99,IF(IFERROR(SEARCH("H350",R1384),99)=99,IF(IFERROR(SEARCH("H351",N1384),99)=99,IF(IFERROR(SEARCH("H351",O1384),99)=99,IF(IFERROR(SEARCH("H351",Q1384),99)=99,IF(IFERROR(SEARCH("H351",M1384),99)=99,IF(IFERROR(SEARCH("H351",R1384),99)=99,IF(IFERROR(SEARCH("carcinogenic",P1384),99)=99,IF(IFERROR(SEARCH("suspected carcinogenic",S1384),99)=99,0,Scoring!$E$12),Scoring!$E$11),Scoring!$E$10),Scoring!$E$10),Scoring!$E$10),Scoring!$E$10),Scoring!$E$10),Scoring!$E$10),Scoring!$E$10),Scoring!$E$10),Scoring!$E$10),Scoring!$E$10)</f>
        <v>0</v>
      </c>
      <c r="AA1384" s="78">
        <f>IF(IFERROR(SEARCH("H340",N1384),99)=99,IF(IFERROR(SEARCH("H340",O1384),99)=99,IF(IFERROR(SEARCH("H340",Q1384),99)=99,IF(IFERROR(SEARCH("H340",M1384),99)=99,IF(IFERROR(SEARCH("H340",R1384),99)=99,IF(IFERROR(SEARCH("H341",N1384),99)=99,IF(IFERROR(SEARCH("H341",O1384),99)=99,IF(IFERROR(SEARCH("H341",Q1384),99)=99,IF(IFERROR(SEARCH("H341",M1384),99)=99,IF(IFERROR(SEARCH("H341",R1384),99)=99,IF(IFERROR(SEARCH("mutagenic",P1384),99)=99,IF(IFERROR(SEARCH("suspected mutagenic",S1384),99)=99,0,Scoring!$E$15),Scoring!$E$14),Scoring!$E$13),Scoring!$E$13),Scoring!$E$13),Scoring!$E$13),Scoring!$E$13),Scoring!$E$13),Scoring!$E$13),Scoring!$E$13),Scoring!$E$13),Scoring!$E$13)</f>
        <v>0</v>
      </c>
      <c r="AB1384" s="78">
        <f>IF(IFERROR(SEARCH("H360",N1384),99)=99,IF(IFERROR(SEARCH("H360",O1384),99)=99,IF(IFERROR(SEARCH("H360",Q1384),99)=99,IF(IFERROR(SEARCH("H360",M1384),99)=99,IF(IFERROR(SEARCH("H360",R1384),99)=99,IF(IFERROR(SEARCH("H361",N1384),99)=99,IF(IFERROR(SEARCH("H361",O1384),99)=99,IF(IFERROR(SEARCH("H361",Q1384),99)=99,IF(IFERROR(SEARCH("H361",M1384),99)=99,IF(IFERROR(SEARCH("H361",R1384),99)=99,IF(IFERROR(SEARCH("reproduction",P1384),99)=99,IF(IFERROR(SEARCH("suspected reprotoxic",S1384),99)=99,IF(IFERROR(SEARCH("reprotoxic",S1384),99)=99,IF(IFERROR(SEARCH("reprotoxic",K1384),99)=99,0,Scoring!$E$18),Scoring!$E$18),Scoring!$E$19),Scoring!$E$17),Scoring!$E$16),Scoring!$E$16),Scoring!$E$16),Scoring!$E$16),Scoring!$E$16),Scoring!$E$16),Scoring!$E$16),Scoring!$E$16),Scoring!$E$16),Scoring!$E$16)</f>
        <v>0</v>
      </c>
      <c r="AC1384" s="78">
        <f>IF(IFERROR(SEARCH("57f",L1384),99)=99,IF(IFERROR(SEARCH("57(f)",P1384),99)=99,0,Scoring!$E$20),Scoring!$E$20)</f>
        <v>0</v>
      </c>
      <c r="AD1384" s="78">
        <f>IF(IFERROR(SEARCH("CAT1",T1384),99)=99,IF(IFERROR(SEARCH("CAT2",T1384),99)=99,IF(IFERROR(SEARCH("CAT3",T1384),99)=99,IF(IFERROR(SEARCH("concluded to be endocrine",K1384),99)=99,IF(IFERROR(SEARCH("categorised as endocrine",K1384),99)=99,IF(IFERROR(SEARCH("endocrine disrupting",P1384),99)=99,IF(IFERROR(SEARCH("endocrine disrupting",K1384),99)=99,IF(IFERROR(SEARCH("suspected endocrine",S1384),99)=99,IF(IFERROR(SEARCH("potential endocrine",S1384),99)=99,0,Scoring!$E$25),Scoring!$E$25),Scoring!$E$24),Scoring!$E$24),Scoring!$E$24),Scoring!$E$24),Scoring!$E$23),Scoring!$E$22),Scoring!$E$21)</f>
        <v>0</v>
      </c>
      <c r="AE1384" s="78">
        <f>IF(IFERROR(SEARCH("suspected sensitiser",S1384),99)=99,IF(IFERROR(SEARCH("sensitiser",S1384),99)=99,IF(IFERROR(SEARCH("other hazard based concern",S1384),99)=99,0,Scoring!$E$28),Scoring!$E$26),Scoring!$E$27)</f>
        <v>0.4</v>
      </c>
      <c r="AF1384" s="78">
        <f>IF(IFERROR(M1384,1)=1,IF(IFERROR(N1384,1)=1,IF(IFERROR(O1384,1)=1,IF(IFERROR(Q1384,1)=1,IF(IFERROR(R1384,1)=1,IF(IFERROR(T1384,1)=1,IF(IFERROR(K1384,1)=1,IF(IFERROR(P1384,1)=1,IF(IFERROR(S1384,1)=1,Scoring!$E$29,0),0),0),0),0),0),0),0),0)</f>
        <v>0</v>
      </c>
      <c r="AG1384" s="78">
        <f t="shared" si="92"/>
        <v>0.4</v>
      </c>
      <c r="AI1384" s="93"/>
      <c r="AJ1384" s="94"/>
      <c r="AK1384" s="76"/>
      <c r="AL1384" s="75"/>
      <c r="AN1384" s="79"/>
      <c r="AO1384" s="79"/>
      <c r="AP1384" s="79"/>
      <c r="AQ1384" s="79"/>
      <c r="AR1384" s="79"/>
      <c r="AS1384" s="78"/>
      <c r="AU1384" s="79">
        <f>IF(IFERROR(F1384,99)=99,IF(IFERROR(G1384,99)=99,IF(IFERROR(H1384,99)=99,IF(IFERROR(I1384,99)=99,IF(IFERROR(E1384,99)=99,IF(IFERROR(J1384,99)=99,0,Scoring!$B$7),Scoring!$B$3),Scoring!$B$2),Scoring!$B$6),Scoring!$B$5),Scoring!$B$4)</f>
        <v>0.5</v>
      </c>
      <c r="AV1384" s="78">
        <f t="shared" si="93"/>
        <v>0.2</v>
      </c>
      <c r="AW1384" s="78"/>
      <c r="AX1384" s="66"/>
      <c r="AY1384" s="78"/>
      <c r="AZ1384" s="76"/>
      <c r="BA1384" s="76"/>
      <c r="BB1384" s="76"/>
    </row>
    <row r="1385" spans="1:54" x14ac:dyDescent="0.25">
      <c r="A1385" s="77" t="s">
        <v>5065</v>
      </c>
      <c r="B1385" s="76" t="str">
        <f t="shared" si="94"/>
        <v>220-449-8</v>
      </c>
      <c r="C1385" s="77" t="s">
        <v>5064</v>
      </c>
      <c r="D1385" s="77" t="s">
        <v>5063</v>
      </c>
      <c r="E1385" s="76" t="e">
        <f>IF(C1385="-",IF(A1385="-",VLOOKUP(D1385,'sin-list 180320_update'!$C$2:$C$835,1,FALSE),VLOOKUP(A1385,'sin-list 180320_update'!$A$2:$A$835,1,FALSE)),VLOOKUP(C1385,'sin-list 180320_update'!$B$2:$B$835,1,FALSE))</f>
        <v>#N/A</v>
      </c>
      <c r="F1385" s="76" t="e">
        <f>IF($C1385="-",IF($A1385="-",VLOOKUP($D1385,'REACH Bilaga XVII_update'!$A$5:$A$131,1,FALSE),VLOOKUP($A1385,'REACH Bilaga XVII_update'!$C$5:$C$131,1,FALSE)),VLOOKUP($C1385,'REACH Bilaga XVII_update'!$B$5:$B$131,1,FALSE))</f>
        <v>#N/A</v>
      </c>
      <c r="G1385" s="76" t="e">
        <f>IF($C1385="-",IF($A1385="-",VLOOKUP($D1385,' REACH Bilaga 59_update'!$A$5:$A$210,1,FALSE),VLOOKUP($A1385,' REACH Bilaga 59_update'!$D$5:$D$210,1,FALSE)),VLOOKUP($C1385,' REACH Bilaga 59_update'!$C$5:$C$210,1,FALSE))</f>
        <v>#N/A</v>
      </c>
      <c r="H1385" s="76" t="e">
        <f>IF($C1385="-",IF($A1385="-",VLOOKUP($D1385,'REACH Bilaga XIV_update'!$A$5:$A$110,1,FALSE),VLOOKUP($A1385,'REACH Bilaga XIV_update'!$D$5:$D$110,1,FALSE)),VLOOKUP($C1385,'REACH Bilaga XIV_update'!$C$5:$C$110,1,FALSE))</f>
        <v>#N/A</v>
      </c>
      <c r="I1385" s="76" t="str">
        <f>IF($C1385="-",IF($A1385="-",VLOOKUP($D1385,CoRAP_update!$A$5:$A$376,1,FALSE),VLOOKUP($A1385,CoRAP_update!$D$5:$D$376,1,FALSE)),VLOOKUP($C1385,CoRAP_update!$C$5:$C$376,1,FALSE))</f>
        <v>220-449-8</v>
      </c>
      <c r="J1385" s="76" t="e">
        <f>IF($C1385="-",IF($A1385="-",VLOOKUP($D1385,EDC_update!$C$2:$C$450,1,FALSE),VLOOKUP($A1385,EDC_update!$B$2:$B$450,1,FALSE)),VLOOKUP($C1385,EDC_update!$L$2:$L$450,1,FALSE))</f>
        <v>#N/A</v>
      </c>
      <c r="K1385" s="76" t="e">
        <f>IF($C1385="-",IF($A1385="-",IF(VLOOKUP($D1385,'sin-list 180320_update'!$C$2:$S$835,3,FALSE)="",NA(),VLOOKUP($D1385,'sin-list 180320_update'!$C$2:$S$835,3,FALSE)),IF(VLOOKUP($A1385,'sin-list 180320_update'!$A$2:$S$835,5,FALSE)="",NA(),VLOOKUP($A1385,'sin-list 180320_update'!$A$2:$S$835,5,FALSE))),IF(VLOOKUP($C1385,'sin-list 180320_update'!$B$2:$S$835,4,FALSE)="",NA(),VLOOKUP($C1385,'sin-list 180320_update'!$B$2:$S$835,4,FALSE)))</f>
        <v>#N/A</v>
      </c>
      <c r="L1385" s="76" t="e">
        <f>IF($C1385="-",IF($A1385="-",VLOOKUP($D1385,'sin-list 180320_update'!$C$2:$S$835,6,FALSE),VLOOKUP($A1385,'sin-list 180320_update'!$A$2:$S$835,8,FALSE)),VLOOKUP($C1385,'sin-list 180320_update'!$B$2:$S$835,7,FALSE))</f>
        <v>#N/A</v>
      </c>
      <c r="M1385" s="76" t="e">
        <f>IF($C1385="-",IF($A1385="-",IF(VLOOKUP($D1385,'sin-list 180320_update'!$C$2:$S$835,8,FALSE)="",NA(),VLOOKUP($D1385,'sin-list 180320_update'!$C$2:$S$835,8,FALSE)),IF(VLOOKUP($A1385,'sin-list 180320_update'!$A$2:$S$835,10,FALSE)="",NA(),VLOOKUP($A1385,'sin-list 180320_update'!$A$2:$S$835,10,FALSE))),IF(VLOOKUP($C1385,'sin-list 180320_update'!$B$2:$S$835,9,FALSE)="",NA(),VLOOKUP($C1385,'sin-list 180320_update'!$B$2:$S$835,9,FALSE)))</f>
        <v>#N/A</v>
      </c>
      <c r="N1385" s="76" t="e">
        <f>IF($C1385="-",IF($A1385="-",IF(VLOOKUP($D1385,'REACH Bilaga XVII_update'!$A$5:$E$131,4,FALSE)="",NA(),VLOOKUP($D1385,'REACH Bilaga XVII_update'!$A$5:$E$131,4,FALSE)),IF(VLOOKUP($A1385,'REACH Bilaga XVII_update'!$C$5:$D$131,2,FALSE)="",NA(),VLOOKUP($A1385,'REACH Bilaga XVII_update'!$C$5:$D$131,2,FALSE))),IF(VLOOKUP($C1385,'REACH Bilaga XVII_update'!$B$5:$D$131,3,FALSE)="",NA(),VLOOKUP($C1385,'REACH Bilaga XVII_update'!$B$5:$D$131,3,FALSE)))</f>
        <v>#N/A</v>
      </c>
      <c r="O1385" s="76" t="e">
        <f>IF($C1385="-",IF($A1385="-",IF(VLOOKUP($D1385,' REACH Bilaga 59_update'!$A$5:$E$210,5,FALSE)="",NA(),VLOOKUP($D1385,' REACH Bilaga 59_update'!$A$5:$E$210,5,FALSE)),IF(VLOOKUP($A1385,' REACH Bilaga 59_update'!$D$5:$E$210,2,FALSE)="",NA(),VLOOKUP($A1385,' REACH Bilaga 59_update'!$D$5:$E$210,2,FALSE))),IF(VLOOKUP($C1385,' REACH Bilaga 59_update'!$C$5:$E$210,3,FALSE)="",NA(),VLOOKUP($C1385,' REACH Bilaga 59_update'!$C$5:$E$210,3,FALSE)))</f>
        <v>#N/A</v>
      </c>
      <c r="P1385" s="76" t="e">
        <f>IF(C1385="-",IF(A1385="-",IFERROR(VLOOKUP($D1385,' REACH Bilaga 59_update'!$A$5:$F$210,MATCH(Sammanfattning!P$1,' REACH Bilaga 59_update'!$A$4:$F$4,0),FALSE),VLOOKUP($D1385,'REACH Bilaga XIV_update'!$A$4:$H$110,MATCH(Sammanfattning!P$1,'REACH Bilaga XIV_update'!$A$4:$H$4,0),FALSE)),IFERROR(VLOOKUP($A1385,' REACH Bilaga 59_update'!$D$5:$F$210,MATCH(Sammanfattning!P$1,' REACH Bilaga 59_update'!$D$4:$F$4,0),FALSE),VLOOKUP($A1385,'REACH Bilaga XIV_update'!$D$4:$H$110,MATCH(Sammanfattning!P$1,'REACH Bilaga XIV_update'!$D$4:$H$4,0),FALSE))),IFERROR(VLOOKUP($C1385,' REACH Bilaga 59_update'!$C$5:$F$210,MATCH(Sammanfattning!P$1,' REACH Bilaga 59_update'!$C$4:$F$4,0),FALSE),VLOOKUP($C1385,'REACH Bilaga XIV_update'!$C$4:$H$110,MATCH(Sammanfattning!P$1,'REACH Bilaga XIV_update'!$C$4:$H$4,0),FALSE)))</f>
        <v>#N/A</v>
      </c>
      <c r="Q1385" s="76" t="e">
        <f>IF($C1385="-",IF($A1385="-",IF(VLOOKUP($D1385,'REACH Bilaga XIV_update'!$A$5:$I$110,9,FALSE)="",NA(),VLOOKUP($D1385,'REACH Bilaga XIV_update'!$A$5:$I$110,9,FALSE)),IF(VLOOKUP($A1385,'REACH Bilaga XIV_update'!$D$5:$I$110,6,FALSE)="",NA(),VLOOKUP($A1385,'REACH Bilaga XIV_update'!$D$5:$I$110,6,FALSE))),IF(VLOOKUP($C1385,'REACH Bilaga XIV_update'!$C$5:$I$110,7,FALSE)="",NA(),VLOOKUP($C1385,'REACH Bilaga XIV_update'!$C$5:$I$110,7,FALSE)))</f>
        <v>#N/A</v>
      </c>
      <c r="R1385" s="76" t="e">
        <f>IF($C1385="-",IF($A1385="-",IF(VLOOKUP($D1385,CoRAP_update!$A$5:$O$376,15,FALSE)="",NA(),VLOOKUP($D1385,CoRAP_update!$A$5:$O$376,15,FALSE)),IF(VLOOKUP($A1385,CoRAP_update!$D$5:$O$376,12,FALSE)="",NA(),VLOOKUP($A1385,CoRAP_update!$D$5:$O$376,12,FALSE))),IF(VLOOKUP($C1385,CoRAP_update!$C$5:$O$376,13,FALSE)="",NA(),VLOOKUP($C1385,CoRAP_update!$C$5:$O$376,13,FALSE)))</f>
        <v>#N/A</v>
      </c>
      <c r="S1385" s="144" t="str">
        <f>IF($C1385="-",IF($A1385="-",VLOOKUP($D1385,CoRAP_update!$A$5:$J$376,MATCH(Sammanfattning!S$1,CoRAP_update!$A$4:$J$4,0),FALSE),VLOOKUP($A1385,CoRAP_update!$D$5:$J$376,MATCH(Sammanfattning!S$1,CoRAP_update!$D$4:$J$4,0),FALSE)),VLOOKUP($C1385,CoRAP_update!$C$5:$J$376,MATCH(Sammanfattning!S$1,CoRAP_update!$C$4:$J$4,0),FALSE))</f>
        <v>Suspected Sensitiser#Exposure of sensitive populations#Exposure of workers#High (aggregated) tonnage#High RCR#Wide dispersive use</v>
      </c>
      <c r="T1385" s="76" t="e">
        <f>IF($A1385="-",VLOOKUP($D1385,EDC_update!$C$2:$F$450,4,FALSE),VLOOKUP($A1385,EDC_update!$B$2:$F$450,5,FALSE))</f>
        <v>#N/A</v>
      </c>
      <c r="V1385" s="78">
        <f>IF(IFERROR(SEARCH("PBT",P1385),99)=99,IF(IFERROR(SEARCH("suspected PBT",S1385),99)=99,IF(IFERROR(SEARCH("concluded to be PBT",K1385),99)=99,IF(IFERROR(SEARCH("PBT",S1385),99)=99,IF(IFERROR(SEARCH("PBT cand",L1385),99)=99,IF(IFERROR(SEARCH("PBT",L1385),99)=99,IF(IFERROR(SEARCH("persistent, bioackumulative and toxic properties",K1385),99)=99,0,Scoring!$E$3),Scoring!$E$3),Scoring!$E$7),Scoring!$E$3),Scoring!$E$5),Scoring!$E$6),Scoring!$E$3)</f>
        <v>0</v>
      </c>
      <c r="W1385" s="78">
        <f>IF(IFERROR(SEARCH("vPvB",P1385),99)=99,IF(IFERROR(SEARCH("suspected pbt/vPvB",S1385),99)=99,IF(IFERROR(SEARCH("vPvB",S1385),99)=99,IF(IFERROR(SEARCH("concluded to be a vPvB",S1385),99)=99,IF(IFERROR(SEARCH("identified as vPvB",K1385),99)=99,IF(IFERROR(SEARCH("concluded to be a vPvB",K1385),99)=99,IF(IFERROR(SEARCH("concluded to be both pbt and vPvB",S1385),99)=99,IF(IFERROR(SEARCH("concluded to be both pbt and vPvB",K1385),99)=99,0,Scoring!$E$5),Scoring!$E$5),Scoring!$E$5),Scoring!$E$5),Scoring!$E$5),Scoring!$E$4),Scoring!$E$6),Scoring!$E$4)</f>
        <v>0</v>
      </c>
      <c r="X1385" s="78">
        <f>IF(IFERROR(SEARCH("H410",N1385),99)=99,IF(IFERROR(SEARCH("H410",O1385),99)=99,IF(IFERROR(SEARCH("H410",Q1385),99)=99,IF(IFERROR(SEARCH("H410",M1385),99)=99,IF(IFERROR(SEARCH("H410",R1385),99)=99,IF(IFERROR(SEARCH("H411",N1385),99)=99,IF(IFERROR(SEARCH("H411",O1385),99)=99,IF(IFERROR(SEARCH("H411",Q1385),99)=99,IF(IFERROR(SEARCH("H411",M1385),99)=99,IF(IFERROR(SEARCH("H411",R1385),99)=99,IF(IFERROR(SEARCH("H413",N1385),99)=99,IF(IFERROR(SEARCH("H413",O1385),99)=99,IF(IFERROR(SEARCH("H413",Q1385),99)=99,IF(IFERROR(SEARCH("H413",M1385),99)=99,IF(IFERROR(SEARCH("H413",R1385),99)=99,IF(IFERROR(SEARCH("H412",N1385),99)=99,IF(IFERROR(SEARCH("H412",O1385),99)=99,IF(IFERROR(SEARCH("H412",Q1385),99)=99,IF(IFERROR(SEARCH("H412",M1385),99)=99,IF(IFERROR(SEARCH("H412",R1385),99)=99,0,Scoring!$E$2),Scoring!$E$2),Scoring!$E$2),Scoring!$E$2),Scoring!$E$2),Scoring!$E$2),Scoring!$E$2),Scoring!$E$2),Scoring!$E$2),Scoring!$E$2),Scoring!$E$2),Scoring!$E$2),Scoring!$E$2),Scoring!$E$2),Scoring!$E$2),Scoring!$E$2),Scoring!$E$2),Scoring!$E$2),Scoring!$E$2),Scoring!$E$2)</f>
        <v>0</v>
      </c>
      <c r="Y1385" s="78">
        <f>IF(IFERROR(SEARCH("CMR",K1385),99)=99,IF(IFERROR(SEARCH("Suspected CMR",S1385),99)=99,IF(IFERROR(SEARCH("CMR",S1385),99)=99,0,Scoring!$E$8),Scoring!$E$9),Scoring!$E$8)</f>
        <v>0</v>
      </c>
      <c r="Z1385" s="78">
        <f>IF(IFERROR(SEARCH("H350",N1385),99)=99,IF(IFERROR(SEARCH("H350",O1385),99)=99,IF(IFERROR(SEARCH("H350",Q1385),99)=99,IF(IFERROR(SEARCH("H350",M1385),99)=99,IF(IFERROR(SEARCH("H350",R1385),99)=99,IF(IFERROR(SEARCH("H351",N1385),99)=99,IF(IFERROR(SEARCH("H351",O1385),99)=99,IF(IFERROR(SEARCH("H351",Q1385),99)=99,IF(IFERROR(SEARCH("H351",M1385),99)=99,IF(IFERROR(SEARCH("H351",R1385),99)=99,IF(IFERROR(SEARCH("carcinogenic",P1385),99)=99,IF(IFERROR(SEARCH("suspected carcinogenic",S1385),99)=99,0,Scoring!$E$12),Scoring!$E$11),Scoring!$E$10),Scoring!$E$10),Scoring!$E$10),Scoring!$E$10),Scoring!$E$10),Scoring!$E$10),Scoring!$E$10),Scoring!$E$10),Scoring!$E$10),Scoring!$E$10)</f>
        <v>0</v>
      </c>
      <c r="AA1385" s="78">
        <f>IF(IFERROR(SEARCH("H340",N1385),99)=99,IF(IFERROR(SEARCH("H340",O1385),99)=99,IF(IFERROR(SEARCH("H340",Q1385),99)=99,IF(IFERROR(SEARCH("H340",M1385),99)=99,IF(IFERROR(SEARCH("H340",R1385),99)=99,IF(IFERROR(SEARCH("H341",N1385),99)=99,IF(IFERROR(SEARCH("H341",O1385),99)=99,IF(IFERROR(SEARCH("H341",Q1385),99)=99,IF(IFERROR(SEARCH("H341",M1385),99)=99,IF(IFERROR(SEARCH("H341",R1385),99)=99,IF(IFERROR(SEARCH("mutagenic",P1385),99)=99,IF(IFERROR(SEARCH("suspected mutagenic",S1385),99)=99,0,Scoring!$E$15),Scoring!$E$14),Scoring!$E$13),Scoring!$E$13),Scoring!$E$13),Scoring!$E$13),Scoring!$E$13),Scoring!$E$13),Scoring!$E$13),Scoring!$E$13),Scoring!$E$13),Scoring!$E$13)</f>
        <v>0</v>
      </c>
      <c r="AB1385" s="78">
        <f>IF(IFERROR(SEARCH("H360",N1385),99)=99,IF(IFERROR(SEARCH("H360",O1385),99)=99,IF(IFERROR(SEARCH("H360",Q1385),99)=99,IF(IFERROR(SEARCH("H360",M1385),99)=99,IF(IFERROR(SEARCH("H360",R1385),99)=99,IF(IFERROR(SEARCH("H361",N1385),99)=99,IF(IFERROR(SEARCH("H361",O1385),99)=99,IF(IFERROR(SEARCH("H361",Q1385),99)=99,IF(IFERROR(SEARCH("H361",M1385),99)=99,IF(IFERROR(SEARCH("H361",R1385),99)=99,IF(IFERROR(SEARCH("reproduction",P1385),99)=99,IF(IFERROR(SEARCH("suspected reprotoxic",S1385),99)=99,IF(IFERROR(SEARCH("reprotoxic",S1385),99)=99,IF(IFERROR(SEARCH("reprotoxic",K1385),99)=99,0,Scoring!$E$18),Scoring!$E$18),Scoring!$E$19),Scoring!$E$17),Scoring!$E$16),Scoring!$E$16),Scoring!$E$16),Scoring!$E$16),Scoring!$E$16),Scoring!$E$16),Scoring!$E$16),Scoring!$E$16),Scoring!$E$16),Scoring!$E$16)</f>
        <v>0</v>
      </c>
      <c r="AC1385" s="78">
        <f>IF(IFERROR(SEARCH("57f",L1385),99)=99,IF(IFERROR(SEARCH("57(f)",P1385),99)=99,0,Scoring!$E$20),Scoring!$E$20)</f>
        <v>0</v>
      </c>
      <c r="AD1385" s="78">
        <f>IF(IFERROR(SEARCH("CAT1",T1385),99)=99,IF(IFERROR(SEARCH("CAT2",T1385),99)=99,IF(IFERROR(SEARCH("CAT3",T1385),99)=99,IF(IFERROR(SEARCH("concluded to be endocrine",K1385),99)=99,IF(IFERROR(SEARCH("categorised as endocrine",K1385),99)=99,IF(IFERROR(SEARCH("endocrine disrupting",P1385),99)=99,IF(IFERROR(SEARCH("endocrine disrupting",K1385),99)=99,IF(IFERROR(SEARCH("suspected endocrine",S1385),99)=99,IF(IFERROR(SEARCH("potential endocrine",S1385),99)=99,0,Scoring!$E$25),Scoring!$E$25),Scoring!$E$24),Scoring!$E$24),Scoring!$E$24),Scoring!$E$24),Scoring!$E$23),Scoring!$E$22),Scoring!$E$21)</f>
        <v>0</v>
      </c>
      <c r="AE1385" s="78">
        <f>IF(IFERROR(SEARCH("suspected sensitiser",S1385),99)=99,IF(IFERROR(SEARCH("sensitiser",S1385),99)=99,IF(IFERROR(SEARCH("other hazard based concern",S1385),99)=99,0,Scoring!$E$28),Scoring!$E$26),Scoring!$E$27)</f>
        <v>0.4</v>
      </c>
      <c r="AF1385" s="78">
        <f>IF(IFERROR(M1385,1)=1,IF(IFERROR(N1385,1)=1,IF(IFERROR(O1385,1)=1,IF(IFERROR(Q1385,1)=1,IF(IFERROR(R1385,1)=1,IF(IFERROR(T1385,1)=1,IF(IFERROR(K1385,1)=1,IF(IFERROR(P1385,1)=1,IF(IFERROR(S1385,1)=1,Scoring!$E$29,0),0),0),0),0),0),0),0),0)</f>
        <v>0</v>
      </c>
      <c r="AG1385" s="78">
        <f t="shared" si="92"/>
        <v>0.4</v>
      </c>
      <c r="AI1385" s="93"/>
      <c r="AJ1385" s="94"/>
      <c r="AK1385" s="76"/>
      <c r="AL1385" s="75"/>
      <c r="AN1385" s="79"/>
      <c r="AO1385" s="79"/>
      <c r="AP1385" s="79"/>
      <c r="AQ1385" s="79"/>
      <c r="AR1385" s="79"/>
      <c r="AS1385" s="78"/>
      <c r="AU1385" s="79">
        <f>IF(IFERROR(F1385,99)=99,IF(IFERROR(G1385,99)=99,IF(IFERROR(H1385,99)=99,IF(IFERROR(I1385,99)=99,IF(IFERROR(E1385,99)=99,IF(IFERROR(J1385,99)=99,0,Scoring!$B$7),Scoring!$B$3),Scoring!$B$2),Scoring!$B$6),Scoring!$B$5),Scoring!$B$4)</f>
        <v>0.5</v>
      </c>
      <c r="AV1385" s="78">
        <f t="shared" si="93"/>
        <v>0.2</v>
      </c>
      <c r="AW1385" s="78"/>
      <c r="AX1385" s="66"/>
      <c r="AY1385" s="78"/>
      <c r="AZ1385" s="76"/>
      <c r="BA1385" s="76"/>
      <c r="BB1385" s="76"/>
    </row>
    <row r="1386" spans="1:54" x14ac:dyDescent="0.25">
      <c r="A1386" s="77" t="s">
        <v>5640</v>
      </c>
      <c r="B1386" s="76" t="str">
        <f t="shared" si="94"/>
        <v>468-710-7</v>
      </c>
      <c r="C1386" s="77" t="s">
        <v>5639</v>
      </c>
      <c r="D1386" s="77" t="s">
        <v>5638</v>
      </c>
      <c r="E1386" s="76" t="e">
        <f>IF(C1386="-",IF(A1386="-",VLOOKUP(D1386,'sin-list 180320_update'!$C$2:$C$835,1,FALSE),VLOOKUP(A1386,'sin-list 180320_update'!$A$2:$A$835,1,FALSE)),VLOOKUP(C1386,'sin-list 180320_update'!$B$2:$B$835,1,FALSE))</f>
        <v>#N/A</v>
      </c>
      <c r="F1386" s="76" t="e">
        <f>IF($C1386="-",IF($A1386="-",VLOOKUP($D1386,'REACH Bilaga XVII_update'!$A$5:$A$131,1,FALSE),VLOOKUP($A1386,'REACH Bilaga XVII_update'!$C$5:$C$131,1,FALSE)),VLOOKUP($C1386,'REACH Bilaga XVII_update'!$B$5:$B$131,1,FALSE))</f>
        <v>#N/A</v>
      </c>
      <c r="G1386" s="76" t="e">
        <f>IF($C1386="-",IF($A1386="-",VLOOKUP($D1386,' REACH Bilaga 59_update'!$A$5:$A$210,1,FALSE),VLOOKUP($A1386,' REACH Bilaga 59_update'!$D$5:$D$210,1,FALSE)),VLOOKUP($C1386,' REACH Bilaga 59_update'!$C$5:$C$210,1,FALSE))</f>
        <v>#N/A</v>
      </c>
      <c r="H1386" s="76" t="e">
        <f>IF($C1386="-",IF($A1386="-",VLOOKUP($D1386,'REACH Bilaga XIV_update'!$A$5:$A$110,1,FALSE),VLOOKUP($A1386,'REACH Bilaga XIV_update'!$D$5:$D$110,1,FALSE)),VLOOKUP($C1386,'REACH Bilaga XIV_update'!$C$5:$C$110,1,FALSE))</f>
        <v>#N/A</v>
      </c>
      <c r="I1386" s="76" t="str">
        <f>IF($C1386="-",IF($A1386="-",VLOOKUP($D1386,CoRAP_update!$A$5:$A$376,1,FALSE),VLOOKUP($A1386,CoRAP_update!$D$5:$D$376,1,FALSE)),VLOOKUP($C1386,CoRAP_update!$C$5:$C$376,1,FALSE))</f>
        <v>468-710-7</v>
      </c>
      <c r="J1386" s="76" t="e">
        <f>IF($C1386="-",IF($A1386="-",VLOOKUP($D1386,EDC_update!$C$2:$C$450,1,FALSE),VLOOKUP($A1386,EDC_update!$B$2:$B$450,1,FALSE)),VLOOKUP($C1386,EDC_update!$L$2:$L$450,1,FALSE))</f>
        <v>#N/A</v>
      </c>
      <c r="K1386" s="76" t="e">
        <f>IF($C1386="-",IF($A1386="-",IF(VLOOKUP($D1386,'sin-list 180320_update'!$C$2:$S$835,3,FALSE)="",NA(),VLOOKUP($D1386,'sin-list 180320_update'!$C$2:$S$835,3,FALSE)),IF(VLOOKUP($A1386,'sin-list 180320_update'!$A$2:$S$835,5,FALSE)="",NA(),VLOOKUP($A1386,'sin-list 180320_update'!$A$2:$S$835,5,FALSE))),IF(VLOOKUP($C1386,'sin-list 180320_update'!$B$2:$S$835,4,FALSE)="",NA(),VLOOKUP($C1386,'sin-list 180320_update'!$B$2:$S$835,4,FALSE)))</f>
        <v>#N/A</v>
      </c>
      <c r="L1386" s="76" t="e">
        <f>IF($C1386="-",IF($A1386="-",VLOOKUP($D1386,'sin-list 180320_update'!$C$2:$S$835,6,FALSE),VLOOKUP($A1386,'sin-list 180320_update'!$A$2:$S$835,8,FALSE)),VLOOKUP($C1386,'sin-list 180320_update'!$B$2:$S$835,7,FALSE))</f>
        <v>#N/A</v>
      </c>
      <c r="M1386" s="76" t="e">
        <f>IF($C1386="-",IF($A1386="-",IF(VLOOKUP($D1386,'sin-list 180320_update'!$C$2:$S$835,8,FALSE)="",NA(),VLOOKUP($D1386,'sin-list 180320_update'!$C$2:$S$835,8,FALSE)),IF(VLOOKUP($A1386,'sin-list 180320_update'!$A$2:$S$835,10,FALSE)="",NA(),VLOOKUP($A1386,'sin-list 180320_update'!$A$2:$S$835,10,FALSE))),IF(VLOOKUP($C1386,'sin-list 180320_update'!$B$2:$S$835,9,FALSE)="",NA(),VLOOKUP($C1386,'sin-list 180320_update'!$B$2:$S$835,9,FALSE)))</f>
        <v>#N/A</v>
      </c>
      <c r="N1386" s="76" t="e">
        <f>IF($C1386="-",IF($A1386="-",IF(VLOOKUP($D1386,'REACH Bilaga XVII_update'!$A$5:$E$131,4,FALSE)="",NA(),VLOOKUP($D1386,'REACH Bilaga XVII_update'!$A$5:$E$131,4,FALSE)),IF(VLOOKUP($A1386,'REACH Bilaga XVII_update'!$C$5:$D$131,2,FALSE)="",NA(),VLOOKUP($A1386,'REACH Bilaga XVII_update'!$C$5:$D$131,2,FALSE))),IF(VLOOKUP($C1386,'REACH Bilaga XVII_update'!$B$5:$D$131,3,FALSE)="",NA(),VLOOKUP($C1386,'REACH Bilaga XVII_update'!$B$5:$D$131,3,FALSE)))</f>
        <v>#N/A</v>
      </c>
      <c r="O1386" s="76" t="e">
        <f>IF($C1386="-",IF($A1386="-",IF(VLOOKUP($D1386,' REACH Bilaga 59_update'!$A$5:$E$210,5,FALSE)="",NA(),VLOOKUP($D1386,' REACH Bilaga 59_update'!$A$5:$E$210,5,FALSE)),IF(VLOOKUP($A1386,' REACH Bilaga 59_update'!$D$5:$E$210,2,FALSE)="",NA(),VLOOKUP($A1386,' REACH Bilaga 59_update'!$D$5:$E$210,2,FALSE))),IF(VLOOKUP($C1386,' REACH Bilaga 59_update'!$C$5:$E$210,3,FALSE)="",NA(),VLOOKUP($C1386,' REACH Bilaga 59_update'!$C$5:$E$210,3,FALSE)))</f>
        <v>#N/A</v>
      </c>
      <c r="P1386" s="76" t="e">
        <f>IF(C1386="-",IF(A1386="-",IFERROR(VLOOKUP($D1386,' REACH Bilaga 59_update'!$A$5:$F$210,MATCH(Sammanfattning!P$1,' REACH Bilaga 59_update'!$A$4:$F$4,0),FALSE),VLOOKUP($D1386,'REACH Bilaga XIV_update'!$A$4:$H$110,MATCH(Sammanfattning!P$1,'REACH Bilaga XIV_update'!$A$4:$H$4,0),FALSE)),IFERROR(VLOOKUP($A1386,' REACH Bilaga 59_update'!$D$5:$F$210,MATCH(Sammanfattning!P$1,' REACH Bilaga 59_update'!$D$4:$F$4,0),FALSE),VLOOKUP($A1386,'REACH Bilaga XIV_update'!$D$4:$H$110,MATCH(Sammanfattning!P$1,'REACH Bilaga XIV_update'!$D$4:$H$4,0),FALSE))),IFERROR(VLOOKUP($C1386,' REACH Bilaga 59_update'!$C$5:$F$210,MATCH(Sammanfattning!P$1,' REACH Bilaga 59_update'!$C$4:$F$4,0),FALSE),VLOOKUP($C1386,'REACH Bilaga XIV_update'!$C$4:$H$110,MATCH(Sammanfattning!P$1,'REACH Bilaga XIV_update'!$C$4:$H$4,0),FALSE)))</f>
        <v>#N/A</v>
      </c>
      <c r="Q1386" s="76" t="e">
        <f>IF($C1386="-",IF($A1386="-",IF(VLOOKUP($D1386,'REACH Bilaga XIV_update'!$A$5:$I$110,9,FALSE)="",NA(),VLOOKUP($D1386,'REACH Bilaga XIV_update'!$A$5:$I$110,9,FALSE)),IF(VLOOKUP($A1386,'REACH Bilaga XIV_update'!$D$5:$I$110,6,FALSE)="",NA(),VLOOKUP($A1386,'REACH Bilaga XIV_update'!$D$5:$I$110,6,FALSE))),IF(VLOOKUP($C1386,'REACH Bilaga XIV_update'!$C$5:$I$110,7,FALSE)="",NA(),VLOOKUP($C1386,'REACH Bilaga XIV_update'!$C$5:$I$110,7,FALSE)))</f>
        <v>#N/A</v>
      </c>
      <c r="R1386" s="76" t="e">
        <f>IF($C1386="-",IF($A1386="-",IF(VLOOKUP($D1386,CoRAP_update!$A$5:$O$376,15,FALSE)="",NA(),VLOOKUP($D1386,CoRAP_update!$A$5:$O$376,15,FALSE)),IF(VLOOKUP($A1386,CoRAP_update!$D$5:$O$376,12,FALSE)="",NA(),VLOOKUP($A1386,CoRAP_update!$D$5:$O$376,12,FALSE))),IF(VLOOKUP($C1386,CoRAP_update!$C$5:$O$376,13,FALSE)="",NA(),VLOOKUP($C1386,CoRAP_update!$C$5:$O$376,13,FALSE)))</f>
        <v>#N/A</v>
      </c>
      <c r="S1386" s="144" t="str">
        <f>IF($C1386="-",IF($A1386="-",VLOOKUP($D1386,CoRAP_update!$A$5:$J$376,MATCH(Sammanfattning!S$1,CoRAP_update!$A$4:$J$4,0),FALSE),VLOOKUP($A1386,CoRAP_update!$D$5:$J$376,MATCH(Sammanfattning!S$1,CoRAP_update!$D$4:$J$4,0),FALSE)),VLOOKUP($C1386,CoRAP_update!$C$5:$J$376,MATCH(Sammanfattning!S$1,CoRAP_update!$C$4:$J$4,0),FALSE))</f>
        <v>Other hazard based concern#Exposure of environment#High (aggregated) tonnage#Wide dispersive use</v>
      </c>
      <c r="T1386" s="76" t="e">
        <f>IF($A1386="-",VLOOKUP($D1386,EDC_update!$C$2:$F$450,4,FALSE),VLOOKUP($A1386,EDC_update!$B$2:$F$450,5,FALSE))</f>
        <v>#N/A</v>
      </c>
      <c r="V1386" s="78">
        <f>IF(IFERROR(SEARCH("PBT",P1386),99)=99,IF(IFERROR(SEARCH("suspected PBT",S1386),99)=99,IF(IFERROR(SEARCH("concluded to be PBT",K1386),99)=99,IF(IFERROR(SEARCH("PBT",S1386),99)=99,IF(IFERROR(SEARCH("PBT cand",L1386),99)=99,IF(IFERROR(SEARCH("PBT",L1386),99)=99,IF(IFERROR(SEARCH("persistent, bioackumulative and toxic properties",K1386),99)=99,0,Scoring!$E$3),Scoring!$E$3),Scoring!$E$7),Scoring!$E$3),Scoring!$E$5),Scoring!$E$6),Scoring!$E$3)</f>
        <v>0</v>
      </c>
      <c r="W1386" s="78">
        <f>IF(IFERROR(SEARCH("vPvB",P1386),99)=99,IF(IFERROR(SEARCH("suspected pbt/vPvB",S1386),99)=99,IF(IFERROR(SEARCH("vPvB",S1386),99)=99,IF(IFERROR(SEARCH("concluded to be a vPvB",S1386),99)=99,IF(IFERROR(SEARCH("identified as vPvB",K1386),99)=99,IF(IFERROR(SEARCH("concluded to be a vPvB",K1386),99)=99,IF(IFERROR(SEARCH("concluded to be both pbt and vPvB",S1386),99)=99,IF(IFERROR(SEARCH("concluded to be both pbt and vPvB",K1386),99)=99,0,Scoring!$E$5),Scoring!$E$5),Scoring!$E$5),Scoring!$E$5),Scoring!$E$5),Scoring!$E$4),Scoring!$E$6),Scoring!$E$4)</f>
        <v>0</v>
      </c>
      <c r="X1386" s="78">
        <f>IF(IFERROR(SEARCH("H410",N1386),99)=99,IF(IFERROR(SEARCH("H410",O1386),99)=99,IF(IFERROR(SEARCH("H410",Q1386),99)=99,IF(IFERROR(SEARCH("H410",M1386),99)=99,IF(IFERROR(SEARCH("H410",R1386),99)=99,IF(IFERROR(SEARCH("H411",N1386),99)=99,IF(IFERROR(SEARCH("H411",O1386),99)=99,IF(IFERROR(SEARCH("H411",Q1386),99)=99,IF(IFERROR(SEARCH("H411",M1386),99)=99,IF(IFERROR(SEARCH("H411",R1386),99)=99,IF(IFERROR(SEARCH("H413",N1386),99)=99,IF(IFERROR(SEARCH("H413",O1386),99)=99,IF(IFERROR(SEARCH("H413",Q1386),99)=99,IF(IFERROR(SEARCH("H413",M1386),99)=99,IF(IFERROR(SEARCH("H413",R1386),99)=99,IF(IFERROR(SEARCH("H412",N1386),99)=99,IF(IFERROR(SEARCH("H412",O1386),99)=99,IF(IFERROR(SEARCH("H412",Q1386),99)=99,IF(IFERROR(SEARCH("H412",M1386),99)=99,IF(IFERROR(SEARCH("H412",R1386),99)=99,0,Scoring!$E$2),Scoring!$E$2),Scoring!$E$2),Scoring!$E$2),Scoring!$E$2),Scoring!$E$2),Scoring!$E$2),Scoring!$E$2),Scoring!$E$2),Scoring!$E$2),Scoring!$E$2),Scoring!$E$2),Scoring!$E$2),Scoring!$E$2),Scoring!$E$2),Scoring!$E$2),Scoring!$E$2),Scoring!$E$2),Scoring!$E$2),Scoring!$E$2)</f>
        <v>0</v>
      </c>
      <c r="Y1386" s="78">
        <f>IF(IFERROR(SEARCH("CMR",K1386),99)=99,IF(IFERROR(SEARCH("Suspected CMR",S1386),99)=99,IF(IFERROR(SEARCH("CMR",S1386),99)=99,0,Scoring!$E$8),Scoring!$E$9),Scoring!$E$8)</f>
        <v>0</v>
      </c>
      <c r="Z1386" s="78">
        <f>IF(IFERROR(SEARCH("H350",N1386),99)=99,IF(IFERROR(SEARCH("H350",O1386),99)=99,IF(IFERROR(SEARCH("H350",Q1386),99)=99,IF(IFERROR(SEARCH("H350",M1386),99)=99,IF(IFERROR(SEARCH("H350",R1386),99)=99,IF(IFERROR(SEARCH("H351",N1386),99)=99,IF(IFERROR(SEARCH("H351",O1386),99)=99,IF(IFERROR(SEARCH("H351",Q1386),99)=99,IF(IFERROR(SEARCH("H351",M1386),99)=99,IF(IFERROR(SEARCH("H351",R1386),99)=99,IF(IFERROR(SEARCH("carcinogenic",P1386),99)=99,IF(IFERROR(SEARCH("suspected carcinogenic",S1386),99)=99,0,Scoring!$E$12),Scoring!$E$11),Scoring!$E$10),Scoring!$E$10),Scoring!$E$10),Scoring!$E$10),Scoring!$E$10),Scoring!$E$10),Scoring!$E$10),Scoring!$E$10),Scoring!$E$10),Scoring!$E$10)</f>
        <v>0</v>
      </c>
      <c r="AA1386" s="78">
        <f>IF(IFERROR(SEARCH("H340",N1386),99)=99,IF(IFERROR(SEARCH("H340",O1386),99)=99,IF(IFERROR(SEARCH("H340",Q1386),99)=99,IF(IFERROR(SEARCH("H340",M1386),99)=99,IF(IFERROR(SEARCH("H340",R1386),99)=99,IF(IFERROR(SEARCH("H341",N1386),99)=99,IF(IFERROR(SEARCH("H341",O1386),99)=99,IF(IFERROR(SEARCH("H341",Q1386),99)=99,IF(IFERROR(SEARCH("H341",M1386),99)=99,IF(IFERROR(SEARCH("H341",R1386),99)=99,IF(IFERROR(SEARCH("mutagenic",P1386),99)=99,IF(IFERROR(SEARCH("suspected mutagenic",S1386),99)=99,0,Scoring!$E$15),Scoring!$E$14),Scoring!$E$13),Scoring!$E$13),Scoring!$E$13),Scoring!$E$13),Scoring!$E$13),Scoring!$E$13),Scoring!$E$13),Scoring!$E$13),Scoring!$E$13),Scoring!$E$13)</f>
        <v>0</v>
      </c>
      <c r="AB1386" s="78">
        <f>IF(IFERROR(SEARCH("H360",N1386),99)=99,IF(IFERROR(SEARCH("H360",O1386),99)=99,IF(IFERROR(SEARCH("H360",Q1386),99)=99,IF(IFERROR(SEARCH("H360",M1386),99)=99,IF(IFERROR(SEARCH("H360",R1386),99)=99,IF(IFERROR(SEARCH("H361",N1386),99)=99,IF(IFERROR(SEARCH("H361",O1386),99)=99,IF(IFERROR(SEARCH("H361",Q1386),99)=99,IF(IFERROR(SEARCH("H361",M1386),99)=99,IF(IFERROR(SEARCH("H361",R1386),99)=99,IF(IFERROR(SEARCH("reproduction",P1386),99)=99,IF(IFERROR(SEARCH("suspected reprotoxic",S1386),99)=99,IF(IFERROR(SEARCH("reprotoxic",S1386),99)=99,IF(IFERROR(SEARCH("reprotoxic",K1386),99)=99,0,Scoring!$E$18),Scoring!$E$18),Scoring!$E$19),Scoring!$E$17),Scoring!$E$16),Scoring!$E$16),Scoring!$E$16),Scoring!$E$16),Scoring!$E$16),Scoring!$E$16),Scoring!$E$16),Scoring!$E$16),Scoring!$E$16),Scoring!$E$16)</f>
        <v>0</v>
      </c>
      <c r="AC1386" s="78">
        <f>IF(IFERROR(SEARCH("57f",L1386),99)=99,IF(IFERROR(SEARCH("57(f)",P1386),99)=99,0,Scoring!$E$20),Scoring!$E$20)</f>
        <v>0</v>
      </c>
      <c r="AD1386" s="78">
        <f>IF(IFERROR(SEARCH("CAT1",T1386),99)=99,IF(IFERROR(SEARCH("CAT2",T1386),99)=99,IF(IFERROR(SEARCH("CAT3",T1386),99)=99,IF(IFERROR(SEARCH("concluded to be endocrine",K1386),99)=99,IF(IFERROR(SEARCH("categorised as endocrine",K1386),99)=99,IF(IFERROR(SEARCH("endocrine disrupting",P1386),99)=99,IF(IFERROR(SEARCH("endocrine disrupting",K1386),99)=99,IF(IFERROR(SEARCH("suspected endocrine",S1386),99)=99,IF(IFERROR(SEARCH("potential endocrine",S1386),99)=99,0,Scoring!$E$25),Scoring!$E$25),Scoring!$E$24),Scoring!$E$24),Scoring!$E$24),Scoring!$E$24),Scoring!$E$23),Scoring!$E$22),Scoring!$E$21)</f>
        <v>0</v>
      </c>
      <c r="AE1386" s="78">
        <f>IF(IFERROR(SEARCH("suspected sensitiser",S1386),99)=99,IF(IFERROR(SEARCH("sensitiser",S1386),99)=99,IF(IFERROR(SEARCH("other hazard based concern",S1386),99)=99,0,Scoring!$E$28),Scoring!$E$26),Scoring!$E$27)</f>
        <v>0.4</v>
      </c>
      <c r="AF1386" s="78">
        <f>IF(IFERROR(M1386,1)=1,IF(IFERROR(N1386,1)=1,IF(IFERROR(O1386,1)=1,IF(IFERROR(Q1386,1)=1,IF(IFERROR(R1386,1)=1,IF(IFERROR(T1386,1)=1,IF(IFERROR(K1386,1)=1,IF(IFERROR(P1386,1)=1,IF(IFERROR(S1386,1)=1,Scoring!$E$29,0),0),0),0),0),0),0),0),0)</f>
        <v>0</v>
      </c>
      <c r="AG1386" s="78">
        <f t="shared" si="92"/>
        <v>0.4</v>
      </c>
      <c r="AI1386" s="93"/>
      <c r="AJ1386" s="94"/>
      <c r="AK1386" s="76"/>
      <c r="AL1386" s="75"/>
      <c r="AN1386" s="79"/>
      <c r="AO1386" s="79"/>
      <c r="AP1386" s="79"/>
      <c r="AQ1386" s="79"/>
      <c r="AR1386" s="79"/>
      <c r="AS1386" s="78"/>
      <c r="AU1386" s="79">
        <f>IF(IFERROR(F1386,99)=99,IF(IFERROR(G1386,99)=99,IF(IFERROR(H1386,99)=99,IF(IFERROR(I1386,99)=99,IF(IFERROR(E1386,99)=99,IF(IFERROR(J1386,99)=99,0,Scoring!$B$7),Scoring!$B$3),Scoring!$B$2),Scoring!$B$6),Scoring!$B$5),Scoring!$B$4)</f>
        <v>0.5</v>
      </c>
      <c r="AV1386" s="78">
        <f t="shared" si="93"/>
        <v>0.2</v>
      </c>
      <c r="AW1386" s="78"/>
      <c r="AX1386" s="66"/>
      <c r="AY1386" s="78"/>
      <c r="AZ1386" s="76"/>
      <c r="BA1386" s="76"/>
      <c r="BB1386" s="76"/>
    </row>
    <row r="1387" spans="1:54" x14ac:dyDescent="0.25">
      <c r="A1387" s="89" t="s">
        <v>7133</v>
      </c>
      <c r="B1387" s="89" t="s">
        <v>30</v>
      </c>
      <c r="C1387" s="89" t="s">
        <v>30</v>
      </c>
      <c r="D1387" s="89" t="s">
        <v>7134</v>
      </c>
      <c r="E1387" s="76" t="e">
        <f>IF(C1387="-",IF(A1387="-",VLOOKUP(D1387,'sin-list 180320_update'!$C$2:$C$835,1,FALSE),VLOOKUP(A1387,'sin-list 180320_update'!$A$2:$A$835,1,FALSE)),VLOOKUP(C1387,'sin-list 180320_update'!$B$2:$B$835,1,FALSE))</f>
        <v>#N/A</v>
      </c>
      <c r="F1387" s="76" t="e">
        <f>IF($C1387="-",IF($A1387="-",VLOOKUP($D1387,'REACH Bilaga XVII_update'!$A$5:$A$131,1,FALSE),VLOOKUP($A1387,'REACH Bilaga XVII_update'!$C$5:$C$131,1,FALSE)),VLOOKUP($C1387,'REACH Bilaga XVII_update'!$B$5:$B$131,1,FALSE))</f>
        <v>#N/A</v>
      </c>
      <c r="G1387" s="76" t="e">
        <f>IF($C1387="-",IF($A1387="-",VLOOKUP($D1387,' REACH Bilaga 59_update'!$A$5:$A$210,1,FALSE),VLOOKUP($A1387,' REACH Bilaga 59_update'!$D$5:$D$210,1,FALSE)),VLOOKUP($C1387,' REACH Bilaga 59_update'!$C$5:$C$210,1,FALSE))</f>
        <v>#N/A</v>
      </c>
      <c r="H1387" s="76" t="e">
        <f>IF($C1387="-",IF($A1387="-",VLOOKUP($D1387,'REACH Bilaga XIV_update'!$A$5:$A$110,1,FALSE),VLOOKUP($A1387,'REACH Bilaga XIV_update'!$D$5:$D$110,1,FALSE)),VLOOKUP($C1387,'REACH Bilaga XIV_update'!$C$5:$C$110,1,FALSE))</f>
        <v>#N/A</v>
      </c>
      <c r="I1387" s="76" t="e">
        <f>IF($C1387="-",IF($A1387="-",VLOOKUP($D1387,CoRAP_update!$A$5:$A$376,1,FALSE),VLOOKUP($A1387,CoRAP_update!$D$5:$D$376,1,FALSE)),VLOOKUP($C1387,CoRAP_update!$C$5:$C$376,1,FALSE))</f>
        <v>#N/A</v>
      </c>
      <c r="J1387" s="76" t="str">
        <f>IF($C1387="-",IF($A1387="-",VLOOKUP($D1387,EDC_update!$C$2:$C$450,1,FALSE),VLOOKUP($A1387,EDC_update!$B$2:$B$450,1,FALSE)),VLOOKUP($C1387,EDC_update!$L$2:$L$450,1,FALSE))</f>
        <v>2717-05-5</v>
      </c>
      <c r="K1387" s="76" t="e">
        <f>IF($C1387="-",IF($A1387="-",IF(VLOOKUP($D1387,'sin-list 180320_update'!$C$2:$S$835,3,FALSE)="",NA(),VLOOKUP($D1387,'sin-list 180320_update'!$C$2:$S$835,3,FALSE)),IF(VLOOKUP($A1387,'sin-list 180320_update'!$A$2:$S$835,5,FALSE)="",NA(),VLOOKUP($A1387,'sin-list 180320_update'!$A$2:$S$835,5,FALSE))),IF(VLOOKUP($C1387,'sin-list 180320_update'!$B$2:$S$835,4,FALSE)="",NA(),VLOOKUP($C1387,'sin-list 180320_update'!$B$2:$S$835,4,FALSE)))</f>
        <v>#N/A</v>
      </c>
      <c r="L1387" s="76" t="e">
        <f>IF($C1387="-",IF($A1387="-",VLOOKUP($D1387,'sin-list 180320_update'!$C$2:$S$835,6,FALSE),VLOOKUP($A1387,'sin-list 180320_update'!$A$2:$S$835,8,FALSE)),VLOOKUP($C1387,'sin-list 180320_update'!$B$2:$S$835,7,FALSE))</f>
        <v>#N/A</v>
      </c>
      <c r="M1387" s="76" t="e">
        <f>IF($C1387="-",IF($A1387="-",IF(VLOOKUP($D1387,'sin-list 180320_update'!$C$2:$S$835,8,FALSE)="",NA(),VLOOKUP($D1387,'sin-list 180320_update'!$C$2:$S$835,8,FALSE)),IF(VLOOKUP($A1387,'sin-list 180320_update'!$A$2:$S$835,10,FALSE)="",NA(),VLOOKUP($A1387,'sin-list 180320_update'!$A$2:$S$835,10,FALSE))),IF(VLOOKUP($C1387,'sin-list 180320_update'!$B$2:$S$835,9,FALSE)="",NA(),VLOOKUP($C1387,'sin-list 180320_update'!$B$2:$S$835,9,FALSE)))</f>
        <v>#N/A</v>
      </c>
      <c r="N1387" s="76" t="e">
        <f>IF($C1387="-",IF($A1387="-",IF(VLOOKUP($D1387,'REACH Bilaga XVII_update'!$A$5:$E$131,4,FALSE)="",NA(),VLOOKUP($D1387,'REACH Bilaga XVII_update'!$A$5:$E$131,4,FALSE)),IF(VLOOKUP($A1387,'REACH Bilaga XVII_update'!$C$5:$D$131,2,FALSE)="",NA(),VLOOKUP($A1387,'REACH Bilaga XVII_update'!$C$5:$D$131,2,FALSE))),IF(VLOOKUP($C1387,'REACH Bilaga XVII_update'!$B$5:$D$131,3,FALSE)="",NA(),VLOOKUP($C1387,'REACH Bilaga XVII_update'!$B$5:$D$131,3,FALSE)))</f>
        <v>#N/A</v>
      </c>
      <c r="O1387" s="76" t="e">
        <f>IF($C1387="-",IF($A1387="-",IF(VLOOKUP($D1387,' REACH Bilaga 59_update'!$A$5:$E$210,5,FALSE)="",NA(),VLOOKUP($D1387,' REACH Bilaga 59_update'!$A$5:$E$210,5,FALSE)),IF(VLOOKUP($A1387,' REACH Bilaga 59_update'!$D$5:$E$210,2,FALSE)="",NA(),VLOOKUP($A1387,' REACH Bilaga 59_update'!$D$5:$E$210,2,FALSE))),IF(VLOOKUP($C1387,' REACH Bilaga 59_update'!$C$5:$E$210,3,FALSE)="",NA(),VLOOKUP($C1387,' REACH Bilaga 59_update'!$C$5:$E$210,3,FALSE)))</f>
        <v>#N/A</v>
      </c>
      <c r="P1387" s="76" t="e">
        <f>IF(C1387="-",IF(A1387="-",IFERROR(VLOOKUP($D1387,' REACH Bilaga 59_update'!$A$5:$F$210,MATCH(Sammanfattning!P$1,' REACH Bilaga 59_update'!$A$4:$F$4,0),FALSE),VLOOKUP($D1387,'REACH Bilaga XIV_update'!$A$4:$H$110,MATCH(Sammanfattning!P$1,'REACH Bilaga XIV_update'!$A$4:$H$4,0),FALSE)),IFERROR(VLOOKUP($A1387,' REACH Bilaga 59_update'!$D$5:$F$210,MATCH(Sammanfattning!P$1,' REACH Bilaga 59_update'!$D$4:$F$4,0),FALSE),VLOOKUP($A1387,'REACH Bilaga XIV_update'!$D$4:$H$110,MATCH(Sammanfattning!P$1,'REACH Bilaga XIV_update'!$D$4:$H$4,0),FALSE))),IFERROR(VLOOKUP($C1387,' REACH Bilaga 59_update'!$C$5:$F$210,MATCH(Sammanfattning!P$1,' REACH Bilaga 59_update'!$C$4:$F$4,0),FALSE),VLOOKUP($C1387,'REACH Bilaga XIV_update'!$C$4:$H$110,MATCH(Sammanfattning!P$1,'REACH Bilaga XIV_update'!$C$4:$H$4,0),FALSE)))</f>
        <v>#N/A</v>
      </c>
      <c r="Q1387" s="76" t="e">
        <f>IF($C1387="-",IF($A1387="-",IF(VLOOKUP($D1387,'REACH Bilaga XIV_update'!$A$5:$I$110,9,FALSE)="",NA(),VLOOKUP($D1387,'REACH Bilaga XIV_update'!$A$5:$I$110,9,FALSE)),IF(VLOOKUP($A1387,'REACH Bilaga XIV_update'!$D$5:$I$110,6,FALSE)="",NA(),VLOOKUP($A1387,'REACH Bilaga XIV_update'!$D$5:$I$110,6,FALSE))),IF(VLOOKUP($C1387,'REACH Bilaga XIV_update'!$C$5:$I$110,7,FALSE)="",NA(),VLOOKUP($C1387,'REACH Bilaga XIV_update'!$C$5:$I$110,7,FALSE)))</f>
        <v>#N/A</v>
      </c>
      <c r="R1387" s="76" t="e">
        <f>IF($C1387="-",IF($A1387="-",IF(VLOOKUP($D1387,CoRAP_update!$A$5:$O$376,15,FALSE)="",NA(),VLOOKUP($D1387,CoRAP_update!$A$5:$O$376,15,FALSE)),IF(VLOOKUP($A1387,CoRAP_update!$D$5:$O$376,12,FALSE)="",NA(),VLOOKUP($A1387,CoRAP_update!$D$5:$O$376,12,FALSE))),IF(VLOOKUP($C1387,CoRAP_update!$C$5:$O$376,13,FALSE)="",NA(),VLOOKUP($C1387,CoRAP_update!$C$5:$O$376,13,FALSE)))</f>
        <v>#N/A</v>
      </c>
      <c r="S1387" s="144" t="e">
        <f>IF($C1387="-",IF($A1387="-",VLOOKUP($D1387,CoRAP_update!$A$5:$J$376,MATCH(Sammanfattning!S$1,CoRAP_update!$A$4:$J$4,0),FALSE),VLOOKUP($A1387,CoRAP_update!$D$5:$J$376,MATCH(Sammanfattning!S$1,CoRAP_update!$D$4:$J$4,0),FALSE)),VLOOKUP($C1387,CoRAP_update!$C$5:$J$376,MATCH(Sammanfattning!S$1,CoRAP_update!$C$4:$J$4,0),FALSE))</f>
        <v>#N/A</v>
      </c>
      <c r="T1387" s="76" t="str">
        <f>IF($A1387="-",VLOOKUP($D1387,EDC_update!$C$2:$F$450,4,FALSE),VLOOKUP($A1387,EDC_update!$B$2:$F$450,5,FALSE))</f>
        <v>CAT3b</v>
      </c>
      <c r="V1387" s="78">
        <f>IF(IFERROR(SEARCH("PBT",P1387),99)=99,IF(IFERROR(SEARCH("suspected PBT",S1387),99)=99,IF(IFERROR(SEARCH("concluded to be PBT",K1387),99)=99,IF(IFERROR(SEARCH("PBT",S1387),99)=99,IF(IFERROR(SEARCH("PBT cand",L1387),99)=99,IF(IFERROR(SEARCH("PBT",L1387),99)=99,IF(IFERROR(SEARCH("persistent, bioackumulative and toxic properties",K1387),99)=99,0,Scoring!$E$3),Scoring!$E$3),Scoring!$E$7),Scoring!$E$3),Scoring!$E$5),Scoring!$E$6),Scoring!$E$3)</f>
        <v>0</v>
      </c>
      <c r="W1387" s="78">
        <f>IF(IFERROR(SEARCH("vPvB",P1387),99)=99,IF(IFERROR(SEARCH("suspected pbt/vPvB",S1387),99)=99,IF(IFERROR(SEARCH("vPvB",S1387),99)=99,IF(IFERROR(SEARCH("concluded to be a vPvB",S1387),99)=99,IF(IFERROR(SEARCH("identified as vPvB",K1387),99)=99,IF(IFERROR(SEARCH("concluded to be a vPvB",K1387),99)=99,IF(IFERROR(SEARCH("concluded to be both pbt and vPvB",S1387),99)=99,IF(IFERROR(SEARCH("concluded to be both pbt and vPvB",K1387),99)=99,0,Scoring!$E$5),Scoring!$E$5),Scoring!$E$5),Scoring!$E$5),Scoring!$E$5),Scoring!$E$4),Scoring!$E$6),Scoring!$E$4)</f>
        <v>0</v>
      </c>
      <c r="X1387" s="78">
        <f>IF(IFERROR(SEARCH("H410",N1387),99)=99,IF(IFERROR(SEARCH("H410",O1387),99)=99,IF(IFERROR(SEARCH("H410",Q1387),99)=99,IF(IFERROR(SEARCH("H410",M1387),99)=99,IF(IFERROR(SEARCH("H410",R1387),99)=99,IF(IFERROR(SEARCH("H411",N1387),99)=99,IF(IFERROR(SEARCH("H411",O1387),99)=99,IF(IFERROR(SEARCH("H411",Q1387),99)=99,IF(IFERROR(SEARCH("H411",M1387),99)=99,IF(IFERROR(SEARCH("H411",R1387),99)=99,IF(IFERROR(SEARCH("H413",N1387),99)=99,IF(IFERROR(SEARCH("H413",O1387),99)=99,IF(IFERROR(SEARCH("H413",Q1387),99)=99,IF(IFERROR(SEARCH("H413",M1387),99)=99,IF(IFERROR(SEARCH("H413",R1387),99)=99,IF(IFERROR(SEARCH("H412",N1387),99)=99,IF(IFERROR(SEARCH("H412",O1387),99)=99,IF(IFERROR(SEARCH("H412",Q1387),99)=99,IF(IFERROR(SEARCH("H412",M1387),99)=99,IF(IFERROR(SEARCH("H412",R1387),99)=99,0,Scoring!$E$2),Scoring!$E$2),Scoring!$E$2),Scoring!$E$2),Scoring!$E$2),Scoring!$E$2),Scoring!$E$2),Scoring!$E$2),Scoring!$E$2),Scoring!$E$2),Scoring!$E$2),Scoring!$E$2),Scoring!$E$2),Scoring!$E$2),Scoring!$E$2),Scoring!$E$2),Scoring!$E$2),Scoring!$E$2),Scoring!$E$2),Scoring!$E$2)</f>
        <v>0</v>
      </c>
      <c r="Y1387" s="78">
        <f>IF(IFERROR(SEARCH("CMR",K1387),99)=99,IF(IFERROR(SEARCH("Suspected CMR",S1387),99)=99,IF(IFERROR(SEARCH("CMR",S1387),99)=99,0,Scoring!$E$8),Scoring!$E$9),Scoring!$E$8)</f>
        <v>0</v>
      </c>
      <c r="Z1387" s="78">
        <f>IF(IFERROR(SEARCH("H350",N1387),99)=99,IF(IFERROR(SEARCH("H350",O1387),99)=99,IF(IFERROR(SEARCH("H350",Q1387),99)=99,IF(IFERROR(SEARCH("H350",M1387),99)=99,IF(IFERROR(SEARCH("H350",R1387),99)=99,IF(IFERROR(SEARCH("H351",N1387),99)=99,IF(IFERROR(SEARCH("H351",O1387),99)=99,IF(IFERROR(SEARCH("H351",Q1387),99)=99,IF(IFERROR(SEARCH("H351",M1387),99)=99,IF(IFERROR(SEARCH("H351",R1387),99)=99,IF(IFERROR(SEARCH("carcinogenic",P1387),99)=99,IF(IFERROR(SEARCH("suspected carcinogenic",S1387),99)=99,0,Scoring!$E$12),Scoring!$E$11),Scoring!$E$10),Scoring!$E$10),Scoring!$E$10),Scoring!$E$10),Scoring!$E$10),Scoring!$E$10),Scoring!$E$10),Scoring!$E$10),Scoring!$E$10),Scoring!$E$10)</f>
        <v>0</v>
      </c>
      <c r="AA1387" s="78">
        <f>IF(IFERROR(SEARCH("H340",N1387),99)=99,IF(IFERROR(SEARCH("H340",O1387),99)=99,IF(IFERROR(SEARCH("H340",Q1387),99)=99,IF(IFERROR(SEARCH("H340",M1387),99)=99,IF(IFERROR(SEARCH("H340",R1387),99)=99,IF(IFERROR(SEARCH("H341",N1387),99)=99,IF(IFERROR(SEARCH("H341",O1387),99)=99,IF(IFERROR(SEARCH("H341",Q1387),99)=99,IF(IFERROR(SEARCH("H341",M1387),99)=99,IF(IFERROR(SEARCH("H341",R1387),99)=99,IF(IFERROR(SEARCH("mutagenic",P1387),99)=99,IF(IFERROR(SEARCH("suspected mutagenic",S1387),99)=99,0,Scoring!$E$15),Scoring!$E$14),Scoring!$E$13),Scoring!$E$13),Scoring!$E$13),Scoring!$E$13),Scoring!$E$13),Scoring!$E$13),Scoring!$E$13),Scoring!$E$13),Scoring!$E$13),Scoring!$E$13)</f>
        <v>0</v>
      </c>
      <c r="AB1387" s="78">
        <f>IF(IFERROR(SEARCH("H360",N1387),99)=99,IF(IFERROR(SEARCH("H360",O1387),99)=99,IF(IFERROR(SEARCH("H360",Q1387),99)=99,IF(IFERROR(SEARCH("H360",M1387),99)=99,IF(IFERROR(SEARCH("H360",R1387),99)=99,IF(IFERROR(SEARCH("H361",N1387),99)=99,IF(IFERROR(SEARCH("H361",O1387),99)=99,IF(IFERROR(SEARCH("H361",Q1387),99)=99,IF(IFERROR(SEARCH("H361",M1387),99)=99,IF(IFERROR(SEARCH("H361",R1387),99)=99,IF(IFERROR(SEARCH("reproduction",P1387),99)=99,IF(IFERROR(SEARCH("suspected reprotoxic",S1387),99)=99,IF(IFERROR(SEARCH("reprotoxic",S1387),99)=99,IF(IFERROR(SEARCH("reprotoxic",K1387),99)=99,0,Scoring!$E$18),Scoring!$E$18),Scoring!$E$19),Scoring!$E$17),Scoring!$E$16),Scoring!$E$16),Scoring!$E$16),Scoring!$E$16),Scoring!$E$16),Scoring!$E$16),Scoring!$E$16),Scoring!$E$16),Scoring!$E$16),Scoring!$E$16)</f>
        <v>0</v>
      </c>
      <c r="AC1387" s="78">
        <f>IF(IFERROR(SEARCH("57f",L1387),99)=99,IF(IFERROR(SEARCH("57(f)",P1387),99)=99,0,Scoring!$E$20),Scoring!$E$20)</f>
        <v>0</v>
      </c>
      <c r="AD1387" s="78">
        <f>IF(IFERROR(SEARCH("CAT1",T1387),99)=99,IF(IFERROR(SEARCH("CAT2",T1387),99)=99,IF(IFERROR(SEARCH("CAT3",T1387),99)=99,IF(IFERROR(SEARCH("concluded to be endocrine",K1387),99)=99,IF(IFERROR(SEARCH("categorised as endocrine",K1387),99)=99,IF(IFERROR(SEARCH("endocrine disrupting",P1387),99)=99,IF(IFERROR(SEARCH("endocrine disrupting",K1387),99)=99,IF(IFERROR(SEARCH("suspected endocrine",S1387),99)=99,IF(IFERROR(SEARCH("potential endocrine",S1387),99)=99,0,Scoring!$E$25),Scoring!$E$25),Scoring!$E$24),Scoring!$E$24),Scoring!$E$24),Scoring!$E$24),Scoring!$E$23),Scoring!$E$22),Scoring!$E$21)</f>
        <v>0.3</v>
      </c>
      <c r="AE1387" s="78">
        <f>IF(IFERROR(SEARCH("suspected sensitiser",S1387),99)=99,IF(IFERROR(SEARCH("sensitiser",S1387),99)=99,IF(IFERROR(SEARCH("other hazard based concern",S1387),99)=99,0,Scoring!$E$28),Scoring!$E$26),Scoring!$E$27)</f>
        <v>0</v>
      </c>
      <c r="AF1387" s="78">
        <f>IF(IFERROR(M1387,1)=1,IF(IFERROR(N1387,1)=1,IF(IFERROR(O1387,1)=1,IF(IFERROR(Q1387,1)=1,IF(IFERROR(R1387,1)=1,IF(IFERROR(T1387,1)=1,IF(IFERROR(K1387,1)=1,IF(IFERROR(P1387,1)=1,IF(IFERROR(S1387,1)=1,Scoring!$E$29,0),0),0),0),0),0),0),0),0)</f>
        <v>0</v>
      </c>
      <c r="AG1387" s="78">
        <f t="shared" si="92"/>
        <v>0.3</v>
      </c>
      <c r="AI1387" s="93"/>
      <c r="AJ1387" s="94"/>
      <c r="AK1387" s="76"/>
      <c r="AL1387" s="75"/>
      <c r="AN1387" s="79"/>
      <c r="AO1387" s="79"/>
      <c r="AP1387" s="79"/>
      <c r="AQ1387" s="79"/>
      <c r="AR1387" s="79"/>
      <c r="AS1387" s="78"/>
      <c r="AU1387" s="79">
        <f>IF(IFERROR(F1387,99)=99,IF(IFERROR(G1387,99)=99,IF(IFERROR(H1387,99)=99,IF(IFERROR(I1387,99)=99,IF(IFERROR(E1387,99)=99,IF(IFERROR(J1387,99)=99,0,Scoring!$B$7),Scoring!$B$3),Scoring!$B$2),Scoring!$B$6),Scoring!$B$5),Scoring!$B$4)</f>
        <v>0.3</v>
      </c>
      <c r="AV1387" s="78">
        <f t="shared" si="93"/>
        <v>0.09</v>
      </c>
      <c r="AW1387" s="78"/>
      <c r="AX1387" s="66"/>
      <c r="AY1387" s="78"/>
      <c r="AZ1387" s="76"/>
      <c r="BB1387" s="76"/>
    </row>
    <row r="1388" spans="1:54" x14ac:dyDescent="0.25">
      <c r="A1388" s="89" t="s">
        <v>7330</v>
      </c>
      <c r="B1388" s="89" t="s">
        <v>30</v>
      </c>
      <c r="C1388" s="89" t="s">
        <v>30</v>
      </c>
      <c r="D1388" s="89" t="s">
        <v>7331</v>
      </c>
      <c r="E1388" s="76" t="e">
        <f>IF(C1388="-",IF(A1388="-",VLOOKUP(D1388,'sin-list 180320_update'!$C$2:$C$835,1,FALSE),VLOOKUP(A1388,'sin-list 180320_update'!$A$2:$A$835,1,FALSE)),VLOOKUP(C1388,'sin-list 180320_update'!$B$2:$B$835,1,FALSE))</f>
        <v>#N/A</v>
      </c>
      <c r="F1388" s="76" t="e">
        <f>IF($C1388="-",IF($A1388="-",VLOOKUP($D1388,'REACH Bilaga XVII_update'!$A$5:$A$131,1,FALSE),VLOOKUP($A1388,'REACH Bilaga XVII_update'!$C$5:$C$131,1,FALSE)),VLOOKUP($C1388,'REACH Bilaga XVII_update'!$B$5:$B$131,1,FALSE))</f>
        <v>#N/A</v>
      </c>
      <c r="G1388" s="76" t="e">
        <f>IF($C1388="-",IF($A1388="-",VLOOKUP($D1388,' REACH Bilaga 59_update'!$A$5:$A$210,1,FALSE),VLOOKUP($A1388,' REACH Bilaga 59_update'!$D$5:$D$210,1,FALSE)),VLOOKUP($C1388,' REACH Bilaga 59_update'!$C$5:$C$210,1,FALSE))</f>
        <v>#N/A</v>
      </c>
      <c r="H1388" s="76" t="e">
        <f>IF($C1388="-",IF($A1388="-",VLOOKUP($D1388,'REACH Bilaga XIV_update'!$A$5:$A$110,1,FALSE),VLOOKUP($A1388,'REACH Bilaga XIV_update'!$D$5:$D$110,1,FALSE)),VLOOKUP($C1388,'REACH Bilaga XIV_update'!$C$5:$C$110,1,FALSE))</f>
        <v>#N/A</v>
      </c>
      <c r="I1388" s="76" t="e">
        <f>IF($C1388="-",IF($A1388="-",VLOOKUP($D1388,CoRAP_update!$A$5:$A$376,1,FALSE),VLOOKUP($A1388,CoRAP_update!$D$5:$D$376,1,FALSE)),VLOOKUP($C1388,CoRAP_update!$C$5:$C$376,1,FALSE))</f>
        <v>#N/A</v>
      </c>
      <c r="J1388" s="76" t="str">
        <f>IF($C1388="-",IF($A1388="-",VLOOKUP($D1388,EDC_update!$C$2:$C$450,1,FALSE),VLOOKUP($A1388,EDC_update!$B$2:$B$450,1,FALSE)),VLOOKUP($C1388,EDC_update!$L$2:$L$450,1,FALSE))</f>
        <v>3307-01-5</v>
      </c>
      <c r="K1388" s="76" t="e">
        <f>IF($C1388="-",IF($A1388="-",IF(VLOOKUP($D1388,'sin-list 180320_update'!$C$2:$S$835,3,FALSE)="",NA(),VLOOKUP($D1388,'sin-list 180320_update'!$C$2:$S$835,3,FALSE)),IF(VLOOKUP($A1388,'sin-list 180320_update'!$A$2:$S$835,5,FALSE)="",NA(),VLOOKUP($A1388,'sin-list 180320_update'!$A$2:$S$835,5,FALSE))),IF(VLOOKUP($C1388,'sin-list 180320_update'!$B$2:$S$835,4,FALSE)="",NA(),VLOOKUP($C1388,'sin-list 180320_update'!$B$2:$S$835,4,FALSE)))</f>
        <v>#N/A</v>
      </c>
      <c r="L1388" s="76" t="e">
        <f>IF($C1388="-",IF($A1388="-",VLOOKUP($D1388,'sin-list 180320_update'!$C$2:$S$835,6,FALSE),VLOOKUP($A1388,'sin-list 180320_update'!$A$2:$S$835,8,FALSE)),VLOOKUP($C1388,'sin-list 180320_update'!$B$2:$S$835,7,FALSE))</f>
        <v>#N/A</v>
      </c>
      <c r="M1388" s="76" t="e">
        <f>IF($C1388="-",IF($A1388="-",IF(VLOOKUP($D1388,'sin-list 180320_update'!$C$2:$S$835,8,FALSE)="",NA(),VLOOKUP($D1388,'sin-list 180320_update'!$C$2:$S$835,8,FALSE)),IF(VLOOKUP($A1388,'sin-list 180320_update'!$A$2:$S$835,10,FALSE)="",NA(),VLOOKUP($A1388,'sin-list 180320_update'!$A$2:$S$835,10,FALSE))),IF(VLOOKUP($C1388,'sin-list 180320_update'!$B$2:$S$835,9,FALSE)="",NA(),VLOOKUP($C1388,'sin-list 180320_update'!$B$2:$S$835,9,FALSE)))</f>
        <v>#N/A</v>
      </c>
      <c r="N1388" s="76" t="e">
        <f>IF($C1388="-",IF($A1388="-",IF(VLOOKUP($D1388,'REACH Bilaga XVII_update'!$A$5:$E$131,4,FALSE)="",NA(),VLOOKUP($D1388,'REACH Bilaga XVII_update'!$A$5:$E$131,4,FALSE)),IF(VLOOKUP($A1388,'REACH Bilaga XVII_update'!$C$5:$D$131,2,FALSE)="",NA(),VLOOKUP($A1388,'REACH Bilaga XVII_update'!$C$5:$D$131,2,FALSE))),IF(VLOOKUP($C1388,'REACH Bilaga XVII_update'!$B$5:$D$131,3,FALSE)="",NA(),VLOOKUP($C1388,'REACH Bilaga XVII_update'!$B$5:$D$131,3,FALSE)))</f>
        <v>#N/A</v>
      </c>
      <c r="O1388" s="76" t="e">
        <f>IF($C1388="-",IF($A1388="-",IF(VLOOKUP($D1388,' REACH Bilaga 59_update'!$A$5:$E$210,5,FALSE)="",NA(),VLOOKUP($D1388,' REACH Bilaga 59_update'!$A$5:$E$210,5,FALSE)),IF(VLOOKUP($A1388,' REACH Bilaga 59_update'!$D$5:$E$210,2,FALSE)="",NA(),VLOOKUP($A1388,' REACH Bilaga 59_update'!$D$5:$E$210,2,FALSE))),IF(VLOOKUP($C1388,' REACH Bilaga 59_update'!$C$5:$E$210,3,FALSE)="",NA(),VLOOKUP($C1388,' REACH Bilaga 59_update'!$C$5:$E$210,3,FALSE)))</f>
        <v>#N/A</v>
      </c>
      <c r="P1388" s="76" t="e">
        <f>IF(C1388="-",IF(A1388="-",IFERROR(VLOOKUP($D1388,' REACH Bilaga 59_update'!$A$5:$F$210,MATCH(Sammanfattning!P$1,' REACH Bilaga 59_update'!$A$4:$F$4,0),FALSE),VLOOKUP($D1388,'REACH Bilaga XIV_update'!$A$4:$H$110,MATCH(Sammanfattning!P$1,'REACH Bilaga XIV_update'!$A$4:$H$4,0),FALSE)),IFERROR(VLOOKUP($A1388,' REACH Bilaga 59_update'!$D$5:$F$210,MATCH(Sammanfattning!P$1,' REACH Bilaga 59_update'!$D$4:$F$4,0),FALSE),VLOOKUP($A1388,'REACH Bilaga XIV_update'!$D$4:$H$110,MATCH(Sammanfattning!P$1,'REACH Bilaga XIV_update'!$D$4:$H$4,0),FALSE))),IFERROR(VLOOKUP($C1388,' REACH Bilaga 59_update'!$C$5:$F$210,MATCH(Sammanfattning!P$1,' REACH Bilaga 59_update'!$C$4:$F$4,0),FALSE),VLOOKUP($C1388,'REACH Bilaga XIV_update'!$C$4:$H$110,MATCH(Sammanfattning!P$1,'REACH Bilaga XIV_update'!$C$4:$H$4,0),FALSE)))</f>
        <v>#N/A</v>
      </c>
      <c r="Q1388" s="76" t="e">
        <f>IF($C1388="-",IF($A1388="-",IF(VLOOKUP($D1388,'REACH Bilaga XIV_update'!$A$5:$I$110,9,FALSE)="",NA(),VLOOKUP($D1388,'REACH Bilaga XIV_update'!$A$5:$I$110,9,FALSE)),IF(VLOOKUP($A1388,'REACH Bilaga XIV_update'!$D$5:$I$110,6,FALSE)="",NA(),VLOOKUP($A1388,'REACH Bilaga XIV_update'!$D$5:$I$110,6,FALSE))),IF(VLOOKUP($C1388,'REACH Bilaga XIV_update'!$C$5:$I$110,7,FALSE)="",NA(),VLOOKUP($C1388,'REACH Bilaga XIV_update'!$C$5:$I$110,7,FALSE)))</f>
        <v>#N/A</v>
      </c>
      <c r="R1388" s="76" t="e">
        <f>IF($C1388="-",IF($A1388="-",IF(VLOOKUP($D1388,CoRAP_update!$A$5:$O$376,15,FALSE)="",NA(),VLOOKUP($D1388,CoRAP_update!$A$5:$O$376,15,FALSE)),IF(VLOOKUP($A1388,CoRAP_update!$D$5:$O$376,12,FALSE)="",NA(),VLOOKUP($A1388,CoRAP_update!$D$5:$O$376,12,FALSE))),IF(VLOOKUP($C1388,CoRAP_update!$C$5:$O$376,13,FALSE)="",NA(),VLOOKUP($C1388,CoRAP_update!$C$5:$O$376,13,FALSE)))</f>
        <v>#N/A</v>
      </c>
      <c r="S1388" s="144" t="e">
        <f>IF($C1388="-",IF($A1388="-",VLOOKUP($D1388,CoRAP_update!$A$5:$J$376,MATCH(Sammanfattning!S$1,CoRAP_update!$A$4:$J$4,0),FALSE),VLOOKUP($A1388,CoRAP_update!$D$5:$J$376,MATCH(Sammanfattning!S$1,CoRAP_update!$D$4:$J$4,0),FALSE)),VLOOKUP($C1388,CoRAP_update!$C$5:$J$376,MATCH(Sammanfattning!S$1,CoRAP_update!$C$4:$J$4,0),FALSE))</f>
        <v>#N/A</v>
      </c>
      <c r="T1388" s="76" t="str">
        <f>IF($A1388="-",VLOOKUP($D1388,EDC_update!$C$2:$F$450,4,FALSE),VLOOKUP($A1388,EDC_update!$B$2:$F$450,5,FALSE))</f>
        <v>CAT3b</v>
      </c>
      <c r="V1388" s="78">
        <f>IF(IFERROR(SEARCH("PBT",P1388),99)=99,IF(IFERROR(SEARCH("suspected PBT",S1388),99)=99,IF(IFERROR(SEARCH("concluded to be PBT",K1388),99)=99,IF(IFERROR(SEARCH("PBT",S1388),99)=99,IF(IFERROR(SEARCH("PBT cand",L1388),99)=99,IF(IFERROR(SEARCH("PBT",L1388),99)=99,IF(IFERROR(SEARCH("persistent, bioackumulative and toxic properties",K1388),99)=99,0,Scoring!$E$3),Scoring!$E$3),Scoring!$E$7),Scoring!$E$3),Scoring!$E$5),Scoring!$E$6),Scoring!$E$3)</f>
        <v>0</v>
      </c>
      <c r="W1388" s="78">
        <f>IF(IFERROR(SEARCH("vPvB",P1388),99)=99,IF(IFERROR(SEARCH("suspected pbt/vPvB",S1388),99)=99,IF(IFERROR(SEARCH("vPvB",S1388),99)=99,IF(IFERROR(SEARCH("concluded to be a vPvB",S1388),99)=99,IF(IFERROR(SEARCH("identified as vPvB",K1388),99)=99,IF(IFERROR(SEARCH("concluded to be a vPvB",K1388),99)=99,IF(IFERROR(SEARCH("concluded to be both pbt and vPvB",S1388),99)=99,IF(IFERROR(SEARCH("concluded to be both pbt and vPvB",K1388),99)=99,0,Scoring!$E$5),Scoring!$E$5),Scoring!$E$5),Scoring!$E$5),Scoring!$E$5),Scoring!$E$4),Scoring!$E$6),Scoring!$E$4)</f>
        <v>0</v>
      </c>
      <c r="X1388" s="78">
        <f>IF(IFERROR(SEARCH("H410",N1388),99)=99,IF(IFERROR(SEARCH("H410",O1388),99)=99,IF(IFERROR(SEARCH("H410",Q1388),99)=99,IF(IFERROR(SEARCH("H410",M1388),99)=99,IF(IFERROR(SEARCH("H410",R1388),99)=99,IF(IFERROR(SEARCH("H411",N1388),99)=99,IF(IFERROR(SEARCH("H411",O1388),99)=99,IF(IFERROR(SEARCH("H411",Q1388),99)=99,IF(IFERROR(SEARCH("H411",M1388),99)=99,IF(IFERROR(SEARCH("H411",R1388),99)=99,IF(IFERROR(SEARCH("H413",N1388),99)=99,IF(IFERROR(SEARCH("H413",O1388),99)=99,IF(IFERROR(SEARCH("H413",Q1388),99)=99,IF(IFERROR(SEARCH("H413",M1388),99)=99,IF(IFERROR(SEARCH("H413",R1388),99)=99,IF(IFERROR(SEARCH("H412",N1388),99)=99,IF(IFERROR(SEARCH("H412",O1388),99)=99,IF(IFERROR(SEARCH("H412",Q1388),99)=99,IF(IFERROR(SEARCH("H412",M1388),99)=99,IF(IFERROR(SEARCH("H412",R1388),99)=99,0,Scoring!$E$2),Scoring!$E$2),Scoring!$E$2),Scoring!$E$2),Scoring!$E$2),Scoring!$E$2),Scoring!$E$2),Scoring!$E$2),Scoring!$E$2),Scoring!$E$2),Scoring!$E$2),Scoring!$E$2),Scoring!$E$2),Scoring!$E$2),Scoring!$E$2),Scoring!$E$2),Scoring!$E$2),Scoring!$E$2),Scoring!$E$2),Scoring!$E$2)</f>
        <v>0</v>
      </c>
      <c r="Y1388" s="78">
        <f>IF(IFERROR(SEARCH("CMR",K1388),99)=99,IF(IFERROR(SEARCH("Suspected CMR",S1388),99)=99,IF(IFERROR(SEARCH("CMR",S1388),99)=99,0,Scoring!$E$8),Scoring!$E$9),Scoring!$E$8)</f>
        <v>0</v>
      </c>
      <c r="Z1388" s="78">
        <f>IF(IFERROR(SEARCH("H350",N1388),99)=99,IF(IFERROR(SEARCH("H350",O1388),99)=99,IF(IFERROR(SEARCH("H350",Q1388),99)=99,IF(IFERROR(SEARCH("H350",M1388),99)=99,IF(IFERROR(SEARCH("H350",R1388),99)=99,IF(IFERROR(SEARCH("H351",N1388),99)=99,IF(IFERROR(SEARCH("H351",O1388),99)=99,IF(IFERROR(SEARCH("H351",Q1388),99)=99,IF(IFERROR(SEARCH("H351",M1388),99)=99,IF(IFERROR(SEARCH("H351",R1388),99)=99,IF(IFERROR(SEARCH("carcinogenic",P1388),99)=99,IF(IFERROR(SEARCH("suspected carcinogenic",S1388),99)=99,0,Scoring!$E$12),Scoring!$E$11),Scoring!$E$10),Scoring!$E$10),Scoring!$E$10),Scoring!$E$10),Scoring!$E$10),Scoring!$E$10),Scoring!$E$10),Scoring!$E$10),Scoring!$E$10),Scoring!$E$10)</f>
        <v>0</v>
      </c>
      <c r="AA1388" s="78">
        <f>IF(IFERROR(SEARCH("H340",N1388),99)=99,IF(IFERROR(SEARCH("H340",O1388),99)=99,IF(IFERROR(SEARCH("H340",Q1388),99)=99,IF(IFERROR(SEARCH("H340",M1388),99)=99,IF(IFERROR(SEARCH("H340",R1388),99)=99,IF(IFERROR(SEARCH("H341",N1388),99)=99,IF(IFERROR(SEARCH("H341",O1388),99)=99,IF(IFERROR(SEARCH("H341",Q1388),99)=99,IF(IFERROR(SEARCH("H341",M1388),99)=99,IF(IFERROR(SEARCH("H341",R1388),99)=99,IF(IFERROR(SEARCH("mutagenic",P1388),99)=99,IF(IFERROR(SEARCH("suspected mutagenic",S1388),99)=99,0,Scoring!$E$15),Scoring!$E$14),Scoring!$E$13),Scoring!$E$13),Scoring!$E$13),Scoring!$E$13),Scoring!$E$13),Scoring!$E$13),Scoring!$E$13),Scoring!$E$13),Scoring!$E$13),Scoring!$E$13)</f>
        <v>0</v>
      </c>
      <c r="AB1388" s="78">
        <f>IF(IFERROR(SEARCH("H360",N1388),99)=99,IF(IFERROR(SEARCH("H360",O1388),99)=99,IF(IFERROR(SEARCH("H360",Q1388),99)=99,IF(IFERROR(SEARCH("H360",M1388),99)=99,IF(IFERROR(SEARCH("H360",R1388),99)=99,IF(IFERROR(SEARCH("H361",N1388),99)=99,IF(IFERROR(SEARCH("H361",O1388),99)=99,IF(IFERROR(SEARCH("H361",Q1388),99)=99,IF(IFERROR(SEARCH("H361",M1388),99)=99,IF(IFERROR(SEARCH("H361",R1388),99)=99,IF(IFERROR(SEARCH("reproduction",P1388),99)=99,IF(IFERROR(SEARCH("suspected reprotoxic",S1388),99)=99,IF(IFERROR(SEARCH("reprotoxic",S1388),99)=99,IF(IFERROR(SEARCH("reprotoxic",K1388),99)=99,0,Scoring!$E$18),Scoring!$E$18),Scoring!$E$19),Scoring!$E$17),Scoring!$E$16),Scoring!$E$16),Scoring!$E$16),Scoring!$E$16),Scoring!$E$16),Scoring!$E$16),Scoring!$E$16),Scoring!$E$16),Scoring!$E$16),Scoring!$E$16)</f>
        <v>0</v>
      </c>
      <c r="AC1388" s="78">
        <f>IF(IFERROR(SEARCH("57f",L1388),99)=99,IF(IFERROR(SEARCH("57(f)",P1388),99)=99,0,Scoring!$E$20),Scoring!$E$20)</f>
        <v>0</v>
      </c>
      <c r="AD1388" s="78">
        <f>IF(IFERROR(SEARCH("CAT1",T1388),99)=99,IF(IFERROR(SEARCH("CAT2",T1388),99)=99,IF(IFERROR(SEARCH("CAT3",T1388),99)=99,IF(IFERROR(SEARCH("concluded to be endocrine",K1388),99)=99,IF(IFERROR(SEARCH("categorised as endocrine",K1388),99)=99,IF(IFERROR(SEARCH("endocrine disrupting",P1388),99)=99,IF(IFERROR(SEARCH("endocrine disrupting",K1388),99)=99,IF(IFERROR(SEARCH("suspected endocrine",S1388),99)=99,IF(IFERROR(SEARCH("potential endocrine",S1388),99)=99,0,Scoring!$E$25),Scoring!$E$25),Scoring!$E$24),Scoring!$E$24),Scoring!$E$24),Scoring!$E$24),Scoring!$E$23),Scoring!$E$22),Scoring!$E$21)</f>
        <v>0.3</v>
      </c>
      <c r="AE1388" s="78">
        <f>IF(IFERROR(SEARCH("suspected sensitiser",S1388),99)=99,IF(IFERROR(SEARCH("sensitiser",S1388),99)=99,IF(IFERROR(SEARCH("other hazard based concern",S1388),99)=99,0,Scoring!$E$28),Scoring!$E$26),Scoring!$E$27)</f>
        <v>0</v>
      </c>
      <c r="AF1388" s="78">
        <f>IF(IFERROR(M1388,1)=1,IF(IFERROR(N1388,1)=1,IF(IFERROR(O1388,1)=1,IF(IFERROR(Q1388,1)=1,IF(IFERROR(R1388,1)=1,IF(IFERROR(T1388,1)=1,IF(IFERROR(K1388,1)=1,IF(IFERROR(P1388,1)=1,IF(IFERROR(S1388,1)=1,Scoring!$E$29,0),0),0),0),0),0),0),0),0)</f>
        <v>0</v>
      </c>
      <c r="AG1388" s="78">
        <f t="shared" si="92"/>
        <v>0.3</v>
      </c>
      <c r="AI1388" s="93"/>
      <c r="AJ1388" s="94"/>
      <c r="AK1388" s="76"/>
      <c r="AL1388" s="75"/>
      <c r="AN1388" s="79"/>
      <c r="AO1388" s="79"/>
      <c r="AP1388" s="79"/>
      <c r="AQ1388" s="79"/>
      <c r="AR1388" s="79"/>
      <c r="AS1388" s="78"/>
      <c r="AU1388" s="79">
        <f>IF(IFERROR(F1388,99)=99,IF(IFERROR(G1388,99)=99,IF(IFERROR(H1388,99)=99,IF(IFERROR(I1388,99)=99,IF(IFERROR(E1388,99)=99,IF(IFERROR(J1388,99)=99,0,Scoring!$B$7),Scoring!$B$3),Scoring!$B$2),Scoring!$B$6),Scoring!$B$5),Scoring!$B$4)</f>
        <v>0.3</v>
      </c>
      <c r="AV1388" s="78">
        <f t="shared" si="93"/>
        <v>0.09</v>
      </c>
      <c r="AW1388" s="78"/>
      <c r="AX1388" s="66"/>
      <c r="AY1388" s="78"/>
      <c r="AZ1388" s="76"/>
      <c r="BB1388" s="76"/>
    </row>
    <row r="1389" spans="1:54" x14ac:dyDescent="0.25">
      <c r="A1389" s="89" t="s">
        <v>6743</v>
      </c>
      <c r="B1389" s="89" t="s">
        <v>30</v>
      </c>
      <c r="C1389" s="89" t="s">
        <v>30</v>
      </c>
      <c r="D1389" s="89" t="s">
        <v>6744</v>
      </c>
      <c r="E1389" s="76" t="e">
        <f>IF(C1389="-",IF(A1389="-",VLOOKUP(D1389,'sin-list 180320_update'!$C$2:$C$835,1,FALSE),VLOOKUP(A1389,'sin-list 180320_update'!$A$2:$A$835,1,FALSE)),VLOOKUP(C1389,'sin-list 180320_update'!$B$2:$B$835,1,FALSE))</f>
        <v>#N/A</v>
      </c>
      <c r="F1389" s="76" t="e">
        <f>IF($C1389="-",IF($A1389="-",VLOOKUP($D1389,'REACH Bilaga XVII_update'!$A$5:$A$131,1,FALSE),VLOOKUP($A1389,'REACH Bilaga XVII_update'!$C$5:$C$131,1,FALSE)),VLOOKUP($C1389,'REACH Bilaga XVII_update'!$B$5:$B$131,1,FALSE))</f>
        <v>#N/A</v>
      </c>
      <c r="G1389" s="76" t="e">
        <f>IF($C1389="-",IF($A1389="-",VLOOKUP($D1389,' REACH Bilaga 59_update'!$A$5:$A$210,1,FALSE),VLOOKUP($A1389,' REACH Bilaga 59_update'!$D$5:$D$210,1,FALSE)),VLOOKUP($C1389,' REACH Bilaga 59_update'!$C$5:$C$210,1,FALSE))</f>
        <v>#N/A</v>
      </c>
      <c r="H1389" s="76" t="e">
        <f>IF($C1389="-",IF($A1389="-",VLOOKUP($D1389,'REACH Bilaga XIV_update'!$A$5:$A$110,1,FALSE),VLOOKUP($A1389,'REACH Bilaga XIV_update'!$D$5:$D$110,1,FALSE)),VLOOKUP($C1389,'REACH Bilaga XIV_update'!$C$5:$C$110,1,FALSE))</f>
        <v>#N/A</v>
      </c>
      <c r="I1389" s="76" t="e">
        <f>IF($C1389="-",IF($A1389="-",VLOOKUP($D1389,CoRAP_update!$A$5:$A$376,1,FALSE),VLOOKUP($A1389,CoRAP_update!$D$5:$D$376,1,FALSE)),VLOOKUP($C1389,CoRAP_update!$C$5:$C$376,1,FALSE))</f>
        <v>#N/A</v>
      </c>
      <c r="J1389" s="76" t="str">
        <f>IF($C1389="-",IF($A1389="-",VLOOKUP($D1389,EDC_update!$C$2:$C$450,1,FALSE),VLOOKUP($A1389,EDC_update!$B$2:$B$450,1,FALSE)),VLOOKUP($C1389,EDC_update!$L$2:$L$450,1,FALSE))</f>
        <v>3373-03-3</v>
      </c>
      <c r="K1389" s="76" t="e">
        <f>IF($C1389="-",IF($A1389="-",IF(VLOOKUP($D1389,'sin-list 180320_update'!$C$2:$S$835,3,FALSE)="",NA(),VLOOKUP($D1389,'sin-list 180320_update'!$C$2:$S$835,3,FALSE)),IF(VLOOKUP($A1389,'sin-list 180320_update'!$A$2:$S$835,5,FALSE)="",NA(),VLOOKUP($A1389,'sin-list 180320_update'!$A$2:$S$835,5,FALSE))),IF(VLOOKUP($C1389,'sin-list 180320_update'!$B$2:$S$835,4,FALSE)="",NA(),VLOOKUP($C1389,'sin-list 180320_update'!$B$2:$S$835,4,FALSE)))</f>
        <v>#N/A</v>
      </c>
      <c r="L1389" s="76" t="e">
        <f>IF($C1389="-",IF($A1389="-",VLOOKUP($D1389,'sin-list 180320_update'!$C$2:$S$835,6,FALSE),VLOOKUP($A1389,'sin-list 180320_update'!$A$2:$S$835,8,FALSE)),VLOOKUP($C1389,'sin-list 180320_update'!$B$2:$S$835,7,FALSE))</f>
        <v>#N/A</v>
      </c>
      <c r="M1389" s="76" t="e">
        <f>IF($C1389="-",IF($A1389="-",IF(VLOOKUP($D1389,'sin-list 180320_update'!$C$2:$S$835,8,FALSE)="",NA(),VLOOKUP($D1389,'sin-list 180320_update'!$C$2:$S$835,8,FALSE)),IF(VLOOKUP($A1389,'sin-list 180320_update'!$A$2:$S$835,10,FALSE)="",NA(),VLOOKUP($A1389,'sin-list 180320_update'!$A$2:$S$835,10,FALSE))),IF(VLOOKUP($C1389,'sin-list 180320_update'!$B$2:$S$835,9,FALSE)="",NA(),VLOOKUP($C1389,'sin-list 180320_update'!$B$2:$S$835,9,FALSE)))</f>
        <v>#N/A</v>
      </c>
      <c r="N1389" s="76" t="e">
        <f>IF($C1389="-",IF($A1389="-",IF(VLOOKUP($D1389,'REACH Bilaga XVII_update'!$A$5:$E$131,4,FALSE)="",NA(),VLOOKUP($D1389,'REACH Bilaga XVII_update'!$A$5:$E$131,4,FALSE)),IF(VLOOKUP($A1389,'REACH Bilaga XVII_update'!$C$5:$D$131,2,FALSE)="",NA(),VLOOKUP($A1389,'REACH Bilaga XVII_update'!$C$5:$D$131,2,FALSE))),IF(VLOOKUP($C1389,'REACH Bilaga XVII_update'!$B$5:$D$131,3,FALSE)="",NA(),VLOOKUP($C1389,'REACH Bilaga XVII_update'!$B$5:$D$131,3,FALSE)))</f>
        <v>#N/A</v>
      </c>
      <c r="O1389" s="76" t="e">
        <f>IF($C1389="-",IF($A1389="-",IF(VLOOKUP($D1389,' REACH Bilaga 59_update'!$A$5:$E$210,5,FALSE)="",NA(),VLOOKUP($D1389,' REACH Bilaga 59_update'!$A$5:$E$210,5,FALSE)),IF(VLOOKUP($A1389,' REACH Bilaga 59_update'!$D$5:$E$210,2,FALSE)="",NA(),VLOOKUP($A1389,' REACH Bilaga 59_update'!$D$5:$E$210,2,FALSE))),IF(VLOOKUP($C1389,' REACH Bilaga 59_update'!$C$5:$E$210,3,FALSE)="",NA(),VLOOKUP($C1389,' REACH Bilaga 59_update'!$C$5:$E$210,3,FALSE)))</f>
        <v>#N/A</v>
      </c>
      <c r="P1389" s="76" t="e">
        <f>IF(C1389="-",IF(A1389="-",IFERROR(VLOOKUP($D1389,' REACH Bilaga 59_update'!$A$5:$F$210,MATCH(Sammanfattning!P$1,' REACH Bilaga 59_update'!$A$4:$F$4,0),FALSE),VLOOKUP($D1389,'REACH Bilaga XIV_update'!$A$4:$H$110,MATCH(Sammanfattning!P$1,'REACH Bilaga XIV_update'!$A$4:$H$4,0),FALSE)),IFERROR(VLOOKUP($A1389,' REACH Bilaga 59_update'!$D$5:$F$210,MATCH(Sammanfattning!P$1,' REACH Bilaga 59_update'!$D$4:$F$4,0),FALSE),VLOOKUP($A1389,'REACH Bilaga XIV_update'!$D$4:$H$110,MATCH(Sammanfattning!P$1,'REACH Bilaga XIV_update'!$D$4:$H$4,0),FALSE))),IFERROR(VLOOKUP($C1389,' REACH Bilaga 59_update'!$C$5:$F$210,MATCH(Sammanfattning!P$1,' REACH Bilaga 59_update'!$C$4:$F$4,0),FALSE),VLOOKUP($C1389,'REACH Bilaga XIV_update'!$C$4:$H$110,MATCH(Sammanfattning!P$1,'REACH Bilaga XIV_update'!$C$4:$H$4,0),FALSE)))</f>
        <v>#N/A</v>
      </c>
      <c r="Q1389" s="76" t="e">
        <f>IF($C1389="-",IF($A1389="-",IF(VLOOKUP($D1389,'REACH Bilaga XIV_update'!$A$5:$I$110,9,FALSE)="",NA(),VLOOKUP($D1389,'REACH Bilaga XIV_update'!$A$5:$I$110,9,FALSE)),IF(VLOOKUP($A1389,'REACH Bilaga XIV_update'!$D$5:$I$110,6,FALSE)="",NA(),VLOOKUP($A1389,'REACH Bilaga XIV_update'!$D$5:$I$110,6,FALSE))),IF(VLOOKUP($C1389,'REACH Bilaga XIV_update'!$C$5:$I$110,7,FALSE)="",NA(),VLOOKUP($C1389,'REACH Bilaga XIV_update'!$C$5:$I$110,7,FALSE)))</f>
        <v>#N/A</v>
      </c>
      <c r="R1389" s="76" t="e">
        <f>IF($C1389="-",IF($A1389="-",IF(VLOOKUP($D1389,CoRAP_update!$A$5:$O$376,15,FALSE)="",NA(),VLOOKUP($D1389,CoRAP_update!$A$5:$O$376,15,FALSE)),IF(VLOOKUP($A1389,CoRAP_update!$D$5:$O$376,12,FALSE)="",NA(),VLOOKUP($A1389,CoRAP_update!$D$5:$O$376,12,FALSE))),IF(VLOOKUP($C1389,CoRAP_update!$C$5:$O$376,13,FALSE)="",NA(),VLOOKUP($C1389,CoRAP_update!$C$5:$O$376,13,FALSE)))</f>
        <v>#N/A</v>
      </c>
      <c r="S1389" s="144" t="e">
        <f>IF($C1389="-",IF($A1389="-",VLOOKUP($D1389,CoRAP_update!$A$5:$J$376,MATCH(Sammanfattning!S$1,CoRAP_update!$A$4:$J$4,0),FALSE),VLOOKUP($A1389,CoRAP_update!$D$5:$J$376,MATCH(Sammanfattning!S$1,CoRAP_update!$D$4:$J$4,0),FALSE)),VLOOKUP($C1389,CoRAP_update!$C$5:$J$376,MATCH(Sammanfattning!S$1,CoRAP_update!$C$4:$J$4,0),FALSE))</f>
        <v>#N/A</v>
      </c>
      <c r="T1389" s="76" t="str">
        <f>IF($A1389="-",VLOOKUP($D1389,EDC_update!$C$2:$F$450,4,FALSE),VLOOKUP($A1389,EDC_update!$B$2:$F$450,5,FALSE))</f>
        <v>CAT3b</v>
      </c>
      <c r="V1389" s="78">
        <f>IF(IFERROR(SEARCH("PBT",P1389),99)=99,IF(IFERROR(SEARCH("suspected PBT",S1389),99)=99,IF(IFERROR(SEARCH("concluded to be PBT",K1389),99)=99,IF(IFERROR(SEARCH("PBT",S1389),99)=99,IF(IFERROR(SEARCH("PBT cand",L1389),99)=99,IF(IFERROR(SEARCH("PBT",L1389),99)=99,IF(IFERROR(SEARCH("persistent, bioackumulative and toxic properties",K1389),99)=99,0,Scoring!$E$3),Scoring!$E$3),Scoring!$E$7),Scoring!$E$3),Scoring!$E$5),Scoring!$E$6),Scoring!$E$3)</f>
        <v>0</v>
      </c>
      <c r="W1389" s="78">
        <f>IF(IFERROR(SEARCH("vPvB",P1389),99)=99,IF(IFERROR(SEARCH("suspected pbt/vPvB",S1389),99)=99,IF(IFERROR(SEARCH("vPvB",S1389),99)=99,IF(IFERROR(SEARCH("concluded to be a vPvB",S1389),99)=99,IF(IFERROR(SEARCH("identified as vPvB",K1389),99)=99,IF(IFERROR(SEARCH("concluded to be a vPvB",K1389),99)=99,IF(IFERROR(SEARCH("concluded to be both pbt and vPvB",S1389),99)=99,IF(IFERROR(SEARCH("concluded to be both pbt and vPvB",K1389),99)=99,0,Scoring!$E$5),Scoring!$E$5),Scoring!$E$5),Scoring!$E$5),Scoring!$E$5),Scoring!$E$4),Scoring!$E$6),Scoring!$E$4)</f>
        <v>0</v>
      </c>
      <c r="X1389" s="78">
        <f>IF(IFERROR(SEARCH("H410",N1389),99)=99,IF(IFERROR(SEARCH("H410",O1389),99)=99,IF(IFERROR(SEARCH("H410",Q1389),99)=99,IF(IFERROR(SEARCH("H410",M1389),99)=99,IF(IFERROR(SEARCH("H410",R1389),99)=99,IF(IFERROR(SEARCH("H411",N1389),99)=99,IF(IFERROR(SEARCH("H411",O1389),99)=99,IF(IFERROR(SEARCH("H411",Q1389),99)=99,IF(IFERROR(SEARCH("H411",M1389),99)=99,IF(IFERROR(SEARCH("H411",R1389),99)=99,IF(IFERROR(SEARCH("H413",N1389),99)=99,IF(IFERROR(SEARCH("H413",O1389),99)=99,IF(IFERROR(SEARCH("H413",Q1389),99)=99,IF(IFERROR(SEARCH("H413",M1389),99)=99,IF(IFERROR(SEARCH("H413",R1389),99)=99,IF(IFERROR(SEARCH("H412",N1389),99)=99,IF(IFERROR(SEARCH("H412",O1389),99)=99,IF(IFERROR(SEARCH("H412",Q1389),99)=99,IF(IFERROR(SEARCH("H412",M1389),99)=99,IF(IFERROR(SEARCH("H412",R1389),99)=99,0,Scoring!$E$2),Scoring!$E$2),Scoring!$E$2),Scoring!$E$2),Scoring!$E$2),Scoring!$E$2),Scoring!$E$2),Scoring!$E$2),Scoring!$E$2),Scoring!$E$2),Scoring!$E$2),Scoring!$E$2),Scoring!$E$2),Scoring!$E$2),Scoring!$E$2),Scoring!$E$2),Scoring!$E$2),Scoring!$E$2),Scoring!$E$2),Scoring!$E$2)</f>
        <v>0</v>
      </c>
      <c r="Y1389" s="78">
        <f>IF(IFERROR(SEARCH("CMR",K1389),99)=99,IF(IFERROR(SEARCH("Suspected CMR",S1389),99)=99,IF(IFERROR(SEARCH("CMR",S1389),99)=99,0,Scoring!$E$8),Scoring!$E$9),Scoring!$E$8)</f>
        <v>0</v>
      </c>
      <c r="Z1389" s="78">
        <f>IF(IFERROR(SEARCH("H350",N1389),99)=99,IF(IFERROR(SEARCH("H350",O1389),99)=99,IF(IFERROR(SEARCH("H350",Q1389),99)=99,IF(IFERROR(SEARCH("H350",M1389),99)=99,IF(IFERROR(SEARCH("H350",R1389),99)=99,IF(IFERROR(SEARCH("H351",N1389),99)=99,IF(IFERROR(SEARCH("H351",O1389),99)=99,IF(IFERROR(SEARCH("H351",Q1389),99)=99,IF(IFERROR(SEARCH("H351",M1389),99)=99,IF(IFERROR(SEARCH("H351",R1389),99)=99,IF(IFERROR(SEARCH("carcinogenic",P1389),99)=99,IF(IFERROR(SEARCH("suspected carcinogenic",S1389),99)=99,0,Scoring!$E$12),Scoring!$E$11),Scoring!$E$10),Scoring!$E$10),Scoring!$E$10),Scoring!$E$10),Scoring!$E$10),Scoring!$E$10),Scoring!$E$10),Scoring!$E$10),Scoring!$E$10),Scoring!$E$10)</f>
        <v>0</v>
      </c>
      <c r="AA1389" s="78">
        <f>IF(IFERROR(SEARCH("H340",N1389),99)=99,IF(IFERROR(SEARCH("H340",O1389),99)=99,IF(IFERROR(SEARCH("H340",Q1389),99)=99,IF(IFERROR(SEARCH("H340",M1389),99)=99,IF(IFERROR(SEARCH("H340",R1389),99)=99,IF(IFERROR(SEARCH("H341",N1389),99)=99,IF(IFERROR(SEARCH("H341",O1389),99)=99,IF(IFERROR(SEARCH("H341",Q1389),99)=99,IF(IFERROR(SEARCH("H341",M1389),99)=99,IF(IFERROR(SEARCH("H341",R1389),99)=99,IF(IFERROR(SEARCH("mutagenic",P1389),99)=99,IF(IFERROR(SEARCH("suspected mutagenic",S1389),99)=99,0,Scoring!$E$15),Scoring!$E$14),Scoring!$E$13),Scoring!$E$13),Scoring!$E$13),Scoring!$E$13),Scoring!$E$13),Scoring!$E$13),Scoring!$E$13),Scoring!$E$13),Scoring!$E$13),Scoring!$E$13)</f>
        <v>0</v>
      </c>
      <c r="AB1389" s="78">
        <f>IF(IFERROR(SEARCH("H360",N1389),99)=99,IF(IFERROR(SEARCH("H360",O1389),99)=99,IF(IFERROR(SEARCH("H360",Q1389),99)=99,IF(IFERROR(SEARCH("H360",M1389),99)=99,IF(IFERROR(SEARCH("H360",R1389),99)=99,IF(IFERROR(SEARCH("H361",N1389),99)=99,IF(IFERROR(SEARCH("H361",O1389),99)=99,IF(IFERROR(SEARCH("H361",Q1389),99)=99,IF(IFERROR(SEARCH("H361",M1389),99)=99,IF(IFERROR(SEARCH("H361",R1389),99)=99,IF(IFERROR(SEARCH("reproduction",P1389),99)=99,IF(IFERROR(SEARCH("suspected reprotoxic",S1389),99)=99,IF(IFERROR(SEARCH("reprotoxic",S1389),99)=99,IF(IFERROR(SEARCH("reprotoxic",K1389),99)=99,0,Scoring!$E$18),Scoring!$E$18),Scoring!$E$19),Scoring!$E$17),Scoring!$E$16),Scoring!$E$16),Scoring!$E$16),Scoring!$E$16),Scoring!$E$16),Scoring!$E$16),Scoring!$E$16),Scoring!$E$16),Scoring!$E$16),Scoring!$E$16)</f>
        <v>0</v>
      </c>
      <c r="AC1389" s="78">
        <f>IF(IFERROR(SEARCH("57f",L1389),99)=99,IF(IFERROR(SEARCH("57(f)",P1389),99)=99,0,Scoring!$E$20),Scoring!$E$20)</f>
        <v>0</v>
      </c>
      <c r="AD1389" s="78">
        <f>IF(IFERROR(SEARCH("CAT1",T1389),99)=99,IF(IFERROR(SEARCH("CAT2",T1389),99)=99,IF(IFERROR(SEARCH("CAT3",T1389),99)=99,IF(IFERROR(SEARCH("concluded to be endocrine",K1389),99)=99,IF(IFERROR(SEARCH("categorised as endocrine",K1389),99)=99,IF(IFERROR(SEARCH("endocrine disrupting",P1389),99)=99,IF(IFERROR(SEARCH("endocrine disrupting",K1389),99)=99,IF(IFERROR(SEARCH("suspected endocrine",S1389),99)=99,IF(IFERROR(SEARCH("potential endocrine",S1389),99)=99,0,Scoring!$E$25),Scoring!$E$25),Scoring!$E$24),Scoring!$E$24),Scoring!$E$24),Scoring!$E$24),Scoring!$E$23),Scoring!$E$22),Scoring!$E$21)</f>
        <v>0.3</v>
      </c>
      <c r="AE1389" s="78">
        <f>IF(IFERROR(SEARCH("suspected sensitiser",S1389),99)=99,IF(IFERROR(SEARCH("sensitiser",S1389),99)=99,IF(IFERROR(SEARCH("other hazard based concern",S1389),99)=99,0,Scoring!$E$28),Scoring!$E$26),Scoring!$E$27)</f>
        <v>0</v>
      </c>
      <c r="AF1389" s="78">
        <f>IF(IFERROR(M1389,1)=1,IF(IFERROR(N1389,1)=1,IF(IFERROR(O1389,1)=1,IF(IFERROR(Q1389,1)=1,IF(IFERROR(R1389,1)=1,IF(IFERROR(T1389,1)=1,IF(IFERROR(K1389,1)=1,IF(IFERROR(P1389,1)=1,IF(IFERROR(S1389,1)=1,Scoring!$E$29,0),0),0),0),0),0),0),0),0)</f>
        <v>0</v>
      </c>
      <c r="AG1389" s="78">
        <f t="shared" si="92"/>
        <v>0.3</v>
      </c>
      <c r="AI1389" s="93"/>
      <c r="AJ1389" s="94"/>
      <c r="AK1389" s="76"/>
      <c r="AL1389" s="75"/>
      <c r="AN1389" s="79"/>
      <c r="AO1389" s="79"/>
      <c r="AP1389" s="79"/>
      <c r="AQ1389" s="79"/>
      <c r="AR1389" s="79"/>
      <c r="AS1389" s="78"/>
      <c r="AU1389" s="79">
        <f>IF(IFERROR(F1389,99)=99,IF(IFERROR(G1389,99)=99,IF(IFERROR(H1389,99)=99,IF(IFERROR(I1389,99)=99,IF(IFERROR(E1389,99)=99,IF(IFERROR(J1389,99)=99,0,Scoring!$B$7),Scoring!$B$3),Scoring!$B$2),Scoring!$B$6),Scoring!$B$5),Scoring!$B$4)</f>
        <v>0.3</v>
      </c>
      <c r="AV1389" s="78">
        <f t="shared" si="93"/>
        <v>0.09</v>
      </c>
      <c r="AW1389" s="78"/>
      <c r="AX1389" s="66"/>
      <c r="AY1389" s="78"/>
      <c r="AZ1389" s="76"/>
      <c r="BB1389" s="76"/>
    </row>
    <row r="1390" spans="1:54" x14ac:dyDescent="0.25">
      <c r="A1390" s="89" t="s">
        <v>6886</v>
      </c>
      <c r="B1390" s="89" t="s">
        <v>30</v>
      </c>
      <c r="C1390" s="89" t="s">
        <v>30</v>
      </c>
      <c r="D1390" s="89" t="s">
        <v>6887</v>
      </c>
      <c r="E1390" s="76" t="e">
        <f>IF(C1390="-",IF(A1390="-",VLOOKUP(D1390,'sin-list 180320_update'!$C$2:$C$835,1,FALSE),VLOOKUP(A1390,'sin-list 180320_update'!$A$2:$A$835,1,FALSE)),VLOOKUP(C1390,'sin-list 180320_update'!$B$2:$B$835,1,FALSE))</f>
        <v>#N/A</v>
      </c>
      <c r="F1390" s="76" t="e">
        <f>IF($C1390="-",IF($A1390="-",VLOOKUP($D1390,'REACH Bilaga XVII_update'!$A$5:$A$131,1,FALSE),VLOOKUP($A1390,'REACH Bilaga XVII_update'!$C$5:$C$131,1,FALSE)),VLOOKUP($C1390,'REACH Bilaga XVII_update'!$B$5:$B$131,1,FALSE))</f>
        <v>#N/A</v>
      </c>
      <c r="G1390" s="76" t="e">
        <f>IF($C1390="-",IF($A1390="-",VLOOKUP($D1390,' REACH Bilaga 59_update'!$A$5:$A$210,1,FALSE),VLOOKUP($A1390,' REACH Bilaga 59_update'!$D$5:$D$210,1,FALSE)),VLOOKUP($C1390,' REACH Bilaga 59_update'!$C$5:$C$210,1,FALSE))</f>
        <v>#N/A</v>
      </c>
      <c r="H1390" s="76" t="e">
        <f>IF($C1390="-",IF($A1390="-",VLOOKUP($D1390,'REACH Bilaga XIV_update'!$A$5:$A$110,1,FALSE),VLOOKUP($A1390,'REACH Bilaga XIV_update'!$D$5:$D$110,1,FALSE)),VLOOKUP($C1390,'REACH Bilaga XIV_update'!$C$5:$C$110,1,FALSE))</f>
        <v>#N/A</v>
      </c>
      <c r="I1390" s="76" t="e">
        <f>IF($C1390="-",IF($A1390="-",VLOOKUP($D1390,CoRAP_update!$A$5:$A$376,1,FALSE),VLOOKUP($A1390,CoRAP_update!$D$5:$D$376,1,FALSE)),VLOOKUP($C1390,CoRAP_update!$C$5:$C$376,1,FALSE))</f>
        <v>#N/A</v>
      </c>
      <c r="J1390" s="76" t="str">
        <f>IF($C1390="-",IF($A1390="-",VLOOKUP($D1390,EDC_update!$C$2:$C$450,1,FALSE),VLOOKUP($A1390,EDC_update!$B$2:$B$450,1,FALSE)),VLOOKUP($C1390,EDC_update!$L$2:$L$450,1,FALSE))</f>
        <v>1009-11-6</v>
      </c>
      <c r="K1390" s="76" t="e">
        <f>IF($C1390="-",IF($A1390="-",IF(VLOOKUP($D1390,'sin-list 180320_update'!$C$2:$S$835,3,FALSE)="",NA(),VLOOKUP($D1390,'sin-list 180320_update'!$C$2:$S$835,3,FALSE)),IF(VLOOKUP($A1390,'sin-list 180320_update'!$A$2:$S$835,5,FALSE)="",NA(),VLOOKUP($A1390,'sin-list 180320_update'!$A$2:$S$835,5,FALSE))),IF(VLOOKUP($C1390,'sin-list 180320_update'!$B$2:$S$835,4,FALSE)="",NA(),VLOOKUP($C1390,'sin-list 180320_update'!$B$2:$S$835,4,FALSE)))</f>
        <v>#N/A</v>
      </c>
      <c r="L1390" s="76" t="e">
        <f>IF($C1390="-",IF($A1390="-",VLOOKUP($D1390,'sin-list 180320_update'!$C$2:$S$835,6,FALSE),VLOOKUP($A1390,'sin-list 180320_update'!$A$2:$S$835,8,FALSE)),VLOOKUP($C1390,'sin-list 180320_update'!$B$2:$S$835,7,FALSE))</f>
        <v>#N/A</v>
      </c>
      <c r="M1390" s="76" t="e">
        <f>IF($C1390="-",IF($A1390="-",IF(VLOOKUP($D1390,'sin-list 180320_update'!$C$2:$S$835,8,FALSE)="",NA(),VLOOKUP($D1390,'sin-list 180320_update'!$C$2:$S$835,8,FALSE)),IF(VLOOKUP($A1390,'sin-list 180320_update'!$A$2:$S$835,10,FALSE)="",NA(),VLOOKUP($A1390,'sin-list 180320_update'!$A$2:$S$835,10,FALSE))),IF(VLOOKUP($C1390,'sin-list 180320_update'!$B$2:$S$835,9,FALSE)="",NA(),VLOOKUP($C1390,'sin-list 180320_update'!$B$2:$S$835,9,FALSE)))</f>
        <v>#N/A</v>
      </c>
      <c r="N1390" s="76" t="e">
        <f>IF($C1390="-",IF($A1390="-",IF(VLOOKUP($D1390,'REACH Bilaga XVII_update'!$A$5:$E$131,4,FALSE)="",NA(),VLOOKUP($D1390,'REACH Bilaga XVII_update'!$A$5:$E$131,4,FALSE)),IF(VLOOKUP($A1390,'REACH Bilaga XVII_update'!$C$5:$D$131,2,FALSE)="",NA(),VLOOKUP($A1390,'REACH Bilaga XVII_update'!$C$5:$D$131,2,FALSE))),IF(VLOOKUP($C1390,'REACH Bilaga XVII_update'!$B$5:$D$131,3,FALSE)="",NA(),VLOOKUP($C1390,'REACH Bilaga XVII_update'!$B$5:$D$131,3,FALSE)))</f>
        <v>#N/A</v>
      </c>
      <c r="O1390" s="76" t="e">
        <f>IF($C1390="-",IF($A1390="-",IF(VLOOKUP($D1390,' REACH Bilaga 59_update'!$A$5:$E$210,5,FALSE)="",NA(),VLOOKUP($D1390,' REACH Bilaga 59_update'!$A$5:$E$210,5,FALSE)),IF(VLOOKUP($A1390,' REACH Bilaga 59_update'!$D$5:$E$210,2,FALSE)="",NA(),VLOOKUP($A1390,' REACH Bilaga 59_update'!$D$5:$E$210,2,FALSE))),IF(VLOOKUP($C1390,' REACH Bilaga 59_update'!$C$5:$E$210,3,FALSE)="",NA(),VLOOKUP($C1390,' REACH Bilaga 59_update'!$C$5:$E$210,3,FALSE)))</f>
        <v>#N/A</v>
      </c>
      <c r="P1390" s="76" t="e">
        <f>IF(C1390="-",IF(A1390="-",IFERROR(VLOOKUP($D1390,' REACH Bilaga 59_update'!$A$5:$F$210,MATCH(Sammanfattning!P$1,' REACH Bilaga 59_update'!$A$4:$F$4,0),FALSE),VLOOKUP($D1390,'REACH Bilaga XIV_update'!$A$4:$H$110,MATCH(Sammanfattning!P$1,'REACH Bilaga XIV_update'!$A$4:$H$4,0),FALSE)),IFERROR(VLOOKUP($A1390,' REACH Bilaga 59_update'!$D$5:$F$210,MATCH(Sammanfattning!P$1,' REACH Bilaga 59_update'!$D$4:$F$4,0),FALSE),VLOOKUP($A1390,'REACH Bilaga XIV_update'!$D$4:$H$110,MATCH(Sammanfattning!P$1,'REACH Bilaga XIV_update'!$D$4:$H$4,0),FALSE))),IFERROR(VLOOKUP($C1390,' REACH Bilaga 59_update'!$C$5:$F$210,MATCH(Sammanfattning!P$1,' REACH Bilaga 59_update'!$C$4:$F$4,0),FALSE),VLOOKUP($C1390,'REACH Bilaga XIV_update'!$C$4:$H$110,MATCH(Sammanfattning!P$1,'REACH Bilaga XIV_update'!$C$4:$H$4,0),FALSE)))</f>
        <v>#N/A</v>
      </c>
      <c r="Q1390" s="76" t="e">
        <f>IF($C1390="-",IF($A1390="-",IF(VLOOKUP($D1390,'REACH Bilaga XIV_update'!$A$5:$I$110,9,FALSE)="",NA(),VLOOKUP($D1390,'REACH Bilaga XIV_update'!$A$5:$I$110,9,FALSE)),IF(VLOOKUP($A1390,'REACH Bilaga XIV_update'!$D$5:$I$110,6,FALSE)="",NA(),VLOOKUP($A1390,'REACH Bilaga XIV_update'!$D$5:$I$110,6,FALSE))),IF(VLOOKUP($C1390,'REACH Bilaga XIV_update'!$C$5:$I$110,7,FALSE)="",NA(),VLOOKUP($C1390,'REACH Bilaga XIV_update'!$C$5:$I$110,7,FALSE)))</f>
        <v>#N/A</v>
      </c>
      <c r="R1390" s="76" t="e">
        <f>IF($C1390="-",IF($A1390="-",IF(VLOOKUP($D1390,CoRAP_update!$A$5:$O$376,15,FALSE)="",NA(),VLOOKUP($D1390,CoRAP_update!$A$5:$O$376,15,FALSE)),IF(VLOOKUP($A1390,CoRAP_update!$D$5:$O$376,12,FALSE)="",NA(),VLOOKUP($A1390,CoRAP_update!$D$5:$O$376,12,FALSE))),IF(VLOOKUP($C1390,CoRAP_update!$C$5:$O$376,13,FALSE)="",NA(),VLOOKUP($C1390,CoRAP_update!$C$5:$O$376,13,FALSE)))</f>
        <v>#N/A</v>
      </c>
      <c r="S1390" s="144" t="e">
        <f>IF($C1390="-",IF($A1390="-",VLOOKUP($D1390,CoRAP_update!$A$5:$J$376,MATCH(Sammanfattning!S$1,CoRAP_update!$A$4:$J$4,0),FALSE),VLOOKUP($A1390,CoRAP_update!$D$5:$J$376,MATCH(Sammanfattning!S$1,CoRAP_update!$D$4:$J$4,0),FALSE)),VLOOKUP($C1390,CoRAP_update!$C$5:$J$376,MATCH(Sammanfattning!S$1,CoRAP_update!$C$4:$J$4,0),FALSE))</f>
        <v>#N/A</v>
      </c>
      <c r="T1390" s="76" t="str">
        <f>IF($A1390="-",VLOOKUP($D1390,EDC_update!$C$2:$F$450,4,FALSE),VLOOKUP($A1390,EDC_update!$B$2:$F$450,5,FALSE))</f>
        <v>CAT3b</v>
      </c>
      <c r="V1390" s="78">
        <f>IF(IFERROR(SEARCH("PBT",P1390),99)=99,IF(IFERROR(SEARCH("suspected PBT",S1390),99)=99,IF(IFERROR(SEARCH("concluded to be PBT",K1390),99)=99,IF(IFERROR(SEARCH("PBT",S1390),99)=99,IF(IFERROR(SEARCH("PBT cand",L1390),99)=99,IF(IFERROR(SEARCH("PBT",L1390),99)=99,IF(IFERROR(SEARCH("persistent, bioackumulative and toxic properties",K1390),99)=99,0,Scoring!$E$3),Scoring!$E$3),Scoring!$E$7),Scoring!$E$3),Scoring!$E$5),Scoring!$E$6),Scoring!$E$3)</f>
        <v>0</v>
      </c>
      <c r="W1390" s="78">
        <f>IF(IFERROR(SEARCH("vPvB",P1390),99)=99,IF(IFERROR(SEARCH("suspected pbt/vPvB",S1390),99)=99,IF(IFERROR(SEARCH("vPvB",S1390),99)=99,IF(IFERROR(SEARCH("concluded to be a vPvB",S1390),99)=99,IF(IFERROR(SEARCH("identified as vPvB",K1390),99)=99,IF(IFERROR(SEARCH("concluded to be a vPvB",K1390),99)=99,IF(IFERROR(SEARCH("concluded to be both pbt and vPvB",S1390),99)=99,IF(IFERROR(SEARCH("concluded to be both pbt and vPvB",K1390),99)=99,0,Scoring!$E$5),Scoring!$E$5),Scoring!$E$5),Scoring!$E$5),Scoring!$E$5),Scoring!$E$4),Scoring!$E$6),Scoring!$E$4)</f>
        <v>0</v>
      </c>
      <c r="X1390" s="78">
        <f>IF(IFERROR(SEARCH("H410",N1390),99)=99,IF(IFERROR(SEARCH("H410",O1390),99)=99,IF(IFERROR(SEARCH("H410",Q1390),99)=99,IF(IFERROR(SEARCH("H410",M1390),99)=99,IF(IFERROR(SEARCH("H410",R1390),99)=99,IF(IFERROR(SEARCH("H411",N1390),99)=99,IF(IFERROR(SEARCH("H411",O1390),99)=99,IF(IFERROR(SEARCH("H411",Q1390),99)=99,IF(IFERROR(SEARCH("H411",M1390),99)=99,IF(IFERROR(SEARCH("H411",R1390),99)=99,IF(IFERROR(SEARCH("H413",N1390),99)=99,IF(IFERROR(SEARCH("H413",O1390),99)=99,IF(IFERROR(SEARCH("H413",Q1390),99)=99,IF(IFERROR(SEARCH("H413",M1390),99)=99,IF(IFERROR(SEARCH("H413",R1390),99)=99,IF(IFERROR(SEARCH("H412",N1390),99)=99,IF(IFERROR(SEARCH("H412",O1390),99)=99,IF(IFERROR(SEARCH("H412",Q1390),99)=99,IF(IFERROR(SEARCH("H412",M1390),99)=99,IF(IFERROR(SEARCH("H412",R1390),99)=99,0,Scoring!$E$2),Scoring!$E$2),Scoring!$E$2),Scoring!$E$2),Scoring!$E$2),Scoring!$E$2),Scoring!$E$2),Scoring!$E$2),Scoring!$E$2),Scoring!$E$2),Scoring!$E$2),Scoring!$E$2),Scoring!$E$2),Scoring!$E$2),Scoring!$E$2),Scoring!$E$2),Scoring!$E$2),Scoring!$E$2),Scoring!$E$2),Scoring!$E$2)</f>
        <v>0</v>
      </c>
      <c r="Y1390" s="78">
        <f>IF(IFERROR(SEARCH("CMR",K1390),99)=99,IF(IFERROR(SEARCH("Suspected CMR",S1390),99)=99,IF(IFERROR(SEARCH("CMR",S1390),99)=99,0,Scoring!$E$8),Scoring!$E$9),Scoring!$E$8)</f>
        <v>0</v>
      </c>
      <c r="Z1390" s="78">
        <f>IF(IFERROR(SEARCH("H350",N1390),99)=99,IF(IFERROR(SEARCH("H350",O1390),99)=99,IF(IFERROR(SEARCH("H350",Q1390),99)=99,IF(IFERROR(SEARCH("H350",M1390),99)=99,IF(IFERROR(SEARCH("H350",R1390),99)=99,IF(IFERROR(SEARCH("H351",N1390),99)=99,IF(IFERROR(SEARCH("H351",O1390),99)=99,IF(IFERROR(SEARCH("H351",Q1390),99)=99,IF(IFERROR(SEARCH("H351",M1390),99)=99,IF(IFERROR(SEARCH("H351",R1390),99)=99,IF(IFERROR(SEARCH("carcinogenic",P1390),99)=99,IF(IFERROR(SEARCH("suspected carcinogenic",S1390),99)=99,0,Scoring!$E$12),Scoring!$E$11),Scoring!$E$10),Scoring!$E$10),Scoring!$E$10),Scoring!$E$10),Scoring!$E$10),Scoring!$E$10),Scoring!$E$10),Scoring!$E$10),Scoring!$E$10),Scoring!$E$10)</f>
        <v>0</v>
      </c>
      <c r="AA1390" s="78">
        <f>IF(IFERROR(SEARCH("H340",N1390),99)=99,IF(IFERROR(SEARCH("H340",O1390),99)=99,IF(IFERROR(SEARCH("H340",Q1390),99)=99,IF(IFERROR(SEARCH("H340",M1390),99)=99,IF(IFERROR(SEARCH("H340",R1390),99)=99,IF(IFERROR(SEARCH("H341",N1390),99)=99,IF(IFERROR(SEARCH("H341",O1390),99)=99,IF(IFERROR(SEARCH("H341",Q1390),99)=99,IF(IFERROR(SEARCH("H341",M1390),99)=99,IF(IFERROR(SEARCH("H341",R1390),99)=99,IF(IFERROR(SEARCH("mutagenic",P1390),99)=99,IF(IFERROR(SEARCH("suspected mutagenic",S1390),99)=99,0,Scoring!$E$15),Scoring!$E$14),Scoring!$E$13),Scoring!$E$13),Scoring!$E$13),Scoring!$E$13),Scoring!$E$13),Scoring!$E$13),Scoring!$E$13),Scoring!$E$13),Scoring!$E$13),Scoring!$E$13)</f>
        <v>0</v>
      </c>
      <c r="AB1390" s="78">
        <f>IF(IFERROR(SEARCH("H360",N1390),99)=99,IF(IFERROR(SEARCH("H360",O1390),99)=99,IF(IFERROR(SEARCH("H360",Q1390),99)=99,IF(IFERROR(SEARCH("H360",M1390),99)=99,IF(IFERROR(SEARCH("H360",R1390),99)=99,IF(IFERROR(SEARCH("H361",N1390),99)=99,IF(IFERROR(SEARCH("H361",O1390),99)=99,IF(IFERROR(SEARCH("H361",Q1390),99)=99,IF(IFERROR(SEARCH("H361",M1390),99)=99,IF(IFERROR(SEARCH("H361",R1390),99)=99,IF(IFERROR(SEARCH("reproduction",P1390),99)=99,IF(IFERROR(SEARCH("suspected reprotoxic",S1390),99)=99,IF(IFERROR(SEARCH("reprotoxic",S1390),99)=99,IF(IFERROR(SEARCH("reprotoxic",K1390),99)=99,0,Scoring!$E$18),Scoring!$E$18),Scoring!$E$19),Scoring!$E$17),Scoring!$E$16),Scoring!$E$16),Scoring!$E$16),Scoring!$E$16),Scoring!$E$16),Scoring!$E$16),Scoring!$E$16),Scoring!$E$16),Scoring!$E$16),Scoring!$E$16)</f>
        <v>0</v>
      </c>
      <c r="AC1390" s="78">
        <f>IF(IFERROR(SEARCH("57f",L1390),99)=99,IF(IFERROR(SEARCH("57(f)",P1390),99)=99,0,Scoring!$E$20),Scoring!$E$20)</f>
        <v>0</v>
      </c>
      <c r="AD1390" s="78">
        <f>IF(IFERROR(SEARCH("CAT1",T1390),99)=99,IF(IFERROR(SEARCH("CAT2",T1390),99)=99,IF(IFERROR(SEARCH("CAT3",T1390),99)=99,IF(IFERROR(SEARCH("concluded to be endocrine",K1390),99)=99,IF(IFERROR(SEARCH("categorised as endocrine",K1390),99)=99,IF(IFERROR(SEARCH("endocrine disrupting",P1390),99)=99,IF(IFERROR(SEARCH("endocrine disrupting",K1390),99)=99,IF(IFERROR(SEARCH("suspected endocrine",S1390),99)=99,IF(IFERROR(SEARCH("potential endocrine",S1390),99)=99,0,Scoring!$E$25),Scoring!$E$25),Scoring!$E$24),Scoring!$E$24),Scoring!$E$24),Scoring!$E$24),Scoring!$E$23),Scoring!$E$22),Scoring!$E$21)</f>
        <v>0.3</v>
      </c>
      <c r="AE1390" s="78">
        <f>IF(IFERROR(SEARCH("suspected sensitiser",S1390),99)=99,IF(IFERROR(SEARCH("sensitiser",S1390),99)=99,IF(IFERROR(SEARCH("other hazard based concern",S1390),99)=99,0,Scoring!$E$28),Scoring!$E$26),Scoring!$E$27)</f>
        <v>0</v>
      </c>
      <c r="AF1390" s="78">
        <f>IF(IFERROR(M1390,1)=1,IF(IFERROR(N1390,1)=1,IF(IFERROR(O1390,1)=1,IF(IFERROR(Q1390,1)=1,IF(IFERROR(R1390,1)=1,IF(IFERROR(T1390,1)=1,IF(IFERROR(K1390,1)=1,IF(IFERROR(P1390,1)=1,IF(IFERROR(S1390,1)=1,Scoring!$E$29,0),0),0),0),0),0),0),0),0)</f>
        <v>0</v>
      </c>
      <c r="AG1390" s="78">
        <f t="shared" si="92"/>
        <v>0.3</v>
      </c>
      <c r="AI1390" s="93"/>
      <c r="AJ1390" s="94"/>
      <c r="AK1390" s="76"/>
      <c r="AL1390" s="75"/>
      <c r="AN1390" s="79"/>
      <c r="AO1390" s="79"/>
      <c r="AP1390" s="79"/>
      <c r="AQ1390" s="79"/>
      <c r="AR1390" s="79"/>
      <c r="AS1390" s="78"/>
      <c r="AU1390" s="79">
        <f>IF(IFERROR(F1390,99)=99,IF(IFERROR(G1390,99)=99,IF(IFERROR(H1390,99)=99,IF(IFERROR(I1390,99)=99,IF(IFERROR(E1390,99)=99,IF(IFERROR(J1390,99)=99,0,Scoring!$B$7),Scoring!$B$3),Scoring!$B$2),Scoring!$B$6),Scoring!$B$5),Scoring!$B$4)</f>
        <v>0.3</v>
      </c>
      <c r="AV1390" s="78">
        <f t="shared" si="93"/>
        <v>0.09</v>
      </c>
      <c r="AW1390" s="78"/>
      <c r="AX1390" s="66"/>
      <c r="AY1390" s="78"/>
      <c r="AZ1390" s="76"/>
      <c r="BB1390" s="76"/>
    </row>
    <row r="1391" spans="1:54" x14ac:dyDescent="0.25">
      <c r="A1391" s="89" t="s">
        <v>7131</v>
      </c>
      <c r="B1391" s="89" t="s">
        <v>30</v>
      </c>
      <c r="C1391" s="89" t="s">
        <v>30</v>
      </c>
      <c r="D1391" s="89" t="s">
        <v>7132</v>
      </c>
      <c r="E1391" s="76" t="e">
        <f>IF(C1391="-",IF(A1391="-",VLOOKUP(D1391,'sin-list 180320_update'!$C$2:$C$835,1,FALSE),VLOOKUP(A1391,'sin-list 180320_update'!$A$2:$A$835,1,FALSE)),VLOOKUP(C1391,'sin-list 180320_update'!$B$2:$B$835,1,FALSE))</f>
        <v>#N/A</v>
      </c>
      <c r="F1391" s="76" t="e">
        <f>IF($C1391="-",IF($A1391="-",VLOOKUP($D1391,'REACH Bilaga XVII_update'!$A$5:$A$131,1,FALSE),VLOOKUP($A1391,'REACH Bilaga XVII_update'!$C$5:$C$131,1,FALSE)),VLOOKUP($C1391,'REACH Bilaga XVII_update'!$B$5:$B$131,1,FALSE))</f>
        <v>#N/A</v>
      </c>
      <c r="G1391" s="76" t="e">
        <f>IF($C1391="-",IF($A1391="-",VLOOKUP($D1391,' REACH Bilaga 59_update'!$A$5:$A$210,1,FALSE),VLOOKUP($A1391,' REACH Bilaga 59_update'!$D$5:$D$210,1,FALSE)),VLOOKUP($C1391,' REACH Bilaga 59_update'!$C$5:$C$210,1,FALSE))</f>
        <v>#N/A</v>
      </c>
      <c r="H1391" s="76" t="e">
        <f>IF($C1391="-",IF($A1391="-",VLOOKUP($D1391,'REACH Bilaga XIV_update'!$A$5:$A$110,1,FALSE),VLOOKUP($A1391,'REACH Bilaga XIV_update'!$D$5:$D$110,1,FALSE)),VLOOKUP($C1391,'REACH Bilaga XIV_update'!$C$5:$C$110,1,FALSE))</f>
        <v>#N/A</v>
      </c>
      <c r="I1391" s="76" t="e">
        <f>IF($C1391="-",IF($A1391="-",VLOOKUP($D1391,CoRAP_update!$A$5:$A$376,1,FALSE),VLOOKUP($A1391,CoRAP_update!$D$5:$D$376,1,FALSE)),VLOOKUP($C1391,CoRAP_update!$C$5:$C$376,1,FALSE))</f>
        <v>#N/A</v>
      </c>
      <c r="J1391" s="76" t="str">
        <f>IF($C1391="-",IF($A1391="-",VLOOKUP($D1391,EDC_update!$C$2:$C$450,1,FALSE),VLOOKUP($A1391,EDC_update!$B$2:$B$450,1,FALSE)),VLOOKUP($C1391,EDC_update!$L$2:$L$450,1,FALSE))</f>
        <v>1024-57-3</v>
      </c>
      <c r="K1391" s="76" t="e">
        <f>IF($C1391="-",IF($A1391="-",IF(VLOOKUP($D1391,'sin-list 180320_update'!$C$2:$S$835,3,FALSE)="",NA(),VLOOKUP($D1391,'sin-list 180320_update'!$C$2:$S$835,3,FALSE)),IF(VLOOKUP($A1391,'sin-list 180320_update'!$A$2:$S$835,5,FALSE)="",NA(),VLOOKUP($A1391,'sin-list 180320_update'!$A$2:$S$835,5,FALSE))),IF(VLOOKUP($C1391,'sin-list 180320_update'!$B$2:$S$835,4,FALSE)="",NA(),VLOOKUP($C1391,'sin-list 180320_update'!$B$2:$S$835,4,FALSE)))</f>
        <v>#N/A</v>
      </c>
      <c r="L1391" s="76" t="e">
        <f>IF($C1391="-",IF($A1391="-",VLOOKUP($D1391,'sin-list 180320_update'!$C$2:$S$835,6,FALSE),VLOOKUP($A1391,'sin-list 180320_update'!$A$2:$S$835,8,FALSE)),VLOOKUP($C1391,'sin-list 180320_update'!$B$2:$S$835,7,FALSE))</f>
        <v>#N/A</v>
      </c>
      <c r="M1391" s="76" t="e">
        <f>IF($C1391="-",IF($A1391="-",IF(VLOOKUP($D1391,'sin-list 180320_update'!$C$2:$S$835,8,FALSE)="",NA(),VLOOKUP($D1391,'sin-list 180320_update'!$C$2:$S$835,8,FALSE)),IF(VLOOKUP($A1391,'sin-list 180320_update'!$A$2:$S$835,10,FALSE)="",NA(),VLOOKUP($A1391,'sin-list 180320_update'!$A$2:$S$835,10,FALSE))),IF(VLOOKUP($C1391,'sin-list 180320_update'!$B$2:$S$835,9,FALSE)="",NA(),VLOOKUP($C1391,'sin-list 180320_update'!$B$2:$S$835,9,FALSE)))</f>
        <v>#N/A</v>
      </c>
      <c r="N1391" s="76" t="e">
        <f>IF($C1391="-",IF($A1391="-",IF(VLOOKUP($D1391,'REACH Bilaga XVII_update'!$A$5:$E$131,4,FALSE)="",NA(),VLOOKUP($D1391,'REACH Bilaga XVII_update'!$A$5:$E$131,4,FALSE)),IF(VLOOKUP($A1391,'REACH Bilaga XVII_update'!$C$5:$D$131,2,FALSE)="",NA(),VLOOKUP($A1391,'REACH Bilaga XVII_update'!$C$5:$D$131,2,FALSE))),IF(VLOOKUP($C1391,'REACH Bilaga XVII_update'!$B$5:$D$131,3,FALSE)="",NA(),VLOOKUP($C1391,'REACH Bilaga XVII_update'!$B$5:$D$131,3,FALSE)))</f>
        <v>#N/A</v>
      </c>
      <c r="O1391" s="76" t="e">
        <f>IF($C1391="-",IF($A1391="-",IF(VLOOKUP($D1391,' REACH Bilaga 59_update'!$A$5:$E$210,5,FALSE)="",NA(),VLOOKUP($D1391,' REACH Bilaga 59_update'!$A$5:$E$210,5,FALSE)),IF(VLOOKUP($A1391,' REACH Bilaga 59_update'!$D$5:$E$210,2,FALSE)="",NA(),VLOOKUP($A1391,' REACH Bilaga 59_update'!$D$5:$E$210,2,FALSE))),IF(VLOOKUP($C1391,' REACH Bilaga 59_update'!$C$5:$E$210,3,FALSE)="",NA(),VLOOKUP($C1391,' REACH Bilaga 59_update'!$C$5:$E$210,3,FALSE)))</f>
        <v>#N/A</v>
      </c>
      <c r="P1391" s="76" t="e">
        <f>IF(C1391="-",IF(A1391="-",IFERROR(VLOOKUP($D1391,' REACH Bilaga 59_update'!$A$5:$F$210,MATCH(Sammanfattning!P$1,' REACH Bilaga 59_update'!$A$4:$F$4,0),FALSE),VLOOKUP($D1391,'REACH Bilaga XIV_update'!$A$4:$H$110,MATCH(Sammanfattning!P$1,'REACH Bilaga XIV_update'!$A$4:$H$4,0),FALSE)),IFERROR(VLOOKUP($A1391,' REACH Bilaga 59_update'!$D$5:$F$210,MATCH(Sammanfattning!P$1,' REACH Bilaga 59_update'!$D$4:$F$4,0),FALSE),VLOOKUP($A1391,'REACH Bilaga XIV_update'!$D$4:$H$110,MATCH(Sammanfattning!P$1,'REACH Bilaga XIV_update'!$D$4:$H$4,0),FALSE))),IFERROR(VLOOKUP($C1391,' REACH Bilaga 59_update'!$C$5:$F$210,MATCH(Sammanfattning!P$1,' REACH Bilaga 59_update'!$C$4:$F$4,0),FALSE),VLOOKUP($C1391,'REACH Bilaga XIV_update'!$C$4:$H$110,MATCH(Sammanfattning!P$1,'REACH Bilaga XIV_update'!$C$4:$H$4,0),FALSE)))</f>
        <v>#N/A</v>
      </c>
      <c r="Q1391" s="76" t="e">
        <f>IF($C1391="-",IF($A1391="-",IF(VLOOKUP($D1391,'REACH Bilaga XIV_update'!$A$5:$I$110,9,FALSE)="",NA(),VLOOKUP($D1391,'REACH Bilaga XIV_update'!$A$5:$I$110,9,FALSE)),IF(VLOOKUP($A1391,'REACH Bilaga XIV_update'!$D$5:$I$110,6,FALSE)="",NA(),VLOOKUP($A1391,'REACH Bilaga XIV_update'!$D$5:$I$110,6,FALSE))),IF(VLOOKUP($C1391,'REACH Bilaga XIV_update'!$C$5:$I$110,7,FALSE)="",NA(),VLOOKUP($C1391,'REACH Bilaga XIV_update'!$C$5:$I$110,7,FALSE)))</f>
        <v>#N/A</v>
      </c>
      <c r="R1391" s="76" t="e">
        <f>IF($C1391="-",IF($A1391="-",IF(VLOOKUP($D1391,CoRAP_update!$A$5:$O$376,15,FALSE)="",NA(),VLOOKUP($D1391,CoRAP_update!$A$5:$O$376,15,FALSE)),IF(VLOOKUP($A1391,CoRAP_update!$D$5:$O$376,12,FALSE)="",NA(),VLOOKUP($A1391,CoRAP_update!$D$5:$O$376,12,FALSE))),IF(VLOOKUP($C1391,CoRAP_update!$C$5:$O$376,13,FALSE)="",NA(),VLOOKUP($C1391,CoRAP_update!$C$5:$O$376,13,FALSE)))</f>
        <v>#N/A</v>
      </c>
      <c r="S1391" s="144" t="e">
        <f>IF($C1391="-",IF($A1391="-",VLOOKUP($D1391,CoRAP_update!$A$5:$J$376,MATCH(Sammanfattning!S$1,CoRAP_update!$A$4:$J$4,0),FALSE),VLOOKUP($A1391,CoRAP_update!$D$5:$J$376,MATCH(Sammanfattning!S$1,CoRAP_update!$D$4:$J$4,0),FALSE)),VLOOKUP($C1391,CoRAP_update!$C$5:$J$376,MATCH(Sammanfattning!S$1,CoRAP_update!$C$4:$J$4,0),FALSE))</f>
        <v>#N/A</v>
      </c>
      <c r="T1391" s="76" t="str">
        <f>IF($A1391="-",VLOOKUP($D1391,EDC_update!$C$2:$F$450,4,FALSE),VLOOKUP($A1391,EDC_update!$B$2:$F$450,5,FALSE))</f>
        <v>CAT3a</v>
      </c>
      <c r="V1391" s="78">
        <f>IF(IFERROR(SEARCH("PBT",P1391),99)=99,IF(IFERROR(SEARCH("suspected PBT",S1391),99)=99,IF(IFERROR(SEARCH("concluded to be PBT",K1391),99)=99,IF(IFERROR(SEARCH("PBT",S1391),99)=99,IF(IFERROR(SEARCH("PBT cand",L1391),99)=99,IF(IFERROR(SEARCH("PBT",L1391),99)=99,IF(IFERROR(SEARCH("persistent, bioackumulative and toxic properties",K1391),99)=99,0,Scoring!$E$3),Scoring!$E$3),Scoring!$E$7),Scoring!$E$3),Scoring!$E$5),Scoring!$E$6),Scoring!$E$3)</f>
        <v>0</v>
      </c>
      <c r="W1391" s="78">
        <f>IF(IFERROR(SEARCH("vPvB",P1391),99)=99,IF(IFERROR(SEARCH("suspected pbt/vPvB",S1391),99)=99,IF(IFERROR(SEARCH("vPvB",S1391),99)=99,IF(IFERROR(SEARCH("concluded to be a vPvB",S1391),99)=99,IF(IFERROR(SEARCH("identified as vPvB",K1391),99)=99,IF(IFERROR(SEARCH("concluded to be a vPvB",K1391),99)=99,IF(IFERROR(SEARCH("concluded to be both pbt and vPvB",S1391),99)=99,IF(IFERROR(SEARCH("concluded to be both pbt and vPvB",K1391),99)=99,0,Scoring!$E$5),Scoring!$E$5),Scoring!$E$5),Scoring!$E$5),Scoring!$E$5),Scoring!$E$4),Scoring!$E$6),Scoring!$E$4)</f>
        <v>0</v>
      </c>
      <c r="X1391" s="78">
        <f>IF(IFERROR(SEARCH("H410",N1391),99)=99,IF(IFERROR(SEARCH("H410",O1391),99)=99,IF(IFERROR(SEARCH("H410",Q1391),99)=99,IF(IFERROR(SEARCH("H410",M1391),99)=99,IF(IFERROR(SEARCH("H410",R1391),99)=99,IF(IFERROR(SEARCH("H411",N1391),99)=99,IF(IFERROR(SEARCH("H411",O1391),99)=99,IF(IFERROR(SEARCH("H411",Q1391),99)=99,IF(IFERROR(SEARCH("H411",M1391),99)=99,IF(IFERROR(SEARCH("H411",R1391),99)=99,IF(IFERROR(SEARCH("H413",N1391),99)=99,IF(IFERROR(SEARCH("H413",O1391),99)=99,IF(IFERROR(SEARCH("H413",Q1391),99)=99,IF(IFERROR(SEARCH("H413",M1391),99)=99,IF(IFERROR(SEARCH("H413",R1391),99)=99,IF(IFERROR(SEARCH("H412",N1391),99)=99,IF(IFERROR(SEARCH("H412",O1391),99)=99,IF(IFERROR(SEARCH("H412",Q1391),99)=99,IF(IFERROR(SEARCH("H412",M1391),99)=99,IF(IFERROR(SEARCH("H412",R1391),99)=99,0,Scoring!$E$2),Scoring!$E$2),Scoring!$E$2),Scoring!$E$2),Scoring!$E$2),Scoring!$E$2),Scoring!$E$2),Scoring!$E$2),Scoring!$E$2),Scoring!$E$2),Scoring!$E$2),Scoring!$E$2),Scoring!$E$2),Scoring!$E$2),Scoring!$E$2),Scoring!$E$2),Scoring!$E$2),Scoring!$E$2),Scoring!$E$2),Scoring!$E$2)</f>
        <v>0</v>
      </c>
      <c r="Y1391" s="78">
        <f>IF(IFERROR(SEARCH("CMR",K1391),99)=99,IF(IFERROR(SEARCH("Suspected CMR",S1391),99)=99,IF(IFERROR(SEARCH("CMR",S1391),99)=99,0,Scoring!$E$8),Scoring!$E$9),Scoring!$E$8)</f>
        <v>0</v>
      </c>
      <c r="Z1391" s="78">
        <f>IF(IFERROR(SEARCH("H350",N1391),99)=99,IF(IFERROR(SEARCH("H350",O1391),99)=99,IF(IFERROR(SEARCH("H350",Q1391),99)=99,IF(IFERROR(SEARCH("H350",M1391),99)=99,IF(IFERROR(SEARCH("H350",R1391),99)=99,IF(IFERROR(SEARCH("H351",N1391),99)=99,IF(IFERROR(SEARCH("H351",O1391),99)=99,IF(IFERROR(SEARCH("H351",Q1391),99)=99,IF(IFERROR(SEARCH("H351",M1391),99)=99,IF(IFERROR(SEARCH("H351",R1391),99)=99,IF(IFERROR(SEARCH("carcinogenic",P1391),99)=99,IF(IFERROR(SEARCH("suspected carcinogenic",S1391),99)=99,0,Scoring!$E$12),Scoring!$E$11),Scoring!$E$10),Scoring!$E$10),Scoring!$E$10),Scoring!$E$10),Scoring!$E$10),Scoring!$E$10),Scoring!$E$10),Scoring!$E$10),Scoring!$E$10),Scoring!$E$10)</f>
        <v>0</v>
      </c>
      <c r="AA1391" s="78">
        <f>IF(IFERROR(SEARCH("H340",N1391),99)=99,IF(IFERROR(SEARCH("H340",O1391),99)=99,IF(IFERROR(SEARCH("H340",Q1391),99)=99,IF(IFERROR(SEARCH("H340",M1391),99)=99,IF(IFERROR(SEARCH("H340",R1391),99)=99,IF(IFERROR(SEARCH("H341",N1391),99)=99,IF(IFERROR(SEARCH("H341",O1391),99)=99,IF(IFERROR(SEARCH("H341",Q1391),99)=99,IF(IFERROR(SEARCH("H341",M1391),99)=99,IF(IFERROR(SEARCH("H341",R1391),99)=99,IF(IFERROR(SEARCH("mutagenic",P1391),99)=99,IF(IFERROR(SEARCH("suspected mutagenic",S1391),99)=99,0,Scoring!$E$15),Scoring!$E$14),Scoring!$E$13),Scoring!$E$13),Scoring!$E$13),Scoring!$E$13),Scoring!$E$13),Scoring!$E$13),Scoring!$E$13),Scoring!$E$13),Scoring!$E$13),Scoring!$E$13)</f>
        <v>0</v>
      </c>
      <c r="AB1391" s="78">
        <f>IF(IFERROR(SEARCH("H360",N1391),99)=99,IF(IFERROR(SEARCH("H360",O1391),99)=99,IF(IFERROR(SEARCH("H360",Q1391),99)=99,IF(IFERROR(SEARCH("H360",M1391),99)=99,IF(IFERROR(SEARCH("H360",R1391),99)=99,IF(IFERROR(SEARCH("H361",N1391),99)=99,IF(IFERROR(SEARCH("H361",O1391),99)=99,IF(IFERROR(SEARCH("H361",Q1391),99)=99,IF(IFERROR(SEARCH("H361",M1391),99)=99,IF(IFERROR(SEARCH("H361",R1391),99)=99,IF(IFERROR(SEARCH("reproduction",P1391),99)=99,IF(IFERROR(SEARCH("suspected reprotoxic",S1391),99)=99,IF(IFERROR(SEARCH("reprotoxic",S1391),99)=99,IF(IFERROR(SEARCH("reprotoxic",K1391),99)=99,0,Scoring!$E$18),Scoring!$E$18),Scoring!$E$19),Scoring!$E$17),Scoring!$E$16),Scoring!$E$16),Scoring!$E$16),Scoring!$E$16),Scoring!$E$16),Scoring!$E$16),Scoring!$E$16),Scoring!$E$16),Scoring!$E$16),Scoring!$E$16)</f>
        <v>0</v>
      </c>
      <c r="AC1391" s="78">
        <f>IF(IFERROR(SEARCH("57f",L1391),99)=99,IF(IFERROR(SEARCH("57(f)",P1391),99)=99,0,Scoring!$E$20),Scoring!$E$20)</f>
        <v>0</v>
      </c>
      <c r="AD1391" s="78">
        <f>IF(IFERROR(SEARCH("CAT1",T1391),99)=99,IF(IFERROR(SEARCH("CAT2",T1391),99)=99,IF(IFERROR(SEARCH("CAT3",T1391),99)=99,IF(IFERROR(SEARCH("concluded to be endocrine",K1391),99)=99,IF(IFERROR(SEARCH("categorised as endocrine",K1391),99)=99,IF(IFERROR(SEARCH("endocrine disrupting",P1391),99)=99,IF(IFERROR(SEARCH("endocrine disrupting",K1391),99)=99,IF(IFERROR(SEARCH("suspected endocrine",S1391),99)=99,IF(IFERROR(SEARCH("potential endocrine",S1391),99)=99,0,Scoring!$E$25),Scoring!$E$25),Scoring!$E$24),Scoring!$E$24),Scoring!$E$24),Scoring!$E$24),Scoring!$E$23),Scoring!$E$22),Scoring!$E$21)</f>
        <v>0.3</v>
      </c>
      <c r="AE1391" s="78">
        <f>IF(IFERROR(SEARCH("suspected sensitiser",S1391),99)=99,IF(IFERROR(SEARCH("sensitiser",S1391),99)=99,IF(IFERROR(SEARCH("other hazard based concern",S1391),99)=99,0,Scoring!$E$28),Scoring!$E$26),Scoring!$E$27)</f>
        <v>0</v>
      </c>
      <c r="AF1391" s="78">
        <f>IF(IFERROR(M1391,1)=1,IF(IFERROR(N1391,1)=1,IF(IFERROR(O1391,1)=1,IF(IFERROR(Q1391,1)=1,IF(IFERROR(R1391,1)=1,IF(IFERROR(T1391,1)=1,IF(IFERROR(K1391,1)=1,IF(IFERROR(P1391,1)=1,IF(IFERROR(S1391,1)=1,Scoring!$E$29,0),0),0),0),0),0),0),0),0)</f>
        <v>0</v>
      </c>
      <c r="AG1391" s="78">
        <f t="shared" si="92"/>
        <v>0.3</v>
      </c>
      <c r="AI1391" s="93"/>
      <c r="AJ1391" s="94"/>
      <c r="AK1391" s="76"/>
      <c r="AL1391" s="75"/>
      <c r="AN1391" s="79"/>
      <c r="AO1391" s="79"/>
      <c r="AP1391" s="79"/>
      <c r="AQ1391" s="79"/>
      <c r="AR1391" s="79"/>
      <c r="AS1391" s="78"/>
      <c r="AU1391" s="79">
        <f>IF(IFERROR(F1391,99)=99,IF(IFERROR(G1391,99)=99,IF(IFERROR(H1391,99)=99,IF(IFERROR(I1391,99)=99,IF(IFERROR(E1391,99)=99,IF(IFERROR(J1391,99)=99,0,Scoring!$B$7),Scoring!$B$3),Scoring!$B$2),Scoring!$B$6),Scoring!$B$5),Scoring!$B$4)</f>
        <v>0.3</v>
      </c>
      <c r="AV1391" s="78">
        <f t="shared" si="93"/>
        <v>0.09</v>
      </c>
      <c r="AW1391" s="78"/>
      <c r="AX1391" s="66"/>
      <c r="AY1391" s="78"/>
      <c r="AZ1391" s="76"/>
      <c r="BB1391" s="76"/>
    </row>
    <row r="1392" spans="1:54" x14ac:dyDescent="0.25">
      <c r="A1392" s="89" t="s">
        <v>6351</v>
      </c>
      <c r="B1392" s="89" t="s">
        <v>30</v>
      </c>
      <c r="C1392" s="89" t="s">
        <v>30</v>
      </c>
      <c r="D1392" s="89" t="s">
        <v>7340</v>
      </c>
      <c r="E1392" s="76" t="e">
        <f>IF(C1392="-",IF(A1392="-",VLOOKUP(D1392,'sin-list 180320_update'!$C$2:$C$835,1,FALSE),VLOOKUP(A1392,'sin-list 180320_update'!$A$2:$A$835,1,FALSE)),VLOOKUP(C1392,'sin-list 180320_update'!$B$2:$B$835,1,FALSE))</f>
        <v>#N/A</v>
      </c>
      <c r="F1392" s="76" t="e">
        <f>IF($C1392="-",IF($A1392="-",VLOOKUP($D1392,'REACH Bilaga XVII_update'!$A$5:$A$131,1,FALSE),VLOOKUP($A1392,'REACH Bilaga XVII_update'!$C$5:$C$131,1,FALSE)),VLOOKUP($C1392,'REACH Bilaga XVII_update'!$B$5:$B$131,1,FALSE))</f>
        <v>#N/A</v>
      </c>
      <c r="G1392" s="76" t="e">
        <f>IF($C1392="-",IF($A1392="-",VLOOKUP($D1392,' REACH Bilaga 59_update'!$A$5:$A$210,1,FALSE),VLOOKUP($A1392,' REACH Bilaga 59_update'!$D$5:$D$210,1,FALSE)),VLOOKUP($C1392,' REACH Bilaga 59_update'!$C$5:$C$210,1,FALSE))</f>
        <v>#N/A</v>
      </c>
      <c r="H1392" s="76" t="e">
        <f>IF($C1392="-",IF($A1392="-",VLOOKUP($D1392,'REACH Bilaga XIV_update'!$A$5:$A$110,1,FALSE),VLOOKUP($A1392,'REACH Bilaga XIV_update'!$D$5:$D$110,1,FALSE)),VLOOKUP($C1392,'REACH Bilaga XIV_update'!$C$5:$C$110,1,FALSE))</f>
        <v>#N/A</v>
      </c>
      <c r="I1392" s="76" t="e">
        <f>IF($C1392="-",IF($A1392="-",VLOOKUP($D1392,CoRAP_update!$A$5:$A$376,1,FALSE),VLOOKUP($A1392,CoRAP_update!$D$5:$D$376,1,FALSE)),VLOOKUP($C1392,CoRAP_update!$C$5:$C$376,1,FALSE))</f>
        <v>#N/A</v>
      </c>
      <c r="J1392" s="76" t="str">
        <f>IF($C1392="-",IF($A1392="-",VLOOKUP($D1392,EDC_update!$C$2:$C$450,1,FALSE),VLOOKUP($A1392,EDC_update!$B$2:$B$450,1,FALSE)),VLOOKUP($C1392,EDC_update!$L$2:$L$450,1,FALSE))</f>
        <v>10448-09-6</v>
      </c>
      <c r="K1392" s="76" t="e">
        <f>IF($C1392="-",IF($A1392="-",IF(VLOOKUP($D1392,'sin-list 180320_update'!$C$2:$S$835,3,FALSE)="",NA(),VLOOKUP($D1392,'sin-list 180320_update'!$C$2:$S$835,3,FALSE)),IF(VLOOKUP($A1392,'sin-list 180320_update'!$A$2:$S$835,5,FALSE)="",NA(),VLOOKUP($A1392,'sin-list 180320_update'!$A$2:$S$835,5,FALSE))),IF(VLOOKUP($C1392,'sin-list 180320_update'!$B$2:$S$835,4,FALSE)="",NA(),VLOOKUP($C1392,'sin-list 180320_update'!$B$2:$S$835,4,FALSE)))</f>
        <v>#N/A</v>
      </c>
      <c r="L1392" s="76" t="e">
        <f>IF($C1392="-",IF($A1392="-",VLOOKUP($D1392,'sin-list 180320_update'!$C$2:$S$835,6,FALSE),VLOOKUP($A1392,'sin-list 180320_update'!$A$2:$S$835,8,FALSE)),VLOOKUP($C1392,'sin-list 180320_update'!$B$2:$S$835,7,FALSE))</f>
        <v>#N/A</v>
      </c>
      <c r="M1392" s="76" t="e">
        <f>IF($C1392="-",IF($A1392="-",IF(VLOOKUP($D1392,'sin-list 180320_update'!$C$2:$S$835,8,FALSE)="",NA(),VLOOKUP($D1392,'sin-list 180320_update'!$C$2:$S$835,8,FALSE)),IF(VLOOKUP($A1392,'sin-list 180320_update'!$A$2:$S$835,10,FALSE)="",NA(),VLOOKUP($A1392,'sin-list 180320_update'!$A$2:$S$835,10,FALSE))),IF(VLOOKUP($C1392,'sin-list 180320_update'!$B$2:$S$835,9,FALSE)="",NA(),VLOOKUP($C1392,'sin-list 180320_update'!$B$2:$S$835,9,FALSE)))</f>
        <v>#N/A</v>
      </c>
      <c r="N1392" s="76" t="e">
        <f>IF($C1392="-",IF($A1392="-",IF(VLOOKUP($D1392,'REACH Bilaga XVII_update'!$A$5:$E$131,4,FALSE)="",NA(),VLOOKUP($D1392,'REACH Bilaga XVII_update'!$A$5:$E$131,4,FALSE)),IF(VLOOKUP($A1392,'REACH Bilaga XVII_update'!$C$5:$D$131,2,FALSE)="",NA(),VLOOKUP($A1392,'REACH Bilaga XVII_update'!$C$5:$D$131,2,FALSE))),IF(VLOOKUP($C1392,'REACH Bilaga XVII_update'!$B$5:$D$131,3,FALSE)="",NA(),VLOOKUP($C1392,'REACH Bilaga XVII_update'!$B$5:$D$131,3,FALSE)))</f>
        <v>#N/A</v>
      </c>
      <c r="O1392" s="76" t="e">
        <f>IF($C1392="-",IF($A1392="-",IF(VLOOKUP($D1392,' REACH Bilaga 59_update'!$A$5:$E$210,5,FALSE)="",NA(),VLOOKUP($D1392,' REACH Bilaga 59_update'!$A$5:$E$210,5,FALSE)),IF(VLOOKUP($A1392,' REACH Bilaga 59_update'!$D$5:$E$210,2,FALSE)="",NA(),VLOOKUP($A1392,' REACH Bilaga 59_update'!$D$5:$E$210,2,FALSE))),IF(VLOOKUP($C1392,' REACH Bilaga 59_update'!$C$5:$E$210,3,FALSE)="",NA(),VLOOKUP($C1392,' REACH Bilaga 59_update'!$C$5:$E$210,3,FALSE)))</f>
        <v>#N/A</v>
      </c>
      <c r="P1392" s="76" t="e">
        <f>IF(C1392="-",IF(A1392="-",IFERROR(VLOOKUP($D1392,' REACH Bilaga 59_update'!$A$5:$F$210,MATCH(Sammanfattning!P$1,' REACH Bilaga 59_update'!$A$4:$F$4,0),FALSE),VLOOKUP($D1392,'REACH Bilaga XIV_update'!$A$4:$H$110,MATCH(Sammanfattning!P$1,'REACH Bilaga XIV_update'!$A$4:$H$4,0),FALSE)),IFERROR(VLOOKUP($A1392,' REACH Bilaga 59_update'!$D$5:$F$210,MATCH(Sammanfattning!P$1,' REACH Bilaga 59_update'!$D$4:$F$4,0),FALSE),VLOOKUP($A1392,'REACH Bilaga XIV_update'!$D$4:$H$110,MATCH(Sammanfattning!P$1,'REACH Bilaga XIV_update'!$D$4:$H$4,0),FALSE))),IFERROR(VLOOKUP($C1392,' REACH Bilaga 59_update'!$C$5:$F$210,MATCH(Sammanfattning!P$1,' REACH Bilaga 59_update'!$C$4:$F$4,0),FALSE),VLOOKUP($C1392,'REACH Bilaga XIV_update'!$C$4:$H$110,MATCH(Sammanfattning!P$1,'REACH Bilaga XIV_update'!$C$4:$H$4,0),FALSE)))</f>
        <v>#N/A</v>
      </c>
      <c r="Q1392" s="76" t="e">
        <f>IF($C1392="-",IF($A1392="-",IF(VLOOKUP($D1392,'REACH Bilaga XIV_update'!$A$5:$I$110,9,FALSE)="",NA(),VLOOKUP($D1392,'REACH Bilaga XIV_update'!$A$5:$I$110,9,FALSE)),IF(VLOOKUP($A1392,'REACH Bilaga XIV_update'!$D$5:$I$110,6,FALSE)="",NA(),VLOOKUP($A1392,'REACH Bilaga XIV_update'!$D$5:$I$110,6,FALSE))),IF(VLOOKUP($C1392,'REACH Bilaga XIV_update'!$C$5:$I$110,7,FALSE)="",NA(),VLOOKUP($C1392,'REACH Bilaga XIV_update'!$C$5:$I$110,7,FALSE)))</f>
        <v>#N/A</v>
      </c>
      <c r="R1392" s="76" t="e">
        <f>IF($C1392="-",IF($A1392="-",IF(VLOOKUP($D1392,CoRAP_update!$A$5:$O$376,15,FALSE)="",NA(),VLOOKUP($D1392,CoRAP_update!$A$5:$O$376,15,FALSE)),IF(VLOOKUP($A1392,CoRAP_update!$D$5:$O$376,12,FALSE)="",NA(),VLOOKUP($A1392,CoRAP_update!$D$5:$O$376,12,FALSE))),IF(VLOOKUP($C1392,CoRAP_update!$C$5:$O$376,13,FALSE)="",NA(),VLOOKUP($C1392,CoRAP_update!$C$5:$O$376,13,FALSE)))</f>
        <v>#N/A</v>
      </c>
      <c r="S1392" s="144" t="e">
        <f>IF($C1392="-",IF($A1392="-",VLOOKUP($D1392,CoRAP_update!$A$5:$J$376,MATCH(Sammanfattning!S$1,CoRAP_update!$A$4:$J$4,0),FALSE),VLOOKUP($A1392,CoRAP_update!$D$5:$J$376,MATCH(Sammanfattning!S$1,CoRAP_update!$D$4:$J$4,0),FALSE)),VLOOKUP($C1392,CoRAP_update!$C$5:$J$376,MATCH(Sammanfattning!S$1,CoRAP_update!$C$4:$J$4,0),FALSE))</f>
        <v>#N/A</v>
      </c>
      <c r="T1392" s="76" t="str">
        <f>IF($A1392="-",VLOOKUP($D1392,EDC_update!$C$2:$F$450,4,FALSE),VLOOKUP($A1392,EDC_update!$B$2:$F$450,5,FALSE))</f>
        <v>CAT3b</v>
      </c>
      <c r="V1392" s="78">
        <f>IF(IFERROR(SEARCH("PBT",P1392),99)=99,IF(IFERROR(SEARCH("suspected PBT",S1392),99)=99,IF(IFERROR(SEARCH("concluded to be PBT",K1392),99)=99,IF(IFERROR(SEARCH("PBT",S1392),99)=99,IF(IFERROR(SEARCH("PBT cand",L1392),99)=99,IF(IFERROR(SEARCH("PBT",L1392),99)=99,IF(IFERROR(SEARCH("persistent, bioackumulative and toxic properties",K1392),99)=99,0,Scoring!$E$3),Scoring!$E$3),Scoring!$E$7),Scoring!$E$3),Scoring!$E$5),Scoring!$E$6),Scoring!$E$3)</f>
        <v>0</v>
      </c>
      <c r="W1392" s="78">
        <f>IF(IFERROR(SEARCH("vPvB",P1392),99)=99,IF(IFERROR(SEARCH("suspected pbt/vPvB",S1392),99)=99,IF(IFERROR(SEARCH("vPvB",S1392),99)=99,IF(IFERROR(SEARCH("concluded to be a vPvB",S1392),99)=99,IF(IFERROR(SEARCH("identified as vPvB",K1392),99)=99,IF(IFERROR(SEARCH("concluded to be a vPvB",K1392),99)=99,IF(IFERROR(SEARCH("concluded to be both pbt and vPvB",S1392),99)=99,IF(IFERROR(SEARCH("concluded to be both pbt and vPvB",K1392),99)=99,0,Scoring!$E$5),Scoring!$E$5),Scoring!$E$5),Scoring!$E$5),Scoring!$E$5),Scoring!$E$4),Scoring!$E$6),Scoring!$E$4)</f>
        <v>0</v>
      </c>
      <c r="X1392" s="78">
        <f>IF(IFERROR(SEARCH("H410",N1392),99)=99,IF(IFERROR(SEARCH("H410",O1392),99)=99,IF(IFERROR(SEARCH("H410",Q1392),99)=99,IF(IFERROR(SEARCH("H410",M1392),99)=99,IF(IFERROR(SEARCH("H410",R1392),99)=99,IF(IFERROR(SEARCH("H411",N1392),99)=99,IF(IFERROR(SEARCH("H411",O1392),99)=99,IF(IFERROR(SEARCH("H411",Q1392),99)=99,IF(IFERROR(SEARCH("H411",M1392),99)=99,IF(IFERROR(SEARCH("H411",R1392),99)=99,IF(IFERROR(SEARCH("H413",N1392),99)=99,IF(IFERROR(SEARCH("H413",O1392),99)=99,IF(IFERROR(SEARCH("H413",Q1392),99)=99,IF(IFERROR(SEARCH("H413",M1392),99)=99,IF(IFERROR(SEARCH("H413",R1392),99)=99,IF(IFERROR(SEARCH("H412",N1392),99)=99,IF(IFERROR(SEARCH("H412",O1392),99)=99,IF(IFERROR(SEARCH("H412",Q1392),99)=99,IF(IFERROR(SEARCH("H412",M1392),99)=99,IF(IFERROR(SEARCH("H412",R1392),99)=99,0,Scoring!$E$2),Scoring!$E$2),Scoring!$E$2),Scoring!$E$2),Scoring!$E$2),Scoring!$E$2),Scoring!$E$2),Scoring!$E$2),Scoring!$E$2),Scoring!$E$2),Scoring!$E$2),Scoring!$E$2),Scoring!$E$2),Scoring!$E$2),Scoring!$E$2),Scoring!$E$2),Scoring!$E$2),Scoring!$E$2),Scoring!$E$2),Scoring!$E$2)</f>
        <v>0</v>
      </c>
      <c r="Y1392" s="78">
        <f>IF(IFERROR(SEARCH("CMR",K1392),99)=99,IF(IFERROR(SEARCH("Suspected CMR",S1392),99)=99,IF(IFERROR(SEARCH("CMR",S1392),99)=99,0,Scoring!$E$8),Scoring!$E$9),Scoring!$E$8)</f>
        <v>0</v>
      </c>
      <c r="Z1392" s="78">
        <f>IF(IFERROR(SEARCH("H350",N1392),99)=99,IF(IFERROR(SEARCH("H350",O1392),99)=99,IF(IFERROR(SEARCH("H350",Q1392),99)=99,IF(IFERROR(SEARCH("H350",M1392),99)=99,IF(IFERROR(SEARCH("H350",R1392),99)=99,IF(IFERROR(SEARCH("H351",N1392),99)=99,IF(IFERROR(SEARCH("H351",O1392),99)=99,IF(IFERROR(SEARCH("H351",Q1392),99)=99,IF(IFERROR(SEARCH("H351",M1392),99)=99,IF(IFERROR(SEARCH("H351",R1392),99)=99,IF(IFERROR(SEARCH("carcinogenic",P1392),99)=99,IF(IFERROR(SEARCH("suspected carcinogenic",S1392),99)=99,0,Scoring!$E$12),Scoring!$E$11),Scoring!$E$10),Scoring!$E$10),Scoring!$E$10),Scoring!$E$10),Scoring!$E$10),Scoring!$E$10),Scoring!$E$10),Scoring!$E$10),Scoring!$E$10),Scoring!$E$10)</f>
        <v>0</v>
      </c>
      <c r="AA1392" s="78">
        <f>IF(IFERROR(SEARCH("H340",N1392),99)=99,IF(IFERROR(SEARCH("H340",O1392),99)=99,IF(IFERROR(SEARCH("H340",Q1392),99)=99,IF(IFERROR(SEARCH("H340",M1392),99)=99,IF(IFERROR(SEARCH("H340",R1392),99)=99,IF(IFERROR(SEARCH("H341",N1392),99)=99,IF(IFERROR(SEARCH("H341",O1392),99)=99,IF(IFERROR(SEARCH("H341",Q1392),99)=99,IF(IFERROR(SEARCH("H341",M1392),99)=99,IF(IFERROR(SEARCH("H341",R1392),99)=99,IF(IFERROR(SEARCH("mutagenic",P1392),99)=99,IF(IFERROR(SEARCH("suspected mutagenic",S1392),99)=99,0,Scoring!$E$15),Scoring!$E$14),Scoring!$E$13),Scoring!$E$13),Scoring!$E$13),Scoring!$E$13),Scoring!$E$13),Scoring!$E$13),Scoring!$E$13),Scoring!$E$13),Scoring!$E$13),Scoring!$E$13)</f>
        <v>0</v>
      </c>
      <c r="AB1392" s="78">
        <f>IF(IFERROR(SEARCH("H360",N1392),99)=99,IF(IFERROR(SEARCH("H360",O1392),99)=99,IF(IFERROR(SEARCH("H360",Q1392),99)=99,IF(IFERROR(SEARCH("H360",M1392),99)=99,IF(IFERROR(SEARCH("H360",R1392),99)=99,IF(IFERROR(SEARCH("H361",N1392),99)=99,IF(IFERROR(SEARCH("H361",O1392),99)=99,IF(IFERROR(SEARCH("H361",Q1392),99)=99,IF(IFERROR(SEARCH("H361",M1392),99)=99,IF(IFERROR(SEARCH("H361",R1392),99)=99,IF(IFERROR(SEARCH("reproduction",P1392),99)=99,IF(IFERROR(SEARCH("suspected reprotoxic",S1392),99)=99,IF(IFERROR(SEARCH("reprotoxic",S1392),99)=99,IF(IFERROR(SEARCH("reprotoxic",K1392),99)=99,0,Scoring!$E$18),Scoring!$E$18),Scoring!$E$19),Scoring!$E$17),Scoring!$E$16),Scoring!$E$16),Scoring!$E$16),Scoring!$E$16),Scoring!$E$16),Scoring!$E$16),Scoring!$E$16),Scoring!$E$16),Scoring!$E$16),Scoring!$E$16)</f>
        <v>0</v>
      </c>
      <c r="AC1392" s="78">
        <f>IF(IFERROR(SEARCH("57f",L1392),99)=99,IF(IFERROR(SEARCH("57(f)",P1392),99)=99,0,Scoring!$E$20),Scoring!$E$20)</f>
        <v>0</v>
      </c>
      <c r="AD1392" s="78">
        <f>IF(IFERROR(SEARCH("CAT1",T1392),99)=99,IF(IFERROR(SEARCH("CAT2",T1392),99)=99,IF(IFERROR(SEARCH("CAT3",T1392),99)=99,IF(IFERROR(SEARCH("concluded to be endocrine",K1392),99)=99,IF(IFERROR(SEARCH("categorised as endocrine",K1392),99)=99,IF(IFERROR(SEARCH("endocrine disrupting",P1392),99)=99,IF(IFERROR(SEARCH("endocrine disrupting",K1392),99)=99,IF(IFERROR(SEARCH("suspected endocrine",S1392),99)=99,IF(IFERROR(SEARCH("potential endocrine",S1392),99)=99,0,Scoring!$E$25),Scoring!$E$25),Scoring!$E$24),Scoring!$E$24),Scoring!$E$24),Scoring!$E$24),Scoring!$E$23),Scoring!$E$22),Scoring!$E$21)</f>
        <v>0.3</v>
      </c>
      <c r="AE1392" s="78">
        <f>IF(IFERROR(SEARCH("suspected sensitiser",S1392),99)=99,IF(IFERROR(SEARCH("sensitiser",S1392),99)=99,IF(IFERROR(SEARCH("other hazard based concern",S1392),99)=99,0,Scoring!$E$28),Scoring!$E$26),Scoring!$E$27)</f>
        <v>0</v>
      </c>
      <c r="AF1392" s="78">
        <f>IF(IFERROR(M1392,1)=1,IF(IFERROR(N1392,1)=1,IF(IFERROR(O1392,1)=1,IF(IFERROR(Q1392,1)=1,IF(IFERROR(R1392,1)=1,IF(IFERROR(T1392,1)=1,IF(IFERROR(K1392,1)=1,IF(IFERROR(P1392,1)=1,IF(IFERROR(S1392,1)=1,Scoring!$E$29,0),0),0),0),0),0),0),0),0)</f>
        <v>0</v>
      </c>
      <c r="AG1392" s="78">
        <f t="shared" si="92"/>
        <v>0.3</v>
      </c>
      <c r="AI1392" s="93"/>
      <c r="AJ1392" s="94"/>
      <c r="AK1392" s="76"/>
      <c r="AL1392" s="75"/>
      <c r="AN1392" s="79"/>
      <c r="AO1392" s="79"/>
      <c r="AP1392" s="79"/>
      <c r="AQ1392" s="79"/>
      <c r="AR1392" s="79"/>
      <c r="AS1392" s="78"/>
      <c r="AU1392" s="79">
        <f>IF(IFERROR(F1392,99)=99,IF(IFERROR(G1392,99)=99,IF(IFERROR(H1392,99)=99,IF(IFERROR(I1392,99)=99,IF(IFERROR(E1392,99)=99,IF(IFERROR(J1392,99)=99,0,Scoring!$B$7),Scoring!$B$3),Scoring!$B$2),Scoring!$B$6),Scoring!$B$5),Scoring!$B$4)</f>
        <v>0.3</v>
      </c>
      <c r="AV1392" s="78">
        <f t="shared" si="93"/>
        <v>0.09</v>
      </c>
      <c r="AW1392" s="78"/>
      <c r="AX1392" s="66"/>
      <c r="AY1392" s="78"/>
      <c r="AZ1392" s="76"/>
      <c r="BB1392" s="76"/>
    </row>
    <row r="1393" spans="1:54" x14ac:dyDescent="0.25">
      <c r="A1393" s="89" t="s">
        <v>7190</v>
      </c>
      <c r="B1393" s="89" t="s">
        <v>30</v>
      </c>
      <c r="C1393" s="89" t="s">
        <v>30</v>
      </c>
      <c r="D1393" s="89" t="s">
        <v>7191</v>
      </c>
      <c r="E1393" s="76" t="e">
        <f>IF(C1393="-",IF(A1393="-",VLOOKUP(D1393,'sin-list 180320_update'!$C$2:$C$835,1,FALSE),VLOOKUP(A1393,'sin-list 180320_update'!$A$2:$A$835,1,FALSE)),VLOOKUP(C1393,'sin-list 180320_update'!$B$2:$B$835,1,FALSE))</f>
        <v>#N/A</v>
      </c>
      <c r="F1393" s="76" t="e">
        <f>IF($C1393="-",IF($A1393="-",VLOOKUP($D1393,'REACH Bilaga XVII_update'!$A$5:$A$131,1,FALSE),VLOOKUP($A1393,'REACH Bilaga XVII_update'!$C$5:$C$131,1,FALSE)),VLOOKUP($C1393,'REACH Bilaga XVII_update'!$B$5:$B$131,1,FALSE))</f>
        <v>#N/A</v>
      </c>
      <c r="G1393" s="76" t="e">
        <f>IF($C1393="-",IF($A1393="-",VLOOKUP($D1393,' REACH Bilaga 59_update'!$A$5:$A$210,1,FALSE),VLOOKUP($A1393,' REACH Bilaga 59_update'!$D$5:$D$210,1,FALSE)),VLOOKUP($C1393,' REACH Bilaga 59_update'!$C$5:$C$210,1,FALSE))</f>
        <v>#N/A</v>
      </c>
      <c r="H1393" s="76" t="e">
        <f>IF($C1393="-",IF($A1393="-",VLOOKUP($D1393,'REACH Bilaga XIV_update'!$A$5:$A$110,1,FALSE),VLOOKUP($A1393,'REACH Bilaga XIV_update'!$D$5:$D$110,1,FALSE)),VLOOKUP($C1393,'REACH Bilaga XIV_update'!$C$5:$C$110,1,FALSE))</f>
        <v>#N/A</v>
      </c>
      <c r="I1393" s="76" t="e">
        <f>IF($C1393="-",IF($A1393="-",VLOOKUP($D1393,CoRAP_update!$A$5:$A$376,1,FALSE),VLOOKUP($A1393,CoRAP_update!$D$5:$D$376,1,FALSE)),VLOOKUP($C1393,CoRAP_update!$C$5:$C$376,1,FALSE))</f>
        <v>#N/A</v>
      </c>
      <c r="J1393" s="76" t="str">
        <f>IF($C1393="-",IF($A1393="-",VLOOKUP($D1393,EDC_update!$C$2:$C$450,1,FALSE),VLOOKUP($A1393,EDC_update!$B$2:$B$450,1,FALSE)),VLOOKUP($C1393,EDC_update!$L$2:$L$450,1,FALSE))</f>
        <v>104-51-8</v>
      </c>
      <c r="K1393" s="76" t="e">
        <f>IF($C1393="-",IF($A1393="-",IF(VLOOKUP($D1393,'sin-list 180320_update'!$C$2:$S$835,3,FALSE)="",NA(),VLOOKUP($D1393,'sin-list 180320_update'!$C$2:$S$835,3,FALSE)),IF(VLOOKUP($A1393,'sin-list 180320_update'!$A$2:$S$835,5,FALSE)="",NA(),VLOOKUP($A1393,'sin-list 180320_update'!$A$2:$S$835,5,FALSE))),IF(VLOOKUP($C1393,'sin-list 180320_update'!$B$2:$S$835,4,FALSE)="",NA(),VLOOKUP($C1393,'sin-list 180320_update'!$B$2:$S$835,4,FALSE)))</f>
        <v>#N/A</v>
      </c>
      <c r="L1393" s="76" t="e">
        <f>IF($C1393="-",IF($A1393="-",VLOOKUP($D1393,'sin-list 180320_update'!$C$2:$S$835,6,FALSE),VLOOKUP($A1393,'sin-list 180320_update'!$A$2:$S$835,8,FALSE)),VLOOKUP($C1393,'sin-list 180320_update'!$B$2:$S$835,7,FALSE))</f>
        <v>#N/A</v>
      </c>
      <c r="M1393" s="76" t="e">
        <f>IF($C1393="-",IF($A1393="-",IF(VLOOKUP($D1393,'sin-list 180320_update'!$C$2:$S$835,8,FALSE)="",NA(),VLOOKUP($D1393,'sin-list 180320_update'!$C$2:$S$835,8,FALSE)),IF(VLOOKUP($A1393,'sin-list 180320_update'!$A$2:$S$835,10,FALSE)="",NA(),VLOOKUP($A1393,'sin-list 180320_update'!$A$2:$S$835,10,FALSE))),IF(VLOOKUP($C1393,'sin-list 180320_update'!$B$2:$S$835,9,FALSE)="",NA(),VLOOKUP($C1393,'sin-list 180320_update'!$B$2:$S$835,9,FALSE)))</f>
        <v>#N/A</v>
      </c>
      <c r="N1393" s="76" t="e">
        <f>IF($C1393="-",IF($A1393="-",IF(VLOOKUP($D1393,'REACH Bilaga XVII_update'!$A$5:$E$131,4,FALSE)="",NA(),VLOOKUP($D1393,'REACH Bilaga XVII_update'!$A$5:$E$131,4,FALSE)),IF(VLOOKUP($A1393,'REACH Bilaga XVII_update'!$C$5:$D$131,2,FALSE)="",NA(),VLOOKUP($A1393,'REACH Bilaga XVII_update'!$C$5:$D$131,2,FALSE))),IF(VLOOKUP($C1393,'REACH Bilaga XVII_update'!$B$5:$D$131,3,FALSE)="",NA(),VLOOKUP($C1393,'REACH Bilaga XVII_update'!$B$5:$D$131,3,FALSE)))</f>
        <v>#N/A</v>
      </c>
      <c r="O1393" s="76" t="e">
        <f>IF($C1393="-",IF($A1393="-",IF(VLOOKUP($D1393,' REACH Bilaga 59_update'!$A$5:$E$210,5,FALSE)="",NA(),VLOOKUP($D1393,' REACH Bilaga 59_update'!$A$5:$E$210,5,FALSE)),IF(VLOOKUP($A1393,' REACH Bilaga 59_update'!$D$5:$E$210,2,FALSE)="",NA(),VLOOKUP($A1393,' REACH Bilaga 59_update'!$D$5:$E$210,2,FALSE))),IF(VLOOKUP($C1393,' REACH Bilaga 59_update'!$C$5:$E$210,3,FALSE)="",NA(),VLOOKUP($C1393,' REACH Bilaga 59_update'!$C$5:$E$210,3,FALSE)))</f>
        <v>#N/A</v>
      </c>
      <c r="P1393" s="76" t="e">
        <f>IF(C1393="-",IF(A1393="-",IFERROR(VLOOKUP($D1393,' REACH Bilaga 59_update'!$A$5:$F$210,MATCH(Sammanfattning!P$1,' REACH Bilaga 59_update'!$A$4:$F$4,0),FALSE),VLOOKUP($D1393,'REACH Bilaga XIV_update'!$A$4:$H$110,MATCH(Sammanfattning!P$1,'REACH Bilaga XIV_update'!$A$4:$H$4,0),FALSE)),IFERROR(VLOOKUP($A1393,' REACH Bilaga 59_update'!$D$5:$F$210,MATCH(Sammanfattning!P$1,' REACH Bilaga 59_update'!$D$4:$F$4,0),FALSE),VLOOKUP($A1393,'REACH Bilaga XIV_update'!$D$4:$H$110,MATCH(Sammanfattning!P$1,'REACH Bilaga XIV_update'!$D$4:$H$4,0),FALSE))),IFERROR(VLOOKUP($C1393,' REACH Bilaga 59_update'!$C$5:$F$210,MATCH(Sammanfattning!P$1,' REACH Bilaga 59_update'!$C$4:$F$4,0),FALSE),VLOOKUP($C1393,'REACH Bilaga XIV_update'!$C$4:$H$110,MATCH(Sammanfattning!P$1,'REACH Bilaga XIV_update'!$C$4:$H$4,0),FALSE)))</f>
        <v>#N/A</v>
      </c>
      <c r="Q1393" s="76" t="e">
        <f>IF($C1393="-",IF($A1393="-",IF(VLOOKUP($D1393,'REACH Bilaga XIV_update'!$A$5:$I$110,9,FALSE)="",NA(),VLOOKUP($D1393,'REACH Bilaga XIV_update'!$A$5:$I$110,9,FALSE)),IF(VLOOKUP($A1393,'REACH Bilaga XIV_update'!$D$5:$I$110,6,FALSE)="",NA(),VLOOKUP($A1393,'REACH Bilaga XIV_update'!$D$5:$I$110,6,FALSE))),IF(VLOOKUP($C1393,'REACH Bilaga XIV_update'!$C$5:$I$110,7,FALSE)="",NA(),VLOOKUP($C1393,'REACH Bilaga XIV_update'!$C$5:$I$110,7,FALSE)))</f>
        <v>#N/A</v>
      </c>
      <c r="R1393" s="76" t="e">
        <f>IF($C1393="-",IF($A1393="-",IF(VLOOKUP($D1393,CoRAP_update!$A$5:$O$376,15,FALSE)="",NA(),VLOOKUP($D1393,CoRAP_update!$A$5:$O$376,15,FALSE)),IF(VLOOKUP($A1393,CoRAP_update!$D$5:$O$376,12,FALSE)="",NA(),VLOOKUP($A1393,CoRAP_update!$D$5:$O$376,12,FALSE))),IF(VLOOKUP($C1393,CoRAP_update!$C$5:$O$376,13,FALSE)="",NA(),VLOOKUP($C1393,CoRAP_update!$C$5:$O$376,13,FALSE)))</f>
        <v>#N/A</v>
      </c>
      <c r="S1393" s="144" t="e">
        <f>IF($C1393="-",IF($A1393="-",VLOOKUP($D1393,CoRAP_update!$A$5:$J$376,MATCH(Sammanfattning!S$1,CoRAP_update!$A$4:$J$4,0),FALSE),VLOOKUP($A1393,CoRAP_update!$D$5:$J$376,MATCH(Sammanfattning!S$1,CoRAP_update!$D$4:$J$4,0),FALSE)),VLOOKUP($C1393,CoRAP_update!$C$5:$J$376,MATCH(Sammanfattning!S$1,CoRAP_update!$C$4:$J$4,0),FALSE))</f>
        <v>#N/A</v>
      </c>
      <c r="T1393" s="76" t="str">
        <f>IF($A1393="-",VLOOKUP($D1393,EDC_update!$C$2:$F$450,4,FALSE),VLOOKUP($A1393,EDC_update!$B$2:$F$450,5,FALSE))</f>
        <v>CAT3a</v>
      </c>
      <c r="V1393" s="78">
        <f>IF(IFERROR(SEARCH("PBT",P1393),99)=99,IF(IFERROR(SEARCH("suspected PBT",S1393),99)=99,IF(IFERROR(SEARCH("concluded to be PBT",K1393),99)=99,IF(IFERROR(SEARCH("PBT",S1393),99)=99,IF(IFERROR(SEARCH("PBT cand",L1393),99)=99,IF(IFERROR(SEARCH("PBT",L1393),99)=99,IF(IFERROR(SEARCH("persistent, bioackumulative and toxic properties",K1393),99)=99,0,Scoring!$E$3),Scoring!$E$3),Scoring!$E$7),Scoring!$E$3),Scoring!$E$5),Scoring!$E$6),Scoring!$E$3)</f>
        <v>0</v>
      </c>
      <c r="W1393" s="78">
        <f>IF(IFERROR(SEARCH("vPvB",P1393),99)=99,IF(IFERROR(SEARCH("suspected pbt/vPvB",S1393),99)=99,IF(IFERROR(SEARCH("vPvB",S1393),99)=99,IF(IFERROR(SEARCH("concluded to be a vPvB",S1393),99)=99,IF(IFERROR(SEARCH("identified as vPvB",K1393),99)=99,IF(IFERROR(SEARCH("concluded to be a vPvB",K1393),99)=99,IF(IFERROR(SEARCH("concluded to be both pbt and vPvB",S1393),99)=99,IF(IFERROR(SEARCH("concluded to be both pbt and vPvB",K1393),99)=99,0,Scoring!$E$5),Scoring!$E$5),Scoring!$E$5),Scoring!$E$5),Scoring!$E$5),Scoring!$E$4),Scoring!$E$6),Scoring!$E$4)</f>
        <v>0</v>
      </c>
      <c r="X1393" s="78">
        <f>IF(IFERROR(SEARCH("H410",N1393),99)=99,IF(IFERROR(SEARCH("H410",O1393),99)=99,IF(IFERROR(SEARCH("H410",Q1393),99)=99,IF(IFERROR(SEARCH("H410",M1393),99)=99,IF(IFERROR(SEARCH("H410",R1393),99)=99,IF(IFERROR(SEARCH("H411",N1393),99)=99,IF(IFERROR(SEARCH("H411",O1393),99)=99,IF(IFERROR(SEARCH("H411",Q1393),99)=99,IF(IFERROR(SEARCH("H411",M1393),99)=99,IF(IFERROR(SEARCH("H411",R1393),99)=99,IF(IFERROR(SEARCH("H413",N1393),99)=99,IF(IFERROR(SEARCH("H413",O1393),99)=99,IF(IFERROR(SEARCH("H413",Q1393),99)=99,IF(IFERROR(SEARCH("H413",M1393),99)=99,IF(IFERROR(SEARCH("H413",R1393),99)=99,IF(IFERROR(SEARCH("H412",N1393),99)=99,IF(IFERROR(SEARCH("H412",O1393),99)=99,IF(IFERROR(SEARCH("H412",Q1393),99)=99,IF(IFERROR(SEARCH("H412",M1393),99)=99,IF(IFERROR(SEARCH("H412",R1393),99)=99,0,Scoring!$E$2),Scoring!$E$2),Scoring!$E$2),Scoring!$E$2),Scoring!$E$2),Scoring!$E$2),Scoring!$E$2),Scoring!$E$2),Scoring!$E$2),Scoring!$E$2),Scoring!$E$2),Scoring!$E$2),Scoring!$E$2),Scoring!$E$2),Scoring!$E$2),Scoring!$E$2),Scoring!$E$2),Scoring!$E$2),Scoring!$E$2),Scoring!$E$2)</f>
        <v>0</v>
      </c>
      <c r="Y1393" s="78">
        <f>IF(IFERROR(SEARCH("CMR",K1393),99)=99,IF(IFERROR(SEARCH("Suspected CMR",S1393),99)=99,IF(IFERROR(SEARCH("CMR",S1393),99)=99,0,Scoring!$E$8),Scoring!$E$9),Scoring!$E$8)</f>
        <v>0</v>
      </c>
      <c r="Z1393" s="78">
        <f>IF(IFERROR(SEARCH("H350",N1393),99)=99,IF(IFERROR(SEARCH("H350",O1393),99)=99,IF(IFERROR(SEARCH("H350",Q1393),99)=99,IF(IFERROR(SEARCH("H350",M1393),99)=99,IF(IFERROR(SEARCH("H350",R1393),99)=99,IF(IFERROR(SEARCH("H351",N1393),99)=99,IF(IFERROR(SEARCH("H351",O1393),99)=99,IF(IFERROR(SEARCH("H351",Q1393),99)=99,IF(IFERROR(SEARCH("H351",M1393),99)=99,IF(IFERROR(SEARCH("H351",R1393),99)=99,IF(IFERROR(SEARCH("carcinogenic",P1393),99)=99,IF(IFERROR(SEARCH("suspected carcinogenic",S1393),99)=99,0,Scoring!$E$12),Scoring!$E$11),Scoring!$E$10),Scoring!$E$10),Scoring!$E$10),Scoring!$E$10),Scoring!$E$10),Scoring!$E$10),Scoring!$E$10),Scoring!$E$10),Scoring!$E$10),Scoring!$E$10)</f>
        <v>0</v>
      </c>
      <c r="AA1393" s="78">
        <f>IF(IFERROR(SEARCH("H340",N1393),99)=99,IF(IFERROR(SEARCH("H340",O1393),99)=99,IF(IFERROR(SEARCH("H340",Q1393),99)=99,IF(IFERROR(SEARCH("H340",M1393),99)=99,IF(IFERROR(SEARCH("H340",R1393),99)=99,IF(IFERROR(SEARCH("H341",N1393),99)=99,IF(IFERROR(SEARCH("H341",O1393),99)=99,IF(IFERROR(SEARCH("H341",Q1393),99)=99,IF(IFERROR(SEARCH("H341",M1393),99)=99,IF(IFERROR(SEARCH("H341",R1393),99)=99,IF(IFERROR(SEARCH("mutagenic",P1393),99)=99,IF(IFERROR(SEARCH("suspected mutagenic",S1393),99)=99,0,Scoring!$E$15),Scoring!$E$14),Scoring!$E$13),Scoring!$E$13),Scoring!$E$13),Scoring!$E$13),Scoring!$E$13),Scoring!$E$13),Scoring!$E$13),Scoring!$E$13),Scoring!$E$13),Scoring!$E$13)</f>
        <v>0</v>
      </c>
      <c r="AB1393" s="78">
        <f>IF(IFERROR(SEARCH("H360",N1393),99)=99,IF(IFERROR(SEARCH("H360",O1393),99)=99,IF(IFERROR(SEARCH("H360",Q1393),99)=99,IF(IFERROR(SEARCH("H360",M1393),99)=99,IF(IFERROR(SEARCH("H360",R1393),99)=99,IF(IFERROR(SEARCH("H361",N1393),99)=99,IF(IFERROR(SEARCH("H361",O1393),99)=99,IF(IFERROR(SEARCH("H361",Q1393),99)=99,IF(IFERROR(SEARCH("H361",M1393),99)=99,IF(IFERROR(SEARCH("H361",R1393),99)=99,IF(IFERROR(SEARCH("reproduction",P1393),99)=99,IF(IFERROR(SEARCH("suspected reprotoxic",S1393),99)=99,IF(IFERROR(SEARCH("reprotoxic",S1393),99)=99,IF(IFERROR(SEARCH("reprotoxic",K1393),99)=99,0,Scoring!$E$18),Scoring!$E$18),Scoring!$E$19),Scoring!$E$17),Scoring!$E$16),Scoring!$E$16),Scoring!$E$16),Scoring!$E$16),Scoring!$E$16),Scoring!$E$16),Scoring!$E$16),Scoring!$E$16),Scoring!$E$16),Scoring!$E$16)</f>
        <v>0</v>
      </c>
      <c r="AC1393" s="78">
        <f>IF(IFERROR(SEARCH("57f",L1393),99)=99,IF(IFERROR(SEARCH("57(f)",P1393),99)=99,0,Scoring!$E$20),Scoring!$E$20)</f>
        <v>0</v>
      </c>
      <c r="AD1393" s="78">
        <f>IF(IFERROR(SEARCH("CAT1",T1393),99)=99,IF(IFERROR(SEARCH("CAT2",T1393),99)=99,IF(IFERROR(SEARCH("CAT3",T1393),99)=99,IF(IFERROR(SEARCH("concluded to be endocrine",K1393),99)=99,IF(IFERROR(SEARCH("categorised as endocrine",K1393),99)=99,IF(IFERROR(SEARCH("endocrine disrupting",P1393),99)=99,IF(IFERROR(SEARCH("endocrine disrupting",K1393),99)=99,IF(IFERROR(SEARCH("suspected endocrine",S1393),99)=99,IF(IFERROR(SEARCH("potential endocrine",S1393),99)=99,0,Scoring!$E$25),Scoring!$E$25),Scoring!$E$24),Scoring!$E$24),Scoring!$E$24),Scoring!$E$24),Scoring!$E$23),Scoring!$E$22),Scoring!$E$21)</f>
        <v>0.3</v>
      </c>
      <c r="AE1393" s="78">
        <f>IF(IFERROR(SEARCH("suspected sensitiser",S1393),99)=99,IF(IFERROR(SEARCH("sensitiser",S1393),99)=99,IF(IFERROR(SEARCH("other hazard based concern",S1393),99)=99,0,Scoring!$E$28),Scoring!$E$26),Scoring!$E$27)</f>
        <v>0</v>
      </c>
      <c r="AF1393" s="78">
        <f>IF(IFERROR(M1393,1)=1,IF(IFERROR(N1393,1)=1,IF(IFERROR(O1393,1)=1,IF(IFERROR(Q1393,1)=1,IF(IFERROR(R1393,1)=1,IF(IFERROR(T1393,1)=1,IF(IFERROR(K1393,1)=1,IF(IFERROR(P1393,1)=1,IF(IFERROR(S1393,1)=1,Scoring!$E$29,0),0),0),0),0),0),0),0),0)</f>
        <v>0</v>
      </c>
      <c r="AG1393" s="78">
        <f t="shared" si="92"/>
        <v>0.3</v>
      </c>
      <c r="AI1393" s="93"/>
      <c r="AJ1393" s="94"/>
      <c r="AK1393" s="76"/>
      <c r="AL1393" s="75"/>
      <c r="AN1393" s="79"/>
      <c r="AO1393" s="79"/>
      <c r="AP1393" s="79"/>
      <c r="AQ1393" s="79"/>
      <c r="AR1393" s="79"/>
      <c r="AS1393" s="78"/>
      <c r="AU1393" s="79">
        <f>IF(IFERROR(F1393,99)=99,IF(IFERROR(G1393,99)=99,IF(IFERROR(H1393,99)=99,IF(IFERROR(I1393,99)=99,IF(IFERROR(E1393,99)=99,IF(IFERROR(J1393,99)=99,0,Scoring!$B$7),Scoring!$B$3),Scoring!$B$2),Scoring!$B$6),Scoring!$B$5),Scoring!$B$4)</f>
        <v>0.3</v>
      </c>
      <c r="AV1393" s="78">
        <f t="shared" si="93"/>
        <v>0.09</v>
      </c>
      <c r="AW1393" s="78"/>
      <c r="AX1393" s="66"/>
      <c r="AY1393" s="78"/>
      <c r="AZ1393" s="76"/>
      <c r="BB1393" s="76"/>
    </row>
    <row r="1394" spans="1:54" x14ac:dyDescent="0.25">
      <c r="A1394" s="89" t="s">
        <v>6661</v>
      </c>
      <c r="B1394" s="89" t="s">
        <v>30</v>
      </c>
      <c r="C1394" s="89" t="s">
        <v>30</v>
      </c>
      <c r="D1394" s="89" t="s">
        <v>7380</v>
      </c>
      <c r="E1394" s="76" t="e">
        <f>IF(C1394="-",IF(A1394="-",VLOOKUP(D1394,'sin-list 180320_update'!$C$2:$C$835,1,FALSE),VLOOKUP(A1394,'sin-list 180320_update'!$A$2:$A$835,1,FALSE)),VLOOKUP(C1394,'sin-list 180320_update'!$B$2:$B$835,1,FALSE))</f>
        <v>#N/A</v>
      </c>
      <c r="F1394" s="76" t="e">
        <f>IF($C1394="-",IF($A1394="-",VLOOKUP($D1394,'REACH Bilaga XVII_update'!$A$5:$A$131,1,FALSE),VLOOKUP($A1394,'REACH Bilaga XVII_update'!$C$5:$C$131,1,FALSE)),VLOOKUP($C1394,'REACH Bilaga XVII_update'!$B$5:$B$131,1,FALSE))</f>
        <v>#N/A</v>
      </c>
      <c r="G1394" s="76" t="e">
        <f>IF($C1394="-",IF($A1394="-",VLOOKUP($D1394,' REACH Bilaga 59_update'!$A$5:$A$210,1,FALSE),VLOOKUP($A1394,' REACH Bilaga 59_update'!$D$5:$D$210,1,FALSE)),VLOOKUP($C1394,' REACH Bilaga 59_update'!$C$5:$C$210,1,FALSE))</f>
        <v>#N/A</v>
      </c>
      <c r="H1394" s="76" t="e">
        <f>IF($C1394="-",IF($A1394="-",VLOOKUP($D1394,'REACH Bilaga XIV_update'!$A$5:$A$110,1,FALSE),VLOOKUP($A1394,'REACH Bilaga XIV_update'!$D$5:$D$110,1,FALSE)),VLOOKUP($C1394,'REACH Bilaga XIV_update'!$C$5:$C$110,1,FALSE))</f>
        <v>#N/A</v>
      </c>
      <c r="I1394" s="76" t="e">
        <f>IF($C1394="-",IF($A1394="-",VLOOKUP($D1394,CoRAP_update!$A$5:$A$376,1,FALSE),VLOOKUP($A1394,CoRAP_update!$D$5:$D$376,1,FALSE)),VLOOKUP($C1394,CoRAP_update!$C$5:$C$376,1,FALSE))</f>
        <v>#N/A</v>
      </c>
      <c r="J1394" s="76" t="str">
        <f>IF($C1394="-",IF($A1394="-",VLOOKUP($D1394,EDC_update!$C$2:$C$450,1,FALSE),VLOOKUP($A1394,EDC_update!$B$2:$B$450,1,FALSE)),VLOOKUP($C1394,EDC_update!$L$2:$L$450,1,FALSE))</f>
        <v>107534-96-3</v>
      </c>
      <c r="K1394" s="76" t="e">
        <f>IF($C1394="-",IF($A1394="-",IF(VLOOKUP($D1394,'sin-list 180320_update'!$C$2:$S$835,3,FALSE)="",NA(),VLOOKUP($D1394,'sin-list 180320_update'!$C$2:$S$835,3,FALSE)),IF(VLOOKUP($A1394,'sin-list 180320_update'!$A$2:$S$835,5,FALSE)="",NA(),VLOOKUP($A1394,'sin-list 180320_update'!$A$2:$S$835,5,FALSE))),IF(VLOOKUP($C1394,'sin-list 180320_update'!$B$2:$S$835,4,FALSE)="",NA(),VLOOKUP($C1394,'sin-list 180320_update'!$B$2:$S$835,4,FALSE)))</f>
        <v>#N/A</v>
      </c>
      <c r="L1394" s="76" t="e">
        <f>IF($C1394="-",IF($A1394="-",VLOOKUP($D1394,'sin-list 180320_update'!$C$2:$S$835,6,FALSE),VLOOKUP($A1394,'sin-list 180320_update'!$A$2:$S$835,8,FALSE)),VLOOKUP($C1394,'sin-list 180320_update'!$B$2:$S$835,7,FALSE))</f>
        <v>#N/A</v>
      </c>
      <c r="M1394" s="76" t="e">
        <f>IF($C1394="-",IF($A1394="-",IF(VLOOKUP($D1394,'sin-list 180320_update'!$C$2:$S$835,8,FALSE)="",NA(),VLOOKUP($D1394,'sin-list 180320_update'!$C$2:$S$835,8,FALSE)),IF(VLOOKUP($A1394,'sin-list 180320_update'!$A$2:$S$835,10,FALSE)="",NA(),VLOOKUP($A1394,'sin-list 180320_update'!$A$2:$S$835,10,FALSE))),IF(VLOOKUP($C1394,'sin-list 180320_update'!$B$2:$S$835,9,FALSE)="",NA(),VLOOKUP($C1394,'sin-list 180320_update'!$B$2:$S$835,9,FALSE)))</f>
        <v>#N/A</v>
      </c>
      <c r="N1394" s="76" t="e">
        <f>IF($C1394="-",IF($A1394="-",IF(VLOOKUP($D1394,'REACH Bilaga XVII_update'!$A$5:$E$131,4,FALSE)="",NA(),VLOOKUP($D1394,'REACH Bilaga XVII_update'!$A$5:$E$131,4,FALSE)),IF(VLOOKUP($A1394,'REACH Bilaga XVII_update'!$C$5:$D$131,2,FALSE)="",NA(),VLOOKUP($A1394,'REACH Bilaga XVII_update'!$C$5:$D$131,2,FALSE))),IF(VLOOKUP($C1394,'REACH Bilaga XVII_update'!$B$5:$D$131,3,FALSE)="",NA(),VLOOKUP($C1394,'REACH Bilaga XVII_update'!$B$5:$D$131,3,FALSE)))</f>
        <v>#N/A</v>
      </c>
      <c r="O1394" s="76" t="e">
        <f>IF($C1394="-",IF($A1394="-",IF(VLOOKUP($D1394,' REACH Bilaga 59_update'!$A$5:$E$210,5,FALSE)="",NA(),VLOOKUP($D1394,' REACH Bilaga 59_update'!$A$5:$E$210,5,FALSE)),IF(VLOOKUP($A1394,' REACH Bilaga 59_update'!$D$5:$E$210,2,FALSE)="",NA(),VLOOKUP($A1394,' REACH Bilaga 59_update'!$D$5:$E$210,2,FALSE))),IF(VLOOKUP($C1394,' REACH Bilaga 59_update'!$C$5:$E$210,3,FALSE)="",NA(),VLOOKUP($C1394,' REACH Bilaga 59_update'!$C$5:$E$210,3,FALSE)))</f>
        <v>#N/A</v>
      </c>
      <c r="P1394" s="76" t="e">
        <f>IF(C1394="-",IF(A1394="-",IFERROR(VLOOKUP($D1394,' REACH Bilaga 59_update'!$A$5:$F$210,MATCH(Sammanfattning!P$1,' REACH Bilaga 59_update'!$A$4:$F$4,0),FALSE),VLOOKUP($D1394,'REACH Bilaga XIV_update'!$A$4:$H$110,MATCH(Sammanfattning!P$1,'REACH Bilaga XIV_update'!$A$4:$H$4,0),FALSE)),IFERROR(VLOOKUP($A1394,' REACH Bilaga 59_update'!$D$5:$F$210,MATCH(Sammanfattning!P$1,' REACH Bilaga 59_update'!$D$4:$F$4,0),FALSE),VLOOKUP($A1394,'REACH Bilaga XIV_update'!$D$4:$H$110,MATCH(Sammanfattning!P$1,'REACH Bilaga XIV_update'!$D$4:$H$4,0),FALSE))),IFERROR(VLOOKUP($C1394,' REACH Bilaga 59_update'!$C$5:$F$210,MATCH(Sammanfattning!P$1,' REACH Bilaga 59_update'!$C$4:$F$4,0),FALSE),VLOOKUP($C1394,'REACH Bilaga XIV_update'!$C$4:$H$110,MATCH(Sammanfattning!P$1,'REACH Bilaga XIV_update'!$C$4:$H$4,0),FALSE)))</f>
        <v>#N/A</v>
      </c>
      <c r="Q1394" s="76" t="e">
        <f>IF($C1394="-",IF($A1394="-",IF(VLOOKUP($D1394,'REACH Bilaga XIV_update'!$A$5:$I$110,9,FALSE)="",NA(),VLOOKUP($D1394,'REACH Bilaga XIV_update'!$A$5:$I$110,9,FALSE)),IF(VLOOKUP($A1394,'REACH Bilaga XIV_update'!$D$5:$I$110,6,FALSE)="",NA(),VLOOKUP($A1394,'REACH Bilaga XIV_update'!$D$5:$I$110,6,FALSE))),IF(VLOOKUP($C1394,'REACH Bilaga XIV_update'!$C$5:$I$110,7,FALSE)="",NA(),VLOOKUP($C1394,'REACH Bilaga XIV_update'!$C$5:$I$110,7,FALSE)))</f>
        <v>#N/A</v>
      </c>
      <c r="R1394" s="76" t="e">
        <f>IF($C1394="-",IF($A1394="-",IF(VLOOKUP($D1394,CoRAP_update!$A$5:$O$376,15,FALSE)="",NA(),VLOOKUP($D1394,CoRAP_update!$A$5:$O$376,15,FALSE)),IF(VLOOKUP($A1394,CoRAP_update!$D$5:$O$376,12,FALSE)="",NA(),VLOOKUP($A1394,CoRAP_update!$D$5:$O$376,12,FALSE))),IF(VLOOKUP($C1394,CoRAP_update!$C$5:$O$376,13,FALSE)="",NA(),VLOOKUP($C1394,CoRAP_update!$C$5:$O$376,13,FALSE)))</f>
        <v>#N/A</v>
      </c>
      <c r="S1394" s="144" t="e">
        <f>IF($C1394="-",IF($A1394="-",VLOOKUP($D1394,CoRAP_update!$A$5:$J$376,MATCH(Sammanfattning!S$1,CoRAP_update!$A$4:$J$4,0),FALSE),VLOOKUP($A1394,CoRAP_update!$D$5:$J$376,MATCH(Sammanfattning!S$1,CoRAP_update!$D$4:$J$4,0),FALSE)),VLOOKUP($C1394,CoRAP_update!$C$5:$J$376,MATCH(Sammanfattning!S$1,CoRAP_update!$C$4:$J$4,0),FALSE))</f>
        <v>#N/A</v>
      </c>
      <c r="T1394" s="76" t="str">
        <f>IF($A1394="-",VLOOKUP($D1394,EDC_update!$C$2:$F$450,4,FALSE),VLOOKUP($A1394,EDC_update!$B$2:$F$450,5,FALSE))</f>
        <v>CAT3b</v>
      </c>
      <c r="V1394" s="78">
        <f>IF(IFERROR(SEARCH("PBT",P1394),99)=99,IF(IFERROR(SEARCH("suspected PBT",S1394),99)=99,IF(IFERROR(SEARCH("concluded to be PBT",K1394),99)=99,IF(IFERROR(SEARCH("PBT",S1394),99)=99,IF(IFERROR(SEARCH("PBT cand",L1394),99)=99,IF(IFERROR(SEARCH("PBT",L1394),99)=99,IF(IFERROR(SEARCH("persistent, bioackumulative and toxic properties",K1394),99)=99,0,Scoring!$E$3),Scoring!$E$3),Scoring!$E$7),Scoring!$E$3),Scoring!$E$5),Scoring!$E$6),Scoring!$E$3)</f>
        <v>0</v>
      </c>
      <c r="W1394" s="78">
        <f>IF(IFERROR(SEARCH("vPvB",P1394),99)=99,IF(IFERROR(SEARCH("suspected pbt/vPvB",S1394),99)=99,IF(IFERROR(SEARCH("vPvB",S1394),99)=99,IF(IFERROR(SEARCH("concluded to be a vPvB",S1394),99)=99,IF(IFERROR(SEARCH("identified as vPvB",K1394),99)=99,IF(IFERROR(SEARCH("concluded to be a vPvB",K1394),99)=99,IF(IFERROR(SEARCH("concluded to be both pbt and vPvB",S1394),99)=99,IF(IFERROR(SEARCH("concluded to be both pbt and vPvB",K1394),99)=99,0,Scoring!$E$5),Scoring!$E$5),Scoring!$E$5),Scoring!$E$5),Scoring!$E$5),Scoring!$E$4),Scoring!$E$6),Scoring!$E$4)</f>
        <v>0</v>
      </c>
      <c r="X1394" s="78">
        <f>IF(IFERROR(SEARCH("H410",N1394),99)=99,IF(IFERROR(SEARCH("H410",O1394),99)=99,IF(IFERROR(SEARCH("H410",Q1394),99)=99,IF(IFERROR(SEARCH("H410",M1394),99)=99,IF(IFERROR(SEARCH("H410",R1394),99)=99,IF(IFERROR(SEARCH("H411",N1394),99)=99,IF(IFERROR(SEARCH("H411",O1394),99)=99,IF(IFERROR(SEARCH("H411",Q1394),99)=99,IF(IFERROR(SEARCH("H411",M1394),99)=99,IF(IFERROR(SEARCH("H411",R1394),99)=99,IF(IFERROR(SEARCH("H413",N1394),99)=99,IF(IFERROR(SEARCH("H413",O1394),99)=99,IF(IFERROR(SEARCH("H413",Q1394),99)=99,IF(IFERROR(SEARCH("H413",M1394),99)=99,IF(IFERROR(SEARCH("H413",R1394),99)=99,IF(IFERROR(SEARCH("H412",N1394),99)=99,IF(IFERROR(SEARCH("H412",O1394),99)=99,IF(IFERROR(SEARCH("H412",Q1394),99)=99,IF(IFERROR(SEARCH("H412",M1394),99)=99,IF(IFERROR(SEARCH("H412",R1394),99)=99,0,Scoring!$E$2),Scoring!$E$2),Scoring!$E$2),Scoring!$E$2),Scoring!$E$2),Scoring!$E$2),Scoring!$E$2),Scoring!$E$2),Scoring!$E$2),Scoring!$E$2),Scoring!$E$2),Scoring!$E$2),Scoring!$E$2),Scoring!$E$2),Scoring!$E$2),Scoring!$E$2),Scoring!$E$2),Scoring!$E$2),Scoring!$E$2),Scoring!$E$2)</f>
        <v>0</v>
      </c>
      <c r="Y1394" s="78">
        <f>IF(IFERROR(SEARCH("CMR",K1394),99)=99,IF(IFERROR(SEARCH("Suspected CMR",S1394),99)=99,IF(IFERROR(SEARCH("CMR",S1394),99)=99,0,Scoring!$E$8),Scoring!$E$9),Scoring!$E$8)</f>
        <v>0</v>
      </c>
      <c r="Z1394" s="78">
        <f>IF(IFERROR(SEARCH("H350",N1394),99)=99,IF(IFERROR(SEARCH("H350",O1394),99)=99,IF(IFERROR(SEARCH("H350",Q1394),99)=99,IF(IFERROR(SEARCH("H350",M1394),99)=99,IF(IFERROR(SEARCH("H350",R1394),99)=99,IF(IFERROR(SEARCH("H351",N1394),99)=99,IF(IFERROR(SEARCH("H351",O1394),99)=99,IF(IFERROR(SEARCH("H351",Q1394),99)=99,IF(IFERROR(SEARCH("H351",M1394),99)=99,IF(IFERROR(SEARCH("H351",R1394),99)=99,IF(IFERROR(SEARCH("carcinogenic",P1394),99)=99,IF(IFERROR(SEARCH("suspected carcinogenic",S1394),99)=99,0,Scoring!$E$12),Scoring!$E$11),Scoring!$E$10),Scoring!$E$10),Scoring!$E$10),Scoring!$E$10),Scoring!$E$10),Scoring!$E$10),Scoring!$E$10),Scoring!$E$10),Scoring!$E$10),Scoring!$E$10)</f>
        <v>0</v>
      </c>
      <c r="AA1394" s="78">
        <f>IF(IFERROR(SEARCH("H340",N1394),99)=99,IF(IFERROR(SEARCH("H340",O1394),99)=99,IF(IFERROR(SEARCH("H340",Q1394),99)=99,IF(IFERROR(SEARCH("H340",M1394),99)=99,IF(IFERROR(SEARCH("H340",R1394),99)=99,IF(IFERROR(SEARCH("H341",N1394),99)=99,IF(IFERROR(SEARCH("H341",O1394),99)=99,IF(IFERROR(SEARCH("H341",Q1394),99)=99,IF(IFERROR(SEARCH("H341",M1394),99)=99,IF(IFERROR(SEARCH("H341",R1394),99)=99,IF(IFERROR(SEARCH("mutagenic",P1394),99)=99,IF(IFERROR(SEARCH("suspected mutagenic",S1394),99)=99,0,Scoring!$E$15),Scoring!$E$14),Scoring!$E$13),Scoring!$E$13),Scoring!$E$13),Scoring!$E$13),Scoring!$E$13),Scoring!$E$13),Scoring!$E$13),Scoring!$E$13),Scoring!$E$13),Scoring!$E$13)</f>
        <v>0</v>
      </c>
      <c r="AB1394" s="78">
        <f>IF(IFERROR(SEARCH("H360",N1394),99)=99,IF(IFERROR(SEARCH("H360",O1394),99)=99,IF(IFERROR(SEARCH("H360",Q1394),99)=99,IF(IFERROR(SEARCH("H360",M1394),99)=99,IF(IFERROR(SEARCH("H360",R1394),99)=99,IF(IFERROR(SEARCH("H361",N1394),99)=99,IF(IFERROR(SEARCH("H361",O1394),99)=99,IF(IFERROR(SEARCH("H361",Q1394),99)=99,IF(IFERROR(SEARCH("H361",M1394),99)=99,IF(IFERROR(SEARCH("H361",R1394),99)=99,IF(IFERROR(SEARCH("reproduction",P1394),99)=99,IF(IFERROR(SEARCH("suspected reprotoxic",S1394),99)=99,IF(IFERROR(SEARCH("reprotoxic",S1394),99)=99,IF(IFERROR(SEARCH("reprotoxic",K1394),99)=99,0,Scoring!$E$18),Scoring!$E$18),Scoring!$E$19),Scoring!$E$17),Scoring!$E$16),Scoring!$E$16),Scoring!$E$16),Scoring!$E$16),Scoring!$E$16),Scoring!$E$16),Scoring!$E$16),Scoring!$E$16),Scoring!$E$16),Scoring!$E$16)</f>
        <v>0</v>
      </c>
      <c r="AC1394" s="78">
        <f>IF(IFERROR(SEARCH("57f",L1394),99)=99,IF(IFERROR(SEARCH("57(f)",P1394),99)=99,0,Scoring!$E$20),Scoring!$E$20)</f>
        <v>0</v>
      </c>
      <c r="AD1394" s="78">
        <f>IF(IFERROR(SEARCH("CAT1",T1394),99)=99,IF(IFERROR(SEARCH("CAT2",T1394),99)=99,IF(IFERROR(SEARCH("CAT3",T1394),99)=99,IF(IFERROR(SEARCH("concluded to be endocrine",K1394),99)=99,IF(IFERROR(SEARCH("categorised as endocrine",K1394),99)=99,IF(IFERROR(SEARCH("endocrine disrupting",P1394),99)=99,IF(IFERROR(SEARCH("endocrine disrupting",K1394),99)=99,IF(IFERROR(SEARCH("suspected endocrine",S1394),99)=99,IF(IFERROR(SEARCH("potential endocrine",S1394),99)=99,0,Scoring!$E$25),Scoring!$E$25),Scoring!$E$24),Scoring!$E$24),Scoring!$E$24),Scoring!$E$24),Scoring!$E$23),Scoring!$E$22),Scoring!$E$21)</f>
        <v>0.3</v>
      </c>
      <c r="AE1394" s="78">
        <f>IF(IFERROR(SEARCH("suspected sensitiser",S1394),99)=99,IF(IFERROR(SEARCH("sensitiser",S1394),99)=99,IF(IFERROR(SEARCH("other hazard based concern",S1394),99)=99,0,Scoring!$E$28),Scoring!$E$26),Scoring!$E$27)</f>
        <v>0</v>
      </c>
      <c r="AF1394" s="78">
        <f>IF(IFERROR(M1394,1)=1,IF(IFERROR(N1394,1)=1,IF(IFERROR(O1394,1)=1,IF(IFERROR(Q1394,1)=1,IF(IFERROR(R1394,1)=1,IF(IFERROR(T1394,1)=1,IF(IFERROR(K1394,1)=1,IF(IFERROR(P1394,1)=1,IF(IFERROR(S1394,1)=1,Scoring!$E$29,0),0),0),0),0),0),0),0),0)</f>
        <v>0</v>
      </c>
      <c r="AG1394" s="78">
        <f t="shared" si="92"/>
        <v>0.3</v>
      </c>
      <c r="AI1394" s="93"/>
      <c r="AJ1394" s="94"/>
      <c r="AK1394" s="76"/>
      <c r="AL1394" s="75"/>
      <c r="AN1394" s="79"/>
      <c r="AO1394" s="79"/>
      <c r="AP1394" s="79"/>
      <c r="AQ1394" s="79"/>
      <c r="AR1394" s="79"/>
      <c r="AS1394" s="78"/>
      <c r="AU1394" s="79">
        <f>IF(IFERROR(F1394,99)=99,IF(IFERROR(G1394,99)=99,IF(IFERROR(H1394,99)=99,IF(IFERROR(I1394,99)=99,IF(IFERROR(E1394,99)=99,IF(IFERROR(J1394,99)=99,0,Scoring!$B$7),Scoring!$B$3),Scoring!$B$2),Scoring!$B$6),Scoring!$B$5),Scoring!$B$4)</f>
        <v>0.3</v>
      </c>
      <c r="AV1394" s="78">
        <f t="shared" si="93"/>
        <v>0.09</v>
      </c>
      <c r="AW1394" s="78"/>
      <c r="AX1394" s="66"/>
      <c r="AY1394" s="78"/>
      <c r="AZ1394" s="76"/>
      <c r="BB1394" s="76"/>
    </row>
    <row r="1395" spans="1:54" x14ac:dyDescent="0.25">
      <c r="A1395" s="89" t="s">
        <v>6354</v>
      </c>
      <c r="B1395" s="89" t="s">
        <v>30</v>
      </c>
      <c r="C1395" s="89" t="s">
        <v>30</v>
      </c>
      <c r="D1395" s="89" t="s">
        <v>6974</v>
      </c>
      <c r="E1395" s="76" t="e">
        <f>IF(C1395="-",IF(A1395="-",VLOOKUP(D1395,'sin-list 180320_update'!$C$2:$C$835,1,FALSE),VLOOKUP(A1395,'sin-list 180320_update'!$A$2:$A$835,1,FALSE)),VLOOKUP(C1395,'sin-list 180320_update'!$B$2:$B$835,1,FALSE))</f>
        <v>#N/A</v>
      </c>
      <c r="F1395" s="76" t="e">
        <f>IF($C1395="-",IF($A1395="-",VLOOKUP($D1395,'REACH Bilaga XVII_update'!$A$5:$A$131,1,FALSE),VLOOKUP($A1395,'REACH Bilaga XVII_update'!$C$5:$C$131,1,FALSE)),VLOOKUP($C1395,'REACH Bilaga XVII_update'!$B$5:$B$131,1,FALSE))</f>
        <v>#N/A</v>
      </c>
      <c r="G1395" s="76" t="e">
        <f>IF($C1395="-",IF($A1395="-",VLOOKUP($D1395,' REACH Bilaga 59_update'!$A$5:$A$210,1,FALSE),VLOOKUP($A1395,' REACH Bilaga 59_update'!$D$5:$D$210,1,FALSE)),VLOOKUP($C1395,' REACH Bilaga 59_update'!$C$5:$C$210,1,FALSE))</f>
        <v>#N/A</v>
      </c>
      <c r="H1395" s="76" t="e">
        <f>IF($C1395="-",IF($A1395="-",VLOOKUP($D1395,'REACH Bilaga XIV_update'!$A$5:$A$110,1,FALSE),VLOOKUP($A1395,'REACH Bilaga XIV_update'!$D$5:$D$110,1,FALSE)),VLOOKUP($C1395,'REACH Bilaga XIV_update'!$C$5:$C$110,1,FALSE))</f>
        <v>#N/A</v>
      </c>
      <c r="I1395" s="76" t="e">
        <f>IF($C1395="-",IF($A1395="-",VLOOKUP($D1395,CoRAP_update!$A$5:$A$376,1,FALSE),VLOOKUP($A1395,CoRAP_update!$D$5:$D$376,1,FALSE)),VLOOKUP($C1395,CoRAP_update!$C$5:$C$376,1,FALSE))</f>
        <v>#N/A</v>
      </c>
      <c r="J1395" s="76" t="str">
        <f>IF($C1395="-",IF($A1395="-",VLOOKUP($D1395,EDC_update!$C$2:$C$450,1,FALSE),VLOOKUP($A1395,EDC_update!$B$2:$B$450,1,FALSE)),VLOOKUP($C1395,EDC_update!$L$2:$L$450,1,FALSE))</f>
        <v>11141-17-6</v>
      </c>
      <c r="K1395" s="76" t="e">
        <f>IF($C1395="-",IF($A1395="-",IF(VLOOKUP($D1395,'sin-list 180320_update'!$C$2:$S$835,3,FALSE)="",NA(),VLOOKUP($D1395,'sin-list 180320_update'!$C$2:$S$835,3,FALSE)),IF(VLOOKUP($A1395,'sin-list 180320_update'!$A$2:$S$835,5,FALSE)="",NA(),VLOOKUP($A1395,'sin-list 180320_update'!$A$2:$S$835,5,FALSE))),IF(VLOOKUP($C1395,'sin-list 180320_update'!$B$2:$S$835,4,FALSE)="",NA(),VLOOKUP($C1395,'sin-list 180320_update'!$B$2:$S$835,4,FALSE)))</f>
        <v>#N/A</v>
      </c>
      <c r="L1395" s="76" t="e">
        <f>IF($C1395="-",IF($A1395="-",VLOOKUP($D1395,'sin-list 180320_update'!$C$2:$S$835,6,FALSE),VLOOKUP($A1395,'sin-list 180320_update'!$A$2:$S$835,8,FALSE)),VLOOKUP($C1395,'sin-list 180320_update'!$B$2:$S$835,7,FALSE))</f>
        <v>#N/A</v>
      </c>
      <c r="M1395" s="76" t="e">
        <f>IF($C1395="-",IF($A1395="-",IF(VLOOKUP($D1395,'sin-list 180320_update'!$C$2:$S$835,8,FALSE)="",NA(),VLOOKUP($D1395,'sin-list 180320_update'!$C$2:$S$835,8,FALSE)),IF(VLOOKUP($A1395,'sin-list 180320_update'!$A$2:$S$835,10,FALSE)="",NA(),VLOOKUP($A1395,'sin-list 180320_update'!$A$2:$S$835,10,FALSE))),IF(VLOOKUP($C1395,'sin-list 180320_update'!$B$2:$S$835,9,FALSE)="",NA(),VLOOKUP($C1395,'sin-list 180320_update'!$B$2:$S$835,9,FALSE)))</f>
        <v>#N/A</v>
      </c>
      <c r="N1395" s="76" t="e">
        <f>IF($C1395="-",IF($A1395="-",IF(VLOOKUP($D1395,'REACH Bilaga XVII_update'!$A$5:$E$131,4,FALSE)="",NA(),VLOOKUP($D1395,'REACH Bilaga XVII_update'!$A$5:$E$131,4,FALSE)),IF(VLOOKUP($A1395,'REACH Bilaga XVII_update'!$C$5:$D$131,2,FALSE)="",NA(),VLOOKUP($A1395,'REACH Bilaga XVII_update'!$C$5:$D$131,2,FALSE))),IF(VLOOKUP($C1395,'REACH Bilaga XVII_update'!$B$5:$D$131,3,FALSE)="",NA(),VLOOKUP($C1395,'REACH Bilaga XVII_update'!$B$5:$D$131,3,FALSE)))</f>
        <v>#N/A</v>
      </c>
      <c r="O1395" s="76" t="e">
        <f>IF($C1395="-",IF($A1395="-",IF(VLOOKUP($D1395,' REACH Bilaga 59_update'!$A$5:$E$210,5,FALSE)="",NA(),VLOOKUP($D1395,' REACH Bilaga 59_update'!$A$5:$E$210,5,FALSE)),IF(VLOOKUP($A1395,' REACH Bilaga 59_update'!$D$5:$E$210,2,FALSE)="",NA(),VLOOKUP($A1395,' REACH Bilaga 59_update'!$D$5:$E$210,2,FALSE))),IF(VLOOKUP($C1395,' REACH Bilaga 59_update'!$C$5:$E$210,3,FALSE)="",NA(),VLOOKUP($C1395,' REACH Bilaga 59_update'!$C$5:$E$210,3,FALSE)))</f>
        <v>#N/A</v>
      </c>
      <c r="P1395" s="76" t="e">
        <f>IF(C1395="-",IF(A1395="-",IFERROR(VLOOKUP($D1395,' REACH Bilaga 59_update'!$A$5:$F$210,MATCH(Sammanfattning!P$1,' REACH Bilaga 59_update'!$A$4:$F$4,0),FALSE),VLOOKUP($D1395,'REACH Bilaga XIV_update'!$A$4:$H$110,MATCH(Sammanfattning!P$1,'REACH Bilaga XIV_update'!$A$4:$H$4,0),FALSE)),IFERROR(VLOOKUP($A1395,' REACH Bilaga 59_update'!$D$5:$F$210,MATCH(Sammanfattning!P$1,' REACH Bilaga 59_update'!$D$4:$F$4,0),FALSE),VLOOKUP($A1395,'REACH Bilaga XIV_update'!$D$4:$H$110,MATCH(Sammanfattning!P$1,'REACH Bilaga XIV_update'!$D$4:$H$4,0),FALSE))),IFERROR(VLOOKUP($C1395,' REACH Bilaga 59_update'!$C$5:$F$210,MATCH(Sammanfattning!P$1,' REACH Bilaga 59_update'!$C$4:$F$4,0),FALSE),VLOOKUP($C1395,'REACH Bilaga XIV_update'!$C$4:$H$110,MATCH(Sammanfattning!P$1,'REACH Bilaga XIV_update'!$C$4:$H$4,0),FALSE)))</f>
        <v>#N/A</v>
      </c>
      <c r="Q1395" s="76" t="e">
        <f>IF($C1395="-",IF($A1395="-",IF(VLOOKUP($D1395,'REACH Bilaga XIV_update'!$A$5:$I$110,9,FALSE)="",NA(),VLOOKUP($D1395,'REACH Bilaga XIV_update'!$A$5:$I$110,9,FALSE)),IF(VLOOKUP($A1395,'REACH Bilaga XIV_update'!$D$5:$I$110,6,FALSE)="",NA(),VLOOKUP($A1395,'REACH Bilaga XIV_update'!$D$5:$I$110,6,FALSE))),IF(VLOOKUP($C1395,'REACH Bilaga XIV_update'!$C$5:$I$110,7,FALSE)="",NA(),VLOOKUP($C1395,'REACH Bilaga XIV_update'!$C$5:$I$110,7,FALSE)))</f>
        <v>#N/A</v>
      </c>
      <c r="R1395" s="76" t="e">
        <f>IF($C1395="-",IF($A1395="-",IF(VLOOKUP($D1395,CoRAP_update!$A$5:$O$376,15,FALSE)="",NA(),VLOOKUP($D1395,CoRAP_update!$A$5:$O$376,15,FALSE)),IF(VLOOKUP($A1395,CoRAP_update!$D$5:$O$376,12,FALSE)="",NA(),VLOOKUP($A1395,CoRAP_update!$D$5:$O$376,12,FALSE))),IF(VLOOKUP($C1395,CoRAP_update!$C$5:$O$376,13,FALSE)="",NA(),VLOOKUP($C1395,CoRAP_update!$C$5:$O$376,13,FALSE)))</f>
        <v>#N/A</v>
      </c>
      <c r="S1395" s="144" t="e">
        <f>IF($C1395="-",IF($A1395="-",VLOOKUP($D1395,CoRAP_update!$A$5:$J$376,MATCH(Sammanfattning!S$1,CoRAP_update!$A$4:$J$4,0),FALSE),VLOOKUP($A1395,CoRAP_update!$D$5:$J$376,MATCH(Sammanfattning!S$1,CoRAP_update!$D$4:$J$4,0),FALSE)),VLOOKUP($C1395,CoRAP_update!$C$5:$J$376,MATCH(Sammanfattning!S$1,CoRAP_update!$C$4:$J$4,0),FALSE))</f>
        <v>#N/A</v>
      </c>
      <c r="T1395" s="76" t="str">
        <f>IF($A1395="-",VLOOKUP($D1395,EDC_update!$C$2:$F$450,4,FALSE),VLOOKUP($A1395,EDC_update!$B$2:$F$450,5,FALSE))</f>
        <v>CAT3a</v>
      </c>
      <c r="V1395" s="78">
        <f>IF(IFERROR(SEARCH("PBT",P1395),99)=99,IF(IFERROR(SEARCH("suspected PBT",S1395),99)=99,IF(IFERROR(SEARCH("concluded to be PBT",K1395),99)=99,IF(IFERROR(SEARCH("PBT",S1395),99)=99,IF(IFERROR(SEARCH("PBT cand",L1395),99)=99,IF(IFERROR(SEARCH("PBT",L1395),99)=99,IF(IFERROR(SEARCH("persistent, bioackumulative and toxic properties",K1395),99)=99,0,Scoring!$E$3),Scoring!$E$3),Scoring!$E$7),Scoring!$E$3),Scoring!$E$5),Scoring!$E$6),Scoring!$E$3)</f>
        <v>0</v>
      </c>
      <c r="W1395" s="78">
        <f>IF(IFERROR(SEARCH("vPvB",P1395),99)=99,IF(IFERROR(SEARCH("suspected pbt/vPvB",S1395),99)=99,IF(IFERROR(SEARCH("vPvB",S1395),99)=99,IF(IFERROR(SEARCH("concluded to be a vPvB",S1395),99)=99,IF(IFERROR(SEARCH("identified as vPvB",K1395),99)=99,IF(IFERROR(SEARCH("concluded to be a vPvB",K1395),99)=99,IF(IFERROR(SEARCH("concluded to be both pbt and vPvB",S1395),99)=99,IF(IFERROR(SEARCH("concluded to be both pbt and vPvB",K1395),99)=99,0,Scoring!$E$5),Scoring!$E$5),Scoring!$E$5),Scoring!$E$5),Scoring!$E$5),Scoring!$E$4),Scoring!$E$6),Scoring!$E$4)</f>
        <v>0</v>
      </c>
      <c r="X1395" s="78">
        <f>IF(IFERROR(SEARCH("H410",N1395),99)=99,IF(IFERROR(SEARCH("H410",O1395),99)=99,IF(IFERROR(SEARCH("H410",Q1395),99)=99,IF(IFERROR(SEARCH("H410",M1395),99)=99,IF(IFERROR(SEARCH("H410",R1395),99)=99,IF(IFERROR(SEARCH("H411",N1395),99)=99,IF(IFERROR(SEARCH("H411",O1395),99)=99,IF(IFERROR(SEARCH("H411",Q1395),99)=99,IF(IFERROR(SEARCH("H411",M1395),99)=99,IF(IFERROR(SEARCH("H411",R1395),99)=99,IF(IFERROR(SEARCH("H413",N1395),99)=99,IF(IFERROR(SEARCH("H413",O1395),99)=99,IF(IFERROR(SEARCH("H413",Q1395),99)=99,IF(IFERROR(SEARCH("H413",M1395),99)=99,IF(IFERROR(SEARCH("H413",R1395),99)=99,IF(IFERROR(SEARCH("H412",N1395),99)=99,IF(IFERROR(SEARCH("H412",O1395),99)=99,IF(IFERROR(SEARCH("H412",Q1395),99)=99,IF(IFERROR(SEARCH("H412",M1395),99)=99,IF(IFERROR(SEARCH("H412",R1395),99)=99,0,Scoring!$E$2),Scoring!$E$2),Scoring!$E$2),Scoring!$E$2),Scoring!$E$2),Scoring!$E$2),Scoring!$E$2),Scoring!$E$2),Scoring!$E$2),Scoring!$E$2),Scoring!$E$2),Scoring!$E$2),Scoring!$E$2),Scoring!$E$2),Scoring!$E$2),Scoring!$E$2),Scoring!$E$2),Scoring!$E$2),Scoring!$E$2),Scoring!$E$2)</f>
        <v>0</v>
      </c>
      <c r="Y1395" s="78">
        <f>IF(IFERROR(SEARCH("CMR",K1395),99)=99,IF(IFERROR(SEARCH("Suspected CMR",S1395),99)=99,IF(IFERROR(SEARCH("CMR",S1395),99)=99,0,Scoring!$E$8),Scoring!$E$9),Scoring!$E$8)</f>
        <v>0</v>
      </c>
      <c r="Z1395" s="78">
        <f>IF(IFERROR(SEARCH("H350",N1395),99)=99,IF(IFERROR(SEARCH("H350",O1395),99)=99,IF(IFERROR(SEARCH("H350",Q1395),99)=99,IF(IFERROR(SEARCH("H350",M1395),99)=99,IF(IFERROR(SEARCH("H350",R1395),99)=99,IF(IFERROR(SEARCH("H351",N1395),99)=99,IF(IFERROR(SEARCH("H351",O1395),99)=99,IF(IFERROR(SEARCH("H351",Q1395),99)=99,IF(IFERROR(SEARCH("H351",M1395),99)=99,IF(IFERROR(SEARCH("H351",R1395),99)=99,IF(IFERROR(SEARCH("carcinogenic",P1395),99)=99,IF(IFERROR(SEARCH("suspected carcinogenic",S1395),99)=99,0,Scoring!$E$12),Scoring!$E$11),Scoring!$E$10),Scoring!$E$10),Scoring!$E$10),Scoring!$E$10),Scoring!$E$10),Scoring!$E$10),Scoring!$E$10),Scoring!$E$10),Scoring!$E$10),Scoring!$E$10)</f>
        <v>0</v>
      </c>
      <c r="AA1395" s="78">
        <f>IF(IFERROR(SEARCH("H340",N1395),99)=99,IF(IFERROR(SEARCH("H340",O1395),99)=99,IF(IFERROR(SEARCH("H340",Q1395),99)=99,IF(IFERROR(SEARCH("H340",M1395),99)=99,IF(IFERROR(SEARCH("H340",R1395),99)=99,IF(IFERROR(SEARCH("H341",N1395),99)=99,IF(IFERROR(SEARCH("H341",O1395),99)=99,IF(IFERROR(SEARCH("H341",Q1395),99)=99,IF(IFERROR(SEARCH("H341",M1395),99)=99,IF(IFERROR(SEARCH("H341",R1395),99)=99,IF(IFERROR(SEARCH("mutagenic",P1395),99)=99,IF(IFERROR(SEARCH("suspected mutagenic",S1395),99)=99,0,Scoring!$E$15),Scoring!$E$14),Scoring!$E$13),Scoring!$E$13),Scoring!$E$13),Scoring!$E$13),Scoring!$E$13),Scoring!$E$13),Scoring!$E$13),Scoring!$E$13),Scoring!$E$13),Scoring!$E$13)</f>
        <v>0</v>
      </c>
      <c r="AB1395" s="78">
        <f>IF(IFERROR(SEARCH("H360",N1395),99)=99,IF(IFERROR(SEARCH("H360",O1395),99)=99,IF(IFERROR(SEARCH("H360",Q1395),99)=99,IF(IFERROR(SEARCH("H360",M1395),99)=99,IF(IFERROR(SEARCH("H360",R1395),99)=99,IF(IFERROR(SEARCH("H361",N1395),99)=99,IF(IFERROR(SEARCH("H361",O1395),99)=99,IF(IFERROR(SEARCH("H361",Q1395),99)=99,IF(IFERROR(SEARCH("H361",M1395),99)=99,IF(IFERROR(SEARCH("H361",R1395),99)=99,IF(IFERROR(SEARCH("reproduction",P1395),99)=99,IF(IFERROR(SEARCH("suspected reprotoxic",S1395),99)=99,IF(IFERROR(SEARCH("reprotoxic",S1395),99)=99,IF(IFERROR(SEARCH("reprotoxic",K1395),99)=99,0,Scoring!$E$18),Scoring!$E$18),Scoring!$E$19),Scoring!$E$17),Scoring!$E$16),Scoring!$E$16),Scoring!$E$16),Scoring!$E$16),Scoring!$E$16),Scoring!$E$16),Scoring!$E$16),Scoring!$E$16),Scoring!$E$16),Scoring!$E$16)</f>
        <v>0</v>
      </c>
      <c r="AC1395" s="78">
        <f>IF(IFERROR(SEARCH("57f",L1395),99)=99,IF(IFERROR(SEARCH("57(f)",P1395),99)=99,0,Scoring!$E$20),Scoring!$E$20)</f>
        <v>0</v>
      </c>
      <c r="AD1395" s="78">
        <f>IF(IFERROR(SEARCH("CAT1",T1395),99)=99,IF(IFERROR(SEARCH("CAT2",T1395),99)=99,IF(IFERROR(SEARCH("CAT3",T1395),99)=99,IF(IFERROR(SEARCH("concluded to be endocrine",K1395),99)=99,IF(IFERROR(SEARCH("categorised as endocrine",K1395),99)=99,IF(IFERROR(SEARCH("endocrine disrupting",P1395),99)=99,IF(IFERROR(SEARCH("endocrine disrupting",K1395),99)=99,IF(IFERROR(SEARCH("suspected endocrine",S1395),99)=99,IF(IFERROR(SEARCH("potential endocrine",S1395),99)=99,0,Scoring!$E$25),Scoring!$E$25),Scoring!$E$24),Scoring!$E$24),Scoring!$E$24),Scoring!$E$24),Scoring!$E$23),Scoring!$E$22),Scoring!$E$21)</f>
        <v>0.3</v>
      </c>
      <c r="AE1395" s="78">
        <f>IF(IFERROR(SEARCH("suspected sensitiser",S1395),99)=99,IF(IFERROR(SEARCH("sensitiser",S1395),99)=99,IF(IFERROR(SEARCH("other hazard based concern",S1395),99)=99,0,Scoring!$E$28),Scoring!$E$26),Scoring!$E$27)</f>
        <v>0</v>
      </c>
      <c r="AF1395" s="78">
        <f>IF(IFERROR(M1395,1)=1,IF(IFERROR(N1395,1)=1,IF(IFERROR(O1395,1)=1,IF(IFERROR(Q1395,1)=1,IF(IFERROR(R1395,1)=1,IF(IFERROR(T1395,1)=1,IF(IFERROR(K1395,1)=1,IF(IFERROR(P1395,1)=1,IF(IFERROR(S1395,1)=1,Scoring!$E$29,0),0),0),0),0),0),0),0),0)</f>
        <v>0</v>
      </c>
      <c r="AG1395" s="78">
        <f t="shared" si="92"/>
        <v>0.3</v>
      </c>
      <c r="AI1395" s="93"/>
      <c r="AJ1395" s="94"/>
      <c r="AK1395" s="76"/>
      <c r="AL1395" s="75"/>
      <c r="AN1395" s="79"/>
      <c r="AO1395" s="79"/>
      <c r="AP1395" s="79"/>
      <c r="AQ1395" s="79"/>
      <c r="AR1395" s="79"/>
      <c r="AS1395" s="78"/>
      <c r="AU1395" s="79">
        <f>IF(IFERROR(F1395,99)=99,IF(IFERROR(G1395,99)=99,IF(IFERROR(H1395,99)=99,IF(IFERROR(I1395,99)=99,IF(IFERROR(E1395,99)=99,IF(IFERROR(J1395,99)=99,0,Scoring!$B$7),Scoring!$B$3),Scoring!$B$2),Scoring!$B$6),Scoring!$B$5),Scoring!$B$4)</f>
        <v>0.3</v>
      </c>
      <c r="AV1395" s="78">
        <f t="shared" si="93"/>
        <v>0.09</v>
      </c>
      <c r="AW1395" s="78"/>
      <c r="AX1395" s="66"/>
      <c r="AY1395" s="78"/>
      <c r="AZ1395" s="76"/>
      <c r="BB1395" s="76"/>
    </row>
    <row r="1396" spans="1:54" x14ac:dyDescent="0.25">
      <c r="A1396" s="89" t="s">
        <v>6910</v>
      </c>
      <c r="B1396" s="89" t="s">
        <v>30</v>
      </c>
      <c r="C1396" s="89" t="s">
        <v>30</v>
      </c>
      <c r="D1396" s="89" t="s">
        <v>6911</v>
      </c>
      <c r="E1396" s="76" t="e">
        <f>IF(C1396="-",IF(A1396="-",VLOOKUP(D1396,'sin-list 180320_update'!$C$2:$C$835,1,FALSE),VLOOKUP(A1396,'sin-list 180320_update'!$A$2:$A$835,1,FALSE)),VLOOKUP(C1396,'sin-list 180320_update'!$B$2:$B$835,1,FALSE))</f>
        <v>#N/A</v>
      </c>
      <c r="F1396" s="76" t="e">
        <f>IF($C1396="-",IF($A1396="-",VLOOKUP($D1396,'REACH Bilaga XVII_update'!$A$5:$A$131,1,FALSE),VLOOKUP($A1396,'REACH Bilaga XVII_update'!$C$5:$C$131,1,FALSE)),VLOOKUP($C1396,'REACH Bilaga XVII_update'!$B$5:$B$131,1,FALSE))</f>
        <v>#N/A</v>
      </c>
      <c r="G1396" s="76" t="e">
        <f>IF($C1396="-",IF($A1396="-",VLOOKUP($D1396,' REACH Bilaga 59_update'!$A$5:$A$210,1,FALSE),VLOOKUP($A1396,' REACH Bilaga 59_update'!$D$5:$D$210,1,FALSE)),VLOOKUP($C1396,' REACH Bilaga 59_update'!$C$5:$C$210,1,FALSE))</f>
        <v>#N/A</v>
      </c>
      <c r="H1396" s="76" t="e">
        <f>IF($C1396="-",IF($A1396="-",VLOOKUP($D1396,'REACH Bilaga XIV_update'!$A$5:$A$110,1,FALSE),VLOOKUP($A1396,'REACH Bilaga XIV_update'!$D$5:$D$110,1,FALSE)),VLOOKUP($C1396,'REACH Bilaga XIV_update'!$C$5:$C$110,1,FALSE))</f>
        <v>#N/A</v>
      </c>
      <c r="I1396" s="76" t="e">
        <f>IF($C1396="-",IF($A1396="-",VLOOKUP($D1396,CoRAP_update!$A$5:$A$376,1,FALSE),VLOOKUP($A1396,CoRAP_update!$D$5:$D$376,1,FALSE)),VLOOKUP($C1396,CoRAP_update!$C$5:$C$376,1,FALSE))</f>
        <v>#N/A</v>
      </c>
      <c r="J1396" s="76" t="str">
        <f>IF($C1396="-",IF($A1396="-",VLOOKUP($D1396,EDC_update!$C$2:$C$450,1,FALSE),VLOOKUP($A1396,EDC_update!$B$2:$B$450,1,FALSE)),VLOOKUP($C1396,EDC_update!$L$2:$L$450,1,FALSE))</f>
        <v>1125-78-6</v>
      </c>
      <c r="K1396" s="76" t="e">
        <f>IF($C1396="-",IF($A1396="-",IF(VLOOKUP($D1396,'sin-list 180320_update'!$C$2:$S$835,3,FALSE)="",NA(),VLOOKUP($D1396,'sin-list 180320_update'!$C$2:$S$835,3,FALSE)),IF(VLOOKUP($A1396,'sin-list 180320_update'!$A$2:$S$835,5,FALSE)="",NA(),VLOOKUP($A1396,'sin-list 180320_update'!$A$2:$S$835,5,FALSE))),IF(VLOOKUP($C1396,'sin-list 180320_update'!$B$2:$S$835,4,FALSE)="",NA(),VLOOKUP($C1396,'sin-list 180320_update'!$B$2:$S$835,4,FALSE)))</f>
        <v>#N/A</v>
      </c>
      <c r="L1396" s="76" t="e">
        <f>IF($C1396="-",IF($A1396="-",VLOOKUP($D1396,'sin-list 180320_update'!$C$2:$S$835,6,FALSE),VLOOKUP($A1396,'sin-list 180320_update'!$A$2:$S$835,8,FALSE)),VLOOKUP($C1396,'sin-list 180320_update'!$B$2:$S$835,7,FALSE))</f>
        <v>#N/A</v>
      </c>
      <c r="M1396" s="76" t="e">
        <f>IF($C1396="-",IF($A1396="-",IF(VLOOKUP($D1396,'sin-list 180320_update'!$C$2:$S$835,8,FALSE)="",NA(),VLOOKUP($D1396,'sin-list 180320_update'!$C$2:$S$835,8,FALSE)),IF(VLOOKUP($A1396,'sin-list 180320_update'!$A$2:$S$835,10,FALSE)="",NA(),VLOOKUP($A1396,'sin-list 180320_update'!$A$2:$S$835,10,FALSE))),IF(VLOOKUP($C1396,'sin-list 180320_update'!$B$2:$S$835,9,FALSE)="",NA(),VLOOKUP($C1396,'sin-list 180320_update'!$B$2:$S$835,9,FALSE)))</f>
        <v>#N/A</v>
      </c>
      <c r="N1396" s="76" t="e">
        <f>IF($C1396="-",IF($A1396="-",IF(VLOOKUP($D1396,'REACH Bilaga XVII_update'!$A$5:$E$131,4,FALSE)="",NA(),VLOOKUP($D1396,'REACH Bilaga XVII_update'!$A$5:$E$131,4,FALSE)),IF(VLOOKUP($A1396,'REACH Bilaga XVII_update'!$C$5:$D$131,2,FALSE)="",NA(),VLOOKUP($A1396,'REACH Bilaga XVII_update'!$C$5:$D$131,2,FALSE))),IF(VLOOKUP($C1396,'REACH Bilaga XVII_update'!$B$5:$D$131,3,FALSE)="",NA(),VLOOKUP($C1396,'REACH Bilaga XVII_update'!$B$5:$D$131,3,FALSE)))</f>
        <v>#N/A</v>
      </c>
      <c r="O1396" s="76" t="e">
        <f>IF($C1396="-",IF($A1396="-",IF(VLOOKUP($D1396,' REACH Bilaga 59_update'!$A$5:$E$210,5,FALSE)="",NA(),VLOOKUP($D1396,' REACH Bilaga 59_update'!$A$5:$E$210,5,FALSE)),IF(VLOOKUP($A1396,' REACH Bilaga 59_update'!$D$5:$E$210,2,FALSE)="",NA(),VLOOKUP($A1396,' REACH Bilaga 59_update'!$D$5:$E$210,2,FALSE))),IF(VLOOKUP($C1396,' REACH Bilaga 59_update'!$C$5:$E$210,3,FALSE)="",NA(),VLOOKUP($C1396,' REACH Bilaga 59_update'!$C$5:$E$210,3,FALSE)))</f>
        <v>#N/A</v>
      </c>
      <c r="P1396" s="76" t="e">
        <f>IF(C1396="-",IF(A1396="-",IFERROR(VLOOKUP($D1396,' REACH Bilaga 59_update'!$A$5:$F$210,MATCH(Sammanfattning!P$1,' REACH Bilaga 59_update'!$A$4:$F$4,0),FALSE),VLOOKUP($D1396,'REACH Bilaga XIV_update'!$A$4:$H$110,MATCH(Sammanfattning!P$1,'REACH Bilaga XIV_update'!$A$4:$H$4,0),FALSE)),IFERROR(VLOOKUP($A1396,' REACH Bilaga 59_update'!$D$5:$F$210,MATCH(Sammanfattning!P$1,' REACH Bilaga 59_update'!$D$4:$F$4,0),FALSE),VLOOKUP($A1396,'REACH Bilaga XIV_update'!$D$4:$H$110,MATCH(Sammanfattning!P$1,'REACH Bilaga XIV_update'!$D$4:$H$4,0),FALSE))),IFERROR(VLOOKUP($C1396,' REACH Bilaga 59_update'!$C$5:$F$210,MATCH(Sammanfattning!P$1,' REACH Bilaga 59_update'!$C$4:$F$4,0),FALSE),VLOOKUP($C1396,'REACH Bilaga XIV_update'!$C$4:$H$110,MATCH(Sammanfattning!P$1,'REACH Bilaga XIV_update'!$C$4:$H$4,0),FALSE)))</f>
        <v>#N/A</v>
      </c>
      <c r="Q1396" s="76" t="e">
        <f>IF($C1396="-",IF($A1396="-",IF(VLOOKUP($D1396,'REACH Bilaga XIV_update'!$A$5:$I$110,9,FALSE)="",NA(),VLOOKUP($D1396,'REACH Bilaga XIV_update'!$A$5:$I$110,9,FALSE)),IF(VLOOKUP($A1396,'REACH Bilaga XIV_update'!$D$5:$I$110,6,FALSE)="",NA(),VLOOKUP($A1396,'REACH Bilaga XIV_update'!$D$5:$I$110,6,FALSE))),IF(VLOOKUP($C1396,'REACH Bilaga XIV_update'!$C$5:$I$110,7,FALSE)="",NA(),VLOOKUP($C1396,'REACH Bilaga XIV_update'!$C$5:$I$110,7,FALSE)))</f>
        <v>#N/A</v>
      </c>
      <c r="R1396" s="76" t="e">
        <f>IF($C1396="-",IF($A1396="-",IF(VLOOKUP($D1396,CoRAP_update!$A$5:$O$376,15,FALSE)="",NA(),VLOOKUP($D1396,CoRAP_update!$A$5:$O$376,15,FALSE)),IF(VLOOKUP($A1396,CoRAP_update!$D$5:$O$376,12,FALSE)="",NA(),VLOOKUP($A1396,CoRAP_update!$D$5:$O$376,12,FALSE))),IF(VLOOKUP($C1396,CoRAP_update!$C$5:$O$376,13,FALSE)="",NA(),VLOOKUP($C1396,CoRAP_update!$C$5:$O$376,13,FALSE)))</f>
        <v>#N/A</v>
      </c>
      <c r="S1396" s="144" t="e">
        <f>IF($C1396="-",IF($A1396="-",VLOOKUP($D1396,CoRAP_update!$A$5:$J$376,MATCH(Sammanfattning!S$1,CoRAP_update!$A$4:$J$4,0),FALSE),VLOOKUP($A1396,CoRAP_update!$D$5:$J$376,MATCH(Sammanfattning!S$1,CoRAP_update!$D$4:$J$4,0),FALSE)),VLOOKUP($C1396,CoRAP_update!$C$5:$J$376,MATCH(Sammanfattning!S$1,CoRAP_update!$C$4:$J$4,0),FALSE))</f>
        <v>#N/A</v>
      </c>
      <c r="T1396" s="76" t="str">
        <f>IF($A1396="-",VLOOKUP($D1396,EDC_update!$C$2:$F$450,4,FALSE),VLOOKUP($A1396,EDC_update!$B$2:$F$450,5,FALSE))</f>
        <v>CAT3b</v>
      </c>
      <c r="V1396" s="78">
        <f>IF(IFERROR(SEARCH("PBT",P1396),99)=99,IF(IFERROR(SEARCH("suspected PBT",S1396),99)=99,IF(IFERROR(SEARCH("concluded to be PBT",K1396),99)=99,IF(IFERROR(SEARCH("PBT",S1396),99)=99,IF(IFERROR(SEARCH("PBT cand",L1396),99)=99,IF(IFERROR(SEARCH("PBT",L1396),99)=99,IF(IFERROR(SEARCH("persistent, bioackumulative and toxic properties",K1396),99)=99,0,Scoring!$E$3),Scoring!$E$3),Scoring!$E$7),Scoring!$E$3),Scoring!$E$5),Scoring!$E$6),Scoring!$E$3)</f>
        <v>0</v>
      </c>
      <c r="W1396" s="78">
        <f>IF(IFERROR(SEARCH("vPvB",P1396),99)=99,IF(IFERROR(SEARCH("suspected pbt/vPvB",S1396),99)=99,IF(IFERROR(SEARCH("vPvB",S1396),99)=99,IF(IFERROR(SEARCH("concluded to be a vPvB",S1396),99)=99,IF(IFERROR(SEARCH("identified as vPvB",K1396),99)=99,IF(IFERROR(SEARCH("concluded to be a vPvB",K1396),99)=99,IF(IFERROR(SEARCH("concluded to be both pbt and vPvB",S1396),99)=99,IF(IFERROR(SEARCH("concluded to be both pbt and vPvB",K1396),99)=99,0,Scoring!$E$5),Scoring!$E$5),Scoring!$E$5),Scoring!$E$5),Scoring!$E$5),Scoring!$E$4),Scoring!$E$6),Scoring!$E$4)</f>
        <v>0</v>
      </c>
      <c r="X1396" s="78">
        <f>IF(IFERROR(SEARCH("H410",N1396),99)=99,IF(IFERROR(SEARCH("H410",O1396),99)=99,IF(IFERROR(SEARCH("H410",Q1396),99)=99,IF(IFERROR(SEARCH("H410",M1396),99)=99,IF(IFERROR(SEARCH("H410",R1396),99)=99,IF(IFERROR(SEARCH("H411",N1396),99)=99,IF(IFERROR(SEARCH("H411",O1396),99)=99,IF(IFERROR(SEARCH("H411",Q1396),99)=99,IF(IFERROR(SEARCH("H411",M1396),99)=99,IF(IFERROR(SEARCH("H411",R1396),99)=99,IF(IFERROR(SEARCH("H413",N1396),99)=99,IF(IFERROR(SEARCH("H413",O1396),99)=99,IF(IFERROR(SEARCH("H413",Q1396),99)=99,IF(IFERROR(SEARCH("H413",M1396),99)=99,IF(IFERROR(SEARCH("H413",R1396),99)=99,IF(IFERROR(SEARCH("H412",N1396),99)=99,IF(IFERROR(SEARCH("H412",O1396),99)=99,IF(IFERROR(SEARCH("H412",Q1396),99)=99,IF(IFERROR(SEARCH("H412",M1396),99)=99,IF(IFERROR(SEARCH("H412",R1396),99)=99,0,Scoring!$E$2),Scoring!$E$2),Scoring!$E$2),Scoring!$E$2),Scoring!$E$2),Scoring!$E$2),Scoring!$E$2),Scoring!$E$2),Scoring!$E$2),Scoring!$E$2),Scoring!$E$2),Scoring!$E$2),Scoring!$E$2),Scoring!$E$2),Scoring!$E$2),Scoring!$E$2),Scoring!$E$2),Scoring!$E$2),Scoring!$E$2),Scoring!$E$2)</f>
        <v>0</v>
      </c>
      <c r="Y1396" s="78">
        <f>IF(IFERROR(SEARCH("CMR",K1396),99)=99,IF(IFERROR(SEARCH("Suspected CMR",S1396),99)=99,IF(IFERROR(SEARCH("CMR",S1396),99)=99,0,Scoring!$E$8),Scoring!$E$9),Scoring!$E$8)</f>
        <v>0</v>
      </c>
      <c r="Z1396" s="78">
        <f>IF(IFERROR(SEARCH("H350",N1396),99)=99,IF(IFERROR(SEARCH("H350",O1396),99)=99,IF(IFERROR(SEARCH("H350",Q1396),99)=99,IF(IFERROR(SEARCH("H350",M1396),99)=99,IF(IFERROR(SEARCH("H350",R1396),99)=99,IF(IFERROR(SEARCH("H351",N1396),99)=99,IF(IFERROR(SEARCH("H351",O1396),99)=99,IF(IFERROR(SEARCH("H351",Q1396),99)=99,IF(IFERROR(SEARCH("H351",M1396),99)=99,IF(IFERROR(SEARCH("H351",R1396),99)=99,IF(IFERROR(SEARCH("carcinogenic",P1396),99)=99,IF(IFERROR(SEARCH("suspected carcinogenic",S1396),99)=99,0,Scoring!$E$12),Scoring!$E$11),Scoring!$E$10),Scoring!$E$10),Scoring!$E$10),Scoring!$E$10),Scoring!$E$10),Scoring!$E$10),Scoring!$E$10),Scoring!$E$10),Scoring!$E$10),Scoring!$E$10)</f>
        <v>0</v>
      </c>
      <c r="AA1396" s="78">
        <f>IF(IFERROR(SEARCH("H340",N1396),99)=99,IF(IFERROR(SEARCH("H340",O1396),99)=99,IF(IFERROR(SEARCH("H340",Q1396),99)=99,IF(IFERROR(SEARCH("H340",M1396),99)=99,IF(IFERROR(SEARCH("H340",R1396),99)=99,IF(IFERROR(SEARCH("H341",N1396),99)=99,IF(IFERROR(SEARCH("H341",O1396),99)=99,IF(IFERROR(SEARCH("H341",Q1396),99)=99,IF(IFERROR(SEARCH("H341",M1396),99)=99,IF(IFERROR(SEARCH("H341",R1396),99)=99,IF(IFERROR(SEARCH("mutagenic",P1396),99)=99,IF(IFERROR(SEARCH("suspected mutagenic",S1396),99)=99,0,Scoring!$E$15),Scoring!$E$14),Scoring!$E$13),Scoring!$E$13),Scoring!$E$13),Scoring!$E$13),Scoring!$E$13),Scoring!$E$13),Scoring!$E$13),Scoring!$E$13),Scoring!$E$13),Scoring!$E$13)</f>
        <v>0</v>
      </c>
      <c r="AB1396" s="78">
        <f>IF(IFERROR(SEARCH("H360",N1396),99)=99,IF(IFERROR(SEARCH("H360",O1396),99)=99,IF(IFERROR(SEARCH("H360",Q1396),99)=99,IF(IFERROR(SEARCH("H360",M1396),99)=99,IF(IFERROR(SEARCH("H360",R1396),99)=99,IF(IFERROR(SEARCH("H361",N1396),99)=99,IF(IFERROR(SEARCH("H361",O1396),99)=99,IF(IFERROR(SEARCH("H361",Q1396),99)=99,IF(IFERROR(SEARCH("H361",M1396),99)=99,IF(IFERROR(SEARCH("H361",R1396),99)=99,IF(IFERROR(SEARCH("reproduction",P1396),99)=99,IF(IFERROR(SEARCH("suspected reprotoxic",S1396),99)=99,IF(IFERROR(SEARCH("reprotoxic",S1396),99)=99,IF(IFERROR(SEARCH("reprotoxic",K1396),99)=99,0,Scoring!$E$18),Scoring!$E$18),Scoring!$E$19),Scoring!$E$17),Scoring!$E$16),Scoring!$E$16),Scoring!$E$16),Scoring!$E$16),Scoring!$E$16),Scoring!$E$16),Scoring!$E$16),Scoring!$E$16),Scoring!$E$16),Scoring!$E$16)</f>
        <v>0</v>
      </c>
      <c r="AC1396" s="78">
        <f>IF(IFERROR(SEARCH("57f",L1396),99)=99,IF(IFERROR(SEARCH("57(f)",P1396),99)=99,0,Scoring!$E$20),Scoring!$E$20)</f>
        <v>0</v>
      </c>
      <c r="AD1396" s="78">
        <f>IF(IFERROR(SEARCH("CAT1",T1396),99)=99,IF(IFERROR(SEARCH("CAT2",T1396),99)=99,IF(IFERROR(SEARCH("CAT3",T1396),99)=99,IF(IFERROR(SEARCH("concluded to be endocrine",K1396),99)=99,IF(IFERROR(SEARCH("categorised as endocrine",K1396),99)=99,IF(IFERROR(SEARCH("endocrine disrupting",P1396),99)=99,IF(IFERROR(SEARCH("endocrine disrupting",K1396),99)=99,IF(IFERROR(SEARCH("suspected endocrine",S1396),99)=99,IF(IFERROR(SEARCH("potential endocrine",S1396),99)=99,0,Scoring!$E$25),Scoring!$E$25),Scoring!$E$24),Scoring!$E$24),Scoring!$E$24),Scoring!$E$24),Scoring!$E$23),Scoring!$E$22),Scoring!$E$21)</f>
        <v>0.3</v>
      </c>
      <c r="AE1396" s="78">
        <f>IF(IFERROR(SEARCH("suspected sensitiser",S1396),99)=99,IF(IFERROR(SEARCH("sensitiser",S1396),99)=99,IF(IFERROR(SEARCH("other hazard based concern",S1396),99)=99,0,Scoring!$E$28),Scoring!$E$26),Scoring!$E$27)</f>
        <v>0</v>
      </c>
      <c r="AF1396" s="78">
        <f>IF(IFERROR(M1396,1)=1,IF(IFERROR(N1396,1)=1,IF(IFERROR(O1396,1)=1,IF(IFERROR(Q1396,1)=1,IF(IFERROR(R1396,1)=1,IF(IFERROR(T1396,1)=1,IF(IFERROR(K1396,1)=1,IF(IFERROR(P1396,1)=1,IF(IFERROR(S1396,1)=1,Scoring!$E$29,0),0),0),0),0),0),0),0),0)</f>
        <v>0</v>
      </c>
      <c r="AG1396" s="78">
        <f t="shared" si="92"/>
        <v>0.3</v>
      </c>
      <c r="AI1396" s="93"/>
      <c r="AJ1396" s="94"/>
      <c r="AK1396" s="76"/>
      <c r="AL1396" s="75"/>
      <c r="AN1396" s="79"/>
      <c r="AO1396" s="79"/>
      <c r="AP1396" s="79"/>
      <c r="AQ1396" s="79"/>
      <c r="AR1396" s="79"/>
      <c r="AS1396" s="78"/>
      <c r="AU1396" s="79">
        <f>IF(IFERROR(F1396,99)=99,IF(IFERROR(G1396,99)=99,IF(IFERROR(H1396,99)=99,IF(IFERROR(I1396,99)=99,IF(IFERROR(E1396,99)=99,IF(IFERROR(J1396,99)=99,0,Scoring!$B$7),Scoring!$B$3),Scoring!$B$2),Scoring!$B$6),Scoring!$B$5),Scoring!$B$4)</f>
        <v>0.3</v>
      </c>
      <c r="AV1396" s="78">
        <f t="shared" si="93"/>
        <v>0.09</v>
      </c>
      <c r="AW1396" s="78"/>
      <c r="AX1396" s="66"/>
      <c r="AY1396" s="78"/>
      <c r="AZ1396" s="76"/>
      <c r="BB1396" s="76"/>
    </row>
    <row r="1397" spans="1:54" x14ac:dyDescent="0.25">
      <c r="A1397" s="89" t="s">
        <v>7098</v>
      </c>
      <c r="B1397" s="89" t="s">
        <v>30</v>
      </c>
      <c r="C1397" s="89" t="s">
        <v>30</v>
      </c>
      <c r="D1397" s="89" t="s">
        <v>7099</v>
      </c>
      <c r="E1397" s="76" t="e">
        <f>IF(C1397="-",IF(A1397="-",VLOOKUP(D1397,'sin-list 180320_update'!$C$2:$C$835,1,FALSE),VLOOKUP(A1397,'sin-list 180320_update'!$A$2:$A$835,1,FALSE)),VLOOKUP(C1397,'sin-list 180320_update'!$B$2:$B$835,1,FALSE))</f>
        <v>#N/A</v>
      </c>
      <c r="F1397" s="76" t="e">
        <f>IF($C1397="-",IF($A1397="-",VLOOKUP($D1397,'REACH Bilaga XVII_update'!$A$5:$A$131,1,FALSE),VLOOKUP($A1397,'REACH Bilaga XVII_update'!$C$5:$C$131,1,FALSE)),VLOOKUP($C1397,'REACH Bilaga XVII_update'!$B$5:$B$131,1,FALSE))</f>
        <v>#N/A</v>
      </c>
      <c r="G1397" s="76" t="e">
        <f>IF($C1397="-",IF($A1397="-",VLOOKUP($D1397,' REACH Bilaga 59_update'!$A$5:$A$210,1,FALSE),VLOOKUP($A1397,' REACH Bilaga 59_update'!$D$5:$D$210,1,FALSE)),VLOOKUP($C1397,' REACH Bilaga 59_update'!$C$5:$C$210,1,FALSE))</f>
        <v>#N/A</v>
      </c>
      <c r="H1397" s="76" t="e">
        <f>IF($C1397="-",IF($A1397="-",VLOOKUP($D1397,'REACH Bilaga XIV_update'!$A$5:$A$110,1,FALSE),VLOOKUP($A1397,'REACH Bilaga XIV_update'!$D$5:$D$110,1,FALSE)),VLOOKUP($C1397,'REACH Bilaga XIV_update'!$C$5:$C$110,1,FALSE))</f>
        <v>#N/A</v>
      </c>
      <c r="I1397" s="76" t="e">
        <f>IF($C1397="-",IF($A1397="-",VLOOKUP($D1397,CoRAP_update!$A$5:$A$376,1,FALSE),VLOOKUP($A1397,CoRAP_update!$D$5:$D$376,1,FALSE)),VLOOKUP($C1397,CoRAP_update!$C$5:$C$376,1,FALSE))</f>
        <v>#N/A</v>
      </c>
      <c r="J1397" s="76" t="str">
        <f>IF($C1397="-",IF($A1397="-",VLOOKUP($D1397,EDC_update!$C$2:$C$450,1,FALSE),VLOOKUP($A1397,EDC_update!$B$2:$B$450,1,FALSE)),VLOOKUP($C1397,EDC_update!$L$2:$L$450,1,FALSE))</f>
        <v>114369-43-6</v>
      </c>
      <c r="K1397" s="76" t="e">
        <f>IF($C1397="-",IF($A1397="-",IF(VLOOKUP($D1397,'sin-list 180320_update'!$C$2:$S$835,3,FALSE)="",NA(),VLOOKUP($D1397,'sin-list 180320_update'!$C$2:$S$835,3,FALSE)),IF(VLOOKUP($A1397,'sin-list 180320_update'!$A$2:$S$835,5,FALSE)="",NA(),VLOOKUP($A1397,'sin-list 180320_update'!$A$2:$S$835,5,FALSE))),IF(VLOOKUP($C1397,'sin-list 180320_update'!$B$2:$S$835,4,FALSE)="",NA(),VLOOKUP($C1397,'sin-list 180320_update'!$B$2:$S$835,4,FALSE)))</f>
        <v>#N/A</v>
      </c>
      <c r="L1397" s="76" t="e">
        <f>IF($C1397="-",IF($A1397="-",VLOOKUP($D1397,'sin-list 180320_update'!$C$2:$S$835,6,FALSE),VLOOKUP($A1397,'sin-list 180320_update'!$A$2:$S$835,8,FALSE)),VLOOKUP($C1397,'sin-list 180320_update'!$B$2:$S$835,7,FALSE))</f>
        <v>#N/A</v>
      </c>
      <c r="M1397" s="76" t="e">
        <f>IF($C1397="-",IF($A1397="-",IF(VLOOKUP($D1397,'sin-list 180320_update'!$C$2:$S$835,8,FALSE)="",NA(),VLOOKUP($D1397,'sin-list 180320_update'!$C$2:$S$835,8,FALSE)),IF(VLOOKUP($A1397,'sin-list 180320_update'!$A$2:$S$835,10,FALSE)="",NA(),VLOOKUP($A1397,'sin-list 180320_update'!$A$2:$S$835,10,FALSE))),IF(VLOOKUP($C1397,'sin-list 180320_update'!$B$2:$S$835,9,FALSE)="",NA(),VLOOKUP($C1397,'sin-list 180320_update'!$B$2:$S$835,9,FALSE)))</f>
        <v>#N/A</v>
      </c>
      <c r="N1397" s="76" t="e">
        <f>IF($C1397="-",IF($A1397="-",IF(VLOOKUP($D1397,'REACH Bilaga XVII_update'!$A$5:$E$131,4,FALSE)="",NA(),VLOOKUP($D1397,'REACH Bilaga XVII_update'!$A$5:$E$131,4,FALSE)),IF(VLOOKUP($A1397,'REACH Bilaga XVII_update'!$C$5:$D$131,2,FALSE)="",NA(),VLOOKUP($A1397,'REACH Bilaga XVII_update'!$C$5:$D$131,2,FALSE))),IF(VLOOKUP($C1397,'REACH Bilaga XVII_update'!$B$5:$D$131,3,FALSE)="",NA(),VLOOKUP($C1397,'REACH Bilaga XVII_update'!$B$5:$D$131,3,FALSE)))</f>
        <v>#N/A</v>
      </c>
      <c r="O1397" s="76" t="e">
        <f>IF($C1397="-",IF($A1397="-",IF(VLOOKUP($D1397,' REACH Bilaga 59_update'!$A$5:$E$210,5,FALSE)="",NA(),VLOOKUP($D1397,' REACH Bilaga 59_update'!$A$5:$E$210,5,FALSE)),IF(VLOOKUP($A1397,' REACH Bilaga 59_update'!$D$5:$E$210,2,FALSE)="",NA(),VLOOKUP($A1397,' REACH Bilaga 59_update'!$D$5:$E$210,2,FALSE))),IF(VLOOKUP($C1397,' REACH Bilaga 59_update'!$C$5:$E$210,3,FALSE)="",NA(),VLOOKUP($C1397,' REACH Bilaga 59_update'!$C$5:$E$210,3,FALSE)))</f>
        <v>#N/A</v>
      </c>
      <c r="P1397" s="76" t="e">
        <f>IF(C1397="-",IF(A1397="-",IFERROR(VLOOKUP($D1397,' REACH Bilaga 59_update'!$A$5:$F$210,MATCH(Sammanfattning!P$1,' REACH Bilaga 59_update'!$A$4:$F$4,0),FALSE),VLOOKUP($D1397,'REACH Bilaga XIV_update'!$A$4:$H$110,MATCH(Sammanfattning!P$1,'REACH Bilaga XIV_update'!$A$4:$H$4,0),FALSE)),IFERROR(VLOOKUP($A1397,' REACH Bilaga 59_update'!$D$5:$F$210,MATCH(Sammanfattning!P$1,' REACH Bilaga 59_update'!$D$4:$F$4,0),FALSE),VLOOKUP($A1397,'REACH Bilaga XIV_update'!$D$4:$H$110,MATCH(Sammanfattning!P$1,'REACH Bilaga XIV_update'!$D$4:$H$4,0),FALSE))),IFERROR(VLOOKUP($C1397,' REACH Bilaga 59_update'!$C$5:$F$210,MATCH(Sammanfattning!P$1,' REACH Bilaga 59_update'!$C$4:$F$4,0),FALSE),VLOOKUP($C1397,'REACH Bilaga XIV_update'!$C$4:$H$110,MATCH(Sammanfattning!P$1,'REACH Bilaga XIV_update'!$C$4:$H$4,0),FALSE)))</f>
        <v>#N/A</v>
      </c>
      <c r="Q1397" s="76" t="e">
        <f>IF($C1397="-",IF($A1397="-",IF(VLOOKUP($D1397,'REACH Bilaga XIV_update'!$A$5:$I$110,9,FALSE)="",NA(),VLOOKUP($D1397,'REACH Bilaga XIV_update'!$A$5:$I$110,9,FALSE)),IF(VLOOKUP($A1397,'REACH Bilaga XIV_update'!$D$5:$I$110,6,FALSE)="",NA(),VLOOKUP($A1397,'REACH Bilaga XIV_update'!$D$5:$I$110,6,FALSE))),IF(VLOOKUP($C1397,'REACH Bilaga XIV_update'!$C$5:$I$110,7,FALSE)="",NA(),VLOOKUP($C1397,'REACH Bilaga XIV_update'!$C$5:$I$110,7,FALSE)))</f>
        <v>#N/A</v>
      </c>
      <c r="R1397" s="76" t="e">
        <f>IF($C1397="-",IF($A1397="-",IF(VLOOKUP($D1397,CoRAP_update!$A$5:$O$376,15,FALSE)="",NA(),VLOOKUP($D1397,CoRAP_update!$A$5:$O$376,15,FALSE)),IF(VLOOKUP($A1397,CoRAP_update!$D$5:$O$376,12,FALSE)="",NA(),VLOOKUP($A1397,CoRAP_update!$D$5:$O$376,12,FALSE))),IF(VLOOKUP($C1397,CoRAP_update!$C$5:$O$376,13,FALSE)="",NA(),VLOOKUP($C1397,CoRAP_update!$C$5:$O$376,13,FALSE)))</f>
        <v>#N/A</v>
      </c>
      <c r="S1397" s="144" t="e">
        <f>IF($C1397="-",IF($A1397="-",VLOOKUP($D1397,CoRAP_update!$A$5:$J$376,MATCH(Sammanfattning!S$1,CoRAP_update!$A$4:$J$4,0),FALSE),VLOOKUP($A1397,CoRAP_update!$D$5:$J$376,MATCH(Sammanfattning!S$1,CoRAP_update!$D$4:$J$4,0),FALSE)),VLOOKUP($C1397,CoRAP_update!$C$5:$J$376,MATCH(Sammanfattning!S$1,CoRAP_update!$C$4:$J$4,0),FALSE))</f>
        <v>#N/A</v>
      </c>
      <c r="T1397" s="76" t="str">
        <f>IF($A1397="-",VLOOKUP($D1397,EDC_update!$C$2:$F$450,4,FALSE),VLOOKUP($A1397,EDC_update!$B$2:$F$450,5,FALSE))</f>
        <v>CAT3</v>
      </c>
      <c r="V1397" s="78">
        <f>IF(IFERROR(SEARCH("PBT",P1397),99)=99,IF(IFERROR(SEARCH("suspected PBT",S1397),99)=99,IF(IFERROR(SEARCH("concluded to be PBT",K1397),99)=99,IF(IFERROR(SEARCH("PBT",S1397),99)=99,IF(IFERROR(SEARCH("PBT cand",L1397),99)=99,IF(IFERROR(SEARCH("PBT",L1397),99)=99,IF(IFERROR(SEARCH("persistent, bioackumulative and toxic properties",K1397),99)=99,0,Scoring!$E$3),Scoring!$E$3),Scoring!$E$7),Scoring!$E$3),Scoring!$E$5),Scoring!$E$6),Scoring!$E$3)</f>
        <v>0</v>
      </c>
      <c r="W1397" s="78">
        <f>IF(IFERROR(SEARCH("vPvB",P1397),99)=99,IF(IFERROR(SEARCH("suspected pbt/vPvB",S1397),99)=99,IF(IFERROR(SEARCH("vPvB",S1397),99)=99,IF(IFERROR(SEARCH("concluded to be a vPvB",S1397),99)=99,IF(IFERROR(SEARCH("identified as vPvB",K1397),99)=99,IF(IFERROR(SEARCH("concluded to be a vPvB",K1397),99)=99,IF(IFERROR(SEARCH("concluded to be both pbt and vPvB",S1397),99)=99,IF(IFERROR(SEARCH("concluded to be both pbt and vPvB",K1397),99)=99,0,Scoring!$E$5),Scoring!$E$5),Scoring!$E$5),Scoring!$E$5),Scoring!$E$5),Scoring!$E$4),Scoring!$E$6),Scoring!$E$4)</f>
        <v>0</v>
      </c>
      <c r="X1397" s="78">
        <f>IF(IFERROR(SEARCH("H410",N1397),99)=99,IF(IFERROR(SEARCH("H410",O1397),99)=99,IF(IFERROR(SEARCH("H410",Q1397),99)=99,IF(IFERROR(SEARCH("H410",M1397),99)=99,IF(IFERROR(SEARCH("H410",R1397),99)=99,IF(IFERROR(SEARCH("H411",N1397),99)=99,IF(IFERROR(SEARCH("H411",O1397),99)=99,IF(IFERROR(SEARCH("H411",Q1397),99)=99,IF(IFERROR(SEARCH("H411",M1397),99)=99,IF(IFERROR(SEARCH("H411",R1397),99)=99,IF(IFERROR(SEARCH("H413",N1397),99)=99,IF(IFERROR(SEARCH("H413",O1397),99)=99,IF(IFERROR(SEARCH("H413",Q1397),99)=99,IF(IFERROR(SEARCH("H413",M1397),99)=99,IF(IFERROR(SEARCH("H413",R1397),99)=99,IF(IFERROR(SEARCH("H412",N1397),99)=99,IF(IFERROR(SEARCH("H412",O1397),99)=99,IF(IFERROR(SEARCH("H412",Q1397),99)=99,IF(IFERROR(SEARCH("H412",M1397),99)=99,IF(IFERROR(SEARCH("H412",R1397),99)=99,0,Scoring!$E$2),Scoring!$E$2),Scoring!$E$2),Scoring!$E$2),Scoring!$E$2),Scoring!$E$2),Scoring!$E$2),Scoring!$E$2),Scoring!$E$2),Scoring!$E$2),Scoring!$E$2),Scoring!$E$2),Scoring!$E$2),Scoring!$E$2),Scoring!$E$2),Scoring!$E$2),Scoring!$E$2),Scoring!$E$2),Scoring!$E$2),Scoring!$E$2)</f>
        <v>0</v>
      </c>
      <c r="Y1397" s="78">
        <f>IF(IFERROR(SEARCH("CMR",K1397),99)=99,IF(IFERROR(SEARCH("Suspected CMR",S1397),99)=99,IF(IFERROR(SEARCH("CMR",S1397),99)=99,0,Scoring!$E$8),Scoring!$E$9),Scoring!$E$8)</f>
        <v>0</v>
      </c>
      <c r="Z1397" s="78">
        <f>IF(IFERROR(SEARCH("H350",N1397),99)=99,IF(IFERROR(SEARCH("H350",O1397),99)=99,IF(IFERROR(SEARCH("H350",Q1397),99)=99,IF(IFERROR(SEARCH("H350",M1397),99)=99,IF(IFERROR(SEARCH("H350",R1397),99)=99,IF(IFERROR(SEARCH("H351",N1397),99)=99,IF(IFERROR(SEARCH("H351",O1397),99)=99,IF(IFERROR(SEARCH("H351",Q1397),99)=99,IF(IFERROR(SEARCH("H351",M1397),99)=99,IF(IFERROR(SEARCH("H351",R1397),99)=99,IF(IFERROR(SEARCH("carcinogenic",P1397),99)=99,IF(IFERROR(SEARCH("suspected carcinogenic",S1397),99)=99,0,Scoring!$E$12),Scoring!$E$11),Scoring!$E$10),Scoring!$E$10),Scoring!$E$10),Scoring!$E$10),Scoring!$E$10),Scoring!$E$10),Scoring!$E$10),Scoring!$E$10),Scoring!$E$10),Scoring!$E$10)</f>
        <v>0</v>
      </c>
      <c r="AA1397" s="78">
        <f>IF(IFERROR(SEARCH("H340",N1397),99)=99,IF(IFERROR(SEARCH("H340",O1397),99)=99,IF(IFERROR(SEARCH("H340",Q1397),99)=99,IF(IFERROR(SEARCH("H340",M1397),99)=99,IF(IFERROR(SEARCH("H340",R1397),99)=99,IF(IFERROR(SEARCH("H341",N1397),99)=99,IF(IFERROR(SEARCH("H341",O1397),99)=99,IF(IFERROR(SEARCH("H341",Q1397),99)=99,IF(IFERROR(SEARCH("H341",M1397),99)=99,IF(IFERROR(SEARCH("H341",R1397),99)=99,IF(IFERROR(SEARCH("mutagenic",P1397),99)=99,IF(IFERROR(SEARCH("suspected mutagenic",S1397),99)=99,0,Scoring!$E$15),Scoring!$E$14),Scoring!$E$13),Scoring!$E$13),Scoring!$E$13),Scoring!$E$13),Scoring!$E$13),Scoring!$E$13),Scoring!$E$13),Scoring!$E$13),Scoring!$E$13),Scoring!$E$13)</f>
        <v>0</v>
      </c>
      <c r="AB1397" s="78">
        <f>IF(IFERROR(SEARCH("H360",N1397),99)=99,IF(IFERROR(SEARCH("H360",O1397),99)=99,IF(IFERROR(SEARCH("H360",Q1397),99)=99,IF(IFERROR(SEARCH("H360",M1397),99)=99,IF(IFERROR(SEARCH("H360",R1397),99)=99,IF(IFERROR(SEARCH("H361",N1397),99)=99,IF(IFERROR(SEARCH("H361",O1397),99)=99,IF(IFERROR(SEARCH("H361",Q1397),99)=99,IF(IFERROR(SEARCH("H361",M1397),99)=99,IF(IFERROR(SEARCH("H361",R1397),99)=99,IF(IFERROR(SEARCH("reproduction",P1397),99)=99,IF(IFERROR(SEARCH("suspected reprotoxic",S1397),99)=99,IF(IFERROR(SEARCH("reprotoxic",S1397),99)=99,IF(IFERROR(SEARCH("reprotoxic",K1397),99)=99,0,Scoring!$E$18),Scoring!$E$18),Scoring!$E$19),Scoring!$E$17),Scoring!$E$16),Scoring!$E$16),Scoring!$E$16),Scoring!$E$16),Scoring!$E$16),Scoring!$E$16),Scoring!$E$16),Scoring!$E$16),Scoring!$E$16),Scoring!$E$16)</f>
        <v>0</v>
      </c>
      <c r="AC1397" s="78">
        <f>IF(IFERROR(SEARCH("57f",L1397),99)=99,IF(IFERROR(SEARCH("57(f)",P1397),99)=99,0,Scoring!$E$20),Scoring!$E$20)</f>
        <v>0</v>
      </c>
      <c r="AD1397" s="78">
        <f>IF(IFERROR(SEARCH("CAT1",T1397),99)=99,IF(IFERROR(SEARCH("CAT2",T1397),99)=99,IF(IFERROR(SEARCH("CAT3",T1397),99)=99,IF(IFERROR(SEARCH("concluded to be endocrine",K1397),99)=99,IF(IFERROR(SEARCH("categorised as endocrine",K1397),99)=99,IF(IFERROR(SEARCH("endocrine disrupting",P1397),99)=99,IF(IFERROR(SEARCH("endocrine disrupting",K1397),99)=99,IF(IFERROR(SEARCH("suspected endocrine",S1397),99)=99,IF(IFERROR(SEARCH("potential endocrine",S1397),99)=99,0,Scoring!$E$25),Scoring!$E$25),Scoring!$E$24),Scoring!$E$24),Scoring!$E$24),Scoring!$E$24),Scoring!$E$23),Scoring!$E$22),Scoring!$E$21)</f>
        <v>0.3</v>
      </c>
      <c r="AE1397" s="78">
        <f>IF(IFERROR(SEARCH("suspected sensitiser",S1397),99)=99,IF(IFERROR(SEARCH("sensitiser",S1397),99)=99,IF(IFERROR(SEARCH("other hazard based concern",S1397),99)=99,0,Scoring!$E$28),Scoring!$E$26),Scoring!$E$27)</f>
        <v>0</v>
      </c>
      <c r="AF1397" s="78">
        <f>IF(IFERROR(M1397,1)=1,IF(IFERROR(N1397,1)=1,IF(IFERROR(O1397,1)=1,IF(IFERROR(Q1397,1)=1,IF(IFERROR(R1397,1)=1,IF(IFERROR(T1397,1)=1,IF(IFERROR(K1397,1)=1,IF(IFERROR(P1397,1)=1,IF(IFERROR(S1397,1)=1,Scoring!$E$29,0),0),0),0),0),0),0),0),0)</f>
        <v>0</v>
      </c>
      <c r="AG1397" s="78">
        <f t="shared" si="92"/>
        <v>0.3</v>
      </c>
      <c r="AI1397" s="93"/>
      <c r="AJ1397" s="94"/>
      <c r="AK1397" s="76"/>
      <c r="AL1397" s="75"/>
      <c r="AN1397" s="79"/>
      <c r="AO1397" s="79"/>
      <c r="AP1397" s="79"/>
      <c r="AQ1397" s="79"/>
      <c r="AR1397" s="79"/>
      <c r="AS1397" s="78"/>
      <c r="AU1397" s="79">
        <f>IF(IFERROR(F1397,99)=99,IF(IFERROR(G1397,99)=99,IF(IFERROR(H1397,99)=99,IF(IFERROR(I1397,99)=99,IF(IFERROR(E1397,99)=99,IF(IFERROR(J1397,99)=99,0,Scoring!$B$7),Scoring!$B$3),Scoring!$B$2),Scoring!$B$6),Scoring!$B$5),Scoring!$B$4)</f>
        <v>0.3</v>
      </c>
      <c r="AV1397" s="78">
        <f t="shared" si="93"/>
        <v>0.09</v>
      </c>
      <c r="AW1397" s="78"/>
      <c r="AX1397" s="66"/>
      <c r="AY1397" s="78"/>
      <c r="AZ1397" s="76"/>
      <c r="BB1397" s="76"/>
    </row>
    <row r="1398" spans="1:54" x14ac:dyDescent="0.25">
      <c r="A1398" s="89" t="s">
        <v>7391</v>
      </c>
      <c r="B1398" s="89" t="s">
        <v>30</v>
      </c>
      <c r="C1398" s="89" t="s">
        <v>30</v>
      </c>
      <c r="D1398" s="89" t="s">
        <v>7392</v>
      </c>
      <c r="E1398" s="76" t="e">
        <f>IF(C1398="-",IF(A1398="-",VLOOKUP(D1398,'sin-list 180320_update'!$C$2:$C$835,1,FALSE),VLOOKUP(A1398,'sin-list 180320_update'!$A$2:$A$835,1,FALSE)),VLOOKUP(C1398,'sin-list 180320_update'!$B$2:$B$835,1,FALSE))</f>
        <v>#N/A</v>
      </c>
      <c r="F1398" s="76" t="e">
        <f>IF($C1398="-",IF($A1398="-",VLOOKUP($D1398,'REACH Bilaga XVII_update'!$A$5:$A$131,1,FALSE),VLOOKUP($A1398,'REACH Bilaga XVII_update'!$C$5:$C$131,1,FALSE)),VLOOKUP($C1398,'REACH Bilaga XVII_update'!$B$5:$B$131,1,FALSE))</f>
        <v>#N/A</v>
      </c>
      <c r="G1398" s="76" t="e">
        <f>IF($C1398="-",IF($A1398="-",VLOOKUP($D1398,' REACH Bilaga 59_update'!$A$5:$A$210,1,FALSE),VLOOKUP($A1398,' REACH Bilaga 59_update'!$D$5:$D$210,1,FALSE)),VLOOKUP($C1398,' REACH Bilaga 59_update'!$C$5:$C$210,1,FALSE))</f>
        <v>#N/A</v>
      </c>
      <c r="H1398" s="76" t="e">
        <f>IF($C1398="-",IF($A1398="-",VLOOKUP($D1398,'REACH Bilaga XIV_update'!$A$5:$A$110,1,FALSE),VLOOKUP($A1398,'REACH Bilaga XIV_update'!$D$5:$D$110,1,FALSE)),VLOOKUP($C1398,'REACH Bilaga XIV_update'!$C$5:$C$110,1,FALSE))</f>
        <v>#N/A</v>
      </c>
      <c r="I1398" s="76" t="e">
        <f>IF($C1398="-",IF($A1398="-",VLOOKUP($D1398,CoRAP_update!$A$5:$A$376,1,FALSE),VLOOKUP($A1398,CoRAP_update!$D$5:$D$376,1,FALSE)),VLOOKUP($C1398,CoRAP_update!$C$5:$C$376,1,FALSE))</f>
        <v>#N/A</v>
      </c>
      <c r="J1398" s="76" t="str">
        <f>IF($C1398="-",IF($A1398="-",VLOOKUP($D1398,EDC_update!$C$2:$C$450,1,FALSE),VLOOKUP($A1398,EDC_update!$B$2:$B$450,1,FALSE)),VLOOKUP($C1398,EDC_update!$L$2:$L$450,1,FALSE))</f>
        <v>117718-60-2</v>
      </c>
      <c r="K1398" s="76" t="e">
        <f>IF($C1398="-",IF($A1398="-",IF(VLOOKUP($D1398,'sin-list 180320_update'!$C$2:$S$835,3,FALSE)="",NA(),VLOOKUP($D1398,'sin-list 180320_update'!$C$2:$S$835,3,FALSE)),IF(VLOOKUP($A1398,'sin-list 180320_update'!$A$2:$S$835,5,FALSE)="",NA(),VLOOKUP($A1398,'sin-list 180320_update'!$A$2:$S$835,5,FALSE))),IF(VLOOKUP($C1398,'sin-list 180320_update'!$B$2:$S$835,4,FALSE)="",NA(),VLOOKUP($C1398,'sin-list 180320_update'!$B$2:$S$835,4,FALSE)))</f>
        <v>#N/A</v>
      </c>
      <c r="L1398" s="76" t="e">
        <f>IF($C1398="-",IF($A1398="-",VLOOKUP($D1398,'sin-list 180320_update'!$C$2:$S$835,6,FALSE),VLOOKUP($A1398,'sin-list 180320_update'!$A$2:$S$835,8,FALSE)),VLOOKUP($C1398,'sin-list 180320_update'!$B$2:$S$835,7,FALSE))</f>
        <v>#N/A</v>
      </c>
      <c r="M1398" s="76" t="e">
        <f>IF($C1398="-",IF($A1398="-",IF(VLOOKUP($D1398,'sin-list 180320_update'!$C$2:$S$835,8,FALSE)="",NA(),VLOOKUP($D1398,'sin-list 180320_update'!$C$2:$S$835,8,FALSE)),IF(VLOOKUP($A1398,'sin-list 180320_update'!$A$2:$S$835,10,FALSE)="",NA(),VLOOKUP($A1398,'sin-list 180320_update'!$A$2:$S$835,10,FALSE))),IF(VLOOKUP($C1398,'sin-list 180320_update'!$B$2:$S$835,9,FALSE)="",NA(),VLOOKUP($C1398,'sin-list 180320_update'!$B$2:$S$835,9,FALSE)))</f>
        <v>#N/A</v>
      </c>
      <c r="N1398" s="76" t="e">
        <f>IF($C1398="-",IF($A1398="-",IF(VLOOKUP($D1398,'REACH Bilaga XVII_update'!$A$5:$E$131,4,FALSE)="",NA(),VLOOKUP($D1398,'REACH Bilaga XVII_update'!$A$5:$E$131,4,FALSE)),IF(VLOOKUP($A1398,'REACH Bilaga XVII_update'!$C$5:$D$131,2,FALSE)="",NA(),VLOOKUP($A1398,'REACH Bilaga XVII_update'!$C$5:$D$131,2,FALSE))),IF(VLOOKUP($C1398,'REACH Bilaga XVII_update'!$B$5:$D$131,3,FALSE)="",NA(),VLOOKUP($C1398,'REACH Bilaga XVII_update'!$B$5:$D$131,3,FALSE)))</f>
        <v>#N/A</v>
      </c>
      <c r="O1398" s="76" t="e">
        <f>IF($C1398="-",IF($A1398="-",IF(VLOOKUP($D1398,' REACH Bilaga 59_update'!$A$5:$E$210,5,FALSE)="",NA(),VLOOKUP($D1398,' REACH Bilaga 59_update'!$A$5:$E$210,5,FALSE)),IF(VLOOKUP($A1398,' REACH Bilaga 59_update'!$D$5:$E$210,2,FALSE)="",NA(),VLOOKUP($A1398,' REACH Bilaga 59_update'!$D$5:$E$210,2,FALSE))),IF(VLOOKUP($C1398,' REACH Bilaga 59_update'!$C$5:$E$210,3,FALSE)="",NA(),VLOOKUP($C1398,' REACH Bilaga 59_update'!$C$5:$E$210,3,FALSE)))</f>
        <v>#N/A</v>
      </c>
      <c r="P1398" s="76" t="e">
        <f>IF(C1398="-",IF(A1398="-",IFERROR(VLOOKUP($D1398,' REACH Bilaga 59_update'!$A$5:$F$210,MATCH(Sammanfattning!P$1,' REACH Bilaga 59_update'!$A$4:$F$4,0),FALSE),VLOOKUP($D1398,'REACH Bilaga XIV_update'!$A$4:$H$110,MATCH(Sammanfattning!P$1,'REACH Bilaga XIV_update'!$A$4:$H$4,0),FALSE)),IFERROR(VLOOKUP($A1398,' REACH Bilaga 59_update'!$D$5:$F$210,MATCH(Sammanfattning!P$1,' REACH Bilaga 59_update'!$D$4:$F$4,0),FALSE),VLOOKUP($A1398,'REACH Bilaga XIV_update'!$D$4:$H$110,MATCH(Sammanfattning!P$1,'REACH Bilaga XIV_update'!$D$4:$H$4,0),FALSE))),IFERROR(VLOOKUP($C1398,' REACH Bilaga 59_update'!$C$5:$F$210,MATCH(Sammanfattning!P$1,' REACH Bilaga 59_update'!$C$4:$F$4,0),FALSE),VLOOKUP($C1398,'REACH Bilaga XIV_update'!$C$4:$H$110,MATCH(Sammanfattning!P$1,'REACH Bilaga XIV_update'!$C$4:$H$4,0),FALSE)))</f>
        <v>#N/A</v>
      </c>
      <c r="Q1398" s="76" t="e">
        <f>IF($C1398="-",IF($A1398="-",IF(VLOOKUP($D1398,'REACH Bilaga XIV_update'!$A$5:$I$110,9,FALSE)="",NA(),VLOOKUP($D1398,'REACH Bilaga XIV_update'!$A$5:$I$110,9,FALSE)),IF(VLOOKUP($A1398,'REACH Bilaga XIV_update'!$D$5:$I$110,6,FALSE)="",NA(),VLOOKUP($A1398,'REACH Bilaga XIV_update'!$D$5:$I$110,6,FALSE))),IF(VLOOKUP($C1398,'REACH Bilaga XIV_update'!$C$5:$I$110,7,FALSE)="",NA(),VLOOKUP($C1398,'REACH Bilaga XIV_update'!$C$5:$I$110,7,FALSE)))</f>
        <v>#N/A</v>
      </c>
      <c r="R1398" s="76" t="e">
        <f>IF($C1398="-",IF($A1398="-",IF(VLOOKUP($D1398,CoRAP_update!$A$5:$O$376,15,FALSE)="",NA(),VLOOKUP($D1398,CoRAP_update!$A$5:$O$376,15,FALSE)),IF(VLOOKUP($A1398,CoRAP_update!$D$5:$O$376,12,FALSE)="",NA(),VLOOKUP($A1398,CoRAP_update!$D$5:$O$376,12,FALSE))),IF(VLOOKUP($C1398,CoRAP_update!$C$5:$O$376,13,FALSE)="",NA(),VLOOKUP($C1398,CoRAP_update!$C$5:$O$376,13,FALSE)))</f>
        <v>#N/A</v>
      </c>
      <c r="S1398" s="144" t="e">
        <f>IF($C1398="-",IF($A1398="-",VLOOKUP($D1398,CoRAP_update!$A$5:$J$376,MATCH(Sammanfattning!S$1,CoRAP_update!$A$4:$J$4,0),FALSE),VLOOKUP($A1398,CoRAP_update!$D$5:$J$376,MATCH(Sammanfattning!S$1,CoRAP_update!$D$4:$J$4,0),FALSE)),VLOOKUP($C1398,CoRAP_update!$C$5:$J$376,MATCH(Sammanfattning!S$1,CoRAP_update!$C$4:$J$4,0),FALSE))</f>
        <v>#N/A</v>
      </c>
      <c r="T1398" s="76" t="str">
        <f>IF($A1398="-",VLOOKUP($D1398,EDC_update!$C$2:$F$450,4,FALSE),VLOOKUP($A1398,EDC_update!$B$2:$F$450,5,FALSE))</f>
        <v>CAT3b</v>
      </c>
      <c r="V1398" s="78">
        <f>IF(IFERROR(SEARCH("PBT",P1398),99)=99,IF(IFERROR(SEARCH("suspected PBT",S1398),99)=99,IF(IFERROR(SEARCH("concluded to be PBT",K1398),99)=99,IF(IFERROR(SEARCH("PBT",S1398),99)=99,IF(IFERROR(SEARCH("PBT cand",L1398),99)=99,IF(IFERROR(SEARCH("PBT",L1398),99)=99,IF(IFERROR(SEARCH("persistent, bioackumulative and toxic properties",K1398),99)=99,0,Scoring!$E$3),Scoring!$E$3),Scoring!$E$7),Scoring!$E$3),Scoring!$E$5),Scoring!$E$6),Scoring!$E$3)</f>
        <v>0</v>
      </c>
      <c r="W1398" s="78">
        <f>IF(IFERROR(SEARCH("vPvB",P1398),99)=99,IF(IFERROR(SEARCH("suspected pbt/vPvB",S1398),99)=99,IF(IFERROR(SEARCH("vPvB",S1398),99)=99,IF(IFERROR(SEARCH("concluded to be a vPvB",S1398),99)=99,IF(IFERROR(SEARCH("identified as vPvB",K1398),99)=99,IF(IFERROR(SEARCH("concluded to be a vPvB",K1398),99)=99,IF(IFERROR(SEARCH("concluded to be both pbt and vPvB",S1398),99)=99,IF(IFERROR(SEARCH("concluded to be both pbt and vPvB",K1398),99)=99,0,Scoring!$E$5),Scoring!$E$5),Scoring!$E$5),Scoring!$E$5),Scoring!$E$5),Scoring!$E$4),Scoring!$E$6),Scoring!$E$4)</f>
        <v>0</v>
      </c>
      <c r="X1398" s="78">
        <f>IF(IFERROR(SEARCH("H410",N1398),99)=99,IF(IFERROR(SEARCH("H410",O1398),99)=99,IF(IFERROR(SEARCH("H410",Q1398),99)=99,IF(IFERROR(SEARCH("H410",M1398),99)=99,IF(IFERROR(SEARCH("H410",R1398),99)=99,IF(IFERROR(SEARCH("H411",N1398),99)=99,IF(IFERROR(SEARCH("H411",O1398),99)=99,IF(IFERROR(SEARCH("H411",Q1398),99)=99,IF(IFERROR(SEARCH("H411",M1398),99)=99,IF(IFERROR(SEARCH("H411",R1398),99)=99,IF(IFERROR(SEARCH("H413",N1398),99)=99,IF(IFERROR(SEARCH("H413",O1398),99)=99,IF(IFERROR(SEARCH("H413",Q1398),99)=99,IF(IFERROR(SEARCH("H413",M1398),99)=99,IF(IFERROR(SEARCH("H413",R1398),99)=99,IF(IFERROR(SEARCH("H412",N1398),99)=99,IF(IFERROR(SEARCH("H412",O1398),99)=99,IF(IFERROR(SEARCH("H412",Q1398),99)=99,IF(IFERROR(SEARCH("H412",M1398),99)=99,IF(IFERROR(SEARCH("H412",R1398),99)=99,0,Scoring!$E$2),Scoring!$E$2),Scoring!$E$2),Scoring!$E$2),Scoring!$E$2),Scoring!$E$2),Scoring!$E$2),Scoring!$E$2),Scoring!$E$2),Scoring!$E$2),Scoring!$E$2),Scoring!$E$2),Scoring!$E$2),Scoring!$E$2),Scoring!$E$2),Scoring!$E$2),Scoring!$E$2),Scoring!$E$2),Scoring!$E$2),Scoring!$E$2)</f>
        <v>0</v>
      </c>
      <c r="Y1398" s="78">
        <f>IF(IFERROR(SEARCH("CMR",K1398),99)=99,IF(IFERROR(SEARCH("Suspected CMR",S1398),99)=99,IF(IFERROR(SEARCH("CMR",S1398),99)=99,0,Scoring!$E$8),Scoring!$E$9),Scoring!$E$8)</f>
        <v>0</v>
      </c>
      <c r="Z1398" s="78">
        <f>IF(IFERROR(SEARCH("H350",N1398),99)=99,IF(IFERROR(SEARCH("H350",O1398),99)=99,IF(IFERROR(SEARCH("H350",Q1398),99)=99,IF(IFERROR(SEARCH("H350",M1398),99)=99,IF(IFERROR(SEARCH("H350",R1398),99)=99,IF(IFERROR(SEARCH("H351",N1398),99)=99,IF(IFERROR(SEARCH("H351",O1398),99)=99,IF(IFERROR(SEARCH("H351",Q1398),99)=99,IF(IFERROR(SEARCH("H351",M1398),99)=99,IF(IFERROR(SEARCH("H351",R1398),99)=99,IF(IFERROR(SEARCH("carcinogenic",P1398),99)=99,IF(IFERROR(SEARCH("suspected carcinogenic",S1398),99)=99,0,Scoring!$E$12),Scoring!$E$11),Scoring!$E$10),Scoring!$E$10),Scoring!$E$10),Scoring!$E$10),Scoring!$E$10),Scoring!$E$10),Scoring!$E$10),Scoring!$E$10),Scoring!$E$10),Scoring!$E$10)</f>
        <v>0</v>
      </c>
      <c r="AA1398" s="78">
        <f>IF(IFERROR(SEARCH("H340",N1398),99)=99,IF(IFERROR(SEARCH("H340",O1398),99)=99,IF(IFERROR(SEARCH("H340",Q1398),99)=99,IF(IFERROR(SEARCH("H340",M1398),99)=99,IF(IFERROR(SEARCH("H340",R1398),99)=99,IF(IFERROR(SEARCH("H341",N1398),99)=99,IF(IFERROR(SEARCH("H341",O1398),99)=99,IF(IFERROR(SEARCH("H341",Q1398),99)=99,IF(IFERROR(SEARCH("H341",M1398),99)=99,IF(IFERROR(SEARCH("H341",R1398),99)=99,IF(IFERROR(SEARCH("mutagenic",P1398),99)=99,IF(IFERROR(SEARCH("suspected mutagenic",S1398),99)=99,0,Scoring!$E$15),Scoring!$E$14),Scoring!$E$13),Scoring!$E$13),Scoring!$E$13),Scoring!$E$13),Scoring!$E$13),Scoring!$E$13),Scoring!$E$13),Scoring!$E$13),Scoring!$E$13),Scoring!$E$13)</f>
        <v>0</v>
      </c>
      <c r="AB1398" s="78">
        <f>IF(IFERROR(SEARCH("H360",N1398),99)=99,IF(IFERROR(SEARCH("H360",O1398),99)=99,IF(IFERROR(SEARCH("H360",Q1398),99)=99,IF(IFERROR(SEARCH("H360",M1398),99)=99,IF(IFERROR(SEARCH("H360",R1398),99)=99,IF(IFERROR(SEARCH("H361",N1398),99)=99,IF(IFERROR(SEARCH("H361",O1398),99)=99,IF(IFERROR(SEARCH("H361",Q1398),99)=99,IF(IFERROR(SEARCH("H361",M1398),99)=99,IF(IFERROR(SEARCH("H361",R1398),99)=99,IF(IFERROR(SEARCH("reproduction",P1398),99)=99,IF(IFERROR(SEARCH("suspected reprotoxic",S1398),99)=99,IF(IFERROR(SEARCH("reprotoxic",S1398),99)=99,IF(IFERROR(SEARCH("reprotoxic",K1398),99)=99,0,Scoring!$E$18),Scoring!$E$18),Scoring!$E$19),Scoring!$E$17),Scoring!$E$16),Scoring!$E$16),Scoring!$E$16),Scoring!$E$16),Scoring!$E$16),Scoring!$E$16),Scoring!$E$16),Scoring!$E$16),Scoring!$E$16),Scoring!$E$16)</f>
        <v>0</v>
      </c>
      <c r="AC1398" s="78">
        <f>IF(IFERROR(SEARCH("57f",L1398),99)=99,IF(IFERROR(SEARCH("57(f)",P1398),99)=99,0,Scoring!$E$20),Scoring!$E$20)</f>
        <v>0</v>
      </c>
      <c r="AD1398" s="78">
        <f>IF(IFERROR(SEARCH("CAT1",T1398),99)=99,IF(IFERROR(SEARCH("CAT2",T1398),99)=99,IF(IFERROR(SEARCH("CAT3",T1398),99)=99,IF(IFERROR(SEARCH("concluded to be endocrine",K1398),99)=99,IF(IFERROR(SEARCH("categorised as endocrine",K1398),99)=99,IF(IFERROR(SEARCH("endocrine disrupting",P1398),99)=99,IF(IFERROR(SEARCH("endocrine disrupting",K1398),99)=99,IF(IFERROR(SEARCH("suspected endocrine",S1398),99)=99,IF(IFERROR(SEARCH("potential endocrine",S1398),99)=99,0,Scoring!$E$25),Scoring!$E$25),Scoring!$E$24),Scoring!$E$24),Scoring!$E$24),Scoring!$E$24),Scoring!$E$23),Scoring!$E$22),Scoring!$E$21)</f>
        <v>0.3</v>
      </c>
      <c r="AE1398" s="78">
        <f>IF(IFERROR(SEARCH("suspected sensitiser",S1398),99)=99,IF(IFERROR(SEARCH("sensitiser",S1398),99)=99,IF(IFERROR(SEARCH("other hazard based concern",S1398),99)=99,0,Scoring!$E$28),Scoring!$E$26),Scoring!$E$27)</f>
        <v>0</v>
      </c>
      <c r="AF1398" s="78">
        <f>IF(IFERROR(M1398,1)=1,IF(IFERROR(N1398,1)=1,IF(IFERROR(O1398,1)=1,IF(IFERROR(Q1398,1)=1,IF(IFERROR(R1398,1)=1,IF(IFERROR(T1398,1)=1,IF(IFERROR(K1398,1)=1,IF(IFERROR(P1398,1)=1,IF(IFERROR(S1398,1)=1,Scoring!$E$29,0),0),0),0),0),0),0),0),0)</f>
        <v>0</v>
      </c>
      <c r="AG1398" s="78">
        <f t="shared" si="92"/>
        <v>0.3</v>
      </c>
      <c r="AI1398" s="93"/>
      <c r="AJ1398" s="94"/>
      <c r="AK1398" s="76"/>
      <c r="AL1398" s="75"/>
      <c r="AN1398" s="79"/>
      <c r="AO1398" s="79"/>
      <c r="AP1398" s="79"/>
      <c r="AQ1398" s="79"/>
      <c r="AR1398" s="79"/>
      <c r="AS1398" s="78"/>
      <c r="AU1398" s="79">
        <f>IF(IFERROR(F1398,99)=99,IF(IFERROR(G1398,99)=99,IF(IFERROR(H1398,99)=99,IF(IFERROR(I1398,99)=99,IF(IFERROR(E1398,99)=99,IF(IFERROR(J1398,99)=99,0,Scoring!$B$7),Scoring!$B$3),Scoring!$B$2),Scoring!$B$6),Scoring!$B$5),Scoring!$B$4)</f>
        <v>0.3</v>
      </c>
      <c r="AV1398" s="78">
        <f t="shared" si="93"/>
        <v>0.09</v>
      </c>
      <c r="AW1398" s="78"/>
      <c r="AX1398" s="66"/>
      <c r="AY1398" s="78"/>
      <c r="AZ1398" s="76"/>
      <c r="BB1398" s="76"/>
    </row>
    <row r="1399" spans="1:54" x14ac:dyDescent="0.25">
      <c r="A1399" s="89" t="s">
        <v>6061</v>
      </c>
      <c r="B1399" s="89" t="s">
        <v>30</v>
      </c>
      <c r="C1399" s="89" t="s">
        <v>30</v>
      </c>
      <c r="D1399" s="89" t="s">
        <v>6840</v>
      </c>
      <c r="E1399" s="76" t="e">
        <f>IF(C1399="-",IF(A1399="-",VLOOKUP(D1399,'sin-list 180320_update'!$C$2:$C$835,1,FALSE),VLOOKUP(A1399,'sin-list 180320_update'!$A$2:$A$835,1,FALSE)),VLOOKUP(C1399,'sin-list 180320_update'!$B$2:$B$835,1,FALSE))</f>
        <v>#N/A</v>
      </c>
      <c r="F1399" s="76" t="e">
        <f>IF($C1399="-",IF($A1399="-",VLOOKUP($D1399,'REACH Bilaga XVII_update'!$A$5:$A$131,1,FALSE),VLOOKUP($A1399,'REACH Bilaga XVII_update'!$C$5:$C$131,1,FALSE)),VLOOKUP($C1399,'REACH Bilaga XVII_update'!$B$5:$B$131,1,FALSE))</f>
        <v>#N/A</v>
      </c>
      <c r="G1399" s="76" t="e">
        <f>IF($C1399="-",IF($A1399="-",VLOOKUP($D1399,' REACH Bilaga 59_update'!$A$5:$A$210,1,FALSE),VLOOKUP($A1399,' REACH Bilaga 59_update'!$D$5:$D$210,1,FALSE)),VLOOKUP($C1399,' REACH Bilaga 59_update'!$C$5:$C$210,1,FALSE))</f>
        <v>#N/A</v>
      </c>
      <c r="H1399" s="76" t="e">
        <f>IF($C1399="-",IF($A1399="-",VLOOKUP($D1399,'REACH Bilaga XIV_update'!$A$5:$A$110,1,FALSE),VLOOKUP($A1399,'REACH Bilaga XIV_update'!$D$5:$D$110,1,FALSE)),VLOOKUP($C1399,'REACH Bilaga XIV_update'!$C$5:$C$110,1,FALSE))</f>
        <v>#N/A</v>
      </c>
      <c r="I1399" s="76" t="e">
        <f>IF($C1399="-",IF($A1399="-",VLOOKUP($D1399,CoRAP_update!$A$5:$A$376,1,FALSE),VLOOKUP($A1399,CoRAP_update!$D$5:$D$376,1,FALSE)),VLOOKUP($C1399,CoRAP_update!$C$5:$C$376,1,FALSE))</f>
        <v>#N/A</v>
      </c>
      <c r="J1399" s="76" t="str">
        <f>IF($C1399="-",IF($A1399="-",VLOOKUP($D1399,EDC_update!$C$2:$C$450,1,FALSE),VLOOKUP($A1399,EDC_update!$B$2:$B$450,1,FALSE)),VLOOKUP($C1399,EDC_update!$L$2:$L$450,1,FALSE))</f>
        <v>118-56-9</v>
      </c>
      <c r="K1399" s="76" t="e">
        <f>IF($C1399="-",IF($A1399="-",IF(VLOOKUP($D1399,'sin-list 180320_update'!$C$2:$S$835,3,FALSE)="",NA(),VLOOKUP($D1399,'sin-list 180320_update'!$C$2:$S$835,3,FALSE)),IF(VLOOKUP($A1399,'sin-list 180320_update'!$A$2:$S$835,5,FALSE)="",NA(),VLOOKUP($A1399,'sin-list 180320_update'!$A$2:$S$835,5,FALSE))),IF(VLOOKUP($C1399,'sin-list 180320_update'!$B$2:$S$835,4,FALSE)="",NA(),VLOOKUP($C1399,'sin-list 180320_update'!$B$2:$S$835,4,FALSE)))</f>
        <v>#N/A</v>
      </c>
      <c r="L1399" s="76" t="e">
        <f>IF($C1399="-",IF($A1399="-",VLOOKUP($D1399,'sin-list 180320_update'!$C$2:$S$835,6,FALSE),VLOOKUP($A1399,'sin-list 180320_update'!$A$2:$S$835,8,FALSE)),VLOOKUP($C1399,'sin-list 180320_update'!$B$2:$S$835,7,FALSE))</f>
        <v>#N/A</v>
      </c>
      <c r="M1399" s="76" t="e">
        <f>IF($C1399="-",IF($A1399="-",IF(VLOOKUP($D1399,'sin-list 180320_update'!$C$2:$S$835,8,FALSE)="",NA(),VLOOKUP($D1399,'sin-list 180320_update'!$C$2:$S$835,8,FALSE)),IF(VLOOKUP($A1399,'sin-list 180320_update'!$A$2:$S$835,10,FALSE)="",NA(),VLOOKUP($A1399,'sin-list 180320_update'!$A$2:$S$835,10,FALSE))),IF(VLOOKUP($C1399,'sin-list 180320_update'!$B$2:$S$835,9,FALSE)="",NA(),VLOOKUP($C1399,'sin-list 180320_update'!$B$2:$S$835,9,FALSE)))</f>
        <v>#N/A</v>
      </c>
      <c r="N1399" s="76" t="e">
        <f>IF($C1399="-",IF($A1399="-",IF(VLOOKUP($D1399,'REACH Bilaga XVII_update'!$A$5:$E$131,4,FALSE)="",NA(),VLOOKUP($D1399,'REACH Bilaga XVII_update'!$A$5:$E$131,4,FALSE)),IF(VLOOKUP($A1399,'REACH Bilaga XVII_update'!$C$5:$D$131,2,FALSE)="",NA(),VLOOKUP($A1399,'REACH Bilaga XVII_update'!$C$5:$D$131,2,FALSE))),IF(VLOOKUP($C1399,'REACH Bilaga XVII_update'!$B$5:$D$131,3,FALSE)="",NA(),VLOOKUP($C1399,'REACH Bilaga XVII_update'!$B$5:$D$131,3,FALSE)))</f>
        <v>#N/A</v>
      </c>
      <c r="O1399" s="76" t="e">
        <f>IF($C1399="-",IF($A1399="-",IF(VLOOKUP($D1399,' REACH Bilaga 59_update'!$A$5:$E$210,5,FALSE)="",NA(),VLOOKUP($D1399,' REACH Bilaga 59_update'!$A$5:$E$210,5,FALSE)),IF(VLOOKUP($A1399,' REACH Bilaga 59_update'!$D$5:$E$210,2,FALSE)="",NA(),VLOOKUP($A1399,' REACH Bilaga 59_update'!$D$5:$E$210,2,FALSE))),IF(VLOOKUP($C1399,' REACH Bilaga 59_update'!$C$5:$E$210,3,FALSE)="",NA(),VLOOKUP($C1399,' REACH Bilaga 59_update'!$C$5:$E$210,3,FALSE)))</f>
        <v>#N/A</v>
      </c>
      <c r="P1399" s="76" t="e">
        <f>IF(C1399="-",IF(A1399="-",IFERROR(VLOOKUP($D1399,' REACH Bilaga 59_update'!$A$5:$F$210,MATCH(Sammanfattning!P$1,' REACH Bilaga 59_update'!$A$4:$F$4,0),FALSE),VLOOKUP($D1399,'REACH Bilaga XIV_update'!$A$4:$H$110,MATCH(Sammanfattning!P$1,'REACH Bilaga XIV_update'!$A$4:$H$4,0),FALSE)),IFERROR(VLOOKUP($A1399,' REACH Bilaga 59_update'!$D$5:$F$210,MATCH(Sammanfattning!P$1,' REACH Bilaga 59_update'!$D$4:$F$4,0),FALSE),VLOOKUP($A1399,'REACH Bilaga XIV_update'!$D$4:$H$110,MATCH(Sammanfattning!P$1,'REACH Bilaga XIV_update'!$D$4:$H$4,0),FALSE))),IFERROR(VLOOKUP($C1399,' REACH Bilaga 59_update'!$C$5:$F$210,MATCH(Sammanfattning!P$1,' REACH Bilaga 59_update'!$C$4:$F$4,0),FALSE),VLOOKUP($C1399,'REACH Bilaga XIV_update'!$C$4:$H$110,MATCH(Sammanfattning!P$1,'REACH Bilaga XIV_update'!$C$4:$H$4,0),FALSE)))</f>
        <v>#N/A</v>
      </c>
      <c r="Q1399" s="76" t="e">
        <f>IF($C1399="-",IF($A1399="-",IF(VLOOKUP($D1399,'REACH Bilaga XIV_update'!$A$5:$I$110,9,FALSE)="",NA(),VLOOKUP($D1399,'REACH Bilaga XIV_update'!$A$5:$I$110,9,FALSE)),IF(VLOOKUP($A1399,'REACH Bilaga XIV_update'!$D$5:$I$110,6,FALSE)="",NA(),VLOOKUP($A1399,'REACH Bilaga XIV_update'!$D$5:$I$110,6,FALSE))),IF(VLOOKUP($C1399,'REACH Bilaga XIV_update'!$C$5:$I$110,7,FALSE)="",NA(),VLOOKUP($C1399,'REACH Bilaga XIV_update'!$C$5:$I$110,7,FALSE)))</f>
        <v>#N/A</v>
      </c>
      <c r="R1399" s="76" t="e">
        <f>IF($C1399="-",IF($A1399="-",IF(VLOOKUP($D1399,CoRAP_update!$A$5:$O$376,15,FALSE)="",NA(),VLOOKUP($D1399,CoRAP_update!$A$5:$O$376,15,FALSE)),IF(VLOOKUP($A1399,CoRAP_update!$D$5:$O$376,12,FALSE)="",NA(),VLOOKUP($A1399,CoRAP_update!$D$5:$O$376,12,FALSE))),IF(VLOOKUP($C1399,CoRAP_update!$C$5:$O$376,13,FALSE)="",NA(),VLOOKUP($C1399,CoRAP_update!$C$5:$O$376,13,FALSE)))</f>
        <v>#N/A</v>
      </c>
      <c r="S1399" s="144" t="e">
        <f>IF($C1399="-",IF($A1399="-",VLOOKUP($D1399,CoRAP_update!$A$5:$J$376,MATCH(Sammanfattning!S$1,CoRAP_update!$A$4:$J$4,0),FALSE),VLOOKUP($A1399,CoRAP_update!$D$5:$J$376,MATCH(Sammanfattning!S$1,CoRAP_update!$D$4:$J$4,0),FALSE)),VLOOKUP($C1399,CoRAP_update!$C$5:$J$376,MATCH(Sammanfattning!S$1,CoRAP_update!$C$4:$J$4,0),FALSE))</f>
        <v>#N/A</v>
      </c>
      <c r="T1399" s="76" t="str">
        <f>IF($A1399="-",VLOOKUP($D1399,EDC_update!$C$2:$F$450,4,FALSE),VLOOKUP($A1399,EDC_update!$B$2:$F$450,5,FALSE))</f>
        <v>CAT3b</v>
      </c>
      <c r="V1399" s="78">
        <f>IF(IFERROR(SEARCH("PBT",P1399),99)=99,IF(IFERROR(SEARCH("suspected PBT",S1399),99)=99,IF(IFERROR(SEARCH("concluded to be PBT",K1399),99)=99,IF(IFERROR(SEARCH("PBT",S1399),99)=99,IF(IFERROR(SEARCH("PBT cand",L1399),99)=99,IF(IFERROR(SEARCH("PBT",L1399),99)=99,IF(IFERROR(SEARCH("persistent, bioackumulative and toxic properties",K1399),99)=99,0,Scoring!$E$3),Scoring!$E$3),Scoring!$E$7),Scoring!$E$3),Scoring!$E$5),Scoring!$E$6),Scoring!$E$3)</f>
        <v>0</v>
      </c>
      <c r="W1399" s="78">
        <f>IF(IFERROR(SEARCH("vPvB",P1399),99)=99,IF(IFERROR(SEARCH("suspected pbt/vPvB",S1399),99)=99,IF(IFERROR(SEARCH("vPvB",S1399),99)=99,IF(IFERROR(SEARCH("concluded to be a vPvB",S1399),99)=99,IF(IFERROR(SEARCH("identified as vPvB",K1399),99)=99,IF(IFERROR(SEARCH("concluded to be a vPvB",K1399),99)=99,IF(IFERROR(SEARCH("concluded to be both pbt and vPvB",S1399),99)=99,IF(IFERROR(SEARCH("concluded to be both pbt and vPvB",K1399),99)=99,0,Scoring!$E$5),Scoring!$E$5),Scoring!$E$5),Scoring!$E$5),Scoring!$E$5),Scoring!$E$4),Scoring!$E$6),Scoring!$E$4)</f>
        <v>0</v>
      </c>
      <c r="X1399" s="78">
        <f>IF(IFERROR(SEARCH("H410",N1399),99)=99,IF(IFERROR(SEARCH("H410",O1399),99)=99,IF(IFERROR(SEARCH("H410",Q1399),99)=99,IF(IFERROR(SEARCH("H410",M1399),99)=99,IF(IFERROR(SEARCH("H410",R1399),99)=99,IF(IFERROR(SEARCH("H411",N1399),99)=99,IF(IFERROR(SEARCH("H411",O1399),99)=99,IF(IFERROR(SEARCH("H411",Q1399),99)=99,IF(IFERROR(SEARCH("H411",M1399),99)=99,IF(IFERROR(SEARCH("H411",R1399),99)=99,IF(IFERROR(SEARCH("H413",N1399),99)=99,IF(IFERROR(SEARCH("H413",O1399),99)=99,IF(IFERROR(SEARCH("H413",Q1399),99)=99,IF(IFERROR(SEARCH("H413",M1399),99)=99,IF(IFERROR(SEARCH("H413",R1399),99)=99,IF(IFERROR(SEARCH("H412",N1399),99)=99,IF(IFERROR(SEARCH("H412",O1399),99)=99,IF(IFERROR(SEARCH("H412",Q1399),99)=99,IF(IFERROR(SEARCH("H412",M1399),99)=99,IF(IFERROR(SEARCH("H412",R1399),99)=99,0,Scoring!$E$2),Scoring!$E$2),Scoring!$E$2),Scoring!$E$2),Scoring!$E$2),Scoring!$E$2),Scoring!$E$2),Scoring!$E$2),Scoring!$E$2),Scoring!$E$2),Scoring!$E$2),Scoring!$E$2),Scoring!$E$2),Scoring!$E$2),Scoring!$E$2),Scoring!$E$2),Scoring!$E$2),Scoring!$E$2),Scoring!$E$2),Scoring!$E$2)</f>
        <v>0</v>
      </c>
      <c r="Y1399" s="78">
        <f>IF(IFERROR(SEARCH("CMR",K1399),99)=99,IF(IFERROR(SEARCH("Suspected CMR",S1399),99)=99,IF(IFERROR(SEARCH("CMR",S1399),99)=99,0,Scoring!$E$8),Scoring!$E$9),Scoring!$E$8)</f>
        <v>0</v>
      </c>
      <c r="Z1399" s="78">
        <f>IF(IFERROR(SEARCH("H350",N1399),99)=99,IF(IFERROR(SEARCH("H350",O1399),99)=99,IF(IFERROR(SEARCH("H350",Q1399),99)=99,IF(IFERROR(SEARCH("H350",M1399),99)=99,IF(IFERROR(SEARCH("H350",R1399),99)=99,IF(IFERROR(SEARCH("H351",N1399),99)=99,IF(IFERROR(SEARCH("H351",O1399),99)=99,IF(IFERROR(SEARCH("H351",Q1399),99)=99,IF(IFERROR(SEARCH("H351",M1399),99)=99,IF(IFERROR(SEARCH("H351",R1399),99)=99,IF(IFERROR(SEARCH("carcinogenic",P1399),99)=99,IF(IFERROR(SEARCH("suspected carcinogenic",S1399),99)=99,0,Scoring!$E$12),Scoring!$E$11),Scoring!$E$10),Scoring!$E$10),Scoring!$E$10),Scoring!$E$10),Scoring!$E$10),Scoring!$E$10),Scoring!$E$10),Scoring!$E$10),Scoring!$E$10),Scoring!$E$10)</f>
        <v>0</v>
      </c>
      <c r="AA1399" s="78">
        <f>IF(IFERROR(SEARCH("H340",N1399),99)=99,IF(IFERROR(SEARCH("H340",O1399),99)=99,IF(IFERROR(SEARCH("H340",Q1399),99)=99,IF(IFERROR(SEARCH("H340",M1399),99)=99,IF(IFERROR(SEARCH("H340",R1399),99)=99,IF(IFERROR(SEARCH("H341",N1399),99)=99,IF(IFERROR(SEARCH("H341",O1399),99)=99,IF(IFERROR(SEARCH("H341",Q1399),99)=99,IF(IFERROR(SEARCH("H341",M1399),99)=99,IF(IFERROR(SEARCH("H341",R1399),99)=99,IF(IFERROR(SEARCH("mutagenic",P1399),99)=99,IF(IFERROR(SEARCH("suspected mutagenic",S1399),99)=99,0,Scoring!$E$15),Scoring!$E$14),Scoring!$E$13),Scoring!$E$13),Scoring!$E$13),Scoring!$E$13),Scoring!$E$13),Scoring!$E$13),Scoring!$E$13),Scoring!$E$13),Scoring!$E$13),Scoring!$E$13)</f>
        <v>0</v>
      </c>
      <c r="AB1399" s="78">
        <f>IF(IFERROR(SEARCH("H360",N1399),99)=99,IF(IFERROR(SEARCH("H360",O1399),99)=99,IF(IFERROR(SEARCH("H360",Q1399),99)=99,IF(IFERROR(SEARCH("H360",M1399),99)=99,IF(IFERROR(SEARCH("H360",R1399),99)=99,IF(IFERROR(SEARCH("H361",N1399),99)=99,IF(IFERROR(SEARCH("H361",O1399),99)=99,IF(IFERROR(SEARCH("H361",Q1399),99)=99,IF(IFERROR(SEARCH("H361",M1399),99)=99,IF(IFERROR(SEARCH("H361",R1399),99)=99,IF(IFERROR(SEARCH("reproduction",P1399),99)=99,IF(IFERROR(SEARCH("suspected reprotoxic",S1399),99)=99,IF(IFERROR(SEARCH("reprotoxic",S1399),99)=99,IF(IFERROR(SEARCH("reprotoxic",K1399),99)=99,0,Scoring!$E$18),Scoring!$E$18),Scoring!$E$19),Scoring!$E$17),Scoring!$E$16),Scoring!$E$16),Scoring!$E$16),Scoring!$E$16),Scoring!$E$16),Scoring!$E$16),Scoring!$E$16),Scoring!$E$16),Scoring!$E$16),Scoring!$E$16)</f>
        <v>0</v>
      </c>
      <c r="AC1399" s="78">
        <f>IF(IFERROR(SEARCH("57f",L1399),99)=99,IF(IFERROR(SEARCH("57(f)",P1399),99)=99,0,Scoring!$E$20),Scoring!$E$20)</f>
        <v>0</v>
      </c>
      <c r="AD1399" s="78">
        <f>IF(IFERROR(SEARCH("CAT1",T1399),99)=99,IF(IFERROR(SEARCH("CAT2",T1399),99)=99,IF(IFERROR(SEARCH("CAT3",T1399),99)=99,IF(IFERROR(SEARCH("concluded to be endocrine",K1399),99)=99,IF(IFERROR(SEARCH("categorised as endocrine",K1399),99)=99,IF(IFERROR(SEARCH("endocrine disrupting",P1399),99)=99,IF(IFERROR(SEARCH("endocrine disrupting",K1399),99)=99,IF(IFERROR(SEARCH("suspected endocrine",S1399),99)=99,IF(IFERROR(SEARCH("potential endocrine",S1399),99)=99,0,Scoring!$E$25),Scoring!$E$25),Scoring!$E$24),Scoring!$E$24),Scoring!$E$24),Scoring!$E$24),Scoring!$E$23),Scoring!$E$22),Scoring!$E$21)</f>
        <v>0.3</v>
      </c>
      <c r="AE1399" s="78">
        <f>IF(IFERROR(SEARCH("suspected sensitiser",S1399),99)=99,IF(IFERROR(SEARCH("sensitiser",S1399),99)=99,IF(IFERROR(SEARCH("other hazard based concern",S1399),99)=99,0,Scoring!$E$28),Scoring!$E$26),Scoring!$E$27)</f>
        <v>0</v>
      </c>
      <c r="AF1399" s="78">
        <f>IF(IFERROR(M1399,1)=1,IF(IFERROR(N1399,1)=1,IF(IFERROR(O1399,1)=1,IF(IFERROR(Q1399,1)=1,IF(IFERROR(R1399,1)=1,IF(IFERROR(T1399,1)=1,IF(IFERROR(K1399,1)=1,IF(IFERROR(P1399,1)=1,IF(IFERROR(S1399,1)=1,Scoring!$E$29,0),0),0),0),0),0),0),0),0)</f>
        <v>0</v>
      </c>
      <c r="AG1399" s="78">
        <f t="shared" si="92"/>
        <v>0.3</v>
      </c>
      <c r="AI1399" s="93"/>
      <c r="AJ1399" s="94"/>
      <c r="AK1399" s="76"/>
      <c r="AL1399" s="75"/>
      <c r="AN1399" s="79"/>
      <c r="AO1399" s="79"/>
      <c r="AP1399" s="79"/>
      <c r="AQ1399" s="79"/>
      <c r="AR1399" s="79"/>
      <c r="AS1399" s="78"/>
      <c r="AU1399" s="79">
        <f>IF(IFERROR(F1399,99)=99,IF(IFERROR(G1399,99)=99,IF(IFERROR(H1399,99)=99,IF(IFERROR(I1399,99)=99,IF(IFERROR(E1399,99)=99,IF(IFERROR(J1399,99)=99,0,Scoring!$B$7),Scoring!$B$3),Scoring!$B$2),Scoring!$B$6),Scoring!$B$5),Scoring!$B$4)</f>
        <v>0.3</v>
      </c>
      <c r="AV1399" s="78">
        <f t="shared" si="93"/>
        <v>0.09</v>
      </c>
      <c r="AW1399" s="78"/>
      <c r="AX1399" s="66"/>
      <c r="AY1399" s="78"/>
      <c r="AZ1399" s="76"/>
      <c r="BB1399" s="76"/>
    </row>
    <row r="1400" spans="1:54" x14ac:dyDescent="0.25">
      <c r="A1400" s="89" t="s">
        <v>6669</v>
      </c>
      <c r="B1400" s="89" t="s">
        <v>30</v>
      </c>
      <c r="C1400" s="89" t="s">
        <v>30</v>
      </c>
      <c r="D1400" s="89" t="s">
        <v>7052</v>
      </c>
      <c r="E1400" s="76" t="e">
        <f>IF(C1400="-",IF(A1400="-",VLOOKUP(D1400,'sin-list 180320_update'!$C$2:$C$835,1,FALSE),VLOOKUP(A1400,'sin-list 180320_update'!$A$2:$A$835,1,FALSE)),VLOOKUP(C1400,'sin-list 180320_update'!$B$2:$B$835,1,FALSE))</f>
        <v>#N/A</v>
      </c>
      <c r="F1400" s="76" t="e">
        <f>IF($C1400="-",IF($A1400="-",VLOOKUP($D1400,'REACH Bilaga XVII_update'!$A$5:$A$131,1,FALSE),VLOOKUP($A1400,'REACH Bilaga XVII_update'!$C$5:$C$131,1,FALSE)),VLOOKUP($C1400,'REACH Bilaga XVII_update'!$B$5:$B$131,1,FALSE))</f>
        <v>#N/A</v>
      </c>
      <c r="G1400" s="76" t="e">
        <f>IF($C1400="-",IF($A1400="-",VLOOKUP($D1400,' REACH Bilaga 59_update'!$A$5:$A$210,1,FALSE),VLOOKUP($A1400,' REACH Bilaga 59_update'!$D$5:$D$210,1,FALSE)),VLOOKUP($C1400,' REACH Bilaga 59_update'!$C$5:$C$210,1,FALSE))</f>
        <v>#N/A</v>
      </c>
      <c r="H1400" s="76" t="e">
        <f>IF($C1400="-",IF($A1400="-",VLOOKUP($D1400,'REACH Bilaga XIV_update'!$A$5:$A$110,1,FALSE),VLOOKUP($A1400,'REACH Bilaga XIV_update'!$D$5:$D$110,1,FALSE)),VLOOKUP($C1400,'REACH Bilaga XIV_update'!$C$5:$C$110,1,FALSE))</f>
        <v>#N/A</v>
      </c>
      <c r="I1400" s="76" t="e">
        <f>IF($C1400="-",IF($A1400="-",VLOOKUP($D1400,CoRAP_update!$A$5:$A$376,1,FALSE),VLOOKUP($A1400,CoRAP_update!$D$5:$D$376,1,FALSE)),VLOOKUP($C1400,CoRAP_update!$C$5:$C$376,1,FALSE))</f>
        <v>#N/A</v>
      </c>
      <c r="J1400" s="76" t="str">
        <f>IF($C1400="-",IF($A1400="-",VLOOKUP($D1400,EDC_update!$C$2:$C$450,1,FALSE),VLOOKUP($A1400,EDC_update!$B$2:$B$450,1,FALSE)),VLOOKUP($C1400,EDC_update!$L$2:$L$450,1,FALSE))</f>
        <v>119446-68-3</v>
      </c>
      <c r="K1400" s="76" t="e">
        <f>IF($C1400="-",IF($A1400="-",IF(VLOOKUP($D1400,'sin-list 180320_update'!$C$2:$S$835,3,FALSE)="",NA(),VLOOKUP($D1400,'sin-list 180320_update'!$C$2:$S$835,3,FALSE)),IF(VLOOKUP($A1400,'sin-list 180320_update'!$A$2:$S$835,5,FALSE)="",NA(),VLOOKUP($A1400,'sin-list 180320_update'!$A$2:$S$835,5,FALSE))),IF(VLOOKUP($C1400,'sin-list 180320_update'!$B$2:$S$835,4,FALSE)="",NA(),VLOOKUP($C1400,'sin-list 180320_update'!$B$2:$S$835,4,FALSE)))</f>
        <v>#N/A</v>
      </c>
      <c r="L1400" s="76" t="e">
        <f>IF($C1400="-",IF($A1400="-",VLOOKUP($D1400,'sin-list 180320_update'!$C$2:$S$835,6,FALSE),VLOOKUP($A1400,'sin-list 180320_update'!$A$2:$S$835,8,FALSE)),VLOOKUP($C1400,'sin-list 180320_update'!$B$2:$S$835,7,FALSE))</f>
        <v>#N/A</v>
      </c>
      <c r="M1400" s="76" t="e">
        <f>IF($C1400="-",IF($A1400="-",IF(VLOOKUP($D1400,'sin-list 180320_update'!$C$2:$S$835,8,FALSE)="",NA(),VLOOKUP($D1400,'sin-list 180320_update'!$C$2:$S$835,8,FALSE)),IF(VLOOKUP($A1400,'sin-list 180320_update'!$A$2:$S$835,10,FALSE)="",NA(),VLOOKUP($A1400,'sin-list 180320_update'!$A$2:$S$835,10,FALSE))),IF(VLOOKUP($C1400,'sin-list 180320_update'!$B$2:$S$835,9,FALSE)="",NA(),VLOOKUP($C1400,'sin-list 180320_update'!$B$2:$S$835,9,FALSE)))</f>
        <v>#N/A</v>
      </c>
      <c r="N1400" s="76" t="e">
        <f>IF($C1400="-",IF($A1400="-",IF(VLOOKUP($D1400,'REACH Bilaga XVII_update'!$A$5:$E$131,4,FALSE)="",NA(),VLOOKUP($D1400,'REACH Bilaga XVII_update'!$A$5:$E$131,4,FALSE)),IF(VLOOKUP($A1400,'REACH Bilaga XVII_update'!$C$5:$D$131,2,FALSE)="",NA(),VLOOKUP($A1400,'REACH Bilaga XVII_update'!$C$5:$D$131,2,FALSE))),IF(VLOOKUP($C1400,'REACH Bilaga XVII_update'!$B$5:$D$131,3,FALSE)="",NA(),VLOOKUP($C1400,'REACH Bilaga XVII_update'!$B$5:$D$131,3,FALSE)))</f>
        <v>#N/A</v>
      </c>
      <c r="O1400" s="76" t="e">
        <f>IF($C1400="-",IF($A1400="-",IF(VLOOKUP($D1400,' REACH Bilaga 59_update'!$A$5:$E$210,5,FALSE)="",NA(),VLOOKUP($D1400,' REACH Bilaga 59_update'!$A$5:$E$210,5,FALSE)),IF(VLOOKUP($A1400,' REACH Bilaga 59_update'!$D$5:$E$210,2,FALSE)="",NA(),VLOOKUP($A1400,' REACH Bilaga 59_update'!$D$5:$E$210,2,FALSE))),IF(VLOOKUP($C1400,' REACH Bilaga 59_update'!$C$5:$E$210,3,FALSE)="",NA(),VLOOKUP($C1400,' REACH Bilaga 59_update'!$C$5:$E$210,3,FALSE)))</f>
        <v>#N/A</v>
      </c>
      <c r="P1400" s="76" t="e">
        <f>IF(C1400="-",IF(A1400="-",IFERROR(VLOOKUP($D1400,' REACH Bilaga 59_update'!$A$5:$F$210,MATCH(Sammanfattning!P$1,' REACH Bilaga 59_update'!$A$4:$F$4,0),FALSE),VLOOKUP($D1400,'REACH Bilaga XIV_update'!$A$4:$H$110,MATCH(Sammanfattning!P$1,'REACH Bilaga XIV_update'!$A$4:$H$4,0),FALSE)),IFERROR(VLOOKUP($A1400,' REACH Bilaga 59_update'!$D$5:$F$210,MATCH(Sammanfattning!P$1,' REACH Bilaga 59_update'!$D$4:$F$4,0),FALSE),VLOOKUP($A1400,'REACH Bilaga XIV_update'!$D$4:$H$110,MATCH(Sammanfattning!P$1,'REACH Bilaga XIV_update'!$D$4:$H$4,0),FALSE))),IFERROR(VLOOKUP($C1400,' REACH Bilaga 59_update'!$C$5:$F$210,MATCH(Sammanfattning!P$1,' REACH Bilaga 59_update'!$C$4:$F$4,0),FALSE),VLOOKUP($C1400,'REACH Bilaga XIV_update'!$C$4:$H$110,MATCH(Sammanfattning!P$1,'REACH Bilaga XIV_update'!$C$4:$H$4,0),FALSE)))</f>
        <v>#N/A</v>
      </c>
      <c r="Q1400" s="76" t="e">
        <f>IF($C1400="-",IF($A1400="-",IF(VLOOKUP($D1400,'REACH Bilaga XIV_update'!$A$5:$I$110,9,FALSE)="",NA(),VLOOKUP($D1400,'REACH Bilaga XIV_update'!$A$5:$I$110,9,FALSE)),IF(VLOOKUP($A1400,'REACH Bilaga XIV_update'!$D$5:$I$110,6,FALSE)="",NA(),VLOOKUP($A1400,'REACH Bilaga XIV_update'!$D$5:$I$110,6,FALSE))),IF(VLOOKUP($C1400,'REACH Bilaga XIV_update'!$C$5:$I$110,7,FALSE)="",NA(),VLOOKUP($C1400,'REACH Bilaga XIV_update'!$C$5:$I$110,7,FALSE)))</f>
        <v>#N/A</v>
      </c>
      <c r="R1400" s="76" t="e">
        <f>IF($C1400="-",IF($A1400="-",IF(VLOOKUP($D1400,CoRAP_update!$A$5:$O$376,15,FALSE)="",NA(),VLOOKUP($D1400,CoRAP_update!$A$5:$O$376,15,FALSE)),IF(VLOOKUP($A1400,CoRAP_update!$D$5:$O$376,12,FALSE)="",NA(),VLOOKUP($A1400,CoRAP_update!$D$5:$O$376,12,FALSE))),IF(VLOOKUP($C1400,CoRAP_update!$C$5:$O$376,13,FALSE)="",NA(),VLOOKUP($C1400,CoRAP_update!$C$5:$O$376,13,FALSE)))</f>
        <v>#N/A</v>
      </c>
      <c r="S1400" s="144" t="e">
        <f>IF($C1400="-",IF($A1400="-",VLOOKUP($D1400,CoRAP_update!$A$5:$J$376,MATCH(Sammanfattning!S$1,CoRAP_update!$A$4:$J$4,0),FALSE),VLOOKUP($A1400,CoRAP_update!$D$5:$J$376,MATCH(Sammanfattning!S$1,CoRAP_update!$D$4:$J$4,0),FALSE)),VLOOKUP($C1400,CoRAP_update!$C$5:$J$376,MATCH(Sammanfattning!S$1,CoRAP_update!$C$4:$J$4,0),FALSE))</f>
        <v>#N/A</v>
      </c>
      <c r="T1400" s="76" t="str">
        <f>IF($A1400="-",VLOOKUP($D1400,EDC_update!$C$2:$F$450,4,FALSE),VLOOKUP($A1400,EDC_update!$B$2:$F$450,5,FALSE))</f>
        <v>CAT3b</v>
      </c>
      <c r="V1400" s="78">
        <f>IF(IFERROR(SEARCH("PBT",P1400),99)=99,IF(IFERROR(SEARCH("suspected PBT",S1400),99)=99,IF(IFERROR(SEARCH("concluded to be PBT",K1400),99)=99,IF(IFERROR(SEARCH("PBT",S1400),99)=99,IF(IFERROR(SEARCH("PBT cand",L1400),99)=99,IF(IFERROR(SEARCH("PBT",L1400),99)=99,IF(IFERROR(SEARCH("persistent, bioackumulative and toxic properties",K1400),99)=99,0,Scoring!$E$3),Scoring!$E$3),Scoring!$E$7),Scoring!$E$3),Scoring!$E$5),Scoring!$E$6),Scoring!$E$3)</f>
        <v>0</v>
      </c>
      <c r="W1400" s="78">
        <f>IF(IFERROR(SEARCH("vPvB",P1400),99)=99,IF(IFERROR(SEARCH("suspected pbt/vPvB",S1400),99)=99,IF(IFERROR(SEARCH("vPvB",S1400),99)=99,IF(IFERROR(SEARCH("concluded to be a vPvB",S1400),99)=99,IF(IFERROR(SEARCH("identified as vPvB",K1400),99)=99,IF(IFERROR(SEARCH("concluded to be a vPvB",K1400),99)=99,IF(IFERROR(SEARCH("concluded to be both pbt and vPvB",S1400),99)=99,IF(IFERROR(SEARCH("concluded to be both pbt and vPvB",K1400),99)=99,0,Scoring!$E$5),Scoring!$E$5),Scoring!$E$5),Scoring!$E$5),Scoring!$E$5),Scoring!$E$4),Scoring!$E$6),Scoring!$E$4)</f>
        <v>0</v>
      </c>
      <c r="X1400" s="78">
        <f>IF(IFERROR(SEARCH("H410",N1400),99)=99,IF(IFERROR(SEARCH("H410",O1400),99)=99,IF(IFERROR(SEARCH("H410",Q1400),99)=99,IF(IFERROR(SEARCH("H410",M1400),99)=99,IF(IFERROR(SEARCH("H410",R1400),99)=99,IF(IFERROR(SEARCH("H411",N1400),99)=99,IF(IFERROR(SEARCH("H411",O1400),99)=99,IF(IFERROR(SEARCH("H411",Q1400),99)=99,IF(IFERROR(SEARCH("H411",M1400),99)=99,IF(IFERROR(SEARCH("H411",R1400),99)=99,IF(IFERROR(SEARCH("H413",N1400),99)=99,IF(IFERROR(SEARCH("H413",O1400),99)=99,IF(IFERROR(SEARCH("H413",Q1400),99)=99,IF(IFERROR(SEARCH("H413",M1400),99)=99,IF(IFERROR(SEARCH("H413",R1400),99)=99,IF(IFERROR(SEARCH("H412",N1400),99)=99,IF(IFERROR(SEARCH("H412",O1400),99)=99,IF(IFERROR(SEARCH("H412",Q1400),99)=99,IF(IFERROR(SEARCH("H412",M1400),99)=99,IF(IFERROR(SEARCH("H412",R1400),99)=99,0,Scoring!$E$2),Scoring!$E$2),Scoring!$E$2),Scoring!$E$2),Scoring!$E$2),Scoring!$E$2),Scoring!$E$2),Scoring!$E$2),Scoring!$E$2),Scoring!$E$2),Scoring!$E$2),Scoring!$E$2),Scoring!$E$2),Scoring!$E$2),Scoring!$E$2),Scoring!$E$2),Scoring!$E$2),Scoring!$E$2),Scoring!$E$2),Scoring!$E$2)</f>
        <v>0</v>
      </c>
      <c r="Y1400" s="78">
        <f>IF(IFERROR(SEARCH("CMR",K1400),99)=99,IF(IFERROR(SEARCH("Suspected CMR",S1400),99)=99,IF(IFERROR(SEARCH("CMR",S1400),99)=99,0,Scoring!$E$8),Scoring!$E$9),Scoring!$E$8)</f>
        <v>0</v>
      </c>
      <c r="Z1400" s="78">
        <f>IF(IFERROR(SEARCH("H350",N1400),99)=99,IF(IFERROR(SEARCH("H350",O1400),99)=99,IF(IFERROR(SEARCH("H350",Q1400),99)=99,IF(IFERROR(SEARCH("H350",M1400),99)=99,IF(IFERROR(SEARCH("H350",R1400),99)=99,IF(IFERROR(SEARCH("H351",N1400),99)=99,IF(IFERROR(SEARCH("H351",O1400),99)=99,IF(IFERROR(SEARCH("H351",Q1400),99)=99,IF(IFERROR(SEARCH("H351",M1400),99)=99,IF(IFERROR(SEARCH("H351",R1400),99)=99,IF(IFERROR(SEARCH("carcinogenic",P1400),99)=99,IF(IFERROR(SEARCH("suspected carcinogenic",S1400),99)=99,0,Scoring!$E$12),Scoring!$E$11),Scoring!$E$10),Scoring!$E$10),Scoring!$E$10),Scoring!$E$10),Scoring!$E$10),Scoring!$E$10),Scoring!$E$10),Scoring!$E$10),Scoring!$E$10),Scoring!$E$10)</f>
        <v>0</v>
      </c>
      <c r="AA1400" s="78">
        <f>IF(IFERROR(SEARCH("H340",N1400),99)=99,IF(IFERROR(SEARCH("H340",O1400),99)=99,IF(IFERROR(SEARCH("H340",Q1400),99)=99,IF(IFERROR(SEARCH("H340",M1400),99)=99,IF(IFERROR(SEARCH("H340",R1400),99)=99,IF(IFERROR(SEARCH("H341",N1400),99)=99,IF(IFERROR(SEARCH("H341",O1400),99)=99,IF(IFERROR(SEARCH("H341",Q1400),99)=99,IF(IFERROR(SEARCH("H341",M1400),99)=99,IF(IFERROR(SEARCH("H341",R1400),99)=99,IF(IFERROR(SEARCH("mutagenic",P1400),99)=99,IF(IFERROR(SEARCH("suspected mutagenic",S1400),99)=99,0,Scoring!$E$15),Scoring!$E$14),Scoring!$E$13),Scoring!$E$13),Scoring!$E$13),Scoring!$E$13),Scoring!$E$13),Scoring!$E$13),Scoring!$E$13),Scoring!$E$13),Scoring!$E$13),Scoring!$E$13)</f>
        <v>0</v>
      </c>
      <c r="AB1400" s="78">
        <f>IF(IFERROR(SEARCH("H360",N1400),99)=99,IF(IFERROR(SEARCH("H360",O1400),99)=99,IF(IFERROR(SEARCH("H360",Q1400),99)=99,IF(IFERROR(SEARCH("H360",M1400),99)=99,IF(IFERROR(SEARCH("H360",R1400),99)=99,IF(IFERROR(SEARCH("H361",N1400),99)=99,IF(IFERROR(SEARCH("H361",O1400),99)=99,IF(IFERROR(SEARCH("H361",Q1400),99)=99,IF(IFERROR(SEARCH("H361",M1400),99)=99,IF(IFERROR(SEARCH("H361",R1400),99)=99,IF(IFERROR(SEARCH("reproduction",P1400),99)=99,IF(IFERROR(SEARCH("suspected reprotoxic",S1400),99)=99,IF(IFERROR(SEARCH("reprotoxic",S1400),99)=99,IF(IFERROR(SEARCH("reprotoxic",K1400),99)=99,0,Scoring!$E$18),Scoring!$E$18),Scoring!$E$19),Scoring!$E$17),Scoring!$E$16),Scoring!$E$16),Scoring!$E$16),Scoring!$E$16),Scoring!$E$16),Scoring!$E$16),Scoring!$E$16),Scoring!$E$16),Scoring!$E$16),Scoring!$E$16)</f>
        <v>0</v>
      </c>
      <c r="AC1400" s="78">
        <f>IF(IFERROR(SEARCH("57f",L1400),99)=99,IF(IFERROR(SEARCH("57(f)",P1400),99)=99,0,Scoring!$E$20),Scoring!$E$20)</f>
        <v>0</v>
      </c>
      <c r="AD1400" s="78">
        <f>IF(IFERROR(SEARCH("CAT1",T1400),99)=99,IF(IFERROR(SEARCH("CAT2",T1400),99)=99,IF(IFERROR(SEARCH("CAT3",T1400),99)=99,IF(IFERROR(SEARCH("concluded to be endocrine",K1400),99)=99,IF(IFERROR(SEARCH("categorised as endocrine",K1400),99)=99,IF(IFERROR(SEARCH("endocrine disrupting",P1400),99)=99,IF(IFERROR(SEARCH("endocrine disrupting",K1400),99)=99,IF(IFERROR(SEARCH("suspected endocrine",S1400),99)=99,IF(IFERROR(SEARCH("potential endocrine",S1400),99)=99,0,Scoring!$E$25),Scoring!$E$25),Scoring!$E$24),Scoring!$E$24),Scoring!$E$24),Scoring!$E$24),Scoring!$E$23),Scoring!$E$22),Scoring!$E$21)</f>
        <v>0.3</v>
      </c>
      <c r="AE1400" s="78">
        <f>IF(IFERROR(SEARCH("suspected sensitiser",S1400),99)=99,IF(IFERROR(SEARCH("sensitiser",S1400),99)=99,IF(IFERROR(SEARCH("other hazard based concern",S1400),99)=99,0,Scoring!$E$28),Scoring!$E$26),Scoring!$E$27)</f>
        <v>0</v>
      </c>
      <c r="AF1400" s="78">
        <f>IF(IFERROR(M1400,1)=1,IF(IFERROR(N1400,1)=1,IF(IFERROR(O1400,1)=1,IF(IFERROR(Q1400,1)=1,IF(IFERROR(R1400,1)=1,IF(IFERROR(T1400,1)=1,IF(IFERROR(K1400,1)=1,IF(IFERROR(P1400,1)=1,IF(IFERROR(S1400,1)=1,Scoring!$E$29,0),0),0),0),0),0),0),0),0)</f>
        <v>0</v>
      </c>
      <c r="AG1400" s="78">
        <f t="shared" si="92"/>
        <v>0.3</v>
      </c>
      <c r="AI1400" s="93"/>
      <c r="AJ1400" s="94"/>
      <c r="AK1400" s="76"/>
      <c r="AL1400" s="75"/>
      <c r="AN1400" s="79"/>
      <c r="AO1400" s="79"/>
      <c r="AP1400" s="79"/>
      <c r="AQ1400" s="79"/>
      <c r="AR1400" s="79"/>
      <c r="AS1400" s="78"/>
      <c r="AU1400" s="79">
        <f>IF(IFERROR(F1400,99)=99,IF(IFERROR(G1400,99)=99,IF(IFERROR(H1400,99)=99,IF(IFERROR(I1400,99)=99,IF(IFERROR(E1400,99)=99,IF(IFERROR(J1400,99)=99,0,Scoring!$B$7),Scoring!$B$3),Scoring!$B$2),Scoring!$B$6),Scoring!$B$5),Scoring!$B$4)</f>
        <v>0.3</v>
      </c>
      <c r="AV1400" s="78">
        <f t="shared" si="93"/>
        <v>0.09</v>
      </c>
      <c r="AW1400" s="78"/>
      <c r="AX1400" s="66"/>
      <c r="AY1400" s="78"/>
      <c r="AZ1400" s="76"/>
      <c r="BB1400" s="76"/>
    </row>
    <row r="1401" spans="1:54" x14ac:dyDescent="0.25">
      <c r="A1401" s="89" t="s">
        <v>7111</v>
      </c>
      <c r="B1401" s="89" t="s">
        <v>30</v>
      </c>
      <c r="C1401" s="89" t="s">
        <v>30</v>
      </c>
      <c r="D1401" s="89" t="s">
        <v>7112</v>
      </c>
      <c r="E1401" s="76" t="e">
        <f>IF(C1401="-",IF(A1401="-",VLOOKUP(D1401,'sin-list 180320_update'!$C$2:$C$835,1,FALSE),VLOOKUP(A1401,'sin-list 180320_update'!$A$2:$A$835,1,FALSE)),VLOOKUP(C1401,'sin-list 180320_update'!$B$2:$B$835,1,FALSE))</f>
        <v>#N/A</v>
      </c>
      <c r="F1401" s="76" t="e">
        <f>IF($C1401="-",IF($A1401="-",VLOOKUP($D1401,'REACH Bilaga XVII_update'!$A$5:$A$131,1,FALSE),VLOOKUP($A1401,'REACH Bilaga XVII_update'!$C$5:$C$131,1,FALSE)),VLOOKUP($C1401,'REACH Bilaga XVII_update'!$B$5:$B$131,1,FALSE))</f>
        <v>#N/A</v>
      </c>
      <c r="G1401" s="76" t="e">
        <f>IF($C1401="-",IF($A1401="-",VLOOKUP($D1401,' REACH Bilaga 59_update'!$A$5:$A$210,1,FALSE),VLOOKUP($A1401,' REACH Bilaga 59_update'!$D$5:$D$210,1,FALSE)),VLOOKUP($C1401,' REACH Bilaga 59_update'!$C$5:$C$210,1,FALSE))</f>
        <v>#N/A</v>
      </c>
      <c r="H1401" s="76" t="e">
        <f>IF($C1401="-",IF($A1401="-",VLOOKUP($D1401,'REACH Bilaga XIV_update'!$A$5:$A$110,1,FALSE),VLOOKUP($A1401,'REACH Bilaga XIV_update'!$D$5:$D$110,1,FALSE)),VLOOKUP($C1401,'REACH Bilaga XIV_update'!$C$5:$C$110,1,FALSE))</f>
        <v>#N/A</v>
      </c>
      <c r="I1401" s="76" t="e">
        <f>IF($C1401="-",IF($A1401="-",VLOOKUP($D1401,CoRAP_update!$A$5:$A$376,1,FALSE),VLOOKUP($A1401,CoRAP_update!$D$5:$D$376,1,FALSE)),VLOOKUP($C1401,CoRAP_update!$C$5:$C$376,1,FALSE))</f>
        <v>#N/A</v>
      </c>
      <c r="J1401" s="76" t="str">
        <f>IF($C1401="-",IF($A1401="-",VLOOKUP($D1401,EDC_update!$C$2:$C$450,1,FALSE),VLOOKUP($A1401,EDC_update!$B$2:$B$450,1,FALSE)),VLOOKUP($C1401,EDC_update!$L$2:$L$450,1,FALSE))</f>
        <v>120068-37-3</v>
      </c>
      <c r="K1401" s="76" t="e">
        <f>IF($C1401="-",IF($A1401="-",IF(VLOOKUP($D1401,'sin-list 180320_update'!$C$2:$S$835,3,FALSE)="",NA(),VLOOKUP($D1401,'sin-list 180320_update'!$C$2:$S$835,3,FALSE)),IF(VLOOKUP($A1401,'sin-list 180320_update'!$A$2:$S$835,5,FALSE)="",NA(),VLOOKUP($A1401,'sin-list 180320_update'!$A$2:$S$835,5,FALSE))),IF(VLOOKUP($C1401,'sin-list 180320_update'!$B$2:$S$835,4,FALSE)="",NA(),VLOOKUP($C1401,'sin-list 180320_update'!$B$2:$S$835,4,FALSE)))</f>
        <v>#N/A</v>
      </c>
      <c r="L1401" s="76" t="e">
        <f>IF($C1401="-",IF($A1401="-",VLOOKUP($D1401,'sin-list 180320_update'!$C$2:$S$835,6,FALSE),VLOOKUP($A1401,'sin-list 180320_update'!$A$2:$S$835,8,FALSE)),VLOOKUP($C1401,'sin-list 180320_update'!$B$2:$S$835,7,FALSE))</f>
        <v>#N/A</v>
      </c>
      <c r="M1401" s="76" t="e">
        <f>IF($C1401="-",IF($A1401="-",IF(VLOOKUP($D1401,'sin-list 180320_update'!$C$2:$S$835,8,FALSE)="",NA(),VLOOKUP($D1401,'sin-list 180320_update'!$C$2:$S$835,8,FALSE)),IF(VLOOKUP($A1401,'sin-list 180320_update'!$A$2:$S$835,10,FALSE)="",NA(),VLOOKUP($A1401,'sin-list 180320_update'!$A$2:$S$835,10,FALSE))),IF(VLOOKUP($C1401,'sin-list 180320_update'!$B$2:$S$835,9,FALSE)="",NA(),VLOOKUP($C1401,'sin-list 180320_update'!$B$2:$S$835,9,FALSE)))</f>
        <v>#N/A</v>
      </c>
      <c r="N1401" s="76" t="e">
        <f>IF($C1401="-",IF($A1401="-",IF(VLOOKUP($D1401,'REACH Bilaga XVII_update'!$A$5:$E$131,4,FALSE)="",NA(),VLOOKUP($D1401,'REACH Bilaga XVII_update'!$A$5:$E$131,4,FALSE)),IF(VLOOKUP($A1401,'REACH Bilaga XVII_update'!$C$5:$D$131,2,FALSE)="",NA(),VLOOKUP($A1401,'REACH Bilaga XVII_update'!$C$5:$D$131,2,FALSE))),IF(VLOOKUP($C1401,'REACH Bilaga XVII_update'!$B$5:$D$131,3,FALSE)="",NA(),VLOOKUP($C1401,'REACH Bilaga XVII_update'!$B$5:$D$131,3,FALSE)))</f>
        <v>#N/A</v>
      </c>
      <c r="O1401" s="76" t="e">
        <f>IF($C1401="-",IF($A1401="-",IF(VLOOKUP($D1401,' REACH Bilaga 59_update'!$A$5:$E$210,5,FALSE)="",NA(),VLOOKUP($D1401,' REACH Bilaga 59_update'!$A$5:$E$210,5,FALSE)),IF(VLOOKUP($A1401,' REACH Bilaga 59_update'!$D$5:$E$210,2,FALSE)="",NA(),VLOOKUP($A1401,' REACH Bilaga 59_update'!$D$5:$E$210,2,FALSE))),IF(VLOOKUP($C1401,' REACH Bilaga 59_update'!$C$5:$E$210,3,FALSE)="",NA(),VLOOKUP($C1401,' REACH Bilaga 59_update'!$C$5:$E$210,3,FALSE)))</f>
        <v>#N/A</v>
      </c>
      <c r="P1401" s="76" t="e">
        <f>IF(C1401="-",IF(A1401="-",IFERROR(VLOOKUP($D1401,' REACH Bilaga 59_update'!$A$5:$F$210,MATCH(Sammanfattning!P$1,' REACH Bilaga 59_update'!$A$4:$F$4,0),FALSE),VLOOKUP($D1401,'REACH Bilaga XIV_update'!$A$4:$H$110,MATCH(Sammanfattning!P$1,'REACH Bilaga XIV_update'!$A$4:$H$4,0),FALSE)),IFERROR(VLOOKUP($A1401,' REACH Bilaga 59_update'!$D$5:$F$210,MATCH(Sammanfattning!P$1,' REACH Bilaga 59_update'!$D$4:$F$4,0),FALSE),VLOOKUP($A1401,'REACH Bilaga XIV_update'!$D$4:$H$110,MATCH(Sammanfattning!P$1,'REACH Bilaga XIV_update'!$D$4:$H$4,0),FALSE))),IFERROR(VLOOKUP($C1401,' REACH Bilaga 59_update'!$C$5:$F$210,MATCH(Sammanfattning!P$1,' REACH Bilaga 59_update'!$C$4:$F$4,0),FALSE),VLOOKUP($C1401,'REACH Bilaga XIV_update'!$C$4:$H$110,MATCH(Sammanfattning!P$1,'REACH Bilaga XIV_update'!$C$4:$H$4,0),FALSE)))</f>
        <v>#N/A</v>
      </c>
      <c r="Q1401" s="76" t="e">
        <f>IF($C1401="-",IF($A1401="-",IF(VLOOKUP($D1401,'REACH Bilaga XIV_update'!$A$5:$I$110,9,FALSE)="",NA(),VLOOKUP($D1401,'REACH Bilaga XIV_update'!$A$5:$I$110,9,FALSE)),IF(VLOOKUP($A1401,'REACH Bilaga XIV_update'!$D$5:$I$110,6,FALSE)="",NA(),VLOOKUP($A1401,'REACH Bilaga XIV_update'!$D$5:$I$110,6,FALSE))),IF(VLOOKUP($C1401,'REACH Bilaga XIV_update'!$C$5:$I$110,7,FALSE)="",NA(),VLOOKUP($C1401,'REACH Bilaga XIV_update'!$C$5:$I$110,7,FALSE)))</f>
        <v>#N/A</v>
      </c>
      <c r="R1401" s="76" t="e">
        <f>IF($C1401="-",IF($A1401="-",IF(VLOOKUP($D1401,CoRAP_update!$A$5:$O$376,15,FALSE)="",NA(),VLOOKUP($D1401,CoRAP_update!$A$5:$O$376,15,FALSE)),IF(VLOOKUP($A1401,CoRAP_update!$D$5:$O$376,12,FALSE)="",NA(),VLOOKUP($A1401,CoRAP_update!$D$5:$O$376,12,FALSE))),IF(VLOOKUP($C1401,CoRAP_update!$C$5:$O$376,13,FALSE)="",NA(),VLOOKUP($C1401,CoRAP_update!$C$5:$O$376,13,FALSE)))</f>
        <v>#N/A</v>
      </c>
      <c r="S1401" s="144" t="e">
        <f>IF($C1401="-",IF($A1401="-",VLOOKUP($D1401,CoRAP_update!$A$5:$J$376,MATCH(Sammanfattning!S$1,CoRAP_update!$A$4:$J$4,0),FALSE),VLOOKUP($A1401,CoRAP_update!$D$5:$J$376,MATCH(Sammanfattning!S$1,CoRAP_update!$D$4:$J$4,0),FALSE)),VLOOKUP($C1401,CoRAP_update!$C$5:$J$376,MATCH(Sammanfattning!S$1,CoRAP_update!$C$4:$J$4,0),FALSE))</f>
        <v>#N/A</v>
      </c>
      <c r="T1401" s="76" t="str">
        <f>IF($A1401="-",VLOOKUP($D1401,EDC_update!$C$2:$F$450,4,FALSE),VLOOKUP($A1401,EDC_update!$B$2:$F$450,5,FALSE))</f>
        <v>CAT3b</v>
      </c>
      <c r="V1401" s="78">
        <f>IF(IFERROR(SEARCH("PBT",P1401),99)=99,IF(IFERROR(SEARCH("suspected PBT",S1401),99)=99,IF(IFERROR(SEARCH("concluded to be PBT",K1401),99)=99,IF(IFERROR(SEARCH("PBT",S1401),99)=99,IF(IFERROR(SEARCH("PBT cand",L1401),99)=99,IF(IFERROR(SEARCH("PBT",L1401),99)=99,IF(IFERROR(SEARCH("persistent, bioackumulative and toxic properties",K1401),99)=99,0,Scoring!$E$3),Scoring!$E$3),Scoring!$E$7),Scoring!$E$3),Scoring!$E$5),Scoring!$E$6),Scoring!$E$3)</f>
        <v>0</v>
      </c>
      <c r="W1401" s="78">
        <f>IF(IFERROR(SEARCH("vPvB",P1401),99)=99,IF(IFERROR(SEARCH("suspected pbt/vPvB",S1401),99)=99,IF(IFERROR(SEARCH("vPvB",S1401),99)=99,IF(IFERROR(SEARCH("concluded to be a vPvB",S1401),99)=99,IF(IFERROR(SEARCH("identified as vPvB",K1401),99)=99,IF(IFERROR(SEARCH("concluded to be a vPvB",K1401),99)=99,IF(IFERROR(SEARCH("concluded to be both pbt and vPvB",S1401),99)=99,IF(IFERROR(SEARCH("concluded to be both pbt and vPvB",K1401),99)=99,0,Scoring!$E$5),Scoring!$E$5),Scoring!$E$5),Scoring!$E$5),Scoring!$E$5),Scoring!$E$4),Scoring!$E$6),Scoring!$E$4)</f>
        <v>0</v>
      </c>
      <c r="X1401" s="78">
        <f>IF(IFERROR(SEARCH("H410",N1401),99)=99,IF(IFERROR(SEARCH("H410",O1401),99)=99,IF(IFERROR(SEARCH("H410",Q1401),99)=99,IF(IFERROR(SEARCH("H410",M1401),99)=99,IF(IFERROR(SEARCH("H410",R1401),99)=99,IF(IFERROR(SEARCH("H411",N1401),99)=99,IF(IFERROR(SEARCH("H411",O1401),99)=99,IF(IFERROR(SEARCH("H411",Q1401),99)=99,IF(IFERROR(SEARCH("H411",M1401),99)=99,IF(IFERROR(SEARCH("H411",R1401),99)=99,IF(IFERROR(SEARCH("H413",N1401),99)=99,IF(IFERROR(SEARCH("H413",O1401),99)=99,IF(IFERROR(SEARCH("H413",Q1401),99)=99,IF(IFERROR(SEARCH("H413",M1401),99)=99,IF(IFERROR(SEARCH("H413",R1401),99)=99,IF(IFERROR(SEARCH("H412",N1401),99)=99,IF(IFERROR(SEARCH("H412",O1401),99)=99,IF(IFERROR(SEARCH("H412",Q1401),99)=99,IF(IFERROR(SEARCH("H412",M1401),99)=99,IF(IFERROR(SEARCH("H412",R1401),99)=99,0,Scoring!$E$2),Scoring!$E$2),Scoring!$E$2),Scoring!$E$2),Scoring!$E$2),Scoring!$E$2),Scoring!$E$2),Scoring!$E$2),Scoring!$E$2),Scoring!$E$2),Scoring!$E$2),Scoring!$E$2),Scoring!$E$2),Scoring!$E$2),Scoring!$E$2),Scoring!$E$2),Scoring!$E$2),Scoring!$E$2),Scoring!$E$2),Scoring!$E$2)</f>
        <v>0</v>
      </c>
      <c r="Y1401" s="78">
        <f>IF(IFERROR(SEARCH("CMR",K1401),99)=99,IF(IFERROR(SEARCH("Suspected CMR",S1401),99)=99,IF(IFERROR(SEARCH("CMR",S1401),99)=99,0,Scoring!$E$8),Scoring!$E$9),Scoring!$E$8)</f>
        <v>0</v>
      </c>
      <c r="Z1401" s="78">
        <f>IF(IFERROR(SEARCH("H350",N1401),99)=99,IF(IFERROR(SEARCH("H350",O1401),99)=99,IF(IFERROR(SEARCH("H350",Q1401),99)=99,IF(IFERROR(SEARCH("H350",M1401),99)=99,IF(IFERROR(SEARCH("H350",R1401),99)=99,IF(IFERROR(SEARCH("H351",N1401),99)=99,IF(IFERROR(SEARCH("H351",O1401),99)=99,IF(IFERROR(SEARCH("H351",Q1401),99)=99,IF(IFERROR(SEARCH("H351",M1401),99)=99,IF(IFERROR(SEARCH("H351",R1401),99)=99,IF(IFERROR(SEARCH("carcinogenic",P1401),99)=99,IF(IFERROR(SEARCH("suspected carcinogenic",S1401),99)=99,0,Scoring!$E$12),Scoring!$E$11),Scoring!$E$10),Scoring!$E$10),Scoring!$E$10),Scoring!$E$10),Scoring!$E$10),Scoring!$E$10),Scoring!$E$10),Scoring!$E$10),Scoring!$E$10),Scoring!$E$10)</f>
        <v>0</v>
      </c>
      <c r="AA1401" s="78">
        <f>IF(IFERROR(SEARCH("H340",N1401),99)=99,IF(IFERROR(SEARCH("H340",O1401),99)=99,IF(IFERROR(SEARCH("H340",Q1401),99)=99,IF(IFERROR(SEARCH("H340",M1401),99)=99,IF(IFERROR(SEARCH("H340",R1401),99)=99,IF(IFERROR(SEARCH("H341",N1401),99)=99,IF(IFERROR(SEARCH("H341",O1401),99)=99,IF(IFERROR(SEARCH("H341",Q1401),99)=99,IF(IFERROR(SEARCH("H341",M1401),99)=99,IF(IFERROR(SEARCH("H341",R1401),99)=99,IF(IFERROR(SEARCH("mutagenic",P1401),99)=99,IF(IFERROR(SEARCH("suspected mutagenic",S1401),99)=99,0,Scoring!$E$15),Scoring!$E$14),Scoring!$E$13),Scoring!$E$13),Scoring!$E$13),Scoring!$E$13),Scoring!$E$13),Scoring!$E$13),Scoring!$E$13),Scoring!$E$13),Scoring!$E$13),Scoring!$E$13)</f>
        <v>0</v>
      </c>
      <c r="AB1401" s="78">
        <f>IF(IFERROR(SEARCH("H360",N1401),99)=99,IF(IFERROR(SEARCH("H360",O1401),99)=99,IF(IFERROR(SEARCH("H360",Q1401),99)=99,IF(IFERROR(SEARCH("H360",M1401),99)=99,IF(IFERROR(SEARCH("H360",R1401),99)=99,IF(IFERROR(SEARCH("H361",N1401),99)=99,IF(IFERROR(SEARCH("H361",O1401),99)=99,IF(IFERROR(SEARCH("H361",Q1401),99)=99,IF(IFERROR(SEARCH("H361",M1401),99)=99,IF(IFERROR(SEARCH("H361",R1401),99)=99,IF(IFERROR(SEARCH("reproduction",P1401),99)=99,IF(IFERROR(SEARCH("suspected reprotoxic",S1401),99)=99,IF(IFERROR(SEARCH("reprotoxic",S1401),99)=99,IF(IFERROR(SEARCH("reprotoxic",K1401),99)=99,0,Scoring!$E$18),Scoring!$E$18),Scoring!$E$19),Scoring!$E$17),Scoring!$E$16),Scoring!$E$16),Scoring!$E$16),Scoring!$E$16),Scoring!$E$16),Scoring!$E$16),Scoring!$E$16),Scoring!$E$16),Scoring!$E$16),Scoring!$E$16)</f>
        <v>0</v>
      </c>
      <c r="AC1401" s="78">
        <f>IF(IFERROR(SEARCH("57f",L1401),99)=99,IF(IFERROR(SEARCH("57(f)",P1401),99)=99,0,Scoring!$E$20),Scoring!$E$20)</f>
        <v>0</v>
      </c>
      <c r="AD1401" s="78">
        <f>IF(IFERROR(SEARCH("CAT1",T1401),99)=99,IF(IFERROR(SEARCH("CAT2",T1401),99)=99,IF(IFERROR(SEARCH("CAT3",T1401),99)=99,IF(IFERROR(SEARCH("concluded to be endocrine",K1401),99)=99,IF(IFERROR(SEARCH("categorised as endocrine",K1401),99)=99,IF(IFERROR(SEARCH("endocrine disrupting",P1401),99)=99,IF(IFERROR(SEARCH("endocrine disrupting",K1401),99)=99,IF(IFERROR(SEARCH("suspected endocrine",S1401),99)=99,IF(IFERROR(SEARCH("potential endocrine",S1401),99)=99,0,Scoring!$E$25),Scoring!$E$25),Scoring!$E$24),Scoring!$E$24),Scoring!$E$24),Scoring!$E$24),Scoring!$E$23),Scoring!$E$22),Scoring!$E$21)</f>
        <v>0.3</v>
      </c>
      <c r="AE1401" s="78">
        <f>IF(IFERROR(SEARCH("suspected sensitiser",S1401),99)=99,IF(IFERROR(SEARCH("sensitiser",S1401),99)=99,IF(IFERROR(SEARCH("other hazard based concern",S1401),99)=99,0,Scoring!$E$28),Scoring!$E$26),Scoring!$E$27)</f>
        <v>0</v>
      </c>
      <c r="AF1401" s="78">
        <f>IF(IFERROR(M1401,1)=1,IF(IFERROR(N1401,1)=1,IF(IFERROR(O1401,1)=1,IF(IFERROR(Q1401,1)=1,IF(IFERROR(R1401,1)=1,IF(IFERROR(T1401,1)=1,IF(IFERROR(K1401,1)=1,IF(IFERROR(P1401,1)=1,IF(IFERROR(S1401,1)=1,Scoring!$E$29,0),0),0),0),0),0),0),0),0)</f>
        <v>0</v>
      </c>
      <c r="AG1401" s="78">
        <f t="shared" si="92"/>
        <v>0.3</v>
      </c>
      <c r="AI1401" s="93"/>
      <c r="AJ1401" s="94"/>
      <c r="AK1401" s="76"/>
      <c r="AL1401" s="75"/>
      <c r="AN1401" s="79"/>
      <c r="AO1401" s="79"/>
      <c r="AP1401" s="79"/>
      <c r="AQ1401" s="79"/>
      <c r="AR1401" s="79"/>
      <c r="AS1401" s="78"/>
      <c r="AU1401" s="79">
        <f>IF(IFERROR(F1401,99)=99,IF(IFERROR(G1401,99)=99,IF(IFERROR(H1401,99)=99,IF(IFERROR(I1401,99)=99,IF(IFERROR(E1401,99)=99,IF(IFERROR(J1401,99)=99,0,Scoring!$B$7),Scoring!$B$3),Scoring!$B$2),Scoring!$B$6),Scoring!$B$5),Scoring!$B$4)</f>
        <v>0.3</v>
      </c>
      <c r="AV1401" s="78">
        <f t="shared" si="93"/>
        <v>0.09</v>
      </c>
      <c r="AW1401" s="78"/>
      <c r="AX1401" s="66"/>
      <c r="AY1401" s="78"/>
      <c r="AZ1401" s="76"/>
      <c r="BB1401" s="76"/>
    </row>
    <row r="1402" spans="1:54" x14ac:dyDescent="0.25">
      <c r="A1402" s="89" t="s">
        <v>6362</v>
      </c>
      <c r="B1402" s="89" t="s">
        <v>30</v>
      </c>
      <c r="C1402" s="89" t="s">
        <v>30</v>
      </c>
      <c r="D1402" s="89" t="s">
        <v>6870</v>
      </c>
      <c r="E1402" s="76" t="e">
        <f>IF(C1402="-",IF(A1402="-",VLOOKUP(D1402,'sin-list 180320_update'!$C$2:$C$835,1,FALSE),VLOOKUP(A1402,'sin-list 180320_update'!$A$2:$A$835,1,FALSE)),VLOOKUP(C1402,'sin-list 180320_update'!$B$2:$B$835,1,FALSE))</f>
        <v>#N/A</v>
      </c>
      <c r="F1402" s="76" t="e">
        <f>IF($C1402="-",IF($A1402="-",VLOOKUP($D1402,'REACH Bilaga XVII_update'!$A$5:$A$131,1,FALSE),VLOOKUP($A1402,'REACH Bilaga XVII_update'!$C$5:$C$131,1,FALSE)),VLOOKUP($C1402,'REACH Bilaga XVII_update'!$B$5:$B$131,1,FALSE))</f>
        <v>#N/A</v>
      </c>
      <c r="G1402" s="76" t="e">
        <f>IF($C1402="-",IF($A1402="-",VLOOKUP($D1402,' REACH Bilaga 59_update'!$A$5:$A$210,1,FALSE),VLOOKUP($A1402,' REACH Bilaga 59_update'!$D$5:$D$210,1,FALSE)),VLOOKUP($C1402,' REACH Bilaga 59_update'!$C$5:$C$210,1,FALSE))</f>
        <v>#N/A</v>
      </c>
      <c r="H1402" s="76" t="e">
        <f>IF($C1402="-",IF($A1402="-",VLOOKUP($D1402,'REACH Bilaga XIV_update'!$A$5:$A$110,1,FALSE),VLOOKUP($A1402,'REACH Bilaga XIV_update'!$D$5:$D$110,1,FALSE)),VLOOKUP($C1402,'REACH Bilaga XIV_update'!$C$5:$C$110,1,FALSE))</f>
        <v>#N/A</v>
      </c>
      <c r="I1402" s="76" t="e">
        <f>IF($C1402="-",IF($A1402="-",VLOOKUP($D1402,CoRAP_update!$A$5:$A$376,1,FALSE),VLOOKUP($A1402,CoRAP_update!$D$5:$D$376,1,FALSE)),VLOOKUP($C1402,CoRAP_update!$C$5:$C$376,1,FALSE))</f>
        <v>#N/A</v>
      </c>
      <c r="J1402" s="76" t="str">
        <f>IF($C1402="-",IF($A1402="-",VLOOKUP($D1402,EDC_update!$C$2:$C$450,1,FALSE),VLOOKUP($A1402,EDC_update!$B$2:$B$450,1,FALSE)),VLOOKUP($C1402,EDC_update!$L$2:$L$450,1,FALSE))</f>
        <v>13171-00-1</v>
      </c>
      <c r="K1402" s="76" t="e">
        <f>IF($C1402="-",IF($A1402="-",IF(VLOOKUP($D1402,'sin-list 180320_update'!$C$2:$S$835,3,FALSE)="",NA(),VLOOKUP($D1402,'sin-list 180320_update'!$C$2:$S$835,3,FALSE)),IF(VLOOKUP($A1402,'sin-list 180320_update'!$A$2:$S$835,5,FALSE)="",NA(),VLOOKUP($A1402,'sin-list 180320_update'!$A$2:$S$835,5,FALSE))),IF(VLOOKUP($C1402,'sin-list 180320_update'!$B$2:$S$835,4,FALSE)="",NA(),VLOOKUP($C1402,'sin-list 180320_update'!$B$2:$S$835,4,FALSE)))</f>
        <v>#N/A</v>
      </c>
      <c r="L1402" s="76" t="e">
        <f>IF($C1402="-",IF($A1402="-",VLOOKUP($D1402,'sin-list 180320_update'!$C$2:$S$835,6,FALSE),VLOOKUP($A1402,'sin-list 180320_update'!$A$2:$S$835,8,FALSE)),VLOOKUP($C1402,'sin-list 180320_update'!$B$2:$S$835,7,FALSE))</f>
        <v>#N/A</v>
      </c>
      <c r="M1402" s="76" t="e">
        <f>IF($C1402="-",IF($A1402="-",IF(VLOOKUP($D1402,'sin-list 180320_update'!$C$2:$S$835,8,FALSE)="",NA(),VLOOKUP($D1402,'sin-list 180320_update'!$C$2:$S$835,8,FALSE)),IF(VLOOKUP($A1402,'sin-list 180320_update'!$A$2:$S$835,10,FALSE)="",NA(),VLOOKUP($A1402,'sin-list 180320_update'!$A$2:$S$835,10,FALSE))),IF(VLOOKUP($C1402,'sin-list 180320_update'!$B$2:$S$835,9,FALSE)="",NA(),VLOOKUP($C1402,'sin-list 180320_update'!$B$2:$S$835,9,FALSE)))</f>
        <v>#N/A</v>
      </c>
      <c r="N1402" s="76" t="e">
        <f>IF($C1402="-",IF($A1402="-",IF(VLOOKUP($D1402,'REACH Bilaga XVII_update'!$A$5:$E$131,4,FALSE)="",NA(),VLOOKUP($D1402,'REACH Bilaga XVII_update'!$A$5:$E$131,4,FALSE)),IF(VLOOKUP($A1402,'REACH Bilaga XVII_update'!$C$5:$D$131,2,FALSE)="",NA(),VLOOKUP($A1402,'REACH Bilaga XVII_update'!$C$5:$D$131,2,FALSE))),IF(VLOOKUP($C1402,'REACH Bilaga XVII_update'!$B$5:$D$131,3,FALSE)="",NA(),VLOOKUP($C1402,'REACH Bilaga XVII_update'!$B$5:$D$131,3,FALSE)))</f>
        <v>#N/A</v>
      </c>
      <c r="O1402" s="76" t="e">
        <f>IF($C1402="-",IF($A1402="-",IF(VLOOKUP($D1402,' REACH Bilaga 59_update'!$A$5:$E$210,5,FALSE)="",NA(),VLOOKUP($D1402,' REACH Bilaga 59_update'!$A$5:$E$210,5,FALSE)),IF(VLOOKUP($A1402,' REACH Bilaga 59_update'!$D$5:$E$210,2,FALSE)="",NA(),VLOOKUP($A1402,' REACH Bilaga 59_update'!$D$5:$E$210,2,FALSE))),IF(VLOOKUP($C1402,' REACH Bilaga 59_update'!$C$5:$E$210,3,FALSE)="",NA(),VLOOKUP($C1402,' REACH Bilaga 59_update'!$C$5:$E$210,3,FALSE)))</f>
        <v>#N/A</v>
      </c>
      <c r="P1402" s="76" t="e">
        <f>IF(C1402="-",IF(A1402="-",IFERROR(VLOOKUP($D1402,' REACH Bilaga 59_update'!$A$5:$F$210,MATCH(Sammanfattning!P$1,' REACH Bilaga 59_update'!$A$4:$F$4,0),FALSE),VLOOKUP($D1402,'REACH Bilaga XIV_update'!$A$4:$H$110,MATCH(Sammanfattning!P$1,'REACH Bilaga XIV_update'!$A$4:$H$4,0),FALSE)),IFERROR(VLOOKUP($A1402,' REACH Bilaga 59_update'!$D$5:$F$210,MATCH(Sammanfattning!P$1,' REACH Bilaga 59_update'!$D$4:$F$4,0),FALSE),VLOOKUP($A1402,'REACH Bilaga XIV_update'!$D$4:$H$110,MATCH(Sammanfattning!P$1,'REACH Bilaga XIV_update'!$D$4:$H$4,0),FALSE))),IFERROR(VLOOKUP($C1402,' REACH Bilaga 59_update'!$C$5:$F$210,MATCH(Sammanfattning!P$1,' REACH Bilaga 59_update'!$C$4:$F$4,0),FALSE),VLOOKUP($C1402,'REACH Bilaga XIV_update'!$C$4:$H$110,MATCH(Sammanfattning!P$1,'REACH Bilaga XIV_update'!$C$4:$H$4,0),FALSE)))</f>
        <v>#N/A</v>
      </c>
      <c r="Q1402" s="76" t="e">
        <f>IF($C1402="-",IF($A1402="-",IF(VLOOKUP($D1402,'REACH Bilaga XIV_update'!$A$5:$I$110,9,FALSE)="",NA(),VLOOKUP($D1402,'REACH Bilaga XIV_update'!$A$5:$I$110,9,FALSE)),IF(VLOOKUP($A1402,'REACH Bilaga XIV_update'!$D$5:$I$110,6,FALSE)="",NA(),VLOOKUP($A1402,'REACH Bilaga XIV_update'!$D$5:$I$110,6,FALSE))),IF(VLOOKUP($C1402,'REACH Bilaga XIV_update'!$C$5:$I$110,7,FALSE)="",NA(),VLOOKUP($C1402,'REACH Bilaga XIV_update'!$C$5:$I$110,7,FALSE)))</f>
        <v>#N/A</v>
      </c>
      <c r="R1402" s="76" t="e">
        <f>IF($C1402="-",IF($A1402="-",IF(VLOOKUP($D1402,CoRAP_update!$A$5:$O$376,15,FALSE)="",NA(),VLOOKUP($D1402,CoRAP_update!$A$5:$O$376,15,FALSE)),IF(VLOOKUP($A1402,CoRAP_update!$D$5:$O$376,12,FALSE)="",NA(),VLOOKUP($A1402,CoRAP_update!$D$5:$O$376,12,FALSE))),IF(VLOOKUP($C1402,CoRAP_update!$C$5:$O$376,13,FALSE)="",NA(),VLOOKUP($C1402,CoRAP_update!$C$5:$O$376,13,FALSE)))</f>
        <v>#N/A</v>
      </c>
      <c r="S1402" s="144" t="e">
        <f>IF($C1402="-",IF($A1402="-",VLOOKUP($D1402,CoRAP_update!$A$5:$J$376,MATCH(Sammanfattning!S$1,CoRAP_update!$A$4:$J$4,0),FALSE),VLOOKUP($A1402,CoRAP_update!$D$5:$J$376,MATCH(Sammanfattning!S$1,CoRAP_update!$D$4:$J$4,0),FALSE)),VLOOKUP($C1402,CoRAP_update!$C$5:$J$376,MATCH(Sammanfattning!S$1,CoRAP_update!$C$4:$J$4,0),FALSE))</f>
        <v>#N/A</v>
      </c>
      <c r="T1402" s="76" t="str">
        <f>IF($A1402="-",VLOOKUP($D1402,EDC_update!$C$2:$F$450,4,FALSE),VLOOKUP($A1402,EDC_update!$B$2:$F$450,5,FALSE))</f>
        <v>CAT3b</v>
      </c>
      <c r="V1402" s="78">
        <f>IF(IFERROR(SEARCH("PBT",P1402),99)=99,IF(IFERROR(SEARCH("suspected PBT",S1402),99)=99,IF(IFERROR(SEARCH("concluded to be PBT",K1402),99)=99,IF(IFERROR(SEARCH("PBT",S1402),99)=99,IF(IFERROR(SEARCH("PBT cand",L1402),99)=99,IF(IFERROR(SEARCH("PBT",L1402),99)=99,IF(IFERROR(SEARCH("persistent, bioackumulative and toxic properties",K1402),99)=99,0,Scoring!$E$3),Scoring!$E$3),Scoring!$E$7),Scoring!$E$3),Scoring!$E$5),Scoring!$E$6),Scoring!$E$3)</f>
        <v>0</v>
      </c>
      <c r="W1402" s="78">
        <f>IF(IFERROR(SEARCH("vPvB",P1402),99)=99,IF(IFERROR(SEARCH("suspected pbt/vPvB",S1402),99)=99,IF(IFERROR(SEARCH("vPvB",S1402),99)=99,IF(IFERROR(SEARCH("concluded to be a vPvB",S1402),99)=99,IF(IFERROR(SEARCH("identified as vPvB",K1402),99)=99,IF(IFERROR(SEARCH("concluded to be a vPvB",K1402),99)=99,IF(IFERROR(SEARCH("concluded to be both pbt and vPvB",S1402),99)=99,IF(IFERROR(SEARCH("concluded to be both pbt and vPvB",K1402),99)=99,0,Scoring!$E$5),Scoring!$E$5),Scoring!$E$5),Scoring!$E$5),Scoring!$E$5),Scoring!$E$4),Scoring!$E$6),Scoring!$E$4)</f>
        <v>0</v>
      </c>
      <c r="X1402" s="78">
        <f>IF(IFERROR(SEARCH("H410",N1402),99)=99,IF(IFERROR(SEARCH("H410",O1402),99)=99,IF(IFERROR(SEARCH("H410",Q1402),99)=99,IF(IFERROR(SEARCH("H410",M1402),99)=99,IF(IFERROR(SEARCH("H410",R1402),99)=99,IF(IFERROR(SEARCH("H411",N1402),99)=99,IF(IFERROR(SEARCH("H411",O1402),99)=99,IF(IFERROR(SEARCH("H411",Q1402),99)=99,IF(IFERROR(SEARCH("H411",M1402),99)=99,IF(IFERROR(SEARCH("H411",R1402),99)=99,IF(IFERROR(SEARCH("H413",N1402),99)=99,IF(IFERROR(SEARCH("H413",O1402),99)=99,IF(IFERROR(SEARCH("H413",Q1402),99)=99,IF(IFERROR(SEARCH("H413",M1402),99)=99,IF(IFERROR(SEARCH("H413",R1402),99)=99,IF(IFERROR(SEARCH("H412",N1402),99)=99,IF(IFERROR(SEARCH("H412",O1402),99)=99,IF(IFERROR(SEARCH("H412",Q1402),99)=99,IF(IFERROR(SEARCH("H412",M1402),99)=99,IF(IFERROR(SEARCH("H412",R1402),99)=99,0,Scoring!$E$2),Scoring!$E$2),Scoring!$E$2),Scoring!$E$2),Scoring!$E$2),Scoring!$E$2),Scoring!$E$2),Scoring!$E$2),Scoring!$E$2),Scoring!$E$2),Scoring!$E$2),Scoring!$E$2),Scoring!$E$2),Scoring!$E$2),Scoring!$E$2),Scoring!$E$2),Scoring!$E$2),Scoring!$E$2),Scoring!$E$2),Scoring!$E$2)</f>
        <v>0</v>
      </c>
      <c r="Y1402" s="78">
        <f>IF(IFERROR(SEARCH("CMR",K1402),99)=99,IF(IFERROR(SEARCH("Suspected CMR",S1402),99)=99,IF(IFERROR(SEARCH("CMR",S1402),99)=99,0,Scoring!$E$8),Scoring!$E$9),Scoring!$E$8)</f>
        <v>0</v>
      </c>
      <c r="Z1402" s="78">
        <f>IF(IFERROR(SEARCH("H350",N1402),99)=99,IF(IFERROR(SEARCH("H350",O1402),99)=99,IF(IFERROR(SEARCH("H350",Q1402),99)=99,IF(IFERROR(SEARCH("H350",M1402),99)=99,IF(IFERROR(SEARCH("H350",R1402),99)=99,IF(IFERROR(SEARCH("H351",N1402),99)=99,IF(IFERROR(SEARCH("H351",O1402),99)=99,IF(IFERROR(SEARCH("H351",Q1402),99)=99,IF(IFERROR(SEARCH("H351",M1402),99)=99,IF(IFERROR(SEARCH("H351",R1402),99)=99,IF(IFERROR(SEARCH("carcinogenic",P1402),99)=99,IF(IFERROR(SEARCH("suspected carcinogenic",S1402),99)=99,0,Scoring!$E$12),Scoring!$E$11),Scoring!$E$10),Scoring!$E$10),Scoring!$E$10),Scoring!$E$10),Scoring!$E$10),Scoring!$E$10),Scoring!$E$10),Scoring!$E$10),Scoring!$E$10),Scoring!$E$10)</f>
        <v>0</v>
      </c>
      <c r="AA1402" s="78">
        <f>IF(IFERROR(SEARCH("H340",N1402),99)=99,IF(IFERROR(SEARCH("H340",O1402),99)=99,IF(IFERROR(SEARCH("H340",Q1402),99)=99,IF(IFERROR(SEARCH("H340",M1402),99)=99,IF(IFERROR(SEARCH("H340",R1402),99)=99,IF(IFERROR(SEARCH("H341",N1402),99)=99,IF(IFERROR(SEARCH("H341",O1402),99)=99,IF(IFERROR(SEARCH("H341",Q1402),99)=99,IF(IFERROR(SEARCH("H341",M1402),99)=99,IF(IFERROR(SEARCH("H341",R1402),99)=99,IF(IFERROR(SEARCH("mutagenic",P1402),99)=99,IF(IFERROR(SEARCH("suspected mutagenic",S1402),99)=99,0,Scoring!$E$15),Scoring!$E$14),Scoring!$E$13),Scoring!$E$13),Scoring!$E$13),Scoring!$E$13),Scoring!$E$13),Scoring!$E$13),Scoring!$E$13),Scoring!$E$13),Scoring!$E$13),Scoring!$E$13)</f>
        <v>0</v>
      </c>
      <c r="AB1402" s="78">
        <f>IF(IFERROR(SEARCH("H360",N1402),99)=99,IF(IFERROR(SEARCH("H360",O1402),99)=99,IF(IFERROR(SEARCH("H360",Q1402),99)=99,IF(IFERROR(SEARCH("H360",M1402),99)=99,IF(IFERROR(SEARCH("H360",R1402),99)=99,IF(IFERROR(SEARCH("H361",N1402),99)=99,IF(IFERROR(SEARCH("H361",O1402),99)=99,IF(IFERROR(SEARCH("H361",Q1402),99)=99,IF(IFERROR(SEARCH("H361",M1402),99)=99,IF(IFERROR(SEARCH("H361",R1402),99)=99,IF(IFERROR(SEARCH("reproduction",P1402),99)=99,IF(IFERROR(SEARCH("suspected reprotoxic",S1402),99)=99,IF(IFERROR(SEARCH("reprotoxic",S1402),99)=99,IF(IFERROR(SEARCH("reprotoxic",K1402),99)=99,0,Scoring!$E$18),Scoring!$E$18),Scoring!$E$19),Scoring!$E$17),Scoring!$E$16),Scoring!$E$16),Scoring!$E$16),Scoring!$E$16),Scoring!$E$16),Scoring!$E$16),Scoring!$E$16),Scoring!$E$16),Scoring!$E$16),Scoring!$E$16)</f>
        <v>0</v>
      </c>
      <c r="AC1402" s="78">
        <f>IF(IFERROR(SEARCH("57f",L1402),99)=99,IF(IFERROR(SEARCH("57(f)",P1402),99)=99,0,Scoring!$E$20),Scoring!$E$20)</f>
        <v>0</v>
      </c>
      <c r="AD1402" s="78">
        <f>IF(IFERROR(SEARCH("CAT1",T1402),99)=99,IF(IFERROR(SEARCH("CAT2",T1402),99)=99,IF(IFERROR(SEARCH("CAT3",T1402),99)=99,IF(IFERROR(SEARCH("concluded to be endocrine",K1402),99)=99,IF(IFERROR(SEARCH("categorised as endocrine",K1402),99)=99,IF(IFERROR(SEARCH("endocrine disrupting",P1402),99)=99,IF(IFERROR(SEARCH("endocrine disrupting",K1402),99)=99,IF(IFERROR(SEARCH("suspected endocrine",S1402),99)=99,IF(IFERROR(SEARCH("potential endocrine",S1402),99)=99,0,Scoring!$E$25),Scoring!$E$25),Scoring!$E$24),Scoring!$E$24),Scoring!$E$24),Scoring!$E$24),Scoring!$E$23),Scoring!$E$22),Scoring!$E$21)</f>
        <v>0.3</v>
      </c>
      <c r="AE1402" s="78">
        <f>IF(IFERROR(SEARCH("suspected sensitiser",S1402),99)=99,IF(IFERROR(SEARCH("sensitiser",S1402),99)=99,IF(IFERROR(SEARCH("other hazard based concern",S1402),99)=99,0,Scoring!$E$28),Scoring!$E$26),Scoring!$E$27)</f>
        <v>0</v>
      </c>
      <c r="AF1402" s="78">
        <f>IF(IFERROR(M1402,1)=1,IF(IFERROR(N1402,1)=1,IF(IFERROR(O1402,1)=1,IF(IFERROR(Q1402,1)=1,IF(IFERROR(R1402,1)=1,IF(IFERROR(T1402,1)=1,IF(IFERROR(K1402,1)=1,IF(IFERROR(P1402,1)=1,IF(IFERROR(S1402,1)=1,Scoring!$E$29,0),0),0),0),0),0),0),0),0)</f>
        <v>0</v>
      </c>
      <c r="AG1402" s="78">
        <f t="shared" si="92"/>
        <v>0.3</v>
      </c>
      <c r="AI1402" s="93"/>
      <c r="AJ1402" s="94"/>
      <c r="AK1402" s="76"/>
      <c r="AL1402" s="75"/>
      <c r="AN1402" s="79"/>
      <c r="AO1402" s="79"/>
      <c r="AP1402" s="79"/>
      <c r="AQ1402" s="79"/>
      <c r="AR1402" s="79"/>
      <c r="AS1402" s="78"/>
      <c r="AU1402" s="79">
        <f>IF(IFERROR(F1402,99)=99,IF(IFERROR(G1402,99)=99,IF(IFERROR(H1402,99)=99,IF(IFERROR(I1402,99)=99,IF(IFERROR(E1402,99)=99,IF(IFERROR(J1402,99)=99,0,Scoring!$B$7),Scoring!$B$3),Scoring!$B$2),Scoring!$B$6),Scoring!$B$5),Scoring!$B$4)</f>
        <v>0.3</v>
      </c>
      <c r="AV1402" s="78">
        <f t="shared" si="93"/>
        <v>0.09</v>
      </c>
      <c r="AW1402" s="78"/>
      <c r="AX1402" s="66"/>
      <c r="AY1402" s="78"/>
      <c r="AZ1402" s="76"/>
      <c r="BB1402" s="76"/>
    </row>
    <row r="1403" spans="1:54" x14ac:dyDescent="0.25">
      <c r="A1403" s="89" t="s">
        <v>7088</v>
      </c>
      <c r="B1403" s="89" t="s">
        <v>30</v>
      </c>
      <c r="C1403" s="89" t="s">
        <v>30</v>
      </c>
      <c r="D1403" s="89" t="s">
        <v>7089</v>
      </c>
      <c r="E1403" s="76" t="e">
        <f>IF(C1403="-",IF(A1403="-",VLOOKUP(D1403,'sin-list 180320_update'!$C$2:$C$835,1,FALSE),VLOOKUP(A1403,'sin-list 180320_update'!$A$2:$A$835,1,FALSE)),VLOOKUP(C1403,'sin-list 180320_update'!$B$2:$B$835,1,FALSE))</f>
        <v>#N/A</v>
      </c>
      <c r="F1403" s="76" t="e">
        <f>IF($C1403="-",IF($A1403="-",VLOOKUP($D1403,'REACH Bilaga XVII_update'!$A$5:$A$131,1,FALSE),VLOOKUP($A1403,'REACH Bilaga XVII_update'!$C$5:$C$131,1,FALSE)),VLOOKUP($C1403,'REACH Bilaga XVII_update'!$B$5:$B$131,1,FALSE))</f>
        <v>#N/A</v>
      </c>
      <c r="G1403" s="76" t="e">
        <f>IF($C1403="-",IF($A1403="-",VLOOKUP($D1403,' REACH Bilaga 59_update'!$A$5:$A$210,1,FALSE),VLOOKUP($A1403,' REACH Bilaga 59_update'!$D$5:$D$210,1,FALSE)),VLOOKUP($C1403,' REACH Bilaga 59_update'!$C$5:$C$210,1,FALSE))</f>
        <v>#N/A</v>
      </c>
      <c r="H1403" s="76" t="e">
        <f>IF($C1403="-",IF($A1403="-",VLOOKUP($D1403,'REACH Bilaga XIV_update'!$A$5:$A$110,1,FALSE),VLOOKUP($A1403,'REACH Bilaga XIV_update'!$D$5:$D$110,1,FALSE)),VLOOKUP($C1403,'REACH Bilaga XIV_update'!$C$5:$C$110,1,FALSE))</f>
        <v>#N/A</v>
      </c>
      <c r="I1403" s="76" t="e">
        <f>IF($C1403="-",IF($A1403="-",VLOOKUP($D1403,CoRAP_update!$A$5:$A$376,1,FALSE),VLOOKUP($A1403,CoRAP_update!$D$5:$D$376,1,FALSE)),VLOOKUP($C1403,CoRAP_update!$C$5:$C$376,1,FALSE))</f>
        <v>#N/A</v>
      </c>
      <c r="J1403" s="76" t="str">
        <f>IF($C1403="-",IF($A1403="-",VLOOKUP($D1403,EDC_update!$C$2:$C$450,1,FALSE),VLOOKUP($A1403,EDC_update!$B$2:$B$450,1,FALSE)),VLOOKUP($C1403,EDC_update!$L$2:$L$450,1,FALSE))</f>
        <v>1322-97-0</v>
      </c>
      <c r="K1403" s="76" t="e">
        <f>IF($C1403="-",IF($A1403="-",IF(VLOOKUP($D1403,'sin-list 180320_update'!$C$2:$S$835,3,FALSE)="",NA(),VLOOKUP($D1403,'sin-list 180320_update'!$C$2:$S$835,3,FALSE)),IF(VLOOKUP($A1403,'sin-list 180320_update'!$A$2:$S$835,5,FALSE)="",NA(),VLOOKUP($A1403,'sin-list 180320_update'!$A$2:$S$835,5,FALSE))),IF(VLOOKUP($C1403,'sin-list 180320_update'!$B$2:$S$835,4,FALSE)="",NA(),VLOOKUP($C1403,'sin-list 180320_update'!$B$2:$S$835,4,FALSE)))</f>
        <v>#N/A</v>
      </c>
      <c r="L1403" s="76" t="e">
        <f>IF($C1403="-",IF($A1403="-",VLOOKUP($D1403,'sin-list 180320_update'!$C$2:$S$835,6,FALSE),VLOOKUP($A1403,'sin-list 180320_update'!$A$2:$S$835,8,FALSE)),VLOOKUP($C1403,'sin-list 180320_update'!$B$2:$S$835,7,FALSE))</f>
        <v>#N/A</v>
      </c>
      <c r="M1403" s="76" t="e">
        <f>IF($C1403="-",IF($A1403="-",IF(VLOOKUP($D1403,'sin-list 180320_update'!$C$2:$S$835,8,FALSE)="",NA(),VLOOKUP($D1403,'sin-list 180320_update'!$C$2:$S$835,8,FALSE)),IF(VLOOKUP($A1403,'sin-list 180320_update'!$A$2:$S$835,10,FALSE)="",NA(),VLOOKUP($A1403,'sin-list 180320_update'!$A$2:$S$835,10,FALSE))),IF(VLOOKUP($C1403,'sin-list 180320_update'!$B$2:$S$835,9,FALSE)="",NA(),VLOOKUP($C1403,'sin-list 180320_update'!$B$2:$S$835,9,FALSE)))</f>
        <v>#N/A</v>
      </c>
      <c r="N1403" s="76" t="e">
        <f>IF($C1403="-",IF($A1403="-",IF(VLOOKUP($D1403,'REACH Bilaga XVII_update'!$A$5:$E$131,4,FALSE)="",NA(),VLOOKUP($D1403,'REACH Bilaga XVII_update'!$A$5:$E$131,4,FALSE)),IF(VLOOKUP($A1403,'REACH Bilaga XVII_update'!$C$5:$D$131,2,FALSE)="",NA(),VLOOKUP($A1403,'REACH Bilaga XVII_update'!$C$5:$D$131,2,FALSE))),IF(VLOOKUP($C1403,'REACH Bilaga XVII_update'!$B$5:$D$131,3,FALSE)="",NA(),VLOOKUP($C1403,'REACH Bilaga XVII_update'!$B$5:$D$131,3,FALSE)))</f>
        <v>#N/A</v>
      </c>
      <c r="O1403" s="76" t="e">
        <f>IF($C1403="-",IF($A1403="-",IF(VLOOKUP($D1403,' REACH Bilaga 59_update'!$A$5:$E$210,5,FALSE)="",NA(),VLOOKUP($D1403,' REACH Bilaga 59_update'!$A$5:$E$210,5,FALSE)),IF(VLOOKUP($A1403,' REACH Bilaga 59_update'!$D$5:$E$210,2,FALSE)="",NA(),VLOOKUP($A1403,' REACH Bilaga 59_update'!$D$5:$E$210,2,FALSE))),IF(VLOOKUP($C1403,' REACH Bilaga 59_update'!$C$5:$E$210,3,FALSE)="",NA(),VLOOKUP($C1403,' REACH Bilaga 59_update'!$C$5:$E$210,3,FALSE)))</f>
        <v>#N/A</v>
      </c>
      <c r="P1403" s="76" t="e">
        <f>IF(C1403="-",IF(A1403="-",IFERROR(VLOOKUP($D1403,' REACH Bilaga 59_update'!$A$5:$F$210,MATCH(Sammanfattning!P$1,' REACH Bilaga 59_update'!$A$4:$F$4,0),FALSE),VLOOKUP($D1403,'REACH Bilaga XIV_update'!$A$4:$H$110,MATCH(Sammanfattning!P$1,'REACH Bilaga XIV_update'!$A$4:$H$4,0),FALSE)),IFERROR(VLOOKUP($A1403,' REACH Bilaga 59_update'!$D$5:$F$210,MATCH(Sammanfattning!P$1,' REACH Bilaga 59_update'!$D$4:$F$4,0),FALSE),VLOOKUP($A1403,'REACH Bilaga XIV_update'!$D$4:$H$110,MATCH(Sammanfattning!P$1,'REACH Bilaga XIV_update'!$D$4:$H$4,0),FALSE))),IFERROR(VLOOKUP($C1403,' REACH Bilaga 59_update'!$C$5:$F$210,MATCH(Sammanfattning!P$1,' REACH Bilaga 59_update'!$C$4:$F$4,0),FALSE),VLOOKUP($C1403,'REACH Bilaga XIV_update'!$C$4:$H$110,MATCH(Sammanfattning!P$1,'REACH Bilaga XIV_update'!$C$4:$H$4,0),FALSE)))</f>
        <v>#N/A</v>
      </c>
      <c r="Q1403" s="76" t="e">
        <f>IF($C1403="-",IF($A1403="-",IF(VLOOKUP($D1403,'REACH Bilaga XIV_update'!$A$5:$I$110,9,FALSE)="",NA(),VLOOKUP($D1403,'REACH Bilaga XIV_update'!$A$5:$I$110,9,FALSE)),IF(VLOOKUP($A1403,'REACH Bilaga XIV_update'!$D$5:$I$110,6,FALSE)="",NA(),VLOOKUP($A1403,'REACH Bilaga XIV_update'!$D$5:$I$110,6,FALSE))),IF(VLOOKUP($C1403,'REACH Bilaga XIV_update'!$C$5:$I$110,7,FALSE)="",NA(),VLOOKUP($C1403,'REACH Bilaga XIV_update'!$C$5:$I$110,7,FALSE)))</f>
        <v>#N/A</v>
      </c>
      <c r="R1403" s="76" t="e">
        <f>IF($C1403="-",IF($A1403="-",IF(VLOOKUP($D1403,CoRAP_update!$A$5:$O$376,15,FALSE)="",NA(),VLOOKUP($D1403,CoRAP_update!$A$5:$O$376,15,FALSE)),IF(VLOOKUP($A1403,CoRAP_update!$D$5:$O$376,12,FALSE)="",NA(),VLOOKUP($A1403,CoRAP_update!$D$5:$O$376,12,FALSE))),IF(VLOOKUP($C1403,CoRAP_update!$C$5:$O$376,13,FALSE)="",NA(),VLOOKUP($C1403,CoRAP_update!$C$5:$O$376,13,FALSE)))</f>
        <v>#N/A</v>
      </c>
      <c r="S1403" s="144" t="e">
        <f>IF($C1403="-",IF($A1403="-",VLOOKUP($D1403,CoRAP_update!$A$5:$J$376,MATCH(Sammanfattning!S$1,CoRAP_update!$A$4:$J$4,0),FALSE),VLOOKUP($A1403,CoRAP_update!$D$5:$J$376,MATCH(Sammanfattning!S$1,CoRAP_update!$D$4:$J$4,0),FALSE)),VLOOKUP($C1403,CoRAP_update!$C$5:$J$376,MATCH(Sammanfattning!S$1,CoRAP_update!$C$4:$J$4,0),FALSE))</f>
        <v>#N/A</v>
      </c>
      <c r="T1403" s="76" t="str">
        <f>IF($A1403="-",VLOOKUP($D1403,EDC_update!$C$2:$F$450,4,FALSE),VLOOKUP($A1403,EDC_update!$B$2:$F$450,5,FALSE))</f>
        <v>CAT3b</v>
      </c>
      <c r="V1403" s="78">
        <f>IF(IFERROR(SEARCH("PBT",P1403),99)=99,IF(IFERROR(SEARCH("suspected PBT",S1403),99)=99,IF(IFERROR(SEARCH("concluded to be PBT",K1403),99)=99,IF(IFERROR(SEARCH("PBT",S1403),99)=99,IF(IFERROR(SEARCH("PBT cand",L1403),99)=99,IF(IFERROR(SEARCH("PBT",L1403),99)=99,IF(IFERROR(SEARCH("persistent, bioackumulative and toxic properties",K1403),99)=99,0,Scoring!$E$3),Scoring!$E$3),Scoring!$E$7),Scoring!$E$3),Scoring!$E$5),Scoring!$E$6),Scoring!$E$3)</f>
        <v>0</v>
      </c>
      <c r="W1403" s="78">
        <f>IF(IFERROR(SEARCH("vPvB",P1403),99)=99,IF(IFERROR(SEARCH("suspected pbt/vPvB",S1403),99)=99,IF(IFERROR(SEARCH("vPvB",S1403),99)=99,IF(IFERROR(SEARCH("concluded to be a vPvB",S1403),99)=99,IF(IFERROR(SEARCH("identified as vPvB",K1403),99)=99,IF(IFERROR(SEARCH("concluded to be a vPvB",K1403),99)=99,IF(IFERROR(SEARCH("concluded to be both pbt and vPvB",S1403),99)=99,IF(IFERROR(SEARCH("concluded to be both pbt and vPvB",K1403),99)=99,0,Scoring!$E$5),Scoring!$E$5),Scoring!$E$5),Scoring!$E$5),Scoring!$E$5),Scoring!$E$4),Scoring!$E$6),Scoring!$E$4)</f>
        <v>0</v>
      </c>
      <c r="X1403" s="78">
        <f>IF(IFERROR(SEARCH("H410",N1403),99)=99,IF(IFERROR(SEARCH("H410",O1403),99)=99,IF(IFERROR(SEARCH("H410",Q1403),99)=99,IF(IFERROR(SEARCH("H410",M1403),99)=99,IF(IFERROR(SEARCH("H410",R1403),99)=99,IF(IFERROR(SEARCH("H411",N1403),99)=99,IF(IFERROR(SEARCH("H411",O1403),99)=99,IF(IFERROR(SEARCH("H411",Q1403),99)=99,IF(IFERROR(SEARCH("H411",M1403),99)=99,IF(IFERROR(SEARCH("H411",R1403),99)=99,IF(IFERROR(SEARCH("H413",N1403),99)=99,IF(IFERROR(SEARCH("H413",O1403),99)=99,IF(IFERROR(SEARCH("H413",Q1403),99)=99,IF(IFERROR(SEARCH("H413",M1403),99)=99,IF(IFERROR(SEARCH("H413",R1403),99)=99,IF(IFERROR(SEARCH("H412",N1403),99)=99,IF(IFERROR(SEARCH("H412",O1403),99)=99,IF(IFERROR(SEARCH("H412",Q1403),99)=99,IF(IFERROR(SEARCH("H412",M1403),99)=99,IF(IFERROR(SEARCH("H412",R1403),99)=99,0,Scoring!$E$2),Scoring!$E$2),Scoring!$E$2),Scoring!$E$2),Scoring!$E$2),Scoring!$E$2),Scoring!$E$2),Scoring!$E$2),Scoring!$E$2),Scoring!$E$2),Scoring!$E$2),Scoring!$E$2),Scoring!$E$2),Scoring!$E$2),Scoring!$E$2),Scoring!$E$2),Scoring!$E$2),Scoring!$E$2),Scoring!$E$2),Scoring!$E$2)</f>
        <v>0</v>
      </c>
      <c r="Y1403" s="78">
        <f>IF(IFERROR(SEARCH("CMR",K1403),99)=99,IF(IFERROR(SEARCH("Suspected CMR",S1403),99)=99,IF(IFERROR(SEARCH("CMR",S1403),99)=99,0,Scoring!$E$8),Scoring!$E$9),Scoring!$E$8)</f>
        <v>0</v>
      </c>
      <c r="Z1403" s="78">
        <f>IF(IFERROR(SEARCH("H350",N1403),99)=99,IF(IFERROR(SEARCH("H350",O1403),99)=99,IF(IFERROR(SEARCH("H350",Q1403),99)=99,IF(IFERROR(SEARCH("H350",M1403),99)=99,IF(IFERROR(SEARCH("H350",R1403),99)=99,IF(IFERROR(SEARCH("H351",N1403),99)=99,IF(IFERROR(SEARCH("H351",O1403),99)=99,IF(IFERROR(SEARCH("H351",Q1403),99)=99,IF(IFERROR(SEARCH("H351",M1403),99)=99,IF(IFERROR(SEARCH("H351",R1403),99)=99,IF(IFERROR(SEARCH("carcinogenic",P1403),99)=99,IF(IFERROR(SEARCH("suspected carcinogenic",S1403),99)=99,0,Scoring!$E$12),Scoring!$E$11),Scoring!$E$10),Scoring!$E$10),Scoring!$E$10),Scoring!$E$10),Scoring!$E$10),Scoring!$E$10),Scoring!$E$10),Scoring!$E$10),Scoring!$E$10),Scoring!$E$10)</f>
        <v>0</v>
      </c>
      <c r="AA1403" s="78">
        <f>IF(IFERROR(SEARCH("H340",N1403),99)=99,IF(IFERROR(SEARCH("H340",O1403),99)=99,IF(IFERROR(SEARCH("H340",Q1403),99)=99,IF(IFERROR(SEARCH("H340",M1403),99)=99,IF(IFERROR(SEARCH("H340",R1403),99)=99,IF(IFERROR(SEARCH("H341",N1403),99)=99,IF(IFERROR(SEARCH("H341",O1403),99)=99,IF(IFERROR(SEARCH("H341",Q1403),99)=99,IF(IFERROR(SEARCH("H341",M1403),99)=99,IF(IFERROR(SEARCH("H341",R1403),99)=99,IF(IFERROR(SEARCH("mutagenic",P1403),99)=99,IF(IFERROR(SEARCH("suspected mutagenic",S1403),99)=99,0,Scoring!$E$15),Scoring!$E$14),Scoring!$E$13),Scoring!$E$13),Scoring!$E$13),Scoring!$E$13),Scoring!$E$13),Scoring!$E$13),Scoring!$E$13),Scoring!$E$13),Scoring!$E$13),Scoring!$E$13)</f>
        <v>0</v>
      </c>
      <c r="AB1403" s="78">
        <f>IF(IFERROR(SEARCH("H360",N1403),99)=99,IF(IFERROR(SEARCH("H360",O1403),99)=99,IF(IFERROR(SEARCH("H360",Q1403),99)=99,IF(IFERROR(SEARCH("H360",M1403),99)=99,IF(IFERROR(SEARCH("H360",R1403),99)=99,IF(IFERROR(SEARCH("H361",N1403),99)=99,IF(IFERROR(SEARCH("H361",O1403),99)=99,IF(IFERROR(SEARCH("H361",Q1403),99)=99,IF(IFERROR(SEARCH("H361",M1403),99)=99,IF(IFERROR(SEARCH("H361",R1403),99)=99,IF(IFERROR(SEARCH("reproduction",P1403),99)=99,IF(IFERROR(SEARCH("suspected reprotoxic",S1403),99)=99,IF(IFERROR(SEARCH("reprotoxic",S1403),99)=99,IF(IFERROR(SEARCH("reprotoxic",K1403),99)=99,0,Scoring!$E$18),Scoring!$E$18),Scoring!$E$19),Scoring!$E$17),Scoring!$E$16),Scoring!$E$16),Scoring!$E$16),Scoring!$E$16),Scoring!$E$16),Scoring!$E$16),Scoring!$E$16),Scoring!$E$16),Scoring!$E$16),Scoring!$E$16)</f>
        <v>0</v>
      </c>
      <c r="AC1403" s="78">
        <f>IF(IFERROR(SEARCH("57f",L1403),99)=99,IF(IFERROR(SEARCH("57(f)",P1403),99)=99,0,Scoring!$E$20),Scoring!$E$20)</f>
        <v>0</v>
      </c>
      <c r="AD1403" s="78">
        <f>IF(IFERROR(SEARCH("CAT1",T1403),99)=99,IF(IFERROR(SEARCH("CAT2",T1403),99)=99,IF(IFERROR(SEARCH("CAT3",T1403),99)=99,IF(IFERROR(SEARCH("concluded to be endocrine",K1403),99)=99,IF(IFERROR(SEARCH("categorised as endocrine",K1403),99)=99,IF(IFERROR(SEARCH("endocrine disrupting",P1403),99)=99,IF(IFERROR(SEARCH("endocrine disrupting",K1403),99)=99,IF(IFERROR(SEARCH("suspected endocrine",S1403),99)=99,IF(IFERROR(SEARCH("potential endocrine",S1403),99)=99,0,Scoring!$E$25),Scoring!$E$25),Scoring!$E$24),Scoring!$E$24),Scoring!$E$24),Scoring!$E$24),Scoring!$E$23),Scoring!$E$22),Scoring!$E$21)</f>
        <v>0.3</v>
      </c>
      <c r="AE1403" s="78">
        <f>IF(IFERROR(SEARCH("suspected sensitiser",S1403),99)=99,IF(IFERROR(SEARCH("sensitiser",S1403),99)=99,IF(IFERROR(SEARCH("other hazard based concern",S1403),99)=99,0,Scoring!$E$28),Scoring!$E$26),Scoring!$E$27)</f>
        <v>0</v>
      </c>
      <c r="AF1403" s="78">
        <f>IF(IFERROR(M1403,1)=1,IF(IFERROR(N1403,1)=1,IF(IFERROR(O1403,1)=1,IF(IFERROR(Q1403,1)=1,IF(IFERROR(R1403,1)=1,IF(IFERROR(T1403,1)=1,IF(IFERROR(K1403,1)=1,IF(IFERROR(P1403,1)=1,IF(IFERROR(S1403,1)=1,Scoring!$E$29,0),0),0),0),0),0),0),0),0)</f>
        <v>0</v>
      </c>
      <c r="AG1403" s="78">
        <f t="shared" si="92"/>
        <v>0.3</v>
      </c>
      <c r="AI1403" s="93"/>
      <c r="AJ1403" s="94"/>
      <c r="AK1403" s="76"/>
      <c r="AL1403" s="75"/>
      <c r="AN1403" s="79"/>
      <c r="AO1403" s="79"/>
      <c r="AP1403" s="79"/>
      <c r="AQ1403" s="79"/>
      <c r="AR1403" s="79"/>
      <c r="AS1403" s="78"/>
      <c r="AU1403" s="79">
        <f>IF(IFERROR(F1403,99)=99,IF(IFERROR(G1403,99)=99,IF(IFERROR(H1403,99)=99,IF(IFERROR(I1403,99)=99,IF(IFERROR(E1403,99)=99,IF(IFERROR(J1403,99)=99,0,Scoring!$B$7),Scoring!$B$3),Scoring!$B$2),Scoring!$B$6),Scoring!$B$5),Scoring!$B$4)</f>
        <v>0.3</v>
      </c>
      <c r="AV1403" s="78">
        <f t="shared" si="93"/>
        <v>0.09</v>
      </c>
      <c r="AW1403" s="78"/>
      <c r="AX1403" s="66"/>
      <c r="AY1403" s="78"/>
      <c r="AZ1403" s="76"/>
      <c r="BB1403" s="76"/>
    </row>
    <row r="1404" spans="1:54" x14ac:dyDescent="0.25">
      <c r="A1404" s="89" t="s">
        <v>7127</v>
      </c>
      <c r="B1404" s="89" t="s">
        <v>30</v>
      </c>
      <c r="C1404" s="89" t="s">
        <v>30</v>
      </c>
      <c r="D1404" s="89" t="s">
        <v>7128</v>
      </c>
      <c r="E1404" s="76" t="e">
        <f>IF(C1404="-",IF(A1404="-",VLOOKUP(D1404,'sin-list 180320_update'!$C$2:$C$835,1,FALSE),VLOOKUP(A1404,'sin-list 180320_update'!$A$2:$A$835,1,FALSE)),VLOOKUP(C1404,'sin-list 180320_update'!$B$2:$B$835,1,FALSE))</f>
        <v>#N/A</v>
      </c>
      <c r="F1404" s="76" t="e">
        <f>IF($C1404="-",IF($A1404="-",VLOOKUP($D1404,'REACH Bilaga XVII_update'!$A$5:$A$131,1,FALSE),VLOOKUP($A1404,'REACH Bilaga XVII_update'!$C$5:$C$131,1,FALSE)),VLOOKUP($C1404,'REACH Bilaga XVII_update'!$B$5:$B$131,1,FALSE))</f>
        <v>#N/A</v>
      </c>
      <c r="G1404" s="76" t="e">
        <f>IF($C1404="-",IF($A1404="-",VLOOKUP($D1404,' REACH Bilaga 59_update'!$A$5:$A$210,1,FALSE),VLOOKUP($A1404,' REACH Bilaga 59_update'!$D$5:$D$210,1,FALSE)),VLOOKUP($C1404,' REACH Bilaga 59_update'!$C$5:$C$210,1,FALSE))</f>
        <v>#N/A</v>
      </c>
      <c r="H1404" s="76" t="e">
        <f>IF($C1404="-",IF($A1404="-",VLOOKUP($D1404,'REACH Bilaga XIV_update'!$A$5:$A$110,1,FALSE),VLOOKUP($A1404,'REACH Bilaga XIV_update'!$D$5:$D$110,1,FALSE)),VLOOKUP($C1404,'REACH Bilaga XIV_update'!$C$5:$C$110,1,FALSE))</f>
        <v>#N/A</v>
      </c>
      <c r="I1404" s="76" t="e">
        <f>IF($C1404="-",IF($A1404="-",VLOOKUP($D1404,CoRAP_update!$A$5:$A$376,1,FALSE),VLOOKUP($A1404,CoRAP_update!$D$5:$D$376,1,FALSE)),VLOOKUP($C1404,CoRAP_update!$C$5:$C$376,1,FALSE))</f>
        <v>#N/A</v>
      </c>
      <c r="J1404" s="76" t="str">
        <f>IF($C1404="-",IF($A1404="-",VLOOKUP($D1404,EDC_update!$C$2:$C$450,1,FALSE),VLOOKUP($A1404,EDC_update!$B$2:$B$450,1,FALSE)),VLOOKUP($C1404,EDC_update!$L$2:$L$450,1,FALSE))</f>
        <v>1335-87-1</v>
      </c>
      <c r="K1404" s="76" t="e">
        <f>IF($C1404="-",IF($A1404="-",IF(VLOOKUP($D1404,'sin-list 180320_update'!$C$2:$S$835,3,FALSE)="",NA(),VLOOKUP($D1404,'sin-list 180320_update'!$C$2:$S$835,3,FALSE)),IF(VLOOKUP($A1404,'sin-list 180320_update'!$A$2:$S$835,5,FALSE)="",NA(),VLOOKUP($A1404,'sin-list 180320_update'!$A$2:$S$835,5,FALSE))),IF(VLOOKUP($C1404,'sin-list 180320_update'!$B$2:$S$835,4,FALSE)="",NA(),VLOOKUP($C1404,'sin-list 180320_update'!$B$2:$S$835,4,FALSE)))</f>
        <v>#N/A</v>
      </c>
      <c r="L1404" s="76" t="e">
        <f>IF($C1404="-",IF($A1404="-",VLOOKUP($D1404,'sin-list 180320_update'!$C$2:$S$835,6,FALSE),VLOOKUP($A1404,'sin-list 180320_update'!$A$2:$S$835,8,FALSE)),VLOOKUP($C1404,'sin-list 180320_update'!$B$2:$S$835,7,FALSE))</f>
        <v>#N/A</v>
      </c>
      <c r="M1404" s="76" t="e">
        <f>IF($C1404="-",IF($A1404="-",IF(VLOOKUP($D1404,'sin-list 180320_update'!$C$2:$S$835,8,FALSE)="",NA(),VLOOKUP($D1404,'sin-list 180320_update'!$C$2:$S$835,8,FALSE)),IF(VLOOKUP($A1404,'sin-list 180320_update'!$A$2:$S$835,10,FALSE)="",NA(),VLOOKUP($A1404,'sin-list 180320_update'!$A$2:$S$835,10,FALSE))),IF(VLOOKUP($C1404,'sin-list 180320_update'!$B$2:$S$835,9,FALSE)="",NA(),VLOOKUP($C1404,'sin-list 180320_update'!$B$2:$S$835,9,FALSE)))</f>
        <v>#N/A</v>
      </c>
      <c r="N1404" s="76" t="e">
        <f>IF($C1404="-",IF($A1404="-",IF(VLOOKUP($D1404,'REACH Bilaga XVII_update'!$A$5:$E$131,4,FALSE)="",NA(),VLOOKUP($D1404,'REACH Bilaga XVII_update'!$A$5:$E$131,4,FALSE)),IF(VLOOKUP($A1404,'REACH Bilaga XVII_update'!$C$5:$D$131,2,FALSE)="",NA(),VLOOKUP($A1404,'REACH Bilaga XVII_update'!$C$5:$D$131,2,FALSE))),IF(VLOOKUP($C1404,'REACH Bilaga XVII_update'!$B$5:$D$131,3,FALSE)="",NA(),VLOOKUP($C1404,'REACH Bilaga XVII_update'!$B$5:$D$131,3,FALSE)))</f>
        <v>#N/A</v>
      </c>
      <c r="O1404" s="76" t="e">
        <f>IF($C1404="-",IF($A1404="-",IF(VLOOKUP($D1404,' REACH Bilaga 59_update'!$A$5:$E$210,5,FALSE)="",NA(),VLOOKUP($D1404,' REACH Bilaga 59_update'!$A$5:$E$210,5,FALSE)),IF(VLOOKUP($A1404,' REACH Bilaga 59_update'!$D$5:$E$210,2,FALSE)="",NA(),VLOOKUP($A1404,' REACH Bilaga 59_update'!$D$5:$E$210,2,FALSE))),IF(VLOOKUP($C1404,' REACH Bilaga 59_update'!$C$5:$E$210,3,FALSE)="",NA(),VLOOKUP($C1404,' REACH Bilaga 59_update'!$C$5:$E$210,3,FALSE)))</f>
        <v>#N/A</v>
      </c>
      <c r="P1404" s="76" t="e">
        <f>IF(C1404="-",IF(A1404="-",IFERROR(VLOOKUP($D1404,' REACH Bilaga 59_update'!$A$5:$F$210,MATCH(Sammanfattning!P$1,' REACH Bilaga 59_update'!$A$4:$F$4,0),FALSE),VLOOKUP($D1404,'REACH Bilaga XIV_update'!$A$4:$H$110,MATCH(Sammanfattning!P$1,'REACH Bilaga XIV_update'!$A$4:$H$4,0),FALSE)),IFERROR(VLOOKUP($A1404,' REACH Bilaga 59_update'!$D$5:$F$210,MATCH(Sammanfattning!P$1,' REACH Bilaga 59_update'!$D$4:$F$4,0),FALSE),VLOOKUP($A1404,'REACH Bilaga XIV_update'!$D$4:$H$110,MATCH(Sammanfattning!P$1,'REACH Bilaga XIV_update'!$D$4:$H$4,0),FALSE))),IFERROR(VLOOKUP($C1404,' REACH Bilaga 59_update'!$C$5:$F$210,MATCH(Sammanfattning!P$1,' REACH Bilaga 59_update'!$C$4:$F$4,0),FALSE),VLOOKUP($C1404,'REACH Bilaga XIV_update'!$C$4:$H$110,MATCH(Sammanfattning!P$1,'REACH Bilaga XIV_update'!$C$4:$H$4,0),FALSE)))</f>
        <v>#N/A</v>
      </c>
      <c r="Q1404" s="76" t="e">
        <f>IF($C1404="-",IF($A1404="-",IF(VLOOKUP($D1404,'REACH Bilaga XIV_update'!$A$5:$I$110,9,FALSE)="",NA(),VLOOKUP($D1404,'REACH Bilaga XIV_update'!$A$5:$I$110,9,FALSE)),IF(VLOOKUP($A1404,'REACH Bilaga XIV_update'!$D$5:$I$110,6,FALSE)="",NA(),VLOOKUP($A1404,'REACH Bilaga XIV_update'!$D$5:$I$110,6,FALSE))),IF(VLOOKUP($C1404,'REACH Bilaga XIV_update'!$C$5:$I$110,7,FALSE)="",NA(),VLOOKUP($C1404,'REACH Bilaga XIV_update'!$C$5:$I$110,7,FALSE)))</f>
        <v>#N/A</v>
      </c>
      <c r="R1404" s="76" t="e">
        <f>IF($C1404="-",IF($A1404="-",IF(VLOOKUP($D1404,CoRAP_update!$A$5:$O$376,15,FALSE)="",NA(),VLOOKUP($D1404,CoRAP_update!$A$5:$O$376,15,FALSE)),IF(VLOOKUP($A1404,CoRAP_update!$D$5:$O$376,12,FALSE)="",NA(),VLOOKUP($A1404,CoRAP_update!$D$5:$O$376,12,FALSE))),IF(VLOOKUP($C1404,CoRAP_update!$C$5:$O$376,13,FALSE)="",NA(),VLOOKUP($C1404,CoRAP_update!$C$5:$O$376,13,FALSE)))</f>
        <v>#N/A</v>
      </c>
      <c r="S1404" s="144" t="e">
        <f>IF($C1404="-",IF($A1404="-",VLOOKUP($D1404,CoRAP_update!$A$5:$J$376,MATCH(Sammanfattning!S$1,CoRAP_update!$A$4:$J$4,0),FALSE),VLOOKUP($A1404,CoRAP_update!$D$5:$J$376,MATCH(Sammanfattning!S$1,CoRAP_update!$D$4:$J$4,0),FALSE)),VLOOKUP($C1404,CoRAP_update!$C$5:$J$376,MATCH(Sammanfattning!S$1,CoRAP_update!$C$4:$J$4,0),FALSE))</f>
        <v>#N/A</v>
      </c>
      <c r="T1404" s="76" t="str">
        <f>IF($A1404="-",VLOOKUP($D1404,EDC_update!$C$2:$F$450,4,FALSE),VLOOKUP($A1404,EDC_update!$B$2:$F$450,5,FALSE))</f>
        <v>CAT3b</v>
      </c>
      <c r="V1404" s="78">
        <f>IF(IFERROR(SEARCH("PBT",P1404),99)=99,IF(IFERROR(SEARCH("suspected PBT",S1404),99)=99,IF(IFERROR(SEARCH("concluded to be PBT",K1404),99)=99,IF(IFERROR(SEARCH("PBT",S1404),99)=99,IF(IFERROR(SEARCH("PBT cand",L1404),99)=99,IF(IFERROR(SEARCH("PBT",L1404),99)=99,IF(IFERROR(SEARCH("persistent, bioackumulative and toxic properties",K1404),99)=99,0,Scoring!$E$3),Scoring!$E$3),Scoring!$E$7),Scoring!$E$3),Scoring!$E$5),Scoring!$E$6),Scoring!$E$3)</f>
        <v>0</v>
      </c>
      <c r="W1404" s="78">
        <f>IF(IFERROR(SEARCH("vPvB",P1404),99)=99,IF(IFERROR(SEARCH("suspected pbt/vPvB",S1404),99)=99,IF(IFERROR(SEARCH("vPvB",S1404),99)=99,IF(IFERROR(SEARCH("concluded to be a vPvB",S1404),99)=99,IF(IFERROR(SEARCH("identified as vPvB",K1404),99)=99,IF(IFERROR(SEARCH("concluded to be a vPvB",K1404),99)=99,IF(IFERROR(SEARCH("concluded to be both pbt and vPvB",S1404),99)=99,IF(IFERROR(SEARCH("concluded to be both pbt and vPvB",K1404),99)=99,0,Scoring!$E$5),Scoring!$E$5),Scoring!$E$5),Scoring!$E$5),Scoring!$E$5),Scoring!$E$4),Scoring!$E$6),Scoring!$E$4)</f>
        <v>0</v>
      </c>
      <c r="X1404" s="78">
        <f>IF(IFERROR(SEARCH("H410",N1404),99)=99,IF(IFERROR(SEARCH("H410",O1404),99)=99,IF(IFERROR(SEARCH("H410",Q1404),99)=99,IF(IFERROR(SEARCH("H410",M1404),99)=99,IF(IFERROR(SEARCH("H410",R1404),99)=99,IF(IFERROR(SEARCH("H411",N1404),99)=99,IF(IFERROR(SEARCH("H411",O1404),99)=99,IF(IFERROR(SEARCH("H411",Q1404),99)=99,IF(IFERROR(SEARCH("H411",M1404),99)=99,IF(IFERROR(SEARCH("H411",R1404),99)=99,IF(IFERROR(SEARCH("H413",N1404),99)=99,IF(IFERROR(SEARCH("H413",O1404),99)=99,IF(IFERROR(SEARCH("H413",Q1404),99)=99,IF(IFERROR(SEARCH("H413",M1404),99)=99,IF(IFERROR(SEARCH("H413",R1404),99)=99,IF(IFERROR(SEARCH("H412",N1404),99)=99,IF(IFERROR(SEARCH("H412",O1404),99)=99,IF(IFERROR(SEARCH("H412",Q1404),99)=99,IF(IFERROR(SEARCH("H412",M1404),99)=99,IF(IFERROR(SEARCH("H412",R1404),99)=99,0,Scoring!$E$2),Scoring!$E$2),Scoring!$E$2),Scoring!$E$2),Scoring!$E$2),Scoring!$E$2),Scoring!$E$2),Scoring!$E$2),Scoring!$E$2),Scoring!$E$2),Scoring!$E$2),Scoring!$E$2),Scoring!$E$2),Scoring!$E$2),Scoring!$E$2),Scoring!$E$2),Scoring!$E$2),Scoring!$E$2),Scoring!$E$2),Scoring!$E$2)</f>
        <v>0</v>
      </c>
      <c r="Y1404" s="78">
        <f>IF(IFERROR(SEARCH("CMR",K1404),99)=99,IF(IFERROR(SEARCH("Suspected CMR",S1404),99)=99,IF(IFERROR(SEARCH("CMR",S1404),99)=99,0,Scoring!$E$8),Scoring!$E$9),Scoring!$E$8)</f>
        <v>0</v>
      </c>
      <c r="Z1404" s="78">
        <f>IF(IFERROR(SEARCH("H350",N1404),99)=99,IF(IFERROR(SEARCH("H350",O1404),99)=99,IF(IFERROR(SEARCH("H350",Q1404),99)=99,IF(IFERROR(SEARCH("H350",M1404),99)=99,IF(IFERROR(SEARCH("H350",R1404),99)=99,IF(IFERROR(SEARCH("H351",N1404),99)=99,IF(IFERROR(SEARCH("H351",O1404),99)=99,IF(IFERROR(SEARCH("H351",Q1404),99)=99,IF(IFERROR(SEARCH("H351",M1404),99)=99,IF(IFERROR(SEARCH("H351",R1404),99)=99,IF(IFERROR(SEARCH("carcinogenic",P1404),99)=99,IF(IFERROR(SEARCH("suspected carcinogenic",S1404),99)=99,0,Scoring!$E$12),Scoring!$E$11),Scoring!$E$10),Scoring!$E$10),Scoring!$E$10),Scoring!$E$10),Scoring!$E$10),Scoring!$E$10),Scoring!$E$10),Scoring!$E$10),Scoring!$E$10),Scoring!$E$10)</f>
        <v>0</v>
      </c>
      <c r="AA1404" s="78">
        <f>IF(IFERROR(SEARCH("H340",N1404),99)=99,IF(IFERROR(SEARCH("H340",O1404),99)=99,IF(IFERROR(SEARCH("H340",Q1404),99)=99,IF(IFERROR(SEARCH("H340",M1404),99)=99,IF(IFERROR(SEARCH("H340",R1404),99)=99,IF(IFERROR(SEARCH("H341",N1404),99)=99,IF(IFERROR(SEARCH("H341",O1404),99)=99,IF(IFERROR(SEARCH("H341",Q1404),99)=99,IF(IFERROR(SEARCH("H341",M1404),99)=99,IF(IFERROR(SEARCH("H341",R1404),99)=99,IF(IFERROR(SEARCH("mutagenic",P1404),99)=99,IF(IFERROR(SEARCH("suspected mutagenic",S1404),99)=99,0,Scoring!$E$15),Scoring!$E$14),Scoring!$E$13),Scoring!$E$13),Scoring!$E$13),Scoring!$E$13),Scoring!$E$13),Scoring!$E$13),Scoring!$E$13),Scoring!$E$13),Scoring!$E$13),Scoring!$E$13)</f>
        <v>0</v>
      </c>
      <c r="AB1404" s="78">
        <f>IF(IFERROR(SEARCH("H360",N1404),99)=99,IF(IFERROR(SEARCH("H360",O1404),99)=99,IF(IFERROR(SEARCH("H360",Q1404),99)=99,IF(IFERROR(SEARCH("H360",M1404),99)=99,IF(IFERROR(SEARCH("H360",R1404),99)=99,IF(IFERROR(SEARCH("H361",N1404),99)=99,IF(IFERROR(SEARCH("H361",O1404),99)=99,IF(IFERROR(SEARCH("H361",Q1404),99)=99,IF(IFERROR(SEARCH("H361",M1404),99)=99,IF(IFERROR(SEARCH("H361",R1404),99)=99,IF(IFERROR(SEARCH("reproduction",P1404),99)=99,IF(IFERROR(SEARCH("suspected reprotoxic",S1404),99)=99,IF(IFERROR(SEARCH("reprotoxic",S1404),99)=99,IF(IFERROR(SEARCH("reprotoxic",K1404),99)=99,0,Scoring!$E$18),Scoring!$E$18),Scoring!$E$19),Scoring!$E$17),Scoring!$E$16),Scoring!$E$16),Scoring!$E$16),Scoring!$E$16),Scoring!$E$16),Scoring!$E$16),Scoring!$E$16),Scoring!$E$16),Scoring!$E$16),Scoring!$E$16)</f>
        <v>0</v>
      </c>
      <c r="AC1404" s="78">
        <f>IF(IFERROR(SEARCH("57f",L1404),99)=99,IF(IFERROR(SEARCH("57(f)",P1404),99)=99,0,Scoring!$E$20),Scoring!$E$20)</f>
        <v>0</v>
      </c>
      <c r="AD1404" s="78">
        <f>IF(IFERROR(SEARCH("CAT1",T1404),99)=99,IF(IFERROR(SEARCH("CAT2",T1404),99)=99,IF(IFERROR(SEARCH("CAT3",T1404),99)=99,IF(IFERROR(SEARCH("concluded to be endocrine",K1404),99)=99,IF(IFERROR(SEARCH("categorised as endocrine",K1404),99)=99,IF(IFERROR(SEARCH("endocrine disrupting",P1404),99)=99,IF(IFERROR(SEARCH("endocrine disrupting",K1404),99)=99,IF(IFERROR(SEARCH("suspected endocrine",S1404),99)=99,IF(IFERROR(SEARCH("potential endocrine",S1404),99)=99,0,Scoring!$E$25),Scoring!$E$25),Scoring!$E$24),Scoring!$E$24),Scoring!$E$24),Scoring!$E$24),Scoring!$E$23),Scoring!$E$22),Scoring!$E$21)</f>
        <v>0.3</v>
      </c>
      <c r="AE1404" s="78">
        <f>IF(IFERROR(SEARCH("suspected sensitiser",S1404),99)=99,IF(IFERROR(SEARCH("sensitiser",S1404),99)=99,IF(IFERROR(SEARCH("other hazard based concern",S1404),99)=99,0,Scoring!$E$28),Scoring!$E$26),Scoring!$E$27)</f>
        <v>0</v>
      </c>
      <c r="AF1404" s="78">
        <f>IF(IFERROR(M1404,1)=1,IF(IFERROR(N1404,1)=1,IF(IFERROR(O1404,1)=1,IF(IFERROR(Q1404,1)=1,IF(IFERROR(R1404,1)=1,IF(IFERROR(T1404,1)=1,IF(IFERROR(K1404,1)=1,IF(IFERROR(P1404,1)=1,IF(IFERROR(S1404,1)=1,Scoring!$E$29,0),0),0),0),0),0),0),0),0)</f>
        <v>0</v>
      </c>
      <c r="AG1404" s="78">
        <f t="shared" si="92"/>
        <v>0.3</v>
      </c>
      <c r="AI1404" s="93"/>
      <c r="AJ1404" s="94"/>
      <c r="AK1404" s="76"/>
      <c r="AL1404" s="75"/>
      <c r="AN1404" s="79"/>
      <c r="AO1404" s="79"/>
      <c r="AP1404" s="79"/>
      <c r="AQ1404" s="79"/>
      <c r="AR1404" s="79"/>
      <c r="AS1404" s="78"/>
      <c r="AU1404" s="79">
        <f>IF(IFERROR(F1404,99)=99,IF(IFERROR(G1404,99)=99,IF(IFERROR(H1404,99)=99,IF(IFERROR(I1404,99)=99,IF(IFERROR(E1404,99)=99,IF(IFERROR(J1404,99)=99,0,Scoring!$B$7),Scoring!$B$3),Scoring!$B$2),Scoring!$B$6),Scoring!$B$5),Scoring!$B$4)</f>
        <v>0.3</v>
      </c>
      <c r="AV1404" s="78">
        <f t="shared" si="93"/>
        <v>0.09</v>
      </c>
      <c r="AW1404" s="78"/>
      <c r="AX1404" s="66"/>
      <c r="AY1404" s="78"/>
      <c r="AZ1404" s="76"/>
      <c r="BB1404" s="76"/>
    </row>
    <row r="1405" spans="1:54" x14ac:dyDescent="0.25">
      <c r="A1405" s="89" t="s">
        <v>6105</v>
      </c>
      <c r="B1405" s="89" t="s">
        <v>30</v>
      </c>
      <c r="C1405" s="89" t="s">
        <v>30</v>
      </c>
      <c r="D1405" s="89" t="s">
        <v>6834</v>
      </c>
      <c r="E1405" s="76" t="e">
        <f>IF(C1405="-",IF(A1405="-",VLOOKUP(D1405,'sin-list 180320_update'!$C$2:$C$835,1,FALSE),VLOOKUP(A1405,'sin-list 180320_update'!$A$2:$A$835,1,FALSE)),VLOOKUP(C1405,'sin-list 180320_update'!$B$2:$B$835,1,FALSE))</f>
        <v>#N/A</v>
      </c>
      <c r="F1405" s="76" t="e">
        <f>IF($C1405="-",IF($A1405="-",VLOOKUP($D1405,'REACH Bilaga XVII_update'!$A$5:$A$131,1,FALSE),VLOOKUP($A1405,'REACH Bilaga XVII_update'!$C$5:$C$131,1,FALSE)),VLOOKUP($C1405,'REACH Bilaga XVII_update'!$B$5:$B$131,1,FALSE))</f>
        <v>#N/A</v>
      </c>
      <c r="G1405" s="76" t="e">
        <f>IF($C1405="-",IF($A1405="-",VLOOKUP($D1405,' REACH Bilaga 59_update'!$A$5:$A$210,1,FALSE),VLOOKUP($A1405,' REACH Bilaga 59_update'!$D$5:$D$210,1,FALSE)),VLOOKUP($C1405,' REACH Bilaga 59_update'!$C$5:$C$210,1,FALSE))</f>
        <v>#N/A</v>
      </c>
      <c r="H1405" s="76" t="e">
        <f>IF($C1405="-",IF($A1405="-",VLOOKUP($D1405,'REACH Bilaga XIV_update'!$A$5:$A$110,1,FALSE),VLOOKUP($A1405,'REACH Bilaga XIV_update'!$D$5:$D$110,1,FALSE)),VLOOKUP($C1405,'REACH Bilaga XIV_update'!$C$5:$C$110,1,FALSE))</f>
        <v>#N/A</v>
      </c>
      <c r="I1405" s="76" t="e">
        <f>IF($C1405="-",IF($A1405="-",VLOOKUP($D1405,CoRAP_update!$A$5:$A$376,1,FALSE),VLOOKUP($A1405,CoRAP_update!$D$5:$D$376,1,FALSE)),VLOOKUP($C1405,CoRAP_update!$C$5:$C$376,1,FALSE))</f>
        <v>#N/A</v>
      </c>
      <c r="J1405" s="76" t="str">
        <f>IF($C1405="-",IF($A1405="-",VLOOKUP($D1405,EDC_update!$C$2:$C$450,1,FALSE),VLOOKUP($A1405,EDC_update!$B$2:$B$450,1,FALSE)),VLOOKUP($C1405,EDC_update!$L$2:$L$450,1,FALSE))</f>
        <v>135-19-3</v>
      </c>
      <c r="K1405" s="76" t="e">
        <f>IF($C1405="-",IF($A1405="-",IF(VLOOKUP($D1405,'sin-list 180320_update'!$C$2:$S$835,3,FALSE)="",NA(),VLOOKUP($D1405,'sin-list 180320_update'!$C$2:$S$835,3,FALSE)),IF(VLOOKUP($A1405,'sin-list 180320_update'!$A$2:$S$835,5,FALSE)="",NA(),VLOOKUP($A1405,'sin-list 180320_update'!$A$2:$S$835,5,FALSE))),IF(VLOOKUP($C1405,'sin-list 180320_update'!$B$2:$S$835,4,FALSE)="",NA(),VLOOKUP($C1405,'sin-list 180320_update'!$B$2:$S$835,4,FALSE)))</f>
        <v>#N/A</v>
      </c>
      <c r="L1405" s="76" t="e">
        <f>IF($C1405="-",IF($A1405="-",VLOOKUP($D1405,'sin-list 180320_update'!$C$2:$S$835,6,FALSE),VLOOKUP($A1405,'sin-list 180320_update'!$A$2:$S$835,8,FALSE)),VLOOKUP($C1405,'sin-list 180320_update'!$B$2:$S$835,7,FALSE))</f>
        <v>#N/A</v>
      </c>
      <c r="M1405" s="76" t="e">
        <f>IF($C1405="-",IF($A1405="-",IF(VLOOKUP($D1405,'sin-list 180320_update'!$C$2:$S$835,8,FALSE)="",NA(),VLOOKUP($D1405,'sin-list 180320_update'!$C$2:$S$835,8,FALSE)),IF(VLOOKUP($A1405,'sin-list 180320_update'!$A$2:$S$835,10,FALSE)="",NA(),VLOOKUP($A1405,'sin-list 180320_update'!$A$2:$S$835,10,FALSE))),IF(VLOOKUP($C1405,'sin-list 180320_update'!$B$2:$S$835,9,FALSE)="",NA(),VLOOKUP($C1405,'sin-list 180320_update'!$B$2:$S$835,9,FALSE)))</f>
        <v>#N/A</v>
      </c>
      <c r="N1405" s="76" t="e">
        <f>IF($C1405="-",IF($A1405="-",IF(VLOOKUP($D1405,'REACH Bilaga XVII_update'!$A$5:$E$131,4,FALSE)="",NA(),VLOOKUP($D1405,'REACH Bilaga XVII_update'!$A$5:$E$131,4,FALSE)),IF(VLOOKUP($A1405,'REACH Bilaga XVII_update'!$C$5:$D$131,2,FALSE)="",NA(),VLOOKUP($A1405,'REACH Bilaga XVII_update'!$C$5:$D$131,2,FALSE))),IF(VLOOKUP($C1405,'REACH Bilaga XVII_update'!$B$5:$D$131,3,FALSE)="",NA(),VLOOKUP($C1405,'REACH Bilaga XVII_update'!$B$5:$D$131,3,FALSE)))</f>
        <v>#N/A</v>
      </c>
      <c r="O1405" s="76" t="e">
        <f>IF($C1405="-",IF($A1405="-",IF(VLOOKUP($D1405,' REACH Bilaga 59_update'!$A$5:$E$210,5,FALSE)="",NA(),VLOOKUP($D1405,' REACH Bilaga 59_update'!$A$5:$E$210,5,FALSE)),IF(VLOOKUP($A1405,' REACH Bilaga 59_update'!$D$5:$E$210,2,FALSE)="",NA(),VLOOKUP($A1405,' REACH Bilaga 59_update'!$D$5:$E$210,2,FALSE))),IF(VLOOKUP($C1405,' REACH Bilaga 59_update'!$C$5:$E$210,3,FALSE)="",NA(),VLOOKUP($C1405,' REACH Bilaga 59_update'!$C$5:$E$210,3,FALSE)))</f>
        <v>#N/A</v>
      </c>
      <c r="P1405" s="76" t="e">
        <f>IF(C1405="-",IF(A1405="-",IFERROR(VLOOKUP($D1405,' REACH Bilaga 59_update'!$A$5:$F$210,MATCH(Sammanfattning!P$1,' REACH Bilaga 59_update'!$A$4:$F$4,0),FALSE),VLOOKUP($D1405,'REACH Bilaga XIV_update'!$A$4:$H$110,MATCH(Sammanfattning!P$1,'REACH Bilaga XIV_update'!$A$4:$H$4,0),FALSE)),IFERROR(VLOOKUP($A1405,' REACH Bilaga 59_update'!$D$5:$F$210,MATCH(Sammanfattning!P$1,' REACH Bilaga 59_update'!$D$4:$F$4,0),FALSE),VLOOKUP($A1405,'REACH Bilaga XIV_update'!$D$4:$H$110,MATCH(Sammanfattning!P$1,'REACH Bilaga XIV_update'!$D$4:$H$4,0),FALSE))),IFERROR(VLOOKUP($C1405,' REACH Bilaga 59_update'!$C$5:$F$210,MATCH(Sammanfattning!P$1,' REACH Bilaga 59_update'!$C$4:$F$4,0),FALSE),VLOOKUP($C1405,'REACH Bilaga XIV_update'!$C$4:$H$110,MATCH(Sammanfattning!P$1,'REACH Bilaga XIV_update'!$C$4:$H$4,0),FALSE)))</f>
        <v>#N/A</v>
      </c>
      <c r="Q1405" s="76" t="e">
        <f>IF($C1405="-",IF($A1405="-",IF(VLOOKUP($D1405,'REACH Bilaga XIV_update'!$A$5:$I$110,9,FALSE)="",NA(),VLOOKUP($D1405,'REACH Bilaga XIV_update'!$A$5:$I$110,9,FALSE)),IF(VLOOKUP($A1405,'REACH Bilaga XIV_update'!$D$5:$I$110,6,FALSE)="",NA(),VLOOKUP($A1405,'REACH Bilaga XIV_update'!$D$5:$I$110,6,FALSE))),IF(VLOOKUP($C1405,'REACH Bilaga XIV_update'!$C$5:$I$110,7,FALSE)="",NA(),VLOOKUP($C1405,'REACH Bilaga XIV_update'!$C$5:$I$110,7,FALSE)))</f>
        <v>#N/A</v>
      </c>
      <c r="R1405" s="76" t="e">
        <f>IF($C1405="-",IF($A1405="-",IF(VLOOKUP($D1405,CoRAP_update!$A$5:$O$376,15,FALSE)="",NA(),VLOOKUP($D1405,CoRAP_update!$A$5:$O$376,15,FALSE)),IF(VLOOKUP($A1405,CoRAP_update!$D$5:$O$376,12,FALSE)="",NA(),VLOOKUP($A1405,CoRAP_update!$D$5:$O$376,12,FALSE))),IF(VLOOKUP($C1405,CoRAP_update!$C$5:$O$376,13,FALSE)="",NA(),VLOOKUP($C1405,CoRAP_update!$C$5:$O$376,13,FALSE)))</f>
        <v>#N/A</v>
      </c>
      <c r="S1405" s="144" t="e">
        <f>IF($C1405="-",IF($A1405="-",VLOOKUP($D1405,CoRAP_update!$A$5:$J$376,MATCH(Sammanfattning!S$1,CoRAP_update!$A$4:$J$4,0),FALSE),VLOOKUP($A1405,CoRAP_update!$D$5:$J$376,MATCH(Sammanfattning!S$1,CoRAP_update!$D$4:$J$4,0),FALSE)),VLOOKUP($C1405,CoRAP_update!$C$5:$J$376,MATCH(Sammanfattning!S$1,CoRAP_update!$C$4:$J$4,0),FALSE))</f>
        <v>#N/A</v>
      </c>
      <c r="T1405" s="76" t="str">
        <f>IF($A1405="-",VLOOKUP($D1405,EDC_update!$C$2:$F$450,4,FALSE),VLOOKUP($A1405,EDC_update!$B$2:$F$450,5,FALSE))</f>
        <v>CAT3b</v>
      </c>
      <c r="V1405" s="78">
        <f>IF(IFERROR(SEARCH("PBT",P1405),99)=99,IF(IFERROR(SEARCH("suspected PBT",S1405),99)=99,IF(IFERROR(SEARCH("concluded to be PBT",K1405),99)=99,IF(IFERROR(SEARCH("PBT",S1405),99)=99,IF(IFERROR(SEARCH("PBT cand",L1405),99)=99,IF(IFERROR(SEARCH("PBT",L1405),99)=99,IF(IFERROR(SEARCH("persistent, bioackumulative and toxic properties",K1405),99)=99,0,Scoring!$E$3),Scoring!$E$3),Scoring!$E$7),Scoring!$E$3),Scoring!$E$5),Scoring!$E$6),Scoring!$E$3)</f>
        <v>0</v>
      </c>
      <c r="W1405" s="78">
        <f>IF(IFERROR(SEARCH("vPvB",P1405),99)=99,IF(IFERROR(SEARCH("suspected pbt/vPvB",S1405),99)=99,IF(IFERROR(SEARCH("vPvB",S1405),99)=99,IF(IFERROR(SEARCH("concluded to be a vPvB",S1405),99)=99,IF(IFERROR(SEARCH("identified as vPvB",K1405),99)=99,IF(IFERROR(SEARCH("concluded to be a vPvB",K1405),99)=99,IF(IFERROR(SEARCH("concluded to be both pbt and vPvB",S1405),99)=99,IF(IFERROR(SEARCH("concluded to be both pbt and vPvB",K1405),99)=99,0,Scoring!$E$5),Scoring!$E$5),Scoring!$E$5),Scoring!$E$5),Scoring!$E$5),Scoring!$E$4),Scoring!$E$6),Scoring!$E$4)</f>
        <v>0</v>
      </c>
      <c r="X1405" s="78">
        <f>IF(IFERROR(SEARCH("H410",N1405),99)=99,IF(IFERROR(SEARCH("H410",O1405),99)=99,IF(IFERROR(SEARCH("H410",Q1405),99)=99,IF(IFERROR(SEARCH("H410",M1405),99)=99,IF(IFERROR(SEARCH("H410",R1405),99)=99,IF(IFERROR(SEARCH("H411",N1405),99)=99,IF(IFERROR(SEARCH("H411",O1405),99)=99,IF(IFERROR(SEARCH("H411",Q1405),99)=99,IF(IFERROR(SEARCH("H411",M1405),99)=99,IF(IFERROR(SEARCH("H411",R1405),99)=99,IF(IFERROR(SEARCH("H413",N1405),99)=99,IF(IFERROR(SEARCH("H413",O1405),99)=99,IF(IFERROR(SEARCH("H413",Q1405),99)=99,IF(IFERROR(SEARCH("H413",M1405),99)=99,IF(IFERROR(SEARCH("H413",R1405),99)=99,IF(IFERROR(SEARCH("H412",N1405),99)=99,IF(IFERROR(SEARCH("H412",O1405),99)=99,IF(IFERROR(SEARCH("H412",Q1405),99)=99,IF(IFERROR(SEARCH("H412",M1405),99)=99,IF(IFERROR(SEARCH("H412",R1405),99)=99,0,Scoring!$E$2),Scoring!$E$2),Scoring!$E$2),Scoring!$E$2),Scoring!$E$2),Scoring!$E$2),Scoring!$E$2),Scoring!$E$2),Scoring!$E$2),Scoring!$E$2),Scoring!$E$2),Scoring!$E$2),Scoring!$E$2),Scoring!$E$2),Scoring!$E$2),Scoring!$E$2),Scoring!$E$2),Scoring!$E$2),Scoring!$E$2),Scoring!$E$2)</f>
        <v>0</v>
      </c>
      <c r="Y1405" s="78">
        <f>IF(IFERROR(SEARCH("CMR",K1405),99)=99,IF(IFERROR(SEARCH("Suspected CMR",S1405),99)=99,IF(IFERROR(SEARCH("CMR",S1405),99)=99,0,Scoring!$E$8),Scoring!$E$9),Scoring!$E$8)</f>
        <v>0</v>
      </c>
      <c r="Z1405" s="78">
        <f>IF(IFERROR(SEARCH("H350",N1405),99)=99,IF(IFERROR(SEARCH("H350",O1405),99)=99,IF(IFERROR(SEARCH("H350",Q1405),99)=99,IF(IFERROR(SEARCH("H350",M1405),99)=99,IF(IFERROR(SEARCH("H350",R1405),99)=99,IF(IFERROR(SEARCH("H351",N1405),99)=99,IF(IFERROR(SEARCH("H351",O1405),99)=99,IF(IFERROR(SEARCH("H351",Q1405),99)=99,IF(IFERROR(SEARCH("H351",M1405),99)=99,IF(IFERROR(SEARCH("H351",R1405),99)=99,IF(IFERROR(SEARCH("carcinogenic",P1405),99)=99,IF(IFERROR(SEARCH("suspected carcinogenic",S1405),99)=99,0,Scoring!$E$12),Scoring!$E$11),Scoring!$E$10),Scoring!$E$10),Scoring!$E$10),Scoring!$E$10),Scoring!$E$10),Scoring!$E$10),Scoring!$E$10),Scoring!$E$10),Scoring!$E$10),Scoring!$E$10)</f>
        <v>0</v>
      </c>
      <c r="AA1405" s="78">
        <f>IF(IFERROR(SEARCH("H340",N1405),99)=99,IF(IFERROR(SEARCH("H340",O1405),99)=99,IF(IFERROR(SEARCH("H340",Q1405),99)=99,IF(IFERROR(SEARCH("H340",M1405),99)=99,IF(IFERROR(SEARCH("H340",R1405),99)=99,IF(IFERROR(SEARCH("H341",N1405),99)=99,IF(IFERROR(SEARCH("H341",O1405),99)=99,IF(IFERROR(SEARCH("H341",Q1405),99)=99,IF(IFERROR(SEARCH("H341",M1405),99)=99,IF(IFERROR(SEARCH("H341",R1405),99)=99,IF(IFERROR(SEARCH("mutagenic",P1405),99)=99,IF(IFERROR(SEARCH("suspected mutagenic",S1405),99)=99,0,Scoring!$E$15),Scoring!$E$14),Scoring!$E$13),Scoring!$E$13),Scoring!$E$13),Scoring!$E$13),Scoring!$E$13),Scoring!$E$13),Scoring!$E$13),Scoring!$E$13),Scoring!$E$13),Scoring!$E$13)</f>
        <v>0</v>
      </c>
      <c r="AB1405" s="78">
        <f>IF(IFERROR(SEARCH("H360",N1405),99)=99,IF(IFERROR(SEARCH("H360",O1405),99)=99,IF(IFERROR(SEARCH("H360",Q1405),99)=99,IF(IFERROR(SEARCH("H360",M1405),99)=99,IF(IFERROR(SEARCH("H360",R1405),99)=99,IF(IFERROR(SEARCH("H361",N1405),99)=99,IF(IFERROR(SEARCH("H361",O1405),99)=99,IF(IFERROR(SEARCH("H361",Q1405),99)=99,IF(IFERROR(SEARCH("H361",M1405),99)=99,IF(IFERROR(SEARCH("H361",R1405),99)=99,IF(IFERROR(SEARCH("reproduction",P1405),99)=99,IF(IFERROR(SEARCH("suspected reprotoxic",S1405),99)=99,IF(IFERROR(SEARCH("reprotoxic",S1405),99)=99,IF(IFERROR(SEARCH("reprotoxic",K1405),99)=99,0,Scoring!$E$18),Scoring!$E$18),Scoring!$E$19),Scoring!$E$17),Scoring!$E$16),Scoring!$E$16),Scoring!$E$16),Scoring!$E$16),Scoring!$E$16),Scoring!$E$16),Scoring!$E$16),Scoring!$E$16),Scoring!$E$16),Scoring!$E$16)</f>
        <v>0</v>
      </c>
      <c r="AC1405" s="78">
        <f>IF(IFERROR(SEARCH("57f",L1405),99)=99,IF(IFERROR(SEARCH("57(f)",P1405),99)=99,0,Scoring!$E$20),Scoring!$E$20)</f>
        <v>0</v>
      </c>
      <c r="AD1405" s="78">
        <f>IF(IFERROR(SEARCH("CAT1",T1405),99)=99,IF(IFERROR(SEARCH("CAT2",T1405),99)=99,IF(IFERROR(SEARCH("CAT3",T1405),99)=99,IF(IFERROR(SEARCH("concluded to be endocrine",K1405),99)=99,IF(IFERROR(SEARCH("categorised as endocrine",K1405),99)=99,IF(IFERROR(SEARCH("endocrine disrupting",P1405),99)=99,IF(IFERROR(SEARCH("endocrine disrupting",K1405),99)=99,IF(IFERROR(SEARCH("suspected endocrine",S1405),99)=99,IF(IFERROR(SEARCH("potential endocrine",S1405),99)=99,0,Scoring!$E$25),Scoring!$E$25),Scoring!$E$24),Scoring!$E$24),Scoring!$E$24),Scoring!$E$24),Scoring!$E$23),Scoring!$E$22),Scoring!$E$21)</f>
        <v>0.3</v>
      </c>
      <c r="AE1405" s="78">
        <f>IF(IFERROR(SEARCH("suspected sensitiser",S1405),99)=99,IF(IFERROR(SEARCH("sensitiser",S1405),99)=99,IF(IFERROR(SEARCH("other hazard based concern",S1405),99)=99,0,Scoring!$E$28),Scoring!$E$26),Scoring!$E$27)</f>
        <v>0</v>
      </c>
      <c r="AF1405" s="78">
        <f>IF(IFERROR(M1405,1)=1,IF(IFERROR(N1405,1)=1,IF(IFERROR(O1405,1)=1,IF(IFERROR(Q1405,1)=1,IF(IFERROR(R1405,1)=1,IF(IFERROR(T1405,1)=1,IF(IFERROR(K1405,1)=1,IF(IFERROR(P1405,1)=1,IF(IFERROR(S1405,1)=1,Scoring!$E$29,0),0),0),0),0),0),0),0),0)</f>
        <v>0</v>
      </c>
      <c r="AG1405" s="78">
        <f t="shared" si="92"/>
        <v>0.3</v>
      </c>
      <c r="AI1405" s="93"/>
      <c r="AJ1405" s="94"/>
      <c r="AK1405" s="76"/>
      <c r="AL1405" s="75"/>
      <c r="AN1405" s="79"/>
      <c r="AO1405" s="79"/>
      <c r="AP1405" s="79"/>
      <c r="AQ1405" s="79"/>
      <c r="AR1405" s="79"/>
      <c r="AS1405" s="78"/>
      <c r="AU1405" s="79">
        <f>IF(IFERROR(F1405,99)=99,IF(IFERROR(G1405,99)=99,IF(IFERROR(H1405,99)=99,IF(IFERROR(I1405,99)=99,IF(IFERROR(E1405,99)=99,IF(IFERROR(J1405,99)=99,0,Scoring!$B$7),Scoring!$B$3),Scoring!$B$2),Scoring!$B$6),Scoring!$B$5),Scoring!$B$4)</f>
        <v>0.3</v>
      </c>
      <c r="AV1405" s="78">
        <f t="shared" si="93"/>
        <v>0.09</v>
      </c>
      <c r="AW1405" s="78"/>
      <c r="AX1405" s="66"/>
      <c r="AY1405" s="78"/>
      <c r="AZ1405" s="76"/>
      <c r="BB1405" s="76"/>
    </row>
    <row r="1406" spans="1:54" x14ac:dyDescent="0.25">
      <c r="A1406" s="89" t="s">
        <v>6112</v>
      </c>
      <c r="B1406" s="89" t="s">
        <v>30</v>
      </c>
      <c r="C1406" s="89" t="s">
        <v>30</v>
      </c>
      <c r="D1406" s="89" t="s">
        <v>7188</v>
      </c>
      <c r="E1406" s="76" t="e">
        <f>IF(C1406="-",IF(A1406="-",VLOOKUP(D1406,'sin-list 180320_update'!$C$2:$C$835,1,FALSE),VLOOKUP(A1406,'sin-list 180320_update'!$A$2:$A$835,1,FALSE)),VLOOKUP(C1406,'sin-list 180320_update'!$B$2:$B$835,1,FALSE))</f>
        <v>#N/A</v>
      </c>
      <c r="F1406" s="76" t="e">
        <f>IF($C1406="-",IF($A1406="-",VLOOKUP($D1406,'REACH Bilaga XVII_update'!$A$5:$A$131,1,FALSE),VLOOKUP($A1406,'REACH Bilaga XVII_update'!$C$5:$C$131,1,FALSE)),VLOOKUP($C1406,'REACH Bilaga XVII_update'!$B$5:$B$131,1,FALSE))</f>
        <v>#N/A</v>
      </c>
      <c r="G1406" s="76" t="e">
        <f>IF($C1406="-",IF($A1406="-",VLOOKUP($D1406,' REACH Bilaga 59_update'!$A$5:$A$210,1,FALSE),VLOOKUP($A1406,' REACH Bilaga 59_update'!$D$5:$D$210,1,FALSE)),VLOOKUP($C1406,' REACH Bilaga 59_update'!$C$5:$C$210,1,FALSE))</f>
        <v>#N/A</v>
      </c>
      <c r="H1406" s="76" t="e">
        <f>IF($C1406="-",IF($A1406="-",VLOOKUP($D1406,'REACH Bilaga XIV_update'!$A$5:$A$110,1,FALSE),VLOOKUP($A1406,'REACH Bilaga XIV_update'!$D$5:$D$110,1,FALSE)),VLOOKUP($C1406,'REACH Bilaga XIV_update'!$C$5:$C$110,1,FALSE))</f>
        <v>#N/A</v>
      </c>
      <c r="I1406" s="76" t="e">
        <f>IF($C1406="-",IF($A1406="-",VLOOKUP($D1406,CoRAP_update!$A$5:$A$376,1,FALSE),VLOOKUP($A1406,CoRAP_update!$D$5:$D$376,1,FALSE)),VLOOKUP($C1406,CoRAP_update!$C$5:$C$376,1,FALSE))</f>
        <v>#N/A</v>
      </c>
      <c r="J1406" s="76" t="str">
        <f>IF($C1406="-",IF($A1406="-",VLOOKUP($D1406,EDC_update!$C$2:$C$450,1,FALSE),VLOOKUP($A1406,EDC_update!$B$2:$B$450,1,FALSE)),VLOOKUP($C1406,EDC_update!$L$2:$L$450,1,FALSE))</f>
        <v>142-59-6</v>
      </c>
      <c r="K1406" s="76" t="e">
        <f>IF($C1406="-",IF($A1406="-",IF(VLOOKUP($D1406,'sin-list 180320_update'!$C$2:$S$835,3,FALSE)="",NA(),VLOOKUP($D1406,'sin-list 180320_update'!$C$2:$S$835,3,FALSE)),IF(VLOOKUP($A1406,'sin-list 180320_update'!$A$2:$S$835,5,FALSE)="",NA(),VLOOKUP($A1406,'sin-list 180320_update'!$A$2:$S$835,5,FALSE))),IF(VLOOKUP($C1406,'sin-list 180320_update'!$B$2:$S$835,4,FALSE)="",NA(),VLOOKUP($C1406,'sin-list 180320_update'!$B$2:$S$835,4,FALSE)))</f>
        <v>#N/A</v>
      </c>
      <c r="L1406" s="76" t="e">
        <f>IF($C1406="-",IF($A1406="-",VLOOKUP($D1406,'sin-list 180320_update'!$C$2:$S$835,6,FALSE),VLOOKUP($A1406,'sin-list 180320_update'!$A$2:$S$835,8,FALSE)),VLOOKUP($C1406,'sin-list 180320_update'!$B$2:$S$835,7,FALSE))</f>
        <v>#N/A</v>
      </c>
      <c r="M1406" s="76" t="e">
        <f>IF($C1406="-",IF($A1406="-",IF(VLOOKUP($D1406,'sin-list 180320_update'!$C$2:$S$835,8,FALSE)="",NA(),VLOOKUP($D1406,'sin-list 180320_update'!$C$2:$S$835,8,FALSE)),IF(VLOOKUP($A1406,'sin-list 180320_update'!$A$2:$S$835,10,FALSE)="",NA(),VLOOKUP($A1406,'sin-list 180320_update'!$A$2:$S$835,10,FALSE))),IF(VLOOKUP($C1406,'sin-list 180320_update'!$B$2:$S$835,9,FALSE)="",NA(),VLOOKUP($C1406,'sin-list 180320_update'!$B$2:$S$835,9,FALSE)))</f>
        <v>#N/A</v>
      </c>
      <c r="N1406" s="76" t="e">
        <f>IF($C1406="-",IF($A1406="-",IF(VLOOKUP($D1406,'REACH Bilaga XVII_update'!$A$5:$E$131,4,FALSE)="",NA(),VLOOKUP($D1406,'REACH Bilaga XVII_update'!$A$5:$E$131,4,FALSE)),IF(VLOOKUP($A1406,'REACH Bilaga XVII_update'!$C$5:$D$131,2,FALSE)="",NA(),VLOOKUP($A1406,'REACH Bilaga XVII_update'!$C$5:$D$131,2,FALSE))),IF(VLOOKUP($C1406,'REACH Bilaga XVII_update'!$B$5:$D$131,3,FALSE)="",NA(),VLOOKUP($C1406,'REACH Bilaga XVII_update'!$B$5:$D$131,3,FALSE)))</f>
        <v>#N/A</v>
      </c>
      <c r="O1406" s="76" t="e">
        <f>IF($C1406="-",IF($A1406="-",IF(VLOOKUP($D1406,' REACH Bilaga 59_update'!$A$5:$E$210,5,FALSE)="",NA(),VLOOKUP($D1406,' REACH Bilaga 59_update'!$A$5:$E$210,5,FALSE)),IF(VLOOKUP($A1406,' REACH Bilaga 59_update'!$D$5:$E$210,2,FALSE)="",NA(),VLOOKUP($A1406,' REACH Bilaga 59_update'!$D$5:$E$210,2,FALSE))),IF(VLOOKUP($C1406,' REACH Bilaga 59_update'!$C$5:$E$210,3,FALSE)="",NA(),VLOOKUP($C1406,' REACH Bilaga 59_update'!$C$5:$E$210,3,FALSE)))</f>
        <v>#N/A</v>
      </c>
      <c r="P1406" s="76" t="e">
        <f>IF(C1406="-",IF(A1406="-",IFERROR(VLOOKUP($D1406,' REACH Bilaga 59_update'!$A$5:$F$210,MATCH(Sammanfattning!P$1,' REACH Bilaga 59_update'!$A$4:$F$4,0),FALSE),VLOOKUP($D1406,'REACH Bilaga XIV_update'!$A$4:$H$110,MATCH(Sammanfattning!P$1,'REACH Bilaga XIV_update'!$A$4:$H$4,0),FALSE)),IFERROR(VLOOKUP($A1406,' REACH Bilaga 59_update'!$D$5:$F$210,MATCH(Sammanfattning!P$1,' REACH Bilaga 59_update'!$D$4:$F$4,0),FALSE),VLOOKUP($A1406,'REACH Bilaga XIV_update'!$D$4:$H$110,MATCH(Sammanfattning!P$1,'REACH Bilaga XIV_update'!$D$4:$H$4,0),FALSE))),IFERROR(VLOOKUP($C1406,' REACH Bilaga 59_update'!$C$5:$F$210,MATCH(Sammanfattning!P$1,' REACH Bilaga 59_update'!$C$4:$F$4,0),FALSE),VLOOKUP($C1406,'REACH Bilaga XIV_update'!$C$4:$H$110,MATCH(Sammanfattning!P$1,'REACH Bilaga XIV_update'!$C$4:$H$4,0),FALSE)))</f>
        <v>#N/A</v>
      </c>
      <c r="Q1406" s="76" t="e">
        <f>IF($C1406="-",IF($A1406="-",IF(VLOOKUP($D1406,'REACH Bilaga XIV_update'!$A$5:$I$110,9,FALSE)="",NA(),VLOOKUP($D1406,'REACH Bilaga XIV_update'!$A$5:$I$110,9,FALSE)),IF(VLOOKUP($A1406,'REACH Bilaga XIV_update'!$D$5:$I$110,6,FALSE)="",NA(),VLOOKUP($A1406,'REACH Bilaga XIV_update'!$D$5:$I$110,6,FALSE))),IF(VLOOKUP($C1406,'REACH Bilaga XIV_update'!$C$5:$I$110,7,FALSE)="",NA(),VLOOKUP($C1406,'REACH Bilaga XIV_update'!$C$5:$I$110,7,FALSE)))</f>
        <v>#N/A</v>
      </c>
      <c r="R1406" s="76" t="e">
        <f>IF($C1406="-",IF($A1406="-",IF(VLOOKUP($D1406,CoRAP_update!$A$5:$O$376,15,FALSE)="",NA(),VLOOKUP($D1406,CoRAP_update!$A$5:$O$376,15,FALSE)),IF(VLOOKUP($A1406,CoRAP_update!$D$5:$O$376,12,FALSE)="",NA(),VLOOKUP($A1406,CoRAP_update!$D$5:$O$376,12,FALSE))),IF(VLOOKUP($C1406,CoRAP_update!$C$5:$O$376,13,FALSE)="",NA(),VLOOKUP($C1406,CoRAP_update!$C$5:$O$376,13,FALSE)))</f>
        <v>#N/A</v>
      </c>
      <c r="S1406" s="144" t="e">
        <f>IF($C1406="-",IF($A1406="-",VLOOKUP($D1406,CoRAP_update!$A$5:$J$376,MATCH(Sammanfattning!S$1,CoRAP_update!$A$4:$J$4,0),FALSE),VLOOKUP($A1406,CoRAP_update!$D$5:$J$376,MATCH(Sammanfattning!S$1,CoRAP_update!$D$4:$J$4,0),FALSE)),VLOOKUP($C1406,CoRAP_update!$C$5:$J$376,MATCH(Sammanfattning!S$1,CoRAP_update!$C$4:$J$4,0),FALSE))</f>
        <v>#N/A</v>
      </c>
      <c r="T1406" s="76" t="str">
        <f>IF($A1406="-",VLOOKUP($D1406,EDC_update!$C$2:$F$450,4,FALSE),VLOOKUP($A1406,EDC_update!$B$2:$F$450,5,FALSE))</f>
        <v>CAT3b</v>
      </c>
      <c r="V1406" s="78">
        <f>IF(IFERROR(SEARCH("PBT",P1406),99)=99,IF(IFERROR(SEARCH("suspected PBT",S1406),99)=99,IF(IFERROR(SEARCH("concluded to be PBT",K1406),99)=99,IF(IFERROR(SEARCH("PBT",S1406),99)=99,IF(IFERROR(SEARCH("PBT cand",L1406),99)=99,IF(IFERROR(SEARCH("PBT",L1406),99)=99,IF(IFERROR(SEARCH("persistent, bioackumulative and toxic properties",K1406),99)=99,0,Scoring!$E$3),Scoring!$E$3),Scoring!$E$7),Scoring!$E$3),Scoring!$E$5),Scoring!$E$6),Scoring!$E$3)</f>
        <v>0</v>
      </c>
      <c r="W1406" s="78">
        <f>IF(IFERROR(SEARCH("vPvB",P1406),99)=99,IF(IFERROR(SEARCH("suspected pbt/vPvB",S1406),99)=99,IF(IFERROR(SEARCH("vPvB",S1406),99)=99,IF(IFERROR(SEARCH("concluded to be a vPvB",S1406),99)=99,IF(IFERROR(SEARCH("identified as vPvB",K1406),99)=99,IF(IFERROR(SEARCH("concluded to be a vPvB",K1406),99)=99,IF(IFERROR(SEARCH("concluded to be both pbt and vPvB",S1406),99)=99,IF(IFERROR(SEARCH("concluded to be both pbt and vPvB",K1406),99)=99,0,Scoring!$E$5),Scoring!$E$5),Scoring!$E$5),Scoring!$E$5),Scoring!$E$5),Scoring!$E$4),Scoring!$E$6),Scoring!$E$4)</f>
        <v>0</v>
      </c>
      <c r="X1406" s="78">
        <f>IF(IFERROR(SEARCH("H410",N1406),99)=99,IF(IFERROR(SEARCH("H410",O1406),99)=99,IF(IFERROR(SEARCH("H410",Q1406),99)=99,IF(IFERROR(SEARCH("H410",M1406),99)=99,IF(IFERROR(SEARCH("H410",R1406),99)=99,IF(IFERROR(SEARCH("H411",N1406),99)=99,IF(IFERROR(SEARCH("H411",O1406),99)=99,IF(IFERROR(SEARCH("H411",Q1406),99)=99,IF(IFERROR(SEARCH("H411",M1406),99)=99,IF(IFERROR(SEARCH("H411",R1406),99)=99,IF(IFERROR(SEARCH("H413",N1406),99)=99,IF(IFERROR(SEARCH("H413",O1406),99)=99,IF(IFERROR(SEARCH("H413",Q1406),99)=99,IF(IFERROR(SEARCH("H413",M1406),99)=99,IF(IFERROR(SEARCH("H413",R1406),99)=99,IF(IFERROR(SEARCH("H412",N1406),99)=99,IF(IFERROR(SEARCH("H412",O1406),99)=99,IF(IFERROR(SEARCH("H412",Q1406),99)=99,IF(IFERROR(SEARCH("H412",M1406),99)=99,IF(IFERROR(SEARCH("H412",R1406),99)=99,0,Scoring!$E$2),Scoring!$E$2),Scoring!$E$2),Scoring!$E$2),Scoring!$E$2),Scoring!$E$2),Scoring!$E$2),Scoring!$E$2),Scoring!$E$2),Scoring!$E$2),Scoring!$E$2),Scoring!$E$2),Scoring!$E$2),Scoring!$E$2),Scoring!$E$2),Scoring!$E$2),Scoring!$E$2),Scoring!$E$2),Scoring!$E$2),Scoring!$E$2)</f>
        <v>0</v>
      </c>
      <c r="Y1406" s="78">
        <f>IF(IFERROR(SEARCH("CMR",K1406),99)=99,IF(IFERROR(SEARCH("Suspected CMR",S1406),99)=99,IF(IFERROR(SEARCH("CMR",S1406),99)=99,0,Scoring!$E$8),Scoring!$E$9),Scoring!$E$8)</f>
        <v>0</v>
      </c>
      <c r="Z1406" s="78">
        <f>IF(IFERROR(SEARCH("H350",N1406),99)=99,IF(IFERROR(SEARCH("H350",O1406),99)=99,IF(IFERROR(SEARCH("H350",Q1406),99)=99,IF(IFERROR(SEARCH("H350",M1406),99)=99,IF(IFERROR(SEARCH("H350",R1406),99)=99,IF(IFERROR(SEARCH("H351",N1406),99)=99,IF(IFERROR(SEARCH("H351",O1406),99)=99,IF(IFERROR(SEARCH("H351",Q1406),99)=99,IF(IFERROR(SEARCH("H351",M1406),99)=99,IF(IFERROR(SEARCH("H351",R1406),99)=99,IF(IFERROR(SEARCH("carcinogenic",P1406),99)=99,IF(IFERROR(SEARCH("suspected carcinogenic",S1406),99)=99,0,Scoring!$E$12),Scoring!$E$11),Scoring!$E$10),Scoring!$E$10),Scoring!$E$10),Scoring!$E$10),Scoring!$E$10),Scoring!$E$10),Scoring!$E$10),Scoring!$E$10),Scoring!$E$10),Scoring!$E$10)</f>
        <v>0</v>
      </c>
      <c r="AA1406" s="78">
        <f>IF(IFERROR(SEARCH("H340",N1406),99)=99,IF(IFERROR(SEARCH("H340",O1406),99)=99,IF(IFERROR(SEARCH("H340",Q1406),99)=99,IF(IFERROR(SEARCH("H340",M1406),99)=99,IF(IFERROR(SEARCH("H340",R1406),99)=99,IF(IFERROR(SEARCH("H341",N1406),99)=99,IF(IFERROR(SEARCH("H341",O1406),99)=99,IF(IFERROR(SEARCH("H341",Q1406),99)=99,IF(IFERROR(SEARCH("H341",M1406),99)=99,IF(IFERROR(SEARCH("H341",R1406),99)=99,IF(IFERROR(SEARCH("mutagenic",P1406),99)=99,IF(IFERROR(SEARCH("suspected mutagenic",S1406),99)=99,0,Scoring!$E$15),Scoring!$E$14),Scoring!$E$13),Scoring!$E$13),Scoring!$E$13),Scoring!$E$13),Scoring!$E$13),Scoring!$E$13),Scoring!$E$13),Scoring!$E$13),Scoring!$E$13),Scoring!$E$13)</f>
        <v>0</v>
      </c>
      <c r="AB1406" s="78">
        <f>IF(IFERROR(SEARCH("H360",N1406),99)=99,IF(IFERROR(SEARCH("H360",O1406),99)=99,IF(IFERROR(SEARCH("H360",Q1406),99)=99,IF(IFERROR(SEARCH("H360",M1406),99)=99,IF(IFERROR(SEARCH("H360",R1406),99)=99,IF(IFERROR(SEARCH("H361",N1406),99)=99,IF(IFERROR(SEARCH("H361",O1406),99)=99,IF(IFERROR(SEARCH("H361",Q1406),99)=99,IF(IFERROR(SEARCH("H361",M1406),99)=99,IF(IFERROR(SEARCH("H361",R1406),99)=99,IF(IFERROR(SEARCH("reproduction",P1406),99)=99,IF(IFERROR(SEARCH("suspected reprotoxic",S1406),99)=99,IF(IFERROR(SEARCH("reprotoxic",S1406),99)=99,IF(IFERROR(SEARCH("reprotoxic",K1406),99)=99,0,Scoring!$E$18),Scoring!$E$18),Scoring!$E$19),Scoring!$E$17),Scoring!$E$16),Scoring!$E$16),Scoring!$E$16),Scoring!$E$16),Scoring!$E$16),Scoring!$E$16),Scoring!$E$16),Scoring!$E$16),Scoring!$E$16),Scoring!$E$16)</f>
        <v>0</v>
      </c>
      <c r="AC1406" s="78">
        <f>IF(IFERROR(SEARCH("57f",L1406),99)=99,IF(IFERROR(SEARCH("57(f)",P1406),99)=99,0,Scoring!$E$20),Scoring!$E$20)</f>
        <v>0</v>
      </c>
      <c r="AD1406" s="78">
        <f>IF(IFERROR(SEARCH("CAT1",T1406),99)=99,IF(IFERROR(SEARCH("CAT2",T1406),99)=99,IF(IFERROR(SEARCH("CAT3",T1406),99)=99,IF(IFERROR(SEARCH("concluded to be endocrine",K1406),99)=99,IF(IFERROR(SEARCH("categorised as endocrine",K1406),99)=99,IF(IFERROR(SEARCH("endocrine disrupting",P1406),99)=99,IF(IFERROR(SEARCH("endocrine disrupting",K1406),99)=99,IF(IFERROR(SEARCH("suspected endocrine",S1406),99)=99,IF(IFERROR(SEARCH("potential endocrine",S1406),99)=99,0,Scoring!$E$25),Scoring!$E$25),Scoring!$E$24),Scoring!$E$24),Scoring!$E$24),Scoring!$E$24),Scoring!$E$23),Scoring!$E$22),Scoring!$E$21)</f>
        <v>0.3</v>
      </c>
      <c r="AE1406" s="78">
        <f>IF(IFERROR(SEARCH("suspected sensitiser",S1406),99)=99,IF(IFERROR(SEARCH("sensitiser",S1406),99)=99,IF(IFERROR(SEARCH("other hazard based concern",S1406),99)=99,0,Scoring!$E$28),Scoring!$E$26),Scoring!$E$27)</f>
        <v>0</v>
      </c>
      <c r="AF1406" s="78">
        <f>IF(IFERROR(M1406,1)=1,IF(IFERROR(N1406,1)=1,IF(IFERROR(O1406,1)=1,IF(IFERROR(Q1406,1)=1,IF(IFERROR(R1406,1)=1,IF(IFERROR(T1406,1)=1,IF(IFERROR(K1406,1)=1,IF(IFERROR(P1406,1)=1,IF(IFERROR(S1406,1)=1,Scoring!$E$29,0),0),0),0),0),0),0),0),0)</f>
        <v>0</v>
      </c>
      <c r="AG1406" s="78">
        <f t="shared" si="92"/>
        <v>0.3</v>
      </c>
      <c r="AI1406" s="93"/>
      <c r="AJ1406" s="94"/>
      <c r="AK1406" s="76"/>
      <c r="AL1406" s="75"/>
      <c r="AN1406" s="79"/>
      <c r="AO1406" s="79"/>
      <c r="AP1406" s="79"/>
      <c r="AQ1406" s="79"/>
      <c r="AR1406" s="79"/>
      <c r="AS1406" s="78"/>
      <c r="AU1406" s="79">
        <f>IF(IFERROR(F1406,99)=99,IF(IFERROR(G1406,99)=99,IF(IFERROR(H1406,99)=99,IF(IFERROR(I1406,99)=99,IF(IFERROR(E1406,99)=99,IF(IFERROR(J1406,99)=99,0,Scoring!$B$7),Scoring!$B$3),Scoring!$B$2),Scoring!$B$6),Scoring!$B$5),Scoring!$B$4)</f>
        <v>0.3</v>
      </c>
      <c r="AV1406" s="78">
        <f t="shared" si="93"/>
        <v>0.09</v>
      </c>
      <c r="AW1406" s="78"/>
      <c r="AX1406" s="66"/>
      <c r="AY1406" s="78"/>
      <c r="AZ1406" s="76"/>
      <c r="BB1406" s="76"/>
    </row>
    <row r="1407" spans="1:54" x14ac:dyDescent="0.25">
      <c r="A1407" s="89" t="s">
        <v>6986</v>
      </c>
      <c r="B1407" s="89" t="s">
        <v>30</v>
      </c>
      <c r="C1407" s="89" t="s">
        <v>30</v>
      </c>
      <c r="D1407" s="89" t="s">
        <v>6987</v>
      </c>
      <c r="E1407" s="76" t="e">
        <f>IF(C1407="-",IF(A1407="-",VLOOKUP(D1407,'sin-list 180320_update'!$C$2:$C$835,1,FALSE),VLOOKUP(A1407,'sin-list 180320_update'!$A$2:$A$835,1,FALSE)),VLOOKUP(C1407,'sin-list 180320_update'!$B$2:$B$835,1,FALSE))</f>
        <v>#N/A</v>
      </c>
      <c r="F1407" s="76" t="e">
        <f>IF($C1407="-",IF($A1407="-",VLOOKUP($D1407,'REACH Bilaga XVII_update'!$A$5:$A$131,1,FALSE),VLOOKUP($A1407,'REACH Bilaga XVII_update'!$C$5:$C$131,1,FALSE)),VLOOKUP($C1407,'REACH Bilaga XVII_update'!$B$5:$B$131,1,FALSE))</f>
        <v>#N/A</v>
      </c>
      <c r="G1407" s="76" t="e">
        <f>IF($C1407="-",IF($A1407="-",VLOOKUP($D1407,' REACH Bilaga 59_update'!$A$5:$A$210,1,FALSE),VLOOKUP($A1407,' REACH Bilaga 59_update'!$D$5:$D$210,1,FALSE)),VLOOKUP($C1407,' REACH Bilaga 59_update'!$C$5:$C$210,1,FALSE))</f>
        <v>#N/A</v>
      </c>
      <c r="H1407" s="76" t="e">
        <f>IF($C1407="-",IF($A1407="-",VLOOKUP($D1407,'REACH Bilaga XIV_update'!$A$5:$A$110,1,FALSE),VLOOKUP($A1407,'REACH Bilaga XIV_update'!$D$5:$D$110,1,FALSE)),VLOOKUP($C1407,'REACH Bilaga XIV_update'!$C$5:$C$110,1,FALSE))</f>
        <v>#N/A</v>
      </c>
      <c r="I1407" s="76" t="e">
        <f>IF($C1407="-",IF($A1407="-",VLOOKUP($D1407,CoRAP_update!$A$5:$A$376,1,FALSE),VLOOKUP($A1407,CoRAP_update!$D$5:$D$376,1,FALSE)),VLOOKUP($C1407,CoRAP_update!$C$5:$C$376,1,FALSE))</f>
        <v>#N/A</v>
      </c>
      <c r="J1407" s="76" t="str">
        <f>IF($C1407="-",IF($A1407="-",VLOOKUP($D1407,EDC_update!$C$2:$C$450,1,FALSE),VLOOKUP($A1407,EDC_update!$B$2:$B$450,1,FALSE)),VLOOKUP($C1407,EDC_update!$L$2:$L$450,1,FALSE))</f>
        <v>14868-03-2</v>
      </c>
      <c r="K1407" s="76" t="e">
        <f>IF($C1407="-",IF($A1407="-",IF(VLOOKUP($D1407,'sin-list 180320_update'!$C$2:$S$835,3,FALSE)="",NA(),VLOOKUP($D1407,'sin-list 180320_update'!$C$2:$S$835,3,FALSE)),IF(VLOOKUP($A1407,'sin-list 180320_update'!$A$2:$S$835,5,FALSE)="",NA(),VLOOKUP($A1407,'sin-list 180320_update'!$A$2:$S$835,5,FALSE))),IF(VLOOKUP($C1407,'sin-list 180320_update'!$B$2:$S$835,4,FALSE)="",NA(),VLOOKUP($C1407,'sin-list 180320_update'!$B$2:$S$835,4,FALSE)))</f>
        <v>#N/A</v>
      </c>
      <c r="L1407" s="76" t="e">
        <f>IF($C1407="-",IF($A1407="-",VLOOKUP($D1407,'sin-list 180320_update'!$C$2:$S$835,6,FALSE),VLOOKUP($A1407,'sin-list 180320_update'!$A$2:$S$835,8,FALSE)),VLOOKUP($C1407,'sin-list 180320_update'!$B$2:$S$835,7,FALSE))</f>
        <v>#N/A</v>
      </c>
      <c r="M1407" s="76" t="e">
        <f>IF($C1407="-",IF($A1407="-",IF(VLOOKUP($D1407,'sin-list 180320_update'!$C$2:$S$835,8,FALSE)="",NA(),VLOOKUP($D1407,'sin-list 180320_update'!$C$2:$S$835,8,FALSE)),IF(VLOOKUP($A1407,'sin-list 180320_update'!$A$2:$S$835,10,FALSE)="",NA(),VLOOKUP($A1407,'sin-list 180320_update'!$A$2:$S$835,10,FALSE))),IF(VLOOKUP($C1407,'sin-list 180320_update'!$B$2:$S$835,9,FALSE)="",NA(),VLOOKUP($C1407,'sin-list 180320_update'!$B$2:$S$835,9,FALSE)))</f>
        <v>#N/A</v>
      </c>
      <c r="N1407" s="76" t="e">
        <f>IF($C1407="-",IF($A1407="-",IF(VLOOKUP($D1407,'REACH Bilaga XVII_update'!$A$5:$E$131,4,FALSE)="",NA(),VLOOKUP($D1407,'REACH Bilaga XVII_update'!$A$5:$E$131,4,FALSE)),IF(VLOOKUP($A1407,'REACH Bilaga XVII_update'!$C$5:$D$131,2,FALSE)="",NA(),VLOOKUP($A1407,'REACH Bilaga XVII_update'!$C$5:$D$131,2,FALSE))),IF(VLOOKUP($C1407,'REACH Bilaga XVII_update'!$B$5:$D$131,3,FALSE)="",NA(),VLOOKUP($C1407,'REACH Bilaga XVII_update'!$B$5:$D$131,3,FALSE)))</f>
        <v>#N/A</v>
      </c>
      <c r="O1407" s="76" t="e">
        <f>IF($C1407="-",IF($A1407="-",IF(VLOOKUP($D1407,' REACH Bilaga 59_update'!$A$5:$E$210,5,FALSE)="",NA(),VLOOKUP($D1407,' REACH Bilaga 59_update'!$A$5:$E$210,5,FALSE)),IF(VLOOKUP($A1407,' REACH Bilaga 59_update'!$D$5:$E$210,2,FALSE)="",NA(),VLOOKUP($A1407,' REACH Bilaga 59_update'!$D$5:$E$210,2,FALSE))),IF(VLOOKUP($C1407,' REACH Bilaga 59_update'!$C$5:$E$210,3,FALSE)="",NA(),VLOOKUP($C1407,' REACH Bilaga 59_update'!$C$5:$E$210,3,FALSE)))</f>
        <v>#N/A</v>
      </c>
      <c r="P1407" s="76" t="e">
        <f>IF(C1407="-",IF(A1407="-",IFERROR(VLOOKUP($D1407,' REACH Bilaga 59_update'!$A$5:$F$210,MATCH(Sammanfattning!P$1,' REACH Bilaga 59_update'!$A$4:$F$4,0),FALSE),VLOOKUP($D1407,'REACH Bilaga XIV_update'!$A$4:$H$110,MATCH(Sammanfattning!P$1,'REACH Bilaga XIV_update'!$A$4:$H$4,0),FALSE)),IFERROR(VLOOKUP($A1407,' REACH Bilaga 59_update'!$D$5:$F$210,MATCH(Sammanfattning!P$1,' REACH Bilaga 59_update'!$D$4:$F$4,0),FALSE),VLOOKUP($A1407,'REACH Bilaga XIV_update'!$D$4:$H$110,MATCH(Sammanfattning!P$1,'REACH Bilaga XIV_update'!$D$4:$H$4,0),FALSE))),IFERROR(VLOOKUP($C1407,' REACH Bilaga 59_update'!$C$5:$F$210,MATCH(Sammanfattning!P$1,' REACH Bilaga 59_update'!$C$4:$F$4,0),FALSE),VLOOKUP($C1407,'REACH Bilaga XIV_update'!$C$4:$H$110,MATCH(Sammanfattning!P$1,'REACH Bilaga XIV_update'!$C$4:$H$4,0),FALSE)))</f>
        <v>#N/A</v>
      </c>
      <c r="Q1407" s="76" t="e">
        <f>IF($C1407="-",IF($A1407="-",IF(VLOOKUP($D1407,'REACH Bilaga XIV_update'!$A$5:$I$110,9,FALSE)="",NA(),VLOOKUP($D1407,'REACH Bilaga XIV_update'!$A$5:$I$110,9,FALSE)),IF(VLOOKUP($A1407,'REACH Bilaga XIV_update'!$D$5:$I$110,6,FALSE)="",NA(),VLOOKUP($A1407,'REACH Bilaga XIV_update'!$D$5:$I$110,6,FALSE))),IF(VLOOKUP($C1407,'REACH Bilaga XIV_update'!$C$5:$I$110,7,FALSE)="",NA(),VLOOKUP($C1407,'REACH Bilaga XIV_update'!$C$5:$I$110,7,FALSE)))</f>
        <v>#N/A</v>
      </c>
      <c r="R1407" s="76" t="e">
        <f>IF($C1407="-",IF($A1407="-",IF(VLOOKUP($D1407,CoRAP_update!$A$5:$O$376,15,FALSE)="",NA(),VLOOKUP($D1407,CoRAP_update!$A$5:$O$376,15,FALSE)),IF(VLOOKUP($A1407,CoRAP_update!$D$5:$O$376,12,FALSE)="",NA(),VLOOKUP($A1407,CoRAP_update!$D$5:$O$376,12,FALSE))),IF(VLOOKUP($C1407,CoRAP_update!$C$5:$O$376,13,FALSE)="",NA(),VLOOKUP($C1407,CoRAP_update!$C$5:$O$376,13,FALSE)))</f>
        <v>#N/A</v>
      </c>
      <c r="S1407" s="144" t="e">
        <f>IF($C1407="-",IF($A1407="-",VLOOKUP($D1407,CoRAP_update!$A$5:$J$376,MATCH(Sammanfattning!S$1,CoRAP_update!$A$4:$J$4,0),FALSE),VLOOKUP($A1407,CoRAP_update!$D$5:$J$376,MATCH(Sammanfattning!S$1,CoRAP_update!$D$4:$J$4,0),FALSE)),VLOOKUP($C1407,CoRAP_update!$C$5:$J$376,MATCH(Sammanfattning!S$1,CoRAP_update!$C$4:$J$4,0),FALSE))</f>
        <v>#N/A</v>
      </c>
      <c r="T1407" s="76" t="str">
        <f>IF($A1407="-",VLOOKUP($D1407,EDC_update!$C$2:$F$450,4,FALSE),VLOOKUP($A1407,EDC_update!$B$2:$F$450,5,FALSE))</f>
        <v>CAT3b</v>
      </c>
      <c r="V1407" s="78">
        <f>IF(IFERROR(SEARCH("PBT",P1407),99)=99,IF(IFERROR(SEARCH("suspected PBT",S1407),99)=99,IF(IFERROR(SEARCH("concluded to be PBT",K1407),99)=99,IF(IFERROR(SEARCH("PBT",S1407),99)=99,IF(IFERROR(SEARCH("PBT cand",L1407),99)=99,IF(IFERROR(SEARCH("PBT",L1407),99)=99,IF(IFERROR(SEARCH("persistent, bioackumulative and toxic properties",K1407),99)=99,0,Scoring!$E$3),Scoring!$E$3),Scoring!$E$7),Scoring!$E$3),Scoring!$E$5),Scoring!$E$6),Scoring!$E$3)</f>
        <v>0</v>
      </c>
      <c r="W1407" s="78">
        <f>IF(IFERROR(SEARCH("vPvB",P1407),99)=99,IF(IFERROR(SEARCH("suspected pbt/vPvB",S1407),99)=99,IF(IFERROR(SEARCH("vPvB",S1407),99)=99,IF(IFERROR(SEARCH("concluded to be a vPvB",S1407),99)=99,IF(IFERROR(SEARCH("identified as vPvB",K1407),99)=99,IF(IFERROR(SEARCH("concluded to be a vPvB",K1407),99)=99,IF(IFERROR(SEARCH("concluded to be both pbt and vPvB",S1407),99)=99,IF(IFERROR(SEARCH("concluded to be both pbt and vPvB",K1407),99)=99,0,Scoring!$E$5),Scoring!$E$5),Scoring!$E$5),Scoring!$E$5),Scoring!$E$5),Scoring!$E$4),Scoring!$E$6),Scoring!$E$4)</f>
        <v>0</v>
      </c>
      <c r="X1407" s="78">
        <f>IF(IFERROR(SEARCH("H410",N1407),99)=99,IF(IFERROR(SEARCH("H410",O1407),99)=99,IF(IFERROR(SEARCH("H410",Q1407),99)=99,IF(IFERROR(SEARCH("H410",M1407),99)=99,IF(IFERROR(SEARCH("H410",R1407),99)=99,IF(IFERROR(SEARCH("H411",N1407),99)=99,IF(IFERROR(SEARCH("H411",O1407),99)=99,IF(IFERROR(SEARCH("H411",Q1407),99)=99,IF(IFERROR(SEARCH("H411",M1407),99)=99,IF(IFERROR(SEARCH("H411",R1407),99)=99,IF(IFERROR(SEARCH("H413",N1407),99)=99,IF(IFERROR(SEARCH("H413",O1407),99)=99,IF(IFERROR(SEARCH("H413",Q1407),99)=99,IF(IFERROR(SEARCH("H413",M1407),99)=99,IF(IFERROR(SEARCH("H413",R1407),99)=99,IF(IFERROR(SEARCH("H412",N1407),99)=99,IF(IFERROR(SEARCH("H412",O1407),99)=99,IF(IFERROR(SEARCH("H412",Q1407),99)=99,IF(IFERROR(SEARCH("H412",M1407),99)=99,IF(IFERROR(SEARCH("H412",R1407),99)=99,0,Scoring!$E$2),Scoring!$E$2),Scoring!$E$2),Scoring!$E$2),Scoring!$E$2),Scoring!$E$2),Scoring!$E$2),Scoring!$E$2),Scoring!$E$2),Scoring!$E$2),Scoring!$E$2),Scoring!$E$2),Scoring!$E$2),Scoring!$E$2),Scoring!$E$2),Scoring!$E$2),Scoring!$E$2),Scoring!$E$2),Scoring!$E$2),Scoring!$E$2)</f>
        <v>0</v>
      </c>
      <c r="Y1407" s="78">
        <f>IF(IFERROR(SEARCH("CMR",K1407),99)=99,IF(IFERROR(SEARCH("Suspected CMR",S1407),99)=99,IF(IFERROR(SEARCH("CMR",S1407),99)=99,0,Scoring!$E$8),Scoring!$E$9),Scoring!$E$8)</f>
        <v>0</v>
      </c>
      <c r="Z1407" s="78">
        <f>IF(IFERROR(SEARCH("H350",N1407),99)=99,IF(IFERROR(SEARCH("H350",O1407),99)=99,IF(IFERROR(SEARCH("H350",Q1407),99)=99,IF(IFERROR(SEARCH("H350",M1407),99)=99,IF(IFERROR(SEARCH("H350",R1407),99)=99,IF(IFERROR(SEARCH("H351",N1407),99)=99,IF(IFERROR(SEARCH("H351",O1407),99)=99,IF(IFERROR(SEARCH("H351",Q1407),99)=99,IF(IFERROR(SEARCH("H351",M1407),99)=99,IF(IFERROR(SEARCH("H351",R1407),99)=99,IF(IFERROR(SEARCH("carcinogenic",P1407),99)=99,IF(IFERROR(SEARCH("suspected carcinogenic",S1407),99)=99,0,Scoring!$E$12),Scoring!$E$11),Scoring!$E$10),Scoring!$E$10),Scoring!$E$10),Scoring!$E$10),Scoring!$E$10),Scoring!$E$10),Scoring!$E$10),Scoring!$E$10),Scoring!$E$10),Scoring!$E$10)</f>
        <v>0</v>
      </c>
      <c r="AA1407" s="78">
        <f>IF(IFERROR(SEARCH("H340",N1407),99)=99,IF(IFERROR(SEARCH("H340",O1407),99)=99,IF(IFERROR(SEARCH("H340",Q1407),99)=99,IF(IFERROR(SEARCH("H340",M1407),99)=99,IF(IFERROR(SEARCH("H340",R1407),99)=99,IF(IFERROR(SEARCH("H341",N1407),99)=99,IF(IFERROR(SEARCH("H341",O1407),99)=99,IF(IFERROR(SEARCH("H341",Q1407),99)=99,IF(IFERROR(SEARCH("H341",M1407),99)=99,IF(IFERROR(SEARCH("H341",R1407),99)=99,IF(IFERROR(SEARCH("mutagenic",P1407),99)=99,IF(IFERROR(SEARCH("suspected mutagenic",S1407),99)=99,0,Scoring!$E$15),Scoring!$E$14),Scoring!$E$13),Scoring!$E$13),Scoring!$E$13),Scoring!$E$13),Scoring!$E$13),Scoring!$E$13),Scoring!$E$13),Scoring!$E$13),Scoring!$E$13),Scoring!$E$13)</f>
        <v>0</v>
      </c>
      <c r="AB1407" s="78">
        <f>IF(IFERROR(SEARCH("H360",N1407),99)=99,IF(IFERROR(SEARCH("H360",O1407),99)=99,IF(IFERROR(SEARCH("H360",Q1407),99)=99,IF(IFERROR(SEARCH("H360",M1407),99)=99,IF(IFERROR(SEARCH("H360",R1407),99)=99,IF(IFERROR(SEARCH("H361",N1407),99)=99,IF(IFERROR(SEARCH("H361",O1407),99)=99,IF(IFERROR(SEARCH("H361",Q1407),99)=99,IF(IFERROR(SEARCH("H361",M1407),99)=99,IF(IFERROR(SEARCH("H361",R1407),99)=99,IF(IFERROR(SEARCH("reproduction",P1407),99)=99,IF(IFERROR(SEARCH("suspected reprotoxic",S1407),99)=99,IF(IFERROR(SEARCH("reprotoxic",S1407),99)=99,IF(IFERROR(SEARCH("reprotoxic",K1407),99)=99,0,Scoring!$E$18),Scoring!$E$18),Scoring!$E$19),Scoring!$E$17),Scoring!$E$16),Scoring!$E$16),Scoring!$E$16),Scoring!$E$16),Scoring!$E$16),Scoring!$E$16),Scoring!$E$16),Scoring!$E$16),Scoring!$E$16),Scoring!$E$16)</f>
        <v>0</v>
      </c>
      <c r="AC1407" s="78">
        <f>IF(IFERROR(SEARCH("57f",L1407),99)=99,IF(IFERROR(SEARCH("57(f)",P1407),99)=99,0,Scoring!$E$20),Scoring!$E$20)</f>
        <v>0</v>
      </c>
      <c r="AD1407" s="78">
        <f>IF(IFERROR(SEARCH("CAT1",T1407),99)=99,IF(IFERROR(SEARCH("CAT2",T1407),99)=99,IF(IFERROR(SEARCH("CAT3",T1407),99)=99,IF(IFERROR(SEARCH("concluded to be endocrine",K1407),99)=99,IF(IFERROR(SEARCH("categorised as endocrine",K1407),99)=99,IF(IFERROR(SEARCH("endocrine disrupting",P1407),99)=99,IF(IFERROR(SEARCH("endocrine disrupting",K1407),99)=99,IF(IFERROR(SEARCH("suspected endocrine",S1407),99)=99,IF(IFERROR(SEARCH("potential endocrine",S1407),99)=99,0,Scoring!$E$25),Scoring!$E$25),Scoring!$E$24),Scoring!$E$24),Scoring!$E$24),Scoring!$E$24),Scoring!$E$23),Scoring!$E$22),Scoring!$E$21)</f>
        <v>0.3</v>
      </c>
      <c r="AE1407" s="78">
        <f>IF(IFERROR(SEARCH("suspected sensitiser",S1407),99)=99,IF(IFERROR(SEARCH("sensitiser",S1407),99)=99,IF(IFERROR(SEARCH("other hazard based concern",S1407),99)=99,0,Scoring!$E$28),Scoring!$E$26),Scoring!$E$27)</f>
        <v>0</v>
      </c>
      <c r="AF1407" s="78">
        <f>IF(IFERROR(M1407,1)=1,IF(IFERROR(N1407,1)=1,IF(IFERROR(O1407,1)=1,IF(IFERROR(Q1407,1)=1,IF(IFERROR(R1407,1)=1,IF(IFERROR(T1407,1)=1,IF(IFERROR(K1407,1)=1,IF(IFERROR(P1407,1)=1,IF(IFERROR(S1407,1)=1,Scoring!$E$29,0),0),0),0),0),0),0),0),0)</f>
        <v>0</v>
      </c>
      <c r="AG1407" s="78">
        <f t="shared" si="92"/>
        <v>0.3</v>
      </c>
      <c r="AI1407" s="93"/>
      <c r="AJ1407" s="94"/>
      <c r="AK1407" s="76"/>
      <c r="AL1407" s="75"/>
      <c r="AN1407" s="79"/>
      <c r="AO1407" s="79"/>
      <c r="AP1407" s="79"/>
      <c r="AQ1407" s="79"/>
      <c r="AR1407" s="79"/>
      <c r="AS1407" s="78"/>
      <c r="AU1407" s="79">
        <f>IF(IFERROR(F1407,99)=99,IF(IFERROR(G1407,99)=99,IF(IFERROR(H1407,99)=99,IF(IFERROR(I1407,99)=99,IF(IFERROR(E1407,99)=99,IF(IFERROR(J1407,99)=99,0,Scoring!$B$7),Scoring!$B$3),Scoring!$B$2),Scoring!$B$6),Scoring!$B$5),Scoring!$B$4)</f>
        <v>0.3</v>
      </c>
      <c r="AV1407" s="78">
        <f t="shared" si="93"/>
        <v>0.09</v>
      </c>
      <c r="AW1407" s="78"/>
      <c r="AX1407" s="66"/>
      <c r="AY1407" s="78"/>
      <c r="AZ1407" s="76"/>
      <c r="BB1407" s="76"/>
    </row>
    <row r="1408" spans="1:54" x14ac:dyDescent="0.25">
      <c r="A1408" s="89" t="s">
        <v>6923</v>
      </c>
      <c r="B1408" s="89" t="s">
        <v>30</v>
      </c>
      <c r="C1408" s="89" t="s">
        <v>30</v>
      </c>
      <c r="D1408" s="89" t="s">
        <v>6924</v>
      </c>
      <c r="E1408" s="76" t="e">
        <f>IF(C1408="-",IF(A1408="-",VLOOKUP(D1408,'sin-list 180320_update'!$C$2:$C$835,1,FALSE),VLOOKUP(A1408,'sin-list 180320_update'!$A$2:$A$835,1,FALSE)),VLOOKUP(C1408,'sin-list 180320_update'!$B$2:$B$835,1,FALSE))</f>
        <v>#N/A</v>
      </c>
      <c r="F1408" s="76" t="e">
        <f>IF($C1408="-",IF($A1408="-",VLOOKUP($D1408,'REACH Bilaga XVII_update'!$A$5:$A$131,1,FALSE),VLOOKUP($A1408,'REACH Bilaga XVII_update'!$C$5:$C$131,1,FALSE)),VLOOKUP($C1408,'REACH Bilaga XVII_update'!$B$5:$B$131,1,FALSE))</f>
        <v>#N/A</v>
      </c>
      <c r="G1408" s="76" t="e">
        <f>IF($C1408="-",IF($A1408="-",VLOOKUP($D1408,' REACH Bilaga 59_update'!$A$5:$A$210,1,FALSE),VLOOKUP($A1408,' REACH Bilaga 59_update'!$D$5:$D$210,1,FALSE)),VLOOKUP($C1408,' REACH Bilaga 59_update'!$C$5:$C$210,1,FALSE))</f>
        <v>#N/A</v>
      </c>
      <c r="H1408" s="76" t="e">
        <f>IF($C1408="-",IF($A1408="-",VLOOKUP($D1408,'REACH Bilaga XIV_update'!$A$5:$A$110,1,FALSE),VLOOKUP($A1408,'REACH Bilaga XIV_update'!$D$5:$D$110,1,FALSE)),VLOOKUP($C1408,'REACH Bilaga XIV_update'!$C$5:$C$110,1,FALSE))</f>
        <v>#N/A</v>
      </c>
      <c r="I1408" s="76" t="e">
        <f>IF($C1408="-",IF($A1408="-",VLOOKUP($D1408,CoRAP_update!$A$5:$A$376,1,FALSE),VLOOKUP($A1408,CoRAP_update!$D$5:$D$376,1,FALSE)),VLOOKUP($C1408,CoRAP_update!$C$5:$C$376,1,FALSE))</f>
        <v>#N/A</v>
      </c>
      <c r="J1408" s="76" t="str">
        <f>IF($C1408="-",IF($A1408="-",VLOOKUP($D1408,EDC_update!$C$2:$C$450,1,FALSE),VLOOKUP($A1408,EDC_update!$B$2:$B$450,1,FALSE)),VLOOKUP($C1408,EDC_update!$L$2:$L$450,1,FALSE))</f>
        <v>15231-91-1</v>
      </c>
      <c r="K1408" s="76" t="e">
        <f>IF($C1408="-",IF($A1408="-",IF(VLOOKUP($D1408,'sin-list 180320_update'!$C$2:$S$835,3,FALSE)="",NA(),VLOOKUP($D1408,'sin-list 180320_update'!$C$2:$S$835,3,FALSE)),IF(VLOOKUP($A1408,'sin-list 180320_update'!$A$2:$S$835,5,FALSE)="",NA(),VLOOKUP($A1408,'sin-list 180320_update'!$A$2:$S$835,5,FALSE))),IF(VLOOKUP($C1408,'sin-list 180320_update'!$B$2:$S$835,4,FALSE)="",NA(),VLOOKUP($C1408,'sin-list 180320_update'!$B$2:$S$835,4,FALSE)))</f>
        <v>#N/A</v>
      </c>
      <c r="L1408" s="76" t="e">
        <f>IF($C1408="-",IF($A1408="-",VLOOKUP($D1408,'sin-list 180320_update'!$C$2:$S$835,6,FALSE),VLOOKUP($A1408,'sin-list 180320_update'!$A$2:$S$835,8,FALSE)),VLOOKUP($C1408,'sin-list 180320_update'!$B$2:$S$835,7,FALSE))</f>
        <v>#N/A</v>
      </c>
      <c r="M1408" s="76" t="e">
        <f>IF($C1408="-",IF($A1408="-",IF(VLOOKUP($D1408,'sin-list 180320_update'!$C$2:$S$835,8,FALSE)="",NA(),VLOOKUP($D1408,'sin-list 180320_update'!$C$2:$S$835,8,FALSE)),IF(VLOOKUP($A1408,'sin-list 180320_update'!$A$2:$S$835,10,FALSE)="",NA(),VLOOKUP($A1408,'sin-list 180320_update'!$A$2:$S$835,10,FALSE))),IF(VLOOKUP($C1408,'sin-list 180320_update'!$B$2:$S$835,9,FALSE)="",NA(),VLOOKUP($C1408,'sin-list 180320_update'!$B$2:$S$835,9,FALSE)))</f>
        <v>#N/A</v>
      </c>
      <c r="N1408" s="76" t="e">
        <f>IF($C1408="-",IF($A1408="-",IF(VLOOKUP($D1408,'REACH Bilaga XVII_update'!$A$5:$E$131,4,FALSE)="",NA(),VLOOKUP($D1408,'REACH Bilaga XVII_update'!$A$5:$E$131,4,FALSE)),IF(VLOOKUP($A1408,'REACH Bilaga XVII_update'!$C$5:$D$131,2,FALSE)="",NA(),VLOOKUP($A1408,'REACH Bilaga XVII_update'!$C$5:$D$131,2,FALSE))),IF(VLOOKUP($C1408,'REACH Bilaga XVII_update'!$B$5:$D$131,3,FALSE)="",NA(),VLOOKUP($C1408,'REACH Bilaga XVII_update'!$B$5:$D$131,3,FALSE)))</f>
        <v>#N/A</v>
      </c>
      <c r="O1408" s="76" t="e">
        <f>IF($C1408="-",IF($A1408="-",IF(VLOOKUP($D1408,' REACH Bilaga 59_update'!$A$5:$E$210,5,FALSE)="",NA(),VLOOKUP($D1408,' REACH Bilaga 59_update'!$A$5:$E$210,5,FALSE)),IF(VLOOKUP($A1408,' REACH Bilaga 59_update'!$D$5:$E$210,2,FALSE)="",NA(),VLOOKUP($A1408,' REACH Bilaga 59_update'!$D$5:$E$210,2,FALSE))),IF(VLOOKUP($C1408,' REACH Bilaga 59_update'!$C$5:$E$210,3,FALSE)="",NA(),VLOOKUP($C1408,' REACH Bilaga 59_update'!$C$5:$E$210,3,FALSE)))</f>
        <v>#N/A</v>
      </c>
      <c r="P1408" s="76" t="e">
        <f>IF(C1408="-",IF(A1408="-",IFERROR(VLOOKUP($D1408,' REACH Bilaga 59_update'!$A$5:$F$210,MATCH(Sammanfattning!P$1,' REACH Bilaga 59_update'!$A$4:$F$4,0),FALSE),VLOOKUP($D1408,'REACH Bilaga XIV_update'!$A$4:$H$110,MATCH(Sammanfattning!P$1,'REACH Bilaga XIV_update'!$A$4:$H$4,0),FALSE)),IFERROR(VLOOKUP($A1408,' REACH Bilaga 59_update'!$D$5:$F$210,MATCH(Sammanfattning!P$1,' REACH Bilaga 59_update'!$D$4:$F$4,0),FALSE),VLOOKUP($A1408,'REACH Bilaga XIV_update'!$D$4:$H$110,MATCH(Sammanfattning!P$1,'REACH Bilaga XIV_update'!$D$4:$H$4,0),FALSE))),IFERROR(VLOOKUP($C1408,' REACH Bilaga 59_update'!$C$5:$F$210,MATCH(Sammanfattning!P$1,' REACH Bilaga 59_update'!$C$4:$F$4,0),FALSE),VLOOKUP($C1408,'REACH Bilaga XIV_update'!$C$4:$H$110,MATCH(Sammanfattning!P$1,'REACH Bilaga XIV_update'!$C$4:$H$4,0),FALSE)))</f>
        <v>#N/A</v>
      </c>
      <c r="Q1408" s="76" t="e">
        <f>IF($C1408="-",IF($A1408="-",IF(VLOOKUP($D1408,'REACH Bilaga XIV_update'!$A$5:$I$110,9,FALSE)="",NA(),VLOOKUP($D1408,'REACH Bilaga XIV_update'!$A$5:$I$110,9,FALSE)),IF(VLOOKUP($A1408,'REACH Bilaga XIV_update'!$D$5:$I$110,6,FALSE)="",NA(),VLOOKUP($A1408,'REACH Bilaga XIV_update'!$D$5:$I$110,6,FALSE))),IF(VLOOKUP($C1408,'REACH Bilaga XIV_update'!$C$5:$I$110,7,FALSE)="",NA(),VLOOKUP($C1408,'REACH Bilaga XIV_update'!$C$5:$I$110,7,FALSE)))</f>
        <v>#N/A</v>
      </c>
      <c r="R1408" s="76" t="e">
        <f>IF($C1408="-",IF($A1408="-",IF(VLOOKUP($D1408,CoRAP_update!$A$5:$O$376,15,FALSE)="",NA(),VLOOKUP($D1408,CoRAP_update!$A$5:$O$376,15,FALSE)),IF(VLOOKUP($A1408,CoRAP_update!$D$5:$O$376,12,FALSE)="",NA(),VLOOKUP($A1408,CoRAP_update!$D$5:$O$376,12,FALSE))),IF(VLOOKUP($C1408,CoRAP_update!$C$5:$O$376,13,FALSE)="",NA(),VLOOKUP($C1408,CoRAP_update!$C$5:$O$376,13,FALSE)))</f>
        <v>#N/A</v>
      </c>
      <c r="S1408" s="144" t="e">
        <f>IF($C1408="-",IF($A1408="-",VLOOKUP($D1408,CoRAP_update!$A$5:$J$376,MATCH(Sammanfattning!S$1,CoRAP_update!$A$4:$J$4,0),FALSE),VLOOKUP($A1408,CoRAP_update!$D$5:$J$376,MATCH(Sammanfattning!S$1,CoRAP_update!$D$4:$J$4,0),FALSE)),VLOOKUP($C1408,CoRAP_update!$C$5:$J$376,MATCH(Sammanfattning!S$1,CoRAP_update!$C$4:$J$4,0),FALSE))</f>
        <v>#N/A</v>
      </c>
      <c r="T1408" s="76" t="str">
        <f>IF($A1408="-",VLOOKUP($D1408,EDC_update!$C$2:$F$450,4,FALSE),VLOOKUP($A1408,EDC_update!$B$2:$F$450,5,FALSE))</f>
        <v>CAT3b</v>
      </c>
      <c r="V1408" s="78">
        <f>IF(IFERROR(SEARCH("PBT",P1408),99)=99,IF(IFERROR(SEARCH("suspected PBT",S1408),99)=99,IF(IFERROR(SEARCH("concluded to be PBT",K1408),99)=99,IF(IFERROR(SEARCH("PBT",S1408),99)=99,IF(IFERROR(SEARCH("PBT cand",L1408),99)=99,IF(IFERROR(SEARCH("PBT",L1408),99)=99,IF(IFERROR(SEARCH("persistent, bioackumulative and toxic properties",K1408),99)=99,0,Scoring!$E$3),Scoring!$E$3),Scoring!$E$7),Scoring!$E$3),Scoring!$E$5),Scoring!$E$6),Scoring!$E$3)</f>
        <v>0</v>
      </c>
      <c r="W1408" s="78">
        <f>IF(IFERROR(SEARCH("vPvB",P1408),99)=99,IF(IFERROR(SEARCH("suspected pbt/vPvB",S1408),99)=99,IF(IFERROR(SEARCH("vPvB",S1408),99)=99,IF(IFERROR(SEARCH("concluded to be a vPvB",S1408),99)=99,IF(IFERROR(SEARCH("identified as vPvB",K1408),99)=99,IF(IFERROR(SEARCH("concluded to be a vPvB",K1408),99)=99,IF(IFERROR(SEARCH("concluded to be both pbt and vPvB",S1408),99)=99,IF(IFERROR(SEARCH("concluded to be both pbt and vPvB",K1408),99)=99,0,Scoring!$E$5),Scoring!$E$5),Scoring!$E$5),Scoring!$E$5),Scoring!$E$5),Scoring!$E$4),Scoring!$E$6),Scoring!$E$4)</f>
        <v>0</v>
      </c>
      <c r="X1408" s="78">
        <f>IF(IFERROR(SEARCH("H410",N1408),99)=99,IF(IFERROR(SEARCH("H410",O1408),99)=99,IF(IFERROR(SEARCH("H410",Q1408),99)=99,IF(IFERROR(SEARCH("H410",M1408),99)=99,IF(IFERROR(SEARCH("H410",R1408),99)=99,IF(IFERROR(SEARCH("H411",N1408),99)=99,IF(IFERROR(SEARCH("H411",O1408),99)=99,IF(IFERROR(SEARCH("H411",Q1408),99)=99,IF(IFERROR(SEARCH("H411",M1408),99)=99,IF(IFERROR(SEARCH("H411",R1408),99)=99,IF(IFERROR(SEARCH("H413",N1408),99)=99,IF(IFERROR(SEARCH("H413",O1408),99)=99,IF(IFERROR(SEARCH("H413",Q1408),99)=99,IF(IFERROR(SEARCH("H413",M1408),99)=99,IF(IFERROR(SEARCH("H413",R1408),99)=99,IF(IFERROR(SEARCH("H412",N1408),99)=99,IF(IFERROR(SEARCH("H412",O1408),99)=99,IF(IFERROR(SEARCH("H412",Q1408),99)=99,IF(IFERROR(SEARCH("H412",M1408),99)=99,IF(IFERROR(SEARCH("H412",R1408),99)=99,0,Scoring!$E$2),Scoring!$E$2),Scoring!$E$2),Scoring!$E$2),Scoring!$E$2),Scoring!$E$2),Scoring!$E$2),Scoring!$E$2),Scoring!$E$2),Scoring!$E$2),Scoring!$E$2),Scoring!$E$2),Scoring!$E$2),Scoring!$E$2),Scoring!$E$2),Scoring!$E$2),Scoring!$E$2),Scoring!$E$2),Scoring!$E$2),Scoring!$E$2)</f>
        <v>0</v>
      </c>
      <c r="Y1408" s="78">
        <f>IF(IFERROR(SEARCH("CMR",K1408),99)=99,IF(IFERROR(SEARCH("Suspected CMR",S1408),99)=99,IF(IFERROR(SEARCH("CMR",S1408),99)=99,0,Scoring!$E$8),Scoring!$E$9),Scoring!$E$8)</f>
        <v>0</v>
      </c>
      <c r="Z1408" s="78">
        <f>IF(IFERROR(SEARCH("H350",N1408),99)=99,IF(IFERROR(SEARCH("H350",O1408),99)=99,IF(IFERROR(SEARCH("H350",Q1408),99)=99,IF(IFERROR(SEARCH("H350",M1408),99)=99,IF(IFERROR(SEARCH("H350",R1408),99)=99,IF(IFERROR(SEARCH("H351",N1408),99)=99,IF(IFERROR(SEARCH("H351",O1408),99)=99,IF(IFERROR(SEARCH("H351",Q1408),99)=99,IF(IFERROR(SEARCH("H351",M1408),99)=99,IF(IFERROR(SEARCH("H351",R1408),99)=99,IF(IFERROR(SEARCH("carcinogenic",P1408),99)=99,IF(IFERROR(SEARCH("suspected carcinogenic",S1408),99)=99,0,Scoring!$E$12),Scoring!$E$11),Scoring!$E$10),Scoring!$E$10),Scoring!$E$10),Scoring!$E$10),Scoring!$E$10),Scoring!$E$10),Scoring!$E$10),Scoring!$E$10),Scoring!$E$10),Scoring!$E$10)</f>
        <v>0</v>
      </c>
      <c r="AA1408" s="78">
        <f>IF(IFERROR(SEARCH("H340",N1408),99)=99,IF(IFERROR(SEARCH("H340",O1408),99)=99,IF(IFERROR(SEARCH("H340",Q1408),99)=99,IF(IFERROR(SEARCH("H340",M1408),99)=99,IF(IFERROR(SEARCH("H340",R1408),99)=99,IF(IFERROR(SEARCH("H341",N1408),99)=99,IF(IFERROR(SEARCH("H341",O1408),99)=99,IF(IFERROR(SEARCH("H341",Q1408),99)=99,IF(IFERROR(SEARCH("H341",M1408),99)=99,IF(IFERROR(SEARCH("H341",R1408),99)=99,IF(IFERROR(SEARCH("mutagenic",P1408),99)=99,IF(IFERROR(SEARCH("suspected mutagenic",S1408),99)=99,0,Scoring!$E$15),Scoring!$E$14),Scoring!$E$13),Scoring!$E$13),Scoring!$E$13),Scoring!$E$13),Scoring!$E$13),Scoring!$E$13),Scoring!$E$13),Scoring!$E$13),Scoring!$E$13),Scoring!$E$13)</f>
        <v>0</v>
      </c>
      <c r="AB1408" s="78">
        <f>IF(IFERROR(SEARCH("H360",N1408),99)=99,IF(IFERROR(SEARCH("H360",O1408),99)=99,IF(IFERROR(SEARCH("H360",Q1408),99)=99,IF(IFERROR(SEARCH("H360",M1408),99)=99,IF(IFERROR(SEARCH("H360",R1408),99)=99,IF(IFERROR(SEARCH("H361",N1408),99)=99,IF(IFERROR(SEARCH("H361",O1408),99)=99,IF(IFERROR(SEARCH("H361",Q1408),99)=99,IF(IFERROR(SEARCH("H361",M1408),99)=99,IF(IFERROR(SEARCH("H361",R1408),99)=99,IF(IFERROR(SEARCH("reproduction",P1408),99)=99,IF(IFERROR(SEARCH("suspected reprotoxic",S1408),99)=99,IF(IFERROR(SEARCH("reprotoxic",S1408),99)=99,IF(IFERROR(SEARCH("reprotoxic",K1408),99)=99,0,Scoring!$E$18),Scoring!$E$18),Scoring!$E$19),Scoring!$E$17),Scoring!$E$16),Scoring!$E$16),Scoring!$E$16),Scoring!$E$16),Scoring!$E$16),Scoring!$E$16),Scoring!$E$16),Scoring!$E$16),Scoring!$E$16),Scoring!$E$16)</f>
        <v>0</v>
      </c>
      <c r="AC1408" s="78">
        <f>IF(IFERROR(SEARCH("57f",L1408),99)=99,IF(IFERROR(SEARCH("57(f)",P1408),99)=99,0,Scoring!$E$20),Scoring!$E$20)</f>
        <v>0</v>
      </c>
      <c r="AD1408" s="78">
        <f>IF(IFERROR(SEARCH("CAT1",T1408),99)=99,IF(IFERROR(SEARCH("CAT2",T1408),99)=99,IF(IFERROR(SEARCH("CAT3",T1408),99)=99,IF(IFERROR(SEARCH("concluded to be endocrine",K1408),99)=99,IF(IFERROR(SEARCH("categorised as endocrine",K1408),99)=99,IF(IFERROR(SEARCH("endocrine disrupting",P1408),99)=99,IF(IFERROR(SEARCH("endocrine disrupting",K1408),99)=99,IF(IFERROR(SEARCH("suspected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sensitiser",S1408),99)=99,IF(IFERROR(SEARCH("sensitiser",S1408),99)=99,IF(IFERROR(SEARCH("other hazard based concern",S1408),99)=99,0,Scoring!$E$28),Scoring!$E$26),Scoring!$E$27)</f>
        <v>0</v>
      </c>
      <c r="AF1408" s="78">
        <f>IF(IFERROR(M1408,1)=1,IF(IFERROR(N1408,1)=1,IF(IFERROR(O1408,1)=1,IF(IFERROR(Q1408,1)=1,IF(IFERROR(R1408,1)=1,IF(IFERROR(T1408,1)=1,IF(IFERROR(K1408,1)=1,IF(IFERROR(P1408,1)=1,IF(IFERROR(S1408,1)=1,Scoring!$E$29,0),0),0),0),0),0),0),0),0)</f>
        <v>0</v>
      </c>
      <c r="AG1408" s="78">
        <f t="shared" si="92"/>
        <v>0.3</v>
      </c>
      <c r="AI1408" s="93"/>
      <c r="AJ1408" s="94"/>
      <c r="AK1408" s="76"/>
      <c r="AL1408" s="75"/>
      <c r="AN1408" s="79"/>
      <c r="AO1408" s="79"/>
      <c r="AP1408" s="79"/>
      <c r="AQ1408" s="79"/>
      <c r="AR1408" s="79"/>
      <c r="AS1408" s="78"/>
      <c r="AU1408" s="79">
        <f>IF(IFERROR(F1408,99)=99,IF(IFERROR(G1408,99)=99,IF(IFERROR(H1408,99)=99,IF(IFERROR(I1408,99)=99,IF(IFERROR(E1408,99)=99,IF(IFERROR(J1408,99)=99,0,Scoring!$B$7),Scoring!$B$3),Scoring!$B$2),Scoring!$B$6),Scoring!$B$5),Scoring!$B$4)</f>
        <v>0.3</v>
      </c>
      <c r="AV1408" s="78">
        <f t="shared" si="93"/>
        <v>0.09</v>
      </c>
      <c r="AW1408" s="78"/>
      <c r="AX1408" s="66"/>
      <c r="AY1408" s="78"/>
      <c r="AZ1408" s="76"/>
      <c r="BB1408" s="76"/>
    </row>
    <row r="1409" spans="1:54" x14ac:dyDescent="0.25">
      <c r="A1409" s="89" t="s">
        <v>7314</v>
      </c>
      <c r="B1409" s="89" t="s">
        <v>30</v>
      </c>
      <c r="C1409" s="89" t="s">
        <v>30</v>
      </c>
      <c r="D1409" s="89" t="s">
        <v>7315</v>
      </c>
      <c r="E1409" s="76" t="e">
        <f>IF(C1409="-",IF(A1409="-",VLOOKUP(D1409,'sin-list 180320_update'!$C$2:$C$835,1,FALSE),VLOOKUP(A1409,'sin-list 180320_update'!$A$2:$A$835,1,FALSE)),VLOOKUP(C1409,'sin-list 180320_update'!$B$2:$B$835,1,FALSE))</f>
        <v>#N/A</v>
      </c>
      <c r="F1409" s="76" t="e">
        <f>IF($C1409="-",IF($A1409="-",VLOOKUP($D1409,'REACH Bilaga XVII_update'!$A$5:$A$131,1,FALSE),VLOOKUP($A1409,'REACH Bilaga XVII_update'!$C$5:$C$131,1,FALSE)),VLOOKUP($C1409,'REACH Bilaga XVII_update'!$B$5:$B$131,1,FALSE))</f>
        <v>#N/A</v>
      </c>
      <c r="G1409" s="76" t="e">
        <f>IF($C1409="-",IF($A1409="-",VLOOKUP($D1409,' REACH Bilaga 59_update'!$A$5:$A$210,1,FALSE),VLOOKUP($A1409,' REACH Bilaga 59_update'!$D$5:$D$210,1,FALSE)),VLOOKUP($C1409,' REACH Bilaga 59_update'!$C$5:$C$210,1,FALSE))</f>
        <v>#N/A</v>
      </c>
      <c r="H1409" s="76" t="e">
        <f>IF($C1409="-",IF($A1409="-",VLOOKUP($D1409,'REACH Bilaga XIV_update'!$A$5:$A$110,1,FALSE),VLOOKUP($A1409,'REACH Bilaga XIV_update'!$D$5:$D$110,1,FALSE)),VLOOKUP($C1409,'REACH Bilaga XIV_update'!$C$5:$C$110,1,FALSE))</f>
        <v>#N/A</v>
      </c>
      <c r="I1409" s="76" t="e">
        <f>IF($C1409="-",IF($A1409="-",VLOOKUP($D1409,CoRAP_update!$A$5:$A$376,1,FALSE),VLOOKUP($A1409,CoRAP_update!$D$5:$D$376,1,FALSE)),VLOOKUP($C1409,CoRAP_update!$C$5:$C$376,1,FALSE))</f>
        <v>#N/A</v>
      </c>
      <c r="J1409" s="76" t="str">
        <f>IF($C1409="-",IF($A1409="-",VLOOKUP($D1409,EDC_update!$C$2:$C$450,1,FALSE),VLOOKUP($A1409,EDC_update!$B$2:$B$450,1,FALSE)),VLOOKUP($C1409,EDC_update!$L$2:$L$450,1,FALSE))</f>
        <v>17404-44-3</v>
      </c>
      <c r="K1409" s="76" t="e">
        <f>IF($C1409="-",IF($A1409="-",IF(VLOOKUP($D1409,'sin-list 180320_update'!$C$2:$S$835,3,FALSE)="",NA(),VLOOKUP($D1409,'sin-list 180320_update'!$C$2:$S$835,3,FALSE)),IF(VLOOKUP($A1409,'sin-list 180320_update'!$A$2:$S$835,5,FALSE)="",NA(),VLOOKUP($A1409,'sin-list 180320_update'!$A$2:$S$835,5,FALSE))),IF(VLOOKUP($C1409,'sin-list 180320_update'!$B$2:$S$835,4,FALSE)="",NA(),VLOOKUP($C1409,'sin-list 180320_update'!$B$2:$S$835,4,FALSE)))</f>
        <v>#N/A</v>
      </c>
      <c r="L1409" s="76" t="e">
        <f>IF($C1409="-",IF($A1409="-",VLOOKUP($D1409,'sin-list 180320_update'!$C$2:$S$835,6,FALSE),VLOOKUP($A1409,'sin-list 180320_update'!$A$2:$S$835,8,FALSE)),VLOOKUP($C1409,'sin-list 180320_update'!$B$2:$S$835,7,FALSE))</f>
        <v>#N/A</v>
      </c>
      <c r="M1409" s="76" t="e">
        <f>IF($C1409="-",IF($A1409="-",IF(VLOOKUP($D1409,'sin-list 180320_update'!$C$2:$S$835,8,FALSE)="",NA(),VLOOKUP($D1409,'sin-list 180320_update'!$C$2:$S$835,8,FALSE)),IF(VLOOKUP($A1409,'sin-list 180320_update'!$A$2:$S$835,10,FALSE)="",NA(),VLOOKUP($A1409,'sin-list 180320_update'!$A$2:$S$835,10,FALSE))),IF(VLOOKUP($C1409,'sin-list 180320_update'!$B$2:$S$835,9,FALSE)="",NA(),VLOOKUP($C1409,'sin-list 180320_update'!$B$2:$S$835,9,FALSE)))</f>
        <v>#N/A</v>
      </c>
      <c r="N1409" s="76" t="e">
        <f>IF($C1409="-",IF($A1409="-",IF(VLOOKUP($D1409,'REACH Bilaga XVII_update'!$A$5:$E$131,4,FALSE)="",NA(),VLOOKUP($D1409,'REACH Bilaga XVII_update'!$A$5:$E$131,4,FALSE)),IF(VLOOKUP($A1409,'REACH Bilaga XVII_update'!$C$5:$D$131,2,FALSE)="",NA(),VLOOKUP($A1409,'REACH Bilaga XVII_update'!$C$5:$D$131,2,FALSE))),IF(VLOOKUP($C1409,'REACH Bilaga XVII_update'!$B$5:$D$131,3,FALSE)="",NA(),VLOOKUP($C1409,'REACH Bilaga XVII_update'!$B$5:$D$131,3,FALSE)))</f>
        <v>#N/A</v>
      </c>
      <c r="O1409" s="76" t="e">
        <f>IF($C1409="-",IF($A1409="-",IF(VLOOKUP($D1409,' REACH Bilaga 59_update'!$A$5:$E$210,5,FALSE)="",NA(),VLOOKUP($D1409,' REACH Bilaga 59_update'!$A$5:$E$210,5,FALSE)),IF(VLOOKUP($A1409,' REACH Bilaga 59_update'!$D$5:$E$210,2,FALSE)="",NA(),VLOOKUP($A1409,' REACH Bilaga 59_update'!$D$5:$E$210,2,FALSE))),IF(VLOOKUP($C1409,' REACH Bilaga 59_update'!$C$5:$E$210,3,FALSE)="",NA(),VLOOKUP($C1409,' REACH Bilaga 59_update'!$C$5:$E$210,3,FALSE)))</f>
        <v>#N/A</v>
      </c>
      <c r="P1409" s="76" t="e">
        <f>IF(C1409="-",IF(A1409="-",IFERROR(VLOOKUP($D1409,' REACH Bilaga 59_update'!$A$5:$F$210,MATCH(Sammanfattning!P$1,' REACH Bilaga 59_update'!$A$4:$F$4,0),FALSE),VLOOKUP($D1409,'REACH Bilaga XIV_update'!$A$4:$H$110,MATCH(Sammanfattning!P$1,'REACH Bilaga XIV_update'!$A$4:$H$4,0),FALSE)),IFERROR(VLOOKUP($A1409,' REACH Bilaga 59_update'!$D$5:$F$210,MATCH(Sammanfattning!P$1,' REACH Bilaga 59_update'!$D$4:$F$4,0),FALSE),VLOOKUP($A1409,'REACH Bilaga XIV_update'!$D$4:$H$110,MATCH(Sammanfattning!P$1,'REACH Bilaga XIV_update'!$D$4:$H$4,0),FALSE))),IFERROR(VLOOKUP($C1409,' REACH Bilaga 59_update'!$C$5:$F$210,MATCH(Sammanfattning!P$1,' REACH Bilaga 59_update'!$C$4:$F$4,0),FALSE),VLOOKUP($C1409,'REACH Bilaga XIV_update'!$C$4:$H$110,MATCH(Sammanfattning!P$1,'REACH Bilaga XIV_update'!$C$4:$H$4,0),FALSE)))</f>
        <v>#N/A</v>
      </c>
      <c r="Q1409" s="76" t="e">
        <f>IF($C1409="-",IF($A1409="-",IF(VLOOKUP($D1409,'REACH Bilaga XIV_update'!$A$5:$I$110,9,FALSE)="",NA(),VLOOKUP($D1409,'REACH Bilaga XIV_update'!$A$5:$I$110,9,FALSE)),IF(VLOOKUP($A1409,'REACH Bilaga XIV_update'!$D$5:$I$110,6,FALSE)="",NA(),VLOOKUP($A1409,'REACH Bilaga XIV_update'!$D$5:$I$110,6,FALSE))),IF(VLOOKUP($C1409,'REACH Bilaga XIV_update'!$C$5:$I$110,7,FALSE)="",NA(),VLOOKUP($C1409,'REACH Bilaga XIV_update'!$C$5:$I$110,7,FALSE)))</f>
        <v>#N/A</v>
      </c>
      <c r="R1409" s="76" t="e">
        <f>IF($C1409="-",IF($A1409="-",IF(VLOOKUP($D1409,CoRAP_update!$A$5:$O$376,15,FALSE)="",NA(),VLOOKUP($D1409,CoRAP_update!$A$5:$O$376,15,FALSE)),IF(VLOOKUP($A1409,CoRAP_update!$D$5:$O$376,12,FALSE)="",NA(),VLOOKUP($A1409,CoRAP_update!$D$5:$O$376,12,FALSE))),IF(VLOOKUP($C1409,CoRAP_update!$C$5:$O$376,13,FALSE)="",NA(),VLOOKUP($C1409,CoRAP_update!$C$5:$O$376,13,FALSE)))</f>
        <v>#N/A</v>
      </c>
      <c r="S1409" s="144" t="e">
        <f>IF($C1409="-",IF($A1409="-",VLOOKUP($D1409,CoRAP_update!$A$5:$J$376,MATCH(Sammanfattning!S$1,CoRAP_update!$A$4:$J$4,0),FALSE),VLOOKUP($A1409,CoRAP_update!$D$5:$J$376,MATCH(Sammanfattning!S$1,CoRAP_update!$D$4:$J$4,0),FALSE)),VLOOKUP($C1409,CoRAP_update!$C$5:$J$376,MATCH(Sammanfattning!S$1,CoRAP_update!$C$4:$J$4,0),FALSE))</f>
        <v>#N/A</v>
      </c>
      <c r="T1409" s="76" t="str">
        <f>IF($A1409="-",VLOOKUP($D1409,EDC_update!$C$2:$F$450,4,FALSE),VLOOKUP($A1409,EDC_update!$B$2:$F$450,5,FALSE))</f>
        <v>CAT3b</v>
      </c>
      <c r="V1409" s="78">
        <f>IF(IFERROR(SEARCH("PBT",P1409),99)=99,IF(IFERROR(SEARCH("suspected PBT",S1409),99)=99,IF(IFERROR(SEARCH("concluded to be PBT",K1409),99)=99,IF(IFERROR(SEARCH("PBT",S1409),99)=99,IF(IFERROR(SEARCH("PBT cand",L1409),99)=99,IF(IFERROR(SEARCH("PBT",L1409),99)=99,IF(IFERROR(SEARCH("persistent, bioackumulative and toxic properties",K1409),99)=99,0,Scoring!$E$3),Scoring!$E$3),Scoring!$E$7),Scoring!$E$3),Scoring!$E$5),Scoring!$E$6),Scoring!$E$3)</f>
        <v>0</v>
      </c>
      <c r="W1409" s="78">
        <f>IF(IFERROR(SEARCH("vPvB",P1409),99)=99,IF(IFERROR(SEARCH("suspected pbt/vPvB",S1409),99)=99,IF(IFERROR(SEARCH("vPvB",S1409),99)=99,IF(IFERROR(SEARCH("concluded to be a vPvB",S1409),99)=99,IF(IFERROR(SEARCH("identified as vPvB",K1409),99)=99,IF(IFERROR(SEARCH("concluded to be a vPvB",K1409),99)=99,IF(IFERROR(SEARCH("concluded to be both pbt and vPvB",S1409),99)=99,IF(IFERROR(SEARCH("concluded to be both pbt and vPvB",K1409),99)=99,0,Scoring!$E$5),Scoring!$E$5),Scoring!$E$5),Scoring!$E$5),Scoring!$E$5),Scoring!$E$4),Scoring!$E$6),Scoring!$E$4)</f>
        <v>0</v>
      </c>
      <c r="X1409" s="78">
        <f>IF(IFERROR(SEARCH("H410",N1409),99)=99,IF(IFERROR(SEARCH("H410",O1409),99)=99,IF(IFERROR(SEARCH("H410",Q1409),99)=99,IF(IFERROR(SEARCH("H410",M1409),99)=99,IF(IFERROR(SEARCH("H410",R1409),99)=99,IF(IFERROR(SEARCH("H411",N1409),99)=99,IF(IFERROR(SEARCH("H411",O1409),99)=99,IF(IFERROR(SEARCH("H411",Q1409),99)=99,IF(IFERROR(SEARCH("H411",M1409),99)=99,IF(IFERROR(SEARCH("H411",R1409),99)=99,IF(IFERROR(SEARCH("H413",N1409),99)=99,IF(IFERROR(SEARCH("H413",O1409),99)=99,IF(IFERROR(SEARCH("H413",Q1409),99)=99,IF(IFERROR(SEARCH("H413",M1409),99)=99,IF(IFERROR(SEARCH("H413",R1409),99)=99,IF(IFERROR(SEARCH("H412",N1409),99)=99,IF(IFERROR(SEARCH("H412",O1409),99)=99,IF(IFERROR(SEARCH("H412",Q1409),99)=99,IF(IFERROR(SEARCH("H412",M1409),99)=99,IF(IFERROR(SEARCH("H412",R1409),99)=99,0,Scoring!$E$2),Scoring!$E$2),Scoring!$E$2),Scoring!$E$2),Scoring!$E$2),Scoring!$E$2),Scoring!$E$2),Scoring!$E$2),Scoring!$E$2),Scoring!$E$2),Scoring!$E$2),Scoring!$E$2),Scoring!$E$2),Scoring!$E$2),Scoring!$E$2),Scoring!$E$2),Scoring!$E$2),Scoring!$E$2),Scoring!$E$2),Scoring!$E$2)</f>
        <v>0</v>
      </c>
      <c r="Y1409" s="78">
        <f>IF(IFERROR(SEARCH("CMR",K1409),99)=99,IF(IFERROR(SEARCH("Suspected CMR",S1409),99)=99,IF(IFERROR(SEARCH("CMR",S1409),99)=99,0,Scoring!$E$8),Scoring!$E$9),Scoring!$E$8)</f>
        <v>0</v>
      </c>
      <c r="Z1409" s="78">
        <f>IF(IFERROR(SEARCH("H350",N1409),99)=99,IF(IFERROR(SEARCH("H350",O1409),99)=99,IF(IFERROR(SEARCH("H350",Q1409),99)=99,IF(IFERROR(SEARCH("H350",M1409),99)=99,IF(IFERROR(SEARCH("H350",R1409),99)=99,IF(IFERROR(SEARCH("H351",N1409),99)=99,IF(IFERROR(SEARCH("H351",O1409),99)=99,IF(IFERROR(SEARCH("H351",Q1409),99)=99,IF(IFERROR(SEARCH("H351",M1409),99)=99,IF(IFERROR(SEARCH("H351",R1409),99)=99,IF(IFERROR(SEARCH("carcinogenic",P1409),99)=99,IF(IFERROR(SEARCH("suspected carcinogenic",S1409),99)=99,0,Scoring!$E$12),Scoring!$E$11),Scoring!$E$10),Scoring!$E$10),Scoring!$E$10),Scoring!$E$10),Scoring!$E$10),Scoring!$E$10),Scoring!$E$10),Scoring!$E$10),Scoring!$E$10),Scoring!$E$10)</f>
        <v>0</v>
      </c>
      <c r="AA1409" s="78">
        <f>IF(IFERROR(SEARCH("H340",N1409),99)=99,IF(IFERROR(SEARCH("H340",O1409),99)=99,IF(IFERROR(SEARCH("H340",Q1409),99)=99,IF(IFERROR(SEARCH("H340",M1409),99)=99,IF(IFERROR(SEARCH("H340",R1409),99)=99,IF(IFERROR(SEARCH("H341",N1409),99)=99,IF(IFERROR(SEARCH("H341",O1409),99)=99,IF(IFERROR(SEARCH("H341",Q1409),99)=99,IF(IFERROR(SEARCH("H341",M1409),99)=99,IF(IFERROR(SEARCH("H341",R1409),99)=99,IF(IFERROR(SEARCH("mutagenic",P1409),99)=99,IF(IFERROR(SEARCH("suspected mutagenic",S1409),99)=99,0,Scoring!$E$15),Scoring!$E$14),Scoring!$E$13),Scoring!$E$13),Scoring!$E$13),Scoring!$E$13),Scoring!$E$13),Scoring!$E$13),Scoring!$E$13),Scoring!$E$13),Scoring!$E$13),Scoring!$E$13)</f>
        <v>0</v>
      </c>
      <c r="AB1409" s="78">
        <f>IF(IFERROR(SEARCH("H360",N1409),99)=99,IF(IFERROR(SEARCH("H360",O1409),99)=99,IF(IFERROR(SEARCH("H360",Q1409),99)=99,IF(IFERROR(SEARCH("H360",M1409),99)=99,IF(IFERROR(SEARCH("H360",R1409),99)=99,IF(IFERROR(SEARCH("H361",N1409),99)=99,IF(IFERROR(SEARCH("H361",O1409),99)=99,IF(IFERROR(SEARCH("H361",Q1409),99)=99,IF(IFERROR(SEARCH("H361",M1409),99)=99,IF(IFERROR(SEARCH("H361",R1409),99)=99,IF(IFERROR(SEARCH("reproduction",P1409),99)=99,IF(IFERROR(SEARCH("suspected reprotoxic",S1409),99)=99,IF(IFERROR(SEARCH("reprotoxic",S1409),99)=99,IF(IFERROR(SEARCH("reprotoxic",K1409),99)=99,0,Scoring!$E$18),Scoring!$E$18),Scoring!$E$19),Scoring!$E$17),Scoring!$E$16),Scoring!$E$16),Scoring!$E$16),Scoring!$E$16),Scoring!$E$16),Scoring!$E$16),Scoring!$E$16),Scoring!$E$16),Scoring!$E$16),Scoring!$E$16)</f>
        <v>0</v>
      </c>
      <c r="AC1409" s="78">
        <f>IF(IFERROR(SEARCH("57f",L1409),99)=99,IF(IFERROR(SEARCH("57(f)",P1409),99)=99,0,Scoring!$E$20),Scoring!$E$20)</f>
        <v>0</v>
      </c>
      <c r="AD1409" s="78">
        <f>IF(IFERROR(SEARCH("CAT1",T1409),99)=99,IF(IFERROR(SEARCH("CAT2",T1409),99)=99,IF(IFERROR(SEARCH("CAT3",T1409),99)=99,IF(IFERROR(SEARCH("concluded to be endocrine",K1409),99)=99,IF(IFERROR(SEARCH("categorised as endocrine",K1409),99)=99,IF(IFERROR(SEARCH("endocrine disrupting",P1409),99)=99,IF(IFERROR(SEARCH("endocrine disrupting",K1409),99)=99,IF(IFERROR(SEARCH("suspected endocrine",S1409),99)=99,IF(IFERROR(SEARCH("potential endocrine",S1409),99)=99,0,Scoring!$E$25),Scoring!$E$25),Scoring!$E$24),Scoring!$E$24),Scoring!$E$24),Scoring!$E$24),Scoring!$E$23),Scoring!$E$22),Scoring!$E$21)</f>
        <v>0.3</v>
      </c>
      <c r="AE1409" s="78">
        <f>IF(IFERROR(SEARCH("suspected sensitiser",S1409),99)=99,IF(IFERROR(SEARCH("sensitiser",S1409),99)=99,IF(IFERROR(SEARCH("other hazard based concern",S1409),99)=99,0,Scoring!$E$28),Scoring!$E$26),Scoring!$E$27)</f>
        <v>0</v>
      </c>
      <c r="AF1409" s="78">
        <f>IF(IFERROR(M1409,1)=1,IF(IFERROR(N1409,1)=1,IF(IFERROR(O1409,1)=1,IF(IFERROR(Q1409,1)=1,IF(IFERROR(R1409,1)=1,IF(IFERROR(T1409,1)=1,IF(IFERROR(K1409,1)=1,IF(IFERROR(P1409,1)=1,IF(IFERROR(S1409,1)=1,Scoring!$E$29,0),0),0),0),0),0),0),0),0)</f>
        <v>0</v>
      </c>
      <c r="AG1409" s="78">
        <f t="shared" si="92"/>
        <v>0.3</v>
      </c>
      <c r="AI1409" s="93"/>
      <c r="AJ1409" s="94"/>
      <c r="AK1409" s="76"/>
      <c r="AL1409" s="75"/>
      <c r="AN1409" s="79"/>
      <c r="AO1409" s="79"/>
      <c r="AP1409" s="79"/>
      <c r="AQ1409" s="79"/>
      <c r="AR1409" s="79"/>
      <c r="AS1409" s="78"/>
      <c r="AU1409" s="79">
        <f>IF(IFERROR(F1409,99)=99,IF(IFERROR(G1409,99)=99,IF(IFERROR(H1409,99)=99,IF(IFERROR(I1409,99)=99,IF(IFERROR(E1409,99)=99,IF(IFERROR(J1409,99)=99,0,Scoring!$B$7),Scoring!$B$3),Scoring!$B$2),Scoring!$B$6),Scoring!$B$5),Scoring!$B$4)</f>
        <v>0.3</v>
      </c>
      <c r="AV1409" s="78">
        <f t="shared" si="93"/>
        <v>0.09</v>
      </c>
      <c r="AW1409" s="78"/>
      <c r="AX1409" s="66"/>
      <c r="AY1409" s="78"/>
      <c r="AZ1409" s="76"/>
      <c r="BB1409" s="76"/>
    </row>
    <row r="1410" spans="1:54" x14ac:dyDescent="0.25">
      <c r="A1410" s="89" t="s">
        <v>6380</v>
      </c>
      <c r="B1410" s="89" t="s">
        <v>30</v>
      </c>
      <c r="C1410" s="89" t="s">
        <v>30</v>
      </c>
      <c r="D1410" s="89" t="s">
        <v>6975</v>
      </c>
      <c r="E1410" s="76" t="e">
        <f>IF(C1410="-",IF(A1410="-",VLOOKUP(D1410,'sin-list 180320_update'!$C$2:$C$835,1,FALSE),VLOOKUP(A1410,'sin-list 180320_update'!$A$2:$A$835,1,FALSE)),VLOOKUP(C1410,'sin-list 180320_update'!$B$2:$B$835,1,FALSE))</f>
        <v>#N/A</v>
      </c>
      <c r="F1410" s="76" t="e">
        <f>IF($C1410="-",IF($A1410="-",VLOOKUP($D1410,'REACH Bilaga XVII_update'!$A$5:$A$131,1,FALSE),VLOOKUP($A1410,'REACH Bilaga XVII_update'!$C$5:$C$131,1,FALSE)),VLOOKUP($C1410,'REACH Bilaga XVII_update'!$B$5:$B$131,1,FALSE))</f>
        <v>#N/A</v>
      </c>
      <c r="G1410" s="76" t="e">
        <f>IF($C1410="-",IF($A1410="-",VLOOKUP($D1410,' REACH Bilaga 59_update'!$A$5:$A$210,1,FALSE),VLOOKUP($A1410,' REACH Bilaga 59_update'!$D$5:$D$210,1,FALSE)),VLOOKUP($C1410,' REACH Bilaga 59_update'!$C$5:$C$210,1,FALSE))</f>
        <v>#N/A</v>
      </c>
      <c r="H1410" s="76" t="e">
        <f>IF($C1410="-",IF($A1410="-",VLOOKUP($D1410,'REACH Bilaga XIV_update'!$A$5:$A$110,1,FALSE),VLOOKUP($A1410,'REACH Bilaga XIV_update'!$D$5:$D$110,1,FALSE)),VLOOKUP($C1410,'REACH Bilaga XIV_update'!$C$5:$C$110,1,FALSE))</f>
        <v>#N/A</v>
      </c>
      <c r="I1410" s="76" t="e">
        <f>IF($C1410="-",IF($A1410="-",VLOOKUP($D1410,CoRAP_update!$A$5:$A$376,1,FALSE),VLOOKUP($A1410,CoRAP_update!$D$5:$D$376,1,FALSE)),VLOOKUP($C1410,CoRAP_update!$C$5:$C$376,1,FALSE))</f>
        <v>#N/A</v>
      </c>
      <c r="J1410" s="76" t="str">
        <f>IF($C1410="-",IF($A1410="-",VLOOKUP($D1410,EDC_update!$C$2:$C$450,1,FALSE),VLOOKUP($A1410,EDC_update!$B$2:$B$450,1,FALSE)),VLOOKUP($C1410,EDC_update!$L$2:$L$450,1,FALSE))</f>
        <v>17804-35-2</v>
      </c>
      <c r="K1410" s="76" t="e">
        <f>IF($C1410="-",IF($A1410="-",IF(VLOOKUP($D1410,'sin-list 180320_update'!$C$2:$S$835,3,FALSE)="",NA(),VLOOKUP($D1410,'sin-list 180320_update'!$C$2:$S$835,3,FALSE)),IF(VLOOKUP($A1410,'sin-list 180320_update'!$A$2:$S$835,5,FALSE)="",NA(),VLOOKUP($A1410,'sin-list 180320_update'!$A$2:$S$835,5,FALSE))),IF(VLOOKUP($C1410,'sin-list 180320_update'!$B$2:$S$835,4,FALSE)="",NA(),VLOOKUP($C1410,'sin-list 180320_update'!$B$2:$S$835,4,FALSE)))</f>
        <v>#N/A</v>
      </c>
      <c r="L1410" s="76" t="e">
        <f>IF($C1410="-",IF($A1410="-",VLOOKUP($D1410,'sin-list 180320_update'!$C$2:$S$835,6,FALSE),VLOOKUP($A1410,'sin-list 180320_update'!$A$2:$S$835,8,FALSE)),VLOOKUP($C1410,'sin-list 180320_update'!$B$2:$S$835,7,FALSE))</f>
        <v>#N/A</v>
      </c>
      <c r="M1410" s="76" t="e">
        <f>IF($C1410="-",IF($A1410="-",IF(VLOOKUP($D1410,'sin-list 180320_update'!$C$2:$S$835,8,FALSE)="",NA(),VLOOKUP($D1410,'sin-list 180320_update'!$C$2:$S$835,8,FALSE)),IF(VLOOKUP($A1410,'sin-list 180320_update'!$A$2:$S$835,10,FALSE)="",NA(),VLOOKUP($A1410,'sin-list 180320_update'!$A$2:$S$835,10,FALSE))),IF(VLOOKUP($C1410,'sin-list 180320_update'!$B$2:$S$835,9,FALSE)="",NA(),VLOOKUP($C1410,'sin-list 180320_update'!$B$2:$S$835,9,FALSE)))</f>
        <v>#N/A</v>
      </c>
      <c r="N1410" s="76" t="e">
        <f>IF($C1410="-",IF($A1410="-",IF(VLOOKUP($D1410,'REACH Bilaga XVII_update'!$A$5:$E$131,4,FALSE)="",NA(),VLOOKUP($D1410,'REACH Bilaga XVII_update'!$A$5:$E$131,4,FALSE)),IF(VLOOKUP($A1410,'REACH Bilaga XVII_update'!$C$5:$D$131,2,FALSE)="",NA(),VLOOKUP($A1410,'REACH Bilaga XVII_update'!$C$5:$D$131,2,FALSE))),IF(VLOOKUP($C1410,'REACH Bilaga XVII_update'!$B$5:$D$131,3,FALSE)="",NA(),VLOOKUP($C1410,'REACH Bilaga XVII_update'!$B$5:$D$131,3,FALSE)))</f>
        <v>#N/A</v>
      </c>
      <c r="O1410" s="76" t="e">
        <f>IF($C1410="-",IF($A1410="-",IF(VLOOKUP($D1410,' REACH Bilaga 59_update'!$A$5:$E$210,5,FALSE)="",NA(),VLOOKUP($D1410,' REACH Bilaga 59_update'!$A$5:$E$210,5,FALSE)),IF(VLOOKUP($A1410,' REACH Bilaga 59_update'!$D$5:$E$210,2,FALSE)="",NA(),VLOOKUP($A1410,' REACH Bilaga 59_update'!$D$5:$E$210,2,FALSE))),IF(VLOOKUP($C1410,' REACH Bilaga 59_update'!$C$5:$E$210,3,FALSE)="",NA(),VLOOKUP($C1410,' REACH Bilaga 59_update'!$C$5:$E$210,3,FALSE)))</f>
        <v>#N/A</v>
      </c>
      <c r="P1410" s="76" t="e">
        <f>IF(C1410="-",IF(A1410="-",IFERROR(VLOOKUP($D1410,' REACH Bilaga 59_update'!$A$5:$F$210,MATCH(Sammanfattning!P$1,' REACH Bilaga 59_update'!$A$4:$F$4,0),FALSE),VLOOKUP($D1410,'REACH Bilaga XIV_update'!$A$4:$H$110,MATCH(Sammanfattning!P$1,'REACH Bilaga XIV_update'!$A$4:$H$4,0),FALSE)),IFERROR(VLOOKUP($A1410,' REACH Bilaga 59_update'!$D$5:$F$210,MATCH(Sammanfattning!P$1,' REACH Bilaga 59_update'!$D$4:$F$4,0),FALSE),VLOOKUP($A1410,'REACH Bilaga XIV_update'!$D$4:$H$110,MATCH(Sammanfattning!P$1,'REACH Bilaga XIV_update'!$D$4:$H$4,0),FALSE))),IFERROR(VLOOKUP($C1410,' REACH Bilaga 59_update'!$C$5:$F$210,MATCH(Sammanfattning!P$1,' REACH Bilaga 59_update'!$C$4:$F$4,0),FALSE),VLOOKUP($C1410,'REACH Bilaga XIV_update'!$C$4:$H$110,MATCH(Sammanfattning!P$1,'REACH Bilaga XIV_update'!$C$4:$H$4,0),FALSE)))</f>
        <v>#N/A</v>
      </c>
      <c r="Q1410" s="76" t="e">
        <f>IF($C1410="-",IF($A1410="-",IF(VLOOKUP($D1410,'REACH Bilaga XIV_update'!$A$5:$I$110,9,FALSE)="",NA(),VLOOKUP($D1410,'REACH Bilaga XIV_update'!$A$5:$I$110,9,FALSE)),IF(VLOOKUP($A1410,'REACH Bilaga XIV_update'!$D$5:$I$110,6,FALSE)="",NA(),VLOOKUP($A1410,'REACH Bilaga XIV_update'!$D$5:$I$110,6,FALSE))),IF(VLOOKUP($C1410,'REACH Bilaga XIV_update'!$C$5:$I$110,7,FALSE)="",NA(),VLOOKUP($C1410,'REACH Bilaga XIV_update'!$C$5:$I$110,7,FALSE)))</f>
        <v>#N/A</v>
      </c>
      <c r="R1410" s="76" t="e">
        <f>IF($C1410="-",IF($A1410="-",IF(VLOOKUP($D1410,CoRAP_update!$A$5:$O$376,15,FALSE)="",NA(),VLOOKUP($D1410,CoRAP_update!$A$5:$O$376,15,FALSE)),IF(VLOOKUP($A1410,CoRAP_update!$D$5:$O$376,12,FALSE)="",NA(),VLOOKUP($A1410,CoRAP_update!$D$5:$O$376,12,FALSE))),IF(VLOOKUP($C1410,CoRAP_update!$C$5:$O$376,13,FALSE)="",NA(),VLOOKUP($C1410,CoRAP_update!$C$5:$O$376,13,FALSE)))</f>
        <v>#N/A</v>
      </c>
      <c r="S1410" s="144" t="e">
        <f>IF($C1410="-",IF($A1410="-",VLOOKUP($D1410,CoRAP_update!$A$5:$J$376,MATCH(Sammanfattning!S$1,CoRAP_update!$A$4:$J$4,0),FALSE),VLOOKUP($A1410,CoRAP_update!$D$5:$J$376,MATCH(Sammanfattning!S$1,CoRAP_update!$D$4:$J$4,0),FALSE)),VLOOKUP($C1410,CoRAP_update!$C$5:$J$376,MATCH(Sammanfattning!S$1,CoRAP_update!$C$4:$J$4,0),FALSE))</f>
        <v>#N/A</v>
      </c>
      <c r="T1410" s="76" t="str">
        <f>IF($A1410="-",VLOOKUP($D1410,EDC_update!$C$2:$F$450,4,FALSE),VLOOKUP($A1410,EDC_update!$B$2:$F$450,5,FALSE))</f>
        <v>CAT3a</v>
      </c>
      <c r="V1410" s="78">
        <f>IF(IFERROR(SEARCH("PBT",P1410),99)=99,IF(IFERROR(SEARCH("suspected PBT",S1410),99)=99,IF(IFERROR(SEARCH("concluded to be PBT",K1410),99)=99,IF(IFERROR(SEARCH("PBT",S1410),99)=99,IF(IFERROR(SEARCH("PBT cand",L1410),99)=99,IF(IFERROR(SEARCH("PBT",L1410),99)=99,IF(IFERROR(SEARCH("persistent, bioackumulative and toxic properties",K1410),99)=99,0,Scoring!$E$3),Scoring!$E$3),Scoring!$E$7),Scoring!$E$3),Scoring!$E$5),Scoring!$E$6),Scoring!$E$3)</f>
        <v>0</v>
      </c>
      <c r="W1410" s="78">
        <f>IF(IFERROR(SEARCH("vPvB",P1410),99)=99,IF(IFERROR(SEARCH("suspected pbt/vPvB",S1410),99)=99,IF(IFERROR(SEARCH("vPvB",S1410),99)=99,IF(IFERROR(SEARCH("concluded to be a vPvB",S1410),99)=99,IF(IFERROR(SEARCH("identified as vPvB",K1410),99)=99,IF(IFERROR(SEARCH("concluded to be a vPvB",K1410),99)=99,IF(IFERROR(SEARCH("concluded to be both pbt and vPvB",S1410),99)=99,IF(IFERROR(SEARCH("concluded to be both pbt and vPvB",K1410),99)=99,0,Scoring!$E$5),Scoring!$E$5),Scoring!$E$5),Scoring!$E$5),Scoring!$E$5),Scoring!$E$4),Scoring!$E$6),Scoring!$E$4)</f>
        <v>0</v>
      </c>
      <c r="X1410" s="78">
        <f>IF(IFERROR(SEARCH("H410",N1410),99)=99,IF(IFERROR(SEARCH("H410",O1410),99)=99,IF(IFERROR(SEARCH("H410",Q1410),99)=99,IF(IFERROR(SEARCH("H410",M1410),99)=99,IF(IFERROR(SEARCH("H410",R1410),99)=99,IF(IFERROR(SEARCH("H411",N1410),99)=99,IF(IFERROR(SEARCH("H411",O1410),99)=99,IF(IFERROR(SEARCH("H411",Q1410),99)=99,IF(IFERROR(SEARCH("H411",M1410),99)=99,IF(IFERROR(SEARCH("H411",R1410),99)=99,IF(IFERROR(SEARCH("H413",N1410),99)=99,IF(IFERROR(SEARCH("H413",O1410),99)=99,IF(IFERROR(SEARCH("H413",Q1410),99)=99,IF(IFERROR(SEARCH("H413",M1410),99)=99,IF(IFERROR(SEARCH("H413",R1410),99)=99,IF(IFERROR(SEARCH("H412",N1410),99)=99,IF(IFERROR(SEARCH("H412",O1410),99)=99,IF(IFERROR(SEARCH("H412",Q1410),99)=99,IF(IFERROR(SEARCH("H412",M1410),99)=99,IF(IFERROR(SEARCH("H412",R1410),99)=99,0,Scoring!$E$2),Scoring!$E$2),Scoring!$E$2),Scoring!$E$2),Scoring!$E$2),Scoring!$E$2),Scoring!$E$2),Scoring!$E$2),Scoring!$E$2),Scoring!$E$2),Scoring!$E$2),Scoring!$E$2),Scoring!$E$2),Scoring!$E$2),Scoring!$E$2),Scoring!$E$2),Scoring!$E$2),Scoring!$E$2),Scoring!$E$2),Scoring!$E$2)</f>
        <v>0</v>
      </c>
      <c r="Y1410" s="78">
        <f>IF(IFERROR(SEARCH("CMR",K1410),99)=99,IF(IFERROR(SEARCH("Suspected CMR",S1410),99)=99,IF(IFERROR(SEARCH("CMR",S1410),99)=99,0,Scoring!$E$8),Scoring!$E$9),Scoring!$E$8)</f>
        <v>0</v>
      </c>
      <c r="Z1410" s="78">
        <f>IF(IFERROR(SEARCH("H350",N1410),99)=99,IF(IFERROR(SEARCH("H350",O1410),99)=99,IF(IFERROR(SEARCH("H350",Q1410),99)=99,IF(IFERROR(SEARCH("H350",M1410),99)=99,IF(IFERROR(SEARCH("H350",R1410),99)=99,IF(IFERROR(SEARCH("H351",N1410),99)=99,IF(IFERROR(SEARCH("H351",O1410),99)=99,IF(IFERROR(SEARCH("H351",Q1410),99)=99,IF(IFERROR(SEARCH("H351",M1410),99)=99,IF(IFERROR(SEARCH("H351",R1410),99)=99,IF(IFERROR(SEARCH("carcinogenic",P1410),99)=99,IF(IFERROR(SEARCH("suspected carcinogenic",S1410),99)=99,0,Scoring!$E$12),Scoring!$E$11),Scoring!$E$10),Scoring!$E$10),Scoring!$E$10),Scoring!$E$10),Scoring!$E$10),Scoring!$E$10),Scoring!$E$10),Scoring!$E$10),Scoring!$E$10),Scoring!$E$10)</f>
        <v>0</v>
      </c>
      <c r="AA1410" s="78">
        <f>IF(IFERROR(SEARCH("H340",N1410),99)=99,IF(IFERROR(SEARCH("H340",O1410),99)=99,IF(IFERROR(SEARCH("H340",Q1410),99)=99,IF(IFERROR(SEARCH("H340",M1410),99)=99,IF(IFERROR(SEARCH("H340",R1410),99)=99,IF(IFERROR(SEARCH("H341",N1410),99)=99,IF(IFERROR(SEARCH("H341",O1410),99)=99,IF(IFERROR(SEARCH("H341",Q1410),99)=99,IF(IFERROR(SEARCH("H341",M1410),99)=99,IF(IFERROR(SEARCH("H341",R1410),99)=99,IF(IFERROR(SEARCH("mutagenic",P1410),99)=99,IF(IFERROR(SEARCH("suspected mutagenic",S1410),99)=99,0,Scoring!$E$15),Scoring!$E$14),Scoring!$E$13),Scoring!$E$13),Scoring!$E$13),Scoring!$E$13),Scoring!$E$13),Scoring!$E$13),Scoring!$E$13),Scoring!$E$13),Scoring!$E$13),Scoring!$E$13)</f>
        <v>0</v>
      </c>
      <c r="AB1410" s="78">
        <f>IF(IFERROR(SEARCH("H360",N1410),99)=99,IF(IFERROR(SEARCH("H360",O1410),99)=99,IF(IFERROR(SEARCH("H360",Q1410),99)=99,IF(IFERROR(SEARCH("H360",M1410),99)=99,IF(IFERROR(SEARCH("H360",R1410),99)=99,IF(IFERROR(SEARCH("H361",N1410),99)=99,IF(IFERROR(SEARCH("H361",O1410),99)=99,IF(IFERROR(SEARCH("H361",Q1410),99)=99,IF(IFERROR(SEARCH("H361",M1410),99)=99,IF(IFERROR(SEARCH("H361",R1410),99)=99,IF(IFERROR(SEARCH("reproduction",P1410),99)=99,IF(IFERROR(SEARCH("suspected reprotoxic",S1410),99)=99,IF(IFERROR(SEARCH("reprotoxic",S1410),99)=99,IF(IFERROR(SEARCH("reprotoxic",K1410),99)=99,0,Scoring!$E$18),Scoring!$E$18),Scoring!$E$19),Scoring!$E$17),Scoring!$E$16),Scoring!$E$16),Scoring!$E$16),Scoring!$E$16),Scoring!$E$16),Scoring!$E$16),Scoring!$E$16),Scoring!$E$16),Scoring!$E$16),Scoring!$E$16)</f>
        <v>0</v>
      </c>
      <c r="AC1410" s="78">
        <f>IF(IFERROR(SEARCH("57f",L1410),99)=99,IF(IFERROR(SEARCH("57(f)",P1410),99)=99,0,Scoring!$E$20),Scoring!$E$20)</f>
        <v>0</v>
      </c>
      <c r="AD1410" s="78">
        <f>IF(IFERROR(SEARCH("CAT1",T1410),99)=99,IF(IFERROR(SEARCH("CAT2",T1410),99)=99,IF(IFERROR(SEARCH("CAT3",T1410),99)=99,IF(IFERROR(SEARCH("concluded to be endocrine",K1410),99)=99,IF(IFERROR(SEARCH("categorised as endocrine",K1410),99)=99,IF(IFERROR(SEARCH("endocrine disrupting",P1410),99)=99,IF(IFERROR(SEARCH("endocrine disrupting",K1410),99)=99,IF(IFERROR(SEARCH("suspected endocrine",S1410),99)=99,IF(IFERROR(SEARCH("potential endocrine",S1410),99)=99,0,Scoring!$E$25),Scoring!$E$25),Scoring!$E$24),Scoring!$E$24),Scoring!$E$24),Scoring!$E$24),Scoring!$E$23),Scoring!$E$22),Scoring!$E$21)</f>
        <v>0.3</v>
      </c>
      <c r="AE1410" s="78">
        <f>IF(IFERROR(SEARCH("suspected sensitiser",S1410),99)=99,IF(IFERROR(SEARCH("sensitiser",S1410),99)=99,IF(IFERROR(SEARCH("other hazard based concern",S1410),99)=99,0,Scoring!$E$28),Scoring!$E$26),Scoring!$E$27)</f>
        <v>0</v>
      </c>
      <c r="AF1410" s="78">
        <f>IF(IFERROR(M1410,1)=1,IF(IFERROR(N1410,1)=1,IF(IFERROR(O1410,1)=1,IF(IFERROR(Q1410,1)=1,IF(IFERROR(R1410,1)=1,IF(IFERROR(T1410,1)=1,IF(IFERROR(K1410,1)=1,IF(IFERROR(P1410,1)=1,IF(IFERROR(S1410,1)=1,Scoring!$E$29,0),0),0),0),0),0),0),0),0)</f>
        <v>0</v>
      </c>
      <c r="AG1410" s="78">
        <f t="shared" ref="AG1410:AG1473" si="95">V1410+W1410+X1410+AD1410+AE1410+AF1410+IF(Y1410&gt;0,Y1410,SUM(Z1410:AB1410))+AC1410</f>
        <v>0.3</v>
      </c>
      <c r="AI1410" s="93"/>
      <c r="AJ1410" s="94"/>
      <c r="AK1410" s="76"/>
      <c r="AL1410" s="75"/>
      <c r="AN1410" s="79"/>
      <c r="AO1410" s="79"/>
      <c r="AP1410" s="79"/>
      <c r="AQ1410" s="79"/>
      <c r="AR1410" s="79"/>
      <c r="AS1410" s="78"/>
      <c r="AU1410" s="79">
        <f>IF(IFERROR(F1410,99)=99,IF(IFERROR(G1410,99)=99,IF(IFERROR(H1410,99)=99,IF(IFERROR(I1410,99)=99,IF(IFERROR(E1410,99)=99,IF(IFERROR(J1410,99)=99,0,Scoring!$B$7),Scoring!$B$3),Scoring!$B$2),Scoring!$B$6),Scoring!$B$5),Scoring!$B$4)</f>
        <v>0.3</v>
      </c>
      <c r="AV1410" s="78">
        <f t="shared" ref="AV1410:AV1473" si="96">AG1410*AU1410</f>
        <v>0.09</v>
      </c>
      <c r="AW1410" s="78"/>
      <c r="AX1410" s="66"/>
      <c r="AY1410" s="78"/>
      <c r="AZ1410" s="76"/>
      <c r="BB1410" s="76"/>
    </row>
    <row r="1411" spans="1:54" x14ac:dyDescent="0.25">
      <c r="A1411" s="89" t="s">
        <v>7328</v>
      </c>
      <c r="B1411" s="89" t="s">
        <v>30</v>
      </c>
      <c r="C1411" s="89" t="s">
        <v>30</v>
      </c>
      <c r="D1411" s="89" t="s">
        <v>7329</v>
      </c>
      <c r="E1411" s="76" t="e">
        <f>IF(C1411="-",IF(A1411="-",VLOOKUP(D1411,'sin-list 180320_update'!$C$2:$C$835,1,FALSE),VLOOKUP(A1411,'sin-list 180320_update'!$A$2:$A$835,1,FALSE)),VLOOKUP(C1411,'sin-list 180320_update'!$B$2:$B$835,1,FALSE))</f>
        <v>#N/A</v>
      </c>
      <c r="F1411" s="76" t="e">
        <f>IF($C1411="-",IF($A1411="-",VLOOKUP($D1411,'REACH Bilaga XVII_update'!$A$5:$A$131,1,FALSE),VLOOKUP($A1411,'REACH Bilaga XVII_update'!$C$5:$C$131,1,FALSE)),VLOOKUP($C1411,'REACH Bilaga XVII_update'!$B$5:$B$131,1,FALSE))</f>
        <v>#N/A</v>
      </c>
      <c r="G1411" s="76" t="e">
        <f>IF($C1411="-",IF($A1411="-",VLOOKUP($D1411,' REACH Bilaga 59_update'!$A$5:$A$210,1,FALSE),VLOOKUP($A1411,' REACH Bilaga 59_update'!$D$5:$D$210,1,FALSE)),VLOOKUP($C1411,' REACH Bilaga 59_update'!$C$5:$C$210,1,FALSE))</f>
        <v>#N/A</v>
      </c>
      <c r="H1411" s="76" t="e">
        <f>IF($C1411="-",IF($A1411="-",VLOOKUP($D1411,'REACH Bilaga XIV_update'!$A$5:$A$110,1,FALSE),VLOOKUP($A1411,'REACH Bilaga XIV_update'!$D$5:$D$110,1,FALSE)),VLOOKUP($C1411,'REACH Bilaga XIV_update'!$C$5:$C$110,1,FALSE))</f>
        <v>#N/A</v>
      </c>
      <c r="I1411" s="76" t="e">
        <f>IF($C1411="-",IF($A1411="-",VLOOKUP($D1411,CoRAP_update!$A$5:$A$376,1,FALSE),VLOOKUP($A1411,CoRAP_update!$D$5:$D$376,1,FALSE)),VLOOKUP($C1411,CoRAP_update!$C$5:$C$376,1,FALSE))</f>
        <v>#N/A</v>
      </c>
      <c r="J1411" s="76" t="str">
        <f>IF($C1411="-",IF($A1411="-",VLOOKUP($D1411,EDC_update!$C$2:$C$450,1,FALSE),VLOOKUP($A1411,EDC_update!$B$2:$B$450,1,FALSE)),VLOOKUP($C1411,EDC_update!$L$2:$L$450,1,FALSE))</f>
        <v>1818-08-2</v>
      </c>
      <c r="K1411" s="76" t="e">
        <f>IF($C1411="-",IF($A1411="-",IF(VLOOKUP($D1411,'sin-list 180320_update'!$C$2:$S$835,3,FALSE)="",NA(),VLOOKUP($D1411,'sin-list 180320_update'!$C$2:$S$835,3,FALSE)),IF(VLOOKUP($A1411,'sin-list 180320_update'!$A$2:$S$835,5,FALSE)="",NA(),VLOOKUP($A1411,'sin-list 180320_update'!$A$2:$S$835,5,FALSE))),IF(VLOOKUP($C1411,'sin-list 180320_update'!$B$2:$S$835,4,FALSE)="",NA(),VLOOKUP($C1411,'sin-list 180320_update'!$B$2:$S$835,4,FALSE)))</f>
        <v>#N/A</v>
      </c>
      <c r="L1411" s="76" t="e">
        <f>IF($C1411="-",IF($A1411="-",VLOOKUP($D1411,'sin-list 180320_update'!$C$2:$S$835,6,FALSE),VLOOKUP($A1411,'sin-list 180320_update'!$A$2:$S$835,8,FALSE)),VLOOKUP($C1411,'sin-list 180320_update'!$B$2:$S$835,7,FALSE))</f>
        <v>#N/A</v>
      </c>
      <c r="M1411" s="76" t="e">
        <f>IF($C1411="-",IF($A1411="-",IF(VLOOKUP($D1411,'sin-list 180320_update'!$C$2:$S$835,8,FALSE)="",NA(),VLOOKUP($D1411,'sin-list 180320_update'!$C$2:$S$835,8,FALSE)),IF(VLOOKUP($A1411,'sin-list 180320_update'!$A$2:$S$835,10,FALSE)="",NA(),VLOOKUP($A1411,'sin-list 180320_update'!$A$2:$S$835,10,FALSE))),IF(VLOOKUP($C1411,'sin-list 180320_update'!$B$2:$S$835,9,FALSE)="",NA(),VLOOKUP($C1411,'sin-list 180320_update'!$B$2:$S$835,9,FALSE)))</f>
        <v>#N/A</v>
      </c>
      <c r="N1411" s="76" t="e">
        <f>IF($C1411="-",IF($A1411="-",IF(VLOOKUP($D1411,'REACH Bilaga XVII_update'!$A$5:$E$131,4,FALSE)="",NA(),VLOOKUP($D1411,'REACH Bilaga XVII_update'!$A$5:$E$131,4,FALSE)),IF(VLOOKUP($A1411,'REACH Bilaga XVII_update'!$C$5:$D$131,2,FALSE)="",NA(),VLOOKUP($A1411,'REACH Bilaga XVII_update'!$C$5:$D$131,2,FALSE))),IF(VLOOKUP($C1411,'REACH Bilaga XVII_update'!$B$5:$D$131,3,FALSE)="",NA(),VLOOKUP($C1411,'REACH Bilaga XVII_update'!$B$5:$D$131,3,FALSE)))</f>
        <v>#N/A</v>
      </c>
      <c r="O1411" s="76" t="e">
        <f>IF($C1411="-",IF($A1411="-",IF(VLOOKUP($D1411,' REACH Bilaga 59_update'!$A$5:$E$210,5,FALSE)="",NA(),VLOOKUP($D1411,' REACH Bilaga 59_update'!$A$5:$E$210,5,FALSE)),IF(VLOOKUP($A1411,' REACH Bilaga 59_update'!$D$5:$E$210,2,FALSE)="",NA(),VLOOKUP($A1411,' REACH Bilaga 59_update'!$D$5:$E$210,2,FALSE))),IF(VLOOKUP($C1411,' REACH Bilaga 59_update'!$C$5:$E$210,3,FALSE)="",NA(),VLOOKUP($C1411,' REACH Bilaga 59_update'!$C$5:$E$210,3,FALSE)))</f>
        <v>#N/A</v>
      </c>
      <c r="P1411" s="76" t="e">
        <f>IF(C1411="-",IF(A1411="-",IFERROR(VLOOKUP($D1411,' REACH Bilaga 59_update'!$A$5:$F$210,MATCH(Sammanfattning!P$1,' REACH Bilaga 59_update'!$A$4:$F$4,0),FALSE),VLOOKUP($D1411,'REACH Bilaga XIV_update'!$A$4:$H$110,MATCH(Sammanfattning!P$1,'REACH Bilaga XIV_update'!$A$4:$H$4,0),FALSE)),IFERROR(VLOOKUP($A1411,' REACH Bilaga 59_update'!$D$5:$F$210,MATCH(Sammanfattning!P$1,' REACH Bilaga 59_update'!$D$4:$F$4,0),FALSE),VLOOKUP($A1411,'REACH Bilaga XIV_update'!$D$4:$H$110,MATCH(Sammanfattning!P$1,'REACH Bilaga XIV_update'!$D$4:$H$4,0),FALSE))),IFERROR(VLOOKUP($C1411,' REACH Bilaga 59_update'!$C$5:$F$210,MATCH(Sammanfattning!P$1,' REACH Bilaga 59_update'!$C$4:$F$4,0),FALSE),VLOOKUP($C1411,'REACH Bilaga XIV_update'!$C$4:$H$110,MATCH(Sammanfattning!P$1,'REACH Bilaga XIV_update'!$C$4:$H$4,0),FALSE)))</f>
        <v>#N/A</v>
      </c>
      <c r="Q1411" s="76" t="e">
        <f>IF($C1411="-",IF($A1411="-",IF(VLOOKUP($D1411,'REACH Bilaga XIV_update'!$A$5:$I$110,9,FALSE)="",NA(),VLOOKUP($D1411,'REACH Bilaga XIV_update'!$A$5:$I$110,9,FALSE)),IF(VLOOKUP($A1411,'REACH Bilaga XIV_update'!$D$5:$I$110,6,FALSE)="",NA(),VLOOKUP($A1411,'REACH Bilaga XIV_update'!$D$5:$I$110,6,FALSE))),IF(VLOOKUP($C1411,'REACH Bilaga XIV_update'!$C$5:$I$110,7,FALSE)="",NA(),VLOOKUP($C1411,'REACH Bilaga XIV_update'!$C$5:$I$110,7,FALSE)))</f>
        <v>#N/A</v>
      </c>
      <c r="R1411" s="76" t="e">
        <f>IF($C1411="-",IF($A1411="-",IF(VLOOKUP($D1411,CoRAP_update!$A$5:$O$376,15,FALSE)="",NA(),VLOOKUP($D1411,CoRAP_update!$A$5:$O$376,15,FALSE)),IF(VLOOKUP($A1411,CoRAP_update!$D$5:$O$376,12,FALSE)="",NA(),VLOOKUP($A1411,CoRAP_update!$D$5:$O$376,12,FALSE))),IF(VLOOKUP($C1411,CoRAP_update!$C$5:$O$376,13,FALSE)="",NA(),VLOOKUP($C1411,CoRAP_update!$C$5:$O$376,13,FALSE)))</f>
        <v>#N/A</v>
      </c>
      <c r="S1411" s="144" t="e">
        <f>IF($C1411="-",IF($A1411="-",VLOOKUP($D1411,CoRAP_update!$A$5:$J$376,MATCH(Sammanfattning!S$1,CoRAP_update!$A$4:$J$4,0),FALSE),VLOOKUP($A1411,CoRAP_update!$D$5:$J$376,MATCH(Sammanfattning!S$1,CoRAP_update!$D$4:$J$4,0),FALSE)),VLOOKUP($C1411,CoRAP_update!$C$5:$J$376,MATCH(Sammanfattning!S$1,CoRAP_update!$C$4:$J$4,0),FALSE))</f>
        <v>#N/A</v>
      </c>
      <c r="T1411" s="76" t="str">
        <f>IF($A1411="-",VLOOKUP($D1411,EDC_update!$C$2:$F$450,4,FALSE),VLOOKUP($A1411,EDC_update!$B$2:$F$450,5,FALSE))</f>
        <v>CAT3b</v>
      </c>
      <c r="V1411" s="78">
        <f>IF(IFERROR(SEARCH("PBT",P1411),99)=99,IF(IFERROR(SEARCH("suspected PBT",S1411),99)=99,IF(IFERROR(SEARCH("concluded to be PBT",K1411),99)=99,IF(IFERROR(SEARCH("PBT",S1411),99)=99,IF(IFERROR(SEARCH("PBT cand",L1411),99)=99,IF(IFERROR(SEARCH("PBT",L1411),99)=99,IF(IFERROR(SEARCH("persistent, bioackumulative and toxic properties",K1411),99)=99,0,Scoring!$E$3),Scoring!$E$3),Scoring!$E$7),Scoring!$E$3),Scoring!$E$5),Scoring!$E$6),Scoring!$E$3)</f>
        <v>0</v>
      </c>
      <c r="W1411" s="78">
        <f>IF(IFERROR(SEARCH("vPvB",P1411),99)=99,IF(IFERROR(SEARCH("suspected pbt/vPvB",S1411),99)=99,IF(IFERROR(SEARCH("vPvB",S1411),99)=99,IF(IFERROR(SEARCH("concluded to be a vPvB",S1411),99)=99,IF(IFERROR(SEARCH("identified as vPvB",K1411),99)=99,IF(IFERROR(SEARCH("concluded to be a vPvB",K1411),99)=99,IF(IFERROR(SEARCH("concluded to be both pbt and vPvB",S1411),99)=99,IF(IFERROR(SEARCH("concluded to be both pbt and vPvB",K1411),99)=99,0,Scoring!$E$5),Scoring!$E$5),Scoring!$E$5),Scoring!$E$5),Scoring!$E$5),Scoring!$E$4),Scoring!$E$6),Scoring!$E$4)</f>
        <v>0</v>
      </c>
      <c r="X1411" s="78">
        <f>IF(IFERROR(SEARCH("H410",N1411),99)=99,IF(IFERROR(SEARCH("H410",O1411),99)=99,IF(IFERROR(SEARCH("H410",Q1411),99)=99,IF(IFERROR(SEARCH("H410",M1411),99)=99,IF(IFERROR(SEARCH("H410",R1411),99)=99,IF(IFERROR(SEARCH("H411",N1411),99)=99,IF(IFERROR(SEARCH("H411",O1411),99)=99,IF(IFERROR(SEARCH("H411",Q1411),99)=99,IF(IFERROR(SEARCH("H411",M1411),99)=99,IF(IFERROR(SEARCH("H411",R1411),99)=99,IF(IFERROR(SEARCH("H413",N1411),99)=99,IF(IFERROR(SEARCH("H413",O1411),99)=99,IF(IFERROR(SEARCH("H413",Q1411),99)=99,IF(IFERROR(SEARCH("H413",M1411),99)=99,IF(IFERROR(SEARCH("H413",R1411),99)=99,IF(IFERROR(SEARCH("H412",N1411),99)=99,IF(IFERROR(SEARCH("H412",O1411),99)=99,IF(IFERROR(SEARCH("H412",Q1411),99)=99,IF(IFERROR(SEARCH("H412",M1411),99)=99,IF(IFERROR(SEARCH("H412",R1411),99)=99,0,Scoring!$E$2),Scoring!$E$2),Scoring!$E$2),Scoring!$E$2),Scoring!$E$2),Scoring!$E$2),Scoring!$E$2),Scoring!$E$2),Scoring!$E$2),Scoring!$E$2),Scoring!$E$2),Scoring!$E$2),Scoring!$E$2),Scoring!$E$2),Scoring!$E$2),Scoring!$E$2),Scoring!$E$2),Scoring!$E$2),Scoring!$E$2),Scoring!$E$2)</f>
        <v>0</v>
      </c>
      <c r="Y1411" s="78">
        <f>IF(IFERROR(SEARCH("CMR",K1411),99)=99,IF(IFERROR(SEARCH("Suspected CMR",S1411),99)=99,IF(IFERROR(SEARCH("CMR",S1411),99)=99,0,Scoring!$E$8),Scoring!$E$9),Scoring!$E$8)</f>
        <v>0</v>
      </c>
      <c r="Z1411" s="78">
        <f>IF(IFERROR(SEARCH("H350",N1411),99)=99,IF(IFERROR(SEARCH("H350",O1411),99)=99,IF(IFERROR(SEARCH("H350",Q1411),99)=99,IF(IFERROR(SEARCH("H350",M1411),99)=99,IF(IFERROR(SEARCH("H350",R1411),99)=99,IF(IFERROR(SEARCH("H351",N1411),99)=99,IF(IFERROR(SEARCH("H351",O1411),99)=99,IF(IFERROR(SEARCH("H351",Q1411),99)=99,IF(IFERROR(SEARCH("H351",M1411),99)=99,IF(IFERROR(SEARCH("H351",R1411),99)=99,IF(IFERROR(SEARCH("carcinogenic",P1411),99)=99,IF(IFERROR(SEARCH("suspected carcinogenic",S1411),99)=99,0,Scoring!$E$12),Scoring!$E$11),Scoring!$E$10),Scoring!$E$10),Scoring!$E$10),Scoring!$E$10),Scoring!$E$10),Scoring!$E$10),Scoring!$E$10),Scoring!$E$10),Scoring!$E$10),Scoring!$E$10)</f>
        <v>0</v>
      </c>
      <c r="AA1411" s="78">
        <f>IF(IFERROR(SEARCH("H340",N1411),99)=99,IF(IFERROR(SEARCH("H340",O1411),99)=99,IF(IFERROR(SEARCH("H340",Q1411),99)=99,IF(IFERROR(SEARCH("H340",M1411),99)=99,IF(IFERROR(SEARCH("H340",R1411),99)=99,IF(IFERROR(SEARCH("H341",N1411),99)=99,IF(IFERROR(SEARCH("H341",O1411),99)=99,IF(IFERROR(SEARCH("H341",Q1411),99)=99,IF(IFERROR(SEARCH("H341",M1411),99)=99,IF(IFERROR(SEARCH("H341",R1411),99)=99,IF(IFERROR(SEARCH("mutagenic",P1411),99)=99,IF(IFERROR(SEARCH("suspected mutagenic",S1411),99)=99,0,Scoring!$E$15),Scoring!$E$14),Scoring!$E$13),Scoring!$E$13),Scoring!$E$13),Scoring!$E$13),Scoring!$E$13),Scoring!$E$13),Scoring!$E$13),Scoring!$E$13),Scoring!$E$13),Scoring!$E$13)</f>
        <v>0</v>
      </c>
      <c r="AB1411" s="78">
        <f>IF(IFERROR(SEARCH("H360",N1411),99)=99,IF(IFERROR(SEARCH("H360",O1411),99)=99,IF(IFERROR(SEARCH("H360",Q1411),99)=99,IF(IFERROR(SEARCH("H360",M1411),99)=99,IF(IFERROR(SEARCH("H360",R1411),99)=99,IF(IFERROR(SEARCH("H361",N1411),99)=99,IF(IFERROR(SEARCH("H361",O1411),99)=99,IF(IFERROR(SEARCH("H361",Q1411),99)=99,IF(IFERROR(SEARCH("H361",M1411),99)=99,IF(IFERROR(SEARCH("H361",R1411),99)=99,IF(IFERROR(SEARCH("reproduction",P1411),99)=99,IF(IFERROR(SEARCH("suspected reprotoxic",S1411),99)=99,IF(IFERROR(SEARCH("reprotoxic",S1411),99)=99,IF(IFERROR(SEARCH("reprotoxic",K1411),99)=99,0,Scoring!$E$18),Scoring!$E$18),Scoring!$E$19),Scoring!$E$17),Scoring!$E$16),Scoring!$E$16),Scoring!$E$16),Scoring!$E$16),Scoring!$E$16),Scoring!$E$16),Scoring!$E$16),Scoring!$E$16),Scoring!$E$16),Scoring!$E$16)</f>
        <v>0</v>
      </c>
      <c r="AC1411" s="78">
        <f>IF(IFERROR(SEARCH("57f",L1411),99)=99,IF(IFERROR(SEARCH("57(f)",P1411),99)=99,0,Scoring!$E$20),Scoring!$E$20)</f>
        <v>0</v>
      </c>
      <c r="AD1411" s="78">
        <f>IF(IFERROR(SEARCH("CAT1",T1411),99)=99,IF(IFERROR(SEARCH("CAT2",T1411),99)=99,IF(IFERROR(SEARCH("CAT3",T1411),99)=99,IF(IFERROR(SEARCH("concluded to be endocrine",K1411),99)=99,IF(IFERROR(SEARCH("categorised as endocrine",K1411),99)=99,IF(IFERROR(SEARCH("endocrine disrupting",P1411),99)=99,IF(IFERROR(SEARCH("endocrine disrupting",K1411),99)=99,IF(IFERROR(SEARCH("suspected endocrine",S1411),99)=99,IF(IFERROR(SEARCH("potential endocrine",S1411),99)=99,0,Scoring!$E$25),Scoring!$E$25),Scoring!$E$24),Scoring!$E$24),Scoring!$E$24),Scoring!$E$24),Scoring!$E$23),Scoring!$E$22),Scoring!$E$21)</f>
        <v>0.3</v>
      </c>
      <c r="AE1411" s="78">
        <f>IF(IFERROR(SEARCH("suspected sensitiser",S1411),99)=99,IF(IFERROR(SEARCH("sensitiser",S1411),99)=99,IF(IFERROR(SEARCH("other hazard based concern",S1411),99)=99,0,Scoring!$E$28),Scoring!$E$26),Scoring!$E$27)</f>
        <v>0</v>
      </c>
      <c r="AF1411" s="78">
        <f>IF(IFERROR(M1411,1)=1,IF(IFERROR(N1411,1)=1,IF(IFERROR(O1411,1)=1,IF(IFERROR(Q1411,1)=1,IF(IFERROR(R1411,1)=1,IF(IFERROR(T1411,1)=1,IF(IFERROR(K1411,1)=1,IF(IFERROR(P1411,1)=1,IF(IFERROR(S1411,1)=1,Scoring!$E$29,0),0),0),0),0),0),0),0),0)</f>
        <v>0</v>
      </c>
      <c r="AG1411" s="78">
        <f t="shared" si="95"/>
        <v>0.3</v>
      </c>
      <c r="AI1411" s="93"/>
      <c r="AJ1411" s="94"/>
      <c r="AK1411" s="76"/>
      <c r="AL1411" s="75"/>
      <c r="AN1411" s="79"/>
      <c r="AO1411" s="79"/>
      <c r="AP1411" s="79"/>
      <c r="AQ1411" s="79"/>
      <c r="AR1411" s="79"/>
      <c r="AS1411" s="78"/>
      <c r="AU1411" s="79">
        <f>IF(IFERROR(F1411,99)=99,IF(IFERROR(G1411,99)=99,IF(IFERROR(H1411,99)=99,IF(IFERROR(I1411,99)=99,IF(IFERROR(E1411,99)=99,IF(IFERROR(J1411,99)=99,0,Scoring!$B$7),Scoring!$B$3),Scoring!$B$2),Scoring!$B$6),Scoring!$B$5),Scoring!$B$4)</f>
        <v>0.3</v>
      </c>
      <c r="AV1411" s="78">
        <f t="shared" si="96"/>
        <v>0.09</v>
      </c>
      <c r="AW1411" s="78"/>
      <c r="AX1411" s="66"/>
      <c r="AY1411" s="78"/>
      <c r="AZ1411" s="76"/>
      <c r="BB1411" s="76"/>
    </row>
    <row r="1412" spans="1:54" x14ac:dyDescent="0.25">
      <c r="A1412" s="89" t="s">
        <v>7316</v>
      </c>
      <c r="B1412" s="89" t="s">
        <v>30</v>
      </c>
      <c r="C1412" s="89" t="s">
        <v>30</v>
      </c>
      <c r="D1412" s="89" t="s">
        <v>7317</v>
      </c>
      <c r="E1412" s="76" t="e">
        <f>IF(C1412="-",IF(A1412="-",VLOOKUP(D1412,'sin-list 180320_update'!$C$2:$C$835,1,FALSE),VLOOKUP(A1412,'sin-list 180320_update'!$A$2:$A$835,1,FALSE)),VLOOKUP(C1412,'sin-list 180320_update'!$B$2:$B$835,1,FALSE))</f>
        <v>#N/A</v>
      </c>
      <c r="F1412" s="76" t="e">
        <f>IF($C1412="-",IF($A1412="-",VLOOKUP($D1412,'REACH Bilaga XVII_update'!$A$5:$A$131,1,FALSE),VLOOKUP($A1412,'REACH Bilaga XVII_update'!$C$5:$C$131,1,FALSE)),VLOOKUP($C1412,'REACH Bilaga XVII_update'!$B$5:$B$131,1,FALSE))</f>
        <v>#N/A</v>
      </c>
      <c r="G1412" s="76" t="e">
        <f>IF($C1412="-",IF($A1412="-",VLOOKUP($D1412,' REACH Bilaga 59_update'!$A$5:$A$210,1,FALSE),VLOOKUP($A1412,' REACH Bilaga 59_update'!$D$5:$D$210,1,FALSE)),VLOOKUP($C1412,' REACH Bilaga 59_update'!$C$5:$C$210,1,FALSE))</f>
        <v>#N/A</v>
      </c>
      <c r="H1412" s="76" t="e">
        <f>IF($C1412="-",IF($A1412="-",VLOOKUP($D1412,'REACH Bilaga XIV_update'!$A$5:$A$110,1,FALSE),VLOOKUP($A1412,'REACH Bilaga XIV_update'!$D$5:$D$110,1,FALSE)),VLOOKUP($C1412,'REACH Bilaga XIV_update'!$C$5:$C$110,1,FALSE))</f>
        <v>#N/A</v>
      </c>
      <c r="I1412" s="76" t="e">
        <f>IF($C1412="-",IF($A1412="-",VLOOKUP($D1412,CoRAP_update!$A$5:$A$376,1,FALSE),VLOOKUP($A1412,CoRAP_update!$D$5:$D$376,1,FALSE)),VLOOKUP($C1412,CoRAP_update!$C$5:$C$376,1,FALSE))</f>
        <v>#N/A</v>
      </c>
      <c r="J1412" s="76" t="str">
        <f>IF($C1412="-",IF($A1412="-",VLOOKUP($D1412,EDC_update!$C$2:$C$450,1,FALSE),VLOOKUP($A1412,EDC_update!$B$2:$B$450,1,FALSE)),VLOOKUP($C1412,EDC_update!$L$2:$L$450,1,FALSE))</f>
        <v>18626-98-7</v>
      </c>
      <c r="K1412" s="76" t="e">
        <f>IF($C1412="-",IF($A1412="-",IF(VLOOKUP($D1412,'sin-list 180320_update'!$C$2:$S$835,3,FALSE)="",NA(),VLOOKUP($D1412,'sin-list 180320_update'!$C$2:$S$835,3,FALSE)),IF(VLOOKUP($A1412,'sin-list 180320_update'!$A$2:$S$835,5,FALSE)="",NA(),VLOOKUP($A1412,'sin-list 180320_update'!$A$2:$S$835,5,FALSE))),IF(VLOOKUP($C1412,'sin-list 180320_update'!$B$2:$S$835,4,FALSE)="",NA(),VLOOKUP($C1412,'sin-list 180320_update'!$B$2:$S$835,4,FALSE)))</f>
        <v>#N/A</v>
      </c>
      <c r="L1412" s="76" t="e">
        <f>IF($C1412="-",IF($A1412="-",VLOOKUP($D1412,'sin-list 180320_update'!$C$2:$S$835,6,FALSE),VLOOKUP($A1412,'sin-list 180320_update'!$A$2:$S$835,8,FALSE)),VLOOKUP($C1412,'sin-list 180320_update'!$B$2:$S$835,7,FALSE))</f>
        <v>#N/A</v>
      </c>
      <c r="M1412" s="76" t="e">
        <f>IF($C1412="-",IF($A1412="-",IF(VLOOKUP($D1412,'sin-list 180320_update'!$C$2:$S$835,8,FALSE)="",NA(),VLOOKUP($D1412,'sin-list 180320_update'!$C$2:$S$835,8,FALSE)),IF(VLOOKUP($A1412,'sin-list 180320_update'!$A$2:$S$835,10,FALSE)="",NA(),VLOOKUP($A1412,'sin-list 180320_update'!$A$2:$S$835,10,FALSE))),IF(VLOOKUP($C1412,'sin-list 180320_update'!$B$2:$S$835,9,FALSE)="",NA(),VLOOKUP($C1412,'sin-list 180320_update'!$B$2:$S$835,9,FALSE)))</f>
        <v>#N/A</v>
      </c>
      <c r="N1412" s="76" t="e">
        <f>IF($C1412="-",IF($A1412="-",IF(VLOOKUP($D1412,'REACH Bilaga XVII_update'!$A$5:$E$131,4,FALSE)="",NA(),VLOOKUP($D1412,'REACH Bilaga XVII_update'!$A$5:$E$131,4,FALSE)),IF(VLOOKUP($A1412,'REACH Bilaga XVII_update'!$C$5:$D$131,2,FALSE)="",NA(),VLOOKUP($A1412,'REACH Bilaga XVII_update'!$C$5:$D$131,2,FALSE))),IF(VLOOKUP($C1412,'REACH Bilaga XVII_update'!$B$5:$D$131,3,FALSE)="",NA(),VLOOKUP($C1412,'REACH Bilaga XVII_update'!$B$5:$D$131,3,FALSE)))</f>
        <v>#N/A</v>
      </c>
      <c r="O1412" s="76" t="e">
        <f>IF($C1412="-",IF($A1412="-",IF(VLOOKUP($D1412,' REACH Bilaga 59_update'!$A$5:$E$210,5,FALSE)="",NA(),VLOOKUP($D1412,' REACH Bilaga 59_update'!$A$5:$E$210,5,FALSE)),IF(VLOOKUP($A1412,' REACH Bilaga 59_update'!$D$5:$E$210,2,FALSE)="",NA(),VLOOKUP($A1412,' REACH Bilaga 59_update'!$D$5:$E$210,2,FALSE))),IF(VLOOKUP($C1412,' REACH Bilaga 59_update'!$C$5:$E$210,3,FALSE)="",NA(),VLOOKUP($C1412,' REACH Bilaga 59_update'!$C$5:$E$210,3,FALSE)))</f>
        <v>#N/A</v>
      </c>
      <c r="P1412" s="76" t="e">
        <f>IF(C1412="-",IF(A1412="-",IFERROR(VLOOKUP($D1412,' REACH Bilaga 59_update'!$A$5:$F$210,MATCH(Sammanfattning!P$1,' REACH Bilaga 59_update'!$A$4:$F$4,0),FALSE),VLOOKUP($D1412,'REACH Bilaga XIV_update'!$A$4:$H$110,MATCH(Sammanfattning!P$1,'REACH Bilaga XIV_update'!$A$4:$H$4,0),FALSE)),IFERROR(VLOOKUP($A1412,' REACH Bilaga 59_update'!$D$5:$F$210,MATCH(Sammanfattning!P$1,' REACH Bilaga 59_update'!$D$4:$F$4,0),FALSE),VLOOKUP($A1412,'REACH Bilaga XIV_update'!$D$4:$H$110,MATCH(Sammanfattning!P$1,'REACH Bilaga XIV_update'!$D$4:$H$4,0),FALSE))),IFERROR(VLOOKUP($C1412,' REACH Bilaga 59_update'!$C$5:$F$210,MATCH(Sammanfattning!P$1,' REACH Bilaga 59_update'!$C$4:$F$4,0),FALSE),VLOOKUP($C1412,'REACH Bilaga XIV_update'!$C$4:$H$110,MATCH(Sammanfattning!P$1,'REACH Bilaga XIV_update'!$C$4:$H$4,0),FALSE)))</f>
        <v>#N/A</v>
      </c>
      <c r="Q1412" s="76" t="e">
        <f>IF($C1412="-",IF($A1412="-",IF(VLOOKUP($D1412,'REACH Bilaga XIV_update'!$A$5:$I$110,9,FALSE)="",NA(),VLOOKUP($D1412,'REACH Bilaga XIV_update'!$A$5:$I$110,9,FALSE)),IF(VLOOKUP($A1412,'REACH Bilaga XIV_update'!$D$5:$I$110,6,FALSE)="",NA(),VLOOKUP($A1412,'REACH Bilaga XIV_update'!$D$5:$I$110,6,FALSE))),IF(VLOOKUP($C1412,'REACH Bilaga XIV_update'!$C$5:$I$110,7,FALSE)="",NA(),VLOOKUP($C1412,'REACH Bilaga XIV_update'!$C$5:$I$110,7,FALSE)))</f>
        <v>#N/A</v>
      </c>
      <c r="R1412" s="76" t="e">
        <f>IF($C1412="-",IF($A1412="-",IF(VLOOKUP($D1412,CoRAP_update!$A$5:$O$376,15,FALSE)="",NA(),VLOOKUP($D1412,CoRAP_update!$A$5:$O$376,15,FALSE)),IF(VLOOKUP($A1412,CoRAP_update!$D$5:$O$376,12,FALSE)="",NA(),VLOOKUP($A1412,CoRAP_update!$D$5:$O$376,12,FALSE))),IF(VLOOKUP($C1412,CoRAP_update!$C$5:$O$376,13,FALSE)="",NA(),VLOOKUP($C1412,CoRAP_update!$C$5:$O$376,13,FALSE)))</f>
        <v>#N/A</v>
      </c>
      <c r="S1412" s="144" t="e">
        <f>IF($C1412="-",IF($A1412="-",VLOOKUP($D1412,CoRAP_update!$A$5:$J$376,MATCH(Sammanfattning!S$1,CoRAP_update!$A$4:$J$4,0),FALSE),VLOOKUP($A1412,CoRAP_update!$D$5:$J$376,MATCH(Sammanfattning!S$1,CoRAP_update!$D$4:$J$4,0),FALSE)),VLOOKUP($C1412,CoRAP_update!$C$5:$J$376,MATCH(Sammanfattning!S$1,CoRAP_update!$C$4:$J$4,0),FALSE))</f>
        <v>#N/A</v>
      </c>
      <c r="T1412" s="76" t="str">
        <f>IF($A1412="-",VLOOKUP($D1412,EDC_update!$C$2:$F$450,4,FALSE),VLOOKUP($A1412,EDC_update!$B$2:$F$450,5,FALSE))</f>
        <v>CAT3b</v>
      </c>
      <c r="V1412" s="78">
        <f>IF(IFERROR(SEARCH("PBT",P1412),99)=99,IF(IFERROR(SEARCH("suspected PBT",S1412),99)=99,IF(IFERROR(SEARCH("concluded to be PBT",K1412),99)=99,IF(IFERROR(SEARCH("PBT",S1412),99)=99,IF(IFERROR(SEARCH("PBT cand",L1412),99)=99,IF(IFERROR(SEARCH("PBT",L1412),99)=99,IF(IFERROR(SEARCH("persistent, bioackumulative and toxic properties",K1412),99)=99,0,Scoring!$E$3),Scoring!$E$3),Scoring!$E$7),Scoring!$E$3),Scoring!$E$5),Scoring!$E$6),Scoring!$E$3)</f>
        <v>0</v>
      </c>
      <c r="W1412" s="78">
        <f>IF(IFERROR(SEARCH("vPvB",P1412),99)=99,IF(IFERROR(SEARCH("suspected pbt/vPvB",S1412),99)=99,IF(IFERROR(SEARCH("vPvB",S1412),99)=99,IF(IFERROR(SEARCH("concluded to be a vPvB",S1412),99)=99,IF(IFERROR(SEARCH("identified as vPvB",K1412),99)=99,IF(IFERROR(SEARCH("concluded to be a vPvB",K1412),99)=99,IF(IFERROR(SEARCH("concluded to be both pbt and vPvB",S1412),99)=99,IF(IFERROR(SEARCH("concluded to be both pbt and vPvB",K1412),99)=99,0,Scoring!$E$5),Scoring!$E$5),Scoring!$E$5),Scoring!$E$5),Scoring!$E$5),Scoring!$E$4),Scoring!$E$6),Scoring!$E$4)</f>
        <v>0</v>
      </c>
      <c r="X1412" s="78">
        <f>IF(IFERROR(SEARCH("H410",N1412),99)=99,IF(IFERROR(SEARCH("H410",O1412),99)=99,IF(IFERROR(SEARCH("H410",Q1412),99)=99,IF(IFERROR(SEARCH("H410",M1412),99)=99,IF(IFERROR(SEARCH("H410",R1412),99)=99,IF(IFERROR(SEARCH("H411",N1412),99)=99,IF(IFERROR(SEARCH("H411",O1412),99)=99,IF(IFERROR(SEARCH("H411",Q1412),99)=99,IF(IFERROR(SEARCH("H411",M1412),99)=99,IF(IFERROR(SEARCH("H411",R1412),99)=99,IF(IFERROR(SEARCH("H413",N1412),99)=99,IF(IFERROR(SEARCH("H413",O1412),99)=99,IF(IFERROR(SEARCH("H413",Q1412),99)=99,IF(IFERROR(SEARCH("H413",M1412),99)=99,IF(IFERROR(SEARCH("H413",R1412),99)=99,IF(IFERROR(SEARCH("H412",N1412),99)=99,IF(IFERROR(SEARCH("H412",O1412),99)=99,IF(IFERROR(SEARCH("H412",Q1412),99)=99,IF(IFERROR(SEARCH("H412",M1412),99)=99,IF(IFERROR(SEARCH("H412",R1412),99)=99,0,Scoring!$E$2),Scoring!$E$2),Scoring!$E$2),Scoring!$E$2),Scoring!$E$2),Scoring!$E$2),Scoring!$E$2),Scoring!$E$2),Scoring!$E$2),Scoring!$E$2),Scoring!$E$2),Scoring!$E$2),Scoring!$E$2),Scoring!$E$2),Scoring!$E$2),Scoring!$E$2),Scoring!$E$2),Scoring!$E$2),Scoring!$E$2),Scoring!$E$2)</f>
        <v>0</v>
      </c>
      <c r="Y1412" s="78">
        <f>IF(IFERROR(SEARCH("CMR",K1412),99)=99,IF(IFERROR(SEARCH("Suspected CMR",S1412),99)=99,IF(IFERROR(SEARCH("CMR",S1412),99)=99,0,Scoring!$E$8),Scoring!$E$9),Scoring!$E$8)</f>
        <v>0</v>
      </c>
      <c r="Z1412" s="78">
        <f>IF(IFERROR(SEARCH("H350",N1412),99)=99,IF(IFERROR(SEARCH("H350",O1412),99)=99,IF(IFERROR(SEARCH("H350",Q1412),99)=99,IF(IFERROR(SEARCH("H350",M1412),99)=99,IF(IFERROR(SEARCH("H350",R1412),99)=99,IF(IFERROR(SEARCH("H351",N1412),99)=99,IF(IFERROR(SEARCH("H351",O1412),99)=99,IF(IFERROR(SEARCH("H351",Q1412),99)=99,IF(IFERROR(SEARCH("H351",M1412),99)=99,IF(IFERROR(SEARCH("H351",R1412),99)=99,IF(IFERROR(SEARCH("carcinogenic",P1412),99)=99,IF(IFERROR(SEARCH("suspected carcinogenic",S1412),99)=99,0,Scoring!$E$12),Scoring!$E$11),Scoring!$E$10),Scoring!$E$10),Scoring!$E$10),Scoring!$E$10),Scoring!$E$10),Scoring!$E$10),Scoring!$E$10),Scoring!$E$10),Scoring!$E$10),Scoring!$E$10)</f>
        <v>0</v>
      </c>
      <c r="AA1412" s="78">
        <f>IF(IFERROR(SEARCH("H340",N1412),99)=99,IF(IFERROR(SEARCH("H340",O1412),99)=99,IF(IFERROR(SEARCH("H340",Q1412),99)=99,IF(IFERROR(SEARCH("H340",M1412),99)=99,IF(IFERROR(SEARCH("H340",R1412),99)=99,IF(IFERROR(SEARCH("H341",N1412),99)=99,IF(IFERROR(SEARCH("H341",O1412),99)=99,IF(IFERROR(SEARCH("H341",Q1412),99)=99,IF(IFERROR(SEARCH("H341",M1412),99)=99,IF(IFERROR(SEARCH("H341",R1412),99)=99,IF(IFERROR(SEARCH("mutagenic",P1412),99)=99,IF(IFERROR(SEARCH("suspected mutagenic",S1412),99)=99,0,Scoring!$E$15),Scoring!$E$14),Scoring!$E$13),Scoring!$E$13),Scoring!$E$13),Scoring!$E$13),Scoring!$E$13),Scoring!$E$13),Scoring!$E$13),Scoring!$E$13),Scoring!$E$13),Scoring!$E$13)</f>
        <v>0</v>
      </c>
      <c r="AB1412" s="78">
        <f>IF(IFERROR(SEARCH("H360",N1412),99)=99,IF(IFERROR(SEARCH("H360",O1412),99)=99,IF(IFERROR(SEARCH("H360",Q1412),99)=99,IF(IFERROR(SEARCH("H360",M1412),99)=99,IF(IFERROR(SEARCH("H360",R1412),99)=99,IF(IFERROR(SEARCH("H361",N1412),99)=99,IF(IFERROR(SEARCH("H361",O1412),99)=99,IF(IFERROR(SEARCH("H361",Q1412),99)=99,IF(IFERROR(SEARCH("H361",M1412),99)=99,IF(IFERROR(SEARCH("H361",R1412),99)=99,IF(IFERROR(SEARCH("reproduction",P1412),99)=99,IF(IFERROR(SEARCH("suspected reprotoxic",S1412),99)=99,IF(IFERROR(SEARCH("reprotoxic",S1412),99)=99,IF(IFERROR(SEARCH("reprotoxic",K1412),99)=99,0,Scoring!$E$18),Scoring!$E$18),Scoring!$E$19),Scoring!$E$17),Scoring!$E$16),Scoring!$E$16),Scoring!$E$16),Scoring!$E$16),Scoring!$E$16),Scoring!$E$16),Scoring!$E$16),Scoring!$E$16),Scoring!$E$16),Scoring!$E$16)</f>
        <v>0</v>
      </c>
      <c r="AC1412" s="78">
        <f>IF(IFERROR(SEARCH("57f",L1412),99)=99,IF(IFERROR(SEARCH("57(f)",P1412),99)=99,0,Scoring!$E$20),Scoring!$E$20)</f>
        <v>0</v>
      </c>
      <c r="AD1412" s="78">
        <f>IF(IFERROR(SEARCH("CAT1",T1412),99)=99,IF(IFERROR(SEARCH("CAT2",T1412),99)=99,IF(IFERROR(SEARCH("CAT3",T1412),99)=99,IF(IFERROR(SEARCH("concluded to be endocrine",K1412),99)=99,IF(IFERROR(SEARCH("categorised as endocrine",K1412),99)=99,IF(IFERROR(SEARCH("endocrine disrupting",P1412),99)=99,IF(IFERROR(SEARCH("endocrine disrupting",K1412),99)=99,IF(IFERROR(SEARCH("suspected endocrine",S1412),99)=99,IF(IFERROR(SEARCH("potential endocrine",S1412),99)=99,0,Scoring!$E$25),Scoring!$E$25),Scoring!$E$24),Scoring!$E$24),Scoring!$E$24),Scoring!$E$24),Scoring!$E$23),Scoring!$E$22),Scoring!$E$21)</f>
        <v>0.3</v>
      </c>
      <c r="AE1412" s="78">
        <f>IF(IFERROR(SEARCH("suspected sensitiser",S1412),99)=99,IF(IFERROR(SEARCH("sensitiser",S1412),99)=99,IF(IFERROR(SEARCH("other hazard based concern",S1412),99)=99,0,Scoring!$E$28),Scoring!$E$26),Scoring!$E$27)</f>
        <v>0</v>
      </c>
      <c r="AF1412" s="78">
        <f>IF(IFERROR(M1412,1)=1,IF(IFERROR(N1412,1)=1,IF(IFERROR(O1412,1)=1,IF(IFERROR(Q1412,1)=1,IF(IFERROR(R1412,1)=1,IF(IFERROR(T1412,1)=1,IF(IFERROR(K1412,1)=1,IF(IFERROR(P1412,1)=1,IF(IFERROR(S1412,1)=1,Scoring!$E$29,0),0),0),0),0),0),0),0),0)</f>
        <v>0</v>
      </c>
      <c r="AG1412" s="78">
        <f t="shared" si="95"/>
        <v>0.3</v>
      </c>
      <c r="AI1412" s="93"/>
      <c r="AJ1412" s="94"/>
      <c r="AK1412" s="76"/>
      <c r="AL1412" s="75"/>
      <c r="AN1412" s="79"/>
      <c r="AO1412" s="79"/>
      <c r="AP1412" s="79"/>
      <c r="AQ1412" s="79"/>
      <c r="AR1412" s="79"/>
      <c r="AS1412" s="78"/>
      <c r="AU1412" s="79">
        <f>IF(IFERROR(F1412,99)=99,IF(IFERROR(G1412,99)=99,IF(IFERROR(H1412,99)=99,IF(IFERROR(I1412,99)=99,IF(IFERROR(E1412,99)=99,IF(IFERROR(J1412,99)=99,0,Scoring!$B$7),Scoring!$B$3),Scoring!$B$2),Scoring!$B$6),Scoring!$B$5),Scoring!$B$4)</f>
        <v>0.3</v>
      </c>
      <c r="AV1412" s="78">
        <f t="shared" si="96"/>
        <v>0.09</v>
      </c>
      <c r="AW1412" s="78"/>
      <c r="AX1412" s="66"/>
      <c r="AY1412" s="78"/>
      <c r="AZ1412" s="76"/>
      <c r="BB1412" s="76"/>
    </row>
    <row r="1413" spans="1:54" x14ac:dyDescent="0.25">
      <c r="A1413" s="89" t="s">
        <v>7213</v>
      </c>
      <c r="B1413" s="89" t="s">
        <v>30</v>
      </c>
      <c r="C1413" s="89" t="s">
        <v>30</v>
      </c>
      <c r="D1413" s="89" t="s">
        <v>7214</v>
      </c>
      <c r="E1413" s="76" t="e">
        <f>IF(C1413="-",IF(A1413="-",VLOOKUP(D1413,'sin-list 180320_update'!$C$2:$C$835,1,FALSE),VLOOKUP(A1413,'sin-list 180320_update'!$A$2:$A$835,1,FALSE)),VLOOKUP(C1413,'sin-list 180320_update'!$B$2:$B$835,1,FALSE))</f>
        <v>#N/A</v>
      </c>
      <c r="F1413" s="76" t="e">
        <f>IF($C1413="-",IF($A1413="-",VLOOKUP($D1413,'REACH Bilaga XVII_update'!$A$5:$A$131,1,FALSE),VLOOKUP($A1413,'REACH Bilaga XVII_update'!$C$5:$C$131,1,FALSE)),VLOOKUP($C1413,'REACH Bilaga XVII_update'!$B$5:$B$131,1,FALSE))</f>
        <v>#N/A</v>
      </c>
      <c r="G1413" s="76" t="e">
        <f>IF($C1413="-",IF($A1413="-",VLOOKUP($D1413,' REACH Bilaga 59_update'!$A$5:$A$210,1,FALSE),VLOOKUP($A1413,' REACH Bilaga 59_update'!$D$5:$D$210,1,FALSE)),VLOOKUP($C1413,' REACH Bilaga 59_update'!$C$5:$C$210,1,FALSE))</f>
        <v>#N/A</v>
      </c>
      <c r="H1413" s="76" t="e">
        <f>IF($C1413="-",IF($A1413="-",VLOOKUP($D1413,'REACH Bilaga XIV_update'!$A$5:$A$110,1,FALSE),VLOOKUP($A1413,'REACH Bilaga XIV_update'!$D$5:$D$110,1,FALSE)),VLOOKUP($C1413,'REACH Bilaga XIV_update'!$C$5:$C$110,1,FALSE))</f>
        <v>#N/A</v>
      </c>
      <c r="I1413" s="76" t="e">
        <f>IF($C1413="-",IF($A1413="-",VLOOKUP($D1413,CoRAP_update!$A$5:$A$376,1,FALSE),VLOOKUP($A1413,CoRAP_update!$D$5:$D$376,1,FALSE)),VLOOKUP($C1413,CoRAP_update!$C$5:$C$376,1,FALSE))</f>
        <v>#N/A</v>
      </c>
      <c r="J1413" s="76" t="str">
        <f>IF($C1413="-",IF($A1413="-",VLOOKUP($D1413,EDC_update!$C$2:$C$450,1,FALSE),VLOOKUP($A1413,EDC_update!$B$2:$B$450,1,FALSE)),VLOOKUP($C1413,EDC_update!$L$2:$L$450,1,FALSE))</f>
        <v>19044-88-3</v>
      </c>
      <c r="K1413" s="76" t="e">
        <f>IF($C1413="-",IF($A1413="-",IF(VLOOKUP($D1413,'sin-list 180320_update'!$C$2:$S$835,3,FALSE)="",NA(),VLOOKUP($D1413,'sin-list 180320_update'!$C$2:$S$835,3,FALSE)),IF(VLOOKUP($A1413,'sin-list 180320_update'!$A$2:$S$835,5,FALSE)="",NA(),VLOOKUP($A1413,'sin-list 180320_update'!$A$2:$S$835,5,FALSE))),IF(VLOOKUP($C1413,'sin-list 180320_update'!$B$2:$S$835,4,FALSE)="",NA(),VLOOKUP($C1413,'sin-list 180320_update'!$B$2:$S$835,4,FALSE)))</f>
        <v>#N/A</v>
      </c>
      <c r="L1413" s="76" t="e">
        <f>IF($C1413="-",IF($A1413="-",VLOOKUP($D1413,'sin-list 180320_update'!$C$2:$S$835,6,FALSE),VLOOKUP($A1413,'sin-list 180320_update'!$A$2:$S$835,8,FALSE)),VLOOKUP($C1413,'sin-list 180320_update'!$B$2:$S$835,7,FALSE))</f>
        <v>#N/A</v>
      </c>
      <c r="M1413" s="76" t="e">
        <f>IF($C1413="-",IF($A1413="-",IF(VLOOKUP($D1413,'sin-list 180320_update'!$C$2:$S$835,8,FALSE)="",NA(),VLOOKUP($D1413,'sin-list 180320_update'!$C$2:$S$835,8,FALSE)),IF(VLOOKUP($A1413,'sin-list 180320_update'!$A$2:$S$835,10,FALSE)="",NA(),VLOOKUP($A1413,'sin-list 180320_update'!$A$2:$S$835,10,FALSE))),IF(VLOOKUP($C1413,'sin-list 180320_update'!$B$2:$S$835,9,FALSE)="",NA(),VLOOKUP($C1413,'sin-list 180320_update'!$B$2:$S$835,9,FALSE)))</f>
        <v>#N/A</v>
      </c>
      <c r="N1413" s="76" t="e">
        <f>IF($C1413="-",IF($A1413="-",IF(VLOOKUP($D1413,'REACH Bilaga XVII_update'!$A$5:$E$131,4,FALSE)="",NA(),VLOOKUP($D1413,'REACH Bilaga XVII_update'!$A$5:$E$131,4,FALSE)),IF(VLOOKUP($A1413,'REACH Bilaga XVII_update'!$C$5:$D$131,2,FALSE)="",NA(),VLOOKUP($A1413,'REACH Bilaga XVII_update'!$C$5:$D$131,2,FALSE))),IF(VLOOKUP($C1413,'REACH Bilaga XVII_update'!$B$5:$D$131,3,FALSE)="",NA(),VLOOKUP($C1413,'REACH Bilaga XVII_update'!$B$5:$D$131,3,FALSE)))</f>
        <v>#N/A</v>
      </c>
      <c r="O1413" s="76" t="e">
        <f>IF($C1413="-",IF($A1413="-",IF(VLOOKUP($D1413,' REACH Bilaga 59_update'!$A$5:$E$210,5,FALSE)="",NA(),VLOOKUP($D1413,' REACH Bilaga 59_update'!$A$5:$E$210,5,FALSE)),IF(VLOOKUP($A1413,' REACH Bilaga 59_update'!$D$5:$E$210,2,FALSE)="",NA(),VLOOKUP($A1413,' REACH Bilaga 59_update'!$D$5:$E$210,2,FALSE))),IF(VLOOKUP($C1413,' REACH Bilaga 59_update'!$C$5:$E$210,3,FALSE)="",NA(),VLOOKUP($C1413,' REACH Bilaga 59_update'!$C$5:$E$210,3,FALSE)))</f>
        <v>#N/A</v>
      </c>
      <c r="P1413" s="76" t="e">
        <f>IF(C1413="-",IF(A1413="-",IFERROR(VLOOKUP($D1413,' REACH Bilaga 59_update'!$A$5:$F$210,MATCH(Sammanfattning!P$1,' REACH Bilaga 59_update'!$A$4:$F$4,0),FALSE),VLOOKUP($D1413,'REACH Bilaga XIV_update'!$A$4:$H$110,MATCH(Sammanfattning!P$1,'REACH Bilaga XIV_update'!$A$4:$H$4,0),FALSE)),IFERROR(VLOOKUP($A1413,' REACH Bilaga 59_update'!$D$5:$F$210,MATCH(Sammanfattning!P$1,' REACH Bilaga 59_update'!$D$4:$F$4,0),FALSE),VLOOKUP($A1413,'REACH Bilaga XIV_update'!$D$4:$H$110,MATCH(Sammanfattning!P$1,'REACH Bilaga XIV_update'!$D$4:$H$4,0),FALSE))),IFERROR(VLOOKUP($C1413,' REACH Bilaga 59_update'!$C$5:$F$210,MATCH(Sammanfattning!P$1,' REACH Bilaga 59_update'!$C$4:$F$4,0),FALSE),VLOOKUP($C1413,'REACH Bilaga XIV_update'!$C$4:$H$110,MATCH(Sammanfattning!P$1,'REACH Bilaga XIV_update'!$C$4:$H$4,0),FALSE)))</f>
        <v>#N/A</v>
      </c>
      <c r="Q1413" s="76" t="e">
        <f>IF($C1413="-",IF($A1413="-",IF(VLOOKUP($D1413,'REACH Bilaga XIV_update'!$A$5:$I$110,9,FALSE)="",NA(),VLOOKUP($D1413,'REACH Bilaga XIV_update'!$A$5:$I$110,9,FALSE)),IF(VLOOKUP($A1413,'REACH Bilaga XIV_update'!$D$5:$I$110,6,FALSE)="",NA(),VLOOKUP($A1413,'REACH Bilaga XIV_update'!$D$5:$I$110,6,FALSE))),IF(VLOOKUP($C1413,'REACH Bilaga XIV_update'!$C$5:$I$110,7,FALSE)="",NA(),VLOOKUP($C1413,'REACH Bilaga XIV_update'!$C$5:$I$110,7,FALSE)))</f>
        <v>#N/A</v>
      </c>
      <c r="R1413" s="76" t="e">
        <f>IF($C1413="-",IF($A1413="-",IF(VLOOKUP($D1413,CoRAP_update!$A$5:$O$376,15,FALSE)="",NA(),VLOOKUP($D1413,CoRAP_update!$A$5:$O$376,15,FALSE)),IF(VLOOKUP($A1413,CoRAP_update!$D$5:$O$376,12,FALSE)="",NA(),VLOOKUP($A1413,CoRAP_update!$D$5:$O$376,12,FALSE))),IF(VLOOKUP($C1413,CoRAP_update!$C$5:$O$376,13,FALSE)="",NA(),VLOOKUP($C1413,CoRAP_update!$C$5:$O$376,13,FALSE)))</f>
        <v>#N/A</v>
      </c>
      <c r="S1413" s="144" t="e">
        <f>IF($C1413="-",IF($A1413="-",VLOOKUP($D1413,CoRAP_update!$A$5:$J$376,MATCH(Sammanfattning!S$1,CoRAP_update!$A$4:$J$4,0),FALSE),VLOOKUP($A1413,CoRAP_update!$D$5:$J$376,MATCH(Sammanfattning!S$1,CoRAP_update!$D$4:$J$4,0),FALSE)),VLOOKUP($C1413,CoRAP_update!$C$5:$J$376,MATCH(Sammanfattning!S$1,CoRAP_update!$C$4:$J$4,0),FALSE))</f>
        <v>#N/A</v>
      </c>
      <c r="T1413" s="76" t="str">
        <f>IF($A1413="-",VLOOKUP($D1413,EDC_update!$C$2:$F$450,4,FALSE),VLOOKUP($A1413,EDC_update!$B$2:$F$450,5,FALSE))</f>
        <v>CAT3a</v>
      </c>
      <c r="V1413" s="78">
        <f>IF(IFERROR(SEARCH("PBT",P1413),99)=99,IF(IFERROR(SEARCH("suspected PBT",S1413),99)=99,IF(IFERROR(SEARCH("concluded to be PBT",K1413),99)=99,IF(IFERROR(SEARCH("PBT",S1413),99)=99,IF(IFERROR(SEARCH("PBT cand",L1413),99)=99,IF(IFERROR(SEARCH("PBT",L1413),99)=99,IF(IFERROR(SEARCH("persistent, bioackumulative and toxic properties",K1413),99)=99,0,Scoring!$E$3),Scoring!$E$3),Scoring!$E$7),Scoring!$E$3),Scoring!$E$5),Scoring!$E$6),Scoring!$E$3)</f>
        <v>0</v>
      </c>
      <c r="W1413" s="78">
        <f>IF(IFERROR(SEARCH("vPvB",P1413),99)=99,IF(IFERROR(SEARCH("suspected pbt/vPvB",S1413),99)=99,IF(IFERROR(SEARCH("vPvB",S1413),99)=99,IF(IFERROR(SEARCH("concluded to be a vPvB",S1413),99)=99,IF(IFERROR(SEARCH("identified as vPvB",K1413),99)=99,IF(IFERROR(SEARCH("concluded to be a vPvB",K1413),99)=99,IF(IFERROR(SEARCH("concluded to be both pbt and vPvB",S1413),99)=99,IF(IFERROR(SEARCH("concluded to be both pbt and vPvB",K1413),99)=99,0,Scoring!$E$5),Scoring!$E$5),Scoring!$E$5),Scoring!$E$5),Scoring!$E$5),Scoring!$E$4),Scoring!$E$6),Scoring!$E$4)</f>
        <v>0</v>
      </c>
      <c r="X1413" s="78">
        <f>IF(IFERROR(SEARCH("H410",N1413),99)=99,IF(IFERROR(SEARCH("H410",O1413),99)=99,IF(IFERROR(SEARCH("H410",Q1413),99)=99,IF(IFERROR(SEARCH("H410",M1413),99)=99,IF(IFERROR(SEARCH("H410",R1413),99)=99,IF(IFERROR(SEARCH("H411",N1413),99)=99,IF(IFERROR(SEARCH("H411",O1413),99)=99,IF(IFERROR(SEARCH("H411",Q1413),99)=99,IF(IFERROR(SEARCH("H411",M1413),99)=99,IF(IFERROR(SEARCH("H411",R1413),99)=99,IF(IFERROR(SEARCH("H413",N1413),99)=99,IF(IFERROR(SEARCH("H413",O1413),99)=99,IF(IFERROR(SEARCH("H413",Q1413),99)=99,IF(IFERROR(SEARCH("H413",M1413),99)=99,IF(IFERROR(SEARCH("H413",R1413),99)=99,IF(IFERROR(SEARCH("H412",N1413),99)=99,IF(IFERROR(SEARCH("H412",O1413),99)=99,IF(IFERROR(SEARCH("H412",Q1413),99)=99,IF(IFERROR(SEARCH("H412",M1413),99)=99,IF(IFERROR(SEARCH("H412",R1413),99)=99,0,Scoring!$E$2),Scoring!$E$2),Scoring!$E$2),Scoring!$E$2),Scoring!$E$2),Scoring!$E$2),Scoring!$E$2),Scoring!$E$2),Scoring!$E$2),Scoring!$E$2),Scoring!$E$2),Scoring!$E$2),Scoring!$E$2),Scoring!$E$2),Scoring!$E$2),Scoring!$E$2),Scoring!$E$2),Scoring!$E$2),Scoring!$E$2),Scoring!$E$2)</f>
        <v>0</v>
      </c>
      <c r="Y1413" s="78">
        <f>IF(IFERROR(SEARCH("CMR",K1413),99)=99,IF(IFERROR(SEARCH("Suspected CMR",S1413),99)=99,IF(IFERROR(SEARCH("CMR",S1413),99)=99,0,Scoring!$E$8),Scoring!$E$9),Scoring!$E$8)</f>
        <v>0</v>
      </c>
      <c r="Z1413" s="78">
        <f>IF(IFERROR(SEARCH("H350",N1413),99)=99,IF(IFERROR(SEARCH("H350",O1413),99)=99,IF(IFERROR(SEARCH("H350",Q1413),99)=99,IF(IFERROR(SEARCH("H350",M1413),99)=99,IF(IFERROR(SEARCH("H350",R1413),99)=99,IF(IFERROR(SEARCH("H351",N1413),99)=99,IF(IFERROR(SEARCH("H351",O1413),99)=99,IF(IFERROR(SEARCH("H351",Q1413),99)=99,IF(IFERROR(SEARCH("H351",M1413),99)=99,IF(IFERROR(SEARCH("H351",R1413),99)=99,IF(IFERROR(SEARCH("carcinogenic",P1413),99)=99,IF(IFERROR(SEARCH("suspected carcinogenic",S1413),99)=99,0,Scoring!$E$12),Scoring!$E$11),Scoring!$E$10),Scoring!$E$10),Scoring!$E$10),Scoring!$E$10),Scoring!$E$10),Scoring!$E$10),Scoring!$E$10),Scoring!$E$10),Scoring!$E$10),Scoring!$E$10)</f>
        <v>0</v>
      </c>
      <c r="AA1413" s="78">
        <f>IF(IFERROR(SEARCH("H340",N1413),99)=99,IF(IFERROR(SEARCH("H340",O1413),99)=99,IF(IFERROR(SEARCH("H340",Q1413),99)=99,IF(IFERROR(SEARCH("H340",M1413),99)=99,IF(IFERROR(SEARCH("H340",R1413),99)=99,IF(IFERROR(SEARCH("H341",N1413),99)=99,IF(IFERROR(SEARCH("H341",O1413),99)=99,IF(IFERROR(SEARCH("H341",Q1413),99)=99,IF(IFERROR(SEARCH("H341",M1413),99)=99,IF(IFERROR(SEARCH("H341",R1413),99)=99,IF(IFERROR(SEARCH("mutagenic",P1413),99)=99,IF(IFERROR(SEARCH("suspected mutagenic",S1413),99)=99,0,Scoring!$E$15),Scoring!$E$14),Scoring!$E$13),Scoring!$E$13),Scoring!$E$13),Scoring!$E$13),Scoring!$E$13),Scoring!$E$13),Scoring!$E$13),Scoring!$E$13),Scoring!$E$13),Scoring!$E$13)</f>
        <v>0</v>
      </c>
      <c r="AB1413" s="78">
        <f>IF(IFERROR(SEARCH("H360",N1413),99)=99,IF(IFERROR(SEARCH("H360",O1413),99)=99,IF(IFERROR(SEARCH("H360",Q1413),99)=99,IF(IFERROR(SEARCH("H360",M1413),99)=99,IF(IFERROR(SEARCH("H360",R1413),99)=99,IF(IFERROR(SEARCH("H361",N1413),99)=99,IF(IFERROR(SEARCH("H361",O1413),99)=99,IF(IFERROR(SEARCH("H361",Q1413),99)=99,IF(IFERROR(SEARCH("H361",M1413),99)=99,IF(IFERROR(SEARCH("H361",R1413),99)=99,IF(IFERROR(SEARCH("reproduction",P1413),99)=99,IF(IFERROR(SEARCH("suspected reprotoxic",S1413),99)=99,IF(IFERROR(SEARCH("reprotoxic",S1413),99)=99,IF(IFERROR(SEARCH("reprotoxic",K1413),99)=99,0,Scoring!$E$18),Scoring!$E$18),Scoring!$E$19),Scoring!$E$17),Scoring!$E$16),Scoring!$E$16),Scoring!$E$16),Scoring!$E$16),Scoring!$E$16),Scoring!$E$16),Scoring!$E$16),Scoring!$E$16),Scoring!$E$16),Scoring!$E$16)</f>
        <v>0</v>
      </c>
      <c r="AC1413" s="78">
        <f>IF(IFERROR(SEARCH("57f",L1413),99)=99,IF(IFERROR(SEARCH("57(f)",P1413),99)=99,0,Scoring!$E$20),Scoring!$E$20)</f>
        <v>0</v>
      </c>
      <c r="AD1413" s="78">
        <f>IF(IFERROR(SEARCH("CAT1",T1413),99)=99,IF(IFERROR(SEARCH("CAT2",T1413),99)=99,IF(IFERROR(SEARCH("CAT3",T1413),99)=99,IF(IFERROR(SEARCH("concluded to be endocrine",K1413),99)=99,IF(IFERROR(SEARCH("categorised as endocrine",K1413),99)=99,IF(IFERROR(SEARCH("endocrine disrupting",P1413),99)=99,IF(IFERROR(SEARCH("endocrine disrupting",K1413),99)=99,IF(IFERROR(SEARCH("suspected endocrine",S1413),99)=99,IF(IFERROR(SEARCH("potential endocrine",S1413),99)=99,0,Scoring!$E$25),Scoring!$E$25),Scoring!$E$24),Scoring!$E$24),Scoring!$E$24),Scoring!$E$24),Scoring!$E$23),Scoring!$E$22),Scoring!$E$21)</f>
        <v>0.3</v>
      </c>
      <c r="AE1413" s="78">
        <f>IF(IFERROR(SEARCH("suspected sensitiser",S1413),99)=99,IF(IFERROR(SEARCH("sensitiser",S1413),99)=99,IF(IFERROR(SEARCH("other hazard based concern",S1413),99)=99,0,Scoring!$E$28),Scoring!$E$26),Scoring!$E$27)</f>
        <v>0</v>
      </c>
      <c r="AF1413" s="78">
        <f>IF(IFERROR(M1413,1)=1,IF(IFERROR(N1413,1)=1,IF(IFERROR(O1413,1)=1,IF(IFERROR(Q1413,1)=1,IF(IFERROR(R1413,1)=1,IF(IFERROR(T1413,1)=1,IF(IFERROR(K1413,1)=1,IF(IFERROR(P1413,1)=1,IF(IFERROR(S1413,1)=1,Scoring!$E$29,0),0),0),0),0),0),0),0),0)</f>
        <v>0</v>
      </c>
      <c r="AG1413" s="78">
        <f t="shared" si="95"/>
        <v>0.3</v>
      </c>
      <c r="AI1413" s="93"/>
      <c r="AJ1413" s="94"/>
      <c r="AK1413" s="76"/>
      <c r="AL1413" s="75"/>
      <c r="AN1413" s="79"/>
      <c r="AO1413" s="79"/>
      <c r="AP1413" s="79"/>
      <c r="AQ1413" s="79"/>
      <c r="AR1413" s="79"/>
      <c r="AS1413" s="78"/>
      <c r="AU1413" s="79">
        <f>IF(IFERROR(F1413,99)=99,IF(IFERROR(G1413,99)=99,IF(IFERROR(H1413,99)=99,IF(IFERROR(I1413,99)=99,IF(IFERROR(E1413,99)=99,IF(IFERROR(J1413,99)=99,0,Scoring!$B$7),Scoring!$B$3),Scoring!$B$2),Scoring!$B$6),Scoring!$B$5),Scoring!$B$4)</f>
        <v>0.3</v>
      </c>
      <c r="AV1413" s="78">
        <f t="shared" si="96"/>
        <v>0.09</v>
      </c>
      <c r="AW1413" s="78"/>
      <c r="AX1413" s="66"/>
      <c r="AY1413" s="78"/>
      <c r="AZ1413" s="76"/>
      <c r="BB1413" s="76"/>
    </row>
    <row r="1414" spans="1:54" x14ac:dyDescent="0.25">
      <c r="A1414" s="89" t="s">
        <v>7253</v>
      </c>
      <c r="B1414" s="89" t="s">
        <v>30</v>
      </c>
      <c r="C1414" s="89" t="s">
        <v>30</v>
      </c>
      <c r="D1414" s="89" t="s">
        <v>7254</v>
      </c>
      <c r="E1414" s="76" t="e">
        <f>IF(C1414="-",IF(A1414="-",VLOOKUP(D1414,'sin-list 180320_update'!$C$2:$C$835,1,FALSE),VLOOKUP(A1414,'sin-list 180320_update'!$A$2:$A$835,1,FALSE)),VLOOKUP(C1414,'sin-list 180320_update'!$B$2:$B$835,1,FALSE))</f>
        <v>#N/A</v>
      </c>
      <c r="F1414" s="76" t="e">
        <f>IF($C1414="-",IF($A1414="-",VLOOKUP($D1414,'REACH Bilaga XVII_update'!$A$5:$A$131,1,FALSE),VLOOKUP($A1414,'REACH Bilaga XVII_update'!$C$5:$C$131,1,FALSE)),VLOOKUP($C1414,'REACH Bilaga XVII_update'!$B$5:$B$131,1,FALSE))</f>
        <v>#N/A</v>
      </c>
      <c r="G1414" s="76" t="e">
        <f>IF($C1414="-",IF($A1414="-",VLOOKUP($D1414,' REACH Bilaga 59_update'!$A$5:$A$210,1,FALSE),VLOOKUP($A1414,' REACH Bilaga 59_update'!$D$5:$D$210,1,FALSE)),VLOOKUP($C1414,' REACH Bilaga 59_update'!$C$5:$C$210,1,FALSE))</f>
        <v>#N/A</v>
      </c>
      <c r="H1414" s="76" t="e">
        <f>IF($C1414="-",IF($A1414="-",VLOOKUP($D1414,'REACH Bilaga XIV_update'!$A$5:$A$110,1,FALSE),VLOOKUP($A1414,'REACH Bilaga XIV_update'!$D$5:$D$110,1,FALSE)),VLOOKUP($C1414,'REACH Bilaga XIV_update'!$C$5:$C$110,1,FALSE))</f>
        <v>#N/A</v>
      </c>
      <c r="I1414" s="76" t="e">
        <f>IF($C1414="-",IF($A1414="-",VLOOKUP($D1414,CoRAP_update!$A$5:$A$376,1,FALSE),VLOOKUP($A1414,CoRAP_update!$D$5:$D$376,1,FALSE)),VLOOKUP($C1414,CoRAP_update!$C$5:$C$376,1,FALSE))</f>
        <v>#N/A</v>
      </c>
      <c r="J1414" s="76" t="str">
        <f>IF($C1414="-",IF($A1414="-",VLOOKUP($D1414,EDC_update!$C$2:$C$450,1,FALSE),VLOOKUP($A1414,EDC_update!$B$2:$B$450,1,FALSE)),VLOOKUP($C1414,EDC_update!$L$2:$L$450,1,FALSE))</f>
        <v>2050-68-2</v>
      </c>
      <c r="K1414" s="76" t="e">
        <f>IF($C1414="-",IF($A1414="-",IF(VLOOKUP($D1414,'sin-list 180320_update'!$C$2:$S$835,3,FALSE)="",NA(),VLOOKUP($D1414,'sin-list 180320_update'!$C$2:$S$835,3,FALSE)),IF(VLOOKUP($A1414,'sin-list 180320_update'!$A$2:$S$835,5,FALSE)="",NA(),VLOOKUP($A1414,'sin-list 180320_update'!$A$2:$S$835,5,FALSE))),IF(VLOOKUP($C1414,'sin-list 180320_update'!$B$2:$S$835,4,FALSE)="",NA(),VLOOKUP($C1414,'sin-list 180320_update'!$B$2:$S$835,4,FALSE)))</f>
        <v>#N/A</v>
      </c>
      <c r="L1414" s="76" t="e">
        <f>IF($C1414="-",IF($A1414="-",VLOOKUP($D1414,'sin-list 180320_update'!$C$2:$S$835,6,FALSE),VLOOKUP($A1414,'sin-list 180320_update'!$A$2:$S$835,8,FALSE)),VLOOKUP($C1414,'sin-list 180320_update'!$B$2:$S$835,7,FALSE))</f>
        <v>#N/A</v>
      </c>
      <c r="M1414" s="76" t="e">
        <f>IF($C1414="-",IF($A1414="-",IF(VLOOKUP($D1414,'sin-list 180320_update'!$C$2:$S$835,8,FALSE)="",NA(),VLOOKUP($D1414,'sin-list 180320_update'!$C$2:$S$835,8,FALSE)),IF(VLOOKUP($A1414,'sin-list 180320_update'!$A$2:$S$835,10,FALSE)="",NA(),VLOOKUP($A1414,'sin-list 180320_update'!$A$2:$S$835,10,FALSE))),IF(VLOOKUP($C1414,'sin-list 180320_update'!$B$2:$S$835,9,FALSE)="",NA(),VLOOKUP($C1414,'sin-list 180320_update'!$B$2:$S$835,9,FALSE)))</f>
        <v>#N/A</v>
      </c>
      <c r="N1414" s="76" t="e">
        <f>IF($C1414="-",IF($A1414="-",IF(VLOOKUP($D1414,'REACH Bilaga XVII_update'!$A$5:$E$131,4,FALSE)="",NA(),VLOOKUP($D1414,'REACH Bilaga XVII_update'!$A$5:$E$131,4,FALSE)),IF(VLOOKUP($A1414,'REACH Bilaga XVII_update'!$C$5:$D$131,2,FALSE)="",NA(),VLOOKUP($A1414,'REACH Bilaga XVII_update'!$C$5:$D$131,2,FALSE))),IF(VLOOKUP($C1414,'REACH Bilaga XVII_update'!$B$5:$D$131,3,FALSE)="",NA(),VLOOKUP($C1414,'REACH Bilaga XVII_update'!$B$5:$D$131,3,FALSE)))</f>
        <v>#N/A</v>
      </c>
      <c r="O1414" s="76" t="e">
        <f>IF($C1414="-",IF($A1414="-",IF(VLOOKUP($D1414,' REACH Bilaga 59_update'!$A$5:$E$210,5,FALSE)="",NA(),VLOOKUP($D1414,' REACH Bilaga 59_update'!$A$5:$E$210,5,FALSE)),IF(VLOOKUP($A1414,' REACH Bilaga 59_update'!$D$5:$E$210,2,FALSE)="",NA(),VLOOKUP($A1414,' REACH Bilaga 59_update'!$D$5:$E$210,2,FALSE))),IF(VLOOKUP($C1414,' REACH Bilaga 59_update'!$C$5:$E$210,3,FALSE)="",NA(),VLOOKUP($C1414,' REACH Bilaga 59_update'!$C$5:$E$210,3,FALSE)))</f>
        <v>#N/A</v>
      </c>
      <c r="P1414" s="76" t="e">
        <f>IF(C1414="-",IF(A1414="-",IFERROR(VLOOKUP($D1414,' REACH Bilaga 59_update'!$A$5:$F$210,MATCH(Sammanfattning!P$1,' REACH Bilaga 59_update'!$A$4:$F$4,0),FALSE),VLOOKUP($D1414,'REACH Bilaga XIV_update'!$A$4:$H$110,MATCH(Sammanfattning!P$1,'REACH Bilaga XIV_update'!$A$4:$H$4,0),FALSE)),IFERROR(VLOOKUP($A1414,' REACH Bilaga 59_update'!$D$5:$F$210,MATCH(Sammanfattning!P$1,' REACH Bilaga 59_update'!$D$4:$F$4,0),FALSE),VLOOKUP($A1414,'REACH Bilaga XIV_update'!$D$4:$H$110,MATCH(Sammanfattning!P$1,'REACH Bilaga XIV_update'!$D$4:$H$4,0),FALSE))),IFERROR(VLOOKUP($C1414,' REACH Bilaga 59_update'!$C$5:$F$210,MATCH(Sammanfattning!P$1,' REACH Bilaga 59_update'!$C$4:$F$4,0),FALSE),VLOOKUP($C1414,'REACH Bilaga XIV_update'!$C$4:$H$110,MATCH(Sammanfattning!P$1,'REACH Bilaga XIV_update'!$C$4:$H$4,0),FALSE)))</f>
        <v>#N/A</v>
      </c>
      <c r="Q1414" s="76" t="e">
        <f>IF($C1414="-",IF($A1414="-",IF(VLOOKUP($D1414,'REACH Bilaga XIV_update'!$A$5:$I$110,9,FALSE)="",NA(),VLOOKUP($D1414,'REACH Bilaga XIV_update'!$A$5:$I$110,9,FALSE)),IF(VLOOKUP($A1414,'REACH Bilaga XIV_update'!$D$5:$I$110,6,FALSE)="",NA(),VLOOKUP($A1414,'REACH Bilaga XIV_update'!$D$5:$I$110,6,FALSE))),IF(VLOOKUP($C1414,'REACH Bilaga XIV_update'!$C$5:$I$110,7,FALSE)="",NA(),VLOOKUP($C1414,'REACH Bilaga XIV_update'!$C$5:$I$110,7,FALSE)))</f>
        <v>#N/A</v>
      </c>
      <c r="R1414" s="76" t="e">
        <f>IF($C1414="-",IF($A1414="-",IF(VLOOKUP($D1414,CoRAP_update!$A$5:$O$376,15,FALSE)="",NA(),VLOOKUP($D1414,CoRAP_update!$A$5:$O$376,15,FALSE)),IF(VLOOKUP($A1414,CoRAP_update!$D$5:$O$376,12,FALSE)="",NA(),VLOOKUP($A1414,CoRAP_update!$D$5:$O$376,12,FALSE))),IF(VLOOKUP($C1414,CoRAP_update!$C$5:$O$376,13,FALSE)="",NA(),VLOOKUP($C1414,CoRAP_update!$C$5:$O$376,13,FALSE)))</f>
        <v>#N/A</v>
      </c>
      <c r="S1414" s="144" t="e">
        <f>IF($C1414="-",IF($A1414="-",VLOOKUP($D1414,CoRAP_update!$A$5:$J$376,MATCH(Sammanfattning!S$1,CoRAP_update!$A$4:$J$4,0),FALSE),VLOOKUP($A1414,CoRAP_update!$D$5:$J$376,MATCH(Sammanfattning!S$1,CoRAP_update!$D$4:$J$4,0),FALSE)),VLOOKUP($C1414,CoRAP_update!$C$5:$J$376,MATCH(Sammanfattning!S$1,CoRAP_update!$C$4:$J$4,0),FALSE))</f>
        <v>#N/A</v>
      </c>
      <c r="T1414" s="76" t="str">
        <f>IF($A1414="-",VLOOKUP($D1414,EDC_update!$C$2:$F$450,4,FALSE),VLOOKUP($A1414,EDC_update!$B$2:$F$450,5,FALSE))</f>
        <v>CAT3b</v>
      </c>
      <c r="V1414" s="78">
        <f>IF(IFERROR(SEARCH("PBT",P1414),99)=99,IF(IFERROR(SEARCH("suspected PBT",S1414),99)=99,IF(IFERROR(SEARCH("concluded to be PBT",K1414),99)=99,IF(IFERROR(SEARCH("PBT",S1414),99)=99,IF(IFERROR(SEARCH("PBT cand",L1414),99)=99,IF(IFERROR(SEARCH("PBT",L1414),99)=99,IF(IFERROR(SEARCH("persistent, bioackumulative and toxic properties",K1414),99)=99,0,Scoring!$E$3),Scoring!$E$3),Scoring!$E$7),Scoring!$E$3),Scoring!$E$5),Scoring!$E$6),Scoring!$E$3)</f>
        <v>0</v>
      </c>
      <c r="W1414" s="78">
        <f>IF(IFERROR(SEARCH("vPvB",P1414),99)=99,IF(IFERROR(SEARCH("suspected pbt/vPvB",S1414),99)=99,IF(IFERROR(SEARCH("vPvB",S1414),99)=99,IF(IFERROR(SEARCH("concluded to be a vPvB",S1414),99)=99,IF(IFERROR(SEARCH("identified as vPvB",K1414),99)=99,IF(IFERROR(SEARCH("concluded to be a vPvB",K1414),99)=99,IF(IFERROR(SEARCH("concluded to be both pbt and vPvB",S1414),99)=99,IF(IFERROR(SEARCH("concluded to be both pbt and vPvB",K1414),99)=99,0,Scoring!$E$5),Scoring!$E$5),Scoring!$E$5),Scoring!$E$5),Scoring!$E$5),Scoring!$E$4),Scoring!$E$6),Scoring!$E$4)</f>
        <v>0</v>
      </c>
      <c r="X1414" s="78">
        <f>IF(IFERROR(SEARCH("H410",N1414),99)=99,IF(IFERROR(SEARCH("H410",O1414),99)=99,IF(IFERROR(SEARCH("H410",Q1414),99)=99,IF(IFERROR(SEARCH("H410",M1414),99)=99,IF(IFERROR(SEARCH("H410",R1414),99)=99,IF(IFERROR(SEARCH("H411",N1414),99)=99,IF(IFERROR(SEARCH("H411",O1414),99)=99,IF(IFERROR(SEARCH("H411",Q1414),99)=99,IF(IFERROR(SEARCH("H411",M1414),99)=99,IF(IFERROR(SEARCH("H411",R1414),99)=99,IF(IFERROR(SEARCH("H413",N1414),99)=99,IF(IFERROR(SEARCH("H413",O1414),99)=99,IF(IFERROR(SEARCH("H413",Q1414),99)=99,IF(IFERROR(SEARCH("H413",M1414),99)=99,IF(IFERROR(SEARCH("H413",R1414),99)=99,IF(IFERROR(SEARCH("H412",N1414),99)=99,IF(IFERROR(SEARCH("H412",O1414),99)=99,IF(IFERROR(SEARCH("H412",Q1414),99)=99,IF(IFERROR(SEARCH("H412",M1414),99)=99,IF(IFERROR(SEARCH("H412",R1414),99)=99,0,Scoring!$E$2),Scoring!$E$2),Scoring!$E$2),Scoring!$E$2),Scoring!$E$2),Scoring!$E$2),Scoring!$E$2),Scoring!$E$2),Scoring!$E$2),Scoring!$E$2),Scoring!$E$2),Scoring!$E$2),Scoring!$E$2),Scoring!$E$2),Scoring!$E$2),Scoring!$E$2),Scoring!$E$2),Scoring!$E$2),Scoring!$E$2),Scoring!$E$2)</f>
        <v>0</v>
      </c>
      <c r="Y1414" s="78">
        <f>IF(IFERROR(SEARCH("CMR",K1414),99)=99,IF(IFERROR(SEARCH("Suspected CMR",S1414),99)=99,IF(IFERROR(SEARCH("CMR",S1414),99)=99,0,Scoring!$E$8),Scoring!$E$9),Scoring!$E$8)</f>
        <v>0</v>
      </c>
      <c r="Z1414" s="78">
        <f>IF(IFERROR(SEARCH("H350",N1414),99)=99,IF(IFERROR(SEARCH("H350",O1414),99)=99,IF(IFERROR(SEARCH("H350",Q1414),99)=99,IF(IFERROR(SEARCH("H350",M1414),99)=99,IF(IFERROR(SEARCH("H350",R1414),99)=99,IF(IFERROR(SEARCH("H351",N1414),99)=99,IF(IFERROR(SEARCH("H351",O1414),99)=99,IF(IFERROR(SEARCH("H351",Q1414),99)=99,IF(IFERROR(SEARCH("H351",M1414),99)=99,IF(IFERROR(SEARCH("H351",R1414),99)=99,IF(IFERROR(SEARCH("carcinogenic",P1414),99)=99,IF(IFERROR(SEARCH("suspected carcinogenic",S1414),99)=99,0,Scoring!$E$12),Scoring!$E$11),Scoring!$E$10),Scoring!$E$10),Scoring!$E$10),Scoring!$E$10),Scoring!$E$10),Scoring!$E$10),Scoring!$E$10),Scoring!$E$10),Scoring!$E$10),Scoring!$E$10)</f>
        <v>0</v>
      </c>
      <c r="AA1414" s="78">
        <f>IF(IFERROR(SEARCH("H340",N1414),99)=99,IF(IFERROR(SEARCH("H340",O1414),99)=99,IF(IFERROR(SEARCH("H340",Q1414),99)=99,IF(IFERROR(SEARCH("H340",M1414),99)=99,IF(IFERROR(SEARCH("H340",R1414),99)=99,IF(IFERROR(SEARCH("H341",N1414),99)=99,IF(IFERROR(SEARCH("H341",O1414),99)=99,IF(IFERROR(SEARCH("H341",Q1414),99)=99,IF(IFERROR(SEARCH("H341",M1414),99)=99,IF(IFERROR(SEARCH("H341",R1414),99)=99,IF(IFERROR(SEARCH("mutagenic",P1414),99)=99,IF(IFERROR(SEARCH("suspected mutagenic",S1414),99)=99,0,Scoring!$E$15),Scoring!$E$14),Scoring!$E$13),Scoring!$E$13),Scoring!$E$13),Scoring!$E$13),Scoring!$E$13),Scoring!$E$13),Scoring!$E$13),Scoring!$E$13),Scoring!$E$13),Scoring!$E$13)</f>
        <v>0</v>
      </c>
      <c r="AB1414" s="78">
        <f>IF(IFERROR(SEARCH("H360",N1414),99)=99,IF(IFERROR(SEARCH("H360",O1414),99)=99,IF(IFERROR(SEARCH("H360",Q1414),99)=99,IF(IFERROR(SEARCH("H360",M1414),99)=99,IF(IFERROR(SEARCH("H360",R1414),99)=99,IF(IFERROR(SEARCH("H361",N1414),99)=99,IF(IFERROR(SEARCH("H361",O1414),99)=99,IF(IFERROR(SEARCH("H361",Q1414),99)=99,IF(IFERROR(SEARCH("H361",M1414),99)=99,IF(IFERROR(SEARCH("H361",R1414),99)=99,IF(IFERROR(SEARCH("reproduction",P1414),99)=99,IF(IFERROR(SEARCH("suspected reprotoxic",S1414),99)=99,IF(IFERROR(SEARCH("reprotoxic",S1414),99)=99,IF(IFERROR(SEARCH("reprotoxic",K1414),99)=99,0,Scoring!$E$18),Scoring!$E$18),Scoring!$E$19),Scoring!$E$17),Scoring!$E$16),Scoring!$E$16),Scoring!$E$16),Scoring!$E$16),Scoring!$E$16),Scoring!$E$16),Scoring!$E$16),Scoring!$E$16),Scoring!$E$16),Scoring!$E$16)</f>
        <v>0</v>
      </c>
      <c r="AC1414" s="78">
        <f>IF(IFERROR(SEARCH("57f",L1414),99)=99,IF(IFERROR(SEARCH("57(f)",P1414),99)=99,0,Scoring!$E$20),Scoring!$E$20)</f>
        <v>0</v>
      </c>
      <c r="AD1414" s="78">
        <f>IF(IFERROR(SEARCH("CAT1",T1414),99)=99,IF(IFERROR(SEARCH("CAT2",T1414),99)=99,IF(IFERROR(SEARCH("CAT3",T1414),99)=99,IF(IFERROR(SEARCH("concluded to be endocrine",K1414),99)=99,IF(IFERROR(SEARCH("categorised as endocrine",K1414),99)=99,IF(IFERROR(SEARCH("endocrine disrupting",P1414),99)=99,IF(IFERROR(SEARCH("endocrine disrupting",K1414),99)=99,IF(IFERROR(SEARCH("suspected endocrine",S1414),99)=99,IF(IFERROR(SEARCH("potential endocrine",S1414),99)=99,0,Scoring!$E$25),Scoring!$E$25),Scoring!$E$24),Scoring!$E$24),Scoring!$E$24),Scoring!$E$24),Scoring!$E$23),Scoring!$E$22),Scoring!$E$21)</f>
        <v>0.3</v>
      </c>
      <c r="AE1414" s="78">
        <f>IF(IFERROR(SEARCH("suspected sensitiser",S1414),99)=99,IF(IFERROR(SEARCH("sensitiser",S1414),99)=99,IF(IFERROR(SEARCH("other hazard based concern",S1414),99)=99,0,Scoring!$E$28),Scoring!$E$26),Scoring!$E$27)</f>
        <v>0</v>
      </c>
      <c r="AF1414" s="78">
        <f>IF(IFERROR(M1414,1)=1,IF(IFERROR(N1414,1)=1,IF(IFERROR(O1414,1)=1,IF(IFERROR(Q1414,1)=1,IF(IFERROR(R1414,1)=1,IF(IFERROR(T1414,1)=1,IF(IFERROR(K1414,1)=1,IF(IFERROR(P1414,1)=1,IF(IFERROR(S1414,1)=1,Scoring!$E$29,0),0),0),0),0),0),0),0),0)</f>
        <v>0</v>
      </c>
      <c r="AG1414" s="78">
        <f t="shared" si="95"/>
        <v>0.3</v>
      </c>
      <c r="AI1414" s="93"/>
      <c r="AJ1414" s="94"/>
      <c r="AK1414" s="76"/>
      <c r="AL1414" s="75"/>
      <c r="AN1414" s="79"/>
      <c r="AO1414" s="79"/>
      <c r="AP1414" s="79"/>
      <c r="AQ1414" s="79"/>
      <c r="AR1414" s="79"/>
      <c r="AS1414" s="78"/>
      <c r="AU1414" s="79">
        <f>IF(IFERROR(F1414,99)=99,IF(IFERROR(G1414,99)=99,IF(IFERROR(H1414,99)=99,IF(IFERROR(I1414,99)=99,IF(IFERROR(E1414,99)=99,IF(IFERROR(J1414,99)=99,0,Scoring!$B$7),Scoring!$B$3),Scoring!$B$2),Scoring!$B$6),Scoring!$B$5),Scoring!$B$4)</f>
        <v>0.3</v>
      </c>
      <c r="AV1414" s="78">
        <f t="shared" si="96"/>
        <v>0.09</v>
      </c>
      <c r="AW1414" s="78"/>
      <c r="AX1414" s="66"/>
      <c r="AY1414" s="78"/>
      <c r="AZ1414" s="76"/>
      <c r="BB1414" s="76"/>
    </row>
    <row r="1415" spans="1:54" x14ac:dyDescent="0.25">
      <c r="A1415" s="89" t="s">
        <v>6384</v>
      </c>
      <c r="B1415" s="89" t="s">
        <v>30</v>
      </c>
      <c r="C1415" s="89" t="s">
        <v>30</v>
      </c>
      <c r="D1415" s="89" t="s">
        <v>6831</v>
      </c>
      <c r="E1415" s="76" t="e">
        <f>IF(C1415="-",IF(A1415="-",VLOOKUP(D1415,'sin-list 180320_update'!$C$2:$C$835,1,FALSE),VLOOKUP(A1415,'sin-list 180320_update'!$A$2:$A$835,1,FALSE)),VLOOKUP(C1415,'sin-list 180320_update'!$B$2:$B$835,1,FALSE))</f>
        <v>#N/A</v>
      </c>
      <c r="F1415" s="76" t="e">
        <f>IF($C1415="-",IF($A1415="-",VLOOKUP($D1415,'REACH Bilaga XVII_update'!$A$5:$A$131,1,FALSE),VLOOKUP($A1415,'REACH Bilaga XVII_update'!$C$5:$C$131,1,FALSE)),VLOOKUP($C1415,'REACH Bilaga XVII_update'!$B$5:$B$131,1,FALSE))</f>
        <v>#N/A</v>
      </c>
      <c r="G1415" s="76" t="e">
        <f>IF($C1415="-",IF($A1415="-",VLOOKUP($D1415,' REACH Bilaga 59_update'!$A$5:$A$210,1,FALSE),VLOOKUP($A1415,' REACH Bilaga 59_update'!$D$5:$D$210,1,FALSE)),VLOOKUP($C1415,' REACH Bilaga 59_update'!$C$5:$C$210,1,FALSE))</f>
        <v>#N/A</v>
      </c>
      <c r="H1415" s="76" t="e">
        <f>IF($C1415="-",IF($A1415="-",VLOOKUP($D1415,'REACH Bilaga XIV_update'!$A$5:$A$110,1,FALSE),VLOOKUP($A1415,'REACH Bilaga XIV_update'!$D$5:$D$110,1,FALSE)),VLOOKUP($C1415,'REACH Bilaga XIV_update'!$C$5:$C$110,1,FALSE))</f>
        <v>#N/A</v>
      </c>
      <c r="I1415" s="76" t="e">
        <f>IF($C1415="-",IF($A1415="-",VLOOKUP($D1415,CoRAP_update!$A$5:$A$376,1,FALSE),VLOOKUP($A1415,CoRAP_update!$D$5:$D$376,1,FALSE)),VLOOKUP($C1415,CoRAP_update!$C$5:$C$376,1,FALSE))</f>
        <v>#N/A</v>
      </c>
      <c r="J1415" s="76" t="str">
        <f>IF($C1415="-",IF($A1415="-",VLOOKUP($D1415,EDC_update!$C$2:$C$450,1,FALSE),VLOOKUP($A1415,EDC_update!$B$2:$B$450,1,FALSE)),VLOOKUP($C1415,EDC_update!$L$2:$L$450,1,FALSE))</f>
        <v>21245-02-3</v>
      </c>
      <c r="K1415" s="76" t="e">
        <f>IF($C1415="-",IF($A1415="-",IF(VLOOKUP($D1415,'sin-list 180320_update'!$C$2:$S$835,3,FALSE)="",NA(),VLOOKUP($D1415,'sin-list 180320_update'!$C$2:$S$835,3,FALSE)),IF(VLOOKUP($A1415,'sin-list 180320_update'!$A$2:$S$835,5,FALSE)="",NA(),VLOOKUP($A1415,'sin-list 180320_update'!$A$2:$S$835,5,FALSE))),IF(VLOOKUP($C1415,'sin-list 180320_update'!$B$2:$S$835,4,FALSE)="",NA(),VLOOKUP($C1415,'sin-list 180320_update'!$B$2:$S$835,4,FALSE)))</f>
        <v>#N/A</v>
      </c>
      <c r="L1415" s="76" t="e">
        <f>IF($C1415="-",IF($A1415="-",VLOOKUP($D1415,'sin-list 180320_update'!$C$2:$S$835,6,FALSE),VLOOKUP($A1415,'sin-list 180320_update'!$A$2:$S$835,8,FALSE)),VLOOKUP($C1415,'sin-list 180320_update'!$B$2:$S$835,7,FALSE))</f>
        <v>#N/A</v>
      </c>
      <c r="M1415" s="76" t="e">
        <f>IF($C1415="-",IF($A1415="-",IF(VLOOKUP($D1415,'sin-list 180320_update'!$C$2:$S$835,8,FALSE)="",NA(),VLOOKUP($D1415,'sin-list 180320_update'!$C$2:$S$835,8,FALSE)),IF(VLOOKUP($A1415,'sin-list 180320_update'!$A$2:$S$835,10,FALSE)="",NA(),VLOOKUP($A1415,'sin-list 180320_update'!$A$2:$S$835,10,FALSE))),IF(VLOOKUP($C1415,'sin-list 180320_update'!$B$2:$S$835,9,FALSE)="",NA(),VLOOKUP($C1415,'sin-list 180320_update'!$B$2:$S$835,9,FALSE)))</f>
        <v>#N/A</v>
      </c>
      <c r="N1415" s="76" t="e">
        <f>IF($C1415="-",IF($A1415="-",IF(VLOOKUP($D1415,'REACH Bilaga XVII_update'!$A$5:$E$131,4,FALSE)="",NA(),VLOOKUP($D1415,'REACH Bilaga XVII_update'!$A$5:$E$131,4,FALSE)),IF(VLOOKUP($A1415,'REACH Bilaga XVII_update'!$C$5:$D$131,2,FALSE)="",NA(),VLOOKUP($A1415,'REACH Bilaga XVII_update'!$C$5:$D$131,2,FALSE))),IF(VLOOKUP($C1415,'REACH Bilaga XVII_update'!$B$5:$D$131,3,FALSE)="",NA(),VLOOKUP($C1415,'REACH Bilaga XVII_update'!$B$5:$D$131,3,FALSE)))</f>
        <v>#N/A</v>
      </c>
      <c r="O1415" s="76" t="e">
        <f>IF($C1415="-",IF($A1415="-",IF(VLOOKUP($D1415,' REACH Bilaga 59_update'!$A$5:$E$210,5,FALSE)="",NA(),VLOOKUP($D1415,' REACH Bilaga 59_update'!$A$5:$E$210,5,FALSE)),IF(VLOOKUP($A1415,' REACH Bilaga 59_update'!$D$5:$E$210,2,FALSE)="",NA(),VLOOKUP($A1415,' REACH Bilaga 59_update'!$D$5:$E$210,2,FALSE))),IF(VLOOKUP($C1415,' REACH Bilaga 59_update'!$C$5:$E$210,3,FALSE)="",NA(),VLOOKUP($C1415,' REACH Bilaga 59_update'!$C$5:$E$210,3,FALSE)))</f>
        <v>#N/A</v>
      </c>
      <c r="P1415" s="76" t="e">
        <f>IF(C1415="-",IF(A1415="-",IFERROR(VLOOKUP($D1415,' REACH Bilaga 59_update'!$A$5:$F$210,MATCH(Sammanfattning!P$1,' REACH Bilaga 59_update'!$A$4:$F$4,0),FALSE),VLOOKUP($D1415,'REACH Bilaga XIV_update'!$A$4:$H$110,MATCH(Sammanfattning!P$1,'REACH Bilaga XIV_update'!$A$4:$H$4,0),FALSE)),IFERROR(VLOOKUP($A1415,' REACH Bilaga 59_update'!$D$5:$F$210,MATCH(Sammanfattning!P$1,' REACH Bilaga 59_update'!$D$4:$F$4,0),FALSE),VLOOKUP($A1415,'REACH Bilaga XIV_update'!$D$4:$H$110,MATCH(Sammanfattning!P$1,'REACH Bilaga XIV_update'!$D$4:$H$4,0),FALSE))),IFERROR(VLOOKUP($C1415,' REACH Bilaga 59_update'!$C$5:$F$210,MATCH(Sammanfattning!P$1,' REACH Bilaga 59_update'!$C$4:$F$4,0),FALSE),VLOOKUP($C1415,'REACH Bilaga XIV_update'!$C$4:$H$110,MATCH(Sammanfattning!P$1,'REACH Bilaga XIV_update'!$C$4:$H$4,0),FALSE)))</f>
        <v>#N/A</v>
      </c>
      <c r="Q1415" s="76" t="e">
        <f>IF($C1415="-",IF($A1415="-",IF(VLOOKUP($D1415,'REACH Bilaga XIV_update'!$A$5:$I$110,9,FALSE)="",NA(),VLOOKUP($D1415,'REACH Bilaga XIV_update'!$A$5:$I$110,9,FALSE)),IF(VLOOKUP($A1415,'REACH Bilaga XIV_update'!$D$5:$I$110,6,FALSE)="",NA(),VLOOKUP($A1415,'REACH Bilaga XIV_update'!$D$5:$I$110,6,FALSE))),IF(VLOOKUP($C1415,'REACH Bilaga XIV_update'!$C$5:$I$110,7,FALSE)="",NA(),VLOOKUP($C1415,'REACH Bilaga XIV_update'!$C$5:$I$110,7,FALSE)))</f>
        <v>#N/A</v>
      </c>
      <c r="R1415" s="76" t="e">
        <f>IF($C1415="-",IF($A1415="-",IF(VLOOKUP($D1415,CoRAP_update!$A$5:$O$376,15,FALSE)="",NA(),VLOOKUP($D1415,CoRAP_update!$A$5:$O$376,15,FALSE)),IF(VLOOKUP($A1415,CoRAP_update!$D$5:$O$376,12,FALSE)="",NA(),VLOOKUP($A1415,CoRAP_update!$D$5:$O$376,12,FALSE))),IF(VLOOKUP($C1415,CoRAP_update!$C$5:$O$376,13,FALSE)="",NA(),VLOOKUP($C1415,CoRAP_update!$C$5:$O$376,13,FALSE)))</f>
        <v>#N/A</v>
      </c>
      <c r="S1415" s="144" t="e">
        <f>IF($C1415="-",IF($A1415="-",VLOOKUP($D1415,CoRAP_update!$A$5:$J$376,MATCH(Sammanfattning!S$1,CoRAP_update!$A$4:$J$4,0),FALSE),VLOOKUP($A1415,CoRAP_update!$D$5:$J$376,MATCH(Sammanfattning!S$1,CoRAP_update!$D$4:$J$4,0),FALSE)),VLOOKUP($C1415,CoRAP_update!$C$5:$J$376,MATCH(Sammanfattning!S$1,CoRAP_update!$C$4:$J$4,0),FALSE))</f>
        <v>#N/A</v>
      </c>
      <c r="T1415" s="76" t="str">
        <f>IF($A1415="-",VLOOKUP($D1415,EDC_update!$C$2:$F$450,4,FALSE),VLOOKUP($A1415,EDC_update!$B$2:$F$450,5,FALSE))</f>
        <v>CAT3b</v>
      </c>
      <c r="V1415" s="78">
        <f>IF(IFERROR(SEARCH("PBT",P1415),99)=99,IF(IFERROR(SEARCH("suspected PBT",S1415),99)=99,IF(IFERROR(SEARCH("concluded to be PBT",K1415),99)=99,IF(IFERROR(SEARCH("PBT",S1415),99)=99,IF(IFERROR(SEARCH("PBT cand",L1415),99)=99,IF(IFERROR(SEARCH("PBT",L1415),99)=99,IF(IFERROR(SEARCH("persistent, bioackumulative and toxic properties",K1415),99)=99,0,Scoring!$E$3),Scoring!$E$3),Scoring!$E$7),Scoring!$E$3),Scoring!$E$5),Scoring!$E$6),Scoring!$E$3)</f>
        <v>0</v>
      </c>
      <c r="W1415" s="78">
        <f>IF(IFERROR(SEARCH("vPvB",P1415),99)=99,IF(IFERROR(SEARCH("suspected pbt/vPvB",S1415),99)=99,IF(IFERROR(SEARCH("vPvB",S1415),99)=99,IF(IFERROR(SEARCH("concluded to be a vPvB",S1415),99)=99,IF(IFERROR(SEARCH("identified as vPvB",K1415),99)=99,IF(IFERROR(SEARCH("concluded to be a vPvB",K1415),99)=99,IF(IFERROR(SEARCH("concluded to be both pbt and vPvB",S1415),99)=99,IF(IFERROR(SEARCH("concluded to be both pbt and vPvB",K1415),99)=99,0,Scoring!$E$5),Scoring!$E$5),Scoring!$E$5),Scoring!$E$5),Scoring!$E$5),Scoring!$E$4),Scoring!$E$6),Scoring!$E$4)</f>
        <v>0</v>
      </c>
      <c r="X1415" s="78">
        <f>IF(IFERROR(SEARCH("H410",N1415),99)=99,IF(IFERROR(SEARCH("H410",O1415),99)=99,IF(IFERROR(SEARCH("H410",Q1415),99)=99,IF(IFERROR(SEARCH("H410",M1415),99)=99,IF(IFERROR(SEARCH("H410",R1415),99)=99,IF(IFERROR(SEARCH("H411",N1415),99)=99,IF(IFERROR(SEARCH("H411",O1415),99)=99,IF(IFERROR(SEARCH("H411",Q1415),99)=99,IF(IFERROR(SEARCH("H411",M1415),99)=99,IF(IFERROR(SEARCH("H411",R1415),99)=99,IF(IFERROR(SEARCH("H413",N1415),99)=99,IF(IFERROR(SEARCH("H413",O1415),99)=99,IF(IFERROR(SEARCH("H413",Q1415),99)=99,IF(IFERROR(SEARCH("H413",M1415),99)=99,IF(IFERROR(SEARCH("H413",R1415),99)=99,IF(IFERROR(SEARCH("H412",N1415),99)=99,IF(IFERROR(SEARCH("H412",O1415),99)=99,IF(IFERROR(SEARCH("H412",Q1415),99)=99,IF(IFERROR(SEARCH("H412",M1415),99)=99,IF(IFERROR(SEARCH("H412",R1415),99)=99,0,Scoring!$E$2),Scoring!$E$2),Scoring!$E$2),Scoring!$E$2),Scoring!$E$2),Scoring!$E$2),Scoring!$E$2),Scoring!$E$2),Scoring!$E$2),Scoring!$E$2),Scoring!$E$2),Scoring!$E$2),Scoring!$E$2),Scoring!$E$2),Scoring!$E$2),Scoring!$E$2),Scoring!$E$2),Scoring!$E$2),Scoring!$E$2),Scoring!$E$2)</f>
        <v>0</v>
      </c>
      <c r="Y1415" s="78">
        <f>IF(IFERROR(SEARCH("CMR",K1415),99)=99,IF(IFERROR(SEARCH("Suspected CMR",S1415),99)=99,IF(IFERROR(SEARCH("CMR",S1415),99)=99,0,Scoring!$E$8),Scoring!$E$9),Scoring!$E$8)</f>
        <v>0</v>
      </c>
      <c r="Z1415" s="78">
        <f>IF(IFERROR(SEARCH("H350",N1415),99)=99,IF(IFERROR(SEARCH("H350",O1415),99)=99,IF(IFERROR(SEARCH("H350",Q1415),99)=99,IF(IFERROR(SEARCH("H350",M1415),99)=99,IF(IFERROR(SEARCH("H350",R1415),99)=99,IF(IFERROR(SEARCH("H351",N1415),99)=99,IF(IFERROR(SEARCH("H351",O1415),99)=99,IF(IFERROR(SEARCH("H351",Q1415),99)=99,IF(IFERROR(SEARCH("H351",M1415),99)=99,IF(IFERROR(SEARCH("H351",R1415),99)=99,IF(IFERROR(SEARCH("carcinogenic",P1415),99)=99,IF(IFERROR(SEARCH("suspected carcinogenic",S1415),99)=99,0,Scoring!$E$12),Scoring!$E$11),Scoring!$E$10),Scoring!$E$10),Scoring!$E$10),Scoring!$E$10),Scoring!$E$10),Scoring!$E$10),Scoring!$E$10),Scoring!$E$10),Scoring!$E$10),Scoring!$E$10)</f>
        <v>0</v>
      </c>
      <c r="AA1415" s="78">
        <f>IF(IFERROR(SEARCH("H340",N1415),99)=99,IF(IFERROR(SEARCH("H340",O1415),99)=99,IF(IFERROR(SEARCH("H340",Q1415),99)=99,IF(IFERROR(SEARCH("H340",M1415),99)=99,IF(IFERROR(SEARCH("H340",R1415),99)=99,IF(IFERROR(SEARCH("H341",N1415),99)=99,IF(IFERROR(SEARCH("H341",O1415),99)=99,IF(IFERROR(SEARCH("H341",Q1415),99)=99,IF(IFERROR(SEARCH("H341",M1415),99)=99,IF(IFERROR(SEARCH("H341",R1415),99)=99,IF(IFERROR(SEARCH("mutagenic",P1415),99)=99,IF(IFERROR(SEARCH("suspected mutagenic",S1415),99)=99,0,Scoring!$E$15),Scoring!$E$14),Scoring!$E$13),Scoring!$E$13),Scoring!$E$13),Scoring!$E$13),Scoring!$E$13),Scoring!$E$13),Scoring!$E$13),Scoring!$E$13),Scoring!$E$13),Scoring!$E$13)</f>
        <v>0</v>
      </c>
      <c r="AB1415" s="78">
        <f>IF(IFERROR(SEARCH("H360",N1415),99)=99,IF(IFERROR(SEARCH("H360",O1415),99)=99,IF(IFERROR(SEARCH("H360",Q1415),99)=99,IF(IFERROR(SEARCH("H360",M1415),99)=99,IF(IFERROR(SEARCH("H360",R1415),99)=99,IF(IFERROR(SEARCH("H361",N1415),99)=99,IF(IFERROR(SEARCH("H361",O1415),99)=99,IF(IFERROR(SEARCH("H361",Q1415),99)=99,IF(IFERROR(SEARCH("H361",M1415),99)=99,IF(IFERROR(SEARCH("H361",R1415),99)=99,IF(IFERROR(SEARCH("reproduction",P1415),99)=99,IF(IFERROR(SEARCH("suspected reprotoxic",S1415),99)=99,IF(IFERROR(SEARCH("reprotoxic",S1415),99)=99,IF(IFERROR(SEARCH("reprotoxic",K1415),99)=99,0,Scoring!$E$18),Scoring!$E$18),Scoring!$E$19),Scoring!$E$17),Scoring!$E$16),Scoring!$E$16),Scoring!$E$16),Scoring!$E$16),Scoring!$E$16),Scoring!$E$16),Scoring!$E$16),Scoring!$E$16),Scoring!$E$16),Scoring!$E$16)</f>
        <v>0</v>
      </c>
      <c r="AC1415" s="78">
        <f>IF(IFERROR(SEARCH("57f",L1415),99)=99,IF(IFERROR(SEARCH("57(f)",P1415),99)=99,0,Scoring!$E$20),Scoring!$E$20)</f>
        <v>0</v>
      </c>
      <c r="AD1415" s="78">
        <f>IF(IFERROR(SEARCH("CAT1",T1415),99)=99,IF(IFERROR(SEARCH("CAT2",T1415),99)=99,IF(IFERROR(SEARCH("CAT3",T1415),99)=99,IF(IFERROR(SEARCH("concluded to be endocrine",K1415),99)=99,IF(IFERROR(SEARCH("categorised as endocrine",K1415),99)=99,IF(IFERROR(SEARCH("endocrine disrupting",P1415),99)=99,IF(IFERROR(SEARCH("endocrine disrupting",K1415),99)=99,IF(IFERROR(SEARCH("suspected endocrine",S1415),99)=99,IF(IFERROR(SEARCH("potential endocrine",S1415),99)=99,0,Scoring!$E$25),Scoring!$E$25),Scoring!$E$24),Scoring!$E$24),Scoring!$E$24),Scoring!$E$24),Scoring!$E$23),Scoring!$E$22),Scoring!$E$21)</f>
        <v>0.3</v>
      </c>
      <c r="AE1415" s="78">
        <f>IF(IFERROR(SEARCH("suspected sensitiser",S1415),99)=99,IF(IFERROR(SEARCH("sensitiser",S1415),99)=99,IF(IFERROR(SEARCH("other hazard based concern",S1415),99)=99,0,Scoring!$E$28),Scoring!$E$26),Scoring!$E$27)</f>
        <v>0</v>
      </c>
      <c r="AF1415" s="78">
        <f>IF(IFERROR(M1415,1)=1,IF(IFERROR(N1415,1)=1,IF(IFERROR(O1415,1)=1,IF(IFERROR(Q1415,1)=1,IF(IFERROR(R1415,1)=1,IF(IFERROR(T1415,1)=1,IF(IFERROR(K1415,1)=1,IF(IFERROR(P1415,1)=1,IF(IFERROR(S1415,1)=1,Scoring!$E$29,0),0),0),0),0),0),0),0),0)</f>
        <v>0</v>
      </c>
      <c r="AG1415" s="78">
        <f t="shared" si="95"/>
        <v>0.3</v>
      </c>
      <c r="AI1415" s="93"/>
      <c r="AJ1415" s="94"/>
      <c r="AK1415" s="76"/>
      <c r="AL1415" s="75"/>
      <c r="AN1415" s="79"/>
      <c r="AO1415" s="79"/>
      <c r="AP1415" s="79"/>
      <c r="AQ1415" s="79"/>
      <c r="AR1415" s="79"/>
      <c r="AS1415" s="78"/>
      <c r="AU1415" s="79">
        <f>IF(IFERROR(F1415,99)=99,IF(IFERROR(G1415,99)=99,IF(IFERROR(H1415,99)=99,IF(IFERROR(I1415,99)=99,IF(IFERROR(E1415,99)=99,IF(IFERROR(J1415,99)=99,0,Scoring!$B$7),Scoring!$B$3),Scoring!$B$2),Scoring!$B$6),Scoring!$B$5),Scoring!$B$4)</f>
        <v>0.3</v>
      </c>
      <c r="AV1415" s="78">
        <f t="shared" si="96"/>
        <v>0.09</v>
      </c>
      <c r="AW1415" s="78"/>
      <c r="AX1415" s="66"/>
      <c r="AY1415" s="78"/>
      <c r="AZ1415" s="76"/>
      <c r="BB1415" s="76"/>
    </row>
    <row r="1416" spans="1:54" x14ac:dyDescent="0.25">
      <c r="A1416" s="89" t="s">
        <v>7177</v>
      </c>
      <c r="B1416" s="89" t="s">
        <v>30</v>
      </c>
      <c r="C1416" s="89" t="s">
        <v>30</v>
      </c>
      <c r="D1416" s="89" t="s">
        <v>7178</v>
      </c>
      <c r="E1416" s="76" t="e">
        <f>IF(C1416="-",IF(A1416="-",VLOOKUP(D1416,'sin-list 180320_update'!$C$2:$C$835,1,FALSE),VLOOKUP(A1416,'sin-list 180320_update'!$A$2:$A$835,1,FALSE)),VLOOKUP(C1416,'sin-list 180320_update'!$B$2:$B$835,1,FALSE))</f>
        <v>#N/A</v>
      </c>
      <c r="F1416" s="76" t="e">
        <f>IF($C1416="-",IF($A1416="-",VLOOKUP($D1416,'REACH Bilaga XVII_update'!$A$5:$A$131,1,FALSE),VLOOKUP($A1416,'REACH Bilaga XVII_update'!$C$5:$C$131,1,FALSE)),VLOOKUP($C1416,'REACH Bilaga XVII_update'!$B$5:$B$131,1,FALSE))</f>
        <v>#N/A</v>
      </c>
      <c r="G1416" s="76" t="e">
        <f>IF($C1416="-",IF($A1416="-",VLOOKUP($D1416,' REACH Bilaga 59_update'!$A$5:$A$210,1,FALSE),VLOOKUP($A1416,' REACH Bilaga 59_update'!$D$5:$D$210,1,FALSE)),VLOOKUP($C1416,' REACH Bilaga 59_update'!$C$5:$C$210,1,FALSE))</f>
        <v>#N/A</v>
      </c>
      <c r="H1416" s="76" t="e">
        <f>IF($C1416="-",IF($A1416="-",VLOOKUP($D1416,'REACH Bilaga XIV_update'!$A$5:$A$110,1,FALSE),VLOOKUP($A1416,'REACH Bilaga XIV_update'!$D$5:$D$110,1,FALSE)),VLOOKUP($C1416,'REACH Bilaga XIV_update'!$C$5:$C$110,1,FALSE))</f>
        <v>#N/A</v>
      </c>
      <c r="I1416" s="76" t="e">
        <f>IF($C1416="-",IF($A1416="-",VLOOKUP($D1416,CoRAP_update!$A$5:$A$376,1,FALSE),VLOOKUP($A1416,CoRAP_update!$D$5:$D$376,1,FALSE)),VLOOKUP($C1416,CoRAP_update!$C$5:$C$376,1,FALSE))</f>
        <v>#N/A</v>
      </c>
      <c r="J1416" s="76" t="str">
        <f>IF($C1416="-",IF($A1416="-",VLOOKUP($D1416,EDC_update!$C$2:$C$450,1,FALSE),VLOOKUP($A1416,EDC_update!$B$2:$B$450,1,FALSE)),VLOOKUP($C1416,EDC_update!$L$2:$L$450,1,FALSE))</f>
        <v>2212-67-1</v>
      </c>
      <c r="K1416" s="76" t="e">
        <f>IF($C1416="-",IF($A1416="-",IF(VLOOKUP($D1416,'sin-list 180320_update'!$C$2:$S$835,3,FALSE)="",NA(),VLOOKUP($D1416,'sin-list 180320_update'!$C$2:$S$835,3,FALSE)),IF(VLOOKUP($A1416,'sin-list 180320_update'!$A$2:$S$835,5,FALSE)="",NA(),VLOOKUP($A1416,'sin-list 180320_update'!$A$2:$S$835,5,FALSE))),IF(VLOOKUP($C1416,'sin-list 180320_update'!$B$2:$S$835,4,FALSE)="",NA(),VLOOKUP($C1416,'sin-list 180320_update'!$B$2:$S$835,4,FALSE)))</f>
        <v>#N/A</v>
      </c>
      <c r="L1416" s="76" t="e">
        <f>IF($C1416="-",IF($A1416="-",VLOOKUP($D1416,'sin-list 180320_update'!$C$2:$S$835,6,FALSE),VLOOKUP($A1416,'sin-list 180320_update'!$A$2:$S$835,8,FALSE)),VLOOKUP($C1416,'sin-list 180320_update'!$B$2:$S$835,7,FALSE))</f>
        <v>#N/A</v>
      </c>
      <c r="M1416" s="76" t="e">
        <f>IF($C1416="-",IF($A1416="-",IF(VLOOKUP($D1416,'sin-list 180320_update'!$C$2:$S$835,8,FALSE)="",NA(),VLOOKUP($D1416,'sin-list 180320_update'!$C$2:$S$835,8,FALSE)),IF(VLOOKUP($A1416,'sin-list 180320_update'!$A$2:$S$835,10,FALSE)="",NA(),VLOOKUP($A1416,'sin-list 180320_update'!$A$2:$S$835,10,FALSE))),IF(VLOOKUP($C1416,'sin-list 180320_update'!$B$2:$S$835,9,FALSE)="",NA(),VLOOKUP($C1416,'sin-list 180320_update'!$B$2:$S$835,9,FALSE)))</f>
        <v>#N/A</v>
      </c>
      <c r="N1416" s="76" t="e">
        <f>IF($C1416="-",IF($A1416="-",IF(VLOOKUP($D1416,'REACH Bilaga XVII_update'!$A$5:$E$131,4,FALSE)="",NA(),VLOOKUP($D1416,'REACH Bilaga XVII_update'!$A$5:$E$131,4,FALSE)),IF(VLOOKUP($A1416,'REACH Bilaga XVII_update'!$C$5:$D$131,2,FALSE)="",NA(),VLOOKUP($A1416,'REACH Bilaga XVII_update'!$C$5:$D$131,2,FALSE))),IF(VLOOKUP($C1416,'REACH Bilaga XVII_update'!$B$5:$D$131,3,FALSE)="",NA(),VLOOKUP($C1416,'REACH Bilaga XVII_update'!$B$5:$D$131,3,FALSE)))</f>
        <v>#N/A</v>
      </c>
      <c r="O1416" s="76" t="e">
        <f>IF($C1416="-",IF($A1416="-",IF(VLOOKUP($D1416,' REACH Bilaga 59_update'!$A$5:$E$210,5,FALSE)="",NA(),VLOOKUP($D1416,' REACH Bilaga 59_update'!$A$5:$E$210,5,FALSE)),IF(VLOOKUP($A1416,' REACH Bilaga 59_update'!$D$5:$E$210,2,FALSE)="",NA(),VLOOKUP($A1416,' REACH Bilaga 59_update'!$D$5:$E$210,2,FALSE))),IF(VLOOKUP($C1416,' REACH Bilaga 59_update'!$C$5:$E$210,3,FALSE)="",NA(),VLOOKUP($C1416,' REACH Bilaga 59_update'!$C$5:$E$210,3,FALSE)))</f>
        <v>#N/A</v>
      </c>
      <c r="P1416" s="76" t="e">
        <f>IF(C1416="-",IF(A1416="-",IFERROR(VLOOKUP($D1416,' REACH Bilaga 59_update'!$A$5:$F$210,MATCH(Sammanfattning!P$1,' REACH Bilaga 59_update'!$A$4:$F$4,0),FALSE),VLOOKUP($D1416,'REACH Bilaga XIV_update'!$A$4:$H$110,MATCH(Sammanfattning!P$1,'REACH Bilaga XIV_update'!$A$4:$H$4,0),FALSE)),IFERROR(VLOOKUP($A1416,' REACH Bilaga 59_update'!$D$5:$F$210,MATCH(Sammanfattning!P$1,' REACH Bilaga 59_update'!$D$4:$F$4,0),FALSE),VLOOKUP($A1416,'REACH Bilaga XIV_update'!$D$4:$H$110,MATCH(Sammanfattning!P$1,'REACH Bilaga XIV_update'!$D$4:$H$4,0),FALSE))),IFERROR(VLOOKUP($C1416,' REACH Bilaga 59_update'!$C$5:$F$210,MATCH(Sammanfattning!P$1,' REACH Bilaga 59_update'!$C$4:$F$4,0),FALSE),VLOOKUP($C1416,'REACH Bilaga XIV_update'!$C$4:$H$110,MATCH(Sammanfattning!P$1,'REACH Bilaga XIV_update'!$C$4:$H$4,0),FALSE)))</f>
        <v>#N/A</v>
      </c>
      <c r="Q1416" s="76" t="e">
        <f>IF($C1416="-",IF($A1416="-",IF(VLOOKUP($D1416,'REACH Bilaga XIV_update'!$A$5:$I$110,9,FALSE)="",NA(),VLOOKUP($D1416,'REACH Bilaga XIV_update'!$A$5:$I$110,9,FALSE)),IF(VLOOKUP($A1416,'REACH Bilaga XIV_update'!$D$5:$I$110,6,FALSE)="",NA(),VLOOKUP($A1416,'REACH Bilaga XIV_update'!$D$5:$I$110,6,FALSE))),IF(VLOOKUP($C1416,'REACH Bilaga XIV_update'!$C$5:$I$110,7,FALSE)="",NA(),VLOOKUP($C1416,'REACH Bilaga XIV_update'!$C$5:$I$110,7,FALSE)))</f>
        <v>#N/A</v>
      </c>
      <c r="R1416" s="76" t="e">
        <f>IF($C1416="-",IF($A1416="-",IF(VLOOKUP($D1416,CoRAP_update!$A$5:$O$376,15,FALSE)="",NA(),VLOOKUP($D1416,CoRAP_update!$A$5:$O$376,15,FALSE)),IF(VLOOKUP($A1416,CoRAP_update!$D$5:$O$376,12,FALSE)="",NA(),VLOOKUP($A1416,CoRAP_update!$D$5:$O$376,12,FALSE))),IF(VLOOKUP($C1416,CoRAP_update!$C$5:$O$376,13,FALSE)="",NA(),VLOOKUP($C1416,CoRAP_update!$C$5:$O$376,13,FALSE)))</f>
        <v>#N/A</v>
      </c>
      <c r="S1416" s="144" t="e">
        <f>IF($C1416="-",IF($A1416="-",VLOOKUP($D1416,CoRAP_update!$A$5:$J$376,MATCH(Sammanfattning!S$1,CoRAP_update!$A$4:$J$4,0),FALSE),VLOOKUP($A1416,CoRAP_update!$D$5:$J$376,MATCH(Sammanfattning!S$1,CoRAP_update!$D$4:$J$4,0),FALSE)),VLOOKUP($C1416,CoRAP_update!$C$5:$J$376,MATCH(Sammanfattning!S$1,CoRAP_update!$C$4:$J$4,0),FALSE))</f>
        <v>#N/A</v>
      </c>
      <c r="T1416" s="76" t="str">
        <f>IF($A1416="-",VLOOKUP($D1416,EDC_update!$C$2:$F$450,4,FALSE),VLOOKUP($A1416,EDC_update!$B$2:$F$450,5,FALSE))</f>
        <v>CAT3b</v>
      </c>
      <c r="V1416" s="78">
        <f>IF(IFERROR(SEARCH("PBT",P1416),99)=99,IF(IFERROR(SEARCH("suspected PBT",S1416),99)=99,IF(IFERROR(SEARCH("concluded to be PBT",K1416),99)=99,IF(IFERROR(SEARCH("PBT",S1416),99)=99,IF(IFERROR(SEARCH("PBT cand",L1416),99)=99,IF(IFERROR(SEARCH("PBT",L1416),99)=99,IF(IFERROR(SEARCH("persistent, bioackumulative and toxic properties",K1416),99)=99,0,Scoring!$E$3),Scoring!$E$3),Scoring!$E$7),Scoring!$E$3),Scoring!$E$5),Scoring!$E$6),Scoring!$E$3)</f>
        <v>0</v>
      </c>
      <c r="W1416" s="78">
        <f>IF(IFERROR(SEARCH("vPvB",P1416),99)=99,IF(IFERROR(SEARCH("suspected pbt/vPvB",S1416),99)=99,IF(IFERROR(SEARCH("vPvB",S1416),99)=99,IF(IFERROR(SEARCH("concluded to be a vPvB",S1416),99)=99,IF(IFERROR(SEARCH("identified as vPvB",K1416),99)=99,IF(IFERROR(SEARCH("concluded to be a vPvB",K1416),99)=99,IF(IFERROR(SEARCH("concluded to be both pbt and vPvB",S1416),99)=99,IF(IFERROR(SEARCH("concluded to be both pbt and vPvB",K1416),99)=99,0,Scoring!$E$5),Scoring!$E$5),Scoring!$E$5),Scoring!$E$5),Scoring!$E$5),Scoring!$E$4),Scoring!$E$6),Scoring!$E$4)</f>
        <v>0</v>
      </c>
      <c r="X1416" s="78">
        <f>IF(IFERROR(SEARCH("H410",N1416),99)=99,IF(IFERROR(SEARCH("H410",O1416),99)=99,IF(IFERROR(SEARCH("H410",Q1416),99)=99,IF(IFERROR(SEARCH("H410",M1416),99)=99,IF(IFERROR(SEARCH("H410",R1416),99)=99,IF(IFERROR(SEARCH("H411",N1416),99)=99,IF(IFERROR(SEARCH("H411",O1416),99)=99,IF(IFERROR(SEARCH("H411",Q1416),99)=99,IF(IFERROR(SEARCH("H411",M1416),99)=99,IF(IFERROR(SEARCH("H411",R1416),99)=99,IF(IFERROR(SEARCH("H413",N1416),99)=99,IF(IFERROR(SEARCH("H413",O1416),99)=99,IF(IFERROR(SEARCH("H413",Q1416),99)=99,IF(IFERROR(SEARCH("H413",M1416),99)=99,IF(IFERROR(SEARCH("H413",R1416),99)=99,IF(IFERROR(SEARCH("H412",N1416),99)=99,IF(IFERROR(SEARCH("H412",O1416),99)=99,IF(IFERROR(SEARCH("H412",Q1416),99)=99,IF(IFERROR(SEARCH("H412",M1416),99)=99,IF(IFERROR(SEARCH("H412",R1416),99)=99,0,Scoring!$E$2),Scoring!$E$2),Scoring!$E$2),Scoring!$E$2),Scoring!$E$2),Scoring!$E$2),Scoring!$E$2),Scoring!$E$2),Scoring!$E$2),Scoring!$E$2),Scoring!$E$2),Scoring!$E$2),Scoring!$E$2),Scoring!$E$2),Scoring!$E$2),Scoring!$E$2),Scoring!$E$2),Scoring!$E$2),Scoring!$E$2),Scoring!$E$2)</f>
        <v>0</v>
      </c>
      <c r="Y1416" s="78">
        <f>IF(IFERROR(SEARCH("CMR",K1416),99)=99,IF(IFERROR(SEARCH("Suspected CMR",S1416),99)=99,IF(IFERROR(SEARCH("CMR",S1416),99)=99,0,Scoring!$E$8),Scoring!$E$9),Scoring!$E$8)</f>
        <v>0</v>
      </c>
      <c r="Z1416" s="78">
        <f>IF(IFERROR(SEARCH("H350",N1416),99)=99,IF(IFERROR(SEARCH("H350",O1416),99)=99,IF(IFERROR(SEARCH("H350",Q1416),99)=99,IF(IFERROR(SEARCH("H350",M1416),99)=99,IF(IFERROR(SEARCH("H350",R1416),99)=99,IF(IFERROR(SEARCH("H351",N1416),99)=99,IF(IFERROR(SEARCH("H351",O1416),99)=99,IF(IFERROR(SEARCH("H351",Q1416),99)=99,IF(IFERROR(SEARCH("H351",M1416),99)=99,IF(IFERROR(SEARCH("H351",R1416),99)=99,IF(IFERROR(SEARCH("carcinogenic",P1416),99)=99,IF(IFERROR(SEARCH("suspected carcinogenic",S1416),99)=99,0,Scoring!$E$12),Scoring!$E$11),Scoring!$E$10),Scoring!$E$10),Scoring!$E$10),Scoring!$E$10),Scoring!$E$10),Scoring!$E$10),Scoring!$E$10),Scoring!$E$10),Scoring!$E$10),Scoring!$E$10)</f>
        <v>0</v>
      </c>
      <c r="AA1416" s="78">
        <f>IF(IFERROR(SEARCH("H340",N1416),99)=99,IF(IFERROR(SEARCH("H340",O1416),99)=99,IF(IFERROR(SEARCH("H340",Q1416),99)=99,IF(IFERROR(SEARCH("H340",M1416),99)=99,IF(IFERROR(SEARCH("H340",R1416),99)=99,IF(IFERROR(SEARCH("H341",N1416),99)=99,IF(IFERROR(SEARCH("H341",O1416),99)=99,IF(IFERROR(SEARCH("H341",Q1416),99)=99,IF(IFERROR(SEARCH("H341",M1416),99)=99,IF(IFERROR(SEARCH("H341",R1416),99)=99,IF(IFERROR(SEARCH("mutagenic",P1416),99)=99,IF(IFERROR(SEARCH("suspected mutagenic",S1416),99)=99,0,Scoring!$E$15),Scoring!$E$14),Scoring!$E$13),Scoring!$E$13),Scoring!$E$13),Scoring!$E$13),Scoring!$E$13),Scoring!$E$13),Scoring!$E$13),Scoring!$E$13),Scoring!$E$13),Scoring!$E$13)</f>
        <v>0</v>
      </c>
      <c r="AB1416" s="78">
        <f>IF(IFERROR(SEARCH("H360",N1416),99)=99,IF(IFERROR(SEARCH("H360",O1416),99)=99,IF(IFERROR(SEARCH("H360",Q1416),99)=99,IF(IFERROR(SEARCH("H360",M1416),99)=99,IF(IFERROR(SEARCH("H360",R1416),99)=99,IF(IFERROR(SEARCH("H361",N1416),99)=99,IF(IFERROR(SEARCH("H361",O1416),99)=99,IF(IFERROR(SEARCH("H361",Q1416),99)=99,IF(IFERROR(SEARCH("H361",M1416),99)=99,IF(IFERROR(SEARCH("H361",R1416),99)=99,IF(IFERROR(SEARCH("reproduction",P1416),99)=99,IF(IFERROR(SEARCH("suspected reprotoxic",S1416),99)=99,IF(IFERROR(SEARCH("reprotoxic",S1416),99)=99,IF(IFERROR(SEARCH("reprotoxic",K1416),99)=99,0,Scoring!$E$18),Scoring!$E$18),Scoring!$E$19),Scoring!$E$17),Scoring!$E$16),Scoring!$E$16),Scoring!$E$16),Scoring!$E$16),Scoring!$E$16),Scoring!$E$16),Scoring!$E$16),Scoring!$E$16),Scoring!$E$16),Scoring!$E$16)</f>
        <v>0</v>
      </c>
      <c r="AC1416" s="78">
        <f>IF(IFERROR(SEARCH("57f",L1416),99)=99,IF(IFERROR(SEARCH("57(f)",P1416),99)=99,0,Scoring!$E$20),Scoring!$E$20)</f>
        <v>0</v>
      </c>
      <c r="AD1416" s="78">
        <f>IF(IFERROR(SEARCH("CAT1",T1416),99)=99,IF(IFERROR(SEARCH("CAT2",T1416),99)=99,IF(IFERROR(SEARCH("CAT3",T1416),99)=99,IF(IFERROR(SEARCH("concluded to be endocrine",K1416),99)=99,IF(IFERROR(SEARCH("categorised as endocrine",K1416),99)=99,IF(IFERROR(SEARCH("endocrine disrupting",P1416),99)=99,IF(IFERROR(SEARCH("endocrine disrupting",K1416),99)=99,IF(IFERROR(SEARCH("suspected endocrine",S1416),99)=99,IF(IFERROR(SEARCH("potential endocrine",S1416),99)=99,0,Scoring!$E$25),Scoring!$E$25),Scoring!$E$24),Scoring!$E$24),Scoring!$E$24),Scoring!$E$24),Scoring!$E$23),Scoring!$E$22),Scoring!$E$21)</f>
        <v>0.3</v>
      </c>
      <c r="AE1416" s="78">
        <f>IF(IFERROR(SEARCH("suspected sensitiser",S1416),99)=99,IF(IFERROR(SEARCH("sensitiser",S1416),99)=99,IF(IFERROR(SEARCH("other hazard based concern",S1416),99)=99,0,Scoring!$E$28),Scoring!$E$26),Scoring!$E$27)</f>
        <v>0</v>
      </c>
      <c r="AF1416" s="78">
        <f>IF(IFERROR(M1416,1)=1,IF(IFERROR(N1416,1)=1,IF(IFERROR(O1416,1)=1,IF(IFERROR(Q1416,1)=1,IF(IFERROR(R1416,1)=1,IF(IFERROR(T1416,1)=1,IF(IFERROR(K1416,1)=1,IF(IFERROR(P1416,1)=1,IF(IFERROR(S1416,1)=1,Scoring!$E$29,0),0),0),0),0),0),0),0),0)</f>
        <v>0</v>
      </c>
      <c r="AG1416" s="78">
        <f t="shared" si="95"/>
        <v>0.3</v>
      </c>
      <c r="AI1416" s="93"/>
      <c r="AJ1416" s="94"/>
      <c r="AK1416" s="76"/>
      <c r="AL1416" s="75"/>
      <c r="AN1416" s="79"/>
      <c r="AO1416" s="79"/>
      <c r="AP1416" s="79"/>
      <c r="AQ1416" s="79"/>
      <c r="AR1416" s="79"/>
      <c r="AS1416" s="78"/>
      <c r="AU1416" s="79">
        <f>IF(IFERROR(F1416,99)=99,IF(IFERROR(G1416,99)=99,IF(IFERROR(H1416,99)=99,IF(IFERROR(I1416,99)=99,IF(IFERROR(E1416,99)=99,IF(IFERROR(J1416,99)=99,0,Scoring!$B$7),Scoring!$B$3),Scoring!$B$2),Scoring!$B$6),Scoring!$B$5),Scoring!$B$4)</f>
        <v>0.3</v>
      </c>
      <c r="AV1416" s="78">
        <f t="shared" si="96"/>
        <v>0.09</v>
      </c>
      <c r="AW1416" s="78"/>
      <c r="AX1416" s="66"/>
      <c r="AY1416" s="78"/>
      <c r="AZ1416" s="76"/>
      <c r="BB1416" s="76"/>
    </row>
    <row r="1417" spans="1:54" x14ac:dyDescent="0.25">
      <c r="A1417" s="89" t="s">
        <v>7387</v>
      </c>
      <c r="B1417" s="89" t="s">
        <v>30</v>
      </c>
      <c r="C1417" s="89" t="s">
        <v>30</v>
      </c>
      <c r="D1417" s="89" t="s">
        <v>7388</v>
      </c>
      <c r="E1417" s="76" t="e">
        <f>IF(C1417="-",IF(A1417="-",VLOOKUP(D1417,'sin-list 180320_update'!$C$2:$C$835,1,FALSE),VLOOKUP(A1417,'sin-list 180320_update'!$A$2:$A$835,1,FALSE)),VLOOKUP(C1417,'sin-list 180320_update'!$B$2:$B$835,1,FALSE))</f>
        <v>#N/A</v>
      </c>
      <c r="F1417" s="76" t="e">
        <f>IF($C1417="-",IF($A1417="-",VLOOKUP($D1417,'REACH Bilaga XVII_update'!$A$5:$A$131,1,FALSE),VLOOKUP($A1417,'REACH Bilaga XVII_update'!$C$5:$C$131,1,FALSE)),VLOOKUP($C1417,'REACH Bilaga XVII_update'!$B$5:$B$131,1,FALSE))</f>
        <v>#N/A</v>
      </c>
      <c r="G1417" s="76" t="e">
        <f>IF($C1417="-",IF($A1417="-",VLOOKUP($D1417,' REACH Bilaga 59_update'!$A$5:$A$210,1,FALSE),VLOOKUP($A1417,' REACH Bilaga 59_update'!$D$5:$D$210,1,FALSE)),VLOOKUP($C1417,' REACH Bilaga 59_update'!$C$5:$C$210,1,FALSE))</f>
        <v>#N/A</v>
      </c>
      <c r="H1417" s="76" t="e">
        <f>IF($C1417="-",IF($A1417="-",VLOOKUP($D1417,'REACH Bilaga XIV_update'!$A$5:$A$110,1,FALSE),VLOOKUP($A1417,'REACH Bilaga XIV_update'!$D$5:$D$110,1,FALSE)),VLOOKUP($C1417,'REACH Bilaga XIV_update'!$C$5:$C$110,1,FALSE))</f>
        <v>#N/A</v>
      </c>
      <c r="I1417" s="76" t="e">
        <f>IF($C1417="-",IF($A1417="-",VLOOKUP($D1417,CoRAP_update!$A$5:$A$376,1,FALSE),VLOOKUP($A1417,CoRAP_update!$D$5:$D$376,1,FALSE)),VLOOKUP($C1417,CoRAP_update!$C$5:$C$376,1,FALSE))</f>
        <v>#N/A</v>
      </c>
      <c r="J1417" s="76" t="str">
        <f>IF($C1417="-",IF($A1417="-",VLOOKUP($D1417,EDC_update!$C$2:$C$450,1,FALSE),VLOOKUP($A1417,EDC_update!$B$2:$B$450,1,FALSE)),VLOOKUP($C1417,EDC_update!$L$2:$L$450,1,FALSE))</f>
        <v>22248-79-9</v>
      </c>
      <c r="K1417" s="76" t="e">
        <f>IF($C1417="-",IF($A1417="-",IF(VLOOKUP($D1417,'sin-list 180320_update'!$C$2:$S$835,3,FALSE)="",NA(),VLOOKUP($D1417,'sin-list 180320_update'!$C$2:$S$835,3,FALSE)),IF(VLOOKUP($A1417,'sin-list 180320_update'!$A$2:$S$835,5,FALSE)="",NA(),VLOOKUP($A1417,'sin-list 180320_update'!$A$2:$S$835,5,FALSE))),IF(VLOOKUP($C1417,'sin-list 180320_update'!$B$2:$S$835,4,FALSE)="",NA(),VLOOKUP($C1417,'sin-list 180320_update'!$B$2:$S$835,4,FALSE)))</f>
        <v>#N/A</v>
      </c>
      <c r="L1417" s="76" t="e">
        <f>IF($C1417="-",IF($A1417="-",VLOOKUP($D1417,'sin-list 180320_update'!$C$2:$S$835,6,FALSE),VLOOKUP($A1417,'sin-list 180320_update'!$A$2:$S$835,8,FALSE)),VLOOKUP($C1417,'sin-list 180320_update'!$B$2:$S$835,7,FALSE))</f>
        <v>#N/A</v>
      </c>
      <c r="M1417" s="76" t="e">
        <f>IF($C1417="-",IF($A1417="-",IF(VLOOKUP($D1417,'sin-list 180320_update'!$C$2:$S$835,8,FALSE)="",NA(),VLOOKUP($D1417,'sin-list 180320_update'!$C$2:$S$835,8,FALSE)),IF(VLOOKUP($A1417,'sin-list 180320_update'!$A$2:$S$835,10,FALSE)="",NA(),VLOOKUP($A1417,'sin-list 180320_update'!$A$2:$S$835,10,FALSE))),IF(VLOOKUP($C1417,'sin-list 180320_update'!$B$2:$S$835,9,FALSE)="",NA(),VLOOKUP($C1417,'sin-list 180320_update'!$B$2:$S$835,9,FALSE)))</f>
        <v>#N/A</v>
      </c>
      <c r="N1417" s="76" t="e">
        <f>IF($C1417="-",IF($A1417="-",IF(VLOOKUP($D1417,'REACH Bilaga XVII_update'!$A$5:$E$131,4,FALSE)="",NA(),VLOOKUP($D1417,'REACH Bilaga XVII_update'!$A$5:$E$131,4,FALSE)),IF(VLOOKUP($A1417,'REACH Bilaga XVII_update'!$C$5:$D$131,2,FALSE)="",NA(),VLOOKUP($A1417,'REACH Bilaga XVII_update'!$C$5:$D$131,2,FALSE))),IF(VLOOKUP($C1417,'REACH Bilaga XVII_update'!$B$5:$D$131,3,FALSE)="",NA(),VLOOKUP($C1417,'REACH Bilaga XVII_update'!$B$5:$D$131,3,FALSE)))</f>
        <v>#N/A</v>
      </c>
      <c r="O1417" s="76" t="e">
        <f>IF($C1417="-",IF($A1417="-",IF(VLOOKUP($D1417,' REACH Bilaga 59_update'!$A$5:$E$210,5,FALSE)="",NA(),VLOOKUP($D1417,' REACH Bilaga 59_update'!$A$5:$E$210,5,FALSE)),IF(VLOOKUP($A1417,' REACH Bilaga 59_update'!$D$5:$E$210,2,FALSE)="",NA(),VLOOKUP($A1417,' REACH Bilaga 59_update'!$D$5:$E$210,2,FALSE))),IF(VLOOKUP($C1417,' REACH Bilaga 59_update'!$C$5:$E$210,3,FALSE)="",NA(),VLOOKUP($C1417,' REACH Bilaga 59_update'!$C$5:$E$210,3,FALSE)))</f>
        <v>#N/A</v>
      </c>
      <c r="P1417" s="76" t="e">
        <f>IF(C1417="-",IF(A1417="-",IFERROR(VLOOKUP($D1417,' REACH Bilaga 59_update'!$A$5:$F$210,MATCH(Sammanfattning!P$1,' REACH Bilaga 59_update'!$A$4:$F$4,0),FALSE),VLOOKUP($D1417,'REACH Bilaga XIV_update'!$A$4:$H$110,MATCH(Sammanfattning!P$1,'REACH Bilaga XIV_update'!$A$4:$H$4,0),FALSE)),IFERROR(VLOOKUP($A1417,' REACH Bilaga 59_update'!$D$5:$F$210,MATCH(Sammanfattning!P$1,' REACH Bilaga 59_update'!$D$4:$F$4,0),FALSE),VLOOKUP($A1417,'REACH Bilaga XIV_update'!$D$4:$H$110,MATCH(Sammanfattning!P$1,'REACH Bilaga XIV_update'!$D$4:$H$4,0),FALSE))),IFERROR(VLOOKUP($C1417,' REACH Bilaga 59_update'!$C$5:$F$210,MATCH(Sammanfattning!P$1,' REACH Bilaga 59_update'!$C$4:$F$4,0),FALSE),VLOOKUP($C1417,'REACH Bilaga XIV_update'!$C$4:$H$110,MATCH(Sammanfattning!P$1,'REACH Bilaga XIV_update'!$C$4:$H$4,0),FALSE)))</f>
        <v>#N/A</v>
      </c>
      <c r="Q1417" s="76" t="e">
        <f>IF($C1417="-",IF($A1417="-",IF(VLOOKUP($D1417,'REACH Bilaga XIV_update'!$A$5:$I$110,9,FALSE)="",NA(),VLOOKUP($D1417,'REACH Bilaga XIV_update'!$A$5:$I$110,9,FALSE)),IF(VLOOKUP($A1417,'REACH Bilaga XIV_update'!$D$5:$I$110,6,FALSE)="",NA(),VLOOKUP($A1417,'REACH Bilaga XIV_update'!$D$5:$I$110,6,FALSE))),IF(VLOOKUP($C1417,'REACH Bilaga XIV_update'!$C$5:$I$110,7,FALSE)="",NA(),VLOOKUP($C1417,'REACH Bilaga XIV_update'!$C$5:$I$110,7,FALSE)))</f>
        <v>#N/A</v>
      </c>
      <c r="R1417" s="76" t="e">
        <f>IF($C1417="-",IF($A1417="-",IF(VLOOKUP($D1417,CoRAP_update!$A$5:$O$376,15,FALSE)="",NA(),VLOOKUP($D1417,CoRAP_update!$A$5:$O$376,15,FALSE)),IF(VLOOKUP($A1417,CoRAP_update!$D$5:$O$376,12,FALSE)="",NA(),VLOOKUP($A1417,CoRAP_update!$D$5:$O$376,12,FALSE))),IF(VLOOKUP($C1417,CoRAP_update!$C$5:$O$376,13,FALSE)="",NA(),VLOOKUP($C1417,CoRAP_update!$C$5:$O$376,13,FALSE)))</f>
        <v>#N/A</v>
      </c>
      <c r="S1417" s="144" t="e">
        <f>IF($C1417="-",IF($A1417="-",VLOOKUP($D1417,CoRAP_update!$A$5:$J$376,MATCH(Sammanfattning!S$1,CoRAP_update!$A$4:$J$4,0),FALSE),VLOOKUP($A1417,CoRAP_update!$D$5:$J$376,MATCH(Sammanfattning!S$1,CoRAP_update!$D$4:$J$4,0),FALSE)),VLOOKUP($C1417,CoRAP_update!$C$5:$J$376,MATCH(Sammanfattning!S$1,CoRAP_update!$C$4:$J$4,0),FALSE))</f>
        <v>#N/A</v>
      </c>
      <c r="T1417" s="76" t="str">
        <f>IF($A1417="-",VLOOKUP($D1417,EDC_update!$C$2:$F$450,4,FALSE),VLOOKUP($A1417,EDC_update!$B$2:$F$450,5,FALSE))</f>
        <v>CAT3a</v>
      </c>
      <c r="V1417" s="78">
        <f>IF(IFERROR(SEARCH("PBT",P1417),99)=99,IF(IFERROR(SEARCH("suspected PBT",S1417),99)=99,IF(IFERROR(SEARCH("concluded to be PBT",K1417),99)=99,IF(IFERROR(SEARCH("PBT",S1417),99)=99,IF(IFERROR(SEARCH("PBT cand",L1417),99)=99,IF(IFERROR(SEARCH("PBT",L1417),99)=99,IF(IFERROR(SEARCH("persistent, bioackumulative and toxic properties",K1417),99)=99,0,Scoring!$E$3),Scoring!$E$3),Scoring!$E$7),Scoring!$E$3),Scoring!$E$5),Scoring!$E$6),Scoring!$E$3)</f>
        <v>0</v>
      </c>
      <c r="W1417" s="78">
        <f>IF(IFERROR(SEARCH("vPvB",P1417),99)=99,IF(IFERROR(SEARCH("suspected pbt/vPvB",S1417),99)=99,IF(IFERROR(SEARCH("vPvB",S1417),99)=99,IF(IFERROR(SEARCH("concluded to be a vPvB",S1417),99)=99,IF(IFERROR(SEARCH("identified as vPvB",K1417),99)=99,IF(IFERROR(SEARCH("concluded to be a vPvB",K1417),99)=99,IF(IFERROR(SEARCH("concluded to be both pbt and vPvB",S1417),99)=99,IF(IFERROR(SEARCH("concluded to be both pbt and vPvB",K1417),99)=99,0,Scoring!$E$5),Scoring!$E$5),Scoring!$E$5),Scoring!$E$5),Scoring!$E$5),Scoring!$E$4),Scoring!$E$6),Scoring!$E$4)</f>
        <v>0</v>
      </c>
      <c r="X1417" s="78">
        <f>IF(IFERROR(SEARCH("H410",N1417),99)=99,IF(IFERROR(SEARCH("H410",O1417),99)=99,IF(IFERROR(SEARCH("H410",Q1417),99)=99,IF(IFERROR(SEARCH("H410",M1417),99)=99,IF(IFERROR(SEARCH("H410",R1417),99)=99,IF(IFERROR(SEARCH("H411",N1417),99)=99,IF(IFERROR(SEARCH("H411",O1417),99)=99,IF(IFERROR(SEARCH("H411",Q1417),99)=99,IF(IFERROR(SEARCH("H411",M1417),99)=99,IF(IFERROR(SEARCH("H411",R1417),99)=99,IF(IFERROR(SEARCH("H413",N1417),99)=99,IF(IFERROR(SEARCH("H413",O1417),99)=99,IF(IFERROR(SEARCH("H413",Q1417),99)=99,IF(IFERROR(SEARCH("H413",M1417),99)=99,IF(IFERROR(SEARCH("H413",R1417),99)=99,IF(IFERROR(SEARCH("H412",N1417),99)=99,IF(IFERROR(SEARCH("H412",O1417),99)=99,IF(IFERROR(SEARCH("H412",Q1417),99)=99,IF(IFERROR(SEARCH("H412",M1417),99)=99,IF(IFERROR(SEARCH("H412",R1417),99)=99,0,Scoring!$E$2),Scoring!$E$2),Scoring!$E$2),Scoring!$E$2),Scoring!$E$2),Scoring!$E$2),Scoring!$E$2),Scoring!$E$2),Scoring!$E$2),Scoring!$E$2),Scoring!$E$2),Scoring!$E$2),Scoring!$E$2),Scoring!$E$2),Scoring!$E$2),Scoring!$E$2),Scoring!$E$2),Scoring!$E$2),Scoring!$E$2),Scoring!$E$2)</f>
        <v>0</v>
      </c>
      <c r="Y1417" s="78">
        <f>IF(IFERROR(SEARCH("CMR",K1417),99)=99,IF(IFERROR(SEARCH("Suspected CMR",S1417),99)=99,IF(IFERROR(SEARCH("CMR",S1417),99)=99,0,Scoring!$E$8),Scoring!$E$9),Scoring!$E$8)</f>
        <v>0</v>
      </c>
      <c r="Z1417" s="78">
        <f>IF(IFERROR(SEARCH("H350",N1417),99)=99,IF(IFERROR(SEARCH("H350",O1417),99)=99,IF(IFERROR(SEARCH("H350",Q1417),99)=99,IF(IFERROR(SEARCH("H350",M1417),99)=99,IF(IFERROR(SEARCH("H350",R1417),99)=99,IF(IFERROR(SEARCH("H351",N1417),99)=99,IF(IFERROR(SEARCH("H351",O1417),99)=99,IF(IFERROR(SEARCH("H351",Q1417),99)=99,IF(IFERROR(SEARCH("H351",M1417),99)=99,IF(IFERROR(SEARCH("H351",R1417),99)=99,IF(IFERROR(SEARCH("carcinogenic",P1417),99)=99,IF(IFERROR(SEARCH("suspected carcinogenic",S1417),99)=99,0,Scoring!$E$12),Scoring!$E$11),Scoring!$E$10),Scoring!$E$10),Scoring!$E$10),Scoring!$E$10),Scoring!$E$10),Scoring!$E$10),Scoring!$E$10),Scoring!$E$10),Scoring!$E$10),Scoring!$E$10)</f>
        <v>0</v>
      </c>
      <c r="AA1417" s="78">
        <f>IF(IFERROR(SEARCH("H340",N1417),99)=99,IF(IFERROR(SEARCH("H340",O1417),99)=99,IF(IFERROR(SEARCH("H340",Q1417),99)=99,IF(IFERROR(SEARCH("H340",M1417),99)=99,IF(IFERROR(SEARCH("H340",R1417),99)=99,IF(IFERROR(SEARCH("H341",N1417),99)=99,IF(IFERROR(SEARCH("H341",O1417),99)=99,IF(IFERROR(SEARCH("H341",Q1417),99)=99,IF(IFERROR(SEARCH("H341",M1417),99)=99,IF(IFERROR(SEARCH("H341",R1417),99)=99,IF(IFERROR(SEARCH("mutagenic",P1417),99)=99,IF(IFERROR(SEARCH("suspected mutagenic",S1417),99)=99,0,Scoring!$E$15),Scoring!$E$14),Scoring!$E$13),Scoring!$E$13),Scoring!$E$13),Scoring!$E$13),Scoring!$E$13),Scoring!$E$13),Scoring!$E$13),Scoring!$E$13),Scoring!$E$13),Scoring!$E$13)</f>
        <v>0</v>
      </c>
      <c r="AB1417" s="78">
        <f>IF(IFERROR(SEARCH("H360",N1417),99)=99,IF(IFERROR(SEARCH("H360",O1417),99)=99,IF(IFERROR(SEARCH("H360",Q1417),99)=99,IF(IFERROR(SEARCH("H360",M1417),99)=99,IF(IFERROR(SEARCH("H360",R1417),99)=99,IF(IFERROR(SEARCH("H361",N1417),99)=99,IF(IFERROR(SEARCH("H361",O1417),99)=99,IF(IFERROR(SEARCH("H361",Q1417),99)=99,IF(IFERROR(SEARCH("H361",M1417),99)=99,IF(IFERROR(SEARCH("H361",R1417),99)=99,IF(IFERROR(SEARCH("reproduction",P1417),99)=99,IF(IFERROR(SEARCH("suspected reprotoxic",S1417),99)=99,IF(IFERROR(SEARCH("reprotoxic",S1417),99)=99,IF(IFERROR(SEARCH("reprotoxic",K1417),99)=99,0,Scoring!$E$18),Scoring!$E$18),Scoring!$E$19),Scoring!$E$17),Scoring!$E$16),Scoring!$E$16),Scoring!$E$16),Scoring!$E$16),Scoring!$E$16),Scoring!$E$16),Scoring!$E$16),Scoring!$E$16),Scoring!$E$16),Scoring!$E$16)</f>
        <v>0</v>
      </c>
      <c r="AC1417" s="78">
        <f>IF(IFERROR(SEARCH("57f",L1417),99)=99,IF(IFERROR(SEARCH("57(f)",P1417),99)=99,0,Scoring!$E$20),Scoring!$E$20)</f>
        <v>0</v>
      </c>
      <c r="AD1417" s="78">
        <f>IF(IFERROR(SEARCH("CAT1",T1417),99)=99,IF(IFERROR(SEARCH("CAT2",T1417),99)=99,IF(IFERROR(SEARCH("CAT3",T1417),99)=99,IF(IFERROR(SEARCH("concluded to be endocrine",K1417),99)=99,IF(IFERROR(SEARCH("categorised as endocrine",K1417),99)=99,IF(IFERROR(SEARCH("endocrine disrupting",P1417),99)=99,IF(IFERROR(SEARCH("endocrine disrupting",K1417),99)=99,IF(IFERROR(SEARCH("suspected endocrine",S1417),99)=99,IF(IFERROR(SEARCH("potential endocrine",S1417),99)=99,0,Scoring!$E$25),Scoring!$E$25),Scoring!$E$24),Scoring!$E$24),Scoring!$E$24),Scoring!$E$24),Scoring!$E$23),Scoring!$E$22),Scoring!$E$21)</f>
        <v>0.3</v>
      </c>
      <c r="AE1417" s="78">
        <f>IF(IFERROR(SEARCH("suspected sensitiser",S1417),99)=99,IF(IFERROR(SEARCH("sensitiser",S1417),99)=99,IF(IFERROR(SEARCH("other hazard based concern",S1417),99)=99,0,Scoring!$E$28),Scoring!$E$26),Scoring!$E$27)</f>
        <v>0</v>
      </c>
      <c r="AF1417" s="78">
        <f>IF(IFERROR(M1417,1)=1,IF(IFERROR(N1417,1)=1,IF(IFERROR(O1417,1)=1,IF(IFERROR(Q1417,1)=1,IF(IFERROR(R1417,1)=1,IF(IFERROR(T1417,1)=1,IF(IFERROR(K1417,1)=1,IF(IFERROR(P1417,1)=1,IF(IFERROR(S1417,1)=1,Scoring!$E$29,0),0),0),0),0),0),0),0),0)</f>
        <v>0</v>
      </c>
      <c r="AG1417" s="78">
        <f t="shared" si="95"/>
        <v>0.3</v>
      </c>
      <c r="AI1417" s="93"/>
      <c r="AJ1417" s="94"/>
      <c r="AK1417" s="76"/>
      <c r="AL1417" s="75"/>
      <c r="AN1417" s="79"/>
      <c r="AO1417" s="79"/>
      <c r="AP1417" s="79"/>
      <c r="AQ1417" s="79"/>
      <c r="AR1417" s="79"/>
      <c r="AS1417" s="78"/>
      <c r="AU1417" s="79">
        <f>IF(IFERROR(F1417,99)=99,IF(IFERROR(G1417,99)=99,IF(IFERROR(H1417,99)=99,IF(IFERROR(I1417,99)=99,IF(IFERROR(E1417,99)=99,IF(IFERROR(J1417,99)=99,0,Scoring!$B$7),Scoring!$B$3),Scoring!$B$2),Scoring!$B$6),Scoring!$B$5),Scoring!$B$4)</f>
        <v>0.3</v>
      </c>
      <c r="AV1417" s="78">
        <f t="shared" si="96"/>
        <v>0.09</v>
      </c>
      <c r="AW1417" s="78"/>
      <c r="AX1417" s="66"/>
      <c r="AY1417" s="78"/>
      <c r="AZ1417" s="76"/>
      <c r="BB1417" s="76"/>
    </row>
    <row r="1418" spans="1:54" x14ac:dyDescent="0.25">
      <c r="A1418" s="89" t="s">
        <v>6395</v>
      </c>
      <c r="B1418" s="89" t="s">
        <v>30</v>
      </c>
      <c r="C1418" s="89" t="s">
        <v>30</v>
      </c>
      <c r="D1418" s="89" t="s">
        <v>7354</v>
      </c>
      <c r="E1418" s="76" t="e">
        <f>IF(C1418="-",IF(A1418="-",VLOOKUP(D1418,'sin-list 180320_update'!$C$2:$C$835,1,FALSE),VLOOKUP(A1418,'sin-list 180320_update'!$A$2:$A$835,1,FALSE)),VLOOKUP(C1418,'sin-list 180320_update'!$B$2:$B$835,1,FALSE))</f>
        <v>#N/A</v>
      </c>
      <c r="F1418" s="76" t="e">
        <f>IF($C1418="-",IF($A1418="-",VLOOKUP($D1418,'REACH Bilaga XVII_update'!$A$5:$A$131,1,FALSE),VLOOKUP($A1418,'REACH Bilaga XVII_update'!$C$5:$C$131,1,FALSE)),VLOOKUP($C1418,'REACH Bilaga XVII_update'!$B$5:$B$131,1,FALSE))</f>
        <v>#N/A</v>
      </c>
      <c r="G1418" s="76" t="e">
        <f>IF($C1418="-",IF($A1418="-",VLOOKUP($D1418,' REACH Bilaga 59_update'!$A$5:$A$210,1,FALSE),VLOOKUP($A1418,' REACH Bilaga 59_update'!$D$5:$D$210,1,FALSE)),VLOOKUP($C1418,' REACH Bilaga 59_update'!$C$5:$C$210,1,FALSE))</f>
        <v>#N/A</v>
      </c>
      <c r="H1418" s="76" t="e">
        <f>IF($C1418="-",IF($A1418="-",VLOOKUP($D1418,'REACH Bilaga XIV_update'!$A$5:$A$110,1,FALSE),VLOOKUP($A1418,'REACH Bilaga XIV_update'!$D$5:$D$110,1,FALSE)),VLOOKUP($C1418,'REACH Bilaga XIV_update'!$C$5:$C$110,1,FALSE))</f>
        <v>#N/A</v>
      </c>
      <c r="I1418" s="76" t="e">
        <f>IF($C1418="-",IF($A1418="-",VLOOKUP($D1418,CoRAP_update!$A$5:$A$376,1,FALSE),VLOOKUP($A1418,CoRAP_update!$D$5:$D$376,1,FALSE)),VLOOKUP($C1418,CoRAP_update!$C$5:$C$376,1,FALSE))</f>
        <v>#N/A</v>
      </c>
      <c r="J1418" s="76" t="str">
        <f>IF($C1418="-",IF($A1418="-",VLOOKUP($D1418,EDC_update!$C$2:$C$450,1,FALSE),VLOOKUP($A1418,EDC_update!$B$2:$B$450,1,FALSE)),VLOOKUP($C1418,EDC_update!$L$2:$L$450,1,FALSE))</f>
        <v>23950-58-5</v>
      </c>
      <c r="K1418" s="76" t="e">
        <f>IF($C1418="-",IF($A1418="-",IF(VLOOKUP($D1418,'sin-list 180320_update'!$C$2:$S$835,3,FALSE)="",NA(),VLOOKUP($D1418,'sin-list 180320_update'!$C$2:$S$835,3,FALSE)),IF(VLOOKUP($A1418,'sin-list 180320_update'!$A$2:$S$835,5,FALSE)="",NA(),VLOOKUP($A1418,'sin-list 180320_update'!$A$2:$S$835,5,FALSE))),IF(VLOOKUP($C1418,'sin-list 180320_update'!$B$2:$S$835,4,FALSE)="",NA(),VLOOKUP($C1418,'sin-list 180320_update'!$B$2:$S$835,4,FALSE)))</f>
        <v>#N/A</v>
      </c>
      <c r="L1418" s="76" t="e">
        <f>IF($C1418="-",IF($A1418="-",VLOOKUP($D1418,'sin-list 180320_update'!$C$2:$S$835,6,FALSE),VLOOKUP($A1418,'sin-list 180320_update'!$A$2:$S$835,8,FALSE)),VLOOKUP($C1418,'sin-list 180320_update'!$B$2:$S$835,7,FALSE))</f>
        <v>#N/A</v>
      </c>
      <c r="M1418" s="76" t="e">
        <f>IF($C1418="-",IF($A1418="-",IF(VLOOKUP($D1418,'sin-list 180320_update'!$C$2:$S$835,8,FALSE)="",NA(),VLOOKUP($D1418,'sin-list 180320_update'!$C$2:$S$835,8,FALSE)),IF(VLOOKUP($A1418,'sin-list 180320_update'!$A$2:$S$835,10,FALSE)="",NA(),VLOOKUP($A1418,'sin-list 180320_update'!$A$2:$S$835,10,FALSE))),IF(VLOOKUP($C1418,'sin-list 180320_update'!$B$2:$S$835,9,FALSE)="",NA(),VLOOKUP($C1418,'sin-list 180320_update'!$B$2:$S$835,9,FALSE)))</f>
        <v>#N/A</v>
      </c>
      <c r="N1418" s="76" t="e">
        <f>IF($C1418="-",IF($A1418="-",IF(VLOOKUP($D1418,'REACH Bilaga XVII_update'!$A$5:$E$131,4,FALSE)="",NA(),VLOOKUP($D1418,'REACH Bilaga XVII_update'!$A$5:$E$131,4,FALSE)),IF(VLOOKUP($A1418,'REACH Bilaga XVII_update'!$C$5:$D$131,2,FALSE)="",NA(),VLOOKUP($A1418,'REACH Bilaga XVII_update'!$C$5:$D$131,2,FALSE))),IF(VLOOKUP($C1418,'REACH Bilaga XVII_update'!$B$5:$D$131,3,FALSE)="",NA(),VLOOKUP($C1418,'REACH Bilaga XVII_update'!$B$5:$D$131,3,FALSE)))</f>
        <v>#N/A</v>
      </c>
      <c r="O1418" s="76" t="e">
        <f>IF($C1418="-",IF($A1418="-",IF(VLOOKUP($D1418,' REACH Bilaga 59_update'!$A$5:$E$210,5,FALSE)="",NA(),VLOOKUP($D1418,' REACH Bilaga 59_update'!$A$5:$E$210,5,FALSE)),IF(VLOOKUP($A1418,' REACH Bilaga 59_update'!$D$5:$E$210,2,FALSE)="",NA(),VLOOKUP($A1418,' REACH Bilaga 59_update'!$D$5:$E$210,2,FALSE))),IF(VLOOKUP($C1418,' REACH Bilaga 59_update'!$C$5:$E$210,3,FALSE)="",NA(),VLOOKUP($C1418,' REACH Bilaga 59_update'!$C$5:$E$210,3,FALSE)))</f>
        <v>#N/A</v>
      </c>
      <c r="P1418" s="76" t="e">
        <f>IF(C1418="-",IF(A1418="-",IFERROR(VLOOKUP($D1418,' REACH Bilaga 59_update'!$A$5:$F$210,MATCH(Sammanfattning!P$1,' REACH Bilaga 59_update'!$A$4:$F$4,0),FALSE),VLOOKUP($D1418,'REACH Bilaga XIV_update'!$A$4:$H$110,MATCH(Sammanfattning!P$1,'REACH Bilaga XIV_update'!$A$4:$H$4,0),FALSE)),IFERROR(VLOOKUP($A1418,' REACH Bilaga 59_update'!$D$5:$F$210,MATCH(Sammanfattning!P$1,' REACH Bilaga 59_update'!$D$4:$F$4,0),FALSE),VLOOKUP($A1418,'REACH Bilaga XIV_update'!$D$4:$H$110,MATCH(Sammanfattning!P$1,'REACH Bilaga XIV_update'!$D$4:$H$4,0),FALSE))),IFERROR(VLOOKUP($C1418,' REACH Bilaga 59_update'!$C$5:$F$210,MATCH(Sammanfattning!P$1,' REACH Bilaga 59_update'!$C$4:$F$4,0),FALSE),VLOOKUP($C1418,'REACH Bilaga XIV_update'!$C$4:$H$110,MATCH(Sammanfattning!P$1,'REACH Bilaga XIV_update'!$C$4:$H$4,0),FALSE)))</f>
        <v>#N/A</v>
      </c>
      <c r="Q1418" s="76" t="e">
        <f>IF($C1418="-",IF($A1418="-",IF(VLOOKUP($D1418,'REACH Bilaga XIV_update'!$A$5:$I$110,9,FALSE)="",NA(),VLOOKUP($D1418,'REACH Bilaga XIV_update'!$A$5:$I$110,9,FALSE)),IF(VLOOKUP($A1418,'REACH Bilaga XIV_update'!$D$5:$I$110,6,FALSE)="",NA(),VLOOKUP($A1418,'REACH Bilaga XIV_update'!$D$5:$I$110,6,FALSE))),IF(VLOOKUP($C1418,'REACH Bilaga XIV_update'!$C$5:$I$110,7,FALSE)="",NA(),VLOOKUP($C1418,'REACH Bilaga XIV_update'!$C$5:$I$110,7,FALSE)))</f>
        <v>#N/A</v>
      </c>
      <c r="R1418" s="76" t="e">
        <f>IF($C1418="-",IF($A1418="-",IF(VLOOKUP($D1418,CoRAP_update!$A$5:$O$376,15,FALSE)="",NA(),VLOOKUP($D1418,CoRAP_update!$A$5:$O$376,15,FALSE)),IF(VLOOKUP($A1418,CoRAP_update!$D$5:$O$376,12,FALSE)="",NA(),VLOOKUP($A1418,CoRAP_update!$D$5:$O$376,12,FALSE))),IF(VLOOKUP($C1418,CoRAP_update!$C$5:$O$376,13,FALSE)="",NA(),VLOOKUP($C1418,CoRAP_update!$C$5:$O$376,13,FALSE)))</f>
        <v>#N/A</v>
      </c>
      <c r="S1418" s="144" t="e">
        <f>IF($C1418="-",IF($A1418="-",VLOOKUP($D1418,CoRAP_update!$A$5:$J$376,MATCH(Sammanfattning!S$1,CoRAP_update!$A$4:$J$4,0),FALSE),VLOOKUP($A1418,CoRAP_update!$D$5:$J$376,MATCH(Sammanfattning!S$1,CoRAP_update!$D$4:$J$4,0),FALSE)),VLOOKUP($C1418,CoRAP_update!$C$5:$J$376,MATCH(Sammanfattning!S$1,CoRAP_update!$C$4:$J$4,0),FALSE))</f>
        <v>#N/A</v>
      </c>
      <c r="T1418" s="76" t="str">
        <f>IF($A1418="-",VLOOKUP($D1418,EDC_update!$C$2:$F$450,4,FALSE),VLOOKUP($A1418,EDC_update!$B$2:$F$450,5,FALSE))</f>
        <v>CAT3b</v>
      </c>
      <c r="V1418" s="78">
        <f>IF(IFERROR(SEARCH("PBT",P1418),99)=99,IF(IFERROR(SEARCH("suspected PBT",S1418),99)=99,IF(IFERROR(SEARCH("concluded to be PBT",K1418),99)=99,IF(IFERROR(SEARCH("PBT",S1418),99)=99,IF(IFERROR(SEARCH("PBT cand",L1418),99)=99,IF(IFERROR(SEARCH("PBT",L1418),99)=99,IF(IFERROR(SEARCH("persistent, bioackumulative and toxic properties",K1418),99)=99,0,Scoring!$E$3),Scoring!$E$3),Scoring!$E$7),Scoring!$E$3),Scoring!$E$5),Scoring!$E$6),Scoring!$E$3)</f>
        <v>0</v>
      </c>
      <c r="W1418" s="78">
        <f>IF(IFERROR(SEARCH("vPvB",P1418),99)=99,IF(IFERROR(SEARCH("suspected pbt/vPvB",S1418),99)=99,IF(IFERROR(SEARCH("vPvB",S1418),99)=99,IF(IFERROR(SEARCH("concluded to be a vPvB",S1418),99)=99,IF(IFERROR(SEARCH("identified as vPvB",K1418),99)=99,IF(IFERROR(SEARCH("concluded to be a vPvB",K1418),99)=99,IF(IFERROR(SEARCH("concluded to be both pbt and vPvB",S1418),99)=99,IF(IFERROR(SEARCH("concluded to be both pbt and vPvB",K1418),99)=99,0,Scoring!$E$5),Scoring!$E$5),Scoring!$E$5),Scoring!$E$5),Scoring!$E$5),Scoring!$E$4),Scoring!$E$6),Scoring!$E$4)</f>
        <v>0</v>
      </c>
      <c r="X1418" s="78">
        <f>IF(IFERROR(SEARCH("H410",N1418),99)=99,IF(IFERROR(SEARCH("H410",O1418),99)=99,IF(IFERROR(SEARCH("H410",Q1418),99)=99,IF(IFERROR(SEARCH("H410",M1418),99)=99,IF(IFERROR(SEARCH("H410",R1418),99)=99,IF(IFERROR(SEARCH("H411",N1418),99)=99,IF(IFERROR(SEARCH("H411",O1418),99)=99,IF(IFERROR(SEARCH("H411",Q1418),99)=99,IF(IFERROR(SEARCH("H411",M1418),99)=99,IF(IFERROR(SEARCH("H411",R1418),99)=99,IF(IFERROR(SEARCH("H413",N1418),99)=99,IF(IFERROR(SEARCH("H413",O1418),99)=99,IF(IFERROR(SEARCH("H413",Q1418),99)=99,IF(IFERROR(SEARCH("H413",M1418),99)=99,IF(IFERROR(SEARCH("H413",R1418),99)=99,IF(IFERROR(SEARCH("H412",N1418),99)=99,IF(IFERROR(SEARCH("H412",O1418),99)=99,IF(IFERROR(SEARCH("H412",Q1418),99)=99,IF(IFERROR(SEARCH("H412",M1418),99)=99,IF(IFERROR(SEARCH("H412",R1418),99)=99,0,Scoring!$E$2),Scoring!$E$2),Scoring!$E$2),Scoring!$E$2),Scoring!$E$2),Scoring!$E$2),Scoring!$E$2),Scoring!$E$2),Scoring!$E$2),Scoring!$E$2),Scoring!$E$2),Scoring!$E$2),Scoring!$E$2),Scoring!$E$2),Scoring!$E$2),Scoring!$E$2),Scoring!$E$2),Scoring!$E$2),Scoring!$E$2),Scoring!$E$2)</f>
        <v>0</v>
      </c>
      <c r="Y1418" s="78">
        <f>IF(IFERROR(SEARCH("CMR",K1418),99)=99,IF(IFERROR(SEARCH("Suspected CMR",S1418),99)=99,IF(IFERROR(SEARCH("CMR",S1418),99)=99,0,Scoring!$E$8),Scoring!$E$9),Scoring!$E$8)</f>
        <v>0</v>
      </c>
      <c r="Z1418" s="78">
        <f>IF(IFERROR(SEARCH("H350",N1418),99)=99,IF(IFERROR(SEARCH("H350",O1418),99)=99,IF(IFERROR(SEARCH("H350",Q1418),99)=99,IF(IFERROR(SEARCH("H350",M1418),99)=99,IF(IFERROR(SEARCH("H350",R1418),99)=99,IF(IFERROR(SEARCH("H351",N1418),99)=99,IF(IFERROR(SEARCH("H351",O1418),99)=99,IF(IFERROR(SEARCH("H351",Q1418),99)=99,IF(IFERROR(SEARCH("H351",M1418),99)=99,IF(IFERROR(SEARCH("H351",R1418),99)=99,IF(IFERROR(SEARCH("carcinogenic",P1418),99)=99,IF(IFERROR(SEARCH("suspected carcinogenic",S1418),99)=99,0,Scoring!$E$12),Scoring!$E$11),Scoring!$E$10),Scoring!$E$10),Scoring!$E$10),Scoring!$E$10),Scoring!$E$10),Scoring!$E$10),Scoring!$E$10),Scoring!$E$10),Scoring!$E$10),Scoring!$E$10)</f>
        <v>0</v>
      </c>
      <c r="AA1418" s="78">
        <f>IF(IFERROR(SEARCH("H340",N1418),99)=99,IF(IFERROR(SEARCH("H340",O1418),99)=99,IF(IFERROR(SEARCH("H340",Q1418),99)=99,IF(IFERROR(SEARCH("H340",M1418),99)=99,IF(IFERROR(SEARCH("H340",R1418),99)=99,IF(IFERROR(SEARCH("H341",N1418),99)=99,IF(IFERROR(SEARCH("H341",O1418),99)=99,IF(IFERROR(SEARCH("H341",Q1418),99)=99,IF(IFERROR(SEARCH("H341",M1418),99)=99,IF(IFERROR(SEARCH("H341",R1418),99)=99,IF(IFERROR(SEARCH("mutagenic",P1418),99)=99,IF(IFERROR(SEARCH("suspected mutagenic",S1418),99)=99,0,Scoring!$E$15),Scoring!$E$14),Scoring!$E$13),Scoring!$E$13),Scoring!$E$13),Scoring!$E$13),Scoring!$E$13),Scoring!$E$13),Scoring!$E$13),Scoring!$E$13),Scoring!$E$13),Scoring!$E$13)</f>
        <v>0</v>
      </c>
      <c r="AB1418" s="78">
        <f>IF(IFERROR(SEARCH("H360",N1418),99)=99,IF(IFERROR(SEARCH("H360",O1418),99)=99,IF(IFERROR(SEARCH("H360",Q1418),99)=99,IF(IFERROR(SEARCH("H360",M1418),99)=99,IF(IFERROR(SEARCH("H360",R1418),99)=99,IF(IFERROR(SEARCH("H361",N1418),99)=99,IF(IFERROR(SEARCH("H361",O1418),99)=99,IF(IFERROR(SEARCH("H361",Q1418),99)=99,IF(IFERROR(SEARCH("H361",M1418),99)=99,IF(IFERROR(SEARCH("H361",R1418),99)=99,IF(IFERROR(SEARCH("reproduction",P1418),99)=99,IF(IFERROR(SEARCH("suspected reprotoxic",S1418),99)=99,IF(IFERROR(SEARCH("reprotoxic",S1418),99)=99,IF(IFERROR(SEARCH("reprotoxic",K1418),99)=99,0,Scoring!$E$18),Scoring!$E$18),Scoring!$E$19),Scoring!$E$17),Scoring!$E$16),Scoring!$E$16),Scoring!$E$16),Scoring!$E$16),Scoring!$E$16),Scoring!$E$16),Scoring!$E$16),Scoring!$E$16),Scoring!$E$16),Scoring!$E$16)</f>
        <v>0</v>
      </c>
      <c r="AC1418" s="78">
        <f>IF(IFERROR(SEARCH("57f",L1418),99)=99,IF(IFERROR(SEARCH("57(f)",P1418),99)=99,0,Scoring!$E$20),Scoring!$E$20)</f>
        <v>0</v>
      </c>
      <c r="AD1418" s="78">
        <f>IF(IFERROR(SEARCH("CAT1",T1418),99)=99,IF(IFERROR(SEARCH("CAT2",T1418),99)=99,IF(IFERROR(SEARCH("CAT3",T1418),99)=99,IF(IFERROR(SEARCH("concluded to be endocrine",K1418),99)=99,IF(IFERROR(SEARCH("categorised as endocrine",K1418),99)=99,IF(IFERROR(SEARCH("endocrine disrupting",P1418),99)=99,IF(IFERROR(SEARCH("endocrine disrupting",K1418),99)=99,IF(IFERROR(SEARCH("suspected endocrine",S1418),99)=99,IF(IFERROR(SEARCH("potential endocrine",S1418),99)=99,0,Scoring!$E$25),Scoring!$E$25),Scoring!$E$24),Scoring!$E$24),Scoring!$E$24),Scoring!$E$24),Scoring!$E$23),Scoring!$E$22),Scoring!$E$21)</f>
        <v>0.3</v>
      </c>
      <c r="AE1418" s="78">
        <f>IF(IFERROR(SEARCH("suspected sensitiser",S1418),99)=99,IF(IFERROR(SEARCH("sensitiser",S1418),99)=99,IF(IFERROR(SEARCH("other hazard based concern",S1418),99)=99,0,Scoring!$E$28),Scoring!$E$26),Scoring!$E$27)</f>
        <v>0</v>
      </c>
      <c r="AF1418" s="78">
        <f>IF(IFERROR(M1418,1)=1,IF(IFERROR(N1418,1)=1,IF(IFERROR(O1418,1)=1,IF(IFERROR(Q1418,1)=1,IF(IFERROR(R1418,1)=1,IF(IFERROR(T1418,1)=1,IF(IFERROR(K1418,1)=1,IF(IFERROR(P1418,1)=1,IF(IFERROR(S1418,1)=1,Scoring!$E$29,0),0),0),0),0),0),0),0),0)</f>
        <v>0</v>
      </c>
      <c r="AG1418" s="78">
        <f t="shared" si="95"/>
        <v>0.3</v>
      </c>
      <c r="AI1418" s="93"/>
      <c r="AJ1418" s="94"/>
      <c r="AK1418" s="76"/>
      <c r="AL1418" s="75"/>
      <c r="AN1418" s="79"/>
      <c r="AO1418" s="79"/>
      <c r="AP1418" s="79"/>
      <c r="AQ1418" s="79"/>
      <c r="AR1418" s="79"/>
      <c r="AS1418" s="78"/>
      <c r="AU1418" s="79">
        <f>IF(IFERROR(F1418,99)=99,IF(IFERROR(G1418,99)=99,IF(IFERROR(H1418,99)=99,IF(IFERROR(I1418,99)=99,IF(IFERROR(E1418,99)=99,IF(IFERROR(J1418,99)=99,0,Scoring!$B$7),Scoring!$B$3),Scoring!$B$2),Scoring!$B$6),Scoring!$B$5),Scoring!$B$4)</f>
        <v>0.3</v>
      </c>
      <c r="AV1418" s="78">
        <f t="shared" si="96"/>
        <v>0.09</v>
      </c>
      <c r="AW1418" s="78"/>
      <c r="AX1418" s="66"/>
      <c r="AY1418" s="78"/>
      <c r="AZ1418" s="76"/>
      <c r="BB1418" s="76"/>
    </row>
    <row r="1419" spans="1:54" x14ac:dyDescent="0.25">
      <c r="A1419" s="89" t="s">
        <v>6747</v>
      </c>
      <c r="B1419" s="89" t="s">
        <v>30</v>
      </c>
      <c r="C1419" s="89" t="s">
        <v>30</v>
      </c>
      <c r="D1419" s="89" t="s">
        <v>6748</v>
      </c>
      <c r="E1419" s="76" t="e">
        <f>IF(C1419="-",IF(A1419="-",VLOOKUP(D1419,'sin-list 180320_update'!$C$2:$C$835,1,FALSE),VLOOKUP(A1419,'sin-list 180320_update'!$A$2:$A$835,1,FALSE)),VLOOKUP(C1419,'sin-list 180320_update'!$B$2:$B$835,1,FALSE))</f>
        <v>#N/A</v>
      </c>
      <c r="F1419" s="76" t="e">
        <f>IF($C1419="-",IF($A1419="-",VLOOKUP($D1419,'REACH Bilaga XVII_update'!$A$5:$A$131,1,FALSE),VLOOKUP($A1419,'REACH Bilaga XVII_update'!$C$5:$C$131,1,FALSE)),VLOOKUP($C1419,'REACH Bilaga XVII_update'!$B$5:$B$131,1,FALSE))</f>
        <v>#N/A</v>
      </c>
      <c r="G1419" s="76" t="e">
        <f>IF($C1419="-",IF($A1419="-",VLOOKUP($D1419,' REACH Bilaga 59_update'!$A$5:$A$210,1,FALSE),VLOOKUP($A1419,' REACH Bilaga 59_update'!$D$5:$D$210,1,FALSE)),VLOOKUP($C1419,' REACH Bilaga 59_update'!$C$5:$C$210,1,FALSE))</f>
        <v>#N/A</v>
      </c>
      <c r="H1419" s="76" t="e">
        <f>IF($C1419="-",IF($A1419="-",VLOOKUP($D1419,'REACH Bilaga XIV_update'!$A$5:$A$110,1,FALSE),VLOOKUP($A1419,'REACH Bilaga XIV_update'!$D$5:$D$110,1,FALSE)),VLOOKUP($C1419,'REACH Bilaga XIV_update'!$C$5:$C$110,1,FALSE))</f>
        <v>#N/A</v>
      </c>
      <c r="I1419" s="76" t="e">
        <f>IF($C1419="-",IF($A1419="-",VLOOKUP($D1419,CoRAP_update!$A$5:$A$376,1,FALSE),VLOOKUP($A1419,CoRAP_update!$D$5:$D$376,1,FALSE)),VLOOKUP($C1419,CoRAP_update!$C$5:$C$376,1,FALSE))</f>
        <v>#N/A</v>
      </c>
      <c r="J1419" s="76" t="str">
        <f>IF($C1419="-",IF($A1419="-",VLOOKUP($D1419,EDC_update!$C$2:$C$450,1,FALSE),VLOOKUP($A1419,EDC_update!$B$2:$B$450,1,FALSE)),VLOOKUP($C1419,EDC_update!$L$2:$L$450,1,FALSE))</f>
        <v>24362-98-9</v>
      </c>
      <c r="K1419" s="76" t="e">
        <f>IF($C1419="-",IF($A1419="-",IF(VLOOKUP($D1419,'sin-list 180320_update'!$C$2:$S$835,3,FALSE)="",NA(),VLOOKUP($D1419,'sin-list 180320_update'!$C$2:$S$835,3,FALSE)),IF(VLOOKUP($A1419,'sin-list 180320_update'!$A$2:$S$835,5,FALSE)="",NA(),VLOOKUP($A1419,'sin-list 180320_update'!$A$2:$S$835,5,FALSE))),IF(VLOOKUP($C1419,'sin-list 180320_update'!$B$2:$S$835,4,FALSE)="",NA(),VLOOKUP($C1419,'sin-list 180320_update'!$B$2:$S$835,4,FALSE)))</f>
        <v>#N/A</v>
      </c>
      <c r="L1419" s="76" t="e">
        <f>IF($C1419="-",IF($A1419="-",VLOOKUP($D1419,'sin-list 180320_update'!$C$2:$S$835,6,FALSE),VLOOKUP($A1419,'sin-list 180320_update'!$A$2:$S$835,8,FALSE)),VLOOKUP($C1419,'sin-list 180320_update'!$B$2:$S$835,7,FALSE))</f>
        <v>#N/A</v>
      </c>
      <c r="M1419" s="76" t="e">
        <f>IF($C1419="-",IF($A1419="-",IF(VLOOKUP($D1419,'sin-list 180320_update'!$C$2:$S$835,8,FALSE)="",NA(),VLOOKUP($D1419,'sin-list 180320_update'!$C$2:$S$835,8,FALSE)),IF(VLOOKUP($A1419,'sin-list 180320_update'!$A$2:$S$835,10,FALSE)="",NA(),VLOOKUP($A1419,'sin-list 180320_update'!$A$2:$S$835,10,FALSE))),IF(VLOOKUP($C1419,'sin-list 180320_update'!$B$2:$S$835,9,FALSE)="",NA(),VLOOKUP($C1419,'sin-list 180320_update'!$B$2:$S$835,9,FALSE)))</f>
        <v>#N/A</v>
      </c>
      <c r="N1419" s="76" t="e">
        <f>IF($C1419="-",IF($A1419="-",IF(VLOOKUP($D1419,'REACH Bilaga XVII_update'!$A$5:$E$131,4,FALSE)="",NA(),VLOOKUP($D1419,'REACH Bilaga XVII_update'!$A$5:$E$131,4,FALSE)),IF(VLOOKUP($A1419,'REACH Bilaga XVII_update'!$C$5:$D$131,2,FALSE)="",NA(),VLOOKUP($A1419,'REACH Bilaga XVII_update'!$C$5:$D$131,2,FALSE))),IF(VLOOKUP($C1419,'REACH Bilaga XVII_update'!$B$5:$D$131,3,FALSE)="",NA(),VLOOKUP($C1419,'REACH Bilaga XVII_update'!$B$5:$D$131,3,FALSE)))</f>
        <v>#N/A</v>
      </c>
      <c r="O1419" s="76" t="e">
        <f>IF($C1419="-",IF($A1419="-",IF(VLOOKUP($D1419,' REACH Bilaga 59_update'!$A$5:$E$210,5,FALSE)="",NA(),VLOOKUP($D1419,' REACH Bilaga 59_update'!$A$5:$E$210,5,FALSE)),IF(VLOOKUP($A1419,' REACH Bilaga 59_update'!$D$5:$E$210,2,FALSE)="",NA(),VLOOKUP($A1419,' REACH Bilaga 59_update'!$D$5:$E$210,2,FALSE))),IF(VLOOKUP($C1419,' REACH Bilaga 59_update'!$C$5:$E$210,3,FALSE)="",NA(),VLOOKUP($C1419,' REACH Bilaga 59_update'!$C$5:$E$210,3,FALSE)))</f>
        <v>#N/A</v>
      </c>
      <c r="P1419" s="76" t="e">
        <f>IF(C1419="-",IF(A1419="-",IFERROR(VLOOKUP($D1419,' REACH Bilaga 59_update'!$A$5:$F$210,MATCH(Sammanfattning!P$1,' REACH Bilaga 59_update'!$A$4:$F$4,0),FALSE),VLOOKUP($D1419,'REACH Bilaga XIV_update'!$A$4:$H$110,MATCH(Sammanfattning!P$1,'REACH Bilaga XIV_update'!$A$4:$H$4,0),FALSE)),IFERROR(VLOOKUP($A1419,' REACH Bilaga 59_update'!$D$5:$F$210,MATCH(Sammanfattning!P$1,' REACH Bilaga 59_update'!$D$4:$F$4,0),FALSE),VLOOKUP($A1419,'REACH Bilaga XIV_update'!$D$4:$H$110,MATCH(Sammanfattning!P$1,'REACH Bilaga XIV_update'!$D$4:$H$4,0),FALSE))),IFERROR(VLOOKUP($C1419,' REACH Bilaga 59_update'!$C$5:$F$210,MATCH(Sammanfattning!P$1,' REACH Bilaga 59_update'!$C$4:$F$4,0),FALSE),VLOOKUP($C1419,'REACH Bilaga XIV_update'!$C$4:$H$110,MATCH(Sammanfattning!P$1,'REACH Bilaga XIV_update'!$C$4:$H$4,0),FALSE)))</f>
        <v>#N/A</v>
      </c>
      <c r="Q1419" s="76" t="e">
        <f>IF($C1419="-",IF($A1419="-",IF(VLOOKUP($D1419,'REACH Bilaga XIV_update'!$A$5:$I$110,9,FALSE)="",NA(),VLOOKUP($D1419,'REACH Bilaga XIV_update'!$A$5:$I$110,9,FALSE)),IF(VLOOKUP($A1419,'REACH Bilaga XIV_update'!$D$5:$I$110,6,FALSE)="",NA(),VLOOKUP($A1419,'REACH Bilaga XIV_update'!$D$5:$I$110,6,FALSE))),IF(VLOOKUP($C1419,'REACH Bilaga XIV_update'!$C$5:$I$110,7,FALSE)="",NA(),VLOOKUP($C1419,'REACH Bilaga XIV_update'!$C$5:$I$110,7,FALSE)))</f>
        <v>#N/A</v>
      </c>
      <c r="R1419" s="76" t="e">
        <f>IF($C1419="-",IF($A1419="-",IF(VLOOKUP($D1419,CoRAP_update!$A$5:$O$376,15,FALSE)="",NA(),VLOOKUP($D1419,CoRAP_update!$A$5:$O$376,15,FALSE)),IF(VLOOKUP($A1419,CoRAP_update!$D$5:$O$376,12,FALSE)="",NA(),VLOOKUP($A1419,CoRAP_update!$D$5:$O$376,12,FALSE))),IF(VLOOKUP($C1419,CoRAP_update!$C$5:$O$376,13,FALSE)="",NA(),VLOOKUP($C1419,CoRAP_update!$C$5:$O$376,13,FALSE)))</f>
        <v>#N/A</v>
      </c>
      <c r="S1419" s="144" t="e">
        <f>IF($C1419="-",IF($A1419="-",VLOOKUP($D1419,CoRAP_update!$A$5:$J$376,MATCH(Sammanfattning!S$1,CoRAP_update!$A$4:$J$4,0),FALSE),VLOOKUP($A1419,CoRAP_update!$D$5:$J$376,MATCH(Sammanfattning!S$1,CoRAP_update!$D$4:$J$4,0),FALSE)),VLOOKUP($C1419,CoRAP_update!$C$5:$J$376,MATCH(Sammanfattning!S$1,CoRAP_update!$C$4:$J$4,0),FALSE))</f>
        <v>#N/A</v>
      </c>
      <c r="T1419" s="76" t="str">
        <f>IF($A1419="-",VLOOKUP($D1419,EDC_update!$C$2:$F$450,4,FALSE),VLOOKUP($A1419,EDC_update!$B$2:$F$450,5,FALSE))</f>
        <v>CAT3b</v>
      </c>
      <c r="V1419" s="78">
        <f>IF(IFERROR(SEARCH("PBT",P1419),99)=99,IF(IFERROR(SEARCH("suspected PBT",S1419),99)=99,IF(IFERROR(SEARCH("concluded to be PBT",K1419),99)=99,IF(IFERROR(SEARCH("PBT",S1419),99)=99,IF(IFERROR(SEARCH("PBT cand",L1419),99)=99,IF(IFERROR(SEARCH("PBT",L1419),99)=99,IF(IFERROR(SEARCH("persistent, bioackumulative and toxic properties",K1419),99)=99,0,Scoring!$E$3),Scoring!$E$3),Scoring!$E$7),Scoring!$E$3),Scoring!$E$5),Scoring!$E$6),Scoring!$E$3)</f>
        <v>0</v>
      </c>
      <c r="W1419" s="78">
        <f>IF(IFERROR(SEARCH("vPvB",P1419),99)=99,IF(IFERROR(SEARCH("suspected pbt/vPvB",S1419),99)=99,IF(IFERROR(SEARCH("vPvB",S1419),99)=99,IF(IFERROR(SEARCH("concluded to be a vPvB",S1419),99)=99,IF(IFERROR(SEARCH("identified as vPvB",K1419),99)=99,IF(IFERROR(SEARCH("concluded to be a vPvB",K1419),99)=99,IF(IFERROR(SEARCH("concluded to be both pbt and vPvB",S1419),99)=99,IF(IFERROR(SEARCH("concluded to be both pbt and vPvB",K1419),99)=99,0,Scoring!$E$5),Scoring!$E$5),Scoring!$E$5),Scoring!$E$5),Scoring!$E$5),Scoring!$E$4),Scoring!$E$6),Scoring!$E$4)</f>
        <v>0</v>
      </c>
      <c r="X1419" s="78">
        <f>IF(IFERROR(SEARCH("H410",N1419),99)=99,IF(IFERROR(SEARCH("H410",O1419),99)=99,IF(IFERROR(SEARCH("H410",Q1419),99)=99,IF(IFERROR(SEARCH("H410",M1419),99)=99,IF(IFERROR(SEARCH("H410",R1419),99)=99,IF(IFERROR(SEARCH("H411",N1419),99)=99,IF(IFERROR(SEARCH("H411",O1419),99)=99,IF(IFERROR(SEARCH("H411",Q1419),99)=99,IF(IFERROR(SEARCH("H411",M1419),99)=99,IF(IFERROR(SEARCH("H411",R1419),99)=99,IF(IFERROR(SEARCH("H413",N1419),99)=99,IF(IFERROR(SEARCH("H413",O1419),99)=99,IF(IFERROR(SEARCH("H413",Q1419),99)=99,IF(IFERROR(SEARCH("H413",M1419),99)=99,IF(IFERROR(SEARCH("H413",R1419),99)=99,IF(IFERROR(SEARCH("H412",N1419),99)=99,IF(IFERROR(SEARCH("H412",O1419),99)=99,IF(IFERROR(SEARCH("H412",Q1419),99)=99,IF(IFERROR(SEARCH("H412",M1419),99)=99,IF(IFERROR(SEARCH("H412",R1419),99)=99,0,Scoring!$E$2),Scoring!$E$2),Scoring!$E$2),Scoring!$E$2),Scoring!$E$2),Scoring!$E$2),Scoring!$E$2),Scoring!$E$2),Scoring!$E$2),Scoring!$E$2),Scoring!$E$2),Scoring!$E$2),Scoring!$E$2),Scoring!$E$2),Scoring!$E$2),Scoring!$E$2),Scoring!$E$2),Scoring!$E$2),Scoring!$E$2),Scoring!$E$2)</f>
        <v>0</v>
      </c>
      <c r="Y1419" s="78">
        <f>IF(IFERROR(SEARCH("CMR",K1419),99)=99,IF(IFERROR(SEARCH("Suspected CMR",S1419),99)=99,IF(IFERROR(SEARCH("CMR",S1419),99)=99,0,Scoring!$E$8),Scoring!$E$9),Scoring!$E$8)</f>
        <v>0</v>
      </c>
      <c r="Z1419" s="78">
        <f>IF(IFERROR(SEARCH("H350",N1419),99)=99,IF(IFERROR(SEARCH("H350",O1419),99)=99,IF(IFERROR(SEARCH("H350",Q1419),99)=99,IF(IFERROR(SEARCH("H350",M1419),99)=99,IF(IFERROR(SEARCH("H350",R1419),99)=99,IF(IFERROR(SEARCH("H351",N1419),99)=99,IF(IFERROR(SEARCH("H351",O1419),99)=99,IF(IFERROR(SEARCH("H351",Q1419),99)=99,IF(IFERROR(SEARCH("H351",M1419),99)=99,IF(IFERROR(SEARCH("H351",R1419),99)=99,IF(IFERROR(SEARCH("carcinogenic",P1419),99)=99,IF(IFERROR(SEARCH("suspected carcinogenic",S1419),99)=99,0,Scoring!$E$12),Scoring!$E$11),Scoring!$E$10),Scoring!$E$10),Scoring!$E$10),Scoring!$E$10),Scoring!$E$10),Scoring!$E$10),Scoring!$E$10),Scoring!$E$10),Scoring!$E$10),Scoring!$E$10)</f>
        <v>0</v>
      </c>
      <c r="AA1419" s="78">
        <f>IF(IFERROR(SEARCH("H340",N1419),99)=99,IF(IFERROR(SEARCH("H340",O1419),99)=99,IF(IFERROR(SEARCH("H340",Q1419),99)=99,IF(IFERROR(SEARCH("H340",M1419),99)=99,IF(IFERROR(SEARCH("H340",R1419),99)=99,IF(IFERROR(SEARCH("H341",N1419),99)=99,IF(IFERROR(SEARCH("H341",O1419),99)=99,IF(IFERROR(SEARCH("H341",Q1419),99)=99,IF(IFERROR(SEARCH("H341",M1419),99)=99,IF(IFERROR(SEARCH("H341",R1419),99)=99,IF(IFERROR(SEARCH("mutagenic",P1419),99)=99,IF(IFERROR(SEARCH("suspected mutagenic",S1419),99)=99,0,Scoring!$E$15),Scoring!$E$14),Scoring!$E$13),Scoring!$E$13),Scoring!$E$13),Scoring!$E$13),Scoring!$E$13),Scoring!$E$13),Scoring!$E$13),Scoring!$E$13),Scoring!$E$13),Scoring!$E$13)</f>
        <v>0</v>
      </c>
      <c r="AB1419" s="78">
        <f>IF(IFERROR(SEARCH("H360",N1419),99)=99,IF(IFERROR(SEARCH("H360",O1419),99)=99,IF(IFERROR(SEARCH("H360",Q1419),99)=99,IF(IFERROR(SEARCH("H360",M1419),99)=99,IF(IFERROR(SEARCH("H360",R1419),99)=99,IF(IFERROR(SEARCH("H361",N1419),99)=99,IF(IFERROR(SEARCH("H361",O1419),99)=99,IF(IFERROR(SEARCH("H361",Q1419),99)=99,IF(IFERROR(SEARCH("H361",M1419),99)=99,IF(IFERROR(SEARCH("H361",R1419),99)=99,IF(IFERROR(SEARCH("reproduction",P1419),99)=99,IF(IFERROR(SEARCH("suspected reprotoxic",S1419),99)=99,IF(IFERROR(SEARCH("reprotoxic",S1419),99)=99,IF(IFERROR(SEARCH("reprotoxic",K1419),99)=99,0,Scoring!$E$18),Scoring!$E$18),Scoring!$E$19),Scoring!$E$17),Scoring!$E$16),Scoring!$E$16),Scoring!$E$16),Scoring!$E$16),Scoring!$E$16),Scoring!$E$16),Scoring!$E$16),Scoring!$E$16),Scoring!$E$16),Scoring!$E$16)</f>
        <v>0</v>
      </c>
      <c r="AC1419" s="78">
        <f>IF(IFERROR(SEARCH("57f",L1419),99)=99,IF(IFERROR(SEARCH("57(f)",P1419),99)=99,0,Scoring!$E$20),Scoring!$E$20)</f>
        <v>0</v>
      </c>
      <c r="AD1419" s="78">
        <f>IF(IFERROR(SEARCH("CAT1",T1419),99)=99,IF(IFERROR(SEARCH("CAT2",T1419),99)=99,IF(IFERROR(SEARCH("CAT3",T1419),99)=99,IF(IFERROR(SEARCH("concluded to be endocrine",K1419),99)=99,IF(IFERROR(SEARCH("categorised as endocrine",K1419),99)=99,IF(IFERROR(SEARCH("endocrine disrupting",P1419),99)=99,IF(IFERROR(SEARCH("endocrine disrupting",K1419),99)=99,IF(IFERROR(SEARCH("suspected endocrine",S1419),99)=99,IF(IFERROR(SEARCH("potential endocrine",S1419),99)=99,0,Scoring!$E$25),Scoring!$E$25),Scoring!$E$24),Scoring!$E$24),Scoring!$E$24),Scoring!$E$24),Scoring!$E$23),Scoring!$E$22),Scoring!$E$21)</f>
        <v>0.3</v>
      </c>
      <c r="AE1419" s="78">
        <f>IF(IFERROR(SEARCH("suspected sensitiser",S1419),99)=99,IF(IFERROR(SEARCH("sensitiser",S1419),99)=99,IF(IFERROR(SEARCH("other hazard based concern",S1419),99)=99,0,Scoring!$E$28),Scoring!$E$26),Scoring!$E$27)</f>
        <v>0</v>
      </c>
      <c r="AF1419" s="78">
        <f>IF(IFERROR(M1419,1)=1,IF(IFERROR(N1419,1)=1,IF(IFERROR(O1419,1)=1,IF(IFERROR(Q1419,1)=1,IF(IFERROR(R1419,1)=1,IF(IFERROR(T1419,1)=1,IF(IFERROR(K1419,1)=1,IF(IFERROR(P1419,1)=1,IF(IFERROR(S1419,1)=1,Scoring!$E$29,0),0),0),0),0),0),0),0),0)</f>
        <v>0</v>
      </c>
      <c r="AG1419" s="78">
        <f t="shared" si="95"/>
        <v>0.3</v>
      </c>
      <c r="AI1419" s="93"/>
      <c r="AJ1419" s="94"/>
      <c r="AK1419" s="76"/>
      <c r="AL1419" s="75"/>
      <c r="AN1419" s="79"/>
      <c r="AO1419" s="79"/>
      <c r="AP1419" s="79"/>
      <c r="AQ1419" s="79"/>
      <c r="AR1419" s="79"/>
      <c r="AS1419" s="78"/>
      <c r="AU1419" s="79">
        <f>IF(IFERROR(F1419,99)=99,IF(IFERROR(G1419,99)=99,IF(IFERROR(H1419,99)=99,IF(IFERROR(I1419,99)=99,IF(IFERROR(E1419,99)=99,IF(IFERROR(J1419,99)=99,0,Scoring!$B$7),Scoring!$B$3),Scoring!$B$2),Scoring!$B$6),Scoring!$B$5),Scoring!$B$4)</f>
        <v>0.3</v>
      </c>
      <c r="AV1419" s="78">
        <f t="shared" si="96"/>
        <v>0.09</v>
      </c>
      <c r="AW1419" s="78"/>
      <c r="AX1419" s="66"/>
      <c r="AY1419" s="78"/>
      <c r="AZ1419" s="76"/>
      <c r="BB1419" s="76"/>
    </row>
    <row r="1420" spans="1:54" x14ac:dyDescent="0.25">
      <c r="A1420" s="89" t="s">
        <v>6229</v>
      </c>
      <c r="B1420" s="89" t="s">
        <v>30</v>
      </c>
      <c r="C1420" s="89" t="s">
        <v>30</v>
      </c>
      <c r="D1420" s="89" t="s">
        <v>7126</v>
      </c>
      <c r="E1420" s="76" t="e">
        <f>IF(C1420="-",IF(A1420="-",VLOOKUP(D1420,'sin-list 180320_update'!$C$2:$C$835,1,FALSE),VLOOKUP(A1420,'sin-list 180320_update'!$A$2:$A$835,1,FALSE)),VLOOKUP(C1420,'sin-list 180320_update'!$B$2:$B$835,1,FALSE))</f>
        <v>#N/A</v>
      </c>
      <c r="F1420" s="76" t="e">
        <f>IF($C1420="-",IF($A1420="-",VLOOKUP($D1420,'REACH Bilaga XVII_update'!$A$5:$A$131,1,FALSE),VLOOKUP($A1420,'REACH Bilaga XVII_update'!$C$5:$C$131,1,FALSE)),VLOOKUP($C1420,'REACH Bilaga XVII_update'!$B$5:$B$131,1,FALSE))</f>
        <v>#N/A</v>
      </c>
      <c r="G1420" s="76" t="e">
        <f>IF($C1420="-",IF($A1420="-",VLOOKUP($D1420,' REACH Bilaga 59_update'!$A$5:$A$210,1,FALSE),VLOOKUP($A1420,' REACH Bilaga 59_update'!$D$5:$D$210,1,FALSE)),VLOOKUP($C1420,' REACH Bilaga 59_update'!$C$5:$C$210,1,FALSE))</f>
        <v>#N/A</v>
      </c>
      <c r="H1420" s="76" t="e">
        <f>IF($C1420="-",IF($A1420="-",VLOOKUP($D1420,'REACH Bilaga XIV_update'!$A$5:$A$110,1,FALSE),VLOOKUP($A1420,'REACH Bilaga XIV_update'!$D$5:$D$110,1,FALSE)),VLOOKUP($C1420,'REACH Bilaga XIV_update'!$C$5:$C$110,1,FALSE))</f>
        <v>#N/A</v>
      </c>
      <c r="I1420" s="76" t="e">
        <f>IF($C1420="-",IF($A1420="-",VLOOKUP($D1420,CoRAP_update!$A$5:$A$376,1,FALSE),VLOOKUP($A1420,CoRAP_update!$D$5:$D$376,1,FALSE)),VLOOKUP($C1420,CoRAP_update!$C$5:$C$376,1,FALSE))</f>
        <v>#N/A</v>
      </c>
      <c r="J1420" s="76" t="str">
        <f>IF($C1420="-",IF($A1420="-",VLOOKUP($D1420,EDC_update!$C$2:$C$450,1,FALSE),VLOOKUP($A1420,EDC_update!$B$2:$B$450,1,FALSE)),VLOOKUP($C1420,EDC_update!$L$2:$L$450,1,FALSE))</f>
        <v>2439-99-8</v>
      </c>
      <c r="K1420" s="76" t="e">
        <f>IF($C1420="-",IF($A1420="-",IF(VLOOKUP($D1420,'sin-list 180320_update'!$C$2:$S$835,3,FALSE)="",NA(),VLOOKUP($D1420,'sin-list 180320_update'!$C$2:$S$835,3,FALSE)),IF(VLOOKUP($A1420,'sin-list 180320_update'!$A$2:$S$835,5,FALSE)="",NA(),VLOOKUP($A1420,'sin-list 180320_update'!$A$2:$S$835,5,FALSE))),IF(VLOOKUP($C1420,'sin-list 180320_update'!$B$2:$S$835,4,FALSE)="",NA(),VLOOKUP($C1420,'sin-list 180320_update'!$B$2:$S$835,4,FALSE)))</f>
        <v>#N/A</v>
      </c>
      <c r="L1420" s="76" t="e">
        <f>IF($C1420="-",IF($A1420="-",VLOOKUP($D1420,'sin-list 180320_update'!$C$2:$S$835,6,FALSE),VLOOKUP($A1420,'sin-list 180320_update'!$A$2:$S$835,8,FALSE)),VLOOKUP($C1420,'sin-list 180320_update'!$B$2:$S$835,7,FALSE))</f>
        <v>#N/A</v>
      </c>
      <c r="M1420" s="76" t="e">
        <f>IF($C1420="-",IF($A1420="-",IF(VLOOKUP($D1420,'sin-list 180320_update'!$C$2:$S$835,8,FALSE)="",NA(),VLOOKUP($D1420,'sin-list 180320_update'!$C$2:$S$835,8,FALSE)),IF(VLOOKUP($A1420,'sin-list 180320_update'!$A$2:$S$835,10,FALSE)="",NA(),VLOOKUP($A1420,'sin-list 180320_update'!$A$2:$S$835,10,FALSE))),IF(VLOOKUP($C1420,'sin-list 180320_update'!$B$2:$S$835,9,FALSE)="",NA(),VLOOKUP($C1420,'sin-list 180320_update'!$B$2:$S$835,9,FALSE)))</f>
        <v>#N/A</v>
      </c>
      <c r="N1420" s="76" t="e">
        <f>IF($C1420="-",IF($A1420="-",IF(VLOOKUP($D1420,'REACH Bilaga XVII_update'!$A$5:$E$131,4,FALSE)="",NA(),VLOOKUP($D1420,'REACH Bilaga XVII_update'!$A$5:$E$131,4,FALSE)),IF(VLOOKUP($A1420,'REACH Bilaga XVII_update'!$C$5:$D$131,2,FALSE)="",NA(),VLOOKUP($A1420,'REACH Bilaga XVII_update'!$C$5:$D$131,2,FALSE))),IF(VLOOKUP($C1420,'REACH Bilaga XVII_update'!$B$5:$D$131,3,FALSE)="",NA(),VLOOKUP($C1420,'REACH Bilaga XVII_update'!$B$5:$D$131,3,FALSE)))</f>
        <v>#N/A</v>
      </c>
      <c r="O1420" s="76" t="e">
        <f>IF($C1420="-",IF($A1420="-",IF(VLOOKUP($D1420,' REACH Bilaga 59_update'!$A$5:$E$210,5,FALSE)="",NA(),VLOOKUP($D1420,' REACH Bilaga 59_update'!$A$5:$E$210,5,FALSE)),IF(VLOOKUP($A1420,' REACH Bilaga 59_update'!$D$5:$E$210,2,FALSE)="",NA(),VLOOKUP($A1420,' REACH Bilaga 59_update'!$D$5:$E$210,2,FALSE))),IF(VLOOKUP($C1420,' REACH Bilaga 59_update'!$C$5:$E$210,3,FALSE)="",NA(),VLOOKUP($C1420,' REACH Bilaga 59_update'!$C$5:$E$210,3,FALSE)))</f>
        <v>#N/A</v>
      </c>
      <c r="P1420" s="76" t="e">
        <f>IF(C1420="-",IF(A1420="-",IFERROR(VLOOKUP($D1420,' REACH Bilaga 59_update'!$A$5:$F$210,MATCH(Sammanfattning!P$1,' REACH Bilaga 59_update'!$A$4:$F$4,0),FALSE),VLOOKUP($D1420,'REACH Bilaga XIV_update'!$A$4:$H$110,MATCH(Sammanfattning!P$1,'REACH Bilaga XIV_update'!$A$4:$H$4,0),FALSE)),IFERROR(VLOOKUP($A1420,' REACH Bilaga 59_update'!$D$5:$F$210,MATCH(Sammanfattning!P$1,' REACH Bilaga 59_update'!$D$4:$F$4,0),FALSE),VLOOKUP($A1420,'REACH Bilaga XIV_update'!$D$4:$H$110,MATCH(Sammanfattning!P$1,'REACH Bilaga XIV_update'!$D$4:$H$4,0),FALSE))),IFERROR(VLOOKUP($C1420,' REACH Bilaga 59_update'!$C$5:$F$210,MATCH(Sammanfattning!P$1,' REACH Bilaga 59_update'!$C$4:$F$4,0),FALSE),VLOOKUP($C1420,'REACH Bilaga XIV_update'!$C$4:$H$110,MATCH(Sammanfattning!P$1,'REACH Bilaga XIV_update'!$C$4:$H$4,0),FALSE)))</f>
        <v>#N/A</v>
      </c>
      <c r="Q1420" s="76" t="e">
        <f>IF($C1420="-",IF($A1420="-",IF(VLOOKUP($D1420,'REACH Bilaga XIV_update'!$A$5:$I$110,9,FALSE)="",NA(),VLOOKUP($D1420,'REACH Bilaga XIV_update'!$A$5:$I$110,9,FALSE)),IF(VLOOKUP($A1420,'REACH Bilaga XIV_update'!$D$5:$I$110,6,FALSE)="",NA(),VLOOKUP($A1420,'REACH Bilaga XIV_update'!$D$5:$I$110,6,FALSE))),IF(VLOOKUP($C1420,'REACH Bilaga XIV_update'!$C$5:$I$110,7,FALSE)="",NA(),VLOOKUP($C1420,'REACH Bilaga XIV_update'!$C$5:$I$110,7,FALSE)))</f>
        <v>#N/A</v>
      </c>
      <c r="R1420" s="76" t="e">
        <f>IF($C1420="-",IF($A1420="-",IF(VLOOKUP($D1420,CoRAP_update!$A$5:$O$376,15,FALSE)="",NA(),VLOOKUP($D1420,CoRAP_update!$A$5:$O$376,15,FALSE)),IF(VLOOKUP($A1420,CoRAP_update!$D$5:$O$376,12,FALSE)="",NA(),VLOOKUP($A1420,CoRAP_update!$D$5:$O$376,12,FALSE))),IF(VLOOKUP($C1420,CoRAP_update!$C$5:$O$376,13,FALSE)="",NA(),VLOOKUP($C1420,CoRAP_update!$C$5:$O$376,13,FALSE)))</f>
        <v>#N/A</v>
      </c>
      <c r="S1420" s="144" t="e">
        <f>IF($C1420="-",IF($A1420="-",VLOOKUP($D1420,CoRAP_update!$A$5:$J$376,MATCH(Sammanfattning!S$1,CoRAP_update!$A$4:$J$4,0),FALSE),VLOOKUP($A1420,CoRAP_update!$D$5:$J$376,MATCH(Sammanfattning!S$1,CoRAP_update!$D$4:$J$4,0),FALSE)),VLOOKUP($C1420,CoRAP_update!$C$5:$J$376,MATCH(Sammanfattning!S$1,CoRAP_update!$C$4:$J$4,0),FALSE))</f>
        <v>#N/A</v>
      </c>
      <c r="T1420" s="76" t="str">
        <f>IF($A1420="-",VLOOKUP($D1420,EDC_update!$C$2:$F$450,4,FALSE),VLOOKUP($A1420,EDC_update!$B$2:$F$450,5,FALSE))</f>
        <v>CAT3a</v>
      </c>
      <c r="V1420" s="78">
        <f>IF(IFERROR(SEARCH("PBT",P1420),99)=99,IF(IFERROR(SEARCH("suspected PBT",S1420),99)=99,IF(IFERROR(SEARCH("concluded to be PBT",K1420),99)=99,IF(IFERROR(SEARCH("PBT",S1420),99)=99,IF(IFERROR(SEARCH("PBT cand",L1420),99)=99,IF(IFERROR(SEARCH("PBT",L1420),99)=99,IF(IFERROR(SEARCH("persistent, bioackumulative and toxic properties",K1420),99)=99,0,Scoring!$E$3),Scoring!$E$3),Scoring!$E$7),Scoring!$E$3),Scoring!$E$5),Scoring!$E$6),Scoring!$E$3)</f>
        <v>0</v>
      </c>
      <c r="W1420" s="78">
        <f>IF(IFERROR(SEARCH("vPvB",P1420),99)=99,IF(IFERROR(SEARCH("suspected pbt/vPvB",S1420),99)=99,IF(IFERROR(SEARCH("vPvB",S1420),99)=99,IF(IFERROR(SEARCH("concluded to be a vPvB",S1420),99)=99,IF(IFERROR(SEARCH("identified as vPvB",K1420),99)=99,IF(IFERROR(SEARCH("concluded to be a vPvB",K1420),99)=99,IF(IFERROR(SEARCH("concluded to be both pbt and vPvB",S1420),99)=99,IF(IFERROR(SEARCH("concluded to be both pbt and vPvB",K1420),99)=99,0,Scoring!$E$5),Scoring!$E$5),Scoring!$E$5),Scoring!$E$5),Scoring!$E$5),Scoring!$E$4),Scoring!$E$6),Scoring!$E$4)</f>
        <v>0</v>
      </c>
      <c r="X1420" s="78">
        <f>IF(IFERROR(SEARCH("H410",N1420),99)=99,IF(IFERROR(SEARCH("H410",O1420),99)=99,IF(IFERROR(SEARCH("H410",Q1420),99)=99,IF(IFERROR(SEARCH("H410",M1420),99)=99,IF(IFERROR(SEARCH("H410",R1420),99)=99,IF(IFERROR(SEARCH("H411",N1420),99)=99,IF(IFERROR(SEARCH("H411",O1420),99)=99,IF(IFERROR(SEARCH("H411",Q1420),99)=99,IF(IFERROR(SEARCH("H411",M1420),99)=99,IF(IFERROR(SEARCH("H411",R1420),99)=99,IF(IFERROR(SEARCH("H413",N1420),99)=99,IF(IFERROR(SEARCH("H413",O1420),99)=99,IF(IFERROR(SEARCH("H413",Q1420),99)=99,IF(IFERROR(SEARCH("H413",M1420),99)=99,IF(IFERROR(SEARCH("H413",R1420),99)=99,IF(IFERROR(SEARCH("H412",N1420),99)=99,IF(IFERROR(SEARCH("H412",O1420),99)=99,IF(IFERROR(SEARCH("H412",Q1420),99)=99,IF(IFERROR(SEARCH("H412",M1420),99)=99,IF(IFERROR(SEARCH("H412",R1420),99)=99,0,Scoring!$E$2),Scoring!$E$2),Scoring!$E$2),Scoring!$E$2),Scoring!$E$2),Scoring!$E$2),Scoring!$E$2),Scoring!$E$2),Scoring!$E$2),Scoring!$E$2),Scoring!$E$2),Scoring!$E$2),Scoring!$E$2),Scoring!$E$2),Scoring!$E$2),Scoring!$E$2),Scoring!$E$2),Scoring!$E$2),Scoring!$E$2),Scoring!$E$2)</f>
        <v>0</v>
      </c>
      <c r="Y1420" s="78">
        <f>IF(IFERROR(SEARCH("CMR",K1420),99)=99,IF(IFERROR(SEARCH("Suspected CMR",S1420),99)=99,IF(IFERROR(SEARCH("CMR",S1420),99)=99,0,Scoring!$E$8),Scoring!$E$9),Scoring!$E$8)</f>
        <v>0</v>
      </c>
      <c r="Z1420" s="78">
        <f>IF(IFERROR(SEARCH("H350",N1420),99)=99,IF(IFERROR(SEARCH("H350",O1420),99)=99,IF(IFERROR(SEARCH("H350",Q1420),99)=99,IF(IFERROR(SEARCH("H350",M1420),99)=99,IF(IFERROR(SEARCH("H350",R1420),99)=99,IF(IFERROR(SEARCH("H351",N1420),99)=99,IF(IFERROR(SEARCH("H351",O1420),99)=99,IF(IFERROR(SEARCH("H351",Q1420),99)=99,IF(IFERROR(SEARCH("H351",M1420),99)=99,IF(IFERROR(SEARCH("H351",R1420),99)=99,IF(IFERROR(SEARCH("carcinogenic",P1420),99)=99,IF(IFERROR(SEARCH("suspected carcinogenic",S1420),99)=99,0,Scoring!$E$12),Scoring!$E$11),Scoring!$E$10),Scoring!$E$10),Scoring!$E$10),Scoring!$E$10),Scoring!$E$10),Scoring!$E$10),Scoring!$E$10),Scoring!$E$10),Scoring!$E$10),Scoring!$E$10)</f>
        <v>0</v>
      </c>
      <c r="AA1420" s="78">
        <f>IF(IFERROR(SEARCH("H340",N1420),99)=99,IF(IFERROR(SEARCH("H340",O1420),99)=99,IF(IFERROR(SEARCH("H340",Q1420),99)=99,IF(IFERROR(SEARCH("H340",M1420),99)=99,IF(IFERROR(SEARCH("H340",R1420),99)=99,IF(IFERROR(SEARCH("H341",N1420),99)=99,IF(IFERROR(SEARCH("H341",O1420),99)=99,IF(IFERROR(SEARCH("H341",Q1420),99)=99,IF(IFERROR(SEARCH("H341",M1420),99)=99,IF(IFERROR(SEARCH("H341",R1420),99)=99,IF(IFERROR(SEARCH("mutagenic",P1420),99)=99,IF(IFERROR(SEARCH("suspected mutagenic",S1420),99)=99,0,Scoring!$E$15),Scoring!$E$14),Scoring!$E$13),Scoring!$E$13),Scoring!$E$13),Scoring!$E$13),Scoring!$E$13),Scoring!$E$13),Scoring!$E$13),Scoring!$E$13),Scoring!$E$13),Scoring!$E$13)</f>
        <v>0</v>
      </c>
      <c r="AB1420" s="78">
        <f>IF(IFERROR(SEARCH("H360",N1420),99)=99,IF(IFERROR(SEARCH("H360",O1420),99)=99,IF(IFERROR(SEARCH("H360",Q1420),99)=99,IF(IFERROR(SEARCH("H360",M1420),99)=99,IF(IFERROR(SEARCH("H360",R1420),99)=99,IF(IFERROR(SEARCH("H361",N1420),99)=99,IF(IFERROR(SEARCH("H361",O1420),99)=99,IF(IFERROR(SEARCH("H361",Q1420),99)=99,IF(IFERROR(SEARCH("H361",M1420),99)=99,IF(IFERROR(SEARCH("H361",R1420),99)=99,IF(IFERROR(SEARCH("reproduction",P1420),99)=99,IF(IFERROR(SEARCH("suspected reprotoxic",S1420),99)=99,IF(IFERROR(SEARCH("reprotoxic",S1420),99)=99,IF(IFERROR(SEARCH("reprotoxic",K1420),99)=99,0,Scoring!$E$18),Scoring!$E$18),Scoring!$E$19),Scoring!$E$17),Scoring!$E$16),Scoring!$E$16),Scoring!$E$16),Scoring!$E$16),Scoring!$E$16),Scoring!$E$16),Scoring!$E$16),Scoring!$E$16),Scoring!$E$16),Scoring!$E$16)</f>
        <v>0</v>
      </c>
      <c r="AC1420" s="78">
        <f>IF(IFERROR(SEARCH("57f",L1420),99)=99,IF(IFERROR(SEARCH("57(f)",P1420),99)=99,0,Scoring!$E$20),Scoring!$E$20)</f>
        <v>0</v>
      </c>
      <c r="AD1420" s="78">
        <f>IF(IFERROR(SEARCH("CAT1",T1420),99)=99,IF(IFERROR(SEARCH("CAT2",T1420),99)=99,IF(IFERROR(SEARCH("CAT3",T1420),99)=99,IF(IFERROR(SEARCH("concluded to be endocrine",K1420),99)=99,IF(IFERROR(SEARCH("categorised as endocrine",K1420),99)=99,IF(IFERROR(SEARCH("endocrine disrupting",P1420),99)=99,IF(IFERROR(SEARCH("endocrine disrupting",K1420),99)=99,IF(IFERROR(SEARCH("suspected endocrine",S1420),99)=99,IF(IFERROR(SEARCH("potential endocrine",S1420),99)=99,0,Scoring!$E$25),Scoring!$E$25),Scoring!$E$24),Scoring!$E$24),Scoring!$E$24),Scoring!$E$24),Scoring!$E$23),Scoring!$E$22),Scoring!$E$21)</f>
        <v>0.3</v>
      </c>
      <c r="AE1420" s="78">
        <f>IF(IFERROR(SEARCH("suspected sensitiser",S1420),99)=99,IF(IFERROR(SEARCH("sensitiser",S1420),99)=99,IF(IFERROR(SEARCH("other hazard based concern",S1420),99)=99,0,Scoring!$E$28),Scoring!$E$26),Scoring!$E$27)</f>
        <v>0</v>
      </c>
      <c r="AF1420" s="78">
        <f>IF(IFERROR(M1420,1)=1,IF(IFERROR(N1420,1)=1,IF(IFERROR(O1420,1)=1,IF(IFERROR(Q1420,1)=1,IF(IFERROR(R1420,1)=1,IF(IFERROR(T1420,1)=1,IF(IFERROR(K1420,1)=1,IF(IFERROR(P1420,1)=1,IF(IFERROR(S1420,1)=1,Scoring!$E$29,0),0),0),0),0),0),0),0),0)</f>
        <v>0</v>
      </c>
      <c r="AG1420" s="78">
        <f t="shared" si="95"/>
        <v>0.3</v>
      </c>
      <c r="AI1420" s="93"/>
      <c r="AJ1420" s="94"/>
      <c r="AK1420" s="76"/>
      <c r="AL1420" s="75"/>
      <c r="AN1420" s="79"/>
      <c r="AO1420" s="79"/>
      <c r="AP1420" s="79"/>
      <c r="AQ1420" s="79"/>
      <c r="AR1420" s="79"/>
      <c r="AS1420" s="78"/>
      <c r="AU1420" s="79">
        <f>IF(IFERROR(F1420,99)=99,IF(IFERROR(G1420,99)=99,IF(IFERROR(H1420,99)=99,IF(IFERROR(I1420,99)=99,IF(IFERROR(E1420,99)=99,IF(IFERROR(J1420,99)=99,0,Scoring!$B$7),Scoring!$B$3),Scoring!$B$2),Scoring!$B$6),Scoring!$B$5),Scoring!$B$4)</f>
        <v>0.3</v>
      </c>
      <c r="AV1420" s="78">
        <f t="shared" si="96"/>
        <v>0.09</v>
      </c>
      <c r="AW1420" s="78"/>
      <c r="AX1420" s="66"/>
      <c r="AY1420" s="78"/>
      <c r="AZ1420" s="76"/>
      <c r="BB1420" s="76"/>
    </row>
    <row r="1421" spans="1:54" x14ac:dyDescent="0.25">
      <c r="A1421" s="89" t="s">
        <v>7042</v>
      </c>
      <c r="B1421" s="89" t="s">
        <v>30</v>
      </c>
      <c r="C1421" s="89" t="s">
        <v>30</v>
      </c>
      <c r="D1421" s="89" t="s">
        <v>7043</v>
      </c>
      <c r="E1421" s="76" t="e">
        <f>IF(C1421="-",IF(A1421="-",VLOOKUP(D1421,'sin-list 180320_update'!$C$2:$C$835,1,FALSE),VLOOKUP(A1421,'sin-list 180320_update'!$A$2:$A$835,1,FALSE)),VLOOKUP(C1421,'sin-list 180320_update'!$B$2:$B$835,1,FALSE))</f>
        <v>#N/A</v>
      </c>
      <c r="F1421" s="76" t="e">
        <f>IF($C1421="-",IF($A1421="-",VLOOKUP($D1421,'REACH Bilaga XVII_update'!$A$5:$A$131,1,FALSE),VLOOKUP($A1421,'REACH Bilaga XVII_update'!$C$5:$C$131,1,FALSE)),VLOOKUP($C1421,'REACH Bilaga XVII_update'!$B$5:$B$131,1,FALSE))</f>
        <v>#N/A</v>
      </c>
      <c r="G1421" s="76" t="e">
        <f>IF($C1421="-",IF($A1421="-",VLOOKUP($D1421,' REACH Bilaga 59_update'!$A$5:$A$210,1,FALSE),VLOOKUP($A1421,' REACH Bilaga 59_update'!$D$5:$D$210,1,FALSE)),VLOOKUP($C1421,' REACH Bilaga 59_update'!$C$5:$C$210,1,FALSE))</f>
        <v>#N/A</v>
      </c>
      <c r="H1421" s="76" t="e">
        <f>IF($C1421="-",IF($A1421="-",VLOOKUP($D1421,'REACH Bilaga XIV_update'!$A$5:$A$110,1,FALSE),VLOOKUP($A1421,'REACH Bilaga XIV_update'!$D$5:$D$110,1,FALSE)),VLOOKUP($C1421,'REACH Bilaga XIV_update'!$C$5:$C$110,1,FALSE))</f>
        <v>#N/A</v>
      </c>
      <c r="I1421" s="76" t="e">
        <f>IF($C1421="-",IF($A1421="-",VLOOKUP($D1421,CoRAP_update!$A$5:$A$376,1,FALSE),VLOOKUP($A1421,CoRAP_update!$D$5:$D$376,1,FALSE)),VLOOKUP($C1421,CoRAP_update!$C$5:$C$376,1,FALSE))</f>
        <v>#N/A</v>
      </c>
      <c r="J1421" s="76" t="str">
        <f>IF($C1421="-",IF($A1421="-",VLOOKUP($D1421,EDC_update!$C$2:$C$450,1,FALSE),VLOOKUP($A1421,EDC_update!$B$2:$B$450,1,FALSE)),VLOOKUP($C1421,EDC_update!$L$2:$L$450,1,FALSE))</f>
        <v>25167-81-1</v>
      </c>
      <c r="K1421" s="76" t="e">
        <f>IF($C1421="-",IF($A1421="-",IF(VLOOKUP($D1421,'sin-list 180320_update'!$C$2:$S$835,3,FALSE)="",NA(),VLOOKUP($D1421,'sin-list 180320_update'!$C$2:$S$835,3,FALSE)),IF(VLOOKUP($A1421,'sin-list 180320_update'!$A$2:$S$835,5,FALSE)="",NA(),VLOOKUP($A1421,'sin-list 180320_update'!$A$2:$S$835,5,FALSE))),IF(VLOOKUP($C1421,'sin-list 180320_update'!$B$2:$S$835,4,FALSE)="",NA(),VLOOKUP($C1421,'sin-list 180320_update'!$B$2:$S$835,4,FALSE)))</f>
        <v>#N/A</v>
      </c>
      <c r="L1421" s="76" t="e">
        <f>IF($C1421="-",IF($A1421="-",VLOOKUP($D1421,'sin-list 180320_update'!$C$2:$S$835,6,FALSE),VLOOKUP($A1421,'sin-list 180320_update'!$A$2:$S$835,8,FALSE)),VLOOKUP($C1421,'sin-list 180320_update'!$B$2:$S$835,7,FALSE))</f>
        <v>#N/A</v>
      </c>
      <c r="M1421" s="76" t="e">
        <f>IF($C1421="-",IF($A1421="-",IF(VLOOKUP($D1421,'sin-list 180320_update'!$C$2:$S$835,8,FALSE)="",NA(),VLOOKUP($D1421,'sin-list 180320_update'!$C$2:$S$835,8,FALSE)),IF(VLOOKUP($A1421,'sin-list 180320_update'!$A$2:$S$835,10,FALSE)="",NA(),VLOOKUP($A1421,'sin-list 180320_update'!$A$2:$S$835,10,FALSE))),IF(VLOOKUP($C1421,'sin-list 180320_update'!$B$2:$S$835,9,FALSE)="",NA(),VLOOKUP($C1421,'sin-list 180320_update'!$B$2:$S$835,9,FALSE)))</f>
        <v>#N/A</v>
      </c>
      <c r="N1421" s="76" t="e">
        <f>IF($C1421="-",IF($A1421="-",IF(VLOOKUP($D1421,'REACH Bilaga XVII_update'!$A$5:$E$131,4,FALSE)="",NA(),VLOOKUP($D1421,'REACH Bilaga XVII_update'!$A$5:$E$131,4,FALSE)),IF(VLOOKUP($A1421,'REACH Bilaga XVII_update'!$C$5:$D$131,2,FALSE)="",NA(),VLOOKUP($A1421,'REACH Bilaga XVII_update'!$C$5:$D$131,2,FALSE))),IF(VLOOKUP($C1421,'REACH Bilaga XVII_update'!$B$5:$D$131,3,FALSE)="",NA(),VLOOKUP($C1421,'REACH Bilaga XVII_update'!$B$5:$D$131,3,FALSE)))</f>
        <v>#N/A</v>
      </c>
      <c r="O1421" s="76" t="e">
        <f>IF($C1421="-",IF($A1421="-",IF(VLOOKUP($D1421,' REACH Bilaga 59_update'!$A$5:$E$210,5,FALSE)="",NA(),VLOOKUP($D1421,' REACH Bilaga 59_update'!$A$5:$E$210,5,FALSE)),IF(VLOOKUP($A1421,' REACH Bilaga 59_update'!$D$5:$E$210,2,FALSE)="",NA(),VLOOKUP($A1421,' REACH Bilaga 59_update'!$D$5:$E$210,2,FALSE))),IF(VLOOKUP($C1421,' REACH Bilaga 59_update'!$C$5:$E$210,3,FALSE)="",NA(),VLOOKUP($C1421,' REACH Bilaga 59_update'!$C$5:$E$210,3,FALSE)))</f>
        <v>#N/A</v>
      </c>
      <c r="P1421" s="76" t="e">
        <f>IF(C1421="-",IF(A1421="-",IFERROR(VLOOKUP($D1421,' REACH Bilaga 59_update'!$A$5:$F$210,MATCH(Sammanfattning!P$1,' REACH Bilaga 59_update'!$A$4:$F$4,0),FALSE),VLOOKUP($D1421,'REACH Bilaga XIV_update'!$A$4:$H$110,MATCH(Sammanfattning!P$1,'REACH Bilaga XIV_update'!$A$4:$H$4,0),FALSE)),IFERROR(VLOOKUP($A1421,' REACH Bilaga 59_update'!$D$5:$F$210,MATCH(Sammanfattning!P$1,' REACH Bilaga 59_update'!$D$4:$F$4,0),FALSE),VLOOKUP($A1421,'REACH Bilaga XIV_update'!$D$4:$H$110,MATCH(Sammanfattning!P$1,'REACH Bilaga XIV_update'!$D$4:$H$4,0),FALSE))),IFERROR(VLOOKUP($C1421,' REACH Bilaga 59_update'!$C$5:$F$210,MATCH(Sammanfattning!P$1,' REACH Bilaga 59_update'!$C$4:$F$4,0),FALSE),VLOOKUP($C1421,'REACH Bilaga XIV_update'!$C$4:$H$110,MATCH(Sammanfattning!P$1,'REACH Bilaga XIV_update'!$C$4:$H$4,0),FALSE)))</f>
        <v>#N/A</v>
      </c>
      <c r="Q1421" s="76" t="e">
        <f>IF($C1421="-",IF($A1421="-",IF(VLOOKUP($D1421,'REACH Bilaga XIV_update'!$A$5:$I$110,9,FALSE)="",NA(),VLOOKUP($D1421,'REACH Bilaga XIV_update'!$A$5:$I$110,9,FALSE)),IF(VLOOKUP($A1421,'REACH Bilaga XIV_update'!$D$5:$I$110,6,FALSE)="",NA(),VLOOKUP($A1421,'REACH Bilaga XIV_update'!$D$5:$I$110,6,FALSE))),IF(VLOOKUP($C1421,'REACH Bilaga XIV_update'!$C$5:$I$110,7,FALSE)="",NA(),VLOOKUP($C1421,'REACH Bilaga XIV_update'!$C$5:$I$110,7,FALSE)))</f>
        <v>#N/A</v>
      </c>
      <c r="R1421" s="76" t="e">
        <f>IF($C1421="-",IF($A1421="-",IF(VLOOKUP($D1421,CoRAP_update!$A$5:$O$376,15,FALSE)="",NA(),VLOOKUP($D1421,CoRAP_update!$A$5:$O$376,15,FALSE)),IF(VLOOKUP($A1421,CoRAP_update!$D$5:$O$376,12,FALSE)="",NA(),VLOOKUP($A1421,CoRAP_update!$D$5:$O$376,12,FALSE))),IF(VLOOKUP($C1421,CoRAP_update!$C$5:$O$376,13,FALSE)="",NA(),VLOOKUP($C1421,CoRAP_update!$C$5:$O$376,13,FALSE)))</f>
        <v>#N/A</v>
      </c>
      <c r="S1421" s="144" t="e">
        <f>IF($C1421="-",IF($A1421="-",VLOOKUP($D1421,CoRAP_update!$A$5:$J$376,MATCH(Sammanfattning!S$1,CoRAP_update!$A$4:$J$4,0),FALSE),VLOOKUP($A1421,CoRAP_update!$D$5:$J$376,MATCH(Sammanfattning!S$1,CoRAP_update!$D$4:$J$4,0),FALSE)),VLOOKUP($C1421,CoRAP_update!$C$5:$J$376,MATCH(Sammanfattning!S$1,CoRAP_update!$C$4:$J$4,0),FALSE))</f>
        <v>#N/A</v>
      </c>
      <c r="T1421" s="76" t="str">
        <f>IF($A1421="-",VLOOKUP($D1421,EDC_update!$C$2:$F$450,4,FALSE),VLOOKUP($A1421,EDC_update!$B$2:$F$450,5,FALSE))</f>
        <v>CAT3b</v>
      </c>
      <c r="V1421" s="78">
        <f>IF(IFERROR(SEARCH("PBT",P1421),99)=99,IF(IFERROR(SEARCH("suspected PBT",S1421),99)=99,IF(IFERROR(SEARCH("concluded to be PBT",K1421),99)=99,IF(IFERROR(SEARCH("PBT",S1421),99)=99,IF(IFERROR(SEARCH("PBT cand",L1421),99)=99,IF(IFERROR(SEARCH("PBT",L1421),99)=99,IF(IFERROR(SEARCH("persistent, bioackumulative and toxic properties",K1421),99)=99,0,Scoring!$E$3),Scoring!$E$3),Scoring!$E$7),Scoring!$E$3),Scoring!$E$5),Scoring!$E$6),Scoring!$E$3)</f>
        <v>0</v>
      </c>
      <c r="W1421" s="78">
        <f>IF(IFERROR(SEARCH("vPvB",P1421),99)=99,IF(IFERROR(SEARCH("suspected pbt/vPvB",S1421),99)=99,IF(IFERROR(SEARCH("vPvB",S1421),99)=99,IF(IFERROR(SEARCH("concluded to be a vPvB",S1421),99)=99,IF(IFERROR(SEARCH("identified as vPvB",K1421),99)=99,IF(IFERROR(SEARCH("concluded to be a vPvB",K1421),99)=99,IF(IFERROR(SEARCH("concluded to be both pbt and vPvB",S1421),99)=99,IF(IFERROR(SEARCH("concluded to be both pbt and vPvB",K1421),99)=99,0,Scoring!$E$5),Scoring!$E$5),Scoring!$E$5),Scoring!$E$5),Scoring!$E$5),Scoring!$E$4),Scoring!$E$6),Scoring!$E$4)</f>
        <v>0</v>
      </c>
      <c r="X1421" s="78">
        <f>IF(IFERROR(SEARCH("H410",N1421),99)=99,IF(IFERROR(SEARCH("H410",O1421),99)=99,IF(IFERROR(SEARCH("H410",Q1421),99)=99,IF(IFERROR(SEARCH("H410",M1421),99)=99,IF(IFERROR(SEARCH("H410",R1421),99)=99,IF(IFERROR(SEARCH("H411",N1421),99)=99,IF(IFERROR(SEARCH("H411",O1421),99)=99,IF(IFERROR(SEARCH("H411",Q1421),99)=99,IF(IFERROR(SEARCH("H411",M1421),99)=99,IF(IFERROR(SEARCH("H411",R1421),99)=99,IF(IFERROR(SEARCH("H413",N1421),99)=99,IF(IFERROR(SEARCH("H413",O1421),99)=99,IF(IFERROR(SEARCH("H413",Q1421),99)=99,IF(IFERROR(SEARCH("H413",M1421),99)=99,IF(IFERROR(SEARCH("H413",R1421),99)=99,IF(IFERROR(SEARCH("H412",N1421),99)=99,IF(IFERROR(SEARCH("H412",O1421),99)=99,IF(IFERROR(SEARCH("H412",Q1421),99)=99,IF(IFERROR(SEARCH("H412",M1421),99)=99,IF(IFERROR(SEARCH("H412",R1421),99)=99,0,Scoring!$E$2),Scoring!$E$2),Scoring!$E$2),Scoring!$E$2),Scoring!$E$2),Scoring!$E$2),Scoring!$E$2),Scoring!$E$2),Scoring!$E$2),Scoring!$E$2),Scoring!$E$2),Scoring!$E$2),Scoring!$E$2),Scoring!$E$2),Scoring!$E$2),Scoring!$E$2),Scoring!$E$2),Scoring!$E$2),Scoring!$E$2),Scoring!$E$2)</f>
        <v>0</v>
      </c>
      <c r="Y1421" s="78">
        <f>IF(IFERROR(SEARCH("CMR",K1421),99)=99,IF(IFERROR(SEARCH("Suspected CMR",S1421),99)=99,IF(IFERROR(SEARCH("CMR",S1421),99)=99,0,Scoring!$E$8),Scoring!$E$9),Scoring!$E$8)</f>
        <v>0</v>
      </c>
      <c r="Z1421" s="78">
        <f>IF(IFERROR(SEARCH("H350",N1421),99)=99,IF(IFERROR(SEARCH("H350",O1421),99)=99,IF(IFERROR(SEARCH("H350",Q1421),99)=99,IF(IFERROR(SEARCH("H350",M1421),99)=99,IF(IFERROR(SEARCH("H350",R1421),99)=99,IF(IFERROR(SEARCH("H351",N1421),99)=99,IF(IFERROR(SEARCH("H351",O1421),99)=99,IF(IFERROR(SEARCH("H351",Q1421),99)=99,IF(IFERROR(SEARCH("H351",M1421),99)=99,IF(IFERROR(SEARCH("H351",R1421),99)=99,IF(IFERROR(SEARCH("carcinogenic",P1421),99)=99,IF(IFERROR(SEARCH("suspected carcinogenic",S1421),99)=99,0,Scoring!$E$12),Scoring!$E$11),Scoring!$E$10),Scoring!$E$10),Scoring!$E$10),Scoring!$E$10),Scoring!$E$10),Scoring!$E$10),Scoring!$E$10),Scoring!$E$10),Scoring!$E$10),Scoring!$E$10)</f>
        <v>0</v>
      </c>
      <c r="AA1421" s="78">
        <f>IF(IFERROR(SEARCH("H340",N1421),99)=99,IF(IFERROR(SEARCH("H340",O1421),99)=99,IF(IFERROR(SEARCH("H340",Q1421),99)=99,IF(IFERROR(SEARCH("H340",M1421),99)=99,IF(IFERROR(SEARCH("H340",R1421),99)=99,IF(IFERROR(SEARCH("H341",N1421),99)=99,IF(IFERROR(SEARCH("H341",O1421),99)=99,IF(IFERROR(SEARCH("H341",Q1421),99)=99,IF(IFERROR(SEARCH("H341",M1421),99)=99,IF(IFERROR(SEARCH("H341",R1421),99)=99,IF(IFERROR(SEARCH("mutagenic",P1421),99)=99,IF(IFERROR(SEARCH("suspected mutagenic",S1421),99)=99,0,Scoring!$E$15),Scoring!$E$14),Scoring!$E$13),Scoring!$E$13),Scoring!$E$13),Scoring!$E$13),Scoring!$E$13),Scoring!$E$13),Scoring!$E$13),Scoring!$E$13),Scoring!$E$13),Scoring!$E$13)</f>
        <v>0</v>
      </c>
      <c r="AB1421" s="78">
        <f>IF(IFERROR(SEARCH("H360",N1421),99)=99,IF(IFERROR(SEARCH("H360",O1421),99)=99,IF(IFERROR(SEARCH("H360",Q1421),99)=99,IF(IFERROR(SEARCH("H360",M1421),99)=99,IF(IFERROR(SEARCH("H360",R1421),99)=99,IF(IFERROR(SEARCH("H361",N1421),99)=99,IF(IFERROR(SEARCH("H361",O1421),99)=99,IF(IFERROR(SEARCH("H361",Q1421),99)=99,IF(IFERROR(SEARCH("H361",M1421),99)=99,IF(IFERROR(SEARCH("H361",R1421),99)=99,IF(IFERROR(SEARCH("reproduction",P1421),99)=99,IF(IFERROR(SEARCH("suspected reprotoxic",S1421),99)=99,IF(IFERROR(SEARCH("reprotoxic",S1421),99)=99,IF(IFERROR(SEARCH("reprotoxic",K1421),99)=99,0,Scoring!$E$18),Scoring!$E$18),Scoring!$E$19),Scoring!$E$17),Scoring!$E$16),Scoring!$E$16),Scoring!$E$16),Scoring!$E$16),Scoring!$E$16),Scoring!$E$16),Scoring!$E$16),Scoring!$E$16),Scoring!$E$16),Scoring!$E$16)</f>
        <v>0</v>
      </c>
      <c r="AC1421" s="78">
        <f>IF(IFERROR(SEARCH("57f",L1421),99)=99,IF(IFERROR(SEARCH("57(f)",P1421),99)=99,0,Scoring!$E$20),Scoring!$E$20)</f>
        <v>0</v>
      </c>
      <c r="AD1421" s="78">
        <f>IF(IFERROR(SEARCH("CAT1",T1421),99)=99,IF(IFERROR(SEARCH("CAT2",T1421),99)=99,IF(IFERROR(SEARCH("CAT3",T1421),99)=99,IF(IFERROR(SEARCH("concluded to be endocrine",K1421),99)=99,IF(IFERROR(SEARCH("categorised as endocrine",K1421),99)=99,IF(IFERROR(SEARCH("endocrine disrupting",P1421),99)=99,IF(IFERROR(SEARCH("endocrine disrupting",K1421),99)=99,IF(IFERROR(SEARCH("suspected endocrine",S1421),99)=99,IF(IFERROR(SEARCH("potential endocrine",S1421),99)=99,0,Scoring!$E$25),Scoring!$E$25),Scoring!$E$24),Scoring!$E$24),Scoring!$E$24),Scoring!$E$24),Scoring!$E$23),Scoring!$E$22),Scoring!$E$21)</f>
        <v>0.3</v>
      </c>
      <c r="AE1421" s="78">
        <f>IF(IFERROR(SEARCH("suspected sensitiser",S1421),99)=99,IF(IFERROR(SEARCH("sensitiser",S1421),99)=99,IF(IFERROR(SEARCH("other hazard based concern",S1421),99)=99,0,Scoring!$E$28),Scoring!$E$26),Scoring!$E$27)</f>
        <v>0</v>
      </c>
      <c r="AF1421" s="78">
        <f>IF(IFERROR(M1421,1)=1,IF(IFERROR(N1421,1)=1,IF(IFERROR(O1421,1)=1,IF(IFERROR(Q1421,1)=1,IF(IFERROR(R1421,1)=1,IF(IFERROR(T1421,1)=1,IF(IFERROR(K1421,1)=1,IF(IFERROR(P1421,1)=1,IF(IFERROR(S1421,1)=1,Scoring!$E$29,0),0),0),0),0),0),0),0),0)</f>
        <v>0</v>
      </c>
      <c r="AG1421" s="78">
        <f t="shared" si="95"/>
        <v>0.3</v>
      </c>
      <c r="AI1421" s="93"/>
      <c r="AJ1421" s="94"/>
      <c r="AK1421" s="76"/>
      <c r="AL1421" s="75"/>
      <c r="AN1421" s="79"/>
      <c r="AO1421" s="79"/>
      <c r="AP1421" s="79"/>
      <c r="AQ1421" s="79"/>
      <c r="AR1421" s="79"/>
      <c r="AS1421" s="78"/>
      <c r="AU1421" s="79">
        <f>IF(IFERROR(F1421,99)=99,IF(IFERROR(G1421,99)=99,IF(IFERROR(H1421,99)=99,IF(IFERROR(I1421,99)=99,IF(IFERROR(E1421,99)=99,IF(IFERROR(J1421,99)=99,0,Scoring!$B$7),Scoring!$B$3),Scoring!$B$2),Scoring!$B$6),Scoring!$B$5),Scoring!$B$4)</f>
        <v>0.3</v>
      </c>
      <c r="AV1421" s="78">
        <f t="shared" si="96"/>
        <v>0.09</v>
      </c>
      <c r="AW1421" s="78"/>
      <c r="AX1421" s="66"/>
      <c r="AY1421" s="78"/>
      <c r="AZ1421" s="76"/>
      <c r="BB1421" s="76"/>
    </row>
    <row r="1422" spans="1:54" x14ac:dyDescent="0.25">
      <c r="A1422" s="89" t="s">
        <v>7119</v>
      </c>
      <c r="B1422" s="89" t="s">
        <v>30</v>
      </c>
      <c r="C1422" s="89" t="s">
        <v>30</v>
      </c>
      <c r="D1422" s="89" t="s">
        <v>7120</v>
      </c>
      <c r="E1422" s="76" t="e">
        <f>IF(C1422="-",IF(A1422="-",VLOOKUP(D1422,'sin-list 180320_update'!$C$2:$C$835,1,FALSE),VLOOKUP(A1422,'sin-list 180320_update'!$A$2:$A$835,1,FALSE)),VLOOKUP(C1422,'sin-list 180320_update'!$B$2:$B$835,1,FALSE))</f>
        <v>#N/A</v>
      </c>
      <c r="F1422" s="76" t="e">
        <f>IF($C1422="-",IF($A1422="-",VLOOKUP($D1422,'REACH Bilaga XVII_update'!$A$5:$A$131,1,FALSE),VLOOKUP($A1422,'REACH Bilaga XVII_update'!$C$5:$C$131,1,FALSE)),VLOOKUP($C1422,'REACH Bilaga XVII_update'!$B$5:$B$131,1,FALSE))</f>
        <v>#N/A</v>
      </c>
      <c r="G1422" s="76" t="e">
        <f>IF($C1422="-",IF($A1422="-",VLOOKUP($D1422,' REACH Bilaga 59_update'!$A$5:$A$210,1,FALSE),VLOOKUP($A1422,' REACH Bilaga 59_update'!$D$5:$D$210,1,FALSE)),VLOOKUP($C1422,' REACH Bilaga 59_update'!$C$5:$C$210,1,FALSE))</f>
        <v>#N/A</v>
      </c>
      <c r="H1422" s="76" t="e">
        <f>IF($C1422="-",IF($A1422="-",VLOOKUP($D1422,'REACH Bilaga XIV_update'!$A$5:$A$110,1,FALSE),VLOOKUP($A1422,'REACH Bilaga XIV_update'!$D$5:$D$110,1,FALSE)),VLOOKUP($C1422,'REACH Bilaga XIV_update'!$C$5:$C$110,1,FALSE))</f>
        <v>#N/A</v>
      </c>
      <c r="I1422" s="76" t="e">
        <f>IF($C1422="-",IF($A1422="-",VLOOKUP($D1422,CoRAP_update!$A$5:$A$376,1,FALSE),VLOOKUP($A1422,CoRAP_update!$D$5:$D$376,1,FALSE)),VLOOKUP($C1422,CoRAP_update!$C$5:$C$376,1,FALSE))</f>
        <v>#N/A</v>
      </c>
      <c r="J1422" s="76" t="str">
        <f>IF($C1422="-",IF($A1422="-",VLOOKUP($D1422,EDC_update!$C$2:$C$450,1,FALSE),VLOOKUP($A1422,EDC_update!$B$2:$B$450,1,FALSE)),VLOOKUP($C1422,EDC_update!$L$2:$L$450,1,FALSE))</f>
        <v>2540-82-1</v>
      </c>
      <c r="K1422" s="76" t="e">
        <f>IF($C1422="-",IF($A1422="-",IF(VLOOKUP($D1422,'sin-list 180320_update'!$C$2:$S$835,3,FALSE)="",NA(),VLOOKUP($D1422,'sin-list 180320_update'!$C$2:$S$835,3,FALSE)),IF(VLOOKUP($A1422,'sin-list 180320_update'!$A$2:$S$835,5,FALSE)="",NA(),VLOOKUP($A1422,'sin-list 180320_update'!$A$2:$S$835,5,FALSE))),IF(VLOOKUP($C1422,'sin-list 180320_update'!$B$2:$S$835,4,FALSE)="",NA(),VLOOKUP($C1422,'sin-list 180320_update'!$B$2:$S$835,4,FALSE)))</f>
        <v>#N/A</v>
      </c>
      <c r="L1422" s="76" t="e">
        <f>IF($C1422="-",IF($A1422="-",VLOOKUP($D1422,'sin-list 180320_update'!$C$2:$S$835,6,FALSE),VLOOKUP($A1422,'sin-list 180320_update'!$A$2:$S$835,8,FALSE)),VLOOKUP($C1422,'sin-list 180320_update'!$B$2:$S$835,7,FALSE))</f>
        <v>#N/A</v>
      </c>
      <c r="M1422" s="76" t="e">
        <f>IF($C1422="-",IF($A1422="-",IF(VLOOKUP($D1422,'sin-list 180320_update'!$C$2:$S$835,8,FALSE)="",NA(),VLOOKUP($D1422,'sin-list 180320_update'!$C$2:$S$835,8,FALSE)),IF(VLOOKUP($A1422,'sin-list 180320_update'!$A$2:$S$835,10,FALSE)="",NA(),VLOOKUP($A1422,'sin-list 180320_update'!$A$2:$S$835,10,FALSE))),IF(VLOOKUP($C1422,'sin-list 180320_update'!$B$2:$S$835,9,FALSE)="",NA(),VLOOKUP($C1422,'sin-list 180320_update'!$B$2:$S$835,9,FALSE)))</f>
        <v>#N/A</v>
      </c>
      <c r="N1422" s="76" t="e">
        <f>IF($C1422="-",IF($A1422="-",IF(VLOOKUP($D1422,'REACH Bilaga XVII_update'!$A$5:$E$131,4,FALSE)="",NA(),VLOOKUP($D1422,'REACH Bilaga XVII_update'!$A$5:$E$131,4,FALSE)),IF(VLOOKUP($A1422,'REACH Bilaga XVII_update'!$C$5:$D$131,2,FALSE)="",NA(),VLOOKUP($A1422,'REACH Bilaga XVII_update'!$C$5:$D$131,2,FALSE))),IF(VLOOKUP($C1422,'REACH Bilaga XVII_update'!$B$5:$D$131,3,FALSE)="",NA(),VLOOKUP($C1422,'REACH Bilaga XVII_update'!$B$5:$D$131,3,FALSE)))</f>
        <v>#N/A</v>
      </c>
      <c r="O1422" s="76" t="e">
        <f>IF($C1422="-",IF($A1422="-",IF(VLOOKUP($D1422,' REACH Bilaga 59_update'!$A$5:$E$210,5,FALSE)="",NA(),VLOOKUP($D1422,' REACH Bilaga 59_update'!$A$5:$E$210,5,FALSE)),IF(VLOOKUP($A1422,' REACH Bilaga 59_update'!$D$5:$E$210,2,FALSE)="",NA(),VLOOKUP($A1422,' REACH Bilaga 59_update'!$D$5:$E$210,2,FALSE))),IF(VLOOKUP($C1422,' REACH Bilaga 59_update'!$C$5:$E$210,3,FALSE)="",NA(),VLOOKUP($C1422,' REACH Bilaga 59_update'!$C$5:$E$210,3,FALSE)))</f>
        <v>#N/A</v>
      </c>
      <c r="P1422" s="76" t="e">
        <f>IF(C1422="-",IF(A1422="-",IFERROR(VLOOKUP($D1422,' REACH Bilaga 59_update'!$A$5:$F$210,MATCH(Sammanfattning!P$1,' REACH Bilaga 59_update'!$A$4:$F$4,0),FALSE),VLOOKUP($D1422,'REACH Bilaga XIV_update'!$A$4:$H$110,MATCH(Sammanfattning!P$1,'REACH Bilaga XIV_update'!$A$4:$H$4,0),FALSE)),IFERROR(VLOOKUP($A1422,' REACH Bilaga 59_update'!$D$5:$F$210,MATCH(Sammanfattning!P$1,' REACH Bilaga 59_update'!$D$4:$F$4,0),FALSE),VLOOKUP($A1422,'REACH Bilaga XIV_update'!$D$4:$H$110,MATCH(Sammanfattning!P$1,'REACH Bilaga XIV_update'!$D$4:$H$4,0),FALSE))),IFERROR(VLOOKUP($C1422,' REACH Bilaga 59_update'!$C$5:$F$210,MATCH(Sammanfattning!P$1,' REACH Bilaga 59_update'!$C$4:$F$4,0),FALSE),VLOOKUP($C1422,'REACH Bilaga XIV_update'!$C$4:$H$110,MATCH(Sammanfattning!P$1,'REACH Bilaga XIV_update'!$C$4:$H$4,0),FALSE)))</f>
        <v>#N/A</v>
      </c>
      <c r="Q1422" s="76" t="e">
        <f>IF($C1422="-",IF($A1422="-",IF(VLOOKUP($D1422,'REACH Bilaga XIV_update'!$A$5:$I$110,9,FALSE)="",NA(),VLOOKUP($D1422,'REACH Bilaga XIV_update'!$A$5:$I$110,9,FALSE)),IF(VLOOKUP($A1422,'REACH Bilaga XIV_update'!$D$5:$I$110,6,FALSE)="",NA(),VLOOKUP($A1422,'REACH Bilaga XIV_update'!$D$5:$I$110,6,FALSE))),IF(VLOOKUP($C1422,'REACH Bilaga XIV_update'!$C$5:$I$110,7,FALSE)="",NA(),VLOOKUP($C1422,'REACH Bilaga XIV_update'!$C$5:$I$110,7,FALSE)))</f>
        <v>#N/A</v>
      </c>
      <c r="R1422" s="76" t="e">
        <f>IF($C1422="-",IF($A1422="-",IF(VLOOKUP($D1422,CoRAP_update!$A$5:$O$376,15,FALSE)="",NA(),VLOOKUP($D1422,CoRAP_update!$A$5:$O$376,15,FALSE)),IF(VLOOKUP($A1422,CoRAP_update!$D$5:$O$376,12,FALSE)="",NA(),VLOOKUP($A1422,CoRAP_update!$D$5:$O$376,12,FALSE))),IF(VLOOKUP($C1422,CoRAP_update!$C$5:$O$376,13,FALSE)="",NA(),VLOOKUP($C1422,CoRAP_update!$C$5:$O$376,13,FALSE)))</f>
        <v>#N/A</v>
      </c>
      <c r="S1422" s="144" t="e">
        <f>IF($C1422="-",IF($A1422="-",VLOOKUP($D1422,CoRAP_update!$A$5:$J$376,MATCH(Sammanfattning!S$1,CoRAP_update!$A$4:$J$4,0),FALSE),VLOOKUP($A1422,CoRAP_update!$D$5:$J$376,MATCH(Sammanfattning!S$1,CoRAP_update!$D$4:$J$4,0),FALSE)),VLOOKUP($C1422,CoRAP_update!$C$5:$J$376,MATCH(Sammanfattning!S$1,CoRAP_update!$C$4:$J$4,0),FALSE))</f>
        <v>#N/A</v>
      </c>
      <c r="T1422" s="76" t="str">
        <f>IF($A1422="-",VLOOKUP($D1422,EDC_update!$C$2:$F$450,4,FALSE),VLOOKUP($A1422,EDC_update!$B$2:$F$450,5,FALSE))</f>
        <v>CAT3b</v>
      </c>
      <c r="V1422" s="78">
        <f>IF(IFERROR(SEARCH("PBT",P1422),99)=99,IF(IFERROR(SEARCH("suspected PBT",S1422),99)=99,IF(IFERROR(SEARCH("concluded to be PBT",K1422),99)=99,IF(IFERROR(SEARCH("PBT",S1422),99)=99,IF(IFERROR(SEARCH("PBT cand",L1422),99)=99,IF(IFERROR(SEARCH("PBT",L1422),99)=99,IF(IFERROR(SEARCH("persistent, bioackumulative and toxic properties",K1422),99)=99,0,Scoring!$E$3),Scoring!$E$3),Scoring!$E$7),Scoring!$E$3),Scoring!$E$5),Scoring!$E$6),Scoring!$E$3)</f>
        <v>0</v>
      </c>
      <c r="W1422" s="78">
        <f>IF(IFERROR(SEARCH("vPvB",P1422),99)=99,IF(IFERROR(SEARCH("suspected pbt/vPvB",S1422),99)=99,IF(IFERROR(SEARCH("vPvB",S1422),99)=99,IF(IFERROR(SEARCH("concluded to be a vPvB",S1422),99)=99,IF(IFERROR(SEARCH("identified as vPvB",K1422),99)=99,IF(IFERROR(SEARCH("concluded to be a vPvB",K1422),99)=99,IF(IFERROR(SEARCH("concluded to be both pbt and vPvB",S1422),99)=99,IF(IFERROR(SEARCH("concluded to be both pbt and vPvB",K1422),99)=99,0,Scoring!$E$5),Scoring!$E$5),Scoring!$E$5),Scoring!$E$5),Scoring!$E$5),Scoring!$E$4),Scoring!$E$6),Scoring!$E$4)</f>
        <v>0</v>
      </c>
      <c r="X1422" s="78">
        <f>IF(IFERROR(SEARCH("H410",N1422),99)=99,IF(IFERROR(SEARCH("H410",O1422),99)=99,IF(IFERROR(SEARCH("H410",Q1422),99)=99,IF(IFERROR(SEARCH("H410",M1422),99)=99,IF(IFERROR(SEARCH("H410",R1422),99)=99,IF(IFERROR(SEARCH("H411",N1422),99)=99,IF(IFERROR(SEARCH("H411",O1422),99)=99,IF(IFERROR(SEARCH("H411",Q1422),99)=99,IF(IFERROR(SEARCH("H411",M1422),99)=99,IF(IFERROR(SEARCH("H411",R1422),99)=99,IF(IFERROR(SEARCH("H413",N1422),99)=99,IF(IFERROR(SEARCH("H413",O1422),99)=99,IF(IFERROR(SEARCH("H413",Q1422),99)=99,IF(IFERROR(SEARCH("H413",M1422),99)=99,IF(IFERROR(SEARCH("H413",R1422),99)=99,IF(IFERROR(SEARCH("H412",N1422),99)=99,IF(IFERROR(SEARCH("H412",O1422),99)=99,IF(IFERROR(SEARCH("H412",Q1422),99)=99,IF(IFERROR(SEARCH("H412",M1422),99)=99,IF(IFERROR(SEARCH("H412",R1422),99)=99,0,Scoring!$E$2),Scoring!$E$2),Scoring!$E$2),Scoring!$E$2),Scoring!$E$2),Scoring!$E$2),Scoring!$E$2),Scoring!$E$2),Scoring!$E$2),Scoring!$E$2),Scoring!$E$2),Scoring!$E$2),Scoring!$E$2),Scoring!$E$2),Scoring!$E$2),Scoring!$E$2),Scoring!$E$2),Scoring!$E$2),Scoring!$E$2),Scoring!$E$2)</f>
        <v>0</v>
      </c>
      <c r="Y1422" s="78">
        <f>IF(IFERROR(SEARCH("CMR",K1422),99)=99,IF(IFERROR(SEARCH("Suspected CMR",S1422),99)=99,IF(IFERROR(SEARCH("CMR",S1422),99)=99,0,Scoring!$E$8),Scoring!$E$9),Scoring!$E$8)</f>
        <v>0</v>
      </c>
      <c r="Z1422" s="78">
        <f>IF(IFERROR(SEARCH("H350",N1422),99)=99,IF(IFERROR(SEARCH("H350",O1422),99)=99,IF(IFERROR(SEARCH("H350",Q1422),99)=99,IF(IFERROR(SEARCH("H350",M1422),99)=99,IF(IFERROR(SEARCH("H350",R1422),99)=99,IF(IFERROR(SEARCH("H351",N1422),99)=99,IF(IFERROR(SEARCH("H351",O1422),99)=99,IF(IFERROR(SEARCH("H351",Q1422),99)=99,IF(IFERROR(SEARCH("H351",M1422),99)=99,IF(IFERROR(SEARCH("H351",R1422),99)=99,IF(IFERROR(SEARCH("carcinogenic",P1422),99)=99,IF(IFERROR(SEARCH("suspected carcinogenic",S1422),99)=99,0,Scoring!$E$12),Scoring!$E$11),Scoring!$E$10),Scoring!$E$10),Scoring!$E$10),Scoring!$E$10),Scoring!$E$10),Scoring!$E$10),Scoring!$E$10),Scoring!$E$10),Scoring!$E$10),Scoring!$E$10)</f>
        <v>0</v>
      </c>
      <c r="AA1422" s="78">
        <f>IF(IFERROR(SEARCH("H340",N1422),99)=99,IF(IFERROR(SEARCH("H340",O1422),99)=99,IF(IFERROR(SEARCH("H340",Q1422),99)=99,IF(IFERROR(SEARCH("H340",M1422),99)=99,IF(IFERROR(SEARCH("H340",R1422),99)=99,IF(IFERROR(SEARCH("H341",N1422),99)=99,IF(IFERROR(SEARCH("H341",O1422),99)=99,IF(IFERROR(SEARCH("H341",Q1422),99)=99,IF(IFERROR(SEARCH("H341",M1422),99)=99,IF(IFERROR(SEARCH("H341",R1422),99)=99,IF(IFERROR(SEARCH("mutagenic",P1422),99)=99,IF(IFERROR(SEARCH("suspected mutagenic",S1422),99)=99,0,Scoring!$E$15),Scoring!$E$14),Scoring!$E$13),Scoring!$E$13),Scoring!$E$13),Scoring!$E$13),Scoring!$E$13),Scoring!$E$13),Scoring!$E$13),Scoring!$E$13),Scoring!$E$13),Scoring!$E$13)</f>
        <v>0</v>
      </c>
      <c r="AB1422" s="78">
        <f>IF(IFERROR(SEARCH("H360",N1422),99)=99,IF(IFERROR(SEARCH("H360",O1422),99)=99,IF(IFERROR(SEARCH("H360",Q1422),99)=99,IF(IFERROR(SEARCH("H360",M1422),99)=99,IF(IFERROR(SEARCH("H360",R1422),99)=99,IF(IFERROR(SEARCH("H361",N1422),99)=99,IF(IFERROR(SEARCH("H361",O1422),99)=99,IF(IFERROR(SEARCH("H361",Q1422),99)=99,IF(IFERROR(SEARCH("H361",M1422),99)=99,IF(IFERROR(SEARCH("H361",R1422),99)=99,IF(IFERROR(SEARCH("reproduction",P1422),99)=99,IF(IFERROR(SEARCH("suspected reprotoxic",S1422),99)=99,IF(IFERROR(SEARCH("reprotoxic",S1422),99)=99,IF(IFERROR(SEARCH("reprotoxic",K1422),99)=99,0,Scoring!$E$18),Scoring!$E$18),Scoring!$E$19),Scoring!$E$17),Scoring!$E$16),Scoring!$E$16),Scoring!$E$16),Scoring!$E$16),Scoring!$E$16),Scoring!$E$16),Scoring!$E$16),Scoring!$E$16),Scoring!$E$16),Scoring!$E$16)</f>
        <v>0</v>
      </c>
      <c r="AC1422" s="78">
        <f>IF(IFERROR(SEARCH("57f",L1422),99)=99,IF(IFERROR(SEARCH("57(f)",P1422),99)=99,0,Scoring!$E$20),Scoring!$E$20)</f>
        <v>0</v>
      </c>
      <c r="AD1422" s="78">
        <f>IF(IFERROR(SEARCH("CAT1",T1422),99)=99,IF(IFERROR(SEARCH("CAT2",T1422),99)=99,IF(IFERROR(SEARCH("CAT3",T1422),99)=99,IF(IFERROR(SEARCH("concluded to be endocrine",K1422),99)=99,IF(IFERROR(SEARCH("categorised as endocrine",K1422),99)=99,IF(IFERROR(SEARCH("endocrine disrupting",P1422),99)=99,IF(IFERROR(SEARCH("endocrine disrupting",K1422),99)=99,IF(IFERROR(SEARCH("suspected endocrine",S1422),99)=99,IF(IFERROR(SEARCH("potential endocrine",S1422),99)=99,0,Scoring!$E$25),Scoring!$E$25),Scoring!$E$24),Scoring!$E$24),Scoring!$E$24),Scoring!$E$24),Scoring!$E$23),Scoring!$E$22),Scoring!$E$21)</f>
        <v>0.3</v>
      </c>
      <c r="AE1422" s="78">
        <f>IF(IFERROR(SEARCH("suspected sensitiser",S1422),99)=99,IF(IFERROR(SEARCH("sensitiser",S1422),99)=99,IF(IFERROR(SEARCH("other hazard based concern",S1422),99)=99,0,Scoring!$E$28),Scoring!$E$26),Scoring!$E$27)</f>
        <v>0</v>
      </c>
      <c r="AF1422" s="78">
        <f>IF(IFERROR(M1422,1)=1,IF(IFERROR(N1422,1)=1,IF(IFERROR(O1422,1)=1,IF(IFERROR(Q1422,1)=1,IF(IFERROR(R1422,1)=1,IF(IFERROR(T1422,1)=1,IF(IFERROR(K1422,1)=1,IF(IFERROR(P1422,1)=1,IF(IFERROR(S1422,1)=1,Scoring!$E$29,0),0),0),0),0),0),0),0),0)</f>
        <v>0</v>
      </c>
      <c r="AG1422" s="78">
        <f t="shared" si="95"/>
        <v>0.3</v>
      </c>
      <c r="AI1422" s="93"/>
      <c r="AJ1422" s="94"/>
      <c r="AK1422" s="76"/>
      <c r="AL1422" s="75"/>
      <c r="AN1422" s="79"/>
      <c r="AO1422" s="79"/>
      <c r="AP1422" s="79"/>
      <c r="AQ1422" s="79"/>
      <c r="AR1422" s="79"/>
      <c r="AS1422" s="78"/>
      <c r="AU1422" s="79">
        <f>IF(IFERROR(F1422,99)=99,IF(IFERROR(G1422,99)=99,IF(IFERROR(H1422,99)=99,IF(IFERROR(I1422,99)=99,IF(IFERROR(E1422,99)=99,IF(IFERROR(J1422,99)=99,0,Scoring!$B$7),Scoring!$B$3),Scoring!$B$2),Scoring!$B$6),Scoring!$B$5),Scoring!$B$4)</f>
        <v>0.3</v>
      </c>
      <c r="AV1422" s="78">
        <f t="shared" si="96"/>
        <v>0.09</v>
      </c>
      <c r="AW1422" s="78"/>
      <c r="AX1422" s="66"/>
      <c r="AY1422" s="78"/>
      <c r="AZ1422" s="76"/>
      <c r="BB1422" s="76"/>
    </row>
    <row r="1423" spans="1:54" x14ac:dyDescent="0.25">
      <c r="A1423" s="89" t="s">
        <v>7063</v>
      </c>
      <c r="B1423" s="89" t="s">
        <v>30</v>
      </c>
      <c r="C1423" s="89" t="s">
        <v>30</v>
      </c>
      <c r="D1423" s="89" t="s">
        <v>7064</v>
      </c>
      <c r="E1423" s="76" t="e">
        <f>IF(C1423="-",IF(A1423="-",VLOOKUP(D1423,'sin-list 180320_update'!$C$2:$C$835,1,FALSE),VLOOKUP(A1423,'sin-list 180320_update'!$A$2:$A$835,1,FALSE)),VLOOKUP(C1423,'sin-list 180320_update'!$B$2:$B$835,1,FALSE))</f>
        <v>#N/A</v>
      </c>
      <c r="F1423" s="76" t="e">
        <f>IF($C1423="-",IF($A1423="-",VLOOKUP($D1423,'REACH Bilaga XVII_update'!$A$5:$A$131,1,FALSE),VLOOKUP($A1423,'REACH Bilaga XVII_update'!$C$5:$C$131,1,FALSE)),VLOOKUP($C1423,'REACH Bilaga XVII_update'!$B$5:$B$131,1,FALSE))</f>
        <v>#N/A</v>
      </c>
      <c r="G1423" s="76" t="e">
        <f>IF($C1423="-",IF($A1423="-",VLOOKUP($D1423,' REACH Bilaga 59_update'!$A$5:$A$210,1,FALSE),VLOOKUP($A1423,' REACH Bilaga 59_update'!$D$5:$D$210,1,FALSE)),VLOOKUP($C1423,' REACH Bilaga 59_update'!$C$5:$C$210,1,FALSE))</f>
        <v>#N/A</v>
      </c>
      <c r="H1423" s="76" t="e">
        <f>IF($C1423="-",IF($A1423="-",VLOOKUP($D1423,'REACH Bilaga XIV_update'!$A$5:$A$110,1,FALSE),VLOOKUP($A1423,'REACH Bilaga XIV_update'!$D$5:$D$110,1,FALSE)),VLOOKUP($C1423,'REACH Bilaga XIV_update'!$C$5:$C$110,1,FALSE))</f>
        <v>#N/A</v>
      </c>
      <c r="I1423" s="76" t="e">
        <f>IF($C1423="-",IF($A1423="-",VLOOKUP($D1423,CoRAP_update!$A$5:$A$376,1,FALSE),VLOOKUP($A1423,CoRAP_update!$D$5:$D$376,1,FALSE)),VLOOKUP($C1423,CoRAP_update!$C$5:$C$376,1,FALSE))</f>
        <v>#N/A</v>
      </c>
      <c r="J1423" s="76" t="str">
        <f>IF($C1423="-",IF($A1423="-",VLOOKUP($D1423,EDC_update!$C$2:$C$450,1,FALSE),VLOOKUP($A1423,EDC_update!$B$2:$B$450,1,FALSE)),VLOOKUP($C1423,EDC_update!$L$2:$L$450,1,FALSE))</f>
        <v>25550-58-7</v>
      </c>
      <c r="K1423" s="76" t="e">
        <f>IF($C1423="-",IF($A1423="-",IF(VLOOKUP($D1423,'sin-list 180320_update'!$C$2:$S$835,3,FALSE)="",NA(),VLOOKUP($D1423,'sin-list 180320_update'!$C$2:$S$835,3,FALSE)),IF(VLOOKUP($A1423,'sin-list 180320_update'!$A$2:$S$835,5,FALSE)="",NA(),VLOOKUP($A1423,'sin-list 180320_update'!$A$2:$S$835,5,FALSE))),IF(VLOOKUP($C1423,'sin-list 180320_update'!$B$2:$S$835,4,FALSE)="",NA(),VLOOKUP($C1423,'sin-list 180320_update'!$B$2:$S$835,4,FALSE)))</f>
        <v>#N/A</v>
      </c>
      <c r="L1423" s="76" t="e">
        <f>IF($C1423="-",IF($A1423="-",VLOOKUP($D1423,'sin-list 180320_update'!$C$2:$S$835,6,FALSE),VLOOKUP($A1423,'sin-list 180320_update'!$A$2:$S$835,8,FALSE)),VLOOKUP($C1423,'sin-list 180320_update'!$B$2:$S$835,7,FALSE))</f>
        <v>#N/A</v>
      </c>
      <c r="M1423" s="76" t="e">
        <f>IF($C1423="-",IF($A1423="-",IF(VLOOKUP($D1423,'sin-list 180320_update'!$C$2:$S$835,8,FALSE)="",NA(),VLOOKUP($D1423,'sin-list 180320_update'!$C$2:$S$835,8,FALSE)),IF(VLOOKUP($A1423,'sin-list 180320_update'!$A$2:$S$835,10,FALSE)="",NA(),VLOOKUP($A1423,'sin-list 180320_update'!$A$2:$S$835,10,FALSE))),IF(VLOOKUP($C1423,'sin-list 180320_update'!$B$2:$S$835,9,FALSE)="",NA(),VLOOKUP($C1423,'sin-list 180320_update'!$B$2:$S$835,9,FALSE)))</f>
        <v>#N/A</v>
      </c>
      <c r="N1423" s="76" t="e">
        <f>IF($C1423="-",IF($A1423="-",IF(VLOOKUP($D1423,'REACH Bilaga XVII_update'!$A$5:$E$131,4,FALSE)="",NA(),VLOOKUP($D1423,'REACH Bilaga XVII_update'!$A$5:$E$131,4,FALSE)),IF(VLOOKUP($A1423,'REACH Bilaga XVII_update'!$C$5:$D$131,2,FALSE)="",NA(),VLOOKUP($A1423,'REACH Bilaga XVII_update'!$C$5:$D$131,2,FALSE))),IF(VLOOKUP($C1423,'REACH Bilaga XVII_update'!$B$5:$D$131,3,FALSE)="",NA(),VLOOKUP($C1423,'REACH Bilaga XVII_update'!$B$5:$D$131,3,FALSE)))</f>
        <v>#N/A</v>
      </c>
      <c r="O1423" s="76" t="e">
        <f>IF($C1423="-",IF($A1423="-",IF(VLOOKUP($D1423,' REACH Bilaga 59_update'!$A$5:$E$210,5,FALSE)="",NA(),VLOOKUP($D1423,' REACH Bilaga 59_update'!$A$5:$E$210,5,FALSE)),IF(VLOOKUP($A1423,' REACH Bilaga 59_update'!$D$5:$E$210,2,FALSE)="",NA(),VLOOKUP($A1423,' REACH Bilaga 59_update'!$D$5:$E$210,2,FALSE))),IF(VLOOKUP($C1423,' REACH Bilaga 59_update'!$C$5:$E$210,3,FALSE)="",NA(),VLOOKUP($C1423,' REACH Bilaga 59_update'!$C$5:$E$210,3,FALSE)))</f>
        <v>#N/A</v>
      </c>
      <c r="P1423" s="76" t="e">
        <f>IF(C1423="-",IF(A1423="-",IFERROR(VLOOKUP($D1423,' REACH Bilaga 59_update'!$A$5:$F$210,MATCH(Sammanfattning!P$1,' REACH Bilaga 59_update'!$A$4:$F$4,0),FALSE),VLOOKUP($D1423,'REACH Bilaga XIV_update'!$A$4:$H$110,MATCH(Sammanfattning!P$1,'REACH Bilaga XIV_update'!$A$4:$H$4,0),FALSE)),IFERROR(VLOOKUP($A1423,' REACH Bilaga 59_update'!$D$5:$F$210,MATCH(Sammanfattning!P$1,' REACH Bilaga 59_update'!$D$4:$F$4,0),FALSE),VLOOKUP($A1423,'REACH Bilaga XIV_update'!$D$4:$H$110,MATCH(Sammanfattning!P$1,'REACH Bilaga XIV_update'!$D$4:$H$4,0),FALSE))),IFERROR(VLOOKUP($C1423,' REACH Bilaga 59_update'!$C$5:$F$210,MATCH(Sammanfattning!P$1,' REACH Bilaga 59_update'!$C$4:$F$4,0),FALSE),VLOOKUP($C1423,'REACH Bilaga XIV_update'!$C$4:$H$110,MATCH(Sammanfattning!P$1,'REACH Bilaga XIV_update'!$C$4:$H$4,0),FALSE)))</f>
        <v>#N/A</v>
      </c>
      <c r="Q1423" s="76" t="e">
        <f>IF($C1423="-",IF($A1423="-",IF(VLOOKUP($D1423,'REACH Bilaga XIV_update'!$A$5:$I$110,9,FALSE)="",NA(),VLOOKUP($D1423,'REACH Bilaga XIV_update'!$A$5:$I$110,9,FALSE)),IF(VLOOKUP($A1423,'REACH Bilaga XIV_update'!$D$5:$I$110,6,FALSE)="",NA(),VLOOKUP($A1423,'REACH Bilaga XIV_update'!$D$5:$I$110,6,FALSE))),IF(VLOOKUP($C1423,'REACH Bilaga XIV_update'!$C$5:$I$110,7,FALSE)="",NA(),VLOOKUP($C1423,'REACH Bilaga XIV_update'!$C$5:$I$110,7,FALSE)))</f>
        <v>#N/A</v>
      </c>
      <c r="R1423" s="76" t="e">
        <f>IF($C1423="-",IF($A1423="-",IF(VLOOKUP($D1423,CoRAP_update!$A$5:$O$376,15,FALSE)="",NA(),VLOOKUP($D1423,CoRAP_update!$A$5:$O$376,15,FALSE)),IF(VLOOKUP($A1423,CoRAP_update!$D$5:$O$376,12,FALSE)="",NA(),VLOOKUP($A1423,CoRAP_update!$D$5:$O$376,12,FALSE))),IF(VLOOKUP($C1423,CoRAP_update!$C$5:$O$376,13,FALSE)="",NA(),VLOOKUP($C1423,CoRAP_update!$C$5:$O$376,13,FALSE)))</f>
        <v>#N/A</v>
      </c>
      <c r="S1423" s="144" t="e">
        <f>IF($C1423="-",IF($A1423="-",VLOOKUP($D1423,CoRAP_update!$A$5:$J$376,MATCH(Sammanfattning!S$1,CoRAP_update!$A$4:$J$4,0),FALSE),VLOOKUP($A1423,CoRAP_update!$D$5:$J$376,MATCH(Sammanfattning!S$1,CoRAP_update!$D$4:$J$4,0),FALSE)),VLOOKUP($C1423,CoRAP_update!$C$5:$J$376,MATCH(Sammanfattning!S$1,CoRAP_update!$C$4:$J$4,0),FALSE))</f>
        <v>#N/A</v>
      </c>
      <c r="T1423" s="76" t="str">
        <f>IF($A1423="-",VLOOKUP($D1423,EDC_update!$C$2:$F$450,4,FALSE),VLOOKUP($A1423,EDC_update!$B$2:$F$450,5,FALSE))</f>
        <v>CAT3b</v>
      </c>
      <c r="V1423" s="78">
        <f>IF(IFERROR(SEARCH("PBT",P1423),99)=99,IF(IFERROR(SEARCH("suspected PBT",S1423),99)=99,IF(IFERROR(SEARCH("concluded to be PBT",K1423),99)=99,IF(IFERROR(SEARCH("PBT",S1423),99)=99,IF(IFERROR(SEARCH("PBT cand",L1423),99)=99,IF(IFERROR(SEARCH("PBT",L1423),99)=99,IF(IFERROR(SEARCH("persistent, bioackumulative and toxic properties",K1423),99)=99,0,Scoring!$E$3),Scoring!$E$3),Scoring!$E$7),Scoring!$E$3),Scoring!$E$5),Scoring!$E$6),Scoring!$E$3)</f>
        <v>0</v>
      </c>
      <c r="W1423" s="78">
        <f>IF(IFERROR(SEARCH("vPvB",P1423),99)=99,IF(IFERROR(SEARCH("suspected pbt/vPvB",S1423),99)=99,IF(IFERROR(SEARCH("vPvB",S1423),99)=99,IF(IFERROR(SEARCH("concluded to be a vPvB",S1423),99)=99,IF(IFERROR(SEARCH("identified as vPvB",K1423),99)=99,IF(IFERROR(SEARCH("concluded to be a vPvB",K1423),99)=99,IF(IFERROR(SEARCH("concluded to be both pbt and vPvB",S1423),99)=99,IF(IFERROR(SEARCH("concluded to be both pbt and vPvB",K1423),99)=99,0,Scoring!$E$5),Scoring!$E$5),Scoring!$E$5),Scoring!$E$5),Scoring!$E$5),Scoring!$E$4),Scoring!$E$6),Scoring!$E$4)</f>
        <v>0</v>
      </c>
      <c r="X1423" s="78">
        <f>IF(IFERROR(SEARCH("H410",N1423),99)=99,IF(IFERROR(SEARCH("H410",O1423),99)=99,IF(IFERROR(SEARCH("H410",Q1423),99)=99,IF(IFERROR(SEARCH("H410",M1423),99)=99,IF(IFERROR(SEARCH("H410",R1423),99)=99,IF(IFERROR(SEARCH("H411",N1423),99)=99,IF(IFERROR(SEARCH("H411",O1423),99)=99,IF(IFERROR(SEARCH("H411",Q1423),99)=99,IF(IFERROR(SEARCH("H411",M1423),99)=99,IF(IFERROR(SEARCH("H411",R1423),99)=99,IF(IFERROR(SEARCH("H413",N1423),99)=99,IF(IFERROR(SEARCH("H413",O1423),99)=99,IF(IFERROR(SEARCH("H413",Q1423),99)=99,IF(IFERROR(SEARCH("H413",M1423),99)=99,IF(IFERROR(SEARCH("H413",R1423),99)=99,IF(IFERROR(SEARCH("H412",N1423),99)=99,IF(IFERROR(SEARCH("H412",O1423),99)=99,IF(IFERROR(SEARCH("H412",Q1423),99)=99,IF(IFERROR(SEARCH("H412",M1423),99)=99,IF(IFERROR(SEARCH("H412",R1423),99)=99,0,Scoring!$E$2),Scoring!$E$2),Scoring!$E$2),Scoring!$E$2),Scoring!$E$2),Scoring!$E$2),Scoring!$E$2),Scoring!$E$2),Scoring!$E$2),Scoring!$E$2),Scoring!$E$2),Scoring!$E$2),Scoring!$E$2),Scoring!$E$2),Scoring!$E$2),Scoring!$E$2),Scoring!$E$2),Scoring!$E$2),Scoring!$E$2),Scoring!$E$2)</f>
        <v>0</v>
      </c>
      <c r="Y1423" s="78">
        <f>IF(IFERROR(SEARCH("CMR",K1423),99)=99,IF(IFERROR(SEARCH("Suspected CMR",S1423),99)=99,IF(IFERROR(SEARCH("CMR",S1423),99)=99,0,Scoring!$E$8),Scoring!$E$9),Scoring!$E$8)</f>
        <v>0</v>
      </c>
      <c r="Z1423" s="78">
        <f>IF(IFERROR(SEARCH("H350",N1423),99)=99,IF(IFERROR(SEARCH("H350",O1423),99)=99,IF(IFERROR(SEARCH("H350",Q1423),99)=99,IF(IFERROR(SEARCH("H350",M1423),99)=99,IF(IFERROR(SEARCH("H350",R1423),99)=99,IF(IFERROR(SEARCH("H351",N1423),99)=99,IF(IFERROR(SEARCH("H351",O1423),99)=99,IF(IFERROR(SEARCH("H351",Q1423),99)=99,IF(IFERROR(SEARCH("H351",M1423),99)=99,IF(IFERROR(SEARCH("H351",R1423),99)=99,IF(IFERROR(SEARCH("carcinogenic",P1423),99)=99,IF(IFERROR(SEARCH("suspected carcinogenic",S1423),99)=99,0,Scoring!$E$12),Scoring!$E$11),Scoring!$E$10),Scoring!$E$10),Scoring!$E$10),Scoring!$E$10),Scoring!$E$10),Scoring!$E$10),Scoring!$E$10),Scoring!$E$10),Scoring!$E$10),Scoring!$E$10)</f>
        <v>0</v>
      </c>
      <c r="AA1423" s="78">
        <f>IF(IFERROR(SEARCH("H340",N1423),99)=99,IF(IFERROR(SEARCH("H340",O1423),99)=99,IF(IFERROR(SEARCH("H340",Q1423),99)=99,IF(IFERROR(SEARCH("H340",M1423),99)=99,IF(IFERROR(SEARCH("H340",R1423),99)=99,IF(IFERROR(SEARCH("H341",N1423),99)=99,IF(IFERROR(SEARCH("H341",O1423),99)=99,IF(IFERROR(SEARCH("H341",Q1423),99)=99,IF(IFERROR(SEARCH("H341",M1423),99)=99,IF(IFERROR(SEARCH("H341",R1423),99)=99,IF(IFERROR(SEARCH("mutagenic",P1423),99)=99,IF(IFERROR(SEARCH("suspected mutagenic",S1423),99)=99,0,Scoring!$E$15),Scoring!$E$14),Scoring!$E$13),Scoring!$E$13),Scoring!$E$13),Scoring!$E$13),Scoring!$E$13),Scoring!$E$13),Scoring!$E$13),Scoring!$E$13),Scoring!$E$13),Scoring!$E$13)</f>
        <v>0</v>
      </c>
      <c r="AB1423" s="78">
        <f>IF(IFERROR(SEARCH("H360",N1423),99)=99,IF(IFERROR(SEARCH("H360",O1423),99)=99,IF(IFERROR(SEARCH("H360",Q1423),99)=99,IF(IFERROR(SEARCH("H360",M1423),99)=99,IF(IFERROR(SEARCH("H360",R1423),99)=99,IF(IFERROR(SEARCH("H361",N1423),99)=99,IF(IFERROR(SEARCH("H361",O1423),99)=99,IF(IFERROR(SEARCH("H361",Q1423),99)=99,IF(IFERROR(SEARCH("H361",M1423),99)=99,IF(IFERROR(SEARCH("H361",R1423),99)=99,IF(IFERROR(SEARCH("reproduction",P1423),99)=99,IF(IFERROR(SEARCH("suspected reprotoxic",S1423),99)=99,IF(IFERROR(SEARCH("reprotoxic",S1423),99)=99,IF(IFERROR(SEARCH("reprotoxic",K1423),99)=99,0,Scoring!$E$18),Scoring!$E$18),Scoring!$E$19),Scoring!$E$17),Scoring!$E$16),Scoring!$E$16),Scoring!$E$16),Scoring!$E$16),Scoring!$E$16),Scoring!$E$16),Scoring!$E$16),Scoring!$E$16),Scoring!$E$16),Scoring!$E$16)</f>
        <v>0</v>
      </c>
      <c r="AC1423" s="78">
        <f>IF(IFERROR(SEARCH("57f",L1423),99)=99,IF(IFERROR(SEARCH("57(f)",P1423),99)=99,0,Scoring!$E$20),Scoring!$E$20)</f>
        <v>0</v>
      </c>
      <c r="AD1423" s="78">
        <f>IF(IFERROR(SEARCH("CAT1",T1423),99)=99,IF(IFERROR(SEARCH("CAT2",T1423),99)=99,IF(IFERROR(SEARCH("CAT3",T1423),99)=99,IF(IFERROR(SEARCH("concluded to be endocrine",K1423),99)=99,IF(IFERROR(SEARCH("categorised as endocrine",K1423),99)=99,IF(IFERROR(SEARCH("endocrine disrupting",P1423),99)=99,IF(IFERROR(SEARCH("endocrine disrupting",K1423),99)=99,IF(IFERROR(SEARCH("suspected endocrine",S1423),99)=99,IF(IFERROR(SEARCH("potential endocrine",S1423),99)=99,0,Scoring!$E$25),Scoring!$E$25),Scoring!$E$24),Scoring!$E$24),Scoring!$E$24),Scoring!$E$24),Scoring!$E$23),Scoring!$E$22),Scoring!$E$21)</f>
        <v>0.3</v>
      </c>
      <c r="AE1423" s="78">
        <f>IF(IFERROR(SEARCH("suspected sensitiser",S1423),99)=99,IF(IFERROR(SEARCH("sensitiser",S1423),99)=99,IF(IFERROR(SEARCH("other hazard based concern",S1423),99)=99,0,Scoring!$E$28),Scoring!$E$26),Scoring!$E$27)</f>
        <v>0</v>
      </c>
      <c r="AF1423" s="78">
        <f>IF(IFERROR(M1423,1)=1,IF(IFERROR(N1423,1)=1,IF(IFERROR(O1423,1)=1,IF(IFERROR(Q1423,1)=1,IF(IFERROR(R1423,1)=1,IF(IFERROR(T1423,1)=1,IF(IFERROR(K1423,1)=1,IF(IFERROR(P1423,1)=1,IF(IFERROR(S1423,1)=1,Scoring!$E$29,0),0),0),0),0),0),0),0),0)</f>
        <v>0</v>
      </c>
      <c r="AG1423" s="78">
        <f t="shared" si="95"/>
        <v>0.3</v>
      </c>
      <c r="AI1423" s="93"/>
      <c r="AJ1423" s="94"/>
      <c r="AK1423" s="76"/>
      <c r="AL1423" s="75"/>
      <c r="AN1423" s="79"/>
      <c r="AO1423" s="79"/>
      <c r="AP1423" s="79"/>
      <c r="AQ1423" s="79"/>
      <c r="AR1423" s="79"/>
      <c r="AS1423" s="78"/>
      <c r="AU1423" s="79">
        <f>IF(IFERROR(F1423,99)=99,IF(IFERROR(G1423,99)=99,IF(IFERROR(H1423,99)=99,IF(IFERROR(I1423,99)=99,IF(IFERROR(E1423,99)=99,IF(IFERROR(J1423,99)=99,0,Scoring!$B$7),Scoring!$B$3),Scoring!$B$2),Scoring!$B$6),Scoring!$B$5),Scoring!$B$4)</f>
        <v>0.3</v>
      </c>
      <c r="AV1423" s="78">
        <f t="shared" si="96"/>
        <v>0.09</v>
      </c>
      <c r="AW1423" s="78"/>
      <c r="AX1423" s="66"/>
      <c r="AY1423" s="78"/>
      <c r="AZ1423" s="76"/>
      <c r="BB1423" s="76"/>
    </row>
    <row r="1424" spans="1:54" x14ac:dyDescent="0.25">
      <c r="A1424" s="89" t="s">
        <v>6908</v>
      </c>
      <c r="B1424" s="89" t="s">
        <v>30</v>
      </c>
      <c r="C1424" s="89" t="s">
        <v>30</v>
      </c>
      <c r="D1424" s="89" t="s">
        <v>6909</v>
      </c>
      <c r="E1424" s="76" t="e">
        <f>IF(C1424="-",IF(A1424="-",VLOOKUP(D1424,'sin-list 180320_update'!$C$2:$C$835,1,FALSE),VLOOKUP(A1424,'sin-list 180320_update'!$A$2:$A$835,1,FALSE)),VLOOKUP(C1424,'sin-list 180320_update'!$B$2:$B$835,1,FALSE))</f>
        <v>#N/A</v>
      </c>
      <c r="F1424" s="76" t="e">
        <f>IF($C1424="-",IF($A1424="-",VLOOKUP($D1424,'REACH Bilaga XVII_update'!$A$5:$A$131,1,FALSE),VLOOKUP($A1424,'REACH Bilaga XVII_update'!$C$5:$C$131,1,FALSE)),VLOOKUP($C1424,'REACH Bilaga XVII_update'!$B$5:$B$131,1,FALSE))</f>
        <v>#N/A</v>
      </c>
      <c r="G1424" s="76" t="e">
        <f>IF($C1424="-",IF($A1424="-",VLOOKUP($D1424,' REACH Bilaga 59_update'!$A$5:$A$210,1,FALSE),VLOOKUP($A1424,' REACH Bilaga 59_update'!$D$5:$D$210,1,FALSE)),VLOOKUP($C1424,' REACH Bilaga 59_update'!$C$5:$C$210,1,FALSE))</f>
        <v>#N/A</v>
      </c>
      <c r="H1424" s="76" t="e">
        <f>IF($C1424="-",IF($A1424="-",VLOOKUP($D1424,'REACH Bilaga XIV_update'!$A$5:$A$110,1,FALSE),VLOOKUP($A1424,'REACH Bilaga XIV_update'!$D$5:$D$110,1,FALSE)),VLOOKUP($C1424,'REACH Bilaga XIV_update'!$C$5:$C$110,1,FALSE))</f>
        <v>#N/A</v>
      </c>
      <c r="I1424" s="76" t="e">
        <f>IF($C1424="-",IF($A1424="-",VLOOKUP($D1424,CoRAP_update!$A$5:$A$376,1,FALSE),VLOOKUP($A1424,CoRAP_update!$D$5:$D$376,1,FALSE)),VLOOKUP($C1424,CoRAP_update!$C$5:$C$376,1,FALSE))</f>
        <v>#N/A</v>
      </c>
      <c r="J1424" s="76" t="str">
        <f>IF($C1424="-",IF($A1424="-",VLOOKUP($D1424,EDC_update!$C$2:$C$450,1,FALSE),VLOOKUP($A1424,EDC_update!$B$2:$B$450,1,FALSE)),VLOOKUP($C1424,EDC_update!$L$2:$L$450,1,FALSE))</f>
        <v>2628-17-3</v>
      </c>
      <c r="K1424" s="76" t="e">
        <f>IF($C1424="-",IF($A1424="-",IF(VLOOKUP($D1424,'sin-list 180320_update'!$C$2:$S$835,3,FALSE)="",NA(),VLOOKUP($D1424,'sin-list 180320_update'!$C$2:$S$835,3,FALSE)),IF(VLOOKUP($A1424,'sin-list 180320_update'!$A$2:$S$835,5,FALSE)="",NA(),VLOOKUP($A1424,'sin-list 180320_update'!$A$2:$S$835,5,FALSE))),IF(VLOOKUP($C1424,'sin-list 180320_update'!$B$2:$S$835,4,FALSE)="",NA(),VLOOKUP($C1424,'sin-list 180320_update'!$B$2:$S$835,4,FALSE)))</f>
        <v>#N/A</v>
      </c>
      <c r="L1424" s="76" t="e">
        <f>IF($C1424="-",IF($A1424="-",VLOOKUP($D1424,'sin-list 180320_update'!$C$2:$S$835,6,FALSE),VLOOKUP($A1424,'sin-list 180320_update'!$A$2:$S$835,8,FALSE)),VLOOKUP($C1424,'sin-list 180320_update'!$B$2:$S$835,7,FALSE))</f>
        <v>#N/A</v>
      </c>
      <c r="M1424" s="76" t="e">
        <f>IF($C1424="-",IF($A1424="-",IF(VLOOKUP($D1424,'sin-list 180320_update'!$C$2:$S$835,8,FALSE)="",NA(),VLOOKUP($D1424,'sin-list 180320_update'!$C$2:$S$835,8,FALSE)),IF(VLOOKUP($A1424,'sin-list 180320_update'!$A$2:$S$835,10,FALSE)="",NA(),VLOOKUP($A1424,'sin-list 180320_update'!$A$2:$S$835,10,FALSE))),IF(VLOOKUP($C1424,'sin-list 180320_update'!$B$2:$S$835,9,FALSE)="",NA(),VLOOKUP($C1424,'sin-list 180320_update'!$B$2:$S$835,9,FALSE)))</f>
        <v>#N/A</v>
      </c>
      <c r="N1424" s="76" t="e">
        <f>IF($C1424="-",IF($A1424="-",IF(VLOOKUP($D1424,'REACH Bilaga XVII_update'!$A$5:$E$131,4,FALSE)="",NA(),VLOOKUP($D1424,'REACH Bilaga XVII_update'!$A$5:$E$131,4,FALSE)),IF(VLOOKUP($A1424,'REACH Bilaga XVII_update'!$C$5:$D$131,2,FALSE)="",NA(),VLOOKUP($A1424,'REACH Bilaga XVII_update'!$C$5:$D$131,2,FALSE))),IF(VLOOKUP($C1424,'REACH Bilaga XVII_update'!$B$5:$D$131,3,FALSE)="",NA(),VLOOKUP($C1424,'REACH Bilaga XVII_update'!$B$5:$D$131,3,FALSE)))</f>
        <v>#N/A</v>
      </c>
      <c r="O1424" s="76" t="e">
        <f>IF($C1424="-",IF($A1424="-",IF(VLOOKUP($D1424,' REACH Bilaga 59_update'!$A$5:$E$210,5,FALSE)="",NA(),VLOOKUP($D1424,' REACH Bilaga 59_update'!$A$5:$E$210,5,FALSE)),IF(VLOOKUP($A1424,' REACH Bilaga 59_update'!$D$5:$E$210,2,FALSE)="",NA(),VLOOKUP($A1424,' REACH Bilaga 59_update'!$D$5:$E$210,2,FALSE))),IF(VLOOKUP($C1424,' REACH Bilaga 59_update'!$C$5:$E$210,3,FALSE)="",NA(),VLOOKUP($C1424,' REACH Bilaga 59_update'!$C$5:$E$210,3,FALSE)))</f>
        <v>#N/A</v>
      </c>
      <c r="P1424" s="76" t="e">
        <f>IF(C1424="-",IF(A1424="-",IFERROR(VLOOKUP($D1424,' REACH Bilaga 59_update'!$A$5:$F$210,MATCH(Sammanfattning!P$1,' REACH Bilaga 59_update'!$A$4:$F$4,0),FALSE),VLOOKUP($D1424,'REACH Bilaga XIV_update'!$A$4:$H$110,MATCH(Sammanfattning!P$1,'REACH Bilaga XIV_update'!$A$4:$H$4,0),FALSE)),IFERROR(VLOOKUP($A1424,' REACH Bilaga 59_update'!$D$5:$F$210,MATCH(Sammanfattning!P$1,' REACH Bilaga 59_update'!$D$4:$F$4,0),FALSE),VLOOKUP($A1424,'REACH Bilaga XIV_update'!$D$4:$H$110,MATCH(Sammanfattning!P$1,'REACH Bilaga XIV_update'!$D$4:$H$4,0),FALSE))),IFERROR(VLOOKUP($C1424,' REACH Bilaga 59_update'!$C$5:$F$210,MATCH(Sammanfattning!P$1,' REACH Bilaga 59_update'!$C$4:$F$4,0),FALSE),VLOOKUP($C1424,'REACH Bilaga XIV_update'!$C$4:$H$110,MATCH(Sammanfattning!P$1,'REACH Bilaga XIV_update'!$C$4:$H$4,0),FALSE)))</f>
        <v>#N/A</v>
      </c>
      <c r="Q1424" s="76" t="e">
        <f>IF($C1424="-",IF($A1424="-",IF(VLOOKUP($D1424,'REACH Bilaga XIV_update'!$A$5:$I$110,9,FALSE)="",NA(),VLOOKUP($D1424,'REACH Bilaga XIV_update'!$A$5:$I$110,9,FALSE)),IF(VLOOKUP($A1424,'REACH Bilaga XIV_update'!$D$5:$I$110,6,FALSE)="",NA(),VLOOKUP($A1424,'REACH Bilaga XIV_update'!$D$5:$I$110,6,FALSE))),IF(VLOOKUP($C1424,'REACH Bilaga XIV_update'!$C$5:$I$110,7,FALSE)="",NA(),VLOOKUP($C1424,'REACH Bilaga XIV_update'!$C$5:$I$110,7,FALSE)))</f>
        <v>#N/A</v>
      </c>
      <c r="R1424" s="76" t="e">
        <f>IF($C1424="-",IF($A1424="-",IF(VLOOKUP($D1424,CoRAP_update!$A$5:$O$376,15,FALSE)="",NA(),VLOOKUP($D1424,CoRAP_update!$A$5:$O$376,15,FALSE)),IF(VLOOKUP($A1424,CoRAP_update!$D$5:$O$376,12,FALSE)="",NA(),VLOOKUP($A1424,CoRAP_update!$D$5:$O$376,12,FALSE))),IF(VLOOKUP($C1424,CoRAP_update!$C$5:$O$376,13,FALSE)="",NA(),VLOOKUP($C1424,CoRAP_update!$C$5:$O$376,13,FALSE)))</f>
        <v>#N/A</v>
      </c>
      <c r="S1424" s="144" t="e">
        <f>IF($C1424="-",IF($A1424="-",VLOOKUP($D1424,CoRAP_update!$A$5:$J$376,MATCH(Sammanfattning!S$1,CoRAP_update!$A$4:$J$4,0),FALSE),VLOOKUP($A1424,CoRAP_update!$D$5:$J$376,MATCH(Sammanfattning!S$1,CoRAP_update!$D$4:$J$4,0),FALSE)),VLOOKUP($C1424,CoRAP_update!$C$5:$J$376,MATCH(Sammanfattning!S$1,CoRAP_update!$C$4:$J$4,0),FALSE))</f>
        <v>#N/A</v>
      </c>
      <c r="T1424" s="76" t="str">
        <f>IF($A1424="-",VLOOKUP($D1424,EDC_update!$C$2:$F$450,4,FALSE),VLOOKUP($A1424,EDC_update!$B$2:$F$450,5,FALSE))</f>
        <v>CAT3b</v>
      </c>
      <c r="V1424" s="78">
        <f>IF(IFERROR(SEARCH("PBT",P1424),99)=99,IF(IFERROR(SEARCH("suspected PBT",S1424),99)=99,IF(IFERROR(SEARCH("concluded to be PBT",K1424),99)=99,IF(IFERROR(SEARCH("PBT",S1424),99)=99,IF(IFERROR(SEARCH("PBT cand",L1424),99)=99,IF(IFERROR(SEARCH("PBT",L1424),99)=99,IF(IFERROR(SEARCH("persistent, bioackumulative and toxic properties",K1424),99)=99,0,Scoring!$E$3),Scoring!$E$3),Scoring!$E$7),Scoring!$E$3),Scoring!$E$5),Scoring!$E$6),Scoring!$E$3)</f>
        <v>0</v>
      </c>
      <c r="W1424" s="78">
        <f>IF(IFERROR(SEARCH("vPvB",P1424),99)=99,IF(IFERROR(SEARCH("suspected pbt/vPvB",S1424),99)=99,IF(IFERROR(SEARCH("vPvB",S1424),99)=99,IF(IFERROR(SEARCH("concluded to be a vPvB",S1424),99)=99,IF(IFERROR(SEARCH("identified as vPvB",K1424),99)=99,IF(IFERROR(SEARCH("concluded to be a vPvB",K1424),99)=99,IF(IFERROR(SEARCH("concluded to be both pbt and vPvB",S1424),99)=99,IF(IFERROR(SEARCH("concluded to be both pbt and vPvB",K1424),99)=99,0,Scoring!$E$5),Scoring!$E$5),Scoring!$E$5),Scoring!$E$5),Scoring!$E$5),Scoring!$E$4),Scoring!$E$6),Scoring!$E$4)</f>
        <v>0</v>
      </c>
      <c r="X1424" s="78">
        <f>IF(IFERROR(SEARCH("H410",N1424),99)=99,IF(IFERROR(SEARCH("H410",O1424),99)=99,IF(IFERROR(SEARCH("H410",Q1424),99)=99,IF(IFERROR(SEARCH("H410",M1424),99)=99,IF(IFERROR(SEARCH("H410",R1424),99)=99,IF(IFERROR(SEARCH("H411",N1424),99)=99,IF(IFERROR(SEARCH("H411",O1424),99)=99,IF(IFERROR(SEARCH("H411",Q1424),99)=99,IF(IFERROR(SEARCH("H411",M1424),99)=99,IF(IFERROR(SEARCH("H411",R1424),99)=99,IF(IFERROR(SEARCH("H413",N1424),99)=99,IF(IFERROR(SEARCH("H413",O1424),99)=99,IF(IFERROR(SEARCH("H413",Q1424),99)=99,IF(IFERROR(SEARCH("H413",M1424),99)=99,IF(IFERROR(SEARCH("H413",R1424),99)=99,IF(IFERROR(SEARCH("H412",N1424),99)=99,IF(IFERROR(SEARCH("H412",O1424),99)=99,IF(IFERROR(SEARCH("H412",Q1424),99)=99,IF(IFERROR(SEARCH("H412",M1424),99)=99,IF(IFERROR(SEARCH("H412",R1424),99)=99,0,Scoring!$E$2),Scoring!$E$2),Scoring!$E$2),Scoring!$E$2),Scoring!$E$2),Scoring!$E$2),Scoring!$E$2),Scoring!$E$2),Scoring!$E$2),Scoring!$E$2),Scoring!$E$2),Scoring!$E$2),Scoring!$E$2),Scoring!$E$2),Scoring!$E$2),Scoring!$E$2),Scoring!$E$2),Scoring!$E$2),Scoring!$E$2),Scoring!$E$2)</f>
        <v>0</v>
      </c>
      <c r="Y1424" s="78">
        <f>IF(IFERROR(SEARCH("CMR",K1424),99)=99,IF(IFERROR(SEARCH("Suspected CMR",S1424),99)=99,IF(IFERROR(SEARCH("CMR",S1424),99)=99,0,Scoring!$E$8),Scoring!$E$9),Scoring!$E$8)</f>
        <v>0</v>
      </c>
      <c r="Z1424" s="78">
        <f>IF(IFERROR(SEARCH("H350",N1424),99)=99,IF(IFERROR(SEARCH("H350",O1424),99)=99,IF(IFERROR(SEARCH("H350",Q1424),99)=99,IF(IFERROR(SEARCH("H350",M1424),99)=99,IF(IFERROR(SEARCH("H350",R1424),99)=99,IF(IFERROR(SEARCH("H351",N1424),99)=99,IF(IFERROR(SEARCH("H351",O1424),99)=99,IF(IFERROR(SEARCH("H351",Q1424),99)=99,IF(IFERROR(SEARCH("H351",M1424),99)=99,IF(IFERROR(SEARCH("H351",R1424),99)=99,IF(IFERROR(SEARCH("carcinogenic",P1424),99)=99,IF(IFERROR(SEARCH("suspected carcinogenic",S1424),99)=99,0,Scoring!$E$12),Scoring!$E$11),Scoring!$E$10),Scoring!$E$10),Scoring!$E$10),Scoring!$E$10),Scoring!$E$10),Scoring!$E$10),Scoring!$E$10),Scoring!$E$10),Scoring!$E$10),Scoring!$E$10)</f>
        <v>0</v>
      </c>
      <c r="AA1424" s="78">
        <f>IF(IFERROR(SEARCH("H340",N1424),99)=99,IF(IFERROR(SEARCH("H340",O1424),99)=99,IF(IFERROR(SEARCH("H340",Q1424),99)=99,IF(IFERROR(SEARCH("H340",M1424),99)=99,IF(IFERROR(SEARCH("H340",R1424),99)=99,IF(IFERROR(SEARCH("H341",N1424),99)=99,IF(IFERROR(SEARCH("H341",O1424),99)=99,IF(IFERROR(SEARCH("H341",Q1424),99)=99,IF(IFERROR(SEARCH("H341",M1424),99)=99,IF(IFERROR(SEARCH("H341",R1424),99)=99,IF(IFERROR(SEARCH("mutagenic",P1424),99)=99,IF(IFERROR(SEARCH("suspected mutagenic",S1424),99)=99,0,Scoring!$E$15),Scoring!$E$14),Scoring!$E$13),Scoring!$E$13),Scoring!$E$13),Scoring!$E$13),Scoring!$E$13),Scoring!$E$13),Scoring!$E$13),Scoring!$E$13),Scoring!$E$13),Scoring!$E$13)</f>
        <v>0</v>
      </c>
      <c r="AB1424" s="78">
        <f>IF(IFERROR(SEARCH("H360",N1424),99)=99,IF(IFERROR(SEARCH("H360",O1424),99)=99,IF(IFERROR(SEARCH("H360",Q1424),99)=99,IF(IFERROR(SEARCH("H360",M1424),99)=99,IF(IFERROR(SEARCH("H360",R1424),99)=99,IF(IFERROR(SEARCH("H361",N1424),99)=99,IF(IFERROR(SEARCH("H361",O1424),99)=99,IF(IFERROR(SEARCH("H361",Q1424),99)=99,IF(IFERROR(SEARCH("H361",M1424),99)=99,IF(IFERROR(SEARCH("H361",R1424),99)=99,IF(IFERROR(SEARCH("reproduction",P1424),99)=99,IF(IFERROR(SEARCH("suspected reprotoxic",S1424),99)=99,IF(IFERROR(SEARCH("reprotoxic",S1424),99)=99,IF(IFERROR(SEARCH("reprotoxic",K1424),99)=99,0,Scoring!$E$18),Scoring!$E$18),Scoring!$E$19),Scoring!$E$17),Scoring!$E$16),Scoring!$E$16),Scoring!$E$16),Scoring!$E$16),Scoring!$E$16),Scoring!$E$16),Scoring!$E$16),Scoring!$E$16),Scoring!$E$16),Scoring!$E$16)</f>
        <v>0</v>
      </c>
      <c r="AC1424" s="78">
        <f>IF(IFERROR(SEARCH("57f",L1424),99)=99,IF(IFERROR(SEARCH("57(f)",P1424),99)=99,0,Scoring!$E$20),Scoring!$E$20)</f>
        <v>0</v>
      </c>
      <c r="AD1424" s="78">
        <f>IF(IFERROR(SEARCH("CAT1",T1424),99)=99,IF(IFERROR(SEARCH("CAT2",T1424),99)=99,IF(IFERROR(SEARCH("CAT3",T1424),99)=99,IF(IFERROR(SEARCH("concluded to be endocrine",K1424),99)=99,IF(IFERROR(SEARCH("categorised as endocrine",K1424),99)=99,IF(IFERROR(SEARCH("endocrine disrupting",P1424),99)=99,IF(IFERROR(SEARCH("endocrine disrupting",K1424),99)=99,IF(IFERROR(SEARCH("suspected endocrine",S1424),99)=99,IF(IFERROR(SEARCH("potential endocrine",S1424),99)=99,0,Scoring!$E$25),Scoring!$E$25),Scoring!$E$24),Scoring!$E$24),Scoring!$E$24),Scoring!$E$24),Scoring!$E$23),Scoring!$E$22),Scoring!$E$21)</f>
        <v>0.3</v>
      </c>
      <c r="AE1424" s="78">
        <f>IF(IFERROR(SEARCH("suspected sensitiser",S1424),99)=99,IF(IFERROR(SEARCH("sensitiser",S1424),99)=99,IF(IFERROR(SEARCH("other hazard based concern",S1424),99)=99,0,Scoring!$E$28),Scoring!$E$26),Scoring!$E$27)</f>
        <v>0</v>
      </c>
      <c r="AF1424" s="78">
        <f>IF(IFERROR(M1424,1)=1,IF(IFERROR(N1424,1)=1,IF(IFERROR(O1424,1)=1,IF(IFERROR(Q1424,1)=1,IF(IFERROR(R1424,1)=1,IF(IFERROR(T1424,1)=1,IF(IFERROR(K1424,1)=1,IF(IFERROR(P1424,1)=1,IF(IFERROR(S1424,1)=1,Scoring!$E$29,0),0),0),0),0),0),0),0),0)</f>
        <v>0</v>
      </c>
      <c r="AG1424" s="78">
        <f t="shared" si="95"/>
        <v>0.3</v>
      </c>
      <c r="AI1424" s="93"/>
      <c r="AJ1424" s="94"/>
      <c r="AK1424" s="76"/>
      <c r="AL1424" s="75"/>
      <c r="AN1424" s="79"/>
      <c r="AO1424" s="79"/>
      <c r="AP1424" s="79"/>
      <c r="AQ1424" s="79"/>
      <c r="AR1424" s="79"/>
      <c r="AS1424" s="78"/>
      <c r="AU1424" s="79">
        <f>IF(IFERROR(F1424,99)=99,IF(IFERROR(G1424,99)=99,IF(IFERROR(H1424,99)=99,IF(IFERROR(I1424,99)=99,IF(IFERROR(E1424,99)=99,IF(IFERROR(J1424,99)=99,0,Scoring!$B$7),Scoring!$B$3),Scoring!$B$2),Scoring!$B$6),Scoring!$B$5),Scoring!$B$4)</f>
        <v>0.3</v>
      </c>
      <c r="AV1424" s="78">
        <f t="shared" si="96"/>
        <v>0.09</v>
      </c>
      <c r="AW1424" s="78"/>
      <c r="AX1424" s="66"/>
      <c r="AY1424" s="78"/>
      <c r="AZ1424" s="76"/>
      <c r="BB1424" s="76"/>
    </row>
    <row r="1425" spans="1:54" x14ac:dyDescent="0.25">
      <c r="A1425" s="89" t="s">
        <v>7324</v>
      </c>
      <c r="B1425" s="89" t="s">
        <v>30</v>
      </c>
      <c r="C1425" s="89" t="s">
        <v>30</v>
      </c>
      <c r="D1425" s="89" t="s">
        <v>7325</v>
      </c>
      <c r="E1425" s="76" t="e">
        <f>IF(C1425="-",IF(A1425="-",VLOOKUP(D1425,'sin-list 180320_update'!$C$2:$C$835,1,FALSE),VLOOKUP(A1425,'sin-list 180320_update'!$A$2:$A$835,1,FALSE)),VLOOKUP(C1425,'sin-list 180320_update'!$B$2:$B$835,1,FALSE))</f>
        <v>#N/A</v>
      </c>
      <c r="F1425" s="76" t="e">
        <f>IF($C1425="-",IF($A1425="-",VLOOKUP($D1425,'REACH Bilaga XVII_update'!$A$5:$A$131,1,FALSE),VLOOKUP($A1425,'REACH Bilaga XVII_update'!$C$5:$C$131,1,FALSE)),VLOOKUP($C1425,'REACH Bilaga XVII_update'!$B$5:$B$131,1,FALSE))</f>
        <v>#N/A</v>
      </c>
      <c r="G1425" s="76" t="e">
        <f>IF($C1425="-",IF($A1425="-",VLOOKUP($D1425,' REACH Bilaga 59_update'!$A$5:$A$210,1,FALSE),VLOOKUP($A1425,' REACH Bilaga 59_update'!$D$5:$D$210,1,FALSE)),VLOOKUP($C1425,' REACH Bilaga 59_update'!$C$5:$C$210,1,FALSE))</f>
        <v>#N/A</v>
      </c>
      <c r="H1425" s="76" t="e">
        <f>IF($C1425="-",IF($A1425="-",VLOOKUP($D1425,'REACH Bilaga XIV_update'!$A$5:$A$110,1,FALSE),VLOOKUP($A1425,'REACH Bilaga XIV_update'!$D$5:$D$110,1,FALSE)),VLOOKUP($C1425,'REACH Bilaga XIV_update'!$C$5:$C$110,1,FALSE))</f>
        <v>#N/A</v>
      </c>
      <c r="I1425" s="76" t="e">
        <f>IF($C1425="-",IF($A1425="-",VLOOKUP($D1425,CoRAP_update!$A$5:$A$376,1,FALSE),VLOOKUP($A1425,CoRAP_update!$D$5:$D$376,1,FALSE)),VLOOKUP($C1425,CoRAP_update!$C$5:$C$376,1,FALSE))</f>
        <v>#N/A</v>
      </c>
      <c r="J1425" s="76" t="str">
        <f>IF($C1425="-",IF($A1425="-",VLOOKUP($D1425,EDC_update!$C$2:$C$450,1,FALSE),VLOOKUP($A1425,EDC_update!$B$2:$B$450,1,FALSE)),VLOOKUP($C1425,EDC_update!$L$2:$L$450,1,FALSE))</f>
        <v>26401-75-2</v>
      </c>
      <c r="K1425" s="76" t="e">
        <f>IF($C1425="-",IF($A1425="-",IF(VLOOKUP($D1425,'sin-list 180320_update'!$C$2:$S$835,3,FALSE)="",NA(),VLOOKUP($D1425,'sin-list 180320_update'!$C$2:$S$835,3,FALSE)),IF(VLOOKUP($A1425,'sin-list 180320_update'!$A$2:$S$835,5,FALSE)="",NA(),VLOOKUP($A1425,'sin-list 180320_update'!$A$2:$S$835,5,FALSE))),IF(VLOOKUP($C1425,'sin-list 180320_update'!$B$2:$S$835,4,FALSE)="",NA(),VLOOKUP($C1425,'sin-list 180320_update'!$B$2:$S$835,4,FALSE)))</f>
        <v>#N/A</v>
      </c>
      <c r="L1425" s="76" t="e">
        <f>IF($C1425="-",IF($A1425="-",VLOOKUP($D1425,'sin-list 180320_update'!$C$2:$S$835,6,FALSE),VLOOKUP($A1425,'sin-list 180320_update'!$A$2:$S$835,8,FALSE)),VLOOKUP($C1425,'sin-list 180320_update'!$B$2:$S$835,7,FALSE))</f>
        <v>#N/A</v>
      </c>
      <c r="M1425" s="76" t="e">
        <f>IF($C1425="-",IF($A1425="-",IF(VLOOKUP($D1425,'sin-list 180320_update'!$C$2:$S$835,8,FALSE)="",NA(),VLOOKUP($D1425,'sin-list 180320_update'!$C$2:$S$835,8,FALSE)),IF(VLOOKUP($A1425,'sin-list 180320_update'!$A$2:$S$835,10,FALSE)="",NA(),VLOOKUP($A1425,'sin-list 180320_update'!$A$2:$S$835,10,FALSE))),IF(VLOOKUP($C1425,'sin-list 180320_update'!$B$2:$S$835,9,FALSE)="",NA(),VLOOKUP($C1425,'sin-list 180320_update'!$B$2:$S$835,9,FALSE)))</f>
        <v>#N/A</v>
      </c>
      <c r="N1425" s="76" t="e">
        <f>IF($C1425="-",IF($A1425="-",IF(VLOOKUP($D1425,'REACH Bilaga XVII_update'!$A$5:$E$131,4,FALSE)="",NA(),VLOOKUP($D1425,'REACH Bilaga XVII_update'!$A$5:$E$131,4,FALSE)),IF(VLOOKUP($A1425,'REACH Bilaga XVII_update'!$C$5:$D$131,2,FALSE)="",NA(),VLOOKUP($A1425,'REACH Bilaga XVII_update'!$C$5:$D$131,2,FALSE))),IF(VLOOKUP($C1425,'REACH Bilaga XVII_update'!$B$5:$D$131,3,FALSE)="",NA(),VLOOKUP($C1425,'REACH Bilaga XVII_update'!$B$5:$D$131,3,FALSE)))</f>
        <v>#N/A</v>
      </c>
      <c r="O1425" s="76" t="e">
        <f>IF($C1425="-",IF($A1425="-",IF(VLOOKUP($D1425,' REACH Bilaga 59_update'!$A$5:$E$210,5,FALSE)="",NA(),VLOOKUP($D1425,' REACH Bilaga 59_update'!$A$5:$E$210,5,FALSE)),IF(VLOOKUP($A1425,' REACH Bilaga 59_update'!$D$5:$E$210,2,FALSE)="",NA(),VLOOKUP($A1425,' REACH Bilaga 59_update'!$D$5:$E$210,2,FALSE))),IF(VLOOKUP($C1425,' REACH Bilaga 59_update'!$C$5:$E$210,3,FALSE)="",NA(),VLOOKUP($C1425,' REACH Bilaga 59_update'!$C$5:$E$210,3,FALSE)))</f>
        <v>#N/A</v>
      </c>
      <c r="P1425" s="76" t="e">
        <f>IF(C1425="-",IF(A1425="-",IFERROR(VLOOKUP($D1425,' REACH Bilaga 59_update'!$A$5:$F$210,MATCH(Sammanfattning!P$1,' REACH Bilaga 59_update'!$A$4:$F$4,0),FALSE),VLOOKUP($D1425,'REACH Bilaga XIV_update'!$A$4:$H$110,MATCH(Sammanfattning!P$1,'REACH Bilaga XIV_update'!$A$4:$H$4,0),FALSE)),IFERROR(VLOOKUP($A1425,' REACH Bilaga 59_update'!$D$5:$F$210,MATCH(Sammanfattning!P$1,' REACH Bilaga 59_update'!$D$4:$F$4,0),FALSE),VLOOKUP($A1425,'REACH Bilaga XIV_update'!$D$4:$H$110,MATCH(Sammanfattning!P$1,'REACH Bilaga XIV_update'!$D$4:$H$4,0),FALSE))),IFERROR(VLOOKUP($C1425,' REACH Bilaga 59_update'!$C$5:$F$210,MATCH(Sammanfattning!P$1,' REACH Bilaga 59_update'!$C$4:$F$4,0),FALSE),VLOOKUP($C1425,'REACH Bilaga XIV_update'!$C$4:$H$110,MATCH(Sammanfattning!P$1,'REACH Bilaga XIV_update'!$C$4:$H$4,0),FALSE)))</f>
        <v>#N/A</v>
      </c>
      <c r="Q1425" s="76" t="e">
        <f>IF($C1425="-",IF($A1425="-",IF(VLOOKUP($D1425,'REACH Bilaga XIV_update'!$A$5:$I$110,9,FALSE)="",NA(),VLOOKUP($D1425,'REACH Bilaga XIV_update'!$A$5:$I$110,9,FALSE)),IF(VLOOKUP($A1425,'REACH Bilaga XIV_update'!$D$5:$I$110,6,FALSE)="",NA(),VLOOKUP($A1425,'REACH Bilaga XIV_update'!$D$5:$I$110,6,FALSE))),IF(VLOOKUP($C1425,'REACH Bilaga XIV_update'!$C$5:$I$110,7,FALSE)="",NA(),VLOOKUP($C1425,'REACH Bilaga XIV_update'!$C$5:$I$110,7,FALSE)))</f>
        <v>#N/A</v>
      </c>
      <c r="R1425" s="76" t="e">
        <f>IF($C1425="-",IF($A1425="-",IF(VLOOKUP($D1425,CoRAP_update!$A$5:$O$376,15,FALSE)="",NA(),VLOOKUP($D1425,CoRAP_update!$A$5:$O$376,15,FALSE)),IF(VLOOKUP($A1425,CoRAP_update!$D$5:$O$376,12,FALSE)="",NA(),VLOOKUP($A1425,CoRAP_update!$D$5:$O$376,12,FALSE))),IF(VLOOKUP($C1425,CoRAP_update!$C$5:$O$376,13,FALSE)="",NA(),VLOOKUP($C1425,CoRAP_update!$C$5:$O$376,13,FALSE)))</f>
        <v>#N/A</v>
      </c>
      <c r="S1425" s="144" t="e">
        <f>IF($C1425="-",IF($A1425="-",VLOOKUP($D1425,CoRAP_update!$A$5:$J$376,MATCH(Sammanfattning!S$1,CoRAP_update!$A$4:$J$4,0),FALSE),VLOOKUP($A1425,CoRAP_update!$D$5:$J$376,MATCH(Sammanfattning!S$1,CoRAP_update!$D$4:$J$4,0),FALSE)),VLOOKUP($C1425,CoRAP_update!$C$5:$J$376,MATCH(Sammanfattning!S$1,CoRAP_update!$C$4:$J$4,0),FALSE))</f>
        <v>#N/A</v>
      </c>
      <c r="T1425" s="76" t="str">
        <f>IF($A1425="-",VLOOKUP($D1425,EDC_update!$C$2:$F$450,4,FALSE),VLOOKUP($A1425,EDC_update!$B$2:$F$450,5,FALSE))</f>
        <v>CAT3b</v>
      </c>
      <c r="V1425" s="78">
        <f>IF(IFERROR(SEARCH("PBT",P1425),99)=99,IF(IFERROR(SEARCH("suspected PBT",S1425),99)=99,IF(IFERROR(SEARCH("concluded to be PBT",K1425),99)=99,IF(IFERROR(SEARCH("PBT",S1425),99)=99,IF(IFERROR(SEARCH("PBT cand",L1425),99)=99,IF(IFERROR(SEARCH("PBT",L1425),99)=99,IF(IFERROR(SEARCH("persistent, bioackumulative and toxic properties",K1425),99)=99,0,Scoring!$E$3),Scoring!$E$3),Scoring!$E$7),Scoring!$E$3),Scoring!$E$5),Scoring!$E$6),Scoring!$E$3)</f>
        <v>0</v>
      </c>
      <c r="W1425" s="78">
        <f>IF(IFERROR(SEARCH("vPvB",P1425),99)=99,IF(IFERROR(SEARCH("suspected pbt/vPvB",S1425),99)=99,IF(IFERROR(SEARCH("vPvB",S1425),99)=99,IF(IFERROR(SEARCH("concluded to be a vPvB",S1425),99)=99,IF(IFERROR(SEARCH("identified as vPvB",K1425),99)=99,IF(IFERROR(SEARCH("concluded to be a vPvB",K1425),99)=99,IF(IFERROR(SEARCH("concluded to be both pbt and vPvB",S1425),99)=99,IF(IFERROR(SEARCH("concluded to be both pbt and vPvB",K1425),99)=99,0,Scoring!$E$5),Scoring!$E$5),Scoring!$E$5),Scoring!$E$5),Scoring!$E$5),Scoring!$E$4),Scoring!$E$6),Scoring!$E$4)</f>
        <v>0</v>
      </c>
      <c r="X1425" s="78">
        <f>IF(IFERROR(SEARCH("H410",N1425),99)=99,IF(IFERROR(SEARCH("H410",O1425),99)=99,IF(IFERROR(SEARCH("H410",Q1425),99)=99,IF(IFERROR(SEARCH("H410",M1425),99)=99,IF(IFERROR(SEARCH("H410",R1425),99)=99,IF(IFERROR(SEARCH("H411",N1425),99)=99,IF(IFERROR(SEARCH("H411",O1425),99)=99,IF(IFERROR(SEARCH("H411",Q1425),99)=99,IF(IFERROR(SEARCH("H411",M1425),99)=99,IF(IFERROR(SEARCH("H411",R1425),99)=99,IF(IFERROR(SEARCH("H413",N1425),99)=99,IF(IFERROR(SEARCH("H413",O1425),99)=99,IF(IFERROR(SEARCH("H413",Q1425),99)=99,IF(IFERROR(SEARCH("H413",M1425),99)=99,IF(IFERROR(SEARCH("H413",R1425),99)=99,IF(IFERROR(SEARCH("H412",N1425),99)=99,IF(IFERROR(SEARCH("H412",O1425),99)=99,IF(IFERROR(SEARCH("H412",Q1425),99)=99,IF(IFERROR(SEARCH("H412",M1425),99)=99,IF(IFERROR(SEARCH("H412",R1425),99)=99,0,Scoring!$E$2),Scoring!$E$2),Scoring!$E$2),Scoring!$E$2),Scoring!$E$2),Scoring!$E$2),Scoring!$E$2),Scoring!$E$2),Scoring!$E$2),Scoring!$E$2),Scoring!$E$2),Scoring!$E$2),Scoring!$E$2),Scoring!$E$2),Scoring!$E$2),Scoring!$E$2),Scoring!$E$2),Scoring!$E$2),Scoring!$E$2),Scoring!$E$2)</f>
        <v>0</v>
      </c>
      <c r="Y1425" s="78">
        <f>IF(IFERROR(SEARCH("CMR",K1425),99)=99,IF(IFERROR(SEARCH("Suspected CMR",S1425),99)=99,IF(IFERROR(SEARCH("CMR",S1425),99)=99,0,Scoring!$E$8),Scoring!$E$9),Scoring!$E$8)</f>
        <v>0</v>
      </c>
      <c r="Z1425" s="78">
        <f>IF(IFERROR(SEARCH("H350",N1425),99)=99,IF(IFERROR(SEARCH("H350",O1425),99)=99,IF(IFERROR(SEARCH("H350",Q1425),99)=99,IF(IFERROR(SEARCH("H350",M1425),99)=99,IF(IFERROR(SEARCH("H350",R1425),99)=99,IF(IFERROR(SEARCH("H351",N1425),99)=99,IF(IFERROR(SEARCH("H351",O1425),99)=99,IF(IFERROR(SEARCH("H351",Q1425),99)=99,IF(IFERROR(SEARCH("H351",M1425),99)=99,IF(IFERROR(SEARCH("H351",R1425),99)=99,IF(IFERROR(SEARCH("carcinogenic",P1425),99)=99,IF(IFERROR(SEARCH("suspected carcinogenic",S1425),99)=99,0,Scoring!$E$12),Scoring!$E$11),Scoring!$E$10),Scoring!$E$10),Scoring!$E$10),Scoring!$E$10),Scoring!$E$10),Scoring!$E$10),Scoring!$E$10),Scoring!$E$10),Scoring!$E$10),Scoring!$E$10)</f>
        <v>0</v>
      </c>
      <c r="AA1425" s="78">
        <f>IF(IFERROR(SEARCH("H340",N1425),99)=99,IF(IFERROR(SEARCH("H340",O1425),99)=99,IF(IFERROR(SEARCH("H340",Q1425),99)=99,IF(IFERROR(SEARCH("H340",M1425),99)=99,IF(IFERROR(SEARCH("H340",R1425),99)=99,IF(IFERROR(SEARCH("H341",N1425),99)=99,IF(IFERROR(SEARCH("H341",O1425),99)=99,IF(IFERROR(SEARCH("H341",Q1425),99)=99,IF(IFERROR(SEARCH("H341",M1425),99)=99,IF(IFERROR(SEARCH("H341",R1425),99)=99,IF(IFERROR(SEARCH("mutagenic",P1425),99)=99,IF(IFERROR(SEARCH("suspected mutagenic",S1425),99)=99,0,Scoring!$E$15),Scoring!$E$14),Scoring!$E$13),Scoring!$E$13),Scoring!$E$13),Scoring!$E$13),Scoring!$E$13),Scoring!$E$13),Scoring!$E$13),Scoring!$E$13),Scoring!$E$13),Scoring!$E$13)</f>
        <v>0</v>
      </c>
      <c r="AB1425" s="78">
        <f>IF(IFERROR(SEARCH("H360",N1425),99)=99,IF(IFERROR(SEARCH("H360",O1425),99)=99,IF(IFERROR(SEARCH("H360",Q1425),99)=99,IF(IFERROR(SEARCH("H360",M1425),99)=99,IF(IFERROR(SEARCH("H360",R1425),99)=99,IF(IFERROR(SEARCH("H361",N1425),99)=99,IF(IFERROR(SEARCH("H361",O1425),99)=99,IF(IFERROR(SEARCH("H361",Q1425),99)=99,IF(IFERROR(SEARCH("H361",M1425),99)=99,IF(IFERROR(SEARCH("H361",R1425),99)=99,IF(IFERROR(SEARCH("reproduction",P1425),99)=99,IF(IFERROR(SEARCH("suspected reprotoxic",S1425),99)=99,IF(IFERROR(SEARCH("reprotoxic",S1425),99)=99,IF(IFERROR(SEARCH("reprotoxic",K1425),99)=99,0,Scoring!$E$18),Scoring!$E$18),Scoring!$E$19),Scoring!$E$17),Scoring!$E$16),Scoring!$E$16),Scoring!$E$16),Scoring!$E$16),Scoring!$E$16),Scoring!$E$16),Scoring!$E$16),Scoring!$E$16),Scoring!$E$16),Scoring!$E$16)</f>
        <v>0</v>
      </c>
      <c r="AC1425" s="78">
        <f>IF(IFERROR(SEARCH("57f",L1425),99)=99,IF(IFERROR(SEARCH("57(f)",P1425),99)=99,0,Scoring!$E$20),Scoring!$E$20)</f>
        <v>0</v>
      </c>
      <c r="AD1425" s="78">
        <f>IF(IFERROR(SEARCH("CAT1",T1425),99)=99,IF(IFERROR(SEARCH("CAT2",T1425),99)=99,IF(IFERROR(SEARCH("CAT3",T1425),99)=99,IF(IFERROR(SEARCH("concluded to be endocrine",K1425),99)=99,IF(IFERROR(SEARCH("categorised as endocrine",K1425),99)=99,IF(IFERROR(SEARCH("endocrine disrupting",P1425),99)=99,IF(IFERROR(SEARCH("endocrine disrupting",K1425),99)=99,IF(IFERROR(SEARCH("suspected endocrine",S1425),99)=99,IF(IFERROR(SEARCH("potential endocrine",S1425),99)=99,0,Scoring!$E$25),Scoring!$E$25),Scoring!$E$24),Scoring!$E$24),Scoring!$E$24),Scoring!$E$24),Scoring!$E$23),Scoring!$E$22),Scoring!$E$21)</f>
        <v>0.3</v>
      </c>
      <c r="AE1425" s="78">
        <f>IF(IFERROR(SEARCH("suspected sensitiser",S1425),99)=99,IF(IFERROR(SEARCH("sensitiser",S1425),99)=99,IF(IFERROR(SEARCH("other hazard based concern",S1425),99)=99,0,Scoring!$E$28),Scoring!$E$26),Scoring!$E$27)</f>
        <v>0</v>
      </c>
      <c r="AF1425" s="78">
        <f>IF(IFERROR(M1425,1)=1,IF(IFERROR(N1425,1)=1,IF(IFERROR(O1425,1)=1,IF(IFERROR(Q1425,1)=1,IF(IFERROR(R1425,1)=1,IF(IFERROR(T1425,1)=1,IF(IFERROR(K1425,1)=1,IF(IFERROR(P1425,1)=1,IF(IFERROR(S1425,1)=1,Scoring!$E$29,0),0),0),0),0),0),0),0),0)</f>
        <v>0</v>
      </c>
      <c r="AG1425" s="78">
        <f t="shared" si="95"/>
        <v>0.3</v>
      </c>
      <c r="AI1425" s="93"/>
      <c r="AJ1425" s="94"/>
      <c r="AK1425" s="76"/>
      <c r="AL1425" s="75"/>
      <c r="AN1425" s="79"/>
      <c r="AO1425" s="79"/>
      <c r="AP1425" s="79"/>
      <c r="AQ1425" s="79"/>
      <c r="AR1425" s="79"/>
      <c r="AS1425" s="78"/>
      <c r="AU1425" s="79">
        <f>IF(IFERROR(F1425,99)=99,IF(IFERROR(G1425,99)=99,IF(IFERROR(H1425,99)=99,IF(IFERROR(I1425,99)=99,IF(IFERROR(E1425,99)=99,IF(IFERROR(J1425,99)=99,0,Scoring!$B$7),Scoring!$B$3),Scoring!$B$2),Scoring!$B$6),Scoring!$B$5),Scoring!$B$4)</f>
        <v>0.3</v>
      </c>
      <c r="AV1425" s="78">
        <f t="shared" si="96"/>
        <v>0.09</v>
      </c>
      <c r="AW1425" s="78"/>
      <c r="AX1425" s="66"/>
      <c r="AY1425" s="78"/>
      <c r="AZ1425" s="76"/>
      <c r="BB1425" s="76"/>
    </row>
    <row r="1426" spans="1:54" x14ac:dyDescent="0.25">
      <c r="A1426" s="89" t="s">
        <v>7332</v>
      </c>
      <c r="B1426" s="89" t="s">
        <v>30</v>
      </c>
      <c r="C1426" s="89" t="s">
        <v>30</v>
      </c>
      <c r="D1426" s="89" t="s">
        <v>7333</v>
      </c>
      <c r="E1426" s="76" t="e">
        <f>IF(C1426="-",IF(A1426="-",VLOOKUP(D1426,'sin-list 180320_update'!$C$2:$C$835,1,FALSE),VLOOKUP(A1426,'sin-list 180320_update'!$A$2:$A$835,1,FALSE)),VLOOKUP(C1426,'sin-list 180320_update'!$B$2:$B$835,1,FALSE))</f>
        <v>#N/A</v>
      </c>
      <c r="F1426" s="76" t="e">
        <f>IF($C1426="-",IF($A1426="-",VLOOKUP($D1426,'REACH Bilaga XVII_update'!$A$5:$A$131,1,FALSE),VLOOKUP($A1426,'REACH Bilaga XVII_update'!$C$5:$C$131,1,FALSE)),VLOOKUP($C1426,'REACH Bilaga XVII_update'!$B$5:$B$131,1,FALSE))</f>
        <v>#N/A</v>
      </c>
      <c r="G1426" s="76" t="e">
        <f>IF($C1426="-",IF($A1426="-",VLOOKUP($D1426,' REACH Bilaga 59_update'!$A$5:$A$210,1,FALSE),VLOOKUP($A1426,' REACH Bilaga 59_update'!$D$5:$D$210,1,FALSE)),VLOOKUP($C1426,' REACH Bilaga 59_update'!$C$5:$C$210,1,FALSE))</f>
        <v>#N/A</v>
      </c>
      <c r="H1426" s="76" t="e">
        <f>IF($C1426="-",IF($A1426="-",VLOOKUP($D1426,'REACH Bilaga XIV_update'!$A$5:$A$110,1,FALSE),VLOOKUP($A1426,'REACH Bilaga XIV_update'!$D$5:$D$110,1,FALSE)),VLOOKUP($C1426,'REACH Bilaga XIV_update'!$C$5:$C$110,1,FALSE))</f>
        <v>#N/A</v>
      </c>
      <c r="I1426" s="76" t="e">
        <f>IF($C1426="-",IF($A1426="-",VLOOKUP($D1426,CoRAP_update!$A$5:$A$376,1,FALSE),VLOOKUP($A1426,CoRAP_update!$D$5:$D$376,1,FALSE)),VLOOKUP($C1426,CoRAP_update!$C$5:$C$376,1,FALSE))</f>
        <v>#N/A</v>
      </c>
      <c r="J1426" s="76" t="str">
        <f>IF($C1426="-",IF($A1426="-",VLOOKUP($D1426,EDC_update!$C$2:$C$450,1,FALSE),VLOOKUP($A1426,EDC_update!$B$2:$B$450,1,FALSE)),VLOOKUP($C1426,EDC_update!$L$2:$L$450,1,FALSE))</f>
        <v>27214-47-7</v>
      </c>
      <c r="K1426" s="76" t="e">
        <f>IF($C1426="-",IF($A1426="-",IF(VLOOKUP($D1426,'sin-list 180320_update'!$C$2:$S$835,3,FALSE)="",NA(),VLOOKUP($D1426,'sin-list 180320_update'!$C$2:$S$835,3,FALSE)),IF(VLOOKUP($A1426,'sin-list 180320_update'!$A$2:$S$835,5,FALSE)="",NA(),VLOOKUP($A1426,'sin-list 180320_update'!$A$2:$S$835,5,FALSE))),IF(VLOOKUP($C1426,'sin-list 180320_update'!$B$2:$S$835,4,FALSE)="",NA(),VLOOKUP($C1426,'sin-list 180320_update'!$B$2:$S$835,4,FALSE)))</f>
        <v>#N/A</v>
      </c>
      <c r="L1426" s="76" t="e">
        <f>IF($C1426="-",IF($A1426="-",VLOOKUP($D1426,'sin-list 180320_update'!$C$2:$S$835,6,FALSE),VLOOKUP($A1426,'sin-list 180320_update'!$A$2:$S$835,8,FALSE)),VLOOKUP($C1426,'sin-list 180320_update'!$B$2:$S$835,7,FALSE))</f>
        <v>#N/A</v>
      </c>
      <c r="M1426" s="76" t="e">
        <f>IF($C1426="-",IF($A1426="-",IF(VLOOKUP($D1426,'sin-list 180320_update'!$C$2:$S$835,8,FALSE)="",NA(),VLOOKUP($D1426,'sin-list 180320_update'!$C$2:$S$835,8,FALSE)),IF(VLOOKUP($A1426,'sin-list 180320_update'!$A$2:$S$835,10,FALSE)="",NA(),VLOOKUP($A1426,'sin-list 180320_update'!$A$2:$S$835,10,FALSE))),IF(VLOOKUP($C1426,'sin-list 180320_update'!$B$2:$S$835,9,FALSE)="",NA(),VLOOKUP($C1426,'sin-list 180320_update'!$B$2:$S$835,9,FALSE)))</f>
        <v>#N/A</v>
      </c>
      <c r="N1426" s="76" t="e">
        <f>IF($C1426="-",IF($A1426="-",IF(VLOOKUP($D1426,'REACH Bilaga XVII_update'!$A$5:$E$131,4,FALSE)="",NA(),VLOOKUP($D1426,'REACH Bilaga XVII_update'!$A$5:$E$131,4,FALSE)),IF(VLOOKUP($A1426,'REACH Bilaga XVII_update'!$C$5:$D$131,2,FALSE)="",NA(),VLOOKUP($A1426,'REACH Bilaga XVII_update'!$C$5:$D$131,2,FALSE))),IF(VLOOKUP($C1426,'REACH Bilaga XVII_update'!$B$5:$D$131,3,FALSE)="",NA(),VLOOKUP($C1426,'REACH Bilaga XVII_update'!$B$5:$D$131,3,FALSE)))</f>
        <v>#N/A</v>
      </c>
      <c r="O1426" s="76" t="e">
        <f>IF($C1426="-",IF($A1426="-",IF(VLOOKUP($D1426,' REACH Bilaga 59_update'!$A$5:$E$210,5,FALSE)="",NA(),VLOOKUP($D1426,' REACH Bilaga 59_update'!$A$5:$E$210,5,FALSE)),IF(VLOOKUP($A1426,' REACH Bilaga 59_update'!$D$5:$E$210,2,FALSE)="",NA(),VLOOKUP($A1426,' REACH Bilaga 59_update'!$D$5:$E$210,2,FALSE))),IF(VLOOKUP($C1426,' REACH Bilaga 59_update'!$C$5:$E$210,3,FALSE)="",NA(),VLOOKUP($C1426,' REACH Bilaga 59_update'!$C$5:$E$210,3,FALSE)))</f>
        <v>#N/A</v>
      </c>
      <c r="P1426" s="76" t="e">
        <f>IF(C1426="-",IF(A1426="-",IFERROR(VLOOKUP($D1426,' REACH Bilaga 59_update'!$A$5:$F$210,MATCH(Sammanfattning!P$1,' REACH Bilaga 59_update'!$A$4:$F$4,0),FALSE),VLOOKUP($D1426,'REACH Bilaga XIV_update'!$A$4:$H$110,MATCH(Sammanfattning!P$1,'REACH Bilaga XIV_update'!$A$4:$H$4,0),FALSE)),IFERROR(VLOOKUP($A1426,' REACH Bilaga 59_update'!$D$5:$F$210,MATCH(Sammanfattning!P$1,' REACH Bilaga 59_update'!$D$4:$F$4,0),FALSE),VLOOKUP($A1426,'REACH Bilaga XIV_update'!$D$4:$H$110,MATCH(Sammanfattning!P$1,'REACH Bilaga XIV_update'!$D$4:$H$4,0),FALSE))),IFERROR(VLOOKUP($C1426,' REACH Bilaga 59_update'!$C$5:$F$210,MATCH(Sammanfattning!P$1,' REACH Bilaga 59_update'!$C$4:$F$4,0),FALSE),VLOOKUP($C1426,'REACH Bilaga XIV_update'!$C$4:$H$110,MATCH(Sammanfattning!P$1,'REACH Bilaga XIV_update'!$C$4:$H$4,0),FALSE)))</f>
        <v>#N/A</v>
      </c>
      <c r="Q1426" s="76" t="e">
        <f>IF($C1426="-",IF($A1426="-",IF(VLOOKUP($D1426,'REACH Bilaga XIV_update'!$A$5:$I$110,9,FALSE)="",NA(),VLOOKUP($D1426,'REACH Bilaga XIV_update'!$A$5:$I$110,9,FALSE)),IF(VLOOKUP($A1426,'REACH Bilaga XIV_update'!$D$5:$I$110,6,FALSE)="",NA(),VLOOKUP($A1426,'REACH Bilaga XIV_update'!$D$5:$I$110,6,FALSE))),IF(VLOOKUP($C1426,'REACH Bilaga XIV_update'!$C$5:$I$110,7,FALSE)="",NA(),VLOOKUP($C1426,'REACH Bilaga XIV_update'!$C$5:$I$110,7,FALSE)))</f>
        <v>#N/A</v>
      </c>
      <c r="R1426" s="76" t="e">
        <f>IF($C1426="-",IF($A1426="-",IF(VLOOKUP($D1426,CoRAP_update!$A$5:$O$376,15,FALSE)="",NA(),VLOOKUP($D1426,CoRAP_update!$A$5:$O$376,15,FALSE)),IF(VLOOKUP($A1426,CoRAP_update!$D$5:$O$376,12,FALSE)="",NA(),VLOOKUP($A1426,CoRAP_update!$D$5:$O$376,12,FALSE))),IF(VLOOKUP($C1426,CoRAP_update!$C$5:$O$376,13,FALSE)="",NA(),VLOOKUP($C1426,CoRAP_update!$C$5:$O$376,13,FALSE)))</f>
        <v>#N/A</v>
      </c>
      <c r="S1426" s="144" t="e">
        <f>IF($C1426="-",IF($A1426="-",VLOOKUP($D1426,CoRAP_update!$A$5:$J$376,MATCH(Sammanfattning!S$1,CoRAP_update!$A$4:$J$4,0),FALSE),VLOOKUP($A1426,CoRAP_update!$D$5:$J$376,MATCH(Sammanfattning!S$1,CoRAP_update!$D$4:$J$4,0),FALSE)),VLOOKUP($C1426,CoRAP_update!$C$5:$J$376,MATCH(Sammanfattning!S$1,CoRAP_update!$C$4:$J$4,0),FALSE))</f>
        <v>#N/A</v>
      </c>
      <c r="T1426" s="76" t="str">
        <f>IF($A1426="-",VLOOKUP($D1426,EDC_update!$C$2:$F$450,4,FALSE),VLOOKUP($A1426,EDC_update!$B$2:$F$450,5,FALSE))</f>
        <v>CAT3b</v>
      </c>
      <c r="V1426" s="78">
        <f>IF(IFERROR(SEARCH("PBT",P1426),99)=99,IF(IFERROR(SEARCH("suspected PBT",S1426),99)=99,IF(IFERROR(SEARCH("concluded to be PBT",K1426),99)=99,IF(IFERROR(SEARCH("PBT",S1426),99)=99,IF(IFERROR(SEARCH("PBT cand",L1426),99)=99,IF(IFERROR(SEARCH("PBT",L1426),99)=99,IF(IFERROR(SEARCH("persistent, bioackumulative and toxic properties",K1426),99)=99,0,Scoring!$E$3),Scoring!$E$3),Scoring!$E$7),Scoring!$E$3),Scoring!$E$5),Scoring!$E$6),Scoring!$E$3)</f>
        <v>0</v>
      </c>
      <c r="W1426" s="78">
        <f>IF(IFERROR(SEARCH("vPvB",P1426),99)=99,IF(IFERROR(SEARCH("suspected pbt/vPvB",S1426),99)=99,IF(IFERROR(SEARCH("vPvB",S1426),99)=99,IF(IFERROR(SEARCH("concluded to be a vPvB",S1426),99)=99,IF(IFERROR(SEARCH("identified as vPvB",K1426),99)=99,IF(IFERROR(SEARCH("concluded to be a vPvB",K1426),99)=99,IF(IFERROR(SEARCH("concluded to be both pbt and vPvB",S1426),99)=99,IF(IFERROR(SEARCH("concluded to be both pbt and vPvB",K1426),99)=99,0,Scoring!$E$5),Scoring!$E$5),Scoring!$E$5),Scoring!$E$5),Scoring!$E$5),Scoring!$E$4),Scoring!$E$6),Scoring!$E$4)</f>
        <v>0</v>
      </c>
      <c r="X1426" s="78">
        <f>IF(IFERROR(SEARCH("H410",N1426),99)=99,IF(IFERROR(SEARCH("H410",O1426),99)=99,IF(IFERROR(SEARCH("H410",Q1426),99)=99,IF(IFERROR(SEARCH("H410",M1426),99)=99,IF(IFERROR(SEARCH("H410",R1426),99)=99,IF(IFERROR(SEARCH("H411",N1426),99)=99,IF(IFERROR(SEARCH("H411",O1426),99)=99,IF(IFERROR(SEARCH("H411",Q1426),99)=99,IF(IFERROR(SEARCH("H411",M1426),99)=99,IF(IFERROR(SEARCH("H411",R1426),99)=99,IF(IFERROR(SEARCH("H413",N1426),99)=99,IF(IFERROR(SEARCH("H413",O1426),99)=99,IF(IFERROR(SEARCH("H413",Q1426),99)=99,IF(IFERROR(SEARCH("H413",M1426),99)=99,IF(IFERROR(SEARCH("H413",R1426),99)=99,IF(IFERROR(SEARCH("H412",N1426),99)=99,IF(IFERROR(SEARCH("H412",O1426),99)=99,IF(IFERROR(SEARCH("H412",Q1426),99)=99,IF(IFERROR(SEARCH("H412",M1426),99)=99,IF(IFERROR(SEARCH("H412",R1426),99)=99,0,Scoring!$E$2),Scoring!$E$2),Scoring!$E$2),Scoring!$E$2),Scoring!$E$2),Scoring!$E$2),Scoring!$E$2),Scoring!$E$2),Scoring!$E$2),Scoring!$E$2),Scoring!$E$2),Scoring!$E$2),Scoring!$E$2),Scoring!$E$2),Scoring!$E$2),Scoring!$E$2),Scoring!$E$2),Scoring!$E$2),Scoring!$E$2),Scoring!$E$2)</f>
        <v>0</v>
      </c>
      <c r="Y1426" s="78">
        <f>IF(IFERROR(SEARCH("CMR",K1426),99)=99,IF(IFERROR(SEARCH("Suspected CMR",S1426),99)=99,IF(IFERROR(SEARCH("CMR",S1426),99)=99,0,Scoring!$E$8),Scoring!$E$9),Scoring!$E$8)</f>
        <v>0</v>
      </c>
      <c r="Z1426" s="78">
        <f>IF(IFERROR(SEARCH("H350",N1426),99)=99,IF(IFERROR(SEARCH("H350",O1426),99)=99,IF(IFERROR(SEARCH("H350",Q1426),99)=99,IF(IFERROR(SEARCH("H350",M1426),99)=99,IF(IFERROR(SEARCH("H350",R1426),99)=99,IF(IFERROR(SEARCH("H351",N1426),99)=99,IF(IFERROR(SEARCH("H351",O1426),99)=99,IF(IFERROR(SEARCH("H351",Q1426),99)=99,IF(IFERROR(SEARCH("H351",M1426),99)=99,IF(IFERROR(SEARCH("H351",R1426),99)=99,IF(IFERROR(SEARCH("carcinogenic",P1426),99)=99,IF(IFERROR(SEARCH("suspected carcinogenic",S1426),99)=99,0,Scoring!$E$12),Scoring!$E$11),Scoring!$E$10),Scoring!$E$10),Scoring!$E$10),Scoring!$E$10),Scoring!$E$10),Scoring!$E$10),Scoring!$E$10),Scoring!$E$10),Scoring!$E$10),Scoring!$E$10)</f>
        <v>0</v>
      </c>
      <c r="AA1426" s="78">
        <f>IF(IFERROR(SEARCH("H340",N1426),99)=99,IF(IFERROR(SEARCH("H340",O1426),99)=99,IF(IFERROR(SEARCH("H340",Q1426),99)=99,IF(IFERROR(SEARCH("H340",M1426),99)=99,IF(IFERROR(SEARCH("H340",R1426),99)=99,IF(IFERROR(SEARCH("H341",N1426),99)=99,IF(IFERROR(SEARCH("H341",O1426),99)=99,IF(IFERROR(SEARCH("H341",Q1426),99)=99,IF(IFERROR(SEARCH("H341",M1426),99)=99,IF(IFERROR(SEARCH("H341",R1426),99)=99,IF(IFERROR(SEARCH("mutagenic",P1426),99)=99,IF(IFERROR(SEARCH("suspected mutagenic",S1426),99)=99,0,Scoring!$E$15),Scoring!$E$14),Scoring!$E$13),Scoring!$E$13),Scoring!$E$13),Scoring!$E$13),Scoring!$E$13),Scoring!$E$13),Scoring!$E$13),Scoring!$E$13),Scoring!$E$13),Scoring!$E$13)</f>
        <v>0</v>
      </c>
      <c r="AB1426" s="78">
        <f>IF(IFERROR(SEARCH("H360",N1426),99)=99,IF(IFERROR(SEARCH("H360",O1426),99)=99,IF(IFERROR(SEARCH("H360",Q1426),99)=99,IF(IFERROR(SEARCH("H360",M1426),99)=99,IF(IFERROR(SEARCH("H360",R1426),99)=99,IF(IFERROR(SEARCH("H361",N1426),99)=99,IF(IFERROR(SEARCH("H361",O1426),99)=99,IF(IFERROR(SEARCH("H361",Q1426),99)=99,IF(IFERROR(SEARCH("H361",M1426),99)=99,IF(IFERROR(SEARCH("H361",R1426),99)=99,IF(IFERROR(SEARCH("reproduction",P1426),99)=99,IF(IFERROR(SEARCH("suspected reprotoxic",S1426),99)=99,IF(IFERROR(SEARCH("reprotoxic",S1426),99)=99,IF(IFERROR(SEARCH("reprotoxic",K1426),99)=99,0,Scoring!$E$18),Scoring!$E$18),Scoring!$E$19),Scoring!$E$17),Scoring!$E$16),Scoring!$E$16),Scoring!$E$16),Scoring!$E$16),Scoring!$E$16),Scoring!$E$16),Scoring!$E$16),Scoring!$E$16),Scoring!$E$16),Scoring!$E$16)</f>
        <v>0</v>
      </c>
      <c r="AC1426" s="78">
        <f>IF(IFERROR(SEARCH("57f",L1426),99)=99,IF(IFERROR(SEARCH("57(f)",P1426),99)=99,0,Scoring!$E$20),Scoring!$E$20)</f>
        <v>0</v>
      </c>
      <c r="AD1426" s="78">
        <f>IF(IFERROR(SEARCH("CAT1",T1426),99)=99,IF(IFERROR(SEARCH("CAT2",T1426),99)=99,IF(IFERROR(SEARCH("CAT3",T1426),99)=99,IF(IFERROR(SEARCH("concluded to be endocrine",K1426),99)=99,IF(IFERROR(SEARCH("categorised as endocrine",K1426),99)=99,IF(IFERROR(SEARCH("endocrine disrupting",P1426),99)=99,IF(IFERROR(SEARCH("endocrine disrupting",K1426),99)=99,IF(IFERROR(SEARCH("suspected endocrine",S1426),99)=99,IF(IFERROR(SEARCH("potential endocrine",S1426),99)=99,0,Scoring!$E$25),Scoring!$E$25),Scoring!$E$24),Scoring!$E$24),Scoring!$E$24),Scoring!$E$24),Scoring!$E$23),Scoring!$E$22),Scoring!$E$21)</f>
        <v>0.3</v>
      </c>
      <c r="AE1426" s="78">
        <f>IF(IFERROR(SEARCH("suspected sensitiser",S1426),99)=99,IF(IFERROR(SEARCH("sensitiser",S1426),99)=99,IF(IFERROR(SEARCH("other hazard based concern",S1426),99)=99,0,Scoring!$E$28),Scoring!$E$26),Scoring!$E$27)</f>
        <v>0</v>
      </c>
      <c r="AF1426" s="78">
        <f>IF(IFERROR(M1426,1)=1,IF(IFERROR(N1426,1)=1,IF(IFERROR(O1426,1)=1,IF(IFERROR(Q1426,1)=1,IF(IFERROR(R1426,1)=1,IF(IFERROR(T1426,1)=1,IF(IFERROR(K1426,1)=1,IF(IFERROR(P1426,1)=1,IF(IFERROR(S1426,1)=1,Scoring!$E$29,0),0),0),0),0),0),0),0),0)</f>
        <v>0</v>
      </c>
      <c r="AG1426" s="78">
        <f t="shared" si="95"/>
        <v>0.3</v>
      </c>
      <c r="AI1426" s="93"/>
      <c r="AJ1426" s="94"/>
      <c r="AK1426" s="76"/>
      <c r="AL1426" s="75"/>
      <c r="AN1426" s="79"/>
      <c r="AO1426" s="79"/>
      <c r="AP1426" s="79"/>
      <c r="AQ1426" s="79"/>
      <c r="AR1426" s="79"/>
      <c r="AS1426" s="78"/>
      <c r="AU1426" s="79">
        <f>IF(IFERROR(F1426,99)=99,IF(IFERROR(G1426,99)=99,IF(IFERROR(H1426,99)=99,IF(IFERROR(I1426,99)=99,IF(IFERROR(E1426,99)=99,IF(IFERROR(J1426,99)=99,0,Scoring!$B$7),Scoring!$B$3),Scoring!$B$2),Scoring!$B$6),Scoring!$B$5),Scoring!$B$4)</f>
        <v>0.3</v>
      </c>
      <c r="AV1426" s="78">
        <f t="shared" si="96"/>
        <v>0.09</v>
      </c>
      <c r="AW1426" s="78"/>
      <c r="AX1426" s="66"/>
      <c r="AY1426" s="78"/>
      <c r="AZ1426" s="76"/>
      <c r="BB1426" s="76"/>
    </row>
    <row r="1427" spans="1:54" x14ac:dyDescent="0.25">
      <c r="A1427" s="89" t="s">
        <v>7312</v>
      </c>
      <c r="B1427" s="89" t="s">
        <v>30</v>
      </c>
      <c r="C1427" s="89" t="s">
        <v>30</v>
      </c>
      <c r="D1427" s="89" t="s">
        <v>7313</v>
      </c>
      <c r="E1427" s="76" t="e">
        <f>IF(C1427="-",IF(A1427="-",VLOOKUP(D1427,'sin-list 180320_update'!$C$2:$C$835,1,FALSE),VLOOKUP(A1427,'sin-list 180320_update'!$A$2:$A$835,1,FALSE)),VLOOKUP(C1427,'sin-list 180320_update'!$B$2:$B$835,1,FALSE))</f>
        <v>#N/A</v>
      </c>
      <c r="F1427" s="76" t="e">
        <f>IF($C1427="-",IF($A1427="-",VLOOKUP($D1427,'REACH Bilaga XVII_update'!$A$5:$A$131,1,FALSE),VLOOKUP($A1427,'REACH Bilaga XVII_update'!$C$5:$C$131,1,FALSE)),VLOOKUP($C1427,'REACH Bilaga XVII_update'!$B$5:$B$131,1,FALSE))</f>
        <v>#N/A</v>
      </c>
      <c r="G1427" s="76" t="e">
        <f>IF($C1427="-",IF($A1427="-",VLOOKUP($D1427,' REACH Bilaga 59_update'!$A$5:$A$210,1,FALSE),VLOOKUP($A1427,' REACH Bilaga 59_update'!$D$5:$D$210,1,FALSE)),VLOOKUP($C1427,' REACH Bilaga 59_update'!$C$5:$C$210,1,FALSE))</f>
        <v>#N/A</v>
      </c>
      <c r="H1427" s="76" t="e">
        <f>IF($C1427="-",IF($A1427="-",VLOOKUP($D1427,'REACH Bilaga XIV_update'!$A$5:$A$110,1,FALSE),VLOOKUP($A1427,'REACH Bilaga XIV_update'!$D$5:$D$110,1,FALSE)),VLOOKUP($C1427,'REACH Bilaga XIV_update'!$C$5:$C$110,1,FALSE))</f>
        <v>#N/A</v>
      </c>
      <c r="I1427" s="76" t="e">
        <f>IF($C1427="-",IF($A1427="-",VLOOKUP($D1427,CoRAP_update!$A$5:$A$376,1,FALSE),VLOOKUP($A1427,CoRAP_update!$D$5:$D$376,1,FALSE)),VLOOKUP($C1427,CoRAP_update!$C$5:$C$376,1,FALSE))</f>
        <v>#N/A</v>
      </c>
      <c r="J1427" s="76" t="str">
        <f>IF($C1427="-",IF($A1427="-",VLOOKUP($D1427,EDC_update!$C$2:$C$450,1,FALSE),VLOOKUP($A1427,EDC_update!$B$2:$B$450,1,FALSE)),VLOOKUP($C1427,EDC_update!$L$2:$L$450,1,FALSE))</f>
        <v>27985-70-2</v>
      </c>
      <c r="K1427" s="76" t="e">
        <f>IF($C1427="-",IF($A1427="-",IF(VLOOKUP($D1427,'sin-list 180320_update'!$C$2:$S$835,3,FALSE)="",NA(),VLOOKUP($D1427,'sin-list 180320_update'!$C$2:$S$835,3,FALSE)),IF(VLOOKUP($A1427,'sin-list 180320_update'!$A$2:$S$835,5,FALSE)="",NA(),VLOOKUP($A1427,'sin-list 180320_update'!$A$2:$S$835,5,FALSE))),IF(VLOOKUP($C1427,'sin-list 180320_update'!$B$2:$S$835,4,FALSE)="",NA(),VLOOKUP($C1427,'sin-list 180320_update'!$B$2:$S$835,4,FALSE)))</f>
        <v>#N/A</v>
      </c>
      <c r="L1427" s="76" t="e">
        <f>IF($C1427="-",IF($A1427="-",VLOOKUP($D1427,'sin-list 180320_update'!$C$2:$S$835,6,FALSE),VLOOKUP($A1427,'sin-list 180320_update'!$A$2:$S$835,8,FALSE)),VLOOKUP($C1427,'sin-list 180320_update'!$B$2:$S$835,7,FALSE))</f>
        <v>#N/A</v>
      </c>
      <c r="M1427" s="76" t="e">
        <f>IF($C1427="-",IF($A1427="-",IF(VLOOKUP($D1427,'sin-list 180320_update'!$C$2:$S$835,8,FALSE)="",NA(),VLOOKUP($D1427,'sin-list 180320_update'!$C$2:$S$835,8,FALSE)),IF(VLOOKUP($A1427,'sin-list 180320_update'!$A$2:$S$835,10,FALSE)="",NA(),VLOOKUP($A1427,'sin-list 180320_update'!$A$2:$S$835,10,FALSE))),IF(VLOOKUP($C1427,'sin-list 180320_update'!$B$2:$S$835,9,FALSE)="",NA(),VLOOKUP($C1427,'sin-list 180320_update'!$B$2:$S$835,9,FALSE)))</f>
        <v>#N/A</v>
      </c>
      <c r="N1427" s="76" t="e">
        <f>IF($C1427="-",IF($A1427="-",IF(VLOOKUP($D1427,'REACH Bilaga XVII_update'!$A$5:$E$131,4,FALSE)="",NA(),VLOOKUP($D1427,'REACH Bilaga XVII_update'!$A$5:$E$131,4,FALSE)),IF(VLOOKUP($A1427,'REACH Bilaga XVII_update'!$C$5:$D$131,2,FALSE)="",NA(),VLOOKUP($A1427,'REACH Bilaga XVII_update'!$C$5:$D$131,2,FALSE))),IF(VLOOKUP($C1427,'REACH Bilaga XVII_update'!$B$5:$D$131,3,FALSE)="",NA(),VLOOKUP($C1427,'REACH Bilaga XVII_update'!$B$5:$D$131,3,FALSE)))</f>
        <v>#N/A</v>
      </c>
      <c r="O1427" s="76" t="e">
        <f>IF($C1427="-",IF($A1427="-",IF(VLOOKUP($D1427,' REACH Bilaga 59_update'!$A$5:$E$210,5,FALSE)="",NA(),VLOOKUP($D1427,' REACH Bilaga 59_update'!$A$5:$E$210,5,FALSE)),IF(VLOOKUP($A1427,' REACH Bilaga 59_update'!$D$5:$E$210,2,FALSE)="",NA(),VLOOKUP($A1427,' REACH Bilaga 59_update'!$D$5:$E$210,2,FALSE))),IF(VLOOKUP($C1427,' REACH Bilaga 59_update'!$C$5:$E$210,3,FALSE)="",NA(),VLOOKUP($C1427,' REACH Bilaga 59_update'!$C$5:$E$210,3,FALSE)))</f>
        <v>#N/A</v>
      </c>
      <c r="P1427" s="76" t="e">
        <f>IF(C1427="-",IF(A1427="-",IFERROR(VLOOKUP($D1427,' REACH Bilaga 59_update'!$A$5:$F$210,MATCH(Sammanfattning!P$1,' REACH Bilaga 59_update'!$A$4:$F$4,0),FALSE),VLOOKUP($D1427,'REACH Bilaga XIV_update'!$A$4:$H$110,MATCH(Sammanfattning!P$1,'REACH Bilaga XIV_update'!$A$4:$H$4,0),FALSE)),IFERROR(VLOOKUP($A1427,' REACH Bilaga 59_update'!$D$5:$F$210,MATCH(Sammanfattning!P$1,' REACH Bilaga 59_update'!$D$4:$F$4,0),FALSE),VLOOKUP($A1427,'REACH Bilaga XIV_update'!$D$4:$H$110,MATCH(Sammanfattning!P$1,'REACH Bilaga XIV_update'!$D$4:$H$4,0),FALSE))),IFERROR(VLOOKUP($C1427,' REACH Bilaga 59_update'!$C$5:$F$210,MATCH(Sammanfattning!P$1,' REACH Bilaga 59_update'!$C$4:$F$4,0),FALSE),VLOOKUP($C1427,'REACH Bilaga XIV_update'!$C$4:$H$110,MATCH(Sammanfattning!P$1,'REACH Bilaga XIV_update'!$C$4:$H$4,0),FALSE)))</f>
        <v>#N/A</v>
      </c>
      <c r="Q1427" s="76" t="e">
        <f>IF($C1427="-",IF($A1427="-",IF(VLOOKUP($D1427,'REACH Bilaga XIV_update'!$A$5:$I$110,9,FALSE)="",NA(),VLOOKUP($D1427,'REACH Bilaga XIV_update'!$A$5:$I$110,9,FALSE)),IF(VLOOKUP($A1427,'REACH Bilaga XIV_update'!$D$5:$I$110,6,FALSE)="",NA(),VLOOKUP($A1427,'REACH Bilaga XIV_update'!$D$5:$I$110,6,FALSE))),IF(VLOOKUP($C1427,'REACH Bilaga XIV_update'!$C$5:$I$110,7,FALSE)="",NA(),VLOOKUP($C1427,'REACH Bilaga XIV_update'!$C$5:$I$110,7,FALSE)))</f>
        <v>#N/A</v>
      </c>
      <c r="R1427" s="76" t="e">
        <f>IF($C1427="-",IF($A1427="-",IF(VLOOKUP($D1427,CoRAP_update!$A$5:$O$376,15,FALSE)="",NA(),VLOOKUP($D1427,CoRAP_update!$A$5:$O$376,15,FALSE)),IF(VLOOKUP($A1427,CoRAP_update!$D$5:$O$376,12,FALSE)="",NA(),VLOOKUP($A1427,CoRAP_update!$D$5:$O$376,12,FALSE))),IF(VLOOKUP($C1427,CoRAP_update!$C$5:$O$376,13,FALSE)="",NA(),VLOOKUP($C1427,CoRAP_update!$C$5:$O$376,13,FALSE)))</f>
        <v>#N/A</v>
      </c>
      <c r="S1427" s="144" t="e">
        <f>IF($C1427="-",IF($A1427="-",VLOOKUP($D1427,CoRAP_update!$A$5:$J$376,MATCH(Sammanfattning!S$1,CoRAP_update!$A$4:$J$4,0),FALSE),VLOOKUP($A1427,CoRAP_update!$D$5:$J$376,MATCH(Sammanfattning!S$1,CoRAP_update!$D$4:$J$4,0),FALSE)),VLOOKUP($C1427,CoRAP_update!$C$5:$J$376,MATCH(Sammanfattning!S$1,CoRAP_update!$C$4:$J$4,0),FALSE))</f>
        <v>#N/A</v>
      </c>
      <c r="T1427" s="76" t="str">
        <f>IF($A1427="-",VLOOKUP($D1427,EDC_update!$C$2:$F$450,4,FALSE),VLOOKUP($A1427,EDC_update!$B$2:$F$450,5,FALSE))</f>
        <v>CAT3b</v>
      </c>
      <c r="V1427" s="78">
        <f>IF(IFERROR(SEARCH("PBT",P1427),99)=99,IF(IFERROR(SEARCH("suspected PBT",S1427),99)=99,IF(IFERROR(SEARCH("concluded to be PBT",K1427),99)=99,IF(IFERROR(SEARCH("PBT",S1427),99)=99,IF(IFERROR(SEARCH("PBT cand",L1427),99)=99,IF(IFERROR(SEARCH("PBT",L1427),99)=99,IF(IFERROR(SEARCH("persistent, bioackumulative and toxic properties",K1427),99)=99,0,Scoring!$E$3),Scoring!$E$3),Scoring!$E$7),Scoring!$E$3),Scoring!$E$5),Scoring!$E$6),Scoring!$E$3)</f>
        <v>0</v>
      </c>
      <c r="W1427" s="78">
        <f>IF(IFERROR(SEARCH("vPvB",P1427),99)=99,IF(IFERROR(SEARCH("suspected pbt/vPvB",S1427),99)=99,IF(IFERROR(SEARCH("vPvB",S1427),99)=99,IF(IFERROR(SEARCH("concluded to be a vPvB",S1427),99)=99,IF(IFERROR(SEARCH("identified as vPvB",K1427),99)=99,IF(IFERROR(SEARCH("concluded to be a vPvB",K1427),99)=99,IF(IFERROR(SEARCH("concluded to be both pbt and vPvB",S1427),99)=99,IF(IFERROR(SEARCH("concluded to be both pbt and vPvB",K1427),99)=99,0,Scoring!$E$5),Scoring!$E$5),Scoring!$E$5),Scoring!$E$5),Scoring!$E$5),Scoring!$E$4),Scoring!$E$6),Scoring!$E$4)</f>
        <v>0</v>
      </c>
      <c r="X1427" s="78">
        <f>IF(IFERROR(SEARCH("H410",N1427),99)=99,IF(IFERROR(SEARCH("H410",O1427),99)=99,IF(IFERROR(SEARCH("H410",Q1427),99)=99,IF(IFERROR(SEARCH("H410",M1427),99)=99,IF(IFERROR(SEARCH("H410",R1427),99)=99,IF(IFERROR(SEARCH("H411",N1427),99)=99,IF(IFERROR(SEARCH("H411",O1427),99)=99,IF(IFERROR(SEARCH("H411",Q1427),99)=99,IF(IFERROR(SEARCH("H411",M1427),99)=99,IF(IFERROR(SEARCH("H411",R1427),99)=99,IF(IFERROR(SEARCH("H413",N1427),99)=99,IF(IFERROR(SEARCH("H413",O1427),99)=99,IF(IFERROR(SEARCH("H413",Q1427),99)=99,IF(IFERROR(SEARCH("H413",M1427),99)=99,IF(IFERROR(SEARCH("H413",R1427),99)=99,IF(IFERROR(SEARCH("H412",N1427),99)=99,IF(IFERROR(SEARCH("H412",O1427),99)=99,IF(IFERROR(SEARCH("H412",Q1427),99)=99,IF(IFERROR(SEARCH("H412",M1427),99)=99,IF(IFERROR(SEARCH("H412",R1427),99)=99,0,Scoring!$E$2),Scoring!$E$2),Scoring!$E$2),Scoring!$E$2),Scoring!$E$2),Scoring!$E$2),Scoring!$E$2),Scoring!$E$2),Scoring!$E$2),Scoring!$E$2),Scoring!$E$2),Scoring!$E$2),Scoring!$E$2),Scoring!$E$2),Scoring!$E$2),Scoring!$E$2),Scoring!$E$2),Scoring!$E$2),Scoring!$E$2),Scoring!$E$2)</f>
        <v>0</v>
      </c>
      <c r="Y1427" s="78">
        <f>IF(IFERROR(SEARCH("CMR",K1427),99)=99,IF(IFERROR(SEARCH("Suspected CMR",S1427),99)=99,IF(IFERROR(SEARCH("CMR",S1427),99)=99,0,Scoring!$E$8),Scoring!$E$9),Scoring!$E$8)</f>
        <v>0</v>
      </c>
      <c r="Z1427" s="78">
        <f>IF(IFERROR(SEARCH("H350",N1427),99)=99,IF(IFERROR(SEARCH("H350",O1427),99)=99,IF(IFERROR(SEARCH("H350",Q1427),99)=99,IF(IFERROR(SEARCH("H350",M1427),99)=99,IF(IFERROR(SEARCH("H350",R1427),99)=99,IF(IFERROR(SEARCH("H351",N1427),99)=99,IF(IFERROR(SEARCH("H351",O1427),99)=99,IF(IFERROR(SEARCH("H351",Q1427),99)=99,IF(IFERROR(SEARCH("H351",M1427),99)=99,IF(IFERROR(SEARCH("H351",R1427),99)=99,IF(IFERROR(SEARCH("carcinogenic",P1427),99)=99,IF(IFERROR(SEARCH("suspected carcinogenic",S1427),99)=99,0,Scoring!$E$12),Scoring!$E$11),Scoring!$E$10),Scoring!$E$10),Scoring!$E$10),Scoring!$E$10),Scoring!$E$10),Scoring!$E$10),Scoring!$E$10),Scoring!$E$10),Scoring!$E$10),Scoring!$E$10)</f>
        <v>0</v>
      </c>
      <c r="AA1427" s="78">
        <f>IF(IFERROR(SEARCH("H340",N1427),99)=99,IF(IFERROR(SEARCH("H340",O1427),99)=99,IF(IFERROR(SEARCH("H340",Q1427),99)=99,IF(IFERROR(SEARCH("H340",M1427),99)=99,IF(IFERROR(SEARCH("H340",R1427),99)=99,IF(IFERROR(SEARCH("H341",N1427),99)=99,IF(IFERROR(SEARCH("H341",O1427),99)=99,IF(IFERROR(SEARCH("H341",Q1427),99)=99,IF(IFERROR(SEARCH("H341",M1427),99)=99,IF(IFERROR(SEARCH("H341",R1427),99)=99,IF(IFERROR(SEARCH("mutagenic",P1427),99)=99,IF(IFERROR(SEARCH("suspected mutagenic",S1427),99)=99,0,Scoring!$E$15),Scoring!$E$14),Scoring!$E$13),Scoring!$E$13),Scoring!$E$13),Scoring!$E$13),Scoring!$E$13),Scoring!$E$13),Scoring!$E$13),Scoring!$E$13),Scoring!$E$13),Scoring!$E$13)</f>
        <v>0</v>
      </c>
      <c r="AB1427" s="78">
        <f>IF(IFERROR(SEARCH("H360",N1427),99)=99,IF(IFERROR(SEARCH("H360",O1427),99)=99,IF(IFERROR(SEARCH("H360",Q1427),99)=99,IF(IFERROR(SEARCH("H360",M1427),99)=99,IF(IFERROR(SEARCH("H360",R1427),99)=99,IF(IFERROR(SEARCH("H361",N1427),99)=99,IF(IFERROR(SEARCH("H361",O1427),99)=99,IF(IFERROR(SEARCH("H361",Q1427),99)=99,IF(IFERROR(SEARCH("H361",M1427),99)=99,IF(IFERROR(SEARCH("H361",R1427),99)=99,IF(IFERROR(SEARCH("reproduction",P1427),99)=99,IF(IFERROR(SEARCH("suspected reprotoxic",S1427),99)=99,IF(IFERROR(SEARCH("reprotoxic",S1427),99)=99,IF(IFERROR(SEARCH("reprotoxic",K1427),99)=99,0,Scoring!$E$18),Scoring!$E$18),Scoring!$E$19),Scoring!$E$17),Scoring!$E$16),Scoring!$E$16),Scoring!$E$16),Scoring!$E$16),Scoring!$E$16),Scoring!$E$16),Scoring!$E$16),Scoring!$E$16),Scoring!$E$16),Scoring!$E$16)</f>
        <v>0</v>
      </c>
      <c r="AC1427" s="78">
        <f>IF(IFERROR(SEARCH("57f",L1427),99)=99,IF(IFERROR(SEARCH("57(f)",P1427),99)=99,0,Scoring!$E$20),Scoring!$E$20)</f>
        <v>0</v>
      </c>
      <c r="AD1427" s="78">
        <f>IF(IFERROR(SEARCH("CAT1",T1427),99)=99,IF(IFERROR(SEARCH("CAT2",T1427),99)=99,IF(IFERROR(SEARCH("CAT3",T1427),99)=99,IF(IFERROR(SEARCH("concluded to be endocrine",K1427),99)=99,IF(IFERROR(SEARCH("categorised as endocrine",K1427),99)=99,IF(IFERROR(SEARCH("endocrine disrupting",P1427),99)=99,IF(IFERROR(SEARCH("endocrine disrupting",K1427),99)=99,IF(IFERROR(SEARCH("suspected endocrine",S1427),99)=99,IF(IFERROR(SEARCH("potential endocrine",S1427),99)=99,0,Scoring!$E$25),Scoring!$E$25),Scoring!$E$24),Scoring!$E$24),Scoring!$E$24),Scoring!$E$24),Scoring!$E$23),Scoring!$E$22),Scoring!$E$21)</f>
        <v>0.3</v>
      </c>
      <c r="AE1427" s="78">
        <f>IF(IFERROR(SEARCH("suspected sensitiser",S1427),99)=99,IF(IFERROR(SEARCH("sensitiser",S1427),99)=99,IF(IFERROR(SEARCH("other hazard based concern",S1427),99)=99,0,Scoring!$E$28),Scoring!$E$26),Scoring!$E$27)</f>
        <v>0</v>
      </c>
      <c r="AF1427" s="78">
        <f>IF(IFERROR(M1427,1)=1,IF(IFERROR(N1427,1)=1,IF(IFERROR(O1427,1)=1,IF(IFERROR(Q1427,1)=1,IF(IFERROR(R1427,1)=1,IF(IFERROR(T1427,1)=1,IF(IFERROR(K1427,1)=1,IF(IFERROR(P1427,1)=1,IF(IFERROR(S1427,1)=1,Scoring!$E$29,0),0),0),0),0),0),0),0),0)</f>
        <v>0</v>
      </c>
      <c r="AG1427" s="78">
        <f t="shared" si="95"/>
        <v>0.3</v>
      </c>
      <c r="AI1427" s="93"/>
      <c r="AJ1427" s="94"/>
      <c r="AK1427" s="76"/>
      <c r="AL1427" s="75"/>
      <c r="AN1427" s="79"/>
      <c r="AO1427" s="79"/>
      <c r="AP1427" s="79"/>
      <c r="AQ1427" s="79"/>
      <c r="AR1427" s="79"/>
      <c r="AS1427" s="78"/>
      <c r="AU1427" s="79">
        <f>IF(IFERROR(F1427,99)=99,IF(IFERROR(G1427,99)=99,IF(IFERROR(H1427,99)=99,IF(IFERROR(I1427,99)=99,IF(IFERROR(E1427,99)=99,IF(IFERROR(J1427,99)=99,0,Scoring!$B$7),Scoring!$B$3),Scoring!$B$2),Scoring!$B$6),Scoring!$B$5),Scoring!$B$4)</f>
        <v>0.3</v>
      </c>
      <c r="AV1427" s="78">
        <f t="shared" si="96"/>
        <v>0.09</v>
      </c>
      <c r="AW1427" s="78"/>
      <c r="AX1427" s="66"/>
      <c r="AY1427" s="78"/>
      <c r="AZ1427" s="76"/>
      <c r="BB1427" s="76"/>
    </row>
    <row r="1428" spans="1:54" x14ac:dyDescent="0.25">
      <c r="A1428" s="89" t="s">
        <v>7086</v>
      </c>
      <c r="B1428" s="89" t="s">
        <v>30</v>
      </c>
      <c r="C1428" s="89" t="s">
        <v>30</v>
      </c>
      <c r="D1428" s="89" t="s">
        <v>7087</v>
      </c>
      <c r="E1428" s="76" t="e">
        <f>IF(C1428="-",IF(A1428="-",VLOOKUP(D1428,'sin-list 180320_update'!$C$2:$C$835,1,FALSE),VLOOKUP(A1428,'sin-list 180320_update'!$A$2:$A$835,1,FALSE)),VLOOKUP(C1428,'sin-list 180320_update'!$B$2:$B$835,1,FALSE))</f>
        <v>#N/A</v>
      </c>
      <c r="F1428" s="76" t="e">
        <f>IF($C1428="-",IF($A1428="-",VLOOKUP($D1428,'REACH Bilaga XVII_update'!$A$5:$A$131,1,FALSE),VLOOKUP($A1428,'REACH Bilaga XVII_update'!$C$5:$C$131,1,FALSE)),VLOOKUP($C1428,'REACH Bilaga XVII_update'!$B$5:$B$131,1,FALSE))</f>
        <v>#N/A</v>
      </c>
      <c r="G1428" s="76" t="e">
        <f>IF($C1428="-",IF($A1428="-",VLOOKUP($D1428,' REACH Bilaga 59_update'!$A$5:$A$210,1,FALSE),VLOOKUP($A1428,' REACH Bilaga 59_update'!$D$5:$D$210,1,FALSE)),VLOOKUP($C1428,' REACH Bilaga 59_update'!$C$5:$C$210,1,FALSE))</f>
        <v>#N/A</v>
      </c>
      <c r="H1428" s="76" t="e">
        <f>IF($C1428="-",IF($A1428="-",VLOOKUP($D1428,'REACH Bilaga XIV_update'!$A$5:$A$110,1,FALSE),VLOOKUP($A1428,'REACH Bilaga XIV_update'!$D$5:$D$110,1,FALSE)),VLOOKUP($C1428,'REACH Bilaga XIV_update'!$C$5:$C$110,1,FALSE))</f>
        <v>#N/A</v>
      </c>
      <c r="I1428" s="76" t="e">
        <f>IF($C1428="-",IF($A1428="-",VLOOKUP($D1428,CoRAP_update!$A$5:$A$376,1,FALSE),VLOOKUP($A1428,CoRAP_update!$D$5:$D$376,1,FALSE)),VLOOKUP($C1428,CoRAP_update!$C$5:$C$376,1,FALSE))</f>
        <v>#N/A</v>
      </c>
      <c r="J1428" s="76" t="str">
        <f>IF($C1428="-",IF($A1428="-",VLOOKUP($D1428,EDC_update!$C$2:$C$450,1,FALSE),VLOOKUP($A1428,EDC_update!$B$2:$B$450,1,FALSE)),VLOOKUP($C1428,EDC_update!$L$2:$L$450,1,FALSE))</f>
        <v>27986-36-3</v>
      </c>
      <c r="K1428" s="76" t="e">
        <f>IF($C1428="-",IF($A1428="-",IF(VLOOKUP($D1428,'sin-list 180320_update'!$C$2:$S$835,3,FALSE)="",NA(),VLOOKUP($D1428,'sin-list 180320_update'!$C$2:$S$835,3,FALSE)),IF(VLOOKUP($A1428,'sin-list 180320_update'!$A$2:$S$835,5,FALSE)="",NA(),VLOOKUP($A1428,'sin-list 180320_update'!$A$2:$S$835,5,FALSE))),IF(VLOOKUP($C1428,'sin-list 180320_update'!$B$2:$S$835,4,FALSE)="",NA(),VLOOKUP($C1428,'sin-list 180320_update'!$B$2:$S$835,4,FALSE)))</f>
        <v>#N/A</v>
      </c>
      <c r="L1428" s="76" t="e">
        <f>IF($C1428="-",IF($A1428="-",VLOOKUP($D1428,'sin-list 180320_update'!$C$2:$S$835,6,FALSE),VLOOKUP($A1428,'sin-list 180320_update'!$A$2:$S$835,8,FALSE)),VLOOKUP($C1428,'sin-list 180320_update'!$B$2:$S$835,7,FALSE))</f>
        <v>#N/A</v>
      </c>
      <c r="M1428" s="76" t="e">
        <f>IF($C1428="-",IF($A1428="-",IF(VLOOKUP($D1428,'sin-list 180320_update'!$C$2:$S$835,8,FALSE)="",NA(),VLOOKUP($D1428,'sin-list 180320_update'!$C$2:$S$835,8,FALSE)),IF(VLOOKUP($A1428,'sin-list 180320_update'!$A$2:$S$835,10,FALSE)="",NA(),VLOOKUP($A1428,'sin-list 180320_update'!$A$2:$S$835,10,FALSE))),IF(VLOOKUP($C1428,'sin-list 180320_update'!$B$2:$S$835,9,FALSE)="",NA(),VLOOKUP($C1428,'sin-list 180320_update'!$B$2:$S$835,9,FALSE)))</f>
        <v>#N/A</v>
      </c>
      <c r="N1428" s="76" t="e">
        <f>IF($C1428="-",IF($A1428="-",IF(VLOOKUP($D1428,'REACH Bilaga XVII_update'!$A$5:$E$131,4,FALSE)="",NA(),VLOOKUP($D1428,'REACH Bilaga XVII_update'!$A$5:$E$131,4,FALSE)),IF(VLOOKUP($A1428,'REACH Bilaga XVII_update'!$C$5:$D$131,2,FALSE)="",NA(),VLOOKUP($A1428,'REACH Bilaga XVII_update'!$C$5:$D$131,2,FALSE))),IF(VLOOKUP($C1428,'REACH Bilaga XVII_update'!$B$5:$D$131,3,FALSE)="",NA(),VLOOKUP($C1428,'REACH Bilaga XVII_update'!$B$5:$D$131,3,FALSE)))</f>
        <v>#N/A</v>
      </c>
      <c r="O1428" s="76" t="e">
        <f>IF($C1428="-",IF($A1428="-",IF(VLOOKUP($D1428,' REACH Bilaga 59_update'!$A$5:$E$210,5,FALSE)="",NA(),VLOOKUP($D1428,' REACH Bilaga 59_update'!$A$5:$E$210,5,FALSE)),IF(VLOOKUP($A1428,' REACH Bilaga 59_update'!$D$5:$E$210,2,FALSE)="",NA(),VLOOKUP($A1428,' REACH Bilaga 59_update'!$D$5:$E$210,2,FALSE))),IF(VLOOKUP($C1428,' REACH Bilaga 59_update'!$C$5:$E$210,3,FALSE)="",NA(),VLOOKUP($C1428,' REACH Bilaga 59_update'!$C$5:$E$210,3,FALSE)))</f>
        <v>#N/A</v>
      </c>
      <c r="P1428" s="76" t="e">
        <f>IF(C1428="-",IF(A1428="-",IFERROR(VLOOKUP($D1428,' REACH Bilaga 59_update'!$A$5:$F$210,MATCH(Sammanfattning!P$1,' REACH Bilaga 59_update'!$A$4:$F$4,0),FALSE),VLOOKUP($D1428,'REACH Bilaga XIV_update'!$A$4:$H$110,MATCH(Sammanfattning!P$1,'REACH Bilaga XIV_update'!$A$4:$H$4,0),FALSE)),IFERROR(VLOOKUP($A1428,' REACH Bilaga 59_update'!$D$5:$F$210,MATCH(Sammanfattning!P$1,' REACH Bilaga 59_update'!$D$4:$F$4,0),FALSE),VLOOKUP($A1428,'REACH Bilaga XIV_update'!$D$4:$H$110,MATCH(Sammanfattning!P$1,'REACH Bilaga XIV_update'!$D$4:$H$4,0),FALSE))),IFERROR(VLOOKUP($C1428,' REACH Bilaga 59_update'!$C$5:$F$210,MATCH(Sammanfattning!P$1,' REACH Bilaga 59_update'!$C$4:$F$4,0),FALSE),VLOOKUP($C1428,'REACH Bilaga XIV_update'!$C$4:$H$110,MATCH(Sammanfattning!P$1,'REACH Bilaga XIV_update'!$C$4:$H$4,0),FALSE)))</f>
        <v>#N/A</v>
      </c>
      <c r="Q1428" s="76" t="e">
        <f>IF($C1428="-",IF($A1428="-",IF(VLOOKUP($D1428,'REACH Bilaga XIV_update'!$A$5:$I$110,9,FALSE)="",NA(),VLOOKUP($D1428,'REACH Bilaga XIV_update'!$A$5:$I$110,9,FALSE)),IF(VLOOKUP($A1428,'REACH Bilaga XIV_update'!$D$5:$I$110,6,FALSE)="",NA(),VLOOKUP($A1428,'REACH Bilaga XIV_update'!$D$5:$I$110,6,FALSE))),IF(VLOOKUP($C1428,'REACH Bilaga XIV_update'!$C$5:$I$110,7,FALSE)="",NA(),VLOOKUP($C1428,'REACH Bilaga XIV_update'!$C$5:$I$110,7,FALSE)))</f>
        <v>#N/A</v>
      </c>
      <c r="R1428" s="76" t="e">
        <f>IF($C1428="-",IF($A1428="-",IF(VLOOKUP($D1428,CoRAP_update!$A$5:$O$376,15,FALSE)="",NA(),VLOOKUP($D1428,CoRAP_update!$A$5:$O$376,15,FALSE)),IF(VLOOKUP($A1428,CoRAP_update!$D$5:$O$376,12,FALSE)="",NA(),VLOOKUP($A1428,CoRAP_update!$D$5:$O$376,12,FALSE))),IF(VLOOKUP($C1428,CoRAP_update!$C$5:$O$376,13,FALSE)="",NA(),VLOOKUP($C1428,CoRAP_update!$C$5:$O$376,13,FALSE)))</f>
        <v>#N/A</v>
      </c>
      <c r="S1428" s="144" t="e">
        <f>IF($C1428="-",IF($A1428="-",VLOOKUP($D1428,CoRAP_update!$A$5:$J$376,MATCH(Sammanfattning!S$1,CoRAP_update!$A$4:$J$4,0),FALSE),VLOOKUP($A1428,CoRAP_update!$D$5:$J$376,MATCH(Sammanfattning!S$1,CoRAP_update!$D$4:$J$4,0),FALSE)),VLOOKUP($C1428,CoRAP_update!$C$5:$J$376,MATCH(Sammanfattning!S$1,CoRAP_update!$C$4:$J$4,0),FALSE))</f>
        <v>#N/A</v>
      </c>
      <c r="T1428" s="76" t="str">
        <f>IF($A1428="-",VLOOKUP($D1428,EDC_update!$C$2:$F$450,4,FALSE),VLOOKUP($A1428,EDC_update!$B$2:$F$450,5,FALSE))</f>
        <v>CAT3b</v>
      </c>
      <c r="V1428" s="78">
        <f>IF(IFERROR(SEARCH("PBT",P1428),99)=99,IF(IFERROR(SEARCH("suspected PBT",S1428),99)=99,IF(IFERROR(SEARCH("concluded to be PBT",K1428),99)=99,IF(IFERROR(SEARCH("PBT",S1428),99)=99,IF(IFERROR(SEARCH("PBT cand",L1428),99)=99,IF(IFERROR(SEARCH("PBT",L1428),99)=99,IF(IFERROR(SEARCH("persistent, bioackumulative and toxic properties",K1428),99)=99,0,Scoring!$E$3),Scoring!$E$3),Scoring!$E$7),Scoring!$E$3),Scoring!$E$5),Scoring!$E$6),Scoring!$E$3)</f>
        <v>0</v>
      </c>
      <c r="W1428" s="78">
        <f>IF(IFERROR(SEARCH("vPvB",P1428),99)=99,IF(IFERROR(SEARCH("suspected pbt/vPvB",S1428),99)=99,IF(IFERROR(SEARCH("vPvB",S1428),99)=99,IF(IFERROR(SEARCH("concluded to be a vPvB",S1428),99)=99,IF(IFERROR(SEARCH("identified as vPvB",K1428),99)=99,IF(IFERROR(SEARCH("concluded to be a vPvB",K1428),99)=99,IF(IFERROR(SEARCH("concluded to be both pbt and vPvB",S1428),99)=99,IF(IFERROR(SEARCH("concluded to be both pbt and vPvB",K1428),99)=99,0,Scoring!$E$5),Scoring!$E$5),Scoring!$E$5),Scoring!$E$5),Scoring!$E$5),Scoring!$E$4),Scoring!$E$6),Scoring!$E$4)</f>
        <v>0</v>
      </c>
      <c r="X1428" s="78">
        <f>IF(IFERROR(SEARCH("H410",N1428),99)=99,IF(IFERROR(SEARCH("H410",O1428),99)=99,IF(IFERROR(SEARCH("H410",Q1428),99)=99,IF(IFERROR(SEARCH("H410",M1428),99)=99,IF(IFERROR(SEARCH("H410",R1428),99)=99,IF(IFERROR(SEARCH("H411",N1428),99)=99,IF(IFERROR(SEARCH("H411",O1428),99)=99,IF(IFERROR(SEARCH("H411",Q1428),99)=99,IF(IFERROR(SEARCH("H411",M1428),99)=99,IF(IFERROR(SEARCH("H411",R1428),99)=99,IF(IFERROR(SEARCH("H413",N1428),99)=99,IF(IFERROR(SEARCH("H413",O1428),99)=99,IF(IFERROR(SEARCH("H413",Q1428),99)=99,IF(IFERROR(SEARCH("H413",M1428),99)=99,IF(IFERROR(SEARCH("H413",R1428),99)=99,IF(IFERROR(SEARCH("H412",N1428),99)=99,IF(IFERROR(SEARCH("H412",O1428),99)=99,IF(IFERROR(SEARCH("H412",Q1428),99)=99,IF(IFERROR(SEARCH("H412",M1428),99)=99,IF(IFERROR(SEARCH("H412",R1428),99)=99,0,Scoring!$E$2),Scoring!$E$2),Scoring!$E$2),Scoring!$E$2),Scoring!$E$2),Scoring!$E$2),Scoring!$E$2),Scoring!$E$2),Scoring!$E$2),Scoring!$E$2),Scoring!$E$2),Scoring!$E$2),Scoring!$E$2),Scoring!$E$2),Scoring!$E$2),Scoring!$E$2),Scoring!$E$2),Scoring!$E$2),Scoring!$E$2),Scoring!$E$2)</f>
        <v>0</v>
      </c>
      <c r="Y1428" s="78">
        <f>IF(IFERROR(SEARCH("CMR",K1428),99)=99,IF(IFERROR(SEARCH("Suspected CMR",S1428),99)=99,IF(IFERROR(SEARCH("CMR",S1428),99)=99,0,Scoring!$E$8),Scoring!$E$9),Scoring!$E$8)</f>
        <v>0</v>
      </c>
      <c r="Z1428" s="78">
        <f>IF(IFERROR(SEARCH("H350",N1428),99)=99,IF(IFERROR(SEARCH("H350",O1428),99)=99,IF(IFERROR(SEARCH("H350",Q1428),99)=99,IF(IFERROR(SEARCH("H350",M1428),99)=99,IF(IFERROR(SEARCH("H350",R1428),99)=99,IF(IFERROR(SEARCH("H351",N1428),99)=99,IF(IFERROR(SEARCH("H351",O1428),99)=99,IF(IFERROR(SEARCH("H351",Q1428),99)=99,IF(IFERROR(SEARCH("H351",M1428),99)=99,IF(IFERROR(SEARCH("H351",R1428),99)=99,IF(IFERROR(SEARCH("carcinogenic",P1428),99)=99,IF(IFERROR(SEARCH("suspected carcinogenic",S1428),99)=99,0,Scoring!$E$12),Scoring!$E$11),Scoring!$E$10),Scoring!$E$10),Scoring!$E$10),Scoring!$E$10),Scoring!$E$10),Scoring!$E$10),Scoring!$E$10),Scoring!$E$10),Scoring!$E$10),Scoring!$E$10)</f>
        <v>0</v>
      </c>
      <c r="AA1428" s="78">
        <f>IF(IFERROR(SEARCH("H340",N1428),99)=99,IF(IFERROR(SEARCH("H340",O1428),99)=99,IF(IFERROR(SEARCH("H340",Q1428),99)=99,IF(IFERROR(SEARCH("H340",M1428),99)=99,IF(IFERROR(SEARCH("H340",R1428),99)=99,IF(IFERROR(SEARCH("H341",N1428),99)=99,IF(IFERROR(SEARCH("H341",O1428),99)=99,IF(IFERROR(SEARCH("H341",Q1428),99)=99,IF(IFERROR(SEARCH("H341",M1428),99)=99,IF(IFERROR(SEARCH("H341",R1428),99)=99,IF(IFERROR(SEARCH("mutagenic",P1428),99)=99,IF(IFERROR(SEARCH("suspected mutagenic",S1428),99)=99,0,Scoring!$E$15),Scoring!$E$14),Scoring!$E$13),Scoring!$E$13),Scoring!$E$13),Scoring!$E$13),Scoring!$E$13),Scoring!$E$13),Scoring!$E$13),Scoring!$E$13),Scoring!$E$13),Scoring!$E$13)</f>
        <v>0</v>
      </c>
      <c r="AB1428" s="78">
        <f>IF(IFERROR(SEARCH("H360",N1428),99)=99,IF(IFERROR(SEARCH("H360",O1428),99)=99,IF(IFERROR(SEARCH("H360",Q1428),99)=99,IF(IFERROR(SEARCH("H360",M1428),99)=99,IF(IFERROR(SEARCH("H360",R1428),99)=99,IF(IFERROR(SEARCH("H361",N1428),99)=99,IF(IFERROR(SEARCH("H361",O1428),99)=99,IF(IFERROR(SEARCH("H361",Q1428),99)=99,IF(IFERROR(SEARCH("H361",M1428),99)=99,IF(IFERROR(SEARCH("H361",R1428),99)=99,IF(IFERROR(SEARCH("reproduction",P1428),99)=99,IF(IFERROR(SEARCH("suspected reprotoxic",S1428),99)=99,IF(IFERROR(SEARCH("reprotoxic",S1428),99)=99,IF(IFERROR(SEARCH("reprotoxic",K1428),99)=99,0,Scoring!$E$18),Scoring!$E$18),Scoring!$E$19),Scoring!$E$17),Scoring!$E$16),Scoring!$E$16),Scoring!$E$16),Scoring!$E$16),Scoring!$E$16),Scoring!$E$16),Scoring!$E$16),Scoring!$E$16),Scoring!$E$16),Scoring!$E$16)</f>
        <v>0</v>
      </c>
      <c r="AC1428" s="78">
        <f>IF(IFERROR(SEARCH("57f",L1428),99)=99,IF(IFERROR(SEARCH("57(f)",P1428),99)=99,0,Scoring!$E$20),Scoring!$E$20)</f>
        <v>0</v>
      </c>
      <c r="AD1428" s="78">
        <f>IF(IFERROR(SEARCH("CAT1",T1428),99)=99,IF(IFERROR(SEARCH("CAT2",T1428),99)=99,IF(IFERROR(SEARCH("CAT3",T1428),99)=99,IF(IFERROR(SEARCH("concluded to be endocrine",K1428),99)=99,IF(IFERROR(SEARCH("categorised as endocrine",K1428),99)=99,IF(IFERROR(SEARCH("endocrine disrupting",P1428),99)=99,IF(IFERROR(SEARCH("endocrine disrupting",K1428),99)=99,IF(IFERROR(SEARCH("suspected endocrine",S1428),99)=99,IF(IFERROR(SEARCH("potential endocrine",S1428),99)=99,0,Scoring!$E$25),Scoring!$E$25),Scoring!$E$24),Scoring!$E$24),Scoring!$E$24),Scoring!$E$24),Scoring!$E$23),Scoring!$E$22),Scoring!$E$21)</f>
        <v>0.3</v>
      </c>
      <c r="AE1428" s="78">
        <f>IF(IFERROR(SEARCH("suspected sensitiser",S1428),99)=99,IF(IFERROR(SEARCH("sensitiser",S1428),99)=99,IF(IFERROR(SEARCH("other hazard based concern",S1428),99)=99,0,Scoring!$E$28),Scoring!$E$26),Scoring!$E$27)</f>
        <v>0</v>
      </c>
      <c r="AF1428" s="78">
        <f>IF(IFERROR(M1428,1)=1,IF(IFERROR(N1428,1)=1,IF(IFERROR(O1428,1)=1,IF(IFERROR(Q1428,1)=1,IF(IFERROR(R1428,1)=1,IF(IFERROR(T1428,1)=1,IF(IFERROR(K1428,1)=1,IF(IFERROR(P1428,1)=1,IF(IFERROR(S1428,1)=1,Scoring!$E$29,0),0),0),0),0),0),0),0),0)</f>
        <v>0</v>
      </c>
      <c r="AG1428" s="78">
        <f t="shared" si="95"/>
        <v>0.3</v>
      </c>
      <c r="AI1428" s="93"/>
      <c r="AJ1428" s="94"/>
      <c r="AK1428" s="76"/>
      <c r="AL1428" s="75"/>
      <c r="AN1428" s="79"/>
      <c r="AO1428" s="79"/>
      <c r="AP1428" s="79"/>
      <c r="AQ1428" s="79"/>
      <c r="AR1428" s="79"/>
      <c r="AS1428" s="78"/>
      <c r="AU1428" s="79">
        <f>IF(IFERROR(F1428,99)=99,IF(IFERROR(G1428,99)=99,IF(IFERROR(H1428,99)=99,IF(IFERROR(I1428,99)=99,IF(IFERROR(E1428,99)=99,IF(IFERROR(J1428,99)=99,0,Scoring!$B$7),Scoring!$B$3),Scoring!$B$2),Scoring!$B$6),Scoring!$B$5),Scoring!$B$4)</f>
        <v>0.3</v>
      </c>
      <c r="AV1428" s="78">
        <f t="shared" si="96"/>
        <v>0.09</v>
      </c>
      <c r="AW1428" s="78"/>
      <c r="AX1428" s="66"/>
      <c r="AY1428" s="78"/>
      <c r="AZ1428" s="76"/>
      <c r="BB1428" s="76"/>
    </row>
    <row r="1429" spans="1:54" x14ac:dyDescent="0.25">
      <c r="A1429" s="89" t="s">
        <v>7336</v>
      </c>
      <c r="B1429" s="89" t="s">
        <v>30</v>
      </c>
      <c r="C1429" s="89" t="s">
        <v>30</v>
      </c>
      <c r="D1429" s="89" t="s">
        <v>7337</v>
      </c>
      <c r="E1429" s="76" t="e">
        <f>IF(C1429="-",IF(A1429="-",VLOOKUP(D1429,'sin-list 180320_update'!$C$2:$C$835,1,FALSE),VLOOKUP(A1429,'sin-list 180320_update'!$A$2:$A$835,1,FALSE)),VLOOKUP(C1429,'sin-list 180320_update'!$B$2:$B$835,1,FALSE))</f>
        <v>#N/A</v>
      </c>
      <c r="F1429" s="76" t="e">
        <f>IF($C1429="-",IF($A1429="-",VLOOKUP($D1429,'REACH Bilaga XVII_update'!$A$5:$A$131,1,FALSE),VLOOKUP($A1429,'REACH Bilaga XVII_update'!$C$5:$C$131,1,FALSE)),VLOOKUP($C1429,'REACH Bilaga XVII_update'!$B$5:$B$131,1,FALSE))</f>
        <v>#N/A</v>
      </c>
      <c r="G1429" s="76" t="e">
        <f>IF($C1429="-",IF($A1429="-",VLOOKUP($D1429,' REACH Bilaga 59_update'!$A$5:$A$210,1,FALSE),VLOOKUP($A1429,' REACH Bilaga 59_update'!$D$5:$D$210,1,FALSE)),VLOOKUP($C1429,' REACH Bilaga 59_update'!$C$5:$C$210,1,FALSE))</f>
        <v>#N/A</v>
      </c>
      <c r="H1429" s="76" t="e">
        <f>IF($C1429="-",IF($A1429="-",VLOOKUP($D1429,'REACH Bilaga XIV_update'!$A$5:$A$110,1,FALSE),VLOOKUP($A1429,'REACH Bilaga XIV_update'!$D$5:$D$110,1,FALSE)),VLOOKUP($C1429,'REACH Bilaga XIV_update'!$C$5:$C$110,1,FALSE))</f>
        <v>#N/A</v>
      </c>
      <c r="I1429" s="76" t="e">
        <f>IF($C1429="-",IF($A1429="-",VLOOKUP($D1429,CoRAP_update!$A$5:$A$376,1,FALSE),VLOOKUP($A1429,CoRAP_update!$D$5:$D$376,1,FALSE)),VLOOKUP($C1429,CoRAP_update!$C$5:$C$376,1,FALSE))</f>
        <v>#N/A</v>
      </c>
      <c r="J1429" s="76" t="str">
        <f>IF($C1429="-",IF($A1429="-",VLOOKUP($D1429,EDC_update!$C$2:$C$450,1,FALSE),VLOOKUP($A1429,EDC_update!$B$2:$B$450,1,FALSE)),VLOOKUP($C1429,EDC_update!$L$2:$L$450,1,FALSE))</f>
        <v>28994-41-4</v>
      </c>
      <c r="K1429" s="76" t="e">
        <f>IF($C1429="-",IF($A1429="-",IF(VLOOKUP($D1429,'sin-list 180320_update'!$C$2:$S$835,3,FALSE)="",NA(),VLOOKUP($D1429,'sin-list 180320_update'!$C$2:$S$835,3,FALSE)),IF(VLOOKUP($A1429,'sin-list 180320_update'!$A$2:$S$835,5,FALSE)="",NA(),VLOOKUP($A1429,'sin-list 180320_update'!$A$2:$S$835,5,FALSE))),IF(VLOOKUP($C1429,'sin-list 180320_update'!$B$2:$S$835,4,FALSE)="",NA(),VLOOKUP($C1429,'sin-list 180320_update'!$B$2:$S$835,4,FALSE)))</f>
        <v>#N/A</v>
      </c>
      <c r="L1429" s="76" t="e">
        <f>IF($C1429="-",IF($A1429="-",VLOOKUP($D1429,'sin-list 180320_update'!$C$2:$S$835,6,FALSE),VLOOKUP($A1429,'sin-list 180320_update'!$A$2:$S$835,8,FALSE)),VLOOKUP($C1429,'sin-list 180320_update'!$B$2:$S$835,7,FALSE))</f>
        <v>#N/A</v>
      </c>
      <c r="M1429" s="76" t="e">
        <f>IF($C1429="-",IF($A1429="-",IF(VLOOKUP($D1429,'sin-list 180320_update'!$C$2:$S$835,8,FALSE)="",NA(),VLOOKUP($D1429,'sin-list 180320_update'!$C$2:$S$835,8,FALSE)),IF(VLOOKUP($A1429,'sin-list 180320_update'!$A$2:$S$835,10,FALSE)="",NA(),VLOOKUP($A1429,'sin-list 180320_update'!$A$2:$S$835,10,FALSE))),IF(VLOOKUP($C1429,'sin-list 180320_update'!$B$2:$S$835,9,FALSE)="",NA(),VLOOKUP($C1429,'sin-list 180320_update'!$B$2:$S$835,9,FALSE)))</f>
        <v>#N/A</v>
      </c>
      <c r="N1429" s="76" t="e">
        <f>IF($C1429="-",IF($A1429="-",IF(VLOOKUP($D1429,'REACH Bilaga XVII_update'!$A$5:$E$131,4,FALSE)="",NA(),VLOOKUP($D1429,'REACH Bilaga XVII_update'!$A$5:$E$131,4,FALSE)),IF(VLOOKUP($A1429,'REACH Bilaga XVII_update'!$C$5:$D$131,2,FALSE)="",NA(),VLOOKUP($A1429,'REACH Bilaga XVII_update'!$C$5:$D$131,2,FALSE))),IF(VLOOKUP($C1429,'REACH Bilaga XVII_update'!$B$5:$D$131,3,FALSE)="",NA(),VLOOKUP($C1429,'REACH Bilaga XVII_update'!$B$5:$D$131,3,FALSE)))</f>
        <v>#N/A</v>
      </c>
      <c r="O1429" s="76" t="e">
        <f>IF($C1429="-",IF($A1429="-",IF(VLOOKUP($D1429,' REACH Bilaga 59_update'!$A$5:$E$210,5,FALSE)="",NA(),VLOOKUP($D1429,' REACH Bilaga 59_update'!$A$5:$E$210,5,FALSE)),IF(VLOOKUP($A1429,' REACH Bilaga 59_update'!$D$5:$E$210,2,FALSE)="",NA(),VLOOKUP($A1429,' REACH Bilaga 59_update'!$D$5:$E$210,2,FALSE))),IF(VLOOKUP($C1429,' REACH Bilaga 59_update'!$C$5:$E$210,3,FALSE)="",NA(),VLOOKUP($C1429,' REACH Bilaga 59_update'!$C$5:$E$210,3,FALSE)))</f>
        <v>#N/A</v>
      </c>
      <c r="P1429" s="76" t="e">
        <f>IF(C1429="-",IF(A1429="-",IFERROR(VLOOKUP($D1429,' REACH Bilaga 59_update'!$A$5:$F$210,MATCH(Sammanfattning!P$1,' REACH Bilaga 59_update'!$A$4:$F$4,0),FALSE),VLOOKUP($D1429,'REACH Bilaga XIV_update'!$A$4:$H$110,MATCH(Sammanfattning!P$1,'REACH Bilaga XIV_update'!$A$4:$H$4,0),FALSE)),IFERROR(VLOOKUP($A1429,' REACH Bilaga 59_update'!$D$5:$F$210,MATCH(Sammanfattning!P$1,' REACH Bilaga 59_update'!$D$4:$F$4,0),FALSE),VLOOKUP($A1429,'REACH Bilaga XIV_update'!$D$4:$H$110,MATCH(Sammanfattning!P$1,'REACH Bilaga XIV_update'!$D$4:$H$4,0),FALSE))),IFERROR(VLOOKUP($C1429,' REACH Bilaga 59_update'!$C$5:$F$210,MATCH(Sammanfattning!P$1,' REACH Bilaga 59_update'!$C$4:$F$4,0),FALSE),VLOOKUP($C1429,'REACH Bilaga XIV_update'!$C$4:$H$110,MATCH(Sammanfattning!P$1,'REACH Bilaga XIV_update'!$C$4:$H$4,0),FALSE)))</f>
        <v>#N/A</v>
      </c>
      <c r="Q1429" s="76" t="e">
        <f>IF($C1429="-",IF($A1429="-",IF(VLOOKUP($D1429,'REACH Bilaga XIV_update'!$A$5:$I$110,9,FALSE)="",NA(),VLOOKUP($D1429,'REACH Bilaga XIV_update'!$A$5:$I$110,9,FALSE)),IF(VLOOKUP($A1429,'REACH Bilaga XIV_update'!$D$5:$I$110,6,FALSE)="",NA(),VLOOKUP($A1429,'REACH Bilaga XIV_update'!$D$5:$I$110,6,FALSE))),IF(VLOOKUP($C1429,'REACH Bilaga XIV_update'!$C$5:$I$110,7,FALSE)="",NA(),VLOOKUP($C1429,'REACH Bilaga XIV_update'!$C$5:$I$110,7,FALSE)))</f>
        <v>#N/A</v>
      </c>
      <c r="R1429" s="76" t="e">
        <f>IF($C1429="-",IF($A1429="-",IF(VLOOKUP($D1429,CoRAP_update!$A$5:$O$376,15,FALSE)="",NA(),VLOOKUP($D1429,CoRAP_update!$A$5:$O$376,15,FALSE)),IF(VLOOKUP($A1429,CoRAP_update!$D$5:$O$376,12,FALSE)="",NA(),VLOOKUP($A1429,CoRAP_update!$D$5:$O$376,12,FALSE))),IF(VLOOKUP($C1429,CoRAP_update!$C$5:$O$376,13,FALSE)="",NA(),VLOOKUP($C1429,CoRAP_update!$C$5:$O$376,13,FALSE)))</f>
        <v>#N/A</v>
      </c>
      <c r="S1429" s="144" t="e">
        <f>IF($C1429="-",IF($A1429="-",VLOOKUP($D1429,CoRAP_update!$A$5:$J$376,MATCH(Sammanfattning!S$1,CoRAP_update!$A$4:$J$4,0),FALSE),VLOOKUP($A1429,CoRAP_update!$D$5:$J$376,MATCH(Sammanfattning!S$1,CoRAP_update!$D$4:$J$4,0),FALSE)),VLOOKUP($C1429,CoRAP_update!$C$5:$J$376,MATCH(Sammanfattning!S$1,CoRAP_update!$C$4:$J$4,0),FALSE))</f>
        <v>#N/A</v>
      </c>
      <c r="T1429" s="76" t="str">
        <f>IF($A1429="-",VLOOKUP($D1429,EDC_update!$C$2:$F$450,4,FALSE),VLOOKUP($A1429,EDC_update!$B$2:$F$450,5,FALSE))</f>
        <v>CAT3b</v>
      </c>
      <c r="V1429" s="78">
        <f>IF(IFERROR(SEARCH("PBT",P1429),99)=99,IF(IFERROR(SEARCH("suspected PBT",S1429),99)=99,IF(IFERROR(SEARCH("concluded to be PBT",K1429),99)=99,IF(IFERROR(SEARCH("PBT",S1429),99)=99,IF(IFERROR(SEARCH("PBT cand",L1429),99)=99,IF(IFERROR(SEARCH("PBT",L1429),99)=99,IF(IFERROR(SEARCH("persistent, bioackumulative and toxic properties",K1429),99)=99,0,Scoring!$E$3),Scoring!$E$3),Scoring!$E$7),Scoring!$E$3),Scoring!$E$5),Scoring!$E$6),Scoring!$E$3)</f>
        <v>0</v>
      </c>
      <c r="W1429" s="78">
        <f>IF(IFERROR(SEARCH("vPvB",P1429),99)=99,IF(IFERROR(SEARCH("suspected pbt/vPvB",S1429),99)=99,IF(IFERROR(SEARCH("vPvB",S1429),99)=99,IF(IFERROR(SEARCH("concluded to be a vPvB",S1429),99)=99,IF(IFERROR(SEARCH("identified as vPvB",K1429),99)=99,IF(IFERROR(SEARCH("concluded to be a vPvB",K1429),99)=99,IF(IFERROR(SEARCH("concluded to be both pbt and vPvB",S1429),99)=99,IF(IFERROR(SEARCH("concluded to be both pbt and vPvB",K1429),99)=99,0,Scoring!$E$5),Scoring!$E$5),Scoring!$E$5),Scoring!$E$5),Scoring!$E$5),Scoring!$E$4),Scoring!$E$6),Scoring!$E$4)</f>
        <v>0</v>
      </c>
      <c r="X1429" s="78">
        <f>IF(IFERROR(SEARCH("H410",N1429),99)=99,IF(IFERROR(SEARCH("H410",O1429),99)=99,IF(IFERROR(SEARCH("H410",Q1429),99)=99,IF(IFERROR(SEARCH("H410",M1429),99)=99,IF(IFERROR(SEARCH("H410",R1429),99)=99,IF(IFERROR(SEARCH("H411",N1429),99)=99,IF(IFERROR(SEARCH("H411",O1429),99)=99,IF(IFERROR(SEARCH("H411",Q1429),99)=99,IF(IFERROR(SEARCH("H411",M1429),99)=99,IF(IFERROR(SEARCH("H411",R1429),99)=99,IF(IFERROR(SEARCH("H413",N1429),99)=99,IF(IFERROR(SEARCH("H413",O1429),99)=99,IF(IFERROR(SEARCH("H413",Q1429),99)=99,IF(IFERROR(SEARCH("H413",M1429),99)=99,IF(IFERROR(SEARCH("H413",R1429),99)=99,IF(IFERROR(SEARCH("H412",N1429),99)=99,IF(IFERROR(SEARCH("H412",O1429),99)=99,IF(IFERROR(SEARCH("H412",Q1429),99)=99,IF(IFERROR(SEARCH("H412",M1429),99)=99,IF(IFERROR(SEARCH("H412",R1429),99)=99,0,Scoring!$E$2),Scoring!$E$2),Scoring!$E$2),Scoring!$E$2),Scoring!$E$2),Scoring!$E$2),Scoring!$E$2),Scoring!$E$2),Scoring!$E$2),Scoring!$E$2),Scoring!$E$2),Scoring!$E$2),Scoring!$E$2),Scoring!$E$2),Scoring!$E$2),Scoring!$E$2),Scoring!$E$2),Scoring!$E$2),Scoring!$E$2),Scoring!$E$2)</f>
        <v>0</v>
      </c>
      <c r="Y1429" s="78">
        <f>IF(IFERROR(SEARCH("CMR",K1429),99)=99,IF(IFERROR(SEARCH("Suspected CMR",S1429),99)=99,IF(IFERROR(SEARCH("CMR",S1429),99)=99,0,Scoring!$E$8),Scoring!$E$9),Scoring!$E$8)</f>
        <v>0</v>
      </c>
      <c r="Z1429" s="78">
        <f>IF(IFERROR(SEARCH("H350",N1429),99)=99,IF(IFERROR(SEARCH("H350",O1429),99)=99,IF(IFERROR(SEARCH("H350",Q1429),99)=99,IF(IFERROR(SEARCH("H350",M1429),99)=99,IF(IFERROR(SEARCH("H350",R1429),99)=99,IF(IFERROR(SEARCH("H351",N1429),99)=99,IF(IFERROR(SEARCH("H351",O1429),99)=99,IF(IFERROR(SEARCH("H351",Q1429),99)=99,IF(IFERROR(SEARCH("H351",M1429),99)=99,IF(IFERROR(SEARCH("H351",R1429),99)=99,IF(IFERROR(SEARCH("carcinogenic",P1429),99)=99,IF(IFERROR(SEARCH("suspected carcinogenic",S1429),99)=99,0,Scoring!$E$12),Scoring!$E$11),Scoring!$E$10),Scoring!$E$10),Scoring!$E$10),Scoring!$E$10),Scoring!$E$10),Scoring!$E$10),Scoring!$E$10),Scoring!$E$10),Scoring!$E$10),Scoring!$E$10)</f>
        <v>0</v>
      </c>
      <c r="AA1429" s="78">
        <f>IF(IFERROR(SEARCH("H340",N1429),99)=99,IF(IFERROR(SEARCH("H340",O1429),99)=99,IF(IFERROR(SEARCH("H340",Q1429),99)=99,IF(IFERROR(SEARCH("H340",M1429),99)=99,IF(IFERROR(SEARCH("H340",R1429),99)=99,IF(IFERROR(SEARCH("H341",N1429),99)=99,IF(IFERROR(SEARCH("H341",O1429),99)=99,IF(IFERROR(SEARCH("H341",Q1429),99)=99,IF(IFERROR(SEARCH("H341",M1429),99)=99,IF(IFERROR(SEARCH("H341",R1429),99)=99,IF(IFERROR(SEARCH("mutagenic",P1429),99)=99,IF(IFERROR(SEARCH("suspected mutagenic",S1429),99)=99,0,Scoring!$E$15),Scoring!$E$14),Scoring!$E$13),Scoring!$E$13),Scoring!$E$13),Scoring!$E$13),Scoring!$E$13),Scoring!$E$13),Scoring!$E$13),Scoring!$E$13),Scoring!$E$13),Scoring!$E$13)</f>
        <v>0</v>
      </c>
      <c r="AB1429" s="78">
        <f>IF(IFERROR(SEARCH("H360",N1429),99)=99,IF(IFERROR(SEARCH("H360",O1429),99)=99,IF(IFERROR(SEARCH("H360",Q1429),99)=99,IF(IFERROR(SEARCH("H360",M1429),99)=99,IF(IFERROR(SEARCH("H360",R1429),99)=99,IF(IFERROR(SEARCH("H361",N1429),99)=99,IF(IFERROR(SEARCH("H361",O1429),99)=99,IF(IFERROR(SEARCH("H361",Q1429),99)=99,IF(IFERROR(SEARCH("H361",M1429),99)=99,IF(IFERROR(SEARCH("H361",R1429),99)=99,IF(IFERROR(SEARCH("reproduction",P1429),99)=99,IF(IFERROR(SEARCH("suspected reprotoxic",S1429),99)=99,IF(IFERROR(SEARCH("reprotoxic",S1429),99)=99,IF(IFERROR(SEARCH("reprotoxic",K1429),99)=99,0,Scoring!$E$18),Scoring!$E$18),Scoring!$E$19),Scoring!$E$17),Scoring!$E$16),Scoring!$E$16),Scoring!$E$16),Scoring!$E$16),Scoring!$E$16),Scoring!$E$16),Scoring!$E$16),Scoring!$E$16),Scoring!$E$16),Scoring!$E$16)</f>
        <v>0</v>
      </c>
      <c r="AC1429" s="78">
        <f>IF(IFERROR(SEARCH("57f",L1429),99)=99,IF(IFERROR(SEARCH("57(f)",P1429),99)=99,0,Scoring!$E$20),Scoring!$E$20)</f>
        <v>0</v>
      </c>
      <c r="AD1429" s="78">
        <f>IF(IFERROR(SEARCH("CAT1",T1429),99)=99,IF(IFERROR(SEARCH("CAT2",T1429),99)=99,IF(IFERROR(SEARCH("CAT3",T1429),99)=99,IF(IFERROR(SEARCH("concluded to be endocrine",K1429),99)=99,IF(IFERROR(SEARCH("categorised as endocrine",K1429),99)=99,IF(IFERROR(SEARCH("endocrine disrupting",P1429),99)=99,IF(IFERROR(SEARCH("endocrine disrupting",K1429),99)=99,IF(IFERROR(SEARCH("suspected endocrine",S1429),99)=99,IF(IFERROR(SEARCH("potential endocrine",S1429),99)=99,0,Scoring!$E$25),Scoring!$E$25),Scoring!$E$24),Scoring!$E$24),Scoring!$E$24),Scoring!$E$24),Scoring!$E$23),Scoring!$E$22),Scoring!$E$21)</f>
        <v>0.3</v>
      </c>
      <c r="AE1429" s="78">
        <f>IF(IFERROR(SEARCH("suspected sensitiser",S1429),99)=99,IF(IFERROR(SEARCH("sensitiser",S1429),99)=99,IF(IFERROR(SEARCH("other hazard based concern",S1429),99)=99,0,Scoring!$E$28),Scoring!$E$26),Scoring!$E$27)</f>
        <v>0</v>
      </c>
      <c r="AF1429" s="78">
        <f>IF(IFERROR(M1429,1)=1,IF(IFERROR(N1429,1)=1,IF(IFERROR(O1429,1)=1,IF(IFERROR(Q1429,1)=1,IF(IFERROR(R1429,1)=1,IF(IFERROR(T1429,1)=1,IF(IFERROR(K1429,1)=1,IF(IFERROR(P1429,1)=1,IF(IFERROR(S1429,1)=1,Scoring!$E$29,0),0),0),0),0),0),0),0),0)</f>
        <v>0</v>
      </c>
      <c r="AG1429" s="78">
        <f t="shared" si="95"/>
        <v>0.3</v>
      </c>
      <c r="AI1429" s="93"/>
      <c r="AJ1429" s="94"/>
      <c r="AK1429" s="76"/>
      <c r="AL1429" s="75"/>
      <c r="AN1429" s="79"/>
      <c r="AO1429" s="79"/>
      <c r="AP1429" s="79"/>
      <c r="AQ1429" s="79"/>
      <c r="AR1429" s="79"/>
      <c r="AS1429" s="78"/>
      <c r="AU1429" s="79">
        <f>IF(IFERROR(F1429,99)=99,IF(IFERROR(G1429,99)=99,IF(IFERROR(H1429,99)=99,IF(IFERROR(I1429,99)=99,IF(IFERROR(E1429,99)=99,IF(IFERROR(J1429,99)=99,0,Scoring!$B$7),Scoring!$B$3),Scoring!$B$2),Scoring!$B$6),Scoring!$B$5),Scoring!$B$4)</f>
        <v>0.3</v>
      </c>
      <c r="AV1429" s="78">
        <f t="shared" si="96"/>
        <v>0.09</v>
      </c>
      <c r="AW1429" s="78"/>
      <c r="AX1429" s="66"/>
      <c r="AY1429" s="78"/>
      <c r="AZ1429" s="76"/>
      <c r="BB1429" s="76"/>
    </row>
    <row r="1430" spans="1:54" x14ac:dyDescent="0.25">
      <c r="A1430" s="89" t="s">
        <v>7208</v>
      </c>
      <c r="B1430" s="89" t="s">
        <v>30</v>
      </c>
      <c r="C1430" s="89" t="s">
        <v>30</v>
      </c>
      <c r="D1430" s="89" t="s">
        <v>7209</v>
      </c>
      <c r="E1430" s="76" t="e">
        <f>IF(C1430="-",IF(A1430="-",VLOOKUP(D1430,'sin-list 180320_update'!$C$2:$C$835,1,FALSE),VLOOKUP(A1430,'sin-list 180320_update'!$A$2:$A$835,1,FALSE)),VLOOKUP(C1430,'sin-list 180320_update'!$B$2:$B$835,1,FALSE))</f>
        <v>#N/A</v>
      </c>
      <c r="F1430" s="76" t="e">
        <f>IF($C1430="-",IF($A1430="-",VLOOKUP($D1430,'REACH Bilaga XVII_update'!$A$5:$A$131,1,FALSE),VLOOKUP($A1430,'REACH Bilaga XVII_update'!$C$5:$C$131,1,FALSE)),VLOOKUP($C1430,'REACH Bilaga XVII_update'!$B$5:$B$131,1,FALSE))</f>
        <v>#N/A</v>
      </c>
      <c r="G1430" s="76" t="e">
        <f>IF($C1430="-",IF($A1430="-",VLOOKUP($D1430,' REACH Bilaga 59_update'!$A$5:$A$210,1,FALSE),VLOOKUP($A1430,' REACH Bilaga 59_update'!$D$5:$D$210,1,FALSE)),VLOOKUP($C1430,' REACH Bilaga 59_update'!$C$5:$C$210,1,FALSE))</f>
        <v>#N/A</v>
      </c>
      <c r="H1430" s="76" t="e">
        <f>IF($C1430="-",IF($A1430="-",VLOOKUP($D1430,'REACH Bilaga XIV_update'!$A$5:$A$110,1,FALSE),VLOOKUP($A1430,'REACH Bilaga XIV_update'!$D$5:$D$110,1,FALSE)),VLOOKUP($C1430,'REACH Bilaga XIV_update'!$C$5:$C$110,1,FALSE))</f>
        <v>#N/A</v>
      </c>
      <c r="I1430" s="76" t="e">
        <f>IF($C1430="-",IF($A1430="-",VLOOKUP($D1430,CoRAP_update!$A$5:$A$376,1,FALSE),VLOOKUP($A1430,CoRAP_update!$D$5:$D$376,1,FALSE)),VLOOKUP($C1430,CoRAP_update!$C$5:$C$376,1,FALSE))</f>
        <v>#N/A</v>
      </c>
      <c r="J1430" s="76" t="str">
        <f>IF($C1430="-",IF($A1430="-",VLOOKUP($D1430,EDC_update!$C$2:$C$450,1,FALSE),VLOOKUP($A1430,EDC_update!$B$2:$B$450,1,FALSE)),VLOOKUP($C1430,EDC_update!$L$2:$L$450,1,FALSE))</f>
        <v>29082-74-4</v>
      </c>
      <c r="K1430" s="76" t="e">
        <f>IF($C1430="-",IF($A1430="-",IF(VLOOKUP($D1430,'sin-list 180320_update'!$C$2:$S$835,3,FALSE)="",NA(),VLOOKUP($D1430,'sin-list 180320_update'!$C$2:$S$835,3,FALSE)),IF(VLOOKUP($A1430,'sin-list 180320_update'!$A$2:$S$835,5,FALSE)="",NA(),VLOOKUP($A1430,'sin-list 180320_update'!$A$2:$S$835,5,FALSE))),IF(VLOOKUP($C1430,'sin-list 180320_update'!$B$2:$S$835,4,FALSE)="",NA(),VLOOKUP($C1430,'sin-list 180320_update'!$B$2:$S$835,4,FALSE)))</f>
        <v>#N/A</v>
      </c>
      <c r="L1430" s="76" t="e">
        <f>IF($C1430="-",IF($A1430="-",VLOOKUP($D1430,'sin-list 180320_update'!$C$2:$S$835,6,FALSE),VLOOKUP($A1430,'sin-list 180320_update'!$A$2:$S$835,8,FALSE)),VLOOKUP($C1430,'sin-list 180320_update'!$B$2:$S$835,7,FALSE))</f>
        <v>#N/A</v>
      </c>
      <c r="M1430" s="76" t="e">
        <f>IF($C1430="-",IF($A1430="-",IF(VLOOKUP($D1430,'sin-list 180320_update'!$C$2:$S$835,8,FALSE)="",NA(),VLOOKUP($D1430,'sin-list 180320_update'!$C$2:$S$835,8,FALSE)),IF(VLOOKUP($A1430,'sin-list 180320_update'!$A$2:$S$835,10,FALSE)="",NA(),VLOOKUP($A1430,'sin-list 180320_update'!$A$2:$S$835,10,FALSE))),IF(VLOOKUP($C1430,'sin-list 180320_update'!$B$2:$S$835,9,FALSE)="",NA(),VLOOKUP($C1430,'sin-list 180320_update'!$B$2:$S$835,9,FALSE)))</f>
        <v>#N/A</v>
      </c>
      <c r="N1430" s="76" t="e">
        <f>IF($C1430="-",IF($A1430="-",IF(VLOOKUP($D1430,'REACH Bilaga XVII_update'!$A$5:$E$131,4,FALSE)="",NA(),VLOOKUP($D1430,'REACH Bilaga XVII_update'!$A$5:$E$131,4,FALSE)),IF(VLOOKUP($A1430,'REACH Bilaga XVII_update'!$C$5:$D$131,2,FALSE)="",NA(),VLOOKUP($A1430,'REACH Bilaga XVII_update'!$C$5:$D$131,2,FALSE))),IF(VLOOKUP($C1430,'REACH Bilaga XVII_update'!$B$5:$D$131,3,FALSE)="",NA(),VLOOKUP($C1430,'REACH Bilaga XVII_update'!$B$5:$D$131,3,FALSE)))</f>
        <v>#N/A</v>
      </c>
      <c r="O1430" s="76" t="e">
        <f>IF($C1430="-",IF($A1430="-",IF(VLOOKUP($D1430,' REACH Bilaga 59_update'!$A$5:$E$210,5,FALSE)="",NA(),VLOOKUP($D1430,' REACH Bilaga 59_update'!$A$5:$E$210,5,FALSE)),IF(VLOOKUP($A1430,' REACH Bilaga 59_update'!$D$5:$E$210,2,FALSE)="",NA(),VLOOKUP($A1430,' REACH Bilaga 59_update'!$D$5:$E$210,2,FALSE))),IF(VLOOKUP($C1430,' REACH Bilaga 59_update'!$C$5:$E$210,3,FALSE)="",NA(),VLOOKUP($C1430,' REACH Bilaga 59_update'!$C$5:$E$210,3,FALSE)))</f>
        <v>#N/A</v>
      </c>
      <c r="P1430" s="76" t="e">
        <f>IF(C1430="-",IF(A1430="-",IFERROR(VLOOKUP($D1430,' REACH Bilaga 59_update'!$A$5:$F$210,MATCH(Sammanfattning!P$1,' REACH Bilaga 59_update'!$A$4:$F$4,0),FALSE),VLOOKUP($D1430,'REACH Bilaga XIV_update'!$A$4:$H$110,MATCH(Sammanfattning!P$1,'REACH Bilaga XIV_update'!$A$4:$H$4,0),FALSE)),IFERROR(VLOOKUP($A1430,' REACH Bilaga 59_update'!$D$5:$F$210,MATCH(Sammanfattning!P$1,' REACH Bilaga 59_update'!$D$4:$F$4,0),FALSE),VLOOKUP($A1430,'REACH Bilaga XIV_update'!$D$4:$H$110,MATCH(Sammanfattning!P$1,'REACH Bilaga XIV_update'!$D$4:$H$4,0),FALSE))),IFERROR(VLOOKUP($C1430,' REACH Bilaga 59_update'!$C$5:$F$210,MATCH(Sammanfattning!P$1,' REACH Bilaga 59_update'!$C$4:$F$4,0),FALSE),VLOOKUP($C1430,'REACH Bilaga XIV_update'!$C$4:$H$110,MATCH(Sammanfattning!P$1,'REACH Bilaga XIV_update'!$C$4:$H$4,0),FALSE)))</f>
        <v>#N/A</v>
      </c>
      <c r="Q1430" s="76" t="e">
        <f>IF($C1430="-",IF($A1430="-",IF(VLOOKUP($D1430,'REACH Bilaga XIV_update'!$A$5:$I$110,9,FALSE)="",NA(),VLOOKUP($D1430,'REACH Bilaga XIV_update'!$A$5:$I$110,9,FALSE)),IF(VLOOKUP($A1430,'REACH Bilaga XIV_update'!$D$5:$I$110,6,FALSE)="",NA(),VLOOKUP($A1430,'REACH Bilaga XIV_update'!$D$5:$I$110,6,FALSE))),IF(VLOOKUP($C1430,'REACH Bilaga XIV_update'!$C$5:$I$110,7,FALSE)="",NA(),VLOOKUP($C1430,'REACH Bilaga XIV_update'!$C$5:$I$110,7,FALSE)))</f>
        <v>#N/A</v>
      </c>
      <c r="R1430" s="76" t="e">
        <f>IF($C1430="-",IF($A1430="-",IF(VLOOKUP($D1430,CoRAP_update!$A$5:$O$376,15,FALSE)="",NA(),VLOOKUP($D1430,CoRAP_update!$A$5:$O$376,15,FALSE)),IF(VLOOKUP($A1430,CoRAP_update!$D$5:$O$376,12,FALSE)="",NA(),VLOOKUP($A1430,CoRAP_update!$D$5:$O$376,12,FALSE))),IF(VLOOKUP($C1430,CoRAP_update!$C$5:$O$376,13,FALSE)="",NA(),VLOOKUP($C1430,CoRAP_update!$C$5:$O$376,13,FALSE)))</f>
        <v>#N/A</v>
      </c>
      <c r="S1430" s="144" t="e">
        <f>IF($C1430="-",IF($A1430="-",VLOOKUP($D1430,CoRAP_update!$A$5:$J$376,MATCH(Sammanfattning!S$1,CoRAP_update!$A$4:$J$4,0),FALSE),VLOOKUP($A1430,CoRAP_update!$D$5:$J$376,MATCH(Sammanfattning!S$1,CoRAP_update!$D$4:$J$4,0),FALSE)),VLOOKUP($C1430,CoRAP_update!$C$5:$J$376,MATCH(Sammanfattning!S$1,CoRAP_update!$C$4:$J$4,0),FALSE))</f>
        <v>#N/A</v>
      </c>
      <c r="T1430" s="76" t="str">
        <f>IF($A1430="-",VLOOKUP($D1430,EDC_update!$C$2:$F$450,4,FALSE),VLOOKUP($A1430,EDC_update!$B$2:$F$450,5,FALSE))</f>
        <v>CAT3b</v>
      </c>
      <c r="V1430" s="78">
        <f>IF(IFERROR(SEARCH("PBT",P1430),99)=99,IF(IFERROR(SEARCH("suspected PBT",S1430),99)=99,IF(IFERROR(SEARCH("concluded to be PBT",K1430),99)=99,IF(IFERROR(SEARCH("PBT",S1430),99)=99,IF(IFERROR(SEARCH("PBT cand",L1430),99)=99,IF(IFERROR(SEARCH("PBT",L1430),99)=99,IF(IFERROR(SEARCH("persistent, bioackumulative and toxic properties",K1430),99)=99,0,Scoring!$E$3),Scoring!$E$3),Scoring!$E$7),Scoring!$E$3),Scoring!$E$5),Scoring!$E$6),Scoring!$E$3)</f>
        <v>0</v>
      </c>
      <c r="W1430" s="78">
        <f>IF(IFERROR(SEARCH("vPvB",P1430),99)=99,IF(IFERROR(SEARCH("suspected pbt/vPvB",S1430),99)=99,IF(IFERROR(SEARCH("vPvB",S1430),99)=99,IF(IFERROR(SEARCH("concluded to be a vPvB",S1430),99)=99,IF(IFERROR(SEARCH("identified as vPvB",K1430),99)=99,IF(IFERROR(SEARCH("concluded to be a vPvB",K1430),99)=99,IF(IFERROR(SEARCH("concluded to be both pbt and vPvB",S1430),99)=99,IF(IFERROR(SEARCH("concluded to be both pbt and vPvB",K1430),99)=99,0,Scoring!$E$5),Scoring!$E$5),Scoring!$E$5),Scoring!$E$5),Scoring!$E$5),Scoring!$E$4),Scoring!$E$6),Scoring!$E$4)</f>
        <v>0</v>
      </c>
      <c r="X1430" s="78">
        <f>IF(IFERROR(SEARCH("H410",N1430),99)=99,IF(IFERROR(SEARCH("H410",O1430),99)=99,IF(IFERROR(SEARCH("H410",Q1430),99)=99,IF(IFERROR(SEARCH("H410",M1430),99)=99,IF(IFERROR(SEARCH("H410",R1430),99)=99,IF(IFERROR(SEARCH("H411",N1430),99)=99,IF(IFERROR(SEARCH("H411",O1430),99)=99,IF(IFERROR(SEARCH("H411",Q1430),99)=99,IF(IFERROR(SEARCH("H411",M1430),99)=99,IF(IFERROR(SEARCH("H411",R1430),99)=99,IF(IFERROR(SEARCH("H413",N1430),99)=99,IF(IFERROR(SEARCH("H413",O1430),99)=99,IF(IFERROR(SEARCH("H413",Q1430),99)=99,IF(IFERROR(SEARCH("H413",M1430),99)=99,IF(IFERROR(SEARCH("H413",R1430),99)=99,IF(IFERROR(SEARCH("H412",N1430),99)=99,IF(IFERROR(SEARCH("H412",O1430),99)=99,IF(IFERROR(SEARCH("H412",Q1430),99)=99,IF(IFERROR(SEARCH("H412",M1430),99)=99,IF(IFERROR(SEARCH("H412",R1430),99)=99,0,Scoring!$E$2),Scoring!$E$2),Scoring!$E$2),Scoring!$E$2),Scoring!$E$2),Scoring!$E$2),Scoring!$E$2),Scoring!$E$2),Scoring!$E$2),Scoring!$E$2),Scoring!$E$2),Scoring!$E$2),Scoring!$E$2),Scoring!$E$2),Scoring!$E$2),Scoring!$E$2),Scoring!$E$2),Scoring!$E$2),Scoring!$E$2),Scoring!$E$2)</f>
        <v>0</v>
      </c>
      <c r="Y1430" s="78">
        <f>IF(IFERROR(SEARCH("CMR",K1430),99)=99,IF(IFERROR(SEARCH("Suspected CMR",S1430),99)=99,IF(IFERROR(SEARCH("CMR",S1430),99)=99,0,Scoring!$E$8),Scoring!$E$9),Scoring!$E$8)</f>
        <v>0</v>
      </c>
      <c r="Z1430" s="78">
        <f>IF(IFERROR(SEARCH("H350",N1430),99)=99,IF(IFERROR(SEARCH("H350",O1430),99)=99,IF(IFERROR(SEARCH("H350",Q1430),99)=99,IF(IFERROR(SEARCH("H350",M1430),99)=99,IF(IFERROR(SEARCH("H350",R1430),99)=99,IF(IFERROR(SEARCH("H351",N1430),99)=99,IF(IFERROR(SEARCH("H351",O1430),99)=99,IF(IFERROR(SEARCH("H351",Q1430),99)=99,IF(IFERROR(SEARCH("H351",M1430),99)=99,IF(IFERROR(SEARCH("H351",R1430),99)=99,IF(IFERROR(SEARCH("carcinogenic",P1430),99)=99,IF(IFERROR(SEARCH("suspected carcinogenic",S1430),99)=99,0,Scoring!$E$12),Scoring!$E$11),Scoring!$E$10),Scoring!$E$10),Scoring!$E$10),Scoring!$E$10),Scoring!$E$10),Scoring!$E$10),Scoring!$E$10),Scoring!$E$10),Scoring!$E$10),Scoring!$E$10)</f>
        <v>0</v>
      </c>
      <c r="AA1430" s="78">
        <f>IF(IFERROR(SEARCH("H340",N1430),99)=99,IF(IFERROR(SEARCH("H340",O1430),99)=99,IF(IFERROR(SEARCH("H340",Q1430),99)=99,IF(IFERROR(SEARCH("H340",M1430),99)=99,IF(IFERROR(SEARCH("H340",R1430),99)=99,IF(IFERROR(SEARCH("H341",N1430),99)=99,IF(IFERROR(SEARCH("H341",O1430),99)=99,IF(IFERROR(SEARCH("H341",Q1430),99)=99,IF(IFERROR(SEARCH("H341",M1430),99)=99,IF(IFERROR(SEARCH("H341",R1430),99)=99,IF(IFERROR(SEARCH("mutagenic",P1430),99)=99,IF(IFERROR(SEARCH("suspected mutagenic",S1430),99)=99,0,Scoring!$E$15),Scoring!$E$14),Scoring!$E$13),Scoring!$E$13),Scoring!$E$13),Scoring!$E$13),Scoring!$E$13),Scoring!$E$13),Scoring!$E$13),Scoring!$E$13),Scoring!$E$13),Scoring!$E$13)</f>
        <v>0</v>
      </c>
      <c r="AB1430" s="78">
        <f>IF(IFERROR(SEARCH("H360",N1430),99)=99,IF(IFERROR(SEARCH("H360",O1430),99)=99,IF(IFERROR(SEARCH("H360",Q1430),99)=99,IF(IFERROR(SEARCH("H360",M1430),99)=99,IF(IFERROR(SEARCH("H360",R1430),99)=99,IF(IFERROR(SEARCH("H361",N1430),99)=99,IF(IFERROR(SEARCH("H361",O1430),99)=99,IF(IFERROR(SEARCH("H361",Q1430),99)=99,IF(IFERROR(SEARCH("H361",M1430),99)=99,IF(IFERROR(SEARCH("H361",R1430),99)=99,IF(IFERROR(SEARCH("reproduction",P1430),99)=99,IF(IFERROR(SEARCH("suspected reprotoxic",S1430),99)=99,IF(IFERROR(SEARCH("reprotoxic",S1430),99)=99,IF(IFERROR(SEARCH("reprotoxic",K1430),99)=99,0,Scoring!$E$18),Scoring!$E$18),Scoring!$E$19),Scoring!$E$17),Scoring!$E$16),Scoring!$E$16),Scoring!$E$16),Scoring!$E$16),Scoring!$E$16),Scoring!$E$16),Scoring!$E$16),Scoring!$E$16),Scoring!$E$16),Scoring!$E$16)</f>
        <v>0</v>
      </c>
      <c r="AC1430" s="78">
        <f>IF(IFERROR(SEARCH("57f",L1430),99)=99,IF(IFERROR(SEARCH("57(f)",P1430),99)=99,0,Scoring!$E$20),Scoring!$E$20)</f>
        <v>0</v>
      </c>
      <c r="AD1430" s="78">
        <f>IF(IFERROR(SEARCH("CAT1",T1430),99)=99,IF(IFERROR(SEARCH("CAT2",T1430),99)=99,IF(IFERROR(SEARCH("CAT3",T1430),99)=99,IF(IFERROR(SEARCH("concluded to be endocrine",K1430),99)=99,IF(IFERROR(SEARCH("categorised as endocrine",K1430),99)=99,IF(IFERROR(SEARCH("endocrine disrupting",P1430),99)=99,IF(IFERROR(SEARCH("endocrine disrupting",K1430),99)=99,IF(IFERROR(SEARCH("suspected endocrine",S1430),99)=99,IF(IFERROR(SEARCH("potential endocrine",S1430),99)=99,0,Scoring!$E$25),Scoring!$E$25),Scoring!$E$24),Scoring!$E$24),Scoring!$E$24),Scoring!$E$24),Scoring!$E$23),Scoring!$E$22),Scoring!$E$21)</f>
        <v>0.3</v>
      </c>
      <c r="AE1430" s="78">
        <f>IF(IFERROR(SEARCH("suspected sensitiser",S1430),99)=99,IF(IFERROR(SEARCH("sensitiser",S1430),99)=99,IF(IFERROR(SEARCH("other hazard based concern",S1430),99)=99,0,Scoring!$E$28),Scoring!$E$26),Scoring!$E$27)</f>
        <v>0</v>
      </c>
      <c r="AF1430" s="78">
        <f>IF(IFERROR(M1430,1)=1,IF(IFERROR(N1430,1)=1,IF(IFERROR(O1430,1)=1,IF(IFERROR(Q1430,1)=1,IF(IFERROR(R1430,1)=1,IF(IFERROR(T1430,1)=1,IF(IFERROR(K1430,1)=1,IF(IFERROR(P1430,1)=1,IF(IFERROR(S1430,1)=1,Scoring!$E$29,0),0),0),0),0),0),0),0),0)</f>
        <v>0</v>
      </c>
      <c r="AG1430" s="78">
        <f t="shared" si="95"/>
        <v>0.3</v>
      </c>
      <c r="AI1430" s="93"/>
      <c r="AJ1430" s="94"/>
      <c r="AK1430" s="76"/>
      <c r="AL1430" s="75"/>
      <c r="AN1430" s="79"/>
      <c r="AO1430" s="79"/>
      <c r="AP1430" s="79"/>
      <c r="AQ1430" s="79"/>
      <c r="AR1430" s="79"/>
      <c r="AS1430" s="78"/>
      <c r="AU1430" s="79">
        <f>IF(IFERROR(F1430,99)=99,IF(IFERROR(G1430,99)=99,IF(IFERROR(H1430,99)=99,IF(IFERROR(I1430,99)=99,IF(IFERROR(E1430,99)=99,IF(IFERROR(J1430,99)=99,0,Scoring!$B$7),Scoring!$B$3),Scoring!$B$2),Scoring!$B$6),Scoring!$B$5),Scoring!$B$4)</f>
        <v>0.3</v>
      </c>
      <c r="AV1430" s="78">
        <f t="shared" si="96"/>
        <v>0.09</v>
      </c>
      <c r="AW1430" s="78"/>
      <c r="AX1430" s="66"/>
      <c r="AY1430" s="78"/>
      <c r="AZ1430" s="76"/>
      <c r="BB1430" s="76"/>
    </row>
    <row r="1431" spans="1:54" x14ac:dyDescent="0.25">
      <c r="A1431" s="89" t="s">
        <v>7351</v>
      </c>
      <c r="B1431" s="89" t="s">
        <v>30</v>
      </c>
      <c r="C1431" s="89" t="s">
        <v>30</v>
      </c>
      <c r="D1431" s="89" t="s">
        <v>7352</v>
      </c>
      <c r="E1431" s="76" t="e">
        <f>IF(C1431="-",IF(A1431="-",VLOOKUP(D1431,'sin-list 180320_update'!$C$2:$C$835,1,FALSE),VLOOKUP(A1431,'sin-list 180320_update'!$A$2:$A$835,1,FALSE)),VLOOKUP(C1431,'sin-list 180320_update'!$B$2:$B$835,1,FALSE))</f>
        <v>#N/A</v>
      </c>
      <c r="F1431" s="76" t="e">
        <f>IF($C1431="-",IF($A1431="-",VLOOKUP($D1431,'REACH Bilaga XVII_update'!$A$5:$A$131,1,FALSE),VLOOKUP($A1431,'REACH Bilaga XVII_update'!$C$5:$C$131,1,FALSE)),VLOOKUP($C1431,'REACH Bilaga XVII_update'!$B$5:$B$131,1,FALSE))</f>
        <v>#N/A</v>
      </c>
      <c r="G1431" s="76" t="e">
        <f>IF($C1431="-",IF($A1431="-",VLOOKUP($D1431,' REACH Bilaga 59_update'!$A$5:$A$210,1,FALSE),VLOOKUP($A1431,' REACH Bilaga 59_update'!$D$5:$D$210,1,FALSE)),VLOOKUP($C1431,' REACH Bilaga 59_update'!$C$5:$C$210,1,FALSE))</f>
        <v>#N/A</v>
      </c>
      <c r="H1431" s="76" t="e">
        <f>IF($C1431="-",IF($A1431="-",VLOOKUP($D1431,'REACH Bilaga XIV_update'!$A$5:$A$110,1,FALSE),VLOOKUP($A1431,'REACH Bilaga XIV_update'!$D$5:$D$110,1,FALSE)),VLOOKUP($C1431,'REACH Bilaga XIV_update'!$C$5:$C$110,1,FALSE))</f>
        <v>#N/A</v>
      </c>
      <c r="I1431" s="76" t="e">
        <f>IF($C1431="-",IF($A1431="-",VLOOKUP($D1431,CoRAP_update!$A$5:$A$376,1,FALSE),VLOOKUP($A1431,CoRAP_update!$D$5:$D$376,1,FALSE)),VLOOKUP($C1431,CoRAP_update!$C$5:$C$376,1,FALSE))</f>
        <v>#N/A</v>
      </c>
      <c r="J1431" s="76" t="str">
        <f>IF($C1431="-",IF($A1431="-",VLOOKUP($D1431,EDC_update!$C$2:$C$450,1,FALSE),VLOOKUP($A1431,EDC_update!$B$2:$B$450,1,FALSE)),VLOOKUP($C1431,EDC_update!$L$2:$L$450,1,FALSE))</f>
        <v>29091-21-2</v>
      </c>
      <c r="K1431" s="76" t="e">
        <f>IF($C1431="-",IF($A1431="-",IF(VLOOKUP($D1431,'sin-list 180320_update'!$C$2:$S$835,3,FALSE)="",NA(),VLOOKUP($D1431,'sin-list 180320_update'!$C$2:$S$835,3,FALSE)),IF(VLOOKUP($A1431,'sin-list 180320_update'!$A$2:$S$835,5,FALSE)="",NA(),VLOOKUP($A1431,'sin-list 180320_update'!$A$2:$S$835,5,FALSE))),IF(VLOOKUP($C1431,'sin-list 180320_update'!$B$2:$S$835,4,FALSE)="",NA(),VLOOKUP($C1431,'sin-list 180320_update'!$B$2:$S$835,4,FALSE)))</f>
        <v>#N/A</v>
      </c>
      <c r="L1431" s="76" t="e">
        <f>IF($C1431="-",IF($A1431="-",VLOOKUP($D1431,'sin-list 180320_update'!$C$2:$S$835,6,FALSE),VLOOKUP($A1431,'sin-list 180320_update'!$A$2:$S$835,8,FALSE)),VLOOKUP($C1431,'sin-list 180320_update'!$B$2:$S$835,7,FALSE))</f>
        <v>#N/A</v>
      </c>
      <c r="M1431" s="76" t="e">
        <f>IF($C1431="-",IF($A1431="-",IF(VLOOKUP($D1431,'sin-list 180320_update'!$C$2:$S$835,8,FALSE)="",NA(),VLOOKUP($D1431,'sin-list 180320_update'!$C$2:$S$835,8,FALSE)),IF(VLOOKUP($A1431,'sin-list 180320_update'!$A$2:$S$835,10,FALSE)="",NA(),VLOOKUP($A1431,'sin-list 180320_update'!$A$2:$S$835,10,FALSE))),IF(VLOOKUP($C1431,'sin-list 180320_update'!$B$2:$S$835,9,FALSE)="",NA(),VLOOKUP($C1431,'sin-list 180320_update'!$B$2:$S$835,9,FALSE)))</f>
        <v>#N/A</v>
      </c>
      <c r="N1431" s="76" t="e">
        <f>IF($C1431="-",IF($A1431="-",IF(VLOOKUP($D1431,'REACH Bilaga XVII_update'!$A$5:$E$131,4,FALSE)="",NA(),VLOOKUP($D1431,'REACH Bilaga XVII_update'!$A$5:$E$131,4,FALSE)),IF(VLOOKUP($A1431,'REACH Bilaga XVII_update'!$C$5:$D$131,2,FALSE)="",NA(),VLOOKUP($A1431,'REACH Bilaga XVII_update'!$C$5:$D$131,2,FALSE))),IF(VLOOKUP($C1431,'REACH Bilaga XVII_update'!$B$5:$D$131,3,FALSE)="",NA(),VLOOKUP($C1431,'REACH Bilaga XVII_update'!$B$5:$D$131,3,FALSE)))</f>
        <v>#N/A</v>
      </c>
      <c r="O1431" s="76" t="e">
        <f>IF($C1431="-",IF($A1431="-",IF(VLOOKUP($D1431,' REACH Bilaga 59_update'!$A$5:$E$210,5,FALSE)="",NA(),VLOOKUP($D1431,' REACH Bilaga 59_update'!$A$5:$E$210,5,FALSE)),IF(VLOOKUP($A1431,' REACH Bilaga 59_update'!$D$5:$E$210,2,FALSE)="",NA(),VLOOKUP($A1431,' REACH Bilaga 59_update'!$D$5:$E$210,2,FALSE))),IF(VLOOKUP($C1431,' REACH Bilaga 59_update'!$C$5:$E$210,3,FALSE)="",NA(),VLOOKUP($C1431,' REACH Bilaga 59_update'!$C$5:$E$210,3,FALSE)))</f>
        <v>#N/A</v>
      </c>
      <c r="P1431" s="76" t="e">
        <f>IF(C1431="-",IF(A1431="-",IFERROR(VLOOKUP($D1431,' REACH Bilaga 59_update'!$A$5:$F$210,MATCH(Sammanfattning!P$1,' REACH Bilaga 59_update'!$A$4:$F$4,0),FALSE),VLOOKUP($D1431,'REACH Bilaga XIV_update'!$A$4:$H$110,MATCH(Sammanfattning!P$1,'REACH Bilaga XIV_update'!$A$4:$H$4,0),FALSE)),IFERROR(VLOOKUP($A1431,' REACH Bilaga 59_update'!$D$5:$F$210,MATCH(Sammanfattning!P$1,' REACH Bilaga 59_update'!$D$4:$F$4,0),FALSE),VLOOKUP($A1431,'REACH Bilaga XIV_update'!$D$4:$H$110,MATCH(Sammanfattning!P$1,'REACH Bilaga XIV_update'!$D$4:$H$4,0),FALSE))),IFERROR(VLOOKUP($C1431,' REACH Bilaga 59_update'!$C$5:$F$210,MATCH(Sammanfattning!P$1,' REACH Bilaga 59_update'!$C$4:$F$4,0),FALSE),VLOOKUP($C1431,'REACH Bilaga XIV_update'!$C$4:$H$110,MATCH(Sammanfattning!P$1,'REACH Bilaga XIV_update'!$C$4:$H$4,0),FALSE)))</f>
        <v>#N/A</v>
      </c>
      <c r="Q1431" s="76" t="e">
        <f>IF($C1431="-",IF($A1431="-",IF(VLOOKUP($D1431,'REACH Bilaga XIV_update'!$A$5:$I$110,9,FALSE)="",NA(),VLOOKUP($D1431,'REACH Bilaga XIV_update'!$A$5:$I$110,9,FALSE)),IF(VLOOKUP($A1431,'REACH Bilaga XIV_update'!$D$5:$I$110,6,FALSE)="",NA(),VLOOKUP($A1431,'REACH Bilaga XIV_update'!$D$5:$I$110,6,FALSE))),IF(VLOOKUP($C1431,'REACH Bilaga XIV_update'!$C$5:$I$110,7,FALSE)="",NA(),VLOOKUP($C1431,'REACH Bilaga XIV_update'!$C$5:$I$110,7,FALSE)))</f>
        <v>#N/A</v>
      </c>
      <c r="R1431" s="76" t="e">
        <f>IF($C1431="-",IF($A1431="-",IF(VLOOKUP($D1431,CoRAP_update!$A$5:$O$376,15,FALSE)="",NA(),VLOOKUP($D1431,CoRAP_update!$A$5:$O$376,15,FALSE)),IF(VLOOKUP($A1431,CoRAP_update!$D$5:$O$376,12,FALSE)="",NA(),VLOOKUP($A1431,CoRAP_update!$D$5:$O$376,12,FALSE))),IF(VLOOKUP($C1431,CoRAP_update!$C$5:$O$376,13,FALSE)="",NA(),VLOOKUP($C1431,CoRAP_update!$C$5:$O$376,13,FALSE)))</f>
        <v>#N/A</v>
      </c>
      <c r="S1431" s="144" t="e">
        <f>IF($C1431="-",IF($A1431="-",VLOOKUP($D1431,CoRAP_update!$A$5:$J$376,MATCH(Sammanfattning!S$1,CoRAP_update!$A$4:$J$4,0),FALSE),VLOOKUP($A1431,CoRAP_update!$D$5:$J$376,MATCH(Sammanfattning!S$1,CoRAP_update!$D$4:$J$4,0),FALSE)),VLOOKUP($C1431,CoRAP_update!$C$5:$J$376,MATCH(Sammanfattning!S$1,CoRAP_update!$C$4:$J$4,0),FALSE))</f>
        <v>#N/A</v>
      </c>
      <c r="T1431" s="76" t="str">
        <f>IF($A1431="-",VLOOKUP($D1431,EDC_update!$C$2:$F$450,4,FALSE),VLOOKUP($A1431,EDC_update!$B$2:$F$450,5,FALSE))</f>
        <v>CAT3b</v>
      </c>
      <c r="V1431" s="78">
        <f>IF(IFERROR(SEARCH("PBT",P1431),99)=99,IF(IFERROR(SEARCH("suspected PBT",S1431),99)=99,IF(IFERROR(SEARCH("concluded to be PBT",K1431),99)=99,IF(IFERROR(SEARCH("PBT",S1431),99)=99,IF(IFERROR(SEARCH("PBT cand",L1431),99)=99,IF(IFERROR(SEARCH("PBT",L1431),99)=99,IF(IFERROR(SEARCH("persistent, bioackumulative and toxic properties",K1431),99)=99,0,Scoring!$E$3),Scoring!$E$3),Scoring!$E$7),Scoring!$E$3),Scoring!$E$5),Scoring!$E$6),Scoring!$E$3)</f>
        <v>0</v>
      </c>
      <c r="W1431" s="78">
        <f>IF(IFERROR(SEARCH("vPvB",P1431),99)=99,IF(IFERROR(SEARCH("suspected pbt/vPvB",S1431),99)=99,IF(IFERROR(SEARCH("vPvB",S1431),99)=99,IF(IFERROR(SEARCH("concluded to be a vPvB",S1431),99)=99,IF(IFERROR(SEARCH("identified as vPvB",K1431),99)=99,IF(IFERROR(SEARCH("concluded to be a vPvB",K1431),99)=99,IF(IFERROR(SEARCH("concluded to be both pbt and vPvB",S1431),99)=99,IF(IFERROR(SEARCH("concluded to be both pbt and vPvB",K1431),99)=99,0,Scoring!$E$5),Scoring!$E$5),Scoring!$E$5),Scoring!$E$5),Scoring!$E$5),Scoring!$E$4),Scoring!$E$6),Scoring!$E$4)</f>
        <v>0</v>
      </c>
      <c r="X1431" s="78">
        <f>IF(IFERROR(SEARCH("H410",N1431),99)=99,IF(IFERROR(SEARCH("H410",O1431),99)=99,IF(IFERROR(SEARCH("H410",Q1431),99)=99,IF(IFERROR(SEARCH("H410",M1431),99)=99,IF(IFERROR(SEARCH("H410",R1431),99)=99,IF(IFERROR(SEARCH("H411",N1431),99)=99,IF(IFERROR(SEARCH("H411",O1431),99)=99,IF(IFERROR(SEARCH("H411",Q1431),99)=99,IF(IFERROR(SEARCH("H411",M1431),99)=99,IF(IFERROR(SEARCH("H411",R1431),99)=99,IF(IFERROR(SEARCH("H413",N1431),99)=99,IF(IFERROR(SEARCH("H413",O1431),99)=99,IF(IFERROR(SEARCH("H413",Q1431),99)=99,IF(IFERROR(SEARCH("H413",M1431),99)=99,IF(IFERROR(SEARCH("H413",R1431),99)=99,IF(IFERROR(SEARCH("H412",N1431),99)=99,IF(IFERROR(SEARCH("H412",O1431),99)=99,IF(IFERROR(SEARCH("H412",Q1431),99)=99,IF(IFERROR(SEARCH("H412",M1431),99)=99,IF(IFERROR(SEARCH("H412",R1431),99)=99,0,Scoring!$E$2),Scoring!$E$2),Scoring!$E$2),Scoring!$E$2),Scoring!$E$2),Scoring!$E$2),Scoring!$E$2),Scoring!$E$2),Scoring!$E$2),Scoring!$E$2),Scoring!$E$2),Scoring!$E$2),Scoring!$E$2),Scoring!$E$2),Scoring!$E$2),Scoring!$E$2),Scoring!$E$2),Scoring!$E$2),Scoring!$E$2),Scoring!$E$2)</f>
        <v>0</v>
      </c>
      <c r="Y1431" s="78">
        <f>IF(IFERROR(SEARCH("CMR",K1431),99)=99,IF(IFERROR(SEARCH("Suspected CMR",S1431),99)=99,IF(IFERROR(SEARCH("CMR",S1431),99)=99,0,Scoring!$E$8),Scoring!$E$9),Scoring!$E$8)</f>
        <v>0</v>
      </c>
      <c r="Z1431" s="78">
        <f>IF(IFERROR(SEARCH("H350",N1431),99)=99,IF(IFERROR(SEARCH("H350",O1431),99)=99,IF(IFERROR(SEARCH("H350",Q1431),99)=99,IF(IFERROR(SEARCH("H350",M1431),99)=99,IF(IFERROR(SEARCH("H350",R1431),99)=99,IF(IFERROR(SEARCH("H351",N1431),99)=99,IF(IFERROR(SEARCH("H351",O1431),99)=99,IF(IFERROR(SEARCH("H351",Q1431),99)=99,IF(IFERROR(SEARCH("H351",M1431),99)=99,IF(IFERROR(SEARCH("H351",R1431),99)=99,IF(IFERROR(SEARCH("carcinogenic",P1431),99)=99,IF(IFERROR(SEARCH("suspected carcinogenic",S1431),99)=99,0,Scoring!$E$12),Scoring!$E$11),Scoring!$E$10),Scoring!$E$10),Scoring!$E$10),Scoring!$E$10),Scoring!$E$10),Scoring!$E$10),Scoring!$E$10),Scoring!$E$10),Scoring!$E$10),Scoring!$E$10)</f>
        <v>0</v>
      </c>
      <c r="AA1431" s="78">
        <f>IF(IFERROR(SEARCH("H340",N1431),99)=99,IF(IFERROR(SEARCH("H340",O1431),99)=99,IF(IFERROR(SEARCH("H340",Q1431),99)=99,IF(IFERROR(SEARCH("H340",M1431),99)=99,IF(IFERROR(SEARCH("H340",R1431),99)=99,IF(IFERROR(SEARCH("H341",N1431),99)=99,IF(IFERROR(SEARCH("H341",O1431),99)=99,IF(IFERROR(SEARCH("H341",Q1431),99)=99,IF(IFERROR(SEARCH("H341",M1431),99)=99,IF(IFERROR(SEARCH("H341",R1431),99)=99,IF(IFERROR(SEARCH("mutagenic",P1431),99)=99,IF(IFERROR(SEARCH("suspected mutagenic",S1431),99)=99,0,Scoring!$E$15),Scoring!$E$14),Scoring!$E$13),Scoring!$E$13),Scoring!$E$13),Scoring!$E$13),Scoring!$E$13),Scoring!$E$13),Scoring!$E$13),Scoring!$E$13),Scoring!$E$13),Scoring!$E$13)</f>
        <v>0</v>
      </c>
      <c r="AB1431" s="78">
        <f>IF(IFERROR(SEARCH("H360",N1431),99)=99,IF(IFERROR(SEARCH("H360",O1431),99)=99,IF(IFERROR(SEARCH("H360",Q1431),99)=99,IF(IFERROR(SEARCH("H360",M1431),99)=99,IF(IFERROR(SEARCH("H360",R1431),99)=99,IF(IFERROR(SEARCH("H361",N1431),99)=99,IF(IFERROR(SEARCH("H361",O1431),99)=99,IF(IFERROR(SEARCH("H361",Q1431),99)=99,IF(IFERROR(SEARCH("H361",M1431),99)=99,IF(IFERROR(SEARCH("H361",R1431),99)=99,IF(IFERROR(SEARCH("reproduction",P1431),99)=99,IF(IFERROR(SEARCH("suspected reprotoxic",S1431),99)=99,IF(IFERROR(SEARCH("reprotoxic",S1431),99)=99,IF(IFERROR(SEARCH("reprotoxic",K1431),99)=99,0,Scoring!$E$18),Scoring!$E$18),Scoring!$E$19),Scoring!$E$17),Scoring!$E$16),Scoring!$E$16),Scoring!$E$16),Scoring!$E$16),Scoring!$E$16),Scoring!$E$16),Scoring!$E$16),Scoring!$E$16),Scoring!$E$16),Scoring!$E$16)</f>
        <v>0</v>
      </c>
      <c r="AC1431" s="78">
        <f>IF(IFERROR(SEARCH("57f",L1431),99)=99,IF(IFERROR(SEARCH("57(f)",P1431),99)=99,0,Scoring!$E$20),Scoring!$E$20)</f>
        <v>0</v>
      </c>
      <c r="AD1431" s="78">
        <f>IF(IFERROR(SEARCH("CAT1",T1431),99)=99,IF(IFERROR(SEARCH("CAT2",T1431),99)=99,IF(IFERROR(SEARCH("CAT3",T1431),99)=99,IF(IFERROR(SEARCH("concluded to be endocrine",K1431),99)=99,IF(IFERROR(SEARCH("categorised as endocrine",K1431),99)=99,IF(IFERROR(SEARCH("endocrine disrupting",P1431),99)=99,IF(IFERROR(SEARCH("endocrine disrupting",K1431),99)=99,IF(IFERROR(SEARCH("suspected endocrine",S1431),99)=99,IF(IFERROR(SEARCH("potential endocrine",S1431),99)=99,0,Scoring!$E$25),Scoring!$E$25),Scoring!$E$24),Scoring!$E$24),Scoring!$E$24),Scoring!$E$24),Scoring!$E$23),Scoring!$E$22),Scoring!$E$21)</f>
        <v>0.3</v>
      </c>
      <c r="AE1431" s="78">
        <f>IF(IFERROR(SEARCH("suspected sensitiser",S1431),99)=99,IF(IFERROR(SEARCH("sensitiser",S1431),99)=99,IF(IFERROR(SEARCH("other hazard based concern",S1431),99)=99,0,Scoring!$E$28),Scoring!$E$26),Scoring!$E$27)</f>
        <v>0</v>
      </c>
      <c r="AF1431" s="78">
        <f>IF(IFERROR(M1431,1)=1,IF(IFERROR(N1431,1)=1,IF(IFERROR(O1431,1)=1,IF(IFERROR(Q1431,1)=1,IF(IFERROR(R1431,1)=1,IF(IFERROR(T1431,1)=1,IF(IFERROR(K1431,1)=1,IF(IFERROR(P1431,1)=1,IF(IFERROR(S1431,1)=1,Scoring!$E$29,0),0),0),0),0),0),0),0),0)</f>
        <v>0</v>
      </c>
      <c r="AG1431" s="78">
        <f t="shared" si="95"/>
        <v>0.3</v>
      </c>
      <c r="AI1431" s="93"/>
      <c r="AJ1431" s="94"/>
      <c r="AK1431" s="76"/>
      <c r="AL1431" s="75"/>
      <c r="AN1431" s="79"/>
      <c r="AO1431" s="79"/>
      <c r="AP1431" s="79"/>
      <c r="AQ1431" s="79"/>
      <c r="AR1431" s="79"/>
      <c r="AS1431" s="78"/>
      <c r="AU1431" s="79">
        <f>IF(IFERROR(F1431,99)=99,IF(IFERROR(G1431,99)=99,IF(IFERROR(H1431,99)=99,IF(IFERROR(I1431,99)=99,IF(IFERROR(E1431,99)=99,IF(IFERROR(J1431,99)=99,0,Scoring!$B$7),Scoring!$B$3),Scoring!$B$2),Scoring!$B$6),Scoring!$B$5),Scoring!$B$4)</f>
        <v>0.3</v>
      </c>
      <c r="AV1431" s="78">
        <f t="shared" si="96"/>
        <v>0.09</v>
      </c>
      <c r="AW1431" s="78"/>
      <c r="AX1431" s="66"/>
      <c r="AY1431" s="78"/>
      <c r="AZ1431" s="76"/>
      <c r="BB1431" s="76"/>
    </row>
    <row r="1432" spans="1:54" x14ac:dyDescent="0.25">
      <c r="A1432" s="89" t="s">
        <v>6244</v>
      </c>
      <c r="B1432" s="89" t="s">
        <v>30</v>
      </c>
      <c r="C1432" s="89" t="s">
        <v>30</v>
      </c>
      <c r="D1432" s="89" t="s">
        <v>7010</v>
      </c>
      <c r="E1432" s="76" t="e">
        <f>IF(C1432="-",IF(A1432="-",VLOOKUP(D1432,'sin-list 180320_update'!$C$2:$C$835,1,FALSE),VLOOKUP(A1432,'sin-list 180320_update'!$A$2:$A$835,1,FALSE)),VLOOKUP(C1432,'sin-list 180320_update'!$B$2:$B$835,1,FALSE))</f>
        <v>#N/A</v>
      </c>
      <c r="F1432" s="76" t="e">
        <f>IF($C1432="-",IF($A1432="-",VLOOKUP($D1432,'REACH Bilaga XVII_update'!$A$5:$A$131,1,FALSE),VLOOKUP($A1432,'REACH Bilaga XVII_update'!$C$5:$C$131,1,FALSE)),VLOOKUP($C1432,'REACH Bilaga XVII_update'!$B$5:$B$131,1,FALSE))</f>
        <v>#N/A</v>
      </c>
      <c r="G1432" s="76" t="e">
        <f>IF($C1432="-",IF($A1432="-",VLOOKUP($D1432,' REACH Bilaga 59_update'!$A$5:$A$210,1,FALSE),VLOOKUP($A1432,' REACH Bilaga 59_update'!$D$5:$D$210,1,FALSE)),VLOOKUP($C1432,' REACH Bilaga 59_update'!$C$5:$C$210,1,FALSE))</f>
        <v>#N/A</v>
      </c>
      <c r="H1432" s="76" t="e">
        <f>IF($C1432="-",IF($A1432="-",VLOOKUP($D1432,'REACH Bilaga XIV_update'!$A$5:$A$110,1,FALSE),VLOOKUP($A1432,'REACH Bilaga XIV_update'!$D$5:$D$110,1,FALSE)),VLOOKUP($C1432,'REACH Bilaga XIV_update'!$C$5:$C$110,1,FALSE))</f>
        <v>#N/A</v>
      </c>
      <c r="I1432" s="76" t="e">
        <f>IF($C1432="-",IF($A1432="-",VLOOKUP($D1432,CoRAP_update!$A$5:$A$376,1,FALSE),VLOOKUP($A1432,CoRAP_update!$D$5:$D$376,1,FALSE)),VLOOKUP($C1432,CoRAP_update!$C$5:$C$376,1,FALSE))</f>
        <v>#N/A</v>
      </c>
      <c r="J1432" s="76" t="str">
        <f>IF($C1432="-",IF($A1432="-",VLOOKUP($D1432,EDC_update!$C$2:$C$450,1,FALSE),VLOOKUP($A1432,EDC_update!$B$2:$B$450,1,FALSE)),VLOOKUP($C1432,EDC_update!$L$2:$L$450,1,FALSE))</f>
        <v>2921-88-2</v>
      </c>
      <c r="K1432" s="76" t="e">
        <f>IF($C1432="-",IF($A1432="-",IF(VLOOKUP($D1432,'sin-list 180320_update'!$C$2:$S$835,3,FALSE)="",NA(),VLOOKUP($D1432,'sin-list 180320_update'!$C$2:$S$835,3,FALSE)),IF(VLOOKUP($A1432,'sin-list 180320_update'!$A$2:$S$835,5,FALSE)="",NA(),VLOOKUP($A1432,'sin-list 180320_update'!$A$2:$S$835,5,FALSE))),IF(VLOOKUP($C1432,'sin-list 180320_update'!$B$2:$S$835,4,FALSE)="",NA(),VLOOKUP($C1432,'sin-list 180320_update'!$B$2:$S$835,4,FALSE)))</f>
        <v>#N/A</v>
      </c>
      <c r="L1432" s="76" t="e">
        <f>IF($C1432="-",IF($A1432="-",VLOOKUP($D1432,'sin-list 180320_update'!$C$2:$S$835,6,FALSE),VLOOKUP($A1432,'sin-list 180320_update'!$A$2:$S$835,8,FALSE)),VLOOKUP($C1432,'sin-list 180320_update'!$B$2:$S$835,7,FALSE))</f>
        <v>#N/A</v>
      </c>
      <c r="M1432" s="76" t="e">
        <f>IF($C1432="-",IF($A1432="-",IF(VLOOKUP($D1432,'sin-list 180320_update'!$C$2:$S$835,8,FALSE)="",NA(),VLOOKUP($D1432,'sin-list 180320_update'!$C$2:$S$835,8,FALSE)),IF(VLOOKUP($A1432,'sin-list 180320_update'!$A$2:$S$835,10,FALSE)="",NA(),VLOOKUP($A1432,'sin-list 180320_update'!$A$2:$S$835,10,FALSE))),IF(VLOOKUP($C1432,'sin-list 180320_update'!$B$2:$S$835,9,FALSE)="",NA(),VLOOKUP($C1432,'sin-list 180320_update'!$B$2:$S$835,9,FALSE)))</f>
        <v>#N/A</v>
      </c>
      <c r="N1432" s="76" t="e">
        <f>IF($C1432="-",IF($A1432="-",IF(VLOOKUP($D1432,'REACH Bilaga XVII_update'!$A$5:$E$131,4,FALSE)="",NA(),VLOOKUP($D1432,'REACH Bilaga XVII_update'!$A$5:$E$131,4,FALSE)),IF(VLOOKUP($A1432,'REACH Bilaga XVII_update'!$C$5:$D$131,2,FALSE)="",NA(),VLOOKUP($A1432,'REACH Bilaga XVII_update'!$C$5:$D$131,2,FALSE))),IF(VLOOKUP($C1432,'REACH Bilaga XVII_update'!$B$5:$D$131,3,FALSE)="",NA(),VLOOKUP($C1432,'REACH Bilaga XVII_update'!$B$5:$D$131,3,FALSE)))</f>
        <v>#N/A</v>
      </c>
      <c r="O1432" s="76" t="e">
        <f>IF($C1432="-",IF($A1432="-",IF(VLOOKUP($D1432,' REACH Bilaga 59_update'!$A$5:$E$210,5,FALSE)="",NA(),VLOOKUP($D1432,' REACH Bilaga 59_update'!$A$5:$E$210,5,FALSE)),IF(VLOOKUP($A1432,' REACH Bilaga 59_update'!$D$5:$E$210,2,FALSE)="",NA(),VLOOKUP($A1432,' REACH Bilaga 59_update'!$D$5:$E$210,2,FALSE))),IF(VLOOKUP($C1432,' REACH Bilaga 59_update'!$C$5:$E$210,3,FALSE)="",NA(),VLOOKUP($C1432,' REACH Bilaga 59_update'!$C$5:$E$210,3,FALSE)))</f>
        <v>#N/A</v>
      </c>
      <c r="P1432" s="76" t="e">
        <f>IF(C1432="-",IF(A1432="-",IFERROR(VLOOKUP($D1432,' REACH Bilaga 59_update'!$A$5:$F$210,MATCH(Sammanfattning!P$1,' REACH Bilaga 59_update'!$A$4:$F$4,0),FALSE),VLOOKUP($D1432,'REACH Bilaga XIV_update'!$A$4:$H$110,MATCH(Sammanfattning!P$1,'REACH Bilaga XIV_update'!$A$4:$H$4,0),FALSE)),IFERROR(VLOOKUP($A1432,' REACH Bilaga 59_update'!$D$5:$F$210,MATCH(Sammanfattning!P$1,' REACH Bilaga 59_update'!$D$4:$F$4,0),FALSE),VLOOKUP($A1432,'REACH Bilaga XIV_update'!$D$4:$H$110,MATCH(Sammanfattning!P$1,'REACH Bilaga XIV_update'!$D$4:$H$4,0),FALSE))),IFERROR(VLOOKUP($C1432,' REACH Bilaga 59_update'!$C$5:$F$210,MATCH(Sammanfattning!P$1,' REACH Bilaga 59_update'!$C$4:$F$4,0),FALSE),VLOOKUP($C1432,'REACH Bilaga XIV_update'!$C$4:$H$110,MATCH(Sammanfattning!P$1,'REACH Bilaga XIV_update'!$C$4:$H$4,0),FALSE)))</f>
        <v>#N/A</v>
      </c>
      <c r="Q1432" s="76" t="e">
        <f>IF($C1432="-",IF($A1432="-",IF(VLOOKUP($D1432,'REACH Bilaga XIV_update'!$A$5:$I$110,9,FALSE)="",NA(),VLOOKUP($D1432,'REACH Bilaga XIV_update'!$A$5:$I$110,9,FALSE)),IF(VLOOKUP($A1432,'REACH Bilaga XIV_update'!$D$5:$I$110,6,FALSE)="",NA(),VLOOKUP($A1432,'REACH Bilaga XIV_update'!$D$5:$I$110,6,FALSE))),IF(VLOOKUP($C1432,'REACH Bilaga XIV_update'!$C$5:$I$110,7,FALSE)="",NA(),VLOOKUP($C1432,'REACH Bilaga XIV_update'!$C$5:$I$110,7,FALSE)))</f>
        <v>#N/A</v>
      </c>
      <c r="R1432" s="76" t="e">
        <f>IF($C1432="-",IF($A1432="-",IF(VLOOKUP($D1432,CoRAP_update!$A$5:$O$376,15,FALSE)="",NA(),VLOOKUP($D1432,CoRAP_update!$A$5:$O$376,15,FALSE)),IF(VLOOKUP($A1432,CoRAP_update!$D$5:$O$376,12,FALSE)="",NA(),VLOOKUP($A1432,CoRAP_update!$D$5:$O$376,12,FALSE))),IF(VLOOKUP($C1432,CoRAP_update!$C$5:$O$376,13,FALSE)="",NA(),VLOOKUP($C1432,CoRAP_update!$C$5:$O$376,13,FALSE)))</f>
        <v>#N/A</v>
      </c>
      <c r="S1432" s="144" t="e">
        <f>IF($C1432="-",IF($A1432="-",VLOOKUP($D1432,CoRAP_update!$A$5:$J$376,MATCH(Sammanfattning!S$1,CoRAP_update!$A$4:$J$4,0),FALSE),VLOOKUP($A1432,CoRAP_update!$D$5:$J$376,MATCH(Sammanfattning!S$1,CoRAP_update!$D$4:$J$4,0),FALSE)),VLOOKUP($C1432,CoRAP_update!$C$5:$J$376,MATCH(Sammanfattning!S$1,CoRAP_update!$C$4:$J$4,0),FALSE))</f>
        <v>#N/A</v>
      </c>
      <c r="T1432" s="76" t="str">
        <f>IF($A1432="-",VLOOKUP($D1432,EDC_update!$C$2:$F$450,4,FALSE),VLOOKUP($A1432,EDC_update!$B$2:$F$450,5,FALSE))</f>
        <v>CAT3a</v>
      </c>
      <c r="V1432" s="78">
        <f>IF(IFERROR(SEARCH("PBT",P1432),99)=99,IF(IFERROR(SEARCH("suspected PBT",S1432),99)=99,IF(IFERROR(SEARCH("concluded to be PBT",K1432),99)=99,IF(IFERROR(SEARCH("PBT",S1432),99)=99,IF(IFERROR(SEARCH("PBT cand",L1432),99)=99,IF(IFERROR(SEARCH("PBT",L1432),99)=99,IF(IFERROR(SEARCH("persistent, bioackumulative and toxic properties",K1432),99)=99,0,Scoring!$E$3),Scoring!$E$3),Scoring!$E$7),Scoring!$E$3),Scoring!$E$5),Scoring!$E$6),Scoring!$E$3)</f>
        <v>0</v>
      </c>
      <c r="W1432" s="78">
        <f>IF(IFERROR(SEARCH("vPvB",P1432),99)=99,IF(IFERROR(SEARCH("suspected pbt/vPvB",S1432),99)=99,IF(IFERROR(SEARCH("vPvB",S1432),99)=99,IF(IFERROR(SEARCH("concluded to be a vPvB",S1432),99)=99,IF(IFERROR(SEARCH("identified as vPvB",K1432),99)=99,IF(IFERROR(SEARCH("concluded to be a vPvB",K1432),99)=99,IF(IFERROR(SEARCH("concluded to be both pbt and vPvB",S1432),99)=99,IF(IFERROR(SEARCH("concluded to be both pbt and vPvB",K1432),99)=99,0,Scoring!$E$5),Scoring!$E$5),Scoring!$E$5),Scoring!$E$5),Scoring!$E$5),Scoring!$E$4),Scoring!$E$6),Scoring!$E$4)</f>
        <v>0</v>
      </c>
      <c r="X1432" s="78">
        <f>IF(IFERROR(SEARCH("H410",N1432),99)=99,IF(IFERROR(SEARCH("H410",O1432),99)=99,IF(IFERROR(SEARCH("H410",Q1432),99)=99,IF(IFERROR(SEARCH("H410",M1432),99)=99,IF(IFERROR(SEARCH("H410",R1432),99)=99,IF(IFERROR(SEARCH("H411",N1432),99)=99,IF(IFERROR(SEARCH("H411",O1432),99)=99,IF(IFERROR(SEARCH("H411",Q1432),99)=99,IF(IFERROR(SEARCH("H411",M1432),99)=99,IF(IFERROR(SEARCH("H411",R1432),99)=99,IF(IFERROR(SEARCH("H413",N1432),99)=99,IF(IFERROR(SEARCH("H413",O1432),99)=99,IF(IFERROR(SEARCH("H413",Q1432),99)=99,IF(IFERROR(SEARCH("H413",M1432),99)=99,IF(IFERROR(SEARCH("H413",R1432),99)=99,IF(IFERROR(SEARCH("H412",N1432),99)=99,IF(IFERROR(SEARCH("H412",O1432),99)=99,IF(IFERROR(SEARCH("H412",Q1432),99)=99,IF(IFERROR(SEARCH("H412",M1432),99)=99,IF(IFERROR(SEARCH("H412",R1432),99)=99,0,Scoring!$E$2),Scoring!$E$2),Scoring!$E$2),Scoring!$E$2),Scoring!$E$2),Scoring!$E$2),Scoring!$E$2),Scoring!$E$2),Scoring!$E$2),Scoring!$E$2),Scoring!$E$2),Scoring!$E$2),Scoring!$E$2),Scoring!$E$2),Scoring!$E$2),Scoring!$E$2),Scoring!$E$2),Scoring!$E$2),Scoring!$E$2),Scoring!$E$2)</f>
        <v>0</v>
      </c>
      <c r="Y1432" s="78">
        <f>IF(IFERROR(SEARCH("CMR",K1432),99)=99,IF(IFERROR(SEARCH("Suspected CMR",S1432),99)=99,IF(IFERROR(SEARCH("CMR",S1432),99)=99,0,Scoring!$E$8),Scoring!$E$9),Scoring!$E$8)</f>
        <v>0</v>
      </c>
      <c r="Z1432" s="78">
        <f>IF(IFERROR(SEARCH("H350",N1432),99)=99,IF(IFERROR(SEARCH("H350",O1432),99)=99,IF(IFERROR(SEARCH("H350",Q1432),99)=99,IF(IFERROR(SEARCH("H350",M1432),99)=99,IF(IFERROR(SEARCH("H350",R1432),99)=99,IF(IFERROR(SEARCH("H351",N1432),99)=99,IF(IFERROR(SEARCH("H351",O1432),99)=99,IF(IFERROR(SEARCH("H351",Q1432),99)=99,IF(IFERROR(SEARCH("H351",M1432),99)=99,IF(IFERROR(SEARCH("H351",R1432),99)=99,IF(IFERROR(SEARCH("carcinogenic",P1432),99)=99,IF(IFERROR(SEARCH("suspected carcinogenic",S1432),99)=99,0,Scoring!$E$12),Scoring!$E$11),Scoring!$E$10),Scoring!$E$10),Scoring!$E$10),Scoring!$E$10),Scoring!$E$10),Scoring!$E$10),Scoring!$E$10),Scoring!$E$10),Scoring!$E$10),Scoring!$E$10)</f>
        <v>0</v>
      </c>
      <c r="AA1432" s="78">
        <f>IF(IFERROR(SEARCH("H340",N1432),99)=99,IF(IFERROR(SEARCH("H340",O1432),99)=99,IF(IFERROR(SEARCH("H340",Q1432),99)=99,IF(IFERROR(SEARCH("H340",M1432),99)=99,IF(IFERROR(SEARCH("H340",R1432),99)=99,IF(IFERROR(SEARCH("H341",N1432),99)=99,IF(IFERROR(SEARCH("H341",O1432),99)=99,IF(IFERROR(SEARCH("H341",Q1432),99)=99,IF(IFERROR(SEARCH("H341",M1432),99)=99,IF(IFERROR(SEARCH("H341",R1432),99)=99,IF(IFERROR(SEARCH("mutagenic",P1432),99)=99,IF(IFERROR(SEARCH("suspected mutagenic",S1432),99)=99,0,Scoring!$E$15),Scoring!$E$14),Scoring!$E$13),Scoring!$E$13),Scoring!$E$13),Scoring!$E$13),Scoring!$E$13),Scoring!$E$13),Scoring!$E$13),Scoring!$E$13),Scoring!$E$13),Scoring!$E$13)</f>
        <v>0</v>
      </c>
      <c r="AB1432" s="78">
        <f>IF(IFERROR(SEARCH("H360",N1432),99)=99,IF(IFERROR(SEARCH("H360",O1432),99)=99,IF(IFERROR(SEARCH("H360",Q1432),99)=99,IF(IFERROR(SEARCH("H360",M1432),99)=99,IF(IFERROR(SEARCH("H360",R1432),99)=99,IF(IFERROR(SEARCH("H361",N1432),99)=99,IF(IFERROR(SEARCH("H361",O1432),99)=99,IF(IFERROR(SEARCH("H361",Q1432),99)=99,IF(IFERROR(SEARCH("H361",M1432),99)=99,IF(IFERROR(SEARCH("H361",R1432),99)=99,IF(IFERROR(SEARCH("reproduction",P1432),99)=99,IF(IFERROR(SEARCH("suspected reprotoxic",S1432),99)=99,IF(IFERROR(SEARCH("reprotoxic",S1432),99)=99,IF(IFERROR(SEARCH("reprotoxic",K1432),99)=99,0,Scoring!$E$18),Scoring!$E$18),Scoring!$E$19),Scoring!$E$17),Scoring!$E$16),Scoring!$E$16),Scoring!$E$16),Scoring!$E$16),Scoring!$E$16),Scoring!$E$16),Scoring!$E$16),Scoring!$E$16),Scoring!$E$16),Scoring!$E$16)</f>
        <v>0</v>
      </c>
      <c r="AC1432" s="78">
        <f>IF(IFERROR(SEARCH("57f",L1432),99)=99,IF(IFERROR(SEARCH("57(f)",P1432),99)=99,0,Scoring!$E$20),Scoring!$E$20)</f>
        <v>0</v>
      </c>
      <c r="AD1432" s="78">
        <f>IF(IFERROR(SEARCH("CAT1",T1432),99)=99,IF(IFERROR(SEARCH("CAT2",T1432),99)=99,IF(IFERROR(SEARCH("CAT3",T1432),99)=99,IF(IFERROR(SEARCH("concluded to be endocrine",K1432),99)=99,IF(IFERROR(SEARCH("categorised as endocrine",K1432),99)=99,IF(IFERROR(SEARCH("endocrine disrupting",P1432),99)=99,IF(IFERROR(SEARCH("endocrine disrupting",K1432),99)=99,IF(IFERROR(SEARCH("suspected endocrine",S1432),99)=99,IF(IFERROR(SEARCH("potential endocrine",S1432),99)=99,0,Scoring!$E$25),Scoring!$E$25),Scoring!$E$24),Scoring!$E$24),Scoring!$E$24),Scoring!$E$24),Scoring!$E$23),Scoring!$E$22),Scoring!$E$21)</f>
        <v>0.3</v>
      </c>
      <c r="AE1432" s="78">
        <f>IF(IFERROR(SEARCH("suspected sensitiser",S1432),99)=99,IF(IFERROR(SEARCH("sensitiser",S1432),99)=99,IF(IFERROR(SEARCH("other hazard based concern",S1432),99)=99,0,Scoring!$E$28),Scoring!$E$26),Scoring!$E$27)</f>
        <v>0</v>
      </c>
      <c r="AF1432" s="78">
        <f>IF(IFERROR(M1432,1)=1,IF(IFERROR(N1432,1)=1,IF(IFERROR(O1432,1)=1,IF(IFERROR(Q1432,1)=1,IF(IFERROR(R1432,1)=1,IF(IFERROR(T1432,1)=1,IF(IFERROR(K1432,1)=1,IF(IFERROR(P1432,1)=1,IF(IFERROR(S1432,1)=1,Scoring!$E$29,0),0),0),0),0),0),0),0),0)</f>
        <v>0</v>
      </c>
      <c r="AG1432" s="78">
        <f t="shared" si="95"/>
        <v>0.3</v>
      </c>
      <c r="AI1432" s="93"/>
      <c r="AJ1432" s="94"/>
      <c r="AK1432" s="76"/>
      <c r="AL1432" s="75"/>
      <c r="AN1432" s="79"/>
      <c r="AO1432" s="79"/>
      <c r="AP1432" s="79"/>
      <c r="AQ1432" s="79"/>
      <c r="AR1432" s="79"/>
      <c r="AS1432" s="78"/>
      <c r="AU1432" s="79">
        <f>IF(IFERROR(F1432,99)=99,IF(IFERROR(G1432,99)=99,IF(IFERROR(H1432,99)=99,IF(IFERROR(I1432,99)=99,IF(IFERROR(E1432,99)=99,IF(IFERROR(J1432,99)=99,0,Scoring!$B$7),Scoring!$B$3),Scoring!$B$2),Scoring!$B$6),Scoring!$B$5),Scoring!$B$4)</f>
        <v>0.3</v>
      </c>
      <c r="AV1432" s="78">
        <f t="shared" si="96"/>
        <v>0.09</v>
      </c>
      <c r="AW1432" s="78"/>
      <c r="AX1432" s="66"/>
      <c r="AY1432" s="78"/>
      <c r="AZ1432" s="76"/>
      <c r="BB1432" s="76"/>
    </row>
    <row r="1433" spans="1:54" x14ac:dyDescent="0.25">
      <c r="A1433" s="89" t="s">
        <v>7362</v>
      </c>
      <c r="B1433" s="89" t="s">
        <v>30</v>
      </c>
      <c r="C1433" s="89" t="s">
        <v>30</v>
      </c>
      <c r="D1433" s="89" t="s">
        <v>7363</v>
      </c>
      <c r="E1433" s="76" t="e">
        <f>IF(C1433="-",IF(A1433="-",VLOOKUP(D1433,'sin-list 180320_update'!$C$2:$C$835,1,FALSE),VLOOKUP(A1433,'sin-list 180320_update'!$A$2:$A$835,1,FALSE)),VLOOKUP(C1433,'sin-list 180320_update'!$B$2:$B$835,1,FALSE))</f>
        <v>#N/A</v>
      </c>
      <c r="F1433" s="76" t="e">
        <f>IF($C1433="-",IF($A1433="-",VLOOKUP($D1433,'REACH Bilaga XVII_update'!$A$5:$A$131,1,FALSE),VLOOKUP($A1433,'REACH Bilaga XVII_update'!$C$5:$C$131,1,FALSE)),VLOOKUP($C1433,'REACH Bilaga XVII_update'!$B$5:$B$131,1,FALSE))</f>
        <v>#N/A</v>
      </c>
      <c r="G1433" s="76" t="e">
        <f>IF($C1433="-",IF($A1433="-",VLOOKUP($D1433,' REACH Bilaga 59_update'!$A$5:$A$210,1,FALSE),VLOOKUP($A1433,' REACH Bilaga 59_update'!$D$5:$D$210,1,FALSE)),VLOOKUP($C1433,' REACH Bilaga 59_update'!$C$5:$C$210,1,FALSE))</f>
        <v>#N/A</v>
      </c>
      <c r="H1433" s="76" t="e">
        <f>IF($C1433="-",IF($A1433="-",VLOOKUP($D1433,'REACH Bilaga XIV_update'!$A$5:$A$110,1,FALSE),VLOOKUP($A1433,'REACH Bilaga XIV_update'!$D$5:$D$110,1,FALSE)),VLOOKUP($C1433,'REACH Bilaga XIV_update'!$C$5:$C$110,1,FALSE))</f>
        <v>#N/A</v>
      </c>
      <c r="I1433" s="76" t="e">
        <f>IF($C1433="-",IF($A1433="-",VLOOKUP($D1433,CoRAP_update!$A$5:$A$376,1,FALSE),VLOOKUP($A1433,CoRAP_update!$D$5:$D$376,1,FALSE)),VLOOKUP($C1433,CoRAP_update!$C$5:$C$376,1,FALSE))</f>
        <v>#N/A</v>
      </c>
      <c r="J1433" s="76" t="str">
        <f>IF($C1433="-",IF($A1433="-",VLOOKUP($D1433,EDC_update!$C$2:$C$450,1,FALSE),VLOOKUP($A1433,EDC_update!$B$2:$B$450,1,FALSE)),VLOOKUP($C1433,EDC_update!$L$2:$L$450,1,FALSE))</f>
        <v>299-84-3</v>
      </c>
      <c r="K1433" s="76" t="e">
        <f>IF($C1433="-",IF($A1433="-",IF(VLOOKUP($D1433,'sin-list 180320_update'!$C$2:$S$835,3,FALSE)="",NA(),VLOOKUP($D1433,'sin-list 180320_update'!$C$2:$S$835,3,FALSE)),IF(VLOOKUP($A1433,'sin-list 180320_update'!$A$2:$S$835,5,FALSE)="",NA(),VLOOKUP($A1433,'sin-list 180320_update'!$A$2:$S$835,5,FALSE))),IF(VLOOKUP($C1433,'sin-list 180320_update'!$B$2:$S$835,4,FALSE)="",NA(),VLOOKUP($C1433,'sin-list 180320_update'!$B$2:$S$835,4,FALSE)))</f>
        <v>#N/A</v>
      </c>
      <c r="L1433" s="76" t="e">
        <f>IF($C1433="-",IF($A1433="-",VLOOKUP($D1433,'sin-list 180320_update'!$C$2:$S$835,6,FALSE),VLOOKUP($A1433,'sin-list 180320_update'!$A$2:$S$835,8,FALSE)),VLOOKUP($C1433,'sin-list 180320_update'!$B$2:$S$835,7,FALSE))</f>
        <v>#N/A</v>
      </c>
      <c r="M1433" s="76" t="e">
        <f>IF($C1433="-",IF($A1433="-",IF(VLOOKUP($D1433,'sin-list 180320_update'!$C$2:$S$835,8,FALSE)="",NA(),VLOOKUP($D1433,'sin-list 180320_update'!$C$2:$S$835,8,FALSE)),IF(VLOOKUP($A1433,'sin-list 180320_update'!$A$2:$S$835,10,FALSE)="",NA(),VLOOKUP($A1433,'sin-list 180320_update'!$A$2:$S$835,10,FALSE))),IF(VLOOKUP($C1433,'sin-list 180320_update'!$B$2:$S$835,9,FALSE)="",NA(),VLOOKUP($C1433,'sin-list 180320_update'!$B$2:$S$835,9,FALSE)))</f>
        <v>#N/A</v>
      </c>
      <c r="N1433" s="76" t="e">
        <f>IF($C1433="-",IF($A1433="-",IF(VLOOKUP($D1433,'REACH Bilaga XVII_update'!$A$5:$E$131,4,FALSE)="",NA(),VLOOKUP($D1433,'REACH Bilaga XVII_update'!$A$5:$E$131,4,FALSE)),IF(VLOOKUP($A1433,'REACH Bilaga XVII_update'!$C$5:$D$131,2,FALSE)="",NA(),VLOOKUP($A1433,'REACH Bilaga XVII_update'!$C$5:$D$131,2,FALSE))),IF(VLOOKUP($C1433,'REACH Bilaga XVII_update'!$B$5:$D$131,3,FALSE)="",NA(),VLOOKUP($C1433,'REACH Bilaga XVII_update'!$B$5:$D$131,3,FALSE)))</f>
        <v>#N/A</v>
      </c>
      <c r="O1433" s="76" t="e">
        <f>IF($C1433="-",IF($A1433="-",IF(VLOOKUP($D1433,' REACH Bilaga 59_update'!$A$5:$E$210,5,FALSE)="",NA(),VLOOKUP($D1433,' REACH Bilaga 59_update'!$A$5:$E$210,5,FALSE)),IF(VLOOKUP($A1433,' REACH Bilaga 59_update'!$D$5:$E$210,2,FALSE)="",NA(),VLOOKUP($A1433,' REACH Bilaga 59_update'!$D$5:$E$210,2,FALSE))),IF(VLOOKUP($C1433,' REACH Bilaga 59_update'!$C$5:$E$210,3,FALSE)="",NA(),VLOOKUP($C1433,' REACH Bilaga 59_update'!$C$5:$E$210,3,FALSE)))</f>
        <v>#N/A</v>
      </c>
      <c r="P1433" s="76" t="e">
        <f>IF(C1433="-",IF(A1433="-",IFERROR(VLOOKUP($D1433,' REACH Bilaga 59_update'!$A$5:$F$210,MATCH(Sammanfattning!P$1,' REACH Bilaga 59_update'!$A$4:$F$4,0),FALSE),VLOOKUP($D1433,'REACH Bilaga XIV_update'!$A$4:$H$110,MATCH(Sammanfattning!P$1,'REACH Bilaga XIV_update'!$A$4:$H$4,0),FALSE)),IFERROR(VLOOKUP($A1433,' REACH Bilaga 59_update'!$D$5:$F$210,MATCH(Sammanfattning!P$1,' REACH Bilaga 59_update'!$D$4:$F$4,0),FALSE),VLOOKUP($A1433,'REACH Bilaga XIV_update'!$D$4:$H$110,MATCH(Sammanfattning!P$1,'REACH Bilaga XIV_update'!$D$4:$H$4,0),FALSE))),IFERROR(VLOOKUP($C1433,' REACH Bilaga 59_update'!$C$5:$F$210,MATCH(Sammanfattning!P$1,' REACH Bilaga 59_update'!$C$4:$F$4,0),FALSE),VLOOKUP($C1433,'REACH Bilaga XIV_update'!$C$4:$H$110,MATCH(Sammanfattning!P$1,'REACH Bilaga XIV_update'!$C$4:$H$4,0),FALSE)))</f>
        <v>#N/A</v>
      </c>
      <c r="Q1433" s="76" t="e">
        <f>IF($C1433="-",IF($A1433="-",IF(VLOOKUP($D1433,'REACH Bilaga XIV_update'!$A$5:$I$110,9,FALSE)="",NA(),VLOOKUP($D1433,'REACH Bilaga XIV_update'!$A$5:$I$110,9,FALSE)),IF(VLOOKUP($A1433,'REACH Bilaga XIV_update'!$D$5:$I$110,6,FALSE)="",NA(),VLOOKUP($A1433,'REACH Bilaga XIV_update'!$D$5:$I$110,6,FALSE))),IF(VLOOKUP($C1433,'REACH Bilaga XIV_update'!$C$5:$I$110,7,FALSE)="",NA(),VLOOKUP($C1433,'REACH Bilaga XIV_update'!$C$5:$I$110,7,FALSE)))</f>
        <v>#N/A</v>
      </c>
      <c r="R1433" s="76" t="e">
        <f>IF($C1433="-",IF($A1433="-",IF(VLOOKUP($D1433,CoRAP_update!$A$5:$O$376,15,FALSE)="",NA(),VLOOKUP($D1433,CoRAP_update!$A$5:$O$376,15,FALSE)),IF(VLOOKUP($A1433,CoRAP_update!$D$5:$O$376,12,FALSE)="",NA(),VLOOKUP($A1433,CoRAP_update!$D$5:$O$376,12,FALSE))),IF(VLOOKUP($C1433,CoRAP_update!$C$5:$O$376,13,FALSE)="",NA(),VLOOKUP($C1433,CoRAP_update!$C$5:$O$376,13,FALSE)))</f>
        <v>#N/A</v>
      </c>
      <c r="S1433" s="144" t="e">
        <f>IF($C1433="-",IF($A1433="-",VLOOKUP($D1433,CoRAP_update!$A$5:$J$376,MATCH(Sammanfattning!S$1,CoRAP_update!$A$4:$J$4,0),FALSE),VLOOKUP($A1433,CoRAP_update!$D$5:$J$376,MATCH(Sammanfattning!S$1,CoRAP_update!$D$4:$J$4,0),FALSE)),VLOOKUP($C1433,CoRAP_update!$C$5:$J$376,MATCH(Sammanfattning!S$1,CoRAP_update!$C$4:$J$4,0),FALSE))</f>
        <v>#N/A</v>
      </c>
      <c r="T1433" s="76" t="str">
        <f>IF($A1433="-",VLOOKUP($D1433,EDC_update!$C$2:$F$450,4,FALSE),VLOOKUP($A1433,EDC_update!$B$2:$F$450,5,FALSE))</f>
        <v>CAT3a</v>
      </c>
      <c r="V1433" s="78">
        <f>IF(IFERROR(SEARCH("PBT",P1433),99)=99,IF(IFERROR(SEARCH("suspected PBT",S1433),99)=99,IF(IFERROR(SEARCH("concluded to be PBT",K1433),99)=99,IF(IFERROR(SEARCH("PBT",S1433),99)=99,IF(IFERROR(SEARCH("PBT cand",L1433),99)=99,IF(IFERROR(SEARCH("PBT",L1433),99)=99,IF(IFERROR(SEARCH("persistent, bioackumulative and toxic properties",K1433),99)=99,0,Scoring!$E$3),Scoring!$E$3),Scoring!$E$7),Scoring!$E$3),Scoring!$E$5),Scoring!$E$6),Scoring!$E$3)</f>
        <v>0</v>
      </c>
      <c r="W1433" s="78">
        <f>IF(IFERROR(SEARCH("vPvB",P1433),99)=99,IF(IFERROR(SEARCH("suspected pbt/vPvB",S1433),99)=99,IF(IFERROR(SEARCH("vPvB",S1433),99)=99,IF(IFERROR(SEARCH("concluded to be a vPvB",S1433),99)=99,IF(IFERROR(SEARCH("identified as vPvB",K1433),99)=99,IF(IFERROR(SEARCH("concluded to be a vPvB",K1433),99)=99,IF(IFERROR(SEARCH("concluded to be both pbt and vPvB",S1433),99)=99,IF(IFERROR(SEARCH("concluded to be both pbt and vPvB",K1433),99)=99,0,Scoring!$E$5),Scoring!$E$5),Scoring!$E$5),Scoring!$E$5),Scoring!$E$5),Scoring!$E$4),Scoring!$E$6),Scoring!$E$4)</f>
        <v>0</v>
      </c>
      <c r="X1433" s="78">
        <f>IF(IFERROR(SEARCH("H410",N1433),99)=99,IF(IFERROR(SEARCH("H410",O1433),99)=99,IF(IFERROR(SEARCH("H410",Q1433),99)=99,IF(IFERROR(SEARCH("H410",M1433),99)=99,IF(IFERROR(SEARCH("H410",R1433),99)=99,IF(IFERROR(SEARCH("H411",N1433),99)=99,IF(IFERROR(SEARCH("H411",O1433),99)=99,IF(IFERROR(SEARCH("H411",Q1433),99)=99,IF(IFERROR(SEARCH("H411",M1433),99)=99,IF(IFERROR(SEARCH("H411",R1433),99)=99,IF(IFERROR(SEARCH("H413",N1433),99)=99,IF(IFERROR(SEARCH("H413",O1433),99)=99,IF(IFERROR(SEARCH("H413",Q1433),99)=99,IF(IFERROR(SEARCH("H413",M1433),99)=99,IF(IFERROR(SEARCH("H413",R1433),99)=99,IF(IFERROR(SEARCH("H412",N1433),99)=99,IF(IFERROR(SEARCH("H412",O1433),99)=99,IF(IFERROR(SEARCH("H412",Q1433),99)=99,IF(IFERROR(SEARCH("H412",M1433),99)=99,IF(IFERROR(SEARCH("H412",R1433),99)=99,0,Scoring!$E$2),Scoring!$E$2),Scoring!$E$2),Scoring!$E$2),Scoring!$E$2),Scoring!$E$2),Scoring!$E$2),Scoring!$E$2),Scoring!$E$2),Scoring!$E$2),Scoring!$E$2),Scoring!$E$2),Scoring!$E$2),Scoring!$E$2),Scoring!$E$2),Scoring!$E$2),Scoring!$E$2),Scoring!$E$2),Scoring!$E$2),Scoring!$E$2)</f>
        <v>0</v>
      </c>
      <c r="Y1433" s="78">
        <f>IF(IFERROR(SEARCH("CMR",K1433),99)=99,IF(IFERROR(SEARCH("Suspected CMR",S1433),99)=99,IF(IFERROR(SEARCH("CMR",S1433),99)=99,0,Scoring!$E$8),Scoring!$E$9),Scoring!$E$8)</f>
        <v>0</v>
      </c>
      <c r="Z1433" s="78">
        <f>IF(IFERROR(SEARCH("H350",N1433),99)=99,IF(IFERROR(SEARCH("H350",O1433),99)=99,IF(IFERROR(SEARCH("H350",Q1433),99)=99,IF(IFERROR(SEARCH("H350",M1433),99)=99,IF(IFERROR(SEARCH("H350",R1433),99)=99,IF(IFERROR(SEARCH("H351",N1433),99)=99,IF(IFERROR(SEARCH("H351",O1433),99)=99,IF(IFERROR(SEARCH("H351",Q1433),99)=99,IF(IFERROR(SEARCH("H351",M1433),99)=99,IF(IFERROR(SEARCH("H351",R1433),99)=99,IF(IFERROR(SEARCH("carcinogenic",P1433),99)=99,IF(IFERROR(SEARCH("suspected carcinogenic",S1433),99)=99,0,Scoring!$E$12),Scoring!$E$11),Scoring!$E$10),Scoring!$E$10),Scoring!$E$10),Scoring!$E$10),Scoring!$E$10),Scoring!$E$10),Scoring!$E$10),Scoring!$E$10),Scoring!$E$10),Scoring!$E$10)</f>
        <v>0</v>
      </c>
      <c r="AA1433" s="78">
        <f>IF(IFERROR(SEARCH("H340",N1433),99)=99,IF(IFERROR(SEARCH("H340",O1433),99)=99,IF(IFERROR(SEARCH("H340",Q1433),99)=99,IF(IFERROR(SEARCH("H340",M1433),99)=99,IF(IFERROR(SEARCH("H340",R1433),99)=99,IF(IFERROR(SEARCH("H341",N1433),99)=99,IF(IFERROR(SEARCH("H341",O1433),99)=99,IF(IFERROR(SEARCH("H341",Q1433),99)=99,IF(IFERROR(SEARCH("H341",M1433),99)=99,IF(IFERROR(SEARCH("H341",R1433),99)=99,IF(IFERROR(SEARCH("mutagenic",P1433),99)=99,IF(IFERROR(SEARCH("suspected mutagenic",S1433),99)=99,0,Scoring!$E$15),Scoring!$E$14),Scoring!$E$13),Scoring!$E$13),Scoring!$E$13),Scoring!$E$13),Scoring!$E$13),Scoring!$E$13),Scoring!$E$13),Scoring!$E$13),Scoring!$E$13),Scoring!$E$13)</f>
        <v>0</v>
      </c>
      <c r="AB1433" s="78">
        <f>IF(IFERROR(SEARCH("H360",N1433),99)=99,IF(IFERROR(SEARCH("H360",O1433),99)=99,IF(IFERROR(SEARCH("H360",Q1433),99)=99,IF(IFERROR(SEARCH("H360",M1433),99)=99,IF(IFERROR(SEARCH("H360",R1433),99)=99,IF(IFERROR(SEARCH("H361",N1433),99)=99,IF(IFERROR(SEARCH("H361",O1433),99)=99,IF(IFERROR(SEARCH("H361",Q1433),99)=99,IF(IFERROR(SEARCH("H361",M1433),99)=99,IF(IFERROR(SEARCH("H361",R1433),99)=99,IF(IFERROR(SEARCH("reproduction",P1433),99)=99,IF(IFERROR(SEARCH("suspected reprotoxic",S1433),99)=99,IF(IFERROR(SEARCH("reprotoxic",S1433),99)=99,IF(IFERROR(SEARCH("reprotoxic",K1433),99)=99,0,Scoring!$E$18),Scoring!$E$18),Scoring!$E$19),Scoring!$E$17),Scoring!$E$16),Scoring!$E$16),Scoring!$E$16),Scoring!$E$16),Scoring!$E$16),Scoring!$E$16),Scoring!$E$16),Scoring!$E$16),Scoring!$E$16),Scoring!$E$16)</f>
        <v>0</v>
      </c>
      <c r="AC1433" s="78">
        <f>IF(IFERROR(SEARCH("57f",L1433),99)=99,IF(IFERROR(SEARCH("57(f)",P1433),99)=99,0,Scoring!$E$20),Scoring!$E$20)</f>
        <v>0</v>
      </c>
      <c r="AD1433" s="78">
        <f>IF(IFERROR(SEARCH("CAT1",T1433),99)=99,IF(IFERROR(SEARCH("CAT2",T1433),99)=99,IF(IFERROR(SEARCH("CAT3",T1433),99)=99,IF(IFERROR(SEARCH("concluded to be endocrine",K1433),99)=99,IF(IFERROR(SEARCH("categorised as endocrine",K1433),99)=99,IF(IFERROR(SEARCH("endocrine disrupting",P1433),99)=99,IF(IFERROR(SEARCH("endocrine disrupting",K1433),99)=99,IF(IFERROR(SEARCH("suspected endocrine",S1433),99)=99,IF(IFERROR(SEARCH("potential endocrine",S1433),99)=99,0,Scoring!$E$25),Scoring!$E$25),Scoring!$E$24),Scoring!$E$24),Scoring!$E$24),Scoring!$E$24),Scoring!$E$23),Scoring!$E$22),Scoring!$E$21)</f>
        <v>0.3</v>
      </c>
      <c r="AE1433" s="78">
        <f>IF(IFERROR(SEARCH("suspected sensitiser",S1433),99)=99,IF(IFERROR(SEARCH("sensitiser",S1433),99)=99,IF(IFERROR(SEARCH("other hazard based concern",S1433),99)=99,0,Scoring!$E$28),Scoring!$E$26),Scoring!$E$27)</f>
        <v>0</v>
      </c>
      <c r="AF1433" s="78">
        <f>IF(IFERROR(M1433,1)=1,IF(IFERROR(N1433,1)=1,IF(IFERROR(O1433,1)=1,IF(IFERROR(Q1433,1)=1,IF(IFERROR(R1433,1)=1,IF(IFERROR(T1433,1)=1,IF(IFERROR(K1433,1)=1,IF(IFERROR(P1433,1)=1,IF(IFERROR(S1433,1)=1,Scoring!$E$29,0),0),0),0),0),0),0),0),0)</f>
        <v>0</v>
      </c>
      <c r="AG1433" s="78">
        <f t="shared" si="95"/>
        <v>0.3</v>
      </c>
      <c r="AI1433" s="93"/>
      <c r="AJ1433" s="94"/>
      <c r="AK1433" s="76"/>
      <c r="AL1433" s="75"/>
      <c r="AN1433" s="79"/>
      <c r="AO1433" s="79"/>
      <c r="AP1433" s="79"/>
      <c r="AQ1433" s="79"/>
      <c r="AR1433" s="79"/>
      <c r="AS1433" s="78"/>
      <c r="AU1433" s="79">
        <f>IF(IFERROR(F1433,99)=99,IF(IFERROR(G1433,99)=99,IF(IFERROR(H1433,99)=99,IF(IFERROR(I1433,99)=99,IF(IFERROR(E1433,99)=99,IF(IFERROR(J1433,99)=99,0,Scoring!$B$7),Scoring!$B$3),Scoring!$B$2),Scoring!$B$6),Scoring!$B$5),Scoring!$B$4)</f>
        <v>0.3</v>
      </c>
      <c r="AV1433" s="78">
        <f t="shared" si="96"/>
        <v>0.09</v>
      </c>
      <c r="AW1433" s="78"/>
      <c r="AX1433" s="66"/>
      <c r="AY1433" s="78"/>
      <c r="AZ1433" s="76"/>
      <c r="BB1433" s="76"/>
    </row>
    <row r="1434" spans="1:54" x14ac:dyDescent="0.25">
      <c r="A1434" s="89" t="s">
        <v>6127</v>
      </c>
      <c r="B1434" s="89" t="s">
        <v>30</v>
      </c>
      <c r="C1434" s="89" t="s">
        <v>30</v>
      </c>
      <c r="D1434" s="89" t="s">
        <v>7217</v>
      </c>
      <c r="E1434" s="76" t="e">
        <f>IF(C1434="-",IF(A1434="-",VLOOKUP(D1434,'sin-list 180320_update'!$C$2:$C$835,1,FALSE),VLOOKUP(A1434,'sin-list 180320_update'!$A$2:$A$835,1,FALSE)),VLOOKUP(C1434,'sin-list 180320_update'!$B$2:$B$835,1,FALSE))</f>
        <v>#N/A</v>
      </c>
      <c r="F1434" s="76" t="e">
        <f>IF($C1434="-",IF($A1434="-",VLOOKUP($D1434,'REACH Bilaga XVII_update'!$A$5:$A$131,1,FALSE),VLOOKUP($A1434,'REACH Bilaga XVII_update'!$C$5:$C$131,1,FALSE)),VLOOKUP($C1434,'REACH Bilaga XVII_update'!$B$5:$B$131,1,FALSE))</f>
        <v>#N/A</v>
      </c>
      <c r="G1434" s="76" t="e">
        <f>IF($C1434="-",IF($A1434="-",VLOOKUP($D1434,' REACH Bilaga 59_update'!$A$5:$A$210,1,FALSE),VLOOKUP($A1434,' REACH Bilaga 59_update'!$D$5:$D$210,1,FALSE)),VLOOKUP($C1434,' REACH Bilaga 59_update'!$C$5:$C$210,1,FALSE))</f>
        <v>#N/A</v>
      </c>
      <c r="H1434" s="76" t="e">
        <f>IF($C1434="-",IF($A1434="-",VLOOKUP($D1434,'REACH Bilaga XIV_update'!$A$5:$A$110,1,FALSE),VLOOKUP($A1434,'REACH Bilaga XIV_update'!$D$5:$D$110,1,FALSE)),VLOOKUP($C1434,'REACH Bilaga XIV_update'!$C$5:$C$110,1,FALSE))</f>
        <v>#N/A</v>
      </c>
      <c r="I1434" s="76" t="e">
        <f>IF($C1434="-",IF($A1434="-",VLOOKUP($D1434,CoRAP_update!$A$5:$A$376,1,FALSE),VLOOKUP($A1434,CoRAP_update!$D$5:$D$376,1,FALSE)),VLOOKUP($C1434,CoRAP_update!$C$5:$C$376,1,FALSE))</f>
        <v>#N/A</v>
      </c>
      <c r="J1434" s="76" t="str">
        <f>IF($C1434="-",IF($A1434="-",VLOOKUP($D1434,EDC_update!$C$2:$C$450,1,FALSE),VLOOKUP($A1434,EDC_update!$B$2:$B$450,1,FALSE)),VLOOKUP($C1434,EDC_update!$L$2:$L$450,1,FALSE))</f>
        <v>301-12-2</v>
      </c>
      <c r="K1434" s="76" t="e">
        <f>IF($C1434="-",IF($A1434="-",IF(VLOOKUP($D1434,'sin-list 180320_update'!$C$2:$S$835,3,FALSE)="",NA(),VLOOKUP($D1434,'sin-list 180320_update'!$C$2:$S$835,3,FALSE)),IF(VLOOKUP($A1434,'sin-list 180320_update'!$A$2:$S$835,5,FALSE)="",NA(),VLOOKUP($A1434,'sin-list 180320_update'!$A$2:$S$835,5,FALSE))),IF(VLOOKUP($C1434,'sin-list 180320_update'!$B$2:$S$835,4,FALSE)="",NA(),VLOOKUP($C1434,'sin-list 180320_update'!$B$2:$S$835,4,FALSE)))</f>
        <v>#N/A</v>
      </c>
      <c r="L1434" s="76" t="e">
        <f>IF($C1434="-",IF($A1434="-",VLOOKUP($D1434,'sin-list 180320_update'!$C$2:$S$835,6,FALSE),VLOOKUP($A1434,'sin-list 180320_update'!$A$2:$S$835,8,FALSE)),VLOOKUP($C1434,'sin-list 180320_update'!$B$2:$S$835,7,FALSE))</f>
        <v>#N/A</v>
      </c>
      <c r="M1434" s="76" t="e">
        <f>IF($C1434="-",IF($A1434="-",IF(VLOOKUP($D1434,'sin-list 180320_update'!$C$2:$S$835,8,FALSE)="",NA(),VLOOKUP($D1434,'sin-list 180320_update'!$C$2:$S$835,8,FALSE)),IF(VLOOKUP($A1434,'sin-list 180320_update'!$A$2:$S$835,10,FALSE)="",NA(),VLOOKUP($A1434,'sin-list 180320_update'!$A$2:$S$835,10,FALSE))),IF(VLOOKUP($C1434,'sin-list 180320_update'!$B$2:$S$835,9,FALSE)="",NA(),VLOOKUP($C1434,'sin-list 180320_update'!$B$2:$S$835,9,FALSE)))</f>
        <v>#N/A</v>
      </c>
      <c r="N1434" s="76" t="e">
        <f>IF($C1434="-",IF($A1434="-",IF(VLOOKUP($D1434,'REACH Bilaga XVII_update'!$A$5:$E$131,4,FALSE)="",NA(),VLOOKUP($D1434,'REACH Bilaga XVII_update'!$A$5:$E$131,4,FALSE)),IF(VLOOKUP($A1434,'REACH Bilaga XVII_update'!$C$5:$D$131,2,FALSE)="",NA(),VLOOKUP($A1434,'REACH Bilaga XVII_update'!$C$5:$D$131,2,FALSE))),IF(VLOOKUP($C1434,'REACH Bilaga XVII_update'!$B$5:$D$131,3,FALSE)="",NA(),VLOOKUP($C1434,'REACH Bilaga XVII_update'!$B$5:$D$131,3,FALSE)))</f>
        <v>#N/A</v>
      </c>
      <c r="O1434" s="76" t="e">
        <f>IF($C1434="-",IF($A1434="-",IF(VLOOKUP($D1434,' REACH Bilaga 59_update'!$A$5:$E$210,5,FALSE)="",NA(),VLOOKUP($D1434,' REACH Bilaga 59_update'!$A$5:$E$210,5,FALSE)),IF(VLOOKUP($A1434,' REACH Bilaga 59_update'!$D$5:$E$210,2,FALSE)="",NA(),VLOOKUP($A1434,' REACH Bilaga 59_update'!$D$5:$E$210,2,FALSE))),IF(VLOOKUP($C1434,' REACH Bilaga 59_update'!$C$5:$E$210,3,FALSE)="",NA(),VLOOKUP($C1434,' REACH Bilaga 59_update'!$C$5:$E$210,3,FALSE)))</f>
        <v>#N/A</v>
      </c>
      <c r="P1434" s="76" t="e">
        <f>IF(C1434="-",IF(A1434="-",IFERROR(VLOOKUP($D1434,' REACH Bilaga 59_update'!$A$5:$F$210,MATCH(Sammanfattning!P$1,' REACH Bilaga 59_update'!$A$4:$F$4,0),FALSE),VLOOKUP($D1434,'REACH Bilaga XIV_update'!$A$4:$H$110,MATCH(Sammanfattning!P$1,'REACH Bilaga XIV_update'!$A$4:$H$4,0),FALSE)),IFERROR(VLOOKUP($A1434,' REACH Bilaga 59_update'!$D$5:$F$210,MATCH(Sammanfattning!P$1,' REACH Bilaga 59_update'!$D$4:$F$4,0),FALSE),VLOOKUP($A1434,'REACH Bilaga XIV_update'!$D$4:$H$110,MATCH(Sammanfattning!P$1,'REACH Bilaga XIV_update'!$D$4:$H$4,0),FALSE))),IFERROR(VLOOKUP($C1434,' REACH Bilaga 59_update'!$C$5:$F$210,MATCH(Sammanfattning!P$1,' REACH Bilaga 59_update'!$C$4:$F$4,0),FALSE),VLOOKUP($C1434,'REACH Bilaga XIV_update'!$C$4:$H$110,MATCH(Sammanfattning!P$1,'REACH Bilaga XIV_update'!$C$4:$H$4,0),FALSE)))</f>
        <v>#N/A</v>
      </c>
      <c r="Q1434" s="76" t="e">
        <f>IF($C1434="-",IF($A1434="-",IF(VLOOKUP($D1434,'REACH Bilaga XIV_update'!$A$5:$I$110,9,FALSE)="",NA(),VLOOKUP($D1434,'REACH Bilaga XIV_update'!$A$5:$I$110,9,FALSE)),IF(VLOOKUP($A1434,'REACH Bilaga XIV_update'!$D$5:$I$110,6,FALSE)="",NA(),VLOOKUP($A1434,'REACH Bilaga XIV_update'!$D$5:$I$110,6,FALSE))),IF(VLOOKUP($C1434,'REACH Bilaga XIV_update'!$C$5:$I$110,7,FALSE)="",NA(),VLOOKUP($C1434,'REACH Bilaga XIV_update'!$C$5:$I$110,7,FALSE)))</f>
        <v>#N/A</v>
      </c>
      <c r="R1434" s="76" t="e">
        <f>IF($C1434="-",IF($A1434="-",IF(VLOOKUP($D1434,CoRAP_update!$A$5:$O$376,15,FALSE)="",NA(),VLOOKUP($D1434,CoRAP_update!$A$5:$O$376,15,FALSE)),IF(VLOOKUP($A1434,CoRAP_update!$D$5:$O$376,12,FALSE)="",NA(),VLOOKUP($A1434,CoRAP_update!$D$5:$O$376,12,FALSE))),IF(VLOOKUP($C1434,CoRAP_update!$C$5:$O$376,13,FALSE)="",NA(),VLOOKUP($C1434,CoRAP_update!$C$5:$O$376,13,FALSE)))</f>
        <v>#N/A</v>
      </c>
      <c r="S1434" s="144" t="e">
        <f>IF($C1434="-",IF($A1434="-",VLOOKUP($D1434,CoRAP_update!$A$5:$J$376,MATCH(Sammanfattning!S$1,CoRAP_update!$A$4:$J$4,0),FALSE),VLOOKUP($A1434,CoRAP_update!$D$5:$J$376,MATCH(Sammanfattning!S$1,CoRAP_update!$D$4:$J$4,0),FALSE)),VLOOKUP($C1434,CoRAP_update!$C$5:$J$376,MATCH(Sammanfattning!S$1,CoRAP_update!$C$4:$J$4,0),FALSE))</f>
        <v>#N/A</v>
      </c>
      <c r="T1434" s="76" t="str">
        <f>IF($A1434="-",VLOOKUP($D1434,EDC_update!$C$2:$F$450,4,FALSE),VLOOKUP($A1434,EDC_update!$B$2:$F$450,5,FALSE))</f>
        <v>CAT3a</v>
      </c>
      <c r="V1434" s="78">
        <f>IF(IFERROR(SEARCH("PBT",P1434),99)=99,IF(IFERROR(SEARCH("suspected PBT",S1434),99)=99,IF(IFERROR(SEARCH("concluded to be PBT",K1434),99)=99,IF(IFERROR(SEARCH("PBT",S1434),99)=99,IF(IFERROR(SEARCH("PBT cand",L1434),99)=99,IF(IFERROR(SEARCH("PBT",L1434),99)=99,IF(IFERROR(SEARCH("persistent, bioackumulative and toxic properties",K1434),99)=99,0,Scoring!$E$3),Scoring!$E$3),Scoring!$E$7),Scoring!$E$3),Scoring!$E$5),Scoring!$E$6),Scoring!$E$3)</f>
        <v>0</v>
      </c>
      <c r="W1434" s="78">
        <f>IF(IFERROR(SEARCH("vPvB",P1434),99)=99,IF(IFERROR(SEARCH("suspected pbt/vPvB",S1434),99)=99,IF(IFERROR(SEARCH("vPvB",S1434),99)=99,IF(IFERROR(SEARCH("concluded to be a vPvB",S1434),99)=99,IF(IFERROR(SEARCH("identified as vPvB",K1434),99)=99,IF(IFERROR(SEARCH("concluded to be a vPvB",K1434),99)=99,IF(IFERROR(SEARCH("concluded to be both pbt and vPvB",S1434),99)=99,IF(IFERROR(SEARCH("concluded to be both pbt and vPvB",K1434),99)=99,0,Scoring!$E$5),Scoring!$E$5),Scoring!$E$5),Scoring!$E$5),Scoring!$E$5),Scoring!$E$4),Scoring!$E$6),Scoring!$E$4)</f>
        <v>0</v>
      </c>
      <c r="X1434" s="78">
        <f>IF(IFERROR(SEARCH("H410",N1434),99)=99,IF(IFERROR(SEARCH("H410",O1434),99)=99,IF(IFERROR(SEARCH("H410",Q1434),99)=99,IF(IFERROR(SEARCH("H410",M1434),99)=99,IF(IFERROR(SEARCH("H410",R1434),99)=99,IF(IFERROR(SEARCH("H411",N1434),99)=99,IF(IFERROR(SEARCH("H411",O1434),99)=99,IF(IFERROR(SEARCH("H411",Q1434),99)=99,IF(IFERROR(SEARCH("H411",M1434),99)=99,IF(IFERROR(SEARCH("H411",R1434),99)=99,IF(IFERROR(SEARCH("H413",N1434),99)=99,IF(IFERROR(SEARCH("H413",O1434),99)=99,IF(IFERROR(SEARCH("H413",Q1434),99)=99,IF(IFERROR(SEARCH("H413",M1434),99)=99,IF(IFERROR(SEARCH("H413",R1434),99)=99,IF(IFERROR(SEARCH("H412",N1434),99)=99,IF(IFERROR(SEARCH("H412",O1434),99)=99,IF(IFERROR(SEARCH("H412",Q1434),99)=99,IF(IFERROR(SEARCH("H412",M1434),99)=99,IF(IFERROR(SEARCH("H412",R1434),99)=99,0,Scoring!$E$2),Scoring!$E$2),Scoring!$E$2),Scoring!$E$2),Scoring!$E$2),Scoring!$E$2),Scoring!$E$2),Scoring!$E$2),Scoring!$E$2),Scoring!$E$2),Scoring!$E$2),Scoring!$E$2),Scoring!$E$2),Scoring!$E$2),Scoring!$E$2),Scoring!$E$2),Scoring!$E$2),Scoring!$E$2),Scoring!$E$2),Scoring!$E$2)</f>
        <v>0</v>
      </c>
      <c r="Y1434" s="78">
        <f>IF(IFERROR(SEARCH("CMR",K1434),99)=99,IF(IFERROR(SEARCH("Suspected CMR",S1434),99)=99,IF(IFERROR(SEARCH("CMR",S1434),99)=99,0,Scoring!$E$8),Scoring!$E$9),Scoring!$E$8)</f>
        <v>0</v>
      </c>
      <c r="Z1434" s="78">
        <f>IF(IFERROR(SEARCH("H350",N1434),99)=99,IF(IFERROR(SEARCH("H350",O1434),99)=99,IF(IFERROR(SEARCH("H350",Q1434),99)=99,IF(IFERROR(SEARCH("H350",M1434),99)=99,IF(IFERROR(SEARCH("H350",R1434),99)=99,IF(IFERROR(SEARCH("H351",N1434),99)=99,IF(IFERROR(SEARCH("H351",O1434),99)=99,IF(IFERROR(SEARCH("H351",Q1434),99)=99,IF(IFERROR(SEARCH("H351",M1434),99)=99,IF(IFERROR(SEARCH("H351",R1434),99)=99,IF(IFERROR(SEARCH("carcinogenic",P1434),99)=99,IF(IFERROR(SEARCH("suspected carcinogenic",S1434),99)=99,0,Scoring!$E$12),Scoring!$E$11),Scoring!$E$10),Scoring!$E$10),Scoring!$E$10),Scoring!$E$10),Scoring!$E$10),Scoring!$E$10),Scoring!$E$10),Scoring!$E$10),Scoring!$E$10),Scoring!$E$10)</f>
        <v>0</v>
      </c>
      <c r="AA1434" s="78">
        <f>IF(IFERROR(SEARCH("H340",N1434),99)=99,IF(IFERROR(SEARCH("H340",O1434),99)=99,IF(IFERROR(SEARCH("H340",Q1434),99)=99,IF(IFERROR(SEARCH("H340",M1434),99)=99,IF(IFERROR(SEARCH("H340",R1434),99)=99,IF(IFERROR(SEARCH("H341",N1434),99)=99,IF(IFERROR(SEARCH("H341",O1434),99)=99,IF(IFERROR(SEARCH("H341",Q1434),99)=99,IF(IFERROR(SEARCH("H341",M1434),99)=99,IF(IFERROR(SEARCH("H341",R1434),99)=99,IF(IFERROR(SEARCH("mutagenic",P1434),99)=99,IF(IFERROR(SEARCH("suspected mutagenic",S1434),99)=99,0,Scoring!$E$15),Scoring!$E$14),Scoring!$E$13),Scoring!$E$13),Scoring!$E$13),Scoring!$E$13),Scoring!$E$13),Scoring!$E$13),Scoring!$E$13),Scoring!$E$13),Scoring!$E$13),Scoring!$E$13)</f>
        <v>0</v>
      </c>
      <c r="AB1434" s="78">
        <f>IF(IFERROR(SEARCH("H360",N1434),99)=99,IF(IFERROR(SEARCH("H360",O1434),99)=99,IF(IFERROR(SEARCH("H360",Q1434),99)=99,IF(IFERROR(SEARCH("H360",M1434),99)=99,IF(IFERROR(SEARCH("H360",R1434),99)=99,IF(IFERROR(SEARCH("H361",N1434),99)=99,IF(IFERROR(SEARCH("H361",O1434),99)=99,IF(IFERROR(SEARCH("H361",Q1434),99)=99,IF(IFERROR(SEARCH("H361",M1434),99)=99,IF(IFERROR(SEARCH("H361",R1434),99)=99,IF(IFERROR(SEARCH("reproduction",P1434),99)=99,IF(IFERROR(SEARCH("suspected reprotoxic",S1434),99)=99,IF(IFERROR(SEARCH("reprotoxic",S1434),99)=99,IF(IFERROR(SEARCH("reprotoxic",K1434),99)=99,0,Scoring!$E$18),Scoring!$E$18),Scoring!$E$19),Scoring!$E$17),Scoring!$E$16),Scoring!$E$16),Scoring!$E$16),Scoring!$E$16),Scoring!$E$16),Scoring!$E$16),Scoring!$E$16),Scoring!$E$16),Scoring!$E$16),Scoring!$E$16)</f>
        <v>0</v>
      </c>
      <c r="AC1434" s="78">
        <f>IF(IFERROR(SEARCH("57f",L1434),99)=99,IF(IFERROR(SEARCH("57(f)",P1434),99)=99,0,Scoring!$E$20),Scoring!$E$20)</f>
        <v>0</v>
      </c>
      <c r="AD1434" s="78">
        <f>IF(IFERROR(SEARCH("CAT1",T1434),99)=99,IF(IFERROR(SEARCH("CAT2",T1434),99)=99,IF(IFERROR(SEARCH("CAT3",T1434),99)=99,IF(IFERROR(SEARCH("concluded to be endocrine",K1434),99)=99,IF(IFERROR(SEARCH("categorised as endocrine",K1434),99)=99,IF(IFERROR(SEARCH("endocrine disrupting",P1434),99)=99,IF(IFERROR(SEARCH("endocrine disrupting",K1434),99)=99,IF(IFERROR(SEARCH("suspected endocrine",S1434),99)=99,IF(IFERROR(SEARCH("potential endocrine",S1434),99)=99,0,Scoring!$E$25),Scoring!$E$25),Scoring!$E$24),Scoring!$E$24),Scoring!$E$24),Scoring!$E$24),Scoring!$E$23),Scoring!$E$22),Scoring!$E$21)</f>
        <v>0.3</v>
      </c>
      <c r="AE1434" s="78">
        <f>IF(IFERROR(SEARCH("suspected sensitiser",S1434),99)=99,IF(IFERROR(SEARCH("sensitiser",S1434),99)=99,IF(IFERROR(SEARCH("other hazard based concern",S1434),99)=99,0,Scoring!$E$28),Scoring!$E$26),Scoring!$E$27)</f>
        <v>0</v>
      </c>
      <c r="AF1434" s="78">
        <f>IF(IFERROR(M1434,1)=1,IF(IFERROR(N1434,1)=1,IF(IFERROR(O1434,1)=1,IF(IFERROR(Q1434,1)=1,IF(IFERROR(R1434,1)=1,IF(IFERROR(T1434,1)=1,IF(IFERROR(K1434,1)=1,IF(IFERROR(P1434,1)=1,IF(IFERROR(S1434,1)=1,Scoring!$E$29,0),0),0),0),0),0),0),0),0)</f>
        <v>0</v>
      </c>
      <c r="AG1434" s="78">
        <f t="shared" si="95"/>
        <v>0.3</v>
      </c>
      <c r="AI1434" s="93"/>
      <c r="AJ1434" s="94"/>
      <c r="AK1434" s="76"/>
      <c r="AL1434" s="75"/>
      <c r="AN1434" s="79"/>
      <c r="AO1434" s="79"/>
      <c r="AP1434" s="79"/>
      <c r="AQ1434" s="79"/>
      <c r="AR1434" s="79"/>
      <c r="AS1434" s="78"/>
      <c r="AU1434" s="79">
        <f>IF(IFERROR(F1434,99)=99,IF(IFERROR(G1434,99)=99,IF(IFERROR(H1434,99)=99,IF(IFERROR(I1434,99)=99,IF(IFERROR(E1434,99)=99,IF(IFERROR(J1434,99)=99,0,Scoring!$B$7),Scoring!$B$3),Scoring!$B$2),Scoring!$B$6),Scoring!$B$5),Scoring!$B$4)</f>
        <v>0.3</v>
      </c>
      <c r="AV1434" s="78">
        <f t="shared" si="96"/>
        <v>0.09</v>
      </c>
      <c r="AW1434" s="78"/>
      <c r="AX1434" s="66"/>
      <c r="AY1434" s="78"/>
      <c r="AZ1434" s="76"/>
      <c r="BB1434" s="76"/>
    </row>
    <row r="1435" spans="1:54" x14ac:dyDescent="0.25">
      <c r="A1435" s="89" t="s">
        <v>6129</v>
      </c>
      <c r="B1435" s="89" t="s">
        <v>30</v>
      </c>
      <c r="C1435" s="89" t="s">
        <v>30</v>
      </c>
      <c r="D1435" s="89" t="s">
        <v>6809</v>
      </c>
      <c r="E1435" s="76" t="e">
        <f>IF(C1435="-",IF(A1435="-",VLOOKUP(D1435,'sin-list 180320_update'!$C$2:$C$835,1,FALSE),VLOOKUP(A1435,'sin-list 180320_update'!$A$2:$A$835,1,FALSE)),VLOOKUP(C1435,'sin-list 180320_update'!$B$2:$B$835,1,FALSE))</f>
        <v>#N/A</v>
      </c>
      <c r="F1435" s="76" t="e">
        <f>IF($C1435="-",IF($A1435="-",VLOOKUP($D1435,'REACH Bilaga XVII_update'!$A$5:$A$131,1,FALSE),VLOOKUP($A1435,'REACH Bilaga XVII_update'!$C$5:$C$131,1,FALSE)),VLOOKUP($C1435,'REACH Bilaga XVII_update'!$B$5:$B$131,1,FALSE))</f>
        <v>#N/A</v>
      </c>
      <c r="G1435" s="76" t="e">
        <f>IF($C1435="-",IF($A1435="-",VLOOKUP($D1435,' REACH Bilaga 59_update'!$A$5:$A$210,1,FALSE),VLOOKUP($A1435,' REACH Bilaga 59_update'!$D$5:$D$210,1,FALSE)),VLOOKUP($C1435,' REACH Bilaga 59_update'!$C$5:$C$210,1,FALSE))</f>
        <v>#N/A</v>
      </c>
      <c r="H1435" s="76" t="e">
        <f>IF($C1435="-",IF($A1435="-",VLOOKUP($D1435,'REACH Bilaga XIV_update'!$A$5:$A$110,1,FALSE),VLOOKUP($A1435,'REACH Bilaga XIV_update'!$D$5:$D$110,1,FALSE)),VLOOKUP($C1435,'REACH Bilaga XIV_update'!$C$5:$C$110,1,FALSE))</f>
        <v>#N/A</v>
      </c>
      <c r="I1435" s="76" t="e">
        <f>IF($C1435="-",IF($A1435="-",VLOOKUP($D1435,CoRAP_update!$A$5:$A$376,1,FALSE),VLOOKUP($A1435,CoRAP_update!$D$5:$D$376,1,FALSE)),VLOOKUP($C1435,CoRAP_update!$C$5:$C$376,1,FALSE))</f>
        <v>#N/A</v>
      </c>
      <c r="J1435" s="76" t="str">
        <f>IF($C1435="-",IF($A1435="-",VLOOKUP($D1435,EDC_update!$C$2:$C$450,1,FALSE),VLOOKUP($A1435,EDC_update!$B$2:$B$450,1,FALSE)),VLOOKUP($C1435,EDC_update!$L$2:$L$450,1,FALSE))</f>
        <v>303-38-8</v>
      </c>
      <c r="K1435" s="76" t="e">
        <f>IF($C1435="-",IF($A1435="-",IF(VLOOKUP($D1435,'sin-list 180320_update'!$C$2:$S$835,3,FALSE)="",NA(),VLOOKUP($D1435,'sin-list 180320_update'!$C$2:$S$835,3,FALSE)),IF(VLOOKUP($A1435,'sin-list 180320_update'!$A$2:$S$835,5,FALSE)="",NA(),VLOOKUP($A1435,'sin-list 180320_update'!$A$2:$S$835,5,FALSE))),IF(VLOOKUP($C1435,'sin-list 180320_update'!$B$2:$S$835,4,FALSE)="",NA(),VLOOKUP($C1435,'sin-list 180320_update'!$B$2:$S$835,4,FALSE)))</f>
        <v>#N/A</v>
      </c>
      <c r="L1435" s="76" t="e">
        <f>IF($C1435="-",IF($A1435="-",VLOOKUP($D1435,'sin-list 180320_update'!$C$2:$S$835,6,FALSE),VLOOKUP($A1435,'sin-list 180320_update'!$A$2:$S$835,8,FALSE)),VLOOKUP($C1435,'sin-list 180320_update'!$B$2:$S$835,7,FALSE))</f>
        <v>#N/A</v>
      </c>
      <c r="M1435" s="76" t="e">
        <f>IF($C1435="-",IF($A1435="-",IF(VLOOKUP($D1435,'sin-list 180320_update'!$C$2:$S$835,8,FALSE)="",NA(),VLOOKUP($D1435,'sin-list 180320_update'!$C$2:$S$835,8,FALSE)),IF(VLOOKUP($A1435,'sin-list 180320_update'!$A$2:$S$835,10,FALSE)="",NA(),VLOOKUP($A1435,'sin-list 180320_update'!$A$2:$S$835,10,FALSE))),IF(VLOOKUP($C1435,'sin-list 180320_update'!$B$2:$S$835,9,FALSE)="",NA(),VLOOKUP($C1435,'sin-list 180320_update'!$B$2:$S$835,9,FALSE)))</f>
        <v>#N/A</v>
      </c>
      <c r="N1435" s="76" t="e">
        <f>IF($C1435="-",IF($A1435="-",IF(VLOOKUP($D1435,'REACH Bilaga XVII_update'!$A$5:$E$131,4,FALSE)="",NA(),VLOOKUP($D1435,'REACH Bilaga XVII_update'!$A$5:$E$131,4,FALSE)),IF(VLOOKUP($A1435,'REACH Bilaga XVII_update'!$C$5:$D$131,2,FALSE)="",NA(),VLOOKUP($A1435,'REACH Bilaga XVII_update'!$C$5:$D$131,2,FALSE))),IF(VLOOKUP($C1435,'REACH Bilaga XVII_update'!$B$5:$D$131,3,FALSE)="",NA(),VLOOKUP($C1435,'REACH Bilaga XVII_update'!$B$5:$D$131,3,FALSE)))</f>
        <v>#N/A</v>
      </c>
      <c r="O1435" s="76" t="e">
        <f>IF($C1435="-",IF($A1435="-",IF(VLOOKUP($D1435,' REACH Bilaga 59_update'!$A$5:$E$210,5,FALSE)="",NA(),VLOOKUP($D1435,' REACH Bilaga 59_update'!$A$5:$E$210,5,FALSE)),IF(VLOOKUP($A1435,' REACH Bilaga 59_update'!$D$5:$E$210,2,FALSE)="",NA(),VLOOKUP($A1435,' REACH Bilaga 59_update'!$D$5:$E$210,2,FALSE))),IF(VLOOKUP($C1435,' REACH Bilaga 59_update'!$C$5:$E$210,3,FALSE)="",NA(),VLOOKUP($C1435,' REACH Bilaga 59_update'!$C$5:$E$210,3,FALSE)))</f>
        <v>#N/A</v>
      </c>
      <c r="P1435" s="76" t="e">
        <f>IF(C1435="-",IF(A1435="-",IFERROR(VLOOKUP($D1435,' REACH Bilaga 59_update'!$A$5:$F$210,MATCH(Sammanfattning!P$1,' REACH Bilaga 59_update'!$A$4:$F$4,0),FALSE),VLOOKUP($D1435,'REACH Bilaga XIV_update'!$A$4:$H$110,MATCH(Sammanfattning!P$1,'REACH Bilaga XIV_update'!$A$4:$H$4,0),FALSE)),IFERROR(VLOOKUP($A1435,' REACH Bilaga 59_update'!$D$5:$F$210,MATCH(Sammanfattning!P$1,' REACH Bilaga 59_update'!$D$4:$F$4,0),FALSE),VLOOKUP($A1435,'REACH Bilaga XIV_update'!$D$4:$H$110,MATCH(Sammanfattning!P$1,'REACH Bilaga XIV_update'!$D$4:$H$4,0),FALSE))),IFERROR(VLOOKUP($C1435,' REACH Bilaga 59_update'!$C$5:$F$210,MATCH(Sammanfattning!P$1,' REACH Bilaga 59_update'!$C$4:$F$4,0),FALSE),VLOOKUP($C1435,'REACH Bilaga XIV_update'!$C$4:$H$110,MATCH(Sammanfattning!P$1,'REACH Bilaga XIV_update'!$C$4:$H$4,0),FALSE)))</f>
        <v>#N/A</v>
      </c>
      <c r="Q1435" s="76" t="e">
        <f>IF($C1435="-",IF($A1435="-",IF(VLOOKUP($D1435,'REACH Bilaga XIV_update'!$A$5:$I$110,9,FALSE)="",NA(),VLOOKUP($D1435,'REACH Bilaga XIV_update'!$A$5:$I$110,9,FALSE)),IF(VLOOKUP($A1435,'REACH Bilaga XIV_update'!$D$5:$I$110,6,FALSE)="",NA(),VLOOKUP($A1435,'REACH Bilaga XIV_update'!$D$5:$I$110,6,FALSE))),IF(VLOOKUP($C1435,'REACH Bilaga XIV_update'!$C$5:$I$110,7,FALSE)="",NA(),VLOOKUP($C1435,'REACH Bilaga XIV_update'!$C$5:$I$110,7,FALSE)))</f>
        <v>#N/A</v>
      </c>
      <c r="R1435" s="76" t="e">
        <f>IF($C1435="-",IF($A1435="-",IF(VLOOKUP($D1435,CoRAP_update!$A$5:$O$376,15,FALSE)="",NA(),VLOOKUP($D1435,CoRAP_update!$A$5:$O$376,15,FALSE)),IF(VLOOKUP($A1435,CoRAP_update!$D$5:$O$376,12,FALSE)="",NA(),VLOOKUP($A1435,CoRAP_update!$D$5:$O$376,12,FALSE))),IF(VLOOKUP($C1435,CoRAP_update!$C$5:$O$376,13,FALSE)="",NA(),VLOOKUP($C1435,CoRAP_update!$C$5:$O$376,13,FALSE)))</f>
        <v>#N/A</v>
      </c>
      <c r="S1435" s="144" t="e">
        <f>IF($C1435="-",IF($A1435="-",VLOOKUP($D1435,CoRAP_update!$A$5:$J$376,MATCH(Sammanfattning!S$1,CoRAP_update!$A$4:$J$4,0),FALSE),VLOOKUP($A1435,CoRAP_update!$D$5:$J$376,MATCH(Sammanfattning!S$1,CoRAP_update!$D$4:$J$4,0),FALSE)),VLOOKUP($C1435,CoRAP_update!$C$5:$J$376,MATCH(Sammanfattning!S$1,CoRAP_update!$C$4:$J$4,0),FALSE))</f>
        <v>#N/A</v>
      </c>
      <c r="T1435" s="76" t="str">
        <f>IF($A1435="-",VLOOKUP($D1435,EDC_update!$C$2:$F$450,4,FALSE),VLOOKUP($A1435,EDC_update!$B$2:$F$450,5,FALSE))</f>
        <v>CAT3b</v>
      </c>
      <c r="V1435" s="78">
        <f>IF(IFERROR(SEARCH("PBT",P1435),99)=99,IF(IFERROR(SEARCH("suspected PBT",S1435),99)=99,IF(IFERROR(SEARCH("concluded to be PBT",K1435),99)=99,IF(IFERROR(SEARCH("PBT",S1435),99)=99,IF(IFERROR(SEARCH("PBT cand",L1435),99)=99,IF(IFERROR(SEARCH("PBT",L1435),99)=99,IF(IFERROR(SEARCH("persistent, bioackumulative and toxic properties",K1435),99)=99,0,Scoring!$E$3),Scoring!$E$3),Scoring!$E$7),Scoring!$E$3),Scoring!$E$5),Scoring!$E$6),Scoring!$E$3)</f>
        <v>0</v>
      </c>
      <c r="W1435" s="78">
        <f>IF(IFERROR(SEARCH("vPvB",P1435),99)=99,IF(IFERROR(SEARCH("suspected pbt/vPvB",S1435),99)=99,IF(IFERROR(SEARCH("vPvB",S1435),99)=99,IF(IFERROR(SEARCH("concluded to be a vPvB",S1435),99)=99,IF(IFERROR(SEARCH("identified as vPvB",K1435),99)=99,IF(IFERROR(SEARCH("concluded to be a vPvB",K1435),99)=99,IF(IFERROR(SEARCH("concluded to be both pbt and vPvB",S1435),99)=99,IF(IFERROR(SEARCH("concluded to be both pbt and vPvB",K1435),99)=99,0,Scoring!$E$5),Scoring!$E$5),Scoring!$E$5),Scoring!$E$5),Scoring!$E$5),Scoring!$E$4),Scoring!$E$6),Scoring!$E$4)</f>
        <v>0</v>
      </c>
      <c r="X1435" s="78">
        <f>IF(IFERROR(SEARCH("H410",N1435),99)=99,IF(IFERROR(SEARCH("H410",O1435),99)=99,IF(IFERROR(SEARCH("H410",Q1435),99)=99,IF(IFERROR(SEARCH("H410",M1435),99)=99,IF(IFERROR(SEARCH("H410",R1435),99)=99,IF(IFERROR(SEARCH("H411",N1435),99)=99,IF(IFERROR(SEARCH("H411",O1435),99)=99,IF(IFERROR(SEARCH("H411",Q1435),99)=99,IF(IFERROR(SEARCH("H411",M1435),99)=99,IF(IFERROR(SEARCH("H411",R1435),99)=99,IF(IFERROR(SEARCH("H413",N1435),99)=99,IF(IFERROR(SEARCH("H413",O1435),99)=99,IF(IFERROR(SEARCH("H413",Q1435),99)=99,IF(IFERROR(SEARCH("H413",M1435),99)=99,IF(IFERROR(SEARCH("H413",R1435),99)=99,IF(IFERROR(SEARCH("H412",N1435),99)=99,IF(IFERROR(SEARCH("H412",O1435),99)=99,IF(IFERROR(SEARCH("H412",Q1435),99)=99,IF(IFERROR(SEARCH("H412",M1435),99)=99,IF(IFERROR(SEARCH("H412",R1435),99)=99,0,Scoring!$E$2),Scoring!$E$2),Scoring!$E$2),Scoring!$E$2),Scoring!$E$2),Scoring!$E$2),Scoring!$E$2),Scoring!$E$2),Scoring!$E$2),Scoring!$E$2),Scoring!$E$2),Scoring!$E$2),Scoring!$E$2),Scoring!$E$2),Scoring!$E$2),Scoring!$E$2),Scoring!$E$2),Scoring!$E$2),Scoring!$E$2),Scoring!$E$2)</f>
        <v>0</v>
      </c>
      <c r="Y1435" s="78">
        <f>IF(IFERROR(SEARCH("CMR",K1435),99)=99,IF(IFERROR(SEARCH("Suspected CMR",S1435),99)=99,IF(IFERROR(SEARCH("CMR",S1435),99)=99,0,Scoring!$E$8),Scoring!$E$9),Scoring!$E$8)</f>
        <v>0</v>
      </c>
      <c r="Z1435" s="78">
        <f>IF(IFERROR(SEARCH("H350",N1435),99)=99,IF(IFERROR(SEARCH("H350",O1435),99)=99,IF(IFERROR(SEARCH("H350",Q1435),99)=99,IF(IFERROR(SEARCH("H350",M1435),99)=99,IF(IFERROR(SEARCH("H350",R1435),99)=99,IF(IFERROR(SEARCH("H351",N1435),99)=99,IF(IFERROR(SEARCH("H351",O1435),99)=99,IF(IFERROR(SEARCH("H351",Q1435),99)=99,IF(IFERROR(SEARCH("H351",M1435),99)=99,IF(IFERROR(SEARCH("H351",R1435),99)=99,IF(IFERROR(SEARCH("carcinogenic",P1435),99)=99,IF(IFERROR(SEARCH("suspected carcinogenic",S1435),99)=99,0,Scoring!$E$12),Scoring!$E$11),Scoring!$E$10),Scoring!$E$10),Scoring!$E$10),Scoring!$E$10),Scoring!$E$10),Scoring!$E$10),Scoring!$E$10),Scoring!$E$10),Scoring!$E$10),Scoring!$E$10)</f>
        <v>0</v>
      </c>
      <c r="AA1435" s="78">
        <f>IF(IFERROR(SEARCH("H340",N1435),99)=99,IF(IFERROR(SEARCH("H340",O1435),99)=99,IF(IFERROR(SEARCH("H340",Q1435),99)=99,IF(IFERROR(SEARCH("H340",M1435),99)=99,IF(IFERROR(SEARCH("H340",R1435),99)=99,IF(IFERROR(SEARCH("H341",N1435),99)=99,IF(IFERROR(SEARCH("H341",O1435),99)=99,IF(IFERROR(SEARCH("H341",Q1435),99)=99,IF(IFERROR(SEARCH("H341",M1435),99)=99,IF(IFERROR(SEARCH("H341",R1435),99)=99,IF(IFERROR(SEARCH("mutagenic",P1435),99)=99,IF(IFERROR(SEARCH("suspected mutagenic",S1435),99)=99,0,Scoring!$E$15),Scoring!$E$14),Scoring!$E$13),Scoring!$E$13),Scoring!$E$13),Scoring!$E$13),Scoring!$E$13),Scoring!$E$13),Scoring!$E$13),Scoring!$E$13),Scoring!$E$13),Scoring!$E$13)</f>
        <v>0</v>
      </c>
      <c r="AB1435" s="78">
        <f>IF(IFERROR(SEARCH("H360",N1435),99)=99,IF(IFERROR(SEARCH("H360",O1435),99)=99,IF(IFERROR(SEARCH("H360",Q1435),99)=99,IF(IFERROR(SEARCH("H360",M1435),99)=99,IF(IFERROR(SEARCH("H360",R1435),99)=99,IF(IFERROR(SEARCH("H361",N1435),99)=99,IF(IFERROR(SEARCH("H361",O1435),99)=99,IF(IFERROR(SEARCH("H361",Q1435),99)=99,IF(IFERROR(SEARCH("H361",M1435),99)=99,IF(IFERROR(SEARCH("H361",R1435),99)=99,IF(IFERROR(SEARCH("reproduction",P1435),99)=99,IF(IFERROR(SEARCH("suspected reprotoxic",S1435),99)=99,IF(IFERROR(SEARCH("reprotoxic",S1435),99)=99,IF(IFERROR(SEARCH("reprotoxic",K1435),99)=99,0,Scoring!$E$18),Scoring!$E$18),Scoring!$E$19),Scoring!$E$17),Scoring!$E$16),Scoring!$E$16),Scoring!$E$16),Scoring!$E$16),Scoring!$E$16),Scoring!$E$16),Scoring!$E$16),Scoring!$E$16),Scoring!$E$16),Scoring!$E$16)</f>
        <v>0</v>
      </c>
      <c r="AC1435" s="78">
        <f>IF(IFERROR(SEARCH("57f",L1435),99)=99,IF(IFERROR(SEARCH("57(f)",P1435),99)=99,0,Scoring!$E$20),Scoring!$E$20)</f>
        <v>0</v>
      </c>
      <c r="AD1435" s="78">
        <f>IF(IFERROR(SEARCH("CAT1",T1435),99)=99,IF(IFERROR(SEARCH("CAT2",T1435),99)=99,IF(IFERROR(SEARCH("CAT3",T1435),99)=99,IF(IFERROR(SEARCH("concluded to be endocrine",K1435),99)=99,IF(IFERROR(SEARCH("categorised as endocrine",K1435),99)=99,IF(IFERROR(SEARCH("endocrine disrupting",P1435),99)=99,IF(IFERROR(SEARCH("endocrine disrupting",K1435),99)=99,IF(IFERROR(SEARCH("suspected endocrine",S1435),99)=99,IF(IFERROR(SEARCH("potential endocrine",S1435),99)=99,0,Scoring!$E$25),Scoring!$E$25),Scoring!$E$24),Scoring!$E$24),Scoring!$E$24),Scoring!$E$24),Scoring!$E$23),Scoring!$E$22),Scoring!$E$21)</f>
        <v>0.3</v>
      </c>
      <c r="AE1435" s="78">
        <f>IF(IFERROR(SEARCH("suspected sensitiser",S1435),99)=99,IF(IFERROR(SEARCH("sensitiser",S1435),99)=99,IF(IFERROR(SEARCH("other hazard based concern",S1435),99)=99,0,Scoring!$E$28),Scoring!$E$26),Scoring!$E$27)</f>
        <v>0</v>
      </c>
      <c r="AF1435" s="78">
        <f>IF(IFERROR(M1435,1)=1,IF(IFERROR(N1435,1)=1,IF(IFERROR(O1435,1)=1,IF(IFERROR(Q1435,1)=1,IF(IFERROR(R1435,1)=1,IF(IFERROR(T1435,1)=1,IF(IFERROR(K1435,1)=1,IF(IFERROR(P1435,1)=1,IF(IFERROR(S1435,1)=1,Scoring!$E$29,0),0),0),0),0),0),0),0),0)</f>
        <v>0</v>
      </c>
      <c r="AG1435" s="78">
        <f t="shared" si="95"/>
        <v>0.3</v>
      </c>
      <c r="AI1435" s="93"/>
      <c r="AJ1435" s="94"/>
      <c r="AK1435" s="76"/>
      <c r="AL1435" s="75"/>
      <c r="AN1435" s="79"/>
      <c r="AO1435" s="79"/>
      <c r="AP1435" s="79"/>
      <c r="AQ1435" s="79"/>
      <c r="AR1435" s="79"/>
      <c r="AS1435" s="78"/>
      <c r="AU1435" s="79">
        <f>IF(IFERROR(F1435,99)=99,IF(IFERROR(G1435,99)=99,IF(IFERROR(H1435,99)=99,IF(IFERROR(I1435,99)=99,IF(IFERROR(E1435,99)=99,IF(IFERROR(J1435,99)=99,0,Scoring!$B$7),Scoring!$B$3),Scoring!$B$2),Scoring!$B$6),Scoring!$B$5),Scoring!$B$4)</f>
        <v>0.3</v>
      </c>
      <c r="AV1435" s="78">
        <f t="shared" si="96"/>
        <v>0.09</v>
      </c>
      <c r="AW1435" s="78"/>
      <c r="AX1435" s="66"/>
      <c r="AY1435" s="78"/>
      <c r="AZ1435" s="76"/>
      <c r="BB1435" s="76"/>
    </row>
    <row r="1436" spans="1:54" x14ac:dyDescent="0.25">
      <c r="A1436" s="89" t="s">
        <v>6992</v>
      </c>
      <c r="B1436" s="89" t="s">
        <v>30</v>
      </c>
      <c r="C1436" s="89" t="s">
        <v>30</v>
      </c>
      <c r="D1436" s="89" t="s">
        <v>6993</v>
      </c>
      <c r="E1436" s="76" t="e">
        <f>IF(C1436="-",IF(A1436="-",VLOOKUP(D1436,'sin-list 180320_update'!$C$2:$C$835,1,FALSE),VLOOKUP(A1436,'sin-list 180320_update'!$A$2:$A$835,1,FALSE)),VLOOKUP(C1436,'sin-list 180320_update'!$B$2:$B$835,1,FALSE))</f>
        <v>#N/A</v>
      </c>
      <c r="F1436" s="76" t="e">
        <f>IF($C1436="-",IF($A1436="-",VLOOKUP($D1436,'REACH Bilaga XVII_update'!$A$5:$A$131,1,FALSE),VLOOKUP($A1436,'REACH Bilaga XVII_update'!$C$5:$C$131,1,FALSE)),VLOOKUP($C1436,'REACH Bilaga XVII_update'!$B$5:$B$131,1,FALSE))</f>
        <v>#N/A</v>
      </c>
      <c r="G1436" s="76" t="e">
        <f>IF($C1436="-",IF($A1436="-",VLOOKUP($D1436,' REACH Bilaga 59_update'!$A$5:$A$210,1,FALSE),VLOOKUP($A1436,' REACH Bilaga 59_update'!$D$5:$D$210,1,FALSE)),VLOOKUP($C1436,' REACH Bilaga 59_update'!$C$5:$C$210,1,FALSE))</f>
        <v>#N/A</v>
      </c>
      <c r="H1436" s="76" t="e">
        <f>IF($C1436="-",IF($A1436="-",VLOOKUP($D1436,'REACH Bilaga XIV_update'!$A$5:$A$110,1,FALSE),VLOOKUP($A1436,'REACH Bilaga XIV_update'!$D$5:$D$110,1,FALSE)),VLOOKUP($C1436,'REACH Bilaga XIV_update'!$C$5:$C$110,1,FALSE))</f>
        <v>#N/A</v>
      </c>
      <c r="I1436" s="76" t="e">
        <f>IF($C1436="-",IF($A1436="-",VLOOKUP($D1436,CoRAP_update!$A$5:$A$376,1,FALSE),VLOOKUP($A1436,CoRAP_update!$D$5:$D$376,1,FALSE)),VLOOKUP($C1436,CoRAP_update!$C$5:$C$376,1,FALSE))</f>
        <v>#N/A</v>
      </c>
      <c r="J1436" s="76" t="str">
        <f>IF($C1436="-",IF($A1436="-",VLOOKUP($D1436,EDC_update!$C$2:$C$450,1,FALSE),VLOOKUP($A1436,EDC_update!$B$2:$B$450,1,FALSE)),VLOOKUP($C1436,EDC_update!$L$2:$L$450,1,FALSE))</f>
        <v>314-40-9</v>
      </c>
      <c r="K1436" s="76" t="e">
        <f>IF($C1436="-",IF($A1436="-",IF(VLOOKUP($D1436,'sin-list 180320_update'!$C$2:$S$835,3,FALSE)="",NA(),VLOOKUP($D1436,'sin-list 180320_update'!$C$2:$S$835,3,FALSE)),IF(VLOOKUP($A1436,'sin-list 180320_update'!$A$2:$S$835,5,FALSE)="",NA(),VLOOKUP($A1436,'sin-list 180320_update'!$A$2:$S$835,5,FALSE))),IF(VLOOKUP($C1436,'sin-list 180320_update'!$B$2:$S$835,4,FALSE)="",NA(),VLOOKUP($C1436,'sin-list 180320_update'!$B$2:$S$835,4,FALSE)))</f>
        <v>#N/A</v>
      </c>
      <c r="L1436" s="76" t="e">
        <f>IF($C1436="-",IF($A1436="-",VLOOKUP($D1436,'sin-list 180320_update'!$C$2:$S$835,6,FALSE),VLOOKUP($A1436,'sin-list 180320_update'!$A$2:$S$835,8,FALSE)),VLOOKUP($C1436,'sin-list 180320_update'!$B$2:$S$835,7,FALSE))</f>
        <v>#N/A</v>
      </c>
      <c r="M1436" s="76" t="e">
        <f>IF($C1436="-",IF($A1436="-",IF(VLOOKUP($D1436,'sin-list 180320_update'!$C$2:$S$835,8,FALSE)="",NA(),VLOOKUP($D1436,'sin-list 180320_update'!$C$2:$S$835,8,FALSE)),IF(VLOOKUP($A1436,'sin-list 180320_update'!$A$2:$S$835,10,FALSE)="",NA(),VLOOKUP($A1436,'sin-list 180320_update'!$A$2:$S$835,10,FALSE))),IF(VLOOKUP($C1436,'sin-list 180320_update'!$B$2:$S$835,9,FALSE)="",NA(),VLOOKUP($C1436,'sin-list 180320_update'!$B$2:$S$835,9,FALSE)))</f>
        <v>#N/A</v>
      </c>
      <c r="N1436" s="76" t="e">
        <f>IF($C1436="-",IF($A1436="-",IF(VLOOKUP($D1436,'REACH Bilaga XVII_update'!$A$5:$E$131,4,FALSE)="",NA(),VLOOKUP($D1436,'REACH Bilaga XVII_update'!$A$5:$E$131,4,FALSE)),IF(VLOOKUP($A1436,'REACH Bilaga XVII_update'!$C$5:$D$131,2,FALSE)="",NA(),VLOOKUP($A1436,'REACH Bilaga XVII_update'!$C$5:$D$131,2,FALSE))),IF(VLOOKUP($C1436,'REACH Bilaga XVII_update'!$B$5:$D$131,3,FALSE)="",NA(),VLOOKUP($C1436,'REACH Bilaga XVII_update'!$B$5:$D$131,3,FALSE)))</f>
        <v>#N/A</v>
      </c>
      <c r="O1436" s="76" t="e">
        <f>IF($C1436="-",IF($A1436="-",IF(VLOOKUP($D1436,' REACH Bilaga 59_update'!$A$5:$E$210,5,FALSE)="",NA(),VLOOKUP($D1436,' REACH Bilaga 59_update'!$A$5:$E$210,5,FALSE)),IF(VLOOKUP($A1436,' REACH Bilaga 59_update'!$D$5:$E$210,2,FALSE)="",NA(),VLOOKUP($A1436,' REACH Bilaga 59_update'!$D$5:$E$210,2,FALSE))),IF(VLOOKUP($C1436,' REACH Bilaga 59_update'!$C$5:$E$210,3,FALSE)="",NA(),VLOOKUP($C1436,' REACH Bilaga 59_update'!$C$5:$E$210,3,FALSE)))</f>
        <v>#N/A</v>
      </c>
      <c r="P1436" s="76" t="e">
        <f>IF(C1436="-",IF(A1436="-",IFERROR(VLOOKUP($D1436,' REACH Bilaga 59_update'!$A$5:$F$210,MATCH(Sammanfattning!P$1,' REACH Bilaga 59_update'!$A$4:$F$4,0),FALSE),VLOOKUP($D1436,'REACH Bilaga XIV_update'!$A$4:$H$110,MATCH(Sammanfattning!P$1,'REACH Bilaga XIV_update'!$A$4:$H$4,0),FALSE)),IFERROR(VLOOKUP($A1436,' REACH Bilaga 59_update'!$D$5:$F$210,MATCH(Sammanfattning!P$1,' REACH Bilaga 59_update'!$D$4:$F$4,0),FALSE),VLOOKUP($A1436,'REACH Bilaga XIV_update'!$D$4:$H$110,MATCH(Sammanfattning!P$1,'REACH Bilaga XIV_update'!$D$4:$H$4,0),FALSE))),IFERROR(VLOOKUP($C1436,' REACH Bilaga 59_update'!$C$5:$F$210,MATCH(Sammanfattning!P$1,' REACH Bilaga 59_update'!$C$4:$F$4,0),FALSE),VLOOKUP($C1436,'REACH Bilaga XIV_update'!$C$4:$H$110,MATCH(Sammanfattning!P$1,'REACH Bilaga XIV_update'!$C$4:$H$4,0),FALSE)))</f>
        <v>#N/A</v>
      </c>
      <c r="Q1436" s="76" t="e">
        <f>IF($C1436="-",IF($A1436="-",IF(VLOOKUP($D1436,'REACH Bilaga XIV_update'!$A$5:$I$110,9,FALSE)="",NA(),VLOOKUP($D1436,'REACH Bilaga XIV_update'!$A$5:$I$110,9,FALSE)),IF(VLOOKUP($A1436,'REACH Bilaga XIV_update'!$D$5:$I$110,6,FALSE)="",NA(),VLOOKUP($A1436,'REACH Bilaga XIV_update'!$D$5:$I$110,6,FALSE))),IF(VLOOKUP($C1436,'REACH Bilaga XIV_update'!$C$5:$I$110,7,FALSE)="",NA(),VLOOKUP($C1436,'REACH Bilaga XIV_update'!$C$5:$I$110,7,FALSE)))</f>
        <v>#N/A</v>
      </c>
      <c r="R1436" s="76" t="e">
        <f>IF($C1436="-",IF($A1436="-",IF(VLOOKUP($D1436,CoRAP_update!$A$5:$O$376,15,FALSE)="",NA(),VLOOKUP($D1436,CoRAP_update!$A$5:$O$376,15,FALSE)),IF(VLOOKUP($A1436,CoRAP_update!$D$5:$O$376,12,FALSE)="",NA(),VLOOKUP($A1436,CoRAP_update!$D$5:$O$376,12,FALSE))),IF(VLOOKUP($C1436,CoRAP_update!$C$5:$O$376,13,FALSE)="",NA(),VLOOKUP($C1436,CoRAP_update!$C$5:$O$376,13,FALSE)))</f>
        <v>#N/A</v>
      </c>
      <c r="S1436" s="144" t="e">
        <f>IF($C1436="-",IF($A1436="-",VLOOKUP($D1436,CoRAP_update!$A$5:$J$376,MATCH(Sammanfattning!S$1,CoRAP_update!$A$4:$J$4,0),FALSE),VLOOKUP($A1436,CoRAP_update!$D$5:$J$376,MATCH(Sammanfattning!S$1,CoRAP_update!$D$4:$J$4,0),FALSE)),VLOOKUP($C1436,CoRAP_update!$C$5:$J$376,MATCH(Sammanfattning!S$1,CoRAP_update!$C$4:$J$4,0),FALSE))</f>
        <v>#N/A</v>
      </c>
      <c r="T1436" s="76" t="str">
        <f>IF($A1436="-",VLOOKUP($D1436,EDC_update!$C$2:$F$450,4,FALSE),VLOOKUP($A1436,EDC_update!$B$2:$F$450,5,FALSE))</f>
        <v>CAT3a</v>
      </c>
      <c r="V1436" s="78">
        <f>IF(IFERROR(SEARCH("PBT",P1436),99)=99,IF(IFERROR(SEARCH("suspected PBT",S1436),99)=99,IF(IFERROR(SEARCH("concluded to be PBT",K1436),99)=99,IF(IFERROR(SEARCH("PBT",S1436),99)=99,IF(IFERROR(SEARCH("PBT cand",L1436),99)=99,IF(IFERROR(SEARCH("PBT",L1436),99)=99,IF(IFERROR(SEARCH("persistent, bioackumulative and toxic properties",K1436),99)=99,0,Scoring!$E$3),Scoring!$E$3),Scoring!$E$7),Scoring!$E$3),Scoring!$E$5),Scoring!$E$6),Scoring!$E$3)</f>
        <v>0</v>
      </c>
      <c r="W1436" s="78">
        <f>IF(IFERROR(SEARCH("vPvB",P1436),99)=99,IF(IFERROR(SEARCH("suspected pbt/vPvB",S1436),99)=99,IF(IFERROR(SEARCH("vPvB",S1436),99)=99,IF(IFERROR(SEARCH("concluded to be a vPvB",S1436),99)=99,IF(IFERROR(SEARCH("identified as vPvB",K1436),99)=99,IF(IFERROR(SEARCH("concluded to be a vPvB",K1436),99)=99,IF(IFERROR(SEARCH("concluded to be both pbt and vPvB",S1436),99)=99,IF(IFERROR(SEARCH("concluded to be both pbt and vPvB",K1436),99)=99,0,Scoring!$E$5),Scoring!$E$5),Scoring!$E$5),Scoring!$E$5),Scoring!$E$5),Scoring!$E$4),Scoring!$E$6),Scoring!$E$4)</f>
        <v>0</v>
      </c>
      <c r="X1436" s="78">
        <f>IF(IFERROR(SEARCH("H410",N1436),99)=99,IF(IFERROR(SEARCH("H410",O1436),99)=99,IF(IFERROR(SEARCH("H410",Q1436),99)=99,IF(IFERROR(SEARCH("H410",M1436),99)=99,IF(IFERROR(SEARCH("H410",R1436),99)=99,IF(IFERROR(SEARCH("H411",N1436),99)=99,IF(IFERROR(SEARCH("H411",O1436),99)=99,IF(IFERROR(SEARCH("H411",Q1436),99)=99,IF(IFERROR(SEARCH("H411",M1436),99)=99,IF(IFERROR(SEARCH("H411",R1436),99)=99,IF(IFERROR(SEARCH("H413",N1436),99)=99,IF(IFERROR(SEARCH("H413",O1436),99)=99,IF(IFERROR(SEARCH("H413",Q1436),99)=99,IF(IFERROR(SEARCH("H413",M1436),99)=99,IF(IFERROR(SEARCH("H413",R1436),99)=99,IF(IFERROR(SEARCH("H412",N1436),99)=99,IF(IFERROR(SEARCH("H412",O1436),99)=99,IF(IFERROR(SEARCH("H412",Q1436),99)=99,IF(IFERROR(SEARCH("H412",M1436),99)=99,IF(IFERROR(SEARCH("H412",R1436),99)=99,0,Scoring!$E$2),Scoring!$E$2),Scoring!$E$2),Scoring!$E$2),Scoring!$E$2),Scoring!$E$2),Scoring!$E$2),Scoring!$E$2),Scoring!$E$2),Scoring!$E$2),Scoring!$E$2),Scoring!$E$2),Scoring!$E$2),Scoring!$E$2),Scoring!$E$2),Scoring!$E$2),Scoring!$E$2),Scoring!$E$2),Scoring!$E$2),Scoring!$E$2)</f>
        <v>0</v>
      </c>
      <c r="Y1436" s="78">
        <f>IF(IFERROR(SEARCH("CMR",K1436),99)=99,IF(IFERROR(SEARCH("Suspected CMR",S1436),99)=99,IF(IFERROR(SEARCH("CMR",S1436),99)=99,0,Scoring!$E$8),Scoring!$E$9),Scoring!$E$8)</f>
        <v>0</v>
      </c>
      <c r="Z1436" s="78">
        <f>IF(IFERROR(SEARCH("H350",N1436),99)=99,IF(IFERROR(SEARCH("H350",O1436),99)=99,IF(IFERROR(SEARCH("H350",Q1436),99)=99,IF(IFERROR(SEARCH("H350",M1436),99)=99,IF(IFERROR(SEARCH("H350",R1436),99)=99,IF(IFERROR(SEARCH("H351",N1436),99)=99,IF(IFERROR(SEARCH("H351",O1436),99)=99,IF(IFERROR(SEARCH("H351",Q1436),99)=99,IF(IFERROR(SEARCH("H351",M1436),99)=99,IF(IFERROR(SEARCH("H351",R1436),99)=99,IF(IFERROR(SEARCH("carcinogenic",P1436),99)=99,IF(IFERROR(SEARCH("suspected carcinogenic",S1436),99)=99,0,Scoring!$E$12),Scoring!$E$11),Scoring!$E$10),Scoring!$E$10),Scoring!$E$10),Scoring!$E$10),Scoring!$E$10),Scoring!$E$10),Scoring!$E$10),Scoring!$E$10),Scoring!$E$10),Scoring!$E$10)</f>
        <v>0</v>
      </c>
      <c r="AA1436" s="78">
        <f>IF(IFERROR(SEARCH("H340",N1436),99)=99,IF(IFERROR(SEARCH("H340",O1436),99)=99,IF(IFERROR(SEARCH("H340",Q1436),99)=99,IF(IFERROR(SEARCH("H340",M1436),99)=99,IF(IFERROR(SEARCH("H340",R1436),99)=99,IF(IFERROR(SEARCH("H341",N1436),99)=99,IF(IFERROR(SEARCH("H341",O1436),99)=99,IF(IFERROR(SEARCH("H341",Q1436),99)=99,IF(IFERROR(SEARCH("H341",M1436),99)=99,IF(IFERROR(SEARCH("H341",R1436),99)=99,IF(IFERROR(SEARCH("mutagenic",P1436),99)=99,IF(IFERROR(SEARCH("suspected mutagenic",S1436),99)=99,0,Scoring!$E$15),Scoring!$E$14),Scoring!$E$13),Scoring!$E$13),Scoring!$E$13),Scoring!$E$13),Scoring!$E$13),Scoring!$E$13),Scoring!$E$13),Scoring!$E$13),Scoring!$E$13),Scoring!$E$13)</f>
        <v>0</v>
      </c>
      <c r="AB1436" s="78">
        <f>IF(IFERROR(SEARCH("H360",N1436),99)=99,IF(IFERROR(SEARCH("H360",O1436),99)=99,IF(IFERROR(SEARCH("H360",Q1436),99)=99,IF(IFERROR(SEARCH("H360",M1436),99)=99,IF(IFERROR(SEARCH("H360",R1436),99)=99,IF(IFERROR(SEARCH("H361",N1436),99)=99,IF(IFERROR(SEARCH("H361",O1436),99)=99,IF(IFERROR(SEARCH("H361",Q1436),99)=99,IF(IFERROR(SEARCH("H361",M1436),99)=99,IF(IFERROR(SEARCH("H361",R1436),99)=99,IF(IFERROR(SEARCH("reproduction",P1436),99)=99,IF(IFERROR(SEARCH("suspected reprotoxic",S1436),99)=99,IF(IFERROR(SEARCH("reprotoxic",S1436),99)=99,IF(IFERROR(SEARCH("reprotoxic",K1436),99)=99,0,Scoring!$E$18),Scoring!$E$18),Scoring!$E$19),Scoring!$E$17),Scoring!$E$16),Scoring!$E$16),Scoring!$E$16),Scoring!$E$16),Scoring!$E$16),Scoring!$E$16),Scoring!$E$16),Scoring!$E$16),Scoring!$E$16),Scoring!$E$16)</f>
        <v>0</v>
      </c>
      <c r="AC1436" s="78">
        <f>IF(IFERROR(SEARCH("57f",L1436),99)=99,IF(IFERROR(SEARCH("57(f)",P1436),99)=99,0,Scoring!$E$20),Scoring!$E$20)</f>
        <v>0</v>
      </c>
      <c r="AD1436" s="78">
        <f>IF(IFERROR(SEARCH("CAT1",T1436),99)=99,IF(IFERROR(SEARCH("CAT2",T1436),99)=99,IF(IFERROR(SEARCH("CAT3",T1436),99)=99,IF(IFERROR(SEARCH("concluded to be endocrine",K1436),99)=99,IF(IFERROR(SEARCH("categorised as endocrine",K1436),99)=99,IF(IFERROR(SEARCH("endocrine disrupting",P1436),99)=99,IF(IFERROR(SEARCH("endocrine disrupting",K1436),99)=99,IF(IFERROR(SEARCH("suspected endocrine",S1436),99)=99,IF(IFERROR(SEARCH("potential endocrine",S1436),99)=99,0,Scoring!$E$25),Scoring!$E$25),Scoring!$E$24),Scoring!$E$24),Scoring!$E$24),Scoring!$E$24),Scoring!$E$23),Scoring!$E$22),Scoring!$E$21)</f>
        <v>0.3</v>
      </c>
      <c r="AE1436" s="78">
        <f>IF(IFERROR(SEARCH("suspected sensitiser",S1436),99)=99,IF(IFERROR(SEARCH("sensitiser",S1436),99)=99,IF(IFERROR(SEARCH("other hazard based concern",S1436),99)=99,0,Scoring!$E$28),Scoring!$E$26),Scoring!$E$27)</f>
        <v>0</v>
      </c>
      <c r="AF1436" s="78">
        <f>IF(IFERROR(M1436,1)=1,IF(IFERROR(N1436,1)=1,IF(IFERROR(O1436,1)=1,IF(IFERROR(Q1436,1)=1,IF(IFERROR(R1436,1)=1,IF(IFERROR(T1436,1)=1,IF(IFERROR(K1436,1)=1,IF(IFERROR(P1436,1)=1,IF(IFERROR(S1436,1)=1,Scoring!$E$29,0),0),0),0),0),0),0),0),0)</f>
        <v>0</v>
      </c>
      <c r="AG1436" s="78">
        <f t="shared" si="95"/>
        <v>0.3</v>
      </c>
      <c r="AI1436" s="93"/>
      <c r="AJ1436" s="94"/>
      <c r="AK1436" s="76"/>
      <c r="AL1436" s="75"/>
      <c r="AN1436" s="79"/>
      <c r="AO1436" s="79"/>
      <c r="AP1436" s="79"/>
      <c r="AQ1436" s="79"/>
      <c r="AR1436" s="79"/>
      <c r="AS1436" s="78"/>
      <c r="AU1436" s="79">
        <f>IF(IFERROR(F1436,99)=99,IF(IFERROR(G1436,99)=99,IF(IFERROR(H1436,99)=99,IF(IFERROR(I1436,99)=99,IF(IFERROR(E1436,99)=99,IF(IFERROR(J1436,99)=99,0,Scoring!$B$7),Scoring!$B$3),Scoring!$B$2),Scoring!$B$6),Scoring!$B$5),Scoring!$B$4)</f>
        <v>0.3</v>
      </c>
      <c r="AV1436" s="78">
        <f t="shared" si="96"/>
        <v>0.09</v>
      </c>
      <c r="AW1436" s="78"/>
      <c r="AX1436" s="66"/>
      <c r="AY1436" s="78"/>
      <c r="AZ1436" s="76"/>
      <c r="BB1436" s="76"/>
    </row>
    <row r="1437" spans="1:54" x14ac:dyDescent="0.25">
      <c r="A1437" s="89" t="s">
        <v>7326</v>
      </c>
      <c r="B1437" s="89" t="s">
        <v>30</v>
      </c>
      <c r="C1437" s="89" t="s">
        <v>30</v>
      </c>
      <c r="D1437" s="89" t="s">
        <v>7327</v>
      </c>
      <c r="E1437" s="76" t="e">
        <f>IF(C1437="-",IF(A1437="-",VLOOKUP(D1437,'sin-list 180320_update'!$C$2:$C$835,1,FALSE),VLOOKUP(A1437,'sin-list 180320_update'!$A$2:$A$835,1,FALSE)),VLOOKUP(C1437,'sin-list 180320_update'!$B$2:$B$835,1,FALSE))</f>
        <v>#N/A</v>
      </c>
      <c r="F1437" s="76" t="e">
        <f>IF($C1437="-",IF($A1437="-",VLOOKUP($D1437,'REACH Bilaga XVII_update'!$A$5:$A$131,1,FALSE),VLOOKUP($A1437,'REACH Bilaga XVII_update'!$C$5:$C$131,1,FALSE)),VLOOKUP($C1437,'REACH Bilaga XVII_update'!$B$5:$B$131,1,FALSE))</f>
        <v>#N/A</v>
      </c>
      <c r="G1437" s="76" t="e">
        <f>IF($C1437="-",IF($A1437="-",VLOOKUP($D1437,' REACH Bilaga 59_update'!$A$5:$A$210,1,FALSE),VLOOKUP($A1437,' REACH Bilaga 59_update'!$D$5:$D$210,1,FALSE)),VLOOKUP($C1437,' REACH Bilaga 59_update'!$C$5:$C$210,1,FALSE))</f>
        <v>#N/A</v>
      </c>
      <c r="H1437" s="76" t="e">
        <f>IF($C1437="-",IF($A1437="-",VLOOKUP($D1437,'REACH Bilaga XIV_update'!$A$5:$A$110,1,FALSE),VLOOKUP($A1437,'REACH Bilaga XIV_update'!$D$5:$D$110,1,FALSE)),VLOOKUP($C1437,'REACH Bilaga XIV_update'!$C$5:$C$110,1,FALSE))</f>
        <v>#N/A</v>
      </c>
      <c r="I1437" s="76" t="e">
        <f>IF($C1437="-",IF($A1437="-",VLOOKUP($D1437,CoRAP_update!$A$5:$A$376,1,FALSE),VLOOKUP($A1437,CoRAP_update!$D$5:$D$376,1,FALSE)),VLOOKUP($C1437,CoRAP_update!$C$5:$C$376,1,FALSE))</f>
        <v>#N/A</v>
      </c>
      <c r="J1437" s="76" t="str">
        <f>IF($C1437="-",IF($A1437="-",VLOOKUP($D1437,EDC_update!$C$2:$C$450,1,FALSE),VLOOKUP($A1437,EDC_update!$B$2:$B$450,1,FALSE)),VLOOKUP($C1437,EDC_update!$L$2:$L$450,1,FALSE))</f>
        <v>3307-00-4</v>
      </c>
      <c r="K1437" s="76" t="e">
        <f>IF($C1437="-",IF($A1437="-",IF(VLOOKUP($D1437,'sin-list 180320_update'!$C$2:$S$835,3,FALSE)="",NA(),VLOOKUP($D1437,'sin-list 180320_update'!$C$2:$S$835,3,FALSE)),IF(VLOOKUP($A1437,'sin-list 180320_update'!$A$2:$S$835,5,FALSE)="",NA(),VLOOKUP($A1437,'sin-list 180320_update'!$A$2:$S$835,5,FALSE))),IF(VLOOKUP($C1437,'sin-list 180320_update'!$B$2:$S$835,4,FALSE)="",NA(),VLOOKUP($C1437,'sin-list 180320_update'!$B$2:$S$835,4,FALSE)))</f>
        <v>#N/A</v>
      </c>
      <c r="L1437" s="76" t="e">
        <f>IF($C1437="-",IF($A1437="-",VLOOKUP($D1437,'sin-list 180320_update'!$C$2:$S$835,6,FALSE),VLOOKUP($A1437,'sin-list 180320_update'!$A$2:$S$835,8,FALSE)),VLOOKUP($C1437,'sin-list 180320_update'!$B$2:$S$835,7,FALSE))</f>
        <v>#N/A</v>
      </c>
      <c r="M1437" s="76" t="e">
        <f>IF($C1437="-",IF($A1437="-",IF(VLOOKUP($D1437,'sin-list 180320_update'!$C$2:$S$835,8,FALSE)="",NA(),VLOOKUP($D1437,'sin-list 180320_update'!$C$2:$S$835,8,FALSE)),IF(VLOOKUP($A1437,'sin-list 180320_update'!$A$2:$S$835,10,FALSE)="",NA(),VLOOKUP($A1437,'sin-list 180320_update'!$A$2:$S$835,10,FALSE))),IF(VLOOKUP($C1437,'sin-list 180320_update'!$B$2:$S$835,9,FALSE)="",NA(),VLOOKUP($C1437,'sin-list 180320_update'!$B$2:$S$835,9,FALSE)))</f>
        <v>#N/A</v>
      </c>
      <c r="N1437" s="76" t="e">
        <f>IF($C1437="-",IF($A1437="-",IF(VLOOKUP($D1437,'REACH Bilaga XVII_update'!$A$5:$E$131,4,FALSE)="",NA(),VLOOKUP($D1437,'REACH Bilaga XVII_update'!$A$5:$E$131,4,FALSE)),IF(VLOOKUP($A1437,'REACH Bilaga XVII_update'!$C$5:$D$131,2,FALSE)="",NA(),VLOOKUP($A1437,'REACH Bilaga XVII_update'!$C$5:$D$131,2,FALSE))),IF(VLOOKUP($C1437,'REACH Bilaga XVII_update'!$B$5:$D$131,3,FALSE)="",NA(),VLOOKUP($C1437,'REACH Bilaga XVII_update'!$B$5:$D$131,3,FALSE)))</f>
        <v>#N/A</v>
      </c>
      <c r="O1437" s="76" t="e">
        <f>IF($C1437="-",IF($A1437="-",IF(VLOOKUP($D1437,' REACH Bilaga 59_update'!$A$5:$E$210,5,FALSE)="",NA(),VLOOKUP($D1437,' REACH Bilaga 59_update'!$A$5:$E$210,5,FALSE)),IF(VLOOKUP($A1437,' REACH Bilaga 59_update'!$D$5:$E$210,2,FALSE)="",NA(),VLOOKUP($A1437,' REACH Bilaga 59_update'!$D$5:$E$210,2,FALSE))),IF(VLOOKUP($C1437,' REACH Bilaga 59_update'!$C$5:$E$210,3,FALSE)="",NA(),VLOOKUP($C1437,' REACH Bilaga 59_update'!$C$5:$E$210,3,FALSE)))</f>
        <v>#N/A</v>
      </c>
      <c r="P1437" s="76" t="e">
        <f>IF(C1437="-",IF(A1437="-",IFERROR(VLOOKUP($D1437,' REACH Bilaga 59_update'!$A$5:$F$210,MATCH(Sammanfattning!P$1,' REACH Bilaga 59_update'!$A$4:$F$4,0),FALSE),VLOOKUP($D1437,'REACH Bilaga XIV_update'!$A$4:$H$110,MATCH(Sammanfattning!P$1,'REACH Bilaga XIV_update'!$A$4:$H$4,0),FALSE)),IFERROR(VLOOKUP($A1437,' REACH Bilaga 59_update'!$D$5:$F$210,MATCH(Sammanfattning!P$1,' REACH Bilaga 59_update'!$D$4:$F$4,0),FALSE),VLOOKUP($A1437,'REACH Bilaga XIV_update'!$D$4:$H$110,MATCH(Sammanfattning!P$1,'REACH Bilaga XIV_update'!$D$4:$H$4,0),FALSE))),IFERROR(VLOOKUP($C1437,' REACH Bilaga 59_update'!$C$5:$F$210,MATCH(Sammanfattning!P$1,' REACH Bilaga 59_update'!$C$4:$F$4,0),FALSE),VLOOKUP($C1437,'REACH Bilaga XIV_update'!$C$4:$H$110,MATCH(Sammanfattning!P$1,'REACH Bilaga XIV_update'!$C$4:$H$4,0),FALSE)))</f>
        <v>#N/A</v>
      </c>
      <c r="Q1437" s="76" t="e">
        <f>IF($C1437="-",IF($A1437="-",IF(VLOOKUP($D1437,'REACH Bilaga XIV_update'!$A$5:$I$110,9,FALSE)="",NA(),VLOOKUP($D1437,'REACH Bilaga XIV_update'!$A$5:$I$110,9,FALSE)),IF(VLOOKUP($A1437,'REACH Bilaga XIV_update'!$D$5:$I$110,6,FALSE)="",NA(),VLOOKUP($A1437,'REACH Bilaga XIV_update'!$D$5:$I$110,6,FALSE))),IF(VLOOKUP($C1437,'REACH Bilaga XIV_update'!$C$5:$I$110,7,FALSE)="",NA(),VLOOKUP($C1437,'REACH Bilaga XIV_update'!$C$5:$I$110,7,FALSE)))</f>
        <v>#N/A</v>
      </c>
      <c r="R1437" s="76" t="e">
        <f>IF($C1437="-",IF($A1437="-",IF(VLOOKUP($D1437,CoRAP_update!$A$5:$O$376,15,FALSE)="",NA(),VLOOKUP($D1437,CoRAP_update!$A$5:$O$376,15,FALSE)),IF(VLOOKUP($A1437,CoRAP_update!$D$5:$O$376,12,FALSE)="",NA(),VLOOKUP($A1437,CoRAP_update!$D$5:$O$376,12,FALSE))),IF(VLOOKUP($C1437,CoRAP_update!$C$5:$O$376,13,FALSE)="",NA(),VLOOKUP($C1437,CoRAP_update!$C$5:$O$376,13,FALSE)))</f>
        <v>#N/A</v>
      </c>
      <c r="S1437" s="144" t="e">
        <f>IF($C1437="-",IF($A1437="-",VLOOKUP($D1437,CoRAP_update!$A$5:$J$376,MATCH(Sammanfattning!S$1,CoRAP_update!$A$4:$J$4,0),FALSE),VLOOKUP($A1437,CoRAP_update!$D$5:$J$376,MATCH(Sammanfattning!S$1,CoRAP_update!$D$4:$J$4,0),FALSE)),VLOOKUP($C1437,CoRAP_update!$C$5:$J$376,MATCH(Sammanfattning!S$1,CoRAP_update!$C$4:$J$4,0),FALSE))</f>
        <v>#N/A</v>
      </c>
      <c r="T1437" s="76" t="str">
        <f>IF($A1437="-",VLOOKUP($D1437,EDC_update!$C$2:$F$450,4,FALSE),VLOOKUP($A1437,EDC_update!$B$2:$F$450,5,FALSE))</f>
        <v>CAT3b</v>
      </c>
      <c r="V1437" s="78">
        <f>IF(IFERROR(SEARCH("PBT",P1437),99)=99,IF(IFERROR(SEARCH("suspected PBT",S1437),99)=99,IF(IFERROR(SEARCH("concluded to be PBT",K1437),99)=99,IF(IFERROR(SEARCH("PBT",S1437),99)=99,IF(IFERROR(SEARCH("PBT cand",L1437),99)=99,IF(IFERROR(SEARCH("PBT",L1437),99)=99,IF(IFERROR(SEARCH("persistent, bioackumulative and toxic properties",K1437),99)=99,0,Scoring!$E$3),Scoring!$E$3),Scoring!$E$7),Scoring!$E$3),Scoring!$E$5),Scoring!$E$6),Scoring!$E$3)</f>
        <v>0</v>
      </c>
      <c r="W1437" s="78">
        <f>IF(IFERROR(SEARCH("vPvB",P1437),99)=99,IF(IFERROR(SEARCH("suspected pbt/vPvB",S1437),99)=99,IF(IFERROR(SEARCH("vPvB",S1437),99)=99,IF(IFERROR(SEARCH("concluded to be a vPvB",S1437),99)=99,IF(IFERROR(SEARCH("identified as vPvB",K1437),99)=99,IF(IFERROR(SEARCH("concluded to be a vPvB",K1437),99)=99,IF(IFERROR(SEARCH("concluded to be both pbt and vPvB",S1437),99)=99,IF(IFERROR(SEARCH("concluded to be both pbt and vPvB",K1437),99)=99,0,Scoring!$E$5),Scoring!$E$5),Scoring!$E$5),Scoring!$E$5),Scoring!$E$5),Scoring!$E$4),Scoring!$E$6),Scoring!$E$4)</f>
        <v>0</v>
      </c>
      <c r="X1437" s="78">
        <f>IF(IFERROR(SEARCH("H410",N1437),99)=99,IF(IFERROR(SEARCH("H410",O1437),99)=99,IF(IFERROR(SEARCH("H410",Q1437),99)=99,IF(IFERROR(SEARCH("H410",M1437),99)=99,IF(IFERROR(SEARCH("H410",R1437),99)=99,IF(IFERROR(SEARCH("H411",N1437),99)=99,IF(IFERROR(SEARCH("H411",O1437),99)=99,IF(IFERROR(SEARCH("H411",Q1437),99)=99,IF(IFERROR(SEARCH("H411",M1437),99)=99,IF(IFERROR(SEARCH("H411",R1437),99)=99,IF(IFERROR(SEARCH("H413",N1437),99)=99,IF(IFERROR(SEARCH("H413",O1437),99)=99,IF(IFERROR(SEARCH("H413",Q1437),99)=99,IF(IFERROR(SEARCH("H413",M1437),99)=99,IF(IFERROR(SEARCH("H413",R1437),99)=99,IF(IFERROR(SEARCH("H412",N1437),99)=99,IF(IFERROR(SEARCH("H412",O1437),99)=99,IF(IFERROR(SEARCH("H412",Q1437),99)=99,IF(IFERROR(SEARCH("H412",M1437),99)=99,IF(IFERROR(SEARCH("H412",R1437),99)=99,0,Scoring!$E$2),Scoring!$E$2),Scoring!$E$2),Scoring!$E$2),Scoring!$E$2),Scoring!$E$2),Scoring!$E$2),Scoring!$E$2),Scoring!$E$2),Scoring!$E$2),Scoring!$E$2),Scoring!$E$2),Scoring!$E$2),Scoring!$E$2),Scoring!$E$2),Scoring!$E$2),Scoring!$E$2),Scoring!$E$2),Scoring!$E$2),Scoring!$E$2)</f>
        <v>0</v>
      </c>
      <c r="Y1437" s="78">
        <f>IF(IFERROR(SEARCH("CMR",K1437),99)=99,IF(IFERROR(SEARCH("Suspected CMR",S1437),99)=99,IF(IFERROR(SEARCH("CMR",S1437),99)=99,0,Scoring!$E$8),Scoring!$E$9),Scoring!$E$8)</f>
        <v>0</v>
      </c>
      <c r="Z1437" s="78">
        <f>IF(IFERROR(SEARCH("H350",N1437),99)=99,IF(IFERROR(SEARCH("H350",O1437),99)=99,IF(IFERROR(SEARCH("H350",Q1437),99)=99,IF(IFERROR(SEARCH("H350",M1437),99)=99,IF(IFERROR(SEARCH("H350",R1437),99)=99,IF(IFERROR(SEARCH("H351",N1437),99)=99,IF(IFERROR(SEARCH("H351",O1437),99)=99,IF(IFERROR(SEARCH("H351",Q1437),99)=99,IF(IFERROR(SEARCH("H351",M1437),99)=99,IF(IFERROR(SEARCH("H351",R1437),99)=99,IF(IFERROR(SEARCH("carcinogenic",P1437),99)=99,IF(IFERROR(SEARCH("suspected carcinogenic",S1437),99)=99,0,Scoring!$E$12),Scoring!$E$11),Scoring!$E$10),Scoring!$E$10),Scoring!$E$10),Scoring!$E$10),Scoring!$E$10),Scoring!$E$10),Scoring!$E$10),Scoring!$E$10),Scoring!$E$10),Scoring!$E$10)</f>
        <v>0</v>
      </c>
      <c r="AA1437" s="78">
        <f>IF(IFERROR(SEARCH("H340",N1437),99)=99,IF(IFERROR(SEARCH("H340",O1437),99)=99,IF(IFERROR(SEARCH("H340",Q1437),99)=99,IF(IFERROR(SEARCH("H340",M1437),99)=99,IF(IFERROR(SEARCH("H340",R1437),99)=99,IF(IFERROR(SEARCH("H341",N1437),99)=99,IF(IFERROR(SEARCH("H341",O1437),99)=99,IF(IFERROR(SEARCH("H341",Q1437),99)=99,IF(IFERROR(SEARCH("H341",M1437),99)=99,IF(IFERROR(SEARCH("H341",R1437),99)=99,IF(IFERROR(SEARCH("mutagenic",P1437),99)=99,IF(IFERROR(SEARCH("suspected mutagenic",S1437),99)=99,0,Scoring!$E$15),Scoring!$E$14),Scoring!$E$13),Scoring!$E$13),Scoring!$E$13),Scoring!$E$13),Scoring!$E$13),Scoring!$E$13),Scoring!$E$13),Scoring!$E$13),Scoring!$E$13),Scoring!$E$13)</f>
        <v>0</v>
      </c>
      <c r="AB1437" s="78">
        <f>IF(IFERROR(SEARCH("H360",N1437),99)=99,IF(IFERROR(SEARCH("H360",O1437),99)=99,IF(IFERROR(SEARCH("H360",Q1437),99)=99,IF(IFERROR(SEARCH("H360",M1437),99)=99,IF(IFERROR(SEARCH("H360",R1437),99)=99,IF(IFERROR(SEARCH("H361",N1437),99)=99,IF(IFERROR(SEARCH("H361",O1437),99)=99,IF(IFERROR(SEARCH("H361",Q1437),99)=99,IF(IFERROR(SEARCH("H361",M1437),99)=99,IF(IFERROR(SEARCH("H361",R1437),99)=99,IF(IFERROR(SEARCH("reproduction",P1437),99)=99,IF(IFERROR(SEARCH("suspected reprotoxic",S1437),99)=99,IF(IFERROR(SEARCH("reprotoxic",S1437),99)=99,IF(IFERROR(SEARCH("reprotoxic",K1437),99)=99,0,Scoring!$E$18),Scoring!$E$18),Scoring!$E$19),Scoring!$E$17),Scoring!$E$16),Scoring!$E$16),Scoring!$E$16),Scoring!$E$16),Scoring!$E$16),Scoring!$E$16),Scoring!$E$16),Scoring!$E$16),Scoring!$E$16),Scoring!$E$16)</f>
        <v>0</v>
      </c>
      <c r="AC1437" s="78">
        <f>IF(IFERROR(SEARCH("57f",L1437),99)=99,IF(IFERROR(SEARCH("57(f)",P1437),99)=99,0,Scoring!$E$20),Scoring!$E$20)</f>
        <v>0</v>
      </c>
      <c r="AD1437" s="78">
        <f>IF(IFERROR(SEARCH("CAT1",T1437),99)=99,IF(IFERROR(SEARCH("CAT2",T1437),99)=99,IF(IFERROR(SEARCH("CAT3",T1437),99)=99,IF(IFERROR(SEARCH("concluded to be endocrine",K1437),99)=99,IF(IFERROR(SEARCH("categorised as endocrine",K1437),99)=99,IF(IFERROR(SEARCH("endocrine disrupting",P1437),99)=99,IF(IFERROR(SEARCH("endocrine disrupting",K1437),99)=99,IF(IFERROR(SEARCH("suspected endocrine",S1437),99)=99,IF(IFERROR(SEARCH("potential endocrine",S1437),99)=99,0,Scoring!$E$25),Scoring!$E$25),Scoring!$E$24),Scoring!$E$24),Scoring!$E$24),Scoring!$E$24),Scoring!$E$23),Scoring!$E$22),Scoring!$E$21)</f>
        <v>0.3</v>
      </c>
      <c r="AE1437" s="78">
        <f>IF(IFERROR(SEARCH("suspected sensitiser",S1437),99)=99,IF(IFERROR(SEARCH("sensitiser",S1437),99)=99,IF(IFERROR(SEARCH("other hazard based concern",S1437),99)=99,0,Scoring!$E$28),Scoring!$E$26),Scoring!$E$27)</f>
        <v>0</v>
      </c>
      <c r="AF1437" s="78">
        <f>IF(IFERROR(M1437,1)=1,IF(IFERROR(N1437,1)=1,IF(IFERROR(O1437,1)=1,IF(IFERROR(Q1437,1)=1,IF(IFERROR(R1437,1)=1,IF(IFERROR(T1437,1)=1,IF(IFERROR(K1437,1)=1,IF(IFERROR(P1437,1)=1,IF(IFERROR(S1437,1)=1,Scoring!$E$29,0),0),0),0),0),0),0),0),0)</f>
        <v>0</v>
      </c>
      <c r="AG1437" s="78">
        <f t="shared" si="95"/>
        <v>0.3</v>
      </c>
      <c r="AI1437" s="93"/>
      <c r="AJ1437" s="94"/>
      <c r="AK1437" s="76"/>
      <c r="AL1437" s="75"/>
      <c r="AN1437" s="79"/>
      <c r="AO1437" s="79"/>
      <c r="AP1437" s="79"/>
      <c r="AQ1437" s="79"/>
      <c r="AR1437" s="79"/>
      <c r="AS1437" s="78"/>
      <c r="AU1437" s="79">
        <f>IF(IFERROR(F1437,99)=99,IF(IFERROR(G1437,99)=99,IF(IFERROR(H1437,99)=99,IF(IFERROR(I1437,99)=99,IF(IFERROR(E1437,99)=99,IF(IFERROR(J1437,99)=99,0,Scoring!$B$7),Scoring!$B$3),Scoring!$B$2),Scoring!$B$6),Scoring!$B$5),Scoring!$B$4)</f>
        <v>0.3</v>
      </c>
      <c r="AV1437" s="78">
        <f t="shared" si="96"/>
        <v>0.09</v>
      </c>
      <c r="AW1437" s="78"/>
      <c r="AX1437" s="66"/>
      <c r="AY1437" s="78"/>
      <c r="AZ1437" s="76"/>
      <c r="BB1437" s="76"/>
    </row>
    <row r="1438" spans="1:54" x14ac:dyDescent="0.25">
      <c r="A1438" s="89" t="s">
        <v>6968</v>
      </c>
      <c r="B1438" s="89" t="s">
        <v>30</v>
      </c>
      <c r="C1438" s="89" t="s">
        <v>30</v>
      </c>
      <c r="D1438" s="89" t="s">
        <v>6969</v>
      </c>
      <c r="E1438" s="76" t="e">
        <f>IF(C1438="-",IF(A1438="-",VLOOKUP(D1438,'sin-list 180320_update'!$C$2:$C$835,1,FALSE),VLOOKUP(A1438,'sin-list 180320_update'!$A$2:$A$835,1,FALSE)),VLOOKUP(C1438,'sin-list 180320_update'!$B$2:$B$835,1,FALSE))</f>
        <v>#N/A</v>
      </c>
      <c r="F1438" s="76" t="e">
        <f>IF($C1438="-",IF($A1438="-",VLOOKUP($D1438,'REACH Bilaga XVII_update'!$A$5:$A$131,1,FALSE),VLOOKUP($A1438,'REACH Bilaga XVII_update'!$C$5:$C$131,1,FALSE)),VLOOKUP($C1438,'REACH Bilaga XVII_update'!$B$5:$B$131,1,FALSE))</f>
        <v>#N/A</v>
      </c>
      <c r="G1438" s="76" t="e">
        <f>IF($C1438="-",IF($A1438="-",VLOOKUP($D1438,' REACH Bilaga 59_update'!$A$5:$A$210,1,FALSE),VLOOKUP($A1438,' REACH Bilaga 59_update'!$D$5:$D$210,1,FALSE)),VLOOKUP($C1438,' REACH Bilaga 59_update'!$C$5:$C$210,1,FALSE))</f>
        <v>#N/A</v>
      </c>
      <c r="H1438" s="76" t="e">
        <f>IF($C1438="-",IF($A1438="-",VLOOKUP($D1438,'REACH Bilaga XIV_update'!$A$5:$A$110,1,FALSE),VLOOKUP($A1438,'REACH Bilaga XIV_update'!$D$5:$D$110,1,FALSE)),VLOOKUP($C1438,'REACH Bilaga XIV_update'!$C$5:$C$110,1,FALSE))</f>
        <v>#N/A</v>
      </c>
      <c r="I1438" s="76" t="e">
        <f>IF($C1438="-",IF($A1438="-",VLOOKUP($D1438,CoRAP_update!$A$5:$A$376,1,FALSE),VLOOKUP($A1438,CoRAP_update!$D$5:$D$376,1,FALSE)),VLOOKUP($C1438,CoRAP_update!$C$5:$C$376,1,FALSE))</f>
        <v>#N/A</v>
      </c>
      <c r="J1438" s="76" t="str">
        <f>IF($C1438="-",IF($A1438="-",VLOOKUP($D1438,EDC_update!$C$2:$C$450,1,FALSE),VLOOKUP($A1438,EDC_update!$B$2:$B$450,1,FALSE)),VLOOKUP($C1438,EDC_update!$L$2:$L$450,1,FALSE))</f>
        <v>33089-61-1</v>
      </c>
      <c r="K1438" s="76" t="e">
        <f>IF($C1438="-",IF($A1438="-",IF(VLOOKUP($D1438,'sin-list 180320_update'!$C$2:$S$835,3,FALSE)="",NA(),VLOOKUP($D1438,'sin-list 180320_update'!$C$2:$S$835,3,FALSE)),IF(VLOOKUP($A1438,'sin-list 180320_update'!$A$2:$S$835,5,FALSE)="",NA(),VLOOKUP($A1438,'sin-list 180320_update'!$A$2:$S$835,5,FALSE))),IF(VLOOKUP($C1438,'sin-list 180320_update'!$B$2:$S$835,4,FALSE)="",NA(),VLOOKUP($C1438,'sin-list 180320_update'!$B$2:$S$835,4,FALSE)))</f>
        <v>#N/A</v>
      </c>
      <c r="L1438" s="76" t="e">
        <f>IF($C1438="-",IF($A1438="-",VLOOKUP($D1438,'sin-list 180320_update'!$C$2:$S$835,6,FALSE),VLOOKUP($A1438,'sin-list 180320_update'!$A$2:$S$835,8,FALSE)),VLOOKUP($C1438,'sin-list 180320_update'!$B$2:$S$835,7,FALSE))</f>
        <v>#N/A</v>
      </c>
      <c r="M1438" s="76" t="e">
        <f>IF($C1438="-",IF($A1438="-",IF(VLOOKUP($D1438,'sin-list 180320_update'!$C$2:$S$835,8,FALSE)="",NA(),VLOOKUP($D1438,'sin-list 180320_update'!$C$2:$S$835,8,FALSE)),IF(VLOOKUP($A1438,'sin-list 180320_update'!$A$2:$S$835,10,FALSE)="",NA(),VLOOKUP($A1438,'sin-list 180320_update'!$A$2:$S$835,10,FALSE))),IF(VLOOKUP($C1438,'sin-list 180320_update'!$B$2:$S$835,9,FALSE)="",NA(),VLOOKUP($C1438,'sin-list 180320_update'!$B$2:$S$835,9,FALSE)))</f>
        <v>#N/A</v>
      </c>
      <c r="N1438" s="76" t="e">
        <f>IF($C1438="-",IF($A1438="-",IF(VLOOKUP($D1438,'REACH Bilaga XVII_update'!$A$5:$E$131,4,FALSE)="",NA(),VLOOKUP($D1438,'REACH Bilaga XVII_update'!$A$5:$E$131,4,FALSE)),IF(VLOOKUP($A1438,'REACH Bilaga XVII_update'!$C$5:$D$131,2,FALSE)="",NA(),VLOOKUP($A1438,'REACH Bilaga XVII_update'!$C$5:$D$131,2,FALSE))),IF(VLOOKUP($C1438,'REACH Bilaga XVII_update'!$B$5:$D$131,3,FALSE)="",NA(),VLOOKUP($C1438,'REACH Bilaga XVII_update'!$B$5:$D$131,3,FALSE)))</f>
        <v>#N/A</v>
      </c>
      <c r="O1438" s="76" t="e">
        <f>IF($C1438="-",IF($A1438="-",IF(VLOOKUP($D1438,' REACH Bilaga 59_update'!$A$5:$E$210,5,FALSE)="",NA(),VLOOKUP($D1438,' REACH Bilaga 59_update'!$A$5:$E$210,5,FALSE)),IF(VLOOKUP($A1438,' REACH Bilaga 59_update'!$D$5:$E$210,2,FALSE)="",NA(),VLOOKUP($A1438,' REACH Bilaga 59_update'!$D$5:$E$210,2,FALSE))),IF(VLOOKUP($C1438,' REACH Bilaga 59_update'!$C$5:$E$210,3,FALSE)="",NA(),VLOOKUP($C1438,' REACH Bilaga 59_update'!$C$5:$E$210,3,FALSE)))</f>
        <v>#N/A</v>
      </c>
      <c r="P1438" s="76" t="e">
        <f>IF(C1438="-",IF(A1438="-",IFERROR(VLOOKUP($D1438,' REACH Bilaga 59_update'!$A$5:$F$210,MATCH(Sammanfattning!P$1,' REACH Bilaga 59_update'!$A$4:$F$4,0),FALSE),VLOOKUP($D1438,'REACH Bilaga XIV_update'!$A$4:$H$110,MATCH(Sammanfattning!P$1,'REACH Bilaga XIV_update'!$A$4:$H$4,0),FALSE)),IFERROR(VLOOKUP($A1438,' REACH Bilaga 59_update'!$D$5:$F$210,MATCH(Sammanfattning!P$1,' REACH Bilaga 59_update'!$D$4:$F$4,0),FALSE),VLOOKUP($A1438,'REACH Bilaga XIV_update'!$D$4:$H$110,MATCH(Sammanfattning!P$1,'REACH Bilaga XIV_update'!$D$4:$H$4,0),FALSE))),IFERROR(VLOOKUP($C1438,' REACH Bilaga 59_update'!$C$5:$F$210,MATCH(Sammanfattning!P$1,' REACH Bilaga 59_update'!$C$4:$F$4,0),FALSE),VLOOKUP($C1438,'REACH Bilaga XIV_update'!$C$4:$H$110,MATCH(Sammanfattning!P$1,'REACH Bilaga XIV_update'!$C$4:$H$4,0),FALSE)))</f>
        <v>#N/A</v>
      </c>
      <c r="Q1438" s="76" t="e">
        <f>IF($C1438="-",IF($A1438="-",IF(VLOOKUP($D1438,'REACH Bilaga XIV_update'!$A$5:$I$110,9,FALSE)="",NA(),VLOOKUP($D1438,'REACH Bilaga XIV_update'!$A$5:$I$110,9,FALSE)),IF(VLOOKUP($A1438,'REACH Bilaga XIV_update'!$D$5:$I$110,6,FALSE)="",NA(),VLOOKUP($A1438,'REACH Bilaga XIV_update'!$D$5:$I$110,6,FALSE))),IF(VLOOKUP($C1438,'REACH Bilaga XIV_update'!$C$5:$I$110,7,FALSE)="",NA(),VLOOKUP($C1438,'REACH Bilaga XIV_update'!$C$5:$I$110,7,FALSE)))</f>
        <v>#N/A</v>
      </c>
      <c r="R1438" s="76" t="e">
        <f>IF($C1438="-",IF($A1438="-",IF(VLOOKUP($D1438,CoRAP_update!$A$5:$O$376,15,FALSE)="",NA(),VLOOKUP($D1438,CoRAP_update!$A$5:$O$376,15,FALSE)),IF(VLOOKUP($A1438,CoRAP_update!$D$5:$O$376,12,FALSE)="",NA(),VLOOKUP($A1438,CoRAP_update!$D$5:$O$376,12,FALSE))),IF(VLOOKUP($C1438,CoRAP_update!$C$5:$O$376,13,FALSE)="",NA(),VLOOKUP($C1438,CoRAP_update!$C$5:$O$376,13,FALSE)))</f>
        <v>#N/A</v>
      </c>
      <c r="S1438" s="144" t="e">
        <f>IF($C1438="-",IF($A1438="-",VLOOKUP($D1438,CoRAP_update!$A$5:$J$376,MATCH(Sammanfattning!S$1,CoRAP_update!$A$4:$J$4,0),FALSE),VLOOKUP($A1438,CoRAP_update!$D$5:$J$376,MATCH(Sammanfattning!S$1,CoRAP_update!$D$4:$J$4,0),FALSE)),VLOOKUP($C1438,CoRAP_update!$C$5:$J$376,MATCH(Sammanfattning!S$1,CoRAP_update!$C$4:$J$4,0),FALSE))</f>
        <v>#N/A</v>
      </c>
      <c r="T1438" s="76" t="str">
        <f>IF($A1438="-",VLOOKUP($D1438,EDC_update!$C$2:$F$450,4,FALSE),VLOOKUP($A1438,EDC_update!$B$2:$F$450,5,FALSE))</f>
        <v>CAT3a</v>
      </c>
      <c r="V1438" s="78">
        <f>IF(IFERROR(SEARCH("PBT",P1438),99)=99,IF(IFERROR(SEARCH("suspected PBT",S1438),99)=99,IF(IFERROR(SEARCH("concluded to be PBT",K1438),99)=99,IF(IFERROR(SEARCH("PBT",S1438),99)=99,IF(IFERROR(SEARCH("PBT cand",L1438),99)=99,IF(IFERROR(SEARCH("PBT",L1438),99)=99,IF(IFERROR(SEARCH("persistent, bioackumulative and toxic properties",K1438),99)=99,0,Scoring!$E$3),Scoring!$E$3),Scoring!$E$7),Scoring!$E$3),Scoring!$E$5),Scoring!$E$6),Scoring!$E$3)</f>
        <v>0</v>
      </c>
      <c r="W1438" s="78">
        <f>IF(IFERROR(SEARCH("vPvB",P1438),99)=99,IF(IFERROR(SEARCH("suspected pbt/vPvB",S1438),99)=99,IF(IFERROR(SEARCH("vPvB",S1438),99)=99,IF(IFERROR(SEARCH("concluded to be a vPvB",S1438),99)=99,IF(IFERROR(SEARCH("identified as vPvB",K1438),99)=99,IF(IFERROR(SEARCH("concluded to be a vPvB",K1438),99)=99,IF(IFERROR(SEARCH("concluded to be both pbt and vPvB",S1438),99)=99,IF(IFERROR(SEARCH("concluded to be both pbt and vPvB",K1438),99)=99,0,Scoring!$E$5),Scoring!$E$5),Scoring!$E$5),Scoring!$E$5),Scoring!$E$5),Scoring!$E$4),Scoring!$E$6),Scoring!$E$4)</f>
        <v>0</v>
      </c>
      <c r="X1438" s="78">
        <f>IF(IFERROR(SEARCH("H410",N1438),99)=99,IF(IFERROR(SEARCH("H410",O1438),99)=99,IF(IFERROR(SEARCH("H410",Q1438),99)=99,IF(IFERROR(SEARCH("H410",M1438),99)=99,IF(IFERROR(SEARCH("H410",R1438),99)=99,IF(IFERROR(SEARCH("H411",N1438),99)=99,IF(IFERROR(SEARCH("H411",O1438),99)=99,IF(IFERROR(SEARCH("H411",Q1438),99)=99,IF(IFERROR(SEARCH("H411",M1438),99)=99,IF(IFERROR(SEARCH("H411",R1438),99)=99,IF(IFERROR(SEARCH("H413",N1438),99)=99,IF(IFERROR(SEARCH("H413",O1438),99)=99,IF(IFERROR(SEARCH("H413",Q1438),99)=99,IF(IFERROR(SEARCH("H413",M1438),99)=99,IF(IFERROR(SEARCH("H413",R1438),99)=99,IF(IFERROR(SEARCH("H412",N1438),99)=99,IF(IFERROR(SEARCH("H412",O1438),99)=99,IF(IFERROR(SEARCH("H412",Q1438),99)=99,IF(IFERROR(SEARCH("H412",M1438),99)=99,IF(IFERROR(SEARCH("H412",R1438),99)=99,0,Scoring!$E$2),Scoring!$E$2),Scoring!$E$2),Scoring!$E$2),Scoring!$E$2),Scoring!$E$2),Scoring!$E$2),Scoring!$E$2),Scoring!$E$2),Scoring!$E$2),Scoring!$E$2),Scoring!$E$2),Scoring!$E$2),Scoring!$E$2),Scoring!$E$2),Scoring!$E$2),Scoring!$E$2),Scoring!$E$2),Scoring!$E$2),Scoring!$E$2)</f>
        <v>0</v>
      </c>
      <c r="Y1438" s="78">
        <f>IF(IFERROR(SEARCH("CMR",K1438),99)=99,IF(IFERROR(SEARCH("Suspected CMR",S1438),99)=99,IF(IFERROR(SEARCH("CMR",S1438),99)=99,0,Scoring!$E$8),Scoring!$E$9),Scoring!$E$8)</f>
        <v>0</v>
      </c>
      <c r="Z1438" s="78">
        <f>IF(IFERROR(SEARCH("H350",N1438),99)=99,IF(IFERROR(SEARCH("H350",O1438),99)=99,IF(IFERROR(SEARCH("H350",Q1438),99)=99,IF(IFERROR(SEARCH("H350",M1438),99)=99,IF(IFERROR(SEARCH("H350",R1438),99)=99,IF(IFERROR(SEARCH("H351",N1438),99)=99,IF(IFERROR(SEARCH("H351",O1438),99)=99,IF(IFERROR(SEARCH("H351",Q1438),99)=99,IF(IFERROR(SEARCH("H351",M1438),99)=99,IF(IFERROR(SEARCH("H351",R1438),99)=99,IF(IFERROR(SEARCH("carcinogenic",P1438),99)=99,IF(IFERROR(SEARCH("suspected carcinogenic",S1438),99)=99,0,Scoring!$E$12),Scoring!$E$11),Scoring!$E$10),Scoring!$E$10),Scoring!$E$10),Scoring!$E$10),Scoring!$E$10),Scoring!$E$10),Scoring!$E$10),Scoring!$E$10),Scoring!$E$10),Scoring!$E$10)</f>
        <v>0</v>
      </c>
      <c r="AA1438" s="78">
        <f>IF(IFERROR(SEARCH("H340",N1438),99)=99,IF(IFERROR(SEARCH("H340",O1438),99)=99,IF(IFERROR(SEARCH("H340",Q1438),99)=99,IF(IFERROR(SEARCH("H340",M1438),99)=99,IF(IFERROR(SEARCH("H340",R1438),99)=99,IF(IFERROR(SEARCH("H341",N1438),99)=99,IF(IFERROR(SEARCH("H341",O1438),99)=99,IF(IFERROR(SEARCH("H341",Q1438),99)=99,IF(IFERROR(SEARCH("H341",M1438),99)=99,IF(IFERROR(SEARCH("H341",R1438),99)=99,IF(IFERROR(SEARCH("mutagenic",P1438),99)=99,IF(IFERROR(SEARCH("suspected mutagenic",S1438),99)=99,0,Scoring!$E$15),Scoring!$E$14),Scoring!$E$13),Scoring!$E$13),Scoring!$E$13),Scoring!$E$13),Scoring!$E$13),Scoring!$E$13),Scoring!$E$13),Scoring!$E$13),Scoring!$E$13),Scoring!$E$13)</f>
        <v>0</v>
      </c>
      <c r="AB1438" s="78">
        <f>IF(IFERROR(SEARCH("H360",N1438),99)=99,IF(IFERROR(SEARCH("H360",O1438),99)=99,IF(IFERROR(SEARCH("H360",Q1438),99)=99,IF(IFERROR(SEARCH("H360",M1438),99)=99,IF(IFERROR(SEARCH("H360",R1438),99)=99,IF(IFERROR(SEARCH("H361",N1438),99)=99,IF(IFERROR(SEARCH("H361",O1438),99)=99,IF(IFERROR(SEARCH("H361",Q1438),99)=99,IF(IFERROR(SEARCH("H361",M1438),99)=99,IF(IFERROR(SEARCH("H361",R1438),99)=99,IF(IFERROR(SEARCH("reproduction",P1438),99)=99,IF(IFERROR(SEARCH("suspected reprotoxic",S1438),99)=99,IF(IFERROR(SEARCH("reprotoxic",S1438),99)=99,IF(IFERROR(SEARCH("reprotoxic",K1438),99)=99,0,Scoring!$E$18),Scoring!$E$18),Scoring!$E$19),Scoring!$E$17),Scoring!$E$16),Scoring!$E$16),Scoring!$E$16),Scoring!$E$16),Scoring!$E$16),Scoring!$E$16),Scoring!$E$16),Scoring!$E$16),Scoring!$E$16),Scoring!$E$16)</f>
        <v>0</v>
      </c>
      <c r="AC1438" s="78">
        <f>IF(IFERROR(SEARCH("57f",L1438),99)=99,IF(IFERROR(SEARCH("57(f)",P1438),99)=99,0,Scoring!$E$20),Scoring!$E$20)</f>
        <v>0</v>
      </c>
      <c r="AD1438" s="78">
        <f>IF(IFERROR(SEARCH("CAT1",T1438),99)=99,IF(IFERROR(SEARCH("CAT2",T1438),99)=99,IF(IFERROR(SEARCH("CAT3",T1438),99)=99,IF(IFERROR(SEARCH("concluded to be endocrine",K1438),99)=99,IF(IFERROR(SEARCH("categorised as endocrine",K1438),99)=99,IF(IFERROR(SEARCH("endocrine disrupting",P1438),99)=99,IF(IFERROR(SEARCH("endocrine disrupting",K1438),99)=99,IF(IFERROR(SEARCH("suspected endocrine",S1438),99)=99,IF(IFERROR(SEARCH("potential endocrine",S1438),99)=99,0,Scoring!$E$25),Scoring!$E$25),Scoring!$E$24),Scoring!$E$24),Scoring!$E$24),Scoring!$E$24),Scoring!$E$23),Scoring!$E$22),Scoring!$E$21)</f>
        <v>0.3</v>
      </c>
      <c r="AE1438" s="78">
        <f>IF(IFERROR(SEARCH("suspected sensitiser",S1438),99)=99,IF(IFERROR(SEARCH("sensitiser",S1438),99)=99,IF(IFERROR(SEARCH("other hazard based concern",S1438),99)=99,0,Scoring!$E$28),Scoring!$E$26),Scoring!$E$27)</f>
        <v>0</v>
      </c>
      <c r="AF1438" s="78">
        <f>IF(IFERROR(M1438,1)=1,IF(IFERROR(N1438,1)=1,IF(IFERROR(O1438,1)=1,IF(IFERROR(Q1438,1)=1,IF(IFERROR(R1438,1)=1,IF(IFERROR(T1438,1)=1,IF(IFERROR(K1438,1)=1,IF(IFERROR(P1438,1)=1,IF(IFERROR(S1438,1)=1,Scoring!$E$29,0),0),0),0),0),0),0),0),0)</f>
        <v>0</v>
      </c>
      <c r="AG1438" s="78">
        <f t="shared" si="95"/>
        <v>0.3</v>
      </c>
      <c r="AI1438" s="93"/>
      <c r="AJ1438" s="94"/>
      <c r="AK1438" s="76"/>
      <c r="AL1438" s="75"/>
      <c r="AN1438" s="79"/>
      <c r="AO1438" s="79"/>
      <c r="AP1438" s="79"/>
      <c r="AQ1438" s="79"/>
      <c r="AR1438" s="79"/>
      <c r="AS1438" s="78"/>
      <c r="AU1438" s="79">
        <f>IF(IFERROR(F1438,99)=99,IF(IFERROR(G1438,99)=99,IF(IFERROR(H1438,99)=99,IF(IFERROR(I1438,99)=99,IF(IFERROR(E1438,99)=99,IF(IFERROR(J1438,99)=99,0,Scoring!$B$7),Scoring!$B$3),Scoring!$B$2),Scoring!$B$6),Scoring!$B$5),Scoring!$B$4)</f>
        <v>0.3</v>
      </c>
      <c r="AV1438" s="78">
        <f t="shared" si="96"/>
        <v>0.09</v>
      </c>
      <c r="AW1438" s="78"/>
      <c r="AX1438" s="66"/>
      <c r="AY1438" s="78"/>
      <c r="AZ1438" s="76"/>
      <c r="BB1438" s="76"/>
    </row>
    <row r="1439" spans="1:54" x14ac:dyDescent="0.25">
      <c r="A1439" s="89" t="s">
        <v>6425</v>
      </c>
      <c r="B1439" s="89" t="s">
        <v>30</v>
      </c>
      <c r="C1439" s="89" t="s">
        <v>30</v>
      </c>
      <c r="D1439" s="89" t="s">
        <v>6922</v>
      </c>
      <c r="E1439" s="76" t="e">
        <f>IF(C1439="-",IF(A1439="-",VLOOKUP(D1439,'sin-list 180320_update'!$C$2:$C$835,1,FALSE),VLOOKUP(A1439,'sin-list 180320_update'!$A$2:$A$835,1,FALSE)),VLOOKUP(C1439,'sin-list 180320_update'!$B$2:$B$835,1,FALSE))</f>
        <v>#N/A</v>
      </c>
      <c r="F1439" s="76" t="e">
        <f>IF($C1439="-",IF($A1439="-",VLOOKUP($D1439,'REACH Bilaga XVII_update'!$A$5:$A$131,1,FALSE),VLOOKUP($A1439,'REACH Bilaga XVII_update'!$C$5:$C$131,1,FALSE)),VLOOKUP($C1439,'REACH Bilaga XVII_update'!$B$5:$B$131,1,FALSE))</f>
        <v>#N/A</v>
      </c>
      <c r="G1439" s="76" t="e">
        <f>IF($C1439="-",IF($A1439="-",VLOOKUP($D1439,' REACH Bilaga 59_update'!$A$5:$A$210,1,FALSE),VLOOKUP($A1439,' REACH Bilaga 59_update'!$D$5:$D$210,1,FALSE)),VLOOKUP($C1439,' REACH Bilaga 59_update'!$C$5:$C$210,1,FALSE))</f>
        <v>#N/A</v>
      </c>
      <c r="H1439" s="76" t="e">
        <f>IF($C1439="-",IF($A1439="-",VLOOKUP($D1439,'REACH Bilaga XIV_update'!$A$5:$A$110,1,FALSE),VLOOKUP($A1439,'REACH Bilaga XIV_update'!$D$5:$D$110,1,FALSE)),VLOOKUP($C1439,'REACH Bilaga XIV_update'!$C$5:$C$110,1,FALSE))</f>
        <v>#N/A</v>
      </c>
      <c r="I1439" s="76" t="e">
        <f>IF($C1439="-",IF($A1439="-",VLOOKUP($D1439,CoRAP_update!$A$5:$A$376,1,FALSE),VLOOKUP($A1439,CoRAP_update!$D$5:$D$376,1,FALSE)),VLOOKUP($C1439,CoRAP_update!$C$5:$C$376,1,FALSE))</f>
        <v>#N/A</v>
      </c>
      <c r="J1439" s="76" t="str">
        <f>IF($C1439="-",IF($A1439="-",VLOOKUP($D1439,EDC_update!$C$2:$C$450,1,FALSE),VLOOKUP($A1439,EDC_update!$B$2:$B$450,1,FALSE)),VLOOKUP($C1439,EDC_update!$L$2:$L$450,1,FALSE))</f>
        <v>33704-61-9</v>
      </c>
      <c r="K1439" s="76" t="e">
        <f>IF($C1439="-",IF($A1439="-",IF(VLOOKUP($D1439,'sin-list 180320_update'!$C$2:$S$835,3,FALSE)="",NA(),VLOOKUP($D1439,'sin-list 180320_update'!$C$2:$S$835,3,FALSE)),IF(VLOOKUP($A1439,'sin-list 180320_update'!$A$2:$S$835,5,FALSE)="",NA(),VLOOKUP($A1439,'sin-list 180320_update'!$A$2:$S$835,5,FALSE))),IF(VLOOKUP($C1439,'sin-list 180320_update'!$B$2:$S$835,4,FALSE)="",NA(),VLOOKUP($C1439,'sin-list 180320_update'!$B$2:$S$835,4,FALSE)))</f>
        <v>#N/A</v>
      </c>
      <c r="L1439" s="76" t="e">
        <f>IF($C1439="-",IF($A1439="-",VLOOKUP($D1439,'sin-list 180320_update'!$C$2:$S$835,6,FALSE),VLOOKUP($A1439,'sin-list 180320_update'!$A$2:$S$835,8,FALSE)),VLOOKUP($C1439,'sin-list 180320_update'!$B$2:$S$835,7,FALSE))</f>
        <v>#N/A</v>
      </c>
      <c r="M1439" s="76" t="e">
        <f>IF($C1439="-",IF($A1439="-",IF(VLOOKUP($D1439,'sin-list 180320_update'!$C$2:$S$835,8,FALSE)="",NA(),VLOOKUP($D1439,'sin-list 180320_update'!$C$2:$S$835,8,FALSE)),IF(VLOOKUP($A1439,'sin-list 180320_update'!$A$2:$S$835,10,FALSE)="",NA(),VLOOKUP($A1439,'sin-list 180320_update'!$A$2:$S$835,10,FALSE))),IF(VLOOKUP($C1439,'sin-list 180320_update'!$B$2:$S$835,9,FALSE)="",NA(),VLOOKUP($C1439,'sin-list 180320_update'!$B$2:$S$835,9,FALSE)))</f>
        <v>#N/A</v>
      </c>
      <c r="N1439" s="76" t="e">
        <f>IF($C1439="-",IF($A1439="-",IF(VLOOKUP($D1439,'REACH Bilaga XVII_update'!$A$5:$E$131,4,FALSE)="",NA(),VLOOKUP($D1439,'REACH Bilaga XVII_update'!$A$5:$E$131,4,FALSE)),IF(VLOOKUP($A1439,'REACH Bilaga XVII_update'!$C$5:$D$131,2,FALSE)="",NA(),VLOOKUP($A1439,'REACH Bilaga XVII_update'!$C$5:$D$131,2,FALSE))),IF(VLOOKUP($C1439,'REACH Bilaga XVII_update'!$B$5:$D$131,3,FALSE)="",NA(),VLOOKUP($C1439,'REACH Bilaga XVII_update'!$B$5:$D$131,3,FALSE)))</f>
        <v>#N/A</v>
      </c>
      <c r="O1439" s="76" t="e">
        <f>IF($C1439="-",IF($A1439="-",IF(VLOOKUP($D1439,' REACH Bilaga 59_update'!$A$5:$E$210,5,FALSE)="",NA(),VLOOKUP($D1439,' REACH Bilaga 59_update'!$A$5:$E$210,5,FALSE)),IF(VLOOKUP($A1439,' REACH Bilaga 59_update'!$D$5:$E$210,2,FALSE)="",NA(),VLOOKUP($A1439,' REACH Bilaga 59_update'!$D$5:$E$210,2,FALSE))),IF(VLOOKUP($C1439,' REACH Bilaga 59_update'!$C$5:$E$210,3,FALSE)="",NA(),VLOOKUP($C1439,' REACH Bilaga 59_update'!$C$5:$E$210,3,FALSE)))</f>
        <v>#N/A</v>
      </c>
      <c r="P1439" s="76" t="e">
        <f>IF(C1439="-",IF(A1439="-",IFERROR(VLOOKUP($D1439,' REACH Bilaga 59_update'!$A$5:$F$210,MATCH(Sammanfattning!P$1,' REACH Bilaga 59_update'!$A$4:$F$4,0),FALSE),VLOOKUP($D1439,'REACH Bilaga XIV_update'!$A$4:$H$110,MATCH(Sammanfattning!P$1,'REACH Bilaga XIV_update'!$A$4:$H$4,0),FALSE)),IFERROR(VLOOKUP($A1439,' REACH Bilaga 59_update'!$D$5:$F$210,MATCH(Sammanfattning!P$1,' REACH Bilaga 59_update'!$D$4:$F$4,0),FALSE),VLOOKUP($A1439,'REACH Bilaga XIV_update'!$D$4:$H$110,MATCH(Sammanfattning!P$1,'REACH Bilaga XIV_update'!$D$4:$H$4,0),FALSE))),IFERROR(VLOOKUP($C1439,' REACH Bilaga 59_update'!$C$5:$F$210,MATCH(Sammanfattning!P$1,' REACH Bilaga 59_update'!$C$4:$F$4,0),FALSE),VLOOKUP($C1439,'REACH Bilaga XIV_update'!$C$4:$H$110,MATCH(Sammanfattning!P$1,'REACH Bilaga XIV_update'!$C$4:$H$4,0),FALSE)))</f>
        <v>#N/A</v>
      </c>
      <c r="Q1439" s="76" t="e">
        <f>IF($C1439="-",IF($A1439="-",IF(VLOOKUP($D1439,'REACH Bilaga XIV_update'!$A$5:$I$110,9,FALSE)="",NA(),VLOOKUP($D1439,'REACH Bilaga XIV_update'!$A$5:$I$110,9,FALSE)),IF(VLOOKUP($A1439,'REACH Bilaga XIV_update'!$D$5:$I$110,6,FALSE)="",NA(),VLOOKUP($A1439,'REACH Bilaga XIV_update'!$D$5:$I$110,6,FALSE))),IF(VLOOKUP($C1439,'REACH Bilaga XIV_update'!$C$5:$I$110,7,FALSE)="",NA(),VLOOKUP($C1439,'REACH Bilaga XIV_update'!$C$5:$I$110,7,FALSE)))</f>
        <v>#N/A</v>
      </c>
      <c r="R1439" s="76" t="e">
        <f>IF($C1439="-",IF($A1439="-",IF(VLOOKUP($D1439,CoRAP_update!$A$5:$O$376,15,FALSE)="",NA(),VLOOKUP($D1439,CoRAP_update!$A$5:$O$376,15,FALSE)),IF(VLOOKUP($A1439,CoRAP_update!$D$5:$O$376,12,FALSE)="",NA(),VLOOKUP($A1439,CoRAP_update!$D$5:$O$376,12,FALSE))),IF(VLOOKUP($C1439,CoRAP_update!$C$5:$O$376,13,FALSE)="",NA(),VLOOKUP($C1439,CoRAP_update!$C$5:$O$376,13,FALSE)))</f>
        <v>#N/A</v>
      </c>
      <c r="S1439" s="144" t="e">
        <f>IF($C1439="-",IF($A1439="-",VLOOKUP($D1439,CoRAP_update!$A$5:$J$376,MATCH(Sammanfattning!S$1,CoRAP_update!$A$4:$J$4,0),FALSE),VLOOKUP($A1439,CoRAP_update!$D$5:$J$376,MATCH(Sammanfattning!S$1,CoRAP_update!$D$4:$J$4,0),FALSE)),VLOOKUP($C1439,CoRAP_update!$C$5:$J$376,MATCH(Sammanfattning!S$1,CoRAP_update!$C$4:$J$4,0),FALSE))</f>
        <v>#N/A</v>
      </c>
      <c r="T1439" s="76" t="str">
        <f>IF($A1439="-",VLOOKUP($D1439,EDC_update!$C$2:$F$450,4,FALSE),VLOOKUP($A1439,EDC_update!$B$2:$F$450,5,FALSE))</f>
        <v>CAT3b</v>
      </c>
      <c r="V1439" s="78">
        <f>IF(IFERROR(SEARCH("PBT",P1439),99)=99,IF(IFERROR(SEARCH("suspected PBT",S1439),99)=99,IF(IFERROR(SEARCH("concluded to be PBT",K1439),99)=99,IF(IFERROR(SEARCH("PBT",S1439),99)=99,IF(IFERROR(SEARCH("PBT cand",L1439),99)=99,IF(IFERROR(SEARCH("PBT",L1439),99)=99,IF(IFERROR(SEARCH("persistent, bioackumulative and toxic properties",K1439),99)=99,0,Scoring!$E$3),Scoring!$E$3),Scoring!$E$7),Scoring!$E$3),Scoring!$E$5),Scoring!$E$6),Scoring!$E$3)</f>
        <v>0</v>
      </c>
      <c r="W1439" s="78">
        <f>IF(IFERROR(SEARCH("vPvB",P1439),99)=99,IF(IFERROR(SEARCH("suspected pbt/vPvB",S1439),99)=99,IF(IFERROR(SEARCH("vPvB",S1439),99)=99,IF(IFERROR(SEARCH("concluded to be a vPvB",S1439),99)=99,IF(IFERROR(SEARCH("identified as vPvB",K1439),99)=99,IF(IFERROR(SEARCH("concluded to be a vPvB",K1439),99)=99,IF(IFERROR(SEARCH("concluded to be both pbt and vPvB",S1439),99)=99,IF(IFERROR(SEARCH("concluded to be both pbt and vPvB",K1439),99)=99,0,Scoring!$E$5),Scoring!$E$5),Scoring!$E$5),Scoring!$E$5),Scoring!$E$5),Scoring!$E$4),Scoring!$E$6),Scoring!$E$4)</f>
        <v>0</v>
      </c>
      <c r="X1439" s="78">
        <f>IF(IFERROR(SEARCH("H410",N1439),99)=99,IF(IFERROR(SEARCH("H410",O1439),99)=99,IF(IFERROR(SEARCH("H410",Q1439),99)=99,IF(IFERROR(SEARCH("H410",M1439),99)=99,IF(IFERROR(SEARCH("H410",R1439),99)=99,IF(IFERROR(SEARCH("H411",N1439),99)=99,IF(IFERROR(SEARCH("H411",O1439),99)=99,IF(IFERROR(SEARCH("H411",Q1439),99)=99,IF(IFERROR(SEARCH("H411",M1439),99)=99,IF(IFERROR(SEARCH("H411",R1439),99)=99,IF(IFERROR(SEARCH("H413",N1439),99)=99,IF(IFERROR(SEARCH("H413",O1439),99)=99,IF(IFERROR(SEARCH("H413",Q1439),99)=99,IF(IFERROR(SEARCH("H413",M1439),99)=99,IF(IFERROR(SEARCH("H413",R1439),99)=99,IF(IFERROR(SEARCH("H412",N1439),99)=99,IF(IFERROR(SEARCH("H412",O1439),99)=99,IF(IFERROR(SEARCH("H412",Q1439),99)=99,IF(IFERROR(SEARCH("H412",M1439),99)=99,IF(IFERROR(SEARCH("H412",R1439),99)=99,0,Scoring!$E$2),Scoring!$E$2),Scoring!$E$2),Scoring!$E$2),Scoring!$E$2),Scoring!$E$2),Scoring!$E$2),Scoring!$E$2),Scoring!$E$2),Scoring!$E$2),Scoring!$E$2),Scoring!$E$2),Scoring!$E$2),Scoring!$E$2),Scoring!$E$2),Scoring!$E$2),Scoring!$E$2),Scoring!$E$2),Scoring!$E$2),Scoring!$E$2)</f>
        <v>0</v>
      </c>
      <c r="Y1439" s="78">
        <f>IF(IFERROR(SEARCH("CMR",K1439),99)=99,IF(IFERROR(SEARCH("Suspected CMR",S1439),99)=99,IF(IFERROR(SEARCH("CMR",S1439),99)=99,0,Scoring!$E$8),Scoring!$E$9),Scoring!$E$8)</f>
        <v>0</v>
      </c>
      <c r="Z1439" s="78">
        <f>IF(IFERROR(SEARCH("H350",N1439),99)=99,IF(IFERROR(SEARCH("H350",O1439),99)=99,IF(IFERROR(SEARCH("H350",Q1439),99)=99,IF(IFERROR(SEARCH("H350",M1439),99)=99,IF(IFERROR(SEARCH("H350",R1439),99)=99,IF(IFERROR(SEARCH("H351",N1439),99)=99,IF(IFERROR(SEARCH("H351",O1439),99)=99,IF(IFERROR(SEARCH("H351",Q1439),99)=99,IF(IFERROR(SEARCH("H351",M1439),99)=99,IF(IFERROR(SEARCH("H351",R1439),99)=99,IF(IFERROR(SEARCH("carcinogenic",P1439),99)=99,IF(IFERROR(SEARCH("suspected carcinogenic",S1439),99)=99,0,Scoring!$E$12),Scoring!$E$11),Scoring!$E$10),Scoring!$E$10),Scoring!$E$10),Scoring!$E$10),Scoring!$E$10),Scoring!$E$10),Scoring!$E$10),Scoring!$E$10),Scoring!$E$10),Scoring!$E$10)</f>
        <v>0</v>
      </c>
      <c r="AA1439" s="78">
        <f>IF(IFERROR(SEARCH("H340",N1439),99)=99,IF(IFERROR(SEARCH("H340",O1439),99)=99,IF(IFERROR(SEARCH("H340",Q1439),99)=99,IF(IFERROR(SEARCH("H340",M1439),99)=99,IF(IFERROR(SEARCH("H340",R1439),99)=99,IF(IFERROR(SEARCH("H341",N1439),99)=99,IF(IFERROR(SEARCH("H341",O1439),99)=99,IF(IFERROR(SEARCH("H341",Q1439),99)=99,IF(IFERROR(SEARCH("H341",M1439),99)=99,IF(IFERROR(SEARCH("H341",R1439),99)=99,IF(IFERROR(SEARCH("mutagenic",P1439),99)=99,IF(IFERROR(SEARCH("suspected mutagenic",S1439),99)=99,0,Scoring!$E$15),Scoring!$E$14),Scoring!$E$13),Scoring!$E$13),Scoring!$E$13),Scoring!$E$13),Scoring!$E$13),Scoring!$E$13),Scoring!$E$13),Scoring!$E$13),Scoring!$E$13),Scoring!$E$13)</f>
        <v>0</v>
      </c>
      <c r="AB1439" s="78">
        <f>IF(IFERROR(SEARCH("H360",N1439),99)=99,IF(IFERROR(SEARCH("H360",O1439),99)=99,IF(IFERROR(SEARCH("H360",Q1439),99)=99,IF(IFERROR(SEARCH("H360",M1439),99)=99,IF(IFERROR(SEARCH("H360",R1439),99)=99,IF(IFERROR(SEARCH("H361",N1439),99)=99,IF(IFERROR(SEARCH("H361",O1439),99)=99,IF(IFERROR(SEARCH("H361",Q1439),99)=99,IF(IFERROR(SEARCH("H361",M1439),99)=99,IF(IFERROR(SEARCH("H361",R1439),99)=99,IF(IFERROR(SEARCH("reproduction",P1439),99)=99,IF(IFERROR(SEARCH("suspected reprotoxic",S1439),99)=99,IF(IFERROR(SEARCH("reprotoxic",S1439),99)=99,IF(IFERROR(SEARCH("reprotoxic",K1439),99)=99,0,Scoring!$E$18),Scoring!$E$18),Scoring!$E$19),Scoring!$E$17),Scoring!$E$16),Scoring!$E$16),Scoring!$E$16),Scoring!$E$16),Scoring!$E$16),Scoring!$E$16),Scoring!$E$16),Scoring!$E$16),Scoring!$E$16),Scoring!$E$16)</f>
        <v>0</v>
      </c>
      <c r="AC1439" s="78">
        <f>IF(IFERROR(SEARCH("57f",L1439),99)=99,IF(IFERROR(SEARCH("57(f)",P1439),99)=99,0,Scoring!$E$20),Scoring!$E$20)</f>
        <v>0</v>
      </c>
      <c r="AD1439" s="78">
        <f>IF(IFERROR(SEARCH("CAT1",T1439),99)=99,IF(IFERROR(SEARCH("CAT2",T1439),99)=99,IF(IFERROR(SEARCH("CAT3",T1439),99)=99,IF(IFERROR(SEARCH("concluded to be endocrine",K1439),99)=99,IF(IFERROR(SEARCH("categorised as endocrine",K1439),99)=99,IF(IFERROR(SEARCH("endocrine disrupting",P1439),99)=99,IF(IFERROR(SEARCH("endocrine disrupting",K1439),99)=99,IF(IFERROR(SEARCH("suspected endocrine",S1439),99)=99,IF(IFERROR(SEARCH("potential endocrine",S1439),99)=99,0,Scoring!$E$25),Scoring!$E$25),Scoring!$E$24),Scoring!$E$24),Scoring!$E$24),Scoring!$E$24),Scoring!$E$23),Scoring!$E$22),Scoring!$E$21)</f>
        <v>0.3</v>
      </c>
      <c r="AE1439" s="78">
        <f>IF(IFERROR(SEARCH("suspected sensitiser",S1439),99)=99,IF(IFERROR(SEARCH("sensitiser",S1439),99)=99,IF(IFERROR(SEARCH("other hazard based concern",S1439),99)=99,0,Scoring!$E$28),Scoring!$E$26),Scoring!$E$27)</f>
        <v>0</v>
      </c>
      <c r="AF1439" s="78">
        <f>IF(IFERROR(M1439,1)=1,IF(IFERROR(N1439,1)=1,IF(IFERROR(O1439,1)=1,IF(IFERROR(Q1439,1)=1,IF(IFERROR(R1439,1)=1,IF(IFERROR(T1439,1)=1,IF(IFERROR(K1439,1)=1,IF(IFERROR(P1439,1)=1,IF(IFERROR(S1439,1)=1,Scoring!$E$29,0),0),0),0),0),0),0),0),0)</f>
        <v>0</v>
      </c>
      <c r="AG1439" s="78">
        <f t="shared" si="95"/>
        <v>0.3</v>
      </c>
      <c r="AI1439" s="93"/>
      <c r="AJ1439" s="94"/>
      <c r="AK1439" s="76"/>
      <c r="AL1439" s="75"/>
      <c r="AN1439" s="79"/>
      <c r="AO1439" s="79"/>
      <c r="AP1439" s="79"/>
      <c r="AQ1439" s="79"/>
      <c r="AR1439" s="79"/>
      <c r="AS1439" s="78"/>
      <c r="AU1439" s="79">
        <f>IF(IFERROR(F1439,99)=99,IF(IFERROR(G1439,99)=99,IF(IFERROR(H1439,99)=99,IF(IFERROR(I1439,99)=99,IF(IFERROR(E1439,99)=99,IF(IFERROR(J1439,99)=99,0,Scoring!$B$7),Scoring!$B$3),Scoring!$B$2),Scoring!$B$6),Scoring!$B$5),Scoring!$B$4)</f>
        <v>0.3</v>
      </c>
      <c r="AV1439" s="78">
        <f t="shared" si="96"/>
        <v>0.09</v>
      </c>
      <c r="AW1439" s="78"/>
      <c r="AX1439" s="66"/>
      <c r="AY1439" s="78"/>
      <c r="AZ1439" s="76"/>
      <c r="BB1439" s="76"/>
    </row>
    <row r="1440" spans="1:54" x14ac:dyDescent="0.25">
      <c r="A1440" s="89" t="s">
        <v>6427</v>
      </c>
      <c r="B1440" s="89" t="s">
        <v>30</v>
      </c>
      <c r="C1440" s="89" t="s">
        <v>30</v>
      </c>
      <c r="D1440" s="89" t="s">
        <v>7053</v>
      </c>
      <c r="E1440" s="76" t="e">
        <f>IF(C1440="-",IF(A1440="-",VLOOKUP(D1440,'sin-list 180320_update'!$C$2:$C$835,1,FALSE),VLOOKUP(A1440,'sin-list 180320_update'!$A$2:$A$835,1,FALSE)),VLOOKUP(C1440,'sin-list 180320_update'!$B$2:$B$835,1,FALSE))</f>
        <v>#N/A</v>
      </c>
      <c r="F1440" s="76" t="e">
        <f>IF($C1440="-",IF($A1440="-",VLOOKUP($D1440,'REACH Bilaga XVII_update'!$A$5:$A$131,1,FALSE),VLOOKUP($A1440,'REACH Bilaga XVII_update'!$C$5:$C$131,1,FALSE)),VLOOKUP($C1440,'REACH Bilaga XVII_update'!$B$5:$B$131,1,FALSE))</f>
        <v>#N/A</v>
      </c>
      <c r="G1440" s="76" t="e">
        <f>IF($C1440="-",IF($A1440="-",VLOOKUP($D1440,' REACH Bilaga 59_update'!$A$5:$A$210,1,FALSE),VLOOKUP($A1440,' REACH Bilaga 59_update'!$D$5:$D$210,1,FALSE)),VLOOKUP($C1440,' REACH Bilaga 59_update'!$C$5:$C$210,1,FALSE))</f>
        <v>#N/A</v>
      </c>
      <c r="H1440" s="76" t="e">
        <f>IF($C1440="-",IF($A1440="-",VLOOKUP($D1440,'REACH Bilaga XIV_update'!$A$5:$A$110,1,FALSE),VLOOKUP($A1440,'REACH Bilaga XIV_update'!$D$5:$D$110,1,FALSE)),VLOOKUP($C1440,'REACH Bilaga XIV_update'!$C$5:$C$110,1,FALSE))</f>
        <v>#N/A</v>
      </c>
      <c r="I1440" s="76" t="e">
        <f>IF($C1440="-",IF($A1440="-",VLOOKUP($D1440,CoRAP_update!$A$5:$A$376,1,FALSE),VLOOKUP($A1440,CoRAP_update!$D$5:$D$376,1,FALSE)),VLOOKUP($C1440,CoRAP_update!$C$5:$C$376,1,FALSE))</f>
        <v>#N/A</v>
      </c>
      <c r="J1440" s="76" t="str">
        <f>IF($C1440="-",IF($A1440="-",VLOOKUP($D1440,EDC_update!$C$2:$C$450,1,FALSE),VLOOKUP($A1440,EDC_update!$B$2:$B$450,1,FALSE)),VLOOKUP($C1440,EDC_update!$L$2:$L$450,1,FALSE))</f>
        <v>35367-38-5</v>
      </c>
      <c r="K1440" s="76" t="e">
        <f>IF($C1440="-",IF($A1440="-",IF(VLOOKUP($D1440,'sin-list 180320_update'!$C$2:$S$835,3,FALSE)="",NA(),VLOOKUP($D1440,'sin-list 180320_update'!$C$2:$S$835,3,FALSE)),IF(VLOOKUP($A1440,'sin-list 180320_update'!$A$2:$S$835,5,FALSE)="",NA(),VLOOKUP($A1440,'sin-list 180320_update'!$A$2:$S$835,5,FALSE))),IF(VLOOKUP($C1440,'sin-list 180320_update'!$B$2:$S$835,4,FALSE)="",NA(),VLOOKUP($C1440,'sin-list 180320_update'!$B$2:$S$835,4,FALSE)))</f>
        <v>#N/A</v>
      </c>
      <c r="L1440" s="76" t="e">
        <f>IF($C1440="-",IF($A1440="-",VLOOKUP($D1440,'sin-list 180320_update'!$C$2:$S$835,6,FALSE),VLOOKUP($A1440,'sin-list 180320_update'!$A$2:$S$835,8,FALSE)),VLOOKUP($C1440,'sin-list 180320_update'!$B$2:$S$835,7,FALSE))</f>
        <v>#N/A</v>
      </c>
      <c r="M1440" s="76" t="e">
        <f>IF($C1440="-",IF($A1440="-",IF(VLOOKUP($D1440,'sin-list 180320_update'!$C$2:$S$835,8,FALSE)="",NA(),VLOOKUP($D1440,'sin-list 180320_update'!$C$2:$S$835,8,FALSE)),IF(VLOOKUP($A1440,'sin-list 180320_update'!$A$2:$S$835,10,FALSE)="",NA(),VLOOKUP($A1440,'sin-list 180320_update'!$A$2:$S$835,10,FALSE))),IF(VLOOKUP($C1440,'sin-list 180320_update'!$B$2:$S$835,9,FALSE)="",NA(),VLOOKUP($C1440,'sin-list 180320_update'!$B$2:$S$835,9,FALSE)))</f>
        <v>#N/A</v>
      </c>
      <c r="N1440" s="76" t="e">
        <f>IF($C1440="-",IF($A1440="-",IF(VLOOKUP($D1440,'REACH Bilaga XVII_update'!$A$5:$E$131,4,FALSE)="",NA(),VLOOKUP($D1440,'REACH Bilaga XVII_update'!$A$5:$E$131,4,FALSE)),IF(VLOOKUP($A1440,'REACH Bilaga XVII_update'!$C$5:$D$131,2,FALSE)="",NA(),VLOOKUP($A1440,'REACH Bilaga XVII_update'!$C$5:$D$131,2,FALSE))),IF(VLOOKUP($C1440,'REACH Bilaga XVII_update'!$B$5:$D$131,3,FALSE)="",NA(),VLOOKUP($C1440,'REACH Bilaga XVII_update'!$B$5:$D$131,3,FALSE)))</f>
        <v>#N/A</v>
      </c>
      <c r="O1440" s="76" t="e">
        <f>IF($C1440="-",IF($A1440="-",IF(VLOOKUP($D1440,' REACH Bilaga 59_update'!$A$5:$E$210,5,FALSE)="",NA(),VLOOKUP($D1440,' REACH Bilaga 59_update'!$A$5:$E$210,5,FALSE)),IF(VLOOKUP($A1440,' REACH Bilaga 59_update'!$D$5:$E$210,2,FALSE)="",NA(),VLOOKUP($A1440,' REACH Bilaga 59_update'!$D$5:$E$210,2,FALSE))),IF(VLOOKUP($C1440,' REACH Bilaga 59_update'!$C$5:$E$210,3,FALSE)="",NA(),VLOOKUP($C1440,' REACH Bilaga 59_update'!$C$5:$E$210,3,FALSE)))</f>
        <v>#N/A</v>
      </c>
      <c r="P1440" s="76" t="e">
        <f>IF(C1440="-",IF(A1440="-",IFERROR(VLOOKUP($D1440,' REACH Bilaga 59_update'!$A$5:$F$210,MATCH(Sammanfattning!P$1,' REACH Bilaga 59_update'!$A$4:$F$4,0),FALSE),VLOOKUP($D1440,'REACH Bilaga XIV_update'!$A$4:$H$110,MATCH(Sammanfattning!P$1,'REACH Bilaga XIV_update'!$A$4:$H$4,0),FALSE)),IFERROR(VLOOKUP($A1440,' REACH Bilaga 59_update'!$D$5:$F$210,MATCH(Sammanfattning!P$1,' REACH Bilaga 59_update'!$D$4:$F$4,0),FALSE),VLOOKUP($A1440,'REACH Bilaga XIV_update'!$D$4:$H$110,MATCH(Sammanfattning!P$1,'REACH Bilaga XIV_update'!$D$4:$H$4,0),FALSE))),IFERROR(VLOOKUP($C1440,' REACH Bilaga 59_update'!$C$5:$F$210,MATCH(Sammanfattning!P$1,' REACH Bilaga 59_update'!$C$4:$F$4,0),FALSE),VLOOKUP($C1440,'REACH Bilaga XIV_update'!$C$4:$H$110,MATCH(Sammanfattning!P$1,'REACH Bilaga XIV_update'!$C$4:$H$4,0),FALSE)))</f>
        <v>#N/A</v>
      </c>
      <c r="Q1440" s="76" t="e">
        <f>IF($C1440="-",IF($A1440="-",IF(VLOOKUP($D1440,'REACH Bilaga XIV_update'!$A$5:$I$110,9,FALSE)="",NA(),VLOOKUP($D1440,'REACH Bilaga XIV_update'!$A$5:$I$110,9,FALSE)),IF(VLOOKUP($A1440,'REACH Bilaga XIV_update'!$D$5:$I$110,6,FALSE)="",NA(),VLOOKUP($A1440,'REACH Bilaga XIV_update'!$D$5:$I$110,6,FALSE))),IF(VLOOKUP($C1440,'REACH Bilaga XIV_update'!$C$5:$I$110,7,FALSE)="",NA(),VLOOKUP($C1440,'REACH Bilaga XIV_update'!$C$5:$I$110,7,FALSE)))</f>
        <v>#N/A</v>
      </c>
      <c r="R1440" s="76" t="e">
        <f>IF($C1440="-",IF($A1440="-",IF(VLOOKUP($D1440,CoRAP_update!$A$5:$O$376,15,FALSE)="",NA(),VLOOKUP($D1440,CoRAP_update!$A$5:$O$376,15,FALSE)),IF(VLOOKUP($A1440,CoRAP_update!$D$5:$O$376,12,FALSE)="",NA(),VLOOKUP($A1440,CoRAP_update!$D$5:$O$376,12,FALSE))),IF(VLOOKUP($C1440,CoRAP_update!$C$5:$O$376,13,FALSE)="",NA(),VLOOKUP($C1440,CoRAP_update!$C$5:$O$376,13,FALSE)))</f>
        <v>#N/A</v>
      </c>
      <c r="S1440" s="144" t="e">
        <f>IF($C1440="-",IF($A1440="-",VLOOKUP($D1440,CoRAP_update!$A$5:$J$376,MATCH(Sammanfattning!S$1,CoRAP_update!$A$4:$J$4,0),FALSE),VLOOKUP($A1440,CoRAP_update!$D$5:$J$376,MATCH(Sammanfattning!S$1,CoRAP_update!$D$4:$J$4,0),FALSE)),VLOOKUP($C1440,CoRAP_update!$C$5:$J$376,MATCH(Sammanfattning!S$1,CoRAP_update!$C$4:$J$4,0),FALSE))</f>
        <v>#N/A</v>
      </c>
      <c r="T1440" s="76" t="str">
        <f>IF($A1440="-",VLOOKUP($D1440,EDC_update!$C$2:$F$450,4,FALSE),VLOOKUP($A1440,EDC_update!$B$2:$F$450,5,FALSE))</f>
        <v>CAT3a</v>
      </c>
      <c r="V1440" s="78">
        <f>IF(IFERROR(SEARCH("PBT",P1440),99)=99,IF(IFERROR(SEARCH("suspected PBT",S1440),99)=99,IF(IFERROR(SEARCH("concluded to be PBT",K1440),99)=99,IF(IFERROR(SEARCH("PBT",S1440),99)=99,IF(IFERROR(SEARCH("PBT cand",L1440),99)=99,IF(IFERROR(SEARCH("PBT",L1440),99)=99,IF(IFERROR(SEARCH("persistent, bioackumulative and toxic properties",K1440),99)=99,0,Scoring!$E$3),Scoring!$E$3),Scoring!$E$7),Scoring!$E$3),Scoring!$E$5),Scoring!$E$6),Scoring!$E$3)</f>
        <v>0</v>
      </c>
      <c r="W1440" s="78">
        <f>IF(IFERROR(SEARCH("vPvB",P1440),99)=99,IF(IFERROR(SEARCH("suspected pbt/vPvB",S1440),99)=99,IF(IFERROR(SEARCH("vPvB",S1440),99)=99,IF(IFERROR(SEARCH("concluded to be a vPvB",S1440),99)=99,IF(IFERROR(SEARCH("identified as vPvB",K1440),99)=99,IF(IFERROR(SEARCH("concluded to be a vPvB",K1440),99)=99,IF(IFERROR(SEARCH("concluded to be both pbt and vPvB",S1440),99)=99,IF(IFERROR(SEARCH("concluded to be both pbt and vPvB",K1440),99)=99,0,Scoring!$E$5),Scoring!$E$5),Scoring!$E$5),Scoring!$E$5),Scoring!$E$5),Scoring!$E$4),Scoring!$E$6),Scoring!$E$4)</f>
        <v>0</v>
      </c>
      <c r="X1440" s="78">
        <f>IF(IFERROR(SEARCH("H410",N1440),99)=99,IF(IFERROR(SEARCH("H410",O1440),99)=99,IF(IFERROR(SEARCH("H410",Q1440),99)=99,IF(IFERROR(SEARCH("H410",M1440),99)=99,IF(IFERROR(SEARCH("H410",R1440),99)=99,IF(IFERROR(SEARCH("H411",N1440),99)=99,IF(IFERROR(SEARCH("H411",O1440),99)=99,IF(IFERROR(SEARCH("H411",Q1440),99)=99,IF(IFERROR(SEARCH("H411",M1440),99)=99,IF(IFERROR(SEARCH("H411",R1440),99)=99,IF(IFERROR(SEARCH("H413",N1440),99)=99,IF(IFERROR(SEARCH("H413",O1440),99)=99,IF(IFERROR(SEARCH("H413",Q1440),99)=99,IF(IFERROR(SEARCH("H413",M1440),99)=99,IF(IFERROR(SEARCH("H413",R1440),99)=99,IF(IFERROR(SEARCH("H412",N1440),99)=99,IF(IFERROR(SEARCH("H412",O1440),99)=99,IF(IFERROR(SEARCH("H412",Q1440),99)=99,IF(IFERROR(SEARCH("H412",M1440),99)=99,IF(IFERROR(SEARCH("H412",R1440),99)=99,0,Scoring!$E$2),Scoring!$E$2),Scoring!$E$2),Scoring!$E$2),Scoring!$E$2),Scoring!$E$2),Scoring!$E$2),Scoring!$E$2),Scoring!$E$2),Scoring!$E$2),Scoring!$E$2),Scoring!$E$2),Scoring!$E$2),Scoring!$E$2),Scoring!$E$2),Scoring!$E$2),Scoring!$E$2),Scoring!$E$2),Scoring!$E$2),Scoring!$E$2)</f>
        <v>0</v>
      </c>
      <c r="Y1440" s="78">
        <f>IF(IFERROR(SEARCH("CMR",K1440),99)=99,IF(IFERROR(SEARCH("Suspected CMR",S1440),99)=99,IF(IFERROR(SEARCH("CMR",S1440),99)=99,0,Scoring!$E$8),Scoring!$E$9),Scoring!$E$8)</f>
        <v>0</v>
      </c>
      <c r="Z1440" s="78">
        <f>IF(IFERROR(SEARCH("H350",N1440),99)=99,IF(IFERROR(SEARCH("H350",O1440),99)=99,IF(IFERROR(SEARCH("H350",Q1440),99)=99,IF(IFERROR(SEARCH("H350",M1440),99)=99,IF(IFERROR(SEARCH("H350",R1440),99)=99,IF(IFERROR(SEARCH("H351",N1440),99)=99,IF(IFERROR(SEARCH("H351",O1440),99)=99,IF(IFERROR(SEARCH("H351",Q1440),99)=99,IF(IFERROR(SEARCH("H351",M1440),99)=99,IF(IFERROR(SEARCH("H351",R1440),99)=99,IF(IFERROR(SEARCH("carcinogenic",P1440),99)=99,IF(IFERROR(SEARCH("suspected carcinogenic",S1440),99)=99,0,Scoring!$E$12),Scoring!$E$11),Scoring!$E$10),Scoring!$E$10),Scoring!$E$10),Scoring!$E$10),Scoring!$E$10),Scoring!$E$10),Scoring!$E$10),Scoring!$E$10),Scoring!$E$10),Scoring!$E$10)</f>
        <v>0</v>
      </c>
      <c r="AA1440" s="78">
        <f>IF(IFERROR(SEARCH("H340",N1440),99)=99,IF(IFERROR(SEARCH("H340",O1440),99)=99,IF(IFERROR(SEARCH("H340",Q1440),99)=99,IF(IFERROR(SEARCH("H340",M1440),99)=99,IF(IFERROR(SEARCH("H340",R1440),99)=99,IF(IFERROR(SEARCH("H341",N1440),99)=99,IF(IFERROR(SEARCH("H341",O1440),99)=99,IF(IFERROR(SEARCH("H341",Q1440),99)=99,IF(IFERROR(SEARCH("H341",M1440),99)=99,IF(IFERROR(SEARCH("H341",R1440),99)=99,IF(IFERROR(SEARCH("mutagenic",P1440),99)=99,IF(IFERROR(SEARCH("suspected mutagenic",S1440),99)=99,0,Scoring!$E$15),Scoring!$E$14),Scoring!$E$13),Scoring!$E$13),Scoring!$E$13),Scoring!$E$13),Scoring!$E$13),Scoring!$E$13),Scoring!$E$13),Scoring!$E$13),Scoring!$E$13),Scoring!$E$13)</f>
        <v>0</v>
      </c>
      <c r="AB1440" s="78">
        <f>IF(IFERROR(SEARCH("H360",N1440),99)=99,IF(IFERROR(SEARCH("H360",O1440),99)=99,IF(IFERROR(SEARCH("H360",Q1440),99)=99,IF(IFERROR(SEARCH("H360",M1440),99)=99,IF(IFERROR(SEARCH("H360",R1440),99)=99,IF(IFERROR(SEARCH("H361",N1440),99)=99,IF(IFERROR(SEARCH("H361",O1440),99)=99,IF(IFERROR(SEARCH("H361",Q1440),99)=99,IF(IFERROR(SEARCH("H361",M1440),99)=99,IF(IFERROR(SEARCH("H361",R1440),99)=99,IF(IFERROR(SEARCH("reproduction",P1440),99)=99,IF(IFERROR(SEARCH("suspected reprotoxic",S1440),99)=99,IF(IFERROR(SEARCH("reprotoxic",S1440),99)=99,IF(IFERROR(SEARCH("reprotoxic",K1440),99)=99,0,Scoring!$E$18),Scoring!$E$18),Scoring!$E$19),Scoring!$E$17),Scoring!$E$16),Scoring!$E$16),Scoring!$E$16),Scoring!$E$16),Scoring!$E$16),Scoring!$E$16),Scoring!$E$16),Scoring!$E$16),Scoring!$E$16),Scoring!$E$16)</f>
        <v>0</v>
      </c>
      <c r="AC1440" s="78">
        <f>IF(IFERROR(SEARCH("57f",L1440),99)=99,IF(IFERROR(SEARCH("57(f)",P1440),99)=99,0,Scoring!$E$20),Scoring!$E$20)</f>
        <v>0</v>
      </c>
      <c r="AD1440" s="78">
        <f>IF(IFERROR(SEARCH("CAT1",T1440),99)=99,IF(IFERROR(SEARCH("CAT2",T1440),99)=99,IF(IFERROR(SEARCH("CAT3",T1440),99)=99,IF(IFERROR(SEARCH("concluded to be endocrine",K1440),99)=99,IF(IFERROR(SEARCH("categorised as endocrine",K1440),99)=99,IF(IFERROR(SEARCH("endocrine disrupting",P1440),99)=99,IF(IFERROR(SEARCH("endocrine disrupting",K1440),99)=99,IF(IFERROR(SEARCH("suspected endocrine",S1440),99)=99,IF(IFERROR(SEARCH("potential endocrine",S1440),99)=99,0,Scoring!$E$25),Scoring!$E$25),Scoring!$E$24),Scoring!$E$24),Scoring!$E$24),Scoring!$E$24),Scoring!$E$23),Scoring!$E$22),Scoring!$E$21)</f>
        <v>0.3</v>
      </c>
      <c r="AE1440" s="78">
        <f>IF(IFERROR(SEARCH("suspected sensitiser",S1440),99)=99,IF(IFERROR(SEARCH("sensitiser",S1440),99)=99,IF(IFERROR(SEARCH("other hazard based concern",S1440),99)=99,0,Scoring!$E$28),Scoring!$E$26),Scoring!$E$27)</f>
        <v>0</v>
      </c>
      <c r="AF1440" s="78">
        <f>IF(IFERROR(M1440,1)=1,IF(IFERROR(N1440,1)=1,IF(IFERROR(O1440,1)=1,IF(IFERROR(Q1440,1)=1,IF(IFERROR(R1440,1)=1,IF(IFERROR(T1440,1)=1,IF(IFERROR(K1440,1)=1,IF(IFERROR(P1440,1)=1,IF(IFERROR(S1440,1)=1,Scoring!$E$29,0),0),0),0),0),0),0),0),0)</f>
        <v>0</v>
      </c>
      <c r="AG1440" s="78">
        <f t="shared" si="95"/>
        <v>0.3</v>
      </c>
      <c r="AI1440" s="93"/>
      <c r="AJ1440" s="94"/>
      <c r="AK1440" s="76"/>
      <c r="AL1440" s="75"/>
      <c r="AN1440" s="79"/>
      <c r="AO1440" s="79"/>
      <c r="AP1440" s="79"/>
      <c r="AQ1440" s="79"/>
      <c r="AR1440" s="79"/>
      <c r="AS1440" s="78"/>
      <c r="AU1440" s="79">
        <f>IF(IFERROR(F1440,99)=99,IF(IFERROR(G1440,99)=99,IF(IFERROR(H1440,99)=99,IF(IFERROR(I1440,99)=99,IF(IFERROR(E1440,99)=99,IF(IFERROR(J1440,99)=99,0,Scoring!$B$7),Scoring!$B$3),Scoring!$B$2),Scoring!$B$6),Scoring!$B$5),Scoring!$B$4)</f>
        <v>0.3</v>
      </c>
      <c r="AV1440" s="78">
        <f t="shared" si="96"/>
        <v>0.09</v>
      </c>
      <c r="AW1440" s="78"/>
      <c r="AX1440" s="66"/>
      <c r="AY1440" s="78"/>
      <c r="AZ1440" s="76"/>
      <c r="BB1440" s="76"/>
    </row>
    <row r="1441" spans="1:54" x14ac:dyDescent="0.25">
      <c r="A1441" s="89" t="s">
        <v>7140</v>
      </c>
      <c r="B1441" s="89" t="s">
        <v>30</v>
      </c>
      <c r="C1441" s="89" t="s">
        <v>30</v>
      </c>
      <c r="D1441" s="89" t="s">
        <v>7141</v>
      </c>
      <c r="E1441" s="76" t="e">
        <f>IF(C1441="-",IF(A1441="-",VLOOKUP(D1441,'sin-list 180320_update'!$C$2:$C$835,1,FALSE),VLOOKUP(A1441,'sin-list 180320_update'!$A$2:$A$835,1,FALSE)),VLOOKUP(C1441,'sin-list 180320_update'!$B$2:$B$835,1,FALSE))</f>
        <v>#N/A</v>
      </c>
      <c r="F1441" s="76" t="e">
        <f>IF($C1441="-",IF($A1441="-",VLOOKUP($D1441,'REACH Bilaga XVII_update'!$A$5:$A$131,1,FALSE),VLOOKUP($A1441,'REACH Bilaga XVII_update'!$C$5:$C$131,1,FALSE)),VLOOKUP($C1441,'REACH Bilaga XVII_update'!$B$5:$B$131,1,FALSE))</f>
        <v>#N/A</v>
      </c>
      <c r="G1441" s="76" t="e">
        <f>IF($C1441="-",IF($A1441="-",VLOOKUP($D1441,' REACH Bilaga 59_update'!$A$5:$A$210,1,FALSE),VLOOKUP($A1441,' REACH Bilaga 59_update'!$D$5:$D$210,1,FALSE)),VLOOKUP($C1441,' REACH Bilaga 59_update'!$C$5:$C$210,1,FALSE))</f>
        <v>#N/A</v>
      </c>
      <c r="H1441" s="76" t="e">
        <f>IF($C1441="-",IF($A1441="-",VLOOKUP($D1441,'REACH Bilaga XIV_update'!$A$5:$A$110,1,FALSE),VLOOKUP($A1441,'REACH Bilaga XIV_update'!$D$5:$D$110,1,FALSE)),VLOOKUP($C1441,'REACH Bilaga XIV_update'!$C$5:$C$110,1,FALSE))</f>
        <v>#N/A</v>
      </c>
      <c r="I1441" s="76" t="e">
        <f>IF($C1441="-",IF($A1441="-",VLOOKUP($D1441,CoRAP_update!$A$5:$A$376,1,FALSE),VLOOKUP($A1441,CoRAP_update!$D$5:$D$376,1,FALSE)),VLOOKUP($C1441,CoRAP_update!$C$5:$C$376,1,FALSE))</f>
        <v>#N/A</v>
      </c>
      <c r="J1441" s="76" t="str">
        <f>IF($C1441="-",IF($A1441="-",VLOOKUP($D1441,EDC_update!$C$2:$C$450,1,FALSE),VLOOKUP($A1441,EDC_update!$B$2:$B$450,1,FALSE)),VLOOKUP($C1441,EDC_update!$L$2:$L$450,1,FALSE))</f>
        <v>3554-44-0</v>
      </c>
      <c r="K1441" s="76" t="e">
        <f>IF($C1441="-",IF($A1441="-",IF(VLOOKUP($D1441,'sin-list 180320_update'!$C$2:$S$835,3,FALSE)="",NA(),VLOOKUP($D1441,'sin-list 180320_update'!$C$2:$S$835,3,FALSE)),IF(VLOOKUP($A1441,'sin-list 180320_update'!$A$2:$S$835,5,FALSE)="",NA(),VLOOKUP($A1441,'sin-list 180320_update'!$A$2:$S$835,5,FALSE))),IF(VLOOKUP($C1441,'sin-list 180320_update'!$B$2:$S$835,4,FALSE)="",NA(),VLOOKUP($C1441,'sin-list 180320_update'!$B$2:$S$835,4,FALSE)))</f>
        <v>#N/A</v>
      </c>
      <c r="L1441" s="76" t="e">
        <f>IF($C1441="-",IF($A1441="-",VLOOKUP($D1441,'sin-list 180320_update'!$C$2:$S$835,6,FALSE),VLOOKUP($A1441,'sin-list 180320_update'!$A$2:$S$835,8,FALSE)),VLOOKUP($C1441,'sin-list 180320_update'!$B$2:$S$835,7,FALSE))</f>
        <v>#N/A</v>
      </c>
      <c r="M1441" s="76" t="e">
        <f>IF($C1441="-",IF($A1441="-",IF(VLOOKUP($D1441,'sin-list 180320_update'!$C$2:$S$835,8,FALSE)="",NA(),VLOOKUP($D1441,'sin-list 180320_update'!$C$2:$S$835,8,FALSE)),IF(VLOOKUP($A1441,'sin-list 180320_update'!$A$2:$S$835,10,FALSE)="",NA(),VLOOKUP($A1441,'sin-list 180320_update'!$A$2:$S$835,10,FALSE))),IF(VLOOKUP($C1441,'sin-list 180320_update'!$B$2:$S$835,9,FALSE)="",NA(),VLOOKUP($C1441,'sin-list 180320_update'!$B$2:$S$835,9,FALSE)))</f>
        <v>#N/A</v>
      </c>
      <c r="N1441" s="76" t="e">
        <f>IF($C1441="-",IF($A1441="-",IF(VLOOKUP($D1441,'REACH Bilaga XVII_update'!$A$5:$E$131,4,FALSE)="",NA(),VLOOKUP($D1441,'REACH Bilaga XVII_update'!$A$5:$E$131,4,FALSE)),IF(VLOOKUP($A1441,'REACH Bilaga XVII_update'!$C$5:$D$131,2,FALSE)="",NA(),VLOOKUP($A1441,'REACH Bilaga XVII_update'!$C$5:$D$131,2,FALSE))),IF(VLOOKUP($C1441,'REACH Bilaga XVII_update'!$B$5:$D$131,3,FALSE)="",NA(),VLOOKUP($C1441,'REACH Bilaga XVII_update'!$B$5:$D$131,3,FALSE)))</f>
        <v>#N/A</v>
      </c>
      <c r="O1441" s="76" t="e">
        <f>IF($C1441="-",IF($A1441="-",IF(VLOOKUP($D1441,' REACH Bilaga 59_update'!$A$5:$E$210,5,FALSE)="",NA(),VLOOKUP($D1441,' REACH Bilaga 59_update'!$A$5:$E$210,5,FALSE)),IF(VLOOKUP($A1441,' REACH Bilaga 59_update'!$D$5:$E$210,2,FALSE)="",NA(),VLOOKUP($A1441,' REACH Bilaga 59_update'!$D$5:$E$210,2,FALSE))),IF(VLOOKUP($C1441,' REACH Bilaga 59_update'!$C$5:$E$210,3,FALSE)="",NA(),VLOOKUP($C1441,' REACH Bilaga 59_update'!$C$5:$E$210,3,FALSE)))</f>
        <v>#N/A</v>
      </c>
      <c r="P1441" s="76" t="e">
        <f>IF(C1441="-",IF(A1441="-",IFERROR(VLOOKUP($D1441,' REACH Bilaga 59_update'!$A$5:$F$210,MATCH(Sammanfattning!P$1,' REACH Bilaga 59_update'!$A$4:$F$4,0),FALSE),VLOOKUP($D1441,'REACH Bilaga XIV_update'!$A$4:$H$110,MATCH(Sammanfattning!P$1,'REACH Bilaga XIV_update'!$A$4:$H$4,0),FALSE)),IFERROR(VLOOKUP($A1441,' REACH Bilaga 59_update'!$D$5:$F$210,MATCH(Sammanfattning!P$1,' REACH Bilaga 59_update'!$D$4:$F$4,0),FALSE),VLOOKUP($A1441,'REACH Bilaga XIV_update'!$D$4:$H$110,MATCH(Sammanfattning!P$1,'REACH Bilaga XIV_update'!$D$4:$H$4,0),FALSE))),IFERROR(VLOOKUP($C1441,' REACH Bilaga 59_update'!$C$5:$F$210,MATCH(Sammanfattning!P$1,' REACH Bilaga 59_update'!$C$4:$F$4,0),FALSE),VLOOKUP($C1441,'REACH Bilaga XIV_update'!$C$4:$H$110,MATCH(Sammanfattning!P$1,'REACH Bilaga XIV_update'!$C$4:$H$4,0),FALSE)))</f>
        <v>#N/A</v>
      </c>
      <c r="Q1441" s="76" t="e">
        <f>IF($C1441="-",IF($A1441="-",IF(VLOOKUP($D1441,'REACH Bilaga XIV_update'!$A$5:$I$110,9,FALSE)="",NA(),VLOOKUP($D1441,'REACH Bilaga XIV_update'!$A$5:$I$110,9,FALSE)),IF(VLOOKUP($A1441,'REACH Bilaga XIV_update'!$D$5:$I$110,6,FALSE)="",NA(),VLOOKUP($A1441,'REACH Bilaga XIV_update'!$D$5:$I$110,6,FALSE))),IF(VLOOKUP($C1441,'REACH Bilaga XIV_update'!$C$5:$I$110,7,FALSE)="",NA(),VLOOKUP($C1441,'REACH Bilaga XIV_update'!$C$5:$I$110,7,FALSE)))</f>
        <v>#N/A</v>
      </c>
      <c r="R1441" s="76" t="e">
        <f>IF($C1441="-",IF($A1441="-",IF(VLOOKUP($D1441,CoRAP_update!$A$5:$O$376,15,FALSE)="",NA(),VLOOKUP($D1441,CoRAP_update!$A$5:$O$376,15,FALSE)),IF(VLOOKUP($A1441,CoRAP_update!$D$5:$O$376,12,FALSE)="",NA(),VLOOKUP($A1441,CoRAP_update!$D$5:$O$376,12,FALSE))),IF(VLOOKUP($C1441,CoRAP_update!$C$5:$O$376,13,FALSE)="",NA(),VLOOKUP($C1441,CoRAP_update!$C$5:$O$376,13,FALSE)))</f>
        <v>#N/A</v>
      </c>
      <c r="S1441" s="144" t="e">
        <f>IF($C1441="-",IF($A1441="-",VLOOKUP($D1441,CoRAP_update!$A$5:$J$376,MATCH(Sammanfattning!S$1,CoRAP_update!$A$4:$J$4,0),FALSE),VLOOKUP($A1441,CoRAP_update!$D$5:$J$376,MATCH(Sammanfattning!S$1,CoRAP_update!$D$4:$J$4,0),FALSE)),VLOOKUP($C1441,CoRAP_update!$C$5:$J$376,MATCH(Sammanfattning!S$1,CoRAP_update!$C$4:$J$4,0),FALSE))</f>
        <v>#N/A</v>
      </c>
      <c r="T1441" s="76" t="str">
        <f>IF($A1441="-",VLOOKUP($D1441,EDC_update!$C$2:$F$450,4,FALSE),VLOOKUP($A1441,EDC_update!$B$2:$F$450,5,FALSE))</f>
        <v>CAT3a</v>
      </c>
      <c r="V1441" s="78">
        <f>IF(IFERROR(SEARCH("PBT",P1441),99)=99,IF(IFERROR(SEARCH("suspected PBT",S1441),99)=99,IF(IFERROR(SEARCH("concluded to be PBT",K1441),99)=99,IF(IFERROR(SEARCH("PBT",S1441),99)=99,IF(IFERROR(SEARCH("PBT cand",L1441),99)=99,IF(IFERROR(SEARCH("PBT",L1441),99)=99,IF(IFERROR(SEARCH("persistent, bioackumulative and toxic properties",K1441),99)=99,0,Scoring!$E$3),Scoring!$E$3),Scoring!$E$7),Scoring!$E$3),Scoring!$E$5),Scoring!$E$6),Scoring!$E$3)</f>
        <v>0</v>
      </c>
      <c r="W1441" s="78">
        <f>IF(IFERROR(SEARCH("vPvB",P1441),99)=99,IF(IFERROR(SEARCH("suspected pbt/vPvB",S1441),99)=99,IF(IFERROR(SEARCH("vPvB",S1441),99)=99,IF(IFERROR(SEARCH("concluded to be a vPvB",S1441),99)=99,IF(IFERROR(SEARCH("identified as vPvB",K1441),99)=99,IF(IFERROR(SEARCH("concluded to be a vPvB",K1441),99)=99,IF(IFERROR(SEARCH("concluded to be both pbt and vPvB",S1441),99)=99,IF(IFERROR(SEARCH("concluded to be both pbt and vPvB",K1441),99)=99,0,Scoring!$E$5),Scoring!$E$5),Scoring!$E$5),Scoring!$E$5),Scoring!$E$5),Scoring!$E$4),Scoring!$E$6),Scoring!$E$4)</f>
        <v>0</v>
      </c>
      <c r="X1441" s="78">
        <f>IF(IFERROR(SEARCH("H410",N1441),99)=99,IF(IFERROR(SEARCH("H410",O1441),99)=99,IF(IFERROR(SEARCH("H410",Q1441),99)=99,IF(IFERROR(SEARCH("H410",M1441),99)=99,IF(IFERROR(SEARCH("H410",R1441),99)=99,IF(IFERROR(SEARCH("H411",N1441),99)=99,IF(IFERROR(SEARCH("H411",O1441),99)=99,IF(IFERROR(SEARCH("H411",Q1441),99)=99,IF(IFERROR(SEARCH("H411",M1441),99)=99,IF(IFERROR(SEARCH("H411",R1441),99)=99,IF(IFERROR(SEARCH("H413",N1441),99)=99,IF(IFERROR(SEARCH("H413",O1441),99)=99,IF(IFERROR(SEARCH("H413",Q1441),99)=99,IF(IFERROR(SEARCH("H413",M1441),99)=99,IF(IFERROR(SEARCH("H413",R1441),99)=99,IF(IFERROR(SEARCH("H412",N1441),99)=99,IF(IFERROR(SEARCH("H412",O1441),99)=99,IF(IFERROR(SEARCH("H412",Q1441),99)=99,IF(IFERROR(SEARCH("H412",M1441),99)=99,IF(IFERROR(SEARCH("H412",R1441),99)=99,0,Scoring!$E$2),Scoring!$E$2),Scoring!$E$2),Scoring!$E$2),Scoring!$E$2),Scoring!$E$2),Scoring!$E$2),Scoring!$E$2),Scoring!$E$2),Scoring!$E$2),Scoring!$E$2),Scoring!$E$2),Scoring!$E$2),Scoring!$E$2),Scoring!$E$2),Scoring!$E$2),Scoring!$E$2),Scoring!$E$2),Scoring!$E$2),Scoring!$E$2)</f>
        <v>0</v>
      </c>
      <c r="Y1441" s="78">
        <f>IF(IFERROR(SEARCH("CMR",K1441),99)=99,IF(IFERROR(SEARCH("Suspected CMR",S1441),99)=99,IF(IFERROR(SEARCH("CMR",S1441),99)=99,0,Scoring!$E$8),Scoring!$E$9),Scoring!$E$8)</f>
        <v>0</v>
      </c>
      <c r="Z1441" s="78">
        <f>IF(IFERROR(SEARCH("H350",N1441),99)=99,IF(IFERROR(SEARCH("H350",O1441),99)=99,IF(IFERROR(SEARCH("H350",Q1441),99)=99,IF(IFERROR(SEARCH("H350",M1441),99)=99,IF(IFERROR(SEARCH("H350",R1441),99)=99,IF(IFERROR(SEARCH("H351",N1441),99)=99,IF(IFERROR(SEARCH("H351",O1441),99)=99,IF(IFERROR(SEARCH("H351",Q1441),99)=99,IF(IFERROR(SEARCH("H351",M1441),99)=99,IF(IFERROR(SEARCH("H351",R1441),99)=99,IF(IFERROR(SEARCH("carcinogenic",P1441),99)=99,IF(IFERROR(SEARCH("suspected carcinogenic",S1441),99)=99,0,Scoring!$E$12),Scoring!$E$11),Scoring!$E$10),Scoring!$E$10),Scoring!$E$10),Scoring!$E$10),Scoring!$E$10),Scoring!$E$10),Scoring!$E$10),Scoring!$E$10),Scoring!$E$10),Scoring!$E$10)</f>
        <v>0</v>
      </c>
      <c r="AA1441" s="78">
        <f>IF(IFERROR(SEARCH("H340",N1441),99)=99,IF(IFERROR(SEARCH("H340",O1441),99)=99,IF(IFERROR(SEARCH("H340",Q1441),99)=99,IF(IFERROR(SEARCH("H340",M1441),99)=99,IF(IFERROR(SEARCH("H340",R1441),99)=99,IF(IFERROR(SEARCH("H341",N1441),99)=99,IF(IFERROR(SEARCH("H341",O1441),99)=99,IF(IFERROR(SEARCH("H341",Q1441),99)=99,IF(IFERROR(SEARCH("H341",M1441),99)=99,IF(IFERROR(SEARCH("H341",R1441),99)=99,IF(IFERROR(SEARCH("mutagenic",P1441),99)=99,IF(IFERROR(SEARCH("suspected mutagenic",S1441),99)=99,0,Scoring!$E$15),Scoring!$E$14),Scoring!$E$13),Scoring!$E$13),Scoring!$E$13),Scoring!$E$13),Scoring!$E$13),Scoring!$E$13),Scoring!$E$13),Scoring!$E$13),Scoring!$E$13),Scoring!$E$13)</f>
        <v>0</v>
      </c>
      <c r="AB1441" s="78">
        <f>IF(IFERROR(SEARCH("H360",N1441),99)=99,IF(IFERROR(SEARCH("H360",O1441),99)=99,IF(IFERROR(SEARCH("H360",Q1441),99)=99,IF(IFERROR(SEARCH("H360",M1441),99)=99,IF(IFERROR(SEARCH("H360",R1441),99)=99,IF(IFERROR(SEARCH("H361",N1441),99)=99,IF(IFERROR(SEARCH("H361",O1441),99)=99,IF(IFERROR(SEARCH("H361",Q1441),99)=99,IF(IFERROR(SEARCH("H361",M1441),99)=99,IF(IFERROR(SEARCH("H361",R1441),99)=99,IF(IFERROR(SEARCH("reproduction",P1441),99)=99,IF(IFERROR(SEARCH("suspected reprotoxic",S1441),99)=99,IF(IFERROR(SEARCH("reprotoxic",S1441),99)=99,IF(IFERROR(SEARCH("reprotoxic",K1441),99)=99,0,Scoring!$E$18),Scoring!$E$18),Scoring!$E$19),Scoring!$E$17),Scoring!$E$16),Scoring!$E$16),Scoring!$E$16),Scoring!$E$16),Scoring!$E$16),Scoring!$E$16),Scoring!$E$16),Scoring!$E$16),Scoring!$E$16),Scoring!$E$16)</f>
        <v>0</v>
      </c>
      <c r="AC1441" s="78">
        <f>IF(IFERROR(SEARCH("57f",L1441),99)=99,IF(IFERROR(SEARCH("57(f)",P1441),99)=99,0,Scoring!$E$20),Scoring!$E$20)</f>
        <v>0</v>
      </c>
      <c r="AD1441" s="78">
        <f>IF(IFERROR(SEARCH("CAT1",T1441),99)=99,IF(IFERROR(SEARCH("CAT2",T1441),99)=99,IF(IFERROR(SEARCH("CAT3",T1441),99)=99,IF(IFERROR(SEARCH("concluded to be endocrine",K1441),99)=99,IF(IFERROR(SEARCH("categorised as endocrine",K1441),99)=99,IF(IFERROR(SEARCH("endocrine disrupting",P1441),99)=99,IF(IFERROR(SEARCH("endocrine disrupting",K1441),99)=99,IF(IFERROR(SEARCH("suspected endocrine",S1441),99)=99,IF(IFERROR(SEARCH("potential endocrine",S1441),99)=99,0,Scoring!$E$25),Scoring!$E$25),Scoring!$E$24),Scoring!$E$24),Scoring!$E$24),Scoring!$E$24),Scoring!$E$23),Scoring!$E$22),Scoring!$E$21)</f>
        <v>0.3</v>
      </c>
      <c r="AE1441" s="78">
        <f>IF(IFERROR(SEARCH("suspected sensitiser",S1441),99)=99,IF(IFERROR(SEARCH("sensitiser",S1441),99)=99,IF(IFERROR(SEARCH("other hazard based concern",S1441),99)=99,0,Scoring!$E$28),Scoring!$E$26),Scoring!$E$27)</f>
        <v>0</v>
      </c>
      <c r="AF1441" s="78">
        <f>IF(IFERROR(M1441,1)=1,IF(IFERROR(N1441,1)=1,IF(IFERROR(O1441,1)=1,IF(IFERROR(Q1441,1)=1,IF(IFERROR(R1441,1)=1,IF(IFERROR(T1441,1)=1,IF(IFERROR(K1441,1)=1,IF(IFERROR(P1441,1)=1,IF(IFERROR(S1441,1)=1,Scoring!$E$29,0),0),0),0),0),0),0),0),0)</f>
        <v>0</v>
      </c>
      <c r="AG1441" s="78">
        <f t="shared" si="95"/>
        <v>0.3</v>
      </c>
      <c r="AI1441" s="93"/>
      <c r="AJ1441" s="94"/>
      <c r="AK1441" s="76"/>
      <c r="AL1441" s="75"/>
      <c r="AN1441" s="79"/>
      <c r="AO1441" s="79"/>
      <c r="AP1441" s="79"/>
      <c r="AQ1441" s="79"/>
      <c r="AR1441" s="79"/>
      <c r="AS1441" s="78"/>
      <c r="AU1441" s="79">
        <f>IF(IFERROR(F1441,99)=99,IF(IFERROR(G1441,99)=99,IF(IFERROR(H1441,99)=99,IF(IFERROR(I1441,99)=99,IF(IFERROR(E1441,99)=99,IF(IFERROR(J1441,99)=99,0,Scoring!$B$7),Scoring!$B$3),Scoring!$B$2),Scoring!$B$6),Scoring!$B$5),Scoring!$B$4)</f>
        <v>0.3</v>
      </c>
      <c r="AV1441" s="78">
        <f t="shared" si="96"/>
        <v>0.09</v>
      </c>
      <c r="AW1441" s="78"/>
      <c r="AX1441" s="66"/>
      <c r="AY1441" s="78"/>
      <c r="AZ1441" s="76"/>
      <c r="BB1441" s="76"/>
    </row>
    <row r="1442" spans="1:54" x14ac:dyDescent="0.25">
      <c r="A1442" s="89" t="s">
        <v>7005</v>
      </c>
      <c r="B1442" s="89" t="s">
        <v>30</v>
      </c>
      <c r="C1442" s="89" t="s">
        <v>30</v>
      </c>
      <c r="D1442" s="89" t="s">
        <v>7006</v>
      </c>
      <c r="E1442" s="76" t="e">
        <f>IF(C1442="-",IF(A1442="-",VLOOKUP(D1442,'sin-list 180320_update'!$C$2:$C$835,1,FALSE),VLOOKUP(A1442,'sin-list 180320_update'!$A$2:$A$835,1,FALSE)),VLOOKUP(C1442,'sin-list 180320_update'!$B$2:$B$835,1,FALSE))</f>
        <v>#N/A</v>
      </c>
      <c r="F1442" s="76" t="e">
        <f>IF($C1442="-",IF($A1442="-",VLOOKUP($D1442,'REACH Bilaga XVII_update'!$A$5:$A$131,1,FALSE),VLOOKUP($A1442,'REACH Bilaga XVII_update'!$C$5:$C$131,1,FALSE)),VLOOKUP($C1442,'REACH Bilaga XVII_update'!$B$5:$B$131,1,FALSE))</f>
        <v>#N/A</v>
      </c>
      <c r="G1442" s="76" t="e">
        <f>IF($C1442="-",IF($A1442="-",VLOOKUP($D1442,' REACH Bilaga 59_update'!$A$5:$A$210,1,FALSE),VLOOKUP($A1442,' REACH Bilaga 59_update'!$D$5:$D$210,1,FALSE)),VLOOKUP($C1442,' REACH Bilaga 59_update'!$C$5:$C$210,1,FALSE))</f>
        <v>#N/A</v>
      </c>
      <c r="H1442" s="76" t="e">
        <f>IF($C1442="-",IF($A1442="-",VLOOKUP($D1442,'REACH Bilaga XIV_update'!$A$5:$A$110,1,FALSE),VLOOKUP($A1442,'REACH Bilaga XIV_update'!$D$5:$D$110,1,FALSE)),VLOOKUP($C1442,'REACH Bilaga XIV_update'!$C$5:$C$110,1,FALSE))</f>
        <v>#N/A</v>
      </c>
      <c r="I1442" s="76" t="e">
        <f>IF($C1442="-",IF($A1442="-",VLOOKUP($D1442,CoRAP_update!$A$5:$A$376,1,FALSE),VLOOKUP($A1442,CoRAP_update!$D$5:$D$376,1,FALSE)),VLOOKUP($C1442,CoRAP_update!$C$5:$C$376,1,FALSE))</f>
        <v>#N/A</v>
      </c>
      <c r="J1442" s="76" t="str">
        <f>IF($C1442="-",IF($A1442="-",VLOOKUP($D1442,EDC_update!$C$2:$C$450,1,FALSE),VLOOKUP($A1442,EDC_update!$B$2:$B$450,1,FALSE)),VLOOKUP($C1442,EDC_update!$L$2:$L$450,1,FALSE))</f>
        <v>3734-48-3</v>
      </c>
      <c r="K1442" s="76" t="e">
        <f>IF($C1442="-",IF($A1442="-",IF(VLOOKUP($D1442,'sin-list 180320_update'!$C$2:$S$835,3,FALSE)="",NA(),VLOOKUP($D1442,'sin-list 180320_update'!$C$2:$S$835,3,FALSE)),IF(VLOOKUP($A1442,'sin-list 180320_update'!$A$2:$S$835,5,FALSE)="",NA(),VLOOKUP($A1442,'sin-list 180320_update'!$A$2:$S$835,5,FALSE))),IF(VLOOKUP($C1442,'sin-list 180320_update'!$B$2:$S$835,4,FALSE)="",NA(),VLOOKUP($C1442,'sin-list 180320_update'!$B$2:$S$835,4,FALSE)))</f>
        <v>#N/A</v>
      </c>
      <c r="L1442" s="76" t="e">
        <f>IF($C1442="-",IF($A1442="-",VLOOKUP($D1442,'sin-list 180320_update'!$C$2:$S$835,6,FALSE),VLOOKUP($A1442,'sin-list 180320_update'!$A$2:$S$835,8,FALSE)),VLOOKUP($C1442,'sin-list 180320_update'!$B$2:$S$835,7,FALSE))</f>
        <v>#N/A</v>
      </c>
      <c r="M1442" s="76" t="e">
        <f>IF($C1442="-",IF($A1442="-",IF(VLOOKUP($D1442,'sin-list 180320_update'!$C$2:$S$835,8,FALSE)="",NA(),VLOOKUP($D1442,'sin-list 180320_update'!$C$2:$S$835,8,FALSE)),IF(VLOOKUP($A1442,'sin-list 180320_update'!$A$2:$S$835,10,FALSE)="",NA(),VLOOKUP($A1442,'sin-list 180320_update'!$A$2:$S$835,10,FALSE))),IF(VLOOKUP($C1442,'sin-list 180320_update'!$B$2:$S$835,9,FALSE)="",NA(),VLOOKUP($C1442,'sin-list 180320_update'!$B$2:$S$835,9,FALSE)))</f>
        <v>#N/A</v>
      </c>
      <c r="N1442" s="76" t="e">
        <f>IF($C1442="-",IF($A1442="-",IF(VLOOKUP($D1442,'REACH Bilaga XVII_update'!$A$5:$E$131,4,FALSE)="",NA(),VLOOKUP($D1442,'REACH Bilaga XVII_update'!$A$5:$E$131,4,FALSE)),IF(VLOOKUP($A1442,'REACH Bilaga XVII_update'!$C$5:$D$131,2,FALSE)="",NA(),VLOOKUP($A1442,'REACH Bilaga XVII_update'!$C$5:$D$131,2,FALSE))),IF(VLOOKUP($C1442,'REACH Bilaga XVII_update'!$B$5:$D$131,3,FALSE)="",NA(),VLOOKUP($C1442,'REACH Bilaga XVII_update'!$B$5:$D$131,3,FALSE)))</f>
        <v>#N/A</v>
      </c>
      <c r="O1442" s="76" t="e">
        <f>IF($C1442="-",IF($A1442="-",IF(VLOOKUP($D1442,' REACH Bilaga 59_update'!$A$5:$E$210,5,FALSE)="",NA(),VLOOKUP($D1442,' REACH Bilaga 59_update'!$A$5:$E$210,5,FALSE)),IF(VLOOKUP($A1442,' REACH Bilaga 59_update'!$D$5:$E$210,2,FALSE)="",NA(),VLOOKUP($A1442,' REACH Bilaga 59_update'!$D$5:$E$210,2,FALSE))),IF(VLOOKUP($C1442,' REACH Bilaga 59_update'!$C$5:$E$210,3,FALSE)="",NA(),VLOOKUP($C1442,' REACH Bilaga 59_update'!$C$5:$E$210,3,FALSE)))</f>
        <v>#N/A</v>
      </c>
      <c r="P1442" s="76" t="e">
        <f>IF(C1442="-",IF(A1442="-",IFERROR(VLOOKUP($D1442,' REACH Bilaga 59_update'!$A$5:$F$210,MATCH(Sammanfattning!P$1,' REACH Bilaga 59_update'!$A$4:$F$4,0),FALSE),VLOOKUP($D1442,'REACH Bilaga XIV_update'!$A$4:$H$110,MATCH(Sammanfattning!P$1,'REACH Bilaga XIV_update'!$A$4:$H$4,0),FALSE)),IFERROR(VLOOKUP($A1442,' REACH Bilaga 59_update'!$D$5:$F$210,MATCH(Sammanfattning!P$1,' REACH Bilaga 59_update'!$D$4:$F$4,0),FALSE),VLOOKUP($A1442,'REACH Bilaga XIV_update'!$D$4:$H$110,MATCH(Sammanfattning!P$1,'REACH Bilaga XIV_update'!$D$4:$H$4,0),FALSE))),IFERROR(VLOOKUP($C1442,' REACH Bilaga 59_update'!$C$5:$F$210,MATCH(Sammanfattning!P$1,' REACH Bilaga 59_update'!$C$4:$F$4,0),FALSE),VLOOKUP($C1442,'REACH Bilaga XIV_update'!$C$4:$H$110,MATCH(Sammanfattning!P$1,'REACH Bilaga XIV_update'!$C$4:$H$4,0),FALSE)))</f>
        <v>#N/A</v>
      </c>
      <c r="Q1442" s="76" t="e">
        <f>IF($C1442="-",IF($A1442="-",IF(VLOOKUP($D1442,'REACH Bilaga XIV_update'!$A$5:$I$110,9,FALSE)="",NA(),VLOOKUP($D1442,'REACH Bilaga XIV_update'!$A$5:$I$110,9,FALSE)),IF(VLOOKUP($A1442,'REACH Bilaga XIV_update'!$D$5:$I$110,6,FALSE)="",NA(),VLOOKUP($A1442,'REACH Bilaga XIV_update'!$D$5:$I$110,6,FALSE))),IF(VLOOKUP($C1442,'REACH Bilaga XIV_update'!$C$5:$I$110,7,FALSE)="",NA(),VLOOKUP($C1442,'REACH Bilaga XIV_update'!$C$5:$I$110,7,FALSE)))</f>
        <v>#N/A</v>
      </c>
      <c r="R1442" s="76" t="e">
        <f>IF($C1442="-",IF($A1442="-",IF(VLOOKUP($D1442,CoRAP_update!$A$5:$O$376,15,FALSE)="",NA(),VLOOKUP($D1442,CoRAP_update!$A$5:$O$376,15,FALSE)),IF(VLOOKUP($A1442,CoRAP_update!$D$5:$O$376,12,FALSE)="",NA(),VLOOKUP($A1442,CoRAP_update!$D$5:$O$376,12,FALSE))),IF(VLOOKUP($C1442,CoRAP_update!$C$5:$O$376,13,FALSE)="",NA(),VLOOKUP($C1442,CoRAP_update!$C$5:$O$376,13,FALSE)))</f>
        <v>#N/A</v>
      </c>
      <c r="S1442" s="144" t="e">
        <f>IF($C1442="-",IF($A1442="-",VLOOKUP($D1442,CoRAP_update!$A$5:$J$376,MATCH(Sammanfattning!S$1,CoRAP_update!$A$4:$J$4,0),FALSE),VLOOKUP($A1442,CoRAP_update!$D$5:$J$376,MATCH(Sammanfattning!S$1,CoRAP_update!$D$4:$J$4,0),FALSE)),VLOOKUP($C1442,CoRAP_update!$C$5:$J$376,MATCH(Sammanfattning!S$1,CoRAP_update!$C$4:$J$4,0),FALSE))</f>
        <v>#N/A</v>
      </c>
      <c r="T1442" s="76" t="str">
        <f>IF($A1442="-",VLOOKUP($D1442,EDC_update!$C$2:$F$450,4,FALSE),VLOOKUP($A1442,EDC_update!$B$2:$F$450,5,FALSE))</f>
        <v>CAT3a</v>
      </c>
      <c r="V1442" s="78">
        <f>IF(IFERROR(SEARCH("PBT",P1442),99)=99,IF(IFERROR(SEARCH("suspected PBT",S1442),99)=99,IF(IFERROR(SEARCH("concluded to be PBT",K1442),99)=99,IF(IFERROR(SEARCH("PBT",S1442),99)=99,IF(IFERROR(SEARCH("PBT cand",L1442),99)=99,IF(IFERROR(SEARCH("PBT",L1442),99)=99,IF(IFERROR(SEARCH("persistent, bioackumulative and toxic properties",K1442),99)=99,0,Scoring!$E$3),Scoring!$E$3),Scoring!$E$7),Scoring!$E$3),Scoring!$E$5),Scoring!$E$6),Scoring!$E$3)</f>
        <v>0</v>
      </c>
      <c r="W1442" s="78">
        <f>IF(IFERROR(SEARCH("vPvB",P1442),99)=99,IF(IFERROR(SEARCH("suspected pbt/vPvB",S1442),99)=99,IF(IFERROR(SEARCH("vPvB",S1442),99)=99,IF(IFERROR(SEARCH("concluded to be a vPvB",S1442),99)=99,IF(IFERROR(SEARCH("identified as vPvB",K1442),99)=99,IF(IFERROR(SEARCH("concluded to be a vPvB",K1442),99)=99,IF(IFERROR(SEARCH("concluded to be both pbt and vPvB",S1442),99)=99,IF(IFERROR(SEARCH("concluded to be both pbt and vPvB",K1442),99)=99,0,Scoring!$E$5),Scoring!$E$5),Scoring!$E$5),Scoring!$E$5),Scoring!$E$5),Scoring!$E$4),Scoring!$E$6),Scoring!$E$4)</f>
        <v>0</v>
      </c>
      <c r="X1442" s="78">
        <f>IF(IFERROR(SEARCH("H410",N1442),99)=99,IF(IFERROR(SEARCH("H410",O1442),99)=99,IF(IFERROR(SEARCH("H410",Q1442),99)=99,IF(IFERROR(SEARCH("H410",M1442),99)=99,IF(IFERROR(SEARCH("H410",R1442),99)=99,IF(IFERROR(SEARCH("H411",N1442),99)=99,IF(IFERROR(SEARCH("H411",O1442),99)=99,IF(IFERROR(SEARCH("H411",Q1442),99)=99,IF(IFERROR(SEARCH("H411",M1442),99)=99,IF(IFERROR(SEARCH("H411",R1442),99)=99,IF(IFERROR(SEARCH("H413",N1442),99)=99,IF(IFERROR(SEARCH("H413",O1442),99)=99,IF(IFERROR(SEARCH("H413",Q1442),99)=99,IF(IFERROR(SEARCH("H413",M1442),99)=99,IF(IFERROR(SEARCH("H413",R1442),99)=99,IF(IFERROR(SEARCH("H412",N1442),99)=99,IF(IFERROR(SEARCH("H412",O1442),99)=99,IF(IFERROR(SEARCH("H412",Q1442),99)=99,IF(IFERROR(SEARCH("H412",M1442),99)=99,IF(IFERROR(SEARCH("H412",R1442),99)=99,0,Scoring!$E$2),Scoring!$E$2),Scoring!$E$2),Scoring!$E$2),Scoring!$E$2),Scoring!$E$2),Scoring!$E$2),Scoring!$E$2),Scoring!$E$2),Scoring!$E$2),Scoring!$E$2),Scoring!$E$2),Scoring!$E$2),Scoring!$E$2),Scoring!$E$2),Scoring!$E$2),Scoring!$E$2),Scoring!$E$2),Scoring!$E$2),Scoring!$E$2)</f>
        <v>0</v>
      </c>
      <c r="Y1442" s="78">
        <f>IF(IFERROR(SEARCH("CMR",K1442),99)=99,IF(IFERROR(SEARCH("Suspected CMR",S1442),99)=99,IF(IFERROR(SEARCH("CMR",S1442),99)=99,0,Scoring!$E$8),Scoring!$E$9),Scoring!$E$8)</f>
        <v>0</v>
      </c>
      <c r="Z1442" s="78">
        <f>IF(IFERROR(SEARCH("H350",N1442),99)=99,IF(IFERROR(SEARCH("H350",O1442),99)=99,IF(IFERROR(SEARCH("H350",Q1442),99)=99,IF(IFERROR(SEARCH("H350",M1442),99)=99,IF(IFERROR(SEARCH("H350",R1442),99)=99,IF(IFERROR(SEARCH("H351",N1442),99)=99,IF(IFERROR(SEARCH("H351",O1442),99)=99,IF(IFERROR(SEARCH("H351",Q1442),99)=99,IF(IFERROR(SEARCH("H351",M1442),99)=99,IF(IFERROR(SEARCH("H351",R1442),99)=99,IF(IFERROR(SEARCH("carcinogenic",P1442),99)=99,IF(IFERROR(SEARCH("suspected carcinogenic",S1442),99)=99,0,Scoring!$E$12),Scoring!$E$11),Scoring!$E$10),Scoring!$E$10),Scoring!$E$10),Scoring!$E$10),Scoring!$E$10),Scoring!$E$10),Scoring!$E$10),Scoring!$E$10),Scoring!$E$10),Scoring!$E$10)</f>
        <v>0</v>
      </c>
      <c r="AA1442" s="78">
        <f>IF(IFERROR(SEARCH("H340",N1442),99)=99,IF(IFERROR(SEARCH("H340",O1442),99)=99,IF(IFERROR(SEARCH("H340",Q1442),99)=99,IF(IFERROR(SEARCH("H340",M1442),99)=99,IF(IFERROR(SEARCH("H340",R1442),99)=99,IF(IFERROR(SEARCH("H341",N1442),99)=99,IF(IFERROR(SEARCH("H341",O1442),99)=99,IF(IFERROR(SEARCH("H341",Q1442),99)=99,IF(IFERROR(SEARCH("H341",M1442),99)=99,IF(IFERROR(SEARCH("H341",R1442),99)=99,IF(IFERROR(SEARCH("mutagenic",P1442),99)=99,IF(IFERROR(SEARCH("suspected mutagenic",S1442),99)=99,0,Scoring!$E$15),Scoring!$E$14),Scoring!$E$13),Scoring!$E$13),Scoring!$E$13),Scoring!$E$13),Scoring!$E$13),Scoring!$E$13),Scoring!$E$13),Scoring!$E$13),Scoring!$E$13),Scoring!$E$13)</f>
        <v>0</v>
      </c>
      <c r="AB1442" s="78">
        <f>IF(IFERROR(SEARCH("H360",N1442),99)=99,IF(IFERROR(SEARCH("H360",O1442),99)=99,IF(IFERROR(SEARCH("H360",Q1442),99)=99,IF(IFERROR(SEARCH("H360",M1442),99)=99,IF(IFERROR(SEARCH("H360",R1442),99)=99,IF(IFERROR(SEARCH("H361",N1442),99)=99,IF(IFERROR(SEARCH("H361",O1442),99)=99,IF(IFERROR(SEARCH("H361",Q1442),99)=99,IF(IFERROR(SEARCH("H361",M1442),99)=99,IF(IFERROR(SEARCH("H361",R1442),99)=99,IF(IFERROR(SEARCH("reproduction",P1442),99)=99,IF(IFERROR(SEARCH("suspected reprotoxic",S1442),99)=99,IF(IFERROR(SEARCH("reprotoxic",S1442),99)=99,IF(IFERROR(SEARCH("reprotoxic",K1442),99)=99,0,Scoring!$E$18),Scoring!$E$18),Scoring!$E$19),Scoring!$E$17),Scoring!$E$16),Scoring!$E$16),Scoring!$E$16),Scoring!$E$16),Scoring!$E$16),Scoring!$E$16),Scoring!$E$16),Scoring!$E$16),Scoring!$E$16),Scoring!$E$16)</f>
        <v>0</v>
      </c>
      <c r="AC1442" s="78">
        <f>IF(IFERROR(SEARCH("57f",L1442),99)=99,IF(IFERROR(SEARCH("57(f)",P1442),99)=99,0,Scoring!$E$20),Scoring!$E$20)</f>
        <v>0</v>
      </c>
      <c r="AD1442" s="78">
        <f>IF(IFERROR(SEARCH("CAT1",T1442),99)=99,IF(IFERROR(SEARCH("CAT2",T1442),99)=99,IF(IFERROR(SEARCH("CAT3",T1442),99)=99,IF(IFERROR(SEARCH("concluded to be endocrine",K1442),99)=99,IF(IFERROR(SEARCH("categorised as endocrine",K1442),99)=99,IF(IFERROR(SEARCH("endocrine disrupting",P1442),99)=99,IF(IFERROR(SEARCH("endocrine disrupting",K1442),99)=99,IF(IFERROR(SEARCH("suspected endocrine",S1442),99)=99,IF(IFERROR(SEARCH("potential endocrine",S1442),99)=99,0,Scoring!$E$25),Scoring!$E$25),Scoring!$E$24),Scoring!$E$24),Scoring!$E$24),Scoring!$E$24),Scoring!$E$23),Scoring!$E$22),Scoring!$E$21)</f>
        <v>0.3</v>
      </c>
      <c r="AE1442" s="78">
        <f>IF(IFERROR(SEARCH("suspected sensitiser",S1442),99)=99,IF(IFERROR(SEARCH("sensitiser",S1442),99)=99,IF(IFERROR(SEARCH("other hazard based concern",S1442),99)=99,0,Scoring!$E$28),Scoring!$E$26),Scoring!$E$27)</f>
        <v>0</v>
      </c>
      <c r="AF1442" s="78">
        <f>IF(IFERROR(M1442,1)=1,IF(IFERROR(N1442,1)=1,IF(IFERROR(O1442,1)=1,IF(IFERROR(Q1442,1)=1,IF(IFERROR(R1442,1)=1,IF(IFERROR(T1442,1)=1,IF(IFERROR(K1442,1)=1,IF(IFERROR(P1442,1)=1,IF(IFERROR(S1442,1)=1,Scoring!$E$29,0),0),0),0),0),0),0),0),0)</f>
        <v>0</v>
      </c>
      <c r="AG1442" s="78">
        <f t="shared" si="95"/>
        <v>0.3</v>
      </c>
      <c r="AI1442" s="93"/>
      <c r="AJ1442" s="94"/>
      <c r="AK1442" s="76"/>
      <c r="AL1442" s="75"/>
      <c r="AN1442" s="79"/>
      <c r="AO1442" s="79"/>
      <c r="AP1442" s="79"/>
      <c r="AQ1442" s="79"/>
      <c r="AR1442" s="79"/>
      <c r="AS1442" s="78"/>
      <c r="AU1442" s="79">
        <f>IF(IFERROR(F1442,99)=99,IF(IFERROR(G1442,99)=99,IF(IFERROR(H1442,99)=99,IF(IFERROR(I1442,99)=99,IF(IFERROR(E1442,99)=99,IF(IFERROR(J1442,99)=99,0,Scoring!$B$7),Scoring!$B$3),Scoring!$B$2),Scoring!$B$6),Scoring!$B$5),Scoring!$B$4)</f>
        <v>0.3</v>
      </c>
      <c r="AV1442" s="78">
        <f t="shared" si="96"/>
        <v>0.09</v>
      </c>
      <c r="AW1442" s="78"/>
      <c r="AX1442" s="66"/>
      <c r="AY1442" s="78"/>
      <c r="AZ1442" s="76"/>
      <c r="BB1442" s="76"/>
    </row>
    <row r="1443" spans="1:54" x14ac:dyDescent="0.25">
      <c r="A1443" s="89" t="s">
        <v>7318</v>
      </c>
      <c r="B1443" s="89" t="s">
        <v>30</v>
      </c>
      <c r="C1443" s="89" t="s">
        <v>30</v>
      </c>
      <c r="D1443" s="89" t="s">
        <v>7319</v>
      </c>
      <c r="E1443" s="76" t="e">
        <f>IF(C1443="-",IF(A1443="-",VLOOKUP(D1443,'sin-list 180320_update'!$C$2:$C$835,1,FALSE),VLOOKUP(A1443,'sin-list 180320_update'!$A$2:$A$835,1,FALSE)),VLOOKUP(C1443,'sin-list 180320_update'!$B$2:$B$835,1,FALSE))</f>
        <v>#N/A</v>
      </c>
      <c r="F1443" s="76" t="e">
        <f>IF($C1443="-",IF($A1443="-",VLOOKUP($D1443,'REACH Bilaga XVII_update'!$A$5:$A$131,1,FALSE),VLOOKUP($A1443,'REACH Bilaga XVII_update'!$C$5:$C$131,1,FALSE)),VLOOKUP($C1443,'REACH Bilaga XVII_update'!$B$5:$B$131,1,FALSE))</f>
        <v>#N/A</v>
      </c>
      <c r="G1443" s="76" t="e">
        <f>IF($C1443="-",IF($A1443="-",VLOOKUP($D1443,' REACH Bilaga 59_update'!$A$5:$A$210,1,FALSE),VLOOKUP($A1443,' REACH Bilaga 59_update'!$D$5:$D$210,1,FALSE)),VLOOKUP($C1443,' REACH Bilaga 59_update'!$C$5:$C$210,1,FALSE))</f>
        <v>#N/A</v>
      </c>
      <c r="H1443" s="76" t="e">
        <f>IF($C1443="-",IF($A1443="-",VLOOKUP($D1443,'REACH Bilaga XIV_update'!$A$5:$A$110,1,FALSE),VLOOKUP($A1443,'REACH Bilaga XIV_update'!$D$5:$D$110,1,FALSE)),VLOOKUP($C1443,'REACH Bilaga XIV_update'!$C$5:$C$110,1,FALSE))</f>
        <v>#N/A</v>
      </c>
      <c r="I1443" s="76" t="e">
        <f>IF($C1443="-",IF($A1443="-",VLOOKUP($D1443,CoRAP_update!$A$5:$A$376,1,FALSE),VLOOKUP($A1443,CoRAP_update!$D$5:$D$376,1,FALSE)),VLOOKUP($C1443,CoRAP_update!$C$5:$C$376,1,FALSE))</f>
        <v>#N/A</v>
      </c>
      <c r="J1443" s="76" t="str">
        <f>IF($C1443="-",IF($A1443="-",VLOOKUP($D1443,EDC_update!$C$2:$C$450,1,FALSE),VLOOKUP($A1443,EDC_update!$B$2:$B$450,1,FALSE)),VLOOKUP($C1443,EDC_update!$L$2:$L$450,1,FALSE))</f>
        <v>37631-10-0</v>
      </c>
      <c r="K1443" s="76" t="e">
        <f>IF($C1443="-",IF($A1443="-",IF(VLOOKUP($D1443,'sin-list 180320_update'!$C$2:$S$835,3,FALSE)="",NA(),VLOOKUP($D1443,'sin-list 180320_update'!$C$2:$S$835,3,FALSE)),IF(VLOOKUP($A1443,'sin-list 180320_update'!$A$2:$S$835,5,FALSE)="",NA(),VLOOKUP($A1443,'sin-list 180320_update'!$A$2:$S$835,5,FALSE))),IF(VLOOKUP($C1443,'sin-list 180320_update'!$B$2:$S$835,4,FALSE)="",NA(),VLOOKUP($C1443,'sin-list 180320_update'!$B$2:$S$835,4,FALSE)))</f>
        <v>#N/A</v>
      </c>
      <c r="L1443" s="76" t="e">
        <f>IF($C1443="-",IF($A1443="-",VLOOKUP($D1443,'sin-list 180320_update'!$C$2:$S$835,6,FALSE),VLOOKUP($A1443,'sin-list 180320_update'!$A$2:$S$835,8,FALSE)),VLOOKUP($C1443,'sin-list 180320_update'!$B$2:$S$835,7,FALSE))</f>
        <v>#N/A</v>
      </c>
      <c r="M1443" s="76" t="e">
        <f>IF($C1443="-",IF($A1443="-",IF(VLOOKUP($D1443,'sin-list 180320_update'!$C$2:$S$835,8,FALSE)="",NA(),VLOOKUP($D1443,'sin-list 180320_update'!$C$2:$S$835,8,FALSE)),IF(VLOOKUP($A1443,'sin-list 180320_update'!$A$2:$S$835,10,FALSE)="",NA(),VLOOKUP($A1443,'sin-list 180320_update'!$A$2:$S$835,10,FALSE))),IF(VLOOKUP($C1443,'sin-list 180320_update'!$B$2:$S$835,9,FALSE)="",NA(),VLOOKUP($C1443,'sin-list 180320_update'!$B$2:$S$835,9,FALSE)))</f>
        <v>#N/A</v>
      </c>
      <c r="N1443" s="76" t="e">
        <f>IF($C1443="-",IF($A1443="-",IF(VLOOKUP($D1443,'REACH Bilaga XVII_update'!$A$5:$E$131,4,FALSE)="",NA(),VLOOKUP($D1443,'REACH Bilaga XVII_update'!$A$5:$E$131,4,FALSE)),IF(VLOOKUP($A1443,'REACH Bilaga XVII_update'!$C$5:$D$131,2,FALSE)="",NA(),VLOOKUP($A1443,'REACH Bilaga XVII_update'!$C$5:$D$131,2,FALSE))),IF(VLOOKUP($C1443,'REACH Bilaga XVII_update'!$B$5:$D$131,3,FALSE)="",NA(),VLOOKUP($C1443,'REACH Bilaga XVII_update'!$B$5:$D$131,3,FALSE)))</f>
        <v>#N/A</v>
      </c>
      <c r="O1443" s="76" t="e">
        <f>IF($C1443="-",IF($A1443="-",IF(VLOOKUP($D1443,' REACH Bilaga 59_update'!$A$5:$E$210,5,FALSE)="",NA(),VLOOKUP($D1443,' REACH Bilaga 59_update'!$A$5:$E$210,5,FALSE)),IF(VLOOKUP($A1443,' REACH Bilaga 59_update'!$D$5:$E$210,2,FALSE)="",NA(),VLOOKUP($A1443,' REACH Bilaga 59_update'!$D$5:$E$210,2,FALSE))),IF(VLOOKUP($C1443,' REACH Bilaga 59_update'!$C$5:$E$210,3,FALSE)="",NA(),VLOOKUP($C1443,' REACH Bilaga 59_update'!$C$5:$E$210,3,FALSE)))</f>
        <v>#N/A</v>
      </c>
      <c r="P1443" s="76" t="e">
        <f>IF(C1443="-",IF(A1443="-",IFERROR(VLOOKUP($D1443,' REACH Bilaga 59_update'!$A$5:$F$210,MATCH(Sammanfattning!P$1,' REACH Bilaga 59_update'!$A$4:$F$4,0),FALSE),VLOOKUP($D1443,'REACH Bilaga XIV_update'!$A$4:$H$110,MATCH(Sammanfattning!P$1,'REACH Bilaga XIV_update'!$A$4:$H$4,0),FALSE)),IFERROR(VLOOKUP($A1443,' REACH Bilaga 59_update'!$D$5:$F$210,MATCH(Sammanfattning!P$1,' REACH Bilaga 59_update'!$D$4:$F$4,0),FALSE),VLOOKUP($A1443,'REACH Bilaga XIV_update'!$D$4:$H$110,MATCH(Sammanfattning!P$1,'REACH Bilaga XIV_update'!$D$4:$H$4,0),FALSE))),IFERROR(VLOOKUP($C1443,' REACH Bilaga 59_update'!$C$5:$F$210,MATCH(Sammanfattning!P$1,' REACH Bilaga 59_update'!$C$4:$F$4,0),FALSE),VLOOKUP($C1443,'REACH Bilaga XIV_update'!$C$4:$H$110,MATCH(Sammanfattning!P$1,'REACH Bilaga XIV_update'!$C$4:$H$4,0),FALSE)))</f>
        <v>#N/A</v>
      </c>
      <c r="Q1443" s="76" t="e">
        <f>IF($C1443="-",IF($A1443="-",IF(VLOOKUP($D1443,'REACH Bilaga XIV_update'!$A$5:$I$110,9,FALSE)="",NA(),VLOOKUP($D1443,'REACH Bilaga XIV_update'!$A$5:$I$110,9,FALSE)),IF(VLOOKUP($A1443,'REACH Bilaga XIV_update'!$D$5:$I$110,6,FALSE)="",NA(),VLOOKUP($A1443,'REACH Bilaga XIV_update'!$D$5:$I$110,6,FALSE))),IF(VLOOKUP($C1443,'REACH Bilaga XIV_update'!$C$5:$I$110,7,FALSE)="",NA(),VLOOKUP($C1443,'REACH Bilaga XIV_update'!$C$5:$I$110,7,FALSE)))</f>
        <v>#N/A</v>
      </c>
      <c r="R1443" s="76" t="e">
        <f>IF($C1443="-",IF($A1443="-",IF(VLOOKUP($D1443,CoRAP_update!$A$5:$O$376,15,FALSE)="",NA(),VLOOKUP($D1443,CoRAP_update!$A$5:$O$376,15,FALSE)),IF(VLOOKUP($A1443,CoRAP_update!$D$5:$O$376,12,FALSE)="",NA(),VLOOKUP($A1443,CoRAP_update!$D$5:$O$376,12,FALSE))),IF(VLOOKUP($C1443,CoRAP_update!$C$5:$O$376,13,FALSE)="",NA(),VLOOKUP($C1443,CoRAP_update!$C$5:$O$376,13,FALSE)))</f>
        <v>#N/A</v>
      </c>
      <c r="S1443" s="144" t="e">
        <f>IF($C1443="-",IF($A1443="-",VLOOKUP($D1443,CoRAP_update!$A$5:$J$376,MATCH(Sammanfattning!S$1,CoRAP_update!$A$4:$J$4,0),FALSE),VLOOKUP($A1443,CoRAP_update!$D$5:$J$376,MATCH(Sammanfattning!S$1,CoRAP_update!$D$4:$J$4,0),FALSE)),VLOOKUP($C1443,CoRAP_update!$C$5:$J$376,MATCH(Sammanfattning!S$1,CoRAP_update!$C$4:$J$4,0),FALSE))</f>
        <v>#N/A</v>
      </c>
      <c r="T1443" s="76" t="str">
        <f>IF($A1443="-",VLOOKUP($D1443,EDC_update!$C$2:$F$450,4,FALSE),VLOOKUP($A1443,EDC_update!$B$2:$F$450,5,FALSE))</f>
        <v>CAT3b</v>
      </c>
      <c r="V1443" s="78">
        <f>IF(IFERROR(SEARCH("PBT",P1443),99)=99,IF(IFERROR(SEARCH("suspected PBT",S1443),99)=99,IF(IFERROR(SEARCH("concluded to be PBT",K1443),99)=99,IF(IFERROR(SEARCH("PBT",S1443),99)=99,IF(IFERROR(SEARCH("PBT cand",L1443),99)=99,IF(IFERROR(SEARCH("PBT",L1443),99)=99,IF(IFERROR(SEARCH("persistent, bioackumulative and toxic properties",K1443),99)=99,0,Scoring!$E$3),Scoring!$E$3),Scoring!$E$7),Scoring!$E$3),Scoring!$E$5),Scoring!$E$6),Scoring!$E$3)</f>
        <v>0</v>
      </c>
      <c r="W1443" s="78">
        <f>IF(IFERROR(SEARCH("vPvB",P1443),99)=99,IF(IFERROR(SEARCH("suspected pbt/vPvB",S1443),99)=99,IF(IFERROR(SEARCH("vPvB",S1443),99)=99,IF(IFERROR(SEARCH("concluded to be a vPvB",S1443),99)=99,IF(IFERROR(SEARCH("identified as vPvB",K1443),99)=99,IF(IFERROR(SEARCH("concluded to be a vPvB",K1443),99)=99,IF(IFERROR(SEARCH("concluded to be both pbt and vPvB",S1443),99)=99,IF(IFERROR(SEARCH("concluded to be both pbt and vPvB",K1443),99)=99,0,Scoring!$E$5),Scoring!$E$5),Scoring!$E$5),Scoring!$E$5),Scoring!$E$5),Scoring!$E$4),Scoring!$E$6),Scoring!$E$4)</f>
        <v>0</v>
      </c>
      <c r="X1443" s="78">
        <f>IF(IFERROR(SEARCH("H410",N1443),99)=99,IF(IFERROR(SEARCH("H410",O1443),99)=99,IF(IFERROR(SEARCH("H410",Q1443),99)=99,IF(IFERROR(SEARCH("H410",M1443),99)=99,IF(IFERROR(SEARCH("H410",R1443),99)=99,IF(IFERROR(SEARCH("H411",N1443),99)=99,IF(IFERROR(SEARCH("H411",O1443),99)=99,IF(IFERROR(SEARCH("H411",Q1443),99)=99,IF(IFERROR(SEARCH("H411",M1443),99)=99,IF(IFERROR(SEARCH("H411",R1443),99)=99,IF(IFERROR(SEARCH("H413",N1443),99)=99,IF(IFERROR(SEARCH("H413",O1443),99)=99,IF(IFERROR(SEARCH("H413",Q1443),99)=99,IF(IFERROR(SEARCH("H413",M1443),99)=99,IF(IFERROR(SEARCH("H413",R1443),99)=99,IF(IFERROR(SEARCH("H412",N1443),99)=99,IF(IFERROR(SEARCH("H412",O1443),99)=99,IF(IFERROR(SEARCH("H412",Q1443),99)=99,IF(IFERROR(SEARCH("H412",M1443),99)=99,IF(IFERROR(SEARCH("H412",R1443),99)=99,0,Scoring!$E$2),Scoring!$E$2),Scoring!$E$2),Scoring!$E$2),Scoring!$E$2),Scoring!$E$2),Scoring!$E$2),Scoring!$E$2),Scoring!$E$2),Scoring!$E$2),Scoring!$E$2),Scoring!$E$2),Scoring!$E$2),Scoring!$E$2),Scoring!$E$2),Scoring!$E$2),Scoring!$E$2),Scoring!$E$2),Scoring!$E$2),Scoring!$E$2)</f>
        <v>0</v>
      </c>
      <c r="Y1443" s="78">
        <f>IF(IFERROR(SEARCH("CMR",K1443),99)=99,IF(IFERROR(SEARCH("Suspected CMR",S1443),99)=99,IF(IFERROR(SEARCH("CMR",S1443),99)=99,0,Scoring!$E$8),Scoring!$E$9),Scoring!$E$8)</f>
        <v>0</v>
      </c>
      <c r="Z1443" s="78">
        <f>IF(IFERROR(SEARCH("H350",N1443),99)=99,IF(IFERROR(SEARCH("H350",O1443),99)=99,IF(IFERROR(SEARCH("H350",Q1443),99)=99,IF(IFERROR(SEARCH("H350",M1443),99)=99,IF(IFERROR(SEARCH("H350",R1443),99)=99,IF(IFERROR(SEARCH("H351",N1443),99)=99,IF(IFERROR(SEARCH("H351",O1443),99)=99,IF(IFERROR(SEARCH("H351",Q1443),99)=99,IF(IFERROR(SEARCH("H351",M1443),99)=99,IF(IFERROR(SEARCH("H351",R1443),99)=99,IF(IFERROR(SEARCH("carcinogenic",P1443),99)=99,IF(IFERROR(SEARCH("suspected carcinogenic",S1443),99)=99,0,Scoring!$E$12),Scoring!$E$11),Scoring!$E$10),Scoring!$E$10),Scoring!$E$10),Scoring!$E$10),Scoring!$E$10),Scoring!$E$10),Scoring!$E$10),Scoring!$E$10),Scoring!$E$10),Scoring!$E$10)</f>
        <v>0</v>
      </c>
      <c r="AA1443" s="78">
        <f>IF(IFERROR(SEARCH("H340",N1443),99)=99,IF(IFERROR(SEARCH("H340",O1443),99)=99,IF(IFERROR(SEARCH("H340",Q1443),99)=99,IF(IFERROR(SEARCH("H340",M1443),99)=99,IF(IFERROR(SEARCH("H340",R1443),99)=99,IF(IFERROR(SEARCH("H341",N1443),99)=99,IF(IFERROR(SEARCH("H341",O1443),99)=99,IF(IFERROR(SEARCH("H341",Q1443),99)=99,IF(IFERROR(SEARCH("H341",M1443),99)=99,IF(IFERROR(SEARCH("H341",R1443),99)=99,IF(IFERROR(SEARCH("mutagenic",P1443),99)=99,IF(IFERROR(SEARCH("suspected mutagenic",S1443),99)=99,0,Scoring!$E$15),Scoring!$E$14),Scoring!$E$13),Scoring!$E$13),Scoring!$E$13),Scoring!$E$13),Scoring!$E$13),Scoring!$E$13),Scoring!$E$13),Scoring!$E$13),Scoring!$E$13),Scoring!$E$13)</f>
        <v>0</v>
      </c>
      <c r="AB1443" s="78">
        <f>IF(IFERROR(SEARCH("H360",N1443),99)=99,IF(IFERROR(SEARCH("H360",O1443),99)=99,IF(IFERROR(SEARCH("H360",Q1443),99)=99,IF(IFERROR(SEARCH("H360",M1443),99)=99,IF(IFERROR(SEARCH("H360",R1443),99)=99,IF(IFERROR(SEARCH("H361",N1443),99)=99,IF(IFERROR(SEARCH("H361",O1443),99)=99,IF(IFERROR(SEARCH("H361",Q1443),99)=99,IF(IFERROR(SEARCH("H361",M1443),99)=99,IF(IFERROR(SEARCH("H361",R1443),99)=99,IF(IFERROR(SEARCH("reproduction",P1443),99)=99,IF(IFERROR(SEARCH("suspected reprotoxic",S1443),99)=99,IF(IFERROR(SEARCH("reprotoxic",S1443),99)=99,IF(IFERROR(SEARCH("reprotoxic",K1443),99)=99,0,Scoring!$E$18),Scoring!$E$18),Scoring!$E$19),Scoring!$E$17),Scoring!$E$16),Scoring!$E$16),Scoring!$E$16),Scoring!$E$16),Scoring!$E$16),Scoring!$E$16),Scoring!$E$16),Scoring!$E$16),Scoring!$E$16),Scoring!$E$16)</f>
        <v>0</v>
      </c>
      <c r="AC1443" s="78">
        <f>IF(IFERROR(SEARCH("57f",L1443),99)=99,IF(IFERROR(SEARCH("57(f)",P1443),99)=99,0,Scoring!$E$20),Scoring!$E$20)</f>
        <v>0</v>
      </c>
      <c r="AD1443" s="78">
        <f>IF(IFERROR(SEARCH("CAT1",T1443),99)=99,IF(IFERROR(SEARCH("CAT2",T1443),99)=99,IF(IFERROR(SEARCH("CAT3",T1443),99)=99,IF(IFERROR(SEARCH("concluded to be endocrine",K1443),99)=99,IF(IFERROR(SEARCH("categorised as endocrine",K1443),99)=99,IF(IFERROR(SEARCH("endocrine disrupting",P1443),99)=99,IF(IFERROR(SEARCH("endocrine disrupting",K1443),99)=99,IF(IFERROR(SEARCH("suspected endocrine",S1443),99)=99,IF(IFERROR(SEARCH("potential endocrine",S1443),99)=99,0,Scoring!$E$25),Scoring!$E$25),Scoring!$E$24),Scoring!$E$24),Scoring!$E$24),Scoring!$E$24),Scoring!$E$23),Scoring!$E$22),Scoring!$E$21)</f>
        <v>0.3</v>
      </c>
      <c r="AE1443" s="78">
        <f>IF(IFERROR(SEARCH("suspected sensitiser",S1443),99)=99,IF(IFERROR(SEARCH("sensitiser",S1443),99)=99,IF(IFERROR(SEARCH("other hazard based concern",S1443),99)=99,0,Scoring!$E$28),Scoring!$E$26),Scoring!$E$27)</f>
        <v>0</v>
      </c>
      <c r="AF1443" s="78">
        <f>IF(IFERROR(M1443,1)=1,IF(IFERROR(N1443,1)=1,IF(IFERROR(O1443,1)=1,IF(IFERROR(Q1443,1)=1,IF(IFERROR(R1443,1)=1,IF(IFERROR(T1443,1)=1,IF(IFERROR(K1443,1)=1,IF(IFERROR(P1443,1)=1,IF(IFERROR(S1443,1)=1,Scoring!$E$29,0),0),0),0),0),0),0),0),0)</f>
        <v>0</v>
      </c>
      <c r="AG1443" s="78">
        <f t="shared" si="95"/>
        <v>0.3</v>
      </c>
      <c r="AI1443" s="93"/>
      <c r="AJ1443" s="94"/>
      <c r="AK1443" s="76"/>
      <c r="AL1443" s="75"/>
      <c r="AN1443" s="79"/>
      <c r="AO1443" s="79"/>
      <c r="AP1443" s="79"/>
      <c r="AQ1443" s="79"/>
      <c r="AR1443" s="79"/>
      <c r="AS1443" s="78"/>
      <c r="AU1443" s="79">
        <f>IF(IFERROR(F1443,99)=99,IF(IFERROR(G1443,99)=99,IF(IFERROR(H1443,99)=99,IF(IFERROR(I1443,99)=99,IF(IFERROR(E1443,99)=99,IF(IFERROR(J1443,99)=99,0,Scoring!$B$7),Scoring!$B$3),Scoring!$B$2),Scoring!$B$6),Scoring!$B$5),Scoring!$B$4)</f>
        <v>0.3</v>
      </c>
      <c r="AV1443" s="78">
        <f t="shared" si="96"/>
        <v>0.09</v>
      </c>
      <c r="AW1443" s="78"/>
      <c r="AX1443" s="66"/>
      <c r="AY1443" s="78"/>
      <c r="AZ1443" s="76"/>
      <c r="BB1443" s="76"/>
    </row>
    <row r="1444" spans="1:54" x14ac:dyDescent="0.25">
      <c r="A1444" s="89" t="s">
        <v>6259</v>
      </c>
      <c r="B1444" s="89" t="s">
        <v>30</v>
      </c>
      <c r="C1444" s="89" t="s">
        <v>30</v>
      </c>
      <c r="D1444" s="89" t="s">
        <v>6260</v>
      </c>
      <c r="E1444" s="76" t="e">
        <f>IF(C1444="-",IF(A1444="-",VLOOKUP(D1444,'sin-list 180320_update'!$C$2:$C$835,1,FALSE),VLOOKUP(A1444,'sin-list 180320_update'!$A$2:$A$835,1,FALSE)),VLOOKUP(C1444,'sin-list 180320_update'!$B$2:$B$835,1,FALSE))</f>
        <v>#N/A</v>
      </c>
      <c r="F1444" s="76" t="e">
        <f>IF($C1444="-",IF($A1444="-",VLOOKUP($D1444,'REACH Bilaga XVII_update'!$A$5:$A$131,1,FALSE),VLOOKUP($A1444,'REACH Bilaga XVII_update'!$C$5:$C$131,1,FALSE)),VLOOKUP($C1444,'REACH Bilaga XVII_update'!$B$5:$B$131,1,FALSE))</f>
        <v>#N/A</v>
      </c>
      <c r="G1444" s="76" t="e">
        <f>IF($C1444="-",IF($A1444="-",VLOOKUP($D1444,' REACH Bilaga 59_update'!$A$5:$A$210,1,FALSE),VLOOKUP($A1444,' REACH Bilaga 59_update'!$D$5:$D$210,1,FALSE)),VLOOKUP($C1444,' REACH Bilaga 59_update'!$C$5:$C$210,1,FALSE))</f>
        <v>#N/A</v>
      </c>
      <c r="H1444" s="76" t="e">
        <f>IF($C1444="-",IF($A1444="-",VLOOKUP($D1444,'REACH Bilaga XIV_update'!$A$5:$A$110,1,FALSE),VLOOKUP($A1444,'REACH Bilaga XIV_update'!$D$5:$D$110,1,FALSE)),VLOOKUP($C1444,'REACH Bilaga XIV_update'!$C$5:$C$110,1,FALSE))</f>
        <v>#N/A</v>
      </c>
      <c r="I1444" s="76" t="e">
        <f>IF($C1444="-",IF($A1444="-",VLOOKUP($D1444,CoRAP_update!$A$5:$A$376,1,FALSE),VLOOKUP($A1444,CoRAP_update!$D$5:$D$376,1,FALSE)),VLOOKUP($C1444,CoRAP_update!$C$5:$C$376,1,FALSE))</f>
        <v>#N/A</v>
      </c>
      <c r="J1444" s="76" t="str">
        <f>IF($C1444="-",IF($A1444="-",VLOOKUP($D1444,EDC_update!$C$2:$C$450,1,FALSE),VLOOKUP($A1444,EDC_update!$B$2:$B$450,1,FALSE)),VLOOKUP($C1444,EDC_update!$L$2:$L$450,1,FALSE))</f>
        <v>3884-95-5</v>
      </c>
      <c r="K1444" s="76" t="e">
        <f>IF($C1444="-",IF($A1444="-",IF(VLOOKUP($D1444,'sin-list 180320_update'!$C$2:$S$835,3,FALSE)="",NA(),VLOOKUP($D1444,'sin-list 180320_update'!$C$2:$S$835,3,FALSE)),IF(VLOOKUP($A1444,'sin-list 180320_update'!$A$2:$S$835,5,FALSE)="",NA(),VLOOKUP($A1444,'sin-list 180320_update'!$A$2:$S$835,5,FALSE))),IF(VLOOKUP($C1444,'sin-list 180320_update'!$B$2:$S$835,4,FALSE)="",NA(),VLOOKUP($C1444,'sin-list 180320_update'!$B$2:$S$835,4,FALSE)))</f>
        <v>#N/A</v>
      </c>
      <c r="L1444" s="76" t="e">
        <f>IF($C1444="-",IF($A1444="-",VLOOKUP($D1444,'sin-list 180320_update'!$C$2:$S$835,6,FALSE),VLOOKUP($A1444,'sin-list 180320_update'!$A$2:$S$835,8,FALSE)),VLOOKUP($C1444,'sin-list 180320_update'!$B$2:$S$835,7,FALSE))</f>
        <v>#N/A</v>
      </c>
      <c r="M1444" s="76" t="e">
        <f>IF($C1444="-",IF($A1444="-",IF(VLOOKUP($D1444,'sin-list 180320_update'!$C$2:$S$835,8,FALSE)="",NA(),VLOOKUP($D1444,'sin-list 180320_update'!$C$2:$S$835,8,FALSE)),IF(VLOOKUP($A1444,'sin-list 180320_update'!$A$2:$S$835,10,FALSE)="",NA(),VLOOKUP($A1444,'sin-list 180320_update'!$A$2:$S$835,10,FALSE))),IF(VLOOKUP($C1444,'sin-list 180320_update'!$B$2:$S$835,9,FALSE)="",NA(),VLOOKUP($C1444,'sin-list 180320_update'!$B$2:$S$835,9,FALSE)))</f>
        <v>#N/A</v>
      </c>
      <c r="N1444" s="76" t="e">
        <f>IF($C1444="-",IF($A1444="-",IF(VLOOKUP($D1444,'REACH Bilaga XVII_update'!$A$5:$E$131,4,FALSE)="",NA(),VLOOKUP($D1444,'REACH Bilaga XVII_update'!$A$5:$E$131,4,FALSE)),IF(VLOOKUP($A1444,'REACH Bilaga XVII_update'!$C$5:$D$131,2,FALSE)="",NA(),VLOOKUP($A1444,'REACH Bilaga XVII_update'!$C$5:$D$131,2,FALSE))),IF(VLOOKUP($C1444,'REACH Bilaga XVII_update'!$B$5:$D$131,3,FALSE)="",NA(),VLOOKUP($C1444,'REACH Bilaga XVII_update'!$B$5:$D$131,3,FALSE)))</f>
        <v>#N/A</v>
      </c>
      <c r="O1444" s="76" t="e">
        <f>IF($C1444="-",IF($A1444="-",IF(VLOOKUP($D1444,' REACH Bilaga 59_update'!$A$5:$E$210,5,FALSE)="",NA(),VLOOKUP($D1444,' REACH Bilaga 59_update'!$A$5:$E$210,5,FALSE)),IF(VLOOKUP($A1444,' REACH Bilaga 59_update'!$D$5:$E$210,2,FALSE)="",NA(),VLOOKUP($A1444,' REACH Bilaga 59_update'!$D$5:$E$210,2,FALSE))),IF(VLOOKUP($C1444,' REACH Bilaga 59_update'!$C$5:$E$210,3,FALSE)="",NA(),VLOOKUP($C1444,' REACH Bilaga 59_update'!$C$5:$E$210,3,FALSE)))</f>
        <v>#N/A</v>
      </c>
      <c r="P1444" s="76" t="e">
        <f>IF(C1444="-",IF(A1444="-",IFERROR(VLOOKUP($D1444,' REACH Bilaga 59_update'!$A$5:$F$210,MATCH(Sammanfattning!P$1,' REACH Bilaga 59_update'!$A$4:$F$4,0),FALSE),VLOOKUP($D1444,'REACH Bilaga XIV_update'!$A$4:$H$110,MATCH(Sammanfattning!P$1,'REACH Bilaga XIV_update'!$A$4:$H$4,0),FALSE)),IFERROR(VLOOKUP($A1444,' REACH Bilaga 59_update'!$D$5:$F$210,MATCH(Sammanfattning!P$1,' REACH Bilaga 59_update'!$D$4:$F$4,0),FALSE),VLOOKUP($A1444,'REACH Bilaga XIV_update'!$D$4:$H$110,MATCH(Sammanfattning!P$1,'REACH Bilaga XIV_update'!$D$4:$H$4,0),FALSE))),IFERROR(VLOOKUP($C1444,' REACH Bilaga 59_update'!$C$5:$F$210,MATCH(Sammanfattning!P$1,' REACH Bilaga 59_update'!$C$4:$F$4,0),FALSE),VLOOKUP($C1444,'REACH Bilaga XIV_update'!$C$4:$H$110,MATCH(Sammanfattning!P$1,'REACH Bilaga XIV_update'!$C$4:$H$4,0),FALSE)))</f>
        <v>#N/A</v>
      </c>
      <c r="Q1444" s="76" t="e">
        <f>IF($C1444="-",IF($A1444="-",IF(VLOOKUP($D1444,'REACH Bilaga XIV_update'!$A$5:$I$110,9,FALSE)="",NA(),VLOOKUP($D1444,'REACH Bilaga XIV_update'!$A$5:$I$110,9,FALSE)),IF(VLOOKUP($A1444,'REACH Bilaga XIV_update'!$D$5:$I$110,6,FALSE)="",NA(),VLOOKUP($A1444,'REACH Bilaga XIV_update'!$D$5:$I$110,6,FALSE))),IF(VLOOKUP($C1444,'REACH Bilaga XIV_update'!$C$5:$I$110,7,FALSE)="",NA(),VLOOKUP($C1444,'REACH Bilaga XIV_update'!$C$5:$I$110,7,FALSE)))</f>
        <v>#N/A</v>
      </c>
      <c r="R1444" s="76" t="e">
        <f>IF($C1444="-",IF($A1444="-",IF(VLOOKUP($D1444,CoRAP_update!$A$5:$O$376,15,FALSE)="",NA(),VLOOKUP($D1444,CoRAP_update!$A$5:$O$376,15,FALSE)),IF(VLOOKUP($A1444,CoRAP_update!$D$5:$O$376,12,FALSE)="",NA(),VLOOKUP($A1444,CoRAP_update!$D$5:$O$376,12,FALSE))),IF(VLOOKUP($C1444,CoRAP_update!$C$5:$O$376,13,FALSE)="",NA(),VLOOKUP($C1444,CoRAP_update!$C$5:$O$376,13,FALSE)))</f>
        <v>#N/A</v>
      </c>
      <c r="S1444" s="144" t="e">
        <f>IF($C1444="-",IF($A1444="-",VLOOKUP($D1444,CoRAP_update!$A$5:$J$376,MATCH(Sammanfattning!S$1,CoRAP_update!$A$4:$J$4,0),FALSE),VLOOKUP($A1444,CoRAP_update!$D$5:$J$376,MATCH(Sammanfattning!S$1,CoRAP_update!$D$4:$J$4,0),FALSE)),VLOOKUP($C1444,CoRAP_update!$C$5:$J$376,MATCH(Sammanfattning!S$1,CoRAP_update!$C$4:$J$4,0),FALSE))</f>
        <v>#N/A</v>
      </c>
      <c r="T1444" s="76" t="str">
        <f>IF($A1444="-",VLOOKUP($D1444,EDC_update!$C$2:$F$450,4,FALSE),VLOOKUP($A1444,EDC_update!$B$2:$F$450,5,FALSE))</f>
        <v>CAT3b</v>
      </c>
      <c r="V1444" s="78">
        <f>IF(IFERROR(SEARCH("PBT",P1444),99)=99,IF(IFERROR(SEARCH("suspected PBT",S1444),99)=99,IF(IFERROR(SEARCH("concluded to be PBT",K1444),99)=99,IF(IFERROR(SEARCH("PBT",S1444),99)=99,IF(IFERROR(SEARCH("PBT cand",L1444),99)=99,IF(IFERROR(SEARCH("PBT",L1444),99)=99,IF(IFERROR(SEARCH("persistent, bioackumulative and toxic properties",K1444),99)=99,0,Scoring!$E$3),Scoring!$E$3),Scoring!$E$7),Scoring!$E$3),Scoring!$E$5),Scoring!$E$6),Scoring!$E$3)</f>
        <v>0</v>
      </c>
      <c r="W1444" s="78">
        <f>IF(IFERROR(SEARCH("vPvB",P1444),99)=99,IF(IFERROR(SEARCH("suspected pbt/vPvB",S1444),99)=99,IF(IFERROR(SEARCH("vPvB",S1444),99)=99,IF(IFERROR(SEARCH("concluded to be a vPvB",S1444),99)=99,IF(IFERROR(SEARCH("identified as vPvB",K1444),99)=99,IF(IFERROR(SEARCH("concluded to be a vPvB",K1444),99)=99,IF(IFERROR(SEARCH("concluded to be both pbt and vPvB",S1444),99)=99,IF(IFERROR(SEARCH("concluded to be both pbt and vPvB",K1444),99)=99,0,Scoring!$E$5),Scoring!$E$5),Scoring!$E$5),Scoring!$E$5),Scoring!$E$5),Scoring!$E$4),Scoring!$E$6),Scoring!$E$4)</f>
        <v>0</v>
      </c>
      <c r="X1444" s="78">
        <f>IF(IFERROR(SEARCH("H410",N1444),99)=99,IF(IFERROR(SEARCH("H410",O1444),99)=99,IF(IFERROR(SEARCH("H410",Q1444),99)=99,IF(IFERROR(SEARCH("H410",M1444),99)=99,IF(IFERROR(SEARCH("H410",R1444),99)=99,IF(IFERROR(SEARCH("H411",N1444),99)=99,IF(IFERROR(SEARCH("H411",O1444),99)=99,IF(IFERROR(SEARCH("H411",Q1444),99)=99,IF(IFERROR(SEARCH("H411",M1444),99)=99,IF(IFERROR(SEARCH("H411",R1444),99)=99,IF(IFERROR(SEARCH("H413",N1444),99)=99,IF(IFERROR(SEARCH("H413",O1444),99)=99,IF(IFERROR(SEARCH("H413",Q1444),99)=99,IF(IFERROR(SEARCH("H413",M1444),99)=99,IF(IFERROR(SEARCH("H413",R1444),99)=99,IF(IFERROR(SEARCH("H412",N1444),99)=99,IF(IFERROR(SEARCH("H412",O1444),99)=99,IF(IFERROR(SEARCH("H412",Q1444),99)=99,IF(IFERROR(SEARCH("H412",M1444),99)=99,IF(IFERROR(SEARCH("H412",R1444),99)=99,0,Scoring!$E$2),Scoring!$E$2),Scoring!$E$2),Scoring!$E$2),Scoring!$E$2),Scoring!$E$2),Scoring!$E$2),Scoring!$E$2),Scoring!$E$2),Scoring!$E$2),Scoring!$E$2),Scoring!$E$2),Scoring!$E$2),Scoring!$E$2),Scoring!$E$2),Scoring!$E$2),Scoring!$E$2),Scoring!$E$2),Scoring!$E$2),Scoring!$E$2)</f>
        <v>0</v>
      </c>
      <c r="Y1444" s="78">
        <f>IF(IFERROR(SEARCH("CMR",K1444),99)=99,IF(IFERROR(SEARCH("Suspected CMR",S1444),99)=99,IF(IFERROR(SEARCH("CMR",S1444),99)=99,0,Scoring!$E$8),Scoring!$E$9),Scoring!$E$8)</f>
        <v>0</v>
      </c>
      <c r="Z1444" s="78">
        <f>IF(IFERROR(SEARCH("H350",N1444),99)=99,IF(IFERROR(SEARCH("H350",O1444),99)=99,IF(IFERROR(SEARCH("H350",Q1444),99)=99,IF(IFERROR(SEARCH("H350",M1444),99)=99,IF(IFERROR(SEARCH("H350",R1444),99)=99,IF(IFERROR(SEARCH("H351",N1444),99)=99,IF(IFERROR(SEARCH("H351",O1444),99)=99,IF(IFERROR(SEARCH("H351",Q1444),99)=99,IF(IFERROR(SEARCH("H351",M1444),99)=99,IF(IFERROR(SEARCH("H351",R1444),99)=99,IF(IFERROR(SEARCH("carcinogenic",P1444),99)=99,IF(IFERROR(SEARCH("suspected carcinogenic",S1444),99)=99,0,Scoring!$E$12),Scoring!$E$11),Scoring!$E$10),Scoring!$E$10),Scoring!$E$10),Scoring!$E$10),Scoring!$E$10),Scoring!$E$10),Scoring!$E$10),Scoring!$E$10),Scoring!$E$10),Scoring!$E$10)</f>
        <v>0</v>
      </c>
      <c r="AA1444" s="78">
        <f>IF(IFERROR(SEARCH("H340",N1444),99)=99,IF(IFERROR(SEARCH("H340",O1444),99)=99,IF(IFERROR(SEARCH("H340",Q1444),99)=99,IF(IFERROR(SEARCH("H340",M1444),99)=99,IF(IFERROR(SEARCH("H340",R1444),99)=99,IF(IFERROR(SEARCH("H341",N1444),99)=99,IF(IFERROR(SEARCH("H341",O1444),99)=99,IF(IFERROR(SEARCH("H341",Q1444),99)=99,IF(IFERROR(SEARCH("H341",M1444),99)=99,IF(IFERROR(SEARCH("H341",R1444),99)=99,IF(IFERROR(SEARCH("mutagenic",P1444),99)=99,IF(IFERROR(SEARCH("suspected mutagenic",S1444),99)=99,0,Scoring!$E$15),Scoring!$E$14),Scoring!$E$13),Scoring!$E$13),Scoring!$E$13),Scoring!$E$13),Scoring!$E$13),Scoring!$E$13),Scoring!$E$13),Scoring!$E$13),Scoring!$E$13),Scoring!$E$13)</f>
        <v>0</v>
      </c>
      <c r="AB1444" s="78">
        <f>IF(IFERROR(SEARCH("H360",N1444),99)=99,IF(IFERROR(SEARCH("H360",O1444),99)=99,IF(IFERROR(SEARCH("H360",Q1444),99)=99,IF(IFERROR(SEARCH("H360",M1444),99)=99,IF(IFERROR(SEARCH("H360",R1444),99)=99,IF(IFERROR(SEARCH("H361",N1444),99)=99,IF(IFERROR(SEARCH("H361",O1444),99)=99,IF(IFERROR(SEARCH("H361",Q1444),99)=99,IF(IFERROR(SEARCH("H361",M1444),99)=99,IF(IFERROR(SEARCH("H361",R1444),99)=99,IF(IFERROR(SEARCH("reproduction",P1444),99)=99,IF(IFERROR(SEARCH("suspected reprotoxic",S1444),99)=99,IF(IFERROR(SEARCH("reprotoxic",S1444),99)=99,IF(IFERROR(SEARCH("reprotoxic",K1444),99)=99,0,Scoring!$E$18),Scoring!$E$18),Scoring!$E$19),Scoring!$E$17),Scoring!$E$16),Scoring!$E$16),Scoring!$E$16),Scoring!$E$16),Scoring!$E$16),Scoring!$E$16),Scoring!$E$16),Scoring!$E$16),Scoring!$E$16),Scoring!$E$16)</f>
        <v>0</v>
      </c>
      <c r="AC1444" s="78">
        <f>IF(IFERROR(SEARCH("57f",L1444),99)=99,IF(IFERROR(SEARCH("57(f)",P1444),99)=99,0,Scoring!$E$20),Scoring!$E$20)</f>
        <v>0</v>
      </c>
      <c r="AD1444" s="78">
        <f>IF(IFERROR(SEARCH("CAT1",T1444),99)=99,IF(IFERROR(SEARCH("CAT2",T1444),99)=99,IF(IFERROR(SEARCH("CAT3",T1444),99)=99,IF(IFERROR(SEARCH("concluded to be endocrine",K1444),99)=99,IF(IFERROR(SEARCH("categorised as endocrine",K1444),99)=99,IF(IFERROR(SEARCH("endocrine disrupting",P1444),99)=99,IF(IFERROR(SEARCH("endocrine disrupting",K1444),99)=99,IF(IFERROR(SEARCH("suspected endocrine",S1444),99)=99,IF(IFERROR(SEARCH("potential endocrine",S1444),99)=99,0,Scoring!$E$25),Scoring!$E$25),Scoring!$E$24),Scoring!$E$24),Scoring!$E$24),Scoring!$E$24),Scoring!$E$23),Scoring!$E$22),Scoring!$E$21)</f>
        <v>0.3</v>
      </c>
      <c r="AE1444" s="78">
        <f>IF(IFERROR(SEARCH("suspected sensitiser",S1444),99)=99,IF(IFERROR(SEARCH("sensitiser",S1444),99)=99,IF(IFERROR(SEARCH("other hazard based concern",S1444),99)=99,0,Scoring!$E$28),Scoring!$E$26),Scoring!$E$27)</f>
        <v>0</v>
      </c>
      <c r="AF1444" s="78">
        <f>IF(IFERROR(M1444,1)=1,IF(IFERROR(N1444,1)=1,IF(IFERROR(O1444,1)=1,IF(IFERROR(Q1444,1)=1,IF(IFERROR(R1444,1)=1,IF(IFERROR(T1444,1)=1,IF(IFERROR(K1444,1)=1,IF(IFERROR(P1444,1)=1,IF(IFERROR(S1444,1)=1,Scoring!$E$29,0),0),0),0),0),0),0),0),0)</f>
        <v>0</v>
      </c>
      <c r="AG1444" s="78">
        <f t="shared" si="95"/>
        <v>0.3</v>
      </c>
      <c r="AI1444" s="93"/>
      <c r="AJ1444" s="94"/>
      <c r="AK1444" s="76"/>
      <c r="AL1444" s="75"/>
      <c r="AN1444" s="79"/>
      <c r="AO1444" s="79"/>
      <c r="AP1444" s="79"/>
      <c r="AQ1444" s="79"/>
      <c r="AR1444" s="79"/>
      <c r="AS1444" s="78"/>
      <c r="AU1444" s="79">
        <f>IF(IFERROR(F1444,99)=99,IF(IFERROR(G1444,99)=99,IF(IFERROR(H1444,99)=99,IF(IFERROR(I1444,99)=99,IF(IFERROR(E1444,99)=99,IF(IFERROR(J1444,99)=99,0,Scoring!$B$7),Scoring!$B$3),Scoring!$B$2),Scoring!$B$6),Scoring!$B$5),Scoring!$B$4)</f>
        <v>0.3</v>
      </c>
      <c r="AV1444" s="78">
        <f t="shared" si="96"/>
        <v>0.09</v>
      </c>
      <c r="AW1444" s="78"/>
      <c r="AX1444" s="66"/>
      <c r="AY1444" s="78"/>
      <c r="AZ1444" s="76"/>
      <c r="BB1444" s="76"/>
    </row>
    <row r="1445" spans="1:54" x14ac:dyDescent="0.25">
      <c r="A1445" s="89" t="s">
        <v>6435</v>
      </c>
      <c r="B1445" s="89" t="s">
        <v>30</v>
      </c>
      <c r="C1445" s="89" t="s">
        <v>30</v>
      </c>
      <c r="D1445" s="89" t="s">
        <v>7302</v>
      </c>
      <c r="E1445" s="76" t="e">
        <f>IF(C1445="-",IF(A1445="-",VLOOKUP(D1445,'sin-list 180320_update'!$C$2:$C$835,1,FALSE),VLOOKUP(A1445,'sin-list 180320_update'!$A$2:$A$835,1,FALSE)),VLOOKUP(C1445,'sin-list 180320_update'!$B$2:$B$835,1,FALSE))</f>
        <v>#N/A</v>
      </c>
      <c r="F1445" s="76" t="e">
        <f>IF($C1445="-",IF($A1445="-",VLOOKUP($D1445,'REACH Bilaga XVII_update'!$A$5:$A$131,1,FALSE),VLOOKUP($A1445,'REACH Bilaga XVII_update'!$C$5:$C$131,1,FALSE)),VLOOKUP($C1445,'REACH Bilaga XVII_update'!$B$5:$B$131,1,FALSE))</f>
        <v>#N/A</v>
      </c>
      <c r="G1445" s="76" t="e">
        <f>IF($C1445="-",IF($A1445="-",VLOOKUP($D1445,' REACH Bilaga 59_update'!$A$5:$A$210,1,FALSE),VLOOKUP($A1445,' REACH Bilaga 59_update'!$D$5:$D$210,1,FALSE)),VLOOKUP($C1445,' REACH Bilaga 59_update'!$C$5:$C$210,1,FALSE))</f>
        <v>#N/A</v>
      </c>
      <c r="H1445" s="76" t="e">
        <f>IF($C1445="-",IF($A1445="-",VLOOKUP($D1445,'REACH Bilaga XIV_update'!$A$5:$A$110,1,FALSE),VLOOKUP($A1445,'REACH Bilaga XIV_update'!$D$5:$D$110,1,FALSE)),VLOOKUP($C1445,'REACH Bilaga XIV_update'!$C$5:$C$110,1,FALSE))</f>
        <v>#N/A</v>
      </c>
      <c r="I1445" s="76" t="e">
        <f>IF($C1445="-",IF($A1445="-",VLOOKUP($D1445,CoRAP_update!$A$5:$A$376,1,FALSE),VLOOKUP($A1445,CoRAP_update!$D$5:$D$376,1,FALSE)),VLOOKUP($C1445,CoRAP_update!$C$5:$C$376,1,FALSE))</f>
        <v>#N/A</v>
      </c>
      <c r="J1445" s="76" t="str">
        <f>IF($C1445="-",IF($A1445="-",VLOOKUP($D1445,EDC_update!$C$2:$C$450,1,FALSE),VLOOKUP($A1445,EDC_update!$B$2:$B$450,1,FALSE)),VLOOKUP($C1445,EDC_update!$L$2:$L$450,1,FALSE))</f>
        <v>40487-42-1</v>
      </c>
      <c r="K1445" s="76" t="e">
        <f>IF($C1445="-",IF($A1445="-",IF(VLOOKUP($D1445,'sin-list 180320_update'!$C$2:$S$835,3,FALSE)="",NA(),VLOOKUP($D1445,'sin-list 180320_update'!$C$2:$S$835,3,FALSE)),IF(VLOOKUP($A1445,'sin-list 180320_update'!$A$2:$S$835,5,FALSE)="",NA(),VLOOKUP($A1445,'sin-list 180320_update'!$A$2:$S$835,5,FALSE))),IF(VLOOKUP($C1445,'sin-list 180320_update'!$B$2:$S$835,4,FALSE)="",NA(),VLOOKUP($C1445,'sin-list 180320_update'!$B$2:$S$835,4,FALSE)))</f>
        <v>#N/A</v>
      </c>
      <c r="L1445" s="76" t="e">
        <f>IF($C1445="-",IF($A1445="-",VLOOKUP($D1445,'sin-list 180320_update'!$C$2:$S$835,6,FALSE),VLOOKUP($A1445,'sin-list 180320_update'!$A$2:$S$835,8,FALSE)),VLOOKUP($C1445,'sin-list 180320_update'!$B$2:$S$835,7,FALSE))</f>
        <v>#N/A</v>
      </c>
      <c r="M1445" s="76" t="e">
        <f>IF($C1445="-",IF($A1445="-",IF(VLOOKUP($D1445,'sin-list 180320_update'!$C$2:$S$835,8,FALSE)="",NA(),VLOOKUP($D1445,'sin-list 180320_update'!$C$2:$S$835,8,FALSE)),IF(VLOOKUP($A1445,'sin-list 180320_update'!$A$2:$S$835,10,FALSE)="",NA(),VLOOKUP($A1445,'sin-list 180320_update'!$A$2:$S$835,10,FALSE))),IF(VLOOKUP($C1445,'sin-list 180320_update'!$B$2:$S$835,9,FALSE)="",NA(),VLOOKUP($C1445,'sin-list 180320_update'!$B$2:$S$835,9,FALSE)))</f>
        <v>#N/A</v>
      </c>
      <c r="N1445" s="76" t="e">
        <f>IF($C1445="-",IF($A1445="-",IF(VLOOKUP($D1445,'REACH Bilaga XVII_update'!$A$5:$E$131,4,FALSE)="",NA(),VLOOKUP($D1445,'REACH Bilaga XVII_update'!$A$5:$E$131,4,FALSE)),IF(VLOOKUP($A1445,'REACH Bilaga XVII_update'!$C$5:$D$131,2,FALSE)="",NA(),VLOOKUP($A1445,'REACH Bilaga XVII_update'!$C$5:$D$131,2,FALSE))),IF(VLOOKUP($C1445,'REACH Bilaga XVII_update'!$B$5:$D$131,3,FALSE)="",NA(),VLOOKUP($C1445,'REACH Bilaga XVII_update'!$B$5:$D$131,3,FALSE)))</f>
        <v>#N/A</v>
      </c>
      <c r="O1445" s="76" t="e">
        <f>IF($C1445="-",IF($A1445="-",IF(VLOOKUP($D1445,' REACH Bilaga 59_update'!$A$5:$E$210,5,FALSE)="",NA(),VLOOKUP($D1445,' REACH Bilaga 59_update'!$A$5:$E$210,5,FALSE)),IF(VLOOKUP($A1445,' REACH Bilaga 59_update'!$D$5:$E$210,2,FALSE)="",NA(),VLOOKUP($A1445,' REACH Bilaga 59_update'!$D$5:$E$210,2,FALSE))),IF(VLOOKUP($C1445,' REACH Bilaga 59_update'!$C$5:$E$210,3,FALSE)="",NA(),VLOOKUP($C1445,' REACH Bilaga 59_update'!$C$5:$E$210,3,FALSE)))</f>
        <v>#N/A</v>
      </c>
      <c r="P1445" s="76" t="e">
        <f>IF(C1445="-",IF(A1445="-",IFERROR(VLOOKUP($D1445,' REACH Bilaga 59_update'!$A$5:$F$210,MATCH(Sammanfattning!P$1,' REACH Bilaga 59_update'!$A$4:$F$4,0),FALSE),VLOOKUP($D1445,'REACH Bilaga XIV_update'!$A$4:$H$110,MATCH(Sammanfattning!P$1,'REACH Bilaga XIV_update'!$A$4:$H$4,0),FALSE)),IFERROR(VLOOKUP($A1445,' REACH Bilaga 59_update'!$D$5:$F$210,MATCH(Sammanfattning!P$1,' REACH Bilaga 59_update'!$D$4:$F$4,0),FALSE),VLOOKUP($A1445,'REACH Bilaga XIV_update'!$D$4:$H$110,MATCH(Sammanfattning!P$1,'REACH Bilaga XIV_update'!$D$4:$H$4,0),FALSE))),IFERROR(VLOOKUP($C1445,' REACH Bilaga 59_update'!$C$5:$F$210,MATCH(Sammanfattning!P$1,' REACH Bilaga 59_update'!$C$4:$F$4,0),FALSE),VLOOKUP($C1445,'REACH Bilaga XIV_update'!$C$4:$H$110,MATCH(Sammanfattning!P$1,'REACH Bilaga XIV_update'!$C$4:$H$4,0),FALSE)))</f>
        <v>#N/A</v>
      </c>
      <c r="Q1445" s="76" t="e">
        <f>IF($C1445="-",IF($A1445="-",IF(VLOOKUP($D1445,'REACH Bilaga XIV_update'!$A$5:$I$110,9,FALSE)="",NA(),VLOOKUP($D1445,'REACH Bilaga XIV_update'!$A$5:$I$110,9,FALSE)),IF(VLOOKUP($A1445,'REACH Bilaga XIV_update'!$D$5:$I$110,6,FALSE)="",NA(),VLOOKUP($A1445,'REACH Bilaga XIV_update'!$D$5:$I$110,6,FALSE))),IF(VLOOKUP($C1445,'REACH Bilaga XIV_update'!$C$5:$I$110,7,FALSE)="",NA(),VLOOKUP($C1445,'REACH Bilaga XIV_update'!$C$5:$I$110,7,FALSE)))</f>
        <v>#N/A</v>
      </c>
      <c r="R1445" s="76" t="e">
        <f>IF($C1445="-",IF($A1445="-",IF(VLOOKUP($D1445,CoRAP_update!$A$5:$O$376,15,FALSE)="",NA(),VLOOKUP($D1445,CoRAP_update!$A$5:$O$376,15,FALSE)),IF(VLOOKUP($A1445,CoRAP_update!$D$5:$O$376,12,FALSE)="",NA(),VLOOKUP($A1445,CoRAP_update!$D$5:$O$376,12,FALSE))),IF(VLOOKUP($C1445,CoRAP_update!$C$5:$O$376,13,FALSE)="",NA(),VLOOKUP($C1445,CoRAP_update!$C$5:$O$376,13,FALSE)))</f>
        <v>#N/A</v>
      </c>
      <c r="S1445" s="144" t="e">
        <f>IF($C1445="-",IF($A1445="-",VLOOKUP($D1445,CoRAP_update!$A$5:$J$376,MATCH(Sammanfattning!S$1,CoRAP_update!$A$4:$J$4,0),FALSE),VLOOKUP($A1445,CoRAP_update!$D$5:$J$376,MATCH(Sammanfattning!S$1,CoRAP_update!$D$4:$J$4,0),FALSE)),VLOOKUP($C1445,CoRAP_update!$C$5:$J$376,MATCH(Sammanfattning!S$1,CoRAP_update!$C$4:$J$4,0),FALSE))</f>
        <v>#N/A</v>
      </c>
      <c r="T1445" s="76" t="str">
        <f>IF($A1445="-",VLOOKUP($D1445,EDC_update!$C$2:$F$450,4,FALSE),VLOOKUP($A1445,EDC_update!$B$2:$F$450,5,FALSE))</f>
        <v>CAT3a</v>
      </c>
      <c r="V1445" s="78">
        <f>IF(IFERROR(SEARCH("PBT",P1445),99)=99,IF(IFERROR(SEARCH("suspected PBT",S1445),99)=99,IF(IFERROR(SEARCH("concluded to be PBT",K1445),99)=99,IF(IFERROR(SEARCH("PBT",S1445),99)=99,IF(IFERROR(SEARCH("PBT cand",L1445),99)=99,IF(IFERROR(SEARCH("PBT",L1445),99)=99,IF(IFERROR(SEARCH("persistent, bioackumulative and toxic properties",K1445),99)=99,0,Scoring!$E$3),Scoring!$E$3),Scoring!$E$7),Scoring!$E$3),Scoring!$E$5),Scoring!$E$6),Scoring!$E$3)</f>
        <v>0</v>
      </c>
      <c r="W1445" s="78">
        <f>IF(IFERROR(SEARCH("vPvB",P1445),99)=99,IF(IFERROR(SEARCH("suspected pbt/vPvB",S1445),99)=99,IF(IFERROR(SEARCH("vPvB",S1445),99)=99,IF(IFERROR(SEARCH("concluded to be a vPvB",S1445),99)=99,IF(IFERROR(SEARCH("identified as vPvB",K1445),99)=99,IF(IFERROR(SEARCH("concluded to be a vPvB",K1445),99)=99,IF(IFERROR(SEARCH("concluded to be both pbt and vPvB",S1445),99)=99,IF(IFERROR(SEARCH("concluded to be both pbt and vPvB",K1445),99)=99,0,Scoring!$E$5),Scoring!$E$5),Scoring!$E$5),Scoring!$E$5),Scoring!$E$5),Scoring!$E$4),Scoring!$E$6),Scoring!$E$4)</f>
        <v>0</v>
      </c>
      <c r="X1445" s="78">
        <f>IF(IFERROR(SEARCH("H410",N1445),99)=99,IF(IFERROR(SEARCH("H410",O1445),99)=99,IF(IFERROR(SEARCH("H410",Q1445),99)=99,IF(IFERROR(SEARCH("H410",M1445),99)=99,IF(IFERROR(SEARCH("H410",R1445),99)=99,IF(IFERROR(SEARCH("H411",N1445),99)=99,IF(IFERROR(SEARCH("H411",O1445),99)=99,IF(IFERROR(SEARCH("H411",Q1445),99)=99,IF(IFERROR(SEARCH("H411",M1445),99)=99,IF(IFERROR(SEARCH("H411",R1445),99)=99,IF(IFERROR(SEARCH("H413",N1445),99)=99,IF(IFERROR(SEARCH("H413",O1445),99)=99,IF(IFERROR(SEARCH("H413",Q1445),99)=99,IF(IFERROR(SEARCH("H413",M1445),99)=99,IF(IFERROR(SEARCH("H413",R1445),99)=99,IF(IFERROR(SEARCH("H412",N1445),99)=99,IF(IFERROR(SEARCH("H412",O1445),99)=99,IF(IFERROR(SEARCH("H412",Q1445),99)=99,IF(IFERROR(SEARCH("H412",M1445),99)=99,IF(IFERROR(SEARCH("H412",R1445),99)=99,0,Scoring!$E$2),Scoring!$E$2),Scoring!$E$2),Scoring!$E$2),Scoring!$E$2),Scoring!$E$2),Scoring!$E$2),Scoring!$E$2),Scoring!$E$2),Scoring!$E$2),Scoring!$E$2),Scoring!$E$2),Scoring!$E$2),Scoring!$E$2),Scoring!$E$2),Scoring!$E$2),Scoring!$E$2),Scoring!$E$2),Scoring!$E$2),Scoring!$E$2)</f>
        <v>0</v>
      </c>
      <c r="Y1445" s="78">
        <f>IF(IFERROR(SEARCH("CMR",K1445),99)=99,IF(IFERROR(SEARCH("Suspected CMR",S1445),99)=99,IF(IFERROR(SEARCH("CMR",S1445),99)=99,0,Scoring!$E$8),Scoring!$E$9),Scoring!$E$8)</f>
        <v>0</v>
      </c>
      <c r="Z1445" s="78">
        <f>IF(IFERROR(SEARCH("H350",N1445),99)=99,IF(IFERROR(SEARCH("H350",O1445),99)=99,IF(IFERROR(SEARCH("H350",Q1445),99)=99,IF(IFERROR(SEARCH("H350",M1445),99)=99,IF(IFERROR(SEARCH("H350",R1445),99)=99,IF(IFERROR(SEARCH("H351",N1445),99)=99,IF(IFERROR(SEARCH("H351",O1445),99)=99,IF(IFERROR(SEARCH("H351",Q1445),99)=99,IF(IFERROR(SEARCH("H351",M1445),99)=99,IF(IFERROR(SEARCH("H351",R1445),99)=99,IF(IFERROR(SEARCH("carcinogenic",P1445),99)=99,IF(IFERROR(SEARCH("suspected carcinogenic",S1445),99)=99,0,Scoring!$E$12),Scoring!$E$11),Scoring!$E$10),Scoring!$E$10),Scoring!$E$10),Scoring!$E$10),Scoring!$E$10),Scoring!$E$10),Scoring!$E$10),Scoring!$E$10),Scoring!$E$10),Scoring!$E$10)</f>
        <v>0</v>
      </c>
      <c r="AA1445" s="78">
        <f>IF(IFERROR(SEARCH("H340",N1445),99)=99,IF(IFERROR(SEARCH("H340",O1445),99)=99,IF(IFERROR(SEARCH("H340",Q1445),99)=99,IF(IFERROR(SEARCH("H340",M1445),99)=99,IF(IFERROR(SEARCH("H340",R1445),99)=99,IF(IFERROR(SEARCH("H341",N1445),99)=99,IF(IFERROR(SEARCH("H341",O1445),99)=99,IF(IFERROR(SEARCH("H341",Q1445),99)=99,IF(IFERROR(SEARCH("H341",M1445),99)=99,IF(IFERROR(SEARCH("H341",R1445),99)=99,IF(IFERROR(SEARCH("mutagenic",P1445),99)=99,IF(IFERROR(SEARCH("suspected mutagenic",S1445),99)=99,0,Scoring!$E$15),Scoring!$E$14),Scoring!$E$13),Scoring!$E$13),Scoring!$E$13),Scoring!$E$13),Scoring!$E$13),Scoring!$E$13),Scoring!$E$13),Scoring!$E$13),Scoring!$E$13),Scoring!$E$13)</f>
        <v>0</v>
      </c>
      <c r="AB1445" s="78">
        <f>IF(IFERROR(SEARCH("H360",N1445),99)=99,IF(IFERROR(SEARCH("H360",O1445),99)=99,IF(IFERROR(SEARCH("H360",Q1445),99)=99,IF(IFERROR(SEARCH("H360",M1445),99)=99,IF(IFERROR(SEARCH("H360",R1445),99)=99,IF(IFERROR(SEARCH("H361",N1445),99)=99,IF(IFERROR(SEARCH("H361",O1445),99)=99,IF(IFERROR(SEARCH("H361",Q1445),99)=99,IF(IFERROR(SEARCH("H361",M1445),99)=99,IF(IFERROR(SEARCH("H361",R1445),99)=99,IF(IFERROR(SEARCH("reproduction",P1445),99)=99,IF(IFERROR(SEARCH("suspected reprotoxic",S1445),99)=99,IF(IFERROR(SEARCH("reprotoxic",S1445),99)=99,IF(IFERROR(SEARCH("reprotoxic",K1445),99)=99,0,Scoring!$E$18),Scoring!$E$18),Scoring!$E$19),Scoring!$E$17),Scoring!$E$16),Scoring!$E$16),Scoring!$E$16),Scoring!$E$16),Scoring!$E$16),Scoring!$E$16),Scoring!$E$16),Scoring!$E$16),Scoring!$E$16),Scoring!$E$16)</f>
        <v>0</v>
      </c>
      <c r="AC1445" s="78">
        <f>IF(IFERROR(SEARCH("57f",L1445),99)=99,IF(IFERROR(SEARCH("57(f)",P1445),99)=99,0,Scoring!$E$20),Scoring!$E$20)</f>
        <v>0</v>
      </c>
      <c r="AD1445" s="78">
        <f>IF(IFERROR(SEARCH("CAT1",T1445),99)=99,IF(IFERROR(SEARCH("CAT2",T1445),99)=99,IF(IFERROR(SEARCH("CAT3",T1445),99)=99,IF(IFERROR(SEARCH("concluded to be endocrine",K1445),99)=99,IF(IFERROR(SEARCH("categorised as endocrine",K1445),99)=99,IF(IFERROR(SEARCH("endocrine disrupting",P1445),99)=99,IF(IFERROR(SEARCH("endocrine disrupting",K1445),99)=99,IF(IFERROR(SEARCH("suspected endocrine",S1445),99)=99,IF(IFERROR(SEARCH("potential endocrine",S1445),99)=99,0,Scoring!$E$25),Scoring!$E$25),Scoring!$E$24),Scoring!$E$24),Scoring!$E$24),Scoring!$E$24),Scoring!$E$23),Scoring!$E$22),Scoring!$E$21)</f>
        <v>0.3</v>
      </c>
      <c r="AE1445" s="78">
        <f>IF(IFERROR(SEARCH("suspected sensitiser",S1445),99)=99,IF(IFERROR(SEARCH("sensitiser",S1445),99)=99,IF(IFERROR(SEARCH("other hazard based concern",S1445),99)=99,0,Scoring!$E$28),Scoring!$E$26),Scoring!$E$27)</f>
        <v>0</v>
      </c>
      <c r="AF1445" s="78">
        <f>IF(IFERROR(M1445,1)=1,IF(IFERROR(N1445,1)=1,IF(IFERROR(O1445,1)=1,IF(IFERROR(Q1445,1)=1,IF(IFERROR(R1445,1)=1,IF(IFERROR(T1445,1)=1,IF(IFERROR(K1445,1)=1,IF(IFERROR(P1445,1)=1,IF(IFERROR(S1445,1)=1,Scoring!$E$29,0),0),0),0),0),0),0),0),0)</f>
        <v>0</v>
      </c>
      <c r="AG1445" s="78">
        <f t="shared" si="95"/>
        <v>0.3</v>
      </c>
      <c r="AI1445" s="93"/>
      <c r="AJ1445" s="94"/>
      <c r="AK1445" s="76"/>
      <c r="AL1445" s="75"/>
      <c r="AN1445" s="79"/>
      <c r="AO1445" s="79"/>
      <c r="AP1445" s="79"/>
      <c r="AQ1445" s="79"/>
      <c r="AR1445" s="79"/>
      <c r="AS1445" s="78"/>
      <c r="AU1445" s="79">
        <f>IF(IFERROR(F1445,99)=99,IF(IFERROR(G1445,99)=99,IF(IFERROR(H1445,99)=99,IF(IFERROR(I1445,99)=99,IF(IFERROR(E1445,99)=99,IF(IFERROR(J1445,99)=99,0,Scoring!$B$7),Scoring!$B$3),Scoring!$B$2),Scoring!$B$6),Scoring!$B$5),Scoring!$B$4)</f>
        <v>0.3</v>
      </c>
      <c r="AV1445" s="78">
        <f t="shared" si="96"/>
        <v>0.09</v>
      </c>
      <c r="AW1445" s="78"/>
      <c r="AX1445" s="66"/>
      <c r="AY1445" s="78"/>
      <c r="AZ1445" s="76"/>
      <c r="BB1445" s="76"/>
    </row>
    <row r="1446" spans="1:54" x14ac:dyDescent="0.25">
      <c r="A1446" s="89" t="s">
        <v>7393</v>
      </c>
      <c r="B1446" s="89" t="s">
        <v>30</v>
      </c>
      <c r="C1446" s="89" t="s">
        <v>30</v>
      </c>
      <c r="D1446" s="89" t="s">
        <v>7394</v>
      </c>
      <c r="E1446" s="76" t="e">
        <f>IF(C1446="-",IF(A1446="-",VLOOKUP(D1446,'sin-list 180320_update'!$C$2:$C$835,1,FALSE),VLOOKUP(A1446,'sin-list 180320_update'!$A$2:$A$835,1,FALSE)),VLOOKUP(C1446,'sin-list 180320_update'!$B$2:$B$835,1,FALSE))</f>
        <v>#N/A</v>
      </c>
      <c r="F1446" s="76" t="e">
        <f>IF($C1446="-",IF($A1446="-",VLOOKUP($D1446,'REACH Bilaga XVII_update'!$A$5:$A$131,1,FALSE),VLOOKUP($A1446,'REACH Bilaga XVII_update'!$C$5:$C$131,1,FALSE)),VLOOKUP($C1446,'REACH Bilaga XVII_update'!$B$5:$B$131,1,FALSE))</f>
        <v>#N/A</v>
      </c>
      <c r="G1446" s="76" t="e">
        <f>IF($C1446="-",IF($A1446="-",VLOOKUP($D1446,' REACH Bilaga 59_update'!$A$5:$A$210,1,FALSE),VLOOKUP($A1446,' REACH Bilaga 59_update'!$D$5:$D$210,1,FALSE)),VLOOKUP($C1446,' REACH Bilaga 59_update'!$C$5:$C$210,1,FALSE))</f>
        <v>#N/A</v>
      </c>
      <c r="H1446" s="76" t="e">
        <f>IF($C1446="-",IF($A1446="-",VLOOKUP($D1446,'REACH Bilaga XIV_update'!$A$5:$A$110,1,FALSE),VLOOKUP($A1446,'REACH Bilaga XIV_update'!$D$5:$D$110,1,FALSE)),VLOOKUP($C1446,'REACH Bilaga XIV_update'!$C$5:$C$110,1,FALSE))</f>
        <v>#N/A</v>
      </c>
      <c r="I1446" s="76" t="e">
        <f>IF($C1446="-",IF($A1446="-",VLOOKUP($D1446,CoRAP_update!$A$5:$A$376,1,FALSE),VLOOKUP($A1446,CoRAP_update!$D$5:$D$376,1,FALSE)),VLOOKUP($C1446,CoRAP_update!$C$5:$C$376,1,FALSE))</f>
        <v>#N/A</v>
      </c>
      <c r="J1446" s="76" t="str">
        <f>IF($C1446="-",IF($A1446="-",VLOOKUP($D1446,EDC_update!$C$2:$C$450,1,FALSE),VLOOKUP($A1446,EDC_update!$B$2:$B$450,1,FALSE)),VLOOKUP($C1446,EDC_update!$L$2:$L$450,1,FALSE))</f>
        <v>463-56-9</v>
      </c>
      <c r="K1446" s="76" t="e">
        <f>IF($C1446="-",IF($A1446="-",IF(VLOOKUP($D1446,'sin-list 180320_update'!$C$2:$S$835,3,FALSE)="",NA(),VLOOKUP($D1446,'sin-list 180320_update'!$C$2:$S$835,3,FALSE)),IF(VLOOKUP($A1446,'sin-list 180320_update'!$A$2:$S$835,5,FALSE)="",NA(),VLOOKUP($A1446,'sin-list 180320_update'!$A$2:$S$835,5,FALSE))),IF(VLOOKUP($C1446,'sin-list 180320_update'!$B$2:$S$835,4,FALSE)="",NA(),VLOOKUP($C1446,'sin-list 180320_update'!$B$2:$S$835,4,FALSE)))</f>
        <v>#N/A</v>
      </c>
      <c r="L1446" s="76" t="e">
        <f>IF($C1446="-",IF($A1446="-",VLOOKUP($D1446,'sin-list 180320_update'!$C$2:$S$835,6,FALSE),VLOOKUP($A1446,'sin-list 180320_update'!$A$2:$S$835,8,FALSE)),VLOOKUP($C1446,'sin-list 180320_update'!$B$2:$S$835,7,FALSE))</f>
        <v>#N/A</v>
      </c>
      <c r="M1446" s="76" t="e">
        <f>IF($C1446="-",IF($A1446="-",IF(VLOOKUP($D1446,'sin-list 180320_update'!$C$2:$S$835,8,FALSE)="",NA(),VLOOKUP($D1446,'sin-list 180320_update'!$C$2:$S$835,8,FALSE)),IF(VLOOKUP($A1446,'sin-list 180320_update'!$A$2:$S$835,10,FALSE)="",NA(),VLOOKUP($A1446,'sin-list 180320_update'!$A$2:$S$835,10,FALSE))),IF(VLOOKUP($C1446,'sin-list 180320_update'!$B$2:$S$835,9,FALSE)="",NA(),VLOOKUP($C1446,'sin-list 180320_update'!$B$2:$S$835,9,FALSE)))</f>
        <v>#N/A</v>
      </c>
      <c r="N1446" s="76" t="e">
        <f>IF($C1446="-",IF($A1446="-",IF(VLOOKUP($D1446,'REACH Bilaga XVII_update'!$A$5:$E$131,4,FALSE)="",NA(),VLOOKUP($D1446,'REACH Bilaga XVII_update'!$A$5:$E$131,4,FALSE)),IF(VLOOKUP($A1446,'REACH Bilaga XVII_update'!$C$5:$D$131,2,FALSE)="",NA(),VLOOKUP($A1446,'REACH Bilaga XVII_update'!$C$5:$D$131,2,FALSE))),IF(VLOOKUP($C1446,'REACH Bilaga XVII_update'!$B$5:$D$131,3,FALSE)="",NA(),VLOOKUP($C1446,'REACH Bilaga XVII_update'!$B$5:$D$131,3,FALSE)))</f>
        <v>#N/A</v>
      </c>
      <c r="O1446" s="76" t="e">
        <f>IF($C1446="-",IF($A1446="-",IF(VLOOKUP($D1446,' REACH Bilaga 59_update'!$A$5:$E$210,5,FALSE)="",NA(),VLOOKUP($D1446,' REACH Bilaga 59_update'!$A$5:$E$210,5,FALSE)),IF(VLOOKUP($A1446,' REACH Bilaga 59_update'!$D$5:$E$210,2,FALSE)="",NA(),VLOOKUP($A1446,' REACH Bilaga 59_update'!$D$5:$E$210,2,FALSE))),IF(VLOOKUP($C1446,' REACH Bilaga 59_update'!$C$5:$E$210,3,FALSE)="",NA(),VLOOKUP($C1446,' REACH Bilaga 59_update'!$C$5:$E$210,3,FALSE)))</f>
        <v>#N/A</v>
      </c>
      <c r="P1446" s="76" t="e">
        <f>IF(C1446="-",IF(A1446="-",IFERROR(VLOOKUP($D1446,' REACH Bilaga 59_update'!$A$5:$F$210,MATCH(Sammanfattning!P$1,' REACH Bilaga 59_update'!$A$4:$F$4,0),FALSE),VLOOKUP($D1446,'REACH Bilaga XIV_update'!$A$4:$H$110,MATCH(Sammanfattning!P$1,'REACH Bilaga XIV_update'!$A$4:$H$4,0),FALSE)),IFERROR(VLOOKUP($A1446,' REACH Bilaga 59_update'!$D$5:$F$210,MATCH(Sammanfattning!P$1,' REACH Bilaga 59_update'!$D$4:$F$4,0),FALSE),VLOOKUP($A1446,'REACH Bilaga XIV_update'!$D$4:$H$110,MATCH(Sammanfattning!P$1,'REACH Bilaga XIV_update'!$D$4:$H$4,0),FALSE))),IFERROR(VLOOKUP($C1446,' REACH Bilaga 59_update'!$C$5:$F$210,MATCH(Sammanfattning!P$1,' REACH Bilaga 59_update'!$C$4:$F$4,0),FALSE),VLOOKUP($C1446,'REACH Bilaga XIV_update'!$C$4:$H$110,MATCH(Sammanfattning!P$1,'REACH Bilaga XIV_update'!$C$4:$H$4,0),FALSE)))</f>
        <v>#N/A</v>
      </c>
      <c r="Q1446" s="76" t="e">
        <f>IF($C1446="-",IF($A1446="-",IF(VLOOKUP($D1446,'REACH Bilaga XIV_update'!$A$5:$I$110,9,FALSE)="",NA(),VLOOKUP($D1446,'REACH Bilaga XIV_update'!$A$5:$I$110,9,FALSE)),IF(VLOOKUP($A1446,'REACH Bilaga XIV_update'!$D$5:$I$110,6,FALSE)="",NA(),VLOOKUP($A1446,'REACH Bilaga XIV_update'!$D$5:$I$110,6,FALSE))),IF(VLOOKUP($C1446,'REACH Bilaga XIV_update'!$C$5:$I$110,7,FALSE)="",NA(),VLOOKUP($C1446,'REACH Bilaga XIV_update'!$C$5:$I$110,7,FALSE)))</f>
        <v>#N/A</v>
      </c>
      <c r="R1446" s="76" t="e">
        <f>IF($C1446="-",IF($A1446="-",IF(VLOOKUP($D1446,CoRAP_update!$A$5:$O$376,15,FALSE)="",NA(),VLOOKUP($D1446,CoRAP_update!$A$5:$O$376,15,FALSE)),IF(VLOOKUP($A1446,CoRAP_update!$D$5:$O$376,12,FALSE)="",NA(),VLOOKUP($A1446,CoRAP_update!$D$5:$O$376,12,FALSE))),IF(VLOOKUP($C1446,CoRAP_update!$C$5:$O$376,13,FALSE)="",NA(),VLOOKUP($C1446,CoRAP_update!$C$5:$O$376,13,FALSE)))</f>
        <v>#N/A</v>
      </c>
      <c r="S1446" s="144" t="e">
        <f>IF($C1446="-",IF($A1446="-",VLOOKUP($D1446,CoRAP_update!$A$5:$J$376,MATCH(Sammanfattning!S$1,CoRAP_update!$A$4:$J$4,0),FALSE),VLOOKUP($A1446,CoRAP_update!$D$5:$J$376,MATCH(Sammanfattning!S$1,CoRAP_update!$D$4:$J$4,0),FALSE)),VLOOKUP($C1446,CoRAP_update!$C$5:$J$376,MATCH(Sammanfattning!S$1,CoRAP_update!$C$4:$J$4,0),FALSE))</f>
        <v>#N/A</v>
      </c>
      <c r="T1446" s="76" t="str">
        <f>IF($A1446="-",VLOOKUP($D1446,EDC_update!$C$2:$F$450,4,FALSE),VLOOKUP($A1446,EDC_update!$B$2:$F$450,5,FALSE))</f>
        <v>CAT3b</v>
      </c>
      <c r="V1446" s="78">
        <f>IF(IFERROR(SEARCH("PBT",P1446),99)=99,IF(IFERROR(SEARCH("suspected PBT",S1446),99)=99,IF(IFERROR(SEARCH("concluded to be PBT",K1446),99)=99,IF(IFERROR(SEARCH("PBT",S1446),99)=99,IF(IFERROR(SEARCH("PBT cand",L1446),99)=99,IF(IFERROR(SEARCH("PBT",L1446),99)=99,IF(IFERROR(SEARCH("persistent, bioackumulative and toxic properties",K1446),99)=99,0,Scoring!$E$3),Scoring!$E$3),Scoring!$E$7),Scoring!$E$3),Scoring!$E$5),Scoring!$E$6),Scoring!$E$3)</f>
        <v>0</v>
      </c>
      <c r="W1446" s="78">
        <f>IF(IFERROR(SEARCH("vPvB",P1446),99)=99,IF(IFERROR(SEARCH("suspected pbt/vPvB",S1446),99)=99,IF(IFERROR(SEARCH("vPvB",S1446),99)=99,IF(IFERROR(SEARCH("concluded to be a vPvB",S1446),99)=99,IF(IFERROR(SEARCH("identified as vPvB",K1446),99)=99,IF(IFERROR(SEARCH("concluded to be a vPvB",K1446),99)=99,IF(IFERROR(SEARCH("concluded to be both pbt and vPvB",S1446),99)=99,IF(IFERROR(SEARCH("concluded to be both pbt and vPvB",K1446),99)=99,0,Scoring!$E$5),Scoring!$E$5),Scoring!$E$5),Scoring!$E$5),Scoring!$E$5),Scoring!$E$4),Scoring!$E$6),Scoring!$E$4)</f>
        <v>0</v>
      </c>
      <c r="X1446" s="78">
        <f>IF(IFERROR(SEARCH("H410",N1446),99)=99,IF(IFERROR(SEARCH("H410",O1446),99)=99,IF(IFERROR(SEARCH("H410",Q1446),99)=99,IF(IFERROR(SEARCH("H410",M1446),99)=99,IF(IFERROR(SEARCH("H410",R1446),99)=99,IF(IFERROR(SEARCH("H411",N1446),99)=99,IF(IFERROR(SEARCH("H411",O1446),99)=99,IF(IFERROR(SEARCH("H411",Q1446),99)=99,IF(IFERROR(SEARCH("H411",M1446),99)=99,IF(IFERROR(SEARCH("H411",R1446),99)=99,IF(IFERROR(SEARCH("H413",N1446),99)=99,IF(IFERROR(SEARCH("H413",O1446),99)=99,IF(IFERROR(SEARCH("H413",Q1446),99)=99,IF(IFERROR(SEARCH("H413",M1446),99)=99,IF(IFERROR(SEARCH("H413",R1446),99)=99,IF(IFERROR(SEARCH("H412",N1446),99)=99,IF(IFERROR(SEARCH("H412",O1446),99)=99,IF(IFERROR(SEARCH("H412",Q1446),99)=99,IF(IFERROR(SEARCH("H412",M1446),99)=99,IF(IFERROR(SEARCH("H412",R1446),99)=99,0,Scoring!$E$2),Scoring!$E$2),Scoring!$E$2),Scoring!$E$2),Scoring!$E$2),Scoring!$E$2),Scoring!$E$2),Scoring!$E$2),Scoring!$E$2),Scoring!$E$2),Scoring!$E$2),Scoring!$E$2),Scoring!$E$2),Scoring!$E$2),Scoring!$E$2),Scoring!$E$2),Scoring!$E$2),Scoring!$E$2),Scoring!$E$2),Scoring!$E$2)</f>
        <v>0</v>
      </c>
      <c r="Y1446" s="78">
        <f>IF(IFERROR(SEARCH("CMR",K1446),99)=99,IF(IFERROR(SEARCH("Suspected CMR",S1446),99)=99,IF(IFERROR(SEARCH("CMR",S1446),99)=99,0,Scoring!$E$8),Scoring!$E$9),Scoring!$E$8)</f>
        <v>0</v>
      </c>
      <c r="Z1446" s="78">
        <f>IF(IFERROR(SEARCH("H350",N1446),99)=99,IF(IFERROR(SEARCH("H350",O1446),99)=99,IF(IFERROR(SEARCH("H350",Q1446),99)=99,IF(IFERROR(SEARCH("H350",M1446),99)=99,IF(IFERROR(SEARCH("H350",R1446),99)=99,IF(IFERROR(SEARCH("H351",N1446),99)=99,IF(IFERROR(SEARCH("H351",O1446),99)=99,IF(IFERROR(SEARCH("H351",Q1446),99)=99,IF(IFERROR(SEARCH("H351",M1446),99)=99,IF(IFERROR(SEARCH("H351",R1446),99)=99,IF(IFERROR(SEARCH("carcinogenic",P1446),99)=99,IF(IFERROR(SEARCH("suspected carcinogenic",S1446),99)=99,0,Scoring!$E$12),Scoring!$E$11),Scoring!$E$10),Scoring!$E$10),Scoring!$E$10),Scoring!$E$10),Scoring!$E$10),Scoring!$E$10),Scoring!$E$10),Scoring!$E$10),Scoring!$E$10),Scoring!$E$10)</f>
        <v>0</v>
      </c>
      <c r="AA1446" s="78">
        <f>IF(IFERROR(SEARCH("H340",N1446),99)=99,IF(IFERROR(SEARCH("H340",O1446),99)=99,IF(IFERROR(SEARCH("H340",Q1446),99)=99,IF(IFERROR(SEARCH("H340",M1446),99)=99,IF(IFERROR(SEARCH("H340",R1446),99)=99,IF(IFERROR(SEARCH("H341",N1446),99)=99,IF(IFERROR(SEARCH("H341",O1446),99)=99,IF(IFERROR(SEARCH("H341",Q1446),99)=99,IF(IFERROR(SEARCH("H341",M1446),99)=99,IF(IFERROR(SEARCH("H341",R1446),99)=99,IF(IFERROR(SEARCH("mutagenic",P1446),99)=99,IF(IFERROR(SEARCH("suspected mutagenic",S1446),99)=99,0,Scoring!$E$15),Scoring!$E$14),Scoring!$E$13),Scoring!$E$13),Scoring!$E$13),Scoring!$E$13),Scoring!$E$13),Scoring!$E$13),Scoring!$E$13),Scoring!$E$13),Scoring!$E$13),Scoring!$E$13)</f>
        <v>0</v>
      </c>
      <c r="AB1446" s="78">
        <f>IF(IFERROR(SEARCH("H360",N1446),99)=99,IF(IFERROR(SEARCH("H360",O1446),99)=99,IF(IFERROR(SEARCH("H360",Q1446),99)=99,IF(IFERROR(SEARCH("H360",M1446),99)=99,IF(IFERROR(SEARCH("H360",R1446),99)=99,IF(IFERROR(SEARCH("H361",N1446),99)=99,IF(IFERROR(SEARCH("H361",O1446),99)=99,IF(IFERROR(SEARCH("H361",Q1446),99)=99,IF(IFERROR(SEARCH("H361",M1446),99)=99,IF(IFERROR(SEARCH("H361",R1446),99)=99,IF(IFERROR(SEARCH("reproduction",P1446),99)=99,IF(IFERROR(SEARCH("suspected reprotoxic",S1446),99)=99,IF(IFERROR(SEARCH("reprotoxic",S1446),99)=99,IF(IFERROR(SEARCH("reprotoxic",K1446),99)=99,0,Scoring!$E$18),Scoring!$E$18),Scoring!$E$19),Scoring!$E$17),Scoring!$E$16),Scoring!$E$16),Scoring!$E$16),Scoring!$E$16),Scoring!$E$16),Scoring!$E$16),Scoring!$E$16),Scoring!$E$16),Scoring!$E$16),Scoring!$E$16)</f>
        <v>0</v>
      </c>
      <c r="AC1446" s="78">
        <f>IF(IFERROR(SEARCH("57f",L1446),99)=99,IF(IFERROR(SEARCH("57(f)",P1446),99)=99,0,Scoring!$E$20),Scoring!$E$20)</f>
        <v>0</v>
      </c>
      <c r="AD1446" s="78">
        <f>IF(IFERROR(SEARCH("CAT1",T1446),99)=99,IF(IFERROR(SEARCH("CAT2",T1446),99)=99,IF(IFERROR(SEARCH("CAT3",T1446),99)=99,IF(IFERROR(SEARCH("concluded to be endocrine",K1446),99)=99,IF(IFERROR(SEARCH("categorised as endocrine",K1446),99)=99,IF(IFERROR(SEARCH("endocrine disrupting",P1446),99)=99,IF(IFERROR(SEARCH("endocrine disrupting",K1446),99)=99,IF(IFERROR(SEARCH("suspected endocrine",S1446),99)=99,IF(IFERROR(SEARCH("potential endocrine",S1446),99)=99,0,Scoring!$E$25),Scoring!$E$25),Scoring!$E$24),Scoring!$E$24),Scoring!$E$24),Scoring!$E$24),Scoring!$E$23),Scoring!$E$22),Scoring!$E$21)</f>
        <v>0.3</v>
      </c>
      <c r="AE1446" s="78">
        <f>IF(IFERROR(SEARCH("suspected sensitiser",S1446),99)=99,IF(IFERROR(SEARCH("sensitiser",S1446),99)=99,IF(IFERROR(SEARCH("other hazard based concern",S1446),99)=99,0,Scoring!$E$28),Scoring!$E$26),Scoring!$E$27)</f>
        <v>0</v>
      </c>
      <c r="AF1446" s="78">
        <f>IF(IFERROR(M1446,1)=1,IF(IFERROR(N1446,1)=1,IF(IFERROR(O1446,1)=1,IF(IFERROR(Q1446,1)=1,IF(IFERROR(R1446,1)=1,IF(IFERROR(T1446,1)=1,IF(IFERROR(K1446,1)=1,IF(IFERROR(P1446,1)=1,IF(IFERROR(S1446,1)=1,Scoring!$E$29,0),0),0),0),0),0),0),0),0)</f>
        <v>0</v>
      </c>
      <c r="AG1446" s="78">
        <f t="shared" si="95"/>
        <v>0.3</v>
      </c>
      <c r="AI1446" s="93"/>
      <c r="AJ1446" s="94"/>
      <c r="AK1446" s="76"/>
      <c r="AL1446" s="75"/>
      <c r="AN1446" s="79"/>
      <c r="AO1446" s="79"/>
      <c r="AP1446" s="79"/>
      <c r="AQ1446" s="79"/>
      <c r="AR1446" s="79"/>
      <c r="AS1446" s="78"/>
      <c r="AU1446" s="79">
        <f>IF(IFERROR(F1446,99)=99,IF(IFERROR(G1446,99)=99,IF(IFERROR(H1446,99)=99,IF(IFERROR(I1446,99)=99,IF(IFERROR(E1446,99)=99,IF(IFERROR(J1446,99)=99,0,Scoring!$B$7),Scoring!$B$3),Scoring!$B$2),Scoring!$B$6),Scoring!$B$5),Scoring!$B$4)</f>
        <v>0.3</v>
      </c>
      <c r="AV1446" s="78">
        <f t="shared" si="96"/>
        <v>0.09</v>
      </c>
      <c r="AW1446" s="78"/>
      <c r="AX1446" s="66"/>
      <c r="AY1446" s="78"/>
      <c r="AZ1446" s="76"/>
      <c r="BB1446" s="76"/>
    </row>
    <row r="1447" spans="1:54" x14ac:dyDescent="0.25">
      <c r="A1447" s="89" t="s">
        <v>7228</v>
      </c>
      <c r="B1447" s="89" t="s">
        <v>30</v>
      </c>
      <c r="C1447" s="89" t="s">
        <v>30</v>
      </c>
      <c r="D1447" s="89" t="s">
        <v>7229</v>
      </c>
      <c r="E1447" s="76" t="e">
        <f>IF(C1447="-",IF(A1447="-",VLOOKUP(D1447,'sin-list 180320_update'!$C$2:$C$835,1,FALSE),VLOOKUP(A1447,'sin-list 180320_update'!$A$2:$A$835,1,FALSE)),VLOOKUP(C1447,'sin-list 180320_update'!$B$2:$B$835,1,FALSE))</f>
        <v>#N/A</v>
      </c>
      <c r="F1447" s="76" t="e">
        <f>IF($C1447="-",IF($A1447="-",VLOOKUP($D1447,'REACH Bilaga XVII_update'!$A$5:$A$131,1,FALSE),VLOOKUP($A1447,'REACH Bilaga XVII_update'!$C$5:$C$131,1,FALSE)),VLOOKUP($C1447,'REACH Bilaga XVII_update'!$B$5:$B$131,1,FALSE))</f>
        <v>#N/A</v>
      </c>
      <c r="G1447" s="76" t="e">
        <f>IF($C1447="-",IF($A1447="-",VLOOKUP($D1447,' REACH Bilaga 59_update'!$A$5:$A$210,1,FALSE),VLOOKUP($A1447,' REACH Bilaga 59_update'!$D$5:$D$210,1,FALSE)),VLOOKUP($C1447,' REACH Bilaga 59_update'!$C$5:$C$210,1,FALSE))</f>
        <v>#N/A</v>
      </c>
      <c r="H1447" s="76" t="e">
        <f>IF($C1447="-",IF($A1447="-",VLOOKUP($D1447,'REACH Bilaga XIV_update'!$A$5:$A$110,1,FALSE),VLOOKUP($A1447,'REACH Bilaga XIV_update'!$D$5:$D$110,1,FALSE)),VLOOKUP($C1447,'REACH Bilaga XIV_update'!$C$5:$C$110,1,FALSE))</f>
        <v>#N/A</v>
      </c>
      <c r="I1447" s="76" t="e">
        <f>IF($C1447="-",IF($A1447="-",VLOOKUP($D1447,CoRAP_update!$A$5:$A$376,1,FALSE),VLOOKUP($A1447,CoRAP_update!$D$5:$D$376,1,FALSE)),VLOOKUP($C1447,CoRAP_update!$C$5:$C$376,1,FALSE))</f>
        <v>#N/A</v>
      </c>
      <c r="J1447" s="76" t="str">
        <f>IF($C1447="-",IF($A1447="-",VLOOKUP($D1447,EDC_update!$C$2:$C$450,1,FALSE),VLOOKUP($A1447,EDC_update!$B$2:$B$450,1,FALSE)),VLOOKUP($C1447,EDC_update!$L$2:$L$450,1,FALSE))</f>
        <v>4685-14-7</v>
      </c>
      <c r="K1447" s="76" t="e">
        <f>IF($C1447="-",IF($A1447="-",IF(VLOOKUP($D1447,'sin-list 180320_update'!$C$2:$S$835,3,FALSE)="",NA(),VLOOKUP($D1447,'sin-list 180320_update'!$C$2:$S$835,3,FALSE)),IF(VLOOKUP($A1447,'sin-list 180320_update'!$A$2:$S$835,5,FALSE)="",NA(),VLOOKUP($A1447,'sin-list 180320_update'!$A$2:$S$835,5,FALSE))),IF(VLOOKUP($C1447,'sin-list 180320_update'!$B$2:$S$835,4,FALSE)="",NA(),VLOOKUP($C1447,'sin-list 180320_update'!$B$2:$S$835,4,FALSE)))</f>
        <v>#N/A</v>
      </c>
      <c r="L1447" s="76" t="e">
        <f>IF($C1447="-",IF($A1447="-",VLOOKUP($D1447,'sin-list 180320_update'!$C$2:$S$835,6,FALSE),VLOOKUP($A1447,'sin-list 180320_update'!$A$2:$S$835,8,FALSE)),VLOOKUP($C1447,'sin-list 180320_update'!$B$2:$S$835,7,FALSE))</f>
        <v>#N/A</v>
      </c>
      <c r="M1447" s="76" t="e">
        <f>IF($C1447="-",IF($A1447="-",IF(VLOOKUP($D1447,'sin-list 180320_update'!$C$2:$S$835,8,FALSE)="",NA(),VLOOKUP($D1447,'sin-list 180320_update'!$C$2:$S$835,8,FALSE)),IF(VLOOKUP($A1447,'sin-list 180320_update'!$A$2:$S$835,10,FALSE)="",NA(),VLOOKUP($A1447,'sin-list 180320_update'!$A$2:$S$835,10,FALSE))),IF(VLOOKUP($C1447,'sin-list 180320_update'!$B$2:$S$835,9,FALSE)="",NA(),VLOOKUP($C1447,'sin-list 180320_update'!$B$2:$S$835,9,FALSE)))</f>
        <v>#N/A</v>
      </c>
      <c r="N1447" s="76" t="e">
        <f>IF($C1447="-",IF($A1447="-",IF(VLOOKUP($D1447,'REACH Bilaga XVII_update'!$A$5:$E$131,4,FALSE)="",NA(),VLOOKUP($D1447,'REACH Bilaga XVII_update'!$A$5:$E$131,4,FALSE)),IF(VLOOKUP($A1447,'REACH Bilaga XVII_update'!$C$5:$D$131,2,FALSE)="",NA(),VLOOKUP($A1447,'REACH Bilaga XVII_update'!$C$5:$D$131,2,FALSE))),IF(VLOOKUP($C1447,'REACH Bilaga XVII_update'!$B$5:$D$131,3,FALSE)="",NA(),VLOOKUP($C1447,'REACH Bilaga XVII_update'!$B$5:$D$131,3,FALSE)))</f>
        <v>#N/A</v>
      </c>
      <c r="O1447" s="76" t="e">
        <f>IF($C1447="-",IF($A1447="-",IF(VLOOKUP($D1447,' REACH Bilaga 59_update'!$A$5:$E$210,5,FALSE)="",NA(),VLOOKUP($D1447,' REACH Bilaga 59_update'!$A$5:$E$210,5,FALSE)),IF(VLOOKUP($A1447,' REACH Bilaga 59_update'!$D$5:$E$210,2,FALSE)="",NA(),VLOOKUP($A1447,' REACH Bilaga 59_update'!$D$5:$E$210,2,FALSE))),IF(VLOOKUP($C1447,' REACH Bilaga 59_update'!$C$5:$E$210,3,FALSE)="",NA(),VLOOKUP($C1447,' REACH Bilaga 59_update'!$C$5:$E$210,3,FALSE)))</f>
        <v>#N/A</v>
      </c>
      <c r="P1447" s="76" t="e">
        <f>IF(C1447="-",IF(A1447="-",IFERROR(VLOOKUP($D1447,' REACH Bilaga 59_update'!$A$5:$F$210,MATCH(Sammanfattning!P$1,' REACH Bilaga 59_update'!$A$4:$F$4,0),FALSE),VLOOKUP($D1447,'REACH Bilaga XIV_update'!$A$4:$H$110,MATCH(Sammanfattning!P$1,'REACH Bilaga XIV_update'!$A$4:$H$4,0),FALSE)),IFERROR(VLOOKUP($A1447,' REACH Bilaga 59_update'!$D$5:$F$210,MATCH(Sammanfattning!P$1,' REACH Bilaga 59_update'!$D$4:$F$4,0),FALSE),VLOOKUP($A1447,'REACH Bilaga XIV_update'!$D$4:$H$110,MATCH(Sammanfattning!P$1,'REACH Bilaga XIV_update'!$D$4:$H$4,0),FALSE))),IFERROR(VLOOKUP($C1447,' REACH Bilaga 59_update'!$C$5:$F$210,MATCH(Sammanfattning!P$1,' REACH Bilaga 59_update'!$C$4:$F$4,0),FALSE),VLOOKUP($C1447,'REACH Bilaga XIV_update'!$C$4:$H$110,MATCH(Sammanfattning!P$1,'REACH Bilaga XIV_update'!$C$4:$H$4,0),FALSE)))</f>
        <v>#N/A</v>
      </c>
      <c r="Q1447" s="76" t="e">
        <f>IF($C1447="-",IF($A1447="-",IF(VLOOKUP($D1447,'REACH Bilaga XIV_update'!$A$5:$I$110,9,FALSE)="",NA(),VLOOKUP($D1447,'REACH Bilaga XIV_update'!$A$5:$I$110,9,FALSE)),IF(VLOOKUP($A1447,'REACH Bilaga XIV_update'!$D$5:$I$110,6,FALSE)="",NA(),VLOOKUP($A1447,'REACH Bilaga XIV_update'!$D$5:$I$110,6,FALSE))),IF(VLOOKUP($C1447,'REACH Bilaga XIV_update'!$C$5:$I$110,7,FALSE)="",NA(),VLOOKUP($C1447,'REACH Bilaga XIV_update'!$C$5:$I$110,7,FALSE)))</f>
        <v>#N/A</v>
      </c>
      <c r="R1447" s="76" t="e">
        <f>IF($C1447="-",IF($A1447="-",IF(VLOOKUP($D1447,CoRAP_update!$A$5:$O$376,15,FALSE)="",NA(),VLOOKUP($D1447,CoRAP_update!$A$5:$O$376,15,FALSE)),IF(VLOOKUP($A1447,CoRAP_update!$D$5:$O$376,12,FALSE)="",NA(),VLOOKUP($A1447,CoRAP_update!$D$5:$O$376,12,FALSE))),IF(VLOOKUP($C1447,CoRAP_update!$C$5:$O$376,13,FALSE)="",NA(),VLOOKUP($C1447,CoRAP_update!$C$5:$O$376,13,FALSE)))</f>
        <v>#N/A</v>
      </c>
      <c r="S1447" s="144" t="e">
        <f>IF($C1447="-",IF($A1447="-",VLOOKUP($D1447,CoRAP_update!$A$5:$J$376,MATCH(Sammanfattning!S$1,CoRAP_update!$A$4:$J$4,0),FALSE),VLOOKUP($A1447,CoRAP_update!$D$5:$J$376,MATCH(Sammanfattning!S$1,CoRAP_update!$D$4:$J$4,0),FALSE)),VLOOKUP($C1447,CoRAP_update!$C$5:$J$376,MATCH(Sammanfattning!S$1,CoRAP_update!$C$4:$J$4,0),FALSE))</f>
        <v>#N/A</v>
      </c>
      <c r="T1447" s="76" t="str">
        <f>IF($A1447="-",VLOOKUP($D1447,EDC_update!$C$2:$F$450,4,FALSE),VLOOKUP($A1447,EDC_update!$B$2:$F$450,5,FALSE))</f>
        <v>CAT3b</v>
      </c>
      <c r="V1447" s="78">
        <f>IF(IFERROR(SEARCH("PBT",P1447),99)=99,IF(IFERROR(SEARCH("suspected PBT",S1447),99)=99,IF(IFERROR(SEARCH("concluded to be PBT",K1447),99)=99,IF(IFERROR(SEARCH("PBT",S1447),99)=99,IF(IFERROR(SEARCH("PBT cand",L1447),99)=99,IF(IFERROR(SEARCH("PBT",L1447),99)=99,IF(IFERROR(SEARCH("persistent, bioackumulative and toxic properties",K1447),99)=99,0,Scoring!$E$3),Scoring!$E$3),Scoring!$E$7),Scoring!$E$3),Scoring!$E$5),Scoring!$E$6),Scoring!$E$3)</f>
        <v>0</v>
      </c>
      <c r="W1447" s="78">
        <f>IF(IFERROR(SEARCH("vPvB",P1447),99)=99,IF(IFERROR(SEARCH("suspected pbt/vPvB",S1447),99)=99,IF(IFERROR(SEARCH("vPvB",S1447),99)=99,IF(IFERROR(SEARCH("concluded to be a vPvB",S1447),99)=99,IF(IFERROR(SEARCH("identified as vPvB",K1447),99)=99,IF(IFERROR(SEARCH("concluded to be a vPvB",K1447),99)=99,IF(IFERROR(SEARCH("concluded to be both pbt and vPvB",S1447),99)=99,IF(IFERROR(SEARCH("concluded to be both pbt and vPvB",K1447),99)=99,0,Scoring!$E$5),Scoring!$E$5),Scoring!$E$5),Scoring!$E$5),Scoring!$E$5),Scoring!$E$4),Scoring!$E$6),Scoring!$E$4)</f>
        <v>0</v>
      </c>
      <c r="X1447" s="78">
        <f>IF(IFERROR(SEARCH("H410",N1447),99)=99,IF(IFERROR(SEARCH("H410",O1447),99)=99,IF(IFERROR(SEARCH("H410",Q1447),99)=99,IF(IFERROR(SEARCH("H410",M1447),99)=99,IF(IFERROR(SEARCH("H410",R1447),99)=99,IF(IFERROR(SEARCH("H411",N1447),99)=99,IF(IFERROR(SEARCH("H411",O1447),99)=99,IF(IFERROR(SEARCH("H411",Q1447),99)=99,IF(IFERROR(SEARCH("H411",M1447),99)=99,IF(IFERROR(SEARCH("H411",R1447),99)=99,IF(IFERROR(SEARCH("H413",N1447),99)=99,IF(IFERROR(SEARCH("H413",O1447),99)=99,IF(IFERROR(SEARCH("H413",Q1447),99)=99,IF(IFERROR(SEARCH("H413",M1447),99)=99,IF(IFERROR(SEARCH("H413",R1447),99)=99,IF(IFERROR(SEARCH("H412",N1447),99)=99,IF(IFERROR(SEARCH("H412",O1447),99)=99,IF(IFERROR(SEARCH("H412",Q1447),99)=99,IF(IFERROR(SEARCH("H412",M1447),99)=99,IF(IFERROR(SEARCH("H412",R1447),99)=99,0,Scoring!$E$2),Scoring!$E$2),Scoring!$E$2),Scoring!$E$2),Scoring!$E$2),Scoring!$E$2),Scoring!$E$2),Scoring!$E$2),Scoring!$E$2),Scoring!$E$2),Scoring!$E$2),Scoring!$E$2),Scoring!$E$2),Scoring!$E$2),Scoring!$E$2),Scoring!$E$2),Scoring!$E$2),Scoring!$E$2),Scoring!$E$2),Scoring!$E$2)</f>
        <v>0</v>
      </c>
      <c r="Y1447" s="78">
        <f>IF(IFERROR(SEARCH("CMR",K1447),99)=99,IF(IFERROR(SEARCH("Suspected CMR",S1447),99)=99,IF(IFERROR(SEARCH("CMR",S1447),99)=99,0,Scoring!$E$8),Scoring!$E$9),Scoring!$E$8)</f>
        <v>0</v>
      </c>
      <c r="Z1447" s="78">
        <f>IF(IFERROR(SEARCH("H350",N1447),99)=99,IF(IFERROR(SEARCH("H350",O1447),99)=99,IF(IFERROR(SEARCH("H350",Q1447),99)=99,IF(IFERROR(SEARCH("H350",M1447),99)=99,IF(IFERROR(SEARCH("H350",R1447),99)=99,IF(IFERROR(SEARCH("H351",N1447),99)=99,IF(IFERROR(SEARCH("H351",O1447),99)=99,IF(IFERROR(SEARCH("H351",Q1447),99)=99,IF(IFERROR(SEARCH("H351",M1447),99)=99,IF(IFERROR(SEARCH("H351",R1447),99)=99,IF(IFERROR(SEARCH("carcinogenic",P1447),99)=99,IF(IFERROR(SEARCH("suspected carcinogenic",S1447),99)=99,0,Scoring!$E$12),Scoring!$E$11),Scoring!$E$10),Scoring!$E$10),Scoring!$E$10),Scoring!$E$10),Scoring!$E$10),Scoring!$E$10),Scoring!$E$10),Scoring!$E$10),Scoring!$E$10),Scoring!$E$10)</f>
        <v>0</v>
      </c>
      <c r="AA1447" s="78">
        <f>IF(IFERROR(SEARCH("H340",N1447),99)=99,IF(IFERROR(SEARCH("H340",O1447),99)=99,IF(IFERROR(SEARCH("H340",Q1447),99)=99,IF(IFERROR(SEARCH("H340",M1447),99)=99,IF(IFERROR(SEARCH("H340",R1447),99)=99,IF(IFERROR(SEARCH("H341",N1447),99)=99,IF(IFERROR(SEARCH("H341",O1447),99)=99,IF(IFERROR(SEARCH("H341",Q1447),99)=99,IF(IFERROR(SEARCH("H341",M1447),99)=99,IF(IFERROR(SEARCH("H341",R1447),99)=99,IF(IFERROR(SEARCH("mutagenic",P1447),99)=99,IF(IFERROR(SEARCH("suspected mutagenic",S1447),99)=99,0,Scoring!$E$15),Scoring!$E$14),Scoring!$E$13),Scoring!$E$13),Scoring!$E$13),Scoring!$E$13),Scoring!$E$13),Scoring!$E$13),Scoring!$E$13),Scoring!$E$13),Scoring!$E$13),Scoring!$E$13)</f>
        <v>0</v>
      </c>
      <c r="AB1447" s="78">
        <f>IF(IFERROR(SEARCH("H360",N1447),99)=99,IF(IFERROR(SEARCH("H360",O1447),99)=99,IF(IFERROR(SEARCH("H360",Q1447),99)=99,IF(IFERROR(SEARCH("H360",M1447),99)=99,IF(IFERROR(SEARCH("H360",R1447),99)=99,IF(IFERROR(SEARCH("H361",N1447),99)=99,IF(IFERROR(SEARCH("H361",O1447),99)=99,IF(IFERROR(SEARCH("H361",Q1447),99)=99,IF(IFERROR(SEARCH("H361",M1447),99)=99,IF(IFERROR(SEARCH("H361",R1447),99)=99,IF(IFERROR(SEARCH("reproduction",P1447),99)=99,IF(IFERROR(SEARCH("suspected reprotoxic",S1447),99)=99,IF(IFERROR(SEARCH("reprotoxic",S1447),99)=99,IF(IFERROR(SEARCH("reprotoxic",K1447),99)=99,0,Scoring!$E$18),Scoring!$E$18),Scoring!$E$19),Scoring!$E$17),Scoring!$E$16),Scoring!$E$16),Scoring!$E$16),Scoring!$E$16),Scoring!$E$16),Scoring!$E$16),Scoring!$E$16),Scoring!$E$16),Scoring!$E$16),Scoring!$E$16)</f>
        <v>0</v>
      </c>
      <c r="AC1447" s="78">
        <f>IF(IFERROR(SEARCH("57f",L1447),99)=99,IF(IFERROR(SEARCH("57(f)",P1447),99)=99,0,Scoring!$E$20),Scoring!$E$20)</f>
        <v>0</v>
      </c>
      <c r="AD1447" s="78">
        <f>IF(IFERROR(SEARCH("CAT1",T1447),99)=99,IF(IFERROR(SEARCH("CAT2",T1447),99)=99,IF(IFERROR(SEARCH("CAT3",T1447),99)=99,IF(IFERROR(SEARCH("concluded to be endocrine",K1447),99)=99,IF(IFERROR(SEARCH("categorised as endocrine",K1447),99)=99,IF(IFERROR(SEARCH("endocrine disrupting",P1447),99)=99,IF(IFERROR(SEARCH("endocrine disrupting",K1447),99)=99,IF(IFERROR(SEARCH("suspected endocrine",S1447),99)=99,IF(IFERROR(SEARCH("potential endocrine",S1447),99)=99,0,Scoring!$E$25),Scoring!$E$25),Scoring!$E$24),Scoring!$E$24),Scoring!$E$24),Scoring!$E$24),Scoring!$E$23),Scoring!$E$22),Scoring!$E$21)</f>
        <v>0.3</v>
      </c>
      <c r="AE1447" s="78">
        <f>IF(IFERROR(SEARCH("suspected sensitiser",S1447),99)=99,IF(IFERROR(SEARCH("sensitiser",S1447),99)=99,IF(IFERROR(SEARCH("other hazard based concern",S1447),99)=99,0,Scoring!$E$28),Scoring!$E$26),Scoring!$E$27)</f>
        <v>0</v>
      </c>
      <c r="AF1447" s="78">
        <f>IF(IFERROR(M1447,1)=1,IF(IFERROR(N1447,1)=1,IF(IFERROR(O1447,1)=1,IF(IFERROR(Q1447,1)=1,IF(IFERROR(R1447,1)=1,IF(IFERROR(T1447,1)=1,IF(IFERROR(K1447,1)=1,IF(IFERROR(P1447,1)=1,IF(IFERROR(S1447,1)=1,Scoring!$E$29,0),0),0),0),0),0),0),0),0)</f>
        <v>0</v>
      </c>
      <c r="AG1447" s="78">
        <f t="shared" si="95"/>
        <v>0.3</v>
      </c>
      <c r="AI1447" s="93"/>
      <c r="AJ1447" s="94"/>
      <c r="AK1447" s="76"/>
      <c r="AL1447" s="75"/>
      <c r="AN1447" s="79"/>
      <c r="AO1447" s="79"/>
      <c r="AP1447" s="79"/>
      <c r="AQ1447" s="79"/>
      <c r="AR1447" s="79"/>
      <c r="AS1447" s="78"/>
      <c r="AU1447" s="79">
        <f>IF(IFERROR(F1447,99)=99,IF(IFERROR(G1447,99)=99,IF(IFERROR(H1447,99)=99,IF(IFERROR(I1447,99)=99,IF(IFERROR(E1447,99)=99,IF(IFERROR(J1447,99)=99,0,Scoring!$B$7),Scoring!$B$3),Scoring!$B$2),Scoring!$B$6),Scoring!$B$5),Scoring!$B$4)</f>
        <v>0.3</v>
      </c>
      <c r="AV1447" s="78">
        <f t="shared" si="96"/>
        <v>0.09</v>
      </c>
      <c r="AW1447" s="78"/>
      <c r="AX1447" s="66"/>
      <c r="AY1447" s="78"/>
      <c r="AZ1447" s="76"/>
      <c r="BB1447" s="76"/>
    </row>
    <row r="1448" spans="1:54" x14ac:dyDescent="0.25">
      <c r="A1448" s="89" t="s">
        <v>6820</v>
      </c>
      <c r="B1448" s="89" t="s">
        <v>30</v>
      </c>
      <c r="C1448" s="89" t="s">
        <v>30</v>
      </c>
      <c r="D1448" s="89" t="s">
        <v>6821</v>
      </c>
      <c r="E1448" s="76" t="e">
        <f>IF(C1448="-",IF(A1448="-",VLOOKUP(D1448,'sin-list 180320_update'!$C$2:$C$835,1,FALSE),VLOOKUP(A1448,'sin-list 180320_update'!$A$2:$A$835,1,FALSE)),VLOOKUP(C1448,'sin-list 180320_update'!$B$2:$B$835,1,FALSE))</f>
        <v>#N/A</v>
      </c>
      <c r="F1448" s="76" t="e">
        <f>IF($C1448="-",IF($A1448="-",VLOOKUP($D1448,'REACH Bilaga XVII_update'!$A$5:$A$131,1,FALSE),VLOOKUP($A1448,'REACH Bilaga XVII_update'!$C$5:$C$131,1,FALSE)),VLOOKUP($C1448,'REACH Bilaga XVII_update'!$B$5:$B$131,1,FALSE))</f>
        <v>#N/A</v>
      </c>
      <c r="G1448" s="76" t="e">
        <f>IF($C1448="-",IF($A1448="-",VLOOKUP($D1448,' REACH Bilaga 59_update'!$A$5:$A$210,1,FALSE),VLOOKUP($A1448,' REACH Bilaga 59_update'!$D$5:$D$210,1,FALSE)),VLOOKUP($C1448,' REACH Bilaga 59_update'!$C$5:$C$210,1,FALSE))</f>
        <v>#N/A</v>
      </c>
      <c r="H1448" s="76" t="e">
        <f>IF($C1448="-",IF($A1448="-",VLOOKUP($D1448,'REACH Bilaga XIV_update'!$A$5:$A$110,1,FALSE),VLOOKUP($A1448,'REACH Bilaga XIV_update'!$D$5:$D$110,1,FALSE)),VLOOKUP($C1448,'REACH Bilaga XIV_update'!$C$5:$C$110,1,FALSE))</f>
        <v>#N/A</v>
      </c>
      <c r="I1448" s="76" t="e">
        <f>IF($C1448="-",IF($A1448="-",VLOOKUP($D1448,CoRAP_update!$A$5:$A$376,1,FALSE),VLOOKUP($A1448,CoRAP_update!$D$5:$D$376,1,FALSE)),VLOOKUP($C1448,CoRAP_update!$C$5:$C$376,1,FALSE))</f>
        <v>#N/A</v>
      </c>
      <c r="J1448" s="76" t="str">
        <f>IF($C1448="-",IF($A1448="-",VLOOKUP($D1448,EDC_update!$C$2:$C$450,1,FALSE),VLOOKUP($A1448,EDC_update!$B$2:$B$450,1,FALSE)),VLOOKUP($C1448,EDC_update!$L$2:$L$450,1,FALSE))</f>
        <v>490-79-9</v>
      </c>
      <c r="K1448" s="76" t="e">
        <f>IF($C1448="-",IF($A1448="-",IF(VLOOKUP($D1448,'sin-list 180320_update'!$C$2:$S$835,3,FALSE)="",NA(),VLOOKUP($D1448,'sin-list 180320_update'!$C$2:$S$835,3,FALSE)),IF(VLOOKUP($A1448,'sin-list 180320_update'!$A$2:$S$835,5,FALSE)="",NA(),VLOOKUP($A1448,'sin-list 180320_update'!$A$2:$S$835,5,FALSE))),IF(VLOOKUP($C1448,'sin-list 180320_update'!$B$2:$S$835,4,FALSE)="",NA(),VLOOKUP($C1448,'sin-list 180320_update'!$B$2:$S$835,4,FALSE)))</f>
        <v>#N/A</v>
      </c>
      <c r="L1448" s="76" t="e">
        <f>IF($C1448="-",IF($A1448="-",VLOOKUP($D1448,'sin-list 180320_update'!$C$2:$S$835,6,FALSE),VLOOKUP($A1448,'sin-list 180320_update'!$A$2:$S$835,8,FALSE)),VLOOKUP($C1448,'sin-list 180320_update'!$B$2:$S$835,7,FALSE))</f>
        <v>#N/A</v>
      </c>
      <c r="M1448" s="76" t="e">
        <f>IF($C1448="-",IF($A1448="-",IF(VLOOKUP($D1448,'sin-list 180320_update'!$C$2:$S$835,8,FALSE)="",NA(),VLOOKUP($D1448,'sin-list 180320_update'!$C$2:$S$835,8,FALSE)),IF(VLOOKUP($A1448,'sin-list 180320_update'!$A$2:$S$835,10,FALSE)="",NA(),VLOOKUP($A1448,'sin-list 180320_update'!$A$2:$S$835,10,FALSE))),IF(VLOOKUP($C1448,'sin-list 180320_update'!$B$2:$S$835,9,FALSE)="",NA(),VLOOKUP($C1448,'sin-list 180320_update'!$B$2:$S$835,9,FALSE)))</f>
        <v>#N/A</v>
      </c>
      <c r="N1448" s="76" t="e">
        <f>IF($C1448="-",IF($A1448="-",IF(VLOOKUP($D1448,'REACH Bilaga XVII_update'!$A$5:$E$131,4,FALSE)="",NA(),VLOOKUP($D1448,'REACH Bilaga XVII_update'!$A$5:$E$131,4,FALSE)),IF(VLOOKUP($A1448,'REACH Bilaga XVII_update'!$C$5:$D$131,2,FALSE)="",NA(),VLOOKUP($A1448,'REACH Bilaga XVII_update'!$C$5:$D$131,2,FALSE))),IF(VLOOKUP($C1448,'REACH Bilaga XVII_update'!$B$5:$D$131,3,FALSE)="",NA(),VLOOKUP($C1448,'REACH Bilaga XVII_update'!$B$5:$D$131,3,FALSE)))</f>
        <v>#N/A</v>
      </c>
      <c r="O1448" s="76" t="e">
        <f>IF($C1448="-",IF($A1448="-",IF(VLOOKUP($D1448,' REACH Bilaga 59_update'!$A$5:$E$210,5,FALSE)="",NA(),VLOOKUP($D1448,' REACH Bilaga 59_update'!$A$5:$E$210,5,FALSE)),IF(VLOOKUP($A1448,' REACH Bilaga 59_update'!$D$5:$E$210,2,FALSE)="",NA(),VLOOKUP($A1448,' REACH Bilaga 59_update'!$D$5:$E$210,2,FALSE))),IF(VLOOKUP($C1448,' REACH Bilaga 59_update'!$C$5:$E$210,3,FALSE)="",NA(),VLOOKUP($C1448,' REACH Bilaga 59_update'!$C$5:$E$210,3,FALSE)))</f>
        <v>#N/A</v>
      </c>
      <c r="P1448" s="76" t="e">
        <f>IF(C1448="-",IF(A1448="-",IFERROR(VLOOKUP($D1448,' REACH Bilaga 59_update'!$A$5:$F$210,MATCH(Sammanfattning!P$1,' REACH Bilaga 59_update'!$A$4:$F$4,0),FALSE),VLOOKUP($D1448,'REACH Bilaga XIV_update'!$A$4:$H$110,MATCH(Sammanfattning!P$1,'REACH Bilaga XIV_update'!$A$4:$H$4,0),FALSE)),IFERROR(VLOOKUP($A1448,' REACH Bilaga 59_update'!$D$5:$F$210,MATCH(Sammanfattning!P$1,' REACH Bilaga 59_update'!$D$4:$F$4,0),FALSE),VLOOKUP($A1448,'REACH Bilaga XIV_update'!$D$4:$H$110,MATCH(Sammanfattning!P$1,'REACH Bilaga XIV_update'!$D$4:$H$4,0),FALSE))),IFERROR(VLOOKUP($C1448,' REACH Bilaga 59_update'!$C$5:$F$210,MATCH(Sammanfattning!P$1,' REACH Bilaga 59_update'!$C$4:$F$4,0),FALSE),VLOOKUP($C1448,'REACH Bilaga XIV_update'!$C$4:$H$110,MATCH(Sammanfattning!P$1,'REACH Bilaga XIV_update'!$C$4:$H$4,0),FALSE)))</f>
        <v>#N/A</v>
      </c>
      <c r="Q1448" s="76" t="e">
        <f>IF($C1448="-",IF($A1448="-",IF(VLOOKUP($D1448,'REACH Bilaga XIV_update'!$A$5:$I$110,9,FALSE)="",NA(),VLOOKUP($D1448,'REACH Bilaga XIV_update'!$A$5:$I$110,9,FALSE)),IF(VLOOKUP($A1448,'REACH Bilaga XIV_update'!$D$5:$I$110,6,FALSE)="",NA(),VLOOKUP($A1448,'REACH Bilaga XIV_update'!$D$5:$I$110,6,FALSE))),IF(VLOOKUP($C1448,'REACH Bilaga XIV_update'!$C$5:$I$110,7,FALSE)="",NA(),VLOOKUP($C1448,'REACH Bilaga XIV_update'!$C$5:$I$110,7,FALSE)))</f>
        <v>#N/A</v>
      </c>
      <c r="R1448" s="76" t="e">
        <f>IF($C1448="-",IF($A1448="-",IF(VLOOKUP($D1448,CoRAP_update!$A$5:$O$376,15,FALSE)="",NA(),VLOOKUP($D1448,CoRAP_update!$A$5:$O$376,15,FALSE)),IF(VLOOKUP($A1448,CoRAP_update!$D$5:$O$376,12,FALSE)="",NA(),VLOOKUP($A1448,CoRAP_update!$D$5:$O$376,12,FALSE))),IF(VLOOKUP($C1448,CoRAP_update!$C$5:$O$376,13,FALSE)="",NA(),VLOOKUP($C1448,CoRAP_update!$C$5:$O$376,13,FALSE)))</f>
        <v>#N/A</v>
      </c>
      <c r="S1448" s="144" t="e">
        <f>IF($C1448="-",IF($A1448="-",VLOOKUP($D1448,CoRAP_update!$A$5:$J$376,MATCH(Sammanfattning!S$1,CoRAP_update!$A$4:$J$4,0),FALSE),VLOOKUP($A1448,CoRAP_update!$D$5:$J$376,MATCH(Sammanfattning!S$1,CoRAP_update!$D$4:$J$4,0),FALSE)),VLOOKUP($C1448,CoRAP_update!$C$5:$J$376,MATCH(Sammanfattning!S$1,CoRAP_update!$C$4:$J$4,0),FALSE))</f>
        <v>#N/A</v>
      </c>
      <c r="T1448" s="76" t="str">
        <f>IF($A1448="-",VLOOKUP($D1448,EDC_update!$C$2:$F$450,4,FALSE),VLOOKUP($A1448,EDC_update!$B$2:$F$450,5,FALSE))</f>
        <v>CAT3b</v>
      </c>
      <c r="V1448" s="78">
        <f>IF(IFERROR(SEARCH("PBT",P1448),99)=99,IF(IFERROR(SEARCH("suspected PBT",S1448),99)=99,IF(IFERROR(SEARCH("concluded to be PBT",K1448),99)=99,IF(IFERROR(SEARCH("PBT",S1448),99)=99,IF(IFERROR(SEARCH("PBT cand",L1448),99)=99,IF(IFERROR(SEARCH("PBT",L1448),99)=99,IF(IFERROR(SEARCH("persistent, bioackumulative and toxic properties",K1448),99)=99,0,Scoring!$E$3),Scoring!$E$3),Scoring!$E$7),Scoring!$E$3),Scoring!$E$5),Scoring!$E$6),Scoring!$E$3)</f>
        <v>0</v>
      </c>
      <c r="W1448" s="78">
        <f>IF(IFERROR(SEARCH("vPvB",P1448),99)=99,IF(IFERROR(SEARCH("suspected pbt/vPvB",S1448),99)=99,IF(IFERROR(SEARCH("vPvB",S1448),99)=99,IF(IFERROR(SEARCH("concluded to be a vPvB",S1448),99)=99,IF(IFERROR(SEARCH("identified as vPvB",K1448),99)=99,IF(IFERROR(SEARCH("concluded to be a vPvB",K1448),99)=99,IF(IFERROR(SEARCH("concluded to be both pbt and vPvB",S1448),99)=99,IF(IFERROR(SEARCH("concluded to be both pbt and vPvB",K1448),99)=99,0,Scoring!$E$5),Scoring!$E$5),Scoring!$E$5),Scoring!$E$5),Scoring!$E$5),Scoring!$E$4),Scoring!$E$6),Scoring!$E$4)</f>
        <v>0</v>
      </c>
      <c r="X1448" s="78">
        <f>IF(IFERROR(SEARCH("H410",N1448),99)=99,IF(IFERROR(SEARCH("H410",O1448),99)=99,IF(IFERROR(SEARCH("H410",Q1448),99)=99,IF(IFERROR(SEARCH("H410",M1448),99)=99,IF(IFERROR(SEARCH("H410",R1448),99)=99,IF(IFERROR(SEARCH("H411",N1448),99)=99,IF(IFERROR(SEARCH("H411",O1448),99)=99,IF(IFERROR(SEARCH("H411",Q1448),99)=99,IF(IFERROR(SEARCH("H411",M1448),99)=99,IF(IFERROR(SEARCH("H411",R1448),99)=99,IF(IFERROR(SEARCH("H413",N1448),99)=99,IF(IFERROR(SEARCH("H413",O1448),99)=99,IF(IFERROR(SEARCH("H413",Q1448),99)=99,IF(IFERROR(SEARCH("H413",M1448),99)=99,IF(IFERROR(SEARCH("H413",R1448),99)=99,IF(IFERROR(SEARCH("H412",N1448),99)=99,IF(IFERROR(SEARCH("H412",O1448),99)=99,IF(IFERROR(SEARCH("H412",Q1448),99)=99,IF(IFERROR(SEARCH("H412",M1448),99)=99,IF(IFERROR(SEARCH("H412",R1448),99)=99,0,Scoring!$E$2),Scoring!$E$2),Scoring!$E$2),Scoring!$E$2),Scoring!$E$2),Scoring!$E$2),Scoring!$E$2),Scoring!$E$2),Scoring!$E$2),Scoring!$E$2),Scoring!$E$2),Scoring!$E$2),Scoring!$E$2),Scoring!$E$2),Scoring!$E$2),Scoring!$E$2),Scoring!$E$2),Scoring!$E$2),Scoring!$E$2),Scoring!$E$2)</f>
        <v>0</v>
      </c>
      <c r="Y1448" s="78">
        <f>IF(IFERROR(SEARCH("CMR",K1448),99)=99,IF(IFERROR(SEARCH("Suspected CMR",S1448),99)=99,IF(IFERROR(SEARCH("CMR",S1448),99)=99,0,Scoring!$E$8),Scoring!$E$9),Scoring!$E$8)</f>
        <v>0</v>
      </c>
      <c r="Z1448" s="78">
        <f>IF(IFERROR(SEARCH("H350",N1448),99)=99,IF(IFERROR(SEARCH("H350",O1448),99)=99,IF(IFERROR(SEARCH("H350",Q1448),99)=99,IF(IFERROR(SEARCH("H350",M1448),99)=99,IF(IFERROR(SEARCH("H350",R1448),99)=99,IF(IFERROR(SEARCH("H351",N1448),99)=99,IF(IFERROR(SEARCH("H351",O1448),99)=99,IF(IFERROR(SEARCH("H351",Q1448),99)=99,IF(IFERROR(SEARCH("H351",M1448),99)=99,IF(IFERROR(SEARCH("H351",R1448),99)=99,IF(IFERROR(SEARCH("carcinogenic",P1448),99)=99,IF(IFERROR(SEARCH("suspected carcinogenic",S1448),99)=99,0,Scoring!$E$12),Scoring!$E$11),Scoring!$E$10),Scoring!$E$10),Scoring!$E$10),Scoring!$E$10),Scoring!$E$10),Scoring!$E$10),Scoring!$E$10),Scoring!$E$10),Scoring!$E$10),Scoring!$E$10)</f>
        <v>0</v>
      </c>
      <c r="AA1448" s="78">
        <f>IF(IFERROR(SEARCH("H340",N1448),99)=99,IF(IFERROR(SEARCH("H340",O1448),99)=99,IF(IFERROR(SEARCH("H340",Q1448),99)=99,IF(IFERROR(SEARCH("H340",M1448),99)=99,IF(IFERROR(SEARCH("H340",R1448),99)=99,IF(IFERROR(SEARCH("H341",N1448),99)=99,IF(IFERROR(SEARCH("H341",O1448),99)=99,IF(IFERROR(SEARCH("H341",Q1448),99)=99,IF(IFERROR(SEARCH("H341",M1448),99)=99,IF(IFERROR(SEARCH("H341",R1448),99)=99,IF(IFERROR(SEARCH("mutagenic",P1448),99)=99,IF(IFERROR(SEARCH("suspected mutagenic",S1448),99)=99,0,Scoring!$E$15),Scoring!$E$14),Scoring!$E$13),Scoring!$E$13),Scoring!$E$13),Scoring!$E$13),Scoring!$E$13),Scoring!$E$13),Scoring!$E$13),Scoring!$E$13),Scoring!$E$13),Scoring!$E$13)</f>
        <v>0</v>
      </c>
      <c r="AB1448" s="78">
        <f>IF(IFERROR(SEARCH("H360",N1448),99)=99,IF(IFERROR(SEARCH("H360",O1448),99)=99,IF(IFERROR(SEARCH("H360",Q1448),99)=99,IF(IFERROR(SEARCH("H360",M1448),99)=99,IF(IFERROR(SEARCH("H360",R1448),99)=99,IF(IFERROR(SEARCH("H361",N1448),99)=99,IF(IFERROR(SEARCH("H361",O1448),99)=99,IF(IFERROR(SEARCH("H361",Q1448),99)=99,IF(IFERROR(SEARCH("H361",M1448),99)=99,IF(IFERROR(SEARCH("H361",R1448),99)=99,IF(IFERROR(SEARCH("reproduction",P1448),99)=99,IF(IFERROR(SEARCH("suspected reprotoxic",S1448),99)=99,IF(IFERROR(SEARCH("reprotoxic",S1448),99)=99,IF(IFERROR(SEARCH("reprotoxic",K1448),99)=99,0,Scoring!$E$18),Scoring!$E$18),Scoring!$E$19),Scoring!$E$17),Scoring!$E$16),Scoring!$E$16),Scoring!$E$16),Scoring!$E$16),Scoring!$E$16),Scoring!$E$16),Scoring!$E$16),Scoring!$E$16),Scoring!$E$16),Scoring!$E$16)</f>
        <v>0</v>
      </c>
      <c r="AC1448" s="78">
        <f>IF(IFERROR(SEARCH("57f",L1448),99)=99,IF(IFERROR(SEARCH("57(f)",P1448),99)=99,0,Scoring!$E$20),Scoring!$E$20)</f>
        <v>0</v>
      </c>
      <c r="AD1448" s="78">
        <f>IF(IFERROR(SEARCH("CAT1",T1448),99)=99,IF(IFERROR(SEARCH("CAT2",T1448),99)=99,IF(IFERROR(SEARCH("CAT3",T1448),99)=99,IF(IFERROR(SEARCH("concluded to be endocrine",K1448),99)=99,IF(IFERROR(SEARCH("categorised as endocrine",K1448),99)=99,IF(IFERROR(SEARCH("endocrine disrupting",P1448),99)=99,IF(IFERROR(SEARCH("endocrine disrupting",K1448),99)=99,IF(IFERROR(SEARCH("suspected endocrine",S1448),99)=99,IF(IFERROR(SEARCH("potential endocrine",S1448),99)=99,0,Scoring!$E$25),Scoring!$E$25),Scoring!$E$24),Scoring!$E$24),Scoring!$E$24),Scoring!$E$24),Scoring!$E$23),Scoring!$E$22),Scoring!$E$21)</f>
        <v>0.3</v>
      </c>
      <c r="AE1448" s="78">
        <f>IF(IFERROR(SEARCH("suspected sensitiser",S1448),99)=99,IF(IFERROR(SEARCH("sensitiser",S1448),99)=99,IF(IFERROR(SEARCH("other hazard based concern",S1448),99)=99,0,Scoring!$E$28),Scoring!$E$26),Scoring!$E$27)</f>
        <v>0</v>
      </c>
      <c r="AF1448" s="78">
        <f>IF(IFERROR(M1448,1)=1,IF(IFERROR(N1448,1)=1,IF(IFERROR(O1448,1)=1,IF(IFERROR(Q1448,1)=1,IF(IFERROR(R1448,1)=1,IF(IFERROR(T1448,1)=1,IF(IFERROR(K1448,1)=1,IF(IFERROR(P1448,1)=1,IF(IFERROR(S1448,1)=1,Scoring!$E$29,0),0),0),0),0),0),0),0),0)</f>
        <v>0</v>
      </c>
      <c r="AG1448" s="78">
        <f t="shared" si="95"/>
        <v>0.3</v>
      </c>
      <c r="AI1448" s="93"/>
      <c r="AJ1448" s="94"/>
      <c r="AK1448" s="76"/>
      <c r="AL1448" s="75"/>
      <c r="AN1448" s="79"/>
      <c r="AO1448" s="79"/>
      <c r="AP1448" s="79"/>
      <c r="AQ1448" s="79"/>
      <c r="AR1448" s="79"/>
      <c r="AS1448" s="78"/>
      <c r="AU1448" s="79">
        <f>IF(IFERROR(F1448,99)=99,IF(IFERROR(G1448,99)=99,IF(IFERROR(H1448,99)=99,IF(IFERROR(I1448,99)=99,IF(IFERROR(E1448,99)=99,IF(IFERROR(J1448,99)=99,0,Scoring!$B$7),Scoring!$B$3),Scoring!$B$2),Scoring!$B$6),Scoring!$B$5),Scoring!$B$4)</f>
        <v>0.3</v>
      </c>
      <c r="AV1448" s="78">
        <f t="shared" si="96"/>
        <v>0.09</v>
      </c>
      <c r="AW1448" s="78"/>
      <c r="AX1448" s="66"/>
      <c r="AY1448" s="78"/>
      <c r="AZ1448" s="76"/>
      <c r="BB1448" s="76"/>
    </row>
    <row r="1449" spans="1:54" x14ac:dyDescent="0.25">
      <c r="A1449" s="89" t="s">
        <v>7122</v>
      </c>
      <c r="B1449" s="89" t="s">
        <v>30</v>
      </c>
      <c r="C1449" s="89" t="s">
        <v>30</v>
      </c>
      <c r="D1449" s="89" t="s">
        <v>7123</v>
      </c>
      <c r="E1449" s="76" t="e">
        <f>IF(C1449="-",IF(A1449="-",VLOOKUP(D1449,'sin-list 180320_update'!$C$2:$C$835,1,FALSE),VLOOKUP(A1449,'sin-list 180320_update'!$A$2:$A$835,1,FALSE)),VLOOKUP(C1449,'sin-list 180320_update'!$B$2:$B$835,1,FALSE))</f>
        <v>#N/A</v>
      </c>
      <c r="F1449" s="76" t="e">
        <f>IF($C1449="-",IF($A1449="-",VLOOKUP($D1449,'REACH Bilaga XVII_update'!$A$5:$A$131,1,FALSE),VLOOKUP($A1449,'REACH Bilaga XVII_update'!$C$5:$C$131,1,FALSE)),VLOOKUP($C1449,'REACH Bilaga XVII_update'!$B$5:$B$131,1,FALSE))</f>
        <v>#N/A</v>
      </c>
      <c r="G1449" s="76" t="e">
        <f>IF($C1449="-",IF($A1449="-",VLOOKUP($D1449,' REACH Bilaga 59_update'!$A$5:$A$210,1,FALSE),VLOOKUP($A1449,' REACH Bilaga 59_update'!$D$5:$D$210,1,FALSE)),VLOOKUP($C1449,' REACH Bilaga 59_update'!$C$5:$C$210,1,FALSE))</f>
        <v>#N/A</v>
      </c>
      <c r="H1449" s="76" t="e">
        <f>IF($C1449="-",IF($A1449="-",VLOOKUP($D1449,'REACH Bilaga XIV_update'!$A$5:$A$110,1,FALSE),VLOOKUP($A1449,'REACH Bilaga XIV_update'!$D$5:$D$110,1,FALSE)),VLOOKUP($C1449,'REACH Bilaga XIV_update'!$C$5:$C$110,1,FALSE))</f>
        <v>#N/A</v>
      </c>
      <c r="I1449" s="76" t="e">
        <f>IF($C1449="-",IF($A1449="-",VLOOKUP($D1449,CoRAP_update!$A$5:$A$376,1,FALSE),VLOOKUP($A1449,CoRAP_update!$D$5:$D$376,1,FALSE)),VLOOKUP($C1449,CoRAP_update!$C$5:$C$376,1,FALSE))</f>
        <v>#N/A</v>
      </c>
      <c r="J1449" s="76" t="str">
        <f>IF($C1449="-",IF($A1449="-",VLOOKUP($D1449,EDC_update!$C$2:$C$450,1,FALSE),VLOOKUP($A1449,EDC_update!$B$2:$B$450,1,FALSE)),VLOOKUP($C1449,EDC_update!$L$2:$L$450,1,FALSE))</f>
        <v>51276-47-2</v>
      </c>
      <c r="K1449" s="76" t="e">
        <f>IF($C1449="-",IF($A1449="-",IF(VLOOKUP($D1449,'sin-list 180320_update'!$C$2:$S$835,3,FALSE)="",NA(),VLOOKUP($D1449,'sin-list 180320_update'!$C$2:$S$835,3,FALSE)),IF(VLOOKUP($A1449,'sin-list 180320_update'!$A$2:$S$835,5,FALSE)="",NA(),VLOOKUP($A1449,'sin-list 180320_update'!$A$2:$S$835,5,FALSE))),IF(VLOOKUP($C1449,'sin-list 180320_update'!$B$2:$S$835,4,FALSE)="",NA(),VLOOKUP($C1449,'sin-list 180320_update'!$B$2:$S$835,4,FALSE)))</f>
        <v>#N/A</v>
      </c>
      <c r="L1449" s="76" t="e">
        <f>IF($C1449="-",IF($A1449="-",VLOOKUP($D1449,'sin-list 180320_update'!$C$2:$S$835,6,FALSE),VLOOKUP($A1449,'sin-list 180320_update'!$A$2:$S$835,8,FALSE)),VLOOKUP($C1449,'sin-list 180320_update'!$B$2:$S$835,7,FALSE))</f>
        <v>#N/A</v>
      </c>
      <c r="M1449" s="76" t="e">
        <f>IF($C1449="-",IF($A1449="-",IF(VLOOKUP($D1449,'sin-list 180320_update'!$C$2:$S$835,8,FALSE)="",NA(),VLOOKUP($D1449,'sin-list 180320_update'!$C$2:$S$835,8,FALSE)),IF(VLOOKUP($A1449,'sin-list 180320_update'!$A$2:$S$835,10,FALSE)="",NA(),VLOOKUP($A1449,'sin-list 180320_update'!$A$2:$S$835,10,FALSE))),IF(VLOOKUP($C1449,'sin-list 180320_update'!$B$2:$S$835,9,FALSE)="",NA(),VLOOKUP($C1449,'sin-list 180320_update'!$B$2:$S$835,9,FALSE)))</f>
        <v>#N/A</v>
      </c>
      <c r="N1449" s="76" t="e">
        <f>IF($C1449="-",IF($A1449="-",IF(VLOOKUP($D1449,'REACH Bilaga XVII_update'!$A$5:$E$131,4,FALSE)="",NA(),VLOOKUP($D1449,'REACH Bilaga XVII_update'!$A$5:$E$131,4,FALSE)),IF(VLOOKUP($A1449,'REACH Bilaga XVII_update'!$C$5:$D$131,2,FALSE)="",NA(),VLOOKUP($A1449,'REACH Bilaga XVII_update'!$C$5:$D$131,2,FALSE))),IF(VLOOKUP($C1449,'REACH Bilaga XVII_update'!$B$5:$D$131,3,FALSE)="",NA(),VLOOKUP($C1449,'REACH Bilaga XVII_update'!$B$5:$D$131,3,FALSE)))</f>
        <v>#N/A</v>
      </c>
      <c r="O1449" s="76" t="e">
        <f>IF($C1449="-",IF($A1449="-",IF(VLOOKUP($D1449,' REACH Bilaga 59_update'!$A$5:$E$210,5,FALSE)="",NA(),VLOOKUP($D1449,' REACH Bilaga 59_update'!$A$5:$E$210,5,FALSE)),IF(VLOOKUP($A1449,' REACH Bilaga 59_update'!$D$5:$E$210,2,FALSE)="",NA(),VLOOKUP($A1449,' REACH Bilaga 59_update'!$D$5:$E$210,2,FALSE))),IF(VLOOKUP($C1449,' REACH Bilaga 59_update'!$C$5:$E$210,3,FALSE)="",NA(),VLOOKUP($C1449,' REACH Bilaga 59_update'!$C$5:$E$210,3,FALSE)))</f>
        <v>#N/A</v>
      </c>
      <c r="P1449" s="76" t="e">
        <f>IF(C1449="-",IF(A1449="-",IFERROR(VLOOKUP($D1449,' REACH Bilaga 59_update'!$A$5:$F$210,MATCH(Sammanfattning!P$1,' REACH Bilaga 59_update'!$A$4:$F$4,0),FALSE),VLOOKUP($D1449,'REACH Bilaga XIV_update'!$A$4:$H$110,MATCH(Sammanfattning!P$1,'REACH Bilaga XIV_update'!$A$4:$H$4,0),FALSE)),IFERROR(VLOOKUP($A1449,' REACH Bilaga 59_update'!$D$5:$F$210,MATCH(Sammanfattning!P$1,' REACH Bilaga 59_update'!$D$4:$F$4,0),FALSE),VLOOKUP($A1449,'REACH Bilaga XIV_update'!$D$4:$H$110,MATCH(Sammanfattning!P$1,'REACH Bilaga XIV_update'!$D$4:$H$4,0),FALSE))),IFERROR(VLOOKUP($C1449,' REACH Bilaga 59_update'!$C$5:$F$210,MATCH(Sammanfattning!P$1,' REACH Bilaga 59_update'!$C$4:$F$4,0),FALSE),VLOOKUP($C1449,'REACH Bilaga XIV_update'!$C$4:$H$110,MATCH(Sammanfattning!P$1,'REACH Bilaga XIV_update'!$C$4:$H$4,0),FALSE)))</f>
        <v>#N/A</v>
      </c>
      <c r="Q1449" s="76" t="e">
        <f>IF($C1449="-",IF($A1449="-",IF(VLOOKUP($D1449,'REACH Bilaga XIV_update'!$A$5:$I$110,9,FALSE)="",NA(),VLOOKUP($D1449,'REACH Bilaga XIV_update'!$A$5:$I$110,9,FALSE)),IF(VLOOKUP($A1449,'REACH Bilaga XIV_update'!$D$5:$I$110,6,FALSE)="",NA(),VLOOKUP($A1449,'REACH Bilaga XIV_update'!$D$5:$I$110,6,FALSE))),IF(VLOOKUP($C1449,'REACH Bilaga XIV_update'!$C$5:$I$110,7,FALSE)="",NA(),VLOOKUP($C1449,'REACH Bilaga XIV_update'!$C$5:$I$110,7,FALSE)))</f>
        <v>#N/A</v>
      </c>
      <c r="R1449" s="76" t="e">
        <f>IF($C1449="-",IF($A1449="-",IF(VLOOKUP($D1449,CoRAP_update!$A$5:$O$376,15,FALSE)="",NA(),VLOOKUP($D1449,CoRAP_update!$A$5:$O$376,15,FALSE)),IF(VLOOKUP($A1449,CoRAP_update!$D$5:$O$376,12,FALSE)="",NA(),VLOOKUP($A1449,CoRAP_update!$D$5:$O$376,12,FALSE))),IF(VLOOKUP($C1449,CoRAP_update!$C$5:$O$376,13,FALSE)="",NA(),VLOOKUP($C1449,CoRAP_update!$C$5:$O$376,13,FALSE)))</f>
        <v>#N/A</v>
      </c>
      <c r="S1449" s="144" t="e">
        <f>IF($C1449="-",IF($A1449="-",VLOOKUP($D1449,CoRAP_update!$A$5:$J$376,MATCH(Sammanfattning!S$1,CoRAP_update!$A$4:$J$4,0),FALSE),VLOOKUP($A1449,CoRAP_update!$D$5:$J$376,MATCH(Sammanfattning!S$1,CoRAP_update!$D$4:$J$4,0),FALSE)),VLOOKUP($C1449,CoRAP_update!$C$5:$J$376,MATCH(Sammanfattning!S$1,CoRAP_update!$C$4:$J$4,0),FALSE))</f>
        <v>#N/A</v>
      </c>
      <c r="T1449" s="76" t="str">
        <f>IF($A1449="-",VLOOKUP($D1449,EDC_update!$C$2:$F$450,4,FALSE),VLOOKUP($A1449,EDC_update!$B$2:$F$450,5,FALSE))</f>
        <v>CAT3a</v>
      </c>
      <c r="V1449" s="78">
        <f>IF(IFERROR(SEARCH("PBT",P1449),99)=99,IF(IFERROR(SEARCH("suspected PBT",S1449),99)=99,IF(IFERROR(SEARCH("concluded to be PBT",K1449),99)=99,IF(IFERROR(SEARCH("PBT",S1449),99)=99,IF(IFERROR(SEARCH("PBT cand",L1449),99)=99,IF(IFERROR(SEARCH("PBT",L1449),99)=99,IF(IFERROR(SEARCH("persistent, bioackumulative and toxic properties",K1449),99)=99,0,Scoring!$E$3),Scoring!$E$3),Scoring!$E$7),Scoring!$E$3),Scoring!$E$5),Scoring!$E$6),Scoring!$E$3)</f>
        <v>0</v>
      </c>
      <c r="W1449" s="78">
        <f>IF(IFERROR(SEARCH("vPvB",P1449),99)=99,IF(IFERROR(SEARCH("suspected pbt/vPvB",S1449),99)=99,IF(IFERROR(SEARCH("vPvB",S1449),99)=99,IF(IFERROR(SEARCH("concluded to be a vPvB",S1449),99)=99,IF(IFERROR(SEARCH("identified as vPvB",K1449),99)=99,IF(IFERROR(SEARCH("concluded to be a vPvB",K1449),99)=99,IF(IFERROR(SEARCH("concluded to be both pbt and vPvB",S1449),99)=99,IF(IFERROR(SEARCH("concluded to be both pbt and vPvB",K1449),99)=99,0,Scoring!$E$5),Scoring!$E$5),Scoring!$E$5),Scoring!$E$5),Scoring!$E$5),Scoring!$E$4),Scoring!$E$6),Scoring!$E$4)</f>
        <v>0</v>
      </c>
      <c r="X1449" s="78">
        <f>IF(IFERROR(SEARCH("H410",N1449),99)=99,IF(IFERROR(SEARCH("H410",O1449),99)=99,IF(IFERROR(SEARCH("H410",Q1449),99)=99,IF(IFERROR(SEARCH("H410",M1449),99)=99,IF(IFERROR(SEARCH("H410",R1449),99)=99,IF(IFERROR(SEARCH("H411",N1449),99)=99,IF(IFERROR(SEARCH("H411",O1449),99)=99,IF(IFERROR(SEARCH("H411",Q1449),99)=99,IF(IFERROR(SEARCH("H411",M1449),99)=99,IF(IFERROR(SEARCH("H411",R1449),99)=99,IF(IFERROR(SEARCH("H413",N1449),99)=99,IF(IFERROR(SEARCH("H413",O1449),99)=99,IF(IFERROR(SEARCH("H413",Q1449),99)=99,IF(IFERROR(SEARCH("H413",M1449),99)=99,IF(IFERROR(SEARCH("H413",R1449),99)=99,IF(IFERROR(SEARCH("H412",N1449),99)=99,IF(IFERROR(SEARCH("H412",O1449),99)=99,IF(IFERROR(SEARCH("H412",Q1449),99)=99,IF(IFERROR(SEARCH("H412",M1449),99)=99,IF(IFERROR(SEARCH("H412",R1449),99)=99,0,Scoring!$E$2),Scoring!$E$2),Scoring!$E$2),Scoring!$E$2),Scoring!$E$2),Scoring!$E$2),Scoring!$E$2),Scoring!$E$2),Scoring!$E$2),Scoring!$E$2),Scoring!$E$2),Scoring!$E$2),Scoring!$E$2),Scoring!$E$2),Scoring!$E$2),Scoring!$E$2),Scoring!$E$2),Scoring!$E$2),Scoring!$E$2),Scoring!$E$2)</f>
        <v>0</v>
      </c>
      <c r="Y1449" s="78">
        <f>IF(IFERROR(SEARCH("CMR",K1449),99)=99,IF(IFERROR(SEARCH("Suspected CMR",S1449),99)=99,IF(IFERROR(SEARCH("CMR",S1449),99)=99,0,Scoring!$E$8),Scoring!$E$9),Scoring!$E$8)</f>
        <v>0</v>
      </c>
      <c r="Z1449" s="78">
        <f>IF(IFERROR(SEARCH("H350",N1449),99)=99,IF(IFERROR(SEARCH("H350",O1449),99)=99,IF(IFERROR(SEARCH("H350",Q1449),99)=99,IF(IFERROR(SEARCH("H350",M1449),99)=99,IF(IFERROR(SEARCH("H350",R1449),99)=99,IF(IFERROR(SEARCH("H351",N1449),99)=99,IF(IFERROR(SEARCH("H351",O1449),99)=99,IF(IFERROR(SEARCH("H351",Q1449),99)=99,IF(IFERROR(SEARCH("H351",M1449),99)=99,IF(IFERROR(SEARCH("H351",R1449),99)=99,IF(IFERROR(SEARCH("carcinogenic",P1449),99)=99,IF(IFERROR(SEARCH("suspected carcinogenic",S1449),99)=99,0,Scoring!$E$12),Scoring!$E$11),Scoring!$E$10),Scoring!$E$10),Scoring!$E$10),Scoring!$E$10),Scoring!$E$10),Scoring!$E$10),Scoring!$E$10),Scoring!$E$10),Scoring!$E$10),Scoring!$E$10)</f>
        <v>0</v>
      </c>
      <c r="AA1449" s="78">
        <f>IF(IFERROR(SEARCH("H340",N1449),99)=99,IF(IFERROR(SEARCH("H340",O1449),99)=99,IF(IFERROR(SEARCH("H340",Q1449),99)=99,IF(IFERROR(SEARCH("H340",M1449),99)=99,IF(IFERROR(SEARCH("H340",R1449),99)=99,IF(IFERROR(SEARCH("H341",N1449),99)=99,IF(IFERROR(SEARCH("H341",O1449),99)=99,IF(IFERROR(SEARCH("H341",Q1449),99)=99,IF(IFERROR(SEARCH("H341",M1449),99)=99,IF(IFERROR(SEARCH("H341",R1449),99)=99,IF(IFERROR(SEARCH("mutagenic",P1449),99)=99,IF(IFERROR(SEARCH("suspected mutagenic",S1449),99)=99,0,Scoring!$E$15),Scoring!$E$14),Scoring!$E$13),Scoring!$E$13),Scoring!$E$13),Scoring!$E$13),Scoring!$E$13),Scoring!$E$13),Scoring!$E$13),Scoring!$E$13),Scoring!$E$13),Scoring!$E$13)</f>
        <v>0</v>
      </c>
      <c r="AB1449" s="78">
        <f>IF(IFERROR(SEARCH("H360",N1449),99)=99,IF(IFERROR(SEARCH("H360",O1449),99)=99,IF(IFERROR(SEARCH("H360",Q1449),99)=99,IF(IFERROR(SEARCH("H360",M1449),99)=99,IF(IFERROR(SEARCH("H360",R1449),99)=99,IF(IFERROR(SEARCH("H361",N1449),99)=99,IF(IFERROR(SEARCH("H361",O1449),99)=99,IF(IFERROR(SEARCH("H361",Q1449),99)=99,IF(IFERROR(SEARCH("H361",M1449),99)=99,IF(IFERROR(SEARCH("H361",R1449),99)=99,IF(IFERROR(SEARCH("reproduction",P1449),99)=99,IF(IFERROR(SEARCH("suspected reprotoxic",S1449),99)=99,IF(IFERROR(SEARCH("reprotoxic",S1449),99)=99,IF(IFERROR(SEARCH("reprotoxic",K1449),99)=99,0,Scoring!$E$18),Scoring!$E$18),Scoring!$E$19),Scoring!$E$17),Scoring!$E$16),Scoring!$E$16),Scoring!$E$16),Scoring!$E$16),Scoring!$E$16),Scoring!$E$16),Scoring!$E$16),Scoring!$E$16),Scoring!$E$16),Scoring!$E$16)</f>
        <v>0</v>
      </c>
      <c r="AC1449" s="78">
        <f>IF(IFERROR(SEARCH("57f",L1449),99)=99,IF(IFERROR(SEARCH("57(f)",P1449),99)=99,0,Scoring!$E$20),Scoring!$E$20)</f>
        <v>0</v>
      </c>
      <c r="AD1449" s="78">
        <f>IF(IFERROR(SEARCH("CAT1",T1449),99)=99,IF(IFERROR(SEARCH("CAT2",T1449),99)=99,IF(IFERROR(SEARCH("CAT3",T1449),99)=99,IF(IFERROR(SEARCH("concluded to be endocrine",K1449),99)=99,IF(IFERROR(SEARCH("categorised as endocrine",K1449),99)=99,IF(IFERROR(SEARCH("endocrine disrupting",P1449),99)=99,IF(IFERROR(SEARCH("endocrine disrupting",K1449),99)=99,IF(IFERROR(SEARCH("suspected endocrine",S1449),99)=99,IF(IFERROR(SEARCH("potential endocrine",S1449),99)=99,0,Scoring!$E$25),Scoring!$E$25),Scoring!$E$24),Scoring!$E$24),Scoring!$E$24),Scoring!$E$24),Scoring!$E$23),Scoring!$E$22),Scoring!$E$21)</f>
        <v>0.3</v>
      </c>
      <c r="AE1449" s="78">
        <f>IF(IFERROR(SEARCH("suspected sensitiser",S1449),99)=99,IF(IFERROR(SEARCH("sensitiser",S1449),99)=99,IF(IFERROR(SEARCH("other hazard based concern",S1449),99)=99,0,Scoring!$E$28),Scoring!$E$26),Scoring!$E$27)</f>
        <v>0</v>
      </c>
      <c r="AF1449" s="78">
        <f>IF(IFERROR(M1449,1)=1,IF(IFERROR(N1449,1)=1,IF(IFERROR(O1449,1)=1,IF(IFERROR(Q1449,1)=1,IF(IFERROR(R1449,1)=1,IF(IFERROR(T1449,1)=1,IF(IFERROR(K1449,1)=1,IF(IFERROR(P1449,1)=1,IF(IFERROR(S1449,1)=1,Scoring!$E$29,0),0),0),0),0),0),0),0),0)</f>
        <v>0</v>
      </c>
      <c r="AG1449" s="78">
        <f t="shared" si="95"/>
        <v>0.3</v>
      </c>
      <c r="AI1449" s="93"/>
      <c r="AJ1449" s="94"/>
      <c r="AK1449" s="76"/>
      <c r="AL1449" s="75"/>
      <c r="AN1449" s="79"/>
      <c r="AO1449" s="79"/>
      <c r="AP1449" s="79"/>
      <c r="AQ1449" s="79"/>
      <c r="AR1449" s="79"/>
      <c r="AS1449" s="78"/>
      <c r="AU1449" s="79">
        <f>IF(IFERROR(F1449,99)=99,IF(IFERROR(G1449,99)=99,IF(IFERROR(H1449,99)=99,IF(IFERROR(I1449,99)=99,IF(IFERROR(E1449,99)=99,IF(IFERROR(J1449,99)=99,0,Scoring!$B$7),Scoring!$B$3),Scoring!$B$2),Scoring!$B$6),Scoring!$B$5),Scoring!$B$4)</f>
        <v>0.3</v>
      </c>
      <c r="AV1449" s="78">
        <f t="shared" si="96"/>
        <v>0.09</v>
      </c>
      <c r="AW1449" s="78"/>
      <c r="AX1449" s="66"/>
      <c r="AY1449" s="78"/>
      <c r="AZ1449" s="76"/>
      <c r="BB1449" s="76"/>
    </row>
    <row r="1450" spans="1:54" x14ac:dyDescent="0.25">
      <c r="A1450" s="89" t="s">
        <v>6796</v>
      </c>
      <c r="B1450" s="89" t="s">
        <v>30</v>
      </c>
      <c r="C1450" s="89" t="s">
        <v>30</v>
      </c>
      <c r="D1450" s="89" t="s">
        <v>6797</v>
      </c>
      <c r="E1450" s="76" t="e">
        <f>IF(C1450="-",IF(A1450="-",VLOOKUP(D1450,'sin-list 180320_update'!$C$2:$C$835,1,FALSE),VLOOKUP(A1450,'sin-list 180320_update'!$A$2:$A$835,1,FALSE)),VLOOKUP(C1450,'sin-list 180320_update'!$B$2:$B$835,1,FALSE))</f>
        <v>#N/A</v>
      </c>
      <c r="F1450" s="76" t="e">
        <f>IF($C1450="-",IF($A1450="-",VLOOKUP($D1450,'REACH Bilaga XVII_update'!$A$5:$A$131,1,FALSE),VLOOKUP($A1450,'REACH Bilaga XVII_update'!$C$5:$C$131,1,FALSE)),VLOOKUP($C1450,'REACH Bilaga XVII_update'!$B$5:$B$131,1,FALSE))</f>
        <v>#N/A</v>
      </c>
      <c r="G1450" s="76" t="e">
        <f>IF($C1450="-",IF($A1450="-",VLOOKUP($D1450,' REACH Bilaga 59_update'!$A$5:$A$210,1,FALSE),VLOOKUP($A1450,' REACH Bilaga 59_update'!$D$5:$D$210,1,FALSE)),VLOOKUP($C1450,' REACH Bilaga 59_update'!$C$5:$C$210,1,FALSE))</f>
        <v>#N/A</v>
      </c>
      <c r="H1450" s="76" t="e">
        <f>IF($C1450="-",IF($A1450="-",VLOOKUP($D1450,'REACH Bilaga XIV_update'!$A$5:$A$110,1,FALSE),VLOOKUP($A1450,'REACH Bilaga XIV_update'!$D$5:$D$110,1,FALSE)),VLOOKUP($C1450,'REACH Bilaga XIV_update'!$C$5:$C$110,1,FALSE))</f>
        <v>#N/A</v>
      </c>
      <c r="I1450" s="76" t="e">
        <f>IF($C1450="-",IF($A1450="-",VLOOKUP($D1450,CoRAP_update!$A$5:$A$376,1,FALSE),VLOOKUP($A1450,CoRAP_update!$D$5:$D$376,1,FALSE)),VLOOKUP($C1450,CoRAP_update!$C$5:$C$376,1,FALSE))</f>
        <v>#N/A</v>
      </c>
      <c r="J1450" s="76" t="str">
        <f>IF($C1450="-",IF($A1450="-",VLOOKUP($D1450,EDC_update!$C$2:$C$450,1,FALSE),VLOOKUP($A1450,EDC_update!$B$2:$B$450,1,FALSE)),VLOOKUP($C1450,EDC_update!$L$2:$L$450,1,FALSE))</f>
        <v>52479-85-3</v>
      </c>
      <c r="K1450" s="76" t="e">
        <f>IF($C1450="-",IF($A1450="-",IF(VLOOKUP($D1450,'sin-list 180320_update'!$C$2:$S$835,3,FALSE)="",NA(),VLOOKUP($D1450,'sin-list 180320_update'!$C$2:$S$835,3,FALSE)),IF(VLOOKUP($A1450,'sin-list 180320_update'!$A$2:$S$835,5,FALSE)="",NA(),VLOOKUP($A1450,'sin-list 180320_update'!$A$2:$S$835,5,FALSE))),IF(VLOOKUP($C1450,'sin-list 180320_update'!$B$2:$S$835,4,FALSE)="",NA(),VLOOKUP($C1450,'sin-list 180320_update'!$B$2:$S$835,4,FALSE)))</f>
        <v>#N/A</v>
      </c>
      <c r="L1450" s="76" t="e">
        <f>IF($C1450="-",IF($A1450="-",VLOOKUP($D1450,'sin-list 180320_update'!$C$2:$S$835,6,FALSE),VLOOKUP($A1450,'sin-list 180320_update'!$A$2:$S$835,8,FALSE)),VLOOKUP($C1450,'sin-list 180320_update'!$B$2:$S$835,7,FALSE))</f>
        <v>#N/A</v>
      </c>
      <c r="M1450" s="76" t="e">
        <f>IF($C1450="-",IF($A1450="-",IF(VLOOKUP($D1450,'sin-list 180320_update'!$C$2:$S$835,8,FALSE)="",NA(),VLOOKUP($D1450,'sin-list 180320_update'!$C$2:$S$835,8,FALSE)),IF(VLOOKUP($A1450,'sin-list 180320_update'!$A$2:$S$835,10,FALSE)="",NA(),VLOOKUP($A1450,'sin-list 180320_update'!$A$2:$S$835,10,FALSE))),IF(VLOOKUP($C1450,'sin-list 180320_update'!$B$2:$S$835,9,FALSE)="",NA(),VLOOKUP($C1450,'sin-list 180320_update'!$B$2:$S$835,9,FALSE)))</f>
        <v>#N/A</v>
      </c>
      <c r="N1450" s="76" t="e">
        <f>IF($C1450="-",IF($A1450="-",IF(VLOOKUP($D1450,'REACH Bilaga XVII_update'!$A$5:$E$131,4,FALSE)="",NA(),VLOOKUP($D1450,'REACH Bilaga XVII_update'!$A$5:$E$131,4,FALSE)),IF(VLOOKUP($A1450,'REACH Bilaga XVII_update'!$C$5:$D$131,2,FALSE)="",NA(),VLOOKUP($A1450,'REACH Bilaga XVII_update'!$C$5:$D$131,2,FALSE))),IF(VLOOKUP($C1450,'REACH Bilaga XVII_update'!$B$5:$D$131,3,FALSE)="",NA(),VLOOKUP($C1450,'REACH Bilaga XVII_update'!$B$5:$D$131,3,FALSE)))</f>
        <v>#N/A</v>
      </c>
      <c r="O1450" s="76" t="e">
        <f>IF($C1450="-",IF($A1450="-",IF(VLOOKUP($D1450,' REACH Bilaga 59_update'!$A$5:$E$210,5,FALSE)="",NA(),VLOOKUP($D1450,' REACH Bilaga 59_update'!$A$5:$E$210,5,FALSE)),IF(VLOOKUP($A1450,' REACH Bilaga 59_update'!$D$5:$E$210,2,FALSE)="",NA(),VLOOKUP($A1450,' REACH Bilaga 59_update'!$D$5:$E$210,2,FALSE))),IF(VLOOKUP($C1450,' REACH Bilaga 59_update'!$C$5:$E$210,3,FALSE)="",NA(),VLOOKUP($C1450,' REACH Bilaga 59_update'!$C$5:$E$210,3,FALSE)))</f>
        <v>#N/A</v>
      </c>
      <c r="P1450" s="76" t="e">
        <f>IF(C1450="-",IF(A1450="-",IFERROR(VLOOKUP($D1450,' REACH Bilaga 59_update'!$A$5:$F$210,MATCH(Sammanfattning!P$1,' REACH Bilaga 59_update'!$A$4:$F$4,0),FALSE),VLOOKUP($D1450,'REACH Bilaga XIV_update'!$A$4:$H$110,MATCH(Sammanfattning!P$1,'REACH Bilaga XIV_update'!$A$4:$H$4,0),FALSE)),IFERROR(VLOOKUP($A1450,' REACH Bilaga 59_update'!$D$5:$F$210,MATCH(Sammanfattning!P$1,' REACH Bilaga 59_update'!$D$4:$F$4,0),FALSE),VLOOKUP($A1450,'REACH Bilaga XIV_update'!$D$4:$H$110,MATCH(Sammanfattning!P$1,'REACH Bilaga XIV_update'!$D$4:$H$4,0),FALSE))),IFERROR(VLOOKUP($C1450,' REACH Bilaga 59_update'!$C$5:$F$210,MATCH(Sammanfattning!P$1,' REACH Bilaga 59_update'!$C$4:$F$4,0),FALSE),VLOOKUP($C1450,'REACH Bilaga XIV_update'!$C$4:$H$110,MATCH(Sammanfattning!P$1,'REACH Bilaga XIV_update'!$C$4:$H$4,0),FALSE)))</f>
        <v>#N/A</v>
      </c>
      <c r="Q1450" s="76" t="e">
        <f>IF($C1450="-",IF($A1450="-",IF(VLOOKUP($D1450,'REACH Bilaga XIV_update'!$A$5:$I$110,9,FALSE)="",NA(),VLOOKUP($D1450,'REACH Bilaga XIV_update'!$A$5:$I$110,9,FALSE)),IF(VLOOKUP($A1450,'REACH Bilaga XIV_update'!$D$5:$I$110,6,FALSE)="",NA(),VLOOKUP($A1450,'REACH Bilaga XIV_update'!$D$5:$I$110,6,FALSE))),IF(VLOOKUP($C1450,'REACH Bilaga XIV_update'!$C$5:$I$110,7,FALSE)="",NA(),VLOOKUP($C1450,'REACH Bilaga XIV_update'!$C$5:$I$110,7,FALSE)))</f>
        <v>#N/A</v>
      </c>
      <c r="R1450" s="76" t="e">
        <f>IF($C1450="-",IF($A1450="-",IF(VLOOKUP($D1450,CoRAP_update!$A$5:$O$376,15,FALSE)="",NA(),VLOOKUP($D1450,CoRAP_update!$A$5:$O$376,15,FALSE)),IF(VLOOKUP($A1450,CoRAP_update!$D$5:$O$376,12,FALSE)="",NA(),VLOOKUP($A1450,CoRAP_update!$D$5:$O$376,12,FALSE))),IF(VLOOKUP($C1450,CoRAP_update!$C$5:$O$376,13,FALSE)="",NA(),VLOOKUP($C1450,CoRAP_update!$C$5:$O$376,13,FALSE)))</f>
        <v>#N/A</v>
      </c>
      <c r="S1450" s="144" t="e">
        <f>IF($C1450="-",IF($A1450="-",VLOOKUP($D1450,CoRAP_update!$A$5:$J$376,MATCH(Sammanfattning!S$1,CoRAP_update!$A$4:$J$4,0),FALSE),VLOOKUP($A1450,CoRAP_update!$D$5:$J$376,MATCH(Sammanfattning!S$1,CoRAP_update!$D$4:$J$4,0),FALSE)),VLOOKUP($C1450,CoRAP_update!$C$5:$J$376,MATCH(Sammanfattning!S$1,CoRAP_update!$C$4:$J$4,0),FALSE))</f>
        <v>#N/A</v>
      </c>
      <c r="T1450" s="76" t="str">
        <f>IF($A1450="-",VLOOKUP($D1450,EDC_update!$C$2:$F$450,4,FALSE),VLOOKUP($A1450,EDC_update!$B$2:$F$450,5,FALSE))</f>
        <v>CAT3b</v>
      </c>
      <c r="V1450" s="78">
        <f>IF(IFERROR(SEARCH("PBT",P1450),99)=99,IF(IFERROR(SEARCH("suspected PBT",S1450),99)=99,IF(IFERROR(SEARCH("concluded to be PBT",K1450),99)=99,IF(IFERROR(SEARCH("PBT",S1450),99)=99,IF(IFERROR(SEARCH("PBT cand",L1450),99)=99,IF(IFERROR(SEARCH("PBT",L1450),99)=99,IF(IFERROR(SEARCH("persistent, bioackumulative and toxic properties",K1450),99)=99,0,Scoring!$E$3),Scoring!$E$3),Scoring!$E$7),Scoring!$E$3),Scoring!$E$5),Scoring!$E$6),Scoring!$E$3)</f>
        <v>0</v>
      </c>
      <c r="W1450" s="78">
        <f>IF(IFERROR(SEARCH("vPvB",P1450),99)=99,IF(IFERROR(SEARCH("suspected pbt/vPvB",S1450),99)=99,IF(IFERROR(SEARCH("vPvB",S1450),99)=99,IF(IFERROR(SEARCH("concluded to be a vPvB",S1450),99)=99,IF(IFERROR(SEARCH("identified as vPvB",K1450),99)=99,IF(IFERROR(SEARCH("concluded to be a vPvB",K1450),99)=99,IF(IFERROR(SEARCH("concluded to be both pbt and vPvB",S1450),99)=99,IF(IFERROR(SEARCH("concluded to be both pbt and vPvB",K1450),99)=99,0,Scoring!$E$5),Scoring!$E$5),Scoring!$E$5),Scoring!$E$5),Scoring!$E$5),Scoring!$E$4),Scoring!$E$6),Scoring!$E$4)</f>
        <v>0</v>
      </c>
      <c r="X1450" s="78">
        <f>IF(IFERROR(SEARCH("H410",N1450),99)=99,IF(IFERROR(SEARCH("H410",O1450),99)=99,IF(IFERROR(SEARCH("H410",Q1450),99)=99,IF(IFERROR(SEARCH("H410",M1450),99)=99,IF(IFERROR(SEARCH("H410",R1450),99)=99,IF(IFERROR(SEARCH("H411",N1450),99)=99,IF(IFERROR(SEARCH("H411",O1450),99)=99,IF(IFERROR(SEARCH("H411",Q1450),99)=99,IF(IFERROR(SEARCH("H411",M1450),99)=99,IF(IFERROR(SEARCH("H411",R1450),99)=99,IF(IFERROR(SEARCH("H413",N1450),99)=99,IF(IFERROR(SEARCH("H413",O1450),99)=99,IF(IFERROR(SEARCH("H413",Q1450),99)=99,IF(IFERROR(SEARCH("H413",M1450),99)=99,IF(IFERROR(SEARCH("H413",R1450),99)=99,IF(IFERROR(SEARCH("H412",N1450),99)=99,IF(IFERROR(SEARCH("H412",O1450),99)=99,IF(IFERROR(SEARCH("H412",Q1450),99)=99,IF(IFERROR(SEARCH("H412",M1450),99)=99,IF(IFERROR(SEARCH("H412",R1450),99)=99,0,Scoring!$E$2),Scoring!$E$2),Scoring!$E$2),Scoring!$E$2),Scoring!$E$2),Scoring!$E$2),Scoring!$E$2),Scoring!$E$2),Scoring!$E$2),Scoring!$E$2),Scoring!$E$2),Scoring!$E$2),Scoring!$E$2),Scoring!$E$2),Scoring!$E$2),Scoring!$E$2),Scoring!$E$2),Scoring!$E$2),Scoring!$E$2),Scoring!$E$2)</f>
        <v>0</v>
      </c>
      <c r="Y1450" s="78">
        <f>IF(IFERROR(SEARCH("CMR",K1450),99)=99,IF(IFERROR(SEARCH("Suspected CMR",S1450),99)=99,IF(IFERROR(SEARCH("CMR",S1450),99)=99,0,Scoring!$E$8),Scoring!$E$9),Scoring!$E$8)</f>
        <v>0</v>
      </c>
      <c r="Z1450" s="78">
        <f>IF(IFERROR(SEARCH("H350",N1450),99)=99,IF(IFERROR(SEARCH("H350",O1450),99)=99,IF(IFERROR(SEARCH("H350",Q1450),99)=99,IF(IFERROR(SEARCH("H350",M1450),99)=99,IF(IFERROR(SEARCH("H350",R1450),99)=99,IF(IFERROR(SEARCH("H351",N1450),99)=99,IF(IFERROR(SEARCH("H351",O1450),99)=99,IF(IFERROR(SEARCH("H351",Q1450),99)=99,IF(IFERROR(SEARCH("H351",M1450),99)=99,IF(IFERROR(SEARCH("H351",R1450),99)=99,IF(IFERROR(SEARCH("carcinogenic",P1450),99)=99,IF(IFERROR(SEARCH("suspected carcinogenic",S1450),99)=99,0,Scoring!$E$12),Scoring!$E$11),Scoring!$E$10),Scoring!$E$10),Scoring!$E$10),Scoring!$E$10),Scoring!$E$10),Scoring!$E$10),Scoring!$E$10),Scoring!$E$10),Scoring!$E$10),Scoring!$E$10)</f>
        <v>0</v>
      </c>
      <c r="AA1450" s="78">
        <f>IF(IFERROR(SEARCH("H340",N1450),99)=99,IF(IFERROR(SEARCH("H340",O1450),99)=99,IF(IFERROR(SEARCH("H340",Q1450),99)=99,IF(IFERROR(SEARCH("H340",M1450),99)=99,IF(IFERROR(SEARCH("H340",R1450),99)=99,IF(IFERROR(SEARCH("H341",N1450),99)=99,IF(IFERROR(SEARCH("H341",O1450),99)=99,IF(IFERROR(SEARCH("H341",Q1450),99)=99,IF(IFERROR(SEARCH("H341",M1450),99)=99,IF(IFERROR(SEARCH("H341",R1450),99)=99,IF(IFERROR(SEARCH("mutagenic",P1450),99)=99,IF(IFERROR(SEARCH("suspected mutagenic",S1450),99)=99,0,Scoring!$E$15),Scoring!$E$14),Scoring!$E$13),Scoring!$E$13),Scoring!$E$13),Scoring!$E$13),Scoring!$E$13),Scoring!$E$13),Scoring!$E$13),Scoring!$E$13),Scoring!$E$13),Scoring!$E$13)</f>
        <v>0</v>
      </c>
      <c r="AB1450" s="78">
        <f>IF(IFERROR(SEARCH("H360",N1450),99)=99,IF(IFERROR(SEARCH("H360",O1450),99)=99,IF(IFERROR(SEARCH("H360",Q1450),99)=99,IF(IFERROR(SEARCH("H360",M1450),99)=99,IF(IFERROR(SEARCH("H360",R1450),99)=99,IF(IFERROR(SEARCH("H361",N1450),99)=99,IF(IFERROR(SEARCH("H361",O1450),99)=99,IF(IFERROR(SEARCH("H361",Q1450),99)=99,IF(IFERROR(SEARCH("H361",M1450),99)=99,IF(IFERROR(SEARCH("H361",R1450),99)=99,IF(IFERROR(SEARCH("reproduction",P1450),99)=99,IF(IFERROR(SEARCH("suspected reprotoxic",S1450),99)=99,IF(IFERROR(SEARCH("reprotoxic",S1450),99)=99,IF(IFERROR(SEARCH("reprotoxic",K1450),99)=99,0,Scoring!$E$18),Scoring!$E$18),Scoring!$E$19),Scoring!$E$17),Scoring!$E$16),Scoring!$E$16),Scoring!$E$16),Scoring!$E$16),Scoring!$E$16),Scoring!$E$16),Scoring!$E$16),Scoring!$E$16),Scoring!$E$16),Scoring!$E$16)</f>
        <v>0</v>
      </c>
      <c r="AC1450" s="78">
        <f>IF(IFERROR(SEARCH("57f",L1450),99)=99,IF(IFERROR(SEARCH("57(f)",P1450),99)=99,0,Scoring!$E$20),Scoring!$E$20)</f>
        <v>0</v>
      </c>
      <c r="AD1450" s="78">
        <f>IF(IFERROR(SEARCH("CAT1",T1450),99)=99,IF(IFERROR(SEARCH("CAT2",T1450),99)=99,IF(IFERROR(SEARCH("CAT3",T1450),99)=99,IF(IFERROR(SEARCH("concluded to be endocrine",K1450),99)=99,IF(IFERROR(SEARCH("categorised as endocrine",K1450),99)=99,IF(IFERROR(SEARCH("endocrine disrupting",P1450),99)=99,IF(IFERROR(SEARCH("endocrine disrupting",K1450),99)=99,IF(IFERROR(SEARCH("suspected endocrine",S1450),99)=99,IF(IFERROR(SEARCH("potential endocrine",S1450),99)=99,0,Scoring!$E$25),Scoring!$E$25),Scoring!$E$24),Scoring!$E$24),Scoring!$E$24),Scoring!$E$24),Scoring!$E$23),Scoring!$E$22),Scoring!$E$21)</f>
        <v>0.3</v>
      </c>
      <c r="AE1450" s="78">
        <f>IF(IFERROR(SEARCH("suspected sensitiser",S1450),99)=99,IF(IFERROR(SEARCH("sensitiser",S1450),99)=99,IF(IFERROR(SEARCH("other hazard based concern",S1450),99)=99,0,Scoring!$E$28),Scoring!$E$26),Scoring!$E$27)</f>
        <v>0</v>
      </c>
      <c r="AF1450" s="78">
        <f>IF(IFERROR(M1450,1)=1,IF(IFERROR(N1450,1)=1,IF(IFERROR(O1450,1)=1,IF(IFERROR(Q1450,1)=1,IF(IFERROR(R1450,1)=1,IF(IFERROR(T1450,1)=1,IF(IFERROR(K1450,1)=1,IF(IFERROR(P1450,1)=1,IF(IFERROR(S1450,1)=1,Scoring!$E$29,0),0),0),0),0),0),0),0),0)</f>
        <v>0</v>
      </c>
      <c r="AG1450" s="78">
        <f t="shared" si="95"/>
        <v>0.3</v>
      </c>
      <c r="AI1450" s="93"/>
      <c r="AJ1450" s="94"/>
      <c r="AK1450" s="76"/>
      <c r="AL1450" s="75"/>
      <c r="AN1450" s="79"/>
      <c r="AO1450" s="79"/>
      <c r="AP1450" s="79"/>
      <c r="AQ1450" s="79"/>
      <c r="AR1450" s="79"/>
      <c r="AS1450" s="78"/>
      <c r="AU1450" s="79">
        <f>IF(IFERROR(F1450,99)=99,IF(IFERROR(G1450,99)=99,IF(IFERROR(H1450,99)=99,IF(IFERROR(I1450,99)=99,IF(IFERROR(E1450,99)=99,IF(IFERROR(J1450,99)=99,0,Scoring!$B$7),Scoring!$B$3),Scoring!$B$2),Scoring!$B$6),Scoring!$B$5),Scoring!$B$4)</f>
        <v>0.3</v>
      </c>
      <c r="AV1450" s="78">
        <f t="shared" si="96"/>
        <v>0.09</v>
      </c>
      <c r="AW1450" s="78"/>
      <c r="AX1450" s="66"/>
      <c r="AY1450" s="78"/>
      <c r="AZ1450" s="76"/>
      <c r="BB1450" s="76"/>
    </row>
    <row r="1451" spans="1:54" x14ac:dyDescent="0.25">
      <c r="A1451" s="89" t="s">
        <v>7389</v>
      </c>
      <c r="B1451" s="89" t="s">
        <v>30</v>
      </c>
      <c r="C1451" s="89" t="s">
        <v>30</v>
      </c>
      <c r="D1451" s="89" t="s">
        <v>7390</v>
      </c>
      <c r="E1451" s="76" t="e">
        <f>IF(C1451="-",IF(A1451="-",VLOOKUP(D1451,'sin-list 180320_update'!$C$2:$C$835,1,FALSE),VLOOKUP(A1451,'sin-list 180320_update'!$A$2:$A$835,1,FALSE)),VLOOKUP(C1451,'sin-list 180320_update'!$B$2:$B$835,1,FALSE))</f>
        <v>#N/A</v>
      </c>
      <c r="F1451" s="76" t="e">
        <f>IF($C1451="-",IF($A1451="-",VLOOKUP($D1451,'REACH Bilaga XVII_update'!$A$5:$A$131,1,FALSE),VLOOKUP($A1451,'REACH Bilaga XVII_update'!$C$5:$C$131,1,FALSE)),VLOOKUP($C1451,'REACH Bilaga XVII_update'!$B$5:$B$131,1,FALSE))</f>
        <v>#N/A</v>
      </c>
      <c r="G1451" s="76" t="e">
        <f>IF($C1451="-",IF($A1451="-",VLOOKUP($D1451,' REACH Bilaga 59_update'!$A$5:$A$210,1,FALSE),VLOOKUP($A1451,' REACH Bilaga 59_update'!$D$5:$D$210,1,FALSE)),VLOOKUP($C1451,' REACH Bilaga 59_update'!$C$5:$C$210,1,FALSE))</f>
        <v>#N/A</v>
      </c>
      <c r="H1451" s="76" t="e">
        <f>IF($C1451="-",IF($A1451="-",VLOOKUP($D1451,'REACH Bilaga XIV_update'!$A$5:$A$110,1,FALSE),VLOOKUP($A1451,'REACH Bilaga XIV_update'!$D$5:$D$110,1,FALSE)),VLOOKUP($C1451,'REACH Bilaga XIV_update'!$C$5:$C$110,1,FALSE))</f>
        <v>#N/A</v>
      </c>
      <c r="I1451" s="76" t="e">
        <f>IF($C1451="-",IF($A1451="-",VLOOKUP($D1451,CoRAP_update!$A$5:$A$376,1,FALSE),VLOOKUP($A1451,CoRAP_update!$D$5:$D$376,1,FALSE)),VLOOKUP($C1451,CoRAP_update!$C$5:$C$376,1,FALSE))</f>
        <v>#N/A</v>
      </c>
      <c r="J1451" s="76" t="str">
        <f>IF($C1451="-",IF($A1451="-",VLOOKUP($D1451,EDC_update!$C$2:$C$450,1,FALSE),VLOOKUP($A1451,EDC_update!$B$2:$B$450,1,FALSE)),VLOOKUP($C1451,EDC_update!$L$2:$L$450,1,FALSE))</f>
        <v>530-91-6</v>
      </c>
      <c r="K1451" s="76" t="e">
        <f>IF($C1451="-",IF($A1451="-",IF(VLOOKUP($D1451,'sin-list 180320_update'!$C$2:$S$835,3,FALSE)="",NA(),VLOOKUP($D1451,'sin-list 180320_update'!$C$2:$S$835,3,FALSE)),IF(VLOOKUP($A1451,'sin-list 180320_update'!$A$2:$S$835,5,FALSE)="",NA(),VLOOKUP($A1451,'sin-list 180320_update'!$A$2:$S$835,5,FALSE))),IF(VLOOKUP($C1451,'sin-list 180320_update'!$B$2:$S$835,4,FALSE)="",NA(),VLOOKUP($C1451,'sin-list 180320_update'!$B$2:$S$835,4,FALSE)))</f>
        <v>#N/A</v>
      </c>
      <c r="L1451" s="76" t="e">
        <f>IF($C1451="-",IF($A1451="-",VLOOKUP($D1451,'sin-list 180320_update'!$C$2:$S$835,6,FALSE),VLOOKUP($A1451,'sin-list 180320_update'!$A$2:$S$835,8,FALSE)),VLOOKUP($C1451,'sin-list 180320_update'!$B$2:$S$835,7,FALSE))</f>
        <v>#N/A</v>
      </c>
      <c r="M1451" s="76" t="e">
        <f>IF($C1451="-",IF($A1451="-",IF(VLOOKUP($D1451,'sin-list 180320_update'!$C$2:$S$835,8,FALSE)="",NA(),VLOOKUP($D1451,'sin-list 180320_update'!$C$2:$S$835,8,FALSE)),IF(VLOOKUP($A1451,'sin-list 180320_update'!$A$2:$S$835,10,FALSE)="",NA(),VLOOKUP($A1451,'sin-list 180320_update'!$A$2:$S$835,10,FALSE))),IF(VLOOKUP($C1451,'sin-list 180320_update'!$B$2:$S$835,9,FALSE)="",NA(),VLOOKUP($C1451,'sin-list 180320_update'!$B$2:$S$835,9,FALSE)))</f>
        <v>#N/A</v>
      </c>
      <c r="N1451" s="76" t="e">
        <f>IF($C1451="-",IF($A1451="-",IF(VLOOKUP($D1451,'REACH Bilaga XVII_update'!$A$5:$E$131,4,FALSE)="",NA(),VLOOKUP($D1451,'REACH Bilaga XVII_update'!$A$5:$E$131,4,FALSE)),IF(VLOOKUP($A1451,'REACH Bilaga XVII_update'!$C$5:$D$131,2,FALSE)="",NA(),VLOOKUP($A1451,'REACH Bilaga XVII_update'!$C$5:$D$131,2,FALSE))),IF(VLOOKUP($C1451,'REACH Bilaga XVII_update'!$B$5:$D$131,3,FALSE)="",NA(),VLOOKUP($C1451,'REACH Bilaga XVII_update'!$B$5:$D$131,3,FALSE)))</f>
        <v>#N/A</v>
      </c>
      <c r="O1451" s="76" t="e">
        <f>IF($C1451="-",IF($A1451="-",IF(VLOOKUP($D1451,' REACH Bilaga 59_update'!$A$5:$E$210,5,FALSE)="",NA(),VLOOKUP($D1451,' REACH Bilaga 59_update'!$A$5:$E$210,5,FALSE)),IF(VLOOKUP($A1451,' REACH Bilaga 59_update'!$D$5:$E$210,2,FALSE)="",NA(),VLOOKUP($A1451,' REACH Bilaga 59_update'!$D$5:$E$210,2,FALSE))),IF(VLOOKUP($C1451,' REACH Bilaga 59_update'!$C$5:$E$210,3,FALSE)="",NA(),VLOOKUP($C1451,' REACH Bilaga 59_update'!$C$5:$E$210,3,FALSE)))</f>
        <v>#N/A</v>
      </c>
      <c r="P1451" s="76" t="e">
        <f>IF(C1451="-",IF(A1451="-",IFERROR(VLOOKUP($D1451,' REACH Bilaga 59_update'!$A$5:$F$210,MATCH(Sammanfattning!P$1,' REACH Bilaga 59_update'!$A$4:$F$4,0),FALSE),VLOOKUP($D1451,'REACH Bilaga XIV_update'!$A$4:$H$110,MATCH(Sammanfattning!P$1,'REACH Bilaga XIV_update'!$A$4:$H$4,0),FALSE)),IFERROR(VLOOKUP($A1451,' REACH Bilaga 59_update'!$D$5:$F$210,MATCH(Sammanfattning!P$1,' REACH Bilaga 59_update'!$D$4:$F$4,0),FALSE),VLOOKUP($A1451,'REACH Bilaga XIV_update'!$D$4:$H$110,MATCH(Sammanfattning!P$1,'REACH Bilaga XIV_update'!$D$4:$H$4,0),FALSE))),IFERROR(VLOOKUP($C1451,' REACH Bilaga 59_update'!$C$5:$F$210,MATCH(Sammanfattning!P$1,' REACH Bilaga 59_update'!$C$4:$F$4,0),FALSE),VLOOKUP($C1451,'REACH Bilaga XIV_update'!$C$4:$H$110,MATCH(Sammanfattning!P$1,'REACH Bilaga XIV_update'!$C$4:$H$4,0),FALSE)))</f>
        <v>#N/A</v>
      </c>
      <c r="Q1451" s="76" t="e">
        <f>IF($C1451="-",IF($A1451="-",IF(VLOOKUP($D1451,'REACH Bilaga XIV_update'!$A$5:$I$110,9,FALSE)="",NA(),VLOOKUP($D1451,'REACH Bilaga XIV_update'!$A$5:$I$110,9,FALSE)),IF(VLOOKUP($A1451,'REACH Bilaga XIV_update'!$D$5:$I$110,6,FALSE)="",NA(),VLOOKUP($A1451,'REACH Bilaga XIV_update'!$D$5:$I$110,6,FALSE))),IF(VLOOKUP($C1451,'REACH Bilaga XIV_update'!$C$5:$I$110,7,FALSE)="",NA(),VLOOKUP($C1451,'REACH Bilaga XIV_update'!$C$5:$I$110,7,FALSE)))</f>
        <v>#N/A</v>
      </c>
      <c r="R1451" s="76" t="e">
        <f>IF($C1451="-",IF($A1451="-",IF(VLOOKUP($D1451,CoRAP_update!$A$5:$O$376,15,FALSE)="",NA(),VLOOKUP($D1451,CoRAP_update!$A$5:$O$376,15,FALSE)),IF(VLOOKUP($A1451,CoRAP_update!$D$5:$O$376,12,FALSE)="",NA(),VLOOKUP($A1451,CoRAP_update!$D$5:$O$376,12,FALSE))),IF(VLOOKUP($C1451,CoRAP_update!$C$5:$O$376,13,FALSE)="",NA(),VLOOKUP($C1451,CoRAP_update!$C$5:$O$376,13,FALSE)))</f>
        <v>#N/A</v>
      </c>
      <c r="S1451" s="144" t="e">
        <f>IF($C1451="-",IF($A1451="-",VLOOKUP($D1451,CoRAP_update!$A$5:$J$376,MATCH(Sammanfattning!S$1,CoRAP_update!$A$4:$J$4,0),FALSE),VLOOKUP($A1451,CoRAP_update!$D$5:$J$376,MATCH(Sammanfattning!S$1,CoRAP_update!$D$4:$J$4,0),FALSE)),VLOOKUP($C1451,CoRAP_update!$C$5:$J$376,MATCH(Sammanfattning!S$1,CoRAP_update!$C$4:$J$4,0),FALSE))</f>
        <v>#N/A</v>
      </c>
      <c r="T1451" s="76" t="str">
        <f>IF($A1451="-",VLOOKUP($D1451,EDC_update!$C$2:$F$450,4,FALSE),VLOOKUP($A1451,EDC_update!$B$2:$F$450,5,FALSE))</f>
        <v>CAT3b</v>
      </c>
      <c r="V1451" s="78">
        <f>IF(IFERROR(SEARCH("PBT",P1451),99)=99,IF(IFERROR(SEARCH("suspected PBT",S1451),99)=99,IF(IFERROR(SEARCH("concluded to be PBT",K1451),99)=99,IF(IFERROR(SEARCH("PBT",S1451),99)=99,IF(IFERROR(SEARCH("PBT cand",L1451),99)=99,IF(IFERROR(SEARCH("PBT",L1451),99)=99,IF(IFERROR(SEARCH("persistent, bioackumulative and toxic properties",K1451),99)=99,0,Scoring!$E$3),Scoring!$E$3),Scoring!$E$7),Scoring!$E$3),Scoring!$E$5),Scoring!$E$6),Scoring!$E$3)</f>
        <v>0</v>
      </c>
      <c r="W1451" s="78">
        <f>IF(IFERROR(SEARCH("vPvB",P1451),99)=99,IF(IFERROR(SEARCH("suspected pbt/vPvB",S1451),99)=99,IF(IFERROR(SEARCH("vPvB",S1451),99)=99,IF(IFERROR(SEARCH("concluded to be a vPvB",S1451),99)=99,IF(IFERROR(SEARCH("identified as vPvB",K1451),99)=99,IF(IFERROR(SEARCH("concluded to be a vPvB",K1451),99)=99,IF(IFERROR(SEARCH("concluded to be both pbt and vPvB",S1451),99)=99,IF(IFERROR(SEARCH("concluded to be both pbt and vPvB",K1451),99)=99,0,Scoring!$E$5),Scoring!$E$5),Scoring!$E$5),Scoring!$E$5),Scoring!$E$5),Scoring!$E$4),Scoring!$E$6),Scoring!$E$4)</f>
        <v>0</v>
      </c>
      <c r="X1451" s="78">
        <f>IF(IFERROR(SEARCH("H410",N1451),99)=99,IF(IFERROR(SEARCH("H410",O1451),99)=99,IF(IFERROR(SEARCH("H410",Q1451),99)=99,IF(IFERROR(SEARCH("H410",M1451),99)=99,IF(IFERROR(SEARCH("H410",R1451),99)=99,IF(IFERROR(SEARCH("H411",N1451),99)=99,IF(IFERROR(SEARCH("H411",O1451),99)=99,IF(IFERROR(SEARCH("H411",Q1451),99)=99,IF(IFERROR(SEARCH("H411",M1451),99)=99,IF(IFERROR(SEARCH("H411",R1451),99)=99,IF(IFERROR(SEARCH("H413",N1451),99)=99,IF(IFERROR(SEARCH("H413",O1451),99)=99,IF(IFERROR(SEARCH("H413",Q1451),99)=99,IF(IFERROR(SEARCH("H413",M1451),99)=99,IF(IFERROR(SEARCH("H413",R1451),99)=99,IF(IFERROR(SEARCH("H412",N1451),99)=99,IF(IFERROR(SEARCH("H412",O1451),99)=99,IF(IFERROR(SEARCH("H412",Q1451),99)=99,IF(IFERROR(SEARCH("H412",M1451),99)=99,IF(IFERROR(SEARCH("H412",R1451),99)=99,0,Scoring!$E$2),Scoring!$E$2),Scoring!$E$2),Scoring!$E$2),Scoring!$E$2),Scoring!$E$2),Scoring!$E$2),Scoring!$E$2),Scoring!$E$2),Scoring!$E$2),Scoring!$E$2),Scoring!$E$2),Scoring!$E$2),Scoring!$E$2),Scoring!$E$2),Scoring!$E$2),Scoring!$E$2),Scoring!$E$2),Scoring!$E$2),Scoring!$E$2)</f>
        <v>0</v>
      </c>
      <c r="Y1451" s="78">
        <f>IF(IFERROR(SEARCH("CMR",K1451),99)=99,IF(IFERROR(SEARCH("Suspected CMR",S1451),99)=99,IF(IFERROR(SEARCH("CMR",S1451),99)=99,0,Scoring!$E$8),Scoring!$E$9),Scoring!$E$8)</f>
        <v>0</v>
      </c>
      <c r="Z1451" s="78">
        <f>IF(IFERROR(SEARCH("H350",N1451),99)=99,IF(IFERROR(SEARCH("H350",O1451),99)=99,IF(IFERROR(SEARCH("H350",Q1451),99)=99,IF(IFERROR(SEARCH("H350",M1451),99)=99,IF(IFERROR(SEARCH("H350",R1451),99)=99,IF(IFERROR(SEARCH("H351",N1451),99)=99,IF(IFERROR(SEARCH("H351",O1451),99)=99,IF(IFERROR(SEARCH("H351",Q1451),99)=99,IF(IFERROR(SEARCH("H351",M1451),99)=99,IF(IFERROR(SEARCH("H351",R1451),99)=99,IF(IFERROR(SEARCH("carcinogenic",P1451),99)=99,IF(IFERROR(SEARCH("suspected carcinogenic",S1451),99)=99,0,Scoring!$E$12),Scoring!$E$11),Scoring!$E$10),Scoring!$E$10),Scoring!$E$10),Scoring!$E$10),Scoring!$E$10),Scoring!$E$10),Scoring!$E$10),Scoring!$E$10),Scoring!$E$10),Scoring!$E$10)</f>
        <v>0</v>
      </c>
      <c r="AA1451" s="78">
        <f>IF(IFERROR(SEARCH("H340",N1451),99)=99,IF(IFERROR(SEARCH("H340",O1451),99)=99,IF(IFERROR(SEARCH("H340",Q1451),99)=99,IF(IFERROR(SEARCH("H340",M1451),99)=99,IF(IFERROR(SEARCH("H340",R1451),99)=99,IF(IFERROR(SEARCH("H341",N1451),99)=99,IF(IFERROR(SEARCH("H341",O1451),99)=99,IF(IFERROR(SEARCH("H341",Q1451),99)=99,IF(IFERROR(SEARCH("H341",M1451),99)=99,IF(IFERROR(SEARCH("H341",R1451),99)=99,IF(IFERROR(SEARCH("mutagenic",P1451),99)=99,IF(IFERROR(SEARCH("suspected mutagenic",S1451),99)=99,0,Scoring!$E$15),Scoring!$E$14),Scoring!$E$13),Scoring!$E$13),Scoring!$E$13),Scoring!$E$13),Scoring!$E$13),Scoring!$E$13),Scoring!$E$13),Scoring!$E$13),Scoring!$E$13),Scoring!$E$13)</f>
        <v>0</v>
      </c>
      <c r="AB1451" s="78">
        <f>IF(IFERROR(SEARCH("H360",N1451),99)=99,IF(IFERROR(SEARCH("H360",O1451),99)=99,IF(IFERROR(SEARCH("H360",Q1451),99)=99,IF(IFERROR(SEARCH("H360",M1451),99)=99,IF(IFERROR(SEARCH("H360",R1451),99)=99,IF(IFERROR(SEARCH("H361",N1451),99)=99,IF(IFERROR(SEARCH("H361",O1451),99)=99,IF(IFERROR(SEARCH("H361",Q1451),99)=99,IF(IFERROR(SEARCH("H361",M1451),99)=99,IF(IFERROR(SEARCH("H361",R1451),99)=99,IF(IFERROR(SEARCH("reproduction",P1451),99)=99,IF(IFERROR(SEARCH("suspected reprotoxic",S1451),99)=99,IF(IFERROR(SEARCH("reprotoxic",S1451),99)=99,IF(IFERROR(SEARCH("reprotoxic",K1451),99)=99,0,Scoring!$E$18),Scoring!$E$18),Scoring!$E$19),Scoring!$E$17),Scoring!$E$16),Scoring!$E$16),Scoring!$E$16),Scoring!$E$16),Scoring!$E$16),Scoring!$E$16),Scoring!$E$16),Scoring!$E$16),Scoring!$E$16),Scoring!$E$16)</f>
        <v>0</v>
      </c>
      <c r="AC1451" s="78">
        <f>IF(IFERROR(SEARCH("57f",L1451),99)=99,IF(IFERROR(SEARCH("57(f)",P1451),99)=99,0,Scoring!$E$20),Scoring!$E$20)</f>
        <v>0</v>
      </c>
      <c r="AD1451" s="78">
        <f>IF(IFERROR(SEARCH("CAT1",T1451),99)=99,IF(IFERROR(SEARCH("CAT2",T1451),99)=99,IF(IFERROR(SEARCH("CAT3",T1451),99)=99,IF(IFERROR(SEARCH("concluded to be endocrine",K1451),99)=99,IF(IFERROR(SEARCH("categorised as endocrine",K1451),99)=99,IF(IFERROR(SEARCH("endocrine disrupting",P1451),99)=99,IF(IFERROR(SEARCH("endocrine disrupting",K1451),99)=99,IF(IFERROR(SEARCH("suspected endocrine",S1451),99)=99,IF(IFERROR(SEARCH("potential endocrine",S1451),99)=99,0,Scoring!$E$25),Scoring!$E$25),Scoring!$E$24),Scoring!$E$24),Scoring!$E$24),Scoring!$E$24),Scoring!$E$23),Scoring!$E$22),Scoring!$E$21)</f>
        <v>0.3</v>
      </c>
      <c r="AE1451" s="78">
        <f>IF(IFERROR(SEARCH("suspected sensitiser",S1451),99)=99,IF(IFERROR(SEARCH("sensitiser",S1451),99)=99,IF(IFERROR(SEARCH("other hazard based concern",S1451),99)=99,0,Scoring!$E$28),Scoring!$E$26),Scoring!$E$27)</f>
        <v>0</v>
      </c>
      <c r="AF1451" s="78">
        <f>IF(IFERROR(M1451,1)=1,IF(IFERROR(N1451,1)=1,IF(IFERROR(O1451,1)=1,IF(IFERROR(Q1451,1)=1,IF(IFERROR(R1451,1)=1,IF(IFERROR(T1451,1)=1,IF(IFERROR(K1451,1)=1,IF(IFERROR(P1451,1)=1,IF(IFERROR(S1451,1)=1,Scoring!$E$29,0),0),0),0),0),0),0),0),0)</f>
        <v>0</v>
      </c>
      <c r="AG1451" s="78">
        <f t="shared" si="95"/>
        <v>0.3</v>
      </c>
      <c r="AI1451" s="93"/>
      <c r="AJ1451" s="94"/>
      <c r="AK1451" s="76"/>
      <c r="AL1451" s="75"/>
      <c r="AN1451" s="79"/>
      <c r="AO1451" s="79"/>
      <c r="AP1451" s="79"/>
      <c r="AQ1451" s="79"/>
      <c r="AR1451" s="79"/>
      <c r="AS1451" s="78"/>
      <c r="AU1451" s="79">
        <f>IF(IFERROR(F1451,99)=99,IF(IFERROR(G1451,99)=99,IF(IFERROR(H1451,99)=99,IF(IFERROR(I1451,99)=99,IF(IFERROR(E1451,99)=99,IF(IFERROR(J1451,99)=99,0,Scoring!$B$7),Scoring!$B$3),Scoring!$B$2),Scoring!$B$6),Scoring!$B$5),Scoring!$B$4)</f>
        <v>0.3</v>
      </c>
      <c r="AV1451" s="78">
        <f t="shared" si="96"/>
        <v>0.09</v>
      </c>
      <c r="AW1451" s="78"/>
      <c r="AX1451" s="66"/>
      <c r="AY1451" s="78"/>
      <c r="AZ1451" s="76"/>
      <c r="BB1451" s="76"/>
    </row>
    <row r="1452" spans="1:54" x14ac:dyDescent="0.25">
      <c r="A1452" s="89" t="s">
        <v>7138</v>
      </c>
      <c r="B1452" s="89" t="s">
        <v>30</v>
      </c>
      <c r="C1452" s="89" t="s">
        <v>30</v>
      </c>
      <c r="D1452" s="89" t="s">
        <v>7139</v>
      </c>
      <c r="E1452" s="76" t="e">
        <f>IF(C1452="-",IF(A1452="-",VLOOKUP(D1452,'sin-list 180320_update'!$C$2:$C$835,1,FALSE),VLOOKUP(A1452,'sin-list 180320_update'!$A$2:$A$835,1,FALSE)),VLOOKUP(C1452,'sin-list 180320_update'!$B$2:$B$835,1,FALSE))</f>
        <v>#N/A</v>
      </c>
      <c r="F1452" s="76" t="e">
        <f>IF($C1452="-",IF($A1452="-",VLOOKUP($D1452,'REACH Bilaga XVII_update'!$A$5:$A$131,1,FALSE),VLOOKUP($A1452,'REACH Bilaga XVII_update'!$C$5:$C$131,1,FALSE)),VLOOKUP($C1452,'REACH Bilaga XVII_update'!$B$5:$B$131,1,FALSE))</f>
        <v>#N/A</v>
      </c>
      <c r="G1452" s="76" t="e">
        <f>IF($C1452="-",IF($A1452="-",VLOOKUP($D1452,' REACH Bilaga 59_update'!$A$5:$A$210,1,FALSE),VLOOKUP($A1452,' REACH Bilaga 59_update'!$D$5:$D$210,1,FALSE)),VLOOKUP($C1452,' REACH Bilaga 59_update'!$C$5:$C$210,1,FALSE))</f>
        <v>#N/A</v>
      </c>
      <c r="H1452" s="76" t="e">
        <f>IF($C1452="-",IF($A1452="-",VLOOKUP($D1452,'REACH Bilaga XIV_update'!$A$5:$A$110,1,FALSE),VLOOKUP($A1452,'REACH Bilaga XIV_update'!$D$5:$D$110,1,FALSE)),VLOOKUP($C1452,'REACH Bilaga XIV_update'!$C$5:$C$110,1,FALSE))</f>
        <v>#N/A</v>
      </c>
      <c r="I1452" s="76" t="e">
        <f>IF($C1452="-",IF($A1452="-",VLOOKUP($D1452,CoRAP_update!$A$5:$A$376,1,FALSE),VLOOKUP($A1452,CoRAP_update!$D$5:$D$376,1,FALSE)),VLOOKUP($C1452,CoRAP_update!$C$5:$C$376,1,FALSE))</f>
        <v>#N/A</v>
      </c>
      <c r="J1452" s="76" t="str">
        <f>IF($C1452="-",IF($A1452="-",VLOOKUP($D1452,EDC_update!$C$2:$C$450,1,FALSE),VLOOKUP($A1452,EDC_update!$B$2:$B$450,1,FALSE)),VLOOKUP($C1452,EDC_update!$L$2:$L$450,1,FALSE))</f>
        <v>533-73-3</v>
      </c>
      <c r="K1452" s="76" t="e">
        <f>IF($C1452="-",IF($A1452="-",IF(VLOOKUP($D1452,'sin-list 180320_update'!$C$2:$S$835,3,FALSE)="",NA(),VLOOKUP($D1452,'sin-list 180320_update'!$C$2:$S$835,3,FALSE)),IF(VLOOKUP($A1452,'sin-list 180320_update'!$A$2:$S$835,5,FALSE)="",NA(),VLOOKUP($A1452,'sin-list 180320_update'!$A$2:$S$835,5,FALSE))),IF(VLOOKUP($C1452,'sin-list 180320_update'!$B$2:$S$835,4,FALSE)="",NA(),VLOOKUP($C1452,'sin-list 180320_update'!$B$2:$S$835,4,FALSE)))</f>
        <v>#N/A</v>
      </c>
      <c r="L1452" s="76" t="e">
        <f>IF($C1452="-",IF($A1452="-",VLOOKUP($D1452,'sin-list 180320_update'!$C$2:$S$835,6,FALSE),VLOOKUP($A1452,'sin-list 180320_update'!$A$2:$S$835,8,FALSE)),VLOOKUP($C1452,'sin-list 180320_update'!$B$2:$S$835,7,FALSE))</f>
        <v>#N/A</v>
      </c>
      <c r="M1452" s="76" t="e">
        <f>IF($C1452="-",IF($A1452="-",IF(VLOOKUP($D1452,'sin-list 180320_update'!$C$2:$S$835,8,FALSE)="",NA(),VLOOKUP($D1452,'sin-list 180320_update'!$C$2:$S$835,8,FALSE)),IF(VLOOKUP($A1452,'sin-list 180320_update'!$A$2:$S$835,10,FALSE)="",NA(),VLOOKUP($A1452,'sin-list 180320_update'!$A$2:$S$835,10,FALSE))),IF(VLOOKUP($C1452,'sin-list 180320_update'!$B$2:$S$835,9,FALSE)="",NA(),VLOOKUP($C1452,'sin-list 180320_update'!$B$2:$S$835,9,FALSE)))</f>
        <v>#N/A</v>
      </c>
      <c r="N1452" s="76" t="e">
        <f>IF($C1452="-",IF($A1452="-",IF(VLOOKUP($D1452,'REACH Bilaga XVII_update'!$A$5:$E$131,4,FALSE)="",NA(),VLOOKUP($D1452,'REACH Bilaga XVII_update'!$A$5:$E$131,4,FALSE)),IF(VLOOKUP($A1452,'REACH Bilaga XVII_update'!$C$5:$D$131,2,FALSE)="",NA(),VLOOKUP($A1452,'REACH Bilaga XVII_update'!$C$5:$D$131,2,FALSE))),IF(VLOOKUP($C1452,'REACH Bilaga XVII_update'!$B$5:$D$131,3,FALSE)="",NA(),VLOOKUP($C1452,'REACH Bilaga XVII_update'!$B$5:$D$131,3,FALSE)))</f>
        <v>#N/A</v>
      </c>
      <c r="O1452" s="76" t="e">
        <f>IF($C1452="-",IF($A1452="-",IF(VLOOKUP($D1452,' REACH Bilaga 59_update'!$A$5:$E$210,5,FALSE)="",NA(),VLOOKUP($D1452,' REACH Bilaga 59_update'!$A$5:$E$210,5,FALSE)),IF(VLOOKUP($A1452,' REACH Bilaga 59_update'!$D$5:$E$210,2,FALSE)="",NA(),VLOOKUP($A1452,' REACH Bilaga 59_update'!$D$5:$E$210,2,FALSE))),IF(VLOOKUP($C1452,' REACH Bilaga 59_update'!$C$5:$E$210,3,FALSE)="",NA(),VLOOKUP($C1452,' REACH Bilaga 59_update'!$C$5:$E$210,3,FALSE)))</f>
        <v>#N/A</v>
      </c>
      <c r="P1452" s="76" t="e">
        <f>IF(C1452="-",IF(A1452="-",IFERROR(VLOOKUP($D1452,' REACH Bilaga 59_update'!$A$5:$F$210,MATCH(Sammanfattning!P$1,' REACH Bilaga 59_update'!$A$4:$F$4,0),FALSE),VLOOKUP($D1452,'REACH Bilaga XIV_update'!$A$4:$H$110,MATCH(Sammanfattning!P$1,'REACH Bilaga XIV_update'!$A$4:$H$4,0),FALSE)),IFERROR(VLOOKUP($A1452,' REACH Bilaga 59_update'!$D$5:$F$210,MATCH(Sammanfattning!P$1,' REACH Bilaga 59_update'!$D$4:$F$4,0),FALSE),VLOOKUP($A1452,'REACH Bilaga XIV_update'!$D$4:$H$110,MATCH(Sammanfattning!P$1,'REACH Bilaga XIV_update'!$D$4:$H$4,0),FALSE))),IFERROR(VLOOKUP($C1452,' REACH Bilaga 59_update'!$C$5:$F$210,MATCH(Sammanfattning!P$1,' REACH Bilaga 59_update'!$C$4:$F$4,0),FALSE),VLOOKUP($C1452,'REACH Bilaga XIV_update'!$C$4:$H$110,MATCH(Sammanfattning!P$1,'REACH Bilaga XIV_update'!$C$4:$H$4,0),FALSE)))</f>
        <v>#N/A</v>
      </c>
      <c r="Q1452" s="76" t="e">
        <f>IF($C1452="-",IF($A1452="-",IF(VLOOKUP($D1452,'REACH Bilaga XIV_update'!$A$5:$I$110,9,FALSE)="",NA(),VLOOKUP($D1452,'REACH Bilaga XIV_update'!$A$5:$I$110,9,FALSE)),IF(VLOOKUP($A1452,'REACH Bilaga XIV_update'!$D$5:$I$110,6,FALSE)="",NA(),VLOOKUP($A1452,'REACH Bilaga XIV_update'!$D$5:$I$110,6,FALSE))),IF(VLOOKUP($C1452,'REACH Bilaga XIV_update'!$C$5:$I$110,7,FALSE)="",NA(),VLOOKUP($C1452,'REACH Bilaga XIV_update'!$C$5:$I$110,7,FALSE)))</f>
        <v>#N/A</v>
      </c>
      <c r="R1452" s="76" t="e">
        <f>IF($C1452="-",IF($A1452="-",IF(VLOOKUP($D1452,CoRAP_update!$A$5:$O$376,15,FALSE)="",NA(),VLOOKUP($D1452,CoRAP_update!$A$5:$O$376,15,FALSE)),IF(VLOOKUP($A1452,CoRAP_update!$D$5:$O$376,12,FALSE)="",NA(),VLOOKUP($A1452,CoRAP_update!$D$5:$O$376,12,FALSE))),IF(VLOOKUP($C1452,CoRAP_update!$C$5:$O$376,13,FALSE)="",NA(),VLOOKUP($C1452,CoRAP_update!$C$5:$O$376,13,FALSE)))</f>
        <v>#N/A</v>
      </c>
      <c r="S1452" s="144" t="e">
        <f>IF($C1452="-",IF($A1452="-",VLOOKUP($D1452,CoRAP_update!$A$5:$J$376,MATCH(Sammanfattning!S$1,CoRAP_update!$A$4:$J$4,0),FALSE),VLOOKUP($A1452,CoRAP_update!$D$5:$J$376,MATCH(Sammanfattning!S$1,CoRAP_update!$D$4:$J$4,0),FALSE)),VLOOKUP($C1452,CoRAP_update!$C$5:$J$376,MATCH(Sammanfattning!S$1,CoRAP_update!$C$4:$J$4,0),FALSE))</f>
        <v>#N/A</v>
      </c>
      <c r="T1452" s="76" t="str">
        <f>IF($A1452="-",VLOOKUP($D1452,EDC_update!$C$2:$F$450,4,FALSE),VLOOKUP($A1452,EDC_update!$B$2:$F$450,5,FALSE))</f>
        <v>CAT3b</v>
      </c>
      <c r="V1452" s="78">
        <f>IF(IFERROR(SEARCH("PBT",P1452),99)=99,IF(IFERROR(SEARCH("suspected PBT",S1452),99)=99,IF(IFERROR(SEARCH("concluded to be PBT",K1452),99)=99,IF(IFERROR(SEARCH("PBT",S1452),99)=99,IF(IFERROR(SEARCH("PBT cand",L1452),99)=99,IF(IFERROR(SEARCH("PBT",L1452),99)=99,IF(IFERROR(SEARCH("persistent, bioackumulative and toxic properties",K1452),99)=99,0,Scoring!$E$3),Scoring!$E$3),Scoring!$E$7),Scoring!$E$3),Scoring!$E$5),Scoring!$E$6),Scoring!$E$3)</f>
        <v>0</v>
      </c>
      <c r="W1452" s="78">
        <f>IF(IFERROR(SEARCH("vPvB",P1452),99)=99,IF(IFERROR(SEARCH("suspected pbt/vPvB",S1452),99)=99,IF(IFERROR(SEARCH("vPvB",S1452),99)=99,IF(IFERROR(SEARCH("concluded to be a vPvB",S1452),99)=99,IF(IFERROR(SEARCH("identified as vPvB",K1452),99)=99,IF(IFERROR(SEARCH("concluded to be a vPvB",K1452),99)=99,IF(IFERROR(SEARCH("concluded to be both pbt and vPvB",S1452),99)=99,IF(IFERROR(SEARCH("concluded to be both pbt and vPvB",K1452),99)=99,0,Scoring!$E$5),Scoring!$E$5),Scoring!$E$5),Scoring!$E$5),Scoring!$E$5),Scoring!$E$4),Scoring!$E$6),Scoring!$E$4)</f>
        <v>0</v>
      </c>
      <c r="X1452" s="78">
        <f>IF(IFERROR(SEARCH("H410",N1452),99)=99,IF(IFERROR(SEARCH("H410",O1452),99)=99,IF(IFERROR(SEARCH("H410",Q1452),99)=99,IF(IFERROR(SEARCH("H410",M1452),99)=99,IF(IFERROR(SEARCH("H410",R1452),99)=99,IF(IFERROR(SEARCH("H411",N1452),99)=99,IF(IFERROR(SEARCH("H411",O1452),99)=99,IF(IFERROR(SEARCH("H411",Q1452),99)=99,IF(IFERROR(SEARCH("H411",M1452),99)=99,IF(IFERROR(SEARCH("H411",R1452),99)=99,IF(IFERROR(SEARCH("H413",N1452),99)=99,IF(IFERROR(SEARCH("H413",O1452),99)=99,IF(IFERROR(SEARCH("H413",Q1452),99)=99,IF(IFERROR(SEARCH("H413",M1452),99)=99,IF(IFERROR(SEARCH("H413",R1452),99)=99,IF(IFERROR(SEARCH("H412",N1452),99)=99,IF(IFERROR(SEARCH("H412",O1452),99)=99,IF(IFERROR(SEARCH("H412",Q1452),99)=99,IF(IFERROR(SEARCH("H412",M1452),99)=99,IF(IFERROR(SEARCH("H412",R1452),99)=99,0,Scoring!$E$2),Scoring!$E$2),Scoring!$E$2),Scoring!$E$2),Scoring!$E$2),Scoring!$E$2),Scoring!$E$2),Scoring!$E$2),Scoring!$E$2),Scoring!$E$2),Scoring!$E$2),Scoring!$E$2),Scoring!$E$2),Scoring!$E$2),Scoring!$E$2),Scoring!$E$2),Scoring!$E$2),Scoring!$E$2),Scoring!$E$2),Scoring!$E$2)</f>
        <v>0</v>
      </c>
      <c r="Y1452" s="78">
        <f>IF(IFERROR(SEARCH("CMR",K1452),99)=99,IF(IFERROR(SEARCH("Suspected CMR",S1452),99)=99,IF(IFERROR(SEARCH("CMR",S1452),99)=99,0,Scoring!$E$8),Scoring!$E$9),Scoring!$E$8)</f>
        <v>0</v>
      </c>
      <c r="Z1452" s="78">
        <f>IF(IFERROR(SEARCH("H350",N1452),99)=99,IF(IFERROR(SEARCH("H350",O1452),99)=99,IF(IFERROR(SEARCH("H350",Q1452),99)=99,IF(IFERROR(SEARCH("H350",M1452),99)=99,IF(IFERROR(SEARCH("H350",R1452),99)=99,IF(IFERROR(SEARCH("H351",N1452),99)=99,IF(IFERROR(SEARCH("H351",O1452),99)=99,IF(IFERROR(SEARCH("H351",Q1452),99)=99,IF(IFERROR(SEARCH("H351",M1452),99)=99,IF(IFERROR(SEARCH("H351",R1452),99)=99,IF(IFERROR(SEARCH("carcinogenic",P1452),99)=99,IF(IFERROR(SEARCH("suspected carcinogenic",S1452),99)=99,0,Scoring!$E$12),Scoring!$E$11),Scoring!$E$10),Scoring!$E$10),Scoring!$E$10),Scoring!$E$10),Scoring!$E$10),Scoring!$E$10),Scoring!$E$10),Scoring!$E$10),Scoring!$E$10),Scoring!$E$10)</f>
        <v>0</v>
      </c>
      <c r="AA1452" s="78">
        <f>IF(IFERROR(SEARCH("H340",N1452),99)=99,IF(IFERROR(SEARCH("H340",O1452),99)=99,IF(IFERROR(SEARCH("H340",Q1452),99)=99,IF(IFERROR(SEARCH("H340",M1452),99)=99,IF(IFERROR(SEARCH("H340",R1452),99)=99,IF(IFERROR(SEARCH("H341",N1452),99)=99,IF(IFERROR(SEARCH("H341",O1452),99)=99,IF(IFERROR(SEARCH("H341",Q1452),99)=99,IF(IFERROR(SEARCH("H341",M1452),99)=99,IF(IFERROR(SEARCH("H341",R1452),99)=99,IF(IFERROR(SEARCH("mutagenic",P1452),99)=99,IF(IFERROR(SEARCH("suspected mutagenic",S1452),99)=99,0,Scoring!$E$15),Scoring!$E$14),Scoring!$E$13),Scoring!$E$13),Scoring!$E$13),Scoring!$E$13),Scoring!$E$13),Scoring!$E$13),Scoring!$E$13),Scoring!$E$13),Scoring!$E$13),Scoring!$E$13)</f>
        <v>0</v>
      </c>
      <c r="AB1452" s="78">
        <f>IF(IFERROR(SEARCH("H360",N1452),99)=99,IF(IFERROR(SEARCH("H360",O1452),99)=99,IF(IFERROR(SEARCH("H360",Q1452),99)=99,IF(IFERROR(SEARCH("H360",M1452),99)=99,IF(IFERROR(SEARCH("H360",R1452),99)=99,IF(IFERROR(SEARCH("H361",N1452),99)=99,IF(IFERROR(SEARCH("H361",O1452),99)=99,IF(IFERROR(SEARCH("H361",Q1452),99)=99,IF(IFERROR(SEARCH("H361",M1452),99)=99,IF(IFERROR(SEARCH("H361",R1452),99)=99,IF(IFERROR(SEARCH("reproduction",P1452),99)=99,IF(IFERROR(SEARCH("suspected reprotoxic",S1452),99)=99,IF(IFERROR(SEARCH("reprotoxic",S1452),99)=99,IF(IFERROR(SEARCH("reprotoxic",K1452),99)=99,0,Scoring!$E$18),Scoring!$E$18),Scoring!$E$19),Scoring!$E$17),Scoring!$E$16),Scoring!$E$16),Scoring!$E$16),Scoring!$E$16),Scoring!$E$16),Scoring!$E$16),Scoring!$E$16),Scoring!$E$16),Scoring!$E$16),Scoring!$E$16)</f>
        <v>0</v>
      </c>
      <c r="AC1452" s="78">
        <f>IF(IFERROR(SEARCH("57f",L1452),99)=99,IF(IFERROR(SEARCH("57(f)",P1452),99)=99,0,Scoring!$E$20),Scoring!$E$20)</f>
        <v>0</v>
      </c>
      <c r="AD1452" s="78">
        <f>IF(IFERROR(SEARCH("CAT1",T1452),99)=99,IF(IFERROR(SEARCH("CAT2",T1452),99)=99,IF(IFERROR(SEARCH("CAT3",T1452),99)=99,IF(IFERROR(SEARCH("concluded to be endocrine",K1452),99)=99,IF(IFERROR(SEARCH("categorised as endocrine",K1452),99)=99,IF(IFERROR(SEARCH("endocrine disrupting",P1452),99)=99,IF(IFERROR(SEARCH("endocrine disrupting",K1452),99)=99,IF(IFERROR(SEARCH("suspected endocrine",S1452),99)=99,IF(IFERROR(SEARCH("potential endocrine",S1452),99)=99,0,Scoring!$E$25),Scoring!$E$25),Scoring!$E$24),Scoring!$E$24),Scoring!$E$24),Scoring!$E$24),Scoring!$E$23),Scoring!$E$22),Scoring!$E$21)</f>
        <v>0.3</v>
      </c>
      <c r="AE1452" s="78">
        <f>IF(IFERROR(SEARCH("suspected sensitiser",S1452),99)=99,IF(IFERROR(SEARCH("sensitiser",S1452),99)=99,IF(IFERROR(SEARCH("other hazard based concern",S1452),99)=99,0,Scoring!$E$28),Scoring!$E$26),Scoring!$E$27)</f>
        <v>0</v>
      </c>
      <c r="AF1452" s="78">
        <f>IF(IFERROR(M1452,1)=1,IF(IFERROR(N1452,1)=1,IF(IFERROR(O1452,1)=1,IF(IFERROR(Q1452,1)=1,IF(IFERROR(R1452,1)=1,IF(IFERROR(T1452,1)=1,IF(IFERROR(K1452,1)=1,IF(IFERROR(P1452,1)=1,IF(IFERROR(S1452,1)=1,Scoring!$E$29,0),0),0),0),0),0),0),0),0)</f>
        <v>0</v>
      </c>
      <c r="AG1452" s="78">
        <f t="shared" si="95"/>
        <v>0.3</v>
      </c>
      <c r="AI1452" s="93"/>
      <c r="AJ1452" s="94"/>
      <c r="AK1452" s="76"/>
      <c r="AL1452" s="75"/>
      <c r="AN1452" s="79"/>
      <c r="AO1452" s="79"/>
      <c r="AP1452" s="79"/>
      <c r="AQ1452" s="79"/>
      <c r="AR1452" s="79"/>
      <c r="AS1452" s="78"/>
      <c r="AU1452" s="79">
        <f>IF(IFERROR(F1452,99)=99,IF(IFERROR(G1452,99)=99,IF(IFERROR(H1452,99)=99,IF(IFERROR(I1452,99)=99,IF(IFERROR(E1452,99)=99,IF(IFERROR(J1452,99)=99,0,Scoring!$B$7),Scoring!$B$3),Scoring!$B$2),Scoring!$B$6),Scoring!$B$5),Scoring!$B$4)</f>
        <v>0.3</v>
      </c>
      <c r="AV1452" s="78">
        <f t="shared" si="96"/>
        <v>0.09</v>
      </c>
      <c r="AW1452" s="78"/>
      <c r="AX1452" s="66"/>
      <c r="AY1452" s="78"/>
      <c r="AZ1452" s="76"/>
      <c r="BB1452" s="76"/>
    </row>
    <row r="1453" spans="1:54" x14ac:dyDescent="0.25">
      <c r="A1453" s="89" t="s">
        <v>6860</v>
      </c>
      <c r="B1453" s="89" t="s">
        <v>30</v>
      </c>
      <c r="C1453" s="89" t="s">
        <v>30</v>
      </c>
      <c r="D1453" s="89" t="s">
        <v>6861</v>
      </c>
      <c r="E1453" s="76" t="e">
        <f>IF(C1453="-",IF(A1453="-",VLOOKUP(D1453,'sin-list 180320_update'!$C$2:$C$835,1,FALSE),VLOOKUP(A1453,'sin-list 180320_update'!$A$2:$A$835,1,FALSE)),VLOOKUP(C1453,'sin-list 180320_update'!$B$2:$B$835,1,FALSE))</f>
        <v>#N/A</v>
      </c>
      <c r="F1453" s="76" t="e">
        <f>IF($C1453="-",IF($A1453="-",VLOOKUP($D1453,'REACH Bilaga XVII_update'!$A$5:$A$131,1,FALSE),VLOOKUP($A1453,'REACH Bilaga XVII_update'!$C$5:$C$131,1,FALSE)),VLOOKUP($C1453,'REACH Bilaga XVII_update'!$B$5:$B$131,1,FALSE))</f>
        <v>#N/A</v>
      </c>
      <c r="G1453" s="76" t="e">
        <f>IF($C1453="-",IF($A1453="-",VLOOKUP($D1453,' REACH Bilaga 59_update'!$A$5:$A$210,1,FALSE),VLOOKUP($A1453,' REACH Bilaga 59_update'!$D$5:$D$210,1,FALSE)),VLOOKUP($C1453,' REACH Bilaga 59_update'!$C$5:$C$210,1,FALSE))</f>
        <v>#N/A</v>
      </c>
      <c r="H1453" s="76" t="e">
        <f>IF($C1453="-",IF($A1453="-",VLOOKUP($D1453,'REACH Bilaga XIV_update'!$A$5:$A$110,1,FALSE),VLOOKUP($A1453,'REACH Bilaga XIV_update'!$D$5:$D$110,1,FALSE)),VLOOKUP($C1453,'REACH Bilaga XIV_update'!$C$5:$C$110,1,FALSE))</f>
        <v>#N/A</v>
      </c>
      <c r="I1453" s="76" t="e">
        <f>IF($C1453="-",IF($A1453="-",VLOOKUP($D1453,CoRAP_update!$A$5:$A$376,1,FALSE),VLOOKUP($A1453,CoRAP_update!$D$5:$D$376,1,FALSE)),VLOOKUP($C1453,CoRAP_update!$C$5:$C$376,1,FALSE))</f>
        <v>#N/A</v>
      </c>
      <c r="J1453" s="76" t="str">
        <f>IF($C1453="-",IF($A1453="-",VLOOKUP($D1453,EDC_update!$C$2:$C$450,1,FALSE),VLOOKUP($A1453,EDC_update!$B$2:$B$450,1,FALSE)),VLOOKUP($C1453,EDC_update!$L$2:$L$450,1,FALSE))</f>
        <v>53792-11-3</v>
      </c>
      <c r="K1453" s="76" t="e">
        <f>IF($C1453="-",IF($A1453="-",IF(VLOOKUP($D1453,'sin-list 180320_update'!$C$2:$S$835,3,FALSE)="",NA(),VLOOKUP($D1453,'sin-list 180320_update'!$C$2:$S$835,3,FALSE)),IF(VLOOKUP($A1453,'sin-list 180320_update'!$A$2:$S$835,5,FALSE)="",NA(),VLOOKUP($A1453,'sin-list 180320_update'!$A$2:$S$835,5,FALSE))),IF(VLOOKUP($C1453,'sin-list 180320_update'!$B$2:$S$835,4,FALSE)="",NA(),VLOOKUP($C1453,'sin-list 180320_update'!$B$2:$S$835,4,FALSE)))</f>
        <v>#N/A</v>
      </c>
      <c r="L1453" s="76" t="e">
        <f>IF($C1453="-",IF($A1453="-",VLOOKUP($D1453,'sin-list 180320_update'!$C$2:$S$835,6,FALSE),VLOOKUP($A1453,'sin-list 180320_update'!$A$2:$S$835,8,FALSE)),VLOOKUP($C1453,'sin-list 180320_update'!$B$2:$S$835,7,FALSE))</f>
        <v>#N/A</v>
      </c>
      <c r="M1453" s="76" t="e">
        <f>IF($C1453="-",IF($A1453="-",IF(VLOOKUP($D1453,'sin-list 180320_update'!$C$2:$S$835,8,FALSE)="",NA(),VLOOKUP($D1453,'sin-list 180320_update'!$C$2:$S$835,8,FALSE)),IF(VLOOKUP($A1453,'sin-list 180320_update'!$A$2:$S$835,10,FALSE)="",NA(),VLOOKUP($A1453,'sin-list 180320_update'!$A$2:$S$835,10,FALSE))),IF(VLOOKUP($C1453,'sin-list 180320_update'!$B$2:$S$835,9,FALSE)="",NA(),VLOOKUP($C1453,'sin-list 180320_update'!$B$2:$S$835,9,FALSE)))</f>
        <v>#N/A</v>
      </c>
      <c r="N1453" s="76" t="e">
        <f>IF($C1453="-",IF($A1453="-",IF(VLOOKUP($D1453,'REACH Bilaga XVII_update'!$A$5:$E$131,4,FALSE)="",NA(),VLOOKUP($D1453,'REACH Bilaga XVII_update'!$A$5:$E$131,4,FALSE)),IF(VLOOKUP($A1453,'REACH Bilaga XVII_update'!$C$5:$D$131,2,FALSE)="",NA(),VLOOKUP($A1453,'REACH Bilaga XVII_update'!$C$5:$D$131,2,FALSE))),IF(VLOOKUP($C1453,'REACH Bilaga XVII_update'!$B$5:$D$131,3,FALSE)="",NA(),VLOOKUP($C1453,'REACH Bilaga XVII_update'!$B$5:$D$131,3,FALSE)))</f>
        <v>#N/A</v>
      </c>
      <c r="O1453" s="76" t="e">
        <f>IF($C1453="-",IF($A1453="-",IF(VLOOKUP($D1453,' REACH Bilaga 59_update'!$A$5:$E$210,5,FALSE)="",NA(),VLOOKUP($D1453,' REACH Bilaga 59_update'!$A$5:$E$210,5,FALSE)),IF(VLOOKUP($A1453,' REACH Bilaga 59_update'!$D$5:$E$210,2,FALSE)="",NA(),VLOOKUP($A1453,' REACH Bilaga 59_update'!$D$5:$E$210,2,FALSE))),IF(VLOOKUP($C1453,' REACH Bilaga 59_update'!$C$5:$E$210,3,FALSE)="",NA(),VLOOKUP($C1453,' REACH Bilaga 59_update'!$C$5:$E$210,3,FALSE)))</f>
        <v>#N/A</v>
      </c>
      <c r="P1453" s="76" t="e">
        <f>IF(C1453="-",IF(A1453="-",IFERROR(VLOOKUP($D1453,' REACH Bilaga 59_update'!$A$5:$F$210,MATCH(Sammanfattning!P$1,' REACH Bilaga 59_update'!$A$4:$F$4,0),FALSE),VLOOKUP($D1453,'REACH Bilaga XIV_update'!$A$4:$H$110,MATCH(Sammanfattning!P$1,'REACH Bilaga XIV_update'!$A$4:$H$4,0),FALSE)),IFERROR(VLOOKUP($A1453,' REACH Bilaga 59_update'!$D$5:$F$210,MATCH(Sammanfattning!P$1,' REACH Bilaga 59_update'!$D$4:$F$4,0),FALSE),VLOOKUP($A1453,'REACH Bilaga XIV_update'!$D$4:$H$110,MATCH(Sammanfattning!P$1,'REACH Bilaga XIV_update'!$D$4:$H$4,0),FALSE))),IFERROR(VLOOKUP($C1453,' REACH Bilaga 59_update'!$C$5:$F$210,MATCH(Sammanfattning!P$1,' REACH Bilaga 59_update'!$C$4:$F$4,0),FALSE),VLOOKUP($C1453,'REACH Bilaga XIV_update'!$C$4:$H$110,MATCH(Sammanfattning!P$1,'REACH Bilaga XIV_update'!$C$4:$H$4,0),FALSE)))</f>
        <v>#N/A</v>
      </c>
      <c r="Q1453" s="76" t="e">
        <f>IF($C1453="-",IF($A1453="-",IF(VLOOKUP($D1453,'REACH Bilaga XIV_update'!$A$5:$I$110,9,FALSE)="",NA(),VLOOKUP($D1453,'REACH Bilaga XIV_update'!$A$5:$I$110,9,FALSE)),IF(VLOOKUP($A1453,'REACH Bilaga XIV_update'!$D$5:$I$110,6,FALSE)="",NA(),VLOOKUP($A1453,'REACH Bilaga XIV_update'!$D$5:$I$110,6,FALSE))),IF(VLOOKUP($C1453,'REACH Bilaga XIV_update'!$C$5:$I$110,7,FALSE)="",NA(),VLOOKUP($C1453,'REACH Bilaga XIV_update'!$C$5:$I$110,7,FALSE)))</f>
        <v>#N/A</v>
      </c>
      <c r="R1453" s="76" t="e">
        <f>IF($C1453="-",IF($A1453="-",IF(VLOOKUP($D1453,CoRAP_update!$A$5:$O$376,15,FALSE)="",NA(),VLOOKUP($D1453,CoRAP_update!$A$5:$O$376,15,FALSE)),IF(VLOOKUP($A1453,CoRAP_update!$D$5:$O$376,12,FALSE)="",NA(),VLOOKUP($A1453,CoRAP_update!$D$5:$O$376,12,FALSE))),IF(VLOOKUP($C1453,CoRAP_update!$C$5:$O$376,13,FALSE)="",NA(),VLOOKUP($C1453,CoRAP_update!$C$5:$O$376,13,FALSE)))</f>
        <v>#N/A</v>
      </c>
      <c r="S1453" s="144" t="e">
        <f>IF($C1453="-",IF($A1453="-",VLOOKUP($D1453,CoRAP_update!$A$5:$J$376,MATCH(Sammanfattning!S$1,CoRAP_update!$A$4:$J$4,0),FALSE),VLOOKUP($A1453,CoRAP_update!$D$5:$J$376,MATCH(Sammanfattning!S$1,CoRAP_update!$D$4:$J$4,0),FALSE)),VLOOKUP($C1453,CoRAP_update!$C$5:$J$376,MATCH(Sammanfattning!S$1,CoRAP_update!$C$4:$J$4,0),FALSE))</f>
        <v>#N/A</v>
      </c>
      <c r="T1453" s="76" t="str">
        <f>IF($A1453="-",VLOOKUP($D1453,EDC_update!$C$2:$F$450,4,FALSE),VLOOKUP($A1453,EDC_update!$B$2:$F$450,5,FALSE))</f>
        <v>CAT3b</v>
      </c>
      <c r="V1453" s="78">
        <f>IF(IFERROR(SEARCH("PBT",P1453),99)=99,IF(IFERROR(SEARCH("suspected PBT",S1453),99)=99,IF(IFERROR(SEARCH("concluded to be PBT",K1453),99)=99,IF(IFERROR(SEARCH("PBT",S1453),99)=99,IF(IFERROR(SEARCH("PBT cand",L1453),99)=99,IF(IFERROR(SEARCH("PBT",L1453),99)=99,IF(IFERROR(SEARCH("persistent, bioackumulative and toxic properties",K1453),99)=99,0,Scoring!$E$3),Scoring!$E$3),Scoring!$E$7),Scoring!$E$3),Scoring!$E$5),Scoring!$E$6),Scoring!$E$3)</f>
        <v>0</v>
      </c>
      <c r="W1453" s="78">
        <f>IF(IFERROR(SEARCH("vPvB",P1453),99)=99,IF(IFERROR(SEARCH("suspected pbt/vPvB",S1453),99)=99,IF(IFERROR(SEARCH("vPvB",S1453),99)=99,IF(IFERROR(SEARCH("concluded to be a vPvB",S1453),99)=99,IF(IFERROR(SEARCH("identified as vPvB",K1453),99)=99,IF(IFERROR(SEARCH("concluded to be a vPvB",K1453),99)=99,IF(IFERROR(SEARCH("concluded to be both pbt and vPvB",S1453),99)=99,IF(IFERROR(SEARCH("concluded to be both pbt and vPvB",K1453),99)=99,0,Scoring!$E$5),Scoring!$E$5),Scoring!$E$5),Scoring!$E$5),Scoring!$E$5),Scoring!$E$4),Scoring!$E$6),Scoring!$E$4)</f>
        <v>0</v>
      </c>
      <c r="X1453" s="78">
        <f>IF(IFERROR(SEARCH("H410",N1453),99)=99,IF(IFERROR(SEARCH("H410",O1453),99)=99,IF(IFERROR(SEARCH("H410",Q1453),99)=99,IF(IFERROR(SEARCH("H410",M1453),99)=99,IF(IFERROR(SEARCH("H410",R1453),99)=99,IF(IFERROR(SEARCH("H411",N1453),99)=99,IF(IFERROR(SEARCH("H411",O1453),99)=99,IF(IFERROR(SEARCH("H411",Q1453),99)=99,IF(IFERROR(SEARCH("H411",M1453),99)=99,IF(IFERROR(SEARCH("H411",R1453),99)=99,IF(IFERROR(SEARCH("H413",N1453),99)=99,IF(IFERROR(SEARCH("H413",O1453),99)=99,IF(IFERROR(SEARCH("H413",Q1453),99)=99,IF(IFERROR(SEARCH("H413",M1453),99)=99,IF(IFERROR(SEARCH("H413",R1453),99)=99,IF(IFERROR(SEARCH("H412",N1453),99)=99,IF(IFERROR(SEARCH("H412",O1453),99)=99,IF(IFERROR(SEARCH("H412",Q1453),99)=99,IF(IFERROR(SEARCH("H412",M1453),99)=99,IF(IFERROR(SEARCH("H412",R1453),99)=99,0,Scoring!$E$2),Scoring!$E$2),Scoring!$E$2),Scoring!$E$2),Scoring!$E$2),Scoring!$E$2),Scoring!$E$2),Scoring!$E$2),Scoring!$E$2),Scoring!$E$2),Scoring!$E$2),Scoring!$E$2),Scoring!$E$2),Scoring!$E$2),Scoring!$E$2),Scoring!$E$2),Scoring!$E$2),Scoring!$E$2),Scoring!$E$2),Scoring!$E$2)</f>
        <v>0</v>
      </c>
      <c r="Y1453" s="78">
        <f>IF(IFERROR(SEARCH("CMR",K1453),99)=99,IF(IFERROR(SEARCH("Suspected CMR",S1453),99)=99,IF(IFERROR(SEARCH("CMR",S1453),99)=99,0,Scoring!$E$8),Scoring!$E$9),Scoring!$E$8)</f>
        <v>0</v>
      </c>
      <c r="Z1453" s="78">
        <f>IF(IFERROR(SEARCH("H350",N1453),99)=99,IF(IFERROR(SEARCH("H350",O1453),99)=99,IF(IFERROR(SEARCH("H350",Q1453),99)=99,IF(IFERROR(SEARCH("H350",M1453),99)=99,IF(IFERROR(SEARCH("H350",R1453),99)=99,IF(IFERROR(SEARCH("H351",N1453),99)=99,IF(IFERROR(SEARCH("H351",O1453),99)=99,IF(IFERROR(SEARCH("H351",Q1453),99)=99,IF(IFERROR(SEARCH("H351",M1453),99)=99,IF(IFERROR(SEARCH("H351",R1453),99)=99,IF(IFERROR(SEARCH("carcinogenic",P1453),99)=99,IF(IFERROR(SEARCH("suspected carcinogenic",S1453),99)=99,0,Scoring!$E$12),Scoring!$E$11),Scoring!$E$10),Scoring!$E$10),Scoring!$E$10),Scoring!$E$10),Scoring!$E$10),Scoring!$E$10),Scoring!$E$10),Scoring!$E$10),Scoring!$E$10),Scoring!$E$10)</f>
        <v>0</v>
      </c>
      <c r="AA1453" s="78">
        <f>IF(IFERROR(SEARCH("H340",N1453),99)=99,IF(IFERROR(SEARCH("H340",O1453),99)=99,IF(IFERROR(SEARCH("H340",Q1453),99)=99,IF(IFERROR(SEARCH("H340",M1453),99)=99,IF(IFERROR(SEARCH("H340",R1453),99)=99,IF(IFERROR(SEARCH("H341",N1453),99)=99,IF(IFERROR(SEARCH("H341",O1453),99)=99,IF(IFERROR(SEARCH("H341",Q1453),99)=99,IF(IFERROR(SEARCH("H341",M1453),99)=99,IF(IFERROR(SEARCH("H341",R1453),99)=99,IF(IFERROR(SEARCH("mutagenic",P1453),99)=99,IF(IFERROR(SEARCH("suspected mutagenic",S1453),99)=99,0,Scoring!$E$15),Scoring!$E$14),Scoring!$E$13),Scoring!$E$13),Scoring!$E$13),Scoring!$E$13),Scoring!$E$13),Scoring!$E$13),Scoring!$E$13),Scoring!$E$13),Scoring!$E$13),Scoring!$E$13)</f>
        <v>0</v>
      </c>
      <c r="AB1453" s="78">
        <f>IF(IFERROR(SEARCH("H360",N1453),99)=99,IF(IFERROR(SEARCH("H360",O1453),99)=99,IF(IFERROR(SEARCH("H360",Q1453),99)=99,IF(IFERROR(SEARCH("H360",M1453),99)=99,IF(IFERROR(SEARCH("H360",R1453),99)=99,IF(IFERROR(SEARCH("H361",N1453),99)=99,IF(IFERROR(SEARCH("H361",O1453),99)=99,IF(IFERROR(SEARCH("H361",Q1453),99)=99,IF(IFERROR(SEARCH("H361",M1453),99)=99,IF(IFERROR(SEARCH("H361",R1453),99)=99,IF(IFERROR(SEARCH("reproduction",P1453),99)=99,IF(IFERROR(SEARCH("suspected reprotoxic",S1453),99)=99,IF(IFERROR(SEARCH("reprotoxic",S1453),99)=99,IF(IFERROR(SEARCH("reprotoxic",K1453),99)=99,0,Scoring!$E$18),Scoring!$E$18),Scoring!$E$19),Scoring!$E$17),Scoring!$E$16),Scoring!$E$16),Scoring!$E$16),Scoring!$E$16),Scoring!$E$16),Scoring!$E$16),Scoring!$E$16),Scoring!$E$16),Scoring!$E$16),Scoring!$E$16)</f>
        <v>0</v>
      </c>
      <c r="AC1453" s="78">
        <f>IF(IFERROR(SEARCH("57f",L1453),99)=99,IF(IFERROR(SEARCH("57(f)",P1453),99)=99,0,Scoring!$E$20),Scoring!$E$20)</f>
        <v>0</v>
      </c>
      <c r="AD1453" s="78">
        <f>IF(IFERROR(SEARCH("CAT1",T1453),99)=99,IF(IFERROR(SEARCH("CAT2",T1453),99)=99,IF(IFERROR(SEARCH("CAT3",T1453),99)=99,IF(IFERROR(SEARCH("concluded to be endocrine",K1453),99)=99,IF(IFERROR(SEARCH("categorised as endocrine",K1453),99)=99,IF(IFERROR(SEARCH("endocrine disrupting",P1453),99)=99,IF(IFERROR(SEARCH("endocrine disrupting",K1453),99)=99,IF(IFERROR(SEARCH("suspected endocrine",S1453),99)=99,IF(IFERROR(SEARCH("potential endocrine",S1453),99)=99,0,Scoring!$E$25),Scoring!$E$25),Scoring!$E$24),Scoring!$E$24),Scoring!$E$24),Scoring!$E$24),Scoring!$E$23),Scoring!$E$22),Scoring!$E$21)</f>
        <v>0.3</v>
      </c>
      <c r="AE1453" s="78">
        <f>IF(IFERROR(SEARCH("suspected sensitiser",S1453),99)=99,IF(IFERROR(SEARCH("sensitiser",S1453),99)=99,IF(IFERROR(SEARCH("other hazard based concern",S1453),99)=99,0,Scoring!$E$28),Scoring!$E$26),Scoring!$E$27)</f>
        <v>0</v>
      </c>
      <c r="AF1453" s="78">
        <f>IF(IFERROR(M1453,1)=1,IF(IFERROR(N1453,1)=1,IF(IFERROR(O1453,1)=1,IF(IFERROR(Q1453,1)=1,IF(IFERROR(R1453,1)=1,IF(IFERROR(T1453,1)=1,IF(IFERROR(K1453,1)=1,IF(IFERROR(P1453,1)=1,IF(IFERROR(S1453,1)=1,Scoring!$E$29,0),0),0),0),0),0),0),0),0)</f>
        <v>0</v>
      </c>
      <c r="AG1453" s="78">
        <f t="shared" si="95"/>
        <v>0.3</v>
      </c>
      <c r="AI1453" s="93"/>
      <c r="AJ1453" s="94"/>
      <c r="AK1453" s="76"/>
      <c r="AL1453" s="75"/>
      <c r="AN1453" s="79"/>
      <c r="AO1453" s="79"/>
      <c r="AP1453" s="79"/>
      <c r="AQ1453" s="79"/>
      <c r="AR1453" s="79"/>
      <c r="AS1453" s="78"/>
      <c r="AU1453" s="79">
        <f>IF(IFERROR(F1453,99)=99,IF(IFERROR(G1453,99)=99,IF(IFERROR(H1453,99)=99,IF(IFERROR(I1453,99)=99,IF(IFERROR(E1453,99)=99,IF(IFERROR(J1453,99)=99,0,Scoring!$B$7),Scoring!$B$3),Scoring!$B$2),Scoring!$B$6),Scoring!$B$5),Scoring!$B$4)</f>
        <v>0.3</v>
      </c>
      <c r="AV1453" s="78">
        <f t="shared" si="96"/>
        <v>0.09</v>
      </c>
      <c r="AW1453" s="78"/>
      <c r="AX1453" s="66"/>
      <c r="AY1453" s="78"/>
      <c r="AZ1453" s="76"/>
      <c r="BB1453" s="76"/>
    </row>
    <row r="1454" spans="1:54" x14ac:dyDescent="0.25">
      <c r="A1454" s="89" t="s">
        <v>7109</v>
      </c>
      <c r="B1454" s="89" t="s">
        <v>30</v>
      </c>
      <c r="C1454" s="89" t="s">
        <v>30</v>
      </c>
      <c r="D1454" s="89" t="s">
        <v>7110</v>
      </c>
      <c r="E1454" s="76" t="e">
        <f>IF(C1454="-",IF(A1454="-",VLOOKUP(D1454,'sin-list 180320_update'!$C$2:$C$835,1,FALSE),VLOOKUP(A1454,'sin-list 180320_update'!$A$2:$A$835,1,FALSE)),VLOOKUP(C1454,'sin-list 180320_update'!$B$2:$B$835,1,FALSE))</f>
        <v>#N/A</v>
      </c>
      <c r="F1454" s="76" t="e">
        <f>IF($C1454="-",IF($A1454="-",VLOOKUP($D1454,'REACH Bilaga XVII_update'!$A$5:$A$131,1,FALSE),VLOOKUP($A1454,'REACH Bilaga XVII_update'!$C$5:$C$131,1,FALSE)),VLOOKUP($C1454,'REACH Bilaga XVII_update'!$B$5:$B$131,1,FALSE))</f>
        <v>#N/A</v>
      </c>
      <c r="G1454" s="76" t="e">
        <f>IF($C1454="-",IF($A1454="-",VLOOKUP($D1454,' REACH Bilaga 59_update'!$A$5:$A$210,1,FALSE),VLOOKUP($A1454,' REACH Bilaga 59_update'!$D$5:$D$210,1,FALSE)),VLOOKUP($C1454,' REACH Bilaga 59_update'!$C$5:$C$210,1,FALSE))</f>
        <v>#N/A</v>
      </c>
      <c r="H1454" s="76" t="e">
        <f>IF($C1454="-",IF($A1454="-",VLOOKUP($D1454,'REACH Bilaga XIV_update'!$A$5:$A$110,1,FALSE),VLOOKUP($A1454,'REACH Bilaga XIV_update'!$D$5:$D$110,1,FALSE)),VLOOKUP($C1454,'REACH Bilaga XIV_update'!$C$5:$C$110,1,FALSE))</f>
        <v>#N/A</v>
      </c>
      <c r="I1454" s="76" t="e">
        <f>IF($C1454="-",IF($A1454="-",VLOOKUP($D1454,CoRAP_update!$A$5:$A$376,1,FALSE),VLOOKUP($A1454,CoRAP_update!$D$5:$D$376,1,FALSE)),VLOOKUP($C1454,CoRAP_update!$C$5:$C$376,1,FALSE))</f>
        <v>#N/A</v>
      </c>
      <c r="J1454" s="76" t="str">
        <f>IF($C1454="-",IF($A1454="-",VLOOKUP($D1454,EDC_update!$C$2:$C$450,1,FALSE),VLOOKUP($A1454,EDC_update!$B$2:$B$450,1,FALSE)),VLOOKUP($C1454,EDC_update!$L$2:$L$450,1,FALSE))</f>
        <v>537-98-4</v>
      </c>
      <c r="K1454" s="76" t="e">
        <f>IF($C1454="-",IF($A1454="-",IF(VLOOKUP($D1454,'sin-list 180320_update'!$C$2:$S$835,3,FALSE)="",NA(),VLOOKUP($D1454,'sin-list 180320_update'!$C$2:$S$835,3,FALSE)),IF(VLOOKUP($A1454,'sin-list 180320_update'!$A$2:$S$835,5,FALSE)="",NA(),VLOOKUP($A1454,'sin-list 180320_update'!$A$2:$S$835,5,FALSE))),IF(VLOOKUP($C1454,'sin-list 180320_update'!$B$2:$S$835,4,FALSE)="",NA(),VLOOKUP($C1454,'sin-list 180320_update'!$B$2:$S$835,4,FALSE)))</f>
        <v>#N/A</v>
      </c>
      <c r="L1454" s="76" t="e">
        <f>IF($C1454="-",IF($A1454="-",VLOOKUP($D1454,'sin-list 180320_update'!$C$2:$S$835,6,FALSE),VLOOKUP($A1454,'sin-list 180320_update'!$A$2:$S$835,8,FALSE)),VLOOKUP($C1454,'sin-list 180320_update'!$B$2:$S$835,7,FALSE))</f>
        <v>#N/A</v>
      </c>
      <c r="M1454" s="76" t="e">
        <f>IF($C1454="-",IF($A1454="-",IF(VLOOKUP($D1454,'sin-list 180320_update'!$C$2:$S$835,8,FALSE)="",NA(),VLOOKUP($D1454,'sin-list 180320_update'!$C$2:$S$835,8,FALSE)),IF(VLOOKUP($A1454,'sin-list 180320_update'!$A$2:$S$835,10,FALSE)="",NA(),VLOOKUP($A1454,'sin-list 180320_update'!$A$2:$S$835,10,FALSE))),IF(VLOOKUP($C1454,'sin-list 180320_update'!$B$2:$S$835,9,FALSE)="",NA(),VLOOKUP($C1454,'sin-list 180320_update'!$B$2:$S$835,9,FALSE)))</f>
        <v>#N/A</v>
      </c>
      <c r="N1454" s="76" t="e">
        <f>IF($C1454="-",IF($A1454="-",IF(VLOOKUP($D1454,'REACH Bilaga XVII_update'!$A$5:$E$131,4,FALSE)="",NA(),VLOOKUP($D1454,'REACH Bilaga XVII_update'!$A$5:$E$131,4,FALSE)),IF(VLOOKUP($A1454,'REACH Bilaga XVII_update'!$C$5:$D$131,2,FALSE)="",NA(),VLOOKUP($A1454,'REACH Bilaga XVII_update'!$C$5:$D$131,2,FALSE))),IF(VLOOKUP($C1454,'REACH Bilaga XVII_update'!$B$5:$D$131,3,FALSE)="",NA(),VLOOKUP($C1454,'REACH Bilaga XVII_update'!$B$5:$D$131,3,FALSE)))</f>
        <v>#N/A</v>
      </c>
      <c r="O1454" s="76" t="e">
        <f>IF($C1454="-",IF($A1454="-",IF(VLOOKUP($D1454,' REACH Bilaga 59_update'!$A$5:$E$210,5,FALSE)="",NA(),VLOOKUP($D1454,' REACH Bilaga 59_update'!$A$5:$E$210,5,FALSE)),IF(VLOOKUP($A1454,' REACH Bilaga 59_update'!$D$5:$E$210,2,FALSE)="",NA(),VLOOKUP($A1454,' REACH Bilaga 59_update'!$D$5:$E$210,2,FALSE))),IF(VLOOKUP($C1454,' REACH Bilaga 59_update'!$C$5:$E$210,3,FALSE)="",NA(),VLOOKUP($C1454,' REACH Bilaga 59_update'!$C$5:$E$210,3,FALSE)))</f>
        <v>#N/A</v>
      </c>
      <c r="P1454" s="76" t="e">
        <f>IF(C1454="-",IF(A1454="-",IFERROR(VLOOKUP($D1454,' REACH Bilaga 59_update'!$A$5:$F$210,MATCH(Sammanfattning!P$1,' REACH Bilaga 59_update'!$A$4:$F$4,0),FALSE),VLOOKUP($D1454,'REACH Bilaga XIV_update'!$A$4:$H$110,MATCH(Sammanfattning!P$1,'REACH Bilaga XIV_update'!$A$4:$H$4,0),FALSE)),IFERROR(VLOOKUP($A1454,' REACH Bilaga 59_update'!$D$5:$F$210,MATCH(Sammanfattning!P$1,' REACH Bilaga 59_update'!$D$4:$F$4,0),FALSE),VLOOKUP($A1454,'REACH Bilaga XIV_update'!$D$4:$H$110,MATCH(Sammanfattning!P$1,'REACH Bilaga XIV_update'!$D$4:$H$4,0),FALSE))),IFERROR(VLOOKUP($C1454,' REACH Bilaga 59_update'!$C$5:$F$210,MATCH(Sammanfattning!P$1,' REACH Bilaga 59_update'!$C$4:$F$4,0),FALSE),VLOOKUP($C1454,'REACH Bilaga XIV_update'!$C$4:$H$110,MATCH(Sammanfattning!P$1,'REACH Bilaga XIV_update'!$C$4:$H$4,0),FALSE)))</f>
        <v>#N/A</v>
      </c>
      <c r="Q1454" s="76" t="e">
        <f>IF($C1454="-",IF($A1454="-",IF(VLOOKUP($D1454,'REACH Bilaga XIV_update'!$A$5:$I$110,9,FALSE)="",NA(),VLOOKUP($D1454,'REACH Bilaga XIV_update'!$A$5:$I$110,9,FALSE)),IF(VLOOKUP($A1454,'REACH Bilaga XIV_update'!$D$5:$I$110,6,FALSE)="",NA(),VLOOKUP($A1454,'REACH Bilaga XIV_update'!$D$5:$I$110,6,FALSE))),IF(VLOOKUP($C1454,'REACH Bilaga XIV_update'!$C$5:$I$110,7,FALSE)="",NA(),VLOOKUP($C1454,'REACH Bilaga XIV_update'!$C$5:$I$110,7,FALSE)))</f>
        <v>#N/A</v>
      </c>
      <c r="R1454" s="76" t="e">
        <f>IF($C1454="-",IF($A1454="-",IF(VLOOKUP($D1454,CoRAP_update!$A$5:$O$376,15,FALSE)="",NA(),VLOOKUP($D1454,CoRAP_update!$A$5:$O$376,15,FALSE)),IF(VLOOKUP($A1454,CoRAP_update!$D$5:$O$376,12,FALSE)="",NA(),VLOOKUP($A1454,CoRAP_update!$D$5:$O$376,12,FALSE))),IF(VLOOKUP($C1454,CoRAP_update!$C$5:$O$376,13,FALSE)="",NA(),VLOOKUP($C1454,CoRAP_update!$C$5:$O$376,13,FALSE)))</f>
        <v>#N/A</v>
      </c>
      <c r="S1454" s="144" t="e">
        <f>IF($C1454="-",IF($A1454="-",VLOOKUP($D1454,CoRAP_update!$A$5:$J$376,MATCH(Sammanfattning!S$1,CoRAP_update!$A$4:$J$4,0),FALSE),VLOOKUP($A1454,CoRAP_update!$D$5:$J$376,MATCH(Sammanfattning!S$1,CoRAP_update!$D$4:$J$4,0),FALSE)),VLOOKUP($C1454,CoRAP_update!$C$5:$J$376,MATCH(Sammanfattning!S$1,CoRAP_update!$C$4:$J$4,0),FALSE))</f>
        <v>#N/A</v>
      </c>
      <c r="T1454" s="76" t="str">
        <f>IF($A1454="-",VLOOKUP($D1454,EDC_update!$C$2:$F$450,4,FALSE),VLOOKUP($A1454,EDC_update!$B$2:$F$450,5,FALSE))</f>
        <v>CAT3a</v>
      </c>
      <c r="V1454" s="78">
        <f>IF(IFERROR(SEARCH("PBT",P1454),99)=99,IF(IFERROR(SEARCH("suspected PBT",S1454),99)=99,IF(IFERROR(SEARCH("concluded to be PBT",K1454),99)=99,IF(IFERROR(SEARCH("PBT",S1454),99)=99,IF(IFERROR(SEARCH("PBT cand",L1454),99)=99,IF(IFERROR(SEARCH("PBT",L1454),99)=99,IF(IFERROR(SEARCH("persistent, bioackumulative and toxic properties",K1454),99)=99,0,Scoring!$E$3),Scoring!$E$3),Scoring!$E$7),Scoring!$E$3),Scoring!$E$5),Scoring!$E$6),Scoring!$E$3)</f>
        <v>0</v>
      </c>
      <c r="W1454" s="78">
        <f>IF(IFERROR(SEARCH("vPvB",P1454),99)=99,IF(IFERROR(SEARCH("suspected pbt/vPvB",S1454),99)=99,IF(IFERROR(SEARCH("vPvB",S1454),99)=99,IF(IFERROR(SEARCH("concluded to be a vPvB",S1454),99)=99,IF(IFERROR(SEARCH("identified as vPvB",K1454),99)=99,IF(IFERROR(SEARCH("concluded to be a vPvB",K1454),99)=99,IF(IFERROR(SEARCH("concluded to be both pbt and vPvB",S1454),99)=99,IF(IFERROR(SEARCH("concluded to be both pbt and vPvB",K1454),99)=99,0,Scoring!$E$5),Scoring!$E$5),Scoring!$E$5),Scoring!$E$5),Scoring!$E$5),Scoring!$E$4),Scoring!$E$6),Scoring!$E$4)</f>
        <v>0</v>
      </c>
      <c r="X1454" s="78">
        <f>IF(IFERROR(SEARCH("H410",N1454),99)=99,IF(IFERROR(SEARCH("H410",O1454),99)=99,IF(IFERROR(SEARCH("H410",Q1454),99)=99,IF(IFERROR(SEARCH("H410",M1454),99)=99,IF(IFERROR(SEARCH("H410",R1454),99)=99,IF(IFERROR(SEARCH("H411",N1454),99)=99,IF(IFERROR(SEARCH("H411",O1454),99)=99,IF(IFERROR(SEARCH("H411",Q1454),99)=99,IF(IFERROR(SEARCH("H411",M1454),99)=99,IF(IFERROR(SEARCH("H411",R1454),99)=99,IF(IFERROR(SEARCH("H413",N1454),99)=99,IF(IFERROR(SEARCH("H413",O1454),99)=99,IF(IFERROR(SEARCH("H413",Q1454),99)=99,IF(IFERROR(SEARCH("H413",M1454),99)=99,IF(IFERROR(SEARCH("H413",R1454),99)=99,IF(IFERROR(SEARCH("H412",N1454),99)=99,IF(IFERROR(SEARCH("H412",O1454),99)=99,IF(IFERROR(SEARCH("H412",Q1454),99)=99,IF(IFERROR(SEARCH("H412",M1454),99)=99,IF(IFERROR(SEARCH("H412",R1454),99)=99,0,Scoring!$E$2),Scoring!$E$2),Scoring!$E$2),Scoring!$E$2),Scoring!$E$2),Scoring!$E$2),Scoring!$E$2),Scoring!$E$2),Scoring!$E$2),Scoring!$E$2),Scoring!$E$2),Scoring!$E$2),Scoring!$E$2),Scoring!$E$2),Scoring!$E$2),Scoring!$E$2),Scoring!$E$2),Scoring!$E$2),Scoring!$E$2),Scoring!$E$2)</f>
        <v>0</v>
      </c>
      <c r="Y1454" s="78">
        <f>IF(IFERROR(SEARCH("CMR",K1454),99)=99,IF(IFERROR(SEARCH("Suspected CMR",S1454),99)=99,IF(IFERROR(SEARCH("CMR",S1454),99)=99,0,Scoring!$E$8),Scoring!$E$9),Scoring!$E$8)</f>
        <v>0</v>
      </c>
      <c r="Z1454" s="78">
        <f>IF(IFERROR(SEARCH("H350",N1454),99)=99,IF(IFERROR(SEARCH("H350",O1454),99)=99,IF(IFERROR(SEARCH("H350",Q1454),99)=99,IF(IFERROR(SEARCH("H350",M1454),99)=99,IF(IFERROR(SEARCH("H350",R1454),99)=99,IF(IFERROR(SEARCH("H351",N1454),99)=99,IF(IFERROR(SEARCH("H351",O1454),99)=99,IF(IFERROR(SEARCH("H351",Q1454),99)=99,IF(IFERROR(SEARCH("H351",M1454),99)=99,IF(IFERROR(SEARCH("H351",R1454),99)=99,IF(IFERROR(SEARCH("carcinogenic",P1454),99)=99,IF(IFERROR(SEARCH("suspected carcinogenic",S1454),99)=99,0,Scoring!$E$12),Scoring!$E$11),Scoring!$E$10),Scoring!$E$10),Scoring!$E$10),Scoring!$E$10),Scoring!$E$10),Scoring!$E$10),Scoring!$E$10),Scoring!$E$10),Scoring!$E$10),Scoring!$E$10)</f>
        <v>0</v>
      </c>
      <c r="AA1454" s="78">
        <f>IF(IFERROR(SEARCH("H340",N1454),99)=99,IF(IFERROR(SEARCH("H340",O1454),99)=99,IF(IFERROR(SEARCH("H340",Q1454),99)=99,IF(IFERROR(SEARCH("H340",M1454),99)=99,IF(IFERROR(SEARCH("H340",R1454),99)=99,IF(IFERROR(SEARCH("H341",N1454),99)=99,IF(IFERROR(SEARCH("H341",O1454),99)=99,IF(IFERROR(SEARCH("H341",Q1454),99)=99,IF(IFERROR(SEARCH("H341",M1454),99)=99,IF(IFERROR(SEARCH("H341",R1454),99)=99,IF(IFERROR(SEARCH("mutagenic",P1454),99)=99,IF(IFERROR(SEARCH("suspected mutagenic",S1454),99)=99,0,Scoring!$E$15),Scoring!$E$14),Scoring!$E$13),Scoring!$E$13),Scoring!$E$13),Scoring!$E$13),Scoring!$E$13),Scoring!$E$13),Scoring!$E$13),Scoring!$E$13),Scoring!$E$13),Scoring!$E$13)</f>
        <v>0</v>
      </c>
      <c r="AB1454" s="78">
        <f>IF(IFERROR(SEARCH("H360",N1454),99)=99,IF(IFERROR(SEARCH("H360",O1454),99)=99,IF(IFERROR(SEARCH("H360",Q1454),99)=99,IF(IFERROR(SEARCH("H360",M1454),99)=99,IF(IFERROR(SEARCH("H360",R1454),99)=99,IF(IFERROR(SEARCH("H361",N1454),99)=99,IF(IFERROR(SEARCH("H361",O1454),99)=99,IF(IFERROR(SEARCH("H361",Q1454),99)=99,IF(IFERROR(SEARCH("H361",M1454),99)=99,IF(IFERROR(SEARCH("H361",R1454),99)=99,IF(IFERROR(SEARCH("reproduction",P1454),99)=99,IF(IFERROR(SEARCH("suspected reprotoxic",S1454),99)=99,IF(IFERROR(SEARCH("reprotoxic",S1454),99)=99,IF(IFERROR(SEARCH("reprotoxic",K1454),99)=99,0,Scoring!$E$18),Scoring!$E$18),Scoring!$E$19),Scoring!$E$17),Scoring!$E$16),Scoring!$E$16),Scoring!$E$16),Scoring!$E$16),Scoring!$E$16),Scoring!$E$16),Scoring!$E$16),Scoring!$E$16),Scoring!$E$16),Scoring!$E$16)</f>
        <v>0</v>
      </c>
      <c r="AC1454" s="78">
        <f>IF(IFERROR(SEARCH("57f",L1454),99)=99,IF(IFERROR(SEARCH("57(f)",P1454),99)=99,0,Scoring!$E$20),Scoring!$E$20)</f>
        <v>0</v>
      </c>
      <c r="AD1454" s="78">
        <f>IF(IFERROR(SEARCH("CAT1",T1454),99)=99,IF(IFERROR(SEARCH("CAT2",T1454),99)=99,IF(IFERROR(SEARCH("CAT3",T1454),99)=99,IF(IFERROR(SEARCH("concluded to be endocrine",K1454),99)=99,IF(IFERROR(SEARCH("categorised as endocrine",K1454),99)=99,IF(IFERROR(SEARCH("endocrine disrupting",P1454),99)=99,IF(IFERROR(SEARCH("endocrine disrupting",K1454),99)=99,IF(IFERROR(SEARCH("suspected endocrine",S1454),99)=99,IF(IFERROR(SEARCH("potential endocrine",S1454),99)=99,0,Scoring!$E$25),Scoring!$E$25),Scoring!$E$24),Scoring!$E$24),Scoring!$E$24),Scoring!$E$24),Scoring!$E$23),Scoring!$E$22),Scoring!$E$21)</f>
        <v>0.3</v>
      </c>
      <c r="AE1454" s="78">
        <f>IF(IFERROR(SEARCH("suspected sensitiser",S1454),99)=99,IF(IFERROR(SEARCH("sensitiser",S1454),99)=99,IF(IFERROR(SEARCH("other hazard based concern",S1454),99)=99,0,Scoring!$E$28),Scoring!$E$26),Scoring!$E$27)</f>
        <v>0</v>
      </c>
      <c r="AF1454" s="78">
        <f>IF(IFERROR(M1454,1)=1,IF(IFERROR(N1454,1)=1,IF(IFERROR(O1454,1)=1,IF(IFERROR(Q1454,1)=1,IF(IFERROR(R1454,1)=1,IF(IFERROR(T1454,1)=1,IF(IFERROR(K1454,1)=1,IF(IFERROR(P1454,1)=1,IF(IFERROR(S1454,1)=1,Scoring!$E$29,0),0),0),0),0),0),0),0),0)</f>
        <v>0</v>
      </c>
      <c r="AG1454" s="78">
        <f t="shared" si="95"/>
        <v>0.3</v>
      </c>
      <c r="AI1454" s="93"/>
      <c r="AJ1454" s="94"/>
      <c r="AK1454" s="76"/>
      <c r="AL1454" s="75"/>
      <c r="AN1454" s="79"/>
      <c r="AO1454" s="79"/>
      <c r="AP1454" s="79"/>
      <c r="AQ1454" s="79"/>
      <c r="AR1454" s="79"/>
      <c r="AS1454" s="78"/>
      <c r="AU1454" s="79">
        <f>IF(IFERROR(F1454,99)=99,IF(IFERROR(G1454,99)=99,IF(IFERROR(H1454,99)=99,IF(IFERROR(I1454,99)=99,IF(IFERROR(E1454,99)=99,IF(IFERROR(J1454,99)=99,0,Scoring!$B$7),Scoring!$B$3),Scoring!$B$2),Scoring!$B$6),Scoring!$B$5),Scoring!$B$4)</f>
        <v>0.3</v>
      </c>
      <c r="AV1454" s="78">
        <f t="shared" si="96"/>
        <v>0.09</v>
      </c>
      <c r="AW1454" s="78"/>
      <c r="AX1454" s="66"/>
      <c r="AY1454" s="78"/>
      <c r="AZ1454" s="76"/>
      <c r="BB1454" s="76"/>
    </row>
    <row r="1455" spans="1:54" x14ac:dyDescent="0.25">
      <c r="A1455" s="89" t="s">
        <v>7186</v>
      </c>
      <c r="B1455" s="89" t="s">
        <v>30</v>
      </c>
      <c r="C1455" s="89" t="s">
        <v>30</v>
      </c>
      <c r="D1455" s="89" t="s">
        <v>7187</v>
      </c>
      <c r="E1455" s="76" t="e">
        <f>IF(C1455="-",IF(A1455="-",VLOOKUP(D1455,'sin-list 180320_update'!$C$2:$C$835,1,FALSE),VLOOKUP(A1455,'sin-list 180320_update'!$A$2:$A$835,1,FALSE)),VLOOKUP(C1455,'sin-list 180320_update'!$B$2:$B$835,1,FALSE))</f>
        <v>#N/A</v>
      </c>
      <c r="F1455" s="76" t="e">
        <f>IF($C1455="-",IF($A1455="-",VLOOKUP($D1455,'REACH Bilaga XVII_update'!$A$5:$A$131,1,FALSE),VLOOKUP($A1455,'REACH Bilaga XVII_update'!$C$5:$C$131,1,FALSE)),VLOOKUP($C1455,'REACH Bilaga XVII_update'!$B$5:$B$131,1,FALSE))</f>
        <v>#N/A</v>
      </c>
      <c r="G1455" s="76" t="e">
        <f>IF($C1455="-",IF($A1455="-",VLOOKUP($D1455,' REACH Bilaga 59_update'!$A$5:$A$210,1,FALSE),VLOOKUP($A1455,' REACH Bilaga 59_update'!$D$5:$D$210,1,FALSE)),VLOOKUP($C1455,' REACH Bilaga 59_update'!$C$5:$C$210,1,FALSE))</f>
        <v>#N/A</v>
      </c>
      <c r="H1455" s="76" t="e">
        <f>IF($C1455="-",IF($A1455="-",VLOOKUP($D1455,'REACH Bilaga XIV_update'!$A$5:$A$110,1,FALSE),VLOOKUP($A1455,'REACH Bilaga XIV_update'!$D$5:$D$110,1,FALSE)),VLOOKUP($C1455,'REACH Bilaga XIV_update'!$C$5:$C$110,1,FALSE))</f>
        <v>#N/A</v>
      </c>
      <c r="I1455" s="76" t="e">
        <f>IF($C1455="-",IF($A1455="-",VLOOKUP($D1455,CoRAP_update!$A$5:$A$376,1,FALSE),VLOOKUP($A1455,CoRAP_update!$D$5:$D$376,1,FALSE)),VLOOKUP($C1455,CoRAP_update!$C$5:$C$376,1,FALSE))</f>
        <v>#N/A</v>
      </c>
      <c r="J1455" s="76" t="str">
        <f>IF($C1455="-",IF($A1455="-",VLOOKUP($D1455,EDC_update!$C$2:$C$450,1,FALSE),VLOOKUP($A1455,EDC_update!$B$2:$B$450,1,FALSE)),VLOOKUP($C1455,EDC_update!$L$2:$L$450,1,FALSE))</f>
        <v>53-96-3</v>
      </c>
      <c r="K1455" s="76" t="e">
        <f>IF($C1455="-",IF($A1455="-",IF(VLOOKUP($D1455,'sin-list 180320_update'!$C$2:$S$835,3,FALSE)="",NA(),VLOOKUP($D1455,'sin-list 180320_update'!$C$2:$S$835,3,FALSE)),IF(VLOOKUP($A1455,'sin-list 180320_update'!$A$2:$S$835,5,FALSE)="",NA(),VLOOKUP($A1455,'sin-list 180320_update'!$A$2:$S$835,5,FALSE))),IF(VLOOKUP($C1455,'sin-list 180320_update'!$B$2:$S$835,4,FALSE)="",NA(),VLOOKUP($C1455,'sin-list 180320_update'!$B$2:$S$835,4,FALSE)))</f>
        <v>#N/A</v>
      </c>
      <c r="L1455" s="76" t="e">
        <f>IF($C1455="-",IF($A1455="-",VLOOKUP($D1455,'sin-list 180320_update'!$C$2:$S$835,6,FALSE),VLOOKUP($A1455,'sin-list 180320_update'!$A$2:$S$835,8,FALSE)),VLOOKUP($C1455,'sin-list 180320_update'!$B$2:$S$835,7,FALSE))</f>
        <v>#N/A</v>
      </c>
      <c r="M1455" s="76" t="e">
        <f>IF($C1455="-",IF($A1455="-",IF(VLOOKUP($D1455,'sin-list 180320_update'!$C$2:$S$835,8,FALSE)="",NA(),VLOOKUP($D1455,'sin-list 180320_update'!$C$2:$S$835,8,FALSE)),IF(VLOOKUP($A1455,'sin-list 180320_update'!$A$2:$S$835,10,FALSE)="",NA(),VLOOKUP($A1455,'sin-list 180320_update'!$A$2:$S$835,10,FALSE))),IF(VLOOKUP($C1455,'sin-list 180320_update'!$B$2:$S$835,9,FALSE)="",NA(),VLOOKUP($C1455,'sin-list 180320_update'!$B$2:$S$835,9,FALSE)))</f>
        <v>#N/A</v>
      </c>
      <c r="N1455" s="76" t="e">
        <f>IF($C1455="-",IF($A1455="-",IF(VLOOKUP($D1455,'REACH Bilaga XVII_update'!$A$5:$E$131,4,FALSE)="",NA(),VLOOKUP($D1455,'REACH Bilaga XVII_update'!$A$5:$E$131,4,FALSE)),IF(VLOOKUP($A1455,'REACH Bilaga XVII_update'!$C$5:$D$131,2,FALSE)="",NA(),VLOOKUP($A1455,'REACH Bilaga XVII_update'!$C$5:$D$131,2,FALSE))),IF(VLOOKUP($C1455,'REACH Bilaga XVII_update'!$B$5:$D$131,3,FALSE)="",NA(),VLOOKUP($C1455,'REACH Bilaga XVII_update'!$B$5:$D$131,3,FALSE)))</f>
        <v>#N/A</v>
      </c>
      <c r="O1455" s="76" t="e">
        <f>IF($C1455="-",IF($A1455="-",IF(VLOOKUP($D1455,' REACH Bilaga 59_update'!$A$5:$E$210,5,FALSE)="",NA(),VLOOKUP($D1455,' REACH Bilaga 59_update'!$A$5:$E$210,5,FALSE)),IF(VLOOKUP($A1455,' REACH Bilaga 59_update'!$D$5:$E$210,2,FALSE)="",NA(),VLOOKUP($A1455,' REACH Bilaga 59_update'!$D$5:$E$210,2,FALSE))),IF(VLOOKUP($C1455,' REACH Bilaga 59_update'!$C$5:$E$210,3,FALSE)="",NA(),VLOOKUP($C1455,' REACH Bilaga 59_update'!$C$5:$E$210,3,FALSE)))</f>
        <v>#N/A</v>
      </c>
      <c r="P1455" s="76" t="e">
        <f>IF(C1455="-",IF(A1455="-",IFERROR(VLOOKUP($D1455,' REACH Bilaga 59_update'!$A$5:$F$210,MATCH(Sammanfattning!P$1,' REACH Bilaga 59_update'!$A$4:$F$4,0),FALSE),VLOOKUP($D1455,'REACH Bilaga XIV_update'!$A$4:$H$110,MATCH(Sammanfattning!P$1,'REACH Bilaga XIV_update'!$A$4:$H$4,0),FALSE)),IFERROR(VLOOKUP($A1455,' REACH Bilaga 59_update'!$D$5:$F$210,MATCH(Sammanfattning!P$1,' REACH Bilaga 59_update'!$D$4:$F$4,0),FALSE),VLOOKUP($A1455,'REACH Bilaga XIV_update'!$D$4:$H$110,MATCH(Sammanfattning!P$1,'REACH Bilaga XIV_update'!$D$4:$H$4,0),FALSE))),IFERROR(VLOOKUP($C1455,' REACH Bilaga 59_update'!$C$5:$F$210,MATCH(Sammanfattning!P$1,' REACH Bilaga 59_update'!$C$4:$F$4,0),FALSE),VLOOKUP($C1455,'REACH Bilaga XIV_update'!$C$4:$H$110,MATCH(Sammanfattning!P$1,'REACH Bilaga XIV_update'!$C$4:$H$4,0),FALSE)))</f>
        <v>#N/A</v>
      </c>
      <c r="Q1455" s="76" t="e">
        <f>IF($C1455="-",IF($A1455="-",IF(VLOOKUP($D1455,'REACH Bilaga XIV_update'!$A$5:$I$110,9,FALSE)="",NA(),VLOOKUP($D1455,'REACH Bilaga XIV_update'!$A$5:$I$110,9,FALSE)),IF(VLOOKUP($A1455,'REACH Bilaga XIV_update'!$D$5:$I$110,6,FALSE)="",NA(),VLOOKUP($A1455,'REACH Bilaga XIV_update'!$D$5:$I$110,6,FALSE))),IF(VLOOKUP($C1455,'REACH Bilaga XIV_update'!$C$5:$I$110,7,FALSE)="",NA(),VLOOKUP($C1455,'REACH Bilaga XIV_update'!$C$5:$I$110,7,FALSE)))</f>
        <v>#N/A</v>
      </c>
      <c r="R1455" s="76" t="e">
        <f>IF($C1455="-",IF($A1455="-",IF(VLOOKUP($D1455,CoRAP_update!$A$5:$O$376,15,FALSE)="",NA(),VLOOKUP($D1455,CoRAP_update!$A$5:$O$376,15,FALSE)),IF(VLOOKUP($A1455,CoRAP_update!$D$5:$O$376,12,FALSE)="",NA(),VLOOKUP($A1455,CoRAP_update!$D$5:$O$376,12,FALSE))),IF(VLOOKUP($C1455,CoRAP_update!$C$5:$O$376,13,FALSE)="",NA(),VLOOKUP($C1455,CoRAP_update!$C$5:$O$376,13,FALSE)))</f>
        <v>#N/A</v>
      </c>
      <c r="S1455" s="144" t="e">
        <f>IF($C1455="-",IF($A1455="-",VLOOKUP($D1455,CoRAP_update!$A$5:$J$376,MATCH(Sammanfattning!S$1,CoRAP_update!$A$4:$J$4,0),FALSE),VLOOKUP($A1455,CoRAP_update!$D$5:$J$376,MATCH(Sammanfattning!S$1,CoRAP_update!$D$4:$J$4,0),FALSE)),VLOOKUP($C1455,CoRAP_update!$C$5:$J$376,MATCH(Sammanfattning!S$1,CoRAP_update!$C$4:$J$4,0),FALSE))</f>
        <v>#N/A</v>
      </c>
      <c r="T1455" s="76" t="str">
        <f>IF($A1455="-",VLOOKUP($D1455,EDC_update!$C$2:$F$450,4,FALSE),VLOOKUP($A1455,EDC_update!$B$2:$F$450,5,FALSE))</f>
        <v>CAT3b</v>
      </c>
      <c r="V1455" s="78">
        <f>IF(IFERROR(SEARCH("PBT",P1455),99)=99,IF(IFERROR(SEARCH("suspected PBT",S1455),99)=99,IF(IFERROR(SEARCH("concluded to be PBT",K1455),99)=99,IF(IFERROR(SEARCH("PBT",S1455),99)=99,IF(IFERROR(SEARCH("PBT cand",L1455),99)=99,IF(IFERROR(SEARCH("PBT",L1455),99)=99,IF(IFERROR(SEARCH("persistent, bioackumulative and toxic properties",K1455),99)=99,0,Scoring!$E$3),Scoring!$E$3),Scoring!$E$7),Scoring!$E$3),Scoring!$E$5),Scoring!$E$6),Scoring!$E$3)</f>
        <v>0</v>
      </c>
      <c r="W1455" s="78">
        <f>IF(IFERROR(SEARCH("vPvB",P1455),99)=99,IF(IFERROR(SEARCH("suspected pbt/vPvB",S1455),99)=99,IF(IFERROR(SEARCH("vPvB",S1455),99)=99,IF(IFERROR(SEARCH("concluded to be a vPvB",S1455),99)=99,IF(IFERROR(SEARCH("identified as vPvB",K1455),99)=99,IF(IFERROR(SEARCH("concluded to be a vPvB",K1455),99)=99,IF(IFERROR(SEARCH("concluded to be both pbt and vPvB",S1455),99)=99,IF(IFERROR(SEARCH("concluded to be both pbt and vPvB",K1455),99)=99,0,Scoring!$E$5),Scoring!$E$5),Scoring!$E$5),Scoring!$E$5),Scoring!$E$5),Scoring!$E$4),Scoring!$E$6),Scoring!$E$4)</f>
        <v>0</v>
      </c>
      <c r="X1455" s="78">
        <f>IF(IFERROR(SEARCH("H410",N1455),99)=99,IF(IFERROR(SEARCH("H410",O1455),99)=99,IF(IFERROR(SEARCH("H410",Q1455),99)=99,IF(IFERROR(SEARCH("H410",M1455),99)=99,IF(IFERROR(SEARCH("H410",R1455),99)=99,IF(IFERROR(SEARCH("H411",N1455),99)=99,IF(IFERROR(SEARCH("H411",O1455),99)=99,IF(IFERROR(SEARCH("H411",Q1455),99)=99,IF(IFERROR(SEARCH("H411",M1455),99)=99,IF(IFERROR(SEARCH("H411",R1455),99)=99,IF(IFERROR(SEARCH("H413",N1455),99)=99,IF(IFERROR(SEARCH("H413",O1455),99)=99,IF(IFERROR(SEARCH("H413",Q1455),99)=99,IF(IFERROR(SEARCH("H413",M1455),99)=99,IF(IFERROR(SEARCH("H413",R1455),99)=99,IF(IFERROR(SEARCH("H412",N1455),99)=99,IF(IFERROR(SEARCH("H412",O1455),99)=99,IF(IFERROR(SEARCH("H412",Q1455),99)=99,IF(IFERROR(SEARCH("H412",M1455),99)=99,IF(IFERROR(SEARCH("H412",R1455),99)=99,0,Scoring!$E$2),Scoring!$E$2),Scoring!$E$2),Scoring!$E$2),Scoring!$E$2),Scoring!$E$2),Scoring!$E$2),Scoring!$E$2),Scoring!$E$2),Scoring!$E$2),Scoring!$E$2),Scoring!$E$2),Scoring!$E$2),Scoring!$E$2),Scoring!$E$2),Scoring!$E$2),Scoring!$E$2),Scoring!$E$2),Scoring!$E$2),Scoring!$E$2)</f>
        <v>0</v>
      </c>
      <c r="Y1455" s="78">
        <f>IF(IFERROR(SEARCH("CMR",K1455),99)=99,IF(IFERROR(SEARCH("Suspected CMR",S1455),99)=99,IF(IFERROR(SEARCH("CMR",S1455),99)=99,0,Scoring!$E$8),Scoring!$E$9),Scoring!$E$8)</f>
        <v>0</v>
      </c>
      <c r="Z1455" s="78">
        <f>IF(IFERROR(SEARCH("H350",N1455),99)=99,IF(IFERROR(SEARCH("H350",O1455),99)=99,IF(IFERROR(SEARCH("H350",Q1455),99)=99,IF(IFERROR(SEARCH("H350",M1455),99)=99,IF(IFERROR(SEARCH("H350",R1455),99)=99,IF(IFERROR(SEARCH("H351",N1455),99)=99,IF(IFERROR(SEARCH("H351",O1455),99)=99,IF(IFERROR(SEARCH("H351",Q1455),99)=99,IF(IFERROR(SEARCH("H351",M1455),99)=99,IF(IFERROR(SEARCH("H351",R1455),99)=99,IF(IFERROR(SEARCH("carcinogenic",P1455),99)=99,IF(IFERROR(SEARCH("suspected carcinogenic",S1455),99)=99,0,Scoring!$E$12),Scoring!$E$11),Scoring!$E$10),Scoring!$E$10),Scoring!$E$10),Scoring!$E$10),Scoring!$E$10),Scoring!$E$10),Scoring!$E$10),Scoring!$E$10),Scoring!$E$10),Scoring!$E$10)</f>
        <v>0</v>
      </c>
      <c r="AA1455" s="78">
        <f>IF(IFERROR(SEARCH("H340",N1455),99)=99,IF(IFERROR(SEARCH("H340",O1455),99)=99,IF(IFERROR(SEARCH("H340",Q1455),99)=99,IF(IFERROR(SEARCH("H340",M1455),99)=99,IF(IFERROR(SEARCH("H340",R1455),99)=99,IF(IFERROR(SEARCH("H341",N1455),99)=99,IF(IFERROR(SEARCH("H341",O1455),99)=99,IF(IFERROR(SEARCH("H341",Q1455),99)=99,IF(IFERROR(SEARCH("H341",M1455),99)=99,IF(IFERROR(SEARCH("H341",R1455),99)=99,IF(IFERROR(SEARCH("mutagenic",P1455),99)=99,IF(IFERROR(SEARCH("suspected mutagenic",S1455),99)=99,0,Scoring!$E$15),Scoring!$E$14),Scoring!$E$13),Scoring!$E$13),Scoring!$E$13),Scoring!$E$13),Scoring!$E$13),Scoring!$E$13),Scoring!$E$13),Scoring!$E$13),Scoring!$E$13),Scoring!$E$13)</f>
        <v>0</v>
      </c>
      <c r="AB1455" s="78">
        <f>IF(IFERROR(SEARCH("H360",N1455),99)=99,IF(IFERROR(SEARCH("H360",O1455),99)=99,IF(IFERROR(SEARCH("H360",Q1455),99)=99,IF(IFERROR(SEARCH("H360",M1455),99)=99,IF(IFERROR(SEARCH("H360",R1455),99)=99,IF(IFERROR(SEARCH("H361",N1455),99)=99,IF(IFERROR(SEARCH("H361",O1455),99)=99,IF(IFERROR(SEARCH("H361",Q1455),99)=99,IF(IFERROR(SEARCH("H361",M1455),99)=99,IF(IFERROR(SEARCH("H361",R1455),99)=99,IF(IFERROR(SEARCH("reproduction",P1455),99)=99,IF(IFERROR(SEARCH("suspected reprotoxic",S1455),99)=99,IF(IFERROR(SEARCH("reprotoxic",S1455),99)=99,IF(IFERROR(SEARCH("reprotoxic",K1455),99)=99,0,Scoring!$E$18),Scoring!$E$18),Scoring!$E$19),Scoring!$E$17),Scoring!$E$16),Scoring!$E$16),Scoring!$E$16),Scoring!$E$16),Scoring!$E$16),Scoring!$E$16),Scoring!$E$16),Scoring!$E$16),Scoring!$E$16),Scoring!$E$16)</f>
        <v>0</v>
      </c>
      <c r="AC1455" s="78">
        <f>IF(IFERROR(SEARCH("57f",L1455),99)=99,IF(IFERROR(SEARCH("57(f)",P1455),99)=99,0,Scoring!$E$20),Scoring!$E$20)</f>
        <v>0</v>
      </c>
      <c r="AD1455" s="78">
        <f>IF(IFERROR(SEARCH("CAT1",T1455),99)=99,IF(IFERROR(SEARCH("CAT2",T1455),99)=99,IF(IFERROR(SEARCH("CAT3",T1455),99)=99,IF(IFERROR(SEARCH("concluded to be endocrine",K1455),99)=99,IF(IFERROR(SEARCH("categorised as endocrine",K1455),99)=99,IF(IFERROR(SEARCH("endocrine disrupting",P1455),99)=99,IF(IFERROR(SEARCH("endocrine disrupting",K1455),99)=99,IF(IFERROR(SEARCH("suspected endocrine",S1455),99)=99,IF(IFERROR(SEARCH("potential endocrine",S1455),99)=99,0,Scoring!$E$25),Scoring!$E$25),Scoring!$E$24),Scoring!$E$24),Scoring!$E$24),Scoring!$E$24),Scoring!$E$23),Scoring!$E$22),Scoring!$E$21)</f>
        <v>0.3</v>
      </c>
      <c r="AE1455" s="78">
        <f>IF(IFERROR(SEARCH("suspected sensitiser",S1455),99)=99,IF(IFERROR(SEARCH("sensitiser",S1455),99)=99,IF(IFERROR(SEARCH("other hazard based concern",S1455),99)=99,0,Scoring!$E$28),Scoring!$E$26),Scoring!$E$27)</f>
        <v>0</v>
      </c>
      <c r="AF1455" s="78">
        <f>IF(IFERROR(M1455,1)=1,IF(IFERROR(N1455,1)=1,IF(IFERROR(O1455,1)=1,IF(IFERROR(Q1455,1)=1,IF(IFERROR(R1455,1)=1,IF(IFERROR(T1455,1)=1,IF(IFERROR(K1455,1)=1,IF(IFERROR(P1455,1)=1,IF(IFERROR(S1455,1)=1,Scoring!$E$29,0),0),0),0),0),0),0),0),0)</f>
        <v>0</v>
      </c>
      <c r="AG1455" s="78">
        <f t="shared" si="95"/>
        <v>0.3</v>
      </c>
      <c r="AI1455" s="93"/>
      <c r="AJ1455" s="94"/>
      <c r="AK1455" s="76"/>
      <c r="AL1455" s="75"/>
      <c r="AN1455" s="79"/>
      <c r="AO1455" s="79"/>
      <c r="AP1455" s="79"/>
      <c r="AQ1455" s="79"/>
      <c r="AR1455" s="79"/>
      <c r="AS1455" s="78"/>
      <c r="AU1455" s="79">
        <f>IF(IFERROR(F1455,99)=99,IF(IFERROR(G1455,99)=99,IF(IFERROR(H1455,99)=99,IF(IFERROR(I1455,99)=99,IF(IFERROR(E1455,99)=99,IF(IFERROR(J1455,99)=99,0,Scoring!$B$7),Scoring!$B$3),Scoring!$B$2),Scoring!$B$6),Scoring!$B$5),Scoring!$B$4)</f>
        <v>0.3</v>
      </c>
      <c r="AV1455" s="78">
        <f t="shared" si="96"/>
        <v>0.09</v>
      </c>
      <c r="AW1455" s="78"/>
      <c r="AX1455" s="66"/>
      <c r="AY1455" s="78"/>
      <c r="AZ1455" s="76"/>
      <c r="BB1455" s="76"/>
    </row>
    <row r="1456" spans="1:54" x14ac:dyDescent="0.25">
      <c r="A1456" s="89" t="s">
        <v>6450</v>
      </c>
      <c r="B1456" s="89" t="s">
        <v>30</v>
      </c>
      <c r="C1456" s="89" t="s">
        <v>30</v>
      </c>
      <c r="D1456" s="89" t="s">
        <v>6991</v>
      </c>
      <c r="E1456" s="76" t="e">
        <f>IF(C1456="-",IF(A1456="-",VLOOKUP(D1456,'sin-list 180320_update'!$C$2:$C$835,1,FALSE),VLOOKUP(A1456,'sin-list 180320_update'!$A$2:$A$835,1,FALSE)),VLOOKUP(C1456,'sin-list 180320_update'!$B$2:$B$835,1,FALSE))</f>
        <v>#N/A</v>
      </c>
      <c r="F1456" s="76" t="e">
        <f>IF($C1456="-",IF($A1456="-",VLOOKUP($D1456,'REACH Bilaga XVII_update'!$A$5:$A$131,1,FALSE),VLOOKUP($A1456,'REACH Bilaga XVII_update'!$C$5:$C$131,1,FALSE)),VLOOKUP($C1456,'REACH Bilaga XVII_update'!$B$5:$B$131,1,FALSE))</f>
        <v>#N/A</v>
      </c>
      <c r="G1456" s="76" t="e">
        <f>IF($C1456="-",IF($A1456="-",VLOOKUP($D1456,' REACH Bilaga 59_update'!$A$5:$A$210,1,FALSE),VLOOKUP($A1456,' REACH Bilaga 59_update'!$D$5:$D$210,1,FALSE)),VLOOKUP($C1456,' REACH Bilaga 59_update'!$C$5:$C$210,1,FALSE))</f>
        <v>#N/A</v>
      </c>
      <c r="H1456" s="76" t="e">
        <f>IF($C1456="-",IF($A1456="-",VLOOKUP($D1456,'REACH Bilaga XIV_update'!$A$5:$A$110,1,FALSE),VLOOKUP($A1456,'REACH Bilaga XIV_update'!$D$5:$D$110,1,FALSE)),VLOOKUP($C1456,'REACH Bilaga XIV_update'!$C$5:$C$110,1,FALSE))</f>
        <v>#N/A</v>
      </c>
      <c r="I1456" s="76" t="e">
        <f>IF($C1456="-",IF($A1456="-",VLOOKUP($D1456,CoRAP_update!$A$5:$A$376,1,FALSE),VLOOKUP($A1456,CoRAP_update!$D$5:$D$376,1,FALSE)),VLOOKUP($C1456,CoRAP_update!$C$5:$C$376,1,FALSE))</f>
        <v>#N/A</v>
      </c>
      <c r="J1456" s="76" t="str">
        <f>IF($C1456="-",IF($A1456="-",VLOOKUP($D1456,EDC_update!$C$2:$C$450,1,FALSE),VLOOKUP($A1456,EDC_update!$B$2:$B$450,1,FALSE)),VLOOKUP($C1456,EDC_update!$L$2:$L$450,1,FALSE))</f>
        <v>55179-31-2</v>
      </c>
      <c r="K1456" s="76" t="e">
        <f>IF($C1456="-",IF($A1456="-",IF(VLOOKUP($D1456,'sin-list 180320_update'!$C$2:$S$835,3,FALSE)="",NA(),VLOOKUP($D1456,'sin-list 180320_update'!$C$2:$S$835,3,FALSE)),IF(VLOOKUP($A1456,'sin-list 180320_update'!$A$2:$S$835,5,FALSE)="",NA(),VLOOKUP($A1456,'sin-list 180320_update'!$A$2:$S$835,5,FALSE))),IF(VLOOKUP($C1456,'sin-list 180320_update'!$B$2:$S$835,4,FALSE)="",NA(),VLOOKUP($C1456,'sin-list 180320_update'!$B$2:$S$835,4,FALSE)))</f>
        <v>#N/A</v>
      </c>
      <c r="L1456" s="76" t="e">
        <f>IF($C1456="-",IF($A1456="-",VLOOKUP($D1456,'sin-list 180320_update'!$C$2:$S$835,6,FALSE),VLOOKUP($A1456,'sin-list 180320_update'!$A$2:$S$835,8,FALSE)),VLOOKUP($C1456,'sin-list 180320_update'!$B$2:$S$835,7,FALSE))</f>
        <v>#N/A</v>
      </c>
      <c r="M1456" s="76" t="e">
        <f>IF($C1456="-",IF($A1456="-",IF(VLOOKUP($D1456,'sin-list 180320_update'!$C$2:$S$835,8,FALSE)="",NA(),VLOOKUP($D1456,'sin-list 180320_update'!$C$2:$S$835,8,FALSE)),IF(VLOOKUP($A1456,'sin-list 180320_update'!$A$2:$S$835,10,FALSE)="",NA(),VLOOKUP($A1456,'sin-list 180320_update'!$A$2:$S$835,10,FALSE))),IF(VLOOKUP($C1456,'sin-list 180320_update'!$B$2:$S$835,9,FALSE)="",NA(),VLOOKUP($C1456,'sin-list 180320_update'!$B$2:$S$835,9,FALSE)))</f>
        <v>#N/A</v>
      </c>
      <c r="N1456" s="76" t="e">
        <f>IF($C1456="-",IF($A1456="-",IF(VLOOKUP($D1456,'REACH Bilaga XVII_update'!$A$5:$E$131,4,FALSE)="",NA(),VLOOKUP($D1456,'REACH Bilaga XVII_update'!$A$5:$E$131,4,FALSE)),IF(VLOOKUP($A1456,'REACH Bilaga XVII_update'!$C$5:$D$131,2,FALSE)="",NA(),VLOOKUP($A1456,'REACH Bilaga XVII_update'!$C$5:$D$131,2,FALSE))),IF(VLOOKUP($C1456,'REACH Bilaga XVII_update'!$B$5:$D$131,3,FALSE)="",NA(),VLOOKUP($C1456,'REACH Bilaga XVII_update'!$B$5:$D$131,3,FALSE)))</f>
        <v>#N/A</v>
      </c>
      <c r="O1456" s="76" t="e">
        <f>IF($C1456="-",IF($A1456="-",IF(VLOOKUP($D1456,' REACH Bilaga 59_update'!$A$5:$E$210,5,FALSE)="",NA(),VLOOKUP($D1456,' REACH Bilaga 59_update'!$A$5:$E$210,5,FALSE)),IF(VLOOKUP($A1456,' REACH Bilaga 59_update'!$D$5:$E$210,2,FALSE)="",NA(),VLOOKUP($A1456,' REACH Bilaga 59_update'!$D$5:$E$210,2,FALSE))),IF(VLOOKUP($C1456,' REACH Bilaga 59_update'!$C$5:$E$210,3,FALSE)="",NA(),VLOOKUP($C1456,' REACH Bilaga 59_update'!$C$5:$E$210,3,FALSE)))</f>
        <v>#N/A</v>
      </c>
      <c r="P1456" s="76" t="e">
        <f>IF(C1456="-",IF(A1456="-",IFERROR(VLOOKUP($D1456,' REACH Bilaga 59_update'!$A$5:$F$210,MATCH(Sammanfattning!P$1,' REACH Bilaga 59_update'!$A$4:$F$4,0),FALSE),VLOOKUP($D1456,'REACH Bilaga XIV_update'!$A$4:$H$110,MATCH(Sammanfattning!P$1,'REACH Bilaga XIV_update'!$A$4:$H$4,0),FALSE)),IFERROR(VLOOKUP($A1456,' REACH Bilaga 59_update'!$D$5:$F$210,MATCH(Sammanfattning!P$1,' REACH Bilaga 59_update'!$D$4:$F$4,0),FALSE),VLOOKUP($A1456,'REACH Bilaga XIV_update'!$D$4:$H$110,MATCH(Sammanfattning!P$1,'REACH Bilaga XIV_update'!$D$4:$H$4,0),FALSE))),IFERROR(VLOOKUP($C1456,' REACH Bilaga 59_update'!$C$5:$F$210,MATCH(Sammanfattning!P$1,' REACH Bilaga 59_update'!$C$4:$F$4,0),FALSE),VLOOKUP($C1456,'REACH Bilaga XIV_update'!$C$4:$H$110,MATCH(Sammanfattning!P$1,'REACH Bilaga XIV_update'!$C$4:$H$4,0),FALSE)))</f>
        <v>#N/A</v>
      </c>
      <c r="Q1456" s="76" t="e">
        <f>IF($C1456="-",IF($A1456="-",IF(VLOOKUP($D1456,'REACH Bilaga XIV_update'!$A$5:$I$110,9,FALSE)="",NA(),VLOOKUP($D1456,'REACH Bilaga XIV_update'!$A$5:$I$110,9,FALSE)),IF(VLOOKUP($A1456,'REACH Bilaga XIV_update'!$D$5:$I$110,6,FALSE)="",NA(),VLOOKUP($A1456,'REACH Bilaga XIV_update'!$D$5:$I$110,6,FALSE))),IF(VLOOKUP($C1456,'REACH Bilaga XIV_update'!$C$5:$I$110,7,FALSE)="",NA(),VLOOKUP($C1456,'REACH Bilaga XIV_update'!$C$5:$I$110,7,FALSE)))</f>
        <v>#N/A</v>
      </c>
      <c r="R1456" s="76" t="e">
        <f>IF($C1456="-",IF($A1456="-",IF(VLOOKUP($D1456,CoRAP_update!$A$5:$O$376,15,FALSE)="",NA(),VLOOKUP($D1456,CoRAP_update!$A$5:$O$376,15,FALSE)),IF(VLOOKUP($A1456,CoRAP_update!$D$5:$O$376,12,FALSE)="",NA(),VLOOKUP($A1456,CoRAP_update!$D$5:$O$376,12,FALSE))),IF(VLOOKUP($C1456,CoRAP_update!$C$5:$O$376,13,FALSE)="",NA(),VLOOKUP($C1456,CoRAP_update!$C$5:$O$376,13,FALSE)))</f>
        <v>#N/A</v>
      </c>
      <c r="S1456" s="144" t="e">
        <f>IF($C1456="-",IF($A1456="-",VLOOKUP($D1456,CoRAP_update!$A$5:$J$376,MATCH(Sammanfattning!S$1,CoRAP_update!$A$4:$J$4,0),FALSE),VLOOKUP($A1456,CoRAP_update!$D$5:$J$376,MATCH(Sammanfattning!S$1,CoRAP_update!$D$4:$J$4,0),FALSE)),VLOOKUP($C1456,CoRAP_update!$C$5:$J$376,MATCH(Sammanfattning!S$1,CoRAP_update!$C$4:$J$4,0),FALSE))</f>
        <v>#N/A</v>
      </c>
      <c r="T1456" s="76" t="str">
        <f>IF($A1456="-",VLOOKUP($D1456,EDC_update!$C$2:$F$450,4,FALSE),VLOOKUP($A1456,EDC_update!$B$2:$F$450,5,FALSE))</f>
        <v>CAT3b</v>
      </c>
      <c r="V1456" s="78">
        <f>IF(IFERROR(SEARCH("PBT",P1456),99)=99,IF(IFERROR(SEARCH("suspected PBT",S1456),99)=99,IF(IFERROR(SEARCH("concluded to be PBT",K1456),99)=99,IF(IFERROR(SEARCH("PBT",S1456),99)=99,IF(IFERROR(SEARCH("PBT cand",L1456),99)=99,IF(IFERROR(SEARCH("PBT",L1456),99)=99,IF(IFERROR(SEARCH("persistent, bioackumulative and toxic properties",K1456),99)=99,0,Scoring!$E$3),Scoring!$E$3),Scoring!$E$7),Scoring!$E$3),Scoring!$E$5),Scoring!$E$6),Scoring!$E$3)</f>
        <v>0</v>
      </c>
      <c r="W1456" s="78">
        <f>IF(IFERROR(SEARCH("vPvB",P1456),99)=99,IF(IFERROR(SEARCH("suspected pbt/vPvB",S1456),99)=99,IF(IFERROR(SEARCH("vPvB",S1456),99)=99,IF(IFERROR(SEARCH("concluded to be a vPvB",S1456),99)=99,IF(IFERROR(SEARCH("identified as vPvB",K1456),99)=99,IF(IFERROR(SEARCH("concluded to be a vPvB",K1456),99)=99,IF(IFERROR(SEARCH("concluded to be both pbt and vPvB",S1456),99)=99,IF(IFERROR(SEARCH("concluded to be both pbt and vPvB",K1456),99)=99,0,Scoring!$E$5),Scoring!$E$5),Scoring!$E$5),Scoring!$E$5),Scoring!$E$5),Scoring!$E$4),Scoring!$E$6),Scoring!$E$4)</f>
        <v>0</v>
      </c>
      <c r="X1456" s="78">
        <f>IF(IFERROR(SEARCH("H410",N1456),99)=99,IF(IFERROR(SEARCH("H410",O1456),99)=99,IF(IFERROR(SEARCH("H410",Q1456),99)=99,IF(IFERROR(SEARCH("H410",M1456),99)=99,IF(IFERROR(SEARCH("H410",R1456),99)=99,IF(IFERROR(SEARCH("H411",N1456),99)=99,IF(IFERROR(SEARCH("H411",O1456),99)=99,IF(IFERROR(SEARCH("H411",Q1456),99)=99,IF(IFERROR(SEARCH("H411",M1456),99)=99,IF(IFERROR(SEARCH("H411",R1456),99)=99,IF(IFERROR(SEARCH("H413",N1456),99)=99,IF(IFERROR(SEARCH("H413",O1456),99)=99,IF(IFERROR(SEARCH("H413",Q1456),99)=99,IF(IFERROR(SEARCH("H413",M1456),99)=99,IF(IFERROR(SEARCH("H413",R1456),99)=99,IF(IFERROR(SEARCH("H412",N1456),99)=99,IF(IFERROR(SEARCH("H412",O1456),99)=99,IF(IFERROR(SEARCH("H412",Q1456),99)=99,IF(IFERROR(SEARCH("H412",M1456),99)=99,IF(IFERROR(SEARCH("H412",R1456),99)=99,0,Scoring!$E$2),Scoring!$E$2),Scoring!$E$2),Scoring!$E$2),Scoring!$E$2),Scoring!$E$2),Scoring!$E$2),Scoring!$E$2),Scoring!$E$2),Scoring!$E$2),Scoring!$E$2),Scoring!$E$2),Scoring!$E$2),Scoring!$E$2),Scoring!$E$2),Scoring!$E$2),Scoring!$E$2),Scoring!$E$2),Scoring!$E$2),Scoring!$E$2)</f>
        <v>0</v>
      </c>
      <c r="Y1456" s="78">
        <f>IF(IFERROR(SEARCH("CMR",K1456),99)=99,IF(IFERROR(SEARCH("Suspected CMR",S1456),99)=99,IF(IFERROR(SEARCH("CMR",S1456),99)=99,0,Scoring!$E$8),Scoring!$E$9),Scoring!$E$8)</f>
        <v>0</v>
      </c>
      <c r="Z1456" s="78">
        <f>IF(IFERROR(SEARCH("H350",N1456),99)=99,IF(IFERROR(SEARCH("H350",O1456),99)=99,IF(IFERROR(SEARCH("H350",Q1456),99)=99,IF(IFERROR(SEARCH("H350",M1456),99)=99,IF(IFERROR(SEARCH("H350",R1456),99)=99,IF(IFERROR(SEARCH("H351",N1456),99)=99,IF(IFERROR(SEARCH("H351",O1456),99)=99,IF(IFERROR(SEARCH("H351",Q1456),99)=99,IF(IFERROR(SEARCH("H351",M1456),99)=99,IF(IFERROR(SEARCH("H351",R1456),99)=99,IF(IFERROR(SEARCH("carcinogenic",P1456),99)=99,IF(IFERROR(SEARCH("suspected carcinogenic",S1456),99)=99,0,Scoring!$E$12),Scoring!$E$11),Scoring!$E$10),Scoring!$E$10),Scoring!$E$10),Scoring!$E$10),Scoring!$E$10),Scoring!$E$10),Scoring!$E$10),Scoring!$E$10),Scoring!$E$10),Scoring!$E$10)</f>
        <v>0</v>
      </c>
      <c r="AA1456" s="78">
        <f>IF(IFERROR(SEARCH("H340",N1456),99)=99,IF(IFERROR(SEARCH("H340",O1456),99)=99,IF(IFERROR(SEARCH("H340",Q1456),99)=99,IF(IFERROR(SEARCH("H340",M1456),99)=99,IF(IFERROR(SEARCH("H340",R1456),99)=99,IF(IFERROR(SEARCH("H341",N1456),99)=99,IF(IFERROR(SEARCH("H341",O1456),99)=99,IF(IFERROR(SEARCH("H341",Q1456),99)=99,IF(IFERROR(SEARCH("H341",M1456),99)=99,IF(IFERROR(SEARCH("H341",R1456),99)=99,IF(IFERROR(SEARCH("mutagenic",P1456),99)=99,IF(IFERROR(SEARCH("suspected mutagenic",S1456),99)=99,0,Scoring!$E$15),Scoring!$E$14),Scoring!$E$13),Scoring!$E$13),Scoring!$E$13),Scoring!$E$13),Scoring!$E$13),Scoring!$E$13),Scoring!$E$13),Scoring!$E$13),Scoring!$E$13),Scoring!$E$13)</f>
        <v>0</v>
      </c>
      <c r="AB1456" s="78">
        <f>IF(IFERROR(SEARCH("H360",N1456),99)=99,IF(IFERROR(SEARCH("H360",O1456),99)=99,IF(IFERROR(SEARCH("H360",Q1456),99)=99,IF(IFERROR(SEARCH("H360",M1456),99)=99,IF(IFERROR(SEARCH("H360",R1456),99)=99,IF(IFERROR(SEARCH("H361",N1456),99)=99,IF(IFERROR(SEARCH("H361",O1456),99)=99,IF(IFERROR(SEARCH("H361",Q1456),99)=99,IF(IFERROR(SEARCH("H361",M1456),99)=99,IF(IFERROR(SEARCH("H361",R1456),99)=99,IF(IFERROR(SEARCH("reproduction",P1456),99)=99,IF(IFERROR(SEARCH("suspected reprotoxic",S1456),99)=99,IF(IFERROR(SEARCH("reprotoxic",S1456),99)=99,IF(IFERROR(SEARCH("reprotoxic",K1456),99)=99,0,Scoring!$E$18),Scoring!$E$18),Scoring!$E$19),Scoring!$E$17),Scoring!$E$16),Scoring!$E$16),Scoring!$E$16),Scoring!$E$16),Scoring!$E$16),Scoring!$E$16),Scoring!$E$16),Scoring!$E$16),Scoring!$E$16),Scoring!$E$16)</f>
        <v>0</v>
      </c>
      <c r="AC1456" s="78">
        <f>IF(IFERROR(SEARCH("57f",L1456),99)=99,IF(IFERROR(SEARCH("57(f)",P1456),99)=99,0,Scoring!$E$20),Scoring!$E$20)</f>
        <v>0</v>
      </c>
      <c r="AD1456" s="78">
        <f>IF(IFERROR(SEARCH("CAT1",T1456),99)=99,IF(IFERROR(SEARCH("CAT2",T1456),99)=99,IF(IFERROR(SEARCH("CAT3",T1456),99)=99,IF(IFERROR(SEARCH("concluded to be endocrine",K1456),99)=99,IF(IFERROR(SEARCH("categorised as endocrine",K1456),99)=99,IF(IFERROR(SEARCH("endocrine disrupting",P1456),99)=99,IF(IFERROR(SEARCH("endocrine disrupting",K1456),99)=99,IF(IFERROR(SEARCH("suspected endocrine",S1456),99)=99,IF(IFERROR(SEARCH("potential endocrine",S1456),99)=99,0,Scoring!$E$25),Scoring!$E$25),Scoring!$E$24),Scoring!$E$24),Scoring!$E$24),Scoring!$E$24),Scoring!$E$23),Scoring!$E$22),Scoring!$E$21)</f>
        <v>0.3</v>
      </c>
      <c r="AE1456" s="78">
        <f>IF(IFERROR(SEARCH("suspected sensitiser",S1456),99)=99,IF(IFERROR(SEARCH("sensitiser",S1456),99)=99,IF(IFERROR(SEARCH("other hazard based concern",S1456),99)=99,0,Scoring!$E$28),Scoring!$E$26),Scoring!$E$27)</f>
        <v>0</v>
      </c>
      <c r="AF1456" s="78">
        <f>IF(IFERROR(M1456,1)=1,IF(IFERROR(N1456,1)=1,IF(IFERROR(O1456,1)=1,IF(IFERROR(Q1456,1)=1,IF(IFERROR(R1456,1)=1,IF(IFERROR(T1456,1)=1,IF(IFERROR(K1456,1)=1,IF(IFERROR(P1456,1)=1,IF(IFERROR(S1456,1)=1,Scoring!$E$29,0),0),0),0),0),0),0),0),0)</f>
        <v>0</v>
      </c>
      <c r="AG1456" s="78">
        <f t="shared" si="95"/>
        <v>0.3</v>
      </c>
      <c r="AI1456" s="93"/>
      <c r="AJ1456" s="94"/>
      <c r="AK1456" s="76"/>
      <c r="AL1456" s="75"/>
      <c r="AN1456" s="79"/>
      <c r="AO1456" s="79"/>
      <c r="AP1456" s="79"/>
      <c r="AQ1456" s="79"/>
      <c r="AR1456" s="79"/>
      <c r="AS1456" s="78"/>
      <c r="AU1456" s="79">
        <f>IF(IFERROR(F1456,99)=99,IF(IFERROR(G1456,99)=99,IF(IFERROR(H1456,99)=99,IF(IFERROR(I1456,99)=99,IF(IFERROR(E1456,99)=99,IF(IFERROR(J1456,99)=99,0,Scoring!$B$7),Scoring!$B$3),Scoring!$B$2),Scoring!$B$6),Scoring!$B$5),Scoring!$B$4)</f>
        <v>0.3</v>
      </c>
      <c r="AV1456" s="78">
        <f t="shared" si="96"/>
        <v>0.09</v>
      </c>
      <c r="AW1456" s="78"/>
      <c r="AX1456" s="66"/>
      <c r="AY1456" s="78"/>
      <c r="AZ1456" s="76"/>
      <c r="BB1456" s="76"/>
    </row>
    <row r="1457" spans="1:54" x14ac:dyDescent="0.25">
      <c r="A1457" s="89" t="s">
        <v>7069</v>
      </c>
      <c r="B1457" s="89" t="s">
        <v>30</v>
      </c>
      <c r="C1457" s="89" t="s">
        <v>30</v>
      </c>
      <c r="D1457" s="89" t="s">
        <v>7070</v>
      </c>
      <c r="E1457" s="76" t="e">
        <f>IF(C1457="-",IF(A1457="-",VLOOKUP(D1457,'sin-list 180320_update'!$C$2:$C$835,1,FALSE),VLOOKUP(A1457,'sin-list 180320_update'!$A$2:$A$835,1,FALSE)),VLOOKUP(C1457,'sin-list 180320_update'!$B$2:$B$835,1,FALSE))</f>
        <v>#N/A</v>
      </c>
      <c r="F1457" s="76" t="e">
        <f>IF($C1457="-",IF($A1457="-",VLOOKUP($D1457,'REACH Bilaga XVII_update'!$A$5:$A$131,1,FALSE),VLOOKUP($A1457,'REACH Bilaga XVII_update'!$C$5:$C$131,1,FALSE)),VLOOKUP($C1457,'REACH Bilaga XVII_update'!$B$5:$B$131,1,FALSE))</f>
        <v>#N/A</v>
      </c>
      <c r="G1457" s="76" t="e">
        <f>IF($C1457="-",IF($A1457="-",VLOOKUP($D1457,' REACH Bilaga 59_update'!$A$5:$A$210,1,FALSE),VLOOKUP($A1457,' REACH Bilaga 59_update'!$D$5:$D$210,1,FALSE)),VLOOKUP($C1457,' REACH Bilaga 59_update'!$C$5:$C$210,1,FALSE))</f>
        <v>#N/A</v>
      </c>
      <c r="H1457" s="76" t="e">
        <f>IF($C1457="-",IF($A1457="-",VLOOKUP($D1457,'REACH Bilaga XIV_update'!$A$5:$A$110,1,FALSE),VLOOKUP($A1457,'REACH Bilaga XIV_update'!$D$5:$D$110,1,FALSE)),VLOOKUP($C1457,'REACH Bilaga XIV_update'!$C$5:$C$110,1,FALSE))</f>
        <v>#N/A</v>
      </c>
      <c r="I1457" s="76" t="e">
        <f>IF($C1457="-",IF($A1457="-",VLOOKUP($D1457,CoRAP_update!$A$5:$A$376,1,FALSE),VLOOKUP($A1457,CoRAP_update!$D$5:$D$376,1,FALSE)),VLOOKUP($C1457,CoRAP_update!$C$5:$C$376,1,FALSE))</f>
        <v>#N/A</v>
      </c>
      <c r="J1457" s="76" t="str">
        <f>IF($C1457="-",IF($A1457="-",VLOOKUP($D1457,EDC_update!$C$2:$C$450,1,FALSE),VLOOKUP($A1457,EDC_update!$B$2:$B$450,1,FALSE)),VLOOKUP($C1457,EDC_update!$L$2:$L$450,1,FALSE))</f>
        <v>56-33-7</v>
      </c>
      <c r="K1457" s="76" t="e">
        <f>IF($C1457="-",IF($A1457="-",IF(VLOOKUP($D1457,'sin-list 180320_update'!$C$2:$S$835,3,FALSE)="",NA(),VLOOKUP($D1457,'sin-list 180320_update'!$C$2:$S$835,3,FALSE)),IF(VLOOKUP($A1457,'sin-list 180320_update'!$A$2:$S$835,5,FALSE)="",NA(),VLOOKUP($A1457,'sin-list 180320_update'!$A$2:$S$835,5,FALSE))),IF(VLOOKUP($C1457,'sin-list 180320_update'!$B$2:$S$835,4,FALSE)="",NA(),VLOOKUP($C1457,'sin-list 180320_update'!$B$2:$S$835,4,FALSE)))</f>
        <v>#N/A</v>
      </c>
      <c r="L1457" s="76" t="e">
        <f>IF($C1457="-",IF($A1457="-",VLOOKUP($D1457,'sin-list 180320_update'!$C$2:$S$835,6,FALSE),VLOOKUP($A1457,'sin-list 180320_update'!$A$2:$S$835,8,FALSE)),VLOOKUP($C1457,'sin-list 180320_update'!$B$2:$S$835,7,FALSE))</f>
        <v>#N/A</v>
      </c>
      <c r="M1457" s="76" t="e">
        <f>IF($C1457="-",IF($A1457="-",IF(VLOOKUP($D1457,'sin-list 180320_update'!$C$2:$S$835,8,FALSE)="",NA(),VLOOKUP($D1457,'sin-list 180320_update'!$C$2:$S$835,8,FALSE)),IF(VLOOKUP($A1457,'sin-list 180320_update'!$A$2:$S$835,10,FALSE)="",NA(),VLOOKUP($A1457,'sin-list 180320_update'!$A$2:$S$835,10,FALSE))),IF(VLOOKUP($C1457,'sin-list 180320_update'!$B$2:$S$835,9,FALSE)="",NA(),VLOOKUP($C1457,'sin-list 180320_update'!$B$2:$S$835,9,FALSE)))</f>
        <v>#N/A</v>
      </c>
      <c r="N1457" s="76" t="e">
        <f>IF($C1457="-",IF($A1457="-",IF(VLOOKUP($D1457,'REACH Bilaga XVII_update'!$A$5:$E$131,4,FALSE)="",NA(),VLOOKUP($D1457,'REACH Bilaga XVII_update'!$A$5:$E$131,4,FALSE)),IF(VLOOKUP($A1457,'REACH Bilaga XVII_update'!$C$5:$D$131,2,FALSE)="",NA(),VLOOKUP($A1457,'REACH Bilaga XVII_update'!$C$5:$D$131,2,FALSE))),IF(VLOOKUP($C1457,'REACH Bilaga XVII_update'!$B$5:$D$131,3,FALSE)="",NA(),VLOOKUP($C1457,'REACH Bilaga XVII_update'!$B$5:$D$131,3,FALSE)))</f>
        <v>#N/A</v>
      </c>
      <c r="O1457" s="76" t="e">
        <f>IF($C1457="-",IF($A1457="-",IF(VLOOKUP($D1457,' REACH Bilaga 59_update'!$A$5:$E$210,5,FALSE)="",NA(),VLOOKUP($D1457,' REACH Bilaga 59_update'!$A$5:$E$210,5,FALSE)),IF(VLOOKUP($A1457,' REACH Bilaga 59_update'!$D$5:$E$210,2,FALSE)="",NA(),VLOOKUP($A1457,' REACH Bilaga 59_update'!$D$5:$E$210,2,FALSE))),IF(VLOOKUP($C1457,' REACH Bilaga 59_update'!$C$5:$E$210,3,FALSE)="",NA(),VLOOKUP($C1457,' REACH Bilaga 59_update'!$C$5:$E$210,3,FALSE)))</f>
        <v>#N/A</v>
      </c>
      <c r="P1457" s="76" t="e">
        <f>IF(C1457="-",IF(A1457="-",IFERROR(VLOOKUP($D1457,' REACH Bilaga 59_update'!$A$5:$F$210,MATCH(Sammanfattning!P$1,' REACH Bilaga 59_update'!$A$4:$F$4,0),FALSE),VLOOKUP($D1457,'REACH Bilaga XIV_update'!$A$4:$H$110,MATCH(Sammanfattning!P$1,'REACH Bilaga XIV_update'!$A$4:$H$4,0),FALSE)),IFERROR(VLOOKUP($A1457,' REACH Bilaga 59_update'!$D$5:$F$210,MATCH(Sammanfattning!P$1,' REACH Bilaga 59_update'!$D$4:$F$4,0),FALSE),VLOOKUP($A1457,'REACH Bilaga XIV_update'!$D$4:$H$110,MATCH(Sammanfattning!P$1,'REACH Bilaga XIV_update'!$D$4:$H$4,0),FALSE))),IFERROR(VLOOKUP($C1457,' REACH Bilaga 59_update'!$C$5:$F$210,MATCH(Sammanfattning!P$1,' REACH Bilaga 59_update'!$C$4:$F$4,0),FALSE),VLOOKUP($C1457,'REACH Bilaga XIV_update'!$C$4:$H$110,MATCH(Sammanfattning!P$1,'REACH Bilaga XIV_update'!$C$4:$H$4,0),FALSE)))</f>
        <v>#N/A</v>
      </c>
      <c r="Q1457" s="76" t="e">
        <f>IF($C1457="-",IF($A1457="-",IF(VLOOKUP($D1457,'REACH Bilaga XIV_update'!$A$5:$I$110,9,FALSE)="",NA(),VLOOKUP($D1457,'REACH Bilaga XIV_update'!$A$5:$I$110,9,FALSE)),IF(VLOOKUP($A1457,'REACH Bilaga XIV_update'!$D$5:$I$110,6,FALSE)="",NA(),VLOOKUP($A1457,'REACH Bilaga XIV_update'!$D$5:$I$110,6,FALSE))),IF(VLOOKUP($C1457,'REACH Bilaga XIV_update'!$C$5:$I$110,7,FALSE)="",NA(),VLOOKUP($C1457,'REACH Bilaga XIV_update'!$C$5:$I$110,7,FALSE)))</f>
        <v>#N/A</v>
      </c>
      <c r="R1457" s="76" t="e">
        <f>IF($C1457="-",IF($A1457="-",IF(VLOOKUP($D1457,CoRAP_update!$A$5:$O$376,15,FALSE)="",NA(),VLOOKUP($D1457,CoRAP_update!$A$5:$O$376,15,FALSE)),IF(VLOOKUP($A1457,CoRAP_update!$D$5:$O$376,12,FALSE)="",NA(),VLOOKUP($A1457,CoRAP_update!$D$5:$O$376,12,FALSE))),IF(VLOOKUP($C1457,CoRAP_update!$C$5:$O$376,13,FALSE)="",NA(),VLOOKUP($C1457,CoRAP_update!$C$5:$O$376,13,FALSE)))</f>
        <v>#N/A</v>
      </c>
      <c r="S1457" s="144" t="e">
        <f>IF($C1457="-",IF($A1457="-",VLOOKUP($D1457,CoRAP_update!$A$5:$J$376,MATCH(Sammanfattning!S$1,CoRAP_update!$A$4:$J$4,0),FALSE),VLOOKUP($A1457,CoRAP_update!$D$5:$J$376,MATCH(Sammanfattning!S$1,CoRAP_update!$D$4:$J$4,0),FALSE)),VLOOKUP($C1457,CoRAP_update!$C$5:$J$376,MATCH(Sammanfattning!S$1,CoRAP_update!$C$4:$J$4,0),FALSE))</f>
        <v>#N/A</v>
      </c>
      <c r="T1457" s="76" t="str">
        <f>IF($A1457="-",VLOOKUP($D1457,EDC_update!$C$2:$F$450,4,FALSE),VLOOKUP($A1457,EDC_update!$B$2:$F$450,5,FALSE))</f>
        <v>CAT3b</v>
      </c>
      <c r="V1457" s="78">
        <f>IF(IFERROR(SEARCH("PBT",P1457),99)=99,IF(IFERROR(SEARCH("suspected PBT",S1457),99)=99,IF(IFERROR(SEARCH("concluded to be PBT",K1457),99)=99,IF(IFERROR(SEARCH("PBT",S1457),99)=99,IF(IFERROR(SEARCH("PBT cand",L1457),99)=99,IF(IFERROR(SEARCH("PBT",L1457),99)=99,IF(IFERROR(SEARCH("persistent, bioackumulative and toxic properties",K1457),99)=99,0,Scoring!$E$3),Scoring!$E$3),Scoring!$E$7),Scoring!$E$3),Scoring!$E$5),Scoring!$E$6),Scoring!$E$3)</f>
        <v>0</v>
      </c>
      <c r="W1457" s="78">
        <f>IF(IFERROR(SEARCH("vPvB",P1457),99)=99,IF(IFERROR(SEARCH("suspected pbt/vPvB",S1457),99)=99,IF(IFERROR(SEARCH("vPvB",S1457),99)=99,IF(IFERROR(SEARCH("concluded to be a vPvB",S1457),99)=99,IF(IFERROR(SEARCH("identified as vPvB",K1457),99)=99,IF(IFERROR(SEARCH("concluded to be a vPvB",K1457),99)=99,IF(IFERROR(SEARCH("concluded to be both pbt and vPvB",S1457),99)=99,IF(IFERROR(SEARCH("concluded to be both pbt and vPvB",K1457),99)=99,0,Scoring!$E$5),Scoring!$E$5),Scoring!$E$5),Scoring!$E$5),Scoring!$E$5),Scoring!$E$4),Scoring!$E$6),Scoring!$E$4)</f>
        <v>0</v>
      </c>
      <c r="X1457" s="78">
        <f>IF(IFERROR(SEARCH("H410",N1457),99)=99,IF(IFERROR(SEARCH("H410",O1457),99)=99,IF(IFERROR(SEARCH("H410",Q1457),99)=99,IF(IFERROR(SEARCH("H410",M1457),99)=99,IF(IFERROR(SEARCH("H410",R1457),99)=99,IF(IFERROR(SEARCH("H411",N1457),99)=99,IF(IFERROR(SEARCH("H411",O1457),99)=99,IF(IFERROR(SEARCH("H411",Q1457),99)=99,IF(IFERROR(SEARCH("H411",M1457),99)=99,IF(IFERROR(SEARCH("H411",R1457),99)=99,IF(IFERROR(SEARCH("H413",N1457),99)=99,IF(IFERROR(SEARCH("H413",O1457),99)=99,IF(IFERROR(SEARCH("H413",Q1457),99)=99,IF(IFERROR(SEARCH("H413",M1457),99)=99,IF(IFERROR(SEARCH("H413",R1457),99)=99,IF(IFERROR(SEARCH("H412",N1457),99)=99,IF(IFERROR(SEARCH("H412",O1457),99)=99,IF(IFERROR(SEARCH("H412",Q1457),99)=99,IF(IFERROR(SEARCH("H412",M1457),99)=99,IF(IFERROR(SEARCH("H412",R1457),99)=99,0,Scoring!$E$2),Scoring!$E$2),Scoring!$E$2),Scoring!$E$2),Scoring!$E$2),Scoring!$E$2),Scoring!$E$2),Scoring!$E$2),Scoring!$E$2),Scoring!$E$2),Scoring!$E$2),Scoring!$E$2),Scoring!$E$2),Scoring!$E$2),Scoring!$E$2),Scoring!$E$2),Scoring!$E$2),Scoring!$E$2),Scoring!$E$2),Scoring!$E$2)</f>
        <v>0</v>
      </c>
      <c r="Y1457" s="78">
        <f>IF(IFERROR(SEARCH("CMR",K1457),99)=99,IF(IFERROR(SEARCH("Suspected CMR",S1457),99)=99,IF(IFERROR(SEARCH("CMR",S1457),99)=99,0,Scoring!$E$8),Scoring!$E$9),Scoring!$E$8)</f>
        <v>0</v>
      </c>
      <c r="Z1457" s="78">
        <f>IF(IFERROR(SEARCH("H350",N1457),99)=99,IF(IFERROR(SEARCH("H350",O1457),99)=99,IF(IFERROR(SEARCH("H350",Q1457),99)=99,IF(IFERROR(SEARCH("H350",M1457),99)=99,IF(IFERROR(SEARCH("H350",R1457),99)=99,IF(IFERROR(SEARCH("H351",N1457),99)=99,IF(IFERROR(SEARCH("H351",O1457),99)=99,IF(IFERROR(SEARCH("H351",Q1457),99)=99,IF(IFERROR(SEARCH("H351",M1457),99)=99,IF(IFERROR(SEARCH("H351",R1457),99)=99,IF(IFERROR(SEARCH("carcinogenic",P1457),99)=99,IF(IFERROR(SEARCH("suspected carcinogenic",S1457),99)=99,0,Scoring!$E$12),Scoring!$E$11),Scoring!$E$10),Scoring!$E$10),Scoring!$E$10),Scoring!$E$10),Scoring!$E$10),Scoring!$E$10),Scoring!$E$10),Scoring!$E$10),Scoring!$E$10),Scoring!$E$10)</f>
        <v>0</v>
      </c>
      <c r="AA1457" s="78">
        <f>IF(IFERROR(SEARCH("H340",N1457),99)=99,IF(IFERROR(SEARCH("H340",O1457),99)=99,IF(IFERROR(SEARCH("H340",Q1457),99)=99,IF(IFERROR(SEARCH("H340",M1457),99)=99,IF(IFERROR(SEARCH("H340",R1457),99)=99,IF(IFERROR(SEARCH("H341",N1457),99)=99,IF(IFERROR(SEARCH("H341",O1457),99)=99,IF(IFERROR(SEARCH("H341",Q1457),99)=99,IF(IFERROR(SEARCH("H341",M1457),99)=99,IF(IFERROR(SEARCH("H341",R1457),99)=99,IF(IFERROR(SEARCH("mutagenic",P1457),99)=99,IF(IFERROR(SEARCH("suspected mutagenic",S1457),99)=99,0,Scoring!$E$15),Scoring!$E$14),Scoring!$E$13),Scoring!$E$13),Scoring!$E$13),Scoring!$E$13),Scoring!$E$13),Scoring!$E$13),Scoring!$E$13),Scoring!$E$13),Scoring!$E$13),Scoring!$E$13)</f>
        <v>0</v>
      </c>
      <c r="AB1457" s="78">
        <f>IF(IFERROR(SEARCH("H360",N1457),99)=99,IF(IFERROR(SEARCH("H360",O1457),99)=99,IF(IFERROR(SEARCH("H360",Q1457),99)=99,IF(IFERROR(SEARCH("H360",M1457),99)=99,IF(IFERROR(SEARCH("H360",R1457),99)=99,IF(IFERROR(SEARCH("H361",N1457),99)=99,IF(IFERROR(SEARCH("H361",O1457),99)=99,IF(IFERROR(SEARCH("H361",Q1457),99)=99,IF(IFERROR(SEARCH("H361",M1457),99)=99,IF(IFERROR(SEARCH("H361",R1457),99)=99,IF(IFERROR(SEARCH("reproduction",P1457),99)=99,IF(IFERROR(SEARCH("suspected reprotoxic",S1457),99)=99,IF(IFERROR(SEARCH("reprotoxic",S1457),99)=99,IF(IFERROR(SEARCH("reprotoxic",K1457),99)=99,0,Scoring!$E$18),Scoring!$E$18),Scoring!$E$19),Scoring!$E$17),Scoring!$E$16),Scoring!$E$16),Scoring!$E$16),Scoring!$E$16),Scoring!$E$16),Scoring!$E$16),Scoring!$E$16),Scoring!$E$16),Scoring!$E$16),Scoring!$E$16)</f>
        <v>0</v>
      </c>
      <c r="AC1457" s="78">
        <f>IF(IFERROR(SEARCH("57f",L1457),99)=99,IF(IFERROR(SEARCH("57(f)",P1457),99)=99,0,Scoring!$E$20),Scoring!$E$20)</f>
        <v>0</v>
      </c>
      <c r="AD1457" s="78">
        <f>IF(IFERROR(SEARCH("CAT1",T1457),99)=99,IF(IFERROR(SEARCH("CAT2",T1457),99)=99,IF(IFERROR(SEARCH("CAT3",T1457),99)=99,IF(IFERROR(SEARCH("concluded to be endocrine",K1457),99)=99,IF(IFERROR(SEARCH("categorised as endocrine",K1457),99)=99,IF(IFERROR(SEARCH("endocrine disrupting",P1457),99)=99,IF(IFERROR(SEARCH("endocrine disrupting",K1457),99)=99,IF(IFERROR(SEARCH("suspected endocrine",S1457),99)=99,IF(IFERROR(SEARCH("potential endocrine",S1457),99)=99,0,Scoring!$E$25),Scoring!$E$25),Scoring!$E$24),Scoring!$E$24),Scoring!$E$24),Scoring!$E$24),Scoring!$E$23),Scoring!$E$22),Scoring!$E$21)</f>
        <v>0.3</v>
      </c>
      <c r="AE1457" s="78">
        <f>IF(IFERROR(SEARCH("suspected sensitiser",S1457),99)=99,IF(IFERROR(SEARCH("sensitiser",S1457),99)=99,IF(IFERROR(SEARCH("other hazard based concern",S1457),99)=99,0,Scoring!$E$28),Scoring!$E$26),Scoring!$E$27)</f>
        <v>0</v>
      </c>
      <c r="AF1457" s="78">
        <f>IF(IFERROR(M1457,1)=1,IF(IFERROR(N1457,1)=1,IF(IFERROR(O1457,1)=1,IF(IFERROR(Q1457,1)=1,IF(IFERROR(R1457,1)=1,IF(IFERROR(T1457,1)=1,IF(IFERROR(K1457,1)=1,IF(IFERROR(P1457,1)=1,IF(IFERROR(S1457,1)=1,Scoring!$E$29,0),0),0),0),0),0),0),0),0)</f>
        <v>0</v>
      </c>
      <c r="AG1457" s="78">
        <f t="shared" si="95"/>
        <v>0.3</v>
      </c>
      <c r="AI1457" s="93"/>
      <c r="AJ1457" s="94"/>
      <c r="AK1457" s="76"/>
      <c r="AL1457" s="75"/>
      <c r="AN1457" s="79"/>
      <c r="AO1457" s="79"/>
      <c r="AP1457" s="79"/>
      <c r="AQ1457" s="79"/>
      <c r="AR1457" s="79"/>
      <c r="AS1457" s="78"/>
      <c r="AU1457" s="79">
        <f>IF(IFERROR(F1457,99)=99,IF(IFERROR(G1457,99)=99,IF(IFERROR(H1457,99)=99,IF(IFERROR(I1457,99)=99,IF(IFERROR(E1457,99)=99,IF(IFERROR(J1457,99)=99,0,Scoring!$B$7),Scoring!$B$3),Scoring!$B$2),Scoring!$B$6),Scoring!$B$5),Scoring!$B$4)</f>
        <v>0.3</v>
      </c>
      <c r="AV1457" s="78">
        <f t="shared" si="96"/>
        <v>0.09</v>
      </c>
      <c r="AW1457" s="78"/>
      <c r="AX1457" s="66"/>
      <c r="AY1457" s="78"/>
      <c r="AZ1457" s="76"/>
      <c r="BB1457" s="76"/>
    </row>
    <row r="1458" spans="1:54" x14ac:dyDescent="0.25">
      <c r="A1458" s="89" t="s">
        <v>7044</v>
      </c>
      <c r="B1458" s="89" t="s">
        <v>30</v>
      </c>
      <c r="C1458" s="89" t="s">
        <v>30</v>
      </c>
      <c r="D1458" s="89" t="s">
        <v>7045</v>
      </c>
      <c r="E1458" s="76" t="e">
        <f>IF(C1458="-",IF(A1458="-",VLOOKUP(D1458,'sin-list 180320_update'!$C$2:$C$835,1,FALSE),VLOOKUP(A1458,'sin-list 180320_update'!$A$2:$A$835,1,FALSE)),VLOOKUP(C1458,'sin-list 180320_update'!$B$2:$B$835,1,FALSE))</f>
        <v>#N/A</v>
      </c>
      <c r="F1458" s="76" t="e">
        <f>IF($C1458="-",IF($A1458="-",VLOOKUP($D1458,'REACH Bilaga XVII_update'!$A$5:$A$131,1,FALSE),VLOOKUP($A1458,'REACH Bilaga XVII_update'!$C$5:$C$131,1,FALSE)),VLOOKUP($C1458,'REACH Bilaga XVII_update'!$B$5:$B$131,1,FALSE))</f>
        <v>#N/A</v>
      </c>
      <c r="G1458" s="76" t="e">
        <f>IF($C1458="-",IF($A1458="-",VLOOKUP($D1458,' REACH Bilaga 59_update'!$A$5:$A$210,1,FALSE),VLOOKUP($A1458,' REACH Bilaga 59_update'!$D$5:$D$210,1,FALSE)),VLOOKUP($C1458,' REACH Bilaga 59_update'!$C$5:$C$210,1,FALSE))</f>
        <v>#N/A</v>
      </c>
      <c r="H1458" s="76" t="e">
        <f>IF($C1458="-",IF($A1458="-",VLOOKUP($D1458,'REACH Bilaga XIV_update'!$A$5:$A$110,1,FALSE),VLOOKUP($A1458,'REACH Bilaga XIV_update'!$D$5:$D$110,1,FALSE)),VLOOKUP($C1458,'REACH Bilaga XIV_update'!$C$5:$C$110,1,FALSE))</f>
        <v>#N/A</v>
      </c>
      <c r="I1458" s="76" t="e">
        <f>IF($C1458="-",IF($A1458="-",VLOOKUP($D1458,CoRAP_update!$A$5:$A$376,1,FALSE),VLOOKUP($A1458,CoRAP_update!$D$5:$D$376,1,FALSE)),VLOOKUP($C1458,CoRAP_update!$C$5:$C$376,1,FALSE))</f>
        <v>#N/A</v>
      </c>
      <c r="J1458" s="76" t="str">
        <f>IF($C1458="-",IF($A1458="-",VLOOKUP($D1458,EDC_update!$C$2:$C$450,1,FALSE),VLOOKUP($A1458,EDC_update!$B$2:$B$450,1,FALSE)),VLOOKUP($C1458,EDC_update!$L$2:$L$450,1,FALSE))</f>
        <v>62-73-7</v>
      </c>
      <c r="K1458" s="76" t="e">
        <f>IF($C1458="-",IF($A1458="-",IF(VLOOKUP($D1458,'sin-list 180320_update'!$C$2:$S$835,3,FALSE)="",NA(),VLOOKUP($D1458,'sin-list 180320_update'!$C$2:$S$835,3,FALSE)),IF(VLOOKUP($A1458,'sin-list 180320_update'!$A$2:$S$835,5,FALSE)="",NA(),VLOOKUP($A1458,'sin-list 180320_update'!$A$2:$S$835,5,FALSE))),IF(VLOOKUP($C1458,'sin-list 180320_update'!$B$2:$S$835,4,FALSE)="",NA(),VLOOKUP($C1458,'sin-list 180320_update'!$B$2:$S$835,4,FALSE)))</f>
        <v>#N/A</v>
      </c>
      <c r="L1458" s="76" t="e">
        <f>IF($C1458="-",IF($A1458="-",VLOOKUP($D1458,'sin-list 180320_update'!$C$2:$S$835,6,FALSE),VLOOKUP($A1458,'sin-list 180320_update'!$A$2:$S$835,8,FALSE)),VLOOKUP($C1458,'sin-list 180320_update'!$B$2:$S$835,7,FALSE))</f>
        <v>#N/A</v>
      </c>
      <c r="M1458" s="76" t="e">
        <f>IF($C1458="-",IF($A1458="-",IF(VLOOKUP($D1458,'sin-list 180320_update'!$C$2:$S$835,8,FALSE)="",NA(),VLOOKUP($D1458,'sin-list 180320_update'!$C$2:$S$835,8,FALSE)),IF(VLOOKUP($A1458,'sin-list 180320_update'!$A$2:$S$835,10,FALSE)="",NA(),VLOOKUP($A1458,'sin-list 180320_update'!$A$2:$S$835,10,FALSE))),IF(VLOOKUP($C1458,'sin-list 180320_update'!$B$2:$S$835,9,FALSE)="",NA(),VLOOKUP($C1458,'sin-list 180320_update'!$B$2:$S$835,9,FALSE)))</f>
        <v>#N/A</v>
      </c>
      <c r="N1458" s="76" t="e">
        <f>IF($C1458="-",IF($A1458="-",IF(VLOOKUP($D1458,'REACH Bilaga XVII_update'!$A$5:$E$131,4,FALSE)="",NA(),VLOOKUP($D1458,'REACH Bilaga XVII_update'!$A$5:$E$131,4,FALSE)),IF(VLOOKUP($A1458,'REACH Bilaga XVII_update'!$C$5:$D$131,2,FALSE)="",NA(),VLOOKUP($A1458,'REACH Bilaga XVII_update'!$C$5:$D$131,2,FALSE))),IF(VLOOKUP($C1458,'REACH Bilaga XVII_update'!$B$5:$D$131,3,FALSE)="",NA(),VLOOKUP($C1458,'REACH Bilaga XVII_update'!$B$5:$D$131,3,FALSE)))</f>
        <v>#N/A</v>
      </c>
      <c r="O1458" s="76" t="e">
        <f>IF($C1458="-",IF($A1458="-",IF(VLOOKUP($D1458,' REACH Bilaga 59_update'!$A$5:$E$210,5,FALSE)="",NA(),VLOOKUP($D1458,' REACH Bilaga 59_update'!$A$5:$E$210,5,FALSE)),IF(VLOOKUP($A1458,' REACH Bilaga 59_update'!$D$5:$E$210,2,FALSE)="",NA(),VLOOKUP($A1458,' REACH Bilaga 59_update'!$D$5:$E$210,2,FALSE))),IF(VLOOKUP($C1458,' REACH Bilaga 59_update'!$C$5:$E$210,3,FALSE)="",NA(),VLOOKUP($C1458,' REACH Bilaga 59_update'!$C$5:$E$210,3,FALSE)))</f>
        <v>#N/A</v>
      </c>
      <c r="P1458" s="76" t="e">
        <f>IF(C1458="-",IF(A1458="-",IFERROR(VLOOKUP($D1458,' REACH Bilaga 59_update'!$A$5:$F$210,MATCH(Sammanfattning!P$1,' REACH Bilaga 59_update'!$A$4:$F$4,0),FALSE),VLOOKUP($D1458,'REACH Bilaga XIV_update'!$A$4:$H$110,MATCH(Sammanfattning!P$1,'REACH Bilaga XIV_update'!$A$4:$H$4,0),FALSE)),IFERROR(VLOOKUP($A1458,' REACH Bilaga 59_update'!$D$5:$F$210,MATCH(Sammanfattning!P$1,' REACH Bilaga 59_update'!$D$4:$F$4,0),FALSE),VLOOKUP($A1458,'REACH Bilaga XIV_update'!$D$4:$H$110,MATCH(Sammanfattning!P$1,'REACH Bilaga XIV_update'!$D$4:$H$4,0),FALSE))),IFERROR(VLOOKUP($C1458,' REACH Bilaga 59_update'!$C$5:$F$210,MATCH(Sammanfattning!P$1,' REACH Bilaga 59_update'!$C$4:$F$4,0),FALSE),VLOOKUP($C1458,'REACH Bilaga XIV_update'!$C$4:$H$110,MATCH(Sammanfattning!P$1,'REACH Bilaga XIV_update'!$C$4:$H$4,0),FALSE)))</f>
        <v>#N/A</v>
      </c>
      <c r="Q1458" s="76" t="e">
        <f>IF($C1458="-",IF($A1458="-",IF(VLOOKUP($D1458,'REACH Bilaga XIV_update'!$A$5:$I$110,9,FALSE)="",NA(),VLOOKUP($D1458,'REACH Bilaga XIV_update'!$A$5:$I$110,9,FALSE)),IF(VLOOKUP($A1458,'REACH Bilaga XIV_update'!$D$5:$I$110,6,FALSE)="",NA(),VLOOKUP($A1458,'REACH Bilaga XIV_update'!$D$5:$I$110,6,FALSE))),IF(VLOOKUP($C1458,'REACH Bilaga XIV_update'!$C$5:$I$110,7,FALSE)="",NA(),VLOOKUP($C1458,'REACH Bilaga XIV_update'!$C$5:$I$110,7,FALSE)))</f>
        <v>#N/A</v>
      </c>
      <c r="R1458" s="76" t="e">
        <f>IF($C1458="-",IF($A1458="-",IF(VLOOKUP($D1458,CoRAP_update!$A$5:$O$376,15,FALSE)="",NA(),VLOOKUP($D1458,CoRAP_update!$A$5:$O$376,15,FALSE)),IF(VLOOKUP($A1458,CoRAP_update!$D$5:$O$376,12,FALSE)="",NA(),VLOOKUP($A1458,CoRAP_update!$D$5:$O$376,12,FALSE))),IF(VLOOKUP($C1458,CoRAP_update!$C$5:$O$376,13,FALSE)="",NA(),VLOOKUP($C1458,CoRAP_update!$C$5:$O$376,13,FALSE)))</f>
        <v>#N/A</v>
      </c>
      <c r="S1458" s="144" t="e">
        <f>IF($C1458="-",IF($A1458="-",VLOOKUP($D1458,CoRAP_update!$A$5:$J$376,MATCH(Sammanfattning!S$1,CoRAP_update!$A$4:$J$4,0),FALSE),VLOOKUP($A1458,CoRAP_update!$D$5:$J$376,MATCH(Sammanfattning!S$1,CoRAP_update!$D$4:$J$4,0),FALSE)),VLOOKUP($C1458,CoRAP_update!$C$5:$J$376,MATCH(Sammanfattning!S$1,CoRAP_update!$C$4:$J$4,0),FALSE))</f>
        <v>#N/A</v>
      </c>
      <c r="T1458" s="76" t="str">
        <f>IF($A1458="-",VLOOKUP($D1458,EDC_update!$C$2:$F$450,4,FALSE),VLOOKUP($A1458,EDC_update!$B$2:$F$450,5,FALSE))</f>
        <v>CAT3a</v>
      </c>
      <c r="V1458" s="78">
        <f>IF(IFERROR(SEARCH("PBT",P1458),99)=99,IF(IFERROR(SEARCH("suspected PBT",S1458),99)=99,IF(IFERROR(SEARCH("concluded to be PBT",K1458),99)=99,IF(IFERROR(SEARCH("PBT",S1458),99)=99,IF(IFERROR(SEARCH("PBT cand",L1458),99)=99,IF(IFERROR(SEARCH("PBT",L1458),99)=99,IF(IFERROR(SEARCH("persistent, bioackumulative and toxic properties",K1458),99)=99,0,Scoring!$E$3),Scoring!$E$3),Scoring!$E$7),Scoring!$E$3),Scoring!$E$5),Scoring!$E$6),Scoring!$E$3)</f>
        <v>0</v>
      </c>
      <c r="W1458" s="78">
        <f>IF(IFERROR(SEARCH("vPvB",P1458),99)=99,IF(IFERROR(SEARCH("suspected pbt/vPvB",S1458),99)=99,IF(IFERROR(SEARCH("vPvB",S1458),99)=99,IF(IFERROR(SEARCH("concluded to be a vPvB",S1458),99)=99,IF(IFERROR(SEARCH("identified as vPvB",K1458),99)=99,IF(IFERROR(SEARCH("concluded to be a vPvB",K1458),99)=99,IF(IFERROR(SEARCH("concluded to be both pbt and vPvB",S1458),99)=99,IF(IFERROR(SEARCH("concluded to be both pbt and vPvB",K1458),99)=99,0,Scoring!$E$5),Scoring!$E$5),Scoring!$E$5),Scoring!$E$5),Scoring!$E$5),Scoring!$E$4),Scoring!$E$6),Scoring!$E$4)</f>
        <v>0</v>
      </c>
      <c r="X1458" s="78">
        <f>IF(IFERROR(SEARCH("H410",N1458),99)=99,IF(IFERROR(SEARCH("H410",O1458),99)=99,IF(IFERROR(SEARCH("H410",Q1458),99)=99,IF(IFERROR(SEARCH("H410",M1458),99)=99,IF(IFERROR(SEARCH("H410",R1458),99)=99,IF(IFERROR(SEARCH("H411",N1458),99)=99,IF(IFERROR(SEARCH("H411",O1458),99)=99,IF(IFERROR(SEARCH("H411",Q1458),99)=99,IF(IFERROR(SEARCH("H411",M1458),99)=99,IF(IFERROR(SEARCH("H411",R1458),99)=99,IF(IFERROR(SEARCH("H413",N1458),99)=99,IF(IFERROR(SEARCH("H413",O1458),99)=99,IF(IFERROR(SEARCH("H413",Q1458),99)=99,IF(IFERROR(SEARCH("H413",M1458),99)=99,IF(IFERROR(SEARCH("H413",R1458),99)=99,IF(IFERROR(SEARCH("H412",N1458),99)=99,IF(IFERROR(SEARCH("H412",O1458),99)=99,IF(IFERROR(SEARCH("H412",Q1458),99)=99,IF(IFERROR(SEARCH("H412",M1458),99)=99,IF(IFERROR(SEARCH("H412",R1458),99)=99,0,Scoring!$E$2),Scoring!$E$2),Scoring!$E$2),Scoring!$E$2),Scoring!$E$2),Scoring!$E$2),Scoring!$E$2),Scoring!$E$2),Scoring!$E$2),Scoring!$E$2),Scoring!$E$2),Scoring!$E$2),Scoring!$E$2),Scoring!$E$2),Scoring!$E$2),Scoring!$E$2),Scoring!$E$2),Scoring!$E$2),Scoring!$E$2),Scoring!$E$2)</f>
        <v>0</v>
      </c>
      <c r="Y1458" s="78">
        <f>IF(IFERROR(SEARCH("CMR",K1458),99)=99,IF(IFERROR(SEARCH("Suspected CMR",S1458),99)=99,IF(IFERROR(SEARCH("CMR",S1458),99)=99,0,Scoring!$E$8),Scoring!$E$9),Scoring!$E$8)</f>
        <v>0</v>
      </c>
      <c r="Z1458" s="78">
        <f>IF(IFERROR(SEARCH("H350",N1458),99)=99,IF(IFERROR(SEARCH("H350",O1458),99)=99,IF(IFERROR(SEARCH("H350",Q1458),99)=99,IF(IFERROR(SEARCH("H350",M1458),99)=99,IF(IFERROR(SEARCH("H350",R1458),99)=99,IF(IFERROR(SEARCH("H351",N1458),99)=99,IF(IFERROR(SEARCH("H351",O1458),99)=99,IF(IFERROR(SEARCH("H351",Q1458),99)=99,IF(IFERROR(SEARCH("H351",M1458),99)=99,IF(IFERROR(SEARCH("H351",R1458),99)=99,IF(IFERROR(SEARCH("carcinogenic",P1458),99)=99,IF(IFERROR(SEARCH("suspected carcinogenic",S1458),99)=99,0,Scoring!$E$12),Scoring!$E$11),Scoring!$E$10),Scoring!$E$10),Scoring!$E$10),Scoring!$E$10),Scoring!$E$10),Scoring!$E$10),Scoring!$E$10),Scoring!$E$10),Scoring!$E$10),Scoring!$E$10)</f>
        <v>0</v>
      </c>
      <c r="AA1458" s="78">
        <f>IF(IFERROR(SEARCH("H340",N1458),99)=99,IF(IFERROR(SEARCH("H340",O1458),99)=99,IF(IFERROR(SEARCH("H340",Q1458),99)=99,IF(IFERROR(SEARCH("H340",M1458),99)=99,IF(IFERROR(SEARCH("H340",R1458),99)=99,IF(IFERROR(SEARCH("H341",N1458),99)=99,IF(IFERROR(SEARCH("H341",O1458),99)=99,IF(IFERROR(SEARCH("H341",Q1458),99)=99,IF(IFERROR(SEARCH("H341",M1458),99)=99,IF(IFERROR(SEARCH("H341",R1458),99)=99,IF(IFERROR(SEARCH("mutagenic",P1458),99)=99,IF(IFERROR(SEARCH("suspected mutagenic",S1458),99)=99,0,Scoring!$E$15),Scoring!$E$14),Scoring!$E$13),Scoring!$E$13),Scoring!$E$13),Scoring!$E$13),Scoring!$E$13),Scoring!$E$13),Scoring!$E$13),Scoring!$E$13),Scoring!$E$13),Scoring!$E$13)</f>
        <v>0</v>
      </c>
      <c r="AB1458" s="78">
        <f>IF(IFERROR(SEARCH("H360",N1458),99)=99,IF(IFERROR(SEARCH("H360",O1458),99)=99,IF(IFERROR(SEARCH("H360",Q1458),99)=99,IF(IFERROR(SEARCH("H360",M1458),99)=99,IF(IFERROR(SEARCH("H360",R1458),99)=99,IF(IFERROR(SEARCH("H361",N1458),99)=99,IF(IFERROR(SEARCH("H361",O1458),99)=99,IF(IFERROR(SEARCH("H361",Q1458),99)=99,IF(IFERROR(SEARCH("H361",M1458),99)=99,IF(IFERROR(SEARCH("H361",R1458),99)=99,IF(IFERROR(SEARCH("reproduction",P1458),99)=99,IF(IFERROR(SEARCH("suspected reprotoxic",S1458),99)=99,IF(IFERROR(SEARCH("reprotoxic",S1458),99)=99,IF(IFERROR(SEARCH("reprotoxic",K1458),99)=99,0,Scoring!$E$18),Scoring!$E$18),Scoring!$E$19),Scoring!$E$17),Scoring!$E$16),Scoring!$E$16),Scoring!$E$16),Scoring!$E$16),Scoring!$E$16),Scoring!$E$16),Scoring!$E$16),Scoring!$E$16),Scoring!$E$16),Scoring!$E$16)</f>
        <v>0</v>
      </c>
      <c r="AC1458" s="78">
        <f>IF(IFERROR(SEARCH("57f",L1458),99)=99,IF(IFERROR(SEARCH("57(f)",P1458),99)=99,0,Scoring!$E$20),Scoring!$E$20)</f>
        <v>0</v>
      </c>
      <c r="AD1458" s="78">
        <f>IF(IFERROR(SEARCH("CAT1",T1458),99)=99,IF(IFERROR(SEARCH("CAT2",T1458),99)=99,IF(IFERROR(SEARCH("CAT3",T1458),99)=99,IF(IFERROR(SEARCH("concluded to be endocrine",K1458),99)=99,IF(IFERROR(SEARCH("categorised as endocrine",K1458),99)=99,IF(IFERROR(SEARCH("endocrine disrupting",P1458),99)=99,IF(IFERROR(SEARCH("endocrine disrupting",K1458),99)=99,IF(IFERROR(SEARCH("suspected endocrine",S1458),99)=99,IF(IFERROR(SEARCH("potential endocrine",S1458),99)=99,0,Scoring!$E$25),Scoring!$E$25),Scoring!$E$24),Scoring!$E$24),Scoring!$E$24),Scoring!$E$24),Scoring!$E$23),Scoring!$E$22),Scoring!$E$21)</f>
        <v>0.3</v>
      </c>
      <c r="AE1458" s="78">
        <f>IF(IFERROR(SEARCH("suspected sensitiser",S1458),99)=99,IF(IFERROR(SEARCH("sensitiser",S1458),99)=99,IF(IFERROR(SEARCH("other hazard based concern",S1458),99)=99,0,Scoring!$E$28),Scoring!$E$26),Scoring!$E$27)</f>
        <v>0</v>
      </c>
      <c r="AF1458" s="78">
        <f>IF(IFERROR(M1458,1)=1,IF(IFERROR(N1458,1)=1,IF(IFERROR(O1458,1)=1,IF(IFERROR(Q1458,1)=1,IF(IFERROR(R1458,1)=1,IF(IFERROR(T1458,1)=1,IF(IFERROR(K1458,1)=1,IF(IFERROR(P1458,1)=1,IF(IFERROR(S1458,1)=1,Scoring!$E$29,0),0),0),0),0),0),0),0),0)</f>
        <v>0</v>
      </c>
      <c r="AG1458" s="78">
        <f t="shared" si="95"/>
        <v>0.3</v>
      </c>
      <c r="AI1458" s="93"/>
      <c r="AJ1458" s="94"/>
      <c r="AK1458" s="76"/>
      <c r="AL1458" s="75"/>
      <c r="AN1458" s="79"/>
      <c r="AO1458" s="79"/>
      <c r="AP1458" s="79"/>
      <c r="AQ1458" s="79"/>
      <c r="AR1458" s="79"/>
      <c r="AS1458" s="78"/>
      <c r="AU1458" s="79">
        <f>IF(IFERROR(F1458,99)=99,IF(IFERROR(G1458,99)=99,IF(IFERROR(H1458,99)=99,IF(IFERROR(I1458,99)=99,IF(IFERROR(E1458,99)=99,IF(IFERROR(J1458,99)=99,0,Scoring!$B$7),Scoring!$B$3),Scoring!$B$2),Scoring!$B$6),Scoring!$B$5),Scoring!$B$4)</f>
        <v>0.3</v>
      </c>
      <c r="AV1458" s="78">
        <f t="shared" si="96"/>
        <v>0.09</v>
      </c>
      <c r="AW1458" s="78"/>
      <c r="AX1458" s="66"/>
      <c r="AY1458" s="78"/>
      <c r="AZ1458" s="76"/>
      <c r="BB1458" s="76"/>
    </row>
    <row r="1459" spans="1:54" x14ac:dyDescent="0.25">
      <c r="A1459" s="89" t="s">
        <v>6532</v>
      </c>
      <c r="B1459" s="89" t="s">
        <v>30</v>
      </c>
      <c r="C1459" s="89" t="s">
        <v>30</v>
      </c>
      <c r="D1459" s="89" t="s">
        <v>7085</v>
      </c>
      <c r="E1459" s="76" t="e">
        <f>IF(C1459="-",IF(A1459="-",VLOOKUP(D1459,'sin-list 180320_update'!$C$2:$C$835,1,FALSE),VLOOKUP(A1459,'sin-list 180320_update'!$A$2:$A$835,1,FALSE)),VLOOKUP(C1459,'sin-list 180320_update'!$B$2:$B$835,1,FALSE))</f>
        <v>#N/A</v>
      </c>
      <c r="F1459" s="76" t="e">
        <f>IF($C1459="-",IF($A1459="-",VLOOKUP($D1459,'REACH Bilaga XVII_update'!$A$5:$A$131,1,FALSE),VLOOKUP($A1459,'REACH Bilaga XVII_update'!$C$5:$C$131,1,FALSE)),VLOOKUP($C1459,'REACH Bilaga XVII_update'!$B$5:$B$131,1,FALSE))</f>
        <v>#N/A</v>
      </c>
      <c r="G1459" s="76" t="e">
        <f>IF($C1459="-",IF($A1459="-",VLOOKUP($D1459,' REACH Bilaga 59_update'!$A$5:$A$210,1,FALSE),VLOOKUP($A1459,' REACH Bilaga 59_update'!$D$5:$D$210,1,FALSE)),VLOOKUP($C1459,' REACH Bilaga 59_update'!$C$5:$C$210,1,FALSE))</f>
        <v>#N/A</v>
      </c>
      <c r="H1459" s="76" t="e">
        <f>IF($C1459="-",IF($A1459="-",VLOOKUP($D1459,'REACH Bilaga XIV_update'!$A$5:$A$110,1,FALSE),VLOOKUP($A1459,'REACH Bilaga XIV_update'!$D$5:$D$110,1,FALSE)),VLOOKUP($C1459,'REACH Bilaga XIV_update'!$C$5:$C$110,1,FALSE))</f>
        <v>#N/A</v>
      </c>
      <c r="I1459" s="76" t="e">
        <f>IF($C1459="-",IF($A1459="-",VLOOKUP($D1459,CoRAP_update!$A$5:$A$376,1,FALSE),VLOOKUP($A1459,CoRAP_update!$D$5:$D$376,1,FALSE)),VLOOKUP($C1459,CoRAP_update!$C$5:$C$376,1,FALSE))</f>
        <v>#N/A</v>
      </c>
      <c r="J1459" s="76" t="str">
        <f>IF($C1459="-",IF($A1459="-",VLOOKUP($D1459,EDC_update!$C$2:$C$450,1,FALSE),VLOOKUP($A1459,EDC_update!$B$2:$B$450,1,FALSE)),VLOOKUP($C1459,EDC_update!$L$2:$L$450,1,FALSE))</f>
        <v>66230-04-4</v>
      </c>
      <c r="K1459" s="76" t="e">
        <f>IF($C1459="-",IF($A1459="-",IF(VLOOKUP($D1459,'sin-list 180320_update'!$C$2:$S$835,3,FALSE)="",NA(),VLOOKUP($D1459,'sin-list 180320_update'!$C$2:$S$835,3,FALSE)),IF(VLOOKUP($A1459,'sin-list 180320_update'!$A$2:$S$835,5,FALSE)="",NA(),VLOOKUP($A1459,'sin-list 180320_update'!$A$2:$S$835,5,FALSE))),IF(VLOOKUP($C1459,'sin-list 180320_update'!$B$2:$S$835,4,FALSE)="",NA(),VLOOKUP($C1459,'sin-list 180320_update'!$B$2:$S$835,4,FALSE)))</f>
        <v>#N/A</v>
      </c>
      <c r="L1459" s="76" t="e">
        <f>IF($C1459="-",IF($A1459="-",VLOOKUP($D1459,'sin-list 180320_update'!$C$2:$S$835,6,FALSE),VLOOKUP($A1459,'sin-list 180320_update'!$A$2:$S$835,8,FALSE)),VLOOKUP($C1459,'sin-list 180320_update'!$B$2:$S$835,7,FALSE))</f>
        <v>#N/A</v>
      </c>
      <c r="M1459" s="76" t="e">
        <f>IF($C1459="-",IF($A1459="-",IF(VLOOKUP($D1459,'sin-list 180320_update'!$C$2:$S$835,8,FALSE)="",NA(),VLOOKUP($D1459,'sin-list 180320_update'!$C$2:$S$835,8,FALSE)),IF(VLOOKUP($A1459,'sin-list 180320_update'!$A$2:$S$835,10,FALSE)="",NA(),VLOOKUP($A1459,'sin-list 180320_update'!$A$2:$S$835,10,FALSE))),IF(VLOOKUP($C1459,'sin-list 180320_update'!$B$2:$S$835,9,FALSE)="",NA(),VLOOKUP($C1459,'sin-list 180320_update'!$B$2:$S$835,9,FALSE)))</f>
        <v>#N/A</v>
      </c>
      <c r="N1459" s="76" t="e">
        <f>IF($C1459="-",IF($A1459="-",IF(VLOOKUP($D1459,'REACH Bilaga XVII_update'!$A$5:$E$131,4,FALSE)="",NA(),VLOOKUP($D1459,'REACH Bilaga XVII_update'!$A$5:$E$131,4,FALSE)),IF(VLOOKUP($A1459,'REACH Bilaga XVII_update'!$C$5:$D$131,2,FALSE)="",NA(),VLOOKUP($A1459,'REACH Bilaga XVII_update'!$C$5:$D$131,2,FALSE))),IF(VLOOKUP($C1459,'REACH Bilaga XVII_update'!$B$5:$D$131,3,FALSE)="",NA(),VLOOKUP($C1459,'REACH Bilaga XVII_update'!$B$5:$D$131,3,FALSE)))</f>
        <v>#N/A</v>
      </c>
      <c r="O1459" s="76" t="e">
        <f>IF($C1459="-",IF($A1459="-",IF(VLOOKUP($D1459,' REACH Bilaga 59_update'!$A$5:$E$210,5,FALSE)="",NA(),VLOOKUP($D1459,' REACH Bilaga 59_update'!$A$5:$E$210,5,FALSE)),IF(VLOOKUP($A1459,' REACH Bilaga 59_update'!$D$5:$E$210,2,FALSE)="",NA(),VLOOKUP($A1459,' REACH Bilaga 59_update'!$D$5:$E$210,2,FALSE))),IF(VLOOKUP($C1459,' REACH Bilaga 59_update'!$C$5:$E$210,3,FALSE)="",NA(),VLOOKUP($C1459,' REACH Bilaga 59_update'!$C$5:$E$210,3,FALSE)))</f>
        <v>#N/A</v>
      </c>
      <c r="P1459" s="76" t="e">
        <f>IF(C1459="-",IF(A1459="-",IFERROR(VLOOKUP($D1459,' REACH Bilaga 59_update'!$A$5:$F$210,MATCH(Sammanfattning!P$1,' REACH Bilaga 59_update'!$A$4:$F$4,0),FALSE),VLOOKUP($D1459,'REACH Bilaga XIV_update'!$A$4:$H$110,MATCH(Sammanfattning!P$1,'REACH Bilaga XIV_update'!$A$4:$H$4,0),FALSE)),IFERROR(VLOOKUP($A1459,' REACH Bilaga 59_update'!$D$5:$F$210,MATCH(Sammanfattning!P$1,' REACH Bilaga 59_update'!$D$4:$F$4,0),FALSE),VLOOKUP($A1459,'REACH Bilaga XIV_update'!$D$4:$H$110,MATCH(Sammanfattning!P$1,'REACH Bilaga XIV_update'!$D$4:$H$4,0),FALSE))),IFERROR(VLOOKUP($C1459,' REACH Bilaga 59_update'!$C$5:$F$210,MATCH(Sammanfattning!P$1,' REACH Bilaga 59_update'!$C$4:$F$4,0),FALSE),VLOOKUP($C1459,'REACH Bilaga XIV_update'!$C$4:$H$110,MATCH(Sammanfattning!P$1,'REACH Bilaga XIV_update'!$C$4:$H$4,0),FALSE)))</f>
        <v>#N/A</v>
      </c>
      <c r="Q1459" s="76" t="e">
        <f>IF($C1459="-",IF($A1459="-",IF(VLOOKUP($D1459,'REACH Bilaga XIV_update'!$A$5:$I$110,9,FALSE)="",NA(),VLOOKUP($D1459,'REACH Bilaga XIV_update'!$A$5:$I$110,9,FALSE)),IF(VLOOKUP($A1459,'REACH Bilaga XIV_update'!$D$5:$I$110,6,FALSE)="",NA(),VLOOKUP($A1459,'REACH Bilaga XIV_update'!$D$5:$I$110,6,FALSE))),IF(VLOOKUP($C1459,'REACH Bilaga XIV_update'!$C$5:$I$110,7,FALSE)="",NA(),VLOOKUP($C1459,'REACH Bilaga XIV_update'!$C$5:$I$110,7,FALSE)))</f>
        <v>#N/A</v>
      </c>
      <c r="R1459" s="76" t="e">
        <f>IF($C1459="-",IF($A1459="-",IF(VLOOKUP($D1459,CoRAP_update!$A$5:$O$376,15,FALSE)="",NA(),VLOOKUP($D1459,CoRAP_update!$A$5:$O$376,15,FALSE)),IF(VLOOKUP($A1459,CoRAP_update!$D$5:$O$376,12,FALSE)="",NA(),VLOOKUP($A1459,CoRAP_update!$D$5:$O$376,12,FALSE))),IF(VLOOKUP($C1459,CoRAP_update!$C$5:$O$376,13,FALSE)="",NA(),VLOOKUP($C1459,CoRAP_update!$C$5:$O$376,13,FALSE)))</f>
        <v>#N/A</v>
      </c>
      <c r="S1459" s="144" t="e">
        <f>IF($C1459="-",IF($A1459="-",VLOOKUP($D1459,CoRAP_update!$A$5:$J$376,MATCH(Sammanfattning!S$1,CoRAP_update!$A$4:$J$4,0),FALSE),VLOOKUP($A1459,CoRAP_update!$D$5:$J$376,MATCH(Sammanfattning!S$1,CoRAP_update!$D$4:$J$4,0),FALSE)),VLOOKUP($C1459,CoRAP_update!$C$5:$J$376,MATCH(Sammanfattning!S$1,CoRAP_update!$C$4:$J$4,0),FALSE))</f>
        <v>#N/A</v>
      </c>
      <c r="T1459" s="76" t="str">
        <f>IF($A1459="-",VLOOKUP($D1459,EDC_update!$C$2:$F$450,4,FALSE),VLOOKUP($A1459,EDC_update!$B$2:$F$450,5,FALSE))</f>
        <v>CAT3b</v>
      </c>
      <c r="V1459" s="78">
        <f>IF(IFERROR(SEARCH("PBT",P1459),99)=99,IF(IFERROR(SEARCH("suspected PBT",S1459),99)=99,IF(IFERROR(SEARCH("concluded to be PBT",K1459),99)=99,IF(IFERROR(SEARCH("PBT",S1459),99)=99,IF(IFERROR(SEARCH("PBT cand",L1459),99)=99,IF(IFERROR(SEARCH("PBT",L1459),99)=99,IF(IFERROR(SEARCH("persistent, bioackumulative and toxic properties",K1459),99)=99,0,Scoring!$E$3),Scoring!$E$3),Scoring!$E$7),Scoring!$E$3),Scoring!$E$5),Scoring!$E$6),Scoring!$E$3)</f>
        <v>0</v>
      </c>
      <c r="W1459" s="78">
        <f>IF(IFERROR(SEARCH("vPvB",P1459),99)=99,IF(IFERROR(SEARCH("suspected pbt/vPvB",S1459),99)=99,IF(IFERROR(SEARCH("vPvB",S1459),99)=99,IF(IFERROR(SEARCH("concluded to be a vPvB",S1459),99)=99,IF(IFERROR(SEARCH("identified as vPvB",K1459),99)=99,IF(IFERROR(SEARCH("concluded to be a vPvB",K1459),99)=99,IF(IFERROR(SEARCH("concluded to be both pbt and vPvB",S1459),99)=99,IF(IFERROR(SEARCH("concluded to be both pbt and vPvB",K1459),99)=99,0,Scoring!$E$5),Scoring!$E$5),Scoring!$E$5),Scoring!$E$5),Scoring!$E$5),Scoring!$E$4),Scoring!$E$6),Scoring!$E$4)</f>
        <v>0</v>
      </c>
      <c r="X1459" s="78">
        <f>IF(IFERROR(SEARCH("H410",N1459),99)=99,IF(IFERROR(SEARCH("H410",O1459),99)=99,IF(IFERROR(SEARCH("H410",Q1459),99)=99,IF(IFERROR(SEARCH("H410",M1459),99)=99,IF(IFERROR(SEARCH("H410",R1459),99)=99,IF(IFERROR(SEARCH("H411",N1459),99)=99,IF(IFERROR(SEARCH("H411",O1459),99)=99,IF(IFERROR(SEARCH("H411",Q1459),99)=99,IF(IFERROR(SEARCH("H411",M1459),99)=99,IF(IFERROR(SEARCH("H411",R1459),99)=99,IF(IFERROR(SEARCH("H413",N1459),99)=99,IF(IFERROR(SEARCH("H413",O1459),99)=99,IF(IFERROR(SEARCH("H413",Q1459),99)=99,IF(IFERROR(SEARCH("H413",M1459),99)=99,IF(IFERROR(SEARCH("H413",R1459),99)=99,IF(IFERROR(SEARCH("H412",N1459),99)=99,IF(IFERROR(SEARCH("H412",O1459),99)=99,IF(IFERROR(SEARCH("H412",Q1459),99)=99,IF(IFERROR(SEARCH("H412",M1459),99)=99,IF(IFERROR(SEARCH("H412",R1459),99)=99,0,Scoring!$E$2),Scoring!$E$2),Scoring!$E$2),Scoring!$E$2),Scoring!$E$2),Scoring!$E$2),Scoring!$E$2),Scoring!$E$2),Scoring!$E$2),Scoring!$E$2),Scoring!$E$2),Scoring!$E$2),Scoring!$E$2),Scoring!$E$2),Scoring!$E$2),Scoring!$E$2),Scoring!$E$2),Scoring!$E$2),Scoring!$E$2),Scoring!$E$2)</f>
        <v>0</v>
      </c>
      <c r="Y1459" s="78">
        <f>IF(IFERROR(SEARCH("CMR",K1459),99)=99,IF(IFERROR(SEARCH("Suspected CMR",S1459),99)=99,IF(IFERROR(SEARCH("CMR",S1459),99)=99,0,Scoring!$E$8),Scoring!$E$9),Scoring!$E$8)</f>
        <v>0</v>
      </c>
      <c r="Z1459" s="78">
        <f>IF(IFERROR(SEARCH("H350",N1459),99)=99,IF(IFERROR(SEARCH("H350",O1459),99)=99,IF(IFERROR(SEARCH("H350",Q1459),99)=99,IF(IFERROR(SEARCH("H350",M1459),99)=99,IF(IFERROR(SEARCH("H350",R1459),99)=99,IF(IFERROR(SEARCH("H351",N1459),99)=99,IF(IFERROR(SEARCH("H351",O1459),99)=99,IF(IFERROR(SEARCH("H351",Q1459),99)=99,IF(IFERROR(SEARCH("H351",M1459),99)=99,IF(IFERROR(SEARCH("H351",R1459),99)=99,IF(IFERROR(SEARCH("carcinogenic",P1459),99)=99,IF(IFERROR(SEARCH("suspected carcinogenic",S1459),99)=99,0,Scoring!$E$12),Scoring!$E$11),Scoring!$E$10),Scoring!$E$10),Scoring!$E$10),Scoring!$E$10),Scoring!$E$10),Scoring!$E$10),Scoring!$E$10),Scoring!$E$10),Scoring!$E$10),Scoring!$E$10)</f>
        <v>0</v>
      </c>
      <c r="AA1459" s="78">
        <f>IF(IFERROR(SEARCH("H340",N1459),99)=99,IF(IFERROR(SEARCH("H340",O1459),99)=99,IF(IFERROR(SEARCH("H340",Q1459),99)=99,IF(IFERROR(SEARCH("H340",M1459),99)=99,IF(IFERROR(SEARCH("H340",R1459),99)=99,IF(IFERROR(SEARCH("H341",N1459),99)=99,IF(IFERROR(SEARCH("H341",O1459),99)=99,IF(IFERROR(SEARCH("H341",Q1459),99)=99,IF(IFERROR(SEARCH("H341",M1459),99)=99,IF(IFERROR(SEARCH("H341",R1459),99)=99,IF(IFERROR(SEARCH("mutagenic",P1459),99)=99,IF(IFERROR(SEARCH("suspected mutagenic",S1459),99)=99,0,Scoring!$E$15),Scoring!$E$14),Scoring!$E$13),Scoring!$E$13),Scoring!$E$13),Scoring!$E$13),Scoring!$E$13),Scoring!$E$13),Scoring!$E$13),Scoring!$E$13),Scoring!$E$13),Scoring!$E$13)</f>
        <v>0</v>
      </c>
      <c r="AB1459" s="78">
        <f>IF(IFERROR(SEARCH("H360",N1459),99)=99,IF(IFERROR(SEARCH("H360",O1459),99)=99,IF(IFERROR(SEARCH("H360",Q1459),99)=99,IF(IFERROR(SEARCH("H360",M1459),99)=99,IF(IFERROR(SEARCH("H360",R1459),99)=99,IF(IFERROR(SEARCH("H361",N1459),99)=99,IF(IFERROR(SEARCH("H361",O1459),99)=99,IF(IFERROR(SEARCH("H361",Q1459),99)=99,IF(IFERROR(SEARCH("H361",M1459),99)=99,IF(IFERROR(SEARCH("H361",R1459),99)=99,IF(IFERROR(SEARCH("reproduction",P1459),99)=99,IF(IFERROR(SEARCH("suspected reprotoxic",S1459),99)=99,IF(IFERROR(SEARCH("reprotoxic",S1459),99)=99,IF(IFERROR(SEARCH("reprotoxic",K1459),99)=99,0,Scoring!$E$18),Scoring!$E$18),Scoring!$E$19),Scoring!$E$17),Scoring!$E$16),Scoring!$E$16),Scoring!$E$16),Scoring!$E$16),Scoring!$E$16),Scoring!$E$16),Scoring!$E$16),Scoring!$E$16),Scoring!$E$16),Scoring!$E$16)</f>
        <v>0</v>
      </c>
      <c r="AC1459" s="78">
        <f>IF(IFERROR(SEARCH("57f",L1459),99)=99,IF(IFERROR(SEARCH("57(f)",P1459),99)=99,0,Scoring!$E$20),Scoring!$E$20)</f>
        <v>0</v>
      </c>
      <c r="AD1459" s="78">
        <f>IF(IFERROR(SEARCH("CAT1",T1459),99)=99,IF(IFERROR(SEARCH("CAT2",T1459),99)=99,IF(IFERROR(SEARCH("CAT3",T1459),99)=99,IF(IFERROR(SEARCH("concluded to be endocrine",K1459),99)=99,IF(IFERROR(SEARCH("categorised as endocrine",K1459),99)=99,IF(IFERROR(SEARCH("endocrine disrupting",P1459),99)=99,IF(IFERROR(SEARCH("endocrine disrupting",K1459),99)=99,IF(IFERROR(SEARCH("suspected endocrine",S1459),99)=99,IF(IFERROR(SEARCH("potential endocrine",S1459),99)=99,0,Scoring!$E$25),Scoring!$E$25),Scoring!$E$24),Scoring!$E$24),Scoring!$E$24),Scoring!$E$24),Scoring!$E$23),Scoring!$E$22),Scoring!$E$21)</f>
        <v>0.3</v>
      </c>
      <c r="AE1459" s="78">
        <f>IF(IFERROR(SEARCH("suspected sensitiser",S1459),99)=99,IF(IFERROR(SEARCH("sensitiser",S1459),99)=99,IF(IFERROR(SEARCH("other hazard based concern",S1459),99)=99,0,Scoring!$E$28),Scoring!$E$26),Scoring!$E$27)</f>
        <v>0</v>
      </c>
      <c r="AF1459" s="78">
        <f>IF(IFERROR(M1459,1)=1,IF(IFERROR(N1459,1)=1,IF(IFERROR(O1459,1)=1,IF(IFERROR(Q1459,1)=1,IF(IFERROR(R1459,1)=1,IF(IFERROR(T1459,1)=1,IF(IFERROR(K1459,1)=1,IF(IFERROR(P1459,1)=1,IF(IFERROR(S1459,1)=1,Scoring!$E$29,0),0),0),0),0),0),0),0),0)</f>
        <v>0</v>
      </c>
      <c r="AG1459" s="78">
        <f t="shared" si="95"/>
        <v>0.3</v>
      </c>
      <c r="AI1459" s="93"/>
      <c r="AJ1459" s="94"/>
      <c r="AK1459" s="76"/>
      <c r="AL1459" s="75"/>
      <c r="AN1459" s="79"/>
      <c r="AO1459" s="79"/>
      <c r="AP1459" s="79"/>
      <c r="AQ1459" s="79"/>
      <c r="AR1459" s="79"/>
      <c r="AS1459" s="78"/>
      <c r="AU1459" s="79">
        <f>IF(IFERROR(F1459,99)=99,IF(IFERROR(G1459,99)=99,IF(IFERROR(H1459,99)=99,IF(IFERROR(I1459,99)=99,IF(IFERROR(E1459,99)=99,IF(IFERROR(J1459,99)=99,0,Scoring!$B$7),Scoring!$B$3),Scoring!$B$2),Scoring!$B$6),Scoring!$B$5),Scoring!$B$4)</f>
        <v>0.3</v>
      </c>
      <c r="AV1459" s="78">
        <f t="shared" si="96"/>
        <v>0.09</v>
      </c>
      <c r="AW1459" s="78"/>
      <c r="AX1459" s="66"/>
      <c r="AY1459" s="78"/>
      <c r="AZ1459" s="76"/>
      <c r="BB1459" s="76"/>
    </row>
    <row r="1460" spans="1:54" x14ac:dyDescent="0.25">
      <c r="A1460" s="89" t="s">
        <v>6533</v>
      </c>
      <c r="B1460" s="89" t="s">
        <v>30</v>
      </c>
      <c r="C1460" s="89" t="s">
        <v>30</v>
      </c>
      <c r="D1460" s="89" t="s">
        <v>7301</v>
      </c>
      <c r="E1460" s="76" t="e">
        <f>IF(C1460="-",IF(A1460="-",VLOOKUP(D1460,'sin-list 180320_update'!$C$2:$C$835,1,FALSE),VLOOKUP(A1460,'sin-list 180320_update'!$A$2:$A$835,1,FALSE)),VLOOKUP(C1460,'sin-list 180320_update'!$B$2:$B$835,1,FALSE))</f>
        <v>#N/A</v>
      </c>
      <c r="F1460" s="76" t="e">
        <f>IF($C1460="-",IF($A1460="-",VLOOKUP($D1460,'REACH Bilaga XVII_update'!$A$5:$A$131,1,FALSE),VLOOKUP($A1460,'REACH Bilaga XVII_update'!$C$5:$C$131,1,FALSE)),VLOOKUP($C1460,'REACH Bilaga XVII_update'!$B$5:$B$131,1,FALSE))</f>
        <v>#N/A</v>
      </c>
      <c r="G1460" s="76" t="e">
        <f>IF($C1460="-",IF($A1460="-",VLOOKUP($D1460,' REACH Bilaga 59_update'!$A$5:$A$210,1,FALSE),VLOOKUP($A1460,' REACH Bilaga 59_update'!$D$5:$D$210,1,FALSE)),VLOOKUP($C1460,' REACH Bilaga 59_update'!$C$5:$C$210,1,FALSE))</f>
        <v>#N/A</v>
      </c>
      <c r="H1460" s="76" t="e">
        <f>IF($C1460="-",IF($A1460="-",VLOOKUP($D1460,'REACH Bilaga XIV_update'!$A$5:$A$110,1,FALSE),VLOOKUP($A1460,'REACH Bilaga XIV_update'!$D$5:$D$110,1,FALSE)),VLOOKUP($C1460,'REACH Bilaga XIV_update'!$C$5:$C$110,1,FALSE))</f>
        <v>#N/A</v>
      </c>
      <c r="I1460" s="76" t="e">
        <f>IF($C1460="-",IF($A1460="-",VLOOKUP($D1460,CoRAP_update!$A$5:$A$376,1,FALSE),VLOOKUP($A1460,CoRAP_update!$D$5:$D$376,1,FALSE)),VLOOKUP($C1460,CoRAP_update!$C$5:$C$376,1,FALSE))</f>
        <v>#N/A</v>
      </c>
      <c r="J1460" s="76" t="str">
        <f>IF($C1460="-",IF($A1460="-",VLOOKUP($D1460,EDC_update!$C$2:$C$450,1,FALSE),VLOOKUP($A1460,EDC_update!$B$2:$B$450,1,FALSE)),VLOOKUP($C1460,EDC_update!$L$2:$L$450,1,FALSE))</f>
        <v>66246-88-6</v>
      </c>
      <c r="K1460" s="76" t="e">
        <f>IF($C1460="-",IF($A1460="-",IF(VLOOKUP($D1460,'sin-list 180320_update'!$C$2:$S$835,3,FALSE)="",NA(),VLOOKUP($D1460,'sin-list 180320_update'!$C$2:$S$835,3,FALSE)),IF(VLOOKUP($A1460,'sin-list 180320_update'!$A$2:$S$835,5,FALSE)="",NA(),VLOOKUP($A1460,'sin-list 180320_update'!$A$2:$S$835,5,FALSE))),IF(VLOOKUP($C1460,'sin-list 180320_update'!$B$2:$S$835,4,FALSE)="",NA(),VLOOKUP($C1460,'sin-list 180320_update'!$B$2:$S$835,4,FALSE)))</f>
        <v>#N/A</v>
      </c>
      <c r="L1460" s="76" t="e">
        <f>IF($C1460="-",IF($A1460="-",VLOOKUP($D1460,'sin-list 180320_update'!$C$2:$S$835,6,FALSE),VLOOKUP($A1460,'sin-list 180320_update'!$A$2:$S$835,8,FALSE)),VLOOKUP($C1460,'sin-list 180320_update'!$B$2:$S$835,7,FALSE))</f>
        <v>#N/A</v>
      </c>
      <c r="M1460" s="76" t="e">
        <f>IF($C1460="-",IF($A1460="-",IF(VLOOKUP($D1460,'sin-list 180320_update'!$C$2:$S$835,8,FALSE)="",NA(),VLOOKUP($D1460,'sin-list 180320_update'!$C$2:$S$835,8,FALSE)),IF(VLOOKUP($A1460,'sin-list 180320_update'!$A$2:$S$835,10,FALSE)="",NA(),VLOOKUP($A1460,'sin-list 180320_update'!$A$2:$S$835,10,FALSE))),IF(VLOOKUP($C1460,'sin-list 180320_update'!$B$2:$S$835,9,FALSE)="",NA(),VLOOKUP($C1460,'sin-list 180320_update'!$B$2:$S$835,9,FALSE)))</f>
        <v>#N/A</v>
      </c>
      <c r="N1460" s="76" t="e">
        <f>IF($C1460="-",IF($A1460="-",IF(VLOOKUP($D1460,'REACH Bilaga XVII_update'!$A$5:$E$131,4,FALSE)="",NA(),VLOOKUP($D1460,'REACH Bilaga XVII_update'!$A$5:$E$131,4,FALSE)),IF(VLOOKUP($A1460,'REACH Bilaga XVII_update'!$C$5:$D$131,2,FALSE)="",NA(),VLOOKUP($A1460,'REACH Bilaga XVII_update'!$C$5:$D$131,2,FALSE))),IF(VLOOKUP($C1460,'REACH Bilaga XVII_update'!$B$5:$D$131,3,FALSE)="",NA(),VLOOKUP($C1460,'REACH Bilaga XVII_update'!$B$5:$D$131,3,FALSE)))</f>
        <v>#N/A</v>
      </c>
      <c r="O1460" s="76" t="e">
        <f>IF($C1460="-",IF($A1460="-",IF(VLOOKUP($D1460,' REACH Bilaga 59_update'!$A$5:$E$210,5,FALSE)="",NA(),VLOOKUP($D1460,' REACH Bilaga 59_update'!$A$5:$E$210,5,FALSE)),IF(VLOOKUP($A1460,' REACH Bilaga 59_update'!$D$5:$E$210,2,FALSE)="",NA(),VLOOKUP($A1460,' REACH Bilaga 59_update'!$D$5:$E$210,2,FALSE))),IF(VLOOKUP($C1460,' REACH Bilaga 59_update'!$C$5:$E$210,3,FALSE)="",NA(),VLOOKUP($C1460,' REACH Bilaga 59_update'!$C$5:$E$210,3,FALSE)))</f>
        <v>#N/A</v>
      </c>
      <c r="P1460" s="76" t="e">
        <f>IF(C1460="-",IF(A1460="-",IFERROR(VLOOKUP($D1460,' REACH Bilaga 59_update'!$A$5:$F$210,MATCH(Sammanfattning!P$1,' REACH Bilaga 59_update'!$A$4:$F$4,0),FALSE),VLOOKUP($D1460,'REACH Bilaga XIV_update'!$A$4:$H$110,MATCH(Sammanfattning!P$1,'REACH Bilaga XIV_update'!$A$4:$H$4,0),FALSE)),IFERROR(VLOOKUP($A1460,' REACH Bilaga 59_update'!$D$5:$F$210,MATCH(Sammanfattning!P$1,' REACH Bilaga 59_update'!$D$4:$F$4,0),FALSE),VLOOKUP($A1460,'REACH Bilaga XIV_update'!$D$4:$H$110,MATCH(Sammanfattning!P$1,'REACH Bilaga XIV_update'!$D$4:$H$4,0),FALSE))),IFERROR(VLOOKUP($C1460,' REACH Bilaga 59_update'!$C$5:$F$210,MATCH(Sammanfattning!P$1,' REACH Bilaga 59_update'!$C$4:$F$4,0),FALSE),VLOOKUP($C1460,'REACH Bilaga XIV_update'!$C$4:$H$110,MATCH(Sammanfattning!P$1,'REACH Bilaga XIV_update'!$C$4:$H$4,0),FALSE)))</f>
        <v>#N/A</v>
      </c>
      <c r="Q1460" s="76" t="e">
        <f>IF($C1460="-",IF($A1460="-",IF(VLOOKUP($D1460,'REACH Bilaga XIV_update'!$A$5:$I$110,9,FALSE)="",NA(),VLOOKUP($D1460,'REACH Bilaga XIV_update'!$A$5:$I$110,9,FALSE)),IF(VLOOKUP($A1460,'REACH Bilaga XIV_update'!$D$5:$I$110,6,FALSE)="",NA(),VLOOKUP($A1460,'REACH Bilaga XIV_update'!$D$5:$I$110,6,FALSE))),IF(VLOOKUP($C1460,'REACH Bilaga XIV_update'!$C$5:$I$110,7,FALSE)="",NA(),VLOOKUP($C1460,'REACH Bilaga XIV_update'!$C$5:$I$110,7,FALSE)))</f>
        <v>#N/A</v>
      </c>
      <c r="R1460" s="76" t="e">
        <f>IF($C1460="-",IF($A1460="-",IF(VLOOKUP($D1460,CoRAP_update!$A$5:$O$376,15,FALSE)="",NA(),VLOOKUP($D1460,CoRAP_update!$A$5:$O$376,15,FALSE)),IF(VLOOKUP($A1460,CoRAP_update!$D$5:$O$376,12,FALSE)="",NA(),VLOOKUP($A1460,CoRAP_update!$D$5:$O$376,12,FALSE))),IF(VLOOKUP($C1460,CoRAP_update!$C$5:$O$376,13,FALSE)="",NA(),VLOOKUP($C1460,CoRAP_update!$C$5:$O$376,13,FALSE)))</f>
        <v>#N/A</v>
      </c>
      <c r="S1460" s="144" t="e">
        <f>IF($C1460="-",IF($A1460="-",VLOOKUP($D1460,CoRAP_update!$A$5:$J$376,MATCH(Sammanfattning!S$1,CoRAP_update!$A$4:$J$4,0),FALSE),VLOOKUP($A1460,CoRAP_update!$D$5:$J$376,MATCH(Sammanfattning!S$1,CoRAP_update!$D$4:$J$4,0),FALSE)),VLOOKUP($C1460,CoRAP_update!$C$5:$J$376,MATCH(Sammanfattning!S$1,CoRAP_update!$C$4:$J$4,0),FALSE))</f>
        <v>#N/A</v>
      </c>
      <c r="T1460" s="76" t="str">
        <f>IF($A1460="-",VLOOKUP($D1460,EDC_update!$C$2:$F$450,4,FALSE),VLOOKUP($A1460,EDC_update!$B$2:$F$450,5,FALSE))</f>
        <v>CAT3b</v>
      </c>
      <c r="V1460" s="78">
        <f>IF(IFERROR(SEARCH("PBT",P1460),99)=99,IF(IFERROR(SEARCH("suspected PBT",S1460),99)=99,IF(IFERROR(SEARCH("concluded to be PBT",K1460),99)=99,IF(IFERROR(SEARCH("PBT",S1460),99)=99,IF(IFERROR(SEARCH("PBT cand",L1460),99)=99,IF(IFERROR(SEARCH("PBT",L1460),99)=99,IF(IFERROR(SEARCH("persistent, bioackumulative and toxic properties",K1460),99)=99,0,Scoring!$E$3),Scoring!$E$3),Scoring!$E$7),Scoring!$E$3),Scoring!$E$5),Scoring!$E$6),Scoring!$E$3)</f>
        <v>0</v>
      </c>
      <c r="W1460" s="78">
        <f>IF(IFERROR(SEARCH("vPvB",P1460),99)=99,IF(IFERROR(SEARCH("suspected pbt/vPvB",S1460),99)=99,IF(IFERROR(SEARCH("vPvB",S1460),99)=99,IF(IFERROR(SEARCH("concluded to be a vPvB",S1460),99)=99,IF(IFERROR(SEARCH("identified as vPvB",K1460),99)=99,IF(IFERROR(SEARCH("concluded to be a vPvB",K1460),99)=99,IF(IFERROR(SEARCH("concluded to be both pbt and vPvB",S1460),99)=99,IF(IFERROR(SEARCH("concluded to be both pbt and vPvB",K1460),99)=99,0,Scoring!$E$5),Scoring!$E$5),Scoring!$E$5),Scoring!$E$5),Scoring!$E$5),Scoring!$E$4),Scoring!$E$6),Scoring!$E$4)</f>
        <v>0</v>
      </c>
      <c r="X1460" s="78">
        <f>IF(IFERROR(SEARCH("H410",N1460),99)=99,IF(IFERROR(SEARCH("H410",O1460),99)=99,IF(IFERROR(SEARCH("H410",Q1460),99)=99,IF(IFERROR(SEARCH("H410",M1460),99)=99,IF(IFERROR(SEARCH("H410",R1460),99)=99,IF(IFERROR(SEARCH("H411",N1460),99)=99,IF(IFERROR(SEARCH("H411",O1460),99)=99,IF(IFERROR(SEARCH("H411",Q1460),99)=99,IF(IFERROR(SEARCH("H411",M1460),99)=99,IF(IFERROR(SEARCH("H411",R1460),99)=99,IF(IFERROR(SEARCH("H413",N1460),99)=99,IF(IFERROR(SEARCH("H413",O1460),99)=99,IF(IFERROR(SEARCH("H413",Q1460),99)=99,IF(IFERROR(SEARCH("H413",M1460),99)=99,IF(IFERROR(SEARCH("H413",R1460),99)=99,IF(IFERROR(SEARCH("H412",N1460),99)=99,IF(IFERROR(SEARCH("H412",O1460),99)=99,IF(IFERROR(SEARCH("H412",Q1460),99)=99,IF(IFERROR(SEARCH("H412",M1460),99)=99,IF(IFERROR(SEARCH("H412",R1460),99)=99,0,Scoring!$E$2),Scoring!$E$2),Scoring!$E$2),Scoring!$E$2),Scoring!$E$2),Scoring!$E$2),Scoring!$E$2),Scoring!$E$2),Scoring!$E$2),Scoring!$E$2),Scoring!$E$2),Scoring!$E$2),Scoring!$E$2),Scoring!$E$2),Scoring!$E$2),Scoring!$E$2),Scoring!$E$2),Scoring!$E$2),Scoring!$E$2),Scoring!$E$2)</f>
        <v>0</v>
      </c>
      <c r="Y1460" s="78">
        <f>IF(IFERROR(SEARCH("CMR",K1460),99)=99,IF(IFERROR(SEARCH("Suspected CMR",S1460),99)=99,IF(IFERROR(SEARCH("CMR",S1460),99)=99,0,Scoring!$E$8),Scoring!$E$9),Scoring!$E$8)</f>
        <v>0</v>
      </c>
      <c r="Z1460" s="78">
        <f>IF(IFERROR(SEARCH("H350",N1460),99)=99,IF(IFERROR(SEARCH("H350",O1460),99)=99,IF(IFERROR(SEARCH("H350",Q1460),99)=99,IF(IFERROR(SEARCH("H350",M1460),99)=99,IF(IFERROR(SEARCH("H350",R1460),99)=99,IF(IFERROR(SEARCH("H351",N1460),99)=99,IF(IFERROR(SEARCH("H351",O1460),99)=99,IF(IFERROR(SEARCH("H351",Q1460),99)=99,IF(IFERROR(SEARCH("H351",M1460),99)=99,IF(IFERROR(SEARCH("H351",R1460),99)=99,IF(IFERROR(SEARCH("carcinogenic",P1460),99)=99,IF(IFERROR(SEARCH("suspected carcinogenic",S1460),99)=99,0,Scoring!$E$12),Scoring!$E$11),Scoring!$E$10),Scoring!$E$10),Scoring!$E$10),Scoring!$E$10),Scoring!$E$10),Scoring!$E$10),Scoring!$E$10),Scoring!$E$10),Scoring!$E$10),Scoring!$E$10)</f>
        <v>0</v>
      </c>
      <c r="AA1460" s="78">
        <f>IF(IFERROR(SEARCH("H340",N1460),99)=99,IF(IFERROR(SEARCH("H340",O1460),99)=99,IF(IFERROR(SEARCH("H340",Q1460),99)=99,IF(IFERROR(SEARCH("H340",M1460),99)=99,IF(IFERROR(SEARCH("H340",R1460),99)=99,IF(IFERROR(SEARCH("H341",N1460),99)=99,IF(IFERROR(SEARCH("H341",O1460),99)=99,IF(IFERROR(SEARCH("H341",Q1460),99)=99,IF(IFERROR(SEARCH("H341",M1460),99)=99,IF(IFERROR(SEARCH("H341",R1460),99)=99,IF(IFERROR(SEARCH("mutagenic",P1460),99)=99,IF(IFERROR(SEARCH("suspected mutagenic",S1460),99)=99,0,Scoring!$E$15),Scoring!$E$14),Scoring!$E$13),Scoring!$E$13),Scoring!$E$13),Scoring!$E$13),Scoring!$E$13),Scoring!$E$13),Scoring!$E$13),Scoring!$E$13),Scoring!$E$13),Scoring!$E$13)</f>
        <v>0</v>
      </c>
      <c r="AB1460" s="78">
        <f>IF(IFERROR(SEARCH("H360",N1460),99)=99,IF(IFERROR(SEARCH("H360",O1460),99)=99,IF(IFERROR(SEARCH("H360",Q1460),99)=99,IF(IFERROR(SEARCH("H360",M1460),99)=99,IF(IFERROR(SEARCH("H360",R1460),99)=99,IF(IFERROR(SEARCH("H361",N1460),99)=99,IF(IFERROR(SEARCH("H361",O1460),99)=99,IF(IFERROR(SEARCH("H361",Q1460),99)=99,IF(IFERROR(SEARCH("H361",M1460),99)=99,IF(IFERROR(SEARCH("H361",R1460),99)=99,IF(IFERROR(SEARCH("reproduction",P1460),99)=99,IF(IFERROR(SEARCH("suspected reprotoxic",S1460),99)=99,IF(IFERROR(SEARCH("reprotoxic",S1460),99)=99,IF(IFERROR(SEARCH("reprotoxic",K1460),99)=99,0,Scoring!$E$18),Scoring!$E$18),Scoring!$E$19),Scoring!$E$17),Scoring!$E$16),Scoring!$E$16),Scoring!$E$16),Scoring!$E$16),Scoring!$E$16),Scoring!$E$16),Scoring!$E$16),Scoring!$E$16),Scoring!$E$16),Scoring!$E$16)</f>
        <v>0</v>
      </c>
      <c r="AC1460" s="78">
        <f>IF(IFERROR(SEARCH("57f",L1460),99)=99,IF(IFERROR(SEARCH("57(f)",P1460),99)=99,0,Scoring!$E$20),Scoring!$E$20)</f>
        <v>0</v>
      </c>
      <c r="AD1460" s="78">
        <f>IF(IFERROR(SEARCH("CAT1",T1460),99)=99,IF(IFERROR(SEARCH("CAT2",T1460),99)=99,IF(IFERROR(SEARCH("CAT3",T1460),99)=99,IF(IFERROR(SEARCH("concluded to be endocrine",K1460),99)=99,IF(IFERROR(SEARCH("categorised as endocrine",K1460),99)=99,IF(IFERROR(SEARCH("endocrine disrupting",P1460),99)=99,IF(IFERROR(SEARCH("endocrine disrupting",K1460),99)=99,IF(IFERROR(SEARCH("suspected endocrine",S1460),99)=99,IF(IFERROR(SEARCH("potential endocrine",S1460),99)=99,0,Scoring!$E$25),Scoring!$E$25),Scoring!$E$24),Scoring!$E$24),Scoring!$E$24),Scoring!$E$24),Scoring!$E$23),Scoring!$E$22),Scoring!$E$21)</f>
        <v>0.3</v>
      </c>
      <c r="AE1460" s="78">
        <f>IF(IFERROR(SEARCH("suspected sensitiser",S1460),99)=99,IF(IFERROR(SEARCH("sensitiser",S1460),99)=99,IF(IFERROR(SEARCH("other hazard based concern",S1460),99)=99,0,Scoring!$E$28),Scoring!$E$26),Scoring!$E$27)</f>
        <v>0</v>
      </c>
      <c r="AF1460" s="78">
        <f>IF(IFERROR(M1460,1)=1,IF(IFERROR(N1460,1)=1,IF(IFERROR(O1460,1)=1,IF(IFERROR(Q1460,1)=1,IF(IFERROR(R1460,1)=1,IF(IFERROR(T1460,1)=1,IF(IFERROR(K1460,1)=1,IF(IFERROR(P1460,1)=1,IF(IFERROR(S1460,1)=1,Scoring!$E$29,0),0),0),0),0),0),0),0),0)</f>
        <v>0</v>
      </c>
      <c r="AG1460" s="78">
        <f t="shared" si="95"/>
        <v>0.3</v>
      </c>
      <c r="AI1460" s="93"/>
      <c r="AJ1460" s="94"/>
      <c r="AK1460" s="76"/>
      <c r="AL1460" s="75"/>
      <c r="AN1460" s="79"/>
      <c r="AO1460" s="79"/>
      <c r="AP1460" s="79"/>
      <c r="AQ1460" s="79"/>
      <c r="AR1460" s="79"/>
      <c r="AS1460" s="78"/>
      <c r="AU1460" s="79">
        <f>IF(IFERROR(F1460,99)=99,IF(IFERROR(G1460,99)=99,IF(IFERROR(H1460,99)=99,IF(IFERROR(I1460,99)=99,IF(IFERROR(E1460,99)=99,IF(IFERROR(J1460,99)=99,0,Scoring!$B$7),Scoring!$B$3),Scoring!$B$2),Scoring!$B$6),Scoring!$B$5),Scoring!$B$4)</f>
        <v>0.3</v>
      </c>
      <c r="AV1460" s="78">
        <f t="shared" si="96"/>
        <v>0.09</v>
      </c>
      <c r="AW1460" s="78"/>
      <c r="AX1460" s="66"/>
      <c r="AY1460" s="78"/>
      <c r="AZ1460" s="76"/>
      <c r="BB1460" s="76"/>
    </row>
    <row r="1461" spans="1:54" x14ac:dyDescent="0.25">
      <c r="A1461" s="89" t="s">
        <v>7034</v>
      </c>
      <c r="B1461" s="89" t="s">
        <v>30</v>
      </c>
      <c r="C1461" s="89" t="s">
        <v>30</v>
      </c>
      <c r="D1461" s="89" t="s">
        <v>7035</v>
      </c>
      <c r="E1461" s="76" t="e">
        <f>IF(C1461="-",IF(A1461="-",VLOOKUP(D1461,'sin-list 180320_update'!$C$2:$C$835,1,FALSE),VLOOKUP(A1461,'sin-list 180320_update'!$A$2:$A$835,1,FALSE)),VLOOKUP(C1461,'sin-list 180320_update'!$B$2:$B$835,1,FALSE))</f>
        <v>#N/A</v>
      </c>
      <c r="F1461" s="76" t="e">
        <f>IF($C1461="-",IF($A1461="-",VLOOKUP($D1461,'REACH Bilaga XVII_update'!$A$5:$A$131,1,FALSE),VLOOKUP($A1461,'REACH Bilaga XVII_update'!$C$5:$C$131,1,FALSE)),VLOOKUP($C1461,'REACH Bilaga XVII_update'!$B$5:$B$131,1,FALSE))</f>
        <v>#N/A</v>
      </c>
      <c r="G1461" s="76" t="e">
        <f>IF($C1461="-",IF($A1461="-",VLOOKUP($D1461,' REACH Bilaga 59_update'!$A$5:$A$210,1,FALSE),VLOOKUP($A1461,' REACH Bilaga 59_update'!$D$5:$D$210,1,FALSE)),VLOOKUP($C1461,' REACH Bilaga 59_update'!$C$5:$C$210,1,FALSE))</f>
        <v>#N/A</v>
      </c>
      <c r="H1461" s="76" t="e">
        <f>IF($C1461="-",IF($A1461="-",VLOOKUP($D1461,'REACH Bilaga XIV_update'!$A$5:$A$110,1,FALSE),VLOOKUP($A1461,'REACH Bilaga XIV_update'!$D$5:$D$110,1,FALSE)),VLOOKUP($C1461,'REACH Bilaga XIV_update'!$C$5:$C$110,1,FALSE))</f>
        <v>#N/A</v>
      </c>
      <c r="I1461" s="76" t="e">
        <f>IF($C1461="-",IF($A1461="-",VLOOKUP($D1461,CoRAP_update!$A$5:$A$376,1,FALSE),VLOOKUP($A1461,CoRAP_update!$D$5:$D$376,1,FALSE)),VLOOKUP($C1461,CoRAP_update!$C$5:$C$376,1,FALSE))</f>
        <v>#N/A</v>
      </c>
      <c r="J1461" s="76" t="str">
        <f>IF($C1461="-",IF($A1461="-",VLOOKUP($D1461,EDC_update!$C$2:$C$450,1,FALSE),VLOOKUP($A1461,EDC_update!$B$2:$B$450,1,FALSE)),VLOOKUP($C1461,EDC_update!$L$2:$L$450,1,FALSE))</f>
        <v>682-80-4</v>
      </c>
      <c r="K1461" s="76" t="e">
        <f>IF($C1461="-",IF($A1461="-",IF(VLOOKUP($D1461,'sin-list 180320_update'!$C$2:$S$835,3,FALSE)="",NA(),VLOOKUP($D1461,'sin-list 180320_update'!$C$2:$S$835,3,FALSE)),IF(VLOOKUP($A1461,'sin-list 180320_update'!$A$2:$S$835,5,FALSE)="",NA(),VLOOKUP($A1461,'sin-list 180320_update'!$A$2:$S$835,5,FALSE))),IF(VLOOKUP($C1461,'sin-list 180320_update'!$B$2:$S$835,4,FALSE)="",NA(),VLOOKUP($C1461,'sin-list 180320_update'!$B$2:$S$835,4,FALSE)))</f>
        <v>#N/A</v>
      </c>
      <c r="L1461" s="76" t="e">
        <f>IF($C1461="-",IF($A1461="-",VLOOKUP($D1461,'sin-list 180320_update'!$C$2:$S$835,6,FALSE),VLOOKUP($A1461,'sin-list 180320_update'!$A$2:$S$835,8,FALSE)),VLOOKUP($C1461,'sin-list 180320_update'!$B$2:$S$835,7,FALSE))</f>
        <v>#N/A</v>
      </c>
      <c r="M1461" s="76" t="e">
        <f>IF($C1461="-",IF($A1461="-",IF(VLOOKUP($D1461,'sin-list 180320_update'!$C$2:$S$835,8,FALSE)="",NA(),VLOOKUP($D1461,'sin-list 180320_update'!$C$2:$S$835,8,FALSE)),IF(VLOOKUP($A1461,'sin-list 180320_update'!$A$2:$S$835,10,FALSE)="",NA(),VLOOKUP($A1461,'sin-list 180320_update'!$A$2:$S$835,10,FALSE))),IF(VLOOKUP($C1461,'sin-list 180320_update'!$B$2:$S$835,9,FALSE)="",NA(),VLOOKUP($C1461,'sin-list 180320_update'!$B$2:$S$835,9,FALSE)))</f>
        <v>#N/A</v>
      </c>
      <c r="N1461" s="76" t="e">
        <f>IF($C1461="-",IF($A1461="-",IF(VLOOKUP($D1461,'REACH Bilaga XVII_update'!$A$5:$E$131,4,FALSE)="",NA(),VLOOKUP($D1461,'REACH Bilaga XVII_update'!$A$5:$E$131,4,FALSE)),IF(VLOOKUP($A1461,'REACH Bilaga XVII_update'!$C$5:$D$131,2,FALSE)="",NA(),VLOOKUP($A1461,'REACH Bilaga XVII_update'!$C$5:$D$131,2,FALSE))),IF(VLOOKUP($C1461,'REACH Bilaga XVII_update'!$B$5:$D$131,3,FALSE)="",NA(),VLOOKUP($C1461,'REACH Bilaga XVII_update'!$B$5:$D$131,3,FALSE)))</f>
        <v>#N/A</v>
      </c>
      <c r="O1461" s="76" t="e">
        <f>IF($C1461="-",IF($A1461="-",IF(VLOOKUP($D1461,' REACH Bilaga 59_update'!$A$5:$E$210,5,FALSE)="",NA(),VLOOKUP($D1461,' REACH Bilaga 59_update'!$A$5:$E$210,5,FALSE)),IF(VLOOKUP($A1461,' REACH Bilaga 59_update'!$D$5:$E$210,2,FALSE)="",NA(),VLOOKUP($A1461,' REACH Bilaga 59_update'!$D$5:$E$210,2,FALSE))),IF(VLOOKUP($C1461,' REACH Bilaga 59_update'!$C$5:$E$210,3,FALSE)="",NA(),VLOOKUP($C1461,' REACH Bilaga 59_update'!$C$5:$E$210,3,FALSE)))</f>
        <v>#N/A</v>
      </c>
      <c r="P1461" s="76" t="e">
        <f>IF(C1461="-",IF(A1461="-",IFERROR(VLOOKUP($D1461,' REACH Bilaga 59_update'!$A$5:$F$210,MATCH(Sammanfattning!P$1,' REACH Bilaga 59_update'!$A$4:$F$4,0),FALSE),VLOOKUP($D1461,'REACH Bilaga XIV_update'!$A$4:$H$110,MATCH(Sammanfattning!P$1,'REACH Bilaga XIV_update'!$A$4:$H$4,0),FALSE)),IFERROR(VLOOKUP($A1461,' REACH Bilaga 59_update'!$D$5:$F$210,MATCH(Sammanfattning!P$1,' REACH Bilaga 59_update'!$D$4:$F$4,0),FALSE),VLOOKUP($A1461,'REACH Bilaga XIV_update'!$D$4:$H$110,MATCH(Sammanfattning!P$1,'REACH Bilaga XIV_update'!$D$4:$H$4,0),FALSE))),IFERROR(VLOOKUP($C1461,' REACH Bilaga 59_update'!$C$5:$F$210,MATCH(Sammanfattning!P$1,' REACH Bilaga 59_update'!$C$4:$F$4,0),FALSE),VLOOKUP($C1461,'REACH Bilaga XIV_update'!$C$4:$H$110,MATCH(Sammanfattning!P$1,'REACH Bilaga XIV_update'!$C$4:$H$4,0),FALSE)))</f>
        <v>#N/A</v>
      </c>
      <c r="Q1461" s="76" t="e">
        <f>IF($C1461="-",IF($A1461="-",IF(VLOOKUP($D1461,'REACH Bilaga XIV_update'!$A$5:$I$110,9,FALSE)="",NA(),VLOOKUP($D1461,'REACH Bilaga XIV_update'!$A$5:$I$110,9,FALSE)),IF(VLOOKUP($A1461,'REACH Bilaga XIV_update'!$D$5:$I$110,6,FALSE)="",NA(),VLOOKUP($A1461,'REACH Bilaga XIV_update'!$D$5:$I$110,6,FALSE))),IF(VLOOKUP($C1461,'REACH Bilaga XIV_update'!$C$5:$I$110,7,FALSE)="",NA(),VLOOKUP($C1461,'REACH Bilaga XIV_update'!$C$5:$I$110,7,FALSE)))</f>
        <v>#N/A</v>
      </c>
      <c r="R1461" s="76" t="e">
        <f>IF($C1461="-",IF($A1461="-",IF(VLOOKUP($D1461,CoRAP_update!$A$5:$O$376,15,FALSE)="",NA(),VLOOKUP($D1461,CoRAP_update!$A$5:$O$376,15,FALSE)),IF(VLOOKUP($A1461,CoRAP_update!$D$5:$O$376,12,FALSE)="",NA(),VLOOKUP($A1461,CoRAP_update!$D$5:$O$376,12,FALSE))),IF(VLOOKUP($C1461,CoRAP_update!$C$5:$O$376,13,FALSE)="",NA(),VLOOKUP($C1461,CoRAP_update!$C$5:$O$376,13,FALSE)))</f>
        <v>#N/A</v>
      </c>
      <c r="S1461" s="144" t="e">
        <f>IF($C1461="-",IF($A1461="-",VLOOKUP($D1461,CoRAP_update!$A$5:$J$376,MATCH(Sammanfattning!S$1,CoRAP_update!$A$4:$J$4,0),FALSE),VLOOKUP($A1461,CoRAP_update!$D$5:$J$376,MATCH(Sammanfattning!S$1,CoRAP_update!$D$4:$J$4,0),FALSE)),VLOOKUP($C1461,CoRAP_update!$C$5:$J$376,MATCH(Sammanfattning!S$1,CoRAP_update!$C$4:$J$4,0),FALSE))</f>
        <v>#N/A</v>
      </c>
      <c r="T1461" s="76" t="str">
        <f>IF($A1461="-",VLOOKUP($D1461,EDC_update!$C$2:$F$450,4,FALSE),VLOOKUP($A1461,EDC_update!$B$2:$F$450,5,FALSE))</f>
        <v>CAT3b</v>
      </c>
      <c r="V1461" s="78">
        <f>IF(IFERROR(SEARCH("PBT",P1461),99)=99,IF(IFERROR(SEARCH("suspected PBT",S1461),99)=99,IF(IFERROR(SEARCH("concluded to be PBT",K1461),99)=99,IF(IFERROR(SEARCH("PBT",S1461),99)=99,IF(IFERROR(SEARCH("PBT cand",L1461),99)=99,IF(IFERROR(SEARCH("PBT",L1461),99)=99,IF(IFERROR(SEARCH("persistent, bioackumulative and toxic properties",K1461),99)=99,0,Scoring!$E$3),Scoring!$E$3),Scoring!$E$7),Scoring!$E$3),Scoring!$E$5),Scoring!$E$6),Scoring!$E$3)</f>
        <v>0</v>
      </c>
      <c r="W1461" s="78">
        <f>IF(IFERROR(SEARCH("vPvB",P1461),99)=99,IF(IFERROR(SEARCH("suspected pbt/vPvB",S1461),99)=99,IF(IFERROR(SEARCH("vPvB",S1461),99)=99,IF(IFERROR(SEARCH("concluded to be a vPvB",S1461),99)=99,IF(IFERROR(SEARCH("identified as vPvB",K1461),99)=99,IF(IFERROR(SEARCH("concluded to be a vPvB",K1461),99)=99,IF(IFERROR(SEARCH("concluded to be both pbt and vPvB",S1461),99)=99,IF(IFERROR(SEARCH("concluded to be both pbt and vPvB",K1461),99)=99,0,Scoring!$E$5),Scoring!$E$5),Scoring!$E$5),Scoring!$E$5),Scoring!$E$5),Scoring!$E$4),Scoring!$E$6),Scoring!$E$4)</f>
        <v>0</v>
      </c>
      <c r="X1461" s="78">
        <f>IF(IFERROR(SEARCH("H410",N1461),99)=99,IF(IFERROR(SEARCH("H410",O1461),99)=99,IF(IFERROR(SEARCH("H410",Q1461),99)=99,IF(IFERROR(SEARCH("H410",M1461),99)=99,IF(IFERROR(SEARCH("H410",R1461),99)=99,IF(IFERROR(SEARCH("H411",N1461),99)=99,IF(IFERROR(SEARCH("H411",O1461),99)=99,IF(IFERROR(SEARCH("H411",Q1461),99)=99,IF(IFERROR(SEARCH("H411",M1461),99)=99,IF(IFERROR(SEARCH("H411",R1461),99)=99,IF(IFERROR(SEARCH("H413",N1461),99)=99,IF(IFERROR(SEARCH("H413",O1461),99)=99,IF(IFERROR(SEARCH("H413",Q1461),99)=99,IF(IFERROR(SEARCH("H413",M1461),99)=99,IF(IFERROR(SEARCH("H413",R1461),99)=99,IF(IFERROR(SEARCH("H412",N1461),99)=99,IF(IFERROR(SEARCH("H412",O1461),99)=99,IF(IFERROR(SEARCH("H412",Q1461),99)=99,IF(IFERROR(SEARCH("H412",M1461),99)=99,IF(IFERROR(SEARCH("H412",R1461),99)=99,0,Scoring!$E$2),Scoring!$E$2),Scoring!$E$2),Scoring!$E$2),Scoring!$E$2),Scoring!$E$2),Scoring!$E$2),Scoring!$E$2),Scoring!$E$2),Scoring!$E$2),Scoring!$E$2),Scoring!$E$2),Scoring!$E$2),Scoring!$E$2),Scoring!$E$2),Scoring!$E$2),Scoring!$E$2),Scoring!$E$2),Scoring!$E$2),Scoring!$E$2)</f>
        <v>0</v>
      </c>
      <c r="Y1461" s="78">
        <f>IF(IFERROR(SEARCH("CMR",K1461),99)=99,IF(IFERROR(SEARCH("Suspected CMR",S1461),99)=99,IF(IFERROR(SEARCH("CMR",S1461),99)=99,0,Scoring!$E$8),Scoring!$E$9),Scoring!$E$8)</f>
        <v>0</v>
      </c>
      <c r="Z1461" s="78">
        <f>IF(IFERROR(SEARCH("H350",N1461),99)=99,IF(IFERROR(SEARCH("H350",O1461),99)=99,IF(IFERROR(SEARCH("H350",Q1461),99)=99,IF(IFERROR(SEARCH("H350",M1461),99)=99,IF(IFERROR(SEARCH("H350",R1461),99)=99,IF(IFERROR(SEARCH("H351",N1461),99)=99,IF(IFERROR(SEARCH("H351",O1461),99)=99,IF(IFERROR(SEARCH("H351",Q1461),99)=99,IF(IFERROR(SEARCH("H351",M1461),99)=99,IF(IFERROR(SEARCH("H351",R1461),99)=99,IF(IFERROR(SEARCH("carcinogenic",P1461),99)=99,IF(IFERROR(SEARCH("suspected carcinogenic",S1461),99)=99,0,Scoring!$E$12),Scoring!$E$11),Scoring!$E$10),Scoring!$E$10),Scoring!$E$10),Scoring!$E$10),Scoring!$E$10),Scoring!$E$10),Scoring!$E$10),Scoring!$E$10),Scoring!$E$10),Scoring!$E$10)</f>
        <v>0</v>
      </c>
      <c r="AA1461" s="78">
        <f>IF(IFERROR(SEARCH("H340",N1461),99)=99,IF(IFERROR(SEARCH("H340",O1461),99)=99,IF(IFERROR(SEARCH("H340",Q1461),99)=99,IF(IFERROR(SEARCH("H340",M1461),99)=99,IF(IFERROR(SEARCH("H340",R1461),99)=99,IF(IFERROR(SEARCH("H341",N1461),99)=99,IF(IFERROR(SEARCH("H341",O1461),99)=99,IF(IFERROR(SEARCH("H341",Q1461),99)=99,IF(IFERROR(SEARCH("H341",M1461),99)=99,IF(IFERROR(SEARCH("H341",R1461),99)=99,IF(IFERROR(SEARCH("mutagenic",P1461),99)=99,IF(IFERROR(SEARCH("suspected mutagenic",S1461),99)=99,0,Scoring!$E$15),Scoring!$E$14),Scoring!$E$13),Scoring!$E$13),Scoring!$E$13),Scoring!$E$13),Scoring!$E$13),Scoring!$E$13),Scoring!$E$13),Scoring!$E$13),Scoring!$E$13),Scoring!$E$13)</f>
        <v>0</v>
      </c>
      <c r="AB1461" s="78">
        <f>IF(IFERROR(SEARCH("H360",N1461),99)=99,IF(IFERROR(SEARCH("H360",O1461),99)=99,IF(IFERROR(SEARCH("H360",Q1461),99)=99,IF(IFERROR(SEARCH("H360",M1461),99)=99,IF(IFERROR(SEARCH("H360",R1461),99)=99,IF(IFERROR(SEARCH("H361",N1461),99)=99,IF(IFERROR(SEARCH("H361",O1461),99)=99,IF(IFERROR(SEARCH("H361",Q1461),99)=99,IF(IFERROR(SEARCH("H361",M1461),99)=99,IF(IFERROR(SEARCH("H361",R1461),99)=99,IF(IFERROR(SEARCH("reproduction",P1461),99)=99,IF(IFERROR(SEARCH("suspected reprotoxic",S1461),99)=99,IF(IFERROR(SEARCH("reprotoxic",S1461),99)=99,IF(IFERROR(SEARCH("reprotoxic",K1461),99)=99,0,Scoring!$E$18),Scoring!$E$18),Scoring!$E$19),Scoring!$E$17),Scoring!$E$16),Scoring!$E$16),Scoring!$E$16),Scoring!$E$16),Scoring!$E$16),Scoring!$E$16),Scoring!$E$16),Scoring!$E$16),Scoring!$E$16),Scoring!$E$16)</f>
        <v>0</v>
      </c>
      <c r="AC1461" s="78">
        <f>IF(IFERROR(SEARCH("57f",L1461),99)=99,IF(IFERROR(SEARCH("57(f)",P1461),99)=99,0,Scoring!$E$20),Scoring!$E$20)</f>
        <v>0</v>
      </c>
      <c r="AD1461" s="78">
        <f>IF(IFERROR(SEARCH("CAT1",T1461),99)=99,IF(IFERROR(SEARCH("CAT2",T1461),99)=99,IF(IFERROR(SEARCH("CAT3",T1461),99)=99,IF(IFERROR(SEARCH("concluded to be endocrine",K1461),99)=99,IF(IFERROR(SEARCH("categorised as endocrine",K1461),99)=99,IF(IFERROR(SEARCH("endocrine disrupting",P1461),99)=99,IF(IFERROR(SEARCH("endocrine disrupting",K1461),99)=99,IF(IFERROR(SEARCH("suspected endocrine",S1461),99)=99,IF(IFERROR(SEARCH("potential endocrine",S1461),99)=99,0,Scoring!$E$25),Scoring!$E$25),Scoring!$E$24),Scoring!$E$24),Scoring!$E$24),Scoring!$E$24),Scoring!$E$23),Scoring!$E$22),Scoring!$E$21)</f>
        <v>0.3</v>
      </c>
      <c r="AE1461" s="78">
        <f>IF(IFERROR(SEARCH("suspected sensitiser",S1461),99)=99,IF(IFERROR(SEARCH("sensitiser",S1461),99)=99,IF(IFERROR(SEARCH("other hazard based concern",S1461),99)=99,0,Scoring!$E$28),Scoring!$E$26),Scoring!$E$27)</f>
        <v>0</v>
      </c>
      <c r="AF1461" s="78">
        <f>IF(IFERROR(M1461,1)=1,IF(IFERROR(N1461,1)=1,IF(IFERROR(O1461,1)=1,IF(IFERROR(Q1461,1)=1,IF(IFERROR(R1461,1)=1,IF(IFERROR(T1461,1)=1,IF(IFERROR(K1461,1)=1,IF(IFERROR(P1461,1)=1,IF(IFERROR(S1461,1)=1,Scoring!$E$29,0),0),0),0),0),0),0),0),0)</f>
        <v>0</v>
      </c>
      <c r="AG1461" s="78">
        <f t="shared" si="95"/>
        <v>0.3</v>
      </c>
      <c r="AI1461" s="93"/>
      <c r="AJ1461" s="94"/>
      <c r="AK1461" s="76"/>
      <c r="AL1461" s="75"/>
      <c r="AN1461" s="79"/>
      <c r="AO1461" s="79"/>
      <c r="AP1461" s="79"/>
      <c r="AQ1461" s="79"/>
      <c r="AR1461" s="79"/>
      <c r="AS1461" s="78"/>
      <c r="AU1461" s="79">
        <f>IF(IFERROR(F1461,99)=99,IF(IFERROR(G1461,99)=99,IF(IFERROR(H1461,99)=99,IF(IFERROR(I1461,99)=99,IF(IFERROR(E1461,99)=99,IF(IFERROR(J1461,99)=99,0,Scoring!$B$7),Scoring!$B$3),Scoring!$B$2),Scoring!$B$6),Scoring!$B$5),Scoring!$B$4)</f>
        <v>0.3</v>
      </c>
      <c r="AV1461" s="78">
        <f t="shared" si="96"/>
        <v>0.09</v>
      </c>
      <c r="AW1461" s="78"/>
      <c r="AX1461" s="66"/>
      <c r="AY1461" s="78"/>
      <c r="AZ1461" s="76"/>
      <c r="BB1461" s="76"/>
    </row>
    <row r="1462" spans="1:54" x14ac:dyDescent="0.25">
      <c r="A1462" s="89" t="s">
        <v>7113</v>
      </c>
      <c r="B1462" s="89" t="s">
        <v>30</v>
      </c>
      <c r="C1462" s="89" t="s">
        <v>30</v>
      </c>
      <c r="D1462" s="89" t="s">
        <v>7114</v>
      </c>
      <c r="E1462" s="76" t="e">
        <f>IF(C1462="-",IF(A1462="-",VLOOKUP(D1462,'sin-list 180320_update'!$C$2:$C$835,1,FALSE),VLOOKUP(A1462,'sin-list 180320_update'!$A$2:$A$835,1,FALSE)),VLOOKUP(C1462,'sin-list 180320_update'!$B$2:$B$835,1,FALSE))</f>
        <v>#N/A</v>
      </c>
      <c r="F1462" s="76" t="e">
        <f>IF($C1462="-",IF($A1462="-",VLOOKUP($D1462,'REACH Bilaga XVII_update'!$A$5:$A$131,1,FALSE),VLOOKUP($A1462,'REACH Bilaga XVII_update'!$C$5:$C$131,1,FALSE)),VLOOKUP($C1462,'REACH Bilaga XVII_update'!$B$5:$B$131,1,FALSE))</f>
        <v>#N/A</v>
      </c>
      <c r="G1462" s="76" t="e">
        <f>IF($C1462="-",IF($A1462="-",VLOOKUP($D1462,' REACH Bilaga 59_update'!$A$5:$A$210,1,FALSE),VLOOKUP($A1462,' REACH Bilaga 59_update'!$D$5:$D$210,1,FALSE)),VLOOKUP($C1462,' REACH Bilaga 59_update'!$C$5:$C$210,1,FALSE))</f>
        <v>#N/A</v>
      </c>
      <c r="H1462" s="76" t="e">
        <f>IF($C1462="-",IF($A1462="-",VLOOKUP($D1462,'REACH Bilaga XIV_update'!$A$5:$A$110,1,FALSE),VLOOKUP($A1462,'REACH Bilaga XIV_update'!$D$5:$D$110,1,FALSE)),VLOOKUP($C1462,'REACH Bilaga XIV_update'!$C$5:$C$110,1,FALSE))</f>
        <v>#N/A</v>
      </c>
      <c r="I1462" s="76" t="e">
        <f>IF($C1462="-",IF($A1462="-",VLOOKUP($D1462,CoRAP_update!$A$5:$A$376,1,FALSE),VLOOKUP($A1462,CoRAP_update!$D$5:$D$376,1,FALSE)),VLOOKUP($C1462,CoRAP_update!$C$5:$C$376,1,FALSE))</f>
        <v>#N/A</v>
      </c>
      <c r="J1462" s="76" t="str">
        <f>IF($C1462="-",IF($A1462="-",VLOOKUP($D1462,EDC_update!$C$2:$C$450,1,FALSE),VLOOKUP($A1462,EDC_update!$B$2:$B$450,1,FALSE)),VLOOKUP($C1462,EDC_update!$L$2:$L$450,1,FALSE))</f>
        <v>69806-50-4</v>
      </c>
      <c r="K1462" s="76" t="e">
        <f>IF($C1462="-",IF($A1462="-",IF(VLOOKUP($D1462,'sin-list 180320_update'!$C$2:$S$835,3,FALSE)="",NA(),VLOOKUP($D1462,'sin-list 180320_update'!$C$2:$S$835,3,FALSE)),IF(VLOOKUP($A1462,'sin-list 180320_update'!$A$2:$S$835,5,FALSE)="",NA(),VLOOKUP($A1462,'sin-list 180320_update'!$A$2:$S$835,5,FALSE))),IF(VLOOKUP($C1462,'sin-list 180320_update'!$B$2:$S$835,4,FALSE)="",NA(),VLOOKUP($C1462,'sin-list 180320_update'!$B$2:$S$835,4,FALSE)))</f>
        <v>#N/A</v>
      </c>
      <c r="L1462" s="76" t="e">
        <f>IF($C1462="-",IF($A1462="-",VLOOKUP($D1462,'sin-list 180320_update'!$C$2:$S$835,6,FALSE),VLOOKUP($A1462,'sin-list 180320_update'!$A$2:$S$835,8,FALSE)),VLOOKUP($C1462,'sin-list 180320_update'!$B$2:$S$835,7,FALSE))</f>
        <v>#N/A</v>
      </c>
      <c r="M1462" s="76" t="e">
        <f>IF($C1462="-",IF($A1462="-",IF(VLOOKUP($D1462,'sin-list 180320_update'!$C$2:$S$835,8,FALSE)="",NA(),VLOOKUP($D1462,'sin-list 180320_update'!$C$2:$S$835,8,FALSE)),IF(VLOOKUP($A1462,'sin-list 180320_update'!$A$2:$S$835,10,FALSE)="",NA(),VLOOKUP($A1462,'sin-list 180320_update'!$A$2:$S$835,10,FALSE))),IF(VLOOKUP($C1462,'sin-list 180320_update'!$B$2:$S$835,9,FALSE)="",NA(),VLOOKUP($C1462,'sin-list 180320_update'!$B$2:$S$835,9,FALSE)))</f>
        <v>#N/A</v>
      </c>
      <c r="N1462" s="76" t="e">
        <f>IF($C1462="-",IF($A1462="-",IF(VLOOKUP($D1462,'REACH Bilaga XVII_update'!$A$5:$E$131,4,FALSE)="",NA(),VLOOKUP($D1462,'REACH Bilaga XVII_update'!$A$5:$E$131,4,FALSE)),IF(VLOOKUP($A1462,'REACH Bilaga XVII_update'!$C$5:$D$131,2,FALSE)="",NA(),VLOOKUP($A1462,'REACH Bilaga XVII_update'!$C$5:$D$131,2,FALSE))),IF(VLOOKUP($C1462,'REACH Bilaga XVII_update'!$B$5:$D$131,3,FALSE)="",NA(),VLOOKUP($C1462,'REACH Bilaga XVII_update'!$B$5:$D$131,3,FALSE)))</f>
        <v>#N/A</v>
      </c>
      <c r="O1462" s="76" t="e">
        <f>IF($C1462="-",IF($A1462="-",IF(VLOOKUP($D1462,' REACH Bilaga 59_update'!$A$5:$E$210,5,FALSE)="",NA(),VLOOKUP($D1462,' REACH Bilaga 59_update'!$A$5:$E$210,5,FALSE)),IF(VLOOKUP($A1462,' REACH Bilaga 59_update'!$D$5:$E$210,2,FALSE)="",NA(),VLOOKUP($A1462,' REACH Bilaga 59_update'!$D$5:$E$210,2,FALSE))),IF(VLOOKUP($C1462,' REACH Bilaga 59_update'!$C$5:$E$210,3,FALSE)="",NA(),VLOOKUP($C1462,' REACH Bilaga 59_update'!$C$5:$E$210,3,FALSE)))</f>
        <v>#N/A</v>
      </c>
      <c r="P1462" s="76" t="e">
        <f>IF(C1462="-",IF(A1462="-",IFERROR(VLOOKUP($D1462,' REACH Bilaga 59_update'!$A$5:$F$210,MATCH(Sammanfattning!P$1,' REACH Bilaga 59_update'!$A$4:$F$4,0),FALSE),VLOOKUP($D1462,'REACH Bilaga XIV_update'!$A$4:$H$110,MATCH(Sammanfattning!P$1,'REACH Bilaga XIV_update'!$A$4:$H$4,0),FALSE)),IFERROR(VLOOKUP($A1462,' REACH Bilaga 59_update'!$D$5:$F$210,MATCH(Sammanfattning!P$1,' REACH Bilaga 59_update'!$D$4:$F$4,0),FALSE),VLOOKUP($A1462,'REACH Bilaga XIV_update'!$D$4:$H$110,MATCH(Sammanfattning!P$1,'REACH Bilaga XIV_update'!$D$4:$H$4,0),FALSE))),IFERROR(VLOOKUP($C1462,' REACH Bilaga 59_update'!$C$5:$F$210,MATCH(Sammanfattning!P$1,' REACH Bilaga 59_update'!$C$4:$F$4,0),FALSE),VLOOKUP($C1462,'REACH Bilaga XIV_update'!$C$4:$H$110,MATCH(Sammanfattning!P$1,'REACH Bilaga XIV_update'!$C$4:$H$4,0),FALSE)))</f>
        <v>#N/A</v>
      </c>
      <c r="Q1462" s="76" t="e">
        <f>IF($C1462="-",IF($A1462="-",IF(VLOOKUP($D1462,'REACH Bilaga XIV_update'!$A$5:$I$110,9,FALSE)="",NA(),VLOOKUP($D1462,'REACH Bilaga XIV_update'!$A$5:$I$110,9,FALSE)),IF(VLOOKUP($A1462,'REACH Bilaga XIV_update'!$D$5:$I$110,6,FALSE)="",NA(),VLOOKUP($A1462,'REACH Bilaga XIV_update'!$D$5:$I$110,6,FALSE))),IF(VLOOKUP($C1462,'REACH Bilaga XIV_update'!$C$5:$I$110,7,FALSE)="",NA(),VLOOKUP($C1462,'REACH Bilaga XIV_update'!$C$5:$I$110,7,FALSE)))</f>
        <v>#N/A</v>
      </c>
      <c r="R1462" s="76" t="e">
        <f>IF($C1462="-",IF($A1462="-",IF(VLOOKUP($D1462,CoRAP_update!$A$5:$O$376,15,FALSE)="",NA(),VLOOKUP($D1462,CoRAP_update!$A$5:$O$376,15,FALSE)),IF(VLOOKUP($A1462,CoRAP_update!$D$5:$O$376,12,FALSE)="",NA(),VLOOKUP($A1462,CoRAP_update!$D$5:$O$376,12,FALSE))),IF(VLOOKUP($C1462,CoRAP_update!$C$5:$O$376,13,FALSE)="",NA(),VLOOKUP($C1462,CoRAP_update!$C$5:$O$376,13,FALSE)))</f>
        <v>#N/A</v>
      </c>
      <c r="S1462" s="144" t="e">
        <f>IF($C1462="-",IF($A1462="-",VLOOKUP($D1462,CoRAP_update!$A$5:$J$376,MATCH(Sammanfattning!S$1,CoRAP_update!$A$4:$J$4,0),FALSE),VLOOKUP($A1462,CoRAP_update!$D$5:$J$376,MATCH(Sammanfattning!S$1,CoRAP_update!$D$4:$J$4,0),FALSE)),VLOOKUP($C1462,CoRAP_update!$C$5:$J$376,MATCH(Sammanfattning!S$1,CoRAP_update!$C$4:$J$4,0),FALSE))</f>
        <v>#N/A</v>
      </c>
      <c r="T1462" s="76" t="str">
        <f>IF($A1462="-",VLOOKUP($D1462,EDC_update!$C$2:$F$450,4,FALSE),VLOOKUP($A1462,EDC_update!$B$2:$F$450,5,FALSE))</f>
        <v>CAT3b</v>
      </c>
      <c r="V1462" s="78">
        <f>IF(IFERROR(SEARCH("PBT",P1462),99)=99,IF(IFERROR(SEARCH("suspected PBT",S1462),99)=99,IF(IFERROR(SEARCH("concluded to be PBT",K1462),99)=99,IF(IFERROR(SEARCH("PBT",S1462),99)=99,IF(IFERROR(SEARCH("PBT cand",L1462),99)=99,IF(IFERROR(SEARCH("PBT",L1462),99)=99,IF(IFERROR(SEARCH("persistent, bioackumulative and toxic properties",K1462),99)=99,0,Scoring!$E$3),Scoring!$E$3),Scoring!$E$7),Scoring!$E$3),Scoring!$E$5),Scoring!$E$6),Scoring!$E$3)</f>
        <v>0</v>
      </c>
      <c r="W1462" s="78">
        <f>IF(IFERROR(SEARCH("vPvB",P1462),99)=99,IF(IFERROR(SEARCH("suspected pbt/vPvB",S1462),99)=99,IF(IFERROR(SEARCH("vPvB",S1462),99)=99,IF(IFERROR(SEARCH("concluded to be a vPvB",S1462),99)=99,IF(IFERROR(SEARCH("identified as vPvB",K1462),99)=99,IF(IFERROR(SEARCH("concluded to be a vPvB",K1462),99)=99,IF(IFERROR(SEARCH("concluded to be both pbt and vPvB",S1462),99)=99,IF(IFERROR(SEARCH("concluded to be both pbt and vPvB",K1462),99)=99,0,Scoring!$E$5),Scoring!$E$5),Scoring!$E$5),Scoring!$E$5),Scoring!$E$5),Scoring!$E$4),Scoring!$E$6),Scoring!$E$4)</f>
        <v>0</v>
      </c>
      <c r="X1462" s="78">
        <f>IF(IFERROR(SEARCH("H410",N1462),99)=99,IF(IFERROR(SEARCH("H410",O1462),99)=99,IF(IFERROR(SEARCH("H410",Q1462),99)=99,IF(IFERROR(SEARCH("H410",M1462),99)=99,IF(IFERROR(SEARCH("H410",R1462),99)=99,IF(IFERROR(SEARCH("H411",N1462),99)=99,IF(IFERROR(SEARCH("H411",O1462),99)=99,IF(IFERROR(SEARCH("H411",Q1462),99)=99,IF(IFERROR(SEARCH("H411",M1462),99)=99,IF(IFERROR(SEARCH("H411",R1462),99)=99,IF(IFERROR(SEARCH("H413",N1462),99)=99,IF(IFERROR(SEARCH("H413",O1462),99)=99,IF(IFERROR(SEARCH("H413",Q1462),99)=99,IF(IFERROR(SEARCH("H413",M1462),99)=99,IF(IFERROR(SEARCH("H413",R1462),99)=99,IF(IFERROR(SEARCH("H412",N1462),99)=99,IF(IFERROR(SEARCH("H412",O1462),99)=99,IF(IFERROR(SEARCH("H412",Q1462),99)=99,IF(IFERROR(SEARCH("H412",M1462),99)=99,IF(IFERROR(SEARCH("H412",R1462),99)=99,0,Scoring!$E$2),Scoring!$E$2),Scoring!$E$2),Scoring!$E$2),Scoring!$E$2),Scoring!$E$2),Scoring!$E$2),Scoring!$E$2),Scoring!$E$2),Scoring!$E$2),Scoring!$E$2),Scoring!$E$2),Scoring!$E$2),Scoring!$E$2),Scoring!$E$2),Scoring!$E$2),Scoring!$E$2),Scoring!$E$2),Scoring!$E$2),Scoring!$E$2)</f>
        <v>0</v>
      </c>
      <c r="Y1462" s="78">
        <f>IF(IFERROR(SEARCH("CMR",K1462),99)=99,IF(IFERROR(SEARCH("Suspected CMR",S1462),99)=99,IF(IFERROR(SEARCH("CMR",S1462),99)=99,0,Scoring!$E$8),Scoring!$E$9),Scoring!$E$8)</f>
        <v>0</v>
      </c>
      <c r="Z1462" s="78">
        <f>IF(IFERROR(SEARCH("H350",N1462),99)=99,IF(IFERROR(SEARCH("H350",O1462),99)=99,IF(IFERROR(SEARCH("H350",Q1462),99)=99,IF(IFERROR(SEARCH("H350",M1462),99)=99,IF(IFERROR(SEARCH("H350",R1462),99)=99,IF(IFERROR(SEARCH("H351",N1462),99)=99,IF(IFERROR(SEARCH("H351",O1462),99)=99,IF(IFERROR(SEARCH("H351",Q1462),99)=99,IF(IFERROR(SEARCH("H351",M1462),99)=99,IF(IFERROR(SEARCH("H351",R1462),99)=99,IF(IFERROR(SEARCH("carcinogenic",P1462),99)=99,IF(IFERROR(SEARCH("suspected carcinogenic",S1462),99)=99,0,Scoring!$E$12),Scoring!$E$11),Scoring!$E$10),Scoring!$E$10),Scoring!$E$10),Scoring!$E$10),Scoring!$E$10),Scoring!$E$10),Scoring!$E$10),Scoring!$E$10),Scoring!$E$10),Scoring!$E$10)</f>
        <v>0</v>
      </c>
      <c r="AA1462" s="78">
        <f>IF(IFERROR(SEARCH("H340",N1462),99)=99,IF(IFERROR(SEARCH("H340",O1462),99)=99,IF(IFERROR(SEARCH("H340",Q1462),99)=99,IF(IFERROR(SEARCH("H340",M1462),99)=99,IF(IFERROR(SEARCH("H340",R1462),99)=99,IF(IFERROR(SEARCH("H341",N1462),99)=99,IF(IFERROR(SEARCH("H341",O1462),99)=99,IF(IFERROR(SEARCH("H341",Q1462),99)=99,IF(IFERROR(SEARCH("H341",M1462),99)=99,IF(IFERROR(SEARCH("H341",R1462),99)=99,IF(IFERROR(SEARCH("mutagenic",P1462),99)=99,IF(IFERROR(SEARCH("suspected mutagenic",S1462),99)=99,0,Scoring!$E$15),Scoring!$E$14),Scoring!$E$13),Scoring!$E$13),Scoring!$E$13),Scoring!$E$13),Scoring!$E$13),Scoring!$E$13),Scoring!$E$13),Scoring!$E$13),Scoring!$E$13),Scoring!$E$13)</f>
        <v>0</v>
      </c>
      <c r="AB1462" s="78">
        <f>IF(IFERROR(SEARCH("H360",N1462),99)=99,IF(IFERROR(SEARCH("H360",O1462),99)=99,IF(IFERROR(SEARCH("H360",Q1462),99)=99,IF(IFERROR(SEARCH("H360",M1462),99)=99,IF(IFERROR(SEARCH("H360",R1462),99)=99,IF(IFERROR(SEARCH("H361",N1462),99)=99,IF(IFERROR(SEARCH("H361",O1462),99)=99,IF(IFERROR(SEARCH("H361",Q1462),99)=99,IF(IFERROR(SEARCH("H361",M1462),99)=99,IF(IFERROR(SEARCH("H361",R1462),99)=99,IF(IFERROR(SEARCH("reproduction",P1462),99)=99,IF(IFERROR(SEARCH("suspected reprotoxic",S1462),99)=99,IF(IFERROR(SEARCH("reprotoxic",S1462),99)=99,IF(IFERROR(SEARCH("reprotoxic",K1462),99)=99,0,Scoring!$E$18),Scoring!$E$18),Scoring!$E$19),Scoring!$E$17),Scoring!$E$16),Scoring!$E$16),Scoring!$E$16),Scoring!$E$16),Scoring!$E$16),Scoring!$E$16),Scoring!$E$16),Scoring!$E$16),Scoring!$E$16),Scoring!$E$16)</f>
        <v>0</v>
      </c>
      <c r="AC1462" s="78">
        <f>IF(IFERROR(SEARCH("57f",L1462),99)=99,IF(IFERROR(SEARCH("57(f)",P1462),99)=99,0,Scoring!$E$20),Scoring!$E$20)</f>
        <v>0</v>
      </c>
      <c r="AD1462" s="78">
        <f>IF(IFERROR(SEARCH("CAT1",T1462),99)=99,IF(IFERROR(SEARCH("CAT2",T1462),99)=99,IF(IFERROR(SEARCH("CAT3",T1462),99)=99,IF(IFERROR(SEARCH("concluded to be endocrine",K1462),99)=99,IF(IFERROR(SEARCH("categorised as endocrine",K1462),99)=99,IF(IFERROR(SEARCH("endocrine disrupting",P1462),99)=99,IF(IFERROR(SEARCH("endocrine disrupting",K1462),99)=99,IF(IFERROR(SEARCH("suspected endocrine",S1462),99)=99,IF(IFERROR(SEARCH("potential endocrine",S1462),99)=99,0,Scoring!$E$25),Scoring!$E$25),Scoring!$E$24),Scoring!$E$24),Scoring!$E$24),Scoring!$E$24),Scoring!$E$23),Scoring!$E$22),Scoring!$E$21)</f>
        <v>0.3</v>
      </c>
      <c r="AE1462" s="78">
        <f>IF(IFERROR(SEARCH("suspected sensitiser",S1462),99)=99,IF(IFERROR(SEARCH("sensitiser",S1462),99)=99,IF(IFERROR(SEARCH("other hazard based concern",S1462),99)=99,0,Scoring!$E$28),Scoring!$E$26),Scoring!$E$27)</f>
        <v>0</v>
      </c>
      <c r="AF1462" s="78">
        <f>IF(IFERROR(M1462,1)=1,IF(IFERROR(N1462,1)=1,IF(IFERROR(O1462,1)=1,IF(IFERROR(Q1462,1)=1,IF(IFERROR(R1462,1)=1,IF(IFERROR(T1462,1)=1,IF(IFERROR(K1462,1)=1,IF(IFERROR(P1462,1)=1,IF(IFERROR(S1462,1)=1,Scoring!$E$29,0),0),0),0),0),0),0),0),0)</f>
        <v>0</v>
      </c>
      <c r="AG1462" s="78">
        <f t="shared" si="95"/>
        <v>0.3</v>
      </c>
      <c r="AI1462" s="93"/>
      <c r="AJ1462" s="94"/>
      <c r="AK1462" s="76"/>
      <c r="AL1462" s="75"/>
      <c r="AN1462" s="79"/>
      <c r="AO1462" s="79"/>
      <c r="AP1462" s="79"/>
      <c r="AQ1462" s="79"/>
      <c r="AR1462" s="79"/>
      <c r="AS1462" s="78"/>
      <c r="AU1462" s="79">
        <f>IF(IFERROR(F1462,99)=99,IF(IFERROR(G1462,99)=99,IF(IFERROR(H1462,99)=99,IF(IFERROR(I1462,99)=99,IF(IFERROR(E1462,99)=99,IF(IFERROR(J1462,99)=99,0,Scoring!$B$7),Scoring!$B$3),Scoring!$B$2),Scoring!$B$6),Scoring!$B$5),Scoring!$B$4)</f>
        <v>0.3</v>
      </c>
      <c r="AV1462" s="78">
        <f t="shared" si="96"/>
        <v>0.09</v>
      </c>
      <c r="AW1462" s="78"/>
      <c r="AX1462" s="66"/>
      <c r="AY1462" s="78"/>
      <c r="AZ1462" s="76"/>
      <c r="BB1462" s="76"/>
    </row>
    <row r="1463" spans="1:54" x14ac:dyDescent="0.25">
      <c r="A1463" s="89" t="s">
        <v>7124</v>
      </c>
      <c r="B1463" s="89" t="s">
        <v>30</v>
      </c>
      <c r="C1463" s="89" t="s">
        <v>30</v>
      </c>
      <c r="D1463" s="89" t="s">
        <v>7125</v>
      </c>
      <c r="E1463" s="76" t="e">
        <f>IF(C1463="-",IF(A1463="-",VLOOKUP(D1463,'sin-list 180320_update'!$C$2:$C$835,1,FALSE),VLOOKUP(A1463,'sin-list 180320_update'!$A$2:$A$835,1,FALSE)),VLOOKUP(C1463,'sin-list 180320_update'!$B$2:$B$835,1,FALSE))</f>
        <v>#N/A</v>
      </c>
      <c r="F1463" s="76" t="e">
        <f>IF($C1463="-",IF($A1463="-",VLOOKUP($D1463,'REACH Bilaga XVII_update'!$A$5:$A$131,1,FALSE),VLOOKUP($A1463,'REACH Bilaga XVII_update'!$C$5:$C$131,1,FALSE)),VLOOKUP($C1463,'REACH Bilaga XVII_update'!$B$5:$B$131,1,FALSE))</f>
        <v>#N/A</v>
      </c>
      <c r="G1463" s="76" t="e">
        <f>IF($C1463="-",IF($A1463="-",VLOOKUP($D1463,' REACH Bilaga 59_update'!$A$5:$A$210,1,FALSE),VLOOKUP($A1463,' REACH Bilaga 59_update'!$D$5:$D$210,1,FALSE)),VLOOKUP($C1463,' REACH Bilaga 59_update'!$C$5:$C$210,1,FALSE))</f>
        <v>#N/A</v>
      </c>
      <c r="H1463" s="76" t="e">
        <f>IF($C1463="-",IF($A1463="-",VLOOKUP($D1463,'REACH Bilaga XIV_update'!$A$5:$A$110,1,FALSE),VLOOKUP($A1463,'REACH Bilaga XIV_update'!$D$5:$D$110,1,FALSE)),VLOOKUP($C1463,'REACH Bilaga XIV_update'!$C$5:$C$110,1,FALSE))</f>
        <v>#N/A</v>
      </c>
      <c r="I1463" s="76" t="e">
        <f>IF($C1463="-",IF($A1463="-",VLOOKUP($D1463,CoRAP_update!$A$5:$A$376,1,FALSE),VLOOKUP($A1463,CoRAP_update!$D$5:$D$376,1,FALSE)),VLOOKUP($C1463,CoRAP_update!$C$5:$C$376,1,FALSE))</f>
        <v>#N/A</v>
      </c>
      <c r="J1463" s="76" t="str">
        <f>IF($C1463="-",IF($A1463="-",VLOOKUP($D1463,EDC_update!$C$2:$C$450,1,FALSE),VLOOKUP($A1463,EDC_update!$B$2:$B$450,1,FALSE)),VLOOKUP($C1463,EDC_update!$L$2:$L$450,1,FALSE))</f>
        <v>70393-85-0</v>
      </c>
      <c r="K1463" s="76" t="e">
        <f>IF($C1463="-",IF($A1463="-",IF(VLOOKUP($D1463,'sin-list 180320_update'!$C$2:$S$835,3,FALSE)="",NA(),VLOOKUP($D1463,'sin-list 180320_update'!$C$2:$S$835,3,FALSE)),IF(VLOOKUP($A1463,'sin-list 180320_update'!$A$2:$S$835,5,FALSE)="",NA(),VLOOKUP($A1463,'sin-list 180320_update'!$A$2:$S$835,5,FALSE))),IF(VLOOKUP($C1463,'sin-list 180320_update'!$B$2:$S$835,4,FALSE)="",NA(),VLOOKUP($C1463,'sin-list 180320_update'!$B$2:$S$835,4,FALSE)))</f>
        <v>#N/A</v>
      </c>
      <c r="L1463" s="76" t="e">
        <f>IF($C1463="-",IF($A1463="-",VLOOKUP($D1463,'sin-list 180320_update'!$C$2:$S$835,6,FALSE),VLOOKUP($A1463,'sin-list 180320_update'!$A$2:$S$835,8,FALSE)),VLOOKUP($C1463,'sin-list 180320_update'!$B$2:$S$835,7,FALSE))</f>
        <v>#N/A</v>
      </c>
      <c r="M1463" s="76" t="e">
        <f>IF($C1463="-",IF($A1463="-",IF(VLOOKUP($D1463,'sin-list 180320_update'!$C$2:$S$835,8,FALSE)="",NA(),VLOOKUP($D1463,'sin-list 180320_update'!$C$2:$S$835,8,FALSE)),IF(VLOOKUP($A1463,'sin-list 180320_update'!$A$2:$S$835,10,FALSE)="",NA(),VLOOKUP($A1463,'sin-list 180320_update'!$A$2:$S$835,10,FALSE))),IF(VLOOKUP($C1463,'sin-list 180320_update'!$B$2:$S$835,9,FALSE)="",NA(),VLOOKUP($C1463,'sin-list 180320_update'!$B$2:$S$835,9,FALSE)))</f>
        <v>#N/A</v>
      </c>
      <c r="N1463" s="76" t="e">
        <f>IF($C1463="-",IF($A1463="-",IF(VLOOKUP($D1463,'REACH Bilaga XVII_update'!$A$5:$E$131,4,FALSE)="",NA(),VLOOKUP($D1463,'REACH Bilaga XVII_update'!$A$5:$E$131,4,FALSE)),IF(VLOOKUP($A1463,'REACH Bilaga XVII_update'!$C$5:$D$131,2,FALSE)="",NA(),VLOOKUP($A1463,'REACH Bilaga XVII_update'!$C$5:$D$131,2,FALSE))),IF(VLOOKUP($C1463,'REACH Bilaga XVII_update'!$B$5:$D$131,3,FALSE)="",NA(),VLOOKUP($C1463,'REACH Bilaga XVII_update'!$B$5:$D$131,3,FALSE)))</f>
        <v>#N/A</v>
      </c>
      <c r="O1463" s="76" t="e">
        <f>IF($C1463="-",IF($A1463="-",IF(VLOOKUP($D1463,' REACH Bilaga 59_update'!$A$5:$E$210,5,FALSE)="",NA(),VLOOKUP($D1463,' REACH Bilaga 59_update'!$A$5:$E$210,5,FALSE)),IF(VLOOKUP($A1463,' REACH Bilaga 59_update'!$D$5:$E$210,2,FALSE)="",NA(),VLOOKUP($A1463,' REACH Bilaga 59_update'!$D$5:$E$210,2,FALSE))),IF(VLOOKUP($C1463,' REACH Bilaga 59_update'!$C$5:$E$210,3,FALSE)="",NA(),VLOOKUP($C1463,' REACH Bilaga 59_update'!$C$5:$E$210,3,FALSE)))</f>
        <v>#N/A</v>
      </c>
      <c r="P1463" s="76" t="e">
        <f>IF(C1463="-",IF(A1463="-",IFERROR(VLOOKUP($D1463,' REACH Bilaga 59_update'!$A$5:$F$210,MATCH(Sammanfattning!P$1,' REACH Bilaga 59_update'!$A$4:$F$4,0),FALSE),VLOOKUP($D1463,'REACH Bilaga XIV_update'!$A$4:$H$110,MATCH(Sammanfattning!P$1,'REACH Bilaga XIV_update'!$A$4:$H$4,0),FALSE)),IFERROR(VLOOKUP($A1463,' REACH Bilaga 59_update'!$D$5:$F$210,MATCH(Sammanfattning!P$1,' REACH Bilaga 59_update'!$D$4:$F$4,0),FALSE),VLOOKUP($A1463,'REACH Bilaga XIV_update'!$D$4:$H$110,MATCH(Sammanfattning!P$1,'REACH Bilaga XIV_update'!$D$4:$H$4,0),FALSE))),IFERROR(VLOOKUP($C1463,' REACH Bilaga 59_update'!$C$5:$F$210,MATCH(Sammanfattning!P$1,' REACH Bilaga 59_update'!$C$4:$F$4,0),FALSE),VLOOKUP($C1463,'REACH Bilaga XIV_update'!$C$4:$H$110,MATCH(Sammanfattning!P$1,'REACH Bilaga XIV_update'!$C$4:$H$4,0),FALSE)))</f>
        <v>#N/A</v>
      </c>
      <c r="Q1463" s="76" t="e">
        <f>IF($C1463="-",IF($A1463="-",IF(VLOOKUP($D1463,'REACH Bilaga XIV_update'!$A$5:$I$110,9,FALSE)="",NA(),VLOOKUP($D1463,'REACH Bilaga XIV_update'!$A$5:$I$110,9,FALSE)),IF(VLOOKUP($A1463,'REACH Bilaga XIV_update'!$D$5:$I$110,6,FALSE)="",NA(),VLOOKUP($A1463,'REACH Bilaga XIV_update'!$D$5:$I$110,6,FALSE))),IF(VLOOKUP($C1463,'REACH Bilaga XIV_update'!$C$5:$I$110,7,FALSE)="",NA(),VLOOKUP($C1463,'REACH Bilaga XIV_update'!$C$5:$I$110,7,FALSE)))</f>
        <v>#N/A</v>
      </c>
      <c r="R1463" s="76" t="e">
        <f>IF($C1463="-",IF($A1463="-",IF(VLOOKUP($D1463,CoRAP_update!$A$5:$O$376,15,FALSE)="",NA(),VLOOKUP($D1463,CoRAP_update!$A$5:$O$376,15,FALSE)),IF(VLOOKUP($A1463,CoRAP_update!$D$5:$O$376,12,FALSE)="",NA(),VLOOKUP($A1463,CoRAP_update!$D$5:$O$376,12,FALSE))),IF(VLOOKUP($C1463,CoRAP_update!$C$5:$O$376,13,FALSE)="",NA(),VLOOKUP($C1463,CoRAP_update!$C$5:$O$376,13,FALSE)))</f>
        <v>#N/A</v>
      </c>
      <c r="S1463" s="144" t="e">
        <f>IF($C1463="-",IF($A1463="-",VLOOKUP($D1463,CoRAP_update!$A$5:$J$376,MATCH(Sammanfattning!S$1,CoRAP_update!$A$4:$J$4,0),FALSE),VLOOKUP($A1463,CoRAP_update!$D$5:$J$376,MATCH(Sammanfattning!S$1,CoRAP_update!$D$4:$J$4,0),FALSE)),VLOOKUP($C1463,CoRAP_update!$C$5:$J$376,MATCH(Sammanfattning!S$1,CoRAP_update!$C$4:$J$4,0),FALSE))</f>
        <v>#N/A</v>
      </c>
      <c r="T1463" s="76" t="str">
        <f>IF($A1463="-",VLOOKUP($D1463,EDC_update!$C$2:$F$450,4,FALSE),VLOOKUP($A1463,EDC_update!$B$2:$F$450,5,FALSE))</f>
        <v>CAT3b</v>
      </c>
      <c r="V1463" s="78">
        <f>IF(IFERROR(SEARCH("PBT",P1463),99)=99,IF(IFERROR(SEARCH("suspected PBT",S1463),99)=99,IF(IFERROR(SEARCH("concluded to be PBT",K1463),99)=99,IF(IFERROR(SEARCH("PBT",S1463),99)=99,IF(IFERROR(SEARCH("PBT cand",L1463),99)=99,IF(IFERROR(SEARCH("PBT",L1463),99)=99,IF(IFERROR(SEARCH("persistent, bioackumulative and toxic properties",K1463),99)=99,0,Scoring!$E$3),Scoring!$E$3),Scoring!$E$7),Scoring!$E$3),Scoring!$E$5),Scoring!$E$6),Scoring!$E$3)</f>
        <v>0</v>
      </c>
      <c r="W1463" s="78">
        <f>IF(IFERROR(SEARCH("vPvB",P1463),99)=99,IF(IFERROR(SEARCH("suspected pbt/vPvB",S1463),99)=99,IF(IFERROR(SEARCH("vPvB",S1463),99)=99,IF(IFERROR(SEARCH("concluded to be a vPvB",S1463),99)=99,IF(IFERROR(SEARCH("identified as vPvB",K1463),99)=99,IF(IFERROR(SEARCH("concluded to be a vPvB",K1463),99)=99,IF(IFERROR(SEARCH("concluded to be both pbt and vPvB",S1463),99)=99,IF(IFERROR(SEARCH("concluded to be both pbt and vPvB",K1463),99)=99,0,Scoring!$E$5),Scoring!$E$5),Scoring!$E$5),Scoring!$E$5),Scoring!$E$5),Scoring!$E$4),Scoring!$E$6),Scoring!$E$4)</f>
        <v>0</v>
      </c>
      <c r="X1463" s="78">
        <f>IF(IFERROR(SEARCH("H410",N1463),99)=99,IF(IFERROR(SEARCH("H410",O1463),99)=99,IF(IFERROR(SEARCH("H410",Q1463),99)=99,IF(IFERROR(SEARCH("H410",M1463),99)=99,IF(IFERROR(SEARCH("H410",R1463),99)=99,IF(IFERROR(SEARCH("H411",N1463),99)=99,IF(IFERROR(SEARCH("H411",O1463),99)=99,IF(IFERROR(SEARCH("H411",Q1463),99)=99,IF(IFERROR(SEARCH("H411",M1463),99)=99,IF(IFERROR(SEARCH("H411",R1463),99)=99,IF(IFERROR(SEARCH("H413",N1463),99)=99,IF(IFERROR(SEARCH("H413",O1463),99)=99,IF(IFERROR(SEARCH("H413",Q1463),99)=99,IF(IFERROR(SEARCH("H413",M1463),99)=99,IF(IFERROR(SEARCH("H413",R1463),99)=99,IF(IFERROR(SEARCH("H412",N1463),99)=99,IF(IFERROR(SEARCH("H412",O1463),99)=99,IF(IFERROR(SEARCH("H412",Q1463),99)=99,IF(IFERROR(SEARCH("H412",M1463),99)=99,IF(IFERROR(SEARCH("H412",R1463),99)=99,0,Scoring!$E$2),Scoring!$E$2),Scoring!$E$2),Scoring!$E$2),Scoring!$E$2),Scoring!$E$2),Scoring!$E$2),Scoring!$E$2),Scoring!$E$2),Scoring!$E$2),Scoring!$E$2),Scoring!$E$2),Scoring!$E$2),Scoring!$E$2),Scoring!$E$2),Scoring!$E$2),Scoring!$E$2),Scoring!$E$2),Scoring!$E$2),Scoring!$E$2)</f>
        <v>0</v>
      </c>
      <c r="Y1463" s="78">
        <f>IF(IFERROR(SEARCH("CMR",K1463),99)=99,IF(IFERROR(SEARCH("Suspected CMR",S1463),99)=99,IF(IFERROR(SEARCH("CMR",S1463),99)=99,0,Scoring!$E$8),Scoring!$E$9),Scoring!$E$8)</f>
        <v>0</v>
      </c>
      <c r="Z1463" s="78">
        <f>IF(IFERROR(SEARCH("H350",N1463),99)=99,IF(IFERROR(SEARCH("H350",O1463),99)=99,IF(IFERROR(SEARCH("H350",Q1463),99)=99,IF(IFERROR(SEARCH("H350",M1463),99)=99,IF(IFERROR(SEARCH("H350",R1463),99)=99,IF(IFERROR(SEARCH("H351",N1463),99)=99,IF(IFERROR(SEARCH("H351",O1463),99)=99,IF(IFERROR(SEARCH("H351",Q1463),99)=99,IF(IFERROR(SEARCH("H351",M1463),99)=99,IF(IFERROR(SEARCH("H351",R1463),99)=99,IF(IFERROR(SEARCH("carcinogenic",P1463),99)=99,IF(IFERROR(SEARCH("suspected carcinogenic",S1463),99)=99,0,Scoring!$E$12),Scoring!$E$11),Scoring!$E$10),Scoring!$E$10),Scoring!$E$10),Scoring!$E$10),Scoring!$E$10),Scoring!$E$10),Scoring!$E$10),Scoring!$E$10),Scoring!$E$10),Scoring!$E$10)</f>
        <v>0</v>
      </c>
      <c r="AA1463" s="78">
        <f>IF(IFERROR(SEARCH("H340",N1463),99)=99,IF(IFERROR(SEARCH("H340",O1463),99)=99,IF(IFERROR(SEARCH("H340",Q1463),99)=99,IF(IFERROR(SEARCH("H340",M1463),99)=99,IF(IFERROR(SEARCH("H340",R1463),99)=99,IF(IFERROR(SEARCH("H341",N1463),99)=99,IF(IFERROR(SEARCH("H341",O1463),99)=99,IF(IFERROR(SEARCH("H341",Q1463),99)=99,IF(IFERROR(SEARCH("H341",M1463),99)=99,IF(IFERROR(SEARCH("H341",R1463),99)=99,IF(IFERROR(SEARCH("mutagenic",P1463),99)=99,IF(IFERROR(SEARCH("suspected mutagenic",S1463),99)=99,0,Scoring!$E$15),Scoring!$E$14),Scoring!$E$13),Scoring!$E$13),Scoring!$E$13),Scoring!$E$13),Scoring!$E$13),Scoring!$E$13),Scoring!$E$13),Scoring!$E$13),Scoring!$E$13),Scoring!$E$13)</f>
        <v>0</v>
      </c>
      <c r="AB1463" s="78">
        <f>IF(IFERROR(SEARCH("H360",N1463),99)=99,IF(IFERROR(SEARCH("H360",O1463),99)=99,IF(IFERROR(SEARCH("H360",Q1463),99)=99,IF(IFERROR(SEARCH("H360",M1463),99)=99,IF(IFERROR(SEARCH("H360",R1463),99)=99,IF(IFERROR(SEARCH("H361",N1463),99)=99,IF(IFERROR(SEARCH("H361",O1463),99)=99,IF(IFERROR(SEARCH("H361",Q1463),99)=99,IF(IFERROR(SEARCH("H361",M1463),99)=99,IF(IFERROR(SEARCH("H361",R1463),99)=99,IF(IFERROR(SEARCH("reproduction",P1463),99)=99,IF(IFERROR(SEARCH("suspected reprotoxic",S1463),99)=99,IF(IFERROR(SEARCH("reprotoxic",S1463),99)=99,IF(IFERROR(SEARCH("reprotoxic",K1463),99)=99,0,Scoring!$E$18),Scoring!$E$18),Scoring!$E$19),Scoring!$E$17),Scoring!$E$16),Scoring!$E$16),Scoring!$E$16),Scoring!$E$16),Scoring!$E$16),Scoring!$E$16),Scoring!$E$16),Scoring!$E$16),Scoring!$E$16),Scoring!$E$16)</f>
        <v>0</v>
      </c>
      <c r="AC1463" s="78">
        <f>IF(IFERROR(SEARCH("57f",L1463),99)=99,IF(IFERROR(SEARCH("57(f)",P1463),99)=99,0,Scoring!$E$20),Scoring!$E$20)</f>
        <v>0</v>
      </c>
      <c r="AD1463" s="78">
        <f>IF(IFERROR(SEARCH("CAT1",T1463),99)=99,IF(IFERROR(SEARCH("CAT2",T1463),99)=99,IF(IFERROR(SEARCH("CAT3",T1463),99)=99,IF(IFERROR(SEARCH("concluded to be endocrine",K1463),99)=99,IF(IFERROR(SEARCH("categorised as endocrine",K1463),99)=99,IF(IFERROR(SEARCH("endocrine disrupting",P1463),99)=99,IF(IFERROR(SEARCH("endocrine disrupting",K1463),99)=99,IF(IFERROR(SEARCH("suspected endocrine",S1463),99)=99,IF(IFERROR(SEARCH("potential endocrine",S1463),99)=99,0,Scoring!$E$25),Scoring!$E$25),Scoring!$E$24),Scoring!$E$24),Scoring!$E$24),Scoring!$E$24),Scoring!$E$23),Scoring!$E$22),Scoring!$E$21)</f>
        <v>0.3</v>
      </c>
      <c r="AE1463" s="78">
        <f>IF(IFERROR(SEARCH("suspected sensitiser",S1463),99)=99,IF(IFERROR(SEARCH("sensitiser",S1463),99)=99,IF(IFERROR(SEARCH("other hazard based concern",S1463),99)=99,0,Scoring!$E$28),Scoring!$E$26),Scoring!$E$27)</f>
        <v>0</v>
      </c>
      <c r="AF1463" s="78">
        <f>IF(IFERROR(M1463,1)=1,IF(IFERROR(N1463,1)=1,IF(IFERROR(O1463,1)=1,IF(IFERROR(Q1463,1)=1,IF(IFERROR(R1463,1)=1,IF(IFERROR(T1463,1)=1,IF(IFERROR(K1463,1)=1,IF(IFERROR(P1463,1)=1,IF(IFERROR(S1463,1)=1,Scoring!$E$29,0),0),0),0),0),0),0),0),0)</f>
        <v>0</v>
      </c>
      <c r="AG1463" s="78">
        <f t="shared" si="95"/>
        <v>0.3</v>
      </c>
      <c r="AI1463" s="93"/>
      <c r="AJ1463" s="94"/>
      <c r="AK1463" s="76"/>
      <c r="AL1463" s="75"/>
      <c r="AN1463" s="79"/>
      <c r="AO1463" s="79"/>
      <c r="AP1463" s="79"/>
      <c r="AQ1463" s="79"/>
      <c r="AR1463" s="79"/>
      <c r="AS1463" s="78"/>
      <c r="AU1463" s="79">
        <f>IF(IFERROR(F1463,99)=99,IF(IFERROR(G1463,99)=99,IF(IFERROR(H1463,99)=99,IF(IFERROR(I1463,99)=99,IF(IFERROR(E1463,99)=99,IF(IFERROR(J1463,99)=99,0,Scoring!$B$7),Scoring!$B$3),Scoring!$B$2),Scoring!$B$6),Scoring!$B$5),Scoring!$B$4)</f>
        <v>0.3</v>
      </c>
      <c r="AV1463" s="78">
        <f t="shared" si="96"/>
        <v>0.09</v>
      </c>
      <c r="AW1463" s="78"/>
      <c r="AX1463" s="66"/>
      <c r="AY1463" s="78"/>
      <c r="AZ1463" s="76"/>
      <c r="BB1463" s="76"/>
    </row>
    <row r="1464" spans="1:54" x14ac:dyDescent="0.25">
      <c r="A1464" s="89" t="s">
        <v>6888</v>
      </c>
      <c r="B1464" s="89" t="s">
        <v>30</v>
      </c>
      <c r="C1464" s="89" t="s">
        <v>30</v>
      </c>
      <c r="D1464" s="89" t="s">
        <v>6889</v>
      </c>
      <c r="E1464" s="76" t="e">
        <f>IF(C1464="-",IF(A1464="-",VLOOKUP(D1464,'sin-list 180320_update'!$C$2:$C$835,1,FALSE),VLOOKUP(A1464,'sin-list 180320_update'!$A$2:$A$835,1,FALSE)),VLOOKUP(C1464,'sin-list 180320_update'!$B$2:$B$835,1,FALSE))</f>
        <v>#N/A</v>
      </c>
      <c r="F1464" s="76" t="e">
        <f>IF($C1464="-",IF($A1464="-",VLOOKUP($D1464,'REACH Bilaga XVII_update'!$A$5:$A$131,1,FALSE),VLOOKUP($A1464,'REACH Bilaga XVII_update'!$C$5:$C$131,1,FALSE)),VLOOKUP($C1464,'REACH Bilaga XVII_update'!$B$5:$B$131,1,FALSE))</f>
        <v>#N/A</v>
      </c>
      <c r="G1464" s="76" t="e">
        <f>IF($C1464="-",IF($A1464="-",VLOOKUP($D1464,' REACH Bilaga 59_update'!$A$5:$A$210,1,FALSE),VLOOKUP($A1464,' REACH Bilaga 59_update'!$D$5:$D$210,1,FALSE)),VLOOKUP($C1464,' REACH Bilaga 59_update'!$C$5:$C$210,1,FALSE))</f>
        <v>#N/A</v>
      </c>
      <c r="H1464" s="76" t="e">
        <f>IF($C1464="-",IF($A1464="-",VLOOKUP($D1464,'REACH Bilaga XIV_update'!$A$5:$A$110,1,FALSE),VLOOKUP($A1464,'REACH Bilaga XIV_update'!$D$5:$D$110,1,FALSE)),VLOOKUP($C1464,'REACH Bilaga XIV_update'!$C$5:$C$110,1,FALSE))</f>
        <v>#N/A</v>
      </c>
      <c r="I1464" s="76" t="e">
        <f>IF($C1464="-",IF($A1464="-",VLOOKUP($D1464,CoRAP_update!$A$5:$A$376,1,FALSE),VLOOKUP($A1464,CoRAP_update!$D$5:$D$376,1,FALSE)),VLOOKUP($C1464,CoRAP_update!$C$5:$C$376,1,FALSE))</f>
        <v>#N/A</v>
      </c>
      <c r="J1464" s="76" t="str">
        <f>IF($C1464="-",IF($A1464="-",VLOOKUP($D1464,EDC_update!$C$2:$C$450,1,FALSE),VLOOKUP($A1464,EDC_update!$B$2:$B$450,1,FALSE)),VLOOKUP($C1464,EDC_update!$L$2:$L$450,1,FALSE))</f>
        <v>70-70-2</v>
      </c>
      <c r="K1464" s="76" t="e">
        <f>IF($C1464="-",IF($A1464="-",IF(VLOOKUP($D1464,'sin-list 180320_update'!$C$2:$S$835,3,FALSE)="",NA(),VLOOKUP($D1464,'sin-list 180320_update'!$C$2:$S$835,3,FALSE)),IF(VLOOKUP($A1464,'sin-list 180320_update'!$A$2:$S$835,5,FALSE)="",NA(),VLOOKUP($A1464,'sin-list 180320_update'!$A$2:$S$835,5,FALSE))),IF(VLOOKUP($C1464,'sin-list 180320_update'!$B$2:$S$835,4,FALSE)="",NA(),VLOOKUP($C1464,'sin-list 180320_update'!$B$2:$S$835,4,FALSE)))</f>
        <v>#N/A</v>
      </c>
      <c r="L1464" s="76" t="e">
        <f>IF($C1464="-",IF($A1464="-",VLOOKUP($D1464,'sin-list 180320_update'!$C$2:$S$835,6,FALSE),VLOOKUP($A1464,'sin-list 180320_update'!$A$2:$S$835,8,FALSE)),VLOOKUP($C1464,'sin-list 180320_update'!$B$2:$S$835,7,FALSE))</f>
        <v>#N/A</v>
      </c>
      <c r="M1464" s="76" t="e">
        <f>IF($C1464="-",IF($A1464="-",IF(VLOOKUP($D1464,'sin-list 180320_update'!$C$2:$S$835,8,FALSE)="",NA(),VLOOKUP($D1464,'sin-list 180320_update'!$C$2:$S$835,8,FALSE)),IF(VLOOKUP($A1464,'sin-list 180320_update'!$A$2:$S$835,10,FALSE)="",NA(),VLOOKUP($A1464,'sin-list 180320_update'!$A$2:$S$835,10,FALSE))),IF(VLOOKUP($C1464,'sin-list 180320_update'!$B$2:$S$835,9,FALSE)="",NA(),VLOOKUP($C1464,'sin-list 180320_update'!$B$2:$S$835,9,FALSE)))</f>
        <v>#N/A</v>
      </c>
      <c r="N1464" s="76" t="e">
        <f>IF($C1464="-",IF($A1464="-",IF(VLOOKUP($D1464,'REACH Bilaga XVII_update'!$A$5:$E$131,4,FALSE)="",NA(),VLOOKUP($D1464,'REACH Bilaga XVII_update'!$A$5:$E$131,4,FALSE)),IF(VLOOKUP($A1464,'REACH Bilaga XVII_update'!$C$5:$D$131,2,FALSE)="",NA(),VLOOKUP($A1464,'REACH Bilaga XVII_update'!$C$5:$D$131,2,FALSE))),IF(VLOOKUP($C1464,'REACH Bilaga XVII_update'!$B$5:$D$131,3,FALSE)="",NA(),VLOOKUP($C1464,'REACH Bilaga XVII_update'!$B$5:$D$131,3,FALSE)))</f>
        <v>#N/A</v>
      </c>
      <c r="O1464" s="76" t="e">
        <f>IF($C1464="-",IF($A1464="-",IF(VLOOKUP($D1464,' REACH Bilaga 59_update'!$A$5:$E$210,5,FALSE)="",NA(),VLOOKUP($D1464,' REACH Bilaga 59_update'!$A$5:$E$210,5,FALSE)),IF(VLOOKUP($A1464,' REACH Bilaga 59_update'!$D$5:$E$210,2,FALSE)="",NA(),VLOOKUP($A1464,' REACH Bilaga 59_update'!$D$5:$E$210,2,FALSE))),IF(VLOOKUP($C1464,' REACH Bilaga 59_update'!$C$5:$E$210,3,FALSE)="",NA(),VLOOKUP($C1464,' REACH Bilaga 59_update'!$C$5:$E$210,3,FALSE)))</f>
        <v>#N/A</v>
      </c>
      <c r="P1464" s="76" t="e">
        <f>IF(C1464="-",IF(A1464="-",IFERROR(VLOOKUP($D1464,' REACH Bilaga 59_update'!$A$5:$F$210,MATCH(Sammanfattning!P$1,' REACH Bilaga 59_update'!$A$4:$F$4,0),FALSE),VLOOKUP($D1464,'REACH Bilaga XIV_update'!$A$4:$H$110,MATCH(Sammanfattning!P$1,'REACH Bilaga XIV_update'!$A$4:$H$4,0),FALSE)),IFERROR(VLOOKUP($A1464,' REACH Bilaga 59_update'!$D$5:$F$210,MATCH(Sammanfattning!P$1,' REACH Bilaga 59_update'!$D$4:$F$4,0),FALSE),VLOOKUP($A1464,'REACH Bilaga XIV_update'!$D$4:$H$110,MATCH(Sammanfattning!P$1,'REACH Bilaga XIV_update'!$D$4:$H$4,0),FALSE))),IFERROR(VLOOKUP($C1464,' REACH Bilaga 59_update'!$C$5:$F$210,MATCH(Sammanfattning!P$1,' REACH Bilaga 59_update'!$C$4:$F$4,0),FALSE),VLOOKUP($C1464,'REACH Bilaga XIV_update'!$C$4:$H$110,MATCH(Sammanfattning!P$1,'REACH Bilaga XIV_update'!$C$4:$H$4,0),FALSE)))</f>
        <v>#N/A</v>
      </c>
      <c r="Q1464" s="76" t="e">
        <f>IF($C1464="-",IF($A1464="-",IF(VLOOKUP($D1464,'REACH Bilaga XIV_update'!$A$5:$I$110,9,FALSE)="",NA(),VLOOKUP($D1464,'REACH Bilaga XIV_update'!$A$5:$I$110,9,FALSE)),IF(VLOOKUP($A1464,'REACH Bilaga XIV_update'!$D$5:$I$110,6,FALSE)="",NA(),VLOOKUP($A1464,'REACH Bilaga XIV_update'!$D$5:$I$110,6,FALSE))),IF(VLOOKUP($C1464,'REACH Bilaga XIV_update'!$C$5:$I$110,7,FALSE)="",NA(),VLOOKUP($C1464,'REACH Bilaga XIV_update'!$C$5:$I$110,7,FALSE)))</f>
        <v>#N/A</v>
      </c>
      <c r="R1464" s="76" t="e">
        <f>IF($C1464="-",IF($A1464="-",IF(VLOOKUP($D1464,CoRAP_update!$A$5:$O$376,15,FALSE)="",NA(),VLOOKUP($D1464,CoRAP_update!$A$5:$O$376,15,FALSE)),IF(VLOOKUP($A1464,CoRAP_update!$D$5:$O$376,12,FALSE)="",NA(),VLOOKUP($A1464,CoRAP_update!$D$5:$O$376,12,FALSE))),IF(VLOOKUP($C1464,CoRAP_update!$C$5:$O$376,13,FALSE)="",NA(),VLOOKUP($C1464,CoRAP_update!$C$5:$O$376,13,FALSE)))</f>
        <v>#N/A</v>
      </c>
      <c r="S1464" s="144" t="e">
        <f>IF($C1464="-",IF($A1464="-",VLOOKUP($D1464,CoRAP_update!$A$5:$J$376,MATCH(Sammanfattning!S$1,CoRAP_update!$A$4:$J$4,0),FALSE),VLOOKUP($A1464,CoRAP_update!$D$5:$J$376,MATCH(Sammanfattning!S$1,CoRAP_update!$D$4:$J$4,0),FALSE)),VLOOKUP($C1464,CoRAP_update!$C$5:$J$376,MATCH(Sammanfattning!S$1,CoRAP_update!$C$4:$J$4,0),FALSE))</f>
        <v>#N/A</v>
      </c>
      <c r="T1464" s="76" t="str">
        <f>IF($A1464="-",VLOOKUP($D1464,EDC_update!$C$2:$F$450,4,FALSE),VLOOKUP($A1464,EDC_update!$B$2:$F$450,5,FALSE))</f>
        <v>CAT3b</v>
      </c>
      <c r="V1464" s="78">
        <f>IF(IFERROR(SEARCH("PBT",P1464),99)=99,IF(IFERROR(SEARCH("suspected PBT",S1464),99)=99,IF(IFERROR(SEARCH("concluded to be PBT",K1464),99)=99,IF(IFERROR(SEARCH("PBT",S1464),99)=99,IF(IFERROR(SEARCH("PBT cand",L1464),99)=99,IF(IFERROR(SEARCH("PBT",L1464),99)=99,IF(IFERROR(SEARCH("persistent, bioackumulative and toxic properties",K1464),99)=99,0,Scoring!$E$3),Scoring!$E$3),Scoring!$E$7),Scoring!$E$3),Scoring!$E$5),Scoring!$E$6),Scoring!$E$3)</f>
        <v>0</v>
      </c>
      <c r="W1464" s="78">
        <f>IF(IFERROR(SEARCH("vPvB",P1464),99)=99,IF(IFERROR(SEARCH("suspected pbt/vPvB",S1464),99)=99,IF(IFERROR(SEARCH("vPvB",S1464),99)=99,IF(IFERROR(SEARCH("concluded to be a vPvB",S1464),99)=99,IF(IFERROR(SEARCH("identified as vPvB",K1464),99)=99,IF(IFERROR(SEARCH("concluded to be a vPvB",K1464),99)=99,IF(IFERROR(SEARCH("concluded to be both pbt and vPvB",S1464),99)=99,IF(IFERROR(SEARCH("concluded to be both pbt and vPvB",K1464),99)=99,0,Scoring!$E$5),Scoring!$E$5),Scoring!$E$5),Scoring!$E$5),Scoring!$E$5),Scoring!$E$4),Scoring!$E$6),Scoring!$E$4)</f>
        <v>0</v>
      </c>
      <c r="X1464" s="78">
        <f>IF(IFERROR(SEARCH("H410",N1464),99)=99,IF(IFERROR(SEARCH("H410",O1464),99)=99,IF(IFERROR(SEARCH("H410",Q1464),99)=99,IF(IFERROR(SEARCH("H410",M1464),99)=99,IF(IFERROR(SEARCH("H410",R1464),99)=99,IF(IFERROR(SEARCH("H411",N1464),99)=99,IF(IFERROR(SEARCH("H411",O1464),99)=99,IF(IFERROR(SEARCH("H411",Q1464),99)=99,IF(IFERROR(SEARCH("H411",M1464),99)=99,IF(IFERROR(SEARCH("H411",R1464),99)=99,IF(IFERROR(SEARCH("H413",N1464),99)=99,IF(IFERROR(SEARCH("H413",O1464),99)=99,IF(IFERROR(SEARCH("H413",Q1464),99)=99,IF(IFERROR(SEARCH("H413",M1464),99)=99,IF(IFERROR(SEARCH("H413",R1464),99)=99,IF(IFERROR(SEARCH("H412",N1464),99)=99,IF(IFERROR(SEARCH("H412",O1464),99)=99,IF(IFERROR(SEARCH("H412",Q1464),99)=99,IF(IFERROR(SEARCH("H412",M1464),99)=99,IF(IFERROR(SEARCH("H412",R1464),99)=99,0,Scoring!$E$2),Scoring!$E$2),Scoring!$E$2),Scoring!$E$2),Scoring!$E$2),Scoring!$E$2),Scoring!$E$2),Scoring!$E$2),Scoring!$E$2),Scoring!$E$2),Scoring!$E$2),Scoring!$E$2),Scoring!$E$2),Scoring!$E$2),Scoring!$E$2),Scoring!$E$2),Scoring!$E$2),Scoring!$E$2),Scoring!$E$2),Scoring!$E$2)</f>
        <v>0</v>
      </c>
      <c r="Y1464" s="78">
        <f>IF(IFERROR(SEARCH("CMR",K1464),99)=99,IF(IFERROR(SEARCH("Suspected CMR",S1464),99)=99,IF(IFERROR(SEARCH("CMR",S1464),99)=99,0,Scoring!$E$8),Scoring!$E$9),Scoring!$E$8)</f>
        <v>0</v>
      </c>
      <c r="Z1464" s="78">
        <f>IF(IFERROR(SEARCH("H350",N1464),99)=99,IF(IFERROR(SEARCH("H350",O1464),99)=99,IF(IFERROR(SEARCH("H350",Q1464),99)=99,IF(IFERROR(SEARCH("H350",M1464),99)=99,IF(IFERROR(SEARCH("H350",R1464),99)=99,IF(IFERROR(SEARCH("H351",N1464),99)=99,IF(IFERROR(SEARCH("H351",O1464),99)=99,IF(IFERROR(SEARCH("H351",Q1464),99)=99,IF(IFERROR(SEARCH("H351",M1464),99)=99,IF(IFERROR(SEARCH("H351",R1464),99)=99,IF(IFERROR(SEARCH("carcinogenic",P1464),99)=99,IF(IFERROR(SEARCH("suspected carcinogenic",S1464),99)=99,0,Scoring!$E$12),Scoring!$E$11),Scoring!$E$10),Scoring!$E$10),Scoring!$E$10),Scoring!$E$10),Scoring!$E$10),Scoring!$E$10),Scoring!$E$10),Scoring!$E$10),Scoring!$E$10),Scoring!$E$10)</f>
        <v>0</v>
      </c>
      <c r="AA1464" s="78">
        <f>IF(IFERROR(SEARCH("H340",N1464),99)=99,IF(IFERROR(SEARCH("H340",O1464),99)=99,IF(IFERROR(SEARCH("H340",Q1464),99)=99,IF(IFERROR(SEARCH("H340",M1464),99)=99,IF(IFERROR(SEARCH("H340",R1464),99)=99,IF(IFERROR(SEARCH("H341",N1464),99)=99,IF(IFERROR(SEARCH("H341",O1464),99)=99,IF(IFERROR(SEARCH("H341",Q1464),99)=99,IF(IFERROR(SEARCH("H341",M1464),99)=99,IF(IFERROR(SEARCH("H341",R1464),99)=99,IF(IFERROR(SEARCH("mutagenic",P1464),99)=99,IF(IFERROR(SEARCH("suspected mutagenic",S1464),99)=99,0,Scoring!$E$15),Scoring!$E$14),Scoring!$E$13),Scoring!$E$13),Scoring!$E$13),Scoring!$E$13),Scoring!$E$13),Scoring!$E$13),Scoring!$E$13),Scoring!$E$13),Scoring!$E$13),Scoring!$E$13)</f>
        <v>0</v>
      </c>
      <c r="AB1464" s="78">
        <f>IF(IFERROR(SEARCH("H360",N1464),99)=99,IF(IFERROR(SEARCH("H360",O1464),99)=99,IF(IFERROR(SEARCH("H360",Q1464),99)=99,IF(IFERROR(SEARCH("H360",M1464),99)=99,IF(IFERROR(SEARCH("H360",R1464),99)=99,IF(IFERROR(SEARCH("H361",N1464),99)=99,IF(IFERROR(SEARCH("H361",O1464),99)=99,IF(IFERROR(SEARCH("H361",Q1464),99)=99,IF(IFERROR(SEARCH("H361",M1464),99)=99,IF(IFERROR(SEARCH("H361",R1464),99)=99,IF(IFERROR(SEARCH("reproduction",P1464),99)=99,IF(IFERROR(SEARCH("suspected reprotoxic",S1464),99)=99,IF(IFERROR(SEARCH("reprotoxic",S1464),99)=99,IF(IFERROR(SEARCH("reprotoxic",K1464),99)=99,0,Scoring!$E$18),Scoring!$E$18),Scoring!$E$19),Scoring!$E$17),Scoring!$E$16),Scoring!$E$16),Scoring!$E$16),Scoring!$E$16),Scoring!$E$16),Scoring!$E$16),Scoring!$E$16),Scoring!$E$16),Scoring!$E$16),Scoring!$E$16)</f>
        <v>0</v>
      </c>
      <c r="AC1464" s="78">
        <f>IF(IFERROR(SEARCH("57f",L1464),99)=99,IF(IFERROR(SEARCH("57(f)",P1464),99)=99,0,Scoring!$E$20),Scoring!$E$20)</f>
        <v>0</v>
      </c>
      <c r="AD1464" s="78">
        <f>IF(IFERROR(SEARCH("CAT1",T1464),99)=99,IF(IFERROR(SEARCH("CAT2",T1464),99)=99,IF(IFERROR(SEARCH("CAT3",T1464),99)=99,IF(IFERROR(SEARCH("concluded to be endocrine",K1464),99)=99,IF(IFERROR(SEARCH("categorised as endocrine",K1464),99)=99,IF(IFERROR(SEARCH("endocrine disrupting",P1464),99)=99,IF(IFERROR(SEARCH("endocrine disrupting",K1464),99)=99,IF(IFERROR(SEARCH("suspected endocrine",S1464),99)=99,IF(IFERROR(SEARCH("potential endocrine",S1464),99)=99,0,Scoring!$E$25),Scoring!$E$25),Scoring!$E$24),Scoring!$E$24),Scoring!$E$24),Scoring!$E$24),Scoring!$E$23),Scoring!$E$22),Scoring!$E$21)</f>
        <v>0.3</v>
      </c>
      <c r="AE1464" s="78">
        <f>IF(IFERROR(SEARCH("suspected sensitiser",S1464),99)=99,IF(IFERROR(SEARCH("sensitiser",S1464),99)=99,IF(IFERROR(SEARCH("other hazard based concern",S1464),99)=99,0,Scoring!$E$28),Scoring!$E$26),Scoring!$E$27)</f>
        <v>0</v>
      </c>
      <c r="AF1464" s="78">
        <f>IF(IFERROR(M1464,1)=1,IF(IFERROR(N1464,1)=1,IF(IFERROR(O1464,1)=1,IF(IFERROR(Q1464,1)=1,IF(IFERROR(R1464,1)=1,IF(IFERROR(T1464,1)=1,IF(IFERROR(K1464,1)=1,IF(IFERROR(P1464,1)=1,IF(IFERROR(S1464,1)=1,Scoring!$E$29,0),0),0),0),0),0),0),0),0)</f>
        <v>0</v>
      </c>
      <c r="AG1464" s="78">
        <f t="shared" si="95"/>
        <v>0.3</v>
      </c>
      <c r="AI1464" s="93"/>
      <c r="AJ1464" s="94"/>
      <c r="AK1464" s="76"/>
      <c r="AL1464" s="75"/>
      <c r="AN1464" s="79"/>
      <c r="AO1464" s="79"/>
      <c r="AP1464" s="79"/>
      <c r="AQ1464" s="79"/>
      <c r="AR1464" s="79"/>
      <c r="AS1464" s="78"/>
      <c r="AU1464" s="79">
        <f>IF(IFERROR(F1464,99)=99,IF(IFERROR(G1464,99)=99,IF(IFERROR(H1464,99)=99,IF(IFERROR(I1464,99)=99,IF(IFERROR(E1464,99)=99,IF(IFERROR(J1464,99)=99,0,Scoring!$B$7),Scoring!$B$3),Scoring!$B$2),Scoring!$B$6),Scoring!$B$5),Scoring!$B$4)</f>
        <v>0.3</v>
      </c>
      <c r="AV1464" s="78">
        <f t="shared" si="96"/>
        <v>0.09</v>
      </c>
      <c r="AW1464" s="78"/>
      <c r="AX1464" s="66"/>
      <c r="AY1464" s="78"/>
      <c r="AZ1464" s="76"/>
      <c r="BB1464" s="76"/>
    </row>
    <row r="1465" spans="1:54" x14ac:dyDescent="0.25">
      <c r="A1465" s="89" t="s">
        <v>6588</v>
      </c>
      <c r="B1465" s="89" t="s">
        <v>30</v>
      </c>
      <c r="C1465" s="89" t="s">
        <v>30</v>
      </c>
      <c r="D1465" s="89" t="s">
        <v>6957</v>
      </c>
      <c r="E1465" s="76" t="e">
        <f>IF(C1465="-",IF(A1465="-",VLOOKUP(D1465,'sin-list 180320_update'!$C$2:$C$835,1,FALSE),VLOOKUP(A1465,'sin-list 180320_update'!$A$2:$A$835,1,FALSE)),VLOOKUP(C1465,'sin-list 180320_update'!$B$2:$B$835,1,FALSE))</f>
        <v>#N/A</v>
      </c>
      <c r="F1465" s="76" t="e">
        <f>IF($C1465="-",IF($A1465="-",VLOOKUP($D1465,'REACH Bilaga XVII_update'!$A$5:$A$131,1,FALSE),VLOOKUP($A1465,'REACH Bilaga XVII_update'!$C$5:$C$131,1,FALSE)),VLOOKUP($C1465,'REACH Bilaga XVII_update'!$B$5:$B$131,1,FALSE))</f>
        <v>#N/A</v>
      </c>
      <c r="G1465" s="76" t="e">
        <f>IF($C1465="-",IF($A1465="-",VLOOKUP($D1465,' REACH Bilaga 59_update'!$A$5:$A$210,1,FALSE),VLOOKUP($A1465,' REACH Bilaga 59_update'!$D$5:$D$210,1,FALSE)),VLOOKUP($C1465,' REACH Bilaga 59_update'!$C$5:$C$210,1,FALSE))</f>
        <v>#N/A</v>
      </c>
      <c r="H1465" s="76" t="e">
        <f>IF($C1465="-",IF($A1465="-",VLOOKUP($D1465,'REACH Bilaga XIV_update'!$A$5:$A$110,1,FALSE),VLOOKUP($A1465,'REACH Bilaga XIV_update'!$D$5:$D$110,1,FALSE)),VLOOKUP($C1465,'REACH Bilaga XIV_update'!$C$5:$C$110,1,FALSE))</f>
        <v>#N/A</v>
      </c>
      <c r="I1465" s="76" t="e">
        <f>IF($C1465="-",IF($A1465="-",VLOOKUP($D1465,CoRAP_update!$A$5:$A$376,1,FALSE),VLOOKUP($A1465,CoRAP_update!$D$5:$D$376,1,FALSE)),VLOOKUP($C1465,CoRAP_update!$C$5:$C$376,1,FALSE))</f>
        <v>#N/A</v>
      </c>
      <c r="J1465" s="76" t="str">
        <f>IF($C1465="-",IF($A1465="-",VLOOKUP($D1465,EDC_update!$C$2:$C$450,1,FALSE),VLOOKUP($A1465,EDC_update!$B$2:$B$450,1,FALSE)),VLOOKUP($C1465,EDC_update!$L$2:$L$450,1,FALSE))</f>
        <v>71751-41-2</v>
      </c>
      <c r="K1465" s="76" t="e">
        <f>IF($C1465="-",IF($A1465="-",IF(VLOOKUP($D1465,'sin-list 180320_update'!$C$2:$S$835,3,FALSE)="",NA(),VLOOKUP($D1465,'sin-list 180320_update'!$C$2:$S$835,3,FALSE)),IF(VLOOKUP($A1465,'sin-list 180320_update'!$A$2:$S$835,5,FALSE)="",NA(),VLOOKUP($A1465,'sin-list 180320_update'!$A$2:$S$835,5,FALSE))),IF(VLOOKUP($C1465,'sin-list 180320_update'!$B$2:$S$835,4,FALSE)="",NA(),VLOOKUP($C1465,'sin-list 180320_update'!$B$2:$S$835,4,FALSE)))</f>
        <v>#N/A</v>
      </c>
      <c r="L1465" s="76" t="e">
        <f>IF($C1465="-",IF($A1465="-",VLOOKUP($D1465,'sin-list 180320_update'!$C$2:$S$835,6,FALSE),VLOOKUP($A1465,'sin-list 180320_update'!$A$2:$S$835,8,FALSE)),VLOOKUP($C1465,'sin-list 180320_update'!$B$2:$S$835,7,FALSE))</f>
        <v>#N/A</v>
      </c>
      <c r="M1465" s="76" t="e">
        <f>IF($C1465="-",IF($A1465="-",IF(VLOOKUP($D1465,'sin-list 180320_update'!$C$2:$S$835,8,FALSE)="",NA(),VLOOKUP($D1465,'sin-list 180320_update'!$C$2:$S$835,8,FALSE)),IF(VLOOKUP($A1465,'sin-list 180320_update'!$A$2:$S$835,10,FALSE)="",NA(),VLOOKUP($A1465,'sin-list 180320_update'!$A$2:$S$835,10,FALSE))),IF(VLOOKUP($C1465,'sin-list 180320_update'!$B$2:$S$835,9,FALSE)="",NA(),VLOOKUP($C1465,'sin-list 180320_update'!$B$2:$S$835,9,FALSE)))</f>
        <v>#N/A</v>
      </c>
      <c r="N1465" s="76" t="e">
        <f>IF($C1465="-",IF($A1465="-",IF(VLOOKUP($D1465,'REACH Bilaga XVII_update'!$A$5:$E$131,4,FALSE)="",NA(),VLOOKUP($D1465,'REACH Bilaga XVII_update'!$A$5:$E$131,4,FALSE)),IF(VLOOKUP($A1465,'REACH Bilaga XVII_update'!$C$5:$D$131,2,FALSE)="",NA(),VLOOKUP($A1465,'REACH Bilaga XVII_update'!$C$5:$D$131,2,FALSE))),IF(VLOOKUP($C1465,'REACH Bilaga XVII_update'!$B$5:$D$131,3,FALSE)="",NA(),VLOOKUP($C1465,'REACH Bilaga XVII_update'!$B$5:$D$131,3,FALSE)))</f>
        <v>#N/A</v>
      </c>
      <c r="O1465" s="76" t="e">
        <f>IF($C1465="-",IF($A1465="-",IF(VLOOKUP($D1465,' REACH Bilaga 59_update'!$A$5:$E$210,5,FALSE)="",NA(),VLOOKUP($D1465,' REACH Bilaga 59_update'!$A$5:$E$210,5,FALSE)),IF(VLOOKUP($A1465,' REACH Bilaga 59_update'!$D$5:$E$210,2,FALSE)="",NA(),VLOOKUP($A1465,' REACH Bilaga 59_update'!$D$5:$E$210,2,FALSE))),IF(VLOOKUP($C1465,' REACH Bilaga 59_update'!$C$5:$E$210,3,FALSE)="",NA(),VLOOKUP($C1465,' REACH Bilaga 59_update'!$C$5:$E$210,3,FALSE)))</f>
        <v>#N/A</v>
      </c>
      <c r="P1465" s="76" t="e">
        <f>IF(C1465="-",IF(A1465="-",IFERROR(VLOOKUP($D1465,' REACH Bilaga 59_update'!$A$5:$F$210,MATCH(Sammanfattning!P$1,' REACH Bilaga 59_update'!$A$4:$F$4,0),FALSE),VLOOKUP($D1465,'REACH Bilaga XIV_update'!$A$4:$H$110,MATCH(Sammanfattning!P$1,'REACH Bilaga XIV_update'!$A$4:$H$4,0),FALSE)),IFERROR(VLOOKUP($A1465,' REACH Bilaga 59_update'!$D$5:$F$210,MATCH(Sammanfattning!P$1,' REACH Bilaga 59_update'!$D$4:$F$4,0),FALSE),VLOOKUP($A1465,'REACH Bilaga XIV_update'!$D$4:$H$110,MATCH(Sammanfattning!P$1,'REACH Bilaga XIV_update'!$D$4:$H$4,0),FALSE))),IFERROR(VLOOKUP($C1465,' REACH Bilaga 59_update'!$C$5:$F$210,MATCH(Sammanfattning!P$1,' REACH Bilaga 59_update'!$C$4:$F$4,0),FALSE),VLOOKUP($C1465,'REACH Bilaga XIV_update'!$C$4:$H$110,MATCH(Sammanfattning!P$1,'REACH Bilaga XIV_update'!$C$4:$H$4,0),FALSE)))</f>
        <v>#N/A</v>
      </c>
      <c r="Q1465" s="76" t="e">
        <f>IF($C1465="-",IF($A1465="-",IF(VLOOKUP($D1465,'REACH Bilaga XIV_update'!$A$5:$I$110,9,FALSE)="",NA(),VLOOKUP($D1465,'REACH Bilaga XIV_update'!$A$5:$I$110,9,FALSE)),IF(VLOOKUP($A1465,'REACH Bilaga XIV_update'!$D$5:$I$110,6,FALSE)="",NA(),VLOOKUP($A1465,'REACH Bilaga XIV_update'!$D$5:$I$110,6,FALSE))),IF(VLOOKUP($C1465,'REACH Bilaga XIV_update'!$C$5:$I$110,7,FALSE)="",NA(),VLOOKUP($C1465,'REACH Bilaga XIV_update'!$C$5:$I$110,7,FALSE)))</f>
        <v>#N/A</v>
      </c>
      <c r="R1465" s="76" t="e">
        <f>IF($C1465="-",IF($A1465="-",IF(VLOOKUP($D1465,CoRAP_update!$A$5:$O$376,15,FALSE)="",NA(),VLOOKUP($D1465,CoRAP_update!$A$5:$O$376,15,FALSE)),IF(VLOOKUP($A1465,CoRAP_update!$D$5:$O$376,12,FALSE)="",NA(),VLOOKUP($A1465,CoRAP_update!$D$5:$O$376,12,FALSE))),IF(VLOOKUP($C1465,CoRAP_update!$C$5:$O$376,13,FALSE)="",NA(),VLOOKUP($C1465,CoRAP_update!$C$5:$O$376,13,FALSE)))</f>
        <v>#N/A</v>
      </c>
      <c r="S1465" s="144" t="e">
        <f>IF($C1465="-",IF($A1465="-",VLOOKUP($D1465,CoRAP_update!$A$5:$J$376,MATCH(Sammanfattning!S$1,CoRAP_update!$A$4:$J$4,0),FALSE),VLOOKUP($A1465,CoRAP_update!$D$5:$J$376,MATCH(Sammanfattning!S$1,CoRAP_update!$D$4:$J$4,0),FALSE)),VLOOKUP($C1465,CoRAP_update!$C$5:$J$376,MATCH(Sammanfattning!S$1,CoRAP_update!$C$4:$J$4,0),FALSE))</f>
        <v>#N/A</v>
      </c>
      <c r="T1465" s="76" t="str">
        <f>IF($A1465="-",VLOOKUP($D1465,EDC_update!$C$2:$F$450,4,FALSE),VLOOKUP($A1465,EDC_update!$B$2:$F$450,5,FALSE))</f>
        <v>CAT3a</v>
      </c>
      <c r="V1465" s="78">
        <f>IF(IFERROR(SEARCH("PBT",P1465),99)=99,IF(IFERROR(SEARCH("suspected PBT",S1465),99)=99,IF(IFERROR(SEARCH("concluded to be PBT",K1465),99)=99,IF(IFERROR(SEARCH("PBT",S1465),99)=99,IF(IFERROR(SEARCH("PBT cand",L1465),99)=99,IF(IFERROR(SEARCH("PBT",L1465),99)=99,IF(IFERROR(SEARCH("persistent, bioackumulative and toxic properties",K1465),99)=99,0,Scoring!$E$3),Scoring!$E$3),Scoring!$E$7),Scoring!$E$3),Scoring!$E$5),Scoring!$E$6),Scoring!$E$3)</f>
        <v>0</v>
      </c>
      <c r="W1465" s="78">
        <f>IF(IFERROR(SEARCH("vPvB",P1465),99)=99,IF(IFERROR(SEARCH("suspected pbt/vPvB",S1465),99)=99,IF(IFERROR(SEARCH("vPvB",S1465),99)=99,IF(IFERROR(SEARCH("concluded to be a vPvB",S1465),99)=99,IF(IFERROR(SEARCH("identified as vPvB",K1465),99)=99,IF(IFERROR(SEARCH("concluded to be a vPvB",K1465),99)=99,IF(IFERROR(SEARCH("concluded to be both pbt and vPvB",S1465),99)=99,IF(IFERROR(SEARCH("concluded to be both pbt and vPvB",K1465),99)=99,0,Scoring!$E$5),Scoring!$E$5),Scoring!$E$5),Scoring!$E$5),Scoring!$E$5),Scoring!$E$4),Scoring!$E$6),Scoring!$E$4)</f>
        <v>0</v>
      </c>
      <c r="X1465" s="78">
        <f>IF(IFERROR(SEARCH("H410",N1465),99)=99,IF(IFERROR(SEARCH("H410",O1465),99)=99,IF(IFERROR(SEARCH("H410",Q1465),99)=99,IF(IFERROR(SEARCH("H410",M1465),99)=99,IF(IFERROR(SEARCH("H410",R1465),99)=99,IF(IFERROR(SEARCH("H411",N1465),99)=99,IF(IFERROR(SEARCH("H411",O1465),99)=99,IF(IFERROR(SEARCH("H411",Q1465),99)=99,IF(IFERROR(SEARCH("H411",M1465),99)=99,IF(IFERROR(SEARCH("H411",R1465),99)=99,IF(IFERROR(SEARCH("H413",N1465),99)=99,IF(IFERROR(SEARCH("H413",O1465),99)=99,IF(IFERROR(SEARCH("H413",Q1465),99)=99,IF(IFERROR(SEARCH("H413",M1465),99)=99,IF(IFERROR(SEARCH("H413",R1465),99)=99,IF(IFERROR(SEARCH("H412",N1465),99)=99,IF(IFERROR(SEARCH("H412",O1465),99)=99,IF(IFERROR(SEARCH("H412",Q1465),99)=99,IF(IFERROR(SEARCH("H412",M1465),99)=99,IF(IFERROR(SEARCH("H412",R1465),99)=99,0,Scoring!$E$2),Scoring!$E$2),Scoring!$E$2),Scoring!$E$2),Scoring!$E$2),Scoring!$E$2),Scoring!$E$2),Scoring!$E$2),Scoring!$E$2),Scoring!$E$2),Scoring!$E$2),Scoring!$E$2),Scoring!$E$2),Scoring!$E$2),Scoring!$E$2),Scoring!$E$2),Scoring!$E$2),Scoring!$E$2),Scoring!$E$2),Scoring!$E$2)</f>
        <v>0</v>
      </c>
      <c r="Y1465" s="78">
        <f>IF(IFERROR(SEARCH("CMR",K1465),99)=99,IF(IFERROR(SEARCH("Suspected CMR",S1465),99)=99,IF(IFERROR(SEARCH("CMR",S1465),99)=99,0,Scoring!$E$8),Scoring!$E$9),Scoring!$E$8)</f>
        <v>0</v>
      </c>
      <c r="Z1465" s="78">
        <f>IF(IFERROR(SEARCH("H350",N1465),99)=99,IF(IFERROR(SEARCH("H350",O1465),99)=99,IF(IFERROR(SEARCH("H350",Q1465),99)=99,IF(IFERROR(SEARCH("H350",M1465),99)=99,IF(IFERROR(SEARCH("H350",R1465),99)=99,IF(IFERROR(SEARCH("H351",N1465),99)=99,IF(IFERROR(SEARCH("H351",O1465),99)=99,IF(IFERROR(SEARCH("H351",Q1465),99)=99,IF(IFERROR(SEARCH("H351",M1465),99)=99,IF(IFERROR(SEARCH("H351",R1465),99)=99,IF(IFERROR(SEARCH("carcinogenic",P1465),99)=99,IF(IFERROR(SEARCH("suspected carcinogenic",S1465),99)=99,0,Scoring!$E$12),Scoring!$E$11),Scoring!$E$10),Scoring!$E$10),Scoring!$E$10),Scoring!$E$10),Scoring!$E$10),Scoring!$E$10),Scoring!$E$10),Scoring!$E$10),Scoring!$E$10),Scoring!$E$10)</f>
        <v>0</v>
      </c>
      <c r="AA1465" s="78">
        <f>IF(IFERROR(SEARCH("H340",N1465),99)=99,IF(IFERROR(SEARCH("H340",O1465),99)=99,IF(IFERROR(SEARCH("H340",Q1465),99)=99,IF(IFERROR(SEARCH("H340",M1465),99)=99,IF(IFERROR(SEARCH("H340",R1465),99)=99,IF(IFERROR(SEARCH("H341",N1465),99)=99,IF(IFERROR(SEARCH("H341",O1465),99)=99,IF(IFERROR(SEARCH("H341",Q1465),99)=99,IF(IFERROR(SEARCH("H341",M1465),99)=99,IF(IFERROR(SEARCH("H341",R1465),99)=99,IF(IFERROR(SEARCH("mutagenic",P1465),99)=99,IF(IFERROR(SEARCH("suspected mutagenic",S1465),99)=99,0,Scoring!$E$15),Scoring!$E$14),Scoring!$E$13),Scoring!$E$13),Scoring!$E$13),Scoring!$E$13),Scoring!$E$13),Scoring!$E$13),Scoring!$E$13),Scoring!$E$13),Scoring!$E$13),Scoring!$E$13)</f>
        <v>0</v>
      </c>
      <c r="AB1465" s="78">
        <f>IF(IFERROR(SEARCH("H360",N1465),99)=99,IF(IFERROR(SEARCH("H360",O1465),99)=99,IF(IFERROR(SEARCH("H360",Q1465),99)=99,IF(IFERROR(SEARCH("H360",M1465),99)=99,IF(IFERROR(SEARCH("H360",R1465),99)=99,IF(IFERROR(SEARCH("H361",N1465),99)=99,IF(IFERROR(SEARCH("H361",O1465),99)=99,IF(IFERROR(SEARCH("H361",Q1465),99)=99,IF(IFERROR(SEARCH("H361",M1465),99)=99,IF(IFERROR(SEARCH("H361",R1465),99)=99,IF(IFERROR(SEARCH("reproduction",P1465),99)=99,IF(IFERROR(SEARCH("suspected reprotoxic",S1465),99)=99,IF(IFERROR(SEARCH("reprotoxic",S1465),99)=99,IF(IFERROR(SEARCH("reprotoxic",K1465),99)=99,0,Scoring!$E$18),Scoring!$E$18),Scoring!$E$19),Scoring!$E$17),Scoring!$E$16),Scoring!$E$16),Scoring!$E$16),Scoring!$E$16),Scoring!$E$16),Scoring!$E$16),Scoring!$E$16),Scoring!$E$16),Scoring!$E$16),Scoring!$E$16)</f>
        <v>0</v>
      </c>
      <c r="AC1465" s="78">
        <f>IF(IFERROR(SEARCH("57f",L1465),99)=99,IF(IFERROR(SEARCH("57(f)",P1465),99)=99,0,Scoring!$E$20),Scoring!$E$20)</f>
        <v>0</v>
      </c>
      <c r="AD1465" s="78">
        <f>IF(IFERROR(SEARCH("CAT1",T1465),99)=99,IF(IFERROR(SEARCH("CAT2",T1465),99)=99,IF(IFERROR(SEARCH("CAT3",T1465),99)=99,IF(IFERROR(SEARCH("concluded to be endocrine",K1465),99)=99,IF(IFERROR(SEARCH("categorised as endocrine",K1465),99)=99,IF(IFERROR(SEARCH("endocrine disrupting",P1465),99)=99,IF(IFERROR(SEARCH("endocrine disrupting",K1465),99)=99,IF(IFERROR(SEARCH("suspected endocrine",S1465),99)=99,IF(IFERROR(SEARCH("potential endocrine",S1465),99)=99,0,Scoring!$E$25),Scoring!$E$25),Scoring!$E$24),Scoring!$E$24),Scoring!$E$24),Scoring!$E$24),Scoring!$E$23),Scoring!$E$22),Scoring!$E$21)</f>
        <v>0.3</v>
      </c>
      <c r="AE1465" s="78">
        <f>IF(IFERROR(SEARCH("suspected sensitiser",S1465),99)=99,IF(IFERROR(SEARCH("sensitiser",S1465),99)=99,IF(IFERROR(SEARCH("other hazard based concern",S1465),99)=99,0,Scoring!$E$28),Scoring!$E$26),Scoring!$E$27)</f>
        <v>0</v>
      </c>
      <c r="AF1465" s="78">
        <f>IF(IFERROR(M1465,1)=1,IF(IFERROR(N1465,1)=1,IF(IFERROR(O1465,1)=1,IF(IFERROR(Q1465,1)=1,IF(IFERROR(R1465,1)=1,IF(IFERROR(T1465,1)=1,IF(IFERROR(K1465,1)=1,IF(IFERROR(P1465,1)=1,IF(IFERROR(S1465,1)=1,Scoring!$E$29,0),0),0),0),0),0),0),0),0)</f>
        <v>0</v>
      </c>
      <c r="AG1465" s="78">
        <f t="shared" si="95"/>
        <v>0.3</v>
      </c>
      <c r="AI1465" s="93"/>
      <c r="AJ1465" s="94"/>
      <c r="AK1465" s="76"/>
      <c r="AL1465" s="75"/>
      <c r="AN1465" s="79"/>
      <c r="AO1465" s="79"/>
      <c r="AP1465" s="79"/>
      <c r="AQ1465" s="79"/>
      <c r="AR1465" s="79"/>
      <c r="AS1465" s="78"/>
      <c r="AU1465" s="79">
        <f>IF(IFERROR(F1465,99)=99,IF(IFERROR(G1465,99)=99,IF(IFERROR(H1465,99)=99,IF(IFERROR(I1465,99)=99,IF(IFERROR(E1465,99)=99,IF(IFERROR(J1465,99)=99,0,Scoring!$B$7),Scoring!$B$3),Scoring!$B$2),Scoring!$B$6),Scoring!$B$5),Scoring!$B$4)</f>
        <v>0.3</v>
      </c>
      <c r="AV1465" s="78">
        <f t="shared" si="96"/>
        <v>0.09</v>
      </c>
      <c r="AW1465" s="78"/>
      <c r="AX1465" s="66"/>
      <c r="AY1465" s="78"/>
      <c r="AZ1465" s="76"/>
      <c r="BB1465" s="76"/>
    </row>
    <row r="1466" spans="1:54" x14ac:dyDescent="0.25">
      <c r="A1466" s="89" t="s">
        <v>6598</v>
      </c>
      <c r="B1466" s="89" t="s">
        <v>30</v>
      </c>
      <c r="C1466" s="89" t="s">
        <v>30</v>
      </c>
      <c r="D1466" s="89" t="s">
        <v>7013</v>
      </c>
      <c r="E1466" s="76" t="e">
        <f>IF(C1466="-",IF(A1466="-",VLOOKUP(D1466,'sin-list 180320_update'!$C$2:$C$835,1,FALSE),VLOOKUP(A1466,'sin-list 180320_update'!$A$2:$A$835,1,FALSE)),VLOOKUP(C1466,'sin-list 180320_update'!$B$2:$B$835,1,FALSE))</f>
        <v>#N/A</v>
      </c>
      <c r="F1466" s="76" t="e">
        <f>IF($C1466="-",IF($A1466="-",VLOOKUP($D1466,'REACH Bilaga XVII_update'!$A$5:$A$131,1,FALSE),VLOOKUP($A1466,'REACH Bilaga XVII_update'!$C$5:$C$131,1,FALSE)),VLOOKUP($C1466,'REACH Bilaga XVII_update'!$B$5:$B$131,1,FALSE))</f>
        <v>#N/A</v>
      </c>
      <c r="G1466" s="76" t="e">
        <f>IF($C1466="-",IF($A1466="-",VLOOKUP($D1466,' REACH Bilaga 59_update'!$A$5:$A$210,1,FALSE),VLOOKUP($A1466,' REACH Bilaga 59_update'!$D$5:$D$210,1,FALSE)),VLOOKUP($C1466,' REACH Bilaga 59_update'!$C$5:$C$210,1,FALSE))</f>
        <v>#N/A</v>
      </c>
      <c r="H1466" s="76" t="e">
        <f>IF($C1466="-",IF($A1466="-",VLOOKUP($D1466,'REACH Bilaga XIV_update'!$A$5:$A$110,1,FALSE),VLOOKUP($A1466,'REACH Bilaga XIV_update'!$D$5:$D$110,1,FALSE)),VLOOKUP($C1466,'REACH Bilaga XIV_update'!$C$5:$C$110,1,FALSE))</f>
        <v>#N/A</v>
      </c>
      <c r="I1466" s="76" t="e">
        <f>IF($C1466="-",IF($A1466="-",VLOOKUP($D1466,CoRAP_update!$A$5:$A$376,1,FALSE),VLOOKUP($A1466,CoRAP_update!$D$5:$D$376,1,FALSE)),VLOOKUP($C1466,CoRAP_update!$C$5:$C$376,1,FALSE))</f>
        <v>#N/A</v>
      </c>
      <c r="J1466" s="76" t="str">
        <f>IF($C1466="-",IF($A1466="-",VLOOKUP($D1466,EDC_update!$C$2:$C$450,1,FALSE),VLOOKUP($A1466,EDC_update!$B$2:$B$450,1,FALSE)),VLOOKUP($C1466,EDC_update!$L$2:$L$450,1,FALSE))</f>
        <v>74115-24-5</v>
      </c>
      <c r="K1466" s="76" t="e">
        <f>IF($C1466="-",IF($A1466="-",IF(VLOOKUP($D1466,'sin-list 180320_update'!$C$2:$S$835,3,FALSE)="",NA(),VLOOKUP($D1466,'sin-list 180320_update'!$C$2:$S$835,3,FALSE)),IF(VLOOKUP($A1466,'sin-list 180320_update'!$A$2:$S$835,5,FALSE)="",NA(),VLOOKUP($A1466,'sin-list 180320_update'!$A$2:$S$835,5,FALSE))),IF(VLOOKUP($C1466,'sin-list 180320_update'!$B$2:$S$835,4,FALSE)="",NA(),VLOOKUP($C1466,'sin-list 180320_update'!$B$2:$S$835,4,FALSE)))</f>
        <v>#N/A</v>
      </c>
      <c r="L1466" s="76" t="e">
        <f>IF($C1466="-",IF($A1466="-",VLOOKUP($D1466,'sin-list 180320_update'!$C$2:$S$835,6,FALSE),VLOOKUP($A1466,'sin-list 180320_update'!$A$2:$S$835,8,FALSE)),VLOOKUP($C1466,'sin-list 180320_update'!$B$2:$S$835,7,FALSE))</f>
        <v>#N/A</v>
      </c>
      <c r="M1466" s="76" t="e">
        <f>IF($C1466="-",IF($A1466="-",IF(VLOOKUP($D1466,'sin-list 180320_update'!$C$2:$S$835,8,FALSE)="",NA(),VLOOKUP($D1466,'sin-list 180320_update'!$C$2:$S$835,8,FALSE)),IF(VLOOKUP($A1466,'sin-list 180320_update'!$A$2:$S$835,10,FALSE)="",NA(),VLOOKUP($A1466,'sin-list 180320_update'!$A$2:$S$835,10,FALSE))),IF(VLOOKUP($C1466,'sin-list 180320_update'!$B$2:$S$835,9,FALSE)="",NA(),VLOOKUP($C1466,'sin-list 180320_update'!$B$2:$S$835,9,FALSE)))</f>
        <v>#N/A</v>
      </c>
      <c r="N1466" s="76" t="e">
        <f>IF($C1466="-",IF($A1466="-",IF(VLOOKUP($D1466,'REACH Bilaga XVII_update'!$A$5:$E$131,4,FALSE)="",NA(),VLOOKUP($D1466,'REACH Bilaga XVII_update'!$A$5:$E$131,4,FALSE)),IF(VLOOKUP($A1466,'REACH Bilaga XVII_update'!$C$5:$D$131,2,FALSE)="",NA(),VLOOKUP($A1466,'REACH Bilaga XVII_update'!$C$5:$D$131,2,FALSE))),IF(VLOOKUP($C1466,'REACH Bilaga XVII_update'!$B$5:$D$131,3,FALSE)="",NA(),VLOOKUP($C1466,'REACH Bilaga XVII_update'!$B$5:$D$131,3,FALSE)))</f>
        <v>#N/A</v>
      </c>
      <c r="O1466" s="76" t="e">
        <f>IF($C1466="-",IF($A1466="-",IF(VLOOKUP($D1466,' REACH Bilaga 59_update'!$A$5:$E$210,5,FALSE)="",NA(),VLOOKUP($D1466,' REACH Bilaga 59_update'!$A$5:$E$210,5,FALSE)),IF(VLOOKUP($A1466,' REACH Bilaga 59_update'!$D$5:$E$210,2,FALSE)="",NA(),VLOOKUP($A1466,' REACH Bilaga 59_update'!$D$5:$E$210,2,FALSE))),IF(VLOOKUP($C1466,' REACH Bilaga 59_update'!$C$5:$E$210,3,FALSE)="",NA(),VLOOKUP($C1466,' REACH Bilaga 59_update'!$C$5:$E$210,3,FALSE)))</f>
        <v>#N/A</v>
      </c>
      <c r="P1466" s="76" t="e">
        <f>IF(C1466="-",IF(A1466="-",IFERROR(VLOOKUP($D1466,' REACH Bilaga 59_update'!$A$5:$F$210,MATCH(Sammanfattning!P$1,' REACH Bilaga 59_update'!$A$4:$F$4,0),FALSE),VLOOKUP($D1466,'REACH Bilaga XIV_update'!$A$4:$H$110,MATCH(Sammanfattning!P$1,'REACH Bilaga XIV_update'!$A$4:$H$4,0),FALSE)),IFERROR(VLOOKUP($A1466,' REACH Bilaga 59_update'!$D$5:$F$210,MATCH(Sammanfattning!P$1,' REACH Bilaga 59_update'!$D$4:$F$4,0),FALSE),VLOOKUP($A1466,'REACH Bilaga XIV_update'!$D$4:$H$110,MATCH(Sammanfattning!P$1,'REACH Bilaga XIV_update'!$D$4:$H$4,0),FALSE))),IFERROR(VLOOKUP($C1466,' REACH Bilaga 59_update'!$C$5:$F$210,MATCH(Sammanfattning!P$1,' REACH Bilaga 59_update'!$C$4:$F$4,0),FALSE),VLOOKUP($C1466,'REACH Bilaga XIV_update'!$C$4:$H$110,MATCH(Sammanfattning!P$1,'REACH Bilaga XIV_update'!$C$4:$H$4,0),FALSE)))</f>
        <v>#N/A</v>
      </c>
      <c r="Q1466" s="76" t="e">
        <f>IF($C1466="-",IF($A1466="-",IF(VLOOKUP($D1466,'REACH Bilaga XIV_update'!$A$5:$I$110,9,FALSE)="",NA(),VLOOKUP($D1466,'REACH Bilaga XIV_update'!$A$5:$I$110,9,FALSE)),IF(VLOOKUP($A1466,'REACH Bilaga XIV_update'!$D$5:$I$110,6,FALSE)="",NA(),VLOOKUP($A1466,'REACH Bilaga XIV_update'!$D$5:$I$110,6,FALSE))),IF(VLOOKUP($C1466,'REACH Bilaga XIV_update'!$C$5:$I$110,7,FALSE)="",NA(),VLOOKUP($C1466,'REACH Bilaga XIV_update'!$C$5:$I$110,7,FALSE)))</f>
        <v>#N/A</v>
      </c>
      <c r="R1466" s="76" t="e">
        <f>IF($C1466="-",IF($A1466="-",IF(VLOOKUP($D1466,CoRAP_update!$A$5:$O$376,15,FALSE)="",NA(),VLOOKUP($D1466,CoRAP_update!$A$5:$O$376,15,FALSE)),IF(VLOOKUP($A1466,CoRAP_update!$D$5:$O$376,12,FALSE)="",NA(),VLOOKUP($A1466,CoRAP_update!$D$5:$O$376,12,FALSE))),IF(VLOOKUP($C1466,CoRAP_update!$C$5:$O$376,13,FALSE)="",NA(),VLOOKUP($C1466,CoRAP_update!$C$5:$O$376,13,FALSE)))</f>
        <v>#N/A</v>
      </c>
      <c r="S1466" s="144" t="e">
        <f>IF($C1466="-",IF($A1466="-",VLOOKUP($D1466,CoRAP_update!$A$5:$J$376,MATCH(Sammanfattning!S$1,CoRAP_update!$A$4:$J$4,0),FALSE),VLOOKUP($A1466,CoRAP_update!$D$5:$J$376,MATCH(Sammanfattning!S$1,CoRAP_update!$D$4:$J$4,0),FALSE)),VLOOKUP($C1466,CoRAP_update!$C$5:$J$376,MATCH(Sammanfattning!S$1,CoRAP_update!$C$4:$J$4,0),FALSE))</f>
        <v>#N/A</v>
      </c>
      <c r="T1466" s="76" t="str">
        <f>IF($A1466="-",VLOOKUP($D1466,EDC_update!$C$2:$F$450,4,FALSE),VLOOKUP($A1466,EDC_update!$B$2:$F$450,5,FALSE))</f>
        <v>CAT3b</v>
      </c>
      <c r="V1466" s="78">
        <f>IF(IFERROR(SEARCH("PBT",P1466),99)=99,IF(IFERROR(SEARCH("suspected PBT",S1466),99)=99,IF(IFERROR(SEARCH("concluded to be PBT",K1466),99)=99,IF(IFERROR(SEARCH("PBT",S1466),99)=99,IF(IFERROR(SEARCH("PBT cand",L1466),99)=99,IF(IFERROR(SEARCH("PBT",L1466),99)=99,IF(IFERROR(SEARCH("persistent, bioackumulative and toxic properties",K1466),99)=99,0,Scoring!$E$3),Scoring!$E$3),Scoring!$E$7),Scoring!$E$3),Scoring!$E$5),Scoring!$E$6),Scoring!$E$3)</f>
        <v>0</v>
      </c>
      <c r="W1466" s="78">
        <f>IF(IFERROR(SEARCH("vPvB",P1466),99)=99,IF(IFERROR(SEARCH("suspected pbt/vPvB",S1466),99)=99,IF(IFERROR(SEARCH("vPvB",S1466),99)=99,IF(IFERROR(SEARCH("concluded to be a vPvB",S1466),99)=99,IF(IFERROR(SEARCH("identified as vPvB",K1466),99)=99,IF(IFERROR(SEARCH("concluded to be a vPvB",K1466),99)=99,IF(IFERROR(SEARCH("concluded to be both pbt and vPvB",S1466),99)=99,IF(IFERROR(SEARCH("concluded to be both pbt and vPvB",K1466),99)=99,0,Scoring!$E$5),Scoring!$E$5),Scoring!$E$5),Scoring!$E$5),Scoring!$E$5),Scoring!$E$4),Scoring!$E$6),Scoring!$E$4)</f>
        <v>0</v>
      </c>
      <c r="X1466" s="78">
        <f>IF(IFERROR(SEARCH("H410",N1466),99)=99,IF(IFERROR(SEARCH("H410",O1466),99)=99,IF(IFERROR(SEARCH("H410",Q1466),99)=99,IF(IFERROR(SEARCH("H410",M1466),99)=99,IF(IFERROR(SEARCH("H410",R1466),99)=99,IF(IFERROR(SEARCH("H411",N1466),99)=99,IF(IFERROR(SEARCH("H411",O1466),99)=99,IF(IFERROR(SEARCH("H411",Q1466),99)=99,IF(IFERROR(SEARCH("H411",M1466),99)=99,IF(IFERROR(SEARCH("H411",R1466),99)=99,IF(IFERROR(SEARCH("H413",N1466),99)=99,IF(IFERROR(SEARCH("H413",O1466),99)=99,IF(IFERROR(SEARCH("H413",Q1466),99)=99,IF(IFERROR(SEARCH("H413",M1466),99)=99,IF(IFERROR(SEARCH("H413",R1466),99)=99,IF(IFERROR(SEARCH("H412",N1466),99)=99,IF(IFERROR(SEARCH("H412",O1466),99)=99,IF(IFERROR(SEARCH("H412",Q1466),99)=99,IF(IFERROR(SEARCH("H412",M1466),99)=99,IF(IFERROR(SEARCH("H412",R1466),99)=99,0,Scoring!$E$2),Scoring!$E$2),Scoring!$E$2),Scoring!$E$2),Scoring!$E$2),Scoring!$E$2),Scoring!$E$2),Scoring!$E$2),Scoring!$E$2),Scoring!$E$2),Scoring!$E$2),Scoring!$E$2),Scoring!$E$2),Scoring!$E$2),Scoring!$E$2),Scoring!$E$2),Scoring!$E$2),Scoring!$E$2),Scoring!$E$2),Scoring!$E$2)</f>
        <v>0</v>
      </c>
      <c r="Y1466" s="78">
        <f>IF(IFERROR(SEARCH("CMR",K1466),99)=99,IF(IFERROR(SEARCH("Suspected CMR",S1466),99)=99,IF(IFERROR(SEARCH("CMR",S1466),99)=99,0,Scoring!$E$8),Scoring!$E$9),Scoring!$E$8)</f>
        <v>0</v>
      </c>
      <c r="Z1466" s="78">
        <f>IF(IFERROR(SEARCH("H350",N1466),99)=99,IF(IFERROR(SEARCH("H350",O1466),99)=99,IF(IFERROR(SEARCH("H350",Q1466),99)=99,IF(IFERROR(SEARCH("H350",M1466),99)=99,IF(IFERROR(SEARCH("H350",R1466),99)=99,IF(IFERROR(SEARCH("H351",N1466),99)=99,IF(IFERROR(SEARCH("H351",O1466),99)=99,IF(IFERROR(SEARCH("H351",Q1466),99)=99,IF(IFERROR(SEARCH("H351",M1466),99)=99,IF(IFERROR(SEARCH("H351",R1466),99)=99,IF(IFERROR(SEARCH("carcinogenic",P1466),99)=99,IF(IFERROR(SEARCH("suspected carcinogenic",S1466),99)=99,0,Scoring!$E$12),Scoring!$E$11),Scoring!$E$10),Scoring!$E$10),Scoring!$E$10),Scoring!$E$10),Scoring!$E$10),Scoring!$E$10),Scoring!$E$10),Scoring!$E$10),Scoring!$E$10),Scoring!$E$10)</f>
        <v>0</v>
      </c>
      <c r="AA1466" s="78">
        <f>IF(IFERROR(SEARCH("H340",N1466),99)=99,IF(IFERROR(SEARCH("H340",O1466),99)=99,IF(IFERROR(SEARCH("H340",Q1466),99)=99,IF(IFERROR(SEARCH("H340",M1466),99)=99,IF(IFERROR(SEARCH("H340",R1466),99)=99,IF(IFERROR(SEARCH("H341",N1466),99)=99,IF(IFERROR(SEARCH("H341",O1466),99)=99,IF(IFERROR(SEARCH("H341",Q1466),99)=99,IF(IFERROR(SEARCH("H341",M1466),99)=99,IF(IFERROR(SEARCH("H341",R1466),99)=99,IF(IFERROR(SEARCH("mutagenic",P1466),99)=99,IF(IFERROR(SEARCH("suspected mutagenic",S1466),99)=99,0,Scoring!$E$15),Scoring!$E$14),Scoring!$E$13),Scoring!$E$13),Scoring!$E$13),Scoring!$E$13),Scoring!$E$13),Scoring!$E$13),Scoring!$E$13),Scoring!$E$13),Scoring!$E$13),Scoring!$E$13)</f>
        <v>0</v>
      </c>
      <c r="AB1466" s="78">
        <f>IF(IFERROR(SEARCH("H360",N1466),99)=99,IF(IFERROR(SEARCH("H360",O1466),99)=99,IF(IFERROR(SEARCH("H360",Q1466),99)=99,IF(IFERROR(SEARCH("H360",M1466),99)=99,IF(IFERROR(SEARCH("H360",R1466),99)=99,IF(IFERROR(SEARCH("H361",N1466),99)=99,IF(IFERROR(SEARCH("H361",O1466),99)=99,IF(IFERROR(SEARCH("H361",Q1466),99)=99,IF(IFERROR(SEARCH("H361",M1466),99)=99,IF(IFERROR(SEARCH("H361",R1466),99)=99,IF(IFERROR(SEARCH("reproduction",P1466),99)=99,IF(IFERROR(SEARCH("suspected reprotoxic",S1466),99)=99,IF(IFERROR(SEARCH("reprotoxic",S1466),99)=99,IF(IFERROR(SEARCH("reprotoxic",K1466),99)=99,0,Scoring!$E$18),Scoring!$E$18),Scoring!$E$19),Scoring!$E$17),Scoring!$E$16),Scoring!$E$16),Scoring!$E$16),Scoring!$E$16),Scoring!$E$16),Scoring!$E$16),Scoring!$E$16),Scoring!$E$16),Scoring!$E$16),Scoring!$E$16)</f>
        <v>0</v>
      </c>
      <c r="AC1466" s="78">
        <f>IF(IFERROR(SEARCH("57f",L1466),99)=99,IF(IFERROR(SEARCH("57(f)",P1466),99)=99,0,Scoring!$E$20),Scoring!$E$20)</f>
        <v>0</v>
      </c>
      <c r="AD1466" s="78">
        <f>IF(IFERROR(SEARCH("CAT1",T1466),99)=99,IF(IFERROR(SEARCH("CAT2",T1466),99)=99,IF(IFERROR(SEARCH("CAT3",T1466),99)=99,IF(IFERROR(SEARCH("concluded to be endocrine",K1466),99)=99,IF(IFERROR(SEARCH("categorised as endocrine",K1466),99)=99,IF(IFERROR(SEARCH("endocrine disrupting",P1466),99)=99,IF(IFERROR(SEARCH("endocrine disrupting",K1466),99)=99,IF(IFERROR(SEARCH("suspected endocrine",S1466),99)=99,IF(IFERROR(SEARCH("potential endocrine",S1466),99)=99,0,Scoring!$E$25),Scoring!$E$25),Scoring!$E$24),Scoring!$E$24),Scoring!$E$24),Scoring!$E$24),Scoring!$E$23),Scoring!$E$22),Scoring!$E$21)</f>
        <v>0.3</v>
      </c>
      <c r="AE1466" s="78">
        <f>IF(IFERROR(SEARCH("suspected sensitiser",S1466),99)=99,IF(IFERROR(SEARCH("sensitiser",S1466),99)=99,IF(IFERROR(SEARCH("other hazard based concern",S1466),99)=99,0,Scoring!$E$28),Scoring!$E$26),Scoring!$E$27)</f>
        <v>0</v>
      </c>
      <c r="AF1466" s="78">
        <f>IF(IFERROR(M1466,1)=1,IF(IFERROR(N1466,1)=1,IF(IFERROR(O1466,1)=1,IF(IFERROR(Q1466,1)=1,IF(IFERROR(R1466,1)=1,IF(IFERROR(T1466,1)=1,IF(IFERROR(K1466,1)=1,IF(IFERROR(P1466,1)=1,IF(IFERROR(S1466,1)=1,Scoring!$E$29,0),0),0),0),0),0),0),0),0)</f>
        <v>0</v>
      </c>
      <c r="AG1466" s="78">
        <f t="shared" si="95"/>
        <v>0.3</v>
      </c>
      <c r="AI1466" s="93"/>
      <c r="AJ1466" s="94"/>
      <c r="AK1466" s="76"/>
      <c r="AL1466" s="75"/>
      <c r="AN1466" s="79"/>
      <c r="AO1466" s="79"/>
      <c r="AP1466" s="79"/>
      <c r="AQ1466" s="79"/>
      <c r="AR1466" s="79"/>
      <c r="AS1466" s="78"/>
      <c r="AU1466" s="79">
        <f>IF(IFERROR(F1466,99)=99,IF(IFERROR(G1466,99)=99,IF(IFERROR(H1466,99)=99,IF(IFERROR(I1466,99)=99,IF(IFERROR(E1466,99)=99,IF(IFERROR(J1466,99)=99,0,Scoring!$B$7),Scoring!$B$3),Scoring!$B$2),Scoring!$B$6),Scoring!$B$5),Scoring!$B$4)</f>
        <v>0.3</v>
      </c>
      <c r="AV1466" s="78">
        <f t="shared" si="96"/>
        <v>0.09</v>
      </c>
      <c r="AW1466" s="78"/>
      <c r="AX1466" s="66"/>
      <c r="AY1466" s="78"/>
      <c r="AZ1466" s="76"/>
      <c r="BB1466" s="76"/>
    </row>
    <row r="1467" spans="1:54" x14ac:dyDescent="0.25">
      <c r="A1467" s="89" t="s">
        <v>7115</v>
      </c>
      <c r="B1467" s="89" t="s">
        <v>30</v>
      </c>
      <c r="C1467" s="89" t="s">
        <v>30</v>
      </c>
      <c r="D1467" s="89" t="s">
        <v>7116</v>
      </c>
      <c r="E1467" s="76" t="e">
        <f>IF(C1467="-",IF(A1467="-",VLOOKUP(D1467,'sin-list 180320_update'!$C$2:$C$835,1,FALSE),VLOOKUP(A1467,'sin-list 180320_update'!$A$2:$A$835,1,FALSE)),VLOOKUP(C1467,'sin-list 180320_update'!$B$2:$B$835,1,FALSE))</f>
        <v>#N/A</v>
      </c>
      <c r="F1467" s="76" t="e">
        <f>IF($C1467="-",IF($A1467="-",VLOOKUP($D1467,'REACH Bilaga XVII_update'!$A$5:$A$131,1,FALSE),VLOOKUP($A1467,'REACH Bilaga XVII_update'!$C$5:$C$131,1,FALSE)),VLOOKUP($C1467,'REACH Bilaga XVII_update'!$B$5:$B$131,1,FALSE))</f>
        <v>#N/A</v>
      </c>
      <c r="G1467" s="76" t="e">
        <f>IF($C1467="-",IF($A1467="-",VLOOKUP($D1467,' REACH Bilaga 59_update'!$A$5:$A$210,1,FALSE),VLOOKUP($A1467,' REACH Bilaga 59_update'!$D$5:$D$210,1,FALSE)),VLOOKUP($C1467,' REACH Bilaga 59_update'!$C$5:$C$210,1,FALSE))</f>
        <v>#N/A</v>
      </c>
      <c r="H1467" s="76" t="e">
        <f>IF($C1467="-",IF($A1467="-",VLOOKUP($D1467,'REACH Bilaga XIV_update'!$A$5:$A$110,1,FALSE),VLOOKUP($A1467,'REACH Bilaga XIV_update'!$D$5:$D$110,1,FALSE)),VLOOKUP($C1467,'REACH Bilaga XIV_update'!$C$5:$C$110,1,FALSE))</f>
        <v>#N/A</v>
      </c>
      <c r="I1467" s="76" t="e">
        <f>IF($C1467="-",IF($A1467="-",VLOOKUP($D1467,CoRAP_update!$A$5:$A$376,1,FALSE),VLOOKUP($A1467,CoRAP_update!$D$5:$D$376,1,FALSE)),VLOOKUP($C1467,CoRAP_update!$C$5:$C$376,1,FALSE))</f>
        <v>#N/A</v>
      </c>
      <c r="J1467" s="76" t="str">
        <f>IF($C1467="-",IF($A1467="-",VLOOKUP($D1467,EDC_update!$C$2:$C$450,1,FALSE),VLOOKUP($A1467,EDC_update!$B$2:$B$450,1,FALSE)),VLOOKUP($C1467,EDC_update!$L$2:$L$450,1,FALSE))</f>
        <v>76674-21-0</v>
      </c>
      <c r="K1467" s="76" t="e">
        <f>IF($C1467="-",IF($A1467="-",IF(VLOOKUP($D1467,'sin-list 180320_update'!$C$2:$S$835,3,FALSE)="",NA(),VLOOKUP($D1467,'sin-list 180320_update'!$C$2:$S$835,3,FALSE)),IF(VLOOKUP($A1467,'sin-list 180320_update'!$A$2:$S$835,5,FALSE)="",NA(),VLOOKUP($A1467,'sin-list 180320_update'!$A$2:$S$835,5,FALSE))),IF(VLOOKUP($C1467,'sin-list 180320_update'!$B$2:$S$835,4,FALSE)="",NA(),VLOOKUP($C1467,'sin-list 180320_update'!$B$2:$S$835,4,FALSE)))</f>
        <v>#N/A</v>
      </c>
      <c r="L1467" s="76" t="e">
        <f>IF($C1467="-",IF($A1467="-",VLOOKUP($D1467,'sin-list 180320_update'!$C$2:$S$835,6,FALSE),VLOOKUP($A1467,'sin-list 180320_update'!$A$2:$S$835,8,FALSE)),VLOOKUP($C1467,'sin-list 180320_update'!$B$2:$S$835,7,FALSE))</f>
        <v>#N/A</v>
      </c>
      <c r="M1467" s="76" t="e">
        <f>IF($C1467="-",IF($A1467="-",IF(VLOOKUP($D1467,'sin-list 180320_update'!$C$2:$S$835,8,FALSE)="",NA(),VLOOKUP($D1467,'sin-list 180320_update'!$C$2:$S$835,8,FALSE)),IF(VLOOKUP($A1467,'sin-list 180320_update'!$A$2:$S$835,10,FALSE)="",NA(),VLOOKUP($A1467,'sin-list 180320_update'!$A$2:$S$835,10,FALSE))),IF(VLOOKUP($C1467,'sin-list 180320_update'!$B$2:$S$835,9,FALSE)="",NA(),VLOOKUP($C1467,'sin-list 180320_update'!$B$2:$S$835,9,FALSE)))</f>
        <v>#N/A</v>
      </c>
      <c r="N1467" s="76" t="e">
        <f>IF($C1467="-",IF($A1467="-",IF(VLOOKUP($D1467,'REACH Bilaga XVII_update'!$A$5:$E$131,4,FALSE)="",NA(),VLOOKUP($D1467,'REACH Bilaga XVII_update'!$A$5:$E$131,4,FALSE)),IF(VLOOKUP($A1467,'REACH Bilaga XVII_update'!$C$5:$D$131,2,FALSE)="",NA(),VLOOKUP($A1467,'REACH Bilaga XVII_update'!$C$5:$D$131,2,FALSE))),IF(VLOOKUP($C1467,'REACH Bilaga XVII_update'!$B$5:$D$131,3,FALSE)="",NA(),VLOOKUP($C1467,'REACH Bilaga XVII_update'!$B$5:$D$131,3,FALSE)))</f>
        <v>#N/A</v>
      </c>
      <c r="O1467" s="76" t="e">
        <f>IF($C1467="-",IF($A1467="-",IF(VLOOKUP($D1467,' REACH Bilaga 59_update'!$A$5:$E$210,5,FALSE)="",NA(),VLOOKUP($D1467,' REACH Bilaga 59_update'!$A$5:$E$210,5,FALSE)),IF(VLOOKUP($A1467,' REACH Bilaga 59_update'!$D$5:$E$210,2,FALSE)="",NA(),VLOOKUP($A1467,' REACH Bilaga 59_update'!$D$5:$E$210,2,FALSE))),IF(VLOOKUP($C1467,' REACH Bilaga 59_update'!$C$5:$E$210,3,FALSE)="",NA(),VLOOKUP($C1467,' REACH Bilaga 59_update'!$C$5:$E$210,3,FALSE)))</f>
        <v>#N/A</v>
      </c>
      <c r="P1467" s="76" t="e">
        <f>IF(C1467="-",IF(A1467="-",IFERROR(VLOOKUP($D1467,' REACH Bilaga 59_update'!$A$5:$F$210,MATCH(Sammanfattning!P$1,' REACH Bilaga 59_update'!$A$4:$F$4,0),FALSE),VLOOKUP($D1467,'REACH Bilaga XIV_update'!$A$4:$H$110,MATCH(Sammanfattning!P$1,'REACH Bilaga XIV_update'!$A$4:$H$4,0),FALSE)),IFERROR(VLOOKUP($A1467,' REACH Bilaga 59_update'!$D$5:$F$210,MATCH(Sammanfattning!P$1,' REACH Bilaga 59_update'!$D$4:$F$4,0),FALSE),VLOOKUP($A1467,'REACH Bilaga XIV_update'!$D$4:$H$110,MATCH(Sammanfattning!P$1,'REACH Bilaga XIV_update'!$D$4:$H$4,0),FALSE))),IFERROR(VLOOKUP($C1467,' REACH Bilaga 59_update'!$C$5:$F$210,MATCH(Sammanfattning!P$1,' REACH Bilaga 59_update'!$C$4:$F$4,0),FALSE),VLOOKUP($C1467,'REACH Bilaga XIV_update'!$C$4:$H$110,MATCH(Sammanfattning!P$1,'REACH Bilaga XIV_update'!$C$4:$H$4,0),FALSE)))</f>
        <v>#N/A</v>
      </c>
      <c r="Q1467" s="76" t="e">
        <f>IF($C1467="-",IF($A1467="-",IF(VLOOKUP($D1467,'REACH Bilaga XIV_update'!$A$5:$I$110,9,FALSE)="",NA(),VLOOKUP($D1467,'REACH Bilaga XIV_update'!$A$5:$I$110,9,FALSE)),IF(VLOOKUP($A1467,'REACH Bilaga XIV_update'!$D$5:$I$110,6,FALSE)="",NA(),VLOOKUP($A1467,'REACH Bilaga XIV_update'!$D$5:$I$110,6,FALSE))),IF(VLOOKUP($C1467,'REACH Bilaga XIV_update'!$C$5:$I$110,7,FALSE)="",NA(),VLOOKUP($C1467,'REACH Bilaga XIV_update'!$C$5:$I$110,7,FALSE)))</f>
        <v>#N/A</v>
      </c>
      <c r="R1467" s="76" t="e">
        <f>IF($C1467="-",IF($A1467="-",IF(VLOOKUP($D1467,CoRAP_update!$A$5:$O$376,15,FALSE)="",NA(),VLOOKUP($D1467,CoRAP_update!$A$5:$O$376,15,FALSE)),IF(VLOOKUP($A1467,CoRAP_update!$D$5:$O$376,12,FALSE)="",NA(),VLOOKUP($A1467,CoRAP_update!$D$5:$O$376,12,FALSE))),IF(VLOOKUP($C1467,CoRAP_update!$C$5:$O$376,13,FALSE)="",NA(),VLOOKUP($C1467,CoRAP_update!$C$5:$O$376,13,FALSE)))</f>
        <v>#N/A</v>
      </c>
      <c r="S1467" s="144" t="e">
        <f>IF($C1467="-",IF($A1467="-",VLOOKUP($D1467,CoRAP_update!$A$5:$J$376,MATCH(Sammanfattning!S$1,CoRAP_update!$A$4:$J$4,0),FALSE),VLOOKUP($A1467,CoRAP_update!$D$5:$J$376,MATCH(Sammanfattning!S$1,CoRAP_update!$D$4:$J$4,0),FALSE)),VLOOKUP($C1467,CoRAP_update!$C$5:$J$376,MATCH(Sammanfattning!S$1,CoRAP_update!$C$4:$J$4,0),FALSE))</f>
        <v>#N/A</v>
      </c>
      <c r="T1467" s="76" t="str">
        <f>IF($A1467="-",VLOOKUP($D1467,EDC_update!$C$2:$F$450,4,FALSE),VLOOKUP($A1467,EDC_update!$B$2:$F$450,5,FALSE))</f>
        <v>CAT3b</v>
      </c>
      <c r="V1467" s="78">
        <f>IF(IFERROR(SEARCH("PBT",P1467),99)=99,IF(IFERROR(SEARCH("suspected PBT",S1467),99)=99,IF(IFERROR(SEARCH("concluded to be PBT",K1467),99)=99,IF(IFERROR(SEARCH("PBT",S1467),99)=99,IF(IFERROR(SEARCH("PBT cand",L1467),99)=99,IF(IFERROR(SEARCH("PBT",L1467),99)=99,IF(IFERROR(SEARCH("persistent, bioackumulative and toxic properties",K1467),99)=99,0,Scoring!$E$3),Scoring!$E$3),Scoring!$E$7),Scoring!$E$3),Scoring!$E$5),Scoring!$E$6),Scoring!$E$3)</f>
        <v>0</v>
      </c>
      <c r="W1467" s="78">
        <f>IF(IFERROR(SEARCH("vPvB",P1467),99)=99,IF(IFERROR(SEARCH("suspected pbt/vPvB",S1467),99)=99,IF(IFERROR(SEARCH("vPvB",S1467),99)=99,IF(IFERROR(SEARCH("concluded to be a vPvB",S1467),99)=99,IF(IFERROR(SEARCH("identified as vPvB",K1467),99)=99,IF(IFERROR(SEARCH("concluded to be a vPvB",K1467),99)=99,IF(IFERROR(SEARCH("concluded to be both pbt and vPvB",S1467),99)=99,IF(IFERROR(SEARCH("concluded to be both pbt and vPvB",K1467),99)=99,0,Scoring!$E$5),Scoring!$E$5),Scoring!$E$5),Scoring!$E$5),Scoring!$E$5),Scoring!$E$4),Scoring!$E$6),Scoring!$E$4)</f>
        <v>0</v>
      </c>
      <c r="X1467" s="78">
        <f>IF(IFERROR(SEARCH("H410",N1467),99)=99,IF(IFERROR(SEARCH("H410",O1467),99)=99,IF(IFERROR(SEARCH("H410",Q1467),99)=99,IF(IFERROR(SEARCH("H410",M1467),99)=99,IF(IFERROR(SEARCH("H410",R1467),99)=99,IF(IFERROR(SEARCH("H411",N1467),99)=99,IF(IFERROR(SEARCH("H411",O1467),99)=99,IF(IFERROR(SEARCH("H411",Q1467),99)=99,IF(IFERROR(SEARCH("H411",M1467),99)=99,IF(IFERROR(SEARCH("H411",R1467),99)=99,IF(IFERROR(SEARCH("H413",N1467),99)=99,IF(IFERROR(SEARCH("H413",O1467),99)=99,IF(IFERROR(SEARCH("H413",Q1467),99)=99,IF(IFERROR(SEARCH("H413",M1467),99)=99,IF(IFERROR(SEARCH("H413",R1467),99)=99,IF(IFERROR(SEARCH("H412",N1467),99)=99,IF(IFERROR(SEARCH("H412",O1467),99)=99,IF(IFERROR(SEARCH("H412",Q1467),99)=99,IF(IFERROR(SEARCH("H412",M1467),99)=99,IF(IFERROR(SEARCH("H412",R1467),99)=99,0,Scoring!$E$2),Scoring!$E$2),Scoring!$E$2),Scoring!$E$2),Scoring!$E$2),Scoring!$E$2),Scoring!$E$2),Scoring!$E$2),Scoring!$E$2),Scoring!$E$2),Scoring!$E$2),Scoring!$E$2),Scoring!$E$2),Scoring!$E$2),Scoring!$E$2),Scoring!$E$2),Scoring!$E$2),Scoring!$E$2),Scoring!$E$2),Scoring!$E$2)</f>
        <v>0</v>
      </c>
      <c r="Y1467" s="78">
        <f>IF(IFERROR(SEARCH("CMR",K1467),99)=99,IF(IFERROR(SEARCH("Suspected CMR",S1467),99)=99,IF(IFERROR(SEARCH("CMR",S1467),99)=99,0,Scoring!$E$8),Scoring!$E$9),Scoring!$E$8)</f>
        <v>0</v>
      </c>
      <c r="Z1467" s="78">
        <f>IF(IFERROR(SEARCH("H350",N1467),99)=99,IF(IFERROR(SEARCH("H350",O1467),99)=99,IF(IFERROR(SEARCH("H350",Q1467),99)=99,IF(IFERROR(SEARCH("H350",M1467),99)=99,IF(IFERROR(SEARCH("H350",R1467),99)=99,IF(IFERROR(SEARCH("H351",N1467),99)=99,IF(IFERROR(SEARCH("H351",O1467),99)=99,IF(IFERROR(SEARCH("H351",Q1467),99)=99,IF(IFERROR(SEARCH("H351",M1467),99)=99,IF(IFERROR(SEARCH("H351",R1467),99)=99,IF(IFERROR(SEARCH("carcinogenic",P1467),99)=99,IF(IFERROR(SEARCH("suspected carcinogenic",S1467),99)=99,0,Scoring!$E$12),Scoring!$E$11),Scoring!$E$10),Scoring!$E$10),Scoring!$E$10),Scoring!$E$10),Scoring!$E$10),Scoring!$E$10),Scoring!$E$10),Scoring!$E$10),Scoring!$E$10),Scoring!$E$10)</f>
        <v>0</v>
      </c>
      <c r="AA1467" s="78">
        <f>IF(IFERROR(SEARCH("H340",N1467),99)=99,IF(IFERROR(SEARCH("H340",O1467),99)=99,IF(IFERROR(SEARCH("H340",Q1467),99)=99,IF(IFERROR(SEARCH("H340",M1467),99)=99,IF(IFERROR(SEARCH("H340",R1467),99)=99,IF(IFERROR(SEARCH("H341",N1467),99)=99,IF(IFERROR(SEARCH("H341",O1467),99)=99,IF(IFERROR(SEARCH("H341",Q1467),99)=99,IF(IFERROR(SEARCH("H341",M1467),99)=99,IF(IFERROR(SEARCH("H341",R1467),99)=99,IF(IFERROR(SEARCH("mutagenic",P1467),99)=99,IF(IFERROR(SEARCH("suspected mutagenic",S1467),99)=99,0,Scoring!$E$15),Scoring!$E$14),Scoring!$E$13),Scoring!$E$13),Scoring!$E$13),Scoring!$E$13),Scoring!$E$13),Scoring!$E$13),Scoring!$E$13),Scoring!$E$13),Scoring!$E$13),Scoring!$E$13)</f>
        <v>0</v>
      </c>
      <c r="AB1467" s="78">
        <f>IF(IFERROR(SEARCH("H360",N1467),99)=99,IF(IFERROR(SEARCH("H360",O1467),99)=99,IF(IFERROR(SEARCH("H360",Q1467),99)=99,IF(IFERROR(SEARCH("H360",M1467),99)=99,IF(IFERROR(SEARCH("H360",R1467),99)=99,IF(IFERROR(SEARCH("H361",N1467),99)=99,IF(IFERROR(SEARCH("H361",O1467),99)=99,IF(IFERROR(SEARCH("H361",Q1467),99)=99,IF(IFERROR(SEARCH("H361",M1467),99)=99,IF(IFERROR(SEARCH("H361",R1467),99)=99,IF(IFERROR(SEARCH("reproduction",P1467),99)=99,IF(IFERROR(SEARCH("suspected reprotoxic",S1467),99)=99,IF(IFERROR(SEARCH("reprotoxic",S1467),99)=99,IF(IFERROR(SEARCH("reprotoxic",K1467),99)=99,0,Scoring!$E$18),Scoring!$E$18),Scoring!$E$19),Scoring!$E$17),Scoring!$E$16),Scoring!$E$16),Scoring!$E$16),Scoring!$E$16),Scoring!$E$16),Scoring!$E$16),Scoring!$E$16),Scoring!$E$16),Scoring!$E$16),Scoring!$E$16)</f>
        <v>0</v>
      </c>
      <c r="AC1467" s="78">
        <f>IF(IFERROR(SEARCH("57f",L1467),99)=99,IF(IFERROR(SEARCH("57(f)",P1467),99)=99,0,Scoring!$E$20),Scoring!$E$20)</f>
        <v>0</v>
      </c>
      <c r="AD1467" s="78">
        <f>IF(IFERROR(SEARCH("CAT1",T1467),99)=99,IF(IFERROR(SEARCH("CAT2",T1467),99)=99,IF(IFERROR(SEARCH("CAT3",T1467),99)=99,IF(IFERROR(SEARCH("concluded to be endocrine",K1467),99)=99,IF(IFERROR(SEARCH("categorised as endocrine",K1467),99)=99,IF(IFERROR(SEARCH("endocrine disrupting",P1467),99)=99,IF(IFERROR(SEARCH("endocrine disrupting",K1467),99)=99,IF(IFERROR(SEARCH("suspected endocrine",S1467),99)=99,IF(IFERROR(SEARCH("potential endocrine",S1467),99)=99,0,Scoring!$E$25),Scoring!$E$25),Scoring!$E$24),Scoring!$E$24),Scoring!$E$24),Scoring!$E$24),Scoring!$E$23),Scoring!$E$22),Scoring!$E$21)</f>
        <v>0.3</v>
      </c>
      <c r="AE1467" s="78">
        <f>IF(IFERROR(SEARCH("suspected sensitiser",S1467),99)=99,IF(IFERROR(SEARCH("sensitiser",S1467),99)=99,IF(IFERROR(SEARCH("other hazard based concern",S1467),99)=99,0,Scoring!$E$28),Scoring!$E$26),Scoring!$E$27)</f>
        <v>0</v>
      </c>
      <c r="AF1467" s="78">
        <f>IF(IFERROR(M1467,1)=1,IF(IFERROR(N1467,1)=1,IF(IFERROR(O1467,1)=1,IF(IFERROR(Q1467,1)=1,IF(IFERROR(R1467,1)=1,IF(IFERROR(T1467,1)=1,IF(IFERROR(K1467,1)=1,IF(IFERROR(P1467,1)=1,IF(IFERROR(S1467,1)=1,Scoring!$E$29,0),0),0),0),0),0),0),0),0)</f>
        <v>0</v>
      </c>
      <c r="AG1467" s="78">
        <f t="shared" si="95"/>
        <v>0.3</v>
      </c>
      <c r="AI1467" s="93"/>
      <c r="AJ1467" s="94"/>
      <c r="AK1467" s="76"/>
      <c r="AL1467" s="75"/>
      <c r="AN1467" s="79"/>
      <c r="AO1467" s="79"/>
      <c r="AP1467" s="79"/>
      <c r="AQ1467" s="79"/>
      <c r="AR1467" s="79"/>
      <c r="AS1467" s="78"/>
      <c r="AU1467" s="79">
        <f>IF(IFERROR(F1467,99)=99,IF(IFERROR(G1467,99)=99,IF(IFERROR(H1467,99)=99,IF(IFERROR(I1467,99)=99,IF(IFERROR(E1467,99)=99,IF(IFERROR(J1467,99)=99,0,Scoring!$B$7),Scoring!$B$3),Scoring!$B$2),Scoring!$B$6),Scoring!$B$5),Scoring!$B$4)</f>
        <v>0.3</v>
      </c>
      <c r="AV1467" s="78">
        <f t="shared" si="96"/>
        <v>0.09</v>
      </c>
      <c r="AW1467" s="78"/>
      <c r="AX1467" s="66"/>
      <c r="AY1467" s="78"/>
      <c r="AZ1467" s="76"/>
      <c r="BB1467" s="76"/>
    </row>
    <row r="1468" spans="1:54" x14ac:dyDescent="0.25">
      <c r="A1468" s="89" t="s">
        <v>6333</v>
      </c>
      <c r="B1468" s="89" t="s">
        <v>30</v>
      </c>
      <c r="C1468" s="89" t="s">
        <v>30</v>
      </c>
      <c r="D1468" s="89" t="s">
        <v>6907</v>
      </c>
      <c r="E1468" s="76" t="e">
        <f>IF(C1468="-",IF(A1468="-",VLOOKUP(D1468,'sin-list 180320_update'!$C$2:$C$835,1,FALSE),VLOOKUP(A1468,'sin-list 180320_update'!$A$2:$A$835,1,FALSE)),VLOOKUP(C1468,'sin-list 180320_update'!$B$2:$B$835,1,FALSE))</f>
        <v>#N/A</v>
      </c>
      <c r="F1468" s="76" t="e">
        <f>IF($C1468="-",IF($A1468="-",VLOOKUP($D1468,'REACH Bilaga XVII_update'!$A$5:$A$131,1,FALSE),VLOOKUP($A1468,'REACH Bilaga XVII_update'!$C$5:$C$131,1,FALSE)),VLOOKUP($C1468,'REACH Bilaga XVII_update'!$B$5:$B$131,1,FALSE))</f>
        <v>#N/A</v>
      </c>
      <c r="G1468" s="76" t="e">
        <f>IF($C1468="-",IF($A1468="-",VLOOKUP($D1468,' REACH Bilaga 59_update'!$A$5:$A$210,1,FALSE),VLOOKUP($A1468,' REACH Bilaga 59_update'!$D$5:$D$210,1,FALSE)),VLOOKUP($C1468,' REACH Bilaga 59_update'!$C$5:$C$210,1,FALSE))</f>
        <v>#N/A</v>
      </c>
      <c r="H1468" s="76" t="e">
        <f>IF($C1468="-",IF($A1468="-",VLOOKUP($D1468,'REACH Bilaga XIV_update'!$A$5:$A$110,1,FALSE),VLOOKUP($A1468,'REACH Bilaga XIV_update'!$D$5:$D$110,1,FALSE)),VLOOKUP($C1468,'REACH Bilaga XIV_update'!$C$5:$C$110,1,FALSE))</f>
        <v>#N/A</v>
      </c>
      <c r="I1468" s="76" t="e">
        <f>IF($C1468="-",IF($A1468="-",VLOOKUP($D1468,CoRAP_update!$A$5:$A$376,1,FALSE),VLOOKUP($A1468,CoRAP_update!$D$5:$D$376,1,FALSE)),VLOOKUP($C1468,CoRAP_update!$C$5:$C$376,1,FALSE))</f>
        <v>#N/A</v>
      </c>
      <c r="J1468" s="76" t="str">
        <f>IF($C1468="-",IF($A1468="-",VLOOKUP($D1468,EDC_update!$C$2:$C$450,1,FALSE),VLOOKUP($A1468,EDC_update!$B$2:$B$450,1,FALSE)),VLOOKUP($C1468,EDC_update!$L$2:$L$450,1,FALSE))</f>
        <v>7786-61-0</v>
      </c>
      <c r="K1468" s="76" t="e">
        <f>IF($C1468="-",IF($A1468="-",IF(VLOOKUP($D1468,'sin-list 180320_update'!$C$2:$S$835,3,FALSE)="",NA(),VLOOKUP($D1468,'sin-list 180320_update'!$C$2:$S$835,3,FALSE)),IF(VLOOKUP($A1468,'sin-list 180320_update'!$A$2:$S$835,5,FALSE)="",NA(),VLOOKUP($A1468,'sin-list 180320_update'!$A$2:$S$835,5,FALSE))),IF(VLOOKUP($C1468,'sin-list 180320_update'!$B$2:$S$835,4,FALSE)="",NA(),VLOOKUP($C1468,'sin-list 180320_update'!$B$2:$S$835,4,FALSE)))</f>
        <v>#N/A</v>
      </c>
      <c r="L1468" s="76" t="e">
        <f>IF($C1468="-",IF($A1468="-",VLOOKUP($D1468,'sin-list 180320_update'!$C$2:$S$835,6,FALSE),VLOOKUP($A1468,'sin-list 180320_update'!$A$2:$S$835,8,FALSE)),VLOOKUP($C1468,'sin-list 180320_update'!$B$2:$S$835,7,FALSE))</f>
        <v>#N/A</v>
      </c>
      <c r="M1468" s="76" t="e">
        <f>IF($C1468="-",IF($A1468="-",IF(VLOOKUP($D1468,'sin-list 180320_update'!$C$2:$S$835,8,FALSE)="",NA(),VLOOKUP($D1468,'sin-list 180320_update'!$C$2:$S$835,8,FALSE)),IF(VLOOKUP($A1468,'sin-list 180320_update'!$A$2:$S$835,10,FALSE)="",NA(),VLOOKUP($A1468,'sin-list 180320_update'!$A$2:$S$835,10,FALSE))),IF(VLOOKUP($C1468,'sin-list 180320_update'!$B$2:$S$835,9,FALSE)="",NA(),VLOOKUP($C1468,'sin-list 180320_update'!$B$2:$S$835,9,FALSE)))</f>
        <v>#N/A</v>
      </c>
      <c r="N1468" s="76" t="e">
        <f>IF($C1468="-",IF($A1468="-",IF(VLOOKUP($D1468,'REACH Bilaga XVII_update'!$A$5:$E$131,4,FALSE)="",NA(),VLOOKUP($D1468,'REACH Bilaga XVII_update'!$A$5:$E$131,4,FALSE)),IF(VLOOKUP($A1468,'REACH Bilaga XVII_update'!$C$5:$D$131,2,FALSE)="",NA(),VLOOKUP($A1468,'REACH Bilaga XVII_update'!$C$5:$D$131,2,FALSE))),IF(VLOOKUP($C1468,'REACH Bilaga XVII_update'!$B$5:$D$131,3,FALSE)="",NA(),VLOOKUP($C1468,'REACH Bilaga XVII_update'!$B$5:$D$131,3,FALSE)))</f>
        <v>#N/A</v>
      </c>
      <c r="O1468" s="76" t="e">
        <f>IF($C1468="-",IF($A1468="-",IF(VLOOKUP($D1468,' REACH Bilaga 59_update'!$A$5:$E$210,5,FALSE)="",NA(),VLOOKUP($D1468,' REACH Bilaga 59_update'!$A$5:$E$210,5,FALSE)),IF(VLOOKUP($A1468,' REACH Bilaga 59_update'!$D$5:$E$210,2,FALSE)="",NA(),VLOOKUP($A1468,' REACH Bilaga 59_update'!$D$5:$E$210,2,FALSE))),IF(VLOOKUP($C1468,' REACH Bilaga 59_update'!$C$5:$E$210,3,FALSE)="",NA(),VLOOKUP($C1468,' REACH Bilaga 59_update'!$C$5:$E$210,3,FALSE)))</f>
        <v>#N/A</v>
      </c>
      <c r="P1468" s="76" t="e">
        <f>IF(C1468="-",IF(A1468="-",IFERROR(VLOOKUP($D1468,' REACH Bilaga 59_update'!$A$5:$F$210,MATCH(Sammanfattning!P$1,' REACH Bilaga 59_update'!$A$4:$F$4,0),FALSE),VLOOKUP($D1468,'REACH Bilaga XIV_update'!$A$4:$H$110,MATCH(Sammanfattning!P$1,'REACH Bilaga XIV_update'!$A$4:$H$4,0),FALSE)),IFERROR(VLOOKUP($A1468,' REACH Bilaga 59_update'!$D$5:$F$210,MATCH(Sammanfattning!P$1,' REACH Bilaga 59_update'!$D$4:$F$4,0),FALSE),VLOOKUP($A1468,'REACH Bilaga XIV_update'!$D$4:$H$110,MATCH(Sammanfattning!P$1,'REACH Bilaga XIV_update'!$D$4:$H$4,0),FALSE))),IFERROR(VLOOKUP($C1468,' REACH Bilaga 59_update'!$C$5:$F$210,MATCH(Sammanfattning!P$1,' REACH Bilaga 59_update'!$C$4:$F$4,0),FALSE),VLOOKUP($C1468,'REACH Bilaga XIV_update'!$C$4:$H$110,MATCH(Sammanfattning!P$1,'REACH Bilaga XIV_update'!$C$4:$H$4,0),FALSE)))</f>
        <v>#N/A</v>
      </c>
      <c r="Q1468" s="76" t="e">
        <f>IF($C1468="-",IF($A1468="-",IF(VLOOKUP($D1468,'REACH Bilaga XIV_update'!$A$5:$I$110,9,FALSE)="",NA(),VLOOKUP($D1468,'REACH Bilaga XIV_update'!$A$5:$I$110,9,FALSE)),IF(VLOOKUP($A1468,'REACH Bilaga XIV_update'!$D$5:$I$110,6,FALSE)="",NA(),VLOOKUP($A1468,'REACH Bilaga XIV_update'!$D$5:$I$110,6,FALSE))),IF(VLOOKUP($C1468,'REACH Bilaga XIV_update'!$C$5:$I$110,7,FALSE)="",NA(),VLOOKUP($C1468,'REACH Bilaga XIV_update'!$C$5:$I$110,7,FALSE)))</f>
        <v>#N/A</v>
      </c>
      <c r="R1468" s="76" t="e">
        <f>IF($C1468="-",IF($A1468="-",IF(VLOOKUP($D1468,CoRAP_update!$A$5:$O$376,15,FALSE)="",NA(),VLOOKUP($D1468,CoRAP_update!$A$5:$O$376,15,FALSE)),IF(VLOOKUP($A1468,CoRAP_update!$D$5:$O$376,12,FALSE)="",NA(),VLOOKUP($A1468,CoRAP_update!$D$5:$O$376,12,FALSE))),IF(VLOOKUP($C1468,CoRAP_update!$C$5:$O$376,13,FALSE)="",NA(),VLOOKUP($C1468,CoRAP_update!$C$5:$O$376,13,FALSE)))</f>
        <v>#N/A</v>
      </c>
      <c r="S1468" s="144" t="e">
        <f>IF($C1468="-",IF($A1468="-",VLOOKUP($D1468,CoRAP_update!$A$5:$J$376,MATCH(Sammanfattning!S$1,CoRAP_update!$A$4:$J$4,0),FALSE),VLOOKUP($A1468,CoRAP_update!$D$5:$J$376,MATCH(Sammanfattning!S$1,CoRAP_update!$D$4:$J$4,0),FALSE)),VLOOKUP($C1468,CoRAP_update!$C$5:$J$376,MATCH(Sammanfattning!S$1,CoRAP_update!$C$4:$J$4,0),FALSE))</f>
        <v>#N/A</v>
      </c>
      <c r="T1468" s="76" t="str">
        <f>IF($A1468="-",VLOOKUP($D1468,EDC_update!$C$2:$F$450,4,FALSE),VLOOKUP($A1468,EDC_update!$B$2:$F$450,5,FALSE))</f>
        <v>CAT3b</v>
      </c>
      <c r="V1468" s="78">
        <f>IF(IFERROR(SEARCH("PBT",P1468),99)=99,IF(IFERROR(SEARCH("suspected PBT",S1468),99)=99,IF(IFERROR(SEARCH("concluded to be PBT",K1468),99)=99,IF(IFERROR(SEARCH("PBT",S1468),99)=99,IF(IFERROR(SEARCH("PBT cand",L1468),99)=99,IF(IFERROR(SEARCH("PBT",L1468),99)=99,IF(IFERROR(SEARCH("persistent, bioackumulative and toxic properties",K1468),99)=99,0,Scoring!$E$3),Scoring!$E$3),Scoring!$E$7),Scoring!$E$3),Scoring!$E$5),Scoring!$E$6),Scoring!$E$3)</f>
        <v>0</v>
      </c>
      <c r="W1468" s="78">
        <f>IF(IFERROR(SEARCH("vPvB",P1468),99)=99,IF(IFERROR(SEARCH("suspected pbt/vPvB",S1468),99)=99,IF(IFERROR(SEARCH("vPvB",S1468),99)=99,IF(IFERROR(SEARCH("concluded to be a vPvB",S1468),99)=99,IF(IFERROR(SEARCH("identified as vPvB",K1468),99)=99,IF(IFERROR(SEARCH("concluded to be a vPvB",K1468),99)=99,IF(IFERROR(SEARCH("concluded to be both pbt and vPvB",S1468),99)=99,IF(IFERROR(SEARCH("concluded to be both pbt and vPvB",K1468),99)=99,0,Scoring!$E$5),Scoring!$E$5),Scoring!$E$5),Scoring!$E$5),Scoring!$E$5),Scoring!$E$4),Scoring!$E$6),Scoring!$E$4)</f>
        <v>0</v>
      </c>
      <c r="X1468" s="78">
        <f>IF(IFERROR(SEARCH("H410",N1468),99)=99,IF(IFERROR(SEARCH("H410",O1468),99)=99,IF(IFERROR(SEARCH("H410",Q1468),99)=99,IF(IFERROR(SEARCH("H410",M1468),99)=99,IF(IFERROR(SEARCH("H410",R1468),99)=99,IF(IFERROR(SEARCH("H411",N1468),99)=99,IF(IFERROR(SEARCH("H411",O1468),99)=99,IF(IFERROR(SEARCH("H411",Q1468),99)=99,IF(IFERROR(SEARCH("H411",M1468),99)=99,IF(IFERROR(SEARCH("H411",R1468),99)=99,IF(IFERROR(SEARCH("H413",N1468),99)=99,IF(IFERROR(SEARCH("H413",O1468),99)=99,IF(IFERROR(SEARCH("H413",Q1468),99)=99,IF(IFERROR(SEARCH("H413",M1468),99)=99,IF(IFERROR(SEARCH("H413",R1468),99)=99,IF(IFERROR(SEARCH("H412",N1468),99)=99,IF(IFERROR(SEARCH("H412",O1468),99)=99,IF(IFERROR(SEARCH("H412",Q1468),99)=99,IF(IFERROR(SEARCH("H412",M1468),99)=99,IF(IFERROR(SEARCH("H412",R1468),99)=99,0,Scoring!$E$2),Scoring!$E$2),Scoring!$E$2),Scoring!$E$2),Scoring!$E$2),Scoring!$E$2),Scoring!$E$2),Scoring!$E$2),Scoring!$E$2),Scoring!$E$2),Scoring!$E$2),Scoring!$E$2),Scoring!$E$2),Scoring!$E$2),Scoring!$E$2),Scoring!$E$2),Scoring!$E$2),Scoring!$E$2),Scoring!$E$2),Scoring!$E$2)</f>
        <v>0</v>
      </c>
      <c r="Y1468" s="78">
        <f>IF(IFERROR(SEARCH("CMR",K1468),99)=99,IF(IFERROR(SEARCH("Suspected CMR",S1468),99)=99,IF(IFERROR(SEARCH("CMR",S1468),99)=99,0,Scoring!$E$8),Scoring!$E$9),Scoring!$E$8)</f>
        <v>0</v>
      </c>
      <c r="Z1468" s="78">
        <f>IF(IFERROR(SEARCH("H350",N1468),99)=99,IF(IFERROR(SEARCH("H350",O1468),99)=99,IF(IFERROR(SEARCH("H350",Q1468),99)=99,IF(IFERROR(SEARCH("H350",M1468),99)=99,IF(IFERROR(SEARCH("H350",R1468),99)=99,IF(IFERROR(SEARCH("H351",N1468),99)=99,IF(IFERROR(SEARCH("H351",O1468),99)=99,IF(IFERROR(SEARCH("H351",Q1468),99)=99,IF(IFERROR(SEARCH("H351",M1468),99)=99,IF(IFERROR(SEARCH("H351",R1468),99)=99,IF(IFERROR(SEARCH("carcinogenic",P1468),99)=99,IF(IFERROR(SEARCH("suspected carcinogenic",S1468),99)=99,0,Scoring!$E$12),Scoring!$E$11),Scoring!$E$10),Scoring!$E$10),Scoring!$E$10),Scoring!$E$10),Scoring!$E$10),Scoring!$E$10),Scoring!$E$10),Scoring!$E$10),Scoring!$E$10),Scoring!$E$10)</f>
        <v>0</v>
      </c>
      <c r="AA1468" s="78">
        <f>IF(IFERROR(SEARCH("H340",N1468),99)=99,IF(IFERROR(SEARCH("H340",O1468),99)=99,IF(IFERROR(SEARCH("H340",Q1468),99)=99,IF(IFERROR(SEARCH("H340",M1468),99)=99,IF(IFERROR(SEARCH("H340",R1468),99)=99,IF(IFERROR(SEARCH("H341",N1468),99)=99,IF(IFERROR(SEARCH("H341",O1468),99)=99,IF(IFERROR(SEARCH("H341",Q1468),99)=99,IF(IFERROR(SEARCH("H341",M1468),99)=99,IF(IFERROR(SEARCH("H341",R1468),99)=99,IF(IFERROR(SEARCH("mutagenic",P1468),99)=99,IF(IFERROR(SEARCH("suspected mutagenic",S1468),99)=99,0,Scoring!$E$15),Scoring!$E$14),Scoring!$E$13),Scoring!$E$13),Scoring!$E$13),Scoring!$E$13),Scoring!$E$13),Scoring!$E$13),Scoring!$E$13),Scoring!$E$13),Scoring!$E$13),Scoring!$E$13)</f>
        <v>0</v>
      </c>
      <c r="AB1468" s="78">
        <f>IF(IFERROR(SEARCH("H360",N1468),99)=99,IF(IFERROR(SEARCH("H360",O1468),99)=99,IF(IFERROR(SEARCH("H360",Q1468),99)=99,IF(IFERROR(SEARCH("H360",M1468),99)=99,IF(IFERROR(SEARCH("H360",R1468),99)=99,IF(IFERROR(SEARCH("H361",N1468),99)=99,IF(IFERROR(SEARCH("H361",O1468),99)=99,IF(IFERROR(SEARCH("H361",Q1468),99)=99,IF(IFERROR(SEARCH("H361",M1468),99)=99,IF(IFERROR(SEARCH("H361",R1468),99)=99,IF(IFERROR(SEARCH("reproduction",P1468),99)=99,IF(IFERROR(SEARCH("suspected reprotoxic",S1468),99)=99,IF(IFERROR(SEARCH("reprotoxic",S1468),99)=99,IF(IFERROR(SEARCH("reprotoxic",K1468),99)=99,0,Scoring!$E$18),Scoring!$E$18),Scoring!$E$19),Scoring!$E$17),Scoring!$E$16),Scoring!$E$16),Scoring!$E$16),Scoring!$E$16),Scoring!$E$16),Scoring!$E$16),Scoring!$E$16),Scoring!$E$16),Scoring!$E$16),Scoring!$E$16)</f>
        <v>0</v>
      </c>
      <c r="AC1468" s="78">
        <f>IF(IFERROR(SEARCH("57f",L1468),99)=99,IF(IFERROR(SEARCH("57(f)",P1468),99)=99,0,Scoring!$E$20),Scoring!$E$20)</f>
        <v>0</v>
      </c>
      <c r="AD1468" s="78">
        <f>IF(IFERROR(SEARCH("CAT1",T1468),99)=99,IF(IFERROR(SEARCH("CAT2",T1468),99)=99,IF(IFERROR(SEARCH("CAT3",T1468),99)=99,IF(IFERROR(SEARCH("concluded to be endocrine",K1468),99)=99,IF(IFERROR(SEARCH("categorised as endocrine",K1468),99)=99,IF(IFERROR(SEARCH("endocrine disrupting",P1468),99)=99,IF(IFERROR(SEARCH("endocrine disrupting",K1468),99)=99,IF(IFERROR(SEARCH("suspected endocrine",S1468),99)=99,IF(IFERROR(SEARCH("potential endocrine",S1468),99)=99,0,Scoring!$E$25),Scoring!$E$25),Scoring!$E$24),Scoring!$E$24),Scoring!$E$24),Scoring!$E$24),Scoring!$E$23),Scoring!$E$22),Scoring!$E$21)</f>
        <v>0.3</v>
      </c>
      <c r="AE1468" s="78">
        <f>IF(IFERROR(SEARCH("suspected sensitiser",S1468),99)=99,IF(IFERROR(SEARCH("sensitiser",S1468),99)=99,IF(IFERROR(SEARCH("other hazard based concern",S1468),99)=99,0,Scoring!$E$28),Scoring!$E$26),Scoring!$E$27)</f>
        <v>0</v>
      </c>
      <c r="AF1468" s="78">
        <f>IF(IFERROR(M1468,1)=1,IF(IFERROR(N1468,1)=1,IF(IFERROR(O1468,1)=1,IF(IFERROR(Q1468,1)=1,IF(IFERROR(R1468,1)=1,IF(IFERROR(T1468,1)=1,IF(IFERROR(K1468,1)=1,IF(IFERROR(P1468,1)=1,IF(IFERROR(S1468,1)=1,Scoring!$E$29,0),0),0),0),0),0),0),0),0)</f>
        <v>0</v>
      </c>
      <c r="AG1468" s="78">
        <f t="shared" si="95"/>
        <v>0.3</v>
      </c>
      <c r="AI1468" s="93"/>
      <c r="AJ1468" s="94"/>
      <c r="AK1468" s="76"/>
      <c r="AL1468" s="75"/>
      <c r="AN1468" s="79"/>
      <c r="AO1468" s="79"/>
      <c r="AP1468" s="79"/>
      <c r="AQ1468" s="79"/>
      <c r="AR1468" s="79"/>
      <c r="AS1468" s="78"/>
      <c r="AU1468" s="79">
        <f>IF(IFERROR(F1468,99)=99,IF(IFERROR(G1468,99)=99,IF(IFERROR(H1468,99)=99,IF(IFERROR(I1468,99)=99,IF(IFERROR(E1468,99)=99,IF(IFERROR(J1468,99)=99,0,Scoring!$B$7),Scoring!$B$3),Scoring!$B$2),Scoring!$B$6),Scoring!$B$5),Scoring!$B$4)</f>
        <v>0.3</v>
      </c>
      <c r="AV1468" s="78">
        <f t="shared" si="96"/>
        <v>0.09</v>
      </c>
      <c r="AW1468" s="78"/>
      <c r="AX1468" s="66"/>
      <c r="AY1468" s="78"/>
      <c r="AZ1468" s="76"/>
      <c r="BB1468" s="76"/>
    </row>
    <row r="1469" spans="1:54" x14ac:dyDescent="0.25">
      <c r="A1469" s="89" t="s">
        <v>7090</v>
      </c>
      <c r="B1469" s="89" t="s">
        <v>30</v>
      </c>
      <c r="C1469" s="89" t="s">
        <v>30</v>
      </c>
      <c r="D1469" s="89" t="s">
        <v>7091</v>
      </c>
      <c r="E1469" s="76" t="e">
        <f>IF(C1469="-",IF(A1469="-",VLOOKUP(D1469,'sin-list 180320_update'!$C$2:$C$835,1,FALSE),VLOOKUP(A1469,'sin-list 180320_update'!$A$2:$A$835,1,FALSE)),VLOOKUP(C1469,'sin-list 180320_update'!$B$2:$B$835,1,FALSE))</f>
        <v>#N/A</v>
      </c>
      <c r="F1469" s="76" t="e">
        <f>IF($C1469="-",IF($A1469="-",VLOOKUP($D1469,'REACH Bilaga XVII_update'!$A$5:$A$131,1,FALSE),VLOOKUP($A1469,'REACH Bilaga XVII_update'!$C$5:$C$131,1,FALSE)),VLOOKUP($C1469,'REACH Bilaga XVII_update'!$B$5:$B$131,1,FALSE))</f>
        <v>#N/A</v>
      </c>
      <c r="G1469" s="76" t="e">
        <f>IF($C1469="-",IF($A1469="-",VLOOKUP($D1469,' REACH Bilaga 59_update'!$A$5:$A$210,1,FALSE),VLOOKUP($A1469,' REACH Bilaga 59_update'!$D$5:$D$210,1,FALSE)),VLOOKUP($C1469,' REACH Bilaga 59_update'!$C$5:$C$210,1,FALSE))</f>
        <v>#N/A</v>
      </c>
      <c r="H1469" s="76" t="e">
        <f>IF($C1469="-",IF($A1469="-",VLOOKUP($D1469,'REACH Bilaga XIV_update'!$A$5:$A$110,1,FALSE),VLOOKUP($A1469,'REACH Bilaga XIV_update'!$D$5:$D$110,1,FALSE)),VLOOKUP($C1469,'REACH Bilaga XIV_update'!$C$5:$C$110,1,FALSE))</f>
        <v>#N/A</v>
      </c>
      <c r="I1469" s="76" t="e">
        <f>IF($C1469="-",IF($A1469="-",VLOOKUP($D1469,CoRAP_update!$A$5:$A$376,1,FALSE),VLOOKUP($A1469,CoRAP_update!$D$5:$D$376,1,FALSE)),VLOOKUP($C1469,CoRAP_update!$C$5:$C$376,1,FALSE))</f>
        <v>#N/A</v>
      </c>
      <c r="J1469" s="76" t="str">
        <f>IF($C1469="-",IF($A1469="-",VLOOKUP($D1469,EDC_update!$C$2:$C$450,1,FALSE),VLOOKUP($A1469,EDC_update!$B$2:$B$450,1,FALSE)),VLOOKUP($C1469,EDC_update!$L$2:$L$450,1,FALSE))</f>
        <v>80844-07-1</v>
      </c>
      <c r="K1469" s="76" t="e">
        <f>IF($C1469="-",IF($A1469="-",IF(VLOOKUP($D1469,'sin-list 180320_update'!$C$2:$S$835,3,FALSE)="",NA(),VLOOKUP($D1469,'sin-list 180320_update'!$C$2:$S$835,3,FALSE)),IF(VLOOKUP($A1469,'sin-list 180320_update'!$A$2:$S$835,5,FALSE)="",NA(),VLOOKUP($A1469,'sin-list 180320_update'!$A$2:$S$835,5,FALSE))),IF(VLOOKUP($C1469,'sin-list 180320_update'!$B$2:$S$835,4,FALSE)="",NA(),VLOOKUP($C1469,'sin-list 180320_update'!$B$2:$S$835,4,FALSE)))</f>
        <v>#N/A</v>
      </c>
      <c r="L1469" s="76" t="e">
        <f>IF($C1469="-",IF($A1469="-",VLOOKUP($D1469,'sin-list 180320_update'!$C$2:$S$835,6,FALSE),VLOOKUP($A1469,'sin-list 180320_update'!$A$2:$S$835,8,FALSE)),VLOOKUP($C1469,'sin-list 180320_update'!$B$2:$S$835,7,FALSE))</f>
        <v>#N/A</v>
      </c>
      <c r="M1469" s="76" t="e">
        <f>IF($C1469="-",IF($A1469="-",IF(VLOOKUP($D1469,'sin-list 180320_update'!$C$2:$S$835,8,FALSE)="",NA(),VLOOKUP($D1469,'sin-list 180320_update'!$C$2:$S$835,8,FALSE)),IF(VLOOKUP($A1469,'sin-list 180320_update'!$A$2:$S$835,10,FALSE)="",NA(),VLOOKUP($A1469,'sin-list 180320_update'!$A$2:$S$835,10,FALSE))),IF(VLOOKUP($C1469,'sin-list 180320_update'!$B$2:$S$835,9,FALSE)="",NA(),VLOOKUP($C1469,'sin-list 180320_update'!$B$2:$S$835,9,FALSE)))</f>
        <v>#N/A</v>
      </c>
      <c r="N1469" s="76" t="e">
        <f>IF($C1469="-",IF($A1469="-",IF(VLOOKUP($D1469,'REACH Bilaga XVII_update'!$A$5:$E$131,4,FALSE)="",NA(),VLOOKUP($D1469,'REACH Bilaga XVII_update'!$A$5:$E$131,4,FALSE)),IF(VLOOKUP($A1469,'REACH Bilaga XVII_update'!$C$5:$D$131,2,FALSE)="",NA(),VLOOKUP($A1469,'REACH Bilaga XVII_update'!$C$5:$D$131,2,FALSE))),IF(VLOOKUP($C1469,'REACH Bilaga XVII_update'!$B$5:$D$131,3,FALSE)="",NA(),VLOOKUP($C1469,'REACH Bilaga XVII_update'!$B$5:$D$131,3,FALSE)))</f>
        <v>#N/A</v>
      </c>
      <c r="O1469" s="76" t="e">
        <f>IF($C1469="-",IF($A1469="-",IF(VLOOKUP($D1469,' REACH Bilaga 59_update'!$A$5:$E$210,5,FALSE)="",NA(),VLOOKUP($D1469,' REACH Bilaga 59_update'!$A$5:$E$210,5,FALSE)),IF(VLOOKUP($A1469,' REACH Bilaga 59_update'!$D$5:$E$210,2,FALSE)="",NA(),VLOOKUP($A1469,' REACH Bilaga 59_update'!$D$5:$E$210,2,FALSE))),IF(VLOOKUP($C1469,' REACH Bilaga 59_update'!$C$5:$E$210,3,FALSE)="",NA(),VLOOKUP($C1469,' REACH Bilaga 59_update'!$C$5:$E$210,3,FALSE)))</f>
        <v>#N/A</v>
      </c>
      <c r="P1469" s="76" t="e">
        <f>IF(C1469="-",IF(A1469="-",IFERROR(VLOOKUP($D1469,' REACH Bilaga 59_update'!$A$5:$F$210,MATCH(Sammanfattning!P$1,' REACH Bilaga 59_update'!$A$4:$F$4,0),FALSE),VLOOKUP($D1469,'REACH Bilaga XIV_update'!$A$4:$H$110,MATCH(Sammanfattning!P$1,'REACH Bilaga XIV_update'!$A$4:$H$4,0),FALSE)),IFERROR(VLOOKUP($A1469,' REACH Bilaga 59_update'!$D$5:$F$210,MATCH(Sammanfattning!P$1,' REACH Bilaga 59_update'!$D$4:$F$4,0),FALSE),VLOOKUP($A1469,'REACH Bilaga XIV_update'!$D$4:$H$110,MATCH(Sammanfattning!P$1,'REACH Bilaga XIV_update'!$D$4:$H$4,0),FALSE))),IFERROR(VLOOKUP($C1469,' REACH Bilaga 59_update'!$C$5:$F$210,MATCH(Sammanfattning!P$1,' REACH Bilaga 59_update'!$C$4:$F$4,0),FALSE),VLOOKUP($C1469,'REACH Bilaga XIV_update'!$C$4:$H$110,MATCH(Sammanfattning!P$1,'REACH Bilaga XIV_update'!$C$4:$H$4,0),FALSE)))</f>
        <v>#N/A</v>
      </c>
      <c r="Q1469" s="76" t="e">
        <f>IF($C1469="-",IF($A1469="-",IF(VLOOKUP($D1469,'REACH Bilaga XIV_update'!$A$5:$I$110,9,FALSE)="",NA(),VLOOKUP($D1469,'REACH Bilaga XIV_update'!$A$5:$I$110,9,FALSE)),IF(VLOOKUP($A1469,'REACH Bilaga XIV_update'!$D$5:$I$110,6,FALSE)="",NA(),VLOOKUP($A1469,'REACH Bilaga XIV_update'!$D$5:$I$110,6,FALSE))),IF(VLOOKUP($C1469,'REACH Bilaga XIV_update'!$C$5:$I$110,7,FALSE)="",NA(),VLOOKUP($C1469,'REACH Bilaga XIV_update'!$C$5:$I$110,7,FALSE)))</f>
        <v>#N/A</v>
      </c>
      <c r="R1469" s="76" t="e">
        <f>IF($C1469="-",IF($A1469="-",IF(VLOOKUP($D1469,CoRAP_update!$A$5:$O$376,15,FALSE)="",NA(),VLOOKUP($D1469,CoRAP_update!$A$5:$O$376,15,FALSE)),IF(VLOOKUP($A1469,CoRAP_update!$D$5:$O$376,12,FALSE)="",NA(),VLOOKUP($A1469,CoRAP_update!$D$5:$O$376,12,FALSE))),IF(VLOOKUP($C1469,CoRAP_update!$C$5:$O$376,13,FALSE)="",NA(),VLOOKUP($C1469,CoRAP_update!$C$5:$O$376,13,FALSE)))</f>
        <v>#N/A</v>
      </c>
      <c r="S1469" s="144" t="e">
        <f>IF($C1469="-",IF($A1469="-",VLOOKUP($D1469,CoRAP_update!$A$5:$J$376,MATCH(Sammanfattning!S$1,CoRAP_update!$A$4:$J$4,0),FALSE),VLOOKUP($A1469,CoRAP_update!$D$5:$J$376,MATCH(Sammanfattning!S$1,CoRAP_update!$D$4:$J$4,0),FALSE)),VLOOKUP($C1469,CoRAP_update!$C$5:$J$376,MATCH(Sammanfattning!S$1,CoRAP_update!$C$4:$J$4,0),FALSE))</f>
        <v>#N/A</v>
      </c>
      <c r="T1469" s="76" t="str">
        <f>IF($A1469="-",VLOOKUP($D1469,EDC_update!$C$2:$F$450,4,FALSE),VLOOKUP($A1469,EDC_update!$B$2:$F$450,5,FALSE))</f>
        <v>CAT3b</v>
      </c>
      <c r="V1469" s="78">
        <f>IF(IFERROR(SEARCH("PBT",P1469),99)=99,IF(IFERROR(SEARCH("suspected PBT",S1469),99)=99,IF(IFERROR(SEARCH("concluded to be PBT",K1469),99)=99,IF(IFERROR(SEARCH("PBT",S1469),99)=99,IF(IFERROR(SEARCH("PBT cand",L1469),99)=99,IF(IFERROR(SEARCH("PBT",L1469),99)=99,IF(IFERROR(SEARCH("persistent, bioackumulative and toxic properties",K1469),99)=99,0,Scoring!$E$3),Scoring!$E$3),Scoring!$E$7),Scoring!$E$3),Scoring!$E$5),Scoring!$E$6),Scoring!$E$3)</f>
        <v>0</v>
      </c>
      <c r="W1469" s="78">
        <f>IF(IFERROR(SEARCH("vPvB",P1469),99)=99,IF(IFERROR(SEARCH("suspected pbt/vPvB",S1469),99)=99,IF(IFERROR(SEARCH("vPvB",S1469),99)=99,IF(IFERROR(SEARCH("concluded to be a vPvB",S1469),99)=99,IF(IFERROR(SEARCH("identified as vPvB",K1469),99)=99,IF(IFERROR(SEARCH("concluded to be a vPvB",K1469),99)=99,IF(IFERROR(SEARCH("concluded to be both pbt and vPvB",S1469),99)=99,IF(IFERROR(SEARCH("concluded to be both pbt and vPvB",K1469),99)=99,0,Scoring!$E$5),Scoring!$E$5),Scoring!$E$5),Scoring!$E$5),Scoring!$E$5),Scoring!$E$4),Scoring!$E$6),Scoring!$E$4)</f>
        <v>0</v>
      </c>
      <c r="X1469" s="78">
        <f>IF(IFERROR(SEARCH("H410",N1469),99)=99,IF(IFERROR(SEARCH("H410",O1469),99)=99,IF(IFERROR(SEARCH("H410",Q1469),99)=99,IF(IFERROR(SEARCH("H410",M1469),99)=99,IF(IFERROR(SEARCH("H410",R1469),99)=99,IF(IFERROR(SEARCH("H411",N1469),99)=99,IF(IFERROR(SEARCH("H411",O1469),99)=99,IF(IFERROR(SEARCH("H411",Q1469),99)=99,IF(IFERROR(SEARCH("H411",M1469),99)=99,IF(IFERROR(SEARCH("H411",R1469),99)=99,IF(IFERROR(SEARCH("H413",N1469),99)=99,IF(IFERROR(SEARCH("H413",O1469),99)=99,IF(IFERROR(SEARCH("H413",Q1469),99)=99,IF(IFERROR(SEARCH("H413",M1469),99)=99,IF(IFERROR(SEARCH("H413",R1469),99)=99,IF(IFERROR(SEARCH("H412",N1469),99)=99,IF(IFERROR(SEARCH("H412",O1469),99)=99,IF(IFERROR(SEARCH("H412",Q1469),99)=99,IF(IFERROR(SEARCH("H412",M1469),99)=99,IF(IFERROR(SEARCH("H412",R1469),99)=99,0,Scoring!$E$2),Scoring!$E$2),Scoring!$E$2),Scoring!$E$2),Scoring!$E$2),Scoring!$E$2),Scoring!$E$2),Scoring!$E$2),Scoring!$E$2),Scoring!$E$2),Scoring!$E$2),Scoring!$E$2),Scoring!$E$2),Scoring!$E$2),Scoring!$E$2),Scoring!$E$2),Scoring!$E$2),Scoring!$E$2),Scoring!$E$2),Scoring!$E$2)</f>
        <v>0</v>
      </c>
      <c r="Y1469" s="78">
        <f>IF(IFERROR(SEARCH("CMR",K1469),99)=99,IF(IFERROR(SEARCH("Suspected CMR",S1469),99)=99,IF(IFERROR(SEARCH("CMR",S1469),99)=99,0,Scoring!$E$8),Scoring!$E$9),Scoring!$E$8)</f>
        <v>0</v>
      </c>
      <c r="Z1469" s="78">
        <f>IF(IFERROR(SEARCH("H350",N1469),99)=99,IF(IFERROR(SEARCH("H350",O1469),99)=99,IF(IFERROR(SEARCH("H350",Q1469),99)=99,IF(IFERROR(SEARCH("H350",M1469),99)=99,IF(IFERROR(SEARCH("H350",R1469),99)=99,IF(IFERROR(SEARCH("H351",N1469),99)=99,IF(IFERROR(SEARCH("H351",O1469),99)=99,IF(IFERROR(SEARCH("H351",Q1469),99)=99,IF(IFERROR(SEARCH("H351",M1469),99)=99,IF(IFERROR(SEARCH("H351",R1469),99)=99,IF(IFERROR(SEARCH("carcinogenic",P1469),99)=99,IF(IFERROR(SEARCH("suspected carcinogenic",S1469),99)=99,0,Scoring!$E$12),Scoring!$E$11),Scoring!$E$10),Scoring!$E$10),Scoring!$E$10),Scoring!$E$10),Scoring!$E$10),Scoring!$E$10),Scoring!$E$10),Scoring!$E$10),Scoring!$E$10),Scoring!$E$10)</f>
        <v>0</v>
      </c>
      <c r="AA1469" s="78">
        <f>IF(IFERROR(SEARCH("H340",N1469),99)=99,IF(IFERROR(SEARCH("H340",O1469),99)=99,IF(IFERROR(SEARCH("H340",Q1469),99)=99,IF(IFERROR(SEARCH("H340",M1469),99)=99,IF(IFERROR(SEARCH("H340",R1469),99)=99,IF(IFERROR(SEARCH("H341",N1469),99)=99,IF(IFERROR(SEARCH("H341",O1469),99)=99,IF(IFERROR(SEARCH("H341",Q1469),99)=99,IF(IFERROR(SEARCH("H341",M1469),99)=99,IF(IFERROR(SEARCH("H341",R1469),99)=99,IF(IFERROR(SEARCH("mutagenic",P1469),99)=99,IF(IFERROR(SEARCH("suspected mutagenic",S1469),99)=99,0,Scoring!$E$15),Scoring!$E$14),Scoring!$E$13),Scoring!$E$13),Scoring!$E$13),Scoring!$E$13),Scoring!$E$13),Scoring!$E$13),Scoring!$E$13),Scoring!$E$13),Scoring!$E$13),Scoring!$E$13)</f>
        <v>0</v>
      </c>
      <c r="AB1469" s="78">
        <f>IF(IFERROR(SEARCH("H360",N1469),99)=99,IF(IFERROR(SEARCH("H360",O1469),99)=99,IF(IFERROR(SEARCH("H360",Q1469),99)=99,IF(IFERROR(SEARCH("H360",M1469),99)=99,IF(IFERROR(SEARCH("H360",R1469),99)=99,IF(IFERROR(SEARCH("H361",N1469),99)=99,IF(IFERROR(SEARCH("H361",O1469),99)=99,IF(IFERROR(SEARCH("H361",Q1469),99)=99,IF(IFERROR(SEARCH("H361",M1469),99)=99,IF(IFERROR(SEARCH("H361",R1469),99)=99,IF(IFERROR(SEARCH("reproduction",P1469),99)=99,IF(IFERROR(SEARCH("suspected reprotoxic",S1469),99)=99,IF(IFERROR(SEARCH("reprotoxic",S1469),99)=99,IF(IFERROR(SEARCH("reprotoxic",K1469),99)=99,0,Scoring!$E$18),Scoring!$E$18),Scoring!$E$19),Scoring!$E$17),Scoring!$E$16),Scoring!$E$16),Scoring!$E$16),Scoring!$E$16),Scoring!$E$16),Scoring!$E$16),Scoring!$E$16),Scoring!$E$16),Scoring!$E$16),Scoring!$E$16)</f>
        <v>0</v>
      </c>
      <c r="AC1469" s="78">
        <f>IF(IFERROR(SEARCH("57f",L1469),99)=99,IF(IFERROR(SEARCH("57(f)",P1469),99)=99,0,Scoring!$E$20),Scoring!$E$20)</f>
        <v>0</v>
      </c>
      <c r="AD1469" s="78">
        <f>IF(IFERROR(SEARCH("CAT1",T1469),99)=99,IF(IFERROR(SEARCH("CAT2",T1469),99)=99,IF(IFERROR(SEARCH("CAT3",T1469),99)=99,IF(IFERROR(SEARCH("concluded to be endocrine",K1469),99)=99,IF(IFERROR(SEARCH("categorised as endocrine",K1469),99)=99,IF(IFERROR(SEARCH("endocrine disrupting",P1469),99)=99,IF(IFERROR(SEARCH("endocrine disrupting",K1469),99)=99,IF(IFERROR(SEARCH("suspected endocrine",S1469),99)=99,IF(IFERROR(SEARCH("potential endocrine",S1469),99)=99,0,Scoring!$E$25),Scoring!$E$25),Scoring!$E$24),Scoring!$E$24),Scoring!$E$24),Scoring!$E$24),Scoring!$E$23),Scoring!$E$22),Scoring!$E$21)</f>
        <v>0.3</v>
      </c>
      <c r="AE1469" s="78">
        <f>IF(IFERROR(SEARCH("suspected sensitiser",S1469),99)=99,IF(IFERROR(SEARCH("sensitiser",S1469),99)=99,IF(IFERROR(SEARCH("other hazard based concern",S1469),99)=99,0,Scoring!$E$28),Scoring!$E$26),Scoring!$E$27)</f>
        <v>0</v>
      </c>
      <c r="AF1469" s="78">
        <f>IF(IFERROR(M1469,1)=1,IF(IFERROR(N1469,1)=1,IF(IFERROR(O1469,1)=1,IF(IFERROR(Q1469,1)=1,IF(IFERROR(R1469,1)=1,IF(IFERROR(T1469,1)=1,IF(IFERROR(K1469,1)=1,IF(IFERROR(P1469,1)=1,IF(IFERROR(S1469,1)=1,Scoring!$E$29,0),0),0),0),0),0),0),0),0)</f>
        <v>0</v>
      </c>
      <c r="AG1469" s="78">
        <f t="shared" si="95"/>
        <v>0.3</v>
      </c>
      <c r="AI1469" s="93"/>
      <c r="AJ1469" s="94"/>
      <c r="AK1469" s="76"/>
      <c r="AL1469" s="75"/>
      <c r="AN1469" s="79"/>
      <c r="AO1469" s="79"/>
      <c r="AP1469" s="79"/>
      <c r="AQ1469" s="79"/>
      <c r="AR1469" s="79"/>
      <c r="AS1469" s="78"/>
      <c r="AU1469" s="79">
        <f>IF(IFERROR(F1469,99)=99,IF(IFERROR(G1469,99)=99,IF(IFERROR(H1469,99)=99,IF(IFERROR(I1469,99)=99,IF(IFERROR(E1469,99)=99,IF(IFERROR(J1469,99)=99,0,Scoring!$B$7),Scoring!$B$3),Scoring!$B$2),Scoring!$B$6),Scoring!$B$5),Scoring!$B$4)</f>
        <v>0.3</v>
      </c>
      <c r="AV1469" s="78">
        <f t="shared" si="96"/>
        <v>0.09</v>
      </c>
      <c r="AW1469" s="78"/>
      <c r="AX1469" s="66"/>
      <c r="AY1469" s="78"/>
      <c r="AZ1469" s="76"/>
      <c r="BB1469" s="76"/>
    </row>
    <row r="1470" spans="1:54" x14ac:dyDescent="0.25">
      <c r="A1470" s="89" t="s">
        <v>7306</v>
      </c>
      <c r="B1470" s="89" t="s">
        <v>30</v>
      </c>
      <c r="C1470" s="89" t="s">
        <v>30</v>
      </c>
      <c r="D1470" s="89" t="s">
        <v>7307</v>
      </c>
      <c r="E1470" s="76" t="e">
        <f>IF(C1470="-",IF(A1470="-",VLOOKUP(D1470,'sin-list 180320_update'!$C$2:$C$835,1,FALSE),VLOOKUP(A1470,'sin-list 180320_update'!$A$2:$A$835,1,FALSE)),VLOOKUP(C1470,'sin-list 180320_update'!$B$2:$B$835,1,FALSE))</f>
        <v>#N/A</v>
      </c>
      <c r="F1470" s="76" t="e">
        <f>IF($C1470="-",IF($A1470="-",VLOOKUP($D1470,'REACH Bilaga XVII_update'!$A$5:$A$131,1,FALSE),VLOOKUP($A1470,'REACH Bilaga XVII_update'!$C$5:$C$131,1,FALSE)),VLOOKUP($C1470,'REACH Bilaga XVII_update'!$B$5:$B$131,1,FALSE))</f>
        <v>#N/A</v>
      </c>
      <c r="G1470" s="76" t="e">
        <f>IF($C1470="-",IF($A1470="-",VLOOKUP($D1470,' REACH Bilaga 59_update'!$A$5:$A$210,1,FALSE),VLOOKUP($A1470,' REACH Bilaga 59_update'!$D$5:$D$210,1,FALSE)),VLOOKUP($C1470,' REACH Bilaga 59_update'!$C$5:$C$210,1,FALSE))</f>
        <v>#N/A</v>
      </c>
      <c r="H1470" s="76" t="e">
        <f>IF($C1470="-",IF($A1470="-",VLOOKUP($D1470,'REACH Bilaga XIV_update'!$A$5:$A$110,1,FALSE),VLOOKUP($A1470,'REACH Bilaga XIV_update'!$D$5:$D$110,1,FALSE)),VLOOKUP($C1470,'REACH Bilaga XIV_update'!$C$5:$C$110,1,FALSE))</f>
        <v>#N/A</v>
      </c>
      <c r="I1470" s="76" t="e">
        <f>IF($C1470="-",IF($A1470="-",VLOOKUP($D1470,CoRAP_update!$A$5:$A$376,1,FALSE),VLOOKUP($A1470,CoRAP_update!$D$5:$D$376,1,FALSE)),VLOOKUP($C1470,CoRAP_update!$C$5:$C$376,1,FALSE))</f>
        <v>#N/A</v>
      </c>
      <c r="J1470" s="76" t="str">
        <f>IF($C1470="-",IF($A1470="-",VLOOKUP($D1470,EDC_update!$C$2:$C$450,1,FALSE),VLOOKUP($A1470,EDC_update!$B$2:$B$450,1,FALSE)),VLOOKUP($C1470,EDC_update!$L$2:$L$450,1,FALSE))</f>
        <v>82-68-8</v>
      </c>
      <c r="K1470" s="76" t="e">
        <f>IF($C1470="-",IF($A1470="-",IF(VLOOKUP($D1470,'sin-list 180320_update'!$C$2:$S$835,3,FALSE)="",NA(),VLOOKUP($D1470,'sin-list 180320_update'!$C$2:$S$835,3,FALSE)),IF(VLOOKUP($A1470,'sin-list 180320_update'!$A$2:$S$835,5,FALSE)="",NA(),VLOOKUP($A1470,'sin-list 180320_update'!$A$2:$S$835,5,FALSE))),IF(VLOOKUP($C1470,'sin-list 180320_update'!$B$2:$S$835,4,FALSE)="",NA(),VLOOKUP($C1470,'sin-list 180320_update'!$B$2:$S$835,4,FALSE)))</f>
        <v>#N/A</v>
      </c>
      <c r="L1470" s="76" t="e">
        <f>IF($C1470="-",IF($A1470="-",VLOOKUP($D1470,'sin-list 180320_update'!$C$2:$S$835,6,FALSE),VLOOKUP($A1470,'sin-list 180320_update'!$A$2:$S$835,8,FALSE)),VLOOKUP($C1470,'sin-list 180320_update'!$B$2:$S$835,7,FALSE))</f>
        <v>#N/A</v>
      </c>
      <c r="M1470" s="76" t="e">
        <f>IF($C1470="-",IF($A1470="-",IF(VLOOKUP($D1470,'sin-list 180320_update'!$C$2:$S$835,8,FALSE)="",NA(),VLOOKUP($D1470,'sin-list 180320_update'!$C$2:$S$835,8,FALSE)),IF(VLOOKUP($A1470,'sin-list 180320_update'!$A$2:$S$835,10,FALSE)="",NA(),VLOOKUP($A1470,'sin-list 180320_update'!$A$2:$S$835,10,FALSE))),IF(VLOOKUP($C1470,'sin-list 180320_update'!$B$2:$S$835,9,FALSE)="",NA(),VLOOKUP($C1470,'sin-list 180320_update'!$B$2:$S$835,9,FALSE)))</f>
        <v>#N/A</v>
      </c>
      <c r="N1470" s="76" t="e">
        <f>IF($C1470="-",IF($A1470="-",IF(VLOOKUP($D1470,'REACH Bilaga XVII_update'!$A$5:$E$131,4,FALSE)="",NA(),VLOOKUP($D1470,'REACH Bilaga XVII_update'!$A$5:$E$131,4,FALSE)),IF(VLOOKUP($A1470,'REACH Bilaga XVII_update'!$C$5:$D$131,2,FALSE)="",NA(),VLOOKUP($A1470,'REACH Bilaga XVII_update'!$C$5:$D$131,2,FALSE))),IF(VLOOKUP($C1470,'REACH Bilaga XVII_update'!$B$5:$D$131,3,FALSE)="",NA(),VLOOKUP($C1470,'REACH Bilaga XVII_update'!$B$5:$D$131,3,FALSE)))</f>
        <v>#N/A</v>
      </c>
      <c r="O1470" s="76" t="e">
        <f>IF($C1470="-",IF($A1470="-",IF(VLOOKUP($D1470,' REACH Bilaga 59_update'!$A$5:$E$210,5,FALSE)="",NA(),VLOOKUP($D1470,' REACH Bilaga 59_update'!$A$5:$E$210,5,FALSE)),IF(VLOOKUP($A1470,' REACH Bilaga 59_update'!$D$5:$E$210,2,FALSE)="",NA(),VLOOKUP($A1470,' REACH Bilaga 59_update'!$D$5:$E$210,2,FALSE))),IF(VLOOKUP($C1470,' REACH Bilaga 59_update'!$C$5:$E$210,3,FALSE)="",NA(),VLOOKUP($C1470,' REACH Bilaga 59_update'!$C$5:$E$210,3,FALSE)))</f>
        <v>#N/A</v>
      </c>
      <c r="P1470" s="76" t="e">
        <f>IF(C1470="-",IF(A1470="-",IFERROR(VLOOKUP($D1470,' REACH Bilaga 59_update'!$A$5:$F$210,MATCH(Sammanfattning!P$1,' REACH Bilaga 59_update'!$A$4:$F$4,0),FALSE),VLOOKUP($D1470,'REACH Bilaga XIV_update'!$A$4:$H$110,MATCH(Sammanfattning!P$1,'REACH Bilaga XIV_update'!$A$4:$H$4,0),FALSE)),IFERROR(VLOOKUP($A1470,' REACH Bilaga 59_update'!$D$5:$F$210,MATCH(Sammanfattning!P$1,' REACH Bilaga 59_update'!$D$4:$F$4,0),FALSE),VLOOKUP($A1470,'REACH Bilaga XIV_update'!$D$4:$H$110,MATCH(Sammanfattning!P$1,'REACH Bilaga XIV_update'!$D$4:$H$4,0),FALSE))),IFERROR(VLOOKUP($C1470,' REACH Bilaga 59_update'!$C$5:$F$210,MATCH(Sammanfattning!P$1,' REACH Bilaga 59_update'!$C$4:$F$4,0),FALSE),VLOOKUP($C1470,'REACH Bilaga XIV_update'!$C$4:$H$110,MATCH(Sammanfattning!P$1,'REACH Bilaga XIV_update'!$C$4:$H$4,0),FALSE)))</f>
        <v>#N/A</v>
      </c>
      <c r="Q1470" s="76" t="e">
        <f>IF($C1470="-",IF($A1470="-",IF(VLOOKUP($D1470,'REACH Bilaga XIV_update'!$A$5:$I$110,9,FALSE)="",NA(),VLOOKUP($D1470,'REACH Bilaga XIV_update'!$A$5:$I$110,9,FALSE)),IF(VLOOKUP($A1470,'REACH Bilaga XIV_update'!$D$5:$I$110,6,FALSE)="",NA(),VLOOKUP($A1470,'REACH Bilaga XIV_update'!$D$5:$I$110,6,FALSE))),IF(VLOOKUP($C1470,'REACH Bilaga XIV_update'!$C$5:$I$110,7,FALSE)="",NA(),VLOOKUP($C1470,'REACH Bilaga XIV_update'!$C$5:$I$110,7,FALSE)))</f>
        <v>#N/A</v>
      </c>
      <c r="R1470" s="76" t="e">
        <f>IF($C1470="-",IF($A1470="-",IF(VLOOKUP($D1470,CoRAP_update!$A$5:$O$376,15,FALSE)="",NA(),VLOOKUP($D1470,CoRAP_update!$A$5:$O$376,15,FALSE)),IF(VLOOKUP($A1470,CoRAP_update!$D$5:$O$376,12,FALSE)="",NA(),VLOOKUP($A1470,CoRAP_update!$D$5:$O$376,12,FALSE))),IF(VLOOKUP($C1470,CoRAP_update!$C$5:$O$376,13,FALSE)="",NA(),VLOOKUP($C1470,CoRAP_update!$C$5:$O$376,13,FALSE)))</f>
        <v>#N/A</v>
      </c>
      <c r="S1470" s="144" t="e">
        <f>IF($C1470="-",IF($A1470="-",VLOOKUP($D1470,CoRAP_update!$A$5:$J$376,MATCH(Sammanfattning!S$1,CoRAP_update!$A$4:$J$4,0),FALSE),VLOOKUP($A1470,CoRAP_update!$D$5:$J$376,MATCH(Sammanfattning!S$1,CoRAP_update!$D$4:$J$4,0),FALSE)),VLOOKUP($C1470,CoRAP_update!$C$5:$J$376,MATCH(Sammanfattning!S$1,CoRAP_update!$C$4:$J$4,0),FALSE))</f>
        <v>#N/A</v>
      </c>
      <c r="T1470" s="76" t="str">
        <f>IF($A1470="-",VLOOKUP($D1470,EDC_update!$C$2:$F$450,4,FALSE),VLOOKUP($A1470,EDC_update!$B$2:$F$450,5,FALSE))</f>
        <v>CAT3b</v>
      </c>
      <c r="V1470" s="78">
        <f>IF(IFERROR(SEARCH("PBT",P1470),99)=99,IF(IFERROR(SEARCH("suspected PBT",S1470),99)=99,IF(IFERROR(SEARCH("concluded to be PBT",K1470),99)=99,IF(IFERROR(SEARCH("PBT",S1470),99)=99,IF(IFERROR(SEARCH("PBT cand",L1470),99)=99,IF(IFERROR(SEARCH("PBT",L1470),99)=99,IF(IFERROR(SEARCH("persistent, bioackumulative and toxic properties",K1470),99)=99,0,Scoring!$E$3),Scoring!$E$3),Scoring!$E$7),Scoring!$E$3),Scoring!$E$5),Scoring!$E$6),Scoring!$E$3)</f>
        <v>0</v>
      </c>
      <c r="W1470" s="78">
        <f>IF(IFERROR(SEARCH("vPvB",P1470),99)=99,IF(IFERROR(SEARCH("suspected pbt/vPvB",S1470),99)=99,IF(IFERROR(SEARCH("vPvB",S1470),99)=99,IF(IFERROR(SEARCH("concluded to be a vPvB",S1470),99)=99,IF(IFERROR(SEARCH("identified as vPvB",K1470),99)=99,IF(IFERROR(SEARCH("concluded to be a vPvB",K1470),99)=99,IF(IFERROR(SEARCH("concluded to be both pbt and vPvB",S1470),99)=99,IF(IFERROR(SEARCH("concluded to be both pbt and vPvB",K1470),99)=99,0,Scoring!$E$5),Scoring!$E$5),Scoring!$E$5),Scoring!$E$5),Scoring!$E$5),Scoring!$E$4),Scoring!$E$6),Scoring!$E$4)</f>
        <v>0</v>
      </c>
      <c r="X1470" s="78">
        <f>IF(IFERROR(SEARCH("H410",N1470),99)=99,IF(IFERROR(SEARCH("H410",O1470),99)=99,IF(IFERROR(SEARCH("H410",Q1470),99)=99,IF(IFERROR(SEARCH("H410",M1470),99)=99,IF(IFERROR(SEARCH("H410",R1470),99)=99,IF(IFERROR(SEARCH("H411",N1470),99)=99,IF(IFERROR(SEARCH("H411",O1470),99)=99,IF(IFERROR(SEARCH("H411",Q1470),99)=99,IF(IFERROR(SEARCH("H411",M1470),99)=99,IF(IFERROR(SEARCH("H411",R1470),99)=99,IF(IFERROR(SEARCH("H413",N1470),99)=99,IF(IFERROR(SEARCH("H413",O1470),99)=99,IF(IFERROR(SEARCH("H413",Q1470),99)=99,IF(IFERROR(SEARCH("H413",M1470),99)=99,IF(IFERROR(SEARCH("H413",R1470),99)=99,IF(IFERROR(SEARCH("H412",N1470),99)=99,IF(IFERROR(SEARCH("H412",O1470),99)=99,IF(IFERROR(SEARCH("H412",Q1470),99)=99,IF(IFERROR(SEARCH("H412",M1470),99)=99,IF(IFERROR(SEARCH("H412",R1470),99)=99,0,Scoring!$E$2),Scoring!$E$2),Scoring!$E$2),Scoring!$E$2),Scoring!$E$2),Scoring!$E$2),Scoring!$E$2),Scoring!$E$2),Scoring!$E$2),Scoring!$E$2),Scoring!$E$2),Scoring!$E$2),Scoring!$E$2),Scoring!$E$2),Scoring!$E$2),Scoring!$E$2),Scoring!$E$2),Scoring!$E$2),Scoring!$E$2),Scoring!$E$2)</f>
        <v>0</v>
      </c>
      <c r="Y1470" s="78">
        <f>IF(IFERROR(SEARCH("CMR",K1470),99)=99,IF(IFERROR(SEARCH("Suspected CMR",S1470),99)=99,IF(IFERROR(SEARCH("CMR",S1470),99)=99,0,Scoring!$E$8),Scoring!$E$9),Scoring!$E$8)</f>
        <v>0</v>
      </c>
      <c r="Z1470" s="78">
        <f>IF(IFERROR(SEARCH("H350",N1470),99)=99,IF(IFERROR(SEARCH("H350",O1470),99)=99,IF(IFERROR(SEARCH("H350",Q1470),99)=99,IF(IFERROR(SEARCH("H350",M1470),99)=99,IF(IFERROR(SEARCH("H350",R1470),99)=99,IF(IFERROR(SEARCH("H351",N1470),99)=99,IF(IFERROR(SEARCH("H351",O1470),99)=99,IF(IFERROR(SEARCH("H351",Q1470),99)=99,IF(IFERROR(SEARCH("H351",M1470),99)=99,IF(IFERROR(SEARCH("H351",R1470),99)=99,IF(IFERROR(SEARCH("carcinogenic",P1470),99)=99,IF(IFERROR(SEARCH("suspected carcinogenic",S1470),99)=99,0,Scoring!$E$12),Scoring!$E$11),Scoring!$E$10),Scoring!$E$10),Scoring!$E$10),Scoring!$E$10),Scoring!$E$10),Scoring!$E$10),Scoring!$E$10),Scoring!$E$10),Scoring!$E$10),Scoring!$E$10)</f>
        <v>0</v>
      </c>
      <c r="AA1470" s="78">
        <f>IF(IFERROR(SEARCH("H340",N1470),99)=99,IF(IFERROR(SEARCH("H340",O1470),99)=99,IF(IFERROR(SEARCH("H340",Q1470),99)=99,IF(IFERROR(SEARCH("H340",M1470),99)=99,IF(IFERROR(SEARCH("H340",R1470),99)=99,IF(IFERROR(SEARCH("H341",N1470),99)=99,IF(IFERROR(SEARCH("H341",O1470),99)=99,IF(IFERROR(SEARCH("H341",Q1470),99)=99,IF(IFERROR(SEARCH("H341",M1470),99)=99,IF(IFERROR(SEARCH("H341",R1470),99)=99,IF(IFERROR(SEARCH("mutagenic",P1470),99)=99,IF(IFERROR(SEARCH("suspected mutagenic",S1470),99)=99,0,Scoring!$E$15),Scoring!$E$14),Scoring!$E$13),Scoring!$E$13),Scoring!$E$13),Scoring!$E$13),Scoring!$E$13),Scoring!$E$13),Scoring!$E$13),Scoring!$E$13),Scoring!$E$13),Scoring!$E$13)</f>
        <v>0</v>
      </c>
      <c r="AB1470" s="78">
        <f>IF(IFERROR(SEARCH("H360",N1470),99)=99,IF(IFERROR(SEARCH("H360",O1470),99)=99,IF(IFERROR(SEARCH("H360",Q1470),99)=99,IF(IFERROR(SEARCH("H360",M1470),99)=99,IF(IFERROR(SEARCH("H360",R1470),99)=99,IF(IFERROR(SEARCH("H361",N1470),99)=99,IF(IFERROR(SEARCH("H361",O1470),99)=99,IF(IFERROR(SEARCH("H361",Q1470),99)=99,IF(IFERROR(SEARCH("H361",M1470),99)=99,IF(IFERROR(SEARCH("H361",R1470),99)=99,IF(IFERROR(SEARCH("reproduction",P1470),99)=99,IF(IFERROR(SEARCH("suspected reprotoxic",S1470),99)=99,IF(IFERROR(SEARCH("reprotoxic",S1470),99)=99,IF(IFERROR(SEARCH("reprotoxic",K1470),99)=99,0,Scoring!$E$18),Scoring!$E$18),Scoring!$E$19),Scoring!$E$17),Scoring!$E$16),Scoring!$E$16),Scoring!$E$16),Scoring!$E$16),Scoring!$E$16),Scoring!$E$16),Scoring!$E$16),Scoring!$E$16),Scoring!$E$16),Scoring!$E$16)</f>
        <v>0</v>
      </c>
      <c r="AC1470" s="78">
        <f>IF(IFERROR(SEARCH("57f",L1470),99)=99,IF(IFERROR(SEARCH("57(f)",P1470),99)=99,0,Scoring!$E$20),Scoring!$E$20)</f>
        <v>0</v>
      </c>
      <c r="AD1470" s="78">
        <f>IF(IFERROR(SEARCH("CAT1",T1470),99)=99,IF(IFERROR(SEARCH("CAT2",T1470),99)=99,IF(IFERROR(SEARCH("CAT3",T1470),99)=99,IF(IFERROR(SEARCH("concluded to be endocrine",K1470),99)=99,IF(IFERROR(SEARCH("categorised as endocrine",K1470),99)=99,IF(IFERROR(SEARCH("endocrine disrupting",P1470),99)=99,IF(IFERROR(SEARCH("endocrine disrupting",K1470),99)=99,IF(IFERROR(SEARCH("suspected endocrine",S1470),99)=99,IF(IFERROR(SEARCH("potential endocrine",S1470),99)=99,0,Scoring!$E$25),Scoring!$E$25),Scoring!$E$24),Scoring!$E$24),Scoring!$E$24),Scoring!$E$24),Scoring!$E$23),Scoring!$E$22),Scoring!$E$21)</f>
        <v>0.3</v>
      </c>
      <c r="AE1470" s="78">
        <f>IF(IFERROR(SEARCH("suspected sensitiser",S1470),99)=99,IF(IFERROR(SEARCH("sensitiser",S1470),99)=99,IF(IFERROR(SEARCH("other hazard based concern",S1470),99)=99,0,Scoring!$E$28),Scoring!$E$26),Scoring!$E$27)</f>
        <v>0</v>
      </c>
      <c r="AF1470" s="78">
        <f>IF(IFERROR(M1470,1)=1,IF(IFERROR(N1470,1)=1,IF(IFERROR(O1470,1)=1,IF(IFERROR(Q1470,1)=1,IF(IFERROR(R1470,1)=1,IF(IFERROR(T1470,1)=1,IF(IFERROR(K1470,1)=1,IF(IFERROR(P1470,1)=1,IF(IFERROR(S1470,1)=1,Scoring!$E$29,0),0),0),0),0),0),0),0),0)</f>
        <v>0</v>
      </c>
      <c r="AG1470" s="78">
        <f t="shared" si="95"/>
        <v>0.3</v>
      </c>
      <c r="AI1470" s="93"/>
      <c r="AJ1470" s="94"/>
      <c r="AK1470" s="76"/>
      <c r="AL1470" s="75"/>
      <c r="AN1470" s="79"/>
      <c r="AO1470" s="79"/>
      <c r="AP1470" s="79"/>
      <c r="AQ1470" s="79"/>
      <c r="AR1470" s="79"/>
      <c r="AS1470" s="78"/>
      <c r="AU1470" s="79">
        <f>IF(IFERROR(F1470,99)=99,IF(IFERROR(G1470,99)=99,IF(IFERROR(H1470,99)=99,IF(IFERROR(I1470,99)=99,IF(IFERROR(E1470,99)=99,IF(IFERROR(J1470,99)=99,0,Scoring!$B$7),Scoring!$B$3),Scoring!$B$2),Scoring!$B$6),Scoring!$B$5),Scoring!$B$4)</f>
        <v>0.3</v>
      </c>
      <c r="AV1470" s="78">
        <f t="shared" si="96"/>
        <v>0.09</v>
      </c>
      <c r="AW1470" s="78"/>
      <c r="AX1470" s="66"/>
      <c r="AY1470" s="78"/>
      <c r="AZ1470" s="76"/>
      <c r="BB1470" s="76"/>
    </row>
    <row r="1471" spans="1:54" x14ac:dyDescent="0.25">
      <c r="A1471" s="89" t="s">
        <v>6616</v>
      </c>
      <c r="B1471" s="89" t="s">
        <v>30</v>
      </c>
      <c r="C1471" s="89" t="s">
        <v>30</v>
      </c>
      <c r="D1471" s="89" t="s">
        <v>7151</v>
      </c>
      <c r="E1471" s="76" t="e">
        <f>IF(C1471="-",IF(A1471="-",VLOOKUP(D1471,'sin-list 180320_update'!$C$2:$C$835,1,FALSE),VLOOKUP(A1471,'sin-list 180320_update'!$A$2:$A$835,1,FALSE)),VLOOKUP(C1471,'sin-list 180320_update'!$B$2:$B$835,1,FALSE))</f>
        <v>#N/A</v>
      </c>
      <c r="F1471" s="76" t="e">
        <f>IF($C1471="-",IF($A1471="-",VLOOKUP($D1471,'REACH Bilaga XVII_update'!$A$5:$A$131,1,FALSE),VLOOKUP($A1471,'REACH Bilaga XVII_update'!$C$5:$C$131,1,FALSE)),VLOOKUP($C1471,'REACH Bilaga XVII_update'!$B$5:$B$131,1,FALSE))</f>
        <v>#N/A</v>
      </c>
      <c r="G1471" s="76" t="e">
        <f>IF($C1471="-",IF($A1471="-",VLOOKUP($D1471,' REACH Bilaga 59_update'!$A$5:$A$210,1,FALSE),VLOOKUP($A1471,' REACH Bilaga 59_update'!$D$5:$D$210,1,FALSE)),VLOOKUP($C1471,' REACH Bilaga 59_update'!$C$5:$C$210,1,FALSE))</f>
        <v>#N/A</v>
      </c>
      <c r="H1471" s="76" t="e">
        <f>IF($C1471="-",IF($A1471="-",VLOOKUP($D1471,'REACH Bilaga XIV_update'!$A$5:$A$110,1,FALSE),VLOOKUP($A1471,'REACH Bilaga XIV_update'!$D$5:$D$110,1,FALSE)),VLOOKUP($C1471,'REACH Bilaga XIV_update'!$C$5:$C$110,1,FALSE))</f>
        <v>#N/A</v>
      </c>
      <c r="I1471" s="76" t="e">
        <f>IF($C1471="-",IF($A1471="-",VLOOKUP($D1471,CoRAP_update!$A$5:$A$376,1,FALSE),VLOOKUP($A1471,CoRAP_update!$D$5:$D$376,1,FALSE)),VLOOKUP($C1471,CoRAP_update!$C$5:$C$376,1,FALSE))</f>
        <v>#N/A</v>
      </c>
      <c r="J1471" s="76" t="str">
        <f>IF($C1471="-",IF($A1471="-",VLOOKUP($D1471,EDC_update!$C$2:$C$450,1,FALSE),VLOOKUP($A1471,EDC_update!$B$2:$B$450,1,FALSE)),VLOOKUP($C1471,EDC_update!$L$2:$L$450,1,FALSE))</f>
        <v>85535-86-0</v>
      </c>
      <c r="K1471" s="76" t="e">
        <f>IF($C1471="-",IF($A1471="-",IF(VLOOKUP($D1471,'sin-list 180320_update'!$C$2:$S$835,3,FALSE)="",NA(),VLOOKUP($D1471,'sin-list 180320_update'!$C$2:$S$835,3,FALSE)),IF(VLOOKUP($A1471,'sin-list 180320_update'!$A$2:$S$835,5,FALSE)="",NA(),VLOOKUP($A1471,'sin-list 180320_update'!$A$2:$S$835,5,FALSE))),IF(VLOOKUP($C1471,'sin-list 180320_update'!$B$2:$S$835,4,FALSE)="",NA(),VLOOKUP($C1471,'sin-list 180320_update'!$B$2:$S$835,4,FALSE)))</f>
        <v>#N/A</v>
      </c>
      <c r="L1471" s="76" t="e">
        <f>IF($C1471="-",IF($A1471="-",VLOOKUP($D1471,'sin-list 180320_update'!$C$2:$S$835,6,FALSE),VLOOKUP($A1471,'sin-list 180320_update'!$A$2:$S$835,8,FALSE)),VLOOKUP($C1471,'sin-list 180320_update'!$B$2:$S$835,7,FALSE))</f>
        <v>#N/A</v>
      </c>
      <c r="M1471" s="76" t="e">
        <f>IF($C1471="-",IF($A1471="-",IF(VLOOKUP($D1471,'sin-list 180320_update'!$C$2:$S$835,8,FALSE)="",NA(),VLOOKUP($D1471,'sin-list 180320_update'!$C$2:$S$835,8,FALSE)),IF(VLOOKUP($A1471,'sin-list 180320_update'!$A$2:$S$835,10,FALSE)="",NA(),VLOOKUP($A1471,'sin-list 180320_update'!$A$2:$S$835,10,FALSE))),IF(VLOOKUP($C1471,'sin-list 180320_update'!$B$2:$S$835,9,FALSE)="",NA(),VLOOKUP($C1471,'sin-list 180320_update'!$B$2:$S$835,9,FALSE)))</f>
        <v>#N/A</v>
      </c>
      <c r="N1471" s="76" t="e">
        <f>IF($C1471="-",IF($A1471="-",IF(VLOOKUP($D1471,'REACH Bilaga XVII_update'!$A$5:$E$131,4,FALSE)="",NA(),VLOOKUP($D1471,'REACH Bilaga XVII_update'!$A$5:$E$131,4,FALSE)),IF(VLOOKUP($A1471,'REACH Bilaga XVII_update'!$C$5:$D$131,2,FALSE)="",NA(),VLOOKUP($A1471,'REACH Bilaga XVII_update'!$C$5:$D$131,2,FALSE))),IF(VLOOKUP($C1471,'REACH Bilaga XVII_update'!$B$5:$D$131,3,FALSE)="",NA(),VLOOKUP($C1471,'REACH Bilaga XVII_update'!$B$5:$D$131,3,FALSE)))</f>
        <v>#N/A</v>
      </c>
      <c r="O1471" s="76" t="e">
        <f>IF($C1471="-",IF($A1471="-",IF(VLOOKUP($D1471,' REACH Bilaga 59_update'!$A$5:$E$210,5,FALSE)="",NA(),VLOOKUP($D1471,' REACH Bilaga 59_update'!$A$5:$E$210,5,FALSE)),IF(VLOOKUP($A1471,' REACH Bilaga 59_update'!$D$5:$E$210,2,FALSE)="",NA(),VLOOKUP($A1471,' REACH Bilaga 59_update'!$D$5:$E$210,2,FALSE))),IF(VLOOKUP($C1471,' REACH Bilaga 59_update'!$C$5:$E$210,3,FALSE)="",NA(),VLOOKUP($C1471,' REACH Bilaga 59_update'!$C$5:$E$210,3,FALSE)))</f>
        <v>#N/A</v>
      </c>
      <c r="P1471" s="76" t="e">
        <f>IF(C1471="-",IF(A1471="-",IFERROR(VLOOKUP($D1471,' REACH Bilaga 59_update'!$A$5:$F$210,MATCH(Sammanfattning!P$1,' REACH Bilaga 59_update'!$A$4:$F$4,0),FALSE),VLOOKUP($D1471,'REACH Bilaga XIV_update'!$A$4:$H$110,MATCH(Sammanfattning!P$1,'REACH Bilaga XIV_update'!$A$4:$H$4,0),FALSE)),IFERROR(VLOOKUP($A1471,' REACH Bilaga 59_update'!$D$5:$F$210,MATCH(Sammanfattning!P$1,' REACH Bilaga 59_update'!$D$4:$F$4,0),FALSE),VLOOKUP($A1471,'REACH Bilaga XIV_update'!$D$4:$H$110,MATCH(Sammanfattning!P$1,'REACH Bilaga XIV_update'!$D$4:$H$4,0),FALSE))),IFERROR(VLOOKUP($C1471,' REACH Bilaga 59_update'!$C$5:$F$210,MATCH(Sammanfattning!P$1,' REACH Bilaga 59_update'!$C$4:$F$4,0),FALSE),VLOOKUP($C1471,'REACH Bilaga XIV_update'!$C$4:$H$110,MATCH(Sammanfattning!P$1,'REACH Bilaga XIV_update'!$C$4:$H$4,0),FALSE)))</f>
        <v>#N/A</v>
      </c>
      <c r="Q1471" s="76" t="e">
        <f>IF($C1471="-",IF($A1471="-",IF(VLOOKUP($D1471,'REACH Bilaga XIV_update'!$A$5:$I$110,9,FALSE)="",NA(),VLOOKUP($D1471,'REACH Bilaga XIV_update'!$A$5:$I$110,9,FALSE)),IF(VLOOKUP($A1471,'REACH Bilaga XIV_update'!$D$5:$I$110,6,FALSE)="",NA(),VLOOKUP($A1471,'REACH Bilaga XIV_update'!$D$5:$I$110,6,FALSE))),IF(VLOOKUP($C1471,'REACH Bilaga XIV_update'!$C$5:$I$110,7,FALSE)="",NA(),VLOOKUP($C1471,'REACH Bilaga XIV_update'!$C$5:$I$110,7,FALSE)))</f>
        <v>#N/A</v>
      </c>
      <c r="R1471" s="76" t="e">
        <f>IF($C1471="-",IF($A1471="-",IF(VLOOKUP($D1471,CoRAP_update!$A$5:$O$376,15,FALSE)="",NA(),VLOOKUP($D1471,CoRAP_update!$A$5:$O$376,15,FALSE)),IF(VLOOKUP($A1471,CoRAP_update!$D$5:$O$376,12,FALSE)="",NA(),VLOOKUP($A1471,CoRAP_update!$D$5:$O$376,12,FALSE))),IF(VLOOKUP($C1471,CoRAP_update!$C$5:$O$376,13,FALSE)="",NA(),VLOOKUP($C1471,CoRAP_update!$C$5:$O$376,13,FALSE)))</f>
        <v>#N/A</v>
      </c>
      <c r="S1471" s="144" t="e">
        <f>IF($C1471="-",IF($A1471="-",VLOOKUP($D1471,CoRAP_update!$A$5:$J$376,MATCH(Sammanfattning!S$1,CoRAP_update!$A$4:$J$4,0),FALSE),VLOOKUP($A1471,CoRAP_update!$D$5:$J$376,MATCH(Sammanfattning!S$1,CoRAP_update!$D$4:$J$4,0),FALSE)),VLOOKUP($C1471,CoRAP_update!$C$5:$J$376,MATCH(Sammanfattning!S$1,CoRAP_update!$C$4:$J$4,0),FALSE))</f>
        <v>#N/A</v>
      </c>
      <c r="T1471" s="76" t="str">
        <f>IF($A1471="-",VLOOKUP($D1471,EDC_update!$C$2:$F$450,4,FALSE),VLOOKUP($A1471,EDC_update!$B$2:$F$450,5,FALSE))</f>
        <v>CAT3b</v>
      </c>
      <c r="V1471" s="78">
        <f>IF(IFERROR(SEARCH("PBT",P1471),99)=99,IF(IFERROR(SEARCH("suspected PBT",S1471),99)=99,IF(IFERROR(SEARCH("concluded to be PBT",K1471),99)=99,IF(IFERROR(SEARCH("PBT",S1471),99)=99,IF(IFERROR(SEARCH("PBT cand",L1471),99)=99,IF(IFERROR(SEARCH("PBT",L1471),99)=99,IF(IFERROR(SEARCH("persistent, bioackumulative and toxic properties",K1471),99)=99,0,Scoring!$E$3),Scoring!$E$3),Scoring!$E$7),Scoring!$E$3),Scoring!$E$5),Scoring!$E$6),Scoring!$E$3)</f>
        <v>0</v>
      </c>
      <c r="W1471" s="78">
        <f>IF(IFERROR(SEARCH("vPvB",P1471),99)=99,IF(IFERROR(SEARCH("suspected pbt/vPvB",S1471),99)=99,IF(IFERROR(SEARCH("vPvB",S1471),99)=99,IF(IFERROR(SEARCH("concluded to be a vPvB",S1471),99)=99,IF(IFERROR(SEARCH("identified as vPvB",K1471),99)=99,IF(IFERROR(SEARCH("concluded to be a vPvB",K1471),99)=99,IF(IFERROR(SEARCH("concluded to be both pbt and vPvB",S1471),99)=99,IF(IFERROR(SEARCH("concluded to be both pbt and vPvB",K1471),99)=99,0,Scoring!$E$5),Scoring!$E$5),Scoring!$E$5),Scoring!$E$5),Scoring!$E$5),Scoring!$E$4),Scoring!$E$6),Scoring!$E$4)</f>
        <v>0</v>
      </c>
      <c r="X1471" s="78">
        <f>IF(IFERROR(SEARCH("H410",N1471),99)=99,IF(IFERROR(SEARCH("H410",O1471),99)=99,IF(IFERROR(SEARCH("H410",Q1471),99)=99,IF(IFERROR(SEARCH("H410",M1471),99)=99,IF(IFERROR(SEARCH("H410",R1471),99)=99,IF(IFERROR(SEARCH("H411",N1471),99)=99,IF(IFERROR(SEARCH("H411",O1471),99)=99,IF(IFERROR(SEARCH("H411",Q1471),99)=99,IF(IFERROR(SEARCH("H411",M1471),99)=99,IF(IFERROR(SEARCH("H411",R1471),99)=99,IF(IFERROR(SEARCH("H413",N1471),99)=99,IF(IFERROR(SEARCH("H413",O1471),99)=99,IF(IFERROR(SEARCH("H413",Q1471),99)=99,IF(IFERROR(SEARCH("H413",M1471),99)=99,IF(IFERROR(SEARCH("H413",R1471),99)=99,IF(IFERROR(SEARCH("H412",N1471),99)=99,IF(IFERROR(SEARCH("H412",O1471),99)=99,IF(IFERROR(SEARCH("H412",Q1471),99)=99,IF(IFERROR(SEARCH("H412",M1471),99)=99,IF(IFERROR(SEARCH("H412",R1471),99)=99,0,Scoring!$E$2),Scoring!$E$2),Scoring!$E$2),Scoring!$E$2),Scoring!$E$2),Scoring!$E$2),Scoring!$E$2),Scoring!$E$2),Scoring!$E$2),Scoring!$E$2),Scoring!$E$2),Scoring!$E$2),Scoring!$E$2),Scoring!$E$2),Scoring!$E$2),Scoring!$E$2),Scoring!$E$2),Scoring!$E$2),Scoring!$E$2),Scoring!$E$2)</f>
        <v>0</v>
      </c>
      <c r="Y1471" s="78">
        <f>IF(IFERROR(SEARCH("CMR",K1471),99)=99,IF(IFERROR(SEARCH("Suspected CMR",S1471),99)=99,IF(IFERROR(SEARCH("CMR",S1471),99)=99,0,Scoring!$E$8),Scoring!$E$9),Scoring!$E$8)</f>
        <v>0</v>
      </c>
      <c r="Z1471" s="78">
        <f>IF(IFERROR(SEARCH("H350",N1471),99)=99,IF(IFERROR(SEARCH("H350",O1471),99)=99,IF(IFERROR(SEARCH("H350",Q1471),99)=99,IF(IFERROR(SEARCH("H350",M1471),99)=99,IF(IFERROR(SEARCH("H350",R1471),99)=99,IF(IFERROR(SEARCH("H351",N1471),99)=99,IF(IFERROR(SEARCH("H351",O1471),99)=99,IF(IFERROR(SEARCH("H351",Q1471),99)=99,IF(IFERROR(SEARCH("H351",M1471),99)=99,IF(IFERROR(SEARCH("H351",R1471),99)=99,IF(IFERROR(SEARCH("carcinogenic",P1471),99)=99,IF(IFERROR(SEARCH("suspected carcinogenic",S1471),99)=99,0,Scoring!$E$12),Scoring!$E$11),Scoring!$E$10),Scoring!$E$10),Scoring!$E$10),Scoring!$E$10),Scoring!$E$10),Scoring!$E$10),Scoring!$E$10),Scoring!$E$10),Scoring!$E$10),Scoring!$E$10)</f>
        <v>0</v>
      </c>
      <c r="AA1471" s="78">
        <f>IF(IFERROR(SEARCH("H340",N1471),99)=99,IF(IFERROR(SEARCH("H340",O1471),99)=99,IF(IFERROR(SEARCH("H340",Q1471),99)=99,IF(IFERROR(SEARCH("H340",M1471),99)=99,IF(IFERROR(SEARCH("H340",R1471),99)=99,IF(IFERROR(SEARCH("H341",N1471),99)=99,IF(IFERROR(SEARCH("H341",O1471),99)=99,IF(IFERROR(SEARCH("H341",Q1471),99)=99,IF(IFERROR(SEARCH("H341",M1471),99)=99,IF(IFERROR(SEARCH("H341",R1471),99)=99,IF(IFERROR(SEARCH("mutagenic",P1471),99)=99,IF(IFERROR(SEARCH("suspected mutagenic",S1471),99)=99,0,Scoring!$E$15),Scoring!$E$14),Scoring!$E$13),Scoring!$E$13),Scoring!$E$13),Scoring!$E$13),Scoring!$E$13),Scoring!$E$13),Scoring!$E$13),Scoring!$E$13),Scoring!$E$13),Scoring!$E$13)</f>
        <v>0</v>
      </c>
      <c r="AB1471" s="78">
        <f>IF(IFERROR(SEARCH("H360",N1471),99)=99,IF(IFERROR(SEARCH("H360",O1471),99)=99,IF(IFERROR(SEARCH("H360",Q1471),99)=99,IF(IFERROR(SEARCH("H360",M1471),99)=99,IF(IFERROR(SEARCH("H360",R1471),99)=99,IF(IFERROR(SEARCH("H361",N1471),99)=99,IF(IFERROR(SEARCH("H361",O1471),99)=99,IF(IFERROR(SEARCH("H361",Q1471),99)=99,IF(IFERROR(SEARCH("H361",M1471),99)=99,IF(IFERROR(SEARCH("H361",R1471),99)=99,IF(IFERROR(SEARCH("reproduction",P1471),99)=99,IF(IFERROR(SEARCH("suspected reprotoxic",S1471),99)=99,IF(IFERROR(SEARCH("reprotoxic",S1471),99)=99,IF(IFERROR(SEARCH("reprotoxic",K1471),99)=99,0,Scoring!$E$18),Scoring!$E$18),Scoring!$E$19),Scoring!$E$17),Scoring!$E$16),Scoring!$E$16),Scoring!$E$16),Scoring!$E$16),Scoring!$E$16),Scoring!$E$16),Scoring!$E$16),Scoring!$E$16),Scoring!$E$16),Scoring!$E$16)</f>
        <v>0</v>
      </c>
      <c r="AC1471" s="78">
        <f>IF(IFERROR(SEARCH("57f",L1471),99)=99,IF(IFERROR(SEARCH("57(f)",P1471),99)=99,0,Scoring!$E$20),Scoring!$E$20)</f>
        <v>0</v>
      </c>
      <c r="AD1471" s="78">
        <f>IF(IFERROR(SEARCH("CAT1",T1471),99)=99,IF(IFERROR(SEARCH("CAT2",T1471),99)=99,IF(IFERROR(SEARCH("CAT3",T1471),99)=99,IF(IFERROR(SEARCH("concluded to be endocrine",K1471),99)=99,IF(IFERROR(SEARCH("categorised as endocrine",K1471),99)=99,IF(IFERROR(SEARCH("endocrine disrupting",P1471),99)=99,IF(IFERROR(SEARCH("endocrine disrupting",K1471),99)=99,IF(IFERROR(SEARCH("suspected endocrine",S1471),99)=99,IF(IFERROR(SEARCH("potential endocrine",S1471),99)=99,0,Scoring!$E$25),Scoring!$E$25),Scoring!$E$24),Scoring!$E$24),Scoring!$E$24),Scoring!$E$24),Scoring!$E$23),Scoring!$E$22),Scoring!$E$21)</f>
        <v>0.3</v>
      </c>
      <c r="AE1471" s="78">
        <f>IF(IFERROR(SEARCH("suspected sensitiser",S1471),99)=99,IF(IFERROR(SEARCH("sensitiser",S1471),99)=99,IF(IFERROR(SEARCH("other hazard based concern",S1471),99)=99,0,Scoring!$E$28),Scoring!$E$26),Scoring!$E$27)</f>
        <v>0</v>
      </c>
      <c r="AF1471" s="78">
        <f>IF(IFERROR(M1471,1)=1,IF(IFERROR(N1471,1)=1,IF(IFERROR(O1471,1)=1,IF(IFERROR(Q1471,1)=1,IF(IFERROR(R1471,1)=1,IF(IFERROR(T1471,1)=1,IF(IFERROR(K1471,1)=1,IF(IFERROR(P1471,1)=1,IF(IFERROR(S1471,1)=1,Scoring!$E$29,0),0),0),0),0),0),0),0),0)</f>
        <v>0</v>
      </c>
      <c r="AG1471" s="78">
        <f t="shared" si="95"/>
        <v>0.3</v>
      </c>
      <c r="AI1471" s="93"/>
      <c r="AJ1471" s="94"/>
      <c r="AK1471" s="76"/>
      <c r="AL1471" s="75"/>
      <c r="AN1471" s="79"/>
      <c r="AO1471" s="79"/>
      <c r="AP1471" s="79"/>
      <c r="AQ1471" s="79"/>
      <c r="AR1471" s="79"/>
      <c r="AS1471" s="78"/>
      <c r="AU1471" s="79">
        <f>IF(IFERROR(F1471,99)=99,IF(IFERROR(G1471,99)=99,IF(IFERROR(H1471,99)=99,IF(IFERROR(I1471,99)=99,IF(IFERROR(E1471,99)=99,IF(IFERROR(J1471,99)=99,0,Scoring!$B$7),Scoring!$B$3),Scoring!$B$2),Scoring!$B$6),Scoring!$B$5),Scoring!$B$4)</f>
        <v>0.3</v>
      </c>
      <c r="AV1471" s="78">
        <f t="shared" si="96"/>
        <v>0.09</v>
      </c>
      <c r="AW1471" s="78"/>
      <c r="AX1471" s="66"/>
      <c r="AY1471" s="78"/>
      <c r="AZ1471" s="76"/>
      <c r="BB1471" s="76"/>
    </row>
    <row r="1472" spans="1:54" x14ac:dyDescent="0.25">
      <c r="A1472" s="89" t="s">
        <v>6836</v>
      </c>
      <c r="B1472" s="89" t="s">
        <v>30</v>
      </c>
      <c r="C1472" s="89" t="s">
        <v>30</v>
      </c>
      <c r="D1472" s="89" t="s">
        <v>6837</v>
      </c>
      <c r="E1472" s="76" t="e">
        <f>IF(C1472="-",IF(A1472="-",VLOOKUP(D1472,'sin-list 180320_update'!$C$2:$C$835,1,FALSE),VLOOKUP(A1472,'sin-list 180320_update'!$A$2:$A$835,1,FALSE)),VLOOKUP(C1472,'sin-list 180320_update'!$B$2:$B$835,1,FALSE))</f>
        <v>#N/A</v>
      </c>
      <c r="F1472" s="76" t="e">
        <f>IF($C1472="-",IF($A1472="-",VLOOKUP($D1472,'REACH Bilaga XVII_update'!$A$5:$A$131,1,FALSE),VLOOKUP($A1472,'REACH Bilaga XVII_update'!$C$5:$C$131,1,FALSE)),VLOOKUP($C1472,'REACH Bilaga XVII_update'!$B$5:$B$131,1,FALSE))</f>
        <v>#N/A</v>
      </c>
      <c r="G1472" s="76" t="e">
        <f>IF($C1472="-",IF($A1472="-",VLOOKUP($D1472,' REACH Bilaga 59_update'!$A$5:$A$210,1,FALSE),VLOOKUP($A1472,' REACH Bilaga 59_update'!$D$5:$D$210,1,FALSE)),VLOOKUP($C1472,' REACH Bilaga 59_update'!$C$5:$C$210,1,FALSE))</f>
        <v>#N/A</v>
      </c>
      <c r="H1472" s="76" t="e">
        <f>IF($C1472="-",IF($A1472="-",VLOOKUP($D1472,'REACH Bilaga XIV_update'!$A$5:$A$110,1,FALSE),VLOOKUP($A1472,'REACH Bilaga XIV_update'!$D$5:$D$110,1,FALSE)),VLOOKUP($C1472,'REACH Bilaga XIV_update'!$C$5:$C$110,1,FALSE))</f>
        <v>#N/A</v>
      </c>
      <c r="I1472" s="76" t="e">
        <f>IF($C1472="-",IF($A1472="-",VLOOKUP($D1472,CoRAP_update!$A$5:$A$376,1,FALSE),VLOOKUP($A1472,CoRAP_update!$D$5:$D$376,1,FALSE)),VLOOKUP($C1472,CoRAP_update!$C$5:$C$376,1,FALSE))</f>
        <v>#N/A</v>
      </c>
      <c r="J1472" s="76" t="str">
        <f>IF($C1472="-",IF($A1472="-",VLOOKUP($D1472,EDC_update!$C$2:$C$450,1,FALSE),VLOOKUP($A1472,EDC_update!$B$2:$B$450,1,FALSE)),VLOOKUP($C1472,EDC_update!$L$2:$L$450,1,FALSE))</f>
        <v>87-26-3</v>
      </c>
      <c r="K1472" s="76" t="e">
        <f>IF($C1472="-",IF($A1472="-",IF(VLOOKUP($D1472,'sin-list 180320_update'!$C$2:$S$835,3,FALSE)="",NA(),VLOOKUP($D1472,'sin-list 180320_update'!$C$2:$S$835,3,FALSE)),IF(VLOOKUP($A1472,'sin-list 180320_update'!$A$2:$S$835,5,FALSE)="",NA(),VLOOKUP($A1472,'sin-list 180320_update'!$A$2:$S$835,5,FALSE))),IF(VLOOKUP($C1472,'sin-list 180320_update'!$B$2:$S$835,4,FALSE)="",NA(),VLOOKUP($C1472,'sin-list 180320_update'!$B$2:$S$835,4,FALSE)))</f>
        <v>#N/A</v>
      </c>
      <c r="L1472" s="76" t="e">
        <f>IF($C1472="-",IF($A1472="-",VLOOKUP($D1472,'sin-list 180320_update'!$C$2:$S$835,6,FALSE),VLOOKUP($A1472,'sin-list 180320_update'!$A$2:$S$835,8,FALSE)),VLOOKUP($C1472,'sin-list 180320_update'!$B$2:$S$835,7,FALSE))</f>
        <v>#N/A</v>
      </c>
      <c r="M1472" s="76" t="e">
        <f>IF($C1472="-",IF($A1472="-",IF(VLOOKUP($D1472,'sin-list 180320_update'!$C$2:$S$835,8,FALSE)="",NA(),VLOOKUP($D1472,'sin-list 180320_update'!$C$2:$S$835,8,FALSE)),IF(VLOOKUP($A1472,'sin-list 180320_update'!$A$2:$S$835,10,FALSE)="",NA(),VLOOKUP($A1472,'sin-list 180320_update'!$A$2:$S$835,10,FALSE))),IF(VLOOKUP($C1472,'sin-list 180320_update'!$B$2:$S$835,9,FALSE)="",NA(),VLOOKUP($C1472,'sin-list 180320_update'!$B$2:$S$835,9,FALSE)))</f>
        <v>#N/A</v>
      </c>
      <c r="N1472" s="76" t="e">
        <f>IF($C1472="-",IF($A1472="-",IF(VLOOKUP($D1472,'REACH Bilaga XVII_update'!$A$5:$E$131,4,FALSE)="",NA(),VLOOKUP($D1472,'REACH Bilaga XVII_update'!$A$5:$E$131,4,FALSE)),IF(VLOOKUP($A1472,'REACH Bilaga XVII_update'!$C$5:$D$131,2,FALSE)="",NA(),VLOOKUP($A1472,'REACH Bilaga XVII_update'!$C$5:$D$131,2,FALSE))),IF(VLOOKUP($C1472,'REACH Bilaga XVII_update'!$B$5:$D$131,3,FALSE)="",NA(),VLOOKUP($C1472,'REACH Bilaga XVII_update'!$B$5:$D$131,3,FALSE)))</f>
        <v>#N/A</v>
      </c>
      <c r="O1472" s="76" t="e">
        <f>IF($C1472="-",IF($A1472="-",IF(VLOOKUP($D1472,' REACH Bilaga 59_update'!$A$5:$E$210,5,FALSE)="",NA(),VLOOKUP($D1472,' REACH Bilaga 59_update'!$A$5:$E$210,5,FALSE)),IF(VLOOKUP($A1472,' REACH Bilaga 59_update'!$D$5:$E$210,2,FALSE)="",NA(),VLOOKUP($A1472,' REACH Bilaga 59_update'!$D$5:$E$210,2,FALSE))),IF(VLOOKUP($C1472,' REACH Bilaga 59_update'!$C$5:$E$210,3,FALSE)="",NA(),VLOOKUP($C1472,' REACH Bilaga 59_update'!$C$5:$E$210,3,FALSE)))</f>
        <v>#N/A</v>
      </c>
      <c r="P1472" s="76" t="e">
        <f>IF(C1472="-",IF(A1472="-",IFERROR(VLOOKUP($D1472,' REACH Bilaga 59_update'!$A$5:$F$210,MATCH(Sammanfattning!P$1,' REACH Bilaga 59_update'!$A$4:$F$4,0),FALSE),VLOOKUP($D1472,'REACH Bilaga XIV_update'!$A$4:$H$110,MATCH(Sammanfattning!P$1,'REACH Bilaga XIV_update'!$A$4:$H$4,0),FALSE)),IFERROR(VLOOKUP($A1472,' REACH Bilaga 59_update'!$D$5:$F$210,MATCH(Sammanfattning!P$1,' REACH Bilaga 59_update'!$D$4:$F$4,0),FALSE),VLOOKUP($A1472,'REACH Bilaga XIV_update'!$D$4:$H$110,MATCH(Sammanfattning!P$1,'REACH Bilaga XIV_update'!$D$4:$H$4,0),FALSE))),IFERROR(VLOOKUP($C1472,' REACH Bilaga 59_update'!$C$5:$F$210,MATCH(Sammanfattning!P$1,' REACH Bilaga 59_update'!$C$4:$F$4,0),FALSE),VLOOKUP($C1472,'REACH Bilaga XIV_update'!$C$4:$H$110,MATCH(Sammanfattning!P$1,'REACH Bilaga XIV_update'!$C$4:$H$4,0),FALSE)))</f>
        <v>#N/A</v>
      </c>
      <c r="Q1472" s="76" t="e">
        <f>IF($C1472="-",IF($A1472="-",IF(VLOOKUP($D1472,'REACH Bilaga XIV_update'!$A$5:$I$110,9,FALSE)="",NA(),VLOOKUP($D1472,'REACH Bilaga XIV_update'!$A$5:$I$110,9,FALSE)),IF(VLOOKUP($A1472,'REACH Bilaga XIV_update'!$D$5:$I$110,6,FALSE)="",NA(),VLOOKUP($A1472,'REACH Bilaga XIV_update'!$D$5:$I$110,6,FALSE))),IF(VLOOKUP($C1472,'REACH Bilaga XIV_update'!$C$5:$I$110,7,FALSE)="",NA(),VLOOKUP($C1472,'REACH Bilaga XIV_update'!$C$5:$I$110,7,FALSE)))</f>
        <v>#N/A</v>
      </c>
      <c r="R1472" s="76" t="e">
        <f>IF($C1472="-",IF($A1472="-",IF(VLOOKUP($D1472,CoRAP_update!$A$5:$O$376,15,FALSE)="",NA(),VLOOKUP($D1472,CoRAP_update!$A$5:$O$376,15,FALSE)),IF(VLOOKUP($A1472,CoRAP_update!$D$5:$O$376,12,FALSE)="",NA(),VLOOKUP($A1472,CoRAP_update!$D$5:$O$376,12,FALSE))),IF(VLOOKUP($C1472,CoRAP_update!$C$5:$O$376,13,FALSE)="",NA(),VLOOKUP($C1472,CoRAP_update!$C$5:$O$376,13,FALSE)))</f>
        <v>#N/A</v>
      </c>
      <c r="S1472" s="144" t="e">
        <f>IF($C1472="-",IF($A1472="-",VLOOKUP($D1472,CoRAP_update!$A$5:$J$376,MATCH(Sammanfattning!S$1,CoRAP_update!$A$4:$J$4,0),FALSE),VLOOKUP($A1472,CoRAP_update!$D$5:$J$376,MATCH(Sammanfattning!S$1,CoRAP_update!$D$4:$J$4,0),FALSE)),VLOOKUP($C1472,CoRAP_update!$C$5:$J$376,MATCH(Sammanfattning!S$1,CoRAP_update!$C$4:$J$4,0),FALSE))</f>
        <v>#N/A</v>
      </c>
      <c r="T1472" s="76" t="str">
        <f>IF($A1472="-",VLOOKUP($D1472,EDC_update!$C$2:$F$450,4,FALSE),VLOOKUP($A1472,EDC_update!$B$2:$F$450,5,FALSE))</f>
        <v>CAT3b</v>
      </c>
      <c r="V1472" s="78">
        <f>IF(IFERROR(SEARCH("PBT",P1472),99)=99,IF(IFERROR(SEARCH("suspected PBT",S1472),99)=99,IF(IFERROR(SEARCH("concluded to be PBT",K1472),99)=99,IF(IFERROR(SEARCH("PBT",S1472),99)=99,IF(IFERROR(SEARCH("PBT cand",L1472),99)=99,IF(IFERROR(SEARCH("PBT",L1472),99)=99,IF(IFERROR(SEARCH("persistent, bioackumulative and toxic properties",K1472),99)=99,0,Scoring!$E$3),Scoring!$E$3),Scoring!$E$7),Scoring!$E$3),Scoring!$E$5),Scoring!$E$6),Scoring!$E$3)</f>
        <v>0</v>
      </c>
      <c r="W1472" s="78">
        <f>IF(IFERROR(SEARCH("vPvB",P1472),99)=99,IF(IFERROR(SEARCH("suspected pbt/vPvB",S1472),99)=99,IF(IFERROR(SEARCH("vPvB",S1472),99)=99,IF(IFERROR(SEARCH("concluded to be a vPvB",S1472),99)=99,IF(IFERROR(SEARCH("identified as vPvB",K1472),99)=99,IF(IFERROR(SEARCH("concluded to be a vPvB",K1472),99)=99,IF(IFERROR(SEARCH("concluded to be both pbt and vPvB",S1472),99)=99,IF(IFERROR(SEARCH("concluded to be both pbt and vPvB",K1472),99)=99,0,Scoring!$E$5),Scoring!$E$5),Scoring!$E$5),Scoring!$E$5),Scoring!$E$5),Scoring!$E$4),Scoring!$E$6),Scoring!$E$4)</f>
        <v>0</v>
      </c>
      <c r="X1472" s="78">
        <f>IF(IFERROR(SEARCH("H410",N1472),99)=99,IF(IFERROR(SEARCH("H410",O1472),99)=99,IF(IFERROR(SEARCH("H410",Q1472),99)=99,IF(IFERROR(SEARCH("H410",M1472),99)=99,IF(IFERROR(SEARCH("H410",R1472),99)=99,IF(IFERROR(SEARCH("H411",N1472),99)=99,IF(IFERROR(SEARCH("H411",O1472),99)=99,IF(IFERROR(SEARCH("H411",Q1472),99)=99,IF(IFERROR(SEARCH("H411",M1472),99)=99,IF(IFERROR(SEARCH("H411",R1472),99)=99,IF(IFERROR(SEARCH("H413",N1472),99)=99,IF(IFERROR(SEARCH("H413",O1472),99)=99,IF(IFERROR(SEARCH("H413",Q1472),99)=99,IF(IFERROR(SEARCH("H413",M1472),99)=99,IF(IFERROR(SEARCH("H413",R1472),99)=99,IF(IFERROR(SEARCH("H412",N1472),99)=99,IF(IFERROR(SEARCH("H412",O1472),99)=99,IF(IFERROR(SEARCH("H412",Q1472),99)=99,IF(IFERROR(SEARCH("H412",M1472),99)=99,IF(IFERROR(SEARCH("H412",R1472),99)=99,0,Scoring!$E$2),Scoring!$E$2),Scoring!$E$2),Scoring!$E$2),Scoring!$E$2),Scoring!$E$2),Scoring!$E$2),Scoring!$E$2),Scoring!$E$2),Scoring!$E$2),Scoring!$E$2),Scoring!$E$2),Scoring!$E$2),Scoring!$E$2),Scoring!$E$2),Scoring!$E$2),Scoring!$E$2),Scoring!$E$2),Scoring!$E$2),Scoring!$E$2)</f>
        <v>0</v>
      </c>
      <c r="Y1472" s="78">
        <f>IF(IFERROR(SEARCH("CMR",K1472),99)=99,IF(IFERROR(SEARCH("Suspected CMR",S1472),99)=99,IF(IFERROR(SEARCH("CMR",S1472),99)=99,0,Scoring!$E$8),Scoring!$E$9),Scoring!$E$8)</f>
        <v>0</v>
      </c>
      <c r="Z1472" s="78">
        <f>IF(IFERROR(SEARCH("H350",N1472),99)=99,IF(IFERROR(SEARCH("H350",O1472),99)=99,IF(IFERROR(SEARCH("H350",Q1472),99)=99,IF(IFERROR(SEARCH("H350",M1472),99)=99,IF(IFERROR(SEARCH("H350",R1472),99)=99,IF(IFERROR(SEARCH("H351",N1472),99)=99,IF(IFERROR(SEARCH("H351",O1472),99)=99,IF(IFERROR(SEARCH("H351",Q1472),99)=99,IF(IFERROR(SEARCH("H351",M1472),99)=99,IF(IFERROR(SEARCH("H351",R1472),99)=99,IF(IFERROR(SEARCH("carcinogenic",P1472),99)=99,IF(IFERROR(SEARCH("suspected carcinogenic",S1472),99)=99,0,Scoring!$E$12),Scoring!$E$11),Scoring!$E$10),Scoring!$E$10),Scoring!$E$10),Scoring!$E$10),Scoring!$E$10),Scoring!$E$10),Scoring!$E$10),Scoring!$E$10),Scoring!$E$10),Scoring!$E$10)</f>
        <v>0</v>
      </c>
      <c r="AA1472" s="78">
        <f>IF(IFERROR(SEARCH("H340",N1472),99)=99,IF(IFERROR(SEARCH("H340",O1472),99)=99,IF(IFERROR(SEARCH("H340",Q1472),99)=99,IF(IFERROR(SEARCH("H340",M1472),99)=99,IF(IFERROR(SEARCH("H340",R1472),99)=99,IF(IFERROR(SEARCH("H341",N1472),99)=99,IF(IFERROR(SEARCH("H341",O1472),99)=99,IF(IFERROR(SEARCH("H341",Q1472),99)=99,IF(IFERROR(SEARCH("H341",M1472),99)=99,IF(IFERROR(SEARCH("H341",R1472),99)=99,IF(IFERROR(SEARCH("mutagenic",P1472),99)=99,IF(IFERROR(SEARCH("suspected mutagenic",S1472),99)=99,0,Scoring!$E$15),Scoring!$E$14),Scoring!$E$13),Scoring!$E$13),Scoring!$E$13),Scoring!$E$13),Scoring!$E$13),Scoring!$E$13),Scoring!$E$13),Scoring!$E$13),Scoring!$E$13),Scoring!$E$13)</f>
        <v>0</v>
      </c>
      <c r="AB1472" s="78">
        <f>IF(IFERROR(SEARCH("H360",N1472),99)=99,IF(IFERROR(SEARCH("H360",O1472),99)=99,IF(IFERROR(SEARCH("H360",Q1472),99)=99,IF(IFERROR(SEARCH("H360",M1472),99)=99,IF(IFERROR(SEARCH("H360",R1472),99)=99,IF(IFERROR(SEARCH("H361",N1472),99)=99,IF(IFERROR(SEARCH("H361",O1472),99)=99,IF(IFERROR(SEARCH("H361",Q1472),99)=99,IF(IFERROR(SEARCH("H361",M1472),99)=99,IF(IFERROR(SEARCH("H361",R1472),99)=99,IF(IFERROR(SEARCH("reproduction",P1472),99)=99,IF(IFERROR(SEARCH("suspected reprotoxic",S1472),99)=99,IF(IFERROR(SEARCH("reprotoxic",S1472),99)=99,IF(IFERROR(SEARCH("reprotoxic",K1472),99)=99,0,Scoring!$E$18),Scoring!$E$18),Scoring!$E$19),Scoring!$E$17),Scoring!$E$16),Scoring!$E$16),Scoring!$E$16),Scoring!$E$16),Scoring!$E$16),Scoring!$E$16),Scoring!$E$16),Scoring!$E$16),Scoring!$E$16),Scoring!$E$16)</f>
        <v>0</v>
      </c>
      <c r="AC1472" s="78">
        <f>IF(IFERROR(SEARCH("57f",L1472),99)=99,IF(IFERROR(SEARCH("57(f)",P1472),99)=99,0,Scoring!$E$20),Scoring!$E$20)</f>
        <v>0</v>
      </c>
      <c r="AD1472" s="78">
        <f>IF(IFERROR(SEARCH("CAT1",T1472),99)=99,IF(IFERROR(SEARCH("CAT2",T1472),99)=99,IF(IFERROR(SEARCH("CAT3",T1472),99)=99,IF(IFERROR(SEARCH("concluded to be endocrine",K1472),99)=99,IF(IFERROR(SEARCH("categorised as endocrine",K1472),99)=99,IF(IFERROR(SEARCH("endocrine disrupting",P1472),99)=99,IF(IFERROR(SEARCH("endocrine disrupting",K1472),99)=99,IF(IFERROR(SEARCH("suspected endocrine",S1472),99)=99,IF(IFERROR(SEARCH("potential endocrine",S1472),99)=99,0,Scoring!$E$25),Scoring!$E$25),Scoring!$E$24),Scoring!$E$24),Scoring!$E$24),Scoring!$E$24),Scoring!$E$23),Scoring!$E$22),Scoring!$E$21)</f>
        <v>0.3</v>
      </c>
      <c r="AE1472" s="78">
        <f>IF(IFERROR(SEARCH("suspected sensitiser",S1472),99)=99,IF(IFERROR(SEARCH("sensitiser",S1472),99)=99,IF(IFERROR(SEARCH("other hazard based concern",S1472),99)=99,0,Scoring!$E$28),Scoring!$E$26),Scoring!$E$27)</f>
        <v>0</v>
      </c>
      <c r="AF1472" s="78">
        <f>IF(IFERROR(M1472,1)=1,IF(IFERROR(N1472,1)=1,IF(IFERROR(O1472,1)=1,IF(IFERROR(Q1472,1)=1,IF(IFERROR(R1472,1)=1,IF(IFERROR(T1472,1)=1,IF(IFERROR(K1472,1)=1,IF(IFERROR(P1472,1)=1,IF(IFERROR(S1472,1)=1,Scoring!$E$29,0),0),0),0),0),0),0),0),0)</f>
        <v>0</v>
      </c>
      <c r="AG1472" s="78">
        <f t="shared" si="95"/>
        <v>0.3</v>
      </c>
      <c r="AI1472" s="93"/>
      <c r="AJ1472" s="94"/>
      <c r="AK1472" s="76"/>
      <c r="AL1472" s="75"/>
      <c r="AN1472" s="79"/>
      <c r="AO1472" s="79"/>
      <c r="AP1472" s="79"/>
      <c r="AQ1472" s="79"/>
      <c r="AR1472" s="79"/>
      <c r="AS1472" s="78"/>
      <c r="AU1472" s="79">
        <f>IF(IFERROR(F1472,99)=99,IF(IFERROR(G1472,99)=99,IF(IFERROR(H1472,99)=99,IF(IFERROR(I1472,99)=99,IF(IFERROR(E1472,99)=99,IF(IFERROR(J1472,99)=99,0,Scoring!$B$7),Scoring!$B$3),Scoring!$B$2),Scoring!$B$6),Scoring!$B$5),Scoring!$B$4)</f>
        <v>0.3</v>
      </c>
      <c r="AV1472" s="78">
        <f t="shared" si="96"/>
        <v>0.09</v>
      </c>
      <c r="AW1472" s="78"/>
      <c r="AX1472" s="66"/>
      <c r="AY1472" s="78"/>
      <c r="AZ1472" s="76"/>
      <c r="BB1472" s="76"/>
    </row>
    <row r="1473" spans="1:54" x14ac:dyDescent="0.25">
      <c r="A1473" s="89" t="s">
        <v>7183</v>
      </c>
      <c r="B1473" s="89" t="s">
        <v>30</v>
      </c>
      <c r="C1473" s="89" t="s">
        <v>30</v>
      </c>
      <c r="D1473" s="89" t="s">
        <v>7184</v>
      </c>
      <c r="E1473" s="76" t="e">
        <f>IF(C1473="-",IF(A1473="-",VLOOKUP(D1473,'sin-list 180320_update'!$C$2:$C$835,1,FALSE),VLOOKUP(A1473,'sin-list 180320_update'!$A$2:$A$835,1,FALSE)),VLOOKUP(C1473,'sin-list 180320_update'!$B$2:$B$835,1,FALSE))</f>
        <v>#N/A</v>
      </c>
      <c r="F1473" s="76" t="e">
        <f>IF($C1473="-",IF($A1473="-",VLOOKUP($D1473,'REACH Bilaga XVII_update'!$A$5:$A$131,1,FALSE),VLOOKUP($A1473,'REACH Bilaga XVII_update'!$C$5:$C$131,1,FALSE)),VLOOKUP($C1473,'REACH Bilaga XVII_update'!$B$5:$B$131,1,FALSE))</f>
        <v>#N/A</v>
      </c>
      <c r="G1473" s="76" t="e">
        <f>IF($C1473="-",IF($A1473="-",VLOOKUP($D1473,' REACH Bilaga 59_update'!$A$5:$A$210,1,FALSE),VLOOKUP($A1473,' REACH Bilaga 59_update'!$D$5:$D$210,1,FALSE)),VLOOKUP($C1473,' REACH Bilaga 59_update'!$C$5:$C$210,1,FALSE))</f>
        <v>#N/A</v>
      </c>
      <c r="H1473" s="76" t="e">
        <f>IF($C1473="-",IF($A1473="-",VLOOKUP($D1473,'REACH Bilaga XIV_update'!$A$5:$A$110,1,FALSE),VLOOKUP($A1473,'REACH Bilaga XIV_update'!$D$5:$D$110,1,FALSE)),VLOOKUP($C1473,'REACH Bilaga XIV_update'!$C$5:$C$110,1,FALSE))</f>
        <v>#N/A</v>
      </c>
      <c r="I1473" s="76" t="e">
        <f>IF($C1473="-",IF($A1473="-",VLOOKUP($D1473,CoRAP_update!$A$5:$A$376,1,FALSE),VLOOKUP($A1473,CoRAP_update!$D$5:$D$376,1,FALSE)),VLOOKUP($C1473,CoRAP_update!$C$5:$C$376,1,FALSE))</f>
        <v>#N/A</v>
      </c>
      <c r="J1473" s="76" t="str">
        <f>IF($C1473="-",IF($A1473="-",VLOOKUP($D1473,EDC_update!$C$2:$C$450,1,FALSE),VLOOKUP($A1473,EDC_update!$B$2:$B$450,1,FALSE)),VLOOKUP($C1473,EDC_update!$L$2:$L$450,1,FALSE))</f>
        <v>88671-89-0</v>
      </c>
      <c r="K1473" s="76" t="e">
        <f>IF($C1473="-",IF($A1473="-",IF(VLOOKUP($D1473,'sin-list 180320_update'!$C$2:$S$835,3,FALSE)="",NA(),VLOOKUP($D1473,'sin-list 180320_update'!$C$2:$S$835,3,FALSE)),IF(VLOOKUP($A1473,'sin-list 180320_update'!$A$2:$S$835,5,FALSE)="",NA(),VLOOKUP($A1473,'sin-list 180320_update'!$A$2:$S$835,5,FALSE))),IF(VLOOKUP($C1473,'sin-list 180320_update'!$B$2:$S$835,4,FALSE)="",NA(),VLOOKUP($C1473,'sin-list 180320_update'!$B$2:$S$835,4,FALSE)))</f>
        <v>#N/A</v>
      </c>
      <c r="L1473" s="76" t="e">
        <f>IF($C1473="-",IF($A1473="-",VLOOKUP($D1473,'sin-list 180320_update'!$C$2:$S$835,6,FALSE),VLOOKUP($A1473,'sin-list 180320_update'!$A$2:$S$835,8,FALSE)),VLOOKUP($C1473,'sin-list 180320_update'!$B$2:$S$835,7,FALSE))</f>
        <v>#N/A</v>
      </c>
      <c r="M1473" s="76" t="e">
        <f>IF($C1473="-",IF($A1473="-",IF(VLOOKUP($D1473,'sin-list 180320_update'!$C$2:$S$835,8,FALSE)="",NA(),VLOOKUP($D1473,'sin-list 180320_update'!$C$2:$S$835,8,FALSE)),IF(VLOOKUP($A1473,'sin-list 180320_update'!$A$2:$S$835,10,FALSE)="",NA(),VLOOKUP($A1473,'sin-list 180320_update'!$A$2:$S$835,10,FALSE))),IF(VLOOKUP($C1473,'sin-list 180320_update'!$B$2:$S$835,9,FALSE)="",NA(),VLOOKUP($C1473,'sin-list 180320_update'!$B$2:$S$835,9,FALSE)))</f>
        <v>#N/A</v>
      </c>
      <c r="N1473" s="76" t="e">
        <f>IF($C1473="-",IF($A1473="-",IF(VLOOKUP($D1473,'REACH Bilaga XVII_update'!$A$5:$E$131,4,FALSE)="",NA(),VLOOKUP($D1473,'REACH Bilaga XVII_update'!$A$5:$E$131,4,FALSE)),IF(VLOOKUP($A1473,'REACH Bilaga XVII_update'!$C$5:$D$131,2,FALSE)="",NA(),VLOOKUP($A1473,'REACH Bilaga XVII_update'!$C$5:$D$131,2,FALSE))),IF(VLOOKUP($C1473,'REACH Bilaga XVII_update'!$B$5:$D$131,3,FALSE)="",NA(),VLOOKUP($C1473,'REACH Bilaga XVII_update'!$B$5:$D$131,3,FALSE)))</f>
        <v>#N/A</v>
      </c>
      <c r="O1473" s="76" t="e">
        <f>IF($C1473="-",IF($A1473="-",IF(VLOOKUP($D1473,' REACH Bilaga 59_update'!$A$5:$E$210,5,FALSE)="",NA(),VLOOKUP($D1473,' REACH Bilaga 59_update'!$A$5:$E$210,5,FALSE)),IF(VLOOKUP($A1473,' REACH Bilaga 59_update'!$D$5:$E$210,2,FALSE)="",NA(),VLOOKUP($A1473,' REACH Bilaga 59_update'!$D$5:$E$210,2,FALSE))),IF(VLOOKUP($C1473,' REACH Bilaga 59_update'!$C$5:$E$210,3,FALSE)="",NA(),VLOOKUP($C1473,' REACH Bilaga 59_update'!$C$5:$E$210,3,FALSE)))</f>
        <v>#N/A</v>
      </c>
      <c r="P1473" s="76" t="e">
        <f>IF(C1473="-",IF(A1473="-",IFERROR(VLOOKUP($D1473,' REACH Bilaga 59_update'!$A$5:$F$210,MATCH(Sammanfattning!P$1,' REACH Bilaga 59_update'!$A$4:$F$4,0),FALSE),VLOOKUP($D1473,'REACH Bilaga XIV_update'!$A$4:$H$110,MATCH(Sammanfattning!P$1,'REACH Bilaga XIV_update'!$A$4:$H$4,0),FALSE)),IFERROR(VLOOKUP($A1473,' REACH Bilaga 59_update'!$D$5:$F$210,MATCH(Sammanfattning!P$1,' REACH Bilaga 59_update'!$D$4:$F$4,0),FALSE),VLOOKUP($A1473,'REACH Bilaga XIV_update'!$D$4:$H$110,MATCH(Sammanfattning!P$1,'REACH Bilaga XIV_update'!$D$4:$H$4,0),FALSE))),IFERROR(VLOOKUP($C1473,' REACH Bilaga 59_update'!$C$5:$F$210,MATCH(Sammanfattning!P$1,' REACH Bilaga 59_update'!$C$4:$F$4,0),FALSE),VLOOKUP($C1473,'REACH Bilaga XIV_update'!$C$4:$H$110,MATCH(Sammanfattning!P$1,'REACH Bilaga XIV_update'!$C$4:$H$4,0),FALSE)))</f>
        <v>#N/A</v>
      </c>
      <c r="Q1473" s="76" t="e">
        <f>IF($C1473="-",IF($A1473="-",IF(VLOOKUP($D1473,'REACH Bilaga XIV_update'!$A$5:$I$110,9,FALSE)="",NA(),VLOOKUP($D1473,'REACH Bilaga XIV_update'!$A$5:$I$110,9,FALSE)),IF(VLOOKUP($A1473,'REACH Bilaga XIV_update'!$D$5:$I$110,6,FALSE)="",NA(),VLOOKUP($A1473,'REACH Bilaga XIV_update'!$D$5:$I$110,6,FALSE))),IF(VLOOKUP($C1473,'REACH Bilaga XIV_update'!$C$5:$I$110,7,FALSE)="",NA(),VLOOKUP($C1473,'REACH Bilaga XIV_update'!$C$5:$I$110,7,FALSE)))</f>
        <v>#N/A</v>
      </c>
      <c r="R1473" s="76" t="e">
        <f>IF($C1473="-",IF($A1473="-",IF(VLOOKUP($D1473,CoRAP_update!$A$5:$O$376,15,FALSE)="",NA(),VLOOKUP($D1473,CoRAP_update!$A$5:$O$376,15,FALSE)),IF(VLOOKUP($A1473,CoRAP_update!$D$5:$O$376,12,FALSE)="",NA(),VLOOKUP($A1473,CoRAP_update!$D$5:$O$376,12,FALSE))),IF(VLOOKUP($C1473,CoRAP_update!$C$5:$O$376,13,FALSE)="",NA(),VLOOKUP($C1473,CoRAP_update!$C$5:$O$376,13,FALSE)))</f>
        <v>#N/A</v>
      </c>
      <c r="S1473" s="144" t="e">
        <f>IF($C1473="-",IF($A1473="-",VLOOKUP($D1473,CoRAP_update!$A$5:$J$376,MATCH(Sammanfattning!S$1,CoRAP_update!$A$4:$J$4,0),FALSE),VLOOKUP($A1473,CoRAP_update!$D$5:$J$376,MATCH(Sammanfattning!S$1,CoRAP_update!$D$4:$J$4,0),FALSE)),VLOOKUP($C1473,CoRAP_update!$C$5:$J$376,MATCH(Sammanfattning!S$1,CoRAP_update!$C$4:$J$4,0),FALSE))</f>
        <v>#N/A</v>
      </c>
      <c r="T1473" s="76" t="str">
        <f>IF($A1473="-",VLOOKUP($D1473,EDC_update!$C$2:$F$450,4,FALSE),VLOOKUP($A1473,EDC_update!$B$2:$F$450,5,FALSE))</f>
        <v>CAT3b</v>
      </c>
      <c r="V1473" s="78">
        <f>IF(IFERROR(SEARCH("PBT",P1473),99)=99,IF(IFERROR(SEARCH("suspected PBT",S1473),99)=99,IF(IFERROR(SEARCH("concluded to be PBT",K1473),99)=99,IF(IFERROR(SEARCH("PBT",S1473),99)=99,IF(IFERROR(SEARCH("PBT cand",L1473),99)=99,IF(IFERROR(SEARCH("PBT",L1473),99)=99,IF(IFERROR(SEARCH("persistent, bioackumulative and toxic properties",K1473),99)=99,0,Scoring!$E$3),Scoring!$E$3),Scoring!$E$7),Scoring!$E$3),Scoring!$E$5),Scoring!$E$6),Scoring!$E$3)</f>
        <v>0</v>
      </c>
      <c r="W1473" s="78">
        <f>IF(IFERROR(SEARCH("vPvB",P1473),99)=99,IF(IFERROR(SEARCH("suspected pbt/vPvB",S1473),99)=99,IF(IFERROR(SEARCH("vPvB",S1473),99)=99,IF(IFERROR(SEARCH("concluded to be a vPvB",S1473),99)=99,IF(IFERROR(SEARCH("identified as vPvB",K1473),99)=99,IF(IFERROR(SEARCH("concluded to be a vPvB",K1473),99)=99,IF(IFERROR(SEARCH("concluded to be both pbt and vPvB",S1473),99)=99,IF(IFERROR(SEARCH("concluded to be both pbt and vPvB",K1473),99)=99,0,Scoring!$E$5),Scoring!$E$5),Scoring!$E$5),Scoring!$E$5),Scoring!$E$5),Scoring!$E$4),Scoring!$E$6),Scoring!$E$4)</f>
        <v>0</v>
      </c>
      <c r="X1473" s="78">
        <f>IF(IFERROR(SEARCH("H410",N1473),99)=99,IF(IFERROR(SEARCH("H410",O1473),99)=99,IF(IFERROR(SEARCH("H410",Q1473),99)=99,IF(IFERROR(SEARCH("H410",M1473),99)=99,IF(IFERROR(SEARCH("H410",R1473),99)=99,IF(IFERROR(SEARCH("H411",N1473),99)=99,IF(IFERROR(SEARCH("H411",O1473),99)=99,IF(IFERROR(SEARCH("H411",Q1473),99)=99,IF(IFERROR(SEARCH("H411",M1473),99)=99,IF(IFERROR(SEARCH("H411",R1473),99)=99,IF(IFERROR(SEARCH("H413",N1473),99)=99,IF(IFERROR(SEARCH("H413",O1473),99)=99,IF(IFERROR(SEARCH("H413",Q1473),99)=99,IF(IFERROR(SEARCH("H413",M1473),99)=99,IF(IFERROR(SEARCH("H413",R1473),99)=99,IF(IFERROR(SEARCH("H412",N1473),99)=99,IF(IFERROR(SEARCH("H412",O1473),99)=99,IF(IFERROR(SEARCH("H412",Q1473),99)=99,IF(IFERROR(SEARCH("H412",M1473),99)=99,IF(IFERROR(SEARCH("H412",R1473),99)=99,0,Scoring!$E$2),Scoring!$E$2),Scoring!$E$2),Scoring!$E$2),Scoring!$E$2),Scoring!$E$2),Scoring!$E$2),Scoring!$E$2),Scoring!$E$2),Scoring!$E$2),Scoring!$E$2),Scoring!$E$2),Scoring!$E$2),Scoring!$E$2),Scoring!$E$2),Scoring!$E$2),Scoring!$E$2),Scoring!$E$2),Scoring!$E$2),Scoring!$E$2)</f>
        <v>0</v>
      </c>
      <c r="Y1473" s="78">
        <f>IF(IFERROR(SEARCH("CMR",K1473),99)=99,IF(IFERROR(SEARCH("Suspected CMR",S1473),99)=99,IF(IFERROR(SEARCH("CMR",S1473),99)=99,0,Scoring!$E$8),Scoring!$E$9),Scoring!$E$8)</f>
        <v>0</v>
      </c>
      <c r="Z1473" s="78">
        <f>IF(IFERROR(SEARCH("H350",N1473),99)=99,IF(IFERROR(SEARCH("H350",O1473),99)=99,IF(IFERROR(SEARCH("H350",Q1473),99)=99,IF(IFERROR(SEARCH("H350",M1473),99)=99,IF(IFERROR(SEARCH("H350",R1473),99)=99,IF(IFERROR(SEARCH("H351",N1473),99)=99,IF(IFERROR(SEARCH("H351",O1473),99)=99,IF(IFERROR(SEARCH("H351",Q1473),99)=99,IF(IFERROR(SEARCH("H351",M1473),99)=99,IF(IFERROR(SEARCH("H351",R1473),99)=99,IF(IFERROR(SEARCH("carcinogenic",P1473),99)=99,IF(IFERROR(SEARCH("suspected carcinogenic",S1473),99)=99,0,Scoring!$E$12),Scoring!$E$11),Scoring!$E$10),Scoring!$E$10),Scoring!$E$10),Scoring!$E$10),Scoring!$E$10),Scoring!$E$10),Scoring!$E$10),Scoring!$E$10),Scoring!$E$10),Scoring!$E$10)</f>
        <v>0</v>
      </c>
      <c r="AA1473" s="78">
        <f>IF(IFERROR(SEARCH("H340",N1473),99)=99,IF(IFERROR(SEARCH("H340",O1473),99)=99,IF(IFERROR(SEARCH("H340",Q1473),99)=99,IF(IFERROR(SEARCH("H340",M1473),99)=99,IF(IFERROR(SEARCH("H340",R1473),99)=99,IF(IFERROR(SEARCH("H341",N1473),99)=99,IF(IFERROR(SEARCH("H341",O1473),99)=99,IF(IFERROR(SEARCH("H341",Q1473),99)=99,IF(IFERROR(SEARCH("H341",M1473),99)=99,IF(IFERROR(SEARCH("H341",R1473),99)=99,IF(IFERROR(SEARCH("mutagenic",P1473),99)=99,IF(IFERROR(SEARCH("suspected mutagenic",S1473),99)=99,0,Scoring!$E$15),Scoring!$E$14),Scoring!$E$13),Scoring!$E$13),Scoring!$E$13),Scoring!$E$13),Scoring!$E$13),Scoring!$E$13),Scoring!$E$13),Scoring!$E$13),Scoring!$E$13),Scoring!$E$13)</f>
        <v>0</v>
      </c>
      <c r="AB1473" s="78">
        <f>IF(IFERROR(SEARCH("H360",N1473),99)=99,IF(IFERROR(SEARCH("H360",O1473),99)=99,IF(IFERROR(SEARCH("H360",Q1473),99)=99,IF(IFERROR(SEARCH("H360",M1473),99)=99,IF(IFERROR(SEARCH("H360",R1473),99)=99,IF(IFERROR(SEARCH("H361",N1473),99)=99,IF(IFERROR(SEARCH("H361",O1473),99)=99,IF(IFERROR(SEARCH("H361",Q1473),99)=99,IF(IFERROR(SEARCH("H361",M1473),99)=99,IF(IFERROR(SEARCH("H361",R1473),99)=99,IF(IFERROR(SEARCH("reproduction",P1473),99)=99,IF(IFERROR(SEARCH("suspected reprotoxic",S1473),99)=99,IF(IFERROR(SEARCH("reprotoxic",S1473),99)=99,IF(IFERROR(SEARCH("reprotoxic",K1473),99)=99,0,Scoring!$E$18),Scoring!$E$18),Scoring!$E$19),Scoring!$E$17),Scoring!$E$16),Scoring!$E$16),Scoring!$E$16),Scoring!$E$16),Scoring!$E$16),Scoring!$E$16),Scoring!$E$16),Scoring!$E$16),Scoring!$E$16),Scoring!$E$16)</f>
        <v>0</v>
      </c>
      <c r="AC1473" s="78">
        <f>IF(IFERROR(SEARCH("57f",L1473),99)=99,IF(IFERROR(SEARCH("57(f)",P1473),99)=99,0,Scoring!$E$20),Scoring!$E$20)</f>
        <v>0</v>
      </c>
      <c r="AD1473" s="78">
        <f>IF(IFERROR(SEARCH("CAT1",T1473),99)=99,IF(IFERROR(SEARCH("CAT2",T1473),99)=99,IF(IFERROR(SEARCH("CAT3",T1473),99)=99,IF(IFERROR(SEARCH("concluded to be endocrine",K1473),99)=99,IF(IFERROR(SEARCH("categorised as endocrine",K1473),99)=99,IF(IFERROR(SEARCH("endocrine disrupting",P1473),99)=99,IF(IFERROR(SEARCH("endocrine disrupting",K1473),99)=99,IF(IFERROR(SEARCH("suspected endocrine",S1473),99)=99,IF(IFERROR(SEARCH("potential endocrine",S1473),99)=99,0,Scoring!$E$25),Scoring!$E$25),Scoring!$E$24),Scoring!$E$24),Scoring!$E$24),Scoring!$E$24),Scoring!$E$23),Scoring!$E$22),Scoring!$E$21)</f>
        <v>0.3</v>
      </c>
      <c r="AE1473" s="78">
        <f>IF(IFERROR(SEARCH("suspected sensitiser",S1473),99)=99,IF(IFERROR(SEARCH("sensitiser",S1473),99)=99,IF(IFERROR(SEARCH("other hazard based concern",S1473),99)=99,0,Scoring!$E$28),Scoring!$E$26),Scoring!$E$27)</f>
        <v>0</v>
      </c>
      <c r="AF1473" s="78">
        <f>IF(IFERROR(M1473,1)=1,IF(IFERROR(N1473,1)=1,IF(IFERROR(O1473,1)=1,IF(IFERROR(Q1473,1)=1,IF(IFERROR(R1473,1)=1,IF(IFERROR(T1473,1)=1,IF(IFERROR(K1473,1)=1,IF(IFERROR(P1473,1)=1,IF(IFERROR(S1473,1)=1,Scoring!$E$29,0),0),0),0),0),0),0),0),0)</f>
        <v>0</v>
      </c>
      <c r="AG1473" s="78">
        <f t="shared" si="95"/>
        <v>0.3</v>
      </c>
      <c r="AI1473" s="93"/>
      <c r="AJ1473" s="94"/>
      <c r="AK1473" s="76"/>
      <c r="AL1473" s="75"/>
      <c r="AN1473" s="79"/>
      <c r="AO1473" s="79"/>
      <c r="AP1473" s="79"/>
      <c r="AQ1473" s="79"/>
      <c r="AR1473" s="79"/>
      <c r="AS1473" s="78"/>
      <c r="AU1473" s="79">
        <f>IF(IFERROR(F1473,99)=99,IF(IFERROR(G1473,99)=99,IF(IFERROR(H1473,99)=99,IF(IFERROR(I1473,99)=99,IF(IFERROR(E1473,99)=99,IF(IFERROR(J1473,99)=99,0,Scoring!$B$7),Scoring!$B$3),Scoring!$B$2),Scoring!$B$6),Scoring!$B$5),Scoring!$B$4)</f>
        <v>0.3</v>
      </c>
      <c r="AV1473" s="78">
        <f t="shared" si="96"/>
        <v>0.09</v>
      </c>
      <c r="AW1473" s="78"/>
      <c r="AX1473" s="66"/>
      <c r="AY1473" s="78"/>
      <c r="AZ1473" s="76"/>
      <c r="BB1473" s="76"/>
    </row>
    <row r="1474" spans="1:54" x14ac:dyDescent="0.25">
      <c r="A1474" s="89" t="s">
        <v>6342</v>
      </c>
      <c r="B1474" s="89" t="s">
        <v>30</v>
      </c>
      <c r="C1474" s="89" t="s">
        <v>30</v>
      </c>
      <c r="D1474" s="89" t="s">
        <v>7347</v>
      </c>
      <c r="E1474" s="76" t="e">
        <f>IF(C1474="-",IF(A1474="-",VLOOKUP(D1474,'sin-list 180320_update'!$C$2:$C$835,1,FALSE),VLOOKUP(A1474,'sin-list 180320_update'!$A$2:$A$835,1,FALSE)),VLOOKUP(C1474,'sin-list 180320_update'!$B$2:$B$835,1,FALSE))</f>
        <v>#N/A</v>
      </c>
      <c r="F1474" s="76" t="e">
        <f>IF($C1474="-",IF($A1474="-",VLOOKUP($D1474,'REACH Bilaga XVII_update'!$A$5:$A$131,1,FALSE),VLOOKUP($A1474,'REACH Bilaga XVII_update'!$C$5:$C$131,1,FALSE)),VLOOKUP($C1474,'REACH Bilaga XVII_update'!$B$5:$B$131,1,FALSE))</f>
        <v>#N/A</v>
      </c>
      <c r="G1474" s="76" t="e">
        <f>IF($C1474="-",IF($A1474="-",VLOOKUP($D1474,' REACH Bilaga 59_update'!$A$5:$A$210,1,FALSE),VLOOKUP($A1474,' REACH Bilaga 59_update'!$D$5:$D$210,1,FALSE)),VLOOKUP($C1474,' REACH Bilaga 59_update'!$C$5:$C$210,1,FALSE))</f>
        <v>#N/A</v>
      </c>
      <c r="H1474" s="76" t="e">
        <f>IF($C1474="-",IF($A1474="-",VLOOKUP($D1474,'REACH Bilaga XIV_update'!$A$5:$A$110,1,FALSE),VLOOKUP($A1474,'REACH Bilaga XIV_update'!$D$5:$D$110,1,FALSE)),VLOOKUP($C1474,'REACH Bilaga XIV_update'!$C$5:$C$110,1,FALSE))</f>
        <v>#N/A</v>
      </c>
      <c r="I1474" s="76" t="e">
        <f>IF($C1474="-",IF($A1474="-",VLOOKUP($D1474,CoRAP_update!$A$5:$A$376,1,FALSE),VLOOKUP($A1474,CoRAP_update!$D$5:$D$376,1,FALSE)),VLOOKUP($C1474,CoRAP_update!$C$5:$C$376,1,FALSE))</f>
        <v>#N/A</v>
      </c>
      <c r="J1474" s="76" t="str">
        <f>IF($C1474="-",IF($A1474="-",VLOOKUP($D1474,EDC_update!$C$2:$C$450,1,FALSE),VLOOKUP($A1474,EDC_update!$B$2:$B$450,1,FALSE)),VLOOKUP($C1474,EDC_update!$L$2:$L$450,1,FALSE))</f>
        <v>9014-90-8</v>
      </c>
      <c r="K1474" s="76" t="e">
        <f>IF($C1474="-",IF($A1474="-",IF(VLOOKUP($D1474,'sin-list 180320_update'!$C$2:$S$835,3,FALSE)="",NA(),VLOOKUP($D1474,'sin-list 180320_update'!$C$2:$S$835,3,FALSE)),IF(VLOOKUP($A1474,'sin-list 180320_update'!$A$2:$S$835,5,FALSE)="",NA(),VLOOKUP($A1474,'sin-list 180320_update'!$A$2:$S$835,5,FALSE))),IF(VLOOKUP($C1474,'sin-list 180320_update'!$B$2:$S$835,4,FALSE)="",NA(),VLOOKUP($C1474,'sin-list 180320_update'!$B$2:$S$835,4,FALSE)))</f>
        <v>#N/A</v>
      </c>
      <c r="L1474" s="76" t="e">
        <f>IF($C1474="-",IF($A1474="-",VLOOKUP($D1474,'sin-list 180320_update'!$C$2:$S$835,6,FALSE),VLOOKUP($A1474,'sin-list 180320_update'!$A$2:$S$835,8,FALSE)),VLOOKUP($C1474,'sin-list 180320_update'!$B$2:$S$835,7,FALSE))</f>
        <v>#N/A</v>
      </c>
      <c r="M1474" s="76" t="e">
        <f>IF($C1474="-",IF($A1474="-",IF(VLOOKUP($D1474,'sin-list 180320_update'!$C$2:$S$835,8,FALSE)="",NA(),VLOOKUP($D1474,'sin-list 180320_update'!$C$2:$S$835,8,FALSE)),IF(VLOOKUP($A1474,'sin-list 180320_update'!$A$2:$S$835,10,FALSE)="",NA(),VLOOKUP($A1474,'sin-list 180320_update'!$A$2:$S$835,10,FALSE))),IF(VLOOKUP($C1474,'sin-list 180320_update'!$B$2:$S$835,9,FALSE)="",NA(),VLOOKUP($C1474,'sin-list 180320_update'!$B$2:$S$835,9,FALSE)))</f>
        <v>#N/A</v>
      </c>
      <c r="N1474" s="76" t="e">
        <f>IF($C1474="-",IF($A1474="-",IF(VLOOKUP($D1474,'REACH Bilaga XVII_update'!$A$5:$E$131,4,FALSE)="",NA(),VLOOKUP($D1474,'REACH Bilaga XVII_update'!$A$5:$E$131,4,FALSE)),IF(VLOOKUP($A1474,'REACH Bilaga XVII_update'!$C$5:$D$131,2,FALSE)="",NA(),VLOOKUP($A1474,'REACH Bilaga XVII_update'!$C$5:$D$131,2,FALSE))),IF(VLOOKUP($C1474,'REACH Bilaga XVII_update'!$B$5:$D$131,3,FALSE)="",NA(),VLOOKUP($C1474,'REACH Bilaga XVII_update'!$B$5:$D$131,3,FALSE)))</f>
        <v>#N/A</v>
      </c>
      <c r="O1474" s="76" t="e">
        <f>IF($C1474="-",IF($A1474="-",IF(VLOOKUP($D1474,' REACH Bilaga 59_update'!$A$5:$E$210,5,FALSE)="",NA(),VLOOKUP($D1474,' REACH Bilaga 59_update'!$A$5:$E$210,5,FALSE)),IF(VLOOKUP($A1474,' REACH Bilaga 59_update'!$D$5:$E$210,2,FALSE)="",NA(),VLOOKUP($A1474,' REACH Bilaga 59_update'!$D$5:$E$210,2,FALSE))),IF(VLOOKUP($C1474,' REACH Bilaga 59_update'!$C$5:$E$210,3,FALSE)="",NA(),VLOOKUP($C1474,' REACH Bilaga 59_update'!$C$5:$E$210,3,FALSE)))</f>
        <v>#N/A</v>
      </c>
      <c r="P1474" s="76" t="e">
        <f>IF(C1474="-",IF(A1474="-",IFERROR(VLOOKUP($D1474,' REACH Bilaga 59_update'!$A$5:$F$210,MATCH(Sammanfattning!P$1,' REACH Bilaga 59_update'!$A$4:$F$4,0),FALSE),VLOOKUP($D1474,'REACH Bilaga XIV_update'!$A$4:$H$110,MATCH(Sammanfattning!P$1,'REACH Bilaga XIV_update'!$A$4:$H$4,0),FALSE)),IFERROR(VLOOKUP($A1474,' REACH Bilaga 59_update'!$D$5:$F$210,MATCH(Sammanfattning!P$1,' REACH Bilaga 59_update'!$D$4:$F$4,0),FALSE),VLOOKUP($A1474,'REACH Bilaga XIV_update'!$D$4:$H$110,MATCH(Sammanfattning!P$1,'REACH Bilaga XIV_update'!$D$4:$H$4,0),FALSE))),IFERROR(VLOOKUP($C1474,' REACH Bilaga 59_update'!$C$5:$F$210,MATCH(Sammanfattning!P$1,' REACH Bilaga 59_update'!$C$4:$F$4,0),FALSE),VLOOKUP($C1474,'REACH Bilaga XIV_update'!$C$4:$H$110,MATCH(Sammanfattning!P$1,'REACH Bilaga XIV_update'!$C$4:$H$4,0),FALSE)))</f>
        <v>#N/A</v>
      </c>
      <c r="Q1474" s="76" t="e">
        <f>IF($C1474="-",IF($A1474="-",IF(VLOOKUP($D1474,'REACH Bilaga XIV_update'!$A$5:$I$110,9,FALSE)="",NA(),VLOOKUP($D1474,'REACH Bilaga XIV_update'!$A$5:$I$110,9,FALSE)),IF(VLOOKUP($A1474,'REACH Bilaga XIV_update'!$D$5:$I$110,6,FALSE)="",NA(),VLOOKUP($A1474,'REACH Bilaga XIV_update'!$D$5:$I$110,6,FALSE))),IF(VLOOKUP($C1474,'REACH Bilaga XIV_update'!$C$5:$I$110,7,FALSE)="",NA(),VLOOKUP($C1474,'REACH Bilaga XIV_update'!$C$5:$I$110,7,FALSE)))</f>
        <v>#N/A</v>
      </c>
      <c r="R1474" s="76" t="e">
        <f>IF($C1474="-",IF($A1474="-",IF(VLOOKUP($D1474,CoRAP_update!$A$5:$O$376,15,FALSE)="",NA(),VLOOKUP($D1474,CoRAP_update!$A$5:$O$376,15,FALSE)),IF(VLOOKUP($A1474,CoRAP_update!$D$5:$O$376,12,FALSE)="",NA(),VLOOKUP($A1474,CoRAP_update!$D$5:$O$376,12,FALSE))),IF(VLOOKUP($C1474,CoRAP_update!$C$5:$O$376,13,FALSE)="",NA(),VLOOKUP($C1474,CoRAP_update!$C$5:$O$376,13,FALSE)))</f>
        <v>#N/A</v>
      </c>
      <c r="S1474" s="144" t="e">
        <f>IF($C1474="-",IF($A1474="-",VLOOKUP($D1474,CoRAP_update!$A$5:$J$376,MATCH(Sammanfattning!S$1,CoRAP_update!$A$4:$J$4,0),FALSE),VLOOKUP($A1474,CoRAP_update!$D$5:$J$376,MATCH(Sammanfattning!S$1,CoRAP_update!$D$4:$J$4,0),FALSE)),VLOOKUP($C1474,CoRAP_update!$C$5:$J$376,MATCH(Sammanfattning!S$1,CoRAP_update!$C$4:$J$4,0),FALSE))</f>
        <v>#N/A</v>
      </c>
      <c r="T1474" s="76" t="str">
        <f>IF($A1474="-",VLOOKUP($D1474,EDC_update!$C$2:$F$450,4,FALSE),VLOOKUP($A1474,EDC_update!$B$2:$F$450,5,FALSE))</f>
        <v>CAT3b</v>
      </c>
      <c r="V1474" s="78">
        <f>IF(IFERROR(SEARCH("PBT",P1474),99)=99,IF(IFERROR(SEARCH("suspected PBT",S1474),99)=99,IF(IFERROR(SEARCH("concluded to be PBT",K1474),99)=99,IF(IFERROR(SEARCH("PBT",S1474),99)=99,IF(IFERROR(SEARCH("PBT cand",L1474),99)=99,IF(IFERROR(SEARCH("PBT",L1474),99)=99,IF(IFERROR(SEARCH("persistent, bioackumulative and toxic properties",K1474),99)=99,0,Scoring!$E$3),Scoring!$E$3),Scoring!$E$7),Scoring!$E$3),Scoring!$E$5),Scoring!$E$6),Scoring!$E$3)</f>
        <v>0</v>
      </c>
      <c r="W1474" s="78">
        <f>IF(IFERROR(SEARCH("vPvB",P1474),99)=99,IF(IFERROR(SEARCH("suspected pbt/vPvB",S1474),99)=99,IF(IFERROR(SEARCH("vPvB",S1474),99)=99,IF(IFERROR(SEARCH("concluded to be a vPvB",S1474),99)=99,IF(IFERROR(SEARCH("identified as vPvB",K1474),99)=99,IF(IFERROR(SEARCH("concluded to be a vPvB",K1474),99)=99,IF(IFERROR(SEARCH("concluded to be both pbt and vPvB",S1474),99)=99,IF(IFERROR(SEARCH("concluded to be both pbt and vPvB",K1474),99)=99,0,Scoring!$E$5),Scoring!$E$5),Scoring!$E$5),Scoring!$E$5),Scoring!$E$5),Scoring!$E$4),Scoring!$E$6),Scoring!$E$4)</f>
        <v>0</v>
      </c>
      <c r="X1474" s="78">
        <f>IF(IFERROR(SEARCH("H410",N1474),99)=99,IF(IFERROR(SEARCH("H410",O1474),99)=99,IF(IFERROR(SEARCH("H410",Q1474),99)=99,IF(IFERROR(SEARCH("H410",M1474),99)=99,IF(IFERROR(SEARCH("H410",R1474),99)=99,IF(IFERROR(SEARCH("H411",N1474),99)=99,IF(IFERROR(SEARCH("H411",O1474),99)=99,IF(IFERROR(SEARCH("H411",Q1474),99)=99,IF(IFERROR(SEARCH("H411",M1474),99)=99,IF(IFERROR(SEARCH("H411",R1474),99)=99,IF(IFERROR(SEARCH("H413",N1474),99)=99,IF(IFERROR(SEARCH("H413",O1474),99)=99,IF(IFERROR(SEARCH("H413",Q1474),99)=99,IF(IFERROR(SEARCH("H413",M1474),99)=99,IF(IFERROR(SEARCH("H413",R1474),99)=99,IF(IFERROR(SEARCH("H412",N1474),99)=99,IF(IFERROR(SEARCH("H412",O1474),99)=99,IF(IFERROR(SEARCH("H412",Q1474),99)=99,IF(IFERROR(SEARCH("H412",M1474),99)=99,IF(IFERROR(SEARCH("H412",R1474),99)=99,0,Scoring!$E$2),Scoring!$E$2),Scoring!$E$2),Scoring!$E$2),Scoring!$E$2),Scoring!$E$2),Scoring!$E$2),Scoring!$E$2),Scoring!$E$2),Scoring!$E$2),Scoring!$E$2),Scoring!$E$2),Scoring!$E$2),Scoring!$E$2),Scoring!$E$2),Scoring!$E$2),Scoring!$E$2),Scoring!$E$2),Scoring!$E$2),Scoring!$E$2)</f>
        <v>0</v>
      </c>
      <c r="Y1474" s="78">
        <f>IF(IFERROR(SEARCH("CMR",K1474),99)=99,IF(IFERROR(SEARCH("Suspected CMR",S1474),99)=99,IF(IFERROR(SEARCH("CMR",S1474),99)=99,0,Scoring!$E$8),Scoring!$E$9),Scoring!$E$8)</f>
        <v>0</v>
      </c>
      <c r="Z1474" s="78">
        <f>IF(IFERROR(SEARCH("H350",N1474),99)=99,IF(IFERROR(SEARCH("H350",O1474),99)=99,IF(IFERROR(SEARCH("H350",Q1474),99)=99,IF(IFERROR(SEARCH("H350",M1474),99)=99,IF(IFERROR(SEARCH("H350",R1474),99)=99,IF(IFERROR(SEARCH("H351",N1474),99)=99,IF(IFERROR(SEARCH("H351",O1474),99)=99,IF(IFERROR(SEARCH("H351",Q1474),99)=99,IF(IFERROR(SEARCH("H351",M1474),99)=99,IF(IFERROR(SEARCH("H351",R1474),99)=99,IF(IFERROR(SEARCH("carcinogenic",P1474),99)=99,IF(IFERROR(SEARCH("suspected carcinogenic",S1474),99)=99,0,Scoring!$E$12),Scoring!$E$11),Scoring!$E$10),Scoring!$E$10),Scoring!$E$10),Scoring!$E$10),Scoring!$E$10),Scoring!$E$10),Scoring!$E$10),Scoring!$E$10),Scoring!$E$10),Scoring!$E$10)</f>
        <v>0</v>
      </c>
      <c r="AA1474" s="78">
        <f>IF(IFERROR(SEARCH("H340",N1474),99)=99,IF(IFERROR(SEARCH("H340",O1474),99)=99,IF(IFERROR(SEARCH("H340",Q1474),99)=99,IF(IFERROR(SEARCH("H340",M1474),99)=99,IF(IFERROR(SEARCH("H340",R1474),99)=99,IF(IFERROR(SEARCH("H341",N1474),99)=99,IF(IFERROR(SEARCH("H341",O1474),99)=99,IF(IFERROR(SEARCH("H341",Q1474),99)=99,IF(IFERROR(SEARCH("H341",M1474),99)=99,IF(IFERROR(SEARCH("H341",R1474),99)=99,IF(IFERROR(SEARCH("mutagenic",P1474),99)=99,IF(IFERROR(SEARCH("suspected mutagenic",S1474),99)=99,0,Scoring!$E$15),Scoring!$E$14),Scoring!$E$13),Scoring!$E$13),Scoring!$E$13),Scoring!$E$13),Scoring!$E$13),Scoring!$E$13),Scoring!$E$13),Scoring!$E$13),Scoring!$E$13),Scoring!$E$13)</f>
        <v>0</v>
      </c>
      <c r="AB1474" s="78">
        <f>IF(IFERROR(SEARCH("H360",N1474),99)=99,IF(IFERROR(SEARCH("H360",O1474),99)=99,IF(IFERROR(SEARCH("H360",Q1474),99)=99,IF(IFERROR(SEARCH("H360",M1474),99)=99,IF(IFERROR(SEARCH("H360",R1474),99)=99,IF(IFERROR(SEARCH("H361",N1474),99)=99,IF(IFERROR(SEARCH("H361",O1474),99)=99,IF(IFERROR(SEARCH("H361",Q1474),99)=99,IF(IFERROR(SEARCH("H361",M1474),99)=99,IF(IFERROR(SEARCH("H361",R1474),99)=99,IF(IFERROR(SEARCH("reproduction",P1474),99)=99,IF(IFERROR(SEARCH("suspected reprotoxic",S1474),99)=99,IF(IFERROR(SEARCH("reprotoxic",S1474),99)=99,IF(IFERROR(SEARCH("reprotoxic",K1474),99)=99,0,Scoring!$E$18),Scoring!$E$18),Scoring!$E$19),Scoring!$E$17),Scoring!$E$16),Scoring!$E$16),Scoring!$E$16),Scoring!$E$16),Scoring!$E$16),Scoring!$E$16),Scoring!$E$16),Scoring!$E$16),Scoring!$E$16),Scoring!$E$16)</f>
        <v>0</v>
      </c>
      <c r="AC1474" s="78">
        <f>IF(IFERROR(SEARCH("57f",L1474),99)=99,IF(IFERROR(SEARCH("57(f)",P1474),99)=99,0,Scoring!$E$20),Scoring!$E$20)</f>
        <v>0</v>
      </c>
      <c r="AD1474" s="78">
        <f>IF(IFERROR(SEARCH("CAT1",T1474),99)=99,IF(IFERROR(SEARCH("CAT2",T1474),99)=99,IF(IFERROR(SEARCH("CAT3",T1474),99)=99,IF(IFERROR(SEARCH("concluded to be endocrine",K1474),99)=99,IF(IFERROR(SEARCH("categorised as endocrine",K1474),99)=99,IF(IFERROR(SEARCH("endocrine disrupting",P1474),99)=99,IF(IFERROR(SEARCH("endocrine disrupting",K1474),99)=99,IF(IFERROR(SEARCH("suspected endocrine",S1474),99)=99,IF(IFERROR(SEARCH("potential endocrine",S1474),99)=99,0,Scoring!$E$25),Scoring!$E$25),Scoring!$E$24),Scoring!$E$24),Scoring!$E$24),Scoring!$E$24),Scoring!$E$23),Scoring!$E$22),Scoring!$E$21)</f>
        <v>0.3</v>
      </c>
      <c r="AE1474" s="78">
        <f>IF(IFERROR(SEARCH("suspected sensitiser",S1474),99)=99,IF(IFERROR(SEARCH("sensitiser",S1474),99)=99,IF(IFERROR(SEARCH("other hazard based concern",S1474),99)=99,0,Scoring!$E$28),Scoring!$E$26),Scoring!$E$27)</f>
        <v>0</v>
      </c>
      <c r="AF1474" s="78">
        <f>IF(IFERROR(M1474,1)=1,IF(IFERROR(N1474,1)=1,IF(IFERROR(O1474,1)=1,IF(IFERROR(Q1474,1)=1,IF(IFERROR(R1474,1)=1,IF(IFERROR(T1474,1)=1,IF(IFERROR(K1474,1)=1,IF(IFERROR(P1474,1)=1,IF(IFERROR(S1474,1)=1,Scoring!$E$29,0),0),0),0),0),0),0),0),0)</f>
        <v>0</v>
      </c>
      <c r="AG1474" s="78">
        <f t="shared" ref="AG1474:AG1530" si="97">V1474+W1474+X1474+AD1474+AE1474+AF1474+IF(Y1474&gt;0,Y1474,SUM(Z1474:AB1474))+AC1474</f>
        <v>0.3</v>
      </c>
      <c r="AI1474" s="93"/>
      <c r="AJ1474" s="94"/>
      <c r="AK1474" s="76"/>
      <c r="AL1474" s="75"/>
      <c r="AN1474" s="79"/>
      <c r="AO1474" s="79"/>
      <c r="AP1474" s="79"/>
      <c r="AQ1474" s="79"/>
      <c r="AR1474" s="79"/>
      <c r="AS1474" s="78"/>
      <c r="AU1474" s="79">
        <f>IF(IFERROR(F1474,99)=99,IF(IFERROR(G1474,99)=99,IF(IFERROR(H1474,99)=99,IF(IFERROR(I1474,99)=99,IF(IFERROR(E1474,99)=99,IF(IFERROR(J1474,99)=99,0,Scoring!$B$7),Scoring!$B$3),Scoring!$B$2),Scoring!$B$6),Scoring!$B$5),Scoring!$B$4)</f>
        <v>0.3</v>
      </c>
      <c r="AV1474" s="78">
        <f t="shared" ref="AV1474:AV1530" si="98">AG1474*AU1474</f>
        <v>0.09</v>
      </c>
      <c r="AW1474" s="78"/>
      <c r="AX1474" s="66"/>
      <c r="AY1474" s="78"/>
      <c r="AZ1474" s="76"/>
      <c r="BB1474" s="76"/>
    </row>
    <row r="1475" spans="1:54" x14ac:dyDescent="0.25">
      <c r="A1475" s="89" t="s">
        <v>5994</v>
      </c>
      <c r="B1475" s="89" t="s">
        <v>30</v>
      </c>
      <c r="C1475" s="89" t="s">
        <v>30</v>
      </c>
      <c r="D1475" s="89" t="s">
        <v>6777</v>
      </c>
      <c r="E1475" s="76" t="e">
        <f>IF(C1475="-",IF(A1475="-",VLOOKUP(D1475,'sin-list 180320_update'!$C$2:$C$835,1,FALSE),VLOOKUP(A1475,'sin-list 180320_update'!$A$2:$A$835,1,FALSE)),VLOOKUP(C1475,'sin-list 180320_update'!$B$2:$B$835,1,FALSE))</f>
        <v>#N/A</v>
      </c>
      <c r="F1475" s="76" t="e">
        <f>IF($C1475="-",IF($A1475="-",VLOOKUP($D1475,'REACH Bilaga XVII_update'!$A$5:$A$131,1,FALSE),VLOOKUP($A1475,'REACH Bilaga XVII_update'!$C$5:$C$131,1,FALSE)),VLOOKUP($C1475,'REACH Bilaga XVII_update'!$B$5:$B$131,1,FALSE))</f>
        <v>#N/A</v>
      </c>
      <c r="G1475" s="76" t="e">
        <f>IF($C1475="-",IF($A1475="-",VLOOKUP($D1475,' REACH Bilaga 59_update'!$A$5:$A$210,1,FALSE),VLOOKUP($A1475,' REACH Bilaga 59_update'!$D$5:$D$210,1,FALSE)),VLOOKUP($C1475,' REACH Bilaga 59_update'!$C$5:$C$210,1,FALSE))</f>
        <v>#N/A</v>
      </c>
      <c r="H1475" s="76" t="e">
        <f>IF($C1475="-",IF($A1475="-",VLOOKUP($D1475,'REACH Bilaga XIV_update'!$A$5:$A$110,1,FALSE),VLOOKUP($A1475,'REACH Bilaga XIV_update'!$D$5:$D$110,1,FALSE)),VLOOKUP($C1475,'REACH Bilaga XIV_update'!$C$5:$C$110,1,FALSE))</f>
        <v>#N/A</v>
      </c>
      <c r="I1475" s="76" t="e">
        <f>IF($C1475="-",IF($A1475="-",VLOOKUP($D1475,CoRAP_update!$A$5:$A$376,1,FALSE),VLOOKUP($A1475,CoRAP_update!$D$5:$D$376,1,FALSE)),VLOOKUP($C1475,CoRAP_update!$C$5:$C$376,1,FALSE))</f>
        <v>#N/A</v>
      </c>
      <c r="J1475" s="76" t="str">
        <f>IF($C1475="-",IF($A1475="-",VLOOKUP($D1475,EDC_update!$C$2:$C$450,1,FALSE),VLOOKUP($A1475,EDC_update!$B$2:$B$450,1,FALSE)),VLOOKUP($C1475,EDC_update!$L$2:$L$450,1,FALSE))</f>
        <v>90-15-3</v>
      </c>
      <c r="K1475" s="76" t="e">
        <f>IF($C1475="-",IF($A1475="-",IF(VLOOKUP($D1475,'sin-list 180320_update'!$C$2:$S$835,3,FALSE)="",NA(),VLOOKUP($D1475,'sin-list 180320_update'!$C$2:$S$835,3,FALSE)),IF(VLOOKUP($A1475,'sin-list 180320_update'!$A$2:$S$835,5,FALSE)="",NA(),VLOOKUP($A1475,'sin-list 180320_update'!$A$2:$S$835,5,FALSE))),IF(VLOOKUP($C1475,'sin-list 180320_update'!$B$2:$S$835,4,FALSE)="",NA(),VLOOKUP($C1475,'sin-list 180320_update'!$B$2:$S$835,4,FALSE)))</f>
        <v>#N/A</v>
      </c>
      <c r="L1475" s="76" t="e">
        <f>IF($C1475="-",IF($A1475="-",VLOOKUP($D1475,'sin-list 180320_update'!$C$2:$S$835,6,FALSE),VLOOKUP($A1475,'sin-list 180320_update'!$A$2:$S$835,8,FALSE)),VLOOKUP($C1475,'sin-list 180320_update'!$B$2:$S$835,7,FALSE))</f>
        <v>#N/A</v>
      </c>
      <c r="M1475" s="76" t="e">
        <f>IF($C1475="-",IF($A1475="-",IF(VLOOKUP($D1475,'sin-list 180320_update'!$C$2:$S$835,8,FALSE)="",NA(),VLOOKUP($D1475,'sin-list 180320_update'!$C$2:$S$835,8,FALSE)),IF(VLOOKUP($A1475,'sin-list 180320_update'!$A$2:$S$835,10,FALSE)="",NA(),VLOOKUP($A1475,'sin-list 180320_update'!$A$2:$S$835,10,FALSE))),IF(VLOOKUP($C1475,'sin-list 180320_update'!$B$2:$S$835,9,FALSE)="",NA(),VLOOKUP($C1475,'sin-list 180320_update'!$B$2:$S$835,9,FALSE)))</f>
        <v>#N/A</v>
      </c>
      <c r="N1475" s="76" t="e">
        <f>IF($C1475="-",IF($A1475="-",IF(VLOOKUP($D1475,'REACH Bilaga XVII_update'!$A$5:$E$131,4,FALSE)="",NA(),VLOOKUP($D1475,'REACH Bilaga XVII_update'!$A$5:$E$131,4,FALSE)),IF(VLOOKUP($A1475,'REACH Bilaga XVII_update'!$C$5:$D$131,2,FALSE)="",NA(),VLOOKUP($A1475,'REACH Bilaga XVII_update'!$C$5:$D$131,2,FALSE))),IF(VLOOKUP($C1475,'REACH Bilaga XVII_update'!$B$5:$D$131,3,FALSE)="",NA(),VLOOKUP($C1475,'REACH Bilaga XVII_update'!$B$5:$D$131,3,FALSE)))</f>
        <v>#N/A</v>
      </c>
      <c r="O1475" s="76" t="e">
        <f>IF($C1475="-",IF($A1475="-",IF(VLOOKUP($D1475,' REACH Bilaga 59_update'!$A$5:$E$210,5,FALSE)="",NA(),VLOOKUP($D1475,' REACH Bilaga 59_update'!$A$5:$E$210,5,FALSE)),IF(VLOOKUP($A1475,' REACH Bilaga 59_update'!$D$5:$E$210,2,FALSE)="",NA(),VLOOKUP($A1475,' REACH Bilaga 59_update'!$D$5:$E$210,2,FALSE))),IF(VLOOKUP($C1475,' REACH Bilaga 59_update'!$C$5:$E$210,3,FALSE)="",NA(),VLOOKUP($C1475,' REACH Bilaga 59_update'!$C$5:$E$210,3,FALSE)))</f>
        <v>#N/A</v>
      </c>
      <c r="P1475" s="76" t="e">
        <f>IF(C1475="-",IF(A1475="-",IFERROR(VLOOKUP($D1475,' REACH Bilaga 59_update'!$A$5:$F$210,MATCH(Sammanfattning!P$1,' REACH Bilaga 59_update'!$A$4:$F$4,0),FALSE),VLOOKUP($D1475,'REACH Bilaga XIV_update'!$A$4:$H$110,MATCH(Sammanfattning!P$1,'REACH Bilaga XIV_update'!$A$4:$H$4,0),FALSE)),IFERROR(VLOOKUP($A1475,' REACH Bilaga 59_update'!$D$5:$F$210,MATCH(Sammanfattning!P$1,' REACH Bilaga 59_update'!$D$4:$F$4,0),FALSE),VLOOKUP($A1475,'REACH Bilaga XIV_update'!$D$4:$H$110,MATCH(Sammanfattning!P$1,'REACH Bilaga XIV_update'!$D$4:$H$4,0),FALSE))),IFERROR(VLOOKUP($C1475,' REACH Bilaga 59_update'!$C$5:$F$210,MATCH(Sammanfattning!P$1,' REACH Bilaga 59_update'!$C$4:$F$4,0),FALSE),VLOOKUP($C1475,'REACH Bilaga XIV_update'!$C$4:$H$110,MATCH(Sammanfattning!P$1,'REACH Bilaga XIV_update'!$C$4:$H$4,0),FALSE)))</f>
        <v>#N/A</v>
      </c>
      <c r="Q1475" s="76" t="e">
        <f>IF($C1475="-",IF($A1475="-",IF(VLOOKUP($D1475,'REACH Bilaga XIV_update'!$A$5:$I$110,9,FALSE)="",NA(),VLOOKUP($D1475,'REACH Bilaga XIV_update'!$A$5:$I$110,9,FALSE)),IF(VLOOKUP($A1475,'REACH Bilaga XIV_update'!$D$5:$I$110,6,FALSE)="",NA(),VLOOKUP($A1475,'REACH Bilaga XIV_update'!$D$5:$I$110,6,FALSE))),IF(VLOOKUP($C1475,'REACH Bilaga XIV_update'!$C$5:$I$110,7,FALSE)="",NA(),VLOOKUP($C1475,'REACH Bilaga XIV_update'!$C$5:$I$110,7,FALSE)))</f>
        <v>#N/A</v>
      </c>
      <c r="R1475" s="76" t="e">
        <f>IF($C1475="-",IF($A1475="-",IF(VLOOKUP($D1475,CoRAP_update!$A$5:$O$376,15,FALSE)="",NA(),VLOOKUP($D1475,CoRAP_update!$A$5:$O$376,15,FALSE)),IF(VLOOKUP($A1475,CoRAP_update!$D$5:$O$376,12,FALSE)="",NA(),VLOOKUP($A1475,CoRAP_update!$D$5:$O$376,12,FALSE))),IF(VLOOKUP($C1475,CoRAP_update!$C$5:$O$376,13,FALSE)="",NA(),VLOOKUP($C1475,CoRAP_update!$C$5:$O$376,13,FALSE)))</f>
        <v>#N/A</v>
      </c>
      <c r="S1475" s="144" t="e">
        <f>IF($C1475="-",IF($A1475="-",VLOOKUP($D1475,CoRAP_update!$A$5:$J$376,MATCH(Sammanfattning!S$1,CoRAP_update!$A$4:$J$4,0),FALSE),VLOOKUP($A1475,CoRAP_update!$D$5:$J$376,MATCH(Sammanfattning!S$1,CoRAP_update!$D$4:$J$4,0),FALSE)),VLOOKUP($C1475,CoRAP_update!$C$5:$J$376,MATCH(Sammanfattning!S$1,CoRAP_update!$C$4:$J$4,0),FALSE))</f>
        <v>#N/A</v>
      </c>
      <c r="T1475" s="76" t="str">
        <f>IF($A1475="-",VLOOKUP($D1475,EDC_update!$C$2:$F$450,4,FALSE),VLOOKUP($A1475,EDC_update!$B$2:$F$450,5,FALSE))</f>
        <v>CAT3b</v>
      </c>
      <c r="V1475" s="78">
        <f>IF(IFERROR(SEARCH("PBT",P1475),99)=99,IF(IFERROR(SEARCH("suspected PBT",S1475),99)=99,IF(IFERROR(SEARCH("concluded to be PBT",K1475),99)=99,IF(IFERROR(SEARCH("PBT",S1475),99)=99,IF(IFERROR(SEARCH("PBT cand",L1475),99)=99,IF(IFERROR(SEARCH("PBT",L1475),99)=99,IF(IFERROR(SEARCH("persistent, bioackumulative and toxic properties",K1475),99)=99,0,Scoring!$E$3),Scoring!$E$3),Scoring!$E$7),Scoring!$E$3),Scoring!$E$5),Scoring!$E$6),Scoring!$E$3)</f>
        <v>0</v>
      </c>
      <c r="W1475" s="78">
        <f>IF(IFERROR(SEARCH("vPvB",P1475),99)=99,IF(IFERROR(SEARCH("suspected pbt/vPvB",S1475),99)=99,IF(IFERROR(SEARCH("vPvB",S1475),99)=99,IF(IFERROR(SEARCH("concluded to be a vPvB",S1475),99)=99,IF(IFERROR(SEARCH("identified as vPvB",K1475),99)=99,IF(IFERROR(SEARCH("concluded to be a vPvB",K1475),99)=99,IF(IFERROR(SEARCH("concluded to be both pbt and vPvB",S1475),99)=99,IF(IFERROR(SEARCH("concluded to be both pbt and vPvB",K1475),99)=99,0,Scoring!$E$5),Scoring!$E$5),Scoring!$E$5),Scoring!$E$5),Scoring!$E$5),Scoring!$E$4),Scoring!$E$6),Scoring!$E$4)</f>
        <v>0</v>
      </c>
      <c r="X1475" s="78">
        <f>IF(IFERROR(SEARCH("H410",N1475),99)=99,IF(IFERROR(SEARCH("H410",O1475),99)=99,IF(IFERROR(SEARCH("H410",Q1475),99)=99,IF(IFERROR(SEARCH("H410",M1475),99)=99,IF(IFERROR(SEARCH("H410",R1475),99)=99,IF(IFERROR(SEARCH("H411",N1475),99)=99,IF(IFERROR(SEARCH("H411",O1475),99)=99,IF(IFERROR(SEARCH("H411",Q1475),99)=99,IF(IFERROR(SEARCH("H411",M1475),99)=99,IF(IFERROR(SEARCH("H411",R1475),99)=99,IF(IFERROR(SEARCH("H413",N1475),99)=99,IF(IFERROR(SEARCH("H413",O1475),99)=99,IF(IFERROR(SEARCH("H413",Q1475),99)=99,IF(IFERROR(SEARCH("H413",M1475),99)=99,IF(IFERROR(SEARCH("H413",R1475),99)=99,IF(IFERROR(SEARCH("H412",N1475),99)=99,IF(IFERROR(SEARCH("H412",O1475),99)=99,IF(IFERROR(SEARCH("H412",Q1475),99)=99,IF(IFERROR(SEARCH("H412",M1475),99)=99,IF(IFERROR(SEARCH("H412",R1475),99)=99,0,Scoring!$E$2),Scoring!$E$2),Scoring!$E$2),Scoring!$E$2),Scoring!$E$2),Scoring!$E$2),Scoring!$E$2),Scoring!$E$2),Scoring!$E$2),Scoring!$E$2),Scoring!$E$2),Scoring!$E$2),Scoring!$E$2),Scoring!$E$2),Scoring!$E$2),Scoring!$E$2),Scoring!$E$2),Scoring!$E$2),Scoring!$E$2),Scoring!$E$2)</f>
        <v>0</v>
      </c>
      <c r="Y1475" s="78">
        <f>IF(IFERROR(SEARCH("CMR",K1475),99)=99,IF(IFERROR(SEARCH("Suspected CMR",S1475),99)=99,IF(IFERROR(SEARCH("CMR",S1475),99)=99,0,Scoring!$E$8),Scoring!$E$9),Scoring!$E$8)</f>
        <v>0</v>
      </c>
      <c r="Z1475" s="78">
        <f>IF(IFERROR(SEARCH("H350",N1475),99)=99,IF(IFERROR(SEARCH("H350",O1475),99)=99,IF(IFERROR(SEARCH("H350",Q1475),99)=99,IF(IFERROR(SEARCH("H350",M1475),99)=99,IF(IFERROR(SEARCH("H350",R1475),99)=99,IF(IFERROR(SEARCH("H351",N1475),99)=99,IF(IFERROR(SEARCH("H351",O1475),99)=99,IF(IFERROR(SEARCH("H351",Q1475),99)=99,IF(IFERROR(SEARCH("H351",M1475),99)=99,IF(IFERROR(SEARCH("H351",R1475),99)=99,IF(IFERROR(SEARCH("carcinogenic",P1475),99)=99,IF(IFERROR(SEARCH("suspected carcinogenic",S1475),99)=99,0,Scoring!$E$12),Scoring!$E$11),Scoring!$E$10),Scoring!$E$10),Scoring!$E$10),Scoring!$E$10),Scoring!$E$10),Scoring!$E$10),Scoring!$E$10),Scoring!$E$10),Scoring!$E$10),Scoring!$E$10)</f>
        <v>0</v>
      </c>
      <c r="AA1475" s="78">
        <f>IF(IFERROR(SEARCH("H340",N1475),99)=99,IF(IFERROR(SEARCH("H340",O1475),99)=99,IF(IFERROR(SEARCH("H340",Q1475),99)=99,IF(IFERROR(SEARCH("H340",M1475),99)=99,IF(IFERROR(SEARCH("H340",R1475),99)=99,IF(IFERROR(SEARCH("H341",N1475),99)=99,IF(IFERROR(SEARCH("H341",O1475),99)=99,IF(IFERROR(SEARCH("H341",Q1475),99)=99,IF(IFERROR(SEARCH("H341",M1475),99)=99,IF(IFERROR(SEARCH("H341",R1475),99)=99,IF(IFERROR(SEARCH("mutagenic",P1475),99)=99,IF(IFERROR(SEARCH("suspected mutagenic",S1475),99)=99,0,Scoring!$E$15),Scoring!$E$14),Scoring!$E$13),Scoring!$E$13),Scoring!$E$13),Scoring!$E$13),Scoring!$E$13),Scoring!$E$13),Scoring!$E$13),Scoring!$E$13),Scoring!$E$13),Scoring!$E$13)</f>
        <v>0</v>
      </c>
      <c r="AB1475" s="78">
        <f>IF(IFERROR(SEARCH("H360",N1475),99)=99,IF(IFERROR(SEARCH("H360",O1475),99)=99,IF(IFERROR(SEARCH("H360",Q1475),99)=99,IF(IFERROR(SEARCH("H360",M1475),99)=99,IF(IFERROR(SEARCH("H360",R1475),99)=99,IF(IFERROR(SEARCH("H361",N1475),99)=99,IF(IFERROR(SEARCH("H361",O1475),99)=99,IF(IFERROR(SEARCH("H361",Q1475),99)=99,IF(IFERROR(SEARCH("H361",M1475),99)=99,IF(IFERROR(SEARCH("H361",R1475),99)=99,IF(IFERROR(SEARCH("reproduction",P1475),99)=99,IF(IFERROR(SEARCH("suspected reprotoxic",S1475),99)=99,IF(IFERROR(SEARCH("reprotoxic",S1475),99)=99,IF(IFERROR(SEARCH("reprotoxic",K1475),99)=99,0,Scoring!$E$18),Scoring!$E$18),Scoring!$E$19),Scoring!$E$17),Scoring!$E$16),Scoring!$E$16),Scoring!$E$16),Scoring!$E$16),Scoring!$E$16),Scoring!$E$16),Scoring!$E$16),Scoring!$E$16),Scoring!$E$16),Scoring!$E$16)</f>
        <v>0</v>
      </c>
      <c r="AC1475" s="78">
        <f>IF(IFERROR(SEARCH("57f",L1475),99)=99,IF(IFERROR(SEARCH("57(f)",P1475),99)=99,0,Scoring!$E$20),Scoring!$E$20)</f>
        <v>0</v>
      </c>
      <c r="AD1475" s="78">
        <f>IF(IFERROR(SEARCH("CAT1",T1475),99)=99,IF(IFERROR(SEARCH("CAT2",T1475),99)=99,IF(IFERROR(SEARCH("CAT3",T1475),99)=99,IF(IFERROR(SEARCH("concluded to be endocrine",K1475),99)=99,IF(IFERROR(SEARCH("categorised as endocrine",K1475),99)=99,IF(IFERROR(SEARCH("endocrine disrupting",P1475),99)=99,IF(IFERROR(SEARCH("endocrine disrupting",K1475),99)=99,IF(IFERROR(SEARCH("suspected endocrine",S1475),99)=99,IF(IFERROR(SEARCH("potential endocrine",S1475),99)=99,0,Scoring!$E$25),Scoring!$E$25),Scoring!$E$24),Scoring!$E$24),Scoring!$E$24),Scoring!$E$24),Scoring!$E$23),Scoring!$E$22),Scoring!$E$21)</f>
        <v>0.3</v>
      </c>
      <c r="AE1475" s="78">
        <f>IF(IFERROR(SEARCH("suspected sensitiser",S1475),99)=99,IF(IFERROR(SEARCH("sensitiser",S1475),99)=99,IF(IFERROR(SEARCH("other hazard based concern",S1475),99)=99,0,Scoring!$E$28),Scoring!$E$26),Scoring!$E$27)</f>
        <v>0</v>
      </c>
      <c r="AF1475" s="78">
        <f>IF(IFERROR(M1475,1)=1,IF(IFERROR(N1475,1)=1,IF(IFERROR(O1475,1)=1,IF(IFERROR(Q1475,1)=1,IF(IFERROR(R1475,1)=1,IF(IFERROR(T1475,1)=1,IF(IFERROR(K1475,1)=1,IF(IFERROR(P1475,1)=1,IF(IFERROR(S1475,1)=1,Scoring!$E$29,0),0),0),0),0),0),0),0),0)</f>
        <v>0</v>
      </c>
      <c r="AG1475" s="78">
        <f t="shared" si="97"/>
        <v>0.3</v>
      </c>
      <c r="AI1475" s="93"/>
      <c r="AJ1475" s="94"/>
      <c r="AK1475" s="76"/>
      <c r="AL1475" s="75"/>
      <c r="AN1475" s="79"/>
      <c r="AO1475" s="79"/>
      <c r="AP1475" s="79"/>
      <c r="AQ1475" s="79"/>
      <c r="AR1475" s="79"/>
      <c r="AS1475" s="78"/>
      <c r="AU1475" s="79">
        <f>IF(IFERROR(F1475,99)=99,IF(IFERROR(G1475,99)=99,IF(IFERROR(H1475,99)=99,IF(IFERROR(I1475,99)=99,IF(IFERROR(E1475,99)=99,IF(IFERROR(J1475,99)=99,0,Scoring!$B$7),Scoring!$B$3),Scoring!$B$2),Scoring!$B$6),Scoring!$B$5),Scoring!$B$4)</f>
        <v>0.3</v>
      </c>
      <c r="AV1475" s="78">
        <f t="shared" si="98"/>
        <v>0.09</v>
      </c>
      <c r="AW1475" s="78"/>
      <c r="AX1475" s="66"/>
      <c r="AY1475" s="78"/>
      <c r="AZ1475" s="76"/>
      <c r="BB1475" s="76"/>
    </row>
    <row r="1476" spans="1:54" x14ac:dyDescent="0.25">
      <c r="A1476" s="89" t="s">
        <v>6180</v>
      </c>
      <c r="B1476" s="89" t="s">
        <v>30</v>
      </c>
      <c r="C1476" s="89" t="s">
        <v>30</v>
      </c>
      <c r="D1476" s="89" t="s">
        <v>7036</v>
      </c>
      <c r="E1476" s="76" t="e">
        <f>IF(C1476="-",IF(A1476="-",VLOOKUP(D1476,'sin-list 180320_update'!$C$2:$C$835,1,FALSE),VLOOKUP(A1476,'sin-list 180320_update'!$A$2:$A$835,1,FALSE)),VLOOKUP(C1476,'sin-list 180320_update'!$B$2:$B$835,1,FALSE))</f>
        <v>#N/A</v>
      </c>
      <c r="F1476" s="76" t="e">
        <f>IF($C1476="-",IF($A1476="-",VLOOKUP($D1476,'REACH Bilaga XVII_update'!$A$5:$A$131,1,FALSE),VLOOKUP($A1476,'REACH Bilaga XVII_update'!$C$5:$C$131,1,FALSE)),VLOOKUP($C1476,'REACH Bilaga XVII_update'!$B$5:$B$131,1,FALSE))</f>
        <v>#N/A</v>
      </c>
      <c r="G1476" s="76" t="e">
        <f>IF($C1476="-",IF($A1476="-",VLOOKUP($D1476,' REACH Bilaga 59_update'!$A$5:$A$210,1,FALSE),VLOOKUP($A1476,' REACH Bilaga 59_update'!$D$5:$D$210,1,FALSE)),VLOOKUP($C1476,' REACH Bilaga 59_update'!$C$5:$C$210,1,FALSE))</f>
        <v>#N/A</v>
      </c>
      <c r="H1476" s="76" t="e">
        <f>IF($C1476="-",IF($A1476="-",VLOOKUP($D1476,'REACH Bilaga XIV_update'!$A$5:$A$110,1,FALSE),VLOOKUP($A1476,'REACH Bilaga XIV_update'!$D$5:$D$110,1,FALSE)),VLOOKUP($C1476,'REACH Bilaga XIV_update'!$C$5:$C$110,1,FALSE))</f>
        <v>#N/A</v>
      </c>
      <c r="I1476" s="76" t="e">
        <f>IF($C1476="-",IF($A1476="-",VLOOKUP($D1476,CoRAP_update!$A$5:$A$376,1,FALSE),VLOOKUP($A1476,CoRAP_update!$D$5:$D$376,1,FALSE)),VLOOKUP($C1476,CoRAP_update!$C$5:$C$376,1,FALSE))</f>
        <v>#N/A</v>
      </c>
      <c r="J1476" s="76" t="str">
        <f>IF($C1476="-",IF($A1476="-",VLOOKUP($D1476,EDC_update!$C$2:$C$450,1,FALSE),VLOOKUP($A1476,EDC_update!$B$2:$B$450,1,FALSE)),VLOOKUP($C1476,EDC_update!$L$2:$L$450,1,FALSE))</f>
        <v>919-86-8</v>
      </c>
      <c r="K1476" s="76" t="e">
        <f>IF($C1476="-",IF($A1476="-",IF(VLOOKUP($D1476,'sin-list 180320_update'!$C$2:$S$835,3,FALSE)="",NA(),VLOOKUP($D1476,'sin-list 180320_update'!$C$2:$S$835,3,FALSE)),IF(VLOOKUP($A1476,'sin-list 180320_update'!$A$2:$S$835,5,FALSE)="",NA(),VLOOKUP($A1476,'sin-list 180320_update'!$A$2:$S$835,5,FALSE))),IF(VLOOKUP($C1476,'sin-list 180320_update'!$B$2:$S$835,4,FALSE)="",NA(),VLOOKUP($C1476,'sin-list 180320_update'!$B$2:$S$835,4,FALSE)))</f>
        <v>#N/A</v>
      </c>
      <c r="L1476" s="76" t="e">
        <f>IF($C1476="-",IF($A1476="-",VLOOKUP($D1476,'sin-list 180320_update'!$C$2:$S$835,6,FALSE),VLOOKUP($A1476,'sin-list 180320_update'!$A$2:$S$835,8,FALSE)),VLOOKUP($C1476,'sin-list 180320_update'!$B$2:$S$835,7,FALSE))</f>
        <v>#N/A</v>
      </c>
      <c r="M1476" s="76" t="e">
        <f>IF($C1476="-",IF($A1476="-",IF(VLOOKUP($D1476,'sin-list 180320_update'!$C$2:$S$835,8,FALSE)="",NA(),VLOOKUP($D1476,'sin-list 180320_update'!$C$2:$S$835,8,FALSE)),IF(VLOOKUP($A1476,'sin-list 180320_update'!$A$2:$S$835,10,FALSE)="",NA(),VLOOKUP($A1476,'sin-list 180320_update'!$A$2:$S$835,10,FALSE))),IF(VLOOKUP($C1476,'sin-list 180320_update'!$B$2:$S$835,9,FALSE)="",NA(),VLOOKUP($C1476,'sin-list 180320_update'!$B$2:$S$835,9,FALSE)))</f>
        <v>#N/A</v>
      </c>
      <c r="N1476" s="76" t="e">
        <f>IF($C1476="-",IF($A1476="-",IF(VLOOKUP($D1476,'REACH Bilaga XVII_update'!$A$5:$E$131,4,FALSE)="",NA(),VLOOKUP($D1476,'REACH Bilaga XVII_update'!$A$5:$E$131,4,FALSE)),IF(VLOOKUP($A1476,'REACH Bilaga XVII_update'!$C$5:$D$131,2,FALSE)="",NA(),VLOOKUP($A1476,'REACH Bilaga XVII_update'!$C$5:$D$131,2,FALSE))),IF(VLOOKUP($C1476,'REACH Bilaga XVII_update'!$B$5:$D$131,3,FALSE)="",NA(),VLOOKUP($C1476,'REACH Bilaga XVII_update'!$B$5:$D$131,3,FALSE)))</f>
        <v>#N/A</v>
      </c>
      <c r="O1476" s="76" t="e">
        <f>IF($C1476="-",IF($A1476="-",IF(VLOOKUP($D1476,' REACH Bilaga 59_update'!$A$5:$E$210,5,FALSE)="",NA(),VLOOKUP($D1476,' REACH Bilaga 59_update'!$A$5:$E$210,5,FALSE)),IF(VLOOKUP($A1476,' REACH Bilaga 59_update'!$D$5:$E$210,2,FALSE)="",NA(),VLOOKUP($A1476,' REACH Bilaga 59_update'!$D$5:$E$210,2,FALSE))),IF(VLOOKUP($C1476,' REACH Bilaga 59_update'!$C$5:$E$210,3,FALSE)="",NA(),VLOOKUP($C1476,' REACH Bilaga 59_update'!$C$5:$E$210,3,FALSE)))</f>
        <v>#N/A</v>
      </c>
      <c r="P1476" s="76" t="e">
        <f>IF(C1476="-",IF(A1476="-",IFERROR(VLOOKUP($D1476,' REACH Bilaga 59_update'!$A$5:$F$210,MATCH(Sammanfattning!P$1,' REACH Bilaga 59_update'!$A$4:$F$4,0),FALSE),VLOOKUP($D1476,'REACH Bilaga XIV_update'!$A$4:$H$110,MATCH(Sammanfattning!P$1,'REACH Bilaga XIV_update'!$A$4:$H$4,0),FALSE)),IFERROR(VLOOKUP($A1476,' REACH Bilaga 59_update'!$D$5:$F$210,MATCH(Sammanfattning!P$1,' REACH Bilaga 59_update'!$D$4:$F$4,0),FALSE),VLOOKUP($A1476,'REACH Bilaga XIV_update'!$D$4:$H$110,MATCH(Sammanfattning!P$1,'REACH Bilaga XIV_update'!$D$4:$H$4,0),FALSE))),IFERROR(VLOOKUP($C1476,' REACH Bilaga 59_update'!$C$5:$F$210,MATCH(Sammanfattning!P$1,' REACH Bilaga 59_update'!$C$4:$F$4,0),FALSE),VLOOKUP($C1476,'REACH Bilaga XIV_update'!$C$4:$H$110,MATCH(Sammanfattning!P$1,'REACH Bilaga XIV_update'!$C$4:$H$4,0),FALSE)))</f>
        <v>#N/A</v>
      </c>
      <c r="Q1476" s="76" t="e">
        <f>IF($C1476="-",IF($A1476="-",IF(VLOOKUP($D1476,'REACH Bilaga XIV_update'!$A$5:$I$110,9,FALSE)="",NA(),VLOOKUP($D1476,'REACH Bilaga XIV_update'!$A$5:$I$110,9,FALSE)),IF(VLOOKUP($A1476,'REACH Bilaga XIV_update'!$D$5:$I$110,6,FALSE)="",NA(),VLOOKUP($A1476,'REACH Bilaga XIV_update'!$D$5:$I$110,6,FALSE))),IF(VLOOKUP($C1476,'REACH Bilaga XIV_update'!$C$5:$I$110,7,FALSE)="",NA(),VLOOKUP($C1476,'REACH Bilaga XIV_update'!$C$5:$I$110,7,FALSE)))</f>
        <v>#N/A</v>
      </c>
      <c r="R1476" s="76" t="e">
        <f>IF($C1476="-",IF($A1476="-",IF(VLOOKUP($D1476,CoRAP_update!$A$5:$O$376,15,FALSE)="",NA(),VLOOKUP($D1476,CoRAP_update!$A$5:$O$376,15,FALSE)),IF(VLOOKUP($A1476,CoRAP_update!$D$5:$O$376,12,FALSE)="",NA(),VLOOKUP($A1476,CoRAP_update!$D$5:$O$376,12,FALSE))),IF(VLOOKUP($C1476,CoRAP_update!$C$5:$O$376,13,FALSE)="",NA(),VLOOKUP($C1476,CoRAP_update!$C$5:$O$376,13,FALSE)))</f>
        <v>#N/A</v>
      </c>
      <c r="S1476" s="144" t="e">
        <f>IF($C1476="-",IF($A1476="-",VLOOKUP($D1476,CoRAP_update!$A$5:$J$376,MATCH(Sammanfattning!S$1,CoRAP_update!$A$4:$J$4,0),FALSE),VLOOKUP($A1476,CoRAP_update!$D$5:$J$376,MATCH(Sammanfattning!S$1,CoRAP_update!$D$4:$J$4,0),FALSE)),VLOOKUP($C1476,CoRAP_update!$C$5:$J$376,MATCH(Sammanfattning!S$1,CoRAP_update!$C$4:$J$4,0),FALSE))</f>
        <v>#N/A</v>
      </c>
      <c r="T1476" s="76" t="str">
        <f>IF($A1476="-",VLOOKUP($D1476,EDC_update!$C$2:$F$450,4,FALSE),VLOOKUP($A1476,EDC_update!$B$2:$F$450,5,FALSE))</f>
        <v>CAT3a</v>
      </c>
      <c r="V1476" s="78">
        <f>IF(IFERROR(SEARCH("PBT",P1476),99)=99,IF(IFERROR(SEARCH("suspected PBT",S1476),99)=99,IF(IFERROR(SEARCH("concluded to be PBT",K1476),99)=99,IF(IFERROR(SEARCH("PBT",S1476),99)=99,IF(IFERROR(SEARCH("PBT cand",L1476),99)=99,IF(IFERROR(SEARCH("PBT",L1476),99)=99,IF(IFERROR(SEARCH("persistent, bioackumulative and toxic properties",K1476),99)=99,0,Scoring!$E$3),Scoring!$E$3),Scoring!$E$7),Scoring!$E$3),Scoring!$E$5),Scoring!$E$6),Scoring!$E$3)</f>
        <v>0</v>
      </c>
      <c r="W1476" s="78">
        <f>IF(IFERROR(SEARCH("vPvB",P1476),99)=99,IF(IFERROR(SEARCH("suspected pbt/vPvB",S1476),99)=99,IF(IFERROR(SEARCH("vPvB",S1476),99)=99,IF(IFERROR(SEARCH("concluded to be a vPvB",S1476),99)=99,IF(IFERROR(SEARCH("identified as vPvB",K1476),99)=99,IF(IFERROR(SEARCH("concluded to be a vPvB",K1476),99)=99,IF(IFERROR(SEARCH("concluded to be both pbt and vPvB",S1476),99)=99,IF(IFERROR(SEARCH("concluded to be both pbt and vPvB",K1476),99)=99,0,Scoring!$E$5),Scoring!$E$5),Scoring!$E$5),Scoring!$E$5),Scoring!$E$5),Scoring!$E$4),Scoring!$E$6),Scoring!$E$4)</f>
        <v>0</v>
      </c>
      <c r="X1476" s="78">
        <f>IF(IFERROR(SEARCH("H410",N1476),99)=99,IF(IFERROR(SEARCH("H410",O1476),99)=99,IF(IFERROR(SEARCH("H410",Q1476),99)=99,IF(IFERROR(SEARCH("H410",M1476),99)=99,IF(IFERROR(SEARCH("H410",R1476),99)=99,IF(IFERROR(SEARCH("H411",N1476),99)=99,IF(IFERROR(SEARCH("H411",O1476),99)=99,IF(IFERROR(SEARCH("H411",Q1476),99)=99,IF(IFERROR(SEARCH("H411",M1476),99)=99,IF(IFERROR(SEARCH("H411",R1476),99)=99,IF(IFERROR(SEARCH("H413",N1476),99)=99,IF(IFERROR(SEARCH("H413",O1476),99)=99,IF(IFERROR(SEARCH("H413",Q1476),99)=99,IF(IFERROR(SEARCH("H413",M1476),99)=99,IF(IFERROR(SEARCH("H413",R1476),99)=99,IF(IFERROR(SEARCH("H412",N1476),99)=99,IF(IFERROR(SEARCH("H412",O1476),99)=99,IF(IFERROR(SEARCH("H412",Q1476),99)=99,IF(IFERROR(SEARCH("H412",M1476),99)=99,IF(IFERROR(SEARCH("H412",R1476),99)=99,0,Scoring!$E$2),Scoring!$E$2),Scoring!$E$2),Scoring!$E$2),Scoring!$E$2),Scoring!$E$2),Scoring!$E$2),Scoring!$E$2),Scoring!$E$2),Scoring!$E$2),Scoring!$E$2),Scoring!$E$2),Scoring!$E$2),Scoring!$E$2),Scoring!$E$2),Scoring!$E$2),Scoring!$E$2),Scoring!$E$2),Scoring!$E$2),Scoring!$E$2)</f>
        <v>0</v>
      </c>
      <c r="Y1476" s="78">
        <f>IF(IFERROR(SEARCH("CMR",K1476),99)=99,IF(IFERROR(SEARCH("Suspected CMR",S1476),99)=99,IF(IFERROR(SEARCH("CMR",S1476),99)=99,0,Scoring!$E$8),Scoring!$E$9),Scoring!$E$8)</f>
        <v>0</v>
      </c>
      <c r="Z1476" s="78">
        <f>IF(IFERROR(SEARCH("H350",N1476),99)=99,IF(IFERROR(SEARCH("H350",O1476),99)=99,IF(IFERROR(SEARCH("H350",Q1476),99)=99,IF(IFERROR(SEARCH("H350",M1476),99)=99,IF(IFERROR(SEARCH("H350",R1476),99)=99,IF(IFERROR(SEARCH("H351",N1476),99)=99,IF(IFERROR(SEARCH("H351",O1476),99)=99,IF(IFERROR(SEARCH("H351",Q1476),99)=99,IF(IFERROR(SEARCH("H351",M1476),99)=99,IF(IFERROR(SEARCH("H351",R1476),99)=99,IF(IFERROR(SEARCH("carcinogenic",P1476),99)=99,IF(IFERROR(SEARCH("suspected carcinogenic",S1476),99)=99,0,Scoring!$E$12),Scoring!$E$11),Scoring!$E$10),Scoring!$E$10),Scoring!$E$10),Scoring!$E$10),Scoring!$E$10),Scoring!$E$10),Scoring!$E$10),Scoring!$E$10),Scoring!$E$10),Scoring!$E$10)</f>
        <v>0</v>
      </c>
      <c r="AA1476" s="78">
        <f>IF(IFERROR(SEARCH("H340",N1476),99)=99,IF(IFERROR(SEARCH("H340",O1476),99)=99,IF(IFERROR(SEARCH("H340",Q1476),99)=99,IF(IFERROR(SEARCH("H340",M1476),99)=99,IF(IFERROR(SEARCH("H340",R1476),99)=99,IF(IFERROR(SEARCH("H341",N1476),99)=99,IF(IFERROR(SEARCH("H341",O1476),99)=99,IF(IFERROR(SEARCH("H341",Q1476),99)=99,IF(IFERROR(SEARCH("H341",M1476),99)=99,IF(IFERROR(SEARCH("H341",R1476),99)=99,IF(IFERROR(SEARCH("mutagenic",P1476),99)=99,IF(IFERROR(SEARCH("suspected mutagenic",S1476),99)=99,0,Scoring!$E$15),Scoring!$E$14),Scoring!$E$13),Scoring!$E$13),Scoring!$E$13),Scoring!$E$13),Scoring!$E$13),Scoring!$E$13),Scoring!$E$13),Scoring!$E$13),Scoring!$E$13),Scoring!$E$13)</f>
        <v>0</v>
      </c>
      <c r="AB1476" s="78">
        <f>IF(IFERROR(SEARCH("H360",N1476),99)=99,IF(IFERROR(SEARCH("H360",O1476),99)=99,IF(IFERROR(SEARCH("H360",Q1476),99)=99,IF(IFERROR(SEARCH("H360",M1476),99)=99,IF(IFERROR(SEARCH("H360",R1476),99)=99,IF(IFERROR(SEARCH("H361",N1476),99)=99,IF(IFERROR(SEARCH("H361",O1476),99)=99,IF(IFERROR(SEARCH("H361",Q1476),99)=99,IF(IFERROR(SEARCH("H361",M1476),99)=99,IF(IFERROR(SEARCH("H361",R1476),99)=99,IF(IFERROR(SEARCH("reproduction",P1476),99)=99,IF(IFERROR(SEARCH("suspected reprotoxic",S1476),99)=99,IF(IFERROR(SEARCH("reprotoxic",S1476),99)=99,IF(IFERROR(SEARCH("reprotoxic",K1476),99)=99,0,Scoring!$E$18),Scoring!$E$18),Scoring!$E$19),Scoring!$E$17),Scoring!$E$16),Scoring!$E$16),Scoring!$E$16),Scoring!$E$16),Scoring!$E$16),Scoring!$E$16),Scoring!$E$16),Scoring!$E$16),Scoring!$E$16),Scoring!$E$16)</f>
        <v>0</v>
      </c>
      <c r="AC1476" s="78">
        <f>IF(IFERROR(SEARCH("57f",L1476),99)=99,IF(IFERROR(SEARCH("57(f)",P1476),99)=99,0,Scoring!$E$20),Scoring!$E$20)</f>
        <v>0</v>
      </c>
      <c r="AD1476" s="78">
        <f>IF(IFERROR(SEARCH("CAT1",T1476),99)=99,IF(IFERROR(SEARCH("CAT2",T1476),99)=99,IF(IFERROR(SEARCH("CAT3",T1476),99)=99,IF(IFERROR(SEARCH("concluded to be endocrine",K1476),99)=99,IF(IFERROR(SEARCH("categorised as endocrine",K1476),99)=99,IF(IFERROR(SEARCH("endocrine disrupting",P1476),99)=99,IF(IFERROR(SEARCH("endocrine disrupting",K1476),99)=99,IF(IFERROR(SEARCH("suspected endocrine",S1476),99)=99,IF(IFERROR(SEARCH("potential endocrine",S1476),99)=99,0,Scoring!$E$25),Scoring!$E$25),Scoring!$E$24),Scoring!$E$24),Scoring!$E$24),Scoring!$E$24),Scoring!$E$23),Scoring!$E$22),Scoring!$E$21)</f>
        <v>0.3</v>
      </c>
      <c r="AE1476" s="78">
        <f>IF(IFERROR(SEARCH("suspected sensitiser",S1476),99)=99,IF(IFERROR(SEARCH("sensitiser",S1476),99)=99,IF(IFERROR(SEARCH("other hazard based concern",S1476),99)=99,0,Scoring!$E$28),Scoring!$E$26),Scoring!$E$27)</f>
        <v>0</v>
      </c>
      <c r="AF1476" s="78">
        <f>IF(IFERROR(M1476,1)=1,IF(IFERROR(N1476,1)=1,IF(IFERROR(O1476,1)=1,IF(IFERROR(Q1476,1)=1,IF(IFERROR(R1476,1)=1,IF(IFERROR(T1476,1)=1,IF(IFERROR(K1476,1)=1,IF(IFERROR(P1476,1)=1,IF(IFERROR(S1476,1)=1,Scoring!$E$29,0),0),0),0),0),0),0),0),0)</f>
        <v>0</v>
      </c>
      <c r="AG1476" s="78">
        <f t="shared" si="97"/>
        <v>0.3</v>
      </c>
      <c r="AI1476" s="93"/>
      <c r="AJ1476" s="94"/>
      <c r="AK1476" s="76"/>
      <c r="AL1476" s="75"/>
      <c r="AN1476" s="79"/>
      <c r="AO1476" s="79"/>
      <c r="AP1476" s="79"/>
      <c r="AQ1476" s="79"/>
      <c r="AR1476" s="79"/>
      <c r="AS1476" s="78"/>
      <c r="AU1476" s="79">
        <f>IF(IFERROR(F1476,99)=99,IF(IFERROR(G1476,99)=99,IF(IFERROR(H1476,99)=99,IF(IFERROR(I1476,99)=99,IF(IFERROR(E1476,99)=99,IF(IFERROR(J1476,99)=99,0,Scoring!$B$7),Scoring!$B$3),Scoring!$B$2),Scoring!$B$6),Scoring!$B$5),Scoring!$B$4)</f>
        <v>0.3</v>
      </c>
      <c r="AV1476" s="78">
        <f t="shared" si="98"/>
        <v>0.09</v>
      </c>
      <c r="AW1476" s="78"/>
      <c r="AX1476" s="66"/>
      <c r="AY1476" s="78"/>
      <c r="AZ1476" s="76"/>
      <c r="BB1476" s="76"/>
    </row>
    <row r="1477" spans="1:54" x14ac:dyDescent="0.25">
      <c r="A1477" s="89" t="s">
        <v>7025</v>
      </c>
      <c r="B1477" s="89" t="s">
        <v>30</v>
      </c>
      <c r="C1477" s="89" t="s">
        <v>30</v>
      </c>
      <c r="D1477" s="89" t="s">
        <v>7026</v>
      </c>
      <c r="E1477" s="76" t="e">
        <f>IF(C1477="-",IF(A1477="-",VLOOKUP(D1477,'sin-list 180320_update'!$C$2:$C$835,1,FALSE),VLOOKUP(A1477,'sin-list 180320_update'!$A$2:$A$835,1,FALSE)),VLOOKUP(C1477,'sin-list 180320_update'!$B$2:$B$835,1,FALSE))</f>
        <v>#N/A</v>
      </c>
      <c r="F1477" s="76" t="e">
        <f>IF($C1477="-",IF($A1477="-",VLOOKUP($D1477,'REACH Bilaga XVII_update'!$A$5:$A$131,1,FALSE),VLOOKUP($A1477,'REACH Bilaga XVII_update'!$C$5:$C$131,1,FALSE)),VLOOKUP($C1477,'REACH Bilaga XVII_update'!$B$5:$B$131,1,FALSE))</f>
        <v>#N/A</v>
      </c>
      <c r="G1477" s="76" t="e">
        <f>IF($C1477="-",IF($A1477="-",VLOOKUP($D1477,' REACH Bilaga 59_update'!$A$5:$A$210,1,FALSE),VLOOKUP($A1477,' REACH Bilaga 59_update'!$D$5:$D$210,1,FALSE)),VLOOKUP($C1477,' REACH Bilaga 59_update'!$C$5:$C$210,1,FALSE))</f>
        <v>#N/A</v>
      </c>
      <c r="H1477" s="76" t="e">
        <f>IF($C1477="-",IF($A1477="-",VLOOKUP($D1477,'REACH Bilaga XIV_update'!$A$5:$A$110,1,FALSE),VLOOKUP($A1477,'REACH Bilaga XIV_update'!$D$5:$D$110,1,FALSE)),VLOOKUP($C1477,'REACH Bilaga XIV_update'!$C$5:$C$110,1,FALSE))</f>
        <v>#N/A</v>
      </c>
      <c r="I1477" s="76" t="e">
        <f>IF($C1477="-",IF($A1477="-",VLOOKUP($D1477,CoRAP_update!$A$5:$A$376,1,FALSE),VLOOKUP($A1477,CoRAP_update!$D$5:$D$376,1,FALSE)),VLOOKUP($C1477,CoRAP_update!$C$5:$C$376,1,FALSE))</f>
        <v>#N/A</v>
      </c>
      <c r="J1477" s="76" t="str">
        <f>IF($C1477="-",IF($A1477="-",VLOOKUP($D1477,EDC_update!$C$2:$C$450,1,FALSE),VLOOKUP($A1477,EDC_update!$B$2:$B$450,1,FALSE)),VLOOKUP($C1477,EDC_update!$L$2:$L$450,1,FALSE))</f>
        <v>94361-07-6</v>
      </c>
      <c r="K1477" s="76" t="e">
        <f>IF($C1477="-",IF($A1477="-",IF(VLOOKUP($D1477,'sin-list 180320_update'!$C$2:$S$835,3,FALSE)="",NA(),VLOOKUP($D1477,'sin-list 180320_update'!$C$2:$S$835,3,FALSE)),IF(VLOOKUP($A1477,'sin-list 180320_update'!$A$2:$S$835,5,FALSE)="",NA(),VLOOKUP($A1477,'sin-list 180320_update'!$A$2:$S$835,5,FALSE))),IF(VLOOKUP($C1477,'sin-list 180320_update'!$B$2:$S$835,4,FALSE)="",NA(),VLOOKUP($C1477,'sin-list 180320_update'!$B$2:$S$835,4,FALSE)))</f>
        <v>#N/A</v>
      </c>
      <c r="L1477" s="76" t="e">
        <f>IF($C1477="-",IF($A1477="-",VLOOKUP($D1477,'sin-list 180320_update'!$C$2:$S$835,6,FALSE),VLOOKUP($A1477,'sin-list 180320_update'!$A$2:$S$835,8,FALSE)),VLOOKUP($C1477,'sin-list 180320_update'!$B$2:$S$835,7,FALSE))</f>
        <v>#N/A</v>
      </c>
      <c r="M1477" s="76" t="e">
        <f>IF($C1477="-",IF($A1477="-",IF(VLOOKUP($D1477,'sin-list 180320_update'!$C$2:$S$835,8,FALSE)="",NA(),VLOOKUP($D1477,'sin-list 180320_update'!$C$2:$S$835,8,FALSE)),IF(VLOOKUP($A1477,'sin-list 180320_update'!$A$2:$S$835,10,FALSE)="",NA(),VLOOKUP($A1477,'sin-list 180320_update'!$A$2:$S$835,10,FALSE))),IF(VLOOKUP($C1477,'sin-list 180320_update'!$B$2:$S$835,9,FALSE)="",NA(),VLOOKUP($C1477,'sin-list 180320_update'!$B$2:$S$835,9,FALSE)))</f>
        <v>#N/A</v>
      </c>
      <c r="N1477" s="76" t="e">
        <f>IF($C1477="-",IF($A1477="-",IF(VLOOKUP($D1477,'REACH Bilaga XVII_update'!$A$5:$E$131,4,FALSE)="",NA(),VLOOKUP($D1477,'REACH Bilaga XVII_update'!$A$5:$E$131,4,FALSE)),IF(VLOOKUP($A1477,'REACH Bilaga XVII_update'!$C$5:$D$131,2,FALSE)="",NA(),VLOOKUP($A1477,'REACH Bilaga XVII_update'!$C$5:$D$131,2,FALSE))),IF(VLOOKUP($C1477,'REACH Bilaga XVII_update'!$B$5:$D$131,3,FALSE)="",NA(),VLOOKUP($C1477,'REACH Bilaga XVII_update'!$B$5:$D$131,3,FALSE)))</f>
        <v>#N/A</v>
      </c>
      <c r="O1477" s="76" t="e">
        <f>IF($C1477="-",IF($A1477="-",IF(VLOOKUP($D1477,' REACH Bilaga 59_update'!$A$5:$E$210,5,FALSE)="",NA(),VLOOKUP($D1477,' REACH Bilaga 59_update'!$A$5:$E$210,5,FALSE)),IF(VLOOKUP($A1477,' REACH Bilaga 59_update'!$D$5:$E$210,2,FALSE)="",NA(),VLOOKUP($A1477,' REACH Bilaga 59_update'!$D$5:$E$210,2,FALSE))),IF(VLOOKUP($C1477,' REACH Bilaga 59_update'!$C$5:$E$210,3,FALSE)="",NA(),VLOOKUP($C1477,' REACH Bilaga 59_update'!$C$5:$E$210,3,FALSE)))</f>
        <v>#N/A</v>
      </c>
      <c r="P1477" s="76" t="e">
        <f>IF(C1477="-",IF(A1477="-",IFERROR(VLOOKUP($D1477,' REACH Bilaga 59_update'!$A$5:$F$210,MATCH(Sammanfattning!P$1,' REACH Bilaga 59_update'!$A$4:$F$4,0),FALSE),VLOOKUP($D1477,'REACH Bilaga XIV_update'!$A$4:$H$110,MATCH(Sammanfattning!P$1,'REACH Bilaga XIV_update'!$A$4:$H$4,0),FALSE)),IFERROR(VLOOKUP($A1477,' REACH Bilaga 59_update'!$D$5:$F$210,MATCH(Sammanfattning!P$1,' REACH Bilaga 59_update'!$D$4:$F$4,0),FALSE),VLOOKUP($A1477,'REACH Bilaga XIV_update'!$D$4:$H$110,MATCH(Sammanfattning!P$1,'REACH Bilaga XIV_update'!$D$4:$H$4,0),FALSE))),IFERROR(VLOOKUP($C1477,' REACH Bilaga 59_update'!$C$5:$F$210,MATCH(Sammanfattning!P$1,' REACH Bilaga 59_update'!$C$4:$F$4,0),FALSE),VLOOKUP($C1477,'REACH Bilaga XIV_update'!$C$4:$H$110,MATCH(Sammanfattning!P$1,'REACH Bilaga XIV_update'!$C$4:$H$4,0),FALSE)))</f>
        <v>#N/A</v>
      </c>
      <c r="Q1477" s="76" t="e">
        <f>IF($C1477="-",IF($A1477="-",IF(VLOOKUP($D1477,'REACH Bilaga XIV_update'!$A$5:$I$110,9,FALSE)="",NA(),VLOOKUP($D1477,'REACH Bilaga XIV_update'!$A$5:$I$110,9,FALSE)),IF(VLOOKUP($A1477,'REACH Bilaga XIV_update'!$D$5:$I$110,6,FALSE)="",NA(),VLOOKUP($A1477,'REACH Bilaga XIV_update'!$D$5:$I$110,6,FALSE))),IF(VLOOKUP($C1477,'REACH Bilaga XIV_update'!$C$5:$I$110,7,FALSE)="",NA(),VLOOKUP($C1477,'REACH Bilaga XIV_update'!$C$5:$I$110,7,FALSE)))</f>
        <v>#N/A</v>
      </c>
      <c r="R1477" s="76" t="e">
        <f>IF($C1477="-",IF($A1477="-",IF(VLOOKUP($D1477,CoRAP_update!$A$5:$O$376,15,FALSE)="",NA(),VLOOKUP($D1477,CoRAP_update!$A$5:$O$376,15,FALSE)),IF(VLOOKUP($A1477,CoRAP_update!$D$5:$O$376,12,FALSE)="",NA(),VLOOKUP($A1477,CoRAP_update!$D$5:$O$376,12,FALSE))),IF(VLOOKUP($C1477,CoRAP_update!$C$5:$O$376,13,FALSE)="",NA(),VLOOKUP($C1477,CoRAP_update!$C$5:$O$376,13,FALSE)))</f>
        <v>#N/A</v>
      </c>
      <c r="S1477" s="144" t="e">
        <f>IF($C1477="-",IF($A1477="-",VLOOKUP($D1477,CoRAP_update!$A$5:$J$376,MATCH(Sammanfattning!S$1,CoRAP_update!$A$4:$J$4,0),FALSE),VLOOKUP($A1477,CoRAP_update!$D$5:$J$376,MATCH(Sammanfattning!S$1,CoRAP_update!$D$4:$J$4,0),FALSE)),VLOOKUP($C1477,CoRAP_update!$C$5:$J$376,MATCH(Sammanfattning!S$1,CoRAP_update!$C$4:$J$4,0),FALSE))</f>
        <v>#N/A</v>
      </c>
      <c r="T1477" s="76" t="str">
        <f>IF($A1477="-",VLOOKUP($D1477,EDC_update!$C$2:$F$450,4,FALSE),VLOOKUP($A1477,EDC_update!$B$2:$F$450,5,FALSE))</f>
        <v>CAT3b</v>
      </c>
      <c r="V1477" s="78">
        <f>IF(IFERROR(SEARCH("PBT",P1477),99)=99,IF(IFERROR(SEARCH("suspected PBT",S1477),99)=99,IF(IFERROR(SEARCH("concluded to be PBT",K1477),99)=99,IF(IFERROR(SEARCH("PBT",S1477),99)=99,IF(IFERROR(SEARCH("PBT cand",L1477),99)=99,IF(IFERROR(SEARCH("PBT",L1477),99)=99,IF(IFERROR(SEARCH("persistent, bioackumulative and toxic properties",K1477),99)=99,0,Scoring!$E$3),Scoring!$E$3),Scoring!$E$7),Scoring!$E$3),Scoring!$E$5),Scoring!$E$6),Scoring!$E$3)</f>
        <v>0</v>
      </c>
      <c r="W1477" s="78">
        <f>IF(IFERROR(SEARCH("vPvB",P1477),99)=99,IF(IFERROR(SEARCH("suspected pbt/vPvB",S1477),99)=99,IF(IFERROR(SEARCH("vPvB",S1477),99)=99,IF(IFERROR(SEARCH("concluded to be a vPvB",S1477),99)=99,IF(IFERROR(SEARCH("identified as vPvB",K1477),99)=99,IF(IFERROR(SEARCH("concluded to be a vPvB",K1477),99)=99,IF(IFERROR(SEARCH("concluded to be both pbt and vPvB",S1477),99)=99,IF(IFERROR(SEARCH("concluded to be both pbt and vPvB",K1477),99)=99,0,Scoring!$E$5),Scoring!$E$5),Scoring!$E$5),Scoring!$E$5),Scoring!$E$5),Scoring!$E$4),Scoring!$E$6),Scoring!$E$4)</f>
        <v>0</v>
      </c>
      <c r="X1477" s="78">
        <f>IF(IFERROR(SEARCH("H410",N1477),99)=99,IF(IFERROR(SEARCH("H410",O1477),99)=99,IF(IFERROR(SEARCH("H410",Q1477),99)=99,IF(IFERROR(SEARCH("H410",M1477),99)=99,IF(IFERROR(SEARCH("H410",R1477),99)=99,IF(IFERROR(SEARCH("H411",N1477),99)=99,IF(IFERROR(SEARCH("H411",O1477),99)=99,IF(IFERROR(SEARCH("H411",Q1477),99)=99,IF(IFERROR(SEARCH("H411",M1477),99)=99,IF(IFERROR(SEARCH("H411",R1477),99)=99,IF(IFERROR(SEARCH("H413",N1477),99)=99,IF(IFERROR(SEARCH("H413",O1477),99)=99,IF(IFERROR(SEARCH("H413",Q1477),99)=99,IF(IFERROR(SEARCH("H413",M1477),99)=99,IF(IFERROR(SEARCH("H413",R1477),99)=99,IF(IFERROR(SEARCH("H412",N1477),99)=99,IF(IFERROR(SEARCH("H412",O1477),99)=99,IF(IFERROR(SEARCH("H412",Q1477),99)=99,IF(IFERROR(SEARCH("H412",M1477),99)=99,IF(IFERROR(SEARCH("H412",R1477),99)=99,0,Scoring!$E$2),Scoring!$E$2),Scoring!$E$2),Scoring!$E$2),Scoring!$E$2),Scoring!$E$2),Scoring!$E$2),Scoring!$E$2),Scoring!$E$2),Scoring!$E$2),Scoring!$E$2),Scoring!$E$2),Scoring!$E$2),Scoring!$E$2),Scoring!$E$2),Scoring!$E$2),Scoring!$E$2),Scoring!$E$2),Scoring!$E$2),Scoring!$E$2)</f>
        <v>0</v>
      </c>
      <c r="Y1477" s="78">
        <f>IF(IFERROR(SEARCH("CMR",K1477),99)=99,IF(IFERROR(SEARCH("Suspected CMR",S1477),99)=99,IF(IFERROR(SEARCH("CMR",S1477),99)=99,0,Scoring!$E$8),Scoring!$E$9),Scoring!$E$8)</f>
        <v>0</v>
      </c>
      <c r="Z1477" s="78">
        <f>IF(IFERROR(SEARCH("H350",N1477),99)=99,IF(IFERROR(SEARCH("H350",O1477),99)=99,IF(IFERROR(SEARCH("H350",Q1477),99)=99,IF(IFERROR(SEARCH("H350",M1477),99)=99,IF(IFERROR(SEARCH("H350",R1477),99)=99,IF(IFERROR(SEARCH("H351",N1477),99)=99,IF(IFERROR(SEARCH("H351",O1477),99)=99,IF(IFERROR(SEARCH("H351",Q1477),99)=99,IF(IFERROR(SEARCH("H351",M1477),99)=99,IF(IFERROR(SEARCH("H351",R1477),99)=99,IF(IFERROR(SEARCH("carcinogenic",P1477),99)=99,IF(IFERROR(SEARCH("suspected carcinogenic",S1477),99)=99,0,Scoring!$E$12),Scoring!$E$11),Scoring!$E$10),Scoring!$E$10),Scoring!$E$10),Scoring!$E$10),Scoring!$E$10),Scoring!$E$10),Scoring!$E$10),Scoring!$E$10),Scoring!$E$10),Scoring!$E$10)</f>
        <v>0</v>
      </c>
      <c r="AA1477" s="78">
        <f>IF(IFERROR(SEARCH("H340",N1477),99)=99,IF(IFERROR(SEARCH("H340",O1477),99)=99,IF(IFERROR(SEARCH("H340",Q1477),99)=99,IF(IFERROR(SEARCH("H340",M1477),99)=99,IF(IFERROR(SEARCH("H340",R1477),99)=99,IF(IFERROR(SEARCH("H341",N1477),99)=99,IF(IFERROR(SEARCH("H341",O1477),99)=99,IF(IFERROR(SEARCH("H341",Q1477),99)=99,IF(IFERROR(SEARCH("H341",M1477),99)=99,IF(IFERROR(SEARCH("H341",R1477),99)=99,IF(IFERROR(SEARCH("mutagenic",P1477),99)=99,IF(IFERROR(SEARCH("suspected mutagenic",S1477),99)=99,0,Scoring!$E$15),Scoring!$E$14),Scoring!$E$13),Scoring!$E$13),Scoring!$E$13),Scoring!$E$13),Scoring!$E$13),Scoring!$E$13),Scoring!$E$13),Scoring!$E$13),Scoring!$E$13),Scoring!$E$13)</f>
        <v>0</v>
      </c>
      <c r="AB1477" s="78">
        <f>IF(IFERROR(SEARCH("H360",N1477),99)=99,IF(IFERROR(SEARCH("H360",O1477),99)=99,IF(IFERROR(SEARCH("H360",Q1477),99)=99,IF(IFERROR(SEARCH("H360",M1477),99)=99,IF(IFERROR(SEARCH("H360",R1477),99)=99,IF(IFERROR(SEARCH("H361",N1477),99)=99,IF(IFERROR(SEARCH("H361",O1477),99)=99,IF(IFERROR(SEARCH("H361",Q1477),99)=99,IF(IFERROR(SEARCH("H361",M1477),99)=99,IF(IFERROR(SEARCH("H361",R1477),99)=99,IF(IFERROR(SEARCH("reproduction",P1477),99)=99,IF(IFERROR(SEARCH("suspected reprotoxic",S1477),99)=99,IF(IFERROR(SEARCH("reprotoxic",S1477),99)=99,IF(IFERROR(SEARCH("reprotoxic",K1477),99)=99,0,Scoring!$E$18),Scoring!$E$18),Scoring!$E$19),Scoring!$E$17),Scoring!$E$16),Scoring!$E$16),Scoring!$E$16),Scoring!$E$16),Scoring!$E$16),Scoring!$E$16),Scoring!$E$16),Scoring!$E$16),Scoring!$E$16),Scoring!$E$16)</f>
        <v>0</v>
      </c>
      <c r="AC1477" s="78">
        <f>IF(IFERROR(SEARCH("57f",L1477),99)=99,IF(IFERROR(SEARCH("57(f)",P1477),99)=99,0,Scoring!$E$20),Scoring!$E$20)</f>
        <v>0</v>
      </c>
      <c r="AD1477" s="78">
        <f>IF(IFERROR(SEARCH("CAT1",T1477),99)=99,IF(IFERROR(SEARCH("CAT2",T1477),99)=99,IF(IFERROR(SEARCH("CAT3",T1477),99)=99,IF(IFERROR(SEARCH("concluded to be endocrine",K1477),99)=99,IF(IFERROR(SEARCH("categorised as endocrine",K1477),99)=99,IF(IFERROR(SEARCH("endocrine disrupting",P1477),99)=99,IF(IFERROR(SEARCH("endocrine disrupting",K1477),99)=99,IF(IFERROR(SEARCH("suspected endocrine",S1477),99)=99,IF(IFERROR(SEARCH("potential endocrine",S1477),99)=99,0,Scoring!$E$25),Scoring!$E$25),Scoring!$E$24),Scoring!$E$24),Scoring!$E$24),Scoring!$E$24),Scoring!$E$23),Scoring!$E$22),Scoring!$E$21)</f>
        <v>0.3</v>
      </c>
      <c r="AE1477" s="78">
        <f>IF(IFERROR(SEARCH("suspected sensitiser",S1477),99)=99,IF(IFERROR(SEARCH("sensitiser",S1477),99)=99,IF(IFERROR(SEARCH("other hazard based concern",S1477),99)=99,0,Scoring!$E$28),Scoring!$E$26),Scoring!$E$27)</f>
        <v>0</v>
      </c>
      <c r="AF1477" s="78">
        <f>IF(IFERROR(M1477,1)=1,IF(IFERROR(N1477,1)=1,IF(IFERROR(O1477,1)=1,IF(IFERROR(Q1477,1)=1,IF(IFERROR(R1477,1)=1,IF(IFERROR(T1477,1)=1,IF(IFERROR(K1477,1)=1,IF(IFERROR(P1477,1)=1,IF(IFERROR(S1477,1)=1,Scoring!$E$29,0),0),0),0),0),0),0),0),0)</f>
        <v>0</v>
      </c>
      <c r="AG1477" s="78">
        <f t="shared" si="97"/>
        <v>0.3</v>
      </c>
      <c r="AI1477" s="93"/>
      <c r="AJ1477" s="94"/>
      <c r="AK1477" s="76"/>
      <c r="AL1477" s="75"/>
      <c r="AN1477" s="79"/>
      <c r="AO1477" s="79"/>
      <c r="AP1477" s="79"/>
      <c r="AQ1477" s="79"/>
      <c r="AR1477" s="79"/>
      <c r="AS1477" s="78"/>
      <c r="AU1477" s="79">
        <f>IF(IFERROR(F1477,99)=99,IF(IFERROR(G1477,99)=99,IF(IFERROR(H1477,99)=99,IF(IFERROR(I1477,99)=99,IF(IFERROR(E1477,99)=99,IF(IFERROR(J1477,99)=99,0,Scoring!$B$7),Scoring!$B$3),Scoring!$B$2),Scoring!$B$6),Scoring!$B$5),Scoring!$B$4)</f>
        <v>0.3</v>
      </c>
      <c r="AV1477" s="78">
        <f t="shared" si="98"/>
        <v>0.09</v>
      </c>
      <c r="AW1477" s="78"/>
      <c r="AX1477" s="66"/>
      <c r="AY1477" s="78"/>
      <c r="AZ1477" s="76"/>
      <c r="BB1477" s="76"/>
    </row>
    <row r="1478" spans="1:54" x14ac:dyDescent="0.25">
      <c r="A1478" s="89" t="s">
        <v>7322</v>
      </c>
      <c r="B1478" s="89" t="s">
        <v>30</v>
      </c>
      <c r="C1478" s="89" t="s">
        <v>30</v>
      </c>
      <c r="D1478" s="89" t="s">
        <v>7323</v>
      </c>
      <c r="E1478" s="76" t="e">
        <f>IF(C1478="-",IF(A1478="-",VLOOKUP(D1478,'sin-list 180320_update'!$C$2:$C$835,1,FALSE),VLOOKUP(A1478,'sin-list 180320_update'!$A$2:$A$835,1,FALSE)),VLOOKUP(C1478,'sin-list 180320_update'!$B$2:$B$835,1,FALSE))</f>
        <v>#N/A</v>
      </c>
      <c r="F1478" s="76" t="e">
        <f>IF($C1478="-",IF($A1478="-",VLOOKUP($D1478,'REACH Bilaga XVII_update'!$A$5:$A$131,1,FALSE),VLOOKUP($A1478,'REACH Bilaga XVII_update'!$C$5:$C$131,1,FALSE)),VLOOKUP($C1478,'REACH Bilaga XVII_update'!$B$5:$B$131,1,FALSE))</f>
        <v>#N/A</v>
      </c>
      <c r="G1478" s="76" t="e">
        <f>IF($C1478="-",IF($A1478="-",VLOOKUP($D1478,' REACH Bilaga 59_update'!$A$5:$A$210,1,FALSE),VLOOKUP($A1478,' REACH Bilaga 59_update'!$D$5:$D$210,1,FALSE)),VLOOKUP($C1478,' REACH Bilaga 59_update'!$C$5:$C$210,1,FALSE))</f>
        <v>#N/A</v>
      </c>
      <c r="H1478" s="76" t="e">
        <f>IF($C1478="-",IF($A1478="-",VLOOKUP($D1478,'REACH Bilaga XIV_update'!$A$5:$A$110,1,FALSE),VLOOKUP($A1478,'REACH Bilaga XIV_update'!$D$5:$D$110,1,FALSE)),VLOOKUP($C1478,'REACH Bilaga XIV_update'!$C$5:$C$110,1,FALSE))</f>
        <v>#N/A</v>
      </c>
      <c r="I1478" s="76" t="e">
        <f>IF($C1478="-",IF($A1478="-",VLOOKUP($D1478,CoRAP_update!$A$5:$A$376,1,FALSE),VLOOKUP($A1478,CoRAP_update!$D$5:$D$376,1,FALSE)),VLOOKUP($C1478,CoRAP_update!$C$5:$C$376,1,FALSE))</f>
        <v>#N/A</v>
      </c>
      <c r="J1478" s="76" t="str">
        <f>IF($C1478="-",IF($A1478="-",VLOOKUP($D1478,EDC_update!$C$2:$C$450,1,FALSE),VLOOKUP($A1478,EDC_update!$B$2:$B$450,1,FALSE)),VLOOKUP($C1478,EDC_update!$L$2:$L$450,1,FALSE))</f>
        <v>949-13-3</v>
      </c>
      <c r="K1478" s="76" t="e">
        <f>IF($C1478="-",IF($A1478="-",IF(VLOOKUP($D1478,'sin-list 180320_update'!$C$2:$S$835,3,FALSE)="",NA(),VLOOKUP($D1478,'sin-list 180320_update'!$C$2:$S$835,3,FALSE)),IF(VLOOKUP($A1478,'sin-list 180320_update'!$A$2:$S$835,5,FALSE)="",NA(),VLOOKUP($A1478,'sin-list 180320_update'!$A$2:$S$835,5,FALSE))),IF(VLOOKUP($C1478,'sin-list 180320_update'!$B$2:$S$835,4,FALSE)="",NA(),VLOOKUP($C1478,'sin-list 180320_update'!$B$2:$S$835,4,FALSE)))</f>
        <v>#N/A</v>
      </c>
      <c r="L1478" s="76" t="e">
        <f>IF($C1478="-",IF($A1478="-",VLOOKUP($D1478,'sin-list 180320_update'!$C$2:$S$835,6,FALSE),VLOOKUP($A1478,'sin-list 180320_update'!$A$2:$S$835,8,FALSE)),VLOOKUP($C1478,'sin-list 180320_update'!$B$2:$S$835,7,FALSE))</f>
        <v>#N/A</v>
      </c>
      <c r="M1478" s="76" t="e">
        <f>IF($C1478="-",IF($A1478="-",IF(VLOOKUP($D1478,'sin-list 180320_update'!$C$2:$S$835,8,FALSE)="",NA(),VLOOKUP($D1478,'sin-list 180320_update'!$C$2:$S$835,8,FALSE)),IF(VLOOKUP($A1478,'sin-list 180320_update'!$A$2:$S$835,10,FALSE)="",NA(),VLOOKUP($A1478,'sin-list 180320_update'!$A$2:$S$835,10,FALSE))),IF(VLOOKUP($C1478,'sin-list 180320_update'!$B$2:$S$835,9,FALSE)="",NA(),VLOOKUP($C1478,'sin-list 180320_update'!$B$2:$S$835,9,FALSE)))</f>
        <v>#N/A</v>
      </c>
      <c r="N1478" s="76" t="e">
        <f>IF($C1478="-",IF($A1478="-",IF(VLOOKUP($D1478,'REACH Bilaga XVII_update'!$A$5:$E$131,4,FALSE)="",NA(),VLOOKUP($D1478,'REACH Bilaga XVII_update'!$A$5:$E$131,4,FALSE)),IF(VLOOKUP($A1478,'REACH Bilaga XVII_update'!$C$5:$D$131,2,FALSE)="",NA(),VLOOKUP($A1478,'REACH Bilaga XVII_update'!$C$5:$D$131,2,FALSE))),IF(VLOOKUP($C1478,'REACH Bilaga XVII_update'!$B$5:$D$131,3,FALSE)="",NA(),VLOOKUP($C1478,'REACH Bilaga XVII_update'!$B$5:$D$131,3,FALSE)))</f>
        <v>#N/A</v>
      </c>
      <c r="O1478" s="76" t="e">
        <f>IF($C1478="-",IF($A1478="-",IF(VLOOKUP($D1478,' REACH Bilaga 59_update'!$A$5:$E$210,5,FALSE)="",NA(),VLOOKUP($D1478,' REACH Bilaga 59_update'!$A$5:$E$210,5,FALSE)),IF(VLOOKUP($A1478,' REACH Bilaga 59_update'!$D$5:$E$210,2,FALSE)="",NA(),VLOOKUP($A1478,' REACH Bilaga 59_update'!$D$5:$E$210,2,FALSE))),IF(VLOOKUP($C1478,' REACH Bilaga 59_update'!$C$5:$E$210,3,FALSE)="",NA(),VLOOKUP($C1478,' REACH Bilaga 59_update'!$C$5:$E$210,3,FALSE)))</f>
        <v>#N/A</v>
      </c>
      <c r="P1478" s="76" t="e">
        <f>IF(C1478="-",IF(A1478="-",IFERROR(VLOOKUP($D1478,' REACH Bilaga 59_update'!$A$5:$F$210,MATCH(Sammanfattning!P$1,' REACH Bilaga 59_update'!$A$4:$F$4,0),FALSE),VLOOKUP($D1478,'REACH Bilaga XIV_update'!$A$4:$H$110,MATCH(Sammanfattning!P$1,'REACH Bilaga XIV_update'!$A$4:$H$4,0),FALSE)),IFERROR(VLOOKUP($A1478,' REACH Bilaga 59_update'!$D$5:$F$210,MATCH(Sammanfattning!P$1,' REACH Bilaga 59_update'!$D$4:$F$4,0),FALSE),VLOOKUP($A1478,'REACH Bilaga XIV_update'!$D$4:$H$110,MATCH(Sammanfattning!P$1,'REACH Bilaga XIV_update'!$D$4:$H$4,0),FALSE))),IFERROR(VLOOKUP($C1478,' REACH Bilaga 59_update'!$C$5:$F$210,MATCH(Sammanfattning!P$1,' REACH Bilaga 59_update'!$C$4:$F$4,0),FALSE),VLOOKUP($C1478,'REACH Bilaga XIV_update'!$C$4:$H$110,MATCH(Sammanfattning!P$1,'REACH Bilaga XIV_update'!$C$4:$H$4,0),FALSE)))</f>
        <v>#N/A</v>
      </c>
      <c r="Q1478" s="76" t="e">
        <f>IF($C1478="-",IF($A1478="-",IF(VLOOKUP($D1478,'REACH Bilaga XIV_update'!$A$5:$I$110,9,FALSE)="",NA(),VLOOKUP($D1478,'REACH Bilaga XIV_update'!$A$5:$I$110,9,FALSE)),IF(VLOOKUP($A1478,'REACH Bilaga XIV_update'!$D$5:$I$110,6,FALSE)="",NA(),VLOOKUP($A1478,'REACH Bilaga XIV_update'!$D$5:$I$110,6,FALSE))),IF(VLOOKUP($C1478,'REACH Bilaga XIV_update'!$C$5:$I$110,7,FALSE)="",NA(),VLOOKUP($C1478,'REACH Bilaga XIV_update'!$C$5:$I$110,7,FALSE)))</f>
        <v>#N/A</v>
      </c>
      <c r="R1478" s="76" t="e">
        <f>IF($C1478="-",IF($A1478="-",IF(VLOOKUP($D1478,CoRAP_update!$A$5:$O$376,15,FALSE)="",NA(),VLOOKUP($D1478,CoRAP_update!$A$5:$O$376,15,FALSE)),IF(VLOOKUP($A1478,CoRAP_update!$D$5:$O$376,12,FALSE)="",NA(),VLOOKUP($A1478,CoRAP_update!$D$5:$O$376,12,FALSE))),IF(VLOOKUP($C1478,CoRAP_update!$C$5:$O$376,13,FALSE)="",NA(),VLOOKUP($C1478,CoRAP_update!$C$5:$O$376,13,FALSE)))</f>
        <v>#N/A</v>
      </c>
      <c r="S1478" s="144" t="e">
        <f>IF($C1478="-",IF($A1478="-",VLOOKUP($D1478,CoRAP_update!$A$5:$J$376,MATCH(Sammanfattning!S$1,CoRAP_update!$A$4:$J$4,0),FALSE),VLOOKUP($A1478,CoRAP_update!$D$5:$J$376,MATCH(Sammanfattning!S$1,CoRAP_update!$D$4:$J$4,0),FALSE)),VLOOKUP($C1478,CoRAP_update!$C$5:$J$376,MATCH(Sammanfattning!S$1,CoRAP_update!$C$4:$J$4,0),FALSE))</f>
        <v>#N/A</v>
      </c>
      <c r="T1478" s="76" t="str">
        <f>IF($A1478="-",VLOOKUP($D1478,EDC_update!$C$2:$F$450,4,FALSE),VLOOKUP($A1478,EDC_update!$B$2:$F$450,5,FALSE))</f>
        <v>CAT3b</v>
      </c>
      <c r="V1478" s="78">
        <f>IF(IFERROR(SEARCH("PBT",P1478),99)=99,IF(IFERROR(SEARCH("suspected PBT",S1478),99)=99,IF(IFERROR(SEARCH("concluded to be PBT",K1478),99)=99,IF(IFERROR(SEARCH("PBT",S1478),99)=99,IF(IFERROR(SEARCH("PBT cand",L1478),99)=99,IF(IFERROR(SEARCH("PBT",L1478),99)=99,IF(IFERROR(SEARCH("persistent, bioackumulative and toxic properties",K1478),99)=99,0,Scoring!$E$3),Scoring!$E$3),Scoring!$E$7),Scoring!$E$3),Scoring!$E$5),Scoring!$E$6),Scoring!$E$3)</f>
        <v>0</v>
      </c>
      <c r="W1478" s="78">
        <f>IF(IFERROR(SEARCH("vPvB",P1478),99)=99,IF(IFERROR(SEARCH("suspected pbt/vPvB",S1478),99)=99,IF(IFERROR(SEARCH("vPvB",S1478),99)=99,IF(IFERROR(SEARCH("concluded to be a vPvB",S1478),99)=99,IF(IFERROR(SEARCH("identified as vPvB",K1478),99)=99,IF(IFERROR(SEARCH("concluded to be a vPvB",K1478),99)=99,IF(IFERROR(SEARCH("concluded to be both pbt and vPvB",S1478),99)=99,IF(IFERROR(SEARCH("concluded to be both pbt and vPvB",K1478),99)=99,0,Scoring!$E$5),Scoring!$E$5),Scoring!$E$5),Scoring!$E$5),Scoring!$E$5),Scoring!$E$4),Scoring!$E$6),Scoring!$E$4)</f>
        <v>0</v>
      </c>
      <c r="X1478" s="78">
        <f>IF(IFERROR(SEARCH("H410",N1478),99)=99,IF(IFERROR(SEARCH("H410",O1478),99)=99,IF(IFERROR(SEARCH("H410",Q1478),99)=99,IF(IFERROR(SEARCH("H410",M1478),99)=99,IF(IFERROR(SEARCH("H410",R1478),99)=99,IF(IFERROR(SEARCH("H411",N1478),99)=99,IF(IFERROR(SEARCH("H411",O1478),99)=99,IF(IFERROR(SEARCH("H411",Q1478),99)=99,IF(IFERROR(SEARCH("H411",M1478),99)=99,IF(IFERROR(SEARCH("H411",R1478),99)=99,IF(IFERROR(SEARCH("H413",N1478),99)=99,IF(IFERROR(SEARCH("H413",O1478),99)=99,IF(IFERROR(SEARCH("H413",Q1478),99)=99,IF(IFERROR(SEARCH("H413",M1478),99)=99,IF(IFERROR(SEARCH("H413",R1478),99)=99,IF(IFERROR(SEARCH("H412",N1478),99)=99,IF(IFERROR(SEARCH("H412",O1478),99)=99,IF(IFERROR(SEARCH("H412",Q1478),99)=99,IF(IFERROR(SEARCH("H412",M1478),99)=99,IF(IFERROR(SEARCH("H412",R1478),99)=99,0,Scoring!$E$2),Scoring!$E$2),Scoring!$E$2),Scoring!$E$2),Scoring!$E$2),Scoring!$E$2),Scoring!$E$2),Scoring!$E$2),Scoring!$E$2),Scoring!$E$2),Scoring!$E$2),Scoring!$E$2),Scoring!$E$2),Scoring!$E$2),Scoring!$E$2),Scoring!$E$2),Scoring!$E$2),Scoring!$E$2),Scoring!$E$2),Scoring!$E$2)</f>
        <v>0</v>
      </c>
      <c r="Y1478" s="78">
        <f>IF(IFERROR(SEARCH("CMR",K1478),99)=99,IF(IFERROR(SEARCH("Suspected CMR",S1478),99)=99,IF(IFERROR(SEARCH("CMR",S1478),99)=99,0,Scoring!$E$8),Scoring!$E$9),Scoring!$E$8)</f>
        <v>0</v>
      </c>
      <c r="Z1478" s="78">
        <f>IF(IFERROR(SEARCH("H350",N1478),99)=99,IF(IFERROR(SEARCH("H350",O1478),99)=99,IF(IFERROR(SEARCH("H350",Q1478),99)=99,IF(IFERROR(SEARCH("H350",M1478),99)=99,IF(IFERROR(SEARCH("H350",R1478),99)=99,IF(IFERROR(SEARCH("H351",N1478),99)=99,IF(IFERROR(SEARCH("H351",O1478),99)=99,IF(IFERROR(SEARCH("H351",Q1478),99)=99,IF(IFERROR(SEARCH("H351",M1478),99)=99,IF(IFERROR(SEARCH("H351",R1478),99)=99,IF(IFERROR(SEARCH("carcinogenic",P1478),99)=99,IF(IFERROR(SEARCH("suspected carcinogenic",S1478),99)=99,0,Scoring!$E$12),Scoring!$E$11),Scoring!$E$10),Scoring!$E$10),Scoring!$E$10),Scoring!$E$10),Scoring!$E$10),Scoring!$E$10),Scoring!$E$10),Scoring!$E$10),Scoring!$E$10),Scoring!$E$10)</f>
        <v>0</v>
      </c>
      <c r="AA1478" s="78">
        <f>IF(IFERROR(SEARCH("H340",N1478),99)=99,IF(IFERROR(SEARCH("H340",O1478),99)=99,IF(IFERROR(SEARCH("H340",Q1478),99)=99,IF(IFERROR(SEARCH("H340",M1478),99)=99,IF(IFERROR(SEARCH("H340",R1478),99)=99,IF(IFERROR(SEARCH("H341",N1478),99)=99,IF(IFERROR(SEARCH("H341",O1478),99)=99,IF(IFERROR(SEARCH("H341",Q1478),99)=99,IF(IFERROR(SEARCH("H341",M1478),99)=99,IF(IFERROR(SEARCH("H341",R1478),99)=99,IF(IFERROR(SEARCH("mutagenic",P1478),99)=99,IF(IFERROR(SEARCH("suspected mutagenic",S1478),99)=99,0,Scoring!$E$15),Scoring!$E$14),Scoring!$E$13),Scoring!$E$13),Scoring!$E$13),Scoring!$E$13),Scoring!$E$13),Scoring!$E$13),Scoring!$E$13),Scoring!$E$13),Scoring!$E$13),Scoring!$E$13)</f>
        <v>0</v>
      </c>
      <c r="AB1478" s="78">
        <f>IF(IFERROR(SEARCH("H360",N1478),99)=99,IF(IFERROR(SEARCH("H360",O1478),99)=99,IF(IFERROR(SEARCH("H360",Q1478),99)=99,IF(IFERROR(SEARCH("H360",M1478),99)=99,IF(IFERROR(SEARCH("H360",R1478),99)=99,IF(IFERROR(SEARCH("H361",N1478),99)=99,IF(IFERROR(SEARCH("H361",O1478),99)=99,IF(IFERROR(SEARCH("H361",Q1478),99)=99,IF(IFERROR(SEARCH("H361",M1478),99)=99,IF(IFERROR(SEARCH("H361",R1478),99)=99,IF(IFERROR(SEARCH("reproduction",P1478),99)=99,IF(IFERROR(SEARCH("suspected reprotoxic",S1478),99)=99,IF(IFERROR(SEARCH("reprotoxic",S1478),99)=99,IF(IFERROR(SEARCH("reprotoxic",K1478),99)=99,0,Scoring!$E$18),Scoring!$E$18),Scoring!$E$19),Scoring!$E$17),Scoring!$E$16),Scoring!$E$16),Scoring!$E$16),Scoring!$E$16),Scoring!$E$16),Scoring!$E$16),Scoring!$E$16),Scoring!$E$16),Scoring!$E$16),Scoring!$E$16)</f>
        <v>0</v>
      </c>
      <c r="AC1478" s="78">
        <f>IF(IFERROR(SEARCH("57f",L1478),99)=99,IF(IFERROR(SEARCH("57(f)",P1478),99)=99,0,Scoring!$E$20),Scoring!$E$20)</f>
        <v>0</v>
      </c>
      <c r="AD1478" s="78">
        <f>IF(IFERROR(SEARCH("CAT1",T1478),99)=99,IF(IFERROR(SEARCH("CAT2",T1478),99)=99,IF(IFERROR(SEARCH("CAT3",T1478),99)=99,IF(IFERROR(SEARCH("concluded to be endocrine",K1478),99)=99,IF(IFERROR(SEARCH("categorised as endocrine",K1478),99)=99,IF(IFERROR(SEARCH("endocrine disrupting",P1478),99)=99,IF(IFERROR(SEARCH("endocrine disrupting",K1478),99)=99,IF(IFERROR(SEARCH("suspected endocrine",S1478),99)=99,IF(IFERROR(SEARCH("potential endocrine",S1478),99)=99,0,Scoring!$E$25),Scoring!$E$25),Scoring!$E$24),Scoring!$E$24),Scoring!$E$24),Scoring!$E$24),Scoring!$E$23),Scoring!$E$22),Scoring!$E$21)</f>
        <v>0.3</v>
      </c>
      <c r="AE1478" s="78">
        <f>IF(IFERROR(SEARCH("suspected sensitiser",S1478),99)=99,IF(IFERROR(SEARCH("sensitiser",S1478),99)=99,IF(IFERROR(SEARCH("other hazard based concern",S1478),99)=99,0,Scoring!$E$28),Scoring!$E$26),Scoring!$E$27)</f>
        <v>0</v>
      </c>
      <c r="AF1478" s="78">
        <f>IF(IFERROR(M1478,1)=1,IF(IFERROR(N1478,1)=1,IF(IFERROR(O1478,1)=1,IF(IFERROR(Q1478,1)=1,IF(IFERROR(R1478,1)=1,IF(IFERROR(T1478,1)=1,IF(IFERROR(K1478,1)=1,IF(IFERROR(P1478,1)=1,IF(IFERROR(S1478,1)=1,Scoring!$E$29,0),0),0),0),0),0),0),0),0)</f>
        <v>0</v>
      </c>
      <c r="AG1478" s="78">
        <f t="shared" si="97"/>
        <v>0.3</v>
      </c>
      <c r="AI1478" s="93"/>
      <c r="AJ1478" s="94"/>
      <c r="AK1478" s="76"/>
      <c r="AL1478" s="75"/>
      <c r="AN1478" s="79"/>
      <c r="AO1478" s="79"/>
      <c r="AP1478" s="79"/>
      <c r="AQ1478" s="79"/>
      <c r="AR1478" s="79"/>
      <c r="AS1478" s="78"/>
      <c r="AU1478" s="79">
        <f>IF(IFERROR(F1478,99)=99,IF(IFERROR(G1478,99)=99,IF(IFERROR(H1478,99)=99,IF(IFERROR(I1478,99)=99,IF(IFERROR(E1478,99)=99,IF(IFERROR(J1478,99)=99,0,Scoring!$B$7),Scoring!$B$3),Scoring!$B$2),Scoring!$B$6),Scoring!$B$5),Scoring!$B$4)</f>
        <v>0.3</v>
      </c>
      <c r="AV1478" s="78">
        <f t="shared" si="98"/>
        <v>0.09</v>
      </c>
      <c r="AW1478" s="78"/>
      <c r="AX1478" s="66"/>
      <c r="AY1478" s="78"/>
      <c r="AZ1478" s="76"/>
      <c r="BB1478" s="76"/>
    </row>
    <row r="1479" spans="1:54" s="75" customFormat="1" x14ac:dyDescent="0.25">
      <c r="A1479" s="89" t="s">
        <v>7083</v>
      </c>
      <c r="B1479" s="89" t="s">
        <v>30</v>
      </c>
      <c r="C1479" s="89" t="s">
        <v>30</v>
      </c>
      <c r="D1479" s="89" t="s">
        <v>7084</v>
      </c>
      <c r="E1479" s="76" t="e">
        <f>IF(C1479="-",IF(A1479="-",VLOOKUP(D1479,'sin-list 180320_update'!$C$2:$C$835,1,FALSE),VLOOKUP(A1479,'sin-list 180320_update'!$A$2:$A$835,1,FALSE)),VLOOKUP(C1479,'sin-list 180320_update'!$B$2:$B$835,1,FALSE))</f>
        <v>#N/A</v>
      </c>
      <c r="F1479" s="76" t="e">
        <f>IF($C1479="-",IF($A1479="-",VLOOKUP($D1479,'REACH Bilaga XVII_update'!$A$5:$A$131,1,FALSE),VLOOKUP($A1479,'REACH Bilaga XVII_update'!$C$5:$C$131,1,FALSE)),VLOOKUP($C1479,'REACH Bilaga XVII_update'!$B$5:$B$131,1,FALSE))</f>
        <v>#N/A</v>
      </c>
      <c r="G1479" s="76" t="e">
        <f>IF($C1479="-",IF($A1479="-",VLOOKUP($D1479,' REACH Bilaga 59_update'!$A$5:$A$210,1,FALSE),VLOOKUP($A1479,' REACH Bilaga 59_update'!$D$5:$D$210,1,FALSE)),VLOOKUP($C1479,' REACH Bilaga 59_update'!$C$5:$C$210,1,FALSE))</f>
        <v>#N/A</v>
      </c>
      <c r="H1479" s="76" t="e">
        <f>IF($C1479="-",IF($A1479="-",VLOOKUP($D1479,'REACH Bilaga XIV_update'!$A$5:$A$110,1,FALSE),VLOOKUP($A1479,'REACH Bilaga XIV_update'!$D$5:$D$110,1,FALSE)),VLOOKUP($C1479,'REACH Bilaga XIV_update'!$C$5:$C$110,1,FALSE))</f>
        <v>#N/A</v>
      </c>
      <c r="I1479" s="76" t="e">
        <f>IF($C1479="-",IF($A1479="-",VLOOKUP($D1479,CoRAP_update!$A$5:$A$376,1,FALSE),VLOOKUP($A1479,CoRAP_update!$D$5:$D$376,1,FALSE)),VLOOKUP($C1479,CoRAP_update!$C$5:$C$376,1,FALSE))</f>
        <v>#N/A</v>
      </c>
      <c r="J1479" s="76" t="str">
        <f>IF($C1479="-",IF($A1479="-",VLOOKUP($D1479,EDC_update!$C$2:$C$450,1,FALSE),VLOOKUP($A1479,EDC_update!$B$2:$B$450,1,FALSE)),VLOOKUP($C1479,EDC_update!$L$2:$L$450,1,FALSE))</f>
        <v>NoCAS 008</v>
      </c>
      <c r="K1479" s="76" t="e">
        <f>IF($C1479="-",IF($A1479="-",IF(VLOOKUP($D1479,'sin-list 180320_update'!$C$2:$S$835,3,FALSE)="",NA(),VLOOKUP($D1479,'sin-list 180320_update'!$C$2:$S$835,3,FALSE)),IF(VLOOKUP($A1479,'sin-list 180320_update'!$A$2:$S$835,5,FALSE)="",NA(),VLOOKUP($A1479,'sin-list 180320_update'!$A$2:$S$835,5,FALSE))),IF(VLOOKUP($C1479,'sin-list 180320_update'!$B$2:$S$835,4,FALSE)="",NA(),VLOOKUP($C1479,'sin-list 180320_update'!$B$2:$S$835,4,FALSE)))</f>
        <v>#N/A</v>
      </c>
      <c r="L1479" s="76" t="e">
        <f>IF($C1479="-",IF($A1479="-",VLOOKUP($D1479,'sin-list 180320_update'!$C$2:$S$835,6,FALSE),VLOOKUP($A1479,'sin-list 180320_update'!$A$2:$S$835,8,FALSE)),VLOOKUP($C1479,'sin-list 180320_update'!$B$2:$S$835,7,FALSE))</f>
        <v>#N/A</v>
      </c>
      <c r="M1479" s="76" t="e">
        <f>IF($C1479="-",IF($A1479="-",IF(VLOOKUP($D1479,'sin-list 180320_update'!$C$2:$S$835,8,FALSE)="",NA(),VLOOKUP($D1479,'sin-list 180320_update'!$C$2:$S$835,8,FALSE)),IF(VLOOKUP($A1479,'sin-list 180320_update'!$A$2:$S$835,10,FALSE)="",NA(),VLOOKUP($A1479,'sin-list 180320_update'!$A$2:$S$835,10,FALSE))),IF(VLOOKUP($C1479,'sin-list 180320_update'!$B$2:$S$835,9,FALSE)="",NA(),VLOOKUP($C1479,'sin-list 180320_update'!$B$2:$S$835,9,FALSE)))</f>
        <v>#N/A</v>
      </c>
      <c r="N1479" s="76" t="e">
        <f>IF($C1479="-",IF($A1479="-",IF(VLOOKUP($D1479,'REACH Bilaga XVII_update'!$A$5:$E$131,4,FALSE)="",NA(),VLOOKUP($D1479,'REACH Bilaga XVII_update'!$A$5:$E$131,4,FALSE)),IF(VLOOKUP($A1479,'REACH Bilaga XVII_update'!$C$5:$D$131,2,FALSE)="",NA(),VLOOKUP($A1479,'REACH Bilaga XVII_update'!$C$5:$D$131,2,FALSE))),IF(VLOOKUP($C1479,'REACH Bilaga XVII_update'!$B$5:$D$131,3,FALSE)="",NA(),VLOOKUP($C1479,'REACH Bilaga XVII_update'!$B$5:$D$131,3,FALSE)))</f>
        <v>#N/A</v>
      </c>
      <c r="O1479" s="76" t="e">
        <f>IF($C1479="-",IF($A1479="-",IF(VLOOKUP($D1479,' REACH Bilaga 59_update'!$A$5:$E$210,5,FALSE)="",NA(),VLOOKUP($D1479,' REACH Bilaga 59_update'!$A$5:$E$210,5,FALSE)),IF(VLOOKUP($A1479,' REACH Bilaga 59_update'!$D$5:$E$210,2,FALSE)="",NA(),VLOOKUP($A1479,' REACH Bilaga 59_update'!$D$5:$E$210,2,FALSE))),IF(VLOOKUP($C1479,' REACH Bilaga 59_update'!$C$5:$E$210,3,FALSE)="",NA(),VLOOKUP($C1479,' REACH Bilaga 59_update'!$C$5:$E$210,3,FALSE)))</f>
        <v>#N/A</v>
      </c>
      <c r="P1479" s="76" t="e">
        <f>IF(C1479="-",IF(A1479="-",IFERROR(VLOOKUP($D1479,' REACH Bilaga 59_update'!$A$5:$F$210,MATCH(Sammanfattning!P$1,' REACH Bilaga 59_update'!$A$4:$F$4,0),FALSE),VLOOKUP($D1479,'REACH Bilaga XIV_update'!$A$4:$H$110,MATCH(Sammanfattning!P$1,'REACH Bilaga XIV_update'!$A$4:$H$4,0),FALSE)),IFERROR(VLOOKUP($A1479,' REACH Bilaga 59_update'!$D$5:$F$210,MATCH(Sammanfattning!P$1,' REACH Bilaga 59_update'!$D$4:$F$4,0),FALSE),VLOOKUP($A1479,'REACH Bilaga XIV_update'!$D$4:$H$110,MATCH(Sammanfattning!P$1,'REACH Bilaga XIV_update'!$D$4:$H$4,0),FALSE))),IFERROR(VLOOKUP($C1479,' REACH Bilaga 59_update'!$C$5:$F$210,MATCH(Sammanfattning!P$1,' REACH Bilaga 59_update'!$C$4:$F$4,0),FALSE),VLOOKUP($C1479,'REACH Bilaga XIV_update'!$C$4:$H$110,MATCH(Sammanfattning!P$1,'REACH Bilaga XIV_update'!$C$4:$H$4,0),FALSE)))</f>
        <v>#N/A</v>
      </c>
      <c r="Q1479" s="76" t="e">
        <f>IF($C1479="-",IF($A1479="-",IF(VLOOKUP($D1479,'REACH Bilaga XIV_update'!$A$5:$I$110,9,FALSE)="",NA(),VLOOKUP($D1479,'REACH Bilaga XIV_update'!$A$5:$I$110,9,FALSE)),IF(VLOOKUP($A1479,'REACH Bilaga XIV_update'!$D$5:$I$110,6,FALSE)="",NA(),VLOOKUP($A1479,'REACH Bilaga XIV_update'!$D$5:$I$110,6,FALSE))),IF(VLOOKUP($C1479,'REACH Bilaga XIV_update'!$C$5:$I$110,7,FALSE)="",NA(),VLOOKUP($C1479,'REACH Bilaga XIV_update'!$C$5:$I$110,7,FALSE)))</f>
        <v>#N/A</v>
      </c>
      <c r="R1479" s="76" t="e">
        <f>IF($C1479="-",IF($A1479="-",IF(VLOOKUP($D1479,CoRAP_update!$A$5:$O$376,15,FALSE)="",NA(),VLOOKUP($D1479,CoRAP_update!$A$5:$O$376,15,FALSE)),IF(VLOOKUP($A1479,CoRAP_update!$D$5:$O$376,12,FALSE)="",NA(),VLOOKUP($A1479,CoRAP_update!$D$5:$O$376,12,FALSE))),IF(VLOOKUP($C1479,CoRAP_update!$C$5:$O$376,13,FALSE)="",NA(),VLOOKUP($C1479,CoRAP_update!$C$5:$O$376,13,FALSE)))</f>
        <v>#N/A</v>
      </c>
      <c r="S1479" s="144" t="e">
        <f>IF($C1479="-",IF($A1479="-",VLOOKUP($D1479,CoRAP_update!$A$5:$J$376,MATCH(Sammanfattning!S$1,CoRAP_update!$A$4:$J$4,0),FALSE),VLOOKUP($A1479,CoRAP_update!$D$5:$J$376,MATCH(Sammanfattning!S$1,CoRAP_update!$D$4:$J$4,0),FALSE)),VLOOKUP($C1479,CoRAP_update!$C$5:$J$376,MATCH(Sammanfattning!S$1,CoRAP_update!$C$4:$J$4,0),FALSE))</f>
        <v>#N/A</v>
      </c>
      <c r="T1479" s="76" t="str">
        <f>IF($A1479="-",VLOOKUP($D1479,EDC_update!$C$2:$F$450,4,FALSE),VLOOKUP($A1479,EDC_update!$B$2:$F$450,5,FALSE))</f>
        <v>CAT3b</v>
      </c>
      <c r="U1479" s="142"/>
      <c r="V1479" s="78">
        <f>IF(IFERROR(SEARCH("PBT",P1479),99)=99,IF(IFERROR(SEARCH("suspected PBT",S1479),99)=99,IF(IFERROR(SEARCH("concluded to be PBT",K1479),99)=99,IF(IFERROR(SEARCH("PBT",S1479),99)=99,IF(IFERROR(SEARCH("PBT cand",L1479),99)=99,IF(IFERROR(SEARCH("PBT",L1479),99)=99,IF(IFERROR(SEARCH("persistent, bioackumulative and toxic properties",K1479),99)=99,0,Scoring!$E$3),Scoring!$E$3),Scoring!$E$7),Scoring!$E$3),Scoring!$E$5),Scoring!$E$6),Scoring!$E$3)</f>
        <v>0</v>
      </c>
      <c r="W1479" s="78">
        <f>IF(IFERROR(SEARCH("vPvB",P1479),99)=99,IF(IFERROR(SEARCH("suspected pbt/vPvB",S1479),99)=99,IF(IFERROR(SEARCH("vPvB",S1479),99)=99,IF(IFERROR(SEARCH("concluded to be a vPvB",S1479),99)=99,IF(IFERROR(SEARCH("identified as vPvB",K1479),99)=99,IF(IFERROR(SEARCH("concluded to be a vPvB",K1479),99)=99,IF(IFERROR(SEARCH("concluded to be both pbt and vPvB",S1479),99)=99,IF(IFERROR(SEARCH("concluded to be both pbt and vPvB",K1479),99)=99,0,Scoring!$E$5),Scoring!$E$5),Scoring!$E$5),Scoring!$E$5),Scoring!$E$5),Scoring!$E$4),Scoring!$E$6),Scoring!$E$4)</f>
        <v>0</v>
      </c>
      <c r="X1479" s="78">
        <f>IF(IFERROR(SEARCH("H410",N1479),99)=99,IF(IFERROR(SEARCH("H410",O1479),99)=99,IF(IFERROR(SEARCH("H410",Q1479),99)=99,IF(IFERROR(SEARCH("H410",M1479),99)=99,IF(IFERROR(SEARCH("H410",R1479),99)=99,IF(IFERROR(SEARCH("H411",N1479),99)=99,IF(IFERROR(SEARCH("H411",O1479),99)=99,IF(IFERROR(SEARCH("H411",Q1479),99)=99,IF(IFERROR(SEARCH("H411",M1479),99)=99,IF(IFERROR(SEARCH("H411",R1479),99)=99,IF(IFERROR(SEARCH("H413",N1479),99)=99,IF(IFERROR(SEARCH("H413",O1479),99)=99,IF(IFERROR(SEARCH("H413",Q1479),99)=99,IF(IFERROR(SEARCH("H413",M1479),99)=99,IF(IFERROR(SEARCH("H413",R1479),99)=99,IF(IFERROR(SEARCH("H412",N1479),99)=99,IF(IFERROR(SEARCH("H412",O1479),99)=99,IF(IFERROR(SEARCH("H412",Q1479),99)=99,IF(IFERROR(SEARCH("H412",M1479),99)=99,IF(IFERROR(SEARCH("H412",R1479),99)=99,0,Scoring!$E$2),Scoring!$E$2),Scoring!$E$2),Scoring!$E$2),Scoring!$E$2),Scoring!$E$2),Scoring!$E$2),Scoring!$E$2),Scoring!$E$2),Scoring!$E$2),Scoring!$E$2),Scoring!$E$2),Scoring!$E$2),Scoring!$E$2),Scoring!$E$2),Scoring!$E$2),Scoring!$E$2),Scoring!$E$2),Scoring!$E$2),Scoring!$E$2)</f>
        <v>0</v>
      </c>
      <c r="Y1479" s="78">
        <f>IF(IFERROR(SEARCH("CMR",K1479),99)=99,IF(IFERROR(SEARCH("Suspected CMR",S1479),99)=99,IF(IFERROR(SEARCH("CMR",S1479),99)=99,0,Scoring!$E$8),Scoring!$E$9),Scoring!$E$8)</f>
        <v>0</v>
      </c>
      <c r="Z1479" s="78">
        <f>IF(IFERROR(SEARCH("H350",N1479),99)=99,IF(IFERROR(SEARCH("H350",O1479),99)=99,IF(IFERROR(SEARCH("H350",Q1479),99)=99,IF(IFERROR(SEARCH("H350",M1479),99)=99,IF(IFERROR(SEARCH("H350",R1479),99)=99,IF(IFERROR(SEARCH("H351",N1479),99)=99,IF(IFERROR(SEARCH("H351",O1479),99)=99,IF(IFERROR(SEARCH("H351",Q1479),99)=99,IF(IFERROR(SEARCH("H351",M1479),99)=99,IF(IFERROR(SEARCH("H351",R1479),99)=99,IF(IFERROR(SEARCH("carcinogenic",P1479),99)=99,IF(IFERROR(SEARCH("suspected carcinogenic",S1479),99)=99,0,Scoring!$E$12),Scoring!$E$11),Scoring!$E$10),Scoring!$E$10),Scoring!$E$10),Scoring!$E$10),Scoring!$E$10),Scoring!$E$10),Scoring!$E$10),Scoring!$E$10),Scoring!$E$10),Scoring!$E$10)</f>
        <v>0</v>
      </c>
      <c r="AA1479" s="78">
        <f>IF(IFERROR(SEARCH("H340",N1479),99)=99,IF(IFERROR(SEARCH("H340",O1479),99)=99,IF(IFERROR(SEARCH("H340",Q1479),99)=99,IF(IFERROR(SEARCH("H340",M1479),99)=99,IF(IFERROR(SEARCH("H340",R1479),99)=99,IF(IFERROR(SEARCH("H341",N1479),99)=99,IF(IFERROR(SEARCH("H341",O1479),99)=99,IF(IFERROR(SEARCH("H341",Q1479),99)=99,IF(IFERROR(SEARCH("H341",M1479),99)=99,IF(IFERROR(SEARCH("H341",R1479),99)=99,IF(IFERROR(SEARCH("mutagenic",P1479),99)=99,IF(IFERROR(SEARCH("suspected mutagenic",S1479),99)=99,0,Scoring!$E$15),Scoring!$E$14),Scoring!$E$13),Scoring!$E$13),Scoring!$E$13),Scoring!$E$13),Scoring!$E$13),Scoring!$E$13),Scoring!$E$13),Scoring!$E$13),Scoring!$E$13),Scoring!$E$13)</f>
        <v>0</v>
      </c>
      <c r="AB1479" s="78">
        <f>IF(IFERROR(SEARCH("H360",N1479),99)=99,IF(IFERROR(SEARCH("H360",O1479),99)=99,IF(IFERROR(SEARCH("H360",Q1479),99)=99,IF(IFERROR(SEARCH("H360",M1479),99)=99,IF(IFERROR(SEARCH("H360",R1479),99)=99,IF(IFERROR(SEARCH("H361",N1479),99)=99,IF(IFERROR(SEARCH("H361",O1479),99)=99,IF(IFERROR(SEARCH("H361",Q1479),99)=99,IF(IFERROR(SEARCH("H361",M1479),99)=99,IF(IFERROR(SEARCH("H361",R1479),99)=99,IF(IFERROR(SEARCH("reproduction",P1479),99)=99,IF(IFERROR(SEARCH("suspected reprotoxic",S1479),99)=99,IF(IFERROR(SEARCH("reprotoxic",S1479),99)=99,IF(IFERROR(SEARCH("reprotoxic",K1479),99)=99,0,Scoring!$E$18),Scoring!$E$18),Scoring!$E$19),Scoring!$E$17),Scoring!$E$16),Scoring!$E$16),Scoring!$E$16),Scoring!$E$16),Scoring!$E$16),Scoring!$E$16),Scoring!$E$16),Scoring!$E$16),Scoring!$E$16),Scoring!$E$16)</f>
        <v>0</v>
      </c>
      <c r="AC1479" s="78">
        <f>IF(IFERROR(SEARCH("57f",L1479),99)=99,IF(IFERROR(SEARCH("57(f)",P1479),99)=99,0,Scoring!$E$20),Scoring!$E$20)</f>
        <v>0</v>
      </c>
      <c r="AD1479" s="78">
        <f>IF(IFERROR(SEARCH("CAT1",T1479),99)=99,IF(IFERROR(SEARCH("CAT2",T1479),99)=99,IF(IFERROR(SEARCH("CAT3",T1479),99)=99,IF(IFERROR(SEARCH("concluded to be endocrine",K1479),99)=99,IF(IFERROR(SEARCH("categorised as endocrine",K1479),99)=99,IF(IFERROR(SEARCH("endocrine disrupting",P1479),99)=99,IF(IFERROR(SEARCH("endocrine disrupting",K1479),99)=99,IF(IFERROR(SEARCH("suspected endocrine",S1479),99)=99,IF(IFERROR(SEARCH("potential endocrine",S1479),99)=99,0,Scoring!$E$25),Scoring!$E$25),Scoring!$E$24),Scoring!$E$24),Scoring!$E$24),Scoring!$E$24),Scoring!$E$23),Scoring!$E$22),Scoring!$E$21)</f>
        <v>0.3</v>
      </c>
      <c r="AE1479" s="78">
        <f>IF(IFERROR(SEARCH("suspected sensitiser",S1479),99)=99,IF(IFERROR(SEARCH("sensitiser",S1479),99)=99,IF(IFERROR(SEARCH("other hazard based concern",S1479),99)=99,0,Scoring!$E$28),Scoring!$E$26),Scoring!$E$27)</f>
        <v>0</v>
      </c>
      <c r="AF1479" s="78">
        <f>IF(IFERROR(M1479,1)=1,IF(IFERROR(N1479,1)=1,IF(IFERROR(O1479,1)=1,IF(IFERROR(Q1479,1)=1,IF(IFERROR(R1479,1)=1,IF(IFERROR(T1479,1)=1,IF(IFERROR(K1479,1)=1,IF(IFERROR(P1479,1)=1,IF(IFERROR(S1479,1)=1,Scoring!$E$29,0),0),0),0),0),0),0),0),0)</f>
        <v>0</v>
      </c>
      <c r="AG1479" s="78">
        <f t="shared" si="97"/>
        <v>0.3</v>
      </c>
      <c r="AH1479" s="155"/>
      <c r="AI1479" s="93"/>
      <c r="AJ1479" s="94"/>
      <c r="AK1479" s="76"/>
      <c r="AM1479" s="127"/>
      <c r="AN1479" s="79"/>
      <c r="AO1479" s="79"/>
      <c r="AP1479" s="79"/>
      <c r="AQ1479" s="79"/>
      <c r="AR1479" s="79"/>
      <c r="AS1479" s="78"/>
      <c r="AT1479" s="82"/>
      <c r="AU1479" s="79">
        <f>IF(IFERROR(F1479,99)=99,IF(IFERROR(G1479,99)=99,IF(IFERROR(H1479,99)=99,IF(IFERROR(I1479,99)=99,IF(IFERROR(E1479,99)=99,IF(IFERROR(J1479,99)=99,0,Scoring!$B$7),Scoring!$B$3),Scoring!$B$2),Scoring!$B$6),Scoring!$B$5),Scoring!$B$4)</f>
        <v>0.3</v>
      </c>
      <c r="AV1479" s="78">
        <f t="shared" si="98"/>
        <v>0.09</v>
      </c>
      <c r="AW1479" s="78"/>
      <c r="AX1479" s="66"/>
      <c r="AY1479" s="78"/>
      <c r="AZ1479" s="76"/>
      <c r="BA1479" s="82"/>
      <c r="BB1479" s="76"/>
    </row>
    <row r="1480" spans="1:54" x14ac:dyDescent="0.25">
      <c r="A1480" s="89" t="s">
        <v>6780</v>
      </c>
      <c r="B1480" s="89" t="s">
        <v>30</v>
      </c>
      <c r="C1480" s="89" t="s">
        <v>30</v>
      </c>
      <c r="D1480" s="89" t="s">
        <v>6781</v>
      </c>
      <c r="E1480" s="76" t="e">
        <f>IF(C1480="-",IF(A1480="-",VLOOKUP(D1480,'sin-list 180320_update'!$C$2:$C$835,1,FALSE),VLOOKUP(A1480,'sin-list 180320_update'!$A$2:$A$835,1,FALSE)),VLOOKUP(C1480,'sin-list 180320_update'!$B$2:$B$835,1,FALSE))</f>
        <v>#N/A</v>
      </c>
      <c r="F1480" s="76" t="e">
        <f>IF($C1480="-",IF($A1480="-",VLOOKUP($D1480,'REACH Bilaga XVII_update'!$A$5:$A$131,1,FALSE),VLOOKUP($A1480,'REACH Bilaga XVII_update'!$C$5:$C$131,1,FALSE)),VLOOKUP($C1480,'REACH Bilaga XVII_update'!$B$5:$B$131,1,FALSE))</f>
        <v>#N/A</v>
      </c>
      <c r="G1480" s="76" t="e">
        <f>IF($C1480="-",IF($A1480="-",VLOOKUP($D1480,' REACH Bilaga 59_update'!$A$5:$A$210,1,FALSE),VLOOKUP($A1480,' REACH Bilaga 59_update'!$D$5:$D$210,1,FALSE)),VLOOKUP($C1480,' REACH Bilaga 59_update'!$C$5:$C$210,1,FALSE))</f>
        <v>#N/A</v>
      </c>
      <c r="H1480" s="76" t="e">
        <f>IF($C1480="-",IF($A1480="-",VLOOKUP($D1480,'REACH Bilaga XIV_update'!$A$5:$A$110,1,FALSE),VLOOKUP($A1480,'REACH Bilaga XIV_update'!$D$5:$D$110,1,FALSE)),VLOOKUP($C1480,'REACH Bilaga XIV_update'!$C$5:$C$110,1,FALSE))</f>
        <v>#N/A</v>
      </c>
      <c r="I1480" s="76" t="e">
        <f>IF($C1480="-",IF($A1480="-",VLOOKUP($D1480,CoRAP_update!$A$5:$A$376,1,FALSE),VLOOKUP($A1480,CoRAP_update!$D$5:$D$376,1,FALSE)),VLOOKUP($C1480,CoRAP_update!$C$5:$C$376,1,FALSE))</f>
        <v>#N/A</v>
      </c>
      <c r="J1480" s="76" t="str">
        <f>IF($C1480="-",IF($A1480="-",VLOOKUP($D1480,EDC_update!$C$2:$C$450,1,FALSE),VLOOKUP($A1480,EDC_update!$B$2:$B$450,1,FALSE)),VLOOKUP($C1480,EDC_update!$L$2:$L$450,1,FALSE))</f>
        <v>NoCAS 027</v>
      </c>
      <c r="K1480" s="76" t="e">
        <f>IF($C1480="-",IF($A1480="-",IF(VLOOKUP($D1480,'sin-list 180320_update'!$C$2:$S$835,3,FALSE)="",NA(),VLOOKUP($D1480,'sin-list 180320_update'!$C$2:$S$835,3,FALSE)),IF(VLOOKUP($A1480,'sin-list 180320_update'!$A$2:$S$835,5,FALSE)="",NA(),VLOOKUP($A1480,'sin-list 180320_update'!$A$2:$S$835,5,FALSE))),IF(VLOOKUP($C1480,'sin-list 180320_update'!$B$2:$S$835,4,FALSE)="",NA(),VLOOKUP($C1480,'sin-list 180320_update'!$B$2:$S$835,4,FALSE)))</f>
        <v>#N/A</v>
      </c>
      <c r="L1480" s="76" t="e">
        <f>IF($C1480="-",IF($A1480="-",VLOOKUP($D1480,'sin-list 180320_update'!$C$2:$S$835,6,FALSE),VLOOKUP($A1480,'sin-list 180320_update'!$A$2:$S$835,8,FALSE)),VLOOKUP($C1480,'sin-list 180320_update'!$B$2:$S$835,7,FALSE))</f>
        <v>#N/A</v>
      </c>
      <c r="M1480" s="76" t="e">
        <f>IF($C1480="-",IF($A1480="-",IF(VLOOKUP($D1480,'sin-list 180320_update'!$C$2:$S$835,8,FALSE)="",NA(),VLOOKUP($D1480,'sin-list 180320_update'!$C$2:$S$835,8,FALSE)),IF(VLOOKUP($A1480,'sin-list 180320_update'!$A$2:$S$835,10,FALSE)="",NA(),VLOOKUP($A1480,'sin-list 180320_update'!$A$2:$S$835,10,FALSE))),IF(VLOOKUP($C1480,'sin-list 180320_update'!$B$2:$S$835,9,FALSE)="",NA(),VLOOKUP($C1480,'sin-list 180320_update'!$B$2:$S$835,9,FALSE)))</f>
        <v>#N/A</v>
      </c>
      <c r="N1480" s="76" t="e">
        <f>IF($C1480="-",IF($A1480="-",IF(VLOOKUP($D1480,'REACH Bilaga XVII_update'!$A$5:$E$131,4,FALSE)="",NA(),VLOOKUP($D1480,'REACH Bilaga XVII_update'!$A$5:$E$131,4,FALSE)),IF(VLOOKUP($A1480,'REACH Bilaga XVII_update'!$C$5:$D$131,2,FALSE)="",NA(),VLOOKUP($A1480,'REACH Bilaga XVII_update'!$C$5:$D$131,2,FALSE))),IF(VLOOKUP($C1480,'REACH Bilaga XVII_update'!$B$5:$D$131,3,FALSE)="",NA(),VLOOKUP($C1480,'REACH Bilaga XVII_update'!$B$5:$D$131,3,FALSE)))</f>
        <v>#N/A</v>
      </c>
      <c r="O1480" s="76" t="e">
        <f>IF($C1480="-",IF($A1480="-",IF(VLOOKUP($D1480,' REACH Bilaga 59_update'!$A$5:$E$210,5,FALSE)="",NA(),VLOOKUP($D1480,' REACH Bilaga 59_update'!$A$5:$E$210,5,FALSE)),IF(VLOOKUP($A1480,' REACH Bilaga 59_update'!$D$5:$E$210,2,FALSE)="",NA(),VLOOKUP($A1480,' REACH Bilaga 59_update'!$D$5:$E$210,2,FALSE))),IF(VLOOKUP($C1480,' REACH Bilaga 59_update'!$C$5:$E$210,3,FALSE)="",NA(),VLOOKUP($C1480,' REACH Bilaga 59_update'!$C$5:$E$210,3,FALSE)))</f>
        <v>#N/A</v>
      </c>
      <c r="P1480" s="76" t="e">
        <f>IF(C1480="-",IF(A1480="-",IFERROR(VLOOKUP($D1480,' REACH Bilaga 59_update'!$A$5:$F$210,MATCH(Sammanfattning!P$1,' REACH Bilaga 59_update'!$A$4:$F$4,0),FALSE),VLOOKUP($D1480,'REACH Bilaga XIV_update'!$A$4:$H$110,MATCH(Sammanfattning!P$1,'REACH Bilaga XIV_update'!$A$4:$H$4,0),FALSE)),IFERROR(VLOOKUP($A1480,' REACH Bilaga 59_update'!$D$5:$F$210,MATCH(Sammanfattning!P$1,' REACH Bilaga 59_update'!$D$4:$F$4,0),FALSE),VLOOKUP($A1480,'REACH Bilaga XIV_update'!$D$4:$H$110,MATCH(Sammanfattning!P$1,'REACH Bilaga XIV_update'!$D$4:$H$4,0),FALSE))),IFERROR(VLOOKUP($C1480,' REACH Bilaga 59_update'!$C$5:$F$210,MATCH(Sammanfattning!P$1,' REACH Bilaga 59_update'!$C$4:$F$4,0),FALSE),VLOOKUP($C1480,'REACH Bilaga XIV_update'!$C$4:$H$110,MATCH(Sammanfattning!P$1,'REACH Bilaga XIV_update'!$C$4:$H$4,0),FALSE)))</f>
        <v>#N/A</v>
      </c>
      <c r="Q1480" s="76" t="e">
        <f>IF($C1480="-",IF($A1480="-",IF(VLOOKUP($D1480,'REACH Bilaga XIV_update'!$A$5:$I$110,9,FALSE)="",NA(),VLOOKUP($D1480,'REACH Bilaga XIV_update'!$A$5:$I$110,9,FALSE)),IF(VLOOKUP($A1480,'REACH Bilaga XIV_update'!$D$5:$I$110,6,FALSE)="",NA(),VLOOKUP($A1480,'REACH Bilaga XIV_update'!$D$5:$I$110,6,FALSE))),IF(VLOOKUP($C1480,'REACH Bilaga XIV_update'!$C$5:$I$110,7,FALSE)="",NA(),VLOOKUP($C1480,'REACH Bilaga XIV_update'!$C$5:$I$110,7,FALSE)))</f>
        <v>#N/A</v>
      </c>
      <c r="R1480" s="76" t="e">
        <f>IF($C1480="-",IF($A1480="-",IF(VLOOKUP($D1480,CoRAP_update!$A$5:$O$376,15,FALSE)="",NA(),VLOOKUP($D1480,CoRAP_update!$A$5:$O$376,15,FALSE)),IF(VLOOKUP($A1480,CoRAP_update!$D$5:$O$376,12,FALSE)="",NA(),VLOOKUP($A1480,CoRAP_update!$D$5:$O$376,12,FALSE))),IF(VLOOKUP($C1480,CoRAP_update!$C$5:$O$376,13,FALSE)="",NA(),VLOOKUP($C1480,CoRAP_update!$C$5:$O$376,13,FALSE)))</f>
        <v>#N/A</v>
      </c>
      <c r="S1480" s="144" t="e">
        <f>IF($C1480="-",IF($A1480="-",VLOOKUP($D1480,CoRAP_update!$A$5:$J$376,MATCH(Sammanfattning!S$1,CoRAP_update!$A$4:$J$4,0),FALSE),VLOOKUP($A1480,CoRAP_update!$D$5:$J$376,MATCH(Sammanfattning!S$1,CoRAP_update!$D$4:$J$4,0),FALSE)),VLOOKUP($C1480,CoRAP_update!$C$5:$J$376,MATCH(Sammanfattning!S$1,CoRAP_update!$C$4:$J$4,0),FALSE))</f>
        <v>#N/A</v>
      </c>
      <c r="T1480" s="76" t="str">
        <f>IF($A1480="-",VLOOKUP($D1480,EDC_update!$C$2:$F$450,4,FALSE),VLOOKUP($A1480,EDC_update!$B$2:$F$450,5,FALSE))</f>
        <v>CAT3b</v>
      </c>
      <c r="V1480" s="78">
        <f>IF(IFERROR(SEARCH("PBT",P1480),99)=99,IF(IFERROR(SEARCH("suspected PBT",S1480),99)=99,IF(IFERROR(SEARCH("concluded to be PBT",K1480),99)=99,IF(IFERROR(SEARCH("PBT",S1480),99)=99,IF(IFERROR(SEARCH("PBT cand",L1480),99)=99,IF(IFERROR(SEARCH("PBT",L1480),99)=99,IF(IFERROR(SEARCH("persistent, bioackumulative and toxic properties",K1480),99)=99,0,Scoring!$E$3),Scoring!$E$3),Scoring!$E$7),Scoring!$E$3),Scoring!$E$5),Scoring!$E$6),Scoring!$E$3)</f>
        <v>0</v>
      </c>
      <c r="W1480" s="78">
        <f>IF(IFERROR(SEARCH("vPvB",P1480),99)=99,IF(IFERROR(SEARCH("suspected pbt/vPvB",S1480),99)=99,IF(IFERROR(SEARCH("vPvB",S1480),99)=99,IF(IFERROR(SEARCH("concluded to be a vPvB",S1480),99)=99,IF(IFERROR(SEARCH("identified as vPvB",K1480),99)=99,IF(IFERROR(SEARCH("concluded to be a vPvB",K1480),99)=99,IF(IFERROR(SEARCH("concluded to be both pbt and vPvB",S1480),99)=99,IF(IFERROR(SEARCH("concluded to be both pbt and vPvB",K1480),99)=99,0,Scoring!$E$5),Scoring!$E$5),Scoring!$E$5),Scoring!$E$5),Scoring!$E$5),Scoring!$E$4),Scoring!$E$6),Scoring!$E$4)</f>
        <v>0</v>
      </c>
      <c r="X1480" s="78">
        <f>IF(IFERROR(SEARCH("H410",N1480),99)=99,IF(IFERROR(SEARCH("H410",O1480),99)=99,IF(IFERROR(SEARCH("H410",Q1480),99)=99,IF(IFERROR(SEARCH("H410",M1480),99)=99,IF(IFERROR(SEARCH("H410",R1480),99)=99,IF(IFERROR(SEARCH("H411",N1480),99)=99,IF(IFERROR(SEARCH("H411",O1480),99)=99,IF(IFERROR(SEARCH("H411",Q1480),99)=99,IF(IFERROR(SEARCH("H411",M1480),99)=99,IF(IFERROR(SEARCH("H411",R1480),99)=99,IF(IFERROR(SEARCH("H413",N1480),99)=99,IF(IFERROR(SEARCH("H413",O1480),99)=99,IF(IFERROR(SEARCH("H413",Q1480),99)=99,IF(IFERROR(SEARCH("H413",M1480),99)=99,IF(IFERROR(SEARCH("H413",R1480),99)=99,IF(IFERROR(SEARCH("H412",N1480),99)=99,IF(IFERROR(SEARCH("H412",O1480),99)=99,IF(IFERROR(SEARCH("H412",Q1480),99)=99,IF(IFERROR(SEARCH("H412",M1480),99)=99,IF(IFERROR(SEARCH("H412",R1480),99)=99,0,Scoring!$E$2),Scoring!$E$2),Scoring!$E$2),Scoring!$E$2),Scoring!$E$2),Scoring!$E$2),Scoring!$E$2),Scoring!$E$2),Scoring!$E$2),Scoring!$E$2),Scoring!$E$2),Scoring!$E$2),Scoring!$E$2),Scoring!$E$2),Scoring!$E$2),Scoring!$E$2),Scoring!$E$2),Scoring!$E$2),Scoring!$E$2),Scoring!$E$2)</f>
        <v>0</v>
      </c>
      <c r="Y1480" s="78">
        <f>IF(IFERROR(SEARCH("CMR",K1480),99)=99,IF(IFERROR(SEARCH("Suspected CMR",S1480),99)=99,IF(IFERROR(SEARCH("CMR",S1480),99)=99,0,Scoring!$E$8),Scoring!$E$9),Scoring!$E$8)</f>
        <v>0</v>
      </c>
      <c r="Z1480" s="78">
        <f>IF(IFERROR(SEARCH("H350",N1480),99)=99,IF(IFERROR(SEARCH("H350",O1480),99)=99,IF(IFERROR(SEARCH("H350",Q1480),99)=99,IF(IFERROR(SEARCH("H350",M1480),99)=99,IF(IFERROR(SEARCH("H350",R1480),99)=99,IF(IFERROR(SEARCH("H351",N1480),99)=99,IF(IFERROR(SEARCH("H351",O1480),99)=99,IF(IFERROR(SEARCH("H351",Q1480),99)=99,IF(IFERROR(SEARCH("H351",M1480),99)=99,IF(IFERROR(SEARCH("H351",R1480),99)=99,IF(IFERROR(SEARCH("carcinogenic",P1480),99)=99,IF(IFERROR(SEARCH("suspected carcinogenic",S1480),99)=99,0,Scoring!$E$12),Scoring!$E$11),Scoring!$E$10),Scoring!$E$10),Scoring!$E$10),Scoring!$E$10),Scoring!$E$10),Scoring!$E$10),Scoring!$E$10),Scoring!$E$10),Scoring!$E$10),Scoring!$E$10)</f>
        <v>0</v>
      </c>
      <c r="AA1480" s="78">
        <f>IF(IFERROR(SEARCH("H340",N1480),99)=99,IF(IFERROR(SEARCH("H340",O1480),99)=99,IF(IFERROR(SEARCH("H340",Q1480),99)=99,IF(IFERROR(SEARCH("H340",M1480),99)=99,IF(IFERROR(SEARCH("H340",R1480),99)=99,IF(IFERROR(SEARCH("H341",N1480),99)=99,IF(IFERROR(SEARCH("H341",O1480),99)=99,IF(IFERROR(SEARCH("H341",Q1480),99)=99,IF(IFERROR(SEARCH("H341",M1480),99)=99,IF(IFERROR(SEARCH("H341",R1480),99)=99,IF(IFERROR(SEARCH("mutagenic",P1480),99)=99,IF(IFERROR(SEARCH("suspected mutagenic",S1480),99)=99,0,Scoring!$E$15),Scoring!$E$14),Scoring!$E$13),Scoring!$E$13),Scoring!$E$13),Scoring!$E$13),Scoring!$E$13),Scoring!$E$13),Scoring!$E$13),Scoring!$E$13),Scoring!$E$13),Scoring!$E$13)</f>
        <v>0</v>
      </c>
      <c r="AB1480" s="78">
        <f>IF(IFERROR(SEARCH("H360",N1480),99)=99,IF(IFERROR(SEARCH("H360",O1480),99)=99,IF(IFERROR(SEARCH("H360",Q1480),99)=99,IF(IFERROR(SEARCH("H360",M1480),99)=99,IF(IFERROR(SEARCH("H360",R1480),99)=99,IF(IFERROR(SEARCH("H361",N1480),99)=99,IF(IFERROR(SEARCH("H361",O1480),99)=99,IF(IFERROR(SEARCH("H361",Q1480),99)=99,IF(IFERROR(SEARCH("H361",M1480),99)=99,IF(IFERROR(SEARCH("H361",R1480),99)=99,IF(IFERROR(SEARCH("reproduction",P1480),99)=99,IF(IFERROR(SEARCH("suspected reprotoxic",S1480),99)=99,IF(IFERROR(SEARCH("reprotoxic",S1480),99)=99,IF(IFERROR(SEARCH("reprotoxic",K1480),99)=99,0,Scoring!$E$18),Scoring!$E$18),Scoring!$E$19),Scoring!$E$17),Scoring!$E$16),Scoring!$E$16),Scoring!$E$16),Scoring!$E$16),Scoring!$E$16),Scoring!$E$16),Scoring!$E$16),Scoring!$E$16),Scoring!$E$16),Scoring!$E$16)</f>
        <v>0</v>
      </c>
      <c r="AC1480" s="78">
        <f>IF(IFERROR(SEARCH("57f",L1480),99)=99,IF(IFERROR(SEARCH("57(f)",P1480),99)=99,0,Scoring!$E$20),Scoring!$E$20)</f>
        <v>0</v>
      </c>
      <c r="AD1480" s="78">
        <f>IF(IFERROR(SEARCH("CAT1",T1480),99)=99,IF(IFERROR(SEARCH("CAT2",T1480),99)=99,IF(IFERROR(SEARCH("CAT3",T1480),99)=99,IF(IFERROR(SEARCH("concluded to be endocrine",K1480),99)=99,IF(IFERROR(SEARCH("categorised as endocrine",K1480),99)=99,IF(IFERROR(SEARCH("endocrine disrupting",P1480),99)=99,IF(IFERROR(SEARCH("endocrine disrupting",K1480),99)=99,IF(IFERROR(SEARCH("suspected endocrine",S1480),99)=99,IF(IFERROR(SEARCH("potential endocrine",S1480),99)=99,0,Scoring!$E$25),Scoring!$E$25),Scoring!$E$24),Scoring!$E$24),Scoring!$E$24),Scoring!$E$24),Scoring!$E$23),Scoring!$E$22),Scoring!$E$21)</f>
        <v>0.3</v>
      </c>
      <c r="AE1480" s="78">
        <f>IF(IFERROR(SEARCH("suspected sensitiser",S1480),99)=99,IF(IFERROR(SEARCH("sensitiser",S1480),99)=99,IF(IFERROR(SEARCH("other hazard based concern",S1480),99)=99,0,Scoring!$E$28),Scoring!$E$26),Scoring!$E$27)</f>
        <v>0</v>
      </c>
      <c r="AF1480" s="78">
        <f>IF(IFERROR(M1480,1)=1,IF(IFERROR(N1480,1)=1,IF(IFERROR(O1480,1)=1,IF(IFERROR(Q1480,1)=1,IF(IFERROR(R1480,1)=1,IF(IFERROR(T1480,1)=1,IF(IFERROR(K1480,1)=1,IF(IFERROR(P1480,1)=1,IF(IFERROR(S1480,1)=1,Scoring!$E$29,0),0),0),0),0),0),0),0),0)</f>
        <v>0</v>
      </c>
      <c r="AG1480" s="78">
        <f t="shared" si="97"/>
        <v>0.3</v>
      </c>
      <c r="AI1480" s="93"/>
      <c r="AJ1480" s="94"/>
      <c r="AK1480" s="76"/>
      <c r="AL1480" s="75"/>
      <c r="AN1480" s="79"/>
      <c r="AO1480" s="79"/>
      <c r="AP1480" s="79"/>
      <c r="AQ1480" s="79"/>
      <c r="AR1480" s="79"/>
      <c r="AS1480" s="78"/>
      <c r="AU1480" s="79">
        <f>IF(IFERROR(F1480,99)=99,IF(IFERROR(G1480,99)=99,IF(IFERROR(H1480,99)=99,IF(IFERROR(I1480,99)=99,IF(IFERROR(E1480,99)=99,IF(IFERROR(J1480,99)=99,0,Scoring!$B$7),Scoring!$B$3),Scoring!$B$2),Scoring!$B$6),Scoring!$B$5),Scoring!$B$4)</f>
        <v>0.3</v>
      </c>
      <c r="AV1480" s="78">
        <f t="shared" si="98"/>
        <v>0.09</v>
      </c>
      <c r="AW1480" s="78"/>
      <c r="AX1480" s="66"/>
      <c r="AY1480" s="78"/>
      <c r="AZ1480" s="76"/>
      <c r="BB1480" s="76"/>
    </row>
    <row r="1481" spans="1:54" x14ac:dyDescent="0.25">
      <c r="A1481" s="89" t="s">
        <v>7081</v>
      </c>
      <c r="B1481" s="89" t="s">
        <v>30</v>
      </c>
      <c r="C1481" s="89" t="s">
        <v>30</v>
      </c>
      <c r="D1481" s="89" t="s">
        <v>7082</v>
      </c>
      <c r="E1481" s="76" t="e">
        <f>IF(C1481="-",IF(A1481="-",VLOOKUP(D1481,'sin-list 180320_update'!$C$2:$C$835,1,FALSE),VLOOKUP(A1481,'sin-list 180320_update'!$A$2:$A$835,1,FALSE)),VLOOKUP(C1481,'sin-list 180320_update'!$B$2:$B$835,1,FALSE))</f>
        <v>#N/A</v>
      </c>
      <c r="F1481" s="76" t="e">
        <f>IF($C1481="-",IF($A1481="-",VLOOKUP($D1481,'REACH Bilaga XVII_update'!$A$5:$A$131,1,FALSE),VLOOKUP($A1481,'REACH Bilaga XVII_update'!$C$5:$C$131,1,FALSE)),VLOOKUP($C1481,'REACH Bilaga XVII_update'!$B$5:$B$131,1,FALSE))</f>
        <v>#N/A</v>
      </c>
      <c r="G1481" s="76" t="e">
        <f>IF($C1481="-",IF($A1481="-",VLOOKUP($D1481,' REACH Bilaga 59_update'!$A$5:$A$210,1,FALSE),VLOOKUP($A1481,' REACH Bilaga 59_update'!$D$5:$D$210,1,FALSE)),VLOOKUP($C1481,' REACH Bilaga 59_update'!$C$5:$C$210,1,FALSE))</f>
        <v>#N/A</v>
      </c>
      <c r="H1481" s="76" t="e">
        <f>IF($C1481="-",IF($A1481="-",VLOOKUP($D1481,'REACH Bilaga XIV_update'!$A$5:$A$110,1,FALSE),VLOOKUP($A1481,'REACH Bilaga XIV_update'!$D$5:$D$110,1,FALSE)),VLOOKUP($C1481,'REACH Bilaga XIV_update'!$C$5:$C$110,1,FALSE))</f>
        <v>#N/A</v>
      </c>
      <c r="I1481" s="76" t="e">
        <f>IF($C1481="-",IF($A1481="-",VLOOKUP($D1481,CoRAP_update!$A$5:$A$376,1,FALSE),VLOOKUP($A1481,CoRAP_update!$D$5:$D$376,1,FALSE)),VLOOKUP($C1481,CoRAP_update!$C$5:$C$376,1,FALSE))</f>
        <v>#N/A</v>
      </c>
      <c r="J1481" s="76" t="str">
        <f>IF($C1481="-",IF($A1481="-",VLOOKUP($D1481,EDC_update!$C$2:$C$450,1,FALSE),VLOOKUP($A1481,EDC_update!$B$2:$B$450,1,FALSE)),VLOOKUP($C1481,EDC_update!$L$2:$L$450,1,FALSE))</f>
        <v>NoCAS 121</v>
      </c>
      <c r="K1481" s="76" t="e">
        <f>IF($C1481="-",IF($A1481="-",IF(VLOOKUP($D1481,'sin-list 180320_update'!$C$2:$S$835,3,FALSE)="",NA(),VLOOKUP($D1481,'sin-list 180320_update'!$C$2:$S$835,3,FALSE)),IF(VLOOKUP($A1481,'sin-list 180320_update'!$A$2:$S$835,5,FALSE)="",NA(),VLOOKUP($A1481,'sin-list 180320_update'!$A$2:$S$835,5,FALSE))),IF(VLOOKUP($C1481,'sin-list 180320_update'!$B$2:$S$835,4,FALSE)="",NA(),VLOOKUP($C1481,'sin-list 180320_update'!$B$2:$S$835,4,FALSE)))</f>
        <v>#N/A</v>
      </c>
      <c r="L1481" s="76" t="e">
        <f>IF($C1481="-",IF($A1481="-",VLOOKUP($D1481,'sin-list 180320_update'!$C$2:$S$835,6,FALSE),VLOOKUP($A1481,'sin-list 180320_update'!$A$2:$S$835,8,FALSE)),VLOOKUP($C1481,'sin-list 180320_update'!$B$2:$S$835,7,FALSE))</f>
        <v>#N/A</v>
      </c>
      <c r="M1481" s="76" t="e">
        <f>IF($C1481="-",IF($A1481="-",IF(VLOOKUP($D1481,'sin-list 180320_update'!$C$2:$S$835,8,FALSE)="",NA(),VLOOKUP($D1481,'sin-list 180320_update'!$C$2:$S$835,8,FALSE)),IF(VLOOKUP($A1481,'sin-list 180320_update'!$A$2:$S$835,10,FALSE)="",NA(),VLOOKUP($A1481,'sin-list 180320_update'!$A$2:$S$835,10,FALSE))),IF(VLOOKUP($C1481,'sin-list 180320_update'!$B$2:$S$835,9,FALSE)="",NA(),VLOOKUP($C1481,'sin-list 180320_update'!$B$2:$S$835,9,FALSE)))</f>
        <v>#N/A</v>
      </c>
      <c r="N1481" s="76" t="e">
        <f>IF($C1481="-",IF($A1481="-",IF(VLOOKUP($D1481,'REACH Bilaga XVII_update'!$A$5:$E$131,4,FALSE)="",NA(),VLOOKUP($D1481,'REACH Bilaga XVII_update'!$A$5:$E$131,4,FALSE)),IF(VLOOKUP($A1481,'REACH Bilaga XVII_update'!$C$5:$D$131,2,FALSE)="",NA(),VLOOKUP($A1481,'REACH Bilaga XVII_update'!$C$5:$D$131,2,FALSE))),IF(VLOOKUP($C1481,'REACH Bilaga XVII_update'!$B$5:$D$131,3,FALSE)="",NA(),VLOOKUP($C1481,'REACH Bilaga XVII_update'!$B$5:$D$131,3,FALSE)))</f>
        <v>#N/A</v>
      </c>
      <c r="O1481" s="76" t="e">
        <f>IF($C1481="-",IF($A1481="-",IF(VLOOKUP($D1481,' REACH Bilaga 59_update'!$A$5:$E$210,5,FALSE)="",NA(),VLOOKUP($D1481,' REACH Bilaga 59_update'!$A$5:$E$210,5,FALSE)),IF(VLOOKUP($A1481,' REACH Bilaga 59_update'!$D$5:$E$210,2,FALSE)="",NA(),VLOOKUP($A1481,' REACH Bilaga 59_update'!$D$5:$E$210,2,FALSE))),IF(VLOOKUP($C1481,' REACH Bilaga 59_update'!$C$5:$E$210,3,FALSE)="",NA(),VLOOKUP($C1481,' REACH Bilaga 59_update'!$C$5:$E$210,3,FALSE)))</f>
        <v>#N/A</v>
      </c>
      <c r="P1481" s="76" t="e">
        <f>IF(C1481="-",IF(A1481="-",IFERROR(VLOOKUP($D1481,' REACH Bilaga 59_update'!$A$5:$F$210,MATCH(Sammanfattning!P$1,' REACH Bilaga 59_update'!$A$4:$F$4,0),FALSE),VLOOKUP($D1481,'REACH Bilaga XIV_update'!$A$4:$H$110,MATCH(Sammanfattning!P$1,'REACH Bilaga XIV_update'!$A$4:$H$4,0),FALSE)),IFERROR(VLOOKUP($A1481,' REACH Bilaga 59_update'!$D$5:$F$210,MATCH(Sammanfattning!P$1,' REACH Bilaga 59_update'!$D$4:$F$4,0),FALSE),VLOOKUP($A1481,'REACH Bilaga XIV_update'!$D$4:$H$110,MATCH(Sammanfattning!P$1,'REACH Bilaga XIV_update'!$D$4:$H$4,0),FALSE))),IFERROR(VLOOKUP($C1481,' REACH Bilaga 59_update'!$C$5:$F$210,MATCH(Sammanfattning!P$1,' REACH Bilaga 59_update'!$C$4:$F$4,0),FALSE),VLOOKUP($C1481,'REACH Bilaga XIV_update'!$C$4:$H$110,MATCH(Sammanfattning!P$1,'REACH Bilaga XIV_update'!$C$4:$H$4,0),FALSE)))</f>
        <v>#N/A</v>
      </c>
      <c r="Q1481" s="76" t="e">
        <f>IF($C1481="-",IF($A1481="-",IF(VLOOKUP($D1481,'REACH Bilaga XIV_update'!$A$5:$I$110,9,FALSE)="",NA(),VLOOKUP($D1481,'REACH Bilaga XIV_update'!$A$5:$I$110,9,FALSE)),IF(VLOOKUP($A1481,'REACH Bilaga XIV_update'!$D$5:$I$110,6,FALSE)="",NA(),VLOOKUP($A1481,'REACH Bilaga XIV_update'!$D$5:$I$110,6,FALSE))),IF(VLOOKUP($C1481,'REACH Bilaga XIV_update'!$C$5:$I$110,7,FALSE)="",NA(),VLOOKUP($C1481,'REACH Bilaga XIV_update'!$C$5:$I$110,7,FALSE)))</f>
        <v>#N/A</v>
      </c>
      <c r="R1481" s="76" t="e">
        <f>IF($C1481="-",IF($A1481="-",IF(VLOOKUP($D1481,CoRAP_update!$A$5:$O$376,15,FALSE)="",NA(),VLOOKUP($D1481,CoRAP_update!$A$5:$O$376,15,FALSE)),IF(VLOOKUP($A1481,CoRAP_update!$D$5:$O$376,12,FALSE)="",NA(),VLOOKUP($A1481,CoRAP_update!$D$5:$O$376,12,FALSE))),IF(VLOOKUP($C1481,CoRAP_update!$C$5:$O$376,13,FALSE)="",NA(),VLOOKUP($C1481,CoRAP_update!$C$5:$O$376,13,FALSE)))</f>
        <v>#N/A</v>
      </c>
      <c r="S1481" s="144" t="e">
        <f>IF($C1481="-",IF($A1481="-",VLOOKUP($D1481,CoRAP_update!$A$5:$J$376,MATCH(Sammanfattning!S$1,CoRAP_update!$A$4:$J$4,0),FALSE),VLOOKUP($A1481,CoRAP_update!$D$5:$J$376,MATCH(Sammanfattning!S$1,CoRAP_update!$D$4:$J$4,0),FALSE)),VLOOKUP($C1481,CoRAP_update!$C$5:$J$376,MATCH(Sammanfattning!S$1,CoRAP_update!$C$4:$J$4,0),FALSE))</f>
        <v>#N/A</v>
      </c>
      <c r="T1481" s="76" t="str">
        <f>IF($A1481="-",VLOOKUP($D1481,EDC_update!$C$2:$F$450,4,FALSE),VLOOKUP($A1481,EDC_update!$B$2:$F$450,5,FALSE))</f>
        <v>CAT3b</v>
      </c>
      <c r="V1481" s="78">
        <f>IF(IFERROR(SEARCH("PBT",P1481),99)=99,IF(IFERROR(SEARCH("suspected PBT",S1481),99)=99,IF(IFERROR(SEARCH("concluded to be PBT",K1481),99)=99,IF(IFERROR(SEARCH("PBT",S1481),99)=99,IF(IFERROR(SEARCH("PBT cand",L1481),99)=99,IF(IFERROR(SEARCH("PBT",L1481),99)=99,IF(IFERROR(SEARCH("persistent, bioackumulative and toxic properties",K1481),99)=99,0,Scoring!$E$3),Scoring!$E$3),Scoring!$E$7),Scoring!$E$3),Scoring!$E$5),Scoring!$E$6),Scoring!$E$3)</f>
        <v>0</v>
      </c>
      <c r="W1481" s="78">
        <f>IF(IFERROR(SEARCH("vPvB",P1481),99)=99,IF(IFERROR(SEARCH("suspected pbt/vPvB",S1481),99)=99,IF(IFERROR(SEARCH("vPvB",S1481),99)=99,IF(IFERROR(SEARCH("concluded to be a vPvB",S1481),99)=99,IF(IFERROR(SEARCH("identified as vPvB",K1481),99)=99,IF(IFERROR(SEARCH("concluded to be a vPvB",K1481),99)=99,IF(IFERROR(SEARCH("concluded to be both pbt and vPvB",S1481),99)=99,IF(IFERROR(SEARCH("concluded to be both pbt and vPvB",K1481),99)=99,0,Scoring!$E$5),Scoring!$E$5),Scoring!$E$5),Scoring!$E$5),Scoring!$E$5),Scoring!$E$4),Scoring!$E$6),Scoring!$E$4)</f>
        <v>0</v>
      </c>
      <c r="X1481" s="78">
        <f>IF(IFERROR(SEARCH("H410",N1481),99)=99,IF(IFERROR(SEARCH("H410",O1481),99)=99,IF(IFERROR(SEARCH("H410",Q1481),99)=99,IF(IFERROR(SEARCH("H410",M1481),99)=99,IF(IFERROR(SEARCH("H410",R1481),99)=99,IF(IFERROR(SEARCH("H411",N1481),99)=99,IF(IFERROR(SEARCH("H411",O1481),99)=99,IF(IFERROR(SEARCH("H411",Q1481),99)=99,IF(IFERROR(SEARCH("H411",M1481),99)=99,IF(IFERROR(SEARCH("H411",R1481),99)=99,IF(IFERROR(SEARCH("H413",N1481),99)=99,IF(IFERROR(SEARCH("H413",O1481),99)=99,IF(IFERROR(SEARCH("H413",Q1481),99)=99,IF(IFERROR(SEARCH("H413",M1481),99)=99,IF(IFERROR(SEARCH("H413",R1481),99)=99,IF(IFERROR(SEARCH("H412",N1481),99)=99,IF(IFERROR(SEARCH("H412",O1481),99)=99,IF(IFERROR(SEARCH("H412",Q1481),99)=99,IF(IFERROR(SEARCH("H412",M1481),99)=99,IF(IFERROR(SEARCH("H412",R1481),99)=99,0,Scoring!$E$2),Scoring!$E$2),Scoring!$E$2),Scoring!$E$2),Scoring!$E$2),Scoring!$E$2),Scoring!$E$2),Scoring!$E$2),Scoring!$E$2),Scoring!$E$2),Scoring!$E$2),Scoring!$E$2),Scoring!$E$2),Scoring!$E$2),Scoring!$E$2),Scoring!$E$2),Scoring!$E$2),Scoring!$E$2),Scoring!$E$2),Scoring!$E$2)</f>
        <v>0</v>
      </c>
      <c r="Y1481" s="78">
        <f>IF(IFERROR(SEARCH("CMR",K1481),99)=99,IF(IFERROR(SEARCH("Suspected CMR",S1481),99)=99,IF(IFERROR(SEARCH("CMR",S1481),99)=99,0,Scoring!$E$8),Scoring!$E$9),Scoring!$E$8)</f>
        <v>0</v>
      </c>
      <c r="Z1481" s="78">
        <f>IF(IFERROR(SEARCH("H350",N1481),99)=99,IF(IFERROR(SEARCH("H350",O1481),99)=99,IF(IFERROR(SEARCH("H350",Q1481),99)=99,IF(IFERROR(SEARCH("H350",M1481),99)=99,IF(IFERROR(SEARCH("H350",R1481),99)=99,IF(IFERROR(SEARCH("H351",N1481),99)=99,IF(IFERROR(SEARCH("H351",O1481),99)=99,IF(IFERROR(SEARCH("H351",Q1481),99)=99,IF(IFERROR(SEARCH("H351",M1481),99)=99,IF(IFERROR(SEARCH("H351",R1481),99)=99,IF(IFERROR(SEARCH("carcinogenic",P1481),99)=99,IF(IFERROR(SEARCH("suspected carcinogenic",S1481),99)=99,0,Scoring!$E$12),Scoring!$E$11),Scoring!$E$10),Scoring!$E$10),Scoring!$E$10),Scoring!$E$10),Scoring!$E$10),Scoring!$E$10),Scoring!$E$10),Scoring!$E$10),Scoring!$E$10),Scoring!$E$10)</f>
        <v>0</v>
      </c>
      <c r="AA1481" s="78">
        <f>IF(IFERROR(SEARCH("H340",N1481),99)=99,IF(IFERROR(SEARCH("H340",O1481),99)=99,IF(IFERROR(SEARCH("H340",Q1481),99)=99,IF(IFERROR(SEARCH("H340",M1481),99)=99,IF(IFERROR(SEARCH("H340",R1481),99)=99,IF(IFERROR(SEARCH("H341",N1481),99)=99,IF(IFERROR(SEARCH("H341",O1481),99)=99,IF(IFERROR(SEARCH("H341",Q1481),99)=99,IF(IFERROR(SEARCH("H341",M1481),99)=99,IF(IFERROR(SEARCH("H341",R1481),99)=99,IF(IFERROR(SEARCH("mutagenic",P1481),99)=99,IF(IFERROR(SEARCH("suspected mutagenic",S1481),99)=99,0,Scoring!$E$15),Scoring!$E$14),Scoring!$E$13),Scoring!$E$13),Scoring!$E$13),Scoring!$E$13),Scoring!$E$13),Scoring!$E$13),Scoring!$E$13),Scoring!$E$13),Scoring!$E$13),Scoring!$E$13)</f>
        <v>0</v>
      </c>
      <c r="AB1481" s="78">
        <f>IF(IFERROR(SEARCH("H360",N1481),99)=99,IF(IFERROR(SEARCH("H360",O1481),99)=99,IF(IFERROR(SEARCH("H360",Q1481),99)=99,IF(IFERROR(SEARCH("H360",M1481),99)=99,IF(IFERROR(SEARCH("H360",R1481),99)=99,IF(IFERROR(SEARCH("H361",N1481),99)=99,IF(IFERROR(SEARCH("H361",O1481),99)=99,IF(IFERROR(SEARCH("H361",Q1481),99)=99,IF(IFERROR(SEARCH("H361",M1481),99)=99,IF(IFERROR(SEARCH("H361",R1481),99)=99,IF(IFERROR(SEARCH("reproduction",P1481),99)=99,IF(IFERROR(SEARCH("suspected reprotoxic",S1481),99)=99,IF(IFERROR(SEARCH("reprotoxic",S1481),99)=99,IF(IFERROR(SEARCH("reprotoxic",K1481),99)=99,0,Scoring!$E$18),Scoring!$E$18),Scoring!$E$19),Scoring!$E$17),Scoring!$E$16),Scoring!$E$16),Scoring!$E$16),Scoring!$E$16),Scoring!$E$16),Scoring!$E$16),Scoring!$E$16),Scoring!$E$16),Scoring!$E$16),Scoring!$E$16)</f>
        <v>0</v>
      </c>
      <c r="AC1481" s="78">
        <f>IF(IFERROR(SEARCH("57f",L1481),99)=99,IF(IFERROR(SEARCH("57(f)",P1481),99)=99,0,Scoring!$E$20),Scoring!$E$20)</f>
        <v>0</v>
      </c>
      <c r="AD1481" s="78">
        <f>IF(IFERROR(SEARCH("CAT1",T1481),99)=99,IF(IFERROR(SEARCH("CAT2",T1481),99)=99,IF(IFERROR(SEARCH("CAT3",T1481),99)=99,IF(IFERROR(SEARCH("concluded to be endocrine",K1481),99)=99,IF(IFERROR(SEARCH("categorised as endocrine",K1481),99)=99,IF(IFERROR(SEARCH("endocrine disrupting",P1481),99)=99,IF(IFERROR(SEARCH("endocrine disrupting",K1481),99)=99,IF(IFERROR(SEARCH("suspected endocrine",S1481),99)=99,IF(IFERROR(SEARCH("potential endocrine",S1481),99)=99,0,Scoring!$E$25),Scoring!$E$25),Scoring!$E$24),Scoring!$E$24),Scoring!$E$24),Scoring!$E$24),Scoring!$E$23),Scoring!$E$22),Scoring!$E$21)</f>
        <v>0.3</v>
      </c>
      <c r="AE1481" s="78">
        <f>IF(IFERROR(SEARCH("suspected sensitiser",S1481),99)=99,IF(IFERROR(SEARCH("sensitiser",S1481),99)=99,IF(IFERROR(SEARCH("other hazard based concern",S1481),99)=99,0,Scoring!$E$28),Scoring!$E$26),Scoring!$E$27)</f>
        <v>0</v>
      </c>
      <c r="AF1481" s="78">
        <f>IF(IFERROR(M1481,1)=1,IF(IFERROR(N1481,1)=1,IF(IFERROR(O1481,1)=1,IF(IFERROR(Q1481,1)=1,IF(IFERROR(R1481,1)=1,IF(IFERROR(T1481,1)=1,IF(IFERROR(K1481,1)=1,IF(IFERROR(P1481,1)=1,IF(IFERROR(S1481,1)=1,Scoring!$E$29,0),0),0),0),0),0),0),0),0)</f>
        <v>0</v>
      </c>
      <c r="AG1481" s="78">
        <f t="shared" si="97"/>
        <v>0.3</v>
      </c>
      <c r="AI1481" s="93"/>
      <c r="AJ1481" s="94"/>
      <c r="AK1481" s="76"/>
      <c r="AL1481" s="75"/>
      <c r="AN1481" s="79"/>
      <c r="AO1481" s="79"/>
      <c r="AP1481" s="79"/>
      <c r="AQ1481" s="79"/>
      <c r="AR1481" s="79"/>
      <c r="AS1481" s="78"/>
      <c r="AU1481" s="79">
        <f>IF(IFERROR(F1481,99)=99,IF(IFERROR(G1481,99)=99,IF(IFERROR(H1481,99)=99,IF(IFERROR(I1481,99)=99,IF(IFERROR(E1481,99)=99,IF(IFERROR(J1481,99)=99,0,Scoring!$B$7),Scoring!$B$3),Scoring!$B$2),Scoring!$B$6),Scoring!$B$5),Scoring!$B$4)</f>
        <v>0.3</v>
      </c>
      <c r="AV1481" s="78">
        <f t="shared" si="98"/>
        <v>0.09</v>
      </c>
      <c r="AW1481" s="78"/>
      <c r="AX1481" s="66"/>
      <c r="AY1481" s="78"/>
      <c r="AZ1481" s="76"/>
      <c r="BB1481" s="76"/>
    </row>
    <row r="1482" spans="1:54" x14ac:dyDescent="0.25">
      <c r="A1482" s="77" t="s">
        <v>3367</v>
      </c>
      <c r="B1482" s="76" t="str">
        <f>C1482</f>
        <v>204-214-7</v>
      </c>
      <c r="C1482" s="77" t="s">
        <v>467</v>
      </c>
      <c r="D1482" s="77" t="s">
        <v>468</v>
      </c>
      <c r="E1482" s="76" t="str">
        <f>IF(C1482="-",IF(A1482="-",VLOOKUP(D1482,'sin-list 180320_update'!$C$2:$C$835,1,FALSE),VLOOKUP(A1482,'sin-list 180320_update'!$A$2:$A$835,1,FALSE)),VLOOKUP(C1482,'sin-list 180320_update'!$B$2:$B$835,1,FALSE))</f>
        <v>204-214-7</v>
      </c>
      <c r="F1482" s="76" t="str">
        <f>IF($C1482="-",IF($A1482="-",VLOOKUP($D1482,'REACH Bilaga XVII_update'!$A$5:$A$131,1,FALSE),VLOOKUP($A1482,'REACH Bilaga XVII_update'!$C$5:$C$131,1,FALSE)),VLOOKUP($C1482,'REACH Bilaga XVII_update'!$B$5:$B$131,1,FALSE))</f>
        <v>204-214-7</v>
      </c>
      <c r="G1482" s="76" t="e">
        <f>IF($C1482="-",IF($A1482="-",VLOOKUP($D1482,' REACH Bilaga 59_update'!$A$5:$A$210,1,FALSE),VLOOKUP($A1482,' REACH Bilaga 59_update'!$D$5:$D$210,1,FALSE)),VLOOKUP($C1482,' REACH Bilaga 59_update'!$C$5:$C$210,1,FALSE))</f>
        <v>#N/A</v>
      </c>
      <c r="H1482" s="76" t="e">
        <f>IF($C1482="-",IF($A1482="-",VLOOKUP($D1482,'REACH Bilaga XIV_update'!$A$5:$A$110,1,FALSE),VLOOKUP($A1482,'REACH Bilaga XIV_update'!$D$5:$D$110,1,FALSE)),VLOOKUP($C1482,'REACH Bilaga XIV_update'!$C$5:$C$110,1,FALSE))</f>
        <v>#N/A</v>
      </c>
      <c r="I1482" s="76" t="e">
        <f>IF($C1482="-",IF($A1482="-",VLOOKUP($D1482,CoRAP_update!$A$5:$A$376,1,FALSE),VLOOKUP($A1482,CoRAP_update!$D$5:$D$376,1,FALSE)),VLOOKUP($C1482,CoRAP_update!$C$5:$C$376,1,FALSE))</f>
        <v>#N/A</v>
      </c>
      <c r="J1482" s="76" t="e">
        <f>IF($C1482="-",IF($A1482="-",VLOOKUP($D1482,EDC_update!$C$2:$C$450,1,FALSE),VLOOKUP($A1482,EDC_update!$B$2:$B$450,1,FALSE)),VLOOKUP($C1482,EDC_update!$L$2:$L$450,1,FALSE))</f>
        <v>#N/A</v>
      </c>
      <c r="K1482" s="76" t="str">
        <f>IF($C1482="-",IF($A1482="-",IF(VLOOKUP($D1482,'sin-list 180320_update'!$C$2:$S$835,3,FALSE)="",NA(),VLOOKUP($D1482,'sin-list 180320_update'!$C$2:$S$835,3,FALSE)),IF(VLOOKUP($A1482,'sin-list 180320_update'!$A$2:$S$835,5,FALSE)="",NA(),VLOOKUP($A1482,'sin-list 180320_update'!$A$2:$S$835,5,FALSE))),IF(VLOOKUP($C1482,'sin-list 180320_update'!$B$2:$S$835,4,FALSE)="",NA(),VLOOKUP($C1482,'sin-list 180320_update'!$B$2:$S$835,4,FALSE)))</f>
        <v>This substance has endocrine disrupting properties. In vitro studies show interference with thyroid function. In vivo reproductive and developmental effects have been seen in daphnia, fish and rodents. In humans the substance has been linked to endometrio</v>
      </c>
      <c r="L1482" s="76" t="str">
        <f>IF($C1482="-",IF($A1482="-",VLOOKUP($D1482,'sin-list 180320_update'!$C$2:$S$835,6,FALSE),VLOOKUP($A1482,'sin-list 180320_update'!$A$2:$S$835,8,FALSE)),VLOOKUP($C1482,'sin-list 180320_update'!$B$2:$S$835,7,FALSE))</f>
        <v>Official classification missing</v>
      </c>
      <c r="M1482" s="76" t="e">
        <f>IF($C1482="-",IF($A1482="-",IF(VLOOKUP($D1482,'sin-list 180320_update'!$C$2:$S$835,8,FALSE)="",NA(),VLOOKUP($D1482,'sin-list 180320_update'!$C$2:$S$835,8,FALSE)),IF(VLOOKUP($A1482,'sin-list 180320_update'!$A$2:$S$835,10,FALSE)="",NA(),VLOOKUP($A1482,'sin-list 180320_update'!$A$2:$S$835,10,FALSE))),IF(VLOOKUP($C1482,'sin-list 180320_update'!$B$2:$S$835,9,FALSE)="",NA(),VLOOKUP($C1482,'sin-list 180320_update'!$B$2:$S$835,9,FALSE)))</f>
        <v>#N/A</v>
      </c>
      <c r="N1482" s="76" t="e">
        <f>IF($C1482="-",IF($A1482="-",IF(VLOOKUP($D1482,'REACH Bilaga XVII_update'!$A$5:$E$131,4,FALSE)="",NA(),VLOOKUP($D1482,'REACH Bilaga XVII_update'!$A$5:$E$131,4,FALSE)),IF(VLOOKUP($A1482,'REACH Bilaga XVII_update'!$C$5:$D$131,2,FALSE)="",NA(),VLOOKUP($A1482,'REACH Bilaga XVII_update'!$C$5:$D$131,2,FALSE))),IF(VLOOKUP($C1482,'REACH Bilaga XVII_update'!$B$5:$D$131,3,FALSE)="",NA(),VLOOKUP($C1482,'REACH Bilaga XVII_update'!$B$5:$D$131,3,FALSE)))</f>
        <v>#N/A</v>
      </c>
      <c r="O1482" s="76" t="e">
        <f>IF($C1482="-",IF($A1482="-",IF(VLOOKUP($D1482,' REACH Bilaga 59_update'!$A$5:$E$210,5,FALSE)="",NA(),VLOOKUP($D1482,' REACH Bilaga 59_update'!$A$5:$E$210,5,FALSE)),IF(VLOOKUP($A1482,' REACH Bilaga 59_update'!$D$5:$E$210,2,FALSE)="",NA(),VLOOKUP($A1482,' REACH Bilaga 59_update'!$D$5:$E$210,2,FALSE))),IF(VLOOKUP($C1482,' REACH Bilaga 59_update'!$C$5:$E$210,3,FALSE)="",NA(),VLOOKUP($C1482,' REACH Bilaga 59_update'!$C$5:$E$210,3,FALSE)))</f>
        <v>#N/A</v>
      </c>
      <c r="P1482" s="76" t="e">
        <f>IF(C1482="-",IF(A1482="-",IFERROR(VLOOKUP($D1482,' REACH Bilaga 59_update'!$A$5:$F$210,MATCH(Sammanfattning!P$1,' REACH Bilaga 59_update'!$A$4:$F$4,0),FALSE),VLOOKUP($D1482,'REACH Bilaga XIV_update'!$A$4:$H$110,MATCH(Sammanfattning!P$1,'REACH Bilaga XIV_update'!$A$4:$H$4,0),FALSE)),IFERROR(VLOOKUP($A1482,' REACH Bilaga 59_update'!$D$5:$F$210,MATCH(Sammanfattning!P$1,' REACH Bilaga 59_update'!$D$4:$F$4,0),FALSE),VLOOKUP($A1482,'REACH Bilaga XIV_update'!$D$4:$H$110,MATCH(Sammanfattning!P$1,'REACH Bilaga XIV_update'!$D$4:$H$4,0),FALSE))),IFERROR(VLOOKUP($C1482,' REACH Bilaga 59_update'!$C$5:$F$210,MATCH(Sammanfattning!P$1,' REACH Bilaga 59_update'!$C$4:$F$4,0),FALSE),VLOOKUP($C1482,'REACH Bilaga XIV_update'!$C$4:$H$110,MATCH(Sammanfattning!P$1,'REACH Bilaga XIV_update'!$C$4:$H$4,0),FALSE)))</f>
        <v>#N/A</v>
      </c>
      <c r="Q1482" s="76" t="e">
        <f>IF($C1482="-",IF($A1482="-",IF(VLOOKUP($D1482,'REACH Bilaga XIV_update'!$A$5:$I$110,9,FALSE)="",NA(),VLOOKUP($D1482,'REACH Bilaga XIV_update'!$A$5:$I$110,9,FALSE)),IF(VLOOKUP($A1482,'REACH Bilaga XIV_update'!$D$5:$I$110,6,FALSE)="",NA(),VLOOKUP($A1482,'REACH Bilaga XIV_update'!$D$5:$I$110,6,FALSE))),IF(VLOOKUP($C1482,'REACH Bilaga XIV_update'!$C$5:$I$110,7,FALSE)="",NA(),VLOOKUP($C1482,'REACH Bilaga XIV_update'!$C$5:$I$110,7,FALSE)))</f>
        <v>#N/A</v>
      </c>
      <c r="R1482" s="76" t="e">
        <f>IF($C1482="-",IF($A1482="-",IF(VLOOKUP($D1482,CoRAP_update!$A$5:$O$376,15,FALSE)="",NA(),VLOOKUP($D1482,CoRAP_update!$A$5:$O$376,15,FALSE)),IF(VLOOKUP($A1482,CoRAP_update!$D$5:$O$376,12,FALSE)="",NA(),VLOOKUP($A1482,CoRAP_update!$D$5:$O$376,12,FALSE))),IF(VLOOKUP($C1482,CoRAP_update!$C$5:$O$376,13,FALSE)="",NA(),VLOOKUP($C1482,CoRAP_update!$C$5:$O$376,13,FALSE)))</f>
        <v>#N/A</v>
      </c>
      <c r="S1482" s="144" t="e">
        <f>IF($C1482="-",IF($A1482="-",VLOOKUP($D1482,CoRAP_update!$A$5:$J$376,MATCH(Sammanfattning!S$1,CoRAP_update!$A$4:$J$4,0),FALSE),VLOOKUP($A1482,CoRAP_update!$D$5:$J$376,MATCH(Sammanfattning!S$1,CoRAP_update!$D$4:$J$4,0),FALSE)),VLOOKUP($C1482,CoRAP_update!$C$5:$J$376,MATCH(Sammanfattning!S$1,CoRAP_update!$C$4:$J$4,0),FALSE))</f>
        <v>#N/A</v>
      </c>
      <c r="T1482" s="76" t="str">
        <f>IF($A1482="-",VLOOKUP($D1482,EDC_update!$C$2:$F$450,4,FALSE),VLOOKUP($A1482,EDC_update!$B$2:$F$450,5,FALSE))</f>
        <v>CAT3b</v>
      </c>
      <c r="V1482" s="78">
        <f>IF(IFERROR(SEARCH("PBT",P1482),99)=99,IF(IFERROR(SEARCH("suspected PBT",S1482),99)=99,IF(IFERROR(SEARCH("concluded to be PBT",K1482),99)=99,IF(IFERROR(SEARCH("PBT",S1482),99)=99,IF(IFERROR(SEARCH("PBT cand",L1482),99)=99,IF(IFERROR(SEARCH("PBT",L1482),99)=99,IF(IFERROR(SEARCH("persistent, bioackumulative and toxic properties",K1482),99)=99,0,Scoring!$E$3),Scoring!$E$3),Scoring!$E$7),Scoring!$E$3),Scoring!$E$5),Scoring!$E$6),Scoring!$E$3)</f>
        <v>0</v>
      </c>
      <c r="W1482" s="78">
        <f>IF(IFERROR(SEARCH("vPvB",P1482),99)=99,IF(IFERROR(SEARCH("suspected pbt/vPvB",S1482),99)=99,IF(IFERROR(SEARCH("vPvB",S1482),99)=99,IF(IFERROR(SEARCH("concluded to be a vPvB",S1482),99)=99,IF(IFERROR(SEARCH("identified as vPvB",K1482),99)=99,IF(IFERROR(SEARCH("concluded to be a vPvB",K1482),99)=99,IF(IFERROR(SEARCH("concluded to be both pbt and vPvB",S1482),99)=99,IF(IFERROR(SEARCH("concluded to be both pbt and vPvB",K1482),99)=99,0,Scoring!$E$5),Scoring!$E$5),Scoring!$E$5),Scoring!$E$5),Scoring!$E$5),Scoring!$E$4),Scoring!$E$6),Scoring!$E$4)</f>
        <v>0</v>
      </c>
      <c r="X1482" s="78">
        <f>IF(IFERROR(SEARCH("H410",N1482),99)=99,IF(IFERROR(SEARCH("H410",O1482),99)=99,IF(IFERROR(SEARCH("H410",Q1482),99)=99,IF(IFERROR(SEARCH("H410",M1482),99)=99,IF(IFERROR(SEARCH("H410",R1482),99)=99,IF(IFERROR(SEARCH("H411",N1482),99)=99,IF(IFERROR(SEARCH("H411",O1482),99)=99,IF(IFERROR(SEARCH("H411",Q1482),99)=99,IF(IFERROR(SEARCH("H411",M1482),99)=99,IF(IFERROR(SEARCH("H411",R1482),99)=99,IF(IFERROR(SEARCH("H413",N1482),99)=99,IF(IFERROR(SEARCH("H413",O1482),99)=99,IF(IFERROR(SEARCH("H413",Q1482),99)=99,IF(IFERROR(SEARCH("H413",M1482),99)=99,IF(IFERROR(SEARCH("H413",R1482),99)=99,IF(IFERROR(SEARCH("H412",N1482),99)=99,IF(IFERROR(SEARCH("H412",O1482),99)=99,IF(IFERROR(SEARCH("H412",Q1482),99)=99,IF(IFERROR(SEARCH("H412",M1482),99)=99,IF(IFERROR(SEARCH("H412",R1482),99)=99,0,Scoring!$E$2),Scoring!$E$2),Scoring!$E$2),Scoring!$E$2),Scoring!$E$2),Scoring!$E$2),Scoring!$E$2),Scoring!$E$2),Scoring!$E$2),Scoring!$E$2),Scoring!$E$2),Scoring!$E$2),Scoring!$E$2),Scoring!$E$2),Scoring!$E$2),Scoring!$E$2),Scoring!$E$2),Scoring!$E$2),Scoring!$E$2),Scoring!$E$2)</f>
        <v>0</v>
      </c>
      <c r="Y1482" s="78">
        <f>IF(IFERROR(SEARCH("CMR",K1482),99)=99,IF(IFERROR(SEARCH("Suspected CMR",S1482),99)=99,IF(IFERROR(SEARCH("CMR",S1482),99)=99,0,Scoring!$E$8),Scoring!$E$9),Scoring!$E$8)</f>
        <v>0</v>
      </c>
      <c r="Z1482" s="78">
        <f>IF(IFERROR(SEARCH("H350",N1482),99)=99,IF(IFERROR(SEARCH("H350",O1482),99)=99,IF(IFERROR(SEARCH("H350",Q1482),99)=99,IF(IFERROR(SEARCH("H350",M1482),99)=99,IF(IFERROR(SEARCH("H350",R1482),99)=99,IF(IFERROR(SEARCH("H351",N1482),99)=99,IF(IFERROR(SEARCH("H351",O1482),99)=99,IF(IFERROR(SEARCH("H351",Q1482),99)=99,IF(IFERROR(SEARCH("H351",M1482),99)=99,IF(IFERROR(SEARCH("H351",R1482),99)=99,IF(IFERROR(SEARCH("carcinogenic",P1482),99)=99,IF(IFERROR(SEARCH("suspected carcinogenic",S1482),99)=99,0,Scoring!$E$12),Scoring!$E$11),Scoring!$E$10),Scoring!$E$10),Scoring!$E$10),Scoring!$E$10),Scoring!$E$10),Scoring!$E$10),Scoring!$E$10),Scoring!$E$10),Scoring!$E$10),Scoring!$E$10)</f>
        <v>0</v>
      </c>
      <c r="AA1482" s="78">
        <f>IF(IFERROR(SEARCH("H340",N1482),99)=99,IF(IFERROR(SEARCH("H340",O1482),99)=99,IF(IFERROR(SEARCH("H340",Q1482),99)=99,IF(IFERROR(SEARCH("H340",M1482),99)=99,IF(IFERROR(SEARCH("H340",R1482),99)=99,IF(IFERROR(SEARCH("H341",N1482),99)=99,IF(IFERROR(SEARCH("H341",O1482),99)=99,IF(IFERROR(SEARCH("H341",Q1482),99)=99,IF(IFERROR(SEARCH("H341",M1482),99)=99,IF(IFERROR(SEARCH("H341",R1482),99)=99,IF(IFERROR(SEARCH("mutagenic",P1482),99)=99,IF(IFERROR(SEARCH("suspected mutagenic",S1482),99)=99,0,Scoring!$E$15),Scoring!$E$14),Scoring!$E$13),Scoring!$E$13),Scoring!$E$13),Scoring!$E$13),Scoring!$E$13),Scoring!$E$13),Scoring!$E$13),Scoring!$E$13),Scoring!$E$13),Scoring!$E$13)</f>
        <v>0</v>
      </c>
      <c r="AB1482" s="78">
        <f>IF(IFERROR(SEARCH("H360",N1482),99)=99,IF(IFERROR(SEARCH("H360",O1482),99)=99,IF(IFERROR(SEARCH("H360",Q1482),99)=99,IF(IFERROR(SEARCH("H360",M1482),99)=99,IF(IFERROR(SEARCH("H360",R1482),99)=99,IF(IFERROR(SEARCH("H361",N1482),99)=99,IF(IFERROR(SEARCH("H361",O1482),99)=99,IF(IFERROR(SEARCH("H361",Q1482),99)=99,IF(IFERROR(SEARCH("H361",M1482),99)=99,IF(IFERROR(SEARCH("H361",R1482),99)=99,IF(IFERROR(SEARCH("reproduction",P1482),99)=99,IF(IFERROR(SEARCH("suspected reprotoxic",S1482),99)=99,IF(IFERROR(SEARCH("reprotoxic",S1482),99)=99,IF(IFERROR(SEARCH("reprotoxic",K1482),99)=99,0,Scoring!$E$18),Scoring!$E$18),Scoring!$E$19),Scoring!$E$17),Scoring!$E$16),Scoring!$E$16),Scoring!$E$16),Scoring!$E$16),Scoring!$E$16),Scoring!$E$16),Scoring!$E$16),Scoring!$E$16),Scoring!$E$16),Scoring!$E$16)</f>
        <v>0</v>
      </c>
      <c r="AC1482" s="78">
        <f>IF(IFERROR(SEARCH("57f",L1482),99)=99,IF(IFERROR(SEARCH("57(f)",P1482),99)=99,0,Scoring!$E$20),Scoring!$E$20)</f>
        <v>0</v>
      </c>
      <c r="AD1482" s="78">
        <f>IF(IFERROR(SEARCH("CAT1",T1482),99)=99,IF(IFERROR(SEARCH("CAT2",T1482),99)=99,IF(IFERROR(SEARCH("CAT3",T1482),99)=99,IF(IFERROR(SEARCH("concluded to be endocrine",K1482),99)=99,IF(IFERROR(SEARCH("categorised as endocrine",K1482),99)=99,IF(IFERROR(SEARCH("endocrine disrupting",P1482),99)=99,IF(IFERROR(SEARCH("endocrine disrupting",K1482),99)=99,IF(IFERROR(SEARCH("suspected endocrine",S1482),99)=99,IF(IFERROR(SEARCH("potential endocrine",S1482),99)=99,0,Scoring!$E$25),Scoring!$E$25),Scoring!$E$24),Scoring!$E$24),Scoring!$E$24),Scoring!$E$24),Scoring!$E$23),Scoring!$E$22),Scoring!$E$21)</f>
        <v>0.3</v>
      </c>
      <c r="AE1482" s="78">
        <f>IF(IFERROR(SEARCH("suspected sensitiser",S1482),99)=99,IF(IFERROR(SEARCH("sensitiser",S1482),99)=99,IF(IFERROR(SEARCH("other hazard based concern",S1482),99)=99,0,Scoring!$E$28),Scoring!$E$26),Scoring!$E$27)</f>
        <v>0</v>
      </c>
      <c r="AF1482" s="78">
        <f>IF(IFERROR(M1482,1)=1,IF(IFERROR(N1482,1)=1,IF(IFERROR(O1482,1)=1,IF(IFERROR(Q1482,1)=1,IF(IFERROR(R1482,1)=1,IF(IFERROR(T1482,1)=1,IF(IFERROR(K1482,1)=1,IF(IFERROR(P1482,1)=1,IF(IFERROR(S1482,1)=1,Scoring!$E$29,0),0),0),0),0),0),0),0),0)</f>
        <v>0</v>
      </c>
      <c r="AG1482" s="78">
        <f t="shared" si="97"/>
        <v>0.3</v>
      </c>
      <c r="AI1482" s="93"/>
      <c r="AJ1482" s="94"/>
      <c r="AK1482" s="76"/>
      <c r="AL1482" s="75"/>
      <c r="AN1482" s="79"/>
      <c r="AO1482" s="79"/>
      <c r="AP1482" s="79"/>
      <c r="AQ1482" s="79"/>
      <c r="AR1482" s="79"/>
      <c r="AS1482" s="78"/>
      <c r="AU1482" s="79">
        <f>IF(IFERROR(F1482,99)=99,IF(IFERROR(G1482,99)=99,IF(IFERROR(H1482,99)=99,IF(IFERROR(I1482,99)=99,IF(IFERROR(E1482,99)=99,IF(IFERROR(J1482,99)=99,0,Scoring!$B$7),Scoring!$B$3),Scoring!$B$2),Scoring!$B$6),Scoring!$B$5),Scoring!$B$4)</f>
        <v>1</v>
      </c>
      <c r="AV1482" s="78">
        <f t="shared" si="98"/>
        <v>0.3</v>
      </c>
      <c r="AW1482" s="78"/>
      <c r="AX1482" s="66"/>
      <c r="AY1482" s="78"/>
      <c r="AZ1482" s="76"/>
      <c r="BA1482" s="76"/>
      <c r="BB1482" s="76"/>
    </row>
    <row r="1483" spans="1:54" x14ac:dyDescent="0.25">
      <c r="A1483" s="77" t="s">
        <v>3300</v>
      </c>
      <c r="B1483" s="76" t="str">
        <f>C1483</f>
        <v>208-892-5</v>
      </c>
      <c r="C1483" s="77" t="s">
        <v>3382</v>
      </c>
      <c r="D1483" s="77" t="s">
        <v>3194</v>
      </c>
      <c r="E1483" s="76" t="e">
        <f>IF(C1483="-",IF(A1483="-",VLOOKUP(D1483,'sin-list 180320_update'!$C$2:$C$835,1,FALSE),VLOOKUP(A1483,'sin-list 180320_update'!$A$2:$A$835,1,FALSE)),VLOOKUP(C1483,'sin-list 180320_update'!$B$2:$B$835,1,FALSE))</f>
        <v>#N/A</v>
      </c>
      <c r="F1483" s="76" t="str">
        <f>IF($C1483="-",IF($A1483="-",VLOOKUP($D1483,'REACH Bilaga XVII_update'!$A$5:$A$131,1,FALSE),VLOOKUP($A1483,'REACH Bilaga XVII_update'!$C$5:$C$131,1,FALSE)),VLOOKUP($C1483,'REACH Bilaga XVII_update'!$B$5:$B$131,1,FALSE))</f>
        <v>208-892-5</v>
      </c>
      <c r="G1483" s="76" t="e">
        <f>IF($C1483="-",IF($A1483="-",VLOOKUP($D1483,' REACH Bilaga 59_update'!$A$5:$A$210,1,FALSE),VLOOKUP($A1483,' REACH Bilaga 59_update'!$D$5:$D$210,1,FALSE)),VLOOKUP($C1483,' REACH Bilaga 59_update'!$C$5:$C$210,1,FALSE))</f>
        <v>#N/A</v>
      </c>
      <c r="H1483" s="76" t="e">
        <f>IF($C1483="-",IF($A1483="-",VLOOKUP($D1483,'REACH Bilaga XIV_update'!$A$5:$A$110,1,FALSE),VLOOKUP($A1483,'REACH Bilaga XIV_update'!$D$5:$D$110,1,FALSE)),VLOOKUP($C1483,'REACH Bilaga XIV_update'!$C$5:$C$110,1,FALSE))</f>
        <v>#N/A</v>
      </c>
      <c r="I1483" s="76" t="e">
        <f>IF($C1483="-",IF($A1483="-",VLOOKUP($D1483,CoRAP_update!$A$5:$A$376,1,FALSE),VLOOKUP($A1483,CoRAP_update!$D$5:$D$376,1,FALSE)),VLOOKUP($C1483,CoRAP_update!$C$5:$C$376,1,FALSE))</f>
        <v>#N/A</v>
      </c>
      <c r="J1483" s="76" t="e">
        <f>IF($C1483="-",IF($A1483="-",VLOOKUP($D1483,EDC_update!$C$2:$C$450,1,FALSE),VLOOKUP($A1483,EDC_update!$B$2:$B$450,1,FALSE)),VLOOKUP($C1483,EDC_update!$L$2:$L$450,1,FALSE))</f>
        <v>#N/A</v>
      </c>
      <c r="K1483" s="76" t="e">
        <f>IF($C1483="-",IF($A1483="-",IF(VLOOKUP($D1483,'sin-list 180320_update'!$C$2:$S$835,3,FALSE)="",NA(),VLOOKUP($D1483,'sin-list 180320_update'!$C$2:$S$835,3,FALSE)),IF(VLOOKUP($A1483,'sin-list 180320_update'!$A$2:$S$835,5,FALSE)="",NA(),VLOOKUP($A1483,'sin-list 180320_update'!$A$2:$S$835,5,FALSE))),IF(VLOOKUP($C1483,'sin-list 180320_update'!$B$2:$S$835,4,FALSE)="",NA(),VLOOKUP($C1483,'sin-list 180320_update'!$B$2:$S$835,4,FALSE)))</f>
        <v>#N/A</v>
      </c>
      <c r="L1483" s="76" t="e">
        <f>IF($C1483="-",IF($A1483="-",VLOOKUP($D1483,'sin-list 180320_update'!$C$2:$S$835,6,FALSE),VLOOKUP($A1483,'sin-list 180320_update'!$A$2:$S$835,8,FALSE)),VLOOKUP($C1483,'sin-list 180320_update'!$B$2:$S$835,7,FALSE))</f>
        <v>#N/A</v>
      </c>
      <c r="M1483" s="76" t="e">
        <f>IF($C1483="-",IF($A1483="-",IF(VLOOKUP($D1483,'sin-list 180320_update'!$C$2:$S$835,8,FALSE)="",NA(),VLOOKUP($D1483,'sin-list 180320_update'!$C$2:$S$835,8,FALSE)),IF(VLOOKUP($A1483,'sin-list 180320_update'!$A$2:$S$835,10,FALSE)="",NA(),VLOOKUP($A1483,'sin-list 180320_update'!$A$2:$S$835,10,FALSE))),IF(VLOOKUP($C1483,'sin-list 180320_update'!$B$2:$S$835,9,FALSE)="",NA(),VLOOKUP($C1483,'sin-list 180320_update'!$B$2:$S$835,9,FALSE)))</f>
        <v>#N/A</v>
      </c>
      <c r="N1483" s="76" t="e">
        <f>IF($C1483="-",IF($A1483="-",IF(VLOOKUP($D1483,'REACH Bilaga XVII_update'!$A$5:$E$131,4,FALSE)="",NA(),VLOOKUP($D1483,'REACH Bilaga XVII_update'!$A$5:$E$131,4,FALSE)),IF(VLOOKUP($A1483,'REACH Bilaga XVII_update'!$C$5:$D$131,2,FALSE)="",NA(),VLOOKUP($A1483,'REACH Bilaga XVII_update'!$C$5:$D$131,2,FALSE))),IF(VLOOKUP($C1483,'REACH Bilaga XVII_update'!$B$5:$D$131,3,FALSE)="",NA(),VLOOKUP($C1483,'REACH Bilaga XVII_update'!$B$5:$D$131,3,FALSE)))</f>
        <v>#N/A</v>
      </c>
      <c r="O1483" s="76" t="e">
        <f>IF($C1483="-",IF($A1483="-",IF(VLOOKUP($D1483,' REACH Bilaga 59_update'!$A$5:$E$210,5,FALSE)="",NA(),VLOOKUP($D1483,' REACH Bilaga 59_update'!$A$5:$E$210,5,FALSE)),IF(VLOOKUP($A1483,' REACH Bilaga 59_update'!$D$5:$E$210,2,FALSE)="",NA(),VLOOKUP($A1483,' REACH Bilaga 59_update'!$D$5:$E$210,2,FALSE))),IF(VLOOKUP($C1483,' REACH Bilaga 59_update'!$C$5:$E$210,3,FALSE)="",NA(),VLOOKUP($C1483,' REACH Bilaga 59_update'!$C$5:$E$210,3,FALSE)))</f>
        <v>#N/A</v>
      </c>
      <c r="P1483" s="76" t="e">
        <f>IF(C1483="-",IF(A1483="-",IFERROR(VLOOKUP($D1483,' REACH Bilaga 59_update'!$A$5:$F$210,MATCH(Sammanfattning!P$1,' REACH Bilaga 59_update'!$A$4:$F$4,0),FALSE),VLOOKUP($D1483,'REACH Bilaga XIV_update'!$A$4:$H$110,MATCH(Sammanfattning!P$1,'REACH Bilaga XIV_update'!$A$4:$H$4,0),FALSE)),IFERROR(VLOOKUP($A1483,' REACH Bilaga 59_update'!$D$5:$F$210,MATCH(Sammanfattning!P$1,' REACH Bilaga 59_update'!$D$4:$F$4,0),FALSE),VLOOKUP($A1483,'REACH Bilaga XIV_update'!$D$4:$H$110,MATCH(Sammanfattning!P$1,'REACH Bilaga XIV_update'!$D$4:$H$4,0),FALSE))),IFERROR(VLOOKUP($C1483,' REACH Bilaga 59_update'!$C$5:$F$210,MATCH(Sammanfattning!P$1,' REACH Bilaga 59_update'!$C$4:$F$4,0),FALSE),VLOOKUP($C1483,'REACH Bilaga XIV_update'!$C$4:$H$110,MATCH(Sammanfattning!P$1,'REACH Bilaga XIV_update'!$C$4:$H$4,0),FALSE)))</f>
        <v>#N/A</v>
      </c>
      <c r="Q1483" s="76" t="e">
        <f>IF($C1483="-",IF($A1483="-",IF(VLOOKUP($D1483,'REACH Bilaga XIV_update'!$A$5:$I$110,9,FALSE)="",NA(),VLOOKUP($D1483,'REACH Bilaga XIV_update'!$A$5:$I$110,9,FALSE)),IF(VLOOKUP($A1483,'REACH Bilaga XIV_update'!$D$5:$I$110,6,FALSE)="",NA(),VLOOKUP($A1483,'REACH Bilaga XIV_update'!$D$5:$I$110,6,FALSE))),IF(VLOOKUP($C1483,'REACH Bilaga XIV_update'!$C$5:$I$110,7,FALSE)="",NA(),VLOOKUP($C1483,'REACH Bilaga XIV_update'!$C$5:$I$110,7,FALSE)))</f>
        <v>#N/A</v>
      </c>
      <c r="R1483" s="76" t="e">
        <f>IF($C1483="-",IF($A1483="-",IF(VLOOKUP($D1483,CoRAP_update!$A$5:$O$376,15,FALSE)="",NA(),VLOOKUP($D1483,CoRAP_update!$A$5:$O$376,15,FALSE)),IF(VLOOKUP($A1483,CoRAP_update!$D$5:$O$376,12,FALSE)="",NA(),VLOOKUP($A1483,CoRAP_update!$D$5:$O$376,12,FALSE))),IF(VLOOKUP($C1483,CoRAP_update!$C$5:$O$376,13,FALSE)="",NA(),VLOOKUP($C1483,CoRAP_update!$C$5:$O$376,13,FALSE)))</f>
        <v>#N/A</v>
      </c>
      <c r="S1483" s="144" t="e">
        <f>IF($C1483="-",IF($A1483="-",VLOOKUP($D1483,CoRAP_update!$A$5:$J$376,MATCH(Sammanfattning!S$1,CoRAP_update!$A$4:$J$4,0),FALSE),VLOOKUP($A1483,CoRAP_update!$D$5:$J$376,MATCH(Sammanfattning!S$1,CoRAP_update!$D$4:$J$4,0),FALSE)),VLOOKUP($C1483,CoRAP_update!$C$5:$J$376,MATCH(Sammanfattning!S$1,CoRAP_update!$C$4:$J$4,0),FALSE))</f>
        <v>#N/A</v>
      </c>
      <c r="T1483" s="76" t="str">
        <f>IF($A1483="-",VLOOKUP($D1483,EDC_update!$C$2:$F$450,4,FALSE),VLOOKUP($A1483,EDC_update!$B$2:$F$450,5,FALSE))</f>
        <v>CAT3a</v>
      </c>
      <c r="V1483" s="78">
        <f>IF(IFERROR(SEARCH("PBT",P1483),99)=99,IF(IFERROR(SEARCH("suspected PBT",S1483),99)=99,IF(IFERROR(SEARCH("concluded to be PBT",K1483),99)=99,IF(IFERROR(SEARCH("PBT",S1483),99)=99,IF(IFERROR(SEARCH("PBT cand",L1483),99)=99,IF(IFERROR(SEARCH("PBT",L1483),99)=99,IF(IFERROR(SEARCH("persistent, bioackumulative and toxic properties",K1483),99)=99,0,Scoring!$E$3),Scoring!$E$3),Scoring!$E$7),Scoring!$E$3),Scoring!$E$5),Scoring!$E$6),Scoring!$E$3)</f>
        <v>0</v>
      </c>
      <c r="W1483" s="78">
        <f>IF(IFERROR(SEARCH("vPvB",P1483),99)=99,IF(IFERROR(SEARCH("suspected pbt/vPvB",S1483),99)=99,IF(IFERROR(SEARCH("vPvB",S1483),99)=99,IF(IFERROR(SEARCH("concluded to be a vPvB",S1483),99)=99,IF(IFERROR(SEARCH("identified as vPvB",K1483),99)=99,IF(IFERROR(SEARCH("concluded to be a vPvB",K1483),99)=99,IF(IFERROR(SEARCH("concluded to be both pbt and vPvB",S1483),99)=99,IF(IFERROR(SEARCH("concluded to be both pbt and vPvB",K1483),99)=99,0,Scoring!$E$5),Scoring!$E$5),Scoring!$E$5),Scoring!$E$5),Scoring!$E$5),Scoring!$E$4),Scoring!$E$6),Scoring!$E$4)</f>
        <v>0</v>
      </c>
      <c r="X1483" s="78">
        <f>IF(IFERROR(SEARCH("H410",N1483),99)=99,IF(IFERROR(SEARCH("H410",O1483),99)=99,IF(IFERROR(SEARCH("H410",Q1483),99)=99,IF(IFERROR(SEARCH("H410",M1483),99)=99,IF(IFERROR(SEARCH("H410",R1483),99)=99,IF(IFERROR(SEARCH("H411",N1483),99)=99,IF(IFERROR(SEARCH("H411",O1483),99)=99,IF(IFERROR(SEARCH("H411",Q1483),99)=99,IF(IFERROR(SEARCH("H411",M1483),99)=99,IF(IFERROR(SEARCH("H411",R1483),99)=99,IF(IFERROR(SEARCH("H413",N1483),99)=99,IF(IFERROR(SEARCH("H413",O1483),99)=99,IF(IFERROR(SEARCH("H413",Q1483),99)=99,IF(IFERROR(SEARCH("H413",M1483),99)=99,IF(IFERROR(SEARCH("H413",R1483),99)=99,IF(IFERROR(SEARCH("H412",N1483),99)=99,IF(IFERROR(SEARCH("H412",O1483),99)=99,IF(IFERROR(SEARCH("H412",Q1483),99)=99,IF(IFERROR(SEARCH("H412",M1483),99)=99,IF(IFERROR(SEARCH("H412",R1483),99)=99,0,Scoring!$E$2),Scoring!$E$2),Scoring!$E$2),Scoring!$E$2),Scoring!$E$2),Scoring!$E$2),Scoring!$E$2),Scoring!$E$2),Scoring!$E$2),Scoring!$E$2),Scoring!$E$2),Scoring!$E$2),Scoring!$E$2),Scoring!$E$2),Scoring!$E$2),Scoring!$E$2),Scoring!$E$2),Scoring!$E$2),Scoring!$E$2),Scoring!$E$2)</f>
        <v>0</v>
      </c>
      <c r="Y1483" s="78">
        <f>IF(IFERROR(SEARCH("CMR",K1483),99)=99,IF(IFERROR(SEARCH("Suspected CMR",S1483),99)=99,IF(IFERROR(SEARCH("CMR",S1483),99)=99,0,Scoring!$E$8),Scoring!$E$9),Scoring!$E$8)</f>
        <v>0</v>
      </c>
      <c r="Z1483" s="78">
        <f>IF(IFERROR(SEARCH("H350",N1483),99)=99,IF(IFERROR(SEARCH("H350",O1483),99)=99,IF(IFERROR(SEARCH("H350",Q1483),99)=99,IF(IFERROR(SEARCH("H350",M1483),99)=99,IF(IFERROR(SEARCH("H350",R1483),99)=99,IF(IFERROR(SEARCH("H351",N1483),99)=99,IF(IFERROR(SEARCH("H351",O1483),99)=99,IF(IFERROR(SEARCH("H351",Q1483),99)=99,IF(IFERROR(SEARCH("H351",M1483),99)=99,IF(IFERROR(SEARCH("H351",R1483),99)=99,IF(IFERROR(SEARCH("carcinogenic",P1483),99)=99,IF(IFERROR(SEARCH("suspected carcinogenic",S1483),99)=99,0,Scoring!$E$12),Scoring!$E$11),Scoring!$E$10),Scoring!$E$10),Scoring!$E$10),Scoring!$E$10),Scoring!$E$10),Scoring!$E$10),Scoring!$E$10),Scoring!$E$10),Scoring!$E$10),Scoring!$E$10)</f>
        <v>0</v>
      </c>
      <c r="AA1483" s="78">
        <f>IF(IFERROR(SEARCH("H340",N1483),99)=99,IF(IFERROR(SEARCH("H340",O1483),99)=99,IF(IFERROR(SEARCH("H340",Q1483),99)=99,IF(IFERROR(SEARCH("H340",M1483),99)=99,IF(IFERROR(SEARCH("H340",R1483),99)=99,IF(IFERROR(SEARCH("H341",N1483),99)=99,IF(IFERROR(SEARCH("H341",O1483),99)=99,IF(IFERROR(SEARCH("H341",Q1483),99)=99,IF(IFERROR(SEARCH("H341",M1483),99)=99,IF(IFERROR(SEARCH("H341",R1483),99)=99,IF(IFERROR(SEARCH("mutagenic",P1483),99)=99,IF(IFERROR(SEARCH("suspected mutagenic",S1483),99)=99,0,Scoring!$E$15),Scoring!$E$14),Scoring!$E$13),Scoring!$E$13),Scoring!$E$13),Scoring!$E$13),Scoring!$E$13),Scoring!$E$13),Scoring!$E$13),Scoring!$E$13),Scoring!$E$13),Scoring!$E$13)</f>
        <v>0</v>
      </c>
      <c r="AB1483" s="78">
        <f>IF(IFERROR(SEARCH("H360",N1483),99)=99,IF(IFERROR(SEARCH("H360",O1483),99)=99,IF(IFERROR(SEARCH("H360",Q1483),99)=99,IF(IFERROR(SEARCH("H360",M1483),99)=99,IF(IFERROR(SEARCH("H360",R1483),99)=99,IF(IFERROR(SEARCH("H361",N1483),99)=99,IF(IFERROR(SEARCH("H361",O1483),99)=99,IF(IFERROR(SEARCH("H361",Q1483),99)=99,IF(IFERROR(SEARCH("H361",M1483),99)=99,IF(IFERROR(SEARCH("H361",R1483),99)=99,IF(IFERROR(SEARCH("reproduction",P1483),99)=99,IF(IFERROR(SEARCH("suspected reprotoxic",S1483),99)=99,IF(IFERROR(SEARCH("reprotoxic",S1483),99)=99,IF(IFERROR(SEARCH("reprotoxic",K1483),99)=99,0,Scoring!$E$18),Scoring!$E$18),Scoring!$E$19),Scoring!$E$17),Scoring!$E$16),Scoring!$E$16),Scoring!$E$16),Scoring!$E$16),Scoring!$E$16),Scoring!$E$16),Scoring!$E$16),Scoring!$E$16),Scoring!$E$16),Scoring!$E$16)</f>
        <v>0</v>
      </c>
      <c r="AC1483" s="78">
        <f>IF(IFERROR(SEARCH("57f",L1483),99)=99,IF(IFERROR(SEARCH("57(f)",P1483),99)=99,0,Scoring!$E$20),Scoring!$E$20)</f>
        <v>0</v>
      </c>
      <c r="AD1483" s="78">
        <f>IF(IFERROR(SEARCH("CAT1",T1483),99)=99,IF(IFERROR(SEARCH("CAT2",T1483),99)=99,IF(IFERROR(SEARCH("CAT3",T1483),99)=99,IF(IFERROR(SEARCH("concluded to be endocrine",K1483),99)=99,IF(IFERROR(SEARCH("categorised as endocrine",K1483),99)=99,IF(IFERROR(SEARCH("endocrine disrupting",P1483),99)=99,IF(IFERROR(SEARCH("endocrine disrupting",K1483),99)=99,IF(IFERROR(SEARCH("suspected endocrine",S1483),99)=99,IF(IFERROR(SEARCH("potential endocrine",S1483),99)=99,0,Scoring!$E$25),Scoring!$E$25),Scoring!$E$24),Scoring!$E$24),Scoring!$E$24),Scoring!$E$24),Scoring!$E$23),Scoring!$E$22),Scoring!$E$21)</f>
        <v>0.3</v>
      </c>
      <c r="AE1483" s="78">
        <f>IF(IFERROR(SEARCH("suspected sensitiser",S1483),99)=99,IF(IFERROR(SEARCH("sensitiser",S1483),99)=99,IF(IFERROR(SEARCH("other hazard based concern",S1483),99)=99,0,Scoring!$E$28),Scoring!$E$26),Scoring!$E$27)</f>
        <v>0</v>
      </c>
      <c r="AF1483" s="78">
        <f>IF(IFERROR(M1483,1)=1,IF(IFERROR(N1483,1)=1,IF(IFERROR(O1483,1)=1,IF(IFERROR(Q1483,1)=1,IF(IFERROR(R1483,1)=1,IF(IFERROR(T1483,1)=1,IF(IFERROR(K1483,1)=1,IF(IFERROR(P1483,1)=1,IF(IFERROR(S1483,1)=1,Scoring!$E$29,0),0),0),0),0),0),0),0),0)</f>
        <v>0</v>
      </c>
      <c r="AG1483" s="78">
        <f t="shared" si="97"/>
        <v>0.3</v>
      </c>
      <c r="AI1483" s="93"/>
      <c r="AJ1483" s="94"/>
      <c r="AK1483" s="76"/>
      <c r="AL1483" s="75"/>
      <c r="AN1483" s="79"/>
      <c r="AO1483" s="79"/>
      <c r="AP1483" s="79"/>
      <c r="AQ1483" s="79"/>
      <c r="AR1483" s="79"/>
      <c r="AS1483" s="78"/>
      <c r="AU1483" s="79">
        <f>IF(IFERROR(F1483,99)=99,IF(IFERROR(G1483,99)=99,IF(IFERROR(H1483,99)=99,IF(IFERROR(I1483,99)=99,IF(IFERROR(E1483,99)=99,IF(IFERROR(J1483,99)=99,0,Scoring!$B$7),Scoring!$B$3),Scoring!$B$2),Scoring!$B$6),Scoring!$B$5),Scoring!$B$4)</f>
        <v>1</v>
      </c>
      <c r="AV1483" s="78">
        <f t="shared" si="98"/>
        <v>0.3</v>
      </c>
      <c r="AW1483" s="78"/>
      <c r="AX1483" s="66"/>
      <c r="AY1483" s="78"/>
      <c r="AZ1483" s="76"/>
      <c r="BA1483" s="76"/>
      <c r="BB1483" s="76"/>
    </row>
    <row r="1484" spans="1:54" x14ac:dyDescent="0.25">
      <c r="A1484" s="77" t="s">
        <v>6984</v>
      </c>
      <c r="B1484" s="76" t="str">
        <f>C1484</f>
        <v>210-658-2</v>
      </c>
      <c r="C1484" s="77" t="s">
        <v>1560</v>
      </c>
      <c r="D1484" s="77" t="s">
        <v>1561</v>
      </c>
      <c r="E1484" s="76" t="str">
        <f>IF(C1484="-",IF(A1484="-",VLOOKUP(D1484,'sin-list 180320_update'!$C$2:$C$835,1,FALSE),VLOOKUP(A1484,'sin-list 180320_update'!$A$2:$A$835,1,FALSE)),VLOOKUP(C1484,'sin-list 180320_update'!$B$2:$B$835,1,FALSE))</f>
        <v>210-658-2</v>
      </c>
      <c r="F1484" s="76" t="e">
        <f>IF($C1484="-",IF($A1484="-",VLOOKUP($D1484,'REACH Bilaga XVII_update'!$A$5:$A$131,1,FALSE),VLOOKUP($A1484,'REACH Bilaga XVII_update'!$C$5:$C$131,1,FALSE)),VLOOKUP($C1484,'REACH Bilaga XVII_update'!$B$5:$B$131,1,FALSE))</f>
        <v>#N/A</v>
      </c>
      <c r="G1484" s="76" t="e">
        <f>IF($C1484="-",IF($A1484="-",VLOOKUP($D1484,' REACH Bilaga 59_update'!$A$5:$A$210,1,FALSE),VLOOKUP($A1484,' REACH Bilaga 59_update'!$D$5:$D$210,1,FALSE)),VLOOKUP($C1484,' REACH Bilaga 59_update'!$C$5:$C$210,1,FALSE))</f>
        <v>#N/A</v>
      </c>
      <c r="H1484" s="76" t="e">
        <f>IF($C1484="-",IF($A1484="-",VLOOKUP($D1484,'REACH Bilaga XIV_update'!$A$5:$A$110,1,FALSE),VLOOKUP($A1484,'REACH Bilaga XIV_update'!$D$5:$D$110,1,FALSE)),VLOOKUP($C1484,'REACH Bilaga XIV_update'!$C$5:$C$110,1,FALSE))</f>
        <v>#N/A</v>
      </c>
      <c r="I1484" s="76" t="e">
        <f>IF($C1484="-",IF($A1484="-",VLOOKUP($D1484,CoRAP_update!$A$5:$A$376,1,FALSE),VLOOKUP($A1484,CoRAP_update!$D$5:$D$376,1,FALSE)),VLOOKUP($C1484,CoRAP_update!$C$5:$C$376,1,FALSE))</f>
        <v>#N/A</v>
      </c>
      <c r="J1484" s="76" t="e">
        <f>IF($C1484="-",IF($A1484="-",VLOOKUP($D1484,EDC_update!$C$2:$C$450,1,FALSE),VLOOKUP($A1484,EDC_update!$B$2:$B$450,1,FALSE)),VLOOKUP($C1484,EDC_update!$L$2:$L$450,1,FALSE))</f>
        <v>#N/A</v>
      </c>
      <c r="K1484" s="76" t="str">
        <f>IF($C1484="-",IF($A1484="-",IF(VLOOKUP($D1484,'sin-list 180320_update'!$C$2:$S$835,3,FALSE)="",NA(),VLOOKUP($D1484,'sin-list 180320_update'!$C$2:$S$835,3,FALSE)),IF(VLOOKUP($A1484,'sin-list 180320_update'!$A$2:$S$835,5,FALSE)="",NA(),VLOOKUP($A1484,'sin-list 180320_update'!$A$2:$S$835,5,FALSE))),IF(VLOOKUP($C1484,'sin-list 180320_update'!$B$2:$S$835,4,FALSE)="",NA(),VLOOKUP($C1484,'sin-list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v>
      </c>
      <c r="L1484" s="76" t="str">
        <f>IF($C1484="-",IF($A1484="-",VLOOKUP($D1484,'sin-list 180320_update'!$C$2:$S$835,6,FALSE),VLOOKUP($A1484,'sin-list 180320_update'!$A$2:$S$835,8,FALSE)),VLOOKUP($C1484,'sin-list 180320_update'!$B$2:$S$835,7,FALSE))</f>
        <v>Official classification missing</v>
      </c>
      <c r="M1484" s="76" t="e">
        <f>IF($C1484="-",IF($A1484="-",IF(VLOOKUP($D1484,'sin-list 180320_update'!$C$2:$S$835,8,FALSE)="",NA(),VLOOKUP($D1484,'sin-list 180320_update'!$C$2:$S$835,8,FALSE)),IF(VLOOKUP($A1484,'sin-list 180320_update'!$A$2:$S$835,10,FALSE)="",NA(),VLOOKUP($A1484,'sin-list 180320_update'!$A$2:$S$835,10,FALSE))),IF(VLOOKUP($C1484,'sin-list 180320_update'!$B$2:$S$835,9,FALSE)="",NA(),VLOOKUP($C1484,'sin-list 180320_update'!$B$2:$S$835,9,FALSE)))</f>
        <v>#N/A</v>
      </c>
      <c r="N1484" s="76" t="e">
        <f>IF($C1484="-",IF($A1484="-",IF(VLOOKUP($D1484,'REACH Bilaga XVII_update'!$A$5:$E$131,4,FALSE)="",NA(),VLOOKUP($D1484,'REACH Bilaga XVII_update'!$A$5:$E$131,4,FALSE)),IF(VLOOKUP($A1484,'REACH Bilaga XVII_update'!$C$5:$D$131,2,FALSE)="",NA(),VLOOKUP($A1484,'REACH Bilaga XVII_update'!$C$5:$D$131,2,FALSE))),IF(VLOOKUP($C1484,'REACH Bilaga XVII_update'!$B$5:$D$131,3,FALSE)="",NA(),VLOOKUP($C1484,'REACH Bilaga XVII_update'!$B$5:$D$131,3,FALSE)))</f>
        <v>#N/A</v>
      </c>
      <c r="O1484" s="76" t="e">
        <f>IF($C1484="-",IF($A1484="-",IF(VLOOKUP($D1484,' REACH Bilaga 59_update'!$A$5:$E$210,5,FALSE)="",NA(),VLOOKUP($D1484,' REACH Bilaga 59_update'!$A$5:$E$210,5,FALSE)),IF(VLOOKUP($A1484,' REACH Bilaga 59_update'!$D$5:$E$210,2,FALSE)="",NA(),VLOOKUP($A1484,' REACH Bilaga 59_update'!$D$5:$E$210,2,FALSE))),IF(VLOOKUP($C1484,' REACH Bilaga 59_update'!$C$5:$E$210,3,FALSE)="",NA(),VLOOKUP($C1484,' REACH Bilaga 59_update'!$C$5:$E$210,3,FALSE)))</f>
        <v>#N/A</v>
      </c>
      <c r="P1484" s="76" t="e">
        <f>IF(C1484="-",IF(A1484="-",IFERROR(VLOOKUP($D1484,' REACH Bilaga 59_update'!$A$5:$F$210,MATCH(Sammanfattning!P$1,' REACH Bilaga 59_update'!$A$4:$F$4,0),FALSE),VLOOKUP($D1484,'REACH Bilaga XIV_update'!$A$4:$H$110,MATCH(Sammanfattning!P$1,'REACH Bilaga XIV_update'!$A$4:$H$4,0),FALSE)),IFERROR(VLOOKUP($A1484,' REACH Bilaga 59_update'!$D$5:$F$210,MATCH(Sammanfattning!P$1,' REACH Bilaga 59_update'!$D$4:$F$4,0),FALSE),VLOOKUP($A1484,'REACH Bilaga XIV_update'!$D$4:$H$110,MATCH(Sammanfattning!P$1,'REACH Bilaga XIV_update'!$D$4:$H$4,0),FALSE))),IFERROR(VLOOKUP($C1484,' REACH Bilaga 59_update'!$C$5:$F$210,MATCH(Sammanfattning!P$1,' REACH Bilaga 59_update'!$C$4:$F$4,0),FALSE),VLOOKUP($C1484,'REACH Bilaga XIV_update'!$C$4:$H$110,MATCH(Sammanfattning!P$1,'REACH Bilaga XIV_update'!$C$4:$H$4,0),FALSE)))</f>
        <v>#N/A</v>
      </c>
      <c r="Q1484" s="76" t="e">
        <f>IF($C1484="-",IF($A1484="-",IF(VLOOKUP($D1484,'REACH Bilaga XIV_update'!$A$5:$I$110,9,FALSE)="",NA(),VLOOKUP($D1484,'REACH Bilaga XIV_update'!$A$5:$I$110,9,FALSE)),IF(VLOOKUP($A1484,'REACH Bilaga XIV_update'!$D$5:$I$110,6,FALSE)="",NA(),VLOOKUP($A1484,'REACH Bilaga XIV_update'!$D$5:$I$110,6,FALSE))),IF(VLOOKUP($C1484,'REACH Bilaga XIV_update'!$C$5:$I$110,7,FALSE)="",NA(),VLOOKUP($C1484,'REACH Bilaga XIV_update'!$C$5:$I$110,7,FALSE)))</f>
        <v>#N/A</v>
      </c>
      <c r="R1484" s="76" t="e">
        <f>IF($C1484="-",IF($A1484="-",IF(VLOOKUP($D1484,CoRAP_update!$A$5:$O$376,15,FALSE)="",NA(),VLOOKUP($D1484,CoRAP_update!$A$5:$O$376,15,FALSE)),IF(VLOOKUP($A1484,CoRAP_update!$D$5:$O$376,12,FALSE)="",NA(),VLOOKUP($A1484,CoRAP_update!$D$5:$O$376,12,FALSE))),IF(VLOOKUP($C1484,CoRAP_update!$C$5:$O$376,13,FALSE)="",NA(),VLOOKUP($C1484,CoRAP_update!$C$5:$O$376,13,FALSE)))</f>
        <v>#N/A</v>
      </c>
      <c r="S1484" s="144" t="e">
        <f>IF($C1484="-",IF($A1484="-",VLOOKUP($D1484,CoRAP_update!$A$5:$J$376,MATCH(Sammanfattning!S$1,CoRAP_update!$A$4:$J$4,0),FALSE),VLOOKUP($A1484,CoRAP_update!$D$5:$J$376,MATCH(Sammanfattning!S$1,CoRAP_update!$D$4:$J$4,0),FALSE)),VLOOKUP($C1484,CoRAP_update!$C$5:$J$376,MATCH(Sammanfattning!S$1,CoRAP_update!$C$4:$J$4,0),FALSE))</f>
        <v>#N/A</v>
      </c>
      <c r="T1484" s="76" t="str">
        <f>IF($A1484="-",VLOOKUP($D1484,EDC_update!$C$2:$F$450,4,FALSE),VLOOKUP($A1484,EDC_update!$B$2:$F$450,5,FALSE))</f>
        <v>CAT3b</v>
      </c>
      <c r="V1484" s="78">
        <f>IF(IFERROR(SEARCH("PBT",P1484),99)=99,IF(IFERROR(SEARCH("suspected PBT",S1484),99)=99,IF(IFERROR(SEARCH("concluded to be PBT",K1484),99)=99,IF(IFERROR(SEARCH("PBT",S1484),99)=99,IF(IFERROR(SEARCH("PBT cand",L1484),99)=99,IF(IFERROR(SEARCH("PBT",L1484),99)=99,IF(IFERROR(SEARCH("persistent, bioackumulative and toxic properties",K1484),99)=99,0,Scoring!$E$3),Scoring!$E$3),Scoring!$E$7),Scoring!$E$3),Scoring!$E$5),Scoring!$E$6),Scoring!$E$3)</f>
        <v>0</v>
      </c>
      <c r="W1484" s="78">
        <f>IF(IFERROR(SEARCH("vPvB",P1484),99)=99,IF(IFERROR(SEARCH("suspected pbt/vPvB",S1484),99)=99,IF(IFERROR(SEARCH("vPvB",S1484),99)=99,IF(IFERROR(SEARCH("concluded to be a vPvB",S1484),99)=99,IF(IFERROR(SEARCH("identified as vPvB",K1484),99)=99,IF(IFERROR(SEARCH("concluded to be a vPvB",K1484),99)=99,IF(IFERROR(SEARCH("concluded to be both pbt and vPvB",S1484),99)=99,IF(IFERROR(SEARCH("concluded to be both pbt and vPvB",K1484),99)=99,0,Scoring!$E$5),Scoring!$E$5),Scoring!$E$5),Scoring!$E$5),Scoring!$E$5),Scoring!$E$4),Scoring!$E$6),Scoring!$E$4)</f>
        <v>0</v>
      </c>
      <c r="X1484" s="78">
        <f>IF(IFERROR(SEARCH("H410",N1484),99)=99,IF(IFERROR(SEARCH("H410",O1484),99)=99,IF(IFERROR(SEARCH("H410",Q1484),99)=99,IF(IFERROR(SEARCH("H410",M1484),99)=99,IF(IFERROR(SEARCH("H410",R1484),99)=99,IF(IFERROR(SEARCH("H411",N1484),99)=99,IF(IFERROR(SEARCH("H411",O1484),99)=99,IF(IFERROR(SEARCH("H411",Q1484),99)=99,IF(IFERROR(SEARCH("H411",M1484),99)=99,IF(IFERROR(SEARCH("H411",R1484),99)=99,IF(IFERROR(SEARCH("H413",N1484),99)=99,IF(IFERROR(SEARCH("H413",O1484),99)=99,IF(IFERROR(SEARCH("H413",Q1484),99)=99,IF(IFERROR(SEARCH("H413",M1484),99)=99,IF(IFERROR(SEARCH("H413",R1484),99)=99,IF(IFERROR(SEARCH("H412",N1484),99)=99,IF(IFERROR(SEARCH("H412",O1484),99)=99,IF(IFERROR(SEARCH("H412",Q1484),99)=99,IF(IFERROR(SEARCH("H412",M1484),99)=99,IF(IFERROR(SEARCH("H412",R1484),99)=99,0,Scoring!$E$2),Scoring!$E$2),Scoring!$E$2),Scoring!$E$2),Scoring!$E$2),Scoring!$E$2),Scoring!$E$2),Scoring!$E$2),Scoring!$E$2),Scoring!$E$2),Scoring!$E$2),Scoring!$E$2),Scoring!$E$2),Scoring!$E$2),Scoring!$E$2),Scoring!$E$2),Scoring!$E$2),Scoring!$E$2),Scoring!$E$2),Scoring!$E$2)</f>
        <v>0</v>
      </c>
      <c r="Y1484" s="78">
        <f>IF(IFERROR(SEARCH("CMR",K1484),99)=99,IF(IFERROR(SEARCH("Suspected CMR",S1484),99)=99,IF(IFERROR(SEARCH("CMR",S1484),99)=99,0,Scoring!$E$8),Scoring!$E$9),Scoring!$E$8)</f>
        <v>0</v>
      </c>
      <c r="Z1484" s="78">
        <f>IF(IFERROR(SEARCH("H350",N1484),99)=99,IF(IFERROR(SEARCH("H350",O1484),99)=99,IF(IFERROR(SEARCH("H350",Q1484),99)=99,IF(IFERROR(SEARCH("H350",M1484),99)=99,IF(IFERROR(SEARCH("H350",R1484),99)=99,IF(IFERROR(SEARCH("H351",N1484),99)=99,IF(IFERROR(SEARCH("H351",O1484),99)=99,IF(IFERROR(SEARCH("H351",Q1484),99)=99,IF(IFERROR(SEARCH("H351",M1484),99)=99,IF(IFERROR(SEARCH("H351",R1484),99)=99,IF(IFERROR(SEARCH("carcinogenic",P1484),99)=99,IF(IFERROR(SEARCH("suspected carcinogenic",S1484),99)=99,0,Scoring!$E$12),Scoring!$E$11),Scoring!$E$10),Scoring!$E$10),Scoring!$E$10),Scoring!$E$10),Scoring!$E$10),Scoring!$E$10),Scoring!$E$10),Scoring!$E$10),Scoring!$E$10),Scoring!$E$10)</f>
        <v>0</v>
      </c>
      <c r="AA1484" s="78">
        <f>IF(IFERROR(SEARCH("H340",N1484),99)=99,IF(IFERROR(SEARCH("H340",O1484),99)=99,IF(IFERROR(SEARCH("H340",Q1484),99)=99,IF(IFERROR(SEARCH("H340",M1484),99)=99,IF(IFERROR(SEARCH("H340",R1484),99)=99,IF(IFERROR(SEARCH("H341",N1484),99)=99,IF(IFERROR(SEARCH("H341",O1484),99)=99,IF(IFERROR(SEARCH("H341",Q1484),99)=99,IF(IFERROR(SEARCH("H341",M1484),99)=99,IF(IFERROR(SEARCH("H341",R1484),99)=99,IF(IFERROR(SEARCH("mutagenic",P1484),99)=99,IF(IFERROR(SEARCH("suspected mutagenic",S1484),99)=99,0,Scoring!$E$15),Scoring!$E$14),Scoring!$E$13),Scoring!$E$13),Scoring!$E$13),Scoring!$E$13),Scoring!$E$13),Scoring!$E$13),Scoring!$E$13),Scoring!$E$13),Scoring!$E$13),Scoring!$E$13)</f>
        <v>0</v>
      </c>
      <c r="AB1484" s="78">
        <f>IF(IFERROR(SEARCH("H360",N1484),99)=99,IF(IFERROR(SEARCH("H360",O1484),99)=99,IF(IFERROR(SEARCH("H360",Q1484),99)=99,IF(IFERROR(SEARCH("H360",M1484),99)=99,IF(IFERROR(SEARCH("H360",R1484),99)=99,IF(IFERROR(SEARCH("H361",N1484),99)=99,IF(IFERROR(SEARCH("H361",O1484),99)=99,IF(IFERROR(SEARCH("H361",Q1484),99)=99,IF(IFERROR(SEARCH("H361",M1484),99)=99,IF(IFERROR(SEARCH("H361",R1484),99)=99,IF(IFERROR(SEARCH("reproduction",P1484),99)=99,IF(IFERROR(SEARCH("suspected reprotoxic",S1484),99)=99,IF(IFERROR(SEARCH("reprotoxic",S1484),99)=99,IF(IFERROR(SEARCH("reprotoxic",K1484),99)=99,0,Scoring!$E$18),Scoring!$E$18),Scoring!$E$19),Scoring!$E$17),Scoring!$E$16),Scoring!$E$16),Scoring!$E$16),Scoring!$E$16),Scoring!$E$16),Scoring!$E$16),Scoring!$E$16),Scoring!$E$16),Scoring!$E$16),Scoring!$E$16)</f>
        <v>0</v>
      </c>
      <c r="AC1484" s="78">
        <f>IF(IFERROR(SEARCH("57f",L1484),99)=99,IF(IFERROR(SEARCH("57(f)",P1484),99)=99,0,Scoring!$E$20),Scoring!$E$20)</f>
        <v>0</v>
      </c>
      <c r="AD1484" s="78">
        <f>IF(IFERROR(SEARCH("CAT1",T1484),99)=99,IF(IFERROR(SEARCH("CAT2",T1484),99)=99,IF(IFERROR(SEARCH("CAT3",T1484),99)=99,IF(IFERROR(SEARCH("concluded to be endocrine",K1484),99)=99,IF(IFERROR(SEARCH("categorised as endocrine",K1484),99)=99,IF(IFERROR(SEARCH("endocrine disrupting",P1484),99)=99,IF(IFERROR(SEARCH("endocrine disrupting",K1484),99)=99,IF(IFERROR(SEARCH("suspected endocrine",S1484),99)=99,IF(IFERROR(SEARCH("potential endocrine",S1484),99)=99,0,Scoring!$E$25),Scoring!$E$25),Scoring!$E$24),Scoring!$E$24),Scoring!$E$24),Scoring!$E$24),Scoring!$E$23),Scoring!$E$22),Scoring!$E$21)</f>
        <v>0.3</v>
      </c>
      <c r="AE1484" s="78">
        <f>IF(IFERROR(SEARCH("suspected sensitiser",S1484),99)=99,IF(IFERROR(SEARCH("sensitiser",S1484),99)=99,IF(IFERROR(SEARCH("other hazard based concern",S1484),99)=99,0,Scoring!$E$28),Scoring!$E$26),Scoring!$E$27)</f>
        <v>0</v>
      </c>
      <c r="AF1484" s="78">
        <f>IF(IFERROR(M1484,1)=1,IF(IFERROR(N1484,1)=1,IF(IFERROR(O1484,1)=1,IF(IFERROR(Q1484,1)=1,IF(IFERROR(R1484,1)=1,IF(IFERROR(T1484,1)=1,IF(IFERROR(K1484,1)=1,IF(IFERROR(P1484,1)=1,IF(IFERROR(S1484,1)=1,Scoring!$E$29,0),0),0),0),0),0),0),0),0)</f>
        <v>0</v>
      </c>
      <c r="AG1484" s="78">
        <f t="shared" si="97"/>
        <v>0.3</v>
      </c>
      <c r="AI1484" s="93"/>
      <c r="AJ1484" s="94"/>
      <c r="AK1484" s="76"/>
      <c r="AL1484" s="75"/>
      <c r="AN1484" s="79"/>
      <c r="AO1484" s="79"/>
      <c r="AP1484" s="79"/>
      <c r="AQ1484" s="79"/>
      <c r="AR1484" s="79"/>
      <c r="AS1484" s="78"/>
      <c r="AU1484" s="79">
        <f>IF(IFERROR(F1484,99)=99,IF(IFERROR(G1484,99)=99,IF(IFERROR(H1484,99)=99,IF(IFERROR(I1484,99)=99,IF(IFERROR(E1484,99)=99,IF(IFERROR(J1484,99)=99,0,Scoring!$B$7),Scoring!$B$3),Scoring!$B$2),Scoring!$B$6),Scoring!$B$5),Scoring!$B$4)</f>
        <v>0.3</v>
      </c>
      <c r="AV1484" s="78">
        <f t="shared" si="98"/>
        <v>0.09</v>
      </c>
      <c r="AW1484" s="78"/>
      <c r="AX1484" s="66"/>
      <c r="AY1484" s="78"/>
      <c r="AZ1484" s="76"/>
      <c r="BA1484" s="76"/>
      <c r="BB1484" s="76"/>
    </row>
    <row r="1485" spans="1:54" x14ac:dyDescent="0.25">
      <c r="A1485" s="84" t="s">
        <v>11761</v>
      </c>
      <c r="B1485" s="85" t="s">
        <v>30</v>
      </c>
      <c r="C1485" s="85" t="s">
        <v>30</v>
      </c>
      <c r="D1485" s="84" t="s">
        <v>11394</v>
      </c>
      <c r="E1485" s="76" t="str">
        <f>IF(C1485="-",IF(A1485="-",VLOOKUP(D1485,'sin-list 180320_update'!$C$2:$C$835,1,FALSE),VLOOKUP(A1485,'sin-list 180320_update'!$A$2:$A$835,1,FALSE)),VLOOKUP(C1485,'sin-list 180320_update'!$B$2:$B$835,1,FALSE))</f>
        <v>122499-17-6</v>
      </c>
      <c r="F1485" s="76" t="e">
        <f>IF($C1485="-",IF($A1485="-",VLOOKUP($D1485,'REACH Bilaga XVII_update'!$A$5:$A$131,1,FALSE),VLOOKUP($A1485,'REACH Bilaga XVII_update'!$C$5:$C$131,1,FALSE)),VLOOKUP($C1485,'REACH Bilaga XVII_update'!$B$5:$B$131,1,FALSE))</f>
        <v>#N/A</v>
      </c>
      <c r="G1485" s="76" t="e">
        <f>IF($C1485="-",IF($A1485="-",VLOOKUP($D1485,' REACH Bilaga 59_update'!$A$5:$A$210,1,FALSE),VLOOKUP($A1485,' REACH Bilaga 59_update'!$D$5:$D$210,1,FALSE)),VLOOKUP($C1485,' REACH Bilaga 59_update'!$C$5:$C$210,1,FALSE))</f>
        <v>#N/A</v>
      </c>
      <c r="H1485" s="76" t="e">
        <f>IF($C1485="-",IF($A1485="-",VLOOKUP($D1485,'REACH Bilaga XIV_update'!$A$5:$A$110,1,FALSE),VLOOKUP($A1485,'REACH Bilaga XIV_update'!$D$5:$D$110,1,FALSE)),VLOOKUP($C1485,'REACH Bilaga XIV_update'!$C$5:$C$110,1,FALSE))</f>
        <v>#N/A</v>
      </c>
      <c r="I1485" s="76" t="e">
        <f>IF($C1485="-",IF($A1485="-",VLOOKUP($D1485,CoRAP_update!$A$5:$A$376,1,FALSE),VLOOKUP($A1485,CoRAP_update!$D$5:$D$376,1,FALSE)),VLOOKUP($C1485,CoRAP_update!$C$5:$C$376,1,FALSE))</f>
        <v>#N/A</v>
      </c>
      <c r="J1485" s="76" t="e">
        <f>IF($C1485="-",IF($A1485="-",VLOOKUP($D1485,EDC_update!$C$2:$C$450,1,FALSE),VLOOKUP($A1485,EDC_update!$B$2:$B$450,1,FALSE)),VLOOKUP($C1485,EDC_update!$L$2:$L$450,1,FALSE))</f>
        <v>#N/A</v>
      </c>
      <c r="K1485" s="76" t="str">
        <f>IF($C1485="-",IF($A1485="-",IF(VLOOKUP($D1485,'sin-list 180320_update'!$C$2:$S$835,3,FALSE)="",NA(),VLOOKUP($D1485,'sin-list 180320_update'!$C$2:$S$835,3,FALSE)),IF(VLOOKUP($A1485,'sin-list 180320_update'!$A$2:$S$835,5,FALSE)="",NA(),VLOOKUP($A1485,'sin-list 180320_update'!$A$2:$S$835,5,FALSE))),IF(VLOOKUP($C1485,'sin-list 180320_update'!$B$2:$S$835,4,FALSE)="",NA(),VLOOKUP($C1485,'sin-list 180320_update'!$B$2:$S$835,4,FALSE)))</f>
        <v>Substance is concluded to be a substance of equivalent level of concern (57f) SVHC by ECHA Member State Committee due to its persistence, mobility, potential for long-range transport and observed adverse effects.</v>
      </c>
      <c r="L1485" s="76">
        <f>IF($C1485="-",IF($A1485="-",VLOOKUP($D1485,'sin-list 180320_update'!$C$2:$S$835,6,FALSE),VLOOKUP($A1485,'sin-list 180320_update'!$A$2:$S$835,8,FALSE)),VLOOKUP($C1485,'sin-list 180320_update'!$B$2:$S$835,7,FALSE))</f>
        <v>0</v>
      </c>
      <c r="M1485" s="76" t="e">
        <f>IF($C1485="-",IF($A1485="-",IF(VLOOKUP($D1485,'sin-list 180320_update'!$C$2:$S$835,8,FALSE)="",NA(),VLOOKUP($D1485,'sin-list 180320_update'!$C$2:$S$835,8,FALSE)),IF(VLOOKUP($A1485,'sin-list 180320_update'!$A$2:$S$835,10,FALSE)="",NA(),VLOOKUP($A1485,'sin-list 180320_update'!$A$2:$S$835,10,FALSE))),IF(VLOOKUP($C1485,'sin-list 180320_update'!$B$2:$S$835,9,FALSE)="",NA(),VLOOKUP($C1485,'sin-list 180320_update'!$B$2:$S$835,9,FALSE)))</f>
        <v>#N/A</v>
      </c>
      <c r="N1485" s="76" t="e">
        <f>IF($C1485="-",IF($A1485="-",IF(VLOOKUP($D1485,'REACH Bilaga XVII_update'!$A$5:$E$131,4,FALSE)="",NA(),VLOOKUP($D1485,'REACH Bilaga XVII_update'!$A$5:$E$131,4,FALSE)),IF(VLOOKUP($A1485,'REACH Bilaga XVII_update'!$C$5:$D$131,2,FALSE)="",NA(),VLOOKUP($A1485,'REACH Bilaga XVII_update'!$C$5:$D$131,2,FALSE))),IF(VLOOKUP($C1485,'REACH Bilaga XVII_update'!$B$5:$D$131,3,FALSE)="",NA(),VLOOKUP($C1485,'REACH Bilaga XVII_update'!$B$5:$D$131,3,FALSE)))</f>
        <v>#N/A</v>
      </c>
      <c r="O1485" s="76" t="e">
        <f>IF($C1485="-",IF($A1485="-",IF(VLOOKUP($D1485,' REACH Bilaga 59_update'!$A$5:$E$210,5,FALSE)="",NA(),VLOOKUP($D1485,' REACH Bilaga 59_update'!$A$5:$E$210,5,FALSE)),IF(VLOOKUP($A1485,' REACH Bilaga 59_update'!$D$5:$E$210,2,FALSE)="",NA(),VLOOKUP($A1485,' REACH Bilaga 59_update'!$D$5:$E$210,2,FALSE))),IF(VLOOKUP($C1485,' REACH Bilaga 59_update'!$C$5:$E$210,3,FALSE)="",NA(),VLOOKUP($C1485,' REACH Bilaga 59_update'!$C$5:$E$210,3,FALSE)))</f>
        <v>#N/A</v>
      </c>
      <c r="P1485" s="76" t="e">
        <f>IF(C1485="-",IF(A1485="-",IFERROR(VLOOKUP($D1485,' REACH Bilaga 59_update'!$A$5:$F$210,MATCH(Sammanfattning!P$1,' REACH Bilaga 59_update'!$A$4:$F$4,0),FALSE),VLOOKUP($D1485,'REACH Bilaga XIV_update'!$A$4:$H$110,MATCH(Sammanfattning!P$1,'REACH Bilaga XIV_update'!$A$4:$H$4,0),FALSE)),IFERROR(VLOOKUP($A1485,' REACH Bilaga 59_update'!$D$5:$F$210,MATCH(Sammanfattning!P$1,' REACH Bilaga 59_update'!$D$4:$F$4,0),FALSE),VLOOKUP($A1485,'REACH Bilaga XIV_update'!$D$4:$H$110,MATCH(Sammanfattning!P$1,'REACH Bilaga XIV_update'!$D$4:$H$4,0),FALSE))),IFERROR(VLOOKUP($C1485,' REACH Bilaga 59_update'!$C$5:$F$210,MATCH(Sammanfattning!P$1,' REACH Bilaga 59_update'!$C$4:$F$4,0),FALSE),VLOOKUP($C1485,'REACH Bilaga XIV_update'!$C$4:$H$110,MATCH(Sammanfattning!P$1,'REACH Bilaga XIV_update'!$C$4:$H$4,0),FALSE)))</f>
        <v>#N/A</v>
      </c>
      <c r="Q1485" s="76" t="e">
        <f>IF($C1485="-",IF($A1485="-",IF(VLOOKUP($D1485,'REACH Bilaga XIV_update'!$A$5:$I$110,9,FALSE)="",NA(),VLOOKUP($D1485,'REACH Bilaga XIV_update'!$A$5:$I$110,9,FALSE)),IF(VLOOKUP($A1485,'REACH Bilaga XIV_update'!$D$5:$I$110,6,FALSE)="",NA(),VLOOKUP($A1485,'REACH Bilaga XIV_update'!$D$5:$I$110,6,FALSE))),IF(VLOOKUP($C1485,'REACH Bilaga XIV_update'!$C$5:$I$110,7,FALSE)="",NA(),VLOOKUP($C1485,'REACH Bilaga XIV_update'!$C$5:$I$110,7,FALSE)))</f>
        <v>#N/A</v>
      </c>
      <c r="R1485" s="76" t="e">
        <f>IF($C1485="-",IF($A1485="-",IF(VLOOKUP($D1485,CoRAP_update!$A$5:$O$376,15,FALSE)="",NA(),VLOOKUP($D1485,CoRAP_update!$A$5:$O$376,15,FALSE)),IF(VLOOKUP($A1485,CoRAP_update!$D$5:$O$376,12,FALSE)="",NA(),VLOOKUP($A1485,CoRAP_update!$D$5:$O$376,12,FALSE))),IF(VLOOKUP($C1485,CoRAP_update!$C$5:$O$376,13,FALSE)="",NA(),VLOOKUP($C1485,CoRAP_update!$C$5:$O$376,13,FALSE)))</f>
        <v>#N/A</v>
      </c>
      <c r="S1485" s="144" t="e">
        <f>IF($C1485="-",IF($A1485="-",VLOOKUP($D1485,CoRAP_update!$A$5:$J$376,MATCH(Sammanfattning!S$1,CoRAP_update!$A$4:$J$4,0),FALSE),VLOOKUP($A1485,CoRAP_update!$D$5:$J$376,MATCH(Sammanfattning!S$1,CoRAP_update!$D$4:$J$4,0),FALSE)),VLOOKUP($C1485,CoRAP_update!$C$5:$J$376,MATCH(Sammanfattning!S$1,CoRAP_update!$C$4:$J$4,0),FALSE))</f>
        <v>#N/A</v>
      </c>
      <c r="T1485" s="76" t="e">
        <f>IF($A1485="-",VLOOKUP($D1485,EDC_update!$C$2:$F$450,4,FALSE),VLOOKUP($A1485,EDC_update!$B$2:$F$450,5,FALSE))</f>
        <v>#N/A</v>
      </c>
      <c r="V1485" s="78">
        <f>IF(IFERROR(SEARCH("PBT",P1485),99)=99,IF(IFERROR(SEARCH("suspected PBT",S1485),99)=99,IF(IFERROR(SEARCH("concluded to be PBT",K1485),99)=99,IF(IFERROR(SEARCH("PBT",S1485),99)=99,IF(IFERROR(SEARCH("PBT cand",L1485),99)=99,IF(IFERROR(SEARCH("PBT",L1485),99)=99,IF(IFERROR(SEARCH("persistent, bioackumulative and toxic properties",K1485),99)=99,0,Scoring!$E$3),Scoring!$E$3),Scoring!$E$7),Scoring!$E$3),Scoring!$E$5),Scoring!$E$6),Scoring!$E$3)</f>
        <v>0</v>
      </c>
      <c r="W1485" s="78">
        <f>IF(IFERROR(SEARCH("vPvB",P1485),99)=99,IF(IFERROR(SEARCH("suspected pbt/vPvB",S1485),99)=99,IF(IFERROR(SEARCH("vPvB",S1485),99)=99,IF(IFERROR(SEARCH("concluded to be a vPvB",S1485),99)=99,IF(IFERROR(SEARCH("identified as vPvB",K1485),99)=99,IF(IFERROR(SEARCH("concluded to be a vPvB",K1485),99)=99,IF(IFERROR(SEARCH("concluded to be both pbt and vPvB",S1485),99)=99,IF(IFERROR(SEARCH("concluded to be both pbt and vPvB",K1485),99)=99,0,Scoring!$E$5),Scoring!$E$5),Scoring!$E$5),Scoring!$E$5),Scoring!$E$5),Scoring!$E$4),Scoring!$E$6),Scoring!$E$4)</f>
        <v>0</v>
      </c>
      <c r="X1485" s="78">
        <f>IF(IFERROR(SEARCH("H410",N1485),99)=99,IF(IFERROR(SEARCH("H410",O1485),99)=99,IF(IFERROR(SEARCH("H410",Q1485),99)=99,IF(IFERROR(SEARCH("H410",M1485),99)=99,IF(IFERROR(SEARCH("H410",R1485),99)=99,IF(IFERROR(SEARCH("H411",N1485),99)=99,IF(IFERROR(SEARCH("H411",O1485),99)=99,IF(IFERROR(SEARCH("H411",Q1485),99)=99,IF(IFERROR(SEARCH("H411",M1485),99)=99,IF(IFERROR(SEARCH("H411",R1485),99)=99,IF(IFERROR(SEARCH("H413",N1485),99)=99,IF(IFERROR(SEARCH("H413",O1485),99)=99,IF(IFERROR(SEARCH("H413",Q1485),99)=99,IF(IFERROR(SEARCH("H413",M1485),99)=99,IF(IFERROR(SEARCH("H413",R1485),99)=99,IF(IFERROR(SEARCH("H412",N1485),99)=99,IF(IFERROR(SEARCH("H412",O1485),99)=99,IF(IFERROR(SEARCH("H412",Q1485),99)=99,IF(IFERROR(SEARCH("H412",M1485),99)=99,IF(IFERROR(SEARCH("H412",R1485),99)=99,0,Scoring!$E$2),Scoring!$E$2),Scoring!$E$2),Scoring!$E$2),Scoring!$E$2),Scoring!$E$2),Scoring!$E$2),Scoring!$E$2),Scoring!$E$2),Scoring!$E$2),Scoring!$E$2),Scoring!$E$2),Scoring!$E$2),Scoring!$E$2),Scoring!$E$2),Scoring!$E$2),Scoring!$E$2),Scoring!$E$2),Scoring!$E$2),Scoring!$E$2)</f>
        <v>0</v>
      </c>
      <c r="Y1485" s="78">
        <f>IF(IFERROR(SEARCH("CMR",K1485),99)=99,IF(IFERROR(SEARCH("Suspected CMR",S1485),99)=99,IF(IFERROR(SEARCH("CMR",S1485),99)=99,0,Scoring!$E$8),Scoring!$E$9),Scoring!$E$8)</f>
        <v>0</v>
      </c>
      <c r="Z1485" s="78">
        <f>IF(IFERROR(SEARCH("H350",N1485),99)=99,IF(IFERROR(SEARCH("H350",O1485),99)=99,IF(IFERROR(SEARCH("H350",Q1485),99)=99,IF(IFERROR(SEARCH("H350",M1485),99)=99,IF(IFERROR(SEARCH("H350",R1485),99)=99,IF(IFERROR(SEARCH("H351",N1485),99)=99,IF(IFERROR(SEARCH("H351",O1485),99)=99,IF(IFERROR(SEARCH("H351",Q1485),99)=99,IF(IFERROR(SEARCH("H351",M1485),99)=99,IF(IFERROR(SEARCH("H351",R1485),99)=99,IF(IFERROR(SEARCH("carcinogenic",P1485),99)=99,IF(IFERROR(SEARCH("suspected carcinogenic",S1485),99)=99,0,Scoring!$E$12),Scoring!$E$11),Scoring!$E$10),Scoring!$E$10),Scoring!$E$10),Scoring!$E$10),Scoring!$E$10),Scoring!$E$10),Scoring!$E$10),Scoring!$E$10),Scoring!$E$10),Scoring!$E$10)</f>
        <v>0</v>
      </c>
      <c r="AA1485" s="78">
        <f>IF(IFERROR(SEARCH("H340",N1485),99)=99,IF(IFERROR(SEARCH("H340",O1485),99)=99,IF(IFERROR(SEARCH("H340",Q1485),99)=99,IF(IFERROR(SEARCH("H340",M1485),99)=99,IF(IFERROR(SEARCH("H340",R1485),99)=99,IF(IFERROR(SEARCH("H341",N1485),99)=99,IF(IFERROR(SEARCH("H341",O1485),99)=99,IF(IFERROR(SEARCH("H341",Q1485),99)=99,IF(IFERROR(SEARCH("H341",M1485),99)=99,IF(IFERROR(SEARCH("H341",R1485),99)=99,IF(IFERROR(SEARCH("mutagenic",P1485),99)=99,IF(IFERROR(SEARCH("suspected mutagenic",S1485),99)=99,0,Scoring!$E$15),Scoring!$E$14),Scoring!$E$13),Scoring!$E$13),Scoring!$E$13),Scoring!$E$13),Scoring!$E$13),Scoring!$E$13),Scoring!$E$13),Scoring!$E$13),Scoring!$E$13),Scoring!$E$13)</f>
        <v>0</v>
      </c>
      <c r="AB1485" s="78">
        <f>IF(IFERROR(SEARCH("H360",N1485),99)=99,IF(IFERROR(SEARCH("H360",O1485),99)=99,IF(IFERROR(SEARCH("H360",Q1485),99)=99,IF(IFERROR(SEARCH("H360",M1485),99)=99,IF(IFERROR(SEARCH("H360",R1485),99)=99,IF(IFERROR(SEARCH("H361",N1485),99)=99,IF(IFERROR(SEARCH("H361",O1485),99)=99,IF(IFERROR(SEARCH("H361",Q1485),99)=99,IF(IFERROR(SEARCH("H361",M1485),99)=99,IF(IFERROR(SEARCH("H361",R1485),99)=99,IF(IFERROR(SEARCH("reproduction",P1485),99)=99,IF(IFERROR(SEARCH("suspected reprotoxic",S1485),99)=99,IF(IFERROR(SEARCH("reprotoxic",S1485),99)=99,IF(IFERROR(SEARCH("reprotoxic",K1485),99)=99,0,Scoring!$E$18),Scoring!$E$18),Scoring!$E$19),Scoring!$E$17),Scoring!$E$16),Scoring!$E$16),Scoring!$E$16),Scoring!$E$16),Scoring!$E$16),Scoring!$E$16),Scoring!$E$16),Scoring!$E$16),Scoring!$E$16),Scoring!$E$16)</f>
        <v>0</v>
      </c>
      <c r="AC1485" s="78">
        <f>IF(IFERROR(SEARCH("57f",L1485),99)=99,IF(IFERROR(SEARCH("57(f)",P1485),99)=99,0,Scoring!$E$20),Scoring!$E$20)</f>
        <v>0</v>
      </c>
      <c r="AD1485" s="78">
        <f>IF(IFERROR(SEARCH("CAT1",T1485),99)=99,IF(IFERROR(SEARCH("CAT2",T1485),99)=99,IF(IFERROR(SEARCH("CAT3",T1485),99)=99,IF(IFERROR(SEARCH("concluded to be endocrine",K1485),99)=99,IF(IFERROR(SEARCH("categorised as endocrine",K1485),99)=99,IF(IFERROR(SEARCH("endocrine disrupting",P1485),99)=99,IF(IFERROR(SEARCH("endocrine disrupting",K1485),99)=99,IF(IFERROR(SEARCH("suspected endocrine",S1485),99)=99,IF(IFERROR(SEARCH("potential endocrine",S1485),99)=99,0,Scoring!$E$25),Scoring!$E$25),Scoring!$E$24),Scoring!$E$24),Scoring!$E$24),Scoring!$E$24),Scoring!$E$23),Scoring!$E$22),Scoring!$E$21)</f>
        <v>0</v>
      </c>
      <c r="AE1485" s="78">
        <f>IF(IFERROR(SEARCH("suspected sensitiser",S1485),99)=99,IF(IFERROR(SEARCH("sensitiser",S1485),99)=99,IF(IFERROR(SEARCH("other hazard based concern",S1485),99)=99,0,Scoring!$E$28),Scoring!$E$26),Scoring!$E$27)</f>
        <v>0</v>
      </c>
      <c r="AF1485" s="78">
        <f>IF(IFERROR(M1485,1)=1,IF(IFERROR(N1485,1)=1,IF(IFERROR(O1485,1)=1,IF(IFERROR(Q1485,1)=1,IF(IFERROR(R1485,1)=1,IF(IFERROR(T1485,1)=1,IF(IFERROR(K1485,1)=1,IF(IFERROR(P1485,1)=1,IF(IFERROR(S1485,1)=1,Scoring!$E$29,0),0),0),0),0),0),0),0),0)</f>
        <v>0</v>
      </c>
      <c r="AG1485" s="78">
        <f t="shared" si="97"/>
        <v>0</v>
      </c>
      <c r="AI1485" s="93"/>
      <c r="AJ1485" s="94"/>
      <c r="AK1485" s="76"/>
      <c r="AL1485" s="75"/>
      <c r="AN1485" s="79"/>
      <c r="AO1485" s="79"/>
      <c r="AP1485" s="79"/>
      <c r="AQ1485" s="79"/>
      <c r="AR1485" s="79"/>
      <c r="AS1485" s="78"/>
      <c r="AU1485" s="79">
        <f>IF(IFERROR(F1485,99)=99,IF(IFERROR(G1485,99)=99,IF(IFERROR(H1485,99)=99,IF(IFERROR(I1485,99)=99,IF(IFERROR(E1485,99)=99,IF(IFERROR(J1485,99)=99,0,Scoring!$B$7),Scoring!$B$3),Scoring!$B$2),Scoring!$B$6),Scoring!$B$5),Scoring!$B$4)</f>
        <v>0.3</v>
      </c>
      <c r="AV1485" s="78">
        <f t="shared" si="98"/>
        <v>0</v>
      </c>
      <c r="AW1485" s="78"/>
      <c r="AX1485" s="66"/>
      <c r="AY1485" s="78"/>
      <c r="AZ1485" s="76"/>
      <c r="BB1485" s="76"/>
    </row>
    <row r="1486" spans="1:54" x14ac:dyDescent="0.25">
      <c r="A1486" s="84" t="s">
        <v>11762</v>
      </c>
      <c r="B1486" s="85" t="s">
        <v>30</v>
      </c>
      <c r="C1486" s="85" t="s">
        <v>30</v>
      </c>
      <c r="D1486" s="84" t="s">
        <v>6096</v>
      </c>
      <c r="E1486" s="76" t="str">
        <f>IF(C1486="-",IF(A1486="-",VLOOKUP(D1486,'sin-list 180320_update'!$C$2:$C$835,1,FALSE),VLOOKUP(A1486,'sin-list 180320_update'!$A$2:$A$835,1,FALSE)),VLOOKUP(C1486,'sin-list 180320_update'!$B$2:$B$835,1,FALSE))</f>
        <v>129-00-0 / 1718-52-1</v>
      </c>
      <c r="F1486" s="76" t="e">
        <f>IF($C1486="-",IF($A1486="-",VLOOKUP($D1486,'REACH Bilaga XVII_update'!$A$5:$A$131,1,FALSE),VLOOKUP($A1486,'REACH Bilaga XVII_update'!$C$5:$C$131,1,FALSE)),VLOOKUP($C1486,'REACH Bilaga XVII_update'!$B$5:$B$131,1,FALSE))</f>
        <v>#N/A</v>
      </c>
      <c r="G1486" s="76" t="e">
        <f>IF($C1486="-",IF($A1486="-",VLOOKUP($D1486,' REACH Bilaga 59_update'!$A$5:$A$210,1,FALSE),VLOOKUP($A1486,' REACH Bilaga 59_update'!$D$5:$D$210,1,FALSE)),VLOOKUP($C1486,' REACH Bilaga 59_update'!$C$5:$C$210,1,FALSE))</f>
        <v>#N/A</v>
      </c>
      <c r="H1486" s="76" t="e">
        <f>IF($C1486="-",IF($A1486="-",VLOOKUP($D1486,'REACH Bilaga XIV_update'!$A$5:$A$110,1,FALSE),VLOOKUP($A1486,'REACH Bilaga XIV_update'!$D$5:$D$110,1,FALSE)),VLOOKUP($C1486,'REACH Bilaga XIV_update'!$C$5:$C$110,1,FALSE))</f>
        <v>#N/A</v>
      </c>
      <c r="I1486" s="76" t="e">
        <f>IF($C1486="-",IF($A1486="-",VLOOKUP($D1486,CoRAP_update!$A$5:$A$376,1,FALSE),VLOOKUP($A1486,CoRAP_update!$D$5:$D$376,1,FALSE)),VLOOKUP($C1486,CoRAP_update!$C$5:$C$376,1,FALSE))</f>
        <v>#N/A</v>
      </c>
      <c r="J1486" s="76" t="e">
        <f>IF($C1486="-",IF($A1486="-",VLOOKUP($D1486,EDC_update!$C$2:$C$450,1,FALSE),VLOOKUP($A1486,EDC_update!$B$2:$B$450,1,FALSE)),VLOOKUP($C1486,EDC_update!$L$2:$L$450,1,FALSE))</f>
        <v>#N/A</v>
      </c>
      <c r="K1486" s="76" t="str">
        <f>IF($C1486="-",IF($A1486="-",IF(VLOOKUP($D1486,'sin-list 180320_update'!$C$2:$S$835,3,FALSE)="",NA(),VLOOKUP($D1486,'sin-list 180320_update'!$C$2:$S$835,3,FALSE)),IF(VLOOKUP($A1486,'sin-list 180320_update'!$A$2:$S$835,5,FALSE)="",NA(),VLOOKUP($A1486,'sin-list 180320_update'!$A$2:$S$835,5,FALSE))),IF(VLOOKUP($C1486,'sin-list 180320_update'!$B$2:$S$835,4,FALSE)="",NA(),VLOOKUP($C1486,'sin-list 180320_update'!$B$2:$S$835,4,FALSE)))</f>
        <v>Substance is concluded to be a PBT and vPvB SVHC by ECHA Member State Committee.</v>
      </c>
      <c r="L1486" s="76">
        <f>IF($C1486="-",IF($A1486="-",VLOOKUP($D1486,'sin-list 180320_update'!$C$2:$S$835,6,FALSE),VLOOKUP($A1486,'sin-list 180320_update'!$A$2:$S$835,8,FALSE)),VLOOKUP($C1486,'sin-list 180320_update'!$B$2:$S$835,7,FALSE))</f>
        <v>0</v>
      </c>
      <c r="M1486" s="76" t="e">
        <f>IF($C1486="-",IF($A1486="-",IF(VLOOKUP($D1486,'sin-list 180320_update'!$C$2:$S$835,8,FALSE)="",NA(),VLOOKUP($D1486,'sin-list 180320_update'!$C$2:$S$835,8,FALSE)),IF(VLOOKUP($A1486,'sin-list 180320_update'!$A$2:$S$835,10,FALSE)="",NA(),VLOOKUP($A1486,'sin-list 180320_update'!$A$2:$S$835,10,FALSE))),IF(VLOOKUP($C1486,'sin-list 180320_update'!$B$2:$S$835,9,FALSE)="",NA(),VLOOKUP($C1486,'sin-list 180320_update'!$B$2:$S$835,9,FALSE)))</f>
        <v>#N/A</v>
      </c>
      <c r="N1486" s="76" t="e">
        <f>IF($C1486="-",IF($A1486="-",IF(VLOOKUP($D1486,'REACH Bilaga XVII_update'!$A$5:$E$131,4,FALSE)="",NA(),VLOOKUP($D1486,'REACH Bilaga XVII_update'!$A$5:$E$131,4,FALSE)),IF(VLOOKUP($A1486,'REACH Bilaga XVII_update'!$C$5:$D$131,2,FALSE)="",NA(),VLOOKUP($A1486,'REACH Bilaga XVII_update'!$C$5:$D$131,2,FALSE))),IF(VLOOKUP($C1486,'REACH Bilaga XVII_update'!$B$5:$D$131,3,FALSE)="",NA(),VLOOKUP($C1486,'REACH Bilaga XVII_update'!$B$5:$D$131,3,FALSE)))</f>
        <v>#N/A</v>
      </c>
      <c r="O1486" s="76" t="e">
        <f>IF($C1486="-",IF($A1486="-",IF(VLOOKUP($D1486,' REACH Bilaga 59_update'!$A$5:$E$210,5,FALSE)="",NA(),VLOOKUP($D1486,' REACH Bilaga 59_update'!$A$5:$E$210,5,FALSE)),IF(VLOOKUP($A1486,' REACH Bilaga 59_update'!$D$5:$E$210,2,FALSE)="",NA(),VLOOKUP($A1486,' REACH Bilaga 59_update'!$D$5:$E$210,2,FALSE))),IF(VLOOKUP($C1486,' REACH Bilaga 59_update'!$C$5:$E$210,3,FALSE)="",NA(),VLOOKUP($C1486,' REACH Bilaga 59_update'!$C$5:$E$210,3,FALSE)))</f>
        <v>#N/A</v>
      </c>
      <c r="P1486" s="76" t="e">
        <f>IF(C1486="-",IF(A1486="-",IFERROR(VLOOKUP($D1486,' REACH Bilaga 59_update'!$A$5:$F$210,MATCH(Sammanfattning!P$1,' REACH Bilaga 59_update'!$A$4:$F$4,0),FALSE),VLOOKUP($D1486,'REACH Bilaga XIV_update'!$A$4:$H$110,MATCH(Sammanfattning!P$1,'REACH Bilaga XIV_update'!$A$4:$H$4,0),FALSE)),IFERROR(VLOOKUP($A1486,' REACH Bilaga 59_update'!$D$5:$F$210,MATCH(Sammanfattning!P$1,' REACH Bilaga 59_update'!$D$4:$F$4,0),FALSE),VLOOKUP($A1486,'REACH Bilaga XIV_update'!$D$4:$H$110,MATCH(Sammanfattning!P$1,'REACH Bilaga XIV_update'!$D$4:$H$4,0),FALSE))),IFERROR(VLOOKUP($C1486,' REACH Bilaga 59_update'!$C$5:$F$210,MATCH(Sammanfattning!P$1,' REACH Bilaga 59_update'!$C$4:$F$4,0),FALSE),VLOOKUP($C1486,'REACH Bilaga XIV_update'!$C$4:$H$110,MATCH(Sammanfattning!P$1,'REACH Bilaga XIV_update'!$C$4:$H$4,0),FALSE)))</f>
        <v>#N/A</v>
      </c>
      <c r="Q1486" s="76" t="e">
        <f>IF($C1486="-",IF($A1486="-",IF(VLOOKUP($D1486,'REACH Bilaga XIV_update'!$A$5:$I$110,9,FALSE)="",NA(),VLOOKUP($D1486,'REACH Bilaga XIV_update'!$A$5:$I$110,9,FALSE)),IF(VLOOKUP($A1486,'REACH Bilaga XIV_update'!$D$5:$I$110,6,FALSE)="",NA(),VLOOKUP($A1486,'REACH Bilaga XIV_update'!$D$5:$I$110,6,FALSE))),IF(VLOOKUP($C1486,'REACH Bilaga XIV_update'!$C$5:$I$110,7,FALSE)="",NA(),VLOOKUP($C1486,'REACH Bilaga XIV_update'!$C$5:$I$110,7,FALSE)))</f>
        <v>#N/A</v>
      </c>
      <c r="R1486" s="76" t="e">
        <f>IF($C1486="-",IF($A1486="-",IF(VLOOKUP($D1486,CoRAP_update!$A$5:$O$376,15,FALSE)="",NA(),VLOOKUP($D1486,CoRAP_update!$A$5:$O$376,15,FALSE)),IF(VLOOKUP($A1486,CoRAP_update!$D$5:$O$376,12,FALSE)="",NA(),VLOOKUP($A1486,CoRAP_update!$D$5:$O$376,12,FALSE))),IF(VLOOKUP($C1486,CoRAP_update!$C$5:$O$376,13,FALSE)="",NA(),VLOOKUP($C1486,CoRAP_update!$C$5:$O$376,13,FALSE)))</f>
        <v>#N/A</v>
      </c>
      <c r="S1486" s="144" t="e">
        <f>IF($C1486="-",IF($A1486="-",VLOOKUP($D1486,CoRAP_update!$A$5:$J$376,MATCH(Sammanfattning!S$1,CoRAP_update!$A$4:$J$4,0),FALSE),VLOOKUP($A1486,CoRAP_update!$D$5:$J$376,MATCH(Sammanfattning!S$1,CoRAP_update!$D$4:$J$4,0),FALSE)),VLOOKUP($C1486,CoRAP_update!$C$5:$J$376,MATCH(Sammanfattning!S$1,CoRAP_update!$C$4:$J$4,0),FALSE))</f>
        <v>#N/A</v>
      </c>
      <c r="T1486" s="76" t="e">
        <f>IF($A1486="-",VLOOKUP($D1486,EDC_update!$C$2:$F$450,4,FALSE),VLOOKUP($A1486,EDC_update!$B$2:$F$450,5,FALSE))</f>
        <v>#N/A</v>
      </c>
      <c r="V1486" s="78">
        <f>IF(IFERROR(SEARCH("PBT",P1486),99)=99,IF(IFERROR(SEARCH("suspected PBT",S1486),99)=99,IF(IFERROR(SEARCH("concluded to be PBT",K1486),99)=99,IF(IFERROR(SEARCH("PBT",S1486),99)=99,IF(IFERROR(SEARCH("PBT cand",L1486),99)=99,IF(IFERROR(SEARCH("PBT",L1486),99)=99,IF(IFERROR(SEARCH("persistent, bioackumulative and toxic properties",K1486),99)=99,0,Scoring!$E$3),Scoring!$E$3),Scoring!$E$7),Scoring!$E$3),Scoring!$E$5),Scoring!$E$6),Scoring!$E$3)</f>
        <v>0</v>
      </c>
      <c r="W1486" s="78">
        <f>IF(IFERROR(SEARCH("vPvB",P1486),99)=99,IF(IFERROR(SEARCH("suspected pbt/vPvB",S1486),99)=99,IF(IFERROR(SEARCH("vPvB",S1486),99)=99,IF(IFERROR(SEARCH("concluded to be a vPvB",S1486),99)=99,IF(IFERROR(SEARCH("identified as vPvB",K1486),99)=99,IF(IFERROR(SEARCH("concluded to be a vPvB",K1486),99)=99,IF(IFERROR(SEARCH("concluded to be both pbt and vPvB",S1486),99)=99,IF(IFERROR(SEARCH("concluded to be both pbt and vPvB",K1486),99)=99,0,Scoring!$E$5),Scoring!$E$5),Scoring!$E$5),Scoring!$E$5),Scoring!$E$5),Scoring!$E$4),Scoring!$E$6),Scoring!$E$4)</f>
        <v>0</v>
      </c>
      <c r="X1486" s="78">
        <f>IF(IFERROR(SEARCH("H410",N1486),99)=99,IF(IFERROR(SEARCH("H410",O1486),99)=99,IF(IFERROR(SEARCH("H410",Q1486),99)=99,IF(IFERROR(SEARCH("H410",M1486),99)=99,IF(IFERROR(SEARCH("H410",R1486),99)=99,IF(IFERROR(SEARCH("H411",N1486),99)=99,IF(IFERROR(SEARCH("H411",O1486),99)=99,IF(IFERROR(SEARCH("H411",Q1486),99)=99,IF(IFERROR(SEARCH("H411",M1486),99)=99,IF(IFERROR(SEARCH("H411",R1486),99)=99,IF(IFERROR(SEARCH("H413",N1486),99)=99,IF(IFERROR(SEARCH("H413",O1486),99)=99,IF(IFERROR(SEARCH("H413",Q1486),99)=99,IF(IFERROR(SEARCH("H413",M1486),99)=99,IF(IFERROR(SEARCH("H413",R1486),99)=99,IF(IFERROR(SEARCH("H412",N1486),99)=99,IF(IFERROR(SEARCH("H412",O1486),99)=99,IF(IFERROR(SEARCH("H412",Q1486),99)=99,IF(IFERROR(SEARCH("H412",M1486),99)=99,IF(IFERROR(SEARCH("H412",R1486),99)=99,0,Scoring!$E$2),Scoring!$E$2),Scoring!$E$2),Scoring!$E$2),Scoring!$E$2),Scoring!$E$2),Scoring!$E$2),Scoring!$E$2),Scoring!$E$2),Scoring!$E$2),Scoring!$E$2),Scoring!$E$2),Scoring!$E$2),Scoring!$E$2),Scoring!$E$2),Scoring!$E$2),Scoring!$E$2),Scoring!$E$2),Scoring!$E$2),Scoring!$E$2)</f>
        <v>0</v>
      </c>
      <c r="Y1486" s="78">
        <f>IF(IFERROR(SEARCH("CMR",K1486),99)=99,IF(IFERROR(SEARCH("Suspected CMR",S1486),99)=99,IF(IFERROR(SEARCH("CMR",S1486),99)=99,0,Scoring!$E$8),Scoring!$E$9),Scoring!$E$8)</f>
        <v>0</v>
      </c>
      <c r="Z1486" s="78">
        <f>IF(IFERROR(SEARCH("H350",N1486),99)=99,IF(IFERROR(SEARCH("H350",O1486),99)=99,IF(IFERROR(SEARCH("H350",Q1486),99)=99,IF(IFERROR(SEARCH("H350",M1486),99)=99,IF(IFERROR(SEARCH("H350",R1486),99)=99,IF(IFERROR(SEARCH("H351",N1486),99)=99,IF(IFERROR(SEARCH("H351",O1486),99)=99,IF(IFERROR(SEARCH("H351",Q1486),99)=99,IF(IFERROR(SEARCH("H351",M1486),99)=99,IF(IFERROR(SEARCH("H351",R1486),99)=99,IF(IFERROR(SEARCH("carcinogenic",P1486),99)=99,IF(IFERROR(SEARCH("suspected carcinogenic",S1486),99)=99,0,Scoring!$E$12),Scoring!$E$11),Scoring!$E$10),Scoring!$E$10),Scoring!$E$10),Scoring!$E$10),Scoring!$E$10),Scoring!$E$10),Scoring!$E$10),Scoring!$E$10),Scoring!$E$10),Scoring!$E$10)</f>
        <v>0</v>
      </c>
      <c r="AA1486" s="78">
        <f>IF(IFERROR(SEARCH("H340",N1486),99)=99,IF(IFERROR(SEARCH("H340",O1486),99)=99,IF(IFERROR(SEARCH("H340",Q1486),99)=99,IF(IFERROR(SEARCH("H340",M1486),99)=99,IF(IFERROR(SEARCH("H340",R1486),99)=99,IF(IFERROR(SEARCH("H341",N1486),99)=99,IF(IFERROR(SEARCH("H341",O1486),99)=99,IF(IFERROR(SEARCH("H341",Q1486),99)=99,IF(IFERROR(SEARCH("H341",M1486),99)=99,IF(IFERROR(SEARCH("H341",R1486),99)=99,IF(IFERROR(SEARCH("mutagenic",P1486),99)=99,IF(IFERROR(SEARCH("suspected mutagenic",S1486),99)=99,0,Scoring!$E$15),Scoring!$E$14),Scoring!$E$13),Scoring!$E$13),Scoring!$E$13),Scoring!$E$13),Scoring!$E$13),Scoring!$E$13),Scoring!$E$13),Scoring!$E$13),Scoring!$E$13),Scoring!$E$13)</f>
        <v>0</v>
      </c>
      <c r="AB1486" s="78">
        <f>IF(IFERROR(SEARCH("H360",N1486),99)=99,IF(IFERROR(SEARCH("H360",O1486),99)=99,IF(IFERROR(SEARCH("H360",Q1486),99)=99,IF(IFERROR(SEARCH("H360",M1486),99)=99,IF(IFERROR(SEARCH("H360",R1486),99)=99,IF(IFERROR(SEARCH("H361",N1486),99)=99,IF(IFERROR(SEARCH("H361",O1486),99)=99,IF(IFERROR(SEARCH("H361",Q1486),99)=99,IF(IFERROR(SEARCH("H361",M1486),99)=99,IF(IFERROR(SEARCH("H361",R1486),99)=99,IF(IFERROR(SEARCH("reproduction",P1486),99)=99,IF(IFERROR(SEARCH("suspected reprotoxic",S1486),99)=99,IF(IFERROR(SEARCH("reprotoxic",S1486),99)=99,IF(IFERROR(SEARCH("reprotoxic",K1486),99)=99,0,Scoring!$E$18),Scoring!$E$18),Scoring!$E$19),Scoring!$E$17),Scoring!$E$16),Scoring!$E$16),Scoring!$E$16),Scoring!$E$16),Scoring!$E$16),Scoring!$E$16),Scoring!$E$16),Scoring!$E$16),Scoring!$E$16),Scoring!$E$16)</f>
        <v>0</v>
      </c>
      <c r="AC1486" s="78">
        <f>IF(IFERROR(SEARCH("57f",L1486),99)=99,IF(IFERROR(SEARCH("57(f)",P1486),99)=99,0,Scoring!$E$20),Scoring!$E$20)</f>
        <v>0</v>
      </c>
      <c r="AD1486" s="78">
        <f>IF(IFERROR(SEARCH("CAT1",T1486),99)=99,IF(IFERROR(SEARCH("CAT2",T1486),99)=99,IF(IFERROR(SEARCH("CAT3",T1486),99)=99,IF(IFERROR(SEARCH("concluded to be endocrine",K1486),99)=99,IF(IFERROR(SEARCH("categorised as endocrine",K1486),99)=99,IF(IFERROR(SEARCH("endocrine disrupting",P1486),99)=99,IF(IFERROR(SEARCH("endocrine disrupting",K1486),99)=99,IF(IFERROR(SEARCH("suspected endocrine",S1486),99)=99,IF(IFERROR(SEARCH("potential endocrine",S1486),99)=99,0,Scoring!$E$25),Scoring!$E$25),Scoring!$E$24),Scoring!$E$24),Scoring!$E$24),Scoring!$E$24),Scoring!$E$23),Scoring!$E$22),Scoring!$E$21)</f>
        <v>0</v>
      </c>
      <c r="AE1486" s="78">
        <f>IF(IFERROR(SEARCH("suspected sensitiser",S1486),99)=99,IF(IFERROR(SEARCH("sensitiser",S1486),99)=99,IF(IFERROR(SEARCH("other hazard based concern",S1486),99)=99,0,Scoring!$E$28),Scoring!$E$26),Scoring!$E$27)</f>
        <v>0</v>
      </c>
      <c r="AF1486" s="78">
        <f>IF(IFERROR(M1486,1)=1,IF(IFERROR(N1486,1)=1,IF(IFERROR(O1486,1)=1,IF(IFERROR(Q1486,1)=1,IF(IFERROR(R1486,1)=1,IF(IFERROR(T1486,1)=1,IF(IFERROR(K1486,1)=1,IF(IFERROR(P1486,1)=1,IF(IFERROR(S1486,1)=1,Scoring!$E$29,0),0),0),0),0),0),0),0),0)</f>
        <v>0</v>
      </c>
      <c r="AG1486" s="78">
        <f t="shared" si="97"/>
        <v>0</v>
      </c>
      <c r="AI1486" s="93"/>
      <c r="AJ1486" s="94"/>
      <c r="AK1486" s="76"/>
      <c r="AL1486" s="75"/>
      <c r="AN1486" s="79"/>
      <c r="AO1486" s="79"/>
      <c r="AP1486" s="79"/>
      <c r="AQ1486" s="79"/>
      <c r="AR1486" s="79"/>
      <c r="AS1486" s="78"/>
      <c r="AU1486" s="79">
        <f>IF(IFERROR(F1486,99)=99,IF(IFERROR(G1486,99)=99,IF(IFERROR(H1486,99)=99,IF(IFERROR(I1486,99)=99,IF(IFERROR(E1486,99)=99,IF(IFERROR(J1486,99)=99,0,Scoring!$B$7),Scoring!$B$3),Scoring!$B$2),Scoring!$B$6),Scoring!$B$5),Scoring!$B$4)</f>
        <v>0.3</v>
      </c>
      <c r="AV1486" s="78">
        <f t="shared" si="98"/>
        <v>0</v>
      </c>
      <c r="AW1486" s="78"/>
      <c r="AX1486" s="66"/>
      <c r="AY1486" s="78"/>
      <c r="AZ1486" s="76"/>
      <c r="BB1486" s="76"/>
    </row>
    <row r="1487" spans="1:54" x14ac:dyDescent="0.25">
      <c r="A1487" s="84" t="s">
        <v>11763</v>
      </c>
      <c r="B1487" s="85" t="s">
        <v>30</v>
      </c>
      <c r="C1487" s="85" t="s">
        <v>30</v>
      </c>
      <c r="D1487" s="84" t="s">
        <v>11425</v>
      </c>
      <c r="E1487" s="76" t="str">
        <f>IF(C1487="-",IF(A1487="-",VLOOKUP(D1487,'sin-list 180320_update'!$C$2:$C$835,1,FALSE),VLOOKUP(A1487,'sin-list 180320_update'!$A$2:$A$835,1,FALSE)),VLOOKUP(C1487,'sin-list 180320_update'!$B$2:$B$835,1,FALSE))</f>
        <v>131651-65-5</v>
      </c>
      <c r="F1487" s="76" t="e">
        <f>IF($C1487="-",IF($A1487="-",VLOOKUP($D1487,'REACH Bilaga XVII_update'!$A$5:$A$131,1,FALSE),VLOOKUP($A1487,'REACH Bilaga XVII_update'!$C$5:$C$131,1,FALSE)),VLOOKUP($C1487,'REACH Bilaga XVII_update'!$B$5:$B$131,1,FALSE))</f>
        <v>#N/A</v>
      </c>
      <c r="G1487" s="76" t="e">
        <f>IF($C1487="-",IF($A1487="-",VLOOKUP($D1487,' REACH Bilaga 59_update'!$A$5:$A$210,1,FALSE),VLOOKUP($A1487,' REACH Bilaga 59_update'!$D$5:$D$210,1,FALSE)),VLOOKUP($C1487,' REACH Bilaga 59_update'!$C$5:$C$210,1,FALSE))</f>
        <v>#N/A</v>
      </c>
      <c r="H1487" s="76" t="e">
        <f>IF($C1487="-",IF($A1487="-",VLOOKUP($D1487,'REACH Bilaga XIV_update'!$A$5:$A$110,1,FALSE),VLOOKUP($A1487,'REACH Bilaga XIV_update'!$D$5:$D$110,1,FALSE)),VLOOKUP($C1487,'REACH Bilaga XIV_update'!$C$5:$C$110,1,FALSE))</f>
        <v>#N/A</v>
      </c>
      <c r="I1487" s="76" t="e">
        <f>IF($C1487="-",IF($A1487="-",VLOOKUP($D1487,CoRAP_update!$A$5:$A$376,1,FALSE),VLOOKUP($A1487,CoRAP_update!$D$5:$D$376,1,FALSE)),VLOOKUP($C1487,CoRAP_update!$C$5:$C$376,1,FALSE))</f>
        <v>#N/A</v>
      </c>
      <c r="J1487" s="76" t="e">
        <f>IF($C1487="-",IF($A1487="-",VLOOKUP($D1487,EDC_update!$C$2:$C$450,1,FALSE),VLOOKUP($A1487,EDC_update!$B$2:$B$450,1,FALSE)),VLOOKUP($C1487,EDC_update!$L$2:$L$450,1,FALSE))</f>
        <v>#N/A</v>
      </c>
      <c r="K1487" s="76" t="str">
        <f>IF($C1487="-",IF($A1487="-",IF(VLOOKUP($D1487,'sin-list 180320_update'!$C$2:$S$835,3,FALSE)="",NA(),VLOOKUP($D1487,'sin-list 180320_update'!$C$2:$S$835,3,FALSE)),IF(VLOOKUP($A1487,'sin-list 180320_update'!$A$2:$S$835,5,FALSE)="",NA(),VLOOKUP($A1487,'sin-list 180320_update'!$A$2:$S$835,5,FALSE))),IF(VLOOKUP($C1487,'sin-list 180320_update'!$B$2:$S$835,4,FALSE)="",NA(),VLOOKUP($C1487,'sin-list 180320_update'!$B$2:$S$835,4,FALSE)))</f>
        <v>This substance is very Persistent and very Mobile.</v>
      </c>
      <c r="L1487" s="76">
        <f>IF($C1487="-",IF($A1487="-",VLOOKUP($D1487,'sin-list 180320_update'!$C$2:$S$835,6,FALSE),VLOOKUP($A1487,'sin-list 180320_update'!$A$2:$S$835,8,FALSE)),VLOOKUP($C1487,'sin-list 180320_update'!$B$2:$S$835,7,FALSE))</f>
        <v>0</v>
      </c>
      <c r="M1487" s="76" t="e">
        <f>IF($C1487="-",IF($A1487="-",IF(VLOOKUP($D1487,'sin-list 180320_update'!$C$2:$S$835,8,FALSE)="",NA(),VLOOKUP($D1487,'sin-list 180320_update'!$C$2:$S$835,8,FALSE)),IF(VLOOKUP($A1487,'sin-list 180320_update'!$A$2:$S$835,10,FALSE)="",NA(),VLOOKUP($A1487,'sin-list 180320_update'!$A$2:$S$835,10,FALSE))),IF(VLOOKUP($C1487,'sin-list 180320_update'!$B$2:$S$835,9,FALSE)="",NA(),VLOOKUP($C1487,'sin-list 180320_update'!$B$2:$S$835,9,FALSE)))</f>
        <v>#N/A</v>
      </c>
      <c r="N1487" s="76" t="e">
        <f>IF($C1487="-",IF($A1487="-",IF(VLOOKUP($D1487,'REACH Bilaga XVII_update'!$A$5:$E$131,4,FALSE)="",NA(),VLOOKUP($D1487,'REACH Bilaga XVII_update'!$A$5:$E$131,4,FALSE)),IF(VLOOKUP($A1487,'REACH Bilaga XVII_update'!$C$5:$D$131,2,FALSE)="",NA(),VLOOKUP($A1487,'REACH Bilaga XVII_update'!$C$5:$D$131,2,FALSE))),IF(VLOOKUP($C1487,'REACH Bilaga XVII_update'!$B$5:$D$131,3,FALSE)="",NA(),VLOOKUP($C1487,'REACH Bilaga XVII_update'!$B$5:$D$131,3,FALSE)))</f>
        <v>#N/A</v>
      </c>
      <c r="O1487" s="76" t="e">
        <f>IF($C1487="-",IF($A1487="-",IF(VLOOKUP($D1487,' REACH Bilaga 59_update'!$A$5:$E$210,5,FALSE)="",NA(),VLOOKUP($D1487,' REACH Bilaga 59_update'!$A$5:$E$210,5,FALSE)),IF(VLOOKUP($A1487,' REACH Bilaga 59_update'!$D$5:$E$210,2,FALSE)="",NA(),VLOOKUP($A1487,' REACH Bilaga 59_update'!$D$5:$E$210,2,FALSE))),IF(VLOOKUP($C1487,' REACH Bilaga 59_update'!$C$5:$E$210,3,FALSE)="",NA(),VLOOKUP($C1487,' REACH Bilaga 59_update'!$C$5:$E$210,3,FALSE)))</f>
        <v>#N/A</v>
      </c>
      <c r="P1487" s="76" t="e">
        <f>IF(C1487="-",IF(A1487="-",IFERROR(VLOOKUP($D1487,' REACH Bilaga 59_update'!$A$5:$F$210,MATCH(Sammanfattning!P$1,' REACH Bilaga 59_update'!$A$4:$F$4,0),FALSE),VLOOKUP($D1487,'REACH Bilaga XIV_update'!$A$4:$H$110,MATCH(Sammanfattning!P$1,'REACH Bilaga XIV_update'!$A$4:$H$4,0),FALSE)),IFERROR(VLOOKUP($A1487,' REACH Bilaga 59_update'!$D$5:$F$210,MATCH(Sammanfattning!P$1,' REACH Bilaga 59_update'!$D$4:$F$4,0),FALSE),VLOOKUP($A1487,'REACH Bilaga XIV_update'!$D$4:$H$110,MATCH(Sammanfattning!P$1,'REACH Bilaga XIV_update'!$D$4:$H$4,0),FALSE))),IFERROR(VLOOKUP($C1487,' REACH Bilaga 59_update'!$C$5:$F$210,MATCH(Sammanfattning!P$1,' REACH Bilaga 59_update'!$C$4:$F$4,0),FALSE),VLOOKUP($C1487,'REACH Bilaga XIV_update'!$C$4:$H$110,MATCH(Sammanfattning!P$1,'REACH Bilaga XIV_update'!$C$4:$H$4,0),FALSE)))</f>
        <v>#N/A</v>
      </c>
      <c r="Q1487" s="76" t="e">
        <f>IF($C1487="-",IF($A1487="-",IF(VLOOKUP($D1487,'REACH Bilaga XIV_update'!$A$5:$I$110,9,FALSE)="",NA(),VLOOKUP($D1487,'REACH Bilaga XIV_update'!$A$5:$I$110,9,FALSE)),IF(VLOOKUP($A1487,'REACH Bilaga XIV_update'!$D$5:$I$110,6,FALSE)="",NA(),VLOOKUP($A1487,'REACH Bilaga XIV_update'!$D$5:$I$110,6,FALSE))),IF(VLOOKUP($C1487,'REACH Bilaga XIV_update'!$C$5:$I$110,7,FALSE)="",NA(),VLOOKUP($C1487,'REACH Bilaga XIV_update'!$C$5:$I$110,7,FALSE)))</f>
        <v>#N/A</v>
      </c>
      <c r="R1487" s="76" t="e">
        <f>IF($C1487="-",IF($A1487="-",IF(VLOOKUP($D1487,CoRAP_update!$A$5:$O$376,15,FALSE)="",NA(),VLOOKUP($D1487,CoRAP_update!$A$5:$O$376,15,FALSE)),IF(VLOOKUP($A1487,CoRAP_update!$D$5:$O$376,12,FALSE)="",NA(),VLOOKUP($A1487,CoRAP_update!$D$5:$O$376,12,FALSE))),IF(VLOOKUP($C1487,CoRAP_update!$C$5:$O$376,13,FALSE)="",NA(),VLOOKUP($C1487,CoRAP_update!$C$5:$O$376,13,FALSE)))</f>
        <v>#N/A</v>
      </c>
      <c r="S1487" s="144" t="e">
        <f>IF($C1487="-",IF($A1487="-",VLOOKUP($D1487,CoRAP_update!$A$5:$J$376,MATCH(Sammanfattning!S$1,CoRAP_update!$A$4:$J$4,0),FALSE),VLOOKUP($A1487,CoRAP_update!$D$5:$J$376,MATCH(Sammanfattning!S$1,CoRAP_update!$D$4:$J$4,0),FALSE)),VLOOKUP($C1487,CoRAP_update!$C$5:$J$376,MATCH(Sammanfattning!S$1,CoRAP_update!$C$4:$J$4,0),FALSE))</f>
        <v>#N/A</v>
      </c>
      <c r="T1487" s="76" t="e">
        <f>IF($A1487="-",VLOOKUP($D1487,EDC_update!$C$2:$F$450,4,FALSE),VLOOKUP($A1487,EDC_update!$B$2:$F$450,5,FALSE))</f>
        <v>#N/A</v>
      </c>
      <c r="V1487" s="78">
        <f>IF(IFERROR(SEARCH("PBT",P1487),99)=99,IF(IFERROR(SEARCH("suspected PBT",S1487),99)=99,IF(IFERROR(SEARCH("concluded to be PBT",K1487),99)=99,IF(IFERROR(SEARCH("PBT",S1487),99)=99,IF(IFERROR(SEARCH("PBT cand",L1487),99)=99,IF(IFERROR(SEARCH("PBT",L1487),99)=99,IF(IFERROR(SEARCH("persistent, bioackumulative and toxic properties",K1487),99)=99,0,Scoring!$E$3),Scoring!$E$3),Scoring!$E$7),Scoring!$E$3),Scoring!$E$5),Scoring!$E$6),Scoring!$E$3)</f>
        <v>0</v>
      </c>
      <c r="W1487" s="78">
        <f>IF(IFERROR(SEARCH("vPvB",P1487),99)=99,IF(IFERROR(SEARCH("suspected pbt/vPvB",S1487),99)=99,IF(IFERROR(SEARCH("vPvB",S1487),99)=99,IF(IFERROR(SEARCH("concluded to be a vPvB",S1487),99)=99,IF(IFERROR(SEARCH("identified as vPvB",K1487),99)=99,IF(IFERROR(SEARCH("concluded to be a vPvB",K1487),99)=99,IF(IFERROR(SEARCH("concluded to be both pbt and vPvB",S1487),99)=99,IF(IFERROR(SEARCH("concluded to be both pbt and vPvB",K1487),99)=99,0,Scoring!$E$5),Scoring!$E$5),Scoring!$E$5),Scoring!$E$5),Scoring!$E$5),Scoring!$E$4),Scoring!$E$6),Scoring!$E$4)</f>
        <v>0</v>
      </c>
      <c r="X1487" s="78">
        <f>IF(IFERROR(SEARCH("H410",N1487),99)=99,IF(IFERROR(SEARCH("H410",O1487),99)=99,IF(IFERROR(SEARCH("H410",Q1487),99)=99,IF(IFERROR(SEARCH("H410",M1487),99)=99,IF(IFERROR(SEARCH("H410",R1487),99)=99,IF(IFERROR(SEARCH("H411",N1487),99)=99,IF(IFERROR(SEARCH("H411",O1487),99)=99,IF(IFERROR(SEARCH("H411",Q1487),99)=99,IF(IFERROR(SEARCH("H411",M1487),99)=99,IF(IFERROR(SEARCH("H411",R1487),99)=99,IF(IFERROR(SEARCH("H413",N1487),99)=99,IF(IFERROR(SEARCH("H413",O1487),99)=99,IF(IFERROR(SEARCH("H413",Q1487),99)=99,IF(IFERROR(SEARCH("H413",M1487),99)=99,IF(IFERROR(SEARCH("H413",R1487),99)=99,IF(IFERROR(SEARCH("H412",N1487),99)=99,IF(IFERROR(SEARCH("H412",O1487),99)=99,IF(IFERROR(SEARCH("H412",Q1487),99)=99,IF(IFERROR(SEARCH("H412",M1487),99)=99,IF(IFERROR(SEARCH("H412",R1487),99)=99,0,Scoring!$E$2),Scoring!$E$2),Scoring!$E$2),Scoring!$E$2),Scoring!$E$2),Scoring!$E$2),Scoring!$E$2),Scoring!$E$2),Scoring!$E$2),Scoring!$E$2),Scoring!$E$2),Scoring!$E$2),Scoring!$E$2),Scoring!$E$2),Scoring!$E$2),Scoring!$E$2),Scoring!$E$2),Scoring!$E$2),Scoring!$E$2),Scoring!$E$2)</f>
        <v>0</v>
      </c>
      <c r="Y1487" s="78">
        <f>IF(IFERROR(SEARCH("CMR",K1487),99)=99,IF(IFERROR(SEARCH("Suspected CMR",S1487),99)=99,IF(IFERROR(SEARCH("CMR",S1487),99)=99,0,Scoring!$E$8),Scoring!$E$9),Scoring!$E$8)</f>
        <v>0</v>
      </c>
      <c r="Z1487" s="78">
        <f>IF(IFERROR(SEARCH("H350",N1487),99)=99,IF(IFERROR(SEARCH("H350",O1487),99)=99,IF(IFERROR(SEARCH("H350",Q1487),99)=99,IF(IFERROR(SEARCH("H350",M1487),99)=99,IF(IFERROR(SEARCH("H350",R1487),99)=99,IF(IFERROR(SEARCH("H351",N1487),99)=99,IF(IFERROR(SEARCH("H351",O1487),99)=99,IF(IFERROR(SEARCH("H351",Q1487),99)=99,IF(IFERROR(SEARCH("H351",M1487),99)=99,IF(IFERROR(SEARCH("H351",R1487),99)=99,IF(IFERROR(SEARCH("carcinogenic",P1487),99)=99,IF(IFERROR(SEARCH("suspected carcinogenic",S1487),99)=99,0,Scoring!$E$12),Scoring!$E$11),Scoring!$E$10),Scoring!$E$10),Scoring!$E$10),Scoring!$E$10),Scoring!$E$10),Scoring!$E$10),Scoring!$E$10),Scoring!$E$10),Scoring!$E$10),Scoring!$E$10)</f>
        <v>0</v>
      </c>
      <c r="AA1487" s="78">
        <f>IF(IFERROR(SEARCH("H340",N1487),99)=99,IF(IFERROR(SEARCH("H340",O1487),99)=99,IF(IFERROR(SEARCH("H340",Q1487),99)=99,IF(IFERROR(SEARCH("H340",M1487),99)=99,IF(IFERROR(SEARCH("H340",R1487),99)=99,IF(IFERROR(SEARCH("H341",N1487),99)=99,IF(IFERROR(SEARCH("H341",O1487),99)=99,IF(IFERROR(SEARCH("H341",Q1487),99)=99,IF(IFERROR(SEARCH("H341",M1487),99)=99,IF(IFERROR(SEARCH("H341",R1487),99)=99,IF(IFERROR(SEARCH("mutagenic",P1487),99)=99,IF(IFERROR(SEARCH("suspected mutagenic",S1487),99)=99,0,Scoring!$E$15),Scoring!$E$14),Scoring!$E$13),Scoring!$E$13),Scoring!$E$13),Scoring!$E$13),Scoring!$E$13),Scoring!$E$13),Scoring!$E$13),Scoring!$E$13),Scoring!$E$13),Scoring!$E$13)</f>
        <v>0</v>
      </c>
      <c r="AB1487" s="78">
        <f>IF(IFERROR(SEARCH("H360",N1487),99)=99,IF(IFERROR(SEARCH("H360",O1487),99)=99,IF(IFERROR(SEARCH("H360",Q1487),99)=99,IF(IFERROR(SEARCH("H360",M1487),99)=99,IF(IFERROR(SEARCH("H360",R1487),99)=99,IF(IFERROR(SEARCH("H361",N1487),99)=99,IF(IFERROR(SEARCH("H361",O1487),99)=99,IF(IFERROR(SEARCH("H361",Q1487),99)=99,IF(IFERROR(SEARCH("H361",M1487),99)=99,IF(IFERROR(SEARCH("H361",R1487),99)=99,IF(IFERROR(SEARCH("reproduction",P1487),99)=99,IF(IFERROR(SEARCH("suspected reprotoxic",S1487),99)=99,IF(IFERROR(SEARCH("reprotoxic",S1487),99)=99,IF(IFERROR(SEARCH("reprotoxic",K1487),99)=99,0,Scoring!$E$18),Scoring!$E$18),Scoring!$E$19),Scoring!$E$17),Scoring!$E$16),Scoring!$E$16),Scoring!$E$16),Scoring!$E$16),Scoring!$E$16),Scoring!$E$16),Scoring!$E$16),Scoring!$E$16),Scoring!$E$16),Scoring!$E$16)</f>
        <v>0</v>
      </c>
      <c r="AC1487" s="78">
        <f>IF(IFERROR(SEARCH("57f",L1487),99)=99,IF(IFERROR(SEARCH("57(f)",P1487),99)=99,0,Scoring!$E$20),Scoring!$E$20)</f>
        <v>0</v>
      </c>
      <c r="AD1487" s="78">
        <f>IF(IFERROR(SEARCH("CAT1",T1487),99)=99,IF(IFERROR(SEARCH("CAT2",T1487),99)=99,IF(IFERROR(SEARCH("CAT3",T1487),99)=99,IF(IFERROR(SEARCH("concluded to be endocrine",K1487),99)=99,IF(IFERROR(SEARCH("categorised as endocrine",K1487),99)=99,IF(IFERROR(SEARCH("endocrine disrupting",P1487),99)=99,IF(IFERROR(SEARCH("endocrine disrupting",K1487),99)=99,IF(IFERROR(SEARCH("suspected endocrine",S1487),99)=99,IF(IFERROR(SEARCH("potential endocrine",S1487),99)=99,0,Scoring!$E$25),Scoring!$E$25),Scoring!$E$24),Scoring!$E$24),Scoring!$E$24),Scoring!$E$24),Scoring!$E$23),Scoring!$E$22),Scoring!$E$21)</f>
        <v>0</v>
      </c>
      <c r="AE1487" s="78">
        <f>IF(IFERROR(SEARCH("suspected sensitiser",S1487),99)=99,IF(IFERROR(SEARCH("sensitiser",S1487),99)=99,IF(IFERROR(SEARCH("other hazard based concern",S1487),99)=99,0,Scoring!$E$28),Scoring!$E$26),Scoring!$E$27)</f>
        <v>0</v>
      </c>
      <c r="AF1487" s="78">
        <f>IF(IFERROR(M1487,1)=1,IF(IFERROR(N1487,1)=1,IF(IFERROR(O1487,1)=1,IF(IFERROR(Q1487,1)=1,IF(IFERROR(R1487,1)=1,IF(IFERROR(T1487,1)=1,IF(IFERROR(K1487,1)=1,IF(IFERROR(P1487,1)=1,IF(IFERROR(S1487,1)=1,Scoring!$E$29,0),0),0),0),0),0),0),0),0)</f>
        <v>0</v>
      </c>
      <c r="AG1487" s="78">
        <f t="shared" si="97"/>
        <v>0</v>
      </c>
      <c r="AI1487" s="93"/>
      <c r="AJ1487" s="94"/>
      <c r="AK1487" s="76"/>
      <c r="AL1487" s="75"/>
      <c r="AN1487" s="79"/>
      <c r="AO1487" s="79"/>
      <c r="AP1487" s="79"/>
      <c r="AQ1487" s="79"/>
      <c r="AR1487" s="79"/>
      <c r="AS1487" s="78"/>
      <c r="AU1487" s="79">
        <f>IF(IFERROR(F1487,99)=99,IF(IFERROR(G1487,99)=99,IF(IFERROR(H1487,99)=99,IF(IFERROR(I1487,99)=99,IF(IFERROR(E1487,99)=99,IF(IFERROR(J1487,99)=99,0,Scoring!$B$7),Scoring!$B$3),Scoring!$B$2),Scoring!$B$6),Scoring!$B$5),Scoring!$B$4)</f>
        <v>0.3</v>
      </c>
      <c r="AV1487" s="78">
        <f t="shared" si="98"/>
        <v>0</v>
      </c>
      <c r="AW1487" s="78"/>
      <c r="AX1487" s="66"/>
      <c r="AY1487" s="78"/>
      <c r="AZ1487" s="76"/>
      <c r="BB1487" s="76"/>
    </row>
    <row r="1488" spans="1:54" x14ac:dyDescent="0.25">
      <c r="A1488" s="84" t="s">
        <v>11764</v>
      </c>
      <c r="B1488" s="85" t="s">
        <v>30</v>
      </c>
      <c r="C1488" s="85" t="s">
        <v>30</v>
      </c>
      <c r="D1488" s="84" t="s">
        <v>11405</v>
      </c>
      <c r="E1488" s="76" t="str">
        <f>IF(C1488="-",IF(A1488="-",VLOOKUP(D1488,'sin-list 180320_update'!$C$2:$C$835,1,FALSE),VLOOKUP(A1488,'sin-list 180320_update'!$A$2:$A$835,1,FALSE)),VLOOKUP(C1488,'sin-list 180320_update'!$B$2:$B$835,1,FALSE))</f>
        <v>206-44-0 / 93951-69-0</v>
      </c>
      <c r="F1488" s="76" t="e">
        <f>IF($C1488="-",IF($A1488="-",VLOOKUP($D1488,'REACH Bilaga XVII_update'!$A$5:$A$131,1,FALSE),VLOOKUP($A1488,'REACH Bilaga XVII_update'!$C$5:$C$131,1,FALSE)),VLOOKUP($C1488,'REACH Bilaga XVII_update'!$B$5:$B$131,1,FALSE))</f>
        <v>#N/A</v>
      </c>
      <c r="G1488" s="76" t="e">
        <f>IF($C1488="-",IF($A1488="-",VLOOKUP($D1488,' REACH Bilaga 59_update'!$A$5:$A$210,1,FALSE),VLOOKUP($A1488,' REACH Bilaga 59_update'!$D$5:$D$210,1,FALSE)),VLOOKUP($C1488,' REACH Bilaga 59_update'!$C$5:$C$210,1,FALSE))</f>
        <v>#N/A</v>
      </c>
      <c r="H1488" s="76" t="e">
        <f>IF($C1488="-",IF($A1488="-",VLOOKUP($D1488,'REACH Bilaga XIV_update'!$A$5:$A$110,1,FALSE),VLOOKUP($A1488,'REACH Bilaga XIV_update'!$D$5:$D$110,1,FALSE)),VLOOKUP($C1488,'REACH Bilaga XIV_update'!$C$5:$C$110,1,FALSE))</f>
        <v>#N/A</v>
      </c>
      <c r="I1488" s="76" t="e">
        <f>IF($C1488="-",IF($A1488="-",VLOOKUP($D1488,CoRAP_update!$A$5:$A$376,1,FALSE),VLOOKUP($A1488,CoRAP_update!$D$5:$D$376,1,FALSE)),VLOOKUP($C1488,CoRAP_update!$C$5:$C$376,1,FALSE))</f>
        <v>#N/A</v>
      </c>
      <c r="J1488" s="76" t="e">
        <f>IF($C1488="-",IF($A1488="-",VLOOKUP($D1488,EDC_update!$C$2:$C$450,1,FALSE),VLOOKUP($A1488,EDC_update!$B$2:$B$450,1,FALSE)),VLOOKUP($C1488,EDC_update!$L$2:$L$450,1,FALSE))</f>
        <v>#N/A</v>
      </c>
      <c r="K1488" s="76" t="str">
        <f>IF($C1488="-",IF($A1488="-",IF(VLOOKUP($D1488,'sin-list 180320_update'!$C$2:$S$835,3,FALSE)="",NA(),VLOOKUP($D1488,'sin-list 180320_update'!$C$2:$S$835,3,FALSE)),IF(VLOOKUP($A1488,'sin-list 180320_update'!$A$2:$S$835,5,FALSE)="",NA(),VLOOKUP($A1488,'sin-list 180320_update'!$A$2:$S$835,5,FALSE))),IF(VLOOKUP($C1488,'sin-list 180320_update'!$B$2:$S$835,4,FALSE)="",NA(),VLOOKUP($C1488,'sin-list 180320_update'!$B$2:$S$835,4,FALSE)))</f>
        <v>Substance is concluded to be a PBT and vPvB SVHC by ECHA Member State Committee.</v>
      </c>
      <c r="L1488" s="76">
        <f>IF($C1488="-",IF($A1488="-",VLOOKUP($D1488,'sin-list 180320_update'!$C$2:$S$835,6,FALSE),VLOOKUP($A1488,'sin-list 180320_update'!$A$2:$S$835,8,FALSE)),VLOOKUP($C1488,'sin-list 180320_update'!$B$2:$S$835,7,FALSE))</f>
        <v>0</v>
      </c>
      <c r="M1488" s="76" t="e">
        <f>IF($C1488="-",IF($A1488="-",IF(VLOOKUP($D1488,'sin-list 180320_update'!$C$2:$S$835,8,FALSE)="",NA(),VLOOKUP($D1488,'sin-list 180320_update'!$C$2:$S$835,8,FALSE)),IF(VLOOKUP($A1488,'sin-list 180320_update'!$A$2:$S$835,10,FALSE)="",NA(),VLOOKUP($A1488,'sin-list 180320_update'!$A$2:$S$835,10,FALSE))),IF(VLOOKUP($C1488,'sin-list 180320_update'!$B$2:$S$835,9,FALSE)="",NA(),VLOOKUP($C1488,'sin-list 180320_update'!$B$2:$S$835,9,FALSE)))</f>
        <v>#N/A</v>
      </c>
      <c r="N1488" s="76" t="e">
        <f>IF($C1488="-",IF($A1488="-",IF(VLOOKUP($D1488,'REACH Bilaga XVII_update'!$A$5:$E$131,4,FALSE)="",NA(),VLOOKUP($D1488,'REACH Bilaga XVII_update'!$A$5:$E$131,4,FALSE)),IF(VLOOKUP($A1488,'REACH Bilaga XVII_update'!$C$5:$D$131,2,FALSE)="",NA(),VLOOKUP($A1488,'REACH Bilaga XVII_update'!$C$5:$D$131,2,FALSE))),IF(VLOOKUP($C1488,'REACH Bilaga XVII_update'!$B$5:$D$131,3,FALSE)="",NA(),VLOOKUP($C1488,'REACH Bilaga XVII_update'!$B$5:$D$131,3,FALSE)))</f>
        <v>#N/A</v>
      </c>
      <c r="O1488" s="76" t="e">
        <f>IF($C1488="-",IF($A1488="-",IF(VLOOKUP($D1488,' REACH Bilaga 59_update'!$A$5:$E$210,5,FALSE)="",NA(),VLOOKUP($D1488,' REACH Bilaga 59_update'!$A$5:$E$210,5,FALSE)),IF(VLOOKUP($A1488,' REACH Bilaga 59_update'!$D$5:$E$210,2,FALSE)="",NA(),VLOOKUP($A1488,' REACH Bilaga 59_update'!$D$5:$E$210,2,FALSE))),IF(VLOOKUP($C1488,' REACH Bilaga 59_update'!$C$5:$E$210,3,FALSE)="",NA(),VLOOKUP($C1488,' REACH Bilaga 59_update'!$C$5:$E$210,3,FALSE)))</f>
        <v>#N/A</v>
      </c>
      <c r="P1488" s="76" t="e">
        <f>IF(C1488="-",IF(A1488="-",IFERROR(VLOOKUP($D1488,' REACH Bilaga 59_update'!$A$5:$F$210,MATCH(Sammanfattning!P$1,' REACH Bilaga 59_update'!$A$4:$F$4,0),FALSE),VLOOKUP($D1488,'REACH Bilaga XIV_update'!$A$4:$H$110,MATCH(Sammanfattning!P$1,'REACH Bilaga XIV_update'!$A$4:$H$4,0),FALSE)),IFERROR(VLOOKUP($A1488,' REACH Bilaga 59_update'!$D$5:$F$210,MATCH(Sammanfattning!P$1,' REACH Bilaga 59_update'!$D$4:$F$4,0),FALSE),VLOOKUP($A1488,'REACH Bilaga XIV_update'!$D$4:$H$110,MATCH(Sammanfattning!P$1,'REACH Bilaga XIV_update'!$D$4:$H$4,0),FALSE))),IFERROR(VLOOKUP($C1488,' REACH Bilaga 59_update'!$C$5:$F$210,MATCH(Sammanfattning!P$1,' REACH Bilaga 59_update'!$C$4:$F$4,0),FALSE),VLOOKUP($C1488,'REACH Bilaga XIV_update'!$C$4:$H$110,MATCH(Sammanfattning!P$1,'REACH Bilaga XIV_update'!$C$4:$H$4,0),FALSE)))</f>
        <v>#N/A</v>
      </c>
      <c r="Q1488" s="76" t="e">
        <f>IF($C1488="-",IF($A1488="-",IF(VLOOKUP($D1488,'REACH Bilaga XIV_update'!$A$5:$I$110,9,FALSE)="",NA(),VLOOKUP($D1488,'REACH Bilaga XIV_update'!$A$5:$I$110,9,FALSE)),IF(VLOOKUP($A1488,'REACH Bilaga XIV_update'!$D$5:$I$110,6,FALSE)="",NA(),VLOOKUP($A1488,'REACH Bilaga XIV_update'!$D$5:$I$110,6,FALSE))),IF(VLOOKUP($C1488,'REACH Bilaga XIV_update'!$C$5:$I$110,7,FALSE)="",NA(),VLOOKUP($C1488,'REACH Bilaga XIV_update'!$C$5:$I$110,7,FALSE)))</f>
        <v>#N/A</v>
      </c>
      <c r="R1488" s="76" t="e">
        <f>IF($C1488="-",IF($A1488="-",IF(VLOOKUP($D1488,CoRAP_update!$A$5:$O$376,15,FALSE)="",NA(),VLOOKUP($D1488,CoRAP_update!$A$5:$O$376,15,FALSE)),IF(VLOOKUP($A1488,CoRAP_update!$D$5:$O$376,12,FALSE)="",NA(),VLOOKUP($A1488,CoRAP_update!$D$5:$O$376,12,FALSE))),IF(VLOOKUP($C1488,CoRAP_update!$C$5:$O$376,13,FALSE)="",NA(),VLOOKUP($C1488,CoRAP_update!$C$5:$O$376,13,FALSE)))</f>
        <v>#N/A</v>
      </c>
      <c r="S1488" s="144" t="e">
        <f>IF($C1488="-",IF($A1488="-",VLOOKUP($D1488,CoRAP_update!$A$5:$J$376,MATCH(Sammanfattning!S$1,CoRAP_update!$A$4:$J$4,0),FALSE),VLOOKUP($A1488,CoRAP_update!$D$5:$J$376,MATCH(Sammanfattning!S$1,CoRAP_update!$D$4:$J$4,0),FALSE)),VLOOKUP($C1488,CoRAP_update!$C$5:$J$376,MATCH(Sammanfattning!S$1,CoRAP_update!$C$4:$J$4,0),FALSE))</f>
        <v>#N/A</v>
      </c>
      <c r="T1488" s="76" t="e">
        <f>IF($A1488="-",VLOOKUP($D1488,EDC_update!$C$2:$F$450,4,FALSE),VLOOKUP($A1488,EDC_update!$B$2:$F$450,5,FALSE))</f>
        <v>#N/A</v>
      </c>
      <c r="V1488" s="78">
        <f>IF(IFERROR(SEARCH("PBT",P1488),99)=99,IF(IFERROR(SEARCH("suspected PBT",S1488),99)=99,IF(IFERROR(SEARCH("concluded to be PBT",K1488),99)=99,IF(IFERROR(SEARCH("PBT",S1488),99)=99,IF(IFERROR(SEARCH("PBT cand",L1488),99)=99,IF(IFERROR(SEARCH("PBT",L1488),99)=99,IF(IFERROR(SEARCH("persistent, bioackumulative and toxic properties",K1488),99)=99,0,Scoring!$E$3),Scoring!$E$3),Scoring!$E$7),Scoring!$E$3),Scoring!$E$5),Scoring!$E$6),Scoring!$E$3)</f>
        <v>0</v>
      </c>
      <c r="W1488" s="78">
        <f>IF(IFERROR(SEARCH("vPvB",P1488),99)=99,IF(IFERROR(SEARCH("suspected pbt/vPvB",S1488),99)=99,IF(IFERROR(SEARCH("vPvB",S1488),99)=99,IF(IFERROR(SEARCH("concluded to be a vPvB",S1488),99)=99,IF(IFERROR(SEARCH("identified as vPvB",K1488),99)=99,IF(IFERROR(SEARCH("concluded to be a vPvB",K1488),99)=99,IF(IFERROR(SEARCH("concluded to be both pbt and vPvB",S1488),99)=99,IF(IFERROR(SEARCH("concluded to be both pbt and vPvB",K1488),99)=99,0,Scoring!$E$5),Scoring!$E$5),Scoring!$E$5),Scoring!$E$5),Scoring!$E$5),Scoring!$E$4),Scoring!$E$6),Scoring!$E$4)</f>
        <v>0</v>
      </c>
      <c r="X1488" s="78">
        <f>IF(IFERROR(SEARCH("H410",N1488),99)=99,IF(IFERROR(SEARCH("H410",O1488),99)=99,IF(IFERROR(SEARCH("H410",Q1488),99)=99,IF(IFERROR(SEARCH("H410",M1488),99)=99,IF(IFERROR(SEARCH("H410",R1488),99)=99,IF(IFERROR(SEARCH("H411",N1488),99)=99,IF(IFERROR(SEARCH("H411",O1488),99)=99,IF(IFERROR(SEARCH("H411",Q1488),99)=99,IF(IFERROR(SEARCH("H411",M1488),99)=99,IF(IFERROR(SEARCH("H411",R1488),99)=99,IF(IFERROR(SEARCH("H413",N1488),99)=99,IF(IFERROR(SEARCH("H413",O1488),99)=99,IF(IFERROR(SEARCH("H413",Q1488),99)=99,IF(IFERROR(SEARCH("H413",M1488),99)=99,IF(IFERROR(SEARCH("H413",R1488),99)=99,IF(IFERROR(SEARCH("H412",N1488),99)=99,IF(IFERROR(SEARCH("H412",O1488),99)=99,IF(IFERROR(SEARCH("H412",Q1488),99)=99,IF(IFERROR(SEARCH("H412",M1488),99)=99,IF(IFERROR(SEARCH("H412",R1488),99)=99,0,Scoring!$E$2),Scoring!$E$2),Scoring!$E$2),Scoring!$E$2),Scoring!$E$2),Scoring!$E$2),Scoring!$E$2),Scoring!$E$2),Scoring!$E$2),Scoring!$E$2),Scoring!$E$2),Scoring!$E$2),Scoring!$E$2),Scoring!$E$2),Scoring!$E$2),Scoring!$E$2),Scoring!$E$2),Scoring!$E$2),Scoring!$E$2),Scoring!$E$2)</f>
        <v>0</v>
      </c>
      <c r="Y1488" s="78">
        <f>IF(IFERROR(SEARCH("CMR",K1488),99)=99,IF(IFERROR(SEARCH("Suspected CMR",S1488),99)=99,IF(IFERROR(SEARCH("CMR",S1488),99)=99,0,Scoring!$E$8),Scoring!$E$9),Scoring!$E$8)</f>
        <v>0</v>
      </c>
      <c r="Z1488" s="78">
        <f>IF(IFERROR(SEARCH("H350",N1488),99)=99,IF(IFERROR(SEARCH("H350",O1488),99)=99,IF(IFERROR(SEARCH("H350",Q1488),99)=99,IF(IFERROR(SEARCH("H350",M1488),99)=99,IF(IFERROR(SEARCH("H350",R1488),99)=99,IF(IFERROR(SEARCH("H351",N1488),99)=99,IF(IFERROR(SEARCH("H351",O1488),99)=99,IF(IFERROR(SEARCH("H351",Q1488),99)=99,IF(IFERROR(SEARCH("H351",M1488),99)=99,IF(IFERROR(SEARCH("H351",R1488),99)=99,IF(IFERROR(SEARCH("carcinogenic",P1488),99)=99,IF(IFERROR(SEARCH("suspected carcinogenic",S1488),99)=99,0,Scoring!$E$12),Scoring!$E$11),Scoring!$E$10),Scoring!$E$10),Scoring!$E$10),Scoring!$E$10),Scoring!$E$10),Scoring!$E$10),Scoring!$E$10),Scoring!$E$10),Scoring!$E$10),Scoring!$E$10)</f>
        <v>0</v>
      </c>
      <c r="AA1488" s="78">
        <f>IF(IFERROR(SEARCH("H340",N1488),99)=99,IF(IFERROR(SEARCH("H340",O1488),99)=99,IF(IFERROR(SEARCH("H340",Q1488),99)=99,IF(IFERROR(SEARCH("H340",M1488),99)=99,IF(IFERROR(SEARCH("H340",R1488),99)=99,IF(IFERROR(SEARCH("H341",N1488),99)=99,IF(IFERROR(SEARCH("H341",O1488),99)=99,IF(IFERROR(SEARCH("H341",Q1488),99)=99,IF(IFERROR(SEARCH("H341",M1488),99)=99,IF(IFERROR(SEARCH("H341",R1488),99)=99,IF(IFERROR(SEARCH("mutagenic",P1488),99)=99,IF(IFERROR(SEARCH("suspected mutagenic",S1488),99)=99,0,Scoring!$E$15),Scoring!$E$14),Scoring!$E$13),Scoring!$E$13),Scoring!$E$13),Scoring!$E$13),Scoring!$E$13),Scoring!$E$13),Scoring!$E$13),Scoring!$E$13),Scoring!$E$13),Scoring!$E$13)</f>
        <v>0</v>
      </c>
      <c r="AB1488" s="78">
        <f>IF(IFERROR(SEARCH("H360",N1488),99)=99,IF(IFERROR(SEARCH("H360",O1488),99)=99,IF(IFERROR(SEARCH("H360",Q1488),99)=99,IF(IFERROR(SEARCH("H360",M1488),99)=99,IF(IFERROR(SEARCH("H360",R1488),99)=99,IF(IFERROR(SEARCH("H361",N1488),99)=99,IF(IFERROR(SEARCH("H361",O1488),99)=99,IF(IFERROR(SEARCH("H361",Q1488),99)=99,IF(IFERROR(SEARCH("H361",M1488),99)=99,IF(IFERROR(SEARCH("H361",R1488),99)=99,IF(IFERROR(SEARCH("reproduction",P1488),99)=99,IF(IFERROR(SEARCH("suspected reprotoxic",S1488),99)=99,IF(IFERROR(SEARCH("reprotoxic",S1488),99)=99,IF(IFERROR(SEARCH("reprotoxic",K1488),99)=99,0,Scoring!$E$18),Scoring!$E$18),Scoring!$E$19),Scoring!$E$17),Scoring!$E$16),Scoring!$E$16),Scoring!$E$16),Scoring!$E$16),Scoring!$E$16),Scoring!$E$16),Scoring!$E$16),Scoring!$E$16),Scoring!$E$16),Scoring!$E$16)</f>
        <v>0</v>
      </c>
      <c r="AC1488" s="78">
        <f>IF(IFERROR(SEARCH("57f",L1488),99)=99,IF(IFERROR(SEARCH("57(f)",P1488),99)=99,0,Scoring!$E$20),Scoring!$E$20)</f>
        <v>0</v>
      </c>
      <c r="AD1488" s="78">
        <f>IF(IFERROR(SEARCH("CAT1",T1488),99)=99,IF(IFERROR(SEARCH("CAT2",T1488),99)=99,IF(IFERROR(SEARCH("CAT3",T1488),99)=99,IF(IFERROR(SEARCH("concluded to be endocrine",K1488),99)=99,IF(IFERROR(SEARCH("categorised as endocrine",K1488),99)=99,IF(IFERROR(SEARCH("endocrine disrupting",P1488),99)=99,IF(IFERROR(SEARCH("endocrine disrupting",K1488),99)=99,IF(IFERROR(SEARCH("suspected endocrine",S1488),99)=99,IF(IFERROR(SEARCH("potential endocrine",S1488),99)=99,0,Scoring!$E$25),Scoring!$E$25),Scoring!$E$24),Scoring!$E$24),Scoring!$E$24),Scoring!$E$24),Scoring!$E$23),Scoring!$E$22),Scoring!$E$21)</f>
        <v>0</v>
      </c>
      <c r="AE1488" s="78">
        <f>IF(IFERROR(SEARCH("suspected sensitiser",S1488),99)=99,IF(IFERROR(SEARCH("sensitiser",S1488),99)=99,IF(IFERROR(SEARCH("other hazard based concern",S1488),99)=99,0,Scoring!$E$28),Scoring!$E$26),Scoring!$E$27)</f>
        <v>0</v>
      </c>
      <c r="AF1488" s="78">
        <f>IF(IFERROR(M1488,1)=1,IF(IFERROR(N1488,1)=1,IF(IFERROR(O1488,1)=1,IF(IFERROR(Q1488,1)=1,IF(IFERROR(R1488,1)=1,IF(IFERROR(T1488,1)=1,IF(IFERROR(K1488,1)=1,IF(IFERROR(P1488,1)=1,IF(IFERROR(S1488,1)=1,Scoring!$E$29,0),0),0),0),0),0),0),0),0)</f>
        <v>0</v>
      </c>
      <c r="AG1488" s="78">
        <f t="shared" si="97"/>
        <v>0</v>
      </c>
      <c r="AI1488" s="93"/>
      <c r="AJ1488" s="94"/>
      <c r="AK1488" s="76"/>
      <c r="AL1488" s="75"/>
      <c r="AN1488" s="79"/>
      <c r="AO1488" s="79"/>
      <c r="AP1488" s="79"/>
      <c r="AQ1488" s="79"/>
      <c r="AR1488" s="79"/>
      <c r="AS1488" s="78"/>
      <c r="AU1488" s="79">
        <f>IF(IFERROR(F1488,99)=99,IF(IFERROR(G1488,99)=99,IF(IFERROR(H1488,99)=99,IF(IFERROR(I1488,99)=99,IF(IFERROR(E1488,99)=99,IF(IFERROR(J1488,99)=99,0,Scoring!$B$7),Scoring!$B$3),Scoring!$B$2),Scoring!$B$6),Scoring!$B$5),Scoring!$B$4)</f>
        <v>0.3</v>
      </c>
      <c r="AV1488" s="78">
        <f t="shared" si="98"/>
        <v>0</v>
      </c>
      <c r="AW1488" s="78"/>
      <c r="AX1488" s="66"/>
      <c r="AY1488" s="78"/>
      <c r="AZ1488" s="76"/>
      <c r="BB1488" s="76"/>
    </row>
    <row r="1489" spans="1:54" x14ac:dyDescent="0.25">
      <c r="A1489" s="84" t="s">
        <v>11765</v>
      </c>
      <c r="B1489" s="85" t="s">
        <v>30</v>
      </c>
      <c r="C1489" s="85" t="s">
        <v>30</v>
      </c>
      <c r="D1489" s="84" t="s">
        <v>11442</v>
      </c>
      <c r="E1489" s="76" t="str">
        <f>IF(C1489="-",IF(A1489="-",VLOOKUP(D1489,'sin-list 180320_update'!$C$2:$C$835,1,FALSE),VLOOKUP(A1489,'sin-list 180320_update'!$A$2:$A$835,1,FALSE)),VLOOKUP(C1489,'sin-list 180320_update'!$B$2:$B$835,1,FALSE))</f>
        <v>25628-08-4</v>
      </c>
      <c r="F1489" s="76" t="e">
        <f>IF($C1489="-",IF($A1489="-",VLOOKUP($D1489,'REACH Bilaga XVII_update'!$A$5:$A$131,1,FALSE),VLOOKUP($A1489,'REACH Bilaga XVII_update'!$C$5:$C$131,1,FALSE)),VLOOKUP($C1489,'REACH Bilaga XVII_update'!$B$5:$B$131,1,FALSE))</f>
        <v>#N/A</v>
      </c>
      <c r="G1489" s="76" t="e">
        <f>IF($C1489="-",IF($A1489="-",VLOOKUP($D1489,' REACH Bilaga 59_update'!$A$5:$A$210,1,FALSE),VLOOKUP($A1489,' REACH Bilaga 59_update'!$D$5:$D$210,1,FALSE)),VLOOKUP($C1489,' REACH Bilaga 59_update'!$C$5:$C$210,1,FALSE))</f>
        <v>#N/A</v>
      </c>
      <c r="H1489" s="76" t="e">
        <f>IF($C1489="-",IF($A1489="-",VLOOKUP($D1489,'REACH Bilaga XIV_update'!$A$5:$A$110,1,FALSE),VLOOKUP($A1489,'REACH Bilaga XIV_update'!$D$5:$D$110,1,FALSE)),VLOOKUP($C1489,'REACH Bilaga XIV_update'!$C$5:$C$110,1,FALSE))</f>
        <v>#N/A</v>
      </c>
      <c r="I1489" s="76" t="e">
        <f>IF($C1489="-",IF($A1489="-",VLOOKUP($D1489,CoRAP_update!$A$5:$A$376,1,FALSE),VLOOKUP($A1489,CoRAP_update!$D$5:$D$376,1,FALSE)),VLOOKUP($C1489,CoRAP_update!$C$5:$C$376,1,FALSE))</f>
        <v>#N/A</v>
      </c>
      <c r="J1489" s="76" t="e">
        <f>IF($C1489="-",IF($A1489="-",VLOOKUP($D1489,EDC_update!$C$2:$C$450,1,FALSE),VLOOKUP($A1489,EDC_update!$B$2:$B$450,1,FALSE)),VLOOKUP($C1489,EDC_update!$L$2:$L$450,1,FALSE))</f>
        <v>#N/A</v>
      </c>
      <c r="K1489" s="76" t="str">
        <f>IF($C1489="-",IF($A1489="-",IF(VLOOKUP($D1489,'sin-list 180320_update'!$C$2:$S$835,3,FALSE)="",NA(),VLOOKUP($D1489,'sin-list 180320_update'!$C$2:$S$835,3,FALSE)),IF(VLOOKUP($A1489,'sin-list 180320_update'!$A$2:$S$835,5,FALSE)="",NA(),VLOOKUP($A1489,'sin-list 180320_update'!$A$2:$S$835,5,FALSE))),IF(VLOOKUP($C1489,'sin-list 180320_update'!$B$2:$S$835,4,FALSE)="",NA(),VLOOKUP($C1489,'sin-list 180320_update'!$B$2:$S$835,4,FALSE)))</f>
        <v>This substance is very Persistent and very Mobile.</v>
      </c>
      <c r="L1489" s="76">
        <f>IF($C1489="-",IF($A1489="-",VLOOKUP($D1489,'sin-list 180320_update'!$C$2:$S$835,6,FALSE),VLOOKUP($A1489,'sin-list 180320_update'!$A$2:$S$835,8,FALSE)),VLOOKUP($C1489,'sin-list 180320_update'!$B$2:$S$835,7,FALSE))</f>
        <v>0</v>
      </c>
      <c r="M1489" s="76" t="e">
        <f>IF($C1489="-",IF($A1489="-",IF(VLOOKUP($D1489,'sin-list 180320_update'!$C$2:$S$835,8,FALSE)="",NA(),VLOOKUP($D1489,'sin-list 180320_update'!$C$2:$S$835,8,FALSE)),IF(VLOOKUP($A1489,'sin-list 180320_update'!$A$2:$S$835,10,FALSE)="",NA(),VLOOKUP($A1489,'sin-list 180320_update'!$A$2:$S$835,10,FALSE))),IF(VLOOKUP($C1489,'sin-list 180320_update'!$B$2:$S$835,9,FALSE)="",NA(),VLOOKUP($C1489,'sin-list 180320_update'!$B$2:$S$835,9,FALSE)))</f>
        <v>#N/A</v>
      </c>
      <c r="N1489" s="76" t="e">
        <f>IF($C1489="-",IF($A1489="-",IF(VLOOKUP($D1489,'REACH Bilaga XVII_update'!$A$5:$E$131,4,FALSE)="",NA(),VLOOKUP($D1489,'REACH Bilaga XVII_update'!$A$5:$E$131,4,FALSE)),IF(VLOOKUP($A1489,'REACH Bilaga XVII_update'!$C$5:$D$131,2,FALSE)="",NA(),VLOOKUP($A1489,'REACH Bilaga XVII_update'!$C$5:$D$131,2,FALSE))),IF(VLOOKUP($C1489,'REACH Bilaga XVII_update'!$B$5:$D$131,3,FALSE)="",NA(),VLOOKUP($C1489,'REACH Bilaga XVII_update'!$B$5:$D$131,3,FALSE)))</f>
        <v>#N/A</v>
      </c>
      <c r="O1489" s="76" t="e">
        <f>IF($C1489="-",IF($A1489="-",IF(VLOOKUP($D1489,' REACH Bilaga 59_update'!$A$5:$E$210,5,FALSE)="",NA(),VLOOKUP($D1489,' REACH Bilaga 59_update'!$A$5:$E$210,5,FALSE)),IF(VLOOKUP($A1489,' REACH Bilaga 59_update'!$D$5:$E$210,2,FALSE)="",NA(),VLOOKUP($A1489,' REACH Bilaga 59_update'!$D$5:$E$210,2,FALSE))),IF(VLOOKUP($C1489,' REACH Bilaga 59_update'!$C$5:$E$210,3,FALSE)="",NA(),VLOOKUP($C1489,' REACH Bilaga 59_update'!$C$5:$E$210,3,FALSE)))</f>
        <v>#N/A</v>
      </c>
      <c r="P1489" s="76" t="e">
        <f>IF(C1489="-",IF(A1489="-",IFERROR(VLOOKUP($D1489,' REACH Bilaga 59_update'!$A$5:$F$210,MATCH(Sammanfattning!P$1,' REACH Bilaga 59_update'!$A$4:$F$4,0),FALSE),VLOOKUP($D1489,'REACH Bilaga XIV_update'!$A$4:$H$110,MATCH(Sammanfattning!P$1,'REACH Bilaga XIV_update'!$A$4:$H$4,0),FALSE)),IFERROR(VLOOKUP($A1489,' REACH Bilaga 59_update'!$D$5:$F$210,MATCH(Sammanfattning!P$1,' REACH Bilaga 59_update'!$D$4:$F$4,0),FALSE),VLOOKUP($A1489,'REACH Bilaga XIV_update'!$D$4:$H$110,MATCH(Sammanfattning!P$1,'REACH Bilaga XIV_update'!$D$4:$H$4,0),FALSE))),IFERROR(VLOOKUP($C1489,' REACH Bilaga 59_update'!$C$5:$F$210,MATCH(Sammanfattning!P$1,' REACH Bilaga 59_update'!$C$4:$F$4,0),FALSE),VLOOKUP($C1489,'REACH Bilaga XIV_update'!$C$4:$H$110,MATCH(Sammanfattning!P$1,'REACH Bilaga XIV_update'!$C$4:$H$4,0),FALSE)))</f>
        <v>#N/A</v>
      </c>
      <c r="Q1489" s="76" t="e">
        <f>IF($C1489="-",IF($A1489="-",IF(VLOOKUP($D1489,'REACH Bilaga XIV_update'!$A$5:$I$110,9,FALSE)="",NA(),VLOOKUP($D1489,'REACH Bilaga XIV_update'!$A$5:$I$110,9,FALSE)),IF(VLOOKUP($A1489,'REACH Bilaga XIV_update'!$D$5:$I$110,6,FALSE)="",NA(),VLOOKUP($A1489,'REACH Bilaga XIV_update'!$D$5:$I$110,6,FALSE))),IF(VLOOKUP($C1489,'REACH Bilaga XIV_update'!$C$5:$I$110,7,FALSE)="",NA(),VLOOKUP($C1489,'REACH Bilaga XIV_update'!$C$5:$I$110,7,FALSE)))</f>
        <v>#N/A</v>
      </c>
      <c r="R1489" s="76" t="e">
        <f>IF($C1489="-",IF($A1489="-",IF(VLOOKUP($D1489,CoRAP_update!$A$5:$O$376,15,FALSE)="",NA(),VLOOKUP($D1489,CoRAP_update!$A$5:$O$376,15,FALSE)),IF(VLOOKUP($A1489,CoRAP_update!$D$5:$O$376,12,FALSE)="",NA(),VLOOKUP($A1489,CoRAP_update!$D$5:$O$376,12,FALSE))),IF(VLOOKUP($C1489,CoRAP_update!$C$5:$O$376,13,FALSE)="",NA(),VLOOKUP($C1489,CoRAP_update!$C$5:$O$376,13,FALSE)))</f>
        <v>#N/A</v>
      </c>
      <c r="S1489" s="144" t="e">
        <f>IF($C1489="-",IF($A1489="-",VLOOKUP($D1489,CoRAP_update!$A$5:$J$376,MATCH(Sammanfattning!S$1,CoRAP_update!$A$4:$J$4,0),FALSE),VLOOKUP($A1489,CoRAP_update!$D$5:$J$376,MATCH(Sammanfattning!S$1,CoRAP_update!$D$4:$J$4,0),FALSE)),VLOOKUP($C1489,CoRAP_update!$C$5:$J$376,MATCH(Sammanfattning!S$1,CoRAP_update!$C$4:$J$4,0),FALSE))</f>
        <v>#N/A</v>
      </c>
      <c r="T1489" s="76" t="e">
        <f>IF($A1489="-",VLOOKUP($D1489,EDC_update!$C$2:$F$450,4,FALSE),VLOOKUP($A1489,EDC_update!$B$2:$F$450,5,FALSE))</f>
        <v>#N/A</v>
      </c>
      <c r="V1489" s="78">
        <f>IF(IFERROR(SEARCH("PBT",P1489),99)=99,IF(IFERROR(SEARCH("suspected PBT",S1489),99)=99,IF(IFERROR(SEARCH("concluded to be PBT",K1489),99)=99,IF(IFERROR(SEARCH("PBT",S1489),99)=99,IF(IFERROR(SEARCH("PBT cand",L1489),99)=99,IF(IFERROR(SEARCH("PBT",L1489),99)=99,IF(IFERROR(SEARCH("persistent, bioackumulative and toxic properties",K1489),99)=99,0,Scoring!$E$3),Scoring!$E$3),Scoring!$E$7),Scoring!$E$3),Scoring!$E$5),Scoring!$E$6),Scoring!$E$3)</f>
        <v>0</v>
      </c>
      <c r="W1489" s="78">
        <f>IF(IFERROR(SEARCH("vPvB",P1489),99)=99,IF(IFERROR(SEARCH("suspected pbt/vPvB",S1489),99)=99,IF(IFERROR(SEARCH("vPvB",S1489),99)=99,IF(IFERROR(SEARCH("concluded to be a vPvB",S1489),99)=99,IF(IFERROR(SEARCH("identified as vPvB",K1489),99)=99,IF(IFERROR(SEARCH("concluded to be a vPvB",K1489),99)=99,IF(IFERROR(SEARCH("concluded to be both pbt and vPvB",S1489),99)=99,IF(IFERROR(SEARCH("concluded to be both pbt and vPvB",K1489),99)=99,0,Scoring!$E$5),Scoring!$E$5),Scoring!$E$5),Scoring!$E$5),Scoring!$E$5),Scoring!$E$4),Scoring!$E$6),Scoring!$E$4)</f>
        <v>0</v>
      </c>
      <c r="X1489" s="78">
        <f>IF(IFERROR(SEARCH("H410",N1489),99)=99,IF(IFERROR(SEARCH("H410",O1489),99)=99,IF(IFERROR(SEARCH("H410",Q1489),99)=99,IF(IFERROR(SEARCH("H410",M1489),99)=99,IF(IFERROR(SEARCH("H410",R1489),99)=99,IF(IFERROR(SEARCH("H411",N1489),99)=99,IF(IFERROR(SEARCH("H411",O1489),99)=99,IF(IFERROR(SEARCH("H411",Q1489),99)=99,IF(IFERROR(SEARCH("H411",M1489),99)=99,IF(IFERROR(SEARCH("H411",R1489),99)=99,IF(IFERROR(SEARCH("H413",N1489),99)=99,IF(IFERROR(SEARCH("H413",O1489),99)=99,IF(IFERROR(SEARCH("H413",Q1489),99)=99,IF(IFERROR(SEARCH("H413",M1489),99)=99,IF(IFERROR(SEARCH("H413",R1489),99)=99,IF(IFERROR(SEARCH("H412",N1489),99)=99,IF(IFERROR(SEARCH("H412",O1489),99)=99,IF(IFERROR(SEARCH("H412",Q1489),99)=99,IF(IFERROR(SEARCH("H412",M1489),99)=99,IF(IFERROR(SEARCH("H412",R1489),99)=99,0,Scoring!$E$2),Scoring!$E$2),Scoring!$E$2),Scoring!$E$2),Scoring!$E$2),Scoring!$E$2),Scoring!$E$2),Scoring!$E$2),Scoring!$E$2),Scoring!$E$2),Scoring!$E$2),Scoring!$E$2),Scoring!$E$2),Scoring!$E$2),Scoring!$E$2),Scoring!$E$2),Scoring!$E$2),Scoring!$E$2),Scoring!$E$2),Scoring!$E$2)</f>
        <v>0</v>
      </c>
      <c r="Y1489" s="78">
        <f>IF(IFERROR(SEARCH("CMR",K1489),99)=99,IF(IFERROR(SEARCH("Suspected CMR",S1489),99)=99,IF(IFERROR(SEARCH("CMR",S1489),99)=99,0,Scoring!$E$8),Scoring!$E$9),Scoring!$E$8)</f>
        <v>0</v>
      </c>
      <c r="Z1489" s="78">
        <f>IF(IFERROR(SEARCH("H350",N1489),99)=99,IF(IFERROR(SEARCH("H350",O1489),99)=99,IF(IFERROR(SEARCH("H350",Q1489),99)=99,IF(IFERROR(SEARCH("H350",M1489),99)=99,IF(IFERROR(SEARCH("H350",R1489),99)=99,IF(IFERROR(SEARCH("H351",N1489),99)=99,IF(IFERROR(SEARCH("H351",O1489),99)=99,IF(IFERROR(SEARCH("H351",Q1489),99)=99,IF(IFERROR(SEARCH("H351",M1489),99)=99,IF(IFERROR(SEARCH("H351",R1489),99)=99,IF(IFERROR(SEARCH("carcinogenic",P1489),99)=99,IF(IFERROR(SEARCH("suspected carcinogenic",S1489),99)=99,0,Scoring!$E$12),Scoring!$E$11),Scoring!$E$10),Scoring!$E$10),Scoring!$E$10),Scoring!$E$10),Scoring!$E$10),Scoring!$E$10),Scoring!$E$10),Scoring!$E$10),Scoring!$E$10),Scoring!$E$10)</f>
        <v>0</v>
      </c>
      <c r="AA1489" s="78">
        <f>IF(IFERROR(SEARCH("H340",N1489),99)=99,IF(IFERROR(SEARCH("H340",O1489),99)=99,IF(IFERROR(SEARCH("H340",Q1489),99)=99,IF(IFERROR(SEARCH("H340",M1489),99)=99,IF(IFERROR(SEARCH("H340",R1489),99)=99,IF(IFERROR(SEARCH("H341",N1489),99)=99,IF(IFERROR(SEARCH("H341",O1489),99)=99,IF(IFERROR(SEARCH("H341",Q1489),99)=99,IF(IFERROR(SEARCH("H341",M1489),99)=99,IF(IFERROR(SEARCH("H341",R1489),99)=99,IF(IFERROR(SEARCH("mutagenic",P1489),99)=99,IF(IFERROR(SEARCH("suspected mutagenic",S1489),99)=99,0,Scoring!$E$15),Scoring!$E$14),Scoring!$E$13),Scoring!$E$13),Scoring!$E$13),Scoring!$E$13),Scoring!$E$13),Scoring!$E$13),Scoring!$E$13),Scoring!$E$13),Scoring!$E$13),Scoring!$E$13)</f>
        <v>0</v>
      </c>
      <c r="AB1489" s="78">
        <f>IF(IFERROR(SEARCH("H360",N1489),99)=99,IF(IFERROR(SEARCH("H360",O1489),99)=99,IF(IFERROR(SEARCH("H360",Q1489),99)=99,IF(IFERROR(SEARCH("H360",M1489),99)=99,IF(IFERROR(SEARCH("H360",R1489),99)=99,IF(IFERROR(SEARCH("H361",N1489),99)=99,IF(IFERROR(SEARCH("H361",O1489),99)=99,IF(IFERROR(SEARCH("H361",Q1489),99)=99,IF(IFERROR(SEARCH("H361",M1489),99)=99,IF(IFERROR(SEARCH("H361",R1489),99)=99,IF(IFERROR(SEARCH("reproduction",P1489),99)=99,IF(IFERROR(SEARCH("suspected reprotoxic",S1489),99)=99,IF(IFERROR(SEARCH("reprotoxic",S1489),99)=99,IF(IFERROR(SEARCH("reprotoxic",K1489),99)=99,0,Scoring!$E$18),Scoring!$E$18),Scoring!$E$19),Scoring!$E$17),Scoring!$E$16),Scoring!$E$16),Scoring!$E$16),Scoring!$E$16),Scoring!$E$16),Scoring!$E$16),Scoring!$E$16),Scoring!$E$16),Scoring!$E$16),Scoring!$E$16)</f>
        <v>0</v>
      </c>
      <c r="AC1489" s="78">
        <f>IF(IFERROR(SEARCH("57f",L1489),99)=99,IF(IFERROR(SEARCH("57(f)",P1489),99)=99,0,Scoring!$E$20),Scoring!$E$20)</f>
        <v>0</v>
      </c>
      <c r="AD1489" s="78">
        <f>IF(IFERROR(SEARCH("CAT1",T1489),99)=99,IF(IFERROR(SEARCH("CAT2",T1489),99)=99,IF(IFERROR(SEARCH("CAT3",T1489),99)=99,IF(IFERROR(SEARCH("concluded to be endocrine",K1489),99)=99,IF(IFERROR(SEARCH("categorised as endocrine",K1489),99)=99,IF(IFERROR(SEARCH("endocrine disrupting",P1489),99)=99,IF(IFERROR(SEARCH("endocrine disrupting",K1489),99)=99,IF(IFERROR(SEARCH("suspected endocrine",S1489),99)=99,IF(IFERROR(SEARCH("potential endocrine",S1489),99)=99,0,Scoring!$E$25),Scoring!$E$25),Scoring!$E$24),Scoring!$E$24),Scoring!$E$24),Scoring!$E$24),Scoring!$E$23),Scoring!$E$22),Scoring!$E$21)</f>
        <v>0</v>
      </c>
      <c r="AE1489" s="78">
        <f>IF(IFERROR(SEARCH("suspected sensitiser",S1489),99)=99,IF(IFERROR(SEARCH("sensitiser",S1489),99)=99,IF(IFERROR(SEARCH("other hazard based concern",S1489),99)=99,0,Scoring!$E$28),Scoring!$E$26),Scoring!$E$27)</f>
        <v>0</v>
      </c>
      <c r="AF1489" s="78">
        <f>IF(IFERROR(M1489,1)=1,IF(IFERROR(N1489,1)=1,IF(IFERROR(O1489,1)=1,IF(IFERROR(Q1489,1)=1,IF(IFERROR(R1489,1)=1,IF(IFERROR(T1489,1)=1,IF(IFERROR(K1489,1)=1,IF(IFERROR(P1489,1)=1,IF(IFERROR(S1489,1)=1,Scoring!$E$29,0),0),0),0),0),0),0),0),0)</f>
        <v>0</v>
      </c>
      <c r="AG1489" s="78">
        <f t="shared" si="97"/>
        <v>0</v>
      </c>
      <c r="AI1489" s="93"/>
      <c r="AJ1489" s="94"/>
      <c r="AK1489" s="76"/>
      <c r="AL1489" s="75"/>
      <c r="AN1489" s="79"/>
      <c r="AO1489" s="79"/>
      <c r="AP1489" s="79"/>
      <c r="AQ1489" s="79"/>
      <c r="AR1489" s="79"/>
      <c r="AS1489" s="78"/>
      <c r="AU1489" s="79">
        <f>IF(IFERROR(F1489,99)=99,IF(IFERROR(G1489,99)=99,IF(IFERROR(H1489,99)=99,IF(IFERROR(I1489,99)=99,IF(IFERROR(E1489,99)=99,IF(IFERROR(J1489,99)=99,0,Scoring!$B$7),Scoring!$B$3),Scoring!$B$2),Scoring!$B$6),Scoring!$B$5),Scoring!$B$4)</f>
        <v>0.3</v>
      </c>
      <c r="AV1489" s="78">
        <f t="shared" si="98"/>
        <v>0</v>
      </c>
      <c r="AW1489" s="78"/>
      <c r="AX1489" s="66"/>
      <c r="AY1489" s="78"/>
      <c r="AZ1489" s="76"/>
      <c r="BB1489" s="76"/>
    </row>
    <row r="1490" spans="1:54" x14ac:dyDescent="0.25">
      <c r="A1490" s="84" t="s">
        <v>11767</v>
      </c>
      <c r="B1490" s="85" t="s">
        <v>30</v>
      </c>
      <c r="C1490" s="85" t="s">
        <v>30</v>
      </c>
      <c r="D1490" s="84" t="s">
        <v>11460</v>
      </c>
      <c r="E1490" s="76" t="str">
        <f>IF(C1490="-",IF(A1490="-",VLOOKUP(D1490,'sin-list 180320_update'!$C$2:$C$835,1,FALSE),VLOOKUP(A1490,'sin-list 180320_update'!$A$2:$A$835,1,FALSE)),VLOOKUP(C1490,'sin-list 180320_update'!$B$2:$B$835,1,FALSE))</f>
        <v>503155-89-3</v>
      </c>
      <c r="F1490" s="76" t="e">
        <f>IF($C1490="-",IF($A1490="-",VLOOKUP($D1490,'REACH Bilaga XVII_update'!$A$5:$A$131,1,FALSE),VLOOKUP($A1490,'REACH Bilaga XVII_update'!$C$5:$C$131,1,FALSE)),VLOOKUP($C1490,'REACH Bilaga XVII_update'!$B$5:$B$131,1,FALSE))</f>
        <v>#N/A</v>
      </c>
      <c r="G1490" s="76" t="e">
        <f>IF($C1490="-",IF($A1490="-",VLOOKUP($D1490,' REACH Bilaga 59_update'!$A$5:$A$210,1,FALSE),VLOOKUP($A1490,' REACH Bilaga 59_update'!$D$5:$D$210,1,FALSE)),VLOOKUP($C1490,' REACH Bilaga 59_update'!$C$5:$C$210,1,FALSE))</f>
        <v>#N/A</v>
      </c>
      <c r="H1490" s="76" t="e">
        <f>IF($C1490="-",IF($A1490="-",VLOOKUP($D1490,'REACH Bilaga XIV_update'!$A$5:$A$110,1,FALSE),VLOOKUP($A1490,'REACH Bilaga XIV_update'!$D$5:$D$110,1,FALSE)),VLOOKUP($C1490,'REACH Bilaga XIV_update'!$C$5:$C$110,1,FALSE))</f>
        <v>#N/A</v>
      </c>
      <c r="I1490" s="76" t="e">
        <f>IF($C1490="-",IF($A1490="-",VLOOKUP($D1490,CoRAP_update!$A$5:$A$376,1,FALSE),VLOOKUP($A1490,CoRAP_update!$D$5:$D$376,1,FALSE)),VLOOKUP($C1490,CoRAP_update!$C$5:$C$376,1,FALSE))</f>
        <v>#N/A</v>
      </c>
      <c r="J1490" s="76" t="e">
        <f>IF($C1490="-",IF($A1490="-",VLOOKUP($D1490,EDC_update!$C$2:$C$450,1,FALSE),VLOOKUP($A1490,EDC_update!$B$2:$B$450,1,FALSE)),VLOOKUP($C1490,EDC_update!$L$2:$L$450,1,FALSE))</f>
        <v>#N/A</v>
      </c>
      <c r="K1490" s="76" t="str">
        <f>IF($C1490="-",IF($A1490="-",IF(VLOOKUP($D1490,'sin-list 180320_update'!$C$2:$S$835,3,FALSE)="",NA(),VLOOKUP($D1490,'sin-list 180320_update'!$C$2:$S$835,3,FALSE)),IF(VLOOKUP($A1490,'sin-list 180320_update'!$A$2:$S$835,5,FALSE)="",NA(),VLOOKUP($A1490,'sin-list 180320_update'!$A$2:$S$835,5,FALSE))),IF(VLOOKUP($C1490,'sin-list 180320_update'!$B$2:$S$835,4,FALSE)="",NA(),VLOOKUP($C1490,'sin-list 180320_update'!$B$2:$S$835,4,FALSE)))</f>
        <v>This substance is very Persistent and very Mobile.</v>
      </c>
      <c r="L1490" s="76">
        <f>IF($C1490="-",IF($A1490="-",VLOOKUP($D1490,'sin-list 180320_update'!$C$2:$S$835,6,FALSE),VLOOKUP($A1490,'sin-list 180320_update'!$A$2:$S$835,8,FALSE)),VLOOKUP($C1490,'sin-list 180320_update'!$B$2:$S$835,7,FALSE))</f>
        <v>0</v>
      </c>
      <c r="M1490" s="76" t="e">
        <f>IF($C1490="-",IF($A1490="-",IF(VLOOKUP($D1490,'sin-list 180320_update'!$C$2:$S$835,8,FALSE)="",NA(),VLOOKUP($D1490,'sin-list 180320_update'!$C$2:$S$835,8,FALSE)),IF(VLOOKUP($A1490,'sin-list 180320_update'!$A$2:$S$835,10,FALSE)="",NA(),VLOOKUP($A1490,'sin-list 180320_update'!$A$2:$S$835,10,FALSE))),IF(VLOOKUP($C1490,'sin-list 180320_update'!$B$2:$S$835,9,FALSE)="",NA(),VLOOKUP($C1490,'sin-list 180320_update'!$B$2:$S$835,9,FALSE)))</f>
        <v>#N/A</v>
      </c>
      <c r="N1490" s="76" t="e">
        <f>IF($C1490="-",IF($A1490="-",IF(VLOOKUP($D1490,'REACH Bilaga XVII_update'!$A$5:$E$131,4,FALSE)="",NA(),VLOOKUP($D1490,'REACH Bilaga XVII_update'!$A$5:$E$131,4,FALSE)),IF(VLOOKUP($A1490,'REACH Bilaga XVII_update'!$C$5:$D$131,2,FALSE)="",NA(),VLOOKUP($A1490,'REACH Bilaga XVII_update'!$C$5:$D$131,2,FALSE))),IF(VLOOKUP($C1490,'REACH Bilaga XVII_update'!$B$5:$D$131,3,FALSE)="",NA(),VLOOKUP($C1490,'REACH Bilaga XVII_update'!$B$5:$D$131,3,FALSE)))</f>
        <v>#N/A</v>
      </c>
      <c r="O1490" s="76" t="e">
        <f>IF($C1490="-",IF($A1490="-",IF(VLOOKUP($D1490,' REACH Bilaga 59_update'!$A$5:$E$210,5,FALSE)="",NA(),VLOOKUP($D1490,' REACH Bilaga 59_update'!$A$5:$E$210,5,FALSE)),IF(VLOOKUP($A1490,' REACH Bilaga 59_update'!$D$5:$E$210,2,FALSE)="",NA(),VLOOKUP($A1490,' REACH Bilaga 59_update'!$D$5:$E$210,2,FALSE))),IF(VLOOKUP($C1490,' REACH Bilaga 59_update'!$C$5:$E$210,3,FALSE)="",NA(),VLOOKUP($C1490,' REACH Bilaga 59_update'!$C$5:$E$210,3,FALSE)))</f>
        <v>#N/A</v>
      </c>
      <c r="P1490" s="76" t="e">
        <f>IF(C1490="-",IF(A1490="-",IFERROR(VLOOKUP($D1490,' REACH Bilaga 59_update'!$A$5:$F$210,MATCH(Sammanfattning!P$1,' REACH Bilaga 59_update'!$A$4:$F$4,0),FALSE),VLOOKUP($D1490,'REACH Bilaga XIV_update'!$A$4:$H$110,MATCH(Sammanfattning!P$1,'REACH Bilaga XIV_update'!$A$4:$H$4,0),FALSE)),IFERROR(VLOOKUP($A1490,' REACH Bilaga 59_update'!$D$5:$F$210,MATCH(Sammanfattning!P$1,' REACH Bilaga 59_update'!$D$4:$F$4,0),FALSE),VLOOKUP($A1490,'REACH Bilaga XIV_update'!$D$4:$H$110,MATCH(Sammanfattning!P$1,'REACH Bilaga XIV_update'!$D$4:$H$4,0),FALSE))),IFERROR(VLOOKUP($C1490,' REACH Bilaga 59_update'!$C$5:$F$210,MATCH(Sammanfattning!P$1,' REACH Bilaga 59_update'!$C$4:$F$4,0),FALSE),VLOOKUP($C1490,'REACH Bilaga XIV_update'!$C$4:$H$110,MATCH(Sammanfattning!P$1,'REACH Bilaga XIV_update'!$C$4:$H$4,0),FALSE)))</f>
        <v>#N/A</v>
      </c>
      <c r="Q1490" s="76" t="e">
        <f>IF($C1490="-",IF($A1490="-",IF(VLOOKUP($D1490,'REACH Bilaga XIV_update'!$A$5:$I$110,9,FALSE)="",NA(),VLOOKUP($D1490,'REACH Bilaga XIV_update'!$A$5:$I$110,9,FALSE)),IF(VLOOKUP($A1490,'REACH Bilaga XIV_update'!$D$5:$I$110,6,FALSE)="",NA(),VLOOKUP($A1490,'REACH Bilaga XIV_update'!$D$5:$I$110,6,FALSE))),IF(VLOOKUP($C1490,'REACH Bilaga XIV_update'!$C$5:$I$110,7,FALSE)="",NA(),VLOOKUP($C1490,'REACH Bilaga XIV_update'!$C$5:$I$110,7,FALSE)))</f>
        <v>#N/A</v>
      </c>
      <c r="R1490" s="76" t="e">
        <f>IF($C1490="-",IF($A1490="-",IF(VLOOKUP($D1490,CoRAP_update!$A$5:$O$376,15,FALSE)="",NA(),VLOOKUP($D1490,CoRAP_update!$A$5:$O$376,15,FALSE)),IF(VLOOKUP($A1490,CoRAP_update!$D$5:$O$376,12,FALSE)="",NA(),VLOOKUP($A1490,CoRAP_update!$D$5:$O$376,12,FALSE))),IF(VLOOKUP($C1490,CoRAP_update!$C$5:$O$376,13,FALSE)="",NA(),VLOOKUP($C1490,CoRAP_update!$C$5:$O$376,13,FALSE)))</f>
        <v>#N/A</v>
      </c>
      <c r="S1490" s="144" t="e">
        <f>IF($C1490="-",IF($A1490="-",VLOOKUP($D1490,CoRAP_update!$A$5:$J$376,MATCH(Sammanfattning!S$1,CoRAP_update!$A$4:$J$4,0),FALSE),VLOOKUP($A1490,CoRAP_update!$D$5:$J$376,MATCH(Sammanfattning!S$1,CoRAP_update!$D$4:$J$4,0),FALSE)),VLOOKUP($C1490,CoRAP_update!$C$5:$J$376,MATCH(Sammanfattning!S$1,CoRAP_update!$C$4:$J$4,0),FALSE))</f>
        <v>#N/A</v>
      </c>
      <c r="T1490" s="76" t="e">
        <f>IF($A1490="-",VLOOKUP($D1490,EDC_update!$C$2:$F$450,4,FALSE),VLOOKUP($A1490,EDC_update!$B$2:$F$450,5,FALSE))</f>
        <v>#N/A</v>
      </c>
      <c r="V1490" s="78">
        <f>IF(IFERROR(SEARCH("PBT",P1490),99)=99,IF(IFERROR(SEARCH("suspected PBT",S1490),99)=99,IF(IFERROR(SEARCH("concluded to be PBT",K1490),99)=99,IF(IFERROR(SEARCH("PBT",S1490),99)=99,IF(IFERROR(SEARCH("PBT cand",L1490),99)=99,IF(IFERROR(SEARCH("PBT",L1490),99)=99,IF(IFERROR(SEARCH("persistent, bioackumulative and toxic properties",K1490),99)=99,0,Scoring!$E$3),Scoring!$E$3),Scoring!$E$7),Scoring!$E$3),Scoring!$E$5),Scoring!$E$6),Scoring!$E$3)</f>
        <v>0</v>
      </c>
      <c r="W1490" s="78">
        <f>IF(IFERROR(SEARCH("vPvB",P1490),99)=99,IF(IFERROR(SEARCH("suspected pbt/vPvB",S1490),99)=99,IF(IFERROR(SEARCH("vPvB",S1490),99)=99,IF(IFERROR(SEARCH("concluded to be a vPvB",S1490),99)=99,IF(IFERROR(SEARCH("identified as vPvB",K1490),99)=99,IF(IFERROR(SEARCH("concluded to be a vPvB",K1490),99)=99,IF(IFERROR(SEARCH("concluded to be both pbt and vPvB",S1490),99)=99,IF(IFERROR(SEARCH("concluded to be both pbt and vPvB",K1490),99)=99,0,Scoring!$E$5),Scoring!$E$5),Scoring!$E$5),Scoring!$E$5),Scoring!$E$5),Scoring!$E$4),Scoring!$E$6),Scoring!$E$4)</f>
        <v>0</v>
      </c>
      <c r="X1490" s="78">
        <f>IF(IFERROR(SEARCH("H410",N1490),99)=99,IF(IFERROR(SEARCH("H410",O1490),99)=99,IF(IFERROR(SEARCH("H410",Q1490),99)=99,IF(IFERROR(SEARCH("H410",M1490),99)=99,IF(IFERROR(SEARCH("H410",R1490),99)=99,IF(IFERROR(SEARCH("H411",N1490),99)=99,IF(IFERROR(SEARCH("H411",O1490),99)=99,IF(IFERROR(SEARCH("H411",Q1490),99)=99,IF(IFERROR(SEARCH("H411",M1490),99)=99,IF(IFERROR(SEARCH("H411",R1490),99)=99,IF(IFERROR(SEARCH("H413",N1490),99)=99,IF(IFERROR(SEARCH("H413",O1490),99)=99,IF(IFERROR(SEARCH("H413",Q1490),99)=99,IF(IFERROR(SEARCH("H413",M1490),99)=99,IF(IFERROR(SEARCH("H413",R1490),99)=99,IF(IFERROR(SEARCH("H412",N1490),99)=99,IF(IFERROR(SEARCH("H412",O1490),99)=99,IF(IFERROR(SEARCH("H412",Q1490),99)=99,IF(IFERROR(SEARCH("H412",M1490),99)=99,IF(IFERROR(SEARCH("H412",R1490),99)=99,0,Scoring!$E$2),Scoring!$E$2),Scoring!$E$2),Scoring!$E$2),Scoring!$E$2),Scoring!$E$2),Scoring!$E$2),Scoring!$E$2),Scoring!$E$2),Scoring!$E$2),Scoring!$E$2),Scoring!$E$2),Scoring!$E$2),Scoring!$E$2),Scoring!$E$2),Scoring!$E$2),Scoring!$E$2),Scoring!$E$2),Scoring!$E$2),Scoring!$E$2)</f>
        <v>0</v>
      </c>
      <c r="Y1490" s="78">
        <f>IF(IFERROR(SEARCH("CMR",K1490),99)=99,IF(IFERROR(SEARCH("Suspected CMR",S1490),99)=99,IF(IFERROR(SEARCH("CMR",S1490),99)=99,0,Scoring!$E$8),Scoring!$E$9),Scoring!$E$8)</f>
        <v>0</v>
      </c>
      <c r="Z1490" s="78">
        <f>IF(IFERROR(SEARCH("H350",N1490),99)=99,IF(IFERROR(SEARCH("H350",O1490),99)=99,IF(IFERROR(SEARCH("H350",Q1490),99)=99,IF(IFERROR(SEARCH("H350",M1490),99)=99,IF(IFERROR(SEARCH("H350",R1490),99)=99,IF(IFERROR(SEARCH("H351",N1490),99)=99,IF(IFERROR(SEARCH("H351",O1490),99)=99,IF(IFERROR(SEARCH("H351",Q1490),99)=99,IF(IFERROR(SEARCH("H351",M1490),99)=99,IF(IFERROR(SEARCH("H351",R1490),99)=99,IF(IFERROR(SEARCH("carcinogenic",P1490),99)=99,IF(IFERROR(SEARCH("suspected carcinogenic",S1490),99)=99,0,Scoring!$E$12),Scoring!$E$11),Scoring!$E$10),Scoring!$E$10),Scoring!$E$10),Scoring!$E$10),Scoring!$E$10),Scoring!$E$10),Scoring!$E$10),Scoring!$E$10),Scoring!$E$10),Scoring!$E$10)</f>
        <v>0</v>
      </c>
      <c r="AA1490" s="78">
        <f>IF(IFERROR(SEARCH("H340",N1490),99)=99,IF(IFERROR(SEARCH("H340",O1490),99)=99,IF(IFERROR(SEARCH("H340",Q1490),99)=99,IF(IFERROR(SEARCH("H340",M1490),99)=99,IF(IFERROR(SEARCH("H340",R1490),99)=99,IF(IFERROR(SEARCH("H341",N1490),99)=99,IF(IFERROR(SEARCH("H341",O1490),99)=99,IF(IFERROR(SEARCH("H341",Q1490),99)=99,IF(IFERROR(SEARCH("H341",M1490),99)=99,IF(IFERROR(SEARCH("H341",R1490),99)=99,IF(IFERROR(SEARCH("mutagenic",P1490),99)=99,IF(IFERROR(SEARCH("suspected mutagenic",S1490),99)=99,0,Scoring!$E$15),Scoring!$E$14),Scoring!$E$13),Scoring!$E$13),Scoring!$E$13),Scoring!$E$13),Scoring!$E$13),Scoring!$E$13),Scoring!$E$13),Scoring!$E$13),Scoring!$E$13),Scoring!$E$13)</f>
        <v>0</v>
      </c>
      <c r="AB1490" s="78">
        <f>IF(IFERROR(SEARCH("H360",N1490),99)=99,IF(IFERROR(SEARCH("H360",O1490),99)=99,IF(IFERROR(SEARCH("H360",Q1490),99)=99,IF(IFERROR(SEARCH("H360",M1490),99)=99,IF(IFERROR(SEARCH("H360",R1490),99)=99,IF(IFERROR(SEARCH("H361",N1490),99)=99,IF(IFERROR(SEARCH("H361",O1490),99)=99,IF(IFERROR(SEARCH("H361",Q1490),99)=99,IF(IFERROR(SEARCH("H361",M1490),99)=99,IF(IFERROR(SEARCH("H361",R1490),99)=99,IF(IFERROR(SEARCH("reproduction",P1490),99)=99,IF(IFERROR(SEARCH("suspected reprotoxic",S1490),99)=99,IF(IFERROR(SEARCH("reprotoxic",S1490),99)=99,IF(IFERROR(SEARCH("reprotoxic",K1490),99)=99,0,Scoring!$E$18),Scoring!$E$18),Scoring!$E$19),Scoring!$E$17),Scoring!$E$16),Scoring!$E$16),Scoring!$E$16),Scoring!$E$16),Scoring!$E$16),Scoring!$E$16),Scoring!$E$16),Scoring!$E$16),Scoring!$E$16),Scoring!$E$16)</f>
        <v>0</v>
      </c>
      <c r="AC1490" s="78">
        <f>IF(IFERROR(SEARCH("57f",L1490),99)=99,IF(IFERROR(SEARCH("57(f)",P1490),99)=99,0,Scoring!$E$20),Scoring!$E$20)</f>
        <v>0</v>
      </c>
      <c r="AD1490" s="78">
        <f>IF(IFERROR(SEARCH("CAT1",T1490),99)=99,IF(IFERROR(SEARCH("CAT2",T1490),99)=99,IF(IFERROR(SEARCH("CAT3",T1490),99)=99,IF(IFERROR(SEARCH("concluded to be endocrine",K1490),99)=99,IF(IFERROR(SEARCH("categorised as endocrine",K1490),99)=99,IF(IFERROR(SEARCH("endocrine disrupting",P1490),99)=99,IF(IFERROR(SEARCH("endocrine disrupting",K1490),99)=99,IF(IFERROR(SEARCH("suspected endocrine",S1490),99)=99,IF(IFERROR(SEARCH("potential endocrine",S1490),99)=99,0,Scoring!$E$25),Scoring!$E$25),Scoring!$E$24),Scoring!$E$24),Scoring!$E$24),Scoring!$E$24),Scoring!$E$23),Scoring!$E$22),Scoring!$E$21)</f>
        <v>0</v>
      </c>
      <c r="AE1490" s="78">
        <f>IF(IFERROR(SEARCH("suspected sensitiser",S1490),99)=99,IF(IFERROR(SEARCH("sensitiser",S1490),99)=99,IF(IFERROR(SEARCH("other hazard based concern",S1490),99)=99,0,Scoring!$E$28),Scoring!$E$26),Scoring!$E$27)</f>
        <v>0</v>
      </c>
      <c r="AF1490" s="78">
        <f>IF(IFERROR(M1490,1)=1,IF(IFERROR(N1490,1)=1,IF(IFERROR(O1490,1)=1,IF(IFERROR(Q1490,1)=1,IF(IFERROR(R1490,1)=1,IF(IFERROR(T1490,1)=1,IF(IFERROR(K1490,1)=1,IF(IFERROR(P1490,1)=1,IF(IFERROR(S1490,1)=1,Scoring!$E$29,0),0),0),0),0),0),0),0),0)</f>
        <v>0</v>
      </c>
      <c r="AG1490" s="78">
        <f t="shared" si="97"/>
        <v>0</v>
      </c>
      <c r="AI1490" s="93"/>
      <c r="AJ1490" s="94"/>
      <c r="AK1490" s="76"/>
      <c r="AL1490" s="75"/>
      <c r="AN1490" s="79"/>
      <c r="AO1490" s="79"/>
      <c r="AP1490" s="79"/>
      <c r="AQ1490" s="79"/>
      <c r="AR1490" s="79"/>
      <c r="AS1490" s="78"/>
      <c r="AU1490" s="79">
        <f>IF(IFERROR(F1490,99)=99,IF(IFERROR(G1490,99)=99,IF(IFERROR(H1490,99)=99,IF(IFERROR(I1490,99)=99,IF(IFERROR(E1490,99)=99,IF(IFERROR(J1490,99)=99,0,Scoring!$B$7),Scoring!$B$3),Scoring!$B$2),Scoring!$B$6),Scoring!$B$5),Scoring!$B$4)</f>
        <v>0.3</v>
      </c>
      <c r="AV1490" s="78">
        <f t="shared" si="98"/>
        <v>0</v>
      </c>
      <c r="AW1490" s="78"/>
      <c r="AX1490" s="66"/>
      <c r="AY1490" s="78"/>
      <c r="AZ1490" s="76"/>
      <c r="BB1490" s="76"/>
    </row>
    <row r="1491" spans="1:54" x14ac:dyDescent="0.25">
      <c r="A1491" s="84" t="s">
        <v>11768</v>
      </c>
      <c r="B1491" s="85" t="s">
        <v>30</v>
      </c>
      <c r="C1491" s="85" t="s">
        <v>30</v>
      </c>
      <c r="D1491" s="84" t="s">
        <v>11461</v>
      </c>
      <c r="E1491" s="76" t="str">
        <f>IF(C1491="-",IF(A1491="-",VLOOKUP(D1491,'sin-list 180320_update'!$C$2:$C$835,1,FALSE),VLOOKUP(A1491,'sin-list 180320_update'!$A$2:$A$835,1,FALSE)),VLOOKUP(C1491,'sin-list 180320_update'!$B$2:$B$835,1,FALSE))</f>
        <v>507453-86-3</v>
      </c>
      <c r="F1491" s="76" t="e">
        <f>IF($C1491="-",IF($A1491="-",VLOOKUP($D1491,'REACH Bilaga XVII_update'!$A$5:$A$131,1,FALSE),VLOOKUP($A1491,'REACH Bilaga XVII_update'!$C$5:$C$131,1,FALSE)),VLOOKUP($C1491,'REACH Bilaga XVII_update'!$B$5:$B$131,1,FALSE))</f>
        <v>#N/A</v>
      </c>
      <c r="G1491" s="76" t="e">
        <f>IF($C1491="-",IF($A1491="-",VLOOKUP($D1491,' REACH Bilaga 59_update'!$A$5:$A$210,1,FALSE),VLOOKUP($A1491,' REACH Bilaga 59_update'!$D$5:$D$210,1,FALSE)),VLOOKUP($C1491,' REACH Bilaga 59_update'!$C$5:$C$210,1,FALSE))</f>
        <v>#N/A</v>
      </c>
      <c r="H1491" s="76" t="e">
        <f>IF($C1491="-",IF($A1491="-",VLOOKUP($D1491,'REACH Bilaga XIV_update'!$A$5:$A$110,1,FALSE),VLOOKUP($A1491,'REACH Bilaga XIV_update'!$D$5:$D$110,1,FALSE)),VLOOKUP($C1491,'REACH Bilaga XIV_update'!$C$5:$C$110,1,FALSE))</f>
        <v>#N/A</v>
      </c>
      <c r="I1491" s="76" t="e">
        <f>IF($C1491="-",IF($A1491="-",VLOOKUP($D1491,CoRAP_update!$A$5:$A$376,1,FALSE),VLOOKUP($A1491,CoRAP_update!$D$5:$D$376,1,FALSE)),VLOOKUP($C1491,CoRAP_update!$C$5:$C$376,1,FALSE))</f>
        <v>#N/A</v>
      </c>
      <c r="J1491" s="76" t="e">
        <f>IF($C1491="-",IF($A1491="-",VLOOKUP($D1491,EDC_update!$C$2:$C$450,1,FALSE),VLOOKUP($A1491,EDC_update!$B$2:$B$450,1,FALSE)),VLOOKUP($C1491,EDC_update!$L$2:$L$450,1,FALSE))</f>
        <v>#N/A</v>
      </c>
      <c r="K1491" s="76" t="str">
        <f>IF($C1491="-",IF($A1491="-",IF(VLOOKUP($D1491,'sin-list 180320_update'!$C$2:$S$835,3,FALSE)="",NA(),VLOOKUP($D1491,'sin-list 180320_update'!$C$2:$S$835,3,FALSE)),IF(VLOOKUP($A1491,'sin-list 180320_update'!$A$2:$S$835,5,FALSE)="",NA(),VLOOKUP($A1491,'sin-list 180320_update'!$A$2:$S$835,5,FALSE))),IF(VLOOKUP($C1491,'sin-list 180320_update'!$B$2:$S$835,4,FALSE)="",NA(),VLOOKUP($C1491,'sin-list 180320_update'!$B$2:$S$835,4,FALSE)))</f>
        <v>This substance is very Persistent and very Mobile.</v>
      </c>
      <c r="L1491" s="76">
        <f>IF($C1491="-",IF($A1491="-",VLOOKUP($D1491,'sin-list 180320_update'!$C$2:$S$835,6,FALSE),VLOOKUP($A1491,'sin-list 180320_update'!$A$2:$S$835,8,FALSE)),VLOOKUP($C1491,'sin-list 180320_update'!$B$2:$S$835,7,FALSE))</f>
        <v>0</v>
      </c>
      <c r="M1491" s="76" t="e">
        <f>IF($C1491="-",IF($A1491="-",IF(VLOOKUP($D1491,'sin-list 180320_update'!$C$2:$S$835,8,FALSE)="",NA(),VLOOKUP($D1491,'sin-list 180320_update'!$C$2:$S$835,8,FALSE)),IF(VLOOKUP($A1491,'sin-list 180320_update'!$A$2:$S$835,10,FALSE)="",NA(),VLOOKUP($A1491,'sin-list 180320_update'!$A$2:$S$835,10,FALSE))),IF(VLOOKUP($C1491,'sin-list 180320_update'!$B$2:$S$835,9,FALSE)="",NA(),VLOOKUP($C1491,'sin-list 180320_update'!$B$2:$S$835,9,FALSE)))</f>
        <v>#N/A</v>
      </c>
      <c r="N1491" s="76" t="e">
        <f>IF($C1491="-",IF($A1491="-",IF(VLOOKUP($D1491,'REACH Bilaga XVII_update'!$A$5:$E$131,4,FALSE)="",NA(),VLOOKUP($D1491,'REACH Bilaga XVII_update'!$A$5:$E$131,4,FALSE)),IF(VLOOKUP($A1491,'REACH Bilaga XVII_update'!$C$5:$D$131,2,FALSE)="",NA(),VLOOKUP($A1491,'REACH Bilaga XVII_update'!$C$5:$D$131,2,FALSE))),IF(VLOOKUP($C1491,'REACH Bilaga XVII_update'!$B$5:$D$131,3,FALSE)="",NA(),VLOOKUP($C1491,'REACH Bilaga XVII_update'!$B$5:$D$131,3,FALSE)))</f>
        <v>#N/A</v>
      </c>
      <c r="O1491" s="76" t="e">
        <f>IF($C1491="-",IF($A1491="-",IF(VLOOKUP($D1491,' REACH Bilaga 59_update'!$A$5:$E$210,5,FALSE)="",NA(),VLOOKUP($D1491,' REACH Bilaga 59_update'!$A$5:$E$210,5,FALSE)),IF(VLOOKUP($A1491,' REACH Bilaga 59_update'!$D$5:$E$210,2,FALSE)="",NA(),VLOOKUP($A1491,' REACH Bilaga 59_update'!$D$5:$E$210,2,FALSE))),IF(VLOOKUP($C1491,' REACH Bilaga 59_update'!$C$5:$E$210,3,FALSE)="",NA(),VLOOKUP($C1491,' REACH Bilaga 59_update'!$C$5:$E$210,3,FALSE)))</f>
        <v>#N/A</v>
      </c>
      <c r="P1491" s="76" t="e">
        <f>IF(C1491="-",IF(A1491="-",IFERROR(VLOOKUP($D1491,' REACH Bilaga 59_update'!$A$5:$F$210,MATCH(Sammanfattning!P$1,' REACH Bilaga 59_update'!$A$4:$F$4,0),FALSE),VLOOKUP($D1491,'REACH Bilaga XIV_update'!$A$4:$H$110,MATCH(Sammanfattning!P$1,'REACH Bilaga XIV_update'!$A$4:$H$4,0),FALSE)),IFERROR(VLOOKUP($A1491,' REACH Bilaga 59_update'!$D$5:$F$210,MATCH(Sammanfattning!P$1,' REACH Bilaga 59_update'!$D$4:$F$4,0),FALSE),VLOOKUP($A1491,'REACH Bilaga XIV_update'!$D$4:$H$110,MATCH(Sammanfattning!P$1,'REACH Bilaga XIV_update'!$D$4:$H$4,0),FALSE))),IFERROR(VLOOKUP($C1491,' REACH Bilaga 59_update'!$C$5:$F$210,MATCH(Sammanfattning!P$1,' REACH Bilaga 59_update'!$C$4:$F$4,0),FALSE),VLOOKUP($C1491,'REACH Bilaga XIV_update'!$C$4:$H$110,MATCH(Sammanfattning!P$1,'REACH Bilaga XIV_update'!$C$4:$H$4,0),FALSE)))</f>
        <v>#N/A</v>
      </c>
      <c r="Q1491" s="76" t="e">
        <f>IF($C1491="-",IF($A1491="-",IF(VLOOKUP($D1491,'REACH Bilaga XIV_update'!$A$5:$I$110,9,FALSE)="",NA(),VLOOKUP($D1491,'REACH Bilaga XIV_update'!$A$5:$I$110,9,FALSE)),IF(VLOOKUP($A1491,'REACH Bilaga XIV_update'!$D$5:$I$110,6,FALSE)="",NA(),VLOOKUP($A1491,'REACH Bilaga XIV_update'!$D$5:$I$110,6,FALSE))),IF(VLOOKUP($C1491,'REACH Bilaga XIV_update'!$C$5:$I$110,7,FALSE)="",NA(),VLOOKUP($C1491,'REACH Bilaga XIV_update'!$C$5:$I$110,7,FALSE)))</f>
        <v>#N/A</v>
      </c>
      <c r="R1491" s="76" t="e">
        <f>IF($C1491="-",IF($A1491="-",IF(VLOOKUP($D1491,CoRAP_update!$A$5:$O$376,15,FALSE)="",NA(),VLOOKUP($D1491,CoRAP_update!$A$5:$O$376,15,FALSE)),IF(VLOOKUP($A1491,CoRAP_update!$D$5:$O$376,12,FALSE)="",NA(),VLOOKUP($A1491,CoRAP_update!$D$5:$O$376,12,FALSE))),IF(VLOOKUP($C1491,CoRAP_update!$C$5:$O$376,13,FALSE)="",NA(),VLOOKUP($C1491,CoRAP_update!$C$5:$O$376,13,FALSE)))</f>
        <v>#N/A</v>
      </c>
      <c r="S1491" s="144" t="e">
        <f>IF($C1491="-",IF($A1491="-",VLOOKUP($D1491,CoRAP_update!$A$5:$J$376,MATCH(Sammanfattning!S$1,CoRAP_update!$A$4:$J$4,0),FALSE),VLOOKUP($A1491,CoRAP_update!$D$5:$J$376,MATCH(Sammanfattning!S$1,CoRAP_update!$D$4:$J$4,0),FALSE)),VLOOKUP($C1491,CoRAP_update!$C$5:$J$376,MATCH(Sammanfattning!S$1,CoRAP_update!$C$4:$J$4,0),FALSE))</f>
        <v>#N/A</v>
      </c>
      <c r="T1491" s="76" t="e">
        <f>IF($A1491="-",VLOOKUP($D1491,EDC_update!$C$2:$F$450,4,FALSE),VLOOKUP($A1491,EDC_update!$B$2:$F$450,5,FALSE))</f>
        <v>#N/A</v>
      </c>
      <c r="V1491" s="78">
        <f>IF(IFERROR(SEARCH("PBT",P1491),99)=99,IF(IFERROR(SEARCH("suspected PBT",S1491),99)=99,IF(IFERROR(SEARCH("concluded to be PBT",K1491),99)=99,IF(IFERROR(SEARCH("PBT",S1491),99)=99,IF(IFERROR(SEARCH("PBT cand",L1491),99)=99,IF(IFERROR(SEARCH("PBT",L1491),99)=99,IF(IFERROR(SEARCH("persistent, bioackumulative and toxic properties",K1491),99)=99,0,Scoring!$E$3),Scoring!$E$3),Scoring!$E$7),Scoring!$E$3),Scoring!$E$5),Scoring!$E$6),Scoring!$E$3)</f>
        <v>0</v>
      </c>
      <c r="W1491" s="78">
        <f>IF(IFERROR(SEARCH("vPvB",P1491),99)=99,IF(IFERROR(SEARCH("suspected pbt/vPvB",S1491),99)=99,IF(IFERROR(SEARCH("vPvB",S1491),99)=99,IF(IFERROR(SEARCH("concluded to be a vPvB",S1491),99)=99,IF(IFERROR(SEARCH("identified as vPvB",K1491),99)=99,IF(IFERROR(SEARCH("concluded to be a vPvB",K1491),99)=99,IF(IFERROR(SEARCH("concluded to be both pbt and vPvB",S1491),99)=99,IF(IFERROR(SEARCH("concluded to be both pbt and vPvB",K1491),99)=99,0,Scoring!$E$5),Scoring!$E$5),Scoring!$E$5),Scoring!$E$5),Scoring!$E$5),Scoring!$E$4),Scoring!$E$6),Scoring!$E$4)</f>
        <v>0</v>
      </c>
      <c r="X1491" s="78">
        <f>IF(IFERROR(SEARCH("H410",N1491),99)=99,IF(IFERROR(SEARCH("H410",O1491),99)=99,IF(IFERROR(SEARCH("H410",Q1491),99)=99,IF(IFERROR(SEARCH("H410",M1491),99)=99,IF(IFERROR(SEARCH("H410",R1491),99)=99,IF(IFERROR(SEARCH("H411",N1491),99)=99,IF(IFERROR(SEARCH("H411",O1491),99)=99,IF(IFERROR(SEARCH("H411",Q1491),99)=99,IF(IFERROR(SEARCH("H411",M1491),99)=99,IF(IFERROR(SEARCH("H411",R1491),99)=99,IF(IFERROR(SEARCH("H413",N1491),99)=99,IF(IFERROR(SEARCH("H413",O1491),99)=99,IF(IFERROR(SEARCH("H413",Q1491),99)=99,IF(IFERROR(SEARCH("H413",M1491),99)=99,IF(IFERROR(SEARCH("H413",R1491),99)=99,IF(IFERROR(SEARCH("H412",N1491),99)=99,IF(IFERROR(SEARCH("H412",O1491),99)=99,IF(IFERROR(SEARCH("H412",Q1491),99)=99,IF(IFERROR(SEARCH("H412",M1491),99)=99,IF(IFERROR(SEARCH("H412",R1491),99)=99,0,Scoring!$E$2),Scoring!$E$2),Scoring!$E$2),Scoring!$E$2),Scoring!$E$2),Scoring!$E$2),Scoring!$E$2),Scoring!$E$2),Scoring!$E$2),Scoring!$E$2),Scoring!$E$2),Scoring!$E$2),Scoring!$E$2),Scoring!$E$2),Scoring!$E$2),Scoring!$E$2),Scoring!$E$2),Scoring!$E$2),Scoring!$E$2),Scoring!$E$2)</f>
        <v>0</v>
      </c>
      <c r="Y1491" s="78">
        <f>IF(IFERROR(SEARCH("CMR",K1491),99)=99,IF(IFERROR(SEARCH("Suspected CMR",S1491),99)=99,IF(IFERROR(SEARCH("CMR",S1491),99)=99,0,Scoring!$E$8),Scoring!$E$9),Scoring!$E$8)</f>
        <v>0</v>
      </c>
      <c r="Z1491" s="78">
        <f>IF(IFERROR(SEARCH("H350",N1491),99)=99,IF(IFERROR(SEARCH("H350",O1491),99)=99,IF(IFERROR(SEARCH("H350",Q1491),99)=99,IF(IFERROR(SEARCH("H350",M1491),99)=99,IF(IFERROR(SEARCH("H350",R1491),99)=99,IF(IFERROR(SEARCH("H351",N1491),99)=99,IF(IFERROR(SEARCH("H351",O1491),99)=99,IF(IFERROR(SEARCH("H351",Q1491),99)=99,IF(IFERROR(SEARCH("H351",M1491),99)=99,IF(IFERROR(SEARCH("H351",R1491),99)=99,IF(IFERROR(SEARCH("carcinogenic",P1491),99)=99,IF(IFERROR(SEARCH("suspected carcinogenic",S1491),99)=99,0,Scoring!$E$12),Scoring!$E$11),Scoring!$E$10),Scoring!$E$10),Scoring!$E$10),Scoring!$E$10),Scoring!$E$10),Scoring!$E$10),Scoring!$E$10),Scoring!$E$10),Scoring!$E$10),Scoring!$E$10)</f>
        <v>0</v>
      </c>
      <c r="AA1491" s="78">
        <f>IF(IFERROR(SEARCH("H340",N1491),99)=99,IF(IFERROR(SEARCH("H340",O1491),99)=99,IF(IFERROR(SEARCH("H340",Q1491),99)=99,IF(IFERROR(SEARCH("H340",M1491),99)=99,IF(IFERROR(SEARCH("H340",R1491),99)=99,IF(IFERROR(SEARCH("H341",N1491),99)=99,IF(IFERROR(SEARCH("H341",O1491),99)=99,IF(IFERROR(SEARCH("H341",Q1491),99)=99,IF(IFERROR(SEARCH("H341",M1491),99)=99,IF(IFERROR(SEARCH("H341",R1491),99)=99,IF(IFERROR(SEARCH("mutagenic",P1491),99)=99,IF(IFERROR(SEARCH("suspected mutagenic",S1491),99)=99,0,Scoring!$E$15),Scoring!$E$14),Scoring!$E$13),Scoring!$E$13),Scoring!$E$13),Scoring!$E$13),Scoring!$E$13),Scoring!$E$13),Scoring!$E$13),Scoring!$E$13),Scoring!$E$13),Scoring!$E$13)</f>
        <v>0</v>
      </c>
      <c r="AB1491" s="78">
        <f>IF(IFERROR(SEARCH("H360",N1491),99)=99,IF(IFERROR(SEARCH("H360",O1491),99)=99,IF(IFERROR(SEARCH("H360",Q1491),99)=99,IF(IFERROR(SEARCH("H360",M1491),99)=99,IF(IFERROR(SEARCH("H360",R1491),99)=99,IF(IFERROR(SEARCH("H361",N1491),99)=99,IF(IFERROR(SEARCH("H361",O1491),99)=99,IF(IFERROR(SEARCH("H361",Q1491),99)=99,IF(IFERROR(SEARCH("H361",M1491),99)=99,IF(IFERROR(SEARCH("H361",R1491),99)=99,IF(IFERROR(SEARCH("reproduction",P1491),99)=99,IF(IFERROR(SEARCH("suspected reprotoxic",S1491),99)=99,IF(IFERROR(SEARCH("reprotoxic",S1491),99)=99,IF(IFERROR(SEARCH("reprotoxic",K1491),99)=99,0,Scoring!$E$18),Scoring!$E$18),Scoring!$E$19),Scoring!$E$17),Scoring!$E$16),Scoring!$E$16),Scoring!$E$16),Scoring!$E$16),Scoring!$E$16),Scoring!$E$16),Scoring!$E$16),Scoring!$E$16),Scoring!$E$16),Scoring!$E$16)</f>
        <v>0</v>
      </c>
      <c r="AC1491" s="78">
        <f>IF(IFERROR(SEARCH("57f",L1491),99)=99,IF(IFERROR(SEARCH("57(f)",P1491),99)=99,0,Scoring!$E$20),Scoring!$E$20)</f>
        <v>0</v>
      </c>
      <c r="AD1491" s="78">
        <f>IF(IFERROR(SEARCH("CAT1",T1491),99)=99,IF(IFERROR(SEARCH("CAT2",T1491),99)=99,IF(IFERROR(SEARCH("CAT3",T1491),99)=99,IF(IFERROR(SEARCH("concluded to be endocrine",K1491),99)=99,IF(IFERROR(SEARCH("categorised as endocrine",K1491),99)=99,IF(IFERROR(SEARCH("endocrine disrupting",P1491),99)=99,IF(IFERROR(SEARCH("endocrine disrupting",K1491),99)=99,IF(IFERROR(SEARCH("suspected endocrine",S1491),99)=99,IF(IFERROR(SEARCH("potential endocrine",S1491),99)=99,0,Scoring!$E$25),Scoring!$E$25),Scoring!$E$24),Scoring!$E$24),Scoring!$E$24),Scoring!$E$24),Scoring!$E$23),Scoring!$E$22),Scoring!$E$21)</f>
        <v>0</v>
      </c>
      <c r="AE1491" s="78">
        <f>IF(IFERROR(SEARCH("suspected sensitiser",S1491),99)=99,IF(IFERROR(SEARCH("sensitiser",S1491),99)=99,IF(IFERROR(SEARCH("other hazard based concern",S1491),99)=99,0,Scoring!$E$28),Scoring!$E$26),Scoring!$E$27)</f>
        <v>0</v>
      </c>
      <c r="AF1491" s="78">
        <f>IF(IFERROR(M1491,1)=1,IF(IFERROR(N1491,1)=1,IF(IFERROR(O1491,1)=1,IF(IFERROR(Q1491,1)=1,IF(IFERROR(R1491,1)=1,IF(IFERROR(T1491,1)=1,IF(IFERROR(K1491,1)=1,IF(IFERROR(P1491,1)=1,IF(IFERROR(S1491,1)=1,Scoring!$E$29,0),0),0),0),0),0),0),0),0)</f>
        <v>0</v>
      </c>
      <c r="AG1491" s="78">
        <f t="shared" si="97"/>
        <v>0</v>
      </c>
      <c r="AI1491" s="93"/>
      <c r="AJ1491" s="94"/>
      <c r="AK1491" s="76"/>
      <c r="AL1491" s="75"/>
      <c r="AN1491" s="79"/>
      <c r="AO1491" s="79"/>
      <c r="AP1491" s="79"/>
      <c r="AQ1491" s="79"/>
      <c r="AR1491" s="79"/>
      <c r="AS1491" s="78"/>
      <c r="AU1491" s="79">
        <f>IF(IFERROR(F1491,99)=99,IF(IFERROR(G1491,99)=99,IF(IFERROR(H1491,99)=99,IF(IFERROR(I1491,99)=99,IF(IFERROR(E1491,99)=99,IF(IFERROR(J1491,99)=99,0,Scoring!$B$7),Scoring!$B$3),Scoring!$B$2),Scoring!$B$6),Scoring!$B$5),Scoring!$B$4)</f>
        <v>0.3</v>
      </c>
      <c r="AV1491" s="78">
        <f t="shared" si="98"/>
        <v>0</v>
      </c>
      <c r="AW1491" s="78"/>
      <c r="AX1491" s="66"/>
      <c r="AY1491" s="78"/>
      <c r="AZ1491" s="76"/>
      <c r="BB1491" s="76"/>
    </row>
    <row r="1492" spans="1:54" x14ac:dyDescent="0.25">
      <c r="A1492" s="84" t="s">
        <v>5949</v>
      </c>
      <c r="B1492" s="85" t="s">
        <v>30</v>
      </c>
      <c r="C1492" s="85" t="s">
        <v>5950</v>
      </c>
      <c r="D1492" s="84" t="s">
        <v>11477</v>
      </c>
      <c r="E1492" s="76" t="str">
        <f>IF(C1492="-",IF(A1492="-",VLOOKUP(D1492,'sin-list 180320_update'!$C$2:$C$835,1,FALSE),VLOOKUP(A1492,'sin-list 180320_update'!$A$2:$A$835,1,FALSE)),VLOOKUP(C1492,'sin-list 180320_update'!$B$2:$B$835,1,FALSE))</f>
        <v>200-756-3</v>
      </c>
      <c r="F1492" s="76" t="e">
        <f>IF($C1492="-",IF($A1492="-",VLOOKUP($D1492,'REACH Bilaga XVII_update'!$A$5:$A$131,1,FALSE),VLOOKUP($A1492,'REACH Bilaga XVII_update'!$C$5:$C$131,1,FALSE)),VLOOKUP($C1492,'REACH Bilaga XVII_update'!$B$5:$B$131,1,FALSE))</f>
        <v>#N/A</v>
      </c>
      <c r="G1492" s="76" t="e">
        <f>IF($C1492="-",IF($A1492="-",VLOOKUP($D1492,' REACH Bilaga 59_update'!$A$5:$A$210,1,FALSE),VLOOKUP($A1492,' REACH Bilaga 59_update'!$D$5:$D$210,1,FALSE)),VLOOKUP($C1492,' REACH Bilaga 59_update'!$C$5:$C$210,1,FALSE))</f>
        <v>#N/A</v>
      </c>
      <c r="H1492" s="76" t="e">
        <f>IF($C1492="-",IF($A1492="-",VLOOKUP($D1492,'REACH Bilaga XIV_update'!$A$5:$A$110,1,FALSE),VLOOKUP($A1492,'REACH Bilaga XIV_update'!$D$5:$D$110,1,FALSE)),VLOOKUP($C1492,'REACH Bilaga XIV_update'!$C$5:$C$110,1,FALSE))</f>
        <v>#N/A</v>
      </c>
      <c r="I1492" s="76" t="e">
        <f>IF($C1492="-",IF($A1492="-",VLOOKUP($D1492,CoRAP_update!$A$5:$A$376,1,FALSE),VLOOKUP($A1492,CoRAP_update!$D$5:$D$376,1,FALSE)),VLOOKUP($C1492,CoRAP_update!$C$5:$C$376,1,FALSE))</f>
        <v>#N/A</v>
      </c>
      <c r="J1492" s="76" t="e">
        <f>IF($C1492="-",IF($A1492="-",VLOOKUP($D1492,EDC_update!$C$2:$C$450,1,FALSE),VLOOKUP($A1492,EDC_update!$B$2:$B$450,1,FALSE)),VLOOKUP($C1492,EDC_update!$L$2:$L$450,1,FALSE))</f>
        <v>#N/A</v>
      </c>
      <c r="K1492" s="76" t="str">
        <f>IF($C1492="-",IF($A1492="-",IF(VLOOKUP($D1492,'sin-list 180320_update'!$C$2:$S$835,3,FALSE)="",NA(),VLOOKUP($D1492,'sin-list 180320_update'!$C$2:$S$835,3,FALSE)),IF(VLOOKUP($A1492,'sin-list 180320_update'!$A$2:$S$835,5,FALSE)="",NA(),VLOOKUP($A1492,'sin-list 180320_update'!$A$2:$S$835,5,FALSE))),IF(VLOOKUP($C1492,'sin-list 180320_update'!$B$2:$S$835,4,FALSE)="",NA(),VLOOKUP($C1492,'sin-list 180320_update'!$B$2:$S$835,4,FALSE)))</f>
        <v>This substance is Persistent, Mobile and Toxic. Detected in natural waters.</v>
      </c>
      <c r="L1492" s="76" t="str">
        <f>IF($C1492="-",IF($A1492="-",VLOOKUP($D1492,'sin-list 180320_update'!$C$2:$S$835,6,FALSE),VLOOKUP($A1492,'sin-list 180320_update'!$A$2:$S$835,8,FALSE)),VLOOKUP($C1492,'sin-list 180320_update'!$B$2:$S$835,7,FALSE))</f>
        <v>Acute Tox. 4_x000D_
Ozone 1</v>
      </c>
      <c r="M1492" s="76" t="str">
        <f>IF($C1492="-",IF($A1492="-",IF(VLOOKUP($D1492,'sin-list 180320_update'!$C$2:$S$835,8,FALSE)="",NA(),VLOOKUP($D1492,'sin-list 180320_update'!$C$2:$S$835,8,FALSE)),IF(VLOOKUP($A1492,'sin-list 180320_update'!$A$2:$S$835,10,FALSE)="",NA(),VLOOKUP($A1492,'sin-list 180320_update'!$A$2:$S$835,10,FALSE))),IF(VLOOKUP($C1492,'sin-list 180320_update'!$B$2:$S$835,9,FALSE)="",NA(),VLOOKUP($C1492,'sin-list 180320_update'!$B$2:$S$835,9,FALSE)))</f>
        <v>H332_x000D_
H420</v>
      </c>
      <c r="N1492" s="76" t="e">
        <f>IF($C1492="-",IF($A1492="-",IF(VLOOKUP($D1492,'REACH Bilaga XVII_update'!$A$5:$E$131,4,FALSE)="",NA(),VLOOKUP($D1492,'REACH Bilaga XVII_update'!$A$5:$E$131,4,FALSE)),IF(VLOOKUP($A1492,'REACH Bilaga XVII_update'!$C$5:$D$131,2,FALSE)="",NA(),VLOOKUP($A1492,'REACH Bilaga XVII_update'!$C$5:$D$131,2,FALSE))),IF(VLOOKUP($C1492,'REACH Bilaga XVII_update'!$B$5:$D$131,3,FALSE)="",NA(),VLOOKUP($C1492,'REACH Bilaga XVII_update'!$B$5:$D$131,3,FALSE)))</f>
        <v>#N/A</v>
      </c>
      <c r="O1492" s="76" t="e">
        <f>IF($C1492="-",IF($A1492="-",IF(VLOOKUP($D1492,' REACH Bilaga 59_update'!$A$5:$E$210,5,FALSE)="",NA(),VLOOKUP($D1492,' REACH Bilaga 59_update'!$A$5:$E$210,5,FALSE)),IF(VLOOKUP($A1492,' REACH Bilaga 59_update'!$D$5:$E$210,2,FALSE)="",NA(),VLOOKUP($A1492,' REACH Bilaga 59_update'!$D$5:$E$210,2,FALSE))),IF(VLOOKUP($C1492,' REACH Bilaga 59_update'!$C$5:$E$210,3,FALSE)="",NA(),VLOOKUP($C1492,' REACH Bilaga 59_update'!$C$5:$E$210,3,FALSE)))</f>
        <v>#N/A</v>
      </c>
      <c r="P1492" s="76" t="e">
        <f>IF(C1492="-",IF(A1492="-",IFERROR(VLOOKUP($D1492,' REACH Bilaga 59_update'!$A$5:$F$210,MATCH(Sammanfattning!P$1,' REACH Bilaga 59_update'!$A$4:$F$4,0),FALSE),VLOOKUP($D1492,'REACH Bilaga XIV_update'!$A$4:$H$110,MATCH(Sammanfattning!P$1,'REACH Bilaga XIV_update'!$A$4:$H$4,0),FALSE)),IFERROR(VLOOKUP($A1492,' REACH Bilaga 59_update'!$D$5:$F$210,MATCH(Sammanfattning!P$1,' REACH Bilaga 59_update'!$D$4:$F$4,0),FALSE),VLOOKUP($A1492,'REACH Bilaga XIV_update'!$D$4:$H$110,MATCH(Sammanfattning!P$1,'REACH Bilaga XIV_update'!$D$4:$H$4,0),FALSE))),IFERROR(VLOOKUP($C1492,' REACH Bilaga 59_update'!$C$5:$F$210,MATCH(Sammanfattning!P$1,' REACH Bilaga 59_update'!$C$4:$F$4,0),FALSE),VLOOKUP($C1492,'REACH Bilaga XIV_update'!$C$4:$H$110,MATCH(Sammanfattning!P$1,'REACH Bilaga XIV_update'!$C$4:$H$4,0),FALSE)))</f>
        <v>#N/A</v>
      </c>
      <c r="Q1492" s="76" t="e">
        <f>IF($C1492="-",IF($A1492="-",IF(VLOOKUP($D1492,'REACH Bilaga XIV_update'!$A$5:$I$110,9,FALSE)="",NA(),VLOOKUP($D1492,'REACH Bilaga XIV_update'!$A$5:$I$110,9,FALSE)),IF(VLOOKUP($A1492,'REACH Bilaga XIV_update'!$D$5:$I$110,6,FALSE)="",NA(),VLOOKUP($A1492,'REACH Bilaga XIV_update'!$D$5:$I$110,6,FALSE))),IF(VLOOKUP($C1492,'REACH Bilaga XIV_update'!$C$5:$I$110,7,FALSE)="",NA(),VLOOKUP($C1492,'REACH Bilaga XIV_update'!$C$5:$I$110,7,FALSE)))</f>
        <v>#N/A</v>
      </c>
      <c r="R1492" s="76" t="e">
        <f>IF($C1492="-",IF($A1492="-",IF(VLOOKUP($D1492,CoRAP_update!$A$5:$O$376,15,FALSE)="",NA(),VLOOKUP($D1492,CoRAP_update!$A$5:$O$376,15,FALSE)),IF(VLOOKUP($A1492,CoRAP_update!$D$5:$O$376,12,FALSE)="",NA(),VLOOKUP($A1492,CoRAP_update!$D$5:$O$376,12,FALSE))),IF(VLOOKUP($C1492,CoRAP_update!$C$5:$O$376,13,FALSE)="",NA(),VLOOKUP($C1492,CoRAP_update!$C$5:$O$376,13,FALSE)))</f>
        <v>#N/A</v>
      </c>
      <c r="S1492" s="144" t="e">
        <f>IF($C1492="-",IF($A1492="-",VLOOKUP($D1492,CoRAP_update!$A$5:$J$376,MATCH(Sammanfattning!S$1,CoRAP_update!$A$4:$J$4,0),FALSE),VLOOKUP($A1492,CoRAP_update!$D$5:$J$376,MATCH(Sammanfattning!S$1,CoRAP_update!$D$4:$J$4,0),FALSE)),VLOOKUP($C1492,CoRAP_update!$C$5:$J$376,MATCH(Sammanfattning!S$1,CoRAP_update!$C$4:$J$4,0),FALSE))</f>
        <v>#N/A</v>
      </c>
      <c r="T1492" s="76" t="e">
        <f>IF($A1492="-",VLOOKUP($D1492,EDC_update!$C$2:$F$450,4,FALSE),VLOOKUP($A1492,EDC_update!$B$2:$F$450,5,FALSE))</f>
        <v>#N/A</v>
      </c>
      <c r="V1492" s="78">
        <f>IF(IFERROR(SEARCH("PBT",P1492),99)=99,IF(IFERROR(SEARCH("suspected PBT",S1492),99)=99,IF(IFERROR(SEARCH("concluded to be PBT",K1492),99)=99,IF(IFERROR(SEARCH("PBT",S1492),99)=99,IF(IFERROR(SEARCH("PBT cand",L1492),99)=99,IF(IFERROR(SEARCH("PBT",L1492),99)=99,IF(IFERROR(SEARCH("persistent, bioackumulative and toxic properties",K1492),99)=99,0,Scoring!$E$3),Scoring!$E$3),Scoring!$E$7),Scoring!$E$3),Scoring!$E$5),Scoring!$E$6),Scoring!$E$3)</f>
        <v>0</v>
      </c>
      <c r="W1492" s="78">
        <f>IF(IFERROR(SEARCH("vPvB",P1492),99)=99,IF(IFERROR(SEARCH("suspected pbt/vPvB",S1492),99)=99,IF(IFERROR(SEARCH("vPvB",S1492),99)=99,IF(IFERROR(SEARCH("concluded to be a vPvB",S1492),99)=99,IF(IFERROR(SEARCH("identified as vPvB",K1492),99)=99,IF(IFERROR(SEARCH("concluded to be a vPvB",K1492),99)=99,IF(IFERROR(SEARCH("concluded to be both pbt and vPvB",S1492),99)=99,IF(IFERROR(SEARCH("concluded to be both pbt and vPvB",K1492),99)=99,0,Scoring!$E$5),Scoring!$E$5),Scoring!$E$5),Scoring!$E$5),Scoring!$E$5),Scoring!$E$4),Scoring!$E$6),Scoring!$E$4)</f>
        <v>0</v>
      </c>
      <c r="X1492" s="78">
        <f>IF(IFERROR(SEARCH("H410",N1492),99)=99,IF(IFERROR(SEARCH("H410",O1492),99)=99,IF(IFERROR(SEARCH("H410",Q1492),99)=99,IF(IFERROR(SEARCH("H410",M1492),99)=99,IF(IFERROR(SEARCH("H410",R1492),99)=99,IF(IFERROR(SEARCH("H411",N1492),99)=99,IF(IFERROR(SEARCH("H411",O1492),99)=99,IF(IFERROR(SEARCH("H411",Q1492),99)=99,IF(IFERROR(SEARCH("H411",M1492),99)=99,IF(IFERROR(SEARCH("H411",R1492),99)=99,IF(IFERROR(SEARCH("H413",N1492),99)=99,IF(IFERROR(SEARCH("H413",O1492),99)=99,IF(IFERROR(SEARCH("H413",Q1492),99)=99,IF(IFERROR(SEARCH("H413",M1492),99)=99,IF(IFERROR(SEARCH("H413",R1492),99)=99,IF(IFERROR(SEARCH("H412",N1492),99)=99,IF(IFERROR(SEARCH("H412",O1492),99)=99,IF(IFERROR(SEARCH("H412",Q1492),99)=99,IF(IFERROR(SEARCH("H412",M1492),99)=99,IF(IFERROR(SEARCH("H412",R1492),99)=99,0,Scoring!$E$2),Scoring!$E$2),Scoring!$E$2),Scoring!$E$2),Scoring!$E$2),Scoring!$E$2),Scoring!$E$2),Scoring!$E$2),Scoring!$E$2),Scoring!$E$2),Scoring!$E$2),Scoring!$E$2),Scoring!$E$2),Scoring!$E$2),Scoring!$E$2),Scoring!$E$2),Scoring!$E$2),Scoring!$E$2),Scoring!$E$2),Scoring!$E$2)</f>
        <v>0</v>
      </c>
      <c r="Y1492" s="78">
        <f>IF(IFERROR(SEARCH("CMR",K1492),99)=99,IF(IFERROR(SEARCH("Suspected CMR",S1492),99)=99,IF(IFERROR(SEARCH("CMR",S1492),99)=99,0,Scoring!$E$8),Scoring!$E$9),Scoring!$E$8)</f>
        <v>0</v>
      </c>
      <c r="Z1492" s="78">
        <f>IF(IFERROR(SEARCH("H350",N1492),99)=99,IF(IFERROR(SEARCH("H350",O1492),99)=99,IF(IFERROR(SEARCH("H350",Q1492),99)=99,IF(IFERROR(SEARCH("H350",M1492),99)=99,IF(IFERROR(SEARCH("H350",R1492),99)=99,IF(IFERROR(SEARCH("H351",N1492),99)=99,IF(IFERROR(SEARCH("H351",O1492),99)=99,IF(IFERROR(SEARCH("H351",Q1492),99)=99,IF(IFERROR(SEARCH("H351",M1492),99)=99,IF(IFERROR(SEARCH("H351",R1492),99)=99,IF(IFERROR(SEARCH("carcinogenic",P1492),99)=99,IF(IFERROR(SEARCH("suspected carcinogenic",S1492),99)=99,0,Scoring!$E$12),Scoring!$E$11),Scoring!$E$10),Scoring!$E$10),Scoring!$E$10),Scoring!$E$10),Scoring!$E$10),Scoring!$E$10),Scoring!$E$10),Scoring!$E$10),Scoring!$E$10),Scoring!$E$10)</f>
        <v>0</v>
      </c>
      <c r="AA1492" s="78">
        <f>IF(IFERROR(SEARCH("H340",N1492),99)=99,IF(IFERROR(SEARCH("H340",O1492),99)=99,IF(IFERROR(SEARCH("H340",Q1492),99)=99,IF(IFERROR(SEARCH("H340",M1492),99)=99,IF(IFERROR(SEARCH("H340",R1492),99)=99,IF(IFERROR(SEARCH("H341",N1492),99)=99,IF(IFERROR(SEARCH("H341",O1492),99)=99,IF(IFERROR(SEARCH("H341",Q1492),99)=99,IF(IFERROR(SEARCH("H341",M1492),99)=99,IF(IFERROR(SEARCH("H341",R1492),99)=99,IF(IFERROR(SEARCH("mutagenic",P1492),99)=99,IF(IFERROR(SEARCH("suspected mutagenic",S1492),99)=99,0,Scoring!$E$15),Scoring!$E$14),Scoring!$E$13),Scoring!$E$13),Scoring!$E$13),Scoring!$E$13),Scoring!$E$13),Scoring!$E$13),Scoring!$E$13),Scoring!$E$13),Scoring!$E$13),Scoring!$E$13)</f>
        <v>0</v>
      </c>
      <c r="AB1492" s="78">
        <f>IF(IFERROR(SEARCH("H360",N1492),99)=99,IF(IFERROR(SEARCH("H360",O1492),99)=99,IF(IFERROR(SEARCH("H360",Q1492),99)=99,IF(IFERROR(SEARCH("H360",M1492),99)=99,IF(IFERROR(SEARCH("H360",R1492),99)=99,IF(IFERROR(SEARCH("H361",N1492),99)=99,IF(IFERROR(SEARCH("H361",O1492),99)=99,IF(IFERROR(SEARCH("H361",Q1492),99)=99,IF(IFERROR(SEARCH("H361",M1492),99)=99,IF(IFERROR(SEARCH("H361",R1492),99)=99,IF(IFERROR(SEARCH("reproduction",P1492),99)=99,IF(IFERROR(SEARCH("suspected reprotoxic",S1492),99)=99,IF(IFERROR(SEARCH("reprotoxic",S1492),99)=99,IF(IFERROR(SEARCH("reprotoxic",K1492),99)=99,0,Scoring!$E$18),Scoring!$E$18),Scoring!$E$19),Scoring!$E$17),Scoring!$E$16),Scoring!$E$16),Scoring!$E$16),Scoring!$E$16),Scoring!$E$16),Scoring!$E$16),Scoring!$E$16),Scoring!$E$16),Scoring!$E$16),Scoring!$E$16)</f>
        <v>0</v>
      </c>
      <c r="AC1492" s="78">
        <f>IF(IFERROR(SEARCH("57f",L1492),99)=99,IF(IFERROR(SEARCH("57(f)",P1492),99)=99,0,Scoring!$E$20),Scoring!$E$20)</f>
        <v>0</v>
      </c>
      <c r="AD1492" s="78">
        <f>IF(IFERROR(SEARCH("CAT1",T1492),99)=99,IF(IFERROR(SEARCH("CAT2",T1492),99)=99,IF(IFERROR(SEARCH("CAT3",T1492),99)=99,IF(IFERROR(SEARCH("concluded to be endocrine",K1492),99)=99,IF(IFERROR(SEARCH("categorised as endocrine",K1492),99)=99,IF(IFERROR(SEARCH("endocrine disrupting",P1492),99)=99,IF(IFERROR(SEARCH("endocrine disrupting",K1492),99)=99,IF(IFERROR(SEARCH("suspected endocrine",S1492),99)=99,IF(IFERROR(SEARCH("potential endocrine",S1492),99)=99,0,Scoring!$E$25),Scoring!$E$25),Scoring!$E$24),Scoring!$E$24),Scoring!$E$24),Scoring!$E$24),Scoring!$E$23),Scoring!$E$22),Scoring!$E$21)</f>
        <v>0</v>
      </c>
      <c r="AE1492" s="78">
        <f>IF(IFERROR(SEARCH("suspected sensitiser",S1492),99)=99,IF(IFERROR(SEARCH("sensitiser",S1492),99)=99,IF(IFERROR(SEARCH("other hazard based concern",S1492),99)=99,0,Scoring!$E$28),Scoring!$E$26),Scoring!$E$27)</f>
        <v>0</v>
      </c>
      <c r="AF1492" s="78">
        <f>IF(IFERROR(M1492,1)=1,IF(IFERROR(N1492,1)=1,IF(IFERROR(O1492,1)=1,IF(IFERROR(Q1492,1)=1,IF(IFERROR(R1492,1)=1,IF(IFERROR(T1492,1)=1,IF(IFERROR(K1492,1)=1,IF(IFERROR(P1492,1)=1,IF(IFERROR(S1492,1)=1,Scoring!$E$29,0),0),0),0),0),0),0),0),0)</f>
        <v>0</v>
      </c>
      <c r="AG1492" s="78">
        <f t="shared" si="97"/>
        <v>0</v>
      </c>
      <c r="AI1492" s="93"/>
      <c r="AJ1492" s="94"/>
      <c r="AK1492" s="76"/>
      <c r="AL1492" s="75"/>
      <c r="AN1492" s="79"/>
      <c r="AO1492" s="79"/>
      <c r="AP1492" s="79"/>
      <c r="AQ1492" s="79"/>
      <c r="AR1492" s="79"/>
      <c r="AS1492" s="78"/>
      <c r="AU1492" s="79">
        <f>IF(IFERROR(F1492,99)=99,IF(IFERROR(G1492,99)=99,IF(IFERROR(H1492,99)=99,IF(IFERROR(I1492,99)=99,IF(IFERROR(E1492,99)=99,IF(IFERROR(J1492,99)=99,0,Scoring!$B$7),Scoring!$B$3),Scoring!$B$2),Scoring!$B$6),Scoring!$B$5),Scoring!$B$4)</f>
        <v>0.3</v>
      </c>
      <c r="AV1492" s="78">
        <f t="shared" si="98"/>
        <v>0</v>
      </c>
      <c r="AW1492" s="78"/>
      <c r="AX1492" s="66"/>
      <c r="AY1492" s="78"/>
      <c r="AZ1492" s="76"/>
      <c r="BB1492" s="76"/>
    </row>
    <row r="1493" spans="1:54" x14ac:dyDescent="0.25">
      <c r="A1493" s="77" t="s">
        <v>3309</v>
      </c>
      <c r="B1493" s="76" t="str">
        <f>C1493</f>
        <v>203-290-9</v>
      </c>
      <c r="C1493" s="77" t="s">
        <v>3389</v>
      </c>
      <c r="D1493" s="77" t="s">
        <v>3208</v>
      </c>
      <c r="E1493" s="76" t="e">
        <f>IF(C1493="-",IF(A1493="-",VLOOKUP(D1493,'sin-list 180320_update'!$C$2:$C$835,1,FALSE),VLOOKUP(A1493,'sin-list 180320_update'!$A$2:$A$835,1,FALSE)),VLOOKUP(C1493,'sin-list 180320_update'!$B$2:$B$835,1,FALSE))</f>
        <v>#N/A</v>
      </c>
      <c r="F1493" s="76" t="str">
        <f>IF($C1493="-",IF($A1493="-",VLOOKUP($D1493,'REACH Bilaga XVII_update'!$A$5:$A$131,1,FALSE),VLOOKUP($A1493,'REACH Bilaga XVII_update'!$C$5:$C$131,1,FALSE)),VLOOKUP($C1493,'REACH Bilaga XVII_update'!$B$5:$B$131,1,FALSE))</f>
        <v>203-290-9</v>
      </c>
      <c r="G1493" s="76" t="e">
        <f>IF($C1493="-",IF($A1493="-",VLOOKUP($D1493,' REACH Bilaga 59_update'!$A$5:$A$210,1,FALSE),VLOOKUP($A1493,' REACH Bilaga 59_update'!$D$5:$D$210,1,FALSE)),VLOOKUP($C1493,' REACH Bilaga 59_update'!$C$5:$C$210,1,FALSE))</f>
        <v>#N/A</v>
      </c>
      <c r="H1493" s="76" t="e">
        <f>IF($C1493="-",IF($A1493="-",VLOOKUP($D1493,'REACH Bilaga XIV_update'!$A$5:$A$110,1,FALSE),VLOOKUP($A1493,'REACH Bilaga XIV_update'!$D$5:$D$110,1,FALSE)),VLOOKUP($C1493,'REACH Bilaga XIV_update'!$C$5:$C$110,1,FALSE))</f>
        <v>#N/A</v>
      </c>
      <c r="I1493" s="76" t="e">
        <f>IF($C1493="-",IF($A1493="-",VLOOKUP($D1493,CoRAP_update!$A$5:$A$376,1,FALSE),VLOOKUP($A1493,CoRAP_update!$D$5:$D$376,1,FALSE)),VLOOKUP($C1493,CoRAP_update!$C$5:$C$376,1,FALSE))</f>
        <v>#N/A</v>
      </c>
      <c r="J1493" s="76" t="e">
        <f>IF($C1493="-",IF($A1493="-",VLOOKUP($D1493,EDC_update!$C$2:$C$450,1,FALSE),VLOOKUP($A1493,EDC_update!$B$2:$B$450,1,FALSE)),VLOOKUP($C1493,EDC_update!$L$2:$L$450,1,FALSE))</f>
        <v>#N/A</v>
      </c>
      <c r="K1493" s="76" t="e">
        <f>IF($C1493="-",IF($A1493="-",IF(VLOOKUP($D1493,'sin-list 180320_update'!$C$2:$S$835,3,FALSE)="",NA(),VLOOKUP($D1493,'sin-list 180320_update'!$C$2:$S$835,3,FALSE)),IF(VLOOKUP($A1493,'sin-list 180320_update'!$A$2:$S$835,5,FALSE)="",NA(),VLOOKUP($A1493,'sin-list 180320_update'!$A$2:$S$835,5,FALSE))),IF(VLOOKUP($C1493,'sin-list 180320_update'!$B$2:$S$835,4,FALSE)="",NA(),VLOOKUP($C1493,'sin-list 180320_update'!$B$2:$S$835,4,FALSE)))</f>
        <v>#N/A</v>
      </c>
      <c r="L1493" s="76" t="e">
        <f>IF($C1493="-",IF($A1493="-",VLOOKUP($D1493,'sin-list 180320_update'!$C$2:$S$835,6,FALSE),VLOOKUP($A1493,'sin-list 180320_update'!$A$2:$S$835,8,FALSE)),VLOOKUP($C1493,'sin-list 180320_update'!$B$2:$S$835,7,FALSE))</f>
        <v>#N/A</v>
      </c>
      <c r="M1493" s="76" t="e">
        <f>IF($C1493="-",IF($A1493="-",IF(VLOOKUP($D1493,'sin-list 180320_update'!$C$2:$S$835,8,FALSE)="",NA(),VLOOKUP($D1493,'sin-list 180320_update'!$C$2:$S$835,8,FALSE)),IF(VLOOKUP($A1493,'sin-list 180320_update'!$A$2:$S$835,10,FALSE)="",NA(),VLOOKUP($A1493,'sin-list 180320_update'!$A$2:$S$835,10,FALSE))),IF(VLOOKUP($C1493,'sin-list 180320_update'!$B$2:$S$835,9,FALSE)="",NA(),VLOOKUP($C1493,'sin-list 180320_update'!$B$2:$S$835,9,FALSE)))</f>
        <v>#N/A</v>
      </c>
      <c r="N1493" s="76" t="str">
        <f>IF($C1493="-",IF($A1493="-",IF(VLOOKUP($D1493,'REACH Bilaga XVII_update'!$A$5:$E$131,4,FALSE)="",NA(),VLOOKUP($D1493,'REACH Bilaga XVII_update'!$A$5:$E$131,4,FALSE)),IF(VLOOKUP($A1493,'REACH Bilaga XVII_update'!$C$5:$D$131,2,FALSE)="",NA(),VLOOKUP($A1493,'REACH Bilaga XVII_update'!$C$5:$D$131,2,FALSE))),IF(VLOOKUP($C1493,'REACH Bilaga XVII_update'!$B$5:$D$131,3,FALSE)="",NA(),VLOOKUP($C1493,'REACH Bilaga XVII_update'!$B$5:$D$131,3,FALSE)))</f>
        <v>H310
H330
H300</v>
      </c>
      <c r="O1493" s="76" t="e">
        <f>IF($C1493="-",IF($A1493="-",IF(VLOOKUP($D1493,' REACH Bilaga 59_update'!$A$5:$E$210,5,FALSE)="",NA(),VLOOKUP($D1493,' REACH Bilaga 59_update'!$A$5:$E$210,5,FALSE)),IF(VLOOKUP($A1493,' REACH Bilaga 59_update'!$D$5:$E$210,2,FALSE)="",NA(),VLOOKUP($A1493,' REACH Bilaga 59_update'!$D$5:$E$210,2,FALSE))),IF(VLOOKUP($C1493,' REACH Bilaga 59_update'!$C$5:$E$210,3,FALSE)="",NA(),VLOOKUP($C1493,' REACH Bilaga 59_update'!$C$5:$E$210,3,FALSE)))</f>
        <v>#N/A</v>
      </c>
      <c r="P1493" s="76" t="e">
        <f>IF(C1493="-",IF(A1493="-",IFERROR(VLOOKUP($D1493,' REACH Bilaga 59_update'!$A$5:$F$210,MATCH(Sammanfattning!P$1,' REACH Bilaga 59_update'!$A$4:$F$4,0),FALSE),VLOOKUP($D1493,'REACH Bilaga XIV_update'!$A$4:$H$110,MATCH(Sammanfattning!P$1,'REACH Bilaga XIV_update'!$A$4:$H$4,0),FALSE)),IFERROR(VLOOKUP($A1493,' REACH Bilaga 59_update'!$D$5:$F$210,MATCH(Sammanfattning!P$1,' REACH Bilaga 59_update'!$D$4:$F$4,0),FALSE),VLOOKUP($A1493,'REACH Bilaga XIV_update'!$D$4:$H$110,MATCH(Sammanfattning!P$1,'REACH Bilaga XIV_update'!$D$4:$H$4,0),FALSE))),IFERROR(VLOOKUP($C1493,' REACH Bilaga 59_update'!$C$5:$F$210,MATCH(Sammanfattning!P$1,' REACH Bilaga 59_update'!$C$4:$F$4,0),FALSE),VLOOKUP($C1493,'REACH Bilaga XIV_update'!$C$4:$H$110,MATCH(Sammanfattning!P$1,'REACH Bilaga XIV_update'!$C$4:$H$4,0),FALSE)))</f>
        <v>#N/A</v>
      </c>
      <c r="Q1493" s="76" t="e">
        <f>IF($C1493="-",IF($A1493="-",IF(VLOOKUP($D1493,'REACH Bilaga XIV_update'!$A$5:$I$110,9,FALSE)="",NA(),VLOOKUP($D1493,'REACH Bilaga XIV_update'!$A$5:$I$110,9,FALSE)),IF(VLOOKUP($A1493,'REACH Bilaga XIV_update'!$D$5:$I$110,6,FALSE)="",NA(),VLOOKUP($A1493,'REACH Bilaga XIV_update'!$D$5:$I$110,6,FALSE))),IF(VLOOKUP($C1493,'REACH Bilaga XIV_update'!$C$5:$I$110,7,FALSE)="",NA(),VLOOKUP($C1493,'REACH Bilaga XIV_update'!$C$5:$I$110,7,FALSE)))</f>
        <v>#N/A</v>
      </c>
      <c r="R1493" s="76" t="e">
        <f>IF($C1493="-",IF($A1493="-",IF(VLOOKUP($D1493,CoRAP_update!$A$5:$O$376,15,FALSE)="",NA(),VLOOKUP($D1493,CoRAP_update!$A$5:$O$376,15,FALSE)),IF(VLOOKUP($A1493,CoRAP_update!$D$5:$O$376,12,FALSE)="",NA(),VLOOKUP($A1493,CoRAP_update!$D$5:$O$376,12,FALSE))),IF(VLOOKUP($C1493,CoRAP_update!$C$5:$O$376,13,FALSE)="",NA(),VLOOKUP($C1493,CoRAP_update!$C$5:$O$376,13,FALSE)))</f>
        <v>#N/A</v>
      </c>
      <c r="S1493" s="144" t="e">
        <f>IF($C1493="-",IF($A1493="-",VLOOKUP($D1493,CoRAP_update!$A$5:$J$376,MATCH(Sammanfattning!S$1,CoRAP_update!$A$4:$J$4,0),FALSE),VLOOKUP($A1493,CoRAP_update!$D$5:$J$376,MATCH(Sammanfattning!S$1,CoRAP_update!$D$4:$J$4,0),FALSE)),VLOOKUP($C1493,CoRAP_update!$C$5:$J$376,MATCH(Sammanfattning!S$1,CoRAP_update!$C$4:$J$4,0),FALSE))</f>
        <v>#N/A</v>
      </c>
      <c r="T1493" s="76" t="e">
        <f>IF($A1493="-",VLOOKUP($D1493,EDC_update!$C$2:$F$450,4,FALSE),VLOOKUP($A1493,EDC_update!$B$2:$F$450,5,FALSE))</f>
        <v>#N/A</v>
      </c>
      <c r="V1493" s="78">
        <f>IF(IFERROR(SEARCH("PBT",P1493),99)=99,IF(IFERROR(SEARCH("suspected PBT",S1493),99)=99,IF(IFERROR(SEARCH("concluded to be PBT",K1493),99)=99,IF(IFERROR(SEARCH("PBT",S1493),99)=99,IF(IFERROR(SEARCH("PBT cand",L1493),99)=99,IF(IFERROR(SEARCH("PBT",L1493),99)=99,IF(IFERROR(SEARCH("persistent, bioackumulative and toxic properties",K1493),99)=99,0,Scoring!$E$3),Scoring!$E$3),Scoring!$E$7),Scoring!$E$3),Scoring!$E$5),Scoring!$E$6),Scoring!$E$3)</f>
        <v>0</v>
      </c>
      <c r="W1493" s="78">
        <f>IF(IFERROR(SEARCH("vPvB",P1493),99)=99,IF(IFERROR(SEARCH("suspected pbt/vPvB",S1493),99)=99,IF(IFERROR(SEARCH("vPvB",S1493),99)=99,IF(IFERROR(SEARCH("concluded to be a vPvB",S1493),99)=99,IF(IFERROR(SEARCH("identified as vPvB",K1493),99)=99,IF(IFERROR(SEARCH("concluded to be a vPvB",K1493),99)=99,IF(IFERROR(SEARCH("concluded to be both pbt and vPvB",S1493),99)=99,IF(IFERROR(SEARCH("concluded to be both pbt and vPvB",K1493),99)=99,0,Scoring!$E$5),Scoring!$E$5),Scoring!$E$5),Scoring!$E$5),Scoring!$E$5),Scoring!$E$4),Scoring!$E$6),Scoring!$E$4)</f>
        <v>0</v>
      </c>
      <c r="X1493" s="78">
        <f>IF(IFERROR(SEARCH("H410",N1493),99)=99,IF(IFERROR(SEARCH("H410",O1493),99)=99,IF(IFERROR(SEARCH("H410",Q1493),99)=99,IF(IFERROR(SEARCH("H410",M1493),99)=99,IF(IFERROR(SEARCH("H410",R1493),99)=99,IF(IFERROR(SEARCH("H411",N1493),99)=99,IF(IFERROR(SEARCH("H411",O1493),99)=99,IF(IFERROR(SEARCH("H411",Q1493),99)=99,IF(IFERROR(SEARCH("H411",M1493),99)=99,IF(IFERROR(SEARCH("H411",R1493),99)=99,IF(IFERROR(SEARCH("H413",N1493),99)=99,IF(IFERROR(SEARCH("H413",O1493),99)=99,IF(IFERROR(SEARCH("H413",Q1493),99)=99,IF(IFERROR(SEARCH("H413",M1493),99)=99,IF(IFERROR(SEARCH("H413",R1493),99)=99,IF(IFERROR(SEARCH("H412",N1493),99)=99,IF(IFERROR(SEARCH("H412",O1493),99)=99,IF(IFERROR(SEARCH("H412",Q1493),99)=99,IF(IFERROR(SEARCH("H412",M1493),99)=99,IF(IFERROR(SEARCH("H412",R1493),99)=99,0,Scoring!$E$2),Scoring!$E$2),Scoring!$E$2),Scoring!$E$2),Scoring!$E$2),Scoring!$E$2),Scoring!$E$2),Scoring!$E$2),Scoring!$E$2),Scoring!$E$2),Scoring!$E$2),Scoring!$E$2),Scoring!$E$2),Scoring!$E$2),Scoring!$E$2),Scoring!$E$2),Scoring!$E$2),Scoring!$E$2),Scoring!$E$2),Scoring!$E$2)</f>
        <v>0</v>
      </c>
      <c r="Y1493" s="78">
        <f>IF(IFERROR(SEARCH("CMR",K1493),99)=99,IF(IFERROR(SEARCH("Suspected CMR",S1493),99)=99,IF(IFERROR(SEARCH("CMR",S1493),99)=99,0,Scoring!$E$8),Scoring!$E$9),Scoring!$E$8)</f>
        <v>0</v>
      </c>
      <c r="Z1493" s="78">
        <f>IF(IFERROR(SEARCH("H350",N1493),99)=99,IF(IFERROR(SEARCH("H350",O1493),99)=99,IF(IFERROR(SEARCH("H350",Q1493),99)=99,IF(IFERROR(SEARCH("H350",M1493),99)=99,IF(IFERROR(SEARCH("H350",R1493),99)=99,IF(IFERROR(SEARCH("H351",N1493),99)=99,IF(IFERROR(SEARCH("H351",O1493),99)=99,IF(IFERROR(SEARCH("H351",Q1493),99)=99,IF(IFERROR(SEARCH("H351",M1493),99)=99,IF(IFERROR(SEARCH("H351",R1493),99)=99,IF(IFERROR(SEARCH("carcinogenic",P1493),99)=99,IF(IFERROR(SEARCH("suspected carcinogenic",S1493),99)=99,0,Scoring!$E$12),Scoring!$E$11),Scoring!$E$10),Scoring!$E$10),Scoring!$E$10),Scoring!$E$10),Scoring!$E$10),Scoring!$E$10),Scoring!$E$10),Scoring!$E$10),Scoring!$E$10),Scoring!$E$10)</f>
        <v>0</v>
      </c>
      <c r="AA1493" s="78">
        <f>IF(IFERROR(SEARCH("H340",N1493),99)=99,IF(IFERROR(SEARCH("H340",O1493),99)=99,IF(IFERROR(SEARCH("H340",Q1493),99)=99,IF(IFERROR(SEARCH("H340",M1493),99)=99,IF(IFERROR(SEARCH("H340",R1493),99)=99,IF(IFERROR(SEARCH("H341",N1493),99)=99,IF(IFERROR(SEARCH("H341",O1493),99)=99,IF(IFERROR(SEARCH("H341",Q1493),99)=99,IF(IFERROR(SEARCH("H341",M1493),99)=99,IF(IFERROR(SEARCH("H341",R1493),99)=99,IF(IFERROR(SEARCH("mutagenic",P1493),99)=99,IF(IFERROR(SEARCH("suspected mutagenic",S1493),99)=99,0,Scoring!$E$15),Scoring!$E$14),Scoring!$E$13),Scoring!$E$13),Scoring!$E$13),Scoring!$E$13),Scoring!$E$13),Scoring!$E$13),Scoring!$E$13),Scoring!$E$13),Scoring!$E$13),Scoring!$E$13)</f>
        <v>0</v>
      </c>
      <c r="AB1493" s="78">
        <f>IF(IFERROR(SEARCH("H360",N1493),99)=99,IF(IFERROR(SEARCH("H360",O1493),99)=99,IF(IFERROR(SEARCH("H360",Q1493),99)=99,IF(IFERROR(SEARCH("H360",M1493),99)=99,IF(IFERROR(SEARCH("H360",R1493),99)=99,IF(IFERROR(SEARCH("H361",N1493),99)=99,IF(IFERROR(SEARCH("H361",O1493),99)=99,IF(IFERROR(SEARCH("H361",Q1493),99)=99,IF(IFERROR(SEARCH("H361",M1493),99)=99,IF(IFERROR(SEARCH("H361",R1493),99)=99,IF(IFERROR(SEARCH("reproduction",P1493),99)=99,IF(IFERROR(SEARCH("suspected reprotoxic",S1493),99)=99,IF(IFERROR(SEARCH("reprotoxic",S1493),99)=99,IF(IFERROR(SEARCH("reprotoxic",K1493),99)=99,0,Scoring!$E$18),Scoring!$E$18),Scoring!$E$19),Scoring!$E$17),Scoring!$E$16),Scoring!$E$16),Scoring!$E$16),Scoring!$E$16),Scoring!$E$16),Scoring!$E$16),Scoring!$E$16),Scoring!$E$16),Scoring!$E$16),Scoring!$E$16)</f>
        <v>0</v>
      </c>
      <c r="AC1493" s="78">
        <f>IF(IFERROR(SEARCH("57f",L1493),99)=99,IF(IFERROR(SEARCH("57(f)",P1493),99)=99,0,Scoring!$E$20),Scoring!$E$20)</f>
        <v>0</v>
      </c>
      <c r="AD1493" s="78">
        <f>IF(IFERROR(SEARCH("CAT1",T1493),99)=99,IF(IFERROR(SEARCH("CAT2",T1493),99)=99,IF(IFERROR(SEARCH("CAT3",T1493),99)=99,IF(IFERROR(SEARCH("concluded to be endocrine",K1493),99)=99,IF(IFERROR(SEARCH("categorised as endocrine",K1493),99)=99,IF(IFERROR(SEARCH("endocrine disrupting",P1493),99)=99,IF(IFERROR(SEARCH("endocrine disrupting",K1493),99)=99,IF(IFERROR(SEARCH("suspected endocrine",S1493),99)=99,IF(IFERROR(SEARCH("potential endocrine",S1493),99)=99,0,Scoring!$E$25),Scoring!$E$25),Scoring!$E$24),Scoring!$E$24),Scoring!$E$24),Scoring!$E$24),Scoring!$E$23),Scoring!$E$22),Scoring!$E$21)</f>
        <v>0</v>
      </c>
      <c r="AE1493" s="78">
        <f>IF(IFERROR(SEARCH("suspected sensitiser",S1493),99)=99,IF(IFERROR(SEARCH("sensitiser",S1493),99)=99,IF(IFERROR(SEARCH("other hazard based concern",S1493),99)=99,0,Scoring!$E$28),Scoring!$E$26),Scoring!$E$27)</f>
        <v>0</v>
      </c>
      <c r="AF1493" s="78">
        <f>IF(IFERROR(M1493,1)=1,IF(IFERROR(N1493,1)=1,IF(IFERROR(O1493,1)=1,IF(IFERROR(Q1493,1)=1,IF(IFERROR(R1493,1)=1,IF(IFERROR(T1493,1)=1,IF(IFERROR(K1493,1)=1,IF(IFERROR(P1493,1)=1,IF(IFERROR(S1493,1)=1,Scoring!$E$29,0),0),0),0),0),0),0),0),0)</f>
        <v>0</v>
      </c>
      <c r="AG1493" s="78">
        <f t="shared" si="97"/>
        <v>0</v>
      </c>
      <c r="AI1493" s="93"/>
      <c r="AJ1493" s="94"/>
      <c r="AK1493" s="76"/>
      <c r="AL1493" s="75"/>
      <c r="AN1493" s="79"/>
      <c r="AO1493" s="79"/>
      <c r="AP1493" s="79"/>
      <c r="AQ1493" s="79"/>
      <c r="AR1493" s="79"/>
      <c r="AS1493" s="78"/>
      <c r="AU1493" s="79">
        <f>IF(IFERROR(F1493,99)=99,IF(IFERROR(G1493,99)=99,IF(IFERROR(H1493,99)=99,IF(IFERROR(I1493,99)=99,IF(IFERROR(E1493,99)=99,IF(IFERROR(J1493,99)=99,0,Scoring!$B$7),Scoring!$B$3),Scoring!$B$2),Scoring!$B$6),Scoring!$B$5),Scoring!$B$4)</f>
        <v>1</v>
      </c>
      <c r="AV1493" s="78">
        <f t="shared" si="98"/>
        <v>0</v>
      </c>
      <c r="AW1493" s="78"/>
      <c r="AX1493" s="66"/>
      <c r="AY1493" s="78"/>
      <c r="AZ1493" s="76"/>
      <c r="BA1493" s="76"/>
      <c r="BB1493" s="76"/>
    </row>
    <row r="1494" spans="1:54" x14ac:dyDescent="0.25">
      <c r="A1494" s="84" t="s">
        <v>6050</v>
      </c>
      <c r="B1494" s="85" t="s">
        <v>30</v>
      </c>
      <c r="C1494" s="85" t="s">
        <v>6051</v>
      </c>
      <c r="D1494" s="84" t="s">
        <v>11415</v>
      </c>
      <c r="E1494" s="76" t="str">
        <f>IF(C1494="-",IF(A1494="-",VLOOKUP(D1494,'sin-list 180320_update'!$C$2:$C$835,1,FALSE),VLOOKUP(A1494,'sin-list 180320_update'!$A$2:$A$835,1,FALSE)),VLOOKUP(C1494,'sin-list 180320_update'!$B$2:$B$835,1,FALSE))</f>
        <v>203-615-4</v>
      </c>
      <c r="F1494" s="76" t="e">
        <f>IF($C1494="-",IF($A1494="-",VLOOKUP($D1494,'REACH Bilaga XVII_update'!$A$5:$A$131,1,FALSE),VLOOKUP($A1494,'REACH Bilaga XVII_update'!$C$5:$C$131,1,FALSE)),VLOOKUP($C1494,'REACH Bilaga XVII_update'!$B$5:$B$131,1,FALSE))</f>
        <v>#N/A</v>
      </c>
      <c r="G1494" s="76" t="e">
        <f>IF($C1494="-",IF($A1494="-",VLOOKUP($D1494,' REACH Bilaga 59_update'!$A$5:$A$210,1,FALSE),VLOOKUP($A1494,' REACH Bilaga 59_update'!$D$5:$D$210,1,FALSE)),VLOOKUP($C1494,' REACH Bilaga 59_update'!$C$5:$C$210,1,FALSE))</f>
        <v>#N/A</v>
      </c>
      <c r="H1494" s="76" t="e">
        <f>IF($C1494="-",IF($A1494="-",VLOOKUP($D1494,'REACH Bilaga XIV_update'!$A$5:$A$110,1,FALSE),VLOOKUP($A1494,'REACH Bilaga XIV_update'!$D$5:$D$110,1,FALSE)),VLOOKUP($C1494,'REACH Bilaga XIV_update'!$C$5:$C$110,1,FALSE))</f>
        <v>#N/A</v>
      </c>
      <c r="I1494" s="76" t="e">
        <f>IF($C1494="-",IF($A1494="-",VLOOKUP($D1494,CoRAP_update!$A$5:$A$376,1,FALSE),VLOOKUP($A1494,CoRAP_update!$D$5:$D$376,1,FALSE)),VLOOKUP($C1494,CoRAP_update!$C$5:$C$376,1,FALSE))</f>
        <v>#N/A</v>
      </c>
      <c r="J1494" s="76" t="e">
        <f>IF($C1494="-",IF($A1494="-",VLOOKUP($D1494,EDC_update!$C$2:$C$450,1,FALSE),VLOOKUP($A1494,EDC_update!$B$2:$B$450,1,FALSE)),VLOOKUP($C1494,EDC_update!$L$2:$L$450,1,FALSE))</f>
        <v>#N/A</v>
      </c>
      <c r="K1494" s="76" t="str">
        <f>IF($C1494="-",IF($A1494="-",IF(VLOOKUP($D1494,'sin-list 180320_update'!$C$2:$S$835,3,FALSE)="",NA(),VLOOKUP($D1494,'sin-list 180320_update'!$C$2:$S$835,3,FALSE)),IF(VLOOKUP($A1494,'sin-list 180320_update'!$A$2:$S$835,5,FALSE)="",NA(),VLOOKUP($A1494,'sin-list 180320_update'!$A$2:$S$835,5,FALSE))),IF(VLOOKUP($C1494,'sin-list 180320_update'!$B$2:$S$835,4,FALSE)="",NA(),VLOOKUP($C1494,'sin-list 180320_update'!$B$2:$S$835,4,FALSE)))</f>
        <v>This substance is Persistent, Mobile and Toxic. It is frequently detected water, but also in urine and milk from humans and cattle.</v>
      </c>
      <c r="L1494" s="76">
        <f>IF($C1494="-",IF($A1494="-",VLOOKUP($D1494,'sin-list 180320_update'!$C$2:$S$835,6,FALSE),VLOOKUP($A1494,'sin-list 180320_update'!$A$2:$S$835,8,FALSE)),VLOOKUP($C1494,'sin-list 180320_update'!$B$2:$S$835,7,FALSE))</f>
        <v>0</v>
      </c>
      <c r="M1494" s="76" t="e">
        <f>IF($C1494="-",IF($A1494="-",IF(VLOOKUP($D1494,'sin-list 180320_update'!$C$2:$S$835,8,FALSE)="",NA(),VLOOKUP($D1494,'sin-list 180320_update'!$C$2:$S$835,8,FALSE)),IF(VLOOKUP($A1494,'sin-list 180320_update'!$A$2:$S$835,10,FALSE)="",NA(),VLOOKUP($A1494,'sin-list 180320_update'!$A$2:$S$835,10,FALSE))),IF(VLOOKUP($C1494,'sin-list 180320_update'!$B$2:$S$835,9,FALSE)="",NA(),VLOOKUP($C1494,'sin-list 180320_update'!$B$2:$S$835,9,FALSE)))</f>
        <v>#N/A</v>
      </c>
      <c r="N1494" s="76" t="e">
        <f>IF($C1494="-",IF($A1494="-",IF(VLOOKUP($D1494,'REACH Bilaga XVII_update'!$A$5:$E$131,4,FALSE)="",NA(),VLOOKUP($D1494,'REACH Bilaga XVII_update'!$A$5:$E$131,4,FALSE)),IF(VLOOKUP($A1494,'REACH Bilaga XVII_update'!$C$5:$D$131,2,FALSE)="",NA(),VLOOKUP($A1494,'REACH Bilaga XVII_update'!$C$5:$D$131,2,FALSE))),IF(VLOOKUP($C1494,'REACH Bilaga XVII_update'!$B$5:$D$131,3,FALSE)="",NA(),VLOOKUP($C1494,'REACH Bilaga XVII_update'!$B$5:$D$131,3,FALSE)))</f>
        <v>#N/A</v>
      </c>
      <c r="O1494" s="76" t="e">
        <f>IF($C1494="-",IF($A1494="-",IF(VLOOKUP($D1494,' REACH Bilaga 59_update'!$A$5:$E$210,5,FALSE)="",NA(),VLOOKUP($D1494,' REACH Bilaga 59_update'!$A$5:$E$210,5,FALSE)),IF(VLOOKUP($A1494,' REACH Bilaga 59_update'!$D$5:$E$210,2,FALSE)="",NA(),VLOOKUP($A1494,' REACH Bilaga 59_update'!$D$5:$E$210,2,FALSE))),IF(VLOOKUP($C1494,' REACH Bilaga 59_update'!$C$5:$E$210,3,FALSE)="",NA(),VLOOKUP($C1494,' REACH Bilaga 59_update'!$C$5:$E$210,3,FALSE)))</f>
        <v>#N/A</v>
      </c>
      <c r="P1494" s="76" t="e">
        <f>IF(C1494="-",IF(A1494="-",IFERROR(VLOOKUP($D1494,' REACH Bilaga 59_update'!$A$5:$F$210,MATCH(Sammanfattning!P$1,' REACH Bilaga 59_update'!$A$4:$F$4,0),FALSE),VLOOKUP($D1494,'REACH Bilaga XIV_update'!$A$4:$H$110,MATCH(Sammanfattning!P$1,'REACH Bilaga XIV_update'!$A$4:$H$4,0),FALSE)),IFERROR(VLOOKUP($A1494,' REACH Bilaga 59_update'!$D$5:$F$210,MATCH(Sammanfattning!P$1,' REACH Bilaga 59_update'!$D$4:$F$4,0),FALSE),VLOOKUP($A1494,'REACH Bilaga XIV_update'!$D$4:$H$110,MATCH(Sammanfattning!P$1,'REACH Bilaga XIV_update'!$D$4:$H$4,0),FALSE))),IFERROR(VLOOKUP($C1494,' REACH Bilaga 59_update'!$C$5:$F$210,MATCH(Sammanfattning!P$1,' REACH Bilaga 59_update'!$C$4:$F$4,0),FALSE),VLOOKUP($C1494,'REACH Bilaga XIV_update'!$C$4:$H$110,MATCH(Sammanfattning!P$1,'REACH Bilaga XIV_update'!$C$4:$H$4,0),FALSE)))</f>
        <v>#N/A</v>
      </c>
      <c r="Q1494" s="76" t="e">
        <f>IF($C1494="-",IF($A1494="-",IF(VLOOKUP($D1494,'REACH Bilaga XIV_update'!$A$5:$I$110,9,FALSE)="",NA(),VLOOKUP($D1494,'REACH Bilaga XIV_update'!$A$5:$I$110,9,FALSE)),IF(VLOOKUP($A1494,'REACH Bilaga XIV_update'!$D$5:$I$110,6,FALSE)="",NA(),VLOOKUP($A1494,'REACH Bilaga XIV_update'!$D$5:$I$110,6,FALSE))),IF(VLOOKUP($C1494,'REACH Bilaga XIV_update'!$C$5:$I$110,7,FALSE)="",NA(),VLOOKUP($C1494,'REACH Bilaga XIV_update'!$C$5:$I$110,7,FALSE)))</f>
        <v>#N/A</v>
      </c>
      <c r="R1494" s="76" t="e">
        <f>IF($C1494="-",IF($A1494="-",IF(VLOOKUP($D1494,CoRAP_update!$A$5:$O$376,15,FALSE)="",NA(),VLOOKUP($D1494,CoRAP_update!$A$5:$O$376,15,FALSE)),IF(VLOOKUP($A1494,CoRAP_update!$D$5:$O$376,12,FALSE)="",NA(),VLOOKUP($A1494,CoRAP_update!$D$5:$O$376,12,FALSE))),IF(VLOOKUP($C1494,CoRAP_update!$C$5:$O$376,13,FALSE)="",NA(),VLOOKUP($C1494,CoRAP_update!$C$5:$O$376,13,FALSE)))</f>
        <v>#N/A</v>
      </c>
      <c r="S1494" s="144" t="e">
        <f>IF($C1494="-",IF($A1494="-",VLOOKUP($D1494,CoRAP_update!$A$5:$J$376,MATCH(Sammanfattning!S$1,CoRAP_update!$A$4:$J$4,0),FALSE),VLOOKUP($A1494,CoRAP_update!$D$5:$J$376,MATCH(Sammanfattning!S$1,CoRAP_update!$D$4:$J$4,0),FALSE)),VLOOKUP($C1494,CoRAP_update!$C$5:$J$376,MATCH(Sammanfattning!S$1,CoRAP_update!$C$4:$J$4,0),FALSE))</f>
        <v>#N/A</v>
      </c>
      <c r="T1494" s="76" t="e">
        <f>IF($A1494="-",VLOOKUP($D1494,EDC_update!$C$2:$F$450,4,FALSE),VLOOKUP($A1494,EDC_update!$B$2:$F$450,5,FALSE))</f>
        <v>#N/A</v>
      </c>
      <c r="V1494" s="78">
        <f>IF(IFERROR(SEARCH("PBT",P1494),99)=99,IF(IFERROR(SEARCH("suspected PBT",S1494),99)=99,IF(IFERROR(SEARCH("concluded to be PBT",K1494),99)=99,IF(IFERROR(SEARCH("PBT",S1494),99)=99,IF(IFERROR(SEARCH("PBT cand",L1494),99)=99,IF(IFERROR(SEARCH("PBT",L1494),99)=99,IF(IFERROR(SEARCH("persistent, bioackumulative and toxic properties",K1494),99)=99,0,Scoring!$E$3),Scoring!$E$3),Scoring!$E$7),Scoring!$E$3),Scoring!$E$5),Scoring!$E$6),Scoring!$E$3)</f>
        <v>0</v>
      </c>
      <c r="W1494" s="78">
        <f>IF(IFERROR(SEARCH("vPvB",P1494),99)=99,IF(IFERROR(SEARCH("suspected pbt/vPvB",S1494),99)=99,IF(IFERROR(SEARCH("vPvB",S1494),99)=99,IF(IFERROR(SEARCH("concluded to be a vPvB",S1494),99)=99,IF(IFERROR(SEARCH("identified as vPvB",K1494),99)=99,IF(IFERROR(SEARCH("concluded to be a vPvB",K1494),99)=99,IF(IFERROR(SEARCH("concluded to be both pbt and vPvB",S1494),99)=99,IF(IFERROR(SEARCH("concluded to be both pbt and vPvB",K1494),99)=99,0,Scoring!$E$5),Scoring!$E$5),Scoring!$E$5),Scoring!$E$5),Scoring!$E$5),Scoring!$E$4),Scoring!$E$6),Scoring!$E$4)</f>
        <v>0</v>
      </c>
      <c r="X1494" s="78">
        <f>IF(IFERROR(SEARCH("H410",N1494),99)=99,IF(IFERROR(SEARCH("H410",O1494),99)=99,IF(IFERROR(SEARCH("H410",Q1494),99)=99,IF(IFERROR(SEARCH("H410",M1494),99)=99,IF(IFERROR(SEARCH("H410",R1494),99)=99,IF(IFERROR(SEARCH("H411",N1494),99)=99,IF(IFERROR(SEARCH("H411",O1494),99)=99,IF(IFERROR(SEARCH("H411",Q1494),99)=99,IF(IFERROR(SEARCH("H411",M1494),99)=99,IF(IFERROR(SEARCH("H411",R1494),99)=99,IF(IFERROR(SEARCH("H413",N1494),99)=99,IF(IFERROR(SEARCH("H413",O1494),99)=99,IF(IFERROR(SEARCH("H413",Q1494),99)=99,IF(IFERROR(SEARCH("H413",M1494),99)=99,IF(IFERROR(SEARCH("H413",R1494),99)=99,IF(IFERROR(SEARCH("H412",N1494),99)=99,IF(IFERROR(SEARCH("H412",O1494),99)=99,IF(IFERROR(SEARCH("H412",Q1494),99)=99,IF(IFERROR(SEARCH("H412",M1494),99)=99,IF(IFERROR(SEARCH("H412",R1494),99)=99,0,Scoring!$E$2),Scoring!$E$2),Scoring!$E$2),Scoring!$E$2),Scoring!$E$2),Scoring!$E$2),Scoring!$E$2),Scoring!$E$2),Scoring!$E$2),Scoring!$E$2),Scoring!$E$2),Scoring!$E$2),Scoring!$E$2),Scoring!$E$2),Scoring!$E$2),Scoring!$E$2),Scoring!$E$2),Scoring!$E$2),Scoring!$E$2),Scoring!$E$2)</f>
        <v>0</v>
      </c>
      <c r="Y1494" s="78">
        <f>IF(IFERROR(SEARCH("CMR",K1494),99)=99,IF(IFERROR(SEARCH("Suspected CMR",S1494),99)=99,IF(IFERROR(SEARCH("CMR",S1494),99)=99,0,Scoring!$E$8),Scoring!$E$9),Scoring!$E$8)</f>
        <v>0</v>
      </c>
      <c r="Z1494" s="78">
        <f>IF(IFERROR(SEARCH("H350",N1494),99)=99,IF(IFERROR(SEARCH("H350",O1494),99)=99,IF(IFERROR(SEARCH("H350",Q1494),99)=99,IF(IFERROR(SEARCH("H350",M1494),99)=99,IF(IFERROR(SEARCH("H350",R1494),99)=99,IF(IFERROR(SEARCH("H351",N1494),99)=99,IF(IFERROR(SEARCH("H351",O1494),99)=99,IF(IFERROR(SEARCH("H351",Q1494),99)=99,IF(IFERROR(SEARCH("H351",M1494),99)=99,IF(IFERROR(SEARCH("H351",R1494),99)=99,IF(IFERROR(SEARCH("carcinogenic",P1494),99)=99,IF(IFERROR(SEARCH("suspected carcinogenic",S1494),99)=99,0,Scoring!$E$12),Scoring!$E$11),Scoring!$E$10),Scoring!$E$10),Scoring!$E$10),Scoring!$E$10),Scoring!$E$10),Scoring!$E$10),Scoring!$E$10),Scoring!$E$10),Scoring!$E$10),Scoring!$E$10)</f>
        <v>0</v>
      </c>
      <c r="AA1494" s="78">
        <f>IF(IFERROR(SEARCH("H340",N1494),99)=99,IF(IFERROR(SEARCH("H340",O1494),99)=99,IF(IFERROR(SEARCH("H340",Q1494),99)=99,IF(IFERROR(SEARCH("H340",M1494),99)=99,IF(IFERROR(SEARCH("H340",R1494),99)=99,IF(IFERROR(SEARCH("H341",N1494),99)=99,IF(IFERROR(SEARCH("H341",O1494),99)=99,IF(IFERROR(SEARCH("H341",Q1494),99)=99,IF(IFERROR(SEARCH("H341",M1494),99)=99,IF(IFERROR(SEARCH("H341",R1494),99)=99,IF(IFERROR(SEARCH("mutagenic",P1494),99)=99,IF(IFERROR(SEARCH("suspected mutagenic",S1494),99)=99,0,Scoring!$E$15),Scoring!$E$14),Scoring!$E$13),Scoring!$E$13),Scoring!$E$13),Scoring!$E$13),Scoring!$E$13),Scoring!$E$13),Scoring!$E$13),Scoring!$E$13),Scoring!$E$13),Scoring!$E$13)</f>
        <v>0</v>
      </c>
      <c r="AB1494" s="78">
        <f>IF(IFERROR(SEARCH("H360",N1494),99)=99,IF(IFERROR(SEARCH("H360",O1494),99)=99,IF(IFERROR(SEARCH("H360",Q1494),99)=99,IF(IFERROR(SEARCH("H360",M1494),99)=99,IF(IFERROR(SEARCH("H360",R1494),99)=99,IF(IFERROR(SEARCH("H361",N1494),99)=99,IF(IFERROR(SEARCH("H361",O1494),99)=99,IF(IFERROR(SEARCH("H361",Q1494),99)=99,IF(IFERROR(SEARCH("H361",M1494),99)=99,IF(IFERROR(SEARCH("H361",R1494),99)=99,IF(IFERROR(SEARCH("reproduction",P1494),99)=99,IF(IFERROR(SEARCH("suspected reprotoxic",S1494),99)=99,IF(IFERROR(SEARCH("reprotoxic",S1494),99)=99,IF(IFERROR(SEARCH("reprotoxic",K1494),99)=99,0,Scoring!$E$18),Scoring!$E$18),Scoring!$E$19),Scoring!$E$17),Scoring!$E$16),Scoring!$E$16),Scoring!$E$16),Scoring!$E$16),Scoring!$E$16),Scoring!$E$16),Scoring!$E$16),Scoring!$E$16),Scoring!$E$16),Scoring!$E$16)</f>
        <v>0</v>
      </c>
      <c r="AC1494" s="78">
        <f>IF(IFERROR(SEARCH("57f",L1494),99)=99,IF(IFERROR(SEARCH("57(f)",P1494),99)=99,0,Scoring!$E$20),Scoring!$E$20)</f>
        <v>0</v>
      </c>
      <c r="AD1494" s="78">
        <f>IF(IFERROR(SEARCH("CAT1",T1494),99)=99,IF(IFERROR(SEARCH("CAT2",T1494),99)=99,IF(IFERROR(SEARCH("CAT3",T1494),99)=99,IF(IFERROR(SEARCH("concluded to be endocrine",K1494),99)=99,IF(IFERROR(SEARCH("categorised as endocrine",K1494),99)=99,IF(IFERROR(SEARCH("endocrine disrupting",P1494),99)=99,IF(IFERROR(SEARCH("endocrine disrupting",K1494),99)=99,IF(IFERROR(SEARCH("suspected endocrine",S1494),99)=99,IF(IFERROR(SEARCH("potential endocrine",S1494),99)=99,0,Scoring!$E$25),Scoring!$E$25),Scoring!$E$24),Scoring!$E$24),Scoring!$E$24),Scoring!$E$24),Scoring!$E$23),Scoring!$E$22),Scoring!$E$21)</f>
        <v>0</v>
      </c>
      <c r="AE1494" s="78">
        <f>IF(IFERROR(SEARCH("suspected sensitiser",S1494),99)=99,IF(IFERROR(SEARCH("sensitiser",S1494),99)=99,IF(IFERROR(SEARCH("other hazard based concern",S1494),99)=99,0,Scoring!$E$28),Scoring!$E$26),Scoring!$E$27)</f>
        <v>0</v>
      </c>
      <c r="AF1494" s="78">
        <f>IF(IFERROR(M1494,1)=1,IF(IFERROR(N1494,1)=1,IF(IFERROR(O1494,1)=1,IF(IFERROR(Q1494,1)=1,IF(IFERROR(R1494,1)=1,IF(IFERROR(T1494,1)=1,IF(IFERROR(K1494,1)=1,IF(IFERROR(P1494,1)=1,IF(IFERROR(S1494,1)=1,Scoring!$E$29,0),0),0),0),0),0),0),0),0)</f>
        <v>0</v>
      </c>
      <c r="AG1494" s="78">
        <f t="shared" si="97"/>
        <v>0</v>
      </c>
      <c r="AI1494" s="93"/>
      <c r="AJ1494" s="94"/>
      <c r="AK1494" s="76"/>
      <c r="AL1494" s="75"/>
      <c r="AN1494" s="79"/>
      <c r="AO1494" s="79"/>
      <c r="AP1494" s="79"/>
      <c r="AQ1494" s="79"/>
      <c r="AR1494" s="79"/>
      <c r="AS1494" s="78"/>
      <c r="AU1494" s="79">
        <f>IF(IFERROR(F1494,99)=99,IF(IFERROR(G1494,99)=99,IF(IFERROR(H1494,99)=99,IF(IFERROR(I1494,99)=99,IF(IFERROR(E1494,99)=99,IF(IFERROR(J1494,99)=99,0,Scoring!$B$7),Scoring!$B$3),Scoring!$B$2),Scoring!$B$6),Scoring!$B$5),Scoring!$B$4)</f>
        <v>0.3</v>
      </c>
      <c r="AV1494" s="78">
        <f t="shared" si="98"/>
        <v>0</v>
      </c>
      <c r="AW1494" s="78"/>
      <c r="AX1494" s="66"/>
      <c r="AY1494" s="78"/>
      <c r="AZ1494" s="76"/>
      <c r="BB1494" s="76"/>
    </row>
    <row r="1495" spans="1:54" x14ac:dyDescent="0.25">
      <c r="A1495" s="77" t="s">
        <v>3369</v>
      </c>
      <c r="B1495" s="76" t="str">
        <f>C1495</f>
        <v>203-961-6</v>
      </c>
      <c r="C1495" s="77" t="s">
        <v>3420</v>
      </c>
      <c r="D1495" s="77" t="s">
        <v>3276</v>
      </c>
      <c r="E1495" s="76" t="e">
        <f>IF(C1495="-",IF(A1495="-",VLOOKUP(D1495,'sin-list 180320_update'!$C$2:$C$835,1,FALSE),VLOOKUP(A1495,'sin-list 180320_update'!$A$2:$A$835,1,FALSE)),VLOOKUP(C1495,'sin-list 180320_update'!$B$2:$B$835,1,FALSE))</f>
        <v>#N/A</v>
      </c>
      <c r="F1495" s="76" t="str">
        <f>IF($C1495="-",IF($A1495="-",VLOOKUP($D1495,'REACH Bilaga XVII_update'!$A$5:$A$131,1,FALSE),VLOOKUP($A1495,'REACH Bilaga XVII_update'!$C$5:$C$131,1,FALSE)),VLOOKUP($C1495,'REACH Bilaga XVII_update'!$B$5:$B$131,1,FALSE))</f>
        <v>203-961-6</v>
      </c>
      <c r="G1495" s="76" t="e">
        <f>IF($C1495="-",IF($A1495="-",VLOOKUP($D1495,' REACH Bilaga 59_update'!$A$5:$A$210,1,FALSE),VLOOKUP($A1495,' REACH Bilaga 59_update'!$D$5:$D$210,1,FALSE)),VLOOKUP($C1495,' REACH Bilaga 59_update'!$C$5:$C$210,1,FALSE))</f>
        <v>#N/A</v>
      </c>
      <c r="H1495" s="76" t="e">
        <f>IF($C1495="-",IF($A1495="-",VLOOKUP($D1495,'REACH Bilaga XIV_update'!$A$5:$A$110,1,FALSE),VLOOKUP($A1495,'REACH Bilaga XIV_update'!$D$5:$D$110,1,FALSE)),VLOOKUP($C1495,'REACH Bilaga XIV_update'!$C$5:$C$110,1,FALSE))</f>
        <v>#N/A</v>
      </c>
      <c r="I1495" s="76" t="e">
        <f>IF($C1495="-",IF($A1495="-",VLOOKUP($D1495,CoRAP_update!$A$5:$A$376,1,FALSE),VLOOKUP($A1495,CoRAP_update!$D$5:$D$376,1,FALSE)),VLOOKUP($C1495,CoRAP_update!$C$5:$C$376,1,FALSE))</f>
        <v>#N/A</v>
      </c>
      <c r="J1495" s="76" t="e">
        <f>IF($C1495="-",IF($A1495="-",VLOOKUP($D1495,EDC_update!$C$2:$C$450,1,FALSE),VLOOKUP($A1495,EDC_update!$B$2:$B$450,1,FALSE)),VLOOKUP($C1495,EDC_update!$L$2:$L$450,1,FALSE))</f>
        <v>#N/A</v>
      </c>
      <c r="K1495" s="76" t="e">
        <f>IF($C1495="-",IF($A1495="-",IF(VLOOKUP($D1495,'sin-list 180320_update'!$C$2:$S$835,3,FALSE)="",NA(),VLOOKUP($D1495,'sin-list 180320_update'!$C$2:$S$835,3,FALSE)),IF(VLOOKUP($A1495,'sin-list 180320_update'!$A$2:$S$835,5,FALSE)="",NA(),VLOOKUP($A1495,'sin-list 180320_update'!$A$2:$S$835,5,FALSE))),IF(VLOOKUP($C1495,'sin-list 180320_update'!$B$2:$S$835,4,FALSE)="",NA(),VLOOKUP($C1495,'sin-list 180320_update'!$B$2:$S$835,4,FALSE)))</f>
        <v>#N/A</v>
      </c>
      <c r="L1495" s="76" t="e">
        <f>IF($C1495="-",IF($A1495="-",VLOOKUP($D1495,'sin-list 180320_update'!$C$2:$S$835,6,FALSE),VLOOKUP($A1495,'sin-list 180320_update'!$A$2:$S$835,8,FALSE)),VLOOKUP($C1495,'sin-list 180320_update'!$B$2:$S$835,7,FALSE))</f>
        <v>#N/A</v>
      </c>
      <c r="M1495" s="76" t="e">
        <f>IF($C1495="-",IF($A1495="-",IF(VLOOKUP($D1495,'sin-list 180320_update'!$C$2:$S$835,8,FALSE)="",NA(),VLOOKUP($D1495,'sin-list 180320_update'!$C$2:$S$835,8,FALSE)),IF(VLOOKUP($A1495,'sin-list 180320_update'!$A$2:$S$835,10,FALSE)="",NA(),VLOOKUP($A1495,'sin-list 180320_update'!$A$2:$S$835,10,FALSE))),IF(VLOOKUP($C1495,'sin-list 180320_update'!$B$2:$S$835,9,FALSE)="",NA(),VLOOKUP($C1495,'sin-list 180320_update'!$B$2:$S$835,9,FALSE)))</f>
        <v>#N/A</v>
      </c>
      <c r="N1495" s="76" t="str">
        <f>IF($C1495="-",IF($A1495="-",IF(VLOOKUP($D1495,'REACH Bilaga XVII_update'!$A$5:$E$131,4,FALSE)="",NA(),VLOOKUP($D1495,'REACH Bilaga XVII_update'!$A$5:$E$131,4,FALSE)),IF(VLOOKUP($A1495,'REACH Bilaga XVII_update'!$C$5:$D$131,2,FALSE)="",NA(),VLOOKUP($A1495,'REACH Bilaga XVII_update'!$C$5:$D$131,2,FALSE))),IF(VLOOKUP($C1495,'REACH Bilaga XVII_update'!$B$5:$D$131,3,FALSE)="",NA(),VLOOKUP($C1495,'REACH Bilaga XVII_update'!$B$5:$D$131,3,FALSE)))</f>
        <v>H319</v>
      </c>
      <c r="O1495" s="76" t="e">
        <f>IF($C1495="-",IF($A1495="-",IF(VLOOKUP($D1495,' REACH Bilaga 59_update'!$A$5:$E$210,5,FALSE)="",NA(),VLOOKUP($D1495,' REACH Bilaga 59_update'!$A$5:$E$210,5,FALSE)),IF(VLOOKUP($A1495,' REACH Bilaga 59_update'!$D$5:$E$210,2,FALSE)="",NA(),VLOOKUP($A1495,' REACH Bilaga 59_update'!$D$5:$E$210,2,FALSE))),IF(VLOOKUP($C1495,' REACH Bilaga 59_update'!$C$5:$E$210,3,FALSE)="",NA(),VLOOKUP($C1495,' REACH Bilaga 59_update'!$C$5:$E$210,3,FALSE)))</f>
        <v>#N/A</v>
      </c>
      <c r="P1495" s="76" t="e">
        <f>IF(C1495="-",IF(A1495="-",IFERROR(VLOOKUP($D1495,' REACH Bilaga 59_update'!$A$5:$F$210,MATCH(Sammanfattning!P$1,' REACH Bilaga 59_update'!$A$4:$F$4,0),FALSE),VLOOKUP($D1495,'REACH Bilaga XIV_update'!$A$4:$H$110,MATCH(Sammanfattning!P$1,'REACH Bilaga XIV_update'!$A$4:$H$4,0),FALSE)),IFERROR(VLOOKUP($A1495,' REACH Bilaga 59_update'!$D$5:$F$210,MATCH(Sammanfattning!P$1,' REACH Bilaga 59_update'!$D$4:$F$4,0),FALSE),VLOOKUP($A1495,'REACH Bilaga XIV_update'!$D$4:$H$110,MATCH(Sammanfattning!P$1,'REACH Bilaga XIV_update'!$D$4:$H$4,0),FALSE))),IFERROR(VLOOKUP($C1495,' REACH Bilaga 59_update'!$C$5:$F$210,MATCH(Sammanfattning!P$1,' REACH Bilaga 59_update'!$C$4:$F$4,0),FALSE),VLOOKUP($C1495,'REACH Bilaga XIV_update'!$C$4:$H$110,MATCH(Sammanfattning!P$1,'REACH Bilaga XIV_update'!$C$4:$H$4,0),FALSE)))</f>
        <v>#N/A</v>
      </c>
      <c r="Q1495" s="76" t="e">
        <f>IF($C1495="-",IF($A1495="-",IF(VLOOKUP($D1495,'REACH Bilaga XIV_update'!$A$5:$I$110,9,FALSE)="",NA(),VLOOKUP($D1495,'REACH Bilaga XIV_update'!$A$5:$I$110,9,FALSE)),IF(VLOOKUP($A1495,'REACH Bilaga XIV_update'!$D$5:$I$110,6,FALSE)="",NA(),VLOOKUP($A1495,'REACH Bilaga XIV_update'!$D$5:$I$110,6,FALSE))),IF(VLOOKUP($C1495,'REACH Bilaga XIV_update'!$C$5:$I$110,7,FALSE)="",NA(),VLOOKUP($C1495,'REACH Bilaga XIV_update'!$C$5:$I$110,7,FALSE)))</f>
        <v>#N/A</v>
      </c>
      <c r="R1495" s="76" t="e">
        <f>IF($C1495="-",IF($A1495="-",IF(VLOOKUP($D1495,CoRAP_update!$A$5:$O$376,15,FALSE)="",NA(),VLOOKUP($D1495,CoRAP_update!$A$5:$O$376,15,FALSE)),IF(VLOOKUP($A1495,CoRAP_update!$D$5:$O$376,12,FALSE)="",NA(),VLOOKUP($A1495,CoRAP_update!$D$5:$O$376,12,FALSE))),IF(VLOOKUP($C1495,CoRAP_update!$C$5:$O$376,13,FALSE)="",NA(),VLOOKUP($C1495,CoRAP_update!$C$5:$O$376,13,FALSE)))</f>
        <v>#N/A</v>
      </c>
      <c r="S1495" s="144" t="e">
        <f>IF($C1495="-",IF($A1495="-",VLOOKUP($D1495,CoRAP_update!$A$5:$J$376,MATCH(Sammanfattning!S$1,CoRAP_update!$A$4:$J$4,0),FALSE),VLOOKUP($A1495,CoRAP_update!$D$5:$J$376,MATCH(Sammanfattning!S$1,CoRAP_update!$D$4:$J$4,0),FALSE)),VLOOKUP($C1495,CoRAP_update!$C$5:$J$376,MATCH(Sammanfattning!S$1,CoRAP_update!$C$4:$J$4,0),FALSE))</f>
        <v>#N/A</v>
      </c>
      <c r="T1495" s="76" t="e">
        <f>IF($A1495="-",VLOOKUP($D1495,EDC_update!$C$2:$F$450,4,FALSE),VLOOKUP($A1495,EDC_update!$B$2:$F$450,5,FALSE))</f>
        <v>#N/A</v>
      </c>
      <c r="V1495" s="78">
        <f>IF(IFERROR(SEARCH("PBT",P1495),99)=99,IF(IFERROR(SEARCH("suspected PBT",S1495),99)=99,IF(IFERROR(SEARCH("concluded to be PBT",K1495),99)=99,IF(IFERROR(SEARCH("PBT",S1495),99)=99,IF(IFERROR(SEARCH("PBT cand",L1495),99)=99,IF(IFERROR(SEARCH("PBT",L1495),99)=99,IF(IFERROR(SEARCH("persistent, bioackumulative and toxic properties",K1495),99)=99,0,Scoring!$E$3),Scoring!$E$3),Scoring!$E$7),Scoring!$E$3),Scoring!$E$5),Scoring!$E$6),Scoring!$E$3)</f>
        <v>0</v>
      </c>
      <c r="W1495" s="78">
        <f>IF(IFERROR(SEARCH("vPvB",P1495),99)=99,IF(IFERROR(SEARCH("suspected pbt/vPvB",S1495),99)=99,IF(IFERROR(SEARCH("vPvB",S1495),99)=99,IF(IFERROR(SEARCH("concluded to be a vPvB",S1495),99)=99,IF(IFERROR(SEARCH("identified as vPvB",K1495),99)=99,IF(IFERROR(SEARCH("concluded to be a vPvB",K1495),99)=99,IF(IFERROR(SEARCH("concluded to be both pbt and vPvB",S1495),99)=99,IF(IFERROR(SEARCH("concluded to be both pbt and vPvB",K1495),99)=99,0,Scoring!$E$5),Scoring!$E$5),Scoring!$E$5),Scoring!$E$5),Scoring!$E$5),Scoring!$E$4),Scoring!$E$6),Scoring!$E$4)</f>
        <v>0</v>
      </c>
      <c r="X1495" s="78">
        <f>IF(IFERROR(SEARCH("H410",N1495),99)=99,IF(IFERROR(SEARCH("H410",O1495),99)=99,IF(IFERROR(SEARCH("H410",Q1495),99)=99,IF(IFERROR(SEARCH("H410",M1495),99)=99,IF(IFERROR(SEARCH("H410",R1495),99)=99,IF(IFERROR(SEARCH("H411",N1495),99)=99,IF(IFERROR(SEARCH("H411",O1495),99)=99,IF(IFERROR(SEARCH("H411",Q1495),99)=99,IF(IFERROR(SEARCH("H411",M1495),99)=99,IF(IFERROR(SEARCH("H411",R1495),99)=99,IF(IFERROR(SEARCH("H413",N1495),99)=99,IF(IFERROR(SEARCH("H413",O1495),99)=99,IF(IFERROR(SEARCH("H413",Q1495),99)=99,IF(IFERROR(SEARCH("H413",M1495),99)=99,IF(IFERROR(SEARCH("H413",R1495),99)=99,IF(IFERROR(SEARCH("H412",N1495),99)=99,IF(IFERROR(SEARCH("H412",O1495),99)=99,IF(IFERROR(SEARCH("H412",Q1495),99)=99,IF(IFERROR(SEARCH("H412",M1495),99)=99,IF(IFERROR(SEARCH("H412",R1495),99)=99,0,Scoring!$E$2),Scoring!$E$2),Scoring!$E$2),Scoring!$E$2),Scoring!$E$2),Scoring!$E$2),Scoring!$E$2),Scoring!$E$2),Scoring!$E$2),Scoring!$E$2),Scoring!$E$2),Scoring!$E$2),Scoring!$E$2),Scoring!$E$2),Scoring!$E$2),Scoring!$E$2),Scoring!$E$2),Scoring!$E$2),Scoring!$E$2),Scoring!$E$2)</f>
        <v>0</v>
      </c>
      <c r="Y1495" s="78">
        <f>IF(IFERROR(SEARCH("CMR",K1495),99)=99,IF(IFERROR(SEARCH("Suspected CMR",S1495),99)=99,IF(IFERROR(SEARCH("CMR",S1495),99)=99,0,Scoring!$E$8),Scoring!$E$9),Scoring!$E$8)</f>
        <v>0</v>
      </c>
      <c r="Z1495" s="78">
        <f>IF(IFERROR(SEARCH("H350",N1495),99)=99,IF(IFERROR(SEARCH("H350",O1495),99)=99,IF(IFERROR(SEARCH("H350",Q1495),99)=99,IF(IFERROR(SEARCH("H350",M1495),99)=99,IF(IFERROR(SEARCH("H350",R1495),99)=99,IF(IFERROR(SEARCH("H351",N1495),99)=99,IF(IFERROR(SEARCH("H351",O1495),99)=99,IF(IFERROR(SEARCH("H351",Q1495),99)=99,IF(IFERROR(SEARCH("H351",M1495),99)=99,IF(IFERROR(SEARCH("H351",R1495),99)=99,IF(IFERROR(SEARCH("carcinogenic",P1495),99)=99,IF(IFERROR(SEARCH("suspected carcinogenic",S1495),99)=99,0,Scoring!$E$12),Scoring!$E$11),Scoring!$E$10),Scoring!$E$10),Scoring!$E$10),Scoring!$E$10),Scoring!$E$10),Scoring!$E$10),Scoring!$E$10),Scoring!$E$10),Scoring!$E$10),Scoring!$E$10)</f>
        <v>0</v>
      </c>
      <c r="AA1495" s="78">
        <f>IF(IFERROR(SEARCH("H340",N1495),99)=99,IF(IFERROR(SEARCH("H340",O1495),99)=99,IF(IFERROR(SEARCH("H340",Q1495),99)=99,IF(IFERROR(SEARCH("H340",M1495),99)=99,IF(IFERROR(SEARCH("H340",R1495),99)=99,IF(IFERROR(SEARCH("H341",N1495),99)=99,IF(IFERROR(SEARCH("H341",O1495),99)=99,IF(IFERROR(SEARCH("H341",Q1495),99)=99,IF(IFERROR(SEARCH("H341",M1495),99)=99,IF(IFERROR(SEARCH("H341",R1495),99)=99,IF(IFERROR(SEARCH("mutagenic",P1495),99)=99,IF(IFERROR(SEARCH("suspected mutagenic",S1495),99)=99,0,Scoring!$E$15),Scoring!$E$14),Scoring!$E$13),Scoring!$E$13),Scoring!$E$13),Scoring!$E$13),Scoring!$E$13),Scoring!$E$13),Scoring!$E$13),Scoring!$E$13),Scoring!$E$13),Scoring!$E$13)</f>
        <v>0</v>
      </c>
      <c r="AB1495" s="78">
        <f>IF(IFERROR(SEARCH("H360",N1495),99)=99,IF(IFERROR(SEARCH("H360",O1495),99)=99,IF(IFERROR(SEARCH("H360",Q1495),99)=99,IF(IFERROR(SEARCH("H360",M1495),99)=99,IF(IFERROR(SEARCH("H360",R1495),99)=99,IF(IFERROR(SEARCH("H361",N1495),99)=99,IF(IFERROR(SEARCH("H361",O1495),99)=99,IF(IFERROR(SEARCH("H361",Q1495),99)=99,IF(IFERROR(SEARCH("H361",M1495),99)=99,IF(IFERROR(SEARCH("H361",R1495),99)=99,IF(IFERROR(SEARCH("reproduction",P1495),99)=99,IF(IFERROR(SEARCH("suspected reprotoxic",S1495),99)=99,IF(IFERROR(SEARCH("reprotoxic",S1495),99)=99,IF(IFERROR(SEARCH("reprotoxic",K1495),99)=99,0,Scoring!$E$18),Scoring!$E$18),Scoring!$E$19),Scoring!$E$17),Scoring!$E$16),Scoring!$E$16),Scoring!$E$16),Scoring!$E$16),Scoring!$E$16),Scoring!$E$16),Scoring!$E$16),Scoring!$E$16),Scoring!$E$16),Scoring!$E$16)</f>
        <v>0</v>
      </c>
      <c r="AC1495" s="78">
        <f>IF(IFERROR(SEARCH("57f",L1495),99)=99,IF(IFERROR(SEARCH("57(f)",P1495),99)=99,0,Scoring!$E$20),Scoring!$E$20)</f>
        <v>0</v>
      </c>
      <c r="AD1495" s="78">
        <f>IF(IFERROR(SEARCH("CAT1",T1495),99)=99,IF(IFERROR(SEARCH("CAT2",T1495),99)=99,IF(IFERROR(SEARCH("CAT3",T1495),99)=99,IF(IFERROR(SEARCH("concluded to be endocrine",K1495),99)=99,IF(IFERROR(SEARCH("categorised as endocrine",K1495),99)=99,IF(IFERROR(SEARCH("endocrine disrupting",P1495),99)=99,IF(IFERROR(SEARCH("endocrine disrupting",K1495),99)=99,IF(IFERROR(SEARCH("suspected endocrine",S1495),99)=99,IF(IFERROR(SEARCH("potential endocrine",S1495),99)=99,0,Scoring!$E$25),Scoring!$E$25),Scoring!$E$24),Scoring!$E$24),Scoring!$E$24),Scoring!$E$24),Scoring!$E$23),Scoring!$E$22),Scoring!$E$21)</f>
        <v>0</v>
      </c>
      <c r="AE1495" s="78">
        <f>IF(IFERROR(SEARCH("suspected sensitiser",S1495),99)=99,IF(IFERROR(SEARCH("sensitiser",S1495),99)=99,IF(IFERROR(SEARCH("other hazard based concern",S1495),99)=99,0,Scoring!$E$28),Scoring!$E$26),Scoring!$E$27)</f>
        <v>0</v>
      </c>
      <c r="AF1495" s="78">
        <f>IF(IFERROR(M1495,1)=1,IF(IFERROR(N1495,1)=1,IF(IFERROR(O1495,1)=1,IF(IFERROR(Q1495,1)=1,IF(IFERROR(R1495,1)=1,IF(IFERROR(T1495,1)=1,IF(IFERROR(K1495,1)=1,IF(IFERROR(P1495,1)=1,IF(IFERROR(S1495,1)=1,Scoring!$E$29,0),0),0),0),0),0),0),0),0)</f>
        <v>0</v>
      </c>
      <c r="AG1495" s="78">
        <f t="shared" si="97"/>
        <v>0</v>
      </c>
      <c r="AI1495" s="93"/>
      <c r="AJ1495" s="94"/>
      <c r="AK1495" s="76"/>
      <c r="AL1495" s="75"/>
      <c r="AN1495" s="79"/>
      <c r="AO1495" s="79"/>
      <c r="AP1495" s="79"/>
      <c r="AQ1495" s="79"/>
      <c r="AR1495" s="79"/>
      <c r="AS1495" s="78"/>
      <c r="AU1495" s="79">
        <f>IF(IFERROR(F1495,99)=99,IF(IFERROR(G1495,99)=99,IF(IFERROR(H1495,99)=99,IF(IFERROR(I1495,99)=99,IF(IFERROR(E1495,99)=99,IF(IFERROR(J1495,99)=99,0,Scoring!$B$7),Scoring!$B$3),Scoring!$B$2),Scoring!$B$6),Scoring!$B$5),Scoring!$B$4)</f>
        <v>1</v>
      </c>
      <c r="AV1495" s="78">
        <f t="shared" si="98"/>
        <v>0</v>
      </c>
      <c r="AW1495" s="78"/>
      <c r="AX1495" s="66"/>
      <c r="AY1495" s="78"/>
      <c r="AZ1495" s="76"/>
      <c r="BA1495" s="76"/>
      <c r="BB1495" s="76"/>
    </row>
    <row r="1496" spans="1:54" x14ac:dyDescent="0.25">
      <c r="A1496" s="84" t="s">
        <v>6131</v>
      </c>
      <c r="B1496" s="85" t="s">
        <v>30</v>
      </c>
      <c r="C1496" s="85" t="s">
        <v>6132</v>
      </c>
      <c r="D1496" s="84" t="s">
        <v>11451</v>
      </c>
      <c r="E1496" s="76" t="str">
        <f>IF(C1496="-",IF(A1496="-",VLOOKUP(D1496,'sin-list 180320_update'!$C$2:$C$835,1,FALSE),VLOOKUP(A1496,'sin-list 180320_update'!$A$2:$A$835,1,FALSE)),VLOOKUP(C1496,'sin-list 180320_update'!$B$2:$B$835,1,FALSE))</f>
        <v>206-199-2</v>
      </c>
      <c r="F1496" s="76" t="e">
        <f>IF($C1496="-",IF($A1496="-",VLOOKUP($D1496,'REACH Bilaga XVII_update'!$A$5:$A$131,1,FALSE),VLOOKUP($A1496,'REACH Bilaga XVII_update'!$C$5:$C$131,1,FALSE)),VLOOKUP($C1496,'REACH Bilaga XVII_update'!$B$5:$B$131,1,FALSE))</f>
        <v>#N/A</v>
      </c>
      <c r="G1496" s="76" t="e">
        <f>IF($C1496="-",IF($A1496="-",VLOOKUP($D1496,' REACH Bilaga 59_update'!$A$5:$A$210,1,FALSE),VLOOKUP($A1496,' REACH Bilaga 59_update'!$D$5:$D$210,1,FALSE)),VLOOKUP($C1496,' REACH Bilaga 59_update'!$C$5:$C$210,1,FALSE))</f>
        <v>#N/A</v>
      </c>
      <c r="H1496" s="76" t="e">
        <f>IF($C1496="-",IF($A1496="-",VLOOKUP($D1496,'REACH Bilaga XIV_update'!$A$5:$A$110,1,FALSE),VLOOKUP($A1496,'REACH Bilaga XIV_update'!$D$5:$D$110,1,FALSE)),VLOOKUP($C1496,'REACH Bilaga XIV_update'!$C$5:$C$110,1,FALSE))</f>
        <v>#N/A</v>
      </c>
      <c r="I1496" s="76" t="e">
        <f>IF($C1496="-",IF($A1496="-",VLOOKUP($D1496,CoRAP_update!$A$5:$A$376,1,FALSE),VLOOKUP($A1496,CoRAP_update!$D$5:$D$376,1,FALSE)),VLOOKUP($C1496,CoRAP_update!$C$5:$C$376,1,FALSE))</f>
        <v>#N/A</v>
      </c>
      <c r="J1496" s="76" t="e">
        <f>IF($C1496="-",IF($A1496="-",VLOOKUP($D1496,EDC_update!$C$2:$C$450,1,FALSE),VLOOKUP($A1496,EDC_update!$B$2:$B$450,1,FALSE)),VLOOKUP($C1496,EDC_update!$L$2:$L$450,1,FALSE))</f>
        <v>#N/A</v>
      </c>
      <c r="K1496" s="76" t="str">
        <f>IF($C1496="-",IF($A1496="-",IF(VLOOKUP($D1496,'sin-list 180320_update'!$C$2:$S$835,3,FALSE)="",NA(),VLOOKUP($D1496,'sin-list 180320_update'!$C$2:$S$835,3,FALSE)),IF(VLOOKUP($A1496,'sin-list 180320_update'!$A$2:$S$835,5,FALSE)="",NA(),VLOOKUP($A1496,'sin-list 180320_update'!$A$2:$S$835,5,FALSE))),IF(VLOOKUP($C1496,'sin-list 180320_update'!$B$2:$S$835,4,FALSE)="",NA(),VLOOKUP($C1496,'sin-list 180320_update'!$B$2:$S$835,4,FALSE)))</f>
        <v xml:space="preserve">This substance is Persistent, Bioaccumulative and Toxic. </v>
      </c>
      <c r="L1496" s="76">
        <f>IF($C1496="-",IF($A1496="-",VLOOKUP($D1496,'sin-list 180320_update'!$C$2:$S$835,6,FALSE),VLOOKUP($A1496,'sin-list 180320_update'!$A$2:$S$835,8,FALSE)),VLOOKUP($C1496,'sin-list 180320_update'!$B$2:$S$835,7,FALSE))</f>
        <v>0</v>
      </c>
      <c r="M1496" s="76" t="e">
        <f>IF($C1496="-",IF($A1496="-",IF(VLOOKUP($D1496,'sin-list 180320_update'!$C$2:$S$835,8,FALSE)="",NA(),VLOOKUP($D1496,'sin-list 180320_update'!$C$2:$S$835,8,FALSE)),IF(VLOOKUP($A1496,'sin-list 180320_update'!$A$2:$S$835,10,FALSE)="",NA(),VLOOKUP($A1496,'sin-list 180320_update'!$A$2:$S$835,10,FALSE))),IF(VLOOKUP($C1496,'sin-list 180320_update'!$B$2:$S$835,9,FALSE)="",NA(),VLOOKUP($C1496,'sin-list 180320_update'!$B$2:$S$835,9,FALSE)))</f>
        <v>#N/A</v>
      </c>
      <c r="N1496" s="76" t="e">
        <f>IF($C1496="-",IF($A1496="-",IF(VLOOKUP($D1496,'REACH Bilaga XVII_update'!$A$5:$E$131,4,FALSE)="",NA(),VLOOKUP($D1496,'REACH Bilaga XVII_update'!$A$5:$E$131,4,FALSE)),IF(VLOOKUP($A1496,'REACH Bilaga XVII_update'!$C$5:$D$131,2,FALSE)="",NA(),VLOOKUP($A1496,'REACH Bilaga XVII_update'!$C$5:$D$131,2,FALSE))),IF(VLOOKUP($C1496,'REACH Bilaga XVII_update'!$B$5:$D$131,3,FALSE)="",NA(),VLOOKUP($C1496,'REACH Bilaga XVII_update'!$B$5:$D$131,3,FALSE)))</f>
        <v>#N/A</v>
      </c>
      <c r="O1496" s="76" t="e">
        <f>IF($C1496="-",IF($A1496="-",IF(VLOOKUP($D1496,' REACH Bilaga 59_update'!$A$5:$E$210,5,FALSE)="",NA(),VLOOKUP($D1496,' REACH Bilaga 59_update'!$A$5:$E$210,5,FALSE)),IF(VLOOKUP($A1496,' REACH Bilaga 59_update'!$D$5:$E$210,2,FALSE)="",NA(),VLOOKUP($A1496,' REACH Bilaga 59_update'!$D$5:$E$210,2,FALSE))),IF(VLOOKUP($C1496,' REACH Bilaga 59_update'!$C$5:$E$210,3,FALSE)="",NA(),VLOOKUP($C1496,' REACH Bilaga 59_update'!$C$5:$E$210,3,FALSE)))</f>
        <v>#N/A</v>
      </c>
      <c r="P1496" s="76" t="e">
        <f>IF(C1496="-",IF(A1496="-",IFERROR(VLOOKUP($D1496,' REACH Bilaga 59_update'!$A$5:$F$210,MATCH(Sammanfattning!P$1,' REACH Bilaga 59_update'!$A$4:$F$4,0),FALSE),VLOOKUP($D1496,'REACH Bilaga XIV_update'!$A$4:$H$110,MATCH(Sammanfattning!P$1,'REACH Bilaga XIV_update'!$A$4:$H$4,0),FALSE)),IFERROR(VLOOKUP($A1496,' REACH Bilaga 59_update'!$D$5:$F$210,MATCH(Sammanfattning!P$1,' REACH Bilaga 59_update'!$D$4:$F$4,0),FALSE),VLOOKUP($A1496,'REACH Bilaga XIV_update'!$D$4:$H$110,MATCH(Sammanfattning!P$1,'REACH Bilaga XIV_update'!$D$4:$H$4,0),FALSE))),IFERROR(VLOOKUP($C1496,' REACH Bilaga 59_update'!$C$5:$F$210,MATCH(Sammanfattning!P$1,' REACH Bilaga 59_update'!$C$4:$F$4,0),FALSE),VLOOKUP($C1496,'REACH Bilaga XIV_update'!$C$4:$H$110,MATCH(Sammanfattning!P$1,'REACH Bilaga XIV_update'!$C$4:$H$4,0),FALSE)))</f>
        <v>#N/A</v>
      </c>
      <c r="Q1496" s="76" t="e">
        <f>IF($C1496="-",IF($A1496="-",IF(VLOOKUP($D1496,'REACH Bilaga XIV_update'!$A$5:$I$110,9,FALSE)="",NA(),VLOOKUP($D1496,'REACH Bilaga XIV_update'!$A$5:$I$110,9,FALSE)),IF(VLOOKUP($A1496,'REACH Bilaga XIV_update'!$D$5:$I$110,6,FALSE)="",NA(),VLOOKUP($A1496,'REACH Bilaga XIV_update'!$D$5:$I$110,6,FALSE))),IF(VLOOKUP($C1496,'REACH Bilaga XIV_update'!$C$5:$I$110,7,FALSE)="",NA(),VLOOKUP($C1496,'REACH Bilaga XIV_update'!$C$5:$I$110,7,FALSE)))</f>
        <v>#N/A</v>
      </c>
      <c r="R1496" s="76" t="e">
        <f>IF($C1496="-",IF($A1496="-",IF(VLOOKUP($D1496,CoRAP_update!$A$5:$O$376,15,FALSE)="",NA(),VLOOKUP($D1496,CoRAP_update!$A$5:$O$376,15,FALSE)),IF(VLOOKUP($A1496,CoRAP_update!$D$5:$O$376,12,FALSE)="",NA(),VLOOKUP($A1496,CoRAP_update!$D$5:$O$376,12,FALSE))),IF(VLOOKUP($C1496,CoRAP_update!$C$5:$O$376,13,FALSE)="",NA(),VLOOKUP($C1496,CoRAP_update!$C$5:$O$376,13,FALSE)))</f>
        <v>#N/A</v>
      </c>
      <c r="S1496" s="144" t="e">
        <f>IF($C1496="-",IF($A1496="-",VLOOKUP($D1496,CoRAP_update!$A$5:$J$376,MATCH(Sammanfattning!S$1,CoRAP_update!$A$4:$J$4,0),FALSE),VLOOKUP($A1496,CoRAP_update!$D$5:$J$376,MATCH(Sammanfattning!S$1,CoRAP_update!$D$4:$J$4,0),FALSE)),VLOOKUP($C1496,CoRAP_update!$C$5:$J$376,MATCH(Sammanfattning!S$1,CoRAP_update!$C$4:$J$4,0),FALSE))</f>
        <v>#N/A</v>
      </c>
      <c r="T1496" s="76" t="e">
        <f>IF($A1496="-",VLOOKUP($D1496,EDC_update!$C$2:$F$450,4,FALSE),VLOOKUP($A1496,EDC_update!$B$2:$F$450,5,FALSE))</f>
        <v>#N/A</v>
      </c>
      <c r="V1496" s="78">
        <f>IF(IFERROR(SEARCH("PBT",P1496),99)=99,IF(IFERROR(SEARCH("suspected PBT",S1496),99)=99,IF(IFERROR(SEARCH("concluded to be PBT",K1496),99)=99,IF(IFERROR(SEARCH("PBT",S1496),99)=99,IF(IFERROR(SEARCH("PBT cand",L1496),99)=99,IF(IFERROR(SEARCH("PBT",L1496),99)=99,IF(IFERROR(SEARCH("persistent, bioackumulative and toxic properties",K1496),99)=99,0,Scoring!$E$3),Scoring!$E$3),Scoring!$E$7),Scoring!$E$3),Scoring!$E$5),Scoring!$E$6),Scoring!$E$3)</f>
        <v>0</v>
      </c>
      <c r="W1496" s="78">
        <f>IF(IFERROR(SEARCH("vPvB",P1496),99)=99,IF(IFERROR(SEARCH("suspected pbt/vPvB",S1496),99)=99,IF(IFERROR(SEARCH("vPvB",S1496),99)=99,IF(IFERROR(SEARCH("concluded to be a vPvB",S1496),99)=99,IF(IFERROR(SEARCH("identified as vPvB",K1496),99)=99,IF(IFERROR(SEARCH("concluded to be a vPvB",K1496),99)=99,IF(IFERROR(SEARCH("concluded to be both pbt and vPvB",S1496),99)=99,IF(IFERROR(SEARCH("concluded to be both pbt and vPvB",K1496),99)=99,0,Scoring!$E$5),Scoring!$E$5),Scoring!$E$5),Scoring!$E$5),Scoring!$E$5),Scoring!$E$4),Scoring!$E$6),Scoring!$E$4)</f>
        <v>0</v>
      </c>
      <c r="X1496" s="78">
        <f>IF(IFERROR(SEARCH("H410",N1496),99)=99,IF(IFERROR(SEARCH("H410",O1496),99)=99,IF(IFERROR(SEARCH("H410",Q1496),99)=99,IF(IFERROR(SEARCH("H410",M1496),99)=99,IF(IFERROR(SEARCH("H410",R1496),99)=99,IF(IFERROR(SEARCH("H411",N1496),99)=99,IF(IFERROR(SEARCH("H411",O1496),99)=99,IF(IFERROR(SEARCH("H411",Q1496),99)=99,IF(IFERROR(SEARCH("H411",M1496),99)=99,IF(IFERROR(SEARCH("H411",R1496),99)=99,IF(IFERROR(SEARCH("H413",N1496),99)=99,IF(IFERROR(SEARCH("H413",O1496),99)=99,IF(IFERROR(SEARCH("H413",Q1496),99)=99,IF(IFERROR(SEARCH("H413",M1496),99)=99,IF(IFERROR(SEARCH("H413",R1496),99)=99,IF(IFERROR(SEARCH("H412",N1496),99)=99,IF(IFERROR(SEARCH("H412",O1496),99)=99,IF(IFERROR(SEARCH("H412",Q1496),99)=99,IF(IFERROR(SEARCH("H412",M1496),99)=99,IF(IFERROR(SEARCH("H412",R1496),99)=99,0,Scoring!$E$2),Scoring!$E$2),Scoring!$E$2),Scoring!$E$2),Scoring!$E$2),Scoring!$E$2),Scoring!$E$2),Scoring!$E$2),Scoring!$E$2),Scoring!$E$2),Scoring!$E$2),Scoring!$E$2),Scoring!$E$2),Scoring!$E$2),Scoring!$E$2),Scoring!$E$2),Scoring!$E$2),Scoring!$E$2),Scoring!$E$2),Scoring!$E$2)</f>
        <v>0</v>
      </c>
      <c r="Y1496" s="78">
        <f>IF(IFERROR(SEARCH("CMR",K1496),99)=99,IF(IFERROR(SEARCH("Suspected CMR",S1496),99)=99,IF(IFERROR(SEARCH("CMR",S1496),99)=99,0,Scoring!$E$8),Scoring!$E$9),Scoring!$E$8)</f>
        <v>0</v>
      </c>
      <c r="Z1496" s="78">
        <f>IF(IFERROR(SEARCH("H350",N1496),99)=99,IF(IFERROR(SEARCH("H350",O1496),99)=99,IF(IFERROR(SEARCH("H350",Q1496),99)=99,IF(IFERROR(SEARCH("H350",M1496),99)=99,IF(IFERROR(SEARCH("H350",R1496),99)=99,IF(IFERROR(SEARCH("H351",N1496),99)=99,IF(IFERROR(SEARCH("H351",O1496),99)=99,IF(IFERROR(SEARCH("H351",Q1496),99)=99,IF(IFERROR(SEARCH("H351",M1496),99)=99,IF(IFERROR(SEARCH("H351",R1496),99)=99,IF(IFERROR(SEARCH("carcinogenic",P1496),99)=99,IF(IFERROR(SEARCH("suspected carcinogenic",S1496),99)=99,0,Scoring!$E$12),Scoring!$E$11),Scoring!$E$10),Scoring!$E$10),Scoring!$E$10),Scoring!$E$10),Scoring!$E$10),Scoring!$E$10),Scoring!$E$10),Scoring!$E$10),Scoring!$E$10),Scoring!$E$10)</f>
        <v>0</v>
      </c>
      <c r="AA1496" s="78">
        <f>IF(IFERROR(SEARCH("H340",N1496),99)=99,IF(IFERROR(SEARCH("H340",O1496),99)=99,IF(IFERROR(SEARCH("H340",Q1496),99)=99,IF(IFERROR(SEARCH("H340",M1496),99)=99,IF(IFERROR(SEARCH("H340",R1496),99)=99,IF(IFERROR(SEARCH("H341",N1496),99)=99,IF(IFERROR(SEARCH("H341",O1496),99)=99,IF(IFERROR(SEARCH("H341",Q1496),99)=99,IF(IFERROR(SEARCH("H341",M1496),99)=99,IF(IFERROR(SEARCH("H341",R1496),99)=99,IF(IFERROR(SEARCH("mutagenic",P1496),99)=99,IF(IFERROR(SEARCH("suspected mutagenic",S1496),99)=99,0,Scoring!$E$15),Scoring!$E$14),Scoring!$E$13),Scoring!$E$13),Scoring!$E$13),Scoring!$E$13),Scoring!$E$13),Scoring!$E$13),Scoring!$E$13),Scoring!$E$13),Scoring!$E$13),Scoring!$E$13)</f>
        <v>0</v>
      </c>
      <c r="AB1496" s="78">
        <f>IF(IFERROR(SEARCH("H360",N1496),99)=99,IF(IFERROR(SEARCH("H360",O1496),99)=99,IF(IFERROR(SEARCH("H360",Q1496),99)=99,IF(IFERROR(SEARCH("H360",M1496),99)=99,IF(IFERROR(SEARCH("H360",R1496),99)=99,IF(IFERROR(SEARCH("H361",N1496),99)=99,IF(IFERROR(SEARCH("H361",O1496),99)=99,IF(IFERROR(SEARCH("H361",Q1496),99)=99,IF(IFERROR(SEARCH("H361",M1496),99)=99,IF(IFERROR(SEARCH("H361",R1496),99)=99,IF(IFERROR(SEARCH("reproduction",P1496),99)=99,IF(IFERROR(SEARCH("suspected reprotoxic",S1496),99)=99,IF(IFERROR(SEARCH("reprotoxic",S1496),99)=99,IF(IFERROR(SEARCH("reprotoxic",K1496),99)=99,0,Scoring!$E$18),Scoring!$E$18),Scoring!$E$19),Scoring!$E$17),Scoring!$E$16),Scoring!$E$16),Scoring!$E$16),Scoring!$E$16),Scoring!$E$16),Scoring!$E$16),Scoring!$E$16),Scoring!$E$16),Scoring!$E$16),Scoring!$E$16)</f>
        <v>0</v>
      </c>
      <c r="AC1496" s="78">
        <f>IF(IFERROR(SEARCH("57f",L1496),99)=99,IF(IFERROR(SEARCH("57(f)",P1496),99)=99,0,Scoring!$E$20),Scoring!$E$20)</f>
        <v>0</v>
      </c>
      <c r="AD1496" s="78">
        <f>IF(IFERROR(SEARCH("CAT1",T1496),99)=99,IF(IFERROR(SEARCH("CAT2",T1496),99)=99,IF(IFERROR(SEARCH("CAT3",T1496),99)=99,IF(IFERROR(SEARCH("concluded to be endocrine",K1496),99)=99,IF(IFERROR(SEARCH("categorised as endocrine",K1496),99)=99,IF(IFERROR(SEARCH("endocrine disrupting",P1496),99)=99,IF(IFERROR(SEARCH("endocrine disrupting",K1496),99)=99,IF(IFERROR(SEARCH("suspected endocrine",S1496),99)=99,IF(IFERROR(SEARCH("potential endocrine",S1496),99)=99,0,Scoring!$E$25),Scoring!$E$25),Scoring!$E$24),Scoring!$E$24),Scoring!$E$24),Scoring!$E$24),Scoring!$E$23),Scoring!$E$22),Scoring!$E$21)</f>
        <v>0</v>
      </c>
      <c r="AE1496" s="78">
        <f>IF(IFERROR(SEARCH("suspected sensitiser",S1496),99)=99,IF(IFERROR(SEARCH("sensitiser",S1496),99)=99,IF(IFERROR(SEARCH("other hazard based concern",S1496),99)=99,0,Scoring!$E$28),Scoring!$E$26),Scoring!$E$27)</f>
        <v>0</v>
      </c>
      <c r="AF1496" s="78">
        <f>IF(IFERROR(M1496,1)=1,IF(IFERROR(N1496,1)=1,IF(IFERROR(O1496,1)=1,IF(IFERROR(Q1496,1)=1,IF(IFERROR(R1496,1)=1,IF(IFERROR(T1496,1)=1,IF(IFERROR(K1496,1)=1,IF(IFERROR(P1496,1)=1,IF(IFERROR(S1496,1)=1,Scoring!$E$29,0),0),0),0),0),0),0),0),0)</f>
        <v>0</v>
      </c>
      <c r="AG1496" s="78">
        <f t="shared" si="97"/>
        <v>0</v>
      </c>
      <c r="AI1496" s="93"/>
      <c r="AJ1496" s="94"/>
      <c r="AK1496" s="76"/>
      <c r="AL1496" s="75"/>
      <c r="AN1496" s="79"/>
      <c r="AO1496" s="79"/>
      <c r="AP1496" s="79"/>
      <c r="AQ1496" s="79"/>
      <c r="AR1496" s="79"/>
      <c r="AS1496" s="78"/>
      <c r="AU1496" s="79">
        <f>IF(IFERROR(F1496,99)=99,IF(IFERROR(G1496,99)=99,IF(IFERROR(H1496,99)=99,IF(IFERROR(I1496,99)=99,IF(IFERROR(E1496,99)=99,IF(IFERROR(J1496,99)=99,0,Scoring!$B$7),Scoring!$B$3),Scoring!$B$2),Scoring!$B$6),Scoring!$B$5),Scoring!$B$4)</f>
        <v>0.3</v>
      </c>
      <c r="AV1496" s="78">
        <f t="shared" si="98"/>
        <v>0</v>
      </c>
      <c r="AW1496" s="78"/>
      <c r="AX1496" s="66"/>
      <c r="AY1496" s="78"/>
      <c r="AZ1496" s="76"/>
      <c r="BB1496" s="76"/>
    </row>
    <row r="1497" spans="1:54" x14ac:dyDescent="0.25">
      <c r="A1497" s="84" t="s">
        <v>9322</v>
      </c>
      <c r="B1497" s="85" t="s">
        <v>30</v>
      </c>
      <c r="C1497" s="85" t="s">
        <v>11457</v>
      </c>
      <c r="D1497" s="84" t="s">
        <v>11458</v>
      </c>
      <c r="E1497" s="76" t="str">
        <f>IF(C1497="-",IF(A1497="-",VLOOKUP(D1497,'sin-list 180320_update'!$C$2:$C$835,1,FALSE),VLOOKUP(A1497,'sin-list 180320_update'!$A$2:$A$835,1,FALSE)),VLOOKUP(C1497,'sin-list 180320_update'!$B$2:$B$835,1,FALSE))</f>
        <v>206-793-1</v>
      </c>
      <c r="F1497" s="76" t="e">
        <f>IF($C1497="-",IF($A1497="-",VLOOKUP($D1497,'REACH Bilaga XVII_update'!$A$5:$A$131,1,FALSE),VLOOKUP($A1497,'REACH Bilaga XVII_update'!$C$5:$C$131,1,FALSE)),VLOOKUP($C1497,'REACH Bilaga XVII_update'!$B$5:$B$131,1,FALSE))</f>
        <v>#N/A</v>
      </c>
      <c r="G1497" s="76" t="e">
        <f>IF($C1497="-",IF($A1497="-",VLOOKUP($D1497,' REACH Bilaga 59_update'!$A$5:$A$210,1,FALSE),VLOOKUP($A1497,' REACH Bilaga 59_update'!$D$5:$D$210,1,FALSE)),VLOOKUP($C1497,' REACH Bilaga 59_update'!$C$5:$C$210,1,FALSE))</f>
        <v>#N/A</v>
      </c>
      <c r="H1497" s="76" t="e">
        <f>IF($C1497="-",IF($A1497="-",VLOOKUP($D1497,'REACH Bilaga XIV_update'!$A$5:$A$110,1,FALSE),VLOOKUP($A1497,'REACH Bilaga XIV_update'!$D$5:$D$110,1,FALSE)),VLOOKUP($C1497,'REACH Bilaga XIV_update'!$C$5:$C$110,1,FALSE))</f>
        <v>#N/A</v>
      </c>
      <c r="I1497" s="76" t="e">
        <f>IF($C1497="-",IF($A1497="-",VLOOKUP($D1497,CoRAP_update!$A$5:$A$376,1,FALSE),VLOOKUP($A1497,CoRAP_update!$D$5:$D$376,1,FALSE)),VLOOKUP($C1497,CoRAP_update!$C$5:$C$376,1,FALSE))</f>
        <v>#N/A</v>
      </c>
      <c r="J1497" s="76" t="e">
        <f>IF($C1497="-",IF($A1497="-",VLOOKUP($D1497,EDC_update!$C$2:$C$450,1,FALSE),VLOOKUP($A1497,EDC_update!$B$2:$B$450,1,FALSE)),VLOOKUP($C1497,EDC_update!$L$2:$L$450,1,FALSE))</f>
        <v>#N/A</v>
      </c>
      <c r="K1497" s="76" t="str">
        <f>IF($C1497="-",IF($A1497="-",IF(VLOOKUP($D1497,'sin-list 180320_update'!$C$2:$S$835,3,FALSE)="",NA(),VLOOKUP($D1497,'sin-list 180320_update'!$C$2:$S$835,3,FALSE)),IF(VLOOKUP($A1497,'sin-list 180320_update'!$A$2:$S$835,5,FALSE)="",NA(),VLOOKUP($A1497,'sin-list 180320_update'!$A$2:$S$835,5,FALSE))),IF(VLOOKUP($C1497,'sin-list 180320_update'!$B$2:$S$835,4,FALSE)="",NA(),VLOOKUP($C1497,'sin-list 180320_update'!$B$2:$S$835,4,FALSE)))</f>
        <v>This substance is very Persistent and very Mobile.</v>
      </c>
      <c r="L1497" s="76">
        <f>IF($C1497="-",IF($A1497="-",VLOOKUP($D1497,'sin-list 180320_update'!$C$2:$S$835,6,FALSE),VLOOKUP($A1497,'sin-list 180320_update'!$A$2:$S$835,8,FALSE)),VLOOKUP($C1497,'sin-list 180320_update'!$B$2:$S$835,7,FALSE))</f>
        <v>0</v>
      </c>
      <c r="M1497" s="76" t="e">
        <f>IF($C1497="-",IF($A1497="-",IF(VLOOKUP($D1497,'sin-list 180320_update'!$C$2:$S$835,8,FALSE)="",NA(),VLOOKUP($D1497,'sin-list 180320_update'!$C$2:$S$835,8,FALSE)),IF(VLOOKUP($A1497,'sin-list 180320_update'!$A$2:$S$835,10,FALSE)="",NA(),VLOOKUP($A1497,'sin-list 180320_update'!$A$2:$S$835,10,FALSE))),IF(VLOOKUP($C1497,'sin-list 180320_update'!$B$2:$S$835,9,FALSE)="",NA(),VLOOKUP($C1497,'sin-list 180320_update'!$B$2:$S$835,9,FALSE)))</f>
        <v>#N/A</v>
      </c>
      <c r="N1497" s="76" t="e">
        <f>IF($C1497="-",IF($A1497="-",IF(VLOOKUP($D1497,'REACH Bilaga XVII_update'!$A$5:$E$131,4,FALSE)="",NA(),VLOOKUP($D1497,'REACH Bilaga XVII_update'!$A$5:$E$131,4,FALSE)),IF(VLOOKUP($A1497,'REACH Bilaga XVII_update'!$C$5:$D$131,2,FALSE)="",NA(),VLOOKUP($A1497,'REACH Bilaga XVII_update'!$C$5:$D$131,2,FALSE))),IF(VLOOKUP($C1497,'REACH Bilaga XVII_update'!$B$5:$D$131,3,FALSE)="",NA(),VLOOKUP($C1497,'REACH Bilaga XVII_update'!$B$5:$D$131,3,FALSE)))</f>
        <v>#N/A</v>
      </c>
      <c r="O1497" s="76" t="e">
        <f>IF($C1497="-",IF($A1497="-",IF(VLOOKUP($D1497,' REACH Bilaga 59_update'!$A$5:$E$210,5,FALSE)="",NA(),VLOOKUP($D1497,' REACH Bilaga 59_update'!$A$5:$E$210,5,FALSE)),IF(VLOOKUP($A1497,' REACH Bilaga 59_update'!$D$5:$E$210,2,FALSE)="",NA(),VLOOKUP($A1497,' REACH Bilaga 59_update'!$D$5:$E$210,2,FALSE))),IF(VLOOKUP($C1497,' REACH Bilaga 59_update'!$C$5:$E$210,3,FALSE)="",NA(),VLOOKUP($C1497,' REACH Bilaga 59_update'!$C$5:$E$210,3,FALSE)))</f>
        <v>#N/A</v>
      </c>
      <c r="P1497" s="76" t="e">
        <f>IF(C1497="-",IF(A1497="-",IFERROR(VLOOKUP($D1497,' REACH Bilaga 59_update'!$A$5:$F$210,MATCH(Sammanfattning!P$1,' REACH Bilaga 59_update'!$A$4:$F$4,0),FALSE),VLOOKUP($D1497,'REACH Bilaga XIV_update'!$A$4:$H$110,MATCH(Sammanfattning!P$1,'REACH Bilaga XIV_update'!$A$4:$H$4,0),FALSE)),IFERROR(VLOOKUP($A1497,' REACH Bilaga 59_update'!$D$5:$F$210,MATCH(Sammanfattning!P$1,' REACH Bilaga 59_update'!$D$4:$F$4,0),FALSE),VLOOKUP($A1497,'REACH Bilaga XIV_update'!$D$4:$H$110,MATCH(Sammanfattning!P$1,'REACH Bilaga XIV_update'!$D$4:$H$4,0),FALSE))),IFERROR(VLOOKUP($C1497,' REACH Bilaga 59_update'!$C$5:$F$210,MATCH(Sammanfattning!P$1,' REACH Bilaga 59_update'!$C$4:$F$4,0),FALSE),VLOOKUP($C1497,'REACH Bilaga XIV_update'!$C$4:$H$110,MATCH(Sammanfattning!P$1,'REACH Bilaga XIV_update'!$C$4:$H$4,0),FALSE)))</f>
        <v>#N/A</v>
      </c>
      <c r="Q1497" s="76" t="e">
        <f>IF($C1497="-",IF($A1497="-",IF(VLOOKUP($D1497,'REACH Bilaga XIV_update'!$A$5:$I$110,9,FALSE)="",NA(),VLOOKUP($D1497,'REACH Bilaga XIV_update'!$A$5:$I$110,9,FALSE)),IF(VLOOKUP($A1497,'REACH Bilaga XIV_update'!$D$5:$I$110,6,FALSE)="",NA(),VLOOKUP($A1497,'REACH Bilaga XIV_update'!$D$5:$I$110,6,FALSE))),IF(VLOOKUP($C1497,'REACH Bilaga XIV_update'!$C$5:$I$110,7,FALSE)="",NA(),VLOOKUP($C1497,'REACH Bilaga XIV_update'!$C$5:$I$110,7,FALSE)))</f>
        <v>#N/A</v>
      </c>
      <c r="R1497" s="76" t="e">
        <f>IF($C1497="-",IF($A1497="-",IF(VLOOKUP($D1497,CoRAP_update!$A$5:$O$376,15,FALSE)="",NA(),VLOOKUP($D1497,CoRAP_update!$A$5:$O$376,15,FALSE)),IF(VLOOKUP($A1497,CoRAP_update!$D$5:$O$376,12,FALSE)="",NA(),VLOOKUP($A1497,CoRAP_update!$D$5:$O$376,12,FALSE))),IF(VLOOKUP($C1497,CoRAP_update!$C$5:$O$376,13,FALSE)="",NA(),VLOOKUP($C1497,CoRAP_update!$C$5:$O$376,13,FALSE)))</f>
        <v>#N/A</v>
      </c>
      <c r="S1497" s="144" t="e">
        <f>IF($C1497="-",IF($A1497="-",VLOOKUP($D1497,CoRAP_update!$A$5:$J$376,MATCH(Sammanfattning!S$1,CoRAP_update!$A$4:$J$4,0),FALSE),VLOOKUP($A1497,CoRAP_update!$D$5:$J$376,MATCH(Sammanfattning!S$1,CoRAP_update!$D$4:$J$4,0),FALSE)),VLOOKUP($C1497,CoRAP_update!$C$5:$J$376,MATCH(Sammanfattning!S$1,CoRAP_update!$C$4:$J$4,0),FALSE))</f>
        <v>#N/A</v>
      </c>
      <c r="T1497" s="76" t="e">
        <f>IF($A1497="-",VLOOKUP($D1497,EDC_update!$C$2:$F$450,4,FALSE),VLOOKUP($A1497,EDC_update!$B$2:$F$450,5,FALSE))</f>
        <v>#N/A</v>
      </c>
      <c r="V1497" s="78">
        <f>IF(IFERROR(SEARCH("PBT",P1497),99)=99,IF(IFERROR(SEARCH("suspected PBT",S1497),99)=99,IF(IFERROR(SEARCH("concluded to be PBT",K1497),99)=99,IF(IFERROR(SEARCH("PBT",S1497),99)=99,IF(IFERROR(SEARCH("PBT cand",L1497),99)=99,IF(IFERROR(SEARCH("PBT",L1497),99)=99,IF(IFERROR(SEARCH("persistent, bioackumulative and toxic properties",K1497),99)=99,0,Scoring!$E$3),Scoring!$E$3),Scoring!$E$7),Scoring!$E$3),Scoring!$E$5),Scoring!$E$6),Scoring!$E$3)</f>
        <v>0</v>
      </c>
      <c r="W1497" s="78">
        <f>IF(IFERROR(SEARCH("vPvB",P1497),99)=99,IF(IFERROR(SEARCH("suspected pbt/vPvB",S1497),99)=99,IF(IFERROR(SEARCH("vPvB",S1497),99)=99,IF(IFERROR(SEARCH("concluded to be a vPvB",S1497),99)=99,IF(IFERROR(SEARCH("identified as vPvB",K1497),99)=99,IF(IFERROR(SEARCH("concluded to be a vPvB",K1497),99)=99,IF(IFERROR(SEARCH("concluded to be both pbt and vPvB",S1497),99)=99,IF(IFERROR(SEARCH("concluded to be both pbt and vPvB",K1497),99)=99,0,Scoring!$E$5),Scoring!$E$5),Scoring!$E$5),Scoring!$E$5),Scoring!$E$5),Scoring!$E$4),Scoring!$E$6),Scoring!$E$4)</f>
        <v>0</v>
      </c>
      <c r="X1497" s="78">
        <f>IF(IFERROR(SEARCH("H410",N1497),99)=99,IF(IFERROR(SEARCH("H410",O1497),99)=99,IF(IFERROR(SEARCH("H410",Q1497),99)=99,IF(IFERROR(SEARCH("H410",M1497),99)=99,IF(IFERROR(SEARCH("H410",R1497),99)=99,IF(IFERROR(SEARCH("H411",N1497),99)=99,IF(IFERROR(SEARCH("H411",O1497),99)=99,IF(IFERROR(SEARCH("H411",Q1497),99)=99,IF(IFERROR(SEARCH("H411",M1497),99)=99,IF(IFERROR(SEARCH("H411",R1497),99)=99,IF(IFERROR(SEARCH("H413",N1497),99)=99,IF(IFERROR(SEARCH("H413",O1497),99)=99,IF(IFERROR(SEARCH("H413",Q1497),99)=99,IF(IFERROR(SEARCH("H413",M1497),99)=99,IF(IFERROR(SEARCH("H413",R1497),99)=99,IF(IFERROR(SEARCH("H412",N1497),99)=99,IF(IFERROR(SEARCH("H412",O1497),99)=99,IF(IFERROR(SEARCH("H412",Q1497),99)=99,IF(IFERROR(SEARCH("H412",M1497),99)=99,IF(IFERROR(SEARCH("H412",R1497),99)=99,0,Scoring!$E$2),Scoring!$E$2),Scoring!$E$2),Scoring!$E$2),Scoring!$E$2),Scoring!$E$2),Scoring!$E$2),Scoring!$E$2),Scoring!$E$2),Scoring!$E$2),Scoring!$E$2),Scoring!$E$2),Scoring!$E$2),Scoring!$E$2),Scoring!$E$2),Scoring!$E$2),Scoring!$E$2),Scoring!$E$2),Scoring!$E$2),Scoring!$E$2)</f>
        <v>0</v>
      </c>
      <c r="Y1497" s="78">
        <f>IF(IFERROR(SEARCH("CMR",K1497),99)=99,IF(IFERROR(SEARCH("Suspected CMR",S1497),99)=99,IF(IFERROR(SEARCH("CMR",S1497),99)=99,0,Scoring!$E$8),Scoring!$E$9),Scoring!$E$8)</f>
        <v>0</v>
      </c>
      <c r="Z1497" s="78">
        <f>IF(IFERROR(SEARCH("H350",N1497),99)=99,IF(IFERROR(SEARCH("H350",O1497),99)=99,IF(IFERROR(SEARCH("H350",Q1497),99)=99,IF(IFERROR(SEARCH("H350",M1497),99)=99,IF(IFERROR(SEARCH("H350",R1497),99)=99,IF(IFERROR(SEARCH("H351",N1497),99)=99,IF(IFERROR(SEARCH("H351",O1497),99)=99,IF(IFERROR(SEARCH("H351",Q1497),99)=99,IF(IFERROR(SEARCH("H351",M1497),99)=99,IF(IFERROR(SEARCH("H351",R1497),99)=99,IF(IFERROR(SEARCH("carcinogenic",P1497),99)=99,IF(IFERROR(SEARCH("suspected carcinogenic",S1497),99)=99,0,Scoring!$E$12),Scoring!$E$11),Scoring!$E$10),Scoring!$E$10),Scoring!$E$10),Scoring!$E$10),Scoring!$E$10),Scoring!$E$10),Scoring!$E$10),Scoring!$E$10),Scoring!$E$10),Scoring!$E$10)</f>
        <v>0</v>
      </c>
      <c r="AA1497" s="78">
        <f>IF(IFERROR(SEARCH("H340",N1497),99)=99,IF(IFERROR(SEARCH("H340",O1497),99)=99,IF(IFERROR(SEARCH("H340",Q1497),99)=99,IF(IFERROR(SEARCH("H340",M1497),99)=99,IF(IFERROR(SEARCH("H340",R1497),99)=99,IF(IFERROR(SEARCH("H341",N1497),99)=99,IF(IFERROR(SEARCH("H341",O1497),99)=99,IF(IFERROR(SEARCH("H341",Q1497),99)=99,IF(IFERROR(SEARCH("H341",M1497),99)=99,IF(IFERROR(SEARCH("H341",R1497),99)=99,IF(IFERROR(SEARCH("mutagenic",P1497),99)=99,IF(IFERROR(SEARCH("suspected mutagenic",S1497),99)=99,0,Scoring!$E$15),Scoring!$E$14),Scoring!$E$13),Scoring!$E$13),Scoring!$E$13),Scoring!$E$13),Scoring!$E$13),Scoring!$E$13),Scoring!$E$13),Scoring!$E$13),Scoring!$E$13),Scoring!$E$13)</f>
        <v>0</v>
      </c>
      <c r="AB1497" s="78">
        <f>IF(IFERROR(SEARCH("H360",N1497),99)=99,IF(IFERROR(SEARCH("H360",O1497),99)=99,IF(IFERROR(SEARCH("H360",Q1497),99)=99,IF(IFERROR(SEARCH("H360",M1497),99)=99,IF(IFERROR(SEARCH("H360",R1497),99)=99,IF(IFERROR(SEARCH("H361",N1497),99)=99,IF(IFERROR(SEARCH("H361",O1497),99)=99,IF(IFERROR(SEARCH("H361",Q1497),99)=99,IF(IFERROR(SEARCH("H361",M1497),99)=99,IF(IFERROR(SEARCH("H361",R1497),99)=99,IF(IFERROR(SEARCH("reproduction",P1497),99)=99,IF(IFERROR(SEARCH("suspected reprotoxic",S1497),99)=99,IF(IFERROR(SEARCH("reprotoxic",S1497),99)=99,IF(IFERROR(SEARCH("reprotoxic",K1497),99)=99,0,Scoring!$E$18),Scoring!$E$18),Scoring!$E$19),Scoring!$E$17),Scoring!$E$16),Scoring!$E$16),Scoring!$E$16),Scoring!$E$16),Scoring!$E$16),Scoring!$E$16),Scoring!$E$16),Scoring!$E$16),Scoring!$E$16),Scoring!$E$16)</f>
        <v>0</v>
      </c>
      <c r="AC1497" s="78">
        <f>IF(IFERROR(SEARCH("57f",L1497),99)=99,IF(IFERROR(SEARCH("57(f)",P1497),99)=99,0,Scoring!$E$20),Scoring!$E$20)</f>
        <v>0</v>
      </c>
      <c r="AD1497" s="78">
        <f>IF(IFERROR(SEARCH("CAT1",T1497),99)=99,IF(IFERROR(SEARCH("CAT2",T1497),99)=99,IF(IFERROR(SEARCH("CAT3",T1497),99)=99,IF(IFERROR(SEARCH("concluded to be endocrine",K1497),99)=99,IF(IFERROR(SEARCH("categorised as endocrine",K1497),99)=99,IF(IFERROR(SEARCH("endocrine disrupting",P1497),99)=99,IF(IFERROR(SEARCH("endocrine disrupting",K1497),99)=99,IF(IFERROR(SEARCH("suspected endocrine",S1497),99)=99,IF(IFERROR(SEARCH("potential endocrine",S1497),99)=99,0,Scoring!$E$25),Scoring!$E$25),Scoring!$E$24),Scoring!$E$24),Scoring!$E$24),Scoring!$E$24),Scoring!$E$23),Scoring!$E$22),Scoring!$E$21)</f>
        <v>0</v>
      </c>
      <c r="AE1497" s="78">
        <f>IF(IFERROR(SEARCH("suspected sensitiser",S1497),99)=99,IF(IFERROR(SEARCH("sensitiser",S1497),99)=99,IF(IFERROR(SEARCH("other hazard based concern",S1497),99)=99,0,Scoring!$E$28),Scoring!$E$26),Scoring!$E$27)</f>
        <v>0</v>
      </c>
      <c r="AF1497" s="78">
        <f>IF(IFERROR(M1497,1)=1,IF(IFERROR(N1497,1)=1,IF(IFERROR(O1497,1)=1,IF(IFERROR(Q1497,1)=1,IF(IFERROR(R1497,1)=1,IF(IFERROR(T1497,1)=1,IF(IFERROR(K1497,1)=1,IF(IFERROR(P1497,1)=1,IF(IFERROR(S1497,1)=1,Scoring!$E$29,0),0),0),0),0),0),0),0),0)</f>
        <v>0</v>
      </c>
      <c r="AG1497" s="78">
        <f t="shared" si="97"/>
        <v>0</v>
      </c>
      <c r="AI1497" s="93"/>
      <c r="AJ1497" s="94"/>
      <c r="AK1497" s="76"/>
      <c r="AL1497" s="75"/>
      <c r="AN1497" s="79"/>
      <c r="AO1497" s="79"/>
      <c r="AP1497" s="79"/>
      <c r="AQ1497" s="79"/>
      <c r="AR1497" s="79"/>
      <c r="AS1497" s="78"/>
      <c r="AU1497" s="79">
        <f>IF(IFERROR(F1497,99)=99,IF(IFERROR(G1497,99)=99,IF(IFERROR(H1497,99)=99,IF(IFERROR(I1497,99)=99,IF(IFERROR(E1497,99)=99,IF(IFERROR(J1497,99)=99,0,Scoring!$B$7),Scoring!$B$3),Scoring!$B$2),Scoring!$B$6),Scoring!$B$5),Scoring!$B$4)</f>
        <v>0.3</v>
      </c>
      <c r="AV1497" s="78">
        <f t="shared" si="98"/>
        <v>0</v>
      </c>
      <c r="AW1497" s="78"/>
      <c r="AX1497" s="66"/>
      <c r="AY1497" s="78"/>
      <c r="AZ1497" s="76"/>
      <c r="BB1497" s="76"/>
    </row>
    <row r="1498" spans="1:54" x14ac:dyDescent="0.25">
      <c r="A1498" s="84" t="s">
        <v>6138</v>
      </c>
      <c r="B1498" s="85" t="s">
        <v>30</v>
      </c>
      <c r="C1498" s="85" t="s">
        <v>6139</v>
      </c>
      <c r="D1498" s="84" t="s">
        <v>11459</v>
      </c>
      <c r="E1498" s="76" t="str">
        <f>IF(C1498="-",IF(A1498="-",VLOOKUP(D1498,'sin-list 180320_update'!$C$2:$C$835,1,FALSE),VLOOKUP(A1498,'sin-list 180320_update'!$A$2:$A$835,1,FALSE)),VLOOKUP(C1498,'sin-list 180320_update'!$B$2:$B$835,1,FALSE))</f>
        <v>206-841-1</v>
      </c>
      <c r="F1498" s="76" t="e">
        <f>IF($C1498="-",IF($A1498="-",VLOOKUP($D1498,'REACH Bilaga XVII_update'!$A$5:$A$131,1,FALSE),VLOOKUP($A1498,'REACH Bilaga XVII_update'!$C$5:$C$131,1,FALSE)),VLOOKUP($C1498,'REACH Bilaga XVII_update'!$B$5:$B$131,1,FALSE))</f>
        <v>#N/A</v>
      </c>
      <c r="G1498" s="76" t="e">
        <f>IF($C1498="-",IF($A1498="-",VLOOKUP($D1498,' REACH Bilaga 59_update'!$A$5:$A$210,1,FALSE),VLOOKUP($A1498,' REACH Bilaga 59_update'!$D$5:$D$210,1,FALSE)),VLOOKUP($C1498,' REACH Bilaga 59_update'!$C$5:$C$210,1,FALSE))</f>
        <v>#N/A</v>
      </c>
      <c r="H1498" s="76" t="e">
        <f>IF($C1498="-",IF($A1498="-",VLOOKUP($D1498,'REACH Bilaga XIV_update'!$A$5:$A$110,1,FALSE),VLOOKUP($A1498,'REACH Bilaga XIV_update'!$D$5:$D$110,1,FALSE)),VLOOKUP($C1498,'REACH Bilaga XIV_update'!$C$5:$C$110,1,FALSE))</f>
        <v>#N/A</v>
      </c>
      <c r="I1498" s="76" t="e">
        <f>IF($C1498="-",IF($A1498="-",VLOOKUP($D1498,CoRAP_update!$A$5:$A$376,1,FALSE),VLOOKUP($A1498,CoRAP_update!$D$5:$D$376,1,FALSE)),VLOOKUP($C1498,CoRAP_update!$C$5:$C$376,1,FALSE))</f>
        <v>#N/A</v>
      </c>
      <c r="J1498" s="76" t="e">
        <f>IF($C1498="-",IF($A1498="-",VLOOKUP($D1498,EDC_update!$C$2:$C$450,1,FALSE),VLOOKUP($A1498,EDC_update!$B$2:$B$450,1,FALSE)),VLOOKUP($C1498,EDC_update!$L$2:$L$450,1,FALSE))</f>
        <v>#N/A</v>
      </c>
      <c r="K1498" s="76" t="str">
        <f>IF($C1498="-",IF($A1498="-",IF(VLOOKUP($D1498,'sin-list 180320_update'!$C$2:$S$835,3,FALSE)="",NA(),VLOOKUP($D1498,'sin-list 180320_update'!$C$2:$S$835,3,FALSE)),IF(VLOOKUP($A1498,'sin-list 180320_update'!$A$2:$S$835,5,FALSE)="",NA(),VLOOKUP($A1498,'sin-list 180320_update'!$A$2:$S$835,5,FALSE))),IF(VLOOKUP($C1498,'sin-list 180320_update'!$B$2:$S$835,4,FALSE)="",NA(),VLOOKUP($C1498,'sin-list 180320_update'!$B$2:$S$835,4,FALSE)))</f>
        <v>This substance is very Persistent and very Mobile.</v>
      </c>
      <c r="L1498" s="76">
        <f>IF($C1498="-",IF($A1498="-",VLOOKUP($D1498,'sin-list 180320_update'!$C$2:$S$835,6,FALSE),VLOOKUP($A1498,'sin-list 180320_update'!$A$2:$S$835,8,FALSE)),VLOOKUP($C1498,'sin-list 180320_update'!$B$2:$S$835,7,FALSE))</f>
        <v>0</v>
      </c>
      <c r="M1498" s="76" t="e">
        <f>IF($C1498="-",IF($A1498="-",IF(VLOOKUP($D1498,'sin-list 180320_update'!$C$2:$S$835,8,FALSE)="",NA(),VLOOKUP($D1498,'sin-list 180320_update'!$C$2:$S$835,8,FALSE)),IF(VLOOKUP($A1498,'sin-list 180320_update'!$A$2:$S$835,10,FALSE)="",NA(),VLOOKUP($A1498,'sin-list 180320_update'!$A$2:$S$835,10,FALSE))),IF(VLOOKUP($C1498,'sin-list 180320_update'!$B$2:$S$835,9,FALSE)="",NA(),VLOOKUP($C1498,'sin-list 180320_update'!$B$2:$S$835,9,FALSE)))</f>
        <v>#N/A</v>
      </c>
      <c r="N1498" s="76" t="e">
        <f>IF($C1498="-",IF($A1498="-",IF(VLOOKUP($D1498,'REACH Bilaga XVII_update'!$A$5:$E$131,4,FALSE)="",NA(),VLOOKUP($D1498,'REACH Bilaga XVII_update'!$A$5:$E$131,4,FALSE)),IF(VLOOKUP($A1498,'REACH Bilaga XVII_update'!$C$5:$D$131,2,FALSE)="",NA(),VLOOKUP($A1498,'REACH Bilaga XVII_update'!$C$5:$D$131,2,FALSE))),IF(VLOOKUP($C1498,'REACH Bilaga XVII_update'!$B$5:$D$131,3,FALSE)="",NA(),VLOOKUP($C1498,'REACH Bilaga XVII_update'!$B$5:$D$131,3,FALSE)))</f>
        <v>#N/A</v>
      </c>
      <c r="O1498" s="76" t="e">
        <f>IF($C1498="-",IF($A1498="-",IF(VLOOKUP($D1498,' REACH Bilaga 59_update'!$A$5:$E$210,5,FALSE)="",NA(),VLOOKUP($D1498,' REACH Bilaga 59_update'!$A$5:$E$210,5,FALSE)),IF(VLOOKUP($A1498,' REACH Bilaga 59_update'!$D$5:$E$210,2,FALSE)="",NA(),VLOOKUP($A1498,' REACH Bilaga 59_update'!$D$5:$E$210,2,FALSE))),IF(VLOOKUP($C1498,' REACH Bilaga 59_update'!$C$5:$E$210,3,FALSE)="",NA(),VLOOKUP($C1498,' REACH Bilaga 59_update'!$C$5:$E$210,3,FALSE)))</f>
        <v>#N/A</v>
      </c>
      <c r="P1498" s="76" t="e">
        <f>IF(C1498="-",IF(A1498="-",IFERROR(VLOOKUP($D1498,' REACH Bilaga 59_update'!$A$5:$F$210,MATCH(Sammanfattning!P$1,' REACH Bilaga 59_update'!$A$4:$F$4,0),FALSE),VLOOKUP($D1498,'REACH Bilaga XIV_update'!$A$4:$H$110,MATCH(Sammanfattning!P$1,'REACH Bilaga XIV_update'!$A$4:$H$4,0),FALSE)),IFERROR(VLOOKUP($A1498,' REACH Bilaga 59_update'!$D$5:$F$210,MATCH(Sammanfattning!P$1,' REACH Bilaga 59_update'!$D$4:$F$4,0),FALSE),VLOOKUP($A1498,'REACH Bilaga XIV_update'!$D$4:$H$110,MATCH(Sammanfattning!P$1,'REACH Bilaga XIV_update'!$D$4:$H$4,0),FALSE))),IFERROR(VLOOKUP($C1498,' REACH Bilaga 59_update'!$C$5:$F$210,MATCH(Sammanfattning!P$1,' REACH Bilaga 59_update'!$C$4:$F$4,0),FALSE),VLOOKUP($C1498,'REACH Bilaga XIV_update'!$C$4:$H$110,MATCH(Sammanfattning!P$1,'REACH Bilaga XIV_update'!$C$4:$H$4,0),FALSE)))</f>
        <v>#N/A</v>
      </c>
      <c r="Q1498" s="76" t="e">
        <f>IF($C1498="-",IF($A1498="-",IF(VLOOKUP($D1498,'REACH Bilaga XIV_update'!$A$5:$I$110,9,FALSE)="",NA(),VLOOKUP($D1498,'REACH Bilaga XIV_update'!$A$5:$I$110,9,FALSE)),IF(VLOOKUP($A1498,'REACH Bilaga XIV_update'!$D$5:$I$110,6,FALSE)="",NA(),VLOOKUP($A1498,'REACH Bilaga XIV_update'!$D$5:$I$110,6,FALSE))),IF(VLOOKUP($C1498,'REACH Bilaga XIV_update'!$C$5:$I$110,7,FALSE)="",NA(),VLOOKUP($C1498,'REACH Bilaga XIV_update'!$C$5:$I$110,7,FALSE)))</f>
        <v>#N/A</v>
      </c>
      <c r="R1498" s="76" t="e">
        <f>IF($C1498="-",IF($A1498="-",IF(VLOOKUP($D1498,CoRAP_update!$A$5:$O$376,15,FALSE)="",NA(),VLOOKUP($D1498,CoRAP_update!$A$5:$O$376,15,FALSE)),IF(VLOOKUP($A1498,CoRAP_update!$D$5:$O$376,12,FALSE)="",NA(),VLOOKUP($A1498,CoRAP_update!$D$5:$O$376,12,FALSE))),IF(VLOOKUP($C1498,CoRAP_update!$C$5:$O$376,13,FALSE)="",NA(),VLOOKUP($C1498,CoRAP_update!$C$5:$O$376,13,FALSE)))</f>
        <v>#N/A</v>
      </c>
      <c r="S1498" s="144" t="e">
        <f>IF($C1498="-",IF($A1498="-",VLOOKUP($D1498,CoRAP_update!$A$5:$J$376,MATCH(Sammanfattning!S$1,CoRAP_update!$A$4:$J$4,0),FALSE),VLOOKUP($A1498,CoRAP_update!$D$5:$J$376,MATCH(Sammanfattning!S$1,CoRAP_update!$D$4:$J$4,0),FALSE)),VLOOKUP($C1498,CoRAP_update!$C$5:$J$376,MATCH(Sammanfattning!S$1,CoRAP_update!$C$4:$J$4,0),FALSE))</f>
        <v>#N/A</v>
      </c>
      <c r="T1498" s="76" t="e">
        <f>IF($A1498="-",VLOOKUP($D1498,EDC_update!$C$2:$F$450,4,FALSE),VLOOKUP($A1498,EDC_update!$B$2:$F$450,5,FALSE))</f>
        <v>#N/A</v>
      </c>
      <c r="V1498" s="78">
        <f>IF(IFERROR(SEARCH("PBT",P1498),99)=99,IF(IFERROR(SEARCH("suspected PBT",S1498),99)=99,IF(IFERROR(SEARCH("concluded to be PBT",K1498),99)=99,IF(IFERROR(SEARCH("PBT",S1498),99)=99,IF(IFERROR(SEARCH("PBT cand",L1498),99)=99,IF(IFERROR(SEARCH("PBT",L1498),99)=99,IF(IFERROR(SEARCH("persistent, bioackumulative and toxic properties",K1498),99)=99,0,Scoring!$E$3),Scoring!$E$3),Scoring!$E$7),Scoring!$E$3),Scoring!$E$5),Scoring!$E$6),Scoring!$E$3)</f>
        <v>0</v>
      </c>
      <c r="W1498" s="78">
        <f>IF(IFERROR(SEARCH("vPvB",P1498),99)=99,IF(IFERROR(SEARCH("suspected pbt/vPvB",S1498),99)=99,IF(IFERROR(SEARCH("vPvB",S1498),99)=99,IF(IFERROR(SEARCH("concluded to be a vPvB",S1498),99)=99,IF(IFERROR(SEARCH("identified as vPvB",K1498),99)=99,IF(IFERROR(SEARCH("concluded to be a vPvB",K1498),99)=99,IF(IFERROR(SEARCH("concluded to be both pbt and vPvB",S1498),99)=99,IF(IFERROR(SEARCH("concluded to be both pbt and vPvB",K1498),99)=99,0,Scoring!$E$5),Scoring!$E$5),Scoring!$E$5),Scoring!$E$5),Scoring!$E$5),Scoring!$E$4),Scoring!$E$6),Scoring!$E$4)</f>
        <v>0</v>
      </c>
      <c r="X1498" s="78">
        <f>IF(IFERROR(SEARCH("H410",N1498),99)=99,IF(IFERROR(SEARCH("H410",O1498),99)=99,IF(IFERROR(SEARCH("H410",Q1498),99)=99,IF(IFERROR(SEARCH("H410",M1498),99)=99,IF(IFERROR(SEARCH("H410",R1498),99)=99,IF(IFERROR(SEARCH("H411",N1498),99)=99,IF(IFERROR(SEARCH("H411",O1498),99)=99,IF(IFERROR(SEARCH("H411",Q1498),99)=99,IF(IFERROR(SEARCH("H411",M1498),99)=99,IF(IFERROR(SEARCH("H411",R1498),99)=99,IF(IFERROR(SEARCH("H413",N1498),99)=99,IF(IFERROR(SEARCH("H413",O1498),99)=99,IF(IFERROR(SEARCH("H413",Q1498),99)=99,IF(IFERROR(SEARCH("H413",M1498),99)=99,IF(IFERROR(SEARCH("H413",R1498),99)=99,IF(IFERROR(SEARCH("H412",N1498),99)=99,IF(IFERROR(SEARCH("H412",O1498),99)=99,IF(IFERROR(SEARCH("H412",Q1498),99)=99,IF(IFERROR(SEARCH("H412",M1498),99)=99,IF(IFERROR(SEARCH("H412",R1498),99)=99,0,Scoring!$E$2),Scoring!$E$2),Scoring!$E$2),Scoring!$E$2),Scoring!$E$2),Scoring!$E$2),Scoring!$E$2),Scoring!$E$2),Scoring!$E$2),Scoring!$E$2),Scoring!$E$2),Scoring!$E$2),Scoring!$E$2),Scoring!$E$2),Scoring!$E$2),Scoring!$E$2),Scoring!$E$2),Scoring!$E$2),Scoring!$E$2),Scoring!$E$2)</f>
        <v>0</v>
      </c>
      <c r="Y1498" s="78">
        <f>IF(IFERROR(SEARCH("CMR",K1498),99)=99,IF(IFERROR(SEARCH("Suspected CMR",S1498),99)=99,IF(IFERROR(SEARCH("CMR",S1498),99)=99,0,Scoring!$E$8),Scoring!$E$9),Scoring!$E$8)</f>
        <v>0</v>
      </c>
      <c r="Z1498" s="78">
        <f>IF(IFERROR(SEARCH("H350",N1498),99)=99,IF(IFERROR(SEARCH("H350",O1498),99)=99,IF(IFERROR(SEARCH("H350",Q1498),99)=99,IF(IFERROR(SEARCH("H350",M1498),99)=99,IF(IFERROR(SEARCH("H350",R1498),99)=99,IF(IFERROR(SEARCH("H351",N1498),99)=99,IF(IFERROR(SEARCH("H351",O1498),99)=99,IF(IFERROR(SEARCH("H351",Q1498),99)=99,IF(IFERROR(SEARCH("H351",M1498),99)=99,IF(IFERROR(SEARCH("H351",R1498),99)=99,IF(IFERROR(SEARCH("carcinogenic",P1498),99)=99,IF(IFERROR(SEARCH("suspected carcinogenic",S1498),99)=99,0,Scoring!$E$12),Scoring!$E$11),Scoring!$E$10),Scoring!$E$10),Scoring!$E$10),Scoring!$E$10),Scoring!$E$10),Scoring!$E$10),Scoring!$E$10),Scoring!$E$10),Scoring!$E$10),Scoring!$E$10)</f>
        <v>0</v>
      </c>
      <c r="AA1498" s="78">
        <f>IF(IFERROR(SEARCH("H340",N1498),99)=99,IF(IFERROR(SEARCH("H340",O1498),99)=99,IF(IFERROR(SEARCH("H340",Q1498),99)=99,IF(IFERROR(SEARCH("H340",M1498),99)=99,IF(IFERROR(SEARCH("H340",R1498),99)=99,IF(IFERROR(SEARCH("H341",N1498),99)=99,IF(IFERROR(SEARCH("H341",O1498),99)=99,IF(IFERROR(SEARCH("H341",Q1498),99)=99,IF(IFERROR(SEARCH("H341",M1498),99)=99,IF(IFERROR(SEARCH("H341",R1498),99)=99,IF(IFERROR(SEARCH("mutagenic",P1498),99)=99,IF(IFERROR(SEARCH("suspected mutagenic",S1498),99)=99,0,Scoring!$E$15),Scoring!$E$14),Scoring!$E$13),Scoring!$E$13),Scoring!$E$13),Scoring!$E$13),Scoring!$E$13),Scoring!$E$13),Scoring!$E$13),Scoring!$E$13),Scoring!$E$13),Scoring!$E$13)</f>
        <v>0</v>
      </c>
      <c r="AB1498" s="78">
        <f>IF(IFERROR(SEARCH("H360",N1498),99)=99,IF(IFERROR(SEARCH("H360",O1498),99)=99,IF(IFERROR(SEARCH("H360",Q1498),99)=99,IF(IFERROR(SEARCH("H360",M1498),99)=99,IF(IFERROR(SEARCH("H360",R1498),99)=99,IF(IFERROR(SEARCH("H361",N1498),99)=99,IF(IFERROR(SEARCH("H361",O1498),99)=99,IF(IFERROR(SEARCH("H361",Q1498),99)=99,IF(IFERROR(SEARCH("H361",M1498),99)=99,IF(IFERROR(SEARCH("H361",R1498),99)=99,IF(IFERROR(SEARCH("reproduction",P1498),99)=99,IF(IFERROR(SEARCH("suspected reprotoxic",S1498),99)=99,IF(IFERROR(SEARCH("reprotoxic",S1498),99)=99,IF(IFERROR(SEARCH("reprotoxic",K1498),99)=99,0,Scoring!$E$18),Scoring!$E$18),Scoring!$E$19),Scoring!$E$17),Scoring!$E$16),Scoring!$E$16),Scoring!$E$16),Scoring!$E$16),Scoring!$E$16),Scoring!$E$16),Scoring!$E$16),Scoring!$E$16),Scoring!$E$16),Scoring!$E$16)</f>
        <v>0</v>
      </c>
      <c r="AC1498" s="78">
        <f>IF(IFERROR(SEARCH("57f",L1498),99)=99,IF(IFERROR(SEARCH("57(f)",P1498),99)=99,0,Scoring!$E$20),Scoring!$E$20)</f>
        <v>0</v>
      </c>
      <c r="AD1498" s="78">
        <f>IF(IFERROR(SEARCH("CAT1",T1498),99)=99,IF(IFERROR(SEARCH("CAT2",T1498),99)=99,IF(IFERROR(SEARCH("CAT3",T1498),99)=99,IF(IFERROR(SEARCH("concluded to be endocrine",K1498),99)=99,IF(IFERROR(SEARCH("categorised as endocrine",K1498),99)=99,IF(IFERROR(SEARCH("endocrine disrupting",P1498),99)=99,IF(IFERROR(SEARCH("endocrine disrupting",K1498),99)=99,IF(IFERROR(SEARCH("suspected endocrine",S1498),99)=99,IF(IFERROR(SEARCH("potential endocrine",S1498),99)=99,0,Scoring!$E$25),Scoring!$E$25),Scoring!$E$24),Scoring!$E$24),Scoring!$E$24),Scoring!$E$24),Scoring!$E$23),Scoring!$E$22),Scoring!$E$21)</f>
        <v>0</v>
      </c>
      <c r="AE1498" s="78">
        <f>IF(IFERROR(SEARCH("suspected sensitiser",S1498),99)=99,IF(IFERROR(SEARCH("sensitiser",S1498),99)=99,IF(IFERROR(SEARCH("other hazard based concern",S1498),99)=99,0,Scoring!$E$28),Scoring!$E$26),Scoring!$E$27)</f>
        <v>0</v>
      </c>
      <c r="AF1498" s="78">
        <f>IF(IFERROR(M1498,1)=1,IF(IFERROR(N1498,1)=1,IF(IFERROR(O1498,1)=1,IF(IFERROR(Q1498,1)=1,IF(IFERROR(R1498,1)=1,IF(IFERROR(T1498,1)=1,IF(IFERROR(K1498,1)=1,IF(IFERROR(P1498,1)=1,IF(IFERROR(S1498,1)=1,Scoring!$E$29,0),0),0),0),0),0),0),0),0)</f>
        <v>0</v>
      </c>
      <c r="AG1498" s="78">
        <f t="shared" si="97"/>
        <v>0</v>
      </c>
      <c r="AI1498" s="93"/>
      <c r="AJ1498" s="94"/>
      <c r="AK1498" s="76"/>
      <c r="AL1498" s="75"/>
      <c r="AN1498" s="79"/>
      <c r="AO1498" s="79"/>
      <c r="AP1498" s="79"/>
      <c r="AQ1498" s="79"/>
      <c r="AR1498" s="79"/>
      <c r="AS1498" s="78"/>
      <c r="AU1498" s="79">
        <f>IF(IFERROR(F1498,99)=99,IF(IFERROR(G1498,99)=99,IF(IFERROR(H1498,99)=99,IF(IFERROR(I1498,99)=99,IF(IFERROR(E1498,99)=99,IF(IFERROR(J1498,99)=99,0,Scoring!$B$7),Scoring!$B$3),Scoring!$B$2),Scoring!$B$6),Scoring!$B$5),Scoring!$B$4)</f>
        <v>0.3</v>
      </c>
      <c r="AV1498" s="78">
        <f t="shared" si="98"/>
        <v>0</v>
      </c>
      <c r="AW1498" s="78"/>
      <c r="AX1498" s="66"/>
      <c r="AY1498" s="78"/>
      <c r="AZ1498" s="76"/>
      <c r="BB1498" s="76"/>
    </row>
    <row r="1499" spans="1:54" x14ac:dyDescent="0.25">
      <c r="A1499" s="77" t="s">
        <v>4898</v>
      </c>
      <c r="B1499" s="76" t="str">
        <f>C1499</f>
        <v>210-871-0</v>
      </c>
      <c r="C1499" s="77" t="s">
        <v>4897</v>
      </c>
      <c r="D1499" s="77" t="s">
        <v>4896</v>
      </c>
      <c r="E1499" s="76" t="e">
        <f>IF(C1499="-",IF(A1499="-",VLOOKUP(D1499,'sin-list 180320_update'!$C$2:$C$835,1,FALSE),VLOOKUP(A1499,'sin-list 180320_update'!$A$2:$A$835,1,FALSE)),VLOOKUP(C1499,'sin-list 180320_update'!$B$2:$B$835,1,FALSE))</f>
        <v>#N/A</v>
      </c>
      <c r="F1499" s="76" t="e">
        <f>IF($C1499="-",IF($A1499="-",VLOOKUP($D1499,'REACH Bilaga XVII_update'!$A$5:$A$131,1,FALSE),VLOOKUP($A1499,'REACH Bilaga XVII_update'!$C$5:$C$131,1,FALSE)),VLOOKUP($C1499,'REACH Bilaga XVII_update'!$B$5:$B$131,1,FALSE))</f>
        <v>#N/A</v>
      </c>
      <c r="G1499" s="76" t="e">
        <f>IF($C1499="-",IF($A1499="-",VLOOKUP($D1499,' REACH Bilaga 59_update'!$A$5:$A$210,1,FALSE),VLOOKUP($A1499,' REACH Bilaga 59_update'!$D$5:$D$210,1,FALSE)),VLOOKUP($C1499,' REACH Bilaga 59_update'!$C$5:$C$210,1,FALSE))</f>
        <v>#N/A</v>
      </c>
      <c r="H1499" s="76" t="e">
        <f>IF($C1499="-",IF($A1499="-",VLOOKUP($D1499,'REACH Bilaga XIV_update'!$A$5:$A$110,1,FALSE),VLOOKUP($A1499,'REACH Bilaga XIV_update'!$D$5:$D$110,1,FALSE)),VLOOKUP($C1499,'REACH Bilaga XIV_update'!$C$5:$C$110,1,FALSE))</f>
        <v>#N/A</v>
      </c>
      <c r="I1499" s="76" t="str">
        <f>IF($C1499="-",IF($A1499="-",VLOOKUP($D1499,CoRAP_update!$A$5:$A$376,1,FALSE),VLOOKUP($A1499,CoRAP_update!$D$5:$D$376,1,FALSE)),VLOOKUP($C1499,CoRAP_update!$C$5:$C$376,1,FALSE))</f>
        <v>210-871-0</v>
      </c>
      <c r="J1499" s="76" t="e">
        <f>IF($C1499="-",IF($A1499="-",VLOOKUP($D1499,EDC_update!$C$2:$C$450,1,FALSE),VLOOKUP($A1499,EDC_update!$B$2:$B$450,1,FALSE)),VLOOKUP($C1499,EDC_update!$L$2:$L$450,1,FALSE))</f>
        <v>#N/A</v>
      </c>
      <c r="K1499" s="76" t="e">
        <f>IF($C1499="-",IF($A1499="-",IF(VLOOKUP($D1499,'sin-list 180320_update'!$C$2:$S$835,3,FALSE)="",NA(),VLOOKUP($D1499,'sin-list 180320_update'!$C$2:$S$835,3,FALSE)),IF(VLOOKUP($A1499,'sin-list 180320_update'!$A$2:$S$835,5,FALSE)="",NA(),VLOOKUP($A1499,'sin-list 180320_update'!$A$2:$S$835,5,FALSE))),IF(VLOOKUP($C1499,'sin-list 180320_update'!$B$2:$S$835,4,FALSE)="",NA(),VLOOKUP($C1499,'sin-list 180320_update'!$B$2:$S$835,4,FALSE)))</f>
        <v>#N/A</v>
      </c>
      <c r="L1499" s="76" t="e">
        <f>IF($C1499="-",IF($A1499="-",VLOOKUP($D1499,'sin-list 180320_update'!$C$2:$S$835,6,FALSE),VLOOKUP($A1499,'sin-list 180320_update'!$A$2:$S$835,8,FALSE)),VLOOKUP($C1499,'sin-list 180320_update'!$B$2:$S$835,7,FALSE))</f>
        <v>#N/A</v>
      </c>
      <c r="M1499" s="76" t="e">
        <f>IF($C1499="-",IF($A1499="-",IF(VLOOKUP($D1499,'sin-list 180320_update'!$C$2:$S$835,8,FALSE)="",NA(),VLOOKUP($D1499,'sin-list 180320_update'!$C$2:$S$835,8,FALSE)),IF(VLOOKUP($A1499,'sin-list 180320_update'!$A$2:$S$835,10,FALSE)="",NA(),VLOOKUP($A1499,'sin-list 180320_update'!$A$2:$S$835,10,FALSE))),IF(VLOOKUP($C1499,'sin-list 180320_update'!$B$2:$S$835,9,FALSE)="",NA(),VLOOKUP($C1499,'sin-list 180320_update'!$B$2:$S$835,9,FALSE)))</f>
        <v>#N/A</v>
      </c>
      <c r="N1499" s="76" t="e">
        <f>IF($C1499="-",IF($A1499="-",IF(VLOOKUP($D1499,'REACH Bilaga XVII_update'!$A$5:$E$131,4,FALSE)="",NA(),VLOOKUP($D1499,'REACH Bilaga XVII_update'!$A$5:$E$131,4,FALSE)),IF(VLOOKUP($A1499,'REACH Bilaga XVII_update'!$C$5:$D$131,2,FALSE)="",NA(),VLOOKUP($A1499,'REACH Bilaga XVII_update'!$C$5:$D$131,2,FALSE))),IF(VLOOKUP($C1499,'REACH Bilaga XVII_update'!$B$5:$D$131,3,FALSE)="",NA(),VLOOKUP($C1499,'REACH Bilaga XVII_update'!$B$5:$D$131,3,FALSE)))</f>
        <v>#N/A</v>
      </c>
      <c r="O1499" s="76" t="e">
        <f>IF($C1499="-",IF($A1499="-",IF(VLOOKUP($D1499,' REACH Bilaga 59_update'!$A$5:$E$210,5,FALSE)="",NA(),VLOOKUP($D1499,' REACH Bilaga 59_update'!$A$5:$E$210,5,FALSE)),IF(VLOOKUP($A1499,' REACH Bilaga 59_update'!$D$5:$E$210,2,FALSE)="",NA(),VLOOKUP($A1499,' REACH Bilaga 59_update'!$D$5:$E$210,2,FALSE))),IF(VLOOKUP($C1499,' REACH Bilaga 59_update'!$C$5:$E$210,3,FALSE)="",NA(),VLOOKUP($C1499,' REACH Bilaga 59_update'!$C$5:$E$210,3,FALSE)))</f>
        <v>#N/A</v>
      </c>
      <c r="P1499" s="76" t="e">
        <f>IF(C1499="-",IF(A1499="-",IFERROR(VLOOKUP($D1499,' REACH Bilaga 59_update'!$A$5:$F$210,MATCH(Sammanfattning!P$1,' REACH Bilaga 59_update'!$A$4:$F$4,0),FALSE),VLOOKUP($D1499,'REACH Bilaga XIV_update'!$A$4:$H$110,MATCH(Sammanfattning!P$1,'REACH Bilaga XIV_update'!$A$4:$H$4,0),FALSE)),IFERROR(VLOOKUP($A1499,' REACH Bilaga 59_update'!$D$5:$F$210,MATCH(Sammanfattning!P$1,' REACH Bilaga 59_update'!$D$4:$F$4,0),FALSE),VLOOKUP($A1499,'REACH Bilaga XIV_update'!$D$4:$H$110,MATCH(Sammanfattning!P$1,'REACH Bilaga XIV_update'!$D$4:$H$4,0),FALSE))),IFERROR(VLOOKUP($C1499,' REACH Bilaga 59_update'!$C$5:$F$210,MATCH(Sammanfattning!P$1,' REACH Bilaga 59_update'!$C$4:$F$4,0),FALSE),VLOOKUP($C1499,'REACH Bilaga XIV_update'!$C$4:$H$110,MATCH(Sammanfattning!P$1,'REACH Bilaga XIV_update'!$C$4:$H$4,0),FALSE)))</f>
        <v>#N/A</v>
      </c>
      <c r="Q1499" s="76" t="e">
        <f>IF($C1499="-",IF($A1499="-",IF(VLOOKUP($D1499,'REACH Bilaga XIV_update'!$A$5:$I$110,9,FALSE)="",NA(),VLOOKUP($D1499,'REACH Bilaga XIV_update'!$A$5:$I$110,9,FALSE)),IF(VLOOKUP($A1499,'REACH Bilaga XIV_update'!$D$5:$I$110,6,FALSE)="",NA(),VLOOKUP($A1499,'REACH Bilaga XIV_update'!$D$5:$I$110,6,FALSE))),IF(VLOOKUP($C1499,'REACH Bilaga XIV_update'!$C$5:$I$110,7,FALSE)="",NA(),VLOOKUP($C1499,'REACH Bilaga XIV_update'!$C$5:$I$110,7,FALSE)))</f>
        <v>#N/A</v>
      </c>
      <c r="R1499" s="76" t="e">
        <f>IF($C1499="-",IF($A1499="-",IF(VLOOKUP($D1499,CoRAP_update!$A$5:$O$376,15,FALSE)="",NA(),VLOOKUP($D1499,CoRAP_update!$A$5:$O$376,15,FALSE)),IF(VLOOKUP($A1499,CoRAP_update!$D$5:$O$376,12,FALSE)="",NA(),VLOOKUP($A1499,CoRAP_update!$D$5:$O$376,12,FALSE))),IF(VLOOKUP($C1499,CoRAP_update!$C$5:$O$376,13,FALSE)="",NA(),VLOOKUP($C1499,CoRAP_update!$C$5:$O$376,13,FALSE)))</f>
        <v>#N/A</v>
      </c>
      <c r="S1499" s="144" t="str">
        <f>IF($C1499="-",IF($A1499="-",VLOOKUP($D1499,CoRAP_update!$A$5:$J$376,MATCH(Sammanfattning!S$1,CoRAP_update!$A$4:$J$4,0),FALSE),VLOOKUP($A1499,CoRAP_update!$D$5:$J$376,MATCH(Sammanfattning!S$1,CoRAP_update!$D$4:$J$4,0),FALSE)),VLOOKUP($C1499,CoRAP_update!$C$5:$J$376,MATCH(Sammanfattning!S$1,CoRAP_update!$C$4:$J$4,0),FALSE))</f>
        <v>Exposure of environment#High (aggregated) tonnage#Other exposure/risk based concern</v>
      </c>
      <c r="T1499" s="76" t="e">
        <f>IF($A1499="-",VLOOKUP($D1499,EDC_update!$C$2:$F$450,4,FALSE),VLOOKUP($A1499,EDC_update!$B$2:$F$450,5,FALSE))</f>
        <v>#N/A</v>
      </c>
      <c r="V1499" s="78">
        <f>IF(IFERROR(SEARCH("PBT",P1499),99)=99,IF(IFERROR(SEARCH("suspected PBT",S1499),99)=99,IF(IFERROR(SEARCH("concluded to be PBT",K1499),99)=99,IF(IFERROR(SEARCH("PBT",S1499),99)=99,IF(IFERROR(SEARCH("PBT cand",L1499),99)=99,IF(IFERROR(SEARCH("PBT",L1499),99)=99,IF(IFERROR(SEARCH("persistent, bioackumulative and toxic properties",K1499),99)=99,0,Scoring!$E$3),Scoring!$E$3),Scoring!$E$7),Scoring!$E$3),Scoring!$E$5),Scoring!$E$6),Scoring!$E$3)</f>
        <v>0</v>
      </c>
      <c r="W1499" s="78">
        <f>IF(IFERROR(SEARCH("vPvB",P1499),99)=99,IF(IFERROR(SEARCH("suspected pbt/vPvB",S1499),99)=99,IF(IFERROR(SEARCH("vPvB",S1499),99)=99,IF(IFERROR(SEARCH("concluded to be a vPvB",S1499),99)=99,IF(IFERROR(SEARCH("identified as vPvB",K1499),99)=99,IF(IFERROR(SEARCH("concluded to be a vPvB",K1499),99)=99,IF(IFERROR(SEARCH("concluded to be both pbt and vPvB",S1499),99)=99,IF(IFERROR(SEARCH("concluded to be both pbt and vPvB",K1499),99)=99,0,Scoring!$E$5),Scoring!$E$5),Scoring!$E$5),Scoring!$E$5),Scoring!$E$5),Scoring!$E$4),Scoring!$E$6),Scoring!$E$4)</f>
        <v>0</v>
      </c>
      <c r="X1499" s="78">
        <f>IF(IFERROR(SEARCH("H410",N1499),99)=99,IF(IFERROR(SEARCH("H410",O1499),99)=99,IF(IFERROR(SEARCH("H410",Q1499),99)=99,IF(IFERROR(SEARCH("H410",M1499),99)=99,IF(IFERROR(SEARCH("H410",R1499),99)=99,IF(IFERROR(SEARCH("H411",N1499),99)=99,IF(IFERROR(SEARCH("H411",O1499),99)=99,IF(IFERROR(SEARCH("H411",Q1499),99)=99,IF(IFERROR(SEARCH("H411",M1499),99)=99,IF(IFERROR(SEARCH("H411",R1499),99)=99,IF(IFERROR(SEARCH("H413",N1499),99)=99,IF(IFERROR(SEARCH("H413",O1499),99)=99,IF(IFERROR(SEARCH("H413",Q1499),99)=99,IF(IFERROR(SEARCH("H413",M1499),99)=99,IF(IFERROR(SEARCH("H413",R1499),99)=99,IF(IFERROR(SEARCH("H412",N1499),99)=99,IF(IFERROR(SEARCH("H412",O1499),99)=99,IF(IFERROR(SEARCH("H412",Q1499),99)=99,IF(IFERROR(SEARCH("H412",M1499),99)=99,IF(IFERROR(SEARCH("H412",R1499),99)=99,0,Scoring!$E$2),Scoring!$E$2),Scoring!$E$2),Scoring!$E$2),Scoring!$E$2),Scoring!$E$2),Scoring!$E$2),Scoring!$E$2),Scoring!$E$2),Scoring!$E$2),Scoring!$E$2),Scoring!$E$2),Scoring!$E$2),Scoring!$E$2),Scoring!$E$2),Scoring!$E$2),Scoring!$E$2),Scoring!$E$2),Scoring!$E$2),Scoring!$E$2)</f>
        <v>0</v>
      </c>
      <c r="Y1499" s="78">
        <f>IF(IFERROR(SEARCH("CMR",K1499),99)=99,IF(IFERROR(SEARCH("Suspected CMR",S1499),99)=99,IF(IFERROR(SEARCH("CMR",S1499),99)=99,0,Scoring!$E$8),Scoring!$E$9),Scoring!$E$8)</f>
        <v>0</v>
      </c>
      <c r="Z1499" s="78">
        <f>IF(IFERROR(SEARCH("H350",N1499),99)=99,IF(IFERROR(SEARCH("H350",O1499),99)=99,IF(IFERROR(SEARCH("H350",Q1499),99)=99,IF(IFERROR(SEARCH("H350",M1499),99)=99,IF(IFERROR(SEARCH("H350",R1499),99)=99,IF(IFERROR(SEARCH("H351",N1499),99)=99,IF(IFERROR(SEARCH("H351",O1499),99)=99,IF(IFERROR(SEARCH("H351",Q1499),99)=99,IF(IFERROR(SEARCH("H351",M1499),99)=99,IF(IFERROR(SEARCH("H351",R1499),99)=99,IF(IFERROR(SEARCH("carcinogenic",P1499),99)=99,IF(IFERROR(SEARCH("suspected carcinogenic",S1499),99)=99,0,Scoring!$E$12),Scoring!$E$11),Scoring!$E$10),Scoring!$E$10),Scoring!$E$10),Scoring!$E$10),Scoring!$E$10),Scoring!$E$10),Scoring!$E$10),Scoring!$E$10),Scoring!$E$10),Scoring!$E$10)</f>
        <v>0</v>
      </c>
      <c r="AA1499" s="78">
        <f>IF(IFERROR(SEARCH("H340",N1499),99)=99,IF(IFERROR(SEARCH("H340",O1499),99)=99,IF(IFERROR(SEARCH("H340",Q1499),99)=99,IF(IFERROR(SEARCH("H340",M1499),99)=99,IF(IFERROR(SEARCH("H340",R1499),99)=99,IF(IFERROR(SEARCH("H341",N1499),99)=99,IF(IFERROR(SEARCH("H341",O1499),99)=99,IF(IFERROR(SEARCH("H341",Q1499),99)=99,IF(IFERROR(SEARCH("H341",M1499),99)=99,IF(IFERROR(SEARCH("H341",R1499),99)=99,IF(IFERROR(SEARCH("mutagenic",P1499),99)=99,IF(IFERROR(SEARCH("suspected mutagenic",S1499),99)=99,0,Scoring!$E$15),Scoring!$E$14),Scoring!$E$13),Scoring!$E$13),Scoring!$E$13),Scoring!$E$13),Scoring!$E$13),Scoring!$E$13),Scoring!$E$13),Scoring!$E$13),Scoring!$E$13),Scoring!$E$13)</f>
        <v>0</v>
      </c>
      <c r="AB1499" s="78">
        <f>IF(IFERROR(SEARCH("H360",N1499),99)=99,IF(IFERROR(SEARCH("H360",O1499),99)=99,IF(IFERROR(SEARCH("H360",Q1499),99)=99,IF(IFERROR(SEARCH("H360",M1499),99)=99,IF(IFERROR(SEARCH("H360",R1499),99)=99,IF(IFERROR(SEARCH("H361",N1499),99)=99,IF(IFERROR(SEARCH("H361",O1499),99)=99,IF(IFERROR(SEARCH("H361",Q1499),99)=99,IF(IFERROR(SEARCH("H361",M1499),99)=99,IF(IFERROR(SEARCH("H361",R1499),99)=99,IF(IFERROR(SEARCH("reproduction",P1499),99)=99,IF(IFERROR(SEARCH("suspected reprotoxic",S1499),99)=99,IF(IFERROR(SEARCH("reprotoxic",S1499),99)=99,IF(IFERROR(SEARCH("reprotoxic",K1499),99)=99,0,Scoring!$E$18),Scoring!$E$18),Scoring!$E$19),Scoring!$E$17),Scoring!$E$16),Scoring!$E$16),Scoring!$E$16),Scoring!$E$16),Scoring!$E$16),Scoring!$E$16),Scoring!$E$16),Scoring!$E$16),Scoring!$E$16),Scoring!$E$16)</f>
        <v>0</v>
      </c>
      <c r="AC1499" s="78">
        <f>IF(IFERROR(SEARCH("57f",L1499),99)=99,IF(IFERROR(SEARCH("57(f)",P1499),99)=99,0,Scoring!$E$20),Scoring!$E$20)</f>
        <v>0</v>
      </c>
      <c r="AD1499" s="78">
        <f>IF(IFERROR(SEARCH("CAT1",T1499),99)=99,IF(IFERROR(SEARCH("CAT2",T1499),99)=99,IF(IFERROR(SEARCH("CAT3",T1499),99)=99,IF(IFERROR(SEARCH("concluded to be endocrine",K1499),99)=99,IF(IFERROR(SEARCH("categorised as endocrine",K1499),99)=99,IF(IFERROR(SEARCH("endocrine disrupting",P1499),99)=99,IF(IFERROR(SEARCH("endocrine disrupting",K1499),99)=99,IF(IFERROR(SEARCH("suspected endocrine",S1499),99)=99,IF(IFERROR(SEARCH("potential endocrine",S1499),99)=99,0,Scoring!$E$25),Scoring!$E$25),Scoring!$E$24),Scoring!$E$24),Scoring!$E$24),Scoring!$E$24),Scoring!$E$23),Scoring!$E$22),Scoring!$E$21)</f>
        <v>0</v>
      </c>
      <c r="AE1499" s="78">
        <f>IF(IFERROR(SEARCH("suspected sensitiser",S1499),99)=99,IF(IFERROR(SEARCH("sensitiser",S1499),99)=99,IF(IFERROR(SEARCH("other hazard based concern",S1499),99)=99,0,Scoring!$E$28),Scoring!$E$26),Scoring!$E$27)</f>
        <v>0</v>
      </c>
      <c r="AF1499" s="78">
        <f>IF(IFERROR(M1499,1)=1,IF(IFERROR(N1499,1)=1,IF(IFERROR(O1499,1)=1,IF(IFERROR(Q1499,1)=1,IF(IFERROR(R1499,1)=1,IF(IFERROR(T1499,1)=1,IF(IFERROR(K1499,1)=1,IF(IFERROR(P1499,1)=1,IF(IFERROR(S1499,1)=1,Scoring!$E$29,0),0),0),0),0),0),0),0),0)</f>
        <v>0</v>
      </c>
      <c r="AG1499" s="78">
        <f t="shared" si="97"/>
        <v>0</v>
      </c>
      <c r="AI1499" s="93"/>
      <c r="AJ1499" s="94"/>
      <c r="AK1499" s="76"/>
      <c r="AL1499" s="75"/>
      <c r="AN1499" s="79"/>
      <c r="AO1499" s="79"/>
      <c r="AP1499" s="79"/>
      <c r="AQ1499" s="79"/>
      <c r="AR1499" s="79"/>
      <c r="AS1499" s="78"/>
      <c r="AU1499" s="79">
        <f>IF(IFERROR(F1499,99)=99,IF(IFERROR(G1499,99)=99,IF(IFERROR(H1499,99)=99,IF(IFERROR(I1499,99)=99,IF(IFERROR(E1499,99)=99,IF(IFERROR(J1499,99)=99,0,Scoring!$B$7),Scoring!$B$3),Scoring!$B$2),Scoring!$B$6),Scoring!$B$5),Scoring!$B$4)</f>
        <v>0.5</v>
      </c>
      <c r="AV1499" s="78">
        <f t="shared" si="98"/>
        <v>0</v>
      </c>
      <c r="AW1499" s="78"/>
      <c r="AX1499" s="66"/>
      <c r="AY1499" s="78"/>
      <c r="AZ1499" s="76"/>
      <c r="BA1499" s="76"/>
      <c r="BB1499" s="76"/>
    </row>
    <row r="1500" spans="1:54" x14ac:dyDescent="0.25">
      <c r="A1500" s="77" t="s">
        <v>4939</v>
      </c>
      <c r="B1500" s="76" t="str">
        <f>C1500</f>
        <v>213-668-5</v>
      </c>
      <c r="C1500" s="77" t="s">
        <v>4938</v>
      </c>
      <c r="D1500" s="77" t="s">
        <v>4937</v>
      </c>
      <c r="E1500" s="76" t="e">
        <f>IF(C1500="-",IF(A1500="-",VLOOKUP(D1500,'sin-list 180320_update'!$C$2:$C$835,1,FALSE),VLOOKUP(A1500,'sin-list 180320_update'!$A$2:$A$835,1,FALSE)),VLOOKUP(C1500,'sin-list 180320_update'!$B$2:$B$835,1,FALSE))</f>
        <v>#N/A</v>
      </c>
      <c r="F1500" s="76" t="e">
        <f>IF($C1500="-",IF($A1500="-",VLOOKUP($D1500,'REACH Bilaga XVII_update'!$A$5:$A$131,1,FALSE),VLOOKUP($A1500,'REACH Bilaga XVII_update'!$C$5:$C$131,1,FALSE)),VLOOKUP($C1500,'REACH Bilaga XVII_update'!$B$5:$B$131,1,FALSE))</f>
        <v>#N/A</v>
      </c>
      <c r="G1500" s="76" t="e">
        <f>IF($C1500="-",IF($A1500="-",VLOOKUP($D1500,' REACH Bilaga 59_update'!$A$5:$A$210,1,FALSE),VLOOKUP($A1500,' REACH Bilaga 59_update'!$D$5:$D$210,1,FALSE)),VLOOKUP($C1500,' REACH Bilaga 59_update'!$C$5:$C$210,1,FALSE))</f>
        <v>#N/A</v>
      </c>
      <c r="H1500" s="76" t="e">
        <f>IF($C1500="-",IF($A1500="-",VLOOKUP($D1500,'REACH Bilaga XIV_update'!$A$5:$A$110,1,FALSE),VLOOKUP($A1500,'REACH Bilaga XIV_update'!$D$5:$D$110,1,FALSE)),VLOOKUP($C1500,'REACH Bilaga XIV_update'!$C$5:$C$110,1,FALSE))</f>
        <v>#N/A</v>
      </c>
      <c r="I1500" s="76" t="str">
        <f>IF($C1500="-",IF($A1500="-",VLOOKUP($D1500,CoRAP_update!$A$5:$A$376,1,FALSE),VLOOKUP($A1500,CoRAP_update!$D$5:$D$376,1,FALSE)),VLOOKUP($C1500,CoRAP_update!$C$5:$C$376,1,FALSE))</f>
        <v>213-668-5</v>
      </c>
      <c r="J1500" s="76" t="e">
        <f>IF($C1500="-",IF($A1500="-",VLOOKUP($D1500,EDC_update!$C$2:$C$450,1,FALSE),VLOOKUP($A1500,EDC_update!$B$2:$B$450,1,FALSE)),VLOOKUP($C1500,EDC_update!$L$2:$L$450,1,FALSE))</f>
        <v>#N/A</v>
      </c>
      <c r="K1500" s="76" t="e">
        <f>IF($C1500="-",IF($A1500="-",IF(VLOOKUP($D1500,'sin-list 180320_update'!$C$2:$S$835,3,FALSE)="",NA(),VLOOKUP($D1500,'sin-list 180320_update'!$C$2:$S$835,3,FALSE)),IF(VLOOKUP($A1500,'sin-list 180320_update'!$A$2:$S$835,5,FALSE)="",NA(),VLOOKUP($A1500,'sin-list 180320_update'!$A$2:$S$835,5,FALSE))),IF(VLOOKUP($C1500,'sin-list 180320_update'!$B$2:$S$835,4,FALSE)="",NA(),VLOOKUP($C1500,'sin-list 180320_update'!$B$2:$S$835,4,FALSE)))</f>
        <v>#N/A</v>
      </c>
      <c r="L1500" s="76" t="e">
        <f>IF($C1500="-",IF($A1500="-",VLOOKUP($D1500,'sin-list 180320_update'!$C$2:$S$835,6,FALSE),VLOOKUP($A1500,'sin-list 180320_update'!$A$2:$S$835,8,FALSE)),VLOOKUP($C1500,'sin-list 180320_update'!$B$2:$S$835,7,FALSE))</f>
        <v>#N/A</v>
      </c>
      <c r="M1500" s="76" t="e">
        <f>IF($C1500="-",IF($A1500="-",IF(VLOOKUP($D1500,'sin-list 180320_update'!$C$2:$S$835,8,FALSE)="",NA(),VLOOKUP($D1500,'sin-list 180320_update'!$C$2:$S$835,8,FALSE)),IF(VLOOKUP($A1500,'sin-list 180320_update'!$A$2:$S$835,10,FALSE)="",NA(),VLOOKUP($A1500,'sin-list 180320_update'!$A$2:$S$835,10,FALSE))),IF(VLOOKUP($C1500,'sin-list 180320_update'!$B$2:$S$835,9,FALSE)="",NA(),VLOOKUP($C1500,'sin-list 180320_update'!$B$2:$S$835,9,FALSE)))</f>
        <v>#N/A</v>
      </c>
      <c r="N1500" s="76" t="e">
        <f>IF($C1500="-",IF($A1500="-",IF(VLOOKUP($D1500,'REACH Bilaga XVII_update'!$A$5:$E$131,4,FALSE)="",NA(),VLOOKUP($D1500,'REACH Bilaga XVII_update'!$A$5:$E$131,4,FALSE)),IF(VLOOKUP($A1500,'REACH Bilaga XVII_update'!$C$5:$D$131,2,FALSE)="",NA(),VLOOKUP($A1500,'REACH Bilaga XVII_update'!$C$5:$D$131,2,FALSE))),IF(VLOOKUP($C1500,'REACH Bilaga XVII_update'!$B$5:$D$131,3,FALSE)="",NA(),VLOOKUP($C1500,'REACH Bilaga XVII_update'!$B$5:$D$131,3,FALSE)))</f>
        <v>#N/A</v>
      </c>
      <c r="O1500" s="76" t="e">
        <f>IF($C1500="-",IF($A1500="-",IF(VLOOKUP($D1500,' REACH Bilaga 59_update'!$A$5:$E$210,5,FALSE)="",NA(),VLOOKUP($D1500,' REACH Bilaga 59_update'!$A$5:$E$210,5,FALSE)),IF(VLOOKUP($A1500,' REACH Bilaga 59_update'!$D$5:$E$210,2,FALSE)="",NA(),VLOOKUP($A1500,' REACH Bilaga 59_update'!$D$5:$E$210,2,FALSE))),IF(VLOOKUP($C1500,' REACH Bilaga 59_update'!$C$5:$E$210,3,FALSE)="",NA(),VLOOKUP($C1500,' REACH Bilaga 59_update'!$C$5:$E$210,3,FALSE)))</f>
        <v>#N/A</v>
      </c>
      <c r="P1500" s="76" t="e">
        <f>IF(C1500="-",IF(A1500="-",IFERROR(VLOOKUP($D1500,' REACH Bilaga 59_update'!$A$5:$F$210,MATCH(Sammanfattning!P$1,' REACH Bilaga 59_update'!$A$4:$F$4,0),FALSE),VLOOKUP($D1500,'REACH Bilaga XIV_update'!$A$4:$H$110,MATCH(Sammanfattning!P$1,'REACH Bilaga XIV_update'!$A$4:$H$4,0),FALSE)),IFERROR(VLOOKUP($A1500,' REACH Bilaga 59_update'!$D$5:$F$210,MATCH(Sammanfattning!P$1,' REACH Bilaga 59_update'!$D$4:$F$4,0),FALSE),VLOOKUP($A1500,'REACH Bilaga XIV_update'!$D$4:$H$110,MATCH(Sammanfattning!P$1,'REACH Bilaga XIV_update'!$D$4:$H$4,0),FALSE))),IFERROR(VLOOKUP($C1500,' REACH Bilaga 59_update'!$C$5:$F$210,MATCH(Sammanfattning!P$1,' REACH Bilaga 59_update'!$C$4:$F$4,0),FALSE),VLOOKUP($C1500,'REACH Bilaga XIV_update'!$C$4:$H$110,MATCH(Sammanfattning!P$1,'REACH Bilaga XIV_update'!$C$4:$H$4,0),FALSE)))</f>
        <v>#N/A</v>
      </c>
      <c r="Q1500" s="76" t="e">
        <f>IF($C1500="-",IF($A1500="-",IF(VLOOKUP($D1500,'REACH Bilaga XIV_update'!$A$5:$I$110,9,FALSE)="",NA(),VLOOKUP($D1500,'REACH Bilaga XIV_update'!$A$5:$I$110,9,FALSE)),IF(VLOOKUP($A1500,'REACH Bilaga XIV_update'!$D$5:$I$110,6,FALSE)="",NA(),VLOOKUP($A1500,'REACH Bilaga XIV_update'!$D$5:$I$110,6,FALSE))),IF(VLOOKUP($C1500,'REACH Bilaga XIV_update'!$C$5:$I$110,7,FALSE)="",NA(),VLOOKUP($C1500,'REACH Bilaga XIV_update'!$C$5:$I$110,7,FALSE)))</f>
        <v>#N/A</v>
      </c>
      <c r="R1500" s="76" t="e">
        <f>IF($C1500="-",IF($A1500="-",IF(VLOOKUP($D1500,CoRAP_update!$A$5:$O$376,15,FALSE)="",NA(),VLOOKUP($D1500,CoRAP_update!$A$5:$O$376,15,FALSE)),IF(VLOOKUP($A1500,CoRAP_update!$D$5:$O$376,12,FALSE)="",NA(),VLOOKUP($A1500,CoRAP_update!$D$5:$O$376,12,FALSE))),IF(VLOOKUP($C1500,CoRAP_update!$C$5:$O$376,13,FALSE)="",NA(),VLOOKUP($C1500,CoRAP_update!$C$5:$O$376,13,FALSE)))</f>
        <v>#N/A</v>
      </c>
      <c r="S1500" s="144" t="str">
        <f>IF($C1500="-",IF($A1500="-",VLOOKUP($D1500,CoRAP_update!$A$5:$J$376,MATCH(Sammanfattning!S$1,CoRAP_update!$A$4:$J$4,0),FALSE),VLOOKUP($A1500,CoRAP_update!$D$5:$J$376,MATCH(Sammanfattning!S$1,CoRAP_update!$D$4:$J$4,0),FALSE)),VLOOKUP($C1500,CoRAP_update!$C$5:$J$376,MATCH(Sammanfattning!S$1,CoRAP_update!$C$4:$J$4,0),FALSE))</f>
        <v>High (aggregated) tonnage#High RCR</v>
      </c>
      <c r="T1500" s="76" t="e">
        <f>IF($A1500="-",VLOOKUP($D1500,EDC_update!$C$2:$F$450,4,FALSE),VLOOKUP($A1500,EDC_update!$B$2:$F$450,5,FALSE))</f>
        <v>#N/A</v>
      </c>
      <c r="V1500" s="78">
        <f>IF(IFERROR(SEARCH("PBT",P1500),99)=99,IF(IFERROR(SEARCH("suspected PBT",S1500),99)=99,IF(IFERROR(SEARCH("concluded to be PBT",K1500),99)=99,IF(IFERROR(SEARCH("PBT",S1500),99)=99,IF(IFERROR(SEARCH("PBT cand",L1500),99)=99,IF(IFERROR(SEARCH("PBT",L1500),99)=99,IF(IFERROR(SEARCH("persistent, bioackumulative and toxic properties",K1500),99)=99,0,Scoring!$E$3),Scoring!$E$3),Scoring!$E$7),Scoring!$E$3),Scoring!$E$5),Scoring!$E$6),Scoring!$E$3)</f>
        <v>0</v>
      </c>
      <c r="W1500" s="78">
        <f>IF(IFERROR(SEARCH("vPvB",P1500),99)=99,IF(IFERROR(SEARCH("suspected pbt/vPvB",S1500),99)=99,IF(IFERROR(SEARCH("vPvB",S1500),99)=99,IF(IFERROR(SEARCH("concluded to be a vPvB",S1500),99)=99,IF(IFERROR(SEARCH("identified as vPvB",K1500),99)=99,IF(IFERROR(SEARCH("concluded to be a vPvB",K1500),99)=99,IF(IFERROR(SEARCH("concluded to be both pbt and vPvB",S1500),99)=99,IF(IFERROR(SEARCH("concluded to be both pbt and vPvB",K1500),99)=99,0,Scoring!$E$5),Scoring!$E$5),Scoring!$E$5),Scoring!$E$5),Scoring!$E$5),Scoring!$E$4),Scoring!$E$6),Scoring!$E$4)</f>
        <v>0</v>
      </c>
      <c r="X1500" s="78">
        <f>IF(IFERROR(SEARCH("H410",N1500),99)=99,IF(IFERROR(SEARCH("H410",O1500),99)=99,IF(IFERROR(SEARCH("H410",Q1500),99)=99,IF(IFERROR(SEARCH("H410",M1500),99)=99,IF(IFERROR(SEARCH("H410",R1500),99)=99,IF(IFERROR(SEARCH("H411",N1500),99)=99,IF(IFERROR(SEARCH("H411",O1500),99)=99,IF(IFERROR(SEARCH("H411",Q1500),99)=99,IF(IFERROR(SEARCH("H411",M1500),99)=99,IF(IFERROR(SEARCH("H411",R1500),99)=99,IF(IFERROR(SEARCH("H413",N1500),99)=99,IF(IFERROR(SEARCH("H413",O1500),99)=99,IF(IFERROR(SEARCH("H413",Q1500),99)=99,IF(IFERROR(SEARCH("H413",M1500),99)=99,IF(IFERROR(SEARCH("H413",R1500),99)=99,IF(IFERROR(SEARCH("H412",N1500),99)=99,IF(IFERROR(SEARCH("H412",O1500),99)=99,IF(IFERROR(SEARCH("H412",Q1500),99)=99,IF(IFERROR(SEARCH("H412",M1500),99)=99,IF(IFERROR(SEARCH("H412",R1500),99)=99,0,Scoring!$E$2),Scoring!$E$2),Scoring!$E$2),Scoring!$E$2),Scoring!$E$2),Scoring!$E$2),Scoring!$E$2),Scoring!$E$2),Scoring!$E$2),Scoring!$E$2),Scoring!$E$2),Scoring!$E$2),Scoring!$E$2),Scoring!$E$2),Scoring!$E$2),Scoring!$E$2),Scoring!$E$2),Scoring!$E$2),Scoring!$E$2),Scoring!$E$2)</f>
        <v>0</v>
      </c>
      <c r="Y1500" s="78">
        <f>IF(IFERROR(SEARCH("CMR",K1500),99)=99,IF(IFERROR(SEARCH("Suspected CMR",S1500),99)=99,IF(IFERROR(SEARCH("CMR",S1500),99)=99,0,Scoring!$E$8),Scoring!$E$9),Scoring!$E$8)</f>
        <v>0</v>
      </c>
      <c r="Z1500" s="78">
        <f>IF(IFERROR(SEARCH("H350",N1500),99)=99,IF(IFERROR(SEARCH("H350",O1500),99)=99,IF(IFERROR(SEARCH("H350",Q1500),99)=99,IF(IFERROR(SEARCH("H350",M1500),99)=99,IF(IFERROR(SEARCH("H350",R1500),99)=99,IF(IFERROR(SEARCH("H351",N1500),99)=99,IF(IFERROR(SEARCH("H351",O1500),99)=99,IF(IFERROR(SEARCH("H351",Q1500),99)=99,IF(IFERROR(SEARCH("H351",M1500),99)=99,IF(IFERROR(SEARCH("H351",R1500),99)=99,IF(IFERROR(SEARCH("carcinogenic",P1500),99)=99,IF(IFERROR(SEARCH("suspected carcinogenic",S1500),99)=99,0,Scoring!$E$12),Scoring!$E$11),Scoring!$E$10),Scoring!$E$10),Scoring!$E$10),Scoring!$E$10),Scoring!$E$10),Scoring!$E$10),Scoring!$E$10),Scoring!$E$10),Scoring!$E$10),Scoring!$E$10)</f>
        <v>0</v>
      </c>
      <c r="AA1500" s="78">
        <f>IF(IFERROR(SEARCH("H340",N1500),99)=99,IF(IFERROR(SEARCH("H340",O1500),99)=99,IF(IFERROR(SEARCH("H340",Q1500),99)=99,IF(IFERROR(SEARCH("H340",M1500),99)=99,IF(IFERROR(SEARCH("H340",R1500),99)=99,IF(IFERROR(SEARCH("H341",N1500),99)=99,IF(IFERROR(SEARCH("H341",O1500),99)=99,IF(IFERROR(SEARCH("H341",Q1500),99)=99,IF(IFERROR(SEARCH("H341",M1500),99)=99,IF(IFERROR(SEARCH("H341",R1500),99)=99,IF(IFERROR(SEARCH("mutagenic",P1500),99)=99,IF(IFERROR(SEARCH("suspected mutagenic",S1500),99)=99,0,Scoring!$E$15),Scoring!$E$14),Scoring!$E$13),Scoring!$E$13),Scoring!$E$13),Scoring!$E$13),Scoring!$E$13),Scoring!$E$13),Scoring!$E$13),Scoring!$E$13),Scoring!$E$13),Scoring!$E$13)</f>
        <v>0</v>
      </c>
      <c r="AB1500" s="78">
        <f>IF(IFERROR(SEARCH("H360",N1500),99)=99,IF(IFERROR(SEARCH("H360",O1500),99)=99,IF(IFERROR(SEARCH("H360",Q1500),99)=99,IF(IFERROR(SEARCH("H360",M1500),99)=99,IF(IFERROR(SEARCH("H360",R1500),99)=99,IF(IFERROR(SEARCH("H361",N1500),99)=99,IF(IFERROR(SEARCH("H361",O1500),99)=99,IF(IFERROR(SEARCH("H361",Q1500),99)=99,IF(IFERROR(SEARCH("H361",M1500),99)=99,IF(IFERROR(SEARCH("H361",R1500),99)=99,IF(IFERROR(SEARCH("reproduction",P1500),99)=99,IF(IFERROR(SEARCH("suspected reprotoxic",S1500),99)=99,IF(IFERROR(SEARCH("reprotoxic",S1500),99)=99,IF(IFERROR(SEARCH("reprotoxic",K1500),99)=99,0,Scoring!$E$18),Scoring!$E$18),Scoring!$E$19),Scoring!$E$17),Scoring!$E$16),Scoring!$E$16),Scoring!$E$16),Scoring!$E$16),Scoring!$E$16),Scoring!$E$16),Scoring!$E$16),Scoring!$E$16),Scoring!$E$16),Scoring!$E$16)</f>
        <v>0</v>
      </c>
      <c r="AC1500" s="78">
        <f>IF(IFERROR(SEARCH("57f",L1500),99)=99,IF(IFERROR(SEARCH("57(f)",P1500),99)=99,0,Scoring!$E$20),Scoring!$E$20)</f>
        <v>0</v>
      </c>
      <c r="AD1500" s="78">
        <f>IF(IFERROR(SEARCH("CAT1",T1500),99)=99,IF(IFERROR(SEARCH("CAT2",T1500),99)=99,IF(IFERROR(SEARCH("CAT3",T1500),99)=99,IF(IFERROR(SEARCH("concluded to be endocrine",K1500),99)=99,IF(IFERROR(SEARCH("categorised as endocrine",K1500),99)=99,IF(IFERROR(SEARCH("endocrine disrupting",P1500),99)=99,IF(IFERROR(SEARCH("endocrine disrupting",K1500),99)=99,IF(IFERROR(SEARCH("suspected endocrine",S1500),99)=99,IF(IFERROR(SEARCH("potential endocrine",S1500),99)=99,0,Scoring!$E$25),Scoring!$E$25),Scoring!$E$24),Scoring!$E$24),Scoring!$E$24),Scoring!$E$24),Scoring!$E$23),Scoring!$E$22),Scoring!$E$21)</f>
        <v>0</v>
      </c>
      <c r="AE1500" s="78">
        <f>IF(IFERROR(SEARCH("suspected sensitiser",S1500),99)=99,IF(IFERROR(SEARCH("sensitiser",S1500),99)=99,IF(IFERROR(SEARCH("other hazard based concern",S1500),99)=99,0,Scoring!$E$28),Scoring!$E$26),Scoring!$E$27)</f>
        <v>0</v>
      </c>
      <c r="AF1500" s="78">
        <f>IF(IFERROR(M1500,1)=1,IF(IFERROR(N1500,1)=1,IF(IFERROR(O1500,1)=1,IF(IFERROR(Q1500,1)=1,IF(IFERROR(R1500,1)=1,IF(IFERROR(T1500,1)=1,IF(IFERROR(K1500,1)=1,IF(IFERROR(P1500,1)=1,IF(IFERROR(S1500,1)=1,Scoring!$E$29,0),0),0),0),0),0),0),0),0)</f>
        <v>0</v>
      </c>
      <c r="AG1500" s="78">
        <f t="shared" si="97"/>
        <v>0</v>
      </c>
      <c r="AI1500" s="93"/>
      <c r="AJ1500" s="94"/>
      <c r="AK1500" s="76"/>
      <c r="AL1500" s="75"/>
      <c r="AN1500" s="79"/>
      <c r="AO1500" s="79"/>
      <c r="AP1500" s="79"/>
      <c r="AQ1500" s="79"/>
      <c r="AR1500" s="79"/>
      <c r="AS1500" s="78"/>
      <c r="AU1500" s="79">
        <f>IF(IFERROR(F1500,99)=99,IF(IFERROR(G1500,99)=99,IF(IFERROR(H1500,99)=99,IF(IFERROR(I1500,99)=99,IF(IFERROR(E1500,99)=99,IF(IFERROR(J1500,99)=99,0,Scoring!$B$7),Scoring!$B$3),Scoring!$B$2),Scoring!$B$6),Scoring!$B$5),Scoring!$B$4)</f>
        <v>0.5</v>
      </c>
      <c r="AV1500" s="78">
        <f t="shared" si="98"/>
        <v>0</v>
      </c>
      <c r="AW1500" s="78"/>
      <c r="AX1500" s="66"/>
      <c r="AY1500" s="78"/>
      <c r="AZ1500" s="76"/>
      <c r="BA1500" s="76"/>
      <c r="BB1500" s="76"/>
    </row>
    <row r="1501" spans="1:54" x14ac:dyDescent="0.25">
      <c r="A1501" s="84" t="s">
        <v>11778</v>
      </c>
      <c r="B1501" s="85" t="s">
        <v>30</v>
      </c>
      <c r="C1501" s="85" t="s">
        <v>11446</v>
      </c>
      <c r="D1501" s="84" t="s">
        <v>11447</v>
      </c>
      <c r="E1501" s="76" t="str">
        <f>IF(C1501="-",IF(A1501="-",VLOOKUP(D1501,'sin-list 180320_update'!$C$2:$C$835,1,FALSE),VLOOKUP(A1501,'sin-list 180320_update'!$A$2:$A$835,1,FALSE)),VLOOKUP(C1501,'sin-list 180320_update'!$B$2:$B$835,1,FALSE))</f>
        <v>220-877-5</v>
      </c>
      <c r="F1501" s="76" t="e">
        <f>IF($C1501="-",IF($A1501="-",VLOOKUP($D1501,'REACH Bilaga XVII_update'!$A$5:$A$131,1,FALSE),VLOOKUP($A1501,'REACH Bilaga XVII_update'!$C$5:$C$131,1,FALSE)),VLOOKUP($C1501,'REACH Bilaga XVII_update'!$B$5:$B$131,1,FALSE))</f>
        <v>#N/A</v>
      </c>
      <c r="G1501" s="76" t="e">
        <f>IF($C1501="-",IF($A1501="-",VLOOKUP($D1501,' REACH Bilaga 59_update'!$A$5:$A$210,1,FALSE),VLOOKUP($A1501,' REACH Bilaga 59_update'!$D$5:$D$210,1,FALSE)),VLOOKUP($C1501,' REACH Bilaga 59_update'!$C$5:$C$210,1,FALSE))</f>
        <v>#N/A</v>
      </c>
      <c r="H1501" s="76" t="e">
        <f>IF($C1501="-",IF($A1501="-",VLOOKUP($D1501,'REACH Bilaga XIV_update'!$A$5:$A$110,1,FALSE),VLOOKUP($A1501,'REACH Bilaga XIV_update'!$D$5:$D$110,1,FALSE)),VLOOKUP($C1501,'REACH Bilaga XIV_update'!$C$5:$C$110,1,FALSE))</f>
        <v>#N/A</v>
      </c>
      <c r="I1501" s="76" t="e">
        <f>IF($C1501="-",IF($A1501="-",VLOOKUP($D1501,CoRAP_update!$A$5:$A$376,1,FALSE),VLOOKUP($A1501,CoRAP_update!$D$5:$D$376,1,FALSE)),VLOOKUP($C1501,CoRAP_update!$C$5:$C$376,1,FALSE))</f>
        <v>#N/A</v>
      </c>
      <c r="J1501" s="76" t="e">
        <f>IF($C1501="-",IF($A1501="-",VLOOKUP($D1501,EDC_update!$C$2:$C$450,1,FALSE),VLOOKUP($A1501,EDC_update!$B$2:$B$450,1,FALSE)),VLOOKUP($C1501,EDC_update!$L$2:$L$450,1,FALSE))</f>
        <v>#N/A</v>
      </c>
      <c r="K1501" s="76" t="str">
        <f>IF($C1501="-",IF($A1501="-",IF(VLOOKUP($D1501,'sin-list 180320_update'!$C$2:$S$835,3,FALSE)="",NA(),VLOOKUP($D1501,'sin-list 180320_update'!$C$2:$S$835,3,FALSE)),IF(VLOOKUP($A1501,'sin-list 180320_update'!$A$2:$S$835,5,FALSE)="",NA(),VLOOKUP($A1501,'sin-list 180320_update'!$A$2:$S$835,5,FALSE))),IF(VLOOKUP($C1501,'sin-list 180320_update'!$B$2:$S$835,4,FALSE)="",NA(),VLOOKUP($C1501,'sin-list 180320_update'!$B$2:$S$835,4,FALSE)))</f>
        <v xml:space="preserve">This substance is Persistent, Mobile and Toxic. </v>
      </c>
      <c r="L1501" s="76">
        <f>IF($C1501="-",IF($A1501="-",VLOOKUP($D1501,'sin-list 180320_update'!$C$2:$S$835,6,FALSE),VLOOKUP($A1501,'sin-list 180320_update'!$A$2:$S$835,8,FALSE)),VLOOKUP($C1501,'sin-list 180320_update'!$B$2:$S$835,7,FALSE))</f>
        <v>0</v>
      </c>
      <c r="M1501" s="76" t="e">
        <f>IF($C1501="-",IF($A1501="-",IF(VLOOKUP($D1501,'sin-list 180320_update'!$C$2:$S$835,8,FALSE)="",NA(),VLOOKUP($D1501,'sin-list 180320_update'!$C$2:$S$835,8,FALSE)),IF(VLOOKUP($A1501,'sin-list 180320_update'!$A$2:$S$835,10,FALSE)="",NA(),VLOOKUP($A1501,'sin-list 180320_update'!$A$2:$S$835,10,FALSE))),IF(VLOOKUP($C1501,'sin-list 180320_update'!$B$2:$S$835,9,FALSE)="",NA(),VLOOKUP($C1501,'sin-list 180320_update'!$B$2:$S$835,9,FALSE)))</f>
        <v>#N/A</v>
      </c>
      <c r="N1501" s="76" t="e">
        <f>IF($C1501="-",IF($A1501="-",IF(VLOOKUP($D1501,'REACH Bilaga XVII_update'!$A$5:$E$131,4,FALSE)="",NA(),VLOOKUP($D1501,'REACH Bilaga XVII_update'!$A$5:$E$131,4,FALSE)),IF(VLOOKUP($A1501,'REACH Bilaga XVII_update'!$C$5:$D$131,2,FALSE)="",NA(),VLOOKUP($A1501,'REACH Bilaga XVII_update'!$C$5:$D$131,2,FALSE))),IF(VLOOKUP($C1501,'REACH Bilaga XVII_update'!$B$5:$D$131,3,FALSE)="",NA(),VLOOKUP($C1501,'REACH Bilaga XVII_update'!$B$5:$D$131,3,FALSE)))</f>
        <v>#N/A</v>
      </c>
      <c r="O1501" s="76" t="e">
        <f>IF($C1501="-",IF($A1501="-",IF(VLOOKUP($D1501,' REACH Bilaga 59_update'!$A$5:$E$210,5,FALSE)="",NA(),VLOOKUP($D1501,' REACH Bilaga 59_update'!$A$5:$E$210,5,FALSE)),IF(VLOOKUP($A1501,' REACH Bilaga 59_update'!$D$5:$E$210,2,FALSE)="",NA(),VLOOKUP($A1501,' REACH Bilaga 59_update'!$D$5:$E$210,2,FALSE))),IF(VLOOKUP($C1501,' REACH Bilaga 59_update'!$C$5:$E$210,3,FALSE)="",NA(),VLOOKUP($C1501,' REACH Bilaga 59_update'!$C$5:$E$210,3,FALSE)))</f>
        <v>#N/A</v>
      </c>
      <c r="P1501" s="76" t="e">
        <f>IF(C1501="-",IF(A1501="-",IFERROR(VLOOKUP($D1501,' REACH Bilaga 59_update'!$A$5:$F$210,MATCH(Sammanfattning!P$1,' REACH Bilaga 59_update'!$A$4:$F$4,0),FALSE),VLOOKUP($D1501,'REACH Bilaga XIV_update'!$A$4:$H$110,MATCH(Sammanfattning!P$1,'REACH Bilaga XIV_update'!$A$4:$H$4,0),FALSE)),IFERROR(VLOOKUP($A1501,' REACH Bilaga 59_update'!$D$5:$F$210,MATCH(Sammanfattning!P$1,' REACH Bilaga 59_update'!$D$4:$F$4,0),FALSE),VLOOKUP($A1501,'REACH Bilaga XIV_update'!$D$4:$H$110,MATCH(Sammanfattning!P$1,'REACH Bilaga XIV_update'!$D$4:$H$4,0),FALSE))),IFERROR(VLOOKUP($C1501,' REACH Bilaga 59_update'!$C$5:$F$210,MATCH(Sammanfattning!P$1,' REACH Bilaga 59_update'!$C$4:$F$4,0),FALSE),VLOOKUP($C1501,'REACH Bilaga XIV_update'!$C$4:$H$110,MATCH(Sammanfattning!P$1,'REACH Bilaga XIV_update'!$C$4:$H$4,0),FALSE)))</f>
        <v>#N/A</v>
      </c>
      <c r="Q1501" s="76" t="e">
        <f>IF($C1501="-",IF($A1501="-",IF(VLOOKUP($D1501,'REACH Bilaga XIV_update'!$A$5:$I$110,9,FALSE)="",NA(),VLOOKUP($D1501,'REACH Bilaga XIV_update'!$A$5:$I$110,9,FALSE)),IF(VLOOKUP($A1501,'REACH Bilaga XIV_update'!$D$5:$I$110,6,FALSE)="",NA(),VLOOKUP($A1501,'REACH Bilaga XIV_update'!$D$5:$I$110,6,FALSE))),IF(VLOOKUP($C1501,'REACH Bilaga XIV_update'!$C$5:$I$110,7,FALSE)="",NA(),VLOOKUP($C1501,'REACH Bilaga XIV_update'!$C$5:$I$110,7,FALSE)))</f>
        <v>#N/A</v>
      </c>
      <c r="R1501" s="76" t="e">
        <f>IF($C1501="-",IF($A1501="-",IF(VLOOKUP($D1501,CoRAP_update!$A$5:$O$376,15,FALSE)="",NA(),VLOOKUP($D1501,CoRAP_update!$A$5:$O$376,15,FALSE)),IF(VLOOKUP($A1501,CoRAP_update!$D$5:$O$376,12,FALSE)="",NA(),VLOOKUP($A1501,CoRAP_update!$D$5:$O$376,12,FALSE))),IF(VLOOKUP($C1501,CoRAP_update!$C$5:$O$376,13,FALSE)="",NA(),VLOOKUP($C1501,CoRAP_update!$C$5:$O$376,13,FALSE)))</f>
        <v>#N/A</v>
      </c>
      <c r="S1501" s="144" t="e">
        <f>IF($C1501="-",IF($A1501="-",VLOOKUP($D1501,CoRAP_update!$A$5:$J$376,MATCH(Sammanfattning!S$1,CoRAP_update!$A$4:$J$4,0),FALSE),VLOOKUP($A1501,CoRAP_update!$D$5:$J$376,MATCH(Sammanfattning!S$1,CoRAP_update!$D$4:$J$4,0),FALSE)),VLOOKUP($C1501,CoRAP_update!$C$5:$J$376,MATCH(Sammanfattning!S$1,CoRAP_update!$C$4:$J$4,0),FALSE))</f>
        <v>#N/A</v>
      </c>
      <c r="T1501" s="76" t="e">
        <f>IF($A1501="-",VLOOKUP($D1501,EDC_update!$C$2:$F$450,4,FALSE),VLOOKUP($A1501,EDC_update!$B$2:$F$450,5,FALSE))</f>
        <v>#N/A</v>
      </c>
      <c r="V1501" s="78">
        <f>IF(IFERROR(SEARCH("PBT",P1501),99)=99,IF(IFERROR(SEARCH("suspected PBT",S1501),99)=99,IF(IFERROR(SEARCH("concluded to be PBT",K1501),99)=99,IF(IFERROR(SEARCH("PBT",S1501),99)=99,IF(IFERROR(SEARCH("PBT cand",L1501),99)=99,IF(IFERROR(SEARCH("PBT",L1501),99)=99,IF(IFERROR(SEARCH("persistent, bioackumulative and toxic properties",K1501),99)=99,0,Scoring!$E$3),Scoring!$E$3),Scoring!$E$7),Scoring!$E$3),Scoring!$E$5),Scoring!$E$6),Scoring!$E$3)</f>
        <v>0</v>
      </c>
      <c r="W1501" s="78">
        <f>IF(IFERROR(SEARCH("vPvB",P1501),99)=99,IF(IFERROR(SEARCH("suspected pbt/vPvB",S1501),99)=99,IF(IFERROR(SEARCH("vPvB",S1501),99)=99,IF(IFERROR(SEARCH("concluded to be a vPvB",S1501),99)=99,IF(IFERROR(SEARCH("identified as vPvB",K1501),99)=99,IF(IFERROR(SEARCH("concluded to be a vPvB",K1501),99)=99,IF(IFERROR(SEARCH("concluded to be both pbt and vPvB",S1501),99)=99,IF(IFERROR(SEARCH("concluded to be both pbt and vPvB",K1501),99)=99,0,Scoring!$E$5),Scoring!$E$5),Scoring!$E$5),Scoring!$E$5),Scoring!$E$5),Scoring!$E$4),Scoring!$E$6),Scoring!$E$4)</f>
        <v>0</v>
      </c>
      <c r="X1501" s="78">
        <f>IF(IFERROR(SEARCH("H410",N1501),99)=99,IF(IFERROR(SEARCH("H410",O1501),99)=99,IF(IFERROR(SEARCH("H410",Q1501),99)=99,IF(IFERROR(SEARCH("H410",M1501),99)=99,IF(IFERROR(SEARCH("H410",R1501),99)=99,IF(IFERROR(SEARCH("H411",N1501),99)=99,IF(IFERROR(SEARCH("H411",O1501),99)=99,IF(IFERROR(SEARCH("H411",Q1501),99)=99,IF(IFERROR(SEARCH("H411",M1501),99)=99,IF(IFERROR(SEARCH("H411",R1501),99)=99,IF(IFERROR(SEARCH("H413",N1501),99)=99,IF(IFERROR(SEARCH("H413",O1501),99)=99,IF(IFERROR(SEARCH("H413",Q1501),99)=99,IF(IFERROR(SEARCH("H413",M1501),99)=99,IF(IFERROR(SEARCH("H413",R1501),99)=99,IF(IFERROR(SEARCH("H412",N1501),99)=99,IF(IFERROR(SEARCH("H412",O1501),99)=99,IF(IFERROR(SEARCH("H412",Q1501),99)=99,IF(IFERROR(SEARCH("H412",M1501),99)=99,IF(IFERROR(SEARCH("H412",R1501),99)=99,0,Scoring!$E$2),Scoring!$E$2),Scoring!$E$2),Scoring!$E$2),Scoring!$E$2),Scoring!$E$2),Scoring!$E$2),Scoring!$E$2),Scoring!$E$2),Scoring!$E$2),Scoring!$E$2),Scoring!$E$2),Scoring!$E$2),Scoring!$E$2),Scoring!$E$2),Scoring!$E$2),Scoring!$E$2),Scoring!$E$2),Scoring!$E$2),Scoring!$E$2)</f>
        <v>0</v>
      </c>
      <c r="Y1501" s="78">
        <f>IF(IFERROR(SEARCH("CMR",K1501),99)=99,IF(IFERROR(SEARCH("Suspected CMR",S1501),99)=99,IF(IFERROR(SEARCH("CMR",S1501),99)=99,0,Scoring!$E$8),Scoring!$E$9),Scoring!$E$8)</f>
        <v>0</v>
      </c>
      <c r="Z1501" s="78">
        <f>IF(IFERROR(SEARCH("H350",N1501),99)=99,IF(IFERROR(SEARCH("H350",O1501),99)=99,IF(IFERROR(SEARCH("H350",Q1501),99)=99,IF(IFERROR(SEARCH("H350",M1501),99)=99,IF(IFERROR(SEARCH("H350",R1501),99)=99,IF(IFERROR(SEARCH("H351",N1501),99)=99,IF(IFERROR(SEARCH("H351",O1501),99)=99,IF(IFERROR(SEARCH("H351",Q1501),99)=99,IF(IFERROR(SEARCH("H351",M1501),99)=99,IF(IFERROR(SEARCH("H351",R1501),99)=99,IF(IFERROR(SEARCH("carcinogenic",P1501),99)=99,IF(IFERROR(SEARCH("suspected carcinogenic",S1501),99)=99,0,Scoring!$E$12),Scoring!$E$11),Scoring!$E$10),Scoring!$E$10),Scoring!$E$10),Scoring!$E$10),Scoring!$E$10),Scoring!$E$10),Scoring!$E$10),Scoring!$E$10),Scoring!$E$10),Scoring!$E$10)</f>
        <v>0</v>
      </c>
      <c r="AA1501" s="78">
        <f>IF(IFERROR(SEARCH("H340",N1501),99)=99,IF(IFERROR(SEARCH("H340",O1501),99)=99,IF(IFERROR(SEARCH("H340",Q1501),99)=99,IF(IFERROR(SEARCH("H340",M1501),99)=99,IF(IFERROR(SEARCH("H340",R1501),99)=99,IF(IFERROR(SEARCH("H341",N1501),99)=99,IF(IFERROR(SEARCH("H341",O1501),99)=99,IF(IFERROR(SEARCH("H341",Q1501),99)=99,IF(IFERROR(SEARCH("H341",M1501),99)=99,IF(IFERROR(SEARCH("H341",R1501),99)=99,IF(IFERROR(SEARCH("mutagenic",P1501),99)=99,IF(IFERROR(SEARCH("suspected mutagenic",S1501),99)=99,0,Scoring!$E$15),Scoring!$E$14),Scoring!$E$13),Scoring!$E$13),Scoring!$E$13),Scoring!$E$13),Scoring!$E$13),Scoring!$E$13),Scoring!$E$13),Scoring!$E$13),Scoring!$E$13),Scoring!$E$13)</f>
        <v>0</v>
      </c>
      <c r="AB1501" s="78">
        <f>IF(IFERROR(SEARCH("H360",N1501),99)=99,IF(IFERROR(SEARCH("H360",O1501),99)=99,IF(IFERROR(SEARCH("H360",Q1501),99)=99,IF(IFERROR(SEARCH("H360",M1501),99)=99,IF(IFERROR(SEARCH("H360",R1501),99)=99,IF(IFERROR(SEARCH("H361",N1501),99)=99,IF(IFERROR(SEARCH("H361",O1501),99)=99,IF(IFERROR(SEARCH("H361",Q1501),99)=99,IF(IFERROR(SEARCH("H361",M1501),99)=99,IF(IFERROR(SEARCH("H361",R1501),99)=99,IF(IFERROR(SEARCH("reproduction",P1501),99)=99,IF(IFERROR(SEARCH("suspected reprotoxic",S1501),99)=99,IF(IFERROR(SEARCH("reprotoxic",S1501),99)=99,IF(IFERROR(SEARCH("reprotoxic",K1501),99)=99,0,Scoring!$E$18),Scoring!$E$18),Scoring!$E$19),Scoring!$E$17),Scoring!$E$16),Scoring!$E$16),Scoring!$E$16),Scoring!$E$16),Scoring!$E$16),Scoring!$E$16),Scoring!$E$16),Scoring!$E$16),Scoring!$E$16),Scoring!$E$16)</f>
        <v>0</v>
      </c>
      <c r="AC1501" s="78">
        <f>IF(IFERROR(SEARCH("57f",L1501),99)=99,IF(IFERROR(SEARCH("57(f)",P1501),99)=99,0,Scoring!$E$20),Scoring!$E$20)</f>
        <v>0</v>
      </c>
      <c r="AD1501" s="78">
        <f>IF(IFERROR(SEARCH("CAT1",T1501),99)=99,IF(IFERROR(SEARCH("CAT2",T1501),99)=99,IF(IFERROR(SEARCH("CAT3",T1501),99)=99,IF(IFERROR(SEARCH("concluded to be endocrine",K1501),99)=99,IF(IFERROR(SEARCH("categorised as endocrine",K1501),99)=99,IF(IFERROR(SEARCH("endocrine disrupting",P1501),99)=99,IF(IFERROR(SEARCH("endocrine disrupting",K1501),99)=99,IF(IFERROR(SEARCH("suspected endocrine",S1501),99)=99,IF(IFERROR(SEARCH("potential endocrine",S1501),99)=99,0,Scoring!$E$25),Scoring!$E$25),Scoring!$E$24),Scoring!$E$24),Scoring!$E$24),Scoring!$E$24),Scoring!$E$23),Scoring!$E$22),Scoring!$E$21)</f>
        <v>0</v>
      </c>
      <c r="AE1501" s="78">
        <f>IF(IFERROR(SEARCH("suspected sensitiser",S1501),99)=99,IF(IFERROR(SEARCH("sensitiser",S1501),99)=99,IF(IFERROR(SEARCH("other hazard based concern",S1501),99)=99,0,Scoring!$E$28),Scoring!$E$26),Scoring!$E$27)</f>
        <v>0</v>
      </c>
      <c r="AF1501" s="78">
        <f>IF(IFERROR(M1501,1)=1,IF(IFERROR(N1501,1)=1,IF(IFERROR(O1501,1)=1,IF(IFERROR(Q1501,1)=1,IF(IFERROR(R1501,1)=1,IF(IFERROR(T1501,1)=1,IF(IFERROR(K1501,1)=1,IF(IFERROR(P1501,1)=1,IF(IFERROR(S1501,1)=1,Scoring!$E$29,0),0),0),0),0),0),0),0),0)</f>
        <v>0</v>
      </c>
      <c r="AG1501" s="78">
        <f t="shared" si="97"/>
        <v>0</v>
      </c>
      <c r="AI1501" s="93"/>
      <c r="AJ1501" s="94"/>
      <c r="AK1501" s="76"/>
      <c r="AL1501" s="75"/>
      <c r="AN1501" s="79"/>
      <c r="AO1501" s="79"/>
      <c r="AP1501" s="79"/>
      <c r="AQ1501" s="79"/>
      <c r="AR1501" s="79"/>
      <c r="AS1501" s="78"/>
      <c r="AU1501" s="79">
        <f>IF(IFERROR(F1501,99)=99,IF(IFERROR(G1501,99)=99,IF(IFERROR(H1501,99)=99,IF(IFERROR(I1501,99)=99,IF(IFERROR(E1501,99)=99,IF(IFERROR(J1501,99)=99,0,Scoring!$B$7),Scoring!$B$3),Scoring!$B$2),Scoring!$B$6),Scoring!$B$5),Scoring!$B$4)</f>
        <v>0.3</v>
      </c>
      <c r="AV1501" s="78">
        <f t="shared" si="98"/>
        <v>0</v>
      </c>
      <c r="AW1501" s="78"/>
      <c r="AX1501" s="66"/>
      <c r="AY1501" s="78"/>
      <c r="AZ1501" s="76"/>
      <c r="BB1501" s="76"/>
    </row>
    <row r="1502" spans="1:54" x14ac:dyDescent="0.25">
      <c r="A1502" s="84" t="s">
        <v>11779</v>
      </c>
      <c r="B1502" s="85" t="s">
        <v>30</v>
      </c>
      <c r="C1502" s="85" t="s">
        <v>11448</v>
      </c>
      <c r="D1502" s="84" t="s">
        <v>11449</v>
      </c>
      <c r="E1502" s="76" t="str">
        <f>IF(C1502="-",IF(A1502="-",VLOOKUP(D1502,'sin-list 180320_update'!$C$2:$C$835,1,FALSE),VLOOKUP(A1502,'sin-list 180320_update'!$A$2:$A$835,1,FALSE)),VLOOKUP(C1502,'sin-list 180320_update'!$B$2:$B$835,1,FALSE))</f>
        <v>220-879-6</v>
      </c>
      <c r="F1502" s="76" t="e">
        <f>IF($C1502="-",IF($A1502="-",VLOOKUP($D1502,'REACH Bilaga XVII_update'!$A$5:$A$131,1,FALSE),VLOOKUP($A1502,'REACH Bilaga XVII_update'!$C$5:$C$131,1,FALSE)),VLOOKUP($C1502,'REACH Bilaga XVII_update'!$B$5:$B$131,1,FALSE))</f>
        <v>#N/A</v>
      </c>
      <c r="G1502" s="76" t="e">
        <f>IF($C1502="-",IF($A1502="-",VLOOKUP($D1502,' REACH Bilaga 59_update'!$A$5:$A$210,1,FALSE),VLOOKUP($A1502,' REACH Bilaga 59_update'!$D$5:$D$210,1,FALSE)),VLOOKUP($C1502,' REACH Bilaga 59_update'!$C$5:$C$210,1,FALSE))</f>
        <v>#N/A</v>
      </c>
      <c r="H1502" s="76" t="e">
        <f>IF($C1502="-",IF($A1502="-",VLOOKUP($D1502,'REACH Bilaga XIV_update'!$A$5:$A$110,1,FALSE),VLOOKUP($A1502,'REACH Bilaga XIV_update'!$D$5:$D$110,1,FALSE)),VLOOKUP($C1502,'REACH Bilaga XIV_update'!$C$5:$C$110,1,FALSE))</f>
        <v>#N/A</v>
      </c>
      <c r="I1502" s="76" t="e">
        <f>IF($C1502="-",IF($A1502="-",VLOOKUP($D1502,CoRAP_update!$A$5:$A$376,1,FALSE),VLOOKUP($A1502,CoRAP_update!$D$5:$D$376,1,FALSE)),VLOOKUP($C1502,CoRAP_update!$C$5:$C$376,1,FALSE))</f>
        <v>#N/A</v>
      </c>
      <c r="J1502" s="76" t="e">
        <f>IF($C1502="-",IF($A1502="-",VLOOKUP($D1502,EDC_update!$C$2:$C$450,1,FALSE),VLOOKUP($A1502,EDC_update!$B$2:$B$450,1,FALSE)),VLOOKUP($C1502,EDC_update!$L$2:$L$450,1,FALSE))</f>
        <v>#N/A</v>
      </c>
      <c r="K1502" s="76" t="str">
        <f>IF($C1502="-",IF($A1502="-",IF(VLOOKUP($D1502,'sin-list 180320_update'!$C$2:$S$835,3,FALSE)="",NA(),VLOOKUP($D1502,'sin-list 180320_update'!$C$2:$S$835,3,FALSE)),IF(VLOOKUP($A1502,'sin-list 180320_update'!$A$2:$S$835,5,FALSE)="",NA(),VLOOKUP($A1502,'sin-list 180320_update'!$A$2:$S$835,5,FALSE))),IF(VLOOKUP($C1502,'sin-list 180320_update'!$B$2:$S$835,4,FALSE)="",NA(),VLOOKUP($C1502,'sin-list 180320_update'!$B$2:$S$835,4,FALSE)))</f>
        <v xml:space="preserve">This substance is Persistent, Mobile and Toxic. </v>
      </c>
      <c r="L1502" s="76">
        <f>IF($C1502="-",IF($A1502="-",VLOOKUP($D1502,'sin-list 180320_update'!$C$2:$S$835,6,FALSE),VLOOKUP($A1502,'sin-list 180320_update'!$A$2:$S$835,8,FALSE)),VLOOKUP($C1502,'sin-list 180320_update'!$B$2:$S$835,7,FALSE))</f>
        <v>0</v>
      </c>
      <c r="M1502" s="76" t="e">
        <f>IF($C1502="-",IF($A1502="-",IF(VLOOKUP($D1502,'sin-list 180320_update'!$C$2:$S$835,8,FALSE)="",NA(),VLOOKUP($D1502,'sin-list 180320_update'!$C$2:$S$835,8,FALSE)),IF(VLOOKUP($A1502,'sin-list 180320_update'!$A$2:$S$835,10,FALSE)="",NA(),VLOOKUP($A1502,'sin-list 180320_update'!$A$2:$S$835,10,FALSE))),IF(VLOOKUP($C1502,'sin-list 180320_update'!$B$2:$S$835,9,FALSE)="",NA(),VLOOKUP($C1502,'sin-list 180320_update'!$B$2:$S$835,9,FALSE)))</f>
        <v>#N/A</v>
      </c>
      <c r="N1502" s="76" t="e">
        <f>IF($C1502="-",IF($A1502="-",IF(VLOOKUP($D1502,'REACH Bilaga XVII_update'!$A$5:$E$131,4,FALSE)="",NA(),VLOOKUP($D1502,'REACH Bilaga XVII_update'!$A$5:$E$131,4,FALSE)),IF(VLOOKUP($A1502,'REACH Bilaga XVII_update'!$C$5:$D$131,2,FALSE)="",NA(),VLOOKUP($A1502,'REACH Bilaga XVII_update'!$C$5:$D$131,2,FALSE))),IF(VLOOKUP($C1502,'REACH Bilaga XVII_update'!$B$5:$D$131,3,FALSE)="",NA(),VLOOKUP($C1502,'REACH Bilaga XVII_update'!$B$5:$D$131,3,FALSE)))</f>
        <v>#N/A</v>
      </c>
      <c r="O1502" s="76" t="e">
        <f>IF($C1502="-",IF($A1502="-",IF(VLOOKUP($D1502,' REACH Bilaga 59_update'!$A$5:$E$210,5,FALSE)="",NA(),VLOOKUP($D1502,' REACH Bilaga 59_update'!$A$5:$E$210,5,FALSE)),IF(VLOOKUP($A1502,' REACH Bilaga 59_update'!$D$5:$E$210,2,FALSE)="",NA(),VLOOKUP($A1502,' REACH Bilaga 59_update'!$D$5:$E$210,2,FALSE))),IF(VLOOKUP($C1502,' REACH Bilaga 59_update'!$C$5:$E$210,3,FALSE)="",NA(),VLOOKUP($C1502,' REACH Bilaga 59_update'!$C$5:$E$210,3,FALSE)))</f>
        <v>#N/A</v>
      </c>
      <c r="P1502" s="76" t="e">
        <f>IF(C1502="-",IF(A1502="-",IFERROR(VLOOKUP($D1502,' REACH Bilaga 59_update'!$A$5:$F$210,MATCH(Sammanfattning!P$1,' REACH Bilaga 59_update'!$A$4:$F$4,0),FALSE),VLOOKUP($D1502,'REACH Bilaga XIV_update'!$A$4:$H$110,MATCH(Sammanfattning!P$1,'REACH Bilaga XIV_update'!$A$4:$H$4,0),FALSE)),IFERROR(VLOOKUP($A1502,' REACH Bilaga 59_update'!$D$5:$F$210,MATCH(Sammanfattning!P$1,' REACH Bilaga 59_update'!$D$4:$F$4,0),FALSE),VLOOKUP($A1502,'REACH Bilaga XIV_update'!$D$4:$H$110,MATCH(Sammanfattning!P$1,'REACH Bilaga XIV_update'!$D$4:$H$4,0),FALSE))),IFERROR(VLOOKUP($C1502,' REACH Bilaga 59_update'!$C$5:$F$210,MATCH(Sammanfattning!P$1,' REACH Bilaga 59_update'!$C$4:$F$4,0),FALSE),VLOOKUP($C1502,'REACH Bilaga XIV_update'!$C$4:$H$110,MATCH(Sammanfattning!P$1,'REACH Bilaga XIV_update'!$C$4:$H$4,0),FALSE)))</f>
        <v>#N/A</v>
      </c>
      <c r="Q1502" s="76" t="e">
        <f>IF($C1502="-",IF($A1502="-",IF(VLOOKUP($D1502,'REACH Bilaga XIV_update'!$A$5:$I$110,9,FALSE)="",NA(),VLOOKUP($D1502,'REACH Bilaga XIV_update'!$A$5:$I$110,9,FALSE)),IF(VLOOKUP($A1502,'REACH Bilaga XIV_update'!$D$5:$I$110,6,FALSE)="",NA(),VLOOKUP($A1502,'REACH Bilaga XIV_update'!$D$5:$I$110,6,FALSE))),IF(VLOOKUP($C1502,'REACH Bilaga XIV_update'!$C$5:$I$110,7,FALSE)="",NA(),VLOOKUP($C1502,'REACH Bilaga XIV_update'!$C$5:$I$110,7,FALSE)))</f>
        <v>#N/A</v>
      </c>
      <c r="R1502" s="76" t="e">
        <f>IF($C1502="-",IF($A1502="-",IF(VLOOKUP($D1502,CoRAP_update!$A$5:$O$376,15,FALSE)="",NA(),VLOOKUP($D1502,CoRAP_update!$A$5:$O$376,15,FALSE)),IF(VLOOKUP($A1502,CoRAP_update!$D$5:$O$376,12,FALSE)="",NA(),VLOOKUP($A1502,CoRAP_update!$D$5:$O$376,12,FALSE))),IF(VLOOKUP($C1502,CoRAP_update!$C$5:$O$376,13,FALSE)="",NA(),VLOOKUP($C1502,CoRAP_update!$C$5:$O$376,13,FALSE)))</f>
        <v>#N/A</v>
      </c>
      <c r="S1502" s="144" t="e">
        <f>IF($C1502="-",IF($A1502="-",VLOOKUP($D1502,CoRAP_update!$A$5:$J$376,MATCH(Sammanfattning!S$1,CoRAP_update!$A$4:$J$4,0),FALSE),VLOOKUP($A1502,CoRAP_update!$D$5:$J$376,MATCH(Sammanfattning!S$1,CoRAP_update!$D$4:$J$4,0),FALSE)),VLOOKUP($C1502,CoRAP_update!$C$5:$J$376,MATCH(Sammanfattning!S$1,CoRAP_update!$C$4:$J$4,0),FALSE))</f>
        <v>#N/A</v>
      </c>
      <c r="T1502" s="76" t="e">
        <f>IF($A1502="-",VLOOKUP($D1502,EDC_update!$C$2:$F$450,4,FALSE),VLOOKUP($A1502,EDC_update!$B$2:$F$450,5,FALSE))</f>
        <v>#N/A</v>
      </c>
      <c r="V1502" s="78">
        <f>IF(IFERROR(SEARCH("PBT",P1502),99)=99,IF(IFERROR(SEARCH("suspected PBT",S1502),99)=99,IF(IFERROR(SEARCH("concluded to be PBT",K1502),99)=99,IF(IFERROR(SEARCH("PBT",S1502),99)=99,IF(IFERROR(SEARCH("PBT cand",L1502),99)=99,IF(IFERROR(SEARCH("PBT",L1502),99)=99,IF(IFERROR(SEARCH("persistent, bioackumulative and toxic properties",K1502),99)=99,0,Scoring!$E$3),Scoring!$E$3),Scoring!$E$7),Scoring!$E$3),Scoring!$E$5),Scoring!$E$6),Scoring!$E$3)</f>
        <v>0</v>
      </c>
      <c r="W1502" s="78">
        <f>IF(IFERROR(SEARCH("vPvB",P1502),99)=99,IF(IFERROR(SEARCH("suspected pbt/vPvB",S1502),99)=99,IF(IFERROR(SEARCH("vPvB",S1502),99)=99,IF(IFERROR(SEARCH("concluded to be a vPvB",S1502),99)=99,IF(IFERROR(SEARCH("identified as vPvB",K1502),99)=99,IF(IFERROR(SEARCH("concluded to be a vPvB",K1502),99)=99,IF(IFERROR(SEARCH("concluded to be both pbt and vPvB",S1502),99)=99,IF(IFERROR(SEARCH("concluded to be both pbt and vPvB",K1502),99)=99,0,Scoring!$E$5),Scoring!$E$5),Scoring!$E$5),Scoring!$E$5),Scoring!$E$5),Scoring!$E$4),Scoring!$E$6),Scoring!$E$4)</f>
        <v>0</v>
      </c>
      <c r="X1502" s="78">
        <f>IF(IFERROR(SEARCH("H410",N1502),99)=99,IF(IFERROR(SEARCH("H410",O1502),99)=99,IF(IFERROR(SEARCH("H410",Q1502),99)=99,IF(IFERROR(SEARCH("H410",M1502),99)=99,IF(IFERROR(SEARCH("H410",R1502),99)=99,IF(IFERROR(SEARCH("H411",N1502),99)=99,IF(IFERROR(SEARCH("H411",O1502),99)=99,IF(IFERROR(SEARCH("H411",Q1502),99)=99,IF(IFERROR(SEARCH("H411",M1502),99)=99,IF(IFERROR(SEARCH("H411",R1502),99)=99,IF(IFERROR(SEARCH("H413",N1502),99)=99,IF(IFERROR(SEARCH("H413",O1502),99)=99,IF(IFERROR(SEARCH("H413",Q1502),99)=99,IF(IFERROR(SEARCH("H413",M1502),99)=99,IF(IFERROR(SEARCH("H413",R1502),99)=99,IF(IFERROR(SEARCH("H412",N1502),99)=99,IF(IFERROR(SEARCH("H412",O1502),99)=99,IF(IFERROR(SEARCH("H412",Q1502),99)=99,IF(IFERROR(SEARCH("H412",M1502),99)=99,IF(IFERROR(SEARCH("H412",R1502),99)=99,0,Scoring!$E$2),Scoring!$E$2),Scoring!$E$2),Scoring!$E$2),Scoring!$E$2),Scoring!$E$2),Scoring!$E$2),Scoring!$E$2),Scoring!$E$2),Scoring!$E$2),Scoring!$E$2),Scoring!$E$2),Scoring!$E$2),Scoring!$E$2),Scoring!$E$2),Scoring!$E$2),Scoring!$E$2),Scoring!$E$2),Scoring!$E$2),Scoring!$E$2)</f>
        <v>0</v>
      </c>
      <c r="Y1502" s="78">
        <f>IF(IFERROR(SEARCH("CMR",K1502),99)=99,IF(IFERROR(SEARCH("Suspected CMR",S1502),99)=99,IF(IFERROR(SEARCH("CMR",S1502),99)=99,0,Scoring!$E$8),Scoring!$E$9),Scoring!$E$8)</f>
        <v>0</v>
      </c>
      <c r="Z1502" s="78">
        <f>IF(IFERROR(SEARCH("H350",N1502),99)=99,IF(IFERROR(SEARCH("H350",O1502),99)=99,IF(IFERROR(SEARCH("H350",Q1502),99)=99,IF(IFERROR(SEARCH("H350",M1502),99)=99,IF(IFERROR(SEARCH("H350",R1502),99)=99,IF(IFERROR(SEARCH("H351",N1502),99)=99,IF(IFERROR(SEARCH("H351",O1502),99)=99,IF(IFERROR(SEARCH("H351",Q1502),99)=99,IF(IFERROR(SEARCH("H351",M1502),99)=99,IF(IFERROR(SEARCH("H351",R1502),99)=99,IF(IFERROR(SEARCH("carcinogenic",P1502),99)=99,IF(IFERROR(SEARCH("suspected carcinogenic",S1502),99)=99,0,Scoring!$E$12),Scoring!$E$11),Scoring!$E$10),Scoring!$E$10),Scoring!$E$10),Scoring!$E$10),Scoring!$E$10),Scoring!$E$10),Scoring!$E$10),Scoring!$E$10),Scoring!$E$10),Scoring!$E$10)</f>
        <v>0</v>
      </c>
      <c r="AA1502" s="78">
        <f>IF(IFERROR(SEARCH("H340",N1502),99)=99,IF(IFERROR(SEARCH("H340",O1502),99)=99,IF(IFERROR(SEARCH("H340",Q1502),99)=99,IF(IFERROR(SEARCH("H340",M1502),99)=99,IF(IFERROR(SEARCH("H340",R1502),99)=99,IF(IFERROR(SEARCH("H341",N1502),99)=99,IF(IFERROR(SEARCH("H341",O1502),99)=99,IF(IFERROR(SEARCH("H341",Q1502),99)=99,IF(IFERROR(SEARCH("H341",M1502),99)=99,IF(IFERROR(SEARCH("H341",R1502),99)=99,IF(IFERROR(SEARCH("mutagenic",P1502),99)=99,IF(IFERROR(SEARCH("suspected mutagenic",S1502),99)=99,0,Scoring!$E$15),Scoring!$E$14),Scoring!$E$13),Scoring!$E$13),Scoring!$E$13),Scoring!$E$13),Scoring!$E$13),Scoring!$E$13),Scoring!$E$13),Scoring!$E$13),Scoring!$E$13),Scoring!$E$13)</f>
        <v>0</v>
      </c>
      <c r="AB1502" s="78">
        <f>IF(IFERROR(SEARCH("H360",N1502),99)=99,IF(IFERROR(SEARCH("H360",O1502),99)=99,IF(IFERROR(SEARCH("H360",Q1502),99)=99,IF(IFERROR(SEARCH("H360",M1502),99)=99,IF(IFERROR(SEARCH("H360",R1502),99)=99,IF(IFERROR(SEARCH("H361",N1502),99)=99,IF(IFERROR(SEARCH("H361",O1502),99)=99,IF(IFERROR(SEARCH("H361",Q1502),99)=99,IF(IFERROR(SEARCH("H361",M1502),99)=99,IF(IFERROR(SEARCH("H361",R1502),99)=99,IF(IFERROR(SEARCH("reproduction",P1502),99)=99,IF(IFERROR(SEARCH("suspected reprotoxic",S1502),99)=99,IF(IFERROR(SEARCH("reprotoxic",S1502),99)=99,IF(IFERROR(SEARCH("reprotoxic",K1502),99)=99,0,Scoring!$E$18),Scoring!$E$18),Scoring!$E$19),Scoring!$E$17),Scoring!$E$16),Scoring!$E$16),Scoring!$E$16),Scoring!$E$16),Scoring!$E$16),Scoring!$E$16),Scoring!$E$16),Scoring!$E$16),Scoring!$E$16),Scoring!$E$16)</f>
        <v>0</v>
      </c>
      <c r="AC1502" s="78">
        <f>IF(IFERROR(SEARCH("57f",L1502),99)=99,IF(IFERROR(SEARCH("57(f)",P1502),99)=99,0,Scoring!$E$20),Scoring!$E$20)</f>
        <v>0</v>
      </c>
      <c r="AD1502" s="78">
        <f>IF(IFERROR(SEARCH("CAT1",T1502),99)=99,IF(IFERROR(SEARCH("CAT2",T1502),99)=99,IF(IFERROR(SEARCH("CAT3",T1502),99)=99,IF(IFERROR(SEARCH("concluded to be endocrine",K1502),99)=99,IF(IFERROR(SEARCH("categorised as endocrine",K1502),99)=99,IF(IFERROR(SEARCH("endocrine disrupting",P1502),99)=99,IF(IFERROR(SEARCH("endocrine disrupting",K1502),99)=99,IF(IFERROR(SEARCH("suspected endocrine",S1502),99)=99,IF(IFERROR(SEARCH("potential endocrine",S1502),99)=99,0,Scoring!$E$25),Scoring!$E$25),Scoring!$E$24),Scoring!$E$24),Scoring!$E$24),Scoring!$E$24),Scoring!$E$23),Scoring!$E$22),Scoring!$E$21)</f>
        <v>0</v>
      </c>
      <c r="AE1502" s="78">
        <f>IF(IFERROR(SEARCH("suspected sensitiser",S1502),99)=99,IF(IFERROR(SEARCH("sensitiser",S1502),99)=99,IF(IFERROR(SEARCH("other hazard based concern",S1502),99)=99,0,Scoring!$E$28),Scoring!$E$26),Scoring!$E$27)</f>
        <v>0</v>
      </c>
      <c r="AF1502" s="78">
        <f>IF(IFERROR(M1502,1)=1,IF(IFERROR(N1502,1)=1,IF(IFERROR(O1502,1)=1,IF(IFERROR(Q1502,1)=1,IF(IFERROR(R1502,1)=1,IF(IFERROR(T1502,1)=1,IF(IFERROR(K1502,1)=1,IF(IFERROR(P1502,1)=1,IF(IFERROR(S1502,1)=1,Scoring!$E$29,0),0),0),0),0),0),0),0),0)</f>
        <v>0</v>
      </c>
      <c r="AG1502" s="78">
        <f t="shared" si="97"/>
        <v>0</v>
      </c>
      <c r="AI1502" s="93"/>
      <c r="AJ1502" s="94"/>
      <c r="AK1502" s="76"/>
      <c r="AL1502" s="75"/>
      <c r="AN1502" s="79"/>
      <c r="AO1502" s="79"/>
      <c r="AP1502" s="79"/>
      <c r="AQ1502" s="79"/>
      <c r="AR1502" s="79"/>
      <c r="AS1502" s="78"/>
      <c r="AU1502" s="79">
        <f>IF(IFERROR(F1502,99)=99,IF(IFERROR(G1502,99)=99,IF(IFERROR(H1502,99)=99,IF(IFERROR(I1502,99)=99,IF(IFERROR(E1502,99)=99,IF(IFERROR(J1502,99)=99,0,Scoring!$B$7),Scoring!$B$3),Scoring!$B$2),Scoring!$B$6),Scoring!$B$5),Scoring!$B$4)</f>
        <v>0.3</v>
      </c>
      <c r="AV1502" s="78">
        <f t="shared" si="98"/>
        <v>0</v>
      </c>
      <c r="AW1502" s="78"/>
      <c r="AX1502" s="66"/>
      <c r="AY1502" s="78"/>
      <c r="AZ1502" s="76"/>
      <c r="BB1502" s="76"/>
    </row>
    <row r="1503" spans="1:54" x14ac:dyDescent="0.25">
      <c r="A1503" s="84" t="s">
        <v>6248</v>
      </c>
      <c r="B1503" s="85" t="s">
        <v>30</v>
      </c>
      <c r="C1503" s="85" t="s">
        <v>6249</v>
      </c>
      <c r="D1503" s="84" t="s">
        <v>11454</v>
      </c>
      <c r="E1503" s="76" t="str">
        <f>IF(C1503="-",IF(A1503="-",VLOOKUP(D1503,'sin-list 180320_update'!$C$2:$C$835,1,FALSE),VLOOKUP(A1503,'sin-list 180320_update'!$A$2:$A$835,1,FALSE)),VLOOKUP(C1503,'sin-list 180320_update'!$B$2:$B$835,1,FALSE))</f>
        <v>221-573-5</v>
      </c>
      <c r="F1503" s="76" t="e">
        <f>IF($C1503="-",IF($A1503="-",VLOOKUP($D1503,'REACH Bilaga XVII_update'!$A$5:$A$131,1,FALSE),VLOOKUP($A1503,'REACH Bilaga XVII_update'!$C$5:$C$131,1,FALSE)),VLOOKUP($C1503,'REACH Bilaga XVII_update'!$B$5:$B$131,1,FALSE))</f>
        <v>#N/A</v>
      </c>
      <c r="G1503" s="76" t="e">
        <f>IF($C1503="-",IF($A1503="-",VLOOKUP($D1503,' REACH Bilaga 59_update'!$A$5:$A$210,1,FALSE),VLOOKUP($A1503,' REACH Bilaga 59_update'!$D$5:$D$210,1,FALSE)),VLOOKUP($C1503,' REACH Bilaga 59_update'!$C$5:$C$210,1,FALSE))</f>
        <v>#N/A</v>
      </c>
      <c r="H1503" s="76" t="e">
        <f>IF($C1503="-",IF($A1503="-",VLOOKUP($D1503,'REACH Bilaga XIV_update'!$A$5:$A$110,1,FALSE),VLOOKUP($A1503,'REACH Bilaga XIV_update'!$D$5:$D$110,1,FALSE)),VLOOKUP($C1503,'REACH Bilaga XIV_update'!$C$5:$C$110,1,FALSE))</f>
        <v>#N/A</v>
      </c>
      <c r="I1503" s="76" t="e">
        <f>IF($C1503="-",IF($A1503="-",VLOOKUP($D1503,CoRAP_update!$A$5:$A$376,1,FALSE),VLOOKUP($A1503,CoRAP_update!$D$5:$D$376,1,FALSE)),VLOOKUP($C1503,CoRAP_update!$C$5:$C$376,1,FALSE))</f>
        <v>#N/A</v>
      </c>
      <c r="J1503" s="76" t="e">
        <f>IF($C1503="-",IF($A1503="-",VLOOKUP($D1503,EDC_update!$C$2:$C$450,1,FALSE),VLOOKUP($A1503,EDC_update!$B$2:$B$450,1,FALSE)),VLOOKUP($C1503,EDC_update!$L$2:$L$450,1,FALSE))</f>
        <v>#N/A</v>
      </c>
      <c r="K1503" s="76" t="str">
        <f>IF($C1503="-",IF($A1503="-",IF(VLOOKUP($D1503,'sin-list 180320_update'!$C$2:$S$835,3,FALSE)="",NA(),VLOOKUP($D1503,'sin-list 180320_update'!$C$2:$S$835,3,FALSE)),IF(VLOOKUP($A1503,'sin-list 180320_update'!$A$2:$S$835,5,FALSE)="",NA(),VLOOKUP($A1503,'sin-list 180320_update'!$A$2:$S$835,5,FALSE))),IF(VLOOKUP($C1503,'sin-list 180320_update'!$B$2:$S$835,4,FALSE)="",NA(),VLOOKUP($C1503,'sin-list 180320_update'!$B$2:$S$835,4,FALSE)))</f>
        <v>This substance is Persistent, Bioacumulative and Toxic. It has been found in human breast milk and blood from polar bears and dolphins.</v>
      </c>
      <c r="L1503" s="76">
        <f>IF($C1503="-",IF($A1503="-",VLOOKUP($D1503,'sin-list 180320_update'!$C$2:$S$835,6,FALSE),VLOOKUP($A1503,'sin-list 180320_update'!$A$2:$S$835,8,FALSE)),VLOOKUP($C1503,'sin-list 180320_update'!$B$2:$S$835,7,FALSE))</f>
        <v>0</v>
      </c>
      <c r="M1503" s="76" t="e">
        <f>IF($C1503="-",IF($A1503="-",IF(VLOOKUP($D1503,'sin-list 180320_update'!$C$2:$S$835,8,FALSE)="",NA(),VLOOKUP($D1503,'sin-list 180320_update'!$C$2:$S$835,8,FALSE)),IF(VLOOKUP($A1503,'sin-list 180320_update'!$A$2:$S$835,10,FALSE)="",NA(),VLOOKUP($A1503,'sin-list 180320_update'!$A$2:$S$835,10,FALSE))),IF(VLOOKUP($C1503,'sin-list 180320_update'!$B$2:$S$835,9,FALSE)="",NA(),VLOOKUP($C1503,'sin-list 180320_update'!$B$2:$S$835,9,FALSE)))</f>
        <v>#N/A</v>
      </c>
      <c r="N1503" s="76" t="e">
        <f>IF($C1503="-",IF($A1503="-",IF(VLOOKUP($D1503,'REACH Bilaga XVII_update'!$A$5:$E$131,4,FALSE)="",NA(),VLOOKUP($D1503,'REACH Bilaga XVII_update'!$A$5:$E$131,4,FALSE)),IF(VLOOKUP($A1503,'REACH Bilaga XVII_update'!$C$5:$D$131,2,FALSE)="",NA(),VLOOKUP($A1503,'REACH Bilaga XVII_update'!$C$5:$D$131,2,FALSE))),IF(VLOOKUP($C1503,'REACH Bilaga XVII_update'!$B$5:$D$131,3,FALSE)="",NA(),VLOOKUP($C1503,'REACH Bilaga XVII_update'!$B$5:$D$131,3,FALSE)))</f>
        <v>#N/A</v>
      </c>
      <c r="O1503" s="76" t="e">
        <f>IF($C1503="-",IF($A1503="-",IF(VLOOKUP($D1503,' REACH Bilaga 59_update'!$A$5:$E$210,5,FALSE)="",NA(),VLOOKUP($D1503,' REACH Bilaga 59_update'!$A$5:$E$210,5,FALSE)),IF(VLOOKUP($A1503,' REACH Bilaga 59_update'!$D$5:$E$210,2,FALSE)="",NA(),VLOOKUP($A1503,' REACH Bilaga 59_update'!$D$5:$E$210,2,FALSE))),IF(VLOOKUP($C1503,' REACH Bilaga 59_update'!$C$5:$E$210,3,FALSE)="",NA(),VLOOKUP($C1503,' REACH Bilaga 59_update'!$C$5:$E$210,3,FALSE)))</f>
        <v>#N/A</v>
      </c>
      <c r="P1503" s="76" t="e">
        <f>IF(C1503="-",IF(A1503="-",IFERROR(VLOOKUP($D1503,' REACH Bilaga 59_update'!$A$5:$F$210,MATCH(Sammanfattning!P$1,' REACH Bilaga 59_update'!$A$4:$F$4,0),FALSE),VLOOKUP($D1503,'REACH Bilaga XIV_update'!$A$4:$H$110,MATCH(Sammanfattning!P$1,'REACH Bilaga XIV_update'!$A$4:$H$4,0),FALSE)),IFERROR(VLOOKUP($A1503,' REACH Bilaga 59_update'!$D$5:$F$210,MATCH(Sammanfattning!P$1,' REACH Bilaga 59_update'!$D$4:$F$4,0),FALSE),VLOOKUP($A1503,'REACH Bilaga XIV_update'!$D$4:$H$110,MATCH(Sammanfattning!P$1,'REACH Bilaga XIV_update'!$D$4:$H$4,0),FALSE))),IFERROR(VLOOKUP($C1503,' REACH Bilaga 59_update'!$C$5:$F$210,MATCH(Sammanfattning!P$1,' REACH Bilaga 59_update'!$C$4:$F$4,0),FALSE),VLOOKUP($C1503,'REACH Bilaga XIV_update'!$C$4:$H$110,MATCH(Sammanfattning!P$1,'REACH Bilaga XIV_update'!$C$4:$H$4,0),FALSE)))</f>
        <v>#N/A</v>
      </c>
      <c r="Q1503" s="76" t="e">
        <f>IF($C1503="-",IF($A1503="-",IF(VLOOKUP($D1503,'REACH Bilaga XIV_update'!$A$5:$I$110,9,FALSE)="",NA(),VLOOKUP($D1503,'REACH Bilaga XIV_update'!$A$5:$I$110,9,FALSE)),IF(VLOOKUP($A1503,'REACH Bilaga XIV_update'!$D$5:$I$110,6,FALSE)="",NA(),VLOOKUP($A1503,'REACH Bilaga XIV_update'!$D$5:$I$110,6,FALSE))),IF(VLOOKUP($C1503,'REACH Bilaga XIV_update'!$C$5:$I$110,7,FALSE)="",NA(),VLOOKUP($C1503,'REACH Bilaga XIV_update'!$C$5:$I$110,7,FALSE)))</f>
        <v>#N/A</v>
      </c>
      <c r="R1503" s="76" t="e">
        <f>IF($C1503="-",IF($A1503="-",IF(VLOOKUP($D1503,CoRAP_update!$A$5:$O$376,15,FALSE)="",NA(),VLOOKUP($D1503,CoRAP_update!$A$5:$O$376,15,FALSE)),IF(VLOOKUP($A1503,CoRAP_update!$D$5:$O$376,12,FALSE)="",NA(),VLOOKUP($A1503,CoRAP_update!$D$5:$O$376,12,FALSE))),IF(VLOOKUP($C1503,CoRAP_update!$C$5:$O$376,13,FALSE)="",NA(),VLOOKUP($C1503,CoRAP_update!$C$5:$O$376,13,FALSE)))</f>
        <v>#N/A</v>
      </c>
      <c r="S1503" s="144" t="e">
        <f>IF($C1503="-",IF($A1503="-",VLOOKUP($D1503,CoRAP_update!$A$5:$J$376,MATCH(Sammanfattning!S$1,CoRAP_update!$A$4:$J$4,0),FALSE),VLOOKUP($A1503,CoRAP_update!$D$5:$J$376,MATCH(Sammanfattning!S$1,CoRAP_update!$D$4:$J$4,0),FALSE)),VLOOKUP($C1503,CoRAP_update!$C$5:$J$376,MATCH(Sammanfattning!S$1,CoRAP_update!$C$4:$J$4,0),FALSE))</f>
        <v>#N/A</v>
      </c>
      <c r="T1503" s="76" t="e">
        <f>IF($A1503="-",VLOOKUP($D1503,EDC_update!$C$2:$F$450,4,FALSE),VLOOKUP($A1503,EDC_update!$B$2:$F$450,5,FALSE))</f>
        <v>#N/A</v>
      </c>
      <c r="V1503" s="78">
        <f>IF(IFERROR(SEARCH("PBT",P1503),99)=99,IF(IFERROR(SEARCH("suspected PBT",S1503),99)=99,IF(IFERROR(SEARCH("concluded to be PBT",K1503),99)=99,IF(IFERROR(SEARCH("PBT",S1503),99)=99,IF(IFERROR(SEARCH("PBT cand",L1503),99)=99,IF(IFERROR(SEARCH("PBT",L1503),99)=99,IF(IFERROR(SEARCH("persistent, bioackumulative and toxic properties",K1503),99)=99,0,Scoring!$E$3),Scoring!$E$3),Scoring!$E$7),Scoring!$E$3),Scoring!$E$5),Scoring!$E$6),Scoring!$E$3)</f>
        <v>0</v>
      </c>
      <c r="W1503" s="78">
        <f>IF(IFERROR(SEARCH("vPvB",P1503),99)=99,IF(IFERROR(SEARCH("suspected pbt/vPvB",S1503),99)=99,IF(IFERROR(SEARCH("vPvB",S1503),99)=99,IF(IFERROR(SEARCH("concluded to be a vPvB",S1503),99)=99,IF(IFERROR(SEARCH("identified as vPvB",K1503),99)=99,IF(IFERROR(SEARCH("concluded to be a vPvB",K1503),99)=99,IF(IFERROR(SEARCH("concluded to be both pbt and vPvB",S1503),99)=99,IF(IFERROR(SEARCH("concluded to be both pbt and vPvB",K1503),99)=99,0,Scoring!$E$5),Scoring!$E$5),Scoring!$E$5),Scoring!$E$5),Scoring!$E$5),Scoring!$E$4),Scoring!$E$6),Scoring!$E$4)</f>
        <v>0</v>
      </c>
      <c r="X1503" s="78">
        <f>IF(IFERROR(SEARCH("H410",N1503),99)=99,IF(IFERROR(SEARCH("H410",O1503),99)=99,IF(IFERROR(SEARCH("H410",Q1503),99)=99,IF(IFERROR(SEARCH("H410",M1503),99)=99,IF(IFERROR(SEARCH("H410",R1503),99)=99,IF(IFERROR(SEARCH("H411",N1503),99)=99,IF(IFERROR(SEARCH("H411",O1503),99)=99,IF(IFERROR(SEARCH("H411",Q1503),99)=99,IF(IFERROR(SEARCH("H411",M1503),99)=99,IF(IFERROR(SEARCH("H411",R1503),99)=99,IF(IFERROR(SEARCH("H413",N1503),99)=99,IF(IFERROR(SEARCH("H413",O1503),99)=99,IF(IFERROR(SEARCH("H413",Q1503),99)=99,IF(IFERROR(SEARCH("H413",M1503),99)=99,IF(IFERROR(SEARCH("H413",R1503),99)=99,IF(IFERROR(SEARCH("H412",N1503),99)=99,IF(IFERROR(SEARCH("H412",O1503),99)=99,IF(IFERROR(SEARCH("H412",Q1503),99)=99,IF(IFERROR(SEARCH("H412",M1503),99)=99,IF(IFERROR(SEARCH("H412",R1503),99)=99,0,Scoring!$E$2),Scoring!$E$2),Scoring!$E$2),Scoring!$E$2),Scoring!$E$2),Scoring!$E$2),Scoring!$E$2),Scoring!$E$2),Scoring!$E$2),Scoring!$E$2),Scoring!$E$2),Scoring!$E$2),Scoring!$E$2),Scoring!$E$2),Scoring!$E$2),Scoring!$E$2),Scoring!$E$2),Scoring!$E$2),Scoring!$E$2),Scoring!$E$2)</f>
        <v>0</v>
      </c>
      <c r="Y1503" s="78">
        <f>IF(IFERROR(SEARCH("CMR",K1503),99)=99,IF(IFERROR(SEARCH("Suspected CMR",S1503),99)=99,IF(IFERROR(SEARCH("CMR",S1503),99)=99,0,Scoring!$E$8),Scoring!$E$9),Scoring!$E$8)</f>
        <v>0</v>
      </c>
      <c r="Z1503" s="78">
        <f>IF(IFERROR(SEARCH("H350",N1503),99)=99,IF(IFERROR(SEARCH("H350",O1503),99)=99,IF(IFERROR(SEARCH("H350",Q1503),99)=99,IF(IFERROR(SEARCH("H350",M1503),99)=99,IF(IFERROR(SEARCH("H350",R1503),99)=99,IF(IFERROR(SEARCH("H351",N1503),99)=99,IF(IFERROR(SEARCH("H351",O1503),99)=99,IF(IFERROR(SEARCH("H351",Q1503),99)=99,IF(IFERROR(SEARCH("H351",M1503),99)=99,IF(IFERROR(SEARCH("H351",R1503),99)=99,IF(IFERROR(SEARCH("carcinogenic",P1503),99)=99,IF(IFERROR(SEARCH("suspected carcinogenic",S1503),99)=99,0,Scoring!$E$12),Scoring!$E$11),Scoring!$E$10),Scoring!$E$10),Scoring!$E$10),Scoring!$E$10),Scoring!$E$10),Scoring!$E$10),Scoring!$E$10),Scoring!$E$10),Scoring!$E$10),Scoring!$E$10)</f>
        <v>0</v>
      </c>
      <c r="AA1503" s="78">
        <f>IF(IFERROR(SEARCH("H340",N1503),99)=99,IF(IFERROR(SEARCH("H340",O1503),99)=99,IF(IFERROR(SEARCH("H340",Q1503),99)=99,IF(IFERROR(SEARCH("H340",M1503),99)=99,IF(IFERROR(SEARCH("H340",R1503),99)=99,IF(IFERROR(SEARCH("H341",N1503),99)=99,IF(IFERROR(SEARCH("H341",O1503),99)=99,IF(IFERROR(SEARCH("H341",Q1503),99)=99,IF(IFERROR(SEARCH("H341",M1503),99)=99,IF(IFERROR(SEARCH("H341",R1503),99)=99,IF(IFERROR(SEARCH("mutagenic",P1503),99)=99,IF(IFERROR(SEARCH("suspected mutagenic",S1503),99)=99,0,Scoring!$E$15),Scoring!$E$14),Scoring!$E$13),Scoring!$E$13),Scoring!$E$13),Scoring!$E$13),Scoring!$E$13),Scoring!$E$13),Scoring!$E$13),Scoring!$E$13),Scoring!$E$13),Scoring!$E$13)</f>
        <v>0</v>
      </c>
      <c r="AB1503" s="78">
        <f>IF(IFERROR(SEARCH("H360",N1503),99)=99,IF(IFERROR(SEARCH("H360",O1503),99)=99,IF(IFERROR(SEARCH("H360",Q1503),99)=99,IF(IFERROR(SEARCH("H360",M1503),99)=99,IF(IFERROR(SEARCH("H360",R1503),99)=99,IF(IFERROR(SEARCH("H361",N1503),99)=99,IF(IFERROR(SEARCH("H361",O1503),99)=99,IF(IFERROR(SEARCH("H361",Q1503),99)=99,IF(IFERROR(SEARCH("H361",M1503),99)=99,IF(IFERROR(SEARCH("H361",R1503),99)=99,IF(IFERROR(SEARCH("reproduction",P1503),99)=99,IF(IFERROR(SEARCH("suspected reprotoxic",S1503),99)=99,IF(IFERROR(SEARCH("reprotoxic",S1503),99)=99,IF(IFERROR(SEARCH("reprotoxic",K1503),99)=99,0,Scoring!$E$18),Scoring!$E$18),Scoring!$E$19),Scoring!$E$17),Scoring!$E$16),Scoring!$E$16),Scoring!$E$16),Scoring!$E$16),Scoring!$E$16),Scoring!$E$16),Scoring!$E$16),Scoring!$E$16),Scoring!$E$16),Scoring!$E$16)</f>
        <v>0</v>
      </c>
      <c r="AC1503" s="78">
        <f>IF(IFERROR(SEARCH("57f",L1503),99)=99,IF(IFERROR(SEARCH("57(f)",P1503),99)=99,0,Scoring!$E$20),Scoring!$E$20)</f>
        <v>0</v>
      </c>
      <c r="AD1503" s="78">
        <f>IF(IFERROR(SEARCH("CAT1",T1503),99)=99,IF(IFERROR(SEARCH("CAT2",T1503),99)=99,IF(IFERROR(SEARCH("CAT3",T1503),99)=99,IF(IFERROR(SEARCH("concluded to be endocrine",K1503),99)=99,IF(IFERROR(SEARCH("categorised as endocrine",K1503),99)=99,IF(IFERROR(SEARCH("endocrine disrupting",P1503),99)=99,IF(IFERROR(SEARCH("endocrine disrupting",K1503),99)=99,IF(IFERROR(SEARCH("suspected endocrine",S1503),99)=99,IF(IFERROR(SEARCH("potential endocrine",S1503),99)=99,0,Scoring!$E$25),Scoring!$E$25),Scoring!$E$24),Scoring!$E$24),Scoring!$E$24),Scoring!$E$24),Scoring!$E$23),Scoring!$E$22),Scoring!$E$21)</f>
        <v>0</v>
      </c>
      <c r="AE1503" s="78">
        <f>IF(IFERROR(SEARCH("suspected sensitiser",S1503),99)=99,IF(IFERROR(SEARCH("sensitiser",S1503),99)=99,IF(IFERROR(SEARCH("other hazard based concern",S1503),99)=99,0,Scoring!$E$28),Scoring!$E$26),Scoring!$E$27)</f>
        <v>0</v>
      </c>
      <c r="AF1503" s="78">
        <f>IF(IFERROR(M1503,1)=1,IF(IFERROR(N1503,1)=1,IF(IFERROR(O1503,1)=1,IF(IFERROR(Q1503,1)=1,IF(IFERROR(R1503,1)=1,IF(IFERROR(T1503,1)=1,IF(IFERROR(K1503,1)=1,IF(IFERROR(P1503,1)=1,IF(IFERROR(S1503,1)=1,Scoring!$E$29,0),0),0),0),0),0),0),0),0)</f>
        <v>0</v>
      </c>
      <c r="AG1503" s="78">
        <f t="shared" si="97"/>
        <v>0</v>
      </c>
      <c r="AI1503" s="93"/>
      <c r="AJ1503" s="94"/>
      <c r="AK1503" s="76"/>
      <c r="AL1503" s="75"/>
      <c r="AN1503" s="79"/>
      <c r="AO1503" s="79"/>
      <c r="AP1503" s="79"/>
      <c r="AQ1503" s="79"/>
      <c r="AR1503" s="79"/>
      <c r="AS1503" s="78"/>
      <c r="AU1503" s="79">
        <f>IF(IFERROR(F1503,99)=99,IF(IFERROR(G1503,99)=99,IF(IFERROR(H1503,99)=99,IF(IFERROR(I1503,99)=99,IF(IFERROR(E1503,99)=99,IF(IFERROR(J1503,99)=99,0,Scoring!$B$7),Scoring!$B$3),Scoring!$B$2),Scoring!$B$6),Scoring!$B$5),Scoring!$B$4)</f>
        <v>0.3</v>
      </c>
      <c r="AV1503" s="78">
        <f t="shared" si="98"/>
        <v>0</v>
      </c>
      <c r="AW1503" s="78"/>
      <c r="AX1503" s="66"/>
      <c r="AY1503" s="78"/>
      <c r="AZ1503" s="76"/>
      <c r="BB1503" s="76"/>
    </row>
    <row r="1504" spans="1:54" x14ac:dyDescent="0.25">
      <c r="A1504" s="84" t="s">
        <v>6251</v>
      </c>
      <c r="B1504" s="85" t="s">
        <v>30</v>
      </c>
      <c r="C1504" s="85" t="s">
        <v>6252</v>
      </c>
      <c r="D1504" s="84" t="s">
        <v>11456</v>
      </c>
      <c r="E1504" s="76" t="str">
        <f>IF(C1504="-",IF(A1504="-",VLOOKUP(D1504,'sin-list 180320_update'!$C$2:$C$835,1,FALSE),VLOOKUP(A1504,'sin-list 180320_update'!$A$2:$A$835,1,FALSE)),VLOOKUP(C1504,'sin-list 180320_update'!$B$2:$B$835,1,FALSE))</f>
        <v>222-823-6</v>
      </c>
      <c r="F1504" s="76" t="e">
        <f>IF($C1504="-",IF($A1504="-",VLOOKUP($D1504,'REACH Bilaga XVII_update'!$A$5:$A$131,1,FALSE),VLOOKUP($A1504,'REACH Bilaga XVII_update'!$C$5:$C$131,1,FALSE)),VLOOKUP($C1504,'REACH Bilaga XVII_update'!$B$5:$B$131,1,FALSE))</f>
        <v>#N/A</v>
      </c>
      <c r="G1504" s="76" t="e">
        <f>IF($C1504="-",IF($A1504="-",VLOOKUP($D1504,' REACH Bilaga 59_update'!$A$5:$A$210,1,FALSE),VLOOKUP($A1504,' REACH Bilaga 59_update'!$D$5:$D$210,1,FALSE)),VLOOKUP($C1504,' REACH Bilaga 59_update'!$C$5:$C$210,1,FALSE))</f>
        <v>#N/A</v>
      </c>
      <c r="H1504" s="76" t="e">
        <f>IF($C1504="-",IF($A1504="-",VLOOKUP($D1504,'REACH Bilaga XIV_update'!$A$5:$A$110,1,FALSE),VLOOKUP($A1504,'REACH Bilaga XIV_update'!$D$5:$D$110,1,FALSE)),VLOOKUP($C1504,'REACH Bilaga XIV_update'!$C$5:$C$110,1,FALSE))</f>
        <v>#N/A</v>
      </c>
      <c r="I1504" s="76" t="e">
        <f>IF($C1504="-",IF($A1504="-",VLOOKUP($D1504,CoRAP_update!$A$5:$A$376,1,FALSE),VLOOKUP($A1504,CoRAP_update!$D$5:$D$376,1,FALSE)),VLOOKUP($C1504,CoRAP_update!$C$5:$C$376,1,FALSE))</f>
        <v>#N/A</v>
      </c>
      <c r="J1504" s="76" t="e">
        <f>IF($C1504="-",IF($A1504="-",VLOOKUP($D1504,EDC_update!$C$2:$C$450,1,FALSE),VLOOKUP($A1504,EDC_update!$B$2:$B$450,1,FALSE)),VLOOKUP($C1504,EDC_update!$L$2:$L$450,1,FALSE))</f>
        <v>#N/A</v>
      </c>
      <c r="K1504" s="76" t="str">
        <f>IF($C1504="-",IF($A1504="-",IF(VLOOKUP($D1504,'sin-list 180320_update'!$C$2:$S$835,3,FALSE)="",NA(),VLOOKUP($D1504,'sin-list 180320_update'!$C$2:$S$835,3,FALSE)),IF(VLOOKUP($A1504,'sin-list 180320_update'!$A$2:$S$835,5,FALSE)="",NA(),VLOOKUP($A1504,'sin-list 180320_update'!$A$2:$S$835,5,FALSE))),IF(VLOOKUP($C1504,'sin-list 180320_update'!$B$2:$S$835,4,FALSE)="",NA(),VLOOKUP($C1504,'sin-list 180320_update'!$B$2:$S$835,4,FALSE)))</f>
        <v>This substance is very Persistent and very Mobile. It is found in ground and surface waters.</v>
      </c>
      <c r="L1504" s="76">
        <f>IF($C1504="-",IF($A1504="-",VLOOKUP($D1504,'sin-list 180320_update'!$C$2:$S$835,6,FALSE),VLOOKUP($A1504,'sin-list 180320_update'!$A$2:$S$835,8,FALSE)),VLOOKUP($C1504,'sin-list 180320_update'!$B$2:$S$835,7,FALSE))</f>
        <v>0</v>
      </c>
      <c r="M1504" s="76" t="e">
        <f>IF($C1504="-",IF($A1504="-",IF(VLOOKUP($D1504,'sin-list 180320_update'!$C$2:$S$835,8,FALSE)="",NA(),VLOOKUP($D1504,'sin-list 180320_update'!$C$2:$S$835,8,FALSE)),IF(VLOOKUP($A1504,'sin-list 180320_update'!$A$2:$S$835,10,FALSE)="",NA(),VLOOKUP($A1504,'sin-list 180320_update'!$A$2:$S$835,10,FALSE))),IF(VLOOKUP($C1504,'sin-list 180320_update'!$B$2:$S$835,9,FALSE)="",NA(),VLOOKUP($C1504,'sin-list 180320_update'!$B$2:$S$835,9,FALSE)))</f>
        <v>#N/A</v>
      </c>
      <c r="N1504" s="76" t="e">
        <f>IF($C1504="-",IF($A1504="-",IF(VLOOKUP($D1504,'REACH Bilaga XVII_update'!$A$5:$E$131,4,FALSE)="",NA(),VLOOKUP($D1504,'REACH Bilaga XVII_update'!$A$5:$E$131,4,FALSE)),IF(VLOOKUP($A1504,'REACH Bilaga XVII_update'!$C$5:$D$131,2,FALSE)="",NA(),VLOOKUP($A1504,'REACH Bilaga XVII_update'!$C$5:$D$131,2,FALSE))),IF(VLOOKUP($C1504,'REACH Bilaga XVII_update'!$B$5:$D$131,3,FALSE)="",NA(),VLOOKUP($C1504,'REACH Bilaga XVII_update'!$B$5:$D$131,3,FALSE)))</f>
        <v>#N/A</v>
      </c>
      <c r="O1504" s="76" t="e">
        <f>IF($C1504="-",IF($A1504="-",IF(VLOOKUP($D1504,' REACH Bilaga 59_update'!$A$5:$E$210,5,FALSE)="",NA(),VLOOKUP($D1504,' REACH Bilaga 59_update'!$A$5:$E$210,5,FALSE)),IF(VLOOKUP($A1504,' REACH Bilaga 59_update'!$D$5:$E$210,2,FALSE)="",NA(),VLOOKUP($A1504,' REACH Bilaga 59_update'!$D$5:$E$210,2,FALSE))),IF(VLOOKUP($C1504,' REACH Bilaga 59_update'!$C$5:$E$210,3,FALSE)="",NA(),VLOOKUP($C1504,' REACH Bilaga 59_update'!$C$5:$E$210,3,FALSE)))</f>
        <v>#N/A</v>
      </c>
      <c r="P1504" s="76" t="e">
        <f>IF(C1504="-",IF(A1504="-",IFERROR(VLOOKUP($D1504,' REACH Bilaga 59_update'!$A$5:$F$210,MATCH(Sammanfattning!P$1,' REACH Bilaga 59_update'!$A$4:$F$4,0),FALSE),VLOOKUP($D1504,'REACH Bilaga XIV_update'!$A$4:$H$110,MATCH(Sammanfattning!P$1,'REACH Bilaga XIV_update'!$A$4:$H$4,0),FALSE)),IFERROR(VLOOKUP($A1504,' REACH Bilaga 59_update'!$D$5:$F$210,MATCH(Sammanfattning!P$1,' REACH Bilaga 59_update'!$D$4:$F$4,0),FALSE),VLOOKUP($A1504,'REACH Bilaga XIV_update'!$D$4:$H$110,MATCH(Sammanfattning!P$1,'REACH Bilaga XIV_update'!$D$4:$H$4,0),FALSE))),IFERROR(VLOOKUP($C1504,' REACH Bilaga 59_update'!$C$5:$F$210,MATCH(Sammanfattning!P$1,' REACH Bilaga 59_update'!$C$4:$F$4,0),FALSE),VLOOKUP($C1504,'REACH Bilaga XIV_update'!$C$4:$H$110,MATCH(Sammanfattning!P$1,'REACH Bilaga XIV_update'!$C$4:$H$4,0),FALSE)))</f>
        <v>#N/A</v>
      </c>
      <c r="Q1504" s="76" t="e">
        <f>IF($C1504="-",IF($A1504="-",IF(VLOOKUP($D1504,'REACH Bilaga XIV_update'!$A$5:$I$110,9,FALSE)="",NA(),VLOOKUP($D1504,'REACH Bilaga XIV_update'!$A$5:$I$110,9,FALSE)),IF(VLOOKUP($A1504,'REACH Bilaga XIV_update'!$D$5:$I$110,6,FALSE)="",NA(),VLOOKUP($A1504,'REACH Bilaga XIV_update'!$D$5:$I$110,6,FALSE))),IF(VLOOKUP($C1504,'REACH Bilaga XIV_update'!$C$5:$I$110,7,FALSE)="",NA(),VLOOKUP($C1504,'REACH Bilaga XIV_update'!$C$5:$I$110,7,FALSE)))</f>
        <v>#N/A</v>
      </c>
      <c r="R1504" s="76" t="e">
        <f>IF($C1504="-",IF($A1504="-",IF(VLOOKUP($D1504,CoRAP_update!$A$5:$O$376,15,FALSE)="",NA(),VLOOKUP($D1504,CoRAP_update!$A$5:$O$376,15,FALSE)),IF(VLOOKUP($A1504,CoRAP_update!$D$5:$O$376,12,FALSE)="",NA(),VLOOKUP($A1504,CoRAP_update!$D$5:$O$376,12,FALSE))),IF(VLOOKUP($C1504,CoRAP_update!$C$5:$O$376,13,FALSE)="",NA(),VLOOKUP($C1504,CoRAP_update!$C$5:$O$376,13,FALSE)))</f>
        <v>#N/A</v>
      </c>
      <c r="S1504" s="144" t="e">
        <f>IF($C1504="-",IF($A1504="-",VLOOKUP($D1504,CoRAP_update!$A$5:$J$376,MATCH(Sammanfattning!S$1,CoRAP_update!$A$4:$J$4,0),FALSE),VLOOKUP($A1504,CoRAP_update!$D$5:$J$376,MATCH(Sammanfattning!S$1,CoRAP_update!$D$4:$J$4,0),FALSE)),VLOOKUP($C1504,CoRAP_update!$C$5:$J$376,MATCH(Sammanfattning!S$1,CoRAP_update!$C$4:$J$4,0),FALSE))</f>
        <v>#N/A</v>
      </c>
      <c r="T1504" s="76" t="e">
        <f>IF($A1504="-",VLOOKUP($D1504,EDC_update!$C$2:$F$450,4,FALSE),VLOOKUP($A1504,EDC_update!$B$2:$F$450,5,FALSE))</f>
        <v>#N/A</v>
      </c>
      <c r="V1504" s="78">
        <f>IF(IFERROR(SEARCH("PBT",P1504),99)=99,IF(IFERROR(SEARCH("suspected PBT",S1504),99)=99,IF(IFERROR(SEARCH("concluded to be PBT",K1504),99)=99,IF(IFERROR(SEARCH("PBT",S1504),99)=99,IF(IFERROR(SEARCH("PBT cand",L1504),99)=99,IF(IFERROR(SEARCH("PBT",L1504),99)=99,IF(IFERROR(SEARCH("persistent, bioackumulative and toxic properties",K1504),99)=99,0,Scoring!$E$3),Scoring!$E$3),Scoring!$E$7),Scoring!$E$3),Scoring!$E$5),Scoring!$E$6),Scoring!$E$3)</f>
        <v>0</v>
      </c>
      <c r="W1504" s="78">
        <f>IF(IFERROR(SEARCH("vPvB",P1504),99)=99,IF(IFERROR(SEARCH("suspected pbt/vPvB",S1504),99)=99,IF(IFERROR(SEARCH("vPvB",S1504),99)=99,IF(IFERROR(SEARCH("concluded to be a vPvB",S1504),99)=99,IF(IFERROR(SEARCH("identified as vPvB",K1504),99)=99,IF(IFERROR(SEARCH("concluded to be a vPvB",K1504),99)=99,IF(IFERROR(SEARCH("concluded to be both pbt and vPvB",S1504),99)=99,IF(IFERROR(SEARCH("concluded to be both pbt and vPvB",K1504),99)=99,0,Scoring!$E$5),Scoring!$E$5),Scoring!$E$5),Scoring!$E$5),Scoring!$E$5),Scoring!$E$4),Scoring!$E$6),Scoring!$E$4)</f>
        <v>0</v>
      </c>
      <c r="X1504" s="78">
        <f>IF(IFERROR(SEARCH("H410",N1504),99)=99,IF(IFERROR(SEARCH("H410",O1504),99)=99,IF(IFERROR(SEARCH("H410",Q1504),99)=99,IF(IFERROR(SEARCH("H410",M1504),99)=99,IF(IFERROR(SEARCH("H410",R1504),99)=99,IF(IFERROR(SEARCH("H411",N1504),99)=99,IF(IFERROR(SEARCH("H411",O1504),99)=99,IF(IFERROR(SEARCH("H411",Q1504),99)=99,IF(IFERROR(SEARCH("H411",M1504),99)=99,IF(IFERROR(SEARCH("H411",R1504),99)=99,IF(IFERROR(SEARCH("H413",N1504),99)=99,IF(IFERROR(SEARCH("H413",O1504),99)=99,IF(IFERROR(SEARCH("H413",Q1504),99)=99,IF(IFERROR(SEARCH("H413",M1504),99)=99,IF(IFERROR(SEARCH("H413",R1504),99)=99,IF(IFERROR(SEARCH("H412",N1504),99)=99,IF(IFERROR(SEARCH("H412",O1504),99)=99,IF(IFERROR(SEARCH("H412",Q1504),99)=99,IF(IFERROR(SEARCH("H412",M1504),99)=99,IF(IFERROR(SEARCH("H412",R1504),99)=99,0,Scoring!$E$2),Scoring!$E$2),Scoring!$E$2),Scoring!$E$2),Scoring!$E$2),Scoring!$E$2),Scoring!$E$2),Scoring!$E$2),Scoring!$E$2),Scoring!$E$2),Scoring!$E$2),Scoring!$E$2),Scoring!$E$2),Scoring!$E$2),Scoring!$E$2),Scoring!$E$2),Scoring!$E$2),Scoring!$E$2),Scoring!$E$2),Scoring!$E$2)</f>
        <v>0</v>
      </c>
      <c r="Y1504" s="78">
        <f>IF(IFERROR(SEARCH("CMR",K1504),99)=99,IF(IFERROR(SEARCH("Suspected CMR",S1504),99)=99,IF(IFERROR(SEARCH("CMR",S1504),99)=99,0,Scoring!$E$8),Scoring!$E$9),Scoring!$E$8)</f>
        <v>0</v>
      </c>
      <c r="Z1504" s="78">
        <f>IF(IFERROR(SEARCH("H350",N1504),99)=99,IF(IFERROR(SEARCH("H350",O1504),99)=99,IF(IFERROR(SEARCH("H350",Q1504),99)=99,IF(IFERROR(SEARCH("H350",M1504),99)=99,IF(IFERROR(SEARCH("H350",R1504),99)=99,IF(IFERROR(SEARCH("H351",N1504),99)=99,IF(IFERROR(SEARCH("H351",O1504),99)=99,IF(IFERROR(SEARCH("H351",Q1504),99)=99,IF(IFERROR(SEARCH("H351",M1504),99)=99,IF(IFERROR(SEARCH("H351",R1504),99)=99,IF(IFERROR(SEARCH("carcinogenic",P1504),99)=99,IF(IFERROR(SEARCH("suspected carcinogenic",S1504),99)=99,0,Scoring!$E$12),Scoring!$E$11),Scoring!$E$10),Scoring!$E$10),Scoring!$E$10),Scoring!$E$10),Scoring!$E$10),Scoring!$E$10),Scoring!$E$10),Scoring!$E$10),Scoring!$E$10),Scoring!$E$10)</f>
        <v>0</v>
      </c>
      <c r="AA1504" s="78">
        <f>IF(IFERROR(SEARCH("H340",N1504),99)=99,IF(IFERROR(SEARCH("H340",O1504),99)=99,IF(IFERROR(SEARCH("H340",Q1504),99)=99,IF(IFERROR(SEARCH("H340",M1504),99)=99,IF(IFERROR(SEARCH("H340",R1504),99)=99,IF(IFERROR(SEARCH("H341",N1504),99)=99,IF(IFERROR(SEARCH("H341",O1504),99)=99,IF(IFERROR(SEARCH("H341",Q1504),99)=99,IF(IFERROR(SEARCH("H341",M1504),99)=99,IF(IFERROR(SEARCH("H341",R1504),99)=99,IF(IFERROR(SEARCH("mutagenic",P1504),99)=99,IF(IFERROR(SEARCH("suspected mutagenic",S1504),99)=99,0,Scoring!$E$15),Scoring!$E$14),Scoring!$E$13),Scoring!$E$13),Scoring!$E$13),Scoring!$E$13),Scoring!$E$13),Scoring!$E$13),Scoring!$E$13),Scoring!$E$13),Scoring!$E$13),Scoring!$E$13)</f>
        <v>0</v>
      </c>
      <c r="AB1504" s="78">
        <f>IF(IFERROR(SEARCH("H360",N1504),99)=99,IF(IFERROR(SEARCH("H360",O1504),99)=99,IF(IFERROR(SEARCH("H360",Q1504),99)=99,IF(IFERROR(SEARCH("H360",M1504),99)=99,IF(IFERROR(SEARCH("H360",R1504),99)=99,IF(IFERROR(SEARCH("H361",N1504),99)=99,IF(IFERROR(SEARCH("H361",O1504),99)=99,IF(IFERROR(SEARCH("H361",Q1504),99)=99,IF(IFERROR(SEARCH("H361",M1504),99)=99,IF(IFERROR(SEARCH("H361",R1504),99)=99,IF(IFERROR(SEARCH("reproduction",P1504),99)=99,IF(IFERROR(SEARCH("suspected reprotoxic",S1504),99)=99,IF(IFERROR(SEARCH("reprotoxic",S1504),99)=99,IF(IFERROR(SEARCH("reprotoxic",K1504),99)=99,0,Scoring!$E$18),Scoring!$E$18),Scoring!$E$19),Scoring!$E$17),Scoring!$E$16),Scoring!$E$16),Scoring!$E$16),Scoring!$E$16),Scoring!$E$16),Scoring!$E$16),Scoring!$E$16),Scoring!$E$16),Scoring!$E$16),Scoring!$E$16)</f>
        <v>0</v>
      </c>
      <c r="AC1504" s="78">
        <f>IF(IFERROR(SEARCH("57f",L1504),99)=99,IF(IFERROR(SEARCH("57(f)",P1504),99)=99,0,Scoring!$E$20),Scoring!$E$20)</f>
        <v>0</v>
      </c>
      <c r="AD1504" s="78">
        <f>IF(IFERROR(SEARCH("CAT1",T1504),99)=99,IF(IFERROR(SEARCH("CAT2",T1504),99)=99,IF(IFERROR(SEARCH("CAT3",T1504),99)=99,IF(IFERROR(SEARCH("concluded to be endocrine",K1504),99)=99,IF(IFERROR(SEARCH("categorised as endocrine",K1504),99)=99,IF(IFERROR(SEARCH("endocrine disrupting",P1504),99)=99,IF(IFERROR(SEARCH("endocrine disrupting",K1504),99)=99,IF(IFERROR(SEARCH("suspected endocrine",S1504),99)=99,IF(IFERROR(SEARCH("potential endocrine",S1504),99)=99,0,Scoring!$E$25),Scoring!$E$25),Scoring!$E$24),Scoring!$E$24),Scoring!$E$24),Scoring!$E$24),Scoring!$E$23),Scoring!$E$22),Scoring!$E$21)</f>
        <v>0</v>
      </c>
      <c r="AE1504" s="78">
        <f>IF(IFERROR(SEARCH("suspected sensitiser",S1504),99)=99,IF(IFERROR(SEARCH("sensitiser",S1504),99)=99,IF(IFERROR(SEARCH("other hazard based concern",S1504),99)=99,0,Scoring!$E$28),Scoring!$E$26),Scoring!$E$27)</f>
        <v>0</v>
      </c>
      <c r="AF1504" s="78">
        <f>IF(IFERROR(M1504,1)=1,IF(IFERROR(N1504,1)=1,IF(IFERROR(O1504,1)=1,IF(IFERROR(Q1504,1)=1,IF(IFERROR(R1504,1)=1,IF(IFERROR(T1504,1)=1,IF(IFERROR(K1504,1)=1,IF(IFERROR(P1504,1)=1,IF(IFERROR(S1504,1)=1,Scoring!$E$29,0),0),0),0),0),0),0),0),0)</f>
        <v>0</v>
      </c>
      <c r="AG1504" s="78">
        <f t="shared" si="97"/>
        <v>0</v>
      </c>
      <c r="AI1504" s="93"/>
      <c r="AJ1504" s="94"/>
      <c r="AK1504" s="76"/>
      <c r="AL1504" s="75"/>
      <c r="AN1504" s="79"/>
      <c r="AO1504" s="79"/>
      <c r="AP1504" s="79"/>
      <c r="AQ1504" s="79"/>
      <c r="AR1504" s="79"/>
      <c r="AS1504" s="78"/>
      <c r="AU1504" s="79">
        <f>IF(IFERROR(F1504,99)=99,IF(IFERROR(G1504,99)=99,IF(IFERROR(H1504,99)=99,IF(IFERROR(I1504,99)=99,IF(IFERROR(E1504,99)=99,IF(IFERROR(J1504,99)=99,0,Scoring!$B$7),Scoring!$B$3),Scoring!$B$2),Scoring!$B$6),Scoring!$B$5),Scoring!$B$4)</f>
        <v>0.3</v>
      </c>
      <c r="AV1504" s="78">
        <f t="shared" si="98"/>
        <v>0</v>
      </c>
      <c r="AW1504" s="78"/>
      <c r="AX1504" s="66"/>
      <c r="AY1504" s="78"/>
      <c r="AZ1504" s="76"/>
      <c r="BB1504" s="76"/>
    </row>
    <row r="1505" spans="1:54" x14ac:dyDescent="0.25">
      <c r="A1505" s="84" t="s">
        <v>11464</v>
      </c>
      <c r="B1505" s="85" t="s">
        <v>30</v>
      </c>
      <c r="C1505" s="85" t="s">
        <v>6276</v>
      </c>
      <c r="D1505" s="84" t="s">
        <v>11465</v>
      </c>
      <c r="E1505" s="76" t="str">
        <f>IF(C1505="-",IF(A1505="-",VLOOKUP(D1505,'sin-list 180320_update'!$C$2:$C$835,1,FALSE),VLOOKUP(A1505,'sin-list 180320_update'!$A$2:$A$835,1,FALSE)),VLOOKUP(C1505,'sin-list 180320_update'!$B$2:$B$835,1,FALSE))</f>
        <v>226-999-5</v>
      </c>
      <c r="F1505" s="76" t="e">
        <f>IF($C1505="-",IF($A1505="-",VLOOKUP($D1505,'REACH Bilaga XVII_update'!$A$5:$A$131,1,FALSE),VLOOKUP($A1505,'REACH Bilaga XVII_update'!$C$5:$C$131,1,FALSE)),VLOOKUP($C1505,'REACH Bilaga XVII_update'!$B$5:$B$131,1,FALSE))</f>
        <v>#N/A</v>
      </c>
      <c r="G1505" s="76" t="e">
        <f>IF($C1505="-",IF($A1505="-",VLOOKUP($D1505,' REACH Bilaga 59_update'!$A$5:$A$210,1,FALSE),VLOOKUP($A1505,' REACH Bilaga 59_update'!$D$5:$D$210,1,FALSE)),VLOOKUP($C1505,' REACH Bilaga 59_update'!$C$5:$C$210,1,FALSE))</f>
        <v>#N/A</v>
      </c>
      <c r="H1505" s="76" t="e">
        <f>IF($C1505="-",IF($A1505="-",VLOOKUP($D1505,'REACH Bilaga XIV_update'!$A$5:$A$110,1,FALSE),VLOOKUP($A1505,'REACH Bilaga XIV_update'!$D$5:$D$110,1,FALSE)),VLOOKUP($C1505,'REACH Bilaga XIV_update'!$C$5:$C$110,1,FALSE))</f>
        <v>#N/A</v>
      </c>
      <c r="I1505" s="76" t="e">
        <f>IF($C1505="-",IF($A1505="-",VLOOKUP($D1505,CoRAP_update!$A$5:$A$376,1,FALSE),VLOOKUP($A1505,CoRAP_update!$D$5:$D$376,1,FALSE)),VLOOKUP($C1505,CoRAP_update!$C$5:$C$376,1,FALSE))</f>
        <v>#N/A</v>
      </c>
      <c r="J1505" s="76" t="e">
        <f>IF($C1505="-",IF($A1505="-",VLOOKUP($D1505,EDC_update!$C$2:$C$450,1,FALSE),VLOOKUP($A1505,EDC_update!$B$2:$B$450,1,FALSE)),VLOOKUP($C1505,EDC_update!$L$2:$L$450,1,FALSE))</f>
        <v>#N/A</v>
      </c>
      <c r="K1505" s="76" t="str">
        <f>IF($C1505="-",IF($A1505="-",IF(VLOOKUP($D1505,'sin-list 180320_update'!$C$2:$S$835,3,FALSE)="",NA(),VLOOKUP($D1505,'sin-list 180320_update'!$C$2:$S$835,3,FALSE)),IF(VLOOKUP($A1505,'sin-list 180320_update'!$A$2:$S$835,5,FALSE)="",NA(),VLOOKUP($A1505,'sin-list 180320_update'!$A$2:$S$835,5,FALSE))),IF(VLOOKUP($C1505,'sin-list 180320_update'!$B$2:$S$835,4,FALSE)="",NA(),VLOOKUP($C1505,'sin-list 180320_update'!$B$2:$S$835,4,FALSE)))</f>
        <v>This substance is Persistent, Bioaccumulative and Toxic</v>
      </c>
      <c r="L1505" s="76">
        <f>IF($C1505="-",IF($A1505="-",VLOOKUP($D1505,'sin-list 180320_update'!$C$2:$S$835,6,FALSE),VLOOKUP($A1505,'sin-list 180320_update'!$A$2:$S$835,8,FALSE)),VLOOKUP($C1505,'sin-list 180320_update'!$B$2:$S$835,7,FALSE))</f>
        <v>0</v>
      </c>
      <c r="M1505" s="76" t="e">
        <f>IF($C1505="-",IF($A1505="-",IF(VLOOKUP($D1505,'sin-list 180320_update'!$C$2:$S$835,8,FALSE)="",NA(),VLOOKUP($D1505,'sin-list 180320_update'!$C$2:$S$835,8,FALSE)),IF(VLOOKUP($A1505,'sin-list 180320_update'!$A$2:$S$835,10,FALSE)="",NA(),VLOOKUP($A1505,'sin-list 180320_update'!$A$2:$S$835,10,FALSE))),IF(VLOOKUP($C1505,'sin-list 180320_update'!$B$2:$S$835,9,FALSE)="",NA(),VLOOKUP($C1505,'sin-list 180320_update'!$B$2:$S$835,9,FALSE)))</f>
        <v>#N/A</v>
      </c>
      <c r="N1505" s="76" t="e">
        <f>IF($C1505="-",IF($A1505="-",IF(VLOOKUP($D1505,'REACH Bilaga XVII_update'!$A$5:$E$131,4,FALSE)="",NA(),VLOOKUP($D1505,'REACH Bilaga XVII_update'!$A$5:$E$131,4,FALSE)),IF(VLOOKUP($A1505,'REACH Bilaga XVII_update'!$C$5:$D$131,2,FALSE)="",NA(),VLOOKUP($A1505,'REACH Bilaga XVII_update'!$C$5:$D$131,2,FALSE))),IF(VLOOKUP($C1505,'REACH Bilaga XVII_update'!$B$5:$D$131,3,FALSE)="",NA(),VLOOKUP($C1505,'REACH Bilaga XVII_update'!$B$5:$D$131,3,FALSE)))</f>
        <v>#N/A</v>
      </c>
      <c r="O1505" s="76" t="e">
        <f>IF($C1505="-",IF($A1505="-",IF(VLOOKUP($D1505,' REACH Bilaga 59_update'!$A$5:$E$210,5,FALSE)="",NA(),VLOOKUP($D1505,' REACH Bilaga 59_update'!$A$5:$E$210,5,FALSE)),IF(VLOOKUP($A1505,' REACH Bilaga 59_update'!$D$5:$E$210,2,FALSE)="",NA(),VLOOKUP($A1505,' REACH Bilaga 59_update'!$D$5:$E$210,2,FALSE))),IF(VLOOKUP($C1505,' REACH Bilaga 59_update'!$C$5:$E$210,3,FALSE)="",NA(),VLOOKUP($C1505,' REACH Bilaga 59_update'!$C$5:$E$210,3,FALSE)))</f>
        <v>#N/A</v>
      </c>
      <c r="P1505" s="76" t="e">
        <f>IF(C1505="-",IF(A1505="-",IFERROR(VLOOKUP($D1505,' REACH Bilaga 59_update'!$A$5:$F$210,MATCH(Sammanfattning!P$1,' REACH Bilaga 59_update'!$A$4:$F$4,0),FALSE),VLOOKUP($D1505,'REACH Bilaga XIV_update'!$A$4:$H$110,MATCH(Sammanfattning!P$1,'REACH Bilaga XIV_update'!$A$4:$H$4,0),FALSE)),IFERROR(VLOOKUP($A1505,' REACH Bilaga 59_update'!$D$5:$F$210,MATCH(Sammanfattning!P$1,' REACH Bilaga 59_update'!$D$4:$F$4,0),FALSE),VLOOKUP($A1505,'REACH Bilaga XIV_update'!$D$4:$H$110,MATCH(Sammanfattning!P$1,'REACH Bilaga XIV_update'!$D$4:$H$4,0),FALSE))),IFERROR(VLOOKUP($C1505,' REACH Bilaga 59_update'!$C$5:$F$210,MATCH(Sammanfattning!P$1,' REACH Bilaga 59_update'!$C$4:$F$4,0),FALSE),VLOOKUP($C1505,'REACH Bilaga XIV_update'!$C$4:$H$110,MATCH(Sammanfattning!P$1,'REACH Bilaga XIV_update'!$C$4:$H$4,0),FALSE)))</f>
        <v>#N/A</v>
      </c>
      <c r="Q1505" s="76" t="e">
        <f>IF($C1505="-",IF($A1505="-",IF(VLOOKUP($D1505,'REACH Bilaga XIV_update'!$A$5:$I$110,9,FALSE)="",NA(),VLOOKUP($D1505,'REACH Bilaga XIV_update'!$A$5:$I$110,9,FALSE)),IF(VLOOKUP($A1505,'REACH Bilaga XIV_update'!$D$5:$I$110,6,FALSE)="",NA(),VLOOKUP($A1505,'REACH Bilaga XIV_update'!$D$5:$I$110,6,FALSE))),IF(VLOOKUP($C1505,'REACH Bilaga XIV_update'!$C$5:$I$110,7,FALSE)="",NA(),VLOOKUP($C1505,'REACH Bilaga XIV_update'!$C$5:$I$110,7,FALSE)))</f>
        <v>#N/A</v>
      </c>
      <c r="R1505" s="76" t="e">
        <f>IF($C1505="-",IF($A1505="-",IF(VLOOKUP($D1505,CoRAP_update!$A$5:$O$376,15,FALSE)="",NA(),VLOOKUP($D1505,CoRAP_update!$A$5:$O$376,15,FALSE)),IF(VLOOKUP($A1505,CoRAP_update!$D$5:$O$376,12,FALSE)="",NA(),VLOOKUP($A1505,CoRAP_update!$D$5:$O$376,12,FALSE))),IF(VLOOKUP($C1505,CoRAP_update!$C$5:$O$376,13,FALSE)="",NA(),VLOOKUP($C1505,CoRAP_update!$C$5:$O$376,13,FALSE)))</f>
        <v>#N/A</v>
      </c>
      <c r="S1505" s="144" t="e">
        <f>IF($C1505="-",IF($A1505="-",VLOOKUP($D1505,CoRAP_update!$A$5:$J$376,MATCH(Sammanfattning!S$1,CoRAP_update!$A$4:$J$4,0),FALSE),VLOOKUP($A1505,CoRAP_update!$D$5:$J$376,MATCH(Sammanfattning!S$1,CoRAP_update!$D$4:$J$4,0),FALSE)),VLOOKUP($C1505,CoRAP_update!$C$5:$J$376,MATCH(Sammanfattning!S$1,CoRAP_update!$C$4:$J$4,0),FALSE))</f>
        <v>#N/A</v>
      </c>
      <c r="T1505" s="76" t="e">
        <f>IF($A1505="-",VLOOKUP($D1505,EDC_update!$C$2:$F$450,4,FALSE),VLOOKUP($A1505,EDC_update!$B$2:$F$450,5,FALSE))</f>
        <v>#N/A</v>
      </c>
      <c r="V1505" s="78">
        <f>IF(IFERROR(SEARCH("PBT",P1505),99)=99,IF(IFERROR(SEARCH("suspected PBT",S1505),99)=99,IF(IFERROR(SEARCH("concluded to be PBT",K1505),99)=99,IF(IFERROR(SEARCH("PBT",S1505),99)=99,IF(IFERROR(SEARCH("PBT cand",L1505),99)=99,IF(IFERROR(SEARCH("PBT",L1505),99)=99,IF(IFERROR(SEARCH("persistent, bioackumulative and toxic properties",K1505),99)=99,0,Scoring!$E$3),Scoring!$E$3),Scoring!$E$7),Scoring!$E$3),Scoring!$E$5),Scoring!$E$6),Scoring!$E$3)</f>
        <v>0</v>
      </c>
      <c r="W1505" s="78">
        <f>IF(IFERROR(SEARCH("vPvB",P1505),99)=99,IF(IFERROR(SEARCH("suspected pbt/vPvB",S1505),99)=99,IF(IFERROR(SEARCH("vPvB",S1505),99)=99,IF(IFERROR(SEARCH("concluded to be a vPvB",S1505),99)=99,IF(IFERROR(SEARCH("identified as vPvB",K1505),99)=99,IF(IFERROR(SEARCH("concluded to be a vPvB",K1505),99)=99,IF(IFERROR(SEARCH("concluded to be both pbt and vPvB",S1505),99)=99,IF(IFERROR(SEARCH("concluded to be both pbt and vPvB",K1505),99)=99,0,Scoring!$E$5),Scoring!$E$5),Scoring!$E$5),Scoring!$E$5),Scoring!$E$5),Scoring!$E$4),Scoring!$E$6),Scoring!$E$4)</f>
        <v>0</v>
      </c>
      <c r="X1505" s="78">
        <f>IF(IFERROR(SEARCH("H410",N1505),99)=99,IF(IFERROR(SEARCH("H410",O1505),99)=99,IF(IFERROR(SEARCH("H410",Q1505),99)=99,IF(IFERROR(SEARCH("H410",M1505),99)=99,IF(IFERROR(SEARCH("H410",R1505),99)=99,IF(IFERROR(SEARCH("H411",N1505),99)=99,IF(IFERROR(SEARCH("H411",O1505),99)=99,IF(IFERROR(SEARCH("H411",Q1505),99)=99,IF(IFERROR(SEARCH("H411",M1505),99)=99,IF(IFERROR(SEARCH("H411",R1505),99)=99,IF(IFERROR(SEARCH("H413",N1505),99)=99,IF(IFERROR(SEARCH("H413",O1505),99)=99,IF(IFERROR(SEARCH("H413",Q1505),99)=99,IF(IFERROR(SEARCH("H413",M1505),99)=99,IF(IFERROR(SEARCH("H413",R1505),99)=99,IF(IFERROR(SEARCH("H412",N1505),99)=99,IF(IFERROR(SEARCH("H412",O1505),99)=99,IF(IFERROR(SEARCH("H412",Q1505),99)=99,IF(IFERROR(SEARCH("H412",M1505),99)=99,IF(IFERROR(SEARCH("H412",R1505),99)=99,0,Scoring!$E$2),Scoring!$E$2),Scoring!$E$2),Scoring!$E$2),Scoring!$E$2),Scoring!$E$2),Scoring!$E$2),Scoring!$E$2),Scoring!$E$2),Scoring!$E$2),Scoring!$E$2),Scoring!$E$2),Scoring!$E$2),Scoring!$E$2),Scoring!$E$2),Scoring!$E$2),Scoring!$E$2),Scoring!$E$2),Scoring!$E$2),Scoring!$E$2)</f>
        <v>0</v>
      </c>
      <c r="Y1505" s="78">
        <f>IF(IFERROR(SEARCH("CMR",K1505),99)=99,IF(IFERROR(SEARCH("Suspected CMR",S1505),99)=99,IF(IFERROR(SEARCH("CMR",S1505),99)=99,0,Scoring!$E$8),Scoring!$E$9),Scoring!$E$8)</f>
        <v>0</v>
      </c>
      <c r="Z1505" s="78">
        <f>IF(IFERROR(SEARCH("H350",N1505),99)=99,IF(IFERROR(SEARCH("H350",O1505),99)=99,IF(IFERROR(SEARCH("H350",Q1505),99)=99,IF(IFERROR(SEARCH("H350",M1505),99)=99,IF(IFERROR(SEARCH("H350",R1505),99)=99,IF(IFERROR(SEARCH("H351",N1505),99)=99,IF(IFERROR(SEARCH("H351",O1505),99)=99,IF(IFERROR(SEARCH("H351",Q1505),99)=99,IF(IFERROR(SEARCH("H351",M1505),99)=99,IF(IFERROR(SEARCH("H351",R1505),99)=99,IF(IFERROR(SEARCH("carcinogenic",P1505),99)=99,IF(IFERROR(SEARCH("suspected carcinogenic",S1505),99)=99,0,Scoring!$E$12),Scoring!$E$11),Scoring!$E$10),Scoring!$E$10),Scoring!$E$10),Scoring!$E$10),Scoring!$E$10),Scoring!$E$10),Scoring!$E$10),Scoring!$E$10),Scoring!$E$10),Scoring!$E$10)</f>
        <v>0</v>
      </c>
      <c r="AA1505" s="78">
        <f>IF(IFERROR(SEARCH("H340",N1505),99)=99,IF(IFERROR(SEARCH("H340",O1505),99)=99,IF(IFERROR(SEARCH("H340",Q1505),99)=99,IF(IFERROR(SEARCH("H340",M1505),99)=99,IF(IFERROR(SEARCH("H340",R1505),99)=99,IF(IFERROR(SEARCH("H341",N1505),99)=99,IF(IFERROR(SEARCH("H341",O1505),99)=99,IF(IFERROR(SEARCH("H341",Q1505),99)=99,IF(IFERROR(SEARCH("H341",M1505),99)=99,IF(IFERROR(SEARCH("H341",R1505),99)=99,IF(IFERROR(SEARCH("mutagenic",P1505),99)=99,IF(IFERROR(SEARCH("suspected mutagenic",S1505),99)=99,0,Scoring!$E$15),Scoring!$E$14),Scoring!$E$13),Scoring!$E$13),Scoring!$E$13),Scoring!$E$13),Scoring!$E$13),Scoring!$E$13),Scoring!$E$13),Scoring!$E$13),Scoring!$E$13),Scoring!$E$13)</f>
        <v>0</v>
      </c>
      <c r="AB1505" s="78">
        <f>IF(IFERROR(SEARCH("H360",N1505),99)=99,IF(IFERROR(SEARCH("H360",O1505),99)=99,IF(IFERROR(SEARCH("H360",Q1505),99)=99,IF(IFERROR(SEARCH("H360",M1505),99)=99,IF(IFERROR(SEARCH("H360",R1505),99)=99,IF(IFERROR(SEARCH("H361",N1505),99)=99,IF(IFERROR(SEARCH("H361",O1505),99)=99,IF(IFERROR(SEARCH("H361",Q1505),99)=99,IF(IFERROR(SEARCH("H361",M1505),99)=99,IF(IFERROR(SEARCH("H361",R1505),99)=99,IF(IFERROR(SEARCH("reproduction",P1505),99)=99,IF(IFERROR(SEARCH("suspected reprotoxic",S1505),99)=99,IF(IFERROR(SEARCH("reprotoxic",S1505),99)=99,IF(IFERROR(SEARCH("reprotoxic",K1505),99)=99,0,Scoring!$E$18),Scoring!$E$18),Scoring!$E$19),Scoring!$E$17),Scoring!$E$16),Scoring!$E$16),Scoring!$E$16),Scoring!$E$16),Scoring!$E$16),Scoring!$E$16),Scoring!$E$16),Scoring!$E$16),Scoring!$E$16),Scoring!$E$16)</f>
        <v>0</v>
      </c>
      <c r="AC1505" s="78">
        <f>IF(IFERROR(SEARCH("57f",L1505),99)=99,IF(IFERROR(SEARCH("57(f)",P1505),99)=99,0,Scoring!$E$20),Scoring!$E$20)</f>
        <v>0</v>
      </c>
      <c r="AD1505" s="78">
        <f>IF(IFERROR(SEARCH("CAT1",T1505),99)=99,IF(IFERROR(SEARCH("CAT2",T1505),99)=99,IF(IFERROR(SEARCH("CAT3",T1505),99)=99,IF(IFERROR(SEARCH("concluded to be endocrine",K1505),99)=99,IF(IFERROR(SEARCH("categorised as endocrine",K1505),99)=99,IF(IFERROR(SEARCH("endocrine disrupting",P1505),99)=99,IF(IFERROR(SEARCH("endocrine disrupting",K1505),99)=99,IF(IFERROR(SEARCH("suspected endocrine",S1505),99)=99,IF(IFERROR(SEARCH("potential endocrine",S1505),99)=99,0,Scoring!$E$25),Scoring!$E$25),Scoring!$E$24),Scoring!$E$24),Scoring!$E$24),Scoring!$E$24),Scoring!$E$23),Scoring!$E$22),Scoring!$E$21)</f>
        <v>0</v>
      </c>
      <c r="AE1505" s="78">
        <f>IF(IFERROR(SEARCH("suspected sensitiser",S1505),99)=99,IF(IFERROR(SEARCH("sensitiser",S1505),99)=99,IF(IFERROR(SEARCH("other hazard based concern",S1505),99)=99,0,Scoring!$E$28),Scoring!$E$26),Scoring!$E$27)</f>
        <v>0</v>
      </c>
      <c r="AF1505" s="78">
        <f>IF(IFERROR(M1505,1)=1,IF(IFERROR(N1505,1)=1,IF(IFERROR(O1505,1)=1,IF(IFERROR(Q1505,1)=1,IF(IFERROR(R1505,1)=1,IF(IFERROR(T1505,1)=1,IF(IFERROR(K1505,1)=1,IF(IFERROR(P1505,1)=1,IF(IFERROR(S1505,1)=1,Scoring!$E$29,0),0),0),0),0),0),0),0),0)</f>
        <v>0</v>
      </c>
      <c r="AG1505" s="78">
        <f t="shared" si="97"/>
        <v>0</v>
      </c>
      <c r="AI1505" s="93"/>
      <c r="AJ1505" s="94"/>
      <c r="AK1505" s="76"/>
      <c r="AL1505" s="75"/>
      <c r="AN1505" s="79"/>
      <c r="AO1505" s="79"/>
      <c r="AP1505" s="79"/>
      <c r="AQ1505" s="79"/>
      <c r="AR1505" s="79"/>
      <c r="AS1505" s="78"/>
      <c r="AU1505" s="79">
        <f>IF(IFERROR(F1505,99)=99,IF(IFERROR(G1505,99)=99,IF(IFERROR(H1505,99)=99,IF(IFERROR(I1505,99)=99,IF(IFERROR(E1505,99)=99,IF(IFERROR(J1505,99)=99,0,Scoring!$B$7),Scoring!$B$3),Scoring!$B$2),Scoring!$B$6),Scoring!$B$5),Scoring!$B$4)</f>
        <v>0.3</v>
      </c>
      <c r="AV1505" s="78">
        <f t="shared" si="98"/>
        <v>0</v>
      </c>
      <c r="AW1505" s="78"/>
      <c r="AX1505" s="66"/>
      <c r="AY1505" s="78"/>
      <c r="AZ1505" s="76"/>
      <c r="BB1505" s="76"/>
    </row>
    <row r="1506" spans="1:54" x14ac:dyDescent="0.25">
      <c r="A1506" s="84" t="s">
        <v>6291</v>
      </c>
      <c r="B1506" s="85" t="s">
        <v>30</v>
      </c>
      <c r="C1506" s="85" t="s">
        <v>6292</v>
      </c>
      <c r="D1506" s="84" t="s">
        <v>11476</v>
      </c>
      <c r="E1506" s="76" t="str">
        <f>IF(C1506="-",IF(A1506="-",VLOOKUP(D1506,'sin-list 180320_update'!$C$2:$C$835,1,FALSE),VLOOKUP(A1506,'sin-list 180320_update'!$A$2:$A$835,1,FALSE)),VLOOKUP(C1506,'sin-list 180320_update'!$B$2:$B$835,1,FALSE))</f>
        <v>230-426-4</v>
      </c>
      <c r="F1506" s="76" t="e">
        <f>IF($C1506="-",IF($A1506="-",VLOOKUP($D1506,'REACH Bilaga XVII_update'!$A$5:$A$131,1,FALSE),VLOOKUP($A1506,'REACH Bilaga XVII_update'!$C$5:$C$131,1,FALSE)),VLOOKUP($C1506,'REACH Bilaga XVII_update'!$B$5:$B$131,1,FALSE))</f>
        <v>#N/A</v>
      </c>
      <c r="G1506" s="76" t="e">
        <f>IF($C1506="-",IF($A1506="-",VLOOKUP($D1506,' REACH Bilaga 59_update'!$A$5:$A$210,1,FALSE),VLOOKUP($A1506,' REACH Bilaga 59_update'!$D$5:$D$210,1,FALSE)),VLOOKUP($C1506,' REACH Bilaga 59_update'!$C$5:$C$210,1,FALSE))</f>
        <v>#N/A</v>
      </c>
      <c r="H1506" s="76" t="e">
        <f>IF($C1506="-",IF($A1506="-",VLOOKUP($D1506,'REACH Bilaga XIV_update'!$A$5:$A$110,1,FALSE),VLOOKUP($A1506,'REACH Bilaga XIV_update'!$D$5:$D$110,1,FALSE)),VLOOKUP($C1506,'REACH Bilaga XIV_update'!$C$5:$C$110,1,FALSE))</f>
        <v>#N/A</v>
      </c>
      <c r="I1506" s="76" t="e">
        <f>IF($C1506="-",IF($A1506="-",VLOOKUP($D1506,CoRAP_update!$A$5:$A$376,1,FALSE),VLOOKUP($A1506,CoRAP_update!$D$5:$D$376,1,FALSE)),VLOOKUP($C1506,CoRAP_update!$C$5:$C$376,1,FALSE))</f>
        <v>#N/A</v>
      </c>
      <c r="J1506" s="76" t="e">
        <f>IF($C1506="-",IF($A1506="-",VLOOKUP($D1506,EDC_update!$C$2:$C$450,1,FALSE),VLOOKUP($A1506,EDC_update!$B$2:$B$450,1,FALSE)),VLOOKUP($C1506,EDC_update!$L$2:$L$450,1,FALSE))</f>
        <v>#N/A</v>
      </c>
      <c r="K1506" s="76" t="str">
        <f>IF($C1506="-",IF($A1506="-",IF(VLOOKUP($D1506,'sin-list 180320_update'!$C$2:$S$835,3,FALSE)="",NA(),VLOOKUP($D1506,'sin-list 180320_update'!$C$2:$S$835,3,FALSE)),IF(VLOOKUP($A1506,'sin-list 180320_update'!$A$2:$S$835,5,FALSE)="",NA(),VLOOKUP($A1506,'sin-list 180320_update'!$A$2:$S$835,5,FALSE))),IF(VLOOKUP($C1506,'sin-list 180320_update'!$B$2:$S$835,4,FALSE)="",NA(),VLOOKUP($C1506,'sin-list 180320_update'!$B$2:$S$835,4,FALSE)))</f>
        <v>This substance is Persistent, Bioaccumulative and Toxic</v>
      </c>
      <c r="L1506" s="76">
        <f>IF($C1506="-",IF($A1506="-",VLOOKUP($D1506,'sin-list 180320_update'!$C$2:$S$835,6,FALSE),VLOOKUP($A1506,'sin-list 180320_update'!$A$2:$S$835,8,FALSE)),VLOOKUP($C1506,'sin-list 180320_update'!$B$2:$S$835,7,FALSE))</f>
        <v>0</v>
      </c>
      <c r="M1506" s="76" t="e">
        <f>IF($C1506="-",IF($A1506="-",IF(VLOOKUP($D1506,'sin-list 180320_update'!$C$2:$S$835,8,FALSE)="",NA(),VLOOKUP($D1506,'sin-list 180320_update'!$C$2:$S$835,8,FALSE)),IF(VLOOKUP($A1506,'sin-list 180320_update'!$A$2:$S$835,10,FALSE)="",NA(),VLOOKUP($A1506,'sin-list 180320_update'!$A$2:$S$835,10,FALSE))),IF(VLOOKUP($C1506,'sin-list 180320_update'!$B$2:$S$835,9,FALSE)="",NA(),VLOOKUP($C1506,'sin-list 180320_update'!$B$2:$S$835,9,FALSE)))</f>
        <v>#N/A</v>
      </c>
      <c r="N1506" s="76" t="e">
        <f>IF($C1506="-",IF($A1506="-",IF(VLOOKUP($D1506,'REACH Bilaga XVII_update'!$A$5:$E$131,4,FALSE)="",NA(),VLOOKUP($D1506,'REACH Bilaga XVII_update'!$A$5:$E$131,4,FALSE)),IF(VLOOKUP($A1506,'REACH Bilaga XVII_update'!$C$5:$D$131,2,FALSE)="",NA(),VLOOKUP($A1506,'REACH Bilaga XVII_update'!$C$5:$D$131,2,FALSE))),IF(VLOOKUP($C1506,'REACH Bilaga XVII_update'!$B$5:$D$131,3,FALSE)="",NA(),VLOOKUP($C1506,'REACH Bilaga XVII_update'!$B$5:$D$131,3,FALSE)))</f>
        <v>#N/A</v>
      </c>
      <c r="O1506" s="76" t="e">
        <f>IF($C1506="-",IF($A1506="-",IF(VLOOKUP($D1506,' REACH Bilaga 59_update'!$A$5:$E$210,5,FALSE)="",NA(),VLOOKUP($D1506,' REACH Bilaga 59_update'!$A$5:$E$210,5,FALSE)),IF(VLOOKUP($A1506,' REACH Bilaga 59_update'!$D$5:$E$210,2,FALSE)="",NA(),VLOOKUP($A1506,' REACH Bilaga 59_update'!$D$5:$E$210,2,FALSE))),IF(VLOOKUP($C1506,' REACH Bilaga 59_update'!$C$5:$E$210,3,FALSE)="",NA(),VLOOKUP($C1506,' REACH Bilaga 59_update'!$C$5:$E$210,3,FALSE)))</f>
        <v>#N/A</v>
      </c>
      <c r="P1506" s="76" t="e">
        <f>IF(C1506="-",IF(A1506="-",IFERROR(VLOOKUP($D1506,' REACH Bilaga 59_update'!$A$5:$F$210,MATCH(Sammanfattning!P$1,' REACH Bilaga 59_update'!$A$4:$F$4,0),FALSE),VLOOKUP($D1506,'REACH Bilaga XIV_update'!$A$4:$H$110,MATCH(Sammanfattning!P$1,'REACH Bilaga XIV_update'!$A$4:$H$4,0),FALSE)),IFERROR(VLOOKUP($A1506,' REACH Bilaga 59_update'!$D$5:$F$210,MATCH(Sammanfattning!P$1,' REACH Bilaga 59_update'!$D$4:$F$4,0),FALSE),VLOOKUP($A1506,'REACH Bilaga XIV_update'!$D$4:$H$110,MATCH(Sammanfattning!P$1,'REACH Bilaga XIV_update'!$D$4:$H$4,0),FALSE))),IFERROR(VLOOKUP($C1506,' REACH Bilaga 59_update'!$C$5:$F$210,MATCH(Sammanfattning!P$1,' REACH Bilaga 59_update'!$C$4:$F$4,0),FALSE),VLOOKUP($C1506,'REACH Bilaga XIV_update'!$C$4:$H$110,MATCH(Sammanfattning!P$1,'REACH Bilaga XIV_update'!$C$4:$H$4,0),FALSE)))</f>
        <v>#N/A</v>
      </c>
      <c r="Q1506" s="76" t="e">
        <f>IF($C1506="-",IF($A1506="-",IF(VLOOKUP($D1506,'REACH Bilaga XIV_update'!$A$5:$I$110,9,FALSE)="",NA(),VLOOKUP($D1506,'REACH Bilaga XIV_update'!$A$5:$I$110,9,FALSE)),IF(VLOOKUP($A1506,'REACH Bilaga XIV_update'!$D$5:$I$110,6,FALSE)="",NA(),VLOOKUP($A1506,'REACH Bilaga XIV_update'!$D$5:$I$110,6,FALSE))),IF(VLOOKUP($C1506,'REACH Bilaga XIV_update'!$C$5:$I$110,7,FALSE)="",NA(),VLOOKUP($C1506,'REACH Bilaga XIV_update'!$C$5:$I$110,7,FALSE)))</f>
        <v>#N/A</v>
      </c>
      <c r="R1506" s="76" t="e">
        <f>IF($C1506="-",IF($A1506="-",IF(VLOOKUP($D1506,CoRAP_update!$A$5:$O$376,15,FALSE)="",NA(),VLOOKUP($D1506,CoRAP_update!$A$5:$O$376,15,FALSE)),IF(VLOOKUP($A1506,CoRAP_update!$D$5:$O$376,12,FALSE)="",NA(),VLOOKUP($A1506,CoRAP_update!$D$5:$O$376,12,FALSE))),IF(VLOOKUP($C1506,CoRAP_update!$C$5:$O$376,13,FALSE)="",NA(),VLOOKUP($C1506,CoRAP_update!$C$5:$O$376,13,FALSE)))</f>
        <v>#N/A</v>
      </c>
      <c r="S1506" s="144" t="e">
        <f>IF($C1506="-",IF($A1506="-",VLOOKUP($D1506,CoRAP_update!$A$5:$J$376,MATCH(Sammanfattning!S$1,CoRAP_update!$A$4:$J$4,0),FALSE),VLOOKUP($A1506,CoRAP_update!$D$5:$J$376,MATCH(Sammanfattning!S$1,CoRAP_update!$D$4:$J$4,0),FALSE)),VLOOKUP($C1506,CoRAP_update!$C$5:$J$376,MATCH(Sammanfattning!S$1,CoRAP_update!$C$4:$J$4,0),FALSE))</f>
        <v>#N/A</v>
      </c>
      <c r="T1506" s="76" t="e">
        <f>IF($A1506="-",VLOOKUP($D1506,EDC_update!$C$2:$F$450,4,FALSE),VLOOKUP($A1506,EDC_update!$B$2:$F$450,5,FALSE))</f>
        <v>#N/A</v>
      </c>
      <c r="V1506" s="78">
        <f>IF(IFERROR(SEARCH("PBT",P1506),99)=99,IF(IFERROR(SEARCH("suspected PBT",S1506),99)=99,IF(IFERROR(SEARCH("concluded to be PBT",K1506),99)=99,IF(IFERROR(SEARCH("PBT",S1506),99)=99,IF(IFERROR(SEARCH("PBT cand",L1506),99)=99,IF(IFERROR(SEARCH("PBT",L1506),99)=99,IF(IFERROR(SEARCH("persistent, bioackumulative and toxic properties",K1506),99)=99,0,Scoring!$E$3),Scoring!$E$3),Scoring!$E$7),Scoring!$E$3),Scoring!$E$5),Scoring!$E$6),Scoring!$E$3)</f>
        <v>0</v>
      </c>
      <c r="W1506" s="78">
        <f>IF(IFERROR(SEARCH("vPvB",P1506),99)=99,IF(IFERROR(SEARCH("suspected pbt/vPvB",S1506),99)=99,IF(IFERROR(SEARCH("vPvB",S1506),99)=99,IF(IFERROR(SEARCH("concluded to be a vPvB",S1506),99)=99,IF(IFERROR(SEARCH("identified as vPvB",K1506),99)=99,IF(IFERROR(SEARCH("concluded to be a vPvB",K1506),99)=99,IF(IFERROR(SEARCH("concluded to be both pbt and vPvB",S1506),99)=99,IF(IFERROR(SEARCH("concluded to be both pbt and vPvB",K1506),99)=99,0,Scoring!$E$5),Scoring!$E$5),Scoring!$E$5),Scoring!$E$5),Scoring!$E$5),Scoring!$E$4),Scoring!$E$6),Scoring!$E$4)</f>
        <v>0</v>
      </c>
      <c r="X1506" s="78">
        <f>IF(IFERROR(SEARCH("H410",N1506),99)=99,IF(IFERROR(SEARCH("H410",O1506),99)=99,IF(IFERROR(SEARCH("H410",Q1506),99)=99,IF(IFERROR(SEARCH("H410",M1506),99)=99,IF(IFERROR(SEARCH("H410",R1506),99)=99,IF(IFERROR(SEARCH("H411",N1506),99)=99,IF(IFERROR(SEARCH("H411",O1506),99)=99,IF(IFERROR(SEARCH("H411",Q1506),99)=99,IF(IFERROR(SEARCH("H411",M1506),99)=99,IF(IFERROR(SEARCH("H411",R1506),99)=99,IF(IFERROR(SEARCH("H413",N1506),99)=99,IF(IFERROR(SEARCH("H413",O1506),99)=99,IF(IFERROR(SEARCH("H413",Q1506),99)=99,IF(IFERROR(SEARCH("H413",M1506),99)=99,IF(IFERROR(SEARCH("H413",R1506),99)=99,IF(IFERROR(SEARCH("H412",N1506),99)=99,IF(IFERROR(SEARCH("H412",O1506),99)=99,IF(IFERROR(SEARCH("H412",Q1506),99)=99,IF(IFERROR(SEARCH("H412",M1506),99)=99,IF(IFERROR(SEARCH("H412",R1506),99)=99,0,Scoring!$E$2),Scoring!$E$2),Scoring!$E$2),Scoring!$E$2),Scoring!$E$2),Scoring!$E$2),Scoring!$E$2),Scoring!$E$2),Scoring!$E$2),Scoring!$E$2),Scoring!$E$2),Scoring!$E$2),Scoring!$E$2),Scoring!$E$2),Scoring!$E$2),Scoring!$E$2),Scoring!$E$2),Scoring!$E$2),Scoring!$E$2),Scoring!$E$2)</f>
        <v>0</v>
      </c>
      <c r="Y1506" s="78">
        <f>IF(IFERROR(SEARCH("CMR",K1506),99)=99,IF(IFERROR(SEARCH("Suspected CMR",S1506),99)=99,IF(IFERROR(SEARCH("CMR",S1506),99)=99,0,Scoring!$E$8),Scoring!$E$9),Scoring!$E$8)</f>
        <v>0</v>
      </c>
      <c r="Z1506" s="78">
        <f>IF(IFERROR(SEARCH("H350",N1506),99)=99,IF(IFERROR(SEARCH("H350",O1506),99)=99,IF(IFERROR(SEARCH("H350",Q1506),99)=99,IF(IFERROR(SEARCH("H350",M1506),99)=99,IF(IFERROR(SEARCH("H350",R1506),99)=99,IF(IFERROR(SEARCH("H351",N1506),99)=99,IF(IFERROR(SEARCH("H351",O1506),99)=99,IF(IFERROR(SEARCH("H351",Q1506),99)=99,IF(IFERROR(SEARCH("H351",M1506),99)=99,IF(IFERROR(SEARCH("H351",R1506),99)=99,IF(IFERROR(SEARCH("carcinogenic",P1506),99)=99,IF(IFERROR(SEARCH("suspected carcinogenic",S1506),99)=99,0,Scoring!$E$12),Scoring!$E$11),Scoring!$E$10),Scoring!$E$10),Scoring!$E$10),Scoring!$E$10),Scoring!$E$10),Scoring!$E$10),Scoring!$E$10),Scoring!$E$10),Scoring!$E$10),Scoring!$E$10)</f>
        <v>0</v>
      </c>
      <c r="AA1506" s="78">
        <f>IF(IFERROR(SEARCH("H340",N1506),99)=99,IF(IFERROR(SEARCH("H340",O1506),99)=99,IF(IFERROR(SEARCH("H340",Q1506),99)=99,IF(IFERROR(SEARCH("H340",M1506),99)=99,IF(IFERROR(SEARCH("H340",R1506),99)=99,IF(IFERROR(SEARCH("H341",N1506),99)=99,IF(IFERROR(SEARCH("H341",O1506),99)=99,IF(IFERROR(SEARCH("H341",Q1506),99)=99,IF(IFERROR(SEARCH("H341",M1506),99)=99,IF(IFERROR(SEARCH("H341",R1506),99)=99,IF(IFERROR(SEARCH("mutagenic",P1506),99)=99,IF(IFERROR(SEARCH("suspected mutagenic",S1506),99)=99,0,Scoring!$E$15),Scoring!$E$14),Scoring!$E$13),Scoring!$E$13),Scoring!$E$13),Scoring!$E$13),Scoring!$E$13),Scoring!$E$13),Scoring!$E$13),Scoring!$E$13),Scoring!$E$13),Scoring!$E$13)</f>
        <v>0</v>
      </c>
      <c r="AB1506" s="78">
        <f>IF(IFERROR(SEARCH("H360",N1506),99)=99,IF(IFERROR(SEARCH("H360",O1506),99)=99,IF(IFERROR(SEARCH("H360",Q1506),99)=99,IF(IFERROR(SEARCH("H360",M1506),99)=99,IF(IFERROR(SEARCH("H360",R1506),99)=99,IF(IFERROR(SEARCH("H361",N1506),99)=99,IF(IFERROR(SEARCH("H361",O1506),99)=99,IF(IFERROR(SEARCH("H361",Q1506),99)=99,IF(IFERROR(SEARCH("H361",M1506),99)=99,IF(IFERROR(SEARCH("H361",R1506),99)=99,IF(IFERROR(SEARCH("reproduction",P1506),99)=99,IF(IFERROR(SEARCH("suspected reprotoxic",S1506),99)=99,IF(IFERROR(SEARCH("reprotoxic",S1506),99)=99,IF(IFERROR(SEARCH("reprotoxic",K1506),99)=99,0,Scoring!$E$18),Scoring!$E$18),Scoring!$E$19),Scoring!$E$17),Scoring!$E$16),Scoring!$E$16),Scoring!$E$16),Scoring!$E$16),Scoring!$E$16),Scoring!$E$16),Scoring!$E$16),Scoring!$E$16),Scoring!$E$16),Scoring!$E$16)</f>
        <v>0</v>
      </c>
      <c r="AC1506" s="78">
        <f>IF(IFERROR(SEARCH("57f",L1506),99)=99,IF(IFERROR(SEARCH("57(f)",P1506),99)=99,0,Scoring!$E$20),Scoring!$E$20)</f>
        <v>0</v>
      </c>
      <c r="AD1506" s="78">
        <f>IF(IFERROR(SEARCH("CAT1",T1506),99)=99,IF(IFERROR(SEARCH("CAT2",T1506),99)=99,IF(IFERROR(SEARCH("CAT3",T1506),99)=99,IF(IFERROR(SEARCH("concluded to be endocrine",K1506),99)=99,IF(IFERROR(SEARCH("categorised as endocrine",K1506),99)=99,IF(IFERROR(SEARCH("endocrine disrupting",P1506),99)=99,IF(IFERROR(SEARCH("endocrine disrupting",K1506),99)=99,IF(IFERROR(SEARCH("suspected endocrine",S1506),99)=99,IF(IFERROR(SEARCH("potential endocrine",S1506),99)=99,0,Scoring!$E$25),Scoring!$E$25),Scoring!$E$24),Scoring!$E$24),Scoring!$E$24),Scoring!$E$24),Scoring!$E$23),Scoring!$E$22),Scoring!$E$21)</f>
        <v>0</v>
      </c>
      <c r="AE1506" s="78">
        <f>IF(IFERROR(SEARCH("suspected sensitiser",S1506),99)=99,IF(IFERROR(SEARCH("sensitiser",S1506),99)=99,IF(IFERROR(SEARCH("other hazard based concern",S1506),99)=99,0,Scoring!$E$28),Scoring!$E$26),Scoring!$E$27)</f>
        <v>0</v>
      </c>
      <c r="AF1506" s="78">
        <f>IF(IFERROR(M1506,1)=1,IF(IFERROR(N1506,1)=1,IF(IFERROR(O1506,1)=1,IF(IFERROR(Q1506,1)=1,IF(IFERROR(R1506,1)=1,IF(IFERROR(T1506,1)=1,IF(IFERROR(K1506,1)=1,IF(IFERROR(P1506,1)=1,IF(IFERROR(S1506,1)=1,Scoring!$E$29,0),0),0),0),0),0),0),0),0)</f>
        <v>0</v>
      </c>
      <c r="AG1506" s="78">
        <f t="shared" si="97"/>
        <v>0</v>
      </c>
      <c r="AI1506" s="93"/>
      <c r="AJ1506" s="94"/>
      <c r="AK1506" s="76"/>
      <c r="AL1506" s="75"/>
      <c r="AN1506" s="79"/>
      <c r="AO1506" s="79"/>
      <c r="AP1506" s="79"/>
      <c r="AQ1506" s="79"/>
      <c r="AR1506" s="79"/>
      <c r="AS1506" s="78"/>
      <c r="AU1506" s="79">
        <f>IF(IFERROR(F1506,99)=99,IF(IFERROR(G1506,99)=99,IF(IFERROR(H1506,99)=99,IF(IFERROR(I1506,99)=99,IF(IFERROR(E1506,99)=99,IF(IFERROR(J1506,99)=99,0,Scoring!$B$7),Scoring!$B$3),Scoring!$B$2),Scoring!$B$6),Scoring!$B$5),Scoring!$B$4)</f>
        <v>0.3</v>
      </c>
      <c r="AV1506" s="78">
        <f t="shared" si="98"/>
        <v>0</v>
      </c>
      <c r="AW1506" s="78"/>
      <c r="AX1506" s="66"/>
      <c r="AY1506" s="78"/>
      <c r="AZ1506" s="76"/>
      <c r="BB1506" s="76"/>
    </row>
    <row r="1507" spans="1:54" x14ac:dyDescent="0.25">
      <c r="A1507" s="77" t="s">
        <v>3304</v>
      </c>
      <c r="B1507" s="76" t="str">
        <f>C1507</f>
        <v>232-989-1</v>
      </c>
      <c r="C1507" s="77" t="s">
        <v>3385</v>
      </c>
      <c r="D1507" s="77" t="s">
        <v>3202</v>
      </c>
      <c r="E1507" s="76" t="e">
        <f>IF(C1507="-",IF(A1507="-",VLOOKUP(D1507,'sin-list 180320_update'!$C$2:$C$835,1,FALSE),VLOOKUP(A1507,'sin-list 180320_update'!$A$2:$A$835,1,FALSE)),VLOOKUP(C1507,'sin-list 180320_update'!$B$2:$B$835,1,FALSE))</f>
        <v>#N/A</v>
      </c>
      <c r="F1507" s="76" t="str">
        <f>IF($C1507="-",IF($A1507="-",VLOOKUP($D1507,'REACH Bilaga XVII_update'!$A$5:$A$131,1,FALSE),VLOOKUP($A1507,'REACH Bilaga XVII_update'!$C$5:$C$131,1,FALSE)),VLOOKUP($C1507,'REACH Bilaga XVII_update'!$B$5:$B$131,1,FALSE))</f>
        <v>232-989-1</v>
      </c>
      <c r="G1507" s="76" t="e">
        <f>IF($C1507="-",IF($A1507="-",VLOOKUP($D1507,' REACH Bilaga 59_update'!$A$5:$A$210,1,FALSE),VLOOKUP($A1507,' REACH Bilaga 59_update'!$D$5:$D$210,1,FALSE)),VLOOKUP($C1507,' REACH Bilaga 59_update'!$C$5:$C$210,1,FALSE))</f>
        <v>#N/A</v>
      </c>
      <c r="H1507" s="76" t="e">
        <f>IF($C1507="-",IF($A1507="-",VLOOKUP($D1507,'REACH Bilaga XIV_update'!$A$5:$A$110,1,FALSE),VLOOKUP($A1507,'REACH Bilaga XIV_update'!$D$5:$D$110,1,FALSE)),VLOOKUP($C1507,'REACH Bilaga XIV_update'!$C$5:$C$110,1,FALSE))</f>
        <v>#N/A</v>
      </c>
      <c r="I1507" s="76" t="e">
        <f>IF($C1507="-",IF($A1507="-",VLOOKUP($D1507,CoRAP_update!$A$5:$A$376,1,FALSE),VLOOKUP($A1507,CoRAP_update!$D$5:$D$376,1,FALSE)),VLOOKUP($C1507,CoRAP_update!$C$5:$C$376,1,FALSE))</f>
        <v>#N/A</v>
      </c>
      <c r="J1507" s="76" t="e">
        <f>IF($C1507="-",IF($A1507="-",VLOOKUP($D1507,EDC_update!$C$2:$C$450,1,FALSE),VLOOKUP($A1507,EDC_update!$B$2:$B$450,1,FALSE)),VLOOKUP($C1507,EDC_update!$L$2:$L$450,1,FALSE))</f>
        <v>#N/A</v>
      </c>
      <c r="K1507" s="76" t="e">
        <f>IF($C1507="-",IF($A1507="-",IF(VLOOKUP($D1507,'sin-list 180320_update'!$C$2:$S$835,3,FALSE)="",NA(),VLOOKUP($D1507,'sin-list 180320_update'!$C$2:$S$835,3,FALSE)),IF(VLOOKUP($A1507,'sin-list 180320_update'!$A$2:$S$835,5,FALSE)="",NA(),VLOOKUP($A1507,'sin-list 180320_update'!$A$2:$S$835,5,FALSE))),IF(VLOOKUP($C1507,'sin-list 180320_update'!$B$2:$S$835,4,FALSE)="",NA(),VLOOKUP($C1507,'sin-list 180320_update'!$B$2:$S$835,4,FALSE)))</f>
        <v>#N/A</v>
      </c>
      <c r="L1507" s="76" t="e">
        <f>IF($C1507="-",IF($A1507="-",VLOOKUP($D1507,'sin-list 180320_update'!$C$2:$S$835,6,FALSE),VLOOKUP($A1507,'sin-list 180320_update'!$A$2:$S$835,8,FALSE)),VLOOKUP($C1507,'sin-list 180320_update'!$B$2:$S$835,7,FALSE))</f>
        <v>#N/A</v>
      </c>
      <c r="M1507" s="76" t="e">
        <f>IF($C1507="-",IF($A1507="-",IF(VLOOKUP($D1507,'sin-list 180320_update'!$C$2:$S$835,8,FALSE)="",NA(),VLOOKUP($D1507,'sin-list 180320_update'!$C$2:$S$835,8,FALSE)),IF(VLOOKUP($A1507,'sin-list 180320_update'!$A$2:$S$835,10,FALSE)="",NA(),VLOOKUP($A1507,'sin-list 180320_update'!$A$2:$S$835,10,FALSE))),IF(VLOOKUP($C1507,'sin-list 180320_update'!$B$2:$S$835,9,FALSE)="",NA(),VLOOKUP($C1507,'sin-list 180320_update'!$B$2:$S$835,9,FALSE)))</f>
        <v>#N/A</v>
      </c>
      <c r="N1507" s="76" t="str">
        <f>IF($C1507="-",IF($A1507="-",IF(VLOOKUP($D1507,'REACH Bilaga XVII_update'!$A$5:$E$131,4,FALSE)="",NA(),VLOOKUP($D1507,'REACH Bilaga XVII_update'!$A$5:$E$131,4,FALSE)),IF(VLOOKUP($A1507,'REACH Bilaga XVII_update'!$C$5:$D$131,2,FALSE)="",NA(),VLOOKUP($A1507,'REACH Bilaga XVII_update'!$C$5:$D$131,2,FALSE))),IF(VLOOKUP($C1507,'REACH Bilaga XVII_update'!$B$5:$D$131,3,FALSE)="",NA(),VLOOKUP($C1507,'REACH Bilaga XVII_update'!$B$5:$D$131,3,FALSE)))</f>
        <v>H314
H400</v>
      </c>
      <c r="O1507" s="76" t="e">
        <f>IF($C1507="-",IF($A1507="-",IF(VLOOKUP($D1507,' REACH Bilaga 59_update'!$A$5:$E$210,5,FALSE)="",NA(),VLOOKUP($D1507,' REACH Bilaga 59_update'!$A$5:$E$210,5,FALSE)),IF(VLOOKUP($A1507,' REACH Bilaga 59_update'!$D$5:$E$210,2,FALSE)="",NA(),VLOOKUP($A1507,' REACH Bilaga 59_update'!$D$5:$E$210,2,FALSE))),IF(VLOOKUP($C1507,' REACH Bilaga 59_update'!$C$5:$E$210,3,FALSE)="",NA(),VLOOKUP($C1507,' REACH Bilaga 59_update'!$C$5:$E$210,3,FALSE)))</f>
        <v>#N/A</v>
      </c>
      <c r="P1507" s="76" t="e">
        <f>IF(C1507="-",IF(A1507="-",IFERROR(VLOOKUP($D1507,' REACH Bilaga 59_update'!$A$5:$F$210,MATCH(Sammanfattning!P$1,' REACH Bilaga 59_update'!$A$4:$F$4,0),FALSE),VLOOKUP($D1507,'REACH Bilaga XIV_update'!$A$4:$H$110,MATCH(Sammanfattning!P$1,'REACH Bilaga XIV_update'!$A$4:$H$4,0),FALSE)),IFERROR(VLOOKUP($A1507,' REACH Bilaga 59_update'!$D$5:$F$210,MATCH(Sammanfattning!P$1,' REACH Bilaga 59_update'!$D$4:$F$4,0),FALSE),VLOOKUP($A1507,'REACH Bilaga XIV_update'!$D$4:$H$110,MATCH(Sammanfattning!P$1,'REACH Bilaga XIV_update'!$D$4:$H$4,0),FALSE))),IFERROR(VLOOKUP($C1507,' REACH Bilaga 59_update'!$C$5:$F$210,MATCH(Sammanfattning!P$1,' REACH Bilaga 59_update'!$C$4:$F$4,0),FALSE),VLOOKUP($C1507,'REACH Bilaga XIV_update'!$C$4:$H$110,MATCH(Sammanfattning!P$1,'REACH Bilaga XIV_update'!$C$4:$H$4,0),FALSE)))</f>
        <v>#N/A</v>
      </c>
      <c r="Q1507" s="76" t="e">
        <f>IF($C1507="-",IF($A1507="-",IF(VLOOKUP($D1507,'REACH Bilaga XIV_update'!$A$5:$I$110,9,FALSE)="",NA(),VLOOKUP($D1507,'REACH Bilaga XIV_update'!$A$5:$I$110,9,FALSE)),IF(VLOOKUP($A1507,'REACH Bilaga XIV_update'!$D$5:$I$110,6,FALSE)="",NA(),VLOOKUP($A1507,'REACH Bilaga XIV_update'!$D$5:$I$110,6,FALSE))),IF(VLOOKUP($C1507,'REACH Bilaga XIV_update'!$C$5:$I$110,7,FALSE)="",NA(),VLOOKUP($C1507,'REACH Bilaga XIV_update'!$C$5:$I$110,7,FALSE)))</f>
        <v>#N/A</v>
      </c>
      <c r="R1507" s="76" t="e">
        <f>IF($C1507="-",IF($A1507="-",IF(VLOOKUP($D1507,CoRAP_update!$A$5:$O$376,15,FALSE)="",NA(),VLOOKUP($D1507,CoRAP_update!$A$5:$O$376,15,FALSE)),IF(VLOOKUP($A1507,CoRAP_update!$D$5:$O$376,12,FALSE)="",NA(),VLOOKUP($A1507,CoRAP_update!$D$5:$O$376,12,FALSE))),IF(VLOOKUP($C1507,CoRAP_update!$C$5:$O$376,13,FALSE)="",NA(),VLOOKUP($C1507,CoRAP_update!$C$5:$O$376,13,FALSE)))</f>
        <v>#N/A</v>
      </c>
      <c r="S1507" s="144" t="e">
        <f>IF($C1507="-",IF($A1507="-",VLOOKUP($D1507,CoRAP_update!$A$5:$J$376,MATCH(Sammanfattning!S$1,CoRAP_update!$A$4:$J$4,0),FALSE),VLOOKUP($A1507,CoRAP_update!$D$5:$J$376,MATCH(Sammanfattning!S$1,CoRAP_update!$D$4:$J$4,0),FALSE)),VLOOKUP($C1507,CoRAP_update!$C$5:$J$376,MATCH(Sammanfattning!S$1,CoRAP_update!$C$4:$J$4,0),FALSE))</f>
        <v>#N/A</v>
      </c>
      <c r="T1507" s="76" t="e">
        <f>IF($A1507="-",VLOOKUP($D1507,EDC_update!$C$2:$F$450,4,FALSE),VLOOKUP($A1507,EDC_update!$B$2:$F$450,5,FALSE))</f>
        <v>#N/A</v>
      </c>
      <c r="V1507" s="78">
        <f>IF(IFERROR(SEARCH("PBT",P1507),99)=99,IF(IFERROR(SEARCH("suspected PBT",S1507),99)=99,IF(IFERROR(SEARCH("concluded to be PBT",K1507),99)=99,IF(IFERROR(SEARCH("PBT",S1507),99)=99,IF(IFERROR(SEARCH("PBT cand",L1507),99)=99,IF(IFERROR(SEARCH("PBT",L1507),99)=99,IF(IFERROR(SEARCH("persistent, bioackumulative and toxic properties",K1507),99)=99,0,Scoring!$E$3),Scoring!$E$3),Scoring!$E$7),Scoring!$E$3),Scoring!$E$5),Scoring!$E$6),Scoring!$E$3)</f>
        <v>0</v>
      </c>
      <c r="W1507" s="78">
        <f>IF(IFERROR(SEARCH("vPvB",P1507),99)=99,IF(IFERROR(SEARCH("suspected pbt/vPvB",S1507),99)=99,IF(IFERROR(SEARCH("vPvB",S1507),99)=99,IF(IFERROR(SEARCH("concluded to be a vPvB",S1507),99)=99,IF(IFERROR(SEARCH("identified as vPvB",K1507),99)=99,IF(IFERROR(SEARCH("concluded to be a vPvB",K1507),99)=99,IF(IFERROR(SEARCH("concluded to be both pbt and vPvB",S1507),99)=99,IF(IFERROR(SEARCH("concluded to be both pbt and vPvB",K1507),99)=99,0,Scoring!$E$5),Scoring!$E$5),Scoring!$E$5),Scoring!$E$5),Scoring!$E$5),Scoring!$E$4),Scoring!$E$6),Scoring!$E$4)</f>
        <v>0</v>
      </c>
      <c r="X1507" s="78">
        <f>IF(IFERROR(SEARCH("H410",N1507),99)=99,IF(IFERROR(SEARCH("H410",O1507),99)=99,IF(IFERROR(SEARCH("H410",Q1507),99)=99,IF(IFERROR(SEARCH("H410",M1507),99)=99,IF(IFERROR(SEARCH("H410",R1507),99)=99,IF(IFERROR(SEARCH("H411",N1507),99)=99,IF(IFERROR(SEARCH("H411",O1507),99)=99,IF(IFERROR(SEARCH("H411",Q1507),99)=99,IF(IFERROR(SEARCH("H411",M1507),99)=99,IF(IFERROR(SEARCH("H411",R1507),99)=99,IF(IFERROR(SEARCH("H413",N1507),99)=99,IF(IFERROR(SEARCH("H413",O1507),99)=99,IF(IFERROR(SEARCH("H413",Q1507),99)=99,IF(IFERROR(SEARCH("H413",M1507),99)=99,IF(IFERROR(SEARCH("H413",R1507),99)=99,IF(IFERROR(SEARCH("H412",N1507),99)=99,IF(IFERROR(SEARCH("H412",O1507),99)=99,IF(IFERROR(SEARCH("H412",Q1507),99)=99,IF(IFERROR(SEARCH("H412",M1507),99)=99,IF(IFERROR(SEARCH("H412",R1507),99)=99,0,Scoring!$E$2),Scoring!$E$2),Scoring!$E$2),Scoring!$E$2),Scoring!$E$2),Scoring!$E$2),Scoring!$E$2),Scoring!$E$2),Scoring!$E$2),Scoring!$E$2),Scoring!$E$2),Scoring!$E$2),Scoring!$E$2),Scoring!$E$2),Scoring!$E$2),Scoring!$E$2),Scoring!$E$2),Scoring!$E$2),Scoring!$E$2),Scoring!$E$2)</f>
        <v>0</v>
      </c>
      <c r="Y1507" s="78">
        <f>IF(IFERROR(SEARCH("CMR",K1507),99)=99,IF(IFERROR(SEARCH("Suspected CMR",S1507),99)=99,IF(IFERROR(SEARCH("CMR",S1507),99)=99,0,Scoring!$E$8),Scoring!$E$9),Scoring!$E$8)</f>
        <v>0</v>
      </c>
      <c r="Z1507" s="78">
        <f>IF(IFERROR(SEARCH("H350",N1507),99)=99,IF(IFERROR(SEARCH("H350",O1507),99)=99,IF(IFERROR(SEARCH("H350",Q1507),99)=99,IF(IFERROR(SEARCH("H350",M1507),99)=99,IF(IFERROR(SEARCH("H350",R1507),99)=99,IF(IFERROR(SEARCH("H351",N1507),99)=99,IF(IFERROR(SEARCH("H351",O1507),99)=99,IF(IFERROR(SEARCH("H351",Q1507),99)=99,IF(IFERROR(SEARCH("H351",M1507),99)=99,IF(IFERROR(SEARCH("H351",R1507),99)=99,IF(IFERROR(SEARCH("carcinogenic",P1507),99)=99,IF(IFERROR(SEARCH("suspected carcinogenic",S1507),99)=99,0,Scoring!$E$12),Scoring!$E$11),Scoring!$E$10),Scoring!$E$10),Scoring!$E$10),Scoring!$E$10),Scoring!$E$10),Scoring!$E$10),Scoring!$E$10),Scoring!$E$10),Scoring!$E$10),Scoring!$E$10)</f>
        <v>0</v>
      </c>
      <c r="AA1507" s="78">
        <f>IF(IFERROR(SEARCH("H340",N1507),99)=99,IF(IFERROR(SEARCH("H340",O1507),99)=99,IF(IFERROR(SEARCH("H340",Q1507),99)=99,IF(IFERROR(SEARCH("H340",M1507),99)=99,IF(IFERROR(SEARCH("H340",R1507),99)=99,IF(IFERROR(SEARCH("H341",N1507),99)=99,IF(IFERROR(SEARCH("H341",O1507),99)=99,IF(IFERROR(SEARCH("H341",Q1507),99)=99,IF(IFERROR(SEARCH("H341",M1507),99)=99,IF(IFERROR(SEARCH("H341",R1507),99)=99,IF(IFERROR(SEARCH("mutagenic",P1507),99)=99,IF(IFERROR(SEARCH("suspected mutagenic",S1507),99)=99,0,Scoring!$E$15),Scoring!$E$14),Scoring!$E$13),Scoring!$E$13),Scoring!$E$13),Scoring!$E$13),Scoring!$E$13),Scoring!$E$13),Scoring!$E$13),Scoring!$E$13),Scoring!$E$13),Scoring!$E$13)</f>
        <v>0</v>
      </c>
      <c r="AB1507" s="78">
        <f>IF(IFERROR(SEARCH("H360",N1507),99)=99,IF(IFERROR(SEARCH("H360",O1507),99)=99,IF(IFERROR(SEARCH("H360",Q1507),99)=99,IF(IFERROR(SEARCH("H360",M1507),99)=99,IF(IFERROR(SEARCH("H360",R1507),99)=99,IF(IFERROR(SEARCH("H361",N1507),99)=99,IF(IFERROR(SEARCH("H361",O1507),99)=99,IF(IFERROR(SEARCH("H361",Q1507),99)=99,IF(IFERROR(SEARCH("H361",M1507),99)=99,IF(IFERROR(SEARCH("H361",R1507),99)=99,IF(IFERROR(SEARCH("reproduction",P1507),99)=99,IF(IFERROR(SEARCH("suspected reprotoxic",S1507),99)=99,IF(IFERROR(SEARCH("reprotoxic",S1507),99)=99,IF(IFERROR(SEARCH("reprotoxic",K1507),99)=99,0,Scoring!$E$18),Scoring!$E$18),Scoring!$E$19),Scoring!$E$17),Scoring!$E$16),Scoring!$E$16),Scoring!$E$16),Scoring!$E$16),Scoring!$E$16),Scoring!$E$16),Scoring!$E$16),Scoring!$E$16),Scoring!$E$16),Scoring!$E$16)</f>
        <v>0</v>
      </c>
      <c r="AC1507" s="78">
        <f>IF(IFERROR(SEARCH("57f",L1507),99)=99,IF(IFERROR(SEARCH("57(f)",P1507),99)=99,0,Scoring!$E$20),Scoring!$E$20)</f>
        <v>0</v>
      </c>
      <c r="AD1507" s="78">
        <f>IF(IFERROR(SEARCH("CAT1",T1507),99)=99,IF(IFERROR(SEARCH("CAT2",T1507),99)=99,IF(IFERROR(SEARCH("CAT3",T1507),99)=99,IF(IFERROR(SEARCH("concluded to be endocrine",K1507),99)=99,IF(IFERROR(SEARCH("categorised as endocrine",K1507),99)=99,IF(IFERROR(SEARCH("endocrine disrupting",P1507),99)=99,IF(IFERROR(SEARCH("endocrine disrupting",K1507),99)=99,IF(IFERROR(SEARCH("suspected endocrine",S1507),99)=99,IF(IFERROR(SEARCH("potential endocrine",S1507),99)=99,0,Scoring!$E$25),Scoring!$E$25),Scoring!$E$24),Scoring!$E$24),Scoring!$E$24),Scoring!$E$24),Scoring!$E$23),Scoring!$E$22),Scoring!$E$21)</f>
        <v>0</v>
      </c>
      <c r="AE1507" s="78">
        <f>IF(IFERROR(SEARCH("suspected sensitiser",S1507),99)=99,IF(IFERROR(SEARCH("sensitiser",S1507),99)=99,IF(IFERROR(SEARCH("other hazard based concern",S1507),99)=99,0,Scoring!$E$28),Scoring!$E$26),Scoring!$E$27)</f>
        <v>0</v>
      </c>
      <c r="AF1507" s="78">
        <f>IF(IFERROR(M1507,1)=1,IF(IFERROR(N1507,1)=1,IF(IFERROR(O1507,1)=1,IF(IFERROR(Q1507,1)=1,IF(IFERROR(R1507,1)=1,IF(IFERROR(T1507,1)=1,IF(IFERROR(K1507,1)=1,IF(IFERROR(P1507,1)=1,IF(IFERROR(S1507,1)=1,Scoring!$E$29,0),0),0),0),0),0),0),0),0)</f>
        <v>0</v>
      </c>
      <c r="AG1507" s="78">
        <f t="shared" si="97"/>
        <v>0</v>
      </c>
      <c r="AI1507" s="93"/>
      <c r="AJ1507" s="94"/>
      <c r="AK1507" s="76"/>
      <c r="AL1507" s="75"/>
      <c r="AN1507" s="79"/>
      <c r="AO1507" s="79"/>
      <c r="AP1507" s="79"/>
      <c r="AQ1507" s="79"/>
      <c r="AR1507" s="79"/>
      <c r="AS1507" s="78"/>
      <c r="AU1507" s="79">
        <f>IF(IFERROR(F1507,99)=99,IF(IFERROR(G1507,99)=99,IF(IFERROR(H1507,99)=99,IF(IFERROR(I1507,99)=99,IF(IFERROR(E1507,99)=99,IF(IFERROR(J1507,99)=99,0,Scoring!$B$7),Scoring!$B$3),Scoring!$B$2),Scoring!$B$6),Scoring!$B$5),Scoring!$B$4)</f>
        <v>1</v>
      </c>
      <c r="AV1507" s="78">
        <f t="shared" si="98"/>
        <v>0</v>
      </c>
      <c r="AW1507" s="78"/>
      <c r="AX1507" s="66"/>
      <c r="AY1507" s="78"/>
      <c r="AZ1507" s="76"/>
      <c r="BA1507" s="76"/>
      <c r="BB1507" s="76"/>
    </row>
    <row r="1508" spans="1:54" x14ac:dyDescent="0.25">
      <c r="A1508" s="84" t="s">
        <v>6346</v>
      </c>
      <c r="B1508" s="85" t="s">
        <v>30</v>
      </c>
      <c r="C1508" s="85" t="s">
        <v>6347</v>
      </c>
      <c r="D1508" s="84" t="s">
        <v>11409</v>
      </c>
      <c r="E1508" s="76" t="str">
        <f>IF(C1508="-",IF(A1508="-",VLOOKUP(D1508,'sin-list 180320_update'!$C$2:$C$835,1,FALSE),VLOOKUP(A1508,'sin-list 180320_update'!$A$2:$A$835,1,FALSE)),VLOOKUP(C1508,'sin-list 180320_update'!$B$2:$B$835,1,FALSE))</f>
        <v>233-215-5</v>
      </c>
      <c r="F1508" s="76" t="e">
        <f>IF($C1508="-",IF($A1508="-",VLOOKUP($D1508,'REACH Bilaga XVII_update'!$A$5:$A$131,1,FALSE),VLOOKUP($A1508,'REACH Bilaga XVII_update'!$C$5:$C$131,1,FALSE)),VLOOKUP($C1508,'REACH Bilaga XVII_update'!$B$5:$B$131,1,FALSE))</f>
        <v>#N/A</v>
      </c>
      <c r="G1508" s="76" t="e">
        <f>IF($C1508="-",IF($A1508="-",VLOOKUP($D1508,' REACH Bilaga 59_update'!$A$5:$A$210,1,FALSE),VLOOKUP($A1508,' REACH Bilaga 59_update'!$D$5:$D$210,1,FALSE)),VLOOKUP($C1508,' REACH Bilaga 59_update'!$C$5:$C$210,1,FALSE))</f>
        <v>#N/A</v>
      </c>
      <c r="H1508" s="76" t="e">
        <f>IF($C1508="-",IF($A1508="-",VLOOKUP($D1508,'REACH Bilaga XIV_update'!$A$5:$A$110,1,FALSE),VLOOKUP($A1508,'REACH Bilaga XIV_update'!$D$5:$D$110,1,FALSE)),VLOOKUP($C1508,'REACH Bilaga XIV_update'!$C$5:$C$110,1,FALSE))</f>
        <v>#N/A</v>
      </c>
      <c r="I1508" s="76" t="e">
        <f>IF($C1508="-",IF($A1508="-",VLOOKUP($D1508,CoRAP_update!$A$5:$A$376,1,FALSE),VLOOKUP($A1508,CoRAP_update!$D$5:$D$376,1,FALSE)),VLOOKUP($C1508,CoRAP_update!$C$5:$C$376,1,FALSE))</f>
        <v>#N/A</v>
      </c>
      <c r="J1508" s="76" t="e">
        <f>IF($C1508="-",IF($A1508="-",VLOOKUP($D1508,EDC_update!$C$2:$C$450,1,FALSE),VLOOKUP($A1508,EDC_update!$B$2:$B$450,1,FALSE)),VLOOKUP($C1508,EDC_update!$L$2:$L$450,1,FALSE))</f>
        <v>#N/A</v>
      </c>
      <c r="K1508" s="76" t="str">
        <f>IF($C1508="-",IF($A1508="-",IF(VLOOKUP($D1508,'sin-list 180320_update'!$C$2:$S$835,3,FALSE)="",NA(),VLOOKUP($D1508,'sin-list 180320_update'!$C$2:$S$835,3,FALSE)),IF(VLOOKUP($A1508,'sin-list 180320_update'!$A$2:$S$835,5,FALSE)="",NA(),VLOOKUP($A1508,'sin-list 180320_update'!$A$2:$S$835,5,FALSE))),IF(VLOOKUP($C1508,'sin-list 180320_update'!$B$2:$S$835,4,FALSE)="",NA(),VLOOKUP($C1508,'sin-list 180320_update'!$B$2:$S$835,4,FALSE)))</f>
        <v>This substance is Persistent, Bioaccumulative and Toxic. Its has been found in fish, dophins, sediments and water.</v>
      </c>
      <c r="L1508" s="76">
        <f>IF($C1508="-",IF($A1508="-",VLOOKUP($D1508,'sin-list 180320_update'!$C$2:$S$835,6,FALSE),VLOOKUP($A1508,'sin-list 180320_update'!$A$2:$S$835,8,FALSE)),VLOOKUP($C1508,'sin-list 180320_update'!$B$2:$S$835,7,FALSE))</f>
        <v>0</v>
      </c>
      <c r="M1508" s="76" t="e">
        <f>IF($C1508="-",IF($A1508="-",IF(VLOOKUP($D1508,'sin-list 180320_update'!$C$2:$S$835,8,FALSE)="",NA(),VLOOKUP($D1508,'sin-list 180320_update'!$C$2:$S$835,8,FALSE)),IF(VLOOKUP($A1508,'sin-list 180320_update'!$A$2:$S$835,10,FALSE)="",NA(),VLOOKUP($A1508,'sin-list 180320_update'!$A$2:$S$835,10,FALSE))),IF(VLOOKUP($C1508,'sin-list 180320_update'!$B$2:$S$835,9,FALSE)="",NA(),VLOOKUP($C1508,'sin-list 180320_update'!$B$2:$S$835,9,FALSE)))</f>
        <v>#N/A</v>
      </c>
      <c r="N1508" s="76" t="e">
        <f>IF($C1508="-",IF($A1508="-",IF(VLOOKUP($D1508,'REACH Bilaga XVII_update'!$A$5:$E$131,4,FALSE)="",NA(),VLOOKUP($D1508,'REACH Bilaga XVII_update'!$A$5:$E$131,4,FALSE)),IF(VLOOKUP($A1508,'REACH Bilaga XVII_update'!$C$5:$D$131,2,FALSE)="",NA(),VLOOKUP($A1508,'REACH Bilaga XVII_update'!$C$5:$D$131,2,FALSE))),IF(VLOOKUP($C1508,'REACH Bilaga XVII_update'!$B$5:$D$131,3,FALSE)="",NA(),VLOOKUP($C1508,'REACH Bilaga XVII_update'!$B$5:$D$131,3,FALSE)))</f>
        <v>#N/A</v>
      </c>
      <c r="O1508" s="76" t="e">
        <f>IF($C1508="-",IF($A1508="-",IF(VLOOKUP($D1508,' REACH Bilaga 59_update'!$A$5:$E$210,5,FALSE)="",NA(),VLOOKUP($D1508,' REACH Bilaga 59_update'!$A$5:$E$210,5,FALSE)),IF(VLOOKUP($A1508,' REACH Bilaga 59_update'!$D$5:$E$210,2,FALSE)="",NA(),VLOOKUP($A1508,' REACH Bilaga 59_update'!$D$5:$E$210,2,FALSE))),IF(VLOOKUP($C1508,' REACH Bilaga 59_update'!$C$5:$E$210,3,FALSE)="",NA(),VLOOKUP($C1508,' REACH Bilaga 59_update'!$C$5:$E$210,3,FALSE)))</f>
        <v>#N/A</v>
      </c>
      <c r="P1508" s="76" t="e">
        <f>IF(C1508="-",IF(A1508="-",IFERROR(VLOOKUP($D1508,' REACH Bilaga 59_update'!$A$5:$F$210,MATCH(Sammanfattning!P$1,' REACH Bilaga 59_update'!$A$4:$F$4,0),FALSE),VLOOKUP($D1508,'REACH Bilaga XIV_update'!$A$4:$H$110,MATCH(Sammanfattning!P$1,'REACH Bilaga XIV_update'!$A$4:$H$4,0),FALSE)),IFERROR(VLOOKUP($A1508,' REACH Bilaga 59_update'!$D$5:$F$210,MATCH(Sammanfattning!P$1,' REACH Bilaga 59_update'!$D$4:$F$4,0),FALSE),VLOOKUP($A1508,'REACH Bilaga XIV_update'!$D$4:$H$110,MATCH(Sammanfattning!P$1,'REACH Bilaga XIV_update'!$D$4:$H$4,0),FALSE))),IFERROR(VLOOKUP($C1508,' REACH Bilaga 59_update'!$C$5:$F$210,MATCH(Sammanfattning!P$1,' REACH Bilaga 59_update'!$C$4:$F$4,0),FALSE),VLOOKUP($C1508,'REACH Bilaga XIV_update'!$C$4:$H$110,MATCH(Sammanfattning!P$1,'REACH Bilaga XIV_update'!$C$4:$H$4,0),FALSE)))</f>
        <v>#N/A</v>
      </c>
      <c r="Q1508" s="76" t="e">
        <f>IF($C1508="-",IF($A1508="-",IF(VLOOKUP($D1508,'REACH Bilaga XIV_update'!$A$5:$I$110,9,FALSE)="",NA(),VLOOKUP($D1508,'REACH Bilaga XIV_update'!$A$5:$I$110,9,FALSE)),IF(VLOOKUP($A1508,'REACH Bilaga XIV_update'!$D$5:$I$110,6,FALSE)="",NA(),VLOOKUP($A1508,'REACH Bilaga XIV_update'!$D$5:$I$110,6,FALSE))),IF(VLOOKUP($C1508,'REACH Bilaga XIV_update'!$C$5:$I$110,7,FALSE)="",NA(),VLOOKUP($C1508,'REACH Bilaga XIV_update'!$C$5:$I$110,7,FALSE)))</f>
        <v>#N/A</v>
      </c>
      <c r="R1508" s="76" t="e">
        <f>IF($C1508="-",IF($A1508="-",IF(VLOOKUP($D1508,CoRAP_update!$A$5:$O$376,15,FALSE)="",NA(),VLOOKUP($D1508,CoRAP_update!$A$5:$O$376,15,FALSE)),IF(VLOOKUP($A1508,CoRAP_update!$D$5:$O$376,12,FALSE)="",NA(),VLOOKUP($A1508,CoRAP_update!$D$5:$O$376,12,FALSE))),IF(VLOOKUP($C1508,CoRAP_update!$C$5:$O$376,13,FALSE)="",NA(),VLOOKUP($C1508,CoRAP_update!$C$5:$O$376,13,FALSE)))</f>
        <v>#N/A</v>
      </c>
      <c r="S1508" s="144" t="e">
        <f>IF($C1508="-",IF($A1508="-",VLOOKUP($D1508,CoRAP_update!$A$5:$J$376,MATCH(Sammanfattning!S$1,CoRAP_update!$A$4:$J$4,0),FALSE),VLOOKUP($A1508,CoRAP_update!$D$5:$J$376,MATCH(Sammanfattning!S$1,CoRAP_update!$D$4:$J$4,0),FALSE)),VLOOKUP($C1508,CoRAP_update!$C$5:$J$376,MATCH(Sammanfattning!S$1,CoRAP_update!$C$4:$J$4,0),FALSE))</f>
        <v>#N/A</v>
      </c>
      <c r="T1508" s="76" t="e">
        <f>IF($A1508="-",VLOOKUP($D1508,EDC_update!$C$2:$F$450,4,FALSE),VLOOKUP($A1508,EDC_update!$B$2:$F$450,5,FALSE))</f>
        <v>#N/A</v>
      </c>
      <c r="V1508" s="78">
        <f>IF(IFERROR(SEARCH("PBT",P1508),99)=99,IF(IFERROR(SEARCH("suspected PBT",S1508),99)=99,IF(IFERROR(SEARCH("concluded to be PBT",K1508),99)=99,IF(IFERROR(SEARCH("PBT",S1508),99)=99,IF(IFERROR(SEARCH("PBT cand",L1508),99)=99,IF(IFERROR(SEARCH("PBT",L1508),99)=99,IF(IFERROR(SEARCH("persistent, bioackumulative and toxic properties",K1508),99)=99,0,Scoring!$E$3),Scoring!$E$3),Scoring!$E$7),Scoring!$E$3),Scoring!$E$5),Scoring!$E$6),Scoring!$E$3)</f>
        <v>0</v>
      </c>
      <c r="W1508" s="78">
        <f>IF(IFERROR(SEARCH("vPvB",P1508),99)=99,IF(IFERROR(SEARCH("suspected pbt/vPvB",S1508),99)=99,IF(IFERROR(SEARCH("vPvB",S1508),99)=99,IF(IFERROR(SEARCH("concluded to be a vPvB",S1508),99)=99,IF(IFERROR(SEARCH("identified as vPvB",K1508),99)=99,IF(IFERROR(SEARCH("concluded to be a vPvB",K1508),99)=99,IF(IFERROR(SEARCH("concluded to be both pbt and vPvB",S1508),99)=99,IF(IFERROR(SEARCH("concluded to be both pbt and vPvB",K1508),99)=99,0,Scoring!$E$5),Scoring!$E$5),Scoring!$E$5),Scoring!$E$5),Scoring!$E$5),Scoring!$E$4),Scoring!$E$6),Scoring!$E$4)</f>
        <v>0</v>
      </c>
      <c r="X1508" s="78">
        <f>IF(IFERROR(SEARCH("H410",N1508),99)=99,IF(IFERROR(SEARCH("H410",O1508),99)=99,IF(IFERROR(SEARCH("H410",Q1508),99)=99,IF(IFERROR(SEARCH("H410",M1508),99)=99,IF(IFERROR(SEARCH("H410",R1508),99)=99,IF(IFERROR(SEARCH("H411",N1508),99)=99,IF(IFERROR(SEARCH("H411",O1508),99)=99,IF(IFERROR(SEARCH("H411",Q1508),99)=99,IF(IFERROR(SEARCH("H411",M1508),99)=99,IF(IFERROR(SEARCH("H411",R1508),99)=99,IF(IFERROR(SEARCH("H413",N1508),99)=99,IF(IFERROR(SEARCH("H413",O1508),99)=99,IF(IFERROR(SEARCH("H413",Q1508),99)=99,IF(IFERROR(SEARCH("H413",M1508),99)=99,IF(IFERROR(SEARCH("H413",R1508),99)=99,IF(IFERROR(SEARCH("H412",N1508),99)=99,IF(IFERROR(SEARCH("H412",O1508),99)=99,IF(IFERROR(SEARCH("H412",Q1508),99)=99,IF(IFERROR(SEARCH("H412",M1508),99)=99,IF(IFERROR(SEARCH("H412",R1508),99)=99,0,Scoring!$E$2),Scoring!$E$2),Scoring!$E$2),Scoring!$E$2),Scoring!$E$2),Scoring!$E$2),Scoring!$E$2),Scoring!$E$2),Scoring!$E$2),Scoring!$E$2),Scoring!$E$2),Scoring!$E$2),Scoring!$E$2),Scoring!$E$2),Scoring!$E$2),Scoring!$E$2),Scoring!$E$2),Scoring!$E$2),Scoring!$E$2),Scoring!$E$2)</f>
        <v>0</v>
      </c>
      <c r="Y1508" s="78">
        <f>IF(IFERROR(SEARCH("CMR",K1508),99)=99,IF(IFERROR(SEARCH("Suspected CMR",S1508),99)=99,IF(IFERROR(SEARCH("CMR",S1508),99)=99,0,Scoring!$E$8),Scoring!$E$9),Scoring!$E$8)</f>
        <v>0</v>
      </c>
      <c r="Z1508" s="78">
        <f>IF(IFERROR(SEARCH("H350",N1508),99)=99,IF(IFERROR(SEARCH("H350",O1508),99)=99,IF(IFERROR(SEARCH("H350",Q1508),99)=99,IF(IFERROR(SEARCH("H350",M1508),99)=99,IF(IFERROR(SEARCH("H350",R1508),99)=99,IF(IFERROR(SEARCH("H351",N1508),99)=99,IF(IFERROR(SEARCH("H351",O1508),99)=99,IF(IFERROR(SEARCH("H351",Q1508),99)=99,IF(IFERROR(SEARCH("H351",M1508),99)=99,IF(IFERROR(SEARCH("H351",R1508),99)=99,IF(IFERROR(SEARCH("carcinogenic",P1508),99)=99,IF(IFERROR(SEARCH("suspected carcinogenic",S1508),99)=99,0,Scoring!$E$12),Scoring!$E$11),Scoring!$E$10),Scoring!$E$10),Scoring!$E$10),Scoring!$E$10),Scoring!$E$10),Scoring!$E$10),Scoring!$E$10),Scoring!$E$10),Scoring!$E$10),Scoring!$E$10)</f>
        <v>0</v>
      </c>
      <c r="AA1508" s="78">
        <f>IF(IFERROR(SEARCH("H340",N1508),99)=99,IF(IFERROR(SEARCH("H340",O1508),99)=99,IF(IFERROR(SEARCH("H340",Q1508),99)=99,IF(IFERROR(SEARCH("H340",M1508),99)=99,IF(IFERROR(SEARCH("H340",R1508),99)=99,IF(IFERROR(SEARCH("H341",N1508),99)=99,IF(IFERROR(SEARCH("H341",O1508),99)=99,IF(IFERROR(SEARCH("H341",Q1508),99)=99,IF(IFERROR(SEARCH("H341",M1508),99)=99,IF(IFERROR(SEARCH("H341",R1508),99)=99,IF(IFERROR(SEARCH("mutagenic",P1508),99)=99,IF(IFERROR(SEARCH("suspected mutagenic",S1508),99)=99,0,Scoring!$E$15),Scoring!$E$14),Scoring!$E$13),Scoring!$E$13),Scoring!$E$13),Scoring!$E$13),Scoring!$E$13),Scoring!$E$13),Scoring!$E$13),Scoring!$E$13),Scoring!$E$13),Scoring!$E$13)</f>
        <v>0</v>
      </c>
      <c r="AB1508" s="78">
        <f>IF(IFERROR(SEARCH("H360",N1508),99)=99,IF(IFERROR(SEARCH("H360",O1508),99)=99,IF(IFERROR(SEARCH("H360",Q1508),99)=99,IF(IFERROR(SEARCH("H360",M1508),99)=99,IF(IFERROR(SEARCH("H360",R1508),99)=99,IF(IFERROR(SEARCH("H361",N1508),99)=99,IF(IFERROR(SEARCH("H361",O1508),99)=99,IF(IFERROR(SEARCH("H361",Q1508),99)=99,IF(IFERROR(SEARCH("H361",M1508),99)=99,IF(IFERROR(SEARCH("H361",R1508),99)=99,IF(IFERROR(SEARCH("reproduction",P1508),99)=99,IF(IFERROR(SEARCH("suspected reprotoxic",S1508),99)=99,IF(IFERROR(SEARCH("reprotoxic",S1508),99)=99,IF(IFERROR(SEARCH("reprotoxic",K1508),99)=99,0,Scoring!$E$18),Scoring!$E$18),Scoring!$E$19),Scoring!$E$17),Scoring!$E$16),Scoring!$E$16),Scoring!$E$16),Scoring!$E$16),Scoring!$E$16),Scoring!$E$16),Scoring!$E$16),Scoring!$E$16),Scoring!$E$16),Scoring!$E$16)</f>
        <v>0</v>
      </c>
      <c r="AC1508" s="78">
        <f>IF(IFERROR(SEARCH("57f",L1508),99)=99,IF(IFERROR(SEARCH("57(f)",P1508),99)=99,0,Scoring!$E$20),Scoring!$E$20)</f>
        <v>0</v>
      </c>
      <c r="AD1508" s="78">
        <f>IF(IFERROR(SEARCH("CAT1",T1508),99)=99,IF(IFERROR(SEARCH("CAT2",T1508),99)=99,IF(IFERROR(SEARCH("CAT3",T1508),99)=99,IF(IFERROR(SEARCH("concluded to be endocrine",K1508),99)=99,IF(IFERROR(SEARCH("categorised as endocrine",K1508),99)=99,IF(IFERROR(SEARCH("endocrine disrupting",P1508),99)=99,IF(IFERROR(SEARCH("endocrine disrupting",K1508),99)=99,IF(IFERROR(SEARCH("suspected endocrine",S1508),99)=99,IF(IFERROR(SEARCH("potential endocrine",S1508),99)=99,0,Scoring!$E$25),Scoring!$E$25),Scoring!$E$24),Scoring!$E$24),Scoring!$E$24),Scoring!$E$24),Scoring!$E$23),Scoring!$E$22),Scoring!$E$21)</f>
        <v>0</v>
      </c>
      <c r="AE1508" s="78">
        <f>IF(IFERROR(SEARCH("suspected sensitiser",S1508),99)=99,IF(IFERROR(SEARCH("sensitiser",S1508),99)=99,IF(IFERROR(SEARCH("other hazard based concern",S1508),99)=99,0,Scoring!$E$28),Scoring!$E$26),Scoring!$E$27)</f>
        <v>0</v>
      </c>
      <c r="AF1508" s="78">
        <f>IF(IFERROR(M1508,1)=1,IF(IFERROR(N1508,1)=1,IF(IFERROR(O1508,1)=1,IF(IFERROR(Q1508,1)=1,IF(IFERROR(R1508,1)=1,IF(IFERROR(T1508,1)=1,IF(IFERROR(K1508,1)=1,IF(IFERROR(P1508,1)=1,IF(IFERROR(S1508,1)=1,Scoring!$E$29,0),0),0),0),0),0),0),0),0)</f>
        <v>0</v>
      </c>
      <c r="AG1508" s="78">
        <f t="shared" si="97"/>
        <v>0</v>
      </c>
      <c r="AI1508" s="93"/>
      <c r="AJ1508" s="94"/>
      <c r="AK1508" s="76"/>
      <c r="AL1508" s="75"/>
      <c r="AN1508" s="79"/>
      <c r="AO1508" s="79"/>
      <c r="AP1508" s="79"/>
      <c r="AQ1508" s="79"/>
      <c r="AR1508" s="79"/>
      <c r="AS1508" s="78"/>
      <c r="AU1508" s="79">
        <f>IF(IFERROR(F1508,99)=99,IF(IFERROR(G1508,99)=99,IF(IFERROR(H1508,99)=99,IF(IFERROR(I1508,99)=99,IF(IFERROR(E1508,99)=99,IF(IFERROR(J1508,99)=99,0,Scoring!$B$7),Scoring!$B$3),Scoring!$B$2),Scoring!$B$6),Scoring!$B$5),Scoring!$B$4)</f>
        <v>0.3</v>
      </c>
      <c r="AV1508" s="78">
        <f t="shared" si="98"/>
        <v>0</v>
      </c>
      <c r="AW1508" s="78"/>
      <c r="AX1508" s="66"/>
      <c r="AY1508" s="78"/>
      <c r="AZ1508" s="76"/>
      <c r="BB1508" s="76"/>
    </row>
    <row r="1509" spans="1:54" x14ac:dyDescent="0.25">
      <c r="A1509" s="84" t="s">
        <v>6365</v>
      </c>
      <c r="B1509" s="85" t="s">
        <v>30</v>
      </c>
      <c r="C1509" s="85" t="s">
        <v>6366</v>
      </c>
      <c r="D1509" s="84" t="s">
        <v>11426</v>
      </c>
      <c r="E1509" s="76" t="str">
        <f>IF(C1509="-",IF(A1509="-",VLOOKUP(D1509,'sin-list 180320_update'!$C$2:$C$835,1,FALSE),VLOOKUP(A1509,'sin-list 180320_update'!$A$2:$A$835,1,FALSE)),VLOOKUP(C1509,'sin-list 180320_update'!$B$2:$B$835,1,FALSE))</f>
        <v>236-740-8</v>
      </c>
      <c r="F1509" s="76" t="e">
        <f>IF($C1509="-",IF($A1509="-",VLOOKUP($D1509,'REACH Bilaga XVII_update'!$A$5:$A$131,1,FALSE),VLOOKUP($A1509,'REACH Bilaga XVII_update'!$C$5:$C$131,1,FALSE)),VLOOKUP($C1509,'REACH Bilaga XVII_update'!$B$5:$B$131,1,FALSE))</f>
        <v>#N/A</v>
      </c>
      <c r="G1509" s="76" t="e">
        <f>IF($C1509="-",IF($A1509="-",VLOOKUP($D1509,' REACH Bilaga 59_update'!$A$5:$A$210,1,FALSE),VLOOKUP($A1509,' REACH Bilaga 59_update'!$D$5:$D$210,1,FALSE)),VLOOKUP($C1509,' REACH Bilaga 59_update'!$C$5:$C$210,1,FALSE))</f>
        <v>#N/A</v>
      </c>
      <c r="H1509" s="76" t="e">
        <f>IF($C1509="-",IF($A1509="-",VLOOKUP($D1509,'REACH Bilaga XIV_update'!$A$5:$A$110,1,FALSE),VLOOKUP($A1509,'REACH Bilaga XIV_update'!$D$5:$D$110,1,FALSE)),VLOOKUP($C1509,'REACH Bilaga XIV_update'!$C$5:$C$110,1,FALSE))</f>
        <v>#N/A</v>
      </c>
      <c r="I1509" s="76" t="e">
        <f>IF($C1509="-",IF($A1509="-",VLOOKUP($D1509,CoRAP_update!$A$5:$A$376,1,FALSE),VLOOKUP($A1509,CoRAP_update!$D$5:$D$376,1,FALSE)),VLOOKUP($C1509,CoRAP_update!$C$5:$C$376,1,FALSE))</f>
        <v>#N/A</v>
      </c>
      <c r="J1509" s="76" t="e">
        <f>IF($C1509="-",IF($A1509="-",VLOOKUP($D1509,EDC_update!$C$2:$C$450,1,FALSE),VLOOKUP($A1509,EDC_update!$B$2:$B$450,1,FALSE)),VLOOKUP($C1509,EDC_update!$L$2:$L$450,1,FALSE))</f>
        <v>#N/A</v>
      </c>
      <c r="K1509" s="76" t="str">
        <f>IF($C1509="-",IF($A1509="-",IF(VLOOKUP($D1509,'sin-list 180320_update'!$C$2:$S$835,3,FALSE)="",NA(),VLOOKUP($D1509,'sin-list 180320_update'!$C$2:$S$835,3,FALSE)),IF(VLOOKUP($A1509,'sin-list 180320_update'!$A$2:$S$835,5,FALSE)="",NA(),VLOOKUP($A1509,'sin-list 180320_update'!$A$2:$S$835,5,FALSE))),IF(VLOOKUP($C1509,'sin-list 180320_update'!$B$2:$S$835,4,FALSE)="",NA(),VLOOKUP($C1509,'sin-list 180320_update'!$B$2:$S$835,4,FALSE)))</f>
        <v>This substance is very Persistent and very Mobile.</v>
      </c>
      <c r="L1509" s="76">
        <f>IF($C1509="-",IF($A1509="-",VLOOKUP($D1509,'sin-list 180320_update'!$C$2:$S$835,6,FALSE),VLOOKUP($A1509,'sin-list 180320_update'!$A$2:$S$835,8,FALSE)),VLOOKUP($C1509,'sin-list 180320_update'!$B$2:$S$835,7,FALSE))</f>
        <v>0</v>
      </c>
      <c r="M1509" s="76" t="e">
        <f>IF($C1509="-",IF($A1509="-",IF(VLOOKUP($D1509,'sin-list 180320_update'!$C$2:$S$835,8,FALSE)="",NA(),VLOOKUP($D1509,'sin-list 180320_update'!$C$2:$S$835,8,FALSE)),IF(VLOOKUP($A1509,'sin-list 180320_update'!$A$2:$S$835,10,FALSE)="",NA(),VLOOKUP($A1509,'sin-list 180320_update'!$A$2:$S$835,10,FALSE))),IF(VLOOKUP($C1509,'sin-list 180320_update'!$B$2:$S$835,9,FALSE)="",NA(),VLOOKUP($C1509,'sin-list 180320_update'!$B$2:$S$835,9,FALSE)))</f>
        <v>#N/A</v>
      </c>
      <c r="N1509" s="76" t="e">
        <f>IF($C1509="-",IF($A1509="-",IF(VLOOKUP($D1509,'REACH Bilaga XVII_update'!$A$5:$E$131,4,FALSE)="",NA(),VLOOKUP($D1509,'REACH Bilaga XVII_update'!$A$5:$E$131,4,FALSE)),IF(VLOOKUP($A1509,'REACH Bilaga XVII_update'!$C$5:$D$131,2,FALSE)="",NA(),VLOOKUP($A1509,'REACH Bilaga XVII_update'!$C$5:$D$131,2,FALSE))),IF(VLOOKUP($C1509,'REACH Bilaga XVII_update'!$B$5:$D$131,3,FALSE)="",NA(),VLOOKUP($C1509,'REACH Bilaga XVII_update'!$B$5:$D$131,3,FALSE)))</f>
        <v>#N/A</v>
      </c>
      <c r="O1509" s="76" t="e">
        <f>IF($C1509="-",IF($A1509="-",IF(VLOOKUP($D1509,' REACH Bilaga 59_update'!$A$5:$E$210,5,FALSE)="",NA(),VLOOKUP($D1509,' REACH Bilaga 59_update'!$A$5:$E$210,5,FALSE)),IF(VLOOKUP($A1509,' REACH Bilaga 59_update'!$D$5:$E$210,2,FALSE)="",NA(),VLOOKUP($A1509,' REACH Bilaga 59_update'!$D$5:$E$210,2,FALSE))),IF(VLOOKUP($C1509,' REACH Bilaga 59_update'!$C$5:$E$210,3,FALSE)="",NA(),VLOOKUP($C1509,' REACH Bilaga 59_update'!$C$5:$E$210,3,FALSE)))</f>
        <v>#N/A</v>
      </c>
      <c r="P1509" s="76" t="e">
        <f>IF(C1509="-",IF(A1509="-",IFERROR(VLOOKUP($D1509,' REACH Bilaga 59_update'!$A$5:$F$210,MATCH(Sammanfattning!P$1,' REACH Bilaga 59_update'!$A$4:$F$4,0),FALSE),VLOOKUP($D1509,'REACH Bilaga XIV_update'!$A$4:$H$110,MATCH(Sammanfattning!P$1,'REACH Bilaga XIV_update'!$A$4:$H$4,0),FALSE)),IFERROR(VLOOKUP($A1509,' REACH Bilaga 59_update'!$D$5:$F$210,MATCH(Sammanfattning!P$1,' REACH Bilaga 59_update'!$D$4:$F$4,0),FALSE),VLOOKUP($A1509,'REACH Bilaga XIV_update'!$D$4:$H$110,MATCH(Sammanfattning!P$1,'REACH Bilaga XIV_update'!$D$4:$H$4,0),FALSE))),IFERROR(VLOOKUP($C1509,' REACH Bilaga 59_update'!$C$5:$F$210,MATCH(Sammanfattning!P$1,' REACH Bilaga 59_update'!$C$4:$F$4,0),FALSE),VLOOKUP($C1509,'REACH Bilaga XIV_update'!$C$4:$H$110,MATCH(Sammanfattning!P$1,'REACH Bilaga XIV_update'!$C$4:$H$4,0),FALSE)))</f>
        <v>#N/A</v>
      </c>
      <c r="Q1509" s="76" t="e">
        <f>IF($C1509="-",IF($A1509="-",IF(VLOOKUP($D1509,'REACH Bilaga XIV_update'!$A$5:$I$110,9,FALSE)="",NA(),VLOOKUP($D1509,'REACH Bilaga XIV_update'!$A$5:$I$110,9,FALSE)),IF(VLOOKUP($A1509,'REACH Bilaga XIV_update'!$D$5:$I$110,6,FALSE)="",NA(),VLOOKUP($A1509,'REACH Bilaga XIV_update'!$D$5:$I$110,6,FALSE))),IF(VLOOKUP($C1509,'REACH Bilaga XIV_update'!$C$5:$I$110,7,FALSE)="",NA(),VLOOKUP($C1509,'REACH Bilaga XIV_update'!$C$5:$I$110,7,FALSE)))</f>
        <v>#N/A</v>
      </c>
      <c r="R1509" s="76" t="e">
        <f>IF($C1509="-",IF($A1509="-",IF(VLOOKUP($D1509,CoRAP_update!$A$5:$O$376,15,FALSE)="",NA(),VLOOKUP($D1509,CoRAP_update!$A$5:$O$376,15,FALSE)),IF(VLOOKUP($A1509,CoRAP_update!$D$5:$O$376,12,FALSE)="",NA(),VLOOKUP($A1509,CoRAP_update!$D$5:$O$376,12,FALSE))),IF(VLOOKUP($C1509,CoRAP_update!$C$5:$O$376,13,FALSE)="",NA(),VLOOKUP($C1509,CoRAP_update!$C$5:$O$376,13,FALSE)))</f>
        <v>#N/A</v>
      </c>
      <c r="S1509" s="144" t="e">
        <f>IF($C1509="-",IF($A1509="-",VLOOKUP($D1509,CoRAP_update!$A$5:$J$376,MATCH(Sammanfattning!S$1,CoRAP_update!$A$4:$J$4,0),FALSE),VLOOKUP($A1509,CoRAP_update!$D$5:$J$376,MATCH(Sammanfattning!S$1,CoRAP_update!$D$4:$J$4,0),FALSE)),VLOOKUP($C1509,CoRAP_update!$C$5:$J$376,MATCH(Sammanfattning!S$1,CoRAP_update!$C$4:$J$4,0),FALSE))</f>
        <v>#N/A</v>
      </c>
      <c r="T1509" s="76" t="e">
        <f>IF($A1509="-",VLOOKUP($D1509,EDC_update!$C$2:$F$450,4,FALSE),VLOOKUP($A1509,EDC_update!$B$2:$F$450,5,FALSE))</f>
        <v>#N/A</v>
      </c>
      <c r="V1509" s="78">
        <f>IF(IFERROR(SEARCH("PBT",P1509),99)=99,IF(IFERROR(SEARCH("suspected PBT",S1509),99)=99,IF(IFERROR(SEARCH("concluded to be PBT",K1509),99)=99,IF(IFERROR(SEARCH("PBT",S1509),99)=99,IF(IFERROR(SEARCH("PBT cand",L1509),99)=99,IF(IFERROR(SEARCH("PBT",L1509),99)=99,IF(IFERROR(SEARCH("persistent, bioackumulative and toxic properties",K1509),99)=99,0,Scoring!$E$3),Scoring!$E$3),Scoring!$E$7),Scoring!$E$3),Scoring!$E$5),Scoring!$E$6),Scoring!$E$3)</f>
        <v>0</v>
      </c>
      <c r="W1509" s="78">
        <f>IF(IFERROR(SEARCH("vPvB",P1509),99)=99,IF(IFERROR(SEARCH("suspected pbt/vPvB",S1509),99)=99,IF(IFERROR(SEARCH("vPvB",S1509),99)=99,IF(IFERROR(SEARCH("concluded to be a vPvB",S1509),99)=99,IF(IFERROR(SEARCH("identified as vPvB",K1509),99)=99,IF(IFERROR(SEARCH("concluded to be a vPvB",K1509),99)=99,IF(IFERROR(SEARCH("concluded to be both pbt and vPvB",S1509),99)=99,IF(IFERROR(SEARCH("concluded to be both pbt and vPvB",K1509),99)=99,0,Scoring!$E$5),Scoring!$E$5),Scoring!$E$5),Scoring!$E$5),Scoring!$E$5),Scoring!$E$4),Scoring!$E$6),Scoring!$E$4)</f>
        <v>0</v>
      </c>
      <c r="X1509" s="78">
        <f>IF(IFERROR(SEARCH("H410",N1509),99)=99,IF(IFERROR(SEARCH("H410",O1509),99)=99,IF(IFERROR(SEARCH("H410",Q1509),99)=99,IF(IFERROR(SEARCH("H410",M1509),99)=99,IF(IFERROR(SEARCH("H410",R1509),99)=99,IF(IFERROR(SEARCH("H411",N1509),99)=99,IF(IFERROR(SEARCH("H411",O1509),99)=99,IF(IFERROR(SEARCH("H411",Q1509),99)=99,IF(IFERROR(SEARCH("H411",M1509),99)=99,IF(IFERROR(SEARCH("H411",R1509),99)=99,IF(IFERROR(SEARCH("H413",N1509),99)=99,IF(IFERROR(SEARCH("H413",O1509),99)=99,IF(IFERROR(SEARCH("H413",Q1509),99)=99,IF(IFERROR(SEARCH("H413",M1509),99)=99,IF(IFERROR(SEARCH("H413",R1509),99)=99,IF(IFERROR(SEARCH("H412",N1509),99)=99,IF(IFERROR(SEARCH("H412",O1509),99)=99,IF(IFERROR(SEARCH("H412",Q1509),99)=99,IF(IFERROR(SEARCH("H412",M1509),99)=99,IF(IFERROR(SEARCH("H412",R1509),99)=99,0,Scoring!$E$2),Scoring!$E$2),Scoring!$E$2),Scoring!$E$2),Scoring!$E$2),Scoring!$E$2),Scoring!$E$2),Scoring!$E$2),Scoring!$E$2),Scoring!$E$2),Scoring!$E$2),Scoring!$E$2),Scoring!$E$2),Scoring!$E$2),Scoring!$E$2),Scoring!$E$2),Scoring!$E$2),Scoring!$E$2),Scoring!$E$2),Scoring!$E$2)</f>
        <v>0</v>
      </c>
      <c r="Y1509" s="78">
        <f>IF(IFERROR(SEARCH("CMR",K1509),99)=99,IF(IFERROR(SEARCH("Suspected CMR",S1509),99)=99,IF(IFERROR(SEARCH("CMR",S1509),99)=99,0,Scoring!$E$8),Scoring!$E$9),Scoring!$E$8)</f>
        <v>0</v>
      </c>
      <c r="Z1509" s="78">
        <f>IF(IFERROR(SEARCH("H350",N1509),99)=99,IF(IFERROR(SEARCH("H350",O1509),99)=99,IF(IFERROR(SEARCH("H350",Q1509),99)=99,IF(IFERROR(SEARCH("H350",M1509),99)=99,IF(IFERROR(SEARCH("H350",R1509),99)=99,IF(IFERROR(SEARCH("H351",N1509),99)=99,IF(IFERROR(SEARCH("H351",O1509),99)=99,IF(IFERROR(SEARCH("H351",Q1509),99)=99,IF(IFERROR(SEARCH("H351",M1509),99)=99,IF(IFERROR(SEARCH("H351",R1509),99)=99,IF(IFERROR(SEARCH("carcinogenic",P1509),99)=99,IF(IFERROR(SEARCH("suspected carcinogenic",S1509),99)=99,0,Scoring!$E$12),Scoring!$E$11),Scoring!$E$10),Scoring!$E$10),Scoring!$E$10),Scoring!$E$10),Scoring!$E$10),Scoring!$E$10),Scoring!$E$10),Scoring!$E$10),Scoring!$E$10),Scoring!$E$10)</f>
        <v>0</v>
      </c>
      <c r="AA1509" s="78">
        <f>IF(IFERROR(SEARCH("H340",N1509),99)=99,IF(IFERROR(SEARCH("H340",O1509),99)=99,IF(IFERROR(SEARCH("H340",Q1509),99)=99,IF(IFERROR(SEARCH("H340",M1509),99)=99,IF(IFERROR(SEARCH("H340",R1509),99)=99,IF(IFERROR(SEARCH("H341",N1509),99)=99,IF(IFERROR(SEARCH("H341",O1509),99)=99,IF(IFERROR(SEARCH("H341",Q1509),99)=99,IF(IFERROR(SEARCH("H341",M1509),99)=99,IF(IFERROR(SEARCH("H341",R1509),99)=99,IF(IFERROR(SEARCH("mutagenic",P1509),99)=99,IF(IFERROR(SEARCH("suspected mutagenic",S1509),99)=99,0,Scoring!$E$15),Scoring!$E$14),Scoring!$E$13),Scoring!$E$13),Scoring!$E$13),Scoring!$E$13),Scoring!$E$13),Scoring!$E$13),Scoring!$E$13),Scoring!$E$13),Scoring!$E$13),Scoring!$E$13)</f>
        <v>0</v>
      </c>
      <c r="AB1509" s="78">
        <f>IF(IFERROR(SEARCH("H360",N1509),99)=99,IF(IFERROR(SEARCH("H360",O1509),99)=99,IF(IFERROR(SEARCH("H360",Q1509),99)=99,IF(IFERROR(SEARCH("H360",M1509),99)=99,IF(IFERROR(SEARCH("H360",R1509),99)=99,IF(IFERROR(SEARCH("H361",N1509),99)=99,IF(IFERROR(SEARCH("H361",O1509),99)=99,IF(IFERROR(SEARCH("H361",Q1509),99)=99,IF(IFERROR(SEARCH("H361",M1509),99)=99,IF(IFERROR(SEARCH("H361",R1509),99)=99,IF(IFERROR(SEARCH("reproduction",P1509),99)=99,IF(IFERROR(SEARCH("suspected reprotoxic",S1509),99)=99,IF(IFERROR(SEARCH("reprotoxic",S1509),99)=99,IF(IFERROR(SEARCH("reprotoxic",K1509),99)=99,0,Scoring!$E$18),Scoring!$E$18),Scoring!$E$19),Scoring!$E$17),Scoring!$E$16),Scoring!$E$16),Scoring!$E$16),Scoring!$E$16),Scoring!$E$16),Scoring!$E$16),Scoring!$E$16),Scoring!$E$16),Scoring!$E$16),Scoring!$E$16)</f>
        <v>0</v>
      </c>
      <c r="AC1509" s="78">
        <f>IF(IFERROR(SEARCH("57f",L1509),99)=99,IF(IFERROR(SEARCH("57(f)",P1509),99)=99,0,Scoring!$E$20),Scoring!$E$20)</f>
        <v>0</v>
      </c>
      <c r="AD1509" s="78">
        <f>IF(IFERROR(SEARCH("CAT1",T1509),99)=99,IF(IFERROR(SEARCH("CAT2",T1509),99)=99,IF(IFERROR(SEARCH("CAT3",T1509),99)=99,IF(IFERROR(SEARCH("concluded to be endocrine",K1509),99)=99,IF(IFERROR(SEARCH("categorised as endocrine",K1509),99)=99,IF(IFERROR(SEARCH("endocrine disrupting",P1509),99)=99,IF(IFERROR(SEARCH("endocrine disrupting",K1509),99)=99,IF(IFERROR(SEARCH("suspected endocrine",S1509),99)=99,IF(IFERROR(SEARCH("potential endocrine",S1509),99)=99,0,Scoring!$E$25),Scoring!$E$25),Scoring!$E$24),Scoring!$E$24),Scoring!$E$24),Scoring!$E$24),Scoring!$E$23),Scoring!$E$22),Scoring!$E$21)</f>
        <v>0</v>
      </c>
      <c r="AE1509" s="78">
        <f>IF(IFERROR(SEARCH("suspected sensitiser",S1509),99)=99,IF(IFERROR(SEARCH("sensitiser",S1509),99)=99,IF(IFERROR(SEARCH("other hazard based concern",S1509),99)=99,0,Scoring!$E$28),Scoring!$E$26),Scoring!$E$27)</f>
        <v>0</v>
      </c>
      <c r="AF1509" s="78">
        <f>IF(IFERROR(M1509,1)=1,IF(IFERROR(N1509,1)=1,IF(IFERROR(O1509,1)=1,IF(IFERROR(Q1509,1)=1,IF(IFERROR(R1509,1)=1,IF(IFERROR(T1509,1)=1,IF(IFERROR(K1509,1)=1,IF(IFERROR(P1509,1)=1,IF(IFERROR(S1509,1)=1,Scoring!$E$29,0),0),0),0),0),0),0),0),0)</f>
        <v>0</v>
      </c>
      <c r="AG1509" s="78">
        <f t="shared" si="97"/>
        <v>0</v>
      </c>
      <c r="AI1509" s="93"/>
      <c r="AJ1509" s="94"/>
      <c r="AK1509" s="76"/>
      <c r="AL1509" s="75"/>
      <c r="AN1509" s="79"/>
      <c r="AO1509" s="79"/>
      <c r="AP1509" s="79"/>
      <c r="AQ1509" s="79"/>
      <c r="AR1509" s="79"/>
      <c r="AS1509" s="78"/>
      <c r="AU1509" s="79">
        <f>IF(IFERROR(F1509,99)=99,IF(IFERROR(G1509,99)=99,IF(IFERROR(H1509,99)=99,IF(IFERROR(I1509,99)=99,IF(IFERROR(E1509,99)=99,IF(IFERROR(J1509,99)=99,0,Scoring!$B$7),Scoring!$B$3),Scoring!$B$2),Scoring!$B$6),Scoring!$B$5),Scoring!$B$4)</f>
        <v>0.3</v>
      </c>
      <c r="AV1509" s="78">
        <f t="shared" si="98"/>
        <v>0</v>
      </c>
      <c r="AW1509" s="78"/>
      <c r="AX1509" s="66"/>
      <c r="AY1509" s="78"/>
      <c r="AZ1509" s="76"/>
      <c r="BB1509" s="76"/>
    </row>
    <row r="1510" spans="1:54" x14ac:dyDescent="0.25">
      <c r="A1510" s="84" t="s">
        <v>6370</v>
      </c>
      <c r="B1510" s="85" t="s">
        <v>30</v>
      </c>
      <c r="C1510" s="85" t="s">
        <v>6371</v>
      </c>
      <c r="D1510" s="84" t="s">
        <v>11427</v>
      </c>
      <c r="E1510" s="76" t="str">
        <f>IF(C1510="-",IF(A1510="-",VLOOKUP(D1510,'sin-list 180320_update'!$C$2:$C$835,1,FALSE),VLOOKUP(A1510,'sin-list 180320_update'!$A$2:$A$835,1,FALSE)),VLOOKUP(C1510,'sin-list 180320_update'!$B$2:$B$835,1,FALSE))</f>
        <v>237-158-7</v>
      </c>
      <c r="F1510" s="76" t="e">
        <f>IF($C1510="-",IF($A1510="-",VLOOKUP($D1510,'REACH Bilaga XVII_update'!$A$5:$A$131,1,FALSE),VLOOKUP($A1510,'REACH Bilaga XVII_update'!$C$5:$C$131,1,FALSE)),VLOOKUP($C1510,'REACH Bilaga XVII_update'!$B$5:$B$131,1,FALSE))</f>
        <v>#N/A</v>
      </c>
      <c r="G1510" s="76" t="e">
        <f>IF($C1510="-",IF($A1510="-",VLOOKUP($D1510,' REACH Bilaga 59_update'!$A$5:$A$210,1,FALSE),VLOOKUP($A1510,' REACH Bilaga 59_update'!$D$5:$D$210,1,FALSE)),VLOOKUP($C1510,' REACH Bilaga 59_update'!$C$5:$C$210,1,FALSE))</f>
        <v>#N/A</v>
      </c>
      <c r="H1510" s="76" t="e">
        <f>IF($C1510="-",IF($A1510="-",VLOOKUP($D1510,'REACH Bilaga XIV_update'!$A$5:$A$110,1,FALSE),VLOOKUP($A1510,'REACH Bilaga XIV_update'!$D$5:$D$110,1,FALSE)),VLOOKUP($C1510,'REACH Bilaga XIV_update'!$C$5:$C$110,1,FALSE))</f>
        <v>#N/A</v>
      </c>
      <c r="I1510" s="76" t="e">
        <f>IF($C1510="-",IF($A1510="-",VLOOKUP($D1510,CoRAP_update!$A$5:$A$376,1,FALSE),VLOOKUP($A1510,CoRAP_update!$D$5:$D$376,1,FALSE)),VLOOKUP($C1510,CoRAP_update!$C$5:$C$376,1,FALSE))</f>
        <v>#N/A</v>
      </c>
      <c r="J1510" s="76" t="e">
        <f>IF($C1510="-",IF($A1510="-",VLOOKUP($D1510,EDC_update!$C$2:$C$450,1,FALSE),VLOOKUP($A1510,EDC_update!$B$2:$B$450,1,FALSE)),VLOOKUP($C1510,EDC_update!$L$2:$L$450,1,FALSE))</f>
        <v>#N/A</v>
      </c>
      <c r="K1510" s="76" t="str">
        <f>IF($C1510="-",IF($A1510="-",IF(VLOOKUP($D1510,'sin-list 180320_update'!$C$2:$S$835,3,FALSE)="",NA(),VLOOKUP($D1510,'sin-list 180320_update'!$C$2:$S$835,3,FALSE)),IF(VLOOKUP($A1510,'sin-list 180320_update'!$A$2:$S$835,5,FALSE)="",NA(),VLOOKUP($A1510,'sin-list 180320_update'!$A$2:$S$835,5,FALSE))),IF(VLOOKUP($C1510,'sin-list 180320_update'!$B$2:$S$835,4,FALSE)="",NA(),VLOOKUP($C1510,'sin-list 180320_update'!$B$2:$S$835,4,FALSE)))</f>
        <v>This substance is Persistent, Mobile and Toxic. It is frequently detected in ground water samples.</v>
      </c>
      <c r="L1510" s="76">
        <f>IF($C1510="-",IF($A1510="-",VLOOKUP($D1510,'sin-list 180320_update'!$C$2:$S$835,6,FALSE),VLOOKUP($A1510,'sin-list 180320_update'!$A$2:$S$835,8,FALSE)),VLOOKUP($C1510,'sin-list 180320_update'!$B$2:$S$835,7,FALSE))</f>
        <v>0</v>
      </c>
      <c r="M1510" s="76" t="e">
        <f>IF($C1510="-",IF($A1510="-",IF(VLOOKUP($D1510,'sin-list 180320_update'!$C$2:$S$835,8,FALSE)="",NA(),VLOOKUP($D1510,'sin-list 180320_update'!$C$2:$S$835,8,FALSE)),IF(VLOOKUP($A1510,'sin-list 180320_update'!$A$2:$S$835,10,FALSE)="",NA(),VLOOKUP($A1510,'sin-list 180320_update'!$A$2:$S$835,10,FALSE))),IF(VLOOKUP($C1510,'sin-list 180320_update'!$B$2:$S$835,9,FALSE)="",NA(),VLOOKUP($C1510,'sin-list 180320_update'!$B$2:$S$835,9,FALSE)))</f>
        <v>#N/A</v>
      </c>
      <c r="N1510" s="76" t="e">
        <f>IF($C1510="-",IF($A1510="-",IF(VLOOKUP($D1510,'REACH Bilaga XVII_update'!$A$5:$E$131,4,FALSE)="",NA(),VLOOKUP($D1510,'REACH Bilaga XVII_update'!$A$5:$E$131,4,FALSE)),IF(VLOOKUP($A1510,'REACH Bilaga XVII_update'!$C$5:$D$131,2,FALSE)="",NA(),VLOOKUP($A1510,'REACH Bilaga XVII_update'!$C$5:$D$131,2,FALSE))),IF(VLOOKUP($C1510,'REACH Bilaga XVII_update'!$B$5:$D$131,3,FALSE)="",NA(),VLOOKUP($C1510,'REACH Bilaga XVII_update'!$B$5:$D$131,3,FALSE)))</f>
        <v>#N/A</v>
      </c>
      <c r="O1510" s="76" t="e">
        <f>IF($C1510="-",IF($A1510="-",IF(VLOOKUP($D1510,' REACH Bilaga 59_update'!$A$5:$E$210,5,FALSE)="",NA(),VLOOKUP($D1510,' REACH Bilaga 59_update'!$A$5:$E$210,5,FALSE)),IF(VLOOKUP($A1510,' REACH Bilaga 59_update'!$D$5:$E$210,2,FALSE)="",NA(),VLOOKUP($A1510,' REACH Bilaga 59_update'!$D$5:$E$210,2,FALSE))),IF(VLOOKUP($C1510,' REACH Bilaga 59_update'!$C$5:$E$210,3,FALSE)="",NA(),VLOOKUP($C1510,' REACH Bilaga 59_update'!$C$5:$E$210,3,FALSE)))</f>
        <v>#N/A</v>
      </c>
      <c r="P1510" s="76" t="e">
        <f>IF(C1510="-",IF(A1510="-",IFERROR(VLOOKUP($D1510,' REACH Bilaga 59_update'!$A$5:$F$210,MATCH(Sammanfattning!P$1,' REACH Bilaga 59_update'!$A$4:$F$4,0),FALSE),VLOOKUP($D1510,'REACH Bilaga XIV_update'!$A$4:$H$110,MATCH(Sammanfattning!P$1,'REACH Bilaga XIV_update'!$A$4:$H$4,0),FALSE)),IFERROR(VLOOKUP($A1510,' REACH Bilaga 59_update'!$D$5:$F$210,MATCH(Sammanfattning!P$1,' REACH Bilaga 59_update'!$D$4:$F$4,0),FALSE),VLOOKUP($A1510,'REACH Bilaga XIV_update'!$D$4:$H$110,MATCH(Sammanfattning!P$1,'REACH Bilaga XIV_update'!$D$4:$H$4,0),FALSE))),IFERROR(VLOOKUP($C1510,' REACH Bilaga 59_update'!$C$5:$F$210,MATCH(Sammanfattning!P$1,' REACH Bilaga 59_update'!$C$4:$F$4,0),FALSE),VLOOKUP($C1510,'REACH Bilaga XIV_update'!$C$4:$H$110,MATCH(Sammanfattning!P$1,'REACH Bilaga XIV_update'!$C$4:$H$4,0),FALSE)))</f>
        <v>#N/A</v>
      </c>
      <c r="Q1510" s="76" t="e">
        <f>IF($C1510="-",IF($A1510="-",IF(VLOOKUP($D1510,'REACH Bilaga XIV_update'!$A$5:$I$110,9,FALSE)="",NA(),VLOOKUP($D1510,'REACH Bilaga XIV_update'!$A$5:$I$110,9,FALSE)),IF(VLOOKUP($A1510,'REACH Bilaga XIV_update'!$D$5:$I$110,6,FALSE)="",NA(),VLOOKUP($A1510,'REACH Bilaga XIV_update'!$D$5:$I$110,6,FALSE))),IF(VLOOKUP($C1510,'REACH Bilaga XIV_update'!$C$5:$I$110,7,FALSE)="",NA(),VLOOKUP($C1510,'REACH Bilaga XIV_update'!$C$5:$I$110,7,FALSE)))</f>
        <v>#N/A</v>
      </c>
      <c r="R1510" s="76" t="e">
        <f>IF($C1510="-",IF($A1510="-",IF(VLOOKUP($D1510,CoRAP_update!$A$5:$O$376,15,FALSE)="",NA(),VLOOKUP($D1510,CoRAP_update!$A$5:$O$376,15,FALSE)),IF(VLOOKUP($A1510,CoRAP_update!$D$5:$O$376,12,FALSE)="",NA(),VLOOKUP($A1510,CoRAP_update!$D$5:$O$376,12,FALSE))),IF(VLOOKUP($C1510,CoRAP_update!$C$5:$O$376,13,FALSE)="",NA(),VLOOKUP($C1510,CoRAP_update!$C$5:$O$376,13,FALSE)))</f>
        <v>#N/A</v>
      </c>
      <c r="S1510" s="144" t="e">
        <f>IF($C1510="-",IF($A1510="-",VLOOKUP($D1510,CoRAP_update!$A$5:$J$376,MATCH(Sammanfattning!S$1,CoRAP_update!$A$4:$J$4,0),FALSE),VLOOKUP($A1510,CoRAP_update!$D$5:$J$376,MATCH(Sammanfattning!S$1,CoRAP_update!$D$4:$J$4,0),FALSE)),VLOOKUP($C1510,CoRAP_update!$C$5:$J$376,MATCH(Sammanfattning!S$1,CoRAP_update!$C$4:$J$4,0),FALSE))</f>
        <v>#N/A</v>
      </c>
      <c r="T1510" s="76" t="e">
        <f>IF($A1510="-",VLOOKUP($D1510,EDC_update!$C$2:$F$450,4,FALSE),VLOOKUP($A1510,EDC_update!$B$2:$F$450,5,FALSE))</f>
        <v>#N/A</v>
      </c>
      <c r="V1510" s="78">
        <f>IF(IFERROR(SEARCH("PBT",P1510),99)=99,IF(IFERROR(SEARCH("suspected PBT",S1510),99)=99,IF(IFERROR(SEARCH("concluded to be PBT",K1510),99)=99,IF(IFERROR(SEARCH("PBT",S1510),99)=99,IF(IFERROR(SEARCH("PBT cand",L1510),99)=99,IF(IFERROR(SEARCH("PBT",L1510),99)=99,IF(IFERROR(SEARCH("persistent, bioackumulative and toxic properties",K1510),99)=99,0,Scoring!$E$3),Scoring!$E$3),Scoring!$E$7),Scoring!$E$3),Scoring!$E$5),Scoring!$E$6),Scoring!$E$3)</f>
        <v>0</v>
      </c>
      <c r="W1510" s="78">
        <f>IF(IFERROR(SEARCH("vPvB",P1510),99)=99,IF(IFERROR(SEARCH("suspected pbt/vPvB",S1510),99)=99,IF(IFERROR(SEARCH("vPvB",S1510),99)=99,IF(IFERROR(SEARCH("concluded to be a vPvB",S1510),99)=99,IF(IFERROR(SEARCH("identified as vPvB",K1510),99)=99,IF(IFERROR(SEARCH("concluded to be a vPvB",K1510),99)=99,IF(IFERROR(SEARCH("concluded to be both pbt and vPvB",S1510),99)=99,IF(IFERROR(SEARCH("concluded to be both pbt and vPvB",K1510),99)=99,0,Scoring!$E$5),Scoring!$E$5),Scoring!$E$5),Scoring!$E$5),Scoring!$E$5),Scoring!$E$4),Scoring!$E$6),Scoring!$E$4)</f>
        <v>0</v>
      </c>
      <c r="X1510" s="78">
        <f>IF(IFERROR(SEARCH("H410",N1510),99)=99,IF(IFERROR(SEARCH("H410",O1510),99)=99,IF(IFERROR(SEARCH("H410",Q1510),99)=99,IF(IFERROR(SEARCH("H410",M1510),99)=99,IF(IFERROR(SEARCH("H410",R1510),99)=99,IF(IFERROR(SEARCH("H411",N1510),99)=99,IF(IFERROR(SEARCH("H411",O1510),99)=99,IF(IFERROR(SEARCH("H411",Q1510),99)=99,IF(IFERROR(SEARCH("H411",M1510),99)=99,IF(IFERROR(SEARCH("H411",R1510),99)=99,IF(IFERROR(SEARCH("H413",N1510),99)=99,IF(IFERROR(SEARCH("H413",O1510),99)=99,IF(IFERROR(SEARCH("H413",Q1510),99)=99,IF(IFERROR(SEARCH("H413",M1510),99)=99,IF(IFERROR(SEARCH("H413",R1510),99)=99,IF(IFERROR(SEARCH("H412",N1510),99)=99,IF(IFERROR(SEARCH("H412",O1510),99)=99,IF(IFERROR(SEARCH("H412",Q1510),99)=99,IF(IFERROR(SEARCH("H412",M1510),99)=99,IF(IFERROR(SEARCH("H412",R1510),99)=99,0,Scoring!$E$2),Scoring!$E$2),Scoring!$E$2),Scoring!$E$2),Scoring!$E$2),Scoring!$E$2),Scoring!$E$2),Scoring!$E$2),Scoring!$E$2),Scoring!$E$2),Scoring!$E$2),Scoring!$E$2),Scoring!$E$2),Scoring!$E$2),Scoring!$E$2),Scoring!$E$2),Scoring!$E$2),Scoring!$E$2),Scoring!$E$2),Scoring!$E$2)</f>
        <v>0</v>
      </c>
      <c r="Y1510" s="78">
        <f>IF(IFERROR(SEARCH("CMR",K1510),99)=99,IF(IFERROR(SEARCH("Suspected CMR",S1510),99)=99,IF(IFERROR(SEARCH("CMR",S1510),99)=99,0,Scoring!$E$8),Scoring!$E$9),Scoring!$E$8)</f>
        <v>0</v>
      </c>
      <c r="Z1510" s="78">
        <f>IF(IFERROR(SEARCH("H350",N1510),99)=99,IF(IFERROR(SEARCH("H350",O1510),99)=99,IF(IFERROR(SEARCH("H350",Q1510),99)=99,IF(IFERROR(SEARCH("H350",M1510),99)=99,IF(IFERROR(SEARCH("H350",R1510),99)=99,IF(IFERROR(SEARCH("H351",N1510),99)=99,IF(IFERROR(SEARCH("H351",O1510),99)=99,IF(IFERROR(SEARCH("H351",Q1510),99)=99,IF(IFERROR(SEARCH("H351",M1510),99)=99,IF(IFERROR(SEARCH("H351",R1510),99)=99,IF(IFERROR(SEARCH("carcinogenic",P1510),99)=99,IF(IFERROR(SEARCH("suspected carcinogenic",S1510),99)=99,0,Scoring!$E$12),Scoring!$E$11),Scoring!$E$10),Scoring!$E$10),Scoring!$E$10),Scoring!$E$10),Scoring!$E$10),Scoring!$E$10),Scoring!$E$10),Scoring!$E$10),Scoring!$E$10),Scoring!$E$10)</f>
        <v>0</v>
      </c>
      <c r="AA1510" s="78">
        <f>IF(IFERROR(SEARCH("H340",N1510),99)=99,IF(IFERROR(SEARCH("H340",O1510),99)=99,IF(IFERROR(SEARCH("H340",Q1510),99)=99,IF(IFERROR(SEARCH("H340",M1510),99)=99,IF(IFERROR(SEARCH("H340",R1510),99)=99,IF(IFERROR(SEARCH("H341",N1510),99)=99,IF(IFERROR(SEARCH("H341",O1510),99)=99,IF(IFERROR(SEARCH("H341",Q1510),99)=99,IF(IFERROR(SEARCH("H341",M1510),99)=99,IF(IFERROR(SEARCH("H341",R1510),99)=99,IF(IFERROR(SEARCH("mutagenic",P1510),99)=99,IF(IFERROR(SEARCH("suspected mutagenic",S1510),99)=99,0,Scoring!$E$15),Scoring!$E$14),Scoring!$E$13),Scoring!$E$13),Scoring!$E$13),Scoring!$E$13),Scoring!$E$13),Scoring!$E$13),Scoring!$E$13),Scoring!$E$13),Scoring!$E$13),Scoring!$E$13)</f>
        <v>0</v>
      </c>
      <c r="AB1510" s="78">
        <f>IF(IFERROR(SEARCH("H360",N1510),99)=99,IF(IFERROR(SEARCH("H360",O1510),99)=99,IF(IFERROR(SEARCH("H360",Q1510),99)=99,IF(IFERROR(SEARCH("H360",M1510),99)=99,IF(IFERROR(SEARCH("H360",R1510),99)=99,IF(IFERROR(SEARCH("H361",N1510),99)=99,IF(IFERROR(SEARCH("H361",O1510),99)=99,IF(IFERROR(SEARCH("H361",Q1510),99)=99,IF(IFERROR(SEARCH("H361",M1510),99)=99,IF(IFERROR(SEARCH("H361",R1510),99)=99,IF(IFERROR(SEARCH("reproduction",P1510),99)=99,IF(IFERROR(SEARCH("suspected reprotoxic",S1510),99)=99,IF(IFERROR(SEARCH("reprotoxic",S1510),99)=99,IF(IFERROR(SEARCH("reprotoxic",K1510),99)=99,0,Scoring!$E$18),Scoring!$E$18),Scoring!$E$19),Scoring!$E$17),Scoring!$E$16),Scoring!$E$16),Scoring!$E$16),Scoring!$E$16),Scoring!$E$16),Scoring!$E$16),Scoring!$E$16),Scoring!$E$16),Scoring!$E$16),Scoring!$E$16)</f>
        <v>0</v>
      </c>
      <c r="AC1510" s="78">
        <f>IF(IFERROR(SEARCH("57f",L1510),99)=99,IF(IFERROR(SEARCH("57(f)",P1510),99)=99,0,Scoring!$E$20),Scoring!$E$20)</f>
        <v>0</v>
      </c>
      <c r="AD1510" s="78">
        <f>IF(IFERROR(SEARCH("CAT1",T1510),99)=99,IF(IFERROR(SEARCH("CAT2",T1510),99)=99,IF(IFERROR(SEARCH("CAT3",T1510),99)=99,IF(IFERROR(SEARCH("concluded to be endocrine",K1510),99)=99,IF(IFERROR(SEARCH("categorised as endocrine",K1510),99)=99,IF(IFERROR(SEARCH("endocrine disrupting",P1510),99)=99,IF(IFERROR(SEARCH("endocrine disrupting",K1510),99)=99,IF(IFERROR(SEARCH("suspected endocrine",S1510),99)=99,IF(IFERROR(SEARCH("potential endocrine",S1510),99)=99,0,Scoring!$E$25),Scoring!$E$25),Scoring!$E$24),Scoring!$E$24),Scoring!$E$24),Scoring!$E$24),Scoring!$E$23),Scoring!$E$22),Scoring!$E$21)</f>
        <v>0</v>
      </c>
      <c r="AE1510" s="78">
        <f>IF(IFERROR(SEARCH("suspected sensitiser",S1510),99)=99,IF(IFERROR(SEARCH("sensitiser",S1510),99)=99,IF(IFERROR(SEARCH("other hazard based concern",S1510),99)=99,0,Scoring!$E$28),Scoring!$E$26),Scoring!$E$27)</f>
        <v>0</v>
      </c>
      <c r="AF1510" s="78">
        <f>IF(IFERROR(M1510,1)=1,IF(IFERROR(N1510,1)=1,IF(IFERROR(O1510,1)=1,IF(IFERROR(Q1510,1)=1,IF(IFERROR(R1510,1)=1,IF(IFERROR(T1510,1)=1,IF(IFERROR(K1510,1)=1,IF(IFERROR(P1510,1)=1,IF(IFERROR(S1510,1)=1,Scoring!$E$29,0),0),0),0),0),0),0),0),0)</f>
        <v>0</v>
      </c>
      <c r="AG1510" s="78">
        <f t="shared" si="97"/>
        <v>0</v>
      </c>
      <c r="AI1510" s="93"/>
      <c r="AJ1510" s="94"/>
      <c r="AK1510" s="76"/>
      <c r="AL1510" s="75"/>
      <c r="AN1510" s="79"/>
      <c r="AO1510" s="79"/>
      <c r="AP1510" s="79"/>
      <c r="AQ1510" s="79"/>
      <c r="AR1510" s="79"/>
      <c r="AS1510" s="78"/>
      <c r="AU1510" s="79">
        <f>IF(IFERROR(F1510,99)=99,IF(IFERROR(G1510,99)=99,IF(IFERROR(H1510,99)=99,IF(IFERROR(I1510,99)=99,IF(IFERROR(E1510,99)=99,IF(IFERROR(J1510,99)=99,0,Scoring!$B$7),Scoring!$B$3),Scoring!$B$2),Scoring!$B$6),Scoring!$B$5),Scoring!$B$4)</f>
        <v>0.3</v>
      </c>
      <c r="AV1510" s="78">
        <f t="shared" si="98"/>
        <v>0</v>
      </c>
      <c r="AW1510" s="78"/>
      <c r="AX1510" s="66"/>
      <c r="AY1510" s="78"/>
      <c r="AZ1510" s="76"/>
      <c r="BB1510" s="76"/>
    </row>
    <row r="1511" spans="1:54" x14ac:dyDescent="0.25">
      <c r="A1511" s="84" t="s">
        <v>6387</v>
      </c>
      <c r="B1511" s="85" t="s">
        <v>30</v>
      </c>
      <c r="C1511" s="85" t="s">
        <v>6388</v>
      </c>
      <c r="D1511" s="84" t="s">
        <v>11437</v>
      </c>
      <c r="E1511" s="76" t="str">
        <f>IF(C1511="-",IF(A1511="-",VLOOKUP(D1511,'sin-list 180320_update'!$C$2:$C$835,1,FALSE),VLOOKUP(A1511,'sin-list 180320_update'!$A$2:$A$835,1,FALSE)),VLOOKUP(C1511,'sin-list 180320_update'!$B$2:$B$835,1,FALSE))</f>
        <v>244-751-4</v>
      </c>
      <c r="F1511" s="76" t="e">
        <f>IF($C1511="-",IF($A1511="-",VLOOKUP($D1511,'REACH Bilaga XVII_update'!$A$5:$A$131,1,FALSE),VLOOKUP($A1511,'REACH Bilaga XVII_update'!$C$5:$C$131,1,FALSE)),VLOOKUP($C1511,'REACH Bilaga XVII_update'!$B$5:$B$131,1,FALSE))</f>
        <v>#N/A</v>
      </c>
      <c r="G1511" s="76" t="e">
        <f>IF($C1511="-",IF($A1511="-",VLOOKUP($D1511,' REACH Bilaga 59_update'!$A$5:$A$210,1,FALSE),VLOOKUP($A1511,' REACH Bilaga 59_update'!$D$5:$D$210,1,FALSE)),VLOOKUP($C1511,' REACH Bilaga 59_update'!$C$5:$C$210,1,FALSE))</f>
        <v>#N/A</v>
      </c>
      <c r="H1511" s="76" t="e">
        <f>IF($C1511="-",IF($A1511="-",VLOOKUP($D1511,'REACH Bilaga XIV_update'!$A$5:$A$110,1,FALSE),VLOOKUP($A1511,'REACH Bilaga XIV_update'!$D$5:$D$110,1,FALSE)),VLOOKUP($C1511,'REACH Bilaga XIV_update'!$C$5:$C$110,1,FALSE))</f>
        <v>#N/A</v>
      </c>
      <c r="I1511" s="76" t="e">
        <f>IF($C1511="-",IF($A1511="-",VLOOKUP($D1511,CoRAP_update!$A$5:$A$376,1,FALSE),VLOOKUP($A1511,CoRAP_update!$D$5:$D$376,1,FALSE)),VLOOKUP($C1511,CoRAP_update!$C$5:$C$376,1,FALSE))</f>
        <v>#N/A</v>
      </c>
      <c r="J1511" s="76" t="e">
        <f>IF($C1511="-",IF($A1511="-",VLOOKUP($D1511,EDC_update!$C$2:$C$450,1,FALSE),VLOOKUP($A1511,EDC_update!$B$2:$B$450,1,FALSE)),VLOOKUP($C1511,EDC_update!$L$2:$L$450,1,FALSE))</f>
        <v>#N/A</v>
      </c>
      <c r="K1511" s="76" t="str">
        <f>IF($C1511="-",IF($A1511="-",IF(VLOOKUP($D1511,'sin-list 180320_update'!$C$2:$S$835,3,FALSE)="",NA(),VLOOKUP($D1511,'sin-list 180320_update'!$C$2:$S$835,3,FALSE)),IF(VLOOKUP($A1511,'sin-list 180320_update'!$A$2:$S$835,5,FALSE)="",NA(),VLOOKUP($A1511,'sin-list 180320_update'!$A$2:$S$835,5,FALSE))),IF(VLOOKUP($C1511,'sin-list 180320_update'!$B$2:$S$835,4,FALSE)="",NA(),VLOOKUP($C1511,'sin-list 180320_update'!$B$2:$S$835,4,FALSE)))</f>
        <v>This substance is very Persistent and very Mobile.</v>
      </c>
      <c r="L1511" s="76">
        <f>IF($C1511="-",IF($A1511="-",VLOOKUP($D1511,'sin-list 180320_update'!$C$2:$S$835,6,FALSE),VLOOKUP($A1511,'sin-list 180320_update'!$A$2:$S$835,8,FALSE)),VLOOKUP($C1511,'sin-list 180320_update'!$B$2:$S$835,7,FALSE))</f>
        <v>0</v>
      </c>
      <c r="M1511" s="76" t="e">
        <f>IF($C1511="-",IF($A1511="-",IF(VLOOKUP($D1511,'sin-list 180320_update'!$C$2:$S$835,8,FALSE)="",NA(),VLOOKUP($D1511,'sin-list 180320_update'!$C$2:$S$835,8,FALSE)),IF(VLOOKUP($A1511,'sin-list 180320_update'!$A$2:$S$835,10,FALSE)="",NA(),VLOOKUP($A1511,'sin-list 180320_update'!$A$2:$S$835,10,FALSE))),IF(VLOOKUP($C1511,'sin-list 180320_update'!$B$2:$S$835,9,FALSE)="",NA(),VLOOKUP($C1511,'sin-list 180320_update'!$B$2:$S$835,9,FALSE)))</f>
        <v>#N/A</v>
      </c>
      <c r="N1511" s="76" t="e">
        <f>IF($C1511="-",IF($A1511="-",IF(VLOOKUP($D1511,'REACH Bilaga XVII_update'!$A$5:$E$131,4,FALSE)="",NA(),VLOOKUP($D1511,'REACH Bilaga XVII_update'!$A$5:$E$131,4,FALSE)),IF(VLOOKUP($A1511,'REACH Bilaga XVII_update'!$C$5:$D$131,2,FALSE)="",NA(),VLOOKUP($A1511,'REACH Bilaga XVII_update'!$C$5:$D$131,2,FALSE))),IF(VLOOKUP($C1511,'REACH Bilaga XVII_update'!$B$5:$D$131,3,FALSE)="",NA(),VLOOKUP($C1511,'REACH Bilaga XVII_update'!$B$5:$D$131,3,FALSE)))</f>
        <v>#N/A</v>
      </c>
      <c r="O1511" s="76" t="e">
        <f>IF($C1511="-",IF($A1511="-",IF(VLOOKUP($D1511,' REACH Bilaga 59_update'!$A$5:$E$210,5,FALSE)="",NA(),VLOOKUP($D1511,' REACH Bilaga 59_update'!$A$5:$E$210,5,FALSE)),IF(VLOOKUP($A1511,' REACH Bilaga 59_update'!$D$5:$E$210,2,FALSE)="",NA(),VLOOKUP($A1511,' REACH Bilaga 59_update'!$D$5:$E$210,2,FALSE))),IF(VLOOKUP($C1511,' REACH Bilaga 59_update'!$C$5:$E$210,3,FALSE)="",NA(),VLOOKUP($C1511,' REACH Bilaga 59_update'!$C$5:$E$210,3,FALSE)))</f>
        <v>#N/A</v>
      </c>
      <c r="P1511" s="76" t="e">
        <f>IF(C1511="-",IF(A1511="-",IFERROR(VLOOKUP($D1511,' REACH Bilaga 59_update'!$A$5:$F$210,MATCH(Sammanfattning!P$1,' REACH Bilaga 59_update'!$A$4:$F$4,0),FALSE),VLOOKUP($D1511,'REACH Bilaga XIV_update'!$A$4:$H$110,MATCH(Sammanfattning!P$1,'REACH Bilaga XIV_update'!$A$4:$H$4,0),FALSE)),IFERROR(VLOOKUP($A1511,' REACH Bilaga 59_update'!$D$5:$F$210,MATCH(Sammanfattning!P$1,' REACH Bilaga 59_update'!$D$4:$F$4,0),FALSE),VLOOKUP($A1511,'REACH Bilaga XIV_update'!$D$4:$H$110,MATCH(Sammanfattning!P$1,'REACH Bilaga XIV_update'!$D$4:$H$4,0),FALSE))),IFERROR(VLOOKUP($C1511,' REACH Bilaga 59_update'!$C$5:$F$210,MATCH(Sammanfattning!P$1,' REACH Bilaga 59_update'!$C$4:$F$4,0),FALSE),VLOOKUP($C1511,'REACH Bilaga XIV_update'!$C$4:$H$110,MATCH(Sammanfattning!P$1,'REACH Bilaga XIV_update'!$C$4:$H$4,0),FALSE)))</f>
        <v>#N/A</v>
      </c>
      <c r="Q1511" s="76" t="e">
        <f>IF($C1511="-",IF($A1511="-",IF(VLOOKUP($D1511,'REACH Bilaga XIV_update'!$A$5:$I$110,9,FALSE)="",NA(),VLOOKUP($D1511,'REACH Bilaga XIV_update'!$A$5:$I$110,9,FALSE)),IF(VLOOKUP($A1511,'REACH Bilaga XIV_update'!$D$5:$I$110,6,FALSE)="",NA(),VLOOKUP($A1511,'REACH Bilaga XIV_update'!$D$5:$I$110,6,FALSE))),IF(VLOOKUP($C1511,'REACH Bilaga XIV_update'!$C$5:$I$110,7,FALSE)="",NA(),VLOOKUP($C1511,'REACH Bilaga XIV_update'!$C$5:$I$110,7,FALSE)))</f>
        <v>#N/A</v>
      </c>
      <c r="R1511" s="76" t="e">
        <f>IF($C1511="-",IF($A1511="-",IF(VLOOKUP($D1511,CoRAP_update!$A$5:$O$376,15,FALSE)="",NA(),VLOOKUP($D1511,CoRAP_update!$A$5:$O$376,15,FALSE)),IF(VLOOKUP($A1511,CoRAP_update!$D$5:$O$376,12,FALSE)="",NA(),VLOOKUP($A1511,CoRAP_update!$D$5:$O$376,12,FALSE))),IF(VLOOKUP($C1511,CoRAP_update!$C$5:$O$376,13,FALSE)="",NA(),VLOOKUP($C1511,CoRAP_update!$C$5:$O$376,13,FALSE)))</f>
        <v>#N/A</v>
      </c>
      <c r="S1511" s="144" t="e">
        <f>IF($C1511="-",IF($A1511="-",VLOOKUP($D1511,CoRAP_update!$A$5:$J$376,MATCH(Sammanfattning!S$1,CoRAP_update!$A$4:$J$4,0),FALSE),VLOOKUP($A1511,CoRAP_update!$D$5:$J$376,MATCH(Sammanfattning!S$1,CoRAP_update!$D$4:$J$4,0),FALSE)),VLOOKUP($C1511,CoRAP_update!$C$5:$J$376,MATCH(Sammanfattning!S$1,CoRAP_update!$C$4:$J$4,0),FALSE))</f>
        <v>#N/A</v>
      </c>
      <c r="T1511" s="76" t="e">
        <f>IF($A1511="-",VLOOKUP($D1511,EDC_update!$C$2:$F$450,4,FALSE),VLOOKUP($A1511,EDC_update!$B$2:$F$450,5,FALSE))</f>
        <v>#N/A</v>
      </c>
      <c r="V1511" s="78">
        <f>IF(IFERROR(SEARCH("PBT",P1511),99)=99,IF(IFERROR(SEARCH("suspected PBT",S1511),99)=99,IF(IFERROR(SEARCH("concluded to be PBT",K1511),99)=99,IF(IFERROR(SEARCH("PBT",S1511),99)=99,IF(IFERROR(SEARCH("PBT cand",L1511),99)=99,IF(IFERROR(SEARCH("PBT",L1511),99)=99,IF(IFERROR(SEARCH("persistent, bioackumulative and toxic properties",K1511),99)=99,0,Scoring!$E$3),Scoring!$E$3),Scoring!$E$7),Scoring!$E$3),Scoring!$E$5),Scoring!$E$6),Scoring!$E$3)</f>
        <v>0</v>
      </c>
      <c r="W1511" s="78">
        <f>IF(IFERROR(SEARCH("vPvB",P1511),99)=99,IF(IFERROR(SEARCH("suspected pbt/vPvB",S1511),99)=99,IF(IFERROR(SEARCH("vPvB",S1511),99)=99,IF(IFERROR(SEARCH("concluded to be a vPvB",S1511),99)=99,IF(IFERROR(SEARCH("identified as vPvB",K1511),99)=99,IF(IFERROR(SEARCH("concluded to be a vPvB",K1511),99)=99,IF(IFERROR(SEARCH("concluded to be both pbt and vPvB",S1511),99)=99,IF(IFERROR(SEARCH("concluded to be both pbt and vPvB",K1511),99)=99,0,Scoring!$E$5),Scoring!$E$5),Scoring!$E$5),Scoring!$E$5),Scoring!$E$5),Scoring!$E$4),Scoring!$E$6),Scoring!$E$4)</f>
        <v>0</v>
      </c>
      <c r="X1511" s="78">
        <f>IF(IFERROR(SEARCH("H410",N1511),99)=99,IF(IFERROR(SEARCH("H410",O1511),99)=99,IF(IFERROR(SEARCH("H410",Q1511),99)=99,IF(IFERROR(SEARCH("H410",M1511),99)=99,IF(IFERROR(SEARCH("H410",R1511),99)=99,IF(IFERROR(SEARCH("H411",N1511),99)=99,IF(IFERROR(SEARCH("H411",O1511),99)=99,IF(IFERROR(SEARCH("H411",Q1511),99)=99,IF(IFERROR(SEARCH("H411",M1511),99)=99,IF(IFERROR(SEARCH("H411",R1511),99)=99,IF(IFERROR(SEARCH("H413",N1511),99)=99,IF(IFERROR(SEARCH("H413",O1511),99)=99,IF(IFERROR(SEARCH("H413",Q1511),99)=99,IF(IFERROR(SEARCH("H413",M1511),99)=99,IF(IFERROR(SEARCH("H413",R1511),99)=99,IF(IFERROR(SEARCH("H412",N1511),99)=99,IF(IFERROR(SEARCH("H412",O1511),99)=99,IF(IFERROR(SEARCH("H412",Q1511),99)=99,IF(IFERROR(SEARCH("H412",M1511),99)=99,IF(IFERROR(SEARCH("H412",R1511),99)=99,0,Scoring!$E$2),Scoring!$E$2),Scoring!$E$2),Scoring!$E$2),Scoring!$E$2),Scoring!$E$2),Scoring!$E$2),Scoring!$E$2),Scoring!$E$2),Scoring!$E$2),Scoring!$E$2),Scoring!$E$2),Scoring!$E$2),Scoring!$E$2),Scoring!$E$2),Scoring!$E$2),Scoring!$E$2),Scoring!$E$2),Scoring!$E$2),Scoring!$E$2)</f>
        <v>0</v>
      </c>
      <c r="Y1511" s="78">
        <f>IF(IFERROR(SEARCH("CMR",K1511),99)=99,IF(IFERROR(SEARCH("Suspected CMR",S1511),99)=99,IF(IFERROR(SEARCH("CMR",S1511),99)=99,0,Scoring!$E$8),Scoring!$E$9),Scoring!$E$8)</f>
        <v>0</v>
      </c>
      <c r="Z1511" s="78">
        <f>IF(IFERROR(SEARCH("H350",N1511),99)=99,IF(IFERROR(SEARCH("H350",O1511),99)=99,IF(IFERROR(SEARCH("H350",Q1511),99)=99,IF(IFERROR(SEARCH("H350",M1511),99)=99,IF(IFERROR(SEARCH("H350",R1511),99)=99,IF(IFERROR(SEARCH("H351",N1511),99)=99,IF(IFERROR(SEARCH("H351",O1511),99)=99,IF(IFERROR(SEARCH("H351",Q1511),99)=99,IF(IFERROR(SEARCH("H351",M1511),99)=99,IF(IFERROR(SEARCH("H351",R1511),99)=99,IF(IFERROR(SEARCH("carcinogenic",P1511),99)=99,IF(IFERROR(SEARCH("suspected carcinogenic",S1511),99)=99,0,Scoring!$E$12),Scoring!$E$11),Scoring!$E$10),Scoring!$E$10),Scoring!$E$10),Scoring!$E$10),Scoring!$E$10),Scoring!$E$10),Scoring!$E$10),Scoring!$E$10),Scoring!$E$10),Scoring!$E$10)</f>
        <v>0</v>
      </c>
      <c r="AA1511" s="78">
        <f>IF(IFERROR(SEARCH("H340",N1511),99)=99,IF(IFERROR(SEARCH("H340",O1511),99)=99,IF(IFERROR(SEARCH("H340",Q1511),99)=99,IF(IFERROR(SEARCH("H340",M1511),99)=99,IF(IFERROR(SEARCH("H340",R1511),99)=99,IF(IFERROR(SEARCH("H341",N1511),99)=99,IF(IFERROR(SEARCH("H341",O1511),99)=99,IF(IFERROR(SEARCH("H341",Q1511),99)=99,IF(IFERROR(SEARCH("H341",M1511),99)=99,IF(IFERROR(SEARCH("H341",R1511),99)=99,IF(IFERROR(SEARCH("mutagenic",P1511),99)=99,IF(IFERROR(SEARCH("suspected mutagenic",S1511),99)=99,0,Scoring!$E$15),Scoring!$E$14),Scoring!$E$13),Scoring!$E$13),Scoring!$E$13),Scoring!$E$13),Scoring!$E$13),Scoring!$E$13),Scoring!$E$13),Scoring!$E$13),Scoring!$E$13),Scoring!$E$13)</f>
        <v>0</v>
      </c>
      <c r="AB1511" s="78">
        <f>IF(IFERROR(SEARCH("H360",N1511),99)=99,IF(IFERROR(SEARCH("H360",O1511),99)=99,IF(IFERROR(SEARCH("H360",Q1511),99)=99,IF(IFERROR(SEARCH("H360",M1511),99)=99,IF(IFERROR(SEARCH("H360",R1511),99)=99,IF(IFERROR(SEARCH("H361",N1511),99)=99,IF(IFERROR(SEARCH("H361",O1511),99)=99,IF(IFERROR(SEARCH("H361",Q1511),99)=99,IF(IFERROR(SEARCH("H361",M1511),99)=99,IF(IFERROR(SEARCH("H361",R1511),99)=99,IF(IFERROR(SEARCH("reproduction",P1511),99)=99,IF(IFERROR(SEARCH("suspected reprotoxic",S1511),99)=99,IF(IFERROR(SEARCH("reprotoxic",S1511),99)=99,IF(IFERROR(SEARCH("reprotoxic",K1511),99)=99,0,Scoring!$E$18),Scoring!$E$18),Scoring!$E$19),Scoring!$E$17),Scoring!$E$16),Scoring!$E$16),Scoring!$E$16),Scoring!$E$16),Scoring!$E$16),Scoring!$E$16),Scoring!$E$16),Scoring!$E$16),Scoring!$E$16),Scoring!$E$16)</f>
        <v>0</v>
      </c>
      <c r="AC1511" s="78">
        <f>IF(IFERROR(SEARCH("57f",L1511),99)=99,IF(IFERROR(SEARCH("57(f)",P1511),99)=99,0,Scoring!$E$20),Scoring!$E$20)</f>
        <v>0</v>
      </c>
      <c r="AD1511" s="78">
        <f>IF(IFERROR(SEARCH("CAT1",T1511),99)=99,IF(IFERROR(SEARCH("CAT2",T1511),99)=99,IF(IFERROR(SEARCH("CAT3",T1511),99)=99,IF(IFERROR(SEARCH("concluded to be endocrine",K1511),99)=99,IF(IFERROR(SEARCH("categorised as endocrine",K1511),99)=99,IF(IFERROR(SEARCH("endocrine disrupting",P1511),99)=99,IF(IFERROR(SEARCH("endocrine disrupting",K1511),99)=99,IF(IFERROR(SEARCH("suspected endocrine",S1511),99)=99,IF(IFERROR(SEARCH("potential endocrine",S1511),99)=99,0,Scoring!$E$25),Scoring!$E$25),Scoring!$E$24),Scoring!$E$24),Scoring!$E$24),Scoring!$E$24),Scoring!$E$23),Scoring!$E$22),Scoring!$E$21)</f>
        <v>0</v>
      </c>
      <c r="AE1511" s="78">
        <f>IF(IFERROR(SEARCH("suspected sensitiser",S1511),99)=99,IF(IFERROR(SEARCH("sensitiser",S1511),99)=99,IF(IFERROR(SEARCH("other hazard based concern",S1511),99)=99,0,Scoring!$E$28),Scoring!$E$26),Scoring!$E$27)</f>
        <v>0</v>
      </c>
      <c r="AF1511" s="78">
        <f>IF(IFERROR(M1511,1)=1,IF(IFERROR(N1511,1)=1,IF(IFERROR(O1511,1)=1,IF(IFERROR(Q1511,1)=1,IF(IFERROR(R1511,1)=1,IF(IFERROR(T1511,1)=1,IF(IFERROR(K1511,1)=1,IF(IFERROR(P1511,1)=1,IF(IFERROR(S1511,1)=1,Scoring!$E$29,0),0),0),0),0),0),0),0),0)</f>
        <v>0</v>
      </c>
      <c r="AG1511" s="78">
        <f t="shared" si="97"/>
        <v>0</v>
      </c>
      <c r="AI1511" s="93"/>
      <c r="AJ1511" s="94"/>
      <c r="AK1511" s="76"/>
      <c r="AL1511" s="75"/>
      <c r="AN1511" s="79"/>
      <c r="AO1511" s="79"/>
      <c r="AP1511" s="79"/>
      <c r="AQ1511" s="79"/>
      <c r="AR1511" s="79"/>
      <c r="AS1511" s="78"/>
      <c r="AU1511" s="79">
        <f>IF(IFERROR(F1511,99)=99,IF(IFERROR(G1511,99)=99,IF(IFERROR(H1511,99)=99,IF(IFERROR(I1511,99)=99,IF(IFERROR(E1511,99)=99,IF(IFERROR(J1511,99)=99,0,Scoring!$B$7),Scoring!$B$3),Scoring!$B$2),Scoring!$B$6),Scoring!$B$5),Scoring!$B$4)</f>
        <v>0.3</v>
      </c>
      <c r="AV1511" s="78">
        <f t="shared" si="98"/>
        <v>0</v>
      </c>
      <c r="AW1511" s="78"/>
      <c r="AX1511" s="66"/>
      <c r="AY1511" s="78"/>
      <c r="AZ1511" s="76"/>
      <c r="BB1511" s="76"/>
    </row>
    <row r="1512" spans="1:54" x14ac:dyDescent="0.25">
      <c r="A1512" s="84" t="s">
        <v>6416</v>
      </c>
      <c r="B1512" s="85" t="s">
        <v>30</v>
      </c>
      <c r="C1512" s="85" t="s">
        <v>6417</v>
      </c>
      <c r="D1512" s="84" t="s">
        <v>11450</v>
      </c>
      <c r="E1512" s="76" t="str">
        <f>IF(C1512="-",IF(A1512="-",VLOOKUP(D1512,'sin-list 180320_update'!$C$2:$C$835,1,FALSE),VLOOKUP(A1512,'sin-list 180320_update'!$A$2:$A$835,1,FALSE)),VLOOKUP(C1512,'sin-list 180320_update'!$B$2:$B$835,1,FALSE))</f>
        <v>249-616-3</v>
      </c>
      <c r="F1512" s="76" t="e">
        <f>IF($C1512="-",IF($A1512="-",VLOOKUP($D1512,'REACH Bilaga XVII_update'!$A$5:$A$131,1,FALSE),VLOOKUP($A1512,'REACH Bilaga XVII_update'!$C$5:$C$131,1,FALSE)),VLOOKUP($C1512,'REACH Bilaga XVII_update'!$B$5:$B$131,1,FALSE))</f>
        <v>#N/A</v>
      </c>
      <c r="G1512" s="76" t="e">
        <f>IF($C1512="-",IF($A1512="-",VLOOKUP($D1512,' REACH Bilaga 59_update'!$A$5:$A$210,1,FALSE),VLOOKUP($A1512,' REACH Bilaga 59_update'!$D$5:$D$210,1,FALSE)),VLOOKUP($C1512,' REACH Bilaga 59_update'!$C$5:$C$210,1,FALSE))</f>
        <v>#N/A</v>
      </c>
      <c r="H1512" s="76" t="e">
        <f>IF($C1512="-",IF($A1512="-",VLOOKUP($D1512,'REACH Bilaga XIV_update'!$A$5:$A$110,1,FALSE),VLOOKUP($A1512,'REACH Bilaga XIV_update'!$D$5:$D$110,1,FALSE)),VLOOKUP($C1512,'REACH Bilaga XIV_update'!$C$5:$C$110,1,FALSE))</f>
        <v>#N/A</v>
      </c>
      <c r="I1512" s="76" t="e">
        <f>IF($C1512="-",IF($A1512="-",VLOOKUP($D1512,CoRAP_update!$A$5:$A$376,1,FALSE),VLOOKUP($A1512,CoRAP_update!$D$5:$D$376,1,FALSE)),VLOOKUP($C1512,CoRAP_update!$C$5:$C$376,1,FALSE))</f>
        <v>#N/A</v>
      </c>
      <c r="J1512" s="76" t="e">
        <f>IF($C1512="-",IF($A1512="-",VLOOKUP($D1512,EDC_update!$C$2:$C$450,1,FALSE),VLOOKUP($A1512,EDC_update!$B$2:$B$450,1,FALSE)),VLOOKUP($C1512,EDC_update!$L$2:$L$450,1,FALSE))</f>
        <v>#N/A</v>
      </c>
      <c r="K1512" s="76" t="str">
        <f>IF($C1512="-",IF($A1512="-",IF(VLOOKUP($D1512,'sin-list 180320_update'!$C$2:$S$835,3,FALSE)="",NA(),VLOOKUP($D1512,'sin-list 180320_update'!$C$2:$S$835,3,FALSE)),IF(VLOOKUP($A1512,'sin-list 180320_update'!$A$2:$S$835,5,FALSE)="",NA(),VLOOKUP($A1512,'sin-list 180320_update'!$A$2:$S$835,5,FALSE))),IF(VLOOKUP($C1512,'sin-list 180320_update'!$B$2:$S$835,4,FALSE)="",NA(),VLOOKUP($C1512,'sin-list 180320_update'!$B$2:$S$835,4,FALSE)))</f>
        <v>This substance is very Persistent and very Mobile. It is found in drinking water.</v>
      </c>
      <c r="L1512" s="76">
        <f>IF($C1512="-",IF($A1512="-",VLOOKUP($D1512,'sin-list 180320_update'!$C$2:$S$835,6,FALSE),VLOOKUP($A1512,'sin-list 180320_update'!$A$2:$S$835,8,FALSE)),VLOOKUP($C1512,'sin-list 180320_update'!$B$2:$S$835,7,FALSE))</f>
        <v>0</v>
      </c>
      <c r="M1512" s="76" t="e">
        <f>IF($C1512="-",IF($A1512="-",IF(VLOOKUP($D1512,'sin-list 180320_update'!$C$2:$S$835,8,FALSE)="",NA(),VLOOKUP($D1512,'sin-list 180320_update'!$C$2:$S$835,8,FALSE)),IF(VLOOKUP($A1512,'sin-list 180320_update'!$A$2:$S$835,10,FALSE)="",NA(),VLOOKUP($A1512,'sin-list 180320_update'!$A$2:$S$835,10,FALSE))),IF(VLOOKUP($C1512,'sin-list 180320_update'!$B$2:$S$835,9,FALSE)="",NA(),VLOOKUP($C1512,'sin-list 180320_update'!$B$2:$S$835,9,FALSE)))</f>
        <v>#N/A</v>
      </c>
      <c r="N1512" s="76" t="e">
        <f>IF($C1512="-",IF($A1512="-",IF(VLOOKUP($D1512,'REACH Bilaga XVII_update'!$A$5:$E$131,4,FALSE)="",NA(),VLOOKUP($D1512,'REACH Bilaga XVII_update'!$A$5:$E$131,4,FALSE)),IF(VLOOKUP($A1512,'REACH Bilaga XVII_update'!$C$5:$D$131,2,FALSE)="",NA(),VLOOKUP($A1512,'REACH Bilaga XVII_update'!$C$5:$D$131,2,FALSE))),IF(VLOOKUP($C1512,'REACH Bilaga XVII_update'!$B$5:$D$131,3,FALSE)="",NA(),VLOOKUP($C1512,'REACH Bilaga XVII_update'!$B$5:$D$131,3,FALSE)))</f>
        <v>#N/A</v>
      </c>
      <c r="O1512" s="76" t="e">
        <f>IF($C1512="-",IF($A1512="-",IF(VLOOKUP($D1512,' REACH Bilaga 59_update'!$A$5:$E$210,5,FALSE)="",NA(),VLOOKUP($D1512,' REACH Bilaga 59_update'!$A$5:$E$210,5,FALSE)),IF(VLOOKUP($A1512,' REACH Bilaga 59_update'!$D$5:$E$210,2,FALSE)="",NA(),VLOOKUP($A1512,' REACH Bilaga 59_update'!$D$5:$E$210,2,FALSE))),IF(VLOOKUP($C1512,' REACH Bilaga 59_update'!$C$5:$E$210,3,FALSE)="",NA(),VLOOKUP($C1512,' REACH Bilaga 59_update'!$C$5:$E$210,3,FALSE)))</f>
        <v>#N/A</v>
      </c>
      <c r="P1512" s="76" t="e">
        <f>IF(C1512="-",IF(A1512="-",IFERROR(VLOOKUP($D1512,' REACH Bilaga 59_update'!$A$5:$F$210,MATCH(Sammanfattning!P$1,' REACH Bilaga 59_update'!$A$4:$F$4,0),FALSE),VLOOKUP($D1512,'REACH Bilaga XIV_update'!$A$4:$H$110,MATCH(Sammanfattning!P$1,'REACH Bilaga XIV_update'!$A$4:$H$4,0),FALSE)),IFERROR(VLOOKUP($A1512,' REACH Bilaga 59_update'!$D$5:$F$210,MATCH(Sammanfattning!P$1,' REACH Bilaga 59_update'!$D$4:$F$4,0),FALSE),VLOOKUP($A1512,'REACH Bilaga XIV_update'!$D$4:$H$110,MATCH(Sammanfattning!P$1,'REACH Bilaga XIV_update'!$D$4:$H$4,0),FALSE))),IFERROR(VLOOKUP($C1512,' REACH Bilaga 59_update'!$C$5:$F$210,MATCH(Sammanfattning!P$1,' REACH Bilaga 59_update'!$C$4:$F$4,0),FALSE),VLOOKUP($C1512,'REACH Bilaga XIV_update'!$C$4:$H$110,MATCH(Sammanfattning!P$1,'REACH Bilaga XIV_update'!$C$4:$H$4,0),FALSE)))</f>
        <v>#N/A</v>
      </c>
      <c r="Q1512" s="76" t="e">
        <f>IF($C1512="-",IF($A1512="-",IF(VLOOKUP($D1512,'REACH Bilaga XIV_update'!$A$5:$I$110,9,FALSE)="",NA(),VLOOKUP($D1512,'REACH Bilaga XIV_update'!$A$5:$I$110,9,FALSE)),IF(VLOOKUP($A1512,'REACH Bilaga XIV_update'!$D$5:$I$110,6,FALSE)="",NA(),VLOOKUP($A1512,'REACH Bilaga XIV_update'!$D$5:$I$110,6,FALSE))),IF(VLOOKUP($C1512,'REACH Bilaga XIV_update'!$C$5:$I$110,7,FALSE)="",NA(),VLOOKUP($C1512,'REACH Bilaga XIV_update'!$C$5:$I$110,7,FALSE)))</f>
        <v>#N/A</v>
      </c>
      <c r="R1512" s="76" t="e">
        <f>IF($C1512="-",IF($A1512="-",IF(VLOOKUP($D1512,CoRAP_update!$A$5:$O$376,15,FALSE)="",NA(),VLOOKUP($D1512,CoRAP_update!$A$5:$O$376,15,FALSE)),IF(VLOOKUP($A1512,CoRAP_update!$D$5:$O$376,12,FALSE)="",NA(),VLOOKUP($A1512,CoRAP_update!$D$5:$O$376,12,FALSE))),IF(VLOOKUP($C1512,CoRAP_update!$C$5:$O$376,13,FALSE)="",NA(),VLOOKUP($C1512,CoRAP_update!$C$5:$O$376,13,FALSE)))</f>
        <v>#N/A</v>
      </c>
      <c r="S1512" s="144" t="e">
        <f>IF($C1512="-",IF($A1512="-",VLOOKUP($D1512,CoRAP_update!$A$5:$J$376,MATCH(Sammanfattning!S$1,CoRAP_update!$A$4:$J$4,0),FALSE),VLOOKUP($A1512,CoRAP_update!$D$5:$J$376,MATCH(Sammanfattning!S$1,CoRAP_update!$D$4:$J$4,0),FALSE)),VLOOKUP($C1512,CoRAP_update!$C$5:$J$376,MATCH(Sammanfattning!S$1,CoRAP_update!$C$4:$J$4,0),FALSE))</f>
        <v>#N/A</v>
      </c>
      <c r="T1512" s="76" t="e">
        <f>IF($A1512="-",VLOOKUP($D1512,EDC_update!$C$2:$F$450,4,FALSE),VLOOKUP($A1512,EDC_update!$B$2:$F$450,5,FALSE))</f>
        <v>#N/A</v>
      </c>
      <c r="V1512" s="78">
        <f>IF(IFERROR(SEARCH("PBT",P1512),99)=99,IF(IFERROR(SEARCH("suspected PBT",S1512),99)=99,IF(IFERROR(SEARCH("concluded to be PBT",K1512),99)=99,IF(IFERROR(SEARCH("PBT",S1512),99)=99,IF(IFERROR(SEARCH("PBT cand",L1512),99)=99,IF(IFERROR(SEARCH("PBT",L1512),99)=99,IF(IFERROR(SEARCH("persistent, bioackumulative and toxic properties",K1512),99)=99,0,Scoring!$E$3),Scoring!$E$3),Scoring!$E$7),Scoring!$E$3),Scoring!$E$5),Scoring!$E$6),Scoring!$E$3)</f>
        <v>0</v>
      </c>
      <c r="W1512" s="78">
        <f>IF(IFERROR(SEARCH("vPvB",P1512),99)=99,IF(IFERROR(SEARCH("suspected pbt/vPvB",S1512),99)=99,IF(IFERROR(SEARCH("vPvB",S1512),99)=99,IF(IFERROR(SEARCH("concluded to be a vPvB",S1512),99)=99,IF(IFERROR(SEARCH("identified as vPvB",K1512),99)=99,IF(IFERROR(SEARCH("concluded to be a vPvB",K1512),99)=99,IF(IFERROR(SEARCH("concluded to be both pbt and vPvB",S1512),99)=99,IF(IFERROR(SEARCH("concluded to be both pbt and vPvB",K1512),99)=99,0,Scoring!$E$5),Scoring!$E$5),Scoring!$E$5),Scoring!$E$5),Scoring!$E$5),Scoring!$E$4),Scoring!$E$6),Scoring!$E$4)</f>
        <v>0</v>
      </c>
      <c r="X1512" s="78">
        <f>IF(IFERROR(SEARCH("H410",N1512),99)=99,IF(IFERROR(SEARCH("H410",O1512),99)=99,IF(IFERROR(SEARCH("H410",Q1512),99)=99,IF(IFERROR(SEARCH("H410",M1512),99)=99,IF(IFERROR(SEARCH("H410",R1512),99)=99,IF(IFERROR(SEARCH("H411",N1512),99)=99,IF(IFERROR(SEARCH("H411",O1512),99)=99,IF(IFERROR(SEARCH("H411",Q1512),99)=99,IF(IFERROR(SEARCH("H411",M1512),99)=99,IF(IFERROR(SEARCH("H411",R1512),99)=99,IF(IFERROR(SEARCH("H413",N1512),99)=99,IF(IFERROR(SEARCH("H413",O1512),99)=99,IF(IFERROR(SEARCH("H413",Q1512),99)=99,IF(IFERROR(SEARCH("H413",M1512),99)=99,IF(IFERROR(SEARCH("H413",R1512),99)=99,IF(IFERROR(SEARCH("H412",N1512),99)=99,IF(IFERROR(SEARCH("H412",O1512),99)=99,IF(IFERROR(SEARCH("H412",Q1512),99)=99,IF(IFERROR(SEARCH("H412",M1512),99)=99,IF(IFERROR(SEARCH("H412",R1512),99)=99,0,Scoring!$E$2),Scoring!$E$2),Scoring!$E$2),Scoring!$E$2),Scoring!$E$2),Scoring!$E$2),Scoring!$E$2),Scoring!$E$2),Scoring!$E$2),Scoring!$E$2),Scoring!$E$2),Scoring!$E$2),Scoring!$E$2),Scoring!$E$2),Scoring!$E$2),Scoring!$E$2),Scoring!$E$2),Scoring!$E$2),Scoring!$E$2),Scoring!$E$2)</f>
        <v>0</v>
      </c>
      <c r="Y1512" s="78">
        <f>IF(IFERROR(SEARCH("CMR",K1512),99)=99,IF(IFERROR(SEARCH("Suspected CMR",S1512),99)=99,IF(IFERROR(SEARCH("CMR",S1512),99)=99,0,Scoring!$E$8),Scoring!$E$9),Scoring!$E$8)</f>
        <v>0</v>
      </c>
      <c r="Z1512" s="78">
        <f>IF(IFERROR(SEARCH("H350",N1512),99)=99,IF(IFERROR(SEARCH("H350",O1512),99)=99,IF(IFERROR(SEARCH("H350",Q1512),99)=99,IF(IFERROR(SEARCH("H350",M1512),99)=99,IF(IFERROR(SEARCH("H350",R1512),99)=99,IF(IFERROR(SEARCH("H351",N1512),99)=99,IF(IFERROR(SEARCH("H351",O1512),99)=99,IF(IFERROR(SEARCH("H351",Q1512),99)=99,IF(IFERROR(SEARCH("H351",M1512),99)=99,IF(IFERROR(SEARCH("H351",R1512),99)=99,IF(IFERROR(SEARCH("carcinogenic",P1512),99)=99,IF(IFERROR(SEARCH("suspected carcinogenic",S1512),99)=99,0,Scoring!$E$12),Scoring!$E$11),Scoring!$E$10),Scoring!$E$10),Scoring!$E$10),Scoring!$E$10),Scoring!$E$10),Scoring!$E$10),Scoring!$E$10),Scoring!$E$10),Scoring!$E$10),Scoring!$E$10)</f>
        <v>0</v>
      </c>
      <c r="AA1512" s="78">
        <f>IF(IFERROR(SEARCH("H340",N1512),99)=99,IF(IFERROR(SEARCH("H340",O1512),99)=99,IF(IFERROR(SEARCH("H340",Q1512),99)=99,IF(IFERROR(SEARCH("H340",M1512),99)=99,IF(IFERROR(SEARCH("H340",R1512),99)=99,IF(IFERROR(SEARCH("H341",N1512),99)=99,IF(IFERROR(SEARCH("H341",O1512),99)=99,IF(IFERROR(SEARCH("H341",Q1512),99)=99,IF(IFERROR(SEARCH("H341",M1512),99)=99,IF(IFERROR(SEARCH("H341",R1512),99)=99,IF(IFERROR(SEARCH("mutagenic",P1512),99)=99,IF(IFERROR(SEARCH("suspected mutagenic",S1512),99)=99,0,Scoring!$E$15),Scoring!$E$14),Scoring!$E$13),Scoring!$E$13),Scoring!$E$13),Scoring!$E$13),Scoring!$E$13),Scoring!$E$13),Scoring!$E$13),Scoring!$E$13),Scoring!$E$13),Scoring!$E$13)</f>
        <v>0</v>
      </c>
      <c r="AB1512" s="78">
        <f>IF(IFERROR(SEARCH("H360",N1512),99)=99,IF(IFERROR(SEARCH("H360",O1512),99)=99,IF(IFERROR(SEARCH("H360",Q1512),99)=99,IF(IFERROR(SEARCH("H360",M1512),99)=99,IF(IFERROR(SEARCH("H360",R1512),99)=99,IF(IFERROR(SEARCH("H361",N1512),99)=99,IF(IFERROR(SEARCH("H361",O1512),99)=99,IF(IFERROR(SEARCH("H361",Q1512),99)=99,IF(IFERROR(SEARCH("H361",M1512),99)=99,IF(IFERROR(SEARCH("H361",R1512),99)=99,IF(IFERROR(SEARCH("reproduction",P1512),99)=99,IF(IFERROR(SEARCH("suspected reprotoxic",S1512),99)=99,IF(IFERROR(SEARCH("reprotoxic",S1512),99)=99,IF(IFERROR(SEARCH("reprotoxic",K1512),99)=99,0,Scoring!$E$18),Scoring!$E$18),Scoring!$E$19),Scoring!$E$17),Scoring!$E$16),Scoring!$E$16),Scoring!$E$16),Scoring!$E$16),Scoring!$E$16),Scoring!$E$16),Scoring!$E$16),Scoring!$E$16),Scoring!$E$16),Scoring!$E$16)</f>
        <v>0</v>
      </c>
      <c r="AC1512" s="78">
        <f>IF(IFERROR(SEARCH("57f",L1512),99)=99,IF(IFERROR(SEARCH("57(f)",P1512),99)=99,0,Scoring!$E$20),Scoring!$E$20)</f>
        <v>0</v>
      </c>
      <c r="AD1512" s="78">
        <f>IF(IFERROR(SEARCH("CAT1",T1512),99)=99,IF(IFERROR(SEARCH("CAT2",T1512),99)=99,IF(IFERROR(SEARCH("CAT3",T1512),99)=99,IF(IFERROR(SEARCH("concluded to be endocrine",K1512),99)=99,IF(IFERROR(SEARCH("categorised as endocrine",K1512),99)=99,IF(IFERROR(SEARCH("endocrine disrupting",P1512),99)=99,IF(IFERROR(SEARCH("endocrine disrupting",K1512),99)=99,IF(IFERROR(SEARCH("suspected endocrine",S1512),99)=99,IF(IFERROR(SEARCH("potential endocrine",S1512),99)=99,0,Scoring!$E$25),Scoring!$E$25),Scoring!$E$24),Scoring!$E$24),Scoring!$E$24),Scoring!$E$24),Scoring!$E$23),Scoring!$E$22),Scoring!$E$21)</f>
        <v>0</v>
      </c>
      <c r="AE1512" s="78">
        <f>IF(IFERROR(SEARCH("suspected sensitiser",S1512),99)=99,IF(IFERROR(SEARCH("sensitiser",S1512),99)=99,IF(IFERROR(SEARCH("other hazard based concern",S1512),99)=99,0,Scoring!$E$28),Scoring!$E$26),Scoring!$E$27)</f>
        <v>0</v>
      </c>
      <c r="AF1512" s="78">
        <f>IF(IFERROR(M1512,1)=1,IF(IFERROR(N1512,1)=1,IF(IFERROR(O1512,1)=1,IF(IFERROR(Q1512,1)=1,IF(IFERROR(R1512,1)=1,IF(IFERROR(T1512,1)=1,IF(IFERROR(K1512,1)=1,IF(IFERROR(P1512,1)=1,IF(IFERROR(S1512,1)=1,Scoring!$E$29,0),0),0),0),0),0),0),0),0)</f>
        <v>0</v>
      </c>
      <c r="AG1512" s="78">
        <f t="shared" si="97"/>
        <v>0</v>
      </c>
      <c r="AI1512" s="93"/>
      <c r="AJ1512" s="94"/>
      <c r="AK1512" s="76"/>
      <c r="AL1512" s="75"/>
      <c r="AN1512" s="79"/>
      <c r="AO1512" s="79"/>
      <c r="AP1512" s="79"/>
      <c r="AQ1512" s="79"/>
      <c r="AR1512" s="79"/>
      <c r="AS1512" s="78"/>
      <c r="AU1512" s="79">
        <f>IF(IFERROR(F1512,99)=99,IF(IFERROR(G1512,99)=99,IF(IFERROR(H1512,99)=99,IF(IFERROR(I1512,99)=99,IF(IFERROR(E1512,99)=99,IF(IFERROR(J1512,99)=99,0,Scoring!$B$7),Scoring!$B$3),Scoring!$B$2),Scoring!$B$6),Scoring!$B$5),Scoring!$B$4)</f>
        <v>0.3</v>
      </c>
      <c r="AV1512" s="78">
        <f t="shared" si="98"/>
        <v>0</v>
      </c>
      <c r="AW1512" s="78"/>
      <c r="AX1512" s="66"/>
      <c r="AY1512" s="78"/>
      <c r="AZ1512" s="76"/>
      <c r="BB1512" s="76"/>
    </row>
    <row r="1513" spans="1:54" x14ac:dyDescent="0.25">
      <c r="A1513" s="84" t="s">
        <v>6442</v>
      </c>
      <c r="B1513" s="85" t="s">
        <v>30</v>
      </c>
      <c r="C1513" s="85" t="s">
        <v>6443</v>
      </c>
      <c r="D1513" s="84" t="s">
        <v>11462</v>
      </c>
      <c r="E1513" s="76" t="str">
        <f>IF(C1513="-",IF(A1513="-",VLOOKUP(D1513,'sin-list 180320_update'!$C$2:$C$835,1,FALSE),VLOOKUP(A1513,'sin-list 180320_update'!$A$2:$A$835,1,FALSE)),VLOOKUP(C1513,'sin-list 180320_update'!$B$2:$B$835,1,FALSE))</f>
        <v>257-913-4</v>
      </c>
      <c r="F1513" s="76" t="e">
        <f>IF($C1513="-",IF($A1513="-",VLOOKUP($D1513,'REACH Bilaga XVII_update'!$A$5:$A$131,1,FALSE),VLOOKUP($A1513,'REACH Bilaga XVII_update'!$C$5:$C$131,1,FALSE)),VLOOKUP($C1513,'REACH Bilaga XVII_update'!$B$5:$B$131,1,FALSE))</f>
        <v>#N/A</v>
      </c>
      <c r="G1513" s="76" t="e">
        <f>IF($C1513="-",IF($A1513="-",VLOOKUP($D1513,' REACH Bilaga 59_update'!$A$5:$A$210,1,FALSE),VLOOKUP($A1513,' REACH Bilaga 59_update'!$D$5:$D$210,1,FALSE)),VLOOKUP($C1513,' REACH Bilaga 59_update'!$C$5:$C$210,1,FALSE))</f>
        <v>#N/A</v>
      </c>
      <c r="H1513" s="76" t="e">
        <f>IF($C1513="-",IF($A1513="-",VLOOKUP($D1513,'REACH Bilaga XIV_update'!$A$5:$A$110,1,FALSE),VLOOKUP($A1513,'REACH Bilaga XIV_update'!$D$5:$D$110,1,FALSE)),VLOOKUP($C1513,'REACH Bilaga XIV_update'!$C$5:$C$110,1,FALSE))</f>
        <v>#N/A</v>
      </c>
      <c r="I1513" s="76" t="e">
        <f>IF($C1513="-",IF($A1513="-",VLOOKUP($D1513,CoRAP_update!$A$5:$A$376,1,FALSE),VLOOKUP($A1513,CoRAP_update!$D$5:$D$376,1,FALSE)),VLOOKUP($C1513,CoRAP_update!$C$5:$C$376,1,FALSE))</f>
        <v>#N/A</v>
      </c>
      <c r="J1513" s="76" t="e">
        <f>IF($C1513="-",IF($A1513="-",VLOOKUP($D1513,EDC_update!$C$2:$C$450,1,FALSE),VLOOKUP($A1513,EDC_update!$B$2:$B$450,1,FALSE)),VLOOKUP($C1513,EDC_update!$L$2:$L$450,1,FALSE))</f>
        <v>#N/A</v>
      </c>
      <c r="K1513" s="76" t="str">
        <f>IF($C1513="-",IF($A1513="-",IF(VLOOKUP($D1513,'sin-list 180320_update'!$C$2:$S$835,3,FALSE)="",NA(),VLOOKUP($D1513,'sin-list 180320_update'!$C$2:$S$835,3,FALSE)),IF(VLOOKUP($A1513,'sin-list 180320_update'!$A$2:$S$835,5,FALSE)="",NA(),VLOOKUP($A1513,'sin-list 180320_update'!$A$2:$S$835,5,FALSE))),IF(VLOOKUP($C1513,'sin-list 180320_update'!$B$2:$S$835,4,FALSE)="",NA(),VLOOKUP($C1513,'sin-list 180320_update'!$B$2:$S$835,4,FALSE)))</f>
        <v>This substance is Persistent, Bioaccumulative and Toxic. It has been found in fish, mussels and earthworms.</v>
      </c>
      <c r="L1513" s="76">
        <f>IF($C1513="-",IF($A1513="-",VLOOKUP($D1513,'sin-list 180320_update'!$C$2:$S$835,6,FALSE),VLOOKUP($A1513,'sin-list 180320_update'!$A$2:$S$835,8,FALSE)),VLOOKUP($C1513,'sin-list 180320_update'!$B$2:$S$835,7,FALSE))</f>
        <v>0</v>
      </c>
      <c r="M1513" s="76" t="e">
        <f>IF($C1513="-",IF($A1513="-",IF(VLOOKUP($D1513,'sin-list 180320_update'!$C$2:$S$835,8,FALSE)="",NA(),VLOOKUP($D1513,'sin-list 180320_update'!$C$2:$S$835,8,FALSE)),IF(VLOOKUP($A1513,'sin-list 180320_update'!$A$2:$S$835,10,FALSE)="",NA(),VLOOKUP($A1513,'sin-list 180320_update'!$A$2:$S$835,10,FALSE))),IF(VLOOKUP($C1513,'sin-list 180320_update'!$B$2:$S$835,9,FALSE)="",NA(),VLOOKUP($C1513,'sin-list 180320_update'!$B$2:$S$835,9,FALSE)))</f>
        <v>#N/A</v>
      </c>
      <c r="N1513" s="76" t="e">
        <f>IF($C1513="-",IF($A1513="-",IF(VLOOKUP($D1513,'REACH Bilaga XVII_update'!$A$5:$E$131,4,FALSE)="",NA(),VLOOKUP($D1513,'REACH Bilaga XVII_update'!$A$5:$E$131,4,FALSE)),IF(VLOOKUP($A1513,'REACH Bilaga XVII_update'!$C$5:$D$131,2,FALSE)="",NA(),VLOOKUP($A1513,'REACH Bilaga XVII_update'!$C$5:$D$131,2,FALSE))),IF(VLOOKUP($C1513,'REACH Bilaga XVII_update'!$B$5:$D$131,3,FALSE)="",NA(),VLOOKUP($C1513,'REACH Bilaga XVII_update'!$B$5:$D$131,3,FALSE)))</f>
        <v>#N/A</v>
      </c>
      <c r="O1513" s="76" t="e">
        <f>IF($C1513="-",IF($A1513="-",IF(VLOOKUP($D1513,' REACH Bilaga 59_update'!$A$5:$E$210,5,FALSE)="",NA(),VLOOKUP($D1513,' REACH Bilaga 59_update'!$A$5:$E$210,5,FALSE)),IF(VLOOKUP($A1513,' REACH Bilaga 59_update'!$D$5:$E$210,2,FALSE)="",NA(),VLOOKUP($A1513,' REACH Bilaga 59_update'!$D$5:$E$210,2,FALSE))),IF(VLOOKUP($C1513,' REACH Bilaga 59_update'!$C$5:$E$210,3,FALSE)="",NA(),VLOOKUP($C1513,' REACH Bilaga 59_update'!$C$5:$E$210,3,FALSE)))</f>
        <v>#N/A</v>
      </c>
      <c r="P1513" s="76" t="e">
        <f>IF(C1513="-",IF(A1513="-",IFERROR(VLOOKUP($D1513,' REACH Bilaga 59_update'!$A$5:$F$210,MATCH(Sammanfattning!P$1,' REACH Bilaga 59_update'!$A$4:$F$4,0),FALSE),VLOOKUP($D1513,'REACH Bilaga XIV_update'!$A$4:$H$110,MATCH(Sammanfattning!P$1,'REACH Bilaga XIV_update'!$A$4:$H$4,0),FALSE)),IFERROR(VLOOKUP($A1513,' REACH Bilaga 59_update'!$D$5:$F$210,MATCH(Sammanfattning!P$1,' REACH Bilaga 59_update'!$D$4:$F$4,0),FALSE),VLOOKUP($A1513,'REACH Bilaga XIV_update'!$D$4:$H$110,MATCH(Sammanfattning!P$1,'REACH Bilaga XIV_update'!$D$4:$H$4,0),FALSE))),IFERROR(VLOOKUP($C1513,' REACH Bilaga 59_update'!$C$5:$F$210,MATCH(Sammanfattning!P$1,' REACH Bilaga 59_update'!$C$4:$F$4,0),FALSE),VLOOKUP($C1513,'REACH Bilaga XIV_update'!$C$4:$H$110,MATCH(Sammanfattning!P$1,'REACH Bilaga XIV_update'!$C$4:$H$4,0),FALSE)))</f>
        <v>#N/A</v>
      </c>
      <c r="Q1513" s="76" t="e">
        <f>IF($C1513="-",IF($A1513="-",IF(VLOOKUP($D1513,'REACH Bilaga XIV_update'!$A$5:$I$110,9,FALSE)="",NA(),VLOOKUP($D1513,'REACH Bilaga XIV_update'!$A$5:$I$110,9,FALSE)),IF(VLOOKUP($A1513,'REACH Bilaga XIV_update'!$D$5:$I$110,6,FALSE)="",NA(),VLOOKUP($A1513,'REACH Bilaga XIV_update'!$D$5:$I$110,6,FALSE))),IF(VLOOKUP($C1513,'REACH Bilaga XIV_update'!$C$5:$I$110,7,FALSE)="",NA(),VLOOKUP($C1513,'REACH Bilaga XIV_update'!$C$5:$I$110,7,FALSE)))</f>
        <v>#N/A</v>
      </c>
      <c r="R1513" s="76" t="e">
        <f>IF($C1513="-",IF($A1513="-",IF(VLOOKUP($D1513,CoRAP_update!$A$5:$O$376,15,FALSE)="",NA(),VLOOKUP($D1513,CoRAP_update!$A$5:$O$376,15,FALSE)),IF(VLOOKUP($A1513,CoRAP_update!$D$5:$O$376,12,FALSE)="",NA(),VLOOKUP($A1513,CoRAP_update!$D$5:$O$376,12,FALSE))),IF(VLOOKUP($C1513,CoRAP_update!$C$5:$O$376,13,FALSE)="",NA(),VLOOKUP($C1513,CoRAP_update!$C$5:$O$376,13,FALSE)))</f>
        <v>#N/A</v>
      </c>
      <c r="S1513" s="144" t="e">
        <f>IF($C1513="-",IF($A1513="-",VLOOKUP($D1513,CoRAP_update!$A$5:$J$376,MATCH(Sammanfattning!S$1,CoRAP_update!$A$4:$J$4,0),FALSE),VLOOKUP($A1513,CoRAP_update!$D$5:$J$376,MATCH(Sammanfattning!S$1,CoRAP_update!$D$4:$J$4,0),FALSE)),VLOOKUP($C1513,CoRAP_update!$C$5:$J$376,MATCH(Sammanfattning!S$1,CoRAP_update!$C$4:$J$4,0),FALSE))</f>
        <v>#N/A</v>
      </c>
      <c r="T1513" s="76" t="e">
        <f>IF($A1513="-",VLOOKUP($D1513,EDC_update!$C$2:$F$450,4,FALSE),VLOOKUP($A1513,EDC_update!$B$2:$F$450,5,FALSE))</f>
        <v>#N/A</v>
      </c>
      <c r="V1513" s="78">
        <f>IF(IFERROR(SEARCH("PBT",P1513),99)=99,IF(IFERROR(SEARCH("suspected PBT",S1513),99)=99,IF(IFERROR(SEARCH("concluded to be PBT",K1513),99)=99,IF(IFERROR(SEARCH("PBT",S1513),99)=99,IF(IFERROR(SEARCH("PBT cand",L1513),99)=99,IF(IFERROR(SEARCH("PBT",L1513),99)=99,IF(IFERROR(SEARCH("persistent, bioackumulative and toxic properties",K1513),99)=99,0,Scoring!$E$3),Scoring!$E$3),Scoring!$E$7),Scoring!$E$3),Scoring!$E$5),Scoring!$E$6),Scoring!$E$3)</f>
        <v>0</v>
      </c>
      <c r="W1513" s="78">
        <f>IF(IFERROR(SEARCH("vPvB",P1513),99)=99,IF(IFERROR(SEARCH("suspected pbt/vPvB",S1513),99)=99,IF(IFERROR(SEARCH("vPvB",S1513),99)=99,IF(IFERROR(SEARCH("concluded to be a vPvB",S1513),99)=99,IF(IFERROR(SEARCH("identified as vPvB",K1513),99)=99,IF(IFERROR(SEARCH("concluded to be a vPvB",K1513),99)=99,IF(IFERROR(SEARCH("concluded to be both pbt and vPvB",S1513),99)=99,IF(IFERROR(SEARCH("concluded to be both pbt and vPvB",K1513),99)=99,0,Scoring!$E$5),Scoring!$E$5),Scoring!$E$5),Scoring!$E$5),Scoring!$E$5),Scoring!$E$4),Scoring!$E$6),Scoring!$E$4)</f>
        <v>0</v>
      </c>
      <c r="X1513" s="78">
        <f>IF(IFERROR(SEARCH("H410",N1513),99)=99,IF(IFERROR(SEARCH("H410",O1513),99)=99,IF(IFERROR(SEARCH("H410",Q1513),99)=99,IF(IFERROR(SEARCH("H410",M1513),99)=99,IF(IFERROR(SEARCH("H410",R1513),99)=99,IF(IFERROR(SEARCH("H411",N1513),99)=99,IF(IFERROR(SEARCH("H411",O1513),99)=99,IF(IFERROR(SEARCH("H411",Q1513),99)=99,IF(IFERROR(SEARCH("H411",M1513),99)=99,IF(IFERROR(SEARCH("H411",R1513),99)=99,IF(IFERROR(SEARCH("H413",N1513),99)=99,IF(IFERROR(SEARCH("H413",O1513),99)=99,IF(IFERROR(SEARCH("H413",Q1513),99)=99,IF(IFERROR(SEARCH("H413",M1513),99)=99,IF(IFERROR(SEARCH("H413",R1513),99)=99,IF(IFERROR(SEARCH("H412",N1513),99)=99,IF(IFERROR(SEARCH("H412",O1513),99)=99,IF(IFERROR(SEARCH("H412",Q1513),99)=99,IF(IFERROR(SEARCH("H412",M1513),99)=99,IF(IFERROR(SEARCH("H412",R1513),99)=99,0,Scoring!$E$2),Scoring!$E$2),Scoring!$E$2),Scoring!$E$2),Scoring!$E$2),Scoring!$E$2),Scoring!$E$2),Scoring!$E$2),Scoring!$E$2),Scoring!$E$2),Scoring!$E$2),Scoring!$E$2),Scoring!$E$2),Scoring!$E$2),Scoring!$E$2),Scoring!$E$2),Scoring!$E$2),Scoring!$E$2),Scoring!$E$2),Scoring!$E$2)</f>
        <v>0</v>
      </c>
      <c r="Y1513" s="78">
        <f>IF(IFERROR(SEARCH("CMR",K1513),99)=99,IF(IFERROR(SEARCH("Suspected CMR",S1513),99)=99,IF(IFERROR(SEARCH("CMR",S1513),99)=99,0,Scoring!$E$8),Scoring!$E$9),Scoring!$E$8)</f>
        <v>0</v>
      </c>
      <c r="Z1513" s="78">
        <f>IF(IFERROR(SEARCH("H350",N1513),99)=99,IF(IFERROR(SEARCH("H350",O1513),99)=99,IF(IFERROR(SEARCH("H350",Q1513),99)=99,IF(IFERROR(SEARCH("H350",M1513),99)=99,IF(IFERROR(SEARCH("H350",R1513),99)=99,IF(IFERROR(SEARCH("H351",N1513),99)=99,IF(IFERROR(SEARCH("H351",O1513),99)=99,IF(IFERROR(SEARCH("H351",Q1513),99)=99,IF(IFERROR(SEARCH("H351",M1513),99)=99,IF(IFERROR(SEARCH("H351",R1513),99)=99,IF(IFERROR(SEARCH("carcinogenic",P1513),99)=99,IF(IFERROR(SEARCH("suspected carcinogenic",S1513),99)=99,0,Scoring!$E$12),Scoring!$E$11),Scoring!$E$10),Scoring!$E$10),Scoring!$E$10),Scoring!$E$10),Scoring!$E$10),Scoring!$E$10),Scoring!$E$10),Scoring!$E$10),Scoring!$E$10),Scoring!$E$10)</f>
        <v>0</v>
      </c>
      <c r="AA1513" s="78">
        <f>IF(IFERROR(SEARCH("H340",N1513),99)=99,IF(IFERROR(SEARCH("H340",O1513),99)=99,IF(IFERROR(SEARCH("H340",Q1513),99)=99,IF(IFERROR(SEARCH("H340",M1513),99)=99,IF(IFERROR(SEARCH("H340",R1513),99)=99,IF(IFERROR(SEARCH("H341",N1513),99)=99,IF(IFERROR(SEARCH("H341",O1513),99)=99,IF(IFERROR(SEARCH("H341",Q1513),99)=99,IF(IFERROR(SEARCH("H341",M1513),99)=99,IF(IFERROR(SEARCH("H341",R1513),99)=99,IF(IFERROR(SEARCH("mutagenic",P1513),99)=99,IF(IFERROR(SEARCH("suspected mutagenic",S1513),99)=99,0,Scoring!$E$15),Scoring!$E$14),Scoring!$E$13),Scoring!$E$13),Scoring!$E$13),Scoring!$E$13),Scoring!$E$13),Scoring!$E$13),Scoring!$E$13),Scoring!$E$13),Scoring!$E$13),Scoring!$E$13)</f>
        <v>0</v>
      </c>
      <c r="AB1513" s="78">
        <f>IF(IFERROR(SEARCH("H360",N1513),99)=99,IF(IFERROR(SEARCH("H360",O1513),99)=99,IF(IFERROR(SEARCH("H360",Q1513),99)=99,IF(IFERROR(SEARCH("H360",M1513),99)=99,IF(IFERROR(SEARCH("H360",R1513),99)=99,IF(IFERROR(SEARCH("H361",N1513),99)=99,IF(IFERROR(SEARCH("H361",O1513),99)=99,IF(IFERROR(SEARCH("H361",Q1513),99)=99,IF(IFERROR(SEARCH("H361",M1513),99)=99,IF(IFERROR(SEARCH("H361",R1513),99)=99,IF(IFERROR(SEARCH("reproduction",P1513),99)=99,IF(IFERROR(SEARCH("suspected reprotoxic",S1513),99)=99,IF(IFERROR(SEARCH("reprotoxic",S1513),99)=99,IF(IFERROR(SEARCH("reprotoxic",K1513),99)=99,0,Scoring!$E$18),Scoring!$E$18),Scoring!$E$19),Scoring!$E$17),Scoring!$E$16),Scoring!$E$16),Scoring!$E$16),Scoring!$E$16),Scoring!$E$16),Scoring!$E$16),Scoring!$E$16),Scoring!$E$16),Scoring!$E$16),Scoring!$E$16)</f>
        <v>0</v>
      </c>
      <c r="AC1513" s="78">
        <f>IF(IFERROR(SEARCH("57f",L1513),99)=99,IF(IFERROR(SEARCH("57(f)",P1513),99)=99,0,Scoring!$E$20),Scoring!$E$20)</f>
        <v>0</v>
      </c>
      <c r="AD1513" s="78">
        <f>IF(IFERROR(SEARCH("CAT1",T1513),99)=99,IF(IFERROR(SEARCH("CAT2",T1513),99)=99,IF(IFERROR(SEARCH("CAT3",T1513),99)=99,IF(IFERROR(SEARCH("concluded to be endocrine",K1513),99)=99,IF(IFERROR(SEARCH("categorised as endocrine",K1513),99)=99,IF(IFERROR(SEARCH("endocrine disrupting",P1513),99)=99,IF(IFERROR(SEARCH("endocrine disrupting",K1513),99)=99,IF(IFERROR(SEARCH("suspected endocrine",S1513),99)=99,IF(IFERROR(SEARCH("potential endocrine",S1513),99)=99,0,Scoring!$E$25),Scoring!$E$25),Scoring!$E$24),Scoring!$E$24),Scoring!$E$24),Scoring!$E$24),Scoring!$E$23),Scoring!$E$22),Scoring!$E$21)</f>
        <v>0</v>
      </c>
      <c r="AE1513" s="78">
        <f>IF(IFERROR(SEARCH("suspected sensitiser",S1513),99)=99,IF(IFERROR(SEARCH("sensitiser",S1513),99)=99,IF(IFERROR(SEARCH("other hazard based concern",S1513),99)=99,0,Scoring!$E$28),Scoring!$E$26),Scoring!$E$27)</f>
        <v>0</v>
      </c>
      <c r="AF1513" s="78">
        <f>IF(IFERROR(M1513,1)=1,IF(IFERROR(N1513,1)=1,IF(IFERROR(O1513,1)=1,IF(IFERROR(Q1513,1)=1,IF(IFERROR(R1513,1)=1,IF(IFERROR(T1513,1)=1,IF(IFERROR(K1513,1)=1,IF(IFERROR(P1513,1)=1,IF(IFERROR(S1513,1)=1,Scoring!$E$29,0),0),0),0),0),0),0),0),0)</f>
        <v>0</v>
      </c>
      <c r="AG1513" s="78">
        <f t="shared" si="97"/>
        <v>0</v>
      </c>
      <c r="AI1513" s="93"/>
      <c r="AJ1513" s="94"/>
      <c r="AK1513" s="76"/>
      <c r="AL1513" s="75"/>
      <c r="AN1513" s="79"/>
      <c r="AO1513" s="79"/>
      <c r="AP1513" s="79"/>
      <c r="AQ1513" s="79"/>
      <c r="AR1513" s="79"/>
      <c r="AS1513" s="78"/>
      <c r="AU1513" s="79">
        <f>IF(IFERROR(F1513,99)=99,IF(IFERROR(G1513,99)=99,IF(IFERROR(H1513,99)=99,IF(IFERROR(I1513,99)=99,IF(IFERROR(E1513,99)=99,IF(IFERROR(J1513,99)=99,0,Scoring!$B$7),Scoring!$B$3),Scoring!$B$2),Scoring!$B$6),Scoring!$B$5),Scoring!$B$4)</f>
        <v>0.3</v>
      </c>
      <c r="AV1513" s="78">
        <f t="shared" si="98"/>
        <v>0</v>
      </c>
      <c r="AW1513" s="78"/>
      <c r="AX1513" s="66"/>
      <c r="AY1513" s="78"/>
      <c r="AZ1513" s="76"/>
      <c r="BB1513" s="76"/>
    </row>
    <row r="1514" spans="1:54" x14ac:dyDescent="0.25">
      <c r="A1514" s="84" t="s">
        <v>6447</v>
      </c>
      <c r="B1514" s="85" t="s">
        <v>30</v>
      </c>
      <c r="C1514" s="85" t="s">
        <v>6448</v>
      </c>
      <c r="D1514" s="84" t="s">
        <v>11463</v>
      </c>
      <c r="E1514" s="76" t="str">
        <f>IF(C1514="-",IF(A1514="-",VLOOKUP(D1514,'sin-list 180320_update'!$C$2:$C$835,1,FALSE),VLOOKUP(A1514,'sin-list 180320_update'!$A$2:$A$835,1,FALSE)),VLOOKUP(C1514,'sin-list 180320_update'!$B$2:$B$835,1,FALSE))</f>
        <v>258-964-5</v>
      </c>
      <c r="F1514" s="76" t="e">
        <f>IF($C1514="-",IF($A1514="-",VLOOKUP($D1514,'REACH Bilaga XVII_update'!$A$5:$A$131,1,FALSE),VLOOKUP($A1514,'REACH Bilaga XVII_update'!$C$5:$C$131,1,FALSE)),VLOOKUP($C1514,'REACH Bilaga XVII_update'!$B$5:$B$131,1,FALSE))</f>
        <v>#N/A</v>
      </c>
      <c r="G1514" s="76" t="e">
        <f>IF($C1514="-",IF($A1514="-",VLOOKUP($D1514,' REACH Bilaga 59_update'!$A$5:$A$210,1,FALSE),VLOOKUP($A1514,' REACH Bilaga 59_update'!$D$5:$D$210,1,FALSE)),VLOOKUP($C1514,' REACH Bilaga 59_update'!$C$5:$C$210,1,FALSE))</f>
        <v>#N/A</v>
      </c>
      <c r="H1514" s="76" t="e">
        <f>IF($C1514="-",IF($A1514="-",VLOOKUP($D1514,'REACH Bilaga XIV_update'!$A$5:$A$110,1,FALSE),VLOOKUP($A1514,'REACH Bilaga XIV_update'!$D$5:$D$110,1,FALSE)),VLOOKUP($C1514,'REACH Bilaga XIV_update'!$C$5:$C$110,1,FALSE))</f>
        <v>#N/A</v>
      </c>
      <c r="I1514" s="76" t="e">
        <f>IF($C1514="-",IF($A1514="-",VLOOKUP($D1514,CoRAP_update!$A$5:$A$376,1,FALSE),VLOOKUP($A1514,CoRAP_update!$D$5:$D$376,1,FALSE)),VLOOKUP($C1514,CoRAP_update!$C$5:$C$376,1,FALSE))</f>
        <v>#N/A</v>
      </c>
      <c r="J1514" s="76" t="e">
        <f>IF($C1514="-",IF($A1514="-",VLOOKUP($D1514,EDC_update!$C$2:$C$450,1,FALSE),VLOOKUP($A1514,EDC_update!$B$2:$B$450,1,FALSE)),VLOOKUP($C1514,EDC_update!$L$2:$L$450,1,FALSE))</f>
        <v>#N/A</v>
      </c>
      <c r="K1514" s="76" t="str">
        <f>IF($C1514="-",IF($A1514="-",IF(VLOOKUP($D1514,'sin-list 180320_update'!$C$2:$S$835,3,FALSE)="",NA(),VLOOKUP($D1514,'sin-list 180320_update'!$C$2:$S$835,3,FALSE)),IF(VLOOKUP($A1514,'sin-list 180320_update'!$A$2:$S$835,5,FALSE)="",NA(),VLOOKUP($A1514,'sin-list 180320_update'!$A$2:$S$835,5,FALSE))),IF(VLOOKUP($C1514,'sin-list 180320_update'!$B$2:$S$835,4,FALSE)="",NA(),VLOOKUP($C1514,'sin-list 180320_update'!$B$2:$S$835,4,FALSE)))</f>
        <v>This substance is Persistent, Bioaccumulative and Toxic</v>
      </c>
      <c r="L1514" s="76">
        <f>IF($C1514="-",IF($A1514="-",VLOOKUP($D1514,'sin-list 180320_update'!$C$2:$S$835,6,FALSE),VLOOKUP($A1514,'sin-list 180320_update'!$A$2:$S$835,8,FALSE)),VLOOKUP($C1514,'sin-list 180320_update'!$B$2:$S$835,7,FALSE))</f>
        <v>0</v>
      </c>
      <c r="M1514" s="76" t="e">
        <f>IF($C1514="-",IF($A1514="-",IF(VLOOKUP($D1514,'sin-list 180320_update'!$C$2:$S$835,8,FALSE)="",NA(),VLOOKUP($D1514,'sin-list 180320_update'!$C$2:$S$835,8,FALSE)),IF(VLOOKUP($A1514,'sin-list 180320_update'!$A$2:$S$835,10,FALSE)="",NA(),VLOOKUP($A1514,'sin-list 180320_update'!$A$2:$S$835,10,FALSE))),IF(VLOOKUP($C1514,'sin-list 180320_update'!$B$2:$S$835,9,FALSE)="",NA(),VLOOKUP($C1514,'sin-list 180320_update'!$B$2:$S$835,9,FALSE)))</f>
        <v>#N/A</v>
      </c>
      <c r="N1514" s="76" t="e">
        <f>IF($C1514="-",IF($A1514="-",IF(VLOOKUP($D1514,'REACH Bilaga XVII_update'!$A$5:$E$131,4,FALSE)="",NA(),VLOOKUP($D1514,'REACH Bilaga XVII_update'!$A$5:$E$131,4,FALSE)),IF(VLOOKUP($A1514,'REACH Bilaga XVII_update'!$C$5:$D$131,2,FALSE)="",NA(),VLOOKUP($A1514,'REACH Bilaga XVII_update'!$C$5:$D$131,2,FALSE))),IF(VLOOKUP($C1514,'REACH Bilaga XVII_update'!$B$5:$D$131,3,FALSE)="",NA(),VLOOKUP($C1514,'REACH Bilaga XVII_update'!$B$5:$D$131,3,FALSE)))</f>
        <v>#N/A</v>
      </c>
      <c r="O1514" s="76" t="e">
        <f>IF($C1514="-",IF($A1514="-",IF(VLOOKUP($D1514,' REACH Bilaga 59_update'!$A$5:$E$210,5,FALSE)="",NA(),VLOOKUP($D1514,' REACH Bilaga 59_update'!$A$5:$E$210,5,FALSE)),IF(VLOOKUP($A1514,' REACH Bilaga 59_update'!$D$5:$E$210,2,FALSE)="",NA(),VLOOKUP($A1514,' REACH Bilaga 59_update'!$D$5:$E$210,2,FALSE))),IF(VLOOKUP($C1514,' REACH Bilaga 59_update'!$C$5:$E$210,3,FALSE)="",NA(),VLOOKUP($C1514,' REACH Bilaga 59_update'!$C$5:$E$210,3,FALSE)))</f>
        <v>#N/A</v>
      </c>
      <c r="P1514" s="76" t="e">
        <f>IF(C1514="-",IF(A1514="-",IFERROR(VLOOKUP($D1514,' REACH Bilaga 59_update'!$A$5:$F$210,MATCH(Sammanfattning!P$1,' REACH Bilaga 59_update'!$A$4:$F$4,0),FALSE),VLOOKUP($D1514,'REACH Bilaga XIV_update'!$A$4:$H$110,MATCH(Sammanfattning!P$1,'REACH Bilaga XIV_update'!$A$4:$H$4,0),FALSE)),IFERROR(VLOOKUP($A1514,' REACH Bilaga 59_update'!$D$5:$F$210,MATCH(Sammanfattning!P$1,' REACH Bilaga 59_update'!$D$4:$F$4,0),FALSE),VLOOKUP($A1514,'REACH Bilaga XIV_update'!$D$4:$H$110,MATCH(Sammanfattning!P$1,'REACH Bilaga XIV_update'!$D$4:$H$4,0),FALSE))),IFERROR(VLOOKUP($C1514,' REACH Bilaga 59_update'!$C$5:$F$210,MATCH(Sammanfattning!P$1,' REACH Bilaga 59_update'!$C$4:$F$4,0),FALSE),VLOOKUP($C1514,'REACH Bilaga XIV_update'!$C$4:$H$110,MATCH(Sammanfattning!P$1,'REACH Bilaga XIV_update'!$C$4:$H$4,0),FALSE)))</f>
        <v>#N/A</v>
      </c>
      <c r="Q1514" s="76" t="e">
        <f>IF($C1514="-",IF($A1514="-",IF(VLOOKUP($D1514,'REACH Bilaga XIV_update'!$A$5:$I$110,9,FALSE)="",NA(),VLOOKUP($D1514,'REACH Bilaga XIV_update'!$A$5:$I$110,9,FALSE)),IF(VLOOKUP($A1514,'REACH Bilaga XIV_update'!$D$5:$I$110,6,FALSE)="",NA(),VLOOKUP($A1514,'REACH Bilaga XIV_update'!$D$5:$I$110,6,FALSE))),IF(VLOOKUP($C1514,'REACH Bilaga XIV_update'!$C$5:$I$110,7,FALSE)="",NA(),VLOOKUP($C1514,'REACH Bilaga XIV_update'!$C$5:$I$110,7,FALSE)))</f>
        <v>#N/A</v>
      </c>
      <c r="R1514" s="76" t="e">
        <f>IF($C1514="-",IF($A1514="-",IF(VLOOKUP($D1514,CoRAP_update!$A$5:$O$376,15,FALSE)="",NA(),VLOOKUP($D1514,CoRAP_update!$A$5:$O$376,15,FALSE)),IF(VLOOKUP($A1514,CoRAP_update!$D$5:$O$376,12,FALSE)="",NA(),VLOOKUP($A1514,CoRAP_update!$D$5:$O$376,12,FALSE))),IF(VLOOKUP($C1514,CoRAP_update!$C$5:$O$376,13,FALSE)="",NA(),VLOOKUP($C1514,CoRAP_update!$C$5:$O$376,13,FALSE)))</f>
        <v>#N/A</v>
      </c>
      <c r="S1514" s="144" t="e">
        <f>IF($C1514="-",IF($A1514="-",VLOOKUP($D1514,CoRAP_update!$A$5:$J$376,MATCH(Sammanfattning!S$1,CoRAP_update!$A$4:$J$4,0),FALSE),VLOOKUP($A1514,CoRAP_update!$D$5:$J$376,MATCH(Sammanfattning!S$1,CoRAP_update!$D$4:$J$4,0),FALSE)),VLOOKUP($C1514,CoRAP_update!$C$5:$J$376,MATCH(Sammanfattning!S$1,CoRAP_update!$C$4:$J$4,0),FALSE))</f>
        <v>#N/A</v>
      </c>
      <c r="T1514" s="76" t="e">
        <f>IF($A1514="-",VLOOKUP($D1514,EDC_update!$C$2:$F$450,4,FALSE),VLOOKUP($A1514,EDC_update!$B$2:$F$450,5,FALSE))</f>
        <v>#N/A</v>
      </c>
      <c r="V1514" s="78">
        <f>IF(IFERROR(SEARCH("PBT",P1514),99)=99,IF(IFERROR(SEARCH("suspected PBT",S1514),99)=99,IF(IFERROR(SEARCH("concluded to be PBT",K1514),99)=99,IF(IFERROR(SEARCH("PBT",S1514),99)=99,IF(IFERROR(SEARCH("PBT cand",L1514),99)=99,IF(IFERROR(SEARCH("PBT",L1514),99)=99,IF(IFERROR(SEARCH("persistent, bioackumulative and toxic properties",K1514),99)=99,0,Scoring!$E$3),Scoring!$E$3),Scoring!$E$7),Scoring!$E$3),Scoring!$E$5),Scoring!$E$6),Scoring!$E$3)</f>
        <v>0</v>
      </c>
      <c r="W1514" s="78">
        <f>IF(IFERROR(SEARCH("vPvB",P1514),99)=99,IF(IFERROR(SEARCH("suspected pbt/vPvB",S1514),99)=99,IF(IFERROR(SEARCH("vPvB",S1514),99)=99,IF(IFERROR(SEARCH("concluded to be a vPvB",S1514),99)=99,IF(IFERROR(SEARCH("identified as vPvB",K1514),99)=99,IF(IFERROR(SEARCH("concluded to be a vPvB",K1514),99)=99,IF(IFERROR(SEARCH("concluded to be both pbt and vPvB",S1514),99)=99,IF(IFERROR(SEARCH("concluded to be both pbt and vPvB",K1514),99)=99,0,Scoring!$E$5),Scoring!$E$5),Scoring!$E$5),Scoring!$E$5),Scoring!$E$5),Scoring!$E$4),Scoring!$E$6),Scoring!$E$4)</f>
        <v>0</v>
      </c>
      <c r="X1514" s="78">
        <f>IF(IFERROR(SEARCH("H410",N1514),99)=99,IF(IFERROR(SEARCH("H410",O1514),99)=99,IF(IFERROR(SEARCH("H410",Q1514),99)=99,IF(IFERROR(SEARCH("H410",M1514),99)=99,IF(IFERROR(SEARCH("H410",R1514),99)=99,IF(IFERROR(SEARCH("H411",N1514),99)=99,IF(IFERROR(SEARCH("H411",O1514),99)=99,IF(IFERROR(SEARCH("H411",Q1514),99)=99,IF(IFERROR(SEARCH("H411",M1514),99)=99,IF(IFERROR(SEARCH("H411",R1514),99)=99,IF(IFERROR(SEARCH("H413",N1514),99)=99,IF(IFERROR(SEARCH("H413",O1514),99)=99,IF(IFERROR(SEARCH("H413",Q1514),99)=99,IF(IFERROR(SEARCH("H413",M1514),99)=99,IF(IFERROR(SEARCH("H413",R1514),99)=99,IF(IFERROR(SEARCH("H412",N1514),99)=99,IF(IFERROR(SEARCH("H412",O1514),99)=99,IF(IFERROR(SEARCH("H412",Q1514),99)=99,IF(IFERROR(SEARCH("H412",M1514),99)=99,IF(IFERROR(SEARCH("H412",R1514),99)=99,0,Scoring!$E$2),Scoring!$E$2),Scoring!$E$2),Scoring!$E$2),Scoring!$E$2),Scoring!$E$2),Scoring!$E$2),Scoring!$E$2),Scoring!$E$2),Scoring!$E$2),Scoring!$E$2),Scoring!$E$2),Scoring!$E$2),Scoring!$E$2),Scoring!$E$2),Scoring!$E$2),Scoring!$E$2),Scoring!$E$2),Scoring!$E$2),Scoring!$E$2)</f>
        <v>0</v>
      </c>
      <c r="Y1514" s="78">
        <f>IF(IFERROR(SEARCH("CMR",K1514),99)=99,IF(IFERROR(SEARCH("Suspected CMR",S1514),99)=99,IF(IFERROR(SEARCH("CMR",S1514),99)=99,0,Scoring!$E$8),Scoring!$E$9),Scoring!$E$8)</f>
        <v>0</v>
      </c>
      <c r="Z1514" s="78">
        <f>IF(IFERROR(SEARCH("H350",N1514),99)=99,IF(IFERROR(SEARCH("H350",O1514),99)=99,IF(IFERROR(SEARCH("H350",Q1514),99)=99,IF(IFERROR(SEARCH("H350",M1514),99)=99,IF(IFERROR(SEARCH("H350",R1514),99)=99,IF(IFERROR(SEARCH("H351",N1514),99)=99,IF(IFERROR(SEARCH("H351",O1514),99)=99,IF(IFERROR(SEARCH("H351",Q1514),99)=99,IF(IFERROR(SEARCH("H351",M1514),99)=99,IF(IFERROR(SEARCH("H351",R1514),99)=99,IF(IFERROR(SEARCH("carcinogenic",P1514),99)=99,IF(IFERROR(SEARCH("suspected carcinogenic",S1514),99)=99,0,Scoring!$E$12),Scoring!$E$11),Scoring!$E$10),Scoring!$E$10),Scoring!$E$10),Scoring!$E$10),Scoring!$E$10),Scoring!$E$10),Scoring!$E$10),Scoring!$E$10),Scoring!$E$10),Scoring!$E$10)</f>
        <v>0</v>
      </c>
      <c r="AA1514" s="78">
        <f>IF(IFERROR(SEARCH("H340",N1514),99)=99,IF(IFERROR(SEARCH("H340",O1514),99)=99,IF(IFERROR(SEARCH("H340",Q1514),99)=99,IF(IFERROR(SEARCH("H340",M1514),99)=99,IF(IFERROR(SEARCH("H340",R1514),99)=99,IF(IFERROR(SEARCH("H341",N1514),99)=99,IF(IFERROR(SEARCH("H341",O1514),99)=99,IF(IFERROR(SEARCH("H341",Q1514),99)=99,IF(IFERROR(SEARCH("H341",M1514),99)=99,IF(IFERROR(SEARCH("H341",R1514),99)=99,IF(IFERROR(SEARCH("mutagenic",P1514),99)=99,IF(IFERROR(SEARCH("suspected mutagenic",S1514),99)=99,0,Scoring!$E$15),Scoring!$E$14),Scoring!$E$13),Scoring!$E$13),Scoring!$E$13),Scoring!$E$13),Scoring!$E$13),Scoring!$E$13),Scoring!$E$13),Scoring!$E$13),Scoring!$E$13),Scoring!$E$13)</f>
        <v>0</v>
      </c>
      <c r="AB1514" s="78">
        <f>IF(IFERROR(SEARCH("H360",N1514),99)=99,IF(IFERROR(SEARCH("H360",O1514),99)=99,IF(IFERROR(SEARCH("H360",Q1514),99)=99,IF(IFERROR(SEARCH("H360",M1514),99)=99,IF(IFERROR(SEARCH("H360",R1514),99)=99,IF(IFERROR(SEARCH("H361",N1514),99)=99,IF(IFERROR(SEARCH("H361",O1514),99)=99,IF(IFERROR(SEARCH("H361",Q1514),99)=99,IF(IFERROR(SEARCH("H361",M1514),99)=99,IF(IFERROR(SEARCH("H361",R1514),99)=99,IF(IFERROR(SEARCH("reproduction",P1514),99)=99,IF(IFERROR(SEARCH("suspected reprotoxic",S1514),99)=99,IF(IFERROR(SEARCH("reprotoxic",S1514),99)=99,IF(IFERROR(SEARCH("reprotoxic",K1514),99)=99,0,Scoring!$E$18),Scoring!$E$18),Scoring!$E$19),Scoring!$E$17),Scoring!$E$16),Scoring!$E$16),Scoring!$E$16),Scoring!$E$16),Scoring!$E$16),Scoring!$E$16),Scoring!$E$16),Scoring!$E$16),Scoring!$E$16),Scoring!$E$16)</f>
        <v>0</v>
      </c>
      <c r="AC1514" s="78">
        <f>IF(IFERROR(SEARCH("57f",L1514),99)=99,IF(IFERROR(SEARCH("57(f)",P1514),99)=99,0,Scoring!$E$20),Scoring!$E$20)</f>
        <v>0</v>
      </c>
      <c r="AD1514" s="78">
        <f>IF(IFERROR(SEARCH("CAT1",T1514),99)=99,IF(IFERROR(SEARCH("CAT2",T1514),99)=99,IF(IFERROR(SEARCH("CAT3",T1514),99)=99,IF(IFERROR(SEARCH("concluded to be endocrine",K1514),99)=99,IF(IFERROR(SEARCH("categorised as endocrine",K1514),99)=99,IF(IFERROR(SEARCH("endocrine disrupting",P1514),99)=99,IF(IFERROR(SEARCH("endocrine disrupting",K1514),99)=99,IF(IFERROR(SEARCH("suspected endocrine",S1514),99)=99,IF(IFERROR(SEARCH("potential endocrine",S1514),99)=99,0,Scoring!$E$25),Scoring!$E$25),Scoring!$E$24),Scoring!$E$24),Scoring!$E$24),Scoring!$E$24),Scoring!$E$23),Scoring!$E$22),Scoring!$E$21)</f>
        <v>0</v>
      </c>
      <c r="AE1514" s="78">
        <f>IF(IFERROR(SEARCH("suspected sensitiser",S1514),99)=99,IF(IFERROR(SEARCH("sensitiser",S1514),99)=99,IF(IFERROR(SEARCH("other hazard based concern",S1514),99)=99,0,Scoring!$E$28),Scoring!$E$26),Scoring!$E$27)</f>
        <v>0</v>
      </c>
      <c r="AF1514" s="78">
        <f>IF(IFERROR(M1514,1)=1,IF(IFERROR(N1514,1)=1,IF(IFERROR(O1514,1)=1,IF(IFERROR(Q1514,1)=1,IF(IFERROR(R1514,1)=1,IF(IFERROR(T1514,1)=1,IF(IFERROR(K1514,1)=1,IF(IFERROR(P1514,1)=1,IF(IFERROR(S1514,1)=1,Scoring!$E$29,0),0),0),0),0),0),0),0),0)</f>
        <v>0</v>
      </c>
      <c r="AG1514" s="78">
        <f t="shared" si="97"/>
        <v>0</v>
      </c>
      <c r="AI1514" s="93"/>
      <c r="AJ1514" s="94"/>
      <c r="AK1514" s="76"/>
      <c r="AL1514" s="75"/>
      <c r="AN1514" s="79"/>
      <c r="AO1514" s="79"/>
      <c r="AP1514" s="79"/>
      <c r="AQ1514" s="79"/>
      <c r="AR1514" s="79"/>
      <c r="AS1514" s="78"/>
      <c r="AU1514" s="79">
        <f>IF(IFERROR(F1514,99)=99,IF(IFERROR(G1514,99)=99,IF(IFERROR(H1514,99)=99,IF(IFERROR(I1514,99)=99,IF(IFERROR(E1514,99)=99,IF(IFERROR(J1514,99)=99,0,Scoring!$B$7),Scoring!$B$3),Scoring!$B$2),Scoring!$B$6),Scoring!$B$5),Scoring!$B$4)</f>
        <v>0.3</v>
      </c>
      <c r="AV1514" s="78">
        <f t="shared" si="98"/>
        <v>0</v>
      </c>
      <c r="AW1514" s="78"/>
      <c r="AX1514" s="66"/>
      <c r="AY1514" s="78"/>
      <c r="AZ1514" s="76"/>
      <c r="BB1514" s="76"/>
    </row>
    <row r="1515" spans="1:54" x14ac:dyDescent="0.25">
      <c r="A1515" s="84" t="s">
        <v>6462</v>
      </c>
      <c r="B1515" s="85" t="s">
        <v>30</v>
      </c>
      <c r="C1515" s="85" t="s">
        <v>6463</v>
      </c>
      <c r="D1515" s="84" t="s">
        <v>11470</v>
      </c>
      <c r="E1515" s="76" t="str">
        <f>IF(C1515="-",IF(A1515="-",VLOOKUP(D1515,'sin-list 180320_update'!$C$2:$C$835,1,FALSE),VLOOKUP(A1515,'sin-list 180320_update'!$A$2:$A$835,1,FALSE)),VLOOKUP(C1515,'sin-list 180320_update'!$B$2:$B$835,1,FALSE))</f>
        <v>263-212-4</v>
      </c>
      <c r="F1515" s="76" t="e">
        <f>IF($C1515="-",IF($A1515="-",VLOOKUP($D1515,'REACH Bilaga XVII_update'!$A$5:$A$131,1,FALSE),VLOOKUP($A1515,'REACH Bilaga XVII_update'!$C$5:$C$131,1,FALSE)),VLOOKUP($C1515,'REACH Bilaga XVII_update'!$B$5:$B$131,1,FALSE))</f>
        <v>#N/A</v>
      </c>
      <c r="G1515" s="76" t="e">
        <f>IF($C1515="-",IF($A1515="-",VLOOKUP($D1515,' REACH Bilaga 59_update'!$A$5:$A$210,1,FALSE),VLOOKUP($A1515,' REACH Bilaga 59_update'!$D$5:$D$210,1,FALSE)),VLOOKUP($C1515,' REACH Bilaga 59_update'!$C$5:$C$210,1,FALSE))</f>
        <v>#N/A</v>
      </c>
      <c r="H1515" s="76" t="e">
        <f>IF($C1515="-",IF($A1515="-",VLOOKUP($D1515,'REACH Bilaga XIV_update'!$A$5:$A$110,1,FALSE),VLOOKUP($A1515,'REACH Bilaga XIV_update'!$D$5:$D$110,1,FALSE)),VLOOKUP($C1515,'REACH Bilaga XIV_update'!$C$5:$C$110,1,FALSE))</f>
        <v>#N/A</v>
      </c>
      <c r="I1515" s="76" t="e">
        <f>IF($C1515="-",IF($A1515="-",VLOOKUP($D1515,CoRAP_update!$A$5:$A$376,1,FALSE),VLOOKUP($A1515,CoRAP_update!$D$5:$D$376,1,FALSE)),VLOOKUP($C1515,CoRAP_update!$C$5:$C$376,1,FALSE))</f>
        <v>#N/A</v>
      </c>
      <c r="J1515" s="76" t="e">
        <f>IF($C1515="-",IF($A1515="-",VLOOKUP($D1515,EDC_update!$C$2:$C$450,1,FALSE),VLOOKUP($A1515,EDC_update!$B$2:$B$450,1,FALSE)),VLOOKUP($C1515,EDC_update!$L$2:$L$450,1,FALSE))</f>
        <v>#N/A</v>
      </c>
      <c r="K1515" s="76" t="str">
        <f>IF($C1515="-",IF($A1515="-",IF(VLOOKUP($D1515,'sin-list 180320_update'!$C$2:$S$835,3,FALSE)="",NA(),VLOOKUP($D1515,'sin-list 180320_update'!$C$2:$S$835,3,FALSE)),IF(VLOOKUP($A1515,'sin-list 180320_update'!$A$2:$S$835,5,FALSE)="",NA(),VLOOKUP($A1515,'sin-list 180320_update'!$A$2:$S$835,5,FALSE))),IF(VLOOKUP($C1515,'sin-list 180320_update'!$B$2:$S$835,4,FALSE)="",NA(),VLOOKUP($C1515,'sin-list 180320_update'!$B$2:$S$835,4,FALSE)))</f>
        <v>This substance is very Persistent and very Mobile.</v>
      </c>
      <c r="L1515" s="76">
        <f>IF($C1515="-",IF($A1515="-",VLOOKUP($D1515,'sin-list 180320_update'!$C$2:$S$835,6,FALSE),VLOOKUP($A1515,'sin-list 180320_update'!$A$2:$S$835,8,FALSE)),VLOOKUP($C1515,'sin-list 180320_update'!$B$2:$S$835,7,FALSE))</f>
        <v>0</v>
      </c>
      <c r="M1515" s="76" t="e">
        <f>IF($C1515="-",IF($A1515="-",IF(VLOOKUP($D1515,'sin-list 180320_update'!$C$2:$S$835,8,FALSE)="",NA(),VLOOKUP($D1515,'sin-list 180320_update'!$C$2:$S$835,8,FALSE)),IF(VLOOKUP($A1515,'sin-list 180320_update'!$A$2:$S$835,10,FALSE)="",NA(),VLOOKUP($A1515,'sin-list 180320_update'!$A$2:$S$835,10,FALSE))),IF(VLOOKUP($C1515,'sin-list 180320_update'!$B$2:$S$835,9,FALSE)="",NA(),VLOOKUP($C1515,'sin-list 180320_update'!$B$2:$S$835,9,FALSE)))</f>
        <v>#N/A</v>
      </c>
      <c r="N1515" s="76" t="e">
        <f>IF($C1515="-",IF($A1515="-",IF(VLOOKUP($D1515,'REACH Bilaga XVII_update'!$A$5:$E$131,4,FALSE)="",NA(),VLOOKUP($D1515,'REACH Bilaga XVII_update'!$A$5:$E$131,4,FALSE)),IF(VLOOKUP($A1515,'REACH Bilaga XVII_update'!$C$5:$D$131,2,FALSE)="",NA(),VLOOKUP($A1515,'REACH Bilaga XVII_update'!$C$5:$D$131,2,FALSE))),IF(VLOOKUP($C1515,'REACH Bilaga XVII_update'!$B$5:$D$131,3,FALSE)="",NA(),VLOOKUP($C1515,'REACH Bilaga XVII_update'!$B$5:$D$131,3,FALSE)))</f>
        <v>#N/A</v>
      </c>
      <c r="O1515" s="76" t="e">
        <f>IF($C1515="-",IF($A1515="-",IF(VLOOKUP($D1515,' REACH Bilaga 59_update'!$A$5:$E$210,5,FALSE)="",NA(),VLOOKUP($D1515,' REACH Bilaga 59_update'!$A$5:$E$210,5,FALSE)),IF(VLOOKUP($A1515,' REACH Bilaga 59_update'!$D$5:$E$210,2,FALSE)="",NA(),VLOOKUP($A1515,' REACH Bilaga 59_update'!$D$5:$E$210,2,FALSE))),IF(VLOOKUP($C1515,' REACH Bilaga 59_update'!$C$5:$E$210,3,FALSE)="",NA(),VLOOKUP($C1515,' REACH Bilaga 59_update'!$C$5:$E$210,3,FALSE)))</f>
        <v>#N/A</v>
      </c>
      <c r="P1515" s="76" t="e">
        <f>IF(C1515="-",IF(A1515="-",IFERROR(VLOOKUP($D1515,' REACH Bilaga 59_update'!$A$5:$F$210,MATCH(Sammanfattning!P$1,' REACH Bilaga 59_update'!$A$4:$F$4,0),FALSE),VLOOKUP($D1515,'REACH Bilaga XIV_update'!$A$4:$H$110,MATCH(Sammanfattning!P$1,'REACH Bilaga XIV_update'!$A$4:$H$4,0),FALSE)),IFERROR(VLOOKUP($A1515,' REACH Bilaga 59_update'!$D$5:$F$210,MATCH(Sammanfattning!P$1,' REACH Bilaga 59_update'!$D$4:$F$4,0),FALSE),VLOOKUP($A1515,'REACH Bilaga XIV_update'!$D$4:$H$110,MATCH(Sammanfattning!P$1,'REACH Bilaga XIV_update'!$D$4:$H$4,0),FALSE))),IFERROR(VLOOKUP($C1515,' REACH Bilaga 59_update'!$C$5:$F$210,MATCH(Sammanfattning!P$1,' REACH Bilaga 59_update'!$C$4:$F$4,0),FALSE),VLOOKUP($C1515,'REACH Bilaga XIV_update'!$C$4:$H$110,MATCH(Sammanfattning!P$1,'REACH Bilaga XIV_update'!$C$4:$H$4,0),FALSE)))</f>
        <v>#N/A</v>
      </c>
      <c r="Q1515" s="76" t="e">
        <f>IF($C1515="-",IF($A1515="-",IF(VLOOKUP($D1515,'REACH Bilaga XIV_update'!$A$5:$I$110,9,FALSE)="",NA(),VLOOKUP($D1515,'REACH Bilaga XIV_update'!$A$5:$I$110,9,FALSE)),IF(VLOOKUP($A1515,'REACH Bilaga XIV_update'!$D$5:$I$110,6,FALSE)="",NA(),VLOOKUP($A1515,'REACH Bilaga XIV_update'!$D$5:$I$110,6,FALSE))),IF(VLOOKUP($C1515,'REACH Bilaga XIV_update'!$C$5:$I$110,7,FALSE)="",NA(),VLOOKUP($C1515,'REACH Bilaga XIV_update'!$C$5:$I$110,7,FALSE)))</f>
        <v>#N/A</v>
      </c>
      <c r="R1515" s="76" t="e">
        <f>IF($C1515="-",IF($A1515="-",IF(VLOOKUP($D1515,CoRAP_update!$A$5:$O$376,15,FALSE)="",NA(),VLOOKUP($D1515,CoRAP_update!$A$5:$O$376,15,FALSE)),IF(VLOOKUP($A1515,CoRAP_update!$D$5:$O$376,12,FALSE)="",NA(),VLOOKUP($A1515,CoRAP_update!$D$5:$O$376,12,FALSE))),IF(VLOOKUP($C1515,CoRAP_update!$C$5:$O$376,13,FALSE)="",NA(),VLOOKUP($C1515,CoRAP_update!$C$5:$O$376,13,FALSE)))</f>
        <v>#N/A</v>
      </c>
      <c r="S1515" s="144" t="e">
        <f>IF($C1515="-",IF($A1515="-",VLOOKUP($D1515,CoRAP_update!$A$5:$J$376,MATCH(Sammanfattning!S$1,CoRAP_update!$A$4:$J$4,0),FALSE),VLOOKUP($A1515,CoRAP_update!$D$5:$J$376,MATCH(Sammanfattning!S$1,CoRAP_update!$D$4:$J$4,0),FALSE)),VLOOKUP($C1515,CoRAP_update!$C$5:$J$376,MATCH(Sammanfattning!S$1,CoRAP_update!$C$4:$J$4,0),FALSE))</f>
        <v>#N/A</v>
      </c>
      <c r="T1515" s="76" t="e">
        <f>IF($A1515="-",VLOOKUP($D1515,EDC_update!$C$2:$F$450,4,FALSE),VLOOKUP($A1515,EDC_update!$B$2:$F$450,5,FALSE))</f>
        <v>#N/A</v>
      </c>
      <c r="V1515" s="78">
        <f>IF(IFERROR(SEARCH("PBT",P1515),99)=99,IF(IFERROR(SEARCH("suspected PBT",S1515),99)=99,IF(IFERROR(SEARCH("concluded to be PBT",K1515),99)=99,IF(IFERROR(SEARCH("PBT",S1515),99)=99,IF(IFERROR(SEARCH("PBT cand",L1515),99)=99,IF(IFERROR(SEARCH("PBT",L1515),99)=99,IF(IFERROR(SEARCH("persistent, bioackumulative and toxic properties",K1515),99)=99,0,Scoring!$E$3),Scoring!$E$3),Scoring!$E$7),Scoring!$E$3),Scoring!$E$5),Scoring!$E$6),Scoring!$E$3)</f>
        <v>0</v>
      </c>
      <c r="W1515" s="78">
        <f>IF(IFERROR(SEARCH("vPvB",P1515),99)=99,IF(IFERROR(SEARCH("suspected pbt/vPvB",S1515),99)=99,IF(IFERROR(SEARCH("vPvB",S1515),99)=99,IF(IFERROR(SEARCH("concluded to be a vPvB",S1515),99)=99,IF(IFERROR(SEARCH("identified as vPvB",K1515),99)=99,IF(IFERROR(SEARCH("concluded to be a vPvB",K1515),99)=99,IF(IFERROR(SEARCH("concluded to be both pbt and vPvB",S1515),99)=99,IF(IFERROR(SEARCH("concluded to be both pbt and vPvB",K1515),99)=99,0,Scoring!$E$5),Scoring!$E$5),Scoring!$E$5),Scoring!$E$5),Scoring!$E$5),Scoring!$E$4),Scoring!$E$6),Scoring!$E$4)</f>
        <v>0</v>
      </c>
      <c r="X1515" s="78">
        <f>IF(IFERROR(SEARCH("H410",N1515),99)=99,IF(IFERROR(SEARCH("H410",O1515),99)=99,IF(IFERROR(SEARCH("H410",Q1515),99)=99,IF(IFERROR(SEARCH("H410",M1515),99)=99,IF(IFERROR(SEARCH("H410",R1515),99)=99,IF(IFERROR(SEARCH("H411",N1515),99)=99,IF(IFERROR(SEARCH("H411",O1515),99)=99,IF(IFERROR(SEARCH("H411",Q1515),99)=99,IF(IFERROR(SEARCH("H411",M1515),99)=99,IF(IFERROR(SEARCH("H411",R1515),99)=99,IF(IFERROR(SEARCH("H413",N1515),99)=99,IF(IFERROR(SEARCH("H413",O1515),99)=99,IF(IFERROR(SEARCH("H413",Q1515),99)=99,IF(IFERROR(SEARCH("H413",M1515),99)=99,IF(IFERROR(SEARCH("H413",R1515),99)=99,IF(IFERROR(SEARCH("H412",N1515),99)=99,IF(IFERROR(SEARCH("H412",O1515),99)=99,IF(IFERROR(SEARCH("H412",Q1515),99)=99,IF(IFERROR(SEARCH("H412",M1515),99)=99,IF(IFERROR(SEARCH("H412",R1515),99)=99,0,Scoring!$E$2),Scoring!$E$2),Scoring!$E$2),Scoring!$E$2),Scoring!$E$2),Scoring!$E$2),Scoring!$E$2),Scoring!$E$2),Scoring!$E$2),Scoring!$E$2),Scoring!$E$2),Scoring!$E$2),Scoring!$E$2),Scoring!$E$2),Scoring!$E$2),Scoring!$E$2),Scoring!$E$2),Scoring!$E$2),Scoring!$E$2),Scoring!$E$2)</f>
        <v>0</v>
      </c>
      <c r="Y1515" s="78">
        <f>IF(IFERROR(SEARCH("CMR",K1515),99)=99,IF(IFERROR(SEARCH("Suspected CMR",S1515),99)=99,IF(IFERROR(SEARCH("CMR",S1515),99)=99,0,Scoring!$E$8),Scoring!$E$9),Scoring!$E$8)</f>
        <v>0</v>
      </c>
      <c r="Z1515" s="78">
        <f>IF(IFERROR(SEARCH("H350",N1515),99)=99,IF(IFERROR(SEARCH("H350",O1515),99)=99,IF(IFERROR(SEARCH("H350",Q1515),99)=99,IF(IFERROR(SEARCH("H350",M1515),99)=99,IF(IFERROR(SEARCH("H350",R1515),99)=99,IF(IFERROR(SEARCH("H351",N1515),99)=99,IF(IFERROR(SEARCH("H351",O1515),99)=99,IF(IFERROR(SEARCH("H351",Q1515),99)=99,IF(IFERROR(SEARCH("H351",M1515),99)=99,IF(IFERROR(SEARCH("H351",R1515),99)=99,IF(IFERROR(SEARCH("carcinogenic",P1515),99)=99,IF(IFERROR(SEARCH("suspected carcinogenic",S1515),99)=99,0,Scoring!$E$12),Scoring!$E$11),Scoring!$E$10),Scoring!$E$10),Scoring!$E$10),Scoring!$E$10),Scoring!$E$10),Scoring!$E$10),Scoring!$E$10),Scoring!$E$10),Scoring!$E$10),Scoring!$E$10)</f>
        <v>0</v>
      </c>
      <c r="AA1515" s="78">
        <f>IF(IFERROR(SEARCH("H340",N1515),99)=99,IF(IFERROR(SEARCH("H340",O1515),99)=99,IF(IFERROR(SEARCH("H340",Q1515),99)=99,IF(IFERROR(SEARCH("H340",M1515),99)=99,IF(IFERROR(SEARCH("H340",R1515),99)=99,IF(IFERROR(SEARCH("H341",N1515),99)=99,IF(IFERROR(SEARCH("H341",O1515),99)=99,IF(IFERROR(SEARCH("H341",Q1515),99)=99,IF(IFERROR(SEARCH("H341",M1515),99)=99,IF(IFERROR(SEARCH("H341",R1515),99)=99,IF(IFERROR(SEARCH("mutagenic",P1515),99)=99,IF(IFERROR(SEARCH("suspected mutagenic",S1515),99)=99,0,Scoring!$E$15),Scoring!$E$14),Scoring!$E$13),Scoring!$E$13),Scoring!$E$13),Scoring!$E$13),Scoring!$E$13),Scoring!$E$13),Scoring!$E$13),Scoring!$E$13),Scoring!$E$13),Scoring!$E$13)</f>
        <v>0</v>
      </c>
      <c r="AB1515" s="78">
        <f>IF(IFERROR(SEARCH("H360",N1515),99)=99,IF(IFERROR(SEARCH("H360",O1515),99)=99,IF(IFERROR(SEARCH("H360",Q1515),99)=99,IF(IFERROR(SEARCH("H360",M1515),99)=99,IF(IFERROR(SEARCH("H360",R1515),99)=99,IF(IFERROR(SEARCH("H361",N1515),99)=99,IF(IFERROR(SEARCH("H361",O1515),99)=99,IF(IFERROR(SEARCH("H361",Q1515),99)=99,IF(IFERROR(SEARCH("H361",M1515),99)=99,IF(IFERROR(SEARCH("H361",R1515),99)=99,IF(IFERROR(SEARCH("reproduction",P1515),99)=99,IF(IFERROR(SEARCH("suspected reprotoxic",S1515),99)=99,IF(IFERROR(SEARCH("reprotoxic",S1515),99)=99,IF(IFERROR(SEARCH("reprotoxic",K1515),99)=99,0,Scoring!$E$18),Scoring!$E$18),Scoring!$E$19),Scoring!$E$17),Scoring!$E$16),Scoring!$E$16),Scoring!$E$16),Scoring!$E$16),Scoring!$E$16),Scoring!$E$16),Scoring!$E$16),Scoring!$E$16),Scoring!$E$16),Scoring!$E$16)</f>
        <v>0</v>
      </c>
      <c r="AC1515" s="78">
        <f>IF(IFERROR(SEARCH("57f",L1515),99)=99,IF(IFERROR(SEARCH("57(f)",P1515),99)=99,0,Scoring!$E$20),Scoring!$E$20)</f>
        <v>0</v>
      </c>
      <c r="AD1515" s="78">
        <f>IF(IFERROR(SEARCH("CAT1",T1515),99)=99,IF(IFERROR(SEARCH("CAT2",T1515),99)=99,IF(IFERROR(SEARCH("CAT3",T1515),99)=99,IF(IFERROR(SEARCH("concluded to be endocrine",K1515),99)=99,IF(IFERROR(SEARCH("categorised as endocrine",K1515),99)=99,IF(IFERROR(SEARCH("endocrine disrupting",P1515),99)=99,IF(IFERROR(SEARCH("endocrine disrupting",K1515),99)=99,IF(IFERROR(SEARCH("suspected endocrine",S1515),99)=99,IF(IFERROR(SEARCH("potential endocrine",S1515),99)=99,0,Scoring!$E$25),Scoring!$E$25),Scoring!$E$24),Scoring!$E$24),Scoring!$E$24),Scoring!$E$24),Scoring!$E$23),Scoring!$E$22),Scoring!$E$21)</f>
        <v>0</v>
      </c>
      <c r="AE1515" s="78">
        <f>IF(IFERROR(SEARCH("suspected sensitiser",S1515),99)=99,IF(IFERROR(SEARCH("sensitiser",S1515),99)=99,IF(IFERROR(SEARCH("other hazard based concern",S1515),99)=99,0,Scoring!$E$28),Scoring!$E$26),Scoring!$E$27)</f>
        <v>0</v>
      </c>
      <c r="AF1515" s="78">
        <f>IF(IFERROR(M1515,1)=1,IF(IFERROR(N1515,1)=1,IF(IFERROR(O1515,1)=1,IF(IFERROR(Q1515,1)=1,IF(IFERROR(R1515,1)=1,IF(IFERROR(T1515,1)=1,IF(IFERROR(K1515,1)=1,IF(IFERROR(P1515,1)=1,IF(IFERROR(S1515,1)=1,Scoring!$E$29,0),0),0),0),0),0),0),0),0)</f>
        <v>0</v>
      </c>
      <c r="AG1515" s="78">
        <f t="shared" si="97"/>
        <v>0</v>
      </c>
      <c r="AI1515" s="93"/>
      <c r="AJ1515" s="94"/>
      <c r="AK1515" s="76"/>
      <c r="AL1515" s="75"/>
      <c r="AN1515" s="79"/>
      <c r="AO1515" s="79"/>
      <c r="AP1515" s="79"/>
      <c r="AQ1515" s="79"/>
      <c r="AR1515" s="79"/>
      <c r="AS1515" s="78"/>
      <c r="AU1515" s="79">
        <f>IF(IFERROR(F1515,99)=99,IF(IFERROR(G1515,99)=99,IF(IFERROR(H1515,99)=99,IF(IFERROR(I1515,99)=99,IF(IFERROR(E1515,99)=99,IF(IFERROR(J1515,99)=99,0,Scoring!$B$7),Scoring!$B$3),Scoring!$B$2),Scoring!$B$6),Scoring!$B$5),Scoring!$B$4)</f>
        <v>0.3</v>
      </c>
      <c r="AV1515" s="78">
        <f t="shared" si="98"/>
        <v>0</v>
      </c>
      <c r="AW1515" s="78"/>
      <c r="AX1515" s="66"/>
      <c r="AY1515" s="78"/>
      <c r="AZ1515" s="76"/>
      <c r="BB1515" s="76"/>
    </row>
    <row r="1516" spans="1:54" x14ac:dyDescent="0.25">
      <c r="A1516" s="84" t="s">
        <v>6465</v>
      </c>
      <c r="B1516" s="85" t="s">
        <v>30</v>
      </c>
      <c r="C1516" s="85" t="s">
        <v>6466</v>
      </c>
      <c r="D1516" s="84" t="s">
        <v>11471</v>
      </c>
      <c r="E1516" s="76" t="str">
        <f>IF(C1516="-",IF(A1516="-",VLOOKUP(D1516,'sin-list 180320_update'!$C$2:$C$835,1,FALSE),VLOOKUP(A1516,'sin-list 180320_update'!$A$2:$A$835,1,FALSE)),VLOOKUP(C1516,'sin-list 180320_update'!$B$2:$B$835,1,FALSE))</f>
        <v>264-780-6</v>
      </c>
      <c r="F1516" s="76" t="e">
        <f>IF($C1516="-",IF($A1516="-",VLOOKUP($D1516,'REACH Bilaga XVII_update'!$A$5:$A$131,1,FALSE),VLOOKUP($A1516,'REACH Bilaga XVII_update'!$C$5:$C$131,1,FALSE)),VLOOKUP($C1516,'REACH Bilaga XVII_update'!$B$5:$B$131,1,FALSE))</f>
        <v>#N/A</v>
      </c>
      <c r="G1516" s="76" t="e">
        <f>IF($C1516="-",IF($A1516="-",VLOOKUP($D1516,' REACH Bilaga 59_update'!$A$5:$A$210,1,FALSE),VLOOKUP($A1516,' REACH Bilaga 59_update'!$D$5:$D$210,1,FALSE)),VLOOKUP($C1516,' REACH Bilaga 59_update'!$C$5:$C$210,1,FALSE))</f>
        <v>#N/A</v>
      </c>
      <c r="H1516" s="76" t="e">
        <f>IF($C1516="-",IF($A1516="-",VLOOKUP($D1516,'REACH Bilaga XIV_update'!$A$5:$A$110,1,FALSE),VLOOKUP($A1516,'REACH Bilaga XIV_update'!$D$5:$D$110,1,FALSE)),VLOOKUP($C1516,'REACH Bilaga XIV_update'!$C$5:$C$110,1,FALSE))</f>
        <v>#N/A</v>
      </c>
      <c r="I1516" s="76" t="e">
        <f>IF($C1516="-",IF($A1516="-",VLOOKUP($D1516,CoRAP_update!$A$5:$A$376,1,FALSE),VLOOKUP($A1516,CoRAP_update!$D$5:$D$376,1,FALSE)),VLOOKUP($C1516,CoRAP_update!$C$5:$C$376,1,FALSE))</f>
        <v>#N/A</v>
      </c>
      <c r="J1516" s="76" t="e">
        <f>IF($C1516="-",IF($A1516="-",VLOOKUP($D1516,EDC_update!$C$2:$C$450,1,FALSE),VLOOKUP($A1516,EDC_update!$B$2:$B$450,1,FALSE)),VLOOKUP($C1516,EDC_update!$L$2:$L$450,1,FALSE))</f>
        <v>#N/A</v>
      </c>
      <c r="K1516" s="76" t="str">
        <f>IF($C1516="-",IF($A1516="-",IF(VLOOKUP($D1516,'sin-list 180320_update'!$C$2:$S$835,3,FALSE)="",NA(),VLOOKUP($D1516,'sin-list 180320_update'!$C$2:$S$835,3,FALSE)),IF(VLOOKUP($A1516,'sin-list 180320_update'!$A$2:$S$835,5,FALSE)="",NA(),VLOOKUP($A1516,'sin-list 180320_update'!$A$2:$S$835,5,FALSE))),IF(VLOOKUP($C1516,'sin-list 180320_update'!$B$2:$S$835,4,FALSE)="",NA(),VLOOKUP($C1516,'sin-list 180320_update'!$B$2:$S$835,4,FALSE)))</f>
        <v>This substance is Persistent, Bioaccumulative and Toxic</v>
      </c>
      <c r="L1516" s="76">
        <f>IF($C1516="-",IF($A1516="-",VLOOKUP($D1516,'sin-list 180320_update'!$C$2:$S$835,6,FALSE),VLOOKUP($A1516,'sin-list 180320_update'!$A$2:$S$835,8,FALSE)),VLOOKUP($C1516,'sin-list 180320_update'!$B$2:$S$835,7,FALSE))</f>
        <v>0</v>
      </c>
      <c r="M1516" s="76" t="e">
        <f>IF($C1516="-",IF($A1516="-",IF(VLOOKUP($D1516,'sin-list 180320_update'!$C$2:$S$835,8,FALSE)="",NA(),VLOOKUP($D1516,'sin-list 180320_update'!$C$2:$S$835,8,FALSE)),IF(VLOOKUP($A1516,'sin-list 180320_update'!$A$2:$S$835,10,FALSE)="",NA(),VLOOKUP($A1516,'sin-list 180320_update'!$A$2:$S$835,10,FALSE))),IF(VLOOKUP($C1516,'sin-list 180320_update'!$B$2:$S$835,9,FALSE)="",NA(),VLOOKUP($C1516,'sin-list 180320_update'!$B$2:$S$835,9,FALSE)))</f>
        <v>#N/A</v>
      </c>
      <c r="N1516" s="76" t="e">
        <f>IF($C1516="-",IF($A1516="-",IF(VLOOKUP($D1516,'REACH Bilaga XVII_update'!$A$5:$E$131,4,FALSE)="",NA(),VLOOKUP($D1516,'REACH Bilaga XVII_update'!$A$5:$E$131,4,FALSE)),IF(VLOOKUP($A1516,'REACH Bilaga XVII_update'!$C$5:$D$131,2,FALSE)="",NA(),VLOOKUP($A1516,'REACH Bilaga XVII_update'!$C$5:$D$131,2,FALSE))),IF(VLOOKUP($C1516,'REACH Bilaga XVII_update'!$B$5:$D$131,3,FALSE)="",NA(),VLOOKUP($C1516,'REACH Bilaga XVII_update'!$B$5:$D$131,3,FALSE)))</f>
        <v>#N/A</v>
      </c>
      <c r="O1516" s="76" t="e">
        <f>IF($C1516="-",IF($A1516="-",IF(VLOOKUP($D1516,' REACH Bilaga 59_update'!$A$5:$E$210,5,FALSE)="",NA(),VLOOKUP($D1516,' REACH Bilaga 59_update'!$A$5:$E$210,5,FALSE)),IF(VLOOKUP($A1516,' REACH Bilaga 59_update'!$D$5:$E$210,2,FALSE)="",NA(),VLOOKUP($A1516,' REACH Bilaga 59_update'!$D$5:$E$210,2,FALSE))),IF(VLOOKUP($C1516,' REACH Bilaga 59_update'!$C$5:$E$210,3,FALSE)="",NA(),VLOOKUP($C1516,' REACH Bilaga 59_update'!$C$5:$E$210,3,FALSE)))</f>
        <v>#N/A</v>
      </c>
      <c r="P1516" s="76" t="e">
        <f>IF(C1516="-",IF(A1516="-",IFERROR(VLOOKUP($D1516,' REACH Bilaga 59_update'!$A$5:$F$210,MATCH(Sammanfattning!P$1,' REACH Bilaga 59_update'!$A$4:$F$4,0),FALSE),VLOOKUP($D1516,'REACH Bilaga XIV_update'!$A$4:$H$110,MATCH(Sammanfattning!P$1,'REACH Bilaga XIV_update'!$A$4:$H$4,0),FALSE)),IFERROR(VLOOKUP($A1516,' REACH Bilaga 59_update'!$D$5:$F$210,MATCH(Sammanfattning!P$1,' REACH Bilaga 59_update'!$D$4:$F$4,0),FALSE),VLOOKUP($A1516,'REACH Bilaga XIV_update'!$D$4:$H$110,MATCH(Sammanfattning!P$1,'REACH Bilaga XIV_update'!$D$4:$H$4,0),FALSE))),IFERROR(VLOOKUP($C1516,' REACH Bilaga 59_update'!$C$5:$F$210,MATCH(Sammanfattning!P$1,' REACH Bilaga 59_update'!$C$4:$F$4,0),FALSE),VLOOKUP($C1516,'REACH Bilaga XIV_update'!$C$4:$H$110,MATCH(Sammanfattning!P$1,'REACH Bilaga XIV_update'!$C$4:$H$4,0),FALSE)))</f>
        <v>#N/A</v>
      </c>
      <c r="Q1516" s="76" t="e">
        <f>IF($C1516="-",IF($A1516="-",IF(VLOOKUP($D1516,'REACH Bilaga XIV_update'!$A$5:$I$110,9,FALSE)="",NA(),VLOOKUP($D1516,'REACH Bilaga XIV_update'!$A$5:$I$110,9,FALSE)),IF(VLOOKUP($A1516,'REACH Bilaga XIV_update'!$D$5:$I$110,6,FALSE)="",NA(),VLOOKUP($A1516,'REACH Bilaga XIV_update'!$D$5:$I$110,6,FALSE))),IF(VLOOKUP($C1516,'REACH Bilaga XIV_update'!$C$5:$I$110,7,FALSE)="",NA(),VLOOKUP($C1516,'REACH Bilaga XIV_update'!$C$5:$I$110,7,FALSE)))</f>
        <v>#N/A</v>
      </c>
      <c r="R1516" s="76" t="e">
        <f>IF($C1516="-",IF($A1516="-",IF(VLOOKUP($D1516,CoRAP_update!$A$5:$O$376,15,FALSE)="",NA(),VLOOKUP($D1516,CoRAP_update!$A$5:$O$376,15,FALSE)),IF(VLOOKUP($A1516,CoRAP_update!$D$5:$O$376,12,FALSE)="",NA(),VLOOKUP($A1516,CoRAP_update!$D$5:$O$376,12,FALSE))),IF(VLOOKUP($C1516,CoRAP_update!$C$5:$O$376,13,FALSE)="",NA(),VLOOKUP($C1516,CoRAP_update!$C$5:$O$376,13,FALSE)))</f>
        <v>#N/A</v>
      </c>
      <c r="S1516" s="144" t="e">
        <f>IF($C1516="-",IF($A1516="-",VLOOKUP($D1516,CoRAP_update!$A$5:$J$376,MATCH(Sammanfattning!S$1,CoRAP_update!$A$4:$J$4,0),FALSE),VLOOKUP($A1516,CoRAP_update!$D$5:$J$376,MATCH(Sammanfattning!S$1,CoRAP_update!$D$4:$J$4,0),FALSE)),VLOOKUP($C1516,CoRAP_update!$C$5:$J$376,MATCH(Sammanfattning!S$1,CoRAP_update!$C$4:$J$4,0),FALSE))</f>
        <v>#N/A</v>
      </c>
      <c r="T1516" s="76" t="e">
        <f>IF($A1516="-",VLOOKUP($D1516,EDC_update!$C$2:$F$450,4,FALSE),VLOOKUP($A1516,EDC_update!$B$2:$F$450,5,FALSE))</f>
        <v>#N/A</v>
      </c>
      <c r="V1516" s="78">
        <f>IF(IFERROR(SEARCH("PBT",P1516),99)=99,IF(IFERROR(SEARCH("suspected PBT",S1516),99)=99,IF(IFERROR(SEARCH("concluded to be PBT",K1516),99)=99,IF(IFERROR(SEARCH("PBT",S1516),99)=99,IF(IFERROR(SEARCH("PBT cand",L1516),99)=99,IF(IFERROR(SEARCH("PBT",L1516),99)=99,IF(IFERROR(SEARCH("persistent, bioackumulative and toxic properties",K1516),99)=99,0,Scoring!$E$3),Scoring!$E$3),Scoring!$E$7),Scoring!$E$3),Scoring!$E$5),Scoring!$E$6),Scoring!$E$3)</f>
        <v>0</v>
      </c>
      <c r="W1516" s="78">
        <f>IF(IFERROR(SEARCH("vPvB",P1516),99)=99,IF(IFERROR(SEARCH("suspected pbt/vPvB",S1516),99)=99,IF(IFERROR(SEARCH("vPvB",S1516),99)=99,IF(IFERROR(SEARCH("concluded to be a vPvB",S1516),99)=99,IF(IFERROR(SEARCH("identified as vPvB",K1516),99)=99,IF(IFERROR(SEARCH("concluded to be a vPvB",K1516),99)=99,IF(IFERROR(SEARCH("concluded to be both pbt and vPvB",S1516),99)=99,IF(IFERROR(SEARCH("concluded to be both pbt and vPvB",K1516),99)=99,0,Scoring!$E$5),Scoring!$E$5),Scoring!$E$5),Scoring!$E$5),Scoring!$E$5),Scoring!$E$4),Scoring!$E$6),Scoring!$E$4)</f>
        <v>0</v>
      </c>
      <c r="X1516" s="78">
        <f>IF(IFERROR(SEARCH("H410",N1516),99)=99,IF(IFERROR(SEARCH("H410",O1516),99)=99,IF(IFERROR(SEARCH("H410",Q1516),99)=99,IF(IFERROR(SEARCH("H410",M1516),99)=99,IF(IFERROR(SEARCH("H410",R1516),99)=99,IF(IFERROR(SEARCH("H411",N1516),99)=99,IF(IFERROR(SEARCH("H411",O1516),99)=99,IF(IFERROR(SEARCH("H411",Q1516),99)=99,IF(IFERROR(SEARCH("H411",M1516),99)=99,IF(IFERROR(SEARCH("H411",R1516),99)=99,IF(IFERROR(SEARCH("H413",N1516),99)=99,IF(IFERROR(SEARCH("H413",O1516),99)=99,IF(IFERROR(SEARCH("H413",Q1516),99)=99,IF(IFERROR(SEARCH("H413",M1516),99)=99,IF(IFERROR(SEARCH("H413",R1516),99)=99,IF(IFERROR(SEARCH("H412",N1516),99)=99,IF(IFERROR(SEARCH("H412",O1516),99)=99,IF(IFERROR(SEARCH("H412",Q1516),99)=99,IF(IFERROR(SEARCH("H412",M1516),99)=99,IF(IFERROR(SEARCH("H412",R1516),99)=99,0,Scoring!$E$2),Scoring!$E$2),Scoring!$E$2),Scoring!$E$2),Scoring!$E$2),Scoring!$E$2),Scoring!$E$2),Scoring!$E$2),Scoring!$E$2),Scoring!$E$2),Scoring!$E$2),Scoring!$E$2),Scoring!$E$2),Scoring!$E$2),Scoring!$E$2),Scoring!$E$2),Scoring!$E$2),Scoring!$E$2),Scoring!$E$2),Scoring!$E$2)</f>
        <v>0</v>
      </c>
      <c r="Y1516" s="78">
        <f>IF(IFERROR(SEARCH("CMR",K1516),99)=99,IF(IFERROR(SEARCH("Suspected CMR",S1516),99)=99,IF(IFERROR(SEARCH("CMR",S1516),99)=99,0,Scoring!$E$8),Scoring!$E$9),Scoring!$E$8)</f>
        <v>0</v>
      </c>
      <c r="Z1516" s="78">
        <f>IF(IFERROR(SEARCH("H350",N1516),99)=99,IF(IFERROR(SEARCH("H350",O1516),99)=99,IF(IFERROR(SEARCH("H350",Q1516),99)=99,IF(IFERROR(SEARCH("H350",M1516),99)=99,IF(IFERROR(SEARCH("H350",R1516),99)=99,IF(IFERROR(SEARCH("H351",N1516),99)=99,IF(IFERROR(SEARCH("H351",O1516),99)=99,IF(IFERROR(SEARCH("H351",Q1516),99)=99,IF(IFERROR(SEARCH("H351",M1516),99)=99,IF(IFERROR(SEARCH("H351",R1516),99)=99,IF(IFERROR(SEARCH("carcinogenic",P1516),99)=99,IF(IFERROR(SEARCH("suspected carcinogenic",S1516),99)=99,0,Scoring!$E$12),Scoring!$E$11),Scoring!$E$10),Scoring!$E$10),Scoring!$E$10),Scoring!$E$10),Scoring!$E$10),Scoring!$E$10),Scoring!$E$10),Scoring!$E$10),Scoring!$E$10),Scoring!$E$10)</f>
        <v>0</v>
      </c>
      <c r="AA1516" s="78">
        <f>IF(IFERROR(SEARCH("H340",N1516),99)=99,IF(IFERROR(SEARCH("H340",O1516),99)=99,IF(IFERROR(SEARCH("H340",Q1516),99)=99,IF(IFERROR(SEARCH("H340",M1516),99)=99,IF(IFERROR(SEARCH("H340",R1516),99)=99,IF(IFERROR(SEARCH("H341",N1516),99)=99,IF(IFERROR(SEARCH("H341",O1516),99)=99,IF(IFERROR(SEARCH("H341",Q1516),99)=99,IF(IFERROR(SEARCH("H341",M1516),99)=99,IF(IFERROR(SEARCH("H341",R1516),99)=99,IF(IFERROR(SEARCH("mutagenic",P1516),99)=99,IF(IFERROR(SEARCH("suspected mutagenic",S1516),99)=99,0,Scoring!$E$15),Scoring!$E$14),Scoring!$E$13),Scoring!$E$13),Scoring!$E$13),Scoring!$E$13),Scoring!$E$13),Scoring!$E$13),Scoring!$E$13),Scoring!$E$13),Scoring!$E$13),Scoring!$E$13)</f>
        <v>0</v>
      </c>
      <c r="AB1516" s="78">
        <f>IF(IFERROR(SEARCH("H360",N1516),99)=99,IF(IFERROR(SEARCH("H360",O1516),99)=99,IF(IFERROR(SEARCH("H360",Q1516),99)=99,IF(IFERROR(SEARCH("H360",M1516),99)=99,IF(IFERROR(SEARCH("H360",R1516),99)=99,IF(IFERROR(SEARCH("H361",N1516),99)=99,IF(IFERROR(SEARCH("H361",O1516),99)=99,IF(IFERROR(SEARCH("H361",Q1516),99)=99,IF(IFERROR(SEARCH("H361",M1516),99)=99,IF(IFERROR(SEARCH("H361",R1516),99)=99,IF(IFERROR(SEARCH("reproduction",P1516),99)=99,IF(IFERROR(SEARCH("suspected reprotoxic",S1516),99)=99,IF(IFERROR(SEARCH("reprotoxic",S1516),99)=99,IF(IFERROR(SEARCH("reprotoxic",K1516),99)=99,0,Scoring!$E$18),Scoring!$E$18),Scoring!$E$19),Scoring!$E$17),Scoring!$E$16),Scoring!$E$16),Scoring!$E$16),Scoring!$E$16),Scoring!$E$16),Scoring!$E$16),Scoring!$E$16),Scoring!$E$16),Scoring!$E$16),Scoring!$E$16)</f>
        <v>0</v>
      </c>
      <c r="AC1516" s="78">
        <f>IF(IFERROR(SEARCH("57f",L1516),99)=99,IF(IFERROR(SEARCH("57(f)",P1516),99)=99,0,Scoring!$E$20),Scoring!$E$20)</f>
        <v>0</v>
      </c>
      <c r="AD1516" s="78">
        <f>IF(IFERROR(SEARCH("CAT1",T1516),99)=99,IF(IFERROR(SEARCH("CAT2",T1516),99)=99,IF(IFERROR(SEARCH("CAT3",T1516),99)=99,IF(IFERROR(SEARCH("concluded to be endocrine",K1516),99)=99,IF(IFERROR(SEARCH("categorised as endocrine",K1516),99)=99,IF(IFERROR(SEARCH("endocrine disrupting",P1516),99)=99,IF(IFERROR(SEARCH("endocrine disrupting",K1516),99)=99,IF(IFERROR(SEARCH("suspected endocrine",S1516),99)=99,IF(IFERROR(SEARCH("potential endocrine",S1516),99)=99,0,Scoring!$E$25),Scoring!$E$25),Scoring!$E$24),Scoring!$E$24),Scoring!$E$24),Scoring!$E$24),Scoring!$E$23),Scoring!$E$22),Scoring!$E$21)</f>
        <v>0</v>
      </c>
      <c r="AE1516" s="78">
        <f>IF(IFERROR(SEARCH("suspected sensitiser",S1516),99)=99,IF(IFERROR(SEARCH("sensitiser",S1516),99)=99,IF(IFERROR(SEARCH("other hazard based concern",S1516),99)=99,0,Scoring!$E$28),Scoring!$E$26),Scoring!$E$27)</f>
        <v>0</v>
      </c>
      <c r="AF1516" s="78">
        <f>IF(IFERROR(M1516,1)=1,IF(IFERROR(N1516,1)=1,IF(IFERROR(O1516,1)=1,IF(IFERROR(Q1516,1)=1,IF(IFERROR(R1516,1)=1,IF(IFERROR(T1516,1)=1,IF(IFERROR(K1516,1)=1,IF(IFERROR(P1516,1)=1,IF(IFERROR(S1516,1)=1,Scoring!$E$29,0),0),0),0),0),0),0),0),0)</f>
        <v>0</v>
      </c>
      <c r="AG1516" s="78">
        <f t="shared" si="97"/>
        <v>0</v>
      </c>
      <c r="AI1516" s="93"/>
      <c r="AJ1516" s="94"/>
      <c r="AK1516" s="76"/>
      <c r="AL1516" s="75"/>
      <c r="AN1516" s="79"/>
      <c r="AO1516" s="79"/>
      <c r="AP1516" s="79"/>
      <c r="AQ1516" s="79"/>
      <c r="AR1516" s="79"/>
      <c r="AS1516" s="78"/>
      <c r="AU1516" s="79">
        <f>IF(IFERROR(F1516,99)=99,IF(IFERROR(G1516,99)=99,IF(IFERROR(H1516,99)=99,IF(IFERROR(I1516,99)=99,IF(IFERROR(E1516,99)=99,IF(IFERROR(J1516,99)=99,0,Scoring!$B$7),Scoring!$B$3),Scoring!$B$2),Scoring!$B$6),Scoring!$B$5),Scoring!$B$4)</f>
        <v>0.3</v>
      </c>
      <c r="AV1516" s="78">
        <f t="shared" si="98"/>
        <v>0</v>
      </c>
      <c r="AW1516" s="78"/>
      <c r="AX1516" s="66"/>
      <c r="AY1516" s="78"/>
      <c r="AZ1516" s="76"/>
      <c r="BB1516" s="76"/>
    </row>
    <row r="1517" spans="1:54" x14ac:dyDescent="0.25">
      <c r="A1517" s="84" t="s">
        <v>11781</v>
      </c>
      <c r="B1517" s="85" t="s">
        <v>30</v>
      </c>
      <c r="C1517" s="85" t="s">
        <v>11472</v>
      </c>
      <c r="D1517" s="84" t="s">
        <v>11473</v>
      </c>
      <c r="E1517" s="76" t="str">
        <f>IF(C1517="-",IF(A1517="-",VLOOKUP(D1517,'sin-list 180320_update'!$C$2:$C$835,1,FALSE),VLOOKUP(A1517,'sin-list 180320_update'!$A$2:$A$835,1,FALSE)),VLOOKUP(C1517,'sin-list 180320_update'!$B$2:$B$835,1,FALSE))</f>
        <v>269-513-7</v>
      </c>
      <c r="F1517" s="76" t="e">
        <f>IF($C1517="-",IF($A1517="-",VLOOKUP($D1517,'REACH Bilaga XVII_update'!$A$5:$A$131,1,FALSE),VLOOKUP($A1517,'REACH Bilaga XVII_update'!$C$5:$C$131,1,FALSE)),VLOOKUP($C1517,'REACH Bilaga XVII_update'!$B$5:$B$131,1,FALSE))</f>
        <v>#N/A</v>
      </c>
      <c r="G1517" s="76" t="e">
        <f>IF($C1517="-",IF($A1517="-",VLOOKUP($D1517,' REACH Bilaga 59_update'!$A$5:$A$210,1,FALSE),VLOOKUP($A1517,' REACH Bilaga 59_update'!$D$5:$D$210,1,FALSE)),VLOOKUP($C1517,' REACH Bilaga 59_update'!$C$5:$C$210,1,FALSE))</f>
        <v>#N/A</v>
      </c>
      <c r="H1517" s="76" t="e">
        <f>IF($C1517="-",IF($A1517="-",VLOOKUP($D1517,'REACH Bilaga XIV_update'!$A$5:$A$110,1,FALSE),VLOOKUP($A1517,'REACH Bilaga XIV_update'!$D$5:$D$110,1,FALSE)),VLOOKUP($C1517,'REACH Bilaga XIV_update'!$C$5:$C$110,1,FALSE))</f>
        <v>#N/A</v>
      </c>
      <c r="I1517" s="76" t="e">
        <f>IF($C1517="-",IF($A1517="-",VLOOKUP($D1517,CoRAP_update!$A$5:$A$376,1,FALSE),VLOOKUP($A1517,CoRAP_update!$D$5:$D$376,1,FALSE)),VLOOKUP($C1517,CoRAP_update!$C$5:$C$376,1,FALSE))</f>
        <v>#N/A</v>
      </c>
      <c r="J1517" s="76" t="e">
        <f>IF($C1517="-",IF($A1517="-",VLOOKUP($D1517,EDC_update!$C$2:$C$450,1,FALSE),VLOOKUP($A1517,EDC_update!$B$2:$B$450,1,FALSE)),VLOOKUP($C1517,EDC_update!$L$2:$L$450,1,FALSE))</f>
        <v>#N/A</v>
      </c>
      <c r="K1517" s="76" t="str">
        <f>IF($C1517="-",IF($A1517="-",IF(VLOOKUP($D1517,'sin-list 180320_update'!$C$2:$S$835,3,FALSE)="",NA(),VLOOKUP($D1517,'sin-list 180320_update'!$C$2:$S$835,3,FALSE)),IF(VLOOKUP($A1517,'sin-list 180320_update'!$A$2:$S$835,5,FALSE)="",NA(),VLOOKUP($A1517,'sin-list 180320_update'!$A$2:$S$835,5,FALSE))),IF(VLOOKUP($C1517,'sin-list 180320_update'!$B$2:$S$835,4,FALSE)="",NA(),VLOOKUP($C1517,'sin-list 180320_update'!$B$2:$S$835,4,FALSE)))</f>
        <v>This substance is very Persistent and very Mobile.</v>
      </c>
      <c r="L1517" s="76">
        <f>IF($C1517="-",IF($A1517="-",VLOOKUP($D1517,'sin-list 180320_update'!$C$2:$S$835,6,FALSE),VLOOKUP($A1517,'sin-list 180320_update'!$A$2:$S$835,8,FALSE)),VLOOKUP($C1517,'sin-list 180320_update'!$B$2:$S$835,7,FALSE))</f>
        <v>0</v>
      </c>
      <c r="M1517" s="76" t="e">
        <f>IF($C1517="-",IF($A1517="-",IF(VLOOKUP($D1517,'sin-list 180320_update'!$C$2:$S$835,8,FALSE)="",NA(),VLOOKUP($D1517,'sin-list 180320_update'!$C$2:$S$835,8,FALSE)),IF(VLOOKUP($A1517,'sin-list 180320_update'!$A$2:$S$835,10,FALSE)="",NA(),VLOOKUP($A1517,'sin-list 180320_update'!$A$2:$S$835,10,FALSE))),IF(VLOOKUP($C1517,'sin-list 180320_update'!$B$2:$S$835,9,FALSE)="",NA(),VLOOKUP($C1517,'sin-list 180320_update'!$B$2:$S$835,9,FALSE)))</f>
        <v>#N/A</v>
      </c>
      <c r="N1517" s="76" t="e">
        <f>IF($C1517="-",IF($A1517="-",IF(VLOOKUP($D1517,'REACH Bilaga XVII_update'!$A$5:$E$131,4,FALSE)="",NA(),VLOOKUP($D1517,'REACH Bilaga XVII_update'!$A$5:$E$131,4,FALSE)),IF(VLOOKUP($A1517,'REACH Bilaga XVII_update'!$C$5:$D$131,2,FALSE)="",NA(),VLOOKUP($A1517,'REACH Bilaga XVII_update'!$C$5:$D$131,2,FALSE))),IF(VLOOKUP($C1517,'REACH Bilaga XVII_update'!$B$5:$D$131,3,FALSE)="",NA(),VLOOKUP($C1517,'REACH Bilaga XVII_update'!$B$5:$D$131,3,FALSE)))</f>
        <v>#N/A</v>
      </c>
      <c r="O1517" s="76" t="e">
        <f>IF($C1517="-",IF($A1517="-",IF(VLOOKUP($D1517,' REACH Bilaga 59_update'!$A$5:$E$210,5,FALSE)="",NA(),VLOOKUP($D1517,' REACH Bilaga 59_update'!$A$5:$E$210,5,FALSE)),IF(VLOOKUP($A1517,' REACH Bilaga 59_update'!$D$5:$E$210,2,FALSE)="",NA(),VLOOKUP($A1517,' REACH Bilaga 59_update'!$D$5:$E$210,2,FALSE))),IF(VLOOKUP($C1517,' REACH Bilaga 59_update'!$C$5:$E$210,3,FALSE)="",NA(),VLOOKUP($C1517,' REACH Bilaga 59_update'!$C$5:$E$210,3,FALSE)))</f>
        <v>#N/A</v>
      </c>
      <c r="P1517" s="76" t="e">
        <f>IF(C1517="-",IF(A1517="-",IFERROR(VLOOKUP($D1517,' REACH Bilaga 59_update'!$A$5:$F$210,MATCH(Sammanfattning!P$1,' REACH Bilaga 59_update'!$A$4:$F$4,0),FALSE),VLOOKUP($D1517,'REACH Bilaga XIV_update'!$A$4:$H$110,MATCH(Sammanfattning!P$1,'REACH Bilaga XIV_update'!$A$4:$H$4,0),FALSE)),IFERROR(VLOOKUP($A1517,' REACH Bilaga 59_update'!$D$5:$F$210,MATCH(Sammanfattning!P$1,' REACH Bilaga 59_update'!$D$4:$F$4,0),FALSE),VLOOKUP($A1517,'REACH Bilaga XIV_update'!$D$4:$H$110,MATCH(Sammanfattning!P$1,'REACH Bilaga XIV_update'!$D$4:$H$4,0),FALSE))),IFERROR(VLOOKUP($C1517,' REACH Bilaga 59_update'!$C$5:$F$210,MATCH(Sammanfattning!P$1,' REACH Bilaga 59_update'!$C$4:$F$4,0),FALSE),VLOOKUP($C1517,'REACH Bilaga XIV_update'!$C$4:$H$110,MATCH(Sammanfattning!P$1,'REACH Bilaga XIV_update'!$C$4:$H$4,0),FALSE)))</f>
        <v>#N/A</v>
      </c>
      <c r="Q1517" s="76" t="e">
        <f>IF($C1517="-",IF($A1517="-",IF(VLOOKUP($D1517,'REACH Bilaga XIV_update'!$A$5:$I$110,9,FALSE)="",NA(),VLOOKUP($D1517,'REACH Bilaga XIV_update'!$A$5:$I$110,9,FALSE)),IF(VLOOKUP($A1517,'REACH Bilaga XIV_update'!$D$5:$I$110,6,FALSE)="",NA(),VLOOKUP($A1517,'REACH Bilaga XIV_update'!$D$5:$I$110,6,FALSE))),IF(VLOOKUP($C1517,'REACH Bilaga XIV_update'!$C$5:$I$110,7,FALSE)="",NA(),VLOOKUP($C1517,'REACH Bilaga XIV_update'!$C$5:$I$110,7,FALSE)))</f>
        <v>#N/A</v>
      </c>
      <c r="R1517" s="76" t="e">
        <f>IF($C1517="-",IF($A1517="-",IF(VLOOKUP($D1517,CoRAP_update!$A$5:$O$376,15,FALSE)="",NA(),VLOOKUP($D1517,CoRAP_update!$A$5:$O$376,15,FALSE)),IF(VLOOKUP($A1517,CoRAP_update!$D$5:$O$376,12,FALSE)="",NA(),VLOOKUP($A1517,CoRAP_update!$D$5:$O$376,12,FALSE))),IF(VLOOKUP($C1517,CoRAP_update!$C$5:$O$376,13,FALSE)="",NA(),VLOOKUP($C1517,CoRAP_update!$C$5:$O$376,13,FALSE)))</f>
        <v>#N/A</v>
      </c>
      <c r="S1517" s="144" t="e">
        <f>IF($C1517="-",IF($A1517="-",VLOOKUP($D1517,CoRAP_update!$A$5:$J$376,MATCH(Sammanfattning!S$1,CoRAP_update!$A$4:$J$4,0),FALSE),VLOOKUP($A1517,CoRAP_update!$D$5:$J$376,MATCH(Sammanfattning!S$1,CoRAP_update!$D$4:$J$4,0),FALSE)),VLOOKUP($C1517,CoRAP_update!$C$5:$J$376,MATCH(Sammanfattning!S$1,CoRAP_update!$C$4:$J$4,0),FALSE))</f>
        <v>#N/A</v>
      </c>
      <c r="T1517" s="76" t="e">
        <f>IF($A1517="-",VLOOKUP($D1517,EDC_update!$C$2:$F$450,4,FALSE),VLOOKUP($A1517,EDC_update!$B$2:$F$450,5,FALSE))</f>
        <v>#N/A</v>
      </c>
      <c r="V1517" s="78">
        <f>IF(IFERROR(SEARCH("PBT",P1517),99)=99,IF(IFERROR(SEARCH("suspected PBT",S1517),99)=99,IF(IFERROR(SEARCH("concluded to be PBT",K1517),99)=99,IF(IFERROR(SEARCH("PBT",S1517),99)=99,IF(IFERROR(SEARCH("PBT cand",L1517),99)=99,IF(IFERROR(SEARCH("PBT",L1517),99)=99,IF(IFERROR(SEARCH("persistent, bioackumulative and toxic properties",K1517),99)=99,0,Scoring!$E$3),Scoring!$E$3),Scoring!$E$7),Scoring!$E$3),Scoring!$E$5),Scoring!$E$6),Scoring!$E$3)</f>
        <v>0</v>
      </c>
      <c r="W1517" s="78">
        <f>IF(IFERROR(SEARCH("vPvB",P1517),99)=99,IF(IFERROR(SEARCH("suspected pbt/vPvB",S1517),99)=99,IF(IFERROR(SEARCH("vPvB",S1517),99)=99,IF(IFERROR(SEARCH("concluded to be a vPvB",S1517),99)=99,IF(IFERROR(SEARCH("identified as vPvB",K1517),99)=99,IF(IFERROR(SEARCH("concluded to be a vPvB",K1517),99)=99,IF(IFERROR(SEARCH("concluded to be both pbt and vPvB",S1517),99)=99,IF(IFERROR(SEARCH("concluded to be both pbt and vPvB",K1517),99)=99,0,Scoring!$E$5),Scoring!$E$5),Scoring!$E$5),Scoring!$E$5),Scoring!$E$5),Scoring!$E$4),Scoring!$E$6),Scoring!$E$4)</f>
        <v>0</v>
      </c>
      <c r="X1517" s="78">
        <f>IF(IFERROR(SEARCH("H410",N1517),99)=99,IF(IFERROR(SEARCH("H410",O1517),99)=99,IF(IFERROR(SEARCH("H410",Q1517),99)=99,IF(IFERROR(SEARCH("H410",M1517),99)=99,IF(IFERROR(SEARCH("H410",R1517),99)=99,IF(IFERROR(SEARCH("H411",N1517),99)=99,IF(IFERROR(SEARCH("H411",O1517),99)=99,IF(IFERROR(SEARCH("H411",Q1517),99)=99,IF(IFERROR(SEARCH("H411",M1517),99)=99,IF(IFERROR(SEARCH("H411",R1517),99)=99,IF(IFERROR(SEARCH("H413",N1517),99)=99,IF(IFERROR(SEARCH("H413",O1517),99)=99,IF(IFERROR(SEARCH("H413",Q1517),99)=99,IF(IFERROR(SEARCH("H413",M1517),99)=99,IF(IFERROR(SEARCH("H413",R1517),99)=99,IF(IFERROR(SEARCH("H412",N1517),99)=99,IF(IFERROR(SEARCH("H412",O1517),99)=99,IF(IFERROR(SEARCH("H412",Q1517),99)=99,IF(IFERROR(SEARCH("H412",M1517),99)=99,IF(IFERROR(SEARCH("H412",R1517),99)=99,0,Scoring!$E$2),Scoring!$E$2),Scoring!$E$2),Scoring!$E$2),Scoring!$E$2),Scoring!$E$2),Scoring!$E$2),Scoring!$E$2),Scoring!$E$2),Scoring!$E$2),Scoring!$E$2),Scoring!$E$2),Scoring!$E$2),Scoring!$E$2),Scoring!$E$2),Scoring!$E$2),Scoring!$E$2),Scoring!$E$2),Scoring!$E$2),Scoring!$E$2)</f>
        <v>0</v>
      </c>
      <c r="Y1517" s="78">
        <f>IF(IFERROR(SEARCH("CMR",K1517),99)=99,IF(IFERROR(SEARCH("Suspected CMR",S1517),99)=99,IF(IFERROR(SEARCH("CMR",S1517),99)=99,0,Scoring!$E$8),Scoring!$E$9),Scoring!$E$8)</f>
        <v>0</v>
      </c>
      <c r="Z1517" s="78">
        <f>IF(IFERROR(SEARCH("H350",N1517),99)=99,IF(IFERROR(SEARCH("H350",O1517),99)=99,IF(IFERROR(SEARCH("H350",Q1517),99)=99,IF(IFERROR(SEARCH("H350",M1517),99)=99,IF(IFERROR(SEARCH("H350",R1517),99)=99,IF(IFERROR(SEARCH("H351",N1517),99)=99,IF(IFERROR(SEARCH("H351",O1517),99)=99,IF(IFERROR(SEARCH("H351",Q1517),99)=99,IF(IFERROR(SEARCH("H351",M1517),99)=99,IF(IFERROR(SEARCH("H351",R1517),99)=99,IF(IFERROR(SEARCH("carcinogenic",P1517),99)=99,IF(IFERROR(SEARCH("suspected carcinogenic",S1517),99)=99,0,Scoring!$E$12),Scoring!$E$11),Scoring!$E$10),Scoring!$E$10),Scoring!$E$10),Scoring!$E$10),Scoring!$E$10),Scoring!$E$10),Scoring!$E$10),Scoring!$E$10),Scoring!$E$10),Scoring!$E$10)</f>
        <v>0</v>
      </c>
      <c r="AA1517" s="78">
        <f>IF(IFERROR(SEARCH("H340",N1517),99)=99,IF(IFERROR(SEARCH("H340",O1517),99)=99,IF(IFERROR(SEARCH("H340",Q1517),99)=99,IF(IFERROR(SEARCH("H340",M1517),99)=99,IF(IFERROR(SEARCH("H340",R1517),99)=99,IF(IFERROR(SEARCH("H341",N1517),99)=99,IF(IFERROR(SEARCH("H341",O1517),99)=99,IF(IFERROR(SEARCH("H341",Q1517),99)=99,IF(IFERROR(SEARCH("H341",M1517),99)=99,IF(IFERROR(SEARCH("H341",R1517),99)=99,IF(IFERROR(SEARCH("mutagenic",P1517),99)=99,IF(IFERROR(SEARCH("suspected mutagenic",S1517),99)=99,0,Scoring!$E$15),Scoring!$E$14),Scoring!$E$13),Scoring!$E$13),Scoring!$E$13),Scoring!$E$13),Scoring!$E$13),Scoring!$E$13),Scoring!$E$13),Scoring!$E$13),Scoring!$E$13),Scoring!$E$13)</f>
        <v>0</v>
      </c>
      <c r="AB1517" s="78">
        <f>IF(IFERROR(SEARCH("H360",N1517),99)=99,IF(IFERROR(SEARCH("H360",O1517),99)=99,IF(IFERROR(SEARCH("H360",Q1517),99)=99,IF(IFERROR(SEARCH("H360",M1517),99)=99,IF(IFERROR(SEARCH("H360",R1517),99)=99,IF(IFERROR(SEARCH("H361",N1517),99)=99,IF(IFERROR(SEARCH("H361",O1517),99)=99,IF(IFERROR(SEARCH("H361",Q1517),99)=99,IF(IFERROR(SEARCH("H361",M1517),99)=99,IF(IFERROR(SEARCH("H361",R1517),99)=99,IF(IFERROR(SEARCH("reproduction",P1517),99)=99,IF(IFERROR(SEARCH("suspected reprotoxic",S1517),99)=99,IF(IFERROR(SEARCH("reprotoxic",S1517),99)=99,IF(IFERROR(SEARCH("reprotoxic",K1517),99)=99,0,Scoring!$E$18),Scoring!$E$18),Scoring!$E$19),Scoring!$E$17),Scoring!$E$16),Scoring!$E$16),Scoring!$E$16),Scoring!$E$16),Scoring!$E$16),Scoring!$E$16),Scoring!$E$16),Scoring!$E$16),Scoring!$E$16),Scoring!$E$16)</f>
        <v>0</v>
      </c>
      <c r="AC1517" s="78">
        <f>IF(IFERROR(SEARCH("57f",L1517),99)=99,IF(IFERROR(SEARCH("57(f)",P1517),99)=99,0,Scoring!$E$20),Scoring!$E$20)</f>
        <v>0</v>
      </c>
      <c r="AD1517" s="78">
        <f>IF(IFERROR(SEARCH("CAT1",T1517),99)=99,IF(IFERROR(SEARCH("CAT2",T1517),99)=99,IF(IFERROR(SEARCH("CAT3",T1517),99)=99,IF(IFERROR(SEARCH("concluded to be endocrine",K1517),99)=99,IF(IFERROR(SEARCH("categorised as endocrine",K1517),99)=99,IF(IFERROR(SEARCH("endocrine disrupting",P1517),99)=99,IF(IFERROR(SEARCH("endocrine disrupting",K1517),99)=99,IF(IFERROR(SEARCH("suspected endocrine",S1517),99)=99,IF(IFERROR(SEARCH("potential endocrine",S1517),99)=99,0,Scoring!$E$25),Scoring!$E$25),Scoring!$E$24),Scoring!$E$24),Scoring!$E$24),Scoring!$E$24),Scoring!$E$23),Scoring!$E$22),Scoring!$E$21)</f>
        <v>0</v>
      </c>
      <c r="AE1517" s="78">
        <f>IF(IFERROR(SEARCH("suspected sensitiser",S1517),99)=99,IF(IFERROR(SEARCH("sensitiser",S1517),99)=99,IF(IFERROR(SEARCH("other hazard based concern",S1517),99)=99,0,Scoring!$E$28),Scoring!$E$26),Scoring!$E$27)</f>
        <v>0</v>
      </c>
      <c r="AF1517" s="78">
        <f>IF(IFERROR(M1517,1)=1,IF(IFERROR(N1517,1)=1,IF(IFERROR(O1517,1)=1,IF(IFERROR(Q1517,1)=1,IF(IFERROR(R1517,1)=1,IF(IFERROR(T1517,1)=1,IF(IFERROR(K1517,1)=1,IF(IFERROR(P1517,1)=1,IF(IFERROR(S1517,1)=1,Scoring!$E$29,0),0),0),0),0),0),0),0),0)</f>
        <v>0</v>
      </c>
      <c r="AG1517" s="78">
        <f t="shared" si="97"/>
        <v>0</v>
      </c>
      <c r="AI1517" s="93"/>
      <c r="AJ1517" s="94"/>
      <c r="AK1517" s="76"/>
      <c r="AL1517" s="75"/>
      <c r="AN1517" s="79"/>
      <c r="AO1517" s="79"/>
      <c r="AP1517" s="79"/>
      <c r="AQ1517" s="79"/>
      <c r="AR1517" s="79"/>
      <c r="AS1517" s="78"/>
      <c r="AU1517" s="79">
        <f>IF(IFERROR(F1517,99)=99,IF(IFERROR(G1517,99)=99,IF(IFERROR(H1517,99)=99,IF(IFERROR(I1517,99)=99,IF(IFERROR(E1517,99)=99,IF(IFERROR(J1517,99)=99,0,Scoring!$B$7),Scoring!$B$3),Scoring!$B$2),Scoring!$B$6),Scoring!$B$5),Scoring!$B$4)</f>
        <v>0.3</v>
      </c>
      <c r="AV1517" s="78">
        <f t="shared" si="98"/>
        <v>0</v>
      </c>
      <c r="AW1517" s="78"/>
      <c r="AX1517" s="66"/>
      <c r="AY1517" s="78"/>
      <c r="AZ1517" s="76"/>
      <c r="BB1517" s="76"/>
    </row>
    <row r="1518" spans="1:54" x14ac:dyDescent="0.25">
      <c r="A1518" s="84" t="s">
        <v>6581</v>
      </c>
      <c r="B1518" s="85" t="s">
        <v>30</v>
      </c>
      <c r="C1518" s="85" t="s">
        <v>6582</v>
      </c>
      <c r="D1518" s="84" t="s">
        <v>11475</v>
      </c>
      <c r="E1518" s="76" t="str">
        <f>IF(C1518="-",IF(A1518="-",VLOOKUP(D1518,'sin-list 180320_update'!$C$2:$C$835,1,FALSE),VLOOKUP(A1518,'sin-list 180320_update'!$A$2:$A$835,1,FALSE)),VLOOKUP(C1518,'sin-list 180320_update'!$B$2:$B$835,1,FALSE))</f>
        <v>274-570-6</v>
      </c>
      <c r="F1518" s="76" t="e">
        <f>IF($C1518="-",IF($A1518="-",VLOOKUP($D1518,'REACH Bilaga XVII_update'!$A$5:$A$131,1,FALSE),VLOOKUP($A1518,'REACH Bilaga XVII_update'!$C$5:$C$131,1,FALSE)),VLOOKUP($C1518,'REACH Bilaga XVII_update'!$B$5:$B$131,1,FALSE))</f>
        <v>#N/A</v>
      </c>
      <c r="G1518" s="76" t="e">
        <f>IF($C1518="-",IF($A1518="-",VLOOKUP($D1518,' REACH Bilaga 59_update'!$A$5:$A$210,1,FALSE),VLOOKUP($A1518,' REACH Bilaga 59_update'!$D$5:$D$210,1,FALSE)),VLOOKUP($C1518,' REACH Bilaga 59_update'!$C$5:$C$210,1,FALSE))</f>
        <v>#N/A</v>
      </c>
      <c r="H1518" s="76" t="e">
        <f>IF($C1518="-",IF($A1518="-",VLOOKUP($D1518,'REACH Bilaga XIV_update'!$A$5:$A$110,1,FALSE),VLOOKUP($A1518,'REACH Bilaga XIV_update'!$D$5:$D$110,1,FALSE)),VLOOKUP($C1518,'REACH Bilaga XIV_update'!$C$5:$C$110,1,FALSE))</f>
        <v>#N/A</v>
      </c>
      <c r="I1518" s="76" t="e">
        <f>IF($C1518="-",IF($A1518="-",VLOOKUP($D1518,CoRAP_update!$A$5:$A$376,1,FALSE),VLOOKUP($A1518,CoRAP_update!$D$5:$D$376,1,FALSE)),VLOOKUP($C1518,CoRAP_update!$C$5:$C$376,1,FALSE))</f>
        <v>#N/A</v>
      </c>
      <c r="J1518" s="76" t="e">
        <f>IF($C1518="-",IF($A1518="-",VLOOKUP($D1518,EDC_update!$C$2:$C$450,1,FALSE),VLOOKUP($A1518,EDC_update!$B$2:$B$450,1,FALSE)),VLOOKUP($C1518,EDC_update!$L$2:$L$450,1,FALSE))</f>
        <v>#N/A</v>
      </c>
      <c r="K1518" s="76" t="str">
        <f>IF($C1518="-",IF($A1518="-",IF(VLOOKUP($D1518,'sin-list 180320_update'!$C$2:$S$835,3,FALSE)="",NA(),VLOOKUP($D1518,'sin-list 180320_update'!$C$2:$S$835,3,FALSE)),IF(VLOOKUP($A1518,'sin-list 180320_update'!$A$2:$S$835,5,FALSE)="",NA(),VLOOKUP($A1518,'sin-list 180320_update'!$A$2:$S$835,5,FALSE))),IF(VLOOKUP($C1518,'sin-list 180320_update'!$B$2:$S$835,4,FALSE)="",NA(),VLOOKUP($C1518,'sin-list 180320_update'!$B$2:$S$835,4,FALSE)))</f>
        <v>This substance is Persistent, Bioaccumulative and Toxic. It has been found in sediment, water, fish, seabirds and other biota.</v>
      </c>
      <c r="L1518" s="76">
        <f>IF($C1518="-",IF($A1518="-",VLOOKUP($D1518,'sin-list 180320_update'!$C$2:$S$835,6,FALSE),VLOOKUP($A1518,'sin-list 180320_update'!$A$2:$S$835,8,FALSE)),VLOOKUP($C1518,'sin-list 180320_update'!$B$2:$S$835,7,FALSE))</f>
        <v>0</v>
      </c>
      <c r="M1518" s="76" t="e">
        <f>IF($C1518="-",IF($A1518="-",IF(VLOOKUP($D1518,'sin-list 180320_update'!$C$2:$S$835,8,FALSE)="",NA(),VLOOKUP($D1518,'sin-list 180320_update'!$C$2:$S$835,8,FALSE)),IF(VLOOKUP($A1518,'sin-list 180320_update'!$A$2:$S$835,10,FALSE)="",NA(),VLOOKUP($A1518,'sin-list 180320_update'!$A$2:$S$835,10,FALSE))),IF(VLOOKUP($C1518,'sin-list 180320_update'!$B$2:$S$835,9,FALSE)="",NA(),VLOOKUP($C1518,'sin-list 180320_update'!$B$2:$S$835,9,FALSE)))</f>
        <v>#N/A</v>
      </c>
      <c r="N1518" s="76" t="e">
        <f>IF($C1518="-",IF($A1518="-",IF(VLOOKUP($D1518,'REACH Bilaga XVII_update'!$A$5:$E$131,4,FALSE)="",NA(),VLOOKUP($D1518,'REACH Bilaga XVII_update'!$A$5:$E$131,4,FALSE)),IF(VLOOKUP($A1518,'REACH Bilaga XVII_update'!$C$5:$D$131,2,FALSE)="",NA(),VLOOKUP($A1518,'REACH Bilaga XVII_update'!$C$5:$D$131,2,FALSE))),IF(VLOOKUP($C1518,'REACH Bilaga XVII_update'!$B$5:$D$131,3,FALSE)="",NA(),VLOOKUP($C1518,'REACH Bilaga XVII_update'!$B$5:$D$131,3,FALSE)))</f>
        <v>#N/A</v>
      </c>
      <c r="O1518" s="76" t="e">
        <f>IF($C1518="-",IF($A1518="-",IF(VLOOKUP($D1518,' REACH Bilaga 59_update'!$A$5:$E$210,5,FALSE)="",NA(),VLOOKUP($D1518,' REACH Bilaga 59_update'!$A$5:$E$210,5,FALSE)),IF(VLOOKUP($A1518,' REACH Bilaga 59_update'!$D$5:$E$210,2,FALSE)="",NA(),VLOOKUP($A1518,' REACH Bilaga 59_update'!$D$5:$E$210,2,FALSE))),IF(VLOOKUP($C1518,' REACH Bilaga 59_update'!$C$5:$E$210,3,FALSE)="",NA(),VLOOKUP($C1518,' REACH Bilaga 59_update'!$C$5:$E$210,3,FALSE)))</f>
        <v>#N/A</v>
      </c>
      <c r="P1518" s="76" t="e">
        <f>IF(C1518="-",IF(A1518="-",IFERROR(VLOOKUP($D1518,' REACH Bilaga 59_update'!$A$5:$F$210,MATCH(Sammanfattning!P$1,' REACH Bilaga 59_update'!$A$4:$F$4,0),FALSE),VLOOKUP($D1518,'REACH Bilaga XIV_update'!$A$4:$H$110,MATCH(Sammanfattning!P$1,'REACH Bilaga XIV_update'!$A$4:$H$4,0),FALSE)),IFERROR(VLOOKUP($A1518,' REACH Bilaga 59_update'!$D$5:$F$210,MATCH(Sammanfattning!P$1,' REACH Bilaga 59_update'!$D$4:$F$4,0),FALSE),VLOOKUP($A1518,'REACH Bilaga XIV_update'!$D$4:$H$110,MATCH(Sammanfattning!P$1,'REACH Bilaga XIV_update'!$D$4:$H$4,0),FALSE))),IFERROR(VLOOKUP($C1518,' REACH Bilaga 59_update'!$C$5:$F$210,MATCH(Sammanfattning!P$1,' REACH Bilaga 59_update'!$C$4:$F$4,0),FALSE),VLOOKUP($C1518,'REACH Bilaga XIV_update'!$C$4:$H$110,MATCH(Sammanfattning!P$1,'REACH Bilaga XIV_update'!$C$4:$H$4,0),FALSE)))</f>
        <v>#N/A</v>
      </c>
      <c r="Q1518" s="76" t="e">
        <f>IF($C1518="-",IF($A1518="-",IF(VLOOKUP($D1518,'REACH Bilaga XIV_update'!$A$5:$I$110,9,FALSE)="",NA(),VLOOKUP($D1518,'REACH Bilaga XIV_update'!$A$5:$I$110,9,FALSE)),IF(VLOOKUP($A1518,'REACH Bilaga XIV_update'!$D$5:$I$110,6,FALSE)="",NA(),VLOOKUP($A1518,'REACH Bilaga XIV_update'!$D$5:$I$110,6,FALSE))),IF(VLOOKUP($C1518,'REACH Bilaga XIV_update'!$C$5:$I$110,7,FALSE)="",NA(),VLOOKUP($C1518,'REACH Bilaga XIV_update'!$C$5:$I$110,7,FALSE)))</f>
        <v>#N/A</v>
      </c>
      <c r="R1518" s="76" t="e">
        <f>IF($C1518="-",IF($A1518="-",IF(VLOOKUP($D1518,CoRAP_update!$A$5:$O$376,15,FALSE)="",NA(),VLOOKUP($D1518,CoRAP_update!$A$5:$O$376,15,FALSE)),IF(VLOOKUP($A1518,CoRAP_update!$D$5:$O$376,12,FALSE)="",NA(),VLOOKUP($A1518,CoRAP_update!$D$5:$O$376,12,FALSE))),IF(VLOOKUP($C1518,CoRAP_update!$C$5:$O$376,13,FALSE)="",NA(),VLOOKUP($C1518,CoRAP_update!$C$5:$O$376,13,FALSE)))</f>
        <v>#N/A</v>
      </c>
      <c r="S1518" s="144" t="e">
        <f>IF($C1518="-",IF($A1518="-",VLOOKUP($D1518,CoRAP_update!$A$5:$J$376,MATCH(Sammanfattning!S$1,CoRAP_update!$A$4:$J$4,0),FALSE),VLOOKUP($A1518,CoRAP_update!$D$5:$J$376,MATCH(Sammanfattning!S$1,CoRAP_update!$D$4:$J$4,0),FALSE)),VLOOKUP($C1518,CoRAP_update!$C$5:$J$376,MATCH(Sammanfattning!S$1,CoRAP_update!$C$4:$J$4,0),FALSE))</f>
        <v>#N/A</v>
      </c>
      <c r="T1518" s="76" t="e">
        <f>IF($A1518="-",VLOOKUP($D1518,EDC_update!$C$2:$F$450,4,FALSE),VLOOKUP($A1518,EDC_update!$B$2:$F$450,5,FALSE))</f>
        <v>#N/A</v>
      </c>
      <c r="V1518" s="78">
        <f>IF(IFERROR(SEARCH("PBT",P1518),99)=99,IF(IFERROR(SEARCH("suspected PBT",S1518),99)=99,IF(IFERROR(SEARCH("concluded to be PBT",K1518),99)=99,IF(IFERROR(SEARCH("PBT",S1518),99)=99,IF(IFERROR(SEARCH("PBT cand",L1518),99)=99,IF(IFERROR(SEARCH("PBT",L1518),99)=99,IF(IFERROR(SEARCH("persistent, bioackumulative and toxic properties",K1518),99)=99,0,Scoring!$E$3),Scoring!$E$3),Scoring!$E$7),Scoring!$E$3),Scoring!$E$5),Scoring!$E$6),Scoring!$E$3)</f>
        <v>0</v>
      </c>
      <c r="W1518" s="78">
        <f>IF(IFERROR(SEARCH("vPvB",P1518),99)=99,IF(IFERROR(SEARCH("suspected pbt/vPvB",S1518),99)=99,IF(IFERROR(SEARCH("vPvB",S1518),99)=99,IF(IFERROR(SEARCH("concluded to be a vPvB",S1518),99)=99,IF(IFERROR(SEARCH("identified as vPvB",K1518),99)=99,IF(IFERROR(SEARCH("concluded to be a vPvB",K1518),99)=99,IF(IFERROR(SEARCH("concluded to be both pbt and vPvB",S1518),99)=99,IF(IFERROR(SEARCH("concluded to be both pbt and vPvB",K1518),99)=99,0,Scoring!$E$5),Scoring!$E$5),Scoring!$E$5),Scoring!$E$5),Scoring!$E$5),Scoring!$E$4),Scoring!$E$6),Scoring!$E$4)</f>
        <v>0</v>
      </c>
      <c r="X1518" s="78">
        <f>IF(IFERROR(SEARCH("H410",N1518),99)=99,IF(IFERROR(SEARCH("H410",O1518),99)=99,IF(IFERROR(SEARCH("H410",Q1518),99)=99,IF(IFERROR(SEARCH("H410",M1518),99)=99,IF(IFERROR(SEARCH("H410",R1518),99)=99,IF(IFERROR(SEARCH("H411",N1518),99)=99,IF(IFERROR(SEARCH("H411",O1518),99)=99,IF(IFERROR(SEARCH("H411",Q1518),99)=99,IF(IFERROR(SEARCH("H411",M1518),99)=99,IF(IFERROR(SEARCH("H411",R1518),99)=99,IF(IFERROR(SEARCH("H413",N1518),99)=99,IF(IFERROR(SEARCH("H413",O1518),99)=99,IF(IFERROR(SEARCH("H413",Q1518),99)=99,IF(IFERROR(SEARCH("H413",M1518),99)=99,IF(IFERROR(SEARCH("H413",R1518),99)=99,IF(IFERROR(SEARCH("H412",N1518),99)=99,IF(IFERROR(SEARCH("H412",O1518),99)=99,IF(IFERROR(SEARCH("H412",Q1518),99)=99,IF(IFERROR(SEARCH("H412",M1518),99)=99,IF(IFERROR(SEARCH("H412",R1518),99)=99,0,Scoring!$E$2),Scoring!$E$2),Scoring!$E$2),Scoring!$E$2),Scoring!$E$2),Scoring!$E$2),Scoring!$E$2),Scoring!$E$2),Scoring!$E$2),Scoring!$E$2),Scoring!$E$2),Scoring!$E$2),Scoring!$E$2),Scoring!$E$2),Scoring!$E$2),Scoring!$E$2),Scoring!$E$2),Scoring!$E$2),Scoring!$E$2),Scoring!$E$2)</f>
        <v>0</v>
      </c>
      <c r="Y1518" s="78">
        <f>IF(IFERROR(SEARCH("CMR",K1518),99)=99,IF(IFERROR(SEARCH("Suspected CMR",S1518),99)=99,IF(IFERROR(SEARCH("CMR",S1518),99)=99,0,Scoring!$E$8),Scoring!$E$9),Scoring!$E$8)</f>
        <v>0</v>
      </c>
      <c r="Z1518" s="78">
        <f>IF(IFERROR(SEARCH("H350",N1518),99)=99,IF(IFERROR(SEARCH("H350",O1518),99)=99,IF(IFERROR(SEARCH("H350",Q1518),99)=99,IF(IFERROR(SEARCH("H350",M1518),99)=99,IF(IFERROR(SEARCH("H350",R1518),99)=99,IF(IFERROR(SEARCH("H351",N1518),99)=99,IF(IFERROR(SEARCH("H351",O1518),99)=99,IF(IFERROR(SEARCH("H351",Q1518),99)=99,IF(IFERROR(SEARCH("H351",M1518),99)=99,IF(IFERROR(SEARCH("H351",R1518),99)=99,IF(IFERROR(SEARCH("carcinogenic",P1518),99)=99,IF(IFERROR(SEARCH("suspected carcinogenic",S1518),99)=99,0,Scoring!$E$12),Scoring!$E$11),Scoring!$E$10),Scoring!$E$10),Scoring!$E$10),Scoring!$E$10),Scoring!$E$10),Scoring!$E$10),Scoring!$E$10),Scoring!$E$10),Scoring!$E$10),Scoring!$E$10)</f>
        <v>0</v>
      </c>
      <c r="AA1518" s="78">
        <f>IF(IFERROR(SEARCH("H340",N1518),99)=99,IF(IFERROR(SEARCH("H340",O1518),99)=99,IF(IFERROR(SEARCH("H340",Q1518),99)=99,IF(IFERROR(SEARCH("H340",M1518),99)=99,IF(IFERROR(SEARCH("H340",R1518),99)=99,IF(IFERROR(SEARCH("H341",N1518),99)=99,IF(IFERROR(SEARCH("H341",O1518),99)=99,IF(IFERROR(SEARCH("H341",Q1518),99)=99,IF(IFERROR(SEARCH("H341",M1518),99)=99,IF(IFERROR(SEARCH("H341",R1518),99)=99,IF(IFERROR(SEARCH("mutagenic",P1518),99)=99,IF(IFERROR(SEARCH("suspected mutagenic",S1518),99)=99,0,Scoring!$E$15),Scoring!$E$14),Scoring!$E$13),Scoring!$E$13),Scoring!$E$13),Scoring!$E$13),Scoring!$E$13),Scoring!$E$13),Scoring!$E$13),Scoring!$E$13),Scoring!$E$13),Scoring!$E$13)</f>
        <v>0</v>
      </c>
      <c r="AB1518" s="78">
        <f>IF(IFERROR(SEARCH("H360",N1518),99)=99,IF(IFERROR(SEARCH("H360",O1518),99)=99,IF(IFERROR(SEARCH("H360",Q1518),99)=99,IF(IFERROR(SEARCH("H360",M1518),99)=99,IF(IFERROR(SEARCH("H360",R1518),99)=99,IF(IFERROR(SEARCH("H361",N1518),99)=99,IF(IFERROR(SEARCH("H361",O1518),99)=99,IF(IFERROR(SEARCH("H361",Q1518),99)=99,IF(IFERROR(SEARCH("H361",M1518),99)=99,IF(IFERROR(SEARCH("H361",R1518),99)=99,IF(IFERROR(SEARCH("reproduction",P1518),99)=99,IF(IFERROR(SEARCH("suspected reprotoxic",S1518),99)=99,IF(IFERROR(SEARCH("reprotoxic",S1518),99)=99,IF(IFERROR(SEARCH("reprotoxic",K1518),99)=99,0,Scoring!$E$18),Scoring!$E$18),Scoring!$E$19),Scoring!$E$17),Scoring!$E$16),Scoring!$E$16),Scoring!$E$16),Scoring!$E$16),Scoring!$E$16),Scoring!$E$16),Scoring!$E$16),Scoring!$E$16),Scoring!$E$16),Scoring!$E$16)</f>
        <v>0</v>
      </c>
      <c r="AC1518" s="78">
        <f>IF(IFERROR(SEARCH("57f",L1518),99)=99,IF(IFERROR(SEARCH("57(f)",P1518),99)=99,0,Scoring!$E$20),Scoring!$E$20)</f>
        <v>0</v>
      </c>
      <c r="AD1518" s="78">
        <f>IF(IFERROR(SEARCH("CAT1",T1518),99)=99,IF(IFERROR(SEARCH("CAT2",T1518),99)=99,IF(IFERROR(SEARCH("CAT3",T1518),99)=99,IF(IFERROR(SEARCH("concluded to be endocrine",K1518),99)=99,IF(IFERROR(SEARCH("categorised as endocrine",K1518),99)=99,IF(IFERROR(SEARCH("endocrine disrupting",P1518),99)=99,IF(IFERROR(SEARCH("endocrine disrupting",K1518),99)=99,IF(IFERROR(SEARCH("suspected endocrine",S1518),99)=99,IF(IFERROR(SEARCH("potential endocrine",S1518),99)=99,0,Scoring!$E$25),Scoring!$E$25),Scoring!$E$24),Scoring!$E$24),Scoring!$E$24),Scoring!$E$24),Scoring!$E$23),Scoring!$E$22),Scoring!$E$21)</f>
        <v>0</v>
      </c>
      <c r="AE1518" s="78">
        <f>IF(IFERROR(SEARCH("suspected sensitiser",S1518),99)=99,IF(IFERROR(SEARCH("sensitiser",S1518),99)=99,IF(IFERROR(SEARCH("other hazard based concern",S1518),99)=99,0,Scoring!$E$28),Scoring!$E$26),Scoring!$E$27)</f>
        <v>0</v>
      </c>
      <c r="AF1518" s="78">
        <f>IF(IFERROR(M1518,1)=1,IF(IFERROR(N1518,1)=1,IF(IFERROR(O1518,1)=1,IF(IFERROR(Q1518,1)=1,IF(IFERROR(R1518,1)=1,IF(IFERROR(T1518,1)=1,IF(IFERROR(K1518,1)=1,IF(IFERROR(P1518,1)=1,IF(IFERROR(S1518,1)=1,Scoring!$E$29,0),0),0),0),0),0),0),0),0)</f>
        <v>0</v>
      </c>
      <c r="AG1518" s="78">
        <f t="shared" si="97"/>
        <v>0</v>
      </c>
      <c r="AI1518" s="93"/>
      <c r="AJ1518" s="94"/>
      <c r="AK1518" s="76"/>
      <c r="AL1518" s="75"/>
      <c r="AN1518" s="79"/>
      <c r="AO1518" s="79"/>
      <c r="AP1518" s="79"/>
      <c r="AQ1518" s="79"/>
      <c r="AR1518" s="79"/>
      <c r="AS1518" s="78"/>
      <c r="AU1518" s="79">
        <f>IF(IFERROR(F1518,99)=99,IF(IFERROR(G1518,99)=99,IF(IFERROR(H1518,99)=99,IF(IFERROR(I1518,99)=99,IF(IFERROR(E1518,99)=99,IF(IFERROR(J1518,99)=99,0,Scoring!$B$7),Scoring!$B$3),Scoring!$B$2),Scoring!$B$6),Scoring!$B$5),Scoring!$B$4)</f>
        <v>0.3</v>
      </c>
      <c r="AV1518" s="78">
        <f t="shared" si="98"/>
        <v>0</v>
      </c>
      <c r="AW1518" s="78"/>
      <c r="AX1518" s="66"/>
      <c r="AY1518" s="78"/>
      <c r="AZ1518" s="76"/>
      <c r="BB1518" s="76"/>
    </row>
    <row r="1519" spans="1:54" x14ac:dyDescent="0.25">
      <c r="A1519" s="84" t="s">
        <v>6611</v>
      </c>
      <c r="B1519" s="85" t="s">
        <v>30</v>
      </c>
      <c r="C1519" s="85" t="s">
        <v>6612</v>
      </c>
      <c r="D1519" s="84" t="s">
        <v>11485</v>
      </c>
      <c r="E1519" s="76" t="str">
        <f>IF(C1519="-",IF(A1519="-",VLOOKUP(D1519,'sin-list 180320_update'!$C$2:$C$835,1,FALSE),VLOOKUP(A1519,'sin-list 180320_update'!$A$2:$A$835,1,FALSE)),VLOOKUP(C1519,'sin-list 180320_update'!$B$2:$B$835,1,FALSE))</f>
        <v>280-898-0</v>
      </c>
      <c r="F1519" s="76" t="e">
        <f>IF($C1519="-",IF($A1519="-",VLOOKUP($D1519,'REACH Bilaga XVII_update'!$A$5:$A$131,1,FALSE),VLOOKUP($A1519,'REACH Bilaga XVII_update'!$C$5:$C$131,1,FALSE)),VLOOKUP($C1519,'REACH Bilaga XVII_update'!$B$5:$B$131,1,FALSE))</f>
        <v>#N/A</v>
      </c>
      <c r="G1519" s="76" t="e">
        <f>IF($C1519="-",IF($A1519="-",VLOOKUP($D1519,' REACH Bilaga 59_update'!$A$5:$A$210,1,FALSE),VLOOKUP($A1519,' REACH Bilaga 59_update'!$D$5:$D$210,1,FALSE)),VLOOKUP($C1519,' REACH Bilaga 59_update'!$C$5:$C$210,1,FALSE))</f>
        <v>#N/A</v>
      </c>
      <c r="H1519" s="76" t="e">
        <f>IF($C1519="-",IF($A1519="-",VLOOKUP($D1519,'REACH Bilaga XIV_update'!$A$5:$A$110,1,FALSE),VLOOKUP($A1519,'REACH Bilaga XIV_update'!$D$5:$D$110,1,FALSE)),VLOOKUP($C1519,'REACH Bilaga XIV_update'!$C$5:$C$110,1,FALSE))</f>
        <v>#N/A</v>
      </c>
      <c r="I1519" s="76" t="e">
        <f>IF($C1519="-",IF($A1519="-",VLOOKUP($D1519,CoRAP_update!$A$5:$A$376,1,FALSE),VLOOKUP($A1519,CoRAP_update!$D$5:$D$376,1,FALSE)),VLOOKUP($C1519,CoRAP_update!$C$5:$C$376,1,FALSE))</f>
        <v>#N/A</v>
      </c>
      <c r="J1519" s="76" t="e">
        <f>IF($C1519="-",IF($A1519="-",VLOOKUP($D1519,EDC_update!$C$2:$C$450,1,FALSE),VLOOKUP($A1519,EDC_update!$B$2:$B$450,1,FALSE)),VLOOKUP($C1519,EDC_update!$L$2:$L$450,1,FALSE))</f>
        <v>#N/A</v>
      </c>
      <c r="K1519" s="76" t="str">
        <f>IF($C1519="-",IF($A1519="-",IF(VLOOKUP($D1519,'sin-list 180320_update'!$C$2:$S$835,3,FALSE)="",NA(),VLOOKUP($D1519,'sin-list 180320_update'!$C$2:$S$835,3,FALSE)),IF(VLOOKUP($A1519,'sin-list 180320_update'!$A$2:$S$835,5,FALSE)="",NA(),VLOOKUP($A1519,'sin-list 180320_update'!$A$2:$S$835,5,FALSE))),IF(VLOOKUP($C1519,'sin-list 180320_update'!$B$2:$S$835,4,FALSE)="",NA(),VLOOKUP($C1519,'sin-list 180320_update'!$B$2:$S$835,4,FALSE)))</f>
        <v>This substance is Persistent, Bioaccumulative and Toxic</v>
      </c>
      <c r="L1519" s="76">
        <f>IF($C1519="-",IF($A1519="-",VLOOKUP($D1519,'sin-list 180320_update'!$C$2:$S$835,6,FALSE),VLOOKUP($A1519,'sin-list 180320_update'!$A$2:$S$835,8,FALSE)),VLOOKUP($C1519,'sin-list 180320_update'!$B$2:$S$835,7,FALSE))</f>
        <v>0</v>
      </c>
      <c r="M1519" s="76" t="e">
        <f>IF($C1519="-",IF($A1519="-",IF(VLOOKUP($D1519,'sin-list 180320_update'!$C$2:$S$835,8,FALSE)="",NA(),VLOOKUP($D1519,'sin-list 180320_update'!$C$2:$S$835,8,FALSE)),IF(VLOOKUP($A1519,'sin-list 180320_update'!$A$2:$S$835,10,FALSE)="",NA(),VLOOKUP($A1519,'sin-list 180320_update'!$A$2:$S$835,10,FALSE))),IF(VLOOKUP($C1519,'sin-list 180320_update'!$B$2:$S$835,9,FALSE)="",NA(),VLOOKUP($C1519,'sin-list 180320_update'!$B$2:$S$835,9,FALSE)))</f>
        <v>#N/A</v>
      </c>
      <c r="N1519" s="76" t="e">
        <f>IF($C1519="-",IF($A1519="-",IF(VLOOKUP($D1519,'REACH Bilaga XVII_update'!$A$5:$E$131,4,FALSE)="",NA(),VLOOKUP($D1519,'REACH Bilaga XVII_update'!$A$5:$E$131,4,FALSE)),IF(VLOOKUP($A1519,'REACH Bilaga XVII_update'!$C$5:$D$131,2,FALSE)="",NA(),VLOOKUP($A1519,'REACH Bilaga XVII_update'!$C$5:$D$131,2,FALSE))),IF(VLOOKUP($C1519,'REACH Bilaga XVII_update'!$B$5:$D$131,3,FALSE)="",NA(),VLOOKUP($C1519,'REACH Bilaga XVII_update'!$B$5:$D$131,3,FALSE)))</f>
        <v>#N/A</v>
      </c>
      <c r="O1519" s="76" t="e">
        <f>IF($C1519="-",IF($A1519="-",IF(VLOOKUP($D1519,' REACH Bilaga 59_update'!$A$5:$E$210,5,FALSE)="",NA(),VLOOKUP($D1519,' REACH Bilaga 59_update'!$A$5:$E$210,5,FALSE)),IF(VLOOKUP($A1519,' REACH Bilaga 59_update'!$D$5:$E$210,2,FALSE)="",NA(),VLOOKUP($A1519,' REACH Bilaga 59_update'!$D$5:$E$210,2,FALSE))),IF(VLOOKUP($C1519,' REACH Bilaga 59_update'!$C$5:$E$210,3,FALSE)="",NA(),VLOOKUP($C1519,' REACH Bilaga 59_update'!$C$5:$E$210,3,FALSE)))</f>
        <v>#N/A</v>
      </c>
      <c r="P1519" s="76" t="e">
        <f>IF(C1519="-",IF(A1519="-",IFERROR(VLOOKUP($D1519,' REACH Bilaga 59_update'!$A$5:$F$210,MATCH(Sammanfattning!P$1,' REACH Bilaga 59_update'!$A$4:$F$4,0),FALSE),VLOOKUP($D1519,'REACH Bilaga XIV_update'!$A$4:$H$110,MATCH(Sammanfattning!P$1,'REACH Bilaga XIV_update'!$A$4:$H$4,0),FALSE)),IFERROR(VLOOKUP($A1519,' REACH Bilaga 59_update'!$D$5:$F$210,MATCH(Sammanfattning!P$1,' REACH Bilaga 59_update'!$D$4:$F$4,0),FALSE),VLOOKUP($A1519,'REACH Bilaga XIV_update'!$D$4:$H$110,MATCH(Sammanfattning!P$1,'REACH Bilaga XIV_update'!$D$4:$H$4,0),FALSE))),IFERROR(VLOOKUP($C1519,' REACH Bilaga 59_update'!$C$5:$F$210,MATCH(Sammanfattning!P$1,' REACH Bilaga 59_update'!$C$4:$F$4,0),FALSE),VLOOKUP($C1519,'REACH Bilaga XIV_update'!$C$4:$H$110,MATCH(Sammanfattning!P$1,'REACH Bilaga XIV_update'!$C$4:$H$4,0),FALSE)))</f>
        <v>#N/A</v>
      </c>
      <c r="Q1519" s="76" t="e">
        <f>IF($C1519="-",IF($A1519="-",IF(VLOOKUP($D1519,'REACH Bilaga XIV_update'!$A$5:$I$110,9,FALSE)="",NA(),VLOOKUP($D1519,'REACH Bilaga XIV_update'!$A$5:$I$110,9,FALSE)),IF(VLOOKUP($A1519,'REACH Bilaga XIV_update'!$D$5:$I$110,6,FALSE)="",NA(),VLOOKUP($A1519,'REACH Bilaga XIV_update'!$D$5:$I$110,6,FALSE))),IF(VLOOKUP($C1519,'REACH Bilaga XIV_update'!$C$5:$I$110,7,FALSE)="",NA(),VLOOKUP($C1519,'REACH Bilaga XIV_update'!$C$5:$I$110,7,FALSE)))</f>
        <v>#N/A</v>
      </c>
      <c r="R1519" s="76" t="e">
        <f>IF($C1519="-",IF($A1519="-",IF(VLOOKUP($D1519,CoRAP_update!$A$5:$O$376,15,FALSE)="",NA(),VLOOKUP($D1519,CoRAP_update!$A$5:$O$376,15,FALSE)),IF(VLOOKUP($A1519,CoRAP_update!$D$5:$O$376,12,FALSE)="",NA(),VLOOKUP($A1519,CoRAP_update!$D$5:$O$376,12,FALSE))),IF(VLOOKUP($C1519,CoRAP_update!$C$5:$O$376,13,FALSE)="",NA(),VLOOKUP($C1519,CoRAP_update!$C$5:$O$376,13,FALSE)))</f>
        <v>#N/A</v>
      </c>
      <c r="S1519" s="144" t="e">
        <f>IF($C1519="-",IF($A1519="-",VLOOKUP($D1519,CoRAP_update!$A$5:$J$376,MATCH(Sammanfattning!S$1,CoRAP_update!$A$4:$J$4,0),FALSE),VLOOKUP($A1519,CoRAP_update!$D$5:$J$376,MATCH(Sammanfattning!S$1,CoRAP_update!$D$4:$J$4,0),FALSE)),VLOOKUP($C1519,CoRAP_update!$C$5:$J$376,MATCH(Sammanfattning!S$1,CoRAP_update!$C$4:$J$4,0),FALSE))</f>
        <v>#N/A</v>
      </c>
      <c r="T1519" s="76" t="e">
        <f>IF($A1519="-",VLOOKUP($D1519,EDC_update!$C$2:$F$450,4,FALSE),VLOOKUP($A1519,EDC_update!$B$2:$F$450,5,FALSE))</f>
        <v>#N/A</v>
      </c>
      <c r="V1519" s="78">
        <f>IF(IFERROR(SEARCH("PBT",P1519),99)=99,IF(IFERROR(SEARCH("suspected PBT",S1519),99)=99,IF(IFERROR(SEARCH("concluded to be PBT",K1519),99)=99,IF(IFERROR(SEARCH("PBT",S1519),99)=99,IF(IFERROR(SEARCH("PBT cand",L1519),99)=99,IF(IFERROR(SEARCH("PBT",L1519),99)=99,IF(IFERROR(SEARCH("persistent, bioackumulative and toxic properties",K1519),99)=99,0,Scoring!$E$3),Scoring!$E$3),Scoring!$E$7),Scoring!$E$3),Scoring!$E$5),Scoring!$E$6),Scoring!$E$3)</f>
        <v>0</v>
      </c>
      <c r="W1519" s="78">
        <f>IF(IFERROR(SEARCH("vPvB",P1519),99)=99,IF(IFERROR(SEARCH("suspected pbt/vPvB",S1519),99)=99,IF(IFERROR(SEARCH("vPvB",S1519),99)=99,IF(IFERROR(SEARCH("concluded to be a vPvB",S1519),99)=99,IF(IFERROR(SEARCH("identified as vPvB",K1519),99)=99,IF(IFERROR(SEARCH("concluded to be a vPvB",K1519),99)=99,IF(IFERROR(SEARCH("concluded to be both pbt and vPvB",S1519),99)=99,IF(IFERROR(SEARCH("concluded to be both pbt and vPvB",K1519),99)=99,0,Scoring!$E$5),Scoring!$E$5),Scoring!$E$5),Scoring!$E$5),Scoring!$E$5),Scoring!$E$4),Scoring!$E$6),Scoring!$E$4)</f>
        <v>0</v>
      </c>
      <c r="X1519" s="78">
        <f>IF(IFERROR(SEARCH("H410",N1519),99)=99,IF(IFERROR(SEARCH("H410",O1519),99)=99,IF(IFERROR(SEARCH("H410",Q1519),99)=99,IF(IFERROR(SEARCH("H410",M1519),99)=99,IF(IFERROR(SEARCH("H410",R1519),99)=99,IF(IFERROR(SEARCH("H411",N1519),99)=99,IF(IFERROR(SEARCH("H411",O1519),99)=99,IF(IFERROR(SEARCH("H411",Q1519),99)=99,IF(IFERROR(SEARCH("H411",M1519),99)=99,IF(IFERROR(SEARCH("H411",R1519),99)=99,IF(IFERROR(SEARCH("H413",N1519),99)=99,IF(IFERROR(SEARCH("H413",O1519),99)=99,IF(IFERROR(SEARCH("H413",Q1519),99)=99,IF(IFERROR(SEARCH("H413",M1519),99)=99,IF(IFERROR(SEARCH("H413",R1519),99)=99,IF(IFERROR(SEARCH("H412",N1519),99)=99,IF(IFERROR(SEARCH("H412",O1519),99)=99,IF(IFERROR(SEARCH("H412",Q1519),99)=99,IF(IFERROR(SEARCH("H412",M1519),99)=99,IF(IFERROR(SEARCH("H412",R1519),99)=99,0,Scoring!$E$2),Scoring!$E$2),Scoring!$E$2),Scoring!$E$2),Scoring!$E$2),Scoring!$E$2),Scoring!$E$2),Scoring!$E$2),Scoring!$E$2),Scoring!$E$2),Scoring!$E$2),Scoring!$E$2),Scoring!$E$2),Scoring!$E$2),Scoring!$E$2),Scoring!$E$2),Scoring!$E$2),Scoring!$E$2),Scoring!$E$2),Scoring!$E$2)</f>
        <v>0</v>
      </c>
      <c r="Y1519" s="78">
        <f>IF(IFERROR(SEARCH("CMR",K1519),99)=99,IF(IFERROR(SEARCH("Suspected CMR",S1519),99)=99,IF(IFERROR(SEARCH("CMR",S1519),99)=99,0,Scoring!$E$8),Scoring!$E$9),Scoring!$E$8)</f>
        <v>0</v>
      </c>
      <c r="Z1519" s="78">
        <f>IF(IFERROR(SEARCH("H350",N1519),99)=99,IF(IFERROR(SEARCH("H350",O1519),99)=99,IF(IFERROR(SEARCH("H350",Q1519),99)=99,IF(IFERROR(SEARCH("H350",M1519),99)=99,IF(IFERROR(SEARCH("H350",R1519),99)=99,IF(IFERROR(SEARCH("H351",N1519),99)=99,IF(IFERROR(SEARCH("H351",O1519),99)=99,IF(IFERROR(SEARCH("H351",Q1519),99)=99,IF(IFERROR(SEARCH("H351",M1519),99)=99,IF(IFERROR(SEARCH("H351",R1519),99)=99,IF(IFERROR(SEARCH("carcinogenic",P1519),99)=99,IF(IFERROR(SEARCH("suspected carcinogenic",S1519),99)=99,0,Scoring!$E$12),Scoring!$E$11),Scoring!$E$10),Scoring!$E$10),Scoring!$E$10),Scoring!$E$10),Scoring!$E$10),Scoring!$E$10),Scoring!$E$10),Scoring!$E$10),Scoring!$E$10),Scoring!$E$10)</f>
        <v>0</v>
      </c>
      <c r="AA1519" s="78">
        <f>IF(IFERROR(SEARCH("H340",N1519),99)=99,IF(IFERROR(SEARCH("H340",O1519),99)=99,IF(IFERROR(SEARCH("H340",Q1519),99)=99,IF(IFERROR(SEARCH("H340",M1519),99)=99,IF(IFERROR(SEARCH("H340",R1519),99)=99,IF(IFERROR(SEARCH("H341",N1519),99)=99,IF(IFERROR(SEARCH("H341",O1519),99)=99,IF(IFERROR(SEARCH("H341",Q1519),99)=99,IF(IFERROR(SEARCH("H341",M1519),99)=99,IF(IFERROR(SEARCH("H341",R1519),99)=99,IF(IFERROR(SEARCH("mutagenic",P1519),99)=99,IF(IFERROR(SEARCH("suspected mutagenic",S1519),99)=99,0,Scoring!$E$15),Scoring!$E$14),Scoring!$E$13),Scoring!$E$13),Scoring!$E$13),Scoring!$E$13),Scoring!$E$13),Scoring!$E$13),Scoring!$E$13),Scoring!$E$13),Scoring!$E$13),Scoring!$E$13)</f>
        <v>0</v>
      </c>
      <c r="AB1519" s="78">
        <f>IF(IFERROR(SEARCH("H360",N1519),99)=99,IF(IFERROR(SEARCH("H360",O1519),99)=99,IF(IFERROR(SEARCH("H360",Q1519),99)=99,IF(IFERROR(SEARCH("H360",M1519),99)=99,IF(IFERROR(SEARCH("H360",R1519),99)=99,IF(IFERROR(SEARCH("H361",N1519),99)=99,IF(IFERROR(SEARCH("H361",O1519),99)=99,IF(IFERROR(SEARCH("H361",Q1519),99)=99,IF(IFERROR(SEARCH("H361",M1519),99)=99,IF(IFERROR(SEARCH("H361",R1519),99)=99,IF(IFERROR(SEARCH("reproduction",P1519),99)=99,IF(IFERROR(SEARCH("suspected reprotoxic",S1519),99)=99,IF(IFERROR(SEARCH("reprotoxic",S1519),99)=99,IF(IFERROR(SEARCH("reprotoxic",K1519),99)=99,0,Scoring!$E$18),Scoring!$E$18),Scoring!$E$19),Scoring!$E$17),Scoring!$E$16),Scoring!$E$16),Scoring!$E$16),Scoring!$E$16),Scoring!$E$16),Scoring!$E$16),Scoring!$E$16),Scoring!$E$16),Scoring!$E$16),Scoring!$E$16)</f>
        <v>0</v>
      </c>
      <c r="AC1519" s="78">
        <f>IF(IFERROR(SEARCH("57f",L1519),99)=99,IF(IFERROR(SEARCH("57(f)",P1519),99)=99,0,Scoring!$E$20),Scoring!$E$20)</f>
        <v>0</v>
      </c>
      <c r="AD1519" s="78">
        <f>IF(IFERROR(SEARCH("CAT1",T1519),99)=99,IF(IFERROR(SEARCH("CAT2",T1519),99)=99,IF(IFERROR(SEARCH("CAT3",T1519),99)=99,IF(IFERROR(SEARCH("concluded to be endocrine",K1519),99)=99,IF(IFERROR(SEARCH("categorised as endocrine",K1519),99)=99,IF(IFERROR(SEARCH("endocrine disrupting",P1519),99)=99,IF(IFERROR(SEARCH("endocrine disrupting",K1519),99)=99,IF(IFERROR(SEARCH("suspected endocrine",S1519),99)=99,IF(IFERROR(SEARCH("potential endocrine",S1519),99)=99,0,Scoring!$E$25),Scoring!$E$25),Scoring!$E$24),Scoring!$E$24),Scoring!$E$24),Scoring!$E$24),Scoring!$E$23),Scoring!$E$22),Scoring!$E$21)</f>
        <v>0</v>
      </c>
      <c r="AE1519" s="78">
        <f>IF(IFERROR(SEARCH("suspected sensitiser",S1519),99)=99,IF(IFERROR(SEARCH("sensitiser",S1519),99)=99,IF(IFERROR(SEARCH("other hazard based concern",S1519),99)=99,0,Scoring!$E$28),Scoring!$E$26),Scoring!$E$27)</f>
        <v>0</v>
      </c>
      <c r="AF1519" s="78">
        <f>IF(IFERROR(M1519,1)=1,IF(IFERROR(N1519,1)=1,IF(IFERROR(O1519,1)=1,IF(IFERROR(Q1519,1)=1,IF(IFERROR(R1519,1)=1,IF(IFERROR(T1519,1)=1,IF(IFERROR(K1519,1)=1,IF(IFERROR(P1519,1)=1,IF(IFERROR(S1519,1)=1,Scoring!$E$29,0),0),0),0),0),0),0),0),0)</f>
        <v>0</v>
      </c>
      <c r="AG1519" s="78">
        <f t="shared" si="97"/>
        <v>0</v>
      </c>
      <c r="AI1519" s="93"/>
      <c r="AJ1519" s="94"/>
      <c r="AK1519" s="76"/>
      <c r="AL1519" s="75"/>
      <c r="AN1519" s="79"/>
      <c r="AO1519" s="79"/>
      <c r="AP1519" s="79"/>
      <c r="AQ1519" s="79"/>
      <c r="AR1519" s="79"/>
      <c r="AS1519" s="78"/>
      <c r="AU1519" s="79">
        <f>IF(IFERROR(F1519,99)=99,IF(IFERROR(G1519,99)=99,IF(IFERROR(H1519,99)=99,IF(IFERROR(I1519,99)=99,IF(IFERROR(E1519,99)=99,IF(IFERROR(J1519,99)=99,0,Scoring!$B$7),Scoring!$B$3),Scoring!$B$2),Scoring!$B$6),Scoring!$B$5),Scoring!$B$4)</f>
        <v>0.3</v>
      </c>
      <c r="AV1519" s="78">
        <f t="shared" si="98"/>
        <v>0</v>
      </c>
      <c r="AW1519" s="78"/>
      <c r="AX1519" s="66"/>
      <c r="AY1519" s="78"/>
      <c r="AZ1519" s="76"/>
      <c r="BB1519" s="76"/>
    </row>
    <row r="1520" spans="1:54" x14ac:dyDescent="0.25">
      <c r="A1520" s="84" t="s">
        <v>6617</v>
      </c>
      <c r="B1520" s="85" t="s">
        <v>30</v>
      </c>
      <c r="C1520" s="85" t="s">
        <v>6618</v>
      </c>
      <c r="D1520" s="84" t="s">
        <v>11486</v>
      </c>
      <c r="E1520" s="76" t="str">
        <f>IF(C1520="-",IF(A1520="-",VLOOKUP(D1520,'sin-list 180320_update'!$C$2:$C$835,1,FALSE),VLOOKUP(A1520,'sin-list 180320_update'!$A$2:$A$835,1,FALSE)),VLOOKUP(C1520,'sin-list 180320_update'!$B$2:$B$835,1,FALSE))</f>
        <v>288-003-5</v>
      </c>
      <c r="F1520" s="76" t="e">
        <f>IF($C1520="-",IF($A1520="-",VLOOKUP($D1520,'REACH Bilaga XVII_update'!$A$5:$A$131,1,FALSE),VLOOKUP($A1520,'REACH Bilaga XVII_update'!$C$5:$C$131,1,FALSE)),VLOOKUP($C1520,'REACH Bilaga XVII_update'!$B$5:$B$131,1,FALSE))</f>
        <v>#N/A</v>
      </c>
      <c r="G1520" s="76" t="e">
        <f>IF($C1520="-",IF($A1520="-",VLOOKUP($D1520,' REACH Bilaga 59_update'!$A$5:$A$210,1,FALSE),VLOOKUP($A1520,' REACH Bilaga 59_update'!$D$5:$D$210,1,FALSE)),VLOOKUP($C1520,' REACH Bilaga 59_update'!$C$5:$C$210,1,FALSE))</f>
        <v>#N/A</v>
      </c>
      <c r="H1520" s="76" t="e">
        <f>IF($C1520="-",IF($A1520="-",VLOOKUP($D1520,'REACH Bilaga XIV_update'!$A$5:$A$110,1,FALSE),VLOOKUP($A1520,'REACH Bilaga XIV_update'!$D$5:$D$110,1,FALSE)),VLOOKUP($C1520,'REACH Bilaga XIV_update'!$C$5:$C$110,1,FALSE))</f>
        <v>#N/A</v>
      </c>
      <c r="I1520" s="76" t="e">
        <f>IF($C1520="-",IF($A1520="-",VLOOKUP($D1520,CoRAP_update!$A$5:$A$376,1,FALSE),VLOOKUP($A1520,CoRAP_update!$D$5:$D$376,1,FALSE)),VLOOKUP($C1520,CoRAP_update!$C$5:$C$376,1,FALSE))</f>
        <v>#N/A</v>
      </c>
      <c r="J1520" s="76" t="e">
        <f>IF($C1520="-",IF($A1520="-",VLOOKUP($D1520,EDC_update!$C$2:$C$450,1,FALSE),VLOOKUP($A1520,EDC_update!$B$2:$B$450,1,FALSE)),VLOOKUP($C1520,EDC_update!$L$2:$L$450,1,FALSE))</f>
        <v>#N/A</v>
      </c>
      <c r="K1520" s="76" t="str">
        <f>IF($C1520="-",IF($A1520="-",IF(VLOOKUP($D1520,'sin-list 180320_update'!$C$2:$S$835,3,FALSE)="",NA(),VLOOKUP($D1520,'sin-list 180320_update'!$C$2:$S$835,3,FALSE)),IF(VLOOKUP($A1520,'sin-list 180320_update'!$A$2:$S$835,5,FALSE)="",NA(),VLOOKUP($A1520,'sin-list 180320_update'!$A$2:$S$835,5,FALSE))),IF(VLOOKUP($C1520,'sin-list 180320_update'!$B$2:$S$835,4,FALSE)="",NA(),VLOOKUP($C1520,'sin-list 180320_update'!$B$2:$S$835,4,FALSE)))</f>
        <v>This substance is Persistent, Bioaccumulative and Toxic</v>
      </c>
      <c r="L1520" s="76">
        <f>IF($C1520="-",IF($A1520="-",VLOOKUP($D1520,'sin-list 180320_update'!$C$2:$S$835,6,FALSE),VLOOKUP($A1520,'sin-list 180320_update'!$A$2:$S$835,8,FALSE)),VLOOKUP($C1520,'sin-list 180320_update'!$B$2:$S$835,7,FALSE))</f>
        <v>0</v>
      </c>
      <c r="M1520" s="76" t="e">
        <f>IF($C1520="-",IF($A1520="-",IF(VLOOKUP($D1520,'sin-list 180320_update'!$C$2:$S$835,8,FALSE)="",NA(),VLOOKUP($D1520,'sin-list 180320_update'!$C$2:$S$835,8,FALSE)),IF(VLOOKUP($A1520,'sin-list 180320_update'!$A$2:$S$835,10,FALSE)="",NA(),VLOOKUP($A1520,'sin-list 180320_update'!$A$2:$S$835,10,FALSE))),IF(VLOOKUP($C1520,'sin-list 180320_update'!$B$2:$S$835,9,FALSE)="",NA(),VLOOKUP($C1520,'sin-list 180320_update'!$B$2:$S$835,9,FALSE)))</f>
        <v>#N/A</v>
      </c>
      <c r="N1520" s="76" t="e">
        <f>IF($C1520="-",IF($A1520="-",IF(VLOOKUP($D1520,'REACH Bilaga XVII_update'!$A$5:$E$131,4,FALSE)="",NA(),VLOOKUP($D1520,'REACH Bilaga XVII_update'!$A$5:$E$131,4,FALSE)),IF(VLOOKUP($A1520,'REACH Bilaga XVII_update'!$C$5:$D$131,2,FALSE)="",NA(),VLOOKUP($A1520,'REACH Bilaga XVII_update'!$C$5:$D$131,2,FALSE))),IF(VLOOKUP($C1520,'REACH Bilaga XVII_update'!$B$5:$D$131,3,FALSE)="",NA(),VLOOKUP($C1520,'REACH Bilaga XVII_update'!$B$5:$D$131,3,FALSE)))</f>
        <v>#N/A</v>
      </c>
      <c r="O1520" s="76" t="e">
        <f>IF($C1520="-",IF($A1520="-",IF(VLOOKUP($D1520,' REACH Bilaga 59_update'!$A$5:$E$210,5,FALSE)="",NA(),VLOOKUP($D1520,' REACH Bilaga 59_update'!$A$5:$E$210,5,FALSE)),IF(VLOOKUP($A1520,' REACH Bilaga 59_update'!$D$5:$E$210,2,FALSE)="",NA(),VLOOKUP($A1520,' REACH Bilaga 59_update'!$D$5:$E$210,2,FALSE))),IF(VLOOKUP($C1520,' REACH Bilaga 59_update'!$C$5:$E$210,3,FALSE)="",NA(),VLOOKUP($C1520,' REACH Bilaga 59_update'!$C$5:$E$210,3,FALSE)))</f>
        <v>#N/A</v>
      </c>
      <c r="P1520" s="76" t="e">
        <f>IF(C1520="-",IF(A1520="-",IFERROR(VLOOKUP($D1520,' REACH Bilaga 59_update'!$A$5:$F$210,MATCH(Sammanfattning!P$1,' REACH Bilaga 59_update'!$A$4:$F$4,0),FALSE),VLOOKUP($D1520,'REACH Bilaga XIV_update'!$A$4:$H$110,MATCH(Sammanfattning!P$1,'REACH Bilaga XIV_update'!$A$4:$H$4,0),FALSE)),IFERROR(VLOOKUP($A1520,' REACH Bilaga 59_update'!$D$5:$F$210,MATCH(Sammanfattning!P$1,' REACH Bilaga 59_update'!$D$4:$F$4,0),FALSE),VLOOKUP($A1520,'REACH Bilaga XIV_update'!$D$4:$H$110,MATCH(Sammanfattning!P$1,'REACH Bilaga XIV_update'!$D$4:$H$4,0),FALSE))),IFERROR(VLOOKUP($C1520,' REACH Bilaga 59_update'!$C$5:$F$210,MATCH(Sammanfattning!P$1,' REACH Bilaga 59_update'!$C$4:$F$4,0),FALSE),VLOOKUP($C1520,'REACH Bilaga XIV_update'!$C$4:$H$110,MATCH(Sammanfattning!P$1,'REACH Bilaga XIV_update'!$C$4:$H$4,0),FALSE)))</f>
        <v>#N/A</v>
      </c>
      <c r="Q1520" s="76" t="e">
        <f>IF($C1520="-",IF($A1520="-",IF(VLOOKUP($D1520,'REACH Bilaga XIV_update'!$A$5:$I$110,9,FALSE)="",NA(),VLOOKUP($D1520,'REACH Bilaga XIV_update'!$A$5:$I$110,9,FALSE)),IF(VLOOKUP($A1520,'REACH Bilaga XIV_update'!$D$5:$I$110,6,FALSE)="",NA(),VLOOKUP($A1520,'REACH Bilaga XIV_update'!$D$5:$I$110,6,FALSE))),IF(VLOOKUP($C1520,'REACH Bilaga XIV_update'!$C$5:$I$110,7,FALSE)="",NA(),VLOOKUP($C1520,'REACH Bilaga XIV_update'!$C$5:$I$110,7,FALSE)))</f>
        <v>#N/A</v>
      </c>
      <c r="R1520" s="76" t="e">
        <f>IF($C1520="-",IF($A1520="-",IF(VLOOKUP($D1520,CoRAP_update!$A$5:$O$376,15,FALSE)="",NA(),VLOOKUP($D1520,CoRAP_update!$A$5:$O$376,15,FALSE)),IF(VLOOKUP($A1520,CoRAP_update!$D$5:$O$376,12,FALSE)="",NA(),VLOOKUP($A1520,CoRAP_update!$D$5:$O$376,12,FALSE))),IF(VLOOKUP($C1520,CoRAP_update!$C$5:$O$376,13,FALSE)="",NA(),VLOOKUP($C1520,CoRAP_update!$C$5:$O$376,13,FALSE)))</f>
        <v>#N/A</v>
      </c>
      <c r="S1520" s="144" t="e">
        <f>IF($C1520="-",IF($A1520="-",VLOOKUP($D1520,CoRAP_update!$A$5:$J$376,MATCH(Sammanfattning!S$1,CoRAP_update!$A$4:$J$4,0),FALSE),VLOOKUP($A1520,CoRAP_update!$D$5:$J$376,MATCH(Sammanfattning!S$1,CoRAP_update!$D$4:$J$4,0),FALSE)),VLOOKUP($C1520,CoRAP_update!$C$5:$J$376,MATCH(Sammanfattning!S$1,CoRAP_update!$C$4:$J$4,0),FALSE))</f>
        <v>#N/A</v>
      </c>
      <c r="T1520" s="76" t="e">
        <f>IF($A1520="-",VLOOKUP($D1520,EDC_update!$C$2:$F$450,4,FALSE),VLOOKUP($A1520,EDC_update!$B$2:$F$450,5,FALSE))</f>
        <v>#N/A</v>
      </c>
      <c r="V1520" s="78">
        <f>IF(IFERROR(SEARCH("PBT",P1520),99)=99,IF(IFERROR(SEARCH("suspected PBT",S1520),99)=99,IF(IFERROR(SEARCH("concluded to be PBT",K1520),99)=99,IF(IFERROR(SEARCH("PBT",S1520),99)=99,IF(IFERROR(SEARCH("PBT cand",L1520),99)=99,IF(IFERROR(SEARCH("PBT",L1520),99)=99,IF(IFERROR(SEARCH("persistent, bioackumulative and toxic properties",K1520),99)=99,0,Scoring!$E$3),Scoring!$E$3),Scoring!$E$7),Scoring!$E$3),Scoring!$E$5),Scoring!$E$6),Scoring!$E$3)</f>
        <v>0</v>
      </c>
      <c r="W1520" s="78">
        <f>IF(IFERROR(SEARCH("vPvB",P1520),99)=99,IF(IFERROR(SEARCH("suspected pbt/vPvB",S1520),99)=99,IF(IFERROR(SEARCH("vPvB",S1520),99)=99,IF(IFERROR(SEARCH("concluded to be a vPvB",S1520),99)=99,IF(IFERROR(SEARCH("identified as vPvB",K1520),99)=99,IF(IFERROR(SEARCH("concluded to be a vPvB",K1520),99)=99,IF(IFERROR(SEARCH("concluded to be both pbt and vPvB",S1520),99)=99,IF(IFERROR(SEARCH("concluded to be both pbt and vPvB",K1520),99)=99,0,Scoring!$E$5),Scoring!$E$5),Scoring!$E$5),Scoring!$E$5),Scoring!$E$5),Scoring!$E$4),Scoring!$E$6),Scoring!$E$4)</f>
        <v>0</v>
      </c>
      <c r="X1520" s="78">
        <f>IF(IFERROR(SEARCH("H410",N1520),99)=99,IF(IFERROR(SEARCH("H410",O1520),99)=99,IF(IFERROR(SEARCH("H410",Q1520),99)=99,IF(IFERROR(SEARCH("H410",M1520),99)=99,IF(IFERROR(SEARCH("H410",R1520),99)=99,IF(IFERROR(SEARCH("H411",N1520),99)=99,IF(IFERROR(SEARCH("H411",O1520),99)=99,IF(IFERROR(SEARCH("H411",Q1520),99)=99,IF(IFERROR(SEARCH("H411",M1520),99)=99,IF(IFERROR(SEARCH("H411",R1520),99)=99,IF(IFERROR(SEARCH("H413",N1520),99)=99,IF(IFERROR(SEARCH("H413",O1520),99)=99,IF(IFERROR(SEARCH("H413",Q1520),99)=99,IF(IFERROR(SEARCH("H413",M1520),99)=99,IF(IFERROR(SEARCH("H413",R1520),99)=99,IF(IFERROR(SEARCH("H412",N1520),99)=99,IF(IFERROR(SEARCH("H412",O1520),99)=99,IF(IFERROR(SEARCH("H412",Q1520),99)=99,IF(IFERROR(SEARCH("H412",M1520),99)=99,IF(IFERROR(SEARCH("H412",R1520),99)=99,0,Scoring!$E$2),Scoring!$E$2),Scoring!$E$2),Scoring!$E$2),Scoring!$E$2),Scoring!$E$2),Scoring!$E$2),Scoring!$E$2),Scoring!$E$2),Scoring!$E$2),Scoring!$E$2),Scoring!$E$2),Scoring!$E$2),Scoring!$E$2),Scoring!$E$2),Scoring!$E$2),Scoring!$E$2),Scoring!$E$2),Scoring!$E$2),Scoring!$E$2)</f>
        <v>0</v>
      </c>
      <c r="Y1520" s="78">
        <f>IF(IFERROR(SEARCH("CMR",K1520),99)=99,IF(IFERROR(SEARCH("Suspected CMR",S1520),99)=99,IF(IFERROR(SEARCH("CMR",S1520),99)=99,0,Scoring!$E$8),Scoring!$E$9),Scoring!$E$8)</f>
        <v>0</v>
      </c>
      <c r="Z1520" s="78">
        <f>IF(IFERROR(SEARCH("H350",N1520),99)=99,IF(IFERROR(SEARCH("H350",O1520),99)=99,IF(IFERROR(SEARCH("H350",Q1520),99)=99,IF(IFERROR(SEARCH("H350",M1520),99)=99,IF(IFERROR(SEARCH("H350",R1520),99)=99,IF(IFERROR(SEARCH("H351",N1520),99)=99,IF(IFERROR(SEARCH("H351",O1520),99)=99,IF(IFERROR(SEARCH("H351",Q1520),99)=99,IF(IFERROR(SEARCH("H351",M1520),99)=99,IF(IFERROR(SEARCH("H351",R1520),99)=99,IF(IFERROR(SEARCH("carcinogenic",P1520),99)=99,IF(IFERROR(SEARCH("suspected carcinogenic",S1520),99)=99,0,Scoring!$E$12),Scoring!$E$11),Scoring!$E$10),Scoring!$E$10),Scoring!$E$10),Scoring!$E$10),Scoring!$E$10),Scoring!$E$10),Scoring!$E$10),Scoring!$E$10),Scoring!$E$10),Scoring!$E$10)</f>
        <v>0</v>
      </c>
      <c r="AA1520" s="78">
        <f>IF(IFERROR(SEARCH("H340",N1520),99)=99,IF(IFERROR(SEARCH("H340",O1520),99)=99,IF(IFERROR(SEARCH("H340",Q1520),99)=99,IF(IFERROR(SEARCH("H340",M1520),99)=99,IF(IFERROR(SEARCH("H340",R1520),99)=99,IF(IFERROR(SEARCH("H341",N1520),99)=99,IF(IFERROR(SEARCH("H341",O1520),99)=99,IF(IFERROR(SEARCH("H341",Q1520),99)=99,IF(IFERROR(SEARCH("H341",M1520),99)=99,IF(IFERROR(SEARCH("H341",R1520),99)=99,IF(IFERROR(SEARCH("mutagenic",P1520),99)=99,IF(IFERROR(SEARCH("suspected mutagenic",S1520),99)=99,0,Scoring!$E$15),Scoring!$E$14),Scoring!$E$13),Scoring!$E$13),Scoring!$E$13),Scoring!$E$13),Scoring!$E$13),Scoring!$E$13),Scoring!$E$13),Scoring!$E$13),Scoring!$E$13),Scoring!$E$13)</f>
        <v>0</v>
      </c>
      <c r="AB1520" s="78">
        <f>IF(IFERROR(SEARCH("H360",N1520),99)=99,IF(IFERROR(SEARCH("H360",O1520),99)=99,IF(IFERROR(SEARCH("H360",Q1520),99)=99,IF(IFERROR(SEARCH("H360",M1520),99)=99,IF(IFERROR(SEARCH("H360",R1520),99)=99,IF(IFERROR(SEARCH("H361",N1520),99)=99,IF(IFERROR(SEARCH("H361",O1520),99)=99,IF(IFERROR(SEARCH("H361",Q1520),99)=99,IF(IFERROR(SEARCH("H361",M1520),99)=99,IF(IFERROR(SEARCH("H361",R1520),99)=99,IF(IFERROR(SEARCH("reproduction",P1520),99)=99,IF(IFERROR(SEARCH("suspected reprotoxic",S1520),99)=99,IF(IFERROR(SEARCH("reprotoxic",S1520),99)=99,IF(IFERROR(SEARCH("reprotoxic",K1520),99)=99,0,Scoring!$E$18),Scoring!$E$18),Scoring!$E$19),Scoring!$E$17),Scoring!$E$16),Scoring!$E$16),Scoring!$E$16),Scoring!$E$16),Scoring!$E$16),Scoring!$E$16),Scoring!$E$16),Scoring!$E$16),Scoring!$E$16),Scoring!$E$16)</f>
        <v>0</v>
      </c>
      <c r="AC1520" s="78">
        <f>IF(IFERROR(SEARCH("57f",L1520),99)=99,IF(IFERROR(SEARCH("57(f)",P1520),99)=99,0,Scoring!$E$20),Scoring!$E$20)</f>
        <v>0</v>
      </c>
      <c r="AD1520" s="78">
        <f>IF(IFERROR(SEARCH("CAT1",T1520),99)=99,IF(IFERROR(SEARCH("CAT2",T1520),99)=99,IF(IFERROR(SEARCH("CAT3",T1520),99)=99,IF(IFERROR(SEARCH("concluded to be endocrine",K1520),99)=99,IF(IFERROR(SEARCH("categorised as endocrine",K1520),99)=99,IF(IFERROR(SEARCH("endocrine disrupting",P1520),99)=99,IF(IFERROR(SEARCH("endocrine disrupting",K1520),99)=99,IF(IFERROR(SEARCH("suspected endocrine",S1520),99)=99,IF(IFERROR(SEARCH("potential endocrine",S1520),99)=99,0,Scoring!$E$25),Scoring!$E$25),Scoring!$E$24),Scoring!$E$24),Scoring!$E$24),Scoring!$E$24),Scoring!$E$23),Scoring!$E$22),Scoring!$E$21)</f>
        <v>0</v>
      </c>
      <c r="AE1520" s="78">
        <f>IF(IFERROR(SEARCH("suspected sensitiser",S1520),99)=99,IF(IFERROR(SEARCH("sensitiser",S1520),99)=99,IF(IFERROR(SEARCH("other hazard based concern",S1520),99)=99,0,Scoring!$E$28),Scoring!$E$26),Scoring!$E$27)</f>
        <v>0</v>
      </c>
      <c r="AF1520" s="78">
        <f>IF(IFERROR(M1520,1)=1,IF(IFERROR(N1520,1)=1,IF(IFERROR(O1520,1)=1,IF(IFERROR(Q1520,1)=1,IF(IFERROR(R1520,1)=1,IF(IFERROR(T1520,1)=1,IF(IFERROR(K1520,1)=1,IF(IFERROR(P1520,1)=1,IF(IFERROR(S1520,1)=1,Scoring!$E$29,0),0),0),0),0),0),0),0),0)</f>
        <v>0</v>
      </c>
      <c r="AG1520" s="78">
        <f t="shared" si="97"/>
        <v>0</v>
      </c>
      <c r="AI1520" s="93"/>
      <c r="AJ1520" s="94"/>
      <c r="AK1520" s="76"/>
      <c r="AL1520" s="75"/>
      <c r="AN1520" s="79"/>
      <c r="AO1520" s="79"/>
      <c r="AP1520" s="79"/>
      <c r="AQ1520" s="79"/>
      <c r="AR1520" s="79"/>
      <c r="AS1520" s="78"/>
      <c r="AU1520" s="79">
        <f>IF(IFERROR(F1520,99)=99,IF(IFERROR(G1520,99)=99,IF(IFERROR(H1520,99)=99,IF(IFERROR(I1520,99)=99,IF(IFERROR(E1520,99)=99,IF(IFERROR(J1520,99)=99,0,Scoring!$B$7),Scoring!$B$3),Scoring!$B$2),Scoring!$B$6),Scoring!$B$5),Scoring!$B$4)</f>
        <v>0.3</v>
      </c>
      <c r="AV1520" s="78">
        <f t="shared" si="98"/>
        <v>0</v>
      </c>
      <c r="AW1520" s="78"/>
      <c r="AX1520" s="66"/>
      <c r="AY1520" s="78"/>
      <c r="AZ1520" s="76"/>
      <c r="BB1520" s="76"/>
    </row>
    <row r="1521" spans="1:54" x14ac:dyDescent="0.25">
      <c r="A1521" s="77" t="s">
        <v>5537</v>
      </c>
      <c r="B1521" s="76" t="str">
        <f>C1521</f>
        <v>295-835-2</v>
      </c>
      <c r="C1521" s="77" t="s">
        <v>5536</v>
      </c>
      <c r="D1521" s="77" t="s">
        <v>5535</v>
      </c>
      <c r="E1521" s="76" t="e">
        <f>IF(C1521="-",IF(A1521="-",VLOOKUP(D1521,'sin-list 180320_update'!$C$2:$C$835,1,FALSE),VLOOKUP(A1521,'sin-list 180320_update'!$A$2:$A$835,1,FALSE)),VLOOKUP(C1521,'sin-list 180320_update'!$B$2:$B$835,1,FALSE))</f>
        <v>#N/A</v>
      </c>
      <c r="F1521" s="76" t="e">
        <f>IF($C1521="-",IF($A1521="-",VLOOKUP($D1521,'REACH Bilaga XVII_update'!$A$5:$A$131,1,FALSE),VLOOKUP($A1521,'REACH Bilaga XVII_update'!$C$5:$C$131,1,FALSE)),VLOOKUP($C1521,'REACH Bilaga XVII_update'!$B$5:$B$131,1,FALSE))</f>
        <v>#N/A</v>
      </c>
      <c r="G1521" s="76" t="e">
        <f>IF($C1521="-",IF($A1521="-",VLOOKUP($D1521,' REACH Bilaga 59_update'!$A$5:$A$210,1,FALSE),VLOOKUP($A1521,' REACH Bilaga 59_update'!$D$5:$D$210,1,FALSE)),VLOOKUP($C1521,' REACH Bilaga 59_update'!$C$5:$C$210,1,FALSE))</f>
        <v>#N/A</v>
      </c>
      <c r="H1521" s="76" t="e">
        <f>IF($C1521="-",IF($A1521="-",VLOOKUP($D1521,'REACH Bilaga XIV_update'!$A$5:$A$110,1,FALSE),VLOOKUP($A1521,'REACH Bilaga XIV_update'!$D$5:$D$110,1,FALSE)),VLOOKUP($C1521,'REACH Bilaga XIV_update'!$C$5:$C$110,1,FALSE))</f>
        <v>#N/A</v>
      </c>
      <c r="I1521" s="76" t="str">
        <f>IF($C1521="-",IF($A1521="-",VLOOKUP($D1521,CoRAP_update!$A$5:$A$376,1,FALSE),VLOOKUP($A1521,CoRAP_update!$D$5:$D$376,1,FALSE)),VLOOKUP($C1521,CoRAP_update!$C$5:$C$376,1,FALSE))</f>
        <v>295-835-2</v>
      </c>
      <c r="J1521" s="76" t="e">
        <f>IF($C1521="-",IF($A1521="-",VLOOKUP($D1521,EDC_update!$C$2:$C$450,1,FALSE),VLOOKUP($A1521,EDC_update!$B$2:$B$450,1,FALSE)),VLOOKUP($C1521,EDC_update!$L$2:$L$450,1,FALSE))</f>
        <v>#N/A</v>
      </c>
      <c r="K1521" s="76" t="e">
        <f>IF($C1521="-",IF($A1521="-",IF(VLOOKUP($D1521,'sin-list 180320_update'!$C$2:$S$835,3,FALSE)="",NA(),VLOOKUP($D1521,'sin-list 180320_update'!$C$2:$S$835,3,FALSE)),IF(VLOOKUP($A1521,'sin-list 180320_update'!$A$2:$S$835,5,FALSE)="",NA(),VLOOKUP($A1521,'sin-list 180320_update'!$A$2:$S$835,5,FALSE))),IF(VLOOKUP($C1521,'sin-list 180320_update'!$B$2:$S$835,4,FALSE)="",NA(),VLOOKUP($C1521,'sin-list 180320_update'!$B$2:$S$835,4,FALSE)))</f>
        <v>#N/A</v>
      </c>
      <c r="L1521" s="76" t="e">
        <f>IF($C1521="-",IF($A1521="-",VLOOKUP($D1521,'sin-list 180320_update'!$C$2:$S$835,6,FALSE),VLOOKUP($A1521,'sin-list 180320_update'!$A$2:$S$835,8,FALSE)),VLOOKUP($C1521,'sin-list 180320_update'!$B$2:$S$835,7,FALSE))</f>
        <v>#N/A</v>
      </c>
      <c r="M1521" s="76" t="e">
        <f>IF($C1521="-",IF($A1521="-",IF(VLOOKUP($D1521,'sin-list 180320_update'!$C$2:$S$835,8,FALSE)="",NA(),VLOOKUP($D1521,'sin-list 180320_update'!$C$2:$S$835,8,FALSE)),IF(VLOOKUP($A1521,'sin-list 180320_update'!$A$2:$S$835,10,FALSE)="",NA(),VLOOKUP($A1521,'sin-list 180320_update'!$A$2:$S$835,10,FALSE))),IF(VLOOKUP($C1521,'sin-list 180320_update'!$B$2:$S$835,9,FALSE)="",NA(),VLOOKUP($C1521,'sin-list 180320_update'!$B$2:$S$835,9,FALSE)))</f>
        <v>#N/A</v>
      </c>
      <c r="N1521" s="76" t="e">
        <f>IF($C1521="-",IF($A1521="-",IF(VLOOKUP($D1521,'REACH Bilaga XVII_update'!$A$5:$E$131,4,FALSE)="",NA(),VLOOKUP($D1521,'REACH Bilaga XVII_update'!$A$5:$E$131,4,FALSE)),IF(VLOOKUP($A1521,'REACH Bilaga XVII_update'!$C$5:$D$131,2,FALSE)="",NA(),VLOOKUP($A1521,'REACH Bilaga XVII_update'!$C$5:$D$131,2,FALSE))),IF(VLOOKUP($C1521,'REACH Bilaga XVII_update'!$B$5:$D$131,3,FALSE)="",NA(),VLOOKUP($C1521,'REACH Bilaga XVII_update'!$B$5:$D$131,3,FALSE)))</f>
        <v>#N/A</v>
      </c>
      <c r="O1521" s="76" t="e">
        <f>IF($C1521="-",IF($A1521="-",IF(VLOOKUP($D1521,' REACH Bilaga 59_update'!$A$5:$E$210,5,FALSE)="",NA(),VLOOKUP($D1521,' REACH Bilaga 59_update'!$A$5:$E$210,5,FALSE)),IF(VLOOKUP($A1521,' REACH Bilaga 59_update'!$D$5:$E$210,2,FALSE)="",NA(),VLOOKUP($A1521,' REACH Bilaga 59_update'!$D$5:$E$210,2,FALSE))),IF(VLOOKUP($C1521,' REACH Bilaga 59_update'!$C$5:$E$210,3,FALSE)="",NA(),VLOOKUP($C1521,' REACH Bilaga 59_update'!$C$5:$E$210,3,FALSE)))</f>
        <v>#N/A</v>
      </c>
      <c r="P1521" s="76" t="e">
        <f>IF(C1521="-",IF(A1521="-",IFERROR(VLOOKUP($D1521,' REACH Bilaga 59_update'!$A$5:$F$210,MATCH(Sammanfattning!P$1,' REACH Bilaga 59_update'!$A$4:$F$4,0),FALSE),VLOOKUP($D1521,'REACH Bilaga XIV_update'!$A$4:$H$110,MATCH(Sammanfattning!P$1,'REACH Bilaga XIV_update'!$A$4:$H$4,0),FALSE)),IFERROR(VLOOKUP($A1521,' REACH Bilaga 59_update'!$D$5:$F$210,MATCH(Sammanfattning!P$1,' REACH Bilaga 59_update'!$D$4:$F$4,0),FALSE),VLOOKUP($A1521,'REACH Bilaga XIV_update'!$D$4:$H$110,MATCH(Sammanfattning!P$1,'REACH Bilaga XIV_update'!$D$4:$H$4,0),FALSE))),IFERROR(VLOOKUP($C1521,' REACH Bilaga 59_update'!$C$5:$F$210,MATCH(Sammanfattning!P$1,' REACH Bilaga 59_update'!$C$4:$F$4,0),FALSE),VLOOKUP($C1521,'REACH Bilaga XIV_update'!$C$4:$H$110,MATCH(Sammanfattning!P$1,'REACH Bilaga XIV_update'!$C$4:$H$4,0),FALSE)))</f>
        <v>#N/A</v>
      </c>
      <c r="Q1521" s="76" t="e">
        <f>IF($C1521="-",IF($A1521="-",IF(VLOOKUP($D1521,'REACH Bilaga XIV_update'!$A$5:$I$110,9,FALSE)="",NA(),VLOOKUP($D1521,'REACH Bilaga XIV_update'!$A$5:$I$110,9,FALSE)),IF(VLOOKUP($A1521,'REACH Bilaga XIV_update'!$D$5:$I$110,6,FALSE)="",NA(),VLOOKUP($A1521,'REACH Bilaga XIV_update'!$D$5:$I$110,6,FALSE))),IF(VLOOKUP($C1521,'REACH Bilaga XIV_update'!$C$5:$I$110,7,FALSE)="",NA(),VLOOKUP($C1521,'REACH Bilaga XIV_update'!$C$5:$I$110,7,FALSE)))</f>
        <v>#N/A</v>
      </c>
      <c r="R1521" s="76" t="e">
        <f>IF($C1521="-",IF($A1521="-",IF(VLOOKUP($D1521,CoRAP_update!$A$5:$O$376,15,FALSE)="",NA(),VLOOKUP($D1521,CoRAP_update!$A$5:$O$376,15,FALSE)),IF(VLOOKUP($A1521,CoRAP_update!$D$5:$O$376,12,FALSE)="",NA(),VLOOKUP($A1521,CoRAP_update!$D$5:$O$376,12,FALSE))),IF(VLOOKUP($C1521,CoRAP_update!$C$5:$O$376,13,FALSE)="",NA(),VLOOKUP($C1521,CoRAP_update!$C$5:$O$376,13,FALSE)))</f>
        <v>#N/A</v>
      </c>
      <c r="S1521" s="144" t="str">
        <f>IF($C1521="-",IF($A1521="-",VLOOKUP($D1521,CoRAP_update!$A$5:$J$376,MATCH(Sammanfattning!S$1,CoRAP_update!$A$4:$J$4,0),FALSE),VLOOKUP($A1521,CoRAP_update!$D$5:$J$376,MATCH(Sammanfattning!S$1,CoRAP_update!$D$4:$J$4,0),FALSE)),VLOOKUP($C1521,CoRAP_update!$C$5:$J$376,MATCH(Sammanfattning!S$1,CoRAP_update!$C$4:$J$4,0),FALSE))</f>
        <v>Exposure of environment#High (aggregated) tonnage#Other exposure/risk based concern#Wide dispersive use</v>
      </c>
      <c r="T1521" s="76" t="e">
        <f>IF($A1521="-",VLOOKUP($D1521,EDC_update!$C$2:$F$450,4,FALSE),VLOOKUP($A1521,EDC_update!$B$2:$F$450,5,FALSE))</f>
        <v>#N/A</v>
      </c>
      <c r="V1521" s="78">
        <f>IF(IFERROR(SEARCH("PBT",P1521),99)=99,IF(IFERROR(SEARCH("suspected PBT",S1521),99)=99,IF(IFERROR(SEARCH("concluded to be PBT",K1521),99)=99,IF(IFERROR(SEARCH("PBT",S1521),99)=99,IF(IFERROR(SEARCH("PBT cand",L1521),99)=99,IF(IFERROR(SEARCH("PBT",L1521),99)=99,IF(IFERROR(SEARCH("persistent, bioackumulative and toxic properties",K1521),99)=99,0,Scoring!$E$3),Scoring!$E$3),Scoring!$E$7),Scoring!$E$3),Scoring!$E$5),Scoring!$E$6),Scoring!$E$3)</f>
        <v>0</v>
      </c>
      <c r="W1521" s="78">
        <f>IF(IFERROR(SEARCH("vPvB",P1521),99)=99,IF(IFERROR(SEARCH("suspected pbt/vPvB",S1521),99)=99,IF(IFERROR(SEARCH("vPvB",S1521),99)=99,IF(IFERROR(SEARCH("concluded to be a vPvB",S1521),99)=99,IF(IFERROR(SEARCH("identified as vPvB",K1521),99)=99,IF(IFERROR(SEARCH("concluded to be a vPvB",K1521),99)=99,IF(IFERROR(SEARCH("concluded to be both pbt and vPvB",S1521),99)=99,IF(IFERROR(SEARCH("concluded to be both pbt and vPvB",K1521),99)=99,0,Scoring!$E$5),Scoring!$E$5),Scoring!$E$5),Scoring!$E$5),Scoring!$E$5),Scoring!$E$4),Scoring!$E$6),Scoring!$E$4)</f>
        <v>0</v>
      </c>
      <c r="X1521" s="78">
        <f>IF(IFERROR(SEARCH("H410",N1521),99)=99,IF(IFERROR(SEARCH("H410",O1521),99)=99,IF(IFERROR(SEARCH("H410",Q1521),99)=99,IF(IFERROR(SEARCH("H410",M1521),99)=99,IF(IFERROR(SEARCH("H410",R1521),99)=99,IF(IFERROR(SEARCH("H411",N1521),99)=99,IF(IFERROR(SEARCH("H411",O1521),99)=99,IF(IFERROR(SEARCH("H411",Q1521),99)=99,IF(IFERROR(SEARCH("H411",M1521),99)=99,IF(IFERROR(SEARCH("H411",R1521),99)=99,IF(IFERROR(SEARCH("H413",N1521),99)=99,IF(IFERROR(SEARCH("H413",O1521),99)=99,IF(IFERROR(SEARCH("H413",Q1521),99)=99,IF(IFERROR(SEARCH("H413",M1521),99)=99,IF(IFERROR(SEARCH("H413",R1521),99)=99,IF(IFERROR(SEARCH("H412",N1521),99)=99,IF(IFERROR(SEARCH("H412",O1521),99)=99,IF(IFERROR(SEARCH("H412",Q1521),99)=99,IF(IFERROR(SEARCH("H412",M1521),99)=99,IF(IFERROR(SEARCH("H412",R1521),99)=99,0,Scoring!$E$2),Scoring!$E$2),Scoring!$E$2),Scoring!$E$2),Scoring!$E$2),Scoring!$E$2),Scoring!$E$2),Scoring!$E$2),Scoring!$E$2),Scoring!$E$2),Scoring!$E$2),Scoring!$E$2),Scoring!$E$2),Scoring!$E$2),Scoring!$E$2),Scoring!$E$2),Scoring!$E$2),Scoring!$E$2),Scoring!$E$2),Scoring!$E$2)</f>
        <v>0</v>
      </c>
      <c r="Y1521" s="78">
        <f>IF(IFERROR(SEARCH("CMR",K1521),99)=99,IF(IFERROR(SEARCH("Suspected CMR",S1521),99)=99,IF(IFERROR(SEARCH("CMR",S1521),99)=99,0,Scoring!$E$8),Scoring!$E$9),Scoring!$E$8)</f>
        <v>0</v>
      </c>
      <c r="Z1521" s="78">
        <f>IF(IFERROR(SEARCH("H350",N1521),99)=99,IF(IFERROR(SEARCH("H350",O1521),99)=99,IF(IFERROR(SEARCH("H350",Q1521),99)=99,IF(IFERROR(SEARCH("H350",M1521),99)=99,IF(IFERROR(SEARCH("H350",R1521),99)=99,IF(IFERROR(SEARCH("H351",N1521),99)=99,IF(IFERROR(SEARCH("H351",O1521),99)=99,IF(IFERROR(SEARCH("H351",Q1521),99)=99,IF(IFERROR(SEARCH("H351",M1521),99)=99,IF(IFERROR(SEARCH("H351",R1521),99)=99,IF(IFERROR(SEARCH("carcinogenic",P1521),99)=99,IF(IFERROR(SEARCH("suspected carcinogenic",S1521),99)=99,0,Scoring!$E$12),Scoring!$E$11),Scoring!$E$10),Scoring!$E$10),Scoring!$E$10),Scoring!$E$10),Scoring!$E$10),Scoring!$E$10),Scoring!$E$10),Scoring!$E$10),Scoring!$E$10),Scoring!$E$10)</f>
        <v>0</v>
      </c>
      <c r="AA1521" s="78">
        <f>IF(IFERROR(SEARCH("H340",N1521),99)=99,IF(IFERROR(SEARCH("H340",O1521),99)=99,IF(IFERROR(SEARCH("H340",Q1521),99)=99,IF(IFERROR(SEARCH("H340",M1521),99)=99,IF(IFERROR(SEARCH("H340",R1521),99)=99,IF(IFERROR(SEARCH("H341",N1521),99)=99,IF(IFERROR(SEARCH("H341",O1521),99)=99,IF(IFERROR(SEARCH("H341",Q1521),99)=99,IF(IFERROR(SEARCH("H341",M1521),99)=99,IF(IFERROR(SEARCH("H341",R1521),99)=99,IF(IFERROR(SEARCH("mutagenic",P1521),99)=99,IF(IFERROR(SEARCH("suspected mutagenic",S1521),99)=99,0,Scoring!$E$15),Scoring!$E$14),Scoring!$E$13),Scoring!$E$13),Scoring!$E$13),Scoring!$E$13),Scoring!$E$13),Scoring!$E$13),Scoring!$E$13),Scoring!$E$13),Scoring!$E$13),Scoring!$E$13)</f>
        <v>0</v>
      </c>
      <c r="AB1521" s="78">
        <f>IF(IFERROR(SEARCH("H360",N1521),99)=99,IF(IFERROR(SEARCH("H360",O1521),99)=99,IF(IFERROR(SEARCH("H360",Q1521),99)=99,IF(IFERROR(SEARCH("H360",M1521),99)=99,IF(IFERROR(SEARCH("H360",R1521),99)=99,IF(IFERROR(SEARCH("H361",N1521),99)=99,IF(IFERROR(SEARCH("H361",O1521),99)=99,IF(IFERROR(SEARCH("H361",Q1521),99)=99,IF(IFERROR(SEARCH("H361",M1521),99)=99,IF(IFERROR(SEARCH("H361",R1521),99)=99,IF(IFERROR(SEARCH("reproduction",P1521),99)=99,IF(IFERROR(SEARCH("suspected reprotoxic",S1521),99)=99,IF(IFERROR(SEARCH("reprotoxic",S1521),99)=99,IF(IFERROR(SEARCH("reprotoxic",K1521),99)=99,0,Scoring!$E$18),Scoring!$E$18),Scoring!$E$19),Scoring!$E$17),Scoring!$E$16),Scoring!$E$16),Scoring!$E$16),Scoring!$E$16),Scoring!$E$16),Scoring!$E$16),Scoring!$E$16),Scoring!$E$16),Scoring!$E$16),Scoring!$E$16)</f>
        <v>0</v>
      </c>
      <c r="AC1521" s="78">
        <f>IF(IFERROR(SEARCH("57f",L1521),99)=99,IF(IFERROR(SEARCH("57(f)",P1521),99)=99,0,Scoring!$E$20),Scoring!$E$20)</f>
        <v>0</v>
      </c>
      <c r="AD1521" s="78">
        <f>IF(IFERROR(SEARCH("CAT1",T1521),99)=99,IF(IFERROR(SEARCH("CAT2",T1521),99)=99,IF(IFERROR(SEARCH("CAT3",T1521),99)=99,IF(IFERROR(SEARCH("concluded to be endocrine",K1521),99)=99,IF(IFERROR(SEARCH("categorised as endocrine",K1521),99)=99,IF(IFERROR(SEARCH("endocrine disrupting",P1521),99)=99,IF(IFERROR(SEARCH("endocrine disrupting",K1521),99)=99,IF(IFERROR(SEARCH("suspected endocrine",S1521),99)=99,IF(IFERROR(SEARCH("potential endocrine",S1521),99)=99,0,Scoring!$E$25),Scoring!$E$25),Scoring!$E$24),Scoring!$E$24),Scoring!$E$24),Scoring!$E$24),Scoring!$E$23),Scoring!$E$22),Scoring!$E$21)</f>
        <v>0</v>
      </c>
      <c r="AE1521" s="78">
        <f>IF(IFERROR(SEARCH("suspected sensitiser",S1521),99)=99,IF(IFERROR(SEARCH("sensitiser",S1521),99)=99,IF(IFERROR(SEARCH("other hazard based concern",S1521),99)=99,0,Scoring!$E$28),Scoring!$E$26),Scoring!$E$27)</f>
        <v>0</v>
      </c>
      <c r="AF1521" s="78">
        <f>IF(IFERROR(M1521,1)=1,IF(IFERROR(N1521,1)=1,IF(IFERROR(O1521,1)=1,IF(IFERROR(Q1521,1)=1,IF(IFERROR(R1521,1)=1,IF(IFERROR(T1521,1)=1,IF(IFERROR(K1521,1)=1,IF(IFERROR(P1521,1)=1,IF(IFERROR(S1521,1)=1,Scoring!$E$29,0),0),0),0),0),0),0),0),0)</f>
        <v>0</v>
      </c>
      <c r="AG1521" s="78">
        <f t="shared" si="97"/>
        <v>0</v>
      </c>
      <c r="AI1521" s="93"/>
      <c r="AJ1521" s="94"/>
      <c r="AK1521" s="76"/>
      <c r="AL1521" s="75"/>
      <c r="AN1521" s="79"/>
      <c r="AO1521" s="79"/>
      <c r="AP1521" s="79"/>
      <c r="AQ1521" s="79"/>
      <c r="AR1521" s="79"/>
      <c r="AS1521" s="78"/>
      <c r="AU1521" s="79">
        <f>IF(IFERROR(F1521,99)=99,IF(IFERROR(G1521,99)=99,IF(IFERROR(H1521,99)=99,IF(IFERROR(I1521,99)=99,IF(IFERROR(E1521,99)=99,IF(IFERROR(J1521,99)=99,0,Scoring!$B$7),Scoring!$B$3),Scoring!$B$2),Scoring!$B$6),Scoring!$B$5),Scoring!$B$4)</f>
        <v>0.5</v>
      </c>
      <c r="AV1521" s="78">
        <f t="shared" si="98"/>
        <v>0</v>
      </c>
      <c r="AW1521" s="78"/>
      <c r="AX1521" s="66"/>
      <c r="AY1521" s="78"/>
      <c r="AZ1521" s="76"/>
      <c r="BA1521" s="76"/>
      <c r="BB1521" s="76"/>
    </row>
    <row r="1522" spans="1:54" x14ac:dyDescent="0.25">
      <c r="A1522" s="84" t="s">
        <v>11771</v>
      </c>
      <c r="B1522" s="85" t="s">
        <v>30</v>
      </c>
      <c r="C1522" s="85" t="s">
        <v>11410</v>
      </c>
      <c r="D1522" s="84" t="s">
        <v>11411</v>
      </c>
      <c r="E1522" s="76" t="str">
        <f>IF(C1522="-",IF(A1522="-",VLOOKUP(D1522,'sin-list 180320_update'!$C$2:$C$835,1,FALSE),VLOOKUP(A1522,'sin-list 180320_update'!$A$2:$A$835,1,FALSE)),VLOOKUP(C1522,'sin-list 180320_update'!$B$2:$B$835,1,FALSE))</f>
        <v>403-800-1; 600-456-6</v>
      </c>
      <c r="F1522" s="76" t="e">
        <f>IF($C1522="-",IF($A1522="-",VLOOKUP($D1522,'REACH Bilaga XVII_update'!$A$5:$A$131,1,FALSE),VLOOKUP($A1522,'REACH Bilaga XVII_update'!$C$5:$C$131,1,FALSE)),VLOOKUP($C1522,'REACH Bilaga XVII_update'!$B$5:$B$131,1,FALSE))</f>
        <v>#N/A</v>
      </c>
      <c r="G1522" s="76" t="e">
        <f>IF($C1522="-",IF($A1522="-",VLOOKUP($D1522,' REACH Bilaga 59_update'!$A$5:$A$210,1,FALSE),VLOOKUP($A1522,' REACH Bilaga 59_update'!$D$5:$D$210,1,FALSE)),VLOOKUP($C1522,' REACH Bilaga 59_update'!$C$5:$C$210,1,FALSE))</f>
        <v>#N/A</v>
      </c>
      <c r="H1522" s="76" t="e">
        <f>IF($C1522="-",IF($A1522="-",VLOOKUP($D1522,'REACH Bilaga XIV_update'!$A$5:$A$110,1,FALSE),VLOOKUP($A1522,'REACH Bilaga XIV_update'!$D$5:$D$110,1,FALSE)),VLOOKUP($C1522,'REACH Bilaga XIV_update'!$C$5:$C$110,1,FALSE))</f>
        <v>#N/A</v>
      </c>
      <c r="I1522" s="76" t="e">
        <f>IF($C1522="-",IF($A1522="-",VLOOKUP($D1522,CoRAP_update!$A$5:$A$376,1,FALSE),VLOOKUP($A1522,CoRAP_update!$D$5:$D$376,1,FALSE)),VLOOKUP($C1522,CoRAP_update!$C$5:$C$376,1,FALSE))</f>
        <v>#N/A</v>
      </c>
      <c r="J1522" s="76" t="e">
        <f>IF($C1522="-",IF($A1522="-",VLOOKUP($D1522,EDC_update!$C$2:$C$450,1,FALSE),VLOOKUP($A1522,EDC_update!$B$2:$B$450,1,FALSE)),VLOOKUP($C1522,EDC_update!$L$2:$L$450,1,FALSE))</f>
        <v>#N/A</v>
      </c>
      <c r="K1522" s="76" t="str">
        <f>IF($C1522="-",IF($A1522="-",IF(VLOOKUP($D1522,'sin-list 180320_update'!$C$2:$S$835,3,FALSE)="",NA(),VLOOKUP($D1522,'sin-list 180320_update'!$C$2:$S$835,3,FALSE)),IF(VLOOKUP($A1522,'sin-list 180320_update'!$A$2:$S$835,5,FALSE)="",NA(),VLOOKUP($A1522,'sin-list 180320_update'!$A$2:$S$835,5,FALSE))),IF(VLOOKUP($C1522,'sin-list 180320_update'!$B$2:$S$835,4,FALSE)="",NA(),VLOOKUP($C1522,'sin-list 180320_update'!$B$2:$S$835,4,FALSE)))</f>
        <v>This substance is Persistent, Bioaccumulative and Toxic. Its has been found in sediments and water.</v>
      </c>
      <c r="L1522" s="76">
        <f>IF($C1522="-",IF($A1522="-",VLOOKUP($D1522,'sin-list 180320_update'!$C$2:$S$835,6,FALSE),VLOOKUP($A1522,'sin-list 180320_update'!$A$2:$S$835,8,FALSE)),VLOOKUP($C1522,'sin-list 180320_update'!$B$2:$S$835,7,FALSE))</f>
        <v>0</v>
      </c>
      <c r="M1522" s="76" t="e">
        <f>IF($C1522="-",IF($A1522="-",IF(VLOOKUP($D1522,'sin-list 180320_update'!$C$2:$S$835,8,FALSE)="",NA(),VLOOKUP($D1522,'sin-list 180320_update'!$C$2:$S$835,8,FALSE)),IF(VLOOKUP($A1522,'sin-list 180320_update'!$A$2:$S$835,10,FALSE)="",NA(),VLOOKUP($A1522,'sin-list 180320_update'!$A$2:$S$835,10,FALSE))),IF(VLOOKUP($C1522,'sin-list 180320_update'!$B$2:$S$835,9,FALSE)="",NA(),VLOOKUP($C1522,'sin-list 180320_update'!$B$2:$S$835,9,FALSE)))</f>
        <v>#N/A</v>
      </c>
      <c r="N1522" s="76" t="e">
        <f>IF($C1522="-",IF($A1522="-",IF(VLOOKUP($D1522,'REACH Bilaga XVII_update'!$A$5:$E$131,4,FALSE)="",NA(),VLOOKUP($D1522,'REACH Bilaga XVII_update'!$A$5:$E$131,4,FALSE)),IF(VLOOKUP($A1522,'REACH Bilaga XVII_update'!$C$5:$D$131,2,FALSE)="",NA(),VLOOKUP($A1522,'REACH Bilaga XVII_update'!$C$5:$D$131,2,FALSE))),IF(VLOOKUP($C1522,'REACH Bilaga XVII_update'!$B$5:$D$131,3,FALSE)="",NA(),VLOOKUP($C1522,'REACH Bilaga XVII_update'!$B$5:$D$131,3,FALSE)))</f>
        <v>#N/A</v>
      </c>
      <c r="O1522" s="76" t="e">
        <f>IF($C1522="-",IF($A1522="-",IF(VLOOKUP($D1522,' REACH Bilaga 59_update'!$A$5:$E$210,5,FALSE)="",NA(),VLOOKUP($D1522,' REACH Bilaga 59_update'!$A$5:$E$210,5,FALSE)),IF(VLOOKUP($A1522,' REACH Bilaga 59_update'!$D$5:$E$210,2,FALSE)="",NA(),VLOOKUP($A1522,' REACH Bilaga 59_update'!$D$5:$E$210,2,FALSE))),IF(VLOOKUP($C1522,' REACH Bilaga 59_update'!$C$5:$E$210,3,FALSE)="",NA(),VLOOKUP($C1522,' REACH Bilaga 59_update'!$C$5:$E$210,3,FALSE)))</f>
        <v>#N/A</v>
      </c>
      <c r="P1522" s="76" t="e">
        <f>IF(C1522="-",IF(A1522="-",IFERROR(VLOOKUP($D1522,' REACH Bilaga 59_update'!$A$5:$F$210,MATCH(Sammanfattning!P$1,' REACH Bilaga 59_update'!$A$4:$F$4,0),FALSE),VLOOKUP($D1522,'REACH Bilaga XIV_update'!$A$4:$H$110,MATCH(Sammanfattning!P$1,'REACH Bilaga XIV_update'!$A$4:$H$4,0),FALSE)),IFERROR(VLOOKUP($A1522,' REACH Bilaga 59_update'!$D$5:$F$210,MATCH(Sammanfattning!P$1,' REACH Bilaga 59_update'!$D$4:$F$4,0),FALSE),VLOOKUP($A1522,'REACH Bilaga XIV_update'!$D$4:$H$110,MATCH(Sammanfattning!P$1,'REACH Bilaga XIV_update'!$D$4:$H$4,0),FALSE))),IFERROR(VLOOKUP($C1522,' REACH Bilaga 59_update'!$C$5:$F$210,MATCH(Sammanfattning!P$1,' REACH Bilaga 59_update'!$C$4:$F$4,0),FALSE),VLOOKUP($C1522,'REACH Bilaga XIV_update'!$C$4:$H$110,MATCH(Sammanfattning!P$1,'REACH Bilaga XIV_update'!$C$4:$H$4,0),FALSE)))</f>
        <v>#N/A</v>
      </c>
      <c r="Q1522" s="76" t="e">
        <f>IF($C1522="-",IF($A1522="-",IF(VLOOKUP($D1522,'REACH Bilaga XIV_update'!$A$5:$I$110,9,FALSE)="",NA(),VLOOKUP($D1522,'REACH Bilaga XIV_update'!$A$5:$I$110,9,FALSE)),IF(VLOOKUP($A1522,'REACH Bilaga XIV_update'!$D$5:$I$110,6,FALSE)="",NA(),VLOOKUP($A1522,'REACH Bilaga XIV_update'!$D$5:$I$110,6,FALSE))),IF(VLOOKUP($C1522,'REACH Bilaga XIV_update'!$C$5:$I$110,7,FALSE)="",NA(),VLOOKUP($C1522,'REACH Bilaga XIV_update'!$C$5:$I$110,7,FALSE)))</f>
        <v>#N/A</v>
      </c>
      <c r="R1522" s="76" t="e">
        <f>IF($C1522="-",IF($A1522="-",IF(VLOOKUP($D1522,CoRAP_update!$A$5:$O$376,15,FALSE)="",NA(),VLOOKUP($D1522,CoRAP_update!$A$5:$O$376,15,FALSE)),IF(VLOOKUP($A1522,CoRAP_update!$D$5:$O$376,12,FALSE)="",NA(),VLOOKUP($A1522,CoRAP_update!$D$5:$O$376,12,FALSE))),IF(VLOOKUP($C1522,CoRAP_update!$C$5:$O$376,13,FALSE)="",NA(),VLOOKUP($C1522,CoRAP_update!$C$5:$O$376,13,FALSE)))</f>
        <v>#N/A</v>
      </c>
      <c r="S1522" s="144" t="e">
        <f>IF($C1522="-",IF($A1522="-",VLOOKUP($D1522,CoRAP_update!$A$5:$J$376,MATCH(Sammanfattning!S$1,CoRAP_update!$A$4:$J$4,0),FALSE),VLOOKUP($A1522,CoRAP_update!$D$5:$J$376,MATCH(Sammanfattning!S$1,CoRAP_update!$D$4:$J$4,0),FALSE)),VLOOKUP($C1522,CoRAP_update!$C$5:$J$376,MATCH(Sammanfattning!S$1,CoRAP_update!$C$4:$J$4,0),FALSE))</f>
        <v>#N/A</v>
      </c>
      <c r="T1522" s="76" t="e">
        <f>IF($A1522="-",VLOOKUP($D1522,EDC_update!$C$2:$F$450,4,FALSE),VLOOKUP($A1522,EDC_update!$B$2:$F$450,5,FALSE))</f>
        <v>#N/A</v>
      </c>
      <c r="V1522" s="78">
        <f>IF(IFERROR(SEARCH("PBT",P1522),99)=99,IF(IFERROR(SEARCH("suspected PBT",S1522),99)=99,IF(IFERROR(SEARCH("concluded to be PBT",K1522),99)=99,IF(IFERROR(SEARCH("PBT",S1522),99)=99,IF(IFERROR(SEARCH("PBT cand",L1522),99)=99,IF(IFERROR(SEARCH("PBT",L1522),99)=99,IF(IFERROR(SEARCH("persistent, bioackumulative and toxic properties",K1522),99)=99,0,Scoring!$E$3),Scoring!$E$3),Scoring!$E$7),Scoring!$E$3),Scoring!$E$5),Scoring!$E$6),Scoring!$E$3)</f>
        <v>0</v>
      </c>
      <c r="W1522" s="78">
        <f>IF(IFERROR(SEARCH("vPvB",P1522),99)=99,IF(IFERROR(SEARCH("suspected pbt/vPvB",S1522),99)=99,IF(IFERROR(SEARCH("vPvB",S1522),99)=99,IF(IFERROR(SEARCH("concluded to be a vPvB",S1522),99)=99,IF(IFERROR(SEARCH("identified as vPvB",K1522),99)=99,IF(IFERROR(SEARCH("concluded to be a vPvB",K1522),99)=99,IF(IFERROR(SEARCH("concluded to be both pbt and vPvB",S1522),99)=99,IF(IFERROR(SEARCH("concluded to be both pbt and vPvB",K1522),99)=99,0,Scoring!$E$5),Scoring!$E$5),Scoring!$E$5),Scoring!$E$5),Scoring!$E$5),Scoring!$E$4),Scoring!$E$6),Scoring!$E$4)</f>
        <v>0</v>
      </c>
      <c r="X1522" s="78">
        <f>IF(IFERROR(SEARCH("H410",N1522),99)=99,IF(IFERROR(SEARCH("H410",O1522),99)=99,IF(IFERROR(SEARCH("H410",Q1522),99)=99,IF(IFERROR(SEARCH("H410",M1522),99)=99,IF(IFERROR(SEARCH("H410",R1522),99)=99,IF(IFERROR(SEARCH("H411",N1522),99)=99,IF(IFERROR(SEARCH("H411",O1522),99)=99,IF(IFERROR(SEARCH("H411",Q1522),99)=99,IF(IFERROR(SEARCH("H411",M1522),99)=99,IF(IFERROR(SEARCH("H411",R1522),99)=99,IF(IFERROR(SEARCH("H413",N1522),99)=99,IF(IFERROR(SEARCH("H413",O1522),99)=99,IF(IFERROR(SEARCH("H413",Q1522),99)=99,IF(IFERROR(SEARCH("H413",M1522),99)=99,IF(IFERROR(SEARCH("H413",R1522),99)=99,IF(IFERROR(SEARCH("H412",N1522),99)=99,IF(IFERROR(SEARCH("H412",O1522),99)=99,IF(IFERROR(SEARCH("H412",Q1522),99)=99,IF(IFERROR(SEARCH("H412",M1522),99)=99,IF(IFERROR(SEARCH("H412",R1522),99)=99,0,Scoring!$E$2),Scoring!$E$2),Scoring!$E$2),Scoring!$E$2),Scoring!$E$2),Scoring!$E$2),Scoring!$E$2),Scoring!$E$2),Scoring!$E$2),Scoring!$E$2),Scoring!$E$2),Scoring!$E$2),Scoring!$E$2),Scoring!$E$2),Scoring!$E$2),Scoring!$E$2),Scoring!$E$2),Scoring!$E$2),Scoring!$E$2),Scoring!$E$2)</f>
        <v>0</v>
      </c>
      <c r="Y1522" s="78">
        <f>IF(IFERROR(SEARCH("CMR",K1522),99)=99,IF(IFERROR(SEARCH("Suspected CMR",S1522),99)=99,IF(IFERROR(SEARCH("CMR",S1522),99)=99,0,Scoring!$E$8),Scoring!$E$9),Scoring!$E$8)</f>
        <v>0</v>
      </c>
      <c r="Z1522" s="78">
        <f>IF(IFERROR(SEARCH("H350",N1522),99)=99,IF(IFERROR(SEARCH("H350",O1522),99)=99,IF(IFERROR(SEARCH("H350",Q1522),99)=99,IF(IFERROR(SEARCH("H350",M1522),99)=99,IF(IFERROR(SEARCH("H350",R1522),99)=99,IF(IFERROR(SEARCH("H351",N1522),99)=99,IF(IFERROR(SEARCH("H351",O1522),99)=99,IF(IFERROR(SEARCH("H351",Q1522),99)=99,IF(IFERROR(SEARCH("H351",M1522),99)=99,IF(IFERROR(SEARCH("H351",R1522),99)=99,IF(IFERROR(SEARCH("carcinogenic",P1522),99)=99,IF(IFERROR(SEARCH("suspected carcinogenic",S1522),99)=99,0,Scoring!$E$12),Scoring!$E$11),Scoring!$E$10),Scoring!$E$10),Scoring!$E$10),Scoring!$E$10),Scoring!$E$10),Scoring!$E$10),Scoring!$E$10),Scoring!$E$10),Scoring!$E$10),Scoring!$E$10)</f>
        <v>0</v>
      </c>
      <c r="AA1522" s="78">
        <f>IF(IFERROR(SEARCH("H340",N1522),99)=99,IF(IFERROR(SEARCH("H340",O1522),99)=99,IF(IFERROR(SEARCH("H340",Q1522),99)=99,IF(IFERROR(SEARCH("H340",M1522),99)=99,IF(IFERROR(SEARCH("H340",R1522),99)=99,IF(IFERROR(SEARCH("H341",N1522),99)=99,IF(IFERROR(SEARCH("H341",O1522),99)=99,IF(IFERROR(SEARCH("H341",Q1522),99)=99,IF(IFERROR(SEARCH("H341",M1522),99)=99,IF(IFERROR(SEARCH("H341",R1522),99)=99,IF(IFERROR(SEARCH("mutagenic",P1522),99)=99,IF(IFERROR(SEARCH("suspected mutagenic",S1522),99)=99,0,Scoring!$E$15),Scoring!$E$14),Scoring!$E$13),Scoring!$E$13),Scoring!$E$13),Scoring!$E$13),Scoring!$E$13),Scoring!$E$13),Scoring!$E$13),Scoring!$E$13),Scoring!$E$13),Scoring!$E$13)</f>
        <v>0</v>
      </c>
      <c r="AB1522" s="78">
        <f>IF(IFERROR(SEARCH("H360",N1522),99)=99,IF(IFERROR(SEARCH("H360",O1522),99)=99,IF(IFERROR(SEARCH("H360",Q1522),99)=99,IF(IFERROR(SEARCH("H360",M1522),99)=99,IF(IFERROR(SEARCH("H360",R1522),99)=99,IF(IFERROR(SEARCH("H361",N1522),99)=99,IF(IFERROR(SEARCH("H361",O1522),99)=99,IF(IFERROR(SEARCH("H361",Q1522),99)=99,IF(IFERROR(SEARCH("H361",M1522),99)=99,IF(IFERROR(SEARCH("H361",R1522),99)=99,IF(IFERROR(SEARCH("reproduction",P1522),99)=99,IF(IFERROR(SEARCH("suspected reprotoxic",S1522),99)=99,IF(IFERROR(SEARCH("reprotoxic",S1522),99)=99,IF(IFERROR(SEARCH("reprotoxic",K1522),99)=99,0,Scoring!$E$18),Scoring!$E$18),Scoring!$E$19),Scoring!$E$17),Scoring!$E$16),Scoring!$E$16),Scoring!$E$16),Scoring!$E$16),Scoring!$E$16),Scoring!$E$16),Scoring!$E$16),Scoring!$E$16),Scoring!$E$16),Scoring!$E$16)</f>
        <v>0</v>
      </c>
      <c r="AC1522" s="78">
        <f>IF(IFERROR(SEARCH("57f",L1522),99)=99,IF(IFERROR(SEARCH("57(f)",P1522),99)=99,0,Scoring!$E$20),Scoring!$E$20)</f>
        <v>0</v>
      </c>
      <c r="AD1522" s="78">
        <f>IF(IFERROR(SEARCH("CAT1",T1522),99)=99,IF(IFERROR(SEARCH("CAT2",T1522),99)=99,IF(IFERROR(SEARCH("CAT3",T1522),99)=99,IF(IFERROR(SEARCH("concluded to be endocrine",K1522),99)=99,IF(IFERROR(SEARCH("categorised as endocrine",K1522),99)=99,IF(IFERROR(SEARCH("endocrine disrupting",P1522),99)=99,IF(IFERROR(SEARCH("endocrine disrupting",K1522),99)=99,IF(IFERROR(SEARCH("suspected endocrine",S1522),99)=99,IF(IFERROR(SEARCH("potential endocrine",S1522),99)=99,0,Scoring!$E$25),Scoring!$E$25),Scoring!$E$24),Scoring!$E$24),Scoring!$E$24),Scoring!$E$24),Scoring!$E$23),Scoring!$E$22),Scoring!$E$21)</f>
        <v>0</v>
      </c>
      <c r="AE1522" s="78">
        <f>IF(IFERROR(SEARCH("suspected sensitiser",S1522),99)=99,IF(IFERROR(SEARCH("sensitiser",S1522),99)=99,IF(IFERROR(SEARCH("other hazard based concern",S1522),99)=99,0,Scoring!$E$28),Scoring!$E$26),Scoring!$E$27)</f>
        <v>0</v>
      </c>
      <c r="AF1522" s="78">
        <f>IF(IFERROR(M1522,1)=1,IF(IFERROR(N1522,1)=1,IF(IFERROR(O1522,1)=1,IF(IFERROR(Q1522,1)=1,IF(IFERROR(R1522,1)=1,IF(IFERROR(T1522,1)=1,IF(IFERROR(K1522,1)=1,IF(IFERROR(P1522,1)=1,IF(IFERROR(S1522,1)=1,Scoring!$E$29,0),0),0),0),0),0),0),0),0)</f>
        <v>0</v>
      </c>
      <c r="AG1522" s="78">
        <f t="shared" si="97"/>
        <v>0</v>
      </c>
      <c r="AI1522" s="93"/>
      <c r="AJ1522" s="94"/>
      <c r="AK1522" s="76"/>
      <c r="AL1522" s="75"/>
      <c r="AN1522" s="79"/>
      <c r="AO1522" s="79"/>
      <c r="AP1522" s="79"/>
      <c r="AQ1522" s="79"/>
      <c r="AR1522" s="79"/>
      <c r="AS1522" s="78"/>
      <c r="AU1522" s="79">
        <f>IF(IFERROR(F1522,99)=99,IF(IFERROR(G1522,99)=99,IF(IFERROR(H1522,99)=99,IF(IFERROR(I1522,99)=99,IF(IFERROR(E1522,99)=99,IF(IFERROR(J1522,99)=99,0,Scoring!$B$7),Scoring!$B$3),Scoring!$B$2),Scoring!$B$6),Scoring!$B$5),Scoring!$B$4)</f>
        <v>0.3</v>
      </c>
      <c r="AV1522" s="78">
        <f t="shared" si="98"/>
        <v>0</v>
      </c>
      <c r="AW1522" s="78"/>
      <c r="AX1522" s="66"/>
      <c r="AY1522" s="78"/>
      <c r="AZ1522" s="76"/>
      <c r="BB1522" s="76"/>
    </row>
    <row r="1523" spans="1:54" x14ac:dyDescent="0.25">
      <c r="A1523" s="77" t="s">
        <v>5578</v>
      </c>
      <c r="B1523" s="76" t="str">
        <f>C1523</f>
        <v>405-040-6</v>
      </c>
      <c r="C1523" s="77" t="s">
        <v>5577</v>
      </c>
      <c r="D1523" s="77" t="s">
        <v>5576</v>
      </c>
      <c r="E1523" s="76" t="e">
        <f>IF(C1523="-",IF(A1523="-",VLOOKUP(D1523,'sin-list 180320_update'!$C$2:$C$835,1,FALSE),VLOOKUP(A1523,'sin-list 180320_update'!$A$2:$A$835,1,FALSE)),VLOOKUP(C1523,'sin-list 180320_update'!$B$2:$B$835,1,FALSE))</f>
        <v>#N/A</v>
      </c>
      <c r="F1523" s="76" t="e">
        <f>IF($C1523="-",IF($A1523="-",VLOOKUP($D1523,'REACH Bilaga XVII_update'!$A$5:$A$131,1,FALSE),VLOOKUP($A1523,'REACH Bilaga XVII_update'!$C$5:$C$131,1,FALSE)),VLOOKUP($C1523,'REACH Bilaga XVII_update'!$B$5:$B$131,1,FALSE))</f>
        <v>#N/A</v>
      </c>
      <c r="G1523" s="76" t="e">
        <f>IF($C1523="-",IF($A1523="-",VLOOKUP($D1523,' REACH Bilaga 59_update'!$A$5:$A$210,1,FALSE),VLOOKUP($A1523,' REACH Bilaga 59_update'!$D$5:$D$210,1,FALSE)),VLOOKUP($C1523,' REACH Bilaga 59_update'!$C$5:$C$210,1,FALSE))</f>
        <v>#N/A</v>
      </c>
      <c r="H1523" s="76" t="e">
        <f>IF($C1523="-",IF($A1523="-",VLOOKUP($D1523,'REACH Bilaga XIV_update'!$A$5:$A$110,1,FALSE),VLOOKUP($A1523,'REACH Bilaga XIV_update'!$D$5:$D$110,1,FALSE)),VLOOKUP($C1523,'REACH Bilaga XIV_update'!$C$5:$C$110,1,FALSE))</f>
        <v>#N/A</v>
      </c>
      <c r="I1523" s="76" t="str">
        <f>IF($C1523="-",IF($A1523="-",VLOOKUP($D1523,CoRAP_update!$A$5:$A$376,1,FALSE),VLOOKUP($A1523,CoRAP_update!$D$5:$D$376,1,FALSE)),VLOOKUP($C1523,CoRAP_update!$C$5:$C$376,1,FALSE))</f>
        <v>405-040-6</v>
      </c>
      <c r="J1523" s="76" t="e">
        <f>IF($C1523="-",IF($A1523="-",VLOOKUP($D1523,EDC_update!$C$2:$C$450,1,FALSE),VLOOKUP($A1523,EDC_update!$B$2:$B$450,1,FALSE)),VLOOKUP($C1523,EDC_update!$L$2:$L$450,1,FALSE))</f>
        <v>#N/A</v>
      </c>
      <c r="K1523" s="76" t="e">
        <f>IF($C1523="-",IF($A1523="-",IF(VLOOKUP($D1523,'sin-list 180320_update'!$C$2:$S$835,3,FALSE)="",NA(),VLOOKUP($D1523,'sin-list 180320_update'!$C$2:$S$835,3,FALSE)),IF(VLOOKUP($A1523,'sin-list 180320_update'!$A$2:$S$835,5,FALSE)="",NA(),VLOOKUP($A1523,'sin-list 180320_update'!$A$2:$S$835,5,FALSE))),IF(VLOOKUP($C1523,'sin-list 180320_update'!$B$2:$S$835,4,FALSE)="",NA(),VLOOKUP($C1523,'sin-list 180320_update'!$B$2:$S$835,4,FALSE)))</f>
        <v>#N/A</v>
      </c>
      <c r="L1523" s="76" t="e">
        <f>IF($C1523="-",IF($A1523="-",VLOOKUP($D1523,'sin-list 180320_update'!$C$2:$S$835,6,FALSE),VLOOKUP($A1523,'sin-list 180320_update'!$A$2:$S$835,8,FALSE)),VLOOKUP($C1523,'sin-list 180320_update'!$B$2:$S$835,7,FALSE))</f>
        <v>#N/A</v>
      </c>
      <c r="M1523" s="76" t="e">
        <f>IF($C1523="-",IF($A1523="-",IF(VLOOKUP($D1523,'sin-list 180320_update'!$C$2:$S$835,8,FALSE)="",NA(),VLOOKUP($D1523,'sin-list 180320_update'!$C$2:$S$835,8,FALSE)),IF(VLOOKUP($A1523,'sin-list 180320_update'!$A$2:$S$835,10,FALSE)="",NA(),VLOOKUP($A1523,'sin-list 180320_update'!$A$2:$S$835,10,FALSE))),IF(VLOOKUP($C1523,'sin-list 180320_update'!$B$2:$S$835,9,FALSE)="",NA(),VLOOKUP($C1523,'sin-list 180320_update'!$B$2:$S$835,9,FALSE)))</f>
        <v>#N/A</v>
      </c>
      <c r="N1523" s="76" t="e">
        <f>IF($C1523="-",IF($A1523="-",IF(VLOOKUP($D1523,'REACH Bilaga XVII_update'!$A$5:$E$131,4,FALSE)="",NA(),VLOOKUP($D1523,'REACH Bilaga XVII_update'!$A$5:$E$131,4,FALSE)),IF(VLOOKUP($A1523,'REACH Bilaga XVII_update'!$C$5:$D$131,2,FALSE)="",NA(),VLOOKUP($A1523,'REACH Bilaga XVII_update'!$C$5:$D$131,2,FALSE))),IF(VLOOKUP($C1523,'REACH Bilaga XVII_update'!$B$5:$D$131,3,FALSE)="",NA(),VLOOKUP($C1523,'REACH Bilaga XVII_update'!$B$5:$D$131,3,FALSE)))</f>
        <v>#N/A</v>
      </c>
      <c r="O1523" s="76" t="e">
        <f>IF($C1523="-",IF($A1523="-",IF(VLOOKUP($D1523,' REACH Bilaga 59_update'!$A$5:$E$210,5,FALSE)="",NA(),VLOOKUP($D1523,' REACH Bilaga 59_update'!$A$5:$E$210,5,FALSE)),IF(VLOOKUP($A1523,' REACH Bilaga 59_update'!$D$5:$E$210,2,FALSE)="",NA(),VLOOKUP($A1523,' REACH Bilaga 59_update'!$D$5:$E$210,2,FALSE))),IF(VLOOKUP($C1523,' REACH Bilaga 59_update'!$C$5:$E$210,3,FALSE)="",NA(),VLOOKUP($C1523,' REACH Bilaga 59_update'!$C$5:$E$210,3,FALSE)))</f>
        <v>#N/A</v>
      </c>
      <c r="P1523" s="76" t="e">
        <f>IF(C1523="-",IF(A1523="-",IFERROR(VLOOKUP($D1523,' REACH Bilaga 59_update'!$A$5:$F$210,MATCH(Sammanfattning!P$1,' REACH Bilaga 59_update'!$A$4:$F$4,0),FALSE),VLOOKUP($D1523,'REACH Bilaga XIV_update'!$A$4:$H$110,MATCH(Sammanfattning!P$1,'REACH Bilaga XIV_update'!$A$4:$H$4,0),FALSE)),IFERROR(VLOOKUP($A1523,' REACH Bilaga 59_update'!$D$5:$F$210,MATCH(Sammanfattning!P$1,' REACH Bilaga 59_update'!$D$4:$F$4,0),FALSE),VLOOKUP($A1523,'REACH Bilaga XIV_update'!$D$4:$H$110,MATCH(Sammanfattning!P$1,'REACH Bilaga XIV_update'!$D$4:$H$4,0),FALSE))),IFERROR(VLOOKUP($C1523,' REACH Bilaga 59_update'!$C$5:$F$210,MATCH(Sammanfattning!P$1,' REACH Bilaga 59_update'!$C$4:$F$4,0),FALSE),VLOOKUP($C1523,'REACH Bilaga XIV_update'!$C$4:$H$110,MATCH(Sammanfattning!P$1,'REACH Bilaga XIV_update'!$C$4:$H$4,0),FALSE)))</f>
        <v>#N/A</v>
      </c>
      <c r="Q1523" s="76" t="e">
        <f>IF($C1523="-",IF($A1523="-",IF(VLOOKUP($D1523,'REACH Bilaga XIV_update'!$A$5:$I$110,9,FALSE)="",NA(),VLOOKUP($D1523,'REACH Bilaga XIV_update'!$A$5:$I$110,9,FALSE)),IF(VLOOKUP($A1523,'REACH Bilaga XIV_update'!$D$5:$I$110,6,FALSE)="",NA(),VLOOKUP($A1523,'REACH Bilaga XIV_update'!$D$5:$I$110,6,FALSE))),IF(VLOOKUP($C1523,'REACH Bilaga XIV_update'!$C$5:$I$110,7,FALSE)="",NA(),VLOOKUP($C1523,'REACH Bilaga XIV_update'!$C$5:$I$110,7,FALSE)))</f>
        <v>#N/A</v>
      </c>
      <c r="R1523" s="76" t="str">
        <f>IF($C1523="-",IF($A1523="-",IF(VLOOKUP($D1523,CoRAP_update!$A$5:$O$376,15,FALSE)="",NA(),VLOOKUP($D1523,CoRAP_update!$A$5:$O$376,15,FALSE)),IF(VLOOKUP($A1523,CoRAP_update!$D$5:$O$376,12,FALSE)="",NA(),VLOOKUP($A1523,CoRAP_update!$D$5:$O$376,12,FALSE))),IF(VLOOKUP($C1523,CoRAP_update!$C$5:$O$376,13,FALSE)="",NA(),VLOOKUP($C1523,CoRAP_update!$C$5:$O$376,13,FALSE)))</f>
        <v>H319</v>
      </c>
      <c r="S1523" s="144" t="str">
        <f>IF($C1523="-",IF($A1523="-",VLOOKUP($D1523,CoRAP_update!$A$5:$J$376,MATCH(Sammanfattning!S$1,CoRAP_update!$A$4:$J$4,0),FALSE),VLOOKUP($A1523,CoRAP_update!$D$5:$J$376,MATCH(Sammanfattning!S$1,CoRAP_update!$D$4:$J$4,0),FALSE)),VLOOKUP($C1523,CoRAP_update!$C$5:$J$376,MATCH(Sammanfattning!S$1,CoRAP_update!$C$4:$J$4,0),FALSE))</f>
        <v>High RCR#Wide dispersive use</v>
      </c>
      <c r="T1523" s="76" t="e">
        <f>IF($A1523="-",VLOOKUP($D1523,EDC_update!$C$2:$F$450,4,FALSE),VLOOKUP($A1523,EDC_update!$B$2:$F$450,5,FALSE))</f>
        <v>#N/A</v>
      </c>
      <c r="V1523" s="78">
        <f>IF(IFERROR(SEARCH("PBT",P1523),99)=99,IF(IFERROR(SEARCH("suspected PBT",S1523),99)=99,IF(IFERROR(SEARCH("concluded to be PBT",K1523),99)=99,IF(IFERROR(SEARCH("PBT",S1523),99)=99,IF(IFERROR(SEARCH("PBT cand",L1523),99)=99,IF(IFERROR(SEARCH("PBT",L1523),99)=99,IF(IFERROR(SEARCH("persistent, bioackumulative and toxic properties",K1523),99)=99,0,Scoring!$E$3),Scoring!$E$3),Scoring!$E$7),Scoring!$E$3),Scoring!$E$5),Scoring!$E$6),Scoring!$E$3)</f>
        <v>0</v>
      </c>
      <c r="W1523" s="78">
        <f>IF(IFERROR(SEARCH("vPvB",P1523),99)=99,IF(IFERROR(SEARCH("suspected pbt/vPvB",S1523),99)=99,IF(IFERROR(SEARCH("vPvB",S1523),99)=99,IF(IFERROR(SEARCH("concluded to be a vPvB",S1523),99)=99,IF(IFERROR(SEARCH("identified as vPvB",K1523),99)=99,IF(IFERROR(SEARCH("concluded to be a vPvB",K1523),99)=99,IF(IFERROR(SEARCH("concluded to be both pbt and vPvB",S1523),99)=99,IF(IFERROR(SEARCH("concluded to be both pbt and vPvB",K1523),99)=99,0,Scoring!$E$5),Scoring!$E$5),Scoring!$E$5),Scoring!$E$5),Scoring!$E$5),Scoring!$E$4),Scoring!$E$6),Scoring!$E$4)</f>
        <v>0</v>
      </c>
      <c r="X1523" s="78">
        <f>IF(IFERROR(SEARCH("H410",N1523),99)=99,IF(IFERROR(SEARCH("H410",O1523),99)=99,IF(IFERROR(SEARCH("H410",Q1523),99)=99,IF(IFERROR(SEARCH("H410",M1523),99)=99,IF(IFERROR(SEARCH("H410",R1523),99)=99,IF(IFERROR(SEARCH("H411",N1523),99)=99,IF(IFERROR(SEARCH("H411",O1523),99)=99,IF(IFERROR(SEARCH("H411",Q1523),99)=99,IF(IFERROR(SEARCH("H411",M1523),99)=99,IF(IFERROR(SEARCH("H411",R1523),99)=99,IF(IFERROR(SEARCH("H413",N1523),99)=99,IF(IFERROR(SEARCH("H413",O1523),99)=99,IF(IFERROR(SEARCH("H413",Q1523),99)=99,IF(IFERROR(SEARCH("H413",M1523),99)=99,IF(IFERROR(SEARCH("H413",R1523),99)=99,IF(IFERROR(SEARCH("H412",N1523),99)=99,IF(IFERROR(SEARCH("H412",O1523),99)=99,IF(IFERROR(SEARCH("H412",Q1523),99)=99,IF(IFERROR(SEARCH("H412",M1523),99)=99,IF(IFERROR(SEARCH("H412",R1523),99)=99,0,Scoring!$E$2),Scoring!$E$2),Scoring!$E$2),Scoring!$E$2),Scoring!$E$2),Scoring!$E$2),Scoring!$E$2),Scoring!$E$2),Scoring!$E$2),Scoring!$E$2),Scoring!$E$2),Scoring!$E$2),Scoring!$E$2),Scoring!$E$2),Scoring!$E$2),Scoring!$E$2),Scoring!$E$2),Scoring!$E$2),Scoring!$E$2),Scoring!$E$2)</f>
        <v>0</v>
      </c>
      <c r="Y1523" s="78">
        <f>IF(IFERROR(SEARCH("CMR",K1523),99)=99,IF(IFERROR(SEARCH("Suspected CMR",S1523),99)=99,IF(IFERROR(SEARCH("CMR",S1523),99)=99,0,Scoring!$E$8),Scoring!$E$9),Scoring!$E$8)</f>
        <v>0</v>
      </c>
      <c r="Z1523" s="78">
        <f>IF(IFERROR(SEARCH("H350",N1523),99)=99,IF(IFERROR(SEARCH("H350",O1523),99)=99,IF(IFERROR(SEARCH("H350",Q1523),99)=99,IF(IFERROR(SEARCH("H350",M1523),99)=99,IF(IFERROR(SEARCH("H350",R1523),99)=99,IF(IFERROR(SEARCH("H351",N1523),99)=99,IF(IFERROR(SEARCH("H351",O1523),99)=99,IF(IFERROR(SEARCH("H351",Q1523),99)=99,IF(IFERROR(SEARCH("H351",M1523),99)=99,IF(IFERROR(SEARCH("H351",R1523),99)=99,IF(IFERROR(SEARCH("carcinogenic",P1523),99)=99,IF(IFERROR(SEARCH("suspected carcinogenic",S1523),99)=99,0,Scoring!$E$12),Scoring!$E$11),Scoring!$E$10),Scoring!$E$10),Scoring!$E$10),Scoring!$E$10),Scoring!$E$10),Scoring!$E$10),Scoring!$E$10),Scoring!$E$10),Scoring!$E$10),Scoring!$E$10)</f>
        <v>0</v>
      </c>
      <c r="AA1523" s="78">
        <f>IF(IFERROR(SEARCH("H340",N1523),99)=99,IF(IFERROR(SEARCH("H340",O1523),99)=99,IF(IFERROR(SEARCH("H340",Q1523),99)=99,IF(IFERROR(SEARCH("H340",M1523),99)=99,IF(IFERROR(SEARCH("H340",R1523),99)=99,IF(IFERROR(SEARCH("H341",N1523),99)=99,IF(IFERROR(SEARCH("H341",O1523),99)=99,IF(IFERROR(SEARCH("H341",Q1523),99)=99,IF(IFERROR(SEARCH("H341",M1523),99)=99,IF(IFERROR(SEARCH("H341",R1523),99)=99,IF(IFERROR(SEARCH("mutagenic",P1523),99)=99,IF(IFERROR(SEARCH("suspected mutagenic",S1523),99)=99,0,Scoring!$E$15),Scoring!$E$14),Scoring!$E$13),Scoring!$E$13),Scoring!$E$13),Scoring!$E$13),Scoring!$E$13),Scoring!$E$13),Scoring!$E$13),Scoring!$E$13),Scoring!$E$13),Scoring!$E$13)</f>
        <v>0</v>
      </c>
      <c r="AB1523" s="78">
        <f>IF(IFERROR(SEARCH("H360",N1523),99)=99,IF(IFERROR(SEARCH("H360",O1523),99)=99,IF(IFERROR(SEARCH("H360",Q1523),99)=99,IF(IFERROR(SEARCH("H360",M1523),99)=99,IF(IFERROR(SEARCH("H360",R1523),99)=99,IF(IFERROR(SEARCH("H361",N1523),99)=99,IF(IFERROR(SEARCH("H361",O1523),99)=99,IF(IFERROR(SEARCH("H361",Q1523),99)=99,IF(IFERROR(SEARCH("H361",M1523),99)=99,IF(IFERROR(SEARCH("H361",R1523),99)=99,IF(IFERROR(SEARCH("reproduction",P1523),99)=99,IF(IFERROR(SEARCH("suspected reprotoxic",S1523),99)=99,IF(IFERROR(SEARCH("reprotoxic",S1523),99)=99,IF(IFERROR(SEARCH("reprotoxic",K1523),99)=99,0,Scoring!$E$18),Scoring!$E$18),Scoring!$E$19),Scoring!$E$17),Scoring!$E$16),Scoring!$E$16),Scoring!$E$16),Scoring!$E$16),Scoring!$E$16),Scoring!$E$16),Scoring!$E$16),Scoring!$E$16),Scoring!$E$16),Scoring!$E$16)</f>
        <v>0</v>
      </c>
      <c r="AC1523" s="78">
        <f>IF(IFERROR(SEARCH("57f",L1523),99)=99,IF(IFERROR(SEARCH("57(f)",P1523),99)=99,0,Scoring!$E$20),Scoring!$E$20)</f>
        <v>0</v>
      </c>
      <c r="AD1523" s="78">
        <f>IF(IFERROR(SEARCH("CAT1",T1523),99)=99,IF(IFERROR(SEARCH("CAT2",T1523),99)=99,IF(IFERROR(SEARCH("CAT3",T1523),99)=99,IF(IFERROR(SEARCH("concluded to be endocrine",K1523),99)=99,IF(IFERROR(SEARCH("categorised as endocrine",K1523),99)=99,IF(IFERROR(SEARCH("endocrine disrupting",P1523),99)=99,IF(IFERROR(SEARCH("endocrine disrupting",K1523),99)=99,IF(IFERROR(SEARCH("suspected endocrine",S1523),99)=99,IF(IFERROR(SEARCH("potential endocrine",S1523),99)=99,0,Scoring!$E$25),Scoring!$E$25),Scoring!$E$24),Scoring!$E$24),Scoring!$E$24),Scoring!$E$24),Scoring!$E$23),Scoring!$E$22),Scoring!$E$21)</f>
        <v>0</v>
      </c>
      <c r="AE1523" s="78">
        <f>IF(IFERROR(SEARCH("suspected sensitiser",S1523),99)=99,IF(IFERROR(SEARCH("sensitiser",S1523),99)=99,IF(IFERROR(SEARCH("other hazard based concern",S1523),99)=99,0,Scoring!$E$28),Scoring!$E$26),Scoring!$E$27)</f>
        <v>0</v>
      </c>
      <c r="AF1523" s="78">
        <f>IF(IFERROR(M1523,1)=1,IF(IFERROR(N1523,1)=1,IF(IFERROR(O1523,1)=1,IF(IFERROR(Q1523,1)=1,IF(IFERROR(R1523,1)=1,IF(IFERROR(T1523,1)=1,IF(IFERROR(K1523,1)=1,IF(IFERROR(P1523,1)=1,IF(IFERROR(S1523,1)=1,Scoring!$E$29,0),0),0),0),0),0),0),0),0)</f>
        <v>0</v>
      </c>
      <c r="AG1523" s="78">
        <f t="shared" si="97"/>
        <v>0</v>
      </c>
      <c r="AI1523" s="93"/>
      <c r="AJ1523" s="94"/>
      <c r="AK1523" s="76"/>
      <c r="AL1523" s="75"/>
      <c r="AN1523" s="79"/>
      <c r="AO1523" s="79"/>
      <c r="AP1523" s="79"/>
      <c r="AQ1523" s="79"/>
      <c r="AR1523" s="79"/>
      <c r="AS1523" s="78"/>
      <c r="AU1523" s="79">
        <f>IF(IFERROR(F1523,99)=99,IF(IFERROR(G1523,99)=99,IF(IFERROR(H1523,99)=99,IF(IFERROR(I1523,99)=99,IF(IFERROR(E1523,99)=99,IF(IFERROR(J1523,99)=99,0,Scoring!$B$7),Scoring!$B$3),Scoring!$B$2),Scoring!$B$6),Scoring!$B$5),Scoring!$B$4)</f>
        <v>0.5</v>
      </c>
      <c r="AV1523" s="78">
        <f t="shared" si="98"/>
        <v>0</v>
      </c>
      <c r="AW1523" s="78"/>
      <c r="AX1523" s="66"/>
      <c r="AY1523" s="78"/>
      <c r="AZ1523" s="76"/>
      <c r="BA1523" s="76"/>
      <c r="BB1523" s="76"/>
    </row>
    <row r="1524" spans="1:54" x14ac:dyDescent="0.25">
      <c r="A1524" s="84" t="s">
        <v>11782</v>
      </c>
      <c r="B1524" s="85" t="s">
        <v>30</v>
      </c>
      <c r="C1524" s="85" t="s">
        <v>11479</v>
      </c>
      <c r="D1524" s="84" t="s">
        <v>11480</v>
      </c>
      <c r="E1524" s="76" t="str">
        <f>IF(C1524="-",IF(A1524="-",VLOOKUP(D1524,'sin-list 180320_update'!$C$2:$C$835,1,FALSE),VLOOKUP(A1524,'sin-list 180320_update'!$A$2:$A$835,1,FALSE)),VLOOKUP(C1524,'sin-list 180320_update'!$B$2:$B$835,1,FALSE))</f>
        <v>422-600-5; 686-647-5</v>
      </c>
      <c r="F1524" s="76" t="e">
        <f>IF($C1524="-",IF($A1524="-",VLOOKUP($D1524,'REACH Bilaga XVII_update'!$A$5:$A$131,1,FALSE),VLOOKUP($A1524,'REACH Bilaga XVII_update'!$C$5:$C$131,1,FALSE)),VLOOKUP($C1524,'REACH Bilaga XVII_update'!$B$5:$B$131,1,FALSE))</f>
        <v>#N/A</v>
      </c>
      <c r="G1524" s="76" t="e">
        <f>IF($C1524="-",IF($A1524="-",VLOOKUP($D1524,' REACH Bilaga 59_update'!$A$5:$A$210,1,FALSE),VLOOKUP($A1524,' REACH Bilaga 59_update'!$D$5:$D$210,1,FALSE)),VLOOKUP($C1524,' REACH Bilaga 59_update'!$C$5:$C$210,1,FALSE))</f>
        <v>#N/A</v>
      </c>
      <c r="H1524" s="76" t="e">
        <f>IF($C1524="-",IF($A1524="-",VLOOKUP($D1524,'REACH Bilaga XIV_update'!$A$5:$A$110,1,FALSE),VLOOKUP($A1524,'REACH Bilaga XIV_update'!$D$5:$D$110,1,FALSE)),VLOOKUP($C1524,'REACH Bilaga XIV_update'!$C$5:$C$110,1,FALSE))</f>
        <v>#N/A</v>
      </c>
      <c r="I1524" s="76" t="e">
        <f>IF($C1524="-",IF($A1524="-",VLOOKUP($D1524,CoRAP_update!$A$5:$A$376,1,FALSE),VLOOKUP($A1524,CoRAP_update!$D$5:$D$376,1,FALSE)),VLOOKUP($C1524,CoRAP_update!$C$5:$C$376,1,FALSE))</f>
        <v>#N/A</v>
      </c>
      <c r="J1524" s="76" t="e">
        <f>IF($C1524="-",IF($A1524="-",VLOOKUP($D1524,EDC_update!$C$2:$C$450,1,FALSE),VLOOKUP($A1524,EDC_update!$B$2:$B$450,1,FALSE)),VLOOKUP($C1524,EDC_update!$L$2:$L$450,1,FALSE))</f>
        <v>#N/A</v>
      </c>
      <c r="K1524" s="76" t="str">
        <f>IF($C1524="-",IF($A1524="-",IF(VLOOKUP($D1524,'sin-list 180320_update'!$C$2:$S$835,3,FALSE)="",NA(),VLOOKUP($D1524,'sin-list 180320_update'!$C$2:$S$835,3,FALSE)),IF(VLOOKUP($A1524,'sin-list 180320_update'!$A$2:$S$835,5,FALSE)="",NA(),VLOOKUP($A1524,'sin-list 180320_update'!$A$2:$S$835,5,FALSE))),IF(VLOOKUP($C1524,'sin-list 180320_update'!$B$2:$S$835,4,FALSE)="",NA(),VLOOKUP($C1524,'sin-list 180320_update'!$B$2:$S$835,4,FALSE)))</f>
        <v>This substance is Persistent, Bioaccumulative and Toxic</v>
      </c>
      <c r="L1524" s="76">
        <f>IF($C1524="-",IF($A1524="-",VLOOKUP($D1524,'sin-list 180320_update'!$C$2:$S$835,6,FALSE),VLOOKUP($A1524,'sin-list 180320_update'!$A$2:$S$835,8,FALSE)),VLOOKUP($C1524,'sin-list 180320_update'!$B$2:$S$835,7,FALSE))</f>
        <v>0</v>
      </c>
      <c r="M1524" s="76" t="e">
        <f>IF($C1524="-",IF($A1524="-",IF(VLOOKUP($D1524,'sin-list 180320_update'!$C$2:$S$835,8,FALSE)="",NA(),VLOOKUP($D1524,'sin-list 180320_update'!$C$2:$S$835,8,FALSE)),IF(VLOOKUP($A1524,'sin-list 180320_update'!$A$2:$S$835,10,FALSE)="",NA(),VLOOKUP($A1524,'sin-list 180320_update'!$A$2:$S$835,10,FALSE))),IF(VLOOKUP($C1524,'sin-list 180320_update'!$B$2:$S$835,9,FALSE)="",NA(),VLOOKUP($C1524,'sin-list 180320_update'!$B$2:$S$835,9,FALSE)))</f>
        <v>#N/A</v>
      </c>
      <c r="N1524" s="76" t="e">
        <f>IF($C1524="-",IF($A1524="-",IF(VLOOKUP($D1524,'REACH Bilaga XVII_update'!$A$5:$E$131,4,FALSE)="",NA(),VLOOKUP($D1524,'REACH Bilaga XVII_update'!$A$5:$E$131,4,FALSE)),IF(VLOOKUP($A1524,'REACH Bilaga XVII_update'!$C$5:$D$131,2,FALSE)="",NA(),VLOOKUP($A1524,'REACH Bilaga XVII_update'!$C$5:$D$131,2,FALSE))),IF(VLOOKUP($C1524,'REACH Bilaga XVII_update'!$B$5:$D$131,3,FALSE)="",NA(),VLOOKUP($C1524,'REACH Bilaga XVII_update'!$B$5:$D$131,3,FALSE)))</f>
        <v>#N/A</v>
      </c>
      <c r="O1524" s="76" t="e">
        <f>IF($C1524="-",IF($A1524="-",IF(VLOOKUP($D1524,' REACH Bilaga 59_update'!$A$5:$E$210,5,FALSE)="",NA(),VLOOKUP($D1524,' REACH Bilaga 59_update'!$A$5:$E$210,5,FALSE)),IF(VLOOKUP($A1524,' REACH Bilaga 59_update'!$D$5:$E$210,2,FALSE)="",NA(),VLOOKUP($A1524,' REACH Bilaga 59_update'!$D$5:$E$210,2,FALSE))),IF(VLOOKUP($C1524,' REACH Bilaga 59_update'!$C$5:$E$210,3,FALSE)="",NA(),VLOOKUP($C1524,' REACH Bilaga 59_update'!$C$5:$E$210,3,FALSE)))</f>
        <v>#N/A</v>
      </c>
      <c r="P1524" s="76" t="e">
        <f>IF(C1524="-",IF(A1524="-",IFERROR(VLOOKUP($D1524,' REACH Bilaga 59_update'!$A$5:$F$210,MATCH(Sammanfattning!P$1,' REACH Bilaga 59_update'!$A$4:$F$4,0),FALSE),VLOOKUP($D1524,'REACH Bilaga XIV_update'!$A$4:$H$110,MATCH(Sammanfattning!P$1,'REACH Bilaga XIV_update'!$A$4:$H$4,0),FALSE)),IFERROR(VLOOKUP($A1524,' REACH Bilaga 59_update'!$D$5:$F$210,MATCH(Sammanfattning!P$1,' REACH Bilaga 59_update'!$D$4:$F$4,0),FALSE),VLOOKUP($A1524,'REACH Bilaga XIV_update'!$D$4:$H$110,MATCH(Sammanfattning!P$1,'REACH Bilaga XIV_update'!$D$4:$H$4,0),FALSE))),IFERROR(VLOOKUP($C1524,' REACH Bilaga 59_update'!$C$5:$F$210,MATCH(Sammanfattning!P$1,' REACH Bilaga 59_update'!$C$4:$F$4,0),FALSE),VLOOKUP($C1524,'REACH Bilaga XIV_update'!$C$4:$H$110,MATCH(Sammanfattning!P$1,'REACH Bilaga XIV_update'!$C$4:$H$4,0),FALSE)))</f>
        <v>#N/A</v>
      </c>
      <c r="Q1524" s="76" t="e">
        <f>IF($C1524="-",IF($A1524="-",IF(VLOOKUP($D1524,'REACH Bilaga XIV_update'!$A$5:$I$110,9,FALSE)="",NA(),VLOOKUP($D1524,'REACH Bilaga XIV_update'!$A$5:$I$110,9,FALSE)),IF(VLOOKUP($A1524,'REACH Bilaga XIV_update'!$D$5:$I$110,6,FALSE)="",NA(),VLOOKUP($A1524,'REACH Bilaga XIV_update'!$D$5:$I$110,6,FALSE))),IF(VLOOKUP($C1524,'REACH Bilaga XIV_update'!$C$5:$I$110,7,FALSE)="",NA(),VLOOKUP($C1524,'REACH Bilaga XIV_update'!$C$5:$I$110,7,FALSE)))</f>
        <v>#N/A</v>
      </c>
      <c r="R1524" s="76" t="e">
        <f>IF($C1524="-",IF($A1524="-",IF(VLOOKUP($D1524,CoRAP_update!$A$5:$O$376,15,FALSE)="",NA(),VLOOKUP($D1524,CoRAP_update!$A$5:$O$376,15,FALSE)),IF(VLOOKUP($A1524,CoRAP_update!$D$5:$O$376,12,FALSE)="",NA(),VLOOKUP($A1524,CoRAP_update!$D$5:$O$376,12,FALSE))),IF(VLOOKUP($C1524,CoRAP_update!$C$5:$O$376,13,FALSE)="",NA(),VLOOKUP($C1524,CoRAP_update!$C$5:$O$376,13,FALSE)))</f>
        <v>#N/A</v>
      </c>
      <c r="S1524" s="144" t="e">
        <f>IF($C1524="-",IF($A1524="-",VLOOKUP($D1524,CoRAP_update!$A$5:$J$376,MATCH(Sammanfattning!S$1,CoRAP_update!$A$4:$J$4,0),FALSE),VLOOKUP($A1524,CoRAP_update!$D$5:$J$376,MATCH(Sammanfattning!S$1,CoRAP_update!$D$4:$J$4,0),FALSE)),VLOOKUP($C1524,CoRAP_update!$C$5:$J$376,MATCH(Sammanfattning!S$1,CoRAP_update!$C$4:$J$4,0),FALSE))</f>
        <v>#N/A</v>
      </c>
      <c r="T1524" s="76" t="e">
        <f>IF($A1524="-",VLOOKUP($D1524,EDC_update!$C$2:$F$450,4,FALSE),VLOOKUP($A1524,EDC_update!$B$2:$F$450,5,FALSE))</f>
        <v>#N/A</v>
      </c>
      <c r="V1524" s="78">
        <f>IF(IFERROR(SEARCH("PBT",P1524),99)=99,IF(IFERROR(SEARCH("suspected PBT",S1524),99)=99,IF(IFERROR(SEARCH("concluded to be PBT",K1524),99)=99,IF(IFERROR(SEARCH("PBT",S1524),99)=99,IF(IFERROR(SEARCH("PBT cand",L1524),99)=99,IF(IFERROR(SEARCH("PBT",L1524),99)=99,IF(IFERROR(SEARCH("persistent, bioackumulative and toxic properties",K1524),99)=99,0,Scoring!$E$3),Scoring!$E$3),Scoring!$E$7),Scoring!$E$3),Scoring!$E$5),Scoring!$E$6),Scoring!$E$3)</f>
        <v>0</v>
      </c>
      <c r="W1524" s="78">
        <f>IF(IFERROR(SEARCH("vPvB",P1524),99)=99,IF(IFERROR(SEARCH("suspected pbt/vPvB",S1524),99)=99,IF(IFERROR(SEARCH("vPvB",S1524),99)=99,IF(IFERROR(SEARCH("concluded to be a vPvB",S1524),99)=99,IF(IFERROR(SEARCH("identified as vPvB",K1524),99)=99,IF(IFERROR(SEARCH("concluded to be a vPvB",K1524),99)=99,IF(IFERROR(SEARCH("concluded to be both pbt and vPvB",S1524),99)=99,IF(IFERROR(SEARCH("concluded to be both pbt and vPvB",K1524),99)=99,0,Scoring!$E$5),Scoring!$E$5),Scoring!$E$5),Scoring!$E$5),Scoring!$E$5),Scoring!$E$4),Scoring!$E$6),Scoring!$E$4)</f>
        <v>0</v>
      </c>
      <c r="X1524" s="78">
        <f>IF(IFERROR(SEARCH("H410",N1524),99)=99,IF(IFERROR(SEARCH("H410",O1524),99)=99,IF(IFERROR(SEARCH("H410",Q1524),99)=99,IF(IFERROR(SEARCH("H410",M1524),99)=99,IF(IFERROR(SEARCH("H410",R1524),99)=99,IF(IFERROR(SEARCH("H411",N1524),99)=99,IF(IFERROR(SEARCH("H411",O1524),99)=99,IF(IFERROR(SEARCH("H411",Q1524),99)=99,IF(IFERROR(SEARCH("H411",M1524),99)=99,IF(IFERROR(SEARCH("H411",R1524),99)=99,IF(IFERROR(SEARCH("H413",N1524),99)=99,IF(IFERROR(SEARCH("H413",O1524),99)=99,IF(IFERROR(SEARCH("H413",Q1524),99)=99,IF(IFERROR(SEARCH("H413",M1524),99)=99,IF(IFERROR(SEARCH("H413",R1524),99)=99,IF(IFERROR(SEARCH("H412",N1524),99)=99,IF(IFERROR(SEARCH("H412",O1524),99)=99,IF(IFERROR(SEARCH("H412",Q1524),99)=99,IF(IFERROR(SEARCH("H412",M1524),99)=99,IF(IFERROR(SEARCH("H412",R1524),99)=99,0,Scoring!$E$2),Scoring!$E$2),Scoring!$E$2),Scoring!$E$2),Scoring!$E$2),Scoring!$E$2),Scoring!$E$2),Scoring!$E$2),Scoring!$E$2),Scoring!$E$2),Scoring!$E$2),Scoring!$E$2),Scoring!$E$2),Scoring!$E$2),Scoring!$E$2),Scoring!$E$2),Scoring!$E$2),Scoring!$E$2),Scoring!$E$2),Scoring!$E$2)</f>
        <v>0</v>
      </c>
      <c r="Y1524" s="78">
        <f>IF(IFERROR(SEARCH("CMR",K1524),99)=99,IF(IFERROR(SEARCH("Suspected CMR",S1524),99)=99,IF(IFERROR(SEARCH("CMR",S1524),99)=99,0,Scoring!$E$8),Scoring!$E$9),Scoring!$E$8)</f>
        <v>0</v>
      </c>
      <c r="Z1524" s="78">
        <f>IF(IFERROR(SEARCH("H350",N1524),99)=99,IF(IFERROR(SEARCH("H350",O1524),99)=99,IF(IFERROR(SEARCH("H350",Q1524),99)=99,IF(IFERROR(SEARCH("H350",M1524),99)=99,IF(IFERROR(SEARCH("H350",R1524),99)=99,IF(IFERROR(SEARCH("H351",N1524),99)=99,IF(IFERROR(SEARCH("H351",O1524),99)=99,IF(IFERROR(SEARCH("H351",Q1524),99)=99,IF(IFERROR(SEARCH("H351",M1524),99)=99,IF(IFERROR(SEARCH("H351",R1524),99)=99,IF(IFERROR(SEARCH("carcinogenic",P1524),99)=99,IF(IFERROR(SEARCH("suspected carcinogenic",S1524),99)=99,0,Scoring!$E$12),Scoring!$E$11),Scoring!$E$10),Scoring!$E$10),Scoring!$E$10),Scoring!$E$10),Scoring!$E$10),Scoring!$E$10),Scoring!$E$10),Scoring!$E$10),Scoring!$E$10),Scoring!$E$10)</f>
        <v>0</v>
      </c>
      <c r="AA1524" s="78">
        <f>IF(IFERROR(SEARCH("H340",N1524),99)=99,IF(IFERROR(SEARCH("H340",O1524),99)=99,IF(IFERROR(SEARCH("H340",Q1524),99)=99,IF(IFERROR(SEARCH("H340",M1524),99)=99,IF(IFERROR(SEARCH("H340",R1524),99)=99,IF(IFERROR(SEARCH("H341",N1524),99)=99,IF(IFERROR(SEARCH("H341",O1524),99)=99,IF(IFERROR(SEARCH("H341",Q1524),99)=99,IF(IFERROR(SEARCH("H341",M1524),99)=99,IF(IFERROR(SEARCH("H341",R1524),99)=99,IF(IFERROR(SEARCH("mutagenic",P1524),99)=99,IF(IFERROR(SEARCH("suspected mutagenic",S1524),99)=99,0,Scoring!$E$15),Scoring!$E$14),Scoring!$E$13),Scoring!$E$13),Scoring!$E$13),Scoring!$E$13),Scoring!$E$13),Scoring!$E$13),Scoring!$E$13),Scoring!$E$13),Scoring!$E$13),Scoring!$E$13)</f>
        <v>0</v>
      </c>
      <c r="AB1524" s="78">
        <f>IF(IFERROR(SEARCH("H360",N1524),99)=99,IF(IFERROR(SEARCH("H360",O1524),99)=99,IF(IFERROR(SEARCH("H360",Q1524),99)=99,IF(IFERROR(SEARCH("H360",M1524),99)=99,IF(IFERROR(SEARCH("H360",R1524),99)=99,IF(IFERROR(SEARCH("H361",N1524),99)=99,IF(IFERROR(SEARCH("H361",O1524),99)=99,IF(IFERROR(SEARCH("H361",Q1524),99)=99,IF(IFERROR(SEARCH("H361",M1524),99)=99,IF(IFERROR(SEARCH("H361",R1524),99)=99,IF(IFERROR(SEARCH("reproduction",P1524),99)=99,IF(IFERROR(SEARCH("suspected reprotoxic",S1524),99)=99,IF(IFERROR(SEARCH("reprotoxic",S1524),99)=99,IF(IFERROR(SEARCH("reprotoxic",K1524),99)=99,0,Scoring!$E$18),Scoring!$E$18),Scoring!$E$19),Scoring!$E$17),Scoring!$E$16),Scoring!$E$16),Scoring!$E$16),Scoring!$E$16),Scoring!$E$16),Scoring!$E$16),Scoring!$E$16),Scoring!$E$16),Scoring!$E$16),Scoring!$E$16)</f>
        <v>0</v>
      </c>
      <c r="AC1524" s="78">
        <f>IF(IFERROR(SEARCH("57f",L1524),99)=99,IF(IFERROR(SEARCH("57(f)",P1524),99)=99,0,Scoring!$E$20),Scoring!$E$20)</f>
        <v>0</v>
      </c>
      <c r="AD1524" s="78">
        <f>IF(IFERROR(SEARCH("CAT1",T1524),99)=99,IF(IFERROR(SEARCH("CAT2",T1524),99)=99,IF(IFERROR(SEARCH("CAT3",T1524),99)=99,IF(IFERROR(SEARCH("concluded to be endocrine",K1524),99)=99,IF(IFERROR(SEARCH("categorised as endocrine",K1524),99)=99,IF(IFERROR(SEARCH("endocrine disrupting",P1524),99)=99,IF(IFERROR(SEARCH("endocrine disrupting",K1524),99)=99,IF(IFERROR(SEARCH("suspected endocrine",S1524),99)=99,IF(IFERROR(SEARCH("potential endocrine",S1524),99)=99,0,Scoring!$E$25),Scoring!$E$25),Scoring!$E$24),Scoring!$E$24),Scoring!$E$24),Scoring!$E$24),Scoring!$E$23),Scoring!$E$22),Scoring!$E$21)</f>
        <v>0</v>
      </c>
      <c r="AE1524" s="78">
        <f>IF(IFERROR(SEARCH("suspected sensitiser",S1524),99)=99,IF(IFERROR(SEARCH("sensitiser",S1524),99)=99,IF(IFERROR(SEARCH("other hazard based concern",S1524),99)=99,0,Scoring!$E$28),Scoring!$E$26),Scoring!$E$27)</f>
        <v>0</v>
      </c>
      <c r="AF1524" s="78">
        <f>IF(IFERROR(M1524,1)=1,IF(IFERROR(N1524,1)=1,IF(IFERROR(O1524,1)=1,IF(IFERROR(Q1524,1)=1,IF(IFERROR(R1524,1)=1,IF(IFERROR(T1524,1)=1,IF(IFERROR(K1524,1)=1,IF(IFERROR(P1524,1)=1,IF(IFERROR(S1524,1)=1,Scoring!$E$29,0),0),0),0),0),0),0),0),0)</f>
        <v>0</v>
      </c>
      <c r="AG1524" s="78">
        <f t="shared" si="97"/>
        <v>0</v>
      </c>
      <c r="AI1524" s="93"/>
      <c r="AJ1524" s="94"/>
      <c r="AK1524" s="76"/>
      <c r="AL1524" s="75"/>
      <c r="AN1524" s="79"/>
      <c r="AO1524" s="79"/>
      <c r="AP1524" s="79"/>
      <c r="AQ1524" s="79"/>
      <c r="AR1524" s="79"/>
      <c r="AS1524" s="78"/>
      <c r="AU1524" s="79">
        <f>IF(IFERROR(F1524,99)=99,IF(IFERROR(G1524,99)=99,IF(IFERROR(H1524,99)=99,IF(IFERROR(I1524,99)=99,IF(IFERROR(E1524,99)=99,IF(IFERROR(J1524,99)=99,0,Scoring!$B$7),Scoring!$B$3),Scoring!$B$2),Scoring!$B$6),Scoring!$B$5),Scoring!$B$4)</f>
        <v>0.3</v>
      </c>
      <c r="AV1524" s="78">
        <f t="shared" si="98"/>
        <v>0</v>
      </c>
      <c r="AW1524" s="78"/>
      <c r="AX1524" s="66"/>
      <c r="AY1524" s="78"/>
      <c r="AZ1524" s="76"/>
      <c r="BB1524" s="76"/>
    </row>
    <row r="1525" spans="1:54" x14ac:dyDescent="0.25">
      <c r="A1525" s="84" t="s">
        <v>11783</v>
      </c>
      <c r="B1525" s="85" t="s">
        <v>30</v>
      </c>
      <c r="C1525" s="85" t="s">
        <v>11488</v>
      </c>
      <c r="D1525" s="84" t="s">
        <v>11489</v>
      </c>
      <c r="E1525" s="76" t="str">
        <f>IF(C1525="-",IF(A1525="-",VLOOKUP(D1525,'sin-list 180320_update'!$C$2:$C$835,1,FALSE),VLOOKUP(A1525,'sin-list 180320_update'!$A$2:$A$835,1,FALSE)),VLOOKUP(C1525,'sin-list 180320_update'!$B$2:$B$835,1,FALSE))</f>
        <v xml:space="preserve">432-660-4 </v>
      </c>
      <c r="F1525" s="76" t="e">
        <f>IF($C1525="-",IF($A1525="-",VLOOKUP($D1525,'REACH Bilaga XVII_update'!$A$5:$A$131,1,FALSE),VLOOKUP($A1525,'REACH Bilaga XVII_update'!$C$5:$C$131,1,FALSE)),VLOOKUP($C1525,'REACH Bilaga XVII_update'!$B$5:$B$131,1,FALSE))</f>
        <v>#N/A</v>
      </c>
      <c r="G1525" s="76" t="e">
        <f>IF($C1525="-",IF($A1525="-",VLOOKUP($D1525,' REACH Bilaga 59_update'!$A$5:$A$210,1,FALSE),VLOOKUP($A1525,' REACH Bilaga 59_update'!$D$5:$D$210,1,FALSE)),VLOOKUP($C1525,' REACH Bilaga 59_update'!$C$5:$C$210,1,FALSE))</f>
        <v>#N/A</v>
      </c>
      <c r="H1525" s="76" t="e">
        <f>IF($C1525="-",IF($A1525="-",VLOOKUP($D1525,'REACH Bilaga XIV_update'!$A$5:$A$110,1,FALSE),VLOOKUP($A1525,'REACH Bilaga XIV_update'!$D$5:$D$110,1,FALSE)),VLOOKUP($C1525,'REACH Bilaga XIV_update'!$C$5:$C$110,1,FALSE))</f>
        <v>#N/A</v>
      </c>
      <c r="I1525" s="76" t="e">
        <f>IF($C1525="-",IF($A1525="-",VLOOKUP($D1525,CoRAP_update!$A$5:$A$376,1,FALSE),VLOOKUP($A1525,CoRAP_update!$D$5:$D$376,1,FALSE)),VLOOKUP($C1525,CoRAP_update!$C$5:$C$376,1,FALSE))</f>
        <v>#N/A</v>
      </c>
      <c r="J1525" s="76" t="e">
        <f>IF($C1525="-",IF($A1525="-",VLOOKUP($D1525,EDC_update!$C$2:$C$450,1,FALSE),VLOOKUP($A1525,EDC_update!$B$2:$B$450,1,FALSE)),VLOOKUP($C1525,EDC_update!$L$2:$L$450,1,FALSE))</f>
        <v>#N/A</v>
      </c>
      <c r="K1525" s="76" t="str">
        <f>IF($C1525="-",IF($A1525="-",IF(VLOOKUP($D1525,'sin-list 180320_update'!$C$2:$S$835,3,FALSE)="",NA(),VLOOKUP($D1525,'sin-list 180320_update'!$C$2:$S$835,3,FALSE)),IF(VLOOKUP($A1525,'sin-list 180320_update'!$A$2:$S$835,5,FALSE)="",NA(),VLOOKUP($A1525,'sin-list 180320_update'!$A$2:$S$835,5,FALSE))),IF(VLOOKUP($C1525,'sin-list 180320_update'!$B$2:$S$835,4,FALSE)="",NA(),VLOOKUP($C1525,'sin-list 180320_update'!$B$2:$S$835,4,FALSE)))</f>
        <v>This substance is very Persistent and very Mobile.</v>
      </c>
      <c r="L1525" s="76">
        <f>IF($C1525="-",IF($A1525="-",VLOOKUP($D1525,'sin-list 180320_update'!$C$2:$S$835,6,FALSE),VLOOKUP($A1525,'sin-list 180320_update'!$A$2:$S$835,8,FALSE)),VLOOKUP($C1525,'sin-list 180320_update'!$B$2:$S$835,7,FALSE))</f>
        <v>0</v>
      </c>
      <c r="M1525" s="76" t="e">
        <f>IF($C1525="-",IF($A1525="-",IF(VLOOKUP($D1525,'sin-list 180320_update'!$C$2:$S$835,8,FALSE)="",NA(),VLOOKUP($D1525,'sin-list 180320_update'!$C$2:$S$835,8,FALSE)),IF(VLOOKUP($A1525,'sin-list 180320_update'!$A$2:$S$835,10,FALSE)="",NA(),VLOOKUP($A1525,'sin-list 180320_update'!$A$2:$S$835,10,FALSE))),IF(VLOOKUP($C1525,'sin-list 180320_update'!$B$2:$S$835,9,FALSE)="",NA(),VLOOKUP($C1525,'sin-list 180320_update'!$B$2:$S$835,9,FALSE)))</f>
        <v>#N/A</v>
      </c>
      <c r="N1525" s="76" t="e">
        <f>IF($C1525="-",IF($A1525="-",IF(VLOOKUP($D1525,'REACH Bilaga XVII_update'!$A$5:$E$131,4,FALSE)="",NA(),VLOOKUP($D1525,'REACH Bilaga XVII_update'!$A$5:$E$131,4,FALSE)),IF(VLOOKUP($A1525,'REACH Bilaga XVII_update'!$C$5:$D$131,2,FALSE)="",NA(),VLOOKUP($A1525,'REACH Bilaga XVII_update'!$C$5:$D$131,2,FALSE))),IF(VLOOKUP($C1525,'REACH Bilaga XVII_update'!$B$5:$D$131,3,FALSE)="",NA(),VLOOKUP($C1525,'REACH Bilaga XVII_update'!$B$5:$D$131,3,FALSE)))</f>
        <v>#N/A</v>
      </c>
      <c r="O1525" s="76" t="e">
        <f>IF($C1525="-",IF($A1525="-",IF(VLOOKUP($D1525,' REACH Bilaga 59_update'!$A$5:$E$210,5,FALSE)="",NA(),VLOOKUP($D1525,' REACH Bilaga 59_update'!$A$5:$E$210,5,FALSE)),IF(VLOOKUP($A1525,' REACH Bilaga 59_update'!$D$5:$E$210,2,FALSE)="",NA(),VLOOKUP($A1525,' REACH Bilaga 59_update'!$D$5:$E$210,2,FALSE))),IF(VLOOKUP($C1525,' REACH Bilaga 59_update'!$C$5:$E$210,3,FALSE)="",NA(),VLOOKUP($C1525,' REACH Bilaga 59_update'!$C$5:$E$210,3,FALSE)))</f>
        <v>#N/A</v>
      </c>
      <c r="P1525" s="76" t="e">
        <f>IF(C1525="-",IF(A1525="-",IFERROR(VLOOKUP($D1525,' REACH Bilaga 59_update'!$A$5:$F$210,MATCH(Sammanfattning!P$1,' REACH Bilaga 59_update'!$A$4:$F$4,0),FALSE),VLOOKUP($D1525,'REACH Bilaga XIV_update'!$A$4:$H$110,MATCH(Sammanfattning!P$1,'REACH Bilaga XIV_update'!$A$4:$H$4,0),FALSE)),IFERROR(VLOOKUP($A1525,' REACH Bilaga 59_update'!$D$5:$F$210,MATCH(Sammanfattning!P$1,' REACH Bilaga 59_update'!$D$4:$F$4,0),FALSE),VLOOKUP($A1525,'REACH Bilaga XIV_update'!$D$4:$H$110,MATCH(Sammanfattning!P$1,'REACH Bilaga XIV_update'!$D$4:$H$4,0),FALSE))),IFERROR(VLOOKUP($C1525,' REACH Bilaga 59_update'!$C$5:$F$210,MATCH(Sammanfattning!P$1,' REACH Bilaga 59_update'!$C$4:$F$4,0),FALSE),VLOOKUP($C1525,'REACH Bilaga XIV_update'!$C$4:$H$110,MATCH(Sammanfattning!P$1,'REACH Bilaga XIV_update'!$C$4:$H$4,0),FALSE)))</f>
        <v>#N/A</v>
      </c>
      <c r="Q1525" s="76" t="e">
        <f>IF($C1525="-",IF($A1525="-",IF(VLOOKUP($D1525,'REACH Bilaga XIV_update'!$A$5:$I$110,9,FALSE)="",NA(),VLOOKUP($D1525,'REACH Bilaga XIV_update'!$A$5:$I$110,9,FALSE)),IF(VLOOKUP($A1525,'REACH Bilaga XIV_update'!$D$5:$I$110,6,FALSE)="",NA(),VLOOKUP($A1525,'REACH Bilaga XIV_update'!$D$5:$I$110,6,FALSE))),IF(VLOOKUP($C1525,'REACH Bilaga XIV_update'!$C$5:$I$110,7,FALSE)="",NA(),VLOOKUP($C1525,'REACH Bilaga XIV_update'!$C$5:$I$110,7,FALSE)))</f>
        <v>#N/A</v>
      </c>
      <c r="R1525" s="76" t="e">
        <f>IF($C1525="-",IF($A1525="-",IF(VLOOKUP($D1525,CoRAP_update!$A$5:$O$376,15,FALSE)="",NA(),VLOOKUP($D1525,CoRAP_update!$A$5:$O$376,15,FALSE)),IF(VLOOKUP($A1525,CoRAP_update!$D$5:$O$376,12,FALSE)="",NA(),VLOOKUP($A1525,CoRAP_update!$D$5:$O$376,12,FALSE))),IF(VLOOKUP($C1525,CoRAP_update!$C$5:$O$376,13,FALSE)="",NA(),VLOOKUP($C1525,CoRAP_update!$C$5:$O$376,13,FALSE)))</f>
        <v>#N/A</v>
      </c>
      <c r="S1525" s="144" t="e">
        <f>IF($C1525="-",IF($A1525="-",VLOOKUP($D1525,CoRAP_update!$A$5:$J$376,MATCH(Sammanfattning!S$1,CoRAP_update!$A$4:$J$4,0),FALSE),VLOOKUP($A1525,CoRAP_update!$D$5:$J$376,MATCH(Sammanfattning!S$1,CoRAP_update!$D$4:$J$4,0),FALSE)),VLOOKUP($C1525,CoRAP_update!$C$5:$J$376,MATCH(Sammanfattning!S$1,CoRAP_update!$C$4:$J$4,0),FALSE))</f>
        <v>#N/A</v>
      </c>
      <c r="T1525" s="76" t="e">
        <f>IF($A1525="-",VLOOKUP($D1525,EDC_update!$C$2:$F$450,4,FALSE),VLOOKUP($A1525,EDC_update!$B$2:$F$450,5,FALSE))</f>
        <v>#N/A</v>
      </c>
      <c r="V1525" s="78">
        <f>IF(IFERROR(SEARCH("PBT",P1525),99)=99,IF(IFERROR(SEARCH("suspected PBT",S1525),99)=99,IF(IFERROR(SEARCH("concluded to be PBT",K1525),99)=99,IF(IFERROR(SEARCH("PBT",S1525),99)=99,IF(IFERROR(SEARCH("PBT cand",L1525),99)=99,IF(IFERROR(SEARCH("PBT",L1525),99)=99,IF(IFERROR(SEARCH("persistent, bioackumulative and toxic properties",K1525),99)=99,0,Scoring!$E$3),Scoring!$E$3),Scoring!$E$7),Scoring!$E$3),Scoring!$E$5),Scoring!$E$6),Scoring!$E$3)</f>
        <v>0</v>
      </c>
      <c r="W1525" s="78">
        <f>IF(IFERROR(SEARCH("vPvB",P1525),99)=99,IF(IFERROR(SEARCH("suspected pbt/vPvB",S1525),99)=99,IF(IFERROR(SEARCH("vPvB",S1525),99)=99,IF(IFERROR(SEARCH("concluded to be a vPvB",S1525),99)=99,IF(IFERROR(SEARCH("identified as vPvB",K1525),99)=99,IF(IFERROR(SEARCH("concluded to be a vPvB",K1525),99)=99,IF(IFERROR(SEARCH("concluded to be both pbt and vPvB",S1525),99)=99,IF(IFERROR(SEARCH("concluded to be both pbt and vPvB",K1525),99)=99,0,Scoring!$E$5),Scoring!$E$5),Scoring!$E$5),Scoring!$E$5),Scoring!$E$5),Scoring!$E$4),Scoring!$E$6),Scoring!$E$4)</f>
        <v>0</v>
      </c>
      <c r="X1525" s="78">
        <f>IF(IFERROR(SEARCH("H410",N1525),99)=99,IF(IFERROR(SEARCH("H410",O1525),99)=99,IF(IFERROR(SEARCH("H410",Q1525),99)=99,IF(IFERROR(SEARCH("H410",M1525),99)=99,IF(IFERROR(SEARCH("H410",R1525),99)=99,IF(IFERROR(SEARCH("H411",N1525),99)=99,IF(IFERROR(SEARCH("H411",O1525),99)=99,IF(IFERROR(SEARCH("H411",Q1525),99)=99,IF(IFERROR(SEARCH("H411",M1525),99)=99,IF(IFERROR(SEARCH("H411",R1525),99)=99,IF(IFERROR(SEARCH("H413",N1525),99)=99,IF(IFERROR(SEARCH("H413",O1525),99)=99,IF(IFERROR(SEARCH("H413",Q1525),99)=99,IF(IFERROR(SEARCH("H413",M1525),99)=99,IF(IFERROR(SEARCH("H413",R1525),99)=99,IF(IFERROR(SEARCH("H412",N1525),99)=99,IF(IFERROR(SEARCH("H412",O1525),99)=99,IF(IFERROR(SEARCH("H412",Q1525),99)=99,IF(IFERROR(SEARCH("H412",M1525),99)=99,IF(IFERROR(SEARCH("H412",R1525),99)=99,0,Scoring!$E$2),Scoring!$E$2),Scoring!$E$2),Scoring!$E$2),Scoring!$E$2),Scoring!$E$2),Scoring!$E$2),Scoring!$E$2),Scoring!$E$2),Scoring!$E$2),Scoring!$E$2),Scoring!$E$2),Scoring!$E$2),Scoring!$E$2),Scoring!$E$2),Scoring!$E$2),Scoring!$E$2),Scoring!$E$2),Scoring!$E$2),Scoring!$E$2)</f>
        <v>0</v>
      </c>
      <c r="Y1525" s="78">
        <f>IF(IFERROR(SEARCH("CMR",K1525),99)=99,IF(IFERROR(SEARCH("Suspected CMR",S1525),99)=99,IF(IFERROR(SEARCH("CMR",S1525),99)=99,0,Scoring!$E$8),Scoring!$E$9),Scoring!$E$8)</f>
        <v>0</v>
      </c>
      <c r="Z1525" s="78">
        <f>IF(IFERROR(SEARCH("H350",N1525),99)=99,IF(IFERROR(SEARCH("H350",O1525),99)=99,IF(IFERROR(SEARCH("H350",Q1525),99)=99,IF(IFERROR(SEARCH("H350",M1525),99)=99,IF(IFERROR(SEARCH("H350",R1525),99)=99,IF(IFERROR(SEARCH("H351",N1525),99)=99,IF(IFERROR(SEARCH("H351",O1525),99)=99,IF(IFERROR(SEARCH("H351",Q1525),99)=99,IF(IFERROR(SEARCH("H351",M1525),99)=99,IF(IFERROR(SEARCH("H351",R1525),99)=99,IF(IFERROR(SEARCH("carcinogenic",P1525),99)=99,IF(IFERROR(SEARCH("suspected carcinogenic",S1525),99)=99,0,Scoring!$E$12),Scoring!$E$11),Scoring!$E$10),Scoring!$E$10),Scoring!$E$10),Scoring!$E$10),Scoring!$E$10),Scoring!$E$10),Scoring!$E$10),Scoring!$E$10),Scoring!$E$10),Scoring!$E$10)</f>
        <v>0</v>
      </c>
      <c r="AA1525" s="78">
        <f>IF(IFERROR(SEARCH("H340",N1525),99)=99,IF(IFERROR(SEARCH("H340",O1525),99)=99,IF(IFERROR(SEARCH("H340",Q1525),99)=99,IF(IFERROR(SEARCH("H340",M1525),99)=99,IF(IFERROR(SEARCH("H340",R1525),99)=99,IF(IFERROR(SEARCH("H341",N1525),99)=99,IF(IFERROR(SEARCH("H341",O1525),99)=99,IF(IFERROR(SEARCH("H341",Q1525),99)=99,IF(IFERROR(SEARCH("H341",M1525),99)=99,IF(IFERROR(SEARCH("H341",R1525),99)=99,IF(IFERROR(SEARCH("mutagenic",P1525),99)=99,IF(IFERROR(SEARCH("suspected mutagenic",S1525),99)=99,0,Scoring!$E$15),Scoring!$E$14),Scoring!$E$13),Scoring!$E$13),Scoring!$E$13),Scoring!$E$13),Scoring!$E$13),Scoring!$E$13),Scoring!$E$13),Scoring!$E$13),Scoring!$E$13),Scoring!$E$13)</f>
        <v>0</v>
      </c>
      <c r="AB1525" s="78">
        <f>IF(IFERROR(SEARCH("H360",N1525),99)=99,IF(IFERROR(SEARCH("H360",O1525),99)=99,IF(IFERROR(SEARCH("H360",Q1525),99)=99,IF(IFERROR(SEARCH("H360",M1525),99)=99,IF(IFERROR(SEARCH("H360",R1525),99)=99,IF(IFERROR(SEARCH("H361",N1525),99)=99,IF(IFERROR(SEARCH("H361",O1525),99)=99,IF(IFERROR(SEARCH("H361",Q1525),99)=99,IF(IFERROR(SEARCH("H361",M1525),99)=99,IF(IFERROR(SEARCH("H361",R1525),99)=99,IF(IFERROR(SEARCH("reproduction",P1525),99)=99,IF(IFERROR(SEARCH("suspected reprotoxic",S1525),99)=99,IF(IFERROR(SEARCH("reprotoxic",S1525),99)=99,IF(IFERROR(SEARCH("reprotoxic",K1525),99)=99,0,Scoring!$E$18),Scoring!$E$18),Scoring!$E$19),Scoring!$E$17),Scoring!$E$16),Scoring!$E$16),Scoring!$E$16),Scoring!$E$16),Scoring!$E$16),Scoring!$E$16),Scoring!$E$16),Scoring!$E$16),Scoring!$E$16),Scoring!$E$16)</f>
        <v>0</v>
      </c>
      <c r="AC1525" s="78">
        <f>IF(IFERROR(SEARCH("57f",L1525),99)=99,IF(IFERROR(SEARCH("57(f)",P1525),99)=99,0,Scoring!$E$20),Scoring!$E$20)</f>
        <v>0</v>
      </c>
      <c r="AD1525" s="78">
        <f>IF(IFERROR(SEARCH("CAT1",T1525),99)=99,IF(IFERROR(SEARCH("CAT2",T1525),99)=99,IF(IFERROR(SEARCH("CAT3",T1525),99)=99,IF(IFERROR(SEARCH("concluded to be endocrine",K1525),99)=99,IF(IFERROR(SEARCH("categorised as endocrine",K1525),99)=99,IF(IFERROR(SEARCH("endocrine disrupting",P1525),99)=99,IF(IFERROR(SEARCH("endocrine disrupting",K1525),99)=99,IF(IFERROR(SEARCH("suspected endocrine",S1525),99)=99,IF(IFERROR(SEARCH("potential endocrine",S1525),99)=99,0,Scoring!$E$25),Scoring!$E$25),Scoring!$E$24),Scoring!$E$24),Scoring!$E$24),Scoring!$E$24),Scoring!$E$23),Scoring!$E$22),Scoring!$E$21)</f>
        <v>0</v>
      </c>
      <c r="AE1525" s="78">
        <f>IF(IFERROR(SEARCH("suspected sensitiser",S1525),99)=99,IF(IFERROR(SEARCH("sensitiser",S1525),99)=99,IF(IFERROR(SEARCH("other hazard based concern",S1525),99)=99,0,Scoring!$E$28),Scoring!$E$26),Scoring!$E$27)</f>
        <v>0</v>
      </c>
      <c r="AF1525" s="78">
        <f>IF(IFERROR(M1525,1)=1,IF(IFERROR(N1525,1)=1,IF(IFERROR(O1525,1)=1,IF(IFERROR(Q1525,1)=1,IF(IFERROR(R1525,1)=1,IF(IFERROR(T1525,1)=1,IF(IFERROR(K1525,1)=1,IF(IFERROR(P1525,1)=1,IF(IFERROR(S1525,1)=1,Scoring!$E$29,0),0),0),0),0),0),0),0),0)</f>
        <v>0</v>
      </c>
      <c r="AG1525" s="78">
        <f t="shared" si="97"/>
        <v>0</v>
      </c>
      <c r="AI1525" s="93"/>
      <c r="AJ1525" s="94"/>
      <c r="AK1525" s="76"/>
      <c r="AL1525" s="75"/>
      <c r="AN1525" s="79"/>
      <c r="AO1525" s="79"/>
      <c r="AP1525" s="79"/>
      <c r="AQ1525" s="79"/>
      <c r="AR1525" s="79"/>
      <c r="AS1525" s="78"/>
      <c r="AU1525" s="79">
        <f>IF(IFERROR(F1525,99)=99,IF(IFERROR(G1525,99)=99,IF(IFERROR(H1525,99)=99,IF(IFERROR(I1525,99)=99,IF(IFERROR(E1525,99)=99,IF(IFERROR(J1525,99)=99,0,Scoring!$B$7),Scoring!$B$3),Scoring!$B$2),Scoring!$B$6),Scoring!$B$5),Scoring!$B$4)</f>
        <v>0.3</v>
      </c>
      <c r="AV1525" s="78">
        <f t="shared" si="98"/>
        <v>0</v>
      </c>
      <c r="AW1525" s="78"/>
      <c r="AX1525" s="66"/>
      <c r="AY1525" s="78"/>
      <c r="AZ1525" s="76"/>
      <c r="BB1525" s="76"/>
    </row>
    <row r="1526" spans="1:54" x14ac:dyDescent="0.25">
      <c r="A1526" s="84" t="s">
        <v>11775</v>
      </c>
      <c r="B1526" s="85" t="s">
        <v>30</v>
      </c>
      <c r="C1526" s="85" t="s">
        <v>11435</v>
      </c>
      <c r="D1526" s="84" t="s">
        <v>11436</v>
      </c>
      <c r="E1526" s="76" t="str">
        <f>IF(C1526="-",IF(A1526="-",VLOOKUP(D1526,'sin-list 180320_update'!$C$2:$C$835,1,FALSE),VLOOKUP(A1526,'sin-list 180320_update'!$A$2:$A$835,1,FALSE)),VLOOKUP(C1526,'sin-list 180320_update'!$B$2:$B$835,1,FALSE))</f>
        <v>452-310-4</v>
      </c>
      <c r="F1526" s="76" t="e">
        <f>IF($C1526="-",IF($A1526="-",VLOOKUP($D1526,'REACH Bilaga XVII_update'!$A$5:$A$131,1,FALSE),VLOOKUP($A1526,'REACH Bilaga XVII_update'!$C$5:$C$131,1,FALSE)),VLOOKUP($C1526,'REACH Bilaga XVII_update'!$B$5:$B$131,1,FALSE))</f>
        <v>#N/A</v>
      </c>
      <c r="G1526" s="76" t="e">
        <f>IF($C1526="-",IF($A1526="-",VLOOKUP($D1526,' REACH Bilaga 59_update'!$A$5:$A$210,1,FALSE),VLOOKUP($A1526,' REACH Bilaga 59_update'!$D$5:$D$210,1,FALSE)),VLOOKUP($C1526,' REACH Bilaga 59_update'!$C$5:$C$210,1,FALSE))</f>
        <v>#N/A</v>
      </c>
      <c r="H1526" s="76" t="e">
        <f>IF($C1526="-",IF($A1526="-",VLOOKUP($D1526,'REACH Bilaga XIV_update'!$A$5:$A$110,1,FALSE),VLOOKUP($A1526,'REACH Bilaga XIV_update'!$D$5:$D$110,1,FALSE)),VLOOKUP($C1526,'REACH Bilaga XIV_update'!$C$5:$C$110,1,FALSE))</f>
        <v>#N/A</v>
      </c>
      <c r="I1526" s="76" t="e">
        <f>IF($C1526="-",IF($A1526="-",VLOOKUP($D1526,CoRAP_update!$A$5:$A$376,1,FALSE),VLOOKUP($A1526,CoRAP_update!$D$5:$D$376,1,FALSE)),VLOOKUP($C1526,CoRAP_update!$C$5:$C$376,1,FALSE))</f>
        <v>#N/A</v>
      </c>
      <c r="J1526" s="76" t="e">
        <f>IF($C1526="-",IF($A1526="-",VLOOKUP($D1526,EDC_update!$C$2:$C$450,1,FALSE),VLOOKUP($A1526,EDC_update!$B$2:$B$450,1,FALSE)),VLOOKUP($C1526,EDC_update!$L$2:$L$450,1,FALSE))</f>
        <v>#N/A</v>
      </c>
      <c r="K1526" s="76" t="str">
        <f>IF($C1526="-",IF($A1526="-",IF(VLOOKUP($D1526,'sin-list 180320_update'!$C$2:$S$835,3,FALSE)="",NA(),VLOOKUP($D1526,'sin-list 180320_update'!$C$2:$S$835,3,FALSE)),IF(VLOOKUP($A1526,'sin-list 180320_update'!$A$2:$S$835,5,FALSE)="",NA(),VLOOKUP($A1526,'sin-list 180320_update'!$A$2:$S$835,5,FALSE))),IF(VLOOKUP($C1526,'sin-list 180320_update'!$B$2:$S$835,4,FALSE)="",NA(),VLOOKUP($C1526,'sin-list 180320_update'!$B$2:$S$835,4,FALSE)))</f>
        <v>This substance is very Persistent and very Mobile.</v>
      </c>
      <c r="L1526" s="76">
        <f>IF($C1526="-",IF($A1526="-",VLOOKUP($D1526,'sin-list 180320_update'!$C$2:$S$835,6,FALSE),VLOOKUP($A1526,'sin-list 180320_update'!$A$2:$S$835,8,FALSE)),VLOOKUP($C1526,'sin-list 180320_update'!$B$2:$S$835,7,FALSE))</f>
        <v>0</v>
      </c>
      <c r="M1526" s="76" t="e">
        <f>IF($C1526="-",IF($A1526="-",IF(VLOOKUP($D1526,'sin-list 180320_update'!$C$2:$S$835,8,FALSE)="",NA(),VLOOKUP($D1526,'sin-list 180320_update'!$C$2:$S$835,8,FALSE)),IF(VLOOKUP($A1526,'sin-list 180320_update'!$A$2:$S$835,10,FALSE)="",NA(),VLOOKUP($A1526,'sin-list 180320_update'!$A$2:$S$835,10,FALSE))),IF(VLOOKUP($C1526,'sin-list 180320_update'!$B$2:$S$835,9,FALSE)="",NA(),VLOOKUP($C1526,'sin-list 180320_update'!$B$2:$S$835,9,FALSE)))</f>
        <v>#N/A</v>
      </c>
      <c r="N1526" s="76" t="e">
        <f>IF($C1526="-",IF($A1526="-",IF(VLOOKUP($D1526,'REACH Bilaga XVII_update'!$A$5:$E$131,4,FALSE)="",NA(),VLOOKUP($D1526,'REACH Bilaga XVII_update'!$A$5:$E$131,4,FALSE)),IF(VLOOKUP($A1526,'REACH Bilaga XVII_update'!$C$5:$D$131,2,FALSE)="",NA(),VLOOKUP($A1526,'REACH Bilaga XVII_update'!$C$5:$D$131,2,FALSE))),IF(VLOOKUP($C1526,'REACH Bilaga XVII_update'!$B$5:$D$131,3,FALSE)="",NA(),VLOOKUP($C1526,'REACH Bilaga XVII_update'!$B$5:$D$131,3,FALSE)))</f>
        <v>#N/A</v>
      </c>
      <c r="O1526" s="76" t="e">
        <f>IF($C1526="-",IF($A1526="-",IF(VLOOKUP($D1526,' REACH Bilaga 59_update'!$A$5:$E$210,5,FALSE)="",NA(),VLOOKUP($D1526,' REACH Bilaga 59_update'!$A$5:$E$210,5,FALSE)),IF(VLOOKUP($A1526,' REACH Bilaga 59_update'!$D$5:$E$210,2,FALSE)="",NA(),VLOOKUP($A1526,' REACH Bilaga 59_update'!$D$5:$E$210,2,FALSE))),IF(VLOOKUP($C1526,' REACH Bilaga 59_update'!$C$5:$E$210,3,FALSE)="",NA(),VLOOKUP($C1526,' REACH Bilaga 59_update'!$C$5:$E$210,3,FALSE)))</f>
        <v>#N/A</v>
      </c>
      <c r="P1526" s="76" t="e">
        <f>IF(C1526="-",IF(A1526="-",IFERROR(VLOOKUP($D1526,' REACH Bilaga 59_update'!$A$5:$F$210,MATCH(Sammanfattning!P$1,' REACH Bilaga 59_update'!$A$4:$F$4,0),FALSE),VLOOKUP($D1526,'REACH Bilaga XIV_update'!$A$4:$H$110,MATCH(Sammanfattning!P$1,'REACH Bilaga XIV_update'!$A$4:$H$4,0),FALSE)),IFERROR(VLOOKUP($A1526,' REACH Bilaga 59_update'!$D$5:$F$210,MATCH(Sammanfattning!P$1,' REACH Bilaga 59_update'!$D$4:$F$4,0),FALSE),VLOOKUP($A1526,'REACH Bilaga XIV_update'!$D$4:$H$110,MATCH(Sammanfattning!P$1,'REACH Bilaga XIV_update'!$D$4:$H$4,0),FALSE))),IFERROR(VLOOKUP($C1526,' REACH Bilaga 59_update'!$C$5:$F$210,MATCH(Sammanfattning!P$1,' REACH Bilaga 59_update'!$C$4:$F$4,0),FALSE),VLOOKUP($C1526,'REACH Bilaga XIV_update'!$C$4:$H$110,MATCH(Sammanfattning!P$1,'REACH Bilaga XIV_update'!$C$4:$H$4,0),FALSE)))</f>
        <v>#N/A</v>
      </c>
      <c r="Q1526" s="76" t="e">
        <f>IF($C1526="-",IF($A1526="-",IF(VLOOKUP($D1526,'REACH Bilaga XIV_update'!$A$5:$I$110,9,FALSE)="",NA(),VLOOKUP($D1526,'REACH Bilaga XIV_update'!$A$5:$I$110,9,FALSE)),IF(VLOOKUP($A1526,'REACH Bilaga XIV_update'!$D$5:$I$110,6,FALSE)="",NA(),VLOOKUP($A1526,'REACH Bilaga XIV_update'!$D$5:$I$110,6,FALSE))),IF(VLOOKUP($C1526,'REACH Bilaga XIV_update'!$C$5:$I$110,7,FALSE)="",NA(),VLOOKUP($C1526,'REACH Bilaga XIV_update'!$C$5:$I$110,7,FALSE)))</f>
        <v>#N/A</v>
      </c>
      <c r="R1526" s="76" t="e">
        <f>IF($C1526="-",IF($A1526="-",IF(VLOOKUP($D1526,CoRAP_update!$A$5:$O$376,15,FALSE)="",NA(),VLOOKUP($D1526,CoRAP_update!$A$5:$O$376,15,FALSE)),IF(VLOOKUP($A1526,CoRAP_update!$D$5:$O$376,12,FALSE)="",NA(),VLOOKUP($A1526,CoRAP_update!$D$5:$O$376,12,FALSE))),IF(VLOOKUP($C1526,CoRAP_update!$C$5:$O$376,13,FALSE)="",NA(),VLOOKUP($C1526,CoRAP_update!$C$5:$O$376,13,FALSE)))</f>
        <v>#N/A</v>
      </c>
      <c r="S1526" s="144" t="e">
        <f>IF($C1526="-",IF($A1526="-",VLOOKUP($D1526,CoRAP_update!$A$5:$J$376,MATCH(Sammanfattning!S$1,CoRAP_update!$A$4:$J$4,0),FALSE),VLOOKUP($A1526,CoRAP_update!$D$5:$J$376,MATCH(Sammanfattning!S$1,CoRAP_update!$D$4:$J$4,0),FALSE)),VLOOKUP($C1526,CoRAP_update!$C$5:$J$376,MATCH(Sammanfattning!S$1,CoRAP_update!$C$4:$J$4,0),FALSE))</f>
        <v>#N/A</v>
      </c>
      <c r="T1526" s="76" t="e">
        <f>IF($A1526="-",VLOOKUP($D1526,EDC_update!$C$2:$F$450,4,FALSE),VLOOKUP($A1526,EDC_update!$B$2:$F$450,5,FALSE))</f>
        <v>#N/A</v>
      </c>
      <c r="V1526" s="78">
        <f>IF(IFERROR(SEARCH("PBT",P1526),99)=99,IF(IFERROR(SEARCH("suspected PBT",S1526),99)=99,IF(IFERROR(SEARCH("concluded to be PBT",K1526),99)=99,IF(IFERROR(SEARCH("PBT",S1526),99)=99,IF(IFERROR(SEARCH("PBT cand",L1526),99)=99,IF(IFERROR(SEARCH("PBT",L1526),99)=99,IF(IFERROR(SEARCH("persistent, bioackumulative and toxic properties",K1526),99)=99,0,Scoring!$E$3),Scoring!$E$3),Scoring!$E$7),Scoring!$E$3),Scoring!$E$5),Scoring!$E$6),Scoring!$E$3)</f>
        <v>0</v>
      </c>
      <c r="W1526" s="78">
        <f>IF(IFERROR(SEARCH("vPvB",P1526),99)=99,IF(IFERROR(SEARCH("suspected pbt/vPvB",S1526),99)=99,IF(IFERROR(SEARCH("vPvB",S1526),99)=99,IF(IFERROR(SEARCH("concluded to be a vPvB",S1526),99)=99,IF(IFERROR(SEARCH("identified as vPvB",K1526),99)=99,IF(IFERROR(SEARCH("concluded to be a vPvB",K1526),99)=99,IF(IFERROR(SEARCH("concluded to be both pbt and vPvB",S1526),99)=99,IF(IFERROR(SEARCH("concluded to be both pbt and vPvB",K1526),99)=99,0,Scoring!$E$5),Scoring!$E$5),Scoring!$E$5),Scoring!$E$5),Scoring!$E$5),Scoring!$E$4),Scoring!$E$6),Scoring!$E$4)</f>
        <v>0</v>
      </c>
      <c r="X1526" s="78">
        <f>IF(IFERROR(SEARCH("H410",N1526),99)=99,IF(IFERROR(SEARCH("H410",O1526),99)=99,IF(IFERROR(SEARCH("H410",Q1526),99)=99,IF(IFERROR(SEARCH("H410",M1526),99)=99,IF(IFERROR(SEARCH("H410",R1526),99)=99,IF(IFERROR(SEARCH("H411",N1526),99)=99,IF(IFERROR(SEARCH("H411",O1526),99)=99,IF(IFERROR(SEARCH("H411",Q1526),99)=99,IF(IFERROR(SEARCH("H411",M1526),99)=99,IF(IFERROR(SEARCH("H411",R1526),99)=99,IF(IFERROR(SEARCH("H413",N1526),99)=99,IF(IFERROR(SEARCH("H413",O1526),99)=99,IF(IFERROR(SEARCH("H413",Q1526),99)=99,IF(IFERROR(SEARCH("H413",M1526),99)=99,IF(IFERROR(SEARCH("H413",R1526),99)=99,IF(IFERROR(SEARCH("H412",N1526),99)=99,IF(IFERROR(SEARCH("H412",O1526),99)=99,IF(IFERROR(SEARCH("H412",Q1526),99)=99,IF(IFERROR(SEARCH("H412",M1526),99)=99,IF(IFERROR(SEARCH("H412",R1526),99)=99,0,Scoring!$E$2),Scoring!$E$2),Scoring!$E$2),Scoring!$E$2),Scoring!$E$2),Scoring!$E$2),Scoring!$E$2),Scoring!$E$2),Scoring!$E$2),Scoring!$E$2),Scoring!$E$2),Scoring!$E$2),Scoring!$E$2),Scoring!$E$2),Scoring!$E$2),Scoring!$E$2),Scoring!$E$2),Scoring!$E$2),Scoring!$E$2),Scoring!$E$2)</f>
        <v>0</v>
      </c>
      <c r="Y1526" s="78">
        <f>IF(IFERROR(SEARCH("CMR",K1526),99)=99,IF(IFERROR(SEARCH("Suspected CMR",S1526),99)=99,IF(IFERROR(SEARCH("CMR",S1526),99)=99,0,Scoring!$E$8),Scoring!$E$9),Scoring!$E$8)</f>
        <v>0</v>
      </c>
      <c r="Z1526" s="78">
        <f>IF(IFERROR(SEARCH("H350",N1526),99)=99,IF(IFERROR(SEARCH("H350",O1526),99)=99,IF(IFERROR(SEARCH("H350",Q1526),99)=99,IF(IFERROR(SEARCH("H350",M1526),99)=99,IF(IFERROR(SEARCH("H350",R1526),99)=99,IF(IFERROR(SEARCH("H351",N1526),99)=99,IF(IFERROR(SEARCH("H351",O1526),99)=99,IF(IFERROR(SEARCH("H351",Q1526),99)=99,IF(IFERROR(SEARCH("H351",M1526),99)=99,IF(IFERROR(SEARCH("H351",R1526),99)=99,IF(IFERROR(SEARCH("carcinogenic",P1526),99)=99,IF(IFERROR(SEARCH("suspected carcinogenic",S1526),99)=99,0,Scoring!$E$12),Scoring!$E$11),Scoring!$E$10),Scoring!$E$10),Scoring!$E$10),Scoring!$E$10),Scoring!$E$10),Scoring!$E$10),Scoring!$E$10),Scoring!$E$10),Scoring!$E$10),Scoring!$E$10)</f>
        <v>0</v>
      </c>
      <c r="AA1526" s="78">
        <f>IF(IFERROR(SEARCH("H340",N1526),99)=99,IF(IFERROR(SEARCH("H340",O1526),99)=99,IF(IFERROR(SEARCH("H340",Q1526),99)=99,IF(IFERROR(SEARCH("H340",M1526),99)=99,IF(IFERROR(SEARCH("H340",R1526),99)=99,IF(IFERROR(SEARCH("H341",N1526),99)=99,IF(IFERROR(SEARCH("H341",O1526),99)=99,IF(IFERROR(SEARCH("H341",Q1526),99)=99,IF(IFERROR(SEARCH("H341",M1526),99)=99,IF(IFERROR(SEARCH("H341",R1526),99)=99,IF(IFERROR(SEARCH("mutagenic",P1526),99)=99,IF(IFERROR(SEARCH("suspected mutagenic",S1526),99)=99,0,Scoring!$E$15),Scoring!$E$14),Scoring!$E$13),Scoring!$E$13),Scoring!$E$13),Scoring!$E$13),Scoring!$E$13),Scoring!$E$13),Scoring!$E$13),Scoring!$E$13),Scoring!$E$13),Scoring!$E$13)</f>
        <v>0</v>
      </c>
      <c r="AB1526" s="78">
        <f>IF(IFERROR(SEARCH("H360",N1526),99)=99,IF(IFERROR(SEARCH("H360",O1526),99)=99,IF(IFERROR(SEARCH("H360",Q1526),99)=99,IF(IFERROR(SEARCH("H360",M1526),99)=99,IF(IFERROR(SEARCH("H360",R1526),99)=99,IF(IFERROR(SEARCH("H361",N1526),99)=99,IF(IFERROR(SEARCH("H361",O1526),99)=99,IF(IFERROR(SEARCH("H361",Q1526),99)=99,IF(IFERROR(SEARCH("H361",M1526),99)=99,IF(IFERROR(SEARCH("H361",R1526),99)=99,IF(IFERROR(SEARCH("reproduction",P1526),99)=99,IF(IFERROR(SEARCH("suspected reprotoxic",S1526),99)=99,IF(IFERROR(SEARCH("reprotoxic",S1526),99)=99,IF(IFERROR(SEARCH("reprotoxic",K1526),99)=99,0,Scoring!$E$18),Scoring!$E$18),Scoring!$E$19),Scoring!$E$17),Scoring!$E$16),Scoring!$E$16),Scoring!$E$16),Scoring!$E$16),Scoring!$E$16),Scoring!$E$16),Scoring!$E$16),Scoring!$E$16),Scoring!$E$16),Scoring!$E$16)</f>
        <v>0</v>
      </c>
      <c r="AC1526" s="78">
        <f>IF(IFERROR(SEARCH("57f",L1526),99)=99,IF(IFERROR(SEARCH("57(f)",P1526),99)=99,0,Scoring!$E$20),Scoring!$E$20)</f>
        <v>0</v>
      </c>
      <c r="AD1526" s="78">
        <f>IF(IFERROR(SEARCH("CAT1",T1526),99)=99,IF(IFERROR(SEARCH("CAT2",T1526),99)=99,IF(IFERROR(SEARCH("CAT3",T1526),99)=99,IF(IFERROR(SEARCH("concluded to be endocrine",K1526),99)=99,IF(IFERROR(SEARCH("categorised as endocrine",K1526),99)=99,IF(IFERROR(SEARCH("endocrine disrupting",P1526),99)=99,IF(IFERROR(SEARCH("endocrine disrupting",K1526),99)=99,IF(IFERROR(SEARCH("suspected endocrine",S1526),99)=99,IF(IFERROR(SEARCH("potential endocrine",S1526),99)=99,0,Scoring!$E$25),Scoring!$E$25),Scoring!$E$24),Scoring!$E$24),Scoring!$E$24),Scoring!$E$24),Scoring!$E$23),Scoring!$E$22),Scoring!$E$21)</f>
        <v>0</v>
      </c>
      <c r="AE1526" s="78">
        <f>IF(IFERROR(SEARCH("suspected sensitiser",S1526),99)=99,IF(IFERROR(SEARCH("sensitiser",S1526),99)=99,IF(IFERROR(SEARCH("other hazard based concern",S1526),99)=99,0,Scoring!$E$28),Scoring!$E$26),Scoring!$E$27)</f>
        <v>0</v>
      </c>
      <c r="AF1526" s="78">
        <f>IF(IFERROR(M1526,1)=1,IF(IFERROR(N1526,1)=1,IF(IFERROR(O1526,1)=1,IF(IFERROR(Q1526,1)=1,IF(IFERROR(R1526,1)=1,IF(IFERROR(T1526,1)=1,IF(IFERROR(K1526,1)=1,IF(IFERROR(P1526,1)=1,IF(IFERROR(S1526,1)=1,Scoring!$E$29,0),0),0),0),0),0),0),0),0)</f>
        <v>0</v>
      </c>
      <c r="AG1526" s="78">
        <f t="shared" si="97"/>
        <v>0</v>
      </c>
      <c r="AI1526" s="93"/>
      <c r="AJ1526" s="94"/>
      <c r="AK1526" s="76"/>
      <c r="AL1526" s="75"/>
      <c r="AN1526" s="79"/>
      <c r="AO1526" s="79"/>
      <c r="AP1526" s="79"/>
      <c r="AQ1526" s="79"/>
      <c r="AR1526" s="79"/>
      <c r="AS1526" s="78"/>
      <c r="AU1526" s="79">
        <f>IF(IFERROR(F1526,99)=99,IF(IFERROR(G1526,99)=99,IF(IFERROR(H1526,99)=99,IF(IFERROR(I1526,99)=99,IF(IFERROR(E1526,99)=99,IF(IFERROR(J1526,99)=99,0,Scoring!$B$7),Scoring!$B$3),Scoring!$B$2),Scoring!$B$6),Scoring!$B$5),Scoring!$B$4)</f>
        <v>0.3</v>
      </c>
      <c r="AV1526" s="78">
        <f t="shared" si="98"/>
        <v>0</v>
      </c>
      <c r="AW1526" s="78"/>
      <c r="AX1526" s="66"/>
      <c r="AY1526" s="78"/>
      <c r="AZ1526" s="76"/>
      <c r="BB1526" s="76"/>
    </row>
    <row r="1527" spans="1:54" x14ac:dyDescent="0.25">
      <c r="A1527" s="84" t="s">
        <v>11784</v>
      </c>
      <c r="B1527" s="85" t="s">
        <v>30</v>
      </c>
      <c r="C1527" s="85" t="s">
        <v>11490</v>
      </c>
      <c r="D1527" s="84" t="s">
        <v>11491</v>
      </c>
      <c r="E1527" s="76" t="str">
        <f>IF(C1527="-",IF(A1527="-",VLOOKUP(D1527,'sin-list 180320_update'!$C$2:$C$835,1,FALSE),VLOOKUP(A1527,'sin-list 180320_update'!$A$2:$A$835,1,FALSE)),VLOOKUP(C1527,'sin-list 180320_update'!$B$2:$B$835,1,FALSE))</f>
        <v>468-770-4</v>
      </c>
      <c r="F1527" s="76" t="e">
        <f>IF($C1527="-",IF($A1527="-",VLOOKUP($D1527,'REACH Bilaga XVII_update'!$A$5:$A$131,1,FALSE),VLOOKUP($A1527,'REACH Bilaga XVII_update'!$C$5:$C$131,1,FALSE)),VLOOKUP($C1527,'REACH Bilaga XVII_update'!$B$5:$B$131,1,FALSE))</f>
        <v>#N/A</v>
      </c>
      <c r="G1527" s="76" t="e">
        <f>IF($C1527="-",IF($A1527="-",VLOOKUP($D1527,' REACH Bilaga 59_update'!$A$5:$A$210,1,FALSE),VLOOKUP($A1527,' REACH Bilaga 59_update'!$D$5:$D$210,1,FALSE)),VLOOKUP($C1527,' REACH Bilaga 59_update'!$C$5:$C$210,1,FALSE))</f>
        <v>#N/A</v>
      </c>
      <c r="H1527" s="76" t="e">
        <f>IF($C1527="-",IF($A1527="-",VLOOKUP($D1527,'REACH Bilaga XIV_update'!$A$5:$A$110,1,FALSE),VLOOKUP($A1527,'REACH Bilaga XIV_update'!$D$5:$D$110,1,FALSE)),VLOOKUP($C1527,'REACH Bilaga XIV_update'!$C$5:$C$110,1,FALSE))</f>
        <v>#N/A</v>
      </c>
      <c r="I1527" s="76" t="e">
        <f>IF($C1527="-",IF($A1527="-",VLOOKUP($D1527,CoRAP_update!$A$5:$A$376,1,FALSE),VLOOKUP($A1527,CoRAP_update!$D$5:$D$376,1,FALSE)),VLOOKUP($C1527,CoRAP_update!$C$5:$C$376,1,FALSE))</f>
        <v>#N/A</v>
      </c>
      <c r="J1527" s="76" t="e">
        <f>IF($C1527="-",IF($A1527="-",VLOOKUP($D1527,EDC_update!$C$2:$C$450,1,FALSE),VLOOKUP($A1527,EDC_update!$B$2:$B$450,1,FALSE)),VLOOKUP($C1527,EDC_update!$L$2:$L$450,1,FALSE))</f>
        <v>#N/A</v>
      </c>
      <c r="K1527" s="76" t="str">
        <f>IF($C1527="-",IF($A1527="-",IF(VLOOKUP($D1527,'sin-list 180320_update'!$C$2:$S$835,3,FALSE)="",NA(),VLOOKUP($D1527,'sin-list 180320_update'!$C$2:$S$835,3,FALSE)),IF(VLOOKUP($A1527,'sin-list 180320_update'!$A$2:$S$835,5,FALSE)="",NA(),VLOOKUP($A1527,'sin-list 180320_update'!$A$2:$S$835,5,FALSE))),IF(VLOOKUP($C1527,'sin-list 180320_update'!$B$2:$S$835,4,FALSE)="",NA(),VLOOKUP($C1527,'sin-list 180320_update'!$B$2:$S$835,4,FALSE)))</f>
        <v>This substance is very Persistent and very Mobile.</v>
      </c>
      <c r="L1527" s="76">
        <f>IF($C1527="-",IF($A1527="-",VLOOKUP($D1527,'sin-list 180320_update'!$C$2:$S$835,6,FALSE),VLOOKUP($A1527,'sin-list 180320_update'!$A$2:$S$835,8,FALSE)),VLOOKUP($C1527,'sin-list 180320_update'!$B$2:$S$835,7,FALSE))</f>
        <v>0</v>
      </c>
      <c r="M1527" s="76" t="e">
        <f>IF($C1527="-",IF($A1527="-",IF(VLOOKUP($D1527,'sin-list 180320_update'!$C$2:$S$835,8,FALSE)="",NA(),VLOOKUP($D1527,'sin-list 180320_update'!$C$2:$S$835,8,FALSE)),IF(VLOOKUP($A1527,'sin-list 180320_update'!$A$2:$S$835,10,FALSE)="",NA(),VLOOKUP($A1527,'sin-list 180320_update'!$A$2:$S$835,10,FALSE))),IF(VLOOKUP($C1527,'sin-list 180320_update'!$B$2:$S$835,9,FALSE)="",NA(),VLOOKUP($C1527,'sin-list 180320_update'!$B$2:$S$835,9,FALSE)))</f>
        <v>#N/A</v>
      </c>
      <c r="N1527" s="76" t="e">
        <f>IF($C1527="-",IF($A1527="-",IF(VLOOKUP($D1527,'REACH Bilaga XVII_update'!$A$5:$E$131,4,FALSE)="",NA(),VLOOKUP($D1527,'REACH Bilaga XVII_update'!$A$5:$E$131,4,FALSE)),IF(VLOOKUP($A1527,'REACH Bilaga XVII_update'!$C$5:$D$131,2,FALSE)="",NA(),VLOOKUP($A1527,'REACH Bilaga XVII_update'!$C$5:$D$131,2,FALSE))),IF(VLOOKUP($C1527,'REACH Bilaga XVII_update'!$B$5:$D$131,3,FALSE)="",NA(),VLOOKUP($C1527,'REACH Bilaga XVII_update'!$B$5:$D$131,3,FALSE)))</f>
        <v>#N/A</v>
      </c>
      <c r="O1527" s="76" t="e">
        <f>IF($C1527="-",IF($A1527="-",IF(VLOOKUP($D1527,' REACH Bilaga 59_update'!$A$5:$E$210,5,FALSE)="",NA(),VLOOKUP($D1527,' REACH Bilaga 59_update'!$A$5:$E$210,5,FALSE)),IF(VLOOKUP($A1527,' REACH Bilaga 59_update'!$D$5:$E$210,2,FALSE)="",NA(),VLOOKUP($A1527,' REACH Bilaga 59_update'!$D$5:$E$210,2,FALSE))),IF(VLOOKUP($C1527,' REACH Bilaga 59_update'!$C$5:$E$210,3,FALSE)="",NA(),VLOOKUP($C1527,' REACH Bilaga 59_update'!$C$5:$E$210,3,FALSE)))</f>
        <v>#N/A</v>
      </c>
      <c r="P1527" s="76" t="e">
        <f>IF(C1527="-",IF(A1527="-",IFERROR(VLOOKUP($D1527,' REACH Bilaga 59_update'!$A$5:$F$210,MATCH(Sammanfattning!P$1,' REACH Bilaga 59_update'!$A$4:$F$4,0),FALSE),VLOOKUP($D1527,'REACH Bilaga XIV_update'!$A$4:$H$110,MATCH(Sammanfattning!P$1,'REACH Bilaga XIV_update'!$A$4:$H$4,0),FALSE)),IFERROR(VLOOKUP($A1527,' REACH Bilaga 59_update'!$D$5:$F$210,MATCH(Sammanfattning!P$1,' REACH Bilaga 59_update'!$D$4:$F$4,0),FALSE),VLOOKUP($A1527,'REACH Bilaga XIV_update'!$D$4:$H$110,MATCH(Sammanfattning!P$1,'REACH Bilaga XIV_update'!$D$4:$H$4,0),FALSE))),IFERROR(VLOOKUP($C1527,' REACH Bilaga 59_update'!$C$5:$F$210,MATCH(Sammanfattning!P$1,' REACH Bilaga 59_update'!$C$4:$F$4,0),FALSE),VLOOKUP($C1527,'REACH Bilaga XIV_update'!$C$4:$H$110,MATCH(Sammanfattning!P$1,'REACH Bilaga XIV_update'!$C$4:$H$4,0),FALSE)))</f>
        <v>#N/A</v>
      </c>
      <c r="Q1527" s="76" t="e">
        <f>IF($C1527="-",IF($A1527="-",IF(VLOOKUP($D1527,'REACH Bilaga XIV_update'!$A$5:$I$110,9,FALSE)="",NA(),VLOOKUP($D1527,'REACH Bilaga XIV_update'!$A$5:$I$110,9,FALSE)),IF(VLOOKUP($A1527,'REACH Bilaga XIV_update'!$D$5:$I$110,6,FALSE)="",NA(),VLOOKUP($A1527,'REACH Bilaga XIV_update'!$D$5:$I$110,6,FALSE))),IF(VLOOKUP($C1527,'REACH Bilaga XIV_update'!$C$5:$I$110,7,FALSE)="",NA(),VLOOKUP($C1527,'REACH Bilaga XIV_update'!$C$5:$I$110,7,FALSE)))</f>
        <v>#N/A</v>
      </c>
      <c r="R1527" s="76" t="e">
        <f>IF($C1527="-",IF($A1527="-",IF(VLOOKUP($D1527,CoRAP_update!$A$5:$O$376,15,FALSE)="",NA(),VLOOKUP($D1527,CoRAP_update!$A$5:$O$376,15,FALSE)),IF(VLOOKUP($A1527,CoRAP_update!$D$5:$O$376,12,FALSE)="",NA(),VLOOKUP($A1527,CoRAP_update!$D$5:$O$376,12,FALSE))),IF(VLOOKUP($C1527,CoRAP_update!$C$5:$O$376,13,FALSE)="",NA(),VLOOKUP($C1527,CoRAP_update!$C$5:$O$376,13,FALSE)))</f>
        <v>#N/A</v>
      </c>
      <c r="S1527" s="144" t="e">
        <f>IF($C1527="-",IF($A1527="-",VLOOKUP($D1527,CoRAP_update!$A$5:$J$376,MATCH(Sammanfattning!S$1,CoRAP_update!$A$4:$J$4,0),FALSE),VLOOKUP($A1527,CoRAP_update!$D$5:$J$376,MATCH(Sammanfattning!S$1,CoRAP_update!$D$4:$J$4,0),FALSE)),VLOOKUP($C1527,CoRAP_update!$C$5:$J$376,MATCH(Sammanfattning!S$1,CoRAP_update!$C$4:$J$4,0),FALSE))</f>
        <v>#N/A</v>
      </c>
      <c r="T1527" s="76" t="e">
        <f>IF($A1527="-",VLOOKUP($D1527,EDC_update!$C$2:$F$450,4,FALSE),VLOOKUP($A1527,EDC_update!$B$2:$F$450,5,FALSE))</f>
        <v>#N/A</v>
      </c>
      <c r="V1527" s="78">
        <f>IF(IFERROR(SEARCH("PBT",P1527),99)=99,IF(IFERROR(SEARCH("suspected PBT",S1527),99)=99,IF(IFERROR(SEARCH("concluded to be PBT",K1527),99)=99,IF(IFERROR(SEARCH("PBT",S1527),99)=99,IF(IFERROR(SEARCH("PBT cand",L1527),99)=99,IF(IFERROR(SEARCH("PBT",L1527),99)=99,IF(IFERROR(SEARCH("persistent, bioackumulative and toxic properties",K1527),99)=99,0,Scoring!$E$3),Scoring!$E$3),Scoring!$E$7),Scoring!$E$3),Scoring!$E$5),Scoring!$E$6),Scoring!$E$3)</f>
        <v>0</v>
      </c>
      <c r="W1527" s="78">
        <f>IF(IFERROR(SEARCH("vPvB",P1527),99)=99,IF(IFERROR(SEARCH("suspected pbt/vPvB",S1527),99)=99,IF(IFERROR(SEARCH("vPvB",S1527),99)=99,IF(IFERROR(SEARCH("concluded to be a vPvB",S1527),99)=99,IF(IFERROR(SEARCH("identified as vPvB",K1527),99)=99,IF(IFERROR(SEARCH("concluded to be a vPvB",K1527),99)=99,IF(IFERROR(SEARCH("concluded to be both pbt and vPvB",S1527),99)=99,IF(IFERROR(SEARCH("concluded to be both pbt and vPvB",K1527),99)=99,0,Scoring!$E$5),Scoring!$E$5),Scoring!$E$5),Scoring!$E$5),Scoring!$E$5),Scoring!$E$4),Scoring!$E$6),Scoring!$E$4)</f>
        <v>0</v>
      </c>
      <c r="X1527" s="78">
        <f>IF(IFERROR(SEARCH("H410",N1527),99)=99,IF(IFERROR(SEARCH("H410",O1527),99)=99,IF(IFERROR(SEARCH("H410",Q1527),99)=99,IF(IFERROR(SEARCH("H410",M1527),99)=99,IF(IFERROR(SEARCH("H410",R1527),99)=99,IF(IFERROR(SEARCH("H411",N1527),99)=99,IF(IFERROR(SEARCH("H411",O1527),99)=99,IF(IFERROR(SEARCH("H411",Q1527),99)=99,IF(IFERROR(SEARCH("H411",M1527),99)=99,IF(IFERROR(SEARCH("H411",R1527),99)=99,IF(IFERROR(SEARCH("H413",N1527),99)=99,IF(IFERROR(SEARCH("H413",O1527),99)=99,IF(IFERROR(SEARCH("H413",Q1527),99)=99,IF(IFERROR(SEARCH("H413",M1527),99)=99,IF(IFERROR(SEARCH("H413",R1527),99)=99,IF(IFERROR(SEARCH("H412",N1527),99)=99,IF(IFERROR(SEARCH("H412",O1527),99)=99,IF(IFERROR(SEARCH("H412",Q1527),99)=99,IF(IFERROR(SEARCH("H412",M1527),99)=99,IF(IFERROR(SEARCH("H412",R1527),99)=99,0,Scoring!$E$2),Scoring!$E$2),Scoring!$E$2),Scoring!$E$2),Scoring!$E$2),Scoring!$E$2),Scoring!$E$2),Scoring!$E$2),Scoring!$E$2),Scoring!$E$2),Scoring!$E$2),Scoring!$E$2),Scoring!$E$2),Scoring!$E$2),Scoring!$E$2),Scoring!$E$2),Scoring!$E$2),Scoring!$E$2),Scoring!$E$2),Scoring!$E$2)</f>
        <v>0</v>
      </c>
      <c r="Y1527" s="78">
        <f>IF(IFERROR(SEARCH("CMR",K1527),99)=99,IF(IFERROR(SEARCH("Suspected CMR",S1527),99)=99,IF(IFERROR(SEARCH("CMR",S1527),99)=99,0,Scoring!$E$8),Scoring!$E$9),Scoring!$E$8)</f>
        <v>0</v>
      </c>
      <c r="Z1527" s="78">
        <f>IF(IFERROR(SEARCH("H350",N1527),99)=99,IF(IFERROR(SEARCH("H350",O1527),99)=99,IF(IFERROR(SEARCH("H350",Q1527),99)=99,IF(IFERROR(SEARCH("H350",M1527),99)=99,IF(IFERROR(SEARCH("H350",R1527),99)=99,IF(IFERROR(SEARCH("H351",N1527),99)=99,IF(IFERROR(SEARCH("H351",O1527),99)=99,IF(IFERROR(SEARCH("H351",Q1527),99)=99,IF(IFERROR(SEARCH("H351",M1527),99)=99,IF(IFERROR(SEARCH("H351",R1527),99)=99,IF(IFERROR(SEARCH("carcinogenic",P1527),99)=99,IF(IFERROR(SEARCH("suspected carcinogenic",S1527),99)=99,0,Scoring!$E$12),Scoring!$E$11),Scoring!$E$10),Scoring!$E$10),Scoring!$E$10),Scoring!$E$10),Scoring!$E$10),Scoring!$E$10),Scoring!$E$10),Scoring!$E$10),Scoring!$E$10),Scoring!$E$10)</f>
        <v>0</v>
      </c>
      <c r="AA1527" s="78">
        <f>IF(IFERROR(SEARCH("H340",N1527),99)=99,IF(IFERROR(SEARCH("H340",O1527),99)=99,IF(IFERROR(SEARCH("H340",Q1527),99)=99,IF(IFERROR(SEARCH("H340",M1527),99)=99,IF(IFERROR(SEARCH("H340",R1527),99)=99,IF(IFERROR(SEARCH("H341",N1527),99)=99,IF(IFERROR(SEARCH("H341",O1527),99)=99,IF(IFERROR(SEARCH("H341",Q1527),99)=99,IF(IFERROR(SEARCH("H341",M1527),99)=99,IF(IFERROR(SEARCH("H341",R1527),99)=99,IF(IFERROR(SEARCH("mutagenic",P1527),99)=99,IF(IFERROR(SEARCH("suspected mutagenic",S1527),99)=99,0,Scoring!$E$15),Scoring!$E$14),Scoring!$E$13),Scoring!$E$13),Scoring!$E$13),Scoring!$E$13),Scoring!$E$13),Scoring!$E$13),Scoring!$E$13),Scoring!$E$13),Scoring!$E$13),Scoring!$E$13)</f>
        <v>0</v>
      </c>
      <c r="AB1527" s="78">
        <f>IF(IFERROR(SEARCH("H360",N1527),99)=99,IF(IFERROR(SEARCH("H360",O1527),99)=99,IF(IFERROR(SEARCH("H360",Q1527),99)=99,IF(IFERROR(SEARCH("H360",M1527),99)=99,IF(IFERROR(SEARCH("H360",R1527),99)=99,IF(IFERROR(SEARCH("H361",N1527),99)=99,IF(IFERROR(SEARCH("H361",O1527),99)=99,IF(IFERROR(SEARCH("H361",Q1527),99)=99,IF(IFERROR(SEARCH("H361",M1527),99)=99,IF(IFERROR(SEARCH("H361",R1527),99)=99,IF(IFERROR(SEARCH("reproduction",P1527),99)=99,IF(IFERROR(SEARCH("suspected reprotoxic",S1527),99)=99,IF(IFERROR(SEARCH("reprotoxic",S1527),99)=99,IF(IFERROR(SEARCH("reprotoxic",K1527),99)=99,0,Scoring!$E$18),Scoring!$E$18),Scoring!$E$19),Scoring!$E$17),Scoring!$E$16),Scoring!$E$16),Scoring!$E$16),Scoring!$E$16),Scoring!$E$16),Scoring!$E$16),Scoring!$E$16),Scoring!$E$16),Scoring!$E$16),Scoring!$E$16)</f>
        <v>0</v>
      </c>
      <c r="AC1527" s="78">
        <f>IF(IFERROR(SEARCH("57f",L1527),99)=99,IF(IFERROR(SEARCH("57(f)",P1527),99)=99,0,Scoring!$E$20),Scoring!$E$20)</f>
        <v>0</v>
      </c>
      <c r="AD1527" s="78">
        <f>IF(IFERROR(SEARCH("CAT1",T1527),99)=99,IF(IFERROR(SEARCH("CAT2",T1527),99)=99,IF(IFERROR(SEARCH("CAT3",T1527),99)=99,IF(IFERROR(SEARCH("concluded to be endocrine",K1527),99)=99,IF(IFERROR(SEARCH("categorised as endocrine",K1527),99)=99,IF(IFERROR(SEARCH("endocrine disrupting",P1527),99)=99,IF(IFERROR(SEARCH("endocrine disrupting",K1527),99)=99,IF(IFERROR(SEARCH("suspected endocrine",S1527),99)=99,IF(IFERROR(SEARCH("potential endocrine",S1527),99)=99,0,Scoring!$E$25),Scoring!$E$25),Scoring!$E$24),Scoring!$E$24),Scoring!$E$24),Scoring!$E$24),Scoring!$E$23),Scoring!$E$22),Scoring!$E$21)</f>
        <v>0</v>
      </c>
      <c r="AE1527" s="78">
        <f>IF(IFERROR(SEARCH("suspected sensitiser",S1527),99)=99,IF(IFERROR(SEARCH("sensitiser",S1527),99)=99,IF(IFERROR(SEARCH("other hazard based concern",S1527),99)=99,0,Scoring!$E$28),Scoring!$E$26),Scoring!$E$27)</f>
        <v>0</v>
      </c>
      <c r="AF1527" s="78">
        <f>IF(IFERROR(M1527,1)=1,IF(IFERROR(N1527,1)=1,IF(IFERROR(O1527,1)=1,IF(IFERROR(Q1527,1)=1,IF(IFERROR(R1527,1)=1,IF(IFERROR(T1527,1)=1,IF(IFERROR(K1527,1)=1,IF(IFERROR(P1527,1)=1,IF(IFERROR(S1527,1)=1,Scoring!$E$29,0),0),0),0),0),0),0),0),0)</f>
        <v>0</v>
      </c>
      <c r="AG1527" s="78">
        <f t="shared" si="97"/>
        <v>0</v>
      </c>
      <c r="AI1527" s="93"/>
      <c r="AJ1527" s="94"/>
      <c r="AK1527" s="76"/>
      <c r="AL1527" s="75"/>
      <c r="AN1527" s="79"/>
      <c r="AO1527" s="79"/>
      <c r="AP1527" s="79"/>
      <c r="AQ1527" s="79"/>
      <c r="AR1527" s="79"/>
      <c r="AS1527" s="78"/>
      <c r="AU1527" s="79">
        <f>IF(IFERROR(F1527,99)=99,IF(IFERROR(G1527,99)=99,IF(IFERROR(H1527,99)=99,IF(IFERROR(I1527,99)=99,IF(IFERROR(E1527,99)=99,IF(IFERROR(J1527,99)=99,0,Scoring!$B$7),Scoring!$B$3),Scoring!$B$2),Scoring!$B$6),Scoring!$B$5),Scoring!$B$4)</f>
        <v>0.3</v>
      </c>
      <c r="AV1527" s="78">
        <f t="shared" si="98"/>
        <v>0</v>
      </c>
      <c r="AW1527" s="78"/>
      <c r="AX1527" s="66"/>
      <c r="AY1527" s="78"/>
      <c r="AZ1527" s="76"/>
      <c r="BB1527" s="76"/>
    </row>
    <row r="1528" spans="1:54" x14ac:dyDescent="0.25">
      <c r="A1528" s="84" t="s">
        <v>11773</v>
      </c>
      <c r="B1528" s="85" t="s">
        <v>30</v>
      </c>
      <c r="C1528" s="85" t="s">
        <v>11429</v>
      </c>
      <c r="D1528" s="84" t="s">
        <v>11430</v>
      </c>
      <c r="E1528" s="76" t="str">
        <f>IF(C1528="-",IF(A1528="-",VLOOKUP(D1528,'sin-list 180320_update'!$C$2:$C$835,1,FALSE),VLOOKUP(A1528,'sin-list 180320_update'!$A$2:$A$835,1,FALSE)),VLOOKUP(C1528,'sin-list 180320_update'!$B$2:$B$835,1,FALSE))</f>
        <v>478-340-8</v>
      </c>
      <c r="F1528" s="76" t="e">
        <f>IF($C1528="-",IF($A1528="-",VLOOKUP($D1528,'REACH Bilaga XVII_update'!$A$5:$A$131,1,FALSE),VLOOKUP($A1528,'REACH Bilaga XVII_update'!$C$5:$C$131,1,FALSE)),VLOOKUP($C1528,'REACH Bilaga XVII_update'!$B$5:$B$131,1,FALSE))</f>
        <v>#N/A</v>
      </c>
      <c r="G1528" s="76" t="e">
        <f>IF($C1528="-",IF($A1528="-",VLOOKUP($D1528,' REACH Bilaga 59_update'!$A$5:$A$210,1,FALSE),VLOOKUP($A1528,' REACH Bilaga 59_update'!$D$5:$D$210,1,FALSE)),VLOOKUP($C1528,' REACH Bilaga 59_update'!$C$5:$C$210,1,FALSE))</f>
        <v>#N/A</v>
      </c>
      <c r="H1528" s="76" t="e">
        <f>IF($C1528="-",IF($A1528="-",VLOOKUP($D1528,'REACH Bilaga XIV_update'!$A$5:$A$110,1,FALSE),VLOOKUP($A1528,'REACH Bilaga XIV_update'!$D$5:$D$110,1,FALSE)),VLOOKUP($C1528,'REACH Bilaga XIV_update'!$C$5:$C$110,1,FALSE))</f>
        <v>#N/A</v>
      </c>
      <c r="I1528" s="76" t="e">
        <f>IF($C1528="-",IF($A1528="-",VLOOKUP($D1528,CoRAP_update!$A$5:$A$376,1,FALSE),VLOOKUP($A1528,CoRAP_update!$D$5:$D$376,1,FALSE)),VLOOKUP($C1528,CoRAP_update!$C$5:$C$376,1,FALSE))</f>
        <v>#N/A</v>
      </c>
      <c r="J1528" s="76" t="e">
        <f>IF($C1528="-",IF($A1528="-",VLOOKUP($D1528,EDC_update!$C$2:$C$450,1,FALSE),VLOOKUP($A1528,EDC_update!$B$2:$B$450,1,FALSE)),VLOOKUP($C1528,EDC_update!$L$2:$L$450,1,FALSE))</f>
        <v>#N/A</v>
      </c>
      <c r="K1528" s="76" t="str">
        <f>IF($C1528="-",IF($A1528="-",IF(VLOOKUP($D1528,'sin-list 180320_update'!$C$2:$S$835,3,FALSE)="",NA(),VLOOKUP($D1528,'sin-list 180320_update'!$C$2:$S$835,3,FALSE)),IF(VLOOKUP($A1528,'sin-list 180320_update'!$A$2:$S$835,5,FALSE)="",NA(),VLOOKUP($A1528,'sin-list 180320_update'!$A$2:$S$835,5,FALSE))),IF(VLOOKUP($C1528,'sin-list 180320_update'!$B$2:$S$835,4,FALSE)="",NA(),VLOOKUP($C1528,'sin-list 180320_update'!$B$2:$S$835,4,FALSE)))</f>
        <v>This substance is very Persistent and very Mobile.</v>
      </c>
      <c r="L1528" s="76">
        <f>IF($C1528="-",IF($A1528="-",VLOOKUP($D1528,'sin-list 180320_update'!$C$2:$S$835,6,FALSE),VLOOKUP($A1528,'sin-list 180320_update'!$A$2:$S$835,8,FALSE)),VLOOKUP($C1528,'sin-list 180320_update'!$B$2:$S$835,7,FALSE))</f>
        <v>0</v>
      </c>
      <c r="M1528" s="76" t="e">
        <f>IF($C1528="-",IF($A1528="-",IF(VLOOKUP($D1528,'sin-list 180320_update'!$C$2:$S$835,8,FALSE)="",NA(),VLOOKUP($D1528,'sin-list 180320_update'!$C$2:$S$835,8,FALSE)),IF(VLOOKUP($A1528,'sin-list 180320_update'!$A$2:$S$835,10,FALSE)="",NA(),VLOOKUP($A1528,'sin-list 180320_update'!$A$2:$S$835,10,FALSE))),IF(VLOOKUP($C1528,'sin-list 180320_update'!$B$2:$S$835,9,FALSE)="",NA(),VLOOKUP($C1528,'sin-list 180320_update'!$B$2:$S$835,9,FALSE)))</f>
        <v>#N/A</v>
      </c>
      <c r="N1528" s="76" t="e">
        <f>IF($C1528="-",IF($A1528="-",IF(VLOOKUP($D1528,'REACH Bilaga XVII_update'!$A$5:$E$131,4,FALSE)="",NA(),VLOOKUP($D1528,'REACH Bilaga XVII_update'!$A$5:$E$131,4,FALSE)),IF(VLOOKUP($A1528,'REACH Bilaga XVII_update'!$C$5:$D$131,2,FALSE)="",NA(),VLOOKUP($A1528,'REACH Bilaga XVII_update'!$C$5:$D$131,2,FALSE))),IF(VLOOKUP($C1528,'REACH Bilaga XVII_update'!$B$5:$D$131,3,FALSE)="",NA(),VLOOKUP($C1528,'REACH Bilaga XVII_update'!$B$5:$D$131,3,FALSE)))</f>
        <v>#N/A</v>
      </c>
      <c r="O1528" s="76" t="e">
        <f>IF($C1528="-",IF($A1528="-",IF(VLOOKUP($D1528,' REACH Bilaga 59_update'!$A$5:$E$210,5,FALSE)="",NA(),VLOOKUP($D1528,' REACH Bilaga 59_update'!$A$5:$E$210,5,FALSE)),IF(VLOOKUP($A1528,' REACH Bilaga 59_update'!$D$5:$E$210,2,FALSE)="",NA(),VLOOKUP($A1528,' REACH Bilaga 59_update'!$D$5:$E$210,2,FALSE))),IF(VLOOKUP($C1528,' REACH Bilaga 59_update'!$C$5:$E$210,3,FALSE)="",NA(),VLOOKUP($C1528,' REACH Bilaga 59_update'!$C$5:$E$210,3,FALSE)))</f>
        <v>#N/A</v>
      </c>
      <c r="P1528" s="76" t="e">
        <f>IF(C1528="-",IF(A1528="-",IFERROR(VLOOKUP($D1528,' REACH Bilaga 59_update'!$A$5:$F$210,MATCH(Sammanfattning!P$1,' REACH Bilaga 59_update'!$A$4:$F$4,0),FALSE),VLOOKUP($D1528,'REACH Bilaga XIV_update'!$A$4:$H$110,MATCH(Sammanfattning!P$1,'REACH Bilaga XIV_update'!$A$4:$H$4,0),FALSE)),IFERROR(VLOOKUP($A1528,' REACH Bilaga 59_update'!$D$5:$F$210,MATCH(Sammanfattning!P$1,' REACH Bilaga 59_update'!$D$4:$F$4,0),FALSE),VLOOKUP($A1528,'REACH Bilaga XIV_update'!$D$4:$H$110,MATCH(Sammanfattning!P$1,'REACH Bilaga XIV_update'!$D$4:$H$4,0),FALSE))),IFERROR(VLOOKUP($C1528,' REACH Bilaga 59_update'!$C$5:$F$210,MATCH(Sammanfattning!P$1,' REACH Bilaga 59_update'!$C$4:$F$4,0),FALSE),VLOOKUP($C1528,'REACH Bilaga XIV_update'!$C$4:$H$110,MATCH(Sammanfattning!P$1,'REACH Bilaga XIV_update'!$C$4:$H$4,0),FALSE)))</f>
        <v>#N/A</v>
      </c>
      <c r="Q1528" s="76" t="e">
        <f>IF($C1528="-",IF($A1528="-",IF(VLOOKUP($D1528,'REACH Bilaga XIV_update'!$A$5:$I$110,9,FALSE)="",NA(),VLOOKUP($D1528,'REACH Bilaga XIV_update'!$A$5:$I$110,9,FALSE)),IF(VLOOKUP($A1528,'REACH Bilaga XIV_update'!$D$5:$I$110,6,FALSE)="",NA(),VLOOKUP($A1528,'REACH Bilaga XIV_update'!$D$5:$I$110,6,FALSE))),IF(VLOOKUP($C1528,'REACH Bilaga XIV_update'!$C$5:$I$110,7,FALSE)="",NA(),VLOOKUP($C1528,'REACH Bilaga XIV_update'!$C$5:$I$110,7,FALSE)))</f>
        <v>#N/A</v>
      </c>
      <c r="R1528" s="76" t="e">
        <f>IF($C1528="-",IF($A1528="-",IF(VLOOKUP($D1528,CoRAP_update!$A$5:$O$376,15,FALSE)="",NA(),VLOOKUP($D1528,CoRAP_update!$A$5:$O$376,15,FALSE)),IF(VLOOKUP($A1528,CoRAP_update!$D$5:$O$376,12,FALSE)="",NA(),VLOOKUP($A1528,CoRAP_update!$D$5:$O$376,12,FALSE))),IF(VLOOKUP($C1528,CoRAP_update!$C$5:$O$376,13,FALSE)="",NA(),VLOOKUP($C1528,CoRAP_update!$C$5:$O$376,13,FALSE)))</f>
        <v>#N/A</v>
      </c>
      <c r="S1528" s="144" t="e">
        <f>IF($C1528="-",IF($A1528="-",VLOOKUP($D1528,CoRAP_update!$A$5:$J$376,MATCH(Sammanfattning!S$1,CoRAP_update!$A$4:$J$4,0),FALSE),VLOOKUP($A1528,CoRAP_update!$D$5:$J$376,MATCH(Sammanfattning!S$1,CoRAP_update!$D$4:$J$4,0),FALSE)),VLOOKUP($C1528,CoRAP_update!$C$5:$J$376,MATCH(Sammanfattning!S$1,CoRAP_update!$C$4:$J$4,0),FALSE))</f>
        <v>#N/A</v>
      </c>
      <c r="T1528" s="76" t="e">
        <f>IF($A1528="-",VLOOKUP($D1528,EDC_update!$C$2:$F$450,4,FALSE),VLOOKUP($A1528,EDC_update!$B$2:$F$450,5,FALSE))</f>
        <v>#N/A</v>
      </c>
      <c r="V1528" s="78">
        <f>IF(IFERROR(SEARCH("PBT",P1528),99)=99,IF(IFERROR(SEARCH("suspected PBT",S1528),99)=99,IF(IFERROR(SEARCH("concluded to be PBT",K1528),99)=99,IF(IFERROR(SEARCH("PBT",S1528),99)=99,IF(IFERROR(SEARCH("PBT cand",L1528),99)=99,IF(IFERROR(SEARCH("PBT",L1528),99)=99,IF(IFERROR(SEARCH("persistent, bioackumulative and toxic properties",K1528),99)=99,0,Scoring!$E$3),Scoring!$E$3),Scoring!$E$7),Scoring!$E$3),Scoring!$E$5),Scoring!$E$6),Scoring!$E$3)</f>
        <v>0</v>
      </c>
      <c r="W1528" s="78">
        <f>IF(IFERROR(SEARCH("vPvB",P1528),99)=99,IF(IFERROR(SEARCH("suspected pbt/vPvB",S1528),99)=99,IF(IFERROR(SEARCH("vPvB",S1528),99)=99,IF(IFERROR(SEARCH("concluded to be a vPvB",S1528),99)=99,IF(IFERROR(SEARCH("identified as vPvB",K1528),99)=99,IF(IFERROR(SEARCH("concluded to be a vPvB",K1528),99)=99,IF(IFERROR(SEARCH("concluded to be both pbt and vPvB",S1528),99)=99,IF(IFERROR(SEARCH("concluded to be both pbt and vPvB",K1528),99)=99,0,Scoring!$E$5),Scoring!$E$5),Scoring!$E$5),Scoring!$E$5),Scoring!$E$5),Scoring!$E$4),Scoring!$E$6),Scoring!$E$4)</f>
        <v>0</v>
      </c>
      <c r="X1528" s="78">
        <f>IF(IFERROR(SEARCH("H410",N1528),99)=99,IF(IFERROR(SEARCH("H410",O1528),99)=99,IF(IFERROR(SEARCH("H410",Q1528),99)=99,IF(IFERROR(SEARCH("H410",M1528),99)=99,IF(IFERROR(SEARCH("H410",R1528),99)=99,IF(IFERROR(SEARCH("H411",N1528),99)=99,IF(IFERROR(SEARCH("H411",O1528),99)=99,IF(IFERROR(SEARCH("H411",Q1528),99)=99,IF(IFERROR(SEARCH("H411",M1528),99)=99,IF(IFERROR(SEARCH("H411",R1528),99)=99,IF(IFERROR(SEARCH("H413",N1528),99)=99,IF(IFERROR(SEARCH("H413",O1528),99)=99,IF(IFERROR(SEARCH("H413",Q1528),99)=99,IF(IFERROR(SEARCH("H413",M1528),99)=99,IF(IFERROR(SEARCH("H413",R1528),99)=99,IF(IFERROR(SEARCH("H412",N1528),99)=99,IF(IFERROR(SEARCH("H412",O1528),99)=99,IF(IFERROR(SEARCH("H412",Q1528),99)=99,IF(IFERROR(SEARCH("H412",M1528),99)=99,IF(IFERROR(SEARCH("H412",R1528),99)=99,0,Scoring!$E$2),Scoring!$E$2),Scoring!$E$2),Scoring!$E$2),Scoring!$E$2),Scoring!$E$2),Scoring!$E$2),Scoring!$E$2),Scoring!$E$2),Scoring!$E$2),Scoring!$E$2),Scoring!$E$2),Scoring!$E$2),Scoring!$E$2),Scoring!$E$2),Scoring!$E$2),Scoring!$E$2),Scoring!$E$2),Scoring!$E$2),Scoring!$E$2)</f>
        <v>0</v>
      </c>
      <c r="Y1528" s="78">
        <f>IF(IFERROR(SEARCH("CMR",K1528),99)=99,IF(IFERROR(SEARCH("Suspected CMR",S1528),99)=99,IF(IFERROR(SEARCH("CMR",S1528),99)=99,0,Scoring!$E$8),Scoring!$E$9),Scoring!$E$8)</f>
        <v>0</v>
      </c>
      <c r="Z1528" s="78">
        <f>IF(IFERROR(SEARCH("H350",N1528),99)=99,IF(IFERROR(SEARCH("H350",O1528),99)=99,IF(IFERROR(SEARCH("H350",Q1528),99)=99,IF(IFERROR(SEARCH("H350",M1528),99)=99,IF(IFERROR(SEARCH("H350",R1528),99)=99,IF(IFERROR(SEARCH("H351",N1528),99)=99,IF(IFERROR(SEARCH("H351",O1528),99)=99,IF(IFERROR(SEARCH("H351",Q1528),99)=99,IF(IFERROR(SEARCH("H351",M1528),99)=99,IF(IFERROR(SEARCH("H351",R1528),99)=99,IF(IFERROR(SEARCH("carcinogenic",P1528),99)=99,IF(IFERROR(SEARCH("suspected carcinogenic",S1528),99)=99,0,Scoring!$E$12),Scoring!$E$11),Scoring!$E$10),Scoring!$E$10),Scoring!$E$10),Scoring!$E$10),Scoring!$E$10),Scoring!$E$10),Scoring!$E$10),Scoring!$E$10),Scoring!$E$10),Scoring!$E$10)</f>
        <v>0</v>
      </c>
      <c r="AA1528" s="78">
        <f>IF(IFERROR(SEARCH("H340",N1528),99)=99,IF(IFERROR(SEARCH("H340",O1528),99)=99,IF(IFERROR(SEARCH("H340",Q1528),99)=99,IF(IFERROR(SEARCH("H340",M1528),99)=99,IF(IFERROR(SEARCH("H340",R1528),99)=99,IF(IFERROR(SEARCH("H341",N1528),99)=99,IF(IFERROR(SEARCH("H341",O1528),99)=99,IF(IFERROR(SEARCH("H341",Q1528),99)=99,IF(IFERROR(SEARCH("H341",M1528),99)=99,IF(IFERROR(SEARCH("H341",R1528),99)=99,IF(IFERROR(SEARCH("mutagenic",P1528),99)=99,IF(IFERROR(SEARCH("suspected mutagenic",S1528),99)=99,0,Scoring!$E$15),Scoring!$E$14),Scoring!$E$13),Scoring!$E$13),Scoring!$E$13),Scoring!$E$13),Scoring!$E$13),Scoring!$E$13),Scoring!$E$13),Scoring!$E$13),Scoring!$E$13),Scoring!$E$13)</f>
        <v>0</v>
      </c>
      <c r="AB1528" s="78">
        <f>IF(IFERROR(SEARCH("H360",N1528),99)=99,IF(IFERROR(SEARCH("H360",O1528),99)=99,IF(IFERROR(SEARCH("H360",Q1528),99)=99,IF(IFERROR(SEARCH("H360",M1528),99)=99,IF(IFERROR(SEARCH("H360",R1528),99)=99,IF(IFERROR(SEARCH("H361",N1528),99)=99,IF(IFERROR(SEARCH("H361",O1528),99)=99,IF(IFERROR(SEARCH("H361",Q1528),99)=99,IF(IFERROR(SEARCH("H361",M1528),99)=99,IF(IFERROR(SEARCH("H361",R1528),99)=99,IF(IFERROR(SEARCH("reproduction",P1528),99)=99,IF(IFERROR(SEARCH("suspected reprotoxic",S1528),99)=99,IF(IFERROR(SEARCH("reprotoxic",S1528),99)=99,IF(IFERROR(SEARCH("reprotoxic",K1528),99)=99,0,Scoring!$E$18),Scoring!$E$18),Scoring!$E$19),Scoring!$E$17),Scoring!$E$16),Scoring!$E$16),Scoring!$E$16),Scoring!$E$16),Scoring!$E$16),Scoring!$E$16),Scoring!$E$16),Scoring!$E$16),Scoring!$E$16),Scoring!$E$16)</f>
        <v>0</v>
      </c>
      <c r="AC1528" s="78">
        <f>IF(IFERROR(SEARCH("57f",L1528),99)=99,IF(IFERROR(SEARCH("57(f)",P1528),99)=99,0,Scoring!$E$20),Scoring!$E$20)</f>
        <v>0</v>
      </c>
      <c r="AD1528" s="78">
        <f>IF(IFERROR(SEARCH("CAT1",T1528),99)=99,IF(IFERROR(SEARCH("CAT2",T1528),99)=99,IF(IFERROR(SEARCH("CAT3",T1528),99)=99,IF(IFERROR(SEARCH("concluded to be endocrine",K1528),99)=99,IF(IFERROR(SEARCH("categorised as endocrine",K1528),99)=99,IF(IFERROR(SEARCH("endocrine disrupting",P1528),99)=99,IF(IFERROR(SEARCH("endocrine disrupting",K1528),99)=99,IF(IFERROR(SEARCH("suspected endocrine",S1528),99)=99,IF(IFERROR(SEARCH("potential endocrine",S1528),99)=99,0,Scoring!$E$25),Scoring!$E$25),Scoring!$E$24),Scoring!$E$24),Scoring!$E$24),Scoring!$E$24),Scoring!$E$23),Scoring!$E$22),Scoring!$E$21)</f>
        <v>0</v>
      </c>
      <c r="AE1528" s="78">
        <f>IF(IFERROR(SEARCH("suspected sensitiser",S1528),99)=99,IF(IFERROR(SEARCH("sensitiser",S1528),99)=99,IF(IFERROR(SEARCH("other hazard based concern",S1528),99)=99,0,Scoring!$E$28),Scoring!$E$26),Scoring!$E$27)</f>
        <v>0</v>
      </c>
      <c r="AF1528" s="78">
        <f>IF(IFERROR(M1528,1)=1,IF(IFERROR(N1528,1)=1,IF(IFERROR(O1528,1)=1,IF(IFERROR(Q1528,1)=1,IF(IFERROR(R1528,1)=1,IF(IFERROR(T1528,1)=1,IF(IFERROR(K1528,1)=1,IF(IFERROR(P1528,1)=1,IF(IFERROR(S1528,1)=1,Scoring!$E$29,0),0),0),0),0),0),0),0),0)</f>
        <v>0</v>
      </c>
      <c r="AG1528" s="78">
        <f t="shared" si="97"/>
        <v>0</v>
      </c>
      <c r="AI1528" s="93"/>
      <c r="AJ1528" s="94"/>
      <c r="AK1528" s="76"/>
      <c r="AL1528" s="75"/>
      <c r="AN1528" s="79"/>
      <c r="AO1528" s="79"/>
      <c r="AP1528" s="79"/>
      <c r="AQ1528" s="79"/>
      <c r="AR1528" s="79"/>
      <c r="AS1528" s="78"/>
      <c r="AU1528" s="79">
        <f>IF(IFERROR(F1528,99)=99,IF(IFERROR(G1528,99)=99,IF(IFERROR(H1528,99)=99,IF(IFERROR(I1528,99)=99,IF(IFERROR(E1528,99)=99,IF(IFERROR(J1528,99)=99,0,Scoring!$B$7),Scoring!$B$3),Scoring!$B$2),Scoring!$B$6),Scoring!$B$5),Scoring!$B$4)</f>
        <v>0.3</v>
      </c>
      <c r="AV1528" s="78">
        <f t="shared" si="98"/>
        <v>0</v>
      </c>
      <c r="AW1528" s="78"/>
      <c r="AX1528" s="66"/>
      <c r="AY1528" s="78"/>
      <c r="AZ1528" s="76"/>
      <c r="BB1528" s="76"/>
    </row>
    <row r="1529" spans="1:54" x14ac:dyDescent="0.25">
      <c r="A1529" s="84" t="s">
        <v>11777</v>
      </c>
      <c r="B1529" s="85" t="s">
        <v>30</v>
      </c>
      <c r="C1529" s="85" t="s">
        <v>11443</v>
      </c>
      <c r="D1529" s="84" t="s">
        <v>11444</v>
      </c>
      <c r="E1529" s="76" t="str">
        <f>IF(C1529="-",IF(A1529="-",VLOOKUP(D1529,'sin-list 180320_update'!$C$2:$C$835,1,FALSE),VLOOKUP(A1529,'sin-list 180320_update'!$A$2:$A$835,1,FALSE)),VLOOKUP(C1529,'sin-list 180320_update'!$B$2:$B$835,1,FALSE))</f>
        <v>607-784-9; 426-040-2</v>
      </c>
      <c r="F1529" s="76" t="e">
        <f>IF($C1529="-",IF($A1529="-",VLOOKUP($D1529,'REACH Bilaga XVII_update'!$A$5:$A$131,1,FALSE),VLOOKUP($A1529,'REACH Bilaga XVII_update'!$C$5:$C$131,1,FALSE)),VLOOKUP($C1529,'REACH Bilaga XVII_update'!$B$5:$B$131,1,FALSE))</f>
        <v>#N/A</v>
      </c>
      <c r="G1529" s="76" t="e">
        <f>IF($C1529="-",IF($A1529="-",VLOOKUP($D1529,' REACH Bilaga 59_update'!$A$5:$A$210,1,FALSE),VLOOKUP($A1529,' REACH Bilaga 59_update'!$D$5:$D$210,1,FALSE)),VLOOKUP($C1529,' REACH Bilaga 59_update'!$C$5:$C$210,1,FALSE))</f>
        <v>#N/A</v>
      </c>
      <c r="H1529" s="76" t="e">
        <f>IF($C1529="-",IF($A1529="-",VLOOKUP($D1529,'REACH Bilaga XIV_update'!$A$5:$A$110,1,FALSE),VLOOKUP($A1529,'REACH Bilaga XIV_update'!$D$5:$D$110,1,FALSE)),VLOOKUP($C1529,'REACH Bilaga XIV_update'!$C$5:$C$110,1,FALSE))</f>
        <v>#N/A</v>
      </c>
      <c r="I1529" s="76" t="e">
        <f>IF($C1529="-",IF($A1529="-",VLOOKUP($D1529,CoRAP_update!$A$5:$A$376,1,FALSE),VLOOKUP($A1529,CoRAP_update!$D$5:$D$376,1,FALSE)),VLOOKUP($C1529,CoRAP_update!$C$5:$C$376,1,FALSE))</f>
        <v>#N/A</v>
      </c>
      <c r="J1529" s="76" t="e">
        <f>IF($C1529="-",IF($A1529="-",VLOOKUP($D1529,EDC_update!$C$2:$C$450,1,FALSE),VLOOKUP($A1529,EDC_update!$B$2:$B$450,1,FALSE)),VLOOKUP($C1529,EDC_update!$L$2:$L$450,1,FALSE))</f>
        <v>#N/A</v>
      </c>
      <c r="K1529" s="76" t="str">
        <f>IF($C1529="-",IF($A1529="-",IF(VLOOKUP($D1529,'sin-list 180320_update'!$C$2:$S$835,3,FALSE)="",NA(),VLOOKUP($D1529,'sin-list 180320_update'!$C$2:$S$835,3,FALSE)),IF(VLOOKUP($A1529,'sin-list 180320_update'!$A$2:$S$835,5,FALSE)="",NA(),VLOOKUP($A1529,'sin-list 180320_update'!$A$2:$S$835,5,FALSE))),IF(VLOOKUP($C1529,'sin-list 180320_update'!$B$2:$S$835,4,FALSE)="",NA(),VLOOKUP($C1529,'sin-list 180320_update'!$B$2:$S$835,4,FALSE)))</f>
        <v xml:space="preserve">This substance is Persistent, Bioaccumulative and Toxic. </v>
      </c>
      <c r="L1529" s="76">
        <f>IF($C1529="-",IF($A1529="-",VLOOKUP($D1529,'sin-list 180320_update'!$C$2:$S$835,6,FALSE),VLOOKUP($A1529,'sin-list 180320_update'!$A$2:$S$835,8,FALSE)),VLOOKUP($C1529,'sin-list 180320_update'!$B$2:$S$835,7,FALSE))</f>
        <v>0</v>
      </c>
      <c r="M1529" s="76" t="e">
        <f>IF($C1529="-",IF($A1529="-",IF(VLOOKUP($D1529,'sin-list 180320_update'!$C$2:$S$835,8,FALSE)="",NA(),VLOOKUP($D1529,'sin-list 180320_update'!$C$2:$S$835,8,FALSE)),IF(VLOOKUP($A1529,'sin-list 180320_update'!$A$2:$S$835,10,FALSE)="",NA(),VLOOKUP($A1529,'sin-list 180320_update'!$A$2:$S$835,10,FALSE))),IF(VLOOKUP($C1529,'sin-list 180320_update'!$B$2:$S$835,9,FALSE)="",NA(),VLOOKUP($C1529,'sin-list 180320_update'!$B$2:$S$835,9,FALSE)))</f>
        <v>#N/A</v>
      </c>
      <c r="N1529" s="76" t="e">
        <f>IF($C1529="-",IF($A1529="-",IF(VLOOKUP($D1529,'REACH Bilaga XVII_update'!$A$5:$E$131,4,FALSE)="",NA(),VLOOKUP($D1529,'REACH Bilaga XVII_update'!$A$5:$E$131,4,FALSE)),IF(VLOOKUP($A1529,'REACH Bilaga XVII_update'!$C$5:$D$131,2,FALSE)="",NA(),VLOOKUP($A1529,'REACH Bilaga XVII_update'!$C$5:$D$131,2,FALSE))),IF(VLOOKUP($C1529,'REACH Bilaga XVII_update'!$B$5:$D$131,3,FALSE)="",NA(),VLOOKUP($C1529,'REACH Bilaga XVII_update'!$B$5:$D$131,3,FALSE)))</f>
        <v>#N/A</v>
      </c>
      <c r="O1529" s="76" t="e">
        <f>IF($C1529="-",IF($A1529="-",IF(VLOOKUP($D1529,' REACH Bilaga 59_update'!$A$5:$E$210,5,FALSE)="",NA(),VLOOKUP($D1529,' REACH Bilaga 59_update'!$A$5:$E$210,5,FALSE)),IF(VLOOKUP($A1529,' REACH Bilaga 59_update'!$D$5:$E$210,2,FALSE)="",NA(),VLOOKUP($A1529,' REACH Bilaga 59_update'!$D$5:$E$210,2,FALSE))),IF(VLOOKUP($C1529,' REACH Bilaga 59_update'!$C$5:$E$210,3,FALSE)="",NA(),VLOOKUP($C1529,' REACH Bilaga 59_update'!$C$5:$E$210,3,FALSE)))</f>
        <v>#N/A</v>
      </c>
      <c r="P1529" s="76" t="e">
        <f>IF(C1529="-",IF(A1529="-",IFERROR(VLOOKUP($D1529,' REACH Bilaga 59_update'!$A$5:$F$210,MATCH(Sammanfattning!P$1,' REACH Bilaga 59_update'!$A$4:$F$4,0),FALSE),VLOOKUP($D1529,'REACH Bilaga XIV_update'!$A$4:$H$110,MATCH(Sammanfattning!P$1,'REACH Bilaga XIV_update'!$A$4:$H$4,0),FALSE)),IFERROR(VLOOKUP($A1529,' REACH Bilaga 59_update'!$D$5:$F$210,MATCH(Sammanfattning!P$1,' REACH Bilaga 59_update'!$D$4:$F$4,0),FALSE),VLOOKUP($A1529,'REACH Bilaga XIV_update'!$D$4:$H$110,MATCH(Sammanfattning!P$1,'REACH Bilaga XIV_update'!$D$4:$H$4,0),FALSE))),IFERROR(VLOOKUP($C1529,' REACH Bilaga 59_update'!$C$5:$F$210,MATCH(Sammanfattning!P$1,' REACH Bilaga 59_update'!$C$4:$F$4,0),FALSE),VLOOKUP($C1529,'REACH Bilaga XIV_update'!$C$4:$H$110,MATCH(Sammanfattning!P$1,'REACH Bilaga XIV_update'!$C$4:$H$4,0),FALSE)))</f>
        <v>#N/A</v>
      </c>
      <c r="Q1529" s="76" t="e">
        <f>IF($C1529="-",IF($A1529="-",IF(VLOOKUP($D1529,'REACH Bilaga XIV_update'!$A$5:$I$110,9,FALSE)="",NA(),VLOOKUP($D1529,'REACH Bilaga XIV_update'!$A$5:$I$110,9,FALSE)),IF(VLOOKUP($A1529,'REACH Bilaga XIV_update'!$D$5:$I$110,6,FALSE)="",NA(),VLOOKUP($A1529,'REACH Bilaga XIV_update'!$D$5:$I$110,6,FALSE))),IF(VLOOKUP($C1529,'REACH Bilaga XIV_update'!$C$5:$I$110,7,FALSE)="",NA(),VLOOKUP($C1529,'REACH Bilaga XIV_update'!$C$5:$I$110,7,FALSE)))</f>
        <v>#N/A</v>
      </c>
      <c r="R1529" s="76" t="e">
        <f>IF($C1529="-",IF($A1529="-",IF(VLOOKUP($D1529,CoRAP_update!$A$5:$O$376,15,FALSE)="",NA(),VLOOKUP($D1529,CoRAP_update!$A$5:$O$376,15,FALSE)),IF(VLOOKUP($A1529,CoRAP_update!$D$5:$O$376,12,FALSE)="",NA(),VLOOKUP($A1529,CoRAP_update!$D$5:$O$376,12,FALSE))),IF(VLOOKUP($C1529,CoRAP_update!$C$5:$O$376,13,FALSE)="",NA(),VLOOKUP($C1529,CoRAP_update!$C$5:$O$376,13,FALSE)))</f>
        <v>#N/A</v>
      </c>
      <c r="S1529" s="144" t="e">
        <f>IF($C1529="-",IF($A1529="-",VLOOKUP($D1529,CoRAP_update!$A$5:$J$376,MATCH(Sammanfattning!S$1,CoRAP_update!$A$4:$J$4,0),FALSE),VLOOKUP($A1529,CoRAP_update!$D$5:$J$376,MATCH(Sammanfattning!S$1,CoRAP_update!$D$4:$J$4,0),FALSE)),VLOOKUP($C1529,CoRAP_update!$C$5:$J$376,MATCH(Sammanfattning!S$1,CoRAP_update!$C$4:$J$4,0),FALSE))</f>
        <v>#N/A</v>
      </c>
      <c r="T1529" s="76" t="e">
        <f>IF($A1529="-",VLOOKUP($D1529,EDC_update!$C$2:$F$450,4,FALSE),VLOOKUP($A1529,EDC_update!$B$2:$F$450,5,FALSE))</f>
        <v>#N/A</v>
      </c>
      <c r="V1529" s="78">
        <f>IF(IFERROR(SEARCH("PBT",P1529),99)=99,IF(IFERROR(SEARCH("suspected PBT",S1529),99)=99,IF(IFERROR(SEARCH("concluded to be PBT",K1529),99)=99,IF(IFERROR(SEARCH("PBT",S1529),99)=99,IF(IFERROR(SEARCH("PBT cand",L1529),99)=99,IF(IFERROR(SEARCH("PBT",L1529),99)=99,IF(IFERROR(SEARCH("persistent, bioackumulative and toxic properties",K1529),99)=99,0,Scoring!$E$3),Scoring!$E$3),Scoring!$E$7),Scoring!$E$3),Scoring!$E$5),Scoring!$E$6),Scoring!$E$3)</f>
        <v>0</v>
      </c>
      <c r="W1529" s="78">
        <f>IF(IFERROR(SEARCH("vPvB",P1529),99)=99,IF(IFERROR(SEARCH("suspected pbt/vPvB",S1529),99)=99,IF(IFERROR(SEARCH("vPvB",S1529),99)=99,IF(IFERROR(SEARCH("concluded to be a vPvB",S1529),99)=99,IF(IFERROR(SEARCH("identified as vPvB",K1529),99)=99,IF(IFERROR(SEARCH("concluded to be a vPvB",K1529),99)=99,IF(IFERROR(SEARCH("concluded to be both pbt and vPvB",S1529),99)=99,IF(IFERROR(SEARCH("concluded to be both pbt and vPvB",K1529),99)=99,0,Scoring!$E$5),Scoring!$E$5),Scoring!$E$5),Scoring!$E$5),Scoring!$E$5),Scoring!$E$4),Scoring!$E$6),Scoring!$E$4)</f>
        <v>0</v>
      </c>
      <c r="X1529" s="78">
        <f>IF(IFERROR(SEARCH("H410",N1529),99)=99,IF(IFERROR(SEARCH("H410",O1529),99)=99,IF(IFERROR(SEARCH("H410",Q1529),99)=99,IF(IFERROR(SEARCH("H410",M1529),99)=99,IF(IFERROR(SEARCH("H410",R1529),99)=99,IF(IFERROR(SEARCH("H411",N1529),99)=99,IF(IFERROR(SEARCH("H411",O1529),99)=99,IF(IFERROR(SEARCH("H411",Q1529),99)=99,IF(IFERROR(SEARCH("H411",M1529),99)=99,IF(IFERROR(SEARCH("H411",R1529),99)=99,IF(IFERROR(SEARCH("H413",N1529),99)=99,IF(IFERROR(SEARCH("H413",O1529),99)=99,IF(IFERROR(SEARCH("H413",Q1529),99)=99,IF(IFERROR(SEARCH("H413",M1529),99)=99,IF(IFERROR(SEARCH("H413",R1529),99)=99,IF(IFERROR(SEARCH("H412",N1529),99)=99,IF(IFERROR(SEARCH("H412",O1529),99)=99,IF(IFERROR(SEARCH("H412",Q1529),99)=99,IF(IFERROR(SEARCH("H412",M1529),99)=99,IF(IFERROR(SEARCH("H412",R1529),99)=99,0,Scoring!$E$2),Scoring!$E$2),Scoring!$E$2),Scoring!$E$2),Scoring!$E$2),Scoring!$E$2),Scoring!$E$2),Scoring!$E$2),Scoring!$E$2),Scoring!$E$2),Scoring!$E$2),Scoring!$E$2),Scoring!$E$2),Scoring!$E$2),Scoring!$E$2),Scoring!$E$2),Scoring!$E$2),Scoring!$E$2),Scoring!$E$2),Scoring!$E$2)</f>
        <v>0</v>
      </c>
      <c r="Y1529" s="78">
        <f>IF(IFERROR(SEARCH("CMR",K1529),99)=99,IF(IFERROR(SEARCH("Suspected CMR",S1529),99)=99,IF(IFERROR(SEARCH("CMR",S1529),99)=99,0,Scoring!$E$8),Scoring!$E$9),Scoring!$E$8)</f>
        <v>0</v>
      </c>
      <c r="Z1529" s="78">
        <f>IF(IFERROR(SEARCH("H350",N1529),99)=99,IF(IFERROR(SEARCH("H350",O1529),99)=99,IF(IFERROR(SEARCH("H350",Q1529),99)=99,IF(IFERROR(SEARCH("H350",M1529),99)=99,IF(IFERROR(SEARCH("H350",R1529),99)=99,IF(IFERROR(SEARCH("H351",N1529),99)=99,IF(IFERROR(SEARCH("H351",O1529),99)=99,IF(IFERROR(SEARCH("H351",Q1529),99)=99,IF(IFERROR(SEARCH("H351",M1529),99)=99,IF(IFERROR(SEARCH("H351",R1529),99)=99,IF(IFERROR(SEARCH("carcinogenic",P1529),99)=99,IF(IFERROR(SEARCH("suspected carcinogenic",S1529),99)=99,0,Scoring!$E$12),Scoring!$E$11),Scoring!$E$10),Scoring!$E$10),Scoring!$E$10),Scoring!$E$10),Scoring!$E$10),Scoring!$E$10),Scoring!$E$10),Scoring!$E$10),Scoring!$E$10),Scoring!$E$10)</f>
        <v>0</v>
      </c>
      <c r="AA1529" s="78">
        <f>IF(IFERROR(SEARCH("H340",N1529),99)=99,IF(IFERROR(SEARCH("H340",O1529),99)=99,IF(IFERROR(SEARCH("H340",Q1529),99)=99,IF(IFERROR(SEARCH("H340",M1529),99)=99,IF(IFERROR(SEARCH("H340",R1529),99)=99,IF(IFERROR(SEARCH("H341",N1529),99)=99,IF(IFERROR(SEARCH("H341",O1529),99)=99,IF(IFERROR(SEARCH("H341",Q1529),99)=99,IF(IFERROR(SEARCH("H341",M1529),99)=99,IF(IFERROR(SEARCH("H341",R1529),99)=99,IF(IFERROR(SEARCH("mutagenic",P1529),99)=99,IF(IFERROR(SEARCH("suspected mutagenic",S1529),99)=99,0,Scoring!$E$15),Scoring!$E$14),Scoring!$E$13),Scoring!$E$13),Scoring!$E$13),Scoring!$E$13),Scoring!$E$13),Scoring!$E$13),Scoring!$E$13),Scoring!$E$13),Scoring!$E$13),Scoring!$E$13)</f>
        <v>0</v>
      </c>
      <c r="AB1529" s="78">
        <f>IF(IFERROR(SEARCH("H360",N1529),99)=99,IF(IFERROR(SEARCH("H360",O1529),99)=99,IF(IFERROR(SEARCH("H360",Q1529),99)=99,IF(IFERROR(SEARCH("H360",M1529),99)=99,IF(IFERROR(SEARCH("H360",R1529),99)=99,IF(IFERROR(SEARCH("H361",N1529),99)=99,IF(IFERROR(SEARCH("H361",O1529),99)=99,IF(IFERROR(SEARCH("H361",Q1529),99)=99,IF(IFERROR(SEARCH("H361",M1529),99)=99,IF(IFERROR(SEARCH("H361",R1529),99)=99,IF(IFERROR(SEARCH("reproduction",P1529),99)=99,IF(IFERROR(SEARCH("suspected reprotoxic",S1529),99)=99,IF(IFERROR(SEARCH("reprotoxic",S1529),99)=99,IF(IFERROR(SEARCH("reprotoxic",K1529),99)=99,0,Scoring!$E$18),Scoring!$E$18),Scoring!$E$19),Scoring!$E$17),Scoring!$E$16),Scoring!$E$16),Scoring!$E$16),Scoring!$E$16),Scoring!$E$16),Scoring!$E$16),Scoring!$E$16),Scoring!$E$16),Scoring!$E$16),Scoring!$E$16)</f>
        <v>0</v>
      </c>
      <c r="AC1529" s="78">
        <f>IF(IFERROR(SEARCH("57f",L1529),99)=99,IF(IFERROR(SEARCH("57(f)",P1529),99)=99,0,Scoring!$E$20),Scoring!$E$20)</f>
        <v>0</v>
      </c>
      <c r="AD1529" s="78">
        <f>IF(IFERROR(SEARCH("CAT1",T1529),99)=99,IF(IFERROR(SEARCH("CAT2",T1529),99)=99,IF(IFERROR(SEARCH("CAT3",T1529),99)=99,IF(IFERROR(SEARCH("concluded to be endocrine",K1529),99)=99,IF(IFERROR(SEARCH("categorised as endocrine",K1529),99)=99,IF(IFERROR(SEARCH("endocrine disrupting",P1529),99)=99,IF(IFERROR(SEARCH("endocrine disrupting",K1529),99)=99,IF(IFERROR(SEARCH("suspected endocrine",S1529),99)=99,IF(IFERROR(SEARCH("potential endocrine",S1529),99)=99,0,Scoring!$E$25),Scoring!$E$25),Scoring!$E$24),Scoring!$E$24),Scoring!$E$24),Scoring!$E$24),Scoring!$E$23),Scoring!$E$22),Scoring!$E$21)</f>
        <v>0</v>
      </c>
      <c r="AE1529" s="78">
        <f>IF(IFERROR(SEARCH("suspected sensitiser",S1529),99)=99,IF(IFERROR(SEARCH("sensitiser",S1529),99)=99,IF(IFERROR(SEARCH("other hazard based concern",S1529),99)=99,0,Scoring!$E$28),Scoring!$E$26),Scoring!$E$27)</f>
        <v>0</v>
      </c>
      <c r="AF1529" s="78">
        <f>IF(IFERROR(M1529,1)=1,IF(IFERROR(N1529,1)=1,IF(IFERROR(O1529,1)=1,IF(IFERROR(Q1529,1)=1,IF(IFERROR(R1529,1)=1,IF(IFERROR(T1529,1)=1,IF(IFERROR(K1529,1)=1,IF(IFERROR(P1529,1)=1,IF(IFERROR(S1529,1)=1,Scoring!$E$29,0),0),0),0),0),0),0),0),0)</f>
        <v>0</v>
      </c>
      <c r="AG1529" s="78">
        <f t="shared" si="97"/>
        <v>0</v>
      </c>
      <c r="AI1529" s="93"/>
      <c r="AJ1529" s="94"/>
      <c r="AK1529" s="76"/>
      <c r="AL1529" s="75"/>
      <c r="AN1529" s="79"/>
      <c r="AO1529" s="79"/>
      <c r="AP1529" s="79"/>
      <c r="AQ1529" s="79"/>
      <c r="AR1529" s="79"/>
      <c r="AS1529" s="78"/>
      <c r="AU1529" s="79">
        <f>IF(IFERROR(F1529,99)=99,IF(IFERROR(G1529,99)=99,IF(IFERROR(H1529,99)=99,IF(IFERROR(I1529,99)=99,IF(IFERROR(E1529,99)=99,IF(IFERROR(J1529,99)=99,0,Scoring!$B$7),Scoring!$B$3),Scoring!$B$2),Scoring!$B$6),Scoring!$B$5),Scoring!$B$4)</f>
        <v>0.3</v>
      </c>
      <c r="AV1529" s="78">
        <f t="shared" si="98"/>
        <v>0</v>
      </c>
      <c r="AW1529" s="78"/>
      <c r="AX1529" s="66"/>
      <c r="AY1529" s="78"/>
      <c r="AZ1529" s="76"/>
      <c r="BB1529" s="76"/>
    </row>
    <row r="1530" spans="1:54" x14ac:dyDescent="0.25">
      <c r="A1530" s="84" t="s">
        <v>11780</v>
      </c>
      <c r="B1530" s="85" t="s">
        <v>30</v>
      </c>
      <c r="C1530" s="85" t="s">
        <v>11452</v>
      </c>
      <c r="D1530" s="84" t="s">
        <v>11453</v>
      </c>
      <c r="E1530" s="76" t="str">
        <f>IF(C1530="-",IF(A1530="-",VLOOKUP(D1530,'sin-list 180320_update'!$C$2:$C$835,1,FALSE),VLOOKUP(A1530,'sin-list 180320_update'!$A$2:$A$835,1,FALSE)),VLOOKUP(C1530,'sin-list 180320_update'!$B$2:$B$835,1,FALSE))</f>
        <v>608-533-6; 939-814-4; 920-835-2; 922-802-8; 936-414-1; 919-206-5; 943-098-9; 922-749-0; 701-160-0</v>
      </c>
      <c r="F1530" s="76" t="e">
        <f>IF($C1530="-",IF($A1530="-",VLOOKUP($D1530,'REACH Bilaga XVII_update'!$A$5:$A$131,1,FALSE),VLOOKUP($A1530,'REACH Bilaga XVII_update'!$C$5:$C$131,1,FALSE)),VLOOKUP($C1530,'REACH Bilaga XVII_update'!$B$5:$B$131,1,FALSE))</f>
        <v>#N/A</v>
      </c>
      <c r="G1530" s="76" t="e">
        <f>IF($C1530="-",IF($A1530="-",VLOOKUP($D1530,' REACH Bilaga 59_update'!$A$5:$A$210,1,FALSE),VLOOKUP($A1530,' REACH Bilaga 59_update'!$D$5:$D$210,1,FALSE)),VLOOKUP($C1530,' REACH Bilaga 59_update'!$C$5:$C$210,1,FALSE))</f>
        <v>#N/A</v>
      </c>
      <c r="H1530" s="76" t="e">
        <f>IF($C1530="-",IF($A1530="-",VLOOKUP($D1530,'REACH Bilaga XIV_update'!$A$5:$A$110,1,FALSE),VLOOKUP($A1530,'REACH Bilaga XIV_update'!$D$5:$D$110,1,FALSE)),VLOOKUP($C1530,'REACH Bilaga XIV_update'!$C$5:$C$110,1,FALSE))</f>
        <v>#N/A</v>
      </c>
      <c r="I1530" s="76" t="e">
        <f>IF($C1530="-",IF($A1530="-",VLOOKUP($D1530,CoRAP_update!$A$5:$A$376,1,FALSE),VLOOKUP($A1530,CoRAP_update!$D$5:$D$376,1,FALSE)),VLOOKUP($C1530,CoRAP_update!$C$5:$C$376,1,FALSE))</f>
        <v>#N/A</v>
      </c>
      <c r="J1530" s="76" t="e">
        <f>IF($C1530="-",IF($A1530="-",VLOOKUP($D1530,EDC_update!$C$2:$C$450,1,FALSE),VLOOKUP($A1530,EDC_update!$B$2:$B$450,1,FALSE)),VLOOKUP($C1530,EDC_update!$L$2:$L$450,1,FALSE))</f>
        <v>#N/A</v>
      </c>
      <c r="K1530" s="76" t="str">
        <f>IF($C1530="-",IF($A1530="-",IF(VLOOKUP($D1530,'sin-list 180320_update'!$C$2:$S$835,3,FALSE)="",NA(),VLOOKUP($D1530,'sin-list 180320_update'!$C$2:$S$835,3,FALSE)),IF(VLOOKUP($A1530,'sin-list 180320_update'!$A$2:$S$835,5,FALSE)="",NA(),VLOOKUP($A1530,'sin-list 180320_update'!$A$2:$S$835,5,FALSE))),IF(VLOOKUP($C1530,'sin-list 180320_update'!$B$2:$S$835,4,FALSE)="",NA(),VLOOKUP($C1530,'sin-list 180320_update'!$B$2:$S$835,4,FALSE)))</f>
        <v>Carbon nanotubes are Carcinogenic, Persistent and probably Toxic to Reproduction.</v>
      </c>
      <c r="L1530" s="76">
        <f>IF($C1530="-",IF($A1530="-",VLOOKUP($D1530,'sin-list 180320_update'!$C$2:$S$835,6,FALSE),VLOOKUP($A1530,'sin-list 180320_update'!$A$2:$S$835,8,FALSE)),VLOOKUP($C1530,'sin-list 180320_update'!$B$2:$S$835,7,FALSE))</f>
        <v>0</v>
      </c>
      <c r="M1530" s="76" t="e">
        <f>IF($C1530="-",IF($A1530="-",IF(VLOOKUP($D1530,'sin-list 180320_update'!$C$2:$S$835,8,FALSE)="",NA(),VLOOKUP($D1530,'sin-list 180320_update'!$C$2:$S$835,8,FALSE)),IF(VLOOKUP($A1530,'sin-list 180320_update'!$A$2:$S$835,10,FALSE)="",NA(),VLOOKUP($A1530,'sin-list 180320_update'!$A$2:$S$835,10,FALSE))),IF(VLOOKUP($C1530,'sin-list 180320_update'!$B$2:$S$835,9,FALSE)="",NA(),VLOOKUP($C1530,'sin-list 180320_update'!$B$2:$S$835,9,FALSE)))</f>
        <v>#N/A</v>
      </c>
      <c r="N1530" s="76" t="e">
        <f>IF($C1530="-",IF($A1530="-",IF(VLOOKUP($D1530,'REACH Bilaga XVII_update'!$A$5:$E$131,4,FALSE)="",NA(),VLOOKUP($D1530,'REACH Bilaga XVII_update'!$A$5:$E$131,4,FALSE)),IF(VLOOKUP($A1530,'REACH Bilaga XVII_update'!$C$5:$D$131,2,FALSE)="",NA(),VLOOKUP($A1530,'REACH Bilaga XVII_update'!$C$5:$D$131,2,FALSE))),IF(VLOOKUP($C1530,'REACH Bilaga XVII_update'!$B$5:$D$131,3,FALSE)="",NA(),VLOOKUP($C1530,'REACH Bilaga XVII_update'!$B$5:$D$131,3,FALSE)))</f>
        <v>#N/A</v>
      </c>
      <c r="O1530" s="76" t="e">
        <f>IF($C1530="-",IF($A1530="-",IF(VLOOKUP($D1530,' REACH Bilaga 59_update'!$A$5:$E$210,5,FALSE)="",NA(),VLOOKUP($D1530,' REACH Bilaga 59_update'!$A$5:$E$210,5,FALSE)),IF(VLOOKUP($A1530,' REACH Bilaga 59_update'!$D$5:$E$210,2,FALSE)="",NA(),VLOOKUP($A1530,' REACH Bilaga 59_update'!$D$5:$E$210,2,FALSE))),IF(VLOOKUP($C1530,' REACH Bilaga 59_update'!$C$5:$E$210,3,FALSE)="",NA(),VLOOKUP($C1530,' REACH Bilaga 59_update'!$C$5:$E$210,3,FALSE)))</f>
        <v>#N/A</v>
      </c>
      <c r="P1530" s="76" t="e">
        <f>IF(C1530="-",IF(A1530="-",IFERROR(VLOOKUP($D1530,' REACH Bilaga 59_update'!$A$5:$F$210,MATCH(Sammanfattning!P$1,' REACH Bilaga 59_update'!$A$4:$F$4,0),FALSE),VLOOKUP($D1530,'REACH Bilaga XIV_update'!$A$4:$H$110,MATCH(Sammanfattning!P$1,'REACH Bilaga XIV_update'!$A$4:$H$4,0),FALSE)),IFERROR(VLOOKUP($A1530,' REACH Bilaga 59_update'!$D$5:$F$210,MATCH(Sammanfattning!P$1,' REACH Bilaga 59_update'!$D$4:$F$4,0),FALSE),VLOOKUP($A1530,'REACH Bilaga XIV_update'!$D$4:$H$110,MATCH(Sammanfattning!P$1,'REACH Bilaga XIV_update'!$D$4:$H$4,0),FALSE))),IFERROR(VLOOKUP($C1530,' REACH Bilaga 59_update'!$C$5:$F$210,MATCH(Sammanfattning!P$1,' REACH Bilaga 59_update'!$C$4:$F$4,0),FALSE),VLOOKUP($C1530,'REACH Bilaga XIV_update'!$C$4:$H$110,MATCH(Sammanfattning!P$1,'REACH Bilaga XIV_update'!$C$4:$H$4,0),FALSE)))</f>
        <v>#N/A</v>
      </c>
      <c r="Q1530" s="76" t="e">
        <f>IF($C1530="-",IF($A1530="-",IF(VLOOKUP($D1530,'REACH Bilaga XIV_update'!$A$5:$I$110,9,FALSE)="",NA(),VLOOKUP($D1530,'REACH Bilaga XIV_update'!$A$5:$I$110,9,FALSE)),IF(VLOOKUP($A1530,'REACH Bilaga XIV_update'!$D$5:$I$110,6,FALSE)="",NA(),VLOOKUP($A1530,'REACH Bilaga XIV_update'!$D$5:$I$110,6,FALSE))),IF(VLOOKUP($C1530,'REACH Bilaga XIV_update'!$C$5:$I$110,7,FALSE)="",NA(),VLOOKUP($C1530,'REACH Bilaga XIV_update'!$C$5:$I$110,7,FALSE)))</f>
        <v>#N/A</v>
      </c>
      <c r="R1530" s="76" t="e">
        <f>IF($C1530="-",IF($A1530="-",IF(VLOOKUP($D1530,CoRAP_update!$A$5:$O$376,15,FALSE)="",NA(),VLOOKUP($D1530,CoRAP_update!$A$5:$O$376,15,FALSE)),IF(VLOOKUP($A1530,CoRAP_update!$D$5:$O$376,12,FALSE)="",NA(),VLOOKUP($A1530,CoRAP_update!$D$5:$O$376,12,FALSE))),IF(VLOOKUP($C1530,CoRAP_update!$C$5:$O$376,13,FALSE)="",NA(),VLOOKUP($C1530,CoRAP_update!$C$5:$O$376,13,FALSE)))</f>
        <v>#N/A</v>
      </c>
      <c r="S1530" s="144" t="e">
        <f>IF($C1530="-",IF($A1530="-",VLOOKUP($D1530,CoRAP_update!$A$5:$J$376,MATCH(Sammanfattning!S$1,CoRAP_update!$A$4:$J$4,0),FALSE),VLOOKUP($A1530,CoRAP_update!$D$5:$J$376,MATCH(Sammanfattning!S$1,CoRAP_update!$D$4:$J$4,0),FALSE)),VLOOKUP($C1530,CoRAP_update!$C$5:$J$376,MATCH(Sammanfattning!S$1,CoRAP_update!$C$4:$J$4,0),FALSE))</f>
        <v>#N/A</v>
      </c>
      <c r="T1530" s="76" t="e">
        <f>IF($A1530="-",VLOOKUP($D1530,EDC_update!$C$2:$F$450,4,FALSE),VLOOKUP($A1530,EDC_update!$B$2:$F$450,5,FALSE))</f>
        <v>#N/A</v>
      </c>
      <c r="V1530" s="78">
        <f>IF(IFERROR(SEARCH("PBT",P1530),99)=99,IF(IFERROR(SEARCH("suspected PBT",S1530),99)=99,IF(IFERROR(SEARCH("concluded to be PBT",K1530),99)=99,IF(IFERROR(SEARCH("PBT",S1530),99)=99,IF(IFERROR(SEARCH("PBT cand",L1530),99)=99,IF(IFERROR(SEARCH("PBT",L1530),99)=99,IF(IFERROR(SEARCH("persistent, bioackumulative and toxic properties",K1530),99)=99,0,Scoring!$E$3),Scoring!$E$3),Scoring!$E$7),Scoring!$E$3),Scoring!$E$5),Scoring!$E$6),Scoring!$E$3)</f>
        <v>0</v>
      </c>
      <c r="W1530" s="78">
        <f>IF(IFERROR(SEARCH("vPvB",P1530),99)=99,IF(IFERROR(SEARCH("suspected pbt/vPvB",S1530),99)=99,IF(IFERROR(SEARCH("vPvB",S1530),99)=99,IF(IFERROR(SEARCH("concluded to be a vPvB",S1530),99)=99,IF(IFERROR(SEARCH("identified as vPvB",K1530),99)=99,IF(IFERROR(SEARCH("concluded to be a vPvB",K1530),99)=99,IF(IFERROR(SEARCH("concluded to be both pbt and vPvB",S1530),99)=99,IF(IFERROR(SEARCH("concluded to be both pbt and vPvB",K1530),99)=99,0,Scoring!$E$5),Scoring!$E$5),Scoring!$E$5),Scoring!$E$5),Scoring!$E$5),Scoring!$E$4),Scoring!$E$6),Scoring!$E$4)</f>
        <v>0</v>
      </c>
      <c r="X1530" s="78">
        <f>IF(IFERROR(SEARCH("H410",N1530),99)=99,IF(IFERROR(SEARCH("H410",O1530),99)=99,IF(IFERROR(SEARCH("H410",Q1530),99)=99,IF(IFERROR(SEARCH("H410",M1530),99)=99,IF(IFERROR(SEARCH("H410",R1530),99)=99,IF(IFERROR(SEARCH("H411",N1530),99)=99,IF(IFERROR(SEARCH("H411",O1530),99)=99,IF(IFERROR(SEARCH("H411",Q1530),99)=99,IF(IFERROR(SEARCH("H411",M1530),99)=99,IF(IFERROR(SEARCH("H411",R1530),99)=99,IF(IFERROR(SEARCH("H413",N1530),99)=99,IF(IFERROR(SEARCH("H413",O1530),99)=99,IF(IFERROR(SEARCH("H413",Q1530),99)=99,IF(IFERROR(SEARCH("H413",M1530),99)=99,IF(IFERROR(SEARCH("H413",R1530),99)=99,IF(IFERROR(SEARCH("H412",N1530),99)=99,IF(IFERROR(SEARCH("H412",O1530),99)=99,IF(IFERROR(SEARCH("H412",Q1530),99)=99,IF(IFERROR(SEARCH("H412",M1530),99)=99,IF(IFERROR(SEARCH("H412",R1530),99)=99,0,Scoring!$E$2),Scoring!$E$2),Scoring!$E$2),Scoring!$E$2),Scoring!$E$2),Scoring!$E$2),Scoring!$E$2),Scoring!$E$2),Scoring!$E$2),Scoring!$E$2),Scoring!$E$2),Scoring!$E$2),Scoring!$E$2),Scoring!$E$2),Scoring!$E$2),Scoring!$E$2),Scoring!$E$2),Scoring!$E$2),Scoring!$E$2),Scoring!$E$2)</f>
        <v>0</v>
      </c>
      <c r="Y1530" s="78">
        <f>IF(IFERROR(SEARCH("CMR",K1530),99)=99,IF(IFERROR(SEARCH("Suspected CMR",S1530),99)=99,IF(IFERROR(SEARCH("CMR",S1530),99)=99,0,Scoring!$E$8),Scoring!$E$9),Scoring!$E$8)</f>
        <v>0</v>
      </c>
      <c r="Z1530" s="78">
        <f>IF(IFERROR(SEARCH("H350",N1530),99)=99,IF(IFERROR(SEARCH("H350",O1530),99)=99,IF(IFERROR(SEARCH("H350",Q1530),99)=99,IF(IFERROR(SEARCH("H350",M1530),99)=99,IF(IFERROR(SEARCH("H350",R1530),99)=99,IF(IFERROR(SEARCH("H351",N1530),99)=99,IF(IFERROR(SEARCH("H351",O1530),99)=99,IF(IFERROR(SEARCH("H351",Q1530),99)=99,IF(IFERROR(SEARCH("H351",M1530),99)=99,IF(IFERROR(SEARCH("H351",R1530),99)=99,IF(IFERROR(SEARCH("carcinogenic",P1530),99)=99,IF(IFERROR(SEARCH("suspected carcinogenic",S1530),99)=99,0,Scoring!$E$12),Scoring!$E$11),Scoring!$E$10),Scoring!$E$10),Scoring!$E$10),Scoring!$E$10),Scoring!$E$10),Scoring!$E$10),Scoring!$E$10),Scoring!$E$10),Scoring!$E$10),Scoring!$E$10)</f>
        <v>0</v>
      </c>
      <c r="AA1530" s="78">
        <f>IF(IFERROR(SEARCH("H340",N1530),99)=99,IF(IFERROR(SEARCH("H340",O1530),99)=99,IF(IFERROR(SEARCH("H340",Q1530),99)=99,IF(IFERROR(SEARCH("H340",M1530),99)=99,IF(IFERROR(SEARCH("H340",R1530),99)=99,IF(IFERROR(SEARCH("H341",N1530),99)=99,IF(IFERROR(SEARCH("H341",O1530),99)=99,IF(IFERROR(SEARCH("H341",Q1530),99)=99,IF(IFERROR(SEARCH("H341",M1530),99)=99,IF(IFERROR(SEARCH("H341",R1530),99)=99,IF(IFERROR(SEARCH("mutagenic",P1530),99)=99,IF(IFERROR(SEARCH("suspected mutagenic",S1530),99)=99,0,Scoring!$E$15),Scoring!$E$14),Scoring!$E$13),Scoring!$E$13),Scoring!$E$13),Scoring!$E$13),Scoring!$E$13),Scoring!$E$13),Scoring!$E$13),Scoring!$E$13),Scoring!$E$13),Scoring!$E$13)</f>
        <v>0</v>
      </c>
      <c r="AB1530" s="78">
        <f>IF(IFERROR(SEARCH("H360",N1530),99)=99,IF(IFERROR(SEARCH("H360",O1530),99)=99,IF(IFERROR(SEARCH("H360",Q1530),99)=99,IF(IFERROR(SEARCH("H360",M1530),99)=99,IF(IFERROR(SEARCH("H360",R1530),99)=99,IF(IFERROR(SEARCH("H361",N1530),99)=99,IF(IFERROR(SEARCH("H361",O1530),99)=99,IF(IFERROR(SEARCH("H361",Q1530),99)=99,IF(IFERROR(SEARCH("H361",M1530),99)=99,IF(IFERROR(SEARCH("H361",R1530),99)=99,IF(IFERROR(SEARCH("reproduction",P1530),99)=99,IF(IFERROR(SEARCH("suspected reprotoxic",S1530),99)=99,IF(IFERROR(SEARCH("reprotoxic",S1530),99)=99,IF(IFERROR(SEARCH("reprotoxic",K1530),99)=99,0,Scoring!$E$18),Scoring!$E$18),Scoring!$E$19),Scoring!$E$17),Scoring!$E$16),Scoring!$E$16),Scoring!$E$16),Scoring!$E$16),Scoring!$E$16),Scoring!$E$16),Scoring!$E$16),Scoring!$E$16),Scoring!$E$16),Scoring!$E$16)</f>
        <v>0</v>
      </c>
      <c r="AC1530" s="78">
        <f>IF(IFERROR(SEARCH("57f",L1530),99)=99,IF(IFERROR(SEARCH("57(f)",P1530),99)=99,0,Scoring!$E$20),Scoring!$E$20)</f>
        <v>0</v>
      </c>
      <c r="AD1530" s="78">
        <f>IF(IFERROR(SEARCH("CAT1",T1530),99)=99,IF(IFERROR(SEARCH("CAT2",T1530),99)=99,IF(IFERROR(SEARCH("CAT3",T1530),99)=99,IF(IFERROR(SEARCH("concluded to be endocrine",K1530),99)=99,IF(IFERROR(SEARCH("categorised as endocrine",K1530),99)=99,IF(IFERROR(SEARCH("endocrine disrupting",P1530),99)=99,IF(IFERROR(SEARCH("endocrine disrupting",K1530),99)=99,IF(IFERROR(SEARCH("suspected endocrine",S1530),99)=99,IF(IFERROR(SEARCH("potential endocrine",S1530),99)=99,0,Scoring!$E$25),Scoring!$E$25),Scoring!$E$24),Scoring!$E$24),Scoring!$E$24),Scoring!$E$24),Scoring!$E$23),Scoring!$E$22),Scoring!$E$21)</f>
        <v>0</v>
      </c>
      <c r="AE1530" s="78">
        <f>IF(IFERROR(SEARCH("suspected sensitiser",S1530),99)=99,IF(IFERROR(SEARCH("sensitiser",S1530),99)=99,IF(IFERROR(SEARCH("other hazard based concern",S1530),99)=99,0,Scoring!$E$28),Scoring!$E$26),Scoring!$E$27)</f>
        <v>0</v>
      </c>
      <c r="AF1530" s="78">
        <f>IF(IFERROR(M1530,1)=1,IF(IFERROR(N1530,1)=1,IF(IFERROR(O1530,1)=1,IF(IFERROR(Q1530,1)=1,IF(IFERROR(R1530,1)=1,IF(IFERROR(T1530,1)=1,IF(IFERROR(K1530,1)=1,IF(IFERROR(P1530,1)=1,IF(IFERROR(S1530,1)=1,Scoring!$E$29,0),0),0),0),0),0),0),0),0)</f>
        <v>0</v>
      </c>
      <c r="AG1530" s="78">
        <f t="shared" si="97"/>
        <v>0</v>
      </c>
      <c r="AI1530" s="93"/>
      <c r="AJ1530" s="94"/>
      <c r="AK1530" s="76"/>
      <c r="AL1530" s="75"/>
      <c r="AN1530" s="79"/>
      <c r="AO1530" s="79"/>
      <c r="AP1530" s="79"/>
      <c r="AQ1530" s="79"/>
      <c r="AR1530" s="79"/>
      <c r="AS1530" s="78"/>
      <c r="AU1530" s="79">
        <f>IF(IFERROR(F1530,99)=99,IF(IFERROR(G1530,99)=99,IF(IFERROR(H1530,99)=99,IF(IFERROR(I1530,99)=99,IF(IFERROR(E1530,99)=99,IF(IFERROR(J1530,99)=99,0,Scoring!$B$7),Scoring!$B$3),Scoring!$B$2),Scoring!$B$6),Scoring!$B$5),Scoring!$B$4)</f>
        <v>0.3</v>
      </c>
      <c r="AV1530" s="78">
        <f t="shared" si="98"/>
        <v>0</v>
      </c>
      <c r="AW1530" s="78"/>
      <c r="AX1530" s="66"/>
      <c r="AY1530" s="78"/>
      <c r="AZ1530" s="76"/>
      <c r="BB1530" s="76"/>
    </row>
  </sheetData>
  <autoFilter ref="A1:BB1530" xr:uid="{00000000-0009-0000-0000-000001000000}"/>
  <sortState xmlns:xlrd2="http://schemas.microsoft.com/office/spreadsheetml/2017/richdata2" ref="A1:BB1530">
    <sortCondition descending="1" ref="BB1:BB1530"/>
  </sortState>
  <conditionalFormatting sqref="AZ2:AZ1048576">
    <cfRule type="colorScale" priority="87">
      <colorScale>
        <cfvo type="min"/>
        <cfvo type="percentile" val="50"/>
        <cfvo type="max"/>
        <color rgb="FF63BE7B"/>
        <color rgb="FFFFEB84"/>
        <color rgb="FFF8696B"/>
      </colorScale>
    </cfRule>
  </conditionalFormatting>
  <conditionalFormatting sqref="V1:AF1048576">
    <cfRule type="cellIs" dxfId="28" priority="27" operator="equal">
      <formula>1</formula>
    </cfRule>
    <cfRule type="cellIs" dxfId="27" priority="72" operator="between">
      <formula>0.5</formula>
      <formula>0.9</formula>
    </cfRule>
    <cfRule type="cellIs" dxfId="26" priority="73" operator="between">
      <formula>0.1</formula>
      <formula>0.5</formula>
    </cfRule>
  </conditionalFormatting>
  <conditionalFormatting sqref="Y1:Y1048576">
    <cfRule type="cellIs" dxfId="25" priority="69" operator="greaterThanOrEqual">
      <formula>3</formula>
    </cfRule>
    <cfRule type="cellIs" dxfId="24" priority="70" operator="between">
      <formula>1</formula>
      <formula>2.5</formula>
    </cfRule>
    <cfRule type="cellIs" dxfId="23" priority="71" operator="between">
      <formula>"0,1"</formula>
      <formula>1</formula>
    </cfRule>
  </conditionalFormatting>
  <conditionalFormatting sqref="AL2:AL1048576 AJ2:AJ1048576 AG2:AH1048576 AS2:AS1048576">
    <cfRule type="cellIs" dxfId="22" priority="65" operator="greaterThan">
      <formula>5.1</formula>
    </cfRule>
    <cfRule type="cellIs" dxfId="21" priority="66" operator="between">
      <formula>2</formula>
      <formula>5</formula>
    </cfRule>
    <cfRule type="cellIs" dxfId="20" priority="67" operator="between">
      <formula>0</formula>
      <formula>2</formula>
    </cfRule>
  </conditionalFormatting>
  <conditionalFormatting sqref="AY2:AY1530 AV2:AW1530">
    <cfRule type="cellIs" dxfId="19" priority="58" operator="equal">
      <formula>1</formula>
    </cfRule>
  </conditionalFormatting>
  <conditionalFormatting sqref="AV1531:AY1048576 AV2:AW1530 AY2:AY1530">
    <cfRule type="cellIs" dxfId="18" priority="55" operator="greaterThan">
      <formula>5</formula>
    </cfRule>
    <cfRule type="cellIs" dxfId="17" priority="56" operator="between">
      <formula>2</formula>
      <formula>5</formula>
    </cfRule>
    <cfRule type="cellIs" dxfId="16" priority="57" operator="between">
      <formula>0</formula>
      <formula>2</formula>
    </cfRule>
  </conditionalFormatting>
  <conditionalFormatting sqref="AK2:AK1048576">
    <cfRule type="cellIs" dxfId="15" priority="29" operator="greaterThanOrEqual">
      <formula>8</formula>
    </cfRule>
    <cfRule type="cellIs" dxfId="14" priority="30" operator="greaterThanOrEqual">
      <formula>5.1</formula>
    </cfRule>
    <cfRule type="cellIs" dxfId="13" priority="31" operator="between">
      <formula>3</formula>
      <formula>5</formula>
    </cfRule>
    <cfRule type="cellIs" dxfId="12" priority="32" operator="between">
      <formula>0</formula>
      <formula>3</formula>
    </cfRule>
  </conditionalFormatting>
  <conditionalFormatting sqref="AN2:AR1048576">
    <cfRule type="cellIs" dxfId="11" priority="23" operator="equal">
      <formula>3</formula>
    </cfRule>
    <cfRule type="cellIs" dxfId="10" priority="24" operator="equal">
      <formula>2</formula>
    </cfRule>
    <cfRule type="cellIs" dxfId="9" priority="25" operator="equal">
      <formula>1.4</formula>
    </cfRule>
    <cfRule type="cellIs" dxfId="8" priority="26" operator="equal">
      <formula>1</formula>
    </cfRule>
  </conditionalFormatting>
  <conditionalFormatting sqref="BA1033:BA1113 BA2:BA781">
    <cfRule type="colorScale" priority="18418">
      <colorScale>
        <cfvo type="min"/>
        <cfvo type="percentile" val="50"/>
        <cfvo type="max"/>
        <color rgb="FF63BE7B"/>
        <color rgb="FFFFEB84"/>
        <color rgb="FFF8696B"/>
      </colorScale>
    </cfRule>
  </conditionalFormatting>
  <conditionalFormatting sqref="BB2:BB1530">
    <cfRule type="colorScale" priority="18421">
      <colorScale>
        <cfvo type="min"/>
        <cfvo type="percentile" val="50"/>
        <cfvo type="max"/>
        <color rgb="FF63BE7B"/>
        <color rgb="FFFFEB84"/>
        <color rgb="FFF8696B"/>
      </colorScale>
    </cfRule>
  </conditionalFormatting>
  <conditionalFormatting sqref="AV2:AW1530 AY2:AY1530">
    <cfRule type="colorScale" priority="18430">
      <colorScale>
        <cfvo type="min"/>
        <cfvo type="percentile" val="50"/>
        <cfvo type="max"/>
        <color rgb="FF63BE7B"/>
        <color rgb="FFFFEB84"/>
        <color rgb="FFF8696B"/>
      </colorScale>
    </cfRule>
  </conditionalFormatting>
  <conditionalFormatting sqref="AI2:AI1048576">
    <cfRule type="cellIs" dxfId="7" priority="1" operator="greaterThanOrEqual">
      <formula>8</formula>
    </cfRule>
    <cfRule type="cellIs" dxfId="6" priority="2" operator="greaterThanOrEqual">
      <formula>5.1</formula>
    </cfRule>
    <cfRule type="cellIs" dxfId="5" priority="3" operator="between">
      <formula>3</formula>
      <formula>5</formula>
    </cfRule>
    <cfRule type="cellIs" dxfId="4" priority="4" operator="between">
      <formula>0</formula>
      <formula>3</formula>
    </cfRule>
  </conditionalFormatting>
  <conditionalFormatting sqref="AN2:AR1529">
    <cfRule type="colorScale" priority="18439">
      <colorScale>
        <cfvo type="min"/>
        <cfvo type="percentile" val="50"/>
        <cfvo type="max"/>
        <color rgb="FF63BE7B"/>
        <color rgb="FFFFEB84"/>
        <color rgb="FFF8696B"/>
      </colorScale>
    </cfRule>
  </conditionalFormatting>
  <pageMargins left="0.7" right="0.7" top="0.75" bottom="0.75" header="0.3" footer="0.3"/>
  <pageSetup paperSize="9" orientation="portrait" horizontalDpi="300" r:id="rId1"/>
  <legacyDrawing r:id="rId2"/>
  <extLst>
    <ext xmlns:x14="http://schemas.microsoft.com/office/spreadsheetml/2009/9/main" uri="{78C0D931-6437-407d-A8EE-F0AAD7539E65}">
      <x14:conditionalFormattings>
        <x14:conditionalFormatting xmlns:xm="http://schemas.microsoft.com/office/excel/2006/main">
          <x14:cfRule type="cellIs" priority="81" operator="equal" id="{FD2A4BD6-0FBF-42E1-B0F5-781000054E38}">
            <xm:f>Scoring!$E$29</xm:f>
            <x14:dxf>
              <fill>
                <patternFill>
                  <bgColor rgb="FF7030A0"/>
                </patternFill>
              </fill>
            </x14:dxf>
          </x14:cfRule>
          <xm:sqref>AF1:AF1048576</xm:sqref>
        </x14:conditionalFormatting>
        <x14:conditionalFormatting xmlns:xm="http://schemas.microsoft.com/office/excel/2006/main">
          <x14:cfRule type="cellIs" priority="20" operator="equal" id="{CC1EE854-37F1-4040-A7AB-F33AE68F8517}">
            <xm:f>Scoring!$B$4</xm:f>
            <x14:dxf>
              <fill>
                <patternFill>
                  <bgColor rgb="FFFF0000"/>
                </patternFill>
              </fill>
            </x14:dxf>
          </x14:cfRule>
          <x14:cfRule type="cellIs" priority="21" operator="equal" id="{D5FCE0C5-A683-443C-9714-5D1C6DA4F7AE}">
            <xm:f>Scoring!$B$2</xm:f>
            <x14:dxf>
              <fill>
                <patternFill>
                  <bgColor rgb="FFFFC000"/>
                </patternFill>
              </fill>
            </x14:dxf>
          </x14:cfRule>
          <x14:cfRule type="cellIs" priority="22" operator="equal" id="{43003266-9946-46A5-9B94-689E9451F55C}">
            <xm:f>Scoring!$B$3</xm:f>
            <x14:dxf>
              <fill>
                <patternFill>
                  <bgColor rgb="FFFFFF00"/>
                </patternFill>
              </fill>
            </x14:dxf>
          </x14:cfRule>
          <xm:sqref>AU2:AU1048576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835"/>
  <sheetViews>
    <sheetView zoomScale="70" zoomScaleNormal="70" workbookViewId="0">
      <pane xSplit="3" ySplit="1" topLeftCell="D2" activePane="bottomRight" state="frozen"/>
      <selection pane="topRight" activeCell="D1" sqref="D1"/>
      <selection pane="bottomLeft" activeCell="A2" sqref="A2"/>
      <selection pane="bottomRight" activeCell="K1" sqref="K1"/>
    </sheetView>
  </sheetViews>
  <sheetFormatPr defaultRowHeight="15" x14ac:dyDescent="0.25"/>
  <cols>
    <col min="1" max="1" width="17.5703125" customWidth="1"/>
    <col min="2" max="2" width="14.7109375" customWidth="1"/>
    <col min="3" max="3" width="21.28515625" customWidth="1"/>
    <col min="4" max="4" width="24.28515625" customWidth="1"/>
    <col min="5" max="5" width="48" customWidth="1"/>
    <col min="6" max="6" width="23.7109375" customWidth="1"/>
    <col min="7" max="7" width="19.28515625" customWidth="1"/>
    <col min="8" max="8" width="26.28515625" customWidth="1"/>
    <col min="11" max="11" width="27.28515625" customWidth="1"/>
    <col min="22" max="22" width="41.5703125" customWidth="1"/>
    <col min="23" max="23" width="28.42578125" bestFit="1" customWidth="1"/>
    <col min="24" max="24" width="30.28515625" bestFit="1" customWidth="1"/>
  </cols>
  <sheetData>
    <row r="1" spans="1:24" x14ac:dyDescent="0.25">
      <c r="A1" s="2" t="s">
        <v>7708</v>
      </c>
      <c r="B1" s="2" t="s">
        <v>0</v>
      </c>
      <c r="C1" s="2" t="s">
        <v>1</v>
      </c>
      <c r="D1" s="2" t="s">
        <v>2</v>
      </c>
      <c r="E1" s="2" t="s">
        <v>3</v>
      </c>
      <c r="F1" s="2" t="s">
        <v>4</v>
      </c>
      <c r="G1" s="2" t="s">
        <v>5</v>
      </c>
      <c r="H1" s="2" t="s">
        <v>6</v>
      </c>
      <c r="I1" s="2" t="s">
        <v>7</v>
      </c>
      <c r="J1" s="2" t="s">
        <v>8</v>
      </c>
      <c r="K1" s="2" t="s">
        <v>9</v>
      </c>
      <c r="L1" s="2" t="s">
        <v>10</v>
      </c>
      <c r="M1" s="2" t="s">
        <v>11</v>
      </c>
      <c r="N1" s="2" t="s">
        <v>12</v>
      </c>
      <c r="O1" s="2" t="s">
        <v>13</v>
      </c>
      <c r="P1" s="2" t="s">
        <v>14</v>
      </c>
      <c r="Q1" s="2" t="s">
        <v>15</v>
      </c>
      <c r="R1" s="2" t="s">
        <v>16</v>
      </c>
      <c r="S1" s="2"/>
      <c r="V1" s="37" t="s">
        <v>9</v>
      </c>
      <c r="W1" s="36" t="s">
        <v>9</v>
      </c>
      <c r="X1" s="36" t="s">
        <v>7444</v>
      </c>
    </row>
    <row r="2" spans="1:24" ht="300" x14ac:dyDescent="0.25">
      <c r="A2" t="s">
        <v>6019</v>
      </c>
      <c r="B2" t="s">
        <v>17</v>
      </c>
      <c r="C2" t="s">
        <v>18</v>
      </c>
      <c r="D2" t="s">
        <v>19</v>
      </c>
      <c r="E2" t="s">
        <v>20</v>
      </c>
      <c r="G2" t="s">
        <v>21</v>
      </c>
      <c r="H2" s="1" t="s">
        <v>22</v>
      </c>
      <c r="I2" t="s">
        <v>23</v>
      </c>
      <c r="J2" s="1" t="s">
        <v>24</v>
      </c>
      <c r="K2" t="s">
        <v>25</v>
      </c>
      <c r="M2" t="s">
        <v>26</v>
      </c>
      <c r="N2" t="s">
        <v>27</v>
      </c>
      <c r="O2" s="1" t="s">
        <v>28</v>
      </c>
      <c r="P2" t="s">
        <v>29</v>
      </c>
      <c r="V2" s="36" t="s">
        <v>25</v>
      </c>
      <c r="W2" s="36" t="str">
        <f>IF(V2="","",IF(IFERROR(SEARCH("confidential",V2),0)=0,IF(IFERROR(SEARCH("Intermediate",V2),0)=0,RIGHT(V2,LEN(V2)-SEARCH("-",V2)-1),V2),V2))</f>
        <v>Intermediate Use Only</v>
      </c>
      <c r="X2" s="36">
        <f>IF(IFERROR(SEARCH("intermediate",W2),999)=999,IFERROR(W2*0.02,""),0)</f>
        <v>0</v>
      </c>
    </row>
    <row r="3" spans="1:24" ht="409.5" x14ac:dyDescent="0.25">
      <c r="A3" t="s">
        <v>6021</v>
      </c>
      <c r="B3" t="s">
        <v>41</v>
      </c>
      <c r="C3" t="s">
        <v>42</v>
      </c>
      <c r="E3" t="s">
        <v>43</v>
      </c>
      <c r="G3" t="s">
        <v>35</v>
      </c>
      <c r="H3" s="1" t="s">
        <v>44</v>
      </c>
      <c r="I3" t="s">
        <v>45</v>
      </c>
      <c r="J3" s="1" t="s">
        <v>46</v>
      </c>
      <c r="K3" t="s">
        <v>47</v>
      </c>
      <c r="L3" t="s">
        <v>48</v>
      </c>
      <c r="M3" t="s">
        <v>49</v>
      </c>
      <c r="N3" t="s">
        <v>50</v>
      </c>
      <c r="O3" s="1" t="s">
        <v>51</v>
      </c>
      <c r="P3" s="1" t="s">
        <v>52</v>
      </c>
      <c r="R3" t="s">
        <v>53</v>
      </c>
      <c r="V3" s="36" t="s">
        <v>7414</v>
      </c>
      <c r="W3" s="21">
        <v>10000000</v>
      </c>
      <c r="X3" s="36">
        <f t="shared" ref="X3:X51" si="0">IF(IFERROR(SEARCH("intermediate",W3),999)=999,IFERROR(W3*0.02,""),0)</f>
        <v>200000</v>
      </c>
    </row>
    <row r="4" spans="1:24" ht="409.5" x14ac:dyDescent="0.25">
      <c r="A4" t="s">
        <v>3122</v>
      </c>
      <c r="B4" t="s">
        <v>54</v>
      </c>
      <c r="C4" t="s">
        <v>55</v>
      </c>
      <c r="D4" t="s">
        <v>56</v>
      </c>
      <c r="E4" t="s">
        <v>34</v>
      </c>
      <c r="F4" t="s">
        <v>57</v>
      </c>
      <c r="G4" t="s">
        <v>35</v>
      </c>
      <c r="H4" t="s">
        <v>58</v>
      </c>
      <c r="I4" t="s">
        <v>37</v>
      </c>
      <c r="J4" t="s">
        <v>59</v>
      </c>
      <c r="K4" t="s">
        <v>60</v>
      </c>
      <c r="O4" s="1" t="s">
        <v>61</v>
      </c>
      <c r="P4" s="1" t="s">
        <v>62</v>
      </c>
      <c r="Q4" s="1" t="s">
        <v>63</v>
      </c>
      <c r="R4" t="s">
        <v>64</v>
      </c>
      <c r="V4" s="36" t="s">
        <v>7415</v>
      </c>
      <c r="W4" s="36" t="str">
        <f>IF(V4="","",IF(IFERROR(SEARCH("confidential",V4),0)=0,IF(IFERROR(SEARCH("Intermediate",V4),0)=0,RIGHT(V4,LEN(V4)-SEARCH("-",V4)-1),V4),V4))</f>
        <v xml:space="preserve">1000000 </v>
      </c>
      <c r="X4" s="36">
        <f>IF(IFERROR(SEARCH("intermediate",W4),999)=999,IFERROR(W4*0.02,""),0)</f>
        <v>20000</v>
      </c>
    </row>
    <row r="5" spans="1:24" ht="390" x14ac:dyDescent="0.25">
      <c r="A5" t="s">
        <v>6022</v>
      </c>
      <c r="B5" t="s">
        <v>65</v>
      </c>
      <c r="C5" t="s">
        <v>66</v>
      </c>
      <c r="D5" t="s">
        <v>67</v>
      </c>
      <c r="E5" t="s">
        <v>34</v>
      </c>
      <c r="G5" t="s">
        <v>35</v>
      </c>
      <c r="H5" s="1" t="s">
        <v>68</v>
      </c>
      <c r="I5" t="s">
        <v>69</v>
      </c>
      <c r="J5" s="1" t="s">
        <v>70</v>
      </c>
      <c r="K5" t="s">
        <v>71</v>
      </c>
      <c r="M5" t="s">
        <v>72</v>
      </c>
      <c r="N5" t="s">
        <v>73</v>
      </c>
      <c r="O5" s="1" t="s">
        <v>74</v>
      </c>
      <c r="P5" s="1" t="s">
        <v>75</v>
      </c>
      <c r="V5" s="36" t="s">
        <v>7416</v>
      </c>
      <c r="W5" s="36" t="str">
        <f t="shared" ref="W5:W51" si="1">IF(V5="","",IF(IFERROR(SEARCH("confidential",V5),0)=0,IF(IFERROR(SEARCH("Intermediate",V5),0)=0,RIGHT(V5,LEN(V5)-SEARCH("-",V5)-1),V5),V5))</f>
        <v xml:space="preserve">100 </v>
      </c>
      <c r="X5" s="36">
        <f t="shared" si="0"/>
        <v>2</v>
      </c>
    </row>
    <row r="6" spans="1:24" x14ac:dyDescent="0.25">
      <c r="A6" t="s">
        <v>7447</v>
      </c>
      <c r="C6" t="s">
        <v>76</v>
      </c>
      <c r="D6" t="s">
        <v>77</v>
      </c>
      <c r="E6" t="s">
        <v>78</v>
      </c>
      <c r="F6" t="s">
        <v>57</v>
      </c>
      <c r="H6" t="s">
        <v>79</v>
      </c>
      <c r="I6" t="s">
        <v>80</v>
      </c>
      <c r="V6" s="36" t="s">
        <v>10719</v>
      </c>
      <c r="W6" s="36" t="s">
        <v>10719</v>
      </c>
      <c r="X6" s="36" t="s">
        <v>10719</v>
      </c>
    </row>
    <row r="7" spans="1:24" ht="150" x14ac:dyDescent="0.25">
      <c r="A7" t="s">
        <v>7448</v>
      </c>
      <c r="B7" t="s">
        <v>81</v>
      </c>
      <c r="C7" t="s">
        <v>82</v>
      </c>
      <c r="D7" t="s">
        <v>83</v>
      </c>
      <c r="E7" t="s">
        <v>34</v>
      </c>
      <c r="G7" t="s">
        <v>21</v>
      </c>
      <c r="H7" s="1" t="s">
        <v>84</v>
      </c>
      <c r="I7" t="s">
        <v>85</v>
      </c>
      <c r="J7" s="1" t="s">
        <v>86</v>
      </c>
      <c r="K7" t="s">
        <v>25</v>
      </c>
      <c r="M7" t="s">
        <v>87</v>
      </c>
      <c r="N7" t="s">
        <v>88</v>
      </c>
      <c r="O7" t="s">
        <v>89</v>
      </c>
      <c r="P7" t="s">
        <v>29</v>
      </c>
      <c r="V7" s="36" t="s">
        <v>25</v>
      </c>
      <c r="W7" s="36" t="str">
        <f t="shared" si="1"/>
        <v>Intermediate Use Only</v>
      </c>
      <c r="X7" s="36">
        <f t="shared" si="0"/>
        <v>0</v>
      </c>
    </row>
    <row r="8" spans="1:24" ht="409.5" x14ac:dyDescent="0.25">
      <c r="A8" t="s">
        <v>6656</v>
      </c>
      <c r="B8" t="s">
        <v>90</v>
      </c>
      <c r="C8" s="1" t="s">
        <v>91</v>
      </c>
      <c r="D8" t="s">
        <v>92</v>
      </c>
      <c r="E8" t="s">
        <v>93</v>
      </c>
      <c r="G8" t="s">
        <v>35</v>
      </c>
      <c r="H8" t="s">
        <v>94</v>
      </c>
      <c r="I8" t="s">
        <v>37</v>
      </c>
      <c r="J8" t="s">
        <v>95</v>
      </c>
      <c r="K8" t="s">
        <v>96</v>
      </c>
      <c r="O8" s="1" t="s">
        <v>97</v>
      </c>
      <c r="P8" s="1" t="s">
        <v>98</v>
      </c>
      <c r="V8" s="36" t="s">
        <v>7417</v>
      </c>
      <c r="W8" s="36" t="str">
        <f t="shared" si="1"/>
        <v xml:space="preserve">10000 </v>
      </c>
      <c r="X8" s="36">
        <f t="shared" si="0"/>
        <v>200</v>
      </c>
    </row>
    <row r="9" spans="1:24" ht="409.5" x14ac:dyDescent="0.25">
      <c r="A9" t="s">
        <v>3102</v>
      </c>
      <c r="B9" t="s">
        <v>104</v>
      </c>
      <c r="C9" t="s">
        <v>105</v>
      </c>
      <c r="D9" t="s">
        <v>106</v>
      </c>
      <c r="E9" t="s">
        <v>34</v>
      </c>
      <c r="F9" t="s">
        <v>107</v>
      </c>
      <c r="G9" t="s">
        <v>35</v>
      </c>
      <c r="H9" s="1" t="s">
        <v>108</v>
      </c>
      <c r="I9" t="s">
        <v>109</v>
      </c>
      <c r="J9" s="1" t="s">
        <v>110</v>
      </c>
      <c r="K9" t="s">
        <v>96</v>
      </c>
      <c r="M9" t="s">
        <v>111</v>
      </c>
      <c r="N9" t="s">
        <v>112</v>
      </c>
      <c r="O9" s="1" t="s">
        <v>113</v>
      </c>
      <c r="P9" s="1" t="s">
        <v>114</v>
      </c>
      <c r="Q9" s="1" t="s">
        <v>115</v>
      </c>
      <c r="V9" s="36" t="s">
        <v>7417</v>
      </c>
      <c r="W9" s="36" t="str">
        <f t="shared" si="1"/>
        <v xml:space="preserve">10000 </v>
      </c>
      <c r="X9" s="36">
        <f t="shared" si="0"/>
        <v>200</v>
      </c>
    </row>
    <row r="10" spans="1:24" ht="300" x14ac:dyDescent="0.25">
      <c r="A10" t="s">
        <v>7449</v>
      </c>
      <c r="B10" t="s">
        <v>120</v>
      </c>
      <c r="C10" s="1" t="s">
        <v>121</v>
      </c>
      <c r="D10" t="s">
        <v>92</v>
      </c>
      <c r="E10" t="s">
        <v>34</v>
      </c>
      <c r="G10" t="s">
        <v>35</v>
      </c>
      <c r="H10" t="s">
        <v>94</v>
      </c>
      <c r="I10" t="s">
        <v>37</v>
      </c>
      <c r="J10" t="s">
        <v>95</v>
      </c>
      <c r="K10" t="s">
        <v>60</v>
      </c>
      <c r="O10" s="1" t="s">
        <v>28</v>
      </c>
      <c r="V10" s="36" t="s">
        <v>7415</v>
      </c>
      <c r="W10" s="36" t="str">
        <f t="shared" si="1"/>
        <v xml:space="preserve">1000000 </v>
      </c>
      <c r="X10" s="36">
        <f t="shared" si="0"/>
        <v>20000</v>
      </c>
    </row>
    <row r="11" spans="1:24" ht="409.5" x14ac:dyDescent="0.25">
      <c r="A11" t="s">
        <v>7450</v>
      </c>
      <c r="B11" t="s">
        <v>122</v>
      </c>
      <c r="C11" s="1" t="s">
        <v>123</v>
      </c>
      <c r="D11" t="s">
        <v>92</v>
      </c>
      <c r="E11" t="s">
        <v>93</v>
      </c>
      <c r="G11" t="s">
        <v>35</v>
      </c>
      <c r="H11" s="1" t="s">
        <v>124</v>
      </c>
      <c r="I11" t="s">
        <v>37</v>
      </c>
      <c r="J11" s="1" t="s">
        <v>125</v>
      </c>
      <c r="K11" t="s">
        <v>119</v>
      </c>
      <c r="O11" s="1" t="s">
        <v>126</v>
      </c>
      <c r="P11" t="s">
        <v>127</v>
      </c>
      <c r="V11" s="36" t="s">
        <v>7419</v>
      </c>
      <c r="W11" s="36" t="str">
        <f t="shared" si="1"/>
        <v xml:space="preserve">100000 </v>
      </c>
      <c r="X11" s="36">
        <f t="shared" si="0"/>
        <v>2000</v>
      </c>
    </row>
    <row r="12" spans="1:24" ht="409.5" x14ac:dyDescent="0.25">
      <c r="A12" t="s">
        <v>7451</v>
      </c>
      <c r="B12" t="s">
        <v>128</v>
      </c>
      <c r="C12" s="1" t="s">
        <v>129</v>
      </c>
      <c r="D12" t="s">
        <v>92</v>
      </c>
      <c r="E12" t="s">
        <v>93</v>
      </c>
      <c r="G12" t="s">
        <v>35</v>
      </c>
      <c r="H12" s="1" t="s">
        <v>130</v>
      </c>
      <c r="I12" t="s">
        <v>37</v>
      </c>
      <c r="J12" s="1" t="s">
        <v>131</v>
      </c>
      <c r="K12" t="s">
        <v>132</v>
      </c>
      <c r="O12" s="1" t="s">
        <v>97</v>
      </c>
      <c r="P12" s="1" t="s">
        <v>133</v>
      </c>
      <c r="V12" s="36" t="s">
        <v>7420</v>
      </c>
      <c r="W12" s="21">
        <v>100000</v>
      </c>
      <c r="X12" s="36">
        <f t="shared" si="0"/>
        <v>2000</v>
      </c>
    </row>
    <row r="13" spans="1:24" ht="409.5" x14ac:dyDescent="0.25">
      <c r="A13" t="s">
        <v>7452</v>
      </c>
      <c r="B13" t="s">
        <v>134</v>
      </c>
      <c r="C13" s="1" t="s">
        <v>135</v>
      </c>
      <c r="D13" t="s">
        <v>92</v>
      </c>
      <c r="E13" t="s">
        <v>93</v>
      </c>
      <c r="G13" t="s">
        <v>35</v>
      </c>
      <c r="H13" s="1" t="s">
        <v>130</v>
      </c>
      <c r="I13" t="s">
        <v>37</v>
      </c>
      <c r="J13" s="1" t="s">
        <v>131</v>
      </c>
      <c r="K13" t="s">
        <v>119</v>
      </c>
      <c r="O13" s="1" t="s">
        <v>97</v>
      </c>
      <c r="P13" s="1" t="s">
        <v>133</v>
      </c>
      <c r="V13" s="36" t="s">
        <v>7419</v>
      </c>
      <c r="W13" s="36" t="str">
        <f t="shared" si="1"/>
        <v xml:space="preserve">100000 </v>
      </c>
      <c r="X13" s="36">
        <f t="shared" si="0"/>
        <v>2000</v>
      </c>
    </row>
    <row r="14" spans="1:24" ht="409.5" x14ac:dyDescent="0.25">
      <c r="A14" t="s">
        <v>6657</v>
      </c>
      <c r="B14" t="s">
        <v>136</v>
      </c>
      <c r="C14" s="1" t="s">
        <v>137</v>
      </c>
      <c r="D14" t="s">
        <v>92</v>
      </c>
      <c r="E14" t="s">
        <v>93</v>
      </c>
      <c r="G14" t="s">
        <v>35</v>
      </c>
      <c r="H14" t="s">
        <v>94</v>
      </c>
      <c r="I14" t="s">
        <v>37</v>
      </c>
      <c r="J14" t="s">
        <v>95</v>
      </c>
      <c r="K14" t="s">
        <v>119</v>
      </c>
      <c r="O14" s="1" t="s">
        <v>97</v>
      </c>
      <c r="P14" s="1" t="s">
        <v>138</v>
      </c>
      <c r="V14" s="36" t="s">
        <v>7419</v>
      </c>
      <c r="W14" s="36" t="str">
        <f t="shared" si="1"/>
        <v xml:space="preserve">100000 </v>
      </c>
      <c r="X14" s="36">
        <f t="shared" si="0"/>
        <v>2000</v>
      </c>
    </row>
    <row r="15" spans="1:24" ht="409.5" x14ac:dyDescent="0.25">
      <c r="A15" t="s">
        <v>6658</v>
      </c>
      <c r="B15" t="s">
        <v>139</v>
      </c>
      <c r="C15" s="1" t="s">
        <v>140</v>
      </c>
      <c r="D15" t="s">
        <v>92</v>
      </c>
      <c r="E15" t="s">
        <v>93</v>
      </c>
      <c r="G15" t="s">
        <v>35</v>
      </c>
      <c r="H15" t="s">
        <v>94</v>
      </c>
      <c r="I15" t="s">
        <v>37</v>
      </c>
      <c r="J15" t="s">
        <v>95</v>
      </c>
      <c r="K15" t="s">
        <v>60</v>
      </c>
      <c r="O15" s="1" t="s">
        <v>97</v>
      </c>
      <c r="P15" s="1" t="s">
        <v>141</v>
      </c>
      <c r="V15" s="36" t="s">
        <v>7415</v>
      </c>
      <c r="W15" s="36" t="str">
        <f t="shared" si="1"/>
        <v xml:space="preserve">1000000 </v>
      </c>
      <c r="X15" s="36">
        <f t="shared" si="0"/>
        <v>20000</v>
      </c>
    </row>
    <row r="16" spans="1:24" ht="409.5" x14ac:dyDescent="0.25">
      <c r="A16" t="s">
        <v>7453</v>
      </c>
      <c r="B16" t="s">
        <v>142</v>
      </c>
      <c r="C16" s="1" t="s">
        <v>143</v>
      </c>
      <c r="D16" t="s">
        <v>92</v>
      </c>
      <c r="E16" t="s">
        <v>93</v>
      </c>
      <c r="G16" t="s">
        <v>35</v>
      </c>
      <c r="H16" s="1" t="s">
        <v>130</v>
      </c>
      <c r="I16" t="s">
        <v>37</v>
      </c>
      <c r="J16" s="1" t="s">
        <v>131</v>
      </c>
      <c r="K16" t="s">
        <v>60</v>
      </c>
      <c r="O16" s="1" t="s">
        <v>97</v>
      </c>
      <c r="P16" s="1" t="s">
        <v>144</v>
      </c>
      <c r="V16" s="36" t="s">
        <v>7415</v>
      </c>
      <c r="W16" s="36" t="str">
        <f t="shared" si="1"/>
        <v xml:space="preserve">1000000 </v>
      </c>
      <c r="X16" s="36">
        <f t="shared" si="0"/>
        <v>20000</v>
      </c>
    </row>
    <row r="17" spans="1:24" ht="409.5" x14ac:dyDescent="0.25">
      <c r="A17" t="s">
        <v>7454</v>
      </c>
      <c r="B17" t="s">
        <v>145</v>
      </c>
      <c r="C17" s="1" t="s">
        <v>146</v>
      </c>
      <c r="D17" t="s">
        <v>92</v>
      </c>
      <c r="E17" t="s">
        <v>34</v>
      </c>
      <c r="G17" t="s">
        <v>35</v>
      </c>
      <c r="H17" t="s">
        <v>147</v>
      </c>
      <c r="I17" t="s">
        <v>37</v>
      </c>
      <c r="J17" t="s">
        <v>95</v>
      </c>
      <c r="K17" t="s">
        <v>119</v>
      </c>
      <c r="O17" s="1" t="s">
        <v>148</v>
      </c>
      <c r="P17" s="1" t="s">
        <v>149</v>
      </c>
      <c r="V17" s="36" t="s">
        <v>7419</v>
      </c>
      <c r="W17" s="36" t="str">
        <f t="shared" si="1"/>
        <v xml:space="preserve">100000 </v>
      </c>
      <c r="X17" s="36">
        <f t="shared" si="0"/>
        <v>2000</v>
      </c>
    </row>
    <row r="18" spans="1:24" ht="45" x14ac:dyDescent="0.25">
      <c r="A18" t="s">
        <v>3099</v>
      </c>
      <c r="B18" t="s">
        <v>150</v>
      </c>
      <c r="C18" t="s">
        <v>151</v>
      </c>
      <c r="D18" t="s">
        <v>106</v>
      </c>
      <c r="E18" t="s">
        <v>34</v>
      </c>
      <c r="F18" t="s">
        <v>57</v>
      </c>
      <c r="H18" s="1" t="s">
        <v>152</v>
      </c>
      <c r="I18" t="s">
        <v>153</v>
      </c>
      <c r="J18" s="1" t="s">
        <v>154</v>
      </c>
      <c r="V18" s="36" t="s">
        <v>10719</v>
      </c>
      <c r="W18" s="36" t="s">
        <v>10719</v>
      </c>
      <c r="X18" s="36" t="s">
        <v>10719</v>
      </c>
    </row>
    <row r="19" spans="1:24" ht="300" x14ac:dyDescent="0.25">
      <c r="A19" t="s">
        <v>7455</v>
      </c>
      <c r="B19" t="s">
        <v>155</v>
      </c>
      <c r="C19" s="1" t="s">
        <v>156</v>
      </c>
      <c r="D19" t="s">
        <v>92</v>
      </c>
      <c r="E19" t="s">
        <v>34</v>
      </c>
      <c r="G19" t="s">
        <v>35</v>
      </c>
      <c r="H19" t="s">
        <v>94</v>
      </c>
      <c r="I19" t="s">
        <v>37</v>
      </c>
      <c r="J19" t="s">
        <v>95</v>
      </c>
      <c r="K19" t="s">
        <v>119</v>
      </c>
      <c r="O19" s="1" t="s">
        <v>28</v>
      </c>
      <c r="P19" t="s">
        <v>127</v>
      </c>
      <c r="V19" s="36" t="s">
        <v>7419</v>
      </c>
      <c r="W19" s="36" t="str">
        <f t="shared" si="1"/>
        <v xml:space="preserve">100000 </v>
      </c>
      <c r="X19" s="36">
        <f t="shared" si="0"/>
        <v>2000</v>
      </c>
    </row>
    <row r="20" spans="1:24" ht="300" x14ac:dyDescent="0.25">
      <c r="A20" t="s">
        <v>3139</v>
      </c>
      <c r="B20" t="s">
        <v>157</v>
      </c>
      <c r="C20" t="s">
        <v>158</v>
      </c>
      <c r="D20" t="s">
        <v>106</v>
      </c>
      <c r="E20" t="s">
        <v>34</v>
      </c>
      <c r="F20" t="s">
        <v>107</v>
      </c>
      <c r="G20" t="s">
        <v>35</v>
      </c>
      <c r="H20" s="1" t="s">
        <v>159</v>
      </c>
      <c r="I20" t="s">
        <v>160</v>
      </c>
      <c r="J20" s="1" t="s">
        <v>161</v>
      </c>
      <c r="K20" t="s">
        <v>119</v>
      </c>
      <c r="O20" s="1" t="s">
        <v>28</v>
      </c>
      <c r="P20" s="1" t="s">
        <v>162</v>
      </c>
      <c r="V20" s="36" t="s">
        <v>7419</v>
      </c>
      <c r="W20" s="36" t="str">
        <f t="shared" si="1"/>
        <v xml:space="preserve">100000 </v>
      </c>
      <c r="X20" s="36">
        <f t="shared" si="0"/>
        <v>2000</v>
      </c>
    </row>
    <row r="21" spans="1:24" ht="409.5" x14ac:dyDescent="0.25">
      <c r="A21" t="s">
        <v>7456</v>
      </c>
      <c r="B21" t="s">
        <v>163</v>
      </c>
      <c r="C21" s="1" t="s">
        <v>164</v>
      </c>
      <c r="D21" t="s">
        <v>92</v>
      </c>
      <c r="E21" t="s">
        <v>93</v>
      </c>
      <c r="G21" t="s">
        <v>35</v>
      </c>
      <c r="H21" s="1" t="s">
        <v>130</v>
      </c>
      <c r="I21" t="s">
        <v>37</v>
      </c>
      <c r="J21" s="1" t="s">
        <v>131</v>
      </c>
      <c r="K21" t="s">
        <v>165</v>
      </c>
      <c r="O21" s="1" t="s">
        <v>97</v>
      </c>
      <c r="P21" s="1" t="s">
        <v>133</v>
      </c>
      <c r="V21" s="36" t="s">
        <v>7421</v>
      </c>
      <c r="W21" s="36" t="str">
        <f t="shared" si="1"/>
        <v xml:space="preserve">10000000 </v>
      </c>
      <c r="X21" s="36">
        <f t="shared" si="0"/>
        <v>200000</v>
      </c>
    </row>
    <row r="22" spans="1:24" ht="390" x14ac:dyDescent="0.25">
      <c r="A22" t="s">
        <v>3053</v>
      </c>
      <c r="B22" t="s">
        <v>166</v>
      </c>
      <c r="C22" t="s">
        <v>167</v>
      </c>
      <c r="D22" t="s">
        <v>106</v>
      </c>
      <c r="E22" t="s">
        <v>34</v>
      </c>
      <c r="F22" t="s">
        <v>57</v>
      </c>
      <c r="G22" t="s">
        <v>35</v>
      </c>
      <c r="H22" s="1" t="s">
        <v>168</v>
      </c>
      <c r="I22" t="s">
        <v>169</v>
      </c>
      <c r="J22" s="1" t="s">
        <v>170</v>
      </c>
      <c r="K22" t="s">
        <v>71</v>
      </c>
      <c r="O22" s="1" t="s">
        <v>171</v>
      </c>
      <c r="P22" s="1" t="s">
        <v>172</v>
      </c>
      <c r="V22" s="36" t="s">
        <v>7416</v>
      </c>
      <c r="W22" s="36" t="str">
        <f t="shared" si="1"/>
        <v xml:space="preserve">100 </v>
      </c>
      <c r="X22" s="36">
        <f t="shared" si="0"/>
        <v>2</v>
      </c>
    </row>
    <row r="23" spans="1:24" ht="409.5" x14ac:dyDescent="0.25">
      <c r="A23" t="s">
        <v>7457</v>
      </c>
      <c r="B23" t="s">
        <v>173</v>
      </c>
      <c r="C23" s="1" t="s">
        <v>174</v>
      </c>
      <c r="D23" t="s">
        <v>92</v>
      </c>
      <c r="E23" t="s">
        <v>93</v>
      </c>
      <c r="G23" t="s">
        <v>35</v>
      </c>
      <c r="H23" s="1" t="s">
        <v>130</v>
      </c>
      <c r="I23" t="s">
        <v>37</v>
      </c>
      <c r="J23" s="1" t="s">
        <v>131</v>
      </c>
      <c r="K23" t="s">
        <v>119</v>
      </c>
      <c r="O23" s="1" t="s">
        <v>126</v>
      </c>
      <c r="V23" s="36" t="s">
        <v>7419</v>
      </c>
      <c r="W23" s="36" t="str">
        <f t="shared" si="1"/>
        <v xml:space="preserve">100000 </v>
      </c>
      <c r="X23" s="36">
        <f t="shared" si="0"/>
        <v>2000</v>
      </c>
    </row>
    <row r="24" spans="1:24" ht="409.5" x14ac:dyDescent="0.25">
      <c r="A24" t="s">
        <v>7458</v>
      </c>
      <c r="B24" t="s">
        <v>175</v>
      </c>
      <c r="C24" s="1" t="s">
        <v>176</v>
      </c>
      <c r="D24" t="s">
        <v>92</v>
      </c>
      <c r="E24" t="s">
        <v>93</v>
      </c>
      <c r="G24" t="s">
        <v>35</v>
      </c>
      <c r="H24" s="1" t="s">
        <v>130</v>
      </c>
      <c r="I24" t="s">
        <v>37</v>
      </c>
      <c r="J24" s="1" t="s">
        <v>131</v>
      </c>
      <c r="K24" t="s">
        <v>119</v>
      </c>
      <c r="O24" s="1" t="s">
        <v>126</v>
      </c>
      <c r="P24" t="s">
        <v>29</v>
      </c>
      <c r="V24" s="36" t="s">
        <v>7419</v>
      </c>
      <c r="W24" s="36" t="str">
        <f t="shared" si="1"/>
        <v xml:space="preserve">100000 </v>
      </c>
      <c r="X24" s="36">
        <f t="shared" si="0"/>
        <v>2000</v>
      </c>
    </row>
    <row r="25" spans="1:24" ht="409.5" x14ac:dyDescent="0.25">
      <c r="A25" t="s">
        <v>7459</v>
      </c>
      <c r="B25" t="s">
        <v>177</v>
      </c>
      <c r="C25" s="1" t="s">
        <v>178</v>
      </c>
      <c r="D25" t="s">
        <v>92</v>
      </c>
      <c r="E25" t="s">
        <v>93</v>
      </c>
      <c r="G25" t="s">
        <v>35</v>
      </c>
      <c r="H25" s="1" t="s">
        <v>130</v>
      </c>
      <c r="I25" t="s">
        <v>37</v>
      </c>
      <c r="J25" s="1" t="s">
        <v>131</v>
      </c>
      <c r="K25" t="s">
        <v>60</v>
      </c>
      <c r="O25" s="1" t="s">
        <v>126</v>
      </c>
      <c r="V25" s="36" t="s">
        <v>7415</v>
      </c>
      <c r="W25" s="36" t="str">
        <f t="shared" si="1"/>
        <v xml:space="preserve">1000000 </v>
      </c>
      <c r="X25" s="36">
        <f t="shared" si="0"/>
        <v>20000</v>
      </c>
    </row>
    <row r="26" spans="1:24" x14ac:dyDescent="0.25">
      <c r="A26" t="s">
        <v>7460</v>
      </c>
      <c r="C26" t="s">
        <v>179</v>
      </c>
      <c r="D26" t="s">
        <v>77</v>
      </c>
      <c r="E26" t="s">
        <v>78</v>
      </c>
      <c r="F26" t="s">
        <v>57</v>
      </c>
      <c r="H26" t="s">
        <v>79</v>
      </c>
      <c r="I26" t="s">
        <v>80</v>
      </c>
      <c r="V26" s="36" t="s">
        <v>10719</v>
      </c>
      <c r="W26" s="36" t="s">
        <v>10719</v>
      </c>
      <c r="X26" s="36" t="s">
        <v>10719</v>
      </c>
    </row>
    <row r="27" spans="1:24" ht="45" x14ac:dyDescent="0.25">
      <c r="A27" t="s">
        <v>7461</v>
      </c>
      <c r="B27" t="s">
        <v>180</v>
      </c>
      <c r="C27" t="s">
        <v>181</v>
      </c>
      <c r="E27" t="s">
        <v>34</v>
      </c>
      <c r="H27" s="1" t="s">
        <v>152</v>
      </c>
      <c r="I27" t="s">
        <v>37</v>
      </c>
      <c r="J27" s="1" t="s">
        <v>154</v>
      </c>
      <c r="V27" s="36" t="s">
        <v>10719</v>
      </c>
      <c r="W27" s="36" t="s">
        <v>10719</v>
      </c>
      <c r="X27" s="36" t="s">
        <v>10719</v>
      </c>
    </row>
    <row r="28" spans="1:24" ht="105" x14ac:dyDescent="0.25">
      <c r="A28" t="s">
        <v>7462</v>
      </c>
      <c r="B28" t="s">
        <v>182</v>
      </c>
      <c r="C28" t="s">
        <v>183</v>
      </c>
      <c r="D28" t="s">
        <v>184</v>
      </c>
      <c r="E28" t="s">
        <v>34</v>
      </c>
      <c r="G28" t="s">
        <v>185</v>
      </c>
      <c r="H28" s="1" t="s">
        <v>186</v>
      </c>
      <c r="I28" t="s">
        <v>187</v>
      </c>
      <c r="J28" s="1" t="s">
        <v>188</v>
      </c>
      <c r="K28" t="s">
        <v>189</v>
      </c>
      <c r="V28" s="36" t="s">
        <v>189</v>
      </c>
      <c r="W28" s="36" t="str">
        <f t="shared" si="1"/>
        <v>Tonnage Data Confidential</v>
      </c>
      <c r="X28" s="36" t="s">
        <v>10719</v>
      </c>
    </row>
    <row r="29" spans="1:24" ht="75" x14ac:dyDescent="0.25">
      <c r="A29" t="s">
        <v>6350</v>
      </c>
      <c r="B29" t="s">
        <v>30</v>
      </c>
      <c r="C29" t="s">
        <v>190</v>
      </c>
      <c r="D29" t="s">
        <v>56</v>
      </c>
      <c r="E29" t="s">
        <v>34</v>
      </c>
      <c r="F29" t="s">
        <v>57</v>
      </c>
      <c r="H29" s="1" t="s">
        <v>191</v>
      </c>
      <c r="I29" t="s">
        <v>37</v>
      </c>
      <c r="J29" s="1" t="s">
        <v>192</v>
      </c>
      <c r="V29" s="36" t="s">
        <v>10719</v>
      </c>
      <c r="W29" s="36" t="s">
        <v>10719</v>
      </c>
      <c r="X29" s="36" t="s">
        <v>10719</v>
      </c>
    </row>
    <row r="30" spans="1:24" ht="105" x14ac:dyDescent="0.25">
      <c r="A30" t="s">
        <v>6031</v>
      </c>
      <c r="B30" t="s">
        <v>193</v>
      </c>
      <c r="C30" t="s">
        <v>194</v>
      </c>
      <c r="D30" t="s">
        <v>195</v>
      </c>
      <c r="E30" t="s">
        <v>34</v>
      </c>
      <c r="H30" s="1" t="s">
        <v>196</v>
      </c>
      <c r="I30" t="s">
        <v>197</v>
      </c>
      <c r="J30" s="1" t="s">
        <v>198</v>
      </c>
      <c r="V30" s="36" t="s">
        <v>10719</v>
      </c>
      <c r="W30" s="36" t="s">
        <v>10719</v>
      </c>
      <c r="X30" s="36" t="s">
        <v>10719</v>
      </c>
    </row>
    <row r="31" spans="1:24" x14ac:dyDescent="0.25">
      <c r="A31" t="s">
        <v>7463</v>
      </c>
      <c r="C31" t="s">
        <v>199</v>
      </c>
      <c r="D31" t="s">
        <v>77</v>
      </c>
      <c r="E31" t="s">
        <v>200</v>
      </c>
      <c r="F31" t="s">
        <v>201</v>
      </c>
      <c r="H31" t="s">
        <v>79</v>
      </c>
      <c r="I31" t="s">
        <v>202</v>
      </c>
      <c r="L31" t="s">
        <v>203</v>
      </c>
      <c r="M31" t="s">
        <v>204</v>
      </c>
      <c r="N31" t="s">
        <v>205</v>
      </c>
      <c r="V31" s="36" t="s">
        <v>10719</v>
      </c>
      <c r="W31" s="36" t="s">
        <v>10719</v>
      </c>
      <c r="X31" s="36" t="s">
        <v>10719</v>
      </c>
    </row>
    <row r="32" spans="1:24" x14ac:dyDescent="0.25">
      <c r="A32" t="s">
        <v>6033</v>
      </c>
      <c r="B32" t="s">
        <v>206</v>
      </c>
      <c r="C32" t="s">
        <v>207</v>
      </c>
      <c r="D32" t="s">
        <v>77</v>
      </c>
      <c r="E32" t="s">
        <v>208</v>
      </c>
      <c r="F32" t="s">
        <v>57</v>
      </c>
      <c r="G32" t="s">
        <v>35</v>
      </c>
      <c r="H32" t="s">
        <v>79</v>
      </c>
      <c r="I32" t="s">
        <v>209</v>
      </c>
      <c r="L32" t="s">
        <v>210</v>
      </c>
      <c r="M32" t="s">
        <v>211</v>
      </c>
      <c r="N32" t="s">
        <v>212</v>
      </c>
      <c r="V32" s="36" t="s">
        <v>10719</v>
      </c>
      <c r="W32" s="36" t="s">
        <v>10719</v>
      </c>
      <c r="X32" s="36" t="s">
        <v>10719</v>
      </c>
    </row>
    <row r="33" spans="1:24" ht="45" x14ac:dyDescent="0.25">
      <c r="A33" t="s">
        <v>6352</v>
      </c>
      <c r="B33" t="s">
        <v>30</v>
      </c>
      <c r="C33" t="s">
        <v>213</v>
      </c>
      <c r="D33" t="s">
        <v>56</v>
      </c>
      <c r="E33" t="s">
        <v>34</v>
      </c>
      <c r="F33" t="s">
        <v>57</v>
      </c>
      <c r="H33" s="1" t="s">
        <v>214</v>
      </c>
      <c r="I33" t="s">
        <v>37</v>
      </c>
      <c r="J33" s="1" t="s">
        <v>215</v>
      </c>
      <c r="V33" s="36" t="s">
        <v>10719</v>
      </c>
      <c r="W33" s="36" t="s">
        <v>10719</v>
      </c>
      <c r="X33" s="36" t="s">
        <v>10719</v>
      </c>
    </row>
    <row r="34" spans="1:24" ht="60" x14ac:dyDescent="0.25">
      <c r="A34" t="s">
        <v>7464</v>
      </c>
      <c r="B34" t="s">
        <v>216</v>
      </c>
      <c r="C34" t="s">
        <v>217</v>
      </c>
      <c r="E34" t="s">
        <v>34</v>
      </c>
      <c r="G34" t="s">
        <v>185</v>
      </c>
      <c r="H34" s="1" t="s">
        <v>218</v>
      </c>
      <c r="I34" t="s">
        <v>37</v>
      </c>
      <c r="J34" s="1" t="s">
        <v>219</v>
      </c>
      <c r="K34" t="s">
        <v>189</v>
      </c>
      <c r="V34" s="36" t="s">
        <v>189</v>
      </c>
      <c r="W34" s="36" t="str">
        <f t="shared" si="1"/>
        <v>Tonnage Data Confidential</v>
      </c>
      <c r="X34" s="36" t="s">
        <v>10719</v>
      </c>
    </row>
    <row r="35" spans="1:24" ht="390" x14ac:dyDescent="0.25">
      <c r="A35" t="s">
        <v>6873</v>
      </c>
      <c r="B35" t="s">
        <v>222</v>
      </c>
      <c r="C35" t="s">
        <v>223</v>
      </c>
      <c r="D35" t="s">
        <v>106</v>
      </c>
      <c r="E35" t="s">
        <v>34</v>
      </c>
      <c r="G35" t="s">
        <v>21</v>
      </c>
      <c r="H35" s="1" t="s">
        <v>224</v>
      </c>
      <c r="I35" t="s">
        <v>225</v>
      </c>
      <c r="J35" s="1" t="s">
        <v>226</v>
      </c>
      <c r="K35" t="s">
        <v>25</v>
      </c>
      <c r="O35" s="1" t="s">
        <v>227</v>
      </c>
      <c r="P35" t="s">
        <v>29</v>
      </c>
      <c r="V35" s="36" t="s">
        <v>25</v>
      </c>
      <c r="W35" s="36" t="str">
        <f t="shared" si="1"/>
        <v>Intermediate Use Only</v>
      </c>
      <c r="X35" s="36">
        <f t="shared" si="0"/>
        <v>0</v>
      </c>
    </row>
    <row r="36" spans="1:24" ht="409.5" x14ac:dyDescent="0.25">
      <c r="A36" t="s">
        <v>6042</v>
      </c>
      <c r="B36" t="s">
        <v>228</v>
      </c>
      <c r="C36" t="s">
        <v>229</v>
      </c>
      <c r="D36" t="s">
        <v>67</v>
      </c>
      <c r="E36" t="s">
        <v>34</v>
      </c>
      <c r="G36" t="s">
        <v>118</v>
      </c>
      <c r="H36" s="1" t="s">
        <v>230</v>
      </c>
      <c r="I36" t="s">
        <v>231</v>
      </c>
      <c r="J36" s="1" t="s">
        <v>232</v>
      </c>
      <c r="K36" t="s">
        <v>233</v>
      </c>
      <c r="M36" t="s">
        <v>234</v>
      </c>
      <c r="N36" t="s">
        <v>235</v>
      </c>
      <c r="O36" s="1" t="s">
        <v>236</v>
      </c>
      <c r="P36" s="1" t="s">
        <v>237</v>
      </c>
      <c r="V36" s="36" t="s">
        <v>7422</v>
      </c>
      <c r="W36" s="21">
        <v>1000000</v>
      </c>
      <c r="X36" s="36">
        <f t="shared" si="0"/>
        <v>20000</v>
      </c>
    </row>
    <row r="37" spans="1:24" ht="255" x14ac:dyDescent="0.25">
      <c r="A37" t="s">
        <v>6043</v>
      </c>
      <c r="B37" t="s">
        <v>238</v>
      </c>
      <c r="C37" t="s">
        <v>239</v>
      </c>
      <c r="E37" t="s">
        <v>240</v>
      </c>
      <c r="G37" t="s">
        <v>35</v>
      </c>
      <c r="H37" t="s">
        <v>241</v>
      </c>
      <c r="I37" s="1" t="s">
        <v>242</v>
      </c>
      <c r="J37" t="s">
        <v>243</v>
      </c>
      <c r="K37" t="s">
        <v>96</v>
      </c>
      <c r="V37" s="36" t="s">
        <v>7417</v>
      </c>
      <c r="W37" s="36" t="str">
        <f t="shared" si="1"/>
        <v xml:space="preserve">10000 </v>
      </c>
      <c r="X37" s="36">
        <f t="shared" si="0"/>
        <v>200</v>
      </c>
    </row>
    <row r="38" spans="1:24" ht="409.5" x14ac:dyDescent="0.25">
      <c r="A38" t="s">
        <v>6044</v>
      </c>
      <c r="B38" t="s">
        <v>244</v>
      </c>
      <c r="C38" t="s">
        <v>245</v>
      </c>
      <c r="D38" t="s">
        <v>67</v>
      </c>
      <c r="E38" t="s">
        <v>34</v>
      </c>
      <c r="G38" t="s">
        <v>35</v>
      </c>
      <c r="H38" s="1" t="s">
        <v>246</v>
      </c>
      <c r="I38" t="s">
        <v>247</v>
      </c>
      <c r="J38" s="1" t="s">
        <v>248</v>
      </c>
      <c r="K38" t="s">
        <v>96</v>
      </c>
      <c r="M38" t="s">
        <v>249</v>
      </c>
      <c r="N38" t="s">
        <v>250</v>
      </c>
      <c r="O38" s="1" t="s">
        <v>126</v>
      </c>
      <c r="P38" s="1" t="s">
        <v>251</v>
      </c>
      <c r="V38" s="36" t="s">
        <v>7417</v>
      </c>
      <c r="W38" s="36" t="str">
        <f t="shared" si="1"/>
        <v xml:space="preserve">10000 </v>
      </c>
      <c r="X38" s="36">
        <f t="shared" si="0"/>
        <v>200</v>
      </c>
    </row>
    <row r="39" spans="1:24" ht="409.5" x14ac:dyDescent="0.25">
      <c r="A39" t="s">
        <v>3050</v>
      </c>
      <c r="B39" t="s">
        <v>252</v>
      </c>
      <c r="C39" t="s">
        <v>253</v>
      </c>
      <c r="D39" t="s">
        <v>67</v>
      </c>
      <c r="E39" t="s">
        <v>34</v>
      </c>
      <c r="F39" t="s">
        <v>57</v>
      </c>
      <c r="G39" t="s">
        <v>118</v>
      </c>
      <c r="H39" s="1" t="s">
        <v>254</v>
      </c>
      <c r="I39" t="s">
        <v>255</v>
      </c>
      <c r="J39" s="1" t="s">
        <v>256</v>
      </c>
      <c r="K39" t="s">
        <v>257</v>
      </c>
      <c r="M39" t="s">
        <v>258</v>
      </c>
      <c r="N39" t="s">
        <v>259</v>
      </c>
      <c r="O39" s="1" t="s">
        <v>260</v>
      </c>
      <c r="P39" s="1" t="s">
        <v>261</v>
      </c>
      <c r="R39" t="s">
        <v>262</v>
      </c>
      <c r="V39" s="36" t="s">
        <v>7423</v>
      </c>
      <c r="W39" s="21">
        <v>10000</v>
      </c>
      <c r="X39" s="36">
        <f t="shared" si="0"/>
        <v>200</v>
      </c>
    </row>
    <row r="40" spans="1:24" ht="409.5" x14ac:dyDescent="0.25">
      <c r="A40" t="s">
        <v>4561</v>
      </c>
      <c r="B40" t="s">
        <v>263</v>
      </c>
      <c r="C40" t="s">
        <v>264</v>
      </c>
      <c r="E40" t="s">
        <v>34</v>
      </c>
      <c r="F40" t="s">
        <v>265</v>
      </c>
      <c r="G40" t="s">
        <v>35</v>
      </c>
      <c r="H40" s="1" t="s">
        <v>266</v>
      </c>
      <c r="I40" t="s">
        <v>267</v>
      </c>
      <c r="J40" s="1" t="s">
        <v>268</v>
      </c>
      <c r="K40" t="s">
        <v>165</v>
      </c>
      <c r="M40" t="s">
        <v>269</v>
      </c>
      <c r="N40" t="s">
        <v>270</v>
      </c>
      <c r="O40" s="1" t="s">
        <v>271</v>
      </c>
      <c r="P40" s="1" t="s">
        <v>272</v>
      </c>
      <c r="Q40" s="1" t="s">
        <v>273</v>
      </c>
      <c r="V40" s="36" t="s">
        <v>7421</v>
      </c>
      <c r="W40" s="36" t="str">
        <f t="shared" si="1"/>
        <v xml:space="preserve">10000000 </v>
      </c>
      <c r="X40" s="36">
        <f t="shared" si="0"/>
        <v>200000</v>
      </c>
    </row>
    <row r="41" spans="1:24" ht="409.5" x14ac:dyDescent="0.25">
      <c r="A41" t="s">
        <v>3101</v>
      </c>
      <c r="B41" t="s">
        <v>274</v>
      </c>
      <c r="C41" t="s">
        <v>275</v>
      </c>
      <c r="E41" t="s">
        <v>34</v>
      </c>
      <c r="F41" t="s">
        <v>107</v>
      </c>
      <c r="G41" t="s">
        <v>35</v>
      </c>
      <c r="H41" s="1" t="s">
        <v>276</v>
      </c>
      <c r="I41" t="s">
        <v>277</v>
      </c>
      <c r="J41" s="1" t="s">
        <v>278</v>
      </c>
      <c r="K41" t="s">
        <v>165</v>
      </c>
      <c r="M41" t="s">
        <v>279</v>
      </c>
      <c r="N41" t="s">
        <v>280</v>
      </c>
      <c r="O41" s="1" t="s">
        <v>281</v>
      </c>
      <c r="P41" s="1" t="s">
        <v>282</v>
      </c>
      <c r="V41" s="36" t="s">
        <v>7421</v>
      </c>
      <c r="W41" s="36" t="str">
        <f t="shared" si="1"/>
        <v xml:space="preserve">10000000 </v>
      </c>
      <c r="X41" s="36">
        <f t="shared" si="0"/>
        <v>200000</v>
      </c>
    </row>
    <row r="42" spans="1:24" ht="409.5" x14ac:dyDescent="0.25">
      <c r="A42" t="s">
        <v>6045</v>
      </c>
      <c r="B42" t="s">
        <v>283</v>
      </c>
      <c r="C42" t="s">
        <v>284</v>
      </c>
      <c r="E42" t="s">
        <v>34</v>
      </c>
      <c r="G42" t="s">
        <v>35</v>
      </c>
      <c r="H42" s="1" t="s">
        <v>285</v>
      </c>
      <c r="I42" t="s">
        <v>286</v>
      </c>
      <c r="J42" s="1" t="s">
        <v>287</v>
      </c>
      <c r="K42" t="s">
        <v>165</v>
      </c>
      <c r="M42" t="s">
        <v>288</v>
      </c>
      <c r="N42" t="s">
        <v>289</v>
      </c>
      <c r="O42" s="1" t="s">
        <v>290</v>
      </c>
      <c r="P42" s="1" t="s">
        <v>291</v>
      </c>
      <c r="Q42" s="1" t="s">
        <v>292</v>
      </c>
      <c r="V42" s="36" t="s">
        <v>7421</v>
      </c>
      <c r="W42" s="36" t="str">
        <f t="shared" si="1"/>
        <v xml:space="preserve">10000000 </v>
      </c>
      <c r="X42" s="36">
        <f t="shared" si="0"/>
        <v>200000</v>
      </c>
    </row>
    <row r="43" spans="1:24" ht="75" x14ac:dyDescent="0.25">
      <c r="A43" t="s">
        <v>7465</v>
      </c>
      <c r="B43" t="s">
        <v>293</v>
      </c>
      <c r="C43" t="s">
        <v>294</v>
      </c>
      <c r="D43" t="s">
        <v>67</v>
      </c>
      <c r="E43" t="s">
        <v>34</v>
      </c>
      <c r="H43" s="1" t="s">
        <v>295</v>
      </c>
      <c r="I43" t="s">
        <v>296</v>
      </c>
      <c r="J43" s="1" t="s">
        <v>297</v>
      </c>
      <c r="M43" t="s">
        <v>298</v>
      </c>
      <c r="N43" t="s">
        <v>299</v>
      </c>
      <c r="V43" s="36" t="s">
        <v>10719</v>
      </c>
      <c r="W43" s="36" t="s">
        <v>10719</v>
      </c>
      <c r="X43" s="36" t="s">
        <v>10719</v>
      </c>
    </row>
    <row r="44" spans="1:24" ht="45" x14ac:dyDescent="0.25">
      <c r="A44" t="s">
        <v>7466</v>
      </c>
      <c r="B44" t="s">
        <v>300</v>
      </c>
      <c r="C44" t="s">
        <v>301</v>
      </c>
      <c r="D44" t="s">
        <v>195</v>
      </c>
      <c r="E44" t="s">
        <v>34</v>
      </c>
      <c r="G44" t="s">
        <v>185</v>
      </c>
      <c r="H44" s="1" t="s">
        <v>302</v>
      </c>
      <c r="I44" t="s">
        <v>303</v>
      </c>
      <c r="J44" s="1" t="s">
        <v>304</v>
      </c>
      <c r="K44" t="s">
        <v>189</v>
      </c>
      <c r="M44" t="s">
        <v>305</v>
      </c>
      <c r="N44" t="s">
        <v>306</v>
      </c>
      <c r="V44" s="36" t="s">
        <v>189</v>
      </c>
      <c r="W44" s="36" t="str">
        <f t="shared" si="1"/>
        <v>Tonnage Data Confidential</v>
      </c>
      <c r="X44" s="36" t="str">
        <f t="shared" si="0"/>
        <v/>
      </c>
    </row>
    <row r="45" spans="1:24" ht="409.5" x14ac:dyDescent="0.25">
      <c r="A45" t="s">
        <v>4611</v>
      </c>
      <c r="B45" s="1" t="s">
        <v>307</v>
      </c>
      <c r="C45" t="s">
        <v>308</v>
      </c>
      <c r="E45" t="s">
        <v>309</v>
      </c>
      <c r="F45" t="s">
        <v>265</v>
      </c>
      <c r="G45" t="s">
        <v>35</v>
      </c>
      <c r="H45" s="1" t="s">
        <v>310</v>
      </c>
      <c r="I45" s="1" t="s">
        <v>311</v>
      </c>
      <c r="J45" s="1" t="s">
        <v>312</v>
      </c>
      <c r="K45" t="s">
        <v>119</v>
      </c>
      <c r="L45" t="s">
        <v>313</v>
      </c>
      <c r="M45" t="s">
        <v>314</v>
      </c>
      <c r="N45" t="s">
        <v>315</v>
      </c>
      <c r="O45" s="1" t="s">
        <v>316</v>
      </c>
      <c r="P45" t="s">
        <v>317</v>
      </c>
      <c r="R45" t="s">
        <v>318</v>
      </c>
      <c r="V45" s="36" t="s">
        <v>7419</v>
      </c>
      <c r="W45" s="36" t="str">
        <f t="shared" si="1"/>
        <v xml:space="preserve">100000 </v>
      </c>
      <c r="X45" s="36">
        <f t="shared" si="0"/>
        <v>2000</v>
      </c>
    </row>
    <row r="46" spans="1:24" ht="409.5" x14ac:dyDescent="0.25">
      <c r="A46" t="s">
        <v>3119</v>
      </c>
      <c r="B46" t="s">
        <v>319</v>
      </c>
      <c r="C46" t="s">
        <v>320</v>
      </c>
      <c r="D46" t="s">
        <v>321</v>
      </c>
      <c r="E46" t="s">
        <v>34</v>
      </c>
      <c r="F46" t="s">
        <v>57</v>
      </c>
      <c r="G46" t="s">
        <v>35</v>
      </c>
      <c r="H46" s="1" t="s">
        <v>322</v>
      </c>
      <c r="I46" t="s">
        <v>323</v>
      </c>
      <c r="J46" s="1" t="s">
        <v>324</v>
      </c>
      <c r="K46" t="s">
        <v>96</v>
      </c>
      <c r="M46" t="s">
        <v>325</v>
      </c>
      <c r="N46" t="s">
        <v>326</v>
      </c>
      <c r="O46" s="1" t="s">
        <v>117</v>
      </c>
      <c r="P46" s="1" t="s">
        <v>327</v>
      </c>
      <c r="R46" t="s">
        <v>328</v>
      </c>
      <c r="V46" s="36" t="s">
        <v>7417</v>
      </c>
      <c r="W46" s="36" t="str">
        <f t="shared" si="1"/>
        <v xml:space="preserve">10000 </v>
      </c>
      <c r="X46" s="36">
        <f t="shared" si="0"/>
        <v>200</v>
      </c>
    </row>
    <row r="47" spans="1:24" ht="120" x14ac:dyDescent="0.25">
      <c r="A47" t="s">
        <v>3071</v>
      </c>
      <c r="B47" t="s">
        <v>329</v>
      </c>
      <c r="C47" t="s">
        <v>330</v>
      </c>
      <c r="E47" t="s">
        <v>34</v>
      </c>
      <c r="F47" t="s">
        <v>57</v>
      </c>
      <c r="G47" t="s">
        <v>21</v>
      </c>
      <c r="H47" s="1" t="s">
        <v>331</v>
      </c>
      <c r="I47" t="s">
        <v>332</v>
      </c>
      <c r="J47" s="1" t="s">
        <v>333</v>
      </c>
      <c r="K47" t="s">
        <v>25</v>
      </c>
      <c r="P47" t="s">
        <v>29</v>
      </c>
      <c r="V47" s="36" t="s">
        <v>25</v>
      </c>
      <c r="W47" s="36" t="str">
        <f t="shared" si="1"/>
        <v>Intermediate Use Only</v>
      </c>
      <c r="X47" s="36">
        <f t="shared" si="0"/>
        <v>0</v>
      </c>
    </row>
    <row r="48" spans="1:24" ht="60" x14ac:dyDescent="0.25">
      <c r="A48" t="s">
        <v>6053</v>
      </c>
      <c r="B48" t="s">
        <v>334</v>
      </c>
      <c r="C48" t="s">
        <v>335</v>
      </c>
      <c r="D48" t="s">
        <v>321</v>
      </c>
      <c r="E48" t="s">
        <v>34</v>
      </c>
      <c r="H48" s="1" t="s">
        <v>336</v>
      </c>
      <c r="I48" t="s">
        <v>337</v>
      </c>
      <c r="J48" s="1" t="s">
        <v>338</v>
      </c>
      <c r="M48" t="s">
        <v>339</v>
      </c>
      <c r="N48" t="s">
        <v>340</v>
      </c>
      <c r="V48" s="36" t="s">
        <v>10719</v>
      </c>
      <c r="W48" s="36" t="s">
        <v>10719</v>
      </c>
      <c r="X48" s="36" t="s">
        <v>10719</v>
      </c>
    </row>
    <row r="49" spans="1:24" ht="409.5" x14ac:dyDescent="0.25">
      <c r="A49" t="s">
        <v>4669</v>
      </c>
      <c r="B49" t="s">
        <v>341</v>
      </c>
      <c r="C49" t="s">
        <v>342</v>
      </c>
      <c r="E49" t="s">
        <v>343</v>
      </c>
      <c r="F49" t="s">
        <v>265</v>
      </c>
      <c r="G49" t="s">
        <v>35</v>
      </c>
      <c r="H49" s="1" t="s">
        <v>344</v>
      </c>
      <c r="I49" t="s">
        <v>345</v>
      </c>
      <c r="J49" s="1" t="s">
        <v>346</v>
      </c>
      <c r="K49" t="s">
        <v>96</v>
      </c>
      <c r="L49" t="s">
        <v>347</v>
      </c>
      <c r="M49" t="s">
        <v>348</v>
      </c>
      <c r="N49" t="s">
        <v>349</v>
      </c>
      <c r="O49" s="1" t="s">
        <v>126</v>
      </c>
      <c r="P49" s="1" t="s">
        <v>350</v>
      </c>
      <c r="R49" t="s">
        <v>351</v>
      </c>
      <c r="V49" s="36" t="s">
        <v>7417</v>
      </c>
      <c r="W49" s="36" t="str">
        <f t="shared" si="1"/>
        <v xml:space="preserve">10000 </v>
      </c>
      <c r="X49" s="36">
        <f t="shared" si="0"/>
        <v>200</v>
      </c>
    </row>
    <row r="50" spans="1:24" ht="409.5" x14ac:dyDescent="0.25">
      <c r="A50" t="s">
        <v>3090</v>
      </c>
      <c r="B50" t="s">
        <v>352</v>
      </c>
      <c r="C50" t="s">
        <v>353</v>
      </c>
      <c r="D50" t="s">
        <v>321</v>
      </c>
      <c r="E50" t="s">
        <v>34</v>
      </c>
      <c r="F50" t="s">
        <v>57</v>
      </c>
      <c r="G50" t="s">
        <v>35</v>
      </c>
      <c r="H50" s="1" t="s">
        <v>354</v>
      </c>
      <c r="I50" t="s">
        <v>355</v>
      </c>
      <c r="J50" s="1" t="s">
        <v>356</v>
      </c>
      <c r="K50" t="s">
        <v>39</v>
      </c>
      <c r="M50" t="s">
        <v>357</v>
      </c>
      <c r="N50" t="s">
        <v>358</v>
      </c>
      <c r="O50" s="1" t="s">
        <v>359</v>
      </c>
      <c r="P50" s="1" t="s">
        <v>360</v>
      </c>
      <c r="V50" s="36" t="s">
        <v>7413</v>
      </c>
      <c r="W50" s="36" t="str">
        <f t="shared" si="1"/>
        <v xml:space="preserve">1000 </v>
      </c>
      <c r="X50" s="36">
        <f t="shared" si="0"/>
        <v>20</v>
      </c>
    </row>
    <row r="51" spans="1:24" ht="180" x14ac:dyDescent="0.25">
      <c r="A51" t="s">
        <v>3118</v>
      </c>
      <c r="B51" t="s">
        <v>361</v>
      </c>
      <c r="C51" t="s">
        <v>362</v>
      </c>
      <c r="D51" t="s">
        <v>321</v>
      </c>
      <c r="E51" t="s">
        <v>34</v>
      </c>
      <c r="F51" t="s">
        <v>57</v>
      </c>
      <c r="G51" t="s">
        <v>35</v>
      </c>
      <c r="H51" s="1" t="s">
        <v>322</v>
      </c>
      <c r="I51" t="s">
        <v>363</v>
      </c>
      <c r="J51" s="1" t="s">
        <v>324</v>
      </c>
      <c r="K51" t="s">
        <v>39</v>
      </c>
      <c r="M51" t="s">
        <v>364</v>
      </c>
      <c r="N51" t="s">
        <v>365</v>
      </c>
      <c r="O51" s="1" t="s">
        <v>366</v>
      </c>
      <c r="P51" s="1" t="s">
        <v>75</v>
      </c>
      <c r="V51" s="36" t="s">
        <v>7413</v>
      </c>
      <c r="W51" s="36" t="str">
        <f t="shared" si="1"/>
        <v xml:space="preserve">1000 </v>
      </c>
      <c r="X51" s="36">
        <f t="shared" si="0"/>
        <v>20</v>
      </c>
    </row>
    <row r="52" spans="1:24" x14ac:dyDescent="0.25">
      <c r="A52" t="s">
        <v>3121</v>
      </c>
      <c r="B52" t="s">
        <v>371</v>
      </c>
      <c r="C52" t="s">
        <v>372</v>
      </c>
      <c r="D52" t="s">
        <v>56</v>
      </c>
      <c r="E52" t="s">
        <v>34</v>
      </c>
      <c r="F52" t="s">
        <v>57</v>
      </c>
      <c r="H52" t="s">
        <v>58</v>
      </c>
      <c r="I52" t="s">
        <v>37</v>
      </c>
      <c r="J52" t="s">
        <v>59</v>
      </c>
      <c r="V52" s="36" t="s">
        <v>10719</v>
      </c>
      <c r="W52" s="36" t="s">
        <v>10719</v>
      </c>
      <c r="X52" s="36" t="s">
        <v>10719</v>
      </c>
    </row>
    <row r="53" spans="1:24" ht="75" x14ac:dyDescent="0.25">
      <c r="A53" t="s">
        <v>3116</v>
      </c>
      <c r="B53" t="s">
        <v>373</v>
      </c>
      <c r="C53" t="s">
        <v>374</v>
      </c>
      <c r="D53" t="s">
        <v>321</v>
      </c>
      <c r="E53" t="s">
        <v>34</v>
      </c>
      <c r="F53" t="s">
        <v>57</v>
      </c>
      <c r="H53" s="1" t="s">
        <v>322</v>
      </c>
      <c r="I53" t="s">
        <v>375</v>
      </c>
      <c r="J53" s="1" t="s">
        <v>324</v>
      </c>
      <c r="M53" t="s">
        <v>376</v>
      </c>
      <c r="N53" t="s">
        <v>377</v>
      </c>
      <c r="V53" s="36" t="s">
        <v>10719</v>
      </c>
      <c r="W53" s="36" t="s">
        <v>10719</v>
      </c>
      <c r="X53" s="36" t="s">
        <v>10719</v>
      </c>
    </row>
    <row r="54" spans="1:24" ht="210" x14ac:dyDescent="0.25">
      <c r="A54" t="s">
        <v>3037</v>
      </c>
      <c r="B54" t="s">
        <v>378</v>
      </c>
      <c r="C54" t="s">
        <v>379</v>
      </c>
      <c r="D54" t="s">
        <v>56</v>
      </c>
      <c r="E54" t="s">
        <v>34</v>
      </c>
      <c r="F54" t="s">
        <v>57</v>
      </c>
      <c r="G54" t="s">
        <v>35</v>
      </c>
      <c r="H54" s="1" t="s">
        <v>191</v>
      </c>
      <c r="I54" t="s">
        <v>37</v>
      </c>
      <c r="J54" s="1" t="s">
        <v>192</v>
      </c>
      <c r="K54" t="s">
        <v>119</v>
      </c>
      <c r="O54" s="1" t="s">
        <v>380</v>
      </c>
      <c r="P54" t="s">
        <v>381</v>
      </c>
      <c r="V54" s="36" t="s">
        <v>7419</v>
      </c>
      <c r="W54" s="36" t="str">
        <f t="shared" ref="W54:W90" si="2">IF(V54="","",IF(IFERROR(SEARCH("confidential",V54),0)=0,IF(IFERROR(SEARCH("Intermediate",V54),0)=0,RIGHT(V54,LEN(V54)-SEARCH("-",V54)-1),V54),V54))</f>
        <v xml:space="preserve">100000 </v>
      </c>
      <c r="X54" s="36">
        <f t="shared" ref="X54:X90" si="3">IF(IFERROR(SEARCH("intermediate",W54),999)=999,IFERROR(W54*0.02,""),0)</f>
        <v>2000</v>
      </c>
    </row>
    <row r="55" spans="1:24" ht="300" x14ac:dyDescent="0.25">
      <c r="A55" t="s">
        <v>6055</v>
      </c>
      <c r="B55" t="s">
        <v>382</v>
      </c>
      <c r="C55" t="s">
        <v>383</v>
      </c>
      <c r="E55" t="s">
        <v>34</v>
      </c>
      <c r="G55" t="s">
        <v>21</v>
      </c>
      <c r="H55" s="1" t="s">
        <v>384</v>
      </c>
      <c r="I55" t="s">
        <v>385</v>
      </c>
      <c r="J55" s="1" t="s">
        <v>386</v>
      </c>
      <c r="K55" t="s">
        <v>25</v>
      </c>
      <c r="O55" s="1" t="s">
        <v>28</v>
      </c>
      <c r="P55" s="1" t="s">
        <v>172</v>
      </c>
      <c r="V55" s="36" t="s">
        <v>25</v>
      </c>
      <c r="W55" s="36" t="str">
        <f t="shared" si="2"/>
        <v>Intermediate Use Only</v>
      </c>
      <c r="X55" s="36">
        <f t="shared" si="3"/>
        <v>0</v>
      </c>
    </row>
    <row r="56" spans="1:24" x14ac:dyDescent="0.25">
      <c r="A56" t="s">
        <v>6187</v>
      </c>
      <c r="B56" t="s">
        <v>387</v>
      </c>
      <c r="C56" t="s">
        <v>388</v>
      </c>
      <c r="D56" t="s">
        <v>389</v>
      </c>
      <c r="E56" t="s">
        <v>34</v>
      </c>
      <c r="H56" t="s">
        <v>94</v>
      </c>
      <c r="I56" t="s">
        <v>390</v>
      </c>
      <c r="J56" t="s">
        <v>95</v>
      </c>
      <c r="M56" t="s">
        <v>391</v>
      </c>
      <c r="N56" t="s">
        <v>392</v>
      </c>
      <c r="V56" s="36" t="s">
        <v>10719</v>
      </c>
      <c r="W56" s="36" t="s">
        <v>10719</v>
      </c>
      <c r="X56" s="36" t="s">
        <v>10719</v>
      </c>
    </row>
    <row r="57" spans="1:24" ht="409.5" x14ac:dyDescent="0.25">
      <c r="A57" t="s">
        <v>3106</v>
      </c>
      <c r="B57" t="s">
        <v>393</v>
      </c>
      <c r="C57" t="s">
        <v>394</v>
      </c>
      <c r="D57" t="s">
        <v>321</v>
      </c>
      <c r="E57" t="s">
        <v>34</v>
      </c>
      <c r="F57" t="s">
        <v>107</v>
      </c>
      <c r="G57" t="s">
        <v>35</v>
      </c>
      <c r="H57" s="1" t="s">
        <v>395</v>
      </c>
      <c r="I57" t="s">
        <v>396</v>
      </c>
      <c r="J57" s="1" t="s">
        <v>397</v>
      </c>
      <c r="K57" t="s">
        <v>39</v>
      </c>
      <c r="M57" t="s">
        <v>398</v>
      </c>
      <c r="N57" t="s">
        <v>399</v>
      </c>
      <c r="O57" s="1" t="s">
        <v>400</v>
      </c>
      <c r="P57" s="1" t="s">
        <v>401</v>
      </c>
      <c r="Q57" s="1" t="s">
        <v>402</v>
      </c>
      <c r="V57" s="36" t="s">
        <v>7413</v>
      </c>
      <c r="W57" s="36" t="str">
        <f t="shared" si="2"/>
        <v xml:space="preserve">1000 </v>
      </c>
      <c r="X57" s="36">
        <f t="shared" si="3"/>
        <v>20</v>
      </c>
    </row>
    <row r="58" spans="1:24" ht="375" x14ac:dyDescent="0.25">
      <c r="A58" t="s">
        <v>3021</v>
      </c>
      <c r="B58" t="s">
        <v>403</v>
      </c>
      <c r="C58" t="s">
        <v>404</v>
      </c>
      <c r="D58" t="s">
        <v>67</v>
      </c>
      <c r="E58" t="s">
        <v>34</v>
      </c>
      <c r="F58" t="s">
        <v>57</v>
      </c>
      <c r="G58" t="s">
        <v>118</v>
      </c>
      <c r="H58" s="1" t="s">
        <v>405</v>
      </c>
      <c r="I58" t="s">
        <v>406</v>
      </c>
      <c r="J58" s="1" t="s">
        <v>407</v>
      </c>
      <c r="K58" t="s">
        <v>71</v>
      </c>
      <c r="O58" s="1" t="s">
        <v>408</v>
      </c>
      <c r="P58" s="1" t="s">
        <v>409</v>
      </c>
      <c r="Q58" t="s">
        <v>410</v>
      </c>
      <c r="V58" s="36" t="s">
        <v>7416</v>
      </c>
      <c r="W58" s="36" t="str">
        <f t="shared" si="2"/>
        <v xml:space="preserve">100 </v>
      </c>
      <c r="X58" s="36">
        <f t="shared" si="3"/>
        <v>2</v>
      </c>
    </row>
    <row r="59" spans="1:24" ht="300" x14ac:dyDescent="0.25">
      <c r="A59" t="s">
        <v>3089</v>
      </c>
      <c r="B59" t="s">
        <v>411</v>
      </c>
      <c r="C59" t="s">
        <v>412</v>
      </c>
      <c r="D59" t="s">
        <v>321</v>
      </c>
      <c r="E59" t="s">
        <v>34</v>
      </c>
      <c r="F59" t="s">
        <v>57</v>
      </c>
      <c r="G59" t="s">
        <v>35</v>
      </c>
      <c r="H59" t="s">
        <v>58</v>
      </c>
      <c r="I59" t="s">
        <v>413</v>
      </c>
      <c r="J59" t="s">
        <v>414</v>
      </c>
      <c r="K59" t="s">
        <v>71</v>
      </c>
      <c r="M59" t="s">
        <v>415</v>
      </c>
      <c r="N59" t="s">
        <v>416</v>
      </c>
      <c r="O59" s="1" t="s">
        <v>28</v>
      </c>
      <c r="V59" s="36" t="s">
        <v>7416</v>
      </c>
      <c r="W59" s="36" t="str">
        <f t="shared" si="2"/>
        <v xml:space="preserve">100 </v>
      </c>
      <c r="X59" s="36">
        <f t="shared" si="3"/>
        <v>2</v>
      </c>
    </row>
    <row r="60" spans="1:24" x14ac:dyDescent="0.25">
      <c r="A60" t="s">
        <v>7467</v>
      </c>
      <c r="C60" t="s">
        <v>417</v>
      </c>
      <c r="D60" t="s">
        <v>77</v>
      </c>
      <c r="E60" t="s">
        <v>78</v>
      </c>
      <c r="F60" t="s">
        <v>57</v>
      </c>
      <c r="H60" t="s">
        <v>79</v>
      </c>
      <c r="I60" t="s">
        <v>80</v>
      </c>
      <c r="V60" s="36" t="s">
        <v>10719</v>
      </c>
      <c r="W60" s="36" t="s">
        <v>10719</v>
      </c>
      <c r="X60" s="36" t="s">
        <v>10719</v>
      </c>
    </row>
    <row r="61" spans="1:24" ht="409.5" x14ac:dyDescent="0.25">
      <c r="A61" t="s">
        <v>4711</v>
      </c>
      <c r="B61" t="s">
        <v>418</v>
      </c>
      <c r="C61" t="s">
        <v>419</v>
      </c>
      <c r="E61" t="s">
        <v>420</v>
      </c>
      <c r="F61" t="s">
        <v>265</v>
      </c>
      <c r="G61" t="s">
        <v>35</v>
      </c>
      <c r="H61" t="s">
        <v>421</v>
      </c>
      <c r="I61" t="s">
        <v>422</v>
      </c>
      <c r="K61" t="s">
        <v>96</v>
      </c>
      <c r="L61" t="s">
        <v>423</v>
      </c>
      <c r="M61" t="s">
        <v>424</v>
      </c>
      <c r="N61" t="s">
        <v>425</v>
      </c>
      <c r="O61" s="1" t="s">
        <v>426</v>
      </c>
      <c r="P61" s="1" t="s">
        <v>427</v>
      </c>
      <c r="Q61" s="1" t="s">
        <v>428</v>
      </c>
      <c r="V61" s="36" t="s">
        <v>7417</v>
      </c>
      <c r="W61" s="36" t="str">
        <f t="shared" si="2"/>
        <v xml:space="preserve">10000 </v>
      </c>
      <c r="X61" s="36">
        <f t="shared" si="3"/>
        <v>200</v>
      </c>
    </row>
    <row r="62" spans="1:24" ht="150" x14ac:dyDescent="0.25">
      <c r="A62" t="s">
        <v>3138</v>
      </c>
      <c r="B62" t="s">
        <v>429</v>
      </c>
      <c r="C62" t="s">
        <v>430</v>
      </c>
      <c r="D62" t="s">
        <v>67</v>
      </c>
      <c r="E62" t="s">
        <v>34</v>
      </c>
      <c r="F62" t="s">
        <v>107</v>
      </c>
      <c r="G62" t="s">
        <v>35</v>
      </c>
      <c r="H62" s="1" t="s">
        <v>431</v>
      </c>
      <c r="I62" t="s">
        <v>37</v>
      </c>
      <c r="J62" s="1" t="s">
        <v>432</v>
      </c>
      <c r="K62" t="s">
        <v>103</v>
      </c>
      <c r="M62" t="s">
        <v>433</v>
      </c>
      <c r="N62" t="s">
        <v>434</v>
      </c>
      <c r="O62" s="1" t="s">
        <v>435</v>
      </c>
      <c r="P62" t="s">
        <v>436</v>
      </c>
      <c r="Q62" s="1" t="s">
        <v>437</v>
      </c>
      <c r="V62" s="36" t="s">
        <v>7418</v>
      </c>
      <c r="W62" s="36" t="str">
        <f t="shared" si="2"/>
        <v xml:space="preserve">10 </v>
      </c>
      <c r="X62" s="36">
        <f t="shared" si="3"/>
        <v>0.2</v>
      </c>
    </row>
    <row r="63" spans="1:24" ht="409.5" x14ac:dyDescent="0.25">
      <c r="A63" t="s">
        <v>3060</v>
      </c>
      <c r="B63" t="s">
        <v>438</v>
      </c>
      <c r="C63" t="s">
        <v>439</v>
      </c>
      <c r="D63" t="s">
        <v>440</v>
      </c>
      <c r="E63" t="s">
        <v>441</v>
      </c>
      <c r="F63" t="s">
        <v>102</v>
      </c>
      <c r="G63" t="s">
        <v>35</v>
      </c>
      <c r="H63" t="s">
        <v>442</v>
      </c>
      <c r="I63" t="s">
        <v>443</v>
      </c>
      <c r="J63" t="s">
        <v>442</v>
      </c>
      <c r="K63" t="s">
        <v>96</v>
      </c>
      <c r="M63" t="s">
        <v>444</v>
      </c>
      <c r="N63" t="s">
        <v>445</v>
      </c>
      <c r="O63" s="1" t="s">
        <v>446</v>
      </c>
      <c r="P63" s="1" t="s">
        <v>447</v>
      </c>
      <c r="Q63" s="1" t="s">
        <v>448</v>
      </c>
      <c r="R63" t="s">
        <v>449</v>
      </c>
      <c r="V63" s="36" t="s">
        <v>7417</v>
      </c>
      <c r="W63" s="36" t="str">
        <f t="shared" si="2"/>
        <v xml:space="preserve">10000 </v>
      </c>
      <c r="X63" s="36">
        <f t="shared" si="3"/>
        <v>200</v>
      </c>
    </row>
    <row r="64" spans="1:24" ht="409.5" x14ac:dyDescent="0.25">
      <c r="A64" t="s">
        <v>3144</v>
      </c>
      <c r="B64" t="s">
        <v>450</v>
      </c>
      <c r="C64" t="s">
        <v>451</v>
      </c>
      <c r="D64" t="s">
        <v>452</v>
      </c>
      <c r="E64" t="s">
        <v>34</v>
      </c>
      <c r="F64" t="s">
        <v>453</v>
      </c>
      <c r="G64" t="s">
        <v>118</v>
      </c>
      <c r="H64" t="s">
        <v>58</v>
      </c>
      <c r="I64" t="s">
        <v>454</v>
      </c>
      <c r="J64" t="s">
        <v>59</v>
      </c>
      <c r="K64" t="s">
        <v>119</v>
      </c>
      <c r="M64" t="s">
        <v>455</v>
      </c>
      <c r="N64" t="s">
        <v>456</v>
      </c>
      <c r="O64" s="1" t="s">
        <v>457</v>
      </c>
      <c r="P64" s="1" t="s">
        <v>458</v>
      </c>
      <c r="Q64" s="1" t="s">
        <v>459</v>
      </c>
      <c r="R64" t="s">
        <v>460</v>
      </c>
      <c r="V64" s="36" t="s">
        <v>7419</v>
      </c>
      <c r="W64" s="36" t="str">
        <f t="shared" si="2"/>
        <v xml:space="preserve">100000 </v>
      </c>
      <c r="X64" s="36">
        <f t="shared" si="3"/>
        <v>2000</v>
      </c>
    </row>
    <row r="65" spans="1:24" x14ac:dyDescent="0.25">
      <c r="A65" t="s">
        <v>3107</v>
      </c>
      <c r="B65" t="s">
        <v>461</v>
      </c>
      <c r="C65" t="s">
        <v>462</v>
      </c>
      <c r="D65" t="s">
        <v>463</v>
      </c>
      <c r="E65" t="s">
        <v>34</v>
      </c>
      <c r="F65" t="s">
        <v>57</v>
      </c>
      <c r="H65" t="s">
        <v>58</v>
      </c>
      <c r="I65" t="s">
        <v>464</v>
      </c>
      <c r="J65" t="s">
        <v>414</v>
      </c>
      <c r="M65" t="s">
        <v>465</v>
      </c>
      <c r="N65" t="s">
        <v>466</v>
      </c>
      <c r="V65" s="36" t="s">
        <v>10719</v>
      </c>
      <c r="W65" s="36" t="s">
        <v>10719</v>
      </c>
      <c r="X65" s="36" t="s">
        <v>10719</v>
      </c>
    </row>
    <row r="66" spans="1:24" x14ac:dyDescent="0.25">
      <c r="A66" t="s">
        <v>3367</v>
      </c>
      <c r="B66" t="s">
        <v>467</v>
      </c>
      <c r="C66" t="s">
        <v>468</v>
      </c>
      <c r="D66" t="s">
        <v>452</v>
      </c>
      <c r="E66" t="s">
        <v>469</v>
      </c>
      <c r="F66" t="s">
        <v>102</v>
      </c>
      <c r="H66" t="s">
        <v>421</v>
      </c>
      <c r="I66" t="s">
        <v>470</v>
      </c>
      <c r="L66" t="s">
        <v>471</v>
      </c>
      <c r="M66" t="s">
        <v>472</v>
      </c>
      <c r="N66" t="s">
        <v>473</v>
      </c>
      <c r="R66" t="s">
        <v>474</v>
      </c>
      <c r="V66" s="36" t="s">
        <v>10719</v>
      </c>
      <c r="W66" s="36" t="s">
        <v>10719</v>
      </c>
      <c r="X66" s="36" t="s">
        <v>10719</v>
      </c>
    </row>
    <row r="67" spans="1:24" ht="60" x14ac:dyDescent="0.25">
      <c r="A67" t="s">
        <v>6063</v>
      </c>
      <c r="B67" t="s">
        <v>475</v>
      </c>
      <c r="C67" t="s">
        <v>476</v>
      </c>
      <c r="D67" t="s">
        <v>440</v>
      </c>
      <c r="E67" t="s">
        <v>34</v>
      </c>
      <c r="H67" s="1" t="s">
        <v>477</v>
      </c>
      <c r="I67" t="s">
        <v>478</v>
      </c>
      <c r="J67" s="1" t="s">
        <v>479</v>
      </c>
      <c r="M67" t="s">
        <v>480</v>
      </c>
      <c r="N67" t="s">
        <v>481</v>
      </c>
      <c r="V67" s="36" t="s">
        <v>10719</v>
      </c>
      <c r="W67" s="36" t="s">
        <v>10719</v>
      </c>
      <c r="X67" s="36" t="s">
        <v>10719</v>
      </c>
    </row>
    <row r="68" spans="1:24" x14ac:dyDescent="0.25">
      <c r="A68" t="s">
        <v>4729</v>
      </c>
      <c r="B68" t="s">
        <v>482</v>
      </c>
      <c r="C68" t="s">
        <v>483</v>
      </c>
      <c r="D68" t="s">
        <v>440</v>
      </c>
      <c r="E68" t="s">
        <v>484</v>
      </c>
      <c r="F68" t="s">
        <v>265</v>
      </c>
      <c r="G68" t="s">
        <v>35</v>
      </c>
      <c r="H68" t="s">
        <v>421</v>
      </c>
      <c r="I68" t="s">
        <v>485</v>
      </c>
      <c r="K68" t="s">
        <v>103</v>
      </c>
      <c r="L68" t="s">
        <v>486</v>
      </c>
      <c r="M68" t="s">
        <v>487</v>
      </c>
      <c r="N68" t="s">
        <v>488</v>
      </c>
      <c r="O68" t="s">
        <v>489</v>
      </c>
      <c r="P68" t="s">
        <v>490</v>
      </c>
      <c r="V68" s="36" t="s">
        <v>7418</v>
      </c>
      <c r="W68" s="36" t="str">
        <f t="shared" si="2"/>
        <v xml:space="preserve">10 </v>
      </c>
      <c r="X68" s="36">
        <f t="shared" si="3"/>
        <v>0.2</v>
      </c>
    </row>
    <row r="69" spans="1:24" ht="409.5" x14ac:dyDescent="0.25">
      <c r="A69" t="s">
        <v>4750</v>
      </c>
      <c r="B69" t="s">
        <v>491</v>
      </c>
      <c r="C69" t="s">
        <v>492</v>
      </c>
      <c r="E69" t="s">
        <v>493</v>
      </c>
      <c r="F69" t="s">
        <v>265</v>
      </c>
      <c r="G69" t="s">
        <v>118</v>
      </c>
      <c r="H69" t="s">
        <v>79</v>
      </c>
      <c r="I69" t="s">
        <v>494</v>
      </c>
      <c r="K69" t="s">
        <v>96</v>
      </c>
      <c r="L69" t="s">
        <v>495</v>
      </c>
      <c r="M69" t="s">
        <v>496</v>
      </c>
      <c r="N69" t="s">
        <v>497</v>
      </c>
      <c r="O69" s="1" t="s">
        <v>498</v>
      </c>
      <c r="P69" s="1" t="s">
        <v>499</v>
      </c>
      <c r="Q69" s="1" t="s">
        <v>500</v>
      </c>
      <c r="V69" s="36" t="s">
        <v>7417</v>
      </c>
      <c r="W69" s="36" t="str">
        <f t="shared" si="2"/>
        <v xml:space="preserve">10000 </v>
      </c>
      <c r="X69" s="36">
        <f t="shared" si="3"/>
        <v>200</v>
      </c>
    </row>
    <row r="70" spans="1:24" ht="90" x14ac:dyDescent="0.25">
      <c r="A70" t="s">
        <v>7468</v>
      </c>
      <c r="B70" t="s">
        <v>501</v>
      </c>
      <c r="C70" t="s">
        <v>502</v>
      </c>
      <c r="E70" t="s">
        <v>34</v>
      </c>
      <c r="G70" t="s">
        <v>185</v>
      </c>
      <c r="H70" s="1" t="s">
        <v>503</v>
      </c>
      <c r="I70" t="s">
        <v>504</v>
      </c>
      <c r="J70" s="1" t="s">
        <v>505</v>
      </c>
      <c r="K70" t="s">
        <v>189</v>
      </c>
      <c r="V70" s="36" t="s">
        <v>189</v>
      </c>
      <c r="W70" s="36" t="str">
        <f t="shared" si="2"/>
        <v>Tonnage Data Confidential</v>
      </c>
      <c r="X70" s="36" t="str">
        <f t="shared" si="3"/>
        <v/>
      </c>
    </row>
    <row r="71" spans="1:24" ht="30" x14ac:dyDescent="0.25">
      <c r="A71" t="s">
        <v>7469</v>
      </c>
      <c r="B71" t="s">
        <v>506</v>
      </c>
      <c r="C71" t="s">
        <v>507</v>
      </c>
      <c r="D71" t="s">
        <v>106</v>
      </c>
      <c r="E71" t="s">
        <v>34</v>
      </c>
      <c r="H71" s="1" t="s">
        <v>508</v>
      </c>
      <c r="I71" t="s">
        <v>509</v>
      </c>
      <c r="J71" s="1" t="s">
        <v>510</v>
      </c>
      <c r="M71" t="s">
        <v>511</v>
      </c>
      <c r="N71" t="s">
        <v>512</v>
      </c>
      <c r="V71" s="36" t="s">
        <v>10719</v>
      </c>
      <c r="W71" s="36" t="s">
        <v>10719</v>
      </c>
      <c r="X71" s="36" t="s">
        <v>10719</v>
      </c>
    </row>
    <row r="72" spans="1:24" ht="45" x14ac:dyDescent="0.25">
      <c r="A72" t="s">
        <v>7470</v>
      </c>
      <c r="B72" t="s">
        <v>513</v>
      </c>
      <c r="C72" t="s">
        <v>514</v>
      </c>
      <c r="D72" t="s">
        <v>106</v>
      </c>
      <c r="E72" t="s">
        <v>34</v>
      </c>
      <c r="H72" s="1" t="s">
        <v>515</v>
      </c>
      <c r="I72" t="s">
        <v>516</v>
      </c>
      <c r="J72" s="1" t="s">
        <v>517</v>
      </c>
      <c r="M72" t="s">
        <v>518</v>
      </c>
      <c r="N72" t="s">
        <v>519</v>
      </c>
      <c r="V72" s="36" t="s">
        <v>10719</v>
      </c>
      <c r="W72" s="36" t="s">
        <v>10719</v>
      </c>
      <c r="X72" s="36" t="s">
        <v>10719</v>
      </c>
    </row>
    <row r="73" spans="1:24" ht="30" x14ac:dyDescent="0.25">
      <c r="A73" t="s">
        <v>3296</v>
      </c>
      <c r="C73" t="s">
        <v>520</v>
      </c>
      <c r="D73" t="s">
        <v>521</v>
      </c>
      <c r="E73" t="s">
        <v>34</v>
      </c>
      <c r="F73" t="s">
        <v>32</v>
      </c>
      <c r="H73" s="1" t="s">
        <v>522</v>
      </c>
      <c r="I73" t="s">
        <v>37</v>
      </c>
      <c r="J73" s="1" t="s">
        <v>523</v>
      </c>
      <c r="R73" t="s">
        <v>524</v>
      </c>
      <c r="V73" s="36" t="s">
        <v>10719</v>
      </c>
      <c r="W73" s="36" t="s">
        <v>10719</v>
      </c>
      <c r="X73" s="36" t="s">
        <v>10719</v>
      </c>
    </row>
    <row r="74" spans="1:24" ht="30" x14ac:dyDescent="0.25">
      <c r="A74" t="s">
        <v>3297</v>
      </c>
      <c r="C74" t="s">
        <v>525</v>
      </c>
      <c r="E74" t="s">
        <v>116</v>
      </c>
      <c r="F74" t="s">
        <v>32</v>
      </c>
      <c r="H74" s="1" t="s">
        <v>522</v>
      </c>
      <c r="I74" t="s">
        <v>37</v>
      </c>
      <c r="J74" s="1" t="s">
        <v>523</v>
      </c>
      <c r="R74" t="s">
        <v>526</v>
      </c>
      <c r="V74" s="36" t="s">
        <v>10719</v>
      </c>
      <c r="W74" s="36" t="s">
        <v>10719</v>
      </c>
      <c r="X74" s="36" t="s">
        <v>10719</v>
      </c>
    </row>
    <row r="75" spans="1:24" ht="45" x14ac:dyDescent="0.25">
      <c r="A75" t="s">
        <v>7471</v>
      </c>
      <c r="B75" s="1" t="s">
        <v>529</v>
      </c>
      <c r="C75" s="1" t="s">
        <v>530</v>
      </c>
      <c r="D75" t="s">
        <v>56</v>
      </c>
      <c r="E75" t="s">
        <v>240</v>
      </c>
      <c r="G75" t="s">
        <v>35</v>
      </c>
      <c r="H75" s="1" t="s">
        <v>531</v>
      </c>
      <c r="I75" t="s">
        <v>37</v>
      </c>
      <c r="J75" t="s">
        <v>59</v>
      </c>
      <c r="K75" t="s">
        <v>96</v>
      </c>
      <c r="V75" s="36" t="s">
        <v>7417</v>
      </c>
      <c r="W75" s="36" t="str">
        <f t="shared" si="2"/>
        <v xml:space="preserve">10000 </v>
      </c>
      <c r="X75" s="36">
        <f t="shared" si="3"/>
        <v>200</v>
      </c>
    </row>
    <row r="76" spans="1:24" ht="300" x14ac:dyDescent="0.25">
      <c r="A76" t="s">
        <v>3142</v>
      </c>
      <c r="B76" t="s">
        <v>532</v>
      </c>
      <c r="C76" t="s">
        <v>533</v>
      </c>
      <c r="D76" t="s">
        <v>534</v>
      </c>
      <c r="E76" t="s">
        <v>535</v>
      </c>
      <c r="F76" t="s">
        <v>57</v>
      </c>
      <c r="G76" t="s">
        <v>21</v>
      </c>
      <c r="H76" t="s">
        <v>536</v>
      </c>
      <c r="I76" t="s">
        <v>537</v>
      </c>
      <c r="J76" t="s">
        <v>536</v>
      </c>
      <c r="K76" t="s">
        <v>25</v>
      </c>
      <c r="M76" t="s">
        <v>538</v>
      </c>
      <c r="N76" t="s">
        <v>539</v>
      </c>
      <c r="O76" s="1" t="s">
        <v>28</v>
      </c>
      <c r="P76" t="s">
        <v>29</v>
      </c>
      <c r="V76" s="36" t="s">
        <v>25</v>
      </c>
      <c r="W76" s="36" t="str">
        <f t="shared" si="2"/>
        <v>Intermediate Use Only</v>
      </c>
      <c r="X76" s="36">
        <f t="shared" si="3"/>
        <v>0</v>
      </c>
    </row>
    <row r="77" spans="1:24" ht="75" x14ac:dyDescent="0.25">
      <c r="A77" t="s">
        <v>7472</v>
      </c>
      <c r="C77" t="s">
        <v>541</v>
      </c>
      <c r="D77" t="s">
        <v>56</v>
      </c>
      <c r="E77" t="s">
        <v>34</v>
      </c>
      <c r="F77" t="s">
        <v>57</v>
      </c>
      <c r="G77" t="s">
        <v>35</v>
      </c>
      <c r="H77" s="1" t="s">
        <v>191</v>
      </c>
      <c r="I77" t="s">
        <v>37</v>
      </c>
      <c r="J77" s="1" t="s">
        <v>192</v>
      </c>
      <c r="V77" s="36" t="s">
        <v>10719</v>
      </c>
      <c r="W77" s="36" t="s">
        <v>10719</v>
      </c>
      <c r="X77" s="36" t="s">
        <v>10719</v>
      </c>
    </row>
    <row r="78" spans="1:24" ht="30" x14ac:dyDescent="0.25">
      <c r="A78" t="s">
        <v>3056</v>
      </c>
      <c r="B78" t="s">
        <v>542</v>
      </c>
      <c r="C78" t="s">
        <v>543</v>
      </c>
      <c r="D78" t="s">
        <v>106</v>
      </c>
      <c r="E78" t="s">
        <v>34</v>
      </c>
      <c r="F78" t="s">
        <v>57</v>
      </c>
      <c r="G78" t="s">
        <v>21</v>
      </c>
      <c r="H78" s="1" t="s">
        <v>508</v>
      </c>
      <c r="I78" t="s">
        <v>544</v>
      </c>
      <c r="J78" s="1" t="s">
        <v>510</v>
      </c>
      <c r="K78" t="s">
        <v>25</v>
      </c>
      <c r="M78" t="s">
        <v>545</v>
      </c>
      <c r="N78" t="s">
        <v>546</v>
      </c>
      <c r="O78" t="s">
        <v>89</v>
      </c>
      <c r="P78" t="s">
        <v>29</v>
      </c>
      <c r="V78" s="36" t="s">
        <v>25</v>
      </c>
      <c r="W78" s="36" t="str">
        <f t="shared" si="2"/>
        <v>Intermediate Use Only</v>
      </c>
      <c r="X78" s="36">
        <f t="shared" si="3"/>
        <v>0</v>
      </c>
    </row>
    <row r="79" spans="1:24" ht="60" x14ac:dyDescent="0.25">
      <c r="A79" t="s">
        <v>3355</v>
      </c>
      <c r="B79" t="s">
        <v>547</v>
      </c>
      <c r="C79" t="s">
        <v>548</v>
      </c>
      <c r="D79" t="s">
        <v>440</v>
      </c>
      <c r="E79" t="s">
        <v>535</v>
      </c>
      <c r="F79" t="s">
        <v>32</v>
      </c>
      <c r="G79" t="s">
        <v>21</v>
      </c>
      <c r="H79" s="1" t="s">
        <v>549</v>
      </c>
      <c r="I79" t="s">
        <v>550</v>
      </c>
      <c r="J79" s="1" t="s">
        <v>551</v>
      </c>
      <c r="K79" t="s">
        <v>25</v>
      </c>
      <c r="M79" t="s">
        <v>552</v>
      </c>
      <c r="N79" t="s">
        <v>553</v>
      </c>
      <c r="O79" t="s">
        <v>89</v>
      </c>
      <c r="P79" t="s">
        <v>29</v>
      </c>
      <c r="V79" s="36" t="s">
        <v>25</v>
      </c>
      <c r="W79" s="36" t="str">
        <f t="shared" si="2"/>
        <v>Intermediate Use Only</v>
      </c>
      <c r="X79" s="36">
        <f t="shared" si="3"/>
        <v>0</v>
      </c>
    </row>
    <row r="80" spans="1:24" ht="135" x14ac:dyDescent="0.25">
      <c r="A80" t="s">
        <v>3130</v>
      </c>
      <c r="B80" t="s">
        <v>554</v>
      </c>
      <c r="C80" t="s">
        <v>555</v>
      </c>
      <c r="D80" t="s">
        <v>19</v>
      </c>
      <c r="E80" t="s">
        <v>34</v>
      </c>
      <c r="F80" t="s">
        <v>107</v>
      </c>
      <c r="H80" s="1" t="s">
        <v>556</v>
      </c>
      <c r="I80" t="s">
        <v>557</v>
      </c>
      <c r="J80" s="1" t="s">
        <v>558</v>
      </c>
      <c r="M80" t="s">
        <v>559</v>
      </c>
      <c r="N80" t="s">
        <v>560</v>
      </c>
      <c r="V80" s="36" t="s">
        <v>10719</v>
      </c>
      <c r="W80" s="36" t="s">
        <v>10719</v>
      </c>
      <c r="X80" s="36" t="s">
        <v>10719</v>
      </c>
    </row>
    <row r="81" spans="1:24" ht="90" x14ac:dyDescent="0.25">
      <c r="A81" t="s">
        <v>5551</v>
      </c>
      <c r="B81" t="s">
        <v>561</v>
      </c>
      <c r="C81" t="s">
        <v>562</v>
      </c>
      <c r="D81" t="s">
        <v>77</v>
      </c>
      <c r="E81" t="s">
        <v>240</v>
      </c>
      <c r="F81" t="s">
        <v>265</v>
      </c>
      <c r="G81" t="s">
        <v>118</v>
      </c>
      <c r="H81" s="1" t="s">
        <v>563</v>
      </c>
      <c r="I81" t="s">
        <v>37</v>
      </c>
      <c r="J81" s="1" t="s">
        <v>564</v>
      </c>
      <c r="K81" t="s">
        <v>119</v>
      </c>
      <c r="V81" s="36" t="s">
        <v>7419</v>
      </c>
      <c r="W81" s="36" t="str">
        <f t="shared" si="2"/>
        <v xml:space="preserve">100000 </v>
      </c>
      <c r="X81" s="36">
        <f t="shared" si="3"/>
        <v>2000</v>
      </c>
    </row>
    <row r="82" spans="1:24" ht="105" x14ac:dyDescent="0.25">
      <c r="A82" t="s">
        <v>6358</v>
      </c>
      <c r="B82" s="1" t="s">
        <v>565</v>
      </c>
      <c r="C82" t="s">
        <v>566</v>
      </c>
      <c r="D82" t="s">
        <v>567</v>
      </c>
      <c r="H82" s="1" t="s">
        <v>568</v>
      </c>
      <c r="I82" t="s">
        <v>569</v>
      </c>
      <c r="J82" s="1" t="s">
        <v>570</v>
      </c>
      <c r="L82" s="1" t="s">
        <v>571</v>
      </c>
      <c r="M82" t="s">
        <v>572</v>
      </c>
      <c r="N82" t="s">
        <v>573</v>
      </c>
      <c r="V82" s="36" t="s">
        <v>10719</v>
      </c>
      <c r="W82" s="36" t="s">
        <v>10719</v>
      </c>
      <c r="X82" s="36" t="s">
        <v>10719</v>
      </c>
    </row>
    <row r="83" spans="1:24" ht="45" x14ac:dyDescent="0.25">
      <c r="A83" t="s">
        <v>6673</v>
      </c>
      <c r="B83" t="s">
        <v>575</v>
      </c>
      <c r="C83" s="1" t="s">
        <v>576</v>
      </c>
      <c r="D83" t="s">
        <v>92</v>
      </c>
      <c r="E83" t="s">
        <v>93</v>
      </c>
      <c r="G83" t="s">
        <v>35</v>
      </c>
      <c r="H83" t="s">
        <v>94</v>
      </c>
      <c r="I83" t="s">
        <v>37</v>
      </c>
      <c r="J83" t="s">
        <v>95</v>
      </c>
      <c r="K83" t="s">
        <v>119</v>
      </c>
      <c r="O83" t="s">
        <v>540</v>
      </c>
      <c r="V83" s="36" t="s">
        <v>7419</v>
      </c>
      <c r="W83" s="36" t="str">
        <f t="shared" si="2"/>
        <v xml:space="preserve">100000 </v>
      </c>
      <c r="X83" s="36">
        <f t="shared" si="3"/>
        <v>2000</v>
      </c>
    </row>
    <row r="84" spans="1:24" ht="30" x14ac:dyDescent="0.25">
      <c r="A84" t="s">
        <v>3298</v>
      </c>
      <c r="C84" t="s">
        <v>577</v>
      </c>
      <c r="D84" t="s">
        <v>521</v>
      </c>
      <c r="E84" t="s">
        <v>34</v>
      </c>
      <c r="F84" t="s">
        <v>32</v>
      </c>
      <c r="H84" s="1" t="s">
        <v>522</v>
      </c>
      <c r="I84" t="s">
        <v>578</v>
      </c>
      <c r="J84" s="1" t="s">
        <v>523</v>
      </c>
      <c r="R84" t="s">
        <v>579</v>
      </c>
      <c r="V84" s="36" t="s">
        <v>10719</v>
      </c>
      <c r="W84" s="36" t="s">
        <v>10719</v>
      </c>
      <c r="X84" s="36" t="s">
        <v>10719</v>
      </c>
    </row>
    <row r="85" spans="1:24" ht="409.5" x14ac:dyDescent="0.25">
      <c r="A85" t="s">
        <v>6359</v>
      </c>
      <c r="B85" t="s">
        <v>580</v>
      </c>
      <c r="C85" t="s">
        <v>581</v>
      </c>
      <c r="D85" t="s">
        <v>56</v>
      </c>
      <c r="E85" t="s">
        <v>34</v>
      </c>
      <c r="F85" t="s">
        <v>57</v>
      </c>
      <c r="G85" t="s">
        <v>35</v>
      </c>
      <c r="H85" t="s">
        <v>58</v>
      </c>
      <c r="I85" t="s">
        <v>37</v>
      </c>
      <c r="J85" t="s">
        <v>59</v>
      </c>
      <c r="O85" s="1" t="s">
        <v>61</v>
      </c>
      <c r="P85" s="1" t="s">
        <v>62</v>
      </c>
      <c r="V85" s="36" t="s">
        <v>10719</v>
      </c>
      <c r="W85" s="36" t="s">
        <v>10719</v>
      </c>
      <c r="X85" s="36" t="s">
        <v>10719</v>
      </c>
    </row>
    <row r="86" spans="1:24" ht="409.5" x14ac:dyDescent="0.25">
      <c r="A86" t="s">
        <v>6189</v>
      </c>
      <c r="B86" t="s">
        <v>583</v>
      </c>
      <c r="C86" t="s">
        <v>584</v>
      </c>
      <c r="E86" t="s">
        <v>585</v>
      </c>
      <c r="G86" t="s">
        <v>35</v>
      </c>
      <c r="H86" s="1" t="s">
        <v>586</v>
      </c>
      <c r="I86" t="s">
        <v>587</v>
      </c>
      <c r="J86" s="1" t="s">
        <v>588</v>
      </c>
      <c r="K86" t="s">
        <v>96</v>
      </c>
      <c r="L86" t="s">
        <v>589</v>
      </c>
      <c r="M86" t="s">
        <v>590</v>
      </c>
      <c r="N86" t="s">
        <v>591</v>
      </c>
      <c r="O86" s="1" t="s">
        <v>592</v>
      </c>
      <c r="P86" s="1" t="s">
        <v>593</v>
      </c>
      <c r="Q86" s="1" t="s">
        <v>594</v>
      </c>
      <c r="V86" s="36" t="s">
        <v>7417</v>
      </c>
      <c r="W86" s="36" t="str">
        <f t="shared" si="2"/>
        <v xml:space="preserve">10000 </v>
      </c>
      <c r="X86" s="36">
        <f t="shared" si="3"/>
        <v>200</v>
      </c>
    </row>
    <row r="87" spans="1:24" ht="409.5" x14ac:dyDescent="0.25">
      <c r="A87" t="s">
        <v>6078</v>
      </c>
      <c r="B87" t="s">
        <v>595</v>
      </c>
      <c r="C87" t="s">
        <v>596</v>
      </c>
      <c r="D87" t="s">
        <v>67</v>
      </c>
      <c r="E87" t="s">
        <v>34</v>
      </c>
      <c r="G87" t="s">
        <v>21</v>
      </c>
      <c r="H87" s="1" t="s">
        <v>597</v>
      </c>
      <c r="I87" t="s">
        <v>598</v>
      </c>
      <c r="J87" s="1" t="s">
        <v>599</v>
      </c>
      <c r="K87" t="s">
        <v>25</v>
      </c>
      <c r="M87" t="s">
        <v>600</v>
      </c>
      <c r="N87" t="s">
        <v>601</v>
      </c>
      <c r="O87" s="1" t="s">
        <v>602</v>
      </c>
      <c r="P87" t="s">
        <v>29</v>
      </c>
      <c r="V87" s="36" t="s">
        <v>25</v>
      </c>
      <c r="W87" s="36" t="str">
        <f t="shared" si="2"/>
        <v>Intermediate Use Only</v>
      </c>
      <c r="X87" s="36">
        <f t="shared" si="3"/>
        <v>0</v>
      </c>
    </row>
    <row r="88" spans="1:24" ht="60" x14ac:dyDescent="0.25">
      <c r="A88" t="s">
        <v>7473</v>
      </c>
      <c r="B88" t="s">
        <v>603</v>
      </c>
      <c r="C88" t="s">
        <v>604</v>
      </c>
      <c r="D88" t="s">
        <v>605</v>
      </c>
      <c r="E88" t="s">
        <v>34</v>
      </c>
      <c r="H88" s="1" t="s">
        <v>108</v>
      </c>
      <c r="I88" t="s">
        <v>606</v>
      </c>
      <c r="J88" s="1" t="s">
        <v>110</v>
      </c>
      <c r="M88" t="s">
        <v>607</v>
      </c>
      <c r="N88" t="s">
        <v>608</v>
      </c>
      <c r="V88" s="36" t="s">
        <v>10719</v>
      </c>
      <c r="W88" s="36" t="s">
        <v>10719</v>
      </c>
      <c r="X88" s="36" t="s">
        <v>10719</v>
      </c>
    </row>
    <row r="89" spans="1:24" x14ac:dyDescent="0.25">
      <c r="A89" t="s">
        <v>3127</v>
      </c>
      <c r="B89" t="s">
        <v>609</v>
      </c>
      <c r="C89" t="s">
        <v>610</v>
      </c>
      <c r="D89" t="s">
        <v>56</v>
      </c>
      <c r="E89" t="s">
        <v>34</v>
      </c>
      <c r="F89" t="s">
        <v>57</v>
      </c>
      <c r="H89" t="s">
        <v>58</v>
      </c>
      <c r="I89" t="s">
        <v>37</v>
      </c>
      <c r="J89" t="s">
        <v>59</v>
      </c>
      <c r="V89" s="36" t="s">
        <v>10719</v>
      </c>
      <c r="W89" s="36" t="s">
        <v>10719</v>
      </c>
      <c r="X89" s="36" t="s">
        <v>10719</v>
      </c>
    </row>
    <row r="90" spans="1:24" ht="30" x14ac:dyDescent="0.25">
      <c r="A90" t="s">
        <v>7474</v>
      </c>
      <c r="B90" s="1" t="s">
        <v>529</v>
      </c>
      <c r="C90" t="s">
        <v>611</v>
      </c>
      <c r="D90" t="s">
        <v>56</v>
      </c>
      <c r="E90" t="s">
        <v>240</v>
      </c>
      <c r="G90" t="s">
        <v>35</v>
      </c>
      <c r="H90" s="1" t="s">
        <v>531</v>
      </c>
      <c r="I90" t="s">
        <v>37</v>
      </c>
      <c r="J90" t="s">
        <v>59</v>
      </c>
      <c r="K90" t="s">
        <v>96</v>
      </c>
      <c r="V90" s="36" t="s">
        <v>7417</v>
      </c>
      <c r="W90" s="36" t="str">
        <f t="shared" si="2"/>
        <v xml:space="preserve">10000 </v>
      </c>
      <c r="X90" s="36">
        <f t="shared" si="3"/>
        <v>200</v>
      </c>
    </row>
    <row r="91" spans="1:24" ht="300" x14ac:dyDescent="0.25">
      <c r="A91" t="s">
        <v>7475</v>
      </c>
      <c r="B91" t="s">
        <v>612</v>
      </c>
      <c r="C91" t="s">
        <v>613</v>
      </c>
      <c r="D91" t="s">
        <v>614</v>
      </c>
      <c r="E91" t="s">
        <v>34</v>
      </c>
      <c r="G91" t="s">
        <v>21</v>
      </c>
      <c r="H91" s="1" t="s">
        <v>615</v>
      </c>
      <c r="I91" t="s">
        <v>616</v>
      </c>
      <c r="J91" s="1" t="s">
        <v>617</v>
      </c>
      <c r="K91" t="s">
        <v>25</v>
      </c>
      <c r="M91" t="s">
        <v>618</v>
      </c>
      <c r="N91" t="s">
        <v>619</v>
      </c>
      <c r="O91" s="1" t="s">
        <v>28</v>
      </c>
      <c r="P91" t="s">
        <v>29</v>
      </c>
      <c r="V91" s="36" t="s">
        <v>25</v>
      </c>
      <c r="W91" s="36" t="str">
        <f t="shared" ref="W91:W119" si="4">IF(V91="","",IF(IFERROR(SEARCH("confidential",V91),0)=0,IF(IFERROR(SEARCH("Intermediate",V91),0)=0,RIGHT(V91,LEN(V91)-SEARCH("-",V91)-1),V91),V91))</f>
        <v>Intermediate Use Only</v>
      </c>
      <c r="X91" s="36">
        <f t="shared" ref="X91:X119" si="5">IF(IFERROR(SEARCH("intermediate",W91),999)=999,IFERROR(W91*0.02,""),0)</f>
        <v>0</v>
      </c>
    </row>
    <row r="92" spans="1:24" ht="409.5" x14ac:dyDescent="0.25">
      <c r="A92" t="s">
        <v>3064</v>
      </c>
      <c r="B92" t="s">
        <v>620</v>
      </c>
      <c r="C92" s="1" t="s">
        <v>621</v>
      </c>
      <c r="D92" t="s">
        <v>622</v>
      </c>
      <c r="E92" t="s">
        <v>623</v>
      </c>
      <c r="F92" t="s">
        <v>57</v>
      </c>
      <c r="G92" t="s">
        <v>35</v>
      </c>
      <c r="H92" t="s">
        <v>624</v>
      </c>
      <c r="I92" t="s">
        <v>37</v>
      </c>
      <c r="J92" t="s">
        <v>625</v>
      </c>
      <c r="K92" t="s">
        <v>119</v>
      </c>
      <c r="O92" s="1" t="s">
        <v>626</v>
      </c>
      <c r="P92" s="1" t="s">
        <v>627</v>
      </c>
      <c r="V92" s="36" t="s">
        <v>7419</v>
      </c>
      <c r="W92" s="36" t="str">
        <f t="shared" si="4"/>
        <v xml:space="preserve">100000 </v>
      </c>
      <c r="X92" s="36">
        <f t="shared" si="5"/>
        <v>2000</v>
      </c>
    </row>
    <row r="93" spans="1:24" x14ac:dyDescent="0.25">
      <c r="A93" t="s">
        <v>7476</v>
      </c>
      <c r="C93" t="s">
        <v>628</v>
      </c>
      <c r="D93" t="s">
        <v>521</v>
      </c>
      <c r="E93" t="s">
        <v>34</v>
      </c>
      <c r="H93" t="s">
        <v>147</v>
      </c>
      <c r="I93" t="s">
        <v>37</v>
      </c>
      <c r="J93" t="s">
        <v>95</v>
      </c>
      <c r="M93" t="s">
        <v>629</v>
      </c>
      <c r="N93" t="s">
        <v>630</v>
      </c>
      <c r="V93" s="36" t="s">
        <v>10719</v>
      </c>
      <c r="W93" s="36" t="s">
        <v>10719</v>
      </c>
      <c r="X93" s="36" t="s">
        <v>10719</v>
      </c>
    </row>
    <row r="94" spans="1:24" ht="285" x14ac:dyDescent="0.25">
      <c r="A94" t="s">
        <v>6092</v>
      </c>
      <c r="B94" t="s">
        <v>636</v>
      </c>
      <c r="C94" t="s">
        <v>637</v>
      </c>
      <c r="D94" t="s">
        <v>67</v>
      </c>
      <c r="E94" t="s">
        <v>34</v>
      </c>
      <c r="G94" t="s">
        <v>35</v>
      </c>
      <c r="H94" s="1" t="s">
        <v>638</v>
      </c>
      <c r="I94" t="s">
        <v>639</v>
      </c>
      <c r="J94" s="1" t="s">
        <v>640</v>
      </c>
      <c r="K94" t="s">
        <v>119</v>
      </c>
      <c r="M94" t="s">
        <v>641</v>
      </c>
      <c r="N94" t="s">
        <v>642</v>
      </c>
      <c r="O94" s="1" t="s">
        <v>643</v>
      </c>
      <c r="V94" s="36" t="s">
        <v>7419</v>
      </c>
      <c r="W94" s="36" t="str">
        <f t="shared" si="4"/>
        <v xml:space="preserve">100000 </v>
      </c>
      <c r="X94" s="36">
        <f t="shared" si="5"/>
        <v>2000</v>
      </c>
    </row>
    <row r="95" spans="1:24" x14ac:dyDescent="0.25">
      <c r="A95" t="s">
        <v>3351</v>
      </c>
      <c r="B95" t="s">
        <v>644</v>
      </c>
      <c r="C95" t="s">
        <v>645</v>
      </c>
      <c r="D95" t="s">
        <v>77</v>
      </c>
      <c r="E95" t="s">
        <v>200</v>
      </c>
      <c r="F95" t="s">
        <v>102</v>
      </c>
      <c r="G95" t="s">
        <v>35</v>
      </c>
      <c r="H95" t="s">
        <v>79</v>
      </c>
      <c r="I95" t="s">
        <v>646</v>
      </c>
      <c r="L95" t="s">
        <v>203</v>
      </c>
      <c r="M95" t="s">
        <v>647</v>
      </c>
      <c r="N95" t="s">
        <v>205</v>
      </c>
      <c r="V95" s="36" t="s">
        <v>10719</v>
      </c>
      <c r="W95" s="36" t="s">
        <v>10719</v>
      </c>
      <c r="X95" s="36" t="s">
        <v>10719</v>
      </c>
    </row>
    <row r="96" spans="1:24" ht="120" x14ac:dyDescent="0.25">
      <c r="A96" t="s">
        <v>4788</v>
      </c>
      <c r="B96" t="s">
        <v>648</v>
      </c>
      <c r="C96" t="s">
        <v>649</v>
      </c>
      <c r="D96" t="s">
        <v>650</v>
      </c>
      <c r="E96" t="s">
        <v>651</v>
      </c>
      <c r="F96" t="s">
        <v>265</v>
      </c>
      <c r="G96" t="s">
        <v>35</v>
      </c>
      <c r="H96" s="1" t="s">
        <v>652</v>
      </c>
      <c r="I96" t="s">
        <v>653</v>
      </c>
      <c r="J96" s="1" t="s">
        <v>654</v>
      </c>
      <c r="K96" t="s">
        <v>60</v>
      </c>
      <c r="L96" s="1" t="s">
        <v>655</v>
      </c>
      <c r="M96" t="s">
        <v>656</v>
      </c>
      <c r="N96" t="s">
        <v>657</v>
      </c>
      <c r="R96" t="s">
        <v>658</v>
      </c>
      <c r="V96" s="36" t="s">
        <v>7415</v>
      </c>
      <c r="W96" s="36" t="str">
        <f t="shared" si="4"/>
        <v xml:space="preserve">1000000 </v>
      </c>
      <c r="X96" s="36">
        <f t="shared" si="5"/>
        <v>20000</v>
      </c>
    </row>
    <row r="97" spans="1:24" ht="409.5" x14ac:dyDescent="0.25">
      <c r="A97" t="s">
        <v>3109</v>
      </c>
      <c r="B97" t="s">
        <v>659</v>
      </c>
      <c r="C97" t="s">
        <v>660</v>
      </c>
      <c r="D97" t="s">
        <v>614</v>
      </c>
      <c r="E97" t="s">
        <v>34</v>
      </c>
      <c r="F97" t="s">
        <v>57</v>
      </c>
      <c r="G97" t="s">
        <v>35</v>
      </c>
      <c r="H97" s="1" t="s">
        <v>661</v>
      </c>
      <c r="I97" t="s">
        <v>662</v>
      </c>
      <c r="J97" s="1" t="s">
        <v>663</v>
      </c>
      <c r="K97" t="s">
        <v>119</v>
      </c>
      <c r="M97" t="s">
        <v>664</v>
      </c>
      <c r="N97" t="s">
        <v>665</v>
      </c>
      <c r="O97" s="1" t="s">
        <v>666</v>
      </c>
      <c r="P97" s="1" t="s">
        <v>75</v>
      </c>
      <c r="R97" t="s">
        <v>667</v>
      </c>
      <c r="V97" s="36" t="s">
        <v>7419</v>
      </c>
      <c r="W97" s="36" t="str">
        <f t="shared" si="4"/>
        <v xml:space="preserve">100000 </v>
      </c>
      <c r="X97" s="36">
        <f t="shared" si="5"/>
        <v>2000</v>
      </c>
    </row>
    <row r="98" spans="1:24" ht="409.5" x14ac:dyDescent="0.25">
      <c r="A98" t="s">
        <v>4798</v>
      </c>
      <c r="B98" t="s">
        <v>668</v>
      </c>
      <c r="C98" t="s">
        <v>669</v>
      </c>
      <c r="D98" t="s">
        <v>77</v>
      </c>
      <c r="E98" t="s">
        <v>670</v>
      </c>
      <c r="F98" t="s">
        <v>265</v>
      </c>
      <c r="G98" t="s">
        <v>35</v>
      </c>
      <c r="H98" t="s">
        <v>421</v>
      </c>
      <c r="I98" t="s">
        <v>671</v>
      </c>
      <c r="K98" t="s">
        <v>119</v>
      </c>
      <c r="L98" t="s">
        <v>672</v>
      </c>
      <c r="M98" t="s">
        <v>673</v>
      </c>
      <c r="N98" t="s">
        <v>674</v>
      </c>
      <c r="O98" s="1" t="s">
        <v>675</v>
      </c>
      <c r="P98" s="1" t="s">
        <v>676</v>
      </c>
      <c r="Q98" s="1" t="s">
        <v>677</v>
      </c>
      <c r="V98" s="36" t="s">
        <v>7419</v>
      </c>
      <c r="W98" s="36" t="str">
        <f t="shared" si="4"/>
        <v xml:space="preserve">100000 </v>
      </c>
      <c r="X98" s="36">
        <f t="shared" si="5"/>
        <v>2000</v>
      </c>
    </row>
    <row r="99" spans="1:24" ht="409.5" x14ac:dyDescent="0.25">
      <c r="A99" t="s">
        <v>3097</v>
      </c>
      <c r="B99" t="s">
        <v>678</v>
      </c>
      <c r="C99" t="s">
        <v>679</v>
      </c>
      <c r="D99" t="s">
        <v>56</v>
      </c>
      <c r="E99" t="s">
        <v>34</v>
      </c>
      <c r="F99" t="s">
        <v>57</v>
      </c>
      <c r="G99" t="s">
        <v>35</v>
      </c>
      <c r="H99" t="s">
        <v>58</v>
      </c>
      <c r="I99" t="s">
        <v>680</v>
      </c>
      <c r="J99" t="s">
        <v>59</v>
      </c>
      <c r="K99" t="s">
        <v>96</v>
      </c>
      <c r="O99" s="1" t="s">
        <v>681</v>
      </c>
      <c r="P99" s="1" t="s">
        <v>62</v>
      </c>
      <c r="Q99" s="1" t="s">
        <v>63</v>
      </c>
      <c r="V99" s="36" t="s">
        <v>7417</v>
      </c>
      <c r="W99" s="36" t="str">
        <f t="shared" si="4"/>
        <v xml:space="preserve">10000 </v>
      </c>
      <c r="X99" s="36">
        <f t="shared" si="5"/>
        <v>200</v>
      </c>
    </row>
    <row r="100" spans="1:24" x14ac:dyDescent="0.25">
      <c r="A100" t="s">
        <v>6192</v>
      </c>
      <c r="B100" t="s">
        <v>580</v>
      </c>
      <c r="C100" t="s">
        <v>682</v>
      </c>
      <c r="D100" t="s">
        <v>56</v>
      </c>
      <c r="E100" t="s">
        <v>34</v>
      </c>
      <c r="F100" t="s">
        <v>57</v>
      </c>
      <c r="G100" t="s">
        <v>35</v>
      </c>
      <c r="H100" t="s">
        <v>58</v>
      </c>
      <c r="I100" t="s">
        <v>37</v>
      </c>
      <c r="J100" t="s">
        <v>59</v>
      </c>
      <c r="R100" t="s">
        <v>683</v>
      </c>
      <c r="V100" s="36" t="s">
        <v>10719</v>
      </c>
      <c r="W100" s="36" t="s">
        <v>10719</v>
      </c>
      <c r="X100" s="36" t="s">
        <v>10719</v>
      </c>
    </row>
    <row r="101" spans="1:24" ht="30" x14ac:dyDescent="0.25">
      <c r="A101" t="s">
        <v>3046</v>
      </c>
      <c r="B101" t="s">
        <v>687</v>
      </c>
      <c r="C101" t="s">
        <v>688</v>
      </c>
      <c r="D101" t="s">
        <v>452</v>
      </c>
      <c r="E101" t="s">
        <v>34</v>
      </c>
      <c r="F101" t="s">
        <v>57</v>
      </c>
      <c r="H101" s="1" t="s">
        <v>689</v>
      </c>
      <c r="I101" t="s">
        <v>690</v>
      </c>
      <c r="J101" s="1" t="s">
        <v>691</v>
      </c>
      <c r="M101" t="s">
        <v>692</v>
      </c>
      <c r="N101" t="s">
        <v>693</v>
      </c>
      <c r="V101" s="36" t="s">
        <v>10719</v>
      </c>
      <c r="W101" s="36" t="s">
        <v>10719</v>
      </c>
      <c r="X101" s="36" t="s">
        <v>10719</v>
      </c>
    </row>
    <row r="102" spans="1:24" ht="240" x14ac:dyDescent="0.25">
      <c r="A102" t="s">
        <v>3061</v>
      </c>
      <c r="B102" t="s">
        <v>695</v>
      </c>
      <c r="C102" s="1" t="s">
        <v>696</v>
      </c>
      <c r="D102" t="s">
        <v>67</v>
      </c>
      <c r="E102" t="s">
        <v>623</v>
      </c>
      <c r="F102" t="s">
        <v>57</v>
      </c>
      <c r="H102" t="s">
        <v>697</v>
      </c>
      <c r="I102" t="s">
        <v>37</v>
      </c>
      <c r="J102" t="s">
        <v>698</v>
      </c>
      <c r="V102" s="36" t="s">
        <v>10719</v>
      </c>
      <c r="W102" s="36" t="s">
        <v>10719</v>
      </c>
      <c r="X102" s="36" t="s">
        <v>10719</v>
      </c>
    </row>
    <row r="103" spans="1:24" ht="150" x14ac:dyDescent="0.25">
      <c r="A103" t="s">
        <v>6099</v>
      </c>
      <c r="B103" t="s">
        <v>699</v>
      </c>
      <c r="C103" t="s">
        <v>700</v>
      </c>
      <c r="D103" t="s">
        <v>701</v>
      </c>
      <c r="E103" t="s">
        <v>702</v>
      </c>
      <c r="H103" t="s">
        <v>79</v>
      </c>
      <c r="I103" s="1" t="s">
        <v>703</v>
      </c>
      <c r="V103" s="36" t="s">
        <v>10719</v>
      </c>
      <c r="W103" s="36" t="s">
        <v>10719</v>
      </c>
      <c r="X103" s="36" t="s">
        <v>10719</v>
      </c>
    </row>
    <row r="104" spans="1:24" ht="390" x14ac:dyDescent="0.25">
      <c r="A104" t="s">
        <v>6100</v>
      </c>
      <c r="B104" t="s">
        <v>704</v>
      </c>
      <c r="C104" t="s">
        <v>705</v>
      </c>
      <c r="E104" t="s">
        <v>706</v>
      </c>
      <c r="G104" t="s">
        <v>35</v>
      </c>
      <c r="H104" t="s">
        <v>79</v>
      </c>
      <c r="I104" s="1" t="s">
        <v>707</v>
      </c>
      <c r="K104" t="s">
        <v>103</v>
      </c>
      <c r="L104" t="s">
        <v>708</v>
      </c>
      <c r="M104" t="s">
        <v>709</v>
      </c>
      <c r="N104" t="s">
        <v>710</v>
      </c>
      <c r="O104" s="1" t="s">
        <v>632</v>
      </c>
      <c r="P104" s="1" t="s">
        <v>711</v>
      </c>
      <c r="V104" s="36" t="s">
        <v>7418</v>
      </c>
      <c r="W104" s="36" t="str">
        <f t="shared" si="4"/>
        <v xml:space="preserve">10 </v>
      </c>
      <c r="X104" s="36">
        <f t="shared" si="5"/>
        <v>0.2</v>
      </c>
    </row>
    <row r="105" spans="1:24" ht="409.5" x14ac:dyDescent="0.25">
      <c r="A105" t="s">
        <v>4808</v>
      </c>
      <c r="B105" t="s">
        <v>712</v>
      </c>
      <c r="C105" t="s">
        <v>713</v>
      </c>
      <c r="E105" t="s">
        <v>714</v>
      </c>
      <c r="F105" t="s">
        <v>265</v>
      </c>
      <c r="G105" t="s">
        <v>35</v>
      </c>
      <c r="H105" t="s">
        <v>79</v>
      </c>
      <c r="I105" s="1" t="s">
        <v>715</v>
      </c>
      <c r="K105" t="s">
        <v>39</v>
      </c>
      <c r="L105" s="1" t="s">
        <v>716</v>
      </c>
      <c r="M105" s="1" t="s">
        <v>717</v>
      </c>
      <c r="N105" t="s">
        <v>718</v>
      </c>
      <c r="O105" s="1" t="s">
        <v>632</v>
      </c>
      <c r="P105" s="1" t="s">
        <v>719</v>
      </c>
      <c r="V105" s="36" t="s">
        <v>7413</v>
      </c>
      <c r="W105" s="36" t="str">
        <f t="shared" si="4"/>
        <v xml:space="preserve">1000 </v>
      </c>
      <c r="X105" s="36">
        <f t="shared" si="5"/>
        <v>20</v>
      </c>
    </row>
    <row r="106" spans="1:24" ht="409.5" x14ac:dyDescent="0.25">
      <c r="A106" t="s">
        <v>3078</v>
      </c>
      <c r="B106" t="s">
        <v>720</v>
      </c>
      <c r="C106" s="1" t="s">
        <v>721</v>
      </c>
      <c r="D106" t="s">
        <v>99</v>
      </c>
      <c r="E106" t="s">
        <v>34</v>
      </c>
      <c r="F106" t="s">
        <v>57</v>
      </c>
      <c r="G106" t="s">
        <v>35</v>
      </c>
      <c r="H106" s="1" t="s">
        <v>100</v>
      </c>
      <c r="I106" t="s">
        <v>37</v>
      </c>
      <c r="J106" s="1" t="s">
        <v>101</v>
      </c>
      <c r="K106" t="s">
        <v>60</v>
      </c>
      <c r="O106" s="1" t="s">
        <v>722</v>
      </c>
      <c r="P106" s="1" t="s">
        <v>723</v>
      </c>
      <c r="Q106" s="1" t="s">
        <v>724</v>
      </c>
      <c r="V106" s="36" t="s">
        <v>7415</v>
      </c>
      <c r="W106" s="36" t="str">
        <f t="shared" si="4"/>
        <v xml:space="preserve">1000000 </v>
      </c>
      <c r="X106" s="36">
        <f t="shared" si="5"/>
        <v>20000</v>
      </c>
    </row>
    <row r="107" spans="1:24" ht="375" x14ac:dyDescent="0.25">
      <c r="A107" t="s">
        <v>3088</v>
      </c>
      <c r="B107" t="s">
        <v>725</v>
      </c>
      <c r="C107" s="1" t="s">
        <v>726</v>
      </c>
      <c r="D107" t="s">
        <v>99</v>
      </c>
      <c r="E107" t="s">
        <v>34</v>
      </c>
      <c r="F107" t="s">
        <v>102</v>
      </c>
      <c r="G107" t="s">
        <v>35</v>
      </c>
      <c r="H107" s="1" t="s">
        <v>100</v>
      </c>
      <c r="I107" t="s">
        <v>37</v>
      </c>
      <c r="J107" s="1" t="s">
        <v>101</v>
      </c>
      <c r="K107" t="s">
        <v>71</v>
      </c>
      <c r="O107" s="1" t="s">
        <v>727</v>
      </c>
      <c r="P107" s="1" t="s">
        <v>728</v>
      </c>
      <c r="V107" s="36" t="s">
        <v>7416</v>
      </c>
      <c r="W107" s="36" t="str">
        <f t="shared" si="4"/>
        <v xml:space="preserve">100 </v>
      </c>
      <c r="X107" s="36">
        <f t="shared" si="5"/>
        <v>2</v>
      </c>
    </row>
    <row r="108" spans="1:24" x14ac:dyDescent="0.25">
      <c r="A108" t="s">
        <v>7477</v>
      </c>
      <c r="B108" t="s">
        <v>729</v>
      </c>
      <c r="C108" t="s">
        <v>730</v>
      </c>
      <c r="D108" t="s">
        <v>106</v>
      </c>
      <c r="E108" t="s">
        <v>34</v>
      </c>
      <c r="H108" t="s">
        <v>94</v>
      </c>
      <c r="I108" t="s">
        <v>731</v>
      </c>
      <c r="J108" t="s">
        <v>95</v>
      </c>
      <c r="V108" s="36" t="s">
        <v>10719</v>
      </c>
      <c r="W108" s="36" t="s">
        <v>10719</v>
      </c>
      <c r="X108" s="36" t="s">
        <v>10719</v>
      </c>
    </row>
    <row r="109" spans="1:24" ht="409.5" x14ac:dyDescent="0.25">
      <c r="A109" t="s">
        <v>6195</v>
      </c>
      <c r="B109" t="s">
        <v>580</v>
      </c>
      <c r="C109" t="s">
        <v>732</v>
      </c>
      <c r="D109" t="s">
        <v>56</v>
      </c>
      <c r="E109" t="s">
        <v>34</v>
      </c>
      <c r="F109" t="s">
        <v>57</v>
      </c>
      <c r="G109" t="s">
        <v>35</v>
      </c>
      <c r="H109" t="s">
        <v>58</v>
      </c>
      <c r="I109" t="s">
        <v>37</v>
      </c>
      <c r="J109" t="s">
        <v>59</v>
      </c>
      <c r="K109" t="s">
        <v>60</v>
      </c>
      <c r="Q109" s="1" t="s">
        <v>63</v>
      </c>
      <c r="R109" t="s">
        <v>733</v>
      </c>
      <c r="V109" s="36" t="s">
        <v>7415</v>
      </c>
      <c r="W109" s="36" t="str">
        <f t="shared" si="4"/>
        <v xml:space="preserve">1000000 </v>
      </c>
      <c r="X109" s="36">
        <f t="shared" si="5"/>
        <v>20000</v>
      </c>
    </row>
    <row r="110" spans="1:24" ht="30" x14ac:dyDescent="0.25">
      <c r="A110" t="s">
        <v>6198</v>
      </c>
      <c r="C110" t="s">
        <v>734</v>
      </c>
      <c r="D110" t="s">
        <v>521</v>
      </c>
      <c r="E110" t="s">
        <v>34</v>
      </c>
      <c r="H110" s="1" t="s">
        <v>522</v>
      </c>
      <c r="I110" t="s">
        <v>37</v>
      </c>
      <c r="J110" s="1" t="s">
        <v>523</v>
      </c>
      <c r="R110" t="s">
        <v>735</v>
      </c>
      <c r="V110" s="36" t="s">
        <v>10719</v>
      </c>
      <c r="W110" s="36" t="s">
        <v>10719</v>
      </c>
      <c r="X110" s="36" t="s">
        <v>10719</v>
      </c>
    </row>
    <row r="111" spans="1:24" x14ac:dyDescent="0.25">
      <c r="A111" t="s">
        <v>6103</v>
      </c>
      <c r="B111" t="s">
        <v>736</v>
      </c>
      <c r="C111" t="s">
        <v>737</v>
      </c>
      <c r="D111" t="s">
        <v>440</v>
      </c>
      <c r="E111" t="s">
        <v>738</v>
      </c>
      <c r="H111" t="s">
        <v>536</v>
      </c>
      <c r="I111" t="s">
        <v>739</v>
      </c>
      <c r="J111" t="s">
        <v>536</v>
      </c>
      <c r="M111" t="s">
        <v>740</v>
      </c>
      <c r="N111" t="s">
        <v>741</v>
      </c>
      <c r="V111" s="36" t="s">
        <v>10719</v>
      </c>
      <c r="W111" s="36" t="s">
        <v>10719</v>
      </c>
      <c r="X111" s="36" t="s">
        <v>10719</v>
      </c>
    </row>
    <row r="112" spans="1:24" ht="300" x14ac:dyDescent="0.25">
      <c r="A112" t="s">
        <v>7478</v>
      </c>
      <c r="B112" t="s">
        <v>742</v>
      </c>
      <c r="C112" t="s">
        <v>743</v>
      </c>
      <c r="D112" t="s">
        <v>67</v>
      </c>
      <c r="E112" t="s">
        <v>34</v>
      </c>
      <c r="G112" t="s">
        <v>21</v>
      </c>
      <c r="H112" s="1" t="s">
        <v>744</v>
      </c>
      <c r="I112" t="s">
        <v>745</v>
      </c>
      <c r="J112" s="1" t="s">
        <v>746</v>
      </c>
      <c r="K112" t="s">
        <v>25</v>
      </c>
      <c r="O112" s="1" t="s">
        <v>28</v>
      </c>
      <c r="P112" t="s">
        <v>29</v>
      </c>
      <c r="V112" s="36" t="s">
        <v>25</v>
      </c>
      <c r="W112" s="36" t="str">
        <f t="shared" si="4"/>
        <v>Intermediate Use Only</v>
      </c>
      <c r="X112" s="36">
        <f t="shared" si="5"/>
        <v>0</v>
      </c>
    </row>
    <row r="113" spans="1:24" x14ac:dyDescent="0.25">
      <c r="A113" t="s">
        <v>3149</v>
      </c>
      <c r="C113" t="s">
        <v>747</v>
      </c>
      <c r="D113" t="s">
        <v>748</v>
      </c>
      <c r="E113" t="s">
        <v>535</v>
      </c>
      <c r="F113" t="s">
        <v>107</v>
      </c>
      <c r="H113" t="s">
        <v>749</v>
      </c>
      <c r="I113" t="s">
        <v>750</v>
      </c>
      <c r="J113" t="s">
        <v>749</v>
      </c>
      <c r="M113" t="s">
        <v>751</v>
      </c>
      <c r="N113" t="s">
        <v>445</v>
      </c>
      <c r="V113" s="36" t="s">
        <v>10719</v>
      </c>
      <c r="W113" s="36" t="s">
        <v>10719</v>
      </c>
      <c r="X113" s="36" t="s">
        <v>10719</v>
      </c>
    </row>
    <row r="114" spans="1:24" x14ac:dyDescent="0.25">
      <c r="A114" t="s">
        <v>3150</v>
      </c>
      <c r="C114" t="s">
        <v>752</v>
      </c>
      <c r="D114" t="s">
        <v>748</v>
      </c>
      <c r="E114" t="s">
        <v>535</v>
      </c>
      <c r="F114" t="s">
        <v>107</v>
      </c>
      <c r="H114" t="s">
        <v>749</v>
      </c>
      <c r="I114" t="s">
        <v>753</v>
      </c>
      <c r="J114" t="s">
        <v>749</v>
      </c>
      <c r="M114" t="s">
        <v>751</v>
      </c>
      <c r="N114" t="s">
        <v>445</v>
      </c>
      <c r="V114" s="36" t="s">
        <v>10719</v>
      </c>
      <c r="W114" s="36" t="s">
        <v>10719</v>
      </c>
      <c r="X114" s="36" t="s">
        <v>10719</v>
      </c>
    </row>
    <row r="115" spans="1:24" x14ac:dyDescent="0.25">
      <c r="A115" t="s">
        <v>3147</v>
      </c>
      <c r="C115" t="s">
        <v>754</v>
      </c>
      <c r="D115" t="s">
        <v>748</v>
      </c>
      <c r="E115" t="s">
        <v>535</v>
      </c>
      <c r="F115" t="s">
        <v>107</v>
      </c>
      <c r="H115" t="s">
        <v>749</v>
      </c>
      <c r="I115" t="s">
        <v>755</v>
      </c>
      <c r="J115" t="s">
        <v>749</v>
      </c>
      <c r="M115" t="s">
        <v>751</v>
      </c>
      <c r="N115" t="s">
        <v>445</v>
      </c>
      <c r="V115" s="36" t="s">
        <v>10719</v>
      </c>
      <c r="W115" s="36" t="s">
        <v>10719</v>
      </c>
      <c r="X115" s="36" t="s">
        <v>10719</v>
      </c>
    </row>
    <row r="116" spans="1:24" ht="105" x14ac:dyDescent="0.25">
      <c r="A116" t="s">
        <v>7479</v>
      </c>
      <c r="B116" t="s">
        <v>756</v>
      </c>
      <c r="C116" s="1" t="s">
        <v>757</v>
      </c>
      <c r="D116" t="s">
        <v>83</v>
      </c>
      <c r="E116" t="s">
        <v>34</v>
      </c>
      <c r="G116" t="s">
        <v>35</v>
      </c>
      <c r="H116" s="1" t="s">
        <v>224</v>
      </c>
      <c r="I116" t="s">
        <v>37</v>
      </c>
      <c r="J116" s="1" t="s">
        <v>226</v>
      </c>
      <c r="K116" t="s">
        <v>71</v>
      </c>
      <c r="V116" s="36" t="s">
        <v>7416</v>
      </c>
      <c r="W116" s="36" t="str">
        <f t="shared" si="4"/>
        <v xml:space="preserve">100 </v>
      </c>
      <c r="X116" s="36">
        <f t="shared" si="5"/>
        <v>2</v>
      </c>
    </row>
    <row r="117" spans="1:24" ht="45" x14ac:dyDescent="0.25">
      <c r="A117" t="s">
        <v>6367</v>
      </c>
      <c r="B117" t="s">
        <v>30</v>
      </c>
      <c r="C117" t="s">
        <v>758</v>
      </c>
      <c r="D117" t="s">
        <v>56</v>
      </c>
      <c r="E117" t="s">
        <v>34</v>
      </c>
      <c r="F117" t="s">
        <v>57</v>
      </c>
      <c r="H117" s="1" t="s">
        <v>214</v>
      </c>
      <c r="I117" t="s">
        <v>37</v>
      </c>
      <c r="J117" s="1" t="s">
        <v>215</v>
      </c>
      <c r="V117" s="36" t="s">
        <v>10719</v>
      </c>
      <c r="W117" s="36" t="s">
        <v>10719</v>
      </c>
      <c r="X117" s="36" t="s">
        <v>10719</v>
      </c>
    </row>
    <row r="118" spans="1:24" ht="409.5" x14ac:dyDescent="0.25">
      <c r="A118" t="s">
        <v>7480</v>
      </c>
      <c r="B118" t="s">
        <v>759</v>
      </c>
      <c r="C118" t="s">
        <v>760</v>
      </c>
      <c r="D118" t="s">
        <v>761</v>
      </c>
      <c r="E118" t="s">
        <v>11114</v>
      </c>
      <c r="F118" t="s">
        <v>57</v>
      </c>
      <c r="G118" t="s">
        <v>35</v>
      </c>
      <c r="H118" t="s">
        <v>421</v>
      </c>
      <c r="I118" t="s">
        <v>762</v>
      </c>
      <c r="K118" t="s">
        <v>39</v>
      </c>
      <c r="M118" t="s">
        <v>763</v>
      </c>
      <c r="N118" t="s">
        <v>764</v>
      </c>
      <c r="O118" s="1" t="s">
        <v>765</v>
      </c>
      <c r="P118" s="1" t="s">
        <v>766</v>
      </c>
      <c r="Q118" s="1" t="s">
        <v>767</v>
      </c>
      <c r="V118" s="36" t="s">
        <v>7413</v>
      </c>
      <c r="W118" s="36" t="str">
        <f t="shared" si="4"/>
        <v xml:space="preserve">1000 </v>
      </c>
      <c r="X118" s="36">
        <f t="shared" si="5"/>
        <v>20</v>
      </c>
    </row>
    <row r="119" spans="1:24" ht="270" x14ac:dyDescent="0.25">
      <c r="A119" t="s">
        <v>5195</v>
      </c>
      <c r="B119" t="s">
        <v>768</v>
      </c>
      <c r="C119" t="s">
        <v>769</v>
      </c>
      <c r="D119" t="s">
        <v>67</v>
      </c>
      <c r="E119" t="s">
        <v>770</v>
      </c>
      <c r="F119" t="s">
        <v>265</v>
      </c>
      <c r="G119" t="s">
        <v>35</v>
      </c>
      <c r="H119" t="s">
        <v>685</v>
      </c>
      <c r="I119" t="s">
        <v>771</v>
      </c>
      <c r="J119" t="s">
        <v>686</v>
      </c>
      <c r="K119" t="s">
        <v>96</v>
      </c>
      <c r="L119" t="s">
        <v>772</v>
      </c>
      <c r="M119" t="s">
        <v>770</v>
      </c>
      <c r="N119" t="s">
        <v>773</v>
      </c>
      <c r="O119" s="1" t="s">
        <v>774</v>
      </c>
      <c r="P119" t="s">
        <v>490</v>
      </c>
      <c r="Q119" s="1" t="s">
        <v>775</v>
      </c>
      <c r="V119" s="36" t="s">
        <v>7417</v>
      </c>
      <c r="W119" s="36" t="str">
        <f t="shared" si="4"/>
        <v xml:space="preserve">10000 </v>
      </c>
      <c r="X119" s="36">
        <f t="shared" si="5"/>
        <v>200</v>
      </c>
    </row>
    <row r="120" spans="1:24" ht="75" x14ac:dyDescent="0.25">
      <c r="A120" t="s">
        <v>7481</v>
      </c>
      <c r="B120" t="s">
        <v>776</v>
      </c>
      <c r="C120" t="s">
        <v>777</v>
      </c>
      <c r="D120" t="s">
        <v>106</v>
      </c>
      <c r="E120" t="s">
        <v>34</v>
      </c>
      <c r="H120" s="1" t="s">
        <v>778</v>
      </c>
      <c r="I120" t="s">
        <v>779</v>
      </c>
      <c r="J120" s="1" t="s">
        <v>780</v>
      </c>
      <c r="V120" s="36" t="s">
        <v>10719</v>
      </c>
      <c r="W120" s="36" t="s">
        <v>10719</v>
      </c>
      <c r="X120" s="36" t="s">
        <v>10719</v>
      </c>
    </row>
    <row r="121" spans="1:24" ht="390" x14ac:dyDescent="0.25">
      <c r="A121" t="s">
        <v>4822</v>
      </c>
      <c r="B121" s="1" t="s">
        <v>781</v>
      </c>
      <c r="C121" s="1" t="s">
        <v>782</v>
      </c>
      <c r="D121" t="s">
        <v>567</v>
      </c>
      <c r="E121" t="s">
        <v>783</v>
      </c>
      <c r="F121" t="s">
        <v>265</v>
      </c>
      <c r="G121" t="s">
        <v>35</v>
      </c>
      <c r="H121" s="1" t="s">
        <v>784</v>
      </c>
      <c r="I121" t="s">
        <v>785</v>
      </c>
      <c r="J121" s="1" t="s">
        <v>786</v>
      </c>
      <c r="K121" t="s">
        <v>96</v>
      </c>
      <c r="M121" s="1" t="s">
        <v>787</v>
      </c>
      <c r="N121" s="1" t="s">
        <v>788</v>
      </c>
      <c r="O121" t="s">
        <v>789</v>
      </c>
      <c r="P121" s="1" t="s">
        <v>790</v>
      </c>
      <c r="Q121" t="s">
        <v>791</v>
      </c>
      <c r="V121" s="36" t="s">
        <v>7417</v>
      </c>
      <c r="W121" s="36" t="str">
        <f t="shared" ref="W121:W146" si="6">IF(V121="","",IF(IFERROR(SEARCH("confidential",V121),0)=0,IF(IFERROR(SEARCH("Intermediate",V121),0)=0,RIGHT(V121,LEN(V121)-SEARCH("-",V121)-1),V121),V121))</f>
        <v xml:space="preserve">10000 </v>
      </c>
      <c r="X121" s="36">
        <f t="shared" ref="X121:X146" si="7">IF(IFERROR(SEARCH("intermediate",W121),999)=999,IFERROR(W121*0.02,""),0)</f>
        <v>200</v>
      </c>
    </row>
    <row r="122" spans="1:24" ht="120" x14ac:dyDescent="0.25">
      <c r="A122" t="s">
        <v>4826</v>
      </c>
      <c r="B122" t="s">
        <v>792</v>
      </c>
      <c r="C122" t="s">
        <v>793</v>
      </c>
      <c r="D122" t="s">
        <v>567</v>
      </c>
      <c r="E122" t="s">
        <v>794</v>
      </c>
      <c r="F122" t="s">
        <v>265</v>
      </c>
      <c r="G122" t="s">
        <v>35</v>
      </c>
      <c r="H122" s="1" t="s">
        <v>795</v>
      </c>
      <c r="I122" t="s">
        <v>796</v>
      </c>
      <c r="J122" s="1" t="s">
        <v>797</v>
      </c>
      <c r="K122" t="s">
        <v>39</v>
      </c>
      <c r="L122" t="s">
        <v>798</v>
      </c>
      <c r="M122" t="s">
        <v>799</v>
      </c>
      <c r="N122" t="s">
        <v>800</v>
      </c>
      <c r="O122" t="s">
        <v>789</v>
      </c>
      <c r="P122" t="s">
        <v>801</v>
      </c>
      <c r="V122" s="36" t="s">
        <v>7413</v>
      </c>
      <c r="W122" s="36" t="str">
        <f t="shared" si="6"/>
        <v xml:space="preserve">1000 </v>
      </c>
      <c r="X122" s="36">
        <f t="shared" si="7"/>
        <v>20</v>
      </c>
    </row>
    <row r="123" spans="1:24" ht="135" x14ac:dyDescent="0.25">
      <c r="A123" t="s">
        <v>6106</v>
      </c>
      <c r="B123" t="s">
        <v>802</v>
      </c>
      <c r="C123" t="s">
        <v>803</v>
      </c>
      <c r="D123" t="s">
        <v>567</v>
      </c>
      <c r="E123" t="s">
        <v>804</v>
      </c>
      <c r="F123" t="s">
        <v>32</v>
      </c>
      <c r="H123" s="1" t="s">
        <v>805</v>
      </c>
      <c r="I123" t="s">
        <v>806</v>
      </c>
      <c r="J123" s="1" t="s">
        <v>807</v>
      </c>
      <c r="M123" s="1" t="s">
        <v>808</v>
      </c>
      <c r="N123" t="s">
        <v>809</v>
      </c>
      <c r="V123" s="36" t="s">
        <v>10719</v>
      </c>
      <c r="W123" s="36" t="s">
        <v>10719</v>
      </c>
      <c r="X123" s="36" t="s">
        <v>10719</v>
      </c>
    </row>
    <row r="124" spans="1:24" x14ac:dyDescent="0.25">
      <c r="A124" t="s">
        <v>6373</v>
      </c>
      <c r="B124" t="s">
        <v>810</v>
      </c>
      <c r="C124" t="s">
        <v>811</v>
      </c>
      <c r="D124" t="s">
        <v>56</v>
      </c>
      <c r="E124" t="s">
        <v>34</v>
      </c>
      <c r="H124" t="s">
        <v>58</v>
      </c>
      <c r="I124" t="s">
        <v>37</v>
      </c>
      <c r="J124" t="s">
        <v>59</v>
      </c>
      <c r="V124" s="36" t="s">
        <v>10719</v>
      </c>
      <c r="W124" s="36" t="s">
        <v>10719</v>
      </c>
      <c r="X124" s="36" t="s">
        <v>10719</v>
      </c>
    </row>
    <row r="125" spans="1:24" ht="45" x14ac:dyDescent="0.25">
      <c r="A125" t="s">
        <v>7482</v>
      </c>
      <c r="B125" t="s">
        <v>812</v>
      </c>
      <c r="C125" t="s">
        <v>813</v>
      </c>
      <c r="D125" t="s">
        <v>106</v>
      </c>
      <c r="E125" t="s">
        <v>34</v>
      </c>
      <c r="H125" s="1" t="s">
        <v>515</v>
      </c>
      <c r="I125" t="s">
        <v>814</v>
      </c>
      <c r="J125" s="1" t="s">
        <v>517</v>
      </c>
      <c r="V125" s="36" t="s">
        <v>10719</v>
      </c>
      <c r="W125" s="36" t="s">
        <v>10719</v>
      </c>
      <c r="X125" s="36" t="s">
        <v>10719</v>
      </c>
    </row>
    <row r="126" spans="1:24" ht="255" x14ac:dyDescent="0.25">
      <c r="A126" t="s">
        <v>3104</v>
      </c>
      <c r="B126" t="s">
        <v>815</v>
      </c>
      <c r="C126" t="s">
        <v>816</v>
      </c>
      <c r="D126" t="s">
        <v>77</v>
      </c>
      <c r="E126" t="s">
        <v>817</v>
      </c>
      <c r="F126" t="s">
        <v>57</v>
      </c>
      <c r="G126" t="s">
        <v>35</v>
      </c>
      <c r="H126" s="1" t="s">
        <v>818</v>
      </c>
      <c r="I126" t="s">
        <v>819</v>
      </c>
      <c r="J126" s="1" t="s">
        <v>820</v>
      </c>
      <c r="K126" t="s">
        <v>119</v>
      </c>
      <c r="L126" t="s">
        <v>821</v>
      </c>
      <c r="M126" t="s">
        <v>822</v>
      </c>
      <c r="N126" t="s">
        <v>823</v>
      </c>
      <c r="P126" s="1" t="s">
        <v>574</v>
      </c>
      <c r="V126" s="36" t="s">
        <v>7419</v>
      </c>
      <c r="W126" s="36" t="str">
        <f t="shared" si="6"/>
        <v xml:space="preserve">100000 </v>
      </c>
      <c r="X126" s="36">
        <f t="shared" si="7"/>
        <v>2000</v>
      </c>
    </row>
    <row r="127" spans="1:24" x14ac:dyDescent="0.25">
      <c r="A127" t="s">
        <v>3063</v>
      </c>
      <c r="B127" t="s">
        <v>824</v>
      </c>
      <c r="C127" t="s">
        <v>825</v>
      </c>
      <c r="D127" t="s">
        <v>67</v>
      </c>
      <c r="E127" t="s">
        <v>623</v>
      </c>
      <c r="F127" t="s">
        <v>57</v>
      </c>
      <c r="H127" t="s">
        <v>697</v>
      </c>
      <c r="I127" t="s">
        <v>37</v>
      </c>
      <c r="J127" t="s">
        <v>698</v>
      </c>
      <c r="V127" s="36" t="s">
        <v>10719</v>
      </c>
      <c r="W127" s="36" t="s">
        <v>10719</v>
      </c>
      <c r="X127" s="36" t="s">
        <v>10719</v>
      </c>
    </row>
    <row r="128" spans="1:24" x14ac:dyDescent="0.25">
      <c r="A128" t="s">
        <v>7483</v>
      </c>
      <c r="C128" t="s">
        <v>826</v>
      </c>
      <c r="D128" t="s">
        <v>77</v>
      </c>
      <c r="E128" t="s">
        <v>208</v>
      </c>
      <c r="F128" t="s">
        <v>57</v>
      </c>
      <c r="H128" t="s">
        <v>79</v>
      </c>
      <c r="I128" t="s">
        <v>37</v>
      </c>
      <c r="V128" s="36" t="s">
        <v>10719</v>
      </c>
      <c r="W128" s="36" t="s">
        <v>10719</v>
      </c>
      <c r="X128" s="36" t="s">
        <v>10719</v>
      </c>
    </row>
    <row r="129" spans="1:24" ht="270" x14ac:dyDescent="0.25">
      <c r="A129" t="s">
        <v>6689</v>
      </c>
      <c r="B129" s="1" t="s">
        <v>827</v>
      </c>
      <c r="C129" t="s">
        <v>828</v>
      </c>
      <c r="D129" t="s">
        <v>521</v>
      </c>
      <c r="E129" t="s">
        <v>34</v>
      </c>
      <c r="F129" t="s">
        <v>57</v>
      </c>
      <c r="G129" t="s">
        <v>35</v>
      </c>
      <c r="H129" t="s">
        <v>94</v>
      </c>
      <c r="I129" t="s">
        <v>37</v>
      </c>
      <c r="J129" t="s">
        <v>694</v>
      </c>
      <c r="K129" t="s">
        <v>119</v>
      </c>
      <c r="Q129" s="1" t="s">
        <v>829</v>
      </c>
      <c r="R129" t="s">
        <v>830</v>
      </c>
      <c r="V129" s="36" t="s">
        <v>7419</v>
      </c>
      <c r="W129" s="36" t="str">
        <f t="shared" si="6"/>
        <v xml:space="preserve">100000 </v>
      </c>
      <c r="X129" s="36">
        <f t="shared" si="7"/>
        <v>2000</v>
      </c>
    </row>
    <row r="130" spans="1:24" ht="270" x14ac:dyDescent="0.25">
      <c r="A130" t="s">
        <v>7484</v>
      </c>
      <c r="B130" s="1" t="s">
        <v>827</v>
      </c>
      <c r="C130" t="s">
        <v>831</v>
      </c>
      <c r="D130" t="s">
        <v>521</v>
      </c>
      <c r="E130" t="s">
        <v>34</v>
      </c>
      <c r="F130" t="s">
        <v>57</v>
      </c>
      <c r="G130" t="s">
        <v>35</v>
      </c>
      <c r="H130" t="s">
        <v>94</v>
      </c>
      <c r="I130" t="s">
        <v>37</v>
      </c>
      <c r="J130" t="s">
        <v>694</v>
      </c>
      <c r="Q130" s="1" t="s">
        <v>829</v>
      </c>
      <c r="R130" t="s">
        <v>832</v>
      </c>
      <c r="V130" s="36" t="s">
        <v>10719</v>
      </c>
      <c r="W130" s="36" t="s">
        <v>10719</v>
      </c>
      <c r="X130" s="36" t="s">
        <v>10719</v>
      </c>
    </row>
    <row r="131" spans="1:24" ht="75" x14ac:dyDescent="0.25">
      <c r="A131" t="s">
        <v>3051</v>
      </c>
      <c r="B131" t="s">
        <v>833</v>
      </c>
      <c r="C131" t="s">
        <v>834</v>
      </c>
      <c r="E131" t="s">
        <v>34</v>
      </c>
      <c r="F131" t="s">
        <v>57</v>
      </c>
      <c r="G131" t="s">
        <v>185</v>
      </c>
      <c r="H131" s="1" t="s">
        <v>835</v>
      </c>
      <c r="I131" t="s">
        <v>836</v>
      </c>
      <c r="J131" s="1" t="s">
        <v>837</v>
      </c>
      <c r="K131" t="s">
        <v>189</v>
      </c>
      <c r="M131" t="s">
        <v>838</v>
      </c>
      <c r="N131" t="s">
        <v>839</v>
      </c>
      <c r="V131" s="36" t="s">
        <v>189</v>
      </c>
      <c r="W131" s="36" t="str">
        <f t="shared" si="6"/>
        <v>Tonnage Data Confidential</v>
      </c>
      <c r="X131" s="36" t="str">
        <f t="shared" si="7"/>
        <v/>
      </c>
    </row>
    <row r="132" spans="1:24" x14ac:dyDescent="0.25">
      <c r="A132" t="s">
        <v>6898</v>
      </c>
      <c r="B132" t="s">
        <v>840</v>
      </c>
      <c r="C132" t="s">
        <v>841</v>
      </c>
      <c r="D132" t="s">
        <v>77</v>
      </c>
      <c r="E132" t="s">
        <v>200</v>
      </c>
      <c r="F132" t="s">
        <v>57</v>
      </c>
      <c r="H132" t="s">
        <v>79</v>
      </c>
      <c r="I132" t="s">
        <v>842</v>
      </c>
      <c r="L132" t="s">
        <v>203</v>
      </c>
      <c r="M132" t="s">
        <v>204</v>
      </c>
      <c r="N132" t="s">
        <v>205</v>
      </c>
      <c r="V132" s="36" t="s">
        <v>10719</v>
      </c>
      <c r="W132" s="36" t="s">
        <v>10719</v>
      </c>
      <c r="X132" s="36" t="s">
        <v>10719</v>
      </c>
    </row>
    <row r="133" spans="1:24" ht="90" x14ac:dyDescent="0.25">
      <c r="A133" t="s">
        <v>7485</v>
      </c>
      <c r="B133" t="s">
        <v>843</v>
      </c>
      <c r="C133" t="s">
        <v>844</v>
      </c>
      <c r="D133" t="s">
        <v>67</v>
      </c>
      <c r="E133" t="s">
        <v>34</v>
      </c>
      <c r="H133" s="1" t="s">
        <v>845</v>
      </c>
      <c r="I133" t="s">
        <v>846</v>
      </c>
      <c r="J133" s="1" t="s">
        <v>847</v>
      </c>
      <c r="M133" t="s">
        <v>848</v>
      </c>
      <c r="N133" t="s">
        <v>849</v>
      </c>
      <c r="V133" s="36" t="s">
        <v>10719</v>
      </c>
      <c r="W133" s="36" t="s">
        <v>10719</v>
      </c>
      <c r="X133" s="36" t="s">
        <v>10719</v>
      </c>
    </row>
    <row r="134" spans="1:24" x14ac:dyDescent="0.25">
      <c r="A134" t="s">
        <v>6115</v>
      </c>
      <c r="B134" t="s">
        <v>850</v>
      </c>
      <c r="C134" t="s">
        <v>851</v>
      </c>
      <c r="E134" t="s">
        <v>240</v>
      </c>
      <c r="G134" t="s">
        <v>21</v>
      </c>
      <c r="H134" t="s">
        <v>852</v>
      </c>
      <c r="I134" t="s">
        <v>37</v>
      </c>
      <c r="J134" t="s">
        <v>853</v>
      </c>
      <c r="V134" s="36" t="s">
        <v>10719</v>
      </c>
      <c r="W134" s="36" t="s">
        <v>10719</v>
      </c>
      <c r="X134" s="36" t="s">
        <v>10719</v>
      </c>
    </row>
    <row r="135" spans="1:24" ht="405" x14ac:dyDescent="0.25">
      <c r="A135" t="s">
        <v>4121</v>
      </c>
      <c r="B135" t="s">
        <v>4120</v>
      </c>
      <c r="C135" t="s">
        <v>854</v>
      </c>
      <c r="E135" t="s">
        <v>855</v>
      </c>
      <c r="F135" t="s">
        <v>265</v>
      </c>
      <c r="G135" t="s">
        <v>35</v>
      </c>
      <c r="H135" t="s">
        <v>79</v>
      </c>
      <c r="I135" t="s">
        <v>856</v>
      </c>
      <c r="K135" t="s">
        <v>96</v>
      </c>
      <c r="L135" t="s">
        <v>857</v>
      </c>
      <c r="M135" t="s">
        <v>858</v>
      </c>
      <c r="N135" t="s">
        <v>591</v>
      </c>
      <c r="P135" s="1" t="s">
        <v>859</v>
      </c>
      <c r="Q135" s="1" t="s">
        <v>860</v>
      </c>
      <c r="V135" s="36" t="s">
        <v>7417</v>
      </c>
      <c r="W135" s="36" t="str">
        <f t="shared" si="6"/>
        <v xml:space="preserve">10000 </v>
      </c>
      <c r="X135" s="36">
        <f t="shared" si="7"/>
        <v>200</v>
      </c>
    </row>
    <row r="136" spans="1:24" x14ac:dyDescent="0.25">
      <c r="A136" t="s">
        <v>6374</v>
      </c>
      <c r="B136" t="s">
        <v>861</v>
      </c>
      <c r="C136" t="s">
        <v>862</v>
      </c>
      <c r="D136" t="s">
        <v>67</v>
      </c>
      <c r="E136" t="s">
        <v>863</v>
      </c>
      <c r="H136" t="s">
        <v>79</v>
      </c>
      <c r="I136" t="s">
        <v>864</v>
      </c>
      <c r="M136" t="s">
        <v>865</v>
      </c>
      <c r="N136" t="s">
        <v>866</v>
      </c>
      <c r="V136" s="36" t="s">
        <v>10719</v>
      </c>
      <c r="W136" s="36" t="s">
        <v>10719</v>
      </c>
      <c r="X136" s="36" t="s">
        <v>10719</v>
      </c>
    </row>
    <row r="137" spans="1:24" ht="75" x14ac:dyDescent="0.25">
      <c r="A137" t="s">
        <v>3036</v>
      </c>
      <c r="B137" t="s">
        <v>867</v>
      </c>
      <c r="C137" t="s">
        <v>868</v>
      </c>
      <c r="D137" t="s">
        <v>56</v>
      </c>
      <c r="E137" t="s">
        <v>34</v>
      </c>
      <c r="F137" t="s">
        <v>57</v>
      </c>
      <c r="H137" s="1" t="s">
        <v>191</v>
      </c>
      <c r="I137" t="s">
        <v>37</v>
      </c>
      <c r="J137" s="1" t="s">
        <v>192</v>
      </c>
      <c r="R137" t="s">
        <v>869</v>
      </c>
      <c r="V137" s="36" t="s">
        <v>10719</v>
      </c>
      <c r="W137" s="36" t="s">
        <v>10719</v>
      </c>
      <c r="X137" s="36" t="s">
        <v>10719</v>
      </c>
    </row>
    <row r="138" spans="1:24" ht="390" x14ac:dyDescent="0.25">
      <c r="A138" t="s">
        <v>6118</v>
      </c>
      <c r="B138" t="s">
        <v>870</v>
      </c>
      <c r="C138" t="s">
        <v>871</v>
      </c>
      <c r="D138" t="s">
        <v>67</v>
      </c>
      <c r="E138" t="s">
        <v>34</v>
      </c>
      <c r="G138" t="s">
        <v>118</v>
      </c>
      <c r="H138" s="1" t="s">
        <v>872</v>
      </c>
      <c r="I138" t="s">
        <v>873</v>
      </c>
      <c r="J138" s="1" t="s">
        <v>874</v>
      </c>
      <c r="K138" t="s">
        <v>875</v>
      </c>
      <c r="M138" t="s">
        <v>876</v>
      </c>
      <c r="N138" t="s">
        <v>877</v>
      </c>
      <c r="O138" s="1" t="s">
        <v>74</v>
      </c>
      <c r="P138" s="1" t="s">
        <v>878</v>
      </c>
      <c r="V138" s="36" t="s">
        <v>7424</v>
      </c>
      <c r="W138" s="21">
        <v>100</v>
      </c>
      <c r="X138" s="36">
        <f t="shared" si="7"/>
        <v>2</v>
      </c>
    </row>
    <row r="139" spans="1:24" x14ac:dyDescent="0.25">
      <c r="A139" t="s">
        <v>7486</v>
      </c>
      <c r="C139" t="s">
        <v>883</v>
      </c>
      <c r="D139" t="s">
        <v>77</v>
      </c>
      <c r="E139" t="s">
        <v>200</v>
      </c>
      <c r="F139" t="s">
        <v>201</v>
      </c>
      <c r="H139" t="s">
        <v>79</v>
      </c>
      <c r="I139" t="s">
        <v>884</v>
      </c>
      <c r="L139" t="s">
        <v>203</v>
      </c>
      <c r="M139" t="s">
        <v>204</v>
      </c>
      <c r="N139" t="s">
        <v>205</v>
      </c>
      <c r="V139" s="36" t="s">
        <v>10719</v>
      </c>
      <c r="W139" s="36" t="s">
        <v>10719</v>
      </c>
      <c r="X139" s="36" t="s">
        <v>10719</v>
      </c>
    </row>
    <row r="140" spans="1:24" x14ac:dyDescent="0.25">
      <c r="A140" t="s">
        <v>7487</v>
      </c>
      <c r="B140" t="s">
        <v>885</v>
      </c>
      <c r="C140" t="s">
        <v>886</v>
      </c>
      <c r="D140" t="s">
        <v>195</v>
      </c>
      <c r="E140" t="s">
        <v>34</v>
      </c>
      <c r="H140" t="s">
        <v>94</v>
      </c>
      <c r="I140" t="s">
        <v>887</v>
      </c>
      <c r="J140" t="s">
        <v>95</v>
      </c>
      <c r="M140" t="s">
        <v>888</v>
      </c>
      <c r="V140" s="36" t="s">
        <v>10719</v>
      </c>
      <c r="W140" s="36" t="s">
        <v>10719</v>
      </c>
      <c r="X140" s="36" t="s">
        <v>10719</v>
      </c>
    </row>
    <row r="141" spans="1:24" ht="409.5" x14ac:dyDescent="0.25">
      <c r="A141" t="s">
        <v>4995</v>
      </c>
      <c r="B141" t="s">
        <v>889</v>
      </c>
      <c r="C141" t="s">
        <v>890</v>
      </c>
      <c r="E141" t="s">
        <v>891</v>
      </c>
      <c r="F141" t="s">
        <v>265</v>
      </c>
      <c r="G141" t="s">
        <v>35</v>
      </c>
      <c r="H141" s="1" t="s">
        <v>892</v>
      </c>
      <c r="I141" s="1" t="s">
        <v>893</v>
      </c>
      <c r="J141" s="1" t="s">
        <v>894</v>
      </c>
      <c r="K141" t="s">
        <v>165</v>
      </c>
      <c r="L141" t="s">
        <v>895</v>
      </c>
      <c r="M141" t="s">
        <v>896</v>
      </c>
      <c r="N141" t="s">
        <v>897</v>
      </c>
      <c r="O141" s="1" t="s">
        <v>97</v>
      </c>
      <c r="P141" s="1" t="s">
        <v>898</v>
      </c>
      <c r="R141" t="s">
        <v>899</v>
      </c>
      <c r="V141" s="36" t="s">
        <v>7421</v>
      </c>
      <c r="W141" s="36" t="str">
        <f t="shared" si="6"/>
        <v xml:space="preserve">10000000 </v>
      </c>
      <c r="X141" s="36">
        <f t="shared" si="7"/>
        <v>200000</v>
      </c>
    </row>
    <row r="142" spans="1:24" x14ac:dyDescent="0.25">
      <c r="A142" t="s">
        <v>7488</v>
      </c>
      <c r="B142" t="s">
        <v>900</v>
      </c>
      <c r="C142" t="s">
        <v>901</v>
      </c>
      <c r="D142" t="s">
        <v>195</v>
      </c>
      <c r="E142" t="s">
        <v>34</v>
      </c>
      <c r="G142" t="s">
        <v>185</v>
      </c>
      <c r="H142" t="s">
        <v>94</v>
      </c>
      <c r="I142" t="s">
        <v>902</v>
      </c>
      <c r="J142" t="s">
        <v>95</v>
      </c>
      <c r="K142" t="s">
        <v>189</v>
      </c>
      <c r="V142" s="36" t="s">
        <v>189</v>
      </c>
      <c r="W142" s="36" t="str">
        <f t="shared" si="6"/>
        <v>Tonnage Data Confidential</v>
      </c>
      <c r="X142" s="36" t="str">
        <f t="shared" si="7"/>
        <v/>
      </c>
    </row>
    <row r="143" spans="1:24" x14ac:dyDescent="0.25">
      <c r="A143" t="s">
        <v>7489</v>
      </c>
      <c r="B143" t="s">
        <v>904</v>
      </c>
      <c r="C143" t="s">
        <v>905</v>
      </c>
      <c r="D143" t="s">
        <v>77</v>
      </c>
      <c r="E143" t="s">
        <v>208</v>
      </c>
      <c r="F143" t="s">
        <v>57</v>
      </c>
      <c r="H143" t="s">
        <v>79</v>
      </c>
      <c r="I143" t="s">
        <v>906</v>
      </c>
      <c r="V143" s="36" t="s">
        <v>10719</v>
      </c>
      <c r="W143" s="36" t="s">
        <v>10719</v>
      </c>
      <c r="X143" s="36" t="s">
        <v>10719</v>
      </c>
    </row>
    <row r="144" spans="1:24" ht="120" x14ac:dyDescent="0.25">
      <c r="A144" t="s">
        <v>6214</v>
      </c>
      <c r="B144" t="s">
        <v>907</v>
      </c>
      <c r="C144" t="s">
        <v>908</v>
      </c>
      <c r="D144" t="s">
        <v>909</v>
      </c>
      <c r="E144" t="s">
        <v>910</v>
      </c>
      <c r="H144" s="1" t="s">
        <v>911</v>
      </c>
      <c r="I144" t="s">
        <v>912</v>
      </c>
      <c r="J144" s="1" t="s">
        <v>913</v>
      </c>
      <c r="L144" t="s">
        <v>914</v>
      </c>
      <c r="M144" t="s">
        <v>915</v>
      </c>
      <c r="N144" t="s">
        <v>916</v>
      </c>
      <c r="R144" t="s">
        <v>917</v>
      </c>
      <c r="V144" s="36" t="s">
        <v>10719</v>
      </c>
      <c r="W144" s="36" t="s">
        <v>10719</v>
      </c>
      <c r="X144" s="36" t="s">
        <v>10719</v>
      </c>
    </row>
    <row r="145" spans="1:24" x14ac:dyDescent="0.25">
      <c r="A145" t="s">
        <v>7490</v>
      </c>
      <c r="C145" t="s">
        <v>918</v>
      </c>
      <c r="D145" t="s">
        <v>77</v>
      </c>
      <c r="E145" t="s">
        <v>78</v>
      </c>
      <c r="F145" t="s">
        <v>57</v>
      </c>
      <c r="H145" t="s">
        <v>79</v>
      </c>
      <c r="I145" t="s">
        <v>80</v>
      </c>
      <c r="V145" s="36" t="s">
        <v>10719</v>
      </c>
      <c r="W145" s="36" t="s">
        <v>10719</v>
      </c>
      <c r="X145" s="36" t="s">
        <v>10719</v>
      </c>
    </row>
    <row r="146" spans="1:24" ht="45" x14ac:dyDescent="0.25">
      <c r="A146" t="s">
        <v>7491</v>
      </c>
      <c r="B146" t="s">
        <v>919</v>
      </c>
      <c r="C146" t="s">
        <v>920</v>
      </c>
      <c r="D146" t="s">
        <v>67</v>
      </c>
      <c r="E146" t="s">
        <v>34</v>
      </c>
      <c r="G146" t="s">
        <v>185</v>
      </c>
      <c r="H146" s="1" t="s">
        <v>921</v>
      </c>
      <c r="I146" t="s">
        <v>37</v>
      </c>
      <c r="J146" s="1" t="s">
        <v>922</v>
      </c>
      <c r="K146" t="s">
        <v>189</v>
      </c>
      <c r="V146" s="36" t="s">
        <v>189</v>
      </c>
      <c r="W146" s="36" t="str">
        <f t="shared" si="6"/>
        <v>Tonnage Data Confidential</v>
      </c>
      <c r="X146" s="36" t="str">
        <f t="shared" si="7"/>
        <v/>
      </c>
    </row>
    <row r="147" spans="1:24" x14ac:dyDescent="0.25">
      <c r="A147" t="s">
        <v>7492</v>
      </c>
      <c r="C147" t="s">
        <v>923</v>
      </c>
      <c r="D147" t="s">
        <v>77</v>
      </c>
      <c r="E147" t="s">
        <v>208</v>
      </c>
      <c r="F147" t="s">
        <v>57</v>
      </c>
      <c r="H147" t="s">
        <v>79</v>
      </c>
      <c r="I147" t="s">
        <v>37</v>
      </c>
      <c r="V147" s="36" t="s">
        <v>10719</v>
      </c>
      <c r="W147" s="36" t="s">
        <v>10719</v>
      </c>
      <c r="X147" s="36" t="s">
        <v>10719</v>
      </c>
    </row>
    <row r="148" spans="1:24" ht="45" x14ac:dyDescent="0.25">
      <c r="A148" t="s">
        <v>3362</v>
      </c>
      <c r="B148" t="s">
        <v>925</v>
      </c>
      <c r="C148" t="s">
        <v>926</v>
      </c>
      <c r="D148" t="s">
        <v>534</v>
      </c>
      <c r="E148" t="s">
        <v>34</v>
      </c>
      <c r="F148" t="s">
        <v>32</v>
      </c>
      <c r="H148" s="1" t="s">
        <v>152</v>
      </c>
      <c r="I148" t="s">
        <v>927</v>
      </c>
      <c r="J148" s="1" t="s">
        <v>154</v>
      </c>
      <c r="R148" t="s">
        <v>928</v>
      </c>
      <c r="V148" s="36" t="s">
        <v>10719</v>
      </c>
      <c r="W148" s="36" t="s">
        <v>10719</v>
      </c>
      <c r="X148" s="36" t="s">
        <v>10719</v>
      </c>
    </row>
    <row r="149" spans="1:24" ht="45" x14ac:dyDescent="0.25">
      <c r="A149" t="s">
        <v>3041</v>
      </c>
      <c r="B149" t="s">
        <v>929</v>
      </c>
      <c r="C149" t="s">
        <v>930</v>
      </c>
      <c r="D149" t="s">
        <v>195</v>
      </c>
      <c r="E149" t="s">
        <v>34</v>
      </c>
      <c r="F149" t="s">
        <v>57</v>
      </c>
      <c r="H149" s="1" t="s">
        <v>931</v>
      </c>
      <c r="I149" t="s">
        <v>932</v>
      </c>
      <c r="J149" s="1" t="s">
        <v>933</v>
      </c>
      <c r="M149" t="s">
        <v>934</v>
      </c>
      <c r="V149" s="36" t="s">
        <v>10719</v>
      </c>
      <c r="W149" s="36" t="s">
        <v>10719</v>
      </c>
      <c r="X149" s="36" t="s">
        <v>10719</v>
      </c>
    </row>
    <row r="150" spans="1:24" ht="315" x14ac:dyDescent="0.25">
      <c r="A150" t="s">
        <v>3076</v>
      </c>
      <c r="B150" t="s">
        <v>935</v>
      </c>
      <c r="C150" s="1" t="s">
        <v>936</v>
      </c>
      <c r="E150" t="s">
        <v>623</v>
      </c>
      <c r="F150" t="s">
        <v>57</v>
      </c>
      <c r="G150" t="s">
        <v>35</v>
      </c>
      <c r="H150" t="s">
        <v>937</v>
      </c>
      <c r="I150" t="s">
        <v>37</v>
      </c>
      <c r="K150" t="s">
        <v>96</v>
      </c>
      <c r="P150" s="1" t="s">
        <v>172</v>
      </c>
      <c r="V150" s="36" t="s">
        <v>7417</v>
      </c>
      <c r="W150" s="36" t="str">
        <f t="shared" ref="W150:W193" si="8">IF(V150="","",IF(IFERROR(SEARCH("confidential",V150),0)=0,IF(IFERROR(SEARCH("Intermediate",V150),0)=0,RIGHT(V150,LEN(V150)-SEARCH("-",V150)-1),V150),V150))</f>
        <v xml:space="preserve">10000 </v>
      </c>
      <c r="X150" s="36">
        <f t="shared" ref="X150:X193" si="9">IF(IFERROR(SEARCH("intermediate",W150),999)=999,IFERROR(W150*0.02,""),0)</f>
        <v>200</v>
      </c>
    </row>
    <row r="151" spans="1:24" x14ac:dyDescent="0.25">
      <c r="A151" t="s">
        <v>6222</v>
      </c>
      <c r="B151" t="s">
        <v>938</v>
      </c>
      <c r="C151" t="s">
        <v>939</v>
      </c>
      <c r="D151" t="s">
        <v>77</v>
      </c>
      <c r="E151" t="s">
        <v>78</v>
      </c>
      <c r="F151" t="s">
        <v>57</v>
      </c>
      <c r="H151" t="s">
        <v>79</v>
      </c>
      <c r="I151" t="s">
        <v>80</v>
      </c>
      <c r="V151" s="36" t="s">
        <v>10719</v>
      </c>
      <c r="W151" s="36" t="s">
        <v>10719</v>
      </c>
      <c r="X151" s="36" t="s">
        <v>10719</v>
      </c>
    </row>
    <row r="152" spans="1:24" ht="45" x14ac:dyDescent="0.25">
      <c r="A152" t="s">
        <v>7493</v>
      </c>
      <c r="B152" t="s">
        <v>940</v>
      </c>
      <c r="C152" t="s">
        <v>941</v>
      </c>
      <c r="E152" t="s">
        <v>34</v>
      </c>
      <c r="G152" t="s">
        <v>21</v>
      </c>
      <c r="H152" s="1" t="s">
        <v>942</v>
      </c>
      <c r="I152" t="s">
        <v>37</v>
      </c>
      <c r="J152" s="1" t="s">
        <v>943</v>
      </c>
      <c r="K152" t="s">
        <v>189</v>
      </c>
      <c r="O152" t="s">
        <v>89</v>
      </c>
      <c r="P152" t="s">
        <v>29</v>
      </c>
      <c r="V152" s="36" t="s">
        <v>189</v>
      </c>
      <c r="W152" s="36" t="str">
        <f t="shared" si="8"/>
        <v>Tonnage Data Confidential</v>
      </c>
      <c r="X152" s="36" t="str">
        <f t="shared" si="9"/>
        <v/>
      </c>
    </row>
    <row r="153" spans="1:24" ht="90" x14ac:dyDescent="0.25">
      <c r="A153" t="s">
        <v>7494</v>
      </c>
      <c r="B153" t="s">
        <v>945</v>
      </c>
      <c r="C153" t="s">
        <v>946</v>
      </c>
      <c r="E153" t="s">
        <v>34</v>
      </c>
      <c r="G153" t="s">
        <v>21</v>
      </c>
      <c r="H153" s="1" t="s">
        <v>947</v>
      </c>
      <c r="I153" t="s">
        <v>37</v>
      </c>
      <c r="J153" s="1" t="s">
        <v>948</v>
      </c>
      <c r="K153" t="s">
        <v>189</v>
      </c>
      <c r="O153" t="s">
        <v>89</v>
      </c>
      <c r="P153" t="s">
        <v>29</v>
      </c>
      <c r="V153" s="36" t="s">
        <v>189</v>
      </c>
      <c r="W153" s="36" t="str">
        <f t="shared" si="8"/>
        <v>Tonnage Data Confidential</v>
      </c>
      <c r="X153" s="36" t="str">
        <f t="shared" si="9"/>
        <v/>
      </c>
    </row>
    <row r="154" spans="1:24" x14ac:dyDescent="0.25">
      <c r="A154" t="s">
        <v>6896</v>
      </c>
      <c r="B154" t="s">
        <v>949</v>
      </c>
      <c r="C154" t="s">
        <v>950</v>
      </c>
      <c r="D154" t="s">
        <v>77</v>
      </c>
      <c r="E154" t="s">
        <v>200</v>
      </c>
      <c r="F154" t="s">
        <v>102</v>
      </c>
      <c r="H154" t="s">
        <v>79</v>
      </c>
      <c r="I154" t="s">
        <v>951</v>
      </c>
      <c r="L154" t="s">
        <v>203</v>
      </c>
      <c r="M154" t="s">
        <v>204</v>
      </c>
      <c r="N154" t="s">
        <v>205</v>
      </c>
      <c r="V154" s="36" t="s">
        <v>10719</v>
      </c>
      <c r="W154" s="36" t="s">
        <v>10719</v>
      </c>
      <c r="X154" s="36" t="s">
        <v>10719</v>
      </c>
    </row>
    <row r="155" spans="1:24" ht="75" x14ac:dyDescent="0.25">
      <c r="A155" t="s">
        <v>7495</v>
      </c>
      <c r="B155" t="s">
        <v>952</v>
      </c>
      <c r="C155" t="s">
        <v>953</v>
      </c>
      <c r="D155" t="s">
        <v>33</v>
      </c>
      <c r="E155" t="s">
        <v>34</v>
      </c>
      <c r="H155" s="1" t="s">
        <v>527</v>
      </c>
      <c r="I155" t="s">
        <v>37</v>
      </c>
      <c r="J155" s="1" t="s">
        <v>528</v>
      </c>
      <c r="V155" s="36" t="s">
        <v>10719</v>
      </c>
      <c r="W155" s="36" t="s">
        <v>10719</v>
      </c>
      <c r="X155" s="36" t="s">
        <v>10719</v>
      </c>
    </row>
    <row r="156" spans="1:24" ht="45" x14ac:dyDescent="0.25">
      <c r="A156" t="s">
        <v>3359</v>
      </c>
      <c r="B156" t="s">
        <v>954</v>
      </c>
      <c r="C156" t="s">
        <v>955</v>
      </c>
      <c r="D156" t="s">
        <v>534</v>
      </c>
      <c r="E156" t="s">
        <v>34</v>
      </c>
      <c r="F156" t="s">
        <v>32</v>
      </c>
      <c r="H156" s="1" t="s">
        <v>152</v>
      </c>
      <c r="I156" t="s">
        <v>956</v>
      </c>
      <c r="J156" s="1" t="s">
        <v>154</v>
      </c>
      <c r="V156" s="36" t="s">
        <v>10719</v>
      </c>
      <c r="W156" s="36" t="s">
        <v>10719</v>
      </c>
      <c r="X156" s="36" t="s">
        <v>10719</v>
      </c>
    </row>
    <row r="157" spans="1:24" ht="45" x14ac:dyDescent="0.25">
      <c r="A157" t="s">
        <v>3072</v>
      </c>
      <c r="B157" t="s">
        <v>957</v>
      </c>
      <c r="C157" s="1" t="s">
        <v>958</v>
      </c>
      <c r="D157" t="s">
        <v>909</v>
      </c>
      <c r="E157" s="1" t="s">
        <v>959</v>
      </c>
      <c r="F157" t="s">
        <v>57</v>
      </c>
      <c r="H157" t="s">
        <v>960</v>
      </c>
      <c r="I157" t="s">
        <v>37</v>
      </c>
      <c r="J157" t="s">
        <v>960</v>
      </c>
      <c r="V157" s="36" t="s">
        <v>10719</v>
      </c>
      <c r="W157" s="36" t="s">
        <v>10719</v>
      </c>
      <c r="X157" s="36" t="s">
        <v>10719</v>
      </c>
    </row>
    <row r="158" spans="1:24" ht="45" x14ac:dyDescent="0.25">
      <c r="A158" t="s">
        <v>3360</v>
      </c>
      <c r="B158" t="s">
        <v>961</v>
      </c>
      <c r="C158" t="s">
        <v>962</v>
      </c>
      <c r="D158" t="s">
        <v>534</v>
      </c>
      <c r="E158" t="s">
        <v>34</v>
      </c>
      <c r="F158" t="s">
        <v>102</v>
      </c>
      <c r="H158" s="1" t="s">
        <v>152</v>
      </c>
      <c r="I158" t="s">
        <v>963</v>
      </c>
      <c r="J158" s="1" t="s">
        <v>154</v>
      </c>
      <c r="V158" s="36" t="s">
        <v>10719</v>
      </c>
      <c r="W158" s="36" t="s">
        <v>10719</v>
      </c>
      <c r="X158" s="36" t="s">
        <v>10719</v>
      </c>
    </row>
    <row r="159" spans="1:24" ht="45" x14ac:dyDescent="0.25">
      <c r="A159" t="s">
        <v>3361</v>
      </c>
      <c r="B159" t="s">
        <v>964</v>
      </c>
      <c r="C159" t="s">
        <v>965</v>
      </c>
      <c r="D159" t="s">
        <v>534</v>
      </c>
      <c r="E159" t="s">
        <v>34</v>
      </c>
      <c r="F159" t="s">
        <v>32</v>
      </c>
      <c r="H159" s="1" t="s">
        <v>152</v>
      </c>
      <c r="I159" t="s">
        <v>966</v>
      </c>
      <c r="J159" s="1" t="s">
        <v>154</v>
      </c>
      <c r="V159" s="36" t="s">
        <v>10719</v>
      </c>
      <c r="W159" s="36" t="s">
        <v>10719</v>
      </c>
      <c r="X159" s="36" t="s">
        <v>10719</v>
      </c>
    </row>
    <row r="160" spans="1:24" x14ac:dyDescent="0.25">
      <c r="A160" t="s">
        <v>7496</v>
      </c>
      <c r="C160" t="s">
        <v>967</v>
      </c>
      <c r="D160" t="s">
        <v>909</v>
      </c>
      <c r="E160" t="s">
        <v>10712</v>
      </c>
      <c r="F160" t="s">
        <v>57</v>
      </c>
      <c r="H160" t="s">
        <v>968</v>
      </c>
      <c r="I160" t="s">
        <v>969</v>
      </c>
      <c r="V160" s="36" t="s">
        <v>10719</v>
      </c>
      <c r="W160" s="36" t="s">
        <v>10719</v>
      </c>
      <c r="X160" s="36" t="s">
        <v>10719</v>
      </c>
    </row>
    <row r="161" spans="1:24" ht="90" x14ac:dyDescent="0.25">
      <c r="A161" t="s">
        <v>6703</v>
      </c>
      <c r="C161" t="s">
        <v>970</v>
      </c>
      <c r="D161" t="s">
        <v>77</v>
      </c>
      <c r="E161" t="s">
        <v>240</v>
      </c>
      <c r="H161" s="1" t="s">
        <v>563</v>
      </c>
      <c r="I161" t="s">
        <v>37</v>
      </c>
      <c r="J161" s="1" t="s">
        <v>971</v>
      </c>
      <c r="V161" s="36" t="s">
        <v>10719</v>
      </c>
      <c r="W161" s="36" t="s">
        <v>10719</v>
      </c>
      <c r="X161" s="36" t="s">
        <v>10719</v>
      </c>
    </row>
    <row r="162" spans="1:24" ht="60" x14ac:dyDescent="0.25">
      <c r="A162" t="s">
        <v>7497</v>
      </c>
      <c r="B162" t="s">
        <v>972</v>
      </c>
      <c r="C162" t="s">
        <v>973</v>
      </c>
      <c r="D162" t="s">
        <v>106</v>
      </c>
      <c r="E162" t="s">
        <v>34</v>
      </c>
      <c r="H162" s="1" t="s">
        <v>974</v>
      </c>
      <c r="I162" t="s">
        <v>37</v>
      </c>
      <c r="J162" s="1" t="s">
        <v>110</v>
      </c>
      <c r="V162" s="36" t="s">
        <v>10719</v>
      </c>
      <c r="W162" s="36" t="s">
        <v>10719</v>
      </c>
      <c r="X162" s="36" t="s">
        <v>10719</v>
      </c>
    </row>
    <row r="163" spans="1:24" ht="300" x14ac:dyDescent="0.25">
      <c r="A163" t="s">
        <v>7498</v>
      </c>
      <c r="B163" t="s">
        <v>975</v>
      </c>
      <c r="C163" t="s">
        <v>976</v>
      </c>
      <c r="D163" t="s">
        <v>106</v>
      </c>
      <c r="E163" t="s">
        <v>34</v>
      </c>
      <c r="G163" t="s">
        <v>977</v>
      </c>
      <c r="H163" s="1" t="s">
        <v>978</v>
      </c>
      <c r="I163" t="s">
        <v>37</v>
      </c>
      <c r="J163" s="1" t="s">
        <v>979</v>
      </c>
      <c r="K163" t="s">
        <v>189</v>
      </c>
      <c r="O163" s="1" t="s">
        <v>28</v>
      </c>
      <c r="P163" t="s">
        <v>29</v>
      </c>
      <c r="V163" s="36" t="s">
        <v>189</v>
      </c>
      <c r="W163" s="36" t="str">
        <f t="shared" si="8"/>
        <v>Tonnage Data Confidential</v>
      </c>
      <c r="X163" s="36" t="str">
        <f t="shared" si="9"/>
        <v/>
      </c>
    </row>
    <row r="164" spans="1:24" ht="75" x14ac:dyDescent="0.25">
      <c r="A164" t="s">
        <v>7499</v>
      </c>
      <c r="C164" t="s">
        <v>980</v>
      </c>
      <c r="D164" t="s">
        <v>106</v>
      </c>
      <c r="E164" t="s">
        <v>34</v>
      </c>
      <c r="H164" s="1" t="s">
        <v>778</v>
      </c>
      <c r="I164" t="s">
        <v>37</v>
      </c>
      <c r="J164" s="1" t="s">
        <v>780</v>
      </c>
      <c r="M164" t="s">
        <v>981</v>
      </c>
      <c r="N164" t="s">
        <v>982</v>
      </c>
      <c r="V164" s="36" t="s">
        <v>10719</v>
      </c>
      <c r="W164" s="36" t="s">
        <v>10719</v>
      </c>
      <c r="X164" s="36" t="s">
        <v>10719</v>
      </c>
    </row>
    <row r="165" spans="1:24" ht="60" x14ac:dyDescent="0.25">
      <c r="A165" t="s">
        <v>3358</v>
      </c>
      <c r="B165" t="s">
        <v>983</v>
      </c>
      <c r="C165" t="s">
        <v>984</v>
      </c>
      <c r="D165" t="s">
        <v>534</v>
      </c>
      <c r="E165" t="s">
        <v>985</v>
      </c>
      <c r="F165" t="s">
        <v>102</v>
      </c>
      <c r="H165" s="1" t="s">
        <v>986</v>
      </c>
      <c r="I165" t="s">
        <v>987</v>
      </c>
      <c r="J165" s="1" t="s">
        <v>988</v>
      </c>
      <c r="R165" t="s">
        <v>989</v>
      </c>
      <c r="V165" s="36" t="s">
        <v>10719</v>
      </c>
      <c r="W165" s="36" t="s">
        <v>10719</v>
      </c>
      <c r="X165" s="36" t="s">
        <v>10719</v>
      </c>
    </row>
    <row r="166" spans="1:24" ht="60" x14ac:dyDescent="0.25">
      <c r="A166" t="s">
        <v>7500</v>
      </c>
      <c r="C166" t="s">
        <v>990</v>
      </c>
      <c r="E166" t="s">
        <v>34</v>
      </c>
      <c r="H166" s="1" t="s">
        <v>991</v>
      </c>
      <c r="I166" t="s">
        <v>37</v>
      </c>
      <c r="J166" s="1" t="s">
        <v>992</v>
      </c>
      <c r="V166" s="36" t="s">
        <v>10719</v>
      </c>
      <c r="W166" s="36" t="s">
        <v>10719</v>
      </c>
      <c r="X166" s="36" t="s">
        <v>10719</v>
      </c>
    </row>
    <row r="167" spans="1:24" x14ac:dyDescent="0.25">
      <c r="A167" t="s">
        <v>7501</v>
      </c>
      <c r="C167" t="s">
        <v>993</v>
      </c>
      <c r="D167" t="s">
        <v>77</v>
      </c>
      <c r="E167" t="s">
        <v>78</v>
      </c>
      <c r="H167" t="s">
        <v>79</v>
      </c>
      <c r="I167" t="s">
        <v>994</v>
      </c>
      <c r="V167" s="36" t="s">
        <v>10719</v>
      </c>
      <c r="W167" s="36" t="s">
        <v>10719</v>
      </c>
      <c r="X167" s="36" t="s">
        <v>10719</v>
      </c>
    </row>
    <row r="168" spans="1:24" x14ac:dyDescent="0.25">
      <c r="A168" t="s">
        <v>7502</v>
      </c>
      <c r="C168" t="s">
        <v>995</v>
      </c>
      <c r="D168" t="s">
        <v>77</v>
      </c>
      <c r="E168" t="s">
        <v>78</v>
      </c>
      <c r="H168" t="s">
        <v>79</v>
      </c>
      <c r="I168" t="s">
        <v>994</v>
      </c>
      <c r="V168" s="36" t="s">
        <v>10719</v>
      </c>
      <c r="W168" s="36" t="s">
        <v>10719</v>
      </c>
      <c r="X168" s="36" t="s">
        <v>10719</v>
      </c>
    </row>
    <row r="169" spans="1:24" ht="405" x14ac:dyDescent="0.25">
      <c r="A169" t="s">
        <v>3091</v>
      </c>
      <c r="B169" t="s">
        <v>996</v>
      </c>
      <c r="C169" t="s">
        <v>997</v>
      </c>
      <c r="D169" t="s">
        <v>67</v>
      </c>
      <c r="E169" t="s">
        <v>34</v>
      </c>
      <c r="F169" t="s">
        <v>998</v>
      </c>
      <c r="G169" t="s">
        <v>35</v>
      </c>
      <c r="H169" s="1" t="s">
        <v>999</v>
      </c>
      <c r="I169" t="s">
        <v>1000</v>
      </c>
      <c r="J169" s="1" t="s">
        <v>1001</v>
      </c>
      <c r="K169" t="s">
        <v>39</v>
      </c>
      <c r="N169" t="s">
        <v>1002</v>
      </c>
      <c r="O169" s="1" t="s">
        <v>1003</v>
      </c>
      <c r="P169" t="s">
        <v>436</v>
      </c>
      <c r="R169" t="s">
        <v>1004</v>
      </c>
      <c r="V169" s="36" t="s">
        <v>7413</v>
      </c>
      <c r="W169" s="36" t="str">
        <f t="shared" si="8"/>
        <v xml:space="preserve">1000 </v>
      </c>
      <c r="X169" s="36">
        <f t="shared" si="9"/>
        <v>20</v>
      </c>
    </row>
    <row r="170" spans="1:24" ht="60" x14ac:dyDescent="0.25">
      <c r="A170" t="s">
        <v>7503</v>
      </c>
      <c r="B170" t="s">
        <v>1005</v>
      </c>
      <c r="C170" t="s">
        <v>1006</v>
      </c>
      <c r="D170" t="s">
        <v>106</v>
      </c>
      <c r="E170" t="s">
        <v>34</v>
      </c>
      <c r="H170" s="1" t="s">
        <v>1007</v>
      </c>
      <c r="I170" t="s">
        <v>1008</v>
      </c>
      <c r="J170" s="1" t="s">
        <v>1009</v>
      </c>
      <c r="M170" t="s">
        <v>1010</v>
      </c>
      <c r="N170" t="s">
        <v>1011</v>
      </c>
      <c r="V170" s="36" t="s">
        <v>10719</v>
      </c>
      <c r="W170" s="36" t="s">
        <v>10719</v>
      </c>
      <c r="X170" s="36" t="s">
        <v>10719</v>
      </c>
    </row>
    <row r="171" spans="1:24" x14ac:dyDescent="0.25">
      <c r="A171" t="s">
        <v>7504</v>
      </c>
      <c r="B171" t="s">
        <v>1012</v>
      </c>
      <c r="C171" t="s">
        <v>1013</v>
      </c>
      <c r="D171" t="s">
        <v>77</v>
      </c>
      <c r="E171" t="s">
        <v>78</v>
      </c>
      <c r="H171" t="s">
        <v>79</v>
      </c>
      <c r="I171" t="s">
        <v>994</v>
      </c>
      <c r="V171" s="36" t="s">
        <v>10719</v>
      </c>
      <c r="W171" s="36" t="s">
        <v>10719</v>
      </c>
      <c r="X171" s="36" t="s">
        <v>10719</v>
      </c>
    </row>
    <row r="172" spans="1:24" ht="300" x14ac:dyDescent="0.25">
      <c r="A172" t="s">
        <v>5245</v>
      </c>
      <c r="B172" t="s">
        <v>1014</v>
      </c>
      <c r="C172" t="s">
        <v>1015</v>
      </c>
      <c r="D172" t="s">
        <v>77</v>
      </c>
      <c r="E172" t="s">
        <v>1016</v>
      </c>
      <c r="F172" t="s">
        <v>265</v>
      </c>
      <c r="G172" t="s">
        <v>35</v>
      </c>
      <c r="H172" t="s">
        <v>79</v>
      </c>
      <c r="I172" s="1" t="s">
        <v>1017</v>
      </c>
      <c r="K172" t="s">
        <v>39</v>
      </c>
      <c r="L172" t="s">
        <v>1018</v>
      </c>
      <c r="M172" s="1" t="s">
        <v>1019</v>
      </c>
      <c r="N172" t="s">
        <v>1020</v>
      </c>
      <c r="O172" s="1" t="s">
        <v>1021</v>
      </c>
      <c r="P172" s="1" t="s">
        <v>1022</v>
      </c>
      <c r="V172" s="36" t="s">
        <v>7413</v>
      </c>
      <c r="W172" s="36" t="str">
        <f t="shared" si="8"/>
        <v xml:space="preserve">1000 </v>
      </c>
      <c r="X172" s="36">
        <f t="shared" si="9"/>
        <v>20</v>
      </c>
    </row>
    <row r="173" spans="1:24" x14ac:dyDescent="0.25">
      <c r="A173" t="s">
        <v>3347</v>
      </c>
      <c r="B173" t="s">
        <v>1023</v>
      </c>
      <c r="C173" t="s">
        <v>1024</v>
      </c>
      <c r="D173" t="s">
        <v>77</v>
      </c>
      <c r="E173" t="s">
        <v>208</v>
      </c>
      <c r="F173" t="s">
        <v>102</v>
      </c>
      <c r="H173" t="s">
        <v>1025</v>
      </c>
      <c r="I173" t="s">
        <v>209</v>
      </c>
      <c r="J173" t="s">
        <v>1026</v>
      </c>
      <c r="L173" t="s">
        <v>210</v>
      </c>
      <c r="M173" t="s">
        <v>211</v>
      </c>
      <c r="N173" t="s">
        <v>212</v>
      </c>
      <c r="V173" s="36" t="s">
        <v>10719</v>
      </c>
      <c r="W173" s="36" t="s">
        <v>10719</v>
      </c>
      <c r="X173" s="36" t="s">
        <v>10719</v>
      </c>
    </row>
    <row r="174" spans="1:24" ht="390" x14ac:dyDescent="0.25">
      <c r="A174" t="s">
        <v>3043</v>
      </c>
      <c r="B174" t="s">
        <v>1027</v>
      </c>
      <c r="C174" t="s">
        <v>1028</v>
      </c>
      <c r="E174" t="s">
        <v>34</v>
      </c>
      <c r="F174" t="s">
        <v>998</v>
      </c>
      <c r="G174" t="s">
        <v>35</v>
      </c>
      <c r="H174" t="s">
        <v>58</v>
      </c>
      <c r="I174" t="s">
        <v>37</v>
      </c>
      <c r="J174" t="s">
        <v>1029</v>
      </c>
      <c r="K174" t="s">
        <v>39</v>
      </c>
      <c r="O174" s="1" t="s">
        <v>1030</v>
      </c>
      <c r="P174" s="1" t="s">
        <v>1031</v>
      </c>
      <c r="Q174" s="1" t="s">
        <v>1032</v>
      </c>
      <c r="V174" s="36" t="s">
        <v>7413</v>
      </c>
      <c r="W174" s="36" t="str">
        <f t="shared" si="8"/>
        <v xml:space="preserve">1000 </v>
      </c>
      <c r="X174" s="36">
        <f t="shared" si="9"/>
        <v>20</v>
      </c>
    </row>
    <row r="175" spans="1:24" ht="300" x14ac:dyDescent="0.25">
      <c r="A175" t="s">
        <v>3108</v>
      </c>
      <c r="B175" t="s">
        <v>1033</v>
      </c>
      <c r="C175" s="1" t="s">
        <v>1034</v>
      </c>
      <c r="D175" t="s">
        <v>106</v>
      </c>
      <c r="E175" t="s">
        <v>34</v>
      </c>
      <c r="F175" t="s">
        <v>107</v>
      </c>
      <c r="G175" t="s">
        <v>118</v>
      </c>
      <c r="H175" s="1" t="s">
        <v>159</v>
      </c>
      <c r="I175" t="s">
        <v>37</v>
      </c>
      <c r="J175" s="1" t="s">
        <v>161</v>
      </c>
      <c r="K175" t="s">
        <v>39</v>
      </c>
      <c r="O175" s="1" t="s">
        <v>28</v>
      </c>
      <c r="P175" s="1" t="s">
        <v>1035</v>
      </c>
      <c r="V175" s="36" t="s">
        <v>7413</v>
      </c>
      <c r="W175" s="36" t="str">
        <f t="shared" si="8"/>
        <v xml:space="preserve">1000 </v>
      </c>
      <c r="X175" s="36">
        <f t="shared" si="9"/>
        <v>20</v>
      </c>
    </row>
    <row r="176" spans="1:24" ht="300" x14ac:dyDescent="0.25">
      <c r="A176" t="s">
        <v>6401</v>
      </c>
      <c r="B176" t="s">
        <v>1036</v>
      </c>
      <c r="C176" t="s">
        <v>1037</v>
      </c>
      <c r="D176" t="s">
        <v>19</v>
      </c>
      <c r="E176" t="s">
        <v>34</v>
      </c>
      <c r="G176" t="s">
        <v>21</v>
      </c>
      <c r="H176" s="1" t="s">
        <v>556</v>
      </c>
      <c r="I176" t="s">
        <v>1038</v>
      </c>
      <c r="J176" s="1" t="s">
        <v>558</v>
      </c>
      <c r="K176" t="s">
        <v>25</v>
      </c>
      <c r="M176" t="s">
        <v>1039</v>
      </c>
      <c r="N176" t="s">
        <v>1040</v>
      </c>
      <c r="O176" s="1" t="s">
        <v>28</v>
      </c>
      <c r="P176" t="s">
        <v>29</v>
      </c>
      <c r="V176" s="36" t="s">
        <v>25</v>
      </c>
      <c r="W176" s="36" t="str">
        <f t="shared" si="8"/>
        <v>Intermediate Use Only</v>
      </c>
      <c r="X176" s="36">
        <f t="shared" si="9"/>
        <v>0</v>
      </c>
    </row>
    <row r="177" spans="1:24" ht="300" x14ac:dyDescent="0.25">
      <c r="A177" t="s">
        <v>6402</v>
      </c>
      <c r="B177" t="s">
        <v>1041</v>
      </c>
      <c r="C177" t="s">
        <v>1042</v>
      </c>
      <c r="D177" t="s">
        <v>106</v>
      </c>
      <c r="E177" t="s">
        <v>34</v>
      </c>
      <c r="G177" t="s">
        <v>21</v>
      </c>
      <c r="H177" s="1" t="s">
        <v>1043</v>
      </c>
      <c r="I177" t="s">
        <v>1044</v>
      </c>
      <c r="J177" s="1" t="s">
        <v>1045</v>
      </c>
      <c r="K177" t="s">
        <v>25</v>
      </c>
      <c r="M177" t="s">
        <v>1046</v>
      </c>
      <c r="N177" t="s">
        <v>1047</v>
      </c>
      <c r="O177" s="1" t="s">
        <v>28</v>
      </c>
      <c r="V177" s="36" t="s">
        <v>25</v>
      </c>
      <c r="W177" s="36" t="str">
        <f t="shared" si="8"/>
        <v>Intermediate Use Only</v>
      </c>
      <c r="X177" s="36">
        <f t="shared" si="9"/>
        <v>0</v>
      </c>
    </row>
    <row r="178" spans="1:24" ht="315" x14ac:dyDescent="0.25">
      <c r="A178" t="s">
        <v>3075</v>
      </c>
      <c r="B178" t="s">
        <v>1048</v>
      </c>
      <c r="C178" s="1" t="s">
        <v>936</v>
      </c>
      <c r="D178" t="s">
        <v>67</v>
      </c>
      <c r="E178" t="s">
        <v>623</v>
      </c>
      <c r="F178" t="s">
        <v>57</v>
      </c>
      <c r="G178" t="s">
        <v>35</v>
      </c>
      <c r="H178" t="s">
        <v>1049</v>
      </c>
      <c r="I178" t="s">
        <v>37</v>
      </c>
      <c r="J178" t="s">
        <v>698</v>
      </c>
      <c r="K178" t="s">
        <v>96</v>
      </c>
      <c r="V178" s="36" t="s">
        <v>7417</v>
      </c>
      <c r="W178" s="36" t="str">
        <f t="shared" si="8"/>
        <v xml:space="preserve">10000 </v>
      </c>
      <c r="X178" s="36">
        <f t="shared" si="9"/>
        <v>200</v>
      </c>
    </row>
    <row r="179" spans="1:24" ht="409.5" x14ac:dyDescent="0.25">
      <c r="A179" t="s">
        <v>3148</v>
      </c>
      <c r="B179" t="s">
        <v>1050</v>
      </c>
      <c r="C179" t="s">
        <v>1051</v>
      </c>
      <c r="D179" t="s">
        <v>748</v>
      </c>
      <c r="E179" t="s">
        <v>535</v>
      </c>
      <c r="F179" t="s">
        <v>107</v>
      </c>
      <c r="G179" t="s">
        <v>35</v>
      </c>
      <c r="H179" t="s">
        <v>749</v>
      </c>
      <c r="I179" t="s">
        <v>1052</v>
      </c>
      <c r="J179" t="s">
        <v>749</v>
      </c>
      <c r="K179" t="s">
        <v>119</v>
      </c>
      <c r="M179" t="s">
        <v>751</v>
      </c>
      <c r="N179" t="s">
        <v>445</v>
      </c>
      <c r="O179" s="1" t="s">
        <v>1053</v>
      </c>
      <c r="P179" s="1" t="s">
        <v>1054</v>
      </c>
      <c r="Q179" s="1" t="s">
        <v>1055</v>
      </c>
      <c r="V179" s="36" t="s">
        <v>7419</v>
      </c>
      <c r="W179" s="36" t="str">
        <f t="shared" si="8"/>
        <v xml:space="preserve">100000 </v>
      </c>
      <c r="X179" s="36">
        <f t="shared" si="9"/>
        <v>2000</v>
      </c>
    </row>
    <row r="180" spans="1:24" ht="75" x14ac:dyDescent="0.25">
      <c r="A180" t="s">
        <v>3096</v>
      </c>
      <c r="B180" t="s">
        <v>1056</v>
      </c>
      <c r="C180" t="s">
        <v>1057</v>
      </c>
      <c r="D180" t="s">
        <v>1058</v>
      </c>
      <c r="E180" t="s">
        <v>34</v>
      </c>
      <c r="F180" t="s">
        <v>57</v>
      </c>
      <c r="H180" s="1" t="s">
        <v>1059</v>
      </c>
      <c r="I180" t="s">
        <v>37</v>
      </c>
      <c r="J180" s="1" t="s">
        <v>1060</v>
      </c>
      <c r="V180" s="36" t="s">
        <v>10719</v>
      </c>
      <c r="W180" s="36" t="s">
        <v>10719</v>
      </c>
      <c r="X180" s="36" t="s">
        <v>10719</v>
      </c>
    </row>
    <row r="181" spans="1:24" ht="390" x14ac:dyDescent="0.25">
      <c r="A181" t="s">
        <v>3032</v>
      </c>
      <c r="B181" t="s">
        <v>1061</v>
      </c>
      <c r="C181" t="s">
        <v>1062</v>
      </c>
      <c r="D181" t="s">
        <v>77</v>
      </c>
      <c r="E181" t="s">
        <v>1063</v>
      </c>
      <c r="F181" t="s">
        <v>57</v>
      </c>
      <c r="G181" t="s">
        <v>35</v>
      </c>
      <c r="H181" t="s">
        <v>421</v>
      </c>
      <c r="I181" t="s">
        <v>1064</v>
      </c>
      <c r="K181" t="s">
        <v>39</v>
      </c>
      <c r="L181" t="s">
        <v>1065</v>
      </c>
      <c r="M181" t="s">
        <v>1066</v>
      </c>
      <c r="N181" t="s">
        <v>1067</v>
      </c>
      <c r="O181" s="1" t="s">
        <v>632</v>
      </c>
      <c r="P181" s="1" t="s">
        <v>574</v>
      </c>
      <c r="Q181" t="s">
        <v>882</v>
      </c>
      <c r="V181" s="36" t="s">
        <v>7413</v>
      </c>
      <c r="W181" s="36" t="str">
        <f t="shared" si="8"/>
        <v xml:space="preserve">1000 </v>
      </c>
      <c r="X181" s="36">
        <f t="shared" si="9"/>
        <v>20</v>
      </c>
    </row>
    <row r="182" spans="1:24" ht="45" x14ac:dyDescent="0.25">
      <c r="A182" t="s">
        <v>7505</v>
      </c>
      <c r="B182" t="s">
        <v>1068</v>
      </c>
      <c r="C182" t="s">
        <v>1069</v>
      </c>
      <c r="D182" t="s">
        <v>195</v>
      </c>
      <c r="E182" t="s">
        <v>34</v>
      </c>
      <c r="H182" s="1" t="s">
        <v>931</v>
      </c>
      <c r="I182" t="s">
        <v>1070</v>
      </c>
      <c r="J182" s="1" t="s">
        <v>933</v>
      </c>
      <c r="M182" t="s">
        <v>1071</v>
      </c>
      <c r="N182" t="s">
        <v>1011</v>
      </c>
      <c r="V182" s="36" t="s">
        <v>10719</v>
      </c>
      <c r="W182" s="36" t="s">
        <v>10719</v>
      </c>
      <c r="X182" s="36" t="s">
        <v>10719</v>
      </c>
    </row>
    <row r="183" spans="1:24" x14ac:dyDescent="0.25">
      <c r="A183" t="s">
        <v>3349</v>
      </c>
      <c r="B183" t="s">
        <v>1072</v>
      </c>
      <c r="C183" t="s">
        <v>1073</v>
      </c>
      <c r="D183" t="s">
        <v>77</v>
      </c>
      <c r="E183" t="s">
        <v>200</v>
      </c>
      <c r="F183" t="s">
        <v>102</v>
      </c>
      <c r="G183" t="s">
        <v>35</v>
      </c>
      <c r="H183" t="s">
        <v>79</v>
      </c>
      <c r="I183" t="s">
        <v>646</v>
      </c>
      <c r="L183" t="s">
        <v>203</v>
      </c>
      <c r="M183" t="s">
        <v>647</v>
      </c>
      <c r="N183" t="s">
        <v>205</v>
      </c>
      <c r="R183" t="s">
        <v>1074</v>
      </c>
      <c r="V183" s="36" t="s">
        <v>10719</v>
      </c>
      <c r="W183" s="36" t="s">
        <v>10719</v>
      </c>
      <c r="X183" s="36" t="s">
        <v>10719</v>
      </c>
    </row>
    <row r="184" spans="1:24" ht="330" x14ac:dyDescent="0.25">
      <c r="A184" t="s">
        <v>5271</v>
      </c>
      <c r="B184" t="s">
        <v>1075</v>
      </c>
      <c r="C184" t="s">
        <v>1076</v>
      </c>
      <c r="D184" t="s">
        <v>1077</v>
      </c>
      <c r="E184" t="s">
        <v>1078</v>
      </c>
      <c r="F184" t="s">
        <v>265</v>
      </c>
      <c r="G184" t="s">
        <v>35</v>
      </c>
      <c r="H184" t="s">
        <v>421</v>
      </c>
      <c r="I184" t="s">
        <v>1079</v>
      </c>
      <c r="K184" t="s">
        <v>39</v>
      </c>
      <c r="L184" t="s">
        <v>1080</v>
      </c>
      <c r="M184" t="s">
        <v>1081</v>
      </c>
      <c r="N184" t="s">
        <v>1082</v>
      </c>
      <c r="O184" s="1" t="s">
        <v>1083</v>
      </c>
      <c r="P184" s="1" t="s">
        <v>627</v>
      </c>
      <c r="Q184" s="1" t="s">
        <v>1084</v>
      </c>
      <c r="V184" s="36" t="s">
        <v>7413</v>
      </c>
      <c r="W184" s="36" t="str">
        <f t="shared" si="8"/>
        <v xml:space="preserve">1000 </v>
      </c>
      <c r="X184" s="36">
        <f t="shared" si="9"/>
        <v>20</v>
      </c>
    </row>
    <row r="185" spans="1:24" x14ac:dyDescent="0.25">
      <c r="A185" t="s">
        <v>7506</v>
      </c>
      <c r="B185" t="s">
        <v>1085</v>
      </c>
      <c r="C185" t="s">
        <v>1086</v>
      </c>
      <c r="D185" t="s">
        <v>77</v>
      </c>
      <c r="E185" t="s">
        <v>208</v>
      </c>
      <c r="F185" t="s">
        <v>57</v>
      </c>
      <c r="H185" t="s">
        <v>79</v>
      </c>
      <c r="I185" t="s">
        <v>37</v>
      </c>
      <c r="V185" s="36" t="s">
        <v>10719</v>
      </c>
      <c r="W185" s="36" t="s">
        <v>10719</v>
      </c>
      <c r="X185" s="36" t="s">
        <v>10719</v>
      </c>
    </row>
    <row r="186" spans="1:24" ht="409.5" x14ac:dyDescent="0.25">
      <c r="A186" t="s">
        <v>6233</v>
      </c>
      <c r="B186" t="s">
        <v>1087</v>
      </c>
      <c r="C186" t="s">
        <v>1088</v>
      </c>
      <c r="D186" t="s">
        <v>614</v>
      </c>
      <c r="E186" t="s">
        <v>34</v>
      </c>
      <c r="G186" t="s">
        <v>35</v>
      </c>
      <c r="H186" t="s">
        <v>58</v>
      </c>
      <c r="I186" t="s">
        <v>1089</v>
      </c>
      <c r="J186" t="s">
        <v>880</v>
      </c>
      <c r="K186" t="s">
        <v>96</v>
      </c>
      <c r="M186" t="s">
        <v>881</v>
      </c>
      <c r="O186" s="1" t="s">
        <v>126</v>
      </c>
      <c r="P186" s="1" t="s">
        <v>1090</v>
      </c>
      <c r="V186" s="36" t="s">
        <v>7417</v>
      </c>
      <c r="W186" s="36" t="str">
        <f t="shared" si="8"/>
        <v xml:space="preserve">10000 </v>
      </c>
      <c r="X186" s="36">
        <f t="shared" si="9"/>
        <v>200</v>
      </c>
    </row>
    <row r="187" spans="1:24" ht="150" x14ac:dyDescent="0.25">
      <c r="A187" t="s">
        <v>7507</v>
      </c>
      <c r="B187" t="s">
        <v>1091</v>
      </c>
      <c r="C187" t="s">
        <v>1092</v>
      </c>
      <c r="D187" t="s">
        <v>83</v>
      </c>
      <c r="E187" t="s">
        <v>34</v>
      </c>
      <c r="H187" s="1" t="s">
        <v>84</v>
      </c>
      <c r="I187" t="s">
        <v>1093</v>
      </c>
      <c r="J187" s="1" t="s">
        <v>86</v>
      </c>
      <c r="V187" s="36" t="s">
        <v>10719</v>
      </c>
      <c r="W187" s="36" t="s">
        <v>10719</v>
      </c>
      <c r="X187" s="36" t="s">
        <v>10719</v>
      </c>
    </row>
    <row r="188" spans="1:24" x14ac:dyDescent="0.25">
      <c r="A188" t="s">
        <v>6410</v>
      </c>
      <c r="B188" t="s">
        <v>1094</v>
      </c>
      <c r="C188" t="s">
        <v>1095</v>
      </c>
      <c r="D188" t="s">
        <v>77</v>
      </c>
      <c r="E188" t="s">
        <v>817</v>
      </c>
      <c r="H188" t="s">
        <v>79</v>
      </c>
      <c r="I188" t="s">
        <v>1096</v>
      </c>
      <c r="L188" t="s">
        <v>821</v>
      </c>
      <c r="M188" t="s">
        <v>822</v>
      </c>
      <c r="N188" t="s">
        <v>823</v>
      </c>
      <c r="V188" s="36" t="s">
        <v>10719</v>
      </c>
      <c r="W188" s="36" t="s">
        <v>10719</v>
      </c>
      <c r="X188" s="36" t="s">
        <v>10719</v>
      </c>
    </row>
    <row r="189" spans="1:24" ht="60" x14ac:dyDescent="0.25">
      <c r="A189" t="s">
        <v>7508</v>
      </c>
      <c r="B189" t="s">
        <v>1097</v>
      </c>
      <c r="C189" t="s">
        <v>1098</v>
      </c>
      <c r="D189" t="s">
        <v>567</v>
      </c>
      <c r="E189" t="s">
        <v>34</v>
      </c>
      <c r="G189" t="s">
        <v>185</v>
      </c>
      <c r="H189" s="1" t="s">
        <v>218</v>
      </c>
      <c r="I189" t="s">
        <v>37</v>
      </c>
      <c r="J189" s="1" t="s">
        <v>1099</v>
      </c>
      <c r="K189" t="s">
        <v>189</v>
      </c>
      <c r="V189" s="36" t="s">
        <v>189</v>
      </c>
      <c r="W189" s="36" t="str">
        <f t="shared" si="8"/>
        <v>Tonnage Data Confidential</v>
      </c>
      <c r="X189" s="36" t="str">
        <f t="shared" si="9"/>
        <v/>
      </c>
    </row>
    <row r="190" spans="1:24" x14ac:dyDescent="0.25">
      <c r="A190" t="s">
        <v>7509</v>
      </c>
      <c r="B190" t="s">
        <v>1100</v>
      </c>
      <c r="C190" t="s">
        <v>1101</v>
      </c>
      <c r="D190" t="s">
        <v>77</v>
      </c>
      <c r="E190" t="s">
        <v>200</v>
      </c>
      <c r="F190" t="s">
        <v>102</v>
      </c>
      <c r="H190" t="s">
        <v>79</v>
      </c>
      <c r="I190" t="s">
        <v>1102</v>
      </c>
      <c r="L190" t="s">
        <v>203</v>
      </c>
      <c r="M190" t="s">
        <v>204</v>
      </c>
      <c r="N190" t="s">
        <v>205</v>
      </c>
      <c r="V190" s="36" t="s">
        <v>10719</v>
      </c>
      <c r="W190" s="36" t="s">
        <v>10719</v>
      </c>
      <c r="X190" s="36" t="s">
        <v>10719</v>
      </c>
    </row>
    <row r="191" spans="1:24" ht="120" x14ac:dyDescent="0.25">
      <c r="A191" t="s">
        <v>6239</v>
      </c>
      <c r="B191" t="s">
        <v>1103</v>
      </c>
      <c r="C191" t="s">
        <v>1104</v>
      </c>
      <c r="D191" t="s">
        <v>909</v>
      </c>
      <c r="E191" t="s">
        <v>910</v>
      </c>
      <c r="H191" s="1" t="s">
        <v>911</v>
      </c>
      <c r="I191" t="s">
        <v>912</v>
      </c>
      <c r="J191" s="1" t="s">
        <v>913</v>
      </c>
      <c r="L191" t="s">
        <v>914</v>
      </c>
      <c r="M191" t="s">
        <v>915</v>
      </c>
      <c r="N191" t="s">
        <v>916</v>
      </c>
      <c r="V191" s="36" t="s">
        <v>10719</v>
      </c>
      <c r="W191" s="36" t="s">
        <v>10719</v>
      </c>
      <c r="X191" s="36" t="s">
        <v>10719</v>
      </c>
    </row>
    <row r="192" spans="1:24" ht="409.5" x14ac:dyDescent="0.25">
      <c r="A192" t="s">
        <v>3365</v>
      </c>
      <c r="B192" t="s">
        <v>1105</v>
      </c>
      <c r="C192" s="1" t="s">
        <v>1106</v>
      </c>
      <c r="D192" t="s">
        <v>452</v>
      </c>
      <c r="E192" t="s">
        <v>1107</v>
      </c>
      <c r="F192" t="s">
        <v>102</v>
      </c>
      <c r="G192" t="s">
        <v>35</v>
      </c>
      <c r="H192" t="s">
        <v>79</v>
      </c>
      <c r="I192" t="s">
        <v>1108</v>
      </c>
      <c r="K192" t="s">
        <v>60</v>
      </c>
      <c r="L192" t="s">
        <v>1109</v>
      </c>
      <c r="M192" t="s">
        <v>1110</v>
      </c>
      <c r="N192" t="s">
        <v>1111</v>
      </c>
      <c r="O192" s="1" t="s">
        <v>1112</v>
      </c>
      <c r="P192" s="1" t="s">
        <v>1113</v>
      </c>
      <c r="Q192" s="1" t="s">
        <v>1114</v>
      </c>
      <c r="R192" t="s">
        <v>1115</v>
      </c>
      <c r="V192" s="36" t="s">
        <v>7415</v>
      </c>
      <c r="W192" s="36" t="str">
        <f t="shared" si="8"/>
        <v xml:space="preserve">1000000 </v>
      </c>
      <c r="X192" s="36">
        <f t="shared" si="9"/>
        <v>20000</v>
      </c>
    </row>
    <row r="193" spans="1:24" ht="409.5" x14ac:dyDescent="0.25">
      <c r="A193" t="s">
        <v>4866</v>
      </c>
      <c r="B193" t="s">
        <v>1116</v>
      </c>
      <c r="C193" t="s">
        <v>1117</v>
      </c>
      <c r="E193" t="s">
        <v>34</v>
      </c>
      <c r="F193" t="s">
        <v>265</v>
      </c>
      <c r="G193" t="s">
        <v>118</v>
      </c>
      <c r="H193" t="s">
        <v>58</v>
      </c>
      <c r="I193" t="s">
        <v>37</v>
      </c>
      <c r="J193" t="s">
        <v>1118</v>
      </c>
      <c r="K193" t="s">
        <v>1119</v>
      </c>
      <c r="O193" s="1" t="s">
        <v>74</v>
      </c>
      <c r="P193" s="1" t="s">
        <v>1120</v>
      </c>
      <c r="V193" s="36" t="s">
        <v>7426</v>
      </c>
      <c r="W193" s="36" t="e">
        <f t="shared" si="8"/>
        <v>#VALUE!</v>
      </c>
      <c r="X193" s="36" t="str">
        <f t="shared" si="9"/>
        <v/>
      </c>
    </row>
    <row r="194" spans="1:24" x14ac:dyDescent="0.25">
      <c r="A194" t="s">
        <v>7510</v>
      </c>
      <c r="C194" t="s">
        <v>1121</v>
      </c>
      <c r="D194" t="s">
        <v>77</v>
      </c>
      <c r="E194" t="s">
        <v>78</v>
      </c>
      <c r="F194" t="s">
        <v>57</v>
      </c>
      <c r="H194" t="s">
        <v>79</v>
      </c>
      <c r="I194" t="s">
        <v>80</v>
      </c>
      <c r="V194" s="36" t="s">
        <v>10719</v>
      </c>
      <c r="W194" s="36" t="s">
        <v>10719</v>
      </c>
      <c r="X194" s="36" t="s">
        <v>10719</v>
      </c>
    </row>
    <row r="195" spans="1:24" ht="120" x14ac:dyDescent="0.25">
      <c r="A195" t="s">
        <v>7511</v>
      </c>
      <c r="B195" t="s">
        <v>1122</v>
      </c>
      <c r="C195" t="s">
        <v>1123</v>
      </c>
      <c r="D195" t="s">
        <v>909</v>
      </c>
      <c r="E195" t="s">
        <v>910</v>
      </c>
      <c r="H195" s="1" t="s">
        <v>911</v>
      </c>
      <c r="I195" t="s">
        <v>912</v>
      </c>
      <c r="J195" s="1" t="s">
        <v>913</v>
      </c>
      <c r="L195" t="s">
        <v>914</v>
      </c>
      <c r="M195" t="s">
        <v>915</v>
      </c>
      <c r="N195" t="s">
        <v>916</v>
      </c>
      <c r="V195" s="36" t="s">
        <v>10719</v>
      </c>
      <c r="W195" s="36" t="s">
        <v>10719</v>
      </c>
      <c r="X195" s="36" t="s">
        <v>10719</v>
      </c>
    </row>
    <row r="196" spans="1:24" ht="120" x14ac:dyDescent="0.25">
      <c r="A196" t="s">
        <v>6418</v>
      </c>
      <c r="B196" t="s">
        <v>1124</v>
      </c>
      <c r="C196" t="s">
        <v>1125</v>
      </c>
      <c r="D196" t="s">
        <v>909</v>
      </c>
      <c r="E196" t="s">
        <v>910</v>
      </c>
      <c r="H196" s="1" t="s">
        <v>911</v>
      </c>
      <c r="I196" t="s">
        <v>912</v>
      </c>
      <c r="J196" s="1" t="s">
        <v>913</v>
      </c>
      <c r="L196" t="s">
        <v>914</v>
      </c>
      <c r="M196" t="s">
        <v>915</v>
      </c>
      <c r="N196" t="s">
        <v>916</v>
      </c>
      <c r="V196" s="36" t="s">
        <v>10719</v>
      </c>
      <c r="W196" s="36" t="s">
        <v>10719</v>
      </c>
      <c r="X196" s="36" t="s">
        <v>10719</v>
      </c>
    </row>
    <row r="197" spans="1:24" ht="300" x14ac:dyDescent="0.25">
      <c r="A197" t="s">
        <v>7512</v>
      </c>
      <c r="B197" t="s">
        <v>1126</v>
      </c>
      <c r="C197" t="s">
        <v>1127</v>
      </c>
      <c r="E197" t="s">
        <v>1128</v>
      </c>
      <c r="G197" t="s">
        <v>21</v>
      </c>
      <c r="H197" t="s">
        <v>536</v>
      </c>
      <c r="I197" t="s">
        <v>1129</v>
      </c>
      <c r="J197" t="s">
        <v>536</v>
      </c>
      <c r="K197" t="s">
        <v>25</v>
      </c>
      <c r="M197" t="s">
        <v>1130</v>
      </c>
      <c r="N197" t="s">
        <v>1131</v>
      </c>
      <c r="O197" s="1" t="s">
        <v>1132</v>
      </c>
      <c r="P197" t="s">
        <v>29</v>
      </c>
      <c r="R197" t="s">
        <v>1133</v>
      </c>
      <c r="V197" s="36" t="s">
        <v>25</v>
      </c>
      <c r="W197" s="36" t="str">
        <f t="shared" ref="W197:W242" si="10">IF(V197="","",IF(IFERROR(SEARCH("confidential",V197),0)=0,IF(IFERROR(SEARCH("Intermediate",V197),0)=0,RIGHT(V197,LEN(V197)-SEARCH("-",V197)-1),V197),V197))</f>
        <v>Intermediate Use Only</v>
      </c>
      <c r="X197" s="36">
        <f t="shared" ref="X197:X242" si="11">IF(IFERROR(SEARCH("intermediate",W197),999)=999,IFERROR(W197*0.02,""),0)</f>
        <v>0</v>
      </c>
    </row>
    <row r="198" spans="1:24" x14ac:dyDescent="0.25">
      <c r="A198" t="s">
        <v>7513</v>
      </c>
      <c r="B198" t="s">
        <v>1134</v>
      </c>
      <c r="C198" t="s">
        <v>1135</v>
      </c>
      <c r="D198" t="s">
        <v>909</v>
      </c>
      <c r="E198" t="s">
        <v>11115</v>
      </c>
      <c r="H198" t="s">
        <v>421</v>
      </c>
      <c r="I198" t="s">
        <v>1136</v>
      </c>
      <c r="M198" t="s">
        <v>1137</v>
      </c>
      <c r="V198" s="36" t="s">
        <v>10719</v>
      </c>
      <c r="W198" s="36" t="s">
        <v>10719</v>
      </c>
      <c r="X198" s="36" t="s">
        <v>10719</v>
      </c>
    </row>
    <row r="199" spans="1:24" ht="409.5" x14ac:dyDescent="0.25">
      <c r="A199" t="s">
        <v>6128</v>
      </c>
      <c r="B199" t="s">
        <v>1139</v>
      </c>
      <c r="C199" t="s">
        <v>1140</v>
      </c>
      <c r="D199" t="s">
        <v>83</v>
      </c>
      <c r="E199" t="s">
        <v>34</v>
      </c>
      <c r="F199" t="s">
        <v>57</v>
      </c>
      <c r="G199" t="s">
        <v>35</v>
      </c>
      <c r="H199" s="1" t="s">
        <v>1141</v>
      </c>
      <c r="I199" t="s">
        <v>1142</v>
      </c>
      <c r="J199" s="1" t="s">
        <v>1143</v>
      </c>
      <c r="K199" t="s">
        <v>96</v>
      </c>
      <c r="M199" t="s">
        <v>1144</v>
      </c>
      <c r="N199" t="s">
        <v>1145</v>
      </c>
      <c r="O199" s="1" t="s">
        <v>1146</v>
      </c>
      <c r="P199" s="1" t="s">
        <v>1147</v>
      </c>
      <c r="R199" t="s">
        <v>1148</v>
      </c>
      <c r="V199" s="36" t="s">
        <v>7417</v>
      </c>
      <c r="W199" s="36" t="str">
        <f t="shared" si="10"/>
        <v xml:space="preserve">10000 </v>
      </c>
      <c r="X199" s="36">
        <f t="shared" si="11"/>
        <v>200</v>
      </c>
    </row>
    <row r="200" spans="1:24" ht="30" x14ac:dyDescent="0.25">
      <c r="A200" t="s">
        <v>7514</v>
      </c>
      <c r="B200" s="1" t="s">
        <v>1149</v>
      </c>
      <c r="C200" t="s">
        <v>1150</v>
      </c>
      <c r="E200" t="s">
        <v>34</v>
      </c>
      <c r="G200" t="s">
        <v>185</v>
      </c>
      <c r="H200" s="1" t="s">
        <v>1151</v>
      </c>
      <c r="I200" t="s">
        <v>37</v>
      </c>
      <c r="J200" s="1" t="s">
        <v>1152</v>
      </c>
      <c r="K200" t="s">
        <v>189</v>
      </c>
      <c r="V200" s="36" t="s">
        <v>189</v>
      </c>
      <c r="W200" s="36" t="str">
        <f t="shared" si="10"/>
        <v>Tonnage Data Confidential</v>
      </c>
      <c r="X200" s="36" t="str">
        <f t="shared" si="11"/>
        <v/>
      </c>
    </row>
    <row r="201" spans="1:24" ht="300" x14ac:dyDescent="0.25">
      <c r="A201" t="s">
        <v>6245</v>
      </c>
      <c r="B201" t="s">
        <v>1153</v>
      </c>
      <c r="C201" t="s">
        <v>1154</v>
      </c>
      <c r="D201" t="s">
        <v>67</v>
      </c>
      <c r="E201" t="s">
        <v>34</v>
      </c>
      <c r="G201" t="s">
        <v>118</v>
      </c>
      <c r="H201" s="1" t="s">
        <v>1155</v>
      </c>
      <c r="I201" t="s">
        <v>1156</v>
      </c>
      <c r="J201" s="1" t="s">
        <v>1157</v>
      </c>
      <c r="K201" t="s">
        <v>103</v>
      </c>
      <c r="O201" s="1" t="s">
        <v>28</v>
      </c>
      <c r="P201" t="s">
        <v>29</v>
      </c>
      <c r="V201" s="36" t="s">
        <v>7418</v>
      </c>
      <c r="W201" s="36" t="str">
        <f t="shared" si="10"/>
        <v xml:space="preserve">10 </v>
      </c>
      <c r="X201" s="36">
        <f t="shared" si="11"/>
        <v>0.2</v>
      </c>
    </row>
    <row r="202" spans="1:24" ht="45" x14ac:dyDescent="0.25">
      <c r="A202" t="s">
        <v>3087</v>
      </c>
      <c r="B202" t="s">
        <v>1158</v>
      </c>
      <c r="C202" s="1" t="s">
        <v>1159</v>
      </c>
      <c r="D202" t="s">
        <v>909</v>
      </c>
      <c r="E202" t="s">
        <v>1160</v>
      </c>
      <c r="F202" t="s">
        <v>57</v>
      </c>
      <c r="H202" t="s">
        <v>960</v>
      </c>
      <c r="I202" t="s">
        <v>37</v>
      </c>
      <c r="J202" t="s">
        <v>960</v>
      </c>
      <c r="V202" s="36" t="s">
        <v>10719</v>
      </c>
      <c r="W202" s="36" t="s">
        <v>10719</v>
      </c>
      <c r="X202" s="36" t="s">
        <v>10719</v>
      </c>
    </row>
    <row r="203" spans="1:24" x14ac:dyDescent="0.25">
      <c r="A203" t="s">
        <v>7515</v>
      </c>
      <c r="C203" t="s">
        <v>1161</v>
      </c>
      <c r="D203" t="s">
        <v>77</v>
      </c>
      <c r="E203" t="s">
        <v>78</v>
      </c>
      <c r="F203" t="s">
        <v>57</v>
      </c>
      <c r="H203" t="s">
        <v>79</v>
      </c>
      <c r="I203" t="s">
        <v>80</v>
      </c>
      <c r="V203" s="36" t="s">
        <v>10719</v>
      </c>
      <c r="W203" s="36" t="s">
        <v>10719</v>
      </c>
      <c r="X203" s="36" t="s">
        <v>10719</v>
      </c>
    </row>
    <row r="204" spans="1:24" x14ac:dyDescent="0.25">
      <c r="A204" t="s">
        <v>7516</v>
      </c>
      <c r="B204" t="s">
        <v>1162</v>
      </c>
      <c r="C204" t="s">
        <v>1163</v>
      </c>
      <c r="D204" t="s">
        <v>77</v>
      </c>
      <c r="E204" t="s">
        <v>208</v>
      </c>
      <c r="F204" t="s">
        <v>57</v>
      </c>
      <c r="H204" t="s">
        <v>79</v>
      </c>
      <c r="I204" t="s">
        <v>1164</v>
      </c>
      <c r="V204" s="36" t="s">
        <v>10719</v>
      </c>
      <c r="W204" s="36" t="s">
        <v>10719</v>
      </c>
      <c r="X204" s="36" t="s">
        <v>10719</v>
      </c>
    </row>
    <row r="205" spans="1:24" x14ac:dyDescent="0.25">
      <c r="A205" t="s">
        <v>7517</v>
      </c>
      <c r="C205" t="s">
        <v>1165</v>
      </c>
      <c r="D205" t="s">
        <v>77</v>
      </c>
      <c r="E205" t="s">
        <v>78</v>
      </c>
      <c r="F205" t="s">
        <v>57</v>
      </c>
      <c r="H205" t="s">
        <v>79</v>
      </c>
      <c r="I205" t="s">
        <v>80</v>
      </c>
      <c r="V205" s="36" t="s">
        <v>10719</v>
      </c>
      <c r="W205" s="36" t="s">
        <v>10719</v>
      </c>
      <c r="X205" s="36" t="s">
        <v>10719</v>
      </c>
    </row>
    <row r="206" spans="1:24" x14ac:dyDescent="0.25">
      <c r="A206" t="s">
        <v>7518</v>
      </c>
      <c r="C206" t="s">
        <v>1166</v>
      </c>
      <c r="D206" t="s">
        <v>77</v>
      </c>
      <c r="E206" t="s">
        <v>78</v>
      </c>
      <c r="F206" t="s">
        <v>57</v>
      </c>
      <c r="H206" t="s">
        <v>79</v>
      </c>
      <c r="I206" t="s">
        <v>80</v>
      </c>
      <c r="V206" s="36" t="s">
        <v>10719</v>
      </c>
      <c r="W206" s="36" t="s">
        <v>10719</v>
      </c>
      <c r="X206" s="36" t="s">
        <v>10719</v>
      </c>
    </row>
    <row r="207" spans="1:24" x14ac:dyDescent="0.25">
      <c r="A207" t="s">
        <v>3015</v>
      </c>
      <c r="B207" t="s">
        <v>1167</v>
      </c>
      <c r="C207" t="s">
        <v>1168</v>
      </c>
      <c r="D207" t="s">
        <v>909</v>
      </c>
      <c r="E207" t="s">
        <v>1169</v>
      </c>
      <c r="F207" t="s">
        <v>57</v>
      </c>
      <c r="H207" t="s">
        <v>1170</v>
      </c>
      <c r="I207" t="s">
        <v>37</v>
      </c>
      <c r="V207" s="36" t="s">
        <v>10719</v>
      </c>
      <c r="W207" s="36" t="s">
        <v>10719</v>
      </c>
      <c r="X207" s="36" t="s">
        <v>10719</v>
      </c>
    </row>
    <row r="208" spans="1:24" ht="105" x14ac:dyDescent="0.25">
      <c r="A208" t="s">
        <v>7519</v>
      </c>
      <c r="B208" t="s">
        <v>1171</v>
      </c>
      <c r="C208" t="s">
        <v>1172</v>
      </c>
      <c r="D208" t="s">
        <v>106</v>
      </c>
      <c r="E208" t="s">
        <v>34</v>
      </c>
      <c r="H208" s="1" t="s">
        <v>1173</v>
      </c>
      <c r="I208" t="s">
        <v>1174</v>
      </c>
      <c r="J208" s="1" t="s">
        <v>1175</v>
      </c>
      <c r="M208" t="s">
        <v>1176</v>
      </c>
      <c r="N208" t="s">
        <v>1177</v>
      </c>
      <c r="V208" s="36" t="s">
        <v>10719</v>
      </c>
      <c r="W208" s="36" t="s">
        <v>10719</v>
      </c>
      <c r="X208" s="36" t="s">
        <v>10719</v>
      </c>
    </row>
    <row r="209" spans="1:24" x14ac:dyDescent="0.25">
      <c r="A209" t="s">
        <v>3146</v>
      </c>
      <c r="B209" t="s">
        <v>1178</v>
      </c>
      <c r="C209" t="s">
        <v>1051</v>
      </c>
      <c r="D209" t="s">
        <v>748</v>
      </c>
      <c r="E209" t="s">
        <v>535</v>
      </c>
      <c r="F209" t="s">
        <v>107</v>
      </c>
      <c r="H209" t="s">
        <v>749</v>
      </c>
      <c r="I209" t="s">
        <v>1179</v>
      </c>
      <c r="J209" t="s">
        <v>749</v>
      </c>
      <c r="M209" t="s">
        <v>751</v>
      </c>
      <c r="N209" t="s">
        <v>445</v>
      </c>
      <c r="V209" s="36" t="s">
        <v>10719</v>
      </c>
      <c r="W209" s="36" t="s">
        <v>10719</v>
      </c>
      <c r="X209" s="36" t="s">
        <v>10719</v>
      </c>
    </row>
    <row r="210" spans="1:24" x14ac:dyDescent="0.25">
      <c r="A210" t="s">
        <v>6422</v>
      </c>
      <c r="B210" t="s">
        <v>1180</v>
      </c>
      <c r="C210" t="s">
        <v>1181</v>
      </c>
      <c r="D210" t="s">
        <v>440</v>
      </c>
      <c r="E210" t="s">
        <v>1182</v>
      </c>
      <c r="H210" t="s">
        <v>58</v>
      </c>
      <c r="I210" t="s">
        <v>1183</v>
      </c>
      <c r="J210" t="s">
        <v>414</v>
      </c>
      <c r="V210" s="36" t="s">
        <v>10719</v>
      </c>
      <c r="W210" s="36" t="s">
        <v>10719</v>
      </c>
      <c r="X210" s="36" t="s">
        <v>10719</v>
      </c>
    </row>
    <row r="211" spans="1:24" x14ac:dyDescent="0.25">
      <c r="A211" t="s">
        <v>7520</v>
      </c>
      <c r="C211" t="s">
        <v>1184</v>
      </c>
      <c r="D211" t="s">
        <v>77</v>
      </c>
      <c r="E211" t="s">
        <v>78</v>
      </c>
      <c r="F211" t="s">
        <v>57</v>
      </c>
      <c r="H211" t="s">
        <v>79</v>
      </c>
      <c r="I211" t="s">
        <v>80</v>
      </c>
      <c r="V211" s="36" t="s">
        <v>10719</v>
      </c>
      <c r="W211" s="36" t="s">
        <v>10719</v>
      </c>
      <c r="X211" s="36" t="s">
        <v>10719</v>
      </c>
    </row>
    <row r="212" spans="1:24" ht="30" x14ac:dyDescent="0.25">
      <c r="A212" t="s">
        <v>6423</v>
      </c>
      <c r="B212" s="1" t="s">
        <v>1185</v>
      </c>
      <c r="C212" t="s">
        <v>1186</v>
      </c>
      <c r="E212" t="s">
        <v>1187</v>
      </c>
      <c r="H212" t="s">
        <v>79</v>
      </c>
      <c r="I212" t="s">
        <v>1188</v>
      </c>
      <c r="M212" t="s">
        <v>1189</v>
      </c>
      <c r="V212" s="36" t="s">
        <v>10719</v>
      </c>
      <c r="W212" s="36" t="s">
        <v>10719</v>
      </c>
      <c r="X212" s="36" t="s">
        <v>10719</v>
      </c>
    </row>
    <row r="213" spans="1:24" x14ac:dyDescent="0.25">
      <c r="A213" t="s">
        <v>7521</v>
      </c>
      <c r="B213" t="s">
        <v>1190</v>
      </c>
      <c r="C213" t="s">
        <v>1191</v>
      </c>
      <c r="D213" t="s">
        <v>67</v>
      </c>
      <c r="E213" t="s">
        <v>34</v>
      </c>
      <c r="H213" t="s">
        <v>94</v>
      </c>
      <c r="I213" t="s">
        <v>1192</v>
      </c>
      <c r="J213" t="s">
        <v>95</v>
      </c>
      <c r="R213" t="s">
        <v>1193</v>
      </c>
      <c r="V213" s="36" t="s">
        <v>10719</v>
      </c>
      <c r="W213" s="36" t="s">
        <v>10719</v>
      </c>
      <c r="X213" s="36" t="s">
        <v>10719</v>
      </c>
    </row>
    <row r="214" spans="1:24" ht="120" x14ac:dyDescent="0.25">
      <c r="A214" t="s">
        <v>3047</v>
      </c>
      <c r="B214" t="s">
        <v>1194</v>
      </c>
      <c r="C214" t="s">
        <v>1195</v>
      </c>
      <c r="D214" t="s">
        <v>909</v>
      </c>
      <c r="E214" t="s">
        <v>1196</v>
      </c>
      <c r="F214" t="s">
        <v>57</v>
      </c>
      <c r="H214" s="1" t="s">
        <v>1197</v>
      </c>
      <c r="I214" t="s">
        <v>1198</v>
      </c>
      <c r="J214" s="1" t="s">
        <v>1199</v>
      </c>
      <c r="M214" t="s">
        <v>1200</v>
      </c>
      <c r="N214" t="s">
        <v>1201</v>
      </c>
      <c r="R214" t="s">
        <v>1202</v>
      </c>
      <c r="V214" s="36" t="s">
        <v>10719</v>
      </c>
      <c r="W214" s="36" t="s">
        <v>10719</v>
      </c>
      <c r="X214" s="36" t="s">
        <v>10719</v>
      </c>
    </row>
    <row r="215" spans="1:24" x14ac:dyDescent="0.25">
      <c r="A215" t="s">
        <v>3016</v>
      </c>
      <c r="B215" t="s">
        <v>1203</v>
      </c>
      <c r="C215" t="s">
        <v>1204</v>
      </c>
      <c r="D215" t="s">
        <v>909</v>
      </c>
      <c r="E215" t="s">
        <v>1205</v>
      </c>
      <c r="F215" t="s">
        <v>57</v>
      </c>
      <c r="H215" t="s">
        <v>1170</v>
      </c>
      <c r="I215" t="s">
        <v>1206</v>
      </c>
      <c r="L215" t="s">
        <v>1207</v>
      </c>
      <c r="M215" t="s">
        <v>1208</v>
      </c>
      <c r="N215" t="s">
        <v>1209</v>
      </c>
      <c r="V215" s="36" t="s">
        <v>10719</v>
      </c>
      <c r="W215" s="36" t="s">
        <v>10719</v>
      </c>
      <c r="X215" s="36" t="s">
        <v>10719</v>
      </c>
    </row>
    <row r="216" spans="1:24" x14ac:dyDescent="0.25">
      <c r="A216" t="s">
        <v>7522</v>
      </c>
      <c r="B216" t="s">
        <v>1210</v>
      </c>
      <c r="C216" t="s">
        <v>1211</v>
      </c>
      <c r="D216" t="s">
        <v>909</v>
      </c>
      <c r="E216" t="s">
        <v>1078</v>
      </c>
      <c r="H216" t="s">
        <v>421</v>
      </c>
      <c r="I216" t="s">
        <v>1212</v>
      </c>
      <c r="L216" t="s">
        <v>1213</v>
      </c>
      <c r="M216" t="s">
        <v>1214</v>
      </c>
      <c r="N216" t="s">
        <v>1215</v>
      </c>
      <c r="V216" s="36" t="s">
        <v>10719</v>
      </c>
      <c r="W216" s="36" t="s">
        <v>10719</v>
      </c>
      <c r="X216" s="36" t="s">
        <v>10719</v>
      </c>
    </row>
    <row r="217" spans="1:24" ht="60" x14ac:dyDescent="0.25">
      <c r="A217" t="s">
        <v>5087</v>
      </c>
      <c r="B217" t="s">
        <v>1216</v>
      </c>
      <c r="C217" t="s">
        <v>1217</v>
      </c>
      <c r="E217" t="s">
        <v>1218</v>
      </c>
      <c r="F217" t="s">
        <v>265</v>
      </c>
      <c r="G217" t="s">
        <v>35</v>
      </c>
      <c r="H217" s="1" t="s">
        <v>1219</v>
      </c>
      <c r="I217" t="s">
        <v>37</v>
      </c>
      <c r="J217" s="1" t="s">
        <v>1220</v>
      </c>
      <c r="K217" t="s">
        <v>71</v>
      </c>
      <c r="L217" t="s">
        <v>1221</v>
      </c>
      <c r="M217" t="s">
        <v>1222</v>
      </c>
      <c r="N217" t="s">
        <v>1223</v>
      </c>
      <c r="P217" t="s">
        <v>317</v>
      </c>
      <c r="R217" t="s">
        <v>1224</v>
      </c>
      <c r="V217" s="36" t="s">
        <v>7416</v>
      </c>
      <c r="W217" s="36" t="str">
        <f t="shared" si="10"/>
        <v xml:space="preserve">100 </v>
      </c>
      <c r="X217" s="36">
        <f t="shared" si="11"/>
        <v>2</v>
      </c>
    </row>
    <row r="218" spans="1:24" x14ac:dyDescent="0.25">
      <c r="A218" t="s">
        <v>7523</v>
      </c>
      <c r="C218" t="s">
        <v>1225</v>
      </c>
      <c r="D218" t="s">
        <v>77</v>
      </c>
      <c r="E218" t="s">
        <v>200</v>
      </c>
      <c r="F218" t="s">
        <v>201</v>
      </c>
      <c r="H218" t="s">
        <v>79</v>
      </c>
      <c r="I218" t="s">
        <v>1102</v>
      </c>
      <c r="L218" t="s">
        <v>203</v>
      </c>
      <c r="M218" t="s">
        <v>204</v>
      </c>
      <c r="N218" t="s">
        <v>205</v>
      </c>
      <c r="V218" s="36" t="s">
        <v>10719</v>
      </c>
      <c r="W218" s="36" t="s">
        <v>10719</v>
      </c>
      <c r="X218" s="36" t="s">
        <v>10719</v>
      </c>
    </row>
    <row r="219" spans="1:24" x14ac:dyDescent="0.25">
      <c r="A219" t="s">
        <v>7524</v>
      </c>
      <c r="B219" t="s">
        <v>1226</v>
      </c>
      <c r="C219" t="s">
        <v>1227</v>
      </c>
      <c r="D219" t="s">
        <v>909</v>
      </c>
      <c r="E219" t="s">
        <v>1228</v>
      </c>
      <c r="F219" t="s">
        <v>57</v>
      </c>
      <c r="H219" t="s">
        <v>421</v>
      </c>
      <c r="I219" t="s">
        <v>1229</v>
      </c>
      <c r="L219" t="s">
        <v>1230</v>
      </c>
      <c r="M219" t="s">
        <v>1231</v>
      </c>
      <c r="N219" t="s">
        <v>1232</v>
      </c>
      <c r="R219" t="s">
        <v>1233</v>
      </c>
      <c r="V219" s="36" t="s">
        <v>10719</v>
      </c>
      <c r="W219" s="36" t="s">
        <v>10719</v>
      </c>
      <c r="X219" s="36" t="s">
        <v>10719</v>
      </c>
    </row>
    <row r="220" spans="1:24" ht="60" x14ac:dyDescent="0.25">
      <c r="A220" t="s">
        <v>7525</v>
      </c>
      <c r="B220" t="s">
        <v>1234</v>
      </c>
      <c r="C220" t="s">
        <v>1235</v>
      </c>
      <c r="D220" t="s">
        <v>106</v>
      </c>
      <c r="E220" t="s">
        <v>34</v>
      </c>
      <c r="H220" s="1" t="s">
        <v>974</v>
      </c>
      <c r="I220" t="s">
        <v>37</v>
      </c>
      <c r="J220" s="1" t="s">
        <v>110</v>
      </c>
      <c r="V220" s="36" t="s">
        <v>10719</v>
      </c>
      <c r="W220" s="36" t="s">
        <v>10719</v>
      </c>
      <c r="X220" s="36" t="s">
        <v>10719</v>
      </c>
    </row>
    <row r="221" spans="1:24" x14ac:dyDescent="0.25">
      <c r="A221" t="s">
        <v>3023</v>
      </c>
      <c r="B221" t="s">
        <v>1236</v>
      </c>
      <c r="C221" t="s">
        <v>1237</v>
      </c>
      <c r="E221" t="s">
        <v>1160</v>
      </c>
      <c r="F221" t="s">
        <v>57</v>
      </c>
      <c r="H221" t="s">
        <v>1238</v>
      </c>
      <c r="I221" t="s">
        <v>1239</v>
      </c>
      <c r="V221" s="36" t="s">
        <v>10719</v>
      </c>
      <c r="W221" s="36" t="s">
        <v>10719</v>
      </c>
      <c r="X221" s="36" t="s">
        <v>10719</v>
      </c>
    </row>
    <row r="222" spans="1:24" x14ac:dyDescent="0.25">
      <c r="A222" t="s">
        <v>6253</v>
      </c>
      <c r="B222" t="s">
        <v>1240</v>
      </c>
      <c r="C222" t="s">
        <v>1241</v>
      </c>
      <c r="D222" t="s">
        <v>452</v>
      </c>
      <c r="E222" t="s">
        <v>1242</v>
      </c>
      <c r="F222" t="s">
        <v>57</v>
      </c>
      <c r="H222" t="s">
        <v>79</v>
      </c>
      <c r="I222" t="s">
        <v>37</v>
      </c>
      <c r="M222" t="s">
        <v>1242</v>
      </c>
      <c r="N222" t="s">
        <v>1243</v>
      </c>
      <c r="V222" s="36" t="s">
        <v>10719</v>
      </c>
      <c r="W222" s="36" t="s">
        <v>10719</v>
      </c>
      <c r="X222" s="36" t="s">
        <v>10719</v>
      </c>
    </row>
    <row r="223" spans="1:24" ht="210" x14ac:dyDescent="0.25">
      <c r="A223" t="s">
        <v>6430</v>
      </c>
      <c r="B223" t="s">
        <v>1244</v>
      </c>
      <c r="C223" t="s">
        <v>1245</v>
      </c>
      <c r="D223" t="s">
        <v>67</v>
      </c>
      <c r="E223" t="s">
        <v>1246</v>
      </c>
      <c r="H223" t="s">
        <v>79</v>
      </c>
      <c r="I223" s="1" t="s">
        <v>1247</v>
      </c>
      <c r="L223" s="1" t="s">
        <v>1248</v>
      </c>
      <c r="M223" s="1" t="s">
        <v>1249</v>
      </c>
      <c r="N223" t="s">
        <v>1250</v>
      </c>
      <c r="V223" s="36" t="s">
        <v>10719</v>
      </c>
      <c r="W223" s="36" t="s">
        <v>10719</v>
      </c>
      <c r="X223" s="36" t="s">
        <v>10719</v>
      </c>
    </row>
    <row r="224" spans="1:24" x14ac:dyDescent="0.25">
      <c r="A224" t="s">
        <v>3352</v>
      </c>
      <c r="B224" t="s">
        <v>30</v>
      </c>
      <c r="C224" t="s">
        <v>1251</v>
      </c>
      <c r="D224" t="s">
        <v>77</v>
      </c>
      <c r="E224" t="s">
        <v>240</v>
      </c>
      <c r="F224" t="s">
        <v>1252</v>
      </c>
      <c r="H224" t="s">
        <v>79</v>
      </c>
      <c r="I224" t="s">
        <v>646</v>
      </c>
      <c r="L224" t="s">
        <v>203</v>
      </c>
      <c r="M224" t="s">
        <v>647</v>
      </c>
      <c r="N224" t="s">
        <v>205</v>
      </c>
      <c r="R224" t="s">
        <v>1253</v>
      </c>
      <c r="V224" s="36" t="s">
        <v>10719</v>
      </c>
      <c r="W224" s="36" t="s">
        <v>10719</v>
      </c>
      <c r="X224" s="36" t="s">
        <v>10719</v>
      </c>
    </row>
    <row r="225" spans="1:24" ht="60" x14ac:dyDescent="0.25">
      <c r="A225" t="s">
        <v>7526</v>
      </c>
      <c r="B225" t="s">
        <v>1254</v>
      </c>
      <c r="C225" t="s">
        <v>1255</v>
      </c>
      <c r="D225" t="s">
        <v>614</v>
      </c>
      <c r="E225" t="s">
        <v>34</v>
      </c>
      <c r="G225" t="s">
        <v>118</v>
      </c>
      <c r="H225" s="1" t="s">
        <v>1256</v>
      </c>
      <c r="I225" t="s">
        <v>37</v>
      </c>
      <c r="J225" s="1" t="s">
        <v>1257</v>
      </c>
      <c r="K225" t="s">
        <v>1119</v>
      </c>
      <c r="V225" s="36" t="s">
        <v>7426</v>
      </c>
      <c r="W225" s="36" t="e">
        <f t="shared" si="10"/>
        <v>#VALUE!</v>
      </c>
      <c r="X225" s="36" t="str">
        <f t="shared" si="11"/>
        <v/>
      </c>
    </row>
    <row r="226" spans="1:24" ht="45" x14ac:dyDescent="0.25">
      <c r="A226" t="s">
        <v>7527</v>
      </c>
      <c r="B226" t="s">
        <v>30</v>
      </c>
      <c r="C226" t="s">
        <v>1258</v>
      </c>
      <c r="D226" t="s">
        <v>56</v>
      </c>
      <c r="E226" t="s">
        <v>93</v>
      </c>
      <c r="F226" t="s">
        <v>57</v>
      </c>
      <c r="G226" t="s">
        <v>35</v>
      </c>
      <c r="H226" s="1" t="s">
        <v>214</v>
      </c>
      <c r="I226" t="s">
        <v>37</v>
      </c>
      <c r="J226" s="1" t="s">
        <v>215</v>
      </c>
      <c r="V226" s="36" t="s">
        <v>10719</v>
      </c>
      <c r="W226" s="36" t="s">
        <v>10719</v>
      </c>
      <c r="X226" s="36" t="s">
        <v>10719</v>
      </c>
    </row>
    <row r="227" spans="1:24" ht="75" x14ac:dyDescent="0.25">
      <c r="A227" t="s">
        <v>3026</v>
      </c>
      <c r="B227" t="s">
        <v>1259</v>
      </c>
      <c r="C227" t="s">
        <v>1260</v>
      </c>
      <c r="D227" t="s">
        <v>909</v>
      </c>
      <c r="E227" s="1" t="s">
        <v>10713</v>
      </c>
      <c r="F227" t="s">
        <v>57</v>
      </c>
      <c r="H227" t="s">
        <v>968</v>
      </c>
      <c r="I227" t="s">
        <v>1261</v>
      </c>
      <c r="L227" t="s">
        <v>1262</v>
      </c>
      <c r="M227" t="s">
        <v>1263</v>
      </c>
      <c r="N227" t="s">
        <v>1264</v>
      </c>
      <c r="V227" s="36" t="s">
        <v>10719</v>
      </c>
      <c r="W227" s="36" t="s">
        <v>10719</v>
      </c>
      <c r="X227" s="36" t="s">
        <v>10719</v>
      </c>
    </row>
    <row r="228" spans="1:24" ht="45" x14ac:dyDescent="0.25">
      <c r="A228" t="s">
        <v>3073</v>
      </c>
      <c r="B228" t="s">
        <v>1265</v>
      </c>
      <c r="C228" s="1" t="s">
        <v>1266</v>
      </c>
      <c r="D228" t="s">
        <v>909</v>
      </c>
      <c r="E228" t="s">
        <v>1160</v>
      </c>
      <c r="F228" t="s">
        <v>57</v>
      </c>
      <c r="H228" t="s">
        <v>960</v>
      </c>
      <c r="I228" t="s">
        <v>37</v>
      </c>
      <c r="J228" t="s">
        <v>960</v>
      </c>
      <c r="V228" s="36" t="s">
        <v>10719</v>
      </c>
      <c r="W228" s="36" t="s">
        <v>10719</v>
      </c>
      <c r="X228" s="36" t="s">
        <v>10719</v>
      </c>
    </row>
    <row r="229" spans="1:24" x14ac:dyDescent="0.25">
      <c r="A229" t="s">
        <v>6431</v>
      </c>
      <c r="B229" t="s">
        <v>1267</v>
      </c>
      <c r="C229" t="s">
        <v>1268</v>
      </c>
      <c r="D229" t="s">
        <v>440</v>
      </c>
      <c r="E229" t="s">
        <v>1269</v>
      </c>
      <c r="H229" t="s">
        <v>421</v>
      </c>
      <c r="I229" t="s">
        <v>1270</v>
      </c>
      <c r="L229" t="s">
        <v>1271</v>
      </c>
      <c r="M229" t="s">
        <v>1272</v>
      </c>
      <c r="N229" t="s">
        <v>1273</v>
      </c>
      <c r="V229" s="36" t="s">
        <v>10719</v>
      </c>
      <c r="W229" s="36" t="s">
        <v>10719</v>
      </c>
      <c r="X229" s="36" t="s">
        <v>10719</v>
      </c>
    </row>
    <row r="230" spans="1:24" x14ac:dyDescent="0.25">
      <c r="A230" t="s">
        <v>7528</v>
      </c>
      <c r="C230" t="s">
        <v>1274</v>
      </c>
      <c r="D230" t="s">
        <v>77</v>
      </c>
      <c r="E230" t="s">
        <v>78</v>
      </c>
      <c r="F230" t="s">
        <v>57</v>
      </c>
      <c r="H230" t="s">
        <v>79</v>
      </c>
      <c r="I230" t="s">
        <v>80</v>
      </c>
      <c r="V230" s="36" t="s">
        <v>10719</v>
      </c>
      <c r="W230" s="36" t="s">
        <v>10719</v>
      </c>
      <c r="X230" s="36" t="s">
        <v>10719</v>
      </c>
    </row>
    <row r="231" spans="1:24" ht="60" x14ac:dyDescent="0.25">
      <c r="A231" t="s">
        <v>7529</v>
      </c>
      <c r="B231" t="s">
        <v>1275</v>
      </c>
      <c r="C231" t="s">
        <v>1276</v>
      </c>
      <c r="D231" t="s">
        <v>321</v>
      </c>
      <c r="E231" t="s">
        <v>34</v>
      </c>
      <c r="H231" s="1" t="s">
        <v>1277</v>
      </c>
      <c r="I231" t="s">
        <v>1278</v>
      </c>
      <c r="J231" s="1" t="s">
        <v>1279</v>
      </c>
      <c r="V231" s="36" t="s">
        <v>10719</v>
      </c>
      <c r="W231" s="36" t="s">
        <v>10719</v>
      </c>
      <c r="X231" s="36" t="s">
        <v>10719</v>
      </c>
    </row>
    <row r="232" spans="1:24" ht="120" x14ac:dyDescent="0.25">
      <c r="A232" t="s">
        <v>3044</v>
      </c>
      <c r="B232" t="s">
        <v>1280</v>
      </c>
      <c r="C232" t="s">
        <v>1281</v>
      </c>
      <c r="D232" t="s">
        <v>909</v>
      </c>
      <c r="E232" t="s">
        <v>34</v>
      </c>
      <c r="F232" t="s">
        <v>57</v>
      </c>
      <c r="H232" s="1" t="s">
        <v>1282</v>
      </c>
      <c r="I232" t="s">
        <v>1283</v>
      </c>
      <c r="J232" s="1" t="s">
        <v>1284</v>
      </c>
      <c r="M232" t="s">
        <v>881</v>
      </c>
      <c r="N232" t="s">
        <v>1285</v>
      </c>
      <c r="V232" s="36" t="s">
        <v>10719</v>
      </c>
      <c r="W232" s="36" t="s">
        <v>10719</v>
      </c>
      <c r="X232" s="36" t="s">
        <v>10719</v>
      </c>
    </row>
    <row r="233" spans="1:24" x14ac:dyDescent="0.25">
      <c r="A233" t="s">
        <v>3017</v>
      </c>
      <c r="C233" t="s">
        <v>1286</v>
      </c>
      <c r="D233" t="s">
        <v>909</v>
      </c>
      <c r="E233" t="s">
        <v>1169</v>
      </c>
      <c r="F233" t="s">
        <v>57</v>
      </c>
      <c r="H233" t="s">
        <v>1287</v>
      </c>
      <c r="I233" t="s">
        <v>37</v>
      </c>
      <c r="V233" s="36" t="s">
        <v>10719</v>
      </c>
      <c r="W233" s="36" t="s">
        <v>10719</v>
      </c>
      <c r="X233" s="36" t="s">
        <v>10719</v>
      </c>
    </row>
    <row r="234" spans="1:24" x14ac:dyDescent="0.25">
      <c r="A234" t="s">
        <v>3033</v>
      </c>
      <c r="B234" t="s">
        <v>1288</v>
      </c>
      <c r="C234" t="s">
        <v>1289</v>
      </c>
      <c r="E234" t="s">
        <v>10714</v>
      </c>
      <c r="F234" t="s">
        <v>57</v>
      </c>
      <c r="H234" t="s">
        <v>1290</v>
      </c>
      <c r="I234" t="s">
        <v>1291</v>
      </c>
      <c r="V234" s="36" t="s">
        <v>10719</v>
      </c>
      <c r="W234" s="36" t="s">
        <v>10719</v>
      </c>
      <c r="X234" s="36" t="s">
        <v>10719</v>
      </c>
    </row>
    <row r="235" spans="1:24" x14ac:dyDescent="0.25">
      <c r="A235" t="s">
        <v>3022</v>
      </c>
      <c r="B235" t="s">
        <v>1292</v>
      </c>
      <c r="C235" t="s">
        <v>1293</v>
      </c>
      <c r="E235" t="s">
        <v>1160</v>
      </c>
      <c r="F235" t="s">
        <v>57</v>
      </c>
      <c r="H235" t="s">
        <v>1294</v>
      </c>
      <c r="I235" t="s">
        <v>1295</v>
      </c>
      <c r="V235" s="36" t="s">
        <v>10719</v>
      </c>
      <c r="W235" s="36" t="s">
        <v>10719</v>
      </c>
      <c r="X235" s="36" t="s">
        <v>10719</v>
      </c>
    </row>
    <row r="236" spans="1:24" ht="60" x14ac:dyDescent="0.25">
      <c r="A236" t="s">
        <v>7530</v>
      </c>
      <c r="B236" t="s">
        <v>1296</v>
      </c>
      <c r="C236" t="s">
        <v>1297</v>
      </c>
      <c r="D236" t="s">
        <v>106</v>
      </c>
      <c r="E236" t="s">
        <v>34</v>
      </c>
      <c r="H236" s="1" t="s">
        <v>1298</v>
      </c>
      <c r="I236" t="s">
        <v>1299</v>
      </c>
      <c r="J236" s="1" t="s">
        <v>1300</v>
      </c>
      <c r="M236" t="s">
        <v>1301</v>
      </c>
      <c r="N236" t="s">
        <v>1302</v>
      </c>
      <c r="V236" s="36" t="s">
        <v>10719</v>
      </c>
      <c r="W236" s="36" t="s">
        <v>10719</v>
      </c>
      <c r="X236" s="36" t="s">
        <v>10719</v>
      </c>
    </row>
    <row r="237" spans="1:24" ht="60" x14ac:dyDescent="0.25">
      <c r="A237" t="s">
        <v>7531</v>
      </c>
      <c r="B237" t="s">
        <v>1303</v>
      </c>
      <c r="C237" t="s">
        <v>1304</v>
      </c>
      <c r="D237" t="s">
        <v>106</v>
      </c>
      <c r="E237" t="s">
        <v>34</v>
      </c>
      <c r="G237" t="s">
        <v>977</v>
      </c>
      <c r="H237" s="1" t="s">
        <v>1305</v>
      </c>
      <c r="I237" t="s">
        <v>1306</v>
      </c>
      <c r="J237" s="1" t="s">
        <v>1307</v>
      </c>
      <c r="K237" t="s">
        <v>189</v>
      </c>
      <c r="O237" t="s">
        <v>89</v>
      </c>
      <c r="P237" t="s">
        <v>29</v>
      </c>
      <c r="V237" s="36" t="s">
        <v>189</v>
      </c>
      <c r="W237" s="36" t="str">
        <f t="shared" si="10"/>
        <v>Tonnage Data Confidential</v>
      </c>
      <c r="X237" s="36" t="str">
        <f t="shared" si="11"/>
        <v/>
      </c>
    </row>
    <row r="238" spans="1:24" ht="75" x14ac:dyDescent="0.25">
      <c r="A238" t="s">
        <v>7532</v>
      </c>
      <c r="B238" t="s">
        <v>1308</v>
      </c>
      <c r="C238" t="s">
        <v>1309</v>
      </c>
      <c r="D238" t="s">
        <v>67</v>
      </c>
      <c r="E238" t="s">
        <v>34</v>
      </c>
      <c r="G238" t="s">
        <v>185</v>
      </c>
      <c r="H238" s="1" t="s">
        <v>1310</v>
      </c>
      <c r="I238" t="s">
        <v>37</v>
      </c>
      <c r="J238" s="1" t="s">
        <v>1311</v>
      </c>
      <c r="K238" t="s">
        <v>189</v>
      </c>
      <c r="V238" s="36" t="s">
        <v>189</v>
      </c>
      <c r="W238" s="36" t="str">
        <f t="shared" si="10"/>
        <v>Tonnage Data Confidential</v>
      </c>
      <c r="X238" s="36" t="str">
        <f t="shared" si="11"/>
        <v/>
      </c>
    </row>
    <row r="239" spans="1:24" x14ac:dyDescent="0.25">
      <c r="A239" t="s">
        <v>7533</v>
      </c>
      <c r="C239" t="s">
        <v>1312</v>
      </c>
      <c r="D239" t="s">
        <v>909</v>
      </c>
      <c r="E239" t="s">
        <v>10712</v>
      </c>
      <c r="F239" t="s">
        <v>57</v>
      </c>
      <c r="H239" t="s">
        <v>968</v>
      </c>
      <c r="I239" t="s">
        <v>969</v>
      </c>
      <c r="V239" s="36" t="s">
        <v>10719</v>
      </c>
      <c r="W239" s="36" t="s">
        <v>10719</v>
      </c>
      <c r="X239" s="36" t="s">
        <v>10719</v>
      </c>
    </row>
    <row r="240" spans="1:24" x14ac:dyDescent="0.25">
      <c r="A240" t="s">
        <v>6264</v>
      </c>
      <c r="B240" t="s">
        <v>1313</v>
      </c>
      <c r="C240" t="s">
        <v>1314</v>
      </c>
      <c r="D240" t="s">
        <v>909</v>
      </c>
      <c r="E240" t="s">
        <v>1315</v>
      </c>
      <c r="H240" t="s">
        <v>79</v>
      </c>
      <c r="I240" t="s">
        <v>1316</v>
      </c>
      <c r="L240" t="s">
        <v>1317</v>
      </c>
      <c r="M240" t="s">
        <v>1318</v>
      </c>
      <c r="N240" t="s">
        <v>916</v>
      </c>
      <c r="V240" s="36" t="s">
        <v>10719</v>
      </c>
      <c r="W240" s="36" t="s">
        <v>10719</v>
      </c>
      <c r="X240" s="36" t="s">
        <v>10719</v>
      </c>
    </row>
    <row r="241" spans="1:24" ht="315" x14ac:dyDescent="0.25">
      <c r="A241" t="s">
        <v>3074</v>
      </c>
      <c r="B241" t="s">
        <v>1319</v>
      </c>
      <c r="C241" s="1" t="s">
        <v>936</v>
      </c>
      <c r="D241" t="s">
        <v>67</v>
      </c>
      <c r="E241" t="s">
        <v>623</v>
      </c>
      <c r="F241" t="s">
        <v>57</v>
      </c>
      <c r="H241" t="s">
        <v>697</v>
      </c>
      <c r="I241" t="s">
        <v>37</v>
      </c>
      <c r="J241" t="s">
        <v>698</v>
      </c>
      <c r="V241" s="36" t="s">
        <v>10719</v>
      </c>
      <c r="W241" s="36" t="s">
        <v>10719</v>
      </c>
      <c r="X241" s="36" t="s">
        <v>10719</v>
      </c>
    </row>
    <row r="242" spans="1:24" ht="409.5" x14ac:dyDescent="0.25">
      <c r="A242" t="s">
        <v>4159</v>
      </c>
      <c r="B242" t="s">
        <v>1321</v>
      </c>
      <c r="C242" t="s">
        <v>1322</v>
      </c>
      <c r="E242" t="s">
        <v>1323</v>
      </c>
      <c r="F242" t="s">
        <v>265</v>
      </c>
      <c r="G242" t="s">
        <v>35</v>
      </c>
      <c r="H242" s="1" t="s">
        <v>1324</v>
      </c>
      <c r="I242" t="s">
        <v>1325</v>
      </c>
      <c r="J242" s="1" t="s">
        <v>1326</v>
      </c>
      <c r="K242" t="s">
        <v>1327</v>
      </c>
      <c r="L242" t="s">
        <v>1328</v>
      </c>
      <c r="M242" t="s">
        <v>1329</v>
      </c>
      <c r="N242" t="s">
        <v>1330</v>
      </c>
      <c r="O242" s="1" t="s">
        <v>1331</v>
      </c>
      <c r="P242" s="1" t="s">
        <v>1332</v>
      </c>
      <c r="Q242" s="1" t="s">
        <v>1333</v>
      </c>
      <c r="R242" t="s">
        <v>1334</v>
      </c>
      <c r="V242" s="36" t="s">
        <v>7427</v>
      </c>
      <c r="W242" s="36" t="e">
        <f t="shared" si="10"/>
        <v>#VALUE!</v>
      </c>
      <c r="X242" s="36" t="str">
        <f t="shared" si="11"/>
        <v/>
      </c>
    </row>
    <row r="243" spans="1:24" ht="90" x14ac:dyDescent="0.25">
      <c r="A243" t="s">
        <v>3020</v>
      </c>
      <c r="B243" t="s">
        <v>1335</v>
      </c>
      <c r="C243" t="s">
        <v>1336</v>
      </c>
      <c r="D243" t="s">
        <v>534</v>
      </c>
      <c r="E243" t="s">
        <v>34</v>
      </c>
      <c r="F243" t="s">
        <v>102</v>
      </c>
      <c r="H243" s="1" t="s">
        <v>1337</v>
      </c>
      <c r="I243" t="s">
        <v>1338</v>
      </c>
      <c r="J243" s="1" t="s">
        <v>1339</v>
      </c>
      <c r="V243" s="36" t="s">
        <v>10719</v>
      </c>
      <c r="W243" s="36" t="s">
        <v>10719</v>
      </c>
      <c r="X243" s="36" t="s">
        <v>10719</v>
      </c>
    </row>
    <row r="244" spans="1:24" ht="30" x14ac:dyDescent="0.25">
      <c r="A244" t="s">
        <v>6270</v>
      </c>
      <c r="B244" t="s">
        <v>1341</v>
      </c>
      <c r="C244" t="s">
        <v>1342</v>
      </c>
      <c r="E244" t="s">
        <v>240</v>
      </c>
      <c r="G244" t="s">
        <v>118</v>
      </c>
      <c r="H244" s="1" t="s">
        <v>1343</v>
      </c>
      <c r="I244" t="s">
        <v>37</v>
      </c>
      <c r="J244" t="s">
        <v>1344</v>
      </c>
      <c r="K244" t="s">
        <v>103</v>
      </c>
      <c r="V244" s="36" t="s">
        <v>7418</v>
      </c>
      <c r="W244" s="36" t="str">
        <f t="shared" ref="W244:W291" si="12">IF(V244="","",IF(IFERROR(SEARCH("confidential",V244),0)=0,IF(IFERROR(SEARCH("Intermediate",V244),0)=0,RIGHT(V244,LEN(V244)-SEARCH("-",V244)-1),V244),V244))</f>
        <v xml:space="preserve">10 </v>
      </c>
      <c r="X244" s="36">
        <f t="shared" ref="X244:X291" si="13">IF(IFERROR(SEARCH("intermediate",W244),999)=999,IFERROR(W244*0.02,""),0)</f>
        <v>0.2</v>
      </c>
    </row>
    <row r="245" spans="1:24" ht="105" x14ac:dyDescent="0.25">
      <c r="A245" t="s">
        <v>7534</v>
      </c>
      <c r="B245" t="s">
        <v>1345</v>
      </c>
      <c r="C245" t="s">
        <v>1346</v>
      </c>
      <c r="D245" t="s">
        <v>67</v>
      </c>
      <c r="E245" t="s">
        <v>34</v>
      </c>
      <c r="G245" t="s">
        <v>185</v>
      </c>
      <c r="H245" s="1" t="s">
        <v>230</v>
      </c>
      <c r="I245" t="s">
        <v>1347</v>
      </c>
      <c r="J245" s="1" t="s">
        <v>232</v>
      </c>
      <c r="K245" t="s">
        <v>189</v>
      </c>
      <c r="M245" t="s">
        <v>1348</v>
      </c>
      <c r="N245" t="s">
        <v>1349</v>
      </c>
      <c r="V245" s="36" t="s">
        <v>189</v>
      </c>
      <c r="W245" s="36" t="str">
        <f t="shared" si="12"/>
        <v>Tonnage Data Confidential</v>
      </c>
      <c r="X245" s="36" t="str">
        <f t="shared" si="13"/>
        <v/>
      </c>
    </row>
    <row r="246" spans="1:24" x14ac:dyDescent="0.25">
      <c r="A246" t="s">
        <v>5925</v>
      </c>
      <c r="B246" t="s">
        <v>1350</v>
      </c>
      <c r="C246" t="s">
        <v>1351</v>
      </c>
      <c r="D246" t="s">
        <v>614</v>
      </c>
      <c r="E246" t="s">
        <v>34</v>
      </c>
      <c r="H246" t="s">
        <v>94</v>
      </c>
      <c r="I246" t="s">
        <v>1352</v>
      </c>
      <c r="J246" t="s">
        <v>95</v>
      </c>
      <c r="V246" s="36" t="s">
        <v>10719</v>
      </c>
      <c r="W246" s="36" t="s">
        <v>10719</v>
      </c>
      <c r="X246" s="36" t="s">
        <v>10719</v>
      </c>
    </row>
    <row r="247" spans="1:24" ht="150" x14ac:dyDescent="0.25">
      <c r="A247" t="s">
        <v>7535</v>
      </c>
      <c r="B247" t="s">
        <v>1353</v>
      </c>
      <c r="C247" t="s">
        <v>1354</v>
      </c>
      <c r="D247" t="s">
        <v>83</v>
      </c>
      <c r="E247" t="s">
        <v>34</v>
      </c>
      <c r="H247" s="1" t="s">
        <v>84</v>
      </c>
      <c r="I247" t="s">
        <v>1355</v>
      </c>
      <c r="J247" s="1" t="s">
        <v>86</v>
      </c>
      <c r="V247" s="36" t="s">
        <v>10719</v>
      </c>
      <c r="W247" s="36" t="s">
        <v>10719</v>
      </c>
      <c r="X247" s="36" t="s">
        <v>10719</v>
      </c>
    </row>
    <row r="248" spans="1:24" ht="300" x14ac:dyDescent="0.25">
      <c r="A248" t="s">
        <v>7536</v>
      </c>
      <c r="B248" t="s">
        <v>1356</v>
      </c>
      <c r="C248" t="s">
        <v>1357</v>
      </c>
      <c r="E248" t="s">
        <v>34</v>
      </c>
      <c r="G248" t="s">
        <v>21</v>
      </c>
      <c r="H248" s="1" t="s">
        <v>1358</v>
      </c>
      <c r="I248" t="s">
        <v>1359</v>
      </c>
      <c r="J248" s="1" t="s">
        <v>1360</v>
      </c>
      <c r="K248" t="s">
        <v>25</v>
      </c>
      <c r="O248" s="1" t="s">
        <v>28</v>
      </c>
      <c r="P248" t="s">
        <v>29</v>
      </c>
      <c r="V248" s="36" t="s">
        <v>25</v>
      </c>
      <c r="W248" s="36" t="str">
        <f t="shared" si="12"/>
        <v>Intermediate Use Only</v>
      </c>
      <c r="X248" s="36">
        <f t="shared" si="13"/>
        <v>0</v>
      </c>
    </row>
    <row r="249" spans="1:24" x14ac:dyDescent="0.25">
      <c r="A249" t="s">
        <v>7537</v>
      </c>
      <c r="B249" t="s">
        <v>1361</v>
      </c>
      <c r="C249" t="s">
        <v>1362</v>
      </c>
      <c r="D249" t="s">
        <v>77</v>
      </c>
      <c r="E249" t="s">
        <v>208</v>
      </c>
      <c r="F249" t="s">
        <v>57</v>
      </c>
      <c r="H249" t="s">
        <v>79</v>
      </c>
      <c r="I249" t="s">
        <v>37</v>
      </c>
      <c r="V249" s="36" t="s">
        <v>10719</v>
      </c>
      <c r="W249" s="36" t="s">
        <v>10719</v>
      </c>
      <c r="X249" s="36" t="s">
        <v>10719</v>
      </c>
    </row>
    <row r="250" spans="1:24" ht="60" x14ac:dyDescent="0.25">
      <c r="A250" t="s">
        <v>7538</v>
      </c>
      <c r="B250" t="s">
        <v>1363</v>
      </c>
      <c r="C250" t="s">
        <v>1364</v>
      </c>
      <c r="D250" t="s">
        <v>106</v>
      </c>
      <c r="E250" t="s">
        <v>34</v>
      </c>
      <c r="H250" s="1" t="s">
        <v>974</v>
      </c>
      <c r="I250" t="s">
        <v>37</v>
      </c>
      <c r="J250" s="1" t="s">
        <v>110</v>
      </c>
      <c r="V250" s="36" t="s">
        <v>10719</v>
      </c>
      <c r="W250" s="36" t="s">
        <v>10719</v>
      </c>
      <c r="X250" s="36" t="s">
        <v>10719</v>
      </c>
    </row>
    <row r="251" spans="1:24" ht="60" x14ac:dyDescent="0.25">
      <c r="A251" t="s">
        <v>7539</v>
      </c>
      <c r="B251" t="s">
        <v>1365</v>
      </c>
      <c r="C251" t="s">
        <v>1366</v>
      </c>
      <c r="D251" t="s">
        <v>106</v>
      </c>
      <c r="E251" t="s">
        <v>34</v>
      </c>
      <c r="H251" s="1" t="s">
        <v>974</v>
      </c>
      <c r="I251" t="s">
        <v>37</v>
      </c>
      <c r="J251" s="1" t="s">
        <v>110</v>
      </c>
      <c r="V251" s="36" t="s">
        <v>10719</v>
      </c>
      <c r="W251" s="36" t="s">
        <v>10719</v>
      </c>
      <c r="X251" s="36" t="s">
        <v>10719</v>
      </c>
    </row>
    <row r="252" spans="1:24" ht="45" x14ac:dyDescent="0.25">
      <c r="A252" t="s">
        <v>3356</v>
      </c>
      <c r="B252" t="s">
        <v>1367</v>
      </c>
      <c r="C252" t="s">
        <v>1368</v>
      </c>
      <c r="D252" t="s">
        <v>534</v>
      </c>
      <c r="E252" t="s">
        <v>34</v>
      </c>
      <c r="F252" t="s">
        <v>32</v>
      </c>
      <c r="H252" s="1" t="s">
        <v>152</v>
      </c>
      <c r="I252" t="s">
        <v>1369</v>
      </c>
      <c r="J252" s="1" t="s">
        <v>154</v>
      </c>
      <c r="V252" s="36" t="s">
        <v>10719</v>
      </c>
      <c r="W252" s="36" t="s">
        <v>10719</v>
      </c>
      <c r="X252" s="36" t="s">
        <v>10719</v>
      </c>
    </row>
    <row r="253" spans="1:24" ht="75" x14ac:dyDescent="0.25">
      <c r="A253" t="s">
        <v>7540</v>
      </c>
      <c r="C253" t="s">
        <v>1370</v>
      </c>
      <c r="D253" t="s">
        <v>83</v>
      </c>
      <c r="E253" t="s">
        <v>34</v>
      </c>
      <c r="H253" s="1" t="s">
        <v>778</v>
      </c>
      <c r="I253" t="s">
        <v>37</v>
      </c>
      <c r="J253" s="1" t="s">
        <v>780</v>
      </c>
      <c r="V253" s="36" t="s">
        <v>10719</v>
      </c>
      <c r="W253" s="36" t="s">
        <v>10719</v>
      </c>
      <c r="X253" s="36" t="s">
        <v>10719</v>
      </c>
    </row>
    <row r="254" spans="1:24" ht="75" x14ac:dyDescent="0.25">
      <c r="A254" t="s">
        <v>7541</v>
      </c>
      <c r="B254" t="s">
        <v>1371</v>
      </c>
      <c r="C254" t="s">
        <v>1372</v>
      </c>
      <c r="E254" t="s">
        <v>34</v>
      </c>
      <c r="H254" s="1" t="s">
        <v>1373</v>
      </c>
      <c r="I254" t="s">
        <v>37</v>
      </c>
      <c r="J254" s="1" t="s">
        <v>1374</v>
      </c>
      <c r="V254" s="36" t="s">
        <v>10719</v>
      </c>
      <c r="W254" s="36" t="s">
        <v>10719</v>
      </c>
      <c r="X254" s="36" t="s">
        <v>10719</v>
      </c>
    </row>
    <row r="255" spans="1:24" ht="75" x14ac:dyDescent="0.25">
      <c r="A255" t="s">
        <v>7542</v>
      </c>
      <c r="B255" t="s">
        <v>1375</v>
      </c>
      <c r="C255" t="s">
        <v>1376</v>
      </c>
      <c r="D255" t="s">
        <v>67</v>
      </c>
      <c r="E255" t="s">
        <v>34</v>
      </c>
      <c r="H255" s="1" t="s">
        <v>1377</v>
      </c>
      <c r="I255" t="s">
        <v>1378</v>
      </c>
      <c r="J255" s="1" t="s">
        <v>1379</v>
      </c>
      <c r="V255" s="36" t="s">
        <v>10719</v>
      </c>
      <c r="W255" s="36" t="s">
        <v>10719</v>
      </c>
      <c r="X255" s="36" t="s">
        <v>10719</v>
      </c>
    </row>
    <row r="256" spans="1:24" ht="255" x14ac:dyDescent="0.25">
      <c r="A256" t="s">
        <v>7543</v>
      </c>
      <c r="B256" t="s">
        <v>1380</v>
      </c>
      <c r="C256" t="s">
        <v>1381</v>
      </c>
      <c r="D256" t="s">
        <v>67</v>
      </c>
      <c r="E256" t="s">
        <v>1382</v>
      </c>
      <c r="H256" t="s">
        <v>79</v>
      </c>
      <c r="I256" s="1" t="s">
        <v>1383</v>
      </c>
      <c r="K256" t="s">
        <v>1384</v>
      </c>
      <c r="L256" s="1" t="s">
        <v>1385</v>
      </c>
      <c r="M256" t="s">
        <v>1386</v>
      </c>
      <c r="N256" t="s">
        <v>1387</v>
      </c>
      <c r="V256" s="36" t="s">
        <v>1384</v>
      </c>
      <c r="W256" s="36" t="e">
        <f t="shared" si="12"/>
        <v>#VALUE!</v>
      </c>
      <c r="X256" s="36" t="str">
        <f t="shared" si="13"/>
        <v/>
      </c>
    </row>
    <row r="257" spans="1:24" ht="75" x14ac:dyDescent="0.25">
      <c r="A257" t="s">
        <v>3095</v>
      </c>
      <c r="B257" t="s">
        <v>1388</v>
      </c>
      <c r="C257" t="s">
        <v>1389</v>
      </c>
      <c r="D257" t="s">
        <v>1058</v>
      </c>
      <c r="E257" t="s">
        <v>34</v>
      </c>
      <c r="F257" t="s">
        <v>57</v>
      </c>
      <c r="G257" t="s">
        <v>35</v>
      </c>
      <c r="H257" s="1" t="s">
        <v>1390</v>
      </c>
      <c r="I257" t="s">
        <v>37</v>
      </c>
      <c r="J257" s="1" t="s">
        <v>1391</v>
      </c>
      <c r="K257" t="s">
        <v>103</v>
      </c>
      <c r="P257" t="s">
        <v>1392</v>
      </c>
      <c r="V257" s="36" t="s">
        <v>7418</v>
      </c>
      <c r="W257" s="36" t="str">
        <f t="shared" si="12"/>
        <v xml:space="preserve">10 </v>
      </c>
      <c r="X257" s="36">
        <f t="shared" si="13"/>
        <v>0.2</v>
      </c>
    </row>
    <row r="258" spans="1:24" ht="45" x14ac:dyDescent="0.25">
      <c r="A258" t="s">
        <v>3313</v>
      </c>
      <c r="B258" t="s">
        <v>1393</v>
      </c>
      <c r="C258" t="s">
        <v>1394</v>
      </c>
      <c r="D258" t="s">
        <v>1395</v>
      </c>
      <c r="E258" t="s">
        <v>34</v>
      </c>
      <c r="F258" t="s">
        <v>32</v>
      </c>
      <c r="H258" s="1" t="s">
        <v>1396</v>
      </c>
      <c r="I258" t="s">
        <v>37</v>
      </c>
      <c r="J258" s="1" t="s">
        <v>517</v>
      </c>
      <c r="V258" s="36" t="s">
        <v>10719</v>
      </c>
      <c r="W258" s="36" t="s">
        <v>10719</v>
      </c>
      <c r="X258" s="36" t="s">
        <v>10719</v>
      </c>
    </row>
    <row r="259" spans="1:24" ht="60" x14ac:dyDescent="0.25">
      <c r="A259" t="s">
        <v>7544</v>
      </c>
      <c r="B259" t="s">
        <v>1397</v>
      </c>
      <c r="C259" t="s">
        <v>1398</v>
      </c>
      <c r="E259" t="s">
        <v>34</v>
      </c>
      <c r="H259" s="1" t="s">
        <v>1399</v>
      </c>
      <c r="I259" t="s">
        <v>1400</v>
      </c>
      <c r="J259" s="1" t="s">
        <v>1401</v>
      </c>
      <c r="V259" s="36" t="s">
        <v>10719</v>
      </c>
      <c r="W259" s="36" t="s">
        <v>10719</v>
      </c>
      <c r="X259" s="36" t="s">
        <v>10719</v>
      </c>
    </row>
    <row r="260" spans="1:24" ht="60" x14ac:dyDescent="0.25">
      <c r="A260" t="s">
        <v>7545</v>
      </c>
      <c r="B260" t="s">
        <v>1402</v>
      </c>
      <c r="C260" t="s">
        <v>1403</v>
      </c>
      <c r="E260" t="s">
        <v>34</v>
      </c>
      <c r="H260" s="1" t="s">
        <v>1399</v>
      </c>
      <c r="I260" t="s">
        <v>1404</v>
      </c>
      <c r="J260" s="1" t="s">
        <v>1401</v>
      </c>
      <c r="V260" s="36" t="s">
        <v>10719</v>
      </c>
      <c r="W260" s="36" t="s">
        <v>10719</v>
      </c>
      <c r="X260" s="36" t="s">
        <v>10719</v>
      </c>
    </row>
    <row r="261" spans="1:24" ht="150" x14ac:dyDescent="0.25">
      <c r="A261" t="s">
        <v>6150</v>
      </c>
      <c r="B261" t="s">
        <v>1405</v>
      </c>
      <c r="C261" t="s">
        <v>1406</v>
      </c>
      <c r="D261" t="s">
        <v>67</v>
      </c>
      <c r="E261" t="s">
        <v>34</v>
      </c>
      <c r="G261" t="s">
        <v>35</v>
      </c>
      <c r="H261" s="1" t="s">
        <v>1407</v>
      </c>
      <c r="I261" t="s">
        <v>1408</v>
      </c>
      <c r="J261" s="1" t="s">
        <v>1409</v>
      </c>
      <c r="K261" t="s">
        <v>71</v>
      </c>
      <c r="M261" t="s">
        <v>1410</v>
      </c>
      <c r="N261" t="s">
        <v>1411</v>
      </c>
      <c r="V261" s="36" t="s">
        <v>7416</v>
      </c>
      <c r="W261" s="36" t="str">
        <f t="shared" si="12"/>
        <v xml:space="preserve">100 </v>
      </c>
      <c r="X261" s="36">
        <f t="shared" si="13"/>
        <v>2</v>
      </c>
    </row>
    <row r="262" spans="1:24" ht="409.5" x14ac:dyDescent="0.25">
      <c r="A262" t="s">
        <v>5901</v>
      </c>
      <c r="B262" t="s">
        <v>1412</v>
      </c>
      <c r="C262" t="s">
        <v>1413</v>
      </c>
      <c r="E262" t="s">
        <v>1414</v>
      </c>
      <c r="G262" t="s">
        <v>35</v>
      </c>
      <c r="H262" s="1" t="s">
        <v>1415</v>
      </c>
      <c r="I262" t="s">
        <v>1416</v>
      </c>
      <c r="J262" s="1" t="s">
        <v>1417</v>
      </c>
      <c r="K262" t="s">
        <v>60</v>
      </c>
      <c r="L262" t="s">
        <v>1418</v>
      </c>
      <c r="M262" t="s">
        <v>1419</v>
      </c>
      <c r="N262" t="s">
        <v>1420</v>
      </c>
      <c r="O262" s="1" t="s">
        <v>1421</v>
      </c>
      <c r="P262" s="1" t="s">
        <v>1422</v>
      </c>
      <c r="R262" t="s">
        <v>1423</v>
      </c>
      <c r="V262" s="36" t="s">
        <v>7415</v>
      </c>
      <c r="W262" s="36" t="str">
        <f t="shared" si="12"/>
        <v xml:space="preserve">1000000 </v>
      </c>
      <c r="X262" s="36">
        <f t="shared" si="13"/>
        <v>20000</v>
      </c>
    </row>
    <row r="263" spans="1:24" ht="60" x14ac:dyDescent="0.25">
      <c r="A263" t="s">
        <v>7546</v>
      </c>
      <c r="B263" t="s">
        <v>1424</v>
      </c>
      <c r="C263" t="s">
        <v>1425</v>
      </c>
      <c r="E263" t="s">
        <v>34</v>
      </c>
      <c r="G263" t="s">
        <v>977</v>
      </c>
      <c r="H263" s="1" t="s">
        <v>1426</v>
      </c>
      <c r="I263" t="s">
        <v>37</v>
      </c>
      <c r="J263" s="1" t="s">
        <v>1427</v>
      </c>
      <c r="K263" t="s">
        <v>189</v>
      </c>
      <c r="O263" t="s">
        <v>89</v>
      </c>
      <c r="P263" t="s">
        <v>29</v>
      </c>
      <c r="V263" s="36" t="s">
        <v>189</v>
      </c>
      <c r="W263" s="36" t="str">
        <f t="shared" si="12"/>
        <v>Tonnage Data Confidential</v>
      </c>
      <c r="X263" s="36" t="str">
        <f t="shared" si="13"/>
        <v/>
      </c>
    </row>
    <row r="264" spans="1:24" ht="75" x14ac:dyDescent="0.25">
      <c r="A264" t="s">
        <v>3093</v>
      </c>
      <c r="B264" t="s">
        <v>1428</v>
      </c>
      <c r="C264" t="s">
        <v>1429</v>
      </c>
      <c r="D264" t="s">
        <v>1058</v>
      </c>
      <c r="E264" t="s">
        <v>34</v>
      </c>
      <c r="F264" t="s">
        <v>57</v>
      </c>
      <c r="G264" t="s">
        <v>35</v>
      </c>
      <c r="H264" s="1" t="s">
        <v>1059</v>
      </c>
      <c r="I264" t="s">
        <v>37</v>
      </c>
      <c r="J264" s="1" t="s">
        <v>1060</v>
      </c>
      <c r="K264" t="s">
        <v>71</v>
      </c>
      <c r="P264" t="s">
        <v>1392</v>
      </c>
      <c r="V264" s="36" t="s">
        <v>7416</v>
      </c>
      <c r="W264" s="36" t="str">
        <f t="shared" si="12"/>
        <v xml:space="preserve">100 </v>
      </c>
      <c r="X264" s="36">
        <f t="shared" si="13"/>
        <v>2</v>
      </c>
    </row>
    <row r="265" spans="1:24" x14ac:dyDescent="0.25">
      <c r="A265" t="s">
        <v>6277</v>
      </c>
      <c r="B265" t="s">
        <v>1430</v>
      </c>
      <c r="C265" t="s">
        <v>1431</v>
      </c>
      <c r="E265" t="s">
        <v>240</v>
      </c>
      <c r="H265" t="s">
        <v>1432</v>
      </c>
      <c r="I265" t="s">
        <v>1433</v>
      </c>
      <c r="J265" t="s">
        <v>1434</v>
      </c>
      <c r="V265" s="36" t="s">
        <v>10719</v>
      </c>
      <c r="W265" s="36" t="s">
        <v>10719</v>
      </c>
      <c r="X265" s="36" t="s">
        <v>10719</v>
      </c>
    </row>
    <row r="266" spans="1:24" ht="45" x14ac:dyDescent="0.25">
      <c r="A266" t="s">
        <v>3357</v>
      </c>
      <c r="B266" t="s">
        <v>1435</v>
      </c>
      <c r="C266" t="s">
        <v>1436</v>
      </c>
      <c r="D266" t="s">
        <v>534</v>
      </c>
      <c r="E266" t="s">
        <v>1437</v>
      </c>
      <c r="F266" t="s">
        <v>102</v>
      </c>
      <c r="H266" s="1" t="s">
        <v>152</v>
      </c>
      <c r="I266" t="s">
        <v>1438</v>
      </c>
      <c r="J266" s="1" t="s">
        <v>154</v>
      </c>
      <c r="V266" s="36" t="s">
        <v>10719</v>
      </c>
      <c r="W266" s="36" t="s">
        <v>10719</v>
      </c>
      <c r="X266" s="36" t="s">
        <v>10719</v>
      </c>
    </row>
    <row r="267" spans="1:24" x14ac:dyDescent="0.25">
      <c r="A267" t="s">
        <v>6151</v>
      </c>
      <c r="B267" t="s">
        <v>1439</v>
      </c>
      <c r="C267" t="s">
        <v>1440</v>
      </c>
      <c r="D267" t="s">
        <v>1058</v>
      </c>
      <c r="E267" t="s">
        <v>34</v>
      </c>
      <c r="H267" t="s">
        <v>94</v>
      </c>
      <c r="I267" t="s">
        <v>1441</v>
      </c>
      <c r="J267" t="s">
        <v>95</v>
      </c>
      <c r="M267" t="s">
        <v>1442</v>
      </c>
      <c r="N267" t="s">
        <v>1443</v>
      </c>
      <c r="V267" s="36" t="s">
        <v>10719</v>
      </c>
      <c r="W267" s="36" t="s">
        <v>10719</v>
      </c>
      <c r="X267" s="36" t="s">
        <v>10719</v>
      </c>
    </row>
    <row r="268" spans="1:24" ht="135" x14ac:dyDescent="0.25">
      <c r="A268" t="s">
        <v>7547</v>
      </c>
      <c r="B268" t="s">
        <v>1444</v>
      </c>
      <c r="C268" t="s">
        <v>1445</v>
      </c>
      <c r="D268" t="s">
        <v>67</v>
      </c>
      <c r="E268" t="s">
        <v>34</v>
      </c>
      <c r="G268" t="s">
        <v>185</v>
      </c>
      <c r="H268" s="1" t="s">
        <v>1446</v>
      </c>
      <c r="I268" t="s">
        <v>1447</v>
      </c>
      <c r="J268" s="1" t="s">
        <v>1448</v>
      </c>
      <c r="K268" t="s">
        <v>189</v>
      </c>
      <c r="V268" s="36" t="s">
        <v>189</v>
      </c>
      <c r="W268" s="36" t="str">
        <f t="shared" si="12"/>
        <v>Tonnage Data Confidential</v>
      </c>
      <c r="X268" s="36" t="str">
        <f t="shared" si="13"/>
        <v/>
      </c>
    </row>
    <row r="269" spans="1:24" ht="315" x14ac:dyDescent="0.25">
      <c r="A269" t="s">
        <v>3077</v>
      </c>
      <c r="B269" t="s">
        <v>1449</v>
      </c>
      <c r="C269" s="1" t="s">
        <v>936</v>
      </c>
      <c r="D269" t="s">
        <v>67</v>
      </c>
      <c r="E269" t="s">
        <v>623</v>
      </c>
      <c r="F269" t="s">
        <v>57</v>
      </c>
      <c r="H269" t="s">
        <v>697</v>
      </c>
      <c r="I269" t="s">
        <v>37</v>
      </c>
      <c r="J269" t="s">
        <v>698</v>
      </c>
      <c r="V269" s="36" t="s">
        <v>10719</v>
      </c>
      <c r="W269" s="36" t="s">
        <v>10719</v>
      </c>
      <c r="X269" s="36" t="s">
        <v>10719</v>
      </c>
    </row>
    <row r="270" spans="1:24" ht="150" x14ac:dyDescent="0.25">
      <c r="A270" t="s">
        <v>7548</v>
      </c>
      <c r="B270" t="s">
        <v>1450</v>
      </c>
      <c r="C270" t="s">
        <v>1451</v>
      </c>
      <c r="D270" t="s">
        <v>83</v>
      </c>
      <c r="E270" t="s">
        <v>34</v>
      </c>
      <c r="G270" t="s">
        <v>35</v>
      </c>
      <c r="H270" s="1" t="s">
        <v>1452</v>
      </c>
      <c r="I270" t="s">
        <v>1453</v>
      </c>
      <c r="J270" s="1" t="s">
        <v>1454</v>
      </c>
      <c r="K270" t="s">
        <v>103</v>
      </c>
      <c r="M270" t="s">
        <v>1455</v>
      </c>
      <c r="N270" t="s">
        <v>1456</v>
      </c>
      <c r="O270" t="s">
        <v>89</v>
      </c>
      <c r="P270" s="1" t="s">
        <v>1457</v>
      </c>
      <c r="V270" s="36" t="s">
        <v>7418</v>
      </c>
      <c r="W270" s="36" t="str">
        <f t="shared" si="12"/>
        <v xml:space="preserve">10 </v>
      </c>
      <c r="X270" s="36">
        <f t="shared" si="13"/>
        <v>0.2</v>
      </c>
    </row>
    <row r="271" spans="1:24" ht="45" x14ac:dyDescent="0.25">
      <c r="A271" t="s">
        <v>3040</v>
      </c>
      <c r="B271" t="s">
        <v>1458</v>
      </c>
      <c r="C271" t="s">
        <v>1459</v>
      </c>
      <c r="D271" t="s">
        <v>195</v>
      </c>
      <c r="E271" t="s">
        <v>34</v>
      </c>
      <c r="F271" t="s">
        <v>57</v>
      </c>
      <c r="H271" s="1" t="s">
        <v>931</v>
      </c>
      <c r="I271" t="s">
        <v>1460</v>
      </c>
      <c r="J271" s="1" t="s">
        <v>933</v>
      </c>
      <c r="M271" t="s">
        <v>1461</v>
      </c>
      <c r="N271" t="s">
        <v>1462</v>
      </c>
      <c r="V271" s="36" t="s">
        <v>10719</v>
      </c>
      <c r="W271" s="36" t="s">
        <v>10719</v>
      </c>
      <c r="X271" s="36" t="s">
        <v>10719</v>
      </c>
    </row>
    <row r="272" spans="1:24" ht="225" x14ac:dyDescent="0.25">
      <c r="A272" t="s">
        <v>7549</v>
      </c>
      <c r="B272" t="s">
        <v>1463</v>
      </c>
      <c r="C272" t="s">
        <v>1464</v>
      </c>
      <c r="D272" t="s">
        <v>67</v>
      </c>
      <c r="E272" t="s">
        <v>34</v>
      </c>
      <c r="G272" t="s">
        <v>35</v>
      </c>
      <c r="H272" s="1" t="s">
        <v>1465</v>
      </c>
      <c r="I272" t="s">
        <v>1466</v>
      </c>
      <c r="J272" s="1" t="s">
        <v>1467</v>
      </c>
      <c r="K272" t="s">
        <v>103</v>
      </c>
      <c r="M272" t="s">
        <v>1468</v>
      </c>
      <c r="N272" t="s">
        <v>1469</v>
      </c>
      <c r="O272" s="1" t="s">
        <v>1470</v>
      </c>
      <c r="P272" s="1" t="s">
        <v>878</v>
      </c>
      <c r="V272" s="36" t="s">
        <v>7418</v>
      </c>
      <c r="W272" s="36" t="str">
        <f t="shared" si="12"/>
        <v xml:space="preserve">10 </v>
      </c>
      <c r="X272" s="36">
        <f t="shared" si="13"/>
        <v>0.2</v>
      </c>
    </row>
    <row r="273" spans="1:24" ht="30" x14ac:dyDescent="0.25">
      <c r="A273" t="s">
        <v>7550</v>
      </c>
      <c r="B273" t="s">
        <v>1471</v>
      </c>
      <c r="C273" t="s">
        <v>1472</v>
      </c>
      <c r="D273" t="s">
        <v>1473</v>
      </c>
      <c r="E273" t="s">
        <v>34</v>
      </c>
      <c r="H273" s="1" t="s">
        <v>1474</v>
      </c>
      <c r="I273" t="s">
        <v>1475</v>
      </c>
      <c r="J273" s="1" t="s">
        <v>1476</v>
      </c>
      <c r="V273" s="36" t="s">
        <v>10719</v>
      </c>
      <c r="W273" s="36" t="s">
        <v>10719</v>
      </c>
      <c r="X273" s="36" t="s">
        <v>10719</v>
      </c>
    </row>
    <row r="274" spans="1:24" ht="45" x14ac:dyDescent="0.25">
      <c r="A274" t="s">
        <v>7551</v>
      </c>
      <c r="B274" t="s">
        <v>1477</v>
      </c>
      <c r="C274" t="s">
        <v>1478</v>
      </c>
      <c r="D274" t="s">
        <v>389</v>
      </c>
      <c r="E274" t="s">
        <v>34</v>
      </c>
      <c r="H274" s="1" t="s">
        <v>1479</v>
      </c>
      <c r="I274" t="s">
        <v>1480</v>
      </c>
      <c r="J274" s="1" t="s">
        <v>1481</v>
      </c>
      <c r="V274" s="36" t="s">
        <v>10719</v>
      </c>
      <c r="W274" s="36" t="s">
        <v>10719</v>
      </c>
      <c r="X274" s="36" t="s">
        <v>10719</v>
      </c>
    </row>
    <row r="275" spans="1:24" ht="45" x14ac:dyDescent="0.25">
      <c r="A275" t="s">
        <v>7552</v>
      </c>
      <c r="B275" t="s">
        <v>1482</v>
      </c>
      <c r="C275" t="s">
        <v>1483</v>
      </c>
      <c r="E275" t="s">
        <v>34</v>
      </c>
      <c r="G275" t="s">
        <v>21</v>
      </c>
      <c r="H275" s="1" t="s">
        <v>1484</v>
      </c>
      <c r="I275" t="s">
        <v>1485</v>
      </c>
      <c r="J275" s="1" t="s">
        <v>1486</v>
      </c>
      <c r="K275" t="s">
        <v>25</v>
      </c>
      <c r="M275" t="s">
        <v>1487</v>
      </c>
      <c r="N275" t="s">
        <v>1488</v>
      </c>
      <c r="P275" t="s">
        <v>29</v>
      </c>
      <c r="V275" s="36" t="s">
        <v>25</v>
      </c>
      <c r="W275" s="36" t="str">
        <f t="shared" si="12"/>
        <v>Intermediate Use Only</v>
      </c>
      <c r="X275" s="36">
        <f t="shared" si="13"/>
        <v>0</v>
      </c>
    </row>
    <row r="276" spans="1:24" ht="90" x14ac:dyDescent="0.25">
      <c r="A276" t="s">
        <v>3092</v>
      </c>
      <c r="B276" t="s">
        <v>1489</v>
      </c>
      <c r="C276" t="s">
        <v>1490</v>
      </c>
      <c r="D276" t="s">
        <v>67</v>
      </c>
      <c r="E276" t="s">
        <v>34</v>
      </c>
      <c r="F276" t="s">
        <v>57</v>
      </c>
      <c r="G276" t="s">
        <v>185</v>
      </c>
      <c r="H276" s="1" t="s">
        <v>1491</v>
      </c>
      <c r="I276" t="s">
        <v>1492</v>
      </c>
      <c r="J276" s="1" t="s">
        <v>1493</v>
      </c>
      <c r="K276" t="s">
        <v>189</v>
      </c>
      <c r="V276" s="36" t="s">
        <v>189</v>
      </c>
      <c r="W276" s="36" t="str">
        <f t="shared" si="12"/>
        <v>Tonnage Data Confidential</v>
      </c>
      <c r="X276" s="36" t="str">
        <f t="shared" si="13"/>
        <v/>
      </c>
    </row>
    <row r="277" spans="1:24" ht="150" x14ac:dyDescent="0.25">
      <c r="A277" t="s">
        <v>7553</v>
      </c>
      <c r="B277" t="s">
        <v>1494</v>
      </c>
      <c r="C277" t="s">
        <v>1495</v>
      </c>
      <c r="D277" t="s">
        <v>83</v>
      </c>
      <c r="E277" t="s">
        <v>34</v>
      </c>
      <c r="H277" s="1" t="s">
        <v>84</v>
      </c>
      <c r="I277" t="s">
        <v>1496</v>
      </c>
      <c r="J277" s="1" t="s">
        <v>86</v>
      </c>
      <c r="V277" s="36" t="s">
        <v>10719</v>
      </c>
      <c r="W277" s="36" t="s">
        <v>10719</v>
      </c>
      <c r="X277" s="36" t="s">
        <v>10719</v>
      </c>
    </row>
    <row r="278" spans="1:24" ht="60" x14ac:dyDescent="0.25">
      <c r="A278" t="s">
        <v>3054</v>
      </c>
      <c r="B278" t="s">
        <v>1497</v>
      </c>
      <c r="C278" t="s">
        <v>1498</v>
      </c>
      <c r="D278" t="s">
        <v>195</v>
      </c>
      <c r="E278" t="s">
        <v>116</v>
      </c>
      <c r="F278" t="s">
        <v>57</v>
      </c>
      <c r="G278" t="s">
        <v>21</v>
      </c>
      <c r="H278" s="1" t="s">
        <v>1499</v>
      </c>
      <c r="I278" t="s">
        <v>1500</v>
      </c>
      <c r="J278" s="1" t="s">
        <v>1501</v>
      </c>
      <c r="K278" t="s">
        <v>25</v>
      </c>
      <c r="M278" t="s">
        <v>1502</v>
      </c>
      <c r="N278" t="s">
        <v>1503</v>
      </c>
      <c r="V278" s="36" t="s">
        <v>25</v>
      </c>
      <c r="W278" s="36" t="str">
        <f t="shared" si="12"/>
        <v>Intermediate Use Only</v>
      </c>
      <c r="X278" s="36">
        <f t="shared" si="13"/>
        <v>0</v>
      </c>
    </row>
    <row r="279" spans="1:24" ht="150" x14ac:dyDescent="0.25">
      <c r="A279" t="s">
        <v>6156</v>
      </c>
      <c r="B279" t="s">
        <v>1504</v>
      </c>
      <c r="C279" t="s">
        <v>1505</v>
      </c>
      <c r="D279" t="s">
        <v>19</v>
      </c>
      <c r="E279" t="s">
        <v>34</v>
      </c>
      <c r="H279" s="1" t="s">
        <v>556</v>
      </c>
      <c r="I279" t="s">
        <v>1506</v>
      </c>
      <c r="J279" s="1" t="s">
        <v>1507</v>
      </c>
      <c r="V279" s="36" t="s">
        <v>10719</v>
      </c>
      <c r="W279" s="36" t="s">
        <v>10719</v>
      </c>
      <c r="X279" s="36" t="s">
        <v>10719</v>
      </c>
    </row>
    <row r="280" spans="1:24" x14ac:dyDescent="0.25">
      <c r="A280" t="s">
        <v>7554</v>
      </c>
      <c r="B280" t="s">
        <v>1508</v>
      </c>
      <c r="C280" t="s">
        <v>1509</v>
      </c>
      <c r="D280" t="s">
        <v>1473</v>
      </c>
      <c r="E280" t="s">
        <v>34</v>
      </c>
      <c r="H280" t="s">
        <v>94</v>
      </c>
      <c r="I280" t="s">
        <v>1510</v>
      </c>
      <c r="J280" t="s">
        <v>95</v>
      </c>
      <c r="V280" s="36" t="s">
        <v>10719</v>
      </c>
      <c r="W280" s="36" t="s">
        <v>10719</v>
      </c>
      <c r="X280" s="36" t="s">
        <v>10719</v>
      </c>
    </row>
    <row r="281" spans="1:24" ht="60" x14ac:dyDescent="0.25">
      <c r="A281" t="s">
        <v>7555</v>
      </c>
      <c r="B281" t="s">
        <v>1511</v>
      </c>
      <c r="C281" t="s">
        <v>1512</v>
      </c>
      <c r="E281" t="s">
        <v>240</v>
      </c>
      <c r="G281" t="s">
        <v>118</v>
      </c>
      <c r="H281" t="s">
        <v>94</v>
      </c>
      <c r="I281" s="1" t="s">
        <v>1513</v>
      </c>
      <c r="J281" t="s">
        <v>95</v>
      </c>
      <c r="K281" t="s">
        <v>71</v>
      </c>
      <c r="V281" s="36" t="s">
        <v>7416</v>
      </c>
      <c r="W281" s="36" t="str">
        <f t="shared" si="12"/>
        <v xml:space="preserve">100 </v>
      </c>
      <c r="X281" s="36">
        <f t="shared" si="13"/>
        <v>2</v>
      </c>
    </row>
    <row r="282" spans="1:24" ht="30" x14ac:dyDescent="0.25">
      <c r="A282" t="s">
        <v>3067</v>
      </c>
      <c r="B282" t="s">
        <v>1514</v>
      </c>
      <c r="C282" t="s">
        <v>1515</v>
      </c>
      <c r="D282" t="s">
        <v>452</v>
      </c>
      <c r="E282" t="s">
        <v>34</v>
      </c>
      <c r="F282" t="s">
        <v>57</v>
      </c>
      <c r="G282" t="s">
        <v>35</v>
      </c>
      <c r="H282" s="1" t="s">
        <v>689</v>
      </c>
      <c r="I282" t="s">
        <v>1516</v>
      </c>
      <c r="J282" s="1" t="s">
        <v>691</v>
      </c>
      <c r="K282" t="s">
        <v>71</v>
      </c>
      <c r="V282" s="36" t="s">
        <v>7416</v>
      </c>
      <c r="W282" s="36" t="str">
        <f t="shared" si="12"/>
        <v xml:space="preserve">100 </v>
      </c>
      <c r="X282" s="36">
        <f t="shared" si="13"/>
        <v>2</v>
      </c>
    </row>
    <row r="283" spans="1:24" ht="135" x14ac:dyDescent="0.25">
      <c r="A283" t="s">
        <v>6158</v>
      </c>
      <c r="B283" t="s">
        <v>1517</v>
      </c>
      <c r="C283" t="s">
        <v>1518</v>
      </c>
      <c r="D283" t="s">
        <v>19</v>
      </c>
      <c r="E283" t="s">
        <v>34</v>
      </c>
      <c r="H283" s="1" t="s">
        <v>1519</v>
      </c>
      <c r="I283" t="s">
        <v>1520</v>
      </c>
      <c r="J283" s="1" t="s">
        <v>1521</v>
      </c>
      <c r="V283" s="36" t="s">
        <v>10719</v>
      </c>
      <c r="W283" s="36" t="s">
        <v>10719</v>
      </c>
      <c r="X283" s="36" t="s">
        <v>10719</v>
      </c>
    </row>
    <row r="284" spans="1:24" ht="135" x14ac:dyDescent="0.25">
      <c r="A284" t="s">
        <v>6160</v>
      </c>
      <c r="B284" t="s">
        <v>1522</v>
      </c>
      <c r="C284" t="s">
        <v>1523</v>
      </c>
      <c r="D284" t="s">
        <v>19</v>
      </c>
      <c r="E284" t="s">
        <v>34</v>
      </c>
      <c r="H284" s="1" t="s">
        <v>1524</v>
      </c>
      <c r="I284" t="s">
        <v>1525</v>
      </c>
      <c r="J284" s="1" t="s">
        <v>1526</v>
      </c>
      <c r="V284" s="36" t="s">
        <v>10719</v>
      </c>
      <c r="W284" s="36" t="s">
        <v>10719</v>
      </c>
      <c r="X284" s="36" t="s">
        <v>10719</v>
      </c>
    </row>
    <row r="285" spans="1:24" x14ac:dyDescent="0.25">
      <c r="A285" t="s">
        <v>6866</v>
      </c>
      <c r="B285" t="s">
        <v>1527</v>
      </c>
      <c r="C285" t="s">
        <v>1528</v>
      </c>
      <c r="D285" t="s">
        <v>701</v>
      </c>
      <c r="E285" t="s">
        <v>1529</v>
      </c>
      <c r="H285" t="s">
        <v>79</v>
      </c>
      <c r="I285" t="s">
        <v>37</v>
      </c>
      <c r="M285" t="s">
        <v>1530</v>
      </c>
      <c r="N285" t="s">
        <v>710</v>
      </c>
      <c r="V285" s="36" t="s">
        <v>10719</v>
      </c>
      <c r="W285" s="36" t="s">
        <v>10719</v>
      </c>
      <c r="X285" s="36" t="s">
        <v>10719</v>
      </c>
    </row>
    <row r="286" spans="1:24" ht="45" x14ac:dyDescent="0.25">
      <c r="A286" t="s">
        <v>3312</v>
      </c>
      <c r="B286" t="s">
        <v>1531</v>
      </c>
      <c r="C286" t="s">
        <v>1532</v>
      </c>
      <c r="D286" t="s">
        <v>1395</v>
      </c>
      <c r="E286" t="s">
        <v>34</v>
      </c>
      <c r="F286" t="s">
        <v>32</v>
      </c>
      <c r="H286" s="1" t="s">
        <v>1396</v>
      </c>
      <c r="I286" t="s">
        <v>37</v>
      </c>
      <c r="J286" s="1" t="s">
        <v>517</v>
      </c>
      <c r="V286" s="36" t="s">
        <v>10719</v>
      </c>
      <c r="W286" s="36" t="s">
        <v>10719</v>
      </c>
      <c r="X286" s="36" t="s">
        <v>10719</v>
      </c>
    </row>
    <row r="287" spans="1:24" ht="45" x14ac:dyDescent="0.25">
      <c r="A287" t="s">
        <v>7556</v>
      </c>
      <c r="B287" t="s">
        <v>1533</v>
      </c>
      <c r="C287" t="s">
        <v>1534</v>
      </c>
      <c r="D287" t="s">
        <v>106</v>
      </c>
      <c r="E287" t="s">
        <v>34</v>
      </c>
      <c r="H287" s="1" t="s">
        <v>515</v>
      </c>
      <c r="I287" t="s">
        <v>1535</v>
      </c>
      <c r="J287" s="1" t="s">
        <v>517</v>
      </c>
      <c r="V287" s="36" t="s">
        <v>10719</v>
      </c>
      <c r="W287" s="36" t="s">
        <v>10719</v>
      </c>
      <c r="X287" s="36" t="s">
        <v>10719</v>
      </c>
    </row>
    <row r="288" spans="1:24" ht="409.5" x14ac:dyDescent="0.25">
      <c r="A288" t="s">
        <v>7557</v>
      </c>
      <c r="B288" t="s">
        <v>1536</v>
      </c>
      <c r="C288" t="s">
        <v>1537</v>
      </c>
      <c r="D288" t="s">
        <v>106</v>
      </c>
      <c r="E288" t="s">
        <v>34</v>
      </c>
      <c r="G288" t="s">
        <v>21</v>
      </c>
      <c r="H288" s="1" t="s">
        <v>1538</v>
      </c>
      <c r="I288" t="s">
        <v>37</v>
      </c>
      <c r="J288" s="1" t="s">
        <v>1539</v>
      </c>
      <c r="K288" t="s">
        <v>25</v>
      </c>
      <c r="O288" s="1" t="s">
        <v>1540</v>
      </c>
      <c r="P288" t="s">
        <v>29</v>
      </c>
      <c r="V288" s="36" t="s">
        <v>25</v>
      </c>
      <c r="W288" s="36" t="str">
        <f t="shared" si="12"/>
        <v>Intermediate Use Only</v>
      </c>
      <c r="X288" s="36">
        <f t="shared" si="13"/>
        <v>0</v>
      </c>
    </row>
    <row r="289" spans="1:24" ht="75" x14ac:dyDescent="0.25">
      <c r="A289" t="s">
        <v>7558</v>
      </c>
      <c r="B289" t="s">
        <v>1541</v>
      </c>
      <c r="C289" t="s">
        <v>1542</v>
      </c>
      <c r="D289" t="s">
        <v>106</v>
      </c>
      <c r="E289" t="s">
        <v>34</v>
      </c>
      <c r="H289" s="1" t="s">
        <v>1543</v>
      </c>
      <c r="I289" t="s">
        <v>1544</v>
      </c>
      <c r="J289" s="1" t="s">
        <v>1545</v>
      </c>
      <c r="V289" s="36" t="s">
        <v>10719</v>
      </c>
      <c r="W289" s="36" t="s">
        <v>10719</v>
      </c>
      <c r="X289" s="36" t="s">
        <v>10719</v>
      </c>
    </row>
    <row r="290" spans="1:24" ht="60" x14ac:dyDescent="0.25">
      <c r="A290" t="s">
        <v>7559</v>
      </c>
      <c r="B290" t="s">
        <v>1546</v>
      </c>
      <c r="C290" t="s">
        <v>1547</v>
      </c>
      <c r="D290" t="s">
        <v>106</v>
      </c>
      <c r="E290" t="s">
        <v>34</v>
      </c>
      <c r="H290" s="1" t="s">
        <v>1298</v>
      </c>
      <c r="I290" t="s">
        <v>1548</v>
      </c>
      <c r="J290" s="1" t="s">
        <v>1300</v>
      </c>
      <c r="V290" s="36" t="s">
        <v>10719</v>
      </c>
      <c r="W290" s="36" t="s">
        <v>10719</v>
      </c>
      <c r="X290" s="36" t="s">
        <v>10719</v>
      </c>
    </row>
    <row r="291" spans="1:24" ht="60" x14ac:dyDescent="0.25">
      <c r="A291" t="s">
        <v>7560</v>
      </c>
      <c r="B291" t="s">
        <v>1549</v>
      </c>
      <c r="C291" t="s">
        <v>1550</v>
      </c>
      <c r="E291" t="s">
        <v>34</v>
      </c>
      <c r="G291" t="s">
        <v>35</v>
      </c>
      <c r="H291" s="1" t="s">
        <v>1551</v>
      </c>
      <c r="I291" t="s">
        <v>1552</v>
      </c>
      <c r="J291" s="1" t="s">
        <v>1553</v>
      </c>
      <c r="K291" t="s">
        <v>189</v>
      </c>
      <c r="P291" t="s">
        <v>29</v>
      </c>
      <c r="V291" s="36" t="s">
        <v>189</v>
      </c>
      <c r="W291" s="36" t="str">
        <f t="shared" si="12"/>
        <v>Tonnage Data Confidential</v>
      </c>
      <c r="X291" s="36" t="str">
        <f t="shared" si="13"/>
        <v/>
      </c>
    </row>
    <row r="292" spans="1:24" ht="135" x14ac:dyDescent="0.25">
      <c r="A292" t="s">
        <v>7561</v>
      </c>
      <c r="B292" t="s">
        <v>1554</v>
      </c>
      <c r="C292" t="s">
        <v>1555</v>
      </c>
      <c r="D292" t="s">
        <v>19</v>
      </c>
      <c r="E292" t="s">
        <v>34</v>
      </c>
      <c r="H292" s="1" t="s">
        <v>1519</v>
      </c>
      <c r="I292" t="s">
        <v>1556</v>
      </c>
      <c r="J292" s="1" t="s">
        <v>1521</v>
      </c>
      <c r="V292" s="36" t="s">
        <v>10719</v>
      </c>
      <c r="W292" s="36" t="s">
        <v>10719</v>
      </c>
      <c r="X292" s="36" t="s">
        <v>10719</v>
      </c>
    </row>
    <row r="293" spans="1:24" ht="135" x14ac:dyDescent="0.25">
      <c r="A293" t="s">
        <v>6161</v>
      </c>
      <c r="B293" t="s">
        <v>1557</v>
      </c>
      <c r="C293" t="s">
        <v>1558</v>
      </c>
      <c r="D293" t="s">
        <v>19</v>
      </c>
      <c r="E293" t="s">
        <v>34</v>
      </c>
      <c r="H293" s="1" t="s">
        <v>1524</v>
      </c>
      <c r="I293" t="s">
        <v>1559</v>
      </c>
      <c r="J293" s="1" t="s">
        <v>1526</v>
      </c>
      <c r="V293" s="36" t="s">
        <v>10719</v>
      </c>
      <c r="W293" s="36" t="s">
        <v>10719</v>
      </c>
      <c r="X293" s="36" t="s">
        <v>10719</v>
      </c>
    </row>
    <row r="294" spans="1:24" x14ac:dyDescent="0.25">
      <c r="A294" t="s">
        <v>6984</v>
      </c>
      <c r="B294" t="s">
        <v>1560</v>
      </c>
      <c r="C294" t="s">
        <v>1561</v>
      </c>
      <c r="D294" t="s">
        <v>701</v>
      </c>
      <c r="E294" t="s">
        <v>1562</v>
      </c>
      <c r="H294" t="s">
        <v>421</v>
      </c>
      <c r="I294" t="s">
        <v>1563</v>
      </c>
      <c r="L294" t="s">
        <v>1564</v>
      </c>
      <c r="M294" t="s">
        <v>1565</v>
      </c>
      <c r="N294" t="s">
        <v>1566</v>
      </c>
      <c r="V294" s="36" t="s">
        <v>10719</v>
      </c>
      <c r="W294" s="36" t="s">
        <v>10719</v>
      </c>
      <c r="X294" s="36" t="s">
        <v>10719</v>
      </c>
    </row>
    <row r="295" spans="1:24" ht="45" x14ac:dyDescent="0.25">
      <c r="A295" t="s">
        <v>7562</v>
      </c>
      <c r="B295" t="s">
        <v>1567</v>
      </c>
      <c r="C295" t="s">
        <v>1568</v>
      </c>
      <c r="D295" t="s">
        <v>389</v>
      </c>
      <c r="E295" t="s">
        <v>34</v>
      </c>
      <c r="H295" s="1" t="s">
        <v>515</v>
      </c>
      <c r="I295" t="s">
        <v>1569</v>
      </c>
      <c r="J295" s="1" t="s">
        <v>517</v>
      </c>
      <c r="M295" t="s">
        <v>1570</v>
      </c>
      <c r="N295" t="s">
        <v>1571</v>
      </c>
      <c r="V295" s="36" t="s">
        <v>10719</v>
      </c>
      <c r="W295" s="36" t="s">
        <v>10719</v>
      </c>
      <c r="X295" s="36" t="s">
        <v>10719</v>
      </c>
    </row>
    <row r="296" spans="1:24" ht="300" x14ac:dyDescent="0.25">
      <c r="A296" t="s">
        <v>5942</v>
      </c>
      <c r="B296" t="s">
        <v>1572</v>
      </c>
      <c r="C296" t="s">
        <v>1573</v>
      </c>
      <c r="D296" t="s">
        <v>106</v>
      </c>
      <c r="E296" t="s">
        <v>1574</v>
      </c>
      <c r="G296" t="s">
        <v>35</v>
      </c>
      <c r="H296" s="1" t="s">
        <v>1575</v>
      </c>
      <c r="I296" t="s">
        <v>1576</v>
      </c>
      <c r="J296" s="1" t="s">
        <v>1577</v>
      </c>
      <c r="K296" t="s">
        <v>165</v>
      </c>
      <c r="L296" t="s">
        <v>1578</v>
      </c>
      <c r="M296" t="s">
        <v>1579</v>
      </c>
      <c r="N296" t="s">
        <v>1580</v>
      </c>
      <c r="O296" s="1" t="s">
        <v>28</v>
      </c>
      <c r="P296" s="1" t="s">
        <v>1581</v>
      </c>
      <c r="V296" s="36" t="s">
        <v>7421</v>
      </c>
      <c r="W296" s="36" t="str">
        <f t="shared" ref="W296:W358" si="14">IF(V296="","",IF(IFERROR(SEARCH("confidential",V296),0)=0,IF(IFERROR(SEARCH("Intermediate",V296),0)=0,RIGHT(V296,LEN(V296)-SEARCH("-",V296)-1),V296),V296))</f>
        <v xml:space="preserve">10000000 </v>
      </c>
      <c r="X296" s="36">
        <f t="shared" ref="X296:X358" si="15">IF(IFERROR(SEARCH("intermediate",W296),999)=999,IFERROR(W296*0.02,""),0)</f>
        <v>200000</v>
      </c>
    </row>
    <row r="297" spans="1:24" ht="45" x14ac:dyDescent="0.25">
      <c r="A297" t="s">
        <v>3079</v>
      </c>
      <c r="B297" t="s">
        <v>1582</v>
      </c>
      <c r="C297" t="s">
        <v>1583</v>
      </c>
      <c r="D297" t="s">
        <v>321</v>
      </c>
      <c r="E297" t="s">
        <v>34</v>
      </c>
      <c r="F297" t="s">
        <v>57</v>
      </c>
      <c r="G297" t="s">
        <v>21</v>
      </c>
      <c r="H297" s="1" t="s">
        <v>1584</v>
      </c>
      <c r="I297" t="s">
        <v>1585</v>
      </c>
      <c r="J297" s="1" t="s">
        <v>1586</v>
      </c>
      <c r="K297" t="s">
        <v>25</v>
      </c>
      <c r="O297" t="s">
        <v>89</v>
      </c>
      <c r="P297" t="s">
        <v>29</v>
      </c>
      <c r="V297" s="36" t="s">
        <v>25</v>
      </c>
      <c r="W297" s="36" t="str">
        <f t="shared" si="14"/>
        <v>Intermediate Use Only</v>
      </c>
      <c r="X297" s="36">
        <f t="shared" si="15"/>
        <v>0</v>
      </c>
    </row>
    <row r="298" spans="1:24" ht="75" x14ac:dyDescent="0.25">
      <c r="A298" t="s">
        <v>7563</v>
      </c>
      <c r="B298" t="s">
        <v>1587</v>
      </c>
      <c r="C298" t="s">
        <v>1588</v>
      </c>
      <c r="D298" t="s">
        <v>567</v>
      </c>
      <c r="E298" t="s">
        <v>34</v>
      </c>
      <c r="G298" t="s">
        <v>21</v>
      </c>
      <c r="H298" s="1" t="s">
        <v>1589</v>
      </c>
      <c r="I298" t="s">
        <v>1590</v>
      </c>
      <c r="J298" s="1" t="s">
        <v>1591</v>
      </c>
      <c r="K298" t="s">
        <v>25</v>
      </c>
      <c r="M298" t="s">
        <v>1592</v>
      </c>
      <c r="N298" t="s">
        <v>1593</v>
      </c>
      <c r="P298" t="s">
        <v>29</v>
      </c>
      <c r="V298" s="36" t="s">
        <v>25</v>
      </c>
      <c r="W298" s="36" t="str">
        <f t="shared" si="14"/>
        <v>Intermediate Use Only</v>
      </c>
      <c r="X298" s="36">
        <f t="shared" si="15"/>
        <v>0</v>
      </c>
    </row>
    <row r="299" spans="1:24" ht="75" x14ac:dyDescent="0.25">
      <c r="A299" t="s">
        <v>7564</v>
      </c>
      <c r="B299" t="s">
        <v>1594</v>
      </c>
      <c r="C299" t="s">
        <v>1595</v>
      </c>
      <c r="D299" t="s">
        <v>389</v>
      </c>
      <c r="E299" t="s">
        <v>34</v>
      </c>
      <c r="H299" s="1" t="s">
        <v>1596</v>
      </c>
      <c r="I299" t="s">
        <v>1597</v>
      </c>
      <c r="J299" s="1" t="s">
        <v>1598</v>
      </c>
      <c r="M299" t="s">
        <v>1599</v>
      </c>
      <c r="N299" t="s">
        <v>1600</v>
      </c>
      <c r="V299" s="36" t="s">
        <v>10719</v>
      </c>
      <c r="W299" s="36" t="s">
        <v>10719</v>
      </c>
      <c r="X299" s="36" t="s">
        <v>10719</v>
      </c>
    </row>
    <row r="300" spans="1:24" ht="45" x14ac:dyDescent="0.25">
      <c r="A300" t="s">
        <v>3049</v>
      </c>
      <c r="B300" t="s">
        <v>1601</v>
      </c>
      <c r="C300" t="s">
        <v>1602</v>
      </c>
      <c r="D300" t="s">
        <v>321</v>
      </c>
      <c r="E300" t="s">
        <v>34</v>
      </c>
      <c r="F300" t="s">
        <v>57</v>
      </c>
      <c r="H300" s="1" t="s">
        <v>1603</v>
      </c>
      <c r="I300" t="s">
        <v>37</v>
      </c>
      <c r="J300" s="1" t="s">
        <v>1604</v>
      </c>
      <c r="V300" s="36" t="s">
        <v>10719</v>
      </c>
      <c r="W300" s="36" t="s">
        <v>10719</v>
      </c>
      <c r="X300" s="36" t="s">
        <v>10719</v>
      </c>
    </row>
    <row r="301" spans="1:24" ht="409.5" x14ac:dyDescent="0.25">
      <c r="A301" t="s">
        <v>6162</v>
      </c>
      <c r="B301" t="s">
        <v>1605</v>
      </c>
      <c r="C301" t="s">
        <v>1606</v>
      </c>
      <c r="E301" t="s">
        <v>34</v>
      </c>
      <c r="G301" t="s">
        <v>35</v>
      </c>
      <c r="H301" s="1" t="s">
        <v>1607</v>
      </c>
      <c r="I301" t="s">
        <v>1608</v>
      </c>
      <c r="J301" s="1" t="s">
        <v>1609</v>
      </c>
      <c r="K301" t="s">
        <v>96</v>
      </c>
      <c r="M301" t="s">
        <v>1610</v>
      </c>
      <c r="N301" t="s">
        <v>1611</v>
      </c>
      <c r="O301" s="1" t="s">
        <v>1612</v>
      </c>
      <c r="P301" s="1" t="s">
        <v>1613</v>
      </c>
      <c r="V301" s="36" t="s">
        <v>7417</v>
      </c>
      <c r="W301" s="36" t="str">
        <f t="shared" si="14"/>
        <v xml:space="preserve">10000 </v>
      </c>
      <c r="X301" s="36">
        <f t="shared" si="15"/>
        <v>200</v>
      </c>
    </row>
    <row r="302" spans="1:24" ht="409.5" x14ac:dyDescent="0.25">
      <c r="A302" t="s">
        <v>6464</v>
      </c>
      <c r="B302" t="s">
        <v>1614</v>
      </c>
      <c r="C302" t="s">
        <v>1615</v>
      </c>
      <c r="D302" t="s">
        <v>748</v>
      </c>
      <c r="E302" t="s">
        <v>1616</v>
      </c>
      <c r="G302" t="s">
        <v>35</v>
      </c>
      <c r="H302" t="s">
        <v>79</v>
      </c>
      <c r="I302" t="s">
        <v>37</v>
      </c>
      <c r="K302" t="s">
        <v>119</v>
      </c>
      <c r="L302" t="s">
        <v>1617</v>
      </c>
      <c r="M302" t="s">
        <v>1618</v>
      </c>
      <c r="N302" t="s">
        <v>1619</v>
      </c>
      <c r="O302" s="1" t="s">
        <v>1620</v>
      </c>
      <c r="P302" s="1" t="s">
        <v>1621</v>
      </c>
      <c r="Q302" s="1" t="s">
        <v>1622</v>
      </c>
      <c r="R302" t="s">
        <v>1623</v>
      </c>
      <c r="V302" s="36" t="s">
        <v>7419</v>
      </c>
      <c r="W302" s="36" t="str">
        <f t="shared" si="14"/>
        <v xml:space="preserve">100000 </v>
      </c>
      <c r="X302" s="36">
        <f t="shared" si="15"/>
        <v>2000</v>
      </c>
    </row>
    <row r="303" spans="1:24" x14ac:dyDescent="0.25">
      <c r="A303" t="s">
        <v>7565</v>
      </c>
      <c r="C303" t="s">
        <v>1624</v>
      </c>
      <c r="D303" t="s">
        <v>77</v>
      </c>
      <c r="E303" t="s">
        <v>78</v>
      </c>
      <c r="F303" t="s">
        <v>57</v>
      </c>
      <c r="H303" t="s">
        <v>79</v>
      </c>
      <c r="I303" t="s">
        <v>80</v>
      </c>
      <c r="V303" s="36" t="s">
        <v>10719</v>
      </c>
      <c r="W303" s="36" t="s">
        <v>10719</v>
      </c>
      <c r="X303" s="36" t="s">
        <v>10719</v>
      </c>
    </row>
    <row r="304" spans="1:24" x14ac:dyDescent="0.25">
      <c r="A304" t="s">
        <v>7566</v>
      </c>
      <c r="C304" t="s">
        <v>1625</v>
      </c>
      <c r="D304" t="s">
        <v>77</v>
      </c>
      <c r="E304" t="s">
        <v>78</v>
      </c>
      <c r="F304" t="s">
        <v>57</v>
      </c>
      <c r="H304" t="s">
        <v>79</v>
      </c>
      <c r="I304" t="s">
        <v>80</v>
      </c>
      <c r="V304" s="36" t="s">
        <v>10719</v>
      </c>
      <c r="W304" s="36" t="s">
        <v>10719</v>
      </c>
      <c r="X304" s="36" t="s">
        <v>10719</v>
      </c>
    </row>
    <row r="305" spans="1:24" ht="300" x14ac:dyDescent="0.25">
      <c r="A305" t="s">
        <v>3066</v>
      </c>
      <c r="B305" t="s">
        <v>1626</v>
      </c>
      <c r="C305" t="s">
        <v>1627</v>
      </c>
      <c r="D305" t="s">
        <v>67</v>
      </c>
      <c r="E305" t="s">
        <v>34</v>
      </c>
      <c r="F305" t="s">
        <v>57</v>
      </c>
      <c r="G305" t="s">
        <v>21</v>
      </c>
      <c r="H305" s="1" t="s">
        <v>1628</v>
      </c>
      <c r="I305" t="s">
        <v>1629</v>
      </c>
      <c r="J305" s="1" t="s">
        <v>1630</v>
      </c>
      <c r="K305" t="s">
        <v>25</v>
      </c>
      <c r="O305" s="1" t="s">
        <v>28</v>
      </c>
      <c r="P305" t="s">
        <v>29</v>
      </c>
      <c r="V305" s="36" t="s">
        <v>25</v>
      </c>
      <c r="W305" s="36" t="str">
        <f t="shared" si="14"/>
        <v>Intermediate Use Only</v>
      </c>
      <c r="X305" s="36">
        <f t="shared" si="15"/>
        <v>0</v>
      </c>
    </row>
    <row r="306" spans="1:24" ht="409.5" x14ac:dyDescent="0.25">
      <c r="A306" t="s">
        <v>6468</v>
      </c>
      <c r="B306" t="s">
        <v>1631</v>
      </c>
      <c r="C306" s="1" t="s">
        <v>1632</v>
      </c>
      <c r="D306" t="s">
        <v>92</v>
      </c>
      <c r="E306" t="s">
        <v>93</v>
      </c>
      <c r="G306" t="s">
        <v>35</v>
      </c>
      <c r="H306" s="1" t="s">
        <v>130</v>
      </c>
      <c r="I306" t="s">
        <v>37</v>
      </c>
      <c r="J306" s="1" t="s">
        <v>131</v>
      </c>
      <c r="K306" t="s">
        <v>1633</v>
      </c>
      <c r="O306" s="1" t="s">
        <v>97</v>
      </c>
      <c r="P306" s="1" t="s">
        <v>133</v>
      </c>
      <c r="V306" s="36" t="s">
        <v>7428</v>
      </c>
      <c r="W306" s="36" t="str">
        <f t="shared" si="14"/>
        <v xml:space="preserve">100000000 </v>
      </c>
      <c r="X306" s="36">
        <f t="shared" si="15"/>
        <v>2000000</v>
      </c>
    </row>
    <row r="307" spans="1:24" ht="409.5" x14ac:dyDescent="0.25">
      <c r="A307" t="s">
        <v>6469</v>
      </c>
      <c r="B307" t="s">
        <v>1634</v>
      </c>
      <c r="C307" s="1" t="s">
        <v>1635</v>
      </c>
      <c r="D307" t="s">
        <v>92</v>
      </c>
      <c r="E307" t="s">
        <v>93</v>
      </c>
      <c r="G307" t="s">
        <v>35</v>
      </c>
      <c r="H307" s="1" t="s">
        <v>130</v>
      </c>
      <c r="I307" t="s">
        <v>37</v>
      </c>
      <c r="J307" s="1" t="s">
        <v>131</v>
      </c>
      <c r="K307" t="s">
        <v>1633</v>
      </c>
      <c r="O307" s="1" t="s">
        <v>97</v>
      </c>
      <c r="P307" s="1" t="s">
        <v>133</v>
      </c>
      <c r="V307" s="36" t="s">
        <v>7428</v>
      </c>
      <c r="W307" s="36" t="str">
        <f t="shared" si="14"/>
        <v xml:space="preserve">100000000 </v>
      </c>
      <c r="X307" s="36">
        <f t="shared" si="15"/>
        <v>2000000</v>
      </c>
    </row>
    <row r="308" spans="1:24" ht="409.5" x14ac:dyDescent="0.25">
      <c r="A308" t="s">
        <v>6470</v>
      </c>
      <c r="B308" t="s">
        <v>1636</v>
      </c>
      <c r="C308" s="1" t="s">
        <v>1637</v>
      </c>
      <c r="D308" t="s">
        <v>92</v>
      </c>
      <c r="E308" t="s">
        <v>34</v>
      </c>
      <c r="G308" t="s">
        <v>35</v>
      </c>
      <c r="H308" t="s">
        <v>94</v>
      </c>
      <c r="I308" t="s">
        <v>37</v>
      </c>
      <c r="J308" t="s">
        <v>95</v>
      </c>
      <c r="K308" t="s">
        <v>1633</v>
      </c>
      <c r="O308" s="1" t="s">
        <v>97</v>
      </c>
      <c r="P308" s="1" t="s">
        <v>1638</v>
      </c>
      <c r="V308" s="36" t="s">
        <v>7428</v>
      </c>
      <c r="W308" s="36" t="str">
        <f t="shared" si="14"/>
        <v xml:space="preserve">100000000 </v>
      </c>
      <c r="X308" s="36">
        <f t="shared" si="15"/>
        <v>2000000</v>
      </c>
    </row>
    <row r="309" spans="1:24" ht="409.5" x14ac:dyDescent="0.25">
      <c r="A309" t="s">
        <v>7567</v>
      </c>
      <c r="B309" t="s">
        <v>1639</v>
      </c>
      <c r="C309" s="1" t="s">
        <v>1640</v>
      </c>
      <c r="D309" t="s">
        <v>92</v>
      </c>
      <c r="E309" t="s">
        <v>93</v>
      </c>
      <c r="G309" t="s">
        <v>35</v>
      </c>
      <c r="H309" s="1" t="s">
        <v>130</v>
      </c>
      <c r="I309" t="s">
        <v>37</v>
      </c>
      <c r="J309" s="1" t="s">
        <v>131</v>
      </c>
      <c r="K309" t="s">
        <v>1633</v>
      </c>
      <c r="O309" s="1" t="s">
        <v>97</v>
      </c>
      <c r="P309" s="1" t="s">
        <v>133</v>
      </c>
      <c r="V309" s="36" t="s">
        <v>7428</v>
      </c>
      <c r="W309" s="36" t="str">
        <f t="shared" si="14"/>
        <v xml:space="preserve">100000000 </v>
      </c>
      <c r="X309" s="36">
        <f t="shared" si="15"/>
        <v>2000000</v>
      </c>
    </row>
    <row r="310" spans="1:24" ht="409.5" x14ac:dyDescent="0.25">
      <c r="A310" t="s">
        <v>7568</v>
      </c>
      <c r="B310" t="s">
        <v>1641</v>
      </c>
      <c r="C310" s="1" t="s">
        <v>1642</v>
      </c>
      <c r="D310" t="s">
        <v>92</v>
      </c>
      <c r="E310" t="s">
        <v>93</v>
      </c>
      <c r="G310" t="s">
        <v>35</v>
      </c>
      <c r="H310" s="1" t="s">
        <v>1643</v>
      </c>
      <c r="I310" t="s">
        <v>37</v>
      </c>
      <c r="J310" s="1" t="s">
        <v>131</v>
      </c>
      <c r="K310" t="s">
        <v>1644</v>
      </c>
      <c r="O310" s="1" t="s">
        <v>97</v>
      </c>
      <c r="P310" s="1" t="s">
        <v>133</v>
      </c>
      <c r="V310" s="36" t="s">
        <v>7429</v>
      </c>
      <c r="W310" s="21">
        <v>1000000</v>
      </c>
      <c r="X310" s="36">
        <f t="shared" si="15"/>
        <v>20000</v>
      </c>
    </row>
    <row r="311" spans="1:24" ht="409.5" x14ac:dyDescent="0.25">
      <c r="A311" t="s">
        <v>7569</v>
      </c>
      <c r="B311" t="s">
        <v>1645</v>
      </c>
      <c r="C311" s="1" t="s">
        <v>1646</v>
      </c>
      <c r="D311" t="s">
        <v>92</v>
      </c>
      <c r="E311" t="s">
        <v>93</v>
      </c>
      <c r="G311" t="s">
        <v>35</v>
      </c>
      <c r="H311" s="1" t="s">
        <v>130</v>
      </c>
      <c r="I311" t="s">
        <v>37</v>
      </c>
      <c r="J311" s="1" t="s">
        <v>131</v>
      </c>
      <c r="K311" t="s">
        <v>103</v>
      </c>
      <c r="O311" s="1" t="s">
        <v>97</v>
      </c>
      <c r="P311" s="1" t="s">
        <v>144</v>
      </c>
      <c r="V311" s="36" t="s">
        <v>7418</v>
      </c>
      <c r="W311" s="36" t="str">
        <f t="shared" si="14"/>
        <v xml:space="preserve">10 </v>
      </c>
      <c r="X311" s="36">
        <f t="shared" si="15"/>
        <v>0.2</v>
      </c>
    </row>
    <row r="312" spans="1:24" ht="409.5" x14ac:dyDescent="0.25">
      <c r="A312" t="s">
        <v>6471</v>
      </c>
      <c r="B312" t="s">
        <v>1647</v>
      </c>
      <c r="C312" s="1" t="s">
        <v>1648</v>
      </c>
      <c r="D312" t="s">
        <v>92</v>
      </c>
      <c r="E312" t="s">
        <v>34</v>
      </c>
      <c r="G312" t="s">
        <v>35</v>
      </c>
      <c r="H312" t="s">
        <v>147</v>
      </c>
      <c r="I312" t="s">
        <v>37</v>
      </c>
      <c r="J312" t="s">
        <v>95</v>
      </c>
      <c r="K312" t="s">
        <v>119</v>
      </c>
      <c r="O312" s="1" t="s">
        <v>97</v>
      </c>
      <c r="P312" t="s">
        <v>29</v>
      </c>
      <c r="V312" s="36" t="s">
        <v>7419</v>
      </c>
      <c r="W312" s="36" t="str">
        <f t="shared" si="14"/>
        <v xml:space="preserve">100000 </v>
      </c>
      <c r="X312" s="36">
        <f t="shared" si="15"/>
        <v>2000</v>
      </c>
    </row>
    <row r="313" spans="1:24" ht="409.5" x14ac:dyDescent="0.25">
      <c r="A313" t="s">
        <v>6472</v>
      </c>
      <c r="B313" t="s">
        <v>1649</v>
      </c>
      <c r="C313" s="1" t="s">
        <v>1650</v>
      </c>
      <c r="D313" t="s">
        <v>92</v>
      </c>
      <c r="E313" t="s">
        <v>34</v>
      </c>
      <c r="G313" t="s">
        <v>35</v>
      </c>
      <c r="H313" t="s">
        <v>147</v>
      </c>
      <c r="I313" t="s">
        <v>37</v>
      </c>
      <c r="J313" t="s">
        <v>95</v>
      </c>
      <c r="K313" t="s">
        <v>165</v>
      </c>
      <c r="O313" s="1" t="s">
        <v>97</v>
      </c>
      <c r="P313" t="s">
        <v>29</v>
      </c>
      <c r="V313" s="36" t="s">
        <v>7421</v>
      </c>
      <c r="W313" s="36" t="str">
        <f t="shared" si="14"/>
        <v xml:space="preserve">10000000 </v>
      </c>
      <c r="X313" s="36">
        <f t="shared" si="15"/>
        <v>200000</v>
      </c>
    </row>
    <row r="314" spans="1:24" ht="409.5" x14ac:dyDescent="0.25">
      <c r="A314" t="s">
        <v>6473</v>
      </c>
      <c r="B314" t="s">
        <v>1651</v>
      </c>
      <c r="C314" s="1" t="s">
        <v>1652</v>
      </c>
      <c r="D314" t="s">
        <v>92</v>
      </c>
      <c r="E314" t="s">
        <v>34</v>
      </c>
      <c r="G314" t="s">
        <v>35</v>
      </c>
      <c r="H314" t="s">
        <v>147</v>
      </c>
      <c r="I314" t="s">
        <v>37</v>
      </c>
      <c r="J314" t="s">
        <v>95</v>
      </c>
      <c r="K314" t="s">
        <v>103</v>
      </c>
      <c r="O314" s="1" t="s">
        <v>97</v>
      </c>
      <c r="P314" t="s">
        <v>29</v>
      </c>
      <c r="V314" s="36" t="s">
        <v>7418</v>
      </c>
      <c r="W314" s="36" t="str">
        <f t="shared" si="14"/>
        <v xml:space="preserve">10 </v>
      </c>
      <c r="X314" s="36">
        <f t="shared" si="15"/>
        <v>0.2</v>
      </c>
    </row>
    <row r="315" spans="1:24" ht="409.5" x14ac:dyDescent="0.25">
      <c r="A315" t="s">
        <v>6474</v>
      </c>
      <c r="B315" t="s">
        <v>1653</v>
      </c>
      <c r="C315" s="1" t="s">
        <v>1654</v>
      </c>
      <c r="D315" t="s">
        <v>92</v>
      </c>
      <c r="E315" t="s">
        <v>34</v>
      </c>
      <c r="G315" t="s">
        <v>35</v>
      </c>
      <c r="H315" t="s">
        <v>147</v>
      </c>
      <c r="I315" t="s">
        <v>37</v>
      </c>
      <c r="J315" t="s">
        <v>95</v>
      </c>
      <c r="K315" t="s">
        <v>103</v>
      </c>
      <c r="O315" s="1" t="s">
        <v>97</v>
      </c>
      <c r="P315" t="s">
        <v>29</v>
      </c>
      <c r="V315" s="36" t="s">
        <v>7418</v>
      </c>
      <c r="W315" s="36" t="str">
        <f t="shared" si="14"/>
        <v xml:space="preserve">10 </v>
      </c>
      <c r="X315" s="36">
        <f t="shared" si="15"/>
        <v>0.2</v>
      </c>
    </row>
    <row r="316" spans="1:24" ht="409.5" x14ac:dyDescent="0.25">
      <c r="A316" t="s">
        <v>6475</v>
      </c>
      <c r="B316" t="s">
        <v>1655</v>
      </c>
      <c r="C316" s="1" t="s">
        <v>1656</v>
      </c>
      <c r="D316" t="s">
        <v>92</v>
      </c>
      <c r="E316" t="s">
        <v>93</v>
      </c>
      <c r="G316" t="s">
        <v>35</v>
      </c>
      <c r="H316" s="1" t="s">
        <v>130</v>
      </c>
      <c r="I316" t="s">
        <v>37</v>
      </c>
      <c r="J316" s="1" t="s">
        <v>131</v>
      </c>
      <c r="K316" t="s">
        <v>165</v>
      </c>
      <c r="O316" s="1" t="s">
        <v>97</v>
      </c>
      <c r="P316" s="1" t="s">
        <v>133</v>
      </c>
      <c r="V316" s="36" t="s">
        <v>7421</v>
      </c>
      <c r="W316" s="36" t="str">
        <f t="shared" si="14"/>
        <v xml:space="preserve">10000000 </v>
      </c>
      <c r="X316" s="36">
        <f t="shared" si="15"/>
        <v>200000</v>
      </c>
    </row>
    <row r="317" spans="1:24" ht="409.5" x14ac:dyDescent="0.25">
      <c r="A317" t="s">
        <v>7570</v>
      </c>
      <c r="B317" t="s">
        <v>1657</v>
      </c>
      <c r="C317" s="1" t="s">
        <v>1658</v>
      </c>
      <c r="D317" t="s">
        <v>92</v>
      </c>
      <c r="E317" t="s">
        <v>93</v>
      </c>
      <c r="G317" t="s">
        <v>35</v>
      </c>
      <c r="H317" s="1" t="s">
        <v>130</v>
      </c>
      <c r="I317" t="s">
        <v>37</v>
      </c>
      <c r="J317" s="1" t="s">
        <v>131</v>
      </c>
      <c r="K317" t="s">
        <v>1633</v>
      </c>
      <c r="O317" s="1" t="s">
        <v>97</v>
      </c>
      <c r="P317" s="1" t="s">
        <v>133</v>
      </c>
      <c r="V317" s="36" t="s">
        <v>7428</v>
      </c>
      <c r="W317" s="36" t="str">
        <f t="shared" si="14"/>
        <v xml:space="preserve">100000000 </v>
      </c>
      <c r="X317" s="36">
        <f t="shared" si="15"/>
        <v>2000000</v>
      </c>
    </row>
    <row r="318" spans="1:24" ht="409.5" x14ac:dyDescent="0.25">
      <c r="A318" t="s">
        <v>7571</v>
      </c>
      <c r="B318" t="s">
        <v>1659</v>
      </c>
      <c r="C318" s="1" t="s">
        <v>1660</v>
      </c>
      <c r="D318" t="s">
        <v>92</v>
      </c>
      <c r="E318" t="s">
        <v>34</v>
      </c>
      <c r="G318" t="s">
        <v>35</v>
      </c>
      <c r="H318" t="s">
        <v>94</v>
      </c>
      <c r="I318" t="s">
        <v>37</v>
      </c>
      <c r="J318" t="s">
        <v>95</v>
      </c>
      <c r="K318" t="s">
        <v>1661</v>
      </c>
      <c r="O318" s="1" t="s">
        <v>126</v>
      </c>
      <c r="P318" s="1" t="s">
        <v>1638</v>
      </c>
      <c r="V318" s="36" t="s">
        <v>7430</v>
      </c>
      <c r="W318" s="36" t="e">
        <f t="shared" si="14"/>
        <v>#VALUE!</v>
      </c>
      <c r="X318" s="36" t="str">
        <f t="shared" si="15"/>
        <v/>
      </c>
    </row>
    <row r="319" spans="1:24" ht="409.5" x14ac:dyDescent="0.25">
      <c r="A319" t="s">
        <v>6476</v>
      </c>
      <c r="B319" t="s">
        <v>1662</v>
      </c>
      <c r="C319" s="1" t="s">
        <v>1663</v>
      </c>
      <c r="D319" t="s">
        <v>92</v>
      </c>
      <c r="E319" t="s">
        <v>34</v>
      </c>
      <c r="G319" t="s">
        <v>35</v>
      </c>
      <c r="H319" t="s">
        <v>94</v>
      </c>
      <c r="I319" t="s">
        <v>37</v>
      </c>
      <c r="J319" t="s">
        <v>95</v>
      </c>
      <c r="K319" t="s">
        <v>1327</v>
      </c>
      <c r="O319" s="1" t="s">
        <v>97</v>
      </c>
      <c r="P319" s="1" t="s">
        <v>1638</v>
      </c>
      <c r="V319" s="36" t="s">
        <v>7427</v>
      </c>
      <c r="W319" s="36" t="e">
        <f t="shared" si="14"/>
        <v>#VALUE!</v>
      </c>
      <c r="X319" s="36" t="str">
        <f t="shared" si="15"/>
        <v/>
      </c>
    </row>
    <row r="320" spans="1:24" ht="300" x14ac:dyDescent="0.25">
      <c r="A320" t="s">
        <v>7572</v>
      </c>
      <c r="B320" t="s">
        <v>1664</v>
      </c>
      <c r="C320" s="1" t="s">
        <v>1665</v>
      </c>
      <c r="D320" t="s">
        <v>92</v>
      </c>
      <c r="E320" t="s">
        <v>34</v>
      </c>
      <c r="G320" t="s">
        <v>35</v>
      </c>
      <c r="H320" t="s">
        <v>94</v>
      </c>
      <c r="I320" t="s">
        <v>37</v>
      </c>
      <c r="J320" t="s">
        <v>95</v>
      </c>
      <c r="K320" t="s">
        <v>60</v>
      </c>
      <c r="O320" s="1" t="s">
        <v>28</v>
      </c>
      <c r="P320" t="s">
        <v>29</v>
      </c>
      <c r="V320" s="36" t="s">
        <v>7415</v>
      </c>
      <c r="W320" s="36" t="str">
        <f t="shared" si="14"/>
        <v xml:space="preserve">1000000 </v>
      </c>
      <c r="X320" s="36">
        <f t="shared" si="15"/>
        <v>20000</v>
      </c>
    </row>
    <row r="321" spans="1:24" ht="409.5" x14ac:dyDescent="0.25">
      <c r="A321" t="s">
        <v>6477</v>
      </c>
      <c r="B321" t="s">
        <v>1666</v>
      </c>
      <c r="C321" s="1" t="s">
        <v>1667</v>
      </c>
      <c r="D321" t="s">
        <v>92</v>
      </c>
      <c r="E321" t="s">
        <v>34</v>
      </c>
      <c r="G321" t="s">
        <v>35</v>
      </c>
      <c r="H321" t="s">
        <v>94</v>
      </c>
      <c r="I321" t="s">
        <v>37</v>
      </c>
      <c r="J321" t="s">
        <v>95</v>
      </c>
      <c r="K321" t="s">
        <v>165</v>
      </c>
      <c r="O321" s="1" t="s">
        <v>126</v>
      </c>
      <c r="P321" t="s">
        <v>29</v>
      </c>
      <c r="V321" s="36" t="s">
        <v>7421</v>
      </c>
      <c r="W321" s="36" t="str">
        <f t="shared" si="14"/>
        <v xml:space="preserve">10000000 </v>
      </c>
      <c r="X321" s="36">
        <f t="shared" si="15"/>
        <v>200000</v>
      </c>
    </row>
    <row r="322" spans="1:24" ht="409.5" x14ac:dyDescent="0.25">
      <c r="A322" t="s">
        <v>7573</v>
      </c>
      <c r="B322" t="s">
        <v>1668</v>
      </c>
      <c r="C322" s="1" t="s">
        <v>1669</v>
      </c>
      <c r="D322" t="s">
        <v>92</v>
      </c>
      <c r="E322" t="s">
        <v>34</v>
      </c>
      <c r="G322" t="s">
        <v>35</v>
      </c>
      <c r="H322" t="s">
        <v>94</v>
      </c>
      <c r="I322" t="s">
        <v>37</v>
      </c>
      <c r="J322" t="s">
        <v>95</v>
      </c>
      <c r="K322" t="s">
        <v>165</v>
      </c>
      <c r="O322" s="1" t="s">
        <v>126</v>
      </c>
      <c r="P322" s="1" t="s">
        <v>1638</v>
      </c>
      <c r="V322" s="36" t="s">
        <v>7421</v>
      </c>
      <c r="W322" s="36" t="str">
        <f t="shared" si="14"/>
        <v xml:space="preserve">10000000 </v>
      </c>
      <c r="X322" s="36">
        <f t="shared" si="15"/>
        <v>200000</v>
      </c>
    </row>
    <row r="323" spans="1:24" ht="409.5" x14ac:dyDescent="0.25">
      <c r="A323" t="s">
        <v>6478</v>
      </c>
      <c r="B323" t="s">
        <v>1670</v>
      </c>
      <c r="C323" s="1" t="s">
        <v>1671</v>
      </c>
      <c r="D323" t="s">
        <v>92</v>
      </c>
      <c r="E323" t="s">
        <v>93</v>
      </c>
      <c r="G323" t="s">
        <v>35</v>
      </c>
      <c r="H323" s="1" t="s">
        <v>130</v>
      </c>
      <c r="I323" t="s">
        <v>37</v>
      </c>
      <c r="J323" s="1" t="s">
        <v>131</v>
      </c>
      <c r="K323" t="s">
        <v>165</v>
      </c>
      <c r="O323" s="1" t="s">
        <v>97</v>
      </c>
      <c r="P323" s="1" t="s">
        <v>133</v>
      </c>
      <c r="V323" s="36" t="s">
        <v>7421</v>
      </c>
      <c r="W323" s="36" t="str">
        <f t="shared" si="14"/>
        <v xml:space="preserve">10000000 </v>
      </c>
      <c r="X323" s="36">
        <f t="shared" si="15"/>
        <v>200000</v>
      </c>
    </row>
    <row r="324" spans="1:24" ht="409.5" x14ac:dyDescent="0.25">
      <c r="A324" t="s">
        <v>6479</v>
      </c>
      <c r="B324" t="s">
        <v>1672</v>
      </c>
      <c r="C324" s="1" t="s">
        <v>1673</v>
      </c>
      <c r="D324" t="s">
        <v>92</v>
      </c>
      <c r="E324" t="s">
        <v>93</v>
      </c>
      <c r="G324" t="s">
        <v>35</v>
      </c>
      <c r="H324" s="1" t="s">
        <v>130</v>
      </c>
      <c r="I324" t="s">
        <v>37</v>
      </c>
      <c r="J324" s="1" t="s">
        <v>131</v>
      </c>
      <c r="K324" t="s">
        <v>165</v>
      </c>
      <c r="O324" s="1" t="s">
        <v>97</v>
      </c>
      <c r="P324" s="1" t="s">
        <v>133</v>
      </c>
      <c r="V324" s="36" t="s">
        <v>7421</v>
      </c>
      <c r="W324" s="36" t="str">
        <f t="shared" si="14"/>
        <v xml:space="preserve">10000000 </v>
      </c>
      <c r="X324" s="36">
        <f t="shared" si="15"/>
        <v>200000</v>
      </c>
    </row>
    <row r="325" spans="1:24" ht="45" x14ac:dyDescent="0.25">
      <c r="A325" t="s">
        <v>6480</v>
      </c>
      <c r="B325" t="s">
        <v>1674</v>
      </c>
      <c r="C325" s="1" t="s">
        <v>1675</v>
      </c>
      <c r="D325" t="s">
        <v>92</v>
      </c>
      <c r="E325" t="s">
        <v>93</v>
      </c>
      <c r="G325" t="s">
        <v>35</v>
      </c>
      <c r="H325" s="1" t="s">
        <v>130</v>
      </c>
      <c r="I325" t="s">
        <v>37</v>
      </c>
      <c r="J325" s="1" t="s">
        <v>131</v>
      </c>
      <c r="K325" t="s">
        <v>60</v>
      </c>
      <c r="O325" t="s">
        <v>1676</v>
      </c>
      <c r="P325" t="s">
        <v>127</v>
      </c>
      <c r="V325" s="36" t="s">
        <v>7415</v>
      </c>
      <c r="W325" s="36" t="str">
        <f t="shared" si="14"/>
        <v xml:space="preserve">1000000 </v>
      </c>
      <c r="X325" s="36">
        <f t="shared" si="15"/>
        <v>20000</v>
      </c>
    </row>
    <row r="326" spans="1:24" ht="300" x14ac:dyDescent="0.25">
      <c r="A326" t="s">
        <v>6481</v>
      </c>
      <c r="B326" t="s">
        <v>1677</v>
      </c>
      <c r="C326" s="1" t="s">
        <v>1678</v>
      </c>
      <c r="D326" t="s">
        <v>92</v>
      </c>
      <c r="E326" t="s">
        <v>34</v>
      </c>
      <c r="G326" t="s">
        <v>35</v>
      </c>
      <c r="H326" t="s">
        <v>94</v>
      </c>
      <c r="I326" t="s">
        <v>37</v>
      </c>
      <c r="J326" t="s">
        <v>95</v>
      </c>
      <c r="K326" t="s">
        <v>119</v>
      </c>
      <c r="O326" s="1" t="s">
        <v>28</v>
      </c>
      <c r="P326" t="s">
        <v>29</v>
      </c>
      <c r="V326" s="36" t="s">
        <v>7419</v>
      </c>
      <c r="W326" s="36" t="str">
        <f t="shared" si="14"/>
        <v xml:space="preserve">100000 </v>
      </c>
      <c r="X326" s="36">
        <f t="shared" si="15"/>
        <v>2000</v>
      </c>
    </row>
    <row r="327" spans="1:24" ht="409.5" x14ac:dyDescent="0.25">
      <c r="A327" t="s">
        <v>6482</v>
      </c>
      <c r="B327" t="s">
        <v>1679</v>
      </c>
      <c r="C327" s="1" t="s">
        <v>1680</v>
      </c>
      <c r="D327" t="s">
        <v>92</v>
      </c>
      <c r="E327" t="s">
        <v>93</v>
      </c>
      <c r="G327" t="s">
        <v>35</v>
      </c>
      <c r="H327" s="1" t="s">
        <v>130</v>
      </c>
      <c r="I327" t="s">
        <v>37</v>
      </c>
      <c r="J327" s="1" t="s">
        <v>131</v>
      </c>
      <c r="K327" t="s">
        <v>165</v>
      </c>
      <c r="O327" s="1" t="s">
        <v>97</v>
      </c>
      <c r="P327" s="1" t="s">
        <v>133</v>
      </c>
      <c r="V327" s="36" t="s">
        <v>7421</v>
      </c>
      <c r="W327" s="36" t="str">
        <f t="shared" si="14"/>
        <v xml:space="preserve">10000000 </v>
      </c>
      <c r="X327" s="36">
        <f t="shared" si="15"/>
        <v>200000</v>
      </c>
    </row>
    <row r="328" spans="1:24" ht="409.5" x14ac:dyDescent="0.25">
      <c r="A328" t="s">
        <v>6483</v>
      </c>
      <c r="B328" t="s">
        <v>1681</v>
      </c>
      <c r="C328" s="1" t="s">
        <v>1682</v>
      </c>
      <c r="D328" t="s">
        <v>92</v>
      </c>
      <c r="E328" t="s">
        <v>93</v>
      </c>
      <c r="G328" t="s">
        <v>35</v>
      </c>
      <c r="H328" s="1" t="s">
        <v>130</v>
      </c>
      <c r="I328" t="s">
        <v>37</v>
      </c>
      <c r="J328" s="1" t="s">
        <v>131</v>
      </c>
      <c r="K328" t="s">
        <v>165</v>
      </c>
      <c r="O328" s="1" t="s">
        <v>97</v>
      </c>
      <c r="P328" s="1" t="s">
        <v>133</v>
      </c>
      <c r="V328" s="36" t="s">
        <v>7421</v>
      </c>
      <c r="W328" s="36" t="str">
        <f t="shared" si="14"/>
        <v xml:space="preserve">10000000 </v>
      </c>
      <c r="X328" s="36">
        <f t="shared" si="15"/>
        <v>200000</v>
      </c>
    </row>
    <row r="329" spans="1:24" ht="409.5" x14ac:dyDescent="0.25">
      <c r="A329" t="s">
        <v>6484</v>
      </c>
      <c r="B329" t="s">
        <v>1683</v>
      </c>
      <c r="C329" s="1" t="s">
        <v>1684</v>
      </c>
      <c r="D329" t="s">
        <v>92</v>
      </c>
      <c r="E329" t="s">
        <v>93</v>
      </c>
      <c r="G329" t="s">
        <v>35</v>
      </c>
      <c r="H329" s="1" t="s">
        <v>130</v>
      </c>
      <c r="I329" t="s">
        <v>37</v>
      </c>
      <c r="J329" s="1" t="s">
        <v>131</v>
      </c>
      <c r="K329" t="s">
        <v>165</v>
      </c>
      <c r="O329" s="1" t="s">
        <v>97</v>
      </c>
      <c r="P329" s="1" t="s">
        <v>133</v>
      </c>
      <c r="V329" s="36" t="s">
        <v>7421</v>
      </c>
      <c r="W329" s="36" t="str">
        <f t="shared" si="14"/>
        <v xml:space="preserve">10000000 </v>
      </c>
      <c r="X329" s="36">
        <f t="shared" si="15"/>
        <v>200000</v>
      </c>
    </row>
    <row r="330" spans="1:24" ht="409.5" x14ac:dyDescent="0.25">
      <c r="A330" t="s">
        <v>6485</v>
      </c>
      <c r="B330" t="s">
        <v>1685</v>
      </c>
      <c r="C330" s="1" t="s">
        <v>1686</v>
      </c>
      <c r="D330" t="s">
        <v>92</v>
      </c>
      <c r="E330" t="s">
        <v>93</v>
      </c>
      <c r="G330" t="s">
        <v>35</v>
      </c>
      <c r="H330" s="1" t="s">
        <v>130</v>
      </c>
      <c r="I330" t="s">
        <v>37</v>
      </c>
      <c r="J330" s="1" t="s">
        <v>131</v>
      </c>
      <c r="K330" t="s">
        <v>165</v>
      </c>
      <c r="O330" s="1" t="s">
        <v>97</v>
      </c>
      <c r="P330" s="1" t="s">
        <v>133</v>
      </c>
      <c r="V330" s="36" t="s">
        <v>7421</v>
      </c>
      <c r="W330" s="36" t="str">
        <f t="shared" si="14"/>
        <v xml:space="preserve">10000000 </v>
      </c>
      <c r="X330" s="36">
        <f t="shared" si="15"/>
        <v>200000</v>
      </c>
    </row>
    <row r="331" spans="1:24" ht="409.5" x14ac:dyDescent="0.25">
      <c r="A331" t="s">
        <v>6486</v>
      </c>
      <c r="B331" t="s">
        <v>1687</v>
      </c>
      <c r="C331" s="1" t="s">
        <v>1688</v>
      </c>
      <c r="D331" t="s">
        <v>92</v>
      </c>
      <c r="E331" t="s">
        <v>34</v>
      </c>
      <c r="G331" t="s">
        <v>35</v>
      </c>
      <c r="H331" t="s">
        <v>94</v>
      </c>
      <c r="I331" t="s">
        <v>37</v>
      </c>
      <c r="J331" t="s">
        <v>95</v>
      </c>
      <c r="K331" t="s">
        <v>165</v>
      </c>
      <c r="O331" s="1" t="s">
        <v>126</v>
      </c>
      <c r="P331" t="s">
        <v>29</v>
      </c>
      <c r="V331" s="36" t="s">
        <v>7421</v>
      </c>
      <c r="W331" s="36" t="str">
        <f t="shared" si="14"/>
        <v xml:space="preserve">10000000 </v>
      </c>
      <c r="X331" s="36">
        <f t="shared" si="15"/>
        <v>200000</v>
      </c>
    </row>
    <row r="332" spans="1:24" ht="409.5" x14ac:dyDescent="0.25">
      <c r="A332" t="s">
        <v>6487</v>
      </c>
      <c r="B332" t="s">
        <v>1689</v>
      </c>
      <c r="C332" s="1" t="s">
        <v>1690</v>
      </c>
      <c r="D332" t="s">
        <v>92</v>
      </c>
      <c r="E332" t="s">
        <v>93</v>
      </c>
      <c r="G332" t="s">
        <v>35</v>
      </c>
      <c r="H332" t="s">
        <v>94</v>
      </c>
      <c r="I332" t="s">
        <v>37</v>
      </c>
      <c r="J332" t="s">
        <v>95</v>
      </c>
      <c r="K332" t="s">
        <v>165</v>
      </c>
      <c r="O332" s="1" t="s">
        <v>97</v>
      </c>
      <c r="P332" s="1" t="s">
        <v>141</v>
      </c>
      <c r="V332" s="36" t="s">
        <v>7421</v>
      </c>
      <c r="W332" s="36" t="str">
        <f t="shared" si="14"/>
        <v xml:space="preserve">10000000 </v>
      </c>
      <c r="X332" s="36">
        <f t="shared" si="15"/>
        <v>200000</v>
      </c>
    </row>
    <row r="333" spans="1:24" ht="409.5" x14ac:dyDescent="0.25">
      <c r="A333" t="s">
        <v>6488</v>
      </c>
      <c r="B333" t="s">
        <v>1691</v>
      </c>
      <c r="C333" s="1" t="s">
        <v>1692</v>
      </c>
      <c r="D333" t="s">
        <v>92</v>
      </c>
      <c r="E333" t="s">
        <v>93</v>
      </c>
      <c r="G333" t="s">
        <v>35</v>
      </c>
      <c r="H333" s="1" t="s">
        <v>130</v>
      </c>
      <c r="I333" t="s">
        <v>37</v>
      </c>
      <c r="J333" s="1" t="s">
        <v>131</v>
      </c>
      <c r="K333" t="s">
        <v>165</v>
      </c>
      <c r="O333" s="1" t="s">
        <v>97</v>
      </c>
      <c r="P333" s="1" t="s">
        <v>133</v>
      </c>
      <c r="V333" s="36" t="s">
        <v>7421</v>
      </c>
      <c r="W333" s="36" t="str">
        <f t="shared" si="14"/>
        <v xml:space="preserve">10000000 </v>
      </c>
      <c r="X333" s="36">
        <f t="shared" si="15"/>
        <v>200000</v>
      </c>
    </row>
    <row r="334" spans="1:24" ht="409.5" x14ac:dyDescent="0.25">
      <c r="A334" t="s">
        <v>6489</v>
      </c>
      <c r="B334" t="s">
        <v>1693</v>
      </c>
      <c r="C334" s="1" t="s">
        <v>1694</v>
      </c>
      <c r="D334" t="s">
        <v>92</v>
      </c>
      <c r="E334" t="s">
        <v>34</v>
      </c>
      <c r="G334" t="s">
        <v>35</v>
      </c>
      <c r="H334" t="s">
        <v>94</v>
      </c>
      <c r="I334" t="s">
        <v>37</v>
      </c>
      <c r="J334" t="s">
        <v>95</v>
      </c>
      <c r="K334" t="s">
        <v>1633</v>
      </c>
      <c r="O334" s="1" t="s">
        <v>1695</v>
      </c>
      <c r="P334" t="s">
        <v>29</v>
      </c>
      <c r="V334" s="36" t="s">
        <v>7428</v>
      </c>
      <c r="W334" s="36" t="str">
        <f t="shared" si="14"/>
        <v xml:space="preserve">100000000 </v>
      </c>
      <c r="X334" s="36">
        <f t="shared" si="15"/>
        <v>2000000</v>
      </c>
    </row>
    <row r="335" spans="1:24" ht="409.5" x14ac:dyDescent="0.25">
      <c r="A335" t="s">
        <v>7574</v>
      </c>
      <c r="B335" t="s">
        <v>1696</v>
      </c>
      <c r="C335" s="1" t="s">
        <v>1697</v>
      </c>
      <c r="D335" t="s">
        <v>92</v>
      </c>
      <c r="E335" t="s">
        <v>34</v>
      </c>
      <c r="G335" t="s">
        <v>35</v>
      </c>
      <c r="H335" t="s">
        <v>94</v>
      </c>
      <c r="I335" t="s">
        <v>37</v>
      </c>
      <c r="J335" t="s">
        <v>95</v>
      </c>
      <c r="K335" t="s">
        <v>47</v>
      </c>
      <c r="O335" s="1" t="s">
        <v>126</v>
      </c>
      <c r="P335" t="s">
        <v>29</v>
      </c>
      <c r="V335" s="36" t="s">
        <v>7414</v>
      </c>
      <c r="W335" s="21">
        <v>10000000</v>
      </c>
      <c r="X335" s="36">
        <f t="shared" si="15"/>
        <v>200000</v>
      </c>
    </row>
    <row r="336" spans="1:24" ht="409.5" x14ac:dyDescent="0.25">
      <c r="A336" t="s">
        <v>6490</v>
      </c>
      <c r="B336" t="s">
        <v>1698</v>
      </c>
      <c r="C336" s="1" t="s">
        <v>1699</v>
      </c>
      <c r="D336" t="s">
        <v>92</v>
      </c>
      <c r="E336" t="s">
        <v>34</v>
      </c>
      <c r="G336" t="s">
        <v>35</v>
      </c>
      <c r="H336" t="s">
        <v>94</v>
      </c>
      <c r="I336" t="s">
        <v>37</v>
      </c>
      <c r="J336" t="s">
        <v>95</v>
      </c>
      <c r="K336" t="s">
        <v>47</v>
      </c>
      <c r="O336" s="1" t="s">
        <v>126</v>
      </c>
      <c r="P336" t="s">
        <v>29</v>
      </c>
      <c r="V336" s="36" t="s">
        <v>7414</v>
      </c>
      <c r="W336" s="21">
        <v>10000000</v>
      </c>
      <c r="X336" s="36">
        <f t="shared" si="15"/>
        <v>200000</v>
      </c>
    </row>
    <row r="337" spans="1:24" ht="409.5" x14ac:dyDescent="0.25">
      <c r="A337" t="s">
        <v>7575</v>
      </c>
      <c r="B337" t="s">
        <v>1700</v>
      </c>
      <c r="C337" s="1" t="s">
        <v>1701</v>
      </c>
      <c r="D337" t="s">
        <v>92</v>
      </c>
      <c r="E337" t="s">
        <v>93</v>
      </c>
      <c r="G337" t="s">
        <v>35</v>
      </c>
      <c r="H337" s="1" t="s">
        <v>130</v>
      </c>
      <c r="I337" t="s">
        <v>37</v>
      </c>
      <c r="J337" s="1" t="s">
        <v>131</v>
      </c>
      <c r="K337" t="s">
        <v>1702</v>
      </c>
      <c r="O337" s="1" t="s">
        <v>97</v>
      </c>
      <c r="P337" s="1" t="s">
        <v>133</v>
      </c>
      <c r="V337" s="36" t="s">
        <v>7431</v>
      </c>
      <c r="W337" s="21">
        <v>1000000</v>
      </c>
      <c r="X337" s="36">
        <f t="shared" si="15"/>
        <v>20000</v>
      </c>
    </row>
    <row r="338" spans="1:24" ht="409.5" x14ac:dyDescent="0.25">
      <c r="A338" t="s">
        <v>6491</v>
      </c>
      <c r="B338" t="s">
        <v>1703</v>
      </c>
      <c r="C338" s="1" t="s">
        <v>1704</v>
      </c>
      <c r="D338" t="s">
        <v>92</v>
      </c>
      <c r="E338" t="s">
        <v>93</v>
      </c>
      <c r="G338" t="s">
        <v>35</v>
      </c>
      <c r="H338" s="1" t="s">
        <v>130</v>
      </c>
      <c r="I338" t="s">
        <v>37</v>
      </c>
      <c r="J338" s="1" t="s">
        <v>131</v>
      </c>
      <c r="K338" t="s">
        <v>1705</v>
      </c>
      <c r="O338" s="1" t="s">
        <v>97</v>
      </c>
      <c r="P338" s="1" t="s">
        <v>133</v>
      </c>
      <c r="V338" s="36" t="s">
        <v>7432</v>
      </c>
      <c r="W338" s="21">
        <v>10000000</v>
      </c>
      <c r="X338" s="36">
        <f t="shared" si="15"/>
        <v>200000</v>
      </c>
    </row>
    <row r="339" spans="1:24" ht="409.5" x14ac:dyDescent="0.25">
      <c r="A339" t="s">
        <v>6492</v>
      </c>
      <c r="B339" t="s">
        <v>1706</v>
      </c>
      <c r="C339" s="1" t="s">
        <v>1707</v>
      </c>
      <c r="D339" t="s">
        <v>92</v>
      </c>
      <c r="E339" t="s">
        <v>93</v>
      </c>
      <c r="G339" t="s">
        <v>35</v>
      </c>
      <c r="H339" t="s">
        <v>94</v>
      </c>
      <c r="I339" t="s">
        <v>37</v>
      </c>
      <c r="J339" t="s">
        <v>95</v>
      </c>
      <c r="K339" t="s">
        <v>103</v>
      </c>
      <c r="O339" s="1" t="s">
        <v>97</v>
      </c>
      <c r="P339" s="1" t="s">
        <v>1708</v>
      </c>
      <c r="V339" s="36" t="s">
        <v>7418</v>
      </c>
      <c r="W339" s="36" t="str">
        <f t="shared" si="14"/>
        <v xml:space="preserve">10 </v>
      </c>
      <c r="X339" s="36">
        <f t="shared" si="15"/>
        <v>0.2</v>
      </c>
    </row>
    <row r="340" spans="1:24" ht="409.5" x14ac:dyDescent="0.25">
      <c r="A340" t="s">
        <v>7576</v>
      </c>
      <c r="B340" t="s">
        <v>1709</v>
      </c>
      <c r="C340" s="1" t="s">
        <v>1710</v>
      </c>
      <c r="D340" t="s">
        <v>92</v>
      </c>
      <c r="E340" t="s">
        <v>93</v>
      </c>
      <c r="G340" t="s">
        <v>35</v>
      </c>
      <c r="H340" s="1" t="s">
        <v>130</v>
      </c>
      <c r="I340" t="s">
        <v>37</v>
      </c>
      <c r="J340" s="1" t="s">
        <v>131</v>
      </c>
      <c r="K340" t="s">
        <v>165</v>
      </c>
      <c r="O340" s="1" t="s">
        <v>97</v>
      </c>
      <c r="P340" s="1" t="s">
        <v>133</v>
      </c>
      <c r="V340" s="36" t="s">
        <v>7421</v>
      </c>
      <c r="W340" s="36" t="str">
        <f t="shared" si="14"/>
        <v xml:space="preserve">10000000 </v>
      </c>
      <c r="X340" s="36">
        <f t="shared" si="15"/>
        <v>200000</v>
      </c>
    </row>
    <row r="341" spans="1:24" ht="409.5" x14ac:dyDescent="0.25">
      <c r="A341" t="s">
        <v>6493</v>
      </c>
      <c r="B341" t="s">
        <v>1711</v>
      </c>
      <c r="C341" s="1" t="s">
        <v>1712</v>
      </c>
      <c r="D341" t="s">
        <v>92</v>
      </c>
      <c r="E341" t="s">
        <v>93</v>
      </c>
      <c r="G341" t="s">
        <v>35</v>
      </c>
      <c r="H341" t="s">
        <v>94</v>
      </c>
      <c r="I341" t="s">
        <v>37</v>
      </c>
      <c r="J341" t="s">
        <v>95</v>
      </c>
      <c r="K341" t="s">
        <v>165</v>
      </c>
      <c r="O341" s="1" t="s">
        <v>1713</v>
      </c>
      <c r="P341" s="1" t="s">
        <v>141</v>
      </c>
      <c r="V341" s="36" t="s">
        <v>7421</v>
      </c>
      <c r="W341" s="36" t="str">
        <f t="shared" si="14"/>
        <v xml:space="preserve">10000000 </v>
      </c>
      <c r="X341" s="36">
        <f t="shared" si="15"/>
        <v>200000</v>
      </c>
    </row>
    <row r="342" spans="1:24" ht="409.5" x14ac:dyDescent="0.25">
      <c r="A342" t="s">
        <v>6494</v>
      </c>
      <c r="B342" t="s">
        <v>1714</v>
      </c>
      <c r="C342" s="1" t="s">
        <v>1715</v>
      </c>
      <c r="D342" t="s">
        <v>92</v>
      </c>
      <c r="E342" t="s">
        <v>93</v>
      </c>
      <c r="G342" t="s">
        <v>35</v>
      </c>
      <c r="H342" t="s">
        <v>94</v>
      </c>
      <c r="I342" t="s">
        <v>37</v>
      </c>
      <c r="J342" t="s">
        <v>95</v>
      </c>
      <c r="K342" t="s">
        <v>60</v>
      </c>
      <c r="O342" s="1" t="s">
        <v>97</v>
      </c>
      <c r="P342" s="1" t="s">
        <v>141</v>
      </c>
      <c r="V342" s="36" t="s">
        <v>7415</v>
      </c>
      <c r="W342" s="36" t="str">
        <f t="shared" si="14"/>
        <v xml:space="preserve">1000000 </v>
      </c>
      <c r="X342" s="36">
        <f t="shared" si="15"/>
        <v>20000</v>
      </c>
    </row>
    <row r="343" spans="1:24" ht="409.5" x14ac:dyDescent="0.25">
      <c r="A343" t="s">
        <v>6495</v>
      </c>
      <c r="B343" t="s">
        <v>1716</v>
      </c>
      <c r="C343" s="1" t="s">
        <v>1717</v>
      </c>
      <c r="D343" t="s">
        <v>92</v>
      </c>
      <c r="E343" t="s">
        <v>93</v>
      </c>
      <c r="G343" t="s">
        <v>35</v>
      </c>
      <c r="H343" t="s">
        <v>94</v>
      </c>
      <c r="I343" t="s">
        <v>37</v>
      </c>
      <c r="J343" t="s">
        <v>95</v>
      </c>
      <c r="K343" t="s">
        <v>119</v>
      </c>
      <c r="O343" s="1" t="s">
        <v>97</v>
      </c>
      <c r="P343" s="1" t="s">
        <v>141</v>
      </c>
      <c r="V343" s="36" t="s">
        <v>7419</v>
      </c>
      <c r="W343" s="36" t="str">
        <f t="shared" si="14"/>
        <v xml:space="preserve">100000 </v>
      </c>
      <c r="X343" s="36">
        <f t="shared" si="15"/>
        <v>2000</v>
      </c>
    </row>
    <row r="344" spans="1:24" ht="409.5" x14ac:dyDescent="0.25">
      <c r="A344" t="s">
        <v>6496</v>
      </c>
      <c r="B344" t="s">
        <v>1718</v>
      </c>
      <c r="C344" s="1" t="s">
        <v>1719</v>
      </c>
      <c r="D344" t="s">
        <v>92</v>
      </c>
      <c r="E344" t="s">
        <v>93</v>
      </c>
      <c r="G344" t="s">
        <v>35</v>
      </c>
      <c r="H344" t="s">
        <v>94</v>
      </c>
      <c r="I344" t="s">
        <v>37</v>
      </c>
      <c r="J344" t="s">
        <v>95</v>
      </c>
      <c r="K344" t="s">
        <v>119</v>
      </c>
      <c r="O344" s="1" t="s">
        <v>97</v>
      </c>
      <c r="P344" s="1" t="s">
        <v>141</v>
      </c>
      <c r="V344" s="36" t="s">
        <v>7419</v>
      </c>
      <c r="W344" s="36" t="str">
        <f t="shared" si="14"/>
        <v xml:space="preserve">100000 </v>
      </c>
      <c r="X344" s="36">
        <f t="shared" si="15"/>
        <v>2000</v>
      </c>
    </row>
    <row r="345" spans="1:24" ht="409.5" x14ac:dyDescent="0.25">
      <c r="A345" t="s">
        <v>6497</v>
      </c>
      <c r="B345" t="s">
        <v>1720</v>
      </c>
      <c r="C345" s="1" t="s">
        <v>1721</v>
      </c>
      <c r="D345" t="s">
        <v>92</v>
      </c>
      <c r="E345" t="s">
        <v>93</v>
      </c>
      <c r="G345" t="s">
        <v>35</v>
      </c>
      <c r="H345" t="s">
        <v>94</v>
      </c>
      <c r="I345" t="s">
        <v>37</v>
      </c>
      <c r="J345" t="s">
        <v>95</v>
      </c>
      <c r="K345" t="s">
        <v>96</v>
      </c>
      <c r="O345" s="1" t="s">
        <v>97</v>
      </c>
      <c r="P345" s="1" t="s">
        <v>138</v>
      </c>
      <c r="V345" s="36" t="s">
        <v>7417</v>
      </c>
      <c r="W345" s="36" t="str">
        <f t="shared" si="14"/>
        <v xml:space="preserve">10000 </v>
      </c>
      <c r="X345" s="36">
        <f t="shared" si="15"/>
        <v>200</v>
      </c>
    </row>
    <row r="346" spans="1:24" ht="409.5" x14ac:dyDescent="0.25">
      <c r="A346" t="s">
        <v>6498</v>
      </c>
      <c r="B346" t="s">
        <v>1722</v>
      </c>
      <c r="C346" s="1" t="s">
        <v>1723</v>
      </c>
      <c r="D346" t="s">
        <v>92</v>
      </c>
      <c r="E346" t="s">
        <v>93</v>
      </c>
      <c r="G346" t="s">
        <v>35</v>
      </c>
      <c r="H346" t="s">
        <v>94</v>
      </c>
      <c r="I346" t="s">
        <v>37</v>
      </c>
      <c r="J346" t="s">
        <v>95</v>
      </c>
      <c r="K346" t="s">
        <v>60</v>
      </c>
      <c r="O346" s="1" t="s">
        <v>1713</v>
      </c>
      <c r="P346" s="1" t="s">
        <v>141</v>
      </c>
      <c r="V346" s="36" t="s">
        <v>7415</v>
      </c>
      <c r="W346" s="36" t="str">
        <f t="shared" si="14"/>
        <v xml:space="preserve">1000000 </v>
      </c>
      <c r="X346" s="36">
        <f t="shared" si="15"/>
        <v>20000</v>
      </c>
    </row>
    <row r="347" spans="1:24" ht="409.5" x14ac:dyDescent="0.25">
      <c r="A347" t="s">
        <v>6499</v>
      </c>
      <c r="B347" t="s">
        <v>1724</v>
      </c>
      <c r="C347" s="1" t="s">
        <v>1725</v>
      </c>
      <c r="D347" t="s">
        <v>92</v>
      </c>
      <c r="E347" t="s">
        <v>34</v>
      </c>
      <c r="G347" t="s">
        <v>35</v>
      </c>
      <c r="H347" t="s">
        <v>94</v>
      </c>
      <c r="I347" t="s">
        <v>37</v>
      </c>
      <c r="J347" t="s">
        <v>95</v>
      </c>
      <c r="K347" t="s">
        <v>165</v>
      </c>
      <c r="O347" s="1" t="s">
        <v>97</v>
      </c>
      <c r="P347" s="1" t="s">
        <v>1726</v>
      </c>
      <c r="V347" s="36" t="s">
        <v>7421</v>
      </c>
      <c r="W347" s="36" t="str">
        <f t="shared" si="14"/>
        <v xml:space="preserve">10000000 </v>
      </c>
      <c r="X347" s="36">
        <f t="shared" si="15"/>
        <v>200000</v>
      </c>
    </row>
    <row r="348" spans="1:24" ht="409.5" x14ac:dyDescent="0.25">
      <c r="A348" t="s">
        <v>6500</v>
      </c>
      <c r="B348" t="s">
        <v>1727</v>
      </c>
      <c r="C348" s="1" t="s">
        <v>1728</v>
      </c>
      <c r="D348" t="s">
        <v>92</v>
      </c>
      <c r="E348" t="s">
        <v>34</v>
      </c>
      <c r="G348" t="s">
        <v>35</v>
      </c>
      <c r="H348" t="s">
        <v>94</v>
      </c>
      <c r="I348" t="s">
        <v>37</v>
      </c>
      <c r="J348" t="s">
        <v>95</v>
      </c>
      <c r="K348" t="s">
        <v>60</v>
      </c>
      <c r="O348" s="1" t="s">
        <v>97</v>
      </c>
      <c r="P348" t="s">
        <v>29</v>
      </c>
      <c r="V348" s="36" t="s">
        <v>7415</v>
      </c>
      <c r="W348" s="36" t="str">
        <f t="shared" si="14"/>
        <v xml:space="preserve">1000000 </v>
      </c>
      <c r="X348" s="36">
        <f t="shared" si="15"/>
        <v>20000</v>
      </c>
    </row>
    <row r="349" spans="1:24" x14ac:dyDescent="0.25">
      <c r="A349" t="s">
        <v>6501</v>
      </c>
      <c r="B349" t="s">
        <v>1729</v>
      </c>
      <c r="C349" t="s">
        <v>1730</v>
      </c>
      <c r="D349" t="s">
        <v>92</v>
      </c>
      <c r="E349" t="s">
        <v>34</v>
      </c>
      <c r="G349" t="s">
        <v>35</v>
      </c>
      <c r="H349" t="s">
        <v>1731</v>
      </c>
      <c r="I349" t="s">
        <v>37</v>
      </c>
      <c r="J349" t="s">
        <v>95</v>
      </c>
      <c r="K349" t="s">
        <v>71</v>
      </c>
      <c r="V349" s="36" t="s">
        <v>7416</v>
      </c>
      <c r="W349" s="36" t="str">
        <f t="shared" si="14"/>
        <v xml:space="preserve">100 </v>
      </c>
      <c r="X349" s="36">
        <f t="shared" si="15"/>
        <v>2</v>
      </c>
    </row>
    <row r="350" spans="1:24" x14ac:dyDescent="0.25">
      <c r="A350" t="s">
        <v>6502</v>
      </c>
      <c r="B350" t="s">
        <v>1732</v>
      </c>
      <c r="C350" t="s">
        <v>1733</v>
      </c>
      <c r="D350" t="s">
        <v>92</v>
      </c>
      <c r="E350" t="s">
        <v>93</v>
      </c>
      <c r="G350" t="s">
        <v>35</v>
      </c>
      <c r="H350" t="s">
        <v>94</v>
      </c>
      <c r="I350" t="s">
        <v>37</v>
      </c>
      <c r="J350" t="s">
        <v>95</v>
      </c>
      <c r="K350" t="s">
        <v>96</v>
      </c>
      <c r="V350" s="36" t="s">
        <v>7417</v>
      </c>
      <c r="W350" s="36" t="str">
        <f t="shared" si="14"/>
        <v xml:space="preserve">10000 </v>
      </c>
      <c r="X350" s="36">
        <f t="shared" si="15"/>
        <v>200</v>
      </c>
    </row>
    <row r="351" spans="1:24" ht="409.5" x14ac:dyDescent="0.25">
      <c r="A351" t="s">
        <v>6503</v>
      </c>
      <c r="B351" t="s">
        <v>1734</v>
      </c>
      <c r="C351" s="1" t="s">
        <v>1735</v>
      </c>
      <c r="D351" t="s">
        <v>92</v>
      </c>
      <c r="E351" t="s">
        <v>93</v>
      </c>
      <c r="G351" t="s">
        <v>35</v>
      </c>
      <c r="H351" t="s">
        <v>94</v>
      </c>
      <c r="I351" t="s">
        <v>37</v>
      </c>
      <c r="J351" t="s">
        <v>95</v>
      </c>
      <c r="K351" t="s">
        <v>1633</v>
      </c>
      <c r="O351" s="1" t="s">
        <v>1736</v>
      </c>
      <c r="P351" s="1" t="s">
        <v>1737</v>
      </c>
      <c r="Q351" s="1" t="s">
        <v>1738</v>
      </c>
      <c r="R351" t="s">
        <v>1739</v>
      </c>
      <c r="V351" s="36" t="s">
        <v>7428</v>
      </c>
      <c r="W351" s="36" t="str">
        <f t="shared" si="14"/>
        <v xml:space="preserve">100000000 </v>
      </c>
      <c r="X351" s="36">
        <f t="shared" si="15"/>
        <v>2000000</v>
      </c>
    </row>
    <row r="352" spans="1:24" ht="45" x14ac:dyDescent="0.25">
      <c r="A352" t="s">
        <v>6504</v>
      </c>
      <c r="B352" t="s">
        <v>1740</v>
      </c>
      <c r="C352" s="1" t="s">
        <v>1741</v>
      </c>
      <c r="D352" t="s">
        <v>92</v>
      </c>
      <c r="E352" t="s">
        <v>93</v>
      </c>
      <c r="G352" t="s">
        <v>35</v>
      </c>
      <c r="H352" s="1" t="s">
        <v>130</v>
      </c>
      <c r="I352" t="s">
        <v>37</v>
      </c>
      <c r="J352" s="1" t="s">
        <v>131</v>
      </c>
      <c r="K352" t="s">
        <v>165</v>
      </c>
      <c r="O352" t="s">
        <v>1676</v>
      </c>
      <c r="P352" t="s">
        <v>127</v>
      </c>
      <c r="R352" t="s">
        <v>1742</v>
      </c>
      <c r="V352" s="36" t="s">
        <v>7421</v>
      </c>
      <c r="W352" s="36" t="str">
        <f t="shared" si="14"/>
        <v xml:space="preserve">10000000 </v>
      </c>
      <c r="X352" s="36">
        <f t="shared" si="15"/>
        <v>200000</v>
      </c>
    </row>
    <row r="353" spans="1:24" ht="409.5" x14ac:dyDescent="0.25">
      <c r="A353" t="s">
        <v>6505</v>
      </c>
      <c r="B353" t="s">
        <v>1743</v>
      </c>
      <c r="C353" s="1" t="s">
        <v>1744</v>
      </c>
      <c r="D353" t="s">
        <v>92</v>
      </c>
      <c r="E353" t="s">
        <v>93</v>
      </c>
      <c r="G353" t="s">
        <v>35</v>
      </c>
      <c r="H353" s="1" t="s">
        <v>130</v>
      </c>
      <c r="I353" t="s">
        <v>37</v>
      </c>
      <c r="J353" s="1" t="s">
        <v>131</v>
      </c>
      <c r="K353" t="s">
        <v>1745</v>
      </c>
      <c r="O353" s="1" t="s">
        <v>97</v>
      </c>
      <c r="P353" t="s">
        <v>127</v>
      </c>
      <c r="R353" t="s">
        <v>1746</v>
      </c>
      <c r="V353" s="36" t="s">
        <v>7433</v>
      </c>
      <c r="W353" s="21">
        <v>10000000</v>
      </c>
      <c r="X353" s="36">
        <f t="shared" si="15"/>
        <v>200000</v>
      </c>
    </row>
    <row r="354" spans="1:24" ht="409.5" x14ac:dyDescent="0.25">
      <c r="A354" t="s">
        <v>6506</v>
      </c>
      <c r="B354" t="s">
        <v>1747</v>
      </c>
      <c r="C354" s="1" t="s">
        <v>1748</v>
      </c>
      <c r="D354" t="s">
        <v>92</v>
      </c>
      <c r="E354" t="s">
        <v>93</v>
      </c>
      <c r="G354" t="s">
        <v>35</v>
      </c>
      <c r="H354" t="s">
        <v>94</v>
      </c>
      <c r="I354" t="s">
        <v>37</v>
      </c>
      <c r="J354" t="s">
        <v>95</v>
      </c>
      <c r="K354" t="s">
        <v>60</v>
      </c>
      <c r="O354" s="1" t="s">
        <v>97</v>
      </c>
      <c r="P354" s="1" t="s">
        <v>1749</v>
      </c>
      <c r="Q354" t="s">
        <v>791</v>
      </c>
      <c r="V354" s="36" t="s">
        <v>7415</v>
      </c>
      <c r="W354" s="36" t="str">
        <f t="shared" si="14"/>
        <v xml:space="preserve">1000000 </v>
      </c>
      <c r="X354" s="36">
        <f t="shared" si="15"/>
        <v>20000</v>
      </c>
    </row>
    <row r="355" spans="1:24" ht="409.5" x14ac:dyDescent="0.25">
      <c r="A355" t="s">
        <v>6507</v>
      </c>
      <c r="B355" t="s">
        <v>1750</v>
      </c>
      <c r="C355" s="1" t="s">
        <v>1751</v>
      </c>
      <c r="D355" t="s">
        <v>92</v>
      </c>
      <c r="E355" t="s">
        <v>93</v>
      </c>
      <c r="G355" t="s">
        <v>35</v>
      </c>
      <c r="H355" t="s">
        <v>94</v>
      </c>
      <c r="I355" t="s">
        <v>37</v>
      </c>
      <c r="J355" t="s">
        <v>95</v>
      </c>
      <c r="K355" t="s">
        <v>60</v>
      </c>
      <c r="O355" s="1" t="s">
        <v>97</v>
      </c>
      <c r="P355" s="1" t="s">
        <v>1752</v>
      </c>
      <c r="V355" s="36" t="s">
        <v>7415</v>
      </c>
      <c r="W355" s="36" t="str">
        <f t="shared" si="14"/>
        <v xml:space="preserve">1000000 </v>
      </c>
      <c r="X355" s="36">
        <f t="shared" si="15"/>
        <v>20000</v>
      </c>
    </row>
    <row r="356" spans="1:24" ht="409.5" x14ac:dyDescent="0.25">
      <c r="A356" t="s">
        <v>6508</v>
      </c>
      <c r="B356" t="s">
        <v>1753</v>
      </c>
      <c r="C356" s="1" t="s">
        <v>1754</v>
      </c>
      <c r="D356" t="s">
        <v>92</v>
      </c>
      <c r="E356" t="s">
        <v>93</v>
      </c>
      <c r="G356" t="s">
        <v>35</v>
      </c>
      <c r="H356" t="s">
        <v>94</v>
      </c>
      <c r="I356" t="s">
        <v>37</v>
      </c>
      <c r="J356" t="s">
        <v>95</v>
      </c>
      <c r="K356" t="s">
        <v>165</v>
      </c>
      <c r="O356" s="1" t="s">
        <v>97</v>
      </c>
      <c r="P356" s="1" t="s">
        <v>1755</v>
      </c>
      <c r="Q356" s="1" t="s">
        <v>1756</v>
      </c>
      <c r="V356" s="36" t="s">
        <v>7421</v>
      </c>
      <c r="W356" s="36" t="str">
        <f t="shared" si="14"/>
        <v xml:space="preserve">10000000 </v>
      </c>
      <c r="X356" s="36">
        <f t="shared" si="15"/>
        <v>200000</v>
      </c>
    </row>
    <row r="357" spans="1:24" ht="409.5" x14ac:dyDescent="0.25">
      <c r="A357" t="s">
        <v>6509</v>
      </c>
      <c r="B357" t="s">
        <v>1757</v>
      </c>
      <c r="C357" s="1" t="s">
        <v>1758</v>
      </c>
      <c r="D357" t="s">
        <v>92</v>
      </c>
      <c r="E357" t="s">
        <v>93</v>
      </c>
      <c r="G357" t="s">
        <v>35</v>
      </c>
      <c r="H357" t="s">
        <v>94</v>
      </c>
      <c r="I357" t="s">
        <v>37</v>
      </c>
      <c r="J357" t="s">
        <v>95</v>
      </c>
      <c r="K357" t="s">
        <v>165</v>
      </c>
      <c r="O357" s="1" t="s">
        <v>97</v>
      </c>
      <c r="P357" s="1" t="s">
        <v>1759</v>
      </c>
      <c r="V357" s="36" t="s">
        <v>7421</v>
      </c>
      <c r="W357" s="36" t="str">
        <f t="shared" si="14"/>
        <v xml:space="preserve">10000000 </v>
      </c>
      <c r="X357" s="36">
        <f t="shared" si="15"/>
        <v>200000</v>
      </c>
    </row>
    <row r="358" spans="1:24" ht="409.5" x14ac:dyDescent="0.25">
      <c r="A358" t="s">
        <v>6510</v>
      </c>
      <c r="B358" t="s">
        <v>1760</v>
      </c>
      <c r="C358" s="1" t="s">
        <v>1761</v>
      </c>
      <c r="D358" t="s">
        <v>92</v>
      </c>
      <c r="E358" t="s">
        <v>93</v>
      </c>
      <c r="G358" t="s">
        <v>35</v>
      </c>
      <c r="H358" t="s">
        <v>94</v>
      </c>
      <c r="I358" t="s">
        <v>37</v>
      </c>
      <c r="J358" t="s">
        <v>95</v>
      </c>
      <c r="K358" t="s">
        <v>60</v>
      </c>
      <c r="O358" s="1" t="s">
        <v>97</v>
      </c>
      <c r="P358" s="1" t="s">
        <v>141</v>
      </c>
      <c r="V358" s="36" t="s">
        <v>7415</v>
      </c>
      <c r="W358" s="36" t="str">
        <f t="shared" si="14"/>
        <v xml:space="preserve">1000000 </v>
      </c>
      <c r="X358" s="36">
        <f t="shared" si="15"/>
        <v>20000</v>
      </c>
    </row>
    <row r="359" spans="1:24" ht="409.5" x14ac:dyDescent="0.25">
      <c r="A359" t="s">
        <v>6511</v>
      </c>
      <c r="B359" t="s">
        <v>1762</v>
      </c>
      <c r="C359" s="1" t="s">
        <v>1763</v>
      </c>
      <c r="D359" t="s">
        <v>92</v>
      </c>
      <c r="E359" t="s">
        <v>93</v>
      </c>
      <c r="G359" t="s">
        <v>35</v>
      </c>
      <c r="H359" t="s">
        <v>94</v>
      </c>
      <c r="I359" t="s">
        <v>37</v>
      </c>
      <c r="J359" t="s">
        <v>95</v>
      </c>
      <c r="K359" t="s">
        <v>60</v>
      </c>
      <c r="O359" s="1" t="s">
        <v>97</v>
      </c>
      <c r="P359" s="1" t="s">
        <v>141</v>
      </c>
      <c r="V359" s="36" t="s">
        <v>7415</v>
      </c>
      <c r="W359" s="36" t="str">
        <f t="shared" ref="W359:W410" si="16">IF(V359="","",IF(IFERROR(SEARCH("confidential",V359),0)=0,IF(IFERROR(SEARCH("Intermediate",V359),0)=0,RIGHT(V359,LEN(V359)-SEARCH("-",V359)-1),V359),V359))</f>
        <v xml:space="preserve">1000000 </v>
      </c>
      <c r="X359" s="36">
        <f t="shared" ref="X359:X410" si="17">IF(IFERROR(SEARCH("intermediate",W359),999)=999,IFERROR(W359*0.02,""),0)</f>
        <v>20000</v>
      </c>
    </row>
    <row r="360" spans="1:24" ht="300" x14ac:dyDescent="0.25">
      <c r="A360" t="s">
        <v>7577</v>
      </c>
      <c r="B360" t="s">
        <v>1764</v>
      </c>
      <c r="C360" s="1" t="s">
        <v>1765</v>
      </c>
      <c r="D360" t="s">
        <v>92</v>
      </c>
      <c r="E360" t="s">
        <v>34</v>
      </c>
      <c r="G360" t="s">
        <v>35</v>
      </c>
      <c r="H360" t="s">
        <v>94</v>
      </c>
      <c r="I360" t="s">
        <v>37</v>
      </c>
      <c r="J360" t="s">
        <v>95</v>
      </c>
      <c r="K360" t="s">
        <v>165</v>
      </c>
      <c r="O360" s="1" t="s">
        <v>28</v>
      </c>
      <c r="P360" t="s">
        <v>29</v>
      </c>
      <c r="V360" s="36" t="s">
        <v>7421</v>
      </c>
      <c r="W360" s="36" t="str">
        <f t="shared" si="16"/>
        <v xml:space="preserve">10000000 </v>
      </c>
      <c r="X360" s="36">
        <f t="shared" si="17"/>
        <v>200000</v>
      </c>
    </row>
    <row r="361" spans="1:24" ht="409.5" x14ac:dyDescent="0.25">
      <c r="A361" t="s">
        <v>6512</v>
      </c>
      <c r="B361" t="s">
        <v>1766</v>
      </c>
      <c r="C361" s="1" t="s">
        <v>1767</v>
      </c>
      <c r="D361" t="s">
        <v>92</v>
      </c>
      <c r="E361" t="s">
        <v>93</v>
      </c>
      <c r="G361" t="s">
        <v>35</v>
      </c>
      <c r="H361" t="s">
        <v>94</v>
      </c>
      <c r="I361" t="s">
        <v>37</v>
      </c>
      <c r="J361" t="s">
        <v>95</v>
      </c>
      <c r="K361" t="s">
        <v>60</v>
      </c>
      <c r="O361" s="1" t="s">
        <v>97</v>
      </c>
      <c r="P361" s="1" t="s">
        <v>1768</v>
      </c>
      <c r="V361" s="36" t="s">
        <v>7415</v>
      </c>
      <c r="W361" s="36" t="str">
        <f t="shared" si="16"/>
        <v xml:space="preserve">1000000 </v>
      </c>
      <c r="X361" s="36">
        <f t="shared" si="17"/>
        <v>20000</v>
      </c>
    </row>
    <row r="362" spans="1:24" ht="409.5" x14ac:dyDescent="0.25">
      <c r="A362" t="s">
        <v>6513</v>
      </c>
      <c r="B362" t="s">
        <v>1769</v>
      </c>
      <c r="C362" s="1" t="s">
        <v>1770</v>
      </c>
      <c r="D362" t="s">
        <v>92</v>
      </c>
      <c r="E362" t="s">
        <v>93</v>
      </c>
      <c r="G362" t="s">
        <v>35</v>
      </c>
      <c r="H362" t="s">
        <v>94</v>
      </c>
      <c r="I362" t="s">
        <v>37</v>
      </c>
      <c r="J362" t="s">
        <v>95</v>
      </c>
      <c r="K362" t="s">
        <v>60</v>
      </c>
      <c r="O362" s="1" t="s">
        <v>97</v>
      </c>
      <c r="P362" s="1" t="s">
        <v>141</v>
      </c>
      <c r="V362" s="36" t="s">
        <v>7415</v>
      </c>
      <c r="W362" s="36" t="str">
        <f t="shared" si="16"/>
        <v xml:space="preserve">1000000 </v>
      </c>
      <c r="X362" s="36">
        <f t="shared" si="17"/>
        <v>20000</v>
      </c>
    </row>
    <row r="363" spans="1:24" ht="409.5" x14ac:dyDescent="0.25">
      <c r="A363" t="s">
        <v>6514</v>
      </c>
      <c r="B363" t="s">
        <v>1771</v>
      </c>
      <c r="C363" s="1" t="s">
        <v>1772</v>
      </c>
      <c r="D363" t="s">
        <v>92</v>
      </c>
      <c r="E363" t="s">
        <v>93</v>
      </c>
      <c r="G363" t="s">
        <v>35</v>
      </c>
      <c r="H363" t="s">
        <v>94</v>
      </c>
      <c r="I363" t="s">
        <v>37</v>
      </c>
      <c r="J363" t="s">
        <v>95</v>
      </c>
      <c r="K363" t="s">
        <v>165</v>
      </c>
      <c r="O363" s="1" t="s">
        <v>1773</v>
      </c>
      <c r="P363" s="1" t="s">
        <v>141</v>
      </c>
      <c r="V363" s="36" t="s">
        <v>7421</v>
      </c>
      <c r="W363" s="36" t="str">
        <f t="shared" si="16"/>
        <v xml:space="preserve">10000000 </v>
      </c>
      <c r="X363" s="36">
        <f t="shared" si="17"/>
        <v>200000</v>
      </c>
    </row>
    <row r="364" spans="1:24" ht="409.5" x14ac:dyDescent="0.25">
      <c r="A364" t="s">
        <v>6515</v>
      </c>
      <c r="B364" t="s">
        <v>1774</v>
      </c>
      <c r="C364" s="1" t="s">
        <v>1775</v>
      </c>
      <c r="D364" t="s">
        <v>92</v>
      </c>
      <c r="E364" t="s">
        <v>93</v>
      </c>
      <c r="G364" t="s">
        <v>35</v>
      </c>
      <c r="H364" s="1" t="s">
        <v>130</v>
      </c>
      <c r="I364" t="s">
        <v>37</v>
      </c>
      <c r="J364" s="1" t="s">
        <v>131</v>
      </c>
      <c r="K364" t="s">
        <v>60</v>
      </c>
      <c r="O364" s="1" t="s">
        <v>97</v>
      </c>
      <c r="P364" s="1" t="s">
        <v>133</v>
      </c>
      <c r="V364" s="36" t="s">
        <v>7415</v>
      </c>
      <c r="W364" s="36" t="str">
        <f t="shared" si="16"/>
        <v xml:space="preserve">1000000 </v>
      </c>
      <c r="X364" s="36">
        <f t="shared" si="17"/>
        <v>20000</v>
      </c>
    </row>
    <row r="365" spans="1:24" ht="409.5" x14ac:dyDescent="0.25">
      <c r="A365" t="s">
        <v>6516</v>
      </c>
      <c r="B365" t="s">
        <v>1776</v>
      </c>
      <c r="C365" s="1" t="s">
        <v>1777</v>
      </c>
      <c r="D365" t="s">
        <v>92</v>
      </c>
      <c r="E365" t="s">
        <v>93</v>
      </c>
      <c r="G365" t="s">
        <v>35</v>
      </c>
      <c r="H365" t="s">
        <v>94</v>
      </c>
      <c r="I365" t="s">
        <v>37</v>
      </c>
      <c r="J365" t="s">
        <v>95</v>
      </c>
      <c r="K365" t="s">
        <v>60</v>
      </c>
      <c r="O365" s="1" t="s">
        <v>97</v>
      </c>
      <c r="P365" s="1" t="s">
        <v>1778</v>
      </c>
      <c r="V365" s="36" t="s">
        <v>7415</v>
      </c>
      <c r="W365" s="36" t="str">
        <f t="shared" si="16"/>
        <v xml:space="preserve">1000000 </v>
      </c>
      <c r="X365" s="36">
        <f t="shared" si="17"/>
        <v>20000</v>
      </c>
    </row>
    <row r="366" spans="1:24" ht="409.5" x14ac:dyDescent="0.25">
      <c r="A366" t="s">
        <v>6517</v>
      </c>
      <c r="B366" t="s">
        <v>1779</v>
      </c>
      <c r="C366" s="1" t="s">
        <v>1780</v>
      </c>
      <c r="D366" t="s">
        <v>92</v>
      </c>
      <c r="E366" t="s">
        <v>93</v>
      </c>
      <c r="G366" t="s">
        <v>35</v>
      </c>
      <c r="H366" t="s">
        <v>94</v>
      </c>
      <c r="I366" t="s">
        <v>37</v>
      </c>
      <c r="J366" t="s">
        <v>95</v>
      </c>
      <c r="K366" t="s">
        <v>60</v>
      </c>
      <c r="O366" s="1" t="s">
        <v>97</v>
      </c>
      <c r="P366" s="1" t="s">
        <v>1755</v>
      </c>
      <c r="V366" s="36" t="s">
        <v>7415</v>
      </c>
      <c r="W366" s="36" t="str">
        <f t="shared" si="16"/>
        <v xml:space="preserve">1000000 </v>
      </c>
      <c r="X366" s="36">
        <f t="shared" si="17"/>
        <v>20000</v>
      </c>
    </row>
    <row r="367" spans="1:24" ht="409.5" x14ac:dyDescent="0.25">
      <c r="A367" t="s">
        <v>6518</v>
      </c>
      <c r="B367" t="s">
        <v>1781</v>
      </c>
      <c r="C367" s="1" t="s">
        <v>1782</v>
      </c>
      <c r="D367" t="s">
        <v>92</v>
      </c>
      <c r="E367" t="s">
        <v>93</v>
      </c>
      <c r="G367" t="s">
        <v>35</v>
      </c>
      <c r="H367" t="s">
        <v>94</v>
      </c>
      <c r="I367" t="s">
        <v>37</v>
      </c>
      <c r="J367" t="s">
        <v>95</v>
      </c>
      <c r="K367" t="s">
        <v>119</v>
      </c>
      <c r="O367" s="1" t="s">
        <v>97</v>
      </c>
      <c r="P367" s="1" t="s">
        <v>141</v>
      </c>
      <c r="V367" s="36" t="s">
        <v>7419</v>
      </c>
      <c r="W367" s="36" t="str">
        <f t="shared" si="16"/>
        <v xml:space="preserve">100000 </v>
      </c>
      <c r="X367" s="36">
        <f t="shared" si="17"/>
        <v>2000</v>
      </c>
    </row>
    <row r="368" spans="1:24" ht="409.5" x14ac:dyDescent="0.25">
      <c r="A368" t="s">
        <v>6519</v>
      </c>
      <c r="B368" t="s">
        <v>1783</v>
      </c>
      <c r="C368" s="1" t="s">
        <v>1784</v>
      </c>
      <c r="D368" t="s">
        <v>92</v>
      </c>
      <c r="E368" t="s">
        <v>93</v>
      </c>
      <c r="G368" t="s">
        <v>35</v>
      </c>
      <c r="H368" s="1" t="s">
        <v>130</v>
      </c>
      <c r="I368" t="s">
        <v>37</v>
      </c>
      <c r="J368" s="1" t="s">
        <v>131</v>
      </c>
      <c r="K368" t="s">
        <v>1633</v>
      </c>
      <c r="O368" s="1" t="s">
        <v>97</v>
      </c>
      <c r="P368" s="1" t="s">
        <v>133</v>
      </c>
      <c r="V368" s="36" t="s">
        <v>7428</v>
      </c>
      <c r="W368" s="36" t="str">
        <f t="shared" si="16"/>
        <v xml:space="preserve">100000000 </v>
      </c>
      <c r="X368" s="36">
        <f t="shared" si="17"/>
        <v>2000000</v>
      </c>
    </row>
    <row r="369" spans="1:24" ht="300" x14ac:dyDescent="0.25">
      <c r="A369" t="s">
        <v>7578</v>
      </c>
      <c r="B369" t="s">
        <v>1785</v>
      </c>
      <c r="C369" s="1" t="s">
        <v>1786</v>
      </c>
      <c r="D369" t="s">
        <v>92</v>
      </c>
      <c r="E369" t="s">
        <v>34</v>
      </c>
      <c r="G369" t="s">
        <v>35</v>
      </c>
      <c r="H369" t="s">
        <v>94</v>
      </c>
      <c r="I369" t="s">
        <v>37</v>
      </c>
      <c r="J369" t="s">
        <v>95</v>
      </c>
      <c r="K369" t="s">
        <v>165</v>
      </c>
      <c r="O369" s="1" t="s">
        <v>28</v>
      </c>
      <c r="V369" s="36" t="s">
        <v>7421</v>
      </c>
      <c r="W369" s="36" t="str">
        <f t="shared" si="16"/>
        <v xml:space="preserve">10000000 </v>
      </c>
      <c r="X369" s="36">
        <f t="shared" si="17"/>
        <v>200000</v>
      </c>
    </row>
    <row r="370" spans="1:24" ht="409.5" x14ac:dyDescent="0.25">
      <c r="A370" t="s">
        <v>6520</v>
      </c>
      <c r="B370" t="s">
        <v>1787</v>
      </c>
      <c r="C370" s="1" t="s">
        <v>1788</v>
      </c>
      <c r="D370" t="s">
        <v>92</v>
      </c>
      <c r="E370" t="s">
        <v>93</v>
      </c>
      <c r="G370" t="s">
        <v>35</v>
      </c>
      <c r="H370" t="s">
        <v>94</v>
      </c>
      <c r="I370" t="s">
        <v>37</v>
      </c>
      <c r="J370" t="s">
        <v>95</v>
      </c>
      <c r="K370" t="s">
        <v>1633</v>
      </c>
      <c r="O370" s="1" t="s">
        <v>97</v>
      </c>
      <c r="P370" s="1" t="s">
        <v>1789</v>
      </c>
      <c r="V370" s="36" t="s">
        <v>7428</v>
      </c>
      <c r="W370" s="36" t="str">
        <f t="shared" si="16"/>
        <v xml:space="preserve">100000000 </v>
      </c>
      <c r="X370" s="36">
        <f t="shared" si="17"/>
        <v>2000000</v>
      </c>
    </row>
    <row r="371" spans="1:24" ht="409.5" x14ac:dyDescent="0.25">
      <c r="A371" t="s">
        <v>6521</v>
      </c>
      <c r="B371" t="s">
        <v>1790</v>
      </c>
      <c r="C371" s="1" t="s">
        <v>1791</v>
      </c>
      <c r="D371" t="s">
        <v>92</v>
      </c>
      <c r="E371" t="s">
        <v>93</v>
      </c>
      <c r="G371" t="s">
        <v>35</v>
      </c>
      <c r="H371" t="s">
        <v>94</v>
      </c>
      <c r="I371" t="s">
        <v>37</v>
      </c>
      <c r="J371" t="s">
        <v>95</v>
      </c>
      <c r="K371" t="s">
        <v>1661</v>
      </c>
      <c r="O371" s="1" t="s">
        <v>97</v>
      </c>
      <c r="P371" s="1" t="s">
        <v>1792</v>
      </c>
      <c r="V371" s="36" t="s">
        <v>7430</v>
      </c>
      <c r="W371" s="36" t="e">
        <f t="shared" si="16"/>
        <v>#VALUE!</v>
      </c>
      <c r="X371" s="36" t="str">
        <f t="shared" si="17"/>
        <v/>
      </c>
    </row>
    <row r="372" spans="1:24" ht="409.5" x14ac:dyDescent="0.25">
      <c r="A372" t="s">
        <v>7579</v>
      </c>
      <c r="B372" t="s">
        <v>1793</v>
      </c>
      <c r="C372" s="1" t="s">
        <v>1794</v>
      </c>
      <c r="D372" t="s">
        <v>92</v>
      </c>
      <c r="E372" t="s">
        <v>34</v>
      </c>
      <c r="G372" t="s">
        <v>35</v>
      </c>
      <c r="H372" s="1" t="s">
        <v>1795</v>
      </c>
      <c r="I372" t="s">
        <v>37</v>
      </c>
      <c r="J372" s="1" t="s">
        <v>1796</v>
      </c>
      <c r="K372" t="s">
        <v>165</v>
      </c>
      <c r="O372" s="1" t="s">
        <v>97</v>
      </c>
      <c r="P372" t="s">
        <v>127</v>
      </c>
      <c r="R372" t="s">
        <v>1797</v>
      </c>
      <c r="V372" s="36" t="s">
        <v>7421</v>
      </c>
      <c r="W372" s="36" t="str">
        <f t="shared" si="16"/>
        <v xml:space="preserve">10000000 </v>
      </c>
      <c r="X372" s="36">
        <f t="shared" si="17"/>
        <v>200000</v>
      </c>
    </row>
    <row r="373" spans="1:24" ht="300" x14ac:dyDescent="0.25">
      <c r="A373" t="s">
        <v>6522</v>
      </c>
      <c r="B373" t="s">
        <v>1798</v>
      </c>
      <c r="C373" s="1" t="s">
        <v>1799</v>
      </c>
      <c r="D373" t="s">
        <v>92</v>
      </c>
      <c r="E373" t="s">
        <v>93</v>
      </c>
      <c r="G373" t="s">
        <v>35</v>
      </c>
      <c r="H373" s="1" t="s">
        <v>130</v>
      </c>
      <c r="I373" t="s">
        <v>37</v>
      </c>
      <c r="J373" s="1" t="s">
        <v>131</v>
      </c>
      <c r="K373" t="s">
        <v>165</v>
      </c>
      <c r="O373" s="1" t="s">
        <v>28</v>
      </c>
      <c r="P373" t="s">
        <v>29</v>
      </c>
      <c r="V373" s="36" t="s">
        <v>7421</v>
      </c>
      <c r="W373" s="36" t="str">
        <f t="shared" si="16"/>
        <v xml:space="preserve">10000000 </v>
      </c>
      <c r="X373" s="36">
        <f t="shared" si="17"/>
        <v>200000</v>
      </c>
    </row>
    <row r="374" spans="1:24" ht="409.5" x14ac:dyDescent="0.25">
      <c r="A374" t="s">
        <v>6523</v>
      </c>
      <c r="B374" t="s">
        <v>1800</v>
      </c>
      <c r="C374" s="1" t="s">
        <v>1801</v>
      </c>
      <c r="D374" t="s">
        <v>92</v>
      </c>
      <c r="E374" t="s">
        <v>34</v>
      </c>
      <c r="G374" t="s">
        <v>35</v>
      </c>
      <c r="H374" t="s">
        <v>94</v>
      </c>
      <c r="I374" t="s">
        <v>37</v>
      </c>
      <c r="J374" t="s">
        <v>95</v>
      </c>
      <c r="K374" t="s">
        <v>165</v>
      </c>
      <c r="O374" s="1" t="s">
        <v>126</v>
      </c>
      <c r="P374" t="s">
        <v>29</v>
      </c>
      <c r="V374" s="36" t="s">
        <v>7421</v>
      </c>
      <c r="W374" s="36" t="str">
        <f t="shared" si="16"/>
        <v xml:space="preserve">10000000 </v>
      </c>
      <c r="X374" s="36">
        <f t="shared" si="17"/>
        <v>200000</v>
      </c>
    </row>
    <row r="375" spans="1:24" ht="409.5" x14ac:dyDescent="0.25">
      <c r="A375" t="s">
        <v>6524</v>
      </c>
      <c r="B375" t="s">
        <v>1802</v>
      </c>
      <c r="C375" s="1" t="s">
        <v>1803</v>
      </c>
      <c r="D375" t="s">
        <v>92</v>
      </c>
      <c r="E375" t="s">
        <v>93</v>
      </c>
      <c r="G375" t="s">
        <v>35</v>
      </c>
      <c r="H375" s="1" t="s">
        <v>130</v>
      </c>
      <c r="I375" t="s">
        <v>37</v>
      </c>
      <c r="J375" s="1" t="s">
        <v>131</v>
      </c>
      <c r="K375" t="s">
        <v>165</v>
      </c>
      <c r="O375" s="1" t="s">
        <v>97</v>
      </c>
      <c r="P375" s="1" t="s">
        <v>133</v>
      </c>
      <c r="V375" s="36" t="s">
        <v>7421</v>
      </c>
      <c r="W375" s="36" t="str">
        <f t="shared" si="16"/>
        <v xml:space="preserve">10000000 </v>
      </c>
      <c r="X375" s="36">
        <f t="shared" si="17"/>
        <v>200000</v>
      </c>
    </row>
    <row r="376" spans="1:24" ht="409.5" x14ac:dyDescent="0.25">
      <c r="A376" t="s">
        <v>6525</v>
      </c>
      <c r="B376" t="s">
        <v>1804</v>
      </c>
      <c r="C376" s="1" t="s">
        <v>1805</v>
      </c>
      <c r="D376" t="s">
        <v>92</v>
      </c>
      <c r="E376" t="s">
        <v>34</v>
      </c>
      <c r="G376" t="s">
        <v>35</v>
      </c>
      <c r="H376" t="s">
        <v>94</v>
      </c>
      <c r="I376" t="s">
        <v>37</v>
      </c>
      <c r="J376" t="s">
        <v>95</v>
      </c>
      <c r="K376" t="s">
        <v>165</v>
      </c>
      <c r="O376" s="1" t="s">
        <v>126</v>
      </c>
      <c r="P376" s="1" t="s">
        <v>1638</v>
      </c>
      <c r="V376" s="36" t="s">
        <v>7421</v>
      </c>
      <c r="W376" s="36" t="str">
        <f t="shared" si="16"/>
        <v xml:space="preserve">10000000 </v>
      </c>
      <c r="X376" s="36">
        <f t="shared" si="17"/>
        <v>200000</v>
      </c>
    </row>
    <row r="377" spans="1:24" ht="409.5" x14ac:dyDescent="0.25">
      <c r="A377" t="s">
        <v>6526</v>
      </c>
      <c r="B377" t="s">
        <v>1806</v>
      </c>
      <c r="C377" s="1" t="s">
        <v>1807</v>
      </c>
      <c r="D377" t="s">
        <v>92</v>
      </c>
      <c r="E377" t="s">
        <v>93</v>
      </c>
      <c r="G377" t="s">
        <v>35</v>
      </c>
      <c r="H377" s="1" t="s">
        <v>130</v>
      </c>
      <c r="I377" t="s">
        <v>37</v>
      </c>
      <c r="J377" s="1" t="s">
        <v>131</v>
      </c>
      <c r="K377" t="s">
        <v>165</v>
      </c>
      <c r="O377" s="1" t="s">
        <v>1808</v>
      </c>
      <c r="P377" s="1" t="s">
        <v>1809</v>
      </c>
      <c r="R377" t="s">
        <v>1810</v>
      </c>
      <c r="V377" s="36" t="s">
        <v>7421</v>
      </c>
      <c r="W377" s="36" t="str">
        <f t="shared" si="16"/>
        <v xml:space="preserve">10000000 </v>
      </c>
      <c r="X377" s="36">
        <f t="shared" si="17"/>
        <v>200000</v>
      </c>
    </row>
    <row r="378" spans="1:24" ht="409.5" x14ac:dyDescent="0.25">
      <c r="A378" t="s">
        <v>6527</v>
      </c>
      <c r="B378" t="s">
        <v>1811</v>
      </c>
      <c r="C378" s="1" t="s">
        <v>1812</v>
      </c>
      <c r="D378" t="s">
        <v>92</v>
      </c>
      <c r="E378" t="s">
        <v>93</v>
      </c>
      <c r="G378" t="s">
        <v>35</v>
      </c>
      <c r="H378" t="s">
        <v>94</v>
      </c>
      <c r="I378" t="s">
        <v>37</v>
      </c>
      <c r="J378" t="s">
        <v>95</v>
      </c>
      <c r="K378" t="s">
        <v>96</v>
      </c>
      <c r="O378" s="1" t="s">
        <v>97</v>
      </c>
      <c r="P378" s="1" t="s">
        <v>1768</v>
      </c>
      <c r="V378" s="36" t="s">
        <v>7417</v>
      </c>
      <c r="W378" s="36" t="str">
        <f t="shared" si="16"/>
        <v xml:space="preserve">10000 </v>
      </c>
      <c r="X378" s="36">
        <f t="shared" si="17"/>
        <v>200</v>
      </c>
    </row>
    <row r="379" spans="1:24" ht="30" x14ac:dyDescent="0.25">
      <c r="A379" t="s">
        <v>7580</v>
      </c>
      <c r="B379" t="s">
        <v>1813</v>
      </c>
      <c r="C379" t="s">
        <v>1814</v>
      </c>
      <c r="E379" t="s">
        <v>34</v>
      </c>
      <c r="G379" t="s">
        <v>21</v>
      </c>
      <c r="H379" s="1" t="s">
        <v>1815</v>
      </c>
      <c r="I379" t="s">
        <v>37</v>
      </c>
      <c r="J379" s="1" t="s">
        <v>1816</v>
      </c>
      <c r="K379" t="s">
        <v>25</v>
      </c>
      <c r="P379" t="s">
        <v>29</v>
      </c>
      <c r="V379" s="36" t="s">
        <v>25</v>
      </c>
      <c r="W379" s="36" t="str">
        <f t="shared" si="16"/>
        <v>Intermediate Use Only</v>
      </c>
      <c r="X379" s="36">
        <f t="shared" si="17"/>
        <v>0</v>
      </c>
    </row>
    <row r="380" spans="1:24" ht="75" x14ac:dyDescent="0.25">
      <c r="A380" t="s">
        <v>7581</v>
      </c>
      <c r="B380" t="s">
        <v>1817</v>
      </c>
      <c r="C380" t="s">
        <v>1818</v>
      </c>
      <c r="D380" t="s">
        <v>106</v>
      </c>
      <c r="E380" t="s">
        <v>34</v>
      </c>
      <c r="H380" s="1" t="s">
        <v>1538</v>
      </c>
      <c r="I380" t="s">
        <v>37</v>
      </c>
      <c r="J380" s="1" t="s">
        <v>1539</v>
      </c>
      <c r="V380" s="36" t="s">
        <v>10719</v>
      </c>
      <c r="W380" s="36" t="s">
        <v>10719</v>
      </c>
      <c r="X380" s="36" t="s">
        <v>10719</v>
      </c>
    </row>
    <row r="381" spans="1:24" ht="45" x14ac:dyDescent="0.25">
      <c r="A381" t="s">
        <v>7582</v>
      </c>
      <c r="B381" t="s">
        <v>1819</v>
      </c>
      <c r="C381" t="s">
        <v>1820</v>
      </c>
      <c r="D381" t="s">
        <v>106</v>
      </c>
      <c r="E381" t="s">
        <v>34</v>
      </c>
      <c r="H381" s="1" t="s">
        <v>515</v>
      </c>
      <c r="I381" t="s">
        <v>1821</v>
      </c>
      <c r="J381" s="1" t="s">
        <v>517</v>
      </c>
      <c r="V381" s="36" t="s">
        <v>10719</v>
      </c>
      <c r="W381" s="36" t="s">
        <v>10719</v>
      </c>
      <c r="X381" s="36" t="s">
        <v>10719</v>
      </c>
    </row>
    <row r="382" spans="1:24" ht="90" x14ac:dyDescent="0.25">
      <c r="A382" t="s">
        <v>7148</v>
      </c>
      <c r="B382" t="s">
        <v>1822</v>
      </c>
      <c r="C382" t="s">
        <v>1823</v>
      </c>
      <c r="D382" t="s">
        <v>106</v>
      </c>
      <c r="E382" t="s">
        <v>34</v>
      </c>
      <c r="H382" s="1" t="s">
        <v>1824</v>
      </c>
      <c r="I382" t="s">
        <v>37</v>
      </c>
      <c r="J382" s="1" t="s">
        <v>1825</v>
      </c>
      <c r="V382" s="36" t="s">
        <v>10719</v>
      </c>
      <c r="W382" s="36" t="s">
        <v>10719</v>
      </c>
      <c r="X382" s="36" t="s">
        <v>10719</v>
      </c>
    </row>
    <row r="383" spans="1:24" ht="90" x14ac:dyDescent="0.25">
      <c r="A383" t="s">
        <v>7583</v>
      </c>
      <c r="B383" t="s">
        <v>1826</v>
      </c>
      <c r="C383" t="s">
        <v>1827</v>
      </c>
      <c r="D383" t="s">
        <v>106</v>
      </c>
      <c r="E383" t="s">
        <v>34</v>
      </c>
      <c r="H383" s="1" t="s">
        <v>1828</v>
      </c>
      <c r="I383" t="s">
        <v>1829</v>
      </c>
      <c r="J383" s="1" t="s">
        <v>1830</v>
      </c>
      <c r="V383" s="36" t="s">
        <v>10719</v>
      </c>
      <c r="W383" s="36" t="s">
        <v>10719</v>
      </c>
      <c r="X383" s="36" t="s">
        <v>10719</v>
      </c>
    </row>
    <row r="384" spans="1:24" ht="409.5" x14ac:dyDescent="0.25">
      <c r="A384" t="s">
        <v>6529</v>
      </c>
      <c r="B384" t="s">
        <v>1831</v>
      </c>
      <c r="C384" s="1" t="s">
        <v>1832</v>
      </c>
      <c r="D384" t="s">
        <v>92</v>
      </c>
      <c r="E384" t="s">
        <v>93</v>
      </c>
      <c r="G384" t="s">
        <v>35</v>
      </c>
      <c r="H384" s="1" t="s">
        <v>124</v>
      </c>
      <c r="I384" t="s">
        <v>37</v>
      </c>
      <c r="J384" s="1" t="s">
        <v>125</v>
      </c>
      <c r="K384" t="s">
        <v>96</v>
      </c>
      <c r="O384" s="1" t="s">
        <v>126</v>
      </c>
      <c r="P384" t="s">
        <v>127</v>
      </c>
      <c r="V384" s="36" t="s">
        <v>7417</v>
      </c>
      <c r="W384" s="36" t="str">
        <f t="shared" si="16"/>
        <v xml:space="preserve">10000 </v>
      </c>
      <c r="X384" s="36">
        <f t="shared" si="17"/>
        <v>200</v>
      </c>
    </row>
    <row r="385" spans="1:24" ht="409.5" x14ac:dyDescent="0.25">
      <c r="A385" t="s">
        <v>3137</v>
      </c>
      <c r="B385" t="s">
        <v>1833</v>
      </c>
      <c r="C385" s="1" t="s">
        <v>1834</v>
      </c>
      <c r="D385" t="s">
        <v>92</v>
      </c>
      <c r="E385" t="s">
        <v>34</v>
      </c>
      <c r="F385" t="s">
        <v>57</v>
      </c>
      <c r="G385" t="s">
        <v>35</v>
      </c>
      <c r="H385" s="1" t="s">
        <v>1835</v>
      </c>
      <c r="I385" t="s">
        <v>37</v>
      </c>
      <c r="J385" s="1" t="s">
        <v>1836</v>
      </c>
      <c r="K385" t="s">
        <v>60</v>
      </c>
      <c r="O385" s="1" t="s">
        <v>1837</v>
      </c>
      <c r="P385" s="1" t="s">
        <v>1838</v>
      </c>
      <c r="Q385" s="1" t="s">
        <v>633</v>
      </c>
      <c r="V385" s="36" t="s">
        <v>7415</v>
      </c>
      <c r="W385" s="36" t="str">
        <f t="shared" si="16"/>
        <v xml:space="preserve">1000000 </v>
      </c>
      <c r="X385" s="36">
        <f t="shared" si="17"/>
        <v>20000</v>
      </c>
    </row>
    <row r="386" spans="1:24" ht="75" x14ac:dyDescent="0.25">
      <c r="A386" t="s">
        <v>7584</v>
      </c>
      <c r="B386" t="s">
        <v>1839</v>
      </c>
      <c r="C386" t="s">
        <v>1840</v>
      </c>
      <c r="E386" t="s">
        <v>34</v>
      </c>
      <c r="H386" s="1" t="s">
        <v>1841</v>
      </c>
      <c r="I386" t="s">
        <v>1842</v>
      </c>
      <c r="J386" s="1" t="s">
        <v>1843</v>
      </c>
      <c r="V386" s="36" t="s">
        <v>10719</v>
      </c>
      <c r="W386" s="36" t="s">
        <v>10719</v>
      </c>
      <c r="X386" s="36" t="s">
        <v>10719</v>
      </c>
    </row>
    <row r="387" spans="1:24" x14ac:dyDescent="0.25">
      <c r="A387" t="s">
        <v>7585</v>
      </c>
      <c r="B387" t="s">
        <v>1844</v>
      </c>
      <c r="C387" t="s">
        <v>1845</v>
      </c>
      <c r="D387" t="s">
        <v>909</v>
      </c>
      <c r="E387" t="s">
        <v>1846</v>
      </c>
      <c r="H387" t="s">
        <v>421</v>
      </c>
      <c r="I387" t="s">
        <v>1847</v>
      </c>
      <c r="L387" t="s">
        <v>1848</v>
      </c>
      <c r="M387" t="s">
        <v>1849</v>
      </c>
      <c r="N387" t="s">
        <v>1850</v>
      </c>
      <c r="V387" s="36" t="s">
        <v>10719</v>
      </c>
      <c r="W387" s="36" t="s">
        <v>10719</v>
      </c>
      <c r="X387" s="36" t="s">
        <v>10719</v>
      </c>
    </row>
    <row r="388" spans="1:24" ht="150" x14ac:dyDescent="0.25">
      <c r="A388" t="s">
        <v>3100</v>
      </c>
      <c r="B388" t="s">
        <v>1851</v>
      </c>
      <c r="C388" t="s">
        <v>1852</v>
      </c>
      <c r="D388" t="s">
        <v>1058</v>
      </c>
      <c r="E388" t="s">
        <v>34</v>
      </c>
      <c r="F388" t="s">
        <v>57</v>
      </c>
      <c r="G388" t="s">
        <v>35</v>
      </c>
      <c r="H388" s="1" t="s">
        <v>1059</v>
      </c>
      <c r="I388" t="s">
        <v>37</v>
      </c>
      <c r="J388" s="1" t="s">
        <v>1060</v>
      </c>
      <c r="K388" t="s">
        <v>71</v>
      </c>
      <c r="P388" s="1" t="s">
        <v>1853</v>
      </c>
      <c r="V388" s="36" t="s">
        <v>7416</v>
      </c>
      <c r="W388" s="36" t="str">
        <f t="shared" si="16"/>
        <v xml:space="preserve">100 </v>
      </c>
      <c r="X388" s="36">
        <f t="shared" si="17"/>
        <v>2</v>
      </c>
    </row>
    <row r="389" spans="1:24" ht="30" x14ac:dyDescent="0.25">
      <c r="A389" t="s">
        <v>7586</v>
      </c>
      <c r="B389" t="s">
        <v>1854</v>
      </c>
      <c r="C389" t="s">
        <v>1855</v>
      </c>
      <c r="E389" t="s">
        <v>34</v>
      </c>
      <c r="H389" s="1" t="s">
        <v>124</v>
      </c>
      <c r="I389" t="s">
        <v>1856</v>
      </c>
      <c r="J389" s="1" t="s">
        <v>125</v>
      </c>
      <c r="M389" t="s">
        <v>1857</v>
      </c>
      <c r="N389" t="s">
        <v>1858</v>
      </c>
      <c r="V389" s="36" t="s">
        <v>10719</v>
      </c>
      <c r="W389" s="36" t="s">
        <v>10719</v>
      </c>
      <c r="X389" s="36" t="s">
        <v>10719</v>
      </c>
    </row>
    <row r="390" spans="1:24" ht="45" x14ac:dyDescent="0.25">
      <c r="A390" s="41">
        <v>1791337</v>
      </c>
      <c r="B390" t="s">
        <v>1859</v>
      </c>
      <c r="C390" t="s">
        <v>1860</v>
      </c>
      <c r="D390" t="s">
        <v>622</v>
      </c>
      <c r="E390" t="s">
        <v>116</v>
      </c>
      <c r="H390" s="1" t="s">
        <v>1861</v>
      </c>
      <c r="I390" t="s">
        <v>37</v>
      </c>
      <c r="J390" s="1" t="s">
        <v>1862</v>
      </c>
      <c r="V390" s="36" t="s">
        <v>10719</v>
      </c>
      <c r="W390" s="36" t="s">
        <v>10719</v>
      </c>
      <c r="X390" s="36" t="s">
        <v>10719</v>
      </c>
    </row>
    <row r="391" spans="1:24" ht="60" x14ac:dyDescent="0.25">
      <c r="A391" t="s">
        <v>7587</v>
      </c>
      <c r="C391" t="s">
        <v>1863</v>
      </c>
      <c r="E391" t="s">
        <v>34</v>
      </c>
      <c r="H391" s="1" t="s">
        <v>1864</v>
      </c>
      <c r="I391" t="s">
        <v>37</v>
      </c>
      <c r="J391" s="1" t="s">
        <v>1138</v>
      </c>
      <c r="V391" s="36" t="s">
        <v>10719</v>
      </c>
      <c r="W391" s="36" t="s">
        <v>10719</v>
      </c>
      <c r="X391" s="36" t="s">
        <v>10719</v>
      </c>
    </row>
    <row r="392" spans="1:24" ht="75" x14ac:dyDescent="0.25">
      <c r="A392" t="s">
        <v>6785</v>
      </c>
      <c r="B392" t="s">
        <v>1865</v>
      </c>
      <c r="C392" t="s">
        <v>1866</v>
      </c>
      <c r="D392" t="s">
        <v>701</v>
      </c>
      <c r="E392" t="s">
        <v>34</v>
      </c>
      <c r="G392" t="s">
        <v>185</v>
      </c>
      <c r="H392" s="1" t="s">
        <v>1867</v>
      </c>
      <c r="I392" t="s">
        <v>37</v>
      </c>
      <c r="J392" s="1" t="s">
        <v>1868</v>
      </c>
      <c r="K392" t="s">
        <v>189</v>
      </c>
      <c r="M392" t="s">
        <v>1869</v>
      </c>
      <c r="N392" t="s">
        <v>1870</v>
      </c>
      <c r="V392" s="36" t="s">
        <v>189</v>
      </c>
      <c r="W392" s="36" t="str">
        <f t="shared" si="16"/>
        <v>Tonnage Data Confidential</v>
      </c>
      <c r="X392" s="36" t="str">
        <f t="shared" si="17"/>
        <v/>
      </c>
    </row>
    <row r="393" spans="1:24" ht="409.5" x14ac:dyDescent="0.25">
      <c r="A393" t="s">
        <v>3081</v>
      </c>
      <c r="B393" t="s">
        <v>1871</v>
      </c>
      <c r="C393" t="s">
        <v>1872</v>
      </c>
      <c r="D393" t="s">
        <v>614</v>
      </c>
      <c r="E393" t="s">
        <v>116</v>
      </c>
      <c r="F393" t="s">
        <v>57</v>
      </c>
      <c r="G393" t="s">
        <v>118</v>
      </c>
      <c r="H393" s="1" t="s">
        <v>1873</v>
      </c>
      <c r="I393" t="s">
        <v>1874</v>
      </c>
      <c r="J393" s="1" t="s">
        <v>1875</v>
      </c>
      <c r="K393" t="s">
        <v>119</v>
      </c>
      <c r="M393" t="s">
        <v>1876</v>
      </c>
      <c r="N393" t="s">
        <v>1877</v>
      </c>
      <c r="O393" s="1" t="s">
        <v>1878</v>
      </c>
      <c r="P393" s="1" t="s">
        <v>1879</v>
      </c>
      <c r="R393" t="s">
        <v>1880</v>
      </c>
      <c r="V393" s="36" t="s">
        <v>7419</v>
      </c>
      <c r="W393" s="36" t="str">
        <f t="shared" si="16"/>
        <v xml:space="preserve">100000 </v>
      </c>
      <c r="X393" s="36">
        <f t="shared" si="17"/>
        <v>2000</v>
      </c>
    </row>
    <row r="394" spans="1:24" ht="409.5" x14ac:dyDescent="0.25">
      <c r="A394" t="s">
        <v>7588</v>
      </c>
      <c r="B394" t="s">
        <v>1881</v>
      </c>
      <c r="C394" s="1" t="s">
        <v>1882</v>
      </c>
      <c r="D394" t="s">
        <v>92</v>
      </c>
      <c r="E394" t="s">
        <v>93</v>
      </c>
      <c r="G394" t="s">
        <v>35</v>
      </c>
      <c r="H394" s="1" t="s">
        <v>1883</v>
      </c>
      <c r="I394" t="s">
        <v>37</v>
      </c>
      <c r="J394" s="1" t="s">
        <v>268</v>
      </c>
      <c r="K394" t="s">
        <v>60</v>
      </c>
      <c r="O394" s="1" t="s">
        <v>126</v>
      </c>
      <c r="P394" t="s">
        <v>127</v>
      </c>
      <c r="V394" s="36" t="s">
        <v>7415</v>
      </c>
      <c r="W394" s="36" t="str">
        <f t="shared" si="16"/>
        <v xml:space="preserve">1000000 </v>
      </c>
      <c r="X394" s="36">
        <f t="shared" si="17"/>
        <v>20000</v>
      </c>
    </row>
    <row r="395" spans="1:24" ht="409.5" x14ac:dyDescent="0.25">
      <c r="A395" t="s">
        <v>7589</v>
      </c>
      <c r="B395" t="s">
        <v>1885</v>
      </c>
      <c r="C395" s="1" t="s">
        <v>1886</v>
      </c>
      <c r="D395" t="s">
        <v>92</v>
      </c>
      <c r="E395" t="s">
        <v>34</v>
      </c>
      <c r="G395" t="s">
        <v>35</v>
      </c>
      <c r="H395" t="s">
        <v>94</v>
      </c>
      <c r="I395" t="s">
        <v>37</v>
      </c>
      <c r="J395" t="s">
        <v>95</v>
      </c>
      <c r="K395" t="s">
        <v>1633</v>
      </c>
      <c r="O395" s="1" t="s">
        <v>1695</v>
      </c>
      <c r="P395" s="1" t="s">
        <v>1638</v>
      </c>
      <c r="V395" s="36" t="s">
        <v>7428</v>
      </c>
      <c r="W395" s="36" t="str">
        <f t="shared" si="16"/>
        <v xml:space="preserve">100000000 </v>
      </c>
      <c r="X395" s="36">
        <f t="shared" si="17"/>
        <v>2000000</v>
      </c>
    </row>
    <row r="396" spans="1:24" ht="409.5" x14ac:dyDescent="0.25">
      <c r="A396" t="s">
        <v>6542</v>
      </c>
      <c r="B396" t="s">
        <v>1887</v>
      </c>
      <c r="C396" s="1" t="s">
        <v>1888</v>
      </c>
      <c r="D396" t="s">
        <v>92</v>
      </c>
      <c r="E396" t="s">
        <v>34</v>
      </c>
      <c r="G396" t="s">
        <v>35</v>
      </c>
      <c r="H396" t="s">
        <v>94</v>
      </c>
      <c r="I396" t="s">
        <v>37</v>
      </c>
      <c r="J396" t="s">
        <v>95</v>
      </c>
      <c r="K396" t="s">
        <v>165</v>
      </c>
      <c r="O396" s="1" t="s">
        <v>126</v>
      </c>
      <c r="P396" t="s">
        <v>29</v>
      </c>
      <c r="V396" s="36" t="s">
        <v>7421</v>
      </c>
      <c r="W396" s="36" t="str">
        <f t="shared" si="16"/>
        <v xml:space="preserve">10000000 </v>
      </c>
      <c r="X396" s="36">
        <f t="shared" si="17"/>
        <v>200000</v>
      </c>
    </row>
    <row r="397" spans="1:24" ht="30" x14ac:dyDescent="0.25">
      <c r="A397" t="s">
        <v>6544</v>
      </c>
      <c r="B397" t="s">
        <v>1889</v>
      </c>
      <c r="C397" t="s">
        <v>1890</v>
      </c>
      <c r="D397" t="s">
        <v>92</v>
      </c>
      <c r="E397" t="s">
        <v>93</v>
      </c>
      <c r="G397" t="s">
        <v>35</v>
      </c>
      <c r="H397" s="1" t="s">
        <v>1891</v>
      </c>
      <c r="I397" t="s">
        <v>37</v>
      </c>
      <c r="J397" s="1" t="s">
        <v>1892</v>
      </c>
      <c r="K397" t="s">
        <v>189</v>
      </c>
      <c r="V397" s="36" t="s">
        <v>189</v>
      </c>
      <c r="W397" s="36" t="str">
        <f t="shared" si="16"/>
        <v>Tonnage Data Confidential</v>
      </c>
      <c r="X397" s="36" t="str">
        <f t="shared" si="17"/>
        <v/>
      </c>
    </row>
    <row r="398" spans="1:24" ht="409.5" x14ac:dyDescent="0.25">
      <c r="A398" t="s">
        <v>6545</v>
      </c>
      <c r="B398" t="s">
        <v>1893</v>
      </c>
      <c r="C398" s="1" t="s">
        <v>1894</v>
      </c>
      <c r="D398" t="s">
        <v>92</v>
      </c>
      <c r="E398" t="s">
        <v>93</v>
      </c>
      <c r="G398" t="s">
        <v>35</v>
      </c>
      <c r="H398" s="1" t="s">
        <v>1883</v>
      </c>
      <c r="I398" t="s">
        <v>37</v>
      </c>
      <c r="J398" s="1" t="s">
        <v>268</v>
      </c>
      <c r="K398" t="s">
        <v>60</v>
      </c>
      <c r="O398" s="1" t="s">
        <v>126</v>
      </c>
      <c r="P398" s="1" t="s">
        <v>1638</v>
      </c>
      <c r="V398" s="36" t="s">
        <v>7415</v>
      </c>
      <c r="W398" s="36" t="str">
        <f t="shared" si="16"/>
        <v xml:space="preserve">1000000 </v>
      </c>
      <c r="X398" s="36">
        <f t="shared" si="17"/>
        <v>20000</v>
      </c>
    </row>
    <row r="399" spans="1:24" ht="409.5" x14ac:dyDescent="0.25">
      <c r="A399" t="s">
        <v>7590</v>
      </c>
      <c r="B399" t="s">
        <v>1895</v>
      </c>
      <c r="C399" s="1" t="s">
        <v>1896</v>
      </c>
      <c r="D399" t="s">
        <v>92</v>
      </c>
      <c r="E399" t="s">
        <v>93</v>
      </c>
      <c r="G399" t="s">
        <v>35</v>
      </c>
      <c r="H399" s="1" t="s">
        <v>130</v>
      </c>
      <c r="I399" t="s">
        <v>37</v>
      </c>
      <c r="J399" s="1" t="s">
        <v>131</v>
      </c>
      <c r="K399" t="s">
        <v>60</v>
      </c>
      <c r="O399" s="1" t="s">
        <v>97</v>
      </c>
      <c r="P399" s="1" t="s">
        <v>133</v>
      </c>
      <c r="V399" s="36" t="s">
        <v>7415</v>
      </c>
      <c r="W399" s="36" t="str">
        <f t="shared" si="16"/>
        <v xml:space="preserve">1000000 </v>
      </c>
      <c r="X399" s="36">
        <f t="shared" si="17"/>
        <v>20000</v>
      </c>
    </row>
    <row r="400" spans="1:24" ht="409.5" x14ac:dyDescent="0.25">
      <c r="A400" t="s">
        <v>7591</v>
      </c>
      <c r="B400" t="s">
        <v>1897</v>
      </c>
      <c r="C400" s="1" t="s">
        <v>1898</v>
      </c>
      <c r="D400" t="s">
        <v>92</v>
      </c>
      <c r="E400" t="s">
        <v>93</v>
      </c>
      <c r="G400" t="s">
        <v>35</v>
      </c>
      <c r="H400" s="1" t="s">
        <v>130</v>
      </c>
      <c r="I400" t="s">
        <v>37</v>
      </c>
      <c r="J400" s="1" t="s">
        <v>131</v>
      </c>
      <c r="K400" t="s">
        <v>103</v>
      </c>
      <c r="O400" s="1" t="s">
        <v>97</v>
      </c>
      <c r="P400" s="1" t="s">
        <v>133</v>
      </c>
      <c r="V400" s="36" t="s">
        <v>7418</v>
      </c>
      <c r="W400" s="36" t="str">
        <f t="shared" si="16"/>
        <v xml:space="preserve">10 </v>
      </c>
      <c r="X400" s="36">
        <f t="shared" si="17"/>
        <v>0.2</v>
      </c>
    </row>
    <row r="401" spans="1:24" ht="409.5" x14ac:dyDescent="0.25">
      <c r="A401" t="s">
        <v>7592</v>
      </c>
      <c r="B401" t="s">
        <v>1899</v>
      </c>
      <c r="C401" s="1" t="s">
        <v>1900</v>
      </c>
      <c r="D401" t="s">
        <v>92</v>
      </c>
      <c r="E401" t="s">
        <v>93</v>
      </c>
      <c r="G401" t="s">
        <v>35</v>
      </c>
      <c r="H401" s="1" t="s">
        <v>130</v>
      </c>
      <c r="I401" t="s">
        <v>37</v>
      </c>
      <c r="J401" s="1" t="s">
        <v>131</v>
      </c>
      <c r="K401" t="s">
        <v>60</v>
      </c>
      <c r="O401" s="1" t="s">
        <v>126</v>
      </c>
      <c r="V401" s="36" t="s">
        <v>7415</v>
      </c>
      <c r="W401" s="36" t="str">
        <f t="shared" si="16"/>
        <v xml:space="preserve">1000000 </v>
      </c>
      <c r="X401" s="36">
        <f t="shared" si="17"/>
        <v>20000</v>
      </c>
    </row>
    <row r="402" spans="1:24" ht="409.5" x14ac:dyDescent="0.25">
      <c r="A402" t="s">
        <v>6546</v>
      </c>
      <c r="B402" t="s">
        <v>1901</v>
      </c>
      <c r="C402" s="1" t="s">
        <v>1902</v>
      </c>
      <c r="D402" t="s">
        <v>92</v>
      </c>
      <c r="E402" t="s">
        <v>93</v>
      </c>
      <c r="G402" t="s">
        <v>35</v>
      </c>
      <c r="H402" s="1" t="s">
        <v>130</v>
      </c>
      <c r="I402" t="s">
        <v>37</v>
      </c>
      <c r="J402" s="1" t="s">
        <v>131</v>
      </c>
      <c r="K402" t="s">
        <v>1903</v>
      </c>
      <c r="O402" s="1" t="s">
        <v>97</v>
      </c>
      <c r="P402" s="1" t="s">
        <v>133</v>
      </c>
      <c r="V402" s="36" t="s">
        <v>7434</v>
      </c>
      <c r="W402" s="21">
        <v>1000</v>
      </c>
      <c r="X402" s="36">
        <f t="shared" si="17"/>
        <v>20</v>
      </c>
    </row>
    <row r="403" spans="1:24" x14ac:dyDescent="0.25">
      <c r="A403" t="s">
        <v>3353</v>
      </c>
      <c r="B403" t="s">
        <v>1904</v>
      </c>
      <c r="C403" t="s">
        <v>1905</v>
      </c>
      <c r="D403" t="s">
        <v>77</v>
      </c>
      <c r="E403" t="s">
        <v>200</v>
      </c>
      <c r="F403" t="s">
        <v>1252</v>
      </c>
      <c r="G403" t="s">
        <v>35</v>
      </c>
      <c r="H403" t="s">
        <v>79</v>
      </c>
      <c r="I403" t="s">
        <v>1906</v>
      </c>
      <c r="K403" t="s">
        <v>39</v>
      </c>
      <c r="L403" t="s">
        <v>203</v>
      </c>
      <c r="M403" t="s">
        <v>647</v>
      </c>
      <c r="N403" t="s">
        <v>205</v>
      </c>
      <c r="O403" t="s">
        <v>1907</v>
      </c>
      <c r="R403" t="s">
        <v>1908</v>
      </c>
      <c r="V403" s="36" t="s">
        <v>7413</v>
      </c>
      <c r="W403" s="36" t="str">
        <f t="shared" si="16"/>
        <v xml:space="preserve">1000 </v>
      </c>
      <c r="X403" s="36">
        <f t="shared" si="17"/>
        <v>20</v>
      </c>
    </row>
    <row r="404" spans="1:24" ht="409.5" x14ac:dyDescent="0.25">
      <c r="A404" t="s">
        <v>7593</v>
      </c>
      <c r="B404" t="s">
        <v>1909</v>
      </c>
      <c r="C404" s="1" t="s">
        <v>1910</v>
      </c>
      <c r="D404" t="s">
        <v>92</v>
      </c>
      <c r="E404" t="s">
        <v>93</v>
      </c>
      <c r="G404" t="s">
        <v>35</v>
      </c>
      <c r="H404" s="1" t="s">
        <v>1883</v>
      </c>
      <c r="I404" t="s">
        <v>37</v>
      </c>
      <c r="J404" s="1" t="s">
        <v>268</v>
      </c>
      <c r="K404" t="s">
        <v>103</v>
      </c>
      <c r="O404" s="1" t="s">
        <v>28</v>
      </c>
      <c r="P404" s="1" t="s">
        <v>1911</v>
      </c>
      <c r="V404" s="36" t="s">
        <v>7418</v>
      </c>
      <c r="W404" s="36" t="str">
        <f t="shared" si="16"/>
        <v xml:space="preserve">10 </v>
      </c>
      <c r="X404" s="36">
        <f t="shared" si="17"/>
        <v>0.2</v>
      </c>
    </row>
    <row r="405" spans="1:24" ht="409.5" x14ac:dyDescent="0.25">
      <c r="A405" t="s">
        <v>6547</v>
      </c>
      <c r="B405" t="s">
        <v>1912</v>
      </c>
      <c r="C405" s="1" t="s">
        <v>1913</v>
      </c>
      <c r="D405" t="s">
        <v>92</v>
      </c>
      <c r="E405" t="s">
        <v>93</v>
      </c>
      <c r="G405" t="s">
        <v>35</v>
      </c>
      <c r="H405" s="1" t="s">
        <v>130</v>
      </c>
      <c r="I405" t="s">
        <v>37</v>
      </c>
      <c r="J405" s="1" t="s">
        <v>131</v>
      </c>
      <c r="K405" t="s">
        <v>165</v>
      </c>
      <c r="O405" s="1" t="s">
        <v>126</v>
      </c>
      <c r="P405" t="s">
        <v>29</v>
      </c>
      <c r="V405" s="36" t="s">
        <v>7421</v>
      </c>
      <c r="W405" s="36" t="str">
        <f t="shared" si="16"/>
        <v xml:space="preserve">10000000 </v>
      </c>
      <c r="X405" s="36">
        <f t="shared" si="17"/>
        <v>200000</v>
      </c>
    </row>
    <row r="406" spans="1:24" ht="409.5" x14ac:dyDescent="0.25">
      <c r="A406" t="s">
        <v>7594</v>
      </c>
      <c r="B406" t="s">
        <v>1914</v>
      </c>
      <c r="C406" s="1" t="s">
        <v>1915</v>
      </c>
      <c r="D406" t="s">
        <v>92</v>
      </c>
      <c r="E406" t="s">
        <v>93</v>
      </c>
      <c r="G406" t="s">
        <v>35</v>
      </c>
      <c r="H406" s="1" t="s">
        <v>130</v>
      </c>
      <c r="I406" t="s">
        <v>37</v>
      </c>
      <c r="J406" s="1" t="s">
        <v>131</v>
      </c>
      <c r="K406" t="s">
        <v>96</v>
      </c>
      <c r="O406" s="1" t="s">
        <v>97</v>
      </c>
      <c r="P406" s="1" t="s">
        <v>133</v>
      </c>
      <c r="V406" s="36" t="s">
        <v>7417</v>
      </c>
      <c r="W406" s="36" t="str">
        <f t="shared" si="16"/>
        <v xml:space="preserve">10000 </v>
      </c>
      <c r="X406" s="36">
        <f t="shared" si="17"/>
        <v>200</v>
      </c>
    </row>
    <row r="407" spans="1:24" ht="300" x14ac:dyDescent="0.25">
      <c r="A407" t="s">
        <v>7595</v>
      </c>
      <c r="B407" t="s">
        <v>1916</v>
      </c>
      <c r="C407" s="1" t="s">
        <v>1917</v>
      </c>
      <c r="D407" t="s">
        <v>92</v>
      </c>
      <c r="E407" t="s">
        <v>34</v>
      </c>
      <c r="G407" t="s">
        <v>35</v>
      </c>
      <c r="H407" t="s">
        <v>94</v>
      </c>
      <c r="I407" t="s">
        <v>37</v>
      </c>
      <c r="J407" t="s">
        <v>95</v>
      </c>
      <c r="K407" t="s">
        <v>60</v>
      </c>
      <c r="O407" s="1" t="s">
        <v>28</v>
      </c>
      <c r="P407" s="1" t="s">
        <v>1638</v>
      </c>
      <c r="V407" s="36" t="s">
        <v>7415</v>
      </c>
      <c r="W407" s="36" t="str">
        <f t="shared" si="16"/>
        <v xml:space="preserve">1000000 </v>
      </c>
      <c r="X407" s="36">
        <f t="shared" si="17"/>
        <v>20000</v>
      </c>
    </row>
    <row r="408" spans="1:24" ht="409.5" x14ac:dyDescent="0.25">
      <c r="A408" t="s">
        <v>6548</v>
      </c>
      <c r="B408" t="s">
        <v>1918</v>
      </c>
      <c r="C408" s="1" t="s">
        <v>1919</v>
      </c>
      <c r="D408" t="s">
        <v>92</v>
      </c>
      <c r="E408" t="s">
        <v>93</v>
      </c>
      <c r="G408" t="s">
        <v>35</v>
      </c>
      <c r="H408" s="1" t="s">
        <v>1883</v>
      </c>
      <c r="I408" t="s">
        <v>37</v>
      </c>
      <c r="J408" s="1" t="s">
        <v>268</v>
      </c>
      <c r="K408" t="s">
        <v>165</v>
      </c>
      <c r="O408" s="1" t="s">
        <v>126</v>
      </c>
      <c r="P408" s="1" t="s">
        <v>1911</v>
      </c>
      <c r="V408" s="36" t="s">
        <v>7421</v>
      </c>
      <c r="W408" s="36" t="str">
        <f t="shared" si="16"/>
        <v xml:space="preserve">10000000 </v>
      </c>
      <c r="X408" s="36">
        <f t="shared" si="17"/>
        <v>200000</v>
      </c>
    </row>
    <row r="409" spans="1:24" ht="409.5" x14ac:dyDescent="0.25">
      <c r="A409" t="s">
        <v>7596</v>
      </c>
      <c r="B409" t="s">
        <v>1920</v>
      </c>
      <c r="C409" s="1" t="s">
        <v>1921</v>
      </c>
      <c r="D409" t="s">
        <v>92</v>
      </c>
      <c r="E409" t="s">
        <v>93</v>
      </c>
      <c r="G409" t="s">
        <v>35</v>
      </c>
      <c r="H409" s="1" t="s">
        <v>1883</v>
      </c>
      <c r="I409" t="s">
        <v>37</v>
      </c>
      <c r="J409" s="1" t="s">
        <v>268</v>
      </c>
      <c r="K409" t="s">
        <v>60</v>
      </c>
      <c r="O409" s="1" t="s">
        <v>126</v>
      </c>
      <c r="P409" t="s">
        <v>127</v>
      </c>
      <c r="V409" s="36" t="s">
        <v>7415</v>
      </c>
      <c r="W409" s="36" t="str">
        <f t="shared" si="16"/>
        <v xml:space="preserve">1000000 </v>
      </c>
      <c r="X409" s="36">
        <f t="shared" si="17"/>
        <v>20000</v>
      </c>
    </row>
    <row r="410" spans="1:24" ht="409.5" x14ac:dyDescent="0.25">
      <c r="A410" t="s">
        <v>6549</v>
      </c>
      <c r="B410" t="s">
        <v>1922</v>
      </c>
      <c r="C410" s="1" t="s">
        <v>1923</v>
      </c>
      <c r="D410" t="s">
        <v>92</v>
      </c>
      <c r="E410" t="s">
        <v>34</v>
      </c>
      <c r="G410" t="s">
        <v>35</v>
      </c>
      <c r="H410" t="s">
        <v>94</v>
      </c>
      <c r="I410" t="s">
        <v>37</v>
      </c>
      <c r="J410" t="s">
        <v>95</v>
      </c>
      <c r="K410" t="s">
        <v>60</v>
      </c>
      <c r="O410" s="1" t="s">
        <v>126</v>
      </c>
      <c r="V410" s="36" t="s">
        <v>7415</v>
      </c>
      <c r="W410" s="36" t="str">
        <f t="shared" si="16"/>
        <v xml:space="preserve">1000000 </v>
      </c>
      <c r="X410" s="36">
        <f t="shared" si="17"/>
        <v>20000</v>
      </c>
    </row>
    <row r="411" spans="1:24" ht="409.5" x14ac:dyDescent="0.25">
      <c r="A411" t="s">
        <v>6550</v>
      </c>
      <c r="B411" t="s">
        <v>1924</v>
      </c>
      <c r="C411" s="1" t="s">
        <v>1925</v>
      </c>
      <c r="D411" t="s">
        <v>92</v>
      </c>
      <c r="E411" t="s">
        <v>34</v>
      </c>
      <c r="G411" t="s">
        <v>35</v>
      </c>
      <c r="H411" t="s">
        <v>94</v>
      </c>
      <c r="I411" t="s">
        <v>37</v>
      </c>
      <c r="J411" t="s">
        <v>95</v>
      </c>
      <c r="K411" t="s">
        <v>1926</v>
      </c>
      <c r="O411" s="1" t="s">
        <v>1927</v>
      </c>
      <c r="P411" s="1" t="s">
        <v>1638</v>
      </c>
      <c r="V411" s="36" t="s">
        <v>7435</v>
      </c>
      <c r="W411" s="36" t="str">
        <f t="shared" ref="W411:W470" si="18">IF(V411="","",IF(IFERROR(SEARCH("confidential",V411),0)=0,IF(IFERROR(SEARCH("Intermediate",V411),0)=0,RIGHT(V411,LEN(V411)-SEARCH("-",V411)-1),V411),V411))</f>
        <v xml:space="preserve">1000000000 </v>
      </c>
      <c r="X411" s="36">
        <f t="shared" ref="X411:X470" si="19">IF(IFERROR(SEARCH("intermediate",W411),999)=999,IFERROR(W411*0.02,""),0)</f>
        <v>20000000</v>
      </c>
    </row>
    <row r="412" spans="1:24" ht="409.5" x14ac:dyDescent="0.25">
      <c r="A412" t="s">
        <v>6551</v>
      </c>
      <c r="B412" t="s">
        <v>1928</v>
      </c>
      <c r="C412" s="1" t="s">
        <v>1929</v>
      </c>
      <c r="D412" t="s">
        <v>92</v>
      </c>
      <c r="E412" t="s">
        <v>93</v>
      </c>
      <c r="G412" t="s">
        <v>35</v>
      </c>
      <c r="H412" s="1" t="s">
        <v>1883</v>
      </c>
      <c r="I412" t="s">
        <v>37</v>
      </c>
      <c r="J412" s="1" t="s">
        <v>268</v>
      </c>
      <c r="K412" t="s">
        <v>165</v>
      </c>
      <c r="O412" s="1" t="s">
        <v>126</v>
      </c>
      <c r="P412" s="1" t="s">
        <v>1638</v>
      </c>
      <c r="V412" s="36" t="s">
        <v>7421</v>
      </c>
      <c r="W412" s="36" t="str">
        <f t="shared" si="18"/>
        <v xml:space="preserve">10000000 </v>
      </c>
      <c r="X412" s="36">
        <f t="shared" si="19"/>
        <v>200000</v>
      </c>
    </row>
    <row r="413" spans="1:24" ht="409.5" x14ac:dyDescent="0.25">
      <c r="A413" t="s">
        <v>7597</v>
      </c>
      <c r="B413" t="s">
        <v>1930</v>
      </c>
      <c r="C413" s="1" t="s">
        <v>1931</v>
      </c>
      <c r="D413" t="s">
        <v>92</v>
      </c>
      <c r="E413" t="s">
        <v>93</v>
      </c>
      <c r="G413" t="s">
        <v>35</v>
      </c>
      <c r="H413" s="1" t="s">
        <v>130</v>
      </c>
      <c r="I413" t="s">
        <v>37</v>
      </c>
      <c r="J413" s="1" t="s">
        <v>131</v>
      </c>
      <c r="K413" t="s">
        <v>39</v>
      </c>
      <c r="O413" s="1" t="s">
        <v>1932</v>
      </c>
      <c r="P413" s="1" t="s">
        <v>133</v>
      </c>
      <c r="V413" s="36" t="s">
        <v>7413</v>
      </c>
      <c r="W413" s="36" t="str">
        <f t="shared" si="18"/>
        <v xml:space="preserve">1000 </v>
      </c>
      <c r="X413" s="36">
        <f t="shared" si="19"/>
        <v>20</v>
      </c>
    </row>
    <row r="414" spans="1:24" ht="409.5" x14ac:dyDescent="0.25">
      <c r="A414" t="s">
        <v>6552</v>
      </c>
      <c r="B414" t="s">
        <v>1933</v>
      </c>
      <c r="C414" s="1" t="s">
        <v>1934</v>
      </c>
      <c r="D414" t="s">
        <v>92</v>
      </c>
      <c r="E414" t="s">
        <v>93</v>
      </c>
      <c r="G414" t="s">
        <v>35</v>
      </c>
      <c r="H414" s="1" t="s">
        <v>1883</v>
      </c>
      <c r="I414" t="s">
        <v>37</v>
      </c>
      <c r="J414" s="1" t="s">
        <v>268</v>
      </c>
      <c r="K414" t="s">
        <v>119</v>
      </c>
      <c r="O414" s="1" t="s">
        <v>126</v>
      </c>
      <c r="P414" t="s">
        <v>127</v>
      </c>
      <c r="V414" s="36" t="s">
        <v>7419</v>
      </c>
      <c r="W414" s="36" t="str">
        <f t="shared" si="18"/>
        <v xml:space="preserve">100000 </v>
      </c>
      <c r="X414" s="36">
        <f t="shared" si="19"/>
        <v>2000</v>
      </c>
    </row>
    <row r="415" spans="1:24" ht="409.5" x14ac:dyDescent="0.25">
      <c r="A415" t="s">
        <v>6553</v>
      </c>
      <c r="B415" t="s">
        <v>1935</v>
      </c>
      <c r="C415" s="1" t="s">
        <v>1936</v>
      </c>
      <c r="D415" t="s">
        <v>92</v>
      </c>
      <c r="E415" t="s">
        <v>93</v>
      </c>
      <c r="G415" t="s">
        <v>35</v>
      </c>
      <c r="H415" s="1" t="s">
        <v>130</v>
      </c>
      <c r="I415" t="s">
        <v>37</v>
      </c>
      <c r="J415" s="1" t="s">
        <v>131</v>
      </c>
      <c r="K415" t="s">
        <v>60</v>
      </c>
      <c r="O415" s="1" t="s">
        <v>97</v>
      </c>
      <c r="P415" s="1" t="s">
        <v>133</v>
      </c>
      <c r="V415" s="36" t="s">
        <v>7415</v>
      </c>
      <c r="W415" s="36" t="str">
        <f t="shared" si="18"/>
        <v xml:space="preserve">1000000 </v>
      </c>
      <c r="X415" s="36">
        <f t="shared" si="19"/>
        <v>20000</v>
      </c>
    </row>
    <row r="416" spans="1:24" ht="409.5" x14ac:dyDescent="0.25">
      <c r="A416" t="s">
        <v>7598</v>
      </c>
      <c r="B416" t="s">
        <v>1937</v>
      </c>
      <c r="C416" s="1" t="s">
        <v>1938</v>
      </c>
      <c r="D416" t="s">
        <v>92</v>
      </c>
      <c r="E416" t="s">
        <v>93</v>
      </c>
      <c r="G416" t="s">
        <v>35</v>
      </c>
      <c r="H416" s="1" t="s">
        <v>130</v>
      </c>
      <c r="I416" t="s">
        <v>37</v>
      </c>
      <c r="J416" s="1" t="s">
        <v>131</v>
      </c>
      <c r="K416" t="s">
        <v>1705</v>
      </c>
      <c r="O416" s="1" t="s">
        <v>97</v>
      </c>
      <c r="P416" s="1" t="s">
        <v>133</v>
      </c>
      <c r="V416" s="36" t="s">
        <v>7432</v>
      </c>
      <c r="W416" s="21">
        <v>10000000</v>
      </c>
      <c r="X416" s="36">
        <f t="shared" si="19"/>
        <v>200000</v>
      </c>
    </row>
    <row r="417" spans="1:24" ht="409.5" x14ac:dyDescent="0.25">
      <c r="A417" t="s">
        <v>6554</v>
      </c>
      <c r="B417" t="s">
        <v>1939</v>
      </c>
      <c r="C417" s="1" t="s">
        <v>1940</v>
      </c>
      <c r="D417" t="s">
        <v>92</v>
      </c>
      <c r="E417" t="s">
        <v>93</v>
      </c>
      <c r="G417" t="s">
        <v>35</v>
      </c>
      <c r="H417" s="1" t="s">
        <v>1883</v>
      </c>
      <c r="I417" t="s">
        <v>37</v>
      </c>
      <c r="J417" s="1" t="s">
        <v>268</v>
      </c>
      <c r="K417" t="s">
        <v>60</v>
      </c>
      <c r="O417" s="1" t="s">
        <v>126</v>
      </c>
      <c r="P417" t="s">
        <v>127</v>
      </c>
      <c r="V417" s="36" t="s">
        <v>7415</v>
      </c>
      <c r="W417" s="36" t="str">
        <f t="shared" si="18"/>
        <v xml:space="preserve">1000000 </v>
      </c>
      <c r="X417" s="36">
        <f t="shared" si="19"/>
        <v>20000</v>
      </c>
    </row>
    <row r="418" spans="1:24" ht="409.5" x14ac:dyDescent="0.25">
      <c r="A418" t="s">
        <v>6555</v>
      </c>
      <c r="B418" t="s">
        <v>1941</v>
      </c>
      <c r="C418" s="1" t="s">
        <v>1942</v>
      </c>
      <c r="D418" t="s">
        <v>92</v>
      </c>
      <c r="E418" t="s">
        <v>93</v>
      </c>
      <c r="G418" t="s">
        <v>35</v>
      </c>
      <c r="H418" s="1" t="s">
        <v>1883</v>
      </c>
      <c r="I418" t="s">
        <v>37</v>
      </c>
      <c r="J418" s="1" t="s">
        <v>268</v>
      </c>
      <c r="K418" t="s">
        <v>60</v>
      </c>
      <c r="O418" s="1" t="s">
        <v>126</v>
      </c>
      <c r="P418" s="1" t="s">
        <v>1638</v>
      </c>
      <c r="R418" t="s">
        <v>1943</v>
      </c>
      <c r="V418" s="36" t="s">
        <v>7415</v>
      </c>
      <c r="W418" s="36" t="str">
        <f t="shared" si="18"/>
        <v xml:space="preserve">1000000 </v>
      </c>
      <c r="X418" s="36">
        <f t="shared" si="19"/>
        <v>20000</v>
      </c>
    </row>
    <row r="419" spans="1:24" ht="409.5" x14ac:dyDescent="0.25">
      <c r="A419" t="s">
        <v>6556</v>
      </c>
      <c r="B419" t="s">
        <v>1944</v>
      </c>
      <c r="C419" t="s">
        <v>1945</v>
      </c>
      <c r="D419" t="s">
        <v>92</v>
      </c>
      <c r="E419" t="s">
        <v>93</v>
      </c>
      <c r="G419" t="s">
        <v>35</v>
      </c>
      <c r="H419" s="1" t="s">
        <v>1883</v>
      </c>
      <c r="I419" t="s">
        <v>37</v>
      </c>
      <c r="J419" s="1" t="s">
        <v>268</v>
      </c>
      <c r="K419" t="s">
        <v>1946</v>
      </c>
      <c r="O419" s="1" t="s">
        <v>126</v>
      </c>
      <c r="P419" s="1" t="s">
        <v>1638</v>
      </c>
      <c r="V419" s="36" t="s">
        <v>7436</v>
      </c>
      <c r="W419" s="21">
        <v>1000000</v>
      </c>
      <c r="X419" s="36">
        <f t="shared" si="19"/>
        <v>20000</v>
      </c>
    </row>
    <row r="420" spans="1:24" ht="409.5" x14ac:dyDescent="0.25">
      <c r="A420" t="s">
        <v>6557</v>
      </c>
      <c r="B420" t="s">
        <v>1947</v>
      </c>
      <c r="C420" s="1" t="s">
        <v>1948</v>
      </c>
      <c r="D420" t="s">
        <v>92</v>
      </c>
      <c r="E420" t="s">
        <v>93</v>
      </c>
      <c r="G420" t="s">
        <v>35</v>
      </c>
      <c r="H420" s="1" t="s">
        <v>1883</v>
      </c>
      <c r="I420" t="s">
        <v>37</v>
      </c>
      <c r="J420" s="1" t="s">
        <v>268</v>
      </c>
      <c r="K420" t="s">
        <v>903</v>
      </c>
      <c r="O420" s="1" t="s">
        <v>126</v>
      </c>
      <c r="P420" t="s">
        <v>1949</v>
      </c>
      <c r="V420" s="36" t="s">
        <v>7425</v>
      </c>
      <c r="W420" s="36" t="e">
        <f t="shared" si="18"/>
        <v>#VALUE!</v>
      </c>
      <c r="X420" s="36" t="str">
        <f t="shared" si="19"/>
        <v/>
      </c>
    </row>
    <row r="421" spans="1:24" ht="300" x14ac:dyDescent="0.25">
      <c r="A421" t="s">
        <v>7599</v>
      </c>
      <c r="B421" t="s">
        <v>1950</v>
      </c>
      <c r="C421" s="1" t="s">
        <v>1951</v>
      </c>
      <c r="D421" t="s">
        <v>92</v>
      </c>
      <c r="E421" t="s">
        <v>34</v>
      </c>
      <c r="G421" t="s">
        <v>35</v>
      </c>
      <c r="H421" t="s">
        <v>94</v>
      </c>
      <c r="I421" t="s">
        <v>37</v>
      </c>
      <c r="J421" t="s">
        <v>95</v>
      </c>
      <c r="K421" t="s">
        <v>60</v>
      </c>
      <c r="O421" s="1" t="s">
        <v>28</v>
      </c>
      <c r="P421" t="s">
        <v>127</v>
      </c>
      <c r="V421" s="36" t="s">
        <v>7415</v>
      </c>
      <c r="W421" s="36" t="str">
        <f t="shared" si="18"/>
        <v xml:space="preserve">1000000 </v>
      </c>
      <c r="X421" s="36">
        <f t="shared" si="19"/>
        <v>20000</v>
      </c>
    </row>
    <row r="422" spans="1:24" ht="409.5" x14ac:dyDescent="0.25">
      <c r="A422" t="s">
        <v>6558</v>
      </c>
      <c r="B422" t="s">
        <v>1952</v>
      </c>
      <c r="C422" s="1" t="s">
        <v>1953</v>
      </c>
      <c r="D422" t="s">
        <v>92</v>
      </c>
      <c r="E422" t="s">
        <v>93</v>
      </c>
      <c r="G422" t="s">
        <v>35</v>
      </c>
      <c r="H422" s="1" t="s">
        <v>130</v>
      </c>
      <c r="I422" t="s">
        <v>37</v>
      </c>
      <c r="J422" s="1" t="s">
        <v>131</v>
      </c>
      <c r="K422" t="s">
        <v>1954</v>
      </c>
      <c r="O422" s="1" t="s">
        <v>126</v>
      </c>
      <c r="P422" t="s">
        <v>127</v>
      </c>
      <c r="V422" s="36" t="s">
        <v>7437</v>
      </c>
      <c r="W422" s="21">
        <v>10000</v>
      </c>
      <c r="X422" s="36">
        <f t="shared" si="19"/>
        <v>200</v>
      </c>
    </row>
    <row r="423" spans="1:24" ht="409.5" x14ac:dyDescent="0.25">
      <c r="A423" t="s">
        <v>6559</v>
      </c>
      <c r="B423" t="s">
        <v>1955</v>
      </c>
      <c r="C423" s="1" t="s">
        <v>1956</v>
      </c>
      <c r="D423" t="s">
        <v>92</v>
      </c>
      <c r="E423" t="s">
        <v>93</v>
      </c>
      <c r="G423" t="s">
        <v>35</v>
      </c>
      <c r="H423" s="1" t="s">
        <v>130</v>
      </c>
      <c r="I423" t="s">
        <v>37</v>
      </c>
      <c r="J423" s="1" t="s">
        <v>131</v>
      </c>
      <c r="K423" t="s">
        <v>1957</v>
      </c>
      <c r="O423" s="1" t="s">
        <v>126</v>
      </c>
      <c r="P423" t="s">
        <v>29</v>
      </c>
      <c r="V423" s="36" t="s">
        <v>7438</v>
      </c>
      <c r="W423" s="21">
        <v>10000000</v>
      </c>
      <c r="X423" s="36">
        <f t="shared" si="19"/>
        <v>200000</v>
      </c>
    </row>
    <row r="424" spans="1:24" ht="409.5" x14ac:dyDescent="0.25">
      <c r="A424" t="s">
        <v>7600</v>
      </c>
      <c r="B424" t="s">
        <v>1958</v>
      </c>
      <c r="C424" s="1" t="s">
        <v>1959</v>
      </c>
      <c r="D424" t="s">
        <v>92</v>
      </c>
      <c r="E424" t="s">
        <v>93</v>
      </c>
      <c r="G424" t="s">
        <v>35</v>
      </c>
      <c r="H424" s="1" t="s">
        <v>1883</v>
      </c>
      <c r="I424" t="s">
        <v>37</v>
      </c>
      <c r="J424" s="1" t="s">
        <v>268</v>
      </c>
      <c r="K424" t="s">
        <v>119</v>
      </c>
      <c r="O424" s="1" t="s">
        <v>126</v>
      </c>
      <c r="P424" s="1" t="s">
        <v>1638</v>
      </c>
      <c r="V424" s="36" t="s">
        <v>7419</v>
      </c>
      <c r="W424" s="36" t="str">
        <f t="shared" si="18"/>
        <v xml:space="preserve">100000 </v>
      </c>
      <c r="X424" s="36">
        <f t="shared" si="19"/>
        <v>2000</v>
      </c>
    </row>
    <row r="425" spans="1:24" ht="409.5" x14ac:dyDescent="0.25">
      <c r="A425" t="s">
        <v>7601</v>
      </c>
      <c r="B425" t="s">
        <v>1960</v>
      </c>
      <c r="C425" s="1" t="s">
        <v>1961</v>
      </c>
      <c r="D425" t="s">
        <v>92</v>
      </c>
      <c r="E425" t="s">
        <v>93</v>
      </c>
      <c r="G425" t="s">
        <v>35</v>
      </c>
      <c r="H425" s="1" t="s">
        <v>1883</v>
      </c>
      <c r="I425" t="s">
        <v>37</v>
      </c>
      <c r="J425" s="1" t="s">
        <v>268</v>
      </c>
      <c r="K425" t="s">
        <v>119</v>
      </c>
      <c r="O425" s="1" t="s">
        <v>126</v>
      </c>
      <c r="P425" t="s">
        <v>127</v>
      </c>
      <c r="V425" s="36" t="s">
        <v>7419</v>
      </c>
      <c r="W425" s="36" t="str">
        <f t="shared" si="18"/>
        <v xml:space="preserve">100000 </v>
      </c>
      <c r="X425" s="36">
        <f t="shared" si="19"/>
        <v>2000</v>
      </c>
    </row>
    <row r="426" spans="1:24" ht="409.5" x14ac:dyDescent="0.25">
      <c r="A426" t="s">
        <v>7602</v>
      </c>
      <c r="B426" t="s">
        <v>1962</v>
      </c>
      <c r="C426" s="1" t="s">
        <v>1963</v>
      </c>
      <c r="D426" t="s">
        <v>92</v>
      </c>
      <c r="E426" t="s">
        <v>93</v>
      </c>
      <c r="G426" t="s">
        <v>35</v>
      </c>
      <c r="H426" s="1" t="s">
        <v>1883</v>
      </c>
      <c r="I426" t="s">
        <v>37</v>
      </c>
      <c r="J426" s="1" t="s">
        <v>268</v>
      </c>
      <c r="K426" t="s">
        <v>96</v>
      </c>
      <c r="O426" s="1" t="s">
        <v>126</v>
      </c>
      <c r="P426" t="s">
        <v>127</v>
      </c>
      <c r="V426" s="36" t="s">
        <v>7417</v>
      </c>
      <c r="W426" s="36" t="str">
        <f t="shared" si="18"/>
        <v xml:space="preserve">10000 </v>
      </c>
      <c r="X426" s="36">
        <f t="shared" si="19"/>
        <v>200</v>
      </c>
    </row>
    <row r="427" spans="1:24" ht="409.5" x14ac:dyDescent="0.25">
      <c r="A427" t="s">
        <v>7603</v>
      </c>
      <c r="B427" t="s">
        <v>1964</v>
      </c>
      <c r="C427" s="1" t="s">
        <v>1965</v>
      </c>
      <c r="D427" t="s">
        <v>92</v>
      </c>
      <c r="E427" t="s">
        <v>93</v>
      </c>
      <c r="G427" t="s">
        <v>35</v>
      </c>
      <c r="H427" s="1" t="s">
        <v>1883</v>
      </c>
      <c r="I427" t="s">
        <v>37</v>
      </c>
      <c r="J427" s="1" t="s">
        <v>268</v>
      </c>
      <c r="K427" t="s">
        <v>60</v>
      </c>
      <c r="O427" s="1" t="s">
        <v>126</v>
      </c>
      <c r="P427" s="1" t="s">
        <v>1638</v>
      </c>
      <c r="V427" s="36" t="s">
        <v>7415</v>
      </c>
      <c r="W427" s="36" t="str">
        <f t="shared" si="18"/>
        <v xml:space="preserve">1000000 </v>
      </c>
      <c r="X427" s="36">
        <f t="shared" si="19"/>
        <v>20000</v>
      </c>
    </row>
    <row r="428" spans="1:24" ht="409.5" x14ac:dyDescent="0.25">
      <c r="A428" t="s">
        <v>7604</v>
      </c>
      <c r="B428" t="s">
        <v>1966</v>
      </c>
      <c r="C428" s="1" t="s">
        <v>1967</v>
      </c>
      <c r="D428" t="s">
        <v>92</v>
      </c>
      <c r="E428" t="s">
        <v>93</v>
      </c>
      <c r="G428" t="s">
        <v>35</v>
      </c>
      <c r="H428" s="1" t="s">
        <v>1883</v>
      </c>
      <c r="I428" t="s">
        <v>37</v>
      </c>
      <c r="J428" s="1" t="s">
        <v>268</v>
      </c>
      <c r="K428" t="s">
        <v>119</v>
      </c>
      <c r="O428" s="1" t="s">
        <v>126</v>
      </c>
      <c r="P428" s="1" t="s">
        <v>1638</v>
      </c>
      <c r="V428" s="36" t="s">
        <v>7419</v>
      </c>
      <c r="W428" s="36" t="str">
        <f t="shared" si="18"/>
        <v xml:space="preserve">100000 </v>
      </c>
      <c r="X428" s="36">
        <f t="shared" si="19"/>
        <v>2000</v>
      </c>
    </row>
    <row r="429" spans="1:24" ht="409.5" x14ac:dyDescent="0.25">
      <c r="A429" t="s">
        <v>7605</v>
      </c>
      <c r="B429" t="s">
        <v>1968</v>
      </c>
      <c r="C429" s="1" t="s">
        <v>1969</v>
      </c>
      <c r="D429" t="s">
        <v>92</v>
      </c>
      <c r="E429" t="s">
        <v>93</v>
      </c>
      <c r="G429" t="s">
        <v>35</v>
      </c>
      <c r="H429" s="1" t="s">
        <v>1883</v>
      </c>
      <c r="I429" t="s">
        <v>37</v>
      </c>
      <c r="J429" s="1" t="s">
        <v>268</v>
      </c>
      <c r="K429" t="s">
        <v>60</v>
      </c>
      <c r="O429" s="1" t="s">
        <v>126</v>
      </c>
      <c r="P429" s="1" t="s">
        <v>1970</v>
      </c>
      <c r="V429" s="36" t="s">
        <v>7415</v>
      </c>
      <c r="W429" s="36" t="str">
        <f t="shared" si="18"/>
        <v xml:space="preserve">1000000 </v>
      </c>
      <c r="X429" s="36">
        <f t="shared" si="19"/>
        <v>20000</v>
      </c>
    </row>
    <row r="430" spans="1:24" ht="409.5" x14ac:dyDescent="0.25">
      <c r="A430" t="s">
        <v>7606</v>
      </c>
      <c r="B430" t="s">
        <v>1971</v>
      </c>
      <c r="C430" s="1" t="s">
        <v>1972</v>
      </c>
      <c r="D430" t="s">
        <v>92</v>
      </c>
      <c r="E430" t="s">
        <v>34</v>
      </c>
      <c r="G430" t="s">
        <v>35</v>
      </c>
      <c r="H430" t="s">
        <v>94</v>
      </c>
      <c r="I430" t="s">
        <v>37</v>
      </c>
      <c r="J430" t="s">
        <v>95</v>
      </c>
      <c r="K430" t="s">
        <v>165</v>
      </c>
      <c r="O430" s="1" t="s">
        <v>126</v>
      </c>
      <c r="P430" t="s">
        <v>29</v>
      </c>
      <c r="V430" s="36" t="s">
        <v>7421</v>
      </c>
      <c r="W430" s="36" t="str">
        <f t="shared" si="18"/>
        <v xml:space="preserve">10000000 </v>
      </c>
      <c r="X430" s="36">
        <f t="shared" si="19"/>
        <v>200000</v>
      </c>
    </row>
    <row r="431" spans="1:24" ht="409.5" x14ac:dyDescent="0.25">
      <c r="A431" t="s">
        <v>7607</v>
      </c>
      <c r="B431" t="s">
        <v>1973</v>
      </c>
      <c r="C431" s="1" t="s">
        <v>1974</v>
      </c>
      <c r="D431" t="s">
        <v>92</v>
      </c>
      <c r="E431" t="s">
        <v>34</v>
      </c>
      <c r="G431" t="s">
        <v>35</v>
      </c>
      <c r="H431" t="s">
        <v>94</v>
      </c>
      <c r="I431" t="s">
        <v>37</v>
      </c>
      <c r="J431" t="s">
        <v>95</v>
      </c>
      <c r="K431" t="s">
        <v>1946</v>
      </c>
      <c r="O431" s="1" t="s">
        <v>126</v>
      </c>
      <c r="P431" t="s">
        <v>29</v>
      </c>
      <c r="V431" s="36" t="s">
        <v>7436</v>
      </c>
      <c r="W431" s="21">
        <v>1000000</v>
      </c>
      <c r="X431" s="36">
        <f t="shared" si="19"/>
        <v>20000</v>
      </c>
    </row>
    <row r="432" spans="1:24" ht="409.5" x14ac:dyDescent="0.25">
      <c r="A432" t="s">
        <v>6560</v>
      </c>
      <c r="B432" t="s">
        <v>1975</v>
      </c>
      <c r="C432" s="1" t="s">
        <v>1976</v>
      </c>
      <c r="D432" t="s">
        <v>92</v>
      </c>
      <c r="E432" t="s">
        <v>93</v>
      </c>
      <c r="G432" t="s">
        <v>35</v>
      </c>
      <c r="H432" s="1" t="s">
        <v>1883</v>
      </c>
      <c r="I432" t="s">
        <v>37</v>
      </c>
      <c r="J432" s="1" t="s">
        <v>268</v>
      </c>
      <c r="K432" t="s">
        <v>60</v>
      </c>
      <c r="O432" s="1" t="s">
        <v>126</v>
      </c>
      <c r="P432" t="s">
        <v>127</v>
      </c>
      <c r="R432" t="s">
        <v>1977</v>
      </c>
      <c r="V432" s="36" t="s">
        <v>7415</v>
      </c>
      <c r="W432" s="36" t="str">
        <f t="shared" si="18"/>
        <v xml:space="preserve">1000000 </v>
      </c>
      <c r="X432" s="36">
        <f t="shared" si="19"/>
        <v>20000</v>
      </c>
    </row>
    <row r="433" spans="1:24" ht="409.5" x14ac:dyDescent="0.25">
      <c r="A433" t="s">
        <v>7608</v>
      </c>
      <c r="B433" t="s">
        <v>1978</v>
      </c>
      <c r="C433" s="1" t="s">
        <v>1979</v>
      </c>
      <c r="D433" t="s">
        <v>92</v>
      </c>
      <c r="E433" t="s">
        <v>93</v>
      </c>
      <c r="G433" t="s">
        <v>35</v>
      </c>
      <c r="H433" s="1" t="s">
        <v>130</v>
      </c>
      <c r="I433" t="s">
        <v>37</v>
      </c>
      <c r="J433" s="1" t="s">
        <v>131</v>
      </c>
      <c r="K433" t="s">
        <v>60</v>
      </c>
      <c r="O433" s="1" t="s">
        <v>97</v>
      </c>
      <c r="P433" s="1" t="s">
        <v>133</v>
      </c>
      <c r="V433" s="36" t="s">
        <v>7415</v>
      </c>
      <c r="W433" s="36" t="str">
        <f t="shared" si="18"/>
        <v xml:space="preserve">1000000 </v>
      </c>
      <c r="X433" s="36">
        <f t="shared" si="19"/>
        <v>20000</v>
      </c>
    </row>
    <row r="434" spans="1:24" ht="409.5" x14ac:dyDescent="0.25">
      <c r="A434" t="s">
        <v>6561</v>
      </c>
      <c r="B434" t="s">
        <v>1980</v>
      </c>
      <c r="C434" s="1" t="s">
        <v>1981</v>
      </c>
      <c r="D434" t="s">
        <v>92</v>
      </c>
      <c r="E434" t="s">
        <v>93</v>
      </c>
      <c r="G434" t="s">
        <v>35</v>
      </c>
      <c r="H434" s="1" t="s">
        <v>130</v>
      </c>
      <c r="I434" t="s">
        <v>37</v>
      </c>
      <c r="J434" s="1" t="s">
        <v>131</v>
      </c>
      <c r="K434" t="s">
        <v>60</v>
      </c>
      <c r="O434" s="1" t="s">
        <v>97</v>
      </c>
      <c r="P434" s="1" t="s">
        <v>133</v>
      </c>
      <c r="V434" s="36" t="s">
        <v>7415</v>
      </c>
      <c r="W434" s="36" t="str">
        <f t="shared" si="18"/>
        <v xml:space="preserve">1000000 </v>
      </c>
      <c r="X434" s="36">
        <f t="shared" si="19"/>
        <v>20000</v>
      </c>
    </row>
    <row r="435" spans="1:24" ht="409.5" x14ac:dyDescent="0.25">
      <c r="A435" t="s">
        <v>7609</v>
      </c>
      <c r="B435" t="s">
        <v>1982</v>
      </c>
      <c r="C435" s="1" t="s">
        <v>1983</v>
      </c>
      <c r="D435" t="s">
        <v>92</v>
      </c>
      <c r="E435" t="s">
        <v>93</v>
      </c>
      <c r="G435" t="s">
        <v>35</v>
      </c>
      <c r="H435" s="1" t="s">
        <v>1883</v>
      </c>
      <c r="I435" t="s">
        <v>37</v>
      </c>
      <c r="J435" s="1" t="s">
        <v>268</v>
      </c>
      <c r="K435" t="s">
        <v>119</v>
      </c>
      <c r="O435" s="1" t="s">
        <v>126</v>
      </c>
      <c r="P435" s="1" t="s">
        <v>1638</v>
      </c>
      <c r="V435" s="36" t="s">
        <v>7419</v>
      </c>
      <c r="W435" s="36" t="str">
        <f t="shared" si="18"/>
        <v xml:space="preserve">100000 </v>
      </c>
      <c r="X435" s="36">
        <f t="shared" si="19"/>
        <v>2000</v>
      </c>
    </row>
    <row r="436" spans="1:24" ht="409.5" x14ac:dyDescent="0.25">
      <c r="A436" t="s">
        <v>6562</v>
      </c>
      <c r="B436" t="s">
        <v>1984</v>
      </c>
      <c r="C436" s="1" t="s">
        <v>1985</v>
      </c>
      <c r="D436" t="s">
        <v>92</v>
      </c>
      <c r="E436" t="s">
        <v>34</v>
      </c>
      <c r="G436" t="s">
        <v>35</v>
      </c>
      <c r="H436" t="s">
        <v>94</v>
      </c>
      <c r="I436" t="s">
        <v>37</v>
      </c>
      <c r="J436" t="s">
        <v>95</v>
      </c>
      <c r="K436" t="s">
        <v>1986</v>
      </c>
      <c r="O436" s="1" t="s">
        <v>126</v>
      </c>
      <c r="P436" s="1" t="s">
        <v>1638</v>
      </c>
      <c r="V436" s="36" t="s">
        <v>7439</v>
      </c>
      <c r="W436" s="21">
        <v>1000000</v>
      </c>
      <c r="X436" s="36">
        <f t="shared" si="19"/>
        <v>20000</v>
      </c>
    </row>
    <row r="437" spans="1:24" ht="409.5" x14ac:dyDescent="0.25">
      <c r="A437" t="s">
        <v>7610</v>
      </c>
      <c r="B437" t="s">
        <v>1987</v>
      </c>
      <c r="C437" s="1" t="s">
        <v>1988</v>
      </c>
      <c r="D437" t="s">
        <v>92</v>
      </c>
      <c r="E437" t="s">
        <v>93</v>
      </c>
      <c r="G437" t="s">
        <v>35</v>
      </c>
      <c r="H437" s="1" t="s">
        <v>130</v>
      </c>
      <c r="I437" t="s">
        <v>37</v>
      </c>
      <c r="J437" s="1" t="s">
        <v>131</v>
      </c>
      <c r="K437" t="s">
        <v>60</v>
      </c>
      <c r="O437" s="1" t="s">
        <v>97</v>
      </c>
      <c r="P437" s="1" t="s">
        <v>144</v>
      </c>
      <c r="V437" s="36" t="s">
        <v>7415</v>
      </c>
      <c r="W437" s="36" t="str">
        <f t="shared" si="18"/>
        <v xml:space="preserve">1000000 </v>
      </c>
      <c r="X437" s="36">
        <f t="shared" si="19"/>
        <v>20000</v>
      </c>
    </row>
    <row r="438" spans="1:24" x14ac:dyDescent="0.25">
      <c r="A438" t="s">
        <v>3114</v>
      </c>
      <c r="B438" t="s">
        <v>1989</v>
      </c>
      <c r="C438" t="s">
        <v>1990</v>
      </c>
      <c r="D438" t="s">
        <v>452</v>
      </c>
      <c r="E438" t="s">
        <v>34</v>
      </c>
      <c r="F438" t="s">
        <v>57</v>
      </c>
      <c r="H438" t="s">
        <v>58</v>
      </c>
      <c r="I438" t="s">
        <v>1991</v>
      </c>
      <c r="J438" t="s">
        <v>414</v>
      </c>
      <c r="V438" s="36" t="s">
        <v>10719</v>
      </c>
      <c r="W438" s="36" t="s">
        <v>10719</v>
      </c>
      <c r="X438" s="36" t="s">
        <v>10719</v>
      </c>
    </row>
    <row r="439" spans="1:24" ht="75" x14ac:dyDescent="0.25">
      <c r="A439" t="s">
        <v>3363</v>
      </c>
      <c r="B439" t="s">
        <v>1992</v>
      </c>
      <c r="C439" s="1" t="s">
        <v>1993</v>
      </c>
      <c r="D439" t="s">
        <v>452</v>
      </c>
      <c r="E439" t="s">
        <v>1107</v>
      </c>
      <c r="F439" t="s">
        <v>32</v>
      </c>
      <c r="G439" t="s">
        <v>35</v>
      </c>
      <c r="H439" t="s">
        <v>79</v>
      </c>
      <c r="I439" t="s">
        <v>1108</v>
      </c>
      <c r="K439" t="s">
        <v>60</v>
      </c>
      <c r="L439" t="s">
        <v>1109</v>
      </c>
      <c r="M439" t="s">
        <v>1110</v>
      </c>
      <c r="N439" t="s">
        <v>1111</v>
      </c>
      <c r="O439" t="s">
        <v>489</v>
      </c>
      <c r="P439" t="s">
        <v>1949</v>
      </c>
      <c r="Q439" s="1" t="s">
        <v>1994</v>
      </c>
      <c r="V439" s="36" t="s">
        <v>7415</v>
      </c>
      <c r="W439" s="36" t="str">
        <f t="shared" si="18"/>
        <v xml:space="preserve">1000000 </v>
      </c>
      <c r="X439" s="36">
        <f t="shared" si="19"/>
        <v>20000</v>
      </c>
    </row>
    <row r="440" spans="1:24" ht="409.5" x14ac:dyDescent="0.25">
      <c r="A440" t="s">
        <v>3364</v>
      </c>
      <c r="B440" t="s">
        <v>3417</v>
      </c>
      <c r="C440" t="s">
        <v>1995</v>
      </c>
      <c r="D440" t="s">
        <v>452</v>
      </c>
      <c r="E440" t="s">
        <v>1996</v>
      </c>
      <c r="F440" t="s">
        <v>32</v>
      </c>
      <c r="G440" t="s">
        <v>35</v>
      </c>
      <c r="H440" t="s">
        <v>421</v>
      </c>
      <c r="I440" t="s">
        <v>1997</v>
      </c>
      <c r="K440" t="s">
        <v>60</v>
      </c>
      <c r="L440" t="s">
        <v>1998</v>
      </c>
      <c r="M440" t="s">
        <v>1996</v>
      </c>
      <c r="N440" t="s">
        <v>1999</v>
      </c>
      <c r="O440" s="1" t="s">
        <v>2000</v>
      </c>
      <c r="P440" s="1" t="s">
        <v>2001</v>
      </c>
      <c r="Q440" s="1" t="s">
        <v>2002</v>
      </c>
      <c r="V440" s="36" t="s">
        <v>7415</v>
      </c>
      <c r="W440" s="36" t="str">
        <f t="shared" si="18"/>
        <v xml:space="preserve">1000000 </v>
      </c>
      <c r="X440" s="36">
        <f t="shared" si="19"/>
        <v>20000</v>
      </c>
    </row>
    <row r="441" spans="1:24" x14ac:dyDescent="0.25">
      <c r="A441" t="s">
        <v>3035</v>
      </c>
      <c r="B441" t="s">
        <v>2003</v>
      </c>
      <c r="C441" t="s">
        <v>2004</v>
      </c>
      <c r="D441" t="s">
        <v>452</v>
      </c>
      <c r="E441" t="s">
        <v>2005</v>
      </c>
      <c r="F441" t="s">
        <v>57</v>
      </c>
      <c r="H441" t="s">
        <v>421</v>
      </c>
      <c r="I441" t="s">
        <v>2006</v>
      </c>
      <c r="M441" t="s">
        <v>2005</v>
      </c>
      <c r="N441" t="s">
        <v>2007</v>
      </c>
      <c r="V441" s="36" t="s">
        <v>10719</v>
      </c>
      <c r="W441" s="36" t="s">
        <v>10719</v>
      </c>
      <c r="X441" s="36" t="s">
        <v>10719</v>
      </c>
    </row>
    <row r="442" spans="1:24" x14ac:dyDescent="0.25">
      <c r="A442" t="s">
        <v>7611</v>
      </c>
      <c r="B442" t="s">
        <v>2008</v>
      </c>
      <c r="C442" t="s">
        <v>2009</v>
      </c>
      <c r="D442" t="s">
        <v>452</v>
      </c>
      <c r="E442" t="s">
        <v>2010</v>
      </c>
      <c r="F442" t="s">
        <v>57</v>
      </c>
      <c r="G442" t="s">
        <v>35</v>
      </c>
      <c r="H442" t="s">
        <v>2011</v>
      </c>
      <c r="I442" t="s">
        <v>2012</v>
      </c>
      <c r="K442" t="s">
        <v>39</v>
      </c>
      <c r="V442" s="36" t="s">
        <v>7413</v>
      </c>
      <c r="W442" s="36" t="str">
        <f t="shared" si="18"/>
        <v xml:space="preserve">1000 </v>
      </c>
      <c r="X442" s="36">
        <f t="shared" si="19"/>
        <v>20</v>
      </c>
    </row>
    <row r="443" spans="1:24" ht="409.5" x14ac:dyDescent="0.25">
      <c r="A443" t="s">
        <v>6564</v>
      </c>
      <c r="B443" t="s">
        <v>2013</v>
      </c>
      <c r="C443" s="1" t="s">
        <v>2014</v>
      </c>
      <c r="D443" t="s">
        <v>92</v>
      </c>
      <c r="E443" t="s">
        <v>93</v>
      </c>
      <c r="G443" t="s">
        <v>35</v>
      </c>
      <c r="H443" s="1" t="s">
        <v>130</v>
      </c>
      <c r="I443" t="s">
        <v>37</v>
      </c>
      <c r="J443" s="1" t="s">
        <v>131</v>
      </c>
      <c r="K443" t="s">
        <v>60</v>
      </c>
      <c r="O443" s="1" t="s">
        <v>126</v>
      </c>
      <c r="P443" t="s">
        <v>127</v>
      </c>
      <c r="V443" s="36" t="s">
        <v>7415</v>
      </c>
      <c r="W443" s="36" t="str">
        <f t="shared" si="18"/>
        <v xml:space="preserve">1000000 </v>
      </c>
      <c r="X443" s="36">
        <f t="shared" si="19"/>
        <v>20000</v>
      </c>
    </row>
    <row r="444" spans="1:24" ht="409.5" x14ac:dyDescent="0.25">
      <c r="A444" t="s">
        <v>6565</v>
      </c>
      <c r="B444" t="s">
        <v>2015</v>
      </c>
      <c r="C444" s="1" t="s">
        <v>2016</v>
      </c>
      <c r="D444" t="s">
        <v>92</v>
      </c>
      <c r="E444" t="s">
        <v>34</v>
      </c>
      <c r="G444" t="s">
        <v>35</v>
      </c>
      <c r="H444" t="s">
        <v>94</v>
      </c>
      <c r="I444" t="s">
        <v>37</v>
      </c>
      <c r="J444" t="s">
        <v>95</v>
      </c>
      <c r="K444" t="s">
        <v>119</v>
      </c>
      <c r="O444" s="1" t="s">
        <v>126</v>
      </c>
      <c r="P444" s="1" t="s">
        <v>1638</v>
      </c>
      <c r="V444" s="36" t="s">
        <v>7419</v>
      </c>
      <c r="W444" s="36" t="str">
        <f t="shared" si="18"/>
        <v xml:space="preserve">100000 </v>
      </c>
      <c r="X444" s="36">
        <f t="shared" si="19"/>
        <v>2000</v>
      </c>
    </row>
    <row r="445" spans="1:24" ht="409.5" x14ac:dyDescent="0.25">
      <c r="A445" t="s">
        <v>7612</v>
      </c>
      <c r="B445" t="s">
        <v>2017</v>
      </c>
      <c r="C445" s="1" t="s">
        <v>2018</v>
      </c>
      <c r="D445" t="s">
        <v>92</v>
      </c>
      <c r="E445" t="s">
        <v>93</v>
      </c>
      <c r="G445" t="s">
        <v>35</v>
      </c>
      <c r="H445" s="1" t="s">
        <v>130</v>
      </c>
      <c r="I445" t="s">
        <v>37</v>
      </c>
      <c r="J445" s="1" t="s">
        <v>131</v>
      </c>
      <c r="K445" t="s">
        <v>165</v>
      </c>
      <c r="O445" s="1" t="s">
        <v>126</v>
      </c>
      <c r="P445" t="s">
        <v>29</v>
      </c>
      <c r="V445" s="36" t="s">
        <v>7421</v>
      </c>
      <c r="W445" s="36" t="str">
        <f t="shared" si="18"/>
        <v xml:space="preserve">10000000 </v>
      </c>
      <c r="X445" s="36">
        <f t="shared" si="19"/>
        <v>200000</v>
      </c>
    </row>
    <row r="446" spans="1:24" ht="300" x14ac:dyDescent="0.25">
      <c r="A446" t="s">
        <v>7613</v>
      </c>
      <c r="B446" t="s">
        <v>2019</v>
      </c>
      <c r="C446" s="1" t="s">
        <v>2020</v>
      </c>
      <c r="D446" t="s">
        <v>92</v>
      </c>
      <c r="E446" t="s">
        <v>93</v>
      </c>
      <c r="G446" t="s">
        <v>35</v>
      </c>
      <c r="H446" s="1" t="s">
        <v>130</v>
      </c>
      <c r="I446" t="s">
        <v>37</v>
      </c>
      <c r="J446" s="1" t="s">
        <v>131</v>
      </c>
      <c r="K446" t="s">
        <v>60</v>
      </c>
      <c r="O446" s="1" t="s">
        <v>28</v>
      </c>
      <c r="P446" t="s">
        <v>29</v>
      </c>
      <c r="V446" s="36" t="s">
        <v>7415</v>
      </c>
      <c r="W446" s="36" t="str">
        <f t="shared" si="18"/>
        <v xml:space="preserve">1000000 </v>
      </c>
      <c r="X446" s="36">
        <f t="shared" si="19"/>
        <v>20000</v>
      </c>
    </row>
    <row r="447" spans="1:24" ht="409.5" x14ac:dyDescent="0.25">
      <c r="A447" t="s">
        <v>6566</v>
      </c>
      <c r="B447" t="s">
        <v>2021</v>
      </c>
      <c r="C447" s="1" t="s">
        <v>2022</v>
      </c>
      <c r="D447" t="s">
        <v>92</v>
      </c>
      <c r="E447" t="s">
        <v>93</v>
      </c>
      <c r="G447" t="s">
        <v>35</v>
      </c>
      <c r="H447" s="1" t="s">
        <v>130</v>
      </c>
      <c r="I447" t="s">
        <v>37</v>
      </c>
      <c r="J447" s="1" t="s">
        <v>131</v>
      </c>
      <c r="K447" t="s">
        <v>2023</v>
      </c>
      <c r="O447" s="1" t="s">
        <v>97</v>
      </c>
      <c r="P447" s="1" t="s">
        <v>133</v>
      </c>
      <c r="V447" s="36" t="s">
        <v>7440</v>
      </c>
      <c r="W447" s="21">
        <v>10000000</v>
      </c>
      <c r="X447" s="36">
        <f t="shared" si="19"/>
        <v>200000</v>
      </c>
    </row>
    <row r="448" spans="1:24" ht="409.5" x14ac:dyDescent="0.25">
      <c r="A448" t="s">
        <v>6567</v>
      </c>
      <c r="B448" t="s">
        <v>2024</v>
      </c>
      <c r="C448" s="1" t="s">
        <v>2025</v>
      </c>
      <c r="D448" t="s">
        <v>92</v>
      </c>
      <c r="E448" t="s">
        <v>34</v>
      </c>
      <c r="G448" t="s">
        <v>35</v>
      </c>
      <c r="H448" t="s">
        <v>94</v>
      </c>
      <c r="I448" t="s">
        <v>37</v>
      </c>
      <c r="J448" t="s">
        <v>95</v>
      </c>
      <c r="K448" t="s">
        <v>165</v>
      </c>
      <c r="O448" s="1" t="s">
        <v>126</v>
      </c>
      <c r="P448" t="s">
        <v>29</v>
      </c>
      <c r="V448" s="36" t="s">
        <v>7421</v>
      </c>
      <c r="W448" s="36" t="str">
        <f t="shared" si="18"/>
        <v xml:space="preserve">10000000 </v>
      </c>
      <c r="X448" s="36">
        <f t="shared" si="19"/>
        <v>200000</v>
      </c>
    </row>
    <row r="449" spans="1:24" ht="409.5" x14ac:dyDescent="0.25">
      <c r="A449" t="s">
        <v>7614</v>
      </c>
      <c r="B449" t="s">
        <v>2026</v>
      </c>
      <c r="C449" s="1" t="s">
        <v>2027</v>
      </c>
      <c r="D449" t="s">
        <v>92</v>
      </c>
      <c r="E449" t="s">
        <v>93</v>
      </c>
      <c r="G449" t="s">
        <v>35</v>
      </c>
      <c r="H449" s="1" t="s">
        <v>1883</v>
      </c>
      <c r="I449" t="s">
        <v>37</v>
      </c>
      <c r="J449" s="1" t="s">
        <v>268</v>
      </c>
      <c r="K449" t="s">
        <v>96</v>
      </c>
      <c r="O449" s="1" t="s">
        <v>126</v>
      </c>
      <c r="P449" t="s">
        <v>127</v>
      </c>
      <c r="V449" s="36" t="s">
        <v>7417</v>
      </c>
      <c r="W449" s="36" t="str">
        <f t="shared" si="18"/>
        <v xml:space="preserve">10000 </v>
      </c>
      <c r="X449" s="36">
        <f t="shared" si="19"/>
        <v>200</v>
      </c>
    </row>
    <row r="450" spans="1:24" ht="409.5" x14ac:dyDescent="0.25">
      <c r="A450" t="s">
        <v>6568</v>
      </c>
      <c r="B450" t="s">
        <v>2028</v>
      </c>
      <c r="C450" s="1" t="s">
        <v>2029</v>
      </c>
      <c r="D450" t="s">
        <v>92</v>
      </c>
      <c r="E450" t="s">
        <v>93</v>
      </c>
      <c r="G450" t="s">
        <v>35</v>
      </c>
      <c r="H450" s="1" t="s">
        <v>130</v>
      </c>
      <c r="I450" t="s">
        <v>37</v>
      </c>
      <c r="J450" s="1" t="s">
        <v>131</v>
      </c>
      <c r="K450" t="s">
        <v>119</v>
      </c>
      <c r="O450" s="1" t="s">
        <v>97</v>
      </c>
      <c r="P450" s="1" t="s">
        <v>133</v>
      </c>
      <c r="V450" s="36" t="s">
        <v>7419</v>
      </c>
      <c r="W450" s="36" t="str">
        <f t="shared" si="18"/>
        <v xml:space="preserve">100000 </v>
      </c>
      <c r="X450" s="36">
        <f t="shared" si="19"/>
        <v>2000</v>
      </c>
    </row>
    <row r="451" spans="1:24" ht="409.5" x14ac:dyDescent="0.25">
      <c r="A451" t="s">
        <v>7615</v>
      </c>
      <c r="B451" t="s">
        <v>2030</v>
      </c>
      <c r="C451" s="1" t="s">
        <v>2031</v>
      </c>
      <c r="D451" t="s">
        <v>92</v>
      </c>
      <c r="E451" t="s">
        <v>93</v>
      </c>
      <c r="G451" t="s">
        <v>35</v>
      </c>
      <c r="H451" s="1" t="s">
        <v>130</v>
      </c>
      <c r="I451" t="s">
        <v>37</v>
      </c>
      <c r="J451" s="1" t="s">
        <v>131</v>
      </c>
      <c r="K451" t="s">
        <v>165</v>
      </c>
      <c r="O451" s="1" t="s">
        <v>126</v>
      </c>
      <c r="V451" s="36" t="s">
        <v>7421</v>
      </c>
      <c r="W451" s="36" t="str">
        <f t="shared" si="18"/>
        <v xml:space="preserve">10000000 </v>
      </c>
      <c r="X451" s="36">
        <f t="shared" si="19"/>
        <v>200000</v>
      </c>
    </row>
    <row r="452" spans="1:24" ht="409.5" x14ac:dyDescent="0.25">
      <c r="A452" t="s">
        <v>6569</v>
      </c>
      <c r="B452" t="s">
        <v>2032</v>
      </c>
      <c r="C452" s="1" t="s">
        <v>2033</v>
      </c>
      <c r="D452" t="s">
        <v>92</v>
      </c>
      <c r="E452" t="s">
        <v>93</v>
      </c>
      <c r="G452" t="s">
        <v>35</v>
      </c>
      <c r="H452" s="1" t="s">
        <v>130</v>
      </c>
      <c r="I452" t="s">
        <v>37</v>
      </c>
      <c r="J452" s="1" t="s">
        <v>131</v>
      </c>
      <c r="K452" t="s">
        <v>165</v>
      </c>
      <c r="O452" s="1" t="s">
        <v>97</v>
      </c>
      <c r="P452" s="1" t="s">
        <v>133</v>
      </c>
      <c r="V452" s="36" t="s">
        <v>7421</v>
      </c>
      <c r="W452" s="36" t="str">
        <f t="shared" si="18"/>
        <v xml:space="preserve">10000000 </v>
      </c>
      <c r="X452" s="36">
        <f t="shared" si="19"/>
        <v>200000</v>
      </c>
    </row>
    <row r="453" spans="1:24" ht="409.5" x14ac:dyDescent="0.25">
      <c r="A453" t="s">
        <v>6570</v>
      </c>
      <c r="B453" t="s">
        <v>2034</v>
      </c>
      <c r="C453" s="1" t="s">
        <v>2035</v>
      </c>
      <c r="D453" t="s">
        <v>92</v>
      </c>
      <c r="E453" t="s">
        <v>93</v>
      </c>
      <c r="G453" t="s">
        <v>35</v>
      </c>
      <c r="H453" s="1" t="s">
        <v>1883</v>
      </c>
      <c r="I453" t="s">
        <v>37</v>
      </c>
      <c r="J453" s="1" t="s">
        <v>268</v>
      </c>
      <c r="K453" t="s">
        <v>165</v>
      </c>
      <c r="O453" s="1" t="s">
        <v>126</v>
      </c>
      <c r="P453" s="1" t="s">
        <v>1638</v>
      </c>
      <c r="V453" s="36" t="s">
        <v>7421</v>
      </c>
      <c r="W453" s="36" t="str">
        <f t="shared" si="18"/>
        <v xml:space="preserve">10000000 </v>
      </c>
      <c r="X453" s="36">
        <f t="shared" si="19"/>
        <v>200000</v>
      </c>
    </row>
    <row r="454" spans="1:24" ht="409.5" x14ac:dyDescent="0.25">
      <c r="A454" t="s">
        <v>7616</v>
      </c>
      <c r="B454" t="s">
        <v>2036</v>
      </c>
      <c r="C454" s="1" t="s">
        <v>2037</v>
      </c>
      <c r="D454" t="s">
        <v>92</v>
      </c>
      <c r="E454" t="s">
        <v>34</v>
      </c>
      <c r="G454" t="s">
        <v>35</v>
      </c>
      <c r="H454" t="s">
        <v>94</v>
      </c>
      <c r="I454" t="s">
        <v>37</v>
      </c>
      <c r="J454" t="s">
        <v>95</v>
      </c>
      <c r="K454" t="s">
        <v>165</v>
      </c>
      <c r="O454" s="1" t="s">
        <v>126</v>
      </c>
      <c r="V454" s="36" t="s">
        <v>7421</v>
      </c>
      <c r="W454" s="36" t="str">
        <f t="shared" si="18"/>
        <v xml:space="preserve">10000000 </v>
      </c>
      <c r="X454" s="36">
        <f t="shared" si="19"/>
        <v>200000</v>
      </c>
    </row>
    <row r="455" spans="1:24" x14ac:dyDescent="0.25">
      <c r="A455" t="s">
        <v>7617</v>
      </c>
      <c r="C455" t="s">
        <v>2038</v>
      </c>
      <c r="D455" t="s">
        <v>77</v>
      </c>
      <c r="E455" t="s">
        <v>78</v>
      </c>
      <c r="F455" t="s">
        <v>57</v>
      </c>
      <c r="H455" t="s">
        <v>79</v>
      </c>
      <c r="I455" t="s">
        <v>80</v>
      </c>
      <c r="V455" s="36" t="s">
        <v>10719</v>
      </c>
      <c r="W455" s="36" t="s">
        <v>10719</v>
      </c>
      <c r="X455" s="36" t="s">
        <v>10719</v>
      </c>
    </row>
    <row r="456" spans="1:24" ht="409.5" x14ac:dyDescent="0.25">
      <c r="A456" t="s">
        <v>6571</v>
      </c>
      <c r="B456" t="s">
        <v>2039</v>
      </c>
      <c r="C456" s="1" t="s">
        <v>2040</v>
      </c>
      <c r="D456" t="s">
        <v>92</v>
      </c>
      <c r="E456" t="s">
        <v>93</v>
      </c>
      <c r="G456" t="s">
        <v>35</v>
      </c>
      <c r="H456" t="s">
        <v>94</v>
      </c>
      <c r="I456" t="s">
        <v>37</v>
      </c>
      <c r="J456" t="s">
        <v>95</v>
      </c>
      <c r="K456" t="s">
        <v>60</v>
      </c>
      <c r="O456" s="1" t="s">
        <v>97</v>
      </c>
      <c r="P456" t="s">
        <v>29</v>
      </c>
      <c r="V456" s="36" t="s">
        <v>7415</v>
      </c>
      <c r="W456" s="36" t="str">
        <f t="shared" si="18"/>
        <v xml:space="preserve">1000000 </v>
      </c>
      <c r="X456" s="36">
        <f t="shared" si="19"/>
        <v>20000</v>
      </c>
    </row>
    <row r="457" spans="1:24" ht="409.5" x14ac:dyDescent="0.25">
      <c r="A457" t="s">
        <v>7618</v>
      </c>
      <c r="B457" t="s">
        <v>2041</v>
      </c>
      <c r="C457" s="1" t="s">
        <v>2042</v>
      </c>
      <c r="D457" t="s">
        <v>92</v>
      </c>
      <c r="E457" t="s">
        <v>93</v>
      </c>
      <c r="G457" t="s">
        <v>35</v>
      </c>
      <c r="H457" s="1" t="s">
        <v>1883</v>
      </c>
      <c r="I457" t="s">
        <v>37</v>
      </c>
      <c r="J457" s="1" t="s">
        <v>268</v>
      </c>
      <c r="K457" t="s">
        <v>60</v>
      </c>
      <c r="O457" s="1" t="s">
        <v>126</v>
      </c>
      <c r="P457" s="1" t="s">
        <v>1638</v>
      </c>
      <c r="V457" s="36" t="s">
        <v>7415</v>
      </c>
      <c r="W457" s="36" t="str">
        <f t="shared" si="18"/>
        <v xml:space="preserve">1000000 </v>
      </c>
      <c r="X457" s="36">
        <f t="shared" si="19"/>
        <v>20000</v>
      </c>
    </row>
    <row r="458" spans="1:24" ht="409.5" x14ac:dyDescent="0.25">
      <c r="A458" t="s">
        <v>7619</v>
      </c>
      <c r="B458" t="s">
        <v>2043</v>
      </c>
      <c r="C458" s="1" t="s">
        <v>2044</v>
      </c>
      <c r="D458" t="s">
        <v>92</v>
      </c>
      <c r="E458" t="s">
        <v>34</v>
      </c>
      <c r="G458" t="s">
        <v>35</v>
      </c>
      <c r="H458" t="s">
        <v>94</v>
      </c>
      <c r="I458" t="s">
        <v>37</v>
      </c>
      <c r="J458" t="s">
        <v>95</v>
      </c>
      <c r="K458" t="s">
        <v>165</v>
      </c>
      <c r="O458" s="1" t="s">
        <v>126</v>
      </c>
      <c r="P458" t="s">
        <v>29</v>
      </c>
      <c r="V458" s="36" t="s">
        <v>7421</v>
      </c>
      <c r="W458" s="36" t="str">
        <f t="shared" si="18"/>
        <v xml:space="preserve">10000000 </v>
      </c>
      <c r="X458" s="36">
        <f t="shared" si="19"/>
        <v>200000</v>
      </c>
    </row>
    <row r="459" spans="1:24" ht="409.5" x14ac:dyDescent="0.25">
      <c r="A459" t="s">
        <v>7620</v>
      </c>
      <c r="B459" t="s">
        <v>2045</v>
      </c>
      <c r="C459" s="1" t="s">
        <v>2046</v>
      </c>
      <c r="D459" t="s">
        <v>92</v>
      </c>
      <c r="E459" t="s">
        <v>93</v>
      </c>
      <c r="G459" t="s">
        <v>35</v>
      </c>
      <c r="H459" s="1" t="s">
        <v>130</v>
      </c>
      <c r="I459" t="s">
        <v>37</v>
      </c>
      <c r="J459" s="1" t="s">
        <v>131</v>
      </c>
      <c r="K459" t="s">
        <v>165</v>
      </c>
      <c r="O459" s="1" t="s">
        <v>97</v>
      </c>
      <c r="P459" s="1" t="s">
        <v>133</v>
      </c>
      <c r="V459" s="36" t="s">
        <v>7421</v>
      </c>
      <c r="W459" s="36" t="str">
        <f t="shared" si="18"/>
        <v xml:space="preserve">10000000 </v>
      </c>
      <c r="X459" s="36">
        <f t="shared" si="19"/>
        <v>200000</v>
      </c>
    </row>
    <row r="460" spans="1:24" ht="409.5" x14ac:dyDescent="0.25">
      <c r="A460" t="s">
        <v>7621</v>
      </c>
      <c r="B460" t="s">
        <v>2047</v>
      </c>
      <c r="C460" s="1" t="s">
        <v>2048</v>
      </c>
      <c r="D460" t="s">
        <v>92</v>
      </c>
      <c r="E460" t="s">
        <v>93</v>
      </c>
      <c r="G460" t="s">
        <v>35</v>
      </c>
      <c r="H460" s="1" t="s">
        <v>1883</v>
      </c>
      <c r="I460" t="s">
        <v>37</v>
      </c>
      <c r="J460" s="1" t="s">
        <v>268</v>
      </c>
      <c r="K460" t="s">
        <v>60</v>
      </c>
      <c r="O460" s="1" t="s">
        <v>126</v>
      </c>
      <c r="P460" t="s">
        <v>29</v>
      </c>
      <c r="V460" s="36" t="s">
        <v>7415</v>
      </c>
      <c r="W460" s="36" t="str">
        <f t="shared" si="18"/>
        <v xml:space="preserve">1000000 </v>
      </c>
      <c r="X460" s="36">
        <f t="shared" si="19"/>
        <v>20000</v>
      </c>
    </row>
    <row r="461" spans="1:24" ht="409.5" x14ac:dyDescent="0.25">
      <c r="A461" t="s">
        <v>6572</v>
      </c>
      <c r="B461" t="s">
        <v>2049</v>
      </c>
      <c r="C461" s="1" t="s">
        <v>2050</v>
      </c>
      <c r="D461" t="s">
        <v>92</v>
      </c>
      <c r="E461" t="s">
        <v>93</v>
      </c>
      <c r="G461" t="s">
        <v>35</v>
      </c>
      <c r="H461" s="1" t="s">
        <v>130</v>
      </c>
      <c r="I461" t="s">
        <v>37</v>
      </c>
      <c r="J461" s="1" t="s">
        <v>131</v>
      </c>
      <c r="K461" t="s">
        <v>60</v>
      </c>
      <c r="O461" s="1" t="s">
        <v>97</v>
      </c>
      <c r="P461" s="1" t="s">
        <v>133</v>
      </c>
      <c r="V461" s="36" t="s">
        <v>7415</v>
      </c>
      <c r="W461" s="36" t="str">
        <f t="shared" si="18"/>
        <v xml:space="preserve">1000000 </v>
      </c>
      <c r="X461" s="36">
        <f t="shared" si="19"/>
        <v>20000</v>
      </c>
    </row>
    <row r="462" spans="1:24" ht="45" x14ac:dyDescent="0.25">
      <c r="A462" t="s">
        <v>7622</v>
      </c>
      <c r="B462" t="s">
        <v>2051</v>
      </c>
      <c r="C462" t="s">
        <v>2052</v>
      </c>
      <c r="D462" t="s">
        <v>92</v>
      </c>
      <c r="E462" t="s">
        <v>93</v>
      </c>
      <c r="G462" t="s">
        <v>35</v>
      </c>
      <c r="H462" s="1" t="s">
        <v>2053</v>
      </c>
      <c r="I462" t="s">
        <v>37</v>
      </c>
      <c r="J462" s="1" t="s">
        <v>2054</v>
      </c>
      <c r="K462" t="s">
        <v>119</v>
      </c>
      <c r="V462" s="36" t="s">
        <v>7419</v>
      </c>
      <c r="W462" s="36" t="str">
        <f t="shared" si="18"/>
        <v xml:space="preserve">100000 </v>
      </c>
      <c r="X462" s="36">
        <f t="shared" si="19"/>
        <v>2000</v>
      </c>
    </row>
    <row r="463" spans="1:24" ht="409.5" x14ac:dyDescent="0.25">
      <c r="A463" t="s">
        <v>7623</v>
      </c>
      <c r="B463" t="s">
        <v>2055</v>
      </c>
      <c r="C463" s="1" t="s">
        <v>2056</v>
      </c>
      <c r="D463" t="s">
        <v>92</v>
      </c>
      <c r="E463" t="s">
        <v>93</v>
      </c>
      <c r="G463" t="s">
        <v>35</v>
      </c>
      <c r="H463" t="s">
        <v>94</v>
      </c>
      <c r="I463" t="s">
        <v>37</v>
      </c>
      <c r="J463" t="s">
        <v>95</v>
      </c>
      <c r="K463" t="s">
        <v>103</v>
      </c>
      <c r="O463" s="1" t="s">
        <v>97</v>
      </c>
      <c r="V463" s="36" t="s">
        <v>7418</v>
      </c>
      <c r="W463" s="36" t="str">
        <f t="shared" si="18"/>
        <v xml:space="preserve">10 </v>
      </c>
      <c r="X463" s="36">
        <f t="shared" si="19"/>
        <v>0.2</v>
      </c>
    </row>
    <row r="464" spans="1:24" ht="409.5" x14ac:dyDescent="0.25">
      <c r="A464" t="s">
        <v>7624</v>
      </c>
      <c r="B464" t="s">
        <v>2057</v>
      </c>
      <c r="C464" s="1" t="s">
        <v>2058</v>
      </c>
      <c r="D464" t="s">
        <v>92</v>
      </c>
      <c r="E464" t="s">
        <v>93</v>
      </c>
      <c r="G464" t="s">
        <v>35</v>
      </c>
      <c r="H464" s="1" t="s">
        <v>1883</v>
      </c>
      <c r="I464" t="s">
        <v>37</v>
      </c>
      <c r="J464" s="1" t="s">
        <v>268</v>
      </c>
      <c r="K464" t="s">
        <v>119</v>
      </c>
      <c r="O464" s="1" t="s">
        <v>126</v>
      </c>
      <c r="P464" t="s">
        <v>127</v>
      </c>
      <c r="V464" s="36" t="s">
        <v>7419</v>
      </c>
      <c r="W464" s="36" t="str">
        <f t="shared" si="18"/>
        <v xml:space="preserve">100000 </v>
      </c>
      <c r="X464" s="36">
        <f t="shared" si="19"/>
        <v>2000</v>
      </c>
    </row>
    <row r="465" spans="1:24" ht="409.5" x14ac:dyDescent="0.25">
      <c r="A465" t="s">
        <v>6573</v>
      </c>
      <c r="B465" t="s">
        <v>2059</v>
      </c>
      <c r="C465" s="1" t="s">
        <v>2060</v>
      </c>
      <c r="D465" t="s">
        <v>92</v>
      </c>
      <c r="E465" t="s">
        <v>93</v>
      </c>
      <c r="G465" t="s">
        <v>35</v>
      </c>
      <c r="H465" s="1" t="s">
        <v>130</v>
      </c>
      <c r="I465" t="s">
        <v>37</v>
      </c>
      <c r="J465" s="1" t="s">
        <v>131</v>
      </c>
      <c r="K465" t="s">
        <v>1633</v>
      </c>
      <c r="O465" s="1" t="s">
        <v>97</v>
      </c>
      <c r="P465" s="1" t="s">
        <v>133</v>
      </c>
      <c r="V465" s="36" t="s">
        <v>7428</v>
      </c>
      <c r="W465" s="36" t="str">
        <f t="shared" si="18"/>
        <v xml:space="preserve">100000000 </v>
      </c>
      <c r="X465" s="36">
        <f t="shared" si="19"/>
        <v>2000000</v>
      </c>
    </row>
    <row r="466" spans="1:24" ht="409.5" x14ac:dyDescent="0.25">
      <c r="A466" t="s">
        <v>7625</v>
      </c>
      <c r="B466" t="s">
        <v>2061</v>
      </c>
      <c r="C466" s="1" t="s">
        <v>2062</v>
      </c>
      <c r="D466" t="s">
        <v>92</v>
      </c>
      <c r="E466" t="s">
        <v>93</v>
      </c>
      <c r="G466" t="s">
        <v>35</v>
      </c>
      <c r="H466" s="1" t="s">
        <v>130</v>
      </c>
      <c r="I466" t="s">
        <v>37</v>
      </c>
      <c r="J466" s="1" t="s">
        <v>131</v>
      </c>
      <c r="K466" t="s">
        <v>165</v>
      </c>
      <c r="O466" s="1" t="s">
        <v>97</v>
      </c>
      <c r="P466" s="1" t="s">
        <v>133</v>
      </c>
      <c r="V466" s="36" t="s">
        <v>7421</v>
      </c>
      <c r="W466" s="36" t="str">
        <f t="shared" si="18"/>
        <v xml:space="preserve">10000000 </v>
      </c>
      <c r="X466" s="36">
        <f t="shared" si="19"/>
        <v>200000</v>
      </c>
    </row>
    <row r="467" spans="1:24" ht="409.5" x14ac:dyDescent="0.25">
      <c r="A467" t="s">
        <v>7626</v>
      </c>
      <c r="B467" t="s">
        <v>2063</v>
      </c>
      <c r="C467" s="1" t="s">
        <v>2064</v>
      </c>
      <c r="D467" t="s">
        <v>92</v>
      </c>
      <c r="E467" t="s">
        <v>34</v>
      </c>
      <c r="G467" t="s">
        <v>35</v>
      </c>
      <c r="H467" t="s">
        <v>94</v>
      </c>
      <c r="I467" t="s">
        <v>37</v>
      </c>
      <c r="J467" t="s">
        <v>95</v>
      </c>
      <c r="K467" t="s">
        <v>1633</v>
      </c>
      <c r="O467" s="1" t="s">
        <v>126</v>
      </c>
      <c r="P467" t="s">
        <v>29</v>
      </c>
      <c r="V467" s="36" t="s">
        <v>7428</v>
      </c>
      <c r="W467" s="36" t="str">
        <f t="shared" si="18"/>
        <v xml:space="preserve">100000000 </v>
      </c>
      <c r="X467" s="36">
        <f t="shared" si="19"/>
        <v>2000000</v>
      </c>
    </row>
    <row r="468" spans="1:24" ht="409.5" x14ac:dyDescent="0.25">
      <c r="A468" t="s">
        <v>6577</v>
      </c>
      <c r="B468" t="s">
        <v>2065</v>
      </c>
      <c r="C468" s="1" t="s">
        <v>2066</v>
      </c>
      <c r="D468" t="s">
        <v>92</v>
      </c>
      <c r="E468" t="s">
        <v>93</v>
      </c>
      <c r="G468" t="s">
        <v>35</v>
      </c>
      <c r="H468" s="1" t="s">
        <v>1883</v>
      </c>
      <c r="I468" t="s">
        <v>37</v>
      </c>
      <c r="J468" s="1" t="s">
        <v>268</v>
      </c>
      <c r="K468" t="s">
        <v>165</v>
      </c>
      <c r="O468" s="1" t="s">
        <v>126</v>
      </c>
      <c r="P468" t="s">
        <v>29</v>
      </c>
      <c r="V468" s="36" t="s">
        <v>7421</v>
      </c>
      <c r="W468" s="36" t="str">
        <f t="shared" si="18"/>
        <v xml:space="preserve">10000000 </v>
      </c>
      <c r="X468" s="36">
        <f t="shared" si="19"/>
        <v>200000</v>
      </c>
    </row>
    <row r="469" spans="1:24" ht="409.5" x14ac:dyDescent="0.25">
      <c r="A469" t="s">
        <v>7627</v>
      </c>
      <c r="B469" t="s">
        <v>2067</v>
      </c>
      <c r="C469" s="1" t="s">
        <v>2068</v>
      </c>
      <c r="D469" t="s">
        <v>92</v>
      </c>
      <c r="E469" t="s">
        <v>93</v>
      </c>
      <c r="G469" t="s">
        <v>35</v>
      </c>
      <c r="H469" s="1" t="s">
        <v>130</v>
      </c>
      <c r="I469" t="s">
        <v>37</v>
      </c>
      <c r="J469" s="1" t="s">
        <v>131</v>
      </c>
      <c r="K469" t="s">
        <v>165</v>
      </c>
      <c r="O469" s="1" t="s">
        <v>126</v>
      </c>
      <c r="V469" s="36" t="s">
        <v>7421</v>
      </c>
      <c r="W469" s="36" t="str">
        <f t="shared" si="18"/>
        <v xml:space="preserve">10000000 </v>
      </c>
      <c r="X469" s="36">
        <f t="shared" si="19"/>
        <v>200000</v>
      </c>
    </row>
    <row r="470" spans="1:24" ht="409.5" x14ac:dyDescent="0.25">
      <c r="A470" t="s">
        <v>6578</v>
      </c>
      <c r="B470" t="s">
        <v>2069</v>
      </c>
      <c r="C470" s="1" t="s">
        <v>2070</v>
      </c>
      <c r="D470" t="s">
        <v>92</v>
      </c>
      <c r="E470" t="s">
        <v>93</v>
      </c>
      <c r="G470" t="s">
        <v>35</v>
      </c>
      <c r="H470" s="1" t="s">
        <v>130</v>
      </c>
      <c r="I470" t="s">
        <v>37</v>
      </c>
      <c r="J470" s="1" t="s">
        <v>131</v>
      </c>
      <c r="K470" t="s">
        <v>1633</v>
      </c>
      <c r="O470" s="1" t="s">
        <v>97</v>
      </c>
      <c r="P470" s="1" t="s">
        <v>133</v>
      </c>
      <c r="V470" s="36" t="s">
        <v>7428</v>
      </c>
      <c r="W470" s="36" t="str">
        <f t="shared" si="18"/>
        <v xml:space="preserve">100000000 </v>
      </c>
      <c r="X470" s="36">
        <f t="shared" si="19"/>
        <v>2000000</v>
      </c>
    </row>
    <row r="471" spans="1:24" x14ac:dyDescent="0.25">
      <c r="A471" t="s">
        <v>6579</v>
      </c>
      <c r="C471" t="s">
        <v>2071</v>
      </c>
      <c r="D471" t="s">
        <v>77</v>
      </c>
      <c r="E471" t="s">
        <v>2072</v>
      </c>
      <c r="H471" t="s">
        <v>79</v>
      </c>
      <c r="I471" t="s">
        <v>2073</v>
      </c>
      <c r="L471" t="s">
        <v>2074</v>
      </c>
      <c r="M471" t="s">
        <v>2075</v>
      </c>
      <c r="N471" t="s">
        <v>2076</v>
      </c>
      <c r="V471" s="36" t="s">
        <v>10719</v>
      </c>
      <c r="W471" s="36" t="s">
        <v>10719</v>
      </c>
      <c r="X471" s="36" t="s">
        <v>10719</v>
      </c>
    </row>
    <row r="472" spans="1:24" ht="409.5" x14ac:dyDescent="0.25">
      <c r="A472" t="s">
        <v>7628</v>
      </c>
      <c r="B472" t="s">
        <v>2077</v>
      </c>
      <c r="C472" s="1" t="s">
        <v>2078</v>
      </c>
      <c r="D472" t="s">
        <v>92</v>
      </c>
      <c r="E472" t="s">
        <v>93</v>
      </c>
      <c r="G472" t="s">
        <v>35</v>
      </c>
      <c r="H472" s="1" t="s">
        <v>1883</v>
      </c>
      <c r="I472" t="s">
        <v>37</v>
      </c>
      <c r="J472" s="1" t="s">
        <v>268</v>
      </c>
      <c r="K472" t="s">
        <v>165</v>
      </c>
      <c r="O472" s="1" t="s">
        <v>126</v>
      </c>
      <c r="P472" t="s">
        <v>127</v>
      </c>
      <c r="V472" s="36" t="s">
        <v>7421</v>
      </c>
      <c r="W472" s="36" t="str">
        <f t="shared" ref="W472:W510" si="20">IF(V472="","",IF(IFERROR(SEARCH("confidential",V472),0)=0,IF(IFERROR(SEARCH("Intermediate",V472),0)=0,RIGHT(V472,LEN(V472)-SEARCH("-",V472)-1),V472),V472))</f>
        <v xml:space="preserve">10000000 </v>
      </c>
      <c r="X472" s="36">
        <f t="shared" ref="X472:X510" si="21">IF(IFERROR(SEARCH("intermediate",W472),999)=999,IFERROR(W472*0.02,""),0)</f>
        <v>200000</v>
      </c>
    </row>
    <row r="473" spans="1:24" ht="390" x14ac:dyDescent="0.25">
      <c r="A473" t="s">
        <v>3057</v>
      </c>
      <c r="B473" t="s">
        <v>2079</v>
      </c>
      <c r="C473" s="1" t="s">
        <v>2080</v>
      </c>
      <c r="D473" t="s">
        <v>99</v>
      </c>
      <c r="E473" t="s">
        <v>34</v>
      </c>
      <c r="F473" t="s">
        <v>57</v>
      </c>
      <c r="G473" t="s">
        <v>35</v>
      </c>
      <c r="H473" s="1" t="s">
        <v>100</v>
      </c>
      <c r="I473" t="s">
        <v>37</v>
      </c>
      <c r="J473" s="1" t="s">
        <v>101</v>
      </c>
      <c r="K473" t="s">
        <v>103</v>
      </c>
      <c r="O473" s="1" t="s">
        <v>632</v>
      </c>
      <c r="P473" t="s">
        <v>490</v>
      </c>
      <c r="Q473" s="1" t="s">
        <v>633</v>
      </c>
      <c r="V473" s="36" t="s">
        <v>7418</v>
      </c>
      <c r="W473" s="36" t="str">
        <f t="shared" si="20"/>
        <v xml:space="preserve">10 </v>
      </c>
      <c r="X473" s="36">
        <f t="shared" si="21"/>
        <v>0.2</v>
      </c>
    </row>
    <row r="474" spans="1:24" ht="120" x14ac:dyDescent="0.25">
      <c r="A474" t="s">
        <v>6580</v>
      </c>
      <c r="B474" t="s">
        <v>2081</v>
      </c>
      <c r="C474" t="s">
        <v>2082</v>
      </c>
      <c r="D474" t="s">
        <v>909</v>
      </c>
      <c r="E474" t="s">
        <v>910</v>
      </c>
      <c r="H474" s="1" t="s">
        <v>911</v>
      </c>
      <c r="I474" t="s">
        <v>912</v>
      </c>
      <c r="J474" s="1" t="s">
        <v>913</v>
      </c>
      <c r="L474" t="s">
        <v>914</v>
      </c>
      <c r="M474" t="s">
        <v>915</v>
      </c>
      <c r="N474" t="s">
        <v>916</v>
      </c>
      <c r="V474" s="36" t="s">
        <v>10719</v>
      </c>
      <c r="W474" s="36" t="s">
        <v>10719</v>
      </c>
      <c r="X474" s="36" t="s">
        <v>10719</v>
      </c>
    </row>
    <row r="475" spans="1:24" ht="75" x14ac:dyDescent="0.25">
      <c r="A475" t="s">
        <v>7629</v>
      </c>
      <c r="B475" t="s">
        <v>2083</v>
      </c>
      <c r="C475" t="s">
        <v>2084</v>
      </c>
      <c r="D475" t="s">
        <v>389</v>
      </c>
      <c r="E475" t="s">
        <v>34</v>
      </c>
      <c r="H475" s="1" t="s">
        <v>2085</v>
      </c>
      <c r="I475" t="s">
        <v>2086</v>
      </c>
      <c r="J475" s="1" t="s">
        <v>2087</v>
      </c>
      <c r="V475" s="36" t="s">
        <v>10719</v>
      </c>
      <c r="W475" s="36" t="s">
        <v>10719</v>
      </c>
      <c r="X475" s="36" t="s">
        <v>10719</v>
      </c>
    </row>
    <row r="476" spans="1:24" ht="409.5" x14ac:dyDescent="0.25">
      <c r="A476" t="s">
        <v>6584</v>
      </c>
      <c r="B476" t="s">
        <v>2088</v>
      </c>
      <c r="C476" s="1" t="s">
        <v>2089</v>
      </c>
      <c r="D476" t="s">
        <v>92</v>
      </c>
      <c r="E476" t="s">
        <v>34</v>
      </c>
      <c r="G476" t="s">
        <v>35</v>
      </c>
      <c r="H476" t="s">
        <v>94</v>
      </c>
      <c r="I476" t="s">
        <v>37</v>
      </c>
      <c r="J476" t="s">
        <v>95</v>
      </c>
      <c r="K476" t="s">
        <v>165</v>
      </c>
      <c r="O476" s="1" t="s">
        <v>126</v>
      </c>
      <c r="P476" t="s">
        <v>29</v>
      </c>
      <c r="V476" s="36" t="s">
        <v>7421</v>
      </c>
      <c r="W476" s="36" t="str">
        <f t="shared" si="20"/>
        <v xml:space="preserve">10000000 </v>
      </c>
      <c r="X476" s="36">
        <f t="shared" si="21"/>
        <v>200000</v>
      </c>
    </row>
    <row r="477" spans="1:24" ht="409.5" x14ac:dyDescent="0.25">
      <c r="A477" t="s">
        <v>6585</v>
      </c>
      <c r="B477" t="s">
        <v>2090</v>
      </c>
      <c r="C477" s="1" t="s">
        <v>2091</v>
      </c>
      <c r="D477" t="s">
        <v>92</v>
      </c>
      <c r="E477" t="s">
        <v>34</v>
      </c>
      <c r="G477" t="s">
        <v>35</v>
      </c>
      <c r="H477" t="s">
        <v>94</v>
      </c>
      <c r="I477" t="s">
        <v>37</v>
      </c>
      <c r="J477" t="s">
        <v>95</v>
      </c>
      <c r="K477" t="s">
        <v>165</v>
      </c>
      <c r="O477" s="1" t="s">
        <v>126</v>
      </c>
      <c r="P477" t="s">
        <v>29</v>
      </c>
      <c r="V477" s="36" t="s">
        <v>7421</v>
      </c>
      <c r="W477" s="36" t="str">
        <f t="shared" si="20"/>
        <v xml:space="preserve">10000000 </v>
      </c>
      <c r="X477" s="36">
        <f t="shared" si="21"/>
        <v>200000</v>
      </c>
    </row>
    <row r="478" spans="1:24" ht="409.5" x14ac:dyDescent="0.25">
      <c r="A478" t="s">
        <v>6586</v>
      </c>
      <c r="B478" t="s">
        <v>2092</v>
      </c>
      <c r="C478" s="1" t="s">
        <v>2093</v>
      </c>
      <c r="D478" t="s">
        <v>92</v>
      </c>
      <c r="E478" t="s">
        <v>34</v>
      </c>
      <c r="G478" t="s">
        <v>35</v>
      </c>
      <c r="H478" t="s">
        <v>94</v>
      </c>
      <c r="I478" t="s">
        <v>37</v>
      </c>
      <c r="J478" t="s">
        <v>95</v>
      </c>
      <c r="K478" t="s">
        <v>1633</v>
      </c>
      <c r="O478" s="1" t="s">
        <v>126</v>
      </c>
      <c r="P478" t="s">
        <v>29</v>
      </c>
      <c r="V478" s="36" t="s">
        <v>7428</v>
      </c>
      <c r="W478" s="36" t="str">
        <f t="shared" si="20"/>
        <v xml:space="preserve">100000000 </v>
      </c>
      <c r="X478" s="36">
        <f t="shared" si="21"/>
        <v>2000000</v>
      </c>
    </row>
    <row r="479" spans="1:24" ht="60" x14ac:dyDescent="0.25">
      <c r="A479" t="s">
        <v>6587</v>
      </c>
      <c r="B479" t="s">
        <v>2094</v>
      </c>
      <c r="C479" t="s">
        <v>2095</v>
      </c>
      <c r="D479" t="s">
        <v>321</v>
      </c>
      <c r="E479" t="s">
        <v>34</v>
      </c>
      <c r="H479" s="1" t="s">
        <v>2096</v>
      </c>
      <c r="I479" t="s">
        <v>2097</v>
      </c>
      <c r="J479" s="1" t="s">
        <v>2098</v>
      </c>
      <c r="M479" t="s">
        <v>2099</v>
      </c>
      <c r="N479" t="s">
        <v>2100</v>
      </c>
      <c r="V479" s="36" t="s">
        <v>10719</v>
      </c>
      <c r="W479" s="36" t="s">
        <v>10719</v>
      </c>
      <c r="X479" s="36" t="s">
        <v>10719</v>
      </c>
    </row>
    <row r="480" spans="1:24" ht="75" x14ac:dyDescent="0.25">
      <c r="A480" t="s">
        <v>7630</v>
      </c>
      <c r="B480" t="s">
        <v>2101</v>
      </c>
      <c r="C480" t="s">
        <v>2102</v>
      </c>
      <c r="D480" t="s">
        <v>67</v>
      </c>
      <c r="E480" t="s">
        <v>34</v>
      </c>
      <c r="G480" t="s">
        <v>185</v>
      </c>
      <c r="H480" s="1" t="s">
        <v>2103</v>
      </c>
      <c r="I480" t="s">
        <v>2104</v>
      </c>
      <c r="J480" s="1" t="s">
        <v>2105</v>
      </c>
      <c r="K480" t="s">
        <v>189</v>
      </c>
      <c r="V480" s="36" t="s">
        <v>189</v>
      </c>
      <c r="W480" s="36" t="str">
        <f t="shared" si="20"/>
        <v>Tonnage Data Confidential</v>
      </c>
      <c r="X480" s="36" t="str">
        <f t="shared" si="21"/>
        <v/>
      </c>
    </row>
    <row r="481" spans="1:24" ht="409.5" x14ac:dyDescent="0.25">
      <c r="A481" t="s">
        <v>3293</v>
      </c>
      <c r="B481" t="s">
        <v>2106</v>
      </c>
      <c r="C481" t="s">
        <v>2107</v>
      </c>
      <c r="E481" t="s">
        <v>34</v>
      </c>
      <c r="F481" t="s">
        <v>32</v>
      </c>
      <c r="G481" t="s">
        <v>118</v>
      </c>
      <c r="H481" s="1" t="s">
        <v>2108</v>
      </c>
      <c r="I481" t="s">
        <v>2109</v>
      </c>
      <c r="J481" s="1" t="s">
        <v>2110</v>
      </c>
      <c r="K481" t="s">
        <v>165</v>
      </c>
      <c r="M481" t="s">
        <v>2111</v>
      </c>
      <c r="N481" t="s">
        <v>2112</v>
      </c>
      <c r="O481" s="1" t="s">
        <v>2113</v>
      </c>
      <c r="P481" s="1" t="s">
        <v>2114</v>
      </c>
      <c r="R481" t="s">
        <v>2115</v>
      </c>
      <c r="V481" s="36" t="s">
        <v>7421</v>
      </c>
      <c r="W481" s="36" t="str">
        <f t="shared" si="20"/>
        <v xml:space="preserve">10000000 </v>
      </c>
      <c r="X481" s="36">
        <f t="shared" si="21"/>
        <v>200000</v>
      </c>
    </row>
    <row r="482" spans="1:24" ht="405" x14ac:dyDescent="0.25">
      <c r="A482" t="s">
        <v>6589</v>
      </c>
      <c r="B482" t="s">
        <v>2116</v>
      </c>
      <c r="C482" t="s">
        <v>2117</v>
      </c>
      <c r="E482" t="s">
        <v>240</v>
      </c>
      <c r="G482" t="s">
        <v>35</v>
      </c>
      <c r="H482" t="s">
        <v>2118</v>
      </c>
      <c r="I482" s="1" t="s">
        <v>2119</v>
      </c>
      <c r="J482" t="s">
        <v>2120</v>
      </c>
      <c r="V482" s="36" t="s">
        <v>10719</v>
      </c>
      <c r="W482" s="36" t="s">
        <v>10719</v>
      </c>
      <c r="X482" s="36" t="s">
        <v>10719</v>
      </c>
    </row>
    <row r="483" spans="1:24" x14ac:dyDescent="0.25">
      <c r="A483" t="s">
        <v>3113</v>
      </c>
      <c r="B483" t="s">
        <v>2121</v>
      </c>
      <c r="C483" t="s">
        <v>2122</v>
      </c>
      <c r="D483" t="s">
        <v>452</v>
      </c>
      <c r="E483" t="s">
        <v>34</v>
      </c>
      <c r="F483" t="s">
        <v>57</v>
      </c>
      <c r="H483" t="s">
        <v>58</v>
      </c>
      <c r="I483" t="s">
        <v>2123</v>
      </c>
      <c r="J483" t="s">
        <v>2124</v>
      </c>
      <c r="V483" s="36" t="s">
        <v>10719</v>
      </c>
      <c r="W483" s="36" t="s">
        <v>10719</v>
      </c>
      <c r="X483" s="36" t="s">
        <v>10719</v>
      </c>
    </row>
    <row r="484" spans="1:24" x14ac:dyDescent="0.25">
      <c r="A484" t="s">
        <v>7631</v>
      </c>
      <c r="C484" t="s">
        <v>2125</v>
      </c>
      <c r="D484" t="s">
        <v>77</v>
      </c>
      <c r="E484" t="s">
        <v>78</v>
      </c>
      <c r="F484" t="s">
        <v>57</v>
      </c>
      <c r="H484" t="s">
        <v>79</v>
      </c>
      <c r="I484" t="s">
        <v>80</v>
      </c>
      <c r="V484" s="36" t="s">
        <v>10719</v>
      </c>
      <c r="W484" s="36" t="s">
        <v>10719</v>
      </c>
      <c r="X484" s="36" t="s">
        <v>10719</v>
      </c>
    </row>
    <row r="485" spans="1:24" ht="409.5" x14ac:dyDescent="0.25">
      <c r="A485" t="s">
        <v>6591</v>
      </c>
      <c r="B485" t="s">
        <v>2126</v>
      </c>
      <c r="C485" s="1" t="s">
        <v>2127</v>
      </c>
      <c r="D485" t="s">
        <v>92</v>
      </c>
      <c r="E485" t="s">
        <v>93</v>
      </c>
      <c r="G485" t="s">
        <v>35</v>
      </c>
      <c r="H485" t="s">
        <v>94</v>
      </c>
      <c r="I485" t="s">
        <v>37</v>
      </c>
      <c r="J485" t="s">
        <v>95</v>
      </c>
      <c r="K485" t="s">
        <v>96</v>
      </c>
      <c r="O485" s="1" t="s">
        <v>97</v>
      </c>
      <c r="P485" s="1" t="s">
        <v>141</v>
      </c>
      <c r="V485" s="36" t="s">
        <v>7417</v>
      </c>
      <c r="W485" s="36" t="str">
        <f t="shared" si="20"/>
        <v xml:space="preserve">10000 </v>
      </c>
      <c r="X485" s="36">
        <f t="shared" si="21"/>
        <v>200</v>
      </c>
    </row>
    <row r="486" spans="1:24" ht="409.5" x14ac:dyDescent="0.25">
      <c r="A486" t="s">
        <v>6592</v>
      </c>
      <c r="B486" t="s">
        <v>2128</v>
      </c>
      <c r="C486" s="1" t="s">
        <v>2129</v>
      </c>
      <c r="D486" t="s">
        <v>92</v>
      </c>
      <c r="E486" t="s">
        <v>93</v>
      </c>
      <c r="G486" t="s">
        <v>35</v>
      </c>
      <c r="H486" t="s">
        <v>94</v>
      </c>
      <c r="I486" t="s">
        <v>37</v>
      </c>
      <c r="J486" t="s">
        <v>95</v>
      </c>
      <c r="K486" t="s">
        <v>119</v>
      </c>
      <c r="O486" s="1" t="s">
        <v>97</v>
      </c>
      <c r="P486" s="1" t="s">
        <v>141</v>
      </c>
      <c r="V486" s="36" t="s">
        <v>7419</v>
      </c>
      <c r="W486" s="36" t="str">
        <f t="shared" si="20"/>
        <v xml:space="preserve">100000 </v>
      </c>
      <c r="X486" s="36">
        <f t="shared" si="21"/>
        <v>2000</v>
      </c>
    </row>
    <row r="487" spans="1:24" ht="409.5" x14ac:dyDescent="0.25">
      <c r="A487" t="s">
        <v>6593</v>
      </c>
      <c r="B487" t="s">
        <v>2130</v>
      </c>
      <c r="C487" s="1" t="s">
        <v>2131</v>
      </c>
      <c r="D487" t="s">
        <v>92</v>
      </c>
      <c r="E487" t="s">
        <v>93</v>
      </c>
      <c r="G487" t="s">
        <v>35</v>
      </c>
      <c r="H487" t="s">
        <v>94</v>
      </c>
      <c r="I487" t="s">
        <v>37</v>
      </c>
      <c r="J487" t="s">
        <v>95</v>
      </c>
      <c r="K487" t="s">
        <v>60</v>
      </c>
      <c r="O487" s="1" t="s">
        <v>97</v>
      </c>
      <c r="P487" s="1" t="s">
        <v>138</v>
      </c>
      <c r="V487" s="36" t="s">
        <v>7415</v>
      </c>
      <c r="W487" s="36" t="str">
        <f t="shared" si="20"/>
        <v xml:space="preserve">1000000 </v>
      </c>
      <c r="X487" s="36">
        <f t="shared" si="21"/>
        <v>20000</v>
      </c>
    </row>
    <row r="488" spans="1:24" x14ac:dyDescent="0.25">
      <c r="A488" t="s">
        <v>6594</v>
      </c>
      <c r="B488" t="s">
        <v>2132</v>
      </c>
      <c r="C488" t="s">
        <v>2133</v>
      </c>
      <c r="D488" t="s">
        <v>77</v>
      </c>
      <c r="E488" t="s">
        <v>78</v>
      </c>
      <c r="F488" t="s">
        <v>57</v>
      </c>
      <c r="G488" t="s">
        <v>35</v>
      </c>
      <c r="H488" t="s">
        <v>79</v>
      </c>
      <c r="I488" t="s">
        <v>80</v>
      </c>
      <c r="K488" t="s">
        <v>39</v>
      </c>
      <c r="V488" s="36" t="s">
        <v>7413</v>
      </c>
      <c r="W488" s="36" t="str">
        <f t="shared" si="20"/>
        <v xml:space="preserve">1000 </v>
      </c>
      <c r="X488" s="36">
        <f t="shared" si="21"/>
        <v>20</v>
      </c>
    </row>
    <row r="489" spans="1:24" ht="45" x14ac:dyDescent="0.25">
      <c r="A489" t="s">
        <v>3086</v>
      </c>
      <c r="B489" t="s">
        <v>2134</v>
      </c>
      <c r="C489" s="1" t="s">
        <v>2135</v>
      </c>
      <c r="D489" t="s">
        <v>909</v>
      </c>
      <c r="E489" t="s">
        <v>1160</v>
      </c>
      <c r="F489" t="s">
        <v>57</v>
      </c>
      <c r="H489" t="s">
        <v>960</v>
      </c>
      <c r="I489" t="s">
        <v>37</v>
      </c>
      <c r="J489" t="s">
        <v>960</v>
      </c>
      <c r="V489" s="36" t="s">
        <v>10719</v>
      </c>
      <c r="W489" s="36" t="s">
        <v>10719</v>
      </c>
      <c r="X489" s="36" t="s">
        <v>10719</v>
      </c>
    </row>
    <row r="490" spans="1:24" x14ac:dyDescent="0.25">
      <c r="A490" t="s">
        <v>7632</v>
      </c>
      <c r="C490" t="s">
        <v>2136</v>
      </c>
      <c r="D490" t="s">
        <v>77</v>
      </c>
      <c r="E490" t="s">
        <v>78</v>
      </c>
      <c r="F490" t="s">
        <v>57</v>
      </c>
      <c r="H490" t="s">
        <v>79</v>
      </c>
      <c r="I490" t="s">
        <v>80</v>
      </c>
      <c r="V490" s="36" t="s">
        <v>10719</v>
      </c>
      <c r="W490" s="36" t="s">
        <v>10719</v>
      </c>
      <c r="X490" s="36" t="s">
        <v>10719</v>
      </c>
    </row>
    <row r="491" spans="1:24" x14ac:dyDescent="0.25">
      <c r="A491" t="s">
        <v>6295</v>
      </c>
      <c r="B491" t="s">
        <v>2137</v>
      </c>
      <c r="C491" t="s">
        <v>2138</v>
      </c>
      <c r="D491" t="s">
        <v>77</v>
      </c>
      <c r="E491" t="s">
        <v>200</v>
      </c>
      <c r="F491" t="s">
        <v>102</v>
      </c>
      <c r="H491" t="s">
        <v>79</v>
      </c>
      <c r="I491" t="s">
        <v>1102</v>
      </c>
      <c r="L491" t="s">
        <v>203</v>
      </c>
      <c r="M491" t="s">
        <v>204</v>
      </c>
      <c r="N491" t="s">
        <v>205</v>
      </c>
      <c r="V491" s="36" t="s">
        <v>10719</v>
      </c>
      <c r="W491" s="36" t="s">
        <v>10719</v>
      </c>
      <c r="X491" s="36" t="s">
        <v>10719</v>
      </c>
    </row>
    <row r="492" spans="1:24" ht="75" x14ac:dyDescent="0.25">
      <c r="A492" t="s">
        <v>4920</v>
      </c>
      <c r="B492" t="s">
        <v>2139</v>
      </c>
      <c r="C492" t="s">
        <v>2140</v>
      </c>
      <c r="D492" t="s">
        <v>77</v>
      </c>
      <c r="E492" t="s">
        <v>2141</v>
      </c>
      <c r="F492" t="s">
        <v>265</v>
      </c>
      <c r="G492" t="s">
        <v>35</v>
      </c>
      <c r="H492" t="s">
        <v>421</v>
      </c>
      <c r="I492" t="s">
        <v>2142</v>
      </c>
      <c r="K492" t="s">
        <v>71</v>
      </c>
      <c r="L492" t="s">
        <v>2143</v>
      </c>
      <c r="M492" t="s">
        <v>2144</v>
      </c>
      <c r="N492" t="s">
        <v>2145</v>
      </c>
      <c r="P492" s="1" t="s">
        <v>1638</v>
      </c>
      <c r="V492" s="36" t="s">
        <v>7416</v>
      </c>
      <c r="W492" s="36" t="str">
        <f t="shared" si="20"/>
        <v xml:space="preserve">100 </v>
      </c>
      <c r="X492" s="36">
        <f t="shared" si="21"/>
        <v>2</v>
      </c>
    </row>
    <row r="493" spans="1:24" ht="75" x14ac:dyDescent="0.25">
      <c r="A493" t="s">
        <v>7633</v>
      </c>
      <c r="B493" t="s">
        <v>2146</v>
      </c>
      <c r="C493" t="s">
        <v>2147</v>
      </c>
      <c r="D493" t="s">
        <v>106</v>
      </c>
      <c r="E493" t="s">
        <v>34</v>
      </c>
      <c r="H493" s="1" t="s">
        <v>1538</v>
      </c>
      <c r="I493" t="s">
        <v>37</v>
      </c>
      <c r="J493" s="1" t="s">
        <v>1539</v>
      </c>
      <c r="V493" s="36" t="s">
        <v>10719</v>
      </c>
      <c r="W493" s="36" t="s">
        <v>10719</v>
      </c>
      <c r="X493" s="36" t="s">
        <v>10719</v>
      </c>
    </row>
    <row r="494" spans="1:24" ht="90" x14ac:dyDescent="0.25">
      <c r="A494" t="s">
        <v>6600</v>
      </c>
      <c r="C494" t="s">
        <v>2148</v>
      </c>
      <c r="D494" t="s">
        <v>77</v>
      </c>
      <c r="E494" t="s">
        <v>240</v>
      </c>
      <c r="H494" s="1" t="s">
        <v>563</v>
      </c>
      <c r="I494" t="s">
        <v>2149</v>
      </c>
      <c r="J494" s="1" t="s">
        <v>564</v>
      </c>
      <c r="V494" s="36" t="s">
        <v>10719</v>
      </c>
      <c r="W494" s="36" t="s">
        <v>10719</v>
      </c>
      <c r="X494" s="36" t="s">
        <v>10719</v>
      </c>
    </row>
    <row r="495" spans="1:24" ht="45" x14ac:dyDescent="0.25">
      <c r="A495" t="s">
        <v>7634</v>
      </c>
      <c r="B495" t="s">
        <v>2150</v>
      </c>
      <c r="C495" t="s">
        <v>2151</v>
      </c>
      <c r="D495" t="s">
        <v>106</v>
      </c>
      <c r="E495" t="s">
        <v>34</v>
      </c>
      <c r="H495" s="1" t="s">
        <v>515</v>
      </c>
      <c r="I495" t="s">
        <v>2152</v>
      </c>
      <c r="J495" s="1" t="s">
        <v>517</v>
      </c>
      <c r="V495" s="36" t="s">
        <v>10719</v>
      </c>
      <c r="W495" s="36" t="s">
        <v>10719</v>
      </c>
      <c r="X495" s="36" t="s">
        <v>10719</v>
      </c>
    </row>
    <row r="496" spans="1:24" ht="409.5" x14ac:dyDescent="0.25">
      <c r="A496" t="s">
        <v>6601</v>
      </c>
      <c r="B496" t="s">
        <v>2153</v>
      </c>
      <c r="C496" s="1" t="s">
        <v>2154</v>
      </c>
      <c r="D496" t="s">
        <v>92</v>
      </c>
      <c r="E496" t="s">
        <v>93</v>
      </c>
      <c r="G496" t="s">
        <v>35</v>
      </c>
      <c r="H496" t="s">
        <v>94</v>
      </c>
      <c r="I496" t="s">
        <v>37</v>
      </c>
      <c r="J496" t="s">
        <v>95</v>
      </c>
      <c r="K496" t="s">
        <v>1633</v>
      </c>
      <c r="O496" s="1" t="s">
        <v>97</v>
      </c>
      <c r="P496" s="1" t="s">
        <v>2155</v>
      </c>
      <c r="V496" s="36" t="s">
        <v>7428</v>
      </c>
      <c r="W496" s="36" t="str">
        <f t="shared" si="20"/>
        <v xml:space="preserve">100000000 </v>
      </c>
      <c r="X496" s="36">
        <f t="shared" si="21"/>
        <v>2000000</v>
      </c>
    </row>
    <row r="497" spans="1:24" ht="409.5" x14ac:dyDescent="0.25">
      <c r="A497" t="s">
        <v>3291</v>
      </c>
      <c r="B497" t="s">
        <v>2156</v>
      </c>
      <c r="C497" t="s">
        <v>2157</v>
      </c>
      <c r="E497" t="s">
        <v>116</v>
      </c>
      <c r="F497" t="s">
        <v>32</v>
      </c>
      <c r="G497" t="s">
        <v>35</v>
      </c>
      <c r="H497" s="1" t="s">
        <v>2158</v>
      </c>
      <c r="I497" t="s">
        <v>2159</v>
      </c>
      <c r="J497" s="1" t="s">
        <v>1486</v>
      </c>
      <c r="K497" t="s">
        <v>47</v>
      </c>
      <c r="O497" s="1" t="s">
        <v>2160</v>
      </c>
      <c r="P497" s="1" t="s">
        <v>2161</v>
      </c>
      <c r="Q497" t="s">
        <v>882</v>
      </c>
      <c r="R497" t="s">
        <v>2162</v>
      </c>
      <c r="V497" s="36" t="s">
        <v>7414</v>
      </c>
      <c r="W497" s="21">
        <v>10000000</v>
      </c>
      <c r="X497" s="36">
        <f t="shared" si="21"/>
        <v>200000</v>
      </c>
    </row>
    <row r="498" spans="1:24" ht="409.5" x14ac:dyDescent="0.25">
      <c r="A498" t="s">
        <v>3098</v>
      </c>
      <c r="B498" t="s">
        <v>2163</v>
      </c>
      <c r="C498" t="s">
        <v>2164</v>
      </c>
      <c r="D498" t="s">
        <v>614</v>
      </c>
      <c r="E498" t="s">
        <v>116</v>
      </c>
      <c r="F498" t="s">
        <v>57</v>
      </c>
      <c r="G498" t="s">
        <v>118</v>
      </c>
      <c r="H498" t="s">
        <v>58</v>
      </c>
      <c r="I498" t="s">
        <v>2165</v>
      </c>
      <c r="J498" t="s">
        <v>2166</v>
      </c>
      <c r="K498" t="s">
        <v>71</v>
      </c>
      <c r="O498" s="1" t="s">
        <v>117</v>
      </c>
      <c r="P498" s="1" t="s">
        <v>878</v>
      </c>
      <c r="R498" t="s">
        <v>2167</v>
      </c>
      <c r="V498" s="36" t="s">
        <v>7416</v>
      </c>
      <c r="W498" s="36" t="str">
        <f t="shared" si="20"/>
        <v xml:space="preserve">100 </v>
      </c>
      <c r="X498" s="36">
        <f t="shared" si="21"/>
        <v>2</v>
      </c>
    </row>
    <row r="499" spans="1:24" ht="409.5" x14ac:dyDescent="0.25">
      <c r="A499" t="s">
        <v>4231</v>
      </c>
      <c r="B499" t="s">
        <v>2168</v>
      </c>
      <c r="C499" t="s">
        <v>2169</v>
      </c>
      <c r="E499" t="s">
        <v>2170</v>
      </c>
      <c r="F499" t="s">
        <v>265</v>
      </c>
      <c r="G499" t="s">
        <v>118</v>
      </c>
      <c r="H499" s="1" t="s">
        <v>2171</v>
      </c>
      <c r="I499" t="s">
        <v>2172</v>
      </c>
      <c r="J499" s="1" t="s">
        <v>2173</v>
      </c>
      <c r="K499" t="s">
        <v>60</v>
      </c>
      <c r="L499" t="s">
        <v>2174</v>
      </c>
      <c r="M499" t="s">
        <v>2175</v>
      </c>
      <c r="N499" t="s">
        <v>2176</v>
      </c>
      <c r="O499" s="1" t="s">
        <v>28</v>
      </c>
      <c r="P499" s="1" t="s">
        <v>2177</v>
      </c>
      <c r="V499" s="36" t="s">
        <v>7415</v>
      </c>
      <c r="W499" s="36" t="str">
        <f t="shared" si="20"/>
        <v xml:space="preserve">1000000 </v>
      </c>
      <c r="X499" s="36">
        <f t="shared" si="21"/>
        <v>20000</v>
      </c>
    </row>
    <row r="500" spans="1:24" ht="409.5" x14ac:dyDescent="0.25">
      <c r="A500" t="s">
        <v>4235</v>
      </c>
      <c r="B500" t="s">
        <v>2178</v>
      </c>
      <c r="C500" t="s">
        <v>2179</v>
      </c>
      <c r="D500" t="s">
        <v>67</v>
      </c>
      <c r="E500" t="s">
        <v>34</v>
      </c>
      <c r="F500" t="s">
        <v>265</v>
      </c>
      <c r="G500" t="s">
        <v>118</v>
      </c>
      <c r="H500" s="1" t="s">
        <v>2180</v>
      </c>
      <c r="I500" t="s">
        <v>37</v>
      </c>
      <c r="J500" s="1" t="s">
        <v>2181</v>
      </c>
      <c r="K500" t="s">
        <v>1327</v>
      </c>
      <c r="O500" s="1" t="s">
        <v>2182</v>
      </c>
      <c r="P500" s="1" t="s">
        <v>2183</v>
      </c>
      <c r="Q500" t="s">
        <v>370</v>
      </c>
      <c r="R500" t="s">
        <v>2184</v>
      </c>
      <c r="V500" s="36" t="s">
        <v>7427</v>
      </c>
      <c r="W500" s="36" t="e">
        <f t="shared" si="20"/>
        <v>#VALUE!</v>
      </c>
      <c r="X500" s="36" t="str">
        <f t="shared" si="21"/>
        <v/>
      </c>
    </row>
    <row r="501" spans="1:24" ht="300" x14ac:dyDescent="0.25">
      <c r="A501" t="s">
        <v>5958</v>
      </c>
      <c r="B501" t="s">
        <v>2185</v>
      </c>
      <c r="C501" t="s">
        <v>2186</v>
      </c>
      <c r="E501" t="s">
        <v>34</v>
      </c>
      <c r="G501" t="s">
        <v>21</v>
      </c>
      <c r="H501" s="1" t="s">
        <v>2187</v>
      </c>
      <c r="I501" t="s">
        <v>2188</v>
      </c>
      <c r="J501" s="1" t="s">
        <v>2189</v>
      </c>
      <c r="K501" t="s">
        <v>25</v>
      </c>
      <c r="O501" s="1" t="s">
        <v>28</v>
      </c>
      <c r="P501" t="s">
        <v>29</v>
      </c>
      <c r="V501" s="36" t="s">
        <v>25</v>
      </c>
      <c r="W501" s="36" t="str">
        <f t="shared" si="20"/>
        <v>Intermediate Use Only</v>
      </c>
      <c r="X501" s="36">
        <f t="shared" si="21"/>
        <v>0</v>
      </c>
    </row>
    <row r="502" spans="1:24" ht="105" x14ac:dyDescent="0.25">
      <c r="A502" t="s">
        <v>5960</v>
      </c>
      <c r="B502" t="s">
        <v>2190</v>
      </c>
      <c r="C502" t="s">
        <v>2191</v>
      </c>
      <c r="D502" t="s">
        <v>67</v>
      </c>
      <c r="E502" t="s">
        <v>34</v>
      </c>
      <c r="G502" t="s">
        <v>21</v>
      </c>
      <c r="H502" s="1" t="s">
        <v>2192</v>
      </c>
      <c r="I502" t="s">
        <v>2193</v>
      </c>
      <c r="J502" s="1" t="s">
        <v>2194</v>
      </c>
      <c r="K502" t="s">
        <v>25</v>
      </c>
      <c r="O502" t="s">
        <v>89</v>
      </c>
      <c r="V502" s="36" t="s">
        <v>25</v>
      </c>
      <c r="W502" s="36" t="str">
        <f t="shared" si="20"/>
        <v>Intermediate Use Only</v>
      </c>
      <c r="X502" s="36">
        <f t="shared" si="21"/>
        <v>0</v>
      </c>
    </row>
    <row r="503" spans="1:24" ht="409.5" x14ac:dyDescent="0.25">
      <c r="A503" t="s">
        <v>3080</v>
      </c>
      <c r="B503" t="s">
        <v>2195</v>
      </c>
      <c r="C503" t="s">
        <v>2196</v>
      </c>
      <c r="D503" t="s">
        <v>67</v>
      </c>
      <c r="E503" t="s">
        <v>34</v>
      </c>
      <c r="F503" t="s">
        <v>57</v>
      </c>
      <c r="G503" t="s">
        <v>118</v>
      </c>
      <c r="H503" s="1" t="s">
        <v>2197</v>
      </c>
      <c r="I503" t="s">
        <v>2198</v>
      </c>
      <c r="J503" s="1" t="s">
        <v>2199</v>
      </c>
      <c r="K503" t="s">
        <v>1327</v>
      </c>
      <c r="O503" s="1" t="s">
        <v>2200</v>
      </c>
      <c r="P503" s="1" t="s">
        <v>2201</v>
      </c>
      <c r="V503" s="36" t="s">
        <v>7427</v>
      </c>
      <c r="W503" s="36" t="e">
        <f t="shared" si="20"/>
        <v>#VALUE!</v>
      </c>
      <c r="X503" s="36" t="str">
        <f t="shared" si="21"/>
        <v/>
      </c>
    </row>
    <row r="504" spans="1:24" ht="75" x14ac:dyDescent="0.25">
      <c r="A504" s="41">
        <v>2093666</v>
      </c>
      <c r="B504" t="s">
        <v>2202</v>
      </c>
      <c r="C504" t="s">
        <v>2203</v>
      </c>
      <c r="D504" t="s">
        <v>56</v>
      </c>
      <c r="E504" t="s">
        <v>34</v>
      </c>
      <c r="F504" t="s">
        <v>57</v>
      </c>
      <c r="H504" s="1" t="s">
        <v>191</v>
      </c>
      <c r="I504" t="s">
        <v>37</v>
      </c>
      <c r="J504" s="1" t="s">
        <v>192</v>
      </c>
      <c r="V504" s="36" t="s">
        <v>10719</v>
      </c>
      <c r="W504" s="36" t="s">
        <v>10719</v>
      </c>
      <c r="X504" s="36" t="s">
        <v>10719</v>
      </c>
    </row>
    <row r="505" spans="1:24" ht="105" x14ac:dyDescent="0.25">
      <c r="A505" t="s">
        <v>7635</v>
      </c>
      <c r="B505" t="s">
        <v>2204</v>
      </c>
      <c r="C505" t="s">
        <v>2205</v>
      </c>
      <c r="D505" t="s">
        <v>67</v>
      </c>
      <c r="E505" t="s">
        <v>34</v>
      </c>
      <c r="H505" s="1" t="s">
        <v>2206</v>
      </c>
      <c r="I505" t="s">
        <v>2207</v>
      </c>
      <c r="J505" s="1" t="s">
        <v>2208</v>
      </c>
      <c r="V505" s="36" t="s">
        <v>10719</v>
      </c>
      <c r="W505" s="36" t="s">
        <v>10719</v>
      </c>
      <c r="X505" s="36" t="s">
        <v>10719</v>
      </c>
    </row>
    <row r="506" spans="1:24" ht="409.5" x14ac:dyDescent="0.25">
      <c r="A506" t="s">
        <v>3111</v>
      </c>
      <c r="B506" t="s">
        <v>2209</v>
      </c>
      <c r="C506" t="s">
        <v>2210</v>
      </c>
      <c r="D506" t="s">
        <v>701</v>
      </c>
      <c r="E506" t="s">
        <v>34</v>
      </c>
      <c r="F506" t="s">
        <v>57</v>
      </c>
      <c r="G506" t="s">
        <v>35</v>
      </c>
      <c r="H506" s="1" t="s">
        <v>2211</v>
      </c>
      <c r="I506" t="s">
        <v>37</v>
      </c>
      <c r="J506" s="1" t="s">
        <v>2212</v>
      </c>
      <c r="K506" t="s">
        <v>71</v>
      </c>
      <c r="O506" s="1" t="s">
        <v>2213</v>
      </c>
      <c r="P506" s="1" t="s">
        <v>2214</v>
      </c>
      <c r="R506" t="s">
        <v>2215</v>
      </c>
      <c r="V506" s="36" t="s">
        <v>7416</v>
      </c>
      <c r="W506" s="36" t="str">
        <f t="shared" si="20"/>
        <v xml:space="preserve">100 </v>
      </c>
      <c r="X506" s="36">
        <f t="shared" si="21"/>
        <v>2</v>
      </c>
    </row>
    <row r="507" spans="1:24" ht="30" x14ac:dyDescent="0.25">
      <c r="A507" t="s">
        <v>3294</v>
      </c>
      <c r="C507" t="s">
        <v>2216</v>
      </c>
      <c r="D507" t="s">
        <v>521</v>
      </c>
      <c r="E507" t="s">
        <v>34</v>
      </c>
      <c r="F507" t="s">
        <v>32</v>
      </c>
      <c r="H507" s="1" t="s">
        <v>522</v>
      </c>
      <c r="I507" t="s">
        <v>37</v>
      </c>
      <c r="J507" s="1" t="s">
        <v>523</v>
      </c>
      <c r="R507" t="s">
        <v>2217</v>
      </c>
      <c r="V507" s="36" t="s">
        <v>10719</v>
      </c>
      <c r="W507" s="36" t="s">
        <v>10719</v>
      </c>
      <c r="X507" s="36" t="s">
        <v>10719</v>
      </c>
    </row>
    <row r="508" spans="1:24" ht="30" x14ac:dyDescent="0.25">
      <c r="A508" t="s">
        <v>3299</v>
      </c>
      <c r="C508" t="s">
        <v>2218</v>
      </c>
      <c r="D508" t="s">
        <v>521</v>
      </c>
      <c r="E508" t="s">
        <v>34</v>
      </c>
      <c r="F508" t="s">
        <v>32</v>
      </c>
      <c r="H508" s="1" t="s">
        <v>522</v>
      </c>
      <c r="I508" t="s">
        <v>37</v>
      </c>
      <c r="J508" s="1" t="s">
        <v>523</v>
      </c>
      <c r="R508" t="s">
        <v>2219</v>
      </c>
      <c r="V508" s="36" t="s">
        <v>10719</v>
      </c>
      <c r="W508" s="36" t="s">
        <v>10719</v>
      </c>
      <c r="X508" s="36" t="s">
        <v>10719</v>
      </c>
    </row>
    <row r="509" spans="1:24" ht="30" x14ac:dyDescent="0.25">
      <c r="A509" t="s">
        <v>3295</v>
      </c>
      <c r="C509" t="s">
        <v>2220</v>
      </c>
      <c r="D509" t="s">
        <v>521</v>
      </c>
      <c r="E509" t="s">
        <v>34</v>
      </c>
      <c r="F509" t="s">
        <v>32</v>
      </c>
      <c r="H509" s="1" t="s">
        <v>522</v>
      </c>
      <c r="I509" t="s">
        <v>37</v>
      </c>
      <c r="J509" s="1" t="s">
        <v>523</v>
      </c>
      <c r="R509" t="s">
        <v>2221</v>
      </c>
      <c r="V509" s="36" t="s">
        <v>10719</v>
      </c>
      <c r="W509" s="36" t="s">
        <v>10719</v>
      </c>
      <c r="X509" s="36" t="s">
        <v>10719</v>
      </c>
    </row>
    <row r="510" spans="1:24" ht="300" x14ac:dyDescent="0.25">
      <c r="A510" s="41">
        <v>2139594</v>
      </c>
      <c r="B510" t="s">
        <v>2222</v>
      </c>
      <c r="C510" t="s">
        <v>2223</v>
      </c>
      <c r="E510" t="s">
        <v>116</v>
      </c>
      <c r="G510" t="s">
        <v>35</v>
      </c>
      <c r="H510" s="1" t="s">
        <v>2224</v>
      </c>
      <c r="I510" t="s">
        <v>2225</v>
      </c>
      <c r="J510" s="1" t="s">
        <v>2226</v>
      </c>
      <c r="K510" t="s">
        <v>103</v>
      </c>
      <c r="O510" s="1" t="s">
        <v>924</v>
      </c>
      <c r="P510" t="s">
        <v>944</v>
      </c>
      <c r="V510" s="36" t="s">
        <v>7418</v>
      </c>
      <c r="W510" s="36" t="str">
        <f t="shared" si="20"/>
        <v xml:space="preserve">10 </v>
      </c>
      <c r="X510" s="36">
        <f t="shared" si="21"/>
        <v>0.2</v>
      </c>
    </row>
    <row r="511" spans="1:24" ht="45" x14ac:dyDescent="0.25">
      <c r="A511" t="s">
        <v>3083</v>
      </c>
      <c r="B511" s="1" t="s">
        <v>2227</v>
      </c>
      <c r="C511" t="s">
        <v>2228</v>
      </c>
      <c r="D511" t="s">
        <v>452</v>
      </c>
      <c r="E511" t="s">
        <v>34</v>
      </c>
      <c r="F511" t="s">
        <v>57</v>
      </c>
      <c r="H511" s="1" t="s">
        <v>689</v>
      </c>
      <c r="I511" t="s">
        <v>37</v>
      </c>
      <c r="J511" s="1" t="s">
        <v>691</v>
      </c>
      <c r="V511" s="36" t="s">
        <v>10719</v>
      </c>
      <c r="W511" s="36" t="s">
        <v>10719</v>
      </c>
      <c r="X511" s="36" t="s">
        <v>10719</v>
      </c>
    </row>
    <row r="512" spans="1:24" ht="300" x14ac:dyDescent="0.25">
      <c r="A512" t="s">
        <v>3068</v>
      </c>
      <c r="B512" t="s">
        <v>2231</v>
      </c>
      <c r="C512" t="s">
        <v>2232</v>
      </c>
      <c r="D512" t="s">
        <v>67</v>
      </c>
      <c r="E512" t="s">
        <v>34</v>
      </c>
      <c r="F512" t="s">
        <v>57</v>
      </c>
      <c r="G512" t="s">
        <v>21</v>
      </c>
      <c r="H512" s="1" t="s">
        <v>2233</v>
      </c>
      <c r="I512" t="s">
        <v>2234</v>
      </c>
      <c r="J512" s="1" t="s">
        <v>2235</v>
      </c>
      <c r="K512" t="s">
        <v>25</v>
      </c>
      <c r="O512" s="1" t="s">
        <v>28</v>
      </c>
      <c r="P512" s="1" t="s">
        <v>172</v>
      </c>
      <c r="R512" t="s">
        <v>2236</v>
      </c>
      <c r="V512" s="36" t="s">
        <v>25</v>
      </c>
      <c r="W512" s="36" t="str">
        <f t="shared" ref="W512:W550" si="22">IF(V512="","",IF(IFERROR(SEARCH("confidential",V512),0)=0,IF(IFERROR(SEARCH("Intermediate",V512),0)=0,RIGHT(V512,LEN(V512)-SEARCH("-",V512)-1),V512),V512))</f>
        <v>Intermediate Use Only</v>
      </c>
      <c r="X512" s="36">
        <f t="shared" ref="X512:X550" si="23">IF(IFERROR(SEARCH("intermediate",W512),999)=999,IFERROR(W512*0.02,""),0)</f>
        <v>0</v>
      </c>
    </row>
    <row r="513" spans="1:24" ht="135" x14ac:dyDescent="0.25">
      <c r="A513" t="s">
        <v>6334</v>
      </c>
      <c r="B513" t="s">
        <v>30</v>
      </c>
      <c r="C513" t="s">
        <v>2245</v>
      </c>
      <c r="D513" t="s">
        <v>83</v>
      </c>
      <c r="E513" t="s">
        <v>34</v>
      </c>
      <c r="F513" t="s">
        <v>57</v>
      </c>
      <c r="H513" s="1" t="s">
        <v>1141</v>
      </c>
      <c r="I513" t="s">
        <v>37</v>
      </c>
      <c r="J513" s="1" t="s">
        <v>1143</v>
      </c>
      <c r="V513" s="36" t="s">
        <v>10719</v>
      </c>
      <c r="W513" s="36" t="s">
        <v>10719</v>
      </c>
      <c r="X513" s="36" t="s">
        <v>10719</v>
      </c>
    </row>
    <row r="514" spans="1:24" ht="409.5" x14ac:dyDescent="0.25">
      <c r="A514" t="s">
        <v>5968</v>
      </c>
      <c r="B514" t="s">
        <v>2246</v>
      </c>
      <c r="C514" t="s">
        <v>2247</v>
      </c>
      <c r="E514" t="s">
        <v>34</v>
      </c>
      <c r="G514" t="s">
        <v>35</v>
      </c>
      <c r="H514" s="1" t="s">
        <v>2248</v>
      </c>
      <c r="I514" t="s">
        <v>2249</v>
      </c>
      <c r="J514" s="1" t="s">
        <v>2250</v>
      </c>
      <c r="K514" t="s">
        <v>60</v>
      </c>
      <c r="O514" s="1" t="s">
        <v>2251</v>
      </c>
      <c r="P514" s="1" t="s">
        <v>458</v>
      </c>
      <c r="V514" s="36" t="s">
        <v>7415</v>
      </c>
      <c r="W514" s="36" t="str">
        <f t="shared" si="22"/>
        <v xml:space="preserve">1000000 </v>
      </c>
      <c r="X514" s="36">
        <f t="shared" si="23"/>
        <v>20000</v>
      </c>
    </row>
    <row r="515" spans="1:24" ht="75" x14ac:dyDescent="0.25">
      <c r="A515" t="s">
        <v>5969</v>
      </c>
      <c r="B515" t="s">
        <v>2252</v>
      </c>
      <c r="C515" t="s">
        <v>2253</v>
      </c>
      <c r="E515" t="s">
        <v>240</v>
      </c>
      <c r="G515" t="s">
        <v>118</v>
      </c>
      <c r="H515" s="1" t="s">
        <v>2254</v>
      </c>
      <c r="I515" t="s">
        <v>37</v>
      </c>
      <c r="J515" s="1" t="s">
        <v>2255</v>
      </c>
      <c r="K515" t="s">
        <v>96</v>
      </c>
      <c r="V515" s="36" t="s">
        <v>7417</v>
      </c>
      <c r="W515" s="36" t="str">
        <f t="shared" si="22"/>
        <v xml:space="preserve">10000 </v>
      </c>
      <c r="X515" s="36">
        <f t="shared" si="23"/>
        <v>200</v>
      </c>
    </row>
    <row r="516" spans="1:24" ht="409.5" x14ac:dyDescent="0.25">
      <c r="A516" t="s">
        <v>3128</v>
      </c>
      <c r="B516" t="s">
        <v>2256</v>
      </c>
      <c r="C516" t="s">
        <v>2257</v>
      </c>
      <c r="D516" t="s">
        <v>650</v>
      </c>
      <c r="E516" t="s">
        <v>116</v>
      </c>
      <c r="F516" t="s">
        <v>107</v>
      </c>
      <c r="G516" t="s">
        <v>35</v>
      </c>
      <c r="H516" s="1" t="s">
        <v>2258</v>
      </c>
      <c r="I516" t="s">
        <v>2259</v>
      </c>
      <c r="J516" s="1" t="s">
        <v>2260</v>
      </c>
      <c r="K516" t="s">
        <v>2261</v>
      </c>
      <c r="O516" s="1" t="s">
        <v>126</v>
      </c>
      <c r="P516" t="s">
        <v>29</v>
      </c>
      <c r="R516" t="s">
        <v>2262</v>
      </c>
      <c r="V516" s="36" t="s">
        <v>7441</v>
      </c>
      <c r="W516" s="21">
        <v>100000</v>
      </c>
      <c r="X516" s="36">
        <f t="shared" si="23"/>
        <v>2000</v>
      </c>
    </row>
    <row r="517" spans="1:24" ht="409.5" x14ac:dyDescent="0.25">
      <c r="A517" t="s">
        <v>3129</v>
      </c>
      <c r="B517" t="s">
        <v>2263</v>
      </c>
      <c r="C517" t="s">
        <v>2264</v>
      </c>
      <c r="D517" t="s">
        <v>2265</v>
      </c>
      <c r="E517" t="s">
        <v>116</v>
      </c>
      <c r="F517" t="s">
        <v>102</v>
      </c>
      <c r="G517" t="s">
        <v>118</v>
      </c>
      <c r="H517" s="1" t="s">
        <v>2266</v>
      </c>
      <c r="I517" t="s">
        <v>2267</v>
      </c>
      <c r="J517" s="1" t="s">
        <v>2268</v>
      </c>
      <c r="K517" t="s">
        <v>60</v>
      </c>
      <c r="M517" t="s">
        <v>2269</v>
      </c>
      <c r="N517" t="s">
        <v>2270</v>
      </c>
      <c r="O517" s="1" t="s">
        <v>2271</v>
      </c>
      <c r="P517" s="1" t="s">
        <v>75</v>
      </c>
      <c r="V517" s="36" t="s">
        <v>7415</v>
      </c>
      <c r="W517" s="36" t="str">
        <f t="shared" si="22"/>
        <v xml:space="preserve">1000000 </v>
      </c>
      <c r="X517" s="36">
        <f t="shared" si="23"/>
        <v>20000</v>
      </c>
    </row>
    <row r="518" spans="1:24" x14ac:dyDescent="0.25">
      <c r="A518" t="s">
        <v>3082</v>
      </c>
      <c r="B518" t="s">
        <v>2272</v>
      </c>
      <c r="C518" t="s">
        <v>2273</v>
      </c>
      <c r="D518" t="s">
        <v>614</v>
      </c>
      <c r="E518" t="s">
        <v>34</v>
      </c>
      <c r="F518" t="s">
        <v>57</v>
      </c>
      <c r="G518" t="s">
        <v>35</v>
      </c>
      <c r="H518" t="s">
        <v>58</v>
      </c>
      <c r="I518" t="s">
        <v>2274</v>
      </c>
      <c r="J518" t="s">
        <v>2166</v>
      </c>
      <c r="K518" t="s">
        <v>189</v>
      </c>
      <c r="O518" t="s">
        <v>540</v>
      </c>
      <c r="V518" s="36" t="s">
        <v>189</v>
      </c>
      <c r="W518" s="36" t="str">
        <f t="shared" si="22"/>
        <v>Tonnage Data Confidential</v>
      </c>
      <c r="X518" s="36" t="str">
        <f t="shared" si="23"/>
        <v/>
      </c>
    </row>
    <row r="519" spans="1:24" ht="180" x14ac:dyDescent="0.25">
      <c r="A519" t="s">
        <v>7058</v>
      </c>
      <c r="B519" t="s">
        <v>2275</v>
      </c>
      <c r="C519" t="s">
        <v>2276</v>
      </c>
      <c r="D519" t="s">
        <v>2265</v>
      </c>
      <c r="E519" t="s">
        <v>34</v>
      </c>
      <c r="G519" t="s">
        <v>21</v>
      </c>
      <c r="H519" s="1" t="s">
        <v>2277</v>
      </c>
      <c r="I519" t="s">
        <v>2278</v>
      </c>
      <c r="J519" s="1" t="s">
        <v>2279</v>
      </c>
      <c r="K519" t="s">
        <v>25</v>
      </c>
      <c r="O519" s="1" t="s">
        <v>366</v>
      </c>
      <c r="P519" s="1" t="s">
        <v>75</v>
      </c>
      <c r="V519" s="36" t="s">
        <v>25</v>
      </c>
      <c r="W519" s="36" t="str">
        <f t="shared" si="22"/>
        <v>Intermediate Use Only</v>
      </c>
      <c r="X519" s="36">
        <f t="shared" si="23"/>
        <v>0</v>
      </c>
    </row>
    <row r="520" spans="1:24" ht="60" x14ac:dyDescent="0.25">
      <c r="A520" t="s">
        <v>5970</v>
      </c>
      <c r="B520" t="s">
        <v>2280</v>
      </c>
      <c r="C520" t="s">
        <v>2281</v>
      </c>
      <c r="D520" t="s">
        <v>19</v>
      </c>
      <c r="E520" t="s">
        <v>34</v>
      </c>
      <c r="G520" t="s">
        <v>35</v>
      </c>
      <c r="H520" s="1" t="s">
        <v>2282</v>
      </c>
      <c r="I520" t="s">
        <v>2283</v>
      </c>
      <c r="J520" s="1" t="s">
        <v>2284</v>
      </c>
      <c r="K520" t="s">
        <v>103</v>
      </c>
      <c r="V520" s="36" t="s">
        <v>7418</v>
      </c>
      <c r="W520" s="36" t="str">
        <f t="shared" si="22"/>
        <v xml:space="preserve">10 </v>
      </c>
      <c r="X520" s="36">
        <f t="shared" si="23"/>
        <v>0.2</v>
      </c>
    </row>
    <row r="521" spans="1:24" ht="409.5" x14ac:dyDescent="0.25">
      <c r="A521" t="s">
        <v>4285</v>
      </c>
      <c r="B521" t="s">
        <v>2285</v>
      </c>
      <c r="C521" t="s">
        <v>2286</v>
      </c>
      <c r="D521" t="s">
        <v>2287</v>
      </c>
      <c r="E521" t="s">
        <v>855</v>
      </c>
      <c r="F521" t="s">
        <v>265</v>
      </c>
      <c r="G521" t="s">
        <v>35</v>
      </c>
      <c r="H521" s="1" t="s">
        <v>586</v>
      </c>
      <c r="I521" t="s">
        <v>37</v>
      </c>
      <c r="J521" s="1" t="s">
        <v>588</v>
      </c>
      <c r="K521" t="s">
        <v>96</v>
      </c>
      <c r="M521" t="s">
        <v>2288</v>
      </c>
      <c r="N521" t="s">
        <v>2289</v>
      </c>
      <c r="O521" s="1" t="s">
        <v>2290</v>
      </c>
      <c r="P521" s="1" t="s">
        <v>172</v>
      </c>
      <c r="Q521" s="1" t="s">
        <v>2291</v>
      </c>
      <c r="R521" t="s">
        <v>2292</v>
      </c>
      <c r="V521" s="36" t="s">
        <v>7417</v>
      </c>
      <c r="W521" s="36" t="str">
        <f t="shared" si="22"/>
        <v xml:space="preserve">10000 </v>
      </c>
      <c r="X521" s="36">
        <f t="shared" si="23"/>
        <v>200</v>
      </c>
    </row>
    <row r="522" spans="1:24" ht="409.5" x14ac:dyDescent="0.25">
      <c r="A522" t="s">
        <v>3014</v>
      </c>
      <c r="B522" t="s">
        <v>2293</v>
      </c>
      <c r="C522" t="s">
        <v>2294</v>
      </c>
      <c r="D522" t="s">
        <v>701</v>
      </c>
      <c r="E522" t="s">
        <v>2295</v>
      </c>
      <c r="F522" t="s">
        <v>1252</v>
      </c>
      <c r="G522" t="s">
        <v>35</v>
      </c>
      <c r="H522" s="1" t="s">
        <v>2296</v>
      </c>
      <c r="I522" t="s">
        <v>2297</v>
      </c>
      <c r="J522" s="1" t="s">
        <v>2298</v>
      </c>
      <c r="K522" t="s">
        <v>165</v>
      </c>
      <c r="L522" t="s">
        <v>2299</v>
      </c>
      <c r="M522" t="s">
        <v>2300</v>
      </c>
      <c r="N522" t="s">
        <v>2301</v>
      </c>
      <c r="O522" s="1" t="s">
        <v>2302</v>
      </c>
      <c r="P522" s="1" t="s">
        <v>2303</v>
      </c>
      <c r="Q522" s="1" t="s">
        <v>2304</v>
      </c>
      <c r="R522" t="s">
        <v>2305</v>
      </c>
      <c r="V522" s="36" t="s">
        <v>7421</v>
      </c>
      <c r="W522" s="36" t="str">
        <f t="shared" si="22"/>
        <v xml:space="preserve">10000000 </v>
      </c>
      <c r="X522" s="36">
        <f t="shared" si="23"/>
        <v>200000</v>
      </c>
    </row>
    <row r="523" spans="1:24" ht="409.5" x14ac:dyDescent="0.25">
      <c r="A523" t="s">
        <v>6336</v>
      </c>
      <c r="B523" t="s">
        <v>2306</v>
      </c>
      <c r="C523" s="1" t="s">
        <v>2307</v>
      </c>
      <c r="D523" t="s">
        <v>92</v>
      </c>
      <c r="E523" t="s">
        <v>93</v>
      </c>
      <c r="G523" t="s">
        <v>35</v>
      </c>
      <c r="H523" s="1" t="s">
        <v>130</v>
      </c>
      <c r="I523" t="s">
        <v>37</v>
      </c>
      <c r="J523" s="1" t="s">
        <v>131</v>
      </c>
      <c r="K523" t="s">
        <v>60</v>
      </c>
      <c r="O523" s="1" t="s">
        <v>97</v>
      </c>
      <c r="P523" s="1" t="s">
        <v>133</v>
      </c>
      <c r="V523" s="36" t="s">
        <v>7415</v>
      </c>
      <c r="W523" s="36" t="str">
        <f t="shared" si="22"/>
        <v xml:space="preserve">1000000 </v>
      </c>
      <c r="X523" s="36">
        <f t="shared" si="23"/>
        <v>20000</v>
      </c>
    </row>
    <row r="524" spans="1:24" ht="409.5" x14ac:dyDescent="0.25">
      <c r="A524" s="41">
        <v>2231335</v>
      </c>
      <c r="B524" t="s">
        <v>2308</v>
      </c>
      <c r="C524" s="1" t="s">
        <v>2309</v>
      </c>
      <c r="D524" t="s">
        <v>92</v>
      </c>
      <c r="E524" t="s">
        <v>34</v>
      </c>
      <c r="G524" t="s">
        <v>35</v>
      </c>
      <c r="H524" t="s">
        <v>94</v>
      </c>
      <c r="I524" t="s">
        <v>37</v>
      </c>
      <c r="J524" t="s">
        <v>95</v>
      </c>
      <c r="K524" t="s">
        <v>60</v>
      </c>
      <c r="O524" s="1" t="s">
        <v>97</v>
      </c>
      <c r="P524" s="1" t="s">
        <v>1768</v>
      </c>
      <c r="V524" s="36" t="s">
        <v>7415</v>
      </c>
      <c r="W524" s="36" t="str">
        <f t="shared" si="22"/>
        <v xml:space="preserve">1000000 </v>
      </c>
      <c r="X524" s="36">
        <f t="shared" si="23"/>
        <v>20000</v>
      </c>
    </row>
    <row r="525" spans="1:24" ht="409.5" x14ac:dyDescent="0.25">
      <c r="A525" t="s">
        <v>4309</v>
      </c>
      <c r="B525" t="s">
        <v>2310</v>
      </c>
      <c r="C525" t="s">
        <v>2311</v>
      </c>
      <c r="D525" t="s">
        <v>701</v>
      </c>
      <c r="E525" t="s">
        <v>2312</v>
      </c>
      <c r="F525" t="s">
        <v>265</v>
      </c>
      <c r="G525" t="s">
        <v>35</v>
      </c>
      <c r="H525" t="s">
        <v>421</v>
      </c>
      <c r="I525" t="s">
        <v>2313</v>
      </c>
      <c r="K525" t="s">
        <v>96</v>
      </c>
      <c r="L525" t="s">
        <v>2314</v>
      </c>
      <c r="M525" t="s">
        <v>2312</v>
      </c>
      <c r="N525" t="s">
        <v>2315</v>
      </c>
      <c r="O525" s="1" t="s">
        <v>2316</v>
      </c>
      <c r="P525" s="1" t="s">
        <v>2317</v>
      </c>
      <c r="Q525" t="s">
        <v>2318</v>
      </c>
      <c r="V525" s="36" t="s">
        <v>7417</v>
      </c>
      <c r="W525" s="36" t="str">
        <f t="shared" si="22"/>
        <v xml:space="preserve">10000 </v>
      </c>
      <c r="X525" s="36">
        <f t="shared" si="23"/>
        <v>200</v>
      </c>
    </row>
    <row r="526" spans="1:24" ht="409.5" x14ac:dyDescent="0.25">
      <c r="A526" t="s">
        <v>6338</v>
      </c>
      <c r="B526" t="s">
        <v>2319</v>
      </c>
      <c r="C526" s="1" t="s">
        <v>2320</v>
      </c>
      <c r="D526" t="s">
        <v>92</v>
      </c>
      <c r="E526" t="s">
        <v>93</v>
      </c>
      <c r="G526" t="s">
        <v>35</v>
      </c>
      <c r="H526" s="1" t="s">
        <v>130</v>
      </c>
      <c r="I526" t="s">
        <v>37</v>
      </c>
      <c r="J526" s="1" t="s">
        <v>131</v>
      </c>
      <c r="K526" t="s">
        <v>165</v>
      </c>
      <c r="O526" s="1" t="s">
        <v>97</v>
      </c>
      <c r="P526" s="1" t="s">
        <v>133</v>
      </c>
      <c r="V526" s="36" t="s">
        <v>7421</v>
      </c>
      <c r="W526" s="36" t="str">
        <f t="shared" si="22"/>
        <v xml:space="preserve">10000000 </v>
      </c>
      <c r="X526" s="36">
        <f t="shared" si="23"/>
        <v>200000</v>
      </c>
    </row>
    <row r="527" spans="1:24" ht="409.5" x14ac:dyDescent="0.25">
      <c r="A527" t="s">
        <v>6339</v>
      </c>
      <c r="B527" t="s">
        <v>2321</v>
      </c>
      <c r="C527" s="1" t="s">
        <v>2322</v>
      </c>
      <c r="D527" t="s">
        <v>92</v>
      </c>
      <c r="E527" t="s">
        <v>93</v>
      </c>
      <c r="G527" t="s">
        <v>35</v>
      </c>
      <c r="H527" s="1" t="s">
        <v>130</v>
      </c>
      <c r="I527" t="s">
        <v>37</v>
      </c>
      <c r="J527" s="1" t="s">
        <v>131</v>
      </c>
      <c r="K527" t="s">
        <v>96</v>
      </c>
      <c r="O527" s="1" t="s">
        <v>97</v>
      </c>
      <c r="P527" s="1" t="s">
        <v>133</v>
      </c>
      <c r="V527" s="36" t="s">
        <v>7417</v>
      </c>
      <c r="W527" s="36" t="str">
        <f t="shared" si="22"/>
        <v xml:space="preserve">10000 </v>
      </c>
      <c r="X527" s="36">
        <f t="shared" si="23"/>
        <v>200</v>
      </c>
    </row>
    <row r="528" spans="1:24" ht="60" x14ac:dyDescent="0.25">
      <c r="A528" t="s">
        <v>6606</v>
      </c>
      <c r="B528" t="s">
        <v>2323</v>
      </c>
      <c r="C528" t="s">
        <v>2324</v>
      </c>
      <c r="D528" t="s">
        <v>77</v>
      </c>
      <c r="E528" t="s">
        <v>34</v>
      </c>
      <c r="H528" s="1" t="s">
        <v>2325</v>
      </c>
      <c r="I528" t="s">
        <v>2326</v>
      </c>
      <c r="J528" s="1" t="s">
        <v>2327</v>
      </c>
      <c r="V528" s="36" t="s">
        <v>10719</v>
      </c>
      <c r="W528" s="36" t="s">
        <v>10719</v>
      </c>
      <c r="X528" s="36" t="s">
        <v>10719</v>
      </c>
    </row>
    <row r="529" spans="1:24" ht="60" x14ac:dyDescent="0.25">
      <c r="A529" t="s">
        <v>3140</v>
      </c>
      <c r="B529" t="s">
        <v>2328</v>
      </c>
      <c r="C529" t="s">
        <v>2329</v>
      </c>
      <c r="D529" t="s">
        <v>19</v>
      </c>
      <c r="E529" t="s">
        <v>535</v>
      </c>
      <c r="F529" t="s">
        <v>107</v>
      </c>
      <c r="H529" s="1" t="s">
        <v>2330</v>
      </c>
      <c r="I529" t="s">
        <v>2331</v>
      </c>
      <c r="J529" s="1" t="s">
        <v>2332</v>
      </c>
      <c r="R529" t="s">
        <v>2333</v>
      </c>
      <c r="V529" s="36" t="s">
        <v>10719</v>
      </c>
      <c r="W529" s="36" t="s">
        <v>10719</v>
      </c>
      <c r="X529" s="36" t="s">
        <v>10719</v>
      </c>
    </row>
    <row r="530" spans="1:24" ht="60" x14ac:dyDescent="0.25">
      <c r="A530" t="s">
        <v>5975</v>
      </c>
      <c r="B530" t="s">
        <v>2334</v>
      </c>
      <c r="C530" t="s">
        <v>2335</v>
      </c>
      <c r="E530" t="s">
        <v>34</v>
      </c>
      <c r="G530" t="s">
        <v>21</v>
      </c>
      <c r="H530" s="1" t="s">
        <v>1399</v>
      </c>
      <c r="I530" t="s">
        <v>2336</v>
      </c>
      <c r="J530" s="1" t="s">
        <v>1401</v>
      </c>
      <c r="K530" t="s">
        <v>25</v>
      </c>
      <c r="O530" t="s">
        <v>89</v>
      </c>
      <c r="P530" t="s">
        <v>29</v>
      </c>
      <c r="V530" s="36" t="s">
        <v>25</v>
      </c>
      <c r="W530" s="36" t="str">
        <f t="shared" si="22"/>
        <v>Intermediate Use Only</v>
      </c>
      <c r="X530" s="36">
        <f t="shared" si="23"/>
        <v>0</v>
      </c>
    </row>
    <row r="531" spans="1:24" ht="90" x14ac:dyDescent="0.25">
      <c r="A531" t="s">
        <v>7636</v>
      </c>
      <c r="B531" t="s">
        <v>2337</v>
      </c>
      <c r="C531" t="s">
        <v>2338</v>
      </c>
      <c r="E531" t="s">
        <v>34</v>
      </c>
      <c r="G531" t="s">
        <v>185</v>
      </c>
      <c r="H531" s="1" t="s">
        <v>2339</v>
      </c>
      <c r="I531" t="s">
        <v>37</v>
      </c>
      <c r="J531" s="1" t="s">
        <v>2340</v>
      </c>
      <c r="K531" t="s">
        <v>189</v>
      </c>
      <c r="V531" s="36" t="s">
        <v>189</v>
      </c>
      <c r="W531" s="36" t="str">
        <f t="shared" si="22"/>
        <v>Tonnage Data Confidential</v>
      </c>
      <c r="X531" s="36" t="str">
        <f t="shared" si="23"/>
        <v/>
      </c>
    </row>
    <row r="532" spans="1:24" ht="75" x14ac:dyDescent="0.25">
      <c r="A532" t="s">
        <v>3052</v>
      </c>
      <c r="B532" t="s">
        <v>2341</v>
      </c>
      <c r="C532" t="s">
        <v>2342</v>
      </c>
      <c r="D532" t="s">
        <v>106</v>
      </c>
      <c r="E532" t="s">
        <v>34</v>
      </c>
      <c r="F532" t="s">
        <v>57</v>
      </c>
      <c r="G532" t="s">
        <v>21</v>
      </c>
      <c r="H532" s="1" t="s">
        <v>1538</v>
      </c>
      <c r="I532" t="s">
        <v>2343</v>
      </c>
      <c r="J532" s="1" t="s">
        <v>2344</v>
      </c>
      <c r="K532" t="s">
        <v>25</v>
      </c>
      <c r="V532" s="36" t="s">
        <v>25</v>
      </c>
      <c r="W532" s="36" t="str">
        <f t="shared" si="22"/>
        <v>Intermediate Use Only</v>
      </c>
      <c r="X532" s="36">
        <f t="shared" si="23"/>
        <v>0</v>
      </c>
    </row>
    <row r="533" spans="1:24" ht="45" x14ac:dyDescent="0.25">
      <c r="A533" t="s">
        <v>7637</v>
      </c>
      <c r="B533" t="s">
        <v>2345</v>
      </c>
      <c r="C533" t="s">
        <v>2346</v>
      </c>
      <c r="E533" t="s">
        <v>34</v>
      </c>
      <c r="G533" t="s">
        <v>185</v>
      </c>
      <c r="H533" s="1" t="s">
        <v>2347</v>
      </c>
      <c r="I533" t="s">
        <v>37</v>
      </c>
      <c r="J533" s="1" t="s">
        <v>2348</v>
      </c>
      <c r="K533" t="s">
        <v>189</v>
      </c>
      <c r="V533" s="36" t="s">
        <v>189</v>
      </c>
      <c r="W533" s="36" t="str">
        <f t="shared" si="22"/>
        <v>Tonnage Data Confidential</v>
      </c>
      <c r="X533" s="36" t="str">
        <f t="shared" si="23"/>
        <v/>
      </c>
    </row>
    <row r="534" spans="1:24" ht="409.5" x14ac:dyDescent="0.25">
      <c r="A534" t="s">
        <v>4336</v>
      </c>
      <c r="B534" t="s">
        <v>2349</v>
      </c>
      <c r="C534" t="s">
        <v>2350</v>
      </c>
      <c r="D534" t="s">
        <v>452</v>
      </c>
      <c r="E534" t="s">
        <v>2351</v>
      </c>
      <c r="F534" t="s">
        <v>265</v>
      </c>
      <c r="G534" t="s">
        <v>35</v>
      </c>
      <c r="H534" t="s">
        <v>79</v>
      </c>
      <c r="I534" t="s">
        <v>2352</v>
      </c>
      <c r="K534" t="s">
        <v>39</v>
      </c>
      <c r="L534" s="1" t="s">
        <v>2353</v>
      </c>
      <c r="M534" s="1" t="s">
        <v>2354</v>
      </c>
      <c r="N534" s="1" t="s">
        <v>2355</v>
      </c>
      <c r="P534" s="1" t="s">
        <v>2356</v>
      </c>
      <c r="V534" s="36" t="s">
        <v>7413</v>
      </c>
      <c r="W534" s="36" t="str">
        <f t="shared" si="22"/>
        <v xml:space="preserve">1000 </v>
      </c>
      <c r="X534" s="36">
        <f t="shared" si="23"/>
        <v>20</v>
      </c>
    </row>
    <row r="535" spans="1:24" x14ac:dyDescent="0.25">
      <c r="A535" t="s">
        <v>5977</v>
      </c>
      <c r="B535" t="s">
        <v>2357</v>
      </c>
      <c r="C535" t="s">
        <v>2358</v>
      </c>
      <c r="E535" t="s">
        <v>240</v>
      </c>
      <c r="G535" t="s">
        <v>35</v>
      </c>
      <c r="H535" t="s">
        <v>94</v>
      </c>
      <c r="I535" t="s">
        <v>37</v>
      </c>
      <c r="J535" t="s">
        <v>95</v>
      </c>
      <c r="K535" t="s">
        <v>2359</v>
      </c>
      <c r="V535" s="36" t="s">
        <v>7442</v>
      </c>
      <c r="W535" s="36" t="str">
        <f t="shared" si="22"/>
        <v xml:space="preserve">10000 ; 0 - 10 </v>
      </c>
      <c r="X535" s="36" t="str">
        <f t="shared" si="23"/>
        <v/>
      </c>
    </row>
    <row r="536" spans="1:24" ht="409.5" x14ac:dyDescent="0.25">
      <c r="A536" t="s">
        <v>4340</v>
      </c>
      <c r="B536" t="s">
        <v>2360</v>
      </c>
      <c r="C536" t="s">
        <v>2361</v>
      </c>
      <c r="D536" t="s">
        <v>452</v>
      </c>
      <c r="E536" t="s">
        <v>2362</v>
      </c>
      <c r="F536" t="s">
        <v>265</v>
      </c>
      <c r="G536" t="s">
        <v>118</v>
      </c>
      <c r="H536" t="s">
        <v>79</v>
      </c>
      <c r="I536" t="s">
        <v>2363</v>
      </c>
      <c r="K536" t="s">
        <v>1954</v>
      </c>
      <c r="L536" t="s">
        <v>2364</v>
      </c>
      <c r="M536" t="s">
        <v>2365</v>
      </c>
      <c r="N536" t="s">
        <v>2366</v>
      </c>
      <c r="O536" s="1" t="s">
        <v>2367</v>
      </c>
      <c r="P536" s="1" t="s">
        <v>2368</v>
      </c>
      <c r="Q536" s="1" t="s">
        <v>2369</v>
      </c>
      <c r="R536" t="s">
        <v>2370</v>
      </c>
      <c r="V536" s="36" t="s">
        <v>7437</v>
      </c>
      <c r="W536" s="21">
        <v>10000</v>
      </c>
      <c r="X536" s="36">
        <f t="shared" si="23"/>
        <v>200</v>
      </c>
    </row>
    <row r="537" spans="1:24" ht="409.5" x14ac:dyDescent="0.25">
      <c r="A537" t="s">
        <v>3136</v>
      </c>
      <c r="B537" t="s">
        <v>2371</v>
      </c>
      <c r="C537" t="s">
        <v>2372</v>
      </c>
      <c r="D537" t="s">
        <v>452</v>
      </c>
      <c r="E537" t="s">
        <v>34</v>
      </c>
      <c r="F537" t="s">
        <v>107</v>
      </c>
      <c r="G537" t="s">
        <v>118</v>
      </c>
      <c r="H537" t="s">
        <v>58</v>
      </c>
      <c r="I537" t="s">
        <v>2373</v>
      </c>
      <c r="J537" t="s">
        <v>414</v>
      </c>
      <c r="K537" t="s">
        <v>103</v>
      </c>
      <c r="M537" t="s">
        <v>2374</v>
      </c>
      <c r="N537" t="s">
        <v>1111</v>
      </c>
      <c r="O537" s="1" t="s">
        <v>2375</v>
      </c>
      <c r="P537" s="1" t="s">
        <v>2376</v>
      </c>
      <c r="Q537" s="1" t="s">
        <v>2377</v>
      </c>
      <c r="R537" t="s">
        <v>2378</v>
      </c>
      <c r="V537" s="36" t="s">
        <v>7418</v>
      </c>
      <c r="W537" s="36" t="str">
        <f t="shared" si="22"/>
        <v xml:space="preserve">10 </v>
      </c>
      <c r="X537" s="36">
        <f t="shared" si="23"/>
        <v>0.2</v>
      </c>
    </row>
    <row r="538" spans="1:24" ht="409.5" x14ac:dyDescent="0.25">
      <c r="A538" t="s">
        <v>3145</v>
      </c>
      <c r="B538" t="s">
        <v>2379</v>
      </c>
      <c r="C538" t="s">
        <v>2380</v>
      </c>
      <c r="D538" t="s">
        <v>452</v>
      </c>
      <c r="E538" t="s">
        <v>34</v>
      </c>
      <c r="F538" t="s">
        <v>453</v>
      </c>
      <c r="G538" t="s">
        <v>118</v>
      </c>
      <c r="H538" s="1" t="s">
        <v>689</v>
      </c>
      <c r="I538" t="s">
        <v>2381</v>
      </c>
      <c r="J538" s="1" t="s">
        <v>2382</v>
      </c>
      <c r="K538" t="s">
        <v>96</v>
      </c>
      <c r="O538" s="1" t="s">
        <v>2383</v>
      </c>
      <c r="P538" s="1" t="s">
        <v>2384</v>
      </c>
      <c r="Q538" s="1" t="s">
        <v>2385</v>
      </c>
      <c r="R538" t="s">
        <v>2386</v>
      </c>
      <c r="V538" s="36" t="s">
        <v>7417</v>
      </c>
      <c r="W538" s="36" t="str">
        <f t="shared" si="22"/>
        <v xml:space="preserve">10000 </v>
      </c>
      <c r="X538" s="36">
        <f t="shared" si="23"/>
        <v>200</v>
      </c>
    </row>
    <row r="539" spans="1:24" x14ac:dyDescent="0.25">
      <c r="A539" t="s">
        <v>3039</v>
      </c>
      <c r="B539" t="s">
        <v>2387</v>
      </c>
      <c r="C539" t="s">
        <v>2388</v>
      </c>
      <c r="D539" t="s">
        <v>452</v>
      </c>
      <c r="E539" t="s">
        <v>2389</v>
      </c>
      <c r="F539" t="s">
        <v>57</v>
      </c>
      <c r="H539" t="s">
        <v>58</v>
      </c>
      <c r="I539" t="s">
        <v>2390</v>
      </c>
      <c r="J539" t="s">
        <v>59</v>
      </c>
      <c r="L539" t="s">
        <v>2391</v>
      </c>
      <c r="M539" t="s">
        <v>2392</v>
      </c>
      <c r="N539" t="s">
        <v>1111</v>
      </c>
      <c r="V539" s="36" t="s">
        <v>10719</v>
      </c>
      <c r="W539" s="36" t="s">
        <v>10719</v>
      </c>
      <c r="X539" s="36" t="s">
        <v>10719</v>
      </c>
    </row>
    <row r="540" spans="1:24" ht="30" x14ac:dyDescent="0.25">
      <c r="A540" t="s">
        <v>3048</v>
      </c>
      <c r="B540" t="s">
        <v>2393</v>
      </c>
      <c r="C540" t="s">
        <v>2394</v>
      </c>
      <c r="D540" t="s">
        <v>452</v>
      </c>
      <c r="E540" t="s">
        <v>34</v>
      </c>
      <c r="F540" t="s">
        <v>57</v>
      </c>
      <c r="H540" s="1" t="s">
        <v>689</v>
      </c>
      <c r="I540" t="s">
        <v>2395</v>
      </c>
      <c r="J540" s="1" t="s">
        <v>691</v>
      </c>
      <c r="V540" s="36" t="s">
        <v>10719</v>
      </c>
      <c r="W540" s="36" t="s">
        <v>10719</v>
      </c>
      <c r="X540" s="36" t="s">
        <v>10719</v>
      </c>
    </row>
    <row r="541" spans="1:24" ht="75" x14ac:dyDescent="0.25">
      <c r="A541" t="s">
        <v>5515</v>
      </c>
      <c r="B541" t="s">
        <v>2396</v>
      </c>
      <c r="C541" t="s">
        <v>2397</v>
      </c>
      <c r="D541" t="s">
        <v>77</v>
      </c>
      <c r="E541" t="s">
        <v>208</v>
      </c>
      <c r="F541" t="s">
        <v>998</v>
      </c>
      <c r="G541" t="s">
        <v>35</v>
      </c>
      <c r="H541" s="1" t="s">
        <v>2398</v>
      </c>
      <c r="I541" t="s">
        <v>2399</v>
      </c>
      <c r="K541" t="s">
        <v>119</v>
      </c>
      <c r="V541" s="36" t="s">
        <v>7419</v>
      </c>
      <c r="W541" s="36" t="str">
        <f t="shared" si="22"/>
        <v xml:space="preserve">100000 </v>
      </c>
      <c r="X541" s="36">
        <f t="shared" si="23"/>
        <v>2000</v>
      </c>
    </row>
    <row r="542" spans="1:24" ht="409.5" x14ac:dyDescent="0.25">
      <c r="A542" t="s">
        <v>5519</v>
      </c>
      <c r="B542" t="s">
        <v>2400</v>
      </c>
      <c r="C542" t="s">
        <v>2401</v>
      </c>
      <c r="D542" t="s">
        <v>440</v>
      </c>
      <c r="E542" t="s">
        <v>2402</v>
      </c>
      <c r="F542" t="s">
        <v>265</v>
      </c>
      <c r="G542" t="s">
        <v>35</v>
      </c>
      <c r="H542" t="s">
        <v>421</v>
      </c>
      <c r="I542" t="s">
        <v>2403</v>
      </c>
      <c r="K542" t="s">
        <v>119</v>
      </c>
      <c r="L542" t="s">
        <v>2404</v>
      </c>
      <c r="M542" t="s">
        <v>2405</v>
      </c>
      <c r="N542" t="s">
        <v>2406</v>
      </c>
      <c r="O542" s="1" t="s">
        <v>2407</v>
      </c>
      <c r="P542" s="1" t="s">
        <v>447</v>
      </c>
      <c r="Q542" s="1" t="s">
        <v>2408</v>
      </c>
      <c r="V542" s="36" t="s">
        <v>7419</v>
      </c>
      <c r="W542" s="36" t="str">
        <f t="shared" si="22"/>
        <v xml:space="preserve">100000 </v>
      </c>
      <c r="X542" s="36">
        <f t="shared" si="23"/>
        <v>2000</v>
      </c>
    </row>
    <row r="543" spans="1:24" ht="409.5" x14ac:dyDescent="0.25">
      <c r="A543" t="s">
        <v>7638</v>
      </c>
      <c r="B543" t="s">
        <v>2409</v>
      </c>
      <c r="C543" s="1" t="s">
        <v>2410</v>
      </c>
      <c r="D543" t="s">
        <v>92</v>
      </c>
      <c r="E543" t="s">
        <v>93</v>
      </c>
      <c r="G543" t="s">
        <v>35</v>
      </c>
      <c r="H543" s="1" t="s">
        <v>124</v>
      </c>
      <c r="I543" t="s">
        <v>37</v>
      </c>
      <c r="J543" s="1" t="s">
        <v>125</v>
      </c>
      <c r="K543" t="s">
        <v>96</v>
      </c>
      <c r="O543" s="1" t="s">
        <v>2411</v>
      </c>
      <c r="P543" s="1" t="s">
        <v>2412</v>
      </c>
      <c r="V543" s="36" t="s">
        <v>7417</v>
      </c>
      <c r="W543" s="36" t="str">
        <f t="shared" si="22"/>
        <v xml:space="preserve">10000 </v>
      </c>
      <c r="X543" s="36">
        <f t="shared" si="23"/>
        <v>200</v>
      </c>
    </row>
    <row r="544" spans="1:24" ht="409.5" x14ac:dyDescent="0.25">
      <c r="A544" t="s">
        <v>7639</v>
      </c>
      <c r="B544" t="s">
        <v>2413</v>
      </c>
      <c r="C544" s="1" t="s">
        <v>2414</v>
      </c>
      <c r="D544" t="s">
        <v>92</v>
      </c>
      <c r="E544" t="s">
        <v>93</v>
      </c>
      <c r="G544" t="s">
        <v>35</v>
      </c>
      <c r="H544" s="1" t="s">
        <v>124</v>
      </c>
      <c r="I544" t="s">
        <v>37</v>
      </c>
      <c r="J544" s="1" t="s">
        <v>125</v>
      </c>
      <c r="K544" t="s">
        <v>39</v>
      </c>
      <c r="O544" s="1" t="s">
        <v>2415</v>
      </c>
      <c r="P544" s="1" t="s">
        <v>2416</v>
      </c>
      <c r="V544" s="36" t="s">
        <v>7413</v>
      </c>
      <c r="W544" s="36" t="str">
        <f t="shared" si="22"/>
        <v xml:space="preserve">1000 </v>
      </c>
      <c r="X544" s="36">
        <f t="shared" si="23"/>
        <v>20</v>
      </c>
    </row>
    <row r="545" spans="1:24" ht="30" x14ac:dyDescent="0.25">
      <c r="A545" t="s">
        <v>7640</v>
      </c>
      <c r="B545" t="s">
        <v>2417</v>
      </c>
      <c r="C545" t="s">
        <v>2418</v>
      </c>
      <c r="E545" t="s">
        <v>93</v>
      </c>
      <c r="G545" t="s">
        <v>35</v>
      </c>
      <c r="H545" s="1" t="s">
        <v>2419</v>
      </c>
      <c r="I545" t="s">
        <v>37</v>
      </c>
      <c r="J545" s="1" t="s">
        <v>1892</v>
      </c>
      <c r="K545" t="s">
        <v>39</v>
      </c>
      <c r="V545" s="36" t="s">
        <v>7413</v>
      </c>
      <c r="W545" s="36" t="str">
        <f t="shared" si="22"/>
        <v xml:space="preserve">1000 </v>
      </c>
      <c r="X545" s="36">
        <f t="shared" si="23"/>
        <v>20</v>
      </c>
    </row>
    <row r="546" spans="1:24" ht="409.5" x14ac:dyDescent="0.25">
      <c r="A546" t="s">
        <v>7641</v>
      </c>
      <c r="B546" t="s">
        <v>2420</v>
      </c>
      <c r="C546" s="1" t="s">
        <v>2421</v>
      </c>
      <c r="D546" t="s">
        <v>92</v>
      </c>
      <c r="E546" t="s">
        <v>34</v>
      </c>
      <c r="G546" t="s">
        <v>35</v>
      </c>
      <c r="H546" t="s">
        <v>94</v>
      </c>
      <c r="I546" t="s">
        <v>37</v>
      </c>
      <c r="J546" t="s">
        <v>95</v>
      </c>
      <c r="K546" t="s">
        <v>119</v>
      </c>
      <c r="O546" s="1" t="s">
        <v>126</v>
      </c>
      <c r="P546" t="s">
        <v>29</v>
      </c>
      <c r="V546" s="36" t="s">
        <v>7419</v>
      </c>
      <c r="W546" s="36" t="str">
        <f t="shared" si="22"/>
        <v xml:space="preserve">100000 </v>
      </c>
      <c r="X546" s="36">
        <f t="shared" si="23"/>
        <v>2000</v>
      </c>
    </row>
    <row r="547" spans="1:24" ht="409.5" x14ac:dyDescent="0.25">
      <c r="A547" t="s">
        <v>7642</v>
      </c>
      <c r="B547" t="s">
        <v>2422</v>
      </c>
      <c r="C547" s="1" t="s">
        <v>2423</v>
      </c>
      <c r="D547" t="s">
        <v>92</v>
      </c>
      <c r="E547" t="s">
        <v>93</v>
      </c>
      <c r="G547" t="s">
        <v>35</v>
      </c>
      <c r="H547" s="1" t="s">
        <v>130</v>
      </c>
      <c r="I547" t="s">
        <v>37</v>
      </c>
      <c r="J547" s="1" t="s">
        <v>131</v>
      </c>
      <c r="K547" t="s">
        <v>103</v>
      </c>
      <c r="O547" s="1" t="s">
        <v>97</v>
      </c>
      <c r="P547" s="1" t="s">
        <v>133</v>
      </c>
      <c r="V547" s="36" t="s">
        <v>7418</v>
      </c>
      <c r="W547" s="36" t="str">
        <f t="shared" si="22"/>
        <v xml:space="preserve">10 </v>
      </c>
      <c r="X547" s="36">
        <f t="shared" si="23"/>
        <v>0.2</v>
      </c>
    </row>
    <row r="548" spans="1:24" ht="409.5" x14ac:dyDescent="0.25">
      <c r="A548" t="s">
        <v>7643</v>
      </c>
      <c r="B548" t="s">
        <v>2424</v>
      </c>
      <c r="C548" s="1" t="s">
        <v>2425</v>
      </c>
      <c r="D548" t="s">
        <v>92</v>
      </c>
      <c r="E548" t="s">
        <v>93</v>
      </c>
      <c r="G548" t="s">
        <v>35</v>
      </c>
      <c r="H548" s="1" t="s">
        <v>130</v>
      </c>
      <c r="I548" t="s">
        <v>37</v>
      </c>
      <c r="J548" s="1" t="s">
        <v>131</v>
      </c>
      <c r="K548" t="s">
        <v>60</v>
      </c>
      <c r="O548" s="1" t="s">
        <v>97</v>
      </c>
      <c r="P548" s="1" t="s">
        <v>133</v>
      </c>
      <c r="V548" s="36" t="s">
        <v>7415</v>
      </c>
      <c r="W548" s="36" t="str">
        <f t="shared" si="22"/>
        <v xml:space="preserve">1000000 </v>
      </c>
      <c r="X548" s="36">
        <f t="shared" si="23"/>
        <v>20000</v>
      </c>
    </row>
    <row r="549" spans="1:24" ht="30" x14ac:dyDescent="0.25">
      <c r="A549" t="s">
        <v>7644</v>
      </c>
      <c r="B549" t="s">
        <v>2426</v>
      </c>
      <c r="C549" t="s">
        <v>2427</v>
      </c>
      <c r="D549" t="s">
        <v>195</v>
      </c>
      <c r="E549" t="s">
        <v>34</v>
      </c>
      <c r="G549" t="s">
        <v>185</v>
      </c>
      <c r="H549" s="1" t="s">
        <v>2428</v>
      </c>
      <c r="I549" t="s">
        <v>37</v>
      </c>
      <c r="J549" s="1" t="s">
        <v>2429</v>
      </c>
      <c r="K549" t="s">
        <v>189</v>
      </c>
      <c r="V549" s="36" t="s">
        <v>189</v>
      </c>
      <c r="W549" s="36" t="str">
        <f t="shared" si="22"/>
        <v>Tonnage Data Confidential</v>
      </c>
      <c r="X549" s="36" t="str">
        <f t="shared" si="23"/>
        <v/>
      </c>
    </row>
    <row r="550" spans="1:24" ht="409.5" x14ac:dyDescent="0.25">
      <c r="A550" t="s">
        <v>3062</v>
      </c>
      <c r="B550" t="s">
        <v>2430</v>
      </c>
      <c r="C550" s="1" t="s">
        <v>696</v>
      </c>
      <c r="D550" t="s">
        <v>67</v>
      </c>
      <c r="E550" t="s">
        <v>623</v>
      </c>
      <c r="F550" t="s">
        <v>57</v>
      </c>
      <c r="G550" t="s">
        <v>35</v>
      </c>
      <c r="H550" t="s">
        <v>697</v>
      </c>
      <c r="I550" t="s">
        <v>37</v>
      </c>
      <c r="J550" t="s">
        <v>698</v>
      </c>
      <c r="K550" t="s">
        <v>119</v>
      </c>
      <c r="O550" s="1" t="s">
        <v>126</v>
      </c>
      <c r="P550" s="1" t="s">
        <v>172</v>
      </c>
      <c r="V550" s="36" t="s">
        <v>7419</v>
      </c>
      <c r="W550" s="36" t="str">
        <f t="shared" si="22"/>
        <v xml:space="preserve">100000 </v>
      </c>
      <c r="X550" s="36">
        <f t="shared" si="23"/>
        <v>2000</v>
      </c>
    </row>
    <row r="551" spans="1:24" x14ac:dyDescent="0.25">
      <c r="A551" t="s">
        <v>7645</v>
      </c>
      <c r="C551" t="s">
        <v>2431</v>
      </c>
      <c r="D551" t="s">
        <v>77</v>
      </c>
      <c r="E551" t="s">
        <v>78</v>
      </c>
      <c r="F551" t="s">
        <v>57</v>
      </c>
      <c r="H551" t="s">
        <v>79</v>
      </c>
      <c r="I551" t="s">
        <v>80</v>
      </c>
      <c r="V551" s="36" t="s">
        <v>10719</v>
      </c>
      <c r="W551" s="36" t="s">
        <v>10719</v>
      </c>
      <c r="X551" s="36" t="s">
        <v>10719</v>
      </c>
    </row>
    <row r="552" spans="1:24" x14ac:dyDescent="0.25">
      <c r="A552" t="s">
        <v>7646</v>
      </c>
      <c r="C552" t="s">
        <v>2432</v>
      </c>
      <c r="D552" t="s">
        <v>77</v>
      </c>
      <c r="E552" t="s">
        <v>78</v>
      </c>
      <c r="F552" t="s">
        <v>57</v>
      </c>
      <c r="H552" t="s">
        <v>79</v>
      </c>
      <c r="I552" t="s">
        <v>80</v>
      </c>
      <c r="V552" s="36" t="s">
        <v>10719</v>
      </c>
      <c r="W552" s="36" t="s">
        <v>10719</v>
      </c>
      <c r="X552" s="36" t="s">
        <v>10719</v>
      </c>
    </row>
    <row r="553" spans="1:24" ht="75" x14ac:dyDescent="0.25">
      <c r="A553" t="s">
        <v>7647</v>
      </c>
      <c r="B553" t="s">
        <v>2433</v>
      </c>
      <c r="C553" t="s">
        <v>2434</v>
      </c>
      <c r="E553" t="s">
        <v>34</v>
      </c>
      <c r="G553" t="s">
        <v>185</v>
      </c>
      <c r="H553" s="1" t="s">
        <v>431</v>
      </c>
      <c r="I553" t="s">
        <v>37</v>
      </c>
      <c r="J553" s="1" t="s">
        <v>2435</v>
      </c>
      <c r="V553" s="36" t="s">
        <v>10719</v>
      </c>
      <c r="W553" s="36" t="s">
        <v>10719</v>
      </c>
      <c r="X553" s="36" t="s">
        <v>10719</v>
      </c>
    </row>
    <row r="554" spans="1:24" ht="255" x14ac:dyDescent="0.25">
      <c r="A554" t="s">
        <v>3141</v>
      </c>
      <c r="B554" t="s">
        <v>2436</v>
      </c>
      <c r="C554" t="s">
        <v>2437</v>
      </c>
      <c r="D554" t="s">
        <v>748</v>
      </c>
      <c r="E554" t="s">
        <v>535</v>
      </c>
      <c r="F554" t="s">
        <v>57</v>
      </c>
      <c r="G554" t="s">
        <v>35</v>
      </c>
      <c r="H554" s="1" t="s">
        <v>2438</v>
      </c>
      <c r="I554" t="s">
        <v>2439</v>
      </c>
      <c r="J554" s="1" t="s">
        <v>2440</v>
      </c>
      <c r="K554" t="s">
        <v>103</v>
      </c>
      <c r="O554" t="s">
        <v>789</v>
      </c>
      <c r="P554" s="1" t="s">
        <v>574</v>
      </c>
      <c r="V554" s="36" t="s">
        <v>7418</v>
      </c>
      <c r="W554" s="36" t="str">
        <f t="shared" ref="W554:W609" si="24">IF(V554="","",IF(IFERROR(SEARCH("confidential",V554),0)=0,IF(IFERROR(SEARCH("Intermediate",V554),0)=0,RIGHT(V554,LEN(V554)-SEARCH("-",V554)-1),V554),V554))</f>
        <v xml:space="preserve">10 </v>
      </c>
      <c r="X554" s="36">
        <f t="shared" ref="X554:X609" si="25">IF(IFERROR(SEARCH("intermediate",W554),999)=999,IFERROR(W554*0.02,""),0)</f>
        <v>0.2</v>
      </c>
    </row>
    <row r="555" spans="1:24" ht="409.5" x14ac:dyDescent="0.25">
      <c r="A555" t="s">
        <v>7648</v>
      </c>
      <c r="B555" t="s">
        <v>2441</v>
      </c>
      <c r="C555" s="1" t="s">
        <v>2442</v>
      </c>
      <c r="D555" t="s">
        <v>92</v>
      </c>
      <c r="E555" t="s">
        <v>93</v>
      </c>
      <c r="G555" t="s">
        <v>35</v>
      </c>
      <c r="H555" s="1" t="s">
        <v>124</v>
      </c>
      <c r="I555" t="s">
        <v>37</v>
      </c>
      <c r="J555" s="1" t="s">
        <v>125</v>
      </c>
      <c r="K555" t="s">
        <v>96</v>
      </c>
      <c r="O555" s="1" t="s">
        <v>126</v>
      </c>
      <c r="P555" s="1" t="s">
        <v>2443</v>
      </c>
      <c r="V555" s="36" t="s">
        <v>7417</v>
      </c>
      <c r="W555" s="36" t="str">
        <f t="shared" si="24"/>
        <v xml:space="preserve">10000 </v>
      </c>
      <c r="X555" s="36">
        <f t="shared" si="25"/>
        <v>200</v>
      </c>
    </row>
    <row r="556" spans="1:24" ht="285" x14ac:dyDescent="0.25">
      <c r="A556" t="s">
        <v>3143</v>
      </c>
      <c r="B556" t="s">
        <v>2444</v>
      </c>
      <c r="C556" t="s">
        <v>2445</v>
      </c>
      <c r="D556" t="s">
        <v>452</v>
      </c>
      <c r="E556" t="s">
        <v>34</v>
      </c>
      <c r="F556" t="s">
        <v>453</v>
      </c>
      <c r="G556" t="s">
        <v>35</v>
      </c>
      <c r="H556" s="1" t="s">
        <v>218</v>
      </c>
      <c r="I556" t="s">
        <v>2446</v>
      </c>
      <c r="J556" s="1" t="s">
        <v>2447</v>
      </c>
      <c r="K556" t="s">
        <v>96</v>
      </c>
      <c r="P556" s="1" t="s">
        <v>369</v>
      </c>
      <c r="Q556" s="1" t="s">
        <v>2448</v>
      </c>
      <c r="R556" t="s">
        <v>2449</v>
      </c>
      <c r="V556" s="36" t="s">
        <v>7417</v>
      </c>
      <c r="W556" s="36" t="str">
        <f t="shared" si="24"/>
        <v xml:space="preserve">10000 </v>
      </c>
      <c r="X556" s="36">
        <f t="shared" si="25"/>
        <v>200</v>
      </c>
    </row>
    <row r="557" spans="1:24" x14ac:dyDescent="0.25">
      <c r="A557" t="s">
        <v>7649</v>
      </c>
      <c r="C557" t="s">
        <v>2450</v>
      </c>
      <c r="D557" t="s">
        <v>77</v>
      </c>
      <c r="E557" t="s">
        <v>78</v>
      </c>
      <c r="F557" t="s">
        <v>57</v>
      </c>
      <c r="H557" t="s">
        <v>79</v>
      </c>
      <c r="I557" t="s">
        <v>80</v>
      </c>
      <c r="V557" s="36" t="s">
        <v>10719</v>
      </c>
      <c r="W557" s="36" t="s">
        <v>10719</v>
      </c>
      <c r="X557" s="36" t="s">
        <v>10719</v>
      </c>
    </row>
    <row r="558" spans="1:24" x14ac:dyDescent="0.25">
      <c r="A558" t="s">
        <v>7650</v>
      </c>
      <c r="C558" t="s">
        <v>2451</v>
      </c>
      <c r="D558" t="s">
        <v>77</v>
      </c>
      <c r="E558" t="s">
        <v>78</v>
      </c>
      <c r="F558" t="s">
        <v>57</v>
      </c>
      <c r="H558" t="s">
        <v>79</v>
      </c>
      <c r="I558" t="s">
        <v>80</v>
      </c>
      <c r="V558" s="36" t="s">
        <v>10719</v>
      </c>
      <c r="W558" s="36" t="s">
        <v>10719</v>
      </c>
      <c r="X558" s="36" t="s">
        <v>10719</v>
      </c>
    </row>
    <row r="559" spans="1:24" x14ac:dyDescent="0.25">
      <c r="A559" t="s">
        <v>7651</v>
      </c>
      <c r="C559" t="s">
        <v>2452</v>
      </c>
      <c r="D559" t="s">
        <v>77</v>
      </c>
      <c r="E559" t="s">
        <v>78</v>
      </c>
      <c r="F559" t="s">
        <v>57</v>
      </c>
      <c r="H559" t="s">
        <v>79</v>
      </c>
      <c r="I559" t="s">
        <v>80</v>
      </c>
      <c r="V559" s="36" t="s">
        <v>10719</v>
      </c>
      <c r="W559" s="36" t="s">
        <v>10719</v>
      </c>
      <c r="X559" s="36" t="s">
        <v>10719</v>
      </c>
    </row>
    <row r="560" spans="1:24" ht="409.5" x14ac:dyDescent="0.25">
      <c r="A560" t="s">
        <v>6620</v>
      </c>
      <c r="B560" t="s">
        <v>2453</v>
      </c>
      <c r="C560" s="1" t="s">
        <v>2454</v>
      </c>
      <c r="D560" t="s">
        <v>92</v>
      </c>
      <c r="E560" t="s">
        <v>93</v>
      </c>
      <c r="G560" t="s">
        <v>35</v>
      </c>
      <c r="H560" s="1" t="s">
        <v>130</v>
      </c>
      <c r="I560" t="s">
        <v>37</v>
      </c>
      <c r="J560" s="1" t="s">
        <v>131</v>
      </c>
      <c r="K560" t="s">
        <v>1926</v>
      </c>
      <c r="O560" s="1" t="s">
        <v>97</v>
      </c>
      <c r="P560" s="1" t="s">
        <v>133</v>
      </c>
      <c r="R560" t="s">
        <v>2455</v>
      </c>
      <c r="V560" s="36" t="s">
        <v>7435</v>
      </c>
      <c r="W560" s="36" t="str">
        <f t="shared" si="24"/>
        <v xml:space="preserve">1000000000 </v>
      </c>
      <c r="X560" s="36">
        <f t="shared" si="25"/>
        <v>20000000</v>
      </c>
    </row>
    <row r="561" spans="1:24" ht="409.5" x14ac:dyDescent="0.25">
      <c r="A561" t="s">
        <v>3115</v>
      </c>
      <c r="B561" t="s">
        <v>2456</v>
      </c>
      <c r="C561" t="s">
        <v>2457</v>
      </c>
      <c r="D561" t="s">
        <v>614</v>
      </c>
      <c r="E561" t="s">
        <v>34</v>
      </c>
      <c r="F561" t="s">
        <v>57</v>
      </c>
      <c r="G561" t="s">
        <v>35</v>
      </c>
      <c r="H561" s="1" t="s">
        <v>2458</v>
      </c>
      <c r="I561" t="s">
        <v>2459</v>
      </c>
      <c r="J561" s="1" t="s">
        <v>2460</v>
      </c>
      <c r="K561" t="s">
        <v>119</v>
      </c>
      <c r="O561" s="1" t="s">
        <v>2461</v>
      </c>
      <c r="P561" s="1" t="s">
        <v>2462</v>
      </c>
      <c r="R561" t="s">
        <v>2463</v>
      </c>
      <c r="V561" s="36" t="s">
        <v>7419</v>
      </c>
      <c r="W561" s="36" t="str">
        <f t="shared" si="24"/>
        <v xml:space="preserve">100000 </v>
      </c>
      <c r="X561" s="36">
        <f t="shared" si="25"/>
        <v>2000</v>
      </c>
    </row>
    <row r="562" spans="1:24" x14ac:dyDescent="0.25">
      <c r="A562" t="s">
        <v>5986</v>
      </c>
      <c r="B562" t="s">
        <v>2464</v>
      </c>
      <c r="C562" t="s">
        <v>2465</v>
      </c>
      <c r="D562" t="s">
        <v>440</v>
      </c>
      <c r="E562" t="s">
        <v>2466</v>
      </c>
      <c r="G562" t="s">
        <v>21</v>
      </c>
      <c r="H562" t="s">
        <v>536</v>
      </c>
      <c r="I562" t="s">
        <v>2467</v>
      </c>
      <c r="J562" t="s">
        <v>536</v>
      </c>
      <c r="K562" t="s">
        <v>25</v>
      </c>
      <c r="M562" t="s">
        <v>2468</v>
      </c>
      <c r="N562" t="s">
        <v>553</v>
      </c>
      <c r="O562" t="s">
        <v>89</v>
      </c>
      <c r="P562" t="s">
        <v>29</v>
      </c>
      <c r="V562" s="36" t="s">
        <v>25</v>
      </c>
      <c r="W562" s="36" t="str">
        <f t="shared" si="24"/>
        <v>Intermediate Use Only</v>
      </c>
      <c r="X562" s="36">
        <f t="shared" si="25"/>
        <v>0</v>
      </c>
    </row>
    <row r="563" spans="1:24" x14ac:dyDescent="0.25">
      <c r="A563" t="s">
        <v>5988</v>
      </c>
      <c r="B563" t="s">
        <v>2469</v>
      </c>
      <c r="C563" t="s">
        <v>2470</v>
      </c>
      <c r="D563" t="s">
        <v>650</v>
      </c>
      <c r="E563" t="s">
        <v>738</v>
      </c>
      <c r="H563" t="s">
        <v>536</v>
      </c>
      <c r="I563" t="s">
        <v>2471</v>
      </c>
      <c r="J563" t="s">
        <v>536</v>
      </c>
      <c r="M563" t="s">
        <v>2472</v>
      </c>
      <c r="N563" t="s">
        <v>2473</v>
      </c>
      <c r="V563" s="36" t="s">
        <v>10719</v>
      </c>
      <c r="W563" s="36" t="s">
        <v>10719</v>
      </c>
      <c r="X563" s="36" t="s">
        <v>10719</v>
      </c>
    </row>
    <row r="564" spans="1:24" ht="409.5" x14ac:dyDescent="0.25">
      <c r="A564" t="s">
        <v>6621</v>
      </c>
      <c r="B564" t="s">
        <v>2474</v>
      </c>
      <c r="C564" s="1" t="s">
        <v>2475</v>
      </c>
      <c r="D564" t="s">
        <v>92</v>
      </c>
      <c r="E564" t="s">
        <v>93</v>
      </c>
      <c r="G564" t="s">
        <v>118</v>
      </c>
      <c r="H564" s="1" t="s">
        <v>1883</v>
      </c>
      <c r="I564" t="s">
        <v>37</v>
      </c>
      <c r="J564" s="1" t="s">
        <v>268</v>
      </c>
      <c r="K564" t="s">
        <v>1705</v>
      </c>
      <c r="O564" s="1" t="s">
        <v>126</v>
      </c>
      <c r="P564" s="1" t="s">
        <v>1638</v>
      </c>
      <c r="V564" s="36" t="s">
        <v>7432</v>
      </c>
      <c r="W564" s="21">
        <v>10000000</v>
      </c>
      <c r="X564" s="36">
        <f t="shared" si="25"/>
        <v>200000</v>
      </c>
    </row>
    <row r="565" spans="1:24" ht="210" x14ac:dyDescent="0.25">
      <c r="A565" t="s">
        <v>3320</v>
      </c>
      <c r="B565" t="s">
        <v>2476</v>
      </c>
      <c r="C565" t="s">
        <v>2477</v>
      </c>
      <c r="D565" t="s">
        <v>440</v>
      </c>
      <c r="E565" t="s">
        <v>2478</v>
      </c>
      <c r="F565" t="s">
        <v>32</v>
      </c>
      <c r="H565" s="1" t="s">
        <v>2479</v>
      </c>
      <c r="I565" t="s">
        <v>2480</v>
      </c>
      <c r="J565" s="1" t="s">
        <v>2481</v>
      </c>
      <c r="L565" s="1" t="s">
        <v>2482</v>
      </c>
      <c r="M565" s="1" t="s">
        <v>2483</v>
      </c>
      <c r="N565" s="1" t="s">
        <v>2484</v>
      </c>
      <c r="R565" t="s">
        <v>2485</v>
      </c>
      <c r="V565" s="36" t="s">
        <v>10719</v>
      </c>
      <c r="W565" s="36" t="s">
        <v>10719</v>
      </c>
      <c r="X565" s="36" t="s">
        <v>10719</v>
      </c>
    </row>
    <row r="566" spans="1:24" ht="390" x14ac:dyDescent="0.25">
      <c r="A566" t="s">
        <v>5991</v>
      </c>
      <c r="B566" t="s">
        <v>2486</v>
      </c>
      <c r="C566" t="s">
        <v>2487</v>
      </c>
      <c r="D566" t="s">
        <v>19</v>
      </c>
      <c r="E566" t="s">
        <v>34</v>
      </c>
      <c r="G566" t="s">
        <v>118</v>
      </c>
      <c r="H566" s="1" t="s">
        <v>2488</v>
      </c>
      <c r="I566" t="s">
        <v>2489</v>
      </c>
      <c r="J566" s="1" t="s">
        <v>2490</v>
      </c>
      <c r="K566" t="s">
        <v>71</v>
      </c>
      <c r="O566" s="1" t="s">
        <v>74</v>
      </c>
      <c r="P566" s="1" t="s">
        <v>75</v>
      </c>
      <c r="V566" s="36" t="s">
        <v>7416</v>
      </c>
      <c r="W566" s="36" t="str">
        <f t="shared" si="24"/>
        <v xml:space="preserve">100 </v>
      </c>
      <c r="X566" s="36">
        <f t="shared" si="25"/>
        <v>2</v>
      </c>
    </row>
    <row r="567" spans="1:24" ht="390" x14ac:dyDescent="0.25">
      <c r="A567" t="s">
        <v>3069</v>
      </c>
      <c r="B567" t="s">
        <v>2491</v>
      </c>
      <c r="C567" t="s">
        <v>2492</v>
      </c>
      <c r="D567" t="s">
        <v>2493</v>
      </c>
      <c r="E567" t="s">
        <v>34</v>
      </c>
      <c r="F567" t="s">
        <v>57</v>
      </c>
      <c r="G567" t="s">
        <v>35</v>
      </c>
      <c r="H567" s="1" t="s">
        <v>2494</v>
      </c>
      <c r="I567" t="s">
        <v>2495</v>
      </c>
      <c r="J567" s="1" t="s">
        <v>2496</v>
      </c>
      <c r="K567" t="s">
        <v>39</v>
      </c>
      <c r="O567" s="1" t="s">
        <v>171</v>
      </c>
      <c r="V567" s="36" t="s">
        <v>7413</v>
      </c>
      <c r="W567" s="36" t="str">
        <f t="shared" si="24"/>
        <v xml:space="preserve">1000 </v>
      </c>
      <c r="X567" s="36">
        <f t="shared" si="25"/>
        <v>20</v>
      </c>
    </row>
    <row r="568" spans="1:24" x14ac:dyDescent="0.25">
      <c r="A568" t="s">
        <v>6340</v>
      </c>
      <c r="C568" t="s">
        <v>2497</v>
      </c>
      <c r="D568" t="s">
        <v>77</v>
      </c>
      <c r="E568" t="s">
        <v>2072</v>
      </c>
      <c r="F568" t="s">
        <v>57</v>
      </c>
      <c r="H568" t="s">
        <v>79</v>
      </c>
      <c r="I568" t="s">
        <v>2073</v>
      </c>
      <c r="L568" t="s">
        <v>2074</v>
      </c>
      <c r="M568" t="s">
        <v>2075</v>
      </c>
      <c r="N568" t="s">
        <v>2076</v>
      </c>
      <c r="V568" s="36" t="s">
        <v>10719</v>
      </c>
      <c r="W568" s="36" t="s">
        <v>10719</v>
      </c>
      <c r="X568" s="36" t="s">
        <v>10719</v>
      </c>
    </row>
    <row r="569" spans="1:24" ht="120" x14ac:dyDescent="0.25">
      <c r="A569" t="s">
        <v>7652</v>
      </c>
      <c r="B569" t="s">
        <v>2498</v>
      </c>
      <c r="C569" t="s">
        <v>2499</v>
      </c>
      <c r="E569" t="s">
        <v>2500</v>
      </c>
      <c r="G569" t="s">
        <v>185</v>
      </c>
      <c r="H569" s="1" t="s">
        <v>2501</v>
      </c>
      <c r="I569" t="s">
        <v>2502</v>
      </c>
      <c r="J569" s="1" t="s">
        <v>2503</v>
      </c>
      <c r="V569" s="36" t="s">
        <v>10719</v>
      </c>
      <c r="W569" s="36" t="s">
        <v>10719</v>
      </c>
      <c r="X569" s="36" t="s">
        <v>10719</v>
      </c>
    </row>
    <row r="570" spans="1:24" ht="75" x14ac:dyDescent="0.25">
      <c r="A570" t="s">
        <v>3103</v>
      </c>
      <c r="B570" t="s">
        <v>2504</v>
      </c>
      <c r="C570" t="s">
        <v>2505</v>
      </c>
      <c r="D570" t="s">
        <v>106</v>
      </c>
      <c r="E570" t="s">
        <v>34</v>
      </c>
      <c r="F570" t="s">
        <v>57</v>
      </c>
      <c r="G570" t="s">
        <v>21</v>
      </c>
      <c r="H570" s="1" t="s">
        <v>2506</v>
      </c>
      <c r="I570" t="s">
        <v>2507</v>
      </c>
      <c r="J570" s="1" t="s">
        <v>2508</v>
      </c>
      <c r="K570" t="s">
        <v>25</v>
      </c>
      <c r="O570" t="s">
        <v>89</v>
      </c>
      <c r="P570" t="s">
        <v>29</v>
      </c>
      <c r="V570" s="36" t="s">
        <v>25</v>
      </c>
      <c r="W570" s="36" t="str">
        <f t="shared" si="24"/>
        <v>Intermediate Use Only</v>
      </c>
      <c r="X570" s="36">
        <f t="shared" si="25"/>
        <v>0</v>
      </c>
    </row>
    <row r="571" spans="1:24" x14ac:dyDescent="0.25">
      <c r="A571" t="s">
        <v>3348</v>
      </c>
      <c r="B571" t="s">
        <v>2509</v>
      </c>
      <c r="C571" t="s">
        <v>2510</v>
      </c>
      <c r="D571" t="s">
        <v>77</v>
      </c>
      <c r="E571" t="s">
        <v>200</v>
      </c>
      <c r="F571" t="s">
        <v>102</v>
      </c>
      <c r="G571" t="s">
        <v>35</v>
      </c>
      <c r="H571" t="s">
        <v>79</v>
      </c>
      <c r="I571" t="s">
        <v>1906</v>
      </c>
      <c r="K571" t="s">
        <v>103</v>
      </c>
      <c r="L571" t="s">
        <v>203</v>
      </c>
      <c r="M571" t="s">
        <v>647</v>
      </c>
      <c r="N571" t="s">
        <v>205</v>
      </c>
      <c r="P571" t="s">
        <v>40</v>
      </c>
      <c r="R571" t="s">
        <v>2511</v>
      </c>
      <c r="V571" s="36" t="s">
        <v>7418</v>
      </c>
      <c r="W571" s="36" t="str">
        <f t="shared" si="24"/>
        <v xml:space="preserve">10 </v>
      </c>
      <c r="X571" s="36">
        <f t="shared" si="25"/>
        <v>0.2</v>
      </c>
    </row>
    <row r="572" spans="1:24" x14ac:dyDescent="0.25">
      <c r="A572" t="s">
        <v>6343</v>
      </c>
      <c r="C572" t="s">
        <v>2512</v>
      </c>
      <c r="D572" t="s">
        <v>77</v>
      </c>
      <c r="E572" t="s">
        <v>2072</v>
      </c>
      <c r="H572" t="s">
        <v>79</v>
      </c>
      <c r="I572" t="s">
        <v>2073</v>
      </c>
      <c r="L572" t="s">
        <v>2074</v>
      </c>
      <c r="M572" t="s">
        <v>2075</v>
      </c>
      <c r="N572" t="s">
        <v>2076</v>
      </c>
      <c r="V572" s="36" t="s">
        <v>10719</v>
      </c>
      <c r="W572" s="36" t="s">
        <v>10719</v>
      </c>
      <c r="X572" s="36" t="s">
        <v>10719</v>
      </c>
    </row>
    <row r="573" spans="1:24" x14ac:dyDescent="0.25">
      <c r="A573" t="s">
        <v>6622</v>
      </c>
      <c r="B573" t="s">
        <v>2513</v>
      </c>
      <c r="C573" t="s">
        <v>2514</v>
      </c>
      <c r="D573" t="s">
        <v>77</v>
      </c>
      <c r="E573" t="s">
        <v>208</v>
      </c>
      <c r="F573" t="s">
        <v>57</v>
      </c>
      <c r="H573" t="s">
        <v>79</v>
      </c>
      <c r="I573" t="s">
        <v>209</v>
      </c>
      <c r="L573" t="s">
        <v>210</v>
      </c>
      <c r="M573" t="s">
        <v>211</v>
      </c>
      <c r="N573" t="s">
        <v>212</v>
      </c>
      <c r="V573" s="36" t="s">
        <v>10719</v>
      </c>
      <c r="W573" s="36" t="s">
        <v>10719</v>
      </c>
      <c r="X573" s="36" t="s">
        <v>10719</v>
      </c>
    </row>
    <row r="574" spans="1:24" ht="409.5" x14ac:dyDescent="0.25">
      <c r="A574" t="s">
        <v>6623</v>
      </c>
      <c r="B574" t="s">
        <v>2515</v>
      </c>
      <c r="C574" s="1" t="s">
        <v>2516</v>
      </c>
      <c r="D574" t="s">
        <v>92</v>
      </c>
      <c r="E574" t="s">
        <v>93</v>
      </c>
      <c r="G574" t="s">
        <v>35</v>
      </c>
      <c r="H574" t="s">
        <v>94</v>
      </c>
      <c r="I574" t="s">
        <v>37</v>
      </c>
      <c r="J574" t="s">
        <v>95</v>
      </c>
      <c r="K574" t="s">
        <v>103</v>
      </c>
      <c r="O574" s="1" t="s">
        <v>97</v>
      </c>
      <c r="P574" s="1" t="s">
        <v>1789</v>
      </c>
      <c r="V574" s="36" t="s">
        <v>7418</v>
      </c>
      <c r="W574" s="36" t="str">
        <f t="shared" si="24"/>
        <v xml:space="preserve">10 </v>
      </c>
      <c r="X574" s="36">
        <f t="shared" si="25"/>
        <v>0.2</v>
      </c>
    </row>
    <row r="575" spans="1:24" ht="409.5" x14ac:dyDescent="0.25">
      <c r="A575" t="s">
        <v>3131</v>
      </c>
      <c r="B575" t="s">
        <v>2517</v>
      </c>
      <c r="C575" t="s">
        <v>2518</v>
      </c>
      <c r="D575" t="s">
        <v>92</v>
      </c>
      <c r="E575" t="s">
        <v>2519</v>
      </c>
      <c r="F575" t="s">
        <v>102</v>
      </c>
      <c r="G575" t="s">
        <v>35</v>
      </c>
      <c r="H575" t="s">
        <v>94</v>
      </c>
      <c r="I575" t="s">
        <v>2520</v>
      </c>
      <c r="J575" t="s">
        <v>95</v>
      </c>
      <c r="K575" t="s">
        <v>119</v>
      </c>
      <c r="M575" t="s">
        <v>2521</v>
      </c>
      <c r="N575" t="s">
        <v>2522</v>
      </c>
      <c r="O575" s="1" t="s">
        <v>2523</v>
      </c>
      <c r="P575" t="s">
        <v>29</v>
      </c>
      <c r="V575" s="36" t="s">
        <v>7419</v>
      </c>
      <c r="W575" s="36" t="str">
        <f t="shared" si="24"/>
        <v xml:space="preserve">100000 </v>
      </c>
      <c r="X575" s="36">
        <f t="shared" si="25"/>
        <v>2000</v>
      </c>
    </row>
    <row r="576" spans="1:24" ht="300" x14ac:dyDescent="0.25">
      <c r="A576" t="s">
        <v>3132</v>
      </c>
      <c r="B576" t="s">
        <v>2524</v>
      </c>
      <c r="C576" t="s">
        <v>2525</v>
      </c>
      <c r="D576" t="s">
        <v>92</v>
      </c>
      <c r="E576" t="s">
        <v>2519</v>
      </c>
      <c r="F576" t="s">
        <v>57</v>
      </c>
      <c r="G576" t="s">
        <v>21</v>
      </c>
      <c r="H576" s="1" t="s">
        <v>124</v>
      </c>
      <c r="I576" t="s">
        <v>2526</v>
      </c>
      <c r="J576" s="1" t="s">
        <v>125</v>
      </c>
      <c r="K576" t="s">
        <v>25</v>
      </c>
      <c r="M576" t="s">
        <v>2527</v>
      </c>
      <c r="N576" t="s">
        <v>2528</v>
      </c>
      <c r="O576" s="1" t="s">
        <v>28</v>
      </c>
      <c r="P576" t="s">
        <v>29</v>
      </c>
      <c r="V576" s="36" t="s">
        <v>25</v>
      </c>
      <c r="W576" s="36" t="str">
        <f t="shared" si="24"/>
        <v>Intermediate Use Only</v>
      </c>
      <c r="X576" s="36">
        <f t="shared" si="25"/>
        <v>0</v>
      </c>
    </row>
    <row r="577" spans="1:24" ht="30" x14ac:dyDescent="0.25">
      <c r="A577" t="s">
        <v>3135</v>
      </c>
      <c r="B577" t="s">
        <v>2529</v>
      </c>
      <c r="C577" t="s">
        <v>2530</v>
      </c>
      <c r="D577" t="s">
        <v>92</v>
      </c>
      <c r="E577" t="s">
        <v>2519</v>
      </c>
      <c r="F577" t="s">
        <v>57</v>
      </c>
      <c r="G577" t="s">
        <v>21</v>
      </c>
      <c r="H577" s="1" t="s">
        <v>124</v>
      </c>
      <c r="I577" t="s">
        <v>2531</v>
      </c>
      <c r="J577" s="1" t="s">
        <v>125</v>
      </c>
      <c r="K577" t="s">
        <v>25</v>
      </c>
      <c r="M577" t="s">
        <v>2532</v>
      </c>
      <c r="N577" t="s">
        <v>2533</v>
      </c>
      <c r="O577" t="s">
        <v>540</v>
      </c>
      <c r="P577" t="s">
        <v>29</v>
      </c>
      <c r="V577" s="36" t="s">
        <v>25</v>
      </c>
      <c r="W577" s="36" t="str">
        <f t="shared" si="24"/>
        <v>Intermediate Use Only</v>
      </c>
      <c r="X577" s="36">
        <f t="shared" si="25"/>
        <v>0</v>
      </c>
    </row>
    <row r="578" spans="1:24" ht="409.5" x14ac:dyDescent="0.25">
      <c r="A578" t="s">
        <v>3337</v>
      </c>
      <c r="B578" t="s">
        <v>2534</v>
      </c>
      <c r="C578" s="1" t="s">
        <v>2535</v>
      </c>
      <c r="D578" t="s">
        <v>92</v>
      </c>
      <c r="E578" t="s">
        <v>93</v>
      </c>
      <c r="F578" t="s">
        <v>32</v>
      </c>
      <c r="G578" t="s">
        <v>35</v>
      </c>
      <c r="H578" t="s">
        <v>94</v>
      </c>
      <c r="I578" t="s">
        <v>37</v>
      </c>
      <c r="J578" t="s">
        <v>95</v>
      </c>
      <c r="K578" t="s">
        <v>60</v>
      </c>
      <c r="O578" s="1" t="s">
        <v>2536</v>
      </c>
      <c r="P578" s="1" t="s">
        <v>2537</v>
      </c>
      <c r="R578" t="s">
        <v>2538</v>
      </c>
      <c r="V578" s="36" t="s">
        <v>7415</v>
      </c>
      <c r="W578" s="36" t="str">
        <f t="shared" si="24"/>
        <v xml:space="preserve">1000000 </v>
      </c>
      <c r="X578" s="36">
        <f t="shared" si="25"/>
        <v>20000</v>
      </c>
    </row>
    <row r="579" spans="1:24" ht="409.5" x14ac:dyDescent="0.25">
      <c r="A579" t="s">
        <v>6624</v>
      </c>
      <c r="B579" t="s">
        <v>2539</v>
      </c>
      <c r="C579" s="1" t="s">
        <v>2540</v>
      </c>
      <c r="D579" t="s">
        <v>92</v>
      </c>
      <c r="E579" t="s">
        <v>34</v>
      </c>
      <c r="G579" t="s">
        <v>35</v>
      </c>
      <c r="H579" t="s">
        <v>94</v>
      </c>
      <c r="I579" t="s">
        <v>37</v>
      </c>
      <c r="J579" t="s">
        <v>95</v>
      </c>
      <c r="K579" t="s">
        <v>60</v>
      </c>
      <c r="O579" s="1" t="s">
        <v>2541</v>
      </c>
      <c r="P579" s="1" t="s">
        <v>2542</v>
      </c>
      <c r="V579" s="36" t="s">
        <v>7415</v>
      </c>
      <c r="W579" s="36" t="str">
        <f t="shared" si="24"/>
        <v xml:space="preserve">1000000 </v>
      </c>
      <c r="X579" s="36">
        <f t="shared" si="25"/>
        <v>20000</v>
      </c>
    </row>
    <row r="580" spans="1:24" x14ac:dyDescent="0.25">
      <c r="A580" t="s">
        <v>7653</v>
      </c>
      <c r="B580" t="s">
        <v>2543</v>
      </c>
      <c r="C580" t="s">
        <v>2544</v>
      </c>
      <c r="D580" t="s">
        <v>92</v>
      </c>
      <c r="E580" t="s">
        <v>93</v>
      </c>
      <c r="G580" t="s">
        <v>35</v>
      </c>
      <c r="H580" t="s">
        <v>1731</v>
      </c>
      <c r="I580" t="s">
        <v>37</v>
      </c>
      <c r="J580" t="s">
        <v>95</v>
      </c>
      <c r="K580" t="s">
        <v>103</v>
      </c>
      <c r="V580" s="36" t="s">
        <v>7418</v>
      </c>
      <c r="W580" s="36" t="str">
        <f t="shared" si="24"/>
        <v xml:space="preserve">10 </v>
      </c>
      <c r="X580" s="36">
        <f t="shared" si="25"/>
        <v>0.2</v>
      </c>
    </row>
    <row r="581" spans="1:24" ht="409.5" x14ac:dyDescent="0.25">
      <c r="A581" t="s">
        <v>7654</v>
      </c>
      <c r="B581" t="s">
        <v>2545</v>
      </c>
      <c r="C581" s="1" t="s">
        <v>2546</v>
      </c>
      <c r="D581" t="s">
        <v>92</v>
      </c>
      <c r="E581" t="s">
        <v>34</v>
      </c>
      <c r="G581" t="s">
        <v>35</v>
      </c>
      <c r="H581" t="s">
        <v>94</v>
      </c>
      <c r="I581" t="s">
        <v>37</v>
      </c>
      <c r="J581" t="s">
        <v>95</v>
      </c>
      <c r="K581" t="s">
        <v>165</v>
      </c>
      <c r="O581" s="1" t="s">
        <v>126</v>
      </c>
      <c r="P581" t="s">
        <v>29</v>
      </c>
      <c r="V581" s="36" t="s">
        <v>7421</v>
      </c>
      <c r="W581" s="36" t="str">
        <f t="shared" si="24"/>
        <v xml:space="preserve">10000000 </v>
      </c>
      <c r="X581" s="36">
        <f t="shared" si="25"/>
        <v>200000</v>
      </c>
    </row>
    <row r="582" spans="1:24" ht="409.5" x14ac:dyDescent="0.25">
      <c r="A582" t="s">
        <v>6625</v>
      </c>
      <c r="B582" t="s">
        <v>2547</v>
      </c>
      <c r="C582" s="1" t="s">
        <v>2548</v>
      </c>
      <c r="D582" t="s">
        <v>92</v>
      </c>
      <c r="E582" t="s">
        <v>93</v>
      </c>
      <c r="G582" t="s">
        <v>35</v>
      </c>
      <c r="H582" t="s">
        <v>94</v>
      </c>
      <c r="I582" t="s">
        <v>37</v>
      </c>
      <c r="J582" t="s">
        <v>95</v>
      </c>
      <c r="K582" t="s">
        <v>60</v>
      </c>
      <c r="O582" s="1" t="s">
        <v>97</v>
      </c>
      <c r="P582" s="1" t="s">
        <v>1768</v>
      </c>
      <c r="V582" s="36" t="s">
        <v>7415</v>
      </c>
      <c r="W582" s="36" t="str">
        <f t="shared" si="24"/>
        <v xml:space="preserve">1000000 </v>
      </c>
      <c r="X582" s="36">
        <f t="shared" si="25"/>
        <v>20000</v>
      </c>
    </row>
    <row r="583" spans="1:24" ht="45" x14ac:dyDescent="0.25">
      <c r="A583" t="s">
        <v>3094</v>
      </c>
      <c r="B583" t="s">
        <v>2549</v>
      </c>
      <c r="C583" t="s">
        <v>2550</v>
      </c>
      <c r="D583" t="s">
        <v>106</v>
      </c>
      <c r="E583" t="s">
        <v>34</v>
      </c>
      <c r="F583" t="s">
        <v>57</v>
      </c>
      <c r="H583" s="1" t="s">
        <v>2551</v>
      </c>
      <c r="I583" t="s">
        <v>2552</v>
      </c>
      <c r="J583" s="1" t="s">
        <v>2553</v>
      </c>
      <c r="V583" s="36" t="s">
        <v>10719</v>
      </c>
      <c r="W583" s="36" t="s">
        <v>10719</v>
      </c>
      <c r="X583" s="36" t="s">
        <v>10719</v>
      </c>
    </row>
    <row r="584" spans="1:24" ht="409.5" x14ac:dyDescent="0.25">
      <c r="A584" t="s">
        <v>6627</v>
      </c>
      <c r="B584" t="s">
        <v>2554</v>
      </c>
      <c r="C584" s="1" t="s">
        <v>2555</v>
      </c>
      <c r="D584" t="s">
        <v>92</v>
      </c>
      <c r="E584" t="s">
        <v>93</v>
      </c>
      <c r="G584" t="s">
        <v>35</v>
      </c>
      <c r="H584" s="1" t="s">
        <v>124</v>
      </c>
      <c r="I584" t="s">
        <v>37</v>
      </c>
      <c r="J584" s="1" t="s">
        <v>125</v>
      </c>
      <c r="K584" t="s">
        <v>60</v>
      </c>
      <c r="O584" s="1" t="s">
        <v>126</v>
      </c>
      <c r="P584" s="1" t="s">
        <v>2556</v>
      </c>
      <c r="V584" s="36" t="s">
        <v>7415</v>
      </c>
      <c r="W584" s="36" t="str">
        <f t="shared" si="24"/>
        <v xml:space="preserve">1000000 </v>
      </c>
      <c r="X584" s="36">
        <f t="shared" si="25"/>
        <v>20000</v>
      </c>
    </row>
    <row r="585" spans="1:24" ht="409.5" x14ac:dyDescent="0.25">
      <c r="A585" t="s">
        <v>6628</v>
      </c>
      <c r="B585" t="s">
        <v>2557</v>
      </c>
      <c r="C585" s="1" t="s">
        <v>2558</v>
      </c>
      <c r="D585" t="s">
        <v>92</v>
      </c>
      <c r="E585" t="s">
        <v>93</v>
      </c>
      <c r="G585" t="s">
        <v>35</v>
      </c>
      <c r="H585" s="1" t="s">
        <v>124</v>
      </c>
      <c r="I585" t="s">
        <v>37</v>
      </c>
      <c r="J585" s="1" t="s">
        <v>125</v>
      </c>
      <c r="K585" t="s">
        <v>39</v>
      </c>
      <c r="O585" s="1" t="s">
        <v>126</v>
      </c>
      <c r="V585" s="36" t="s">
        <v>7413</v>
      </c>
      <c r="W585" s="36" t="str">
        <f t="shared" si="24"/>
        <v xml:space="preserve">1000 </v>
      </c>
      <c r="X585" s="36">
        <f t="shared" si="25"/>
        <v>20</v>
      </c>
    </row>
    <row r="586" spans="1:24" x14ac:dyDescent="0.25">
      <c r="A586" t="s">
        <v>7655</v>
      </c>
      <c r="C586" t="s">
        <v>2559</v>
      </c>
      <c r="D586" t="s">
        <v>77</v>
      </c>
      <c r="E586" t="s">
        <v>78</v>
      </c>
      <c r="F586" t="s">
        <v>57</v>
      </c>
      <c r="H586" t="s">
        <v>79</v>
      </c>
      <c r="I586" t="s">
        <v>80</v>
      </c>
      <c r="V586" s="36" t="s">
        <v>10719</v>
      </c>
      <c r="W586" s="36" t="s">
        <v>10719</v>
      </c>
      <c r="X586" s="36" t="s">
        <v>10719</v>
      </c>
    </row>
    <row r="587" spans="1:24" x14ac:dyDescent="0.25">
      <c r="A587" t="s">
        <v>7656</v>
      </c>
      <c r="C587" t="s">
        <v>2560</v>
      </c>
      <c r="D587" t="s">
        <v>77</v>
      </c>
      <c r="E587" t="s">
        <v>78</v>
      </c>
      <c r="F587" t="s">
        <v>57</v>
      </c>
      <c r="H587" t="s">
        <v>79</v>
      </c>
      <c r="I587" t="s">
        <v>80</v>
      </c>
      <c r="V587" s="36" t="s">
        <v>10719</v>
      </c>
      <c r="W587" s="36" t="s">
        <v>10719</v>
      </c>
      <c r="X587" s="36" t="s">
        <v>10719</v>
      </c>
    </row>
    <row r="588" spans="1:24" x14ac:dyDescent="0.25">
      <c r="A588" t="s">
        <v>7657</v>
      </c>
      <c r="C588" t="s">
        <v>2561</v>
      </c>
      <c r="D588" t="s">
        <v>77</v>
      </c>
      <c r="E588" t="s">
        <v>78</v>
      </c>
      <c r="F588" t="s">
        <v>57</v>
      </c>
      <c r="H588" t="s">
        <v>79</v>
      </c>
      <c r="I588" t="s">
        <v>80</v>
      </c>
      <c r="V588" s="36" t="s">
        <v>10719</v>
      </c>
      <c r="W588" s="36" t="s">
        <v>10719</v>
      </c>
      <c r="X588" s="36" t="s">
        <v>10719</v>
      </c>
    </row>
    <row r="589" spans="1:24" ht="409.5" x14ac:dyDescent="0.25">
      <c r="A589" t="s">
        <v>4361</v>
      </c>
      <c r="B589" t="s">
        <v>2562</v>
      </c>
      <c r="C589" t="s">
        <v>2563</v>
      </c>
      <c r="D589" t="s">
        <v>534</v>
      </c>
      <c r="E589" t="s">
        <v>2564</v>
      </c>
      <c r="F589" t="s">
        <v>265</v>
      </c>
      <c r="G589" t="s">
        <v>35</v>
      </c>
      <c r="H589" s="1" t="s">
        <v>2565</v>
      </c>
      <c r="I589" t="s">
        <v>2566</v>
      </c>
      <c r="J589" s="1" t="s">
        <v>2567</v>
      </c>
      <c r="K589" t="s">
        <v>60</v>
      </c>
      <c r="L589" t="s">
        <v>2568</v>
      </c>
      <c r="M589" t="s">
        <v>2569</v>
      </c>
      <c r="N589" t="s">
        <v>2570</v>
      </c>
      <c r="O589" s="1" t="s">
        <v>2571</v>
      </c>
      <c r="P589" s="1" t="s">
        <v>2572</v>
      </c>
      <c r="R589" t="s">
        <v>2573</v>
      </c>
      <c r="V589" s="36" t="s">
        <v>7415</v>
      </c>
      <c r="W589" s="36" t="str">
        <f t="shared" si="24"/>
        <v xml:space="preserve">1000000 </v>
      </c>
      <c r="X589" s="36">
        <f t="shared" si="25"/>
        <v>20000</v>
      </c>
    </row>
    <row r="590" spans="1:24" ht="409.5" x14ac:dyDescent="0.25">
      <c r="A590" t="s">
        <v>5996</v>
      </c>
      <c r="B590" t="s">
        <v>2574</v>
      </c>
      <c r="C590" t="s">
        <v>2575</v>
      </c>
      <c r="E590" t="s">
        <v>34</v>
      </c>
      <c r="G590" t="s">
        <v>118</v>
      </c>
      <c r="H590" s="1" t="s">
        <v>2576</v>
      </c>
      <c r="I590" t="s">
        <v>37</v>
      </c>
      <c r="J590" s="1" t="s">
        <v>2577</v>
      </c>
      <c r="K590" t="s">
        <v>39</v>
      </c>
      <c r="O590" s="1" t="s">
        <v>117</v>
      </c>
      <c r="P590" s="1" t="s">
        <v>2578</v>
      </c>
      <c r="V590" s="36" t="s">
        <v>7413</v>
      </c>
      <c r="W590" s="36" t="str">
        <f t="shared" si="24"/>
        <v xml:space="preserve">1000 </v>
      </c>
      <c r="X590" s="36">
        <f t="shared" si="25"/>
        <v>20</v>
      </c>
    </row>
    <row r="591" spans="1:24" ht="30" x14ac:dyDescent="0.25">
      <c r="A591" t="s">
        <v>7658</v>
      </c>
      <c r="B591" t="s">
        <v>2579</v>
      </c>
      <c r="C591" t="s">
        <v>2580</v>
      </c>
      <c r="D591" t="s">
        <v>19</v>
      </c>
      <c r="E591" t="s">
        <v>34</v>
      </c>
      <c r="H591" s="1" t="s">
        <v>508</v>
      </c>
      <c r="I591" t="s">
        <v>2581</v>
      </c>
      <c r="J591" s="1" t="s">
        <v>510</v>
      </c>
      <c r="V591" s="36" t="s">
        <v>10719</v>
      </c>
      <c r="W591" s="36" t="s">
        <v>10719</v>
      </c>
      <c r="X591" s="36" t="s">
        <v>10719</v>
      </c>
    </row>
    <row r="592" spans="1:24" ht="45" x14ac:dyDescent="0.25">
      <c r="A592" t="s">
        <v>3311</v>
      </c>
      <c r="B592" t="s">
        <v>2582</v>
      </c>
      <c r="C592" t="s">
        <v>2583</v>
      </c>
      <c r="D592" t="s">
        <v>1395</v>
      </c>
      <c r="E592" t="s">
        <v>34</v>
      </c>
      <c r="F592" t="s">
        <v>32</v>
      </c>
      <c r="H592" s="1" t="s">
        <v>1396</v>
      </c>
      <c r="I592" t="s">
        <v>2584</v>
      </c>
      <c r="J592" s="1" t="s">
        <v>517</v>
      </c>
      <c r="V592" s="36" t="s">
        <v>10719</v>
      </c>
      <c r="W592" s="36" t="s">
        <v>10719</v>
      </c>
      <c r="X592" s="36" t="s">
        <v>10719</v>
      </c>
    </row>
    <row r="593" spans="1:24" ht="409.5" x14ac:dyDescent="0.25">
      <c r="A593" t="s">
        <v>7659</v>
      </c>
      <c r="B593" t="s">
        <v>2585</v>
      </c>
      <c r="C593" s="1" t="s">
        <v>2586</v>
      </c>
      <c r="D593" t="s">
        <v>92</v>
      </c>
      <c r="E593" t="s">
        <v>93</v>
      </c>
      <c r="G593" t="s">
        <v>35</v>
      </c>
      <c r="H593" t="s">
        <v>94</v>
      </c>
      <c r="I593" t="s">
        <v>37</v>
      </c>
      <c r="J593" t="s">
        <v>95</v>
      </c>
      <c r="K593" t="s">
        <v>103</v>
      </c>
      <c r="O593" s="1" t="s">
        <v>97</v>
      </c>
      <c r="P593" s="1" t="s">
        <v>141</v>
      </c>
      <c r="V593" s="36" t="s">
        <v>7418</v>
      </c>
      <c r="W593" s="36" t="str">
        <f t="shared" si="24"/>
        <v xml:space="preserve">10 </v>
      </c>
      <c r="X593" s="36">
        <f t="shared" si="25"/>
        <v>0.2</v>
      </c>
    </row>
    <row r="594" spans="1:24" ht="75" x14ac:dyDescent="0.25">
      <c r="A594" t="s">
        <v>5999</v>
      </c>
      <c r="B594" t="s">
        <v>2587</v>
      </c>
      <c r="C594" t="s">
        <v>2588</v>
      </c>
      <c r="D594" t="s">
        <v>106</v>
      </c>
      <c r="E594" t="s">
        <v>34</v>
      </c>
      <c r="H594" s="1" t="s">
        <v>1538</v>
      </c>
      <c r="I594" t="s">
        <v>2589</v>
      </c>
      <c r="J594" s="1" t="s">
        <v>1539</v>
      </c>
      <c r="V594" s="36" t="s">
        <v>10719</v>
      </c>
      <c r="W594" s="36" t="s">
        <v>10719</v>
      </c>
      <c r="X594" s="36" t="s">
        <v>10719</v>
      </c>
    </row>
    <row r="595" spans="1:24" ht="30" x14ac:dyDescent="0.25">
      <c r="A595" t="s">
        <v>7660</v>
      </c>
      <c r="B595" t="s">
        <v>2590</v>
      </c>
      <c r="C595" t="s">
        <v>2591</v>
      </c>
      <c r="D595" t="s">
        <v>106</v>
      </c>
      <c r="E595" t="s">
        <v>34</v>
      </c>
      <c r="H595" s="1" t="s">
        <v>2592</v>
      </c>
      <c r="I595" t="s">
        <v>2593</v>
      </c>
      <c r="J595" s="1" t="s">
        <v>2594</v>
      </c>
      <c r="R595" t="s">
        <v>2595</v>
      </c>
      <c r="V595" s="36" t="s">
        <v>10719</v>
      </c>
      <c r="W595" s="36" t="s">
        <v>10719</v>
      </c>
      <c r="X595" s="36" t="s">
        <v>10719</v>
      </c>
    </row>
    <row r="596" spans="1:24" ht="30" x14ac:dyDescent="0.25">
      <c r="A596" t="s">
        <v>3133</v>
      </c>
      <c r="B596" t="s">
        <v>2596</v>
      </c>
      <c r="C596" t="s">
        <v>2597</v>
      </c>
      <c r="D596" t="s">
        <v>92</v>
      </c>
      <c r="E596" t="s">
        <v>2519</v>
      </c>
      <c r="F596" t="s">
        <v>57</v>
      </c>
      <c r="H596" s="1" t="s">
        <v>124</v>
      </c>
      <c r="I596" t="s">
        <v>2598</v>
      </c>
      <c r="J596" s="1" t="s">
        <v>125</v>
      </c>
      <c r="M596" t="s">
        <v>2599</v>
      </c>
      <c r="N596" t="s">
        <v>2600</v>
      </c>
      <c r="V596" s="36" t="s">
        <v>10719</v>
      </c>
      <c r="W596" s="36" t="s">
        <v>10719</v>
      </c>
      <c r="X596" s="36" t="s">
        <v>10719</v>
      </c>
    </row>
    <row r="597" spans="1:24" ht="30" x14ac:dyDescent="0.25">
      <c r="A597" t="s">
        <v>3134</v>
      </c>
      <c r="B597" t="s">
        <v>2601</v>
      </c>
      <c r="C597" t="s">
        <v>2602</v>
      </c>
      <c r="D597" t="s">
        <v>92</v>
      </c>
      <c r="E597" t="s">
        <v>2519</v>
      </c>
      <c r="F597" t="s">
        <v>57</v>
      </c>
      <c r="G597" t="s">
        <v>21</v>
      </c>
      <c r="H597" s="1" t="s">
        <v>124</v>
      </c>
      <c r="I597" t="s">
        <v>2603</v>
      </c>
      <c r="J597" s="1" t="s">
        <v>125</v>
      </c>
      <c r="K597" t="s">
        <v>25</v>
      </c>
      <c r="O597" t="s">
        <v>540</v>
      </c>
      <c r="P597" t="s">
        <v>29</v>
      </c>
      <c r="V597" s="36" t="s">
        <v>25</v>
      </c>
      <c r="W597" s="36" t="str">
        <f t="shared" si="24"/>
        <v>Intermediate Use Only</v>
      </c>
      <c r="X597" s="36">
        <f t="shared" si="25"/>
        <v>0</v>
      </c>
    </row>
    <row r="598" spans="1:24" ht="409.5" x14ac:dyDescent="0.25">
      <c r="A598" t="s">
        <v>7661</v>
      </c>
      <c r="B598" t="s">
        <v>2604</v>
      </c>
      <c r="C598" s="1" t="s">
        <v>2605</v>
      </c>
      <c r="D598" t="s">
        <v>92</v>
      </c>
      <c r="E598" t="s">
        <v>93</v>
      </c>
      <c r="G598" t="s">
        <v>35</v>
      </c>
      <c r="H598" s="1" t="s">
        <v>130</v>
      </c>
      <c r="I598" t="s">
        <v>37</v>
      </c>
      <c r="J598" s="1" t="s">
        <v>131</v>
      </c>
      <c r="K598" t="s">
        <v>60</v>
      </c>
      <c r="O598" s="1" t="s">
        <v>97</v>
      </c>
      <c r="P598" s="1" t="s">
        <v>133</v>
      </c>
      <c r="V598" s="36" t="s">
        <v>7415</v>
      </c>
      <c r="W598" s="36" t="str">
        <f t="shared" si="24"/>
        <v xml:space="preserve">1000000 </v>
      </c>
      <c r="X598" s="36">
        <f t="shared" si="25"/>
        <v>20000</v>
      </c>
    </row>
    <row r="599" spans="1:24" ht="409.5" x14ac:dyDescent="0.25">
      <c r="A599" t="s">
        <v>6629</v>
      </c>
      <c r="B599" t="s">
        <v>2606</v>
      </c>
      <c r="C599" s="1" t="s">
        <v>2607</v>
      </c>
      <c r="D599" t="s">
        <v>92</v>
      </c>
      <c r="E599" t="s">
        <v>93</v>
      </c>
      <c r="G599" t="s">
        <v>35</v>
      </c>
      <c r="H599" s="1" t="s">
        <v>130</v>
      </c>
      <c r="I599" t="s">
        <v>37</v>
      </c>
      <c r="J599" s="1" t="s">
        <v>131</v>
      </c>
      <c r="K599" t="s">
        <v>60</v>
      </c>
      <c r="O599" s="1" t="s">
        <v>97</v>
      </c>
      <c r="P599" s="1" t="s">
        <v>133</v>
      </c>
      <c r="V599" s="36" t="s">
        <v>7415</v>
      </c>
      <c r="W599" s="36" t="str">
        <f t="shared" si="24"/>
        <v xml:space="preserve">1000000 </v>
      </c>
      <c r="X599" s="36">
        <f t="shared" si="25"/>
        <v>20000</v>
      </c>
    </row>
    <row r="600" spans="1:24" ht="409.5" x14ac:dyDescent="0.25">
      <c r="A600" t="s">
        <v>7662</v>
      </c>
      <c r="B600" t="s">
        <v>2608</v>
      </c>
      <c r="C600" s="1" t="s">
        <v>2609</v>
      </c>
      <c r="D600" t="s">
        <v>92</v>
      </c>
      <c r="E600" t="s">
        <v>93</v>
      </c>
      <c r="G600" t="s">
        <v>35</v>
      </c>
      <c r="H600" t="s">
        <v>94</v>
      </c>
      <c r="I600" t="s">
        <v>37</v>
      </c>
      <c r="J600" t="s">
        <v>95</v>
      </c>
      <c r="K600" t="s">
        <v>96</v>
      </c>
      <c r="O600" s="1" t="s">
        <v>97</v>
      </c>
      <c r="P600" s="1" t="s">
        <v>138</v>
      </c>
      <c r="V600" s="36" t="s">
        <v>7417</v>
      </c>
      <c r="W600" s="36" t="str">
        <f t="shared" si="24"/>
        <v xml:space="preserve">10000 </v>
      </c>
      <c r="X600" s="36">
        <f t="shared" si="25"/>
        <v>200</v>
      </c>
    </row>
    <row r="601" spans="1:24" ht="409.5" x14ac:dyDescent="0.25">
      <c r="A601" t="s">
        <v>7663</v>
      </c>
      <c r="B601" t="s">
        <v>2610</v>
      </c>
      <c r="C601" s="1" t="s">
        <v>2611</v>
      </c>
      <c r="D601" t="s">
        <v>92</v>
      </c>
      <c r="E601" t="s">
        <v>93</v>
      </c>
      <c r="G601" t="s">
        <v>35</v>
      </c>
      <c r="H601" s="1" t="s">
        <v>130</v>
      </c>
      <c r="I601" t="s">
        <v>37</v>
      </c>
      <c r="J601" s="1" t="s">
        <v>131</v>
      </c>
      <c r="K601" t="s">
        <v>119</v>
      </c>
      <c r="O601" s="1" t="s">
        <v>126</v>
      </c>
      <c r="V601" s="36" t="s">
        <v>7419</v>
      </c>
      <c r="W601" s="36" t="str">
        <f t="shared" si="24"/>
        <v xml:space="preserve">100000 </v>
      </c>
      <c r="X601" s="36">
        <f t="shared" si="25"/>
        <v>2000</v>
      </c>
    </row>
    <row r="602" spans="1:24" ht="409.5" x14ac:dyDescent="0.25">
      <c r="A602" t="s">
        <v>7664</v>
      </c>
      <c r="B602" t="s">
        <v>2612</v>
      </c>
      <c r="C602" s="1" t="s">
        <v>2613</v>
      </c>
      <c r="D602" t="s">
        <v>92</v>
      </c>
      <c r="E602" t="s">
        <v>93</v>
      </c>
      <c r="G602" t="s">
        <v>35</v>
      </c>
      <c r="H602" s="1" t="s">
        <v>130</v>
      </c>
      <c r="I602" t="s">
        <v>37</v>
      </c>
      <c r="J602" s="1" t="s">
        <v>131</v>
      </c>
      <c r="K602" t="s">
        <v>60</v>
      </c>
      <c r="O602" s="1" t="s">
        <v>126</v>
      </c>
      <c r="V602" s="36" t="s">
        <v>7415</v>
      </c>
      <c r="W602" s="36" t="str">
        <f t="shared" si="24"/>
        <v xml:space="preserve">1000000 </v>
      </c>
      <c r="X602" s="36">
        <f t="shared" si="25"/>
        <v>20000</v>
      </c>
    </row>
    <row r="603" spans="1:24" ht="409.5" x14ac:dyDescent="0.25">
      <c r="A603" t="s">
        <v>7665</v>
      </c>
      <c r="B603" t="s">
        <v>2614</v>
      </c>
      <c r="C603" s="1" t="s">
        <v>2615</v>
      </c>
      <c r="D603" t="s">
        <v>92</v>
      </c>
      <c r="E603" t="s">
        <v>93</v>
      </c>
      <c r="G603" t="s">
        <v>35</v>
      </c>
      <c r="H603" s="1" t="s">
        <v>130</v>
      </c>
      <c r="I603" t="s">
        <v>37</v>
      </c>
      <c r="J603" s="1" t="s">
        <v>131</v>
      </c>
      <c r="K603" t="s">
        <v>60</v>
      </c>
      <c r="O603" s="1" t="s">
        <v>97</v>
      </c>
      <c r="P603" s="1" t="s">
        <v>133</v>
      </c>
      <c r="V603" s="36" t="s">
        <v>7415</v>
      </c>
      <c r="W603" s="36" t="str">
        <f t="shared" si="24"/>
        <v xml:space="preserve">1000000 </v>
      </c>
      <c r="X603" s="36">
        <f t="shared" si="25"/>
        <v>20000</v>
      </c>
    </row>
    <row r="604" spans="1:24" ht="409.5" x14ac:dyDescent="0.25">
      <c r="A604" t="s">
        <v>6630</v>
      </c>
      <c r="B604" t="s">
        <v>2616</v>
      </c>
      <c r="C604" s="1" t="s">
        <v>2617</v>
      </c>
      <c r="D604" t="s">
        <v>92</v>
      </c>
      <c r="E604" t="s">
        <v>93</v>
      </c>
      <c r="G604" t="s">
        <v>35</v>
      </c>
      <c r="H604" t="s">
        <v>94</v>
      </c>
      <c r="I604" t="s">
        <v>37</v>
      </c>
      <c r="J604" t="s">
        <v>95</v>
      </c>
      <c r="K604" t="s">
        <v>96</v>
      </c>
      <c r="O604" s="1" t="s">
        <v>97</v>
      </c>
      <c r="P604" s="1" t="s">
        <v>2618</v>
      </c>
      <c r="V604" s="36" t="s">
        <v>7417</v>
      </c>
      <c r="W604" s="36" t="str">
        <f t="shared" si="24"/>
        <v xml:space="preserve">10000 </v>
      </c>
      <c r="X604" s="36">
        <f t="shared" si="25"/>
        <v>200</v>
      </c>
    </row>
    <row r="605" spans="1:24" ht="300" x14ac:dyDescent="0.25">
      <c r="A605" t="s">
        <v>7666</v>
      </c>
      <c r="B605" t="s">
        <v>2619</v>
      </c>
      <c r="C605" s="1" t="s">
        <v>2620</v>
      </c>
      <c r="D605" t="s">
        <v>92</v>
      </c>
      <c r="E605" t="s">
        <v>34</v>
      </c>
      <c r="G605" t="s">
        <v>35</v>
      </c>
      <c r="H605" t="s">
        <v>94</v>
      </c>
      <c r="I605" t="s">
        <v>37</v>
      </c>
      <c r="J605" t="s">
        <v>95</v>
      </c>
      <c r="K605" t="s">
        <v>165</v>
      </c>
      <c r="O605" s="1" t="s">
        <v>28</v>
      </c>
      <c r="P605" t="s">
        <v>29</v>
      </c>
      <c r="V605" s="36" t="s">
        <v>7421</v>
      </c>
      <c r="W605" s="36" t="str">
        <f t="shared" si="24"/>
        <v xml:space="preserve">10000000 </v>
      </c>
      <c r="X605" s="36">
        <f t="shared" si="25"/>
        <v>200000</v>
      </c>
    </row>
    <row r="606" spans="1:24" ht="409.5" x14ac:dyDescent="0.25">
      <c r="A606" t="s">
        <v>6631</v>
      </c>
      <c r="B606" t="s">
        <v>2621</v>
      </c>
      <c r="C606" s="1" t="s">
        <v>2622</v>
      </c>
      <c r="D606" t="s">
        <v>92</v>
      </c>
      <c r="E606" t="s">
        <v>93</v>
      </c>
      <c r="G606" t="s">
        <v>35</v>
      </c>
      <c r="H606" s="1" t="s">
        <v>1883</v>
      </c>
      <c r="I606" t="s">
        <v>37</v>
      </c>
      <c r="J606" s="1" t="s">
        <v>268</v>
      </c>
      <c r="K606" t="s">
        <v>1705</v>
      </c>
      <c r="O606" s="1" t="s">
        <v>126</v>
      </c>
      <c r="P606" s="1" t="s">
        <v>1638</v>
      </c>
      <c r="V606" s="36" t="s">
        <v>7432</v>
      </c>
      <c r="W606" s="21">
        <v>10000000</v>
      </c>
      <c r="X606" s="36">
        <f t="shared" si="25"/>
        <v>200000</v>
      </c>
    </row>
    <row r="607" spans="1:24" ht="300" x14ac:dyDescent="0.25">
      <c r="A607" t="s">
        <v>7667</v>
      </c>
      <c r="B607" t="s">
        <v>2623</v>
      </c>
      <c r="C607" s="1" t="s">
        <v>2624</v>
      </c>
      <c r="D607" t="s">
        <v>92</v>
      </c>
      <c r="E607" t="s">
        <v>34</v>
      </c>
      <c r="G607" t="s">
        <v>35</v>
      </c>
      <c r="H607" t="s">
        <v>94</v>
      </c>
      <c r="I607" t="s">
        <v>37</v>
      </c>
      <c r="J607" t="s">
        <v>95</v>
      </c>
      <c r="K607" t="s">
        <v>60</v>
      </c>
      <c r="O607" s="1" t="s">
        <v>28</v>
      </c>
      <c r="P607" t="s">
        <v>29</v>
      </c>
      <c r="V607" s="36" t="s">
        <v>7415</v>
      </c>
      <c r="W607" s="36" t="str">
        <f t="shared" si="24"/>
        <v xml:space="preserve">1000000 </v>
      </c>
      <c r="X607" s="36">
        <f t="shared" si="25"/>
        <v>20000</v>
      </c>
    </row>
    <row r="608" spans="1:24" ht="409.5" x14ac:dyDescent="0.25">
      <c r="A608" t="s">
        <v>6632</v>
      </c>
      <c r="B608" t="s">
        <v>2625</v>
      </c>
      <c r="C608" s="1" t="s">
        <v>2626</v>
      </c>
      <c r="D608" t="s">
        <v>92</v>
      </c>
      <c r="E608" t="s">
        <v>93</v>
      </c>
      <c r="G608" t="s">
        <v>35</v>
      </c>
      <c r="H608" s="1" t="s">
        <v>130</v>
      </c>
      <c r="I608" t="s">
        <v>37</v>
      </c>
      <c r="J608" s="1" t="s">
        <v>131</v>
      </c>
      <c r="K608" t="s">
        <v>60</v>
      </c>
      <c r="O608" s="1" t="s">
        <v>97</v>
      </c>
      <c r="P608" s="1" t="s">
        <v>133</v>
      </c>
      <c r="V608" s="36" t="s">
        <v>7415</v>
      </c>
      <c r="W608" s="36" t="str">
        <f t="shared" si="24"/>
        <v xml:space="preserve">1000000 </v>
      </c>
      <c r="X608" s="36">
        <f t="shared" si="25"/>
        <v>20000</v>
      </c>
    </row>
    <row r="609" spans="1:24" ht="409.5" x14ac:dyDescent="0.25">
      <c r="A609" t="s">
        <v>7668</v>
      </c>
      <c r="B609" t="s">
        <v>2627</v>
      </c>
      <c r="C609" s="1" t="s">
        <v>2628</v>
      </c>
      <c r="D609" t="s">
        <v>92</v>
      </c>
      <c r="E609" t="s">
        <v>93</v>
      </c>
      <c r="G609" t="s">
        <v>35</v>
      </c>
      <c r="H609" s="1" t="s">
        <v>130</v>
      </c>
      <c r="I609" t="s">
        <v>37</v>
      </c>
      <c r="J609" s="1" t="s">
        <v>131</v>
      </c>
      <c r="K609" t="s">
        <v>165</v>
      </c>
      <c r="O609" s="1" t="s">
        <v>97</v>
      </c>
      <c r="P609" s="1" t="s">
        <v>133</v>
      </c>
      <c r="V609" s="36" t="s">
        <v>7421</v>
      </c>
      <c r="W609" s="36" t="str">
        <f t="shared" si="24"/>
        <v xml:space="preserve">10000000 </v>
      </c>
      <c r="X609" s="36">
        <f t="shared" si="25"/>
        <v>200000</v>
      </c>
    </row>
    <row r="610" spans="1:24" ht="60" x14ac:dyDescent="0.25">
      <c r="A610" t="s">
        <v>6633</v>
      </c>
      <c r="B610" t="s">
        <v>2629</v>
      </c>
      <c r="C610" s="1" t="s">
        <v>2630</v>
      </c>
      <c r="D610" t="s">
        <v>92</v>
      </c>
      <c r="E610" t="s">
        <v>93</v>
      </c>
      <c r="H610" s="1" t="s">
        <v>130</v>
      </c>
      <c r="I610" t="s">
        <v>37</v>
      </c>
      <c r="J610" s="1" t="s">
        <v>131</v>
      </c>
      <c r="K610" t="s">
        <v>1384</v>
      </c>
      <c r="R610" t="s">
        <v>2631</v>
      </c>
      <c r="V610" s="36" t="s">
        <v>1384</v>
      </c>
      <c r="W610" s="36" t="e">
        <f t="shared" ref="W610:W668" si="26">IF(V610="","",IF(IFERROR(SEARCH("confidential",V610),0)=0,IF(IFERROR(SEARCH("Intermediate",V610),0)=0,RIGHT(V610,LEN(V610)-SEARCH("-",V610)-1),V610),V610))</f>
        <v>#VALUE!</v>
      </c>
      <c r="X610" s="36" t="str">
        <f t="shared" ref="X610:X668" si="27">IF(IFERROR(SEARCH("intermediate",W610),999)=999,IFERROR(W610*0.02,""),0)</f>
        <v/>
      </c>
    </row>
    <row r="611" spans="1:24" ht="300" x14ac:dyDescent="0.25">
      <c r="A611" t="s">
        <v>7669</v>
      </c>
      <c r="B611" t="s">
        <v>2632</v>
      </c>
      <c r="C611" s="1" t="s">
        <v>2633</v>
      </c>
      <c r="D611" t="s">
        <v>92</v>
      </c>
      <c r="E611" t="s">
        <v>93</v>
      </c>
      <c r="G611" t="s">
        <v>35</v>
      </c>
      <c r="H611" s="1" t="s">
        <v>130</v>
      </c>
      <c r="I611" t="s">
        <v>37</v>
      </c>
      <c r="J611" s="1" t="s">
        <v>131</v>
      </c>
      <c r="K611" t="s">
        <v>103</v>
      </c>
      <c r="O611" s="1" t="s">
        <v>28</v>
      </c>
      <c r="P611" t="s">
        <v>29</v>
      </c>
      <c r="V611" s="36" t="s">
        <v>7418</v>
      </c>
      <c r="W611" s="36" t="str">
        <f t="shared" si="26"/>
        <v xml:space="preserve">10 </v>
      </c>
      <c r="X611" s="36">
        <f t="shared" si="27"/>
        <v>0.2</v>
      </c>
    </row>
    <row r="612" spans="1:24" ht="409.5" x14ac:dyDescent="0.25">
      <c r="A612" t="s">
        <v>7670</v>
      </c>
      <c r="B612" t="s">
        <v>2634</v>
      </c>
      <c r="C612" s="1" t="s">
        <v>2635</v>
      </c>
      <c r="D612" t="s">
        <v>92</v>
      </c>
      <c r="E612" t="s">
        <v>93</v>
      </c>
      <c r="G612" t="s">
        <v>35</v>
      </c>
      <c r="H612" s="1" t="s">
        <v>130</v>
      </c>
      <c r="I612" t="s">
        <v>37</v>
      </c>
      <c r="J612" s="1" t="s">
        <v>131</v>
      </c>
      <c r="K612" t="s">
        <v>119</v>
      </c>
      <c r="O612" s="1" t="s">
        <v>97</v>
      </c>
      <c r="P612" s="1" t="s">
        <v>133</v>
      </c>
      <c r="V612" s="36" t="s">
        <v>7419</v>
      </c>
      <c r="W612" s="36" t="str">
        <f t="shared" si="26"/>
        <v xml:space="preserve">100000 </v>
      </c>
      <c r="X612" s="36">
        <f t="shared" si="27"/>
        <v>2000</v>
      </c>
    </row>
    <row r="613" spans="1:24" ht="409.5" x14ac:dyDescent="0.25">
      <c r="A613" t="s">
        <v>6634</v>
      </c>
      <c r="B613" t="s">
        <v>2636</v>
      </c>
      <c r="C613" s="1" t="s">
        <v>2637</v>
      </c>
      <c r="D613" t="s">
        <v>92</v>
      </c>
      <c r="E613" t="s">
        <v>93</v>
      </c>
      <c r="G613" t="s">
        <v>35</v>
      </c>
      <c r="H613" s="1" t="s">
        <v>130</v>
      </c>
      <c r="I613" t="s">
        <v>37</v>
      </c>
      <c r="J613" s="1" t="s">
        <v>131</v>
      </c>
      <c r="K613" t="s">
        <v>165</v>
      </c>
      <c r="O613" s="1" t="s">
        <v>97</v>
      </c>
      <c r="P613" s="1" t="s">
        <v>133</v>
      </c>
      <c r="V613" s="36" t="s">
        <v>7421</v>
      </c>
      <c r="W613" s="36" t="str">
        <f t="shared" si="26"/>
        <v xml:space="preserve">10000000 </v>
      </c>
      <c r="X613" s="36">
        <f t="shared" si="27"/>
        <v>200000</v>
      </c>
    </row>
    <row r="614" spans="1:24" ht="409.5" x14ac:dyDescent="0.25">
      <c r="A614" t="s">
        <v>7671</v>
      </c>
      <c r="B614" t="s">
        <v>2638</v>
      </c>
      <c r="C614" s="1" t="s">
        <v>2639</v>
      </c>
      <c r="D614" t="s">
        <v>92</v>
      </c>
      <c r="E614" t="s">
        <v>93</v>
      </c>
      <c r="G614" t="s">
        <v>35</v>
      </c>
      <c r="H614" s="1" t="s">
        <v>130</v>
      </c>
      <c r="I614" t="s">
        <v>37</v>
      </c>
      <c r="J614" s="1" t="s">
        <v>131</v>
      </c>
      <c r="K614" t="s">
        <v>119</v>
      </c>
      <c r="O614" s="1" t="s">
        <v>97</v>
      </c>
      <c r="P614" s="1" t="s">
        <v>133</v>
      </c>
      <c r="V614" s="36" t="s">
        <v>7419</v>
      </c>
      <c r="W614" s="36" t="str">
        <f t="shared" si="26"/>
        <v xml:space="preserve">100000 </v>
      </c>
      <c r="X614" s="36">
        <f t="shared" si="27"/>
        <v>2000</v>
      </c>
    </row>
    <row r="615" spans="1:24" ht="409.5" x14ac:dyDescent="0.25">
      <c r="A615" t="s">
        <v>6635</v>
      </c>
      <c r="B615" t="s">
        <v>2640</v>
      </c>
      <c r="C615" s="1" t="s">
        <v>2641</v>
      </c>
      <c r="D615" t="s">
        <v>92</v>
      </c>
      <c r="E615" t="s">
        <v>93</v>
      </c>
      <c r="G615" t="s">
        <v>35</v>
      </c>
      <c r="H615" s="1" t="s">
        <v>130</v>
      </c>
      <c r="I615" t="s">
        <v>37</v>
      </c>
      <c r="J615" s="1" t="s">
        <v>131</v>
      </c>
      <c r="K615" t="s">
        <v>60</v>
      </c>
      <c r="O615" s="1" t="s">
        <v>126</v>
      </c>
      <c r="P615" t="s">
        <v>29</v>
      </c>
      <c r="V615" s="36" t="s">
        <v>7415</v>
      </c>
      <c r="W615" s="36" t="str">
        <f t="shared" si="26"/>
        <v xml:space="preserve">1000000 </v>
      </c>
      <c r="X615" s="36">
        <f t="shared" si="27"/>
        <v>20000</v>
      </c>
    </row>
    <row r="616" spans="1:24" ht="409.5" x14ac:dyDescent="0.25">
      <c r="A616" t="s">
        <v>7672</v>
      </c>
      <c r="B616" t="s">
        <v>2642</v>
      </c>
      <c r="C616" s="1" t="s">
        <v>2643</v>
      </c>
      <c r="D616" t="s">
        <v>92</v>
      </c>
      <c r="E616" t="s">
        <v>93</v>
      </c>
      <c r="G616" t="s">
        <v>35</v>
      </c>
      <c r="H616" s="1" t="s">
        <v>130</v>
      </c>
      <c r="I616" t="s">
        <v>37</v>
      </c>
      <c r="J616" s="1" t="s">
        <v>131</v>
      </c>
      <c r="K616" t="s">
        <v>119</v>
      </c>
      <c r="O616" s="1" t="s">
        <v>97</v>
      </c>
      <c r="P616" s="1" t="s">
        <v>133</v>
      </c>
      <c r="V616" s="36" t="s">
        <v>7419</v>
      </c>
      <c r="W616" s="36" t="str">
        <f t="shared" si="26"/>
        <v xml:space="preserve">100000 </v>
      </c>
      <c r="X616" s="36">
        <f t="shared" si="27"/>
        <v>2000</v>
      </c>
    </row>
    <row r="617" spans="1:24" ht="409.5" x14ac:dyDescent="0.25">
      <c r="A617" t="s">
        <v>7673</v>
      </c>
      <c r="B617" t="s">
        <v>2644</v>
      </c>
      <c r="C617" s="1" t="s">
        <v>2645</v>
      </c>
      <c r="D617" t="s">
        <v>92</v>
      </c>
      <c r="E617" t="s">
        <v>93</v>
      </c>
      <c r="G617" t="s">
        <v>35</v>
      </c>
      <c r="H617" s="1" t="s">
        <v>130</v>
      </c>
      <c r="I617" t="s">
        <v>37</v>
      </c>
      <c r="J617" s="1" t="s">
        <v>131</v>
      </c>
      <c r="K617" t="s">
        <v>60</v>
      </c>
      <c r="O617" s="1" t="s">
        <v>97</v>
      </c>
      <c r="P617" s="1" t="s">
        <v>133</v>
      </c>
      <c r="V617" s="36" t="s">
        <v>7415</v>
      </c>
      <c r="W617" s="36" t="str">
        <f t="shared" si="26"/>
        <v xml:space="preserve">1000000 </v>
      </c>
      <c r="X617" s="36">
        <f t="shared" si="27"/>
        <v>20000</v>
      </c>
    </row>
    <row r="618" spans="1:24" ht="409.5" x14ac:dyDescent="0.25">
      <c r="A618" t="s">
        <v>6636</v>
      </c>
      <c r="B618" t="s">
        <v>2646</v>
      </c>
      <c r="C618" s="1" t="s">
        <v>2647</v>
      </c>
      <c r="D618" t="s">
        <v>92</v>
      </c>
      <c r="E618" t="s">
        <v>93</v>
      </c>
      <c r="G618" t="s">
        <v>35</v>
      </c>
      <c r="H618" t="s">
        <v>94</v>
      </c>
      <c r="I618" t="s">
        <v>37</v>
      </c>
      <c r="J618" t="s">
        <v>95</v>
      </c>
      <c r="K618" t="s">
        <v>119</v>
      </c>
      <c r="O618" s="1" t="s">
        <v>97</v>
      </c>
      <c r="P618" s="1" t="s">
        <v>98</v>
      </c>
      <c r="V618" s="36" t="s">
        <v>7419</v>
      </c>
      <c r="W618" s="36" t="str">
        <f t="shared" si="26"/>
        <v xml:space="preserve">100000 </v>
      </c>
      <c r="X618" s="36">
        <f t="shared" si="27"/>
        <v>2000</v>
      </c>
    </row>
    <row r="619" spans="1:24" ht="409.5" x14ac:dyDescent="0.25">
      <c r="A619" t="s">
        <v>7674</v>
      </c>
      <c r="B619" t="s">
        <v>2648</v>
      </c>
      <c r="C619" s="1" t="s">
        <v>2649</v>
      </c>
      <c r="D619" t="s">
        <v>92</v>
      </c>
      <c r="E619" t="s">
        <v>93</v>
      </c>
      <c r="G619" t="s">
        <v>35</v>
      </c>
      <c r="H619" s="1" t="s">
        <v>1883</v>
      </c>
      <c r="I619" t="s">
        <v>37</v>
      </c>
      <c r="J619" s="1" t="s">
        <v>268</v>
      </c>
      <c r="K619" t="s">
        <v>119</v>
      </c>
      <c r="O619" s="1" t="s">
        <v>126</v>
      </c>
      <c r="P619" t="s">
        <v>127</v>
      </c>
      <c r="V619" s="36" t="s">
        <v>7419</v>
      </c>
      <c r="W619" s="36" t="str">
        <f t="shared" si="26"/>
        <v xml:space="preserve">100000 </v>
      </c>
      <c r="X619" s="36">
        <f t="shared" si="27"/>
        <v>2000</v>
      </c>
    </row>
    <row r="620" spans="1:24" ht="409.5" x14ac:dyDescent="0.25">
      <c r="A620" t="s">
        <v>6637</v>
      </c>
      <c r="B620" t="s">
        <v>2650</v>
      </c>
      <c r="C620" s="1" t="s">
        <v>2651</v>
      </c>
      <c r="D620" t="s">
        <v>92</v>
      </c>
      <c r="E620" t="s">
        <v>34</v>
      </c>
      <c r="G620" t="s">
        <v>35</v>
      </c>
      <c r="H620" t="s">
        <v>94</v>
      </c>
      <c r="I620" t="s">
        <v>37</v>
      </c>
      <c r="J620" t="s">
        <v>95</v>
      </c>
      <c r="K620" t="s">
        <v>165</v>
      </c>
      <c r="O620" s="1" t="s">
        <v>126</v>
      </c>
      <c r="P620" t="s">
        <v>29</v>
      </c>
      <c r="V620" s="36" t="s">
        <v>7421</v>
      </c>
      <c r="W620" s="36" t="str">
        <f t="shared" si="26"/>
        <v xml:space="preserve">10000000 </v>
      </c>
      <c r="X620" s="36">
        <f t="shared" si="27"/>
        <v>200000</v>
      </c>
    </row>
    <row r="621" spans="1:24" ht="409.5" x14ac:dyDescent="0.25">
      <c r="A621" t="s">
        <v>6638</v>
      </c>
      <c r="B621" t="s">
        <v>2652</v>
      </c>
      <c r="C621" s="1" t="s">
        <v>2653</v>
      </c>
      <c r="D621" t="s">
        <v>92</v>
      </c>
      <c r="E621" t="s">
        <v>93</v>
      </c>
      <c r="G621" t="s">
        <v>35</v>
      </c>
      <c r="H621" t="s">
        <v>94</v>
      </c>
      <c r="I621" t="s">
        <v>37</v>
      </c>
      <c r="J621" t="s">
        <v>95</v>
      </c>
      <c r="K621" t="s">
        <v>60</v>
      </c>
      <c r="O621" s="1" t="s">
        <v>97</v>
      </c>
      <c r="P621" s="1" t="s">
        <v>1768</v>
      </c>
      <c r="V621" s="36" t="s">
        <v>7415</v>
      </c>
      <c r="W621" s="36" t="str">
        <f t="shared" si="26"/>
        <v xml:space="preserve">1000000 </v>
      </c>
      <c r="X621" s="36">
        <f t="shared" si="27"/>
        <v>20000</v>
      </c>
    </row>
    <row r="622" spans="1:24" ht="409.5" x14ac:dyDescent="0.25">
      <c r="A622" t="s">
        <v>6639</v>
      </c>
      <c r="B622" t="s">
        <v>2654</v>
      </c>
      <c r="C622" s="1" t="s">
        <v>2655</v>
      </c>
      <c r="D622" t="s">
        <v>92</v>
      </c>
      <c r="E622" t="s">
        <v>93</v>
      </c>
      <c r="G622" t="s">
        <v>35</v>
      </c>
      <c r="H622" s="1" t="s">
        <v>124</v>
      </c>
      <c r="I622" t="s">
        <v>37</v>
      </c>
      <c r="J622" s="1" t="s">
        <v>125</v>
      </c>
      <c r="K622" t="s">
        <v>96</v>
      </c>
      <c r="O622" s="1" t="s">
        <v>126</v>
      </c>
      <c r="P622" s="1" t="s">
        <v>2656</v>
      </c>
      <c r="V622" s="36" t="s">
        <v>7417</v>
      </c>
      <c r="W622" s="36" t="str">
        <f t="shared" si="26"/>
        <v xml:space="preserve">10000 </v>
      </c>
      <c r="X622" s="36">
        <f t="shared" si="27"/>
        <v>200</v>
      </c>
    </row>
    <row r="623" spans="1:24" ht="180" x14ac:dyDescent="0.25">
      <c r="A623" t="s">
        <v>7675</v>
      </c>
      <c r="B623" t="s">
        <v>2657</v>
      </c>
      <c r="C623" t="s">
        <v>2658</v>
      </c>
      <c r="E623" t="s">
        <v>34</v>
      </c>
      <c r="H623" s="1" t="s">
        <v>634</v>
      </c>
      <c r="I623" t="s">
        <v>37</v>
      </c>
      <c r="J623" s="1" t="s">
        <v>635</v>
      </c>
      <c r="V623" s="36" t="s">
        <v>10719</v>
      </c>
      <c r="W623" s="36" t="s">
        <v>10719</v>
      </c>
      <c r="X623" s="36" t="s">
        <v>10719</v>
      </c>
    </row>
    <row r="624" spans="1:24" ht="30" x14ac:dyDescent="0.25">
      <c r="A624" t="s">
        <v>3059</v>
      </c>
      <c r="B624" t="s">
        <v>2659</v>
      </c>
      <c r="C624" t="s">
        <v>2660</v>
      </c>
      <c r="D624" t="s">
        <v>106</v>
      </c>
      <c r="E624" t="s">
        <v>34</v>
      </c>
      <c r="F624" t="s">
        <v>102</v>
      </c>
      <c r="H624" s="1" t="s">
        <v>2661</v>
      </c>
      <c r="I624" t="s">
        <v>2662</v>
      </c>
      <c r="J624" s="1" t="s">
        <v>510</v>
      </c>
      <c r="V624" s="36" t="s">
        <v>10719</v>
      </c>
      <c r="W624" s="36" t="s">
        <v>10719</v>
      </c>
      <c r="X624" s="36" t="s">
        <v>10719</v>
      </c>
    </row>
    <row r="625" spans="1:24" ht="60" x14ac:dyDescent="0.25">
      <c r="A625" t="s">
        <v>3314</v>
      </c>
      <c r="B625" t="s">
        <v>2663</v>
      </c>
      <c r="C625" t="s">
        <v>2664</v>
      </c>
      <c r="D625" t="s">
        <v>106</v>
      </c>
      <c r="E625" t="s">
        <v>34</v>
      </c>
      <c r="F625" t="s">
        <v>32</v>
      </c>
      <c r="H625" s="1" t="s">
        <v>974</v>
      </c>
      <c r="I625" t="s">
        <v>2665</v>
      </c>
      <c r="J625" s="1" t="s">
        <v>110</v>
      </c>
      <c r="M625" t="s">
        <v>2666</v>
      </c>
      <c r="N625" t="s">
        <v>2667</v>
      </c>
      <c r="V625" s="36" t="s">
        <v>10719</v>
      </c>
      <c r="W625" s="36" t="s">
        <v>10719</v>
      </c>
      <c r="X625" s="36" t="s">
        <v>10719</v>
      </c>
    </row>
    <row r="626" spans="1:24" ht="30" x14ac:dyDescent="0.25">
      <c r="A626" t="s">
        <v>3315</v>
      </c>
      <c r="B626" t="s">
        <v>2668</v>
      </c>
      <c r="C626" t="s">
        <v>2669</v>
      </c>
      <c r="D626" t="s">
        <v>19</v>
      </c>
      <c r="E626" t="s">
        <v>34</v>
      </c>
      <c r="F626" t="s">
        <v>32</v>
      </c>
      <c r="H626" s="1" t="s">
        <v>1474</v>
      </c>
      <c r="I626" t="s">
        <v>2670</v>
      </c>
      <c r="J626" s="1" t="s">
        <v>1476</v>
      </c>
      <c r="V626" s="36" t="s">
        <v>10719</v>
      </c>
      <c r="W626" s="36" t="s">
        <v>10719</v>
      </c>
      <c r="X626" s="36" t="s">
        <v>10719</v>
      </c>
    </row>
    <row r="627" spans="1:24" ht="409.5" x14ac:dyDescent="0.25">
      <c r="A627" t="s">
        <v>7676</v>
      </c>
      <c r="B627" t="s">
        <v>2671</v>
      </c>
      <c r="C627" s="1" t="s">
        <v>2672</v>
      </c>
      <c r="D627" t="s">
        <v>92</v>
      </c>
      <c r="E627" t="s">
        <v>93</v>
      </c>
      <c r="G627" t="s">
        <v>35</v>
      </c>
      <c r="H627" s="1" t="s">
        <v>130</v>
      </c>
      <c r="I627" t="s">
        <v>37</v>
      </c>
      <c r="J627" s="1" t="s">
        <v>131</v>
      </c>
      <c r="K627" t="s">
        <v>60</v>
      </c>
      <c r="O627" s="1" t="s">
        <v>97</v>
      </c>
      <c r="P627" s="1" t="s">
        <v>133</v>
      </c>
      <c r="V627" s="36" t="s">
        <v>7415</v>
      </c>
      <c r="W627" s="36" t="str">
        <f t="shared" si="26"/>
        <v xml:space="preserve">1000000 </v>
      </c>
      <c r="X627" s="36">
        <f t="shared" si="27"/>
        <v>20000</v>
      </c>
    </row>
    <row r="628" spans="1:24" ht="409.5" x14ac:dyDescent="0.25">
      <c r="A628" t="s">
        <v>7677</v>
      </c>
      <c r="B628" t="s">
        <v>2673</v>
      </c>
      <c r="C628" s="1" t="s">
        <v>2674</v>
      </c>
      <c r="D628" t="s">
        <v>92</v>
      </c>
      <c r="E628" t="s">
        <v>93</v>
      </c>
      <c r="G628" t="s">
        <v>35</v>
      </c>
      <c r="H628" s="1" t="s">
        <v>130</v>
      </c>
      <c r="I628" t="s">
        <v>37</v>
      </c>
      <c r="J628" s="1" t="s">
        <v>131</v>
      </c>
      <c r="K628" t="s">
        <v>165</v>
      </c>
      <c r="O628" s="1" t="s">
        <v>97</v>
      </c>
      <c r="P628" s="1" t="s">
        <v>133</v>
      </c>
      <c r="V628" s="36" t="s">
        <v>7421</v>
      </c>
      <c r="W628" s="36" t="str">
        <f t="shared" si="26"/>
        <v xml:space="preserve">10000000 </v>
      </c>
      <c r="X628" s="36">
        <f t="shared" si="27"/>
        <v>200000</v>
      </c>
    </row>
    <row r="629" spans="1:24" ht="409.5" x14ac:dyDescent="0.25">
      <c r="A629" t="s">
        <v>6640</v>
      </c>
      <c r="B629" t="s">
        <v>2675</v>
      </c>
      <c r="C629" s="1" t="s">
        <v>2676</v>
      </c>
      <c r="D629" t="s">
        <v>92</v>
      </c>
      <c r="E629" t="s">
        <v>93</v>
      </c>
      <c r="G629" t="s">
        <v>35</v>
      </c>
      <c r="H629" s="1" t="s">
        <v>130</v>
      </c>
      <c r="I629" t="s">
        <v>37</v>
      </c>
      <c r="J629" s="1" t="s">
        <v>131</v>
      </c>
      <c r="K629" t="s">
        <v>165</v>
      </c>
      <c r="O629" s="1" t="s">
        <v>97</v>
      </c>
      <c r="P629" s="1" t="s">
        <v>144</v>
      </c>
      <c r="V629" s="36" t="s">
        <v>7421</v>
      </c>
      <c r="W629" s="36" t="str">
        <f t="shared" si="26"/>
        <v xml:space="preserve">10000000 </v>
      </c>
      <c r="X629" s="36">
        <f t="shared" si="27"/>
        <v>200000</v>
      </c>
    </row>
    <row r="630" spans="1:24" ht="409.5" x14ac:dyDescent="0.25">
      <c r="A630" t="s">
        <v>6641</v>
      </c>
      <c r="B630" t="s">
        <v>2677</v>
      </c>
      <c r="C630" s="1" t="s">
        <v>2678</v>
      </c>
      <c r="D630" t="s">
        <v>92</v>
      </c>
      <c r="E630" t="s">
        <v>93</v>
      </c>
      <c r="G630" t="s">
        <v>35</v>
      </c>
      <c r="H630" s="1" t="s">
        <v>130</v>
      </c>
      <c r="I630" t="s">
        <v>37</v>
      </c>
      <c r="J630" s="1" t="s">
        <v>131</v>
      </c>
      <c r="K630" t="s">
        <v>60</v>
      </c>
      <c r="O630" s="1" t="s">
        <v>97</v>
      </c>
      <c r="P630" s="1" t="s">
        <v>133</v>
      </c>
      <c r="V630" s="36" t="s">
        <v>7415</v>
      </c>
      <c r="W630" s="36" t="str">
        <f t="shared" si="26"/>
        <v xml:space="preserve">1000000 </v>
      </c>
      <c r="X630" s="36">
        <f t="shared" si="27"/>
        <v>20000</v>
      </c>
    </row>
    <row r="631" spans="1:24" ht="409.5" x14ac:dyDescent="0.25">
      <c r="A631" t="s">
        <v>7678</v>
      </c>
      <c r="B631" t="s">
        <v>2679</v>
      </c>
      <c r="C631" s="1" t="s">
        <v>2680</v>
      </c>
      <c r="D631" t="s">
        <v>92</v>
      </c>
      <c r="E631" t="s">
        <v>93</v>
      </c>
      <c r="G631" t="s">
        <v>35</v>
      </c>
      <c r="H631" s="1" t="s">
        <v>130</v>
      </c>
      <c r="I631" t="s">
        <v>37</v>
      </c>
      <c r="J631" s="1" t="s">
        <v>131</v>
      </c>
      <c r="K631" t="s">
        <v>60</v>
      </c>
      <c r="O631" s="1" t="s">
        <v>97</v>
      </c>
      <c r="P631" s="1" t="s">
        <v>133</v>
      </c>
      <c r="V631" s="36" t="s">
        <v>7415</v>
      </c>
      <c r="W631" s="36" t="str">
        <f t="shared" si="26"/>
        <v xml:space="preserve">1000000 </v>
      </c>
      <c r="X631" s="36">
        <f t="shared" si="27"/>
        <v>20000</v>
      </c>
    </row>
    <row r="632" spans="1:24" ht="409.5" x14ac:dyDescent="0.25">
      <c r="A632" t="s">
        <v>6642</v>
      </c>
      <c r="B632" t="s">
        <v>2681</v>
      </c>
      <c r="C632" s="1" t="s">
        <v>2682</v>
      </c>
      <c r="D632" t="s">
        <v>92</v>
      </c>
      <c r="E632" t="s">
        <v>93</v>
      </c>
      <c r="G632" t="s">
        <v>35</v>
      </c>
      <c r="H632" t="s">
        <v>94</v>
      </c>
      <c r="I632" t="s">
        <v>37</v>
      </c>
      <c r="J632" t="s">
        <v>95</v>
      </c>
      <c r="K632" t="s">
        <v>2683</v>
      </c>
      <c r="O632" s="1" t="s">
        <v>97</v>
      </c>
      <c r="P632" s="1" t="s">
        <v>141</v>
      </c>
      <c r="V632" s="36" t="s">
        <v>7443</v>
      </c>
      <c r="W632" s="21">
        <v>1000</v>
      </c>
      <c r="X632" s="36">
        <f t="shared" si="27"/>
        <v>20</v>
      </c>
    </row>
    <row r="633" spans="1:24" ht="409.5" x14ac:dyDescent="0.25">
      <c r="A633" t="s">
        <v>6643</v>
      </c>
      <c r="B633" t="s">
        <v>2684</v>
      </c>
      <c r="C633" s="1" t="s">
        <v>2685</v>
      </c>
      <c r="D633" t="s">
        <v>92</v>
      </c>
      <c r="E633" t="s">
        <v>93</v>
      </c>
      <c r="G633" t="s">
        <v>35</v>
      </c>
      <c r="H633" s="1" t="s">
        <v>130</v>
      </c>
      <c r="I633" t="s">
        <v>37</v>
      </c>
      <c r="J633" s="1" t="s">
        <v>131</v>
      </c>
      <c r="K633" t="s">
        <v>103</v>
      </c>
      <c r="O633" s="1" t="s">
        <v>97</v>
      </c>
      <c r="P633" s="1" t="s">
        <v>133</v>
      </c>
      <c r="V633" s="36" t="s">
        <v>7418</v>
      </c>
      <c r="W633" s="36" t="str">
        <f t="shared" si="26"/>
        <v xml:space="preserve">10 </v>
      </c>
      <c r="X633" s="36">
        <f t="shared" si="27"/>
        <v>0.2</v>
      </c>
    </row>
    <row r="634" spans="1:24" ht="300" x14ac:dyDescent="0.25">
      <c r="A634" t="s">
        <v>7679</v>
      </c>
      <c r="B634" t="s">
        <v>2686</v>
      </c>
      <c r="C634" s="1" t="s">
        <v>2687</v>
      </c>
      <c r="D634" t="s">
        <v>92</v>
      </c>
      <c r="E634" t="s">
        <v>34</v>
      </c>
      <c r="G634" t="s">
        <v>35</v>
      </c>
      <c r="H634" t="s">
        <v>94</v>
      </c>
      <c r="I634" t="s">
        <v>37</v>
      </c>
      <c r="J634" t="s">
        <v>95</v>
      </c>
      <c r="K634" t="s">
        <v>60</v>
      </c>
      <c r="O634" s="1" t="s">
        <v>28</v>
      </c>
      <c r="V634" s="36" t="s">
        <v>7415</v>
      </c>
      <c r="W634" s="36" t="str">
        <f t="shared" si="26"/>
        <v xml:space="preserve">1000000 </v>
      </c>
      <c r="X634" s="36">
        <f t="shared" si="27"/>
        <v>20000</v>
      </c>
    </row>
    <row r="635" spans="1:24" ht="45" x14ac:dyDescent="0.25">
      <c r="A635" t="s">
        <v>7680</v>
      </c>
      <c r="B635" t="s">
        <v>2688</v>
      </c>
      <c r="C635" t="s">
        <v>2689</v>
      </c>
      <c r="E635" t="s">
        <v>34</v>
      </c>
      <c r="G635" t="s">
        <v>35</v>
      </c>
      <c r="H635" s="1" t="s">
        <v>2690</v>
      </c>
      <c r="I635" t="s">
        <v>37</v>
      </c>
      <c r="J635" s="1" t="s">
        <v>2691</v>
      </c>
      <c r="K635" t="s">
        <v>39</v>
      </c>
      <c r="V635" s="36" t="s">
        <v>7413</v>
      </c>
      <c r="W635" s="36" t="str">
        <f t="shared" si="26"/>
        <v xml:space="preserve">1000 </v>
      </c>
      <c r="X635" s="36">
        <f t="shared" si="27"/>
        <v>20</v>
      </c>
    </row>
    <row r="636" spans="1:24" ht="409.5" x14ac:dyDescent="0.25">
      <c r="A636" t="s">
        <v>7681</v>
      </c>
      <c r="B636" t="s">
        <v>2692</v>
      </c>
      <c r="C636" s="1" t="s">
        <v>2693</v>
      </c>
      <c r="D636" t="s">
        <v>92</v>
      </c>
      <c r="E636" t="s">
        <v>93</v>
      </c>
      <c r="G636" t="s">
        <v>35</v>
      </c>
      <c r="H636" t="s">
        <v>94</v>
      </c>
      <c r="I636" t="s">
        <v>37</v>
      </c>
      <c r="J636" t="s">
        <v>95</v>
      </c>
      <c r="K636" t="s">
        <v>103</v>
      </c>
      <c r="O636" s="1" t="s">
        <v>97</v>
      </c>
      <c r="P636" s="1" t="s">
        <v>1708</v>
      </c>
      <c r="V636" s="36" t="s">
        <v>7418</v>
      </c>
      <c r="W636" s="36" t="str">
        <f t="shared" si="26"/>
        <v xml:space="preserve">10 </v>
      </c>
      <c r="X636" s="36">
        <f t="shared" si="27"/>
        <v>0.2</v>
      </c>
    </row>
    <row r="637" spans="1:24" x14ac:dyDescent="0.25">
      <c r="A637" t="s">
        <v>6644</v>
      </c>
      <c r="B637" t="s">
        <v>2694</v>
      </c>
      <c r="C637" t="s">
        <v>2695</v>
      </c>
      <c r="E637" t="s">
        <v>2696</v>
      </c>
      <c r="F637" t="s">
        <v>57</v>
      </c>
      <c r="H637" t="s">
        <v>2697</v>
      </c>
      <c r="I637" t="s">
        <v>37</v>
      </c>
      <c r="V637" s="36" t="s">
        <v>10719</v>
      </c>
      <c r="W637" s="36" t="s">
        <v>10719</v>
      </c>
      <c r="X637" s="36" t="s">
        <v>10719</v>
      </c>
    </row>
    <row r="638" spans="1:24" ht="135" x14ac:dyDescent="0.25">
      <c r="A638" t="s">
        <v>7682</v>
      </c>
      <c r="B638" t="s">
        <v>2698</v>
      </c>
      <c r="C638" t="s">
        <v>2699</v>
      </c>
      <c r="D638" t="s">
        <v>33</v>
      </c>
      <c r="E638" t="s">
        <v>34</v>
      </c>
      <c r="H638" s="1" t="s">
        <v>36</v>
      </c>
      <c r="I638" t="s">
        <v>37</v>
      </c>
      <c r="J638" s="1" t="s">
        <v>38</v>
      </c>
      <c r="V638" s="36" t="s">
        <v>10719</v>
      </c>
      <c r="W638" s="36" t="s">
        <v>10719</v>
      </c>
      <c r="X638" s="36" t="s">
        <v>10719</v>
      </c>
    </row>
    <row r="639" spans="1:24" ht="300" x14ac:dyDescent="0.25">
      <c r="A639" t="s">
        <v>7683</v>
      </c>
      <c r="B639" t="s">
        <v>2700</v>
      </c>
      <c r="C639" s="1" t="s">
        <v>2701</v>
      </c>
      <c r="D639" t="s">
        <v>92</v>
      </c>
      <c r="E639" t="s">
        <v>93</v>
      </c>
      <c r="G639" t="s">
        <v>35</v>
      </c>
      <c r="H639" s="1" t="s">
        <v>130</v>
      </c>
      <c r="I639" t="s">
        <v>37</v>
      </c>
      <c r="J639" s="1" t="s">
        <v>131</v>
      </c>
      <c r="K639" t="s">
        <v>119</v>
      </c>
      <c r="O639" s="1" t="s">
        <v>28</v>
      </c>
      <c r="P639" s="1" t="s">
        <v>1638</v>
      </c>
      <c r="V639" s="36" t="s">
        <v>7419</v>
      </c>
      <c r="W639" s="36" t="str">
        <f t="shared" si="26"/>
        <v xml:space="preserve">100000 </v>
      </c>
      <c r="X639" s="36">
        <f t="shared" si="27"/>
        <v>2000</v>
      </c>
    </row>
    <row r="640" spans="1:24" ht="210" x14ac:dyDescent="0.25">
      <c r="A640" t="s">
        <v>4378</v>
      </c>
      <c r="B640" s="1" t="s">
        <v>2702</v>
      </c>
      <c r="C640" t="s">
        <v>2703</v>
      </c>
      <c r="D640" t="s">
        <v>2704</v>
      </c>
      <c r="E640" t="s">
        <v>2705</v>
      </c>
      <c r="F640" t="s">
        <v>265</v>
      </c>
      <c r="G640" t="s">
        <v>35</v>
      </c>
      <c r="H640" s="1" t="s">
        <v>2706</v>
      </c>
      <c r="I640" s="1" t="s">
        <v>2707</v>
      </c>
      <c r="K640" t="s">
        <v>39</v>
      </c>
      <c r="L640" s="1" t="s">
        <v>2708</v>
      </c>
      <c r="M640" t="s">
        <v>2709</v>
      </c>
      <c r="N640" t="s">
        <v>2710</v>
      </c>
      <c r="P640" s="1" t="s">
        <v>2711</v>
      </c>
      <c r="R640" t="s">
        <v>2712</v>
      </c>
      <c r="V640" s="36" t="s">
        <v>7413</v>
      </c>
      <c r="W640" s="36" t="str">
        <f t="shared" si="26"/>
        <v xml:space="preserve">1000 </v>
      </c>
      <c r="X640" s="36">
        <f t="shared" si="27"/>
        <v>20</v>
      </c>
    </row>
    <row r="641" spans="1:24" x14ac:dyDescent="0.25">
      <c r="A641" t="s">
        <v>6002</v>
      </c>
      <c r="B641" t="s">
        <v>2713</v>
      </c>
      <c r="C641" t="s">
        <v>2714</v>
      </c>
      <c r="D641" t="s">
        <v>2704</v>
      </c>
      <c r="E641" t="s">
        <v>2715</v>
      </c>
      <c r="H641" t="s">
        <v>79</v>
      </c>
      <c r="I641" t="s">
        <v>2716</v>
      </c>
      <c r="L641" t="s">
        <v>2717</v>
      </c>
      <c r="M641" t="s">
        <v>2718</v>
      </c>
      <c r="N641" t="s">
        <v>2719</v>
      </c>
      <c r="R641" t="s">
        <v>2720</v>
      </c>
      <c r="V641" s="36" t="s">
        <v>10719</v>
      </c>
      <c r="W641" s="36" t="s">
        <v>10719</v>
      </c>
      <c r="X641" s="36" t="s">
        <v>10719</v>
      </c>
    </row>
    <row r="642" spans="1:24" ht="135" x14ac:dyDescent="0.25">
      <c r="A642" t="s">
        <v>7684</v>
      </c>
      <c r="B642" t="s">
        <v>2721</v>
      </c>
      <c r="C642" t="s">
        <v>2722</v>
      </c>
      <c r="E642" t="s">
        <v>34</v>
      </c>
      <c r="H642" s="1" t="s">
        <v>2723</v>
      </c>
      <c r="I642" t="s">
        <v>37</v>
      </c>
      <c r="J642" s="1" t="s">
        <v>38</v>
      </c>
      <c r="V642" s="36" t="s">
        <v>10719</v>
      </c>
      <c r="W642" s="36" t="s">
        <v>10719</v>
      </c>
      <c r="X642" s="36" t="s">
        <v>10719</v>
      </c>
    </row>
    <row r="643" spans="1:24" ht="45" x14ac:dyDescent="0.25">
      <c r="A643" t="s">
        <v>6003</v>
      </c>
      <c r="B643" t="s">
        <v>2724</v>
      </c>
      <c r="C643" t="s">
        <v>2725</v>
      </c>
      <c r="E643" t="s">
        <v>34</v>
      </c>
      <c r="H643" s="1" t="s">
        <v>2726</v>
      </c>
      <c r="I643" t="s">
        <v>2727</v>
      </c>
      <c r="J643" s="1" t="s">
        <v>2728</v>
      </c>
      <c r="V643" s="36" t="s">
        <v>10719</v>
      </c>
      <c r="W643" s="36" t="s">
        <v>10719</v>
      </c>
      <c r="X643" s="36" t="s">
        <v>10719</v>
      </c>
    </row>
    <row r="644" spans="1:24" ht="75" x14ac:dyDescent="0.25">
      <c r="A644" t="s">
        <v>7685</v>
      </c>
      <c r="B644" t="s">
        <v>2729</v>
      </c>
      <c r="C644" t="s">
        <v>2730</v>
      </c>
      <c r="D644" t="s">
        <v>67</v>
      </c>
      <c r="E644" t="s">
        <v>34</v>
      </c>
      <c r="G644" t="s">
        <v>21</v>
      </c>
      <c r="H644" s="1" t="s">
        <v>2731</v>
      </c>
      <c r="I644" t="s">
        <v>37</v>
      </c>
      <c r="J644" s="1" t="s">
        <v>2732</v>
      </c>
      <c r="K644" t="s">
        <v>25</v>
      </c>
      <c r="O644" t="s">
        <v>89</v>
      </c>
      <c r="P644" t="s">
        <v>29</v>
      </c>
      <c r="V644" s="36" t="s">
        <v>25</v>
      </c>
      <c r="W644" s="36" t="str">
        <f t="shared" si="26"/>
        <v>Intermediate Use Only</v>
      </c>
      <c r="X644" s="36">
        <f t="shared" si="27"/>
        <v>0</v>
      </c>
    </row>
    <row r="645" spans="1:24" ht="409.5" x14ac:dyDescent="0.25">
      <c r="A645" t="s">
        <v>6647</v>
      </c>
      <c r="B645" t="s">
        <v>2733</v>
      </c>
      <c r="C645" s="1" t="s">
        <v>2734</v>
      </c>
      <c r="D645" t="s">
        <v>92</v>
      </c>
      <c r="E645" t="s">
        <v>93</v>
      </c>
      <c r="G645" t="s">
        <v>35</v>
      </c>
      <c r="H645" t="s">
        <v>94</v>
      </c>
      <c r="I645" t="s">
        <v>37</v>
      </c>
      <c r="J645" t="s">
        <v>95</v>
      </c>
      <c r="K645" t="s">
        <v>96</v>
      </c>
      <c r="O645" s="1" t="s">
        <v>97</v>
      </c>
      <c r="P645" s="1" t="s">
        <v>141</v>
      </c>
      <c r="V645" s="36" t="s">
        <v>7417</v>
      </c>
      <c r="W645" s="36" t="str">
        <f t="shared" si="26"/>
        <v xml:space="preserve">10000 </v>
      </c>
      <c r="X645" s="36">
        <f t="shared" si="27"/>
        <v>200</v>
      </c>
    </row>
    <row r="646" spans="1:24" ht="409.5" x14ac:dyDescent="0.25">
      <c r="A646" t="s">
        <v>6648</v>
      </c>
      <c r="B646" t="s">
        <v>2735</v>
      </c>
      <c r="C646" s="1" t="s">
        <v>2736</v>
      </c>
      <c r="D646" t="s">
        <v>92</v>
      </c>
      <c r="E646" t="s">
        <v>93</v>
      </c>
      <c r="G646" t="s">
        <v>35</v>
      </c>
      <c r="H646" t="s">
        <v>94</v>
      </c>
      <c r="I646" t="s">
        <v>37</v>
      </c>
      <c r="J646" t="s">
        <v>95</v>
      </c>
      <c r="K646" t="s">
        <v>119</v>
      </c>
      <c r="O646" s="1" t="s">
        <v>97</v>
      </c>
      <c r="P646" s="1" t="s">
        <v>138</v>
      </c>
      <c r="V646" s="36" t="s">
        <v>7419</v>
      </c>
      <c r="W646" s="36" t="str">
        <f t="shared" si="26"/>
        <v xml:space="preserve">100000 </v>
      </c>
      <c r="X646" s="36">
        <f t="shared" si="27"/>
        <v>2000</v>
      </c>
    </row>
    <row r="647" spans="1:24" ht="409.5" x14ac:dyDescent="0.25">
      <c r="A647" t="s">
        <v>6650</v>
      </c>
      <c r="B647" t="s">
        <v>2737</v>
      </c>
      <c r="C647" s="1" t="s">
        <v>2738</v>
      </c>
      <c r="D647" t="s">
        <v>92</v>
      </c>
      <c r="E647" t="s">
        <v>93</v>
      </c>
      <c r="G647" t="s">
        <v>35</v>
      </c>
      <c r="H647" s="1" t="s">
        <v>1883</v>
      </c>
      <c r="I647" t="s">
        <v>37</v>
      </c>
      <c r="J647" s="1" t="s">
        <v>268</v>
      </c>
      <c r="K647" t="s">
        <v>60</v>
      </c>
      <c r="O647" s="1" t="s">
        <v>126</v>
      </c>
      <c r="P647" s="1" t="s">
        <v>1638</v>
      </c>
      <c r="V647" s="36" t="s">
        <v>7415</v>
      </c>
      <c r="W647" s="36" t="str">
        <f t="shared" si="26"/>
        <v xml:space="preserve">1000000 </v>
      </c>
      <c r="X647" s="36">
        <f t="shared" si="27"/>
        <v>20000</v>
      </c>
    </row>
    <row r="648" spans="1:24" ht="409.5" x14ac:dyDescent="0.25">
      <c r="A648" t="s">
        <v>4395</v>
      </c>
      <c r="B648" t="s">
        <v>2739</v>
      </c>
      <c r="C648" t="s">
        <v>2740</v>
      </c>
      <c r="E648" t="s">
        <v>2741</v>
      </c>
      <c r="F648" t="s">
        <v>265</v>
      </c>
      <c r="G648" t="s">
        <v>118</v>
      </c>
      <c r="H648" s="1" t="s">
        <v>2742</v>
      </c>
      <c r="I648" t="s">
        <v>2743</v>
      </c>
      <c r="J648" s="1" t="s">
        <v>2744</v>
      </c>
      <c r="K648" t="s">
        <v>119</v>
      </c>
      <c r="L648" t="s">
        <v>2745</v>
      </c>
      <c r="M648" t="s">
        <v>2746</v>
      </c>
      <c r="N648" t="s">
        <v>2747</v>
      </c>
      <c r="O648" s="1" t="s">
        <v>602</v>
      </c>
      <c r="P648" s="1" t="s">
        <v>2748</v>
      </c>
      <c r="V648" s="36" t="s">
        <v>7419</v>
      </c>
      <c r="W648" s="36" t="str">
        <f t="shared" si="26"/>
        <v xml:space="preserve">100000 </v>
      </c>
      <c r="X648" s="36">
        <f t="shared" si="27"/>
        <v>2000</v>
      </c>
    </row>
    <row r="649" spans="1:24" ht="390" x14ac:dyDescent="0.25">
      <c r="A649" t="s">
        <v>3085</v>
      </c>
      <c r="B649" t="s">
        <v>2749</v>
      </c>
      <c r="C649" t="s">
        <v>2750</v>
      </c>
      <c r="D649" t="s">
        <v>106</v>
      </c>
      <c r="E649" t="s">
        <v>34</v>
      </c>
      <c r="F649" t="s">
        <v>57</v>
      </c>
      <c r="G649" t="s">
        <v>118</v>
      </c>
      <c r="H649" s="1" t="s">
        <v>2751</v>
      </c>
      <c r="I649" t="s">
        <v>2752</v>
      </c>
      <c r="J649" s="1" t="s">
        <v>2753</v>
      </c>
      <c r="K649" t="s">
        <v>119</v>
      </c>
      <c r="O649" s="1" t="s">
        <v>74</v>
      </c>
      <c r="P649" s="1" t="s">
        <v>75</v>
      </c>
      <c r="V649" s="36" t="s">
        <v>7419</v>
      </c>
      <c r="W649" s="36" t="str">
        <f t="shared" si="26"/>
        <v xml:space="preserve">100000 </v>
      </c>
      <c r="X649" s="36">
        <f t="shared" si="27"/>
        <v>2000</v>
      </c>
    </row>
    <row r="650" spans="1:24" ht="105" x14ac:dyDescent="0.25">
      <c r="A650" t="s">
        <v>7686</v>
      </c>
      <c r="B650" t="s">
        <v>2754</v>
      </c>
      <c r="C650" t="s">
        <v>2755</v>
      </c>
      <c r="D650" t="s">
        <v>106</v>
      </c>
      <c r="E650" t="s">
        <v>34</v>
      </c>
      <c r="H650" s="1" t="s">
        <v>1173</v>
      </c>
      <c r="I650" t="s">
        <v>2756</v>
      </c>
      <c r="J650" s="1" t="s">
        <v>1175</v>
      </c>
      <c r="V650" s="36" t="s">
        <v>10719</v>
      </c>
      <c r="W650" s="36" t="s">
        <v>10719</v>
      </c>
      <c r="X650" s="36" t="s">
        <v>10719</v>
      </c>
    </row>
    <row r="651" spans="1:24" ht="135" x14ac:dyDescent="0.25">
      <c r="A651" t="s">
        <v>3055</v>
      </c>
      <c r="B651" t="s">
        <v>2757</v>
      </c>
      <c r="C651" t="s">
        <v>2758</v>
      </c>
      <c r="D651" t="s">
        <v>106</v>
      </c>
      <c r="E651" t="s">
        <v>34</v>
      </c>
      <c r="F651" t="s">
        <v>57</v>
      </c>
      <c r="G651" t="s">
        <v>21</v>
      </c>
      <c r="H651" s="1" t="s">
        <v>2759</v>
      </c>
      <c r="I651" t="s">
        <v>2760</v>
      </c>
      <c r="J651" s="1" t="s">
        <v>2761</v>
      </c>
      <c r="K651" t="s">
        <v>25</v>
      </c>
      <c r="O651" t="s">
        <v>89</v>
      </c>
      <c r="P651" t="s">
        <v>29</v>
      </c>
      <c r="V651" s="36" t="s">
        <v>25</v>
      </c>
      <c r="W651" s="36" t="str">
        <f t="shared" si="26"/>
        <v>Intermediate Use Only</v>
      </c>
      <c r="X651" s="36">
        <f t="shared" si="27"/>
        <v>0</v>
      </c>
    </row>
    <row r="652" spans="1:24" ht="300" x14ac:dyDescent="0.25">
      <c r="A652" t="s">
        <v>6010</v>
      </c>
      <c r="B652" t="s">
        <v>2762</v>
      </c>
      <c r="C652" t="s">
        <v>2763</v>
      </c>
      <c r="D652" t="s">
        <v>67</v>
      </c>
      <c r="E652" t="s">
        <v>116</v>
      </c>
      <c r="G652" t="s">
        <v>118</v>
      </c>
      <c r="H652" s="1" t="s">
        <v>2764</v>
      </c>
      <c r="I652" t="s">
        <v>2765</v>
      </c>
      <c r="J652" s="1" t="s">
        <v>2766</v>
      </c>
      <c r="K652" t="s">
        <v>39</v>
      </c>
      <c r="O652" s="1" t="s">
        <v>28</v>
      </c>
      <c r="P652" s="1" t="s">
        <v>2767</v>
      </c>
      <c r="V652" s="36" t="s">
        <v>7413</v>
      </c>
      <c r="W652" s="36" t="str">
        <f t="shared" si="26"/>
        <v xml:space="preserve">1000 </v>
      </c>
      <c r="X652" s="36">
        <f t="shared" si="27"/>
        <v>20</v>
      </c>
    </row>
    <row r="653" spans="1:24" ht="300" x14ac:dyDescent="0.25">
      <c r="A653" t="s">
        <v>7039</v>
      </c>
      <c r="B653" t="s">
        <v>2768</v>
      </c>
      <c r="C653" t="s">
        <v>2769</v>
      </c>
      <c r="D653" t="s">
        <v>2770</v>
      </c>
      <c r="E653" t="s">
        <v>116</v>
      </c>
      <c r="G653" t="s">
        <v>21</v>
      </c>
      <c r="H653" s="1" t="s">
        <v>2771</v>
      </c>
      <c r="I653" t="s">
        <v>2772</v>
      </c>
      <c r="J653" s="1" t="s">
        <v>2773</v>
      </c>
      <c r="K653" t="s">
        <v>25</v>
      </c>
      <c r="O653" s="1" t="s">
        <v>28</v>
      </c>
      <c r="P653" t="s">
        <v>29</v>
      </c>
      <c r="V653" s="36" t="s">
        <v>25</v>
      </c>
      <c r="W653" s="36" t="str">
        <f t="shared" si="26"/>
        <v>Intermediate Use Only</v>
      </c>
      <c r="X653" s="36">
        <f t="shared" si="27"/>
        <v>0</v>
      </c>
    </row>
    <row r="654" spans="1:24" ht="105" x14ac:dyDescent="0.25">
      <c r="A654" t="s">
        <v>7687</v>
      </c>
      <c r="B654" t="s">
        <v>2774</v>
      </c>
      <c r="C654" t="s">
        <v>2775</v>
      </c>
      <c r="D654" t="s">
        <v>67</v>
      </c>
      <c r="E654" t="s">
        <v>34</v>
      </c>
      <c r="H654" s="1" t="s">
        <v>2776</v>
      </c>
      <c r="I654" t="s">
        <v>2777</v>
      </c>
      <c r="J654" s="1" t="s">
        <v>2778</v>
      </c>
      <c r="V654" s="36" t="s">
        <v>10719</v>
      </c>
      <c r="W654" s="36" t="s">
        <v>10719</v>
      </c>
      <c r="X654" s="36" t="s">
        <v>10719</v>
      </c>
    </row>
    <row r="655" spans="1:24" ht="409.5" x14ac:dyDescent="0.25">
      <c r="A655" t="s">
        <v>3112</v>
      </c>
      <c r="B655" t="s">
        <v>2779</v>
      </c>
      <c r="C655" t="s">
        <v>2780</v>
      </c>
      <c r="D655" t="s">
        <v>2770</v>
      </c>
      <c r="E655" t="s">
        <v>34</v>
      </c>
      <c r="F655" t="s">
        <v>57</v>
      </c>
      <c r="G655" t="s">
        <v>35</v>
      </c>
      <c r="H655" s="1" t="s">
        <v>2781</v>
      </c>
      <c r="I655" t="s">
        <v>2782</v>
      </c>
      <c r="J655" s="1" t="s">
        <v>2783</v>
      </c>
      <c r="K655" t="s">
        <v>96</v>
      </c>
      <c r="O655" s="1" t="s">
        <v>2784</v>
      </c>
      <c r="P655" t="s">
        <v>29</v>
      </c>
      <c r="V655" s="36" t="s">
        <v>7417</v>
      </c>
      <c r="W655" s="36" t="str">
        <f t="shared" si="26"/>
        <v xml:space="preserve">10000 </v>
      </c>
      <c r="X655" s="36">
        <f t="shared" si="27"/>
        <v>200</v>
      </c>
    </row>
    <row r="656" spans="1:24" ht="45" x14ac:dyDescent="0.25">
      <c r="A656" t="s">
        <v>6012</v>
      </c>
      <c r="B656" t="s">
        <v>2785</v>
      </c>
      <c r="C656" t="s">
        <v>2786</v>
      </c>
      <c r="E656" t="s">
        <v>34</v>
      </c>
      <c r="G656" t="s">
        <v>21</v>
      </c>
      <c r="H656" s="1" t="s">
        <v>2787</v>
      </c>
      <c r="I656" t="s">
        <v>2788</v>
      </c>
      <c r="J656" s="1" t="s">
        <v>2789</v>
      </c>
      <c r="K656" t="s">
        <v>25</v>
      </c>
      <c r="V656" s="36" t="s">
        <v>25</v>
      </c>
      <c r="W656" s="36" t="str">
        <f t="shared" si="26"/>
        <v>Intermediate Use Only</v>
      </c>
      <c r="X656" s="36">
        <f t="shared" si="27"/>
        <v>0</v>
      </c>
    </row>
    <row r="657" spans="1:24" ht="180" x14ac:dyDescent="0.25">
      <c r="A657" t="s">
        <v>3042</v>
      </c>
      <c r="B657" t="s">
        <v>2790</v>
      </c>
      <c r="C657" t="s">
        <v>2791</v>
      </c>
      <c r="D657" t="s">
        <v>567</v>
      </c>
      <c r="E657" t="s">
        <v>34</v>
      </c>
      <c r="F657" t="s">
        <v>57</v>
      </c>
      <c r="G657" t="s">
        <v>35</v>
      </c>
      <c r="H657" s="1" t="s">
        <v>615</v>
      </c>
      <c r="I657" t="s">
        <v>2792</v>
      </c>
      <c r="J657" s="1" t="s">
        <v>2793</v>
      </c>
      <c r="K657" t="s">
        <v>39</v>
      </c>
      <c r="O657" s="1" t="s">
        <v>2794</v>
      </c>
      <c r="V657" s="36" t="s">
        <v>7413</v>
      </c>
      <c r="W657" s="36" t="str">
        <f t="shared" si="26"/>
        <v xml:space="preserve">1000 </v>
      </c>
      <c r="X657" s="36">
        <f t="shared" si="27"/>
        <v>20</v>
      </c>
    </row>
    <row r="658" spans="1:24" ht="30" x14ac:dyDescent="0.25">
      <c r="A658" t="s">
        <v>3084</v>
      </c>
      <c r="B658" t="s">
        <v>2795</v>
      </c>
      <c r="C658" t="s">
        <v>2796</v>
      </c>
      <c r="D658" t="s">
        <v>195</v>
      </c>
      <c r="E658" t="s">
        <v>34</v>
      </c>
      <c r="F658" t="s">
        <v>57</v>
      </c>
      <c r="H658" s="1" t="s">
        <v>2797</v>
      </c>
      <c r="I658" t="s">
        <v>2798</v>
      </c>
      <c r="J658" s="1" t="s">
        <v>2799</v>
      </c>
      <c r="V658" s="36" t="s">
        <v>10719</v>
      </c>
      <c r="W658" s="36" t="s">
        <v>10719</v>
      </c>
      <c r="X658" s="36" t="s">
        <v>10719</v>
      </c>
    </row>
    <row r="659" spans="1:24" ht="409.5" x14ac:dyDescent="0.25">
      <c r="A659" t="s">
        <v>7688</v>
      </c>
      <c r="B659" t="s">
        <v>2800</v>
      </c>
      <c r="C659" s="1" t="s">
        <v>2801</v>
      </c>
      <c r="D659" t="s">
        <v>92</v>
      </c>
      <c r="E659" t="s">
        <v>93</v>
      </c>
      <c r="G659" t="s">
        <v>35</v>
      </c>
      <c r="H659" t="s">
        <v>94</v>
      </c>
      <c r="I659" t="s">
        <v>37</v>
      </c>
      <c r="J659" t="s">
        <v>95</v>
      </c>
      <c r="K659" t="s">
        <v>103</v>
      </c>
      <c r="O659" s="1" t="s">
        <v>97</v>
      </c>
      <c r="P659" s="1" t="s">
        <v>138</v>
      </c>
      <c r="V659" s="36" t="s">
        <v>7418</v>
      </c>
      <c r="W659" s="36" t="str">
        <f t="shared" si="26"/>
        <v xml:space="preserve">10 </v>
      </c>
      <c r="X659" s="36">
        <f t="shared" si="27"/>
        <v>0.2</v>
      </c>
    </row>
    <row r="660" spans="1:24" ht="409.5" x14ac:dyDescent="0.25">
      <c r="A660" t="s">
        <v>6014</v>
      </c>
      <c r="B660" t="s">
        <v>2802</v>
      </c>
      <c r="C660" t="s">
        <v>2803</v>
      </c>
      <c r="E660" t="s">
        <v>34</v>
      </c>
      <c r="G660" t="s">
        <v>35</v>
      </c>
      <c r="H660" s="1" t="s">
        <v>2804</v>
      </c>
      <c r="I660" t="s">
        <v>2805</v>
      </c>
      <c r="J660" s="1" t="s">
        <v>2806</v>
      </c>
      <c r="K660" t="s">
        <v>39</v>
      </c>
      <c r="M660" t="s">
        <v>881</v>
      </c>
      <c r="N660" t="s">
        <v>2807</v>
      </c>
      <c r="O660" s="1" t="s">
        <v>2808</v>
      </c>
      <c r="P660" s="1" t="s">
        <v>2809</v>
      </c>
      <c r="V660" s="36" t="s">
        <v>7413</v>
      </c>
      <c r="W660" s="36" t="str">
        <f t="shared" si="26"/>
        <v xml:space="preserve">1000 </v>
      </c>
      <c r="X660" s="36">
        <f t="shared" si="27"/>
        <v>20</v>
      </c>
    </row>
    <row r="661" spans="1:24" ht="300" x14ac:dyDescent="0.25">
      <c r="A661" t="s">
        <v>6015</v>
      </c>
      <c r="B661" t="s">
        <v>2810</v>
      </c>
      <c r="C661" t="s">
        <v>2811</v>
      </c>
      <c r="E661" t="s">
        <v>116</v>
      </c>
      <c r="G661" t="s">
        <v>21</v>
      </c>
      <c r="H661" s="1" t="s">
        <v>2812</v>
      </c>
      <c r="I661" t="s">
        <v>2813</v>
      </c>
      <c r="J661" s="1" t="s">
        <v>2814</v>
      </c>
      <c r="K661" t="s">
        <v>25</v>
      </c>
      <c r="O661" s="1" t="s">
        <v>28</v>
      </c>
      <c r="P661" t="s">
        <v>29</v>
      </c>
      <c r="V661" s="36" t="s">
        <v>25</v>
      </c>
      <c r="W661" s="36" t="str">
        <f t="shared" si="26"/>
        <v>Intermediate Use Only</v>
      </c>
      <c r="X661" s="36">
        <f t="shared" si="27"/>
        <v>0</v>
      </c>
    </row>
    <row r="662" spans="1:24" ht="409.5" x14ac:dyDescent="0.25">
      <c r="A662" t="s">
        <v>7689</v>
      </c>
      <c r="B662" t="s">
        <v>2815</v>
      </c>
      <c r="C662" s="1" t="s">
        <v>2816</v>
      </c>
      <c r="D662" t="s">
        <v>92</v>
      </c>
      <c r="E662" t="s">
        <v>93</v>
      </c>
      <c r="G662" t="s">
        <v>35</v>
      </c>
      <c r="H662" s="1" t="s">
        <v>130</v>
      </c>
      <c r="I662" t="s">
        <v>37</v>
      </c>
      <c r="J662" s="1" t="s">
        <v>131</v>
      </c>
      <c r="K662" t="s">
        <v>60</v>
      </c>
      <c r="O662" s="1" t="s">
        <v>126</v>
      </c>
      <c r="V662" s="36" t="s">
        <v>7415</v>
      </c>
      <c r="W662" s="36" t="str">
        <f t="shared" si="26"/>
        <v xml:space="preserve">1000000 </v>
      </c>
      <c r="X662" s="36">
        <f t="shared" si="27"/>
        <v>20000</v>
      </c>
    </row>
    <row r="663" spans="1:24" ht="409.5" x14ac:dyDescent="0.25">
      <c r="A663" t="s">
        <v>6654</v>
      </c>
      <c r="B663" t="s">
        <v>2817</v>
      </c>
      <c r="C663" s="1" t="s">
        <v>2818</v>
      </c>
      <c r="D663" t="s">
        <v>92</v>
      </c>
      <c r="E663" t="s">
        <v>34</v>
      </c>
      <c r="G663" t="s">
        <v>35</v>
      </c>
      <c r="H663" t="s">
        <v>94</v>
      </c>
      <c r="I663" t="s">
        <v>37</v>
      </c>
      <c r="J663" t="s">
        <v>95</v>
      </c>
      <c r="K663" t="s">
        <v>96</v>
      </c>
      <c r="O663" s="1" t="s">
        <v>126</v>
      </c>
      <c r="P663" t="s">
        <v>127</v>
      </c>
      <c r="V663" s="36" t="s">
        <v>7417</v>
      </c>
      <c r="W663" s="36" t="str">
        <f t="shared" si="26"/>
        <v xml:space="preserve">10000 </v>
      </c>
      <c r="X663" s="36">
        <f t="shared" si="27"/>
        <v>200</v>
      </c>
    </row>
    <row r="664" spans="1:24" ht="300" x14ac:dyDescent="0.25">
      <c r="A664" t="s">
        <v>4446</v>
      </c>
      <c r="B664" t="s">
        <v>2819</v>
      </c>
      <c r="C664" t="s">
        <v>2820</v>
      </c>
      <c r="D664" t="s">
        <v>77</v>
      </c>
      <c r="E664" t="s">
        <v>2821</v>
      </c>
      <c r="F664" t="s">
        <v>998</v>
      </c>
      <c r="G664" t="s">
        <v>118</v>
      </c>
      <c r="H664" s="1" t="s">
        <v>2822</v>
      </c>
      <c r="I664" t="s">
        <v>2823</v>
      </c>
      <c r="J664" s="1" t="s">
        <v>2824</v>
      </c>
      <c r="K664" t="s">
        <v>119</v>
      </c>
      <c r="L664" t="s">
        <v>2825</v>
      </c>
      <c r="M664" t="s">
        <v>2826</v>
      </c>
      <c r="N664" t="s">
        <v>2827</v>
      </c>
      <c r="P664" s="1" t="s">
        <v>2828</v>
      </c>
      <c r="V664" s="36" t="s">
        <v>7419</v>
      </c>
      <c r="W664" s="36" t="str">
        <f t="shared" si="26"/>
        <v xml:space="preserve">100000 </v>
      </c>
      <c r="X664" s="36">
        <f t="shared" si="27"/>
        <v>2000</v>
      </c>
    </row>
    <row r="665" spans="1:24" ht="240" x14ac:dyDescent="0.25">
      <c r="A665" t="s">
        <v>6017</v>
      </c>
      <c r="B665" s="1" t="s">
        <v>2829</v>
      </c>
      <c r="C665" t="s">
        <v>2830</v>
      </c>
      <c r="E665" t="s">
        <v>34</v>
      </c>
      <c r="G665" t="s">
        <v>118</v>
      </c>
      <c r="H665" s="1" t="s">
        <v>2831</v>
      </c>
      <c r="I665" t="s">
        <v>37</v>
      </c>
      <c r="J665" s="1" t="s">
        <v>2832</v>
      </c>
      <c r="K665" t="s">
        <v>39</v>
      </c>
      <c r="O665" t="s">
        <v>89</v>
      </c>
      <c r="P665" s="1" t="s">
        <v>582</v>
      </c>
      <c r="V665" s="36" t="s">
        <v>7413</v>
      </c>
      <c r="W665" s="36" t="str">
        <f t="shared" si="26"/>
        <v xml:space="preserve">1000 </v>
      </c>
      <c r="X665" s="36">
        <f t="shared" si="27"/>
        <v>20</v>
      </c>
    </row>
    <row r="666" spans="1:24" ht="409.5" x14ac:dyDescent="0.25">
      <c r="A666" t="s">
        <v>3024</v>
      </c>
      <c r="B666" t="s">
        <v>2833</v>
      </c>
      <c r="C666" t="s">
        <v>2834</v>
      </c>
      <c r="E666" t="s">
        <v>34</v>
      </c>
      <c r="F666" t="s">
        <v>57</v>
      </c>
      <c r="G666" t="s">
        <v>21</v>
      </c>
      <c r="H666" s="1" t="s">
        <v>2835</v>
      </c>
      <c r="I666" t="s">
        <v>2836</v>
      </c>
      <c r="J666" s="1" t="s">
        <v>2837</v>
      </c>
      <c r="K666" t="s">
        <v>25</v>
      </c>
      <c r="O666" s="1" t="s">
        <v>126</v>
      </c>
      <c r="P666" t="s">
        <v>29</v>
      </c>
      <c r="V666" s="36" t="s">
        <v>25</v>
      </c>
      <c r="W666" s="36" t="str">
        <f t="shared" si="26"/>
        <v>Intermediate Use Only</v>
      </c>
      <c r="X666" s="36">
        <f t="shared" si="27"/>
        <v>0</v>
      </c>
    </row>
    <row r="667" spans="1:24" ht="30" x14ac:dyDescent="0.25">
      <c r="A667" t="s">
        <v>7690</v>
      </c>
      <c r="B667" t="s">
        <v>2838</v>
      </c>
      <c r="C667" t="s">
        <v>2839</v>
      </c>
      <c r="E667" t="s">
        <v>34</v>
      </c>
      <c r="G667" t="s">
        <v>185</v>
      </c>
      <c r="H667" s="1" t="s">
        <v>1474</v>
      </c>
      <c r="I667" t="s">
        <v>2840</v>
      </c>
      <c r="J667" s="1" t="s">
        <v>1476</v>
      </c>
      <c r="K667" t="s">
        <v>189</v>
      </c>
      <c r="V667" s="36" t="s">
        <v>189</v>
      </c>
      <c r="W667" s="36" t="str">
        <f t="shared" si="26"/>
        <v>Tonnage Data Confidential</v>
      </c>
      <c r="X667" s="36" t="str">
        <f t="shared" si="27"/>
        <v/>
      </c>
    </row>
    <row r="668" spans="1:24" ht="45" x14ac:dyDescent="0.25">
      <c r="A668" t="s">
        <v>7691</v>
      </c>
      <c r="B668" t="s">
        <v>2841</v>
      </c>
      <c r="C668" t="s">
        <v>2842</v>
      </c>
      <c r="E668" t="s">
        <v>34</v>
      </c>
      <c r="G668" t="s">
        <v>185</v>
      </c>
      <c r="H668" s="1" t="s">
        <v>942</v>
      </c>
      <c r="I668" t="s">
        <v>2843</v>
      </c>
      <c r="J668" s="1" t="s">
        <v>2844</v>
      </c>
      <c r="K668" t="s">
        <v>189</v>
      </c>
      <c r="V668" s="36" t="s">
        <v>189</v>
      </c>
      <c r="W668" s="36" t="str">
        <f t="shared" si="26"/>
        <v>Tonnage Data Confidential</v>
      </c>
      <c r="X668" s="36" t="str">
        <f t="shared" si="27"/>
        <v/>
      </c>
    </row>
    <row r="669" spans="1:24" ht="90" x14ac:dyDescent="0.25">
      <c r="A669" t="s">
        <v>7692</v>
      </c>
      <c r="B669" t="s">
        <v>2845</v>
      </c>
      <c r="C669" t="s">
        <v>2846</v>
      </c>
      <c r="E669" t="s">
        <v>34</v>
      </c>
      <c r="H669" s="1" t="s">
        <v>2847</v>
      </c>
      <c r="I669" t="s">
        <v>2848</v>
      </c>
      <c r="J669" s="1" t="s">
        <v>2849</v>
      </c>
      <c r="V669" s="36" t="s">
        <v>10719</v>
      </c>
      <c r="W669" s="36" t="s">
        <v>10719</v>
      </c>
      <c r="X669" s="36" t="s">
        <v>10719</v>
      </c>
    </row>
    <row r="670" spans="1:24" ht="45" x14ac:dyDescent="0.25">
      <c r="A670" t="s">
        <v>7693</v>
      </c>
      <c r="B670" t="s">
        <v>2850</v>
      </c>
      <c r="C670" t="s">
        <v>2851</v>
      </c>
      <c r="E670" t="s">
        <v>34</v>
      </c>
      <c r="H670" s="1" t="s">
        <v>2852</v>
      </c>
      <c r="I670" t="s">
        <v>2853</v>
      </c>
      <c r="J670" s="1" t="s">
        <v>2854</v>
      </c>
      <c r="V670" s="36" t="s">
        <v>10719</v>
      </c>
      <c r="W670" s="36" t="s">
        <v>10719</v>
      </c>
      <c r="X670" s="36" t="s">
        <v>10719</v>
      </c>
    </row>
    <row r="671" spans="1:24" ht="90" x14ac:dyDescent="0.25">
      <c r="A671" t="s">
        <v>7694</v>
      </c>
      <c r="B671" t="s">
        <v>2855</v>
      </c>
      <c r="C671" t="s">
        <v>2856</v>
      </c>
      <c r="E671" t="s">
        <v>34</v>
      </c>
      <c r="G671" t="s">
        <v>185</v>
      </c>
      <c r="H671" s="1" t="s">
        <v>2857</v>
      </c>
      <c r="I671" t="s">
        <v>2858</v>
      </c>
      <c r="J671" s="1" t="s">
        <v>2859</v>
      </c>
      <c r="K671" t="s">
        <v>189</v>
      </c>
      <c r="V671" s="36" t="s">
        <v>189</v>
      </c>
      <c r="W671" s="36" t="str">
        <f t="shared" ref="W671:W679" si="28">IF(V671="","",IF(IFERROR(SEARCH("confidential",V671),0)=0,IF(IFERROR(SEARCH("Intermediate",V671),0)=0,RIGHT(V671,LEN(V671)-SEARCH("-",V671)-1),V671),V671))</f>
        <v>Tonnage Data Confidential</v>
      </c>
      <c r="X671" s="36" t="str">
        <f t="shared" ref="X671:X679" si="29">IF(IFERROR(SEARCH("intermediate",W671),999)=999,IFERROR(W671*0.02,""),0)</f>
        <v/>
      </c>
    </row>
    <row r="672" spans="1:24" ht="45" x14ac:dyDescent="0.25">
      <c r="A672" t="s">
        <v>7695</v>
      </c>
      <c r="B672" t="s">
        <v>2860</v>
      </c>
      <c r="C672" t="s">
        <v>2861</v>
      </c>
      <c r="E672" t="s">
        <v>34</v>
      </c>
      <c r="G672" t="s">
        <v>185</v>
      </c>
      <c r="H672" s="1" t="s">
        <v>2862</v>
      </c>
      <c r="I672" t="s">
        <v>2863</v>
      </c>
      <c r="J672" s="1" t="s">
        <v>2864</v>
      </c>
      <c r="K672" t="s">
        <v>189</v>
      </c>
      <c r="V672" s="36" t="s">
        <v>189</v>
      </c>
      <c r="W672" s="36" t="str">
        <f t="shared" si="28"/>
        <v>Tonnage Data Confidential</v>
      </c>
      <c r="X672" s="36" t="str">
        <f t="shared" si="29"/>
        <v/>
      </c>
    </row>
    <row r="673" spans="1:24" ht="75" x14ac:dyDescent="0.25">
      <c r="A673" t="s">
        <v>7696</v>
      </c>
      <c r="B673" t="s">
        <v>2865</v>
      </c>
      <c r="C673" t="s">
        <v>2866</v>
      </c>
      <c r="E673" t="s">
        <v>34</v>
      </c>
      <c r="H673" s="1" t="s">
        <v>2867</v>
      </c>
      <c r="I673" t="s">
        <v>37</v>
      </c>
      <c r="J673" s="1" t="s">
        <v>2868</v>
      </c>
      <c r="V673" s="36" t="s">
        <v>10719</v>
      </c>
      <c r="W673" s="36" t="s">
        <v>10719</v>
      </c>
      <c r="X673" s="36" t="s">
        <v>10719</v>
      </c>
    </row>
    <row r="674" spans="1:24" ht="195" x14ac:dyDescent="0.25">
      <c r="A674" t="s">
        <v>7697</v>
      </c>
      <c r="B674" t="s">
        <v>2869</v>
      </c>
      <c r="C674" s="1" t="s">
        <v>2870</v>
      </c>
      <c r="E674" t="s">
        <v>34</v>
      </c>
      <c r="G674" t="s">
        <v>185</v>
      </c>
      <c r="H674" s="1" t="s">
        <v>2871</v>
      </c>
      <c r="I674" t="s">
        <v>37</v>
      </c>
      <c r="J674" s="1" t="s">
        <v>2872</v>
      </c>
      <c r="K674" t="s">
        <v>189</v>
      </c>
      <c r="V674" s="36" t="s">
        <v>189</v>
      </c>
      <c r="W674" s="36" t="str">
        <f t="shared" si="28"/>
        <v>Tonnage Data Confidential</v>
      </c>
      <c r="X674" s="36" t="str">
        <f t="shared" si="29"/>
        <v/>
      </c>
    </row>
    <row r="675" spans="1:24" ht="90" x14ac:dyDescent="0.25">
      <c r="A675" t="s">
        <v>7698</v>
      </c>
      <c r="B675" t="s">
        <v>2873</v>
      </c>
      <c r="C675" t="s">
        <v>2874</v>
      </c>
      <c r="E675" t="s">
        <v>34</v>
      </c>
      <c r="G675" t="s">
        <v>185</v>
      </c>
      <c r="H675" s="1" t="s">
        <v>2875</v>
      </c>
      <c r="I675" t="s">
        <v>2876</v>
      </c>
      <c r="J675" s="1" t="s">
        <v>2877</v>
      </c>
      <c r="K675" t="s">
        <v>189</v>
      </c>
      <c r="V675" s="36" t="s">
        <v>189</v>
      </c>
      <c r="W675" s="36" t="str">
        <f t="shared" si="28"/>
        <v>Tonnage Data Confidential</v>
      </c>
      <c r="X675" s="36" t="str">
        <f t="shared" si="29"/>
        <v/>
      </c>
    </row>
    <row r="676" spans="1:24" ht="45" x14ac:dyDescent="0.25">
      <c r="A676" t="s">
        <v>7699</v>
      </c>
      <c r="B676" t="s">
        <v>2878</v>
      </c>
      <c r="C676" t="s">
        <v>2879</v>
      </c>
      <c r="E676" t="s">
        <v>34</v>
      </c>
      <c r="G676" t="s">
        <v>185</v>
      </c>
      <c r="H676" s="1" t="s">
        <v>2880</v>
      </c>
      <c r="I676" t="s">
        <v>2881</v>
      </c>
      <c r="J676" s="1" t="s">
        <v>2882</v>
      </c>
      <c r="K676" t="s">
        <v>189</v>
      </c>
      <c r="V676" s="36" t="s">
        <v>189</v>
      </c>
      <c r="W676" s="36" t="str">
        <f t="shared" si="28"/>
        <v>Tonnage Data Confidential</v>
      </c>
      <c r="X676" s="36" t="str">
        <f t="shared" si="29"/>
        <v/>
      </c>
    </row>
    <row r="677" spans="1:24" ht="60" x14ac:dyDescent="0.25">
      <c r="A677" t="s">
        <v>7700</v>
      </c>
      <c r="B677" t="s">
        <v>2883</v>
      </c>
      <c r="C677" t="s">
        <v>2884</v>
      </c>
      <c r="E677" t="s">
        <v>34</v>
      </c>
      <c r="G677" t="s">
        <v>35</v>
      </c>
      <c r="H677" s="1" t="s">
        <v>367</v>
      </c>
      <c r="I677" t="s">
        <v>37</v>
      </c>
      <c r="J677" s="1" t="s">
        <v>368</v>
      </c>
      <c r="K677" t="s">
        <v>39</v>
      </c>
      <c r="V677" s="36" t="s">
        <v>7413</v>
      </c>
      <c r="W677" s="36" t="str">
        <f t="shared" si="28"/>
        <v xml:space="preserve">1000 </v>
      </c>
      <c r="X677" s="36">
        <f t="shared" si="29"/>
        <v>20</v>
      </c>
    </row>
    <row r="678" spans="1:24" ht="120" x14ac:dyDescent="0.25">
      <c r="A678" t="s">
        <v>7701</v>
      </c>
      <c r="B678" t="s">
        <v>2885</v>
      </c>
      <c r="C678" s="1" t="s">
        <v>2886</v>
      </c>
      <c r="E678" t="s">
        <v>34</v>
      </c>
      <c r="G678" t="s">
        <v>35</v>
      </c>
      <c r="H678" s="1" t="s">
        <v>367</v>
      </c>
      <c r="I678" t="s">
        <v>37</v>
      </c>
      <c r="J678" s="1" t="s">
        <v>368</v>
      </c>
      <c r="K678" t="s">
        <v>39</v>
      </c>
      <c r="V678" s="36" t="s">
        <v>7413</v>
      </c>
      <c r="W678" s="36" t="str">
        <f t="shared" si="28"/>
        <v xml:space="preserve">1000 </v>
      </c>
      <c r="X678" s="36">
        <f t="shared" si="29"/>
        <v>20</v>
      </c>
    </row>
    <row r="679" spans="1:24" ht="180" x14ac:dyDescent="0.25">
      <c r="A679" t="s">
        <v>7702</v>
      </c>
      <c r="B679" t="s">
        <v>2887</v>
      </c>
      <c r="C679" s="1" t="s">
        <v>2888</v>
      </c>
      <c r="E679" t="s">
        <v>34</v>
      </c>
      <c r="G679" t="s">
        <v>35</v>
      </c>
      <c r="H679" s="1" t="s">
        <v>367</v>
      </c>
      <c r="I679" t="s">
        <v>37</v>
      </c>
      <c r="J679" s="1" t="s">
        <v>368</v>
      </c>
      <c r="K679" t="s">
        <v>39</v>
      </c>
      <c r="V679" s="36" t="s">
        <v>7413</v>
      </c>
      <c r="W679" s="36" t="str">
        <f t="shared" si="28"/>
        <v xml:space="preserve">1000 </v>
      </c>
      <c r="X679" s="36">
        <f t="shared" si="29"/>
        <v>20</v>
      </c>
    </row>
    <row r="680" spans="1:24" x14ac:dyDescent="0.25">
      <c r="A680" t="s">
        <v>7703</v>
      </c>
      <c r="C680" t="s">
        <v>2889</v>
      </c>
      <c r="E680" t="s">
        <v>240</v>
      </c>
      <c r="H680" t="s">
        <v>2890</v>
      </c>
      <c r="I680" t="s">
        <v>37</v>
      </c>
      <c r="J680" t="s">
        <v>2891</v>
      </c>
      <c r="V680" s="36" t="s">
        <v>10719</v>
      </c>
      <c r="W680" s="36" t="s">
        <v>10719</v>
      </c>
      <c r="X680" s="36" t="s">
        <v>10719</v>
      </c>
    </row>
    <row r="681" spans="1:24" x14ac:dyDescent="0.25">
      <c r="A681" t="s">
        <v>7704</v>
      </c>
      <c r="C681" t="s">
        <v>2892</v>
      </c>
      <c r="E681" t="s">
        <v>240</v>
      </c>
      <c r="H681" t="s">
        <v>2890</v>
      </c>
      <c r="I681" t="s">
        <v>37</v>
      </c>
      <c r="J681" t="s">
        <v>2893</v>
      </c>
      <c r="V681" s="36" t="s">
        <v>10719</v>
      </c>
      <c r="W681" s="36" t="s">
        <v>10719</v>
      </c>
      <c r="X681" s="36" t="s">
        <v>10719</v>
      </c>
    </row>
    <row r="682" spans="1:24" x14ac:dyDescent="0.25">
      <c r="A682" t="s">
        <v>7705</v>
      </c>
      <c r="C682" t="s">
        <v>2894</v>
      </c>
      <c r="D682" t="s">
        <v>521</v>
      </c>
      <c r="E682" t="s">
        <v>240</v>
      </c>
      <c r="H682" t="s">
        <v>2895</v>
      </c>
      <c r="I682" t="s">
        <v>37</v>
      </c>
      <c r="J682" t="s">
        <v>694</v>
      </c>
      <c r="V682" s="36" t="s">
        <v>10719</v>
      </c>
      <c r="W682" s="36" t="s">
        <v>10719</v>
      </c>
      <c r="X682" s="36" t="s">
        <v>10719</v>
      </c>
    </row>
    <row r="683" spans="1:24" x14ac:dyDescent="0.25">
      <c r="A683" t="s">
        <v>7706</v>
      </c>
      <c r="C683" t="s">
        <v>2896</v>
      </c>
      <c r="D683" t="s">
        <v>31</v>
      </c>
      <c r="E683" t="s">
        <v>2897</v>
      </c>
      <c r="F683" t="s">
        <v>57</v>
      </c>
      <c r="H683" t="s">
        <v>2898</v>
      </c>
      <c r="I683" t="s">
        <v>37</v>
      </c>
      <c r="V683" s="36" t="s">
        <v>10719</v>
      </c>
      <c r="W683" s="36" t="s">
        <v>10719</v>
      </c>
      <c r="X683" s="36" t="s">
        <v>10719</v>
      </c>
    </row>
    <row r="684" spans="1:24" x14ac:dyDescent="0.25">
      <c r="A684" t="s">
        <v>7707</v>
      </c>
      <c r="C684" t="s">
        <v>2899</v>
      </c>
      <c r="E684" t="s">
        <v>2900</v>
      </c>
      <c r="F684" t="s">
        <v>57</v>
      </c>
      <c r="H684" t="s">
        <v>2901</v>
      </c>
      <c r="I684" t="s">
        <v>37</v>
      </c>
      <c r="V684" s="36" t="s">
        <v>10719</v>
      </c>
      <c r="W684" s="36" t="s">
        <v>10719</v>
      </c>
      <c r="X684" s="36" t="s">
        <v>10719</v>
      </c>
    </row>
    <row r="685" spans="1:24" ht="75" x14ac:dyDescent="0.25">
      <c r="A685" t="s">
        <v>10716</v>
      </c>
      <c r="B685" t="s">
        <v>2202</v>
      </c>
      <c r="C685" t="s">
        <v>2203</v>
      </c>
      <c r="D685" t="s">
        <v>56</v>
      </c>
      <c r="E685" t="s">
        <v>34</v>
      </c>
      <c r="F685" t="s">
        <v>57</v>
      </c>
      <c r="H685" s="1" t="s">
        <v>191</v>
      </c>
      <c r="I685" t="s">
        <v>37</v>
      </c>
      <c r="J685" s="1" t="s">
        <v>192</v>
      </c>
      <c r="V685" s="36" t="s">
        <v>10719</v>
      </c>
      <c r="W685" s="36" t="s">
        <v>10719</v>
      </c>
      <c r="X685" s="36" t="s">
        <v>10719</v>
      </c>
    </row>
    <row r="686" spans="1:24" x14ac:dyDescent="0.25">
      <c r="V686" s="36"/>
      <c r="W686" s="36"/>
      <c r="X686" s="36"/>
    </row>
    <row r="687" spans="1:24" s="67" customFormat="1" x14ac:dyDescent="0.25">
      <c r="V687" s="70"/>
      <c r="W687" s="70"/>
      <c r="X687" s="70"/>
    </row>
    <row r="688" spans="1:24" x14ac:dyDescent="0.25">
      <c r="V688" s="36"/>
      <c r="W688" s="36"/>
      <c r="X688" s="36"/>
    </row>
    <row r="689" spans="1:24" ht="90" x14ac:dyDescent="0.25">
      <c r="A689" t="s">
        <v>11381</v>
      </c>
      <c r="B689" t="s">
        <v>5894</v>
      </c>
      <c r="C689" t="s">
        <v>5892</v>
      </c>
      <c r="D689" t="s">
        <v>11382</v>
      </c>
      <c r="E689" t="s">
        <v>11492</v>
      </c>
      <c r="F689" t="s">
        <v>57</v>
      </c>
      <c r="H689" s="1" t="s">
        <v>11517</v>
      </c>
      <c r="I689" t="s">
        <v>11518</v>
      </c>
      <c r="J689" s="1" t="s">
        <v>11519</v>
      </c>
      <c r="K689" t="s">
        <v>11520</v>
      </c>
      <c r="M689" t="s">
        <v>11521</v>
      </c>
      <c r="V689" s="36"/>
      <c r="W689" s="36"/>
      <c r="X689" s="36"/>
    </row>
    <row r="690" spans="1:24" x14ac:dyDescent="0.25">
      <c r="A690" t="s">
        <v>11383</v>
      </c>
      <c r="B690" t="s">
        <v>5856</v>
      </c>
      <c r="C690" t="s">
        <v>5855</v>
      </c>
      <c r="D690" t="s">
        <v>534</v>
      </c>
      <c r="E690" t="s">
        <v>11493</v>
      </c>
      <c r="F690" t="s">
        <v>57</v>
      </c>
      <c r="I690" t="s">
        <v>37</v>
      </c>
      <c r="M690" t="s">
        <v>11522</v>
      </c>
      <c r="V690" s="36"/>
      <c r="W690" s="36"/>
      <c r="X690" s="36"/>
    </row>
    <row r="691" spans="1:24" x14ac:dyDescent="0.25">
      <c r="A691" t="s">
        <v>11384</v>
      </c>
      <c r="B691" t="s">
        <v>5885</v>
      </c>
      <c r="C691" t="s">
        <v>11385</v>
      </c>
      <c r="D691" t="s">
        <v>11386</v>
      </c>
      <c r="E691" t="s">
        <v>11494</v>
      </c>
      <c r="F691" t="s">
        <v>57</v>
      </c>
      <c r="I691" t="s">
        <v>37</v>
      </c>
      <c r="K691" t="s">
        <v>11523</v>
      </c>
      <c r="M691" t="s">
        <v>11524</v>
      </c>
      <c r="R691" t="s">
        <v>11525</v>
      </c>
      <c r="V691" s="36"/>
      <c r="W691" s="36"/>
      <c r="X691" s="36"/>
    </row>
    <row r="692" spans="1:24" x14ac:dyDescent="0.25">
      <c r="A692" t="s">
        <v>11387</v>
      </c>
      <c r="B692" t="s">
        <v>5864</v>
      </c>
      <c r="C692" t="s">
        <v>10679</v>
      </c>
      <c r="D692" t="s">
        <v>11386</v>
      </c>
      <c r="E692" t="s">
        <v>11494</v>
      </c>
      <c r="F692" t="s">
        <v>57</v>
      </c>
      <c r="I692" t="s">
        <v>37</v>
      </c>
      <c r="K692" t="s">
        <v>11523</v>
      </c>
      <c r="M692" t="s">
        <v>11526</v>
      </c>
      <c r="R692" t="s">
        <v>11527</v>
      </c>
      <c r="V692" s="36"/>
      <c r="W692" s="36"/>
      <c r="X692" s="36"/>
    </row>
    <row r="693" spans="1:24" ht="60" x14ac:dyDescent="0.25">
      <c r="A693" t="s">
        <v>11388</v>
      </c>
      <c r="B693" t="s">
        <v>5848</v>
      </c>
      <c r="C693" t="s">
        <v>5846</v>
      </c>
      <c r="D693" t="s">
        <v>11389</v>
      </c>
      <c r="E693" t="s">
        <v>11495</v>
      </c>
      <c r="F693" t="s">
        <v>57</v>
      </c>
      <c r="H693" s="1" t="s">
        <v>11528</v>
      </c>
      <c r="I693" t="s">
        <v>11529</v>
      </c>
      <c r="J693" s="1" t="s">
        <v>11530</v>
      </c>
      <c r="K693" t="s">
        <v>11523</v>
      </c>
      <c r="M693" t="s">
        <v>11531</v>
      </c>
      <c r="V693" s="36"/>
      <c r="W693" s="36"/>
      <c r="X693" s="36"/>
    </row>
    <row r="694" spans="1:24" x14ac:dyDescent="0.25">
      <c r="A694" t="s">
        <v>11390</v>
      </c>
      <c r="B694" t="s">
        <v>5907</v>
      </c>
      <c r="C694" t="s">
        <v>11391</v>
      </c>
      <c r="D694" t="s">
        <v>11392</v>
      </c>
      <c r="E694" t="s">
        <v>2900</v>
      </c>
      <c r="F694" t="s">
        <v>57</v>
      </c>
      <c r="I694" t="s">
        <v>37</v>
      </c>
      <c r="K694" t="s">
        <v>11532</v>
      </c>
      <c r="M694" t="s">
        <v>11533</v>
      </c>
      <c r="V694" s="36"/>
      <c r="W694" s="36"/>
      <c r="X694" s="36"/>
    </row>
    <row r="695" spans="1:24" ht="45" x14ac:dyDescent="0.25">
      <c r="A695" t="s">
        <v>11760</v>
      </c>
      <c r="C695" t="s">
        <v>11393</v>
      </c>
      <c r="D695" t="s">
        <v>77</v>
      </c>
      <c r="E695" t="s">
        <v>11496</v>
      </c>
      <c r="F695" t="s">
        <v>57</v>
      </c>
      <c r="H695" s="1" t="s">
        <v>11534</v>
      </c>
      <c r="I695" t="s">
        <v>11535</v>
      </c>
      <c r="J695" s="1" t="s">
        <v>11536</v>
      </c>
      <c r="R695" t="s">
        <v>11537</v>
      </c>
      <c r="V695" s="36"/>
      <c r="W695" s="36"/>
      <c r="X695" s="36"/>
    </row>
    <row r="696" spans="1:24" x14ac:dyDescent="0.25">
      <c r="A696" t="s">
        <v>11761</v>
      </c>
      <c r="C696" t="s">
        <v>11394</v>
      </c>
      <c r="D696" t="s">
        <v>11395</v>
      </c>
      <c r="E696" t="s">
        <v>11497</v>
      </c>
      <c r="F696" t="s">
        <v>57</v>
      </c>
      <c r="I696" t="s">
        <v>11538</v>
      </c>
      <c r="R696" t="s">
        <v>11539</v>
      </c>
      <c r="V696" s="36"/>
      <c r="W696" s="36"/>
      <c r="X696" s="36"/>
    </row>
    <row r="697" spans="1:24" x14ac:dyDescent="0.25">
      <c r="A697" t="s">
        <v>11769</v>
      </c>
      <c r="B697" t="s">
        <v>11204</v>
      </c>
      <c r="C697" t="s">
        <v>11396</v>
      </c>
      <c r="D697" t="s">
        <v>11395</v>
      </c>
      <c r="E697" t="s">
        <v>11497</v>
      </c>
      <c r="F697" t="s">
        <v>57</v>
      </c>
      <c r="I697" t="s">
        <v>11540</v>
      </c>
      <c r="R697" t="s">
        <v>11541</v>
      </c>
      <c r="V697" s="36"/>
      <c r="W697" s="36"/>
      <c r="X697" s="36"/>
    </row>
    <row r="698" spans="1:24" x14ac:dyDescent="0.25">
      <c r="A698" t="s">
        <v>11203</v>
      </c>
      <c r="B698" t="s">
        <v>11202</v>
      </c>
      <c r="C698" t="s">
        <v>11397</v>
      </c>
      <c r="D698" t="s">
        <v>11395</v>
      </c>
      <c r="E698" t="s">
        <v>11497</v>
      </c>
      <c r="F698" t="s">
        <v>57</v>
      </c>
      <c r="I698" t="s">
        <v>11542</v>
      </c>
      <c r="R698" t="s">
        <v>11543</v>
      </c>
      <c r="V698" s="36"/>
      <c r="W698" s="36"/>
      <c r="X698" s="36"/>
    </row>
    <row r="699" spans="1:24" ht="45" x14ac:dyDescent="0.25">
      <c r="A699" t="s">
        <v>5286</v>
      </c>
      <c r="B699" t="s">
        <v>11398</v>
      </c>
      <c r="C699" t="s">
        <v>11399</v>
      </c>
      <c r="D699" t="s">
        <v>77</v>
      </c>
      <c r="E699" t="s">
        <v>11496</v>
      </c>
      <c r="F699" t="s">
        <v>998</v>
      </c>
      <c r="G699" t="s">
        <v>35</v>
      </c>
      <c r="H699" s="1" t="s">
        <v>11534</v>
      </c>
      <c r="I699" t="s">
        <v>11535</v>
      </c>
      <c r="J699" s="1" t="s">
        <v>11536</v>
      </c>
      <c r="K699" t="s">
        <v>11523</v>
      </c>
      <c r="R699" t="s">
        <v>11544</v>
      </c>
      <c r="V699" s="36"/>
      <c r="W699" s="36"/>
      <c r="X699" s="36"/>
    </row>
    <row r="700" spans="1:24" ht="45" x14ac:dyDescent="0.25">
      <c r="A700" t="s">
        <v>11201</v>
      </c>
      <c r="C700" t="s">
        <v>11400</v>
      </c>
      <c r="D700" t="s">
        <v>77</v>
      </c>
      <c r="E700" t="s">
        <v>11496</v>
      </c>
      <c r="F700" t="s">
        <v>57</v>
      </c>
      <c r="H700" s="1" t="s">
        <v>11545</v>
      </c>
      <c r="I700" t="s">
        <v>11535</v>
      </c>
      <c r="J700" s="1" t="s">
        <v>11546</v>
      </c>
      <c r="R700" t="s">
        <v>11547</v>
      </c>
      <c r="V700" s="36"/>
      <c r="W700" s="36"/>
      <c r="X700" s="36"/>
    </row>
    <row r="701" spans="1:24" ht="45" x14ac:dyDescent="0.25">
      <c r="A701" t="s">
        <v>11766</v>
      </c>
      <c r="C701" t="s">
        <v>11401</v>
      </c>
      <c r="D701" t="s">
        <v>77</v>
      </c>
      <c r="E701" t="s">
        <v>11496</v>
      </c>
      <c r="F701" t="s">
        <v>57</v>
      </c>
      <c r="H701" s="1" t="s">
        <v>11545</v>
      </c>
      <c r="I701" t="s">
        <v>11535</v>
      </c>
      <c r="J701" s="1" t="s">
        <v>11546</v>
      </c>
      <c r="R701" t="s">
        <v>11548</v>
      </c>
      <c r="V701" s="36"/>
      <c r="W701" s="36"/>
      <c r="X701" s="36"/>
    </row>
    <row r="702" spans="1:24" x14ac:dyDescent="0.25">
      <c r="A702" t="s">
        <v>5721</v>
      </c>
      <c r="B702" t="s">
        <v>5720</v>
      </c>
      <c r="C702" t="s">
        <v>11402</v>
      </c>
      <c r="D702" t="s">
        <v>11395</v>
      </c>
      <c r="E702" t="s">
        <v>11497</v>
      </c>
      <c r="F702" t="s">
        <v>998</v>
      </c>
      <c r="G702" t="s">
        <v>35</v>
      </c>
      <c r="I702" t="s">
        <v>11549</v>
      </c>
      <c r="K702" t="s">
        <v>11550</v>
      </c>
      <c r="R702" t="s">
        <v>11551</v>
      </c>
      <c r="V702" s="36"/>
      <c r="W702" s="36"/>
      <c r="X702" s="36"/>
    </row>
    <row r="703" spans="1:24" x14ac:dyDescent="0.25">
      <c r="A703" t="s">
        <v>11207</v>
      </c>
      <c r="B703" t="s">
        <v>11206</v>
      </c>
      <c r="C703" t="s">
        <v>11403</v>
      </c>
      <c r="D703" t="s">
        <v>11395</v>
      </c>
      <c r="E703" t="s">
        <v>11497</v>
      </c>
      <c r="F703" t="s">
        <v>57</v>
      </c>
      <c r="I703" t="s">
        <v>11552</v>
      </c>
      <c r="R703" t="s">
        <v>11553</v>
      </c>
      <c r="V703" s="36"/>
      <c r="W703" s="36"/>
      <c r="X703" s="36"/>
    </row>
    <row r="704" spans="1:24" x14ac:dyDescent="0.25">
      <c r="A704" t="s">
        <v>11762</v>
      </c>
      <c r="C704" t="s">
        <v>6096</v>
      </c>
      <c r="D704" t="s">
        <v>11404</v>
      </c>
      <c r="E704" t="s">
        <v>11498</v>
      </c>
      <c r="F704" t="s">
        <v>57</v>
      </c>
      <c r="I704" t="s">
        <v>37</v>
      </c>
      <c r="V704" s="36"/>
      <c r="W704" s="36"/>
      <c r="X704" s="36"/>
    </row>
    <row r="705" spans="1:24" x14ac:dyDescent="0.25">
      <c r="A705" t="s">
        <v>11764</v>
      </c>
      <c r="C705" t="s">
        <v>11405</v>
      </c>
      <c r="D705" t="s">
        <v>11404</v>
      </c>
      <c r="E705" t="s">
        <v>11498</v>
      </c>
      <c r="F705" t="s">
        <v>57</v>
      </c>
      <c r="I705" t="s">
        <v>37</v>
      </c>
      <c r="V705" s="36"/>
      <c r="W705" s="36"/>
      <c r="X705" s="36"/>
    </row>
    <row r="706" spans="1:24" x14ac:dyDescent="0.25">
      <c r="A706" t="s">
        <v>5978</v>
      </c>
      <c r="C706" t="s">
        <v>5980</v>
      </c>
      <c r="D706" t="s">
        <v>11404</v>
      </c>
      <c r="E706" t="s">
        <v>1160</v>
      </c>
      <c r="F706" t="s">
        <v>57</v>
      </c>
      <c r="I706" t="s">
        <v>37</v>
      </c>
      <c r="V706" s="36"/>
      <c r="W706" s="36"/>
      <c r="X706" s="36"/>
    </row>
    <row r="707" spans="1:24" ht="45" x14ac:dyDescent="0.25">
      <c r="A707" t="s">
        <v>11770</v>
      </c>
      <c r="B707" t="s">
        <v>11406</v>
      </c>
      <c r="C707" t="s">
        <v>11407</v>
      </c>
      <c r="D707" t="s">
        <v>11408</v>
      </c>
      <c r="E707" t="s">
        <v>34</v>
      </c>
      <c r="H707" s="1" t="s">
        <v>11554</v>
      </c>
      <c r="I707" t="s">
        <v>11555</v>
      </c>
      <c r="J707" s="1" t="s">
        <v>11556</v>
      </c>
      <c r="V707" s="36"/>
      <c r="W707" s="36"/>
      <c r="X707" s="36"/>
    </row>
    <row r="708" spans="1:24" ht="135" x14ac:dyDescent="0.25">
      <c r="A708" t="s">
        <v>6346</v>
      </c>
      <c r="B708" t="s">
        <v>6347</v>
      </c>
      <c r="C708" t="s">
        <v>11409</v>
      </c>
      <c r="D708" t="s">
        <v>106</v>
      </c>
      <c r="E708" t="s">
        <v>11499</v>
      </c>
      <c r="G708" t="s">
        <v>35</v>
      </c>
      <c r="I708" s="1" t="s">
        <v>11557</v>
      </c>
      <c r="K708" t="s">
        <v>11558</v>
      </c>
      <c r="L708" t="s">
        <v>11559</v>
      </c>
      <c r="M708" t="s">
        <v>11560</v>
      </c>
      <c r="N708" t="s">
        <v>11561</v>
      </c>
      <c r="P708" s="1"/>
      <c r="V708" s="36"/>
      <c r="W708" s="36"/>
      <c r="X708" s="36"/>
    </row>
    <row r="709" spans="1:24" x14ac:dyDescent="0.25">
      <c r="A709" t="s">
        <v>11771</v>
      </c>
      <c r="B709" t="s">
        <v>11410</v>
      </c>
      <c r="C709" t="s">
        <v>11411</v>
      </c>
      <c r="D709" t="s">
        <v>11412</v>
      </c>
      <c r="E709" t="s">
        <v>11500</v>
      </c>
      <c r="G709" t="s">
        <v>35</v>
      </c>
      <c r="I709" t="s">
        <v>11562</v>
      </c>
      <c r="K709" t="s">
        <v>11563</v>
      </c>
      <c r="M709" t="s">
        <v>11564</v>
      </c>
      <c r="N709" t="s">
        <v>1250</v>
      </c>
      <c r="V709" s="36"/>
      <c r="W709" s="36"/>
      <c r="X709" s="36"/>
    </row>
    <row r="710" spans="1:24" x14ac:dyDescent="0.25">
      <c r="A710" t="s">
        <v>6184</v>
      </c>
      <c r="B710" t="s">
        <v>6185</v>
      </c>
      <c r="C710" t="s">
        <v>11413</v>
      </c>
      <c r="D710" t="s">
        <v>11414</v>
      </c>
      <c r="E710" t="s">
        <v>34</v>
      </c>
      <c r="G710" t="s">
        <v>35</v>
      </c>
      <c r="H710" t="s">
        <v>58</v>
      </c>
      <c r="I710" t="s">
        <v>37</v>
      </c>
      <c r="J710" t="s">
        <v>880</v>
      </c>
      <c r="K710" t="s">
        <v>1119</v>
      </c>
      <c r="V710" s="36"/>
      <c r="W710" s="36"/>
      <c r="X710" s="36"/>
    </row>
    <row r="711" spans="1:24" x14ac:dyDescent="0.25">
      <c r="A711" t="s">
        <v>6050</v>
      </c>
      <c r="B711" t="s">
        <v>6051</v>
      </c>
      <c r="C711" t="s">
        <v>11415</v>
      </c>
      <c r="D711" t="s">
        <v>106</v>
      </c>
      <c r="E711" t="s">
        <v>11501</v>
      </c>
      <c r="G711" t="s">
        <v>35</v>
      </c>
      <c r="I711" t="s">
        <v>11565</v>
      </c>
      <c r="K711" t="s">
        <v>11566</v>
      </c>
      <c r="L711" t="s">
        <v>11567</v>
      </c>
      <c r="M711" t="s">
        <v>11568</v>
      </c>
      <c r="N711" t="s">
        <v>11569</v>
      </c>
      <c r="V711" s="36"/>
      <c r="W711" s="36"/>
      <c r="X711" s="36"/>
    </row>
    <row r="712" spans="1:24" ht="180" x14ac:dyDescent="0.25">
      <c r="A712" t="s">
        <v>11772</v>
      </c>
      <c r="B712" t="s">
        <v>11416</v>
      </c>
      <c r="C712" t="s">
        <v>11417</v>
      </c>
      <c r="D712" t="s">
        <v>11418</v>
      </c>
      <c r="E712" t="s">
        <v>34</v>
      </c>
      <c r="H712" s="1" t="s">
        <v>11570</v>
      </c>
      <c r="I712" t="s">
        <v>11571</v>
      </c>
      <c r="J712" s="1" t="s">
        <v>11572</v>
      </c>
      <c r="V712" s="36"/>
      <c r="W712" s="36"/>
      <c r="X712" s="36"/>
    </row>
    <row r="713" spans="1:24" ht="75" x14ac:dyDescent="0.25">
      <c r="A713" t="s">
        <v>4707</v>
      </c>
      <c r="B713" t="s">
        <v>4706</v>
      </c>
      <c r="C713" t="s">
        <v>11419</v>
      </c>
      <c r="D713" t="s">
        <v>11420</v>
      </c>
      <c r="E713" t="s">
        <v>11502</v>
      </c>
      <c r="G713" t="s">
        <v>35</v>
      </c>
      <c r="H713" s="1" t="s">
        <v>11573</v>
      </c>
      <c r="I713" t="s">
        <v>11574</v>
      </c>
      <c r="J713" s="1" t="s">
        <v>11575</v>
      </c>
      <c r="K713" t="s">
        <v>11576</v>
      </c>
      <c r="M713" t="s">
        <v>11577</v>
      </c>
      <c r="N713" t="s">
        <v>11578</v>
      </c>
      <c r="V713" s="36"/>
      <c r="W713" s="36"/>
      <c r="X713" s="36"/>
    </row>
    <row r="714" spans="1:24" ht="45" x14ac:dyDescent="0.25">
      <c r="A714" t="s">
        <v>11198</v>
      </c>
      <c r="B714" t="s">
        <v>11197</v>
      </c>
      <c r="C714" t="s">
        <v>11421</v>
      </c>
      <c r="D714" t="s">
        <v>11422</v>
      </c>
      <c r="E714" t="s">
        <v>34</v>
      </c>
      <c r="F714" t="s">
        <v>57</v>
      </c>
      <c r="G714" t="s">
        <v>35</v>
      </c>
      <c r="H714" s="1" t="s">
        <v>11579</v>
      </c>
      <c r="I714" t="s">
        <v>37</v>
      </c>
      <c r="J714" s="1" t="s">
        <v>11580</v>
      </c>
      <c r="K714" t="s">
        <v>11581</v>
      </c>
      <c r="V714" s="36"/>
      <c r="W714" s="36"/>
      <c r="X714" s="36"/>
    </row>
    <row r="715" spans="1:24" ht="90" x14ac:dyDescent="0.25">
      <c r="A715" t="s">
        <v>6068</v>
      </c>
      <c r="B715" t="s">
        <v>6069</v>
      </c>
      <c r="C715" t="s">
        <v>11423</v>
      </c>
      <c r="D715" t="s">
        <v>11392</v>
      </c>
      <c r="E715" t="s">
        <v>34</v>
      </c>
      <c r="G715" t="s">
        <v>35</v>
      </c>
      <c r="H715" s="1" t="s">
        <v>11582</v>
      </c>
      <c r="I715" t="s">
        <v>11583</v>
      </c>
      <c r="J715" s="1" t="s">
        <v>11584</v>
      </c>
      <c r="K715" t="s">
        <v>11585</v>
      </c>
      <c r="V715" s="36"/>
      <c r="W715" s="36"/>
      <c r="X715" s="36"/>
    </row>
    <row r="716" spans="1:24" ht="60" x14ac:dyDescent="0.25">
      <c r="A716" t="s">
        <v>6083</v>
      </c>
      <c r="B716" t="s">
        <v>6084</v>
      </c>
      <c r="C716" t="s">
        <v>11424</v>
      </c>
      <c r="D716" t="s">
        <v>11408</v>
      </c>
      <c r="E716" t="s">
        <v>11503</v>
      </c>
      <c r="G716" t="s">
        <v>35</v>
      </c>
      <c r="H716" s="1" t="s">
        <v>11586</v>
      </c>
      <c r="I716" t="s">
        <v>11587</v>
      </c>
      <c r="J716" s="1" t="s">
        <v>11588</v>
      </c>
      <c r="K716" t="s">
        <v>11589</v>
      </c>
      <c r="L716" t="s">
        <v>11590</v>
      </c>
      <c r="M716" t="s">
        <v>11591</v>
      </c>
      <c r="N716" t="s">
        <v>11592</v>
      </c>
      <c r="V716" s="36"/>
      <c r="W716" s="36"/>
      <c r="X716" s="36"/>
    </row>
    <row r="717" spans="1:24" x14ac:dyDescent="0.25">
      <c r="A717" t="s">
        <v>11763</v>
      </c>
      <c r="C717" t="s">
        <v>11425</v>
      </c>
      <c r="D717" t="s">
        <v>11395</v>
      </c>
      <c r="E717" t="s">
        <v>11504</v>
      </c>
      <c r="F717" t="s">
        <v>57</v>
      </c>
      <c r="I717" t="s">
        <v>37</v>
      </c>
      <c r="R717" t="s">
        <v>11593</v>
      </c>
      <c r="W717" s="36"/>
      <c r="X717" s="36"/>
    </row>
    <row r="718" spans="1:24" x14ac:dyDescent="0.25">
      <c r="A718" t="s">
        <v>6365</v>
      </c>
      <c r="B718" t="s">
        <v>6366</v>
      </c>
      <c r="C718" t="s">
        <v>11426</v>
      </c>
      <c r="D718" t="s">
        <v>622</v>
      </c>
      <c r="E718" t="s">
        <v>11504</v>
      </c>
      <c r="G718" t="s">
        <v>35</v>
      </c>
      <c r="I718" t="s">
        <v>11594</v>
      </c>
      <c r="K718" t="s">
        <v>71</v>
      </c>
      <c r="M718" t="s">
        <v>11595</v>
      </c>
      <c r="N718" t="s">
        <v>11596</v>
      </c>
      <c r="W718" s="36"/>
      <c r="X718" s="36"/>
    </row>
    <row r="719" spans="1:24" x14ac:dyDescent="0.25">
      <c r="A719" t="s">
        <v>6370</v>
      </c>
      <c r="B719" t="s">
        <v>6371</v>
      </c>
      <c r="C719" t="s">
        <v>11427</v>
      </c>
      <c r="D719" t="s">
        <v>11428</v>
      </c>
      <c r="E719" t="s">
        <v>11505</v>
      </c>
      <c r="I719" t="s">
        <v>11597</v>
      </c>
      <c r="L719" t="s">
        <v>11598</v>
      </c>
      <c r="M719" t="s">
        <v>11599</v>
      </c>
      <c r="N719" t="s">
        <v>11600</v>
      </c>
      <c r="R719" t="s">
        <v>11601</v>
      </c>
      <c r="W719" s="36"/>
      <c r="X719" s="36"/>
    </row>
    <row r="720" spans="1:24" x14ac:dyDescent="0.25">
      <c r="A720" t="s">
        <v>11773</v>
      </c>
      <c r="B720" t="s">
        <v>11429</v>
      </c>
      <c r="C720" t="s">
        <v>11430</v>
      </c>
      <c r="D720" t="s">
        <v>11395</v>
      </c>
      <c r="E720" t="s">
        <v>11504</v>
      </c>
      <c r="F720" t="s">
        <v>57</v>
      </c>
      <c r="G720" t="s">
        <v>185</v>
      </c>
      <c r="I720" t="s">
        <v>11602</v>
      </c>
      <c r="K720" t="s">
        <v>11603</v>
      </c>
      <c r="R720" t="s">
        <v>11604</v>
      </c>
      <c r="W720" s="36"/>
      <c r="X720" s="36"/>
    </row>
    <row r="721" spans="1:24" ht="75" x14ac:dyDescent="0.25">
      <c r="A721" t="s">
        <v>8001</v>
      </c>
      <c r="B721" t="s">
        <v>30</v>
      </c>
      <c r="C721" t="s">
        <v>11431</v>
      </c>
      <c r="D721" t="s">
        <v>11432</v>
      </c>
      <c r="E721" t="s">
        <v>34</v>
      </c>
      <c r="H721" s="1" t="s">
        <v>11605</v>
      </c>
      <c r="I721" t="s">
        <v>11606</v>
      </c>
      <c r="J721" s="1" t="s">
        <v>11607</v>
      </c>
      <c r="W721" s="36"/>
      <c r="X721" s="36"/>
    </row>
    <row r="722" spans="1:24" ht="30" x14ac:dyDescent="0.25">
      <c r="A722" t="s">
        <v>11774</v>
      </c>
      <c r="B722" t="s">
        <v>11433</v>
      </c>
      <c r="C722" t="s">
        <v>11434</v>
      </c>
      <c r="D722" t="s">
        <v>11408</v>
      </c>
      <c r="E722" t="s">
        <v>34</v>
      </c>
      <c r="H722" s="1" t="s">
        <v>11608</v>
      </c>
      <c r="I722" t="s">
        <v>11609</v>
      </c>
      <c r="J722" s="1" t="s">
        <v>11610</v>
      </c>
      <c r="W722" s="36"/>
      <c r="X722" s="36"/>
    </row>
    <row r="723" spans="1:24" ht="315" x14ac:dyDescent="0.25">
      <c r="A723" t="s">
        <v>11775</v>
      </c>
      <c r="B723" t="s">
        <v>11435</v>
      </c>
      <c r="C723" t="s">
        <v>11436</v>
      </c>
      <c r="D723" t="s">
        <v>11395</v>
      </c>
      <c r="E723" t="s">
        <v>11504</v>
      </c>
      <c r="F723" t="s">
        <v>57</v>
      </c>
      <c r="G723" t="s">
        <v>185</v>
      </c>
      <c r="I723" s="1" t="s">
        <v>11611</v>
      </c>
      <c r="K723" t="s">
        <v>11603</v>
      </c>
      <c r="R723" t="s">
        <v>11612</v>
      </c>
      <c r="W723" s="36"/>
      <c r="X723" s="36"/>
    </row>
    <row r="724" spans="1:24" x14ac:dyDescent="0.25">
      <c r="A724" t="s">
        <v>6387</v>
      </c>
      <c r="B724" t="s">
        <v>6388</v>
      </c>
      <c r="C724" t="s">
        <v>11437</v>
      </c>
      <c r="D724" t="s">
        <v>11428</v>
      </c>
      <c r="E724" t="s">
        <v>11504</v>
      </c>
      <c r="G724" t="s">
        <v>35</v>
      </c>
      <c r="I724" t="s">
        <v>11613</v>
      </c>
      <c r="K724" t="s">
        <v>11614</v>
      </c>
      <c r="M724" t="s">
        <v>11615</v>
      </c>
      <c r="N724" t="s">
        <v>11616</v>
      </c>
      <c r="W724" s="36"/>
      <c r="X724" s="36"/>
    </row>
    <row r="725" spans="1:24" ht="315" x14ac:dyDescent="0.25">
      <c r="A725" t="s">
        <v>11776</v>
      </c>
      <c r="B725" t="s">
        <v>11438</v>
      </c>
      <c r="C725" t="s">
        <v>11439</v>
      </c>
      <c r="D725" t="s">
        <v>11395</v>
      </c>
      <c r="E725" t="s">
        <v>11504</v>
      </c>
      <c r="F725" t="s">
        <v>57</v>
      </c>
      <c r="G725" t="s">
        <v>35</v>
      </c>
      <c r="H725" s="1" t="s">
        <v>11617</v>
      </c>
      <c r="I725" s="1" t="s">
        <v>11618</v>
      </c>
      <c r="J725" s="1" t="s">
        <v>11619</v>
      </c>
      <c r="K725" t="s">
        <v>11620</v>
      </c>
      <c r="R725" t="s">
        <v>11621</v>
      </c>
      <c r="W725" s="36"/>
      <c r="X725" s="36"/>
    </row>
    <row r="726" spans="1:24" ht="409.5" x14ac:dyDescent="0.25">
      <c r="A726" t="s">
        <v>6391</v>
      </c>
      <c r="B726" t="s">
        <v>11440</v>
      </c>
      <c r="C726" t="s">
        <v>11441</v>
      </c>
      <c r="D726" t="s">
        <v>31</v>
      </c>
      <c r="E726" t="s">
        <v>34</v>
      </c>
      <c r="G726" t="s">
        <v>35</v>
      </c>
      <c r="H726" s="1" t="s">
        <v>11622</v>
      </c>
      <c r="I726" s="1" t="s">
        <v>11623</v>
      </c>
      <c r="J726" s="1" t="s">
        <v>11624</v>
      </c>
      <c r="K726" t="s">
        <v>11625</v>
      </c>
      <c r="W726" s="36"/>
      <c r="X726" s="36"/>
    </row>
    <row r="727" spans="1:24" ht="390" x14ac:dyDescent="0.25">
      <c r="A727" t="s">
        <v>11765</v>
      </c>
      <c r="C727" t="s">
        <v>11442</v>
      </c>
      <c r="D727" t="s">
        <v>11395</v>
      </c>
      <c r="E727" t="s">
        <v>11504</v>
      </c>
      <c r="F727" t="s">
        <v>57</v>
      </c>
      <c r="I727" s="1" t="s">
        <v>11626</v>
      </c>
      <c r="R727" t="s">
        <v>11627</v>
      </c>
      <c r="W727" s="36"/>
      <c r="X727" s="36"/>
    </row>
    <row r="728" spans="1:24" x14ac:dyDescent="0.25">
      <c r="A728" t="s">
        <v>11777</v>
      </c>
      <c r="B728" t="s">
        <v>11443</v>
      </c>
      <c r="C728" t="s">
        <v>11444</v>
      </c>
      <c r="D728" t="s">
        <v>622</v>
      </c>
      <c r="E728" t="s">
        <v>11506</v>
      </c>
      <c r="G728" t="s">
        <v>35</v>
      </c>
      <c r="I728" t="s">
        <v>11628</v>
      </c>
      <c r="K728" t="s">
        <v>11629</v>
      </c>
      <c r="M728" t="s">
        <v>11630</v>
      </c>
      <c r="N728" t="s">
        <v>445</v>
      </c>
      <c r="W728" s="36"/>
      <c r="X728" s="36"/>
    </row>
    <row r="729" spans="1:24" ht="135" x14ac:dyDescent="0.25">
      <c r="A729" t="s">
        <v>4871</v>
      </c>
      <c r="B729" t="s">
        <v>4870</v>
      </c>
      <c r="C729" t="s">
        <v>4869</v>
      </c>
      <c r="D729" t="s">
        <v>11445</v>
      </c>
      <c r="E729" t="s">
        <v>11505</v>
      </c>
      <c r="F729" t="s">
        <v>265</v>
      </c>
      <c r="G729" t="s">
        <v>35</v>
      </c>
      <c r="H729" s="1" t="s">
        <v>11631</v>
      </c>
      <c r="I729" t="s">
        <v>11632</v>
      </c>
      <c r="J729" s="1" t="s">
        <v>11633</v>
      </c>
      <c r="K729" t="s">
        <v>11634</v>
      </c>
      <c r="L729" t="s">
        <v>11635</v>
      </c>
      <c r="M729" t="s">
        <v>11636</v>
      </c>
      <c r="W729" s="36"/>
      <c r="X729" s="36"/>
    </row>
    <row r="730" spans="1:24" x14ac:dyDescent="0.25">
      <c r="A730" t="s">
        <v>11778</v>
      </c>
      <c r="B730" t="s">
        <v>11446</v>
      </c>
      <c r="C730" t="s">
        <v>11447</v>
      </c>
      <c r="D730" t="s">
        <v>11395</v>
      </c>
      <c r="E730" t="s">
        <v>11502</v>
      </c>
      <c r="G730" t="s">
        <v>35</v>
      </c>
      <c r="I730" t="s">
        <v>37</v>
      </c>
      <c r="K730" t="s">
        <v>11558</v>
      </c>
      <c r="L730" t="s">
        <v>11637</v>
      </c>
      <c r="M730" t="s">
        <v>11638</v>
      </c>
      <c r="N730" t="s">
        <v>11639</v>
      </c>
      <c r="R730" t="s">
        <v>11640</v>
      </c>
      <c r="W730" s="36"/>
      <c r="X730" s="36"/>
    </row>
    <row r="731" spans="1:24" x14ac:dyDescent="0.25">
      <c r="A731" t="s">
        <v>11779</v>
      </c>
      <c r="B731" t="s">
        <v>11448</v>
      </c>
      <c r="C731" t="s">
        <v>11449</v>
      </c>
      <c r="D731" t="s">
        <v>11395</v>
      </c>
      <c r="E731" t="s">
        <v>11502</v>
      </c>
      <c r="I731" t="s">
        <v>11641</v>
      </c>
      <c r="L731" t="s">
        <v>11637</v>
      </c>
      <c r="M731" t="s">
        <v>11638</v>
      </c>
      <c r="N731" t="s">
        <v>11639</v>
      </c>
      <c r="R731" t="s">
        <v>11642</v>
      </c>
      <c r="W731" s="36"/>
      <c r="X731" s="36"/>
    </row>
    <row r="732" spans="1:24" x14ac:dyDescent="0.25">
      <c r="A732" t="s">
        <v>6416</v>
      </c>
      <c r="B732" t="s">
        <v>6417</v>
      </c>
      <c r="C732" t="s">
        <v>11450</v>
      </c>
      <c r="D732" t="s">
        <v>11395</v>
      </c>
      <c r="E732" t="s">
        <v>11507</v>
      </c>
      <c r="F732" t="s">
        <v>57</v>
      </c>
      <c r="G732" t="s">
        <v>35</v>
      </c>
      <c r="I732" t="s">
        <v>11643</v>
      </c>
      <c r="K732" t="s">
        <v>11625</v>
      </c>
      <c r="L732" t="s">
        <v>11644</v>
      </c>
      <c r="M732" t="s">
        <v>11645</v>
      </c>
      <c r="N732" t="s">
        <v>11646</v>
      </c>
      <c r="R732" t="s">
        <v>11647</v>
      </c>
      <c r="W732" s="36"/>
      <c r="X732" s="36"/>
    </row>
    <row r="733" spans="1:24" x14ac:dyDescent="0.25">
      <c r="A733" t="s">
        <v>6131</v>
      </c>
      <c r="B733" t="s">
        <v>6132</v>
      </c>
      <c r="C733" t="s">
        <v>11451</v>
      </c>
      <c r="D733" t="s">
        <v>11395</v>
      </c>
      <c r="E733" t="s">
        <v>11506</v>
      </c>
      <c r="G733" t="s">
        <v>35</v>
      </c>
      <c r="I733" t="s">
        <v>11648</v>
      </c>
      <c r="K733" t="s">
        <v>11649</v>
      </c>
      <c r="L733" t="s">
        <v>11650</v>
      </c>
      <c r="M733" t="s">
        <v>11651</v>
      </c>
      <c r="N733" t="s">
        <v>916</v>
      </c>
      <c r="R733" t="s">
        <v>11652</v>
      </c>
      <c r="W733" s="36"/>
      <c r="X733" s="36"/>
    </row>
    <row r="734" spans="1:24" x14ac:dyDescent="0.25">
      <c r="A734" t="s">
        <v>11780</v>
      </c>
      <c r="B734" t="s">
        <v>11452</v>
      </c>
      <c r="C734" t="s">
        <v>11453</v>
      </c>
      <c r="D734" t="s">
        <v>11453</v>
      </c>
      <c r="E734" t="s">
        <v>11508</v>
      </c>
      <c r="G734" t="s">
        <v>35</v>
      </c>
      <c r="I734" t="s">
        <v>11653</v>
      </c>
      <c r="K734" t="s">
        <v>11625</v>
      </c>
      <c r="W734" s="36"/>
      <c r="X734" s="36"/>
    </row>
    <row r="735" spans="1:24" x14ac:dyDescent="0.25">
      <c r="A735" t="s">
        <v>6248</v>
      </c>
      <c r="B735" t="s">
        <v>6249</v>
      </c>
      <c r="C735" t="s">
        <v>11454</v>
      </c>
      <c r="D735" t="s">
        <v>11412</v>
      </c>
      <c r="E735" t="s">
        <v>11509</v>
      </c>
      <c r="G735" t="s">
        <v>35</v>
      </c>
      <c r="I735" t="s">
        <v>11654</v>
      </c>
      <c r="K735" t="s">
        <v>11629</v>
      </c>
      <c r="L735" t="s">
        <v>11655</v>
      </c>
      <c r="M735" t="s">
        <v>11656</v>
      </c>
      <c r="N735" t="s">
        <v>1250</v>
      </c>
      <c r="W735" s="36"/>
      <c r="X735" s="36"/>
    </row>
    <row r="736" spans="1:24" x14ac:dyDescent="0.25">
      <c r="A736" t="s">
        <v>4883</v>
      </c>
      <c r="B736" t="s">
        <v>4882</v>
      </c>
      <c r="C736" t="s">
        <v>11455</v>
      </c>
      <c r="D736" t="s">
        <v>11395</v>
      </c>
      <c r="E736" t="s">
        <v>11510</v>
      </c>
      <c r="F736" t="s">
        <v>265</v>
      </c>
      <c r="G736" t="s">
        <v>35</v>
      </c>
      <c r="I736" t="s">
        <v>11657</v>
      </c>
      <c r="K736" t="s">
        <v>11629</v>
      </c>
      <c r="M736" t="s">
        <v>11658</v>
      </c>
      <c r="N736" t="s">
        <v>11659</v>
      </c>
      <c r="R736" t="s">
        <v>11660</v>
      </c>
      <c r="W736" s="36"/>
      <c r="X736" s="36"/>
    </row>
    <row r="737" spans="1:24" x14ac:dyDescent="0.25">
      <c r="A737" t="s">
        <v>6251</v>
      </c>
      <c r="B737" t="s">
        <v>6252</v>
      </c>
      <c r="C737" t="s">
        <v>11456</v>
      </c>
      <c r="D737" t="s">
        <v>11408</v>
      </c>
      <c r="E737" t="s">
        <v>11511</v>
      </c>
      <c r="G737" t="s">
        <v>35</v>
      </c>
      <c r="I737" t="s">
        <v>11661</v>
      </c>
      <c r="K737" t="s">
        <v>11629</v>
      </c>
      <c r="L737" t="s">
        <v>11662</v>
      </c>
      <c r="M737" t="s">
        <v>11663</v>
      </c>
      <c r="N737" t="s">
        <v>11664</v>
      </c>
      <c r="W737" s="36"/>
      <c r="X737" s="36"/>
    </row>
    <row r="738" spans="1:24" ht="409.5" x14ac:dyDescent="0.25">
      <c r="A738" t="s">
        <v>9322</v>
      </c>
      <c r="B738" t="s">
        <v>11457</v>
      </c>
      <c r="C738" t="s">
        <v>11458</v>
      </c>
      <c r="D738" t="s">
        <v>11395</v>
      </c>
      <c r="E738" t="s">
        <v>11504</v>
      </c>
      <c r="F738" t="s">
        <v>57</v>
      </c>
      <c r="G738" t="s">
        <v>35</v>
      </c>
      <c r="I738" s="1" t="s">
        <v>11665</v>
      </c>
      <c r="K738" t="s">
        <v>11666</v>
      </c>
      <c r="R738" t="s">
        <v>11667</v>
      </c>
      <c r="W738" s="36"/>
      <c r="X738" s="36"/>
    </row>
    <row r="739" spans="1:24" x14ac:dyDescent="0.25">
      <c r="A739" t="s">
        <v>6138</v>
      </c>
      <c r="B739" t="s">
        <v>6139</v>
      </c>
      <c r="C739" t="s">
        <v>11459</v>
      </c>
      <c r="D739" t="s">
        <v>11395</v>
      </c>
      <c r="E739" t="s">
        <v>11504</v>
      </c>
      <c r="G739" t="s">
        <v>35</v>
      </c>
      <c r="I739" t="s">
        <v>11668</v>
      </c>
      <c r="K739" t="s">
        <v>11629</v>
      </c>
      <c r="M739" t="s">
        <v>11669</v>
      </c>
      <c r="N739" t="s">
        <v>11669</v>
      </c>
      <c r="R739" t="s">
        <v>11670</v>
      </c>
      <c r="W739" s="36"/>
      <c r="X739" s="36"/>
    </row>
    <row r="740" spans="1:24" x14ac:dyDescent="0.25">
      <c r="A740" t="s">
        <v>11767</v>
      </c>
      <c r="C740" t="s">
        <v>11460</v>
      </c>
      <c r="D740" t="s">
        <v>11395</v>
      </c>
      <c r="E740" t="s">
        <v>11504</v>
      </c>
      <c r="F740" t="s">
        <v>57</v>
      </c>
      <c r="I740" t="s">
        <v>37</v>
      </c>
      <c r="R740" t="s">
        <v>11671</v>
      </c>
      <c r="W740" s="36"/>
      <c r="X740" s="36"/>
    </row>
    <row r="741" spans="1:24" x14ac:dyDescent="0.25">
      <c r="A741" t="s">
        <v>11768</v>
      </c>
      <c r="C741" t="s">
        <v>11461</v>
      </c>
      <c r="D741" t="s">
        <v>11395</v>
      </c>
      <c r="E741" t="s">
        <v>11504</v>
      </c>
      <c r="F741" t="s">
        <v>57</v>
      </c>
      <c r="I741" t="s">
        <v>37</v>
      </c>
      <c r="R741" t="s">
        <v>11672</v>
      </c>
      <c r="W741" s="36"/>
      <c r="X741" s="36"/>
    </row>
    <row r="742" spans="1:24" x14ac:dyDescent="0.25">
      <c r="A742" t="s">
        <v>6442</v>
      </c>
      <c r="B742" t="s">
        <v>6443</v>
      </c>
      <c r="C742" t="s">
        <v>11462</v>
      </c>
      <c r="D742" t="s">
        <v>622</v>
      </c>
      <c r="E742" t="s">
        <v>11512</v>
      </c>
      <c r="G742" t="s">
        <v>35</v>
      </c>
      <c r="I742" t="s">
        <v>11673</v>
      </c>
      <c r="K742" t="s">
        <v>71</v>
      </c>
      <c r="L742" t="s">
        <v>11674</v>
      </c>
      <c r="M742" t="s">
        <v>11675</v>
      </c>
      <c r="N742" t="s">
        <v>445</v>
      </c>
      <c r="W742" s="36"/>
      <c r="X742" s="36"/>
    </row>
    <row r="743" spans="1:24" x14ac:dyDescent="0.25">
      <c r="A743" t="s">
        <v>6447</v>
      </c>
      <c r="B743" t="s">
        <v>6448</v>
      </c>
      <c r="C743" t="s">
        <v>11463</v>
      </c>
      <c r="D743" t="s">
        <v>106</v>
      </c>
      <c r="E743" t="s">
        <v>11513</v>
      </c>
      <c r="G743" t="s">
        <v>35</v>
      </c>
      <c r="I743" t="s">
        <v>11676</v>
      </c>
      <c r="K743" t="s">
        <v>11625</v>
      </c>
      <c r="M743" t="s">
        <v>11677</v>
      </c>
      <c r="N743" t="s">
        <v>11678</v>
      </c>
      <c r="W743" s="36"/>
      <c r="X743" s="36"/>
    </row>
    <row r="744" spans="1:24" x14ac:dyDescent="0.25">
      <c r="A744" t="s">
        <v>6275</v>
      </c>
      <c r="B744" t="s">
        <v>6276</v>
      </c>
      <c r="C744" t="s">
        <v>11465</v>
      </c>
      <c r="D744" t="s">
        <v>11445</v>
      </c>
      <c r="E744" t="s">
        <v>11513</v>
      </c>
      <c r="G744" t="s">
        <v>35</v>
      </c>
      <c r="I744" t="s">
        <v>11679</v>
      </c>
      <c r="K744" t="s">
        <v>11614</v>
      </c>
      <c r="M744" t="s">
        <v>11680</v>
      </c>
      <c r="N744" t="s">
        <v>11678</v>
      </c>
      <c r="W744" s="36"/>
      <c r="X744" s="36"/>
    </row>
    <row r="745" spans="1:24" ht="105" x14ac:dyDescent="0.25">
      <c r="A745" t="s">
        <v>4178</v>
      </c>
      <c r="B745" t="s">
        <v>4177</v>
      </c>
      <c r="C745" t="s">
        <v>11466</v>
      </c>
      <c r="D745" t="s">
        <v>11467</v>
      </c>
      <c r="E745" t="s">
        <v>11514</v>
      </c>
      <c r="F745" t="s">
        <v>265</v>
      </c>
      <c r="G745" t="s">
        <v>35</v>
      </c>
      <c r="H745" s="1" t="s">
        <v>11681</v>
      </c>
      <c r="I745" t="s">
        <v>11682</v>
      </c>
      <c r="J745" s="1" t="s">
        <v>11683</v>
      </c>
      <c r="K745" t="s">
        <v>11576</v>
      </c>
      <c r="L745" t="s">
        <v>11684</v>
      </c>
      <c r="M745" t="s">
        <v>11685</v>
      </c>
      <c r="N745" t="s">
        <v>11686</v>
      </c>
      <c r="W745" s="36"/>
      <c r="X745" s="36"/>
    </row>
    <row r="746" spans="1:24" ht="225" x14ac:dyDescent="0.25">
      <c r="A746" t="s">
        <v>6459</v>
      </c>
      <c r="B746" t="s">
        <v>6460</v>
      </c>
      <c r="C746" t="s">
        <v>11468</v>
      </c>
      <c r="D746" t="s">
        <v>11469</v>
      </c>
      <c r="E746" t="s">
        <v>34</v>
      </c>
      <c r="H746" s="1" t="s">
        <v>11687</v>
      </c>
      <c r="I746" s="1" t="s">
        <v>11688</v>
      </c>
      <c r="J746" s="1" t="s">
        <v>11689</v>
      </c>
      <c r="W746" s="36"/>
      <c r="X746" s="36"/>
    </row>
    <row r="747" spans="1:24" x14ac:dyDescent="0.25">
      <c r="A747" t="s">
        <v>6462</v>
      </c>
      <c r="B747" t="s">
        <v>6463</v>
      </c>
      <c r="C747" t="s">
        <v>11470</v>
      </c>
      <c r="D747" t="s">
        <v>11428</v>
      </c>
      <c r="E747" t="s">
        <v>11504</v>
      </c>
      <c r="G747" t="s">
        <v>35</v>
      </c>
      <c r="I747" t="s">
        <v>11690</v>
      </c>
      <c r="K747" t="s">
        <v>11614</v>
      </c>
      <c r="M747" t="s">
        <v>11691</v>
      </c>
      <c r="N747" t="s">
        <v>11692</v>
      </c>
      <c r="W747" s="36"/>
      <c r="X747" s="36"/>
    </row>
    <row r="748" spans="1:24" x14ac:dyDescent="0.25">
      <c r="A748" t="s">
        <v>6465</v>
      </c>
      <c r="B748" t="s">
        <v>6466</v>
      </c>
      <c r="C748" t="s">
        <v>11471</v>
      </c>
      <c r="D748" t="s">
        <v>11445</v>
      </c>
      <c r="E748" t="s">
        <v>11513</v>
      </c>
      <c r="G748" t="s">
        <v>35</v>
      </c>
      <c r="I748" t="s">
        <v>11693</v>
      </c>
      <c r="K748" t="s">
        <v>11614</v>
      </c>
      <c r="M748" t="s">
        <v>11694</v>
      </c>
      <c r="N748" t="s">
        <v>11695</v>
      </c>
      <c r="W748" s="36"/>
      <c r="X748" s="36"/>
    </row>
    <row r="749" spans="1:24" ht="105" x14ac:dyDescent="0.25">
      <c r="A749" t="s">
        <v>3340</v>
      </c>
      <c r="B749" t="s">
        <v>3408</v>
      </c>
      <c r="C749" t="s">
        <v>3242</v>
      </c>
      <c r="D749" t="s">
        <v>11467</v>
      </c>
      <c r="E749" t="s">
        <v>11515</v>
      </c>
      <c r="F749" t="s">
        <v>32</v>
      </c>
      <c r="G749" t="s">
        <v>35</v>
      </c>
      <c r="H749" s="1" t="s">
        <v>11696</v>
      </c>
      <c r="I749" t="s">
        <v>11697</v>
      </c>
      <c r="J749" s="1" t="s">
        <v>11698</v>
      </c>
      <c r="K749" t="s">
        <v>11699</v>
      </c>
      <c r="L749" t="s">
        <v>11700</v>
      </c>
      <c r="M749" t="s">
        <v>11701</v>
      </c>
      <c r="N749" t="s">
        <v>11702</v>
      </c>
      <c r="W749" s="36"/>
      <c r="X749" s="36"/>
    </row>
    <row r="750" spans="1:24" x14ac:dyDescent="0.25">
      <c r="A750" t="s">
        <v>11781</v>
      </c>
      <c r="B750" t="s">
        <v>11472</v>
      </c>
      <c r="C750" t="s">
        <v>11473</v>
      </c>
      <c r="D750" t="s">
        <v>11395</v>
      </c>
      <c r="E750" t="s">
        <v>11504</v>
      </c>
      <c r="F750" t="s">
        <v>57</v>
      </c>
      <c r="I750" t="s">
        <v>11703</v>
      </c>
      <c r="R750" t="s">
        <v>11704</v>
      </c>
      <c r="W750" s="36"/>
      <c r="X750" s="36"/>
    </row>
    <row r="751" spans="1:24" x14ac:dyDescent="0.25">
      <c r="A751" t="s">
        <v>5426</v>
      </c>
      <c r="B751" t="s">
        <v>5425</v>
      </c>
      <c r="C751" t="s">
        <v>11474</v>
      </c>
      <c r="D751" t="s">
        <v>106</v>
      </c>
      <c r="E751" t="s">
        <v>11516</v>
      </c>
      <c r="F751" t="s">
        <v>265</v>
      </c>
      <c r="G751" t="s">
        <v>35</v>
      </c>
      <c r="I751" t="s">
        <v>11705</v>
      </c>
      <c r="K751" t="s">
        <v>11585</v>
      </c>
      <c r="L751" t="s">
        <v>11706</v>
      </c>
      <c r="M751" t="s">
        <v>11707</v>
      </c>
      <c r="N751" t="s">
        <v>11708</v>
      </c>
      <c r="W751" s="36"/>
      <c r="X751" s="36"/>
    </row>
    <row r="752" spans="1:24" ht="315" x14ac:dyDescent="0.25">
      <c r="A752" t="s">
        <v>6168</v>
      </c>
      <c r="B752" t="s">
        <v>6169</v>
      </c>
      <c r="C752" t="s">
        <v>11212</v>
      </c>
      <c r="D752" t="s">
        <v>11445</v>
      </c>
      <c r="E752" t="s">
        <v>34</v>
      </c>
      <c r="G752" t="s">
        <v>35</v>
      </c>
      <c r="H752" t="s">
        <v>11709</v>
      </c>
      <c r="I752" s="1" t="s">
        <v>11710</v>
      </c>
      <c r="J752" t="s">
        <v>11711</v>
      </c>
      <c r="K752" t="s">
        <v>11712</v>
      </c>
      <c r="W752" s="36"/>
      <c r="X752" s="36"/>
    </row>
    <row r="753" spans="1:24" x14ac:dyDescent="0.25">
      <c r="A753" t="s">
        <v>6581</v>
      </c>
      <c r="B753" t="s">
        <v>6582</v>
      </c>
      <c r="C753" t="s">
        <v>11475</v>
      </c>
      <c r="D753" t="s">
        <v>11412</v>
      </c>
      <c r="E753" t="s">
        <v>11516</v>
      </c>
      <c r="G753" t="s">
        <v>35</v>
      </c>
      <c r="I753" t="s">
        <v>11713</v>
      </c>
      <c r="K753" t="s">
        <v>11629</v>
      </c>
      <c r="L753" t="s">
        <v>11706</v>
      </c>
      <c r="M753" t="s">
        <v>11714</v>
      </c>
      <c r="N753" t="s">
        <v>1250</v>
      </c>
      <c r="W753" s="36"/>
      <c r="X753" s="36"/>
    </row>
    <row r="754" spans="1:24" x14ac:dyDescent="0.25">
      <c r="A754" t="s">
        <v>6291</v>
      </c>
      <c r="B754" t="s">
        <v>6292</v>
      </c>
      <c r="C754" t="s">
        <v>11476</v>
      </c>
      <c r="D754" t="s">
        <v>11445</v>
      </c>
      <c r="E754" t="s">
        <v>11513</v>
      </c>
      <c r="G754" t="s">
        <v>35</v>
      </c>
      <c r="I754" t="s">
        <v>11715</v>
      </c>
      <c r="K754" t="s">
        <v>11558</v>
      </c>
      <c r="M754" t="s">
        <v>11716</v>
      </c>
      <c r="N754" t="s">
        <v>11717</v>
      </c>
      <c r="W754" s="36"/>
      <c r="X754" s="36"/>
    </row>
    <row r="755" spans="1:24" ht="30" x14ac:dyDescent="0.25">
      <c r="A755" t="s">
        <v>5949</v>
      </c>
      <c r="B755" t="s">
        <v>5950</v>
      </c>
      <c r="C755" t="s">
        <v>11477</v>
      </c>
      <c r="D755" t="s">
        <v>11467</v>
      </c>
      <c r="E755" t="s">
        <v>11503</v>
      </c>
      <c r="G755" t="s">
        <v>21</v>
      </c>
      <c r="H755" s="1" t="s">
        <v>11718</v>
      </c>
      <c r="I755" t="s">
        <v>11719</v>
      </c>
      <c r="J755" s="1" t="s">
        <v>11720</v>
      </c>
      <c r="L755" t="s">
        <v>11721</v>
      </c>
      <c r="M755" t="s">
        <v>11722</v>
      </c>
      <c r="N755" t="s">
        <v>2533</v>
      </c>
      <c r="W755" s="36"/>
      <c r="X755" s="36"/>
    </row>
    <row r="756" spans="1:24" x14ac:dyDescent="0.25">
      <c r="A756" t="s">
        <v>11196</v>
      </c>
      <c r="B756" t="s">
        <v>11478</v>
      </c>
      <c r="C756" t="s">
        <v>11215</v>
      </c>
      <c r="D756" t="s">
        <v>452</v>
      </c>
      <c r="E756" t="s">
        <v>34</v>
      </c>
      <c r="F756" t="s">
        <v>57</v>
      </c>
      <c r="H756" t="s">
        <v>58</v>
      </c>
      <c r="I756" t="s">
        <v>37</v>
      </c>
      <c r="J756" t="s">
        <v>11723</v>
      </c>
      <c r="R756" t="s">
        <v>11724</v>
      </c>
      <c r="W756" s="36"/>
      <c r="X756" s="36"/>
    </row>
    <row r="757" spans="1:24" x14ac:dyDescent="0.25">
      <c r="A757" t="s">
        <v>11782</v>
      </c>
      <c r="B757" t="s">
        <v>11479</v>
      </c>
      <c r="C757" t="s">
        <v>11480</v>
      </c>
      <c r="D757" t="s">
        <v>11412</v>
      </c>
      <c r="E757" t="s">
        <v>11513</v>
      </c>
      <c r="G757" t="s">
        <v>35</v>
      </c>
      <c r="I757" t="s">
        <v>11725</v>
      </c>
      <c r="K757" t="s">
        <v>11629</v>
      </c>
      <c r="M757" t="s">
        <v>11726</v>
      </c>
      <c r="N757" t="s">
        <v>1250</v>
      </c>
      <c r="W757" s="36"/>
      <c r="X757" s="36"/>
    </row>
    <row r="758" spans="1:24" ht="90" x14ac:dyDescent="0.25">
      <c r="A758" t="s">
        <v>6316</v>
      </c>
      <c r="B758" t="s">
        <v>11481</v>
      </c>
      <c r="C758" t="s">
        <v>6317</v>
      </c>
      <c r="D758" t="s">
        <v>11482</v>
      </c>
      <c r="E758" t="s">
        <v>34</v>
      </c>
      <c r="G758" t="s">
        <v>35</v>
      </c>
      <c r="H758" s="1" t="s">
        <v>11727</v>
      </c>
      <c r="I758" t="s">
        <v>37</v>
      </c>
      <c r="J758" s="1" t="s">
        <v>11728</v>
      </c>
      <c r="K758" t="s">
        <v>11729</v>
      </c>
      <c r="W758" s="36"/>
      <c r="X758" s="36"/>
    </row>
    <row r="759" spans="1:24" ht="75" x14ac:dyDescent="0.25">
      <c r="A759" t="s">
        <v>5953</v>
      </c>
      <c r="B759" t="s">
        <v>5954</v>
      </c>
      <c r="C759" t="s">
        <v>5955</v>
      </c>
      <c r="D759" t="s">
        <v>11389</v>
      </c>
      <c r="E759" t="s">
        <v>34</v>
      </c>
      <c r="G759" t="s">
        <v>35</v>
      </c>
      <c r="H759" s="1" t="s">
        <v>11730</v>
      </c>
      <c r="I759" t="s">
        <v>11731</v>
      </c>
      <c r="J759" s="1" t="s">
        <v>11732</v>
      </c>
      <c r="K759" t="s">
        <v>11649</v>
      </c>
      <c r="W759" s="36"/>
      <c r="X759" s="36"/>
    </row>
    <row r="760" spans="1:24" ht="45" x14ac:dyDescent="0.25">
      <c r="A760" t="s">
        <v>5961</v>
      </c>
      <c r="B760" t="s">
        <v>5962</v>
      </c>
      <c r="C760" t="s">
        <v>11483</v>
      </c>
      <c r="D760" t="s">
        <v>11395</v>
      </c>
      <c r="E760" t="s">
        <v>11502</v>
      </c>
      <c r="G760" t="s">
        <v>35</v>
      </c>
      <c r="H760" s="1" t="s">
        <v>11733</v>
      </c>
      <c r="I760" t="s">
        <v>11734</v>
      </c>
      <c r="J760" s="1" t="s">
        <v>11735</v>
      </c>
      <c r="K760" t="s">
        <v>11576</v>
      </c>
      <c r="L760" t="s">
        <v>11637</v>
      </c>
      <c r="M760" t="s">
        <v>11638</v>
      </c>
      <c r="N760" t="s">
        <v>11639</v>
      </c>
      <c r="R760" t="s">
        <v>11736</v>
      </c>
      <c r="W760" s="36"/>
      <c r="X760" s="36"/>
    </row>
    <row r="761" spans="1:24" ht="60" x14ac:dyDescent="0.25">
      <c r="A761" t="s">
        <v>5966</v>
      </c>
      <c r="B761" t="s">
        <v>5967</v>
      </c>
      <c r="C761" t="s">
        <v>11484</v>
      </c>
      <c r="D761" t="s">
        <v>622</v>
      </c>
      <c r="E761" t="s">
        <v>11503</v>
      </c>
      <c r="G761" t="s">
        <v>35</v>
      </c>
      <c r="H761" s="1" t="s">
        <v>11737</v>
      </c>
      <c r="I761" t="s">
        <v>11738</v>
      </c>
      <c r="J761" s="1" t="s">
        <v>11739</v>
      </c>
      <c r="K761" t="s">
        <v>11629</v>
      </c>
      <c r="M761" t="s">
        <v>11740</v>
      </c>
      <c r="N761" t="s">
        <v>11741</v>
      </c>
      <c r="W761" s="36"/>
      <c r="X761" s="36"/>
    </row>
    <row r="762" spans="1:24" x14ac:dyDescent="0.25">
      <c r="A762" t="s">
        <v>6611</v>
      </c>
      <c r="B762" t="s">
        <v>6612</v>
      </c>
      <c r="C762" t="s">
        <v>11485</v>
      </c>
      <c r="D762" t="s">
        <v>11445</v>
      </c>
      <c r="E762" t="s">
        <v>11513</v>
      </c>
      <c r="G762" t="s">
        <v>35</v>
      </c>
      <c r="I762" t="s">
        <v>11742</v>
      </c>
      <c r="K762" t="s">
        <v>11614</v>
      </c>
      <c r="M762" t="s">
        <v>11743</v>
      </c>
      <c r="N762" t="s">
        <v>11678</v>
      </c>
      <c r="W762" s="36"/>
      <c r="X762" s="36"/>
    </row>
    <row r="763" spans="1:24" x14ac:dyDescent="0.25">
      <c r="A763" t="s">
        <v>6617</v>
      </c>
      <c r="B763" t="s">
        <v>6618</v>
      </c>
      <c r="C763" t="s">
        <v>11486</v>
      </c>
      <c r="D763" t="s">
        <v>11395</v>
      </c>
      <c r="E763" t="s">
        <v>11513</v>
      </c>
      <c r="G763" t="s">
        <v>35</v>
      </c>
      <c r="I763" t="s">
        <v>11744</v>
      </c>
      <c r="K763" t="s">
        <v>11625</v>
      </c>
      <c r="M763" t="s">
        <v>11745</v>
      </c>
      <c r="N763" t="s">
        <v>11746</v>
      </c>
      <c r="R763" t="s">
        <v>11747</v>
      </c>
      <c r="W763" s="36"/>
      <c r="X763" s="36"/>
    </row>
    <row r="764" spans="1:24" x14ac:dyDescent="0.25">
      <c r="A764" t="s">
        <v>6652</v>
      </c>
      <c r="B764" t="s">
        <v>6653</v>
      </c>
      <c r="C764" t="s">
        <v>11487</v>
      </c>
      <c r="D764" t="s">
        <v>11382</v>
      </c>
      <c r="E764" t="s">
        <v>34</v>
      </c>
      <c r="G764" t="s">
        <v>35</v>
      </c>
      <c r="H764" t="s">
        <v>58</v>
      </c>
      <c r="I764" t="s">
        <v>37</v>
      </c>
      <c r="J764" t="s">
        <v>880</v>
      </c>
      <c r="K764" t="s">
        <v>11629</v>
      </c>
      <c r="W764" s="36"/>
      <c r="X764" s="36"/>
    </row>
    <row r="765" spans="1:24" x14ac:dyDescent="0.25">
      <c r="A765" t="s">
        <v>11783</v>
      </c>
      <c r="B765" t="s">
        <v>11488</v>
      </c>
      <c r="C765" t="s">
        <v>11489</v>
      </c>
      <c r="D765" t="s">
        <v>11395</v>
      </c>
      <c r="E765" t="s">
        <v>11504</v>
      </c>
      <c r="F765" t="s">
        <v>57</v>
      </c>
      <c r="G765" t="s">
        <v>185</v>
      </c>
      <c r="I765" t="s">
        <v>11748</v>
      </c>
      <c r="K765" t="s">
        <v>11603</v>
      </c>
      <c r="R765" t="s">
        <v>11749</v>
      </c>
      <c r="W765" s="36"/>
      <c r="X765" s="36"/>
    </row>
    <row r="766" spans="1:24" x14ac:dyDescent="0.25">
      <c r="A766" t="s">
        <v>11784</v>
      </c>
      <c r="B766" t="s">
        <v>11490</v>
      </c>
      <c r="C766" t="s">
        <v>11491</v>
      </c>
      <c r="D766" t="s">
        <v>11395</v>
      </c>
      <c r="E766" t="s">
        <v>11504</v>
      </c>
      <c r="G766" t="s">
        <v>185</v>
      </c>
      <c r="I766" t="s">
        <v>11750</v>
      </c>
      <c r="K766" t="s">
        <v>189</v>
      </c>
      <c r="R766" t="s">
        <v>11751</v>
      </c>
      <c r="W766" s="36"/>
      <c r="X766" s="36"/>
    </row>
    <row r="767" spans="1:24" x14ac:dyDescent="0.25">
      <c r="W767" s="36"/>
      <c r="X767" s="36"/>
    </row>
    <row r="768" spans="1:24" x14ac:dyDescent="0.25">
      <c r="W768" s="36"/>
      <c r="X768" s="36"/>
    </row>
    <row r="769" spans="23:24" x14ac:dyDescent="0.25">
      <c r="W769" s="36"/>
      <c r="X769" s="36"/>
    </row>
    <row r="770" spans="23:24" x14ac:dyDescent="0.25">
      <c r="W770" s="36"/>
      <c r="X770" s="36"/>
    </row>
    <row r="771" spans="23:24" x14ac:dyDescent="0.25">
      <c r="W771" s="36"/>
      <c r="X771" s="36"/>
    </row>
    <row r="772" spans="23:24" x14ac:dyDescent="0.25">
      <c r="W772" s="36"/>
      <c r="X772" s="36"/>
    </row>
    <row r="773" spans="23:24" x14ac:dyDescent="0.25">
      <c r="W773" s="36"/>
      <c r="X773" s="36"/>
    </row>
    <row r="774" spans="23:24" x14ac:dyDescent="0.25">
      <c r="W774" s="36"/>
      <c r="X774" s="36"/>
    </row>
    <row r="775" spans="23:24" x14ac:dyDescent="0.25">
      <c r="W775" s="36"/>
      <c r="X775" s="36"/>
    </row>
    <row r="776" spans="23:24" x14ac:dyDescent="0.25">
      <c r="W776" s="36"/>
      <c r="X776" s="36"/>
    </row>
    <row r="777" spans="23:24" x14ac:dyDescent="0.25">
      <c r="W777" s="36"/>
      <c r="X777" s="36"/>
    </row>
    <row r="778" spans="23:24" x14ac:dyDescent="0.25">
      <c r="W778" s="36"/>
      <c r="X778" s="36"/>
    </row>
    <row r="779" spans="23:24" x14ac:dyDescent="0.25">
      <c r="W779" s="36"/>
      <c r="X779" s="36"/>
    </row>
    <row r="780" spans="23:24" x14ac:dyDescent="0.25">
      <c r="W780" s="36"/>
      <c r="X780" s="36"/>
    </row>
    <row r="781" spans="23:24" x14ac:dyDescent="0.25">
      <c r="W781" s="36"/>
      <c r="X781" s="36"/>
    </row>
    <row r="782" spans="23:24" x14ac:dyDescent="0.25">
      <c r="W782" s="36"/>
      <c r="X782" s="36"/>
    </row>
    <row r="783" spans="23:24" x14ac:dyDescent="0.25">
      <c r="W783" s="36"/>
      <c r="X783" s="36"/>
    </row>
    <row r="784" spans="23:24" x14ac:dyDescent="0.25">
      <c r="W784" s="36"/>
      <c r="X784" s="36"/>
    </row>
    <row r="785" spans="23:24" x14ac:dyDescent="0.25">
      <c r="W785" s="36"/>
      <c r="X785" s="36"/>
    </row>
    <row r="786" spans="23:24" x14ac:dyDescent="0.25">
      <c r="W786" s="36"/>
      <c r="X786" s="36"/>
    </row>
    <row r="787" spans="23:24" x14ac:dyDescent="0.25">
      <c r="W787" s="36"/>
      <c r="X787" s="36"/>
    </row>
    <row r="788" spans="23:24" x14ac:dyDescent="0.25">
      <c r="W788" s="36"/>
      <c r="X788" s="36"/>
    </row>
    <row r="789" spans="23:24" x14ac:dyDescent="0.25">
      <c r="W789" s="36"/>
      <c r="X789" s="36"/>
    </row>
    <row r="790" spans="23:24" x14ac:dyDescent="0.25">
      <c r="W790" s="36"/>
      <c r="X790" s="36"/>
    </row>
    <row r="791" spans="23:24" x14ac:dyDescent="0.25">
      <c r="W791" s="36"/>
      <c r="X791" s="36"/>
    </row>
    <row r="792" spans="23:24" x14ac:dyDescent="0.25">
      <c r="W792" s="36"/>
      <c r="X792" s="36"/>
    </row>
    <row r="793" spans="23:24" x14ac:dyDescent="0.25">
      <c r="W793" s="36"/>
      <c r="X793" s="36"/>
    </row>
    <row r="794" spans="23:24" x14ac:dyDescent="0.25">
      <c r="W794" s="36"/>
      <c r="X794" s="36"/>
    </row>
    <row r="795" spans="23:24" x14ac:dyDescent="0.25">
      <c r="W795" s="36"/>
      <c r="X795" s="36"/>
    </row>
    <row r="796" spans="23:24" x14ac:dyDescent="0.25">
      <c r="W796" s="36"/>
      <c r="X796" s="36"/>
    </row>
    <row r="797" spans="23:24" x14ac:dyDescent="0.25">
      <c r="W797" s="36"/>
      <c r="X797" s="36"/>
    </row>
    <row r="798" spans="23:24" x14ac:dyDescent="0.25">
      <c r="W798" s="36"/>
      <c r="X798" s="36"/>
    </row>
    <row r="799" spans="23:24" x14ac:dyDescent="0.25">
      <c r="W799" s="36"/>
      <c r="X799" s="36"/>
    </row>
    <row r="800" spans="23:24" x14ac:dyDescent="0.25">
      <c r="W800" s="36"/>
      <c r="X800" s="36"/>
    </row>
    <row r="801" spans="23:24" x14ac:dyDescent="0.25">
      <c r="W801" s="36"/>
      <c r="X801" s="36"/>
    </row>
    <row r="802" spans="23:24" x14ac:dyDescent="0.25">
      <c r="W802" s="36"/>
      <c r="X802" s="36"/>
    </row>
    <row r="803" spans="23:24" x14ac:dyDescent="0.25">
      <c r="W803" s="36"/>
      <c r="X803" s="36"/>
    </row>
    <row r="804" spans="23:24" x14ac:dyDescent="0.25">
      <c r="W804" s="36"/>
      <c r="X804" s="36"/>
    </row>
    <row r="805" spans="23:24" x14ac:dyDescent="0.25">
      <c r="W805" s="36"/>
      <c r="X805" s="36"/>
    </row>
    <row r="806" spans="23:24" x14ac:dyDescent="0.25">
      <c r="W806" s="36"/>
      <c r="X806" s="36"/>
    </row>
    <row r="807" spans="23:24" x14ac:dyDescent="0.25">
      <c r="W807" s="36"/>
      <c r="X807" s="36"/>
    </row>
    <row r="808" spans="23:24" x14ac:dyDescent="0.25">
      <c r="W808" s="36"/>
      <c r="X808" s="36"/>
    </row>
    <row r="809" spans="23:24" x14ac:dyDescent="0.25">
      <c r="W809" s="36"/>
      <c r="X809" s="36"/>
    </row>
    <row r="810" spans="23:24" x14ac:dyDescent="0.25">
      <c r="W810" s="36"/>
      <c r="X810" s="36"/>
    </row>
    <row r="811" spans="23:24" x14ac:dyDescent="0.25">
      <c r="W811" s="36"/>
      <c r="X811" s="36"/>
    </row>
    <row r="812" spans="23:24" x14ac:dyDescent="0.25">
      <c r="W812" s="36"/>
      <c r="X812" s="36"/>
    </row>
    <row r="813" spans="23:24" x14ac:dyDescent="0.25">
      <c r="W813" s="36"/>
      <c r="X813" s="36"/>
    </row>
    <row r="814" spans="23:24" x14ac:dyDescent="0.25">
      <c r="W814" s="36"/>
      <c r="X814" s="36"/>
    </row>
    <row r="815" spans="23:24" x14ac:dyDescent="0.25">
      <c r="W815" s="36"/>
      <c r="X815" s="36"/>
    </row>
    <row r="816" spans="23:24" x14ac:dyDescent="0.25">
      <c r="W816" s="36"/>
      <c r="X816" s="36"/>
    </row>
    <row r="817" spans="23:24" x14ac:dyDescent="0.25">
      <c r="W817" s="36"/>
      <c r="X817" s="36"/>
    </row>
    <row r="818" spans="23:24" x14ac:dyDescent="0.25">
      <c r="W818" s="36"/>
      <c r="X818" s="36"/>
    </row>
    <row r="819" spans="23:24" x14ac:dyDescent="0.25">
      <c r="W819" s="36"/>
      <c r="X819" s="36"/>
    </row>
    <row r="820" spans="23:24" x14ac:dyDescent="0.25">
      <c r="W820" s="36"/>
      <c r="X820" s="36"/>
    </row>
    <row r="821" spans="23:24" x14ac:dyDescent="0.25">
      <c r="W821" s="36"/>
      <c r="X821" s="36"/>
    </row>
    <row r="822" spans="23:24" x14ac:dyDescent="0.25">
      <c r="W822" s="36"/>
      <c r="X822" s="36"/>
    </row>
    <row r="823" spans="23:24" x14ac:dyDescent="0.25">
      <c r="W823" s="36"/>
      <c r="X823" s="36"/>
    </row>
    <row r="824" spans="23:24" x14ac:dyDescent="0.25">
      <c r="W824" s="36"/>
      <c r="X824" s="36"/>
    </row>
    <row r="825" spans="23:24" x14ac:dyDescent="0.25">
      <c r="W825" s="36"/>
      <c r="X825" s="36"/>
    </row>
    <row r="826" spans="23:24" x14ac:dyDescent="0.25">
      <c r="W826" s="36"/>
      <c r="X826" s="36"/>
    </row>
    <row r="827" spans="23:24" x14ac:dyDescent="0.25">
      <c r="W827" s="36"/>
      <c r="X827" s="36"/>
    </row>
    <row r="828" spans="23:24" x14ac:dyDescent="0.25">
      <c r="W828" s="36"/>
      <c r="X828" s="36"/>
    </row>
    <row r="829" spans="23:24" x14ac:dyDescent="0.25">
      <c r="W829" s="36"/>
      <c r="X829" s="36"/>
    </row>
    <row r="830" spans="23:24" x14ac:dyDescent="0.25">
      <c r="W830" s="36"/>
      <c r="X830" s="36"/>
    </row>
    <row r="831" spans="23:24" x14ac:dyDescent="0.25">
      <c r="W831" s="36"/>
      <c r="X831" s="36"/>
    </row>
    <row r="832" spans="23:24" x14ac:dyDescent="0.25">
      <c r="W832" s="36"/>
      <c r="X832" s="36"/>
    </row>
    <row r="833" spans="23:24" x14ac:dyDescent="0.25">
      <c r="W833" s="36"/>
      <c r="X833" s="36"/>
    </row>
    <row r="834" spans="23:24" x14ac:dyDescent="0.25">
      <c r="W834" s="36"/>
      <c r="X834" s="36"/>
    </row>
    <row r="835" spans="23:24" x14ac:dyDescent="0.25">
      <c r="W835" s="36"/>
      <c r="X835" s="36"/>
    </row>
  </sheetData>
  <autoFilter ref="A1:R835" xr:uid="{00000000-0009-0000-0000-000002000000}"/>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33"/>
  <sheetViews>
    <sheetView zoomScaleNormal="100" workbookViewId="0">
      <pane ySplit="1560" topLeftCell="A75" activePane="bottomLeft"/>
      <selection pane="bottomLeft" activeCell="D84" sqref="D84"/>
    </sheetView>
  </sheetViews>
  <sheetFormatPr defaultRowHeight="15" x14ac:dyDescent="0.25"/>
  <cols>
    <col min="1" max="1" width="44.28515625" customWidth="1"/>
    <col min="3" max="3" width="11.28515625" customWidth="1"/>
  </cols>
  <sheetData>
    <row r="1" spans="1:11" ht="18" x14ac:dyDescent="0.25">
      <c r="A1" s="5" t="s">
        <v>3484</v>
      </c>
    </row>
    <row r="2" spans="1:11" x14ac:dyDescent="0.25">
      <c r="A2" t="s">
        <v>3485</v>
      </c>
    </row>
    <row r="3" spans="1:11" x14ac:dyDescent="0.25">
      <c r="A3" s="6" t="s">
        <v>3486</v>
      </c>
    </row>
    <row r="4" spans="1:11" x14ac:dyDescent="0.25">
      <c r="A4" s="3">
        <f ca="1">A4:J82</f>
        <v>0</v>
      </c>
      <c r="B4" s="3" t="s">
        <v>3487</v>
      </c>
      <c r="C4" s="3" t="s">
        <v>3488</v>
      </c>
      <c r="D4" s="3" t="s">
        <v>10620</v>
      </c>
      <c r="E4" s="3" t="s">
        <v>2905</v>
      </c>
      <c r="F4" s="3" t="s">
        <v>3489</v>
      </c>
      <c r="G4" s="3"/>
      <c r="H4" s="3"/>
      <c r="I4" s="3"/>
      <c r="J4" s="3"/>
      <c r="K4" s="3"/>
    </row>
    <row r="5" spans="1:11" x14ac:dyDescent="0.25">
      <c r="A5" t="s">
        <v>3185</v>
      </c>
      <c r="B5" t="s">
        <v>30</v>
      </c>
      <c r="C5" t="s">
        <v>30</v>
      </c>
      <c r="E5" t="s">
        <v>3432</v>
      </c>
      <c r="F5" t="s">
        <v>3490</v>
      </c>
    </row>
    <row r="6" spans="1:11" ht="45" x14ac:dyDescent="0.25">
      <c r="A6" t="s">
        <v>3186</v>
      </c>
      <c r="B6" t="s">
        <v>2156</v>
      </c>
      <c r="C6" t="s">
        <v>3291</v>
      </c>
      <c r="D6" s="1" t="s">
        <v>10621</v>
      </c>
      <c r="E6" t="s">
        <v>3433</v>
      </c>
      <c r="F6" t="s">
        <v>3491</v>
      </c>
    </row>
    <row r="7" spans="1:11" x14ac:dyDescent="0.25">
      <c r="A7" t="s">
        <v>3187</v>
      </c>
      <c r="B7" t="s">
        <v>30</v>
      </c>
      <c r="C7" t="s">
        <v>30</v>
      </c>
      <c r="E7" t="s">
        <v>3434</v>
      </c>
      <c r="F7" t="s">
        <v>3492</v>
      </c>
    </row>
    <row r="8" spans="1:11" x14ac:dyDescent="0.25">
      <c r="A8" t="s">
        <v>3188</v>
      </c>
      <c r="B8" t="s">
        <v>30</v>
      </c>
      <c r="C8" t="s">
        <v>30</v>
      </c>
      <c r="E8" t="s">
        <v>3434</v>
      </c>
      <c r="F8" t="s">
        <v>3492</v>
      </c>
    </row>
    <row r="9" spans="1:11" x14ac:dyDescent="0.25">
      <c r="A9" t="s">
        <v>3189</v>
      </c>
      <c r="B9" t="s">
        <v>30</v>
      </c>
      <c r="C9" t="s">
        <v>30</v>
      </c>
      <c r="E9" t="s">
        <v>3434</v>
      </c>
      <c r="F9" t="s">
        <v>3492</v>
      </c>
    </row>
    <row r="10" spans="1:11" x14ac:dyDescent="0.25">
      <c r="A10" t="s">
        <v>3190</v>
      </c>
      <c r="B10" t="s">
        <v>30</v>
      </c>
      <c r="C10" t="s">
        <v>30</v>
      </c>
      <c r="E10" t="s">
        <v>3434</v>
      </c>
      <c r="F10" t="s">
        <v>3492</v>
      </c>
    </row>
    <row r="11" spans="1:11" x14ac:dyDescent="0.25">
      <c r="A11" t="s">
        <v>3191</v>
      </c>
      <c r="B11" t="s">
        <v>30</v>
      </c>
      <c r="C11" t="s">
        <v>30</v>
      </c>
      <c r="E11" t="s">
        <v>3434</v>
      </c>
      <c r="F11" t="s">
        <v>3492</v>
      </c>
    </row>
    <row r="12" spans="1:11" x14ac:dyDescent="0.25">
      <c r="A12" t="s">
        <v>3192</v>
      </c>
      <c r="B12" t="s">
        <v>30</v>
      </c>
      <c r="C12" t="s">
        <v>3292</v>
      </c>
      <c r="E12" t="s">
        <v>3435</v>
      </c>
      <c r="F12" t="s">
        <v>3493</v>
      </c>
    </row>
    <row r="13" spans="1:11" ht="105" x14ac:dyDescent="0.25">
      <c r="A13" t="s">
        <v>2107</v>
      </c>
      <c r="B13" t="s">
        <v>2106</v>
      </c>
      <c r="C13" t="s">
        <v>3293</v>
      </c>
      <c r="D13" s="1" t="s">
        <v>10622</v>
      </c>
      <c r="E13" t="s">
        <v>3436</v>
      </c>
      <c r="F13" t="s">
        <v>3494</v>
      </c>
    </row>
    <row r="14" spans="1:11" ht="30" x14ac:dyDescent="0.25">
      <c r="A14" t="s">
        <v>2216</v>
      </c>
      <c r="B14" t="s">
        <v>30</v>
      </c>
      <c r="C14" t="s">
        <v>3294</v>
      </c>
      <c r="D14" s="1" t="s">
        <v>523</v>
      </c>
      <c r="E14" t="s">
        <v>3437</v>
      </c>
      <c r="F14" t="s">
        <v>3495</v>
      </c>
    </row>
    <row r="15" spans="1:11" ht="30" x14ac:dyDescent="0.25">
      <c r="A15" t="s">
        <v>2220</v>
      </c>
      <c r="B15" t="s">
        <v>30</v>
      </c>
      <c r="C15" t="s">
        <v>3295</v>
      </c>
      <c r="D15" s="1" t="s">
        <v>523</v>
      </c>
      <c r="E15" t="s">
        <v>3437</v>
      </c>
      <c r="F15" t="s">
        <v>3495</v>
      </c>
    </row>
    <row r="16" spans="1:11" ht="30" x14ac:dyDescent="0.25">
      <c r="A16" t="s">
        <v>520</v>
      </c>
      <c r="B16" t="s">
        <v>30</v>
      </c>
      <c r="C16" t="s">
        <v>3296</v>
      </c>
      <c r="D16" s="1" t="s">
        <v>523</v>
      </c>
      <c r="E16" t="s">
        <v>3437</v>
      </c>
      <c r="F16" t="s">
        <v>3495</v>
      </c>
    </row>
    <row r="17" spans="1:6" ht="30" x14ac:dyDescent="0.25">
      <c r="A17" t="s">
        <v>525</v>
      </c>
      <c r="B17" s="61" t="s">
        <v>6356</v>
      </c>
      <c r="C17" s="51" t="s">
        <v>6355</v>
      </c>
      <c r="D17" s="1" t="s">
        <v>523</v>
      </c>
      <c r="E17" t="s">
        <v>3437</v>
      </c>
      <c r="F17" t="s">
        <v>3495</v>
      </c>
    </row>
    <row r="18" spans="1:6" ht="30" x14ac:dyDescent="0.25">
      <c r="A18" t="s">
        <v>3193</v>
      </c>
      <c r="B18" t="s">
        <v>30</v>
      </c>
      <c r="C18" t="s">
        <v>3298</v>
      </c>
      <c r="D18" s="1" t="s">
        <v>523</v>
      </c>
      <c r="E18" t="s">
        <v>3437</v>
      </c>
      <c r="F18" t="s">
        <v>3495</v>
      </c>
    </row>
    <row r="19" spans="1:6" ht="30" x14ac:dyDescent="0.25">
      <c r="A19" t="s">
        <v>2218</v>
      </c>
      <c r="B19" t="s">
        <v>30</v>
      </c>
      <c r="C19" t="s">
        <v>3299</v>
      </c>
      <c r="D19" s="1" t="s">
        <v>523</v>
      </c>
      <c r="E19" t="s">
        <v>3437</v>
      </c>
      <c r="F19" t="s">
        <v>3495</v>
      </c>
    </row>
    <row r="20" spans="1:6" x14ac:dyDescent="0.25">
      <c r="A20" t="s">
        <v>3194</v>
      </c>
      <c r="B20" t="s">
        <v>3382</v>
      </c>
      <c r="C20" t="s">
        <v>3300</v>
      </c>
      <c r="E20" t="s">
        <v>3438</v>
      </c>
      <c r="F20" t="s">
        <v>3496</v>
      </c>
    </row>
    <row r="21" spans="1:6" x14ac:dyDescent="0.25">
      <c r="A21" t="s">
        <v>3195</v>
      </c>
      <c r="B21" t="s">
        <v>30</v>
      </c>
      <c r="C21" t="s">
        <v>30</v>
      </c>
      <c r="E21" s="3" t="s">
        <v>3439</v>
      </c>
      <c r="F21" t="s">
        <v>3497</v>
      </c>
    </row>
    <row r="22" spans="1:6" x14ac:dyDescent="0.25">
      <c r="A22" t="s">
        <v>3195</v>
      </c>
      <c r="B22" t="s">
        <v>30</v>
      </c>
      <c r="C22" t="s">
        <v>3301</v>
      </c>
      <c r="E22" s="3" t="s">
        <v>3439</v>
      </c>
      <c r="F22" t="s">
        <v>3497</v>
      </c>
    </row>
    <row r="23" spans="1:6" x14ac:dyDescent="0.25">
      <c r="A23" t="s">
        <v>3196</v>
      </c>
      <c r="B23" t="s">
        <v>3383</v>
      </c>
      <c r="C23" t="s">
        <v>3302</v>
      </c>
      <c r="E23" t="s">
        <v>3440</v>
      </c>
      <c r="F23" t="s">
        <v>3498</v>
      </c>
    </row>
    <row r="24" spans="1:6" x14ac:dyDescent="0.25">
      <c r="A24" t="s">
        <v>3197</v>
      </c>
      <c r="B24" t="s">
        <v>30</v>
      </c>
      <c r="C24" t="s">
        <v>30</v>
      </c>
      <c r="E24" t="s">
        <v>3440</v>
      </c>
      <c r="F24" t="s">
        <v>3498</v>
      </c>
    </row>
    <row r="25" spans="1:6" x14ac:dyDescent="0.25">
      <c r="A25" t="s">
        <v>3198</v>
      </c>
      <c r="B25" t="s">
        <v>3384</v>
      </c>
      <c r="C25" t="s">
        <v>3303</v>
      </c>
      <c r="E25" t="s">
        <v>3440</v>
      </c>
      <c r="F25" t="s">
        <v>3498</v>
      </c>
    </row>
    <row r="26" spans="1:6" x14ac:dyDescent="0.25">
      <c r="A26" t="s">
        <v>3199</v>
      </c>
      <c r="B26" t="s">
        <v>30</v>
      </c>
      <c r="C26" t="s">
        <v>30</v>
      </c>
      <c r="E26" t="s">
        <v>3440</v>
      </c>
      <c r="F26" t="s">
        <v>3498</v>
      </c>
    </row>
    <row r="27" spans="1:6" x14ac:dyDescent="0.25">
      <c r="A27" t="s">
        <v>3200</v>
      </c>
      <c r="B27" t="s">
        <v>30</v>
      </c>
      <c r="C27" t="s">
        <v>30</v>
      </c>
      <c r="E27" t="s">
        <v>3440</v>
      </c>
      <c r="F27" t="s">
        <v>3498</v>
      </c>
    </row>
    <row r="28" spans="1:6" x14ac:dyDescent="0.25">
      <c r="A28" t="s">
        <v>3201</v>
      </c>
      <c r="B28" t="s">
        <v>30</v>
      </c>
      <c r="C28" t="s">
        <v>30</v>
      </c>
      <c r="E28" t="s">
        <v>3440</v>
      </c>
      <c r="F28" t="s">
        <v>3498</v>
      </c>
    </row>
    <row r="29" spans="1:6" ht="30" x14ac:dyDescent="0.25">
      <c r="A29" t="s">
        <v>3202</v>
      </c>
      <c r="B29" t="s">
        <v>3385</v>
      </c>
      <c r="C29" t="s">
        <v>3304</v>
      </c>
      <c r="D29" s="1" t="s">
        <v>10623</v>
      </c>
      <c r="E29" t="s">
        <v>3441</v>
      </c>
      <c r="F29" t="s">
        <v>3499</v>
      </c>
    </row>
    <row r="30" spans="1:6" x14ac:dyDescent="0.25">
      <c r="A30" t="s">
        <v>3203</v>
      </c>
      <c r="B30" t="s">
        <v>3386</v>
      </c>
      <c r="C30" t="s">
        <v>3305</v>
      </c>
      <c r="E30" t="s">
        <v>3441</v>
      </c>
      <c r="F30" t="s">
        <v>3499</v>
      </c>
    </row>
    <row r="31" spans="1:6" x14ac:dyDescent="0.25">
      <c r="A31" t="s">
        <v>3204</v>
      </c>
      <c r="B31" t="s">
        <v>3387</v>
      </c>
      <c r="C31" t="s">
        <v>3306</v>
      </c>
      <c r="E31" t="s">
        <v>3441</v>
      </c>
      <c r="F31" t="s">
        <v>3499</v>
      </c>
    </row>
    <row r="32" spans="1:6" x14ac:dyDescent="0.25">
      <c r="A32" t="s">
        <v>3205</v>
      </c>
      <c r="B32" t="s">
        <v>30</v>
      </c>
      <c r="C32" t="s">
        <v>30</v>
      </c>
      <c r="E32" t="s">
        <v>3442</v>
      </c>
      <c r="F32" t="s">
        <v>3500</v>
      </c>
    </row>
    <row r="33" spans="1:6" x14ac:dyDescent="0.25">
      <c r="A33" t="s">
        <v>3206</v>
      </c>
      <c r="B33" t="s">
        <v>3388</v>
      </c>
      <c r="C33" t="s">
        <v>3307</v>
      </c>
      <c r="E33" t="s">
        <v>3442</v>
      </c>
      <c r="F33" t="s">
        <v>3500</v>
      </c>
    </row>
    <row r="34" spans="1:6" x14ac:dyDescent="0.25">
      <c r="A34" t="s">
        <v>3207</v>
      </c>
      <c r="B34" t="s">
        <v>30</v>
      </c>
      <c r="C34" t="s">
        <v>3308</v>
      </c>
      <c r="E34" t="s">
        <v>3442</v>
      </c>
      <c r="F34" t="s">
        <v>3500</v>
      </c>
    </row>
    <row r="35" spans="1:6" ht="45" x14ac:dyDescent="0.25">
      <c r="A35" t="s">
        <v>3208</v>
      </c>
      <c r="B35" t="s">
        <v>3389</v>
      </c>
      <c r="C35" t="s">
        <v>3309</v>
      </c>
      <c r="D35" s="1" t="s">
        <v>10624</v>
      </c>
      <c r="E35" t="s">
        <v>3442</v>
      </c>
      <c r="F35" t="s">
        <v>3500</v>
      </c>
    </row>
    <row r="36" spans="1:6" x14ac:dyDescent="0.25">
      <c r="A36" t="s">
        <v>3209</v>
      </c>
      <c r="B36" t="s">
        <v>3390</v>
      </c>
      <c r="C36" t="s">
        <v>3310</v>
      </c>
      <c r="E36" t="s">
        <v>3442</v>
      </c>
      <c r="F36" t="s">
        <v>3500</v>
      </c>
    </row>
    <row r="37" spans="1:6" x14ac:dyDescent="0.25">
      <c r="A37" t="s">
        <v>3210</v>
      </c>
      <c r="B37" t="s">
        <v>30</v>
      </c>
      <c r="C37" t="s">
        <v>30</v>
      </c>
      <c r="E37" t="s">
        <v>3443</v>
      </c>
      <c r="F37" t="s">
        <v>3501</v>
      </c>
    </row>
    <row r="38" spans="1:6" ht="45" x14ac:dyDescent="0.25">
      <c r="A38" t="s">
        <v>2583</v>
      </c>
      <c r="B38" t="s">
        <v>2582</v>
      </c>
      <c r="C38" t="s">
        <v>3311</v>
      </c>
      <c r="D38" s="1" t="s">
        <v>517</v>
      </c>
      <c r="E38" t="s">
        <v>3443</v>
      </c>
      <c r="F38" t="s">
        <v>3501</v>
      </c>
    </row>
    <row r="39" spans="1:6" x14ac:dyDescent="0.25">
      <c r="A39" t="s">
        <v>3211</v>
      </c>
      <c r="B39" t="s">
        <v>30</v>
      </c>
      <c r="C39" t="s">
        <v>30</v>
      </c>
      <c r="E39" t="s">
        <v>3443</v>
      </c>
      <c r="F39" t="s">
        <v>3501</v>
      </c>
    </row>
    <row r="40" spans="1:6" ht="45" x14ac:dyDescent="0.25">
      <c r="A40" t="s">
        <v>1532</v>
      </c>
      <c r="B40" t="s">
        <v>1531</v>
      </c>
      <c r="C40" t="s">
        <v>3312</v>
      </c>
      <c r="D40" s="1" t="s">
        <v>517</v>
      </c>
      <c r="E40" t="s">
        <v>3443</v>
      </c>
      <c r="F40" t="s">
        <v>3501</v>
      </c>
    </row>
    <row r="41" spans="1:6" ht="45" x14ac:dyDescent="0.25">
      <c r="A41" t="s">
        <v>1394</v>
      </c>
      <c r="B41" t="s">
        <v>1393</v>
      </c>
      <c r="C41" t="s">
        <v>3313</v>
      </c>
      <c r="D41" s="1" t="s">
        <v>517</v>
      </c>
      <c r="E41" t="s">
        <v>3443</v>
      </c>
      <c r="F41" t="s">
        <v>3501</v>
      </c>
    </row>
    <row r="42" spans="1:6" x14ac:dyDescent="0.25">
      <c r="A42" t="s">
        <v>2664</v>
      </c>
      <c r="B42" t="s">
        <v>30</v>
      </c>
      <c r="C42" t="s">
        <v>30</v>
      </c>
      <c r="E42" t="s">
        <v>3444</v>
      </c>
      <c r="F42" t="s">
        <v>3502</v>
      </c>
    </row>
    <row r="43" spans="1:6" ht="60" x14ac:dyDescent="0.25">
      <c r="A43" t="s">
        <v>3212</v>
      </c>
      <c r="B43" t="s">
        <v>30</v>
      </c>
      <c r="C43" t="s">
        <v>30</v>
      </c>
      <c r="D43" s="1" t="s">
        <v>110</v>
      </c>
      <c r="E43" t="s">
        <v>3444</v>
      </c>
      <c r="F43" t="s">
        <v>3502</v>
      </c>
    </row>
    <row r="44" spans="1:6" ht="60" x14ac:dyDescent="0.25">
      <c r="A44" t="s">
        <v>3213</v>
      </c>
      <c r="B44" t="s">
        <v>2663</v>
      </c>
      <c r="C44" t="s">
        <v>3314</v>
      </c>
      <c r="D44" s="1" t="s">
        <v>110</v>
      </c>
      <c r="E44" t="s">
        <v>3444</v>
      </c>
      <c r="F44" t="s">
        <v>3502</v>
      </c>
    </row>
    <row r="45" spans="1:6" ht="30" x14ac:dyDescent="0.25">
      <c r="A45" t="s">
        <v>3214</v>
      </c>
      <c r="B45" t="s">
        <v>2668</v>
      </c>
      <c r="C45" t="s">
        <v>3315</v>
      </c>
      <c r="D45" s="1" t="s">
        <v>1476</v>
      </c>
      <c r="E45" t="s">
        <v>3445</v>
      </c>
      <c r="F45" t="s">
        <v>3503</v>
      </c>
    </row>
    <row r="46" spans="1:6" x14ac:dyDescent="0.25">
      <c r="A46" t="s">
        <v>3215</v>
      </c>
      <c r="B46" t="s">
        <v>30</v>
      </c>
      <c r="C46" t="s">
        <v>30</v>
      </c>
      <c r="E46" t="s">
        <v>3446</v>
      </c>
      <c r="F46" t="s">
        <v>3504</v>
      </c>
    </row>
    <row r="47" spans="1:6" ht="30" x14ac:dyDescent="0.25">
      <c r="A47" t="s">
        <v>3216</v>
      </c>
      <c r="B47" t="s">
        <v>2659</v>
      </c>
      <c r="C47" t="s">
        <v>3059</v>
      </c>
      <c r="D47" s="1" t="s">
        <v>510</v>
      </c>
      <c r="E47" t="s">
        <v>3446</v>
      </c>
      <c r="F47" t="s">
        <v>3504</v>
      </c>
    </row>
    <row r="48" spans="1:6" x14ac:dyDescent="0.25">
      <c r="A48" t="s">
        <v>3217</v>
      </c>
      <c r="B48" t="s">
        <v>3391</v>
      </c>
      <c r="C48" t="s">
        <v>3317</v>
      </c>
      <c r="E48" s="3" t="s">
        <v>3448</v>
      </c>
      <c r="F48" t="s">
        <v>3505</v>
      </c>
    </row>
    <row r="49" spans="1:6" x14ac:dyDescent="0.25">
      <c r="A49" s="49" t="s">
        <v>3218</v>
      </c>
      <c r="B49" t="s">
        <v>30</v>
      </c>
      <c r="C49" t="s">
        <v>30</v>
      </c>
      <c r="E49" t="s">
        <v>3451</v>
      </c>
      <c r="F49" t="s">
        <v>3506</v>
      </c>
    </row>
    <row r="50" spans="1:6" x14ac:dyDescent="0.25">
      <c r="A50" t="s">
        <v>3219</v>
      </c>
      <c r="B50" t="s">
        <v>3392</v>
      </c>
      <c r="C50" t="s">
        <v>3319</v>
      </c>
      <c r="E50" t="s">
        <v>3451</v>
      </c>
      <c r="F50" s="6" t="s">
        <v>3506</v>
      </c>
    </row>
    <row r="51" spans="1:6" ht="135" x14ac:dyDescent="0.25">
      <c r="A51" t="s">
        <v>3220</v>
      </c>
      <c r="B51" t="s">
        <v>2476</v>
      </c>
      <c r="C51" t="s">
        <v>3320</v>
      </c>
      <c r="D51" s="1" t="s">
        <v>10625</v>
      </c>
      <c r="E51" t="s">
        <v>3451</v>
      </c>
      <c r="F51" t="s">
        <v>3506</v>
      </c>
    </row>
    <row r="52" spans="1:6" ht="135" x14ac:dyDescent="0.25">
      <c r="A52" t="s">
        <v>3221</v>
      </c>
      <c r="B52" t="s">
        <v>3393</v>
      </c>
      <c r="C52" t="s">
        <v>3321</v>
      </c>
      <c r="D52" s="1" t="s">
        <v>10625</v>
      </c>
      <c r="E52" t="s">
        <v>3451</v>
      </c>
      <c r="F52" t="s">
        <v>3506</v>
      </c>
    </row>
    <row r="53" spans="1:6" x14ac:dyDescent="0.25">
      <c r="A53" t="s">
        <v>3222</v>
      </c>
      <c r="B53" t="s">
        <v>3394</v>
      </c>
      <c r="C53" t="s">
        <v>3322</v>
      </c>
      <c r="E53" t="s">
        <v>3451</v>
      </c>
      <c r="F53" t="s">
        <v>3506</v>
      </c>
    </row>
    <row r="54" spans="1:6" x14ac:dyDescent="0.25">
      <c r="A54" t="s">
        <v>3223</v>
      </c>
      <c r="B54" t="s">
        <v>30</v>
      </c>
      <c r="C54" t="s">
        <v>30</v>
      </c>
      <c r="E54" t="s">
        <v>3451</v>
      </c>
      <c r="F54" t="s">
        <v>3506</v>
      </c>
    </row>
    <row r="55" spans="1:6" x14ac:dyDescent="0.25">
      <c r="A55" t="s">
        <v>3224</v>
      </c>
      <c r="B55" t="s">
        <v>3395</v>
      </c>
      <c r="C55" t="s">
        <v>3323</v>
      </c>
      <c r="E55" t="s">
        <v>3451</v>
      </c>
      <c r="F55" t="s">
        <v>3506</v>
      </c>
    </row>
    <row r="56" spans="1:6" x14ac:dyDescent="0.25">
      <c r="A56" t="s">
        <v>3225</v>
      </c>
      <c r="B56" t="s">
        <v>3396</v>
      </c>
      <c r="C56" t="s">
        <v>3324</v>
      </c>
      <c r="E56" t="s">
        <v>3451</v>
      </c>
      <c r="F56" t="s">
        <v>3506</v>
      </c>
    </row>
    <row r="57" spans="1:6" x14ac:dyDescent="0.25">
      <c r="A57" t="s">
        <v>3226</v>
      </c>
      <c r="B57" t="s">
        <v>3397</v>
      </c>
      <c r="C57" t="s">
        <v>3325</v>
      </c>
      <c r="E57" t="s">
        <v>3451</v>
      </c>
      <c r="F57" t="s">
        <v>3506</v>
      </c>
    </row>
    <row r="58" spans="1:6" ht="135" x14ac:dyDescent="0.25">
      <c r="A58" t="s">
        <v>3227</v>
      </c>
      <c r="B58" t="s">
        <v>3398</v>
      </c>
      <c r="C58" t="s">
        <v>3326</v>
      </c>
      <c r="D58" s="1" t="s">
        <v>10625</v>
      </c>
      <c r="E58" t="s">
        <v>3451</v>
      </c>
      <c r="F58" t="s">
        <v>3506</v>
      </c>
    </row>
    <row r="59" spans="1:6" x14ac:dyDescent="0.25">
      <c r="A59" t="s">
        <v>3228</v>
      </c>
      <c r="B59" t="s">
        <v>3399</v>
      </c>
      <c r="C59" t="s">
        <v>3327</v>
      </c>
      <c r="E59" t="s">
        <v>3451</v>
      </c>
      <c r="F59" t="s">
        <v>3506</v>
      </c>
    </row>
    <row r="60" spans="1:6" x14ac:dyDescent="0.25">
      <c r="A60" t="s">
        <v>3229</v>
      </c>
      <c r="B60" t="s">
        <v>3400</v>
      </c>
      <c r="C60" t="s">
        <v>3328</v>
      </c>
      <c r="E60" t="s">
        <v>3451</v>
      </c>
      <c r="F60" t="s">
        <v>3506</v>
      </c>
    </row>
    <row r="61" spans="1:6" x14ac:dyDescent="0.25">
      <c r="A61" t="s">
        <v>3230</v>
      </c>
      <c r="B61" t="s">
        <v>30</v>
      </c>
      <c r="C61" t="s">
        <v>30</v>
      </c>
      <c r="E61" t="s">
        <v>3451</v>
      </c>
      <c r="F61" t="s">
        <v>3506</v>
      </c>
    </row>
    <row r="62" spans="1:6" ht="30" x14ac:dyDescent="0.25">
      <c r="A62" t="s">
        <v>3231</v>
      </c>
      <c r="B62" t="s">
        <v>30</v>
      </c>
      <c r="C62" t="s">
        <v>3329</v>
      </c>
      <c r="D62" s="1" t="s">
        <v>588</v>
      </c>
      <c r="E62" t="s">
        <v>3453</v>
      </c>
      <c r="F62" t="s">
        <v>3507</v>
      </c>
    </row>
    <row r="63" spans="1:6" x14ac:dyDescent="0.25">
      <c r="A63" t="s">
        <v>3232</v>
      </c>
      <c r="B63" t="s">
        <v>30</v>
      </c>
      <c r="C63" t="s">
        <v>30</v>
      </c>
      <c r="E63" t="s">
        <v>3454</v>
      </c>
      <c r="F63" t="s">
        <v>3508</v>
      </c>
    </row>
    <row r="64" spans="1:6" ht="60" x14ac:dyDescent="0.25">
      <c r="A64" t="s">
        <v>3233</v>
      </c>
      <c r="B64" t="s">
        <v>30</v>
      </c>
      <c r="C64" t="s">
        <v>3330</v>
      </c>
      <c r="D64" s="1" t="s">
        <v>10626</v>
      </c>
      <c r="E64" t="s">
        <v>3455</v>
      </c>
      <c r="F64" t="s">
        <v>3509</v>
      </c>
    </row>
    <row r="65" spans="1:6" ht="30" x14ac:dyDescent="0.25">
      <c r="A65" t="s">
        <v>3234</v>
      </c>
      <c r="B65" t="s">
        <v>3401</v>
      </c>
      <c r="C65" t="s">
        <v>3332</v>
      </c>
      <c r="D65" s="1" t="s">
        <v>125</v>
      </c>
      <c r="E65" t="s">
        <v>3457</v>
      </c>
      <c r="F65" t="s">
        <v>3510</v>
      </c>
    </row>
    <row r="66" spans="1:6" ht="30" x14ac:dyDescent="0.25">
      <c r="A66" t="s">
        <v>3235</v>
      </c>
      <c r="B66" t="s">
        <v>3402</v>
      </c>
      <c r="C66" t="s">
        <v>3333</v>
      </c>
      <c r="D66" s="1" t="s">
        <v>125</v>
      </c>
      <c r="E66" t="s">
        <v>3457</v>
      </c>
      <c r="F66" t="s">
        <v>3510</v>
      </c>
    </row>
    <row r="67" spans="1:6" x14ac:dyDescent="0.25">
      <c r="A67" t="s">
        <v>3236</v>
      </c>
      <c r="B67" t="s">
        <v>3403</v>
      </c>
      <c r="C67" t="s">
        <v>3334</v>
      </c>
      <c r="D67" t="s">
        <v>95</v>
      </c>
      <c r="E67" t="s">
        <v>3457</v>
      </c>
      <c r="F67" t="s">
        <v>3510</v>
      </c>
    </row>
    <row r="68" spans="1:6" x14ac:dyDescent="0.25">
      <c r="A68" t="s">
        <v>3237</v>
      </c>
      <c r="B68" t="s">
        <v>3404</v>
      </c>
      <c r="C68" t="s">
        <v>3335</v>
      </c>
      <c r="D68" t="s">
        <v>95</v>
      </c>
      <c r="E68" t="s">
        <v>3457</v>
      </c>
      <c r="F68" t="s">
        <v>3510</v>
      </c>
    </row>
    <row r="69" spans="1:6" x14ac:dyDescent="0.25">
      <c r="A69" t="s">
        <v>3238</v>
      </c>
      <c r="B69" t="s">
        <v>3405</v>
      </c>
      <c r="C69" t="s">
        <v>3336</v>
      </c>
      <c r="D69" t="s">
        <v>95</v>
      </c>
      <c r="E69" t="s">
        <v>3457</v>
      </c>
      <c r="F69" t="s">
        <v>3510</v>
      </c>
    </row>
    <row r="70" spans="1:6" x14ac:dyDescent="0.25">
      <c r="A70" t="s">
        <v>2518</v>
      </c>
      <c r="B70" t="s">
        <v>2517</v>
      </c>
      <c r="C70" t="s">
        <v>3131</v>
      </c>
      <c r="D70" t="s">
        <v>95</v>
      </c>
      <c r="E70" t="s">
        <v>3457</v>
      </c>
      <c r="F70" t="s">
        <v>3510</v>
      </c>
    </row>
    <row r="71" spans="1:6" x14ac:dyDescent="0.25">
      <c r="A71" t="s">
        <v>3239</v>
      </c>
      <c r="B71" t="s">
        <v>2534</v>
      </c>
      <c r="C71" t="s">
        <v>3337</v>
      </c>
      <c r="D71" t="s">
        <v>95</v>
      </c>
      <c r="E71" t="s">
        <v>3457</v>
      </c>
      <c r="F71" t="s">
        <v>3510</v>
      </c>
    </row>
    <row r="72" spans="1:6" x14ac:dyDescent="0.25">
      <c r="A72" t="s">
        <v>3240</v>
      </c>
      <c r="B72" t="s">
        <v>3406</v>
      </c>
      <c r="C72" t="s">
        <v>3338</v>
      </c>
      <c r="E72" t="s">
        <v>3457</v>
      </c>
      <c r="F72" t="s">
        <v>3510</v>
      </c>
    </row>
    <row r="73" spans="1:6" ht="30" x14ac:dyDescent="0.25">
      <c r="A73" t="s">
        <v>3241</v>
      </c>
      <c r="B73" t="s">
        <v>3407</v>
      </c>
      <c r="C73" t="s">
        <v>3339</v>
      </c>
      <c r="D73" s="1" t="s">
        <v>125</v>
      </c>
      <c r="E73" t="s">
        <v>3457</v>
      </c>
      <c r="F73" t="s">
        <v>3510</v>
      </c>
    </row>
    <row r="74" spans="1:6" ht="105" x14ac:dyDescent="0.25">
      <c r="A74" t="s">
        <v>3242</v>
      </c>
      <c r="B74" t="s">
        <v>3408</v>
      </c>
      <c r="C74" t="s">
        <v>3340</v>
      </c>
      <c r="D74" s="1" t="s">
        <v>10627</v>
      </c>
      <c r="E74" t="s">
        <v>3458</v>
      </c>
      <c r="F74" t="s">
        <v>3511</v>
      </c>
    </row>
    <row r="75" spans="1:6" ht="60" x14ac:dyDescent="0.25">
      <c r="A75" t="s">
        <v>3243</v>
      </c>
      <c r="B75" t="s">
        <v>3409</v>
      </c>
      <c r="C75" t="s">
        <v>3341</v>
      </c>
      <c r="D75" s="1" t="s">
        <v>10628</v>
      </c>
      <c r="E75" t="s">
        <v>3459</v>
      </c>
      <c r="F75" t="s">
        <v>3512</v>
      </c>
    </row>
    <row r="76" spans="1:6" ht="45" x14ac:dyDescent="0.25">
      <c r="A76" t="s">
        <v>3244</v>
      </c>
      <c r="B76" t="s">
        <v>3410</v>
      </c>
      <c r="C76" t="s">
        <v>3342</v>
      </c>
      <c r="D76" s="1" t="s">
        <v>10629</v>
      </c>
      <c r="E76" t="s">
        <v>3460</v>
      </c>
      <c r="F76" t="s">
        <v>3513</v>
      </c>
    </row>
    <row r="77" spans="1:6" x14ac:dyDescent="0.25">
      <c r="A77" t="s">
        <v>3245</v>
      </c>
      <c r="B77" t="s">
        <v>30</v>
      </c>
      <c r="C77" t="s">
        <v>3343</v>
      </c>
      <c r="E77" t="s">
        <v>3461</v>
      </c>
      <c r="F77" t="s">
        <v>3514</v>
      </c>
    </row>
    <row r="78" spans="1:6" ht="45" x14ac:dyDescent="0.25">
      <c r="A78" t="s">
        <v>3246</v>
      </c>
      <c r="B78" t="s">
        <v>3411</v>
      </c>
      <c r="C78" t="s">
        <v>3344</v>
      </c>
      <c r="D78" s="1" t="s">
        <v>10630</v>
      </c>
      <c r="E78" t="s">
        <v>3462</v>
      </c>
      <c r="F78" t="s">
        <v>3515</v>
      </c>
    </row>
    <row r="79" spans="1:6" ht="45" x14ac:dyDescent="0.25">
      <c r="A79" t="s">
        <v>3247</v>
      </c>
      <c r="B79" t="s">
        <v>3412</v>
      </c>
      <c r="C79" t="s">
        <v>3345</v>
      </c>
      <c r="D79" s="1" t="s">
        <v>10631</v>
      </c>
      <c r="E79" t="s">
        <v>3463</v>
      </c>
      <c r="F79" t="s">
        <v>3516</v>
      </c>
    </row>
    <row r="80" spans="1:6" x14ac:dyDescent="0.25">
      <c r="A80" t="s">
        <v>3248</v>
      </c>
      <c r="B80" t="s">
        <v>30</v>
      </c>
      <c r="C80" t="s">
        <v>30</v>
      </c>
      <c r="E80" t="s">
        <v>3464</v>
      </c>
      <c r="F80" t="s">
        <v>3517</v>
      </c>
    </row>
    <row r="81" spans="1:6" x14ac:dyDescent="0.25">
      <c r="A81" t="s">
        <v>3249</v>
      </c>
      <c r="B81" t="s">
        <v>3413</v>
      </c>
      <c r="C81" t="s">
        <v>3346</v>
      </c>
      <c r="D81" s="1"/>
      <c r="E81" t="s">
        <v>3465</v>
      </c>
      <c r="F81" t="s">
        <v>3518</v>
      </c>
    </row>
    <row r="82" spans="1:6" x14ac:dyDescent="0.25">
      <c r="A82" t="s">
        <v>3250</v>
      </c>
      <c r="B82" t="s">
        <v>30</v>
      </c>
      <c r="C82" t="s">
        <v>30</v>
      </c>
      <c r="E82" t="s">
        <v>3466</v>
      </c>
      <c r="F82" t="s">
        <v>3519</v>
      </c>
    </row>
    <row r="83" spans="1:6" x14ac:dyDescent="0.25">
      <c r="A83" t="s">
        <v>3251</v>
      </c>
      <c r="B83" t="s">
        <v>30</v>
      </c>
      <c r="C83" t="s">
        <v>30</v>
      </c>
      <c r="E83" t="s">
        <v>3467</v>
      </c>
      <c r="F83" t="s">
        <v>3520</v>
      </c>
    </row>
    <row r="84" spans="1:6" x14ac:dyDescent="0.25">
      <c r="A84" t="s">
        <v>3252</v>
      </c>
      <c r="B84" t="s">
        <v>30</v>
      </c>
      <c r="C84" t="s">
        <v>30</v>
      </c>
      <c r="E84" t="s">
        <v>3468</v>
      </c>
      <c r="F84" t="s">
        <v>3521</v>
      </c>
    </row>
    <row r="85" spans="1:6" ht="75" x14ac:dyDescent="0.25">
      <c r="A85" t="s">
        <v>3253</v>
      </c>
      <c r="B85" t="s">
        <v>1023</v>
      </c>
      <c r="C85" t="s">
        <v>3347</v>
      </c>
      <c r="D85" s="1" t="s">
        <v>10600</v>
      </c>
      <c r="E85" t="s">
        <v>3468</v>
      </c>
      <c r="F85" t="s">
        <v>3521</v>
      </c>
    </row>
    <row r="86" spans="1:6" x14ac:dyDescent="0.25">
      <c r="A86" t="s">
        <v>3252</v>
      </c>
      <c r="B86" t="s">
        <v>30</v>
      </c>
      <c r="C86" t="s">
        <v>30</v>
      </c>
      <c r="E86" t="s">
        <v>3469</v>
      </c>
      <c r="F86" t="s">
        <v>3522</v>
      </c>
    </row>
    <row r="87" spans="1:6" x14ac:dyDescent="0.25">
      <c r="A87" t="s">
        <v>2510</v>
      </c>
      <c r="B87" t="s">
        <v>2509</v>
      </c>
      <c r="C87" t="s">
        <v>3348</v>
      </c>
      <c r="E87" t="s">
        <v>3469</v>
      </c>
      <c r="F87" t="s">
        <v>3522</v>
      </c>
    </row>
    <row r="88" spans="1:6" x14ac:dyDescent="0.25">
      <c r="A88" t="s">
        <v>1073</v>
      </c>
      <c r="B88" t="s">
        <v>1072</v>
      </c>
      <c r="C88" t="s">
        <v>3349</v>
      </c>
      <c r="E88" t="s">
        <v>3469</v>
      </c>
      <c r="F88" t="s">
        <v>3522</v>
      </c>
    </row>
    <row r="89" spans="1:6" x14ac:dyDescent="0.25">
      <c r="A89" t="s">
        <v>3254</v>
      </c>
      <c r="B89" t="s">
        <v>3414</v>
      </c>
      <c r="C89" t="s">
        <v>3350</v>
      </c>
      <c r="E89" t="s">
        <v>3469</v>
      </c>
      <c r="F89" t="s">
        <v>3522</v>
      </c>
    </row>
    <row r="90" spans="1:6" x14ac:dyDescent="0.25">
      <c r="A90" t="s">
        <v>645</v>
      </c>
      <c r="B90" t="s">
        <v>644</v>
      </c>
      <c r="C90" t="s">
        <v>3351</v>
      </c>
      <c r="E90" t="s">
        <v>3469</v>
      </c>
      <c r="F90" t="s">
        <v>3522</v>
      </c>
    </row>
    <row r="91" spans="1:6" x14ac:dyDescent="0.25">
      <c r="A91" t="s">
        <v>3255</v>
      </c>
      <c r="B91" t="s">
        <v>3415</v>
      </c>
      <c r="C91" t="s">
        <v>3352</v>
      </c>
      <c r="E91" t="s">
        <v>3469</v>
      </c>
      <c r="F91" t="s">
        <v>3522</v>
      </c>
    </row>
    <row r="92" spans="1:6" x14ac:dyDescent="0.25">
      <c r="A92" t="s">
        <v>1905</v>
      </c>
      <c r="B92" t="s">
        <v>1904</v>
      </c>
      <c r="C92" t="s">
        <v>3353</v>
      </c>
      <c r="E92" t="s">
        <v>3469</v>
      </c>
      <c r="F92" t="s">
        <v>3522</v>
      </c>
    </row>
    <row r="93" spans="1:6" ht="105" x14ac:dyDescent="0.25">
      <c r="A93" t="s">
        <v>3256</v>
      </c>
      <c r="B93" t="s">
        <v>3416</v>
      </c>
      <c r="C93" t="s">
        <v>3354</v>
      </c>
      <c r="D93" s="1" t="s">
        <v>10556</v>
      </c>
      <c r="E93" t="s">
        <v>3470</v>
      </c>
      <c r="F93" t="s">
        <v>3523</v>
      </c>
    </row>
    <row r="94" spans="1:6" ht="60" x14ac:dyDescent="0.25">
      <c r="A94" t="s">
        <v>3257</v>
      </c>
      <c r="B94" t="s">
        <v>547</v>
      </c>
      <c r="C94" t="s">
        <v>3355</v>
      </c>
      <c r="D94" s="1" t="s">
        <v>551</v>
      </c>
      <c r="E94" t="s">
        <v>3471</v>
      </c>
      <c r="F94" t="s">
        <v>3524</v>
      </c>
    </row>
    <row r="95" spans="1:6" x14ac:dyDescent="0.25">
      <c r="A95" t="s">
        <v>3258</v>
      </c>
      <c r="B95" t="s">
        <v>30</v>
      </c>
      <c r="C95" t="s">
        <v>30</v>
      </c>
      <c r="E95" t="s">
        <v>3472</v>
      </c>
      <c r="F95" t="s">
        <v>3525</v>
      </c>
    </row>
    <row r="96" spans="1:6" ht="90" x14ac:dyDescent="0.25">
      <c r="A96" t="s">
        <v>3259</v>
      </c>
      <c r="B96" t="s">
        <v>30</v>
      </c>
      <c r="C96" t="s">
        <v>3020</v>
      </c>
      <c r="D96" s="1" t="s">
        <v>1339</v>
      </c>
      <c r="E96" t="s">
        <v>3472</v>
      </c>
      <c r="F96" t="s">
        <v>3525</v>
      </c>
    </row>
    <row r="97" spans="1:6" ht="45" x14ac:dyDescent="0.25">
      <c r="A97" t="s">
        <v>3260</v>
      </c>
      <c r="B97" t="s">
        <v>30</v>
      </c>
      <c r="C97" t="s">
        <v>3356</v>
      </c>
      <c r="D97" s="1" t="s">
        <v>154</v>
      </c>
      <c r="E97" t="s">
        <v>3472</v>
      </c>
      <c r="F97" t="s">
        <v>3525</v>
      </c>
    </row>
    <row r="98" spans="1:6" ht="45" x14ac:dyDescent="0.25">
      <c r="A98" t="s">
        <v>3261</v>
      </c>
      <c r="B98" t="s">
        <v>30</v>
      </c>
      <c r="C98" t="s">
        <v>3357</v>
      </c>
      <c r="D98" s="1" t="s">
        <v>154</v>
      </c>
      <c r="E98" t="s">
        <v>3472</v>
      </c>
      <c r="F98" t="s">
        <v>3525</v>
      </c>
    </row>
    <row r="99" spans="1:6" ht="60" x14ac:dyDescent="0.25">
      <c r="A99" t="s">
        <v>3262</v>
      </c>
      <c r="B99" t="s">
        <v>30</v>
      </c>
      <c r="C99" t="s">
        <v>3358</v>
      </c>
      <c r="D99" s="1" t="s">
        <v>988</v>
      </c>
      <c r="E99" t="s">
        <v>3472</v>
      </c>
      <c r="F99" t="s">
        <v>3525</v>
      </c>
    </row>
    <row r="100" spans="1:6" ht="45" x14ac:dyDescent="0.25">
      <c r="A100" t="s">
        <v>3263</v>
      </c>
      <c r="B100" t="s">
        <v>30</v>
      </c>
      <c r="C100" t="s">
        <v>3359</v>
      </c>
      <c r="D100" s="1" t="s">
        <v>154</v>
      </c>
      <c r="E100" t="s">
        <v>3472</v>
      </c>
      <c r="F100" t="s">
        <v>3525</v>
      </c>
    </row>
    <row r="101" spans="1:6" ht="45" x14ac:dyDescent="0.25">
      <c r="A101" t="s">
        <v>3264</v>
      </c>
      <c r="B101" t="s">
        <v>30</v>
      </c>
      <c r="C101" t="s">
        <v>3360</v>
      </c>
      <c r="D101" s="1" t="s">
        <v>154</v>
      </c>
      <c r="E101" t="s">
        <v>3472</v>
      </c>
      <c r="F101" t="s">
        <v>3525</v>
      </c>
    </row>
    <row r="102" spans="1:6" ht="45" x14ac:dyDescent="0.25">
      <c r="A102" t="s">
        <v>3265</v>
      </c>
      <c r="B102" t="s">
        <v>30</v>
      </c>
      <c r="C102" t="s">
        <v>3361</v>
      </c>
      <c r="D102" s="1" t="s">
        <v>154</v>
      </c>
      <c r="E102" t="s">
        <v>3472</v>
      </c>
      <c r="F102" t="s">
        <v>3525</v>
      </c>
    </row>
    <row r="103" spans="1:6" ht="45" x14ac:dyDescent="0.25">
      <c r="A103" t="s">
        <v>3266</v>
      </c>
      <c r="B103" t="s">
        <v>30</v>
      </c>
      <c r="C103" t="s">
        <v>3362</v>
      </c>
      <c r="D103" s="1" t="s">
        <v>154</v>
      </c>
      <c r="E103" t="s">
        <v>3472</v>
      </c>
      <c r="F103" t="s">
        <v>3525</v>
      </c>
    </row>
    <row r="104" spans="1:6" x14ac:dyDescent="0.25">
      <c r="A104" t="s">
        <v>3267</v>
      </c>
      <c r="B104" t="s">
        <v>30</v>
      </c>
      <c r="C104" t="s">
        <v>30</v>
      </c>
      <c r="E104" t="s">
        <v>3473</v>
      </c>
      <c r="F104" t="s">
        <v>3526</v>
      </c>
    </row>
    <row r="105" spans="1:6" ht="30" x14ac:dyDescent="0.25">
      <c r="A105" t="s">
        <v>3006</v>
      </c>
      <c r="B105" t="s">
        <v>2379</v>
      </c>
      <c r="C105" t="s">
        <v>3145</v>
      </c>
      <c r="D105" s="1" t="s">
        <v>2382</v>
      </c>
      <c r="E105" t="s">
        <v>3473</v>
      </c>
      <c r="F105" t="s">
        <v>3526</v>
      </c>
    </row>
    <row r="106" spans="1:6" ht="45" x14ac:dyDescent="0.25">
      <c r="A106" t="s">
        <v>3004</v>
      </c>
      <c r="B106" t="s">
        <v>2444</v>
      </c>
      <c r="C106" t="s">
        <v>3143</v>
      </c>
      <c r="D106" s="1" t="s">
        <v>2447</v>
      </c>
      <c r="E106" t="s">
        <v>3473</v>
      </c>
      <c r="F106" t="s">
        <v>3526</v>
      </c>
    </row>
    <row r="107" spans="1:6" x14ac:dyDescent="0.25">
      <c r="A107" t="s">
        <v>3268</v>
      </c>
      <c r="B107" t="s">
        <v>450</v>
      </c>
      <c r="C107" t="s">
        <v>3144</v>
      </c>
      <c r="D107" s="1" t="s">
        <v>59</v>
      </c>
      <c r="E107" t="s">
        <v>3473</v>
      </c>
      <c r="F107" t="s">
        <v>3526</v>
      </c>
    </row>
    <row r="108" spans="1:6" x14ac:dyDescent="0.25">
      <c r="A108" t="s">
        <v>3269</v>
      </c>
      <c r="B108" t="s">
        <v>30</v>
      </c>
      <c r="C108" t="s">
        <v>30</v>
      </c>
      <c r="E108" t="s">
        <v>3474</v>
      </c>
      <c r="F108" t="s">
        <v>3527</v>
      </c>
    </row>
    <row r="109" spans="1:6" x14ac:dyDescent="0.25">
      <c r="A109" t="s">
        <v>3270</v>
      </c>
      <c r="B109" t="s">
        <v>1992</v>
      </c>
      <c r="C109" t="s">
        <v>3363</v>
      </c>
      <c r="E109" t="s">
        <v>3474</v>
      </c>
      <c r="F109" t="s">
        <v>3527</v>
      </c>
    </row>
    <row r="110" spans="1:6" x14ac:dyDescent="0.25">
      <c r="A110" t="s">
        <v>3271</v>
      </c>
      <c r="B110" t="s">
        <v>3417</v>
      </c>
      <c r="C110" t="s">
        <v>3364</v>
      </c>
      <c r="E110" t="s">
        <v>3474</v>
      </c>
      <c r="F110" t="s">
        <v>3527</v>
      </c>
    </row>
    <row r="111" spans="1:6" x14ac:dyDescent="0.25">
      <c r="A111" t="s">
        <v>3272</v>
      </c>
      <c r="B111" t="s">
        <v>1105</v>
      </c>
      <c r="C111" t="s">
        <v>3365</v>
      </c>
      <c r="E111" t="s">
        <v>3474</v>
      </c>
      <c r="F111" t="s">
        <v>3527</v>
      </c>
    </row>
    <row r="112" spans="1:6" x14ac:dyDescent="0.25">
      <c r="A112" t="s">
        <v>3273</v>
      </c>
      <c r="B112" t="s">
        <v>3418</v>
      </c>
      <c r="C112" t="s">
        <v>3366</v>
      </c>
      <c r="E112" t="s">
        <v>3474</v>
      </c>
      <c r="F112" t="s">
        <v>3527</v>
      </c>
    </row>
    <row r="113" spans="1:6" x14ac:dyDescent="0.25">
      <c r="A113" t="s">
        <v>3274</v>
      </c>
      <c r="B113" t="s">
        <v>467</v>
      </c>
      <c r="C113" t="s">
        <v>3367</v>
      </c>
      <c r="E113" t="s">
        <v>3474</v>
      </c>
      <c r="F113" t="s">
        <v>3527</v>
      </c>
    </row>
    <row r="114" spans="1:6" x14ac:dyDescent="0.25">
      <c r="A114" t="s">
        <v>3275</v>
      </c>
      <c r="B114" t="s">
        <v>3419</v>
      </c>
      <c r="C114" t="s">
        <v>3368</v>
      </c>
      <c r="D114" t="s">
        <v>10577</v>
      </c>
      <c r="E114" t="s">
        <v>3475</v>
      </c>
      <c r="F114" t="s">
        <v>3528</v>
      </c>
    </row>
    <row r="115" spans="1:6" x14ac:dyDescent="0.25">
      <c r="A115" t="s">
        <v>3276</v>
      </c>
      <c r="B115" t="s">
        <v>3420</v>
      </c>
      <c r="C115" t="s">
        <v>3369</v>
      </c>
      <c r="D115" t="s">
        <v>10530</v>
      </c>
      <c r="E115" t="s">
        <v>3476</v>
      </c>
      <c r="F115" t="s">
        <v>3529</v>
      </c>
    </row>
    <row r="116" spans="1:6" x14ac:dyDescent="0.25">
      <c r="A116" t="s">
        <v>3277</v>
      </c>
      <c r="B116" t="s">
        <v>30</v>
      </c>
      <c r="C116" t="s">
        <v>30</v>
      </c>
      <c r="E116" t="s">
        <v>3477</v>
      </c>
      <c r="F116" t="s">
        <v>3530</v>
      </c>
    </row>
    <row r="117" spans="1:6" ht="120" x14ac:dyDescent="0.25">
      <c r="A117" t="s">
        <v>3278</v>
      </c>
      <c r="B117" t="s">
        <v>3421</v>
      </c>
      <c r="C117" t="s">
        <v>3370</v>
      </c>
      <c r="D117" s="1" t="s">
        <v>10545</v>
      </c>
      <c r="E117" t="s">
        <v>3477</v>
      </c>
      <c r="F117" t="s">
        <v>3530</v>
      </c>
    </row>
    <row r="118" spans="1:6" ht="120" x14ac:dyDescent="0.25">
      <c r="A118" t="s">
        <v>3279</v>
      </c>
      <c r="B118" t="s">
        <v>3422</v>
      </c>
      <c r="C118" t="s">
        <v>3371</v>
      </c>
      <c r="D118" s="1" t="s">
        <v>10545</v>
      </c>
      <c r="E118" t="s">
        <v>3477</v>
      </c>
      <c r="F118" t="s">
        <v>3530</v>
      </c>
    </row>
    <row r="119" spans="1:6" ht="120" x14ac:dyDescent="0.25">
      <c r="A119" t="s">
        <v>3280</v>
      </c>
      <c r="B119" t="s">
        <v>3423</v>
      </c>
      <c r="C119" t="s">
        <v>3372</v>
      </c>
      <c r="D119" s="1" t="s">
        <v>10545</v>
      </c>
      <c r="E119" t="s">
        <v>3477</v>
      </c>
      <c r="F119" t="s">
        <v>3530</v>
      </c>
    </row>
    <row r="120" spans="1:6" ht="120" x14ac:dyDescent="0.25">
      <c r="A120" t="s">
        <v>3281</v>
      </c>
      <c r="B120" t="s">
        <v>3424</v>
      </c>
      <c r="C120" t="s">
        <v>3373</v>
      </c>
      <c r="D120" s="1" t="s">
        <v>10545</v>
      </c>
      <c r="E120" t="s">
        <v>3477</v>
      </c>
      <c r="F120" t="s">
        <v>3530</v>
      </c>
    </row>
    <row r="121" spans="1:6" ht="90" x14ac:dyDescent="0.25">
      <c r="A121" t="s">
        <v>3282</v>
      </c>
      <c r="B121" t="s">
        <v>3425</v>
      </c>
      <c r="C121" t="s">
        <v>3374</v>
      </c>
      <c r="D121" s="1" t="s">
        <v>10595</v>
      </c>
      <c r="E121" t="s">
        <v>3478</v>
      </c>
      <c r="F121" t="s">
        <v>3531</v>
      </c>
    </row>
    <row r="122" spans="1:6" x14ac:dyDescent="0.25">
      <c r="A122" t="s">
        <v>3283</v>
      </c>
      <c r="B122" t="s">
        <v>3426</v>
      </c>
      <c r="C122" t="s">
        <v>3375</v>
      </c>
      <c r="E122" t="s">
        <v>3479</v>
      </c>
      <c r="F122" t="s">
        <v>3532</v>
      </c>
    </row>
    <row r="123" spans="1:6" x14ac:dyDescent="0.25">
      <c r="A123" t="s">
        <v>3284</v>
      </c>
      <c r="B123" t="s">
        <v>3427</v>
      </c>
      <c r="C123" t="s">
        <v>3376</v>
      </c>
      <c r="D123" s="1" t="s">
        <v>686</v>
      </c>
      <c r="E123" t="s">
        <v>3480</v>
      </c>
      <c r="F123" t="s">
        <v>3533</v>
      </c>
    </row>
    <row r="124" spans="1:6" ht="165" x14ac:dyDescent="0.25">
      <c r="A124" t="s">
        <v>2264</v>
      </c>
      <c r="B124" t="s">
        <v>2263</v>
      </c>
      <c r="C124" t="s">
        <v>3129</v>
      </c>
      <c r="D124" s="1" t="s">
        <v>10632</v>
      </c>
      <c r="E124" t="s">
        <v>3481</v>
      </c>
      <c r="F124" t="s">
        <v>3534</v>
      </c>
    </row>
    <row r="125" spans="1:6" x14ac:dyDescent="0.25">
      <c r="A125" t="s">
        <v>3285</v>
      </c>
      <c r="B125" t="s">
        <v>3428</v>
      </c>
      <c r="C125" t="s">
        <v>3377</v>
      </c>
      <c r="E125" t="s">
        <v>3482</v>
      </c>
      <c r="F125" t="s">
        <v>3535</v>
      </c>
    </row>
    <row r="126" spans="1:6" ht="60" x14ac:dyDescent="0.25">
      <c r="A126" t="s">
        <v>3286</v>
      </c>
      <c r="B126" t="s">
        <v>3429</v>
      </c>
      <c r="C126" t="s">
        <v>3379</v>
      </c>
      <c r="D126" s="1" t="s">
        <v>10633</v>
      </c>
      <c r="E126" t="s">
        <v>3483</v>
      </c>
      <c r="F126" t="s">
        <v>3536</v>
      </c>
    </row>
    <row r="127" spans="1:6" ht="60" x14ac:dyDescent="0.25">
      <c r="A127" t="s">
        <v>2294</v>
      </c>
      <c r="B127" t="s">
        <v>2293</v>
      </c>
      <c r="C127" t="s">
        <v>3014</v>
      </c>
      <c r="D127" s="1" t="s">
        <v>10610</v>
      </c>
      <c r="E127" s="4">
        <v>66</v>
      </c>
      <c r="F127" t="s">
        <v>3537</v>
      </c>
    </row>
    <row r="128" spans="1:6" x14ac:dyDescent="0.25">
      <c r="A128" t="s">
        <v>3287</v>
      </c>
      <c r="B128" t="s">
        <v>438</v>
      </c>
      <c r="C128" t="s">
        <v>3060</v>
      </c>
      <c r="E128" s="4">
        <v>67</v>
      </c>
      <c r="F128" s="6" t="s">
        <v>3538</v>
      </c>
    </row>
    <row r="129" spans="1:14" ht="105" x14ac:dyDescent="0.25">
      <c r="A129" t="s">
        <v>3288</v>
      </c>
      <c r="B129" t="s">
        <v>1194</v>
      </c>
      <c r="C129" t="s">
        <v>3047</v>
      </c>
      <c r="D129" s="1" t="s">
        <v>10635</v>
      </c>
      <c r="E129" s="4">
        <v>68</v>
      </c>
      <c r="F129" s="6" t="s">
        <v>3539</v>
      </c>
      <c r="N129" t="s">
        <v>10634</v>
      </c>
    </row>
    <row r="130" spans="1:14" x14ac:dyDescent="0.25">
      <c r="A130" t="s">
        <v>3289</v>
      </c>
      <c r="B130" t="s">
        <v>3430</v>
      </c>
      <c r="C130" t="s">
        <v>3380</v>
      </c>
      <c r="E130" s="4">
        <v>70</v>
      </c>
      <c r="F130" s="6" t="s">
        <v>3540</v>
      </c>
    </row>
    <row r="131" spans="1:14" x14ac:dyDescent="0.25">
      <c r="A131" t="s">
        <v>3290</v>
      </c>
      <c r="B131" t="s">
        <v>3431</v>
      </c>
      <c r="C131" t="s">
        <v>3381</v>
      </c>
      <c r="E131" s="4">
        <v>70</v>
      </c>
      <c r="F131" s="6" t="s">
        <v>3540</v>
      </c>
    </row>
    <row r="133" spans="1:14" s="67" customFormat="1" x14ac:dyDescent="0.25"/>
  </sheetData>
  <hyperlinks>
    <hyperlink ref="A3" r:id="rId1" xr:uid="{00000000-0004-0000-0300-000000000000}"/>
    <hyperlink ref="F50" r:id="rId2" display="http://echa.europa.eu/documents/10162/f92b0bfe-82ca-4a4d-b618-c674065c9d9e" xr:uid="{00000000-0004-0000-0300-000001000000}"/>
    <hyperlink ref="F130" r:id="rId3" xr:uid="{00000000-0004-0000-0300-000002000000}"/>
    <hyperlink ref="F131" r:id="rId4" xr:uid="{00000000-0004-0000-0300-000003000000}"/>
    <hyperlink ref="F129" r:id="rId5" xr:uid="{00000000-0004-0000-0300-000004000000}"/>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L207"/>
  <sheetViews>
    <sheetView topLeftCell="A118" zoomScale="70" zoomScaleNormal="70" workbookViewId="0">
      <selection activeCell="D187" sqref="D187"/>
    </sheetView>
  </sheetViews>
  <sheetFormatPr defaultRowHeight="15" x14ac:dyDescent="0.25"/>
  <cols>
    <col min="1" max="1" width="55.28515625" customWidth="1"/>
    <col min="3" max="3" width="14.7109375" customWidth="1"/>
    <col min="4" max="4" width="11.42578125" style="51" customWidth="1"/>
    <col min="5" max="5" width="11.42578125" customWidth="1"/>
    <col min="6" max="6" width="155.7109375" bestFit="1" customWidth="1"/>
    <col min="7" max="7" width="17.42578125" customWidth="1"/>
    <col min="258" max="258" width="55.28515625" customWidth="1"/>
    <col min="260" max="260" width="14.7109375" customWidth="1"/>
    <col min="261" max="261" width="11.42578125" customWidth="1"/>
    <col min="514" max="514" width="55.28515625" customWidth="1"/>
    <col min="516" max="516" width="14.7109375" customWidth="1"/>
    <col min="517" max="517" width="11.42578125" customWidth="1"/>
    <col min="770" max="770" width="55.28515625" customWidth="1"/>
    <col min="772" max="772" width="14.7109375" customWidth="1"/>
    <col min="773" max="773" width="11.42578125" customWidth="1"/>
    <col min="1026" max="1026" width="55.28515625" customWidth="1"/>
    <col min="1028" max="1028" width="14.7109375" customWidth="1"/>
    <col min="1029" max="1029" width="11.42578125" customWidth="1"/>
    <col min="1282" max="1282" width="55.28515625" customWidth="1"/>
    <col min="1284" max="1284" width="14.7109375" customWidth="1"/>
    <col min="1285" max="1285" width="11.42578125" customWidth="1"/>
    <col min="1538" max="1538" width="55.28515625" customWidth="1"/>
    <col min="1540" max="1540" width="14.7109375" customWidth="1"/>
    <col min="1541" max="1541" width="11.42578125" customWidth="1"/>
    <col min="1794" max="1794" width="55.28515625" customWidth="1"/>
    <col min="1796" max="1796" width="14.7109375" customWidth="1"/>
    <col min="1797" max="1797" width="11.42578125" customWidth="1"/>
    <col min="2050" max="2050" width="55.28515625" customWidth="1"/>
    <col min="2052" max="2052" width="14.7109375" customWidth="1"/>
    <col min="2053" max="2053" width="11.42578125" customWidth="1"/>
    <col min="2306" max="2306" width="55.28515625" customWidth="1"/>
    <col min="2308" max="2308" width="14.7109375" customWidth="1"/>
    <col min="2309" max="2309" width="11.42578125" customWidth="1"/>
    <col min="2562" max="2562" width="55.28515625" customWidth="1"/>
    <col min="2564" max="2564" width="14.7109375" customWidth="1"/>
    <col min="2565" max="2565" width="11.42578125" customWidth="1"/>
    <col min="2818" max="2818" width="55.28515625" customWidth="1"/>
    <col min="2820" max="2820" width="14.7109375" customWidth="1"/>
    <col min="2821" max="2821" width="11.42578125" customWidth="1"/>
    <col min="3074" max="3074" width="55.28515625" customWidth="1"/>
    <col min="3076" max="3076" width="14.7109375" customWidth="1"/>
    <col min="3077" max="3077" width="11.42578125" customWidth="1"/>
    <col min="3330" max="3330" width="55.28515625" customWidth="1"/>
    <col min="3332" max="3332" width="14.7109375" customWidth="1"/>
    <col min="3333" max="3333" width="11.42578125" customWidth="1"/>
    <col min="3586" max="3586" width="55.28515625" customWidth="1"/>
    <col min="3588" max="3588" width="14.7109375" customWidth="1"/>
    <col min="3589" max="3589" width="11.42578125" customWidth="1"/>
    <col min="3842" max="3842" width="55.28515625" customWidth="1"/>
    <col min="3844" max="3844" width="14.7109375" customWidth="1"/>
    <col min="3845" max="3845" width="11.42578125" customWidth="1"/>
    <col min="4098" max="4098" width="55.28515625" customWidth="1"/>
    <col min="4100" max="4100" width="14.7109375" customWidth="1"/>
    <col min="4101" max="4101" width="11.42578125" customWidth="1"/>
    <col min="4354" max="4354" width="55.28515625" customWidth="1"/>
    <col min="4356" max="4356" width="14.7109375" customWidth="1"/>
    <col min="4357" max="4357" width="11.42578125" customWidth="1"/>
    <col min="4610" max="4610" width="55.28515625" customWidth="1"/>
    <col min="4612" max="4612" width="14.7109375" customWidth="1"/>
    <col min="4613" max="4613" width="11.42578125" customWidth="1"/>
    <col min="4866" max="4866" width="55.28515625" customWidth="1"/>
    <col min="4868" max="4868" width="14.7109375" customWidth="1"/>
    <col min="4869" max="4869" width="11.42578125" customWidth="1"/>
    <col min="5122" max="5122" width="55.28515625" customWidth="1"/>
    <col min="5124" max="5124" width="14.7109375" customWidth="1"/>
    <col min="5125" max="5125" width="11.42578125" customWidth="1"/>
    <col min="5378" max="5378" width="55.28515625" customWidth="1"/>
    <col min="5380" max="5380" width="14.7109375" customWidth="1"/>
    <col min="5381" max="5381" width="11.42578125" customWidth="1"/>
    <col min="5634" max="5634" width="55.28515625" customWidth="1"/>
    <col min="5636" max="5636" width="14.7109375" customWidth="1"/>
    <col min="5637" max="5637" width="11.42578125" customWidth="1"/>
    <col min="5890" max="5890" width="55.28515625" customWidth="1"/>
    <col min="5892" max="5892" width="14.7109375" customWidth="1"/>
    <col min="5893" max="5893" width="11.42578125" customWidth="1"/>
    <col min="6146" max="6146" width="55.28515625" customWidth="1"/>
    <col min="6148" max="6148" width="14.7109375" customWidth="1"/>
    <col min="6149" max="6149" width="11.42578125" customWidth="1"/>
    <col min="6402" max="6402" width="55.28515625" customWidth="1"/>
    <col min="6404" max="6404" width="14.7109375" customWidth="1"/>
    <col min="6405" max="6405" width="11.42578125" customWidth="1"/>
    <col min="6658" max="6658" width="55.28515625" customWidth="1"/>
    <col min="6660" max="6660" width="14.7109375" customWidth="1"/>
    <col min="6661" max="6661" width="11.42578125" customWidth="1"/>
    <col min="6914" max="6914" width="55.28515625" customWidth="1"/>
    <col min="6916" max="6916" width="14.7109375" customWidth="1"/>
    <col min="6917" max="6917" width="11.42578125" customWidth="1"/>
    <col min="7170" max="7170" width="55.28515625" customWidth="1"/>
    <col min="7172" max="7172" width="14.7109375" customWidth="1"/>
    <col min="7173" max="7173" width="11.42578125" customWidth="1"/>
    <col min="7426" max="7426" width="55.28515625" customWidth="1"/>
    <col min="7428" max="7428" width="14.7109375" customWidth="1"/>
    <col min="7429" max="7429" width="11.42578125" customWidth="1"/>
    <col min="7682" max="7682" width="55.28515625" customWidth="1"/>
    <col min="7684" max="7684" width="14.7109375" customWidth="1"/>
    <col min="7685" max="7685" width="11.42578125" customWidth="1"/>
    <col min="7938" max="7938" width="55.28515625" customWidth="1"/>
    <col min="7940" max="7940" width="14.7109375" customWidth="1"/>
    <col min="7941" max="7941" width="11.42578125" customWidth="1"/>
    <col min="8194" max="8194" width="55.28515625" customWidth="1"/>
    <col min="8196" max="8196" width="14.7109375" customWidth="1"/>
    <col min="8197" max="8197" width="11.42578125" customWidth="1"/>
    <col min="8450" max="8450" width="55.28515625" customWidth="1"/>
    <col min="8452" max="8452" width="14.7109375" customWidth="1"/>
    <col min="8453" max="8453" width="11.42578125" customWidth="1"/>
    <col min="8706" max="8706" width="55.28515625" customWidth="1"/>
    <col min="8708" max="8708" width="14.7109375" customWidth="1"/>
    <col min="8709" max="8709" width="11.42578125" customWidth="1"/>
    <col min="8962" max="8962" width="55.28515625" customWidth="1"/>
    <col min="8964" max="8964" width="14.7109375" customWidth="1"/>
    <col min="8965" max="8965" width="11.42578125" customWidth="1"/>
    <col min="9218" max="9218" width="55.28515625" customWidth="1"/>
    <col min="9220" max="9220" width="14.7109375" customWidth="1"/>
    <col min="9221" max="9221" width="11.42578125" customWidth="1"/>
    <col min="9474" max="9474" width="55.28515625" customWidth="1"/>
    <col min="9476" max="9476" width="14.7109375" customWidth="1"/>
    <col min="9477" max="9477" width="11.42578125" customWidth="1"/>
    <col min="9730" max="9730" width="55.28515625" customWidth="1"/>
    <col min="9732" max="9732" width="14.7109375" customWidth="1"/>
    <col min="9733" max="9733" width="11.42578125" customWidth="1"/>
    <col min="9986" max="9986" width="55.28515625" customWidth="1"/>
    <col min="9988" max="9988" width="14.7109375" customWidth="1"/>
    <col min="9989" max="9989" width="11.42578125" customWidth="1"/>
    <col min="10242" max="10242" width="55.28515625" customWidth="1"/>
    <col min="10244" max="10244" width="14.7109375" customWidth="1"/>
    <col min="10245" max="10245" width="11.42578125" customWidth="1"/>
    <col min="10498" max="10498" width="55.28515625" customWidth="1"/>
    <col min="10500" max="10500" width="14.7109375" customWidth="1"/>
    <col min="10501" max="10501" width="11.42578125" customWidth="1"/>
    <col min="10754" max="10754" width="55.28515625" customWidth="1"/>
    <col min="10756" max="10756" width="14.7109375" customWidth="1"/>
    <col min="10757" max="10757" width="11.42578125" customWidth="1"/>
    <col min="11010" max="11010" width="55.28515625" customWidth="1"/>
    <col min="11012" max="11012" width="14.7109375" customWidth="1"/>
    <col min="11013" max="11013" width="11.42578125" customWidth="1"/>
    <col min="11266" max="11266" width="55.28515625" customWidth="1"/>
    <col min="11268" max="11268" width="14.7109375" customWidth="1"/>
    <col min="11269" max="11269" width="11.42578125" customWidth="1"/>
    <col min="11522" max="11522" width="55.28515625" customWidth="1"/>
    <col min="11524" max="11524" width="14.7109375" customWidth="1"/>
    <col min="11525" max="11525" width="11.42578125" customWidth="1"/>
    <col min="11778" max="11778" width="55.28515625" customWidth="1"/>
    <col min="11780" max="11780" width="14.7109375" customWidth="1"/>
    <col min="11781" max="11781" width="11.42578125" customWidth="1"/>
    <col min="12034" max="12034" width="55.28515625" customWidth="1"/>
    <col min="12036" max="12036" width="14.7109375" customWidth="1"/>
    <col min="12037" max="12037" width="11.42578125" customWidth="1"/>
    <col min="12290" max="12290" width="55.28515625" customWidth="1"/>
    <col min="12292" max="12292" width="14.7109375" customWidth="1"/>
    <col min="12293" max="12293" width="11.42578125" customWidth="1"/>
    <col min="12546" max="12546" width="55.28515625" customWidth="1"/>
    <col min="12548" max="12548" width="14.7109375" customWidth="1"/>
    <col min="12549" max="12549" width="11.42578125" customWidth="1"/>
    <col min="12802" max="12802" width="55.28515625" customWidth="1"/>
    <col min="12804" max="12804" width="14.7109375" customWidth="1"/>
    <col min="12805" max="12805" width="11.42578125" customWidth="1"/>
    <col min="13058" max="13058" width="55.28515625" customWidth="1"/>
    <col min="13060" max="13060" width="14.7109375" customWidth="1"/>
    <col min="13061" max="13061" width="11.42578125" customWidth="1"/>
    <col min="13314" max="13314" width="55.28515625" customWidth="1"/>
    <col min="13316" max="13316" width="14.7109375" customWidth="1"/>
    <col min="13317" max="13317" width="11.42578125" customWidth="1"/>
    <col min="13570" max="13570" width="55.28515625" customWidth="1"/>
    <col min="13572" max="13572" width="14.7109375" customWidth="1"/>
    <col min="13573" max="13573" width="11.42578125" customWidth="1"/>
    <col min="13826" max="13826" width="55.28515625" customWidth="1"/>
    <col min="13828" max="13828" width="14.7109375" customWidth="1"/>
    <col min="13829" max="13829" width="11.42578125" customWidth="1"/>
    <col min="14082" max="14082" width="55.28515625" customWidth="1"/>
    <col min="14084" max="14084" width="14.7109375" customWidth="1"/>
    <col min="14085" max="14085" width="11.42578125" customWidth="1"/>
    <col min="14338" max="14338" width="55.28515625" customWidth="1"/>
    <col min="14340" max="14340" width="14.7109375" customWidth="1"/>
    <col min="14341" max="14341" width="11.42578125" customWidth="1"/>
    <col min="14594" max="14594" width="55.28515625" customWidth="1"/>
    <col min="14596" max="14596" width="14.7109375" customWidth="1"/>
    <col min="14597" max="14597" width="11.42578125" customWidth="1"/>
    <col min="14850" max="14850" width="55.28515625" customWidth="1"/>
    <col min="14852" max="14852" width="14.7109375" customWidth="1"/>
    <col min="14853" max="14853" width="11.42578125" customWidth="1"/>
    <col min="15106" max="15106" width="55.28515625" customWidth="1"/>
    <col min="15108" max="15108" width="14.7109375" customWidth="1"/>
    <col min="15109" max="15109" width="11.42578125" customWidth="1"/>
    <col min="15362" max="15362" width="55.28515625" customWidth="1"/>
    <col min="15364" max="15364" width="14.7109375" customWidth="1"/>
    <col min="15365" max="15365" width="11.42578125" customWidth="1"/>
    <col min="15618" max="15618" width="55.28515625" customWidth="1"/>
    <col min="15620" max="15620" width="14.7109375" customWidth="1"/>
    <col min="15621" max="15621" width="11.42578125" customWidth="1"/>
    <col min="15874" max="15874" width="55.28515625" customWidth="1"/>
    <col min="15876" max="15876" width="14.7109375" customWidth="1"/>
    <col min="15877" max="15877" width="11.42578125" customWidth="1"/>
    <col min="16130" max="16130" width="55.28515625" customWidth="1"/>
    <col min="16132" max="16132" width="14.7109375" customWidth="1"/>
    <col min="16133" max="16133" width="11.42578125" customWidth="1"/>
  </cols>
  <sheetData>
    <row r="1" spans="1:12" x14ac:dyDescent="0.25">
      <c r="A1" t="s">
        <v>5918</v>
      </c>
    </row>
    <row r="2" spans="1:12" x14ac:dyDescent="0.25">
      <c r="A2" t="s">
        <v>3541</v>
      </c>
    </row>
    <row r="3" spans="1:12" x14ac:dyDescent="0.25">
      <c r="A3" t="s">
        <v>3542</v>
      </c>
    </row>
    <row r="4" spans="1:12" x14ac:dyDescent="0.25">
      <c r="A4" t="s">
        <v>1</v>
      </c>
      <c r="B4" t="s">
        <v>3543</v>
      </c>
      <c r="C4" t="s">
        <v>3487</v>
      </c>
      <c r="D4" s="51" t="s">
        <v>3488</v>
      </c>
      <c r="E4" t="s">
        <v>10636</v>
      </c>
      <c r="F4" t="s">
        <v>3544</v>
      </c>
      <c r="G4" t="s">
        <v>3545</v>
      </c>
      <c r="H4" t="s">
        <v>3546</v>
      </c>
      <c r="I4" t="s">
        <v>3547</v>
      </c>
      <c r="J4" t="s">
        <v>3548</v>
      </c>
      <c r="K4" t="s">
        <v>3549</v>
      </c>
      <c r="L4" t="s">
        <v>3550</v>
      </c>
    </row>
    <row r="5" spans="1:12" ht="60" x14ac:dyDescent="0.25">
      <c r="A5" t="s">
        <v>5846</v>
      </c>
      <c r="B5" t="s">
        <v>5847</v>
      </c>
      <c r="C5" t="s">
        <v>5848</v>
      </c>
      <c r="D5" s="51" t="s">
        <v>5849</v>
      </c>
      <c r="E5" s="1" t="s">
        <v>10637</v>
      </c>
      <c r="F5" t="s">
        <v>3162</v>
      </c>
      <c r="G5" t="s">
        <v>5850</v>
      </c>
      <c r="H5" t="s">
        <v>5851</v>
      </c>
      <c r="I5" t="s">
        <v>5852</v>
      </c>
      <c r="J5" t="s">
        <v>5853</v>
      </c>
      <c r="K5" t="s">
        <v>5854</v>
      </c>
      <c r="L5" t="s">
        <v>3542</v>
      </c>
    </row>
    <row r="6" spans="1:12" hidden="1" x14ac:dyDescent="0.25">
      <c r="A6" t="s">
        <v>5855</v>
      </c>
      <c r="B6" t="s">
        <v>3542</v>
      </c>
      <c r="C6" t="s">
        <v>5856</v>
      </c>
      <c r="D6" s="51" t="s">
        <v>5857</v>
      </c>
      <c r="F6" t="s">
        <v>3160</v>
      </c>
      <c r="G6" t="s">
        <v>5850</v>
      </c>
      <c r="H6" t="s">
        <v>5858</v>
      </c>
      <c r="I6" t="s">
        <v>5859</v>
      </c>
      <c r="J6" t="s">
        <v>5860</v>
      </c>
      <c r="K6" t="s">
        <v>5861</v>
      </c>
      <c r="L6" t="s">
        <v>3542</v>
      </c>
    </row>
    <row r="7" spans="1:12" hidden="1" x14ac:dyDescent="0.25">
      <c r="A7" t="s">
        <v>5862</v>
      </c>
      <c r="B7" t="s">
        <v>5863</v>
      </c>
      <c r="C7" t="s">
        <v>5864</v>
      </c>
      <c r="D7" s="51" t="s">
        <v>5865</v>
      </c>
      <c r="F7" t="s">
        <v>3160</v>
      </c>
      <c r="G7" t="s">
        <v>5850</v>
      </c>
      <c r="H7" t="s">
        <v>5866</v>
      </c>
      <c r="I7" t="s">
        <v>5867</v>
      </c>
      <c r="J7" t="s">
        <v>5868</v>
      </c>
      <c r="K7" t="s">
        <v>5869</v>
      </c>
      <c r="L7" t="s">
        <v>5870</v>
      </c>
    </row>
    <row r="8" spans="1:12" ht="30" x14ac:dyDescent="0.25">
      <c r="A8" t="s">
        <v>4335</v>
      </c>
      <c r="B8" t="s">
        <v>5871</v>
      </c>
      <c r="C8" t="s">
        <v>2349</v>
      </c>
      <c r="D8" s="51" t="s">
        <v>4336</v>
      </c>
      <c r="E8" s="1" t="s">
        <v>10535</v>
      </c>
      <c r="F8" t="s">
        <v>3167</v>
      </c>
      <c r="G8" t="s">
        <v>5850</v>
      </c>
      <c r="H8" t="s">
        <v>5872</v>
      </c>
      <c r="I8" t="s">
        <v>5873</v>
      </c>
      <c r="J8" t="s">
        <v>5874</v>
      </c>
      <c r="K8" t="s">
        <v>5875</v>
      </c>
      <c r="L8" t="s">
        <v>3542</v>
      </c>
    </row>
    <row r="9" spans="1:12" hidden="1" x14ac:dyDescent="0.25">
      <c r="A9" t="s">
        <v>5876</v>
      </c>
      <c r="B9" t="s">
        <v>3542</v>
      </c>
      <c r="C9" t="s">
        <v>5877</v>
      </c>
      <c r="D9" s="51" t="s">
        <v>5878</v>
      </c>
      <c r="E9" t="s">
        <v>59</v>
      </c>
      <c r="F9" t="s">
        <v>3159</v>
      </c>
      <c r="G9" t="s">
        <v>5850</v>
      </c>
      <c r="H9" t="s">
        <v>5879</v>
      </c>
      <c r="I9" t="s">
        <v>5880</v>
      </c>
      <c r="J9" t="s">
        <v>5881</v>
      </c>
      <c r="K9" t="s">
        <v>5882</v>
      </c>
      <c r="L9" t="s">
        <v>3542</v>
      </c>
    </row>
    <row r="10" spans="1:12" hidden="1" x14ac:dyDescent="0.25">
      <c r="A10" t="s">
        <v>5883</v>
      </c>
      <c r="B10" t="s">
        <v>5884</v>
      </c>
      <c r="C10" t="s">
        <v>5885</v>
      </c>
      <c r="D10" s="51" t="s">
        <v>5886</v>
      </c>
      <c r="F10" t="s">
        <v>3160</v>
      </c>
      <c r="G10" t="s">
        <v>5850</v>
      </c>
      <c r="H10" t="s">
        <v>5887</v>
      </c>
      <c r="I10" t="s">
        <v>5888</v>
      </c>
      <c r="J10" t="s">
        <v>5889</v>
      </c>
      <c r="K10" t="s">
        <v>5890</v>
      </c>
      <c r="L10" t="s">
        <v>5891</v>
      </c>
    </row>
    <row r="11" spans="1:12" ht="90" x14ac:dyDescent="0.25">
      <c r="A11" t="s">
        <v>5892</v>
      </c>
      <c r="B11" t="s">
        <v>5893</v>
      </c>
      <c r="C11" t="s">
        <v>5894</v>
      </c>
      <c r="D11" s="51" t="s">
        <v>5895</v>
      </c>
      <c r="E11" s="1" t="s">
        <v>10638</v>
      </c>
      <c r="F11" t="s">
        <v>3162</v>
      </c>
      <c r="G11" t="s">
        <v>5850</v>
      </c>
      <c r="H11" t="s">
        <v>5896</v>
      </c>
      <c r="I11" t="s">
        <v>5897</v>
      </c>
      <c r="J11" t="s">
        <v>5898</v>
      </c>
      <c r="K11" t="s">
        <v>5899</v>
      </c>
      <c r="L11" t="s">
        <v>3542</v>
      </c>
    </row>
    <row r="12" spans="1:12" ht="30" hidden="1" x14ac:dyDescent="0.25">
      <c r="A12" t="s">
        <v>1413</v>
      </c>
      <c r="B12" t="s">
        <v>5900</v>
      </c>
      <c r="C12" t="s">
        <v>1412</v>
      </c>
      <c r="D12" s="51" t="s">
        <v>5901</v>
      </c>
      <c r="E12" s="1" t="s">
        <v>1417</v>
      </c>
      <c r="F12" t="s">
        <v>3160</v>
      </c>
      <c r="G12" t="s">
        <v>5850</v>
      </c>
      <c r="H12" t="s">
        <v>5902</v>
      </c>
      <c r="I12" t="s">
        <v>5903</v>
      </c>
      <c r="J12" t="s">
        <v>5904</v>
      </c>
      <c r="K12" t="s">
        <v>5905</v>
      </c>
      <c r="L12" t="s">
        <v>3542</v>
      </c>
    </row>
    <row r="13" spans="1:12" hidden="1" x14ac:dyDescent="0.25">
      <c r="A13" t="s">
        <v>5906</v>
      </c>
      <c r="B13" t="s">
        <v>3542</v>
      </c>
      <c r="C13" t="s">
        <v>5907</v>
      </c>
      <c r="D13" s="51" t="s">
        <v>5908</v>
      </c>
      <c r="F13" t="s">
        <v>3152</v>
      </c>
      <c r="G13" t="s">
        <v>5850</v>
      </c>
      <c r="H13" t="s">
        <v>5909</v>
      </c>
      <c r="I13" t="s">
        <v>5910</v>
      </c>
      <c r="J13" t="s">
        <v>5911</v>
      </c>
      <c r="K13" t="s">
        <v>5912</v>
      </c>
      <c r="L13" t="s">
        <v>3542</v>
      </c>
    </row>
    <row r="14" spans="1:12" hidden="1" x14ac:dyDescent="0.25">
      <c r="A14" t="s">
        <v>2907</v>
      </c>
      <c r="B14" t="s">
        <v>3551</v>
      </c>
      <c r="C14" t="s">
        <v>30</v>
      </c>
      <c r="D14" s="51" t="s">
        <v>30</v>
      </c>
      <c r="F14" t="s">
        <v>3152</v>
      </c>
      <c r="G14" t="s">
        <v>3552</v>
      </c>
      <c r="H14" t="s">
        <v>3553</v>
      </c>
      <c r="I14" t="s">
        <v>3554</v>
      </c>
      <c r="J14" t="s">
        <v>3555</v>
      </c>
      <c r="K14" t="s">
        <v>3556</v>
      </c>
      <c r="L14" t="s">
        <v>3542</v>
      </c>
    </row>
    <row r="15" spans="1:12" ht="45" hidden="1" x14ac:dyDescent="0.25">
      <c r="A15" t="s">
        <v>1436</v>
      </c>
      <c r="B15" t="s">
        <v>3542</v>
      </c>
      <c r="C15" t="s">
        <v>1435</v>
      </c>
      <c r="D15" s="51" t="s">
        <v>3012</v>
      </c>
      <c r="E15" s="1" t="s">
        <v>154</v>
      </c>
      <c r="F15" t="s">
        <v>3153</v>
      </c>
      <c r="G15" t="s">
        <v>3552</v>
      </c>
      <c r="H15" t="s">
        <v>3557</v>
      </c>
      <c r="I15" t="s">
        <v>3558</v>
      </c>
      <c r="J15" t="s">
        <v>3559</v>
      </c>
      <c r="K15" t="s">
        <v>3560</v>
      </c>
      <c r="L15" t="s">
        <v>3542</v>
      </c>
    </row>
    <row r="16" spans="1:12" ht="60" hidden="1" x14ac:dyDescent="0.25">
      <c r="A16" t="s">
        <v>984</v>
      </c>
      <c r="B16" t="s">
        <v>3542</v>
      </c>
      <c r="C16" t="s">
        <v>983</v>
      </c>
      <c r="D16" s="51" t="s">
        <v>3013</v>
      </c>
      <c r="E16" s="1" t="s">
        <v>988</v>
      </c>
      <c r="F16" t="s">
        <v>3153</v>
      </c>
      <c r="G16" t="s">
        <v>3552</v>
      </c>
      <c r="H16" t="s">
        <v>3561</v>
      </c>
      <c r="I16" t="s">
        <v>3562</v>
      </c>
      <c r="J16" t="s">
        <v>3563</v>
      </c>
      <c r="K16" t="s">
        <v>3564</v>
      </c>
      <c r="L16" t="s">
        <v>3542</v>
      </c>
    </row>
    <row r="17" spans="1:12" x14ac:dyDescent="0.25">
      <c r="A17" t="s">
        <v>2695</v>
      </c>
      <c r="B17" t="s">
        <v>3565</v>
      </c>
      <c r="C17" t="s">
        <v>30</v>
      </c>
      <c r="D17" s="51" t="s">
        <v>30</v>
      </c>
      <c r="F17" t="s">
        <v>3154</v>
      </c>
      <c r="G17" t="s">
        <v>3552</v>
      </c>
      <c r="H17" t="s">
        <v>3566</v>
      </c>
      <c r="I17" t="s">
        <v>3567</v>
      </c>
      <c r="J17" t="s">
        <v>3568</v>
      </c>
      <c r="K17" t="s">
        <v>3569</v>
      </c>
      <c r="L17" t="s">
        <v>3542</v>
      </c>
    </row>
    <row r="18" spans="1:12" hidden="1" x14ac:dyDescent="0.25">
      <c r="A18" t="s">
        <v>2908</v>
      </c>
      <c r="B18" t="s">
        <v>1227</v>
      </c>
      <c r="C18" t="s">
        <v>30</v>
      </c>
      <c r="D18" s="51" t="s">
        <v>30</v>
      </c>
      <c r="F18" t="s">
        <v>3152</v>
      </c>
      <c r="G18" t="s">
        <v>3570</v>
      </c>
      <c r="H18" t="s">
        <v>3571</v>
      </c>
      <c r="I18" t="s">
        <v>3572</v>
      </c>
      <c r="J18" t="s">
        <v>3573</v>
      </c>
      <c r="K18" t="s">
        <v>3574</v>
      </c>
      <c r="L18" t="s">
        <v>3542</v>
      </c>
    </row>
    <row r="19" spans="1:12" ht="60" x14ac:dyDescent="0.25">
      <c r="A19" t="s">
        <v>2909</v>
      </c>
      <c r="B19" t="s">
        <v>3575</v>
      </c>
      <c r="C19" t="s">
        <v>2293</v>
      </c>
      <c r="D19" s="51" t="s">
        <v>3014</v>
      </c>
      <c r="E19" s="1" t="s">
        <v>10610</v>
      </c>
      <c r="F19" t="s">
        <v>3155</v>
      </c>
      <c r="G19" t="s">
        <v>3576</v>
      </c>
      <c r="H19" t="s">
        <v>3577</v>
      </c>
      <c r="I19" t="s">
        <v>3578</v>
      </c>
      <c r="J19" t="s">
        <v>3579</v>
      </c>
      <c r="K19" t="s">
        <v>5913</v>
      </c>
      <c r="L19" t="s">
        <v>3542</v>
      </c>
    </row>
    <row r="20" spans="1:12" x14ac:dyDescent="0.25">
      <c r="A20" t="s">
        <v>2910</v>
      </c>
      <c r="B20" t="s">
        <v>3580</v>
      </c>
      <c r="C20" t="s">
        <v>30</v>
      </c>
      <c r="D20" s="51" t="s">
        <v>30</v>
      </c>
      <c r="F20" t="s">
        <v>3154</v>
      </c>
      <c r="G20" t="s">
        <v>3576</v>
      </c>
      <c r="H20" t="s">
        <v>3581</v>
      </c>
      <c r="I20" t="s">
        <v>3582</v>
      </c>
      <c r="J20" t="s">
        <v>3583</v>
      </c>
      <c r="K20" t="s">
        <v>3584</v>
      </c>
      <c r="L20" t="s">
        <v>3542</v>
      </c>
    </row>
    <row r="21" spans="1:12" hidden="1" x14ac:dyDescent="0.25">
      <c r="A21" t="s">
        <v>2911</v>
      </c>
      <c r="B21" t="s">
        <v>3542</v>
      </c>
      <c r="C21" t="s">
        <v>30</v>
      </c>
      <c r="D21" s="51" t="s">
        <v>30</v>
      </c>
      <c r="F21" t="s">
        <v>3156</v>
      </c>
      <c r="G21" t="s">
        <v>3576</v>
      </c>
      <c r="H21" t="s">
        <v>3585</v>
      </c>
      <c r="I21" t="s">
        <v>3586</v>
      </c>
      <c r="J21" t="s">
        <v>3587</v>
      </c>
      <c r="K21" t="s">
        <v>3588</v>
      </c>
      <c r="L21" t="s">
        <v>3542</v>
      </c>
    </row>
    <row r="22" spans="1:12" ht="45" hidden="1" x14ac:dyDescent="0.25">
      <c r="A22" t="s">
        <v>2914</v>
      </c>
      <c r="B22" t="s">
        <v>3542</v>
      </c>
      <c r="C22" t="s">
        <v>30</v>
      </c>
      <c r="D22" s="51" t="s">
        <v>3017</v>
      </c>
      <c r="E22" s="1" t="s">
        <v>10639</v>
      </c>
      <c r="F22" t="s">
        <v>3156</v>
      </c>
      <c r="G22" t="s">
        <v>3576</v>
      </c>
      <c r="H22" t="s">
        <v>3585</v>
      </c>
      <c r="I22" t="s">
        <v>3586</v>
      </c>
      <c r="J22" t="s">
        <v>3587</v>
      </c>
      <c r="K22" t="s">
        <v>3588</v>
      </c>
      <c r="L22" t="s">
        <v>3542</v>
      </c>
    </row>
    <row r="23" spans="1:12" ht="45" hidden="1" x14ac:dyDescent="0.25">
      <c r="A23" t="s">
        <v>2913</v>
      </c>
      <c r="B23" t="s">
        <v>3542</v>
      </c>
      <c r="C23" t="s">
        <v>1203</v>
      </c>
      <c r="D23" s="51" t="s">
        <v>3016</v>
      </c>
      <c r="E23" s="1" t="s">
        <v>10639</v>
      </c>
      <c r="F23" t="s">
        <v>3156</v>
      </c>
      <c r="G23" t="s">
        <v>3576</v>
      </c>
      <c r="H23" t="s">
        <v>3585</v>
      </c>
      <c r="I23" t="s">
        <v>3586</v>
      </c>
      <c r="J23" t="s">
        <v>3587</v>
      </c>
      <c r="K23" t="s">
        <v>3588</v>
      </c>
      <c r="L23" t="s">
        <v>3542</v>
      </c>
    </row>
    <row r="24" spans="1:12" ht="60" hidden="1" x14ac:dyDescent="0.25">
      <c r="A24" t="s">
        <v>2912</v>
      </c>
      <c r="B24" t="s">
        <v>3542</v>
      </c>
      <c r="C24" t="s">
        <v>1167</v>
      </c>
      <c r="D24" s="51" t="s">
        <v>3015</v>
      </c>
      <c r="E24" s="1" t="s">
        <v>10640</v>
      </c>
      <c r="F24" t="s">
        <v>3156</v>
      </c>
      <c r="G24" t="s">
        <v>3576</v>
      </c>
      <c r="H24" t="s">
        <v>3585</v>
      </c>
      <c r="I24" t="s">
        <v>3586</v>
      </c>
      <c r="J24" t="s">
        <v>3587</v>
      </c>
      <c r="K24" t="s">
        <v>3588</v>
      </c>
      <c r="L24" t="s">
        <v>3542</v>
      </c>
    </row>
    <row r="25" spans="1:12" x14ac:dyDescent="0.25">
      <c r="A25" t="s">
        <v>2915</v>
      </c>
      <c r="B25" t="s">
        <v>3542</v>
      </c>
      <c r="C25" t="s">
        <v>3018</v>
      </c>
      <c r="D25" s="51" t="s">
        <v>3019</v>
      </c>
      <c r="F25" t="s">
        <v>3154</v>
      </c>
      <c r="G25" t="s">
        <v>3576</v>
      </c>
      <c r="H25" t="s">
        <v>3589</v>
      </c>
      <c r="I25" t="s">
        <v>3590</v>
      </c>
      <c r="J25" t="s">
        <v>3591</v>
      </c>
      <c r="K25" t="s">
        <v>3592</v>
      </c>
      <c r="L25" t="s">
        <v>3542</v>
      </c>
    </row>
    <row r="26" spans="1:12" ht="90" hidden="1" x14ac:dyDescent="0.25">
      <c r="A26" t="s">
        <v>2916</v>
      </c>
      <c r="B26" t="s">
        <v>3542</v>
      </c>
      <c r="C26" t="s">
        <v>1335</v>
      </c>
      <c r="D26" s="51" t="s">
        <v>3020</v>
      </c>
      <c r="E26" s="1" t="s">
        <v>1339</v>
      </c>
      <c r="F26" t="s">
        <v>3157</v>
      </c>
      <c r="G26" t="s">
        <v>3593</v>
      </c>
      <c r="H26" t="s">
        <v>3594</v>
      </c>
      <c r="I26" t="s">
        <v>3595</v>
      </c>
      <c r="J26" t="s">
        <v>3596</v>
      </c>
      <c r="K26" t="s">
        <v>3597</v>
      </c>
      <c r="L26" t="s">
        <v>3542</v>
      </c>
    </row>
    <row r="27" spans="1:12" ht="45" hidden="1" x14ac:dyDescent="0.25">
      <c r="A27" t="s">
        <v>404</v>
      </c>
      <c r="B27" t="s">
        <v>3542</v>
      </c>
      <c r="C27" t="s">
        <v>403</v>
      </c>
      <c r="D27" s="51" t="s">
        <v>3021</v>
      </c>
      <c r="E27" s="1" t="s">
        <v>407</v>
      </c>
      <c r="F27" t="s">
        <v>3158</v>
      </c>
      <c r="G27" t="s">
        <v>3598</v>
      </c>
      <c r="H27" t="s">
        <v>3599</v>
      </c>
      <c r="I27" t="s">
        <v>3600</v>
      </c>
      <c r="J27" t="s">
        <v>3601</v>
      </c>
      <c r="K27" t="s">
        <v>3602</v>
      </c>
      <c r="L27" t="s">
        <v>3542</v>
      </c>
    </row>
    <row r="28" spans="1:12" hidden="1" x14ac:dyDescent="0.25">
      <c r="A28" t="s">
        <v>2917</v>
      </c>
      <c r="B28" t="s">
        <v>3542</v>
      </c>
      <c r="C28" t="s">
        <v>1292</v>
      </c>
      <c r="D28" s="51" t="s">
        <v>3022</v>
      </c>
      <c r="F28" t="s">
        <v>3152</v>
      </c>
      <c r="G28" t="s">
        <v>3598</v>
      </c>
      <c r="H28" t="s">
        <v>3603</v>
      </c>
      <c r="I28" t="s">
        <v>3604</v>
      </c>
      <c r="J28" t="s">
        <v>3605</v>
      </c>
      <c r="K28" t="s">
        <v>3606</v>
      </c>
      <c r="L28" t="s">
        <v>3542</v>
      </c>
    </row>
    <row r="29" spans="1:12" hidden="1" x14ac:dyDescent="0.25">
      <c r="A29" t="s">
        <v>2918</v>
      </c>
      <c r="B29" t="s">
        <v>3542</v>
      </c>
      <c r="C29" t="s">
        <v>1236</v>
      </c>
      <c r="D29" s="51" t="s">
        <v>3023</v>
      </c>
      <c r="F29" t="s">
        <v>3152</v>
      </c>
      <c r="G29" t="s">
        <v>3598</v>
      </c>
      <c r="H29" t="s">
        <v>3607</v>
      </c>
      <c r="I29" t="s">
        <v>3608</v>
      </c>
      <c r="J29" t="s">
        <v>3609</v>
      </c>
      <c r="K29" t="s">
        <v>3610</v>
      </c>
      <c r="L29" t="s">
        <v>3542</v>
      </c>
    </row>
    <row r="30" spans="1:12" ht="105" hidden="1" x14ac:dyDescent="0.25">
      <c r="A30" t="s">
        <v>2919</v>
      </c>
      <c r="B30" t="s">
        <v>3542</v>
      </c>
      <c r="C30" t="s">
        <v>2833</v>
      </c>
      <c r="D30" s="51" t="s">
        <v>3024</v>
      </c>
      <c r="E30" s="1" t="s">
        <v>10641</v>
      </c>
      <c r="F30" t="s">
        <v>3159</v>
      </c>
      <c r="G30" t="s">
        <v>3598</v>
      </c>
      <c r="H30" t="s">
        <v>3611</v>
      </c>
      <c r="I30" t="s">
        <v>3612</v>
      </c>
      <c r="J30" t="s">
        <v>3613</v>
      </c>
      <c r="K30" t="s">
        <v>3614</v>
      </c>
      <c r="L30" t="s">
        <v>10642</v>
      </c>
    </row>
    <row r="31" spans="1:12" hidden="1" x14ac:dyDescent="0.25">
      <c r="A31" t="s">
        <v>2920</v>
      </c>
      <c r="B31" t="s">
        <v>3542</v>
      </c>
      <c r="C31" t="s">
        <v>30</v>
      </c>
      <c r="D31" s="51" t="s">
        <v>30</v>
      </c>
      <c r="F31" t="s">
        <v>3156</v>
      </c>
      <c r="G31" t="s">
        <v>3598</v>
      </c>
      <c r="H31" t="s">
        <v>3615</v>
      </c>
      <c r="I31" t="s">
        <v>3616</v>
      </c>
      <c r="J31" t="s">
        <v>3617</v>
      </c>
      <c r="K31" t="s">
        <v>3618</v>
      </c>
      <c r="L31" t="s">
        <v>3542</v>
      </c>
    </row>
    <row r="32" spans="1:12" ht="105" hidden="1" x14ac:dyDescent="0.25">
      <c r="A32" t="s">
        <v>1312</v>
      </c>
      <c r="B32" t="s">
        <v>3542</v>
      </c>
      <c r="C32" t="s">
        <v>30</v>
      </c>
      <c r="D32" s="51" t="s">
        <v>3025</v>
      </c>
      <c r="E32" s="1" t="s">
        <v>10644</v>
      </c>
      <c r="F32" t="s">
        <v>3156</v>
      </c>
      <c r="G32" t="s">
        <v>3598</v>
      </c>
      <c r="H32" t="s">
        <v>3615</v>
      </c>
      <c r="I32" t="s">
        <v>3616</v>
      </c>
      <c r="J32" t="s">
        <v>3617</v>
      </c>
      <c r="K32" t="s">
        <v>3618</v>
      </c>
      <c r="L32" t="s">
        <v>10643</v>
      </c>
    </row>
    <row r="33" spans="1:12" ht="105" hidden="1" x14ac:dyDescent="0.25">
      <c r="A33" t="s">
        <v>2921</v>
      </c>
      <c r="B33" t="s">
        <v>3542</v>
      </c>
      <c r="C33" t="s">
        <v>1259</v>
      </c>
      <c r="D33" s="51" t="s">
        <v>3026</v>
      </c>
      <c r="E33" s="1" t="s">
        <v>10644</v>
      </c>
      <c r="F33" t="s">
        <v>3156</v>
      </c>
      <c r="G33" t="s">
        <v>3598</v>
      </c>
      <c r="H33" t="s">
        <v>3615</v>
      </c>
      <c r="I33" t="s">
        <v>3616</v>
      </c>
      <c r="J33" t="s">
        <v>3617</v>
      </c>
      <c r="K33" t="s">
        <v>3618</v>
      </c>
      <c r="L33" t="s">
        <v>10643</v>
      </c>
    </row>
    <row r="34" spans="1:12" ht="105" hidden="1" x14ac:dyDescent="0.25">
      <c r="A34" t="s">
        <v>2922</v>
      </c>
      <c r="B34" t="s">
        <v>3542</v>
      </c>
      <c r="C34" t="s">
        <v>30</v>
      </c>
      <c r="D34" s="51" t="s">
        <v>3027</v>
      </c>
      <c r="E34" s="1" t="s">
        <v>10644</v>
      </c>
      <c r="F34" t="s">
        <v>3156</v>
      </c>
      <c r="G34" t="s">
        <v>3598</v>
      </c>
      <c r="H34" t="s">
        <v>3615</v>
      </c>
      <c r="I34" t="s">
        <v>3616</v>
      </c>
      <c r="J34" t="s">
        <v>3617</v>
      </c>
      <c r="K34" t="s">
        <v>3618</v>
      </c>
      <c r="L34" t="s">
        <v>10643</v>
      </c>
    </row>
    <row r="35" spans="1:12" hidden="1" x14ac:dyDescent="0.25">
      <c r="A35" t="s">
        <v>2923</v>
      </c>
      <c r="B35" t="s">
        <v>3619</v>
      </c>
      <c r="C35" t="s">
        <v>30</v>
      </c>
      <c r="D35" s="51" t="s">
        <v>30</v>
      </c>
      <c r="F35" t="s">
        <v>3159</v>
      </c>
      <c r="G35" t="s">
        <v>3620</v>
      </c>
      <c r="H35" t="s">
        <v>3621</v>
      </c>
      <c r="I35" t="s">
        <v>3622</v>
      </c>
      <c r="J35" t="s">
        <v>3623</v>
      </c>
      <c r="K35" t="s">
        <v>3624</v>
      </c>
      <c r="L35" t="s">
        <v>3542</v>
      </c>
    </row>
    <row r="36" spans="1:12" hidden="1" x14ac:dyDescent="0.25">
      <c r="A36" t="s">
        <v>2924</v>
      </c>
      <c r="B36" t="s">
        <v>3542</v>
      </c>
      <c r="C36" t="s">
        <v>3028</v>
      </c>
      <c r="D36" s="51" t="s">
        <v>3029</v>
      </c>
      <c r="F36" t="s">
        <v>3159</v>
      </c>
      <c r="G36" t="s">
        <v>3620</v>
      </c>
      <c r="H36" t="s">
        <v>3621</v>
      </c>
      <c r="I36" t="s">
        <v>3622</v>
      </c>
      <c r="J36" t="s">
        <v>3623</v>
      </c>
      <c r="K36" t="s">
        <v>3624</v>
      </c>
      <c r="L36" t="s">
        <v>3542</v>
      </c>
    </row>
    <row r="37" spans="1:12" hidden="1" x14ac:dyDescent="0.25">
      <c r="A37" t="s">
        <v>2925</v>
      </c>
      <c r="B37" t="s">
        <v>3542</v>
      </c>
      <c r="C37" t="s">
        <v>3030</v>
      </c>
      <c r="D37" s="51" t="s">
        <v>3031</v>
      </c>
      <c r="F37" t="s">
        <v>3159</v>
      </c>
      <c r="G37" t="s">
        <v>3620</v>
      </c>
      <c r="H37" t="s">
        <v>3621</v>
      </c>
      <c r="I37" t="s">
        <v>3622</v>
      </c>
      <c r="J37" t="s">
        <v>3623</v>
      </c>
      <c r="K37" t="s">
        <v>3624</v>
      </c>
      <c r="L37" t="s">
        <v>3542</v>
      </c>
    </row>
    <row r="38" spans="1:12" hidden="1" x14ac:dyDescent="0.25">
      <c r="A38" t="s">
        <v>2926</v>
      </c>
      <c r="B38" t="s">
        <v>3625</v>
      </c>
      <c r="C38" t="s">
        <v>30</v>
      </c>
      <c r="D38" s="51" t="s">
        <v>30</v>
      </c>
      <c r="F38" t="s">
        <v>3152</v>
      </c>
      <c r="G38" t="s">
        <v>3620</v>
      </c>
      <c r="H38" t="s">
        <v>3626</v>
      </c>
      <c r="I38" t="s">
        <v>3542</v>
      </c>
      <c r="J38" t="s">
        <v>3627</v>
      </c>
      <c r="K38" t="s">
        <v>3628</v>
      </c>
      <c r="L38" t="s">
        <v>3542</v>
      </c>
    </row>
    <row r="39" spans="1:12" hidden="1" x14ac:dyDescent="0.25">
      <c r="A39" t="s">
        <v>2927</v>
      </c>
      <c r="B39" t="s">
        <v>3542</v>
      </c>
      <c r="C39" t="s">
        <v>30</v>
      </c>
      <c r="D39" s="51" t="s">
        <v>30</v>
      </c>
      <c r="F39" t="s">
        <v>3152</v>
      </c>
      <c r="G39" t="s">
        <v>3620</v>
      </c>
      <c r="H39" t="s">
        <v>3626</v>
      </c>
      <c r="I39" t="s">
        <v>3542</v>
      </c>
      <c r="J39" t="s">
        <v>3627</v>
      </c>
      <c r="K39" t="s">
        <v>3628</v>
      </c>
      <c r="L39" t="s">
        <v>3542</v>
      </c>
    </row>
    <row r="40" spans="1:12" hidden="1" x14ac:dyDescent="0.25">
      <c r="A40" t="s">
        <v>2928</v>
      </c>
      <c r="B40" t="s">
        <v>3542</v>
      </c>
      <c r="C40" t="s">
        <v>30</v>
      </c>
      <c r="D40" s="51" t="s">
        <v>30</v>
      </c>
      <c r="F40" t="s">
        <v>3152</v>
      </c>
      <c r="G40" t="s">
        <v>3620</v>
      </c>
      <c r="H40" t="s">
        <v>3626</v>
      </c>
      <c r="I40" t="s">
        <v>3542</v>
      </c>
      <c r="J40" t="s">
        <v>3627</v>
      </c>
      <c r="K40" t="s">
        <v>3628</v>
      </c>
      <c r="L40" t="s">
        <v>3542</v>
      </c>
    </row>
    <row r="41" spans="1:12" hidden="1" x14ac:dyDescent="0.25">
      <c r="A41" t="s">
        <v>2929</v>
      </c>
      <c r="B41" t="s">
        <v>3542</v>
      </c>
      <c r="C41" t="s">
        <v>1061</v>
      </c>
      <c r="D41" s="51" t="s">
        <v>3032</v>
      </c>
      <c r="F41" t="s">
        <v>3160</v>
      </c>
      <c r="G41" t="s">
        <v>3629</v>
      </c>
      <c r="H41" t="s">
        <v>3630</v>
      </c>
      <c r="I41" t="s">
        <v>3631</v>
      </c>
      <c r="J41" t="s">
        <v>3632</v>
      </c>
      <c r="K41" t="s">
        <v>3633</v>
      </c>
      <c r="L41" t="s">
        <v>3542</v>
      </c>
    </row>
    <row r="42" spans="1:12" hidden="1" x14ac:dyDescent="0.25">
      <c r="A42" t="s">
        <v>2930</v>
      </c>
      <c r="B42" t="s">
        <v>3542</v>
      </c>
      <c r="C42" t="s">
        <v>1288</v>
      </c>
      <c r="D42" s="51" t="s">
        <v>3033</v>
      </c>
      <c r="F42" t="s">
        <v>3160</v>
      </c>
      <c r="G42" t="s">
        <v>3629</v>
      </c>
      <c r="H42" t="s">
        <v>3634</v>
      </c>
      <c r="I42" t="s">
        <v>3635</v>
      </c>
      <c r="J42" t="s">
        <v>3636</v>
      </c>
      <c r="K42" t="s">
        <v>3637</v>
      </c>
      <c r="L42" t="s">
        <v>3542</v>
      </c>
    </row>
    <row r="43" spans="1:12" hidden="1" x14ac:dyDescent="0.25">
      <c r="A43" t="s">
        <v>2931</v>
      </c>
      <c r="B43" t="s">
        <v>3542</v>
      </c>
      <c r="C43" t="s">
        <v>879</v>
      </c>
      <c r="D43" s="51" t="s">
        <v>3034</v>
      </c>
      <c r="E43" t="s">
        <v>880</v>
      </c>
      <c r="F43" t="s">
        <v>3159</v>
      </c>
      <c r="G43" t="s">
        <v>3629</v>
      </c>
      <c r="H43" t="s">
        <v>3638</v>
      </c>
      <c r="I43" t="s">
        <v>3639</v>
      </c>
      <c r="J43" t="s">
        <v>3640</v>
      </c>
      <c r="K43" t="s">
        <v>3641</v>
      </c>
      <c r="L43" t="s">
        <v>3542</v>
      </c>
    </row>
    <row r="44" spans="1:12" hidden="1" x14ac:dyDescent="0.25">
      <c r="A44" t="s">
        <v>2932</v>
      </c>
      <c r="B44" t="s">
        <v>3542</v>
      </c>
      <c r="C44" t="s">
        <v>30</v>
      </c>
      <c r="D44" s="51" t="s">
        <v>30</v>
      </c>
      <c r="F44" t="s">
        <v>3159</v>
      </c>
      <c r="G44" t="s">
        <v>3629</v>
      </c>
      <c r="H44" t="s">
        <v>3642</v>
      </c>
      <c r="I44" t="s">
        <v>3643</v>
      </c>
      <c r="J44" t="s">
        <v>3644</v>
      </c>
      <c r="K44" t="s">
        <v>3645</v>
      </c>
      <c r="L44" t="s">
        <v>3542</v>
      </c>
    </row>
    <row r="45" spans="1:12" ht="12" hidden="1" customHeight="1" x14ac:dyDescent="0.25">
      <c r="A45" t="s">
        <v>2004</v>
      </c>
      <c r="B45" t="s">
        <v>3542</v>
      </c>
      <c r="C45" t="s">
        <v>2003</v>
      </c>
      <c r="D45" s="51" t="s">
        <v>3035</v>
      </c>
      <c r="E45" t="s">
        <v>59</v>
      </c>
      <c r="F45" t="s">
        <v>3159</v>
      </c>
      <c r="G45" t="s">
        <v>3646</v>
      </c>
      <c r="H45" t="s">
        <v>3647</v>
      </c>
      <c r="I45" t="s">
        <v>3648</v>
      </c>
      <c r="J45" t="s">
        <v>3649</v>
      </c>
      <c r="K45" t="s">
        <v>3650</v>
      </c>
      <c r="L45" t="s">
        <v>3542</v>
      </c>
    </row>
    <row r="46" spans="1:12" hidden="1" x14ac:dyDescent="0.25">
      <c r="A46" t="s">
        <v>2933</v>
      </c>
      <c r="B46" t="s">
        <v>3542</v>
      </c>
      <c r="C46" t="s">
        <v>30</v>
      </c>
      <c r="D46" s="51" t="s">
        <v>30</v>
      </c>
      <c r="F46" t="s">
        <v>3159</v>
      </c>
      <c r="G46" t="s">
        <v>3646</v>
      </c>
      <c r="H46" t="s">
        <v>3651</v>
      </c>
      <c r="I46" t="s">
        <v>3652</v>
      </c>
      <c r="J46" t="s">
        <v>3653</v>
      </c>
      <c r="K46" t="s">
        <v>3654</v>
      </c>
      <c r="L46" t="s">
        <v>3542</v>
      </c>
    </row>
    <row r="47" spans="1:12" ht="75" hidden="1" x14ac:dyDescent="0.25">
      <c r="A47" t="s">
        <v>2934</v>
      </c>
      <c r="B47" t="s">
        <v>3542</v>
      </c>
      <c r="C47" t="s">
        <v>867</v>
      </c>
      <c r="D47" s="51" t="s">
        <v>3036</v>
      </c>
      <c r="E47" s="1" t="s">
        <v>192</v>
      </c>
      <c r="F47" t="s">
        <v>3159</v>
      </c>
      <c r="G47" t="s">
        <v>3646</v>
      </c>
      <c r="H47" t="s">
        <v>3651</v>
      </c>
      <c r="I47" t="s">
        <v>3652</v>
      </c>
      <c r="J47" t="s">
        <v>3653</v>
      </c>
      <c r="K47" t="s">
        <v>3654</v>
      </c>
      <c r="L47" t="s">
        <v>3542</v>
      </c>
    </row>
    <row r="48" spans="1:12" ht="75" hidden="1" x14ac:dyDescent="0.25">
      <c r="A48" t="s">
        <v>2935</v>
      </c>
      <c r="B48" t="s">
        <v>3542</v>
      </c>
      <c r="C48" t="s">
        <v>378</v>
      </c>
      <c r="D48" s="51" t="s">
        <v>3037</v>
      </c>
      <c r="E48" s="1" t="s">
        <v>192</v>
      </c>
      <c r="F48" t="s">
        <v>3159</v>
      </c>
      <c r="G48" t="s">
        <v>3646</v>
      </c>
      <c r="H48" t="s">
        <v>3651</v>
      </c>
      <c r="I48" t="s">
        <v>3652</v>
      </c>
      <c r="J48" t="s">
        <v>3653</v>
      </c>
      <c r="K48" t="s">
        <v>3654</v>
      </c>
      <c r="L48" t="s">
        <v>3542</v>
      </c>
    </row>
    <row r="49" spans="1:12" ht="75" hidden="1" x14ac:dyDescent="0.25">
      <c r="A49" t="s">
        <v>2936</v>
      </c>
      <c r="B49" t="s">
        <v>3542</v>
      </c>
      <c r="C49" t="s">
        <v>2202</v>
      </c>
      <c r="D49" s="51" t="s">
        <v>3038</v>
      </c>
      <c r="E49" s="1" t="s">
        <v>192</v>
      </c>
      <c r="F49" t="s">
        <v>3159</v>
      </c>
      <c r="G49" t="s">
        <v>3646</v>
      </c>
      <c r="H49" t="s">
        <v>3655</v>
      </c>
      <c r="I49" t="s">
        <v>3656</v>
      </c>
      <c r="J49" t="s">
        <v>3657</v>
      </c>
      <c r="K49" t="s">
        <v>3658</v>
      </c>
      <c r="L49" t="s">
        <v>3542</v>
      </c>
    </row>
    <row r="50" spans="1:12" hidden="1" x14ac:dyDescent="0.25">
      <c r="A50" t="s">
        <v>2937</v>
      </c>
      <c r="B50" t="s">
        <v>3542</v>
      </c>
      <c r="C50" t="s">
        <v>2387</v>
      </c>
      <c r="D50" s="51" t="s">
        <v>3039</v>
      </c>
      <c r="E50" s="1" t="s">
        <v>59</v>
      </c>
      <c r="F50" t="s">
        <v>3159</v>
      </c>
      <c r="G50" t="s">
        <v>3659</v>
      </c>
      <c r="H50" t="s">
        <v>3660</v>
      </c>
      <c r="I50" t="s">
        <v>3661</v>
      </c>
      <c r="J50" t="s">
        <v>3662</v>
      </c>
      <c r="K50" t="s">
        <v>3663</v>
      </c>
      <c r="L50" t="s">
        <v>3542</v>
      </c>
    </row>
    <row r="51" spans="1:12" ht="30" hidden="1" x14ac:dyDescent="0.25">
      <c r="A51" t="s">
        <v>2938</v>
      </c>
      <c r="B51" t="s">
        <v>3542</v>
      </c>
      <c r="C51" t="s">
        <v>1458</v>
      </c>
      <c r="D51" s="51" t="s">
        <v>3040</v>
      </c>
      <c r="E51" s="1" t="s">
        <v>933</v>
      </c>
      <c r="F51" t="s">
        <v>3158</v>
      </c>
      <c r="G51" t="s">
        <v>3659</v>
      </c>
      <c r="H51" t="s">
        <v>3664</v>
      </c>
      <c r="I51" t="s">
        <v>3665</v>
      </c>
      <c r="J51" t="s">
        <v>3666</v>
      </c>
      <c r="K51" t="s">
        <v>3667</v>
      </c>
      <c r="L51" t="s">
        <v>3542</v>
      </c>
    </row>
    <row r="52" spans="1:12" ht="30" hidden="1" x14ac:dyDescent="0.25">
      <c r="A52" t="s">
        <v>2939</v>
      </c>
      <c r="B52" t="s">
        <v>3542</v>
      </c>
      <c r="C52" t="s">
        <v>929</v>
      </c>
      <c r="D52" s="51" t="s">
        <v>3041</v>
      </c>
      <c r="E52" s="1" t="s">
        <v>933</v>
      </c>
      <c r="F52" t="s">
        <v>3158</v>
      </c>
      <c r="G52" t="s">
        <v>3659</v>
      </c>
      <c r="H52" t="s">
        <v>3668</v>
      </c>
      <c r="I52" t="s">
        <v>3669</v>
      </c>
      <c r="J52" t="s">
        <v>3670</v>
      </c>
      <c r="K52" t="s">
        <v>3671</v>
      </c>
      <c r="L52" t="s">
        <v>3542</v>
      </c>
    </row>
    <row r="53" spans="1:12" ht="30" hidden="1" x14ac:dyDescent="0.25">
      <c r="A53" t="s">
        <v>2940</v>
      </c>
      <c r="B53" t="s">
        <v>3542</v>
      </c>
      <c r="C53" t="s">
        <v>2790</v>
      </c>
      <c r="D53" s="51" t="s">
        <v>3042</v>
      </c>
      <c r="E53" s="1" t="s">
        <v>2793</v>
      </c>
      <c r="F53" t="s">
        <v>3159</v>
      </c>
      <c r="G53" t="s">
        <v>3659</v>
      </c>
      <c r="H53" t="s">
        <v>3672</v>
      </c>
      <c r="I53" t="s">
        <v>3673</v>
      </c>
      <c r="J53" t="s">
        <v>3674</v>
      </c>
      <c r="K53" t="s">
        <v>3675</v>
      </c>
      <c r="L53" t="s">
        <v>3542</v>
      </c>
    </row>
    <row r="54" spans="1:12" hidden="1" x14ac:dyDescent="0.25">
      <c r="A54" t="s">
        <v>2941</v>
      </c>
      <c r="B54" t="s">
        <v>3542</v>
      </c>
      <c r="C54" t="s">
        <v>1027</v>
      </c>
      <c r="D54" s="51" t="s">
        <v>3043</v>
      </c>
      <c r="E54" s="1" t="s">
        <v>1029</v>
      </c>
      <c r="F54" t="s">
        <v>3159</v>
      </c>
      <c r="G54" t="s">
        <v>3659</v>
      </c>
      <c r="H54" t="s">
        <v>3676</v>
      </c>
      <c r="I54" t="s">
        <v>3677</v>
      </c>
      <c r="J54" t="s">
        <v>3678</v>
      </c>
      <c r="K54" t="s">
        <v>3679</v>
      </c>
      <c r="L54" t="s">
        <v>3542</v>
      </c>
    </row>
    <row r="55" spans="1:12" x14ac:dyDescent="0.25">
      <c r="A55" t="s">
        <v>2942</v>
      </c>
      <c r="B55" t="s">
        <v>3680</v>
      </c>
      <c r="C55" t="s">
        <v>30</v>
      </c>
      <c r="D55" s="51" t="s">
        <v>30</v>
      </c>
      <c r="F55" t="s">
        <v>3154</v>
      </c>
      <c r="G55" t="s">
        <v>3681</v>
      </c>
      <c r="H55" t="s">
        <v>3682</v>
      </c>
      <c r="I55" t="s">
        <v>3683</v>
      </c>
      <c r="J55" t="s">
        <v>3684</v>
      </c>
      <c r="K55" t="s">
        <v>3685</v>
      </c>
      <c r="L55" t="s">
        <v>3542</v>
      </c>
    </row>
    <row r="56" spans="1:12" ht="105" hidden="1" x14ac:dyDescent="0.25">
      <c r="A56" t="s">
        <v>2943</v>
      </c>
      <c r="B56" t="s">
        <v>3542</v>
      </c>
      <c r="C56" t="s">
        <v>1280</v>
      </c>
      <c r="D56" s="51" t="s">
        <v>3044</v>
      </c>
      <c r="E56" s="1" t="s">
        <v>10635</v>
      </c>
      <c r="F56" t="s">
        <v>3156</v>
      </c>
      <c r="G56" t="s">
        <v>3681</v>
      </c>
      <c r="H56" t="s">
        <v>3686</v>
      </c>
      <c r="I56" t="s">
        <v>3687</v>
      </c>
      <c r="J56" t="s">
        <v>3688</v>
      </c>
      <c r="K56" t="s">
        <v>3689</v>
      </c>
      <c r="L56" t="s">
        <v>10634</v>
      </c>
    </row>
    <row r="57" spans="1:12" ht="30" hidden="1" x14ac:dyDescent="0.25">
      <c r="A57" t="s">
        <v>2944</v>
      </c>
      <c r="B57" t="s">
        <v>3542</v>
      </c>
      <c r="C57" t="s">
        <v>687</v>
      </c>
      <c r="D57" s="51" t="s">
        <v>3046</v>
      </c>
      <c r="E57" s="1" t="s">
        <v>691</v>
      </c>
      <c r="F57" t="s">
        <v>3159</v>
      </c>
      <c r="G57" t="s">
        <v>3681</v>
      </c>
      <c r="H57" t="s">
        <v>3690</v>
      </c>
      <c r="I57" t="s">
        <v>3691</v>
      </c>
      <c r="J57" t="s">
        <v>3692</v>
      </c>
      <c r="K57" t="s">
        <v>3693</v>
      </c>
      <c r="L57" t="s">
        <v>3542</v>
      </c>
    </row>
    <row r="58" spans="1:12" ht="105" hidden="1" x14ac:dyDescent="0.25">
      <c r="A58" t="s">
        <v>2945</v>
      </c>
      <c r="B58" t="s">
        <v>3542</v>
      </c>
      <c r="C58" t="s">
        <v>1194</v>
      </c>
      <c r="D58" s="51" t="s">
        <v>3047</v>
      </c>
      <c r="E58" s="1" t="s">
        <v>10635</v>
      </c>
      <c r="F58" t="s">
        <v>3156</v>
      </c>
      <c r="G58" t="s">
        <v>3681</v>
      </c>
      <c r="H58" t="s">
        <v>3694</v>
      </c>
      <c r="I58" t="s">
        <v>3695</v>
      </c>
      <c r="J58" t="s">
        <v>3696</v>
      </c>
      <c r="K58" t="s">
        <v>3697</v>
      </c>
      <c r="L58" t="s">
        <v>10634</v>
      </c>
    </row>
    <row r="59" spans="1:12" ht="30" hidden="1" x14ac:dyDescent="0.25">
      <c r="A59" t="s">
        <v>2394</v>
      </c>
      <c r="B59" t="s">
        <v>3542</v>
      </c>
      <c r="C59" t="s">
        <v>2393</v>
      </c>
      <c r="D59" s="51" t="s">
        <v>3048</v>
      </c>
      <c r="E59" s="1" t="s">
        <v>691</v>
      </c>
      <c r="F59" t="s">
        <v>3159</v>
      </c>
      <c r="G59" t="s">
        <v>3698</v>
      </c>
      <c r="H59" t="s">
        <v>3699</v>
      </c>
      <c r="I59" t="s">
        <v>3700</v>
      </c>
      <c r="J59" t="s">
        <v>3701</v>
      </c>
      <c r="K59" t="s">
        <v>3702</v>
      </c>
      <c r="L59" t="s">
        <v>3542</v>
      </c>
    </row>
    <row r="60" spans="1:12" ht="45" hidden="1" x14ac:dyDescent="0.25">
      <c r="A60" t="s">
        <v>1602</v>
      </c>
      <c r="B60" t="s">
        <v>3542</v>
      </c>
      <c r="C60" t="s">
        <v>1601</v>
      </c>
      <c r="D60" s="51" t="s">
        <v>3049</v>
      </c>
      <c r="E60" s="1" t="s">
        <v>1604</v>
      </c>
      <c r="F60" t="s">
        <v>3159</v>
      </c>
      <c r="G60" t="s">
        <v>3698</v>
      </c>
      <c r="H60" t="s">
        <v>3703</v>
      </c>
      <c r="I60" t="s">
        <v>3704</v>
      </c>
      <c r="J60" t="s">
        <v>3705</v>
      </c>
      <c r="K60" t="s">
        <v>3706</v>
      </c>
      <c r="L60" t="s">
        <v>3542</v>
      </c>
    </row>
    <row r="61" spans="1:12" ht="105" hidden="1" x14ac:dyDescent="0.25">
      <c r="A61" t="s">
        <v>2946</v>
      </c>
      <c r="B61" t="s">
        <v>3542</v>
      </c>
      <c r="C61" t="s">
        <v>252</v>
      </c>
      <c r="D61" s="51" t="s">
        <v>3050</v>
      </c>
      <c r="E61" s="1" t="s">
        <v>10618</v>
      </c>
      <c r="F61" t="s">
        <v>3159</v>
      </c>
      <c r="G61" t="s">
        <v>3698</v>
      </c>
      <c r="H61" t="s">
        <v>3707</v>
      </c>
      <c r="I61" t="s">
        <v>3708</v>
      </c>
      <c r="J61" t="s">
        <v>3709</v>
      </c>
      <c r="K61" t="s">
        <v>3710</v>
      </c>
      <c r="L61" t="s">
        <v>3542</v>
      </c>
    </row>
    <row r="62" spans="1:12" ht="60" hidden="1" x14ac:dyDescent="0.25">
      <c r="A62" t="s">
        <v>2947</v>
      </c>
      <c r="B62" t="s">
        <v>3542</v>
      </c>
      <c r="C62" t="s">
        <v>833</v>
      </c>
      <c r="D62" s="51" t="s">
        <v>3051</v>
      </c>
      <c r="E62" s="1" t="s">
        <v>837</v>
      </c>
      <c r="F62" t="s">
        <v>3159</v>
      </c>
      <c r="G62" t="s">
        <v>3698</v>
      </c>
      <c r="H62" t="s">
        <v>3711</v>
      </c>
      <c r="I62" t="s">
        <v>3712</v>
      </c>
      <c r="J62" t="s">
        <v>3713</v>
      </c>
      <c r="K62" t="s">
        <v>3714</v>
      </c>
      <c r="L62" t="s">
        <v>3542</v>
      </c>
    </row>
    <row r="63" spans="1:12" ht="75" hidden="1" x14ac:dyDescent="0.25">
      <c r="A63" t="s">
        <v>2342</v>
      </c>
      <c r="B63" t="s">
        <v>3542</v>
      </c>
      <c r="C63" t="s">
        <v>2341</v>
      </c>
      <c r="D63" s="51" t="s">
        <v>3052</v>
      </c>
      <c r="E63" s="1" t="s">
        <v>2344</v>
      </c>
      <c r="F63" t="s">
        <v>3158</v>
      </c>
      <c r="G63" t="s">
        <v>3698</v>
      </c>
      <c r="H63" t="s">
        <v>3715</v>
      </c>
      <c r="I63" t="s">
        <v>3716</v>
      </c>
      <c r="J63" t="s">
        <v>3717</v>
      </c>
      <c r="K63" t="s">
        <v>3718</v>
      </c>
      <c r="L63" t="s">
        <v>3542</v>
      </c>
    </row>
    <row r="64" spans="1:12" ht="105" hidden="1" x14ac:dyDescent="0.25">
      <c r="A64" t="s">
        <v>2948</v>
      </c>
      <c r="B64" t="s">
        <v>3542</v>
      </c>
      <c r="C64" t="s">
        <v>30</v>
      </c>
      <c r="D64" s="51" t="s">
        <v>30</v>
      </c>
      <c r="E64" s="1" t="s">
        <v>170</v>
      </c>
      <c r="F64" t="s">
        <v>3161</v>
      </c>
      <c r="G64" t="s">
        <v>3698</v>
      </c>
      <c r="H64" t="s">
        <v>3719</v>
      </c>
      <c r="I64" t="s">
        <v>3720</v>
      </c>
      <c r="J64" t="s">
        <v>3721</v>
      </c>
      <c r="K64" t="s">
        <v>3722</v>
      </c>
      <c r="L64" t="s">
        <v>3542</v>
      </c>
    </row>
    <row r="65" spans="1:12" ht="120" hidden="1" x14ac:dyDescent="0.25">
      <c r="A65" t="s">
        <v>167</v>
      </c>
      <c r="B65" t="s">
        <v>3542</v>
      </c>
      <c r="C65" t="s">
        <v>166</v>
      </c>
      <c r="D65" s="51" t="s">
        <v>3053</v>
      </c>
      <c r="E65" s="1" t="s">
        <v>10645</v>
      </c>
      <c r="F65" t="s">
        <v>3161</v>
      </c>
      <c r="G65" t="s">
        <v>3698</v>
      </c>
      <c r="H65" t="s">
        <v>3719</v>
      </c>
      <c r="I65" t="s">
        <v>3720</v>
      </c>
      <c r="J65" t="s">
        <v>3721</v>
      </c>
      <c r="K65" t="s">
        <v>3722</v>
      </c>
      <c r="L65" t="s">
        <v>3542</v>
      </c>
    </row>
    <row r="66" spans="1:12" x14ac:dyDescent="0.25">
      <c r="A66" t="s">
        <v>2949</v>
      </c>
      <c r="B66" t="s">
        <v>3723</v>
      </c>
      <c r="C66" t="s">
        <v>30</v>
      </c>
      <c r="D66" s="51" t="s">
        <v>30</v>
      </c>
      <c r="F66" t="s">
        <v>3154</v>
      </c>
      <c r="G66" t="s">
        <v>3698</v>
      </c>
      <c r="H66" t="s">
        <v>3724</v>
      </c>
      <c r="I66" t="s">
        <v>3725</v>
      </c>
      <c r="J66" t="s">
        <v>3726</v>
      </c>
      <c r="K66" t="s">
        <v>3727</v>
      </c>
      <c r="L66" t="s">
        <v>3542</v>
      </c>
    </row>
    <row r="67" spans="1:12" ht="45" hidden="1" x14ac:dyDescent="0.25">
      <c r="A67" t="s">
        <v>1498</v>
      </c>
      <c r="B67" t="s">
        <v>3542</v>
      </c>
      <c r="C67" t="s">
        <v>1497</v>
      </c>
      <c r="D67" s="51" t="s">
        <v>3054</v>
      </c>
      <c r="E67" s="1" t="s">
        <v>154</v>
      </c>
      <c r="F67" t="s">
        <v>3158</v>
      </c>
      <c r="G67" t="s">
        <v>3698</v>
      </c>
      <c r="H67" t="s">
        <v>3728</v>
      </c>
      <c r="I67" t="s">
        <v>3729</v>
      </c>
      <c r="J67" t="s">
        <v>3730</v>
      </c>
      <c r="K67" t="s">
        <v>3731</v>
      </c>
      <c r="L67" t="s">
        <v>3542</v>
      </c>
    </row>
    <row r="68" spans="1:12" ht="120" hidden="1" x14ac:dyDescent="0.25">
      <c r="A68" t="s">
        <v>2950</v>
      </c>
      <c r="B68" t="s">
        <v>3542</v>
      </c>
      <c r="C68" t="s">
        <v>2757</v>
      </c>
      <c r="D68" s="51" t="s">
        <v>3055</v>
      </c>
      <c r="E68" s="1" t="s">
        <v>10646</v>
      </c>
      <c r="F68" t="s">
        <v>3158</v>
      </c>
      <c r="G68" t="s">
        <v>3698</v>
      </c>
      <c r="H68" t="s">
        <v>3732</v>
      </c>
      <c r="I68" t="s">
        <v>3733</v>
      </c>
      <c r="J68" t="s">
        <v>3734</v>
      </c>
      <c r="K68" t="s">
        <v>3735</v>
      </c>
      <c r="L68" t="s">
        <v>3542</v>
      </c>
    </row>
    <row r="69" spans="1:12" ht="75" x14ac:dyDescent="0.25">
      <c r="A69" t="s">
        <v>2951</v>
      </c>
      <c r="B69" t="s">
        <v>3736</v>
      </c>
      <c r="C69" t="s">
        <v>30</v>
      </c>
      <c r="D69" s="51" t="s">
        <v>30</v>
      </c>
      <c r="E69" s="1" t="s">
        <v>10600</v>
      </c>
      <c r="F69" t="s">
        <v>3154</v>
      </c>
      <c r="G69" t="s">
        <v>3698</v>
      </c>
      <c r="H69" t="s">
        <v>3737</v>
      </c>
      <c r="I69" t="s">
        <v>3738</v>
      </c>
      <c r="J69" t="s">
        <v>3739</v>
      </c>
      <c r="K69" t="s">
        <v>3740</v>
      </c>
      <c r="L69" t="s">
        <v>3542</v>
      </c>
    </row>
    <row r="70" spans="1:12" ht="30" hidden="1" x14ac:dyDescent="0.25">
      <c r="A70" t="s">
        <v>2952</v>
      </c>
      <c r="B70" t="s">
        <v>3542</v>
      </c>
      <c r="C70" t="s">
        <v>542</v>
      </c>
      <c r="D70" s="51" t="s">
        <v>3056</v>
      </c>
      <c r="E70" s="1" t="s">
        <v>510</v>
      </c>
      <c r="F70" t="s">
        <v>3158</v>
      </c>
      <c r="G70" t="s">
        <v>3698</v>
      </c>
      <c r="H70" t="s">
        <v>3741</v>
      </c>
      <c r="I70" t="s">
        <v>3742</v>
      </c>
      <c r="J70" t="s">
        <v>3743</v>
      </c>
      <c r="K70" t="s">
        <v>3744</v>
      </c>
      <c r="L70" t="s">
        <v>3542</v>
      </c>
    </row>
    <row r="71" spans="1:12" hidden="1" x14ac:dyDescent="0.25">
      <c r="A71" t="s">
        <v>2953</v>
      </c>
      <c r="B71" t="s">
        <v>3542</v>
      </c>
      <c r="C71" t="s">
        <v>2079</v>
      </c>
      <c r="D71" s="51" t="s">
        <v>3057</v>
      </c>
      <c r="F71" t="s">
        <v>3159</v>
      </c>
      <c r="G71" t="s">
        <v>3698</v>
      </c>
      <c r="H71" t="s">
        <v>3745</v>
      </c>
      <c r="I71" t="s">
        <v>3746</v>
      </c>
      <c r="J71" t="s">
        <v>3747</v>
      </c>
      <c r="K71" t="s">
        <v>3748</v>
      </c>
      <c r="L71" t="s">
        <v>3542</v>
      </c>
    </row>
    <row r="72" spans="1:12" hidden="1" x14ac:dyDescent="0.25">
      <c r="A72" t="s">
        <v>2954</v>
      </c>
      <c r="B72" t="s">
        <v>3542</v>
      </c>
      <c r="C72" t="s">
        <v>1340</v>
      </c>
      <c r="D72" s="51" t="s">
        <v>3058</v>
      </c>
      <c r="F72" t="s">
        <v>3159</v>
      </c>
      <c r="G72" t="s">
        <v>3698</v>
      </c>
      <c r="H72" t="s">
        <v>3749</v>
      </c>
      <c r="I72" t="s">
        <v>3750</v>
      </c>
      <c r="J72" t="s">
        <v>3751</v>
      </c>
      <c r="K72" t="s">
        <v>3752</v>
      </c>
      <c r="L72" t="s">
        <v>3542</v>
      </c>
    </row>
    <row r="73" spans="1:12" ht="30" hidden="1" x14ac:dyDescent="0.25">
      <c r="A73" t="s">
        <v>2660</v>
      </c>
      <c r="B73" t="s">
        <v>3542</v>
      </c>
      <c r="C73" t="s">
        <v>2659</v>
      </c>
      <c r="D73" s="51" t="s">
        <v>3059</v>
      </c>
      <c r="E73" s="1" t="s">
        <v>510</v>
      </c>
      <c r="F73" t="s">
        <v>3158</v>
      </c>
      <c r="G73" t="s">
        <v>3698</v>
      </c>
      <c r="H73" t="s">
        <v>3753</v>
      </c>
      <c r="I73" t="s">
        <v>3754</v>
      </c>
      <c r="J73" t="s">
        <v>3755</v>
      </c>
      <c r="K73" t="s">
        <v>3756</v>
      </c>
      <c r="L73" t="s">
        <v>3542</v>
      </c>
    </row>
    <row r="74" spans="1:12" hidden="1" x14ac:dyDescent="0.25">
      <c r="A74" t="s">
        <v>2955</v>
      </c>
      <c r="B74" t="s">
        <v>3542</v>
      </c>
      <c r="C74" t="s">
        <v>438</v>
      </c>
      <c r="D74" s="51" t="s">
        <v>3060</v>
      </c>
      <c r="F74" t="s">
        <v>3160</v>
      </c>
      <c r="G74" t="s">
        <v>3698</v>
      </c>
      <c r="H74" t="s">
        <v>3757</v>
      </c>
      <c r="I74" t="s">
        <v>3758</v>
      </c>
      <c r="J74" t="s">
        <v>3759</v>
      </c>
      <c r="K74" t="s">
        <v>3760</v>
      </c>
      <c r="L74" t="s">
        <v>3542</v>
      </c>
    </row>
    <row r="75" spans="1:12" ht="45" x14ac:dyDescent="0.25">
      <c r="A75" t="s">
        <v>2956</v>
      </c>
      <c r="B75" t="s">
        <v>3761</v>
      </c>
      <c r="C75" t="s">
        <v>30</v>
      </c>
      <c r="D75" s="51" t="s">
        <v>30</v>
      </c>
      <c r="E75" s="1" t="s">
        <v>10647</v>
      </c>
      <c r="F75" t="s">
        <v>3162</v>
      </c>
      <c r="G75" t="s">
        <v>3698</v>
      </c>
      <c r="H75" t="s">
        <v>3762</v>
      </c>
      <c r="I75" t="s">
        <v>3763</v>
      </c>
      <c r="J75" t="s">
        <v>3764</v>
      </c>
      <c r="K75" t="s">
        <v>3765</v>
      </c>
      <c r="L75" t="s">
        <v>3542</v>
      </c>
    </row>
    <row r="76" spans="1:12" ht="45" x14ac:dyDescent="0.25">
      <c r="A76" t="s">
        <v>2958</v>
      </c>
      <c r="B76" t="s">
        <v>3542</v>
      </c>
      <c r="C76" t="s">
        <v>824</v>
      </c>
      <c r="D76" s="51" t="s">
        <v>3063</v>
      </c>
      <c r="E76" s="1" t="s">
        <v>10647</v>
      </c>
      <c r="F76" t="s">
        <v>3162</v>
      </c>
      <c r="G76" t="s">
        <v>3698</v>
      </c>
      <c r="H76" t="s">
        <v>3762</v>
      </c>
      <c r="I76" t="s">
        <v>3763</v>
      </c>
      <c r="J76" t="s">
        <v>3764</v>
      </c>
      <c r="K76" t="s">
        <v>3765</v>
      </c>
      <c r="L76" t="s">
        <v>3542</v>
      </c>
    </row>
    <row r="77" spans="1:12" ht="45" x14ac:dyDescent="0.25">
      <c r="A77" t="s">
        <v>2956</v>
      </c>
      <c r="B77" t="s">
        <v>3542</v>
      </c>
      <c r="C77" t="s">
        <v>2430</v>
      </c>
      <c r="D77" s="51" t="s">
        <v>3062</v>
      </c>
      <c r="E77" s="1" t="s">
        <v>10647</v>
      </c>
      <c r="F77" t="s">
        <v>3162</v>
      </c>
      <c r="G77" t="s">
        <v>3698</v>
      </c>
      <c r="H77" t="s">
        <v>3762</v>
      </c>
      <c r="I77" t="s">
        <v>3763</v>
      </c>
      <c r="J77" t="s">
        <v>3764</v>
      </c>
      <c r="K77" t="s">
        <v>3765</v>
      </c>
      <c r="L77" t="s">
        <v>3542</v>
      </c>
    </row>
    <row r="78" spans="1:12" ht="45" x14ac:dyDescent="0.25">
      <c r="A78" t="s">
        <v>2957</v>
      </c>
      <c r="B78" t="s">
        <v>3542</v>
      </c>
      <c r="C78" t="s">
        <v>695</v>
      </c>
      <c r="D78" s="51" t="s">
        <v>3061</v>
      </c>
      <c r="E78" s="1" t="s">
        <v>10647</v>
      </c>
      <c r="F78" t="s">
        <v>3162</v>
      </c>
      <c r="G78" t="s">
        <v>3698</v>
      </c>
      <c r="H78" t="s">
        <v>3762</v>
      </c>
      <c r="I78" t="s">
        <v>3763</v>
      </c>
      <c r="J78" t="s">
        <v>3764</v>
      </c>
      <c r="K78" t="s">
        <v>3765</v>
      </c>
      <c r="L78" t="s">
        <v>3542</v>
      </c>
    </row>
    <row r="79" spans="1:12" x14ac:dyDescent="0.25">
      <c r="A79" t="s">
        <v>2959</v>
      </c>
      <c r="B79" t="s">
        <v>3542</v>
      </c>
      <c r="C79" t="s">
        <v>620</v>
      </c>
      <c r="D79" s="51" t="s">
        <v>3064</v>
      </c>
      <c r="E79" s="1" t="s">
        <v>625</v>
      </c>
      <c r="F79" t="s">
        <v>3162</v>
      </c>
      <c r="G79" t="s">
        <v>3698</v>
      </c>
      <c r="H79" t="s">
        <v>3766</v>
      </c>
      <c r="I79" t="s">
        <v>3767</v>
      </c>
      <c r="J79" t="s">
        <v>3768</v>
      </c>
      <c r="K79" t="s">
        <v>3769</v>
      </c>
      <c r="L79" t="s">
        <v>3542</v>
      </c>
    </row>
    <row r="80" spans="1:12" ht="135" hidden="1" x14ac:dyDescent="0.25">
      <c r="A80" t="s">
        <v>2960</v>
      </c>
      <c r="B80" t="s">
        <v>3542</v>
      </c>
      <c r="C80" t="s">
        <v>1884</v>
      </c>
      <c r="D80" s="51" t="s">
        <v>3065</v>
      </c>
      <c r="E80" s="1" t="s">
        <v>10648</v>
      </c>
      <c r="F80" t="s">
        <v>3159</v>
      </c>
      <c r="G80" t="s">
        <v>3698</v>
      </c>
      <c r="H80" t="s">
        <v>3770</v>
      </c>
      <c r="I80" t="s">
        <v>3771</v>
      </c>
      <c r="J80" t="s">
        <v>3772</v>
      </c>
      <c r="K80" t="s">
        <v>3773</v>
      </c>
      <c r="L80" t="s">
        <v>3542</v>
      </c>
    </row>
    <row r="81" spans="1:12" ht="90" hidden="1" x14ac:dyDescent="0.25">
      <c r="A81" t="s">
        <v>1627</v>
      </c>
      <c r="B81" t="s">
        <v>3542</v>
      </c>
      <c r="C81" t="s">
        <v>1626</v>
      </c>
      <c r="D81" s="51" t="s">
        <v>3066</v>
      </c>
      <c r="E81" s="1" t="s">
        <v>1630</v>
      </c>
      <c r="F81" t="s">
        <v>3161</v>
      </c>
      <c r="G81" t="s">
        <v>3698</v>
      </c>
      <c r="H81" t="s">
        <v>3774</v>
      </c>
      <c r="I81" t="s">
        <v>3775</v>
      </c>
      <c r="J81" t="s">
        <v>3776</v>
      </c>
      <c r="K81" t="s">
        <v>3777</v>
      </c>
      <c r="L81" t="s">
        <v>3542</v>
      </c>
    </row>
    <row r="82" spans="1:12" ht="30" hidden="1" x14ac:dyDescent="0.25">
      <c r="A82" t="s">
        <v>1515</v>
      </c>
      <c r="B82" t="s">
        <v>3542</v>
      </c>
      <c r="C82" t="s">
        <v>1514</v>
      </c>
      <c r="D82" s="51" t="s">
        <v>3067</v>
      </c>
      <c r="E82" s="1" t="s">
        <v>691</v>
      </c>
      <c r="F82" t="s">
        <v>3159</v>
      </c>
      <c r="G82" t="s">
        <v>3698</v>
      </c>
      <c r="H82" t="s">
        <v>3778</v>
      </c>
      <c r="I82" t="s">
        <v>3779</v>
      </c>
      <c r="J82" t="s">
        <v>3780</v>
      </c>
      <c r="K82" t="s">
        <v>3781</v>
      </c>
      <c r="L82" t="s">
        <v>3542</v>
      </c>
    </row>
    <row r="83" spans="1:12" ht="90" hidden="1" x14ac:dyDescent="0.25">
      <c r="A83" t="s">
        <v>2232</v>
      </c>
      <c r="B83" t="s">
        <v>3542</v>
      </c>
      <c r="C83" t="s">
        <v>2231</v>
      </c>
      <c r="D83" s="51" t="s">
        <v>3068</v>
      </c>
      <c r="E83" s="1" t="s">
        <v>2235</v>
      </c>
      <c r="F83" t="s">
        <v>3158</v>
      </c>
      <c r="G83" t="s">
        <v>3698</v>
      </c>
      <c r="H83" t="s">
        <v>3782</v>
      </c>
      <c r="I83" t="s">
        <v>3783</v>
      </c>
      <c r="J83" t="s">
        <v>3784</v>
      </c>
      <c r="K83" t="s">
        <v>3785</v>
      </c>
      <c r="L83" t="s">
        <v>3542</v>
      </c>
    </row>
    <row r="84" spans="1:12" ht="90" hidden="1" x14ac:dyDescent="0.25">
      <c r="A84" t="s">
        <v>2961</v>
      </c>
      <c r="B84" t="s">
        <v>3542</v>
      </c>
      <c r="C84" t="s">
        <v>2491</v>
      </c>
      <c r="D84" s="51" t="s">
        <v>3069</v>
      </c>
      <c r="E84" s="1" t="s">
        <v>2496</v>
      </c>
      <c r="F84" t="s">
        <v>3159</v>
      </c>
      <c r="G84" t="s">
        <v>3698</v>
      </c>
      <c r="H84" t="s">
        <v>3786</v>
      </c>
      <c r="I84" t="s">
        <v>3787</v>
      </c>
      <c r="J84" t="s">
        <v>3788</v>
      </c>
      <c r="K84" t="s">
        <v>3789</v>
      </c>
      <c r="L84" t="s">
        <v>3542</v>
      </c>
    </row>
    <row r="85" spans="1:12" hidden="1" x14ac:dyDescent="0.25">
      <c r="A85" t="s">
        <v>2962</v>
      </c>
      <c r="B85" t="s">
        <v>3542</v>
      </c>
      <c r="C85" t="s">
        <v>631</v>
      </c>
      <c r="D85" s="51" t="s">
        <v>3070</v>
      </c>
      <c r="F85" t="s">
        <v>3159</v>
      </c>
      <c r="G85" t="s">
        <v>3698</v>
      </c>
      <c r="H85" t="s">
        <v>3790</v>
      </c>
      <c r="I85" t="s">
        <v>3791</v>
      </c>
      <c r="J85" t="s">
        <v>3792</v>
      </c>
      <c r="K85" t="s">
        <v>3793</v>
      </c>
      <c r="L85" t="s">
        <v>3542</v>
      </c>
    </row>
    <row r="86" spans="1:12" ht="120" hidden="1" x14ac:dyDescent="0.25">
      <c r="A86" t="s">
        <v>330</v>
      </c>
      <c r="B86" t="s">
        <v>3542</v>
      </c>
      <c r="C86" t="s">
        <v>329</v>
      </c>
      <c r="D86" s="51" t="s">
        <v>3071</v>
      </c>
      <c r="E86" s="1" t="s">
        <v>333</v>
      </c>
      <c r="F86" t="s">
        <v>3158</v>
      </c>
      <c r="G86" t="s">
        <v>3698</v>
      </c>
      <c r="H86" t="s">
        <v>3794</v>
      </c>
      <c r="I86" t="s">
        <v>3795</v>
      </c>
      <c r="J86" t="s">
        <v>3796</v>
      </c>
      <c r="K86" t="s">
        <v>3797</v>
      </c>
      <c r="L86" t="s">
        <v>3542</v>
      </c>
    </row>
    <row r="87" spans="1:12" hidden="1" x14ac:dyDescent="0.25">
      <c r="A87" t="s">
        <v>2963</v>
      </c>
      <c r="B87" t="s">
        <v>3542</v>
      </c>
      <c r="C87" t="s">
        <v>957</v>
      </c>
      <c r="D87" s="51" t="s">
        <v>3072</v>
      </c>
      <c r="F87" t="s">
        <v>3152</v>
      </c>
      <c r="G87" t="s">
        <v>3698</v>
      </c>
      <c r="H87" t="s">
        <v>3798</v>
      </c>
      <c r="I87" t="s">
        <v>3799</v>
      </c>
      <c r="J87" t="s">
        <v>3800</v>
      </c>
      <c r="K87" t="s">
        <v>3801</v>
      </c>
      <c r="L87" t="s">
        <v>3542</v>
      </c>
    </row>
    <row r="88" spans="1:12" hidden="1" x14ac:dyDescent="0.25">
      <c r="A88" t="s">
        <v>2964</v>
      </c>
      <c r="B88" t="s">
        <v>3542</v>
      </c>
      <c r="C88" t="s">
        <v>1265</v>
      </c>
      <c r="D88" s="51" t="s">
        <v>3073</v>
      </c>
      <c r="F88" t="s">
        <v>3152</v>
      </c>
      <c r="G88" t="s">
        <v>3698</v>
      </c>
      <c r="H88" t="s">
        <v>3802</v>
      </c>
      <c r="I88" t="s">
        <v>3803</v>
      </c>
      <c r="J88" t="s">
        <v>3804</v>
      </c>
      <c r="K88" t="s">
        <v>3805</v>
      </c>
      <c r="L88" t="s">
        <v>3542</v>
      </c>
    </row>
    <row r="89" spans="1:12" x14ac:dyDescent="0.25">
      <c r="A89" t="s">
        <v>2965</v>
      </c>
      <c r="B89" t="s">
        <v>3806</v>
      </c>
      <c r="C89" t="s">
        <v>30</v>
      </c>
      <c r="D89" s="51" t="s">
        <v>30</v>
      </c>
      <c r="F89" t="s">
        <v>3162</v>
      </c>
      <c r="G89" t="s">
        <v>3698</v>
      </c>
      <c r="H89" t="s">
        <v>3807</v>
      </c>
      <c r="I89" t="s">
        <v>3808</v>
      </c>
      <c r="J89" t="s">
        <v>3809</v>
      </c>
      <c r="K89" t="s">
        <v>3810</v>
      </c>
      <c r="L89" t="s">
        <v>3542</v>
      </c>
    </row>
    <row r="90" spans="1:12" ht="45" x14ac:dyDescent="0.25">
      <c r="A90" t="s">
        <v>2966</v>
      </c>
      <c r="B90" t="s">
        <v>3542</v>
      </c>
      <c r="C90" t="s">
        <v>1319</v>
      </c>
      <c r="D90" s="51" t="s">
        <v>3074</v>
      </c>
      <c r="E90" s="1" t="s">
        <v>10647</v>
      </c>
      <c r="F90" t="s">
        <v>3162</v>
      </c>
      <c r="G90" t="s">
        <v>3698</v>
      </c>
      <c r="H90" t="s">
        <v>3807</v>
      </c>
      <c r="I90" t="s">
        <v>3808</v>
      </c>
      <c r="J90" t="s">
        <v>3809</v>
      </c>
      <c r="K90" t="s">
        <v>3810</v>
      </c>
      <c r="L90" t="s">
        <v>3542</v>
      </c>
    </row>
    <row r="91" spans="1:12" ht="45" x14ac:dyDescent="0.25">
      <c r="A91" t="s">
        <v>2965</v>
      </c>
      <c r="B91" t="s">
        <v>3542</v>
      </c>
      <c r="C91" t="s">
        <v>1048</v>
      </c>
      <c r="D91" s="51" t="s">
        <v>3075</v>
      </c>
      <c r="E91" s="1" t="s">
        <v>10647</v>
      </c>
      <c r="F91" t="s">
        <v>3162</v>
      </c>
      <c r="G91" t="s">
        <v>3698</v>
      </c>
      <c r="H91" t="s">
        <v>3807</v>
      </c>
      <c r="I91" t="s">
        <v>3808</v>
      </c>
      <c r="J91" t="s">
        <v>3809</v>
      </c>
      <c r="K91" t="s">
        <v>3810</v>
      </c>
      <c r="L91" t="s">
        <v>3542</v>
      </c>
    </row>
    <row r="92" spans="1:12" ht="45" x14ac:dyDescent="0.25">
      <c r="A92" t="s">
        <v>2967</v>
      </c>
      <c r="B92" t="s">
        <v>3542</v>
      </c>
      <c r="C92" t="s">
        <v>935</v>
      </c>
      <c r="D92" s="51" t="s">
        <v>3076</v>
      </c>
      <c r="E92" s="1" t="s">
        <v>10647</v>
      </c>
      <c r="F92" t="s">
        <v>3162</v>
      </c>
      <c r="G92" t="s">
        <v>3698</v>
      </c>
      <c r="H92" t="s">
        <v>3807</v>
      </c>
      <c r="I92" t="s">
        <v>3808</v>
      </c>
      <c r="J92" t="s">
        <v>3809</v>
      </c>
      <c r="K92" t="s">
        <v>3810</v>
      </c>
      <c r="L92" t="s">
        <v>3542</v>
      </c>
    </row>
    <row r="93" spans="1:12" ht="45" x14ac:dyDescent="0.25">
      <c r="A93" t="s">
        <v>2968</v>
      </c>
      <c r="B93" t="s">
        <v>3542</v>
      </c>
      <c r="C93" t="s">
        <v>1449</v>
      </c>
      <c r="D93" s="51" t="s">
        <v>3077</v>
      </c>
      <c r="E93" s="1" t="s">
        <v>10647</v>
      </c>
      <c r="F93" t="s">
        <v>3162</v>
      </c>
      <c r="G93" t="s">
        <v>3698</v>
      </c>
      <c r="H93" t="s">
        <v>3807</v>
      </c>
      <c r="I93" t="s">
        <v>3808</v>
      </c>
      <c r="J93" t="s">
        <v>3809</v>
      </c>
      <c r="K93" t="s">
        <v>3810</v>
      </c>
      <c r="L93" t="s">
        <v>3542</v>
      </c>
    </row>
    <row r="94" spans="1:12" ht="45" hidden="1" x14ac:dyDescent="0.25">
      <c r="A94" t="s">
        <v>1583</v>
      </c>
      <c r="B94" t="s">
        <v>3542</v>
      </c>
      <c r="C94" t="s">
        <v>1582</v>
      </c>
      <c r="D94" s="51" t="s">
        <v>3079</v>
      </c>
      <c r="E94" s="1" t="s">
        <v>1586</v>
      </c>
      <c r="F94" t="s">
        <v>3159</v>
      </c>
      <c r="G94" t="s">
        <v>3698</v>
      </c>
      <c r="H94" t="s">
        <v>3811</v>
      </c>
      <c r="I94" t="s">
        <v>3812</v>
      </c>
      <c r="J94" t="s">
        <v>3813</v>
      </c>
      <c r="K94" t="s">
        <v>3814</v>
      </c>
      <c r="L94" t="s">
        <v>3542</v>
      </c>
    </row>
    <row r="95" spans="1:12" ht="120" hidden="1" x14ac:dyDescent="0.25">
      <c r="A95" t="s">
        <v>2969</v>
      </c>
      <c r="B95" t="s">
        <v>3542</v>
      </c>
      <c r="C95" t="s">
        <v>2195</v>
      </c>
      <c r="D95" s="51" t="s">
        <v>3080</v>
      </c>
      <c r="E95" s="1" t="s">
        <v>10649</v>
      </c>
      <c r="F95" t="s">
        <v>3161</v>
      </c>
      <c r="G95" t="s">
        <v>3698</v>
      </c>
      <c r="H95" t="s">
        <v>3815</v>
      </c>
      <c r="I95" t="s">
        <v>3816</v>
      </c>
      <c r="J95" t="s">
        <v>3817</v>
      </c>
      <c r="K95" t="s">
        <v>3818</v>
      </c>
      <c r="L95" t="s">
        <v>3542</v>
      </c>
    </row>
    <row r="96" spans="1:12" ht="60" hidden="1" x14ac:dyDescent="0.25">
      <c r="A96" t="s">
        <v>1872</v>
      </c>
      <c r="B96" t="s">
        <v>3542</v>
      </c>
      <c r="C96" t="s">
        <v>1871</v>
      </c>
      <c r="D96" s="51" t="s">
        <v>3081</v>
      </c>
      <c r="E96" s="1" t="s">
        <v>10650</v>
      </c>
      <c r="F96" t="s">
        <v>3159</v>
      </c>
      <c r="G96" t="s">
        <v>3698</v>
      </c>
      <c r="H96" t="s">
        <v>3819</v>
      </c>
      <c r="I96" t="s">
        <v>3820</v>
      </c>
      <c r="J96" t="s">
        <v>3821</v>
      </c>
      <c r="K96" t="s">
        <v>3822</v>
      </c>
      <c r="L96" t="s">
        <v>3542</v>
      </c>
    </row>
    <row r="97" spans="1:12" hidden="1" x14ac:dyDescent="0.25">
      <c r="A97" t="s">
        <v>2273</v>
      </c>
      <c r="B97" t="s">
        <v>3542</v>
      </c>
      <c r="C97" t="s">
        <v>2272</v>
      </c>
      <c r="D97" s="51" t="s">
        <v>3082</v>
      </c>
      <c r="E97" s="1" t="s">
        <v>2166</v>
      </c>
      <c r="F97" t="s">
        <v>3159</v>
      </c>
      <c r="G97" t="s">
        <v>3698</v>
      </c>
      <c r="H97" t="s">
        <v>3823</v>
      </c>
      <c r="I97" t="s">
        <v>3824</v>
      </c>
      <c r="J97" t="s">
        <v>3825</v>
      </c>
      <c r="K97" t="s">
        <v>3826</v>
      </c>
      <c r="L97" t="s">
        <v>3542</v>
      </c>
    </row>
    <row r="98" spans="1:12" hidden="1" x14ac:dyDescent="0.25">
      <c r="A98" t="s">
        <v>2228</v>
      </c>
      <c r="B98" t="s">
        <v>3542</v>
      </c>
      <c r="C98" t="s">
        <v>30</v>
      </c>
      <c r="D98" s="51" t="s">
        <v>3083</v>
      </c>
      <c r="F98" t="s">
        <v>3159</v>
      </c>
      <c r="G98" t="s">
        <v>3698</v>
      </c>
      <c r="H98" t="s">
        <v>3827</v>
      </c>
      <c r="I98" t="s">
        <v>3828</v>
      </c>
      <c r="J98" t="s">
        <v>3829</v>
      </c>
      <c r="K98" t="s">
        <v>3830</v>
      </c>
      <c r="L98" t="s">
        <v>3542</v>
      </c>
    </row>
    <row r="99" spans="1:12" ht="30" hidden="1" x14ac:dyDescent="0.25">
      <c r="A99" t="s">
        <v>2970</v>
      </c>
      <c r="B99" t="s">
        <v>3542</v>
      </c>
      <c r="C99" t="s">
        <v>2795</v>
      </c>
      <c r="D99" s="51" t="s">
        <v>3084</v>
      </c>
      <c r="E99" s="1" t="s">
        <v>2799</v>
      </c>
      <c r="F99" t="s">
        <v>3158</v>
      </c>
      <c r="G99" t="s">
        <v>3698</v>
      </c>
      <c r="H99" t="s">
        <v>3831</v>
      </c>
      <c r="I99" t="s">
        <v>3832</v>
      </c>
      <c r="J99" t="s">
        <v>3833</v>
      </c>
      <c r="K99" t="s">
        <v>3834</v>
      </c>
      <c r="L99" t="s">
        <v>3542</v>
      </c>
    </row>
    <row r="100" spans="1:12" ht="75" hidden="1" x14ac:dyDescent="0.25">
      <c r="A100" t="s">
        <v>2971</v>
      </c>
      <c r="B100" t="s">
        <v>3542</v>
      </c>
      <c r="C100" t="s">
        <v>2749</v>
      </c>
      <c r="D100" s="51" t="s">
        <v>3085</v>
      </c>
      <c r="E100" s="1" t="s">
        <v>2753</v>
      </c>
      <c r="F100" t="s">
        <v>3158</v>
      </c>
      <c r="G100" t="s">
        <v>3698</v>
      </c>
      <c r="H100" t="s">
        <v>3835</v>
      </c>
      <c r="I100" t="s">
        <v>3836</v>
      </c>
      <c r="J100" t="s">
        <v>3837</v>
      </c>
      <c r="K100" t="s">
        <v>3838</v>
      </c>
      <c r="L100" t="s">
        <v>3542</v>
      </c>
    </row>
    <row r="101" spans="1:12" hidden="1" x14ac:dyDescent="0.25">
      <c r="A101" t="s">
        <v>2972</v>
      </c>
      <c r="B101" t="s">
        <v>3542</v>
      </c>
      <c r="C101" t="s">
        <v>2134</v>
      </c>
      <c r="D101" s="51" t="s">
        <v>3086</v>
      </c>
      <c r="F101" t="s">
        <v>3152</v>
      </c>
      <c r="G101" t="s">
        <v>3698</v>
      </c>
      <c r="H101" t="s">
        <v>3839</v>
      </c>
      <c r="I101" t="s">
        <v>3840</v>
      </c>
      <c r="J101" t="s">
        <v>3841</v>
      </c>
      <c r="K101" t="s">
        <v>3842</v>
      </c>
      <c r="L101" t="s">
        <v>3542</v>
      </c>
    </row>
    <row r="102" spans="1:12" hidden="1" x14ac:dyDescent="0.25">
      <c r="A102" t="s">
        <v>2973</v>
      </c>
      <c r="B102" t="s">
        <v>3542</v>
      </c>
      <c r="C102" t="s">
        <v>1158</v>
      </c>
      <c r="D102" s="51" t="s">
        <v>3087</v>
      </c>
      <c r="F102" t="s">
        <v>3152</v>
      </c>
      <c r="G102" t="s">
        <v>3698</v>
      </c>
      <c r="H102" t="s">
        <v>3843</v>
      </c>
      <c r="I102" t="s">
        <v>3844</v>
      </c>
      <c r="J102" t="s">
        <v>3845</v>
      </c>
      <c r="K102" t="s">
        <v>3846</v>
      </c>
      <c r="L102" t="s">
        <v>3542</v>
      </c>
    </row>
    <row r="103" spans="1:12" hidden="1" x14ac:dyDescent="0.25">
      <c r="A103" t="s">
        <v>2974</v>
      </c>
      <c r="B103" t="s">
        <v>3542</v>
      </c>
      <c r="C103" t="s">
        <v>411</v>
      </c>
      <c r="D103" s="51" t="s">
        <v>3089</v>
      </c>
      <c r="E103" t="s">
        <v>414</v>
      </c>
      <c r="F103" t="s">
        <v>3159</v>
      </c>
      <c r="G103" t="s">
        <v>3847</v>
      </c>
      <c r="H103" t="s">
        <v>3848</v>
      </c>
      <c r="I103" t="s">
        <v>3849</v>
      </c>
      <c r="J103" t="s">
        <v>3850</v>
      </c>
      <c r="K103" t="s">
        <v>3851</v>
      </c>
      <c r="L103" t="s">
        <v>3542</v>
      </c>
    </row>
    <row r="104" spans="1:12" ht="45" hidden="1" x14ac:dyDescent="0.25">
      <c r="A104" t="s">
        <v>2975</v>
      </c>
      <c r="B104" t="s">
        <v>3542</v>
      </c>
      <c r="C104" t="s">
        <v>352</v>
      </c>
      <c r="D104" s="51" t="s">
        <v>3090</v>
      </c>
      <c r="E104" s="1" t="s">
        <v>356</v>
      </c>
      <c r="F104" t="s">
        <v>3159</v>
      </c>
      <c r="G104" t="s">
        <v>3847</v>
      </c>
      <c r="H104" t="s">
        <v>3852</v>
      </c>
      <c r="I104" t="s">
        <v>3853</v>
      </c>
      <c r="J104" t="s">
        <v>3854</v>
      </c>
      <c r="K104" t="s">
        <v>3855</v>
      </c>
      <c r="L104" t="s">
        <v>3542</v>
      </c>
    </row>
    <row r="105" spans="1:12" ht="105" hidden="1" x14ac:dyDescent="0.25">
      <c r="A105" t="s">
        <v>2976</v>
      </c>
      <c r="B105" t="s">
        <v>3542</v>
      </c>
      <c r="C105" t="s">
        <v>996</v>
      </c>
      <c r="D105" s="51" t="s">
        <v>3091</v>
      </c>
      <c r="E105" s="1" t="s">
        <v>1001</v>
      </c>
      <c r="F105" t="s">
        <v>3163</v>
      </c>
      <c r="G105" t="s">
        <v>3847</v>
      </c>
      <c r="H105" t="s">
        <v>3856</v>
      </c>
      <c r="I105" t="s">
        <v>3857</v>
      </c>
      <c r="J105" t="s">
        <v>3858</v>
      </c>
      <c r="K105" t="s">
        <v>3859</v>
      </c>
      <c r="L105" t="s">
        <v>3542</v>
      </c>
    </row>
    <row r="106" spans="1:12" ht="90" hidden="1" x14ac:dyDescent="0.25">
      <c r="A106" t="s">
        <v>2977</v>
      </c>
      <c r="B106" t="s">
        <v>30</v>
      </c>
      <c r="C106" t="s">
        <v>1489</v>
      </c>
      <c r="D106" s="51" t="s">
        <v>3092</v>
      </c>
      <c r="E106" s="1" t="s">
        <v>1493</v>
      </c>
      <c r="F106" t="s">
        <v>3163</v>
      </c>
      <c r="G106" t="s">
        <v>3847</v>
      </c>
      <c r="H106" t="s">
        <v>3860</v>
      </c>
      <c r="I106" t="s">
        <v>3861</v>
      </c>
      <c r="J106" t="s">
        <v>3862</v>
      </c>
      <c r="K106" t="s">
        <v>3863</v>
      </c>
      <c r="L106" t="s">
        <v>3542</v>
      </c>
    </row>
    <row r="107" spans="1:12" hidden="1" x14ac:dyDescent="0.25">
      <c r="A107" t="s">
        <v>2978</v>
      </c>
      <c r="B107" t="s">
        <v>3864</v>
      </c>
      <c r="C107" t="s">
        <v>1428</v>
      </c>
      <c r="D107" s="51" t="s">
        <v>3093</v>
      </c>
      <c r="F107" t="s">
        <v>3158</v>
      </c>
      <c r="G107" t="s">
        <v>3847</v>
      </c>
      <c r="H107" t="s">
        <v>3865</v>
      </c>
      <c r="I107" t="s">
        <v>3866</v>
      </c>
      <c r="J107" t="s">
        <v>3867</v>
      </c>
      <c r="K107" t="s">
        <v>3868</v>
      </c>
      <c r="L107" t="s">
        <v>3542</v>
      </c>
    </row>
    <row r="108" spans="1:12" ht="45" hidden="1" x14ac:dyDescent="0.25">
      <c r="A108" t="s">
        <v>2979</v>
      </c>
      <c r="B108" t="s">
        <v>3542</v>
      </c>
      <c r="C108" t="s">
        <v>2549</v>
      </c>
      <c r="D108" s="51" t="s">
        <v>3094</v>
      </c>
      <c r="E108" s="1" t="s">
        <v>2553</v>
      </c>
      <c r="F108" t="s">
        <v>3158</v>
      </c>
      <c r="G108" t="s">
        <v>3847</v>
      </c>
      <c r="H108" t="s">
        <v>3869</v>
      </c>
      <c r="I108" t="s">
        <v>3870</v>
      </c>
      <c r="J108" t="s">
        <v>3871</v>
      </c>
      <c r="K108" t="s">
        <v>3872</v>
      </c>
      <c r="L108" t="s">
        <v>3542</v>
      </c>
    </row>
    <row r="109" spans="1:12" ht="75" hidden="1" x14ac:dyDescent="0.25">
      <c r="A109" t="s">
        <v>2980</v>
      </c>
      <c r="B109" t="s">
        <v>3864</v>
      </c>
      <c r="C109" t="s">
        <v>1388</v>
      </c>
      <c r="D109" s="51" t="s">
        <v>3095</v>
      </c>
      <c r="E109" s="1" t="s">
        <v>10651</v>
      </c>
      <c r="F109" t="s">
        <v>3158</v>
      </c>
      <c r="G109" t="s">
        <v>3847</v>
      </c>
      <c r="H109" t="s">
        <v>3873</v>
      </c>
      <c r="I109" t="s">
        <v>3874</v>
      </c>
      <c r="J109" t="s">
        <v>3875</v>
      </c>
      <c r="K109" t="s">
        <v>3876</v>
      </c>
      <c r="L109" t="s">
        <v>3542</v>
      </c>
    </row>
    <row r="110" spans="1:12" hidden="1" x14ac:dyDescent="0.25">
      <c r="A110" t="s">
        <v>2981</v>
      </c>
      <c r="B110" t="s">
        <v>3864</v>
      </c>
      <c r="C110" t="s">
        <v>1056</v>
      </c>
      <c r="D110" s="51" t="s">
        <v>3096</v>
      </c>
      <c r="F110" t="s">
        <v>3158</v>
      </c>
      <c r="G110" t="s">
        <v>3847</v>
      </c>
      <c r="H110" t="s">
        <v>3877</v>
      </c>
      <c r="I110" t="s">
        <v>3878</v>
      </c>
      <c r="J110" t="s">
        <v>3879</v>
      </c>
      <c r="K110" t="s">
        <v>3880</v>
      </c>
      <c r="L110" t="s">
        <v>3542</v>
      </c>
    </row>
    <row r="111" spans="1:12" hidden="1" x14ac:dyDescent="0.25">
      <c r="A111" t="s">
        <v>2982</v>
      </c>
      <c r="B111" t="s">
        <v>3542</v>
      </c>
      <c r="C111" t="s">
        <v>678</v>
      </c>
      <c r="D111" s="51" t="s">
        <v>3097</v>
      </c>
      <c r="E111" s="1" t="s">
        <v>59</v>
      </c>
      <c r="F111" t="s">
        <v>3159</v>
      </c>
      <c r="G111" t="s">
        <v>3847</v>
      </c>
      <c r="H111" t="s">
        <v>3881</v>
      </c>
      <c r="I111" t="s">
        <v>3882</v>
      </c>
      <c r="J111" t="s">
        <v>3883</v>
      </c>
      <c r="K111" t="s">
        <v>3884</v>
      </c>
      <c r="L111" t="s">
        <v>3542</v>
      </c>
    </row>
    <row r="112" spans="1:12" hidden="1" x14ac:dyDescent="0.25">
      <c r="A112" t="s">
        <v>2164</v>
      </c>
      <c r="B112" t="s">
        <v>3542</v>
      </c>
      <c r="C112" t="s">
        <v>2163</v>
      </c>
      <c r="D112" s="51" t="s">
        <v>3098</v>
      </c>
      <c r="E112" s="1" t="s">
        <v>2166</v>
      </c>
      <c r="F112" t="s">
        <v>3159</v>
      </c>
      <c r="G112" t="s">
        <v>3847</v>
      </c>
      <c r="H112" t="s">
        <v>3885</v>
      </c>
      <c r="I112" t="s">
        <v>3886</v>
      </c>
      <c r="J112" t="s">
        <v>3887</v>
      </c>
      <c r="K112" t="s">
        <v>3888</v>
      </c>
      <c r="L112" t="s">
        <v>3542</v>
      </c>
    </row>
    <row r="113" spans="1:12" ht="45" hidden="1" x14ac:dyDescent="0.25">
      <c r="A113" t="s">
        <v>2983</v>
      </c>
      <c r="B113" t="s">
        <v>3542</v>
      </c>
      <c r="C113" t="s">
        <v>150</v>
      </c>
      <c r="D113" s="51" t="s">
        <v>3099</v>
      </c>
      <c r="E113" s="1" t="s">
        <v>154</v>
      </c>
      <c r="F113" t="s">
        <v>3158</v>
      </c>
      <c r="G113" t="s">
        <v>3847</v>
      </c>
      <c r="H113" t="s">
        <v>3889</v>
      </c>
      <c r="I113" t="s">
        <v>3890</v>
      </c>
      <c r="J113" t="s">
        <v>3891</v>
      </c>
      <c r="K113" t="s">
        <v>3892</v>
      </c>
      <c r="L113" t="s">
        <v>3542</v>
      </c>
    </row>
    <row r="114" spans="1:12" hidden="1" x14ac:dyDescent="0.25">
      <c r="A114" t="s">
        <v>2984</v>
      </c>
      <c r="B114" t="s">
        <v>3864</v>
      </c>
      <c r="C114" t="s">
        <v>1851</v>
      </c>
      <c r="D114" s="51" t="s">
        <v>3100</v>
      </c>
      <c r="F114" t="s">
        <v>3158</v>
      </c>
      <c r="G114" t="s">
        <v>3847</v>
      </c>
      <c r="H114" t="s">
        <v>3893</v>
      </c>
      <c r="I114" t="s">
        <v>3894</v>
      </c>
      <c r="J114" t="s">
        <v>3895</v>
      </c>
      <c r="K114" t="s">
        <v>3896</v>
      </c>
      <c r="L114" t="s">
        <v>3542</v>
      </c>
    </row>
    <row r="115" spans="1:12" ht="90" hidden="1" x14ac:dyDescent="0.25">
      <c r="A115" t="s">
        <v>275</v>
      </c>
      <c r="B115" t="s">
        <v>3542</v>
      </c>
      <c r="C115" t="s">
        <v>274</v>
      </c>
      <c r="D115" s="51" t="s">
        <v>3101</v>
      </c>
      <c r="E115" s="1" t="s">
        <v>10617</v>
      </c>
      <c r="F115" t="s">
        <v>3158</v>
      </c>
      <c r="G115" t="s">
        <v>3897</v>
      </c>
      <c r="H115" t="s">
        <v>3898</v>
      </c>
      <c r="I115" t="s">
        <v>3899</v>
      </c>
      <c r="J115" t="s">
        <v>3900</v>
      </c>
      <c r="K115" t="s">
        <v>3901</v>
      </c>
      <c r="L115" t="s">
        <v>3542</v>
      </c>
    </row>
    <row r="116" spans="1:12" ht="60" hidden="1" x14ac:dyDescent="0.25">
      <c r="A116" t="s">
        <v>2985</v>
      </c>
      <c r="B116" t="s">
        <v>3542</v>
      </c>
      <c r="C116" t="s">
        <v>104</v>
      </c>
      <c r="D116" s="51" t="s">
        <v>3102</v>
      </c>
      <c r="E116" s="1" t="s">
        <v>110</v>
      </c>
      <c r="F116" t="s">
        <v>3158</v>
      </c>
      <c r="G116" t="s">
        <v>3897</v>
      </c>
      <c r="H116" t="s">
        <v>3902</v>
      </c>
      <c r="I116" t="s">
        <v>3903</v>
      </c>
      <c r="J116" t="s">
        <v>3904</v>
      </c>
      <c r="K116" t="s">
        <v>3905</v>
      </c>
      <c r="L116" t="s">
        <v>3542</v>
      </c>
    </row>
    <row r="117" spans="1:12" ht="75" hidden="1" x14ac:dyDescent="0.25">
      <c r="A117" t="s">
        <v>2986</v>
      </c>
      <c r="B117" t="s">
        <v>3542</v>
      </c>
      <c r="C117" t="s">
        <v>2504</v>
      </c>
      <c r="D117" s="51" t="s">
        <v>3103</v>
      </c>
      <c r="E117" s="1" t="s">
        <v>2508</v>
      </c>
      <c r="F117" t="s">
        <v>3158</v>
      </c>
      <c r="G117" t="s">
        <v>3897</v>
      </c>
      <c r="H117" t="s">
        <v>3906</v>
      </c>
      <c r="I117" t="s">
        <v>3907</v>
      </c>
      <c r="J117" t="s">
        <v>3908</v>
      </c>
      <c r="K117" t="s">
        <v>3909</v>
      </c>
      <c r="L117" t="s">
        <v>3542</v>
      </c>
    </row>
    <row r="118" spans="1:12" ht="60" x14ac:dyDescent="0.25">
      <c r="A118" t="s">
        <v>816</v>
      </c>
      <c r="B118" t="s">
        <v>3542</v>
      </c>
      <c r="C118" t="s">
        <v>815</v>
      </c>
      <c r="D118" s="51" t="s">
        <v>3104</v>
      </c>
      <c r="E118" s="1" t="s">
        <v>820</v>
      </c>
      <c r="F118" t="s">
        <v>3154</v>
      </c>
      <c r="G118" t="s">
        <v>3897</v>
      </c>
      <c r="H118" t="s">
        <v>3910</v>
      </c>
      <c r="I118" t="s">
        <v>3911</v>
      </c>
      <c r="J118" t="s">
        <v>3912</v>
      </c>
      <c r="K118" t="s">
        <v>3913</v>
      </c>
      <c r="L118" t="s">
        <v>3542</v>
      </c>
    </row>
    <row r="119" spans="1:12" hidden="1" x14ac:dyDescent="0.25">
      <c r="A119" t="s">
        <v>828</v>
      </c>
      <c r="B119" t="s">
        <v>3914</v>
      </c>
      <c r="C119" t="s">
        <v>30</v>
      </c>
      <c r="D119" s="51" t="s">
        <v>30</v>
      </c>
      <c r="F119" t="s">
        <v>3158</v>
      </c>
      <c r="G119" t="s">
        <v>3897</v>
      </c>
      <c r="H119" t="s">
        <v>3915</v>
      </c>
      <c r="I119" t="s">
        <v>3916</v>
      </c>
      <c r="J119" t="s">
        <v>3917</v>
      </c>
      <c r="K119" t="s">
        <v>3918</v>
      </c>
      <c r="L119" t="s">
        <v>3542</v>
      </c>
    </row>
    <row r="120" spans="1:12" hidden="1" x14ac:dyDescent="0.25">
      <c r="A120" t="s">
        <v>2238</v>
      </c>
      <c r="B120" t="s">
        <v>3542</v>
      </c>
      <c r="C120" t="s">
        <v>2237</v>
      </c>
      <c r="D120" s="51" t="s">
        <v>3105</v>
      </c>
      <c r="F120" t="s">
        <v>3158</v>
      </c>
      <c r="G120" t="s">
        <v>3897</v>
      </c>
      <c r="H120" t="s">
        <v>3919</v>
      </c>
      <c r="I120" t="s">
        <v>3920</v>
      </c>
      <c r="J120" t="s">
        <v>3921</v>
      </c>
      <c r="K120" t="s">
        <v>3922</v>
      </c>
      <c r="L120" t="s">
        <v>3542</v>
      </c>
    </row>
    <row r="121" spans="1:12" ht="30" hidden="1" x14ac:dyDescent="0.25">
      <c r="A121" t="s">
        <v>394</v>
      </c>
      <c r="B121" t="s">
        <v>3542</v>
      </c>
      <c r="C121" t="s">
        <v>393</v>
      </c>
      <c r="D121" s="51" t="s">
        <v>3106</v>
      </c>
      <c r="E121" s="1" t="s">
        <v>397</v>
      </c>
      <c r="F121" t="s">
        <v>3159</v>
      </c>
      <c r="G121" t="s">
        <v>3897</v>
      </c>
      <c r="H121" t="s">
        <v>3923</v>
      </c>
      <c r="I121" t="s">
        <v>3924</v>
      </c>
      <c r="J121" t="s">
        <v>3925</v>
      </c>
      <c r="K121" t="s">
        <v>3926</v>
      </c>
      <c r="L121" t="s">
        <v>3542</v>
      </c>
    </row>
    <row r="122" spans="1:12" hidden="1" x14ac:dyDescent="0.25">
      <c r="A122" t="s">
        <v>462</v>
      </c>
      <c r="B122" t="s">
        <v>3542</v>
      </c>
      <c r="C122" t="s">
        <v>461</v>
      </c>
      <c r="D122" s="51" t="s">
        <v>3107</v>
      </c>
      <c r="E122" s="1" t="s">
        <v>414</v>
      </c>
      <c r="F122" t="s">
        <v>3159</v>
      </c>
      <c r="G122" t="s">
        <v>3897</v>
      </c>
      <c r="H122" t="s">
        <v>3927</v>
      </c>
      <c r="I122" t="s">
        <v>3928</v>
      </c>
      <c r="J122" t="s">
        <v>3929</v>
      </c>
      <c r="K122" t="s">
        <v>3930</v>
      </c>
      <c r="L122" t="s">
        <v>3542</v>
      </c>
    </row>
    <row r="123" spans="1:12" hidden="1" x14ac:dyDescent="0.25">
      <c r="A123" t="s">
        <v>2987</v>
      </c>
      <c r="B123" t="s">
        <v>3542</v>
      </c>
      <c r="C123" t="s">
        <v>1033</v>
      </c>
      <c r="D123" s="51" t="s">
        <v>3108</v>
      </c>
      <c r="F123" t="s">
        <v>3158</v>
      </c>
      <c r="G123" t="s">
        <v>3897</v>
      </c>
      <c r="H123" t="s">
        <v>3931</v>
      </c>
      <c r="I123" t="s">
        <v>3932</v>
      </c>
      <c r="J123" t="s">
        <v>3933</v>
      </c>
      <c r="K123" t="s">
        <v>3934</v>
      </c>
      <c r="L123" t="s">
        <v>3542</v>
      </c>
    </row>
    <row r="124" spans="1:12" ht="45" hidden="1" x14ac:dyDescent="0.25">
      <c r="A124" t="s">
        <v>660</v>
      </c>
      <c r="B124" t="s">
        <v>3542</v>
      </c>
      <c r="C124" t="s">
        <v>659</v>
      </c>
      <c r="D124" s="51" t="s">
        <v>3109</v>
      </c>
      <c r="E124" s="1" t="s">
        <v>663</v>
      </c>
      <c r="F124" t="s">
        <v>3159</v>
      </c>
      <c r="G124" t="s">
        <v>3897</v>
      </c>
      <c r="H124" t="s">
        <v>3935</v>
      </c>
      <c r="I124" t="s">
        <v>3936</v>
      </c>
      <c r="J124" t="s">
        <v>3937</v>
      </c>
      <c r="K124" t="s">
        <v>3938</v>
      </c>
      <c r="L124" t="s">
        <v>3542</v>
      </c>
    </row>
    <row r="125" spans="1:12" hidden="1" x14ac:dyDescent="0.25">
      <c r="A125" t="s">
        <v>2988</v>
      </c>
      <c r="B125" t="s">
        <v>3542</v>
      </c>
      <c r="C125" t="s">
        <v>1320</v>
      </c>
      <c r="D125" s="51" t="s">
        <v>3110</v>
      </c>
      <c r="F125" t="s">
        <v>3158</v>
      </c>
      <c r="G125" t="s">
        <v>3897</v>
      </c>
      <c r="H125" t="s">
        <v>3939</v>
      </c>
      <c r="I125" t="s">
        <v>3940</v>
      </c>
      <c r="J125" t="s">
        <v>3941</v>
      </c>
      <c r="K125" t="s">
        <v>3942</v>
      </c>
      <c r="L125" t="s">
        <v>3542</v>
      </c>
    </row>
    <row r="126" spans="1:12" ht="45" hidden="1" x14ac:dyDescent="0.25">
      <c r="A126" t="s">
        <v>2989</v>
      </c>
      <c r="B126" t="s">
        <v>3542</v>
      </c>
      <c r="C126" t="s">
        <v>2209</v>
      </c>
      <c r="D126" s="51" t="s">
        <v>3111</v>
      </c>
      <c r="E126" s="1" t="s">
        <v>10652</v>
      </c>
      <c r="F126" t="s">
        <v>3158</v>
      </c>
      <c r="G126" t="s">
        <v>3897</v>
      </c>
      <c r="H126" t="s">
        <v>3943</v>
      </c>
      <c r="I126" t="s">
        <v>3944</v>
      </c>
      <c r="J126" t="s">
        <v>3945</v>
      </c>
      <c r="K126" t="s">
        <v>3946</v>
      </c>
      <c r="L126" t="s">
        <v>3542</v>
      </c>
    </row>
    <row r="127" spans="1:12" ht="60" hidden="1" x14ac:dyDescent="0.25">
      <c r="A127" t="s">
        <v>2780</v>
      </c>
      <c r="B127" t="s">
        <v>3542</v>
      </c>
      <c r="C127" t="s">
        <v>2779</v>
      </c>
      <c r="D127" s="51" t="s">
        <v>3112</v>
      </c>
      <c r="E127" s="1" t="s">
        <v>10653</v>
      </c>
      <c r="F127" t="s">
        <v>3164</v>
      </c>
      <c r="G127" t="s">
        <v>3947</v>
      </c>
      <c r="H127" t="s">
        <v>3948</v>
      </c>
      <c r="I127" t="s">
        <v>3949</v>
      </c>
      <c r="J127" t="s">
        <v>3950</v>
      </c>
      <c r="K127" t="s">
        <v>3951</v>
      </c>
      <c r="L127" t="s">
        <v>3542</v>
      </c>
    </row>
    <row r="128" spans="1:12" hidden="1" x14ac:dyDescent="0.25">
      <c r="A128" t="s">
        <v>2990</v>
      </c>
      <c r="B128" t="s">
        <v>3542</v>
      </c>
      <c r="C128" t="s">
        <v>2121</v>
      </c>
      <c r="D128" s="51" t="s">
        <v>3113</v>
      </c>
      <c r="E128" t="s">
        <v>2166</v>
      </c>
      <c r="F128" t="s">
        <v>3159</v>
      </c>
      <c r="G128" t="s">
        <v>3947</v>
      </c>
      <c r="H128" t="s">
        <v>3952</v>
      </c>
      <c r="I128" t="s">
        <v>3953</v>
      </c>
      <c r="J128" t="s">
        <v>3954</v>
      </c>
      <c r="K128" t="s">
        <v>3955</v>
      </c>
      <c r="L128" t="s">
        <v>3542</v>
      </c>
    </row>
    <row r="129" spans="1:12" hidden="1" x14ac:dyDescent="0.25">
      <c r="A129" t="s">
        <v>2991</v>
      </c>
      <c r="B129" t="s">
        <v>3542</v>
      </c>
      <c r="C129" t="s">
        <v>1989</v>
      </c>
      <c r="D129" s="51" t="s">
        <v>3114</v>
      </c>
      <c r="E129" t="s">
        <v>414</v>
      </c>
      <c r="F129" t="s">
        <v>3159</v>
      </c>
      <c r="G129" t="s">
        <v>3947</v>
      </c>
      <c r="H129" t="s">
        <v>3956</v>
      </c>
      <c r="I129" t="s">
        <v>3957</v>
      </c>
      <c r="J129" t="s">
        <v>3958</v>
      </c>
      <c r="K129" t="s">
        <v>3959</v>
      </c>
      <c r="L129" t="s">
        <v>3542</v>
      </c>
    </row>
    <row r="130" spans="1:12" ht="60" hidden="1" x14ac:dyDescent="0.25">
      <c r="A130" t="s">
        <v>2992</v>
      </c>
      <c r="B130" t="s">
        <v>3542</v>
      </c>
      <c r="C130" t="s">
        <v>2456</v>
      </c>
      <c r="D130" s="51" t="s">
        <v>3115</v>
      </c>
      <c r="E130" s="1" t="s">
        <v>10654</v>
      </c>
      <c r="F130" t="s">
        <v>3159</v>
      </c>
      <c r="G130" t="s">
        <v>3947</v>
      </c>
      <c r="H130" t="s">
        <v>3960</v>
      </c>
      <c r="I130" t="s">
        <v>3961</v>
      </c>
      <c r="J130" t="s">
        <v>3962</v>
      </c>
      <c r="K130" t="s">
        <v>3963</v>
      </c>
      <c r="L130" t="s">
        <v>3542</v>
      </c>
    </row>
    <row r="131" spans="1:12" ht="75" hidden="1" x14ac:dyDescent="0.25">
      <c r="A131" t="s">
        <v>374</v>
      </c>
      <c r="B131" t="s">
        <v>3542</v>
      </c>
      <c r="C131" t="s">
        <v>373</v>
      </c>
      <c r="D131" s="51" t="s">
        <v>3116</v>
      </c>
      <c r="E131" s="1" t="s">
        <v>324</v>
      </c>
      <c r="F131" t="s">
        <v>3159</v>
      </c>
      <c r="G131" t="s">
        <v>3947</v>
      </c>
      <c r="H131" t="s">
        <v>3964</v>
      </c>
      <c r="I131" t="s">
        <v>3965</v>
      </c>
      <c r="J131" t="s">
        <v>3966</v>
      </c>
      <c r="K131" t="s">
        <v>3967</v>
      </c>
      <c r="L131" t="s">
        <v>3542</v>
      </c>
    </row>
    <row r="132" spans="1:12" ht="135" hidden="1" x14ac:dyDescent="0.25">
      <c r="A132" t="s">
        <v>1140</v>
      </c>
      <c r="B132" t="s">
        <v>3542</v>
      </c>
      <c r="C132" t="s">
        <v>1139</v>
      </c>
      <c r="D132" s="51" t="s">
        <v>3117</v>
      </c>
      <c r="E132" s="1" t="s">
        <v>1143</v>
      </c>
      <c r="F132" t="s">
        <v>3158</v>
      </c>
      <c r="G132" t="s">
        <v>3947</v>
      </c>
      <c r="H132" t="s">
        <v>3968</v>
      </c>
      <c r="I132" t="s">
        <v>3969</v>
      </c>
      <c r="J132" t="s">
        <v>3970</v>
      </c>
      <c r="K132" t="s">
        <v>3971</v>
      </c>
      <c r="L132" t="s">
        <v>3542</v>
      </c>
    </row>
    <row r="133" spans="1:12" ht="60" hidden="1" x14ac:dyDescent="0.25">
      <c r="A133" t="s">
        <v>362</v>
      </c>
      <c r="B133" t="s">
        <v>3542</v>
      </c>
      <c r="C133" t="s">
        <v>361</v>
      </c>
      <c r="D133" s="51" t="s">
        <v>3118</v>
      </c>
      <c r="E133" s="1" t="s">
        <v>10655</v>
      </c>
      <c r="F133" t="s">
        <v>3159</v>
      </c>
      <c r="G133" t="s">
        <v>3972</v>
      </c>
      <c r="H133" t="s">
        <v>3973</v>
      </c>
      <c r="I133" t="s">
        <v>3974</v>
      </c>
      <c r="J133" t="s">
        <v>3975</v>
      </c>
      <c r="K133" t="s">
        <v>3976</v>
      </c>
      <c r="L133" t="s">
        <v>3542</v>
      </c>
    </row>
    <row r="134" spans="1:12" ht="75" hidden="1" x14ac:dyDescent="0.25">
      <c r="A134" t="s">
        <v>320</v>
      </c>
      <c r="B134" t="s">
        <v>3542</v>
      </c>
      <c r="C134" t="s">
        <v>319</v>
      </c>
      <c r="D134" s="51" t="s">
        <v>3119</v>
      </c>
      <c r="E134" s="1" t="s">
        <v>324</v>
      </c>
      <c r="F134" t="s">
        <v>3159</v>
      </c>
      <c r="G134" t="s">
        <v>3972</v>
      </c>
      <c r="H134" t="s">
        <v>3977</v>
      </c>
      <c r="I134" t="s">
        <v>3978</v>
      </c>
      <c r="J134" t="s">
        <v>3979</v>
      </c>
      <c r="K134" t="s">
        <v>3980</v>
      </c>
      <c r="L134" t="s">
        <v>3542</v>
      </c>
    </row>
    <row r="135" spans="1:12" hidden="1" x14ac:dyDescent="0.25">
      <c r="A135" t="s">
        <v>55</v>
      </c>
      <c r="B135" t="s">
        <v>3982</v>
      </c>
      <c r="C135" t="s">
        <v>30</v>
      </c>
      <c r="D135" s="51" t="s">
        <v>30</v>
      </c>
      <c r="E135" t="s">
        <v>59</v>
      </c>
      <c r="F135" t="s">
        <v>3159</v>
      </c>
      <c r="G135" t="s">
        <v>3981</v>
      </c>
      <c r="H135" t="s">
        <v>3983</v>
      </c>
      <c r="I135" t="s">
        <v>3984</v>
      </c>
      <c r="J135" t="s">
        <v>3985</v>
      </c>
      <c r="K135" t="s">
        <v>3986</v>
      </c>
      <c r="L135" t="s">
        <v>3542</v>
      </c>
    </row>
    <row r="136" spans="1:12" hidden="1" x14ac:dyDescent="0.25">
      <c r="A136" t="s">
        <v>2993</v>
      </c>
      <c r="B136" t="s">
        <v>3542</v>
      </c>
      <c r="C136" t="s">
        <v>371</v>
      </c>
      <c r="D136" s="51" t="s">
        <v>3121</v>
      </c>
      <c r="E136" s="1" t="s">
        <v>59</v>
      </c>
      <c r="F136" t="s">
        <v>3159</v>
      </c>
      <c r="G136" t="s">
        <v>3981</v>
      </c>
      <c r="H136" t="s">
        <v>3983</v>
      </c>
      <c r="I136" t="s">
        <v>3984</v>
      </c>
      <c r="J136" t="s">
        <v>3985</v>
      </c>
      <c r="K136" t="s">
        <v>3986</v>
      </c>
      <c r="L136" t="s">
        <v>3542</v>
      </c>
    </row>
    <row r="137" spans="1:12" hidden="1" x14ac:dyDescent="0.25">
      <c r="A137" t="s">
        <v>55</v>
      </c>
      <c r="B137" t="s">
        <v>3542</v>
      </c>
      <c r="C137" t="s">
        <v>54</v>
      </c>
      <c r="D137" s="51" t="s">
        <v>3122</v>
      </c>
      <c r="E137" t="s">
        <v>59</v>
      </c>
      <c r="F137" t="s">
        <v>3159</v>
      </c>
      <c r="G137" t="s">
        <v>3981</v>
      </c>
      <c r="H137" t="s">
        <v>3983</v>
      </c>
      <c r="I137" t="s">
        <v>3984</v>
      </c>
      <c r="J137" t="s">
        <v>3985</v>
      </c>
      <c r="K137" t="s">
        <v>3986</v>
      </c>
      <c r="L137" t="s">
        <v>3542</v>
      </c>
    </row>
    <row r="138" spans="1:12" hidden="1" x14ac:dyDescent="0.25">
      <c r="A138" t="s">
        <v>2994</v>
      </c>
      <c r="B138" t="s">
        <v>3542</v>
      </c>
      <c r="C138" t="s">
        <v>580</v>
      </c>
      <c r="D138" s="51" t="s">
        <v>3123</v>
      </c>
      <c r="E138" s="1" t="s">
        <v>59</v>
      </c>
      <c r="F138" t="s">
        <v>3159</v>
      </c>
      <c r="G138" t="s">
        <v>3981</v>
      </c>
      <c r="H138" t="s">
        <v>3987</v>
      </c>
      <c r="I138" t="s">
        <v>3988</v>
      </c>
      <c r="J138" t="s">
        <v>3989</v>
      </c>
      <c r="K138" t="s">
        <v>3990</v>
      </c>
      <c r="L138" t="s">
        <v>3542</v>
      </c>
    </row>
    <row r="139" spans="1:12" hidden="1" x14ac:dyDescent="0.25">
      <c r="A139" t="s">
        <v>2995</v>
      </c>
      <c r="B139" t="s">
        <v>3542</v>
      </c>
      <c r="C139" t="s">
        <v>609</v>
      </c>
      <c r="D139" s="51" t="s">
        <v>3127</v>
      </c>
      <c r="E139" s="1" t="s">
        <v>59</v>
      </c>
      <c r="F139" t="s">
        <v>3159</v>
      </c>
      <c r="G139" t="s">
        <v>3981</v>
      </c>
      <c r="H139" t="s">
        <v>3991</v>
      </c>
      <c r="I139" t="s">
        <v>3992</v>
      </c>
      <c r="J139" t="s">
        <v>3993</v>
      </c>
      <c r="K139" t="s">
        <v>3994</v>
      </c>
      <c r="L139" t="s">
        <v>3542</v>
      </c>
    </row>
    <row r="140" spans="1:12" ht="90" hidden="1" x14ac:dyDescent="0.25">
      <c r="A140" t="s">
        <v>2257</v>
      </c>
      <c r="B140" t="s">
        <v>3542</v>
      </c>
      <c r="C140" t="s">
        <v>2256</v>
      </c>
      <c r="D140" s="51" t="s">
        <v>3128</v>
      </c>
      <c r="E140" s="1" t="s">
        <v>10613</v>
      </c>
      <c r="F140" t="s">
        <v>3158</v>
      </c>
      <c r="G140" t="s">
        <v>3981</v>
      </c>
      <c r="H140" t="s">
        <v>3995</v>
      </c>
      <c r="I140" t="s">
        <v>3996</v>
      </c>
      <c r="J140" t="s">
        <v>3997</v>
      </c>
      <c r="K140" t="s">
        <v>3998</v>
      </c>
      <c r="L140" t="s">
        <v>3542</v>
      </c>
    </row>
    <row r="141" spans="1:12" ht="150" hidden="1" x14ac:dyDescent="0.25">
      <c r="A141" t="s">
        <v>2264</v>
      </c>
      <c r="B141" t="s">
        <v>3542</v>
      </c>
      <c r="C141" t="s">
        <v>2263</v>
      </c>
      <c r="D141" s="51" t="s">
        <v>3129</v>
      </c>
      <c r="E141" s="1" t="s">
        <v>10632</v>
      </c>
      <c r="F141" t="s">
        <v>3161</v>
      </c>
      <c r="G141" t="s">
        <v>3999</v>
      </c>
      <c r="H141" t="s">
        <v>4000</v>
      </c>
      <c r="I141" t="s">
        <v>4001</v>
      </c>
      <c r="J141" t="s">
        <v>4002</v>
      </c>
      <c r="K141" t="s">
        <v>4003</v>
      </c>
      <c r="L141" t="s">
        <v>3542</v>
      </c>
    </row>
    <row r="142" spans="1:12" ht="135" hidden="1" x14ac:dyDescent="0.25">
      <c r="A142" t="s">
        <v>555</v>
      </c>
      <c r="B142" t="s">
        <v>3542</v>
      </c>
      <c r="C142" t="s">
        <v>554</v>
      </c>
      <c r="D142" s="51" t="s">
        <v>3130</v>
      </c>
      <c r="E142" s="1" t="s">
        <v>1507</v>
      </c>
      <c r="F142" t="s">
        <v>3158</v>
      </c>
      <c r="G142" t="s">
        <v>4004</v>
      </c>
      <c r="H142" t="s">
        <v>4005</v>
      </c>
      <c r="I142" t="s">
        <v>4006</v>
      </c>
      <c r="J142" t="s">
        <v>4007</v>
      </c>
      <c r="K142" t="s">
        <v>4008</v>
      </c>
      <c r="L142" t="s">
        <v>3542</v>
      </c>
    </row>
    <row r="143" spans="1:12" hidden="1" x14ac:dyDescent="0.25">
      <c r="A143" t="s">
        <v>2518</v>
      </c>
      <c r="B143" t="s">
        <v>30</v>
      </c>
      <c r="C143" t="s">
        <v>2517</v>
      </c>
      <c r="D143" s="51" t="s">
        <v>3131</v>
      </c>
      <c r="E143" s="1" t="s">
        <v>95</v>
      </c>
      <c r="F143" t="s">
        <v>3153</v>
      </c>
      <c r="G143" t="s">
        <v>4004</v>
      </c>
      <c r="H143" t="s">
        <v>4009</v>
      </c>
      <c r="I143" t="s">
        <v>4010</v>
      </c>
      <c r="J143" t="s">
        <v>4011</v>
      </c>
      <c r="K143" t="s">
        <v>4012</v>
      </c>
      <c r="L143" t="s">
        <v>4013</v>
      </c>
    </row>
    <row r="144" spans="1:12" ht="30" hidden="1" x14ac:dyDescent="0.25">
      <c r="A144" t="s">
        <v>2525</v>
      </c>
      <c r="B144" t="s">
        <v>30</v>
      </c>
      <c r="C144" t="s">
        <v>2524</v>
      </c>
      <c r="D144" s="51" t="s">
        <v>3132</v>
      </c>
      <c r="E144" s="1" t="s">
        <v>125</v>
      </c>
      <c r="F144" t="s">
        <v>3166</v>
      </c>
      <c r="G144" t="s">
        <v>4004</v>
      </c>
      <c r="H144" t="s">
        <v>4014</v>
      </c>
      <c r="I144" t="s">
        <v>4015</v>
      </c>
      <c r="J144" t="s">
        <v>4016</v>
      </c>
      <c r="K144" t="s">
        <v>4017</v>
      </c>
      <c r="L144" t="s">
        <v>4018</v>
      </c>
    </row>
    <row r="145" spans="1:12" ht="30" hidden="1" x14ac:dyDescent="0.25">
      <c r="A145" t="s">
        <v>2597</v>
      </c>
      <c r="B145" t="s">
        <v>30</v>
      </c>
      <c r="C145" t="s">
        <v>2596</v>
      </c>
      <c r="D145" s="51" t="s">
        <v>3133</v>
      </c>
      <c r="E145" s="1" t="s">
        <v>125</v>
      </c>
      <c r="F145" t="s">
        <v>3166</v>
      </c>
      <c r="G145" t="s">
        <v>4004</v>
      </c>
      <c r="H145" t="s">
        <v>4019</v>
      </c>
      <c r="I145" t="s">
        <v>4020</v>
      </c>
      <c r="J145" t="s">
        <v>4021</v>
      </c>
      <c r="K145" t="s">
        <v>4022</v>
      </c>
      <c r="L145" t="s">
        <v>4018</v>
      </c>
    </row>
    <row r="146" spans="1:12" ht="30" hidden="1" x14ac:dyDescent="0.25">
      <c r="A146" t="s">
        <v>2996</v>
      </c>
      <c r="B146" t="s">
        <v>30</v>
      </c>
      <c r="C146" t="s">
        <v>2601</v>
      </c>
      <c r="D146" s="51" t="s">
        <v>3134</v>
      </c>
      <c r="E146" s="1" t="s">
        <v>125</v>
      </c>
      <c r="F146" t="s">
        <v>3166</v>
      </c>
      <c r="G146" t="s">
        <v>4004</v>
      </c>
      <c r="H146" t="s">
        <v>4023</v>
      </c>
      <c r="I146" t="s">
        <v>4024</v>
      </c>
      <c r="J146" t="s">
        <v>4025</v>
      </c>
      <c r="K146" t="s">
        <v>4026</v>
      </c>
      <c r="L146" t="s">
        <v>4018</v>
      </c>
    </row>
    <row r="147" spans="1:12" ht="30" hidden="1" x14ac:dyDescent="0.25">
      <c r="A147" t="s">
        <v>2997</v>
      </c>
      <c r="B147" t="s">
        <v>30</v>
      </c>
      <c r="C147" t="s">
        <v>2529</v>
      </c>
      <c r="D147" s="51" t="s">
        <v>3135</v>
      </c>
      <c r="E147" s="1" t="s">
        <v>125</v>
      </c>
      <c r="F147" t="s">
        <v>3166</v>
      </c>
      <c r="G147" t="s">
        <v>4004</v>
      </c>
      <c r="H147" t="s">
        <v>4027</v>
      </c>
      <c r="I147" t="s">
        <v>4028</v>
      </c>
      <c r="J147" t="s">
        <v>4029</v>
      </c>
      <c r="K147" t="s">
        <v>4030</v>
      </c>
      <c r="L147" t="s">
        <v>4018</v>
      </c>
    </row>
    <row r="148" spans="1:12" x14ac:dyDescent="0.25">
      <c r="A148" t="s">
        <v>2998</v>
      </c>
      <c r="B148" t="s">
        <v>3542</v>
      </c>
      <c r="C148" t="s">
        <v>2371</v>
      </c>
      <c r="D148" s="51" t="s">
        <v>3136</v>
      </c>
      <c r="E148" s="1" t="s">
        <v>414</v>
      </c>
      <c r="F148" t="s">
        <v>3167</v>
      </c>
      <c r="G148" t="s">
        <v>4004</v>
      </c>
      <c r="H148" t="s">
        <v>5914</v>
      </c>
      <c r="I148" t="s">
        <v>4031</v>
      </c>
      <c r="J148" t="s">
        <v>4032</v>
      </c>
      <c r="K148" t="s">
        <v>4033</v>
      </c>
      <c r="L148" t="s">
        <v>3542</v>
      </c>
    </row>
    <row r="149" spans="1:12" ht="75" hidden="1" x14ac:dyDescent="0.25">
      <c r="A149" t="s">
        <v>2999</v>
      </c>
      <c r="B149" t="s">
        <v>30</v>
      </c>
      <c r="C149" t="s">
        <v>1833</v>
      </c>
      <c r="D149" s="51" t="s">
        <v>3137</v>
      </c>
      <c r="E149" s="1" t="s">
        <v>1836</v>
      </c>
      <c r="F149" t="s">
        <v>3153</v>
      </c>
      <c r="G149" t="s">
        <v>4004</v>
      </c>
      <c r="H149" t="s">
        <v>4034</v>
      </c>
      <c r="I149" t="s">
        <v>4035</v>
      </c>
      <c r="J149" t="s">
        <v>4036</v>
      </c>
      <c r="K149" t="s">
        <v>4037</v>
      </c>
      <c r="L149" t="s">
        <v>3542</v>
      </c>
    </row>
    <row r="150" spans="1:12" ht="60" hidden="1" x14ac:dyDescent="0.25">
      <c r="A150" t="s">
        <v>3000</v>
      </c>
      <c r="B150" t="s">
        <v>3542</v>
      </c>
      <c r="C150" t="s">
        <v>429</v>
      </c>
      <c r="D150" s="51" t="s">
        <v>3138</v>
      </c>
      <c r="E150" s="1" t="s">
        <v>10612</v>
      </c>
      <c r="F150" t="s">
        <v>3159</v>
      </c>
      <c r="G150" t="s">
        <v>4004</v>
      </c>
      <c r="H150" t="s">
        <v>4038</v>
      </c>
      <c r="I150" t="s">
        <v>4039</v>
      </c>
      <c r="J150" t="s">
        <v>4040</v>
      </c>
      <c r="K150" t="s">
        <v>4041</v>
      </c>
      <c r="L150" t="s">
        <v>3542</v>
      </c>
    </row>
    <row r="151" spans="1:12" ht="90" hidden="1" x14ac:dyDescent="0.25">
      <c r="A151" t="s">
        <v>3001</v>
      </c>
      <c r="B151" t="s">
        <v>3542</v>
      </c>
      <c r="C151" t="s">
        <v>157</v>
      </c>
      <c r="D151" s="51" t="s">
        <v>3139</v>
      </c>
      <c r="E151" s="1" t="s">
        <v>161</v>
      </c>
      <c r="F151" t="s">
        <v>3158</v>
      </c>
      <c r="G151" t="s">
        <v>4042</v>
      </c>
      <c r="H151" t="s">
        <v>4043</v>
      </c>
      <c r="I151" t="s">
        <v>4044</v>
      </c>
      <c r="J151" t="s">
        <v>4045</v>
      </c>
      <c r="K151" t="s">
        <v>4046</v>
      </c>
      <c r="L151" t="s">
        <v>3542</v>
      </c>
    </row>
    <row r="152" spans="1:12" ht="60" hidden="1" x14ac:dyDescent="0.25">
      <c r="A152" t="s">
        <v>3002</v>
      </c>
      <c r="B152" t="s">
        <v>3542</v>
      </c>
      <c r="C152" t="s">
        <v>2328</v>
      </c>
      <c r="D152" s="51" t="s">
        <v>3140</v>
      </c>
      <c r="E152" s="1" t="s">
        <v>2332</v>
      </c>
      <c r="F152" t="s">
        <v>3152</v>
      </c>
      <c r="G152" t="s">
        <v>4042</v>
      </c>
      <c r="H152" t="s">
        <v>4047</v>
      </c>
      <c r="I152" t="s">
        <v>4048</v>
      </c>
      <c r="J152" t="s">
        <v>4049</v>
      </c>
      <c r="K152" t="s">
        <v>4050</v>
      </c>
      <c r="L152" t="s">
        <v>3542</v>
      </c>
    </row>
    <row r="153" spans="1:12" ht="45" hidden="1" x14ac:dyDescent="0.25">
      <c r="A153" t="s">
        <v>3003</v>
      </c>
      <c r="B153" t="s">
        <v>3542</v>
      </c>
      <c r="C153" t="s">
        <v>2436</v>
      </c>
      <c r="D153" s="51" t="s">
        <v>3141</v>
      </c>
      <c r="E153" s="1" t="s">
        <v>2440</v>
      </c>
      <c r="F153" t="s">
        <v>3160</v>
      </c>
      <c r="G153" t="s">
        <v>4042</v>
      </c>
      <c r="H153" t="s">
        <v>4051</v>
      </c>
      <c r="I153" t="s">
        <v>4052</v>
      </c>
      <c r="J153" t="s">
        <v>4053</v>
      </c>
      <c r="K153" t="s">
        <v>4054</v>
      </c>
      <c r="L153" t="s">
        <v>3542</v>
      </c>
    </row>
    <row r="154" spans="1:12" hidden="1" x14ac:dyDescent="0.25">
      <c r="A154" t="s">
        <v>533</v>
      </c>
      <c r="B154" t="s">
        <v>3542</v>
      </c>
      <c r="C154" t="s">
        <v>532</v>
      </c>
      <c r="D154" s="51" t="s">
        <v>3142</v>
      </c>
      <c r="F154" t="s">
        <v>3168</v>
      </c>
      <c r="G154" t="s">
        <v>4042</v>
      </c>
      <c r="H154" t="s">
        <v>4055</v>
      </c>
      <c r="I154" t="s">
        <v>4056</v>
      </c>
      <c r="J154" t="s">
        <v>4057</v>
      </c>
      <c r="K154" t="s">
        <v>4058</v>
      </c>
      <c r="L154" t="s">
        <v>3542</v>
      </c>
    </row>
    <row r="155" spans="1:12" ht="45" x14ac:dyDescent="0.25">
      <c r="A155" t="s">
        <v>3004</v>
      </c>
      <c r="B155" t="s">
        <v>3542</v>
      </c>
      <c r="C155" t="s">
        <v>2444</v>
      </c>
      <c r="D155" s="51" t="s">
        <v>3143</v>
      </c>
      <c r="E155" s="1" t="s">
        <v>2447</v>
      </c>
      <c r="F155" t="s">
        <v>3167</v>
      </c>
      <c r="G155" t="s">
        <v>4042</v>
      </c>
      <c r="H155" t="s">
        <v>5915</v>
      </c>
      <c r="I155" t="s">
        <v>4059</v>
      </c>
      <c r="J155" t="s">
        <v>4060</v>
      </c>
      <c r="K155" t="s">
        <v>4061</v>
      </c>
      <c r="L155" t="s">
        <v>3542</v>
      </c>
    </row>
    <row r="156" spans="1:12" x14ac:dyDescent="0.25">
      <c r="A156" t="s">
        <v>3005</v>
      </c>
      <c r="B156" t="s">
        <v>3542</v>
      </c>
      <c r="C156" t="s">
        <v>450</v>
      </c>
      <c r="D156" s="51" t="s">
        <v>3144</v>
      </c>
      <c r="E156" s="1" t="s">
        <v>59</v>
      </c>
      <c r="F156" t="s">
        <v>3155</v>
      </c>
      <c r="G156" t="s">
        <v>4042</v>
      </c>
      <c r="H156" t="s">
        <v>5916</v>
      </c>
      <c r="I156" t="s">
        <v>4062</v>
      </c>
      <c r="J156" t="s">
        <v>4063</v>
      </c>
      <c r="K156" t="s">
        <v>4064</v>
      </c>
      <c r="L156" t="s">
        <v>3542</v>
      </c>
    </row>
    <row r="157" spans="1:12" ht="30" x14ac:dyDescent="0.25">
      <c r="A157" t="s">
        <v>3006</v>
      </c>
      <c r="B157" t="s">
        <v>3542</v>
      </c>
      <c r="C157" t="s">
        <v>2379</v>
      </c>
      <c r="D157" s="51" t="s">
        <v>3145</v>
      </c>
      <c r="E157" s="1" t="s">
        <v>2382</v>
      </c>
      <c r="F157" t="s">
        <v>3167</v>
      </c>
      <c r="G157" t="s">
        <v>4042</v>
      </c>
      <c r="H157" t="s">
        <v>5917</v>
      </c>
      <c r="I157" t="s">
        <v>4065</v>
      </c>
      <c r="J157" t="s">
        <v>4066</v>
      </c>
      <c r="K157" t="s">
        <v>4067</v>
      </c>
      <c r="L157" t="s">
        <v>3542</v>
      </c>
    </row>
    <row r="158" spans="1:12" hidden="1" x14ac:dyDescent="0.25">
      <c r="A158" t="s">
        <v>3007</v>
      </c>
      <c r="B158" t="s">
        <v>4068</v>
      </c>
      <c r="C158" t="s">
        <v>30</v>
      </c>
      <c r="D158" s="51" t="s">
        <v>30</v>
      </c>
      <c r="F158" t="s">
        <v>3168</v>
      </c>
      <c r="G158" t="s">
        <v>4042</v>
      </c>
      <c r="H158" t="s">
        <v>4069</v>
      </c>
      <c r="I158" t="s">
        <v>4070</v>
      </c>
      <c r="J158" t="s">
        <v>4071</v>
      </c>
      <c r="K158" t="s">
        <v>4072</v>
      </c>
      <c r="L158" t="s">
        <v>3542</v>
      </c>
    </row>
    <row r="159" spans="1:12" ht="30" hidden="1" x14ac:dyDescent="0.25">
      <c r="A159" t="s">
        <v>1051</v>
      </c>
      <c r="B159" t="s">
        <v>3542</v>
      </c>
      <c r="C159" t="s">
        <v>1050</v>
      </c>
      <c r="D159" s="51" t="s">
        <v>3148</v>
      </c>
      <c r="E159" s="1" t="s">
        <v>10611</v>
      </c>
      <c r="F159" t="s">
        <v>3168</v>
      </c>
      <c r="G159" t="s">
        <v>4042</v>
      </c>
      <c r="H159" t="s">
        <v>4069</v>
      </c>
      <c r="I159" t="s">
        <v>4070</v>
      </c>
      <c r="J159" t="s">
        <v>4071</v>
      </c>
      <c r="K159" t="s">
        <v>4072</v>
      </c>
      <c r="L159" t="s">
        <v>3542</v>
      </c>
    </row>
    <row r="160" spans="1:12" ht="30" hidden="1" x14ac:dyDescent="0.25">
      <c r="A160" t="s">
        <v>3008</v>
      </c>
      <c r="B160" t="s">
        <v>3542</v>
      </c>
      <c r="C160" t="s">
        <v>1178</v>
      </c>
      <c r="D160" s="51" t="s">
        <v>3146</v>
      </c>
      <c r="E160" s="1" t="s">
        <v>10611</v>
      </c>
      <c r="F160" t="s">
        <v>3168</v>
      </c>
      <c r="G160" t="s">
        <v>4042</v>
      </c>
      <c r="H160" t="s">
        <v>4069</v>
      </c>
      <c r="I160" t="s">
        <v>4070</v>
      </c>
      <c r="J160" t="s">
        <v>4071</v>
      </c>
      <c r="K160" t="s">
        <v>4072</v>
      </c>
      <c r="L160" t="s">
        <v>3542</v>
      </c>
    </row>
    <row r="161" spans="1:12" hidden="1" x14ac:dyDescent="0.25">
      <c r="A161" t="s">
        <v>3010</v>
      </c>
      <c r="B161" t="s">
        <v>3542</v>
      </c>
      <c r="C161" t="s">
        <v>30</v>
      </c>
      <c r="D161" s="51" t="s">
        <v>3149</v>
      </c>
      <c r="F161" t="s">
        <v>3168</v>
      </c>
      <c r="G161" t="s">
        <v>4042</v>
      </c>
      <c r="H161" t="s">
        <v>4069</v>
      </c>
      <c r="I161" t="s">
        <v>4070</v>
      </c>
      <c r="J161" t="s">
        <v>4071</v>
      </c>
      <c r="K161" t="s">
        <v>4072</v>
      </c>
      <c r="L161" t="s">
        <v>3542</v>
      </c>
    </row>
    <row r="162" spans="1:12" hidden="1" x14ac:dyDescent="0.25">
      <c r="A162" t="s">
        <v>3011</v>
      </c>
      <c r="B162" t="s">
        <v>3542</v>
      </c>
      <c r="C162" t="s">
        <v>30</v>
      </c>
      <c r="D162" s="51" t="s">
        <v>3150</v>
      </c>
      <c r="F162" t="s">
        <v>3168</v>
      </c>
      <c r="G162" t="s">
        <v>4042</v>
      </c>
      <c r="H162" t="s">
        <v>4069</v>
      </c>
      <c r="I162" t="s">
        <v>4070</v>
      </c>
      <c r="J162" t="s">
        <v>4071</v>
      </c>
      <c r="K162" t="s">
        <v>4072</v>
      </c>
      <c r="L162" t="s">
        <v>3542</v>
      </c>
    </row>
    <row r="163" spans="1:12" hidden="1" x14ac:dyDescent="0.25">
      <c r="A163" t="s">
        <v>3009</v>
      </c>
      <c r="B163" t="s">
        <v>3542</v>
      </c>
      <c r="C163" t="s">
        <v>30</v>
      </c>
      <c r="D163" s="51" t="s">
        <v>3147</v>
      </c>
      <c r="F163" t="s">
        <v>3168</v>
      </c>
      <c r="G163" t="s">
        <v>4042</v>
      </c>
      <c r="H163" t="s">
        <v>4069</v>
      </c>
      <c r="I163" t="s">
        <v>4070</v>
      </c>
      <c r="J163" t="s">
        <v>4071</v>
      </c>
      <c r="K163" t="s">
        <v>4072</v>
      </c>
      <c r="L163" t="s">
        <v>3542</v>
      </c>
    </row>
    <row r="164" spans="1:12" s="67" customFormat="1" x14ac:dyDescent="0.25">
      <c r="D164" s="69"/>
    </row>
    <row r="166" spans="1:12" x14ac:dyDescent="0.25">
      <c r="A166" t="s">
        <v>11211</v>
      </c>
      <c r="B166" t="s">
        <v>3542</v>
      </c>
      <c r="C166" t="s">
        <v>2713</v>
      </c>
      <c r="D166" t="s">
        <v>6002</v>
      </c>
      <c r="F166" t="s">
        <v>11209</v>
      </c>
      <c r="G166" t="s">
        <v>11237</v>
      </c>
      <c r="H166" t="s">
        <v>11241</v>
      </c>
      <c r="I166" t="s">
        <v>11242</v>
      </c>
      <c r="J166" t="s">
        <v>11243</v>
      </c>
      <c r="K166" t="s">
        <v>11244</v>
      </c>
      <c r="L166" t="s">
        <v>3542</v>
      </c>
    </row>
    <row r="167" spans="1:12" x14ac:dyDescent="0.25">
      <c r="A167" t="s">
        <v>11212</v>
      </c>
      <c r="B167" t="s">
        <v>3542</v>
      </c>
      <c r="C167" t="s">
        <v>6169</v>
      </c>
      <c r="D167" t="s">
        <v>6168</v>
      </c>
      <c r="E167" t="s">
        <v>11711</v>
      </c>
      <c r="F167" t="s">
        <v>3159</v>
      </c>
      <c r="G167" t="s">
        <v>11237</v>
      </c>
      <c r="H167" t="s">
        <v>11245</v>
      </c>
      <c r="I167" t="s">
        <v>11246</v>
      </c>
      <c r="J167" t="s">
        <v>11247</v>
      </c>
      <c r="K167" t="s">
        <v>11248</v>
      </c>
      <c r="L167" t="s">
        <v>3542</v>
      </c>
    </row>
    <row r="168" spans="1:12" x14ac:dyDescent="0.25">
      <c r="A168" t="s">
        <v>11213</v>
      </c>
      <c r="B168" t="s">
        <v>3542</v>
      </c>
      <c r="C168" t="s">
        <v>6185</v>
      </c>
      <c r="D168" t="s">
        <v>6184</v>
      </c>
      <c r="F168" t="s">
        <v>3159</v>
      </c>
      <c r="G168" t="s">
        <v>11237</v>
      </c>
      <c r="H168" t="s">
        <v>11249</v>
      </c>
      <c r="I168" t="s">
        <v>11250</v>
      </c>
      <c r="J168" t="s">
        <v>11251</v>
      </c>
      <c r="K168" t="s">
        <v>11252</v>
      </c>
      <c r="L168" t="s">
        <v>3542</v>
      </c>
    </row>
    <row r="169" spans="1:12" x14ac:dyDescent="0.25">
      <c r="A169" t="s">
        <v>11214</v>
      </c>
      <c r="B169" t="s">
        <v>3542</v>
      </c>
      <c r="C169" t="s">
        <v>30</v>
      </c>
      <c r="D169" t="s">
        <v>30</v>
      </c>
      <c r="F169" t="s">
        <v>11210</v>
      </c>
      <c r="G169" t="s">
        <v>11238</v>
      </c>
      <c r="H169" t="s">
        <v>11253</v>
      </c>
      <c r="I169" t="s">
        <v>11254</v>
      </c>
      <c r="J169" t="s">
        <v>11255</v>
      </c>
      <c r="K169" t="s">
        <v>11256</v>
      </c>
      <c r="L169" t="s">
        <v>11325</v>
      </c>
    </row>
    <row r="170" spans="1:12" x14ac:dyDescent="0.25">
      <c r="A170" t="s">
        <v>11215</v>
      </c>
      <c r="B170" t="s">
        <v>3542</v>
      </c>
      <c r="C170" t="s">
        <v>11195</v>
      </c>
      <c r="D170" t="s">
        <v>11196</v>
      </c>
      <c r="E170" t="s">
        <v>11723</v>
      </c>
      <c r="F170" t="s">
        <v>3159</v>
      </c>
      <c r="G170" t="s">
        <v>11238</v>
      </c>
      <c r="H170" t="s">
        <v>11257</v>
      </c>
      <c r="I170" t="s">
        <v>11258</v>
      </c>
      <c r="J170" t="s">
        <v>11259</v>
      </c>
      <c r="K170" t="s">
        <v>11260</v>
      </c>
      <c r="L170" t="s">
        <v>3542</v>
      </c>
    </row>
    <row r="171" spans="1:12" x14ac:dyDescent="0.25">
      <c r="A171" t="s">
        <v>11216</v>
      </c>
      <c r="B171" t="s">
        <v>3542</v>
      </c>
      <c r="C171" t="s">
        <v>2116</v>
      </c>
      <c r="D171" t="s">
        <v>6589</v>
      </c>
      <c r="E171" t="s">
        <v>2120</v>
      </c>
      <c r="F171" t="s">
        <v>3159</v>
      </c>
      <c r="G171" t="s">
        <v>11238</v>
      </c>
      <c r="H171" t="s">
        <v>11261</v>
      </c>
      <c r="I171" t="s">
        <v>11262</v>
      </c>
      <c r="J171" t="s">
        <v>11263</v>
      </c>
      <c r="K171" t="s">
        <v>11264</v>
      </c>
      <c r="L171" t="s">
        <v>3542</v>
      </c>
    </row>
    <row r="172" spans="1:12" x14ac:dyDescent="0.25">
      <c r="A172" t="s">
        <v>11217</v>
      </c>
      <c r="B172" t="s">
        <v>3542</v>
      </c>
      <c r="C172" t="s">
        <v>11197</v>
      </c>
      <c r="D172" t="s">
        <v>11198</v>
      </c>
      <c r="E172" t="s">
        <v>11580</v>
      </c>
      <c r="F172" t="s">
        <v>3159</v>
      </c>
      <c r="G172" t="s">
        <v>11238</v>
      </c>
      <c r="H172" t="s">
        <v>11265</v>
      </c>
      <c r="I172" t="s">
        <v>11266</v>
      </c>
      <c r="J172" t="s">
        <v>11267</v>
      </c>
      <c r="K172" t="s">
        <v>11268</v>
      </c>
      <c r="L172" t="s">
        <v>3542</v>
      </c>
    </row>
    <row r="173" spans="1:12" x14ac:dyDescent="0.25">
      <c r="A173" t="s">
        <v>11218</v>
      </c>
      <c r="B173" t="s">
        <v>3542</v>
      </c>
      <c r="C173" t="s">
        <v>30</v>
      </c>
      <c r="D173" t="s">
        <v>30</v>
      </c>
      <c r="F173" t="s">
        <v>3154</v>
      </c>
      <c r="G173" t="s">
        <v>11239</v>
      </c>
      <c r="H173" t="s">
        <v>11269</v>
      </c>
      <c r="I173" t="s">
        <v>11270</v>
      </c>
      <c r="J173" t="s">
        <v>11271</v>
      </c>
      <c r="K173" t="s">
        <v>11272</v>
      </c>
      <c r="L173" t="s">
        <v>3542</v>
      </c>
    </row>
    <row r="174" spans="1:12" x14ac:dyDescent="0.25">
      <c r="A174" t="s">
        <v>11219</v>
      </c>
      <c r="B174" t="s">
        <v>3542</v>
      </c>
      <c r="C174" t="s">
        <v>5285</v>
      </c>
      <c r="D174" t="s">
        <v>5286</v>
      </c>
      <c r="E174" t="s">
        <v>11536</v>
      </c>
      <c r="F174" t="s">
        <v>3154</v>
      </c>
      <c r="G174" t="s">
        <v>11239</v>
      </c>
      <c r="H174" t="s">
        <v>11269</v>
      </c>
      <c r="I174" t="s">
        <v>11270</v>
      </c>
      <c r="J174" t="s">
        <v>11271</v>
      </c>
      <c r="K174" t="s">
        <v>11272</v>
      </c>
      <c r="L174" t="s">
        <v>3542</v>
      </c>
    </row>
    <row r="175" spans="1:12" x14ac:dyDescent="0.25">
      <c r="A175" t="s">
        <v>11220</v>
      </c>
      <c r="B175" t="s">
        <v>3542</v>
      </c>
      <c r="C175" t="s">
        <v>11199</v>
      </c>
      <c r="D175" t="s">
        <v>30</v>
      </c>
      <c r="E175" t="s">
        <v>11536</v>
      </c>
      <c r="F175" t="s">
        <v>3154</v>
      </c>
      <c r="G175" t="s">
        <v>11239</v>
      </c>
      <c r="H175" t="s">
        <v>11269</v>
      </c>
      <c r="I175" t="s">
        <v>11270</v>
      </c>
      <c r="J175" t="s">
        <v>11271</v>
      </c>
      <c r="K175" t="s">
        <v>11272</v>
      </c>
      <c r="L175" t="s">
        <v>3542</v>
      </c>
    </row>
    <row r="176" spans="1:12" x14ac:dyDescent="0.25">
      <c r="A176" t="s">
        <v>11221</v>
      </c>
      <c r="B176" t="s">
        <v>3542</v>
      </c>
      <c r="C176" t="s">
        <v>11200</v>
      </c>
      <c r="D176" t="s">
        <v>11201</v>
      </c>
      <c r="F176" t="s">
        <v>3154</v>
      </c>
      <c r="G176" t="s">
        <v>11239</v>
      </c>
      <c r="H176" t="s">
        <v>11269</v>
      </c>
      <c r="I176" t="s">
        <v>11270</v>
      </c>
      <c r="J176" t="s">
        <v>11271</v>
      </c>
      <c r="K176" t="s">
        <v>11272</v>
      </c>
      <c r="L176" t="s">
        <v>3542</v>
      </c>
    </row>
    <row r="177" spans="1:12" x14ac:dyDescent="0.25">
      <c r="A177" t="s">
        <v>4445</v>
      </c>
      <c r="B177" t="s">
        <v>3542</v>
      </c>
      <c r="C177" t="s">
        <v>2819</v>
      </c>
      <c r="D177" t="s">
        <v>4446</v>
      </c>
      <c r="E177" t="s">
        <v>2824</v>
      </c>
      <c r="F177" t="s">
        <v>3154</v>
      </c>
      <c r="G177" t="s">
        <v>11239</v>
      </c>
      <c r="H177" t="s">
        <v>11273</v>
      </c>
      <c r="I177" t="s">
        <v>11274</v>
      </c>
      <c r="J177" t="s">
        <v>11275</v>
      </c>
      <c r="K177" t="s">
        <v>11276</v>
      </c>
      <c r="L177" t="s">
        <v>3542</v>
      </c>
    </row>
    <row r="178" spans="1:12" x14ac:dyDescent="0.25">
      <c r="A178" t="s">
        <v>335</v>
      </c>
      <c r="B178" t="s">
        <v>3542</v>
      </c>
      <c r="C178" t="s">
        <v>334</v>
      </c>
      <c r="D178" t="s">
        <v>6053</v>
      </c>
      <c r="E178" t="s">
        <v>338</v>
      </c>
      <c r="F178" t="s">
        <v>3159</v>
      </c>
      <c r="G178" t="s">
        <v>11239</v>
      </c>
      <c r="H178" t="s">
        <v>11277</v>
      </c>
      <c r="I178" t="s">
        <v>11278</v>
      </c>
      <c r="J178" t="s">
        <v>11279</v>
      </c>
      <c r="K178" t="s">
        <v>11280</v>
      </c>
      <c r="L178" t="s">
        <v>3542</v>
      </c>
    </row>
    <row r="179" spans="1:12" x14ac:dyDescent="0.25">
      <c r="A179" t="s">
        <v>11222</v>
      </c>
      <c r="B179" t="s">
        <v>11223</v>
      </c>
      <c r="C179" t="s">
        <v>30</v>
      </c>
      <c r="D179" t="s">
        <v>30</v>
      </c>
      <c r="F179" t="s">
        <v>11210</v>
      </c>
      <c r="G179" t="s">
        <v>11239</v>
      </c>
      <c r="H179" t="s">
        <v>11281</v>
      </c>
      <c r="I179" t="s">
        <v>11282</v>
      </c>
      <c r="J179" t="s">
        <v>11283</v>
      </c>
      <c r="K179" t="s">
        <v>11284</v>
      </c>
      <c r="L179" t="s">
        <v>11326</v>
      </c>
    </row>
    <row r="180" spans="1:12" x14ac:dyDescent="0.25">
      <c r="A180" t="s">
        <v>11224</v>
      </c>
      <c r="B180" t="s">
        <v>3542</v>
      </c>
      <c r="C180" t="s">
        <v>5720</v>
      </c>
      <c r="D180" t="s">
        <v>5721</v>
      </c>
      <c r="F180" t="s">
        <v>11210</v>
      </c>
      <c r="G180" t="s">
        <v>11239</v>
      </c>
      <c r="H180" t="s">
        <v>11281</v>
      </c>
      <c r="I180" t="s">
        <v>11282</v>
      </c>
      <c r="J180" t="s">
        <v>11283</v>
      </c>
      <c r="K180" t="s">
        <v>11284</v>
      </c>
      <c r="L180" t="s">
        <v>11326</v>
      </c>
    </row>
    <row r="181" spans="1:12" x14ac:dyDescent="0.25">
      <c r="A181" t="s">
        <v>11225</v>
      </c>
      <c r="B181" t="s">
        <v>3542</v>
      </c>
      <c r="C181" t="s">
        <v>11202</v>
      </c>
      <c r="D181" t="s">
        <v>11203</v>
      </c>
      <c r="F181" t="s">
        <v>11210</v>
      </c>
      <c r="G181" t="s">
        <v>11239</v>
      </c>
      <c r="H181" t="s">
        <v>11281</v>
      </c>
      <c r="I181" t="s">
        <v>11282</v>
      </c>
      <c r="J181" t="s">
        <v>11283</v>
      </c>
      <c r="K181" t="s">
        <v>11284</v>
      </c>
      <c r="L181" t="s">
        <v>11326</v>
      </c>
    </row>
    <row r="182" spans="1:12" x14ac:dyDescent="0.25">
      <c r="A182" t="s">
        <v>11226</v>
      </c>
      <c r="B182" t="s">
        <v>3542</v>
      </c>
      <c r="C182" t="s">
        <v>11204</v>
      </c>
      <c r="D182" t="s">
        <v>11205</v>
      </c>
      <c r="F182" t="s">
        <v>11210</v>
      </c>
      <c r="G182" t="s">
        <v>11239</v>
      </c>
      <c r="H182" t="s">
        <v>11281</v>
      </c>
      <c r="I182" t="s">
        <v>11282</v>
      </c>
      <c r="J182" t="s">
        <v>11283</v>
      </c>
      <c r="K182" t="s">
        <v>11284</v>
      </c>
      <c r="L182" t="s">
        <v>11326</v>
      </c>
    </row>
    <row r="183" spans="1:12" x14ac:dyDescent="0.25">
      <c r="A183" t="s">
        <v>11227</v>
      </c>
      <c r="B183" t="s">
        <v>3542</v>
      </c>
      <c r="C183" t="s">
        <v>11206</v>
      </c>
      <c r="D183" t="s">
        <v>11207</v>
      </c>
      <c r="F183" t="s">
        <v>11210</v>
      </c>
      <c r="G183" t="s">
        <v>11239</v>
      </c>
      <c r="H183" t="s">
        <v>11281</v>
      </c>
      <c r="I183" t="s">
        <v>11282</v>
      </c>
      <c r="J183" t="s">
        <v>11283</v>
      </c>
      <c r="K183" t="s">
        <v>11284</v>
      </c>
      <c r="L183" t="s">
        <v>11326</v>
      </c>
    </row>
    <row r="184" spans="1:12" x14ac:dyDescent="0.25">
      <c r="A184" t="s">
        <v>6096</v>
      </c>
      <c r="B184" t="s">
        <v>3542</v>
      </c>
      <c r="C184" t="s">
        <v>6095</v>
      </c>
      <c r="D184" t="s">
        <v>6094</v>
      </c>
      <c r="F184" t="s">
        <v>3160</v>
      </c>
      <c r="G184" t="s">
        <v>11240</v>
      </c>
      <c r="H184" t="s">
        <v>11285</v>
      </c>
      <c r="I184" t="s">
        <v>11286</v>
      </c>
      <c r="J184" t="s">
        <v>11287</v>
      </c>
      <c r="K184" t="s">
        <v>11288</v>
      </c>
      <c r="L184" t="s">
        <v>3542</v>
      </c>
    </row>
    <row r="185" spans="1:12" x14ac:dyDescent="0.25">
      <c r="A185" t="s">
        <v>5980</v>
      </c>
      <c r="B185" t="s">
        <v>3542</v>
      </c>
      <c r="C185" t="s">
        <v>5979</v>
      </c>
      <c r="D185" t="s">
        <v>5978</v>
      </c>
      <c r="F185" t="s">
        <v>3152</v>
      </c>
      <c r="G185" t="s">
        <v>11240</v>
      </c>
      <c r="H185" t="s">
        <v>11289</v>
      </c>
      <c r="I185" t="s">
        <v>11290</v>
      </c>
      <c r="J185" t="s">
        <v>11291</v>
      </c>
      <c r="K185" t="s">
        <v>11292</v>
      </c>
      <c r="L185" t="s">
        <v>3542</v>
      </c>
    </row>
    <row r="186" spans="1:12" x14ac:dyDescent="0.25">
      <c r="A186" t="s">
        <v>6124</v>
      </c>
      <c r="B186" t="s">
        <v>3542</v>
      </c>
      <c r="C186" t="s">
        <v>6123</v>
      </c>
      <c r="D186" t="s">
        <v>6122</v>
      </c>
      <c r="F186" t="s">
        <v>3160</v>
      </c>
      <c r="G186" t="s">
        <v>11240</v>
      </c>
      <c r="H186" t="s">
        <v>11293</v>
      </c>
      <c r="I186" t="s">
        <v>11294</v>
      </c>
      <c r="J186" t="s">
        <v>11295</v>
      </c>
      <c r="K186" t="s">
        <v>11296</v>
      </c>
      <c r="L186" t="s">
        <v>3542</v>
      </c>
    </row>
    <row r="187" spans="1:12" x14ac:dyDescent="0.25">
      <c r="A187" t="s">
        <v>6125</v>
      </c>
      <c r="B187" t="s">
        <v>3542</v>
      </c>
      <c r="C187" t="s">
        <v>964</v>
      </c>
      <c r="D187" t="s">
        <v>3361</v>
      </c>
      <c r="E187" t="s">
        <v>154</v>
      </c>
      <c r="F187" t="s">
        <v>3153</v>
      </c>
      <c r="G187" t="s">
        <v>11240</v>
      </c>
      <c r="H187" t="s">
        <v>11297</v>
      </c>
      <c r="I187" t="s">
        <v>11298</v>
      </c>
      <c r="J187" t="s">
        <v>11299</v>
      </c>
      <c r="K187" t="s">
        <v>11300</v>
      </c>
      <c r="L187" t="s">
        <v>3542</v>
      </c>
    </row>
    <row r="188" spans="1:12" x14ac:dyDescent="0.25">
      <c r="A188" t="s">
        <v>11228</v>
      </c>
      <c r="B188" t="s">
        <v>3542</v>
      </c>
      <c r="C188" t="s">
        <v>1865</v>
      </c>
      <c r="D188" t="s">
        <v>6785</v>
      </c>
      <c r="E188" t="s">
        <v>1868</v>
      </c>
      <c r="F188" t="s">
        <v>3159</v>
      </c>
      <c r="G188" t="s">
        <v>11240</v>
      </c>
      <c r="H188" t="s">
        <v>11301</v>
      </c>
      <c r="I188" t="s">
        <v>11302</v>
      </c>
      <c r="J188" t="s">
        <v>11303</v>
      </c>
      <c r="K188" t="s">
        <v>11304</v>
      </c>
      <c r="L188" t="s">
        <v>3542</v>
      </c>
    </row>
    <row r="189" spans="1:12" x14ac:dyDescent="0.25">
      <c r="A189" t="s">
        <v>11229</v>
      </c>
      <c r="B189" t="s">
        <v>11230</v>
      </c>
      <c r="C189" t="s">
        <v>861</v>
      </c>
      <c r="D189" t="s">
        <v>6374</v>
      </c>
      <c r="F189" t="s">
        <v>3154</v>
      </c>
      <c r="G189" t="s">
        <v>11240</v>
      </c>
      <c r="H189" t="s">
        <v>11305</v>
      </c>
      <c r="I189" t="s">
        <v>11306</v>
      </c>
      <c r="J189" t="s">
        <v>11307</v>
      </c>
      <c r="K189" t="s">
        <v>11308</v>
      </c>
      <c r="L189" t="s">
        <v>3542</v>
      </c>
    </row>
    <row r="190" spans="1:12" x14ac:dyDescent="0.25">
      <c r="A190" t="s">
        <v>5906</v>
      </c>
      <c r="B190" t="s">
        <v>3542</v>
      </c>
      <c r="C190" t="s">
        <v>5907</v>
      </c>
      <c r="D190" t="s">
        <v>5908</v>
      </c>
      <c r="F190" t="s">
        <v>3152</v>
      </c>
      <c r="G190" t="s">
        <v>5850</v>
      </c>
      <c r="H190" t="s">
        <v>11309</v>
      </c>
      <c r="I190" t="s">
        <v>11310</v>
      </c>
      <c r="J190" t="s">
        <v>5911</v>
      </c>
      <c r="K190" t="s">
        <v>5912</v>
      </c>
      <c r="L190" t="s">
        <v>3542</v>
      </c>
    </row>
    <row r="191" spans="1:12" x14ac:dyDescent="0.25">
      <c r="A191" t="s">
        <v>1413</v>
      </c>
      <c r="B191" t="s">
        <v>5900</v>
      </c>
      <c r="C191" t="s">
        <v>1412</v>
      </c>
      <c r="D191" t="s">
        <v>5901</v>
      </c>
      <c r="E191" t="s">
        <v>1417</v>
      </c>
      <c r="F191" t="s">
        <v>3160</v>
      </c>
      <c r="G191" t="s">
        <v>5850</v>
      </c>
      <c r="H191" t="s">
        <v>11311</v>
      </c>
      <c r="I191" t="s">
        <v>11312</v>
      </c>
      <c r="J191" t="s">
        <v>5904</v>
      </c>
      <c r="K191" t="s">
        <v>5905</v>
      </c>
      <c r="L191" t="s">
        <v>3542</v>
      </c>
    </row>
    <row r="192" spans="1:12" x14ac:dyDescent="0.25">
      <c r="A192" t="s">
        <v>5883</v>
      </c>
      <c r="B192" t="s">
        <v>5884</v>
      </c>
      <c r="C192" t="s">
        <v>5885</v>
      </c>
      <c r="D192" t="s">
        <v>5886</v>
      </c>
      <c r="F192" t="s">
        <v>3160</v>
      </c>
      <c r="G192" t="s">
        <v>5850</v>
      </c>
      <c r="H192" t="s">
        <v>11313</v>
      </c>
      <c r="I192" t="s">
        <v>11314</v>
      </c>
      <c r="J192" t="s">
        <v>5889</v>
      </c>
      <c r="K192" t="s">
        <v>5890</v>
      </c>
      <c r="L192" t="s">
        <v>5891</v>
      </c>
    </row>
    <row r="193" spans="1:12" x14ac:dyDescent="0.25">
      <c r="A193" t="s">
        <v>5876</v>
      </c>
      <c r="B193" t="s">
        <v>3542</v>
      </c>
      <c r="C193" t="s">
        <v>5877</v>
      </c>
      <c r="D193" t="s">
        <v>5878</v>
      </c>
      <c r="E193" t="s">
        <v>59</v>
      </c>
      <c r="F193" t="s">
        <v>3159</v>
      </c>
      <c r="G193" t="s">
        <v>5850</v>
      </c>
      <c r="H193" t="s">
        <v>11315</v>
      </c>
      <c r="I193" t="s">
        <v>11316</v>
      </c>
      <c r="J193" t="s">
        <v>5881</v>
      </c>
      <c r="K193" t="s">
        <v>5882</v>
      </c>
      <c r="L193" t="s">
        <v>3542</v>
      </c>
    </row>
    <row r="194" spans="1:12" x14ac:dyDescent="0.25">
      <c r="A194" t="s">
        <v>5862</v>
      </c>
      <c r="B194" t="s">
        <v>5863</v>
      </c>
      <c r="C194" t="s">
        <v>5864</v>
      </c>
      <c r="D194" t="s">
        <v>5865</v>
      </c>
      <c r="F194" t="s">
        <v>3160</v>
      </c>
      <c r="G194" t="s">
        <v>5850</v>
      </c>
      <c r="H194" t="s">
        <v>11317</v>
      </c>
      <c r="I194" t="s">
        <v>11318</v>
      </c>
      <c r="J194" t="s">
        <v>5868</v>
      </c>
      <c r="K194" t="s">
        <v>5869</v>
      </c>
      <c r="L194" t="s">
        <v>5870</v>
      </c>
    </row>
    <row r="195" spans="1:12" x14ac:dyDescent="0.25">
      <c r="A195" t="s">
        <v>5855</v>
      </c>
      <c r="B195" t="s">
        <v>3542</v>
      </c>
      <c r="C195" t="s">
        <v>5856</v>
      </c>
      <c r="D195" t="s">
        <v>5857</v>
      </c>
      <c r="F195" t="s">
        <v>3160</v>
      </c>
      <c r="G195" t="s">
        <v>5850</v>
      </c>
      <c r="H195" t="s">
        <v>11319</v>
      </c>
      <c r="I195" t="s">
        <v>11320</v>
      </c>
      <c r="J195" t="s">
        <v>5860</v>
      </c>
      <c r="K195" t="s">
        <v>5861</v>
      </c>
      <c r="L195" t="s">
        <v>3542</v>
      </c>
    </row>
    <row r="196" spans="1:12" x14ac:dyDescent="0.25">
      <c r="A196" t="s">
        <v>11231</v>
      </c>
      <c r="B196" t="s">
        <v>3542</v>
      </c>
      <c r="C196" t="s">
        <v>11208</v>
      </c>
      <c r="D196" t="s">
        <v>30</v>
      </c>
      <c r="F196" t="s">
        <v>3154</v>
      </c>
      <c r="G196" t="s">
        <v>3552</v>
      </c>
      <c r="H196" t="s">
        <v>11321</v>
      </c>
      <c r="I196" t="s">
        <v>3567</v>
      </c>
      <c r="J196" t="s">
        <v>3568</v>
      </c>
      <c r="K196" t="s">
        <v>3569</v>
      </c>
      <c r="L196" t="s">
        <v>3542</v>
      </c>
    </row>
    <row r="197" spans="1:12" x14ac:dyDescent="0.25">
      <c r="A197" t="s">
        <v>6645</v>
      </c>
      <c r="B197" t="s">
        <v>3542</v>
      </c>
      <c r="C197" t="s">
        <v>2694</v>
      </c>
      <c r="D197" t="s">
        <v>6644</v>
      </c>
      <c r="F197" t="s">
        <v>3154</v>
      </c>
      <c r="G197" t="s">
        <v>3552</v>
      </c>
      <c r="H197" t="s">
        <v>11321</v>
      </c>
      <c r="I197" t="s">
        <v>3567</v>
      </c>
      <c r="J197" t="s">
        <v>3568</v>
      </c>
      <c r="K197" t="s">
        <v>3569</v>
      </c>
      <c r="L197" t="s">
        <v>3542</v>
      </c>
    </row>
    <row r="198" spans="1:12" x14ac:dyDescent="0.25">
      <c r="A198" t="s">
        <v>984</v>
      </c>
      <c r="B198" t="s">
        <v>3542</v>
      </c>
      <c r="C198" t="s">
        <v>983</v>
      </c>
      <c r="D198" t="s">
        <v>3358</v>
      </c>
      <c r="E198" t="s">
        <v>988</v>
      </c>
      <c r="F198" t="s">
        <v>3153</v>
      </c>
      <c r="G198" t="s">
        <v>3552</v>
      </c>
      <c r="H198" t="s">
        <v>11322</v>
      </c>
      <c r="I198" t="s">
        <v>3562</v>
      </c>
      <c r="J198" t="s">
        <v>3563</v>
      </c>
      <c r="K198" t="s">
        <v>3564</v>
      </c>
      <c r="L198" t="s">
        <v>3542</v>
      </c>
    </row>
    <row r="199" spans="1:12" x14ac:dyDescent="0.25">
      <c r="A199" t="s">
        <v>1436</v>
      </c>
      <c r="B199" t="s">
        <v>3542</v>
      </c>
      <c r="C199" t="s">
        <v>1435</v>
      </c>
      <c r="D199" t="s">
        <v>3357</v>
      </c>
      <c r="E199" t="s">
        <v>154</v>
      </c>
      <c r="F199" t="s">
        <v>3153</v>
      </c>
      <c r="G199" t="s">
        <v>3552</v>
      </c>
      <c r="H199" t="s">
        <v>11323</v>
      </c>
      <c r="I199" t="s">
        <v>3558</v>
      </c>
      <c r="J199" t="s">
        <v>3559</v>
      </c>
      <c r="K199" t="s">
        <v>3560</v>
      </c>
      <c r="L199" t="s">
        <v>3542</v>
      </c>
    </row>
    <row r="200" spans="1:12" x14ac:dyDescent="0.25">
      <c r="A200" t="s">
        <v>2907</v>
      </c>
      <c r="B200" t="s">
        <v>3551</v>
      </c>
      <c r="C200" t="s">
        <v>30</v>
      </c>
      <c r="D200" t="s">
        <v>30</v>
      </c>
      <c r="F200" t="s">
        <v>3152</v>
      </c>
      <c r="G200" t="s">
        <v>3552</v>
      </c>
      <c r="H200" t="s">
        <v>11324</v>
      </c>
      <c r="I200" t="s">
        <v>3554</v>
      </c>
      <c r="J200" t="s">
        <v>3555</v>
      </c>
      <c r="K200" t="s">
        <v>3556</v>
      </c>
      <c r="L200" t="s">
        <v>3542</v>
      </c>
    </row>
    <row r="201" spans="1:12" x14ac:dyDescent="0.25">
      <c r="A201" t="s">
        <v>11232</v>
      </c>
      <c r="B201" t="s">
        <v>3542</v>
      </c>
      <c r="C201" t="s">
        <v>30</v>
      </c>
      <c r="D201" t="s">
        <v>8437</v>
      </c>
      <c r="F201" t="s">
        <v>3152</v>
      </c>
      <c r="G201" t="s">
        <v>3552</v>
      </c>
      <c r="H201" t="s">
        <v>11324</v>
      </c>
      <c r="I201" t="s">
        <v>3554</v>
      </c>
      <c r="J201" t="s">
        <v>3555</v>
      </c>
      <c r="K201" t="s">
        <v>3556</v>
      </c>
      <c r="L201" t="s">
        <v>3542</v>
      </c>
    </row>
    <row r="202" spans="1:12" x14ac:dyDescent="0.25">
      <c r="A202" t="s">
        <v>11233</v>
      </c>
      <c r="B202" t="s">
        <v>3542</v>
      </c>
      <c r="C202" t="s">
        <v>30</v>
      </c>
      <c r="D202" t="s">
        <v>8833</v>
      </c>
      <c r="F202" t="s">
        <v>3152</v>
      </c>
      <c r="G202" t="s">
        <v>3552</v>
      </c>
      <c r="H202" t="s">
        <v>11324</v>
      </c>
      <c r="I202" t="s">
        <v>3554</v>
      </c>
      <c r="J202" t="s">
        <v>3555</v>
      </c>
      <c r="K202" t="s">
        <v>3556</v>
      </c>
      <c r="L202" t="s">
        <v>3542</v>
      </c>
    </row>
    <row r="203" spans="1:12" x14ac:dyDescent="0.25">
      <c r="A203" t="s">
        <v>11234</v>
      </c>
      <c r="B203" t="s">
        <v>3542</v>
      </c>
      <c r="C203" t="s">
        <v>759</v>
      </c>
      <c r="D203" t="s">
        <v>6368</v>
      </c>
      <c r="F203" t="s">
        <v>3152</v>
      </c>
      <c r="G203" t="s">
        <v>3552</v>
      </c>
      <c r="H203" t="s">
        <v>11324</v>
      </c>
      <c r="I203" t="s">
        <v>3554</v>
      </c>
      <c r="J203" t="s">
        <v>3555</v>
      </c>
      <c r="K203" t="s">
        <v>3556</v>
      </c>
      <c r="L203" t="s">
        <v>3542</v>
      </c>
    </row>
    <row r="204" spans="1:12" x14ac:dyDescent="0.25">
      <c r="A204" t="s">
        <v>11235</v>
      </c>
      <c r="B204" t="s">
        <v>3542</v>
      </c>
      <c r="C204" t="s">
        <v>30</v>
      </c>
      <c r="D204" t="s">
        <v>30</v>
      </c>
      <c r="F204" t="s">
        <v>3152</v>
      </c>
      <c r="G204" t="s">
        <v>3552</v>
      </c>
      <c r="H204" t="s">
        <v>11324</v>
      </c>
      <c r="I204" t="s">
        <v>3554</v>
      </c>
      <c r="J204" t="s">
        <v>3555</v>
      </c>
      <c r="K204" t="s">
        <v>3556</v>
      </c>
      <c r="L204" t="s">
        <v>3542</v>
      </c>
    </row>
    <row r="205" spans="1:12" x14ac:dyDescent="0.25">
      <c r="A205" t="s">
        <v>11236</v>
      </c>
      <c r="B205" t="s">
        <v>3542</v>
      </c>
      <c r="C205" t="s">
        <v>30</v>
      </c>
      <c r="D205" t="s">
        <v>30</v>
      </c>
      <c r="F205" t="s">
        <v>3152</v>
      </c>
      <c r="G205" t="s">
        <v>3552</v>
      </c>
      <c r="H205" t="s">
        <v>11324</v>
      </c>
      <c r="I205" t="s">
        <v>3554</v>
      </c>
      <c r="J205" t="s">
        <v>3555</v>
      </c>
      <c r="K205" t="s">
        <v>3556</v>
      </c>
      <c r="L205" t="s">
        <v>3542</v>
      </c>
    </row>
    <row r="207" spans="1:12" s="67" customFormat="1" x14ac:dyDescent="0.25">
      <c r="D207" s="69"/>
    </row>
  </sheetData>
  <autoFilter ref="A4:L163" xr:uid="{00000000-0009-0000-0000-000004000000}">
    <filterColumn colId="5">
      <filters>
        <filter val="Endocrine disrupting properties (Article 57(f) - environment)"/>
        <filter val="Respiratory sensitising properties (Article 57(f) - human health)"/>
        <filter val="Toxic for reproduction (Article 57c)#Endocrine disrupting properties (Article 57(f) - environment)#Endocrine disrupting properties (Article 57(f) - human health)"/>
        <filter val="Toxic for reproduction (Article 57c)#Endocrine disrupting properties (Article 57(f) - human health)"/>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4"/>
  <sheetViews>
    <sheetView zoomScale="70" zoomScaleNormal="70" workbookViewId="0">
      <selection activeCell="K64" sqref="K64"/>
    </sheetView>
  </sheetViews>
  <sheetFormatPr defaultRowHeight="15" x14ac:dyDescent="0.25"/>
  <cols>
    <col min="1" max="1" width="65.42578125" bestFit="1" customWidth="1"/>
    <col min="8" max="8" width="31.7109375" style="51" customWidth="1"/>
    <col min="9" max="9" width="31.7109375" customWidth="1"/>
  </cols>
  <sheetData>
    <row r="1" spans="1:12" x14ac:dyDescent="0.25">
      <c r="A1" t="s">
        <v>4073</v>
      </c>
    </row>
    <row r="2" spans="1:12" x14ac:dyDescent="0.25">
      <c r="A2" t="s">
        <v>3541</v>
      </c>
    </row>
    <row r="3" spans="1:12" x14ac:dyDescent="0.25">
      <c r="A3" t="s">
        <v>3542</v>
      </c>
    </row>
    <row r="4" spans="1:12" x14ac:dyDescent="0.25">
      <c r="A4" t="s">
        <v>1</v>
      </c>
      <c r="B4" t="s">
        <v>3543</v>
      </c>
      <c r="C4" t="s">
        <v>3487</v>
      </c>
      <c r="D4" t="s">
        <v>3488</v>
      </c>
      <c r="E4" t="s">
        <v>2905</v>
      </c>
      <c r="F4" t="s">
        <v>2906</v>
      </c>
      <c r="G4" t="s">
        <v>4074</v>
      </c>
      <c r="H4" s="51" t="s">
        <v>3544</v>
      </c>
      <c r="I4" t="s">
        <v>10619</v>
      </c>
      <c r="J4" t="s">
        <v>4075</v>
      </c>
      <c r="K4" t="s">
        <v>4076</v>
      </c>
      <c r="L4" t="s">
        <v>3550</v>
      </c>
    </row>
    <row r="5" spans="1:12" ht="60" x14ac:dyDescent="0.25">
      <c r="A5" t="s">
        <v>3002</v>
      </c>
      <c r="B5" t="s">
        <v>3542</v>
      </c>
      <c r="C5" t="s">
        <v>2328</v>
      </c>
      <c r="D5" t="s">
        <v>3140</v>
      </c>
      <c r="E5" t="s">
        <v>3432</v>
      </c>
      <c r="F5" t="s">
        <v>3175</v>
      </c>
      <c r="G5" t="s">
        <v>4077</v>
      </c>
      <c r="H5" s="51" t="s">
        <v>4078</v>
      </c>
      <c r="I5" s="1" t="s">
        <v>2332</v>
      </c>
      <c r="J5" t="s">
        <v>3542</v>
      </c>
      <c r="K5" t="s">
        <v>3542</v>
      </c>
      <c r="L5" t="s">
        <v>3542</v>
      </c>
    </row>
    <row r="6" spans="1:12" ht="90" x14ac:dyDescent="0.25">
      <c r="A6" t="s">
        <v>3169</v>
      </c>
      <c r="B6" t="s">
        <v>3542</v>
      </c>
      <c r="C6" t="s">
        <v>157</v>
      </c>
      <c r="D6" t="s">
        <v>3139</v>
      </c>
      <c r="E6" t="s">
        <v>3433</v>
      </c>
      <c r="F6" t="s">
        <v>3175</v>
      </c>
      <c r="G6" t="s">
        <v>4077</v>
      </c>
      <c r="H6" s="51" t="s">
        <v>3158</v>
      </c>
      <c r="I6" s="1" t="s">
        <v>161</v>
      </c>
      <c r="J6" t="s">
        <v>3542</v>
      </c>
      <c r="K6" t="s">
        <v>3542</v>
      </c>
      <c r="L6" t="s">
        <v>3542</v>
      </c>
    </row>
    <row r="7" spans="1:12" ht="30" x14ac:dyDescent="0.25">
      <c r="A7" t="s">
        <v>3007</v>
      </c>
      <c r="B7" t="s">
        <v>4068</v>
      </c>
      <c r="C7" t="s">
        <v>30</v>
      </c>
      <c r="D7" t="s">
        <v>10656</v>
      </c>
      <c r="E7" t="s">
        <v>3434</v>
      </c>
      <c r="F7" t="s">
        <v>3176</v>
      </c>
      <c r="G7" t="s">
        <v>4079</v>
      </c>
      <c r="H7" s="51" t="s">
        <v>4080</v>
      </c>
      <c r="I7" s="1" t="s">
        <v>10611</v>
      </c>
      <c r="J7" t="s">
        <v>3542</v>
      </c>
      <c r="K7" t="s">
        <v>3542</v>
      </c>
      <c r="L7" t="s">
        <v>3542</v>
      </c>
    </row>
    <row r="8" spans="1:12" ht="30" x14ac:dyDescent="0.25">
      <c r="A8" t="s">
        <v>3008</v>
      </c>
      <c r="B8" t="s">
        <v>3542</v>
      </c>
      <c r="C8" t="s">
        <v>1178</v>
      </c>
      <c r="D8" t="s">
        <v>3146</v>
      </c>
      <c r="E8" t="s">
        <v>3434</v>
      </c>
      <c r="F8" t="s">
        <v>3176</v>
      </c>
      <c r="G8" t="s">
        <v>4079</v>
      </c>
      <c r="H8" s="51" t="s">
        <v>4080</v>
      </c>
      <c r="I8" s="1" t="s">
        <v>10611</v>
      </c>
      <c r="J8" t="s">
        <v>3542</v>
      </c>
      <c r="K8" t="s">
        <v>3542</v>
      </c>
      <c r="L8" t="s">
        <v>3542</v>
      </c>
    </row>
    <row r="9" spans="1:12" ht="30" x14ac:dyDescent="0.25">
      <c r="A9" t="s">
        <v>3009</v>
      </c>
      <c r="B9" t="s">
        <v>3542</v>
      </c>
      <c r="C9" t="s">
        <v>30</v>
      </c>
      <c r="D9" t="s">
        <v>3147</v>
      </c>
      <c r="E9" t="s">
        <v>3434</v>
      </c>
      <c r="F9" t="s">
        <v>3176</v>
      </c>
      <c r="G9" t="s">
        <v>4079</v>
      </c>
      <c r="H9" s="51" t="s">
        <v>4080</v>
      </c>
      <c r="I9" s="1" t="s">
        <v>10611</v>
      </c>
      <c r="J9" t="s">
        <v>3542</v>
      </c>
      <c r="K9" t="s">
        <v>3542</v>
      </c>
      <c r="L9" t="s">
        <v>3542</v>
      </c>
    </row>
    <row r="10" spans="1:12" ht="30" x14ac:dyDescent="0.25">
      <c r="A10" t="s">
        <v>1051</v>
      </c>
      <c r="B10" t="s">
        <v>3542</v>
      </c>
      <c r="C10" t="s">
        <v>1050</v>
      </c>
      <c r="D10" t="s">
        <v>3148</v>
      </c>
      <c r="E10" t="s">
        <v>3434</v>
      </c>
      <c r="F10" t="s">
        <v>3176</v>
      </c>
      <c r="G10" t="s">
        <v>4079</v>
      </c>
      <c r="H10" s="51" t="s">
        <v>4080</v>
      </c>
      <c r="I10" s="1" t="s">
        <v>10611</v>
      </c>
      <c r="J10" t="s">
        <v>3542</v>
      </c>
      <c r="K10" t="s">
        <v>3542</v>
      </c>
      <c r="L10" t="s">
        <v>3542</v>
      </c>
    </row>
    <row r="11" spans="1:12" ht="30" x14ac:dyDescent="0.25">
      <c r="A11" t="s">
        <v>3010</v>
      </c>
      <c r="B11" t="s">
        <v>3542</v>
      </c>
      <c r="C11" t="s">
        <v>30</v>
      </c>
      <c r="D11" t="s">
        <v>3149</v>
      </c>
      <c r="E11" t="s">
        <v>3434</v>
      </c>
      <c r="F11" t="s">
        <v>3176</v>
      </c>
      <c r="G11" t="s">
        <v>4079</v>
      </c>
      <c r="H11" s="51" t="s">
        <v>4080</v>
      </c>
      <c r="I11" s="1" t="s">
        <v>10611</v>
      </c>
      <c r="J11" t="s">
        <v>3542</v>
      </c>
      <c r="K11" t="s">
        <v>3542</v>
      </c>
      <c r="L11" t="s">
        <v>3542</v>
      </c>
    </row>
    <row r="12" spans="1:12" ht="30" x14ac:dyDescent="0.25">
      <c r="A12" t="s">
        <v>3011</v>
      </c>
      <c r="B12" t="s">
        <v>3542</v>
      </c>
      <c r="C12" t="s">
        <v>30</v>
      </c>
      <c r="D12" t="s">
        <v>3150</v>
      </c>
      <c r="E12" t="s">
        <v>3434</v>
      </c>
      <c r="F12" t="s">
        <v>3176</v>
      </c>
      <c r="G12" t="s">
        <v>4079</v>
      </c>
      <c r="H12" s="51" t="s">
        <v>4080</v>
      </c>
      <c r="I12" s="1" t="s">
        <v>10611</v>
      </c>
      <c r="J12" t="s">
        <v>3542</v>
      </c>
      <c r="K12" t="s">
        <v>3542</v>
      </c>
      <c r="L12" t="s">
        <v>3542</v>
      </c>
    </row>
    <row r="13" spans="1:12" x14ac:dyDescent="0.25">
      <c r="A13" t="s">
        <v>3170</v>
      </c>
      <c r="B13" t="s">
        <v>3542</v>
      </c>
      <c r="C13" t="s">
        <v>450</v>
      </c>
      <c r="D13" t="s">
        <v>3144</v>
      </c>
      <c r="E13" t="s">
        <v>3435</v>
      </c>
      <c r="F13" t="s">
        <v>3177</v>
      </c>
      <c r="G13" t="s">
        <v>4081</v>
      </c>
      <c r="H13" s="51" t="s">
        <v>3159</v>
      </c>
      <c r="I13" t="s">
        <v>59</v>
      </c>
      <c r="J13" t="s">
        <v>4082</v>
      </c>
      <c r="K13" t="s">
        <v>3542</v>
      </c>
      <c r="L13" t="s">
        <v>3542</v>
      </c>
    </row>
    <row r="14" spans="1:12" ht="45" x14ac:dyDescent="0.25">
      <c r="A14" t="s">
        <v>3004</v>
      </c>
      <c r="B14" t="s">
        <v>3542</v>
      </c>
      <c r="C14" t="s">
        <v>2444</v>
      </c>
      <c r="D14" t="s">
        <v>3143</v>
      </c>
      <c r="E14" t="s">
        <v>3436</v>
      </c>
      <c r="F14" t="s">
        <v>3177</v>
      </c>
      <c r="G14" t="s">
        <v>4081</v>
      </c>
      <c r="H14" s="51" t="s">
        <v>3159</v>
      </c>
      <c r="I14" s="1" t="s">
        <v>2447</v>
      </c>
      <c r="J14" t="s">
        <v>4083</v>
      </c>
      <c r="K14" t="s">
        <v>3542</v>
      </c>
      <c r="L14" t="s">
        <v>3542</v>
      </c>
    </row>
    <row r="15" spans="1:12" ht="30" x14ac:dyDescent="0.25">
      <c r="A15" t="s">
        <v>3006</v>
      </c>
      <c r="B15" t="s">
        <v>3542</v>
      </c>
      <c r="C15" t="s">
        <v>2379</v>
      </c>
      <c r="D15" t="s">
        <v>3145</v>
      </c>
      <c r="E15" t="s">
        <v>3437</v>
      </c>
      <c r="F15" t="s">
        <v>3177</v>
      </c>
      <c r="G15" t="s">
        <v>4081</v>
      </c>
      <c r="H15" s="51" t="s">
        <v>3159</v>
      </c>
      <c r="I15" s="1" t="s">
        <v>2382</v>
      </c>
      <c r="J15" t="s">
        <v>4084</v>
      </c>
      <c r="K15" t="s">
        <v>3542</v>
      </c>
      <c r="L15" t="s">
        <v>3542</v>
      </c>
    </row>
    <row r="16" spans="1:12" x14ac:dyDescent="0.25">
      <c r="A16" t="s">
        <v>3171</v>
      </c>
      <c r="B16" t="s">
        <v>3542</v>
      </c>
      <c r="C16" t="s">
        <v>2371</v>
      </c>
      <c r="D16" t="s">
        <v>3136</v>
      </c>
      <c r="E16" t="s">
        <v>3438</v>
      </c>
      <c r="F16" t="s">
        <v>3177</v>
      </c>
      <c r="G16" t="s">
        <v>4081</v>
      </c>
      <c r="H16" s="51" t="s">
        <v>3159</v>
      </c>
      <c r="I16" t="s">
        <v>414</v>
      </c>
      <c r="J16" t="s">
        <v>3542</v>
      </c>
      <c r="K16" t="s">
        <v>3542</v>
      </c>
      <c r="L16" t="s">
        <v>3542</v>
      </c>
    </row>
    <row r="17" spans="1:12" ht="60" x14ac:dyDescent="0.25">
      <c r="A17" t="s">
        <v>3000</v>
      </c>
      <c r="B17" t="s">
        <v>3542</v>
      </c>
      <c r="C17" t="s">
        <v>429</v>
      </c>
      <c r="D17" t="s">
        <v>3138</v>
      </c>
      <c r="E17" t="s">
        <v>3444</v>
      </c>
      <c r="F17" t="s">
        <v>3176</v>
      </c>
      <c r="G17" t="s">
        <v>4079</v>
      </c>
      <c r="H17" s="51" t="s">
        <v>3159</v>
      </c>
      <c r="I17" s="1" t="s">
        <v>10612</v>
      </c>
      <c r="J17" t="s">
        <v>3542</v>
      </c>
      <c r="K17" t="s">
        <v>3542</v>
      </c>
      <c r="L17" t="s">
        <v>3542</v>
      </c>
    </row>
    <row r="18" spans="1:12" ht="135" x14ac:dyDescent="0.25">
      <c r="A18" t="s">
        <v>3172</v>
      </c>
      <c r="B18" t="s">
        <v>3542</v>
      </c>
      <c r="C18" t="s">
        <v>554</v>
      </c>
      <c r="D18" t="s">
        <v>3130</v>
      </c>
      <c r="E18" t="s">
        <v>3445</v>
      </c>
      <c r="F18" t="s">
        <v>3176</v>
      </c>
      <c r="G18" t="s">
        <v>4079</v>
      </c>
      <c r="H18" s="51" t="s">
        <v>3158</v>
      </c>
      <c r="I18" s="1" t="s">
        <v>1507</v>
      </c>
      <c r="J18" t="s">
        <v>3542</v>
      </c>
      <c r="K18" t="s">
        <v>3542</v>
      </c>
      <c r="L18" t="s">
        <v>3542</v>
      </c>
    </row>
    <row r="19" spans="1:12" ht="90" x14ac:dyDescent="0.25">
      <c r="A19" t="s">
        <v>2257</v>
      </c>
      <c r="B19" t="s">
        <v>3542</v>
      </c>
      <c r="C19" t="s">
        <v>2256</v>
      </c>
      <c r="D19" t="s">
        <v>3128</v>
      </c>
      <c r="E19" t="s">
        <v>3446</v>
      </c>
      <c r="F19" t="s">
        <v>3178</v>
      </c>
      <c r="G19" t="s">
        <v>4085</v>
      </c>
      <c r="H19" s="51" t="s">
        <v>3158</v>
      </c>
      <c r="I19" s="1" t="s">
        <v>10613</v>
      </c>
      <c r="J19" t="s">
        <v>3542</v>
      </c>
      <c r="K19" t="s">
        <v>3542</v>
      </c>
      <c r="L19" t="s">
        <v>3542</v>
      </c>
    </row>
    <row r="20" spans="1:12" ht="195" x14ac:dyDescent="0.25">
      <c r="A20" t="s">
        <v>221</v>
      </c>
      <c r="B20" t="s">
        <v>3542</v>
      </c>
      <c r="C20" t="s">
        <v>220</v>
      </c>
      <c r="D20" t="s">
        <v>3151</v>
      </c>
      <c r="E20" t="s">
        <v>3447</v>
      </c>
      <c r="F20" t="s">
        <v>3179</v>
      </c>
      <c r="G20" t="s">
        <v>4086</v>
      </c>
      <c r="H20" s="51" t="s">
        <v>3165</v>
      </c>
      <c r="I20" s="1" t="s">
        <v>10614</v>
      </c>
      <c r="J20" t="s">
        <v>3542</v>
      </c>
      <c r="K20" t="s">
        <v>3542</v>
      </c>
      <c r="L20" t="s">
        <v>3542</v>
      </c>
    </row>
    <row r="21" spans="1:12" s="52" customFormat="1" ht="195" x14ac:dyDescent="0.25">
      <c r="A21" s="52" t="s">
        <v>2240</v>
      </c>
      <c r="B21" s="52" t="s">
        <v>3542</v>
      </c>
      <c r="C21" s="52" t="s">
        <v>2239</v>
      </c>
      <c r="D21" s="52" t="s">
        <v>3125</v>
      </c>
      <c r="E21" s="52" t="s">
        <v>3448</v>
      </c>
      <c r="F21" s="52" t="s">
        <v>3179</v>
      </c>
      <c r="G21" s="52" t="s">
        <v>4086</v>
      </c>
      <c r="H21" s="55" t="s">
        <v>3165</v>
      </c>
      <c r="I21" s="54" t="s">
        <v>10614</v>
      </c>
      <c r="J21" s="52" t="s">
        <v>3542</v>
      </c>
      <c r="K21" s="52" t="s">
        <v>3542</v>
      </c>
      <c r="L21" s="52" t="s">
        <v>3542</v>
      </c>
    </row>
    <row r="22" spans="1:12" s="52" customFormat="1" ht="195" x14ac:dyDescent="0.25">
      <c r="A22" s="52" t="s">
        <v>2244</v>
      </c>
      <c r="B22" s="52" t="s">
        <v>3542</v>
      </c>
      <c r="C22" s="52" t="s">
        <v>2243</v>
      </c>
      <c r="D22" s="52" t="s">
        <v>3120</v>
      </c>
      <c r="E22" s="52" t="s">
        <v>3449</v>
      </c>
      <c r="F22" s="52" t="s">
        <v>3179</v>
      </c>
      <c r="G22" s="52" t="s">
        <v>4086</v>
      </c>
      <c r="H22" s="55" t="s">
        <v>3165</v>
      </c>
      <c r="I22" s="54" t="s">
        <v>10614</v>
      </c>
      <c r="J22" s="52" t="s">
        <v>3542</v>
      </c>
      <c r="K22" s="52" t="s">
        <v>3542</v>
      </c>
      <c r="L22" s="52" t="s">
        <v>3542</v>
      </c>
    </row>
    <row r="23" spans="1:12" ht="120" x14ac:dyDescent="0.25">
      <c r="A23" t="s">
        <v>2242</v>
      </c>
      <c r="B23" t="s">
        <v>3542</v>
      </c>
      <c r="C23" t="s">
        <v>2241</v>
      </c>
      <c r="D23" t="s">
        <v>3124</v>
      </c>
      <c r="E23" t="s">
        <v>3450</v>
      </c>
      <c r="F23" t="s">
        <v>3179</v>
      </c>
      <c r="G23" t="s">
        <v>4086</v>
      </c>
      <c r="H23" s="51" t="s">
        <v>3161</v>
      </c>
      <c r="I23" s="1" t="s">
        <v>10615</v>
      </c>
      <c r="J23" t="s">
        <v>3542</v>
      </c>
      <c r="K23" t="s">
        <v>3542</v>
      </c>
      <c r="L23" t="s">
        <v>3542</v>
      </c>
    </row>
    <row r="24" spans="1:12" ht="180" x14ac:dyDescent="0.25">
      <c r="A24" t="s">
        <v>2230</v>
      </c>
      <c r="B24" t="s">
        <v>3542</v>
      </c>
      <c r="C24" t="s">
        <v>2229</v>
      </c>
      <c r="D24" t="s">
        <v>3126</v>
      </c>
      <c r="E24" t="s">
        <v>3451</v>
      </c>
      <c r="F24" t="s">
        <v>3179</v>
      </c>
      <c r="G24" t="s">
        <v>4086</v>
      </c>
      <c r="H24" s="51" t="s">
        <v>3165</v>
      </c>
      <c r="I24" s="1" t="s">
        <v>10616</v>
      </c>
      <c r="J24" t="s">
        <v>3542</v>
      </c>
      <c r="K24" t="s">
        <v>3542</v>
      </c>
      <c r="L24" t="s">
        <v>3542</v>
      </c>
    </row>
    <row r="25" spans="1:12" x14ac:dyDescent="0.25">
      <c r="A25" t="s">
        <v>2987</v>
      </c>
      <c r="B25" t="s">
        <v>3542</v>
      </c>
      <c r="C25" t="s">
        <v>1033</v>
      </c>
      <c r="D25" t="s">
        <v>3108</v>
      </c>
      <c r="E25" t="s">
        <v>3452</v>
      </c>
      <c r="F25" t="s">
        <v>3180</v>
      </c>
      <c r="G25" t="s">
        <v>4087</v>
      </c>
      <c r="H25" s="51" t="s">
        <v>3158</v>
      </c>
      <c r="J25" t="s">
        <v>3542</v>
      </c>
      <c r="K25" t="s">
        <v>3542</v>
      </c>
      <c r="L25" t="s">
        <v>3542</v>
      </c>
    </row>
    <row r="26" spans="1:12" x14ac:dyDescent="0.25">
      <c r="A26" t="s">
        <v>2238</v>
      </c>
      <c r="B26" t="s">
        <v>3542</v>
      </c>
      <c r="C26" t="s">
        <v>2237</v>
      </c>
      <c r="D26" t="s">
        <v>3105</v>
      </c>
      <c r="E26" t="s">
        <v>3453</v>
      </c>
      <c r="F26" t="s">
        <v>3180</v>
      </c>
      <c r="G26" t="s">
        <v>4087</v>
      </c>
      <c r="H26" s="51" t="s">
        <v>3158</v>
      </c>
      <c r="J26" t="s">
        <v>3542</v>
      </c>
      <c r="K26" t="s">
        <v>3542</v>
      </c>
      <c r="L26" t="s">
        <v>3542</v>
      </c>
    </row>
    <row r="27" spans="1:12" ht="30" x14ac:dyDescent="0.25">
      <c r="A27" t="s">
        <v>394</v>
      </c>
      <c r="B27" t="s">
        <v>3542</v>
      </c>
      <c r="C27" t="s">
        <v>393</v>
      </c>
      <c r="D27" t="s">
        <v>3106</v>
      </c>
      <c r="E27" t="s">
        <v>3454</v>
      </c>
      <c r="F27" t="s">
        <v>3180</v>
      </c>
      <c r="G27" t="s">
        <v>4087</v>
      </c>
      <c r="H27" s="51" t="s">
        <v>3159</v>
      </c>
      <c r="I27" s="1" t="s">
        <v>397</v>
      </c>
      <c r="J27" t="s">
        <v>3542</v>
      </c>
      <c r="K27" t="s">
        <v>3542</v>
      </c>
      <c r="L27" t="s">
        <v>3542</v>
      </c>
    </row>
    <row r="28" spans="1:12" ht="90" x14ac:dyDescent="0.25">
      <c r="A28" t="s">
        <v>3173</v>
      </c>
      <c r="B28" t="s">
        <v>3542</v>
      </c>
      <c r="C28" t="s">
        <v>274</v>
      </c>
      <c r="D28" t="s">
        <v>3101</v>
      </c>
      <c r="E28" t="s">
        <v>3455</v>
      </c>
      <c r="F28" t="s">
        <v>3181</v>
      </c>
      <c r="G28" t="s">
        <v>4088</v>
      </c>
      <c r="H28" s="51" t="s">
        <v>3158</v>
      </c>
      <c r="I28" s="1" t="s">
        <v>10617</v>
      </c>
      <c r="J28" t="s">
        <v>3542</v>
      </c>
      <c r="K28" t="s">
        <v>3542</v>
      </c>
      <c r="L28" t="s">
        <v>3542</v>
      </c>
    </row>
    <row r="29" spans="1:12" ht="60" x14ac:dyDescent="0.25">
      <c r="A29" t="s">
        <v>3174</v>
      </c>
      <c r="B29" t="s">
        <v>3542</v>
      </c>
      <c r="C29" t="s">
        <v>104</v>
      </c>
      <c r="D29" t="s">
        <v>3102</v>
      </c>
      <c r="E29" t="s">
        <v>3456</v>
      </c>
      <c r="F29" t="s">
        <v>3181</v>
      </c>
      <c r="G29" t="s">
        <v>4088</v>
      </c>
      <c r="H29" s="51" t="s">
        <v>3158</v>
      </c>
      <c r="I29" s="1" t="s">
        <v>110</v>
      </c>
      <c r="J29" t="s">
        <v>3542</v>
      </c>
      <c r="K29" t="s">
        <v>3542</v>
      </c>
      <c r="L29" t="s">
        <v>3542</v>
      </c>
    </row>
    <row r="30" spans="1:12" ht="105" x14ac:dyDescent="0.25">
      <c r="A30" t="s">
        <v>2946</v>
      </c>
      <c r="B30" t="s">
        <v>3542</v>
      </c>
      <c r="C30" t="s">
        <v>252</v>
      </c>
      <c r="D30" t="s">
        <v>3050</v>
      </c>
      <c r="E30" t="s">
        <v>3458</v>
      </c>
      <c r="F30" t="s">
        <v>3182</v>
      </c>
      <c r="G30" t="s">
        <v>4089</v>
      </c>
      <c r="H30" s="51" t="s">
        <v>3159</v>
      </c>
      <c r="I30" s="1" t="s">
        <v>10618</v>
      </c>
      <c r="J30" t="s">
        <v>3542</v>
      </c>
      <c r="K30" t="s">
        <v>3542</v>
      </c>
      <c r="L30" t="s">
        <v>3542</v>
      </c>
    </row>
    <row r="31" spans="1:12" ht="30" x14ac:dyDescent="0.25">
      <c r="A31" t="s">
        <v>1515</v>
      </c>
      <c r="B31" t="s">
        <v>3542</v>
      </c>
      <c r="C31" t="s">
        <v>1514</v>
      </c>
      <c r="D31" t="s">
        <v>3067</v>
      </c>
      <c r="E31" t="s">
        <v>4090</v>
      </c>
      <c r="F31" t="s">
        <v>3182</v>
      </c>
      <c r="G31" t="s">
        <v>4089</v>
      </c>
      <c r="H31" s="51" t="s">
        <v>3159</v>
      </c>
      <c r="I31" s="1" t="s">
        <v>691</v>
      </c>
      <c r="J31" t="s">
        <v>3542</v>
      </c>
      <c r="K31" t="s">
        <v>3542</v>
      </c>
      <c r="L31" t="s">
        <v>3542</v>
      </c>
    </row>
    <row r="32" spans="1:12" x14ac:dyDescent="0.25">
      <c r="A32" t="s">
        <v>2990</v>
      </c>
      <c r="B32" t="s">
        <v>3542</v>
      </c>
      <c r="C32" t="s">
        <v>2121</v>
      </c>
      <c r="D32" t="s">
        <v>3113</v>
      </c>
      <c r="E32" t="s">
        <v>3459</v>
      </c>
      <c r="F32" t="s">
        <v>3182</v>
      </c>
      <c r="G32" t="s">
        <v>4089</v>
      </c>
      <c r="H32" s="51" t="s">
        <v>3159</v>
      </c>
      <c r="I32" s="1" t="s">
        <v>2166</v>
      </c>
      <c r="J32" t="s">
        <v>3542</v>
      </c>
      <c r="K32" t="s">
        <v>3542</v>
      </c>
      <c r="L32" t="s">
        <v>3542</v>
      </c>
    </row>
    <row r="33" spans="1:12" x14ac:dyDescent="0.25">
      <c r="A33" t="s">
        <v>2991</v>
      </c>
      <c r="B33" t="s">
        <v>3542</v>
      </c>
      <c r="C33" t="s">
        <v>1989</v>
      </c>
      <c r="D33" t="s">
        <v>3114</v>
      </c>
      <c r="E33" t="s">
        <v>3460</v>
      </c>
      <c r="F33" t="s">
        <v>3182</v>
      </c>
      <c r="G33" t="s">
        <v>4089</v>
      </c>
      <c r="H33" s="51" t="s">
        <v>3159</v>
      </c>
      <c r="I33" s="1" t="s">
        <v>414</v>
      </c>
      <c r="J33" t="s">
        <v>3542</v>
      </c>
      <c r="K33" t="s">
        <v>3542</v>
      </c>
      <c r="L33" t="s">
        <v>3542</v>
      </c>
    </row>
    <row r="34" spans="1:12" ht="30" x14ac:dyDescent="0.25">
      <c r="A34" t="s">
        <v>2394</v>
      </c>
      <c r="B34" t="s">
        <v>3542</v>
      </c>
      <c r="C34" t="s">
        <v>2393</v>
      </c>
      <c r="D34" t="s">
        <v>3048</v>
      </c>
      <c r="E34" t="s">
        <v>3461</v>
      </c>
      <c r="F34" t="s">
        <v>3182</v>
      </c>
      <c r="G34" t="s">
        <v>4089</v>
      </c>
      <c r="H34" s="51" t="s">
        <v>3159</v>
      </c>
      <c r="I34" s="1" t="s">
        <v>691</v>
      </c>
      <c r="J34" t="s">
        <v>3542</v>
      </c>
      <c r="K34" t="s">
        <v>3542</v>
      </c>
      <c r="L34" t="s">
        <v>3542</v>
      </c>
    </row>
    <row r="35" spans="1:12" x14ac:dyDescent="0.25">
      <c r="A35" t="s">
        <v>462</v>
      </c>
      <c r="B35" t="s">
        <v>3542</v>
      </c>
      <c r="C35" t="s">
        <v>461</v>
      </c>
      <c r="D35" t="s">
        <v>3107</v>
      </c>
      <c r="E35" t="s">
        <v>3462</v>
      </c>
      <c r="F35" t="s">
        <v>3182</v>
      </c>
      <c r="G35" t="s">
        <v>4089</v>
      </c>
      <c r="H35" s="51" t="s">
        <v>3159</v>
      </c>
      <c r="I35" s="1" t="s">
        <v>414</v>
      </c>
      <c r="J35" t="s">
        <v>3542</v>
      </c>
      <c r="K35" t="s">
        <v>3542</v>
      </c>
      <c r="L35" t="s">
        <v>3542</v>
      </c>
    </row>
    <row r="36" spans="1:12" ht="30" x14ac:dyDescent="0.25">
      <c r="A36" t="s">
        <v>688</v>
      </c>
      <c r="B36" t="s">
        <v>3542</v>
      </c>
      <c r="C36" t="s">
        <v>687</v>
      </c>
      <c r="D36" t="s">
        <v>3046</v>
      </c>
      <c r="E36" t="s">
        <v>3463</v>
      </c>
      <c r="F36" t="s">
        <v>3182</v>
      </c>
      <c r="G36" t="s">
        <v>4089</v>
      </c>
      <c r="H36" s="51" t="s">
        <v>3159</v>
      </c>
      <c r="I36" s="1" t="s">
        <v>691</v>
      </c>
      <c r="J36" t="s">
        <v>3542</v>
      </c>
      <c r="K36" t="s">
        <v>3542</v>
      </c>
      <c r="L36" t="s">
        <v>3542</v>
      </c>
    </row>
    <row r="37" spans="1:12" x14ac:dyDescent="0.25">
      <c r="A37" t="s">
        <v>3083</v>
      </c>
      <c r="B37" t="s">
        <v>3542</v>
      </c>
      <c r="C37" t="s">
        <v>30</v>
      </c>
      <c r="D37" t="s">
        <v>3083</v>
      </c>
      <c r="E37" t="s">
        <v>4091</v>
      </c>
      <c r="F37" t="s">
        <v>3182</v>
      </c>
      <c r="G37" t="s">
        <v>4089</v>
      </c>
      <c r="H37" s="51" t="s">
        <v>3159</v>
      </c>
      <c r="J37" t="s">
        <v>3542</v>
      </c>
      <c r="K37" t="s">
        <v>3542</v>
      </c>
      <c r="L37" t="s">
        <v>3542</v>
      </c>
    </row>
    <row r="38" spans="1:12" x14ac:dyDescent="0.25">
      <c r="A38" t="s">
        <v>2518</v>
      </c>
      <c r="B38" t="s">
        <v>4092</v>
      </c>
      <c r="C38" t="s">
        <v>2517</v>
      </c>
      <c r="D38" t="s">
        <v>3131</v>
      </c>
      <c r="E38" t="s">
        <v>3464</v>
      </c>
      <c r="F38" t="s">
        <v>3183</v>
      </c>
      <c r="G38" t="s">
        <v>4093</v>
      </c>
      <c r="H38" s="51" t="s">
        <v>4094</v>
      </c>
      <c r="I38" t="s">
        <v>95</v>
      </c>
      <c r="J38" t="s">
        <v>3542</v>
      </c>
      <c r="K38" t="s">
        <v>3542</v>
      </c>
      <c r="L38" t="s">
        <v>3542</v>
      </c>
    </row>
    <row r="39" spans="1:12" ht="75" x14ac:dyDescent="0.25">
      <c r="A39" t="s">
        <v>2999</v>
      </c>
      <c r="B39" t="s">
        <v>4095</v>
      </c>
      <c r="C39" t="s">
        <v>1833</v>
      </c>
      <c r="D39" t="s">
        <v>3137</v>
      </c>
      <c r="E39" t="s">
        <v>3465</v>
      </c>
      <c r="F39" t="s">
        <v>3183</v>
      </c>
      <c r="G39" t="s">
        <v>4093</v>
      </c>
      <c r="H39" s="51" t="s">
        <v>4094</v>
      </c>
      <c r="I39" s="1" t="s">
        <v>1836</v>
      </c>
      <c r="J39" t="s">
        <v>3542</v>
      </c>
      <c r="K39" t="s">
        <v>3542</v>
      </c>
      <c r="L39" t="s">
        <v>3542</v>
      </c>
    </row>
    <row r="40" spans="1:12" x14ac:dyDescent="0.25">
      <c r="A40" t="s">
        <v>2949</v>
      </c>
      <c r="B40" t="s">
        <v>3723</v>
      </c>
      <c r="C40" t="s">
        <v>30</v>
      </c>
      <c r="D40" t="s">
        <v>30</v>
      </c>
      <c r="E40" t="s">
        <v>4096</v>
      </c>
      <c r="F40" t="s">
        <v>3184</v>
      </c>
      <c r="G40" t="s">
        <v>4097</v>
      </c>
      <c r="H40" s="51" t="s">
        <v>3154</v>
      </c>
      <c r="J40" t="s">
        <v>3542</v>
      </c>
      <c r="K40" t="s">
        <v>3542</v>
      </c>
      <c r="L40" t="s">
        <v>3542</v>
      </c>
    </row>
    <row r="41" spans="1:12" x14ac:dyDescent="0.25">
      <c r="A41" t="s">
        <v>2942</v>
      </c>
      <c r="B41" t="s">
        <v>3680</v>
      </c>
      <c r="C41" t="s">
        <v>30</v>
      </c>
      <c r="D41" t="s">
        <v>30</v>
      </c>
      <c r="E41" t="s">
        <v>3466</v>
      </c>
      <c r="F41" t="s">
        <v>3184</v>
      </c>
      <c r="G41" t="s">
        <v>4097</v>
      </c>
      <c r="H41" s="51" t="s">
        <v>4098</v>
      </c>
      <c r="J41" t="s">
        <v>3542</v>
      </c>
      <c r="K41" t="s">
        <v>3542</v>
      </c>
      <c r="L41" t="s">
        <v>3542</v>
      </c>
    </row>
    <row r="44" spans="1:12" s="67" customFormat="1" x14ac:dyDescent="0.25">
      <c r="H44" s="69"/>
    </row>
    <row r="46" spans="1:12" ht="105" x14ac:dyDescent="0.25">
      <c r="A46" t="s">
        <v>2946</v>
      </c>
      <c r="B46" t="s">
        <v>3542</v>
      </c>
      <c r="C46" t="s">
        <v>252</v>
      </c>
      <c r="D46" t="s">
        <v>3050</v>
      </c>
      <c r="E46" t="s">
        <v>3458</v>
      </c>
      <c r="F46" t="s">
        <v>3182</v>
      </c>
      <c r="G46" t="s">
        <v>4089</v>
      </c>
      <c r="H46" t="s">
        <v>3159</v>
      </c>
      <c r="I46" s="1" t="s">
        <v>256</v>
      </c>
      <c r="J46" t="s">
        <v>3542</v>
      </c>
      <c r="K46" t="s">
        <v>3542</v>
      </c>
      <c r="L46" t="s">
        <v>3542</v>
      </c>
    </row>
    <row r="47" spans="1:12" ht="30" x14ac:dyDescent="0.25">
      <c r="A47" t="s">
        <v>1515</v>
      </c>
      <c r="B47" t="s">
        <v>3542</v>
      </c>
      <c r="C47" t="s">
        <v>1514</v>
      </c>
      <c r="D47" t="s">
        <v>3067</v>
      </c>
      <c r="E47" t="s">
        <v>4090</v>
      </c>
      <c r="F47" t="s">
        <v>3182</v>
      </c>
      <c r="G47" t="s">
        <v>4089</v>
      </c>
      <c r="H47" t="s">
        <v>3159</v>
      </c>
      <c r="I47" s="1" t="s">
        <v>691</v>
      </c>
      <c r="J47" t="s">
        <v>3542</v>
      </c>
      <c r="K47" t="s">
        <v>3542</v>
      </c>
      <c r="L47" t="s">
        <v>3542</v>
      </c>
    </row>
    <row r="48" spans="1:12" x14ac:dyDescent="0.25">
      <c r="A48" t="s">
        <v>2990</v>
      </c>
      <c r="B48" t="s">
        <v>3542</v>
      </c>
      <c r="C48" t="s">
        <v>2121</v>
      </c>
      <c r="D48" t="s">
        <v>3113</v>
      </c>
      <c r="E48" t="s">
        <v>3459</v>
      </c>
      <c r="F48" t="s">
        <v>3182</v>
      </c>
      <c r="G48" t="s">
        <v>4089</v>
      </c>
      <c r="H48" t="s">
        <v>3159</v>
      </c>
      <c r="I48" t="s">
        <v>2124</v>
      </c>
      <c r="J48" t="s">
        <v>3542</v>
      </c>
      <c r="K48" t="s">
        <v>3542</v>
      </c>
      <c r="L48" t="s">
        <v>3542</v>
      </c>
    </row>
    <row r="49" spans="1:12" x14ac:dyDescent="0.25">
      <c r="A49" t="s">
        <v>2991</v>
      </c>
      <c r="B49" t="s">
        <v>3542</v>
      </c>
      <c r="C49" t="s">
        <v>1989</v>
      </c>
      <c r="D49" t="s">
        <v>3114</v>
      </c>
      <c r="E49" t="s">
        <v>3460</v>
      </c>
      <c r="F49" t="s">
        <v>3182</v>
      </c>
      <c r="G49" t="s">
        <v>4089</v>
      </c>
      <c r="H49" t="s">
        <v>3159</v>
      </c>
      <c r="I49" t="s">
        <v>414</v>
      </c>
      <c r="J49" t="s">
        <v>3542</v>
      </c>
      <c r="K49" t="s">
        <v>3542</v>
      </c>
      <c r="L49" t="s">
        <v>3542</v>
      </c>
    </row>
    <row r="50" spans="1:12" ht="30" x14ac:dyDescent="0.25">
      <c r="A50" t="s">
        <v>2394</v>
      </c>
      <c r="B50" t="s">
        <v>3542</v>
      </c>
      <c r="C50" t="s">
        <v>2393</v>
      </c>
      <c r="D50" t="s">
        <v>3048</v>
      </c>
      <c r="E50" t="s">
        <v>3461</v>
      </c>
      <c r="F50" t="s">
        <v>3182</v>
      </c>
      <c r="G50" t="s">
        <v>4089</v>
      </c>
      <c r="H50" t="s">
        <v>3159</v>
      </c>
      <c r="I50" s="1" t="s">
        <v>691</v>
      </c>
      <c r="J50" t="s">
        <v>3542</v>
      </c>
      <c r="K50" t="s">
        <v>3542</v>
      </c>
      <c r="L50" t="s">
        <v>3542</v>
      </c>
    </row>
    <row r="51" spans="1:12" x14ac:dyDescent="0.25">
      <c r="A51" t="s">
        <v>462</v>
      </c>
      <c r="B51" t="s">
        <v>3542</v>
      </c>
      <c r="C51" t="s">
        <v>461</v>
      </c>
      <c r="D51" t="s">
        <v>3107</v>
      </c>
      <c r="E51" t="s">
        <v>3462</v>
      </c>
      <c r="F51" t="s">
        <v>3182</v>
      </c>
      <c r="G51" t="s">
        <v>4089</v>
      </c>
      <c r="H51" t="s">
        <v>3159</v>
      </c>
      <c r="I51" t="s">
        <v>414</v>
      </c>
      <c r="J51" t="s">
        <v>3542</v>
      </c>
      <c r="K51" t="s">
        <v>3542</v>
      </c>
      <c r="L51" t="s">
        <v>3542</v>
      </c>
    </row>
    <row r="52" spans="1:12" x14ac:dyDescent="0.25">
      <c r="A52" t="s">
        <v>688</v>
      </c>
      <c r="B52" t="s">
        <v>3542</v>
      </c>
      <c r="C52" t="s">
        <v>687</v>
      </c>
      <c r="D52" t="s">
        <v>3046</v>
      </c>
      <c r="E52" t="s">
        <v>3463</v>
      </c>
      <c r="F52" t="s">
        <v>3182</v>
      </c>
      <c r="G52" t="s">
        <v>4089</v>
      </c>
      <c r="H52" t="s">
        <v>3159</v>
      </c>
      <c r="J52" t="s">
        <v>3542</v>
      </c>
      <c r="K52" t="s">
        <v>3542</v>
      </c>
      <c r="L52" t="s">
        <v>3542</v>
      </c>
    </row>
    <row r="53" spans="1:12" x14ac:dyDescent="0.25">
      <c r="A53" t="s">
        <v>11327</v>
      </c>
      <c r="B53" t="s">
        <v>3542</v>
      </c>
      <c r="C53" t="s">
        <v>11328</v>
      </c>
      <c r="D53" t="s">
        <v>3083</v>
      </c>
      <c r="E53" t="s">
        <v>4091</v>
      </c>
      <c r="F53" t="s">
        <v>3182</v>
      </c>
      <c r="G53" t="s">
        <v>4089</v>
      </c>
      <c r="H53" t="s">
        <v>3159</v>
      </c>
      <c r="J53" t="s">
        <v>3542</v>
      </c>
      <c r="K53" t="s">
        <v>3542</v>
      </c>
      <c r="L53" t="s">
        <v>3542</v>
      </c>
    </row>
    <row r="54" spans="1:12" x14ac:dyDescent="0.25">
      <c r="A54" t="s">
        <v>2518</v>
      </c>
      <c r="B54" t="s">
        <v>4092</v>
      </c>
      <c r="C54" t="s">
        <v>2517</v>
      </c>
      <c r="D54" t="s">
        <v>3131</v>
      </c>
      <c r="E54" t="s">
        <v>3464</v>
      </c>
      <c r="F54" t="s">
        <v>3183</v>
      </c>
      <c r="G54" t="s">
        <v>4093</v>
      </c>
      <c r="H54" t="s">
        <v>3153</v>
      </c>
      <c r="I54" t="s">
        <v>95</v>
      </c>
      <c r="J54" t="s">
        <v>3542</v>
      </c>
      <c r="K54" t="s">
        <v>3542</v>
      </c>
      <c r="L54" t="s">
        <v>11380</v>
      </c>
    </row>
    <row r="55" spans="1:12" ht="75" x14ac:dyDescent="0.25">
      <c r="A55" t="s">
        <v>2999</v>
      </c>
      <c r="B55" t="s">
        <v>4095</v>
      </c>
      <c r="C55" t="s">
        <v>1833</v>
      </c>
      <c r="D55" t="s">
        <v>3137</v>
      </c>
      <c r="E55" t="s">
        <v>3465</v>
      </c>
      <c r="F55" t="s">
        <v>3183</v>
      </c>
      <c r="G55" t="s">
        <v>4093</v>
      </c>
      <c r="H55" t="s">
        <v>4094</v>
      </c>
      <c r="I55" s="1" t="s">
        <v>1836</v>
      </c>
      <c r="J55" t="s">
        <v>3542</v>
      </c>
      <c r="K55" t="s">
        <v>3542</v>
      </c>
      <c r="L55" t="s">
        <v>3542</v>
      </c>
    </row>
    <row r="56" spans="1:12" x14ac:dyDescent="0.25">
      <c r="A56" t="s">
        <v>2949</v>
      </c>
      <c r="B56" t="s">
        <v>3723</v>
      </c>
      <c r="C56" t="s">
        <v>30</v>
      </c>
      <c r="D56" t="s">
        <v>30</v>
      </c>
      <c r="E56" t="s">
        <v>4096</v>
      </c>
      <c r="F56" t="s">
        <v>3184</v>
      </c>
      <c r="G56" t="s">
        <v>4097</v>
      </c>
      <c r="H56" t="s">
        <v>3154</v>
      </c>
      <c r="J56" t="s">
        <v>3542</v>
      </c>
      <c r="K56" t="s">
        <v>3542</v>
      </c>
      <c r="L56" t="s">
        <v>3542</v>
      </c>
    </row>
    <row r="57" spans="1:12" x14ac:dyDescent="0.25">
      <c r="A57" t="s">
        <v>11329</v>
      </c>
      <c r="B57" t="s">
        <v>3542</v>
      </c>
      <c r="C57" t="s">
        <v>6344</v>
      </c>
      <c r="D57" t="s">
        <v>6343</v>
      </c>
      <c r="E57" t="s">
        <v>4096</v>
      </c>
      <c r="F57" t="s">
        <v>3184</v>
      </c>
      <c r="G57" t="s">
        <v>4097</v>
      </c>
      <c r="H57" t="s">
        <v>3154</v>
      </c>
      <c r="J57" t="s">
        <v>3542</v>
      </c>
      <c r="K57" t="s">
        <v>3542</v>
      </c>
      <c r="L57" t="s">
        <v>3542</v>
      </c>
    </row>
    <row r="58" spans="1:12" x14ac:dyDescent="0.25">
      <c r="A58" t="s">
        <v>11330</v>
      </c>
      <c r="B58" t="s">
        <v>3542</v>
      </c>
      <c r="C58" t="s">
        <v>6341</v>
      </c>
      <c r="D58" t="s">
        <v>6340</v>
      </c>
      <c r="E58" t="s">
        <v>4096</v>
      </c>
      <c r="F58" t="s">
        <v>3184</v>
      </c>
      <c r="G58" t="s">
        <v>4097</v>
      </c>
      <c r="H58" t="s">
        <v>3154</v>
      </c>
      <c r="J58" t="s">
        <v>3542</v>
      </c>
      <c r="K58" t="s">
        <v>3542</v>
      </c>
      <c r="L58" t="s">
        <v>3542</v>
      </c>
    </row>
    <row r="59" spans="1:12" x14ac:dyDescent="0.25">
      <c r="A59" t="s">
        <v>1013</v>
      </c>
      <c r="B59" t="s">
        <v>3542</v>
      </c>
      <c r="C59" t="s">
        <v>1012</v>
      </c>
      <c r="D59" t="s">
        <v>7504</v>
      </c>
      <c r="E59" t="s">
        <v>4096</v>
      </c>
      <c r="F59" t="s">
        <v>3184</v>
      </c>
      <c r="G59" t="s">
        <v>4097</v>
      </c>
      <c r="H59" t="s">
        <v>3154</v>
      </c>
      <c r="J59" t="s">
        <v>3542</v>
      </c>
      <c r="K59" t="s">
        <v>3542</v>
      </c>
      <c r="L59" t="s">
        <v>3542</v>
      </c>
    </row>
    <row r="60" spans="1:12" x14ac:dyDescent="0.25">
      <c r="A60" t="s">
        <v>11331</v>
      </c>
      <c r="B60" t="s">
        <v>3542</v>
      </c>
      <c r="C60" t="s">
        <v>11332</v>
      </c>
      <c r="D60" t="s">
        <v>7502</v>
      </c>
      <c r="E60" t="s">
        <v>4096</v>
      </c>
      <c r="F60" t="s">
        <v>3184</v>
      </c>
      <c r="G60" t="s">
        <v>4097</v>
      </c>
      <c r="H60" t="s">
        <v>3154</v>
      </c>
      <c r="J60" t="s">
        <v>3542</v>
      </c>
      <c r="K60" t="s">
        <v>3542</v>
      </c>
      <c r="L60" t="s">
        <v>3542</v>
      </c>
    </row>
    <row r="61" spans="1:12" x14ac:dyDescent="0.25">
      <c r="A61" t="s">
        <v>11333</v>
      </c>
      <c r="B61" t="s">
        <v>3542</v>
      </c>
      <c r="C61" t="s">
        <v>11334</v>
      </c>
      <c r="D61" t="s">
        <v>7501</v>
      </c>
      <c r="E61" t="s">
        <v>4096</v>
      </c>
      <c r="F61" t="s">
        <v>3184</v>
      </c>
      <c r="G61" t="s">
        <v>4097</v>
      </c>
      <c r="H61" t="s">
        <v>3154</v>
      </c>
      <c r="J61" t="s">
        <v>3542</v>
      </c>
      <c r="K61" t="s">
        <v>3542</v>
      </c>
      <c r="L61" t="s">
        <v>3542</v>
      </c>
    </row>
    <row r="62" spans="1:12" x14ac:dyDescent="0.25">
      <c r="A62" t="s">
        <v>2942</v>
      </c>
      <c r="B62" t="s">
        <v>3680</v>
      </c>
      <c r="C62" t="s">
        <v>30</v>
      </c>
      <c r="D62" t="s">
        <v>30</v>
      </c>
      <c r="E62" t="s">
        <v>3466</v>
      </c>
      <c r="F62" t="s">
        <v>3184</v>
      </c>
      <c r="G62" t="s">
        <v>4097</v>
      </c>
      <c r="H62" t="s">
        <v>3154</v>
      </c>
      <c r="J62" t="s">
        <v>3542</v>
      </c>
      <c r="K62" t="s">
        <v>3542</v>
      </c>
      <c r="L62" t="s">
        <v>3542</v>
      </c>
    </row>
    <row r="63" spans="1:12" x14ac:dyDescent="0.25">
      <c r="A63" t="s">
        <v>11335</v>
      </c>
      <c r="B63" t="s">
        <v>3542</v>
      </c>
      <c r="C63" t="s">
        <v>840</v>
      </c>
      <c r="D63" t="s">
        <v>6898</v>
      </c>
      <c r="E63" t="s">
        <v>3466</v>
      </c>
      <c r="F63" t="s">
        <v>3184</v>
      </c>
      <c r="G63" t="s">
        <v>4097</v>
      </c>
      <c r="H63" t="s">
        <v>3154</v>
      </c>
      <c r="J63" t="s">
        <v>3542</v>
      </c>
      <c r="K63" t="s">
        <v>3542</v>
      </c>
      <c r="L63" t="s">
        <v>3542</v>
      </c>
    </row>
    <row r="64" spans="1:12" x14ac:dyDescent="0.25">
      <c r="A64" t="s">
        <v>11336</v>
      </c>
      <c r="B64" t="s">
        <v>3542</v>
      </c>
      <c r="C64" t="s">
        <v>11337</v>
      </c>
      <c r="D64" t="s">
        <v>30</v>
      </c>
      <c r="E64" t="s">
        <v>3466</v>
      </c>
      <c r="F64" t="s">
        <v>3184</v>
      </c>
      <c r="G64" t="s">
        <v>4097</v>
      </c>
      <c r="H64" t="s">
        <v>3154</v>
      </c>
      <c r="J64" t="s">
        <v>3542</v>
      </c>
      <c r="K64" t="s">
        <v>3542</v>
      </c>
      <c r="L64" t="s">
        <v>3542</v>
      </c>
    </row>
    <row r="65" spans="1:12" x14ac:dyDescent="0.25">
      <c r="A65" t="s">
        <v>1905</v>
      </c>
      <c r="B65" t="s">
        <v>5671</v>
      </c>
      <c r="C65" t="s">
        <v>1904</v>
      </c>
      <c r="D65" t="s">
        <v>3353</v>
      </c>
      <c r="E65" t="s">
        <v>3466</v>
      </c>
      <c r="F65" t="s">
        <v>3184</v>
      </c>
      <c r="G65" t="s">
        <v>4097</v>
      </c>
      <c r="H65" t="s">
        <v>3154</v>
      </c>
      <c r="J65" t="s">
        <v>3542</v>
      </c>
      <c r="K65" t="s">
        <v>3542</v>
      </c>
      <c r="L65" t="s">
        <v>3542</v>
      </c>
    </row>
    <row r="66" spans="1:12" x14ac:dyDescent="0.25">
      <c r="A66" t="s">
        <v>1073</v>
      </c>
      <c r="B66" t="s">
        <v>5671</v>
      </c>
      <c r="C66" t="s">
        <v>1072</v>
      </c>
      <c r="D66" t="s">
        <v>3349</v>
      </c>
      <c r="E66" t="s">
        <v>3466</v>
      </c>
      <c r="F66" t="s">
        <v>3184</v>
      </c>
      <c r="G66" t="s">
        <v>4097</v>
      </c>
      <c r="H66" t="s">
        <v>3154</v>
      </c>
      <c r="J66" t="s">
        <v>3542</v>
      </c>
      <c r="K66" t="s">
        <v>3542</v>
      </c>
      <c r="L66" t="s">
        <v>3542</v>
      </c>
    </row>
    <row r="67" spans="1:12" x14ac:dyDescent="0.25">
      <c r="A67" t="s">
        <v>2510</v>
      </c>
      <c r="B67" t="s">
        <v>3542</v>
      </c>
      <c r="C67" t="s">
        <v>2509</v>
      </c>
      <c r="D67" t="s">
        <v>3348</v>
      </c>
      <c r="E67" t="s">
        <v>3466</v>
      </c>
      <c r="F67" t="s">
        <v>3184</v>
      </c>
      <c r="G67" t="s">
        <v>4097</v>
      </c>
      <c r="H67" t="s">
        <v>3154</v>
      </c>
      <c r="J67" t="s">
        <v>3542</v>
      </c>
      <c r="K67" t="s">
        <v>3542</v>
      </c>
      <c r="L67" t="s">
        <v>3542</v>
      </c>
    </row>
    <row r="68" spans="1:12" x14ac:dyDescent="0.25">
      <c r="A68" t="s">
        <v>950</v>
      </c>
      <c r="B68" t="s">
        <v>3542</v>
      </c>
      <c r="C68" t="s">
        <v>11338</v>
      </c>
      <c r="D68" t="s">
        <v>6896</v>
      </c>
      <c r="E68" t="s">
        <v>3466</v>
      </c>
      <c r="F68" t="s">
        <v>3184</v>
      </c>
      <c r="G68" t="s">
        <v>4097</v>
      </c>
      <c r="H68" t="s">
        <v>3154</v>
      </c>
      <c r="J68" t="s">
        <v>3542</v>
      </c>
      <c r="K68" t="s">
        <v>3542</v>
      </c>
      <c r="L68" t="s">
        <v>3542</v>
      </c>
    </row>
    <row r="69" spans="1:12" x14ac:dyDescent="0.25">
      <c r="A69" t="s">
        <v>11339</v>
      </c>
      <c r="B69" t="s">
        <v>3542</v>
      </c>
      <c r="C69" t="s">
        <v>11340</v>
      </c>
      <c r="D69" t="s">
        <v>30</v>
      </c>
      <c r="E69" t="s">
        <v>3466</v>
      </c>
      <c r="F69" t="s">
        <v>3184</v>
      </c>
      <c r="G69" t="s">
        <v>4097</v>
      </c>
      <c r="H69" t="s">
        <v>3154</v>
      </c>
      <c r="J69" t="s">
        <v>3542</v>
      </c>
      <c r="K69" t="s">
        <v>3542</v>
      </c>
      <c r="L69" t="s">
        <v>3542</v>
      </c>
    </row>
    <row r="70" spans="1:12" x14ac:dyDescent="0.25">
      <c r="A70" t="s">
        <v>11341</v>
      </c>
      <c r="B70" t="s">
        <v>3542</v>
      </c>
      <c r="C70" t="s">
        <v>11342</v>
      </c>
      <c r="D70" t="s">
        <v>30</v>
      </c>
      <c r="E70" t="s">
        <v>3466</v>
      </c>
      <c r="F70" t="s">
        <v>3184</v>
      </c>
      <c r="G70" t="s">
        <v>4097</v>
      </c>
      <c r="H70" t="s">
        <v>3154</v>
      </c>
      <c r="J70" t="s">
        <v>3542</v>
      </c>
      <c r="K70" t="s">
        <v>3542</v>
      </c>
      <c r="L70" t="s">
        <v>3542</v>
      </c>
    </row>
    <row r="71" spans="1:12" x14ac:dyDescent="0.25">
      <c r="A71" t="s">
        <v>11343</v>
      </c>
      <c r="B71" t="s">
        <v>3542</v>
      </c>
      <c r="C71" t="s">
        <v>2137</v>
      </c>
      <c r="D71" t="s">
        <v>6295</v>
      </c>
      <c r="E71" t="s">
        <v>3466</v>
      </c>
      <c r="F71" t="s">
        <v>3184</v>
      </c>
      <c r="G71" t="s">
        <v>4097</v>
      </c>
      <c r="H71" t="s">
        <v>3154</v>
      </c>
      <c r="J71" t="s">
        <v>3542</v>
      </c>
      <c r="K71" t="s">
        <v>3542</v>
      </c>
      <c r="L71" t="s">
        <v>3542</v>
      </c>
    </row>
    <row r="72" spans="1:12" x14ac:dyDescent="0.25">
      <c r="A72" t="s">
        <v>11344</v>
      </c>
      <c r="B72" t="s">
        <v>3542</v>
      </c>
      <c r="C72" t="s">
        <v>11345</v>
      </c>
      <c r="D72" t="s">
        <v>30</v>
      </c>
      <c r="E72" t="s">
        <v>3466</v>
      </c>
      <c r="F72" t="s">
        <v>3184</v>
      </c>
      <c r="G72" t="s">
        <v>4097</v>
      </c>
      <c r="H72" t="s">
        <v>3154</v>
      </c>
      <c r="J72" t="s">
        <v>3542</v>
      </c>
      <c r="K72" t="s">
        <v>3542</v>
      </c>
      <c r="L72" t="s">
        <v>3542</v>
      </c>
    </row>
    <row r="73" spans="1:12" x14ac:dyDescent="0.25">
      <c r="A73" t="s">
        <v>1101</v>
      </c>
      <c r="B73" t="s">
        <v>3542</v>
      </c>
      <c r="C73" t="s">
        <v>1100</v>
      </c>
      <c r="D73" t="s">
        <v>7509</v>
      </c>
      <c r="E73" t="s">
        <v>3466</v>
      </c>
      <c r="F73" t="s">
        <v>3184</v>
      </c>
      <c r="G73" t="s">
        <v>4097</v>
      </c>
      <c r="H73" t="s">
        <v>3154</v>
      </c>
      <c r="J73" t="s">
        <v>3542</v>
      </c>
      <c r="K73" t="s">
        <v>3542</v>
      </c>
      <c r="L73" t="s">
        <v>3542</v>
      </c>
    </row>
    <row r="74" spans="1:12" x14ac:dyDescent="0.25">
      <c r="A74" t="s">
        <v>11346</v>
      </c>
      <c r="B74" t="s">
        <v>3542</v>
      </c>
      <c r="C74" t="s">
        <v>11347</v>
      </c>
      <c r="D74" t="s">
        <v>30</v>
      </c>
      <c r="E74" t="s">
        <v>3466</v>
      </c>
      <c r="F74" t="s">
        <v>3184</v>
      </c>
      <c r="G74" t="s">
        <v>4097</v>
      </c>
      <c r="H74" t="s">
        <v>3154</v>
      </c>
      <c r="J74" t="s">
        <v>3542</v>
      </c>
      <c r="K74" t="s">
        <v>3542</v>
      </c>
      <c r="L74" t="s">
        <v>3542</v>
      </c>
    </row>
    <row r="75" spans="1:12" x14ac:dyDescent="0.25">
      <c r="A75" t="s">
        <v>645</v>
      </c>
      <c r="B75" t="s">
        <v>5671</v>
      </c>
      <c r="C75" t="s">
        <v>644</v>
      </c>
      <c r="D75" t="s">
        <v>3351</v>
      </c>
      <c r="E75" t="s">
        <v>3466</v>
      </c>
      <c r="F75" t="s">
        <v>3184</v>
      </c>
      <c r="G75" t="s">
        <v>4097</v>
      </c>
      <c r="H75" t="s">
        <v>3154</v>
      </c>
      <c r="J75" t="s">
        <v>3542</v>
      </c>
      <c r="K75" t="s">
        <v>3542</v>
      </c>
      <c r="L75" t="s">
        <v>3542</v>
      </c>
    </row>
    <row r="76" spans="1:12" x14ac:dyDescent="0.25">
      <c r="A76" t="s">
        <v>11348</v>
      </c>
      <c r="B76" t="s">
        <v>3542</v>
      </c>
      <c r="C76" t="s">
        <v>11349</v>
      </c>
      <c r="D76" t="s">
        <v>30</v>
      </c>
      <c r="E76" t="s">
        <v>3466</v>
      </c>
      <c r="F76" t="s">
        <v>3184</v>
      </c>
      <c r="G76" t="s">
        <v>4097</v>
      </c>
      <c r="H76" t="s">
        <v>3154</v>
      </c>
      <c r="J76" t="s">
        <v>3542</v>
      </c>
      <c r="K76" t="s">
        <v>3542</v>
      </c>
      <c r="L76" t="s">
        <v>3542</v>
      </c>
    </row>
    <row r="77" spans="1:12" x14ac:dyDescent="0.25">
      <c r="A77" t="s">
        <v>11350</v>
      </c>
      <c r="B77" t="s">
        <v>3542</v>
      </c>
      <c r="C77" t="s">
        <v>11351</v>
      </c>
      <c r="D77" t="s">
        <v>30</v>
      </c>
      <c r="E77" t="s">
        <v>3466</v>
      </c>
      <c r="F77" t="s">
        <v>3184</v>
      </c>
      <c r="G77" t="s">
        <v>4097</v>
      </c>
      <c r="H77" t="s">
        <v>3154</v>
      </c>
      <c r="J77" t="s">
        <v>3542</v>
      </c>
      <c r="K77" t="s">
        <v>3542</v>
      </c>
      <c r="L77" t="s">
        <v>3542</v>
      </c>
    </row>
    <row r="78" spans="1:12" x14ac:dyDescent="0.25">
      <c r="A78" t="s">
        <v>11352</v>
      </c>
      <c r="B78" t="s">
        <v>3542</v>
      </c>
      <c r="C78" t="s">
        <v>11353</v>
      </c>
      <c r="D78" t="s">
        <v>30</v>
      </c>
      <c r="E78" t="s">
        <v>3466</v>
      </c>
      <c r="F78" t="s">
        <v>3184</v>
      </c>
      <c r="G78" t="s">
        <v>4097</v>
      </c>
      <c r="H78" t="s">
        <v>3154</v>
      </c>
      <c r="J78" t="s">
        <v>3542</v>
      </c>
      <c r="K78" t="s">
        <v>3542</v>
      </c>
      <c r="L78" t="s">
        <v>3542</v>
      </c>
    </row>
    <row r="79" spans="1:12" x14ac:dyDescent="0.25">
      <c r="A79" t="s">
        <v>11354</v>
      </c>
      <c r="B79" t="s">
        <v>3542</v>
      </c>
      <c r="C79" t="s">
        <v>11355</v>
      </c>
      <c r="D79" t="s">
        <v>11356</v>
      </c>
      <c r="E79" t="s">
        <v>3466</v>
      </c>
      <c r="F79" t="s">
        <v>3184</v>
      </c>
      <c r="G79" t="s">
        <v>4097</v>
      </c>
      <c r="H79" t="s">
        <v>3154</v>
      </c>
      <c r="J79" t="s">
        <v>3542</v>
      </c>
      <c r="K79" t="s">
        <v>3542</v>
      </c>
      <c r="L79" t="s">
        <v>3542</v>
      </c>
    </row>
    <row r="80" spans="1:12" x14ac:dyDescent="0.25">
      <c r="A80" t="s">
        <v>11357</v>
      </c>
      <c r="B80" t="s">
        <v>3542</v>
      </c>
      <c r="C80" t="s">
        <v>11358</v>
      </c>
      <c r="D80" t="s">
        <v>11359</v>
      </c>
      <c r="E80" t="s">
        <v>3466</v>
      </c>
      <c r="F80" t="s">
        <v>3184</v>
      </c>
      <c r="G80" t="s">
        <v>4097</v>
      </c>
      <c r="H80" t="s">
        <v>3154</v>
      </c>
      <c r="J80" t="s">
        <v>3542</v>
      </c>
      <c r="K80" t="s">
        <v>3542</v>
      </c>
      <c r="L80" t="s">
        <v>3542</v>
      </c>
    </row>
    <row r="81" spans="1:12" x14ac:dyDescent="0.25">
      <c r="A81" t="s">
        <v>11360</v>
      </c>
      <c r="B81" t="s">
        <v>3542</v>
      </c>
      <c r="C81" t="s">
        <v>11361</v>
      </c>
      <c r="D81" t="s">
        <v>30</v>
      </c>
      <c r="E81" t="s">
        <v>3466</v>
      </c>
      <c r="F81" t="s">
        <v>3184</v>
      </c>
      <c r="G81" t="s">
        <v>4097</v>
      </c>
      <c r="H81" t="s">
        <v>3154</v>
      </c>
      <c r="J81" t="s">
        <v>3542</v>
      </c>
      <c r="K81" t="s">
        <v>3542</v>
      </c>
      <c r="L81" t="s">
        <v>3542</v>
      </c>
    </row>
    <row r="82" spans="1:12" x14ac:dyDescent="0.25">
      <c r="A82" t="s">
        <v>11362</v>
      </c>
      <c r="B82" t="s">
        <v>3542</v>
      </c>
      <c r="C82" t="s">
        <v>11363</v>
      </c>
      <c r="D82" t="s">
        <v>3348</v>
      </c>
      <c r="E82" t="s">
        <v>3466</v>
      </c>
      <c r="F82" t="s">
        <v>3184</v>
      </c>
      <c r="G82" t="s">
        <v>4097</v>
      </c>
      <c r="H82" t="s">
        <v>3154</v>
      </c>
      <c r="J82" t="s">
        <v>3542</v>
      </c>
      <c r="K82" t="s">
        <v>3542</v>
      </c>
      <c r="L82" t="s">
        <v>3542</v>
      </c>
    </row>
    <row r="83" spans="1:12" x14ac:dyDescent="0.25">
      <c r="A83" t="s">
        <v>3255</v>
      </c>
      <c r="B83" t="s">
        <v>3542</v>
      </c>
      <c r="C83" t="s">
        <v>3415</v>
      </c>
      <c r="D83" t="s">
        <v>3352</v>
      </c>
      <c r="E83" t="s">
        <v>3466</v>
      </c>
      <c r="F83" t="s">
        <v>3184</v>
      </c>
      <c r="G83" t="s">
        <v>4097</v>
      </c>
      <c r="H83" t="s">
        <v>3154</v>
      </c>
      <c r="J83" t="s">
        <v>3542</v>
      </c>
      <c r="K83" t="s">
        <v>3542</v>
      </c>
      <c r="L83" t="s">
        <v>3542</v>
      </c>
    </row>
    <row r="84" spans="1:12" x14ac:dyDescent="0.25">
      <c r="A84" t="s">
        <v>11364</v>
      </c>
      <c r="B84" t="s">
        <v>3542</v>
      </c>
      <c r="C84" t="s">
        <v>6408</v>
      </c>
      <c r="D84" t="s">
        <v>6407</v>
      </c>
      <c r="E84" t="s">
        <v>3466</v>
      </c>
      <c r="F84" t="s">
        <v>3184</v>
      </c>
      <c r="G84" t="s">
        <v>4097</v>
      </c>
      <c r="H84" t="s">
        <v>3154</v>
      </c>
      <c r="J84" t="s">
        <v>3542</v>
      </c>
      <c r="K84" t="s">
        <v>3542</v>
      </c>
      <c r="L84" t="s">
        <v>3542</v>
      </c>
    </row>
    <row r="85" spans="1:12" x14ac:dyDescent="0.25">
      <c r="A85" t="s">
        <v>2004</v>
      </c>
      <c r="B85" t="s">
        <v>3542</v>
      </c>
      <c r="C85" t="s">
        <v>2003</v>
      </c>
      <c r="D85" t="s">
        <v>3035</v>
      </c>
      <c r="E85" t="s">
        <v>11365</v>
      </c>
      <c r="F85" t="s">
        <v>11366</v>
      </c>
      <c r="G85" t="s">
        <v>11367</v>
      </c>
      <c r="H85" t="s">
        <v>3159</v>
      </c>
      <c r="J85" t="s">
        <v>3542</v>
      </c>
      <c r="K85" t="s">
        <v>3542</v>
      </c>
      <c r="L85" t="s">
        <v>3542</v>
      </c>
    </row>
    <row r="86" spans="1:12" x14ac:dyDescent="0.25">
      <c r="A86" t="s">
        <v>2937</v>
      </c>
      <c r="B86" t="s">
        <v>3542</v>
      </c>
      <c r="C86" t="s">
        <v>2387</v>
      </c>
      <c r="D86" t="s">
        <v>3039</v>
      </c>
      <c r="E86" t="s">
        <v>3467</v>
      </c>
      <c r="F86" t="s">
        <v>11366</v>
      </c>
      <c r="G86" t="s">
        <v>11367</v>
      </c>
      <c r="H86" t="s">
        <v>3159</v>
      </c>
      <c r="J86" t="s">
        <v>3542</v>
      </c>
      <c r="K86" t="s">
        <v>3542</v>
      </c>
      <c r="L86" t="s">
        <v>3542</v>
      </c>
    </row>
    <row r="87" spans="1:12" x14ac:dyDescent="0.25">
      <c r="A87" t="s">
        <v>2923</v>
      </c>
      <c r="B87" t="s">
        <v>3619</v>
      </c>
      <c r="C87" t="s">
        <v>30</v>
      </c>
      <c r="D87" t="s">
        <v>30</v>
      </c>
      <c r="E87" t="s">
        <v>3468</v>
      </c>
      <c r="F87" t="s">
        <v>11366</v>
      </c>
      <c r="G87" t="s">
        <v>11367</v>
      </c>
      <c r="H87" t="s">
        <v>3159</v>
      </c>
      <c r="J87" t="s">
        <v>3542</v>
      </c>
      <c r="K87" t="s">
        <v>3542</v>
      </c>
      <c r="L87" t="s">
        <v>3542</v>
      </c>
    </row>
    <row r="88" spans="1:12" x14ac:dyDescent="0.25">
      <c r="A88" t="s">
        <v>2924</v>
      </c>
      <c r="B88" t="s">
        <v>3542</v>
      </c>
      <c r="C88" t="s">
        <v>3028</v>
      </c>
      <c r="D88" t="s">
        <v>3029</v>
      </c>
      <c r="E88" t="s">
        <v>3468</v>
      </c>
      <c r="F88" t="s">
        <v>11366</v>
      </c>
      <c r="G88" t="s">
        <v>11367</v>
      </c>
      <c r="H88" t="s">
        <v>3159</v>
      </c>
      <c r="J88" t="s">
        <v>3542</v>
      </c>
      <c r="K88" t="s">
        <v>3542</v>
      </c>
      <c r="L88" t="s">
        <v>3542</v>
      </c>
    </row>
    <row r="89" spans="1:12" x14ac:dyDescent="0.25">
      <c r="A89" t="s">
        <v>2925</v>
      </c>
      <c r="B89" t="s">
        <v>3542</v>
      </c>
      <c r="C89" t="s">
        <v>3030</v>
      </c>
      <c r="D89" t="s">
        <v>3031</v>
      </c>
      <c r="E89" t="s">
        <v>3468</v>
      </c>
      <c r="F89" t="s">
        <v>11366</v>
      </c>
      <c r="G89" t="s">
        <v>11367</v>
      </c>
      <c r="H89" t="s">
        <v>3159</v>
      </c>
      <c r="J89" t="s">
        <v>3542</v>
      </c>
      <c r="K89" t="s">
        <v>3542</v>
      </c>
      <c r="L89" t="s">
        <v>3542</v>
      </c>
    </row>
    <row r="90" spans="1:12" x14ac:dyDescent="0.25">
      <c r="A90" t="s">
        <v>2941</v>
      </c>
      <c r="B90" t="s">
        <v>3542</v>
      </c>
      <c r="C90" t="s">
        <v>1027</v>
      </c>
      <c r="D90" t="s">
        <v>3043</v>
      </c>
      <c r="E90" t="s">
        <v>11368</v>
      </c>
      <c r="F90" t="s">
        <v>11369</v>
      </c>
      <c r="G90" t="s">
        <v>11370</v>
      </c>
      <c r="H90" t="s">
        <v>3159</v>
      </c>
      <c r="I90" t="s">
        <v>1029</v>
      </c>
      <c r="J90" t="s">
        <v>3542</v>
      </c>
      <c r="K90" t="s">
        <v>3542</v>
      </c>
      <c r="L90" t="s">
        <v>3542</v>
      </c>
    </row>
    <row r="91" spans="1:12" x14ac:dyDescent="0.25">
      <c r="A91" t="s">
        <v>2933</v>
      </c>
      <c r="B91" t="s">
        <v>3542</v>
      </c>
      <c r="C91" t="s">
        <v>30</v>
      </c>
      <c r="D91" t="s">
        <v>30</v>
      </c>
      <c r="E91" t="s">
        <v>3470</v>
      </c>
      <c r="F91" t="s">
        <v>11369</v>
      </c>
      <c r="G91" t="s">
        <v>11370</v>
      </c>
      <c r="H91" t="s">
        <v>3159</v>
      </c>
      <c r="J91" t="s">
        <v>3542</v>
      </c>
      <c r="K91" t="s">
        <v>3542</v>
      </c>
      <c r="L91" t="s">
        <v>3542</v>
      </c>
    </row>
    <row r="92" spans="1:12" ht="75" x14ac:dyDescent="0.25">
      <c r="A92" t="s">
        <v>2935</v>
      </c>
      <c r="B92" t="s">
        <v>3542</v>
      </c>
      <c r="C92" t="s">
        <v>378</v>
      </c>
      <c r="D92" t="s">
        <v>3037</v>
      </c>
      <c r="E92" t="s">
        <v>3470</v>
      </c>
      <c r="F92" t="s">
        <v>11369</v>
      </c>
      <c r="G92" t="s">
        <v>11370</v>
      </c>
      <c r="H92" t="s">
        <v>3159</v>
      </c>
      <c r="I92" s="1" t="s">
        <v>192</v>
      </c>
      <c r="J92" t="s">
        <v>3542</v>
      </c>
      <c r="K92" t="s">
        <v>3542</v>
      </c>
      <c r="L92" t="s">
        <v>3542</v>
      </c>
    </row>
    <row r="93" spans="1:12" ht="75" x14ac:dyDescent="0.25">
      <c r="A93" t="s">
        <v>2934</v>
      </c>
      <c r="B93" t="s">
        <v>3542</v>
      </c>
      <c r="C93" t="s">
        <v>867</v>
      </c>
      <c r="D93" t="s">
        <v>3036</v>
      </c>
      <c r="E93" t="s">
        <v>3470</v>
      </c>
      <c r="F93" t="s">
        <v>11369</v>
      </c>
      <c r="G93" t="s">
        <v>11370</v>
      </c>
      <c r="H93" t="s">
        <v>3159</v>
      </c>
      <c r="I93" s="1" t="s">
        <v>192</v>
      </c>
      <c r="J93" t="s">
        <v>3542</v>
      </c>
      <c r="K93" t="s">
        <v>3542</v>
      </c>
      <c r="L93" t="s">
        <v>3542</v>
      </c>
    </row>
    <row r="94" spans="1:12" ht="75" x14ac:dyDescent="0.25">
      <c r="A94" t="s">
        <v>2936</v>
      </c>
      <c r="B94" t="s">
        <v>3542</v>
      </c>
      <c r="C94" t="s">
        <v>2202</v>
      </c>
      <c r="D94" t="s">
        <v>3038</v>
      </c>
      <c r="E94" t="s">
        <v>3471</v>
      </c>
      <c r="F94" t="s">
        <v>11369</v>
      </c>
      <c r="G94" t="s">
        <v>11370</v>
      </c>
      <c r="H94" t="s">
        <v>3159</v>
      </c>
      <c r="I94" s="1" t="s">
        <v>192</v>
      </c>
      <c r="J94" t="s">
        <v>3542</v>
      </c>
      <c r="K94" t="s">
        <v>3542</v>
      </c>
      <c r="L94" t="s">
        <v>3542</v>
      </c>
    </row>
    <row r="95" spans="1:12" x14ac:dyDescent="0.25">
      <c r="A95" t="s">
        <v>2926</v>
      </c>
      <c r="B95" t="s">
        <v>3625</v>
      </c>
      <c r="C95" t="s">
        <v>30</v>
      </c>
      <c r="D95" t="s">
        <v>30</v>
      </c>
      <c r="E95" t="s">
        <v>3472</v>
      </c>
      <c r="F95" t="s">
        <v>11371</v>
      </c>
      <c r="G95" t="s">
        <v>11372</v>
      </c>
      <c r="H95" t="s">
        <v>3152</v>
      </c>
      <c r="J95" t="s">
        <v>3542</v>
      </c>
      <c r="K95" t="s">
        <v>3542</v>
      </c>
      <c r="L95" t="s">
        <v>3542</v>
      </c>
    </row>
    <row r="96" spans="1:12" x14ac:dyDescent="0.25">
      <c r="A96" t="s">
        <v>6667</v>
      </c>
      <c r="B96" t="s">
        <v>3542</v>
      </c>
      <c r="C96" t="s">
        <v>11373</v>
      </c>
      <c r="D96" t="s">
        <v>6665</v>
      </c>
      <c r="E96" t="s">
        <v>3472</v>
      </c>
      <c r="F96" t="s">
        <v>11371</v>
      </c>
      <c r="G96" t="s">
        <v>11372</v>
      </c>
      <c r="H96" t="s">
        <v>3152</v>
      </c>
      <c r="J96" t="s">
        <v>3542</v>
      </c>
      <c r="K96" t="s">
        <v>3542</v>
      </c>
      <c r="L96" t="s">
        <v>3542</v>
      </c>
    </row>
    <row r="97" spans="1:12" x14ac:dyDescent="0.25">
      <c r="A97" t="s">
        <v>11374</v>
      </c>
      <c r="B97" t="s">
        <v>3542</v>
      </c>
      <c r="C97" t="s">
        <v>6666</v>
      </c>
      <c r="D97" t="s">
        <v>6665</v>
      </c>
      <c r="E97" t="s">
        <v>3472</v>
      </c>
      <c r="F97" t="s">
        <v>11371</v>
      </c>
      <c r="G97" t="s">
        <v>11372</v>
      </c>
      <c r="H97" t="s">
        <v>3152</v>
      </c>
      <c r="J97" t="s">
        <v>3542</v>
      </c>
      <c r="K97" t="s">
        <v>3542</v>
      </c>
      <c r="L97" t="s">
        <v>3542</v>
      </c>
    </row>
    <row r="98" spans="1:12" x14ac:dyDescent="0.25">
      <c r="A98" t="s">
        <v>11375</v>
      </c>
      <c r="B98" t="s">
        <v>3542</v>
      </c>
      <c r="C98" t="s">
        <v>11376</v>
      </c>
      <c r="D98" t="s">
        <v>30</v>
      </c>
      <c r="E98" t="s">
        <v>3472</v>
      </c>
      <c r="F98" t="s">
        <v>11371</v>
      </c>
      <c r="G98" t="s">
        <v>11372</v>
      </c>
      <c r="H98" t="s">
        <v>3152</v>
      </c>
      <c r="J98" t="s">
        <v>3542</v>
      </c>
      <c r="K98" t="s">
        <v>3542</v>
      </c>
      <c r="L98" t="s">
        <v>3542</v>
      </c>
    </row>
    <row r="99" spans="1:12" x14ac:dyDescent="0.25">
      <c r="A99" t="s">
        <v>2928</v>
      </c>
      <c r="B99" t="s">
        <v>3542</v>
      </c>
      <c r="C99" t="s">
        <v>30</v>
      </c>
      <c r="D99" t="s">
        <v>30</v>
      </c>
      <c r="E99" t="s">
        <v>3472</v>
      </c>
      <c r="F99" t="s">
        <v>11371</v>
      </c>
      <c r="G99" t="s">
        <v>11372</v>
      </c>
      <c r="H99" t="s">
        <v>3152</v>
      </c>
      <c r="J99" t="s">
        <v>3542</v>
      </c>
      <c r="K99" t="s">
        <v>3542</v>
      </c>
      <c r="L99" t="s">
        <v>3542</v>
      </c>
    </row>
    <row r="100" spans="1:12" x14ac:dyDescent="0.25">
      <c r="A100" t="s">
        <v>2927</v>
      </c>
      <c r="B100" t="s">
        <v>3542</v>
      </c>
      <c r="C100" t="s">
        <v>30</v>
      </c>
      <c r="D100" t="s">
        <v>30</v>
      </c>
      <c r="E100" t="s">
        <v>3472</v>
      </c>
      <c r="F100" t="s">
        <v>11371</v>
      </c>
      <c r="G100" t="s">
        <v>11372</v>
      </c>
      <c r="H100" t="s">
        <v>3152</v>
      </c>
      <c r="J100" t="s">
        <v>3542</v>
      </c>
      <c r="K100" t="s">
        <v>3542</v>
      </c>
      <c r="L100" t="s">
        <v>3542</v>
      </c>
    </row>
    <row r="101" spans="1:12" x14ac:dyDescent="0.25">
      <c r="A101" t="s">
        <v>2929</v>
      </c>
      <c r="B101" t="s">
        <v>3542</v>
      </c>
      <c r="C101" t="s">
        <v>1061</v>
      </c>
      <c r="D101" t="s">
        <v>3032</v>
      </c>
      <c r="E101" t="s">
        <v>3473</v>
      </c>
      <c r="F101" t="s">
        <v>11377</v>
      </c>
      <c r="G101" t="s">
        <v>11378</v>
      </c>
      <c r="H101" t="s">
        <v>3160</v>
      </c>
      <c r="J101" t="s">
        <v>3542</v>
      </c>
      <c r="K101" t="s">
        <v>3542</v>
      </c>
      <c r="L101" t="s">
        <v>3542</v>
      </c>
    </row>
    <row r="102" spans="1:12" x14ac:dyDescent="0.25">
      <c r="A102" t="s">
        <v>2917</v>
      </c>
      <c r="B102" t="s">
        <v>3542</v>
      </c>
      <c r="C102" t="s">
        <v>1292</v>
      </c>
      <c r="D102" t="s">
        <v>3022</v>
      </c>
      <c r="E102" t="s">
        <v>3474</v>
      </c>
      <c r="F102" t="s">
        <v>11377</v>
      </c>
      <c r="G102" t="s">
        <v>11378</v>
      </c>
      <c r="H102" t="s">
        <v>3152</v>
      </c>
      <c r="J102" t="s">
        <v>3542</v>
      </c>
      <c r="K102" t="s">
        <v>3542</v>
      </c>
      <c r="L102" t="s">
        <v>3542</v>
      </c>
    </row>
    <row r="103" spans="1:12" x14ac:dyDescent="0.25">
      <c r="A103" t="s">
        <v>2918</v>
      </c>
      <c r="B103" t="s">
        <v>3542</v>
      </c>
      <c r="C103" t="s">
        <v>1236</v>
      </c>
      <c r="D103" t="s">
        <v>3023</v>
      </c>
      <c r="E103" t="s">
        <v>11379</v>
      </c>
      <c r="F103" t="s">
        <v>11377</v>
      </c>
      <c r="G103" t="s">
        <v>11378</v>
      </c>
      <c r="H103" t="s">
        <v>3152</v>
      </c>
      <c r="J103" t="s">
        <v>3542</v>
      </c>
      <c r="K103" t="s">
        <v>3542</v>
      </c>
      <c r="L103" t="s">
        <v>3542</v>
      </c>
    </row>
    <row r="104" spans="1:12" x14ac:dyDescent="0.25">
      <c r="A104" t="s">
        <v>2930</v>
      </c>
      <c r="B104" t="s">
        <v>3542</v>
      </c>
      <c r="C104" t="s">
        <v>1288</v>
      </c>
      <c r="D104" t="s">
        <v>3033</v>
      </c>
      <c r="E104" t="s">
        <v>3475</v>
      </c>
      <c r="F104" t="s">
        <v>11377</v>
      </c>
      <c r="G104" t="s">
        <v>11378</v>
      </c>
      <c r="H104" t="s">
        <v>3160</v>
      </c>
      <c r="J104" t="s">
        <v>3542</v>
      </c>
      <c r="K104" t="s">
        <v>3542</v>
      </c>
      <c r="L104" t="s">
        <v>3542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P374"/>
  <sheetViews>
    <sheetView zoomScale="80" zoomScaleNormal="80" workbookViewId="0">
      <selection activeCell="J3" sqref="J3"/>
    </sheetView>
  </sheetViews>
  <sheetFormatPr defaultRowHeight="15" x14ac:dyDescent="0.25"/>
  <cols>
    <col min="1" max="1" width="57.28515625" customWidth="1"/>
    <col min="2" max="2" width="2" customWidth="1"/>
    <col min="3" max="3" width="16" customWidth="1"/>
    <col min="4" max="4" width="15.28515625" customWidth="1"/>
    <col min="5" max="5" width="7.28515625" bestFit="1" customWidth="1"/>
    <col min="6" max="6" width="4.7109375" customWidth="1"/>
    <col min="7" max="7" width="4.28515625" customWidth="1"/>
    <col min="8" max="8" width="5.7109375" customWidth="1"/>
    <col min="9" max="9" width="3.28515625" customWidth="1"/>
    <col min="10" max="10" width="46.42578125" customWidth="1"/>
    <col min="11" max="11" width="12.7109375" customWidth="1"/>
    <col min="12" max="12" width="21.28515625" customWidth="1"/>
    <col min="13" max="13" width="15.28515625" customWidth="1"/>
    <col min="14" max="14" width="14.28515625" style="51" customWidth="1"/>
    <col min="15" max="15" width="14" style="49" customWidth="1"/>
    <col min="256" max="256" width="19.7109375" customWidth="1"/>
    <col min="257" max="257" width="17.28515625" customWidth="1"/>
    <col min="258" max="258" width="16" customWidth="1"/>
    <col min="259" max="259" width="15.28515625" customWidth="1"/>
    <col min="260" max="260" width="7.28515625" bestFit="1" customWidth="1"/>
    <col min="261" max="261" width="15" bestFit="1" customWidth="1"/>
    <col min="262" max="262" width="23.28515625" bestFit="1" customWidth="1"/>
    <col min="263" max="263" width="13.42578125" customWidth="1"/>
    <col min="267" max="267" width="12.42578125" customWidth="1"/>
    <col min="268" max="268" width="21.28515625" customWidth="1"/>
    <col min="269" max="269" width="15.28515625" customWidth="1"/>
    <col min="270" max="270" width="14.28515625" customWidth="1"/>
    <col min="271" max="271" width="14" customWidth="1"/>
    <col min="512" max="512" width="19.7109375" customWidth="1"/>
    <col min="513" max="513" width="17.28515625" customWidth="1"/>
    <col min="514" max="514" width="16" customWidth="1"/>
    <col min="515" max="515" width="15.28515625" customWidth="1"/>
    <col min="516" max="516" width="7.28515625" bestFit="1" customWidth="1"/>
    <col min="517" max="517" width="15" bestFit="1" customWidth="1"/>
    <col min="518" max="518" width="23.28515625" bestFit="1" customWidth="1"/>
    <col min="519" max="519" width="13.42578125" customWidth="1"/>
    <col min="523" max="523" width="12.42578125" customWidth="1"/>
    <col min="524" max="524" width="21.28515625" customWidth="1"/>
    <col min="525" max="525" width="15.28515625" customWidth="1"/>
    <col min="526" max="526" width="14.28515625" customWidth="1"/>
    <col min="527" max="527" width="14" customWidth="1"/>
    <col min="768" max="768" width="19.7109375" customWidth="1"/>
    <col min="769" max="769" width="17.28515625" customWidth="1"/>
    <col min="770" max="770" width="16" customWidth="1"/>
    <col min="771" max="771" width="15.28515625" customWidth="1"/>
    <col min="772" max="772" width="7.28515625" bestFit="1" customWidth="1"/>
    <col min="773" max="773" width="15" bestFit="1" customWidth="1"/>
    <col min="774" max="774" width="23.28515625" bestFit="1" customWidth="1"/>
    <col min="775" max="775" width="13.42578125" customWidth="1"/>
    <col min="779" max="779" width="12.42578125" customWidth="1"/>
    <col min="780" max="780" width="21.28515625" customWidth="1"/>
    <col min="781" max="781" width="15.28515625" customWidth="1"/>
    <col min="782" max="782" width="14.28515625" customWidth="1"/>
    <col min="783" max="783" width="14" customWidth="1"/>
    <col min="1024" max="1024" width="19.7109375" customWidth="1"/>
    <col min="1025" max="1025" width="17.28515625" customWidth="1"/>
    <col min="1026" max="1026" width="16" customWidth="1"/>
    <col min="1027" max="1027" width="15.28515625" customWidth="1"/>
    <col min="1028" max="1028" width="7.28515625" bestFit="1" customWidth="1"/>
    <col min="1029" max="1029" width="15" bestFit="1" customWidth="1"/>
    <col min="1030" max="1030" width="23.28515625" bestFit="1" customWidth="1"/>
    <col min="1031" max="1031" width="13.42578125" customWidth="1"/>
    <col min="1035" max="1035" width="12.42578125" customWidth="1"/>
    <col min="1036" max="1036" width="21.28515625" customWidth="1"/>
    <col min="1037" max="1037" width="15.28515625" customWidth="1"/>
    <col min="1038" max="1038" width="14.28515625" customWidth="1"/>
    <col min="1039" max="1039" width="14" customWidth="1"/>
    <col min="1280" max="1280" width="19.7109375" customWidth="1"/>
    <col min="1281" max="1281" width="17.28515625" customWidth="1"/>
    <col min="1282" max="1282" width="16" customWidth="1"/>
    <col min="1283" max="1283" width="15.28515625" customWidth="1"/>
    <col min="1284" max="1284" width="7.28515625" bestFit="1" customWidth="1"/>
    <col min="1285" max="1285" width="15" bestFit="1" customWidth="1"/>
    <col min="1286" max="1286" width="23.28515625" bestFit="1" customWidth="1"/>
    <col min="1287" max="1287" width="13.42578125" customWidth="1"/>
    <col min="1291" max="1291" width="12.42578125" customWidth="1"/>
    <col min="1292" max="1292" width="21.28515625" customWidth="1"/>
    <col min="1293" max="1293" width="15.28515625" customWidth="1"/>
    <col min="1294" max="1294" width="14.28515625" customWidth="1"/>
    <col min="1295" max="1295" width="14" customWidth="1"/>
    <col min="1536" max="1536" width="19.7109375" customWidth="1"/>
    <col min="1537" max="1537" width="17.28515625" customWidth="1"/>
    <col min="1538" max="1538" width="16" customWidth="1"/>
    <col min="1539" max="1539" width="15.28515625" customWidth="1"/>
    <col min="1540" max="1540" width="7.28515625" bestFit="1" customWidth="1"/>
    <col min="1541" max="1541" width="15" bestFit="1" customWidth="1"/>
    <col min="1542" max="1542" width="23.28515625" bestFit="1" customWidth="1"/>
    <col min="1543" max="1543" width="13.42578125" customWidth="1"/>
    <col min="1547" max="1547" width="12.42578125" customWidth="1"/>
    <col min="1548" max="1548" width="21.28515625" customWidth="1"/>
    <col min="1549" max="1549" width="15.28515625" customWidth="1"/>
    <col min="1550" max="1550" width="14.28515625" customWidth="1"/>
    <col min="1551" max="1551" width="14" customWidth="1"/>
    <col min="1792" max="1792" width="19.7109375" customWidth="1"/>
    <col min="1793" max="1793" width="17.28515625" customWidth="1"/>
    <col min="1794" max="1794" width="16" customWidth="1"/>
    <col min="1795" max="1795" width="15.28515625" customWidth="1"/>
    <col min="1796" max="1796" width="7.28515625" bestFit="1" customWidth="1"/>
    <col min="1797" max="1797" width="15" bestFit="1" customWidth="1"/>
    <col min="1798" max="1798" width="23.28515625" bestFit="1" customWidth="1"/>
    <col min="1799" max="1799" width="13.42578125" customWidth="1"/>
    <col min="1803" max="1803" width="12.42578125" customWidth="1"/>
    <col min="1804" max="1804" width="21.28515625" customWidth="1"/>
    <col min="1805" max="1805" width="15.28515625" customWidth="1"/>
    <col min="1806" max="1806" width="14.28515625" customWidth="1"/>
    <col min="1807" max="1807" width="14" customWidth="1"/>
    <col min="2048" max="2048" width="19.7109375" customWidth="1"/>
    <col min="2049" max="2049" width="17.28515625" customWidth="1"/>
    <col min="2050" max="2050" width="16" customWidth="1"/>
    <col min="2051" max="2051" width="15.28515625" customWidth="1"/>
    <col min="2052" max="2052" width="7.28515625" bestFit="1" customWidth="1"/>
    <col min="2053" max="2053" width="15" bestFit="1" customWidth="1"/>
    <col min="2054" max="2054" width="23.28515625" bestFit="1" customWidth="1"/>
    <col min="2055" max="2055" width="13.42578125" customWidth="1"/>
    <col min="2059" max="2059" width="12.42578125" customWidth="1"/>
    <col min="2060" max="2060" width="21.28515625" customWidth="1"/>
    <col min="2061" max="2061" width="15.28515625" customWidth="1"/>
    <col min="2062" max="2062" width="14.28515625" customWidth="1"/>
    <col min="2063" max="2063" width="14" customWidth="1"/>
    <col min="2304" max="2304" width="19.7109375" customWidth="1"/>
    <col min="2305" max="2305" width="17.28515625" customWidth="1"/>
    <col min="2306" max="2306" width="16" customWidth="1"/>
    <col min="2307" max="2307" width="15.28515625" customWidth="1"/>
    <col min="2308" max="2308" width="7.28515625" bestFit="1" customWidth="1"/>
    <col min="2309" max="2309" width="15" bestFit="1" customWidth="1"/>
    <col min="2310" max="2310" width="23.28515625" bestFit="1" customWidth="1"/>
    <col min="2311" max="2311" width="13.42578125" customWidth="1"/>
    <col min="2315" max="2315" width="12.42578125" customWidth="1"/>
    <col min="2316" max="2316" width="21.28515625" customWidth="1"/>
    <col min="2317" max="2317" width="15.28515625" customWidth="1"/>
    <col min="2318" max="2318" width="14.28515625" customWidth="1"/>
    <col min="2319" max="2319" width="14" customWidth="1"/>
    <col min="2560" max="2560" width="19.7109375" customWidth="1"/>
    <col min="2561" max="2561" width="17.28515625" customWidth="1"/>
    <col min="2562" max="2562" width="16" customWidth="1"/>
    <col min="2563" max="2563" width="15.28515625" customWidth="1"/>
    <col min="2564" max="2564" width="7.28515625" bestFit="1" customWidth="1"/>
    <col min="2565" max="2565" width="15" bestFit="1" customWidth="1"/>
    <col min="2566" max="2566" width="23.28515625" bestFit="1" customWidth="1"/>
    <col min="2567" max="2567" width="13.42578125" customWidth="1"/>
    <col min="2571" max="2571" width="12.42578125" customWidth="1"/>
    <col min="2572" max="2572" width="21.28515625" customWidth="1"/>
    <col min="2573" max="2573" width="15.28515625" customWidth="1"/>
    <col min="2574" max="2574" width="14.28515625" customWidth="1"/>
    <col min="2575" max="2575" width="14" customWidth="1"/>
    <col min="2816" max="2816" width="19.7109375" customWidth="1"/>
    <col min="2817" max="2817" width="17.28515625" customWidth="1"/>
    <col min="2818" max="2818" width="16" customWidth="1"/>
    <col min="2819" max="2819" width="15.28515625" customWidth="1"/>
    <col min="2820" max="2820" width="7.28515625" bestFit="1" customWidth="1"/>
    <col min="2821" max="2821" width="15" bestFit="1" customWidth="1"/>
    <col min="2822" max="2822" width="23.28515625" bestFit="1" customWidth="1"/>
    <col min="2823" max="2823" width="13.42578125" customWidth="1"/>
    <col min="2827" max="2827" width="12.42578125" customWidth="1"/>
    <col min="2828" max="2828" width="21.28515625" customWidth="1"/>
    <col min="2829" max="2829" width="15.28515625" customWidth="1"/>
    <col min="2830" max="2830" width="14.28515625" customWidth="1"/>
    <col min="2831" max="2831" width="14" customWidth="1"/>
    <col min="3072" max="3072" width="19.7109375" customWidth="1"/>
    <col min="3073" max="3073" width="17.28515625" customWidth="1"/>
    <col min="3074" max="3074" width="16" customWidth="1"/>
    <col min="3075" max="3075" width="15.28515625" customWidth="1"/>
    <col min="3076" max="3076" width="7.28515625" bestFit="1" customWidth="1"/>
    <col min="3077" max="3077" width="15" bestFit="1" customWidth="1"/>
    <col min="3078" max="3078" width="23.28515625" bestFit="1" customWidth="1"/>
    <col min="3079" max="3079" width="13.42578125" customWidth="1"/>
    <col min="3083" max="3083" width="12.42578125" customWidth="1"/>
    <col min="3084" max="3084" width="21.28515625" customWidth="1"/>
    <col min="3085" max="3085" width="15.28515625" customWidth="1"/>
    <col min="3086" max="3086" width="14.28515625" customWidth="1"/>
    <col min="3087" max="3087" width="14" customWidth="1"/>
    <col min="3328" max="3328" width="19.7109375" customWidth="1"/>
    <col min="3329" max="3329" width="17.28515625" customWidth="1"/>
    <col min="3330" max="3330" width="16" customWidth="1"/>
    <col min="3331" max="3331" width="15.28515625" customWidth="1"/>
    <col min="3332" max="3332" width="7.28515625" bestFit="1" customWidth="1"/>
    <col min="3333" max="3333" width="15" bestFit="1" customWidth="1"/>
    <col min="3334" max="3334" width="23.28515625" bestFit="1" customWidth="1"/>
    <col min="3335" max="3335" width="13.42578125" customWidth="1"/>
    <col min="3339" max="3339" width="12.42578125" customWidth="1"/>
    <col min="3340" max="3340" width="21.28515625" customWidth="1"/>
    <col min="3341" max="3341" width="15.28515625" customWidth="1"/>
    <col min="3342" max="3342" width="14.28515625" customWidth="1"/>
    <col min="3343" max="3343" width="14" customWidth="1"/>
    <col min="3584" max="3584" width="19.7109375" customWidth="1"/>
    <col min="3585" max="3585" width="17.28515625" customWidth="1"/>
    <col min="3586" max="3586" width="16" customWidth="1"/>
    <col min="3587" max="3587" width="15.28515625" customWidth="1"/>
    <col min="3588" max="3588" width="7.28515625" bestFit="1" customWidth="1"/>
    <col min="3589" max="3589" width="15" bestFit="1" customWidth="1"/>
    <col min="3590" max="3590" width="23.28515625" bestFit="1" customWidth="1"/>
    <col min="3591" max="3591" width="13.42578125" customWidth="1"/>
    <col min="3595" max="3595" width="12.42578125" customWidth="1"/>
    <col min="3596" max="3596" width="21.28515625" customWidth="1"/>
    <col min="3597" max="3597" width="15.28515625" customWidth="1"/>
    <col min="3598" max="3598" width="14.28515625" customWidth="1"/>
    <col min="3599" max="3599" width="14" customWidth="1"/>
    <col min="3840" max="3840" width="19.7109375" customWidth="1"/>
    <col min="3841" max="3841" width="17.28515625" customWidth="1"/>
    <col min="3842" max="3842" width="16" customWidth="1"/>
    <col min="3843" max="3843" width="15.28515625" customWidth="1"/>
    <col min="3844" max="3844" width="7.28515625" bestFit="1" customWidth="1"/>
    <col min="3845" max="3845" width="15" bestFit="1" customWidth="1"/>
    <col min="3846" max="3846" width="23.28515625" bestFit="1" customWidth="1"/>
    <col min="3847" max="3847" width="13.42578125" customWidth="1"/>
    <col min="3851" max="3851" width="12.42578125" customWidth="1"/>
    <col min="3852" max="3852" width="21.28515625" customWidth="1"/>
    <col min="3853" max="3853" width="15.28515625" customWidth="1"/>
    <col min="3854" max="3854" width="14.28515625" customWidth="1"/>
    <col min="3855" max="3855" width="14" customWidth="1"/>
    <col min="4096" max="4096" width="19.7109375" customWidth="1"/>
    <col min="4097" max="4097" width="17.28515625" customWidth="1"/>
    <col min="4098" max="4098" width="16" customWidth="1"/>
    <col min="4099" max="4099" width="15.28515625" customWidth="1"/>
    <col min="4100" max="4100" width="7.28515625" bestFit="1" customWidth="1"/>
    <col min="4101" max="4101" width="15" bestFit="1" customWidth="1"/>
    <col min="4102" max="4102" width="23.28515625" bestFit="1" customWidth="1"/>
    <col min="4103" max="4103" width="13.42578125" customWidth="1"/>
    <col min="4107" max="4107" width="12.42578125" customWidth="1"/>
    <col min="4108" max="4108" width="21.28515625" customWidth="1"/>
    <col min="4109" max="4109" width="15.28515625" customWidth="1"/>
    <col min="4110" max="4110" width="14.28515625" customWidth="1"/>
    <col min="4111" max="4111" width="14" customWidth="1"/>
    <col min="4352" max="4352" width="19.7109375" customWidth="1"/>
    <col min="4353" max="4353" width="17.28515625" customWidth="1"/>
    <col min="4354" max="4354" width="16" customWidth="1"/>
    <col min="4355" max="4355" width="15.28515625" customWidth="1"/>
    <col min="4356" max="4356" width="7.28515625" bestFit="1" customWidth="1"/>
    <col min="4357" max="4357" width="15" bestFit="1" customWidth="1"/>
    <col min="4358" max="4358" width="23.28515625" bestFit="1" customWidth="1"/>
    <col min="4359" max="4359" width="13.42578125" customWidth="1"/>
    <col min="4363" max="4363" width="12.42578125" customWidth="1"/>
    <col min="4364" max="4364" width="21.28515625" customWidth="1"/>
    <col min="4365" max="4365" width="15.28515625" customWidth="1"/>
    <col min="4366" max="4366" width="14.28515625" customWidth="1"/>
    <col min="4367" max="4367" width="14" customWidth="1"/>
    <col min="4608" max="4608" width="19.7109375" customWidth="1"/>
    <col min="4609" max="4609" width="17.28515625" customWidth="1"/>
    <col min="4610" max="4610" width="16" customWidth="1"/>
    <col min="4611" max="4611" width="15.28515625" customWidth="1"/>
    <col min="4612" max="4612" width="7.28515625" bestFit="1" customWidth="1"/>
    <col min="4613" max="4613" width="15" bestFit="1" customWidth="1"/>
    <col min="4614" max="4614" width="23.28515625" bestFit="1" customWidth="1"/>
    <col min="4615" max="4615" width="13.42578125" customWidth="1"/>
    <col min="4619" max="4619" width="12.42578125" customWidth="1"/>
    <col min="4620" max="4620" width="21.28515625" customWidth="1"/>
    <col min="4621" max="4621" width="15.28515625" customWidth="1"/>
    <col min="4622" max="4622" width="14.28515625" customWidth="1"/>
    <col min="4623" max="4623" width="14" customWidth="1"/>
    <col min="4864" max="4864" width="19.7109375" customWidth="1"/>
    <col min="4865" max="4865" width="17.28515625" customWidth="1"/>
    <col min="4866" max="4866" width="16" customWidth="1"/>
    <col min="4867" max="4867" width="15.28515625" customWidth="1"/>
    <col min="4868" max="4868" width="7.28515625" bestFit="1" customWidth="1"/>
    <col min="4869" max="4869" width="15" bestFit="1" customWidth="1"/>
    <col min="4870" max="4870" width="23.28515625" bestFit="1" customWidth="1"/>
    <col min="4871" max="4871" width="13.42578125" customWidth="1"/>
    <col min="4875" max="4875" width="12.42578125" customWidth="1"/>
    <col min="4876" max="4876" width="21.28515625" customWidth="1"/>
    <col min="4877" max="4877" width="15.28515625" customWidth="1"/>
    <col min="4878" max="4878" width="14.28515625" customWidth="1"/>
    <col min="4879" max="4879" width="14" customWidth="1"/>
    <col min="5120" max="5120" width="19.7109375" customWidth="1"/>
    <col min="5121" max="5121" width="17.28515625" customWidth="1"/>
    <col min="5122" max="5122" width="16" customWidth="1"/>
    <col min="5123" max="5123" width="15.28515625" customWidth="1"/>
    <col min="5124" max="5124" width="7.28515625" bestFit="1" customWidth="1"/>
    <col min="5125" max="5125" width="15" bestFit="1" customWidth="1"/>
    <col min="5126" max="5126" width="23.28515625" bestFit="1" customWidth="1"/>
    <col min="5127" max="5127" width="13.42578125" customWidth="1"/>
    <col min="5131" max="5131" width="12.42578125" customWidth="1"/>
    <col min="5132" max="5132" width="21.28515625" customWidth="1"/>
    <col min="5133" max="5133" width="15.28515625" customWidth="1"/>
    <col min="5134" max="5134" width="14.28515625" customWidth="1"/>
    <col min="5135" max="5135" width="14" customWidth="1"/>
    <col min="5376" max="5376" width="19.7109375" customWidth="1"/>
    <col min="5377" max="5377" width="17.28515625" customWidth="1"/>
    <col min="5378" max="5378" width="16" customWidth="1"/>
    <col min="5379" max="5379" width="15.28515625" customWidth="1"/>
    <col min="5380" max="5380" width="7.28515625" bestFit="1" customWidth="1"/>
    <col min="5381" max="5381" width="15" bestFit="1" customWidth="1"/>
    <col min="5382" max="5382" width="23.28515625" bestFit="1" customWidth="1"/>
    <col min="5383" max="5383" width="13.42578125" customWidth="1"/>
    <col min="5387" max="5387" width="12.42578125" customWidth="1"/>
    <col min="5388" max="5388" width="21.28515625" customWidth="1"/>
    <col min="5389" max="5389" width="15.28515625" customWidth="1"/>
    <col min="5390" max="5390" width="14.28515625" customWidth="1"/>
    <col min="5391" max="5391" width="14" customWidth="1"/>
    <col min="5632" max="5632" width="19.7109375" customWidth="1"/>
    <col min="5633" max="5633" width="17.28515625" customWidth="1"/>
    <col min="5634" max="5634" width="16" customWidth="1"/>
    <col min="5635" max="5635" width="15.28515625" customWidth="1"/>
    <col min="5636" max="5636" width="7.28515625" bestFit="1" customWidth="1"/>
    <col min="5637" max="5637" width="15" bestFit="1" customWidth="1"/>
    <col min="5638" max="5638" width="23.28515625" bestFit="1" customWidth="1"/>
    <col min="5639" max="5639" width="13.42578125" customWidth="1"/>
    <col min="5643" max="5643" width="12.42578125" customWidth="1"/>
    <col min="5644" max="5644" width="21.28515625" customWidth="1"/>
    <col min="5645" max="5645" width="15.28515625" customWidth="1"/>
    <col min="5646" max="5646" width="14.28515625" customWidth="1"/>
    <col min="5647" max="5647" width="14" customWidth="1"/>
    <col min="5888" max="5888" width="19.7109375" customWidth="1"/>
    <col min="5889" max="5889" width="17.28515625" customWidth="1"/>
    <col min="5890" max="5890" width="16" customWidth="1"/>
    <col min="5891" max="5891" width="15.28515625" customWidth="1"/>
    <col min="5892" max="5892" width="7.28515625" bestFit="1" customWidth="1"/>
    <col min="5893" max="5893" width="15" bestFit="1" customWidth="1"/>
    <col min="5894" max="5894" width="23.28515625" bestFit="1" customWidth="1"/>
    <col min="5895" max="5895" width="13.42578125" customWidth="1"/>
    <col min="5899" max="5899" width="12.42578125" customWidth="1"/>
    <col min="5900" max="5900" width="21.28515625" customWidth="1"/>
    <col min="5901" max="5901" width="15.28515625" customWidth="1"/>
    <col min="5902" max="5902" width="14.28515625" customWidth="1"/>
    <col min="5903" max="5903" width="14" customWidth="1"/>
    <col min="6144" max="6144" width="19.7109375" customWidth="1"/>
    <col min="6145" max="6145" width="17.28515625" customWidth="1"/>
    <col min="6146" max="6146" width="16" customWidth="1"/>
    <col min="6147" max="6147" width="15.28515625" customWidth="1"/>
    <col min="6148" max="6148" width="7.28515625" bestFit="1" customWidth="1"/>
    <col min="6149" max="6149" width="15" bestFit="1" customWidth="1"/>
    <col min="6150" max="6150" width="23.28515625" bestFit="1" customWidth="1"/>
    <col min="6151" max="6151" width="13.42578125" customWidth="1"/>
    <col min="6155" max="6155" width="12.42578125" customWidth="1"/>
    <col min="6156" max="6156" width="21.28515625" customWidth="1"/>
    <col min="6157" max="6157" width="15.28515625" customWidth="1"/>
    <col min="6158" max="6158" width="14.28515625" customWidth="1"/>
    <col min="6159" max="6159" width="14" customWidth="1"/>
    <col min="6400" max="6400" width="19.7109375" customWidth="1"/>
    <col min="6401" max="6401" width="17.28515625" customWidth="1"/>
    <col min="6402" max="6402" width="16" customWidth="1"/>
    <col min="6403" max="6403" width="15.28515625" customWidth="1"/>
    <col min="6404" max="6404" width="7.28515625" bestFit="1" customWidth="1"/>
    <col min="6405" max="6405" width="15" bestFit="1" customWidth="1"/>
    <col min="6406" max="6406" width="23.28515625" bestFit="1" customWidth="1"/>
    <col min="6407" max="6407" width="13.42578125" customWidth="1"/>
    <col min="6411" max="6411" width="12.42578125" customWidth="1"/>
    <col min="6412" max="6412" width="21.28515625" customWidth="1"/>
    <col min="6413" max="6413" width="15.28515625" customWidth="1"/>
    <col min="6414" max="6414" width="14.28515625" customWidth="1"/>
    <col min="6415" max="6415" width="14" customWidth="1"/>
    <col min="6656" max="6656" width="19.7109375" customWidth="1"/>
    <col min="6657" max="6657" width="17.28515625" customWidth="1"/>
    <col min="6658" max="6658" width="16" customWidth="1"/>
    <col min="6659" max="6659" width="15.28515625" customWidth="1"/>
    <col min="6660" max="6660" width="7.28515625" bestFit="1" customWidth="1"/>
    <col min="6661" max="6661" width="15" bestFit="1" customWidth="1"/>
    <col min="6662" max="6662" width="23.28515625" bestFit="1" customWidth="1"/>
    <col min="6663" max="6663" width="13.42578125" customWidth="1"/>
    <col min="6667" max="6667" width="12.42578125" customWidth="1"/>
    <col min="6668" max="6668" width="21.28515625" customWidth="1"/>
    <col min="6669" max="6669" width="15.28515625" customWidth="1"/>
    <col min="6670" max="6670" width="14.28515625" customWidth="1"/>
    <col min="6671" max="6671" width="14" customWidth="1"/>
    <col min="6912" max="6912" width="19.7109375" customWidth="1"/>
    <col min="6913" max="6913" width="17.28515625" customWidth="1"/>
    <col min="6914" max="6914" width="16" customWidth="1"/>
    <col min="6915" max="6915" width="15.28515625" customWidth="1"/>
    <col min="6916" max="6916" width="7.28515625" bestFit="1" customWidth="1"/>
    <col min="6917" max="6917" width="15" bestFit="1" customWidth="1"/>
    <col min="6918" max="6918" width="23.28515625" bestFit="1" customWidth="1"/>
    <col min="6919" max="6919" width="13.42578125" customWidth="1"/>
    <col min="6923" max="6923" width="12.42578125" customWidth="1"/>
    <col min="6924" max="6924" width="21.28515625" customWidth="1"/>
    <col min="6925" max="6925" width="15.28515625" customWidth="1"/>
    <col min="6926" max="6926" width="14.28515625" customWidth="1"/>
    <col min="6927" max="6927" width="14" customWidth="1"/>
    <col min="7168" max="7168" width="19.7109375" customWidth="1"/>
    <col min="7169" max="7169" width="17.28515625" customWidth="1"/>
    <col min="7170" max="7170" width="16" customWidth="1"/>
    <col min="7171" max="7171" width="15.28515625" customWidth="1"/>
    <col min="7172" max="7172" width="7.28515625" bestFit="1" customWidth="1"/>
    <col min="7173" max="7173" width="15" bestFit="1" customWidth="1"/>
    <col min="7174" max="7174" width="23.28515625" bestFit="1" customWidth="1"/>
    <col min="7175" max="7175" width="13.42578125" customWidth="1"/>
    <col min="7179" max="7179" width="12.42578125" customWidth="1"/>
    <col min="7180" max="7180" width="21.28515625" customWidth="1"/>
    <col min="7181" max="7181" width="15.28515625" customWidth="1"/>
    <col min="7182" max="7182" width="14.28515625" customWidth="1"/>
    <col min="7183" max="7183" width="14" customWidth="1"/>
    <col min="7424" max="7424" width="19.7109375" customWidth="1"/>
    <col min="7425" max="7425" width="17.28515625" customWidth="1"/>
    <col min="7426" max="7426" width="16" customWidth="1"/>
    <col min="7427" max="7427" width="15.28515625" customWidth="1"/>
    <col min="7428" max="7428" width="7.28515625" bestFit="1" customWidth="1"/>
    <col min="7429" max="7429" width="15" bestFit="1" customWidth="1"/>
    <col min="7430" max="7430" width="23.28515625" bestFit="1" customWidth="1"/>
    <col min="7431" max="7431" width="13.42578125" customWidth="1"/>
    <col min="7435" max="7435" width="12.42578125" customWidth="1"/>
    <col min="7436" max="7436" width="21.28515625" customWidth="1"/>
    <col min="7437" max="7437" width="15.28515625" customWidth="1"/>
    <col min="7438" max="7438" width="14.28515625" customWidth="1"/>
    <col min="7439" max="7439" width="14" customWidth="1"/>
    <col min="7680" max="7680" width="19.7109375" customWidth="1"/>
    <col min="7681" max="7681" width="17.28515625" customWidth="1"/>
    <col min="7682" max="7682" width="16" customWidth="1"/>
    <col min="7683" max="7683" width="15.28515625" customWidth="1"/>
    <col min="7684" max="7684" width="7.28515625" bestFit="1" customWidth="1"/>
    <col min="7685" max="7685" width="15" bestFit="1" customWidth="1"/>
    <col min="7686" max="7686" width="23.28515625" bestFit="1" customWidth="1"/>
    <col min="7687" max="7687" width="13.42578125" customWidth="1"/>
    <col min="7691" max="7691" width="12.42578125" customWidth="1"/>
    <col min="7692" max="7692" width="21.28515625" customWidth="1"/>
    <col min="7693" max="7693" width="15.28515625" customWidth="1"/>
    <col min="7694" max="7694" width="14.28515625" customWidth="1"/>
    <col min="7695" max="7695" width="14" customWidth="1"/>
    <col min="7936" max="7936" width="19.7109375" customWidth="1"/>
    <col min="7937" max="7937" width="17.28515625" customWidth="1"/>
    <col min="7938" max="7938" width="16" customWidth="1"/>
    <col min="7939" max="7939" width="15.28515625" customWidth="1"/>
    <col min="7940" max="7940" width="7.28515625" bestFit="1" customWidth="1"/>
    <col min="7941" max="7941" width="15" bestFit="1" customWidth="1"/>
    <col min="7942" max="7942" width="23.28515625" bestFit="1" customWidth="1"/>
    <col min="7943" max="7943" width="13.42578125" customWidth="1"/>
    <col min="7947" max="7947" width="12.42578125" customWidth="1"/>
    <col min="7948" max="7948" width="21.28515625" customWidth="1"/>
    <col min="7949" max="7949" width="15.28515625" customWidth="1"/>
    <col min="7950" max="7950" width="14.28515625" customWidth="1"/>
    <col min="7951" max="7951" width="14" customWidth="1"/>
    <col min="8192" max="8192" width="19.7109375" customWidth="1"/>
    <col min="8193" max="8193" width="17.28515625" customWidth="1"/>
    <col min="8194" max="8194" width="16" customWidth="1"/>
    <col min="8195" max="8195" width="15.28515625" customWidth="1"/>
    <col min="8196" max="8196" width="7.28515625" bestFit="1" customWidth="1"/>
    <col min="8197" max="8197" width="15" bestFit="1" customWidth="1"/>
    <col min="8198" max="8198" width="23.28515625" bestFit="1" customWidth="1"/>
    <col min="8199" max="8199" width="13.42578125" customWidth="1"/>
    <col min="8203" max="8203" width="12.42578125" customWidth="1"/>
    <col min="8204" max="8204" width="21.28515625" customWidth="1"/>
    <col min="8205" max="8205" width="15.28515625" customWidth="1"/>
    <col min="8206" max="8206" width="14.28515625" customWidth="1"/>
    <col min="8207" max="8207" width="14" customWidth="1"/>
    <col min="8448" max="8448" width="19.7109375" customWidth="1"/>
    <col min="8449" max="8449" width="17.28515625" customWidth="1"/>
    <col min="8450" max="8450" width="16" customWidth="1"/>
    <col min="8451" max="8451" width="15.28515625" customWidth="1"/>
    <col min="8452" max="8452" width="7.28515625" bestFit="1" customWidth="1"/>
    <col min="8453" max="8453" width="15" bestFit="1" customWidth="1"/>
    <col min="8454" max="8454" width="23.28515625" bestFit="1" customWidth="1"/>
    <col min="8455" max="8455" width="13.42578125" customWidth="1"/>
    <col min="8459" max="8459" width="12.42578125" customWidth="1"/>
    <col min="8460" max="8460" width="21.28515625" customWidth="1"/>
    <col min="8461" max="8461" width="15.28515625" customWidth="1"/>
    <col min="8462" max="8462" width="14.28515625" customWidth="1"/>
    <col min="8463" max="8463" width="14" customWidth="1"/>
    <col min="8704" max="8704" width="19.7109375" customWidth="1"/>
    <col min="8705" max="8705" width="17.28515625" customWidth="1"/>
    <col min="8706" max="8706" width="16" customWidth="1"/>
    <col min="8707" max="8707" width="15.28515625" customWidth="1"/>
    <col min="8708" max="8708" width="7.28515625" bestFit="1" customWidth="1"/>
    <col min="8709" max="8709" width="15" bestFit="1" customWidth="1"/>
    <col min="8710" max="8710" width="23.28515625" bestFit="1" customWidth="1"/>
    <col min="8711" max="8711" width="13.42578125" customWidth="1"/>
    <col min="8715" max="8715" width="12.42578125" customWidth="1"/>
    <col min="8716" max="8716" width="21.28515625" customWidth="1"/>
    <col min="8717" max="8717" width="15.28515625" customWidth="1"/>
    <col min="8718" max="8718" width="14.28515625" customWidth="1"/>
    <col min="8719" max="8719" width="14" customWidth="1"/>
    <col min="8960" max="8960" width="19.7109375" customWidth="1"/>
    <col min="8961" max="8961" width="17.28515625" customWidth="1"/>
    <col min="8962" max="8962" width="16" customWidth="1"/>
    <col min="8963" max="8963" width="15.28515625" customWidth="1"/>
    <col min="8964" max="8964" width="7.28515625" bestFit="1" customWidth="1"/>
    <col min="8965" max="8965" width="15" bestFit="1" customWidth="1"/>
    <col min="8966" max="8966" width="23.28515625" bestFit="1" customWidth="1"/>
    <col min="8967" max="8967" width="13.42578125" customWidth="1"/>
    <col min="8971" max="8971" width="12.42578125" customWidth="1"/>
    <col min="8972" max="8972" width="21.28515625" customWidth="1"/>
    <col min="8973" max="8973" width="15.28515625" customWidth="1"/>
    <col min="8974" max="8974" width="14.28515625" customWidth="1"/>
    <col min="8975" max="8975" width="14" customWidth="1"/>
    <col min="9216" max="9216" width="19.7109375" customWidth="1"/>
    <col min="9217" max="9217" width="17.28515625" customWidth="1"/>
    <col min="9218" max="9218" width="16" customWidth="1"/>
    <col min="9219" max="9219" width="15.28515625" customWidth="1"/>
    <col min="9220" max="9220" width="7.28515625" bestFit="1" customWidth="1"/>
    <col min="9221" max="9221" width="15" bestFit="1" customWidth="1"/>
    <col min="9222" max="9222" width="23.28515625" bestFit="1" customWidth="1"/>
    <col min="9223" max="9223" width="13.42578125" customWidth="1"/>
    <col min="9227" max="9227" width="12.42578125" customWidth="1"/>
    <col min="9228" max="9228" width="21.28515625" customWidth="1"/>
    <col min="9229" max="9229" width="15.28515625" customWidth="1"/>
    <col min="9230" max="9230" width="14.28515625" customWidth="1"/>
    <col min="9231" max="9231" width="14" customWidth="1"/>
    <col min="9472" max="9472" width="19.7109375" customWidth="1"/>
    <col min="9473" max="9473" width="17.28515625" customWidth="1"/>
    <col min="9474" max="9474" width="16" customWidth="1"/>
    <col min="9475" max="9475" width="15.28515625" customWidth="1"/>
    <col min="9476" max="9476" width="7.28515625" bestFit="1" customWidth="1"/>
    <col min="9477" max="9477" width="15" bestFit="1" customWidth="1"/>
    <col min="9478" max="9478" width="23.28515625" bestFit="1" customWidth="1"/>
    <col min="9479" max="9479" width="13.42578125" customWidth="1"/>
    <col min="9483" max="9483" width="12.42578125" customWidth="1"/>
    <col min="9484" max="9484" width="21.28515625" customWidth="1"/>
    <col min="9485" max="9485" width="15.28515625" customWidth="1"/>
    <col min="9486" max="9486" width="14.28515625" customWidth="1"/>
    <col min="9487" max="9487" width="14" customWidth="1"/>
    <col min="9728" max="9728" width="19.7109375" customWidth="1"/>
    <col min="9729" max="9729" width="17.28515625" customWidth="1"/>
    <col min="9730" max="9730" width="16" customWidth="1"/>
    <col min="9731" max="9731" width="15.28515625" customWidth="1"/>
    <col min="9732" max="9732" width="7.28515625" bestFit="1" customWidth="1"/>
    <col min="9733" max="9733" width="15" bestFit="1" customWidth="1"/>
    <col min="9734" max="9734" width="23.28515625" bestFit="1" customWidth="1"/>
    <col min="9735" max="9735" width="13.42578125" customWidth="1"/>
    <col min="9739" max="9739" width="12.42578125" customWidth="1"/>
    <col min="9740" max="9740" width="21.28515625" customWidth="1"/>
    <col min="9741" max="9741" width="15.28515625" customWidth="1"/>
    <col min="9742" max="9742" width="14.28515625" customWidth="1"/>
    <col min="9743" max="9743" width="14" customWidth="1"/>
    <col min="9984" max="9984" width="19.7109375" customWidth="1"/>
    <col min="9985" max="9985" width="17.28515625" customWidth="1"/>
    <col min="9986" max="9986" width="16" customWidth="1"/>
    <col min="9987" max="9987" width="15.28515625" customWidth="1"/>
    <col min="9988" max="9988" width="7.28515625" bestFit="1" customWidth="1"/>
    <col min="9989" max="9989" width="15" bestFit="1" customWidth="1"/>
    <col min="9990" max="9990" width="23.28515625" bestFit="1" customWidth="1"/>
    <col min="9991" max="9991" width="13.42578125" customWidth="1"/>
    <col min="9995" max="9995" width="12.42578125" customWidth="1"/>
    <col min="9996" max="9996" width="21.28515625" customWidth="1"/>
    <col min="9997" max="9997" width="15.28515625" customWidth="1"/>
    <col min="9998" max="9998" width="14.28515625" customWidth="1"/>
    <col min="9999" max="9999" width="14" customWidth="1"/>
    <col min="10240" max="10240" width="19.7109375" customWidth="1"/>
    <col min="10241" max="10241" width="17.28515625" customWidth="1"/>
    <col min="10242" max="10242" width="16" customWidth="1"/>
    <col min="10243" max="10243" width="15.28515625" customWidth="1"/>
    <col min="10244" max="10244" width="7.28515625" bestFit="1" customWidth="1"/>
    <col min="10245" max="10245" width="15" bestFit="1" customWidth="1"/>
    <col min="10246" max="10246" width="23.28515625" bestFit="1" customWidth="1"/>
    <col min="10247" max="10247" width="13.42578125" customWidth="1"/>
    <col min="10251" max="10251" width="12.42578125" customWidth="1"/>
    <col min="10252" max="10252" width="21.28515625" customWidth="1"/>
    <col min="10253" max="10253" width="15.28515625" customWidth="1"/>
    <col min="10254" max="10254" width="14.28515625" customWidth="1"/>
    <col min="10255" max="10255" width="14" customWidth="1"/>
    <col min="10496" max="10496" width="19.7109375" customWidth="1"/>
    <col min="10497" max="10497" width="17.28515625" customWidth="1"/>
    <col min="10498" max="10498" width="16" customWidth="1"/>
    <col min="10499" max="10499" width="15.28515625" customWidth="1"/>
    <col min="10500" max="10500" width="7.28515625" bestFit="1" customWidth="1"/>
    <col min="10501" max="10501" width="15" bestFit="1" customWidth="1"/>
    <col min="10502" max="10502" width="23.28515625" bestFit="1" customWidth="1"/>
    <col min="10503" max="10503" width="13.42578125" customWidth="1"/>
    <col min="10507" max="10507" width="12.42578125" customWidth="1"/>
    <col min="10508" max="10508" width="21.28515625" customWidth="1"/>
    <col min="10509" max="10509" width="15.28515625" customWidth="1"/>
    <col min="10510" max="10510" width="14.28515625" customWidth="1"/>
    <col min="10511" max="10511" width="14" customWidth="1"/>
    <col min="10752" max="10752" width="19.7109375" customWidth="1"/>
    <col min="10753" max="10753" width="17.28515625" customWidth="1"/>
    <col min="10754" max="10754" width="16" customWidth="1"/>
    <col min="10755" max="10755" width="15.28515625" customWidth="1"/>
    <col min="10756" max="10756" width="7.28515625" bestFit="1" customWidth="1"/>
    <col min="10757" max="10757" width="15" bestFit="1" customWidth="1"/>
    <col min="10758" max="10758" width="23.28515625" bestFit="1" customWidth="1"/>
    <col min="10759" max="10759" width="13.42578125" customWidth="1"/>
    <col min="10763" max="10763" width="12.42578125" customWidth="1"/>
    <col min="10764" max="10764" width="21.28515625" customWidth="1"/>
    <col min="10765" max="10765" width="15.28515625" customWidth="1"/>
    <col min="10766" max="10766" width="14.28515625" customWidth="1"/>
    <col min="10767" max="10767" width="14" customWidth="1"/>
    <col min="11008" max="11008" width="19.7109375" customWidth="1"/>
    <col min="11009" max="11009" width="17.28515625" customWidth="1"/>
    <col min="11010" max="11010" width="16" customWidth="1"/>
    <col min="11011" max="11011" width="15.28515625" customWidth="1"/>
    <col min="11012" max="11012" width="7.28515625" bestFit="1" customWidth="1"/>
    <col min="11013" max="11013" width="15" bestFit="1" customWidth="1"/>
    <col min="11014" max="11014" width="23.28515625" bestFit="1" customWidth="1"/>
    <col min="11015" max="11015" width="13.42578125" customWidth="1"/>
    <col min="11019" max="11019" width="12.42578125" customWidth="1"/>
    <col min="11020" max="11020" width="21.28515625" customWidth="1"/>
    <col min="11021" max="11021" width="15.28515625" customWidth="1"/>
    <col min="11022" max="11022" width="14.28515625" customWidth="1"/>
    <col min="11023" max="11023" width="14" customWidth="1"/>
    <col min="11264" max="11264" width="19.7109375" customWidth="1"/>
    <col min="11265" max="11265" width="17.28515625" customWidth="1"/>
    <col min="11266" max="11266" width="16" customWidth="1"/>
    <col min="11267" max="11267" width="15.28515625" customWidth="1"/>
    <col min="11268" max="11268" width="7.28515625" bestFit="1" customWidth="1"/>
    <col min="11269" max="11269" width="15" bestFit="1" customWidth="1"/>
    <col min="11270" max="11270" width="23.28515625" bestFit="1" customWidth="1"/>
    <col min="11271" max="11271" width="13.42578125" customWidth="1"/>
    <col min="11275" max="11275" width="12.42578125" customWidth="1"/>
    <col min="11276" max="11276" width="21.28515625" customWidth="1"/>
    <col min="11277" max="11277" width="15.28515625" customWidth="1"/>
    <col min="11278" max="11278" width="14.28515625" customWidth="1"/>
    <col min="11279" max="11279" width="14" customWidth="1"/>
    <col min="11520" max="11520" width="19.7109375" customWidth="1"/>
    <col min="11521" max="11521" width="17.28515625" customWidth="1"/>
    <col min="11522" max="11522" width="16" customWidth="1"/>
    <col min="11523" max="11523" width="15.28515625" customWidth="1"/>
    <col min="11524" max="11524" width="7.28515625" bestFit="1" customWidth="1"/>
    <col min="11525" max="11525" width="15" bestFit="1" customWidth="1"/>
    <col min="11526" max="11526" width="23.28515625" bestFit="1" customWidth="1"/>
    <col min="11527" max="11527" width="13.42578125" customWidth="1"/>
    <col min="11531" max="11531" width="12.42578125" customWidth="1"/>
    <col min="11532" max="11532" width="21.28515625" customWidth="1"/>
    <col min="11533" max="11533" width="15.28515625" customWidth="1"/>
    <col min="11534" max="11534" width="14.28515625" customWidth="1"/>
    <col min="11535" max="11535" width="14" customWidth="1"/>
    <col min="11776" max="11776" width="19.7109375" customWidth="1"/>
    <col min="11777" max="11777" width="17.28515625" customWidth="1"/>
    <col min="11778" max="11778" width="16" customWidth="1"/>
    <col min="11779" max="11779" width="15.28515625" customWidth="1"/>
    <col min="11780" max="11780" width="7.28515625" bestFit="1" customWidth="1"/>
    <col min="11781" max="11781" width="15" bestFit="1" customWidth="1"/>
    <col min="11782" max="11782" width="23.28515625" bestFit="1" customWidth="1"/>
    <col min="11783" max="11783" width="13.42578125" customWidth="1"/>
    <col min="11787" max="11787" width="12.42578125" customWidth="1"/>
    <col min="11788" max="11788" width="21.28515625" customWidth="1"/>
    <col min="11789" max="11789" width="15.28515625" customWidth="1"/>
    <col min="11790" max="11790" width="14.28515625" customWidth="1"/>
    <col min="11791" max="11791" width="14" customWidth="1"/>
    <col min="12032" max="12032" width="19.7109375" customWidth="1"/>
    <col min="12033" max="12033" width="17.28515625" customWidth="1"/>
    <col min="12034" max="12034" width="16" customWidth="1"/>
    <col min="12035" max="12035" width="15.28515625" customWidth="1"/>
    <col min="12036" max="12036" width="7.28515625" bestFit="1" customWidth="1"/>
    <col min="12037" max="12037" width="15" bestFit="1" customWidth="1"/>
    <col min="12038" max="12038" width="23.28515625" bestFit="1" customWidth="1"/>
    <col min="12039" max="12039" width="13.42578125" customWidth="1"/>
    <col min="12043" max="12043" width="12.42578125" customWidth="1"/>
    <col min="12044" max="12044" width="21.28515625" customWidth="1"/>
    <col min="12045" max="12045" width="15.28515625" customWidth="1"/>
    <col min="12046" max="12046" width="14.28515625" customWidth="1"/>
    <col min="12047" max="12047" width="14" customWidth="1"/>
    <col min="12288" max="12288" width="19.7109375" customWidth="1"/>
    <col min="12289" max="12289" width="17.28515625" customWidth="1"/>
    <col min="12290" max="12290" width="16" customWidth="1"/>
    <col min="12291" max="12291" width="15.28515625" customWidth="1"/>
    <col min="12292" max="12292" width="7.28515625" bestFit="1" customWidth="1"/>
    <col min="12293" max="12293" width="15" bestFit="1" customWidth="1"/>
    <col min="12294" max="12294" width="23.28515625" bestFit="1" customWidth="1"/>
    <col min="12295" max="12295" width="13.42578125" customWidth="1"/>
    <col min="12299" max="12299" width="12.42578125" customWidth="1"/>
    <col min="12300" max="12300" width="21.28515625" customWidth="1"/>
    <col min="12301" max="12301" width="15.28515625" customWidth="1"/>
    <col min="12302" max="12302" width="14.28515625" customWidth="1"/>
    <col min="12303" max="12303" width="14" customWidth="1"/>
    <col min="12544" max="12544" width="19.7109375" customWidth="1"/>
    <col min="12545" max="12545" width="17.28515625" customWidth="1"/>
    <col min="12546" max="12546" width="16" customWidth="1"/>
    <col min="12547" max="12547" width="15.28515625" customWidth="1"/>
    <col min="12548" max="12548" width="7.28515625" bestFit="1" customWidth="1"/>
    <col min="12549" max="12549" width="15" bestFit="1" customWidth="1"/>
    <col min="12550" max="12550" width="23.28515625" bestFit="1" customWidth="1"/>
    <col min="12551" max="12551" width="13.42578125" customWidth="1"/>
    <col min="12555" max="12555" width="12.42578125" customWidth="1"/>
    <col min="12556" max="12556" width="21.28515625" customWidth="1"/>
    <col min="12557" max="12557" width="15.28515625" customWidth="1"/>
    <col min="12558" max="12558" width="14.28515625" customWidth="1"/>
    <col min="12559" max="12559" width="14" customWidth="1"/>
    <col min="12800" max="12800" width="19.7109375" customWidth="1"/>
    <col min="12801" max="12801" width="17.28515625" customWidth="1"/>
    <col min="12802" max="12802" width="16" customWidth="1"/>
    <col min="12803" max="12803" width="15.28515625" customWidth="1"/>
    <col min="12804" max="12804" width="7.28515625" bestFit="1" customWidth="1"/>
    <col min="12805" max="12805" width="15" bestFit="1" customWidth="1"/>
    <col min="12806" max="12806" width="23.28515625" bestFit="1" customWidth="1"/>
    <col min="12807" max="12807" width="13.42578125" customWidth="1"/>
    <col min="12811" max="12811" width="12.42578125" customWidth="1"/>
    <col min="12812" max="12812" width="21.28515625" customWidth="1"/>
    <col min="12813" max="12813" width="15.28515625" customWidth="1"/>
    <col min="12814" max="12814" width="14.28515625" customWidth="1"/>
    <col min="12815" max="12815" width="14" customWidth="1"/>
    <col min="13056" max="13056" width="19.7109375" customWidth="1"/>
    <col min="13057" max="13057" width="17.28515625" customWidth="1"/>
    <col min="13058" max="13058" width="16" customWidth="1"/>
    <col min="13059" max="13059" width="15.28515625" customWidth="1"/>
    <col min="13060" max="13060" width="7.28515625" bestFit="1" customWidth="1"/>
    <col min="13061" max="13061" width="15" bestFit="1" customWidth="1"/>
    <col min="13062" max="13062" width="23.28515625" bestFit="1" customWidth="1"/>
    <col min="13063" max="13063" width="13.42578125" customWidth="1"/>
    <col min="13067" max="13067" width="12.42578125" customWidth="1"/>
    <col min="13068" max="13068" width="21.28515625" customWidth="1"/>
    <col min="13069" max="13069" width="15.28515625" customWidth="1"/>
    <col min="13070" max="13070" width="14.28515625" customWidth="1"/>
    <col min="13071" max="13071" width="14" customWidth="1"/>
    <col min="13312" max="13312" width="19.7109375" customWidth="1"/>
    <col min="13313" max="13313" width="17.28515625" customWidth="1"/>
    <col min="13314" max="13314" width="16" customWidth="1"/>
    <col min="13315" max="13315" width="15.28515625" customWidth="1"/>
    <col min="13316" max="13316" width="7.28515625" bestFit="1" customWidth="1"/>
    <col min="13317" max="13317" width="15" bestFit="1" customWidth="1"/>
    <col min="13318" max="13318" width="23.28515625" bestFit="1" customWidth="1"/>
    <col min="13319" max="13319" width="13.42578125" customWidth="1"/>
    <col min="13323" max="13323" width="12.42578125" customWidth="1"/>
    <col min="13324" max="13324" width="21.28515625" customWidth="1"/>
    <col min="13325" max="13325" width="15.28515625" customWidth="1"/>
    <col min="13326" max="13326" width="14.28515625" customWidth="1"/>
    <col min="13327" max="13327" width="14" customWidth="1"/>
    <col min="13568" max="13568" width="19.7109375" customWidth="1"/>
    <col min="13569" max="13569" width="17.28515625" customWidth="1"/>
    <col min="13570" max="13570" width="16" customWidth="1"/>
    <col min="13571" max="13571" width="15.28515625" customWidth="1"/>
    <col min="13572" max="13572" width="7.28515625" bestFit="1" customWidth="1"/>
    <col min="13573" max="13573" width="15" bestFit="1" customWidth="1"/>
    <col min="13574" max="13574" width="23.28515625" bestFit="1" customWidth="1"/>
    <col min="13575" max="13575" width="13.42578125" customWidth="1"/>
    <col min="13579" max="13579" width="12.42578125" customWidth="1"/>
    <col min="13580" max="13580" width="21.28515625" customWidth="1"/>
    <col min="13581" max="13581" width="15.28515625" customWidth="1"/>
    <col min="13582" max="13582" width="14.28515625" customWidth="1"/>
    <col min="13583" max="13583" width="14" customWidth="1"/>
    <col min="13824" max="13824" width="19.7109375" customWidth="1"/>
    <col min="13825" max="13825" width="17.28515625" customWidth="1"/>
    <col min="13826" max="13826" width="16" customWidth="1"/>
    <col min="13827" max="13827" width="15.28515625" customWidth="1"/>
    <col min="13828" max="13828" width="7.28515625" bestFit="1" customWidth="1"/>
    <col min="13829" max="13829" width="15" bestFit="1" customWidth="1"/>
    <col min="13830" max="13830" width="23.28515625" bestFit="1" customWidth="1"/>
    <col min="13831" max="13831" width="13.42578125" customWidth="1"/>
    <col min="13835" max="13835" width="12.42578125" customWidth="1"/>
    <col min="13836" max="13836" width="21.28515625" customWidth="1"/>
    <col min="13837" max="13837" width="15.28515625" customWidth="1"/>
    <col min="13838" max="13838" width="14.28515625" customWidth="1"/>
    <col min="13839" max="13839" width="14" customWidth="1"/>
    <col min="14080" max="14080" width="19.7109375" customWidth="1"/>
    <col min="14081" max="14081" width="17.28515625" customWidth="1"/>
    <col min="14082" max="14082" width="16" customWidth="1"/>
    <col min="14083" max="14083" width="15.28515625" customWidth="1"/>
    <col min="14084" max="14084" width="7.28515625" bestFit="1" customWidth="1"/>
    <col min="14085" max="14085" width="15" bestFit="1" customWidth="1"/>
    <col min="14086" max="14086" width="23.28515625" bestFit="1" customWidth="1"/>
    <col min="14087" max="14087" width="13.42578125" customWidth="1"/>
    <col min="14091" max="14091" width="12.42578125" customWidth="1"/>
    <col min="14092" max="14092" width="21.28515625" customWidth="1"/>
    <col min="14093" max="14093" width="15.28515625" customWidth="1"/>
    <col min="14094" max="14094" width="14.28515625" customWidth="1"/>
    <col min="14095" max="14095" width="14" customWidth="1"/>
    <col min="14336" max="14336" width="19.7109375" customWidth="1"/>
    <col min="14337" max="14337" width="17.28515625" customWidth="1"/>
    <col min="14338" max="14338" width="16" customWidth="1"/>
    <col min="14339" max="14339" width="15.28515625" customWidth="1"/>
    <col min="14340" max="14340" width="7.28515625" bestFit="1" customWidth="1"/>
    <col min="14341" max="14341" width="15" bestFit="1" customWidth="1"/>
    <col min="14342" max="14342" width="23.28515625" bestFit="1" customWidth="1"/>
    <col min="14343" max="14343" width="13.42578125" customWidth="1"/>
    <col min="14347" max="14347" width="12.42578125" customWidth="1"/>
    <col min="14348" max="14348" width="21.28515625" customWidth="1"/>
    <col min="14349" max="14349" width="15.28515625" customWidth="1"/>
    <col min="14350" max="14350" width="14.28515625" customWidth="1"/>
    <col min="14351" max="14351" width="14" customWidth="1"/>
    <col min="14592" max="14592" width="19.7109375" customWidth="1"/>
    <col min="14593" max="14593" width="17.28515625" customWidth="1"/>
    <col min="14594" max="14594" width="16" customWidth="1"/>
    <col min="14595" max="14595" width="15.28515625" customWidth="1"/>
    <col min="14596" max="14596" width="7.28515625" bestFit="1" customWidth="1"/>
    <col min="14597" max="14597" width="15" bestFit="1" customWidth="1"/>
    <col min="14598" max="14598" width="23.28515625" bestFit="1" customWidth="1"/>
    <col min="14599" max="14599" width="13.42578125" customWidth="1"/>
    <col min="14603" max="14603" width="12.42578125" customWidth="1"/>
    <col min="14604" max="14604" width="21.28515625" customWidth="1"/>
    <col min="14605" max="14605" width="15.28515625" customWidth="1"/>
    <col min="14606" max="14606" width="14.28515625" customWidth="1"/>
    <col min="14607" max="14607" width="14" customWidth="1"/>
    <col min="14848" max="14848" width="19.7109375" customWidth="1"/>
    <col min="14849" max="14849" width="17.28515625" customWidth="1"/>
    <col min="14850" max="14850" width="16" customWidth="1"/>
    <col min="14851" max="14851" width="15.28515625" customWidth="1"/>
    <col min="14852" max="14852" width="7.28515625" bestFit="1" customWidth="1"/>
    <col min="14853" max="14853" width="15" bestFit="1" customWidth="1"/>
    <col min="14854" max="14854" width="23.28515625" bestFit="1" customWidth="1"/>
    <col min="14855" max="14855" width="13.42578125" customWidth="1"/>
    <col min="14859" max="14859" width="12.42578125" customWidth="1"/>
    <col min="14860" max="14860" width="21.28515625" customWidth="1"/>
    <col min="14861" max="14861" width="15.28515625" customWidth="1"/>
    <col min="14862" max="14862" width="14.28515625" customWidth="1"/>
    <col min="14863" max="14863" width="14" customWidth="1"/>
    <col min="15104" max="15104" width="19.7109375" customWidth="1"/>
    <col min="15105" max="15105" width="17.28515625" customWidth="1"/>
    <col min="15106" max="15106" width="16" customWidth="1"/>
    <col min="15107" max="15107" width="15.28515625" customWidth="1"/>
    <col min="15108" max="15108" width="7.28515625" bestFit="1" customWidth="1"/>
    <col min="15109" max="15109" width="15" bestFit="1" customWidth="1"/>
    <col min="15110" max="15110" width="23.28515625" bestFit="1" customWidth="1"/>
    <col min="15111" max="15111" width="13.42578125" customWidth="1"/>
    <col min="15115" max="15115" width="12.42578125" customWidth="1"/>
    <col min="15116" max="15116" width="21.28515625" customWidth="1"/>
    <col min="15117" max="15117" width="15.28515625" customWidth="1"/>
    <col min="15118" max="15118" width="14.28515625" customWidth="1"/>
    <col min="15119" max="15119" width="14" customWidth="1"/>
    <col min="15360" max="15360" width="19.7109375" customWidth="1"/>
    <col min="15361" max="15361" width="17.28515625" customWidth="1"/>
    <col min="15362" max="15362" width="16" customWidth="1"/>
    <col min="15363" max="15363" width="15.28515625" customWidth="1"/>
    <col min="15364" max="15364" width="7.28515625" bestFit="1" customWidth="1"/>
    <col min="15365" max="15365" width="15" bestFit="1" customWidth="1"/>
    <col min="15366" max="15366" width="23.28515625" bestFit="1" customWidth="1"/>
    <col min="15367" max="15367" width="13.42578125" customWidth="1"/>
    <col min="15371" max="15371" width="12.42578125" customWidth="1"/>
    <col min="15372" max="15372" width="21.28515625" customWidth="1"/>
    <col min="15373" max="15373" width="15.28515625" customWidth="1"/>
    <col min="15374" max="15374" width="14.28515625" customWidth="1"/>
    <col min="15375" max="15375" width="14" customWidth="1"/>
    <col min="15616" max="15616" width="19.7109375" customWidth="1"/>
    <col min="15617" max="15617" width="17.28515625" customWidth="1"/>
    <col min="15618" max="15618" width="16" customWidth="1"/>
    <col min="15619" max="15619" width="15.28515625" customWidth="1"/>
    <col min="15620" max="15620" width="7.28515625" bestFit="1" customWidth="1"/>
    <col min="15621" max="15621" width="15" bestFit="1" customWidth="1"/>
    <col min="15622" max="15622" width="23.28515625" bestFit="1" customWidth="1"/>
    <col min="15623" max="15623" width="13.42578125" customWidth="1"/>
    <col min="15627" max="15627" width="12.42578125" customWidth="1"/>
    <col min="15628" max="15628" width="21.28515625" customWidth="1"/>
    <col min="15629" max="15629" width="15.28515625" customWidth="1"/>
    <col min="15630" max="15630" width="14.28515625" customWidth="1"/>
    <col min="15631" max="15631" width="14" customWidth="1"/>
    <col min="15872" max="15872" width="19.7109375" customWidth="1"/>
    <col min="15873" max="15873" width="17.28515625" customWidth="1"/>
    <col min="15874" max="15874" width="16" customWidth="1"/>
    <col min="15875" max="15875" width="15.28515625" customWidth="1"/>
    <col min="15876" max="15876" width="7.28515625" bestFit="1" customWidth="1"/>
    <col min="15877" max="15877" width="15" bestFit="1" customWidth="1"/>
    <col min="15878" max="15878" width="23.28515625" bestFit="1" customWidth="1"/>
    <col min="15879" max="15879" width="13.42578125" customWidth="1"/>
    <col min="15883" max="15883" width="12.42578125" customWidth="1"/>
    <col min="15884" max="15884" width="21.28515625" customWidth="1"/>
    <col min="15885" max="15885" width="15.28515625" customWidth="1"/>
    <col min="15886" max="15886" width="14.28515625" customWidth="1"/>
    <col min="15887" max="15887" width="14" customWidth="1"/>
    <col min="16128" max="16128" width="19.7109375" customWidth="1"/>
    <col min="16129" max="16129" width="17.28515625" customWidth="1"/>
    <col min="16130" max="16130" width="16" customWidth="1"/>
    <col min="16131" max="16131" width="15.28515625" customWidth="1"/>
    <col min="16132" max="16132" width="7.28515625" bestFit="1" customWidth="1"/>
    <col min="16133" max="16133" width="15" bestFit="1" customWidth="1"/>
    <col min="16134" max="16134" width="23.28515625" bestFit="1" customWidth="1"/>
    <col min="16135" max="16135" width="13.42578125" customWidth="1"/>
    <col min="16139" max="16139" width="12.42578125" customWidth="1"/>
    <col min="16140" max="16140" width="21.28515625" customWidth="1"/>
    <col min="16141" max="16141" width="15.28515625" customWidth="1"/>
    <col min="16142" max="16142" width="14.28515625" customWidth="1"/>
    <col min="16143" max="16143" width="14" customWidth="1"/>
  </cols>
  <sheetData>
    <row r="1" spans="1:16" x14ac:dyDescent="0.25">
      <c r="A1" t="s">
        <v>4099</v>
      </c>
    </row>
    <row r="2" spans="1:16" x14ac:dyDescent="0.25">
      <c r="A2" t="s">
        <v>3541</v>
      </c>
    </row>
    <row r="3" spans="1:16" ht="30" x14ac:dyDescent="0.25">
      <c r="A3" s="4" t="s">
        <v>3542</v>
      </c>
      <c r="O3" s="53" t="s">
        <v>10528</v>
      </c>
    </row>
    <row r="4" spans="1:16" x14ac:dyDescent="0.25">
      <c r="A4" t="s">
        <v>1</v>
      </c>
      <c r="B4" t="s">
        <v>3543</v>
      </c>
      <c r="C4" t="s">
        <v>4100</v>
      </c>
      <c r="D4" t="s">
        <v>3488</v>
      </c>
      <c r="E4" t="s">
        <v>4101</v>
      </c>
      <c r="F4" t="s">
        <v>4102</v>
      </c>
      <c r="G4" t="s">
        <v>4103</v>
      </c>
      <c r="H4" t="s">
        <v>4104</v>
      </c>
      <c r="I4" t="s">
        <v>4105</v>
      </c>
      <c r="J4" t="s">
        <v>4106</v>
      </c>
      <c r="K4" t="s">
        <v>4107</v>
      </c>
      <c r="L4" t="s">
        <v>4108</v>
      </c>
      <c r="M4" t="s">
        <v>4109</v>
      </c>
      <c r="N4" s="51" t="s">
        <v>4110</v>
      </c>
      <c r="O4" s="49" t="s">
        <v>3550</v>
      </c>
    </row>
    <row r="5" spans="1:16" hidden="1" x14ac:dyDescent="0.25">
      <c r="A5" t="s">
        <v>4111</v>
      </c>
      <c r="B5" t="s">
        <v>4112</v>
      </c>
      <c r="C5" t="s">
        <v>30</v>
      </c>
      <c r="D5" t="s">
        <v>30</v>
      </c>
      <c r="E5" t="s">
        <v>4113</v>
      </c>
      <c r="F5" t="s">
        <v>4114</v>
      </c>
      <c r="G5" t="s">
        <v>4115</v>
      </c>
      <c r="H5" t="s">
        <v>4116</v>
      </c>
      <c r="I5" t="s">
        <v>3542</v>
      </c>
      <c r="J5" t="s">
        <v>4117</v>
      </c>
      <c r="K5" t="s">
        <v>4118</v>
      </c>
      <c r="L5" t="s">
        <v>4119</v>
      </c>
      <c r="M5" t="s">
        <v>3542</v>
      </c>
      <c r="N5" s="51" t="s">
        <v>3542</v>
      </c>
      <c r="O5" s="49" t="s">
        <v>3542</v>
      </c>
    </row>
    <row r="6" spans="1:16" hidden="1" x14ac:dyDescent="0.25">
      <c r="A6" t="s">
        <v>4111</v>
      </c>
      <c r="B6" t="s">
        <v>3542</v>
      </c>
      <c r="C6" t="s">
        <v>4120</v>
      </c>
      <c r="D6" t="s">
        <v>4121</v>
      </c>
      <c r="E6" t="s">
        <v>4113</v>
      </c>
      <c r="F6" t="s">
        <v>4114</v>
      </c>
      <c r="G6" t="s">
        <v>4115</v>
      </c>
      <c r="H6" t="s">
        <v>4116</v>
      </c>
      <c r="I6" t="s">
        <v>3542</v>
      </c>
      <c r="J6" t="s">
        <v>4117</v>
      </c>
      <c r="K6" t="s">
        <v>4118</v>
      </c>
      <c r="L6" t="s">
        <v>4119</v>
      </c>
      <c r="M6" t="s">
        <v>3542</v>
      </c>
      <c r="N6" s="51" t="s">
        <v>3542</v>
      </c>
      <c r="O6" s="49" t="s">
        <v>3542</v>
      </c>
    </row>
    <row r="7" spans="1:16" hidden="1" x14ac:dyDescent="0.25">
      <c r="A7" t="s">
        <v>4111</v>
      </c>
      <c r="C7" t="s">
        <v>4122</v>
      </c>
      <c r="D7" t="s">
        <v>4123</v>
      </c>
      <c r="E7" t="s">
        <v>4113</v>
      </c>
      <c r="F7" t="s">
        <v>4114</v>
      </c>
      <c r="G7" t="s">
        <v>4115</v>
      </c>
      <c r="H7" t="s">
        <v>4116</v>
      </c>
      <c r="I7" t="s">
        <v>3542</v>
      </c>
      <c r="J7" t="s">
        <v>4117</v>
      </c>
      <c r="K7" t="s">
        <v>4118</v>
      </c>
      <c r="L7" t="s">
        <v>4119</v>
      </c>
      <c r="M7" t="s">
        <v>3542</v>
      </c>
      <c r="N7" s="51" t="s">
        <v>3542</v>
      </c>
      <c r="O7" s="49" t="s">
        <v>3542</v>
      </c>
    </row>
    <row r="8" spans="1:16" hidden="1" x14ac:dyDescent="0.25">
      <c r="A8" s="49" t="s">
        <v>4124</v>
      </c>
      <c r="B8" s="49" t="s">
        <v>3542</v>
      </c>
      <c r="C8" s="49" t="s">
        <v>30</v>
      </c>
      <c r="D8" s="49" t="s">
        <v>30</v>
      </c>
      <c r="E8" t="s">
        <v>4125</v>
      </c>
      <c r="F8" t="s">
        <v>4126</v>
      </c>
      <c r="G8" t="s">
        <v>4127</v>
      </c>
      <c r="H8" t="s">
        <v>4128</v>
      </c>
      <c r="I8" t="s">
        <v>3542</v>
      </c>
      <c r="J8" t="s">
        <v>4129</v>
      </c>
      <c r="K8" t="s">
        <v>4130</v>
      </c>
      <c r="L8" t="s">
        <v>4131</v>
      </c>
      <c r="M8" t="s">
        <v>3542</v>
      </c>
      <c r="N8" s="51" t="s">
        <v>3542</v>
      </c>
      <c r="O8" s="49" t="s">
        <v>3542</v>
      </c>
    </row>
    <row r="9" spans="1:16" hidden="1" x14ac:dyDescent="0.25">
      <c r="A9" s="49" t="s">
        <v>4132</v>
      </c>
      <c r="B9" s="49" t="s">
        <v>3542</v>
      </c>
      <c r="C9" s="50"/>
      <c r="D9" s="49" t="s">
        <v>30</v>
      </c>
      <c r="E9" t="s">
        <v>4133</v>
      </c>
      <c r="F9" t="s">
        <v>4114</v>
      </c>
      <c r="G9" t="s">
        <v>4134</v>
      </c>
      <c r="H9" t="s">
        <v>4135</v>
      </c>
      <c r="I9" t="s">
        <v>3542</v>
      </c>
      <c r="J9" t="s">
        <v>4136</v>
      </c>
      <c r="K9" t="s">
        <v>4118</v>
      </c>
      <c r="L9" t="s">
        <v>4137</v>
      </c>
      <c r="M9" t="s">
        <v>3542</v>
      </c>
      <c r="N9" s="51" t="s">
        <v>3542</v>
      </c>
      <c r="P9" t="s">
        <v>4138</v>
      </c>
    </row>
    <row r="10" spans="1:16" hidden="1" x14ac:dyDescent="0.25">
      <c r="A10" t="s">
        <v>4139</v>
      </c>
      <c r="B10" t="s">
        <v>3542</v>
      </c>
      <c r="C10" t="s">
        <v>4140</v>
      </c>
      <c r="D10" t="s">
        <v>30</v>
      </c>
      <c r="E10" t="s">
        <v>4133</v>
      </c>
      <c r="F10" t="s">
        <v>4114</v>
      </c>
      <c r="G10" t="s">
        <v>4134</v>
      </c>
      <c r="H10" t="s">
        <v>4135</v>
      </c>
      <c r="I10" t="s">
        <v>3542</v>
      </c>
      <c r="J10" t="s">
        <v>4136</v>
      </c>
      <c r="K10" t="s">
        <v>4118</v>
      </c>
      <c r="L10" t="s">
        <v>4137</v>
      </c>
      <c r="M10" t="s">
        <v>3542</v>
      </c>
      <c r="N10" s="51" t="s">
        <v>3542</v>
      </c>
      <c r="P10" t="s">
        <v>4138</v>
      </c>
    </row>
    <row r="11" spans="1:16" hidden="1" x14ac:dyDescent="0.25">
      <c r="A11" t="s">
        <v>4141</v>
      </c>
      <c r="B11" t="s">
        <v>3542</v>
      </c>
      <c r="C11" t="s">
        <v>4142</v>
      </c>
      <c r="D11" t="s">
        <v>30</v>
      </c>
      <c r="E11" t="s">
        <v>4133</v>
      </c>
      <c r="F11" t="s">
        <v>4114</v>
      </c>
      <c r="G11" t="s">
        <v>4134</v>
      </c>
      <c r="H11" t="s">
        <v>4135</v>
      </c>
      <c r="I11" t="s">
        <v>3542</v>
      </c>
      <c r="J11" t="s">
        <v>4136</v>
      </c>
      <c r="K11" t="s">
        <v>4118</v>
      </c>
      <c r="L11" t="s">
        <v>4137</v>
      </c>
      <c r="M11" t="s">
        <v>3542</v>
      </c>
      <c r="N11" s="51" t="s">
        <v>3542</v>
      </c>
      <c r="P11" t="s">
        <v>4138</v>
      </c>
    </row>
    <row r="12" spans="1:16" hidden="1" x14ac:dyDescent="0.25">
      <c r="A12" t="s">
        <v>4143</v>
      </c>
      <c r="B12" t="s">
        <v>3542</v>
      </c>
      <c r="C12" t="s">
        <v>30</v>
      </c>
      <c r="D12" t="s">
        <v>30</v>
      </c>
      <c r="E12" t="s">
        <v>4144</v>
      </c>
      <c r="F12" t="s">
        <v>4114</v>
      </c>
      <c r="G12" t="s">
        <v>4134</v>
      </c>
      <c r="H12" t="s">
        <v>4145</v>
      </c>
      <c r="I12" t="s">
        <v>3542</v>
      </c>
      <c r="J12" t="s">
        <v>4146</v>
      </c>
      <c r="K12" t="s">
        <v>4130</v>
      </c>
      <c r="L12" t="s">
        <v>4147</v>
      </c>
      <c r="M12" t="s">
        <v>3542</v>
      </c>
      <c r="N12" s="51" t="s">
        <v>3542</v>
      </c>
      <c r="O12" s="49" t="s">
        <v>3542</v>
      </c>
    </row>
    <row r="13" spans="1:16" hidden="1" x14ac:dyDescent="0.25">
      <c r="A13" t="s">
        <v>4148</v>
      </c>
      <c r="B13" t="s">
        <v>4149</v>
      </c>
      <c r="C13" t="s">
        <v>30</v>
      </c>
      <c r="D13" t="s">
        <v>30</v>
      </c>
      <c r="E13" t="s">
        <v>4150</v>
      </c>
      <c r="F13" t="s">
        <v>4114</v>
      </c>
      <c r="G13" t="s">
        <v>4134</v>
      </c>
      <c r="H13" t="s">
        <v>4145</v>
      </c>
      <c r="I13" t="s">
        <v>3542</v>
      </c>
      <c r="J13" t="s">
        <v>4129</v>
      </c>
      <c r="K13" t="s">
        <v>4151</v>
      </c>
      <c r="L13" t="s">
        <v>4152</v>
      </c>
      <c r="M13" t="s">
        <v>3542</v>
      </c>
      <c r="N13" s="51" t="s">
        <v>4153</v>
      </c>
      <c r="O13" s="49" t="s">
        <v>3542</v>
      </c>
    </row>
    <row r="14" spans="1:16" hidden="1" x14ac:dyDescent="0.25">
      <c r="A14" t="s">
        <v>4154</v>
      </c>
      <c r="B14" t="s">
        <v>3542</v>
      </c>
      <c r="C14" t="s">
        <v>4155</v>
      </c>
      <c r="D14" t="s">
        <v>4156</v>
      </c>
      <c r="E14" t="s">
        <v>4150</v>
      </c>
      <c r="F14" t="s">
        <v>4114</v>
      </c>
      <c r="G14" t="s">
        <v>4134</v>
      </c>
      <c r="H14" t="s">
        <v>4145</v>
      </c>
      <c r="I14" t="s">
        <v>3542</v>
      </c>
      <c r="J14" t="s">
        <v>4129</v>
      </c>
      <c r="K14" t="s">
        <v>4151</v>
      </c>
      <c r="L14" t="s">
        <v>4152</v>
      </c>
      <c r="M14" t="s">
        <v>3542</v>
      </c>
      <c r="N14" s="51" t="s">
        <v>4153</v>
      </c>
    </row>
    <row r="15" spans="1:16" hidden="1" x14ac:dyDescent="0.25">
      <c r="A15" t="s">
        <v>4157</v>
      </c>
      <c r="B15" t="s">
        <v>3542</v>
      </c>
      <c r="C15" t="s">
        <v>4158</v>
      </c>
      <c r="D15" t="s">
        <v>4156</v>
      </c>
      <c r="E15" t="s">
        <v>4150</v>
      </c>
      <c r="F15" t="s">
        <v>4114</v>
      </c>
      <c r="G15" t="s">
        <v>4134</v>
      </c>
      <c r="H15" t="s">
        <v>4145</v>
      </c>
      <c r="I15" t="s">
        <v>3542</v>
      </c>
      <c r="J15" t="s">
        <v>4129</v>
      </c>
      <c r="K15" t="s">
        <v>4151</v>
      </c>
      <c r="L15" t="s">
        <v>4152</v>
      </c>
      <c r="M15" t="s">
        <v>3542</v>
      </c>
      <c r="N15" s="51" t="s">
        <v>4153</v>
      </c>
      <c r="O15" s="49" t="s">
        <v>10526</v>
      </c>
    </row>
    <row r="16" spans="1:16" ht="105" hidden="1" x14ac:dyDescent="0.25">
      <c r="A16" t="s">
        <v>1322</v>
      </c>
      <c r="B16" t="s">
        <v>3542</v>
      </c>
      <c r="C16" t="s">
        <v>1321</v>
      </c>
      <c r="D16" t="s">
        <v>4159</v>
      </c>
      <c r="E16" t="s">
        <v>4160</v>
      </c>
      <c r="F16" t="s">
        <v>4161</v>
      </c>
      <c r="G16" t="s">
        <v>4162</v>
      </c>
      <c r="H16" t="s">
        <v>4163</v>
      </c>
      <c r="I16" t="s">
        <v>4164</v>
      </c>
      <c r="J16" t="s">
        <v>4165</v>
      </c>
      <c r="K16" t="s">
        <v>4166</v>
      </c>
      <c r="L16" t="s">
        <v>4167</v>
      </c>
      <c r="M16" t="s">
        <v>4168</v>
      </c>
      <c r="N16" s="51" t="s">
        <v>3542</v>
      </c>
      <c r="O16" s="53" t="s">
        <v>10606</v>
      </c>
    </row>
    <row r="17" spans="1:15" hidden="1" x14ac:dyDescent="0.25">
      <c r="A17" t="s">
        <v>4169</v>
      </c>
      <c r="B17" t="s">
        <v>3542</v>
      </c>
      <c r="C17" t="s">
        <v>4170</v>
      </c>
      <c r="D17" t="s">
        <v>4171</v>
      </c>
      <c r="E17" t="s">
        <v>4133</v>
      </c>
      <c r="F17" t="s">
        <v>4172</v>
      </c>
      <c r="G17" t="s">
        <v>4162</v>
      </c>
      <c r="H17" t="s">
        <v>4173</v>
      </c>
      <c r="I17" t="s">
        <v>3542</v>
      </c>
      <c r="J17" t="s">
        <v>4174</v>
      </c>
      <c r="K17" t="s">
        <v>4118</v>
      </c>
      <c r="L17" t="s">
        <v>4175</v>
      </c>
      <c r="M17" t="s">
        <v>3542</v>
      </c>
      <c r="N17" s="51" t="s">
        <v>3542</v>
      </c>
      <c r="O17" s="49" t="s">
        <v>3542</v>
      </c>
    </row>
    <row r="18" spans="1:15" ht="105" hidden="1" x14ac:dyDescent="0.25">
      <c r="A18" t="s">
        <v>4176</v>
      </c>
      <c r="B18" t="s">
        <v>3542</v>
      </c>
      <c r="C18" t="s">
        <v>4177</v>
      </c>
      <c r="D18" t="s">
        <v>4178</v>
      </c>
      <c r="E18" t="s">
        <v>4179</v>
      </c>
      <c r="F18" t="s">
        <v>4161</v>
      </c>
      <c r="G18" t="s">
        <v>4162</v>
      </c>
      <c r="H18" t="s">
        <v>4163</v>
      </c>
      <c r="I18" t="s">
        <v>3542</v>
      </c>
      <c r="J18" t="s">
        <v>4180</v>
      </c>
      <c r="K18" t="s">
        <v>4181</v>
      </c>
      <c r="L18" t="s">
        <v>4182</v>
      </c>
      <c r="M18" t="s">
        <v>4183</v>
      </c>
      <c r="N18" s="51" t="s">
        <v>3542</v>
      </c>
      <c r="O18" s="53" t="s">
        <v>10607</v>
      </c>
    </row>
    <row r="19" spans="1:15" ht="45" hidden="1" x14ac:dyDescent="0.25">
      <c r="A19" t="s">
        <v>4184</v>
      </c>
      <c r="B19" t="s">
        <v>3542</v>
      </c>
      <c r="C19" t="s">
        <v>4185</v>
      </c>
      <c r="D19" t="s">
        <v>4186</v>
      </c>
      <c r="E19" t="s">
        <v>4113</v>
      </c>
      <c r="F19" t="s">
        <v>4161</v>
      </c>
      <c r="G19" t="s">
        <v>4187</v>
      </c>
      <c r="H19" t="s">
        <v>4188</v>
      </c>
      <c r="I19" t="s">
        <v>3542</v>
      </c>
      <c r="J19" t="s">
        <v>4189</v>
      </c>
      <c r="K19" t="s">
        <v>4118</v>
      </c>
      <c r="L19" t="s">
        <v>4190</v>
      </c>
      <c r="M19" t="s">
        <v>3542</v>
      </c>
      <c r="N19" s="51" t="s">
        <v>3542</v>
      </c>
      <c r="O19" s="53" t="s">
        <v>10608</v>
      </c>
    </row>
    <row r="20" spans="1:15" hidden="1" x14ac:dyDescent="0.25">
      <c r="A20" t="s">
        <v>4191</v>
      </c>
      <c r="B20" t="s">
        <v>3542</v>
      </c>
      <c r="C20" t="s">
        <v>4192</v>
      </c>
      <c r="D20" t="s">
        <v>4193</v>
      </c>
      <c r="E20" t="s">
        <v>4113</v>
      </c>
      <c r="F20" t="s">
        <v>4194</v>
      </c>
      <c r="G20" t="s">
        <v>4134</v>
      </c>
      <c r="H20" t="s">
        <v>4195</v>
      </c>
      <c r="I20" t="s">
        <v>3542</v>
      </c>
      <c r="J20" t="s">
        <v>4196</v>
      </c>
      <c r="K20" t="s">
        <v>4118</v>
      </c>
      <c r="L20" t="s">
        <v>4197</v>
      </c>
      <c r="M20" t="s">
        <v>3542</v>
      </c>
      <c r="N20" s="51" t="s">
        <v>3542</v>
      </c>
      <c r="O20" s="49" t="s">
        <v>3542</v>
      </c>
    </row>
    <row r="21" spans="1:15" ht="90" hidden="1" x14ac:dyDescent="0.25">
      <c r="A21" t="s">
        <v>4198</v>
      </c>
      <c r="B21" t="s">
        <v>3542</v>
      </c>
      <c r="C21" t="s">
        <v>4199</v>
      </c>
      <c r="D21" t="s">
        <v>4200</v>
      </c>
      <c r="E21" t="s">
        <v>4179</v>
      </c>
      <c r="F21" t="s">
        <v>4201</v>
      </c>
      <c r="G21" t="s">
        <v>4162</v>
      </c>
      <c r="H21" t="s">
        <v>4202</v>
      </c>
      <c r="I21" t="s">
        <v>3542</v>
      </c>
      <c r="J21" t="s">
        <v>4203</v>
      </c>
      <c r="K21" t="s">
        <v>4151</v>
      </c>
      <c r="L21" t="s">
        <v>3542</v>
      </c>
      <c r="M21" t="s">
        <v>3542</v>
      </c>
      <c r="N21" s="51" t="s">
        <v>4204</v>
      </c>
      <c r="O21" s="53" t="s">
        <v>10609</v>
      </c>
    </row>
    <row r="22" spans="1:15" ht="90" hidden="1" x14ac:dyDescent="0.25">
      <c r="A22" t="s">
        <v>4205</v>
      </c>
      <c r="B22" t="s">
        <v>3542</v>
      </c>
      <c r="C22" t="s">
        <v>4206</v>
      </c>
      <c r="D22" t="s">
        <v>4207</v>
      </c>
      <c r="E22" t="s">
        <v>4144</v>
      </c>
      <c r="F22" t="s">
        <v>4208</v>
      </c>
      <c r="G22" t="s">
        <v>4187</v>
      </c>
      <c r="H22" t="s">
        <v>4209</v>
      </c>
      <c r="I22" t="s">
        <v>3542</v>
      </c>
      <c r="J22" t="s">
        <v>4210</v>
      </c>
      <c r="K22" t="s">
        <v>4211</v>
      </c>
      <c r="L22" t="s">
        <v>4212</v>
      </c>
      <c r="M22" t="s">
        <v>3542</v>
      </c>
      <c r="N22" s="51" t="s">
        <v>3542</v>
      </c>
      <c r="O22" s="53" t="s">
        <v>10657</v>
      </c>
    </row>
    <row r="23" spans="1:15" ht="60" hidden="1" x14ac:dyDescent="0.25">
      <c r="A23" t="s">
        <v>4213</v>
      </c>
      <c r="B23" t="s">
        <v>3542</v>
      </c>
      <c r="C23" t="s">
        <v>4214</v>
      </c>
      <c r="D23" t="s">
        <v>4215</v>
      </c>
      <c r="E23" t="s">
        <v>4150</v>
      </c>
      <c r="F23" t="s">
        <v>4216</v>
      </c>
      <c r="G23" t="s">
        <v>4134</v>
      </c>
      <c r="H23" t="s">
        <v>4217</v>
      </c>
      <c r="I23" t="s">
        <v>3542</v>
      </c>
      <c r="J23" t="s">
        <v>4218</v>
      </c>
      <c r="K23" t="s">
        <v>4151</v>
      </c>
      <c r="L23" t="s">
        <v>4219</v>
      </c>
      <c r="M23" t="s">
        <v>3542</v>
      </c>
      <c r="N23" s="51" t="s">
        <v>4220</v>
      </c>
      <c r="O23" s="53" t="s">
        <v>10658</v>
      </c>
    </row>
    <row r="24" spans="1:15" ht="60" hidden="1" x14ac:dyDescent="0.25">
      <c r="A24" t="s">
        <v>4221</v>
      </c>
      <c r="B24" t="s">
        <v>3542</v>
      </c>
      <c r="C24" t="s">
        <v>4222</v>
      </c>
      <c r="D24" t="s">
        <v>4223</v>
      </c>
      <c r="E24" t="s">
        <v>4179</v>
      </c>
      <c r="F24" t="s">
        <v>4224</v>
      </c>
      <c r="G24" t="s">
        <v>4162</v>
      </c>
      <c r="H24" t="s">
        <v>4225</v>
      </c>
      <c r="I24" t="s">
        <v>3542</v>
      </c>
      <c r="J24" t="s">
        <v>4226</v>
      </c>
      <c r="K24" t="s">
        <v>4151</v>
      </c>
      <c r="L24" t="s">
        <v>3542</v>
      </c>
      <c r="M24" t="s">
        <v>4227</v>
      </c>
      <c r="N24" s="51" t="s">
        <v>4228</v>
      </c>
      <c r="O24" s="53" t="s">
        <v>10659</v>
      </c>
    </row>
    <row r="25" spans="1:15" hidden="1" x14ac:dyDescent="0.25">
      <c r="A25" t="s">
        <v>3284</v>
      </c>
      <c r="B25" t="s">
        <v>3542</v>
      </c>
      <c r="C25" t="s">
        <v>3427</v>
      </c>
      <c r="D25" t="s">
        <v>3376</v>
      </c>
      <c r="E25" t="s">
        <v>4150</v>
      </c>
      <c r="F25" t="s">
        <v>4224</v>
      </c>
      <c r="G25" t="s">
        <v>4115</v>
      </c>
      <c r="H25" t="s">
        <v>4225</v>
      </c>
      <c r="I25" t="s">
        <v>3542</v>
      </c>
      <c r="J25" t="s">
        <v>4229</v>
      </c>
      <c r="K25" t="s">
        <v>4130</v>
      </c>
      <c r="L25" t="s">
        <v>4230</v>
      </c>
      <c r="M25" t="s">
        <v>3542</v>
      </c>
      <c r="N25" s="51" t="s">
        <v>3542</v>
      </c>
      <c r="O25" s="49" t="s">
        <v>686</v>
      </c>
    </row>
    <row r="26" spans="1:15" ht="75" hidden="1" x14ac:dyDescent="0.25">
      <c r="A26" t="s">
        <v>2169</v>
      </c>
      <c r="B26" t="s">
        <v>3542</v>
      </c>
      <c r="C26" t="s">
        <v>2168</v>
      </c>
      <c r="D26" t="s">
        <v>4231</v>
      </c>
      <c r="E26" t="s">
        <v>4160</v>
      </c>
      <c r="F26" t="s">
        <v>4161</v>
      </c>
      <c r="G26" t="s">
        <v>4162</v>
      </c>
      <c r="H26" t="s">
        <v>4163</v>
      </c>
      <c r="I26" t="s">
        <v>3542</v>
      </c>
      <c r="J26" t="s">
        <v>4232</v>
      </c>
      <c r="K26" t="s">
        <v>4181</v>
      </c>
      <c r="L26" t="s">
        <v>4233</v>
      </c>
      <c r="M26" t="s">
        <v>4234</v>
      </c>
      <c r="N26" s="51" t="s">
        <v>3542</v>
      </c>
      <c r="O26" s="53" t="s">
        <v>10660</v>
      </c>
    </row>
    <row r="27" spans="1:15" ht="120" hidden="1" x14ac:dyDescent="0.25">
      <c r="A27" t="s">
        <v>2179</v>
      </c>
      <c r="B27" t="s">
        <v>3542</v>
      </c>
      <c r="C27" t="s">
        <v>2178</v>
      </c>
      <c r="D27" t="s">
        <v>4235</v>
      </c>
      <c r="E27" t="s">
        <v>4179</v>
      </c>
      <c r="F27" t="s">
        <v>4236</v>
      </c>
      <c r="G27" t="s">
        <v>4162</v>
      </c>
      <c r="H27" t="s">
        <v>4237</v>
      </c>
      <c r="I27" t="s">
        <v>3542</v>
      </c>
      <c r="J27" t="s">
        <v>4238</v>
      </c>
      <c r="K27" t="s">
        <v>4151</v>
      </c>
      <c r="L27" t="s">
        <v>3542</v>
      </c>
      <c r="M27" t="s">
        <v>3542</v>
      </c>
      <c r="N27" s="51" t="s">
        <v>4239</v>
      </c>
      <c r="O27" s="53" t="s">
        <v>10661</v>
      </c>
    </row>
    <row r="28" spans="1:15" ht="60" hidden="1" x14ac:dyDescent="0.25">
      <c r="A28" t="s">
        <v>4240</v>
      </c>
      <c r="B28" t="s">
        <v>3542</v>
      </c>
      <c r="C28" t="s">
        <v>4241</v>
      </c>
      <c r="D28" t="s">
        <v>4242</v>
      </c>
      <c r="E28" t="s">
        <v>4160</v>
      </c>
      <c r="F28" t="s">
        <v>4243</v>
      </c>
      <c r="G28" t="s">
        <v>4244</v>
      </c>
      <c r="H28" t="s">
        <v>4245</v>
      </c>
      <c r="I28" t="s">
        <v>3542</v>
      </c>
      <c r="J28" t="s">
        <v>4246</v>
      </c>
      <c r="K28" t="s">
        <v>4181</v>
      </c>
      <c r="L28" t="s">
        <v>4247</v>
      </c>
      <c r="M28" t="s">
        <v>4248</v>
      </c>
      <c r="N28" s="51" t="s">
        <v>3542</v>
      </c>
      <c r="O28" s="53" t="s">
        <v>10662</v>
      </c>
    </row>
    <row r="29" spans="1:15" ht="60" hidden="1" x14ac:dyDescent="0.25">
      <c r="A29" t="s">
        <v>4249</v>
      </c>
      <c r="B29" t="s">
        <v>3542</v>
      </c>
      <c r="C29" t="s">
        <v>4250</v>
      </c>
      <c r="D29" t="s">
        <v>4251</v>
      </c>
      <c r="E29" t="s">
        <v>4252</v>
      </c>
      <c r="F29" t="s">
        <v>4253</v>
      </c>
      <c r="G29" t="s">
        <v>4162</v>
      </c>
      <c r="H29" t="s">
        <v>4254</v>
      </c>
      <c r="I29" t="s">
        <v>3542</v>
      </c>
      <c r="J29" t="s">
        <v>4255</v>
      </c>
      <c r="K29" t="s">
        <v>4151</v>
      </c>
      <c r="L29" t="s">
        <v>4256</v>
      </c>
      <c r="M29" t="s">
        <v>3542</v>
      </c>
      <c r="N29" s="51" t="s">
        <v>4257</v>
      </c>
      <c r="O29" s="53" t="s">
        <v>10663</v>
      </c>
    </row>
    <row r="30" spans="1:15" ht="105" hidden="1" x14ac:dyDescent="0.25">
      <c r="A30" t="s">
        <v>4258</v>
      </c>
      <c r="B30" t="s">
        <v>3542</v>
      </c>
      <c r="C30" t="s">
        <v>4259</v>
      </c>
      <c r="D30" t="s">
        <v>4260</v>
      </c>
      <c r="E30" t="s">
        <v>4150</v>
      </c>
      <c r="F30" t="s">
        <v>4161</v>
      </c>
      <c r="G30" t="s">
        <v>4134</v>
      </c>
      <c r="H30" t="s">
        <v>4163</v>
      </c>
      <c r="I30" t="s">
        <v>3542</v>
      </c>
      <c r="J30" t="s">
        <v>4261</v>
      </c>
      <c r="K30" t="s">
        <v>4130</v>
      </c>
      <c r="L30" t="s">
        <v>4262</v>
      </c>
      <c r="M30" t="s">
        <v>3542</v>
      </c>
      <c r="N30" s="51" t="s">
        <v>3542</v>
      </c>
      <c r="O30" s="53" t="s">
        <v>10664</v>
      </c>
    </row>
    <row r="31" spans="1:15" ht="75" hidden="1" x14ac:dyDescent="0.25">
      <c r="A31" t="s">
        <v>4263</v>
      </c>
      <c r="B31" t="s">
        <v>3542</v>
      </c>
      <c r="C31" t="s">
        <v>4264</v>
      </c>
      <c r="D31" t="s">
        <v>4265</v>
      </c>
      <c r="E31" t="s">
        <v>4160</v>
      </c>
      <c r="F31" t="s">
        <v>4161</v>
      </c>
      <c r="G31" t="s">
        <v>4162</v>
      </c>
      <c r="H31" t="s">
        <v>4163</v>
      </c>
      <c r="I31" t="s">
        <v>3542</v>
      </c>
      <c r="J31" t="s">
        <v>4165</v>
      </c>
      <c r="K31" t="s">
        <v>4166</v>
      </c>
      <c r="L31" t="s">
        <v>4266</v>
      </c>
      <c r="M31" t="s">
        <v>4267</v>
      </c>
      <c r="O31" s="53" t="s">
        <v>10532</v>
      </c>
    </row>
    <row r="32" spans="1:15" ht="45" hidden="1" x14ac:dyDescent="0.25">
      <c r="A32" t="s">
        <v>4268</v>
      </c>
      <c r="B32" t="s">
        <v>3542</v>
      </c>
      <c r="C32" t="s">
        <v>4269</v>
      </c>
      <c r="D32" t="s">
        <v>4270</v>
      </c>
      <c r="E32" t="s">
        <v>4125</v>
      </c>
      <c r="F32" t="s">
        <v>4172</v>
      </c>
      <c r="G32" t="s">
        <v>4187</v>
      </c>
      <c r="H32" t="s">
        <v>4173</v>
      </c>
      <c r="I32" t="s">
        <v>3542</v>
      </c>
      <c r="J32" t="s">
        <v>4271</v>
      </c>
      <c r="K32" t="s">
        <v>4130</v>
      </c>
      <c r="L32" t="s">
        <v>4272</v>
      </c>
      <c r="M32" t="s">
        <v>3542</v>
      </c>
      <c r="O32" s="53" t="s">
        <v>10531</v>
      </c>
    </row>
    <row r="33" spans="1:15" hidden="1" x14ac:dyDescent="0.25">
      <c r="A33" t="s">
        <v>4273</v>
      </c>
      <c r="B33" t="s">
        <v>3542</v>
      </c>
      <c r="C33" t="s">
        <v>4274</v>
      </c>
      <c r="D33" t="s">
        <v>4275</v>
      </c>
      <c r="E33" t="s">
        <v>4150</v>
      </c>
      <c r="F33" t="s">
        <v>4172</v>
      </c>
      <c r="G33" t="s">
        <v>4134</v>
      </c>
      <c r="H33" t="s">
        <v>4173</v>
      </c>
      <c r="I33" t="s">
        <v>3542</v>
      </c>
      <c r="J33" t="s">
        <v>4276</v>
      </c>
      <c r="K33" t="s">
        <v>4181</v>
      </c>
      <c r="L33" t="s">
        <v>4277</v>
      </c>
      <c r="M33" t="s">
        <v>3542</v>
      </c>
      <c r="N33" s="51" t="s">
        <v>3542</v>
      </c>
      <c r="O33" s="53"/>
    </row>
    <row r="34" spans="1:15" hidden="1" x14ac:dyDescent="0.25">
      <c r="A34" t="s">
        <v>4278</v>
      </c>
      <c r="B34" t="s">
        <v>3542</v>
      </c>
      <c r="C34" t="s">
        <v>4279</v>
      </c>
      <c r="D34" t="s">
        <v>4280</v>
      </c>
      <c r="E34" t="s">
        <v>4252</v>
      </c>
      <c r="F34" t="s">
        <v>4243</v>
      </c>
      <c r="G34" t="s">
        <v>4244</v>
      </c>
      <c r="H34" t="s">
        <v>4245</v>
      </c>
      <c r="I34" t="s">
        <v>3542</v>
      </c>
      <c r="J34" t="s">
        <v>4281</v>
      </c>
      <c r="K34" t="s">
        <v>4181</v>
      </c>
      <c r="L34" t="s">
        <v>4282</v>
      </c>
      <c r="M34" t="s">
        <v>4283</v>
      </c>
      <c r="N34" s="51" t="s">
        <v>3542</v>
      </c>
      <c r="O34" s="53"/>
    </row>
    <row r="35" spans="1:15" ht="30" hidden="1" x14ac:dyDescent="0.25">
      <c r="A35" t="s">
        <v>4284</v>
      </c>
      <c r="B35" t="s">
        <v>3542</v>
      </c>
      <c r="C35" t="s">
        <v>2285</v>
      </c>
      <c r="D35" t="s">
        <v>4285</v>
      </c>
      <c r="E35" t="s">
        <v>4286</v>
      </c>
      <c r="F35" t="s">
        <v>4287</v>
      </c>
      <c r="G35" t="s">
        <v>4134</v>
      </c>
      <c r="H35" t="s">
        <v>4288</v>
      </c>
      <c r="I35" t="s">
        <v>3542</v>
      </c>
      <c r="J35" t="s">
        <v>4289</v>
      </c>
      <c r="K35" t="s">
        <v>4181</v>
      </c>
      <c r="L35" t="s">
        <v>4290</v>
      </c>
      <c r="M35" t="s">
        <v>4291</v>
      </c>
      <c r="N35" s="51" t="s">
        <v>3542</v>
      </c>
      <c r="O35" s="53" t="s">
        <v>588</v>
      </c>
    </row>
    <row r="36" spans="1:15" ht="60" hidden="1" x14ac:dyDescent="0.25">
      <c r="A36" t="s">
        <v>2909</v>
      </c>
      <c r="B36" t="s">
        <v>3575</v>
      </c>
      <c r="C36" t="s">
        <v>2293</v>
      </c>
      <c r="D36" t="s">
        <v>3014</v>
      </c>
      <c r="E36" t="s">
        <v>4179</v>
      </c>
      <c r="F36" t="s">
        <v>4114</v>
      </c>
      <c r="G36" t="s">
        <v>4162</v>
      </c>
      <c r="H36" t="s">
        <v>4145</v>
      </c>
      <c r="I36" t="s">
        <v>3542</v>
      </c>
      <c r="J36" t="s">
        <v>4292</v>
      </c>
      <c r="K36" t="s">
        <v>4151</v>
      </c>
      <c r="L36" t="s">
        <v>3542</v>
      </c>
      <c r="M36" t="s">
        <v>4293</v>
      </c>
      <c r="N36" s="51" t="s">
        <v>4294</v>
      </c>
      <c r="O36" s="53" t="s">
        <v>10610</v>
      </c>
    </row>
    <row r="37" spans="1:15" hidden="1" x14ac:dyDescent="0.25">
      <c r="A37" t="s">
        <v>4295</v>
      </c>
      <c r="B37" t="s">
        <v>3542</v>
      </c>
      <c r="C37" t="s">
        <v>4296</v>
      </c>
      <c r="D37" t="s">
        <v>4297</v>
      </c>
      <c r="E37" t="s">
        <v>4133</v>
      </c>
      <c r="F37" t="s">
        <v>4236</v>
      </c>
      <c r="G37" t="s">
        <v>4244</v>
      </c>
      <c r="H37" t="s">
        <v>4298</v>
      </c>
      <c r="I37" t="s">
        <v>3542</v>
      </c>
      <c r="J37" t="s">
        <v>4299</v>
      </c>
      <c r="K37" t="s">
        <v>4118</v>
      </c>
      <c r="L37" t="s">
        <v>4300</v>
      </c>
      <c r="M37" t="s">
        <v>3542</v>
      </c>
      <c r="N37" s="51" t="s">
        <v>3542</v>
      </c>
      <c r="O37" s="49" t="s">
        <v>3542</v>
      </c>
    </row>
    <row r="38" spans="1:15" hidden="1" x14ac:dyDescent="0.25">
      <c r="A38" t="s">
        <v>4301</v>
      </c>
      <c r="B38" t="s">
        <v>3542</v>
      </c>
      <c r="C38" t="s">
        <v>4302</v>
      </c>
      <c r="D38" t="s">
        <v>4303</v>
      </c>
      <c r="E38" t="s">
        <v>4150</v>
      </c>
      <c r="F38" t="s">
        <v>4114</v>
      </c>
      <c r="G38" t="s">
        <v>4304</v>
      </c>
      <c r="H38" t="s">
        <v>4145</v>
      </c>
      <c r="I38" t="s">
        <v>3542</v>
      </c>
      <c r="J38" t="s">
        <v>4305</v>
      </c>
      <c r="K38" t="s">
        <v>4151</v>
      </c>
      <c r="L38" t="s">
        <v>4306</v>
      </c>
      <c r="M38" t="s">
        <v>3542</v>
      </c>
      <c r="N38" s="51" t="s">
        <v>4307</v>
      </c>
      <c r="O38" s="49" t="s">
        <v>10527</v>
      </c>
    </row>
    <row r="39" spans="1:15" hidden="1" x14ac:dyDescent="0.25">
      <c r="A39" t="s">
        <v>4308</v>
      </c>
      <c r="B39" t="s">
        <v>3542</v>
      </c>
      <c r="C39" t="s">
        <v>2310</v>
      </c>
      <c r="D39" t="s">
        <v>4309</v>
      </c>
      <c r="E39" t="s">
        <v>4252</v>
      </c>
      <c r="F39" t="s">
        <v>4126</v>
      </c>
      <c r="G39" t="s">
        <v>4162</v>
      </c>
      <c r="H39" t="s">
        <v>4128</v>
      </c>
      <c r="I39" t="s">
        <v>3542</v>
      </c>
      <c r="J39" t="s">
        <v>4310</v>
      </c>
      <c r="K39" t="s">
        <v>4181</v>
      </c>
      <c r="L39" t="s">
        <v>4311</v>
      </c>
      <c r="M39" t="s">
        <v>4312</v>
      </c>
      <c r="N39" s="51" t="s">
        <v>3542</v>
      </c>
    </row>
    <row r="40" spans="1:15" ht="60" hidden="1" x14ac:dyDescent="0.25">
      <c r="A40" t="s">
        <v>4313</v>
      </c>
      <c r="B40" t="s">
        <v>3542</v>
      </c>
      <c r="C40" t="s">
        <v>4314</v>
      </c>
      <c r="D40" t="s">
        <v>4315</v>
      </c>
      <c r="E40" t="s">
        <v>4286</v>
      </c>
      <c r="F40" t="s">
        <v>4316</v>
      </c>
      <c r="G40" t="s">
        <v>4134</v>
      </c>
      <c r="H40" t="s">
        <v>4317</v>
      </c>
      <c r="I40" t="s">
        <v>3542</v>
      </c>
      <c r="J40" t="s">
        <v>4318</v>
      </c>
      <c r="K40" t="s">
        <v>4181</v>
      </c>
      <c r="L40" t="s">
        <v>4319</v>
      </c>
      <c r="M40" t="s">
        <v>4320</v>
      </c>
      <c r="N40" s="51" t="s">
        <v>3542</v>
      </c>
      <c r="O40" s="53" t="s">
        <v>10533</v>
      </c>
    </row>
    <row r="41" spans="1:15" hidden="1" x14ac:dyDescent="0.25">
      <c r="A41" t="s">
        <v>2915</v>
      </c>
      <c r="B41" t="s">
        <v>3542</v>
      </c>
      <c r="C41" t="s">
        <v>3018</v>
      </c>
      <c r="D41" t="s">
        <v>3019</v>
      </c>
      <c r="E41" t="s">
        <v>4252</v>
      </c>
      <c r="F41" t="s">
        <v>4114</v>
      </c>
      <c r="G41" t="s">
        <v>4304</v>
      </c>
      <c r="H41" t="s">
        <v>4321</v>
      </c>
      <c r="I41" t="s">
        <v>3542</v>
      </c>
      <c r="J41" t="s">
        <v>4322</v>
      </c>
      <c r="K41" t="s">
        <v>4166</v>
      </c>
      <c r="L41" t="s">
        <v>4323</v>
      </c>
      <c r="M41" t="s">
        <v>4324</v>
      </c>
      <c r="N41" s="51" t="s">
        <v>3542</v>
      </c>
      <c r="O41" s="49" t="s">
        <v>3542</v>
      </c>
    </row>
    <row r="42" spans="1:15" hidden="1" x14ac:dyDescent="0.25">
      <c r="A42" t="s">
        <v>4325</v>
      </c>
      <c r="B42" t="s">
        <v>3542</v>
      </c>
      <c r="C42" t="s">
        <v>4326</v>
      </c>
      <c r="D42" t="s">
        <v>4327</v>
      </c>
      <c r="E42" t="s">
        <v>4179</v>
      </c>
      <c r="F42" t="s">
        <v>4172</v>
      </c>
      <c r="G42" t="s">
        <v>4162</v>
      </c>
      <c r="H42" t="s">
        <v>4173</v>
      </c>
      <c r="I42" t="s">
        <v>3542</v>
      </c>
      <c r="J42" t="s">
        <v>4328</v>
      </c>
      <c r="K42" t="s">
        <v>4166</v>
      </c>
      <c r="L42" t="s">
        <v>3542</v>
      </c>
      <c r="M42" t="s">
        <v>4329</v>
      </c>
      <c r="N42" s="51" t="s">
        <v>3542</v>
      </c>
      <c r="O42" s="49" t="s">
        <v>3542</v>
      </c>
    </row>
    <row r="43" spans="1:15" ht="60" hidden="1" x14ac:dyDescent="0.25">
      <c r="A43" t="s">
        <v>4330</v>
      </c>
      <c r="B43" t="s">
        <v>3542</v>
      </c>
      <c r="C43" t="s">
        <v>4331</v>
      </c>
      <c r="D43" t="s">
        <v>4332</v>
      </c>
      <c r="E43" t="s">
        <v>4252</v>
      </c>
      <c r="F43" t="s">
        <v>4161</v>
      </c>
      <c r="G43" t="s">
        <v>4244</v>
      </c>
      <c r="H43" t="s">
        <v>4163</v>
      </c>
      <c r="I43" t="s">
        <v>3542</v>
      </c>
      <c r="J43" t="s">
        <v>4333</v>
      </c>
      <c r="K43" t="s">
        <v>4130</v>
      </c>
      <c r="L43" t="s">
        <v>4334</v>
      </c>
      <c r="M43" t="s">
        <v>3542</v>
      </c>
      <c r="N43" s="51" t="s">
        <v>3542</v>
      </c>
      <c r="O43" s="53" t="s">
        <v>10534</v>
      </c>
    </row>
    <row r="44" spans="1:15" ht="30" hidden="1" x14ac:dyDescent="0.25">
      <c r="A44" t="s">
        <v>4335</v>
      </c>
      <c r="B44" t="s">
        <v>3542</v>
      </c>
      <c r="C44" t="s">
        <v>2349</v>
      </c>
      <c r="D44" t="s">
        <v>4336</v>
      </c>
      <c r="E44" t="s">
        <v>4144</v>
      </c>
      <c r="F44" t="s">
        <v>4172</v>
      </c>
      <c r="G44" t="s">
        <v>4187</v>
      </c>
      <c r="H44" t="s">
        <v>4173</v>
      </c>
      <c r="I44" t="s">
        <v>3542</v>
      </c>
      <c r="J44" t="s">
        <v>4337</v>
      </c>
      <c r="K44" t="s">
        <v>4130</v>
      </c>
      <c r="L44" t="s">
        <v>4338</v>
      </c>
      <c r="M44" t="s">
        <v>3542</v>
      </c>
      <c r="N44" s="51" t="s">
        <v>3542</v>
      </c>
      <c r="O44" s="53" t="s">
        <v>10535</v>
      </c>
    </row>
    <row r="45" spans="1:15" hidden="1" x14ac:dyDescent="0.25">
      <c r="A45" t="s">
        <v>4339</v>
      </c>
      <c r="B45" t="s">
        <v>3542</v>
      </c>
      <c r="C45" t="s">
        <v>2360</v>
      </c>
      <c r="D45" t="s">
        <v>4340</v>
      </c>
      <c r="E45" t="s">
        <v>4252</v>
      </c>
      <c r="F45" t="s">
        <v>4114</v>
      </c>
      <c r="G45" t="s">
        <v>4162</v>
      </c>
      <c r="H45" t="s">
        <v>4321</v>
      </c>
      <c r="I45" t="s">
        <v>4341</v>
      </c>
      <c r="J45" t="s">
        <v>4342</v>
      </c>
      <c r="K45" t="s">
        <v>4151</v>
      </c>
      <c r="L45" t="s">
        <v>4343</v>
      </c>
      <c r="M45" t="s">
        <v>3542</v>
      </c>
      <c r="N45" s="51" t="s">
        <v>4344</v>
      </c>
      <c r="O45" s="49" t="s">
        <v>3542</v>
      </c>
    </row>
    <row r="46" spans="1:15" hidden="1" x14ac:dyDescent="0.25">
      <c r="A46" t="s">
        <v>4345</v>
      </c>
      <c r="B46" t="s">
        <v>3542</v>
      </c>
      <c r="C46" t="s">
        <v>4346</v>
      </c>
      <c r="D46" t="s">
        <v>4347</v>
      </c>
      <c r="E46" t="s">
        <v>4133</v>
      </c>
      <c r="F46" t="s">
        <v>4161</v>
      </c>
      <c r="G46" t="s">
        <v>4134</v>
      </c>
      <c r="H46" t="s">
        <v>4188</v>
      </c>
      <c r="I46" t="s">
        <v>3542</v>
      </c>
      <c r="J46" t="s">
        <v>4348</v>
      </c>
      <c r="K46" t="s">
        <v>4118</v>
      </c>
      <c r="L46" t="s">
        <v>4349</v>
      </c>
      <c r="M46" t="s">
        <v>3542</v>
      </c>
      <c r="N46" s="51" t="s">
        <v>3542</v>
      </c>
      <c r="O46" s="49" t="s">
        <v>3542</v>
      </c>
    </row>
    <row r="47" spans="1:15" hidden="1" x14ac:dyDescent="0.25">
      <c r="A47" t="s">
        <v>4350</v>
      </c>
      <c r="B47" t="s">
        <v>3542</v>
      </c>
      <c r="C47" t="s">
        <v>4351</v>
      </c>
      <c r="D47" t="s">
        <v>4352</v>
      </c>
      <c r="E47" t="s">
        <v>4179</v>
      </c>
      <c r="F47" t="s">
        <v>4114</v>
      </c>
      <c r="G47" t="s">
        <v>4162</v>
      </c>
      <c r="H47" t="s">
        <v>4145</v>
      </c>
      <c r="I47" t="s">
        <v>3542</v>
      </c>
      <c r="J47" t="s">
        <v>4353</v>
      </c>
      <c r="K47" t="s">
        <v>4166</v>
      </c>
      <c r="L47" t="s">
        <v>3542</v>
      </c>
      <c r="M47" t="s">
        <v>4354</v>
      </c>
      <c r="N47" s="51" t="s">
        <v>3542</v>
      </c>
      <c r="O47" s="49" t="s">
        <v>3542</v>
      </c>
    </row>
    <row r="48" spans="1:15" hidden="1" x14ac:dyDescent="0.25">
      <c r="A48" t="s">
        <v>4355</v>
      </c>
      <c r="B48" t="s">
        <v>3542</v>
      </c>
      <c r="C48" t="s">
        <v>4356</v>
      </c>
      <c r="D48" t="s">
        <v>4357</v>
      </c>
      <c r="E48" t="s">
        <v>4179</v>
      </c>
      <c r="F48" t="s">
        <v>4358</v>
      </c>
      <c r="G48" t="s">
        <v>4162</v>
      </c>
      <c r="H48" t="s">
        <v>4359</v>
      </c>
      <c r="I48" t="s">
        <v>3542</v>
      </c>
      <c r="J48" t="s">
        <v>4255</v>
      </c>
      <c r="K48" t="s">
        <v>4181</v>
      </c>
      <c r="L48" t="s">
        <v>3542</v>
      </c>
      <c r="M48" t="s">
        <v>4360</v>
      </c>
      <c r="N48" s="51" t="s">
        <v>3542</v>
      </c>
      <c r="O48" s="49" t="s">
        <v>3542</v>
      </c>
    </row>
    <row r="49" spans="1:16" ht="60" hidden="1" x14ac:dyDescent="0.25">
      <c r="A49" t="s">
        <v>2563</v>
      </c>
      <c r="B49" t="s">
        <v>3542</v>
      </c>
      <c r="C49" t="s">
        <v>2562</v>
      </c>
      <c r="D49" t="s">
        <v>4361</v>
      </c>
      <c r="E49" t="s">
        <v>4150</v>
      </c>
      <c r="F49" t="s">
        <v>4243</v>
      </c>
      <c r="G49" t="s">
        <v>4304</v>
      </c>
      <c r="H49" t="s">
        <v>4245</v>
      </c>
      <c r="I49" t="s">
        <v>3542</v>
      </c>
      <c r="J49" t="s">
        <v>4362</v>
      </c>
      <c r="K49" t="s">
        <v>4130</v>
      </c>
      <c r="L49" t="s">
        <v>4363</v>
      </c>
      <c r="M49" t="s">
        <v>3542</v>
      </c>
      <c r="N49" s="51" t="s">
        <v>3542</v>
      </c>
      <c r="O49" s="53" t="s">
        <v>2567</v>
      </c>
    </row>
    <row r="50" spans="1:16" hidden="1" x14ac:dyDescent="0.25">
      <c r="A50" t="s">
        <v>4364</v>
      </c>
      <c r="B50" t="s">
        <v>3542</v>
      </c>
      <c r="C50" t="s">
        <v>4365</v>
      </c>
      <c r="D50" t="s">
        <v>4366</v>
      </c>
      <c r="E50" t="s">
        <v>4160</v>
      </c>
      <c r="F50" t="s">
        <v>4161</v>
      </c>
      <c r="G50" t="s">
        <v>4244</v>
      </c>
      <c r="H50" t="s">
        <v>4163</v>
      </c>
      <c r="I50" t="s">
        <v>3542</v>
      </c>
      <c r="J50" t="s">
        <v>4367</v>
      </c>
      <c r="K50" t="s">
        <v>4166</v>
      </c>
      <c r="L50" t="s">
        <v>4368</v>
      </c>
      <c r="M50" t="s">
        <v>4369</v>
      </c>
      <c r="N50" s="51" t="s">
        <v>3542</v>
      </c>
      <c r="O50" s="49" t="s">
        <v>3542</v>
      </c>
    </row>
    <row r="51" spans="1:16" ht="75" hidden="1" x14ac:dyDescent="0.25">
      <c r="A51" t="s">
        <v>4370</v>
      </c>
      <c r="B51" t="s">
        <v>3542</v>
      </c>
      <c r="C51" t="s">
        <v>4371</v>
      </c>
      <c r="D51" t="s">
        <v>4372</v>
      </c>
      <c r="E51" t="s">
        <v>4160</v>
      </c>
      <c r="F51" t="s">
        <v>4341</v>
      </c>
      <c r="G51" t="s">
        <v>4162</v>
      </c>
      <c r="H51" t="s">
        <v>4373</v>
      </c>
      <c r="I51" t="s">
        <v>3542</v>
      </c>
      <c r="J51" t="s">
        <v>4255</v>
      </c>
      <c r="K51" t="s">
        <v>4181</v>
      </c>
      <c r="L51" t="s">
        <v>4374</v>
      </c>
      <c r="M51" t="s">
        <v>4375</v>
      </c>
      <c r="N51" s="51" t="s">
        <v>3542</v>
      </c>
      <c r="O51" s="53" t="s">
        <v>10536</v>
      </c>
    </row>
    <row r="52" spans="1:16" hidden="1" x14ac:dyDescent="0.25">
      <c r="A52" t="s">
        <v>4376</v>
      </c>
      <c r="B52" t="s">
        <v>3542</v>
      </c>
      <c r="C52" t="s">
        <v>4377</v>
      </c>
      <c r="D52" t="s">
        <v>4378</v>
      </c>
      <c r="E52" t="s">
        <v>4286</v>
      </c>
      <c r="F52" t="s">
        <v>4126</v>
      </c>
      <c r="G52" t="s">
        <v>4134</v>
      </c>
      <c r="H52" t="s">
        <v>4128</v>
      </c>
      <c r="I52" t="s">
        <v>3542</v>
      </c>
      <c r="J52" t="s">
        <v>4379</v>
      </c>
      <c r="K52" t="s">
        <v>4181</v>
      </c>
      <c r="L52" t="s">
        <v>4380</v>
      </c>
      <c r="M52" t="s">
        <v>4381</v>
      </c>
      <c r="N52" s="51" t="s">
        <v>3542</v>
      </c>
      <c r="O52" s="49" t="s">
        <v>3542</v>
      </c>
    </row>
    <row r="53" spans="1:16" hidden="1" x14ac:dyDescent="0.25">
      <c r="A53" t="s">
        <v>4382</v>
      </c>
      <c r="B53" t="s">
        <v>3542</v>
      </c>
      <c r="C53" t="s">
        <v>4383</v>
      </c>
      <c r="D53" t="s">
        <v>4384</v>
      </c>
      <c r="E53" t="s">
        <v>4150</v>
      </c>
      <c r="F53" t="s">
        <v>4114</v>
      </c>
      <c r="G53" t="s">
        <v>4304</v>
      </c>
      <c r="H53" t="s">
        <v>4145</v>
      </c>
      <c r="I53" t="s">
        <v>3542</v>
      </c>
      <c r="J53" t="s">
        <v>4385</v>
      </c>
      <c r="K53" t="s">
        <v>4181</v>
      </c>
      <c r="L53" t="s">
        <v>4386</v>
      </c>
      <c r="M53" t="s">
        <v>4387</v>
      </c>
      <c r="N53" s="51" t="s">
        <v>3542</v>
      </c>
      <c r="O53" s="49" t="s">
        <v>3542</v>
      </c>
    </row>
    <row r="54" spans="1:16" ht="60" hidden="1" x14ac:dyDescent="0.25">
      <c r="A54" t="s">
        <v>4388</v>
      </c>
      <c r="B54" t="s">
        <v>3542</v>
      </c>
      <c r="C54" t="s">
        <v>4389</v>
      </c>
      <c r="D54" t="s">
        <v>4390</v>
      </c>
      <c r="E54" t="s">
        <v>4286</v>
      </c>
      <c r="F54" t="s">
        <v>4114</v>
      </c>
      <c r="G54" t="s">
        <v>4244</v>
      </c>
      <c r="H54" t="s">
        <v>4145</v>
      </c>
      <c r="I54" t="s">
        <v>3542</v>
      </c>
      <c r="J54" t="s">
        <v>4391</v>
      </c>
      <c r="K54" t="s">
        <v>4181</v>
      </c>
      <c r="L54" t="s">
        <v>4392</v>
      </c>
      <c r="M54" t="s">
        <v>4393</v>
      </c>
      <c r="N54" s="51" t="s">
        <v>3542</v>
      </c>
      <c r="O54" s="53" t="s">
        <v>10537</v>
      </c>
      <c r="P54" t="s">
        <v>4394</v>
      </c>
    </row>
    <row r="55" spans="1:16" ht="90" hidden="1" x14ac:dyDescent="0.25">
      <c r="A55" t="s">
        <v>2740</v>
      </c>
      <c r="B55" t="s">
        <v>3542</v>
      </c>
      <c r="C55" t="s">
        <v>2739</v>
      </c>
      <c r="D55" t="s">
        <v>4395</v>
      </c>
      <c r="E55" t="s">
        <v>4160</v>
      </c>
      <c r="F55" t="s">
        <v>4208</v>
      </c>
      <c r="G55" t="s">
        <v>4162</v>
      </c>
      <c r="H55" t="s">
        <v>4396</v>
      </c>
      <c r="I55" t="s">
        <v>3542</v>
      </c>
      <c r="J55" t="s">
        <v>4397</v>
      </c>
      <c r="K55" t="s">
        <v>4166</v>
      </c>
      <c r="L55" t="s">
        <v>4398</v>
      </c>
      <c r="M55" t="s">
        <v>4399</v>
      </c>
      <c r="N55" s="51" t="s">
        <v>3542</v>
      </c>
      <c r="O55" s="53" t="s">
        <v>10538</v>
      </c>
    </row>
    <row r="56" spans="1:16" ht="60" hidden="1" x14ac:dyDescent="0.25">
      <c r="A56" t="s">
        <v>4400</v>
      </c>
      <c r="B56" t="s">
        <v>3542</v>
      </c>
      <c r="C56" t="s">
        <v>4401</v>
      </c>
      <c r="D56" t="s">
        <v>4402</v>
      </c>
      <c r="E56" t="s">
        <v>4160</v>
      </c>
      <c r="F56" t="s">
        <v>4114</v>
      </c>
      <c r="G56" t="s">
        <v>4244</v>
      </c>
      <c r="H56" t="s">
        <v>4145</v>
      </c>
      <c r="I56" t="s">
        <v>3542</v>
      </c>
      <c r="J56" t="s">
        <v>4403</v>
      </c>
      <c r="K56" t="s">
        <v>4151</v>
      </c>
      <c r="L56" t="s">
        <v>4404</v>
      </c>
      <c r="M56" t="s">
        <v>3542</v>
      </c>
      <c r="N56" s="51" t="s">
        <v>4405</v>
      </c>
      <c r="O56" s="53" t="s">
        <v>10539</v>
      </c>
    </row>
    <row r="57" spans="1:16" hidden="1" x14ac:dyDescent="0.25">
      <c r="A57" t="s">
        <v>4406</v>
      </c>
      <c r="B57" t="s">
        <v>3542</v>
      </c>
      <c r="C57" t="s">
        <v>4407</v>
      </c>
      <c r="D57" t="s">
        <v>4408</v>
      </c>
      <c r="E57" t="s">
        <v>4125</v>
      </c>
      <c r="F57" t="s">
        <v>4409</v>
      </c>
      <c r="G57" t="s">
        <v>4134</v>
      </c>
      <c r="H57" t="s">
        <v>4410</v>
      </c>
      <c r="I57" t="s">
        <v>3542</v>
      </c>
      <c r="J57" t="s">
        <v>4411</v>
      </c>
      <c r="K57" t="s">
        <v>4130</v>
      </c>
      <c r="L57" t="s">
        <v>4412</v>
      </c>
      <c r="M57" t="s">
        <v>3542</v>
      </c>
      <c r="N57" s="51" t="s">
        <v>3542</v>
      </c>
      <c r="O57" s="49" t="s">
        <v>3542</v>
      </c>
    </row>
    <row r="58" spans="1:16" hidden="1" x14ac:dyDescent="0.25">
      <c r="A58" t="s">
        <v>4413</v>
      </c>
      <c r="B58" t="s">
        <v>3542</v>
      </c>
      <c r="C58" t="s">
        <v>4414</v>
      </c>
      <c r="D58" t="s">
        <v>4415</v>
      </c>
      <c r="E58" t="s">
        <v>4286</v>
      </c>
      <c r="F58" t="s">
        <v>4236</v>
      </c>
      <c r="G58" t="s">
        <v>4244</v>
      </c>
      <c r="H58" t="s">
        <v>4237</v>
      </c>
      <c r="I58" t="s">
        <v>3542</v>
      </c>
      <c r="J58" t="s">
        <v>4416</v>
      </c>
      <c r="K58" t="s">
        <v>4130</v>
      </c>
      <c r="L58" t="s">
        <v>4417</v>
      </c>
      <c r="M58" t="s">
        <v>3542</v>
      </c>
      <c r="N58" s="51" t="s">
        <v>3542</v>
      </c>
      <c r="O58" s="49" t="s">
        <v>3542</v>
      </c>
    </row>
    <row r="59" spans="1:16" hidden="1" x14ac:dyDescent="0.25">
      <c r="A59" t="s">
        <v>4418</v>
      </c>
      <c r="B59" t="s">
        <v>3542</v>
      </c>
      <c r="C59" t="s">
        <v>4419</v>
      </c>
      <c r="D59" t="s">
        <v>4420</v>
      </c>
      <c r="E59" t="s">
        <v>4144</v>
      </c>
      <c r="F59" t="s">
        <v>4126</v>
      </c>
      <c r="G59" t="s">
        <v>4162</v>
      </c>
      <c r="H59" t="s">
        <v>4128</v>
      </c>
      <c r="I59" t="s">
        <v>3542</v>
      </c>
      <c r="J59" t="s">
        <v>4421</v>
      </c>
      <c r="K59" t="s">
        <v>4130</v>
      </c>
      <c r="L59" t="s">
        <v>4422</v>
      </c>
      <c r="M59" t="s">
        <v>3542</v>
      </c>
      <c r="N59" s="51" t="s">
        <v>3542</v>
      </c>
      <c r="O59" s="49" t="s">
        <v>3542</v>
      </c>
    </row>
    <row r="60" spans="1:16" ht="75" hidden="1" x14ac:dyDescent="0.25">
      <c r="A60" t="s">
        <v>4423</v>
      </c>
      <c r="B60" t="s">
        <v>3542</v>
      </c>
      <c r="C60" t="s">
        <v>4424</v>
      </c>
      <c r="D60" t="s">
        <v>4425</v>
      </c>
      <c r="E60" t="s">
        <v>4252</v>
      </c>
      <c r="F60" t="s">
        <v>4224</v>
      </c>
      <c r="G60" t="s">
        <v>4244</v>
      </c>
      <c r="H60" t="s">
        <v>4225</v>
      </c>
      <c r="I60" t="s">
        <v>3542</v>
      </c>
      <c r="J60" t="s">
        <v>4426</v>
      </c>
      <c r="K60" t="s">
        <v>4181</v>
      </c>
      <c r="L60" t="s">
        <v>4427</v>
      </c>
      <c r="M60" t="s">
        <v>4428</v>
      </c>
      <c r="N60" s="51" t="s">
        <v>3542</v>
      </c>
      <c r="O60" s="53" t="s">
        <v>10540</v>
      </c>
    </row>
    <row r="61" spans="1:16" ht="105" hidden="1" x14ac:dyDescent="0.25">
      <c r="A61" t="s">
        <v>4429</v>
      </c>
      <c r="B61" t="s">
        <v>3542</v>
      </c>
      <c r="C61" t="s">
        <v>4430</v>
      </c>
      <c r="D61" t="s">
        <v>4431</v>
      </c>
      <c r="E61" t="s">
        <v>4160</v>
      </c>
      <c r="F61" t="s">
        <v>4201</v>
      </c>
      <c r="G61" t="s">
        <v>4162</v>
      </c>
      <c r="H61" t="s">
        <v>4202</v>
      </c>
      <c r="I61" t="s">
        <v>3542</v>
      </c>
      <c r="J61" t="s">
        <v>4432</v>
      </c>
      <c r="K61" t="s">
        <v>4211</v>
      </c>
      <c r="L61" t="s">
        <v>4433</v>
      </c>
      <c r="M61" t="s">
        <v>4434</v>
      </c>
      <c r="N61" s="51" t="s">
        <v>3542</v>
      </c>
      <c r="O61" s="53" t="s">
        <v>10541</v>
      </c>
    </row>
    <row r="62" spans="1:16" ht="105" hidden="1" x14ac:dyDescent="0.25">
      <c r="A62" t="s">
        <v>4435</v>
      </c>
      <c r="B62" t="s">
        <v>3542</v>
      </c>
      <c r="C62" t="s">
        <v>4436</v>
      </c>
      <c r="D62" t="s">
        <v>4437</v>
      </c>
      <c r="E62" t="s">
        <v>4113</v>
      </c>
      <c r="F62" t="s">
        <v>4287</v>
      </c>
      <c r="G62" t="s">
        <v>4187</v>
      </c>
      <c r="H62" t="s">
        <v>4288</v>
      </c>
      <c r="I62" t="s">
        <v>3542</v>
      </c>
      <c r="J62" t="s">
        <v>4438</v>
      </c>
      <c r="K62" t="s">
        <v>4118</v>
      </c>
      <c r="L62" t="s">
        <v>4439</v>
      </c>
      <c r="M62" t="s">
        <v>3542</v>
      </c>
      <c r="N62" s="51" t="s">
        <v>3542</v>
      </c>
      <c r="O62" s="53" t="s">
        <v>10542</v>
      </c>
    </row>
    <row r="63" spans="1:16" hidden="1" x14ac:dyDescent="0.25">
      <c r="A63" t="s">
        <v>4440</v>
      </c>
      <c r="B63" t="s">
        <v>3542</v>
      </c>
      <c r="C63" t="s">
        <v>4441</v>
      </c>
      <c r="D63" t="s">
        <v>4442</v>
      </c>
      <c r="E63" t="s">
        <v>4125</v>
      </c>
      <c r="F63" t="s">
        <v>4201</v>
      </c>
      <c r="G63" t="s">
        <v>4115</v>
      </c>
      <c r="H63" t="s">
        <v>4202</v>
      </c>
      <c r="I63" t="s">
        <v>3542</v>
      </c>
      <c r="J63" t="s">
        <v>4443</v>
      </c>
      <c r="K63" t="s">
        <v>4130</v>
      </c>
      <c r="L63" t="s">
        <v>4444</v>
      </c>
      <c r="M63" t="s">
        <v>3542</v>
      </c>
      <c r="N63" s="51" t="s">
        <v>3542</v>
      </c>
      <c r="O63" s="49" t="s">
        <v>3542</v>
      </c>
    </row>
    <row r="64" spans="1:16" ht="45" hidden="1" x14ac:dyDescent="0.25">
      <c r="A64" t="s">
        <v>4445</v>
      </c>
      <c r="B64" t="s">
        <v>3542</v>
      </c>
      <c r="C64" t="s">
        <v>2819</v>
      </c>
      <c r="D64" t="s">
        <v>4446</v>
      </c>
      <c r="E64" t="s">
        <v>4252</v>
      </c>
      <c r="F64" t="s">
        <v>4114</v>
      </c>
      <c r="G64" t="s">
        <v>4304</v>
      </c>
      <c r="H64" t="s">
        <v>4321</v>
      </c>
      <c r="I64" t="s">
        <v>3542</v>
      </c>
      <c r="J64" t="s">
        <v>4117</v>
      </c>
      <c r="K64" t="s">
        <v>4166</v>
      </c>
      <c r="L64" t="s">
        <v>4447</v>
      </c>
      <c r="M64" t="s">
        <v>4448</v>
      </c>
      <c r="N64" s="51" t="s">
        <v>3542</v>
      </c>
      <c r="O64" s="53" t="s">
        <v>2824</v>
      </c>
    </row>
    <row r="65" spans="1:16" hidden="1" x14ac:dyDescent="0.25">
      <c r="A65" t="s">
        <v>4449</v>
      </c>
      <c r="B65" t="s">
        <v>3542</v>
      </c>
      <c r="C65" t="s">
        <v>4450</v>
      </c>
      <c r="D65" t="s">
        <v>4451</v>
      </c>
      <c r="E65" t="s">
        <v>4133</v>
      </c>
      <c r="F65" t="s">
        <v>4224</v>
      </c>
      <c r="G65" t="s">
        <v>4187</v>
      </c>
      <c r="H65" t="s">
        <v>4225</v>
      </c>
      <c r="I65" t="s">
        <v>3542</v>
      </c>
      <c r="J65" t="s">
        <v>4452</v>
      </c>
      <c r="K65" t="s">
        <v>4118</v>
      </c>
      <c r="L65" t="s">
        <v>4453</v>
      </c>
      <c r="M65" t="s">
        <v>3542</v>
      </c>
      <c r="N65" s="51" t="s">
        <v>3542</v>
      </c>
      <c r="O65" s="49" t="s">
        <v>3542</v>
      </c>
    </row>
    <row r="66" spans="1:16" hidden="1" x14ac:dyDescent="0.25">
      <c r="A66" t="s">
        <v>4454</v>
      </c>
      <c r="B66" t="s">
        <v>3542</v>
      </c>
      <c r="C66" t="s">
        <v>4455</v>
      </c>
      <c r="D66" t="s">
        <v>4456</v>
      </c>
      <c r="E66" t="s">
        <v>4113</v>
      </c>
      <c r="F66" t="s">
        <v>4457</v>
      </c>
      <c r="G66" t="s">
        <v>4115</v>
      </c>
      <c r="H66" t="s">
        <v>4458</v>
      </c>
      <c r="I66" t="s">
        <v>3542</v>
      </c>
      <c r="J66" t="s">
        <v>4459</v>
      </c>
      <c r="K66" t="s">
        <v>4118</v>
      </c>
      <c r="L66" t="s">
        <v>4460</v>
      </c>
      <c r="M66" t="s">
        <v>3542</v>
      </c>
      <c r="N66" s="51" t="s">
        <v>3542</v>
      </c>
      <c r="P66" t="s">
        <v>4461</v>
      </c>
    </row>
    <row r="67" spans="1:16" hidden="1" x14ac:dyDescent="0.25">
      <c r="A67" t="s">
        <v>4462</v>
      </c>
      <c r="B67" t="s">
        <v>3542</v>
      </c>
      <c r="C67" t="s">
        <v>4463</v>
      </c>
      <c r="D67" t="s">
        <v>4464</v>
      </c>
      <c r="E67" t="s">
        <v>4252</v>
      </c>
      <c r="F67" t="s">
        <v>4161</v>
      </c>
      <c r="G67" t="s">
        <v>4162</v>
      </c>
      <c r="H67" t="s">
        <v>4163</v>
      </c>
      <c r="I67" t="s">
        <v>3542</v>
      </c>
      <c r="J67" t="s">
        <v>4465</v>
      </c>
      <c r="K67" t="s">
        <v>4181</v>
      </c>
      <c r="L67" t="s">
        <v>4466</v>
      </c>
      <c r="M67" t="s">
        <v>4467</v>
      </c>
      <c r="N67" s="51" t="s">
        <v>3542</v>
      </c>
      <c r="O67" s="49" t="s">
        <v>3542</v>
      </c>
    </row>
    <row r="68" spans="1:16" hidden="1" x14ac:dyDescent="0.25">
      <c r="A68" t="s">
        <v>4468</v>
      </c>
      <c r="B68" t="s">
        <v>3542</v>
      </c>
      <c r="C68" t="s">
        <v>4469</v>
      </c>
      <c r="D68" t="s">
        <v>4470</v>
      </c>
      <c r="E68" t="s">
        <v>4252</v>
      </c>
      <c r="F68" t="s">
        <v>4253</v>
      </c>
      <c r="G68" t="s">
        <v>4162</v>
      </c>
      <c r="H68" t="s">
        <v>4254</v>
      </c>
      <c r="I68" t="s">
        <v>3542</v>
      </c>
      <c r="J68" t="s">
        <v>4471</v>
      </c>
      <c r="K68" t="s">
        <v>4151</v>
      </c>
      <c r="L68" t="s">
        <v>4472</v>
      </c>
      <c r="M68" t="s">
        <v>3542</v>
      </c>
      <c r="N68" s="51" t="s">
        <v>4473</v>
      </c>
      <c r="O68" s="49" t="s">
        <v>3542</v>
      </c>
    </row>
    <row r="69" spans="1:16" hidden="1" x14ac:dyDescent="0.25">
      <c r="A69" t="s">
        <v>4474</v>
      </c>
      <c r="B69" t="s">
        <v>3542</v>
      </c>
      <c r="C69" t="s">
        <v>4475</v>
      </c>
      <c r="D69" t="s">
        <v>4476</v>
      </c>
      <c r="E69" t="s">
        <v>4113</v>
      </c>
      <c r="F69" t="s">
        <v>4457</v>
      </c>
      <c r="G69" t="s">
        <v>4115</v>
      </c>
      <c r="H69" t="s">
        <v>4458</v>
      </c>
      <c r="I69" t="s">
        <v>3542</v>
      </c>
      <c r="J69" t="s">
        <v>4459</v>
      </c>
      <c r="K69" t="s">
        <v>4118</v>
      </c>
      <c r="L69" t="s">
        <v>4477</v>
      </c>
      <c r="M69" t="s">
        <v>3542</v>
      </c>
      <c r="N69" s="51" t="s">
        <v>3542</v>
      </c>
      <c r="P69" t="s">
        <v>4461</v>
      </c>
    </row>
    <row r="70" spans="1:16" ht="30" hidden="1" x14ac:dyDescent="0.25">
      <c r="A70" t="s">
        <v>4478</v>
      </c>
      <c r="B70" t="s">
        <v>3542</v>
      </c>
      <c r="C70" t="s">
        <v>4479</v>
      </c>
      <c r="D70" t="s">
        <v>4480</v>
      </c>
      <c r="E70" t="s">
        <v>4150</v>
      </c>
      <c r="F70" t="s">
        <v>4114</v>
      </c>
      <c r="G70" t="s">
        <v>4134</v>
      </c>
      <c r="H70" t="s">
        <v>4145</v>
      </c>
      <c r="I70" t="s">
        <v>3542</v>
      </c>
      <c r="J70" t="s">
        <v>4481</v>
      </c>
      <c r="K70" t="s">
        <v>4181</v>
      </c>
      <c r="L70" t="s">
        <v>4482</v>
      </c>
      <c r="M70" t="s">
        <v>3542</v>
      </c>
      <c r="N70" s="51" t="s">
        <v>3542</v>
      </c>
      <c r="O70" s="53" t="s">
        <v>10543</v>
      </c>
    </row>
    <row r="71" spans="1:16" hidden="1" x14ac:dyDescent="0.25">
      <c r="A71" t="s">
        <v>4483</v>
      </c>
      <c r="B71" t="s">
        <v>3542</v>
      </c>
      <c r="C71" t="s">
        <v>4484</v>
      </c>
      <c r="D71" t="s">
        <v>4485</v>
      </c>
      <c r="E71" t="s">
        <v>4113</v>
      </c>
      <c r="F71" t="s">
        <v>4161</v>
      </c>
      <c r="G71" t="s">
        <v>4115</v>
      </c>
      <c r="H71" t="s">
        <v>4188</v>
      </c>
      <c r="I71" t="s">
        <v>3542</v>
      </c>
      <c r="J71" t="s">
        <v>4486</v>
      </c>
      <c r="K71" t="s">
        <v>4118</v>
      </c>
      <c r="L71" t="s">
        <v>4487</v>
      </c>
      <c r="M71" t="s">
        <v>3542</v>
      </c>
      <c r="N71" s="51" t="s">
        <v>3542</v>
      </c>
      <c r="O71" s="49" t="s">
        <v>10527</v>
      </c>
    </row>
    <row r="72" spans="1:16" ht="60" hidden="1" x14ac:dyDescent="0.25">
      <c r="A72" t="s">
        <v>4488</v>
      </c>
      <c r="B72" t="s">
        <v>3542</v>
      </c>
      <c r="C72" t="s">
        <v>4489</v>
      </c>
      <c r="D72" t="s">
        <v>4490</v>
      </c>
      <c r="E72" t="s">
        <v>4160</v>
      </c>
      <c r="F72" t="s">
        <v>4243</v>
      </c>
      <c r="G72" t="s">
        <v>4244</v>
      </c>
      <c r="H72" t="s">
        <v>4245</v>
      </c>
      <c r="I72" t="s">
        <v>3542</v>
      </c>
      <c r="J72" t="s">
        <v>4491</v>
      </c>
      <c r="K72" t="s">
        <v>4166</v>
      </c>
      <c r="L72" t="s">
        <v>4492</v>
      </c>
      <c r="M72" t="s">
        <v>4493</v>
      </c>
      <c r="N72" s="51" t="s">
        <v>3542</v>
      </c>
      <c r="O72" s="53" t="s">
        <v>10544</v>
      </c>
    </row>
    <row r="73" spans="1:16" hidden="1" x14ac:dyDescent="0.25">
      <c r="A73" t="s">
        <v>4494</v>
      </c>
      <c r="B73" t="s">
        <v>3542</v>
      </c>
      <c r="C73" t="s">
        <v>4495</v>
      </c>
      <c r="D73" t="s">
        <v>4496</v>
      </c>
      <c r="E73" t="s">
        <v>4113</v>
      </c>
      <c r="F73" t="s">
        <v>4161</v>
      </c>
      <c r="G73" t="s">
        <v>4127</v>
      </c>
      <c r="H73" t="s">
        <v>4188</v>
      </c>
      <c r="I73" t="s">
        <v>3542</v>
      </c>
      <c r="J73" t="s">
        <v>4497</v>
      </c>
      <c r="K73" t="s">
        <v>4118</v>
      </c>
      <c r="L73" t="s">
        <v>4498</v>
      </c>
      <c r="M73" t="s">
        <v>3542</v>
      </c>
      <c r="N73" s="51" t="s">
        <v>3542</v>
      </c>
      <c r="O73" s="49" t="s">
        <v>3542</v>
      </c>
    </row>
    <row r="74" spans="1:16" ht="120" hidden="1" x14ac:dyDescent="0.25">
      <c r="A74" t="s">
        <v>4499</v>
      </c>
      <c r="B74" t="s">
        <v>3542</v>
      </c>
      <c r="C74" t="s">
        <v>3423</v>
      </c>
      <c r="D74" t="s">
        <v>3372</v>
      </c>
      <c r="E74" t="s">
        <v>4160</v>
      </c>
      <c r="F74" t="s">
        <v>4500</v>
      </c>
      <c r="G74" t="s">
        <v>4162</v>
      </c>
      <c r="H74" t="s">
        <v>4501</v>
      </c>
      <c r="I74" t="s">
        <v>3542</v>
      </c>
      <c r="J74" t="s">
        <v>4502</v>
      </c>
      <c r="K74" t="s">
        <v>4166</v>
      </c>
      <c r="L74" t="s">
        <v>4503</v>
      </c>
      <c r="M74" t="s">
        <v>4504</v>
      </c>
      <c r="N74" s="51" t="s">
        <v>3542</v>
      </c>
      <c r="O74" s="53" t="s">
        <v>10545</v>
      </c>
    </row>
    <row r="75" spans="1:16" ht="90" hidden="1" x14ac:dyDescent="0.25">
      <c r="A75" t="s">
        <v>4505</v>
      </c>
      <c r="B75" t="s">
        <v>3542</v>
      </c>
      <c r="C75" t="s">
        <v>4506</v>
      </c>
      <c r="D75" t="s">
        <v>4507</v>
      </c>
      <c r="E75" t="s">
        <v>4179</v>
      </c>
      <c r="F75" t="s">
        <v>4161</v>
      </c>
      <c r="G75" t="s">
        <v>4162</v>
      </c>
      <c r="H75" t="s">
        <v>4163</v>
      </c>
      <c r="I75" t="s">
        <v>3542</v>
      </c>
      <c r="J75" t="s">
        <v>4508</v>
      </c>
      <c r="K75" t="s">
        <v>4166</v>
      </c>
      <c r="L75" t="s">
        <v>3542</v>
      </c>
      <c r="M75" t="s">
        <v>4509</v>
      </c>
      <c r="N75" s="51" t="s">
        <v>3542</v>
      </c>
      <c r="O75" s="53" t="s">
        <v>10546</v>
      </c>
    </row>
    <row r="76" spans="1:16" hidden="1" x14ac:dyDescent="0.25">
      <c r="A76" t="s">
        <v>4510</v>
      </c>
      <c r="B76" t="s">
        <v>3542</v>
      </c>
      <c r="C76" t="s">
        <v>4511</v>
      </c>
      <c r="D76" t="s">
        <v>4512</v>
      </c>
      <c r="E76" t="s">
        <v>4252</v>
      </c>
      <c r="F76" t="s">
        <v>4243</v>
      </c>
      <c r="G76" t="s">
        <v>4162</v>
      </c>
      <c r="H76" t="s">
        <v>4245</v>
      </c>
      <c r="I76" t="s">
        <v>3542</v>
      </c>
      <c r="J76" t="s">
        <v>4513</v>
      </c>
      <c r="K76" t="s">
        <v>4151</v>
      </c>
      <c r="L76" t="s">
        <v>4514</v>
      </c>
      <c r="M76" t="s">
        <v>3542</v>
      </c>
      <c r="N76" s="51" t="s">
        <v>4515</v>
      </c>
      <c r="O76" s="49" t="s">
        <v>3542</v>
      </c>
    </row>
    <row r="77" spans="1:16" hidden="1" x14ac:dyDescent="0.25">
      <c r="A77" t="s">
        <v>4516</v>
      </c>
      <c r="B77" t="s">
        <v>3542</v>
      </c>
      <c r="C77" t="s">
        <v>4517</v>
      </c>
      <c r="D77" t="s">
        <v>4518</v>
      </c>
      <c r="E77" t="s">
        <v>4286</v>
      </c>
      <c r="F77" t="s">
        <v>4126</v>
      </c>
      <c r="G77" t="s">
        <v>4244</v>
      </c>
      <c r="H77" t="s">
        <v>4128</v>
      </c>
      <c r="I77" t="s">
        <v>3542</v>
      </c>
      <c r="J77" t="s">
        <v>4519</v>
      </c>
      <c r="K77" t="s">
        <v>4151</v>
      </c>
      <c r="L77" t="s">
        <v>4520</v>
      </c>
      <c r="M77" t="s">
        <v>3542</v>
      </c>
      <c r="N77" s="51" t="s">
        <v>4521</v>
      </c>
      <c r="O77" s="49" t="s">
        <v>3542</v>
      </c>
    </row>
    <row r="78" spans="1:16" hidden="1" x14ac:dyDescent="0.25">
      <c r="A78" t="s">
        <v>4522</v>
      </c>
      <c r="B78" t="s">
        <v>3542</v>
      </c>
      <c r="C78" t="s">
        <v>4523</v>
      </c>
      <c r="D78" t="s">
        <v>4524</v>
      </c>
      <c r="E78" t="s">
        <v>4113</v>
      </c>
      <c r="F78" t="s">
        <v>4358</v>
      </c>
      <c r="G78" t="s">
        <v>4244</v>
      </c>
      <c r="H78" t="s">
        <v>4359</v>
      </c>
      <c r="I78" t="s">
        <v>3542</v>
      </c>
      <c r="J78" t="s">
        <v>4525</v>
      </c>
      <c r="K78" t="s">
        <v>4118</v>
      </c>
      <c r="L78" t="s">
        <v>4526</v>
      </c>
      <c r="M78" t="s">
        <v>3542</v>
      </c>
      <c r="N78" s="51" t="s">
        <v>3542</v>
      </c>
      <c r="O78" s="49" t="s">
        <v>3542</v>
      </c>
    </row>
    <row r="79" spans="1:16" hidden="1" x14ac:dyDescent="0.25">
      <c r="A79" t="s">
        <v>4527</v>
      </c>
      <c r="B79" t="s">
        <v>3542</v>
      </c>
      <c r="C79" t="s">
        <v>4528</v>
      </c>
      <c r="D79" t="s">
        <v>4529</v>
      </c>
      <c r="E79" t="s">
        <v>4252</v>
      </c>
      <c r="F79" t="s">
        <v>4201</v>
      </c>
      <c r="G79" t="s">
        <v>4304</v>
      </c>
      <c r="H79" t="s">
        <v>4202</v>
      </c>
      <c r="I79" t="s">
        <v>3542</v>
      </c>
      <c r="J79" t="s">
        <v>4246</v>
      </c>
      <c r="K79" t="s">
        <v>4151</v>
      </c>
      <c r="L79" t="s">
        <v>4530</v>
      </c>
      <c r="M79" t="s">
        <v>3542</v>
      </c>
      <c r="N79" s="51" t="s">
        <v>4531</v>
      </c>
      <c r="O79" s="49" t="s">
        <v>3542</v>
      </c>
    </row>
    <row r="80" spans="1:16" hidden="1" x14ac:dyDescent="0.25">
      <c r="A80" t="s">
        <v>4532</v>
      </c>
      <c r="B80" t="s">
        <v>3542</v>
      </c>
      <c r="C80" t="s">
        <v>4533</v>
      </c>
      <c r="D80" t="s">
        <v>4534</v>
      </c>
      <c r="E80" t="s">
        <v>4179</v>
      </c>
      <c r="F80" t="s">
        <v>4535</v>
      </c>
      <c r="G80" t="s">
        <v>4162</v>
      </c>
      <c r="H80" t="s">
        <v>4536</v>
      </c>
      <c r="I80" t="s">
        <v>3542</v>
      </c>
      <c r="J80" t="s">
        <v>4537</v>
      </c>
      <c r="K80" t="s">
        <v>4151</v>
      </c>
      <c r="L80" t="s">
        <v>3542</v>
      </c>
      <c r="M80" t="s">
        <v>3542</v>
      </c>
      <c r="N80" s="51" t="s">
        <v>4538</v>
      </c>
      <c r="O80" s="49" t="s">
        <v>3542</v>
      </c>
    </row>
    <row r="81" spans="1:16" hidden="1" x14ac:dyDescent="0.25">
      <c r="A81" t="s">
        <v>4539</v>
      </c>
      <c r="B81" t="s">
        <v>3542</v>
      </c>
      <c r="C81" t="s">
        <v>4540</v>
      </c>
      <c r="D81" t="s">
        <v>4541</v>
      </c>
      <c r="E81" t="s">
        <v>4160</v>
      </c>
      <c r="F81" t="s">
        <v>4243</v>
      </c>
      <c r="G81" t="s">
        <v>4244</v>
      </c>
      <c r="H81" t="s">
        <v>4245</v>
      </c>
      <c r="I81" t="s">
        <v>3542</v>
      </c>
      <c r="J81" t="s">
        <v>4542</v>
      </c>
      <c r="K81" t="s">
        <v>4130</v>
      </c>
      <c r="L81" t="s">
        <v>4543</v>
      </c>
      <c r="M81" t="s">
        <v>3542</v>
      </c>
      <c r="N81" s="51" t="s">
        <v>3542</v>
      </c>
      <c r="O81" s="49" t="s">
        <v>10530</v>
      </c>
    </row>
    <row r="82" spans="1:16" hidden="1" x14ac:dyDescent="0.25">
      <c r="A82" t="s">
        <v>4544</v>
      </c>
      <c r="B82" t="s">
        <v>3542</v>
      </c>
      <c r="C82" t="s">
        <v>4545</v>
      </c>
      <c r="D82" t="s">
        <v>4546</v>
      </c>
      <c r="E82" t="s">
        <v>4286</v>
      </c>
      <c r="F82" t="s">
        <v>4172</v>
      </c>
      <c r="G82" t="s">
        <v>4304</v>
      </c>
      <c r="H82" t="s">
        <v>4173</v>
      </c>
      <c r="I82" t="s">
        <v>3542</v>
      </c>
      <c r="J82" t="s">
        <v>4547</v>
      </c>
      <c r="K82" t="s">
        <v>4151</v>
      </c>
      <c r="L82" t="s">
        <v>4548</v>
      </c>
      <c r="M82" t="s">
        <v>3542</v>
      </c>
      <c r="N82" s="51" t="s">
        <v>4549</v>
      </c>
      <c r="O82" s="49" t="s">
        <v>3542</v>
      </c>
    </row>
    <row r="83" spans="1:16" ht="60" hidden="1" x14ac:dyDescent="0.25">
      <c r="A83" t="s">
        <v>4550</v>
      </c>
      <c r="B83" t="s">
        <v>3542</v>
      </c>
      <c r="C83" t="s">
        <v>4551</v>
      </c>
      <c r="D83" t="s">
        <v>4552</v>
      </c>
      <c r="E83" t="s">
        <v>4286</v>
      </c>
      <c r="F83" t="s">
        <v>4114</v>
      </c>
      <c r="G83" t="s">
        <v>4134</v>
      </c>
      <c r="H83" t="s">
        <v>4145</v>
      </c>
      <c r="I83" t="s">
        <v>3542</v>
      </c>
      <c r="J83" t="s">
        <v>4391</v>
      </c>
      <c r="K83" t="s">
        <v>4181</v>
      </c>
      <c r="L83" t="s">
        <v>4553</v>
      </c>
      <c r="M83" t="s">
        <v>4554</v>
      </c>
      <c r="N83" s="51" t="s">
        <v>3542</v>
      </c>
      <c r="O83" s="53" t="s">
        <v>10537</v>
      </c>
      <c r="P83" t="s">
        <v>4394</v>
      </c>
    </row>
    <row r="84" spans="1:16" ht="45" hidden="1" x14ac:dyDescent="0.25">
      <c r="A84" t="s">
        <v>4555</v>
      </c>
      <c r="B84" t="s">
        <v>3542</v>
      </c>
      <c r="C84" t="s">
        <v>4556</v>
      </c>
      <c r="D84" t="s">
        <v>4557</v>
      </c>
      <c r="E84" t="s">
        <v>4286</v>
      </c>
      <c r="F84" t="s">
        <v>4243</v>
      </c>
      <c r="G84" t="s">
        <v>4162</v>
      </c>
      <c r="H84" t="s">
        <v>4245</v>
      </c>
      <c r="I84" t="s">
        <v>3542</v>
      </c>
      <c r="J84" t="s">
        <v>4558</v>
      </c>
      <c r="K84" t="s">
        <v>4151</v>
      </c>
      <c r="L84" t="s">
        <v>4559</v>
      </c>
      <c r="M84" t="s">
        <v>3542</v>
      </c>
      <c r="N84" s="51" t="s">
        <v>4560</v>
      </c>
      <c r="O84" s="53" t="s">
        <v>10547</v>
      </c>
    </row>
    <row r="85" spans="1:16" ht="45" hidden="1" x14ac:dyDescent="0.25">
      <c r="A85" t="s">
        <v>264</v>
      </c>
      <c r="B85" t="s">
        <v>3542</v>
      </c>
      <c r="C85" t="s">
        <v>263</v>
      </c>
      <c r="D85" t="s">
        <v>4561</v>
      </c>
      <c r="E85" t="s">
        <v>4252</v>
      </c>
      <c r="F85" t="s">
        <v>4114</v>
      </c>
      <c r="G85" t="s">
        <v>4244</v>
      </c>
      <c r="H85" t="s">
        <v>4321</v>
      </c>
      <c r="I85" t="s">
        <v>3542</v>
      </c>
      <c r="J85" t="s">
        <v>4562</v>
      </c>
      <c r="K85" t="s">
        <v>4151</v>
      </c>
      <c r="L85" t="s">
        <v>4563</v>
      </c>
      <c r="M85" t="s">
        <v>3542</v>
      </c>
      <c r="N85" s="51" t="s">
        <v>4564</v>
      </c>
      <c r="O85" s="53" t="s">
        <v>268</v>
      </c>
    </row>
    <row r="86" spans="1:16" hidden="1" x14ac:dyDescent="0.25">
      <c r="A86" t="s">
        <v>4565</v>
      </c>
      <c r="B86" t="s">
        <v>3542</v>
      </c>
      <c r="C86" t="s">
        <v>4566</v>
      </c>
      <c r="D86" t="s">
        <v>4567</v>
      </c>
      <c r="E86" t="s">
        <v>4125</v>
      </c>
      <c r="F86" t="s">
        <v>4409</v>
      </c>
      <c r="G86" t="s">
        <v>4134</v>
      </c>
      <c r="H86" t="s">
        <v>4410</v>
      </c>
      <c r="I86" t="s">
        <v>3542</v>
      </c>
      <c r="J86" t="s">
        <v>4568</v>
      </c>
      <c r="K86" t="s">
        <v>4130</v>
      </c>
      <c r="L86" t="s">
        <v>4569</v>
      </c>
      <c r="M86" t="s">
        <v>3542</v>
      </c>
      <c r="N86" s="51" t="s">
        <v>3542</v>
      </c>
      <c r="O86" s="49" t="s">
        <v>10548</v>
      </c>
    </row>
    <row r="87" spans="1:16" hidden="1" x14ac:dyDescent="0.25">
      <c r="A87" t="s">
        <v>4570</v>
      </c>
      <c r="B87" t="s">
        <v>3542</v>
      </c>
      <c r="C87" t="s">
        <v>4571</v>
      </c>
      <c r="D87" t="s">
        <v>4572</v>
      </c>
      <c r="E87" t="s">
        <v>4160</v>
      </c>
      <c r="F87" t="s">
        <v>4243</v>
      </c>
      <c r="G87" t="s">
        <v>4162</v>
      </c>
      <c r="H87" t="s">
        <v>4245</v>
      </c>
      <c r="I87" t="s">
        <v>3542</v>
      </c>
      <c r="J87" t="s">
        <v>4573</v>
      </c>
      <c r="K87" t="s">
        <v>4181</v>
      </c>
      <c r="L87" t="s">
        <v>4574</v>
      </c>
      <c r="M87" t="s">
        <v>4575</v>
      </c>
      <c r="N87" s="51" t="s">
        <v>3542</v>
      </c>
      <c r="O87" s="49" t="s">
        <v>3542</v>
      </c>
    </row>
    <row r="88" spans="1:16" hidden="1" x14ac:dyDescent="0.25">
      <c r="A88" t="s">
        <v>4576</v>
      </c>
      <c r="B88" t="s">
        <v>3542</v>
      </c>
      <c r="C88" t="s">
        <v>4577</v>
      </c>
      <c r="D88" t="s">
        <v>4578</v>
      </c>
      <c r="E88" t="s">
        <v>4286</v>
      </c>
      <c r="F88" t="s">
        <v>4243</v>
      </c>
      <c r="G88" t="s">
        <v>4134</v>
      </c>
      <c r="H88" t="s">
        <v>4245</v>
      </c>
      <c r="I88" t="s">
        <v>3542</v>
      </c>
      <c r="J88" t="s">
        <v>4579</v>
      </c>
      <c r="K88" t="s">
        <v>4181</v>
      </c>
      <c r="L88" t="s">
        <v>4580</v>
      </c>
      <c r="M88" t="s">
        <v>4581</v>
      </c>
      <c r="N88" s="51" t="s">
        <v>3542</v>
      </c>
      <c r="O88" s="49" t="s">
        <v>3542</v>
      </c>
    </row>
    <row r="89" spans="1:16" ht="60" hidden="1" x14ac:dyDescent="0.25">
      <c r="A89" t="s">
        <v>4582</v>
      </c>
      <c r="B89" t="s">
        <v>3542</v>
      </c>
      <c r="C89" t="s">
        <v>4583</v>
      </c>
      <c r="D89" t="s">
        <v>4584</v>
      </c>
      <c r="E89" t="s">
        <v>4133</v>
      </c>
      <c r="F89" t="s">
        <v>4409</v>
      </c>
      <c r="G89" t="s">
        <v>4115</v>
      </c>
      <c r="H89" t="s">
        <v>4410</v>
      </c>
      <c r="I89" t="s">
        <v>3542</v>
      </c>
      <c r="J89" t="s">
        <v>4585</v>
      </c>
      <c r="K89" t="s">
        <v>4118</v>
      </c>
      <c r="L89" t="s">
        <v>4586</v>
      </c>
      <c r="M89" t="s">
        <v>3542</v>
      </c>
      <c r="N89" s="51" t="s">
        <v>3542</v>
      </c>
      <c r="O89" s="53" t="s">
        <v>10549</v>
      </c>
    </row>
    <row r="90" spans="1:16" ht="45" hidden="1" x14ac:dyDescent="0.25">
      <c r="A90" t="s">
        <v>4587</v>
      </c>
      <c r="B90" t="s">
        <v>3542</v>
      </c>
      <c r="C90" t="s">
        <v>4588</v>
      </c>
      <c r="D90" t="s">
        <v>4589</v>
      </c>
      <c r="E90" t="s">
        <v>4160</v>
      </c>
      <c r="F90" t="s">
        <v>4236</v>
      </c>
      <c r="G90" t="s">
        <v>4244</v>
      </c>
      <c r="H90" t="s">
        <v>4590</v>
      </c>
      <c r="I90" t="s">
        <v>3542</v>
      </c>
      <c r="J90" t="s">
        <v>4591</v>
      </c>
      <c r="K90" t="s">
        <v>4151</v>
      </c>
      <c r="L90" t="s">
        <v>4592</v>
      </c>
      <c r="M90" t="s">
        <v>3542</v>
      </c>
      <c r="N90" s="51" t="s">
        <v>4593</v>
      </c>
      <c r="O90" s="53" t="s">
        <v>10550</v>
      </c>
    </row>
    <row r="91" spans="1:16" ht="60" hidden="1" x14ac:dyDescent="0.25">
      <c r="A91" t="s">
        <v>4594</v>
      </c>
      <c r="B91" t="s">
        <v>3542</v>
      </c>
      <c r="C91" t="s">
        <v>4595</v>
      </c>
      <c r="D91" t="s">
        <v>4596</v>
      </c>
      <c r="E91" t="s">
        <v>4160</v>
      </c>
      <c r="F91" t="s">
        <v>4236</v>
      </c>
      <c r="G91" t="s">
        <v>4244</v>
      </c>
      <c r="H91" t="s">
        <v>4237</v>
      </c>
      <c r="I91" t="s">
        <v>3542</v>
      </c>
      <c r="J91" t="s">
        <v>4597</v>
      </c>
      <c r="K91" t="s">
        <v>4151</v>
      </c>
      <c r="L91" t="s">
        <v>4598</v>
      </c>
      <c r="M91" t="s">
        <v>3542</v>
      </c>
      <c r="N91" s="51" t="s">
        <v>4599</v>
      </c>
      <c r="O91" s="53" t="s">
        <v>10551</v>
      </c>
    </row>
    <row r="92" spans="1:16" ht="60" hidden="1" x14ac:dyDescent="0.25">
      <c r="A92" t="s">
        <v>4600</v>
      </c>
      <c r="B92" t="s">
        <v>3542</v>
      </c>
      <c r="C92" t="s">
        <v>4601</v>
      </c>
      <c r="D92" t="s">
        <v>4602</v>
      </c>
      <c r="E92" t="s">
        <v>4286</v>
      </c>
      <c r="F92" t="s">
        <v>4114</v>
      </c>
      <c r="G92" t="s">
        <v>4134</v>
      </c>
      <c r="H92" t="s">
        <v>4145</v>
      </c>
      <c r="I92" t="s">
        <v>3542</v>
      </c>
      <c r="J92" t="s">
        <v>4391</v>
      </c>
      <c r="K92" t="s">
        <v>4181</v>
      </c>
      <c r="L92" t="s">
        <v>4603</v>
      </c>
      <c r="M92" t="s">
        <v>4604</v>
      </c>
      <c r="N92" s="51" t="s">
        <v>3542</v>
      </c>
      <c r="O92" s="53" t="s">
        <v>10537</v>
      </c>
      <c r="P92" t="s">
        <v>4394</v>
      </c>
    </row>
    <row r="93" spans="1:16" ht="120" hidden="1" x14ac:dyDescent="0.25">
      <c r="A93" t="s">
        <v>4605</v>
      </c>
      <c r="B93" t="s">
        <v>3542</v>
      </c>
      <c r="C93" t="s">
        <v>4606</v>
      </c>
      <c r="D93" t="s">
        <v>4607</v>
      </c>
      <c r="E93" t="s">
        <v>4125</v>
      </c>
      <c r="F93" t="s">
        <v>4409</v>
      </c>
      <c r="G93" t="s">
        <v>4115</v>
      </c>
      <c r="H93" t="s">
        <v>4410</v>
      </c>
      <c r="I93" t="s">
        <v>3542</v>
      </c>
      <c r="J93" t="s">
        <v>4608</v>
      </c>
      <c r="K93" t="s">
        <v>4130</v>
      </c>
      <c r="L93" t="s">
        <v>4609</v>
      </c>
      <c r="M93" t="s">
        <v>3542</v>
      </c>
      <c r="N93" s="51" t="s">
        <v>3542</v>
      </c>
      <c r="O93" s="53" t="s">
        <v>10552</v>
      </c>
    </row>
    <row r="94" spans="1:16" ht="60" hidden="1" x14ac:dyDescent="0.25">
      <c r="A94" t="s">
        <v>308</v>
      </c>
      <c r="B94" t="s">
        <v>3542</v>
      </c>
      <c r="C94" t="s">
        <v>4610</v>
      </c>
      <c r="D94" t="s">
        <v>4611</v>
      </c>
      <c r="E94" t="s">
        <v>4150</v>
      </c>
      <c r="F94" t="s">
        <v>4358</v>
      </c>
      <c r="G94" t="s">
        <v>4162</v>
      </c>
      <c r="H94" t="s">
        <v>4359</v>
      </c>
      <c r="I94" t="s">
        <v>3542</v>
      </c>
      <c r="J94" t="s">
        <v>4292</v>
      </c>
      <c r="K94" t="s">
        <v>4151</v>
      </c>
      <c r="L94" t="s">
        <v>4612</v>
      </c>
      <c r="M94" t="s">
        <v>3542</v>
      </c>
      <c r="N94" s="51" t="s">
        <v>4613</v>
      </c>
      <c r="O94" s="53" t="s">
        <v>10553</v>
      </c>
    </row>
    <row r="95" spans="1:16" ht="60" hidden="1" x14ac:dyDescent="0.25">
      <c r="A95" t="s">
        <v>4614</v>
      </c>
      <c r="B95" t="s">
        <v>3542</v>
      </c>
      <c r="C95" t="s">
        <v>4615</v>
      </c>
      <c r="D95" t="s">
        <v>4616</v>
      </c>
      <c r="E95" t="s">
        <v>4144</v>
      </c>
      <c r="F95" t="s">
        <v>4201</v>
      </c>
      <c r="G95" t="s">
        <v>4115</v>
      </c>
      <c r="H95" t="s">
        <v>4202</v>
      </c>
      <c r="I95" t="s">
        <v>3542</v>
      </c>
      <c r="J95" t="s">
        <v>4617</v>
      </c>
      <c r="K95" t="s">
        <v>4211</v>
      </c>
      <c r="L95" t="s">
        <v>4618</v>
      </c>
      <c r="M95" t="s">
        <v>3542</v>
      </c>
      <c r="N95" s="51" t="s">
        <v>3542</v>
      </c>
      <c r="O95" s="53" t="s">
        <v>10554</v>
      </c>
    </row>
    <row r="96" spans="1:16" ht="75" hidden="1" x14ac:dyDescent="0.25">
      <c r="A96" t="s">
        <v>4619</v>
      </c>
      <c r="B96" t="s">
        <v>3542</v>
      </c>
      <c r="C96" t="s">
        <v>4620</v>
      </c>
      <c r="D96" t="s">
        <v>4621</v>
      </c>
      <c r="E96" t="s">
        <v>4160</v>
      </c>
      <c r="F96" t="s">
        <v>4358</v>
      </c>
      <c r="G96" t="s">
        <v>4162</v>
      </c>
      <c r="H96" t="s">
        <v>4359</v>
      </c>
      <c r="I96" t="s">
        <v>3542</v>
      </c>
      <c r="J96" t="s">
        <v>4622</v>
      </c>
      <c r="K96" t="s">
        <v>4151</v>
      </c>
      <c r="L96" t="s">
        <v>4623</v>
      </c>
      <c r="M96" t="s">
        <v>4624</v>
      </c>
      <c r="N96" s="51" t="s">
        <v>4625</v>
      </c>
      <c r="O96" s="53" t="s">
        <v>10555</v>
      </c>
    </row>
    <row r="97" spans="1:15" ht="90" hidden="1" x14ac:dyDescent="0.25">
      <c r="A97" t="s">
        <v>3256</v>
      </c>
      <c r="B97" t="s">
        <v>3542</v>
      </c>
      <c r="C97" t="s">
        <v>3416</v>
      </c>
      <c r="D97" t="s">
        <v>3354</v>
      </c>
      <c r="E97" t="s">
        <v>4179</v>
      </c>
      <c r="F97" t="s">
        <v>4358</v>
      </c>
      <c r="G97" t="s">
        <v>4162</v>
      </c>
      <c r="H97" t="s">
        <v>4359</v>
      </c>
      <c r="I97" t="s">
        <v>3542</v>
      </c>
      <c r="J97" t="s">
        <v>4626</v>
      </c>
      <c r="K97" t="s">
        <v>4151</v>
      </c>
      <c r="L97" t="s">
        <v>3542</v>
      </c>
      <c r="M97" t="s">
        <v>3542</v>
      </c>
      <c r="N97" s="51" t="s">
        <v>4627</v>
      </c>
      <c r="O97" s="53" t="s">
        <v>10556</v>
      </c>
    </row>
    <row r="98" spans="1:15" ht="75" hidden="1" x14ac:dyDescent="0.25">
      <c r="A98" t="s">
        <v>4628</v>
      </c>
      <c r="B98" t="s">
        <v>3542</v>
      </c>
      <c r="C98" t="s">
        <v>4629</v>
      </c>
      <c r="D98" t="s">
        <v>4630</v>
      </c>
      <c r="E98" t="s">
        <v>4150</v>
      </c>
      <c r="F98" t="s">
        <v>4126</v>
      </c>
      <c r="G98" t="s">
        <v>4304</v>
      </c>
      <c r="H98" t="s">
        <v>4128</v>
      </c>
      <c r="I98" t="s">
        <v>3542</v>
      </c>
      <c r="J98" t="s">
        <v>4631</v>
      </c>
      <c r="K98" t="s">
        <v>4151</v>
      </c>
      <c r="L98" t="s">
        <v>4632</v>
      </c>
      <c r="M98" t="s">
        <v>3542</v>
      </c>
      <c r="N98" s="51" t="s">
        <v>4633</v>
      </c>
      <c r="O98" s="53" t="s">
        <v>10557</v>
      </c>
    </row>
    <row r="99" spans="1:15" ht="30" hidden="1" x14ac:dyDescent="0.25">
      <c r="A99" t="s">
        <v>4634</v>
      </c>
      <c r="B99" t="s">
        <v>3542</v>
      </c>
      <c r="C99" t="s">
        <v>4635</v>
      </c>
      <c r="D99" t="s">
        <v>4636</v>
      </c>
      <c r="E99" t="s">
        <v>4150</v>
      </c>
      <c r="F99" t="s">
        <v>4201</v>
      </c>
      <c r="G99" t="s">
        <v>4115</v>
      </c>
      <c r="H99" t="s">
        <v>4202</v>
      </c>
      <c r="I99" t="s">
        <v>3542</v>
      </c>
      <c r="J99" t="s">
        <v>4637</v>
      </c>
      <c r="K99" t="s">
        <v>4151</v>
      </c>
      <c r="L99" t="s">
        <v>4638</v>
      </c>
      <c r="M99" t="s">
        <v>3542</v>
      </c>
      <c r="N99" s="51" t="s">
        <v>4639</v>
      </c>
      <c r="O99" s="53" t="s">
        <v>10558</v>
      </c>
    </row>
    <row r="100" spans="1:15" ht="90" hidden="1" x14ac:dyDescent="0.25">
      <c r="A100" t="s">
        <v>4640</v>
      </c>
      <c r="B100" t="s">
        <v>3542</v>
      </c>
      <c r="C100" t="s">
        <v>4641</v>
      </c>
      <c r="D100" t="s">
        <v>4642</v>
      </c>
      <c r="E100" t="s">
        <v>4286</v>
      </c>
      <c r="F100" t="s">
        <v>4287</v>
      </c>
      <c r="G100" t="s">
        <v>4134</v>
      </c>
      <c r="H100" t="s">
        <v>4288</v>
      </c>
      <c r="I100" t="s">
        <v>3542</v>
      </c>
      <c r="J100" t="s">
        <v>4643</v>
      </c>
      <c r="K100" t="s">
        <v>4130</v>
      </c>
      <c r="L100" t="s">
        <v>4644</v>
      </c>
      <c r="M100" t="s">
        <v>3542</v>
      </c>
      <c r="N100" s="51" t="s">
        <v>3542</v>
      </c>
      <c r="O100" s="53" t="s">
        <v>10559</v>
      </c>
    </row>
    <row r="101" spans="1:15" ht="60" hidden="1" x14ac:dyDescent="0.25">
      <c r="A101" t="s">
        <v>4645</v>
      </c>
      <c r="B101" t="s">
        <v>3542</v>
      </c>
      <c r="C101" t="s">
        <v>4646</v>
      </c>
      <c r="D101" t="s">
        <v>4647</v>
      </c>
      <c r="E101" t="s">
        <v>4252</v>
      </c>
      <c r="F101" t="s">
        <v>4236</v>
      </c>
      <c r="G101" t="s">
        <v>4304</v>
      </c>
      <c r="H101" t="s">
        <v>4648</v>
      </c>
      <c r="I101" t="s">
        <v>3542</v>
      </c>
      <c r="J101" t="s">
        <v>4649</v>
      </c>
      <c r="K101" t="s">
        <v>4130</v>
      </c>
      <c r="L101" t="s">
        <v>4650</v>
      </c>
      <c r="M101" t="s">
        <v>3542</v>
      </c>
      <c r="N101" s="51" t="s">
        <v>3542</v>
      </c>
      <c r="O101" s="53" t="s">
        <v>10560</v>
      </c>
    </row>
    <row r="102" spans="1:15" ht="45" hidden="1" x14ac:dyDescent="0.25">
      <c r="A102" t="s">
        <v>4651</v>
      </c>
      <c r="B102" t="s">
        <v>3542</v>
      </c>
      <c r="C102" t="s">
        <v>4652</v>
      </c>
      <c r="D102" t="s">
        <v>4653</v>
      </c>
      <c r="E102" t="s">
        <v>4133</v>
      </c>
      <c r="F102" t="s">
        <v>4535</v>
      </c>
      <c r="G102" t="s">
        <v>4134</v>
      </c>
      <c r="H102" t="s">
        <v>4536</v>
      </c>
      <c r="I102" t="s">
        <v>3542</v>
      </c>
      <c r="J102" t="s">
        <v>4411</v>
      </c>
      <c r="K102" t="s">
        <v>4118</v>
      </c>
      <c r="L102" t="s">
        <v>4654</v>
      </c>
      <c r="M102" t="s">
        <v>3542</v>
      </c>
      <c r="N102" s="51" t="s">
        <v>3542</v>
      </c>
      <c r="O102" s="53" t="s">
        <v>10531</v>
      </c>
    </row>
    <row r="103" spans="1:15" ht="60" hidden="1" x14ac:dyDescent="0.25">
      <c r="A103" t="s">
        <v>4655</v>
      </c>
      <c r="B103" t="s">
        <v>3542</v>
      </c>
      <c r="C103" t="s">
        <v>4656</v>
      </c>
      <c r="D103" t="s">
        <v>4657</v>
      </c>
      <c r="E103" t="s">
        <v>4160</v>
      </c>
      <c r="F103" t="s">
        <v>4114</v>
      </c>
      <c r="G103" t="s">
        <v>4162</v>
      </c>
      <c r="H103" t="s">
        <v>4145</v>
      </c>
      <c r="I103" t="s">
        <v>3542</v>
      </c>
      <c r="J103" t="s">
        <v>4658</v>
      </c>
      <c r="K103" t="s">
        <v>4151</v>
      </c>
      <c r="L103" t="s">
        <v>4659</v>
      </c>
      <c r="M103" t="s">
        <v>4660</v>
      </c>
      <c r="N103" s="51" t="s">
        <v>4661</v>
      </c>
      <c r="O103" s="53" t="s">
        <v>10561</v>
      </c>
    </row>
    <row r="104" spans="1:15" ht="45" hidden="1" x14ac:dyDescent="0.25">
      <c r="A104" t="s">
        <v>4662</v>
      </c>
      <c r="B104" t="s">
        <v>3542</v>
      </c>
      <c r="C104" t="s">
        <v>4663</v>
      </c>
      <c r="D104" t="s">
        <v>4664</v>
      </c>
      <c r="E104" t="s">
        <v>4150</v>
      </c>
      <c r="F104" t="s">
        <v>4164</v>
      </c>
      <c r="G104" t="s">
        <v>4244</v>
      </c>
      <c r="H104" t="s">
        <v>4665</v>
      </c>
      <c r="I104" t="s">
        <v>3542</v>
      </c>
      <c r="J104" t="s">
        <v>4666</v>
      </c>
      <c r="K104" t="s">
        <v>4130</v>
      </c>
      <c r="L104" t="s">
        <v>4667</v>
      </c>
      <c r="M104" t="s">
        <v>3542</v>
      </c>
      <c r="N104" s="51" t="s">
        <v>3542</v>
      </c>
      <c r="O104" s="53" t="s">
        <v>10562</v>
      </c>
    </row>
    <row r="105" spans="1:15" ht="105" hidden="1" x14ac:dyDescent="0.25">
      <c r="A105" t="s">
        <v>4668</v>
      </c>
      <c r="B105" t="s">
        <v>3542</v>
      </c>
      <c r="C105" t="s">
        <v>341</v>
      </c>
      <c r="D105" t="s">
        <v>4669</v>
      </c>
      <c r="E105" t="s">
        <v>4179</v>
      </c>
      <c r="F105" t="s">
        <v>4114</v>
      </c>
      <c r="G105" t="s">
        <v>4162</v>
      </c>
      <c r="H105" t="s">
        <v>4145</v>
      </c>
      <c r="I105" t="s">
        <v>3542</v>
      </c>
      <c r="J105" t="s">
        <v>4670</v>
      </c>
      <c r="K105" t="s">
        <v>4151</v>
      </c>
      <c r="L105" t="s">
        <v>3542</v>
      </c>
      <c r="M105" t="s">
        <v>4671</v>
      </c>
      <c r="N105" s="51" t="s">
        <v>4672</v>
      </c>
      <c r="O105" s="53" t="s">
        <v>10563</v>
      </c>
    </row>
    <row r="106" spans="1:15" ht="45" hidden="1" x14ac:dyDescent="0.25">
      <c r="A106" t="s">
        <v>4673</v>
      </c>
      <c r="B106" t="s">
        <v>3542</v>
      </c>
      <c r="C106" t="s">
        <v>4674</v>
      </c>
      <c r="D106" t="s">
        <v>4675</v>
      </c>
      <c r="E106" t="s">
        <v>4160</v>
      </c>
      <c r="F106" t="s">
        <v>4201</v>
      </c>
      <c r="G106" t="s">
        <v>4162</v>
      </c>
      <c r="H106" t="s">
        <v>4202</v>
      </c>
      <c r="I106" t="s">
        <v>3542</v>
      </c>
      <c r="J106" t="s">
        <v>4676</v>
      </c>
      <c r="K106" t="s">
        <v>4151</v>
      </c>
      <c r="L106" t="s">
        <v>4677</v>
      </c>
      <c r="M106" t="s">
        <v>3542</v>
      </c>
      <c r="N106" s="51" t="s">
        <v>4678</v>
      </c>
      <c r="O106" s="53" t="s">
        <v>10564</v>
      </c>
    </row>
    <row r="107" spans="1:15" hidden="1" x14ac:dyDescent="0.25">
      <c r="A107" t="s">
        <v>4679</v>
      </c>
      <c r="B107" t="s">
        <v>3542</v>
      </c>
      <c r="C107" t="s">
        <v>4680</v>
      </c>
      <c r="D107" t="s">
        <v>4681</v>
      </c>
      <c r="E107" t="s">
        <v>4160</v>
      </c>
      <c r="F107" t="s">
        <v>4253</v>
      </c>
      <c r="G107" t="s">
        <v>4244</v>
      </c>
      <c r="H107" t="s">
        <v>4254</v>
      </c>
      <c r="I107" t="s">
        <v>3542</v>
      </c>
      <c r="J107" t="s">
        <v>4682</v>
      </c>
      <c r="K107" t="s">
        <v>4151</v>
      </c>
      <c r="L107" t="s">
        <v>4683</v>
      </c>
      <c r="M107" t="s">
        <v>3542</v>
      </c>
      <c r="N107" s="51" t="s">
        <v>4684</v>
      </c>
      <c r="O107" s="53" t="s">
        <v>10530</v>
      </c>
    </row>
    <row r="108" spans="1:15" ht="60" hidden="1" x14ac:dyDescent="0.25">
      <c r="A108" t="s">
        <v>4685</v>
      </c>
      <c r="B108" t="s">
        <v>3542</v>
      </c>
      <c r="C108" t="s">
        <v>4686</v>
      </c>
      <c r="D108" t="s">
        <v>4687</v>
      </c>
      <c r="E108" t="s">
        <v>4179</v>
      </c>
      <c r="F108" t="s">
        <v>4114</v>
      </c>
      <c r="G108" t="s">
        <v>4162</v>
      </c>
      <c r="H108" t="s">
        <v>4145</v>
      </c>
      <c r="I108" t="s">
        <v>3542</v>
      </c>
      <c r="J108" t="s">
        <v>4397</v>
      </c>
      <c r="K108" t="s">
        <v>4181</v>
      </c>
      <c r="L108" t="s">
        <v>3542</v>
      </c>
      <c r="M108" t="s">
        <v>4688</v>
      </c>
      <c r="N108" s="51" t="s">
        <v>3542</v>
      </c>
      <c r="O108" s="53" t="s">
        <v>10565</v>
      </c>
    </row>
    <row r="109" spans="1:15" hidden="1" x14ac:dyDescent="0.25">
      <c r="A109" t="s">
        <v>4689</v>
      </c>
      <c r="B109" t="s">
        <v>3542</v>
      </c>
      <c r="C109" t="s">
        <v>4690</v>
      </c>
      <c r="D109" t="s">
        <v>4691</v>
      </c>
      <c r="E109" t="s">
        <v>4286</v>
      </c>
      <c r="F109" t="s">
        <v>4208</v>
      </c>
      <c r="G109" t="s">
        <v>4304</v>
      </c>
      <c r="H109" t="s">
        <v>4396</v>
      </c>
      <c r="I109" t="s">
        <v>3542</v>
      </c>
      <c r="J109" t="s">
        <v>4692</v>
      </c>
      <c r="K109" t="s">
        <v>4151</v>
      </c>
      <c r="L109" t="s">
        <v>4693</v>
      </c>
      <c r="M109" t="s">
        <v>3542</v>
      </c>
      <c r="N109" s="51" t="s">
        <v>4694</v>
      </c>
      <c r="O109" s="53" t="s">
        <v>10527</v>
      </c>
    </row>
    <row r="110" spans="1:15" hidden="1" x14ac:dyDescent="0.25">
      <c r="A110" t="s">
        <v>4695</v>
      </c>
      <c r="B110" t="s">
        <v>3542</v>
      </c>
      <c r="C110" t="s">
        <v>4696</v>
      </c>
      <c r="D110" t="s">
        <v>4697</v>
      </c>
      <c r="E110" t="s">
        <v>4113</v>
      </c>
      <c r="F110" t="s">
        <v>4224</v>
      </c>
      <c r="G110" t="s">
        <v>4127</v>
      </c>
      <c r="H110" t="s">
        <v>4225</v>
      </c>
      <c r="I110" t="s">
        <v>3542</v>
      </c>
      <c r="J110" t="s">
        <v>4129</v>
      </c>
      <c r="K110" t="s">
        <v>4118</v>
      </c>
      <c r="L110" t="s">
        <v>4698</v>
      </c>
      <c r="M110" t="s">
        <v>3542</v>
      </c>
      <c r="N110" s="51" t="s">
        <v>3542</v>
      </c>
      <c r="O110" s="49" t="s">
        <v>3542</v>
      </c>
    </row>
    <row r="111" spans="1:15" hidden="1" x14ac:dyDescent="0.25">
      <c r="A111" t="s">
        <v>4699</v>
      </c>
      <c r="B111" t="s">
        <v>3542</v>
      </c>
      <c r="C111" t="s">
        <v>4700</v>
      </c>
      <c r="D111" t="s">
        <v>4701</v>
      </c>
      <c r="E111" t="s">
        <v>4179</v>
      </c>
      <c r="F111" t="s">
        <v>4224</v>
      </c>
      <c r="G111" t="s">
        <v>4162</v>
      </c>
      <c r="H111" t="s">
        <v>4225</v>
      </c>
      <c r="I111" t="s">
        <v>3542</v>
      </c>
      <c r="J111" t="s">
        <v>4702</v>
      </c>
      <c r="K111" t="s">
        <v>4151</v>
      </c>
      <c r="L111" t="s">
        <v>3542</v>
      </c>
      <c r="M111" t="s">
        <v>4703</v>
      </c>
      <c r="N111" s="51" t="s">
        <v>4704</v>
      </c>
      <c r="O111" s="49" t="s">
        <v>3542</v>
      </c>
    </row>
    <row r="112" spans="1:15" ht="45" hidden="1" x14ac:dyDescent="0.25">
      <c r="A112" t="s">
        <v>4705</v>
      </c>
      <c r="B112" t="s">
        <v>3542</v>
      </c>
      <c r="C112" t="s">
        <v>4706</v>
      </c>
      <c r="D112" t="s">
        <v>4707</v>
      </c>
      <c r="E112" t="s">
        <v>4160</v>
      </c>
      <c r="F112" t="s">
        <v>4161</v>
      </c>
      <c r="G112" t="s">
        <v>4162</v>
      </c>
      <c r="H112" t="s">
        <v>4163</v>
      </c>
      <c r="I112" t="s">
        <v>3542</v>
      </c>
      <c r="J112" t="s">
        <v>4708</v>
      </c>
      <c r="K112" t="s">
        <v>4166</v>
      </c>
      <c r="L112" t="s">
        <v>4709</v>
      </c>
      <c r="M112" t="s">
        <v>4710</v>
      </c>
      <c r="N112" s="51" t="s">
        <v>3542</v>
      </c>
      <c r="O112" s="53" t="s">
        <v>10566</v>
      </c>
    </row>
    <row r="113" spans="1:16" hidden="1" x14ac:dyDescent="0.25">
      <c r="A113" t="s">
        <v>419</v>
      </c>
      <c r="B113" t="s">
        <v>3542</v>
      </c>
      <c r="C113" t="s">
        <v>418</v>
      </c>
      <c r="D113" t="s">
        <v>4711</v>
      </c>
      <c r="E113" t="s">
        <v>4144</v>
      </c>
      <c r="F113" t="s">
        <v>4243</v>
      </c>
      <c r="G113" t="s">
        <v>4162</v>
      </c>
      <c r="H113" t="s">
        <v>4712</v>
      </c>
      <c r="I113" t="s">
        <v>3542</v>
      </c>
      <c r="J113" t="s">
        <v>4292</v>
      </c>
      <c r="K113" t="s">
        <v>4130</v>
      </c>
      <c r="L113" t="s">
        <v>4713</v>
      </c>
      <c r="M113" t="s">
        <v>3542</v>
      </c>
      <c r="N113" s="51" t="s">
        <v>3542</v>
      </c>
      <c r="O113" s="49" t="s">
        <v>3542</v>
      </c>
    </row>
    <row r="114" spans="1:16" ht="30" hidden="1" x14ac:dyDescent="0.25">
      <c r="A114" t="s">
        <v>4714</v>
      </c>
      <c r="B114" t="s">
        <v>3542</v>
      </c>
      <c r="C114" t="s">
        <v>4715</v>
      </c>
      <c r="D114" t="s">
        <v>4716</v>
      </c>
      <c r="E114" t="s">
        <v>4286</v>
      </c>
      <c r="F114" t="s">
        <v>4224</v>
      </c>
      <c r="G114" t="s">
        <v>4134</v>
      </c>
      <c r="H114" t="s">
        <v>4225</v>
      </c>
      <c r="I114" t="s">
        <v>3542</v>
      </c>
      <c r="J114" t="s">
        <v>4717</v>
      </c>
      <c r="K114" t="s">
        <v>4181</v>
      </c>
      <c r="L114" t="s">
        <v>4718</v>
      </c>
      <c r="M114" t="s">
        <v>4719</v>
      </c>
      <c r="N114" s="51" t="s">
        <v>3542</v>
      </c>
      <c r="O114" s="53" t="s">
        <v>10567</v>
      </c>
    </row>
    <row r="115" spans="1:16" hidden="1" x14ac:dyDescent="0.25">
      <c r="A115" t="s">
        <v>4720</v>
      </c>
      <c r="B115" t="s">
        <v>3542</v>
      </c>
      <c r="C115" t="s">
        <v>4721</v>
      </c>
      <c r="D115" t="s">
        <v>4722</v>
      </c>
      <c r="E115" t="s">
        <v>4113</v>
      </c>
      <c r="F115" t="s">
        <v>4114</v>
      </c>
      <c r="G115" t="s">
        <v>4127</v>
      </c>
      <c r="H115" t="s">
        <v>4723</v>
      </c>
      <c r="I115" t="s">
        <v>3542</v>
      </c>
      <c r="J115" t="s">
        <v>4305</v>
      </c>
      <c r="K115" t="s">
        <v>4118</v>
      </c>
      <c r="L115" t="s">
        <v>4724</v>
      </c>
      <c r="M115" t="s">
        <v>3542</v>
      </c>
      <c r="N115" s="51" t="s">
        <v>3542</v>
      </c>
      <c r="O115" s="49" t="s">
        <v>3542</v>
      </c>
    </row>
    <row r="116" spans="1:16" hidden="1" x14ac:dyDescent="0.25">
      <c r="A116" t="s">
        <v>4725</v>
      </c>
      <c r="B116" t="s">
        <v>3542</v>
      </c>
      <c r="C116" t="s">
        <v>4726</v>
      </c>
      <c r="D116" t="s">
        <v>4727</v>
      </c>
      <c r="E116" t="s">
        <v>4113</v>
      </c>
      <c r="F116" t="s">
        <v>4114</v>
      </c>
      <c r="G116" t="s">
        <v>4127</v>
      </c>
      <c r="H116" t="s">
        <v>4723</v>
      </c>
      <c r="I116" t="s">
        <v>3542</v>
      </c>
      <c r="J116" t="s">
        <v>4305</v>
      </c>
      <c r="K116" t="s">
        <v>4118</v>
      </c>
      <c r="L116" t="s">
        <v>4728</v>
      </c>
      <c r="M116" t="s">
        <v>3542</v>
      </c>
      <c r="N116" s="51" t="s">
        <v>3542</v>
      </c>
      <c r="O116" s="49" t="s">
        <v>3542</v>
      </c>
    </row>
    <row r="117" spans="1:16" hidden="1" x14ac:dyDescent="0.25">
      <c r="A117" t="s">
        <v>483</v>
      </c>
      <c r="B117" t="s">
        <v>3542</v>
      </c>
      <c r="C117" t="s">
        <v>482</v>
      </c>
      <c r="D117" t="s">
        <v>4729</v>
      </c>
      <c r="E117" t="s">
        <v>4179</v>
      </c>
      <c r="F117" t="s">
        <v>4316</v>
      </c>
      <c r="G117" t="s">
        <v>4162</v>
      </c>
      <c r="H117" t="s">
        <v>4730</v>
      </c>
      <c r="I117" t="s">
        <v>3542</v>
      </c>
      <c r="J117" t="s">
        <v>4731</v>
      </c>
      <c r="K117" t="s">
        <v>4151</v>
      </c>
      <c r="L117" t="s">
        <v>3542</v>
      </c>
      <c r="M117" t="s">
        <v>3542</v>
      </c>
      <c r="N117" s="51" t="s">
        <v>4732</v>
      </c>
      <c r="O117" s="49" t="s">
        <v>3542</v>
      </c>
    </row>
    <row r="118" spans="1:16" hidden="1" x14ac:dyDescent="0.25">
      <c r="A118" t="s">
        <v>4733</v>
      </c>
      <c r="B118" t="s">
        <v>3542</v>
      </c>
      <c r="C118" t="s">
        <v>4734</v>
      </c>
      <c r="D118" t="s">
        <v>4735</v>
      </c>
      <c r="E118" t="s">
        <v>4252</v>
      </c>
      <c r="F118" t="s">
        <v>4236</v>
      </c>
      <c r="G118" t="s">
        <v>4304</v>
      </c>
      <c r="H118" t="s">
        <v>4648</v>
      </c>
      <c r="I118" t="s">
        <v>3542</v>
      </c>
      <c r="J118" t="s">
        <v>4736</v>
      </c>
      <c r="K118" t="s">
        <v>4181</v>
      </c>
      <c r="L118" t="s">
        <v>4737</v>
      </c>
      <c r="M118" t="s">
        <v>4738</v>
      </c>
      <c r="N118" s="51" t="s">
        <v>3542</v>
      </c>
      <c r="O118" s="49" t="s">
        <v>3542</v>
      </c>
    </row>
    <row r="119" spans="1:16" hidden="1" x14ac:dyDescent="0.25">
      <c r="A119" t="s">
        <v>4739</v>
      </c>
      <c r="B119" t="s">
        <v>3542</v>
      </c>
      <c r="C119" t="s">
        <v>4740</v>
      </c>
      <c r="D119" t="s">
        <v>4741</v>
      </c>
      <c r="E119" t="s">
        <v>4286</v>
      </c>
      <c r="F119" t="s">
        <v>4161</v>
      </c>
      <c r="G119" t="s">
        <v>4244</v>
      </c>
      <c r="H119" t="s">
        <v>4163</v>
      </c>
      <c r="I119" t="s">
        <v>3542</v>
      </c>
      <c r="J119" t="s">
        <v>4742</v>
      </c>
      <c r="K119" t="s">
        <v>4130</v>
      </c>
      <c r="L119" t="s">
        <v>4743</v>
      </c>
      <c r="M119" t="s">
        <v>3542</v>
      </c>
      <c r="N119" s="51" t="s">
        <v>3542</v>
      </c>
      <c r="O119" s="49" t="s">
        <v>3542</v>
      </c>
    </row>
    <row r="120" spans="1:16" hidden="1" x14ac:dyDescent="0.25">
      <c r="A120" t="s">
        <v>4744</v>
      </c>
      <c r="B120" t="s">
        <v>3542</v>
      </c>
      <c r="C120" t="s">
        <v>4745</v>
      </c>
      <c r="D120" t="s">
        <v>4746</v>
      </c>
      <c r="E120" t="s">
        <v>4150</v>
      </c>
      <c r="F120" t="s">
        <v>4287</v>
      </c>
      <c r="G120" t="s">
        <v>4115</v>
      </c>
      <c r="H120" t="s">
        <v>4288</v>
      </c>
      <c r="I120" t="s">
        <v>3542</v>
      </c>
      <c r="J120" t="s">
        <v>4747</v>
      </c>
      <c r="K120" t="s">
        <v>4151</v>
      </c>
      <c r="L120" t="s">
        <v>4748</v>
      </c>
      <c r="M120" t="s">
        <v>3542</v>
      </c>
      <c r="N120" s="51" t="s">
        <v>4749</v>
      </c>
      <c r="O120" s="49" t="s">
        <v>3542</v>
      </c>
    </row>
    <row r="121" spans="1:16" hidden="1" x14ac:dyDescent="0.25">
      <c r="A121" t="s">
        <v>492</v>
      </c>
      <c r="B121" t="s">
        <v>3542</v>
      </c>
      <c r="C121" t="s">
        <v>491</v>
      </c>
      <c r="D121" t="s">
        <v>4750</v>
      </c>
      <c r="E121" t="s">
        <v>4160</v>
      </c>
      <c r="F121" t="s">
        <v>4287</v>
      </c>
      <c r="G121" t="s">
        <v>4244</v>
      </c>
      <c r="H121" t="s">
        <v>4288</v>
      </c>
      <c r="I121" t="s">
        <v>3542</v>
      </c>
      <c r="J121" t="s">
        <v>4751</v>
      </c>
      <c r="K121" t="s">
        <v>4151</v>
      </c>
      <c r="L121" t="s">
        <v>4752</v>
      </c>
      <c r="M121" t="s">
        <v>4753</v>
      </c>
      <c r="N121" s="51" t="s">
        <v>4754</v>
      </c>
      <c r="O121" s="49" t="s">
        <v>3542</v>
      </c>
    </row>
    <row r="122" spans="1:16" hidden="1" x14ac:dyDescent="0.25">
      <c r="A122" t="s">
        <v>4755</v>
      </c>
      <c r="B122" t="s">
        <v>3542</v>
      </c>
      <c r="C122" t="s">
        <v>4756</v>
      </c>
      <c r="D122" t="s">
        <v>4757</v>
      </c>
      <c r="E122" t="s">
        <v>4113</v>
      </c>
      <c r="F122" t="s">
        <v>4114</v>
      </c>
      <c r="G122" t="s">
        <v>4187</v>
      </c>
      <c r="H122" t="s">
        <v>4321</v>
      </c>
      <c r="I122" t="s">
        <v>3542</v>
      </c>
      <c r="J122" t="s">
        <v>4305</v>
      </c>
      <c r="K122" t="s">
        <v>4118</v>
      </c>
      <c r="L122" t="s">
        <v>4758</v>
      </c>
      <c r="M122" t="s">
        <v>3542</v>
      </c>
      <c r="N122" s="51" t="s">
        <v>3542</v>
      </c>
      <c r="O122" s="49" t="s">
        <v>3542</v>
      </c>
    </row>
    <row r="123" spans="1:16" hidden="1" x14ac:dyDescent="0.25">
      <c r="A123" t="s">
        <v>4759</v>
      </c>
      <c r="B123" t="s">
        <v>3542</v>
      </c>
      <c r="C123" t="s">
        <v>4760</v>
      </c>
      <c r="D123" t="s">
        <v>4761</v>
      </c>
      <c r="E123" t="s">
        <v>4133</v>
      </c>
      <c r="F123" t="s">
        <v>4409</v>
      </c>
      <c r="G123" t="s">
        <v>4115</v>
      </c>
      <c r="H123" t="s">
        <v>4410</v>
      </c>
      <c r="I123" t="s">
        <v>3542</v>
      </c>
      <c r="J123" t="s">
        <v>4762</v>
      </c>
      <c r="K123" t="s">
        <v>4118</v>
      </c>
      <c r="L123" t="s">
        <v>4763</v>
      </c>
      <c r="M123" t="s">
        <v>3542</v>
      </c>
      <c r="N123" s="51" t="s">
        <v>3542</v>
      </c>
      <c r="P123" t="s">
        <v>4764</v>
      </c>
    </row>
    <row r="124" spans="1:16" ht="90" hidden="1" x14ac:dyDescent="0.25">
      <c r="A124" t="s">
        <v>4765</v>
      </c>
      <c r="B124" t="s">
        <v>3542</v>
      </c>
      <c r="C124" t="s">
        <v>4766</v>
      </c>
      <c r="D124" t="s">
        <v>4767</v>
      </c>
      <c r="E124" t="s">
        <v>4179</v>
      </c>
      <c r="F124" t="s">
        <v>4224</v>
      </c>
      <c r="G124" t="s">
        <v>4162</v>
      </c>
      <c r="H124" t="s">
        <v>4225</v>
      </c>
      <c r="I124" t="s">
        <v>3542</v>
      </c>
      <c r="J124" t="s">
        <v>4768</v>
      </c>
      <c r="K124" t="s">
        <v>4151</v>
      </c>
      <c r="L124" t="s">
        <v>3542</v>
      </c>
      <c r="M124" t="s">
        <v>4769</v>
      </c>
      <c r="N124" s="51" t="s">
        <v>4770</v>
      </c>
      <c r="O124" s="53" t="s">
        <v>10568</v>
      </c>
    </row>
    <row r="125" spans="1:16" hidden="1" x14ac:dyDescent="0.25">
      <c r="A125" t="s">
        <v>4771</v>
      </c>
      <c r="B125" t="s">
        <v>3542</v>
      </c>
      <c r="C125" t="s">
        <v>4772</v>
      </c>
      <c r="D125" t="s">
        <v>4773</v>
      </c>
      <c r="E125" t="s">
        <v>4113</v>
      </c>
      <c r="F125" t="s">
        <v>4201</v>
      </c>
      <c r="G125" t="s">
        <v>4115</v>
      </c>
      <c r="H125" t="s">
        <v>4202</v>
      </c>
      <c r="I125" t="s">
        <v>3542</v>
      </c>
      <c r="J125" t="s">
        <v>4774</v>
      </c>
      <c r="K125" t="s">
        <v>4118</v>
      </c>
      <c r="L125" t="s">
        <v>4775</v>
      </c>
      <c r="M125" t="s">
        <v>3542</v>
      </c>
      <c r="N125" s="51" t="s">
        <v>3542</v>
      </c>
      <c r="O125" s="49" t="s">
        <v>3542</v>
      </c>
    </row>
    <row r="126" spans="1:16" ht="45" hidden="1" x14ac:dyDescent="0.25">
      <c r="A126" t="s">
        <v>4776</v>
      </c>
      <c r="B126" t="s">
        <v>3542</v>
      </c>
      <c r="C126" t="s">
        <v>4777</v>
      </c>
      <c r="D126" t="s">
        <v>4778</v>
      </c>
      <c r="E126" t="s">
        <v>4179</v>
      </c>
      <c r="F126" t="s">
        <v>4208</v>
      </c>
      <c r="G126" t="s">
        <v>4162</v>
      </c>
      <c r="H126" t="s">
        <v>4396</v>
      </c>
      <c r="I126" t="s">
        <v>3542</v>
      </c>
      <c r="J126" t="s">
        <v>4670</v>
      </c>
      <c r="K126" t="s">
        <v>4151</v>
      </c>
      <c r="L126" t="s">
        <v>3542</v>
      </c>
      <c r="M126" t="s">
        <v>3542</v>
      </c>
      <c r="N126" s="51" t="s">
        <v>4779</v>
      </c>
      <c r="O126" s="53" t="s">
        <v>10569</v>
      </c>
    </row>
    <row r="127" spans="1:16" hidden="1" x14ac:dyDescent="0.25">
      <c r="A127" t="s">
        <v>4780</v>
      </c>
      <c r="B127" t="s">
        <v>3542</v>
      </c>
      <c r="C127" t="s">
        <v>4781</v>
      </c>
      <c r="D127" t="s">
        <v>4782</v>
      </c>
      <c r="E127" t="s">
        <v>4150</v>
      </c>
      <c r="F127" t="s">
        <v>4236</v>
      </c>
      <c r="G127" t="s">
        <v>4134</v>
      </c>
      <c r="H127" t="s">
        <v>4783</v>
      </c>
      <c r="I127" t="s">
        <v>3542</v>
      </c>
      <c r="J127" t="s">
        <v>4784</v>
      </c>
      <c r="K127" t="s">
        <v>4151</v>
      </c>
      <c r="L127" t="s">
        <v>4785</v>
      </c>
      <c r="M127" t="s">
        <v>3542</v>
      </c>
      <c r="N127" s="51" t="s">
        <v>4786</v>
      </c>
      <c r="O127" s="49" t="s">
        <v>3542</v>
      </c>
    </row>
    <row r="128" spans="1:16" ht="30" hidden="1" x14ac:dyDescent="0.25">
      <c r="A128" t="s">
        <v>4787</v>
      </c>
      <c r="B128" t="s">
        <v>3542</v>
      </c>
      <c r="C128" t="s">
        <v>648</v>
      </c>
      <c r="D128" t="s">
        <v>4788</v>
      </c>
      <c r="E128" t="s">
        <v>4160</v>
      </c>
      <c r="F128" t="s">
        <v>4409</v>
      </c>
      <c r="G128" t="s">
        <v>4162</v>
      </c>
      <c r="H128" t="s">
        <v>4410</v>
      </c>
      <c r="I128" t="s">
        <v>3542</v>
      </c>
      <c r="J128" t="s">
        <v>4789</v>
      </c>
      <c r="K128" t="s">
        <v>4151</v>
      </c>
      <c r="L128" t="s">
        <v>4790</v>
      </c>
      <c r="M128" t="s">
        <v>3542</v>
      </c>
      <c r="N128" s="51" t="s">
        <v>4791</v>
      </c>
      <c r="O128" s="53" t="s">
        <v>654</v>
      </c>
    </row>
    <row r="129" spans="1:15" ht="30" hidden="1" x14ac:dyDescent="0.25">
      <c r="A129" t="s">
        <v>4792</v>
      </c>
      <c r="B129" t="s">
        <v>3542</v>
      </c>
      <c r="C129" t="s">
        <v>4793</v>
      </c>
      <c r="D129" t="s">
        <v>4794</v>
      </c>
      <c r="E129" t="s">
        <v>4113</v>
      </c>
      <c r="F129" t="s">
        <v>4535</v>
      </c>
      <c r="G129" t="s">
        <v>4115</v>
      </c>
      <c r="H129" t="s">
        <v>4536</v>
      </c>
      <c r="I129" t="s">
        <v>3542</v>
      </c>
      <c r="J129" t="s">
        <v>4795</v>
      </c>
      <c r="K129" t="s">
        <v>4118</v>
      </c>
      <c r="L129" t="s">
        <v>4796</v>
      </c>
      <c r="M129" t="s">
        <v>3542</v>
      </c>
      <c r="N129" s="51" t="s">
        <v>3542</v>
      </c>
      <c r="O129" s="53" t="s">
        <v>10570</v>
      </c>
    </row>
    <row r="130" spans="1:15" hidden="1" x14ac:dyDescent="0.25">
      <c r="A130" t="s">
        <v>4797</v>
      </c>
      <c r="B130" t="s">
        <v>3542</v>
      </c>
      <c r="C130" t="s">
        <v>668</v>
      </c>
      <c r="D130" t="s">
        <v>4798</v>
      </c>
      <c r="E130" t="s">
        <v>4150</v>
      </c>
      <c r="F130" t="s">
        <v>4161</v>
      </c>
      <c r="G130" t="s">
        <v>4115</v>
      </c>
      <c r="H130" t="s">
        <v>4163</v>
      </c>
      <c r="I130" t="s">
        <v>3542</v>
      </c>
      <c r="J130" t="s">
        <v>4799</v>
      </c>
      <c r="K130" t="s">
        <v>4130</v>
      </c>
      <c r="L130" t="s">
        <v>4800</v>
      </c>
      <c r="M130" t="s">
        <v>3542</v>
      </c>
      <c r="N130" s="51" t="s">
        <v>3542</v>
      </c>
      <c r="O130" s="49" t="s">
        <v>3542</v>
      </c>
    </row>
    <row r="131" spans="1:15" ht="45" hidden="1" x14ac:dyDescent="0.25">
      <c r="A131" t="s">
        <v>4801</v>
      </c>
      <c r="B131" t="s">
        <v>3542</v>
      </c>
      <c r="C131" t="s">
        <v>4802</v>
      </c>
      <c r="D131" t="s">
        <v>4803</v>
      </c>
      <c r="E131" t="s">
        <v>4160</v>
      </c>
      <c r="F131" t="s">
        <v>4194</v>
      </c>
      <c r="G131" t="s">
        <v>4162</v>
      </c>
      <c r="H131" t="s">
        <v>4804</v>
      </c>
      <c r="I131" t="s">
        <v>3542</v>
      </c>
      <c r="J131" t="s">
        <v>4328</v>
      </c>
      <c r="K131" t="s">
        <v>4166</v>
      </c>
      <c r="L131" t="s">
        <v>4805</v>
      </c>
      <c r="M131" t="s">
        <v>4806</v>
      </c>
      <c r="N131" s="51" t="s">
        <v>3542</v>
      </c>
      <c r="O131" s="53" t="s">
        <v>10571</v>
      </c>
    </row>
    <row r="132" spans="1:15" hidden="1" x14ac:dyDescent="0.25">
      <c r="A132" t="s">
        <v>4807</v>
      </c>
      <c r="B132" t="s">
        <v>3542</v>
      </c>
      <c r="C132" t="s">
        <v>712</v>
      </c>
      <c r="D132" t="s">
        <v>4808</v>
      </c>
      <c r="E132" t="s">
        <v>4252</v>
      </c>
      <c r="F132" t="s">
        <v>4287</v>
      </c>
      <c r="G132" t="s">
        <v>4304</v>
      </c>
      <c r="H132" t="s">
        <v>4288</v>
      </c>
      <c r="I132" t="s">
        <v>3542</v>
      </c>
      <c r="J132" t="s">
        <v>4809</v>
      </c>
      <c r="K132" t="s">
        <v>4130</v>
      </c>
      <c r="L132" t="s">
        <v>4810</v>
      </c>
      <c r="M132" t="s">
        <v>3542</v>
      </c>
      <c r="N132" s="51" t="s">
        <v>3542</v>
      </c>
      <c r="O132" s="49" t="s">
        <v>3542</v>
      </c>
    </row>
    <row r="133" spans="1:15" hidden="1" x14ac:dyDescent="0.25">
      <c r="A133" t="s">
        <v>4811</v>
      </c>
      <c r="B133" t="s">
        <v>3542</v>
      </c>
      <c r="C133" t="s">
        <v>4812</v>
      </c>
      <c r="D133" t="s">
        <v>4813</v>
      </c>
      <c r="E133" t="s">
        <v>4133</v>
      </c>
      <c r="F133" t="s">
        <v>4224</v>
      </c>
      <c r="G133" t="s">
        <v>4187</v>
      </c>
      <c r="H133" t="s">
        <v>4225</v>
      </c>
      <c r="I133" t="s">
        <v>3542</v>
      </c>
      <c r="J133" t="s">
        <v>4353</v>
      </c>
      <c r="K133" t="s">
        <v>4118</v>
      </c>
      <c r="L133" t="s">
        <v>4814</v>
      </c>
      <c r="M133" t="s">
        <v>3542</v>
      </c>
      <c r="N133" s="51" t="s">
        <v>3542</v>
      </c>
      <c r="O133" s="49" t="s">
        <v>3542</v>
      </c>
    </row>
    <row r="134" spans="1:15" hidden="1" x14ac:dyDescent="0.25">
      <c r="A134" t="s">
        <v>4815</v>
      </c>
      <c r="B134" t="s">
        <v>3542</v>
      </c>
      <c r="C134" t="s">
        <v>4816</v>
      </c>
      <c r="D134" t="s">
        <v>4817</v>
      </c>
      <c r="E134" t="s">
        <v>4252</v>
      </c>
      <c r="F134" t="s">
        <v>4126</v>
      </c>
      <c r="G134" t="s">
        <v>4304</v>
      </c>
      <c r="H134" t="s">
        <v>4128</v>
      </c>
      <c r="I134" t="s">
        <v>3542</v>
      </c>
      <c r="J134" t="s">
        <v>4146</v>
      </c>
      <c r="K134" t="s">
        <v>4166</v>
      </c>
      <c r="L134" t="s">
        <v>4818</v>
      </c>
      <c r="M134" t="s">
        <v>4819</v>
      </c>
      <c r="N134" s="51" t="s">
        <v>3542</v>
      </c>
      <c r="O134" s="49" t="s">
        <v>3542</v>
      </c>
    </row>
    <row r="135" spans="1:15" ht="120" hidden="1" x14ac:dyDescent="0.25">
      <c r="A135" t="s">
        <v>4820</v>
      </c>
      <c r="B135" t="s">
        <v>3542</v>
      </c>
      <c r="C135" t="s">
        <v>4821</v>
      </c>
      <c r="D135" t="s">
        <v>4822</v>
      </c>
      <c r="E135" t="s">
        <v>4252</v>
      </c>
      <c r="F135" t="s">
        <v>4172</v>
      </c>
      <c r="G135" t="s">
        <v>4162</v>
      </c>
      <c r="H135" t="s">
        <v>4173</v>
      </c>
      <c r="I135" t="s">
        <v>3542</v>
      </c>
      <c r="J135" t="s">
        <v>4823</v>
      </c>
      <c r="K135" t="s">
        <v>4151</v>
      </c>
      <c r="L135" t="s">
        <v>4824</v>
      </c>
      <c r="M135" t="s">
        <v>3542</v>
      </c>
      <c r="N135" s="51" t="s">
        <v>4825</v>
      </c>
      <c r="O135" s="53" t="s">
        <v>10572</v>
      </c>
    </row>
    <row r="136" spans="1:15" ht="120" hidden="1" x14ac:dyDescent="0.25">
      <c r="A136" t="s">
        <v>793</v>
      </c>
      <c r="B136" t="s">
        <v>3542</v>
      </c>
      <c r="C136" t="s">
        <v>792</v>
      </c>
      <c r="D136" t="s">
        <v>4826</v>
      </c>
      <c r="E136" t="s">
        <v>4179</v>
      </c>
      <c r="F136" t="s">
        <v>4287</v>
      </c>
      <c r="G136" t="s">
        <v>4162</v>
      </c>
      <c r="H136" t="s">
        <v>4288</v>
      </c>
      <c r="I136" t="s">
        <v>3542</v>
      </c>
      <c r="J136" t="s">
        <v>4827</v>
      </c>
      <c r="K136" t="s">
        <v>4181</v>
      </c>
      <c r="L136" t="s">
        <v>3542</v>
      </c>
      <c r="M136" t="s">
        <v>4828</v>
      </c>
      <c r="N136" s="51" t="s">
        <v>3542</v>
      </c>
      <c r="O136" s="1" t="s">
        <v>10573</v>
      </c>
    </row>
    <row r="137" spans="1:15" ht="75" hidden="1" x14ac:dyDescent="0.25">
      <c r="A137" t="s">
        <v>4829</v>
      </c>
      <c r="B137" t="s">
        <v>3542</v>
      </c>
      <c r="C137" t="s">
        <v>4830</v>
      </c>
      <c r="D137" t="s">
        <v>4831</v>
      </c>
      <c r="E137" t="s">
        <v>4160</v>
      </c>
      <c r="F137" t="s">
        <v>4172</v>
      </c>
      <c r="G137" t="s">
        <v>4244</v>
      </c>
      <c r="H137" t="s">
        <v>4173</v>
      </c>
      <c r="I137" t="s">
        <v>3542</v>
      </c>
      <c r="J137" t="s">
        <v>4832</v>
      </c>
      <c r="K137" t="s">
        <v>4166</v>
      </c>
      <c r="L137" t="s">
        <v>4833</v>
      </c>
      <c r="M137" t="s">
        <v>4834</v>
      </c>
      <c r="N137" s="51" t="s">
        <v>3542</v>
      </c>
      <c r="O137" s="53" t="s">
        <v>10574</v>
      </c>
    </row>
    <row r="138" spans="1:15" ht="60" hidden="1" x14ac:dyDescent="0.25">
      <c r="A138" t="s">
        <v>4835</v>
      </c>
      <c r="B138" t="s">
        <v>3542</v>
      </c>
      <c r="C138" t="s">
        <v>4836</v>
      </c>
      <c r="D138" t="s">
        <v>4837</v>
      </c>
      <c r="E138" t="s">
        <v>4252</v>
      </c>
      <c r="F138" t="s">
        <v>4243</v>
      </c>
      <c r="G138" t="s">
        <v>4162</v>
      </c>
      <c r="H138" t="s">
        <v>4245</v>
      </c>
      <c r="I138" t="s">
        <v>3542</v>
      </c>
      <c r="J138" t="s">
        <v>4838</v>
      </c>
      <c r="K138" t="s">
        <v>4151</v>
      </c>
      <c r="L138" t="s">
        <v>4839</v>
      </c>
      <c r="M138" t="s">
        <v>3542</v>
      </c>
      <c r="N138" s="51" t="s">
        <v>4840</v>
      </c>
      <c r="O138" s="53" t="s">
        <v>10575</v>
      </c>
    </row>
    <row r="139" spans="1:15" hidden="1" x14ac:dyDescent="0.25">
      <c r="A139" t="s">
        <v>4841</v>
      </c>
      <c r="B139" t="s">
        <v>3542</v>
      </c>
      <c r="C139" t="s">
        <v>4842</v>
      </c>
      <c r="D139" t="s">
        <v>4843</v>
      </c>
      <c r="E139" t="s">
        <v>4286</v>
      </c>
      <c r="F139" t="s">
        <v>4243</v>
      </c>
      <c r="G139" t="s">
        <v>4134</v>
      </c>
      <c r="H139" t="s">
        <v>4245</v>
      </c>
      <c r="I139" t="s">
        <v>3542</v>
      </c>
      <c r="J139" t="s">
        <v>4129</v>
      </c>
      <c r="K139" t="s">
        <v>4181</v>
      </c>
      <c r="L139" t="s">
        <v>4844</v>
      </c>
      <c r="M139" t="s">
        <v>4845</v>
      </c>
      <c r="N139" s="51" t="s">
        <v>3542</v>
      </c>
      <c r="O139" s="49" t="s">
        <v>3542</v>
      </c>
    </row>
    <row r="140" spans="1:15" hidden="1" x14ac:dyDescent="0.25">
      <c r="A140" t="s">
        <v>4846</v>
      </c>
      <c r="B140" t="s">
        <v>3542</v>
      </c>
      <c r="C140" t="s">
        <v>4847</v>
      </c>
      <c r="D140" t="s">
        <v>4848</v>
      </c>
      <c r="E140" t="s">
        <v>4286</v>
      </c>
      <c r="F140" t="s">
        <v>4243</v>
      </c>
      <c r="G140" t="s">
        <v>4134</v>
      </c>
      <c r="H140" t="s">
        <v>4245</v>
      </c>
      <c r="I140" t="s">
        <v>3542</v>
      </c>
      <c r="J140" t="s">
        <v>4129</v>
      </c>
      <c r="K140" t="s">
        <v>4181</v>
      </c>
      <c r="L140" t="s">
        <v>4849</v>
      </c>
      <c r="M140" t="s">
        <v>4850</v>
      </c>
      <c r="N140" s="51" t="s">
        <v>3542</v>
      </c>
      <c r="O140" s="49" t="s">
        <v>3542</v>
      </c>
    </row>
    <row r="141" spans="1:15" ht="45" hidden="1" x14ac:dyDescent="0.25">
      <c r="A141" t="s">
        <v>4851</v>
      </c>
      <c r="B141" t="s">
        <v>3542</v>
      </c>
      <c r="C141" t="s">
        <v>4852</v>
      </c>
      <c r="D141" t="s">
        <v>4853</v>
      </c>
      <c r="E141" t="s">
        <v>4160</v>
      </c>
      <c r="F141" t="s">
        <v>4114</v>
      </c>
      <c r="G141" t="s">
        <v>4244</v>
      </c>
      <c r="H141" t="s">
        <v>4145</v>
      </c>
      <c r="I141" t="s">
        <v>3542</v>
      </c>
      <c r="J141" t="s">
        <v>4854</v>
      </c>
      <c r="K141" t="s">
        <v>4151</v>
      </c>
      <c r="L141" t="s">
        <v>4855</v>
      </c>
      <c r="M141" t="s">
        <v>3542</v>
      </c>
      <c r="N141" s="51" t="s">
        <v>4856</v>
      </c>
      <c r="O141" s="53" t="s">
        <v>10576</v>
      </c>
    </row>
    <row r="142" spans="1:15" hidden="1" x14ac:dyDescent="0.25">
      <c r="A142" t="s">
        <v>4857</v>
      </c>
      <c r="B142" t="s">
        <v>3542</v>
      </c>
      <c r="C142" t="s">
        <v>4858</v>
      </c>
      <c r="D142" t="s">
        <v>4859</v>
      </c>
      <c r="E142" t="s">
        <v>4133</v>
      </c>
      <c r="F142" t="s">
        <v>4164</v>
      </c>
      <c r="G142" t="s">
        <v>4115</v>
      </c>
      <c r="H142" t="s">
        <v>4665</v>
      </c>
      <c r="I142" t="s">
        <v>3542</v>
      </c>
      <c r="J142" t="s">
        <v>4637</v>
      </c>
      <c r="K142" t="s">
        <v>4118</v>
      </c>
      <c r="L142" t="s">
        <v>4860</v>
      </c>
      <c r="M142" t="s">
        <v>3542</v>
      </c>
      <c r="N142" s="51" t="s">
        <v>3542</v>
      </c>
      <c r="O142" s="49" t="s">
        <v>3542</v>
      </c>
    </row>
    <row r="143" spans="1:15" hidden="1" x14ac:dyDescent="0.25">
      <c r="A143" t="s">
        <v>4861</v>
      </c>
      <c r="B143" t="s">
        <v>3542</v>
      </c>
      <c r="C143" t="s">
        <v>4862</v>
      </c>
      <c r="D143" t="s">
        <v>4863</v>
      </c>
      <c r="E143" t="s">
        <v>4179</v>
      </c>
      <c r="F143" t="s">
        <v>4194</v>
      </c>
      <c r="G143" t="s">
        <v>4162</v>
      </c>
      <c r="H143" t="s">
        <v>4195</v>
      </c>
      <c r="I143" t="s">
        <v>3542</v>
      </c>
      <c r="J143" t="s">
        <v>4768</v>
      </c>
      <c r="K143" t="s">
        <v>4151</v>
      </c>
      <c r="L143" t="s">
        <v>3542</v>
      </c>
      <c r="M143" t="s">
        <v>4864</v>
      </c>
      <c r="N143" s="51" t="s">
        <v>4865</v>
      </c>
      <c r="O143" s="49" t="s">
        <v>10577</v>
      </c>
    </row>
    <row r="144" spans="1:15" ht="45" hidden="1" x14ac:dyDescent="0.25">
      <c r="A144" t="s">
        <v>1117</v>
      </c>
      <c r="B144" t="s">
        <v>3542</v>
      </c>
      <c r="C144" t="s">
        <v>1116</v>
      </c>
      <c r="D144" t="s">
        <v>4866</v>
      </c>
      <c r="E144" t="s">
        <v>4179</v>
      </c>
      <c r="F144" t="s">
        <v>4243</v>
      </c>
      <c r="G144" t="s">
        <v>4162</v>
      </c>
      <c r="H144" t="s">
        <v>4245</v>
      </c>
      <c r="I144" t="s">
        <v>3542</v>
      </c>
      <c r="J144" t="s">
        <v>4867</v>
      </c>
      <c r="K144" t="s">
        <v>4166</v>
      </c>
      <c r="L144" t="s">
        <v>3542</v>
      </c>
      <c r="M144" t="s">
        <v>4868</v>
      </c>
      <c r="N144" s="51" t="s">
        <v>3542</v>
      </c>
      <c r="O144" s="53" t="s">
        <v>10578</v>
      </c>
    </row>
    <row r="145" spans="1:16" ht="45" hidden="1" x14ac:dyDescent="0.25">
      <c r="A145" t="s">
        <v>4869</v>
      </c>
      <c r="B145" t="s">
        <v>3542</v>
      </c>
      <c r="C145" t="s">
        <v>4870</v>
      </c>
      <c r="D145" t="s">
        <v>4871</v>
      </c>
      <c r="E145" t="s">
        <v>4286</v>
      </c>
      <c r="F145" t="s">
        <v>4126</v>
      </c>
      <c r="G145" t="s">
        <v>4134</v>
      </c>
      <c r="H145" t="s">
        <v>4128</v>
      </c>
      <c r="I145" t="s">
        <v>3542</v>
      </c>
      <c r="J145" t="s">
        <v>4872</v>
      </c>
      <c r="K145" t="s">
        <v>4166</v>
      </c>
      <c r="L145" t="s">
        <v>4873</v>
      </c>
      <c r="M145" t="s">
        <v>4874</v>
      </c>
      <c r="N145" s="51" t="s">
        <v>3542</v>
      </c>
      <c r="O145" s="53" t="s">
        <v>10579</v>
      </c>
    </row>
    <row r="146" spans="1:16" ht="75" hidden="1" x14ac:dyDescent="0.25">
      <c r="A146" t="s">
        <v>4875</v>
      </c>
      <c r="B146" t="s">
        <v>3542</v>
      </c>
      <c r="C146" t="s">
        <v>4876</v>
      </c>
      <c r="D146" t="s">
        <v>4877</v>
      </c>
      <c r="E146" t="s">
        <v>4252</v>
      </c>
      <c r="F146" t="s">
        <v>4358</v>
      </c>
      <c r="G146" t="s">
        <v>4162</v>
      </c>
      <c r="H146" t="s">
        <v>4359</v>
      </c>
      <c r="I146" t="s">
        <v>3542</v>
      </c>
      <c r="J146" t="s">
        <v>4878</v>
      </c>
      <c r="K146" t="s">
        <v>4181</v>
      </c>
      <c r="L146" t="s">
        <v>4879</v>
      </c>
      <c r="M146" t="s">
        <v>4880</v>
      </c>
      <c r="N146" s="51" t="s">
        <v>3542</v>
      </c>
      <c r="O146" s="53" t="s">
        <v>10580</v>
      </c>
    </row>
    <row r="147" spans="1:16" hidden="1" x14ac:dyDescent="0.25">
      <c r="A147" t="s">
        <v>4881</v>
      </c>
      <c r="B147" t="s">
        <v>3542</v>
      </c>
      <c r="C147" t="s">
        <v>4882</v>
      </c>
      <c r="D147" t="s">
        <v>4883</v>
      </c>
      <c r="E147" t="s">
        <v>4113</v>
      </c>
      <c r="F147" t="s">
        <v>4126</v>
      </c>
      <c r="G147" t="s">
        <v>4115</v>
      </c>
      <c r="H147" t="s">
        <v>4128</v>
      </c>
      <c r="I147" t="s">
        <v>3542</v>
      </c>
      <c r="J147" t="s">
        <v>4146</v>
      </c>
      <c r="K147" t="s">
        <v>4118</v>
      </c>
      <c r="L147" t="s">
        <v>4884</v>
      </c>
      <c r="M147" t="s">
        <v>3542</v>
      </c>
      <c r="N147" s="51" t="s">
        <v>3542</v>
      </c>
      <c r="O147" s="49" t="s">
        <v>3542</v>
      </c>
    </row>
    <row r="148" spans="1:16" hidden="1" x14ac:dyDescent="0.25">
      <c r="A148" t="s">
        <v>4885</v>
      </c>
      <c r="B148" t="s">
        <v>3542</v>
      </c>
      <c r="C148" t="s">
        <v>4886</v>
      </c>
      <c r="D148" t="s">
        <v>4887</v>
      </c>
      <c r="E148" t="s">
        <v>4150</v>
      </c>
      <c r="F148" t="s">
        <v>4164</v>
      </c>
      <c r="G148" t="s">
        <v>4134</v>
      </c>
      <c r="H148" t="s">
        <v>4665</v>
      </c>
      <c r="I148" t="s">
        <v>3542</v>
      </c>
      <c r="J148" t="s">
        <v>4888</v>
      </c>
      <c r="K148" t="s">
        <v>4130</v>
      </c>
      <c r="L148" t="s">
        <v>4889</v>
      </c>
      <c r="M148" t="s">
        <v>3542</v>
      </c>
      <c r="N148" s="51" t="s">
        <v>3542</v>
      </c>
      <c r="O148" s="49" t="s">
        <v>3542</v>
      </c>
    </row>
    <row r="149" spans="1:16" hidden="1" x14ac:dyDescent="0.25">
      <c r="A149" t="s">
        <v>4890</v>
      </c>
      <c r="B149" t="s">
        <v>3542</v>
      </c>
      <c r="C149" t="s">
        <v>4891</v>
      </c>
      <c r="D149" t="s">
        <v>4892</v>
      </c>
      <c r="E149" t="s">
        <v>4160</v>
      </c>
      <c r="F149" t="s">
        <v>4224</v>
      </c>
      <c r="G149" t="s">
        <v>4244</v>
      </c>
      <c r="H149" t="s">
        <v>4225</v>
      </c>
      <c r="I149" t="s">
        <v>3542</v>
      </c>
      <c r="J149" t="s">
        <v>4893</v>
      </c>
      <c r="K149" t="s">
        <v>4181</v>
      </c>
      <c r="L149" t="s">
        <v>4894</v>
      </c>
      <c r="M149" t="s">
        <v>4895</v>
      </c>
      <c r="N149" s="51" t="s">
        <v>3542</v>
      </c>
      <c r="O149" s="49" t="s">
        <v>3542</v>
      </c>
    </row>
    <row r="150" spans="1:16" hidden="1" x14ac:dyDescent="0.25">
      <c r="A150" t="s">
        <v>4896</v>
      </c>
      <c r="B150" t="s">
        <v>3542</v>
      </c>
      <c r="C150" t="s">
        <v>4897</v>
      </c>
      <c r="D150" t="s">
        <v>4898</v>
      </c>
      <c r="E150" t="s">
        <v>4252</v>
      </c>
      <c r="F150" t="s">
        <v>4114</v>
      </c>
      <c r="G150" t="s">
        <v>4304</v>
      </c>
      <c r="H150" t="s">
        <v>4321</v>
      </c>
      <c r="I150" t="s">
        <v>3542</v>
      </c>
      <c r="J150" t="s">
        <v>4899</v>
      </c>
      <c r="K150" t="s">
        <v>4151</v>
      </c>
      <c r="L150" t="s">
        <v>4900</v>
      </c>
      <c r="M150" t="s">
        <v>4901</v>
      </c>
      <c r="N150" s="51" t="s">
        <v>4902</v>
      </c>
      <c r="O150" s="49" t="s">
        <v>3542</v>
      </c>
    </row>
    <row r="151" spans="1:16" ht="75" hidden="1" x14ac:dyDescent="0.25">
      <c r="A151" t="s">
        <v>4903</v>
      </c>
      <c r="B151" t="s">
        <v>3542</v>
      </c>
      <c r="C151" t="s">
        <v>4904</v>
      </c>
      <c r="D151" t="s">
        <v>4905</v>
      </c>
      <c r="E151" t="s">
        <v>4150</v>
      </c>
      <c r="F151" t="s">
        <v>4224</v>
      </c>
      <c r="G151" t="s">
        <v>4115</v>
      </c>
      <c r="H151" t="s">
        <v>4225</v>
      </c>
      <c r="I151" t="s">
        <v>3542</v>
      </c>
      <c r="J151" t="s">
        <v>4906</v>
      </c>
      <c r="K151" t="s">
        <v>4130</v>
      </c>
      <c r="L151" t="s">
        <v>4907</v>
      </c>
      <c r="M151" t="s">
        <v>3542</v>
      </c>
      <c r="N151" s="51" t="s">
        <v>3542</v>
      </c>
      <c r="O151" s="53" t="s">
        <v>10581</v>
      </c>
      <c r="P151" t="s">
        <v>4908</v>
      </c>
    </row>
    <row r="152" spans="1:16" hidden="1" x14ac:dyDescent="0.25">
      <c r="A152" t="s">
        <v>4909</v>
      </c>
      <c r="B152" t="s">
        <v>3542</v>
      </c>
      <c r="C152" t="s">
        <v>4910</v>
      </c>
      <c r="D152" t="s">
        <v>4911</v>
      </c>
      <c r="E152" t="s">
        <v>4150</v>
      </c>
      <c r="F152" t="s">
        <v>4114</v>
      </c>
      <c r="G152" t="s">
        <v>4115</v>
      </c>
      <c r="H152" t="s">
        <v>4116</v>
      </c>
      <c r="I152" t="s">
        <v>3542</v>
      </c>
      <c r="J152" t="s">
        <v>4912</v>
      </c>
      <c r="K152" t="s">
        <v>4130</v>
      </c>
      <c r="L152" t="s">
        <v>4913</v>
      </c>
      <c r="M152" t="s">
        <v>3542</v>
      </c>
      <c r="N152" s="51" t="s">
        <v>3542</v>
      </c>
      <c r="O152" s="49" t="s">
        <v>10529</v>
      </c>
    </row>
    <row r="153" spans="1:16" ht="90" hidden="1" x14ac:dyDescent="0.25">
      <c r="A153" t="s">
        <v>4914</v>
      </c>
      <c r="B153" t="s">
        <v>3542</v>
      </c>
      <c r="C153" t="s">
        <v>4915</v>
      </c>
      <c r="D153" t="s">
        <v>4916</v>
      </c>
      <c r="E153" t="s">
        <v>4150</v>
      </c>
      <c r="F153" t="s">
        <v>4224</v>
      </c>
      <c r="G153" t="s">
        <v>4115</v>
      </c>
      <c r="H153" t="s">
        <v>4225</v>
      </c>
      <c r="I153" t="s">
        <v>3542</v>
      </c>
      <c r="J153" t="s">
        <v>4917</v>
      </c>
      <c r="K153" t="s">
        <v>4130</v>
      </c>
      <c r="L153" t="s">
        <v>4918</v>
      </c>
      <c r="M153" t="s">
        <v>3542</v>
      </c>
      <c r="N153" s="51" t="s">
        <v>3542</v>
      </c>
      <c r="O153" s="53" t="s">
        <v>10582</v>
      </c>
      <c r="P153" t="s">
        <v>4908</v>
      </c>
    </row>
    <row r="154" spans="1:16" hidden="1" x14ac:dyDescent="0.25">
      <c r="A154" t="s">
        <v>4919</v>
      </c>
      <c r="B154" t="s">
        <v>3542</v>
      </c>
      <c r="C154" t="s">
        <v>2139</v>
      </c>
      <c r="D154" t="s">
        <v>4920</v>
      </c>
      <c r="E154" t="s">
        <v>4144</v>
      </c>
      <c r="F154" t="s">
        <v>4126</v>
      </c>
      <c r="G154" t="s">
        <v>4187</v>
      </c>
      <c r="H154" t="s">
        <v>4128</v>
      </c>
      <c r="I154" t="s">
        <v>3542</v>
      </c>
      <c r="J154" t="s">
        <v>4146</v>
      </c>
      <c r="K154" t="s">
        <v>4211</v>
      </c>
      <c r="L154" t="s">
        <v>4921</v>
      </c>
      <c r="M154" t="s">
        <v>3542</v>
      </c>
      <c r="N154" s="51" t="s">
        <v>3542</v>
      </c>
      <c r="O154" s="49" t="s">
        <v>3542</v>
      </c>
    </row>
    <row r="155" spans="1:16" ht="45" hidden="1" x14ac:dyDescent="0.25">
      <c r="A155" t="s">
        <v>4922</v>
      </c>
      <c r="B155" t="s">
        <v>3542</v>
      </c>
      <c r="C155" t="s">
        <v>4923</v>
      </c>
      <c r="D155" t="s">
        <v>4924</v>
      </c>
      <c r="E155" t="s">
        <v>4252</v>
      </c>
      <c r="F155" t="s">
        <v>4161</v>
      </c>
      <c r="G155" t="s">
        <v>4244</v>
      </c>
      <c r="H155" t="s">
        <v>4163</v>
      </c>
      <c r="I155" t="s">
        <v>3542</v>
      </c>
      <c r="J155" t="s">
        <v>4925</v>
      </c>
      <c r="K155" t="s">
        <v>4130</v>
      </c>
      <c r="L155" t="s">
        <v>4926</v>
      </c>
      <c r="M155" t="s">
        <v>3542</v>
      </c>
      <c r="N155" s="51" t="s">
        <v>3542</v>
      </c>
      <c r="O155" s="53" t="s">
        <v>10583</v>
      </c>
    </row>
    <row r="156" spans="1:16" hidden="1" x14ac:dyDescent="0.25">
      <c r="A156" t="s">
        <v>4927</v>
      </c>
      <c r="B156" t="s">
        <v>3542</v>
      </c>
      <c r="C156" t="s">
        <v>4928</v>
      </c>
      <c r="D156" t="s">
        <v>4929</v>
      </c>
      <c r="E156" t="s">
        <v>4179</v>
      </c>
      <c r="F156" t="s">
        <v>4164</v>
      </c>
      <c r="G156" t="s">
        <v>4162</v>
      </c>
      <c r="H156" t="s">
        <v>4665</v>
      </c>
      <c r="I156" t="s">
        <v>3542</v>
      </c>
      <c r="J156" t="s">
        <v>4768</v>
      </c>
      <c r="K156" t="s">
        <v>4151</v>
      </c>
      <c r="L156" t="s">
        <v>3542</v>
      </c>
      <c r="M156" t="s">
        <v>3542</v>
      </c>
      <c r="N156" s="51" t="s">
        <v>4930</v>
      </c>
      <c r="O156" s="49" t="s">
        <v>3542</v>
      </c>
    </row>
    <row r="157" spans="1:16" hidden="1" x14ac:dyDescent="0.25">
      <c r="A157" t="s">
        <v>4931</v>
      </c>
      <c r="B157" t="s">
        <v>3542</v>
      </c>
      <c r="C157" t="s">
        <v>4932</v>
      </c>
      <c r="D157" t="s">
        <v>4933</v>
      </c>
      <c r="E157" t="s">
        <v>4113</v>
      </c>
      <c r="F157" t="s">
        <v>4236</v>
      </c>
      <c r="G157" t="s">
        <v>4134</v>
      </c>
      <c r="H157" t="s">
        <v>4934</v>
      </c>
      <c r="I157" t="s">
        <v>3542</v>
      </c>
      <c r="J157" t="s">
        <v>4935</v>
      </c>
      <c r="K157" t="s">
        <v>4118</v>
      </c>
      <c r="L157" t="s">
        <v>4936</v>
      </c>
      <c r="M157" t="s">
        <v>3542</v>
      </c>
      <c r="N157" s="51" t="s">
        <v>3542</v>
      </c>
      <c r="O157" s="49" t="s">
        <v>3542</v>
      </c>
    </row>
    <row r="158" spans="1:16" hidden="1" x14ac:dyDescent="0.25">
      <c r="A158" t="s">
        <v>4937</v>
      </c>
      <c r="B158" t="s">
        <v>3542</v>
      </c>
      <c r="C158" t="s">
        <v>4938</v>
      </c>
      <c r="D158" t="s">
        <v>4939</v>
      </c>
      <c r="E158" t="s">
        <v>4252</v>
      </c>
      <c r="F158" t="s">
        <v>4194</v>
      </c>
      <c r="G158" t="s">
        <v>4304</v>
      </c>
      <c r="H158" t="s">
        <v>4940</v>
      </c>
      <c r="I158" t="s">
        <v>3542</v>
      </c>
      <c r="J158" t="s">
        <v>4941</v>
      </c>
      <c r="K158" t="s">
        <v>4151</v>
      </c>
      <c r="L158" t="s">
        <v>4942</v>
      </c>
      <c r="M158" t="s">
        <v>3542</v>
      </c>
      <c r="N158" s="51" t="s">
        <v>4943</v>
      </c>
      <c r="O158" s="49" t="s">
        <v>3542</v>
      </c>
    </row>
    <row r="159" spans="1:16" hidden="1" x14ac:dyDescent="0.25">
      <c r="A159" t="s">
        <v>4944</v>
      </c>
      <c r="B159" t="s">
        <v>3542</v>
      </c>
      <c r="C159" t="s">
        <v>4945</v>
      </c>
      <c r="D159" t="s">
        <v>4946</v>
      </c>
      <c r="E159" t="s">
        <v>4113</v>
      </c>
      <c r="F159" t="s">
        <v>4126</v>
      </c>
      <c r="G159" t="s">
        <v>4115</v>
      </c>
      <c r="H159" t="s">
        <v>4128</v>
      </c>
      <c r="I159" t="s">
        <v>3542</v>
      </c>
      <c r="J159" t="s">
        <v>4947</v>
      </c>
      <c r="K159" t="s">
        <v>4118</v>
      </c>
      <c r="L159" t="s">
        <v>4948</v>
      </c>
      <c r="M159" t="s">
        <v>3542</v>
      </c>
      <c r="N159" s="51" t="s">
        <v>3542</v>
      </c>
      <c r="O159" s="49" t="s">
        <v>3542</v>
      </c>
    </row>
    <row r="160" spans="1:16" hidden="1" x14ac:dyDescent="0.25">
      <c r="A160" t="s">
        <v>4949</v>
      </c>
      <c r="B160" t="s">
        <v>3542</v>
      </c>
      <c r="C160" t="s">
        <v>4950</v>
      </c>
      <c r="D160" t="s">
        <v>4951</v>
      </c>
      <c r="E160" t="s">
        <v>4125</v>
      </c>
      <c r="F160" t="s">
        <v>4161</v>
      </c>
      <c r="G160" t="s">
        <v>4134</v>
      </c>
      <c r="H160" t="s">
        <v>4188</v>
      </c>
      <c r="I160" t="s">
        <v>3542</v>
      </c>
      <c r="J160" t="s">
        <v>4952</v>
      </c>
      <c r="K160" t="s">
        <v>4130</v>
      </c>
      <c r="L160" t="s">
        <v>4953</v>
      </c>
      <c r="M160" t="s">
        <v>3542</v>
      </c>
      <c r="N160" s="51" t="s">
        <v>3542</v>
      </c>
      <c r="O160" s="49" t="s">
        <v>3542</v>
      </c>
    </row>
    <row r="161" spans="1:16" hidden="1" x14ac:dyDescent="0.25">
      <c r="A161" t="s">
        <v>4954</v>
      </c>
      <c r="B161" t="s">
        <v>3542</v>
      </c>
      <c r="C161" t="s">
        <v>4955</v>
      </c>
      <c r="D161" t="s">
        <v>4956</v>
      </c>
      <c r="E161" t="s">
        <v>4252</v>
      </c>
      <c r="F161" t="s">
        <v>4201</v>
      </c>
      <c r="G161" t="s">
        <v>4244</v>
      </c>
      <c r="H161" t="s">
        <v>4202</v>
      </c>
      <c r="I161" t="s">
        <v>3542</v>
      </c>
      <c r="J161" t="s">
        <v>4292</v>
      </c>
      <c r="K161" t="s">
        <v>4151</v>
      </c>
      <c r="L161" t="s">
        <v>4957</v>
      </c>
      <c r="M161" t="s">
        <v>3542</v>
      </c>
      <c r="N161" s="51" t="s">
        <v>4958</v>
      </c>
      <c r="O161" s="49" t="s">
        <v>3542</v>
      </c>
    </row>
    <row r="162" spans="1:16" hidden="1" x14ac:dyDescent="0.25">
      <c r="A162" t="s">
        <v>4959</v>
      </c>
      <c r="B162" t="s">
        <v>3542</v>
      </c>
      <c r="C162" t="s">
        <v>4960</v>
      </c>
      <c r="D162" t="s">
        <v>4961</v>
      </c>
      <c r="E162" t="s">
        <v>4160</v>
      </c>
      <c r="F162" t="s">
        <v>4172</v>
      </c>
      <c r="G162" t="s">
        <v>4244</v>
      </c>
      <c r="H162" t="s">
        <v>4173</v>
      </c>
      <c r="I162" t="s">
        <v>3542</v>
      </c>
      <c r="J162" t="s">
        <v>4962</v>
      </c>
      <c r="K162" t="s">
        <v>4166</v>
      </c>
      <c r="L162" t="s">
        <v>4963</v>
      </c>
      <c r="M162" t="s">
        <v>4964</v>
      </c>
      <c r="N162" s="51" t="s">
        <v>3542</v>
      </c>
      <c r="O162" s="49" t="s">
        <v>3542</v>
      </c>
    </row>
    <row r="163" spans="1:16" ht="60" hidden="1" x14ac:dyDescent="0.25">
      <c r="A163" t="s">
        <v>4971</v>
      </c>
      <c r="B163" t="s">
        <v>3542</v>
      </c>
      <c r="C163" t="s">
        <v>4972</v>
      </c>
      <c r="D163" t="s">
        <v>4973</v>
      </c>
      <c r="E163" t="s">
        <v>4133</v>
      </c>
      <c r="F163" t="s">
        <v>4114</v>
      </c>
      <c r="G163" t="s">
        <v>4244</v>
      </c>
      <c r="H163" t="s">
        <v>4974</v>
      </c>
      <c r="I163" t="s">
        <v>3542</v>
      </c>
      <c r="J163" t="s">
        <v>4391</v>
      </c>
      <c r="K163" t="s">
        <v>4118</v>
      </c>
      <c r="L163" t="s">
        <v>4975</v>
      </c>
      <c r="M163" t="s">
        <v>3542</v>
      </c>
      <c r="N163" s="51" t="s">
        <v>3542</v>
      </c>
      <c r="O163" s="53" t="s">
        <v>10537</v>
      </c>
      <c r="P163" t="s">
        <v>4976</v>
      </c>
    </row>
    <row r="164" spans="1:16" hidden="1" x14ac:dyDescent="0.25">
      <c r="A164" t="s">
        <v>4977</v>
      </c>
      <c r="B164" t="s">
        <v>3542</v>
      </c>
      <c r="C164" t="s">
        <v>4978</v>
      </c>
      <c r="D164" t="s">
        <v>4979</v>
      </c>
      <c r="E164" t="s">
        <v>4144</v>
      </c>
      <c r="F164" t="s">
        <v>4216</v>
      </c>
      <c r="G164" t="s">
        <v>4134</v>
      </c>
      <c r="H164" t="s">
        <v>4217</v>
      </c>
      <c r="I164" t="s">
        <v>3542</v>
      </c>
      <c r="J164" t="s">
        <v>4980</v>
      </c>
      <c r="K164" t="s">
        <v>4211</v>
      </c>
      <c r="L164" t="s">
        <v>4981</v>
      </c>
      <c r="M164" t="s">
        <v>3542</v>
      </c>
      <c r="N164" s="51" t="s">
        <v>3542</v>
      </c>
      <c r="O164" s="49" t="s">
        <v>3542</v>
      </c>
    </row>
    <row r="165" spans="1:16" hidden="1" x14ac:dyDescent="0.25">
      <c r="A165" t="s">
        <v>4982</v>
      </c>
      <c r="B165" t="s">
        <v>3542</v>
      </c>
      <c r="C165" t="s">
        <v>4983</v>
      </c>
      <c r="D165" t="s">
        <v>4984</v>
      </c>
      <c r="E165" t="s">
        <v>4133</v>
      </c>
      <c r="F165" t="s">
        <v>4161</v>
      </c>
      <c r="G165" t="s">
        <v>4115</v>
      </c>
      <c r="H165" t="s">
        <v>4188</v>
      </c>
      <c r="I165" t="s">
        <v>3542</v>
      </c>
      <c r="J165" t="s">
        <v>4985</v>
      </c>
      <c r="K165" t="s">
        <v>4118</v>
      </c>
      <c r="L165" t="s">
        <v>4986</v>
      </c>
      <c r="M165" t="s">
        <v>3542</v>
      </c>
      <c r="N165" s="51" t="s">
        <v>3542</v>
      </c>
      <c r="O165" s="49" t="s">
        <v>3542</v>
      </c>
    </row>
    <row r="166" spans="1:16" hidden="1" x14ac:dyDescent="0.25">
      <c r="A166" t="s">
        <v>4989</v>
      </c>
      <c r="B166" t="s">
        <v>3542</v>
      </c>
      <c r="C166" t="s">
        <v>4990</v>
      </c>
      <c r="D166" t="s">
        <v>4991</v>
      </c>
      <c r="E166" t="s">
        <v>4125</v>
      </c>
      <c r="F166" t="s">
        <v>4126</v>
      </c>
      <c r="G166" t="s">
        <v>4134</v>
      </c>
      <c r="H166" t="s">
        <v>4128</v>
      </c>
      <c r="I166" t="s">
        <v>3542</v>
      </c>
      <c r="J166" t="s">
        <v>4992</v>
      </c>
      <c r="K166" t="s">
        <v>4130</v>
      </c>
      <c r="L166" t="s">
        <v>4993</v>
      </c>
      <c r="M166" t="s">
        <v>3542</v>
      </c>
      <c r="N166" s="51" t="s">
        <v>3542</v>
      </c>
      <c r="O166" s="49" t="s">
        <v>3542</v>
      </c>
    </row>
    <row r="167" spans="1:16" ht="30" hidden="1" x14ac:dyDescent="0.25">
      <c r="A167" t="s">
        <v>4994</v>
      </c>
      <c r="B167" t="s">
        <v>3542</v>
      </c>
      <c r="C167" t="s">
        <v>889</v>
      </c>
      <c r="D167" t="s">
        <v>4995</v>
      </c>
      <c r="E167" t="s">
        <v>4252</v>
      </c>
      <c r="F167" t="s">
        <v>4161</v>
      </c>
      <c r="G167" t="s">
        <v>4162</v>
      </c>
      <c r="H167" t="s">
        <v>4163</v>
      </c>
      <c r="I167" t="s">
        <v>3542</v>
      </c>
      <c r="J167" t="s">
        <v>4823</v>
      </c>
      <c r="K167" t="s">
        <v>4181</v>
      </c>
      <c r="L167" t="s">
        <v>4996</v>
      </c>
      <c r="M167" t="s">
        <v>4997</v>
      </c>
      <c r="N167" s="51" t="s">
        <v>3542</v>
      </c>
      <c r="O167" s="53" t="s">
        <v>894</v>
      </c>
    </row>
    <row r="168" spans="1:16" hidden="1" x14ac:dyDescent="0.25">
      <c r="A168" t="s">
        <v>4998</v>
      </c>
      <c r="B168" t="s">
        <v>3542</v>
      </c>
      <c r="C168" t="s">
        <v>4999</v>
      </c>
      <c r="D168" t="s">
        <v>5000</v>
      </c>
      <c r="E168" t="s">
        <v>4286</v>
      </c>
      <c r="F168" t="s">
        <v>4253</v>
      </c>
      <c r="G168" t="s">
        <v>4244</v>
      </c>
      <c r="H168" t="s">
        <v>4254</v>
      </c>
      <c r="I168" t="s">
        <v>3542</v>
      </c>
      <c r="J168" t="s">
        <v>5001</v>
      </c>
      <c r="K168" t="s">
        <v>4151</v>
      </c>
      <c r="L168" t="s">
        <v>5002</v>
      </c>
      <c r="M168" t="s">
        <v>3542</v>
      </c>
      <c r="N168" s="51" t="s">
        <v>5003</v>
      </c>
      <c r="O168" s="49" t="s">
        <v>3542</v>
      </c>
    </row>
    <row r="169" spans="1:16" hidden="1" x14ac:dyDescent="0.25">
      <c r="A169" t="s">
        <v>5004</v>
      </c>
      <c r="B169" t="s">
        <v>3542</v>
      </c>
      <c r="C169" t="s">
        <v>5005</v>
      </c>
      <c r="D169" t="s">
        <v>5006</v>
      </c>
      <c r="E169" t="s">
        <v>4160</v>
      </c>
      <c r="F169" t="s">
        <v>4224</v>
      </c>
      <c r="G169" t="s">
        <v>4244</v>
      </c>
      <c r="H169" t="s">
        <v>4225</v>
      </c>
      <c r="I169" t="s">
        <v>3542</v>
      </c>
      <c r="J169" t="s">
        <v>5007</v>
      </c>
      <c r="K169" t="s">
        <v>4166</v>
      </c>
      <c r="L169" t="s">
        <v>5008</v>
      </c>
      <c r="M169" t="s">
        <v>5009</v>
      </c>
      <c r="N169" s="51" t="s">
        <v>3542</v>
      </c>
      <c r="O169" s="49" t="s">
        <v>3542</v>
      </c>
    </row>
    <row r="170" spans="1:16" hidden="1" x14ac:dyDescent="0.25">
      <c r="A170" t="s">
        <v>5010</v>
      </c>
      <c r="B170" t="s">
        <v>3542</v>
      </c>
      <c r="C170" t="s">
        <v>5011</v>
      </c>
      <c r="D170" t="s">
        <v>5012</v>
      </c>
      <c r="E170" t="s">
        <v>4113</v>
      </c>
      <c r="F170" t="s">
        <v>4316</v>
      </c>
      <c r="G170" t="s">
        <v>4115</v>
      </c>
      <c r="H170" t="s">
        <v>5013</v>
      </c>
      <c r="I170" t="s">
        <v>4201</v>
      </c>
      <c r="J170" t="s">
        <v>4888</v>
      </c>
      <c r="K170" t="s">
        <v>4118</v>
      </c>
      <c r="L170" t="s">
        <v>5014</v>
      </c>
      <c r="M170" t="s">
        <v>3542</v>
      </c>
      <c r="N170" s="51" t="s">
        <v>3542</v>
      </c>
      <c r="P170" t="s">
        <v>5015</v>
      </c>
    </row>
    <row r="171" spans="1:16" hidden="1" x14ac:dyDescent="0.25">
      <c r="A171" t="s">
        <v>5016</v>
      </c>
      <c r="B171" t="s">
        <v>3542</v>
      </c>
      <c r="C171" t="s">
        <v>5017</v>
      </c>
      <c r="D171" t="s">
        <v>5018</v>
      </c>
      <c r="E171" t="s">
        <v>4150</v>
      </c>
      <c r="F171" t="s">
        <v>4114</v>
      </c>
      <c r="G171" t="s">
        <v>4134</v>
      </c>
      <c r="H171" t="s">
        <v>4145</v>
      </c>
      <c r="I171" t="s">
        <v>3542</v>
      </c>
      <c r="J171" t="s">
        <v>5019</v>
      </c>
      <c r="K171" t="s">
        <v>4130</v>
      </c>
      <c r="L171" t="s">
        <v>5020</v>
      </c>
      <c r="M171" t="s">
        <v>3542</v>
      </c>
      <c r="N171" s="51" t="s">
        <v>3542</v>
      </c>
      <c r="P171" t="s">
        <v>5021</v>
      </c>
    </row>
    <row r="172" spans="1:16" hidden="1" x14ac:dyDescent="0.25">
      <c r="A172" t="s">
        <v>5022</v>
      </c>
      <c r="B172" t="s">
        <v>3542</v>
      </c>
      <c r="C172" t="s">
        <v>5023</v>
      </c>
      <c r="D172" t="s">
        <v>5024</v>
      </c>
      <c r="E172" t="s">
        <v>4113</v>
      </c>
      <c r="F172" t="s">
        <v>4224</v>
      </c>
      <c r="G172" t="s">
        <v>4187</v>
      </c>
      <c r="H172" t="s">
        <v>4225</v>
      </c>
      <c r="I172" t="s">
        <v>3542</v>
      </c>
      <c r="J172" t="s">
        <v>4129</v>
      </c>
      <c r="K172" t="s">
        <v>4118</v>
      </c>
      <c r="L172" t="s">
        <v>5025</v>
      </c>
      <c r="M172" t="s">
        <v>3542</v>
      </c>
      <c r="N172" s="51" t="s">
        <v>3542</v>
      </c>
      <c r="O172" s="49" t="s">
        <v>3542</v>
      </c>
    </row>
    <row r="173" spans="1:16" ht="60" hidden="1" x14ac:dyDescent="0.25">
      <c r="A173" t="s">
        <v>5026</v>
      </c>
      <c r="B173" t="s">
        <v>3542</v>
      </c>
      <c r="C173" t="s">
        <v>5027</v>
      </c>
      <c r="D173" t="s">
        <v>5028</v>
      </c>
      <c r="E173" t="s">
        <v>4150</v>
      </c>
      <c r="F173" t="s">
        <v>4287</v>
      </c>
      <c r="G173" t="s">
        <v>4115</v>
      </c>
      <c r="H173" t="s">
        <v>4288</v>
      </c>
      <c r="I173" t="s">
        <v>3542</v>
      </c>
      <c r="J173" t="s">
        <v>2903</v>
      </c>
      <c r="K173" t="s">
        <v>4181</v>
      </c>
      <c r="L173" t="s">
        <v>5029</v>
      </c>
      <c r="M173" t="s">
        <v>5030</v>
      </c>
      <c r="N173" s="51" t="s">
        <v>3542</v>
      </c>
      <c r="O173" s="53" t="s">
        <v>10584</v>
      </c>
    </row>
    <row r="174" spans="1:16" hidden="1" x14ac:dyDescent="0.25">
      <c r="A174" t="s">
        <v>5031</v>
      </c>
      <c r="B174" t="s">
        <v>3542</v>
      </c>
      <c r="C174" t="s">
        <v>5032</v>
      </c>
      <c r="D174" t="s">
        <v>5033</v>
      </c>
      <c r="E174" t="s">
        <v>4113</v>
      </c>
      <c r="F174" t="s">
        <v>4224</v>
      </c>
      <c r="G174" t="s">
        <v>4127</v>
      </c>
      <c r="H174" t="s">
        <v>4225</v>
      </c>
      <c r="I174" t="s">
        <v>3542</v>
      </c>
      <c r="J174" t="s">
        <v>4129</v>
      </c>
      <c r="K174" t="s">
        <v>4118</v>
      </c>
      <c r="L174" t="s">
        <v>5034</v>
      </c>
      <c r="M174" t="s">
        <v>3542</v>
      </c>
      <c r="N174" s="51" t="s">
        <v>3542</v>
      </c>
      <c r="P174" t="s">
        <v>5035</v>
      </c>
    </row>
    <row r="175" spans="1:16" ht="90" hidden="1" x14ac:dyDescent="0.25">
      <c r="A175" t="s">
        <v>5036</v>
      </c>
      <c r="B175" t="s">
        <v>3542</v>
      </c>
      <c r="C175" t="s">
        <v>5037</v>
      </c>
      <c r="D175" t="s">
        <v>5038</v>
      </c>
      <c r="E175" t="s">
        <v>4133</v>
      </c>
      <c r="F175" t="s">
        <v>4164</v>
      </c>
      <c r="G175" t="s">
        <v>4134</v>
      </c>
      <c r="H175" t="s">
        <v>4665</v>
      </c>
      <c r="I175" t="s">
        <v>3542</v>
      </c>
      <c r="J175" t="s">
        <v>5039</v>
      </c>
      <c r="K175" t="s">
        <v>4118</v>
      </c>
      <c r="L175" t="s">
        <v>5040</v>
      </c>
      <c r="M175" t="s">
        <v>3542</v>
      </c>
      <c r="N175" s="51" t="s">
        <v>3542</v>
      </c>
      <c r="O175" s="53" t="s">
        <v>10585</v>
      </c>
    </row>
    <row r="176" spans="1:16" hidden="1" x14ac:dyDescent="0.25">
      <c r="A176" t="s">
        <v>5041</v>
      </c>
      <c r="B176" t="s">
        <v>3542</v>
      </c>
      <c r="C176" t="s">
        <v>5042</v>
      </c>
      <c r="D176" t="s">
        <v>5043</v>
      </c>
      <c r="E176" t="s">
        <v>4160</v>
      </c>
      <c r="F176" t="s">
        <v>4535</v>
      </c>
      <c r="G176" t="s">
        <v>4244</v>
      </c>
      <c r="H176" t="s">
        <v>4536</v>
      </c>
      <c r="I176" t="s">
        <v>3542</v>
      </c>
      <c r="J176" t="s">
        <v>5044</v>
      </c>
      <c r="K176" t="s">
        <v>4151</v>
      </c>
      <c r="L176" t="s">
        <v>5045</v>
      </c>
      <c r="M176" t="s">
        <v>5046</v>
      </c>
      <c r="N176" s="51" t="s">
        <v>5047</v>
      </c>
      <c r="O176" s="49" t="s">
        <v>3542</v>
      </c>
    </row>
    <row r="177" spans="1:16" hidden="1" x14ac:dyDescent="0.25">
      <c r="A177" t="s">
        <v>5048</v>
      </c>
      <c r="B177" t="s">
        <v>3542</v>
      </c>
      <c r="C177" t="s">
        <v>5049</v>
      </c>
      <c r="D177" t="s">
        <v>5050</v>
      </c>
      <c r="E177" t="s">
        <v>4150</v>
      </c>
      <c r="F177" t="s">
        <v>4253</v>
      </c>
      <c r="G177" t="s">
        <v>4304</v>
      </c>
      <c r="H177" t="s">
        <v>4254</v>
      </c>
      <c r="I177" t="s">
        <v>3542</v>
      </c>
      <c r="J177" t="s">
        <v>5051</v>
      </c>
      <c r="K177" t="s">
        <v>4151</v>
      </c>
      <c r="L177" t="s">
        <v>5052</v>
      </c>
      <c r="M177" t="s">
        <v>3542</v>
      </c>
      <c r="N177" s="51" t="s">
        <v>5053</v>
      </c>
      <c r="O177" s="49" t="s">
        <v>3542</v>
      </c>
    </row>
    <row r="178" spans="1:16" ht="105" hidden="1" x14ac:dyDescent="0.25">
      <c r="A178" t="s">
        <v>2976</v>
      </c>
      <c r="B178" t="s">
        <v>3542</v>
      </c>
      <c r="C178" t="s">
        <v>996</v>
      </c>
      <c r="D178" t="s">
        <v>3091</v>
      </c>
      <c r="E178" t="s">
        <v>4286</v>
      </c>
      <c r="F178" t="s">
        <v>4201</v>
      </c>
      <c r="G178" t="s">
        <v>4162</v>
      </c>
      <c r="H178" t="s">
        <v>4202</v>
      </c>
      <c r="I178" t="s">
        <v>3542</v>
      </c>
      <c r="J178" t="s">
        <v>5054</v>
      </c>
      <c r="K178" t="s">
        <v>4151</v>
      </c>
      <c r="L178" t="s">
        <v>5055</v>
      </c>
      <c r="M178" t="s">
        <v>3542</v>
      </c>
      <c r="N178" s="51" t="s">
        <v>5056</v>
      </c>
      <c r="O178" s="53" t="s">
        <v>1001</v>
      </c>
    </row>
    <row r="179" spans="1:16" hidden="1" x14ac:dyDescent="0.25">
      <c r="A179" t="s">
        <v>5057</v>
      </c>
      <c r="B179" t="s">
        <v>3542</v>
      </c>
      <c r="C179" t="s">
        <v>5058</v>
      </c>
      <c r="D179" t="s">
        <v>5059</v>
      </c>
      <c r="E179" t="s">
        <v>4286</v>
      </c>
      <c r="F179" t="s">
        <v>4535</v>
      </c>
      <c r="G179" t="s">
        <v>4134</v>
      </c>
      <c r="H179" t="s">
        <v>4536</v>
      </c>
      <c r="I179" t="s">
        <v>3542</v>
      </c>
      <c r="J179" t="s">
        <v>5060</v>
      </c>
      <c r="K179" t="s">
        <v>4181</v>
      </c>
      <c r="L179" t="s">
        <v>5061</v>
      </c>
      <c r="M179" t="s">
        <v>5062</v>
      </c>
      <c r="N179" s="51" t="s">
        <v>3542</v>
      </c>
      <c r="O179" s="49" t="s">
        <v>3542</v>
      </c>
    </row>
    <row r="180" spans="1:16" hidden="1" x14ac:dyDescent="0.25">
      <c r="A180" t="s">
        <v>5063</v>
      </c>
      <c r="B180" t="s">
        <v>3542</v>
      </c>
      <c r="C180" t="s">
        <v>5064</v>
      </c>
      <c r="D180" t="s">
        <v>5065</v>
      </c>
      <c r="E180" t="s">
        <v>4160</v>
      </c>
      <c r="F180" t="s">
        <v>4172</v>
      </c>
      <c r="G180" t="s">
        <v>4244</v>
      </c>
      <c r="H180" t="s">
        <v>4173</v>
      </c>
      <c r="I180" t="s">
        <v>3542</v>
      </c>
      <c r="J180" t="s">
        <v>5066</v>
      </c>
      <c r="K180" t="s">
        <v>4181</v>
      </c>
      <c r="L180" t="s">
        <v>5067</v>
      </c>
      <c r="M180" t="s">
        <v>5068</v>
      </c>
      <c r="N180" s="51" t="s">
        <v>3542</v>
      </c>
      <c r="O180" s="49" t="s">
        <v>3542</v>
      </c>
    </row>
    <row r="181" spans="1:16" hidden="1" x14ac:dyDescent="0.25">
      <c r="A181" t="s">
        <v>5069</v>
      </c>
      <c r="B181" t="s">
        <v>3542</v>
      </c>
      <c r="C181" t="s">
        <v>5070</v>
      </c>
      <c r="D181" t="s">
        <v>5071</v>
      </c>
      <c r="E181" t="s">
        <v>4179</v>
      </c>
      <c r="F181" t="s">
        <v>4236</v>
      </c>
      <c r="G181" t="s">
        <v>4162</v>
      </c>
      <c r="H181" t="s">
        <v>4237</v>
      </c>
      <c r="I181" t="s">
        <v>3542</v>
      </c>
      <c r="J181" t="s">
        <v>4353</v>
      </c>
      <c r="K181" t="s">
        <v>4166</v>
      </c>
      <c r="L181" t="s">
        <v>3542</v>
      </c>
      <c r="M181" t="s">
        <v>5072</v>
      </c>
      <c r="N181" s="51" t="s">
        <v>3542</v>
      </c>
      <c r="O181" s="49" t="s">
        <v>3542</v>
      </c>
    </row>
    <row r="182" spans="1:16" hidden="1" x14ac:dyDescent="0.25">
      <c r="A182" t="s">
        <v>5073</v>
      </c>
      <c r="B182" t="s">
        <v>3542</v>
      </c>
      <c r="C182" t="s">
        <v>5074</v>
      </c>
      <c r="D182" t="s">
        <v>5075</v>
      </c>
      <c r="E182" t="s">
        <v>4179</v>
      </c>
      <c r="F182" t="s">
        <v>4126</v>
      </c>
      <c r="G182" t="s">
        <v>4162</v>
      </c>
      <c r="H182" t="s">
        <v>4128</v>
      </c>
      <c r="I182" t="s">
        <v>3542</v>
      </c>
      <c r="J182" t="s">
        <v>4255</v>
      </c>
      <c r="K182" t="s">
        <v>4211</v>
      </c>
      <c r="L182" t="s">
        <v>3542</v>
      </c>
      <c r="M182" t="s">
        <v>5076</v>
      </c>
      <c r="N182" s="51" t="s">
        <v>3542</v>
      </c>
      <c r="O182" s="49" t="s">
        <v>3542</v>
      </c>
    </row>
    <row r="183" spans="1:16" hidden="1" x14ac:dyDescent="0.25">
      <c r="A183" t="s">
        <v>5077</v>
      </c>
      <c r="B183" t="s">
        <v>3542</v>
      </c>
      <c r="C183" t="s">
        <v>5078</v>
      </c>
      <c r="D183" t="s">
        <v>5079</v>
      </c>
      <c r="E183" t="s">
        <v>4113</v>
      </c>
      <c r="F183" t="s">
        <v>4194</v>
      </c>
      <c r="G183" t="s">
        <v>4115</v>
      </c>
      <c r="H183" t="s">
        <v>5080</v>
      </c>
      <c r="I183" t="s">
        <v>3542</v>
      </c>
      <c r="J183" t="s">
        <v>5081</v>
      </c>
      <c r="K183" t="s">
        <v>4118</v>
      </c>
      <c r="L183" t="s">
        <v>5082</v>
      </c>
      <c r="M183" t="s">
        <v>3542</v>
      </c>
      <c r="N183" s="51" t="s">
        <v>3542</v>
      </c>
      <c r="O183" s="49" t="s">
        <v>3542</v>
      </c>
    </row>
    <row r="184" spans="1:16" hidden="1" x14ac:dyDescent="0.25">
      <c r="A184" t="s">
        <v>5083</v>
      </c>
      <c r="B184" t="s">
        <v>3542</v>
      </c>
      <c r="C184" t="s">
        <v>5084</v>
      </c>
      <c r="D184" t="s">
        <v>5085</v>
      </c>
      <c r="E184" t="s">
        <v>4179</v>
      </c>
      <c r="F184" t="s">
        <v>4236</v>
      </c>
      <c r="G184" t="s">
        <v>4162</v>
      </c>
      <c r="H184" t="s">
        <v>4237</v>
      </c>
      <c r="I184" t="s">
        <v>3542</v>
      </c>
      <c r="J184" t="s">
        <v>4299</v>
      </c>
      <c r="K184" t="s">
        <v>4181</v>
      </c>
      <c r="L184" t="s">
        <v>3542</v>
      </c>
      <c r="M184" t="s">
        <v>5086</v>
      </c>
      <c r="N184" s="51" t="s">
        <v>3542</v>
      </c>
      <c r="O184" s="49" t="s">
        <v>3542</v>
      </c>
    </row>
    <row r="185" spans="1:16" ht="60" hidden="1" x14ac:dyDescent="0.25">
      <c r="A185" t="s">
        <v>1217</v>
      </c>
      <c r="B185" t="s">
        <v>3542</v>
      </c>
      <c r="C185" t="s">
        <v>1216</v>
      </c>
      <c r="D185" t="s">
        <v>5087</v>
      </c>
      <c r="E185" t="s">
        <v>4179</v>
      </c>
      <c r="F185" t="s">
        <v>4164</v>
      </c>
      <c r="G185" t="s">
        <v>4162</v>
      </c>
      <c r="H185" t="s">
        <v>4665</v>
      </c>
      <c r="I185" t="s">
        <v>4287</v>
      </c>
      <c r="J185" t="s">
        <v>5088</v>
      </c>
      <c r="K185" t="s">
        <v>4181</v>
      </c>
      <c r="L185" t="s">
        <v>3542</v>
      </c>
      <c r="M185" t="s">
        <v>5089</v>
      </c>
      <c r="N185" s="51" t="s">
        <v>3542</v>
      </c>
      <c r="O185" s="53" t="s">
        <v>10544</v>
      </c>
    </row>
    <row r="186" spans="1:16" hidden="1" x14ac:dyDescent="0.25">
      <c r="A186" t="s">
        <v>5090</v>
      </c>
      <c r="B186" t="s">
        <v>3542</v>
      </c>
      <c r="C186" t="s">
        <v>5091</v>
      </c>
      <c r="D186" t="s">
        <v>5092</v>
      </c>
      <c r="E186" t="s">
        <v>4133</v>
      </c>
      <c r="F186" t="s">
        <v>4114</v>
      </c>
      <c r="G186" t="s">
        <v>4115</v>
      </c>
      <c r="H186" t="s">
        <v>4116</v>
      </c>
      <c r="I186" t="s">
        <v>3542</v>
      </c>
      <c r="J186" t="s">
        <v>5093</v>
      </c>
      <c r="K186" t="s">
        <v>4118</v>
      </c>
      <c r="L186" t="s">
        <v>5094</v>
      </c>
      <c r="M186" t="s">
        <v>3542</v>
      </c>
      <c r="N186" s="51" t="s">
        <v>3542</v>
      </c>
      <c r="O186" s="49" t="s">
        <v>3542</v>
      </c>
    </row>
    <row r="187" spans="1:16" hidden="1" x14ac:dyDescent="0.25">
      <c r="A187" t="s">
        <v>5095</v>
      </c>
      <c r="B187" t="s">
        <v>3542</v>
      </c>
      <c r="C187" t="s">
        <v>5096</v>
      </c>
      <c r="D187" t="s">
        <v>5097</v>
      </c>
      <c r="E187" t="s">
        <v>4133</v>
      </c>
      <c r="F187" t="s">
        <v>4172</v>
      </c>
      <c r="G187" t="s">
        <v>4127</v>
      </c>
      <c r="H187" t="s">
        <v>4173</v>
      </c>
      <c r="I187" t="s">
        <v>3542</v>
      </c>
      <c r="J187" t="s">
        <v>5098</v>
      </c>
      <c r="K187" t="s">
        <v>4118</v>
      </c>
      <c r="L187" t="s">
        <v>5099</v>
      </c>
      <c r="M187" t="s">
        <v>3542</v>
      </c>
      <c r="N187" s="51" t="s">
        <v>3542</v>
      </c>
      <c r="O187" s="49" t="s">
        <v>3542</v>
      </c>
    </row>
    <row r="188" spans="1:16" ht="60" hidden="1" x14ac:dyDescent="0.25">
      <c r="A188" t="s">
        <v>5100</v>
      </c>
      <c r="B188" t="s">
        <v>3542</v>
      </c>
      <c r="C188" t="s">
        <v>5101</v>
      </c>
      <c r="D188" t="s">
        <v>5102</v>
      </c>
      <c r="E188" t="s">
        <v>4125</v>
      </c>
      <c r="F188" t="s">
        <v>4253</v>
      </c>
      <c r="G188" t="s">
        <v>4244</v>
      </c>
      <c r="H188" t="s">
        <v>4254</v>
      </c>
      <c r="I188" t="s">
        <v>3542</v>
      </c>
      <c r="J188" t="s">
        <v>5103</v>
      </c>
      <c r="K188" t="s">
        <v>4130</v>
      </c>
      <c r="L188" t="s">
        <v>5104</v>
      </c>
      <c r="M188" t="s">
        <v>3542</v>
      </c>
      <c r="N188" s="51" t="s">
        <v>3542</v>
      </c>
      <c r="O188" s="53" t="s">
        <v>10586</v>
      </c>
      <c r="P188" t="s">
        <v>5105</v>
      </c>
    </row>
    <row r="189" spans="1:16" hidden="1" x14ac:dyDescent="0.25">
      <c r="A189" t="s">
        <v>5106</v>
      </c>
      <c r="B189" t="s">
        <v>3542</v>
      </c>
      <c r="C189" t="s">
        <v>5107</v>
      </c>
      <c r="D189" t="s">
        <v>5108</v>
      </c>
      <c r="E189" t="s">
        <v>4160</v>
      </c>
      <c r="F189" t="s">
        <v>4114</v>
      </c>
      <c r="G189" t="s">
        <v>4244</v>
      </c>
      <c r="H189" t="s">
        <v>4145</v>
      </c>
      <c r="I189" t="s">
        <v>3542</v>
      </c>
      <c r="J189" t="s">
        <v>5109</v>
      </c>
      <c r="K189" t="s">
        <v>4211</v>
      </c>
      <c r="L189" t="s">
        <v>5110</v>
      </c>
      <c r="M189" t="s">
        <v>5111</v>
      </c>
      <c r="N189" s="51" t="s">
        <v>3542</v>
      </c>
      <c r="O189" s="49" t="s">
        <v>3542</v>
      </c>
    </row>
    <row r="190" spans="1:16" hidden="1" x14ac:dyDescent="0.25">
      <c r="A190" t="s">
        <v>5112</v>
      </c>
      <c r="B190" t="s">
        <v>3542</v>
      </c>
      <c r="C190" t="s">
        <v>5113</v>
      </c>
      <c r="D190" t="s">
        <v>5114</v>
      </c>
      <c r="E190" t="s">
        <v>4133</v>
      </c>
      <c r="F190" t="s">
        <v>4287</v>
      </c>
      <c r="G190" t="s">
        <v>4134</v>
      </c>
      <c r="H190" t="s">
        <v>4288</v>
      </c>
      <c r="I190" t="s">
        <v>3542</v>
      </c>
      <c r="J190" t="s">
        <v>5115</v>
      </c>
      <c r="K190" t="s">
        <v>4118</v>
      </c>
      <c r="L190" t="s">
        <v>5116</v>
      </c>
      <c r="M190" t="s">
        <v>3542</v>
      </c>
      <c r="N190" s="51" t="s">
        <v>3542</v>
      </c>
      <c r="O190" s="49" t="s">
        <v>3542</v>
      </c>
    </row>
    <row r="191" spans="1:16" hidden="1" x14ac:dyDescent="0.25">
      <c r="A191" t="s">
        <v>5117</v>
      </c>
      <c r="B191" t="s">
        <v>3542</v>
      </c>
      <c r="C191" t="s">
        <v>5118</v>
      </c>
      <c r="D191" t="s">
        <v>5119</v>
      </c>
      <c r="E191" t="s">
        <v>4133</v>
      </c>
      <c r="F191" t="s">
        <v>4114</v>
      </c>
      <c r="G191" t="s">
        <v>4115</v>
      </c>
      <c r="H191" t="s">
        <v>4116</v>
      </c>
      <c r="I191" t="s">
        <v>3542</v>
      </c>
      <c r="J191" t="s">
        <v>5120</v>
      </c>
      <c r="K191" t="s">
        <v>4118</v>
      </c>
      <c r="L191" t="s">
        <v>5121</v>
      </c>
      <c r="M191" t="s">
        <v>3542</v>
      </c>
      <c r="N191" s="51" t="s">
        <v>3542</v>
      </c>
      <c r="O191" s="49" t="s">
        <v>3542</v>
      </c>
    </row>
    <row r="192" spans="1:16" ht="30" hidden="1" x14ac:dyDescent="0.25">
      <c r="A192" t="s">
        <v>5122</v>
      </c>
      <c r="B192" t="s">
        <v>3542</v>
      </c>
      <c r="C192" t="s">
        <v>5123</v>
      </c>
      <c r="D192" t="s">
        <v>5124</v>
      </c>
      <c r="E192" t="s">
        <v>4286</v>
      </c>
      <c r="F192" t="s">
        <v>4172</v>
      </c>
      <c r="G192" t="s">
        <v>4304</v>
      </c>
      <c r="H192" t="s">
        <v>4173</v>
      </c>
      <c r="I192" t="s">
        <v>3542</v>
      </c>
      <c r="J192" t="s">
        <v>4547</v>
      </c>
      <c r="K192" t="s">
        <v>4151</v>
      </c>
      <c r="L192" t="s">
        <v>5125</v>
      </c>
      <c r="M192" t="s">
        <v>3542</v>
      </c>
      <c r="N192" s="51" t="s">
        <v>5126</v>
      </c>
      <c r="O192" s="53" t="s">
        <v>10587</v>
      </c>
    </row>
    <row r="193" spans="1:16" hidden="1" x14ac:dyDescent="0.25">
      <c r="A193" t="s">
        <v>5127</v>
      </c>
      <c r="B193" t="s">
        <v>3542</v>
      </c>
      <c r="C193" t="s">
        <v>5128</v>
      </c>
      <c r="D193" t="s">
        <v>5129</v>
      </c>
      <c r="E193" t="s">
        <v>4179</v>
      </c>
      <c r="F193" t="s">
        <v>4161</v>
      </c>
      <c r="G193" t="s">
        <v>4162</v>
      </c>
      <c r="H193" t="s">
        <v>4163</v>
      </c>
      <c r="I193" t="s">
        <v>3542</v>
      </c>
      <c r="J193" t="s">
        <v>4299</v>
      </c>
      <c r="K193" t="s">
        <v>4181</v>
      </c>
      <c r="L193" t="s">
        <v>3542</v>
      </c>
      <c r="M193" t="s">
        <v>5130</v>
      </c>
      <c r="N193" s="51" t="s">
        <v>3542</v>
      </c>
      <c r="O193" s="49" t="s">
        <v>3542</v>
      </c>
    </row>
    <row r="194" spans="1:16" hidden="1" x14ac:dyDescent="0.25">
      <c r="A194" t="s">
        <v>5131</v>
      </c>
      <c r="B194" t="s">
        <v>3542</v>
      </c>
      <c r="C194" t="s">
        <v>5132</v>
      </c>
      <c r="D194" t="s">
        <v>5133</v>
      </c>
      <c r="E194" t="s">
        <v>4179</v>
      </c>
      <c r="F194" t="s">
        <v>4164</v>
      </c>
      <c r="G194" t="s">
        <v>4162</v>
      </c>
      <c r="H194" t="s">
        <v>4665</v>
      </c>
      <c r="I194" t="s">
        <v>3542</v>
      </c>
      <c r="J194" t="s">
        <v>4246</v>
      </c>
      <c r="K194" t="s">
        <v>4211</v>
      </c>
      <c r="L194" t="s">
        <v>3542</v>
      </c>
      <c r="M194" t="s">
        <v>5134</v>
      </c>
      <c r="N194" s="51" t="s">
        <v>3542</v>
      </c>
      <c r="O194" s="49" t="s">
        <v>3542</v>
      </c>
    </row>
    <row r="195" spans="1:16" hidden="1" x14ac:dyDescent="0.25">
      <c r="A195" t="s">
        <v>5135</v>
      </c>
      <c r="B195" t="s">
        <v>3542</v>
      </c>
      <c r="C195" t="s">
        <v>5136</v>
      </c>
      <c r="D195" t="s">
        <v>5137</v>
      </c>
      <c r="E195" t="s">
        <v>4252</v>
      </c>
      <c r="F195" t="s">
        <v>4114</v>
      </c>
      <c r="G195" t="s">
        <v>4304</v>
      </c>
      <c r="H195" t="s">
        <v>5138</v>
      </c>
      <c r="I195" t="s">
        <v>3542</v>
      </c>
      <c r="J195" t="s">
        <v>4888</v>
      </c>
      <c r="K195" t="s">
        <v>4181</v>
      </c>
      <c r="L195" t="s">
        <v>5139</v>
      </c>
      <c r="M195" t="s">
        <v>5140</v>
      </c>
      <c r="N195" s="51" t="s">
        <v>3542</v>
      </c>
      <c r="O195" s="49" t="s">
        <v>3542</v>
      </c>
    </row>
    <row r="196" spans="1:16" ht="30" hidden="1" x14ac:dyDescent="0.25">
      <c r="A196" t="s">
        <v>5141</v>
      </c>
      <c r="B196" t="s">
        <v>3542</v>
      </c>
      <c r="C196" t="s">
        <v>5142</v>
      </c>
      <c r="D196" t="s">
        <v>5143</v>
      </c>
      <c r="E196" t="s">
        <v>4286</v>
      </c>
      <c r="F196" t="s">
        <v>4409</v>
      </c>
      <c r="G196" t="s">
        <v>4134</v>
      </c>
      <c r="H196" t="s">
        <v>4410</v>
      </c>
      <c r="I196" t="s">
        <v>3542</v>
      </c>
      <c r="J196" t="s">
        <v>5144</v>
      </c>
      <c r="K196" t="s">
        <v>4151</v>
      </c>
      <c r="L196" t="s">
        <v>5145</v>
      </c>
      <c r="M196" t="s">
        <v>3542</v>
      </c>
      <c r="N196" s="51" t="s">
        <v>5146</v>
      </c>
      <c r="O196" s="53" t="s">
        <v>10588</v>
      </c>
    </row>
    <row r="197" spans="1:16" ht="75" hidden="1" x14ac:dyDescent="0.25">
      <c r="A197" t="s">
        <v>5147</v>
      </c>
      <c r="B197" t="s">
        <v>3542</v>
      </c>
      <c r="C197" t="s">
        <v>5148</v>
      </c>
      <c r="D197" t="s">
        <v>5149</v>
      </c>
      <c r="E197" t="s">
        <v>4286</v>
      </c>
      <c r="F197" t="s">
        <v>4114</v>
      </c>
      <c r="G197" t="s">
        <v>4304</v>
      </c>
      <c r="H197" t="s">
        <v>4145</v>
      </c>
      <c r="I197" t="s">
        <v>3542</v>
      </c>
      <c r="J197" t="s">
        <v>4305</v>
      </c>
      <c r="K197" t="s">
        <v>4130</v>
      </c>
      <c r="L197" t="s">
        <v>5150</v>
      </c>
      <c r="M197" t="s">
        <v>3542</v>
      </c>
      <c r="N197" s="51" t="s">
        <v>3542</v>
      </c>
      <c r="O197" s="53" t="s">
        <v>10589</v>
      </c>
    </row>
    <row r="198" spans="1:16" ht="30" hidden="1" x14ac:dyDescent="0.25">
      <c r="A198" t="s">
        <v>5155</v>
      </c>
      <c r="B198" t="s">
        <v>3542</v>
      </c>
      <c r="C198" t="s">
        <v>5156</v>
      </c>
      <c r="D198" t="s">
        <v>5157</v>
      </c>
      <c r="E198" t="s">
        <v>4160</v>
      </c>
      <c r="F198" t="s">
        <v>5158</v>
      </c>
      <c r="G198" t="s">
        <v>4244</v>
      </c>
      <c r="H198" t="s">
        <v>5159</v>
      </c>
      <c r="I198" t="s">
        <v>3542</v>
      </c>
      <c r="J198" t="s">
        <v>5160</v>
      </c>
      <c r="K198" t="s">
        <v>4151</v>
      </c>
      <c r="L198" t="s">
        <v>5161</v>
      </c>
      <c r="M198" t="s">
        <v>3542</v>
      </c>
      <c r="N198" s="51" t="s">
        <v>5162</v>
      </c>
      <c r="O198" s="53" t="s">
        <v>588</v>
      </c>
    </row>
    <row r="199" spans="1:16" ht="30" hidden="1" x14ac:dyDescent="0.25">
      <c r="A199" t="s">
        <v>5163</v>
      </c>
      <c r="B199" t="s">
        <v>3542</v>
      </c>
      <c r="C199" t="s">
        <v>5164</v>
      </c>
      <c r="D199" t="s">
        <v>5165</v>
      </c>
      <c r="E199" t="s">
        <v>4286</v>
      </c>
      <c r="F199" t="s">
        <v>4114</v>
      </c>
      <c r="G199" t="s">
        <v>4134</v>
      </c>
      <c r="H199" t="s">
        <v>4145</v>
      </c>
      <c r="I199" t="s">
        <v>3542</v>
      </c>
      <c r="J199" t="s">
        <v>5166</v>
      </c>
      <c r="K199" t="s">
        <v>4151</v>
      </c>
      <c r="L199" t="s">
        <v>5167</v>
      </c>
      <c r="M199" t="s">
        <v>3542</v>
      </c>
      <c r="N199" s="51" t="s">
        <v>5168</v>
      </c>
      <c r="O199" s="53" t="s">
        <v>10590</v>
      </c>
      <c r="P199" t="s">
        <v>5154</v>
      </c>
    </row>
    <row r="200" spans="1:16" ht="30" hidden="1" x14ac:dyDescent="0.25">
      <c r="A200" t="s">
        <v>5169</v>
      </c>
      <c r="B200" t="s">
        <v>3542</v>
      </c>
      <c r="C200" t="s">
        <v>5170</v>
      </c>
      <c r="D200" t="s">
        <v>5171</v>
      </c>
      <c r="E200" t="s">
        <v>4286</v>
      </c>
      <c r="F200" t="s">
        <v>4243</v>
      </c>
      <c r="G200" t="s">
        <v>4304</v>
      </c>
      <c r="H200" t="s">
        <v>4245</v>
      </c>
      <c r="I200" t="s">
        <v>3542</v>
      </c>
      <c r="J200" t="s">
        <v>5172</v>
      </c>
      <c r="K200" t="s">
        <v>4151</v>
      </c>
      <c r="L200" t="s">
        <v>5173</v>
      </c>
      <c r="M200" t="s">
        <v>3542</v>
      </c>
      <c r="N200" s="51" t="s">
        <v>5174</v>
      </c>
      <c r="O200" s="53" t="s">
        <v>10591</v>
      </c>
    </row>
    <row r="201" spans="1:16" hidden="1" x14ac:dyDescent="0.25">
      <c r="A201" t="s">
        <v>5177</v>
      </c>
      <c r="B201" t="s">
        <v>3542</v>
      </c>
      <c r="C201" t="s">
        <v>5178</v>
      </c>
      <c r="D201" t="s">
        <v>5179</v>
      </c>
      <c r="E201" t="s">
        <v>4113</v>
      </c>
      <c r="F201" t="s">
        <v>4114</v>
      </c>
      <c r="G201" t="s">
        <v>4127</v>
      </c>
      <c r="H201" t="s">
        <v>4723</v>
      </c>
      <c r="I201" t="s">
        <v>3542</v>
      </c>
      <c r="J201" t="s">
        <v>4888</v>
      </c>
      <c r="K201" t="s">
        <v>4118</v>
      </c>
      <c r="L201" t="s">
        <v>5180</v>
      </c>
      <c r="M201" t="s">
        <v>3542</v>
      </c>
      <c r="N201" s="51" t="s">
        <v>3542</v>
      </c>
      <c r="O201" s="49" t="s">
        <v>3542</v>
      </c>
    </row>
    <row r="202" spans="1:16" hidden="1" x14ac:dyDescent="0.25">
      <c r="A202" t="s">
        <v>5181</v>
      </c>
      <c r="B202" t="s">
        <v>3542</v>
      </c>
      <c r="C202" t="s">
        <v>5182</v>
      </c>
      <c r="D202" t="s">
        <v>5183</v>
      </c>
      <c r="E202" t="s">
        <v>4286</v>
      </c>
      <c r="F202" t="s">
        <v>4224</v>
      </c>
      <c r="G202" t="s">
        <v>4134</v>
      </c>
      <c r="H202" t="s">
        <v>4225</v>
      </c>
      <c r="I202" t="s">
        <v>3542</v>
      </c>
      <c r="J202" t="s">
        <v>5184</v>
      </c>
      <c r="K202" t="s">
        <v>4181</v>
      </c>
      <c r="L202" t="s">
        <v>5185</v>
      </c>
      <c r="M202" t="s">
        <v>5186</v>
      </c>
      <c r="N202" s="51" t="s">
        <v>3542</v>
      </c>
      <c r="O202" s="49" t="s">
        <v>3542</v>
      </c>
    </row>
    <row r="203" spans="1:16" ht="60" hidden="1" x14ac:dyDescent="0.25">
      <c r="A203" t="s">
        <v>5187</v>
      </c>
      <c r="B203" t="s">
        <v>3542</v>
      </c>
      <c r="C203" t="s">
        <v>5188</v>
      </c>
      <c r="D203" t="s">
        <v>5189</v>
      </c>
      <c r="E203" t="s">
        <v>4133</v>
      </c>
      <c r="F203" t="s">
        <v>4409</v>
      </c>
      <c r="G203" t="s">
        <v>4134</v>
      </c>
      <c r="H203" t="s">
        <v>4410</v>
      </c>
      <c r="I203" t="s">
        <v>3542</v>
      </c>
      <c r="J203" t="s">
        <v>5190</v>
      </c>
      <c r="K203" t="s">
        <v>4118</v>
      </c>
      <c r="L203" t="s">
        <v>5191</v>
      </c>
      <c r="M203" t="s">
        <v>3542</v>
      </c>
      <c r="N203" s="51" t="s">
        <v>3542</v>
      </c>
      <c r="O203" s="53" t="s">
        <v>10592</v>
      </c>
    </row>
    <row r="204" spans="1:16" hidden="1" x14ac:dyDescent="0.25">
      <c r="A204" t="s">
        <v>5194</v>
      </c>
      <c r="B204" t="s">
        <v>3542</v>
      </c>
      <c r="C204" t="s">
        <v>768</v>
      </c>
      <c r="D204" t="s">
        <v>5195</v>
      </c>
      <c r="E204" t="s">
        <v>4133</v>
      </c>
      <c r="F204" t="s">
        <v>4114</v>
      </c>
      <c r="G204" t="s">
        <v>4187</v>
      </c>
      <c r="H204" t="s">
        <v>4321</v>
      </c>
      <c r="I204" t="s">
        <v>3542</v>
      </c>
      <c r="J204" t="s">
        <v>4305</v>
      </c>
      <c r="K204" t="s">
        <v>4118</v>
      </c>
      <c r="L204" t="s">
        <v>5196</v>
      </c>
      <c r="M204" t="s">
        <v>3542</v>
      </c>
      <c r="N204" s="51" t="s">
        <v>3542</v>
      </c>
      <c r="O204" s="49" t="s">
        <v>686</v>
      </c>
    </row>
    <row r="205" spans="1:16" hidden="1" x14ac:dyDescent="0.25">
      <c r="A205" t="s">
        <v>5197</v>
      </c>
      <c r="B205" t="s">
        <v>3542</v>
      </c>
      <c r="C205" t="s">
        <v>5198</v>
      </c>
      <c r="D205" t="s">
        <v>5199</v>
      </c>
      <c r="E205" t="s">
        <v>4113</v>
      </c>
      <c r="F205" t="s">
        <v>4161</v>
      </c>
      <c r="G205" t="s">
        <v>4115</v>
      </c>
      <c r="H205" t="s">
        <v>4188</v>
      </c>
      <c r="I205" t="s">
        <v>3542</v>
      </c>
      <c r="J205" t="s">
        <v>5200</v>
      </c>
      <c r="K205" t="s">
        <v>4118</v>
      </c>
      <c r="L205" t="s">
        <v>5201</v>
      </c>
      <c r="M205" t="s">
        <v>3542</v>
      </c>
      <c r="N205" s="51" t="s">
        <v>3542</v>
      </c>
      <c r="O205" s="49" t="s">
        <v>3542</v>
      </c>
    </row>
    <row r="206" spans="1:16" ht="45" hidden="1" x14ac:dyDescent="0.25">
      <c r="A206" t="s">
        <v>5202</v>
      </c>
      <c r="B206" t="s">
        <v>3542</v>
      </c>
      <c r="C206" t="s">
        <v>5203</v>
      </c>
      <c r="D206" t="s">
        <v>5204</v>
      </c>
      <c r="E206" t="s">
        <v>4252</v>
      </c>
      <c r="F206" t="s">
        <v>4161</v>
      </c>
      <c r="G206" t="s">
        <v>4304</v>
      </c>
      <c r="H206" t="s">
        <v>4163</v>
      </c>
      <c r="I206" t="s">
        <v>3542</v>
      </c>
      <c r="J206" t="s">
        <v>5205</v>
      </c>
      <c r="K206" t="s">
        <v>4166</v>
      </c>
      <c r="L206" t="s">
        <v>5206</v>
      </c>
      <c r="M206" t="s">
        <v>5207</v>
      </c>
      <c r="N206" s="51" t="s">
        <v>3542</v>
      </c>
      <c r="O206" s="53" t="s">
        <v>10583</v>
      </c>
    </row>
    <row r="207" spans="1:16" hidden="1" x14ac:dyDescent="0.25">
      <c r="A207" t="s">
        <v>5208</v>
      </c>
      <c r="B207" t="s">
        <v>3542</v>
      </c>
      <c r="C207" t="s">
        <v>5209</v>
      </c>
      <c r="D207" t="s">
        <v>5210</v>
      </c>
      <c r="E207" t="s">
        <v>4150</v>
      </c>
      <c r="F207" t="s">
        <v>4114</v>
      </c>
      <c r="G207" t="s">
        <v>4134</v>
      </c>
      <c r="H207" t="s">
        <v>4145</v>
      </c>
      <c r="I207" t="s">
        <v>3542</v>
      </c>
      <c r="J207" t="s">
        <v>5019</v>
      </c>
      <c r="K207" t="s">
        <v>4130</v>
      </c>
      <c r="L207" t="s">
        <v>5211</v>
      </c>
      <c r="M207" t="s">
        <v>3542</v>
      </c>
      <c r="N207" s="51" t="s">
        <v>3542</v>
      </c>
      <c r="P207" t="s">
        <v>5021</v>
      </c>
    </row>
    <row r="208" spans="1:16" hidden="1" x14ac:dyDescent="0.25">
      <c r="A208" t="s">
        <v>5212</v>
      </c>
      <c r="B208" t="s">
        <v>3542</v>
      </c>
      <c r="C208" t="s">
        <v>5213</v>
      </c>
      <c r="D208" t="s">
        <v>5214</v>
      </c>
      <c r="E208" t="s">
        <v>4113</v>
      </c>
      <c r="F208" t="s">
        <v>4316</v>
      </c>
      <c r="G208" t="s">
        <v>4115</v>
      </c>
      <c r="H208" t="s">
        <v>4317</v>
      </c>
      <c r="I208" t="s">
        <v>3542</v>
      </c>
      <c r="J208" t="s">
        <v>4353</v>
      </c>
      <c r="K208" t="s">
        <v>4118</v>
      </c>
      <c r="L208" t="s">
        <v>5215</v>
      </c>
      <c r="M208" t="s">
        <v>3542</v>
      </c>
      <c r="N208" s="51" t="s">
        <v>3542</v>
      </c>
      <c r="P208" t="s">
        <v>5015</v>
      </c>
    </row>
    <row r="209" spans="1:16" hidden="1" x14ac:dyDescent="0.25">
      <c r="A209" t="s">
        <v>5216</v>
      </c>
      <c r="B209" t="s">
        <v>3542</v>
      </c>
      <c r="C209" t="s">
        <v>5217</v>
      </c>
      <c r="D209" t="s">
        <v>5218</v>
      </c>
      <c r="E209" t="s">
        <v>4133</v>
      </c>
      <c r="F209" t="s">
        <v>4172</v>
      </c>
      <c r="G209" t="s">
        <v>4134</v>
      </c>
      <c r="H209" t="s">
        <v>4173</v>
      </c>
      <c r="I209" t="s">
        <v>3542</v>
      </c>
      <c r="J209" t="s">
        <v>5219</v>
      </c>
      <c r="K209" t="s">
        <v>4118</v>
      </c>
      <c r="L209" t="s">
        <v>5220</v>
      </c>
      <c r="M209" t="s">
        <v>3542</v>
      </c>
      <c r="N209" s="51" t="s">
        <v>3542</v>
      </c>
      <c r="O209" s="49" t="s">
        <v>3542</v>
      </c>
    </row>
    <row r="210" spans="1:16" hidden="1" x14ac:dyDescent="0.25">
      <c r="A210" t="s">
        <v>5221</v>
      </c>
      <c r="B210" t="s">
        <v>3542</v>
      </c>
      <c r="C210" t="s">
        <v>5222</v>
      </c>
      <c r="D210" t="s">
        <v>5223</v>
      </c>
      <c r="E210" t="s">
        <v>4252</v>
      </c>
      <c r="F210" t="s">
        <v>5224</v>
      </c>
      <c r="G210" t="s">
        <v>4304</v>
      </c>
      <c r="H210" t="s">
        <v>5225</v>
      </c>
      <c r="I210" t="s">
        <v>3542</v>
      </c>
      <c r="J210" t="s">
        <v>4962</v>
      </c>
      <c r="K210" t="s">
        <v>4151</v>
      </c>
      <c r="L210" t="s">
        <v>5226</v>
      </c>
      <c r="M210" t="s">
        <v>3542</v>
      </c>
      <c r="N210" s="51" t="s">
        <v>5227</v>
      </c>
      <c r="P210" t="s">
        <v>5228</v>
      </c>
    </row>
    <row r="211" spans="1:16" hidden="1" x14ac:dyDescent="0.25">
      <c r="A211" t="s">
        <v>5229</v>
      </c>
      <c r="B211" t="s">
        <v>3542</v>
      </c>
      <c r="C211" t="s">
        <v>5230</v>
      </c>
      <c r="D211" t="s">
        <v>5231</v>
      </c>
      <c r="E211" t="s">
        <v>4286</v>
      </c>
      <c r="F211" t="s">
        <v>4114</v>
      </c>
      <c r="G211" t="s">
        <v>4134</v>
      </c>
      <c r="H211" t="s">
        <v>4145</v>
      </c>
      <c r="I211" t="s">
        <v>3542</v>
      </c>
      <c r="J211" t="s">
        <v>5232</v>
      </c>
      <c r="K211" t="s">
        <v>4130</v>
      </c>
      <c r="L211" t="s">
        <v>5233</v>
      </c>
      <c r="M211" t="s">
        <v>3542</v>
      </c>
      <c r="N211" s="51" t="s">
        <v>3542</v>
      </c>
      <c r="O211" s="49" t="s">
        <v>3542</v>
      </c>
    </row>
    <row r="212" spans="1:16" hidden="1" x14ac:dyDescent="0.25">
      <c r="A212" t="s">
        <v>5234</v>
      </c>
      <c r="B212" t="s">
        <v>3542</v>
      </c>
      <c r="C212" t="s">
        <v>5235</v>
      </c>
      <c r="D212" t="s">
        <v>5236</v>
      </c>
      <c r="E212" t="s">
        <v>4144</v>
      </c>
      <c r="F212" t="s">
        <v>4114</v>
      </c>
      <c r="G212" t="s">
        <v>4115</v>
      </c>
      <c r="H212" t="s">
        <v>4116</v>
      </c>
      <c r="I212" t="s">
        <v>3542</v>
      </c>
      <c r="J212" t="s">
        <v>5088</v>
      </c>
      <c r="K212" t="s">
        <v>4130</v>
      </c>
      <c r="L212" t="s">
        <v>5237</v>
      </c>
      <c r="M212" t="s">
        <v>3542</v>
      </c>
      <c r="N212" s="51" t="s">
        <v>3542</v>
      </c>
      <c r="P212" t="s">
        <v>5238</v>
      </c>
    </row>
    <row r="213" spans="1:16" hidden="1" x14ac:dyDescent="0.25">
      <c r="A213" t="s">
        <v>5239</v>
      </c>
      <c r="B213" t="s">
        <v>3542</v>
      </c>
      <c r="C213" t="s">
        <v>5240</v>
      </c>
      <c r="D213" t="s">
        <v>5241</v>
      </c>
      <c r="E213" t="s">
        <v>4113</v>
      </c>
      <c r="F213" t="s">
        <v>4224</v>
      </c>
      <c r="G213" t="s">
        <v>4127</v>
      </c>
      <c r="H213" t="s">
        <v>4225</v>
      </c>
      <c r="I213" t="s">
        <v>3542</v>
      </c>
      <c r="J213" t="s">
        <v>4129</v>
      </c>
      <c r="K213" t="s">
        <v>4118</v>
      </c>
      <c r="L213" t="s">
        <v>5242</v>
      </c>
      <c r="M213" t="s">
        <v>3542</v>
      </c>
      <c r="N213" s="51" t="s">
        <v>3542</v>
      </c>
      <c r="P213" t="s">
        <v>5243</v>
      </c>
    </row>
    <row r="214" spans="1:16" hidden="1" x14ac:dyDescent="0.25">
      <c r="A214" t="s">
        <v>5244</v>
      </c>
      <c r="B214" t="s">
        <v>3542</v>
      </c>
      <c r="C214" t="s">
        <v>1014</v>
      </c>
      <c r="D214" t="s">
        <v>5245</v>
      </c>
      <c r="E214" t="s">
        <v>4286</v>
      </c>
      <c r="F214" t="s">
        <v>4161</v>
      </c>
      <c r="G214" t="s">
        <v>4134</v>
      </c>
      <c r="H214" t="s">
        <v>4163</v>
      </c>
      <c r="I214" t="s">
        <v>3542</v>
      </c>
      <c r="J214" t="s">
        <v>5246</v>
      </c>
      <c r="K214" t="s">
        <v>5247</v>
      </c>
      <c r="L214" t="s">
        <v>5248</v>
      </c>
      <c r="M214" t="s">
        <v>3542</v>
      </c>
      <c r="N214" s="51" t="s">
        <v>3542</v>
      </c>
      <c r="O214" s="49" t="s">
        <v>3542</v>
      </c>
    </row>
    <row r="215" spans="1:16" hidden="1" x14ac:dyDescent="0.25">
      <c r="A215" t="s">
        <v>2941</v>
      </c>
      <c r="B215" t="s">
        <v>3542</v>
      </c>
      <c r="C215" t="s">
        <v>1027</v>
      </c>
      <c r="D215" t="s">
        <v>3043</v>
      </c>
      <c r="E215" t="s">
        <v>4252</v>
      </c>
      <c r="F215" t="s">
        <v>4224</v>
      </c>
      <c r="G215" t="s">
        <v>4304</v>
      </c>
      <c r="H215" t="s">
        <v>4225</v>
      </c>
      <c r="I215" t="s">
        <v>3542</v>
      </c>
      <c r="J215" t="s">
        <v>5249</v>
      </c>
      <c r="K215" t="s">
        <v>4181</v>
      </c>
      <c r="L215" t="s">
        <v>5250</v>
      </c>
      <c r="M215" t="s">
        <v>5251</v>
      </c>
      <c r="N215" s="51" t="s">
        <v>3542</v>
      </c>
      <c r="O215" s="49" t="s">
        <v>1029</v>
      </c>
    </row>
    <row r="216" spans="1:16" hidden="1" x14ac:dyDescent="0.25">
      <c r="A216" t="s">
        <v>5252</v>
      </c>
      <c r="B216" t="s">
        <v>3542</v>
      </c>
      <c r="C216" t="s">
        <v>5253</v>
      </c>
      <c r="D216" t="s">
        <v>5254</v>
      </c>
      <c r="E216" t="s">
        <v>4286</v>
      </c>
      <c r="F216" t="s">
        <v>4164</v>
      </c>
      <c r="G216" t="s">
        <v>4304</v>
      </c>
      <c r="H216" t="s">
        <v>4665</v>
      </c>
      <c r="I216" t="s">
        <v>3542</v>
      </c>
      <c r="J216" t="s">
        <v>4299</v>
      </c>
      <c r="K216" t="s">
        <v>4181</v>
      </c>
      <c r="L216" t="s">
        <v>5255</v>
      </c>
      <c r="M216" t="s">
        <v>5256</v>
      </c>
      <c r="N216" s="51" t="s">
        <v>3542</v>
      </c>
      <c r="O216" s="49" t="s">
        <v>3542</v>
      </c>
    </row>
    <row r="217" spans="1:16" hidden="1" x14ac:dyDescent="0.25">
      <c r="A217" t="s">
        <v>5257</v>
      </c>
      <c r="B217" t="s">
        <v>3542</v>
      </c>
      <c r="C217" t="s">
        <v>5258</v>
      </c>
      <c r="D217" t="s">
        <v>5259</v>
      </c>
      <c r="E217" t="s">
        <v>4113</v>
      </c>
      <c r="F217" t="s">
        <v>4161</v>
      </c>
      <c r="G217" t="s">
        <v>4134</v>
      </c>
      <c r="H217" t="s">
        <v>4188</v>
      </c>
      <c r="I217" t="s">
        <v>3542</v>
      </c>
      <c r="J217" t="s">
        <v>4459</v>
      </c>
      <c r="K217" t="s">
        <v>4118</v>
      </c>
      <c r="L217" t="s">
        <v>5260</v>
      </c>
      <c r="M217" t="s">
        <v>3542</v>
      </c>
      <c r="N217" s="51" t="s">
        <v>3542</v>
      </c>
      <c r="P217" t="s">
        <v>4461</v>
      </c>
    </row>
    <row r="218" spans="1:16" ht="75" hidden="1" x14ac:dyDescent="0.25">
      <c r="A218" t="s">
        <v>5261</v>
      </c>
      <c r="B218" t="s">
        <v>3542</v>
      </c>
      <c r="C218" t="s">
        <v>5262</v>
      </c>
      <c r="D218" t="s">
        <v>5263</v>
      </c>
      <c r="E218" t="s">
        <v>4113</v>
      </c>
      <c r="F218" t="s">
        <v>4161</v>
      </c>
      <c r="G218" t="s">
        <v>4115</v>
      </c>
      <c r="H218" t="s">
        <v>4188</v>
      </c>
      <c r="I218" t="s">
        <v>3542</v>
      </c>
      <c r="J218" t="s">
        <v>5264</v>
      </c>
      <c r="K218" t="s">
        <v>4118</v>
      </c>
      <c r="L218" t="s">
        <v>5265</v>
      </c>
      <c r="M218" t="s">
        <v>3542</v>
      </c>
      <c r="N218" s="51" t="s">
        <v>3542</v>
      </c>
      <c r="O218" s="53" t="s">
        <v>10593</v>
      </c>
    </row>
    <row r="219" spans="1:16" hidden="1" x14ac:dyDescent="0.25">
      <c r="A219" t="s">
        <v>5266</v>
      </c>
      <c r="B219" t="s">
        <v>3542</v>
      </c>
      <c r="C219" t="s">
        <v>5267</v>
      </c>
      <c r="D219" t="s">
        <v>5268</v>
      </c>
      <c r="E219" t="s">
        <v>4133</v>
      </c>
      <c r="F219" t="s">
        <v>4114</v>
      </c>
      <c r="G219" t="s">
        <v>4134</v>
      </c>
      <c r="H219" t="s">
        <v>4974</v>
      </c>
      <c r="I219" t="s">
        <v>3542</v>
      </c>
      <c r="J219" t="s">
        <v>4353</v>
      </c>
      <c r="K219" t="s">
        <v>4118</v>
      </c>
      <c r="L219" t="s">
        <v>5269</v>
      </c>
      <c r="M219" t="s">
        <v>3542</v>
      </c>
      <c r="N219" s="51" t="s">
        <v>3542</v>
      </c>
      <c r="O219" s="49" t="s">
        <v>3542</v>
      </c>
    </row>
    <row r="220" spans="1:16" hidden="1" x14ac:dyDescent="0.25">
      <c r="A220" t="s">
        <v>5270</v>
      </c>
      <c r="B220" t="s">
        <v>3542</v>
      </c>
      <c r="C220" t="s">
        <v>1075</v>
      </c>
      <c r="D220" t="s">
        <v>5271</v>
      </c>
      <c r="E220" t="s">
        <v>4133</v>
      </c>
      <c r="F220" t="s">
        <v>4172</v>
      </c>
      <c r="G220" t="s">
        <v>4134</v>
      </c>
      <c r="H220" t="s">
        <v>4173</v>
      </c>
      <c r="I220" t="s">
        <v>3542</v>
      </c>
      <c r="J220" t="s">
        <v>5019</v>
      </c>
      <c r="K220" t="s">
        <v>4118</v>
      </c>
      <c r="L220" t="s">
        <v>5272</v>
      </c>
      <c r="M220" t="s">
        <v>3542</v>
      </c>
      <c r="N220" s="51" t="s">
        <v>3542</v>
      </c>
      <c r="O220" s="49" t="s">
        <v>3542</v>
      </c>
    </row>
    <row r="221" spans="1:16" hidden="1" x14ac:dyDescent="0.25">
      <c r="A221" t="s">
        <v>5273</v>
      </c>
      <c r="B221" t="s">
        <v>3542</v>
      </c>
      <c r="C221" t="s">
        <v>5274</v>
      </c>
      <c r="D221" t="s">
        <v>5275</v>
      </c>
      <c r="E221" t="s">
        <v>4160</v>
      </c>
      <c r="F221" t="s">
        <v>4194</v>
      </c>
      <c r="G221" t="s">
        <v>4162</v>
      </c>
      <c r="H221" t="s">
        <v>4804</v>
      </c>
      <c r="I221" t="s">
        <v>3542</v>
      </c>
      <c r="J221" t="s">
        <v>5276</v>
      </c>
      <c r="K221" t="s">
        <v>4211</v>
      </c>
      <c r="L221" t="s">
        <v>5277</v>
      </c>
      <c r="M221" t="s">
        <v>5278</v>
      </c>
      <c r="N221" s="51" t="s">
        <v>3542</v>
      </c>
      <c r="O221" s="49" t="s">
        <v>3542</v>
      </c>
    </row>
    <row r="222" spans="1:16" ht="120" hidden="1" x14ac:dyDescent="0.25">
      <c r="A222" t="s">
        <v>5279</v>
      </c>
      <c r="B222" t="s">
        <v>3542</v>
      </c>
      <c r="C222" t="s">
        <v>5280</v>
      </c>
      <c r="D222" t="s">
        <v>5281</v>
      </c>
      <c r="E222" t="s">
        <v>4179</v>
      </c>
      <c r="F222" t="s">
        <v>4201</v>
      </c>
      <c r="G222" t="s">
        <v>4162</v>
      </c>
      <c r="H222" t="s">
        <v>4202</v>
      </c>
      <c r="I222" t="s">
        <v>3542</v>
      </c>
      <c r="J222" t="s">
        <v>5282</v>
      </c>
      <c r="K222" t="s">
        <v>4151</v>
      </c>
      <c r="L222" t="s">
        <v>3542</v>
      </c>
      <c r="M222" t="s">
        <v>3542</v>
      </c>
      <c r="N222" s="51" t="s">
        <v>5283</v>
      </c>
      <c r="O222" s="53" t="s">
        <v>10594</v>
      </c>
    </row>
    <row r="223" spans="1:16" ht="45" hidden="1" x14ac:dyDescent="0.25">
      <c r="A223" t="s">
        <v>5284</v>
      </c>
      <c r="B223" t="s">
        <v>3542</v>
      </c>
      <c r="C223" t="s">
        <v>5285</v>
      </c>
      <c r="D223" t="s">
        <v>5286</v>
      </c>
      <c r="E223" t="s">
        <v>4160</v>
      </c>
      <c r="F223" t="s">
        <v>4161</v>
      </c>
      <c r="G223" t="s">
        <v>4244</v>
      </c>
      <c r="H223" t="s">
        <v>4163</v>
      </c>
      <c r="I223" t="s">
        <v>3542</v>
      </c>
      <c r="J223" t="s">
        <v>5287</v>
      </c>
      <c r="K223" t="s">
        <v>4130</v>
      </c>
      <c r="L223" t="s">
        <v>5288</v>
      </c>
      <c r="M223" t="s">
        <v>3542</v>
      </c>
      <c r="N223" s="51" t="s">
        <v>3542</v>
      </c>
      <c r="O223" s="53" t="s">
        <v>10576</v>
      </c>
    </row>
    <row r="224" spans="1:16" hidden="1" x14ac:dyDescent="0.25">
      <c r="A224" t="s">
        <v>5289</v>
      </c>
      <c r="B224" t="s">
        <v>3542</v>
      </c>
      <c r="C224" t="s">
        <v>5290</v>
      </c>
      <c r="D224" t="s">
        <v>5291</v>
      </c>
      <c r="E224" t="s">
        <v>4286</v>
      </c>
      <c r="F224" t="s">
        <v>4287</v>
      </c>
      <c r="G224" t="s">
        <v>4134</v>
      </c>
      <c r="H224" t="s">
        <v>4288</v>
      </c>
      <c r="I224" t="s">
        <v>3542</v>
      </c>
      <c r="J224" t="s">
        <v>5292</v>
      </c>
      <c r="K224" t="s">
        <v>4181</v>
      </c>
      <c r="L224" t="s">
        <v>5293</v>
      </c>
      <c r="M224" t="s">
        <v>5294</v>
      </c>
      <c r="N224" s="51" t="s">
        <v>3542</v>
      </c>
      <c r="O224" s="49" t="s">
        <v>3542</v>
      </c>
    </row>
    <row r="225" spans="1:16" hidden="1" x14ac:dyDescent="0.25">
      <c r="A225" t="s">
        <v>5295</v>
      </c>
      <c r="B225" t="s">
        <v>3542</v>
      </c>
      <c r="C225" t="s">
        <v>5296</v>
      </c>
      <c r="D225" t="s">
        <v>5297</v>
      </c>
      <c r="E225" t="s">
        <v>4113</v>
      </c>
      <c r="F225" t="s">
        <v>4164</v>
      </c>
      <c r="G225" t="s">
        <v>4115</v>
      </c>
      <c r="H225" t="s">
        <v>4665</v>
      </c>
      <c r="I225" t="s">
        <v>3542</v>
      </c>
      <c r="J225" t="s">
        <v>4305</v>
      </c>
      <c r="K225" t="s">
        <v>4118</v>
      </c>
      <c r="L225" t="s">
        <v>5298</v>
      </c>
      <c r="M225" t="s">
        <v>3542</v>
      </c>
      <c r="N225" s="51" t="s">
        <v>3542</v>
      </c>
      <c r="O225" s="49" t="s">
        <v>3542</v>
      </c>
    </row>
    <row r="226" spans="1:16" hidden="1" x14ac:dyDescent="0.25">
      <c r="A226" t="s">
        <v>5299</v>
      </c>
      <c r="B226" t="s">
        <v>3542</v>
      </c>
      <c r="C226" t="s">
        <v>5300</v>
      </c>
      <c r="D226" t="s">
        <v>5301</v>
      </c>
      <c r="E226" t="s">
        <v>4133</v>
      </c>
      <c r="F226" t="s">
        <v>4409</v>
      </c>
      <c r="G226" t="s">
        <v>4134</v>
      </c>
      <c r="H226" t="s">
        <v>4410</v>
      </c>
      <c r="I226" t="s">
        <v>3542</v>
      </c>
      <c r="J226" t="s">
        <v>5302</v>
      </c>
      <c r="K226" t="s">
        <v>4118</v>
      </c>
      <c r="L226" t="s">
        <v>5303</v>
      </c>
      <c r="M226" t="s">
        <v>3542</v>
      </c>
      <c r="N226" s="51" t="s">
        <v>3542</v>
      </c>
      <c r="P226" t="s">
        <v>4764</v>
      </c>
    </row>
    <row r="227" spans="1:16" hidden="1" x14ac:dyDescent="0.25">
      <c r="A227" t="s">
        <v>5304</v>
      </c>
      <c r="B227" t="s">
        <v>3542</v>
      </c>
      <c r="C227" t="s">
        <v>5305</v>
      </c>
      <c r="D227" t="s">
        <v>5306</v>
      </c>
      <c r="E227" t="s">
        <v>4252</v>
      </c>
      <c r="F227" t="s">
        <v>4161</v>
      </c>
      <c r="G227" t="s">
        <v>4304</v>
      </c>
      <c r="H227" t="s">
        <v>4163</v>
      </c>
      <c r="I227" t="s">
        <v>3542</v>
      </c>
      <c r="J227" t="s">
        <v>4925</v>
      </c>
      <c r="K227" t="s">
        <v>4130</v>
      </c>
      <c r="L227" t="s">
        <v>5307</v>
      </c>
      <c r="M227" t="s">
        <v>3542</v>
      </c>
      <c r="N227" s="51" t="s">
        <v>3542</v>
      </c>
      <c r="O227" s="49" t="s">
        <v>3542</v>
      </c>
    </row>
    <row r="228" spans="1:16" hidden="1" x14ac:dyDescent="0.25">
      <c r="A228" t="s">
        <v>5308</v>
      </c>
      <c r="B228" t="s">
        <v>3542</v>
      </c>
      <c r="C228" t="s">
        <v>5309</v>
      </c>
      <c r="D228" t="s">
        <v>5310</v>
      </c>
      <c r="E228" t="s">
        <v>4252</v>
      </c>
      <c r="F228" t="s">
        <v>4164</v>
      </c>
      <c r="G228" t="s">
        <v>4304</v>
      </c>
      <c r="H228" t="s">
        <v>4665</v>
      </c>
      <c r="I228" t="s">
        <v>3542</v>
      </c>
      <c r="J228" t="s">
        <v>4255</v>
      </c>
      <c r="K228" t="s">
        <v>4181</v>
      </c>
      <c r="L228" t="s">
        <v>5311</v>
      </c>
      <c r="M228" t="s">
        <v>5312</v>
      </c>
      <c r="N228" s="51" t="s">
        <v>3542</v>
      </c>
      <c r="O228" s="49" t="s">
        <v>3542</v>
      </c>
    </row>
    <row r="229" spans="1:16" hidden="1" x14ac:dyDescent="0.25">
      <c r="A229" t="s">
        <v>5313</v>
      </c>
      <c r="B229" t="s">
        <v>3542</v>
      </c>
      <c r="C229" t="s">
        <v>5314</v>
      </c>
      <c r="D229" t="s">
        <v>5315</v>
      </c>
      <c r="E229" t="s">
        <v>4160</v>
      </c>
      <c r="F229" t="s">
        <v>4224</v>
      </c>
      <c r="G229" t="s">
        <v>4162</v>
      </c>
      <c r="H229" t="s">
        <v>4225</v>
      </c>
      <c r="I229" t="s">
        <v>3542</v>
      </c>
      <c r="J229" t="s">
        <v>5316</v>
      </c>
      <c r="K229" t="s">
        <v>4181</v>
      </c>
      <c r="L229" t="s">
        <v>5317</v>
      </c>
      <c r="M229" t="s">
        <v>5318</v>
      </c>
      <c r="N229" s="51" t="s">
        <v>3542</v>
      </c>
      <c r="O229" s="49" t="s">
        <v>3542</v>
      </c>
    </row>
    <row r="230" spans="1:16" hidden="1" x14ac:dyDescent="0.25">
      <c r="A230" t="s">
        <v>5319</v>
      </c>
      <c r="B230" t="s">
        <v>3542</v>
      </c>
      <c r="C230" t="s">
        <v>5320</v>
      </c>
      <c r="D230" t="s">
        <v>5321</v>
      </c>
      <c r="E230" t="s">
        <v>4160</v>
      </c>
      <c r="F230" t="s">
        <v>4287</v>
      </c>
      <c r="G230" t="s">
        <v>4244</v>
      </c>
      <c r="H230" t="s">
        <v>4288</v>
      </c>
      <c r="I230" t="s">
        <v>3542</v>
      </c>
      <c r="J230" t="s">
        <v>5322</v>
      </c>
      <c r="K230" t="s">
        <v>4166</v>
      </c>
      <c r="L230" t="s">
        <v>5323</v>
      </c>
      <c r="M230" t="s">
        <v>5324</v>
      </c>
      <c r="N230" s="51" t="s">
        <v>3542</v>
      </c>
      <c r="O230" s="49" t="s">
        <v>3542</v>
      </c>
    </row>
    <row r="231" spans="1:16" hidden="1" x14ac:dyDescent="0.25">
      <c r="A231" t="s">
        <v>5325</v>
      </c>
      <c r="B231" t="s">
        <v>3542</v>
      </c>
      <c r="C231" t="s">
        <v>5326</v>
      </c>
      <c r="D231" t="s">
        <v>5327</v>
      </c>
      <c r="E231" t="s">
        <v>4133</v>
      </c>
      <c r="F231" t="s">
        <v>4236</v>
      </c>
      <c r="G231" t="s">
        <v>4134</v>
      </c>
      <c r="H231" t="s">
        <v>4298</v>
      </c>
      <c r="I231" t="s">
        <v>3542</v>
      </c>
      <c r="J231" t="s">
        <v>4129</v>
      </c>
      <c r="K231" t="s">
        <v>4118</v>
      </c>
      <c r="L231" t="s">
        <v>5328</v>
      </c>
      <c r="M231" t="s">
        <v>3542</v>
      </c>
      <c r="N231" s="51" t="s">
        <v>3542</v>
      </c>
      <c r="O231" s="49" t="s">
        <v>3542</v>
      </c>
    </row>
    <row r="232" spans="1:16" hidden="1" x14ac:dyDescent="0.25">
      <c r="A232" t="s">
        <v>5329</v>
      </c>
      <c r="B232" t="s">
        <v>3542</v>
      </c>
      <c r="C232" t="s">
        <v>5330</v>
      </c>
      <c r="D232" t="s">
        <v>5331</v>
      </c>
      <c r="E232" t="s">
        <v>4125</v>
      </c>
      <c r="F232" t="s">
        <v>4114</v>
      </c>
      <c r="G232" t="s">
        <v>4127</v>
      </c>
      <c r="H232" t="s">
        <v>4321</v>
      </c>
      <c r="I232" t="s">
        <v>3542</v>
      </c>
      <c r="J232" t="s">
        <v>5332</v>
      </c>
      <c r="K232" t="s">
        <v>4130</v>
      </c>
      <c r="L232" t="s">
        <v>5333</v>
      </c>
      <c r="M232" t="s">
        <v>3542</v>
      </c>
      <c r="N232" s="51" t="s">
        <v>3542</v>
      </c>
      <c r="P232" t="s">
        <v>4970</v>
      </c>
    </row>
    <row r="233" spans="1:16" ht="90" hidden="1" x14ac:dyDescent="0.25">
      <c r="A233" t="s">
        <v>5334</v>
      </c>
      <c r="B233" t="s">
        <v>3542</v>
      </c>
      <c r="C233" t="s">
        <v>5335</v>
      </c>
      <c r="D233" t="s">
        <v>5336</v>
      </c>
      <c r="E233" t="s">
        <v>4179</v>
      </c>
      <c r="F233" t="s">
        <v>4409</v>
      </c>
      <c r="G233" t="s">
        <v>4162</v>
      </c>
      <c r="H233" t="s">
        <v>4410</v>
      </c>
      <c r="I233" t="s">
        <v>3542</v>
      </c>
      <c r="J233" t="s">
        <v>4299</v>
      </c>
      <c r="K233" t="s">
        <v>4151</v>
      </c>
      <c r="L233" t="s">
        <v>3542</v>
      </c>
      <c r="M233" t="s">
        <v>5337</v>
      </c>
      <c r="N233" s="51" t="s">
        <v>5338</v>
      </c>
      <c r="O233" s="53" t="s">
        <v>10595</v>
      </c>
    </row>
    <row r="234" spans="1:16" hidden="1" x14ac:dyDescent="0.25">
      <c r="A234" t="s">
        <v>5339</v>
      </c>
      <c r="B234" t="s">
        <v>3542</v>
      </c>
      <c r="C234" t="s">
        <v>5340</v>
      </c>
      <c r="D234" t="s">
        <v>5341</v>
      </c>
      <c r="E234" t="s">
        <v>4133</v>
      </c>
      <c r="F234" t="s">
        <v>4164</v>
      </c>
      <c r="G234" t="s">
        <v>4115</v>
      </c>
      <c r="H234" t="s">
        <v>4665</v>
      </c>
      <c r="I234" t="s">
        <v>3542</v>
      </c>
      <c r="J234" t="s">
        <v>5039</v>
      </c>
      <c r="K234" t="s">
        <v>4118</v>
      </c>
      <c r="L234" t="s">
        <v>5342</v>
      </c>
      <c r="M234" t="s">
        <v>3542</v>
      </c>
      <c r="N234" s="51" t="s">
        <v>3542</v>
      </c>
      <c r="O234" s="49" t="s">
        <v>3542</v>
      </c>
    </row>
    <row r="235" spans="1:16" hidden="1" x14ac:dyDescent="0.25">
      <c r="A235" t="s">
        <v>5343</v>
      </c>
      <c r="B235" t="s">
        <v>3542</v>
      </c>
      <c r="C235" t="s">
        <v>5344</v>
      </c>
      <c r="D235" t="s">
        <v>5345</v>
      </c>
      <c r="E235" t="s">
        <v>4144</v>
      </c>
      <c r="F235" t="s">
        <v>4316</v>
      </c>
      <c r="G235" t="s">
        <v>4134</v>
      </c>
      <c r="H235" t="s">
        <v>4317</v>
      </c>
      <c r="I235" t="s">
        <v>3542</v>
      </c>
      <c r="J235" t="s">
        <v>5346</v>
      </c>
      <c r="K235" t="s">
        <v>4130</v>
      </c>
      <c r="L235" t="s">
        <v>5347</v>
      </c>
      <c r="M235" t="s">
        <v>3542</v>
      </c>
      <c r="N235" s="51" t="s">
        <v>3542</v>
      </c>
      <c r="O235" s="49" t="s">
        <v>3542</v>
      </c>
    </row>
    <row r="236" spans="1:16" hidden="1" x14ac:dyDescent="0.25">
      <c r="A236" t="s">
        <v>5348</v>
      </c>
      <c r="B236" t="s">
        <v>3542</v>
      </c>
      <c r="C236" t="s">
        <v>5349</v>
      </c>
      <c r="D236" t="s">
        <v>5350</v>
      </c>
      <c r="E236" t="s">
        <v>4113</v>
      </c>
      <c r="F236" t="s">
        <v>4287</v>
      </c>
      <c r="G236" t="s">
        <v>4187</v>
      </c>
      <c r="H236" t="s">
        <v>4288</v>
      </c>
      <c r="I236" t="s">
        <v>3542</v>
      </c>
      <c r="J236" t="s">
        <v>5098</v>
      </c>
      <c r="K236" t="s">
        <v>4118</v>
      </c>
      <c r="L236" t="s">
        <v>5351</v>
      </c>
      <c r="M236" t="s">
        <v>3542</v>
      </c>
      <c r="N236" s="51" t="s">
        <v>3542</v>
      </c>
      <c r="O236" s="49" t="s">
        <v>3542</v>
      </c>
    </row>
    <row r="237" spans="1:16" hidden="1" x14ac:dyDescent="0.25">
      <c r="A237" t="s">
        <v>5352</v>
      </c>
      <c r="B237" t="s">
        <v>3542</v>
      </c>
      <c r="C237" t="s">
        <v>5353</v>
      </c>
      <c r="D237" t="s">
        <v>5354</v>
      </c>
      <c r="E237" t="s">
        <v>4113</v>
      </c>
      <c r="F237" t="s">
        <v>4161</v>
      </c>
      <c r="G237" t="s">
        <v>4115</v>
      </c>
      <c r="H237" t="s">
        <v>4188</v>
      </c>
      <c r="I237" t="s">
        <v>3542</v>
      </c>
      <c r="J237" t="s">
        <v>5355</v>
      </c>
      <c r="K237" t="s">
        <v>4118</v>
      </c>
      <c r="L237" t="s">
        <v>5356</v>
      </c>
      <c r="M237" t="s">
        <v>3542</v>
      </c>
      <c r="N237" s="51" t="s">
        <v>3542</v>
      </c>
      <c r="O237" s="49" t="s">
        <v>3542</v>
      </c>
    </row>
    <row r="238" spans="1:16" hidden="1" x14ac:dyDescent="0.25">
      <c r="A238" t="s">
        <v>5357</v>
      </c>
      <c r="B238" t="s">
        <v>3542</v>
      </c>
      <c r="C238" t="s">
        <v>5358</v>
      </c>
      <c r="D238" t="s">
        <v>5359</v>
      </c>
      <c r="E238" t="s">
        <v>4252</v>
      </c>
      <c r="F238" t="s">
        <v>4243</v>
      </c>
      <c r="G238" t="s">
        <v>4244</v>
      </c>
      <c r="H238" t="s">
        <v>4245</v>
      </c>
      <c r="I238" t="s">
        <v>3542</v>
      </c>
      <c r="J238" t="s">
        <v>4519</v>
      </c>
      <c r="K238" t="s">
        <v>4181</v>
      </c>
      <c r="L238" t="s">
        <v>5360</v>
      </c>
      <c r="M238" t="s">
        <v>5361</v>
      </c>
      <c r="N238" s="51" t="s">
        <v>3542</v>
      </c>
      <c r="O238" s="49" t="s">
        <v>3542</v>
      </c>
    </row>
    <row r="239" spans="1:16" hidden="1" x14ac:dyDescent="0.25">
      <c r="A239" t="s">
        <v>5362</v>
      </c>
      <c r="B239" t="s">
        <v>3542</v>
      </c>
      <c r="C239" t="s">
        <v>5363</v>
      </c>
      <c r="D239" t="s">
        <v>5364</v>
      </c>
      <c r="E239" t="s">
        <v>4160</v>
      </c>
      <c r="F239" t="s">
        <v>4114</v>
      </c>
      <c r="G239" t="s">
        <v>4244</v>
      </c>
      <c r="H239" t="s">
        <v>4321</v>
      </c>
      <c r="I239" t="s">
        <v>3542</v>
      </c>
      <c r="J239" t="s">
        <v>4255</v>
      </c>
      <c r="K239" t="s">
        <v>4151</v>
      </c>
      <c r="L239" t="s">
        <v>5365</v>
      </c>
      <c r="M239" t="s">
        <v>3542</v>
      </c>
      <c r="N239" s="51" t="s">
        <v>5366</v>
      </c>
      <c r="O239" s="49" t="s">
        <v>3542</v>
      </c>
    </row>
    <row r="240" spans="1:16" hidden="1" x14ac:dyDescent="0.25">
      <c r="A240" t="s">
        <v>5367</v>
      </c>
      <c r="B240" t="s">
        <v>3542</v>
      </c>
      <c r="C240" t="s">
        <v>5368</v>
      </c>
      <c r="D240" t="s">
        <v>5369</v>
      </c>
      <c r="E240" t="s">
        <v>4160</v>
      </c>
      <c r="F240" t="s">
        <v>4172</v>
      </c>
      <c r="G240" t="s">
        <v>4244</v>
      </c>
      <c r="H240" t="s">
        <v>4173</v>
      </c>
      <c r="I240" t="s">
        <v>3542</v>
      </c>
      <c r="J240" t="s">
        <v>4299</v>
      </c>
      <c r="K240" t="s">
        <v>4166</v>
      </c>
      <c r="L240" t="s">
        <v>5370</v>
      </c>
      <c r="M240" t="s">
        <v>5371</v>
      </c>
      <c r="N240" s="51" t="s">
        <v>3542</v>
      </c>
      <c r="O240" s="49" t="s">
        <v>3542</v>
      </c>
    </row>
    <row r="241" spans="1:16" hidden="1" x14ac:dyDescent="0.25">
      <c r="A241" t="s">
        <v>5372</v>
      </c>
      <c r="B241" t="s">
        <v>3542</v>
      </c>
      <c r="C241" t="s">
        <v>5373</v>
      </c>
      <c r="D241" t="s">
        <v>5374</v>
      </c>
      <c r="E241" t="s">
        <v>4133</v>
      </c>
      <c r="F241" t="s">
        <v>4114</v>
      </c>
      <c r="G241" t="s">
        <v>4304</v>
      </c>
      <c r="H241" t="s">
        <v>4974</v>
      </c>
      <c r="I241" t="s">
        <v>3542</v>
      </c>
      <c r="J241" t="s">
        <v>5375</v>
      </c>
      <c r="K241" t="s">
        <v>4118</v>
      </c>
      <c r="L241" t="s">
        <v>5376</v>
      </c>
      <c r="M241" t="s">
        <v>3542</v>
      </c>
      <c r="N241" s="51" t="s">
        <v>3542</v>
      </c>
      <c r="O241" s="49" t="s">
        <v>3542</v>
      </c>
    </row>
    <row r="242" spans="1:16" hidden="1" x14ac:dyDescent="0.25">
      <c r="A242" t="s">
        <v>5377</v>
      </c>
      <c r="B242" t="s">
        <v>3542</v>
      </c>
      <c r="C242" t="s">
        <v>5378</v>
      </c>
      <c r="D242" t="s">
        <v>5379</v>
      </c>
      <c r="E242" t="s">
        <v>4125</v>
      </c>
      <c r="F242" t="s">
        <v>4114</v>
      </c>
      <c r="G242" t="s">
        <v>4115</v>
      </c>
      <c r="H242" t="s">
        <v>4116</v>
      </c>
      <c r="I242" t="s">
        <v>3542</v>
      </c>
      <c r="J242" t="s">
        <v>4385</v>
      </c>
      <c r="K242" t="s">
        <v>4130</v>
      </c>
      <c r="L242" t="s">
        <v>5380</v>
      </c>
      <c r="M242" t="s">
        <v>3542</v>
      </c>
      <c r="N242" s="51" t="s">
        <v>3542</v>
      </c>
      <c r="P242" t="s">
        <v>5381</v>
      </c>
    </row>
    <row r="243" spans="1:16" ht="30" hidden="1" x14ac:dyDescent="0.25">
      <c r="A243" t="s">
        <v>5382</v>
      </c>
      <c r="B243" t="s">
        <v>3542</v>
      </c>
      <c r="C243" t="s">
        <v>5383</v>
      </c>
      <c r="D243" t="s">
        <v>5384</v>
      </c>
      <c r="E243" t="s">
        <v>4286</v>
      </c>
      <c r="F243" t="s">
        <v>4164</v>
      </c>
      <c r="G243" t="s">
        <v>4304</v>
      </c>
      <c r="H243" t="s">
        <v>4665</v>
      </c>
      <c r="I243" t="s">
        <v>3542</v>
      </c>
      <c r="J243" t="s">
        <v>4238</v>
      </c>
      <c r="K243" t="s">
        <v>5247</v>
      </c>
      <c r="L243" t="s">
        <v>5385</v>
      </c>
      <c r="M243" t="s">
        <v>3542</v>
      </c>
      <c r="N243" s="51" t="s">
        <v>3542</v>
      </c>
      <c r="O243" s="53" t="s">
        <v>10596</v>
      </c>
    </row>
    <row r="244" spans="1:16" hidden="1" x14ac:dyDescent="0.25">
      <c r="A244" t="s">
        <v>5386</v>
      </c>
      <c r="B244" t="s">
        <v>3542</v>
      </c>
      <c r="C244" t="s">
        <v>5387</v>
      </c>
      <c r="D244" t="s">
        <v>5388</v>
      </c>
      <c r="E244" t="s">
        <v>4133</v>
      </c>
      <c r="F244" t="s">
        <v>4161</v>
      </c>
      <c r="G244" t="s">
        <v>4127</v>
      </c>
      <c r="H244" t="s">
        <v>4188</v>
      </c>
      <c r="I244" t="s">
        <v>3542</v>
      </c>
      <c r="J244" t="s">
        <v>4289</v>
      </c>
      <c r="K244" t="s">
        <v>4118</v>
      </c>
      <c r="L244" t="s">
        <v>5389</v>
      </c>
      <c r="M244" t="s">
        <v>3542</v>
      </c>
      <c r="N244" s="51" t="s">
        <v>3542</v>
      </c>
      <c r="O244" s="49" t="s">
        <v>3542</v>
      </c>
    </row>
    <row r="245" spans="1:16" hidden="1" x14ac:dyDescent="0.25">
      <c r="A245" t="s">
        <v>5390</v>
      </c>
      <c r="B245" t="s">
        <v>3542</v>
      </c>
      <c r="C245" t="s">
        <v>5391</v>
      </c>
      <c r="D245" t="s">
        <v>5392</v>
      </c>
      <c r="E245" t="s">
        <v>4125</v>
      </c>
      <c r="F245" t="s">
        <v>4114</v>
      </c>
      <c r="G245" t="s">
        <v>4115</v>
      </c>
      <c r="H245" t="s">
        <v>4116</v>
      </c>
      <c r="I245" t="s">
        <v>3542</v>
      </c>
      <c r="J245" t="s">
        <v>4385</v>
      </c>
      <c r="K245" t="s">
        <v>4130</v>
      </c>
      <c r="L245" t="s">
        <v>5393</v>
      </c>
      <c r="M245" t="s">
        <v>3542</v>
      </c>
      <c r="N245" s="51" t="s">
        <v>3542</v>
      </c>
      <c r="P245" t="s">
        <v>5381</v>
      </c>
    </row>
    <row r="246" spans="1:16" hidden="1" x14ac:dyDescent="0.25">
      <c r="A246" t="s">
        <v>5394</v>
      </c>
      <c r="B246" t="s">
        <v>3542</v>
      </c>
      <c r="C246" t="s">
        <v>5395</v>
      </c>
      <c r="D246" t="s">
        <v>5396</v>
      </c>
      <c r="E246" t="s">
        <v>4252</v>
      </c>
      <c r="F246" t="s">
        <v>4243</v>
      </c>
      <c r="G246" t="s">
        <v>4244</v>
      </c>
      <c r="H246" t="s">
        <v>4245</v>
      </c>
      <c r="I246" t="s">
        <v>3542</v>
      </c>
      <c r="J246" t="s">
        <v>5397</v>
      </c>
      <c r="K246" t="s">
        <v>4181</v>
      </c>
      <c r="L246" t="s">
        <v>5398</v>
      </c>
      <c r="M246" t="s">
        <v>5399</v>
      </c>
      <c r="N246" s="51" t="s">
        <v>3542</v>
      </c>
      <c r="P246" t="s">
        <v>5400</v>
      </c>
    </row>
    <row r="247" spans="1:16" hidden="1" x14ac:dyDescent="0.25">
      <c r="A247" t="s">
        <v>5401</v>
      </c>
      <c r="B247" t="s">
        <v>3542</v>
      </c>
      <c r="C247" t="s">
        <v>5402</v>
      </c>
      <c r="D247" t="s">
        <v>5403</v>
      </c>
      <c r="E247" t="s">
        <v>4144</v>
      </c>
      <c r="F247" t="s">
        <v>4224</v>
      </c>
      <c r="G247" t="s">
        <v>4134</v>
      </c>
      <c r="H247" t="s">
        <v>4225</v>
      </c>
      <c r="I247" t="s">
        <v>3542</v>
      </c>
      <c r="J247" t="s">
        <v>5404</v>
      </c>
      <c r="K247" t="s">
        <v>4130</v>
      </c>
      <c r="L247" t="s">
        <v>5405</v>
      </c>
      <c r="M247" t="s">
        <v>3542</v>
      </c>
      <c r="N247" s="51" t="s">
        <v>3542</v>
      </c>
      <c r="O247" s="49" t="s">
        <v>3542</v>
      </c>
    </row>
    <row r="248" spans="1:16" hidden="1" x14ac:dyDescent="0.25">
      <c r="A248" t="s">
        <v>5406</v>
      </c>
      <c r="B248" t="s">
        <v>3542</v>
      </c>
      <c r="C248" t="s">
        <v>5407</v>
      </c>
      <c r="D248" t="s">
        <v>5408</v>
      </c>
      <c r="E248" t="s">
        <v>4286</v>
      </c>
      <c r="F248" t="s">
        <v>4358</v>
      </c>
      <c r="G248" t="s">
        <v>4304</v>
      </c>
      <c r="H248" t="s">
        <v>4359</v>
      </c>
      <c r="I248" t="s">
        <v>3542</v>
      </c>
      <c r="J248" t="s">
        <v>5409</v>
      </c>
      <c r="K248" t="s">
        <v>4181</v>
      </c>
      <c r="L248" t="s">
        <v>5410</v>
      </c>
      <c r="M248" t="s">
        <v>5411</v>
      </c>
      <c r="N248" s="51" t="s">
        <v>3542</v>
      </c>
      <c r="P248" t="s">
        <v>5412</v>
      </c>
    </row>
    <row r="249" spans="1:16" hidden="1" x14ac:dyDescent="0.25">
      <c r="A249" t="s">
        <v>5413</v>
      </c>
      <c r="B249" t="s">
        <v>3542</v>
      </c>
      <c r="C249" t="s">
        <v>5414</v>
      </c>
      <c r="D249" t="s">
        <v>5415</v>
      </c>
      <c r="E249" t="s">
        <v>4286</v>
      </c>
      <c r="F249" t="s">
        <v>4358</v>
      </c>
      <c r="G249" t="s">
        <v>4134</v>
      </c>
      <c r="H249" t="s">
        <v>4359</v>
      </c>
      <c r="I249" t="s">
        <v>3542</v>
      </c>
      <c r="J249" t="s">
        <v>5409</v>
      </c>
      <c r="K249" t="s">
        <v>4181</v>
      </c>
      <c r="L249" t="s">
        <v>5416</v>
      </c>
      <c r="M249" t="s">
        <v>5417</v>
      </c>
      <c r="N249" s="51" t="s">
        <v>3542</v>
      </c>
      <c r="P249" t="s">
        <v>5418</v>
      </c>
    </row>
    <row r="250" spans="1:16" hidden="1" x14ac:dyDescent="0.25">
      <c r="A250" t="s">
        <v>5419</v>
      </c>
      <c r="B250" t="s">
        <v>3542</v>
      </c>
      <c r="C250" t="s">
        <v>5420</v>
      </c>
      <c r="D250" t="s">
        <v>5421</v>
      </c>
      <c r="E250" t="s">
        <v>4125</v>
      </c>
      <c r="F250" t="s">
        <v>4114</v>
      </c>
      <c r="G250" t="s">
        <v>4134</v>
      </c>
      <c r="H250" t="s">
        <v>4974</v>
      </c>
      <c r="I250" t="s">
        <v>3542</v>
      </c>
      <c r="J250" t="s">
        <v>5422</v>
      </c>
      <c r="K250" t="s">
        <v>4130</v>
      </c>
      <c r="L250" t="s">
        <v>5423</v>
      </c>
      <c r="M250" t="s">
        <v>3542</v>
      </c>
      <c r="N250" s="51" t="s">
        <v>3542</v>
      </c>
      <c r="O250" s="49" t="s">
        <v>3542</v>
      </c>
    </row>
    <row r="251" spans="1:16" hidden="1" x14ac:dyDescent="0.25">
      <c r="A251" t="s">
        <v>5424</v>
      </c>
      <c r="B251" t="s">
        <v>3542</v>
      </c>
      <c r="C251" t="s">
        <v>5425</v>
      </c>
      <c r="D251" t="s">
        <v>5426</v>
      </c>
      <c r="E251" t="s">
        <v>4150</v>
      </c>
      <c r="F251" t="s">
        <v>4114</v>
      </c>
      <c r="G251" t="s">
        <v>4115</v>
      </c>
      <c r="H251" t="s">
        <v>4116</v>
      </c>
      <c r="I251" t="s">
        <v>3542</v>
      </c>
      <c r="J251" t="s">
        <v>5427</v>
      </c>
      <c r="K251" t="s">
        <v>4181</v>
      </c>
      <c r="L251" t="s">
        <v>5428</v>
      </c>
      <c r="M251" t="s">
        <v>3542</v>
      </c>
      <c r="N251" s="51" t="s">
        <v>3542</v>
      </c>
      <c r="O251" s="49" t="s">
        <v>3542</v>
      </c>
    </row>
    <row r="252" spans="1:16" ht="90" hidden="1" x14ac:dyDescent="0.25">
      <c r="A252" t="s">
        <v>5429</v>
      </c>
      <c r="B252" t="s">
        <v>3542</v>
      </c>
      <c r="C252" t="s">
        <v>5430</v>
      </c>
      <c r="D252" t="s">
        <v>5431</v>
      </c>
      <c r="E252" t="s">
        <v>4150</v>
      </c>
      <c r="F252" t="s">
        <v>4287</v>
      </c>
      <c r="G252" t="s">
        <v>4115</v>
      </c>
      <c r="H252" t="s">
        <v>4288</v>
      </c>
      <c r="I252" t="s">
        <v>3542</v>
      </c>
      <c r="J252" t="s">
        <v>5432</v>
      </c>
      <c r="K252" t="s">
        <v>4130</v>
      </c>
      <c r="L252" t="s">
        <v>5433</v>
      </c>
      <c r="M252" t="s">
        <v>3542</v>
      </c>
      <c r="N252" s="51" t="s">
        <v>3542</v>
      </c>
      <c r="O252" s="53" t="s">
        <v>10597</v>
      </c>
    </row>
    <row r="253" spans="1:16" hidden="1" x14ac:dyDescent="0.25">
      <c r="A253" t="s">
        <v>5434</v>
      </c>
      <c r="B253" t="s">
        <v>3542</v>
      </c>
      <c r="C253" t="s">
        <v>5435</v>
      </c>
      <c r="D253" t="s">
        <v>5436</v>
      </c>
      <c r="E253" t="s">
        <v>4252</v>
      </c>
      <c r="F253" t="s">
        <v>4287</v>
      </c>
      <c r="G253" t="s">
        <v>4304</v>
      </c>
      <c r="H253" t="s">
        <v>4288</v>
      </c>
      <c r="I253" t="s">
        <v>3542</v>
      </c>
      <c r="J253" t="s">
        <v>4832</v>
      </c>
      <c r="K253" t="s">
        <v>4181</v>
      </c>
      <c r="L253" t="s">
        <v>5437</v>
      </c>
      <c r="M253" t="s">
        <v>5438</v>
      </c>
      <c r="N253" s="51" t="s">
        <v>3542</v>
      </c>
      <c r="O253" s="49" t="s">
        <v>3542</v>
      </c>
    </row>
    <row r="254" spans="1:16" hidden="1" x14ac:dyDescent="0.25">
      <c r="A254" t="s">
        <v>5439</v>
      </c>
      <c r="B254" t="s">
        <v>3542</v>
      </c>
      <c r="C254" t="s">
        <v>5440</v>
      </c>
      <c r="D254" t="s">
        <v>5441</v>
      </c>
      <c r="E254" t="s">
        <v>4252</v>
      </c>
      <c r="F254" t="s">
        <v>4287</v>
      </c>
      <c r="G254" t="s">
        <v>4304</v>
      </c>
      <c r="H254" t="s">
        <v>4288</v>
      </c>
      <c r="I254" t="s">
        <v>3542</v>
      </c>
      <c r="J254" t="s">
        <v>4832</v>
      </c>
      <c r="K254" t="s">
        <v>4130</v>
      </c>
      <c r="L254" t="s">
        <v>5442</v>
      </c>
      <c r="M254" t="s">
        <v>3542</v>
      </c>
      <c r="N254" s="51" t="s">
        <v>3542</v>
      </c>
      <c r="O254" s="49" t="s">
        <v>3542</v>
      </c>
    </row>
    <row r="255" spans="1:16" hidden="1" x14ac:dyDescent="0.25">
      <c r="A255" t="s">
        <v>5443</v>
      </c>
      <c r="B255" t="s">
        <v>3542</v>
      </c>
      <c r="C255" t="s">
        <v>5444</v>
      </c>
      <c r="D255" t="s">
        <v>5445</v>
      </c>
      <c r="E255" t="s">
        <v>4252</v>
      </c>
      <c r="F255" t="s">
        <v>4287</v>
      </c>
      <c r="G255" t="s">
        <v>4304</v>
      </c>
      <c r="H255" t="s">
        <v>4288</v>
      </c>
      <c r="I255" t="s">
        <v>3542</v>
      </c>
      <c r="J255" t="s">
        <v>5446</v>
      </c>
      <c r="K255" t="s">
        <v>4130</v>
      </c>
      <c r="L255" t="s">
        <v>5447</v>
      </c>
      <c r="M255" t="s">
        <v>3542</v>
      </c>
      <c r="N255" s="51" t="s">
        <v>3542</v>
      </c>
      <c r="O255" s="49" t="s">
        <v>3542</v>
      </c>
    </row>
    <row r="256" spans="1:16" hidden="1" x14ac:dyDescent="0.25">
      <c r="A256" t="s">
        <v>5448</v>
      </c>
      <c r="B256" t="s">
        <v>3542</v>
      </c>
      <c r="C256" t="s">
        <v>5449</v>
      </c>
      <c r="D256" t="s">
        <v>5450</v>
      </c>
      <c r="E256" t="s">
        <v>4150</v>
      </c>
      <c r="F256" t="s">
        <v>4224</v>
      </c>
      <c r="G256" t="s">
        <v>4134</v>
      </c>
      <c r="H256" t="s">
        <v>4225</v>
      </c>
      <c r="I256" t="s">
        <v>3542</v>
      </c>
      <c r="J256" t="s">
        <v>4452</v>
      </c>
      <c r="K256" t="s">
        <v>4151</v>
      </c>
      <c r="L256" t="s">
        <v>5451</v>
      </c>
      <c r="M256" t="s">
        <v>3542</v>
      </c>
      <c r="N256" s="51" t="s">
        <v>5452</v>
      </c>
      <c r="O256" s="49" t="s">
        <v>3542</v>
      </c>
    </row>
    <row r="257" spans="1:16" ht="30" hidden="1" x14ac:dyDescent="0.25">
      <c r="A257" t="s">
        <v>5453</v>
      </c>
      <c r="B257" t="s">
        <v>3542</v>
      </c>
      <c r="C257" t="s">
        <v>5454</v>
      </c>
      <c r="D257" t="s">
        <v>5455</v>
      </c>
      <c r="E257" t="s">
        <v>4133</v>
      </c>
      <c r="F257" t="s">
        <v>4535</v>
      </c>
      <c r="G257" t="s">
        <v>4304</v>
      </c>
      <c r="H257" t="s">
        <v>4536</v>
      </c>
      <c r="I257" t="s">
        <v>3542</v>
      </c>
      <c r="J257" t="s">
        <v>5456</v>
      </c>
      <c r="K257" t="s">
        <v>4118</v>
      </c>
      <c r="L257" t="s">
        <v>5457</v>
      </c>
      <c r="M257" t="s">
        <v>3542</v>
      </c>
      <c r="N257" s="51" t="s">
        <v>3542</v>
      </c>
      <c r="O257" s="53" t="s">
        <v>10587</v>
      </c>
    </row>
    <row r="258" spans="1:16" hidden="1" x14ac:dyDescent="0.25">
      <c r="A258" t="s">
        <v>5458</v>
      </c>
      <c r="B258" t="s">
        <v>3542</v>
      </c>
      <c r="C258" t="s">
        <v>5459</v>
      </c>
      <c r="D258" t="s">
        <v>5460</v>
      </c>
      <c r="E258" t="s">
        <v>4150</v>
      </c>
      <c r="F258" t="s">
        <v>4194</v>
      </c>
      <c r="G258" t="s">
        <v>4304</v>
      </c>
      <c r="H258" t="s">
        <v>4804</v>
      </c>
      <c r="I258" t="s">
        <v>3542</v>
      </c>
      <c r="J258" t="s">
        <v>4129</v>
      </c>
      <c r="K258" t="s">
        <v>4181</v>
      </c>
      <c r="L258" t="s">
        <v>5461</v>
      </c>
      <c r="M258" t="s">
        <v>5462</v>
      </c>
      <c r="N258" s="51" t="s">
        <v>3542</v>
      </c>
      <c r="O258" s="49" t="s">
        <v>3542</v>
      </c>
    </row>
    <row r="259" spans="1:16" hidden="1" x14ac:dyDescent="0.25">
      <c r="A259" t="s">
        <v>5463</v>
      </c>
      <c r="B259" t="s">
        <v>3542</v>
      </c>
      <c r="C259" t="s">
        <v>5464</v>
      </c>
      <c r="D259" t="s">
        <v>5465</v>
      </c>
      <c r="E259" t="s">
        <v>4160</v>
      </c>
      <c r="F259" t="s">
        <v>4164</v>
      </c>
      <c r="G259" t="s">
        <v>4162</v>
      </c>
      <c r="H259" t="s">
        <v>4665</v>
      </c>
      <c r="I259" t="s">
        <v>3542</v>
      </c>
      <c r="J259" t="s">
        <v>4666</v>
      </c>
      <c r="K259" t="s">
        <v>4181</v>
      </c>
      <c r="L259" t="s">
        <v>5466</v>
      </c>
      <c r="M259" t="s">
        <v>5467</v>
      </c>
      <c r="N259" s="51" t="s">
        <v>3542</v>
      </c>
      <c r="P259" t="s">
        <v>5468</v>
      </c>
    </row>
    <row r="260" spans="1:16" hidden="1" x14ac:dyDescent="0.25">
      <c r="A260" t="s">
        <v>5469</v>
      </c>
      <c r="B260" t="s">
        <v>3542</v>
      </c>
      <c r="C260" t="s">
        <v>5470</v>
      </c>
      <c r="D260" t="s">
        <v>5471</v>
      </c>
      <c r="E260" t="s">
        <v>4150</v>
      </c>
      <c r="F260" t="s">
        <v>4161</v>
      </c>
      <c r="G260" t="s">
        <v>4244</v>
      </c>
      <c r="H260" t="s">
        <v>4163</v>
      </c>
      <c r="I260" t="s">
        <v>3542</v>
      </c>
      <c r="J260" t="s">
        <v>5472</v>
      </c>
      <c r="K260" t="s">
        <v>4151</v>
      </c>
      <c r="L260" t="s">
        <v>5473</v>
      </c>
      <c r="M260" t="s">
        <v>3542</v>
      </c>
      <c r="N260" s="51" t="s">
        <v>5474</v>
      </c>
      <c r="O260" s="49" t="s">
        <v>3542</v>
      </c>
    </row>
    <row r="261" spans="1:16" hidden="1" x14ac:dyDescent="0.25">
      <c r="A261" t="s">
        <v>5475</v>
      </c>
      <c r="B261" t="s">
        <v>3542</v>
      </c>
      <c r="C261" t="s">
        <v>5476</v>
      </c>
      <c r="D261" t="s">
        <v>5477</v>
      </c>
      <c r="E261" t="s">
        <v>4133</v>
      </c>
      <c r="F261" t="s">
        <v>4114</v>
      </c>
      <c r="G261" t="s">
        <v>4187</v>
      </c>
      <c r="H261" t="s">
        <v>4321</v>
      </c>
      <c r="I261" t="s">
        <v>3542</v>
      </c>
      <c r="J261" t="s">
        <v>4146</v>
      </c>
      <c r="K261" t="s">
        <v>4118</v>
      </c>
      <c r="L261" t="s">
        <v>5478</v>
      </c>
      <c r="M261" t="s">
        <v>3542</v>
      </c>
      <c r="N261" s="51" t="s">
        <v>3542</v>
      </c>
      <c r="O261" s="49" t="s">
        <v>3542</v>
      </c>
    </row>
    <row r="262" spans="1:16" hidden="1" x14ac:dyDescent="0.25">
      <c r="A262" t="s">
        <v>5479</v>
      </c>
      <c r="B262" t="s">
        <v>5480</v>
      </c>
      <c r="C262" t="s">
        <v>5481</v>
      </c>
      <c r="D262" t="s">
        <v>5482</v>
      </c>
      <c r="E262" t="s">
        <v>4113</v>
      </c>
      <c r="F262" t="s">
        <v>5483</v>
      </c>
      <c r="G262" t="s">
        <v>4134</v>
      </c>
      <c r="H262" t="s">
        <v>5484</v>
      </c>
      <c r="I262" t="s">
        <v>3542</v>
      </c>
      <c r="J262" t="s">
        <v>5485</v>
      </c>
      <c r="K262" t="s">
        <v>4118</v>
      </c>
      <c r="L262" t="s">
        <v>5486</v>
      </c>
      <c r="M262" t="s">
        <v>3542</v>
      </c>
      <c r="N262" s="51" t="s">
        <v>3542</v>
      </c>
      <c r="O262" s="49" t="s">
        <v>3542</v>
      </c>
    </row>
    <row r="263" spans="1:16" hidden="1" x14ac:dyDescent="0.25">
      <c r="A263" t="s">
        <v>5487</v>
      </c>
      <c r="B263" t="s">
        <v>3542</v>
      </c>
      <c r="C263" t="s">
        <v>5488</v>
      </c>
      <c r="D263" t="s">
        <v>5489</v>
      </c>
      <c r="E263" t="s">
        <v>4160</v>
      </c>
      <c r="F263" t="s">
        <v>4114</v>
      </c>
      <c r="G263" t="s">
        <v>4244</v>
      </c>
      <c r="H263" t="s">
        <v>4145</v>
      </c>
      <c r="I263" t="s">
        <v>3542</v>
      </c>
      <c r="J263" t="s">
        <v>4622</v>
      </c>
      <c r="K263" t="s">
        <v>4181</v>
      </c>
      <c r="L263" t="s">
        <v>5490</v>
      </c>
      <c r="M263" t="s">
        <v>5491</v>
      </c>
      <c r="N263" s="51" t="s">
        <v>3542</v>
      </c>
      <c r="O263" s="49" t="s">
        <v>3542</v>
      </c>
    </row>
    <row r="264" spans="1:16" hidden="1" x14ac:dyDescent="0.25">
      <c r="A264" t="s">
        <v>5492</v>
      </c>
      <c r="B264" t="s">
        <v>3542</v>
      </c>
      <c r="C264" t="s">
        <v>5493</v>
      </c>
      <c r="D264" t="s">
        <v>5494</v>
      </c>
      <c r="E264" t="s">
        <v>4286</v>
      </c>
      <c r="F264" t="s">
        <v>4114</v>
      </c>
      <c r="G264" t="s">
        <v>4134</v>
      </c>
      <c r="H264" t="s">
        <v>4145</v>
      </c>
      <c r="I264" t="s">
        <v>3542</v>
      </c>
      <c r="J264" t="s">
        <v>5409</v>
      </c>
      <c r="K264" t="s">
        <v>4181</v>
      </c>
      <c r="L264" t="s">
        <v>5495</v>
      </c>
      <c r="M264" t="s">
        <v>5496</v>
      </c>
      <c r="N264" s="51" t="s">
        <v>3542</v>
      </c>
      <c r="O264" s="49" t="s">
        <v>3542</v>
      </c>
    </row>
    <row r="265" spans="1:16" hidden="1" x14ac:dyDescent="0.25">
      <c r="A265" t="s">
        <v>5497</v>
      </c>
      <c r="B265" t="s">
        <v>3542</v>
      </c>
      <c r="C265" t="s">
        <v>5498</v>
      </c>
      <c r="D265" t="s">
        <v>5499</v>
      </c>
      <c r="E265" t="s">
        <v>4150</v>
      </c>
      <c r="F265" t="s">
        <v>4243</v>
      </c>
      <c r="G265" t="s">
        <v>4244</v>
      </c>
      <c r="H265" t="s">
        <v>4245</v>
      </c>
      <c r="I265" t="s">
        <v>3542</v>
      </c>
      <c r="J265" t="s">
        <v>4322</v>
      </c>
      <c r="K265" t="s">
        <v>4181</v>
      </c>
      <c r="L265" t="s">
        <v>5500</v>
      </c>
      <c r="M265" t="s">
        <v>5501</v>
      </c>
      <c r="N265" s="51" t="s">
        <v>3542</v>
      </c>
      <c r="P265" t="s">
        <v>5502</v>
      </c>
    </row>
    <row r="266" spans="1:16" hidden="1" x14ac:dyDescent="0.25">
      <c r="A266" t="s">
        <v>5503</v>
      </c>
      <c r="B266" t="s">
        <v>3542</v>
      </c>
      <c r="C266" t="s">
        <v>5504</v>
      </c>
      <c r="D266" t="s">
        <v>5505</v>
      </c>
      <c r="E266" t="s">
        <v>4113</v>
      </c>
      <c r="F266" t="s">
        <v>4172</v>
      </c>
      <c r="G266" t="s">
        <v>4115</v>
      </c>
      <c r="H266" t="s">
        <v>4173</v>
      </c>
      <c r="I266" t="s">
        <v>3542</v>
      </c>
      <c r="J266" t="s">
        <v>5506</v>
      </c>
      <c r="K266" t="s">
        <v>4118</v>
      </c>
      <c r="L266" t="s">
        <v>5507</v>
      </c>
      <c r="M266" t="s">
        <v>3542</v>
      </c>
      <c r="N266" s="51" t="s">
        <v>3542</v>
      </c>
      <c r="O266" s="49" t="s">
        <v>10598</v>
      </c>
      <c r="P266" t="s">
        <v>10599</v>
      </c>
    </row>
    <row r="267" spans="1:16" hidden="1" x14ac:dyDescent="0.25">
      <c r="A267" t="s">
        <v>5508</v>
      </c>
      <c r="B267" t="s">
        <v>3542</v>
      </c>
      <c r="C267" t="s">
        <v>5509</v>
      </c>
      <c r="D267" t="s">
        <v>5510</v>
      </c>
      <c r="E267" t="s">
        <v>4113</v>
      </c>
      <c r="F267" t="s">
        <v>4172</v>
      </c>
      <c r="G267" t="s">
        <v>4127</v>
      </c>
      <c r="H267" t="s">
        <v>4173</v>
      </c>
      <c r="I267" t="s">
        <v>3542</v>
      </c>
      <c r="J267" t="s">
        <v>5511</v>
      </c>
      <c r="K267" t="s">
        <v>4118</v>
      </c>
      <c r="L267" t="s">
        <v>5512</v>
      </c>
      <c r="M267" t="s">
        <v>3542</v>
      </c>
      <c r="N267" s="51" t="s">
        <v>3542</v>
      </c>
      <c r="P267" t="s">
        <v>5513</v>
      </c>
    </row>
    <row r="268" spans="1:16" ht="75" hidden="1" x14ac:dyDescent="0.25">
      <c r="A268" t="s">
        <v>5514</v>
      </c>
      <c r="B268" t="s">
        <v>3542</v>
      </c>
      <c r="C268" t="s">
        <v>2396</v>
      </c>
      <c r="D268" t="s">
        <v>5515</v>
      </c>
      <c r="E268" t="s">
        <v>4252</v>
      </c>
      <c r="F268" t="s">
        <v>4243</v>
      </c>
      <c r="G268" t="s">
        <v>4162</v>
      </c>
      <c r="H268" t="s">
        <v>4245</v>
      </c>
      <c r="I268" t="s">
        <v>3542</v>
      </c>
      <c r="J268" t="s">
        <v>4622</v>
      </c>
      <c r="K268" t="s">
        <v>4181</v>
      </c>
      <c r="L268" t="s">
        <v>5516</v>
      </c>
      <c r="M268" t="s">
        <v>5517</v>
      </c>
      <c r="N268" s="51" t="s">
        <v>3542</v>
      </c>
      <c r="O268" s="53" t="s">
        <v>10600</v>
      </c>
    </row>
    <row r="269" spans="1:16" hidden="1" x14ac:dyDescent="0.25">
      <c r="A269" t="s">
        <v>5518</v>
      </c>
      <c r="B269" t="s">
        <v>3542</v>
      </c>
      <c r="C269" t="s">
        <v>2400</v>
      </c>
      <c r="D269" t="s">
        <v>5519</v>
      </c>
      <c r="E269" t="s">
        <v>4179</v>
      </c>
      <c r="F269" t="s">
        <v>4243</v>
      </c>
      <c r="G269" t="s">
        <v>4162</v>
      </c>
      <c r="H269" t="s">
        <v>4245</v>
      </c>
      <c r="I269" t="s">
        <v>3542</v>
      </c>
      <c r="J269" t="s">
        <v>4299</v>
      </c>
      <c r="K269" t="s">
        <v>4181</v>
      </c>
      <c r="L269" t="s">
        <v>3542</v>
      </c>
      <c r="M269" t="s">
        <v>5520</v>
      </c>
      <c r="N269" s="51" t="s">
        <v>3542</v>
      </c>
      <c r="O269" s="49" t="s">
        <v>3542</v>
      </c>
    </row>
    <row r="270" spans="1:16" hidden="1" x14ac:dyDescent="0.25">
      <c r="A270" t="s">
        <v>5521</v>
      </c>
      <c r="B270" t="s">
        <v>3542</v>
      </c>
      <c r="C270" t="s">
        <v>5522</v>
      </c>
      <c r="D270" t="s">
        <v>5523</v>
      </c>
      <c r="E270" t="s">
        <v>4252</v>
      </c>
      <c r="F270" t="s">
        <v>4224</v>
      </c>
      <c r="G270" t="s">
        <v>3542</v>
      </c>
      <c r="H270" t="s">
        <v>4225</v>
      </c>
      <c r="I270" t="s">
        <v>3542</v>
      </c>
      <c r="J270" t="s">
        <v>5316</v>
      </c>
      <c r="K270" t="s">
        <v>4166</v>
      </c>
      <c r="L270" t="s">
        <v>5524</v>
      </c>
      <c r="M270" t="s">
        <v>5525</v>
      </c>
      <c r="N270" s="51" t="s">
        <v>3542</v>
      </c>
      <c r="O270" s="49" t="s">
        <v>3542</v>
      </c>
    </row>
    <row r="271" spans="1:16" hidden="1" x14ac:dyDescent="0.25">
      <c r="A271" t="s">
        <v>5526</v>
      </c>
      <c r="B271" t="s">
        <v>3542</v>
      </c>
      <c r="C271" t="s">
        <v>5527</v>
      </c>
      <c r="D271" t="s">
        <v>5528</v>
      </c>
      <c r="E271" t="s">
        <v>4252</v>
      </c>
      <c r="F271" t="s">
        <v>4287</v>
      </c>
      <c r="G271" t="s">
        <v>4304</v>
      </c>
      <c r="H271" t="s">
        <v>4288</v>
      </c>
      <c r="I271" t="s">
        <v>3542</v>
      </c>
      <c r="J271" t="s">
        <v>4832</v>
      </c>
      <c r="K271" t="s">
        <v>4130</v>
      </c>
      <c r="L271" t="s">
        <v>5529</v>
      </c>
      <c r="M271" t="s">
        <v>3542</v>
      </c>
      <c r="N271" s="51" t="s">
        <v>3542</v>
      </c>
      <c r="P271" t="s">
        <v>5530</v>
      </c>
    </row>
    <row r="272" spans="1:16" ht="45" hidden="1" x14ac:dyDescent="0.25">
      <c r="A272" t="s">
        <v>5531</v>
      </c>
      <c r="B272" t="s">
        <v>3542</v>
      </c>
      <c r="C272" t="s">
        <v>5532</v>
      </c>
      <c r="D272" t="s">
        <v>5533</v>
      </c>
      <c r="E272" t="s">
        <v>4179</v>
      </c>
      <c r="F272" t="s">
        <v>4243</v>
      </c>
      <c r="G272" t="s">
        <v>4162</v>
      </c>
      <c r="H272" t="s">
        <v>4245</v>
      </c>
      <c r="I272" t="s">
        <v>3542</v>
      </c>
      <c r="J272" t="s">
        <v>4299</v>
      </c>
      <c r="K272" t="s">
        <v>4181</v>
      </c>
      <c r="L272" t="s">
        <v>3542</v>
      </c>
      <c r="M272" t="s">
        <v>5534</v>
      </c>
      <c r="N272" s="51" t="s">
        <v>3542</v>
      </c>
      <c r="O272" s="53" t="s">
        <v>10601</v>
      </c>
    </row>
    <row r="273" spans="1:16" hidden="1" x14ac:dyDescent="0.25">
      <c r="A273" t="s">
        <v>5535</v>
      </c>
      <c r="B273" t="s">
        <v>3542</v>
      </c>
      <c r="C273" t="s">
        <v>5536</v>
      </c>
      <c r="D273" t="s">
        <v>5537</v>
      </c>
      <c r="E273" t="s">
        <v>4286</v>
      </c>
      <c r="F273" t="s">
        <v>4224</v>
      </c>
      <c r="G273" t="s">
        <v>4304</v>
      </c>
      <c r="H273" t="s">
        <v>4225</v>
      </c>
      <c r="I273" t="s">
        <v>3542</v>
      </c>
      <c r="J273" t="s">
        <v>5538</v>
      </c>
      <c r="K273" t="s">
        <v>4166</v>
      </c>
      <c r="L273" t="s">
        <v>5539</v>
      </c>
      <c r="M273" t="s">
        <v>5540</v>
      </c>
      <c r="N273" s="51" t="s">
        <v>3542</v>
      </c>
      <c r="O273" s="49" t="s">
        <v>3542</v>
      </c>
    </row>
    <row r="274" spans="1:16" hidden="1" x14ac:dyDescent="0.25">
      <c r="A274" t="s">
        <v>5541</v>
      </c>
      <c r="B274" t="s">
        <v>3542</v>
      </c>
      <c r="C274" t="s">
        <v>5542</v>
      </c>
      <c r="D274" t="s">
        <v>5543</v>
      </c>
      <c r="E274" t="s">
        <v>4144</v>
      </c>
      <c r="F274" t="s">
        <v>4114</v>
      </c>
      <c r="G274" t="s">
        <v>4187</v>
      </c>
      <c r="H274" t="s">
        <v>4321</v>
      </c>
      <c r="I274" t="s">
        <v>3542</v>
      </c>
      <c r="J274" t="s">
        <v>5544</v>
      </c>
      <c r="K274" t="s">
        <v>4130</v>
      </c>
      <c r="L274" t="s">
        <v>5545</v>
      </c>
      <c r="M274" t="s">
        <v>3542</v>
      </c>
      <c r="N274" s="51" t="s">
        <v>3542</v>
      </c>
      <c r="P274" t="s">
        <v>5238</v>
      </c>
    </row>
    <row r="275" spans="1:16" hidden="1" x14ac:dyDescent="0.25">
      <c r="A275" t="s">
        <v>5546</v>
      </c>
      <c r="B275" t="s">
        <v>3542</v>
      </c>
      <c r="C275" t="s">
        <v>5547</v>
      </c>
      <c r="D275" t="s">
        <v>5548</v>
      </c>
      <c r="E275" t="s">
        <v>4133</v>
      </c>
      <c r="F275" t="s">
        <v>4114</v>
      </c>
      <c r="G275" t="s">
        <v>4115</v>
      </c>
      <c r="H275" t="s">
        <v>4116</v>
      </c>
      <c r="I275" t="s">
        <v>3542</v>
      </c>
      <c r="J275" t="s">
        <v>4888</v>
      </c>
      <c r="K275" t="s">
        <v>4118</v>
      </c>
      <c r="L275" t="s">
        <v>5549</v>
      </c>
      <c r="M275" t="s">
        <v>3542</v>
      </c>
      <c r="N275" s="51" t="s">
        <v>3542</v>
      </c>
      <c r="O275" s="49" t="s">
        <v>3542</v>
      </c>
    </row>
    <row r="276" spans="1:16" ht="75" hidden="1" x14ac:dyDescent="0.25">
      <c r="A276" t="s">
        <v>5550</v>
      </c>
      <c r="B276" t="s">
        <v>3542</v>
      </c>
      <c r="C276" t="s">
        <v>561</v>
      </c>
      <c r="D276" t="s">
        <v>5551</v>
      </c>
      <c r="E276" t="s">
        <v>4125</v>
      </c>
      <c r="F276" t="s">
        <v>4114</v>
      </c>
      <c r="G276" t="s">
        <v>4187</v>
      </c>
      <c r="H276" t="s">
        <v>4321</v>
      </c>
      <c r="I276" t="s">
        <v>3542</v>
      </c>
      <c r="J276" t="s">
        <v>4305</v>
      </c>
      <c r="K276" t="s">
        <v>4130</v>
      </c>
      <c r="L276" t="s">
        <v>5552</v>
      </c>
      <c r="M276" t="s">
        <v>3542</v>
      </c>
      <c r="N276" s="51" t="s">
        <v>3542</v>
      </c>
      <c r="O276" s="53" t="s">
        <v>971</v>
      </c>
    </row>
    <row r="277" spans="1:16" hidden="1" x14ac:dyDescent="0.25">
      <c r="A277" t="s">
        <v>5553</v>
      </c>
      <c r="B277" t="s">
        <v>3542</v>
      </c>
      <c r="C277" t="s">
        <v>5554</v>
      </c>
      <c r="D277" t="s">
        <v>5555</v>
      </c>
      <c r="E277" t="s">
        <v>4252</v>
      </c>
      <c r="F277" t="s">
        <v>4126</v>
      </c>
      <c r="G277" t="s">
        <v>4304</v>
      </c>
      <c r="H277" t="s">
        <v>4128</v>
      </c>
      <c r="I277" t="s">
        <v>3542</v>
      </c>
      <c r="J277" t="s">
        <v>5556</v>
      </c>
      <c r="K277" t="s">
        <v>4181</v>
      </c>
      <c r="L277" t="s">
        <v>5557</v>
      </c>
      <c r="M277" t="s">
        <v>5558</v>
      </c>
      <c r="N277" s="51" t="s">
        <v>3542</v>
      </c>
      <c r="O277" s="49" t="s">
        <v>3542</v>
      </c>
    </row>
    <row r="278" spans="1:16" hidden="1" x14ac:dyDescent="0.25">
      <c r="A278" t="s">
        <v>5559</v>
      </c>
      <c r="B278" t="s">
        <v>3542</v>
      </c>
      <c r="C278" t="s">
        <v>5560</v>
      </c>
      <c r="D278" t="s">
        <v>5561</v>
      </c>
      <c r="E278" t="s">
        <v>3542</v>
      </c>
      <c r="F278" t="s">
        <v>4243</v>
      </c>
      <c r="G278" t="s">
        <v>5562</v>
      </c>
      <c r="H278" t="s">
        <v>4245</v>
      </c>
      <c r="I278" t="s">
        <v>3542</v>
      </c>
      <c r="J278" t="s">
        <v>4888</v>
      </c>
      <c r="K278" t="s">
        <v>4181</v>
      </c>
      <c r="L278" t="s">
        <v>3542</v>
      </c>
      <c r="M278" t="s">
        <v>5563</v>
      </c>
      <c r="N278" s="51" t="s">
        <v>3542</v>
      </c>
      <c r="P278" t="s">
        <v>5564</v>
      </c>
    </row>
    <row r="279" spans="1:16" hidden="1" x14ac:dyDescent="0.25">
      <c r="A279" t="s">
        <v>5565</v>
      </c>
      <c r="B279" t="s">
        <v>3542</v>
      </c>
      <c r="C279" t="s">
        <v>5566</v>
      </c>
      <c r="D279" t="s">
        <v>5567</v>
      </c>
      <c r="E279" t="s">
        <v>4150</v>
      </c>
      <c r="F279" t="s">
        <v>5483</v>
      </c>
      <c r="G279" t="s">
        <v>4304</v>
      </c>
      <c r="H279" t="s">
        <v>5568</v>
      </c>
      <c r="I279" t="s">
        <v>3542</v>
      </c>
      <c r="J279" t="s">
        <v>4146</v>
      </c>
      <c r="K279" t="s">
        <v>4181</v>
      </c>
      <c r="L279" t="s">
        <v>5569</v>
      </c>
      <c r="M279" t="s">
        <v>5570</v>
      </c>
      <c r="N279" s="51" t="s">
        <v>3542</v>
      </c>
      <c r="O279" s="49" t="s">
        <v>3542</v>
      </c>
    </row>
    <row r="280" spans="1:16" ht="30" hidden="1" x14ac:dyDescent="0.25">
      <c r="A280" t="s">
        <v>5571</v>
      </c>
      <c r="B280" t="s">
        <v>3542</v>
      </c>
      <c r="C280" t="s">
        <v>5572</v>
      </c>
      <c r="D280" t="s">
        <v>5573</v>
      </c>
      <c r="E280" t="s">
        <v>4252</v>
      </c>
      <c r="F280" t="s">
        <v>4114</v>
      </c>
      <c r="G280" t="s">
        <v>4304</v>
      </c>
      <c r="H280" t="s">
        <v>4321</v>
      </c>
      <c r="I280" t="s">
        <v>3542</v>
      </c>
      <c r="J280" t="s">
        <v>4888</v>
      </c>
      <c r="K280" t="s">
        <v>4151</v>
      </c>
      <c r="L280" t="s">
        <v>5574</v>
      </c>
      <c r="M280" t="s">
        <v>3542</v>
      </c>
      <c r="N280" s="51" t="s">
        <v>5575</v>
      </c>
      <c r="O280" s="53" t="s">
        <v>588</v>
      </c>
    </row>
    <row r="281" spans="1:16" ht="19.899999999999999" customHeight="1" x14ac:dyDescent="0.25">
      <c r="A281" t="s">
        <v>5576</v>
      </c>
      <c r="B281" t="s">
        <v>3542</v>
      </c>
      <c r="C281" t="s">
        <v>5577</v>
      </c>
      <c r="D281" t="s">
        <v>5578</v>
      </c>
      <c r="E281" t="s">
        <v>4179</v>
      </c>
      <c r="F281" t="s">
        <v>4194</v>
      </c>
      <c r="G281" t="s">
        <v>4162</v>
      </c>
      <c r="H281" t="s">
        <v>4804</v>
      </c>
      <c r="I281" t="s">
        <v>3542</v>
      </c>
      <c r="J281" t="s">
        <v>5579</v>
      </c>
      <c r="K281" t="s">
        <v>4151</v>
      </c>
      <c r="L281" t="s">
        <v>3542</v>
      </c>
      <c r="M281" t="s">
        <v>5580</v>
      </c>
      <c r="N281" s="51" t="s">
        <v>5581</v>
      </c>
      <c r="O281" s="49" t="s">
        <v>10530</v>
      </c>
    </row>
    <row r="282" spans="1:16" x14ac:dyDescent="0.25">
      <c r="A282" t="s">
        <v>5582</v>
      </c>
      <c r="B282" t="s">
        <v>3542</v>
      </c>
      <c r="C282" t="s">
        <v>5583</v>
      </c>
      <c r="D282" t="s">
        <v>30</v>
      </c>
      <c r="E282" t="s">
        <v>4113</v>
      </c>
      <c r="F282" t="s">
        <v>4172</v>
      </c>
      <c r="G282" t="s">
        <v>4127</v>
      </c>
      <c r="H282" t="s">
        <v>4173</v>
      </c>
      <c r="I282" t="s">
        <v>3542</v>
      </c>
      <c r="J282" t="s">
        <v>5511</v>
      </c>
      <c r="K282" t="s">
        <v>4118</v>
      </c>
      <c r="L282" t="s">
        <v>5584</v>
      </c>
      <c r="M282" t="s">
        <v>3542</v>
      </c>
      <c r="N282" s="51" t="s">
        <v>3542</v>
      </c>
      <c r="P282" t="s">
        <v>5513</v>
      </c>
    </row>
    <row r="283" spans="1:16" hidden="1" x14ac:dyDescent="0.25">
      <c r="A283" t="s">
        <v>5585</v>
      </c>
      <c r="B283" t="s">
        <v>3542</v>
      </c>
      <c r="C283" t="s">
        <v>5586</v>
      </c>
      <c r="D283" t="s">
        <v>5587</v>
      </c>
      <c r="E283" t="s">
        <v>4179</v>
      </c>
      <c r="F283" t="s">
        <v>4253</v>
      </c>
      <c r="G283" t="s">
        <v>4162</v>
      </c>
      <c r="H283" t="s">
        <v>5588</v>
      </c>
      <c r="I283" t="s">
        <v>3542</v>
      </c>
      <c r="J283" t="s">
        <v>5589</v>
      </c>
      <c r="K283" t="s">
        <v>4151</v>
      </c>
      <c r="L283" t="s">
        <v>3542</v>
      </c>
      <c r="M283" t="s">
        <v>3542</v>
      </c>
      <c r="N283" s="51" t="s">
        <v>5590</v>
      </c>
      <c r="O283" s="49" t="s">
        <v>10602</v>
      </c>
    </row>
    <row r="284" spans="1:16" hidden="1" x14ac:dyDescent="0.25">
      <c r="A284" t="s">
        <v>5591</v>
      </c>
      <c r="B284" t="s">
        <v>3542</v>
      </c>
      <c r="C284" t="s">
        <v>5592</v>
      </c>
      <c r="D284" t="s">
        <v>5593</v>
      </c>
      <c r="E284" t="s">
        <v>4286</v>
      </c>
      <c r="F284" t="s">
        <v>4114</v>
      </c>
      <c r="G284" t="s">
        <v>4134</v>
      </c>
      <c r="H284" t="s">
        <v>4145</v>
      </c>
      <c r="I284" t="s">
        <v>3542</v>
      </c>
      <c r="J284" t="s">
        <v>4129</v>
      </c>
      <c r="K284" t="s">
        <v>4181</v>
      </c>
      <c r="L284" t="s">
        <v>5594</v>
      </c>
      <c r="M284" t="s">
        <v>5595</v>
      </c>
      <c r="N284" s="51" t="s">
        <v>3542</v>
      </c>
      <c r="O284" s="49" t="s">
        <v>3542</v>
      </c>
    </row>
    <row r="285" spans="1:16" hidden="1" x14ac:dyDescent="0.25">
      <c r="A285" t="s">
        <v>5596</v>
      </c>
      <c r="B285" t="s">
        <v>3542</v>
      </c>
      <c r="C285" t="s">
        <v>5597</v>
      </c>
      <c r="D285" t="s">
        <v>5598</v>
      </c>
      <c r="E285" t="s">
        <v>4133</v>
      </c>
      <c r="F285" t="s">
        <v>4164</v>
      </c>
      <c r="G285" t="s">
        <v>4304</v>
      </c>
      <c r="H285" t="s">
        <v>4665</v>
      </c>
      <c r="I285" t="s">
        <v>3542</v>
      </c>
      <c r="J285" t="s">
        <v>4888</v>
      </c>
      <c r="K285" t="s">
        <v>4118</v>
      </c>
      <c r="L285" t="s">
        <v>5599</v>
      </c>
      <c r="M285" t="s">
        <v>3542</v>
      </c>
      <c r="N285" s="51" t="s">
        <v>3542</v>
      </c>
      <c r="O285" s="49" t="s">
        <v>10602</v>
      </c>
    </row>
    <row r="286" spans="1:16" hidden="1" x14ac:dyDescent="0.25">
      <c r="A286" t="s">
        <v>5600</v>
      </c>
      <c r="B286" t="s">
        <v>3542</v>
      </c>
      <c r="C286" t="s">
        <v>5601</v>
      </c>
      <c r="D286" t="s">
        <v>5602</v>
      </c>
      <c r="E286" t="s">
        <v>4150</v>
      </c>
      <c r="F286" t="s">
        <v>4194</v>
      </c>
      <c r="G286" t="s">
        <v>4134</v>
      </c>
      <c r="H286" t="s">
        <v>4804</v>
      </c>
      <c r="I286" t="s">
        <v>3542</v>
      </c>
      <c r="J286" t="s">
        <v>5603</v>
      </c>
      <c r="K286" t="s">
        <v>4181</v>
      </c>
      <c r="L286" t="s">
        <v>5604</v>
      </c>
      <c r="M286" t="s">
        <v>3542</v>
      </c>
      <c r="N286" s="51" t="s">
        <v>3542</v>
      </c>
      <c r="O286" s="49" t="s">
        <v>3542</v>
      </c>
    </row>
    <row r="287" spans="1:16" ht="45" hidden="1" x14ac:dyDescent="0.25">
      <c r="A287" t="s">
        <v>5605</v>
      </c>
      <c r="B287" t="s">
        <v>3542</v>
      </c>
      <c r="C287" t="s">
        <v>5606</v>
      </c>
      <c r="D287" t="s">
        <v>5607</v>
      </c>
      <c r="E287" t="s">
        <v>4252</v>
      </c>
      <c r="F287" t="s">
        <v>4126</v>
      </c>
      <c r="G287" t="s">
        <v>4304</v>
      </c>
      <c r="H287" t="s">
        <v>4128</v>
      </c>
      <c r="I287" t="s">
        <v>3542</v>
      </c>
      <c r="J287" t="s">
        <v>5608</v>
      </c>
      <c r="K287" t="s">
        <v>4151</v>
      </c>
      <c r="L287" t="s">
        <v>5609</v>
      </c>
      <c r="M287" t="s">
        <v>3542</v>
      </c>
      <c r="N287" s="51" t="s">
        <v>5610</v>
      </c>
      <c r="O287" s="53" t="s">
        <v>10603</v>
      </c>
    </row>
    <row r="288" spans="1:16" ht="30" hidden="1" x14ac:dyDescent="0.25">
      <c r="A288" t="s">
        <v>5611</v>
      </c>
      <c r="B288" t="s">
        <v>3542</v>
      </c>
      <c r="C288" t="s">
        <v>5612</v>
      </c>
      <c r="D288" t="s">
        <v>30</v>
      </c>
      <c r="E288" t="s">
        <v>4144</v>
      </c>
      <c r="F288" t="s">
        <v>4194</v>
      </c>
      <c r="G288" t="s">
        <v>4187</v>
      </c>
      <c r="H288" t="s">
        <v>5613</v>
      </c>
      <c r="I288" t="s">
        <v>3542</v>
      </c>
      <c r="J288" t="s">
        <v>4129</v>
      </c>
      <c r="K288" t="s">
        <v>4130</v>
      </c>
      <c r="L288" t="s">
        <v>5614</v>
      </c>
      <c r="M288" t="s">
        <v>3542</v>
      </c>
      <c r="N288" s="51" t="s">
        <v>3542</v>
      </c>
      <c r="O288" s="53" t="s">
        <v>10604</v>
      </c>
    </row>
    <row r="289" spans="1:16" hidden="1" x14ac:dyDescent="0.25">
      <c r="A289" t="s">
        <v>5615</v>
      </c>
      <c r="B289" t="s">
        <v>3542</v>
      </c>
      <c r="C289" t="s">
        <v>5616</v>
      </c>
      <c r="D289" t="s">
        <v>5617</v>
      </c>
      <c r="E289" t="s">
        <v>4125</v>
      </c>
      <c r="F289" t="s">
        <v>4194</v>
      </c>
      <c r="G289" t="s">
        <v>4127</v>
      </c>
      <c r="H289" t="s">
        <v>5618</v>
      </c>
      <c r="I289" t="s">
        <v>3542</v>
      </c>
      <c r="J289" t="s">
        <v>4129</v>
      </c>
      <c r="K289" t="s">
        <v>4130</v>
      </c>
      <c r="L289" t="s">
        <v>5619</v>
      </c>
      <c r="M289" t="s">
        <v>3542</v>
      </c>
      <c r="N289" s="51" t="s">
        <v>3542</v>
      </c>
      <c r="O289" s="49" t="s">
        <v>10602</v>
      </c>
    </row>
    <row r="290" spans="1:16" hidden="1" x14ac:dyDescent="0.25">
      <c r="A290" t="s">
        <v>5620</v>
      </c>
      <c r="B290" t="s">
        <v>3542</v>
      </c>
      <c r="C290" t="s">
        <v>5621</v>
      </c>
      <c r="D290" t="s">
        <v>30</v>
      </c>
      <c r="E290" t="s">
        <v>4252</v>
      </c>
      <c r="F290" t="s">
        <v>4500</v>
      </c>
      <c r="G290" t="s">
        <v>4304</v>
      </c>
      <c r="H290" t="s">
        <v>5622</v>
      </c>
      <c r="I290" t="s">
        <v>3542</v>
      </c>
      <c r="J290" t="s">
        <v>5623</v>
      </c>
      <c r="K290" t="s">
        <v>4166</v>
      </c>
      <c r="L290" t="s">
        <v>5624</v>
      </c>
      <c r="M290" t="s">
        <v>5625</v>
      </c>
      <c r="N290" s="51" t="s">
        <v>3542</v>
      </c>
      <c r="O290" s="49" t="s">
        <v>3542</v>
      </c>
    </row>
    <row r="291" spans="1:16" hidden="1" x14ac:dyDescent="0.25">
      <c r="A291" t="s">
        <v>5626</v>
      </c>
      <c r="B291" t="s">
        <v>3542</v>
      </c>
      <c r="C291" t="s">
        <v>5627</v>
      </c>
      <c r="D291" t="s">
        <v>30</v>
      </c>
      <c r="E291" t="s">
        <v>4160</v>
      </c>
      <c r="F291" t="s">
        <v>5628</v>
      </c>
      <c r="G291" t="s">
        <v>4244</v>
      </c>
      <c r="H291" t="s">
        <v>5629</v>
      </c>
      <c r="I291" t="s">
        <v>3542</v>
      </c>
      <c r="J291" t="s">
        <v>5630</v>
      </c>
      <c r="K291" t="s">
        <v>4151</v>
      </c>
      <c r="L291" t="s">
        <v>5631</v>
      </c>
      <c r="M291" t="s">
        <v>5632</v>
      </c>
      <c r="N291" s="51" t="s">
        <v>5633</v>
      </c>
      <c r="O291" s="49" t="s">
        <v>3542</v>
      </c>
    </row>
    <row r="292" spans="1:16" hidden="1" x14ac:dyDescent="0.25">
      <c r="A292" t="s">
        <v>5634</v>
      </c>
      <c r="B292" t="s">
        <v>3542</v>
      </c>
      <c r="C292" t="s">
        <v>5635</v>
      </c>
      <c r="D292" t="s">
        <v>5636</v>
      </c>
      <c r="E292" t="s">
        <v>4133</v>
      </c>
      <c r="F292" t="s">
        <v>4194</v>
      </c>
      <c r="G292" t="s">
        <v>4115</v>
      </c>
      <c r="H292" t="s">
        <v>5613</v>
      </c>
      <c r="I292" t="s">
        <v>3542</v>
      </c>
      <c r="J292" t="s">
        <v>4146</v>
      </c>
      <c r="K292" t="s">
        <v>4118</v>
      </c>
      <c r="L292" t="s">
        <v>5637</v>
      </c>
      <c r="M292" t="s">
        <v>3542</v>
      </c>
      <c r="N292" s="51" t="s">
        <v>3542</v>
      </c>
      <c r="O292" s="49" t="s">
        <v>3542</v>
      </c>
    </row>
    <row r="293" spans="1:16" hidden="1" x14ac:dyDescent="0.25">
      <c r="A293" t="s">
        <v>5638</v>
      </c>
      <c r="B293" t="s">
        <v>3542</v>
      </c>
      <c r="C293" t="s">
        <v>5639</v>
      </c>
      <c r="D293" t="s">
        <v>5640</v>
      </c>
      <c r="E293" t="s">
        <v>4179</v>
      </c>
      <c r="F293" t="s">
        <v>4114</v>
      </c>
      <c r="G293" t="s">
        <v>4162</v>
      </c>
      <c r="H293" t="s">
        <v>4145</v>
      </c>
      <c r="I293" t="s">
        <v>3542</v>
      </c>
      <c r="J293" t="s">
        <v>5641</v>
      </c>
      <c r="K293" t="s">
        <v>4181</v>
      </c>
      <c r="L293" t="s">
        <v>3542</v>
      </c>
      <c r="M293" t="s">
        <v>5642</v>
      </c>
      <c r="N293" s="51" t="s">
        <v>3542</v>
      </c>
      <c r="O293" s="49" t="s">
        <v>3542</v>
      </c>
    </row>
    <row r="294" spans="1:16" hidden="1" x14ac:dyDescent="0.25">
      <c r="A294" t="s">
        <v>5643</v>
      </c>
      <c r="B294" t="s">
        <v>3542</v>
      </c>
      <c r="C294" t="s">
        <v>5644</v>
      </c>
      <c r="D294" t="s">
        <v>30</v>
      </c>
      <c r="E294" t="s">
        <v>4150</v>
      </c>
      <c r="F294" t="s">
        <v>4126</v>
      </c>
      <c r="G294" t="s">
        <v>4134</v>
      </c>
      <c r="H294" t="s">
        <v>4128</v>
      </c>
      <c r="I294" t="s">
        <v>3542</v>
      </c>
      <c r="J294" t="s">
        <v>4129</v>
      </c>
      <c r="K294" t="s">
        <v>4130</v>
      </c>
      <c r="L294" t="s">
        <v>5645</v>
      </c>
      <c r="M294" t="s">
        <v>3542</v>
      </c>
      <c r="N294" s="51" t="s">
        <v>3542</v>
      </c>
      <c r="O294" s="49" t="s">
        <v>3542</v>
      </c>
    </row>
    <row r="295" spans="1:16" hidden="1" x14ac:dyDescent="0.25">
      <c r="A295" t="s">
        <v>5646</v>
      </c>
      <c r="B295" t="s">
        <v>3542</v>
      </c>
      <c r="C295" t="s">
        <v>5647</v>
      </c>
      <c r="D295" t="s">
        <v>30</v>
      </c>
      <c r="E295" t="s">
        <v>4144</v>
      </c>
      <c r="F295" t="s">
        <v>4114</v>
      </c>
      <c r="G295" t="s">
        <v>4134</v>
      </c>
      <c r="H295" t="s">
        <v>4145</v>
      </c>
      <c r="I295" t="s">
        <v>3542</v>
      </c>
      <c r="J295" t="s">
        <v>4129</v>
      </c>
      <c r="K295" t="s">
        <v>4130</v>
      </c>
      <c r="L295" t="s">
        <v>5648</v>
      </c>
      <c r="M295" t="s">
        <v>3542</v>
      </c>
      <c r="N295" s="51" t="s">
        <v>3542</v>
      </c>
      <c r="O295" s="49" t="s">
        <v>3542</v>
      </c>
    </row>
    <row r="296" spans="1:16" hidden="1" x14ac:dyDescent="0.25">
      <c r="A296" t="s">
        <v>5649</v>
      </c>
      <c r="B296" t="s">
        <v>3542</v>
      </c>
      <c r="C296" t="s">
        <v>5650</v>
      </c>
      <c r="D296" t="s">
        <v>5651</v>
      </c>
      <c r="E296" t="s">
        <v>4113</v>
      </c>
      <c r="F296" t="s">
        <v>4287</v>
      </c>
      <c r="G296" t="s">
        <v>4115</v>
      </c>
      <c r="H296" t="s">
        <v>4288</v>
      </c>
      <c r="I296" t="s">
        <v>3542</v>
      </c>
      <c r="J296" t="s">
        <v>4305</v>
      </c>
      <c r="K296" t="s">
        <v>4118</v>
      </c>
      <c r="L296" t="s">
        <v>5652</v>
      </c>
      <c r="M296" t="s">
        <v>3542</v>
      </c>
      <c r="N296" s="51" t="s">
        <v>3542</v>
      </c>
      <c r="O296" s="49" t="s">
        <v>3542</v>
      </c>
    </row>
    <row r="297" spans="1:16" ht="60" hidden="1" x14ac:dyDescent="0.25">
      <c r="A297" t="s">
        <v>5653</v>
      </c>
      <c r="B297" t="s">
        <v>3542</v>
      </c>
      <c r="C297" t="s">
        <v>5654</v>
      </c>
      <c r="D297" t="s">
        <v>5655</v>
      </c>
      <c r="E297" t="s">
        <v>4286</v>
      </c>
      <c r="F297" t="s">
        <v>4287</v>
      </c>
      <c r="G297" t="s">
        <v>4244</v>
      </c>
      <c r="H297" t="s">
        <v>4288</v>
      </c>
      <c r="I297" t="s">
        <v>3542</v>
      </c>
      <c r="J297" t="s">
        <v>4558</v>
      </c>
      <c r="K297" t="s">
        <v>4181</v>
      </c>
      <c r="L297" t="s">
        <v>5656</v>
      </c>
      <c r="M297" t="s">
        <v>5657</v>
      </c>
      <c r="N297" s="51" t="s">
        <v>3542</v>
      </c>
      <c r="O297" s="53" t="s">
        <v>10605</v>
      </c>
    </row>
    <row r="298" spans="1:16" hidden="1" x14ac:dyDescent="0.25">
      <c r="A298" t="s">
        <v>5658</v>
      </c>
      <c r="B298" t="s">
        <v>5659</v>
      </c>
      <c r="C298" t="s">
        <v>5660</v>
      </c>
      <c r="D298" t="s">
        <v>5661</v>
      </c>
      <c r="E298" t="s">
        <v>4113</v>
      </c>
      <c r="F298" t="s">
        <v>4161</v>
      </c>
      <c r="G298" t="s">
        <v>4115</v>
      </c>
      <c r="H298" t="s">
        <v>4188</v>
      </c>
      <c r="I298" t="s">
        <v>3542</v>
      </c>
      <c r="J298" t="s">
        <v>5662</v>
      </c>
      <c r="K298" t="s">
        <v>4118</v>
      </c>
      <c r="L298" t="s">
        <v>5663</v>
      </c>
      <c r="M298" t="s">
        <v>3542</v>
      </c>
      <c r="N298" s="51" t="s">
        <v>3542</v>
      </c>
      <c r="O298" s="49" t="s">
        <v>3542</v>
      </c>
    </row>
    <row r="299" spans="1:16" hidden="1" x14ac:dyDescent="0.25">
      <c r="A299" t="s">
        <v>5664</v>
      </c>
      <c r="B299" t="s">
        <v>5665</v>
      </c>
      <c r="C299" t="s">
        <v>5666</v>
      </c>
      <c r="D299" t="s">
        <v>5667</v>
      </c>
      <c r="E299" t="s">
        <v>4160</v>
      </c>
      <c r="F299" t="s">
        <v>4287</v>
      </c>
      <c r="G299" t="s">
        <v>4244</v>
      </c>
      <c r="H299" t="s">
        <v>4288</v>
      </c>
      <c r="I299" t="s">
        <v>3542</v>
      </c>
      <c r="J299" t="s">
        <v>5668</v>
      </c>
      <c r="K299" t="s">
        <v>4181</v>
      </c>
      <c r="L299" t="s">
        <v>5669</v>
      </c>
      <c r="M299" t="s">
        <v>5670</v>
      </c>
      <c r="N299" s="51" t="s">
        <v>3542</v>
      </c>
      <c r="O299" s="49" t="s">
        <v>3542</v>
      </c>
    </row>
    <row r="300" spans="1:16" hidden="1" x14ac:dyDescent="0.25">
      <c r="A300" t="s">
        <v>1905</v>
      </c>
      <c r="B300" t="s">
        <v>5671</v>
      </c>
      <c r="C300" t="s">
        <v>1904</v>
      </c>
      <c r="D300" t="s">
        <v>3353</v>
      </c>
      <c r="E300" t="s">
        <v>4150</v>
      </c>
      <c r="F300" t="s">
        <v>4243</v>
      </c>
      <c r="G300" t="s">
        <v>4115</v>
      </c>
      <c r="H300" t="s">
        <v>4245</v>
      </c>
      <c r="I300" t="s">
        <v>3542</v>
      </c>
      <c r="J300" t="s">
        <v>5672</v>
      </c>
      <c r="K300" t="s">
        <v>4130</v>
      </c>
      <c r="L300" t="s">
        <v>5673</v>
      </c>
      <c r="M300" t="s">
        <v>3542</v>
      </c>
      <c r="N300" s="51" t="s">
        <v>3542</v>
      </c>
      <c r="O300" s="49" t="s">
        <v>3542</v>
      </c>
    </row>
    <row r="301" spans="1:16" hidden="1" x14ac:dyDescent="0.25">
      <c r="A301" t="s">
        <v>5674</v>
      </c>
      <c r="B301" t="s">
        <v>3542</v>
      </c>
      <c r="C301" t="s">
        <v>5675</v>
      </c>
      <c r="D301" t="s">
        <v>5676</v>
      </c>
      <c r="E301" t="s">
        <v>4113</v>
      </c>
      <c r="F301" t="s">
        <v>4500</v>
      </c>
      <c r="G301" t="s">
        <v>4244</v>
      </c>
      <c r="H301" t="s">
        <v>4501</v>
      </c>
      <c r="I301" t="s">
        <v>3542</v>
      </c>
      <c r="J301" t="s">
        <v>5677</v>
      </c>
      <c r="K301" t="s">
        <v>4118</v>
      </c>
      <c r="L301" t="s">
        <v>5678</v>
      </c>
      <c r="M301" t="s">
        <v>3542</v>
      </c>
      <c r="N301" s="51" t="s">
        <v>3542</v>
      </c>
      <c r="P301" t="s">
        <v>5105</v>
      </c>
    </row>
    <row r="302" spans="1:16" hidden="1" x14ac:dyDescent="0.25">
      <c r="A302" t="s">
        <v>5679</v>
      </c>
      <c r="B302" t="s">
        <v>3542</v>
      </c>
      <c r="C302" t="s">
        <v>5680</v>
      </c>
      <c r="D302" t="s">
        <v>5681</v>
      </c>
      <c r="E302" t="s">
        <v>4133</v>
      </c>
      <c r="F302" t="s">
        <v>4114</v>
      </c>
      <c r="G302" t="s">
        <v>4187</v>
      </c>
      <c r="H302" t="s">
        <v>4321</v>
      </c>
      <c r="I302" t="s">
        <v>3542</v>
      </c>
      <c r="J302" t="s">
        <v>4146</v>
      </c>
      <c r="K302" t="s">
        <v>4118</v>
      </c>
      <c r="L302" t="s">
        <v>5682</v>
      </c>
      <c r="M302" t="s">
        <v>3542</v>
      </c>
      <c r="N302" s="51" t="s">
        <v>3542</v>
      </c>
      <c r="O302" s="49" t="s">
        <v>3542</v>
      </c>
    </row>
    <row r="303" spans="1:16" hidden="1" x14ac:dyDescent="0.25">
      <c r="A303" t="s">
        <v>5683</v>
      </c>
      <c r="B303" t="s">
        <v>3542</v>
      </c>
      <c r="C303" t="s">
        <v>5684</v>
      </c>
      <c r="D303" t="s">
        <v>5685</v>
      </c>
      <c r="E303" t="s">
        <v>4133</v>
      </c>
      <c r="F303" t="s">
        <v>4236</v>
      </c>
      <c r="G303" t="s">
        <v>4115</v>
      </c>
      <c r="H303" t="s">
        <v>4298</v>
      </c>
      <c r="I303" t="s">
        <v>5628</v>
      </c>
      <c r="J303" t="s">
        <v>5686</v>
      </c>
      <c r="K303" t="s">
        <v>4118</v>
      </c>
      <c r="L303" t="s">
        <v>5687</v>
      </c>
      <c r="M303" t="s">
        <v>3542</v>
      </c>
      <c r="N303" s="51" t="s">
        <v>3542</v>
      </c>
      <c r="O303" s="49" t="s">
        <v>3542</v>
      </c>
    </row>
    <row r="304" spans="1:16" hidden="1" x14ac:dyDescent="0.25">
      <c r="A304" t="s">
        <v>5688</v>
      </c>
      <c r="B304" t="s">
        <v>3542</v>
      </c>
      <c r="C304" t="s">
        <v>5689</v>
      </c>
      <c r="D304" t="s">
        <v>5690</v>
      </c>
      <c r="E304" t="s">
        <v>4286</v>
      </c>
      <c r="F304" t="s">
        <v>4194</v>
      </c>
      <c r="G304" t="s">
        <v>4304</v>
      </c>
      <c r="H304" t="s">
        <v>4804</v>
      </c>
      <c r="I304" t="s">
        <v>3542</v>
      </c>
      <c r="J304" t="s">
        <v>4255</v>
      </c>
      <c r="K304" t="s">
        <v>4151</v>
      </c>
      <c r="L304" t="s">
        <v>5691</v>
      </c>
      <c r="M304" t="s">
        <v>3542</v>
      </c>
      <c r="P304" t="s">
        <v>5692</v>
      </c>
    </row>
    <row r="305" spans="1:16" hidden="1" x14ac:dyDescent="0.25">
      <c r="A305" t="s">
        <v>5693</v>
      </c>
      <c r="B305" t="s">
        <v>3542</v>
      </c>
      <c r="C305" t="s">
        <v>5694</v>
      </c>
      <c r="D305" t="s">
        <v>5695</v>
      </c>
      <c r="E305" t="s">
        <v>4150</v>
      </c>
      <c r="F305" t="s">
        <v>4243</v>
      </c>
      <c r="G305" t="s">
        <v>4162</v>
      </c>
      <c r="H305" t="s">
        <v>4245</v>
      </c>
      <c r="I305" t="s">
        <v>3542</v>
      </c>
      <c r="J305" t="s">
        <v>5696</v>
      </c>
      <c r="K305" t="s">
        <v>4181</v>
      </c>
      <c r="L305" t="s">
        <v>5697</v>
      </c>
      <c r="M305" t="s">
        <v>5698</v>
      </c>
      <c r="N305" s="51" t="s">
        <v>3542</v>
      </c>
      <c r="P305" t="s">
        <v>5699</v>
      </c>
    </row>
    <row r="306" spans="1:16" hidden="1" x14ac:dyDescent="0.25">
      <c r="A306" t="s">
        <v>5700</v>
      </c>
      <c r="B306" t="s">
        <v>3542</v>
      </c>
      <c r="C306" t="s">
        <v>5701</v>
      </c>
      <c r="D306" t="s">
        <v>5702</v>
      </c>
      <c r="E306" t="s">
        <v>4286</v>
      </c>
      <c r="F306" t="s">
        <v>4216</v>
      </c>
      <c r="G306" t="s">
        <v>4304</v>
      </c>
      <c r="H306" t="s">
        <v>4217</v>
      </c>
      <c r="I306" t="s">
        <v>3542</v>
      </c>
      <c r="J306" t="s">
        <v>5703</v>
      </c>
      <c r="K306" t="s">
        <v>4151</v>
      </c>
      <c r="L306" t="s">
        <v>5704</v>
      </c>
      <c r="M306" t="s">
        <v>3542</v>
      </c>
      <c r="P306" t="s">
        <v>5705</v>
      </c>
    </row>
    <row r="307" spans="1:16" hidden="1" x14ac:dyDescent="0.25">
      <c r="A307" t="s">
        <v>5706</v>
      </c>
      <c r="B307" t="s">
        <v>3542</v>
      </c>
      <c r="C307" t="s">
        <v>5707</v>
      </c>
      <c r="D307" t="s">
        <v>5708</v>
      </c>
      <c r="E307" t="s">
        <v>4133</v>
      </c>
      <c r="F307" t="s">
        <v>4114</v>
      </c>
      <c r="G307" t="s">
        <v>4187</v>
      </c>
      <c r="H307" t="s">
        <v>4321</v>
      </c>
      <c r="I307" t="s">
        <v>3542</v>
      </c>
      <c r="J307" t="s">
        <v>5556</v>
      </c>
      <c r="K307" t="s">
        <v>4118</v>
      </c>
      <c r="L307" t="s">
        <v>5709</v>
      </c>
      <c r="M307" t="s">
        <v>3542</v>
      </c>
      <c r="N307" s="51" t="s">
        <v>3542</v>
      </c>
      <c r="O307" s="49" t="s">
        <v>3542</v>
      </c>
    </row>
    <row r="308" spans="1:16" hidden="1" x14ac:dyDescent="0.25">
      <c r="A308" t="s">
        <v>5710</v>
      </c>
      <c r="B308" t="s">
        <v>3542</v>
      </c>
      <c r="C308" t="s">
        <v>5711</v>
      </c>
      <c r="D308" t="s">
        <v>30</v>
      </c>
      <c r="E308" t="s">
        <v>4160</v>
      </c>
      <c r="F308" t="s">
        <v>4164</v>
      </c>
      <c r="G308" t="s">
        <v>4162</v>
      </c>
      <c r="H308" t="s">
        <v>4665</v>
      </c>
      <c r="I308" t="s">
        <v>3542</v>
      </c>
      <c r="J308" t="s">
        <v>4888</v>
      </c>
      <c r="K308" t="s">
        <v>4181</v>
      </c>
      <c r="L308" t="s">
        <v>5712</v>
      </c>
      <c r="M308" t="s">
        <v>5713</v>
      </c>
      <c r="N308" s="51" t="s">
        <v>3542</v>
      </c>
      <c r="O308" s="49" t="s">
        <v>3542</v>
      </c>
    </row>
    <row r="309" spans="1:16" hidden="1" x14ac:dyDescent="0.25">
      <c r="A309" t="s">
        <v>5714</v>
      </c>
      <c r="B309" t="s">
        <v>3542</v>
      </c>
      <c r="C309" t="s">
        <v>5715</v>
      </c>
      <c r="D309" t="s">
        <v>5716</v>
      </c>
      <c r="E309" t="s">
        <v>4125</v>
      </c>
      <c r="F309" t="s">
        <v>4114</v>
      </c>
      <c r="G309" t="s">
        <v>4134</v>
      </c>
      <c r="H309" t="s">
        <v>4974</v>
      </c>
      <c r="I309" t="s">
        <v>3542</v>
      </c>
      <c r="J309" t="s">
        <v>5717</v>
      </c>
      <c r="K309" t="s">
        <v>4130</v>
      </c>
      <c r="L309" t="s">
        <v>5718</v>
      </c>
      <c r="M309" t="s">
        <v>3542</v>
      </c>
      <c r="N309" s="51" t="s">
        <v>3542</v>
      </c>
      <c r="O309" s="49" t="s">
        <v>3542</v>
      </c>
    </row>
    <row r="310" spans="1:16" hidden="1" x14ac:dyDescent="0.25">
      <c r="A310" t="s">
        <v>5719</v>
      </c>
      <c r="B310" t="s">
        <v>3542</v>
      </c>
      <c r="C310" t="s">
        <v>5720</v>
      </c>
      <c r="D310" t="s">
        <v>5721</v>
      </c>
      <c r="E310" t="s">
        <v>4144</v>
      </c>
      <c r="F310" t="s">
        <v>4114</v>
      </c>
      <c r="G310" t="s">
        <v>4134</v>
      </c>
      <c r="H310" t="s">
        <v>5722</v>
      </c>
      <c r="I310" t="s">
        <v>4164</v>
      </c>
      <c r="J310" t="s">
        <v>4146</v>
      </c>
      <c r="K310" t="s">
        <v>4130</v>
      </c>
      <c r="L310" t="s">
        <v>5723</v>
      </c>
      <c r="M310" t="s">
        <v>3542</v>
      </c>
      <c r="N310" s="51" t="s">
        <v>3542</v>
      </c>
      <c r="O310" s="49" t="s">
        <v>3542</v>
      </c>
    </row>
    <row r="311" spans="1:16" hidden="1" x14ac:dyDescent="0.25">
      <c r="A311" t="s">
        <v>5724</v>
      </c>
      <c r="B311" t="s">
        <v>3542</v>
      </c>
      <c r="C311" t="s">
        <v>5725</v>
      </c>
      <c r="D311" t="s">
        <v>5726</v>
      </c>
      <c r="E311" t="s">
        <v>4144</v>
      </c>
      <c r="F311" t="s">
        <v>4114</v>
      </c>
      <c r="G311" t="s">
        <v>4134</v>
      </c>
      <c r="H311" t="s">
        <v>4145</v>
      </c>
      <c r="I311" t="s">
        <v>3542</v>
      </c>
      <c r="J311" t="s">
        <v>4146</v>
      </c>
      <c r="K311" t="s">
        <v>4130</v>
      </c>
      <c r="L311" t="s">
        <v>5727</v>
      </c>
      <c r="M311" t="s">
        <v>3542</v>
      </c>
      <c r="N311" s="51" t="s">
        <v>3542</v>
      </c>
      <c r="O311" s="49" t="s">
        <v>3542</v>
      </c>
    </row>
    <row r="312" spans="1:16" hidden="1" x14ac:dyDescent="0.25">
      <c r="A312" t="s">
        <v>5728</v>
      </c>
      <c r="B312" t="s">
        <v>3542</v>
      </c>
      <c r="C312" t="s">
        <v>5729</v>
      </c>
      <c r="D312" t="s">
        <v>30</v>
      </c>
      <c r="E312" t="s">
        <v>4160</v>
      </c>
      <c r="F312" t="s">
        <v>4126</v>
      </c>
      <c r="G312" t="s">
        <v>4162</v>
      </c>
      <c r="H312" t="s">
        <v>4128</v>
      </c>
      <c r="I312" t="s">
        <v>3542</v>
      </c>
      <c r="J312" t="s">
        <v>4579</v>
      </c>
      <c r="K312" t="s">
        <v>4166</v>
      </c>
      <c r="L312" t="s">
        <v>5730</v>
      </c>
      <c r="M312" t="s">
        <v>5731</v>
      </c>
      <c r="N312" s="51" t="s">
        <v>3542</v>
      </c>
      <c r="O312" s="49" t="s">
        <v>3542</v>
      </c>
    </row>
    <row r="313" spans="1:16" hidden="1" x14ac:dyDescent="0.25">
      <c r="A313" t="s">
        <v>5732</v>
      </c>
      <c r="B313" t="s">
        <v>3542</v>
      </c>
      <c r="C313" t="s">
        <v>5733</v>
      </c>
      <c r="D313" t="s">
        <v>30</v>
      </c>
      <c r="E313" t="s">
        <v>4160</v>
      </c>
      <c r="F313" t="s">
        <v>4126</v>
      </c>
      <c r="G313" t="s">
        <v>4162</v>
      </c>
      <c r="H313" t="s">
        <v>4128</v>
      </c>
      <c r="I313" t="s">
        <v>3542</v>
      </c>
      <c r="J313" t="s">
        <v>4579</v>
      </c>
      <c r="K313" t="s">
        <v>4151</v>
      </c>
      <c r="L313" t="s">
        <v>5734</v>
      </c>
      <c r="M313" t="s">
        <v>3542</v>
      </c>
      <c r="N313" s="51" t="s">
        <v>5735</v>
      </c>
      <c r="O313" s="49" t="s">
        <v>3542</v>
      </c>
    </row>
    <row r="314" spans="1:16" hidden="1" x14ac:dyDescent="0.25">
      <c r="A314" t="s">
        <v>5736</v>
      </c>
      <c r="B314" t="s">
        <v>3542</v>
      </c>
      <c r="C314" t="s">
        <v>5737</v>
      </c>
      <c r="D314" t="s">
        <v>30</v>
      </c>
      <c r="E314" t="s">
        <v>4144</v>
      </c>
      <c r="F314" t="s">
        <v>4164</v>
      </c>
      <c r="G314" t="s">
        <v>4304</v>
      </c>
      <c r="H314" t="s">
        <v>4665</v>
      </c>
      <c r="I314" t="s">
        <v>3542</v>
      </c>
      <c r="J314" t="s">
        <v>4353</v>
      </c>
      <c r="K314" t="s">
        <v>4130</v>
      </c>
      <c r="L314" t="s">
        <v>5738</v>
      </c>
      <c r="M314" t="s">
        <v>3542</v>
      </c>
      <c r="N314" s="51" t="s">
        <v>3542</v>
      </c>
      <c r="O314" s="49" t="s">
        <v>3542</v>
      </c>
    </row>
    <row r="315" spans="1:16" hidden="1" x14ac:dyDescent="0.25">
      <c r="A315" t="s">
        <v>5739</v>
      </c>
      <c r="B315" t="s">
        <v>3542</v>
      </c>
      <c r="C315" t="s">
        <v>5740</v>
      </c>
      <c r="D315" t="s">
        <v>5741</v>
      </c>
      <c r="E315" t="s">
        <v>4133</v>
      </c>
      <c r="F315" t="s">
        <v>4358</v>
      </c>
      <c r="G315" t="s">
        <v>4304</v>
      </c>
      <c r="H315" t="s">
        <v>4359</v>
      </c>
      <c r="I315" t="s">
        <v>3542</v>
      </c>
      <c r="J315" t="s">
        <v>5742</v>
      </c>
      <c r="K315" t="s">
        <v>4118</v>
      </c>
      <c r="L315" t="s">
        <v>5743</v>
      </c>
      <c r="M315" t="s">
        <v>3542</v>
      </c>
      <c r="N315" s="51" t="s">
        <v>3542</v>
      </c>
      <c r="O315" s="49" t="s">
        <v>3542</v>
      </c>
    </row>
    <row r="316" spans="1:16" hidden="1" x14ac:dyDescent="0.25">
      <c r="A316" t="s">
        <v>5744</v>
      </c>
      <c r="B316" t="s">
        <v>3542</v>
      </c>
      <c r="C316" t="s">
        <v>5745</v>
      </c>
      <c r="D316" t="s">
        <v>30</v>
      </c>
      <c r="E316" t="s">
        <v>4179</v>
      </c>
      <c r="F316" t="s">
        <v>4287</v>
      </c>
      <c r="G316" t="s">
        <v>4162</v>
      </c>
      <c r="H316" t="s">
        <v>4288</v>
      </c>
      <c r="I316" t="s">
        <v>3542</v>
      </c>
      <c r="J316" t="s">
        <v>5746</v>
      </c>
      <c r="K316" t="s">
        <v>4166</v>
      </c>
      <c r="L316" t="s">
        <v>3542</v>
      </c>
      <c r="M316" t="s">
        <v>5747</v>
      </c>
      <c r="N316" s="51" t="s">
        <v>3542</v>
      </c>
      <c r="P316" t="s">
        <v>5748</v>
      </c>
    </row>
    <row r="317" spans="1:16" hidden="1" x14ac:dyDescent="0.25">
      <c r="A317" t="s">
        <v>5749</v>
      </c>
      <c r="B317" t="s">
        <v>3542</v>
      </c>
      <c r="C317" t="s">
        <v>5750</v>
      </c>
      <c r="D317" t="s">
        <v>30</v>
      </c>
      <c r="E317" t="s">
        <v>4252</v>
      </c>
      <c r="F317" t="s">
        <v>4287</v>
      </c>
      <c r="G317" t="s">
        <v>4304</v>
      </c>
      <c r="H317" t="s">
        <v>4288</v>
      </c>
      <c r="I317" t="s">
        <v>3542</v>
      </c>
      <c r="J317" t="s">
        <v>4832</v>
      </c>
      <c r="K317" t="s">
        <v>4130</v>
      </c>
      <c r="L317" t="s">
        <v>5751</v>
      </c>
      <c r="M317" t="s">
        <v>3542</v>
      </c>
      <c r="N317" s="51" t="s">
        <v>3542</v>
      </c>
      <c r="P317" t="s">
        <v>5752</v>
      </c>
    </row>
    <row r="318" spans="1:16" hidden="1" x14ac:dyDescent="0.25">
      <c r="A318" t="s">
        <v>5753</v>
      </c>
      <c r="B318" t="s">
        <v>3542</v>
      </c>
      <c r="C318" t="s">
        <v>5754</v>
      </c>
      <c r="D318" t="s">
        <v>30</v>
      </c>
      <c r="E318" t="s">
        <v>4252</v>
      </c>
      <c r="F318" t="s">
        <v>4316</v>
      </c>
      <c r="G318" t="s">
        <v>4304</v>
      </c>
      <c r="H318" t="s">
        <v>4317</v>
      </c>
      <c r="I318" t="s">
        <v>3542</v>
      </c>
      <c r="J318" t="s">
        <v>4622</v>
      </c>
      <c r="K318" t="s">
        <v>4181</v>
      </c>
      <c r="L318" t="s">
        <v>5755</v>
      </c>
      <c r="M318" t="s">
        <v>5756</v>
      </c>
      <c r="N318" s="51" t="s">
        <v>3542</v>
      </c>
      <c r="P318" t="s">
        <v>5757</v>
      </c>
    </row>
    <row r="319" spans="1:16" hidden="1" x14ac:dyDescent="0.25">
      <c r="A319" t="s">
        <v>5758</v>
      </c>
      <c r="B319" t="s">
        <v>3542</v>
      </c>
      <c r="C319" t="s">
        <v>5759</v>
      </c>
      <c r="D319" t="s">
        <v>30</v>
      </c>
      <c r="E319" t="s">
        <v>4113</v>
      </c>
      <c r="F319" t="s">
        <v>4500</v>
      </c>
      <c r="G319" t="s">
        <v>4244</v>
      </c>
      <c r="H319" t="s">
        <v>4501</v>
      </c>
      <c r="I319" t="s">
        <v>3542</v>
      </c>
      <c r="J319" t="s">
        <v>5760</v>
      </c>
      <c r="K319" t="s">
        <v>4118</v>
      </c>
      <c r="L319" t="s">
        <v>5761</v>
      </c>
      <c r="M319" t="s">
        <v>3542</v>
      </c>
      <c r="N319" s="51" t="s">
        <v>3542</v>
      </c>
      <c r="P319" t="s">
        <v>5762</v>
      </c>
    </row>
    <row r="320" spans="1:16" hidden="1" x14ac:dyDescent="0.25">
      <c r="A320" t="s">
        <v>5763</v>
      </c>
      <c r="B320" t="s">
        <v>3542</v>
      </c>
      <c r="C320" t="s">
        <v>5764</v>
      </c>
      <c r="D320" t="s">
        <v>30</v>
      </c>
      <c r="E320" t="s">
        <v>4113</v>
      </c>
      <c r="F320" t="s">
        <v>4114</v>
      </c>
      <c r="G320" t="s">
        <v>4115</v>
      </c>
      <c r="H320" t="s">
        <v>4321</v>
      </c>
      <c r="I320" t="s">
        <v>3542</v>
      </c>
      <c r="J320" t="s">
        <v>5404</v>
      </c>
      <c r="K320" t="s">
        <v>4118</v>
      </c>
      <c r="L320" t="s">
        <v>5765</v>
      </c>
      <c r="M320" t="s">
        <v>3542</v>
      </c>
      <c r="N320" s="51" t="s">
        <v>3542</v>
      </c>
      <c r="P320" t="s">
        <v>5766</v>
      </c>
    </row>
    <row r="321" spans="1:16" hidden="1" x14ac:dyDescent="0.25">
      <c r="A321" t="s">
        <v>5767</v>
      </c>
      <c r="B321" t="s">
        <v>3542</v>
      </c>
      <c r="C321" t="s">
        <v>5768</v>
      </c>
      <c r="D321" t="s">
        <v>5769</v>
      </c>
      <c r="E321" t="s">
        <v>4150</v>
      </c>
      <c r="F321" t="s">
        <v>4114</v>
      </c>
      <c r="G321" t="s">
        <v>4134</v>
      </c>
      <c r="H321" t="s">
        <v>4145</v>
      </c>
      <c r="I321" t="s">
        <v>3542</v>
      </c>
      <c r="J321" t="s">
        <v>5770</v>
      </c>
      <c r="K321" t="s">
        <v>4151</v>
      </c>
      <c r="L321" t="s">
        <v>5771</v>
      </c>
      <c r="M321" t="s">
        <v>3542</v>
      </c>
      <c r="N321" s="51" t="s">
        <v>5772</v>
      </c>
      <c r="O321" s="49" t="s">
        <v>3542</v>
      </c>
    </row>
    <row r="322" spans="1:16" hidden="1" x14ac:dyDescent="0.25">
      <c r="A322" t="s">
        <v>5773</v>
      </c>
      <c r="B322" t="s">
        <v>3542</v>
      </c>
      <c r="C322" t="s">
        <v>5774</v>
      </c>
      <c r="D322" t="s">
        <v>5775</v>
      </c>
      <c r="E322" t="s">
        <v>4252</v>
      </c>
      <c r="F322" t="s">
        <v>4164</v>
      </c>
      <c r="G322" t="s">
        <v>4162</v>
      </c>
      <c r="H322" t="s">
        <v>4665</v>
      </c>
      <c r="I322" t="s">
        <v>3542</v>
      </c>
      <c r="J322" t="s">
        <v>5776</v>
      </c>
      <c r="K322" t="s">
        <v>4181</v>
      </c>
      <c r="L322" t="s">
        <v>5777</v>
      </c>
      <c r="M322" t="s">
        <v>5778</v>
      </c>
      <c r="N322" s="51" t="s">
        <v>3542</v>
      </c>
      <c r="P322" t="s">
        <v>5779</v>
      </c>
    </row>
    <row r="323" spans="1:16" hidden="1" x14ac:dyDescent="0.25">
      <c r="A323" t="s">
        <v>5780</v>
      </c>
      <c r="B323" t="s">
        <v>3542</v>
      </c>
      <c r="C323" t="s">
        <v>5781</v>
      </c>
      <c r="D323" t="s">
        <v>30</v>
      </c>
      <c r="E323" t="s">
        <v>4286</v>
      </c>
      <c r="F323" t="s">
        <v>4164</v>
      </c>
      <c r="G323" t="s">
        <v>4134</v>
      </c>
      <c r="H323" t="s">
        <v>4665</v>
      </c>
      <c r="I323" t="s">
        <v>3542</v>
      </c>
      <c r="J323" t="s">
        <v>5782</v>
      </c>
      <c r="K323" t="s">
        <v>4130</v>
      </c>
      <c r="L323" t="s">
        <v>5783</v>
      </c>
      <c r="M323" t="s">
        <v>3542</v>
      </c>
      <c r="N323" s="51" t="s">
        <v>3542</v>
      </c>
      <c r="P323" t="s">
        <v>5784</v>
      </c>
    </row>
    <row r="324" spans="1:16" hidden="1" x14ac:dyDescent="0.25">
      <c r="A324" t="s">
        <v>5785</v>
      </c>
      <c r="B324" t="s">
        <v>3542</v>
      </c>
      <c r="C324" t="s">
        <v>5786</v>
      </c>
      <c r="D324" t="s">
        <v>30</v>
      </c>
      <c r="E324" t="s">
        <v>4133</v>
      </c>
      <c r="F324" t="s">
        <v>4114</v>
      </c>
      <c r="G324" t="s">
        <v>4134</v>
      </c>
      <c r="H324" t="s">
        <v>4974</v>
      </c>
      <c r="I324" t="s">
        <v>3542</v>
      </c>
      <c r="J324" t="s">
        <v>5787</v>
      </c>
      <c r="K324" t="s">
        <v>4118</v>
      </c>
      <c r="L324" t="s">
        <v>5788</v>
      </c>
      <c r="M324" t="s">
        <v>3542</v>
      </c>
      <c r="N324" s="51" t="s">
        <v>3542</v>
      </c>
      <c r="P324" t="s">
        <v>4976</v>
      </c>
    </row>
    <row r="325" spans="1:16" hidden="1" x14ac:dyDescent="0.25">
      <c r="A325" t="s">
        <v>5789</v>
      </c>
      <c r="B325" t="s">
        <v>3542</v>
      </c>
      <c r="C325" t="s">
        <v>5790</v>
      </c>
      <c r="D325" t="s">
        <v>30</v>
      </c>
      <c r="E325" t="s">
        <v>4133</v>
      </c>
      <c r="F325" t="s">
        <v>4114</v>
      </c>
      <c r="G325" t="s">
        <v>4134</v>
      </c>
      <c r="H325" t="s">
        <v>4974</v>
      </c>
      <c r="I325" t="s">
        <v>3542</v>
      </c>
      <c r="J325" t="s">
        <v>5787</v>
      </c>
      <c r="K325" t="s">
        <v>4118</v>
      </c>
      <c r="L325" t="s">
        <v>5791</v>
      </c>
      <c r="M325" t="s">
        <v>3542</v>
      </c>
      <c r="N325" s="51" t="s">
        <v>3542</v>
      </c>
      <c r="P325" t="s">
        <v>4976</v>
      </c>
    </row>
    <row r="326" spans="1:16" hidden="1" x14ac:dyDescent="0.25">
      <c r="A326" t="s">
        <v>5792</v>
      </c>
      <c r="B326" t="s">
        <v>3542</v>
      </c>
      <c r="C326" t="s">
        <v>5793</v>
      </c>
      <c r="D326" t="s">
        <v>30</v>
      </c>
      <c r="E326" t="s">
        <v>4286</v>
      </c>
      <c r="F326" t="s">
        <v>4500</v>
      </c>
      <c r="G326" t="s">
        <v>4244</v>
      </c>
      <c r="H326" t="s">
        <v>4501</v>
      </c>
      <c r="I326" t="s">
        <v>3542</v>
      </c>
      <c r="J326" t="s">
        <v>5677</v>
      </c>
      <c r="K326" t="s">
        <v>4166</v>
      </c>
      <c r="L326" t="s">
        <v>5794</v>
      </c>
      <c r="M326" t="s">
        <v>5795</v>
      </c>
      <c r="N326" s="51" t="s">
        <v>3542</v>
      </c>
      <c r="O326" s="49" t="s">
        <v>3542</v>
      </c>
    </row>
    <row r="327" spans="1:16" hidden="1" x14ac:dyDescent="0.25">
      <c r="A327" t="s">
        <v>5796</v>
      </c>
      <c r="B327" t="s">
        <v>3542</v>
      </c>
      <c r="C327" t="s">
        <v>5797</v>
      </c>
      <c r="D327" t="s">
        <v>30</v>
      </c>
      <c r="E327" t="s">
        <v>4113</v>
      </c>
      <c r="F327" t="s">
        <v>4224</v>
      </c>
      <c r="G327" t="s">
        <v>4115</v>
      </c>
      <c r="H327" t="s">
        <v>4225</v>
      </c>
      <c r="I327" t="s">
        <v>3542</v>
      </c>
      <c r="J327" t="s">
        <v>5409</v>
      </c>
      <c r="K327" t="s">
        <v>4118</v>
      </c>
      <c r="L327" t="s">
        <v>5798</v>
      </c>
      <c r="M327" t="s">
        <v>3542</v>
      </c>
      <c r="N327" s="51" t="s">
        <v>3542</v>
      </c>
      <c r="O327" s="49" t="s">
        <v>3542</v>
      </c>
    </row>
    <row r="328" spans="1:16" hidden="1" x14ac:dyDescent="0.25">
      <c r="A328" t="s">
        <v>5799</v>
      </c>
      <c r="B328" t="s">
        <v>3542</v>
      </c>
      <c r="C328" t="s">
        <v>5800</v>
      </c>
      <c r="D328" t="s">
        <v>30</v>
      </c>
      <c r="E328" t="s">
        <v>4286</v>
      </c>
      <c r="F328" t="s">
        <v>5483</v>
      </c>
      <c r="G328" t="s">
        <v>4134</v>
      </c>
      <c r="H328" t="s">
        <v>5568</v>
      </c>
      <c r="I328" t="s">
        <v>3542</v>
      </c>
      <c r="J328" t="s">
        <v>5427</v>
      </c>
      <c r="K328" t="s">
        <v>4151</v>
      </c>
      <c r="L328" t="s">
        <v>5801</v>
      </c>
      <c r="M328" t="s">
        <v>3542</v>
      </c>
      <c r="N328" s="51" t="s">
        <v>5802</v>
      </c>
      <c r="O328" s="49" t="s">
        <v>3542</v>
      </c>
    </row>
    <row r="329" spans="1:16" hidden="1" x14ac:dyDescent="0.25">
      <c r="A329" t="s">
        <v>5803</v>
      </c>
      <c r="B329" t="s">
        <v>3542</v>
      </c>
      <c r="C329" t="s">
        <v>5804</v>
      </c>
      <c r="D329" t="s">
        <v>30</v>
      </c>
      <c r="E329" t="s">
        <v>4286</v>
      </c>
      <c r="F329" t="s">
        <v>4126</v>
      </c>
      <c r="G329" t="s">
        <v>4134</v>
      </c>
      <c r="H329" t="s">
        <v>4128</v>
      </c>
      <c r="I329" t="s">
        <v>3542</v>
      </c>
      <c r="J329" t="s">
        <v>4299</v>
      </c>
      <c r="K329" t="s">
        <v>4130</v>
      </c>
      <c r="L329" t="s">
        <v>5805</v>
      </c>
      <c r="M329" t="s">
        <v>3542</v>
      </c>
      <c r="N329" s="51" t="s">
        <v>3542</v>
      </c>
      <c r="O329" s="49" t="s">
        <v>3542</v>
      </c>
    </row>
    <row r="330" spans="1:16" hidden="1" x14ac:dyDescent="0.25">
      <c r="A330" t="s">
        <v>5806</v>
      </c>
      <c r="B330" t="s">
        <v>3542</v>
      </c>
      <c r="C330" t="s">
        <v>5807</v>
      </c>
      <c r="D330" t="s">
        <v>30</v>
      </c>
      <c r="E330" t="s">
        <v>4133</v>
      </c>
      <c r="F330" t="s">
        <v>4287</v>
      </c>
      <c r="G330" t="s">
        <v>4134</v>
      </c>
      <c r="H330" t="s">
        <v>4288</v>
      </c>
      <c r="I330" t="s">
        <v>3542</v>
      </c>
      <c r="J330" t="s">
        <v>5808</v>
      </c>
      <c r="K330" t="s">
        <v>4118</v>
      </c>
      <c r="L330" t="s">
        <v>5809</v>
      </c>
      <c r="M330" t="s">
        <v>3542</v>
      </c>
      <c r="N330" s="51" t="s">
        <v>3542</v>
      </c>
      <c r="P330" t="s">
        <v>5810</v>
      </c>
    </row>
    <row r="331" spans="1:16" hidden="1" x14ac:dyDescent="0.25">
      <c r="A331" t="s">
        <v>5811</v>
      </c>
      <c r="B331" t="s">
        <v>3542</v>
      </c>
      <c r="C331" t="s">
        <v>5812</v>
      </c>
      <c r="D331" t="s">
        <v>30</v>
      </c>
      <c r="E331" t="s">
        <v>4144</v>
      </c>
      <c r="F331" t="s">
        <v>4161</v>
      </c>
      <c r="G331" t="s">
        <v>4134</v>
      </c>
      <c r="H331" t="s">
        <v>4188</v>
      </c>
      <c r="I331" t="s">
        <v>3542</v>
      </c>
      <c r="J331" t="s">
        <v>5813</v>
      </c>
      <c r="K331" t="s">
        <v>4130</v>
      </c>
      <c r="L331" t="s">
        <v>5814</v>
      </c>
      <c r="M331" t="s">
        <v>3542</v>
      </c>
      <c r="N331" s="51" t="s">
        <v>3542</v>
      </c>
      <c r="O331" s="49" t="s">
        <v>3542</v>
      </c>
    </row>
    <row r="332" spans="1:16" hidden="1" x14ac:dyDescent="0.25">
      <c r="A332" t="s">
        <v>5815</v>
      </c>
      <c r="B332" t="s">
        <v>3542</v>
      </c>
      <c r="C332" t="s">
        <v>5816</v>
      </c>
      <c r="D332" t="s">
        <v>30</v>
      </c>
      <c r="E332" t="s">
        <v>4150</v>
      </c>
      <c r="F332" t="s">
        <v>4114</v>
      </c>
      <c r="G332" t="s">
        <v>4115</v>
      </c>
      <c r="H332" t="s">
        <v>4145</v>
      </c>
      <c r="I332" t="s">
        <v>3542</v>
      </c>
      <c r="J332" t="s">
        <v>5544</v>
      </c>
      <c r="K332" t="s">
        <v>4181</v>
      </c>
      <c r="L332" t="s">
        <v>5817</v>
      </c>
      <c r="M332" t="s">
        <v>3542</v>
      </c>
      <c r="N332" s="51" t="s">
        <v>3542</v>
      </c>
      <c r="O332" s="49" t="s">
        <v>3542</v>
      </c>
    </row>
    <row r="333" spans="1:16" hidden="1" x14ac:dyDescent="0.25">
      <c r="A333" t="s">
        <v>5818</v>
      </c>
      <c r="B333" t="s">
        <v>3542</v>
      </c>
      <c r="C333" t="s">
        <v>5819</v>
      </c>
      <c r="D333" t="s">
        <v>30</v>
      </c>
      <c r="E333" t="s">
        <v>4252</v>
      </c>
      <c r="F333" t="s">
        <v>5483</v>
      </c>
      <c r="G333" t="s">
        <v>4244</v>
      </c>
      <c r="H333" t="s">
        <v>5568</v>
      </c>
      <c r="I333" t="s">
        <v>3542</v>
      </c>
      <c r="J333" t="s">
        <v>4299</v>
      </c>
      <c r="K333" t="s">
        <v>4151</v>
      </c>
      <c r="L333" t="s">
        <v>5820</v>
      </c>
      <c r="M333" t="s">
        <v>3542</v>
      </c>
      <c r="N333" s="51" t="s">
        <v>5821</v>
      </c>
      <c r="O333" s="49" t="s">
        <v>3542</v>
      </c>
    </row>
    <row r="334" spans="1:16" hidden="1" x14ac:dyDescent="0.25">
      <c r="A334" t="s">
        <v>5822</v>
      </c>
      <c r="B334" t="s">
        <v>3542</v>
      </c>
      <c r="C334" t="s">
        <v>5823</v>
      </c>
      <c r="D334" t="s">
        <v>5824</v>
      </c>
      <c r="E334" t="s">
        <v>4113</v>
      </c>
      <c r="F334" t="s">
        <v>4535</v>
      </c>
      <c r="G334" t="s">
        <v>4187</v>
      </c>
      <c r="H334" t="s">
        <v>4536</v>
      </c>
      <c r="I334" t="s">
        <v>3542</v>
      </c>
      <c r="J334" t="s">
        <v>5825</v>
      </c>
      <c r="K334" t="s">
        <v>4118</v>
      </c>
      <c r="L334" t="s">
        <v>5826</v>
      </c>
      <c r="M334" t="s">
        <v>3542</v>
      </c>
      <c r="N334" s="51" t="s">
        <v>3542</v>
      </c>
      <c r="O334" s="49" t="s">
        <v>3542</v>
      </c>
    </row>
    <row r="335" spans="1:16" hidden="1" x14ac:dyDescent="0.25">
      <c r="A335" t="s">
        <v>5827</v>
      </c>
      <c r="B335" t="s">
        <v>3542</v>
      </c>
      <c r="C335" t="s">
        <v>5828</v>
      </c>
      <c r="D335" t="s">
        <v>30</v>
      </c>
      <c r="E335" t="s">
        <v>4160</v>
      </c>
      <c r="F335" t="s">
        <v>5483</v>
      </c>
      <c r="G335" t="s">
        <v>4244</v>
      </c>
      <c r="H335" t="s">
        <v>5568</v>
      </c>
      <c r="I335" t="s">
        <v>3542</v>
      </c>
      <c r="J335" t="s">
        <v>5485</v>
      </c>
      <c r="K335" t="s">
        <v>4151</v>
      </c>
      <c r="L335" t="s">
        <v>5829</v>
      </c>
      <c r="M335" t="s">
        <v>3542</v>
      </c>
      <c r="N335" s="51" t="s">
        <v>5830</v>
      </c>
      <c r="O335" s="49" t="s">
        <v>3542</v>
      </c>
    </row>
    <row r="336" spans="1:16" hidden="1" x14ac:dyDescent="0.25">
      <c r="A336" t="s">
        <v>5831</v>
      </c>
      <c r="B336" t="s">
        <v>3542</v>
      </c>
      <c r="C336" t="s">
        <v>5832</v>
      </c>
      <c r="D336" t="s">
        <v>30</v>
      </c>
      <c r="E336" t="s">
        <v>4113</v>
      </c>
      <c r="F336" t="s">
        <v>4161</v>
      </c>
      <c r="G336" t="s">
        <v>4187</v>
      </c>
      <c r="H336" t="s">
        <v>4188</v>
      </c>
      <c r="I336" t="s">
        <v>3542</v>
      </c>
      <c r="J336" t="s">
        <v>5833</v>
      </c>
      <c r="K336" t="s">
        <v>4118</v>
      </c>
      <c r="L336" t="s">
        <v>5834</v>
      </c>
      <c r="M336" t="s">
        <v>3542</v>
      </c>
      <c r="N336" s="51" t="s">
        <v>3542</v>
      </c>
      <c r="O336" s="49" t="s">
        <v>3542</v>
      </c>
    </row>
    <row r="337" spans="1:16" hidden="1" x14ac:dyDescent="0.25">
      <c r="A337" t="s">
        <v>5835</v>
      </c>
      <c r="B337" t="s">
        <v>3542</v>
      </c>
      <c r="C337" t="s">
        <v>5836</v>
      </c>
      <c r="D337" t="s">
        <v>30</v>
      </c>
      <c r="E337" t="s">
        <v>4252</v>
      </c>
      <c r="F337" t="s">
        <v>4172</v>
      </c>
      <c r="G337" t="s">
        <v>4304</v>
      </c>
      <c r="H337" t="s">
        <v>4173</v>
      </c>
      <c r="I337" t="s">
        <v>3542</v>
      </c>
      <c r="J337" t="s">
        <v>5603</v>
      </c>
      <c r="K337" t="s">
        <v>4181</v>
      </c>
      <c r="L337" t="s">
        <v>5837</v>
      </c>
      <c r="M337" t="s">
        <v>5838</v>
      </c>
      <c r="N337" s="51" t="s">
        <v>3542</v>
      </c>
      <c r="O337" s="49" t="s">
        <v>3542</v>
      </c>
    </row>
    <row r="338" spans="1:16" hidden="1" x14ac:dyDescent="0.25">
      <c r="A338" t="s">
        <v>5839</v>
      </c>
      <c r="B338" t="s">
        <v>3542</v>
      </c>
      <c r="C338" t="s">
        <v>5840</v>
      </c>
      <c r="D338" t="s">
        <v>30</v>
      </c>
      <c r="E338" t="s">
        <v>4113</v>
      </c>
      <c r="F338" t="s">
        <v>4172</v>
      </c>
      <c r="G338" t="s">
        <v>4127</v>
      </c>
      <c r="H338" t="s">
        <v>4173</v>
      </c>
      <c r="I338" t="s">
        <v>3542</v>
      </c>
      <c r="J338" t="s">
        <v>5511</v>
      </c>
      <c r="K338" t="s">
        <v>4118</v>
      </c>
      <c r="L338" t="s">
        <v>5841</v>
      </c>
      <c r="M338" t="s">
        <v>3542</v>
      </c>
      <c r="N338" s="51" t="s">
        <v>3542</v>
      </c>
      <c r="P338" t="s">
        <v>5513</v>
      </c>
    </row>
    <row r="339" spans="1:16" hidden="1" x14ac:dyDescent="0.25">
      <c r="A339" t="s">
        <v>5842</v>
      </c>
      <c r="B339" t="s">
        <v>3542</v>
      </c>
      <c r="C339" t="s">
        <v>5843</v>
      </c>
      <c r="D339" t="s">
        <v>30</v>
      </c>
      <c r="E339" t="s">
        <v>4113</v>
      </c>
      <c r="F339" t="s">
        <v>4161</v>
      </c>
      <c r="G339" t="s">
        <v>4187</v>
      </c>
      <c r="H339" t="s">
        <v>4188</v>
      </c>
      <c r="I339" t="s">
        <v>3542</v>
      </c>
      <c r="J339" t="s">
        <v>5844</v>
      </c>
      <c r="K339" t="s">
        <v>4118</v>
      </c>
      <c r="L339" t="s">
        <v>5845</v>
      </c>
      <c r="M339" t="s">
        <v>3542</v>
      </c>
      <c r="N339" s="51" t="s">
        <v>3542</v>
      </c>
      <c r="O339" s="49" t="s">
        <v>3542</v>
      </c>
    </row>
    <row r="341" spans="1:16" s="67" customFormat="1" x14ac:dyDescent="0.25">
      <c r="N341" s="69"/>
    </row>
    <row r="342" spans="1:16" x14ac:dyDescent="0.25">
      <c r="O342"/>
    </row>
    <row r="343" spans="1:16" x14ac:dyDescent="0.25">
      <c r="A343" t="s">
        <v>11786</v>
      </c>
      <c r="C343" t="s">
        <v>6035</v>
      </c>
      <c r="D343" t="s">
        <v>6034</v>
      </c>
      <c r="E343" t="s">
        <v>4133</v>
      </c>
      <c r="F343" t="s">
        <v>4201</v>
      </c>
      <c r="G343" t="s">
        <v>11136</v>
      </c>
      <c r="J343" t="s">
        <v>11138</v>
      </c>
      <c r="K343" t="s">
        <v>4211</v>
      </c>
      <c r="L343" s="6" t="s">
        <v>11146</v>
      </c>
      <c r="M343" t="s">
        <v>3542</v>
      </c>
      <c r="O343" t="s">
        <v>11787</v>
      </c>
    </row>
    <row r="344" spans="1:16" x14ac:dyDescent="0.25">
      <c r="A344" t="s">
        <v>11788</v>
      </c>
      <c r="C344" t="s">
        <v>6228</v>
      </c>
      <c r="D344" t="s">
        <v>6227</v>
      </c>
      <c r="E344" t="s">
        <v>4133</v>
      </c>
      <c r="F344" t="s">
        <v>4114</v>
      </c>
      <c r="G344" t="s">
        <v>11136</v>
      </c>
      <c r="J344" t="s">
        <v>11139</v>
      </c>
      <c r="K344" t="s">
        <v>4211</v>
      </c>
      <c r="L344" t="s">
        <v>11147</v>
      </c>
      <c r="M344" t="s">
        <v>3542</v>
      </c>
      <c r="O344" t="s">
        <v>11789</v>
      </c>
    </row>
    <row r="345" spans="1:16" x14ac:dyDescent="0.25">
      <c r="A345" t="s">
        <v>11790</v>
      </c>
      <c r="C345" t="s">
        <v>6241</v>
      </c>
      <c r="D345" t="s">
        <v>6240</v>
      </c>
      <c r="E345" t="s">
        <v>4133</v>
      </c>
      <c r="F345" t="s">
        <v>4114</v>
      </c>
      <c r="G345" t="s">
        <v>11136</v>
      </c>
      <c r="J345" t="s">
        <v>11139</v>
      </c>
      <c r="K345" t="s">
        <v>4211</v>
      </c>
      <c r="L345" t="s">
        <v>11148</v>
      </c>
      <c r="M345" t="s">
        <v>3542</v>
      </c>
      <c r="O345" s="49" t="s">
        <v>11791</v>
      </c>
      <c r="P345" t="s">
        <v>11176</v>
      </c>
    </row>
    <row r="346" spans="1:16" x14ac:dyDescent="0.25">
      <c r="A346" t="s">
        <v>11792</v>
      </c>
      <c r="C346" t="s">
        <v>6207</v>
      </c>
      <c r="D346" t="s">
        <v>6206</v>
      </c>
      <c r="E346" t="s">
        <v>4133</v>
      </c>
      <c r="F346" t="s">
        <v>4126</v>
      </c>
      <c r="G346" t="s">
        <v>11136</v>
      </c>
      <c r="J346" t="s">
        <v>4888</v>
      </c>
      <c r="K346" t="s">
        <v>4130</v>
      </c>
      <c r="L346" t="s">
        <v>11149</v>
      </c>
      <c r="M346" t="s">
        <v>3542</v>
      </c>
      <c r="O346" s="49" t="s">
        <v>11793</v>
      </c>
      <c r="P346" t="s">
        <v>11177</v>
      </c>
    </row>
    <row r="347" spans="1:16" x14ac:dyDescent="0.25">
      <c r="A347" t="s">
        <v>11794</v>
      </c>
      <c r="C347" t="s">
        <v>6285</v>
      </c>
      <c r="D347" t="s">
        <v>6284</v>
      </c>
      <c r="E347" t="s">
        <v>4133</v>
      </c>
      <c r="F347" t="s">
        <v>4224</v>
      </c>
      <c r="G347" t="s">
        <v>11136</v>
      </c>
      <c r="J347" t="s">
        <v>5427</v>
      </c>
      <c r="K347" t="s">
        <v>5247</v>
      </c>
      <c r="L347" t="s">
        <v>11150</v>
      </c>
      <c r="M347" t="s">
        <v>3542</v>
      </c>
      <c r="O347" s="49" t="s">
        <v>11795</v>
      </c>
      <c r="P347" t="s">
        <v>11178</v>
      </c>
    </row>
    <row r="348" spans="1:16" x14ac:dyDescent="0.25">
      <c r="A348" t="s">
        <v>11796</v>
      </c>
      <c r="C348" t="s">
        <v>6287</v>
      </c>
      <c r="D348" t="s">
        <v>6286</v>
      </c>
      <c r="E348" t="s">
        <v>4133</v>
      </c>
      <c r="F348" t="s">
        <v>4224</v>
      </c>
      <c r="G348" t="s">
        <v>11136</v>
      </c>
      <c r="J348" t="s">
        <v>5427</v>
      </c>
      <c r="K348" t="s">
        <v>5247</v>
      </c>
      <c r="L348" t="s">
        <v>11151</v>
      </c>
      <c r="M348" t="s">
        <v>3542</v>
      </c>
      <c r="O348" s="49" t="s">
        <v>11797</v>
      </c>
      <c r="P348" t="s">
        <v>11179</v>
      </c>
    </row>
    <row r="349" spans="1:16" x14ac:dyDescent="0.25">
      <c r="A349" t="s">
        <v>11798</v>
      </c>
      <c r="C349" t="s">
        <v>6289</v>
      </c>
      <c r="D349" t="s">
        <v>6288</v>
      </c>
      <c r="E349" t="s">
        <v>4133</v>
      </c>
      <c r="F349" t="s">
        <v>4224</v>
      </c>
      <c r="G349" t="s">
        <v>11136</v>
      </c>
      <c r="J349" t="s">
        <v>5427</v>
      </c>
      <c r="K349" t="s">
        <v>4130</v>
      </c>
      <c r="L349" t="s">
        <v>11152</v>
      </c>
      <c r="M349" t="s">
        <v>3542</v>
      </c>
      <c r="P349" t="s">
        <v>11180</v>
      </c>
    </row>
    <row r="350" spans="1:16" x14ac:dyDescent="0.25">
      <c r="A350" t="s">
        <v>11799</v>
      </c>
      <c r="C350" t="s">
        <v>11117</v>
      </c>
      <c r="D350" t="s">
        <v>11118</v>
      </c>
      <c r="E350" t="s">
        <v>4133</v>
      </c>
      <c r="F350" t="s">
        <v>4194</v>
      </c>
      <c r="G350" t="s">
        <v>11136</v>
      </c>
      <c r="J350" t="s">
        <v>4747</v>
      </c>
      <c r="K350" t="s">
        <v>4151</v>
      </c>
      <c r="L350" t="s">
        <v>11153</v>
      </c>
      <c r="M350" t="s">
        <v>3542</v>
      </c>
      <c r="O350" t="s">
        <v>11800</v>
      </c>
    </row>
    <row r="351" spans="1:16" x14ac:dyDescent="0.25">
      <c r="A351" t="s">
        <v>11801</v>
      </c>
      <c r="C351" t="s">
        <v>11119</v>
      </c>
      <c r="D351" t="s">
        <v>30</v>
      </c>
      <c r="E351" t="s">
        <v>4133</v>
      </c>
      <c r="F351" t="s">
        <v>4194</v>
      </c>
      <c r="G351" t="s">
        <v>11136</v>
      </c>
      <c r="J351" t="s">
        <v>4888</v>
      </c>
      <c r="K351" t="s">
        <v>4130</v>
      </c>
      <c r="L351" t="s">
        <v>11154</v>
      </c>
      <c r="M351" t="s">
        <v>3542</v>
      </c>
      <c r="O351" s="49" t="s">
        <v>10602</v>
      </c>
    </row>
    <row r="352" spans="1:16" x14ac:dyDescent="0.25">
      <c r="A352" t="s">
        <v>11802</v>
      </c>
      <c r="C352" t="s">
        <v>6040</v>
      </c>
      <c r="D352" t="s">
        <v>6039</v>
      </c>
      <c r="E352" t="s">
        <v>4133</v>
      </c>
      <c r="F352" t="s">
        <v>4341</v>
      </c>
      <c r="G352" t="s">
        <v>11136</v>
      </c>
      <c r="J352" t="s">
        <v>4146</v>
      </c>
      <c r="K352" t="s">
        <v>4130</v>
      </c>
      <c r="L352" t="s">
        <v>11155</v>
      </c>
      <c r="M352" t="s">
        <v>3542</v>
      </c>
      <c r="P352" t="s">
        <v>11181</v>
      </c>
    </row>
    <row r="353" spans="1:16" x14ac:dyDescent="0.25">
      <c r="A353" t="s">
        <v>11803</v>
      </c>
      <c r="C353" t="s">
        <v>11120</v>
      </c>
      <c r="D353" t="s">
        <v>11121</v>
      </c>
      <c r="E353" t="s">
        <v>4133</v>
      </c>
      <c r="F353" t="s">
        <v>4164</v>
      </c>
      <c r="G353" t="s">
        <v>11136</v>
      </c>
      <c r="J353" t="s">
        <v>11140</v>
      </c>
      <c r="K353" t="s">
        <v>4130</v>
      </c>
      <c r="L353" t="s">
        <v>11156</v>
      </c>
      <c r="M353" t="s">
        <v>3542</v>
      </c>
      <c r="O353" s="49" t="s">
        <v>11804</v>
      </c>
      <c r="P353" t="s">
        <v>3542</v>
      </c>
    </row>
    <row r="354" spans="1:16" x14ac:dyDescent="0.25">
      <c r="A354" t="s">
        <v>11805</v>
      </c>
      <c r="C354" t="s">
        <v>11122</v>
      </c>
      <c r="D354" t="s">
        <v>11123</v>
      </c>
      <c r="E354" t="s">
        <v>4133</v>
      </c>
      <c r="F354" t="s">
        <v>4126</v>
      </c>
      <c r="G354" t="s">
        <v>11136</v>
      </c>
      <c r="J354" t="s">
        <v>4888</v>
      </c>
      <c r="K354" t="s">
        <v>4130</v>
      </c>
      <c r="L354" t="s">
        <v>11157</v>
      </c>
      <c r="M354" t="s">
        <v>3542</v>
      </c>
      <c r="O354" s="49" t="s">
        <v>11806</v>
      </c>
      <c r="P354" t="s">
        <v>3542</v>
      </c>
    </row>
    <row r="355" spans="1:16" x14ac:dyDescent="0.25">
      <c r="A355" t="s">
        <v>11807</v>
      </c>
      <c r="C355" t="s">
        <v>11124</v>
      </c>
      <c r="D355" t="s">
        <v>30</v>
      </c>
      <c r="E355" t="s">
        <v>4133</v>
      </c>
      <c r="F355" t="s">
        <v>4194</v>
      </c>
      <c r="G355" t="s">
        <v>11136</v>
      </c>
      <c r="J355" t="s">
        <v>4888</v>
      </c>
      <c r="K355" t="s">
        <v>5247</v>
      </c>
      <c r="L355" t="s">
        <v>11158</v>
      </c>
      <c r="M355" t="s">
        <v>3542</v>
      </c>
      <c r="O355" s="49" t="s">
        <v>10602</v>
      </c>
      <c r="P355" t="s">
        <v>11182</v>
      </c>
    </row>
    <row r="356" spans="1:16" x14ac:dyDescent="0.25">
      <c r="A356" t="s">
        <v>308</v>
      </c>
      <c r="C356" t="s">
        <v>4610</v>
      </c>
      <c r="D356" t="s">
        <v>4611</v>
      </c>
      <c r="E356" t="s">
        <v>4133</v>
      </c>
      <c r="F356" t="s">
        <v>4161</v>
      </c>
      <c r="G356" t="s">
        <v>11136</v>
      </c>
      <c r="J356" t="s">
        <v>4117</v>
      </c>
      <c r="K356" t="s">
        <v>4130</v>
      </c>
      <c r="L356" t="s">
        <v>11159</v>
      </c>
      <c r="M356" t="s">
        <v>3542</v>
      </c>
      <c r="O356" t="s">
        <v>11808</v>
      </c>
      <c r="P356" t="s">
        <v>11183</v>
      </c>
    </row>
    <row r="357" spans="1:16" x14ac:dyDescent="0.25">
      <c r="A357" t="s">
        <v>11809</v>
      </c>
      <c r="C357" t="s">
        <v>6329</v>
      </c>
      <c r="D357" t="s">
        <v>6328</v>
      </c>
      <c r="E357" t="s">
        <v>4133</v>
      </c>
      <c r="F357" t="s">
        <v>4208</v>
      </c>
      <c r="G357" t="s">
        <v>11136</v>
      </c>
      <c r="J357" t="s">
        <v>11141</v>
      </c>
      <c r="K357" t="s">
        <v>5247</v>
      </c>
      <c r="L357" t="s">
        <v>11160</v>
      </c>
      <c r="M357" t="s">
        <v>3542</v>
      </c>
      <c r="O357" s="49" t="s">
        <v>11810</v>
      </c>
      <c r="P357" t="s">
        <v>3542</v>
      </c>
    </row>
    <row r="358" spans="1:16" x14ac:dyDescent="0.25">
      <c r="A358" t="s">
        <v>11811</v>
      </c>
      <c r="C358" t="s">
        <v>11125</v>
      </c>
      <c r="D358" t="s">
        <v>30</v>
      </c>
      <c r="E358" t="s">
        <v>4133</v>
      </c>
      <c r="F358" t="s">
        <v>4194</v>
      </c>
      <c r="G358" t="s">
        <v>11136</v>
      </c>
      <c r="J358" t="s">
        <v>4888</v>
      </c>
      <c r="K358" t="s">
        <v>5247</v>
      </c>
      <c r="L358" t="s">
        <v>11161</v>
      </c>
      <c r="M358" t="s">
        <v>3542</v>
      </c>
      <c r="P358" t="s">
        <v>3542</v>
      </c>
    </row>
    <row r="359" spans="1:16" x14ac:dyDescent="0.25">
      <c r="A359" t="s">
        <v>11812</v>
      </c>
      <c r="C359" t="s">
        <v>1244</v>
      </c>
      <c r="D359" t="s">
        <v>6430</v>
      </c>
      <c r="E359" t="s">
        <v>4113</v>
      </c>
      <c r="F359" t="s">
        <v>4114</v>
      </c>
      <c r="G359" t="s">
        <v>11137</v>
      </c>
      <c r="J359" t="s">
        <v>4305</v>
      </c>
      <c r="K359" t="s">
        <v>4130</v>
      </c>
      <c r="L359" t="s">
        <v>11162</v>
      </c>
      <c r="M359" t="s">
        <v>3542</v>
      </c>
      <c r="O359" s="49" t="s">
        <v>11813</v>
      </c>
      <c r="P359" t="s">
        <v>11184</v>
      </c>
    </row>
    <row r="360" spans="1:16" x14ac:dyDescent="0.25">
      <c r="A360" t="s">
        <v>11814</v>
      </c>
      <c r="C360" t="s">
        <v>6155</v>
      </c>
      <c r="D360" t="s">
        <v>6154</v>
      </c>
      <c r="E360" t="s">
        <v>4113</v>
      </c>
      <c r="F360" t="s">
        <v>4224</v>
      </c>
      <c r="G360" t="s">
        <v>11137</v>
      </c>
      <c r="J360" t="s">
        <v>11142</v>
      </c>
      <c r="K360" t="s">
        <v>4130</v>
      </c>
      <c r="L360" t="s">
        <v>11163</v>
      </c>
      <c r="M360" t="s">
        <v>3542</v>
      </c>
      <c r="O360" s="49" t="s">
        <v>11815</v>
      </c>
      <c r="P360" t="s">
        <v>3542</v>
      </c>
    </row>
    <row r="361" spans="1:16" x14ac:dyDescent="0.25">
      <c r="A361" t="s">
        <v>11816</v>
      </c>
      <c r="C361" t="s">
        <v>6080</v>
      </c>
      <c r="D361" t="s">
        <v>6079</v>
      </c>
      <c r="E361" t="s">
        <v>4113</v>
      </c>
      <c r="F361" t="s">
        <v>4224</v>
      </c>
      <c r="G361" t="s">
        <v>11137</v>
      </c>
      <c r="J361" t="s">
        <v>11142</v>
      </c>
      <c r="K361" t="s">
        <v>4130</v>
      </c>
      <c r="L361" t="s">
        <v>11164</v>
      </c>
      <c r="M361" t="s">
        <v>3542</v>
      </c>
      <c r="O361" s="49" t="s">
        <v>11817</v>
      </c>
      <c r="P361" t="s">
        <v>11185</v>
      </c>
    </row>
    <row r="362" spans="1:16" x14ac:dyDescent="0.25">
      <c r="A362" t="s">
        <v>11818</v>
      </c>
      <c r="C362" t="s">
        <v>6243</v>
      </c>
      <c r="D362" t="s">
        <v>6242</v>
      </c>
      <c r="E362" t="s">
        <v>4113</v>
      </c>
      <c r="F362" t="s">
        <v>4224</v>
      </c>
      <c r="G362" t="s">
        <v>11137</v>
      </c>
      <c r="J362" t="s">
        <v>11142</v>
      </c>
      <c r="K362" t="s">
        <v>4130</v>
      </c>
      <c r="L362" t="s">
        <v>11165</v>
      </c>
      <c r="M362" t="s">
        <v>3542</v>
      </c>
      <c r="O362" s="49" t="s">
        <v>11819</v>
      </c>
      <c r="P362" t="s">
        <v>11186</v>
      </c>
    </row>
    <row r="363" spans="1:16" x14ac:dyDescent="0.25">
      <c r="A363" t="s">
        <v>11820</v>
      </c>
      <c r="C363" t="s">
        <v>5930</v>
      </c>
      <c r="D363" t="s">
        <v>5929</v>
      </c>
      <c r="E363" t="s">
        <v>4113</v>
      </c>
      <c r="F363" t="s">
        <v>4224</v>
      </c>
      <c r="G363" t="s">
        <v>11137</v>
      </c>
      <c r="J363" t="s">
        <v>11142</v>
      </c>
      <c r="K363" t="s">
        <v>4130</v>
      </c>
      <c r="L363" t="s">
        <v>11166</v>
      </c>
      <c r="M363" t="s">
        <v>3542</v>
      </c>
      <c r="O363" s="49" t="s">
        <v>11821</v>
      </c>
      <c r="P363" t="s">
        <v>11187</v>
      </c>
    </row>
    <row r="364" spans="1:16" x14ac:dyDescent="0.25">
      <c r="A364" t="s">
        <v>6576</v>
      </c>
      <c r="C364" t="s">
        <v>6575</v>
      </c>
      <c r="D364" t="s">
        <v>6574</v>
      </c>
      <c r="E364" t="s">
        <v>4113</v>
      </c>
      <c r="F364" t="s">
        <v>4164</v>
      </c>
      <c r="G364" t="s">
        <v>11137</v>
      </c>
      <c r="J364" t="s">
        <v>5039</v>
      </c>
      <c r="K364" t="s">
        <v>4130</v>
      </c>
      <c r="L364" t="s">
        <v>11167</v>
      </c>
      <c r="M364" t="s">
        <v>3542</v>
      </c>
      <c r="O364" s="49" t="s">
        <v>11822</v>
      </c>
      <c r="P364" t="s">
        <v>11188</v>
      </c>
    </row>
    <row r="365" spans="1:16" x14ac:dyDescent="0.25">
      <c r="A365" t="s">
        <v>11823</v>
      </c>
      <c r="C365" t="s">
        <v>11127</v>
      </c>
      <c r="D365" t="s">
        <v>11128</v>
      </c>
      <c r="E365" t="s">
        <v>11134</v>
      </c>
      <c r="F365" t="s">
        <v>4126</v>
      </c>
      <c r="G365" t="s">
        <v>11136</v>
      </c>
      <c r="J365" t="s">
        <v>11143</v>
      </c>
      <c r="K365" t="s">
        <v>4118</v>
      </c>
      <c r="L365" t="s">
        <v>11168</v>
      </c>
      <c r="M365" t="s">
        <v>3542</v>
      </c>
      <c r="O365" s="49" t="s">
        <v>10526</v>
      </c>
      <c r="P365" t="s">
        <v>11189</v>
      </c>
    </row>
    <row r="366" spans="1:16" x14ac:dyDescent="0.25">
      <c r="A366" t="s">
        <v>11824</v>
      </c>
      <c r="C366" t="s">
        <v>11129</v>
      </c>
      <c r="D366" t="s">
        <v>30</v>
      </c>
      <c r="E366" t="s">
        <v>11134</v>
      </c>
      <c r="F366" t="s">
        <v>4358</v>
      </c>
      <c r="G366" t="s">
        <v>11137</v>
      </c>
      <c r="J366" t="s">
        <v>4146</v>
      </c>
      <c r="K366" t="s">
        <v>4118</v>
      </c>
      <c r="L366" t="s">
        <v>11169</v>
      </c>
      <c r="M366" t="s">
        <v>3542</v>
      </c>
      <c r="O366" s="49" t="s">
        <v>11825</v>
      </c>
    </row>
    <row r="367" spans="1:16" x14ac:dyDescent="0.25">
      <c r="A367" t="s">
        <v>11826</v>
      </c>
      <c r="C367" t="s">
        <v>6235</v>
      </c>
      <c r="D367" t="s">
        <v>6234</v>
      </c>
      <c r="E367" t="s">
        <v>11134</v>
      </c>
      <c r="F367" t="s">
        <v>4208</v>
      </c>
      <c r="G367" t="s">
        <v>11136</v>
      </c>
      <c r="J367" t="s">
        <v>11144</v>
      </c>
      <c r="K367" t="s">
        <v>4118</v>
      </c>
      <c r="L367" t="s">
        <v>11170</v>
      </c>
      <c r="M367" t="s">
        <v>3542</v>
      </c>
      <c r="O367" s="49" t="s">
        <v>11827</v>
      </c>
      <c r="P367" t="s">
        <v>11190</v>
      </c>
    </row>
    <row r="368" spans="1:16" x14ac:dyDescent="0.25">
      <c r="A368" t="s">
        <v>11828</v>
      </c>
      <c r="C368" t="s">
        <v>6074</v>
      </c>
      <c r="D368" t="s">
        <v>6073</v>
      </c>
      <c r="E368" t="s">
        <v>11134</v>
      </c>
      <c r="F368" t="s">
        <v>4208</v>
      </c>
      <c r="G368" t="s">
        <v>11136</v>
      </c>
      <c r="J368" t="s">
        <v>11144</v>
      </c>
      <c r="K368" t="s">
        <v>4118</v>
      </c>
      <c r="L368" t="s">
        <v>11171</v>
      </c>
      <c r="M368" t="s">
        <v>3542</v>
      </c>
      <c r="O368" s="49" t="s">
        <v>11829</v>
      </c>
      <c r="P368" t="s">
        <v>11191</v>
      </c>
    </row>
    <row r="369" spans="1:16" x14ac:dyDescent="0.25">
      <c r="A369" t="s">
        <v>11830</v>
      </c>
      <c r="C369" t="s">
        <v>6274</v>
      </c>
      <c r="D369" t="s">
        <v>6273</v>
      </c>
      <c r="E369" t="s">
        <v>11135</v>
      </c>
      <c r="F369" t="s">
        <v>4126</v>
      </c>
      <c r="G369" t="s">
        <v>11136</v>
      </c>
      <c r="J369" t="s">
        <v>4888</v>
      </c>
      <c r="K369" t="s">
        <v>4118</v>
      </c>
      <c r="L369" t="s">
        <v>11172</v>
      </c>
      <c r="M369" t="s">
        <v>3542</v>
      </c>
      <c r="O369" s="49" t="s">
        <v>11831</v>
      </c>
      <c r="P369" t="s">
        <v>11192</v>
      </c>
    </row>
    <row r="370" spans="1:16" x14ac:dyDescent="0.25">
      <c r="A370" t="s">
        <v>11832</v>
      </c>
      <c r="C370" t="s">
        <v>11130</v>
      </c>
      <c r="D370" t="s">
        <v>11131</v>
      </c>
      <c r="E370" t="s">
        <v>11135</v>
      </c>
      <c r="F370" t="s">
        <v>4126</v>
      </c>
      <c r="G370" t="s">
        <v>11136</v>
      </c>
      <c r="J370" t="s">
        <v>4747</v>
      </c>
      <c r="K370" t="s">
        <v>4118</v>
      </c>
      <c r="L370" t="s">
        <v>11173</v>
      </c>
      <c r="M370" t="s">
        <v>3542</v>
      </c>
      <c r="O370" s="49" t="s">
        <v>10526</v>
      </c>
      <c r="P370" t="s">
        <v>3542</v>
      </c>
    </row>
    <row r="371" spans="1:16" x14ac:dyDescent="0.25">
      <c r="A371" t="s">
        <v>11833</v>
      </c>
      <c r="C371" t="s">
        <v>6024</v>
      </c>
      <c r="D371" t="s">
        <v>6023</v>
      </c>
      <c r="E371" t="s">
        <v>11135</v>
      </c>
      <c r="F371" t="s">
        <v>4201</v>
      </c>
      <c r="G371" t="s">
        <v>11136</v>
      </c>
      <c r="J371" t="s">
        <v>11145</v>
      </c>
      <c r="K371" t="s">
        <v>4118</v>
      </c>
      <c r="L371" t="s">
        <v>11174</v>
      </c>
      <c r="M371" t="s">
        <v>3542</v>
      </c>
      <c r="O371" s="49" t="s">
        <v>11834</v>
      </c>
      <c r="P371" t="s">
        <v>11193</v>
      </c>
    </row>
    <row r="372" spans="1:16" x14ac:dyDescent="0.25">
      <c r="A372" t="s">
        <v>11835</v>
      </c>
      <c r="C372" t="s">
        <v>5974</v>
      </c>
      <c r="D372" t="s">
        <v>5973</v>
      </c>
      <c r="E372" t="s">
        <v>11135</v>
      </c>
      <c r="F372" t="s">
        <v>4126</v>
      </c>
      <c r="G372" t="s">
        <v>11136</v>
      </c>
      <c r="J372" t="s">
        <v>4888</v>
      </c>
      <c r="K372" t="s">
        <v>4118</v>
      </c>
      <c r="L372" t="s">
        <v>11175</v>
      </c>
      <c r="M372" t="s">
        <v>3542</v>
      </c>
      <c r="P372" t="s">
        <v>11194</v>
      </c>
    </row>
    <row r="374" spans="1:16" s="67" customFormat="1" x14ac:dyDescent="0.25">
      <c r="N374" s="69"/>
    </row>
  </sheetData>
  <autoFilter ref="A4:O339" xr:uid="{00000000-0009-0000-0000-000006000000}">
    <filterColumn colId="2">
      <filters>
        <filter val="405-420-1"/>
      </filters>
    </filterColumn>
    <filterColumn colId="14">
      <filters blank="1">
        <filter val="H200_x000a_H310_x000a_H330_x000a_H300_x000a_H373 **"/>
        <filter val="H201_x000a_H271"/>
        <filter val="H220"/>
        <filter val="H220_x000a_H350_x000a_H340"/>
        <filter val="H224_x000a_H302_x000a_H336"/>
        <filter val="H225"/>
        <filter val="H225_x000a_H242_x000a_H341"/>
        <filter val="H225_x000a_H304_x000a_H336_x000a_H315_x000a_H400_x000a_H410"/>
        <filter val="H225_x000a_H304_x000a_H336_x000a_H315_x000a_H411"/>
        <filter val="H225_x000a_H315"/>
        <filter val="H225_x000a_H319_x000a_H335_x000a_H315_x000a_H317"/>
        <filter val="H225_x000a_H331_x000a_H311_x000a_H301_x000a_H370 **_x000a_"/>
        <filter val="H225_x000a_H335_x000a_H315_x000a_H317"/>
        <filter val="H225_x000a_H336_x000a_H319"/>
        <filter val="H225_x000a_H351_x000a_H332_x000a_H335"/>
        <filter val="H225_x000a_H351_x000a_H335_x000a_H319"/>
        <filter val="H225_x000a_H361d ***_x000a_H304_x000a_H336_x000a_H373 **_x000a_H315"/>
        <filter val="H225_x000a_H361f ***_x000a_H304_x000a_H336_x000a_H373 **_x000a_H315_x000a_H411"/>
        <filter val="H225, H335, H319, H315"/>
        <filter val="H225, H361fd, H372, H319, H315"/>
        <filter val="H226_x000a_H302_x000a_H314_x000a_H317"/>
        <filter val="H226_x000a_H332"/>
        <filter val="H226_x000a_H332_x000a_H312_x000a_H315"/>
        <filter val="H226_x000a_H335_x000a_H315_x000a_H319_x000a_H317"/>
        <filter val="H226_x000a_H361f ***_x000a_H312_x000a_H302_x000a_H314"/>
        <filter val="H226, H315, H318, H302, H336, H335"/>
        <filter val="H226, H332, H335, H315"/>
        <filter val="H228_x000a_H361d ***_x000a_H335"/>
        <filter val="H242_x000a_H315_x000a_H319_x000a_H411"/>
        <filter val="H251_x000a_H302"/>
        <filter val="H270_x000a__x000a_H330_x000a_H314"/>
        <filter val="H271_x000a_H302"/>
        <filter val="H272_x000a_H302_x000a_H400_x000a_H410"/>
        <filter val="H302"/>
        <filter val="H302_x000a_H314_x000a_H334_x000a_H317"/>
        <filter val="H302_x000a_H315_x000a_H319_x000a_H400"/>
        <filter val="H302_x000a_H318"/>
        <filter val="H302_x000a_H335_x000a_H315_x000a_H319_x000a_H400_x000a_H410"/>
        <filter val="H302_x000a_H335_x000a_H319"/>
        <filter val="H302_x000a_H373 **_x000a_H315_x000a_H318"/>
        <filter val="H302_x000a_H400_x000a_H410"/>
        <filter val="H310_x000a_H330_x000a_H300_x000a_H373 **_x000a_H412_x000a_H200"/>
        <filter val="H311_x000a_H301_x000a_H314"/>
        <filter val="H312_x000a_H302_x000a_H373 **_x000a_H319_x000a_H400_x000a_H410"/>
        <filter val="H314"/>
        <filter val="H314_x000a_H317_x000a_H400_x000a_H410"/>
        <filter val="H314_x000a_H411"/>
        <filter val="H315_x000a_H317"/>
        <filter val="H315_x000a_H317_x000a_H411"/>
        <filter val="H315_x000a_H319_x000a_H317"/>
        <filter val="H315_x000a_H319_x000a_H317_x000a_H411"/>
        <filter val="H315_x000a_H319_x000a_H400_x000a_H410"/>
        <filter val="H317_x000a_H400_x000a_H410"/>
        <filter val="H317_x000a_H411"/>
        <filter val="H319"/>
        <filter val="H319_x000a_H317"/>
        <filter val="H330_x000a_H302_x000a_H314_x000a_H317"/>
        <filter val="H331_x000a_H311_x000a_H301_x000a_H314_x000a_H317"/>
        <filter val="H331_x000a_H311_x000a_H302_x000a_H314_x000a_H411"/>
        <filter val="H332_x000a_H302"/>
        <filter val="H332_x000a_H302_x000a_H373 **_x000a_H315_x000a_H319_x000a_H317_x000a_H400_x000a_H410"/>
        <filter val="H332_x000a_H312_x000a_H302_x000a_H314"/>
        <filter val="H332_x000a_H335"/>
        <filter val="H332, H225, H319, H335,"/>
        <filter val="H334_x000a_"/>
        <filter val="H335_x000a_H314"/>
        <filter val="H335_x000a_H315_x000a_H319"/>
        <filter val="H335_x000a_H315_x000a_H319_x000a_H400_x000a_H410"/>
        <filter val="H340_x000a_H331_x000a_H301_x000a_H373 **_x000a_H318_x000a_H317_x000a_H412"/>
        <filter val="H341_x000a_H315_x000a_H317_x000a_H411"/>
        <filter val="H341_x000a_H331_x000a_H311_x000a_H301_x000a_H319_x000a_H317_x000a_H400_x000a_H410"/>
        <filter val="H341_x000a_H331_x000a_H311_x000a_H301_x000a_H373 **_x000a_H314"/>
        <filter val="H350_x000a_H341_x000a_H331_x000a_H311_x000a_H301_x000a_H314_x000a_H317"/>
        <filter val="H350, H315, H340, H335, H331, H319, H220"/>
        <filter val="H350i_x000a_H330_x000a_H301_x000a_H335_x000a_H372 **_x000a_H315_x000a_H319_x000a_H317"/>
        <filter val="H351"/>
        <filter val="H351_x000a_H302_x000a_H315"/>
        <filter val="H351_x000a_H302_x000a_H373 **_x000a_H400_x000a_H410"/>
        <filter val="H351_x000a_H302_x000a_H400_x000a_H410"/>
        <filter val="H351_x000a_H312_x000a_H302_x000a_H335_x000a_H319"/>
        <filter val="H351_x000a_H312_x000a_H318_x000a_H317"/>
        <filter val="H351_x000a_H330_x000a_H335_x000a_H315_x000a_H319_x000a_H334_x000a_H317_x000a_H412"/>
        <filter val="H351_x000a_H331_x000a_H301_x000a_H312_x000a_H335_x000a_H315_x000a_H319"/>
        <filter val="H351_x000a_H331_x000a_H311_x000a_H301_x000a_H372 **_x000a_H412_x000a_H420"/>
        <filter val="H351_x000a_H331_x000a_H312_x000a_H302_x000a_H335_x000a_H373 **_x000a_H319"/>
        <filter val="H351_x000a_H331_x000a_H315_x000a_H318_x000a_H400_x000a_H410"/>
        <filter val="H351_x000a_H332_x000a_H335_x000a_H373 **_x000a_H315_x000a_H319_x000a_H334_x000a_H317"/>
        <filter val="H351_x000a_H341_x000a_H302_x000a_H318_x000a_H317_x000a_H400"/>
        <filter val="H351_x000a_H411"/>
        <filter val="H360D_x000a_H302_x000a_H314"/>
        <filter val="H360D_x000a_H317"/>
        <filter val="H360F"/>
        <filter val="H360F_x000a_H314_x000a_H318_x000a_H400_x000a_H410"/>
        <filter val="H360F_x000a_H335_x000a_H318_x000a_H317"/>
        <filter val="H361d ***"/>
        <filter val="H361d ***_x000a_H302_x000a_H319"/>
        <filter val="H361d_x000a_"/>
        <filter val="H361f"/>
        <filter val="H361f ***_x000a_H302_x000a_H335_x000a_H315_x000a_H319_x000a_H411"/>
        <filter val="H361f ***_x000a_H317_x000a_H411"/>
        <filter val="H361f_x000a_H315_x000a_H318"/>
        <filter val="H361fd_x000a_H302_x000a_H314_x000a_H400_x000a_H410"/>
        <filter val="H362_x000a_H400_x000a_H410"/>
        <filter val="H373, H351, H220"/>
        <filter val="H400_x000a_H410"/>
        <filter val="H411"/>
        <filter val="H411, H302, H315, H319, H335, H225, H332"/>
        <filter val="H413"/>
      </filters>
    </filterColumn>
  </autoFilter>
  <hyperlinks>
    <hyperlink ref="L343" r:id="rId1" xr:uid="{00000000-0004-0000-06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870"/>
  <sheetViews>
    <sheetView topLeftCell="A277" workbookViewId="0">
      <selection activeCell="D397" sqref="D397"/>
    </sheetView>
  </sheetViews>
  <sheetFormatPr defaultRowHeight="15" x14ac:dyDescent="0.25"/>
  <cols>
    <col min="1" max="2" width="11.28515625" customWidth="1"/>
    <col min="3" max="3" width="53.5703125" customWidth="1"/>
    <col min="4" max="4" width="11" customWidth="1"/>
    <col min="5" max="5" width="11.7109375" customWidth="1"/>
    <col min="6" max="6" width="19" customWidth="1"/>
    <col min="7" max="7" width="18.7109375" bestFit="1" customWidth="1"/>
    <col min="8" max="8" width="9" bestFit="1" customWidth="1"/>
    <col min="9" max="9" width="16.5703125" customWidth="1"/>
    <col min="10" max="10" width="15" customWidth="1"/>
    <col min="11" max="11" width="14.5703125" bestFit="1" customWidth="1"/>
    <col min="12" max="12" width="16.5703125" bestFit="1" customWidth="1"/>
    <col min="14" max="14" width="10.42578125" bestFit="1" customWidth="1"/>
  </cols>
  <sheetData>
    <row r="1" spans="1:12" x14ac:dyDescent="0.25">
      <c r="A1" s="30" t="s">
        <v>6722</v>
      </c>
      <c r="B1" s="30" t="s">
        <v>6723</v>
      </c>
      <c r="C1" s="30" t="s">
        <v>6724</v>
      </c>
      <c r="D1" s="30" t="s">
        <v>6725</v>
      </c>
      <c r="E1" s="30" t="s">
        <v>6726</v>
      </c>
      <c r="F1" s="30" t="s">
        <v>6727</v>
      </c>
      <c r="G1" s="30" t="s">
        <v>6728</v>
      </c>
      <c r="H1" s="30" t="s">
        <v>6729</v>
      </c>
      <c r="I1" s="30" t="s">
        <v>6730</v>
      </c>
      <c r="J1" s="30" t="s">
        <v>6731</v>
      </c>
      <c r="K1" s="30" t="s">
        <v>6732</v>
      </c>
      <c r="L1" s="73" t="s">
        <v>11759</v>
      </c>
    </row>
    <row r="2" spans="1:12" x14ac:dyDescent="0.25">
      <c r="A2" s="31" t="s">
        <v>6733</v>
      </c>
      <c r="B2" s="32" t="s">
        <v>6734</v>
      </c>
      <c r="C2" s="32" t="s">
        <v>6735</v>
      </c>
      <c r="D2" s="32" t="s">
        <v>6736</v>
      </c>
      <c r="E2" s="32" t="s">
        <v>6737</v>
      </c>
      <c r="F2" s="32" t="s">
        <v>6737</v>
      </c>
      <c r="G2" s="32" t="s">
        <v>6738</v>
      </c>
      <c r="H2" s="33">
        <v>48</v>
      </c>
      <c r="I2" s="34" t="s">
        <v>3542</v>
      </c>
      <c r="J2" s="32" t="s">
        <v>3542</v>
      </c>
      <c r="K2" s="35" t="s">
        <v>6739</v>
      </c>
    </row>
    <row r="3" spans="1:12" x14ac:dyDescent="0.25">
      <c r="A3" s="31" t="s">
        <v>6733</v>
      </c>
      <c r="B3" s="32" t="s">
        <v>6740</v>
      </c>
      <c r="C3" s="32" t="s">
        <v>6741</v>
      </c>
      <c r="D3" s="32" t="s">
        <v>6737</v>
      </c>
      <c r="E3" s="32" t="s">
        <v>6737</v>
      </c>
      <c r="F3" s="32" t="s">
        <v>6737</v>
      </c>
      <c r="G3" s="32" t="s">
        <v>6742</v>
      </c>
      <c r="H3" s="33">
        <v>49</v>
      </c>
      <c r="I3" s="34" t="s">
        <v>3542</v>
      </c>
      <c r="J3" s="32" t="s">
        <v>3542</v>
      </c>
      <c r="K3" s="35" t="s">
        <v>6739</v>
      </c>
    </row>
    <row r="4" spans="1:12" x14ac:dyDescent="0.25">
      <c r="A4" s="31" t="s">
        <v>6733</v>
      </c>
      <c r="B4" s="32" t="s">
        <v>6743</v>
      </c>
      <c r="C4" s="32" t="s">
        <v>6744</v>
      </c>
      <c r="D4" s="32" t="s">
        <v>6745</v>
      </c>
      <c r="E4" s="32" t="s">
        <v>3542</v>
      </c>
      <c r="F4" s="32" t="s">
        <v>6745</v>
      </c>
      <c r="G4" s="32" t="s">
        <v>6746</v>
      </c>
      <c r="H4" s="33">
        <v>210</v>
      </c>
      <c r="I4" s="34" t="s">
        <v>3542</v>
      </c>
      <c r="J4" s="32" t="s">
        <v>3542</v>
      </c>
      <c r="K4" s="35" t="s">
        <v>6739</v>
      </c>
    </row>
    <row r="5" spans="1:12" x14ac:dyDescent="0.25">
      <c r="A5" s="31" t="s">
        <v>6733</v>
      </c>
      <c r="B5" s="32" t="s">
        <v>6747</v>
      </c>
      <c r="C5" s="32" t="s">
        <v>6748</v>
      </c>
      <c r="D5" s="32" t="s">
        <v>6745</v>
      </c>
      <c r="E5" s="32" t="s">
        <v>3542</v>
      </c>
      <c r="F5" s="32" t="s">
        <v>6745</v>
      </c>
      <c r="G5" s="32" t="s">
        <v>6746</v>
      </c>
      <c r="H5" s="33">
        <v>206</v>
      </c>
      <c r="I5" s="34" t="s">
        <v>3542</v>
      </c>
      <c r="J5" s="32" t="s">
        <v>3542</v>
      </c>
      <c r="K5" s="35" t="s">
        <v>6739</v>
      </c>
    </row>
    <row r="6" spans="1:12" x14ac:dyDescent="0.25">
      <c r="A6" s="31" t="s">
        <v>6733</v>
      </c>
      <c r="B6" s="32" t="s">
        <v>6749</v>
      </c>
      <c r="C6" s="32" t="s">
        <v>6750</v>
      </c>
      <c r="D6" s="32" t="s">
        <v>6737</v>
      </c>
      <c r="E6" s="32" t="s">
        <v>6737</v>
      </c>
      <c r="F6" s="32" t="s">
        <v>6737</v>
      </c>
      <c r="G6" s="32" t="s">
        <v>6742</v>
      </c>
      <c r="H6" s="33">
        <v>435</v>
      </c>
      <c r="I6" s="34" t="s">
        <v>3542</v>
      </c>
      <c r="J6" s="32" t="s">
        <v>3542</v>
      </c>
      <c r="K6" s="35" t="s">
        <v>6739</v>
      </c>
    </row>
    <row r="7" spans="1:12" x14ac:dyDescent="0.25">
      <c r="A7" s="31" t="s">
        <v>6733</v>
      </c>
      <c r="B7" s="32" t="s">
        <v>6751</v>
      </c>
      <c r="C7" s="32" t="s">
        <v>6752</v>
      </c>
      <c r="D7" s="32" t="s">
        <v>6745</v>
      </c>
      <c r="E7" s="32" t="s">
        <v>6736</v>
      </c>
      <c r="F7" s="32" t="s">
        <v>6736</v>
      </c>
      <c r="G7" s="32" t="s">
        <v>6742</v>
      </c>
      <c r="H7" s="33">
        <v>558</v>
      </c>
      <c r="I7" s="34" t="s">
        <v>3542</v>
      </c>
      <c r="J7" s="32" t="s">
        <v>3542</v>
      </c>
      <c r="K7" s="35" t="s">
        <v>6739</v>
      </c>
    </row>
    <row r="8" spans="1:12" x14ac:dyDescent="0.25">
      <c r="A8" s="31" t="s">
        <v>6733</v>
      </c>
      <c r="B8" s="32" t="s">
        <v>6753</v>
      </c>
      <c r="C8" s="32" t="s">
        <v>6754</v>
      </c>
      <c r="D8" s="32" t="s">
        <v>3542</v>
      </c>
      <c r="E8" s="32" t="s">
        <v>3542</v>
      </c>
      <c r="F8" s="32" t="s">
        <v>6736</v>
      </c>
      <c r="G8" s="32" t="s">
        <v>6738</v>
      </c>
      <c r="H8" s="33">
        <v>554</v>
      </c>
      <c r="I8" s="34" t="s">
        <v>3542</v>
      </c>
      <c r="J8" s="32" t="s">
        <v>3542</v>
      </c>
      <c r="K8" s="35" t="s">
        <v>6739</v>
      </c>
    </row>
    <row r="9" spans="1:12" x14ac:dyDescent="0.25">
      <c r="A9" s="31" t="s">
        <v>6733</v>
      </c>
      <c r="B9" s="32" t="s">
        <v>6755</v>
      </c>
      <c r="C9" s="32" t="s">
        <v>6756</v>
      </c>
      <c r="D9" s="32" t="s">
        <v>6737</v>
      </c>
      <c r="E9" s="32" t="s">
        <v>3542</v>
      </c>
      <c r="F9" s="32" t="s">
        <v>6737</v>
      </c>
      <c r="G9" s="32" t="s">
        <v>6738</v>
      </c>
      <c r="H9" s="33">
        <v>325</v>
      </c>
      <c r="I9" s="34" t="s">
        <v>3542</v>
      </c>
      <c r="J9" s="32" t="s">
        <v>3542</v>
      </c>
      <c r="K9" s="35" t="s">
        <v>6739</v>
      </c>
    </row>
    <row r="10" spans="1:12" x14ac:dyDescent="0.25">
      <c r="A10" s="31" t="s">
        <v>6733</v>
      </c>
      <c r="B10" s="32" t="s">
        <v>6757</v>
      </c>
      <c r="C10" s="32" t="s">
        <v>6758</v>
      </c>
      <c r="D10" s="32" t="s">
        <v>6736</v>
      </c>
      <c r="E10" s="32" t="s">
        <v>3542</v>
      </c>
      <c r="F10" s="32" t="s">
        <v>6736</v>
      </c>
      <c r="G10" s="32" t="s">
        <v>6738</v>
      </c>
      <c r="H10" s="33">
        <v>334</v>
      </c>
      <c r="I10" s="34" t="s">
        <v>3542</v>
      </c>
      <c r="J10" s="32" t="s">
        <v>3542</v>
      </c>
      <c r="K10" s="35" t="s">
        <v>6739</v>
      </c>
    </row>
    <row r="11" spans="1:12" x14ac:dyDescent="0.25">
      <c r="A11" s="31" t="s">
        <v>6733</v>
      </c>
      <c r="B11" s="32" t="s">
        <v>6759</v>
      </c>
      <c r="C11" s="32" t="s">
        <v>6760</v>
      </c>
      <c r="D11" s="32" t="s">
        <v>6736</v>
      </c>
      <c r="E11" s="32" t="s">
        <v>3542</v>
      </c>
      <c r="F11" s="32" t="s">
        <v>6736</v>
      </c>
      <c r="G11" s="32" t="s">
        <v>6738</v>
      </c>
      <c r="H11" s="33">
        <v>335</v>
      </c>
      <c r="I11" s="34" t="s">
        <v>3542</v>
      </c>
      <c r="J11" s="32" t="s">
        <v>3542</v>
      </c>
      <c r="K11" s="35" t="s">
        <v>6739</v>
      </c>
    </row>
    <row r="12" spans="1:12" x14ac:dyDescent="0.25">
      <c r="A12" s="31" t="s">
        <v>6733</v>
      </c>
      <c r="B12" s="32" t="s">
        <v>6761</v>
      </c>
      <c r="C12" s="32" t="s">
        <v>6762</v>
      </c>
      <c r="D12" s="32" t="s">
        <v>6745</v>
      </c>
      <c r="E12" s="32" t="s">
        <v>6736</v>
      </c>
      <c r="F12" s="32" t="s">
        <v>6736</v>
      </c>
      <c r="G12" s="32" t="s">
        <v>6742</v>
      </c>
      <c r="H12" s="33">
        <v>560</v>
      </c>
      <c r="I12" s="34" t="s">
        <v>3542</v>
      </c>
      <c r="J12" s="32" t="s">
        <v>3542</v>
      </c>
      <c r="K12" s="35" t="s">
        <v>6739</v>
      </c>
    </row>
    <row r="13" spans="1:12" x14ac:dyDescent="0.25">
      <c r="A13" s="31" t="s">
        <v>6733</v>
      </c>
      <c r="B13" s="32" t="s">
        <v>6763</v>
      </c>
      <c r="C13" s="32" t="s">
        <v>6764</v>
      </c>
      <c r="D13" s="32" t="s">
        <v>6736</v>
      </c>
      <c r="E13" s="32" t="s">
        <v>3542</v>
      </c>
      <c r="F13" s="32" t="s">
        <v>6736</v>
      </c>
      <c r="G13" s="32" t="s">
        <v>6738</v>
      </c>
      <c r="H13" s="33">
        <v>330</v>
      </c>
      <c r="I13" s="34" t="s">
        <v>3542</v>
      </c>
      <c r="J13" s="32" t="s">
        <v>3542</v>
      </c>
      <c r="K13" s="35" t="s">
        <v>6739</v>
      </c>
    </row>
    <row r="14" spans="1:12" x14ac:dyDescent="0.25">
      <c r="A14" s="31" t="s">
        <v>6733</v>
      </c>
      <c r="B14" s="32" t="s">
        <v>3367</v>
      </c>
      <c r="C14" s="32" t="s">
        <v>6765</v>
      </c>
      <c r="D14" s="32" t="s">
        <v>6745</v>
      </c>
      <c r="E14" s="32" t="s">
        <v>6745</v>
      </c>
      <c r="F14" s="32" t="s">
        <v>6745</v>
      </c>
      <c r="G14" s="32" t="s">
        <v>6742</v>
      </c>
      <c r="H14" s="33">
        <v>453</v>
      </c>
      <c r="I14" s="34" t="s">
        <v>3542</v>
      </c>
      <c r="J14" s="32" t="s">
        <v>3542</v>
      </c>
      <c r="K14" s="35" t="s">
        <v>6739</v>
      </c>
    </row>
    <row r="15" spans="1:12" x14ac:dyDescent="0.25">
      <c r="A15" s="31" t="s">
        <v>6733</v>
      </c>
      <c r="B15" s="32" t="s">
        <v>6189</v>
      </c>
      <c r="C15" s="32" t="s">
        <v>6766</v>
      </c>
      <c r="D15" s="32" t="s">
        <v>6745</v>
      </c>
      <c r="E15" s="32" t="s">
        <v>6745</v>
      </c>
      <c r="F15" s="32" t="s">
        <v>6745</v>
      </c>
      <c r="G15" s="32" t="s">
        <v>6746</v>
      </c>
      <c r="H15" s="33">
        <v>695</v>
      </c>
      <c r="I15" s="34" t="s">
        <v>3542</v>
      </c>
      <c r="J15" s="32" t="s">
        <v>3542</v>
      </c>
      <c r="K15" s="35" t="s">
        <v>6739</v>
      </c>
    </row>
    <row r="16" spans="1:12" x14ac:dyDescent="0.25">
      <c r="A16" s="31" t="s">
        <v>6733</v>
      </c>
      <c r="B16" s="32" t="s">
        <v>6767</v>
      </c>
      <c r="C16" s="32" t="s">
        <v>6768</v>
      </c>
      <c r="D16" s="32" t="s">
        <v>6736</v>
      </c>
      <c r="E16" s="32" t="s">
        <v>3542</v>
      </c>
      <c r="F16" s="32" t="s">
        <v>6736</v>
      </c>
      <c r="G16" s="32" t="s">
        <v>6738</v>
      </c>
      <c r="H16" s="33">
        <v>331</v>
      </c>
      <c r="I16" s="34" t="s">
        <v>3542</v>
      </c>
      <c r="J16" s="32" t="s">
        <v>3542</v>
      </c>
      <c r="K16" s="35" t="s">
        <v>6739</v>
      </c>
    </row>
    <row r="17" spans="1:11" x14ac:dyDescent="0.25">
      <c r="A17" s="31" t="s">
        <v>6733</v>
      </c>
      <c r="B17" s="32" t="s">
        <v>6769</v>
      </c>
      <c r="C17" s="32" t="s">
        <v>6770</v>
      </c>
      <c r="D17" s="32" t="s">
        <v>6745</v>
      </c>
      <c r="E17" s="32" t="s">
        <v>6736</v>
      </c>
      <c r="F17" s="32" t="s">
        <v>6736</v>
      </c>
      <c r="G17" s="32" t="s">
        <v>6742</v>
      </c>
      <c r="H17" s="33">
        <v>563</v>
      </c>
      <c r="I17" s="34" t="s">
        <v>3542</v>
      </c>
      <c r="J17" s="32" t="s">
        <v>3542</v>
      </c>
      <c r="K17" s="35" t="s">
        <v>6739</v>
      </c>
    </row>
    <row r="18" spans="1:11" x14ac:dyDescent="0.25">
      <c r="A18" s="31" t="s">
        <v>6733</v>
      </c>
      <c r="B18" s="32" t="s">
        <v>6771</v>
      </c>
      <c r="C18" s="32" t="s">
        <v>6772</v>
      </c>
      <c r="D18" s="32" t="s">
        <v>6745</v>
      </c>
      <c r="E18" s="32" t="s">
        <v>6736</v>
      </c>
      <c r="F18" s="32" t="s">
        <v>6736</v>
      </c>
      <c r="G18" s="32" t="s">
        <v>6742</v>
      </c>
      <c r="H18" s="33">
        <v>324</v>
      </c>
      <c r="I18" s="34" t="s">
        <v>3542</v>
      </c>
      <c r="J18" s="32" t="s">
        <v>3542</v>
      </c>
      <c r="K18" s="35" t="s">
        <v>6739</v>
      </c>
    </row>
    <row r="19" spans="1:11" x14ac:dyDescent="0.25">
      <c r="A19" s="31" t="s">
        <v>6733</v>
      </c>
      <c r="B19" s="32" t="s">
        <v>6773</v>
      </c>
      <c r="C19" s="32" t="s">
        <v>6774</v>
      </c>
      <c r="D19" s="32" t="s">
        <v>6737</v>
      </c>
      <c r="E19" s="32" t="s">
        <v>6737</v>
      </c>
      <c r="F19" s="32" t="s">
        <v>6737</v>
      </c>
      <c r="G19" s="32" t="s">
        <v>6742</v>
      </c>
      <c r="H19" s="33">
        <v>70</v>
      </c>
      <c r="I19" s="34" t="s">
        <v>3542</v>
      </c>
      <c r="J19" s="32" t="s">
        <v>3542</v>
      </c>
      <c r="K19" s="35" t="s">
        <v>6739</v>
      </c>
    </row>
    <row r="20" spans="1:11" x14ac:dyDescent="0.25">
      <c r="A20" s="31" t="s">
        <v>6733</v>
      </c>
      <c r="B20" s="32" t="s">
        <v>6775</v>
      </c>
      <c r="C20" s="32" t="s">
        <v>6776</v>
      </c>
      <c r="D20" s="32" t="s">
        <v>6736</v>
      </c>
      <c r="E20" s="32" t="s">
        <v>6745</v>
      </c>
      <c r="F20" s="32" t="s">
        <v>6736</v>
      </c>
      <c r="G20" s="32" t="s">
        <v>6742</v>
      </c>
      <c r="H20" s="33">
        <v>15</v>
      </c>
      <c r="I20" s="34" t="s">
        <v>3542</v>
      </c>
      <c r="J20" s="32" t="s">
        <v>3542</v>
      </c>
      <c r="K20" s="35" t="s">
        <v>6739</v>
      </c>
    </row>
    <row r="21" spans="1:11" x14ac:dyDescent="0.25">
      <c r="A21" s="31" t="s">
        <v>6733</v>
      </c>
      <c r="B21" s="32" t="s">
        <v>5994</v>
      </c>
      <c r="C21" s="32" t="s">
        <v>6777</v>
      </c>
      <c r="D21" s="32" t="s">
        <v>6745</v>
      </c>
      <c r="E21" s="32" t="s">
        <v>3542</v>
      </c>
      <c r="F21" s="32" t="s">
        <v>6745</v>
      </c>
      <c r="G21" s="32" t="s">
        <v>6746</v>
      </c>
      <c r="H21" s="33">
        <v>237</v>
      </c>
      <c r="I21" s="34" t="s">
        <v>3542</v>
      </c>
      <c r="J21" s="32" t="s">
        <v>3542</v>
      </c>
      <c r="K21" s="35" t="s">
        <v>6739</v>
      </c>
    </row>
    <row r="22" spans="1:11" x14ac:dyDescent="0.25">
      <c r="A22" s="31" t="s">
        <v>6733</v>
      </c>
      <c r="B22" s="32" t="s">
        <v>6778</v>
      </c>
      <c r="C22" s="32" t="s">
        <v>6779</v>
      </c>
      <c r="D22" s="32" t="s">
        <v>6736</v>
      </c>
      <c r="E22" s="32" t="s">
        <v>3542</v>
      </c>
      <c r="F22" s="32" t="s">
        <v>6736</v>
      </c>
      <c r="G22" s="32" t="s">
        <v>6738</v>
      </c>
      <c r="H22" s="33">
        <v>308</v>
      </c>
      <c r="I22" s="34" t="s">
        <v>3542</v>
      </c>
      <c r="J22" s="32" t="s">
        <v>3542</v>
      </c>
      <c r="K22" s="35" t="s">
        <v>6739</v>
      </c>
    </row>
    <row r="23" spans="1:11" x14ac:dyDescent="0.25">
      <c r="A23" s="31" t="s">
        <v>6733</v>
      </c>
      <c r="B23" s="32" t="s">
        <v>6780</v>
      </c>
      <c r="C23" s="32" t="s">
        <v>6781</v>
      </c>
      <c r="D23" s="32" t="s">
        <v>6745</v>
      </c>
      <c r="E23" s="32" t="s">
        <v>6745</v>
      </c>
      <c r="F23" s="32" t="s">
        <v>6745</v>
      </c>
      <c r="G23" s="32" t="s">
        <v>6742</v>
      </c>
      <c r="H23" s="33">
        <v>218</v>
      </c>
      <c r="I23" s="34" t="s">
        <v>3542</v>
      </c>
      <c r="J23" s="32" t="s">
        <v>3542</v>
      </c>
      <c r="K23" s="35" t="s">
        <v>6739</v>
      </c>
    </row>
    <row r="24" spans="1:11" x14ac:dyDescent="0.25">
      <c r="A24" s="31" t="s">
        <v>6733</v>
      </c>
      <c r="B24" s="32" t="s">
        <v>6397</v>
      </c>
      <c r="C24" s="32" t="s">
        <v>6782</v>
      </c>
      <c r="D24" s="32" t="s">
        <v>6745</v>
      </c>
      <c r="E24" s="32" t="s">
        <v>6737</v>
      </c>
      <c r="F24" s="32" t="s">
        <v>6737</v>
      </c>
      <c r="G24" s="32" t="s">
        <v>6742</v>
      </c>
      <c r="H24" s="33">
        <v>441</v>
      </c>
      <c r="I24" s="34" t="s">
        <v>3542</v>
      </c>
      <c r="J24" s="32" t="s">
        <v>3542</v>
      </c>
      <c r="K24" s="35" t="s">
        <v>6739</v>
      </c>
    </row>
    <row r="25" spans="1:11" ht="21" x14ac:dyDescent="0.25">
      <c r="A25" s="31" t="s">
        <v>6733</v>
      </c>
      <c r="B25" s="32" t="s">
        <v>6208</v>
      </c>
      <c r="C25" s="32" t="s">
        <v>6783</v>
      </c>
      <c r="D25" s="32" t="s">
        <v>6736</v>
      </c>
      <c r="E25" s="32" t="s">
        <v>6784</v>
      </c>
      <c r="F25" s="32" t="s">
        <v>6736</v>
      </c>
      <c r="G25" s="32" t="s">
        <v>6738</v>
      </c>
      <c r="H25" s="33">
        <v>440</v>
      </c>
      <c r="I25" s="34" t="s">
        <v>3542</v>
      </c>
      <c r="J25" s="32" t="s">
        <v>3542</v>
      </c>
      <c r="K25" s="35" t="s">
        <v>6739</v>
      </c>
    </row>
    <row r="26" spans="1:11" x14ac:dyDescent="0.25">
      <c r="A26" s="31" t="s">
        <v>6733</v>
      </c>
      <c r="B26" s="32" t="s">
        <v>6785</v>
      </c>
      <c r="C26" s="32" t="s">
        <v>6786</v>
      </c>
      <c r="D26" s="32" t="s">
        <v>6736</v>
      </c>
      <c r="E26" s="32" t="s">
        <v>6745</v>
      </c>
      <c r="F26" s="32" t="s">
        <v>6736</v>
      </c>
      <c r="G26" s="32" t="s">
        <v>6746</v>
      </c>
      <c r="H26" s="33">
        <v>209</v>
      </c>
      <c r="I26" s="34" t="s">
        <v>3542</v>
      </c>
      <c r="J26" s="32" t="s">
        <v>3542</v>
      </c>
      <c r="K26" s="35" t="s">
        <v>6739</v>
      </c>
    </row>
    <row r="27" spans="1:11" x14ac:dyDescent="0.25">
      <c r="A27" s="31" t="s">
        <v>6733</v>
      </c>
      <c r="B27" s="32" t="s">
        <v>6787</v>
      </c>
      <c r="C27" s="32" t="s">
        <v>6788</v>
      </c>
      <c r="D27" s="32" t="s">
        <v>6737</v>
      </c>
      <c r="E27" s="32" t="s">
        <v>6745</v>
      </c>
      <c r="F27" s="32" t="s">
        <v>6737</v>
      </c>
      <c r="G27" s="32" t="s">
        <v>6746</v>
      </c>
      <c r="H27" s="33">
        <v>200</v>
      </c>
      <c r="I27" s="34" t="s">
        <v>3542</v>
      </c>
      <c r="J27" s="32" t="s">
        <v>3542</v>
      </c>
      <c r="K27" s="35" t="s">
        <v>6739</v>
      </c>
    </row>
    <row r="28" spans="1:11" x14ac:dyDescent="0.25">
      <c r="A28" s="31" t="s">
        <v>6733</v>
      </c>
      <c r="B28" s="32" t="s">
        <v>6789</v>
      </c>
      <c r="C28" s="32" t="s">
        <v>6790</v>
      </c>
      <c r="D28" s="32" t="s">
        <v>6736</v>
      </c>
      <c r="E28" s="32" t="s">
        <v>6745</v>
      </c>
      <c r="F28" s="32" t="s">
        <v>6736</v>
      </c>
      <c r="G28" s="32" t="s">
        <v>6746</v>
      </c>
      <c r="H28" s="33">
        <v>207</v>
      </c>
      <c r="I28" s="34" t="s">
        <v>3542</v>
      </c>
      <c r="J28" s="32" t="s">
        <v>3542</v>
      </c>
      <c r="K28" s="35" t="s">
        <v>6739</v>
      </c>
    </row>
    <row r="29" spans="1:11" x14ac:dyDescent="0.25">
      <c r="A29" s="31" t="s">
        <v>6733</v>
      </c>
      <c r="B29" s="32" t="s">
        <v>3014</v>
      </c>
      <c r="C29" s="32" t="s">
        <v>6791</v>
      </c>
      <c r="D29" s="32" t="s">
        <v>6737</v>
      </c>
      <c r="E29" s="32" t="s">
        <v>6737</v>
      </c>
      <c r="F29" s="32" t="s">
        <v>6737</v>
      </c>
      <c r="G29" s="32" t="s">
        <v>6738</v>
      </c>
      <c r="H29" s="33">
        <v>197</v>
      </c>
      <c r="I29" s="34" t="s">
        <v>3542</v>
      </c>
      <c r="J29" s="32" t="s">
        <v>3542</v>
      </c>
      <c r="K29" s="35" t="s">
        <v>6739</v>
      </c>
    </row>
    <row r="30" spans="1:11" x14ac:dyDescent="0.25">
      <c r="A30" s="31" t="s">
        <v>6733</v>
      </c>
      <c r="B30" s="32" t="s">
        <v>6792</v>
      </c>
      <c r="C30" s="32" t="s">
        <v>6793</v>
      </c>
      <c r="D30" s="32" t="s">
        <v>6736</v>
      </c>
      <c r="E30" s="32" t="s">
        <v>6745</v>
      </c>
      <c r="F30" s="32" t="s">
        <v>6736</v>
      </c>
      <c r="G30" s="32" t="s">
        <v>6746</v>
      </c>
      <c r="H30" s="33">
        <v>192</v>
      </c>
      <c r="I30" s="34" t="s">
        <v>3542</v>
      </c>
      <c r="J30" s="32" t="s">
        <v>3542</v>
      </c>
      <c r="K30" s="35" t="s">
        <v>6739</v>
      </c>
    </row>
    <row r="31" spans="1:11" x14ac:dyDescent="0.25">
      <c r="A31" s="31" t="s">
        <v>6733</v>
      </c>
      <c r="B31" s="32" t="s">
        <v>6794</v>
      </c>
      <c r="C31" s="32" t="s">
        <v>6795</v>
      </c>
      <c r="D31" s="32" t="s">
        <v>6736</v>
      </c>
      <c r="E31" s="32" t="s">
        <v>6736</v>
      </c>
      <c r="F31" s="32" t="s">
        <v>6736</v>
      </c>
      <c r="G31" s="32" t="s">
        <v>6746</v>
      </c>
      <c r="H31" s="33">
        <v>244</v>
      </c>
      <c r="I31" s="34" t="s">
        <v>3542</v>
      </c>
      <c r="J31" s="32" t="s">
        <v>3542</v>
      </c>
      <c r="K31" s="35" t="s">
        <v>6739</v>
      </c>
    </row>
    <row r="32" spans="1:11" x14ac:dyDescent="0.25">
      <c r="A32" s="31" t="s">
        <v>6733</v>
      </c>
      <c r="B32" s="32" t="s">
        <v>6796</v>
      </c>
      <c r="C32" s="32" t="s">
        <v>6797</v>
      </c>
      <c r="D32" s="32" t="s">
        <v>6745</v>
      </c>
      <c r="E32" s="32" t="s">
        <v>3542</v>
      </c>
      <c r="F32" s="32" t="s">
        <v>6745</v>
      </c>
      <c r="G32" s="32" t="s">
        <v>6746</v>
      </c>
      <c r="H32" s="33">
        <v>194</v>
      </c>
      <c r="I32" s="34" t="s">
        <v>3542</v>
      </c>
      <c r="J32" s="32" t="s">
        <v>3542</v>
      </c>
      <c r="K32" s="35" t="s">
        <v>6739</v>
      </c>
    </row>
    <row r="33" spans="1:11" x14ac:dyDescent="0.25">
      <c r="A33" s="31" t="s">
        <v>6733</v>
      </c>
      <c r="B33" s="32" t="s">
        <v>6798</v>
      </c>
      <c r="C33" s="32" t="s">
        <v>6799</v>
      </c>
      <c r="D33" s="32" t="s">
        <v>6737</v>
      </c>
      <c r="E33" s="32" t="s">
        <v>3542</v>
      </c>
      <c r="F33" s="32" t="s">
        <v>6737</v>
      </c>
      <c r="G33" s="32" t="s">
        <v>6738</v>
      </c>
      <c r="H33" s="33">
        <v>336</v>
      </c>
      <c r="I33" s="34" t="s">
        <v>3542</v>
      </c>
      <c r="J33" s="32" t="s">
        <v>3542</v>
      </c>
      <c r="K33" s="35" t="s">
        <v>6739</v>
      </c>
    </row>
    <row r="34" spans="1:11" x14ac:dyDescent="0.25">
      <c r="A34" s="31" t="s">
        <v>6733</v>
      </c>
      <c r="B34" s="32" t="s">
        <v>6800</v>
      </c>
      <c r="C34" s="32" t="s">
        <v>6801</v>
      </c>
      <c r="D34" s="32" t="s">
        <v>6737</v>
      </c>
      <c r="E34" s="32" t="s">
        <v>6736</v>
      </c>
      <c r="F34" s="32" t="s">
        <v>6737</v>
      </c>
      <c r="G34" s="32" t="s">
        <v>6742</v>
      </c>
      <c r="H34" s="33">
        <v>498</v>
      </c>
      <c r="I34" s="34" t="s">
        <v>3542</v>
      </c>
      <c r="J34" s="32" t="s">
        <v>3542</v>
      </c>
      <c r="K34" s="35" t="s">
        <v>6739</v>
      </c>
    </row>
    <row r="35" spans="1:11" x14ac:dyDescent="0.25">
      <c r="A35" s="31" t="s">
        <v>6733</v>
      </c>
      <c r="B35" s="32" t="s">
        <v>6802</v>
      </c>
      <c r="C35" s="32" t="s">
        <v>6803</v>
      </c>
      <c r="D35" s="32" t="s">
        <v>6736</v>
      </c>
      <c r="E35" s="32" t="s">
        <v>3542</v>
      </c>
      <c r="F35" s="32" t="s">
        <v>6736</v>
      </c>
      <c r="G35" s="32" t="s">
        <v>6738</v>
      </c>
      <c r="H35" s="33">
        <v>159</v>
      </c>
      <c r="I35" s="34" t="s">
        <v>3542</v>
      </c>
      <c r="J35" s="32" t="s">
        <v>3542</v>
      </c>
      <c r="K35" s="35" t="s">
        <v>6739</v>
      </c>
    </row>
    <row r="36" spans="1:11" x14ac:dyDescent="0.25">
      <c r="A36" s="31" t="s">
        <v>6733</v>
      </c>
      <c r="B36" s="32" t="s">
        <v>6804</v>
      </c>
      <c r="C36" s="32" t="s">
        <v>6805</v>
      </c>
      <c r="D36" s="32" t="s">
        <v>6736</v>
      </c>
      <c r="E36" s="32" t="s">
        <v>3542</v>
      </c>
      <c r="F36" s="32" t="s">
        <v>6736</v>
      </c>
      <c r="G36" s="32" t="s">
        <v>6738</v>
      </c>
      <c r="H36" s="33">
        <v>332</v>
      </c>
      <c r="I36" s="34" t="s">
        <v>3542</v>
      </c>
      <c r="J36" s="32" t="s">
        <v>3542</v>
      </c>
      <c r="K36" s="35" t="s">
        <v>6739</v>
      </c>
    </row>
    <row r="37" spans="1:11" x14ac:dyDescent="0.25">
      <c r="A37" s="31" t="s">
        <v>6733</v>
      </c>
      <c r="B37" s="32" t="s">
        <v>6213</v>
      </c>
      <c r="C37" s="32" t="s">
        <v>6806</v>
      </c>
      <c r="D37" s="32" t="s">
        <v>6737</v>
      </c>
      <c r="E37" s="32" t="s">
        <v>3542</v>
      </c>
      <c r="F37" s="32" t="s">
        <v>6737</v>
      </c>
      <c r="G37" s="32" t="s">
        <v>6738</v>
      </c>
      <c r="H37" s="33">
        <v>322</v>
      </c>
      <c r="I37" s="34" t="s">
        <v>3542</v>
      </c>
      <c r="J37" s="32" t="s">
        <v>3542</v>
      </c>
      <c r="K37" s="35" t="s">
        <v>6739</v>
      </c>
    </row>
    <row r="38" spans="1:11" x14ac:dyDescent="0.25">
      <c r="A38" s="31" t="s">
        <v>6733</v>
      </c>
      <c r="B38" s="32" t="s">
        <v>6807</v>
      </c>
      <c r="C38" s="32" t="s">
        <v>6808</v>
      </c>
      <c r="D38" s="32" t="s">
        <v>6745</v>
      </c>
      <c r="E38" s="32" t="s">
        <v>6736</v>
      </c>
      <c r="F38" s="32" t="s">
        <v>6736</v>
      </c>
      <c r="G38" s="32" t="s">
        <v>6742</v>
      </c>
      <c r="H38" s="33">
        <v>326</v>
      </c>
      <c r="I38" s="34" t="s">
        <v>3542</v>
      </c>
      <c r="J38" s="32" t="s">
        <v>3542</v>
      </c>
      <c r="K38" s="35" t="s">
        <v>6739</v>
      </c>
    </row>
    <row r="39" spans="1:11" x14ac:dyDescent="0.25">
      <c r="A39" s="31" t="s">
        <v>6733</v>
      </c>
      <c r="B39" s="32" t="s">
        <v>6129</v>
      </c>
      <c r="C39" s="32" t="s">
        <v>6809</v>
      </c>
      <c r="D39" s="32" t="s">
        <v>6745</v>
      </c>
      <c r="E39" s="32" t="s">
        <v>3542</v>
      </c>
      <c r="F39" s="32" t="s">
        <v>6745</v>
      </c>
      <c r="G39" s="32" t="s">
        <v>6746</v>
      </c>
      <c r="H39" s="33">
        <v>683</v>
      </c>
      <c r="I39" s="34" t="s">
        <v>3542</v>
      </c>
      <c r="J39" s="32" t="s">
        <v>3542</v>
      </c>
      <c r="K39" s="35" t="s">
        <v>6739</v>
      </c>
    </row>
    <row r="40" spans="1:11" x14ac:dyDescent="0.25">
      <c r="A40" s="31" t="s">
        <v>6733</v>
      </c>
      <c r="B40" s="32" t="s">
        <v>6070</v>
      </c>
      <c r="C40" s="32" t="s">
        <v>6810</v>
      </c>
      <c r="D40" s="32" t="s">
        <v>6736</v>
      </c>
      <c r="E40" s="32" t="s">
        <v>6784</v>
      </c>
      <c r="F40" s="32" t="s">
        <v>6736</v>
      </c>
      <c r="G40" s="32" t="s">
        <v>6738</v>
      </c>
      <c r="H40" s="33">
        <v>132</v>
      </c>
      <c r="I40" s="34" t="s">
        <v>3542</v>
      </c>
      <c r="J40" s="32" t="s">
        <v>3542</v>
      </c>
      <c r="K40" s="35" t="s">
        <v>6739</v>
      </c>
    </row>
    <row r="41" spans="1:11" x14ac:dyDescent="0.25">
      <c r="A41" s="31" t="s">
        <v>6733</v>
      </c>
      <c r="B41" s="32" t="s">
        <v>6811</v>
      </c>
      <c r="C41" s="32" t="s">
        <v>6812</v>
      </c>
      <c r="D41" s="32" t="s">
        <v>6736</v>
      </c>
      <c r="E41" s="32" t="s">
        <v>6745</v>
      </c>
      <c r="F41" s="32" t="s">
        <v>6736</v>
      </c>
      <c r="G41" s="32" t="s">
        <v>6742</v>
      </c>
      <c r="H41" s="33">
        <v>23</v>
      </c>
      <c r="I41" s="34" t="s">
        <v>3542</v>
      </c>
      <c r="J41" s="32" t="s">
        <v>3542</v>
      </c>
      <c r="K41" s="35" t="s">
        <v>6739</v>
      </c>
    </row>
    <row r="42" spans="1:11" x14ac:dyDescent="0.25">
      <c r="A42" s="31" t="s">
        <v>6733</v>
      </c>
      <c r="B42" s="32" t="s">
        <v>6813</v>
      </c>
      <c r="C42" s="32" t="s">
        <v>6814</v>
      </c>
      <c r="D42" s="32" t="s">
        <v>6737</v>
      </c>
      <c r="E42" s="32" t="s">
        <v>6736</v>
      </c>
      <c r="F42" s="32" t="s">
        <v>6737</v>
      </c>
      <c r="G42" s="32" t="s">
        <v>6742</v>
      </c>
      <c r="H42" s="33">
        <v>654</v>
      </c>
      <c r="I42" s="34" t="s">
        <v>3542</v>
      </c>
      <c r="J42" s="32" t="s">
        <v>3542</v>
      </c>
      <c r="K42" s="35" t="s">
        <v>6739</v>
      </c>
    </row>
    <row r="43" spans="1:11" x14ac:dyDescent="0.25">
      <c r="A43" s="31" t="s">
        <v>6733</v>
      </c>
      <c r="B43" s="32" t="s">
        <v>6815</v>
      </c>
      <c r="C43" s="32" t="s">
        <v>6816</v>
      </c>
      <c r="D43" s="32" t="s">
        <v>6736</v>
      </c>
      <c r="E43" s="32" t="s">
        <v>6736</v>
      </c>
      <c r="F43" s="32" t="s">
        <v>6736</v>
      </c>
      <c r="G43" s="32" t="s">
        <v>6738</v>
      </c>
      <c r="H43" s="33">
        <v>24</v>
      </c>
      <c r="I43" s="34" t="s">
        <v>3542</v>
      </c>
      <c r="J43" s="32" t="s">
        <v>3542</v>
      </c>
      <c r="K43" s="35" t="s">
        <v>6739</v>
      </c>
    </row>
    <row r="44" spans="1:11" x14ac:dyDescent="0.25">
      <c r="A44" s="31" t="s">
        <v>6733</v>
      </c>
      <c r="B44" s="32" t="s">
        <v>6817</v>
      </c>
      <c r="C44" s="32" t="s">
        <v>6818</v>
      </c>
      <c r="D44" s="32" t="s">
        <v>6737</v>
      </c>
      <c r="E44" s="32" t="s">
        <v>6745</v>
      </c>
      <c r="F44" s="32" t="s">
        <v>6737</v>
      </c>
      <c r="G44" s="32" t="s">
        <v>6742</v>
      </c>
      <c r="H44" s="33">
        <v>593</v>
      </c>
      <c r="I44" s="34" t="s">
        <v>3542</v>
      </c>
      <c r="J44" s="32" t="s">
        <v>3542</v>
      </c>
      <c r="K44" s="35" t="s">
        <v>6739</v>
      </c>
    </row>
    <row r="45" spans="1:11" x14ac:dyDescent="0.25">
      <c r="A45" s="31" t="s">
        <v>6733</v>
      </c>
      <c r="B45" s="32" t="s">
        <v>6100</v>
      </c>
      <c r="C45" s="32" t="s">
        <v>6819</v>
      </c>
      <c r="D45" s="32" t="s">
        <v>6737</v>
      </c>
      <c r="E45" s="32" t="s">
        <v>6737</v>
      </c>
      <c r="F45" s="32" t="s">
        <v>6737</v>
      </c>
      <c r="G45" s="32" t="s">
        <v>6746</v>
      </c>
      <c r="H45" s="33">
        <v>190</v>
      </c>
      <c r="I45" s="34" t="s">
        <v>3542</v>
      </c>
      <c r="J45" s="32" t="s">
        <v>3542</v>
      </c>
      <c r="K45" s="35" t="s">
        <v>6739</v>
      </c>
    </row>
    <row r="46" spans="1:11" x14ac:dyDescent="0.25">
      <c r="A46" s="31" t="s">
        <v>6733</v>
      </c>
      <c r="B46" s="32" t="s">
        <v>6820</v>
      </c>
      <c r="C46" s="32" t="s">
        <v>6821</v>
      </c>
      <c r="D46" s="32" t="s">
        <v>6745</v>
      </c>
      <c r="E46" s="32" t="s">
        <v>3542</v>
      </c>
      <c r="F46" s="32" t="s">
        <v>6745</v>
      </c>
      <c r="G46" s="32" t="s">
        <v>6746</v>
      </c>
      <c r="H46" s="33">
        <v>682</v>
      </c>
      <c r="I46" s="34" t="s">
        <v>3542</v>
      </c>
      <c r="J46" s="32" t="s">
        <v>3542</v>
      </c>
      <c r="K46" s="35" t="s">
        <v>6739</v>
      </c>
    </row>
    <row r="47" spans="1:11" ht="21" x14ac:dyDescent="0.25">
      <c r="A47" s="31" t="s">
        <v>6733</v>
      </c>
      <c r="B47" s="32" t="s">
        <v>6423</v>
      </c>
      <c r="C47" s="32" t="s">
        <v>6822</v>
      </c>
      <c r="D47" s="32" t="s">
        <v>6737</v>
      </c>
      <c r="E47" s="32" t="s">
        <v>6745</v>
      </c>
      <c r="F47" s="32" t="s">
        <v>6737</v>
      </c>
      <c r="G47" s="32" t="s">
        <v>6746</v>
      </c>
      <c r="H47" s="33">
        <v>181</v>
      </c>
      <c r="I47" s="34" t="s">
        <v>3542</v>
      </c>
      <c r="J47" s="32" t="s">
        <v>3542</v>
      </c>
      <c r="K47" s="35" t="s">
        <v>6739</v>
      </c>
    </row>
    <row r="48" spans="1:11" x14ac:dyDescent="0.25">
      <c r="A48" s="31" t="s">
        <v>6733</v>
      </c>
      <c r="B48" s="32" t="s">
        <v>6823</v>
      </c>
      <c r="C48" s="32" t="s">
        <v>6824</v>
      </c>
      <c r="D48" s="32" t="s">
        <v>6745</v>
      </c>
      <c r="E48" s="32" t="s">
        <v>6736</v>
      </c>
      <c r="F48" s="32" t="s">
        <v>6736</v>
      </c>
      <c r="G48" s="32" t="s">
        <v>6742</v>
      </c>
      <c r="H48" s="33">
        <v>327</v>
      </c>
      <c r="I48" s="34" t="s">
        <v>3542</v>
      </c>
      <c r="J48" s="32" t="s">
        <v>3542</v>
      </c>
      <c r="K48" s="35" t="s">
        <v>6739</v>
      </c>
    </row>
    <row r="49" spans="1:11" x14ac:dyDescent="0.25">
      <c r="A49" s="31" t="s">
        <v>6733</v>
      </c>
      <c r="B49" s="32" t="s">
        <v>6825</v>
      </c>
      <c r="C49" s="32" t="s">
        <v>6826</v>
      </c>
      <c r="D49" s="32" t="s">
        <v>6736</v>
      </c>
      <c r="E49" s="32" t="s">
        <v>6745</v>
      </c>
      <c r="F49" s="32" t="s">
        <v>6736</v>
      </c>
      <c r="G49" s="32" t="s">
        <v>6746</v>
      </c>
      <c r="H49" s="33">
        <v>226</v>
      </c>
      <c r="I49" s="34" t="s">
        <v>3542</v>
      </c>
      <c r="J49" s="32" t="s">
        <v>3542</v>
      </c>
      <c r="K49" s="35" t="s">
        <v>6739</v>
      </c>
    </row>
    <row r="50" spans="1:11" x14ac:dyDescent="0.25">
      <c r="A50" s="31" t="s">
        <v>6733</v>
      </c>
      <c r="B50" s="32" t="s">
        <v>6827</v>
      </c>
      <c r="C50" s="32" t="s">
        <v>6828</v>
      </c>
      <c r="D50" s="32" t="s">
        <v>6745</v>
      </c>
      <c r="E50" s="32" t="s">
        <v>6736</v>
      </c>
      <c r="F50" s="32" t="s">
        <v>6736</v>
      </c>
      <c r="G50" s="32" t="s">
        <v>6742</v>
      </c>
      <c r="H50" s="33">
        <v>328</v>
      </c>
      <c r="I50" s="34" t="s">
        <v>3542</v>
      </c>
      <c r="J50" s="32" t="s">
        <v>3542</v>
      </c>
      <c r="K50" s="35" t="s">
        <v>6739</v>
      </c>
    </row>
    <row r="51" spans="1:11" x14ac:dyDescent="0.25">
      <c r="A51" s="31" t="s">
        <v>6733</v>
      </c>
      <c r="B51" s="32" t="s">
        <v>6829</v>
      </c>
      <c r="C51" s="32" t="s">
        <v>6830</v>
      </c>
      <c r="D51" s="32" t="s">
        <v>6745</v>
      </c>
      <c r="E51" s="32" t="s">
        <v>6736</v>
      </c>
      <c r="F51" s="32" t="s">
        <v>6736</v>
      </c>
      <c r="G51" s="32" t="s">
        <v>6742</v>
      </c>
      <c r="H51" s="33">
        <v>432</v>
      </c>
      <c r="I51" s="34" t="s">
        <v>3542</v>
      </c>
      <c r="J51" s="32" t="s">
        <v>3542</v>
      </c>
      <c r="K51" s="35" t="s">
        <v>6739</v>
      </c>
    </row>
    <row r="52" spans="1:11" x14ac:dyDescent="0.25">
      <c r="A52" s="31" t="s">
        <v>6733</v>
      </c>
      <c r="B52" s="32" t="s">
        <v>6384</v>
      </c>
      <c r="C52" s="32" t="s">
        <v>6831</v>
      </c>
      <c r="D52" s="32" t="s">
        <v>6745</v>
      </c>
      <c r="E52" s="32" t="s">
        <v>6745</v>
      </c>
      <c r="F52" s="32" t="s">
        <v>6745</v>
      </c>
      <c r="G52" s="32" t="s">
        <v>6746</v>
      </c>
      <c r="H52" s="33">
        <v>700</v>
      </c>
      <c r="I52" s="34" t="s">
        <v>3542</v>
      </c>
      <c r="J52" s="32" t="s">
        <v>3542</v>
      </c>
      <c r="K52" s="35" t="s">
        <v>6739</v>
      </c>
    </row>
    <row r="53" spans="1:11" x14ac:dyDescent="0.25">
      <c r="A53" s="31" t="s">
        <v>6733</v>
      </c>
      <c r="B53" s="32" t="s">
        <v>6272</v>
      </c>
      <c r="C53" s="32" t="s">
        <v>6832</v>
      </c>
      <c r="D53" s="32" t="s">
        <v>6737</v>
      </c>
      <c r="E53" s="32" t="s">
        <v>6737</v>
      </c>
      <c r="F53" s="32" t="s">
        <v>6737</v>
      </c>
      <c r="G53" s="32" t="s">
        <v>6746</v>
      </c>
      <c r="H53" s="33">
        <v>698</v>
      </c>
      <c r="I53" s="34" t="s">
        <v>3542</v>
      </c>
      <c r="J53" s="32" t="s">
        <v>3542</v>
      </c>
      <c r="K53" s="35" t="s">
        <v>6739</v>
      </c>
    </row>
    <row r="54" spans="1:11" x14ac:dyDescent="0.25">
      <c r="A54" s="31" t="s">
        <v>6733</v>
      </c>
      <c r="B54" s="32" t="s">
        <v>4808</v>
      </c>
      <c r="C54" s="32" t="s">
        <v>6833</v>
      </c>
      <c r="D54" s="32" t="s">
        <v>6736</v>
      </c>
      <c r="E54" s="32" t="s">
        <v>6736</v>
      </c>
      <c r="F54" s="32" t="s">
        <v>6736</v>
      </c>
      <c r="G54" s="32" t="s">
        <v>6746</v>
      </c>
      <c r="H54" s="33">
        <v>702</v>
      </c>
      <c r="I54" s="34" t="s">
        <v>3542</v>
      </c>
      <c r="J54" s="32" t="s">
        <v>3542</v>
      </c>
      <c r="K54" s="35" t="s">
        <v>6739</v>
      </c>
    </row>
    <row r="55" spans="1:11" x14ac:dyDescent="0.25">
      <c r="A55" s="31" t="s">
        <v>6733</v>
      </c>
      <c r="B55" s="32" t="s">
        <v>6105</v>
      </c>
      <c r="C55" s="32" t="s">
        <v>6834</v>
      </c>
      <c r="D55" s="32" t="s">
        <v>6745</v>
      </c>
      <c r="E55" s="32" t="s">
        <v>6745</v>
      </c>
      <c r="F55" s="32" t="s">
        <v>6745</v>
      </c>
      <c r="G55" s="32" t="s">
        <v>6742</v>
      </c>
      <c r="H55" s="33">
        <v>238</v>
      </c>
      <c r="I55" s="34" t="s">
        <v>3542</v>
      </c>
      <c r="J55" s="32" t="s">
        <v>3542</v>
      </c>
      <c r="K55" s="35" t="s">
        <v>6739</v>
      </c>
    </row>
    <row r="56" spans="1:11" x14ac:dyDescent="0.25">
      <c r="A56" s="31" t="s">
        <v>6733</v>
      </c>
      <c r="B56" s="32" t="s">
        <v>6405</v>
      </c>
      <c r="C56" s="32" t="s">
        <v>6835</v>
      </c>
      <c r="D56" s="32" t="s">
        <v>6736</v>
      </c>
      <c r="E56" s="32" t="s">
        <v>6737</v>
      </c>
      <c r="F56" s="32" t="s">
        <v>6737</v>
      </c>
      <c r="G56" s="32" t="s">
        <v>6738</v>
      </c>
      <c r="H56" s="33">
        <v>466</v>
      </c>
      <c r="I56" s="34" t="s">
        <v>3542</v>
      </c>
      <c r="J56" s="32" t="s">
        <v>3542</v>
      </c>
      <c r="K56" s="35" t="s">
        <v>6739</v>
      </c>
    </row>
    <row r="57" spans="1:11" x14ac:dyDescent="0.25">
      <c r="A57" s="31" t="s">
        <v>6733</v>
      </c>
      <c r="B57" s="32" t="s">
        <v>6836</v>
      </c>
      <c r="C57" s="32" t="s">
        <v>6837</v>
      </c>
      <c r="D57" s="32" t="s">
        <v>6745</v>
      </c>
      <c r="E57" s="32" t="s">
        <v>3542</v>
      </c>
      <c r="F57" s="32" t="s">
        <v>6745</v>
      </c>
      <c r="G57" s="32" t="s">
        <v>6746</v>
      </c>
      <c r="H57" s="33">
        <v>147</v>
      </c>
      <c r="I57" s="34" t="s">
        <v>3542</v>
      </c>
      <c r="J57" s="32" t="s">
        <v>3542</v>
      </c>
      <c r="K57" s="35" t="s">
        <v>6739</v>
      </c>
    </row>
    <row r="58" spans="1:11" x14ac:dyDescent="0.25">
      <c r="A58" s="31" t="s">
        <v>6733</v>
      </c>
      <c r="B58" s="32" t="s">
        <v>6430</v>
      </c>
      <c r="C58" s="32" t="s">
        <v>6838</v>
      </c>
      <c r="D58" s="32" t="s">
        <v>6737</v>
      </c>
      <c r="E58" s="32" t="s">
        <v>6839</v>
      </c>
      <c r="F58" s="32" t="s">
        <v>6737</v>
      </c>
      <c r="G58" s="32" t="s">
        <v>6746</v>
      </c>
      <c r="H58" s="33">
        <v>701</v>
      </c>
      <c r="I58" s="34" t="s">
        <v>3542</v>
      </c>
      <c r="J58" s="32" t="s">
        <v>3542</v>
      </c>
      <c r="K58" s="35" t="s">
        <v>6739</v>
      </c>
    </row>
    <row r="59" spans="1:11" x14ac:dyDescent="0.25">
      <c r="A59" s="31" t="s">
        <v>6733</v>
      </c>
      <c r="B59" s="32" t="s">
        <v>6061</v>
      </c>
      <c r="C59" s="32" t="s">
        <v>6840</v>
      </c>
      <c r="D59" s="32" t="s">
        <v>6745</v>
      </c>
      <c r="E59" s="32" t="s">
        <v>6745</v>
      </c>
      <c r="F59" s="32" t="s">
        <v>6745</v>
      </c>
      <c r="G59" s="32" t="s">
        <v>6746</v>
      </c>
      <c r="H59" s="33">
        <v>699</v>
      </c>
      <c r="I59" s="34" t="s">
        <v>3542</v>
      </c>
      <c r="J59" s="32" t="s">
        <v>3542</v>
      </c>
      <c r="K59" s="35" t="s">
        <v>6739</v>
      </c>
    </row>
    <row r="60" spans="1:11" x14ac:dyDescent="0.25">
      <c r="A60" s="31" t="s">
        <v>6733</v>
      </c>
      <c r="B60" s="32" t="s">
        <v>3111</v>
      </c>
      <c r="C60" s="32" t="s">
        <v>6841</v>
      </c>
      <c r="D60" s="32" t="s">
        <v>6737</v>
      </c>
      <c r="E60" s="32" t="s">
        <v>6745</v>
      </c>
      <c r="F60" s="32" t="s">
        <v>6737</v>
      </c>
      <c r="G60" s="32" t="s">
        <v>6746</v>
      </c>
      <c r="H60" s="33">
        <v>227</v>
      </c>
      <c r="I60" s="34" t="s">
        <v>3542</v>
      </c>
      <c r="J60" s="32" t="s">
        <v>3542</v>
      </c>
      <c r="K60" s="35" t="s">
        <v>6739</v>
      </c>
    </row>
    <row r="61" spans="1:11" x14ac:dyDescent="0.25">
      <c r="A61" s="31" t="s">
        <v>6733</v>
      </c>
      <c r="B61" s="32" t="s">
        <v>6842</v>
      </c>
      <c r="C61" s="32" t="s">
        <v>6843</v>
      </c>
      <c r="D61" s="32" t="s">
        <v>6737</v>
      </c>
      <c r="E61" s="32" t="s">
        <v>6736</v>
      </c>
      <c r="F61" s="32" t="s">
        <v>6737</v>
      </c>
      <c r="G61" s="32" t="s">
        <v>6742</v>
      </c>
      <c r="H61" s="33">
        <v>655</v>
      </c>
      <c r="I61" s="34" t="s">
        <v>3542</v>
      </c>
      <c r="J61" s="32" t="s">
        <v>3542</v>
      </c>
      <c r="K61" s="35" t="s">
        <v>6739</v>
      </c>
    </row>
    <row r="62" spans="1:11" x14ac:dyDescent="0.25">
      <c r="A62" s="31" t="s">
        <v>6733</v>
      </c>
      <c r="B62" s="32" t="s">
        <v>6008</v>
      </c>
      <c r="C62" s="32" t="s">
        <v>6844</v>
      </c>
      <c r="D62" s="32" t="s">
        <v>6736</v>
      </c>
      <c r="E62" s="32" t="s">
        <v>6737</v>
      </c>
      <c r="F62" s="32" t="s">
        <v>6737</v>
      </c>
      <c r="G62" s="32" t="s">
        <v>6738</v>
      </c>
      <c r="H62" s="33">
        <v>53</v>
      </c>
      <c r="I62" s="34" t="s">
        <v>3542</v>
      </c>
      <c r="J62" s="32" t="s">
        <v>3542</v>
      </c>
      <c r="K62" s="35" t="s">
        <v>6739</v>
      </c>
    </row>
    <row r="63" spans="1:11" x14ac:dyDescent="0.25">
      <c r="A63" s="31" t="s">
        <v>6733</v>
      </c>
      <c r="B63" s="32" t="s">
        <v>6845</v>
      </c>
      <c r="C63" s="32" t="s">
        <v>6846</v>
      </c>
      <c r="D63" s="32" t="s">
        <v>6736</v>
      </c>
      <c r="E63" s="32" t="s">
        <v>6745</v>
      </c>
      <c r="F63" s="32" t="s">
        <v>6736</v>
      </c>
      <c r="G63" s="32" t="s">
        <v>6742</v>
      </c>
      <c r="H63" s="33">
        <v>114</v>
      </c>
      <c r="I63" s="34" t="s">
        <v>3542</v>
      </c>
      <c r="J63" s="32" t="s">
        <v>3542</v>
      </c>
      <c r="K63" s="35" t="s">
        <v>6739</v>
      </c>
    </row>
    <row r="64" spans="1:11" x14ac:dyDescent="0.25">
      <c r="A64" s="31" t="s">
        <v>6733</v>
      </c>
      <c r="B64" s="32" t="s">
        <v>6847</v>
      </c>
      <c r="C64" s="32" t="s">
        <v>6848</v>
      </c>
      <c r="D64" s="32" t="s">
        <v>6737</v>
      </c>
      <c r="E64" s="32" t="s">
        <v>6736</v>
      </c>
      <c r="F64" s="32" t="s">
        <v>6737</v>
      </c>
      <c r="G64" s="32" t="s">
        <v>6742</v>
      </c>
      <c r="H64" s="33">
        <v>313</v>
      </c>
      <c r="I64" s="34" t="s">
        <v>3542</v>
      </c>
      <c r="J64" s="32" t="s">
        <v>3542</v>
      </c>
      <c r="K64" s="35" t="s">
        <v>6739</v>
      </c>
    </row>
    <row r="65" spans="1:11" x14ac:dyDescent="0.25">
      <c r="A65" s="31" t="s">
        <v>6733</v>
      </c>
      <c r="B65" s="32" t="s">
        <v>6374</v>
      </c>
      <c r="C65" s="32" t="s">
        <v>6849</v>
      </c>
      <c r="D65" s="32" t="s">
        <v>6737</v>
      </c>
      <c r="E65" s="32" t="s">
        <v>6737</v>
      </c>
      <c r="F65" s="32" t="s">
        <v>6737</v>
      </c>
      <c r="G65" s="32" t="s">
        <v>6746</v>
      </c>
      <c r="H65" s="33">
        <v>709</v>
      </c>
      <c r="I65" s="34" t="s">
        <v>3542</v>
      </c>
      <c r="J65" s="32" t="s">
        <v>3542</v>
      </c>
      <c r="K65" s="35" t="s">
        <v>6739</v>
      </c>
    </row>
    <row r="66" spans="1:11" x14ac:dyDescent="0.25">
      <c r="A66" s="31" t="s">
        <v>6733</v>
      </c>
      <c r="B66" s="32" t="s">
        <v>6850</v>
      </c>
      <c r="C66" s="32" t="s">
        <v>6851</v>
      </c>
      <c r="D66" s="32" t="s">
        <v>6737</v>
      </c>
      <c r="E66" s="32" t="s">
        <v>6736</v>
      </c>
      <c r="F66" s="32" t="s">
        <v>6737</v>
      </c>
      <c r="G66" s="32" t="s">
        <v>6742</v>
      </c>
      <c r="H66" s="33">
        <v>283</v>
      </c>
      <c r="I66" s="34" t="s">
        <v>3542</v>
      </c>
      <c r="J66" s="32" t="s">
        <v>3542</v>
      </c>
      <c r="K66" s="35" t="s">
        <v>6739</v>
      </c>
    </row>
    <row r="67" spans="1:11" x14ac:dyDescent="0.25">
      <c r="A67" s="31" t="s">
        <v>6733</v>
      </c>
      <c r="B67" s="32" t="s">
        <v>6852</v>
      </c>
      <c r="C67" s="32" t="s">
        <v>6853</v>
      </c>
      <c r="D67" s="32" t="s">
        <v>6737</v>
      </c>
      <c r="E67" s="32" t="s">
        <v>6745</v>
      </c>
      <c r="F67" s="32" t="s">
        <v>6737</v>
      </c>
      <c r="G67" s="32" t="s">
        <v>6742</v>
      </c>
      <c r="H67" s="33">
        <v>39</v>
      </c>
      <c r="I67" s="34" t="s">
        <v>3542</v>
      </c>
      <c r="J67" s="32" t="s">
        <v>3542</v>
      </c>
      <c r="K67" s="35" t="s">
        <v>6739</v>
      </c>
    </row>
    <row r="68" spans="1:11" x14ac:dyDescent="0.25">
      <c r="A68" s="31" t="s">
        <v>6733</v>
      </c>
      <c r="B68" s="32" t="s">
        <v>6854</v>
      </c>
      <c r="C68" s="32" t="s">
        <v>6855</v>
      </c>
      <c r="D68" s="32" t="s">
        <v>6736</v>
      </c>
      <c r="E68" s="32" t="s">
        <v>6745</v>
      </c>
      <c r="F68" s="32" t="s">
        <v>6736</v>
      </c>
      <c r="G68" s="32" t="s">
        <v>6746</v>
      </c>
      <c r="H68" s="33">
        <v>714</v>
      </c>
      <c r="I68" s="34" t="s">
        <v>3542</v>
      </c>
      <c r="J68" s="32" t="s">
        <v>3542</v>
      </c>
      <c r="K68" s="35" t="s">
        <v>6739</v>
      </c>
    </row>
    <row r="69" spans="1:11" x14ac:dyDescent="0.25">
      <c r="A69" s="31" t="s">
        <v>6733</v>
      </c>
      <c r="B69" s="32" t="s">
        <v>6856</v>
      </c>
      <c r="C69" s="32" t="s">
        <v>6857</v>
      </c>
      <c r="D69" s="32" t="s">
        <v>6737</v>
      </c>
      <c r="E69" s="32" t="s">
        <v>6745</v>
      </c>
      <c r="F69" s="32" t="s">
        <v>6737</v>
      </c>
      <c r="G69" s="32" t="s">
        <v>6742</v>
      </c>
      <c r="H69" s="33">
        <v>319</v>
      </c>
      <c r="I69" s="34" t="s">
        <v>3542</v>
      </c>
      <c r="J69" s="32" t="s">
        <v>3542</v>
      </c>
      <c r="K69" s="35" t="s">
        <v>6739</v>
      </c>
    </row>
    <row r="70" spans="1:11" x14ac:dyDescent="0.25">
      <c r="A70" s="31" t="s">
        <v>6733</v>
      </c>
      <c r="B70" s="32" t="s">
        <v>6858</v>
      </c>
      <c r="C70" s="32" t="s">
        <v>6859</v>
      </c>
      <c r="D70" s="32" t="s">
        <v>6737</v>
      </c>
      <c r="E70" s="32" t="s">
        <v>6745</v>
      </c>
      <c r="F70" s="32" t="s">
        <v>6737</v>
      </c>
      <c r="G70" s="32" t="s">
        <v>6742</v>
      </c>
      <c r="H70" s="33">
        <v>29</v>
      </c>
      <c r="I70" s="34" t="s">
        <v>3542</v>
      </c>
      <c r="J70" s="32" t="s">
        <v>3542</v>
      </c>
      <c r="K70" s="35" t="s">
        <v>6739</v>
      </c>
    </row>
    <row r="71" spans="1:11" x14ac:dyDescent="0.25">
      <c r="A71" s="31" t="s">
        <v>6733</v>
      </c>
      <c r="B71" s="32" t="s">
        <v>6860</v>
      </c>
      <c r="C71" s="32" t="s">
        <v>6861</v>
      </c>
      <c r="D71" s="32" t="s">
        <v>6745</v>
      </c>
      <c r="E71" s="32" t="s">
        <v>6745</v>
      </c>
      <c r="F71" s="32" t="s">
        <v>6745</v>
      </c>
      <c r="G71" s="32" t="s">
        <v>6742</v>
      </c>
      <c r="H71" s="33">
        <v>141</v>
      </c>
      <c r="I71" s="34" t="s">
        <v>3542</v>
      </c>
      <c r="J71" s="32" t="s">
        <v>3542</v>
      </c>
      <c r="K71" s="35" t="s">
        <v>6739</v>
      </c>
    </row>
    <row r="72" spans="1:11" x14ac:dyDescent="0.25">
      <c r="A72" s="31" t="s">
        <v>6733</v>
      </c>
      <c r="B72" s="32" t="s">
        <v>6862</v>
      </c>
      <c r="C72" s="32" t="s">
        <v>6863</v>
      </c>
      <c r="D72" s="32" t="s">
        <v>6737</v>
      </c>
      <c r="E72" s="32" t="s">
        <v>6736</v>
      </c>
      <c r="F72" s="32" t="s">
        <v>6737</v>
      </c>
      <c r="G72" s="32" t="s">
        <v>6742</v>
      </c>
      <c r="H72" s="33">
        <v>284</v>
      </c>
      <c r="I72" s="34" t="s">
        <v>3542</v>
      </c>
      <c r="J72" s="32" t="s">
        <v>3542</v>
      </c>
      <c r="K72" s="35" t="s">
        <v>6739</v>
      </c>
    </row>
    <row r="73" spans="1:11" x14ac:dyDescent="0.25">
      <c r="A73" s="31" t="s">
        <v>6733</v>
      </c>
      <c r="B73" s="32" t="s">
        <v>6864</v>
      </c>
      <c r="C73" s="32" t="s">
        <v>6865</v>
      </c>
      <c r="D73" s="32" t="s">
        <v>6737</v>
      </c>
      <c r="E73" s="32" t="s">
        <v>6736</v>
      </c>
      <c r="F73" s="32" t="s">
        <v>6737</v>
      </c>
      <c r="G73" s="32" t="s">
        <v>6742</v>
      </c>
      <c r="H73" s="33">
        <v>285</v>
      </c>
      <c r="I73" s="34" t="s">
        <v>3542</v>
      </c>
      <c r="J73" s="32" t="s">
        <v>3542</v>
      </c>
      <c r="K73" s="35" t="s">
        <v>6739</v>
      </c>
    </row>
    <row r="74" spans="1:11" x14ac:dyDescent="0.25">
      <c r="A74" s="31" t="s">
        <v>6733</v>
      </c>
      <c r="B74" s="32" t="s">
        <v>6866</v>
      </c>
      <c r="C74" s="32" t="s">
        <v>6867</v>
      </c>
      <c r="D74" s="32" t="s">
        <v>6737</v>
      </c>
      <c r="E74" s="32" t="s">
        <v>6737</v>
      </c>
      <c r="F74" s="32" t="s">
        <v>6737</v>
      </c>
      <c r="G74" s="32" t="s">
        <v>6746</v>
      </c>
      <c r="H74" s="33">
        <v>191</v>
      </c>
      <c r="I74" s="34" t="s">
        <v>3542</v>
      </c>
      <c r="J74" s="32" t="s">
        <v>3542</v>
      </c>
      <c r="K74" s="35" t="s">
        <v>6739</v>
      </c>
    </row>
    <row r="75" spans="1:11" x14ac:dyDescent="0.25">
      <c r="A75" s="31" t="s">
        <v>6733</v>
      </c>
      <c r="B75" s="32" t="s">
        <v>6868</v>
      </c>
      <c r="C75" s="32" t="s">
        <v>6869</v>
      </c>
      <c r="D75" s="32" t="s">
        <v>6737</v>
      </c>
      <c r="E75" s="32" t="s">
        <v>6736</v>
      </c>
      <c r="F75" s="32" t="s">
        <v>6737</v>
      </c>
      <c r="G75" s="32" t="s">
        <v>6746</v>
      </c>
      <c r="H75" s="33">
        <v>245</v>
      </c>
      <c r="I75" s="34" t="s">
        <v>3542</v>
      </c>
      <c r="J75" s="32" t="s">
        <v>3542</v>
      </c>
      <c r="K75" s="35" t="s">
        <v>6739</v>
      </c>
    </row>
    <row r="76" spans="1:11" x14ac:dyDescent="0.25">
      <c r="A76" s="31" t="s">
        <v>6733</v>
      </c>
      <c r="B76" s="32" t="s">
        <v>6362</v>
      </c>
      <c r="C76" s="32" t="s">
        <v>6870</v>
      </c>
      <c r="D76" s="32" t="s">
        <v>6745</v>
      </c>
      <c r="E76" s="32" t="s">
        <v>3542</v>
      </c>
      <c r="F76" s="32" t="s">
        <v>6745</v>
      </c>
      <c r="G76" s="32" t="s">
        <v>6746</v>
      </c>
      <c r="H76" s="33">
        <v>696</v>
      </c>
      <c r="I76" s="34" t="s">
        <v>3542</v>
      </c>
      <c r="J76" s="32" t="s">
        <v>3542</v>
      </c>
      <c r="K76" s="35" t="s">
        <v>6739</v>
      </c>
    </row>
    <row r="77" spans="1:11" x14ac:dyDescent="0.25">
      <c r="A77" s="31" t="s">
        <v>6733</v>
      </c>
      <c r="B77" s="32" t="s">
        <v>6205</v>
      </c>
      <c r="C77" s="32" t="s">
        <v>6871</v>
      </c>
      <c r="D77" s="32" t="s">
        <v>6736</v>
      </c>
      <c r="E77" s="32" t="s">
        <v>6784</v>
      </c>
      <c r="F77" s="32" t="s">
        <v>6736</v>
      </c>
      <c r="G77" s="32" t="s">
        <v>6738</v>
      </c>
      <c r="H77" s="33">
        <v>614</v>
      </c>
      <c r="I77" s="34" t="s">
        <v>3542</v>
      </c>
      <c r="J77" s="32" t="s">
        <v>3542</v>
      </c>
      <c r="K77" s="35" t="s">
        <v>6739</v>
      </c>
    </row>
    <row r="78" spans="1:11" x14ac:dyDescent="0.25">
      <c r="A78" s="31" t="s">
        <v>6733</v>
      </c>
      <c r="B78" s="32" t="s">
        <v>5937</v>
      </c>
      <c r="C78" s="32" t="s">
        <v>6872</v>
      </c>
      <c r="D78" s="32" t="s">
        <v>6736</v>
      </c>
      <c r="E78" s="32" t="s">
        <v>6784</v>
      </c>
      <c r="F78" s="32" t="s">
        <v>6736</v>
      </c>
      <c r="G78" s="32" t="s">
        <v>6738</v>
      </c>
      <c r="H78" s="33">
        <v>613</v>
      </c>
      <c r="I78" s="34" t="s">
        <v>3542</v>
      </c>
      <c r="J78" s="32" t="s">
        <v>3542</v>
      </c>
      <c r="K78" s="35" t="s">
        <v>6739</v>
      </c>
    </row>
    <row r="79" spans="1:11" x14ac:dyDescent="0.25">
      <c r="A79" s="31" t="s">
        <v>6733</v>
      </c>
      <c r="B79" s="32" t="s">
        <v>6873</v>
      </c>
      <c r="C79" s="32" t="s">
        <v>223</v>
      </c>
      <c r="D79" s="32" t="s">
        <v>6745</v>
      </c>
      <c r="E79" s="32" t="s">
        <v>6745</v>
      </c>
      <c r="F79" s="32" t="s">
        <v>6745</v>
      </c>
      <c r="G79" s="32" t="s">
        <v>6742</v>
      </c>
      <c r="H79" s="33">
        <v>538</v>
      </c>
      <c r="I79" s="34" t="s">
        <v>3542</v>
      </c>
      <c r="J79" s="32" t="s">
        <v>3542</v>
      </c>
      <c r="K79" s="35" t="s">
        <v>6739</v>
      </c>
    </row>
    <row r="80" spans="1:11" x14ac:dyDescent="0.25">
      <c r="A80" s="31" t="s">
        <v>6733</v>
      </c>
      <c r="B80" s="32" t="s">
        <v>6188</v>
      </c>
      <c r="C80" s="32" t="s">
        <v>6874</v>
      </c>
      <c r="D80" s="32" t="s">
        <v>6737</v>
      </c>
      <c r="E80" s="32" t="s">
        <v>6745</v>
      </c>
      <c r="F80" s="32" t="s">
        <v>6737</v>
      </c>
      <c r="G80" s="32" t="s">
        <v>6746</v>
      </c>
      <c r="H80" s="33">
        <v>144</v>
      </c>
      <c r="I80" s="34" t="s">
        <v>3542</v>
      </c>
      <c r="J80" s="32" t="s">
        <v>3542</v>
      </c>
      <c r="K80" s="35" t="s">
        <v>6739</v>
      </c>
    </row>
    <row r="81" spans="1:11" x14ac:dyDescent="0.25">
      <c r="A81" s="31" t="s">
        <v>6733</v>
      </c>
      <c r="B81" s="32" t="s">
        <v>6875</v>
      </c>
      <c r="C81" s="32" t="s">
        <v>6876</v>
      </c>
      <c r="D81" s="32" t="s">
        <v>6737</v>
      </c>
      <c r="E81" s="32" t="s">
        <v>6736</v>
      </c>
      <c r="F81" s="32" t="s">
        <v>6737</v>
      </c>
      <c r="G81" s="32" t="s">
        <v>6742</v>
      </c>
      <c r="H81" s="33">
        <v>278</v>
      </c>
      <c r="I81" s="34" t="s">
        <v>3542</v>
      </c>
      <c r="J81" s="32" t="s">
        <v>3542</v>
      </c>
      <c r="K81" s="35" t="s">
        <v>6739</v>
      </c>
    </row>
    <row r="82" spans="1:11" x14ac:dyDescent="0.25">
      <c r="A82" s="31" t="s">
        <v>6733</v>
      </c>
      <c r="B82" s="32" t="s">
        <v>6877</v>
      </c>
      <c r="C82" s="32" t="s">
        <v>6878</v>
      </c>
      <c r="D82" s="32" t="s">
        <v>6737</v>
      </c>
      <c r="E82" s="32" t="s">
        <v>6736</v>
      </c>
      <c r="F82" s="32" t="s">
        <v>6737</v>
      </c>
      <c r="G82" s="32" t="s">
        <v>6742</v>
      </c>
      <c r="H82" s="33">
        <v>268</v>
      </c>
      <c r="I82" s="34" t="s">
        <v>3542</v>
      </c>
      <c r="J82" s="32" t="s">
        <v>3542</v>
      </c>
      <c r="K82" s="35" t="s">
        <v>6739</v>
      </c>
    </row>
    <row r="83" spans="1:11" x14ac:dyDescent="0.25">
      <c r="A83" s="31" t="s">
        <v>6733</v>
      </c>
      <c r="B83" s="32" t="s">
        <v>6879</v>
      </c>
      <c r="C83" s="32" t="s">
        <v>6880</v>
      </c>
      <c r="D83" s="32" t="s">
        <v>6737</v>
      </c>
      <c r="E83" s="32" t="s">
        <v>6736</v>
      </c>
      <c r="F83" s="32" t="s">
        <v>6737</v>
      </c>
      <c r="G83" s="32" t="s">
        <v>6742</v>
      </c>
      <c r="H83" s="33">
        <v>264</v>
      </c>
      <c r="I83" s="34" t="s">
        <v>3542</v>
      </c>
      <c r="J83" s="32" t="s">
        <v>3542</v>
      </c>
      <c r="K83" s="35" t="s">
        <v>6739</v>
      </c>
    </row>
    <row r="84" spans="1:11" x14ac:dyDescent="0.25">
      <c r="A84" s="31" t="s">
        <v>6733</v>
      </c>
      <c r="B84" s="32" t="s">
        <v>6881</v>
      </c>
      <c r="C84" s="32" t="s">
        <v>6882</v>
      </c>
      <c r="D84" s="32" t="s">
        <v>6737</v>
      </c>
      <c r="E84" s="32" t="s">
        <v>6736</v>
      </c>
      <c r="F84" s="32" t="s">
        <v>6737</v>
      </c>
      <c r="G84" s="32" t="s">
        <v>6742</v>
      </c>
      <c r="H84" s="33">
        <v>297</v>
      </c>
      <c r="I84" s="34" t="s">
        <v>3542</v>
      </c>
      <c r="J84" s="32" t="s">
        <v>3542</v>
      </c>
      <c r="K84" s="35" t="s">
        <v>6739</v>
      </c>
    </row>
    <row r="85" spans="1:11" x14ac:dyDescent="0.25">
      <c r="A85" s="31" t="s">
        <v>6733</v>
      </c>
      <c r="B85" s="32" t="s">
        <v>6883</v>
      </c>
      <c r="C85" s="32" t="s">
        <v>6884</v>
      </c>
      <c r="D85" s="32" t="s">
        <v>6737</v>
      </c>
      <c r="E85" s="32" t="s">
        <v>6736</v>
      </c>
      <c r="F85" s="32" t="s">
        <v>6737</v>
      </c>
      <c r="G85" s="32" t="s">
        <v>6742</v>
      </c>
      <c r="H85" s="33">
        <v>279</v>
      </c>
      <c r="I85" s="34" t="s">
        <v>3542</v>
      </c>
      <c r="J85" s="32" t="s">
        <v>3542</v>
      </c>
      <c r="K85" s="35" t="s">
        <v>6739</v>
      </c>
    </row>
    <row r="86" spans="1:11" x14ac:dyDescent="0.25">
      <c r="A86" s="31" t="s">
        <v>6733</v>
      </c>
      <c r="B86" s="32" t="s">
        <v>6000</v>
      </c>
      <c r="C86" s="32" t="s">
        <v>6885</v>
      </c>
      <c r="D86" s="32" t="s">
        <v>6737</v>
      </c>
      <c r="E86" s="32" t="s">
        <v>6745</v>
      </c>
      <c r="F86" s="32" t="s">
        <v>6737</v>
      </c>
      <c r="G86" s="32" t="s">
        <v>6746</v>
      </c>
      <c r="H86" s="33">
        <v>246</v>
      </c>
      <c r="I86" s="34" t="s">
        <v>3542</v>
      </c>
      <c r="J86" s="32" t="s">
        <v>3542</v>
      </c>
      <c r="K86" s="35" t="s">
        <v>6739</v>
      </c>
    </row>
    <row r="87" spans="1:11" x14ac:dyDescent="0.25">
      <c r="A87" s="31" t="s">
        <v>6733</v>
      </c>
      <c r="B87" s="32" t="s">
        <v>6886</v>
      </c>
      <c r="C87" s="32" t="s">
        <v>6887</v>
      </c>
      <c r="D87" s="32" t="s">
        <v>6745</v>
      </c>
      <c r="E87" s="32" t="s">
        <v>3542</v>
      </c>
      <c r="F87" s="32" t="s">
        <v>6745</v>
      </c>
      <c r="G87" s="32" t="s">
        <v>6746</v>
      </c>
      <c r="H87" s="33">
        <v>156</v>
      </c>
      <c r="I87" s="34" t="s">
        <v>3542</v>
      </c>
      <c r="J87" s="32" t="s">
        <v>3542</v>
      </c>
      <c r="K87" s="35" t="s">
        <v>6739</v>
      </c>
    </row>
    <row r="88" spans="1:11" x14ac:dyDescent="0.25">
      <c r="A88" s="31" t="s">
        <v>6733</v>
      </c>
      <c r="B88" s="32" t="s">
        <v>6888</v>
      </c>
      <c r="C88" s="32" t="s">
        <v>6889</v>
      </c>
      <c r="D88" s="32" t="s">
        <v>6745</v>
      </c>
      <c r="E88" s="32" t="s">
        <v>3542</v>
      </c>
      <c r="F88" s="32" t="s">
        <v>6745</v>
      </c>
      <c r="G88" s="32" t="s">
        <v>6746</v>
      </c>
      <c r="H88" s="33">
        <v>146</v>
      </c>
      <c r="I88" s="34" t="s">
        <v>3542</v>
      </c>
      <c r="J88" s="32" t="s">
        <v>3542</v>
      </c>
      <c r="K88" s="35" t="s">
        <v>6739</v>
      </c>
    </row>
    <row r="89" spans="1:11" x14ac:dyDescent="0.25">
      <c r="A89" s="31" t="s">
        <v>6733</v>
      </c>
      <c r="B89" s="32" t="s">
        <v>6890</v>
      </c>
      <c r="C89" s="32" t="s">
        <v>6891</v>
      </c>
      <c r="D89" s="32" t="s">
        <v>6737</v>
      </c>
      <c r="E89" s="32" t="s">
        <v>6745</v>
      </c>
      <c r="F89" s="32" t="s">
        <v>6737</v>
      </c>
      <c r="G89" s="32" t="s">
        <v>6742</v>
      </c>
      <c r="H89" s="33">
        <v>40</v>
      </c>
      <c r="I89" s="34" t="s">
        <v>3542</v>
      </c>
      <c r="J89" s="32" t="s">
        <v>3542</v>
      </c>
      <c r="K89" s="35" t="s">
        <v>6739</v>
      </c>
    </row>
    <row r="90" spans="1:11" x14ac:dyDescent="0.25">
      <c r="A90" s="31" t="s">
        <v>6733</v>
      </c>
      <c r="B90" s="32" t="s">
        <v>6892</v>
      </c>
      <c r="C90" s="32" t="s">
        <v>6893</v>
      </c>
      <c r="D90" s="32" t="s">
        <v>6737</v>
      </c>
      <c r="E90" s="32" t="s">
        <v>6745</v>
      </c>
      <c r="F90" s="32" t="s">
        <v>6737</v>
      </c>
      <c r="G90" s="32" t="s">
        <v>6742</v>
      </c>
      <c r="H90" s="33">
        <v>30</v>
      </c>
      <c r="I90" s="34" t="s">
        <v>3542</v>
      </c>
      <c r="J90" s="32" t="s">
        <v>3542</v>
      </c>
      <c r="K90" s="35" t="s">
        <v>6739</v>
      </c>
    </row>
    <row r="91" spans="1:11" x14ac:dyDescent="0.25">
      <c r="A91" s="31" t="s">
        <v>6733</v>
      </c>
      <c r="B91" s="32" t="s">
        <v>6019</v>
      </c>
      <c r="C91" s="32" t="s">
        <v>18</v>
      </c>
      <c r="D91" s="32" t="s">
        <v>6736</v>
      </c>
      <c r="E91" s="32" t="s">
        <v>6745</v>
      </c>
      <c r="F91" s="32" t="s">
        <v>6736</v>
      </c>
      <c r="G91" s="32" t="s">
        <v>6746</v>
      </c>
      <c r="H91" s="33">
        <v>713</v>
      </c>
      <c r="I91" s="34" t="s">
        <v>3542</v>
      </c>
      <c r="J91" s="32" t="s">
        <v>3542</v>
      </c>
      <c r="K91" s="35" t="s">
        <v>6739</v>
      </c>
    </row>
    <row r="92" spans="1:11" x14ac:dyDescent="0.25">
      <c r="A92" s="31" t="s">
        <v>6733</v>
      </c>
      <c r="B92" s="32" t="s">
        <v>6018</v>
      </c>
      <c r="C92" s="32" t="s">
        <v>6894</v>
      </c>
      <c r="D92" s="32" t="s">
        <v>6737</v>
      </c>
      <c r="E92" s="32" t="s">
        <v>6784</v>
      </c>
      <c r="F92" s="32" t="s">
        <v>6737</v>
      </c>
      <c r="G92" s="32" t="s">
        <v>6738</v>
      </c>
      <c r="H92" s="33">
        <v>360</v>
      </c>
      <c r="I92" s="34" t="s">
        <v>3542</v>
      </c>
      <c r="J92" s="32" t="s">
        <v>3542</v>
      </c>
      <c r="K92" s="35" t="s">
        <v>6739</v>
      </c>
    </row>
    <row r="93" spans="1:11" x14ac:dyDescent="0.25">
      <c r="A93" s="31" t="s">
        <v>6733</v>
      </c>
      <c r="B93" s="32" t="s">
        <v>6033</v>
      </c>
      <c r="C93" s="32" t="s">
        <v>6895</v>
      </c>
      <c r="D93" s="32" t="s">
        <v>6737</v>
      </c>
      <c r="E93" s="32" t="s">
        <v>6737</v>
      </c>
      <c r="F93" s="32" t="s">
        <v>6737</v>
      </c>
      <c r="G93" s="32" t="s">
        <v>6746</v>
      </c>
      <c r="H93" s="33">
        <v>138</v>
      </c>
      <c r="I93" s="34" t="s">
        <v>3542</v>
      </c>
      <c r="J93" s="32" t="s">
        <v>3542</v>
      </c>
      <c r="K93" s="35" t="s">
        <v>6739</v>
      </c>
    </row>
    <row r="94" spans="1:11" x14ac:dyDescent="0.25">
      <c r="A94" s="31" t="s">
        <v>6733</v>
      </c>
      <c r="B94" s="32" t="s">
        <v>6896</v>
      </c>
      <c r="C94" s="32" t="s">
        <v>6897</v>
      </c>
      <c r="D94" s="32" t="s">
        <v>6736</v>
      </c>
      <c r="E94" s="32" t="s">
        <v>6736</v>
      </c>
      <c r="F94" s="32" t="s">
        <v>6736</v>
      </c>
      <c r="G94" s="32" t="s">
        <v>6746</v>
      </c>
      <c r="H94" s="33">
        <v>140</v>
      </c>
      <c r="I94" s="34" t="s">
        <v>3542</v>
      </c>
      <c r="J94" s="32" t="s">
        <v>3542</v>
      </c>
      <c r="K94" s="35" t="s">
        <v>6739</v>
      </c>
    </row>
    <row r="95" spans="1:11" x14ac:dyDescent="0.25">
      <c r="A95" s="31" t="s">
        <v>6733</v>
      </c>
      <c r="B95" s="32" t="s">
        <v>6898</v>
      </c>
      <c r="C95" s="32" t="s">
        <v>6899</v>
      </c>
      <c r="D95" s="32" t="s">
        <v>6745</v>
      </c>
      <c r="E95" s="32" t="s">
        <v>6736</v>
      </c>
      <c r="F95" s="32" t="s">
        <v>6736</v>
      </c>
      <c r="G95" s="32" t="s">
        <v>6742</v>
      </c>
      <c r="H95" s="33">
        <v>150</v>
      </c>
      <c r="I95" s="34" t="s">
        <v>3542</v>
      </c>
      <c r="J95" s="32" t="s">
        <v>3542</v>
      </c>
      <c r="K95" s="35" t="s">
        <v>6739</v>
      </c>
    </row>
    <row r="96" spans="1:11" x14ac:dyDescent="0.25">
      <c r="A96" s="31" t="s">
        <v>6733</v>
      </c>
      <c r="B96" s="32" t="s">
        <v>6247</v>
      </c>
      <c r="C96" s="32" t="s">
        <v>6900</v>
      </c>
      <c r="D96" s="32" t="s">
        <v>6736</v>
      </c>
      <c r="E96" s="32" t="s">
        <v>6736</v>
      </c>
      <c r="F96" s="32" t="s">
        <v>6736</v>
      </c>
      <c r="G96" s="32" t="s">
        <v>6746</v>
      </c>
      <c r="H96" s="33">
        <v>139</v>
      </c>
      <c r="I96" s="34" t="s">
        <v>3542</v>
      </c>
      <c r="J96" s="32" t="s">
        <v>3542</v>
      </c>
      <c r="K96" s="35" t="s">
        <v>6739</v>
      </c>
    </row>
    <row r="97" spans="1:11" x14ac:dyDescent="0.25">
      <c r="A97" s="31" t="s">
        <v>6733</v>
      </c>
      <c r="B97" s="32" t="s">
        <v>6901</v>
      </c>
      <c r="C97" s="32" t="s">
        <v>6902</v>
      </c>
      <c r="D97" s="32" t="s">
        <v>6737</v>
      </c>
      <c r="E97" s="32" t="s">
        <v>6736</v>
      </c>
      <c r="F97" s="32" t="s">
        <v>6737</v>
      </c>
      <c r="G97" s="32" t="s">
        <v>6742</v>
      </c>
      <c r="H97" s="33">
        <v>436</v>
      </c>
      <c r="I97" s="34" t="s">
        <v>3542</v>
      </c>
      <c r="J97" s="32" t="s">
        <v>3542</v>
      </c>
      <c r="K97" s="35" t="s">
        <v>6739</v>
      </c>
    </row>
    <row r="98" spans="1:11" x14ac:dyDescent="0.25">
      <c r="A98" s="31" t="s">
        <v>6733</v>
      </c>
      <c r="B98" s="32" t="s">
        <v>6903</v>
      </c>
      <c r="C98" s="32" t="s">
        <v>6904</v>
      </c>
      <c r="D98" s="32" t="s">
        <v>6736</v>
      </c>
      <c r="E98" s="32" t="s">
        <v>6736</v>
      </c>
      <c r="F98" s="32" t="s">
        <v>6736</v>
      </c>
      <c r="G98" s="32" t="s">
        <v>6746</v>
      </c>
      <c r="H98" s="33">
        <v>158</v>
      </c>
      <c r="I98" s="34" t="s">
        <v>3542</v>
      </c>
      <c r="J98" s="32" t="s">
        <v>3542</v>
      </c>
      <c r="K98" s="35" t="s">
        <v>6739</v>
      </c>
    </row>
    <row r="99" spans="1:11" x14ac:dyDescent="0.25">
      <c r="A99" s="31" t="s">
        <v>6733</v>
      </c>
      <c r="B99" s="32" t="s">
        <v>4446</v>
      </c>
      <c r="C99" s="32" t="s">
        <v>6905</v>
      </c>
      <c r="D99" s="32" t="s">
        <v>6736</v>
      </c>
      <c r="E99" s="32" t="s">
        <v>6736</v>
      </c>
      <c r="F99" s="32" t="s">
        <v>6736</v>
      </c>
      <c r="G99" s="32" t="s">
        <v>6738</v>
      </c>
      <c r="H99" s="33">
        <v>142</v>
      </c>
      <c r="I99" s="34" t="s">
        <v>3542</v>
      </c>
      <c r="J99" s="32" t="s">
        <v>3542</v>
      </c>
      <c r="K99" s="35" t="s">
        <v>6739</v>
      </c>
    </row>
    <row r="100" spans="1:11" x14ac:dyDescent="0.25">
      <c r="A100" s="31" t="s">
        <v>6733</v>
      </c>
      <c r="B100" s="32" t="s">
        <v>3104</v>
      </c>
      <c r="C100" s="32" t="s">
        <v>6906</v>
      </c>
      <c r="D100" s="32" t="s">
        <v>6737</v>
      </c>
      <c r="E100" s="32" t="s">
        <v>6737</v>
      </c>
      <c r="F100" s="32" t="s">
        <v>6737</v>
      </c>
      <c r="G100" s="32" t="s">
        <v>6738</v>
      </c>
      <c r="H100" s="33">
        <v>137</v>
      </c>
      <c r="I100" s="34" t="s">
        <v>3542</v>
      </c>
      <c r="J100" s="32" t="s">
        <v>3542</v>
      </c>
      <c r="K100" s="35" t="s">
        <v>6739</v>
      </c>
    </row>
    <row r="101" spans="1:11" x14ac:dyDescent="0.25">
      <c r="A101" s="31" t="s">
        <v>6733</v>
      </c>
      <c r="B101" s="32" t="s">
        <v>6333</v>
      </c>
      <c r="C101" s="32" t="s">
        <v>6907</v>
      </c>
      <c r="D101" s="32" t="s">
        <v>6745</v>
      </c>
      <c r="E101" s="32" t="s">
        <v>6745</v>
      </c>
      <c r="F101" s="32" t="s">
        <v>6745</v>
      </c>
      <c r="G101" s="32" t="s">
        <v>6746</v>
      </c>
      <c r="H101" s="33">
        <v>145</v>
      </c>
      <c r="I101" s="34" t="s">
        <v>3542</v>
      </c>
      <c r="J101" s="32" t="s">
        <v>3542</v>
      </c>
      <c r="K101" s="35" t="s">
        <v>6739</v>
      </c>
    </row>
    <row r="102" spans="1:11" x14ac:dyDescent="0.25">
      <c r="A102" s="31" t="s">
        <v>6733</v>
      </c>
      <c r="B102" s="32" t="s">
        <v>6908</v>
      </c>
      <c r="C102" s="32" t="s">
        <v>6909</v>
      </c>
      <c r="D102" s="32" t="s">
        <v>6745</v>
      </c>
      <c r="E102" s="32" t="s">
        <v>6745</v>
      </c>
      <c r="F102" s="32" t="s">
        <v>6745</v>
      </c>
      <c r="G102" s="32" t="s">
        <v>6746</v>
      </c>
      <c r="H102" s="33">
        <v>136</v>
      </c>
      <c r="I102" s="34" t="s">
        <v>3542</v>
      </c>
      <c r="J102" s="32" t="s">
        <v>3542</v>
      </c>
      <c r="K102" s="35" t="s">
        <v>6739</v>
      </c>
    </row>
    <row r="103" spans="1:11" x14ac:dyDescent="0.25">
      <c r="A103" s="31" t="s">
        <v>6733</v>
      </c>
      <c r="B103" s="32" t="s">
        <v>6910</v>
      </c>
      <c r="C103" s="32" t="s">
        <v>6911</v>
      </c>
      <c r="D103" s="32" t="s">
        <v>6745</v>
      </c>
      <c r="E103" s="32" t="s">
        <v>3542</v>
      </c>
      <c r="F103" s="32" t="s">
        <v>6745</v>
      </c>
      <c r="G103" s="32" t="s">
        <v>6746</v>
      </c>
      <c r="H103" s="33">
        <v>239</v>
      </c>
      <c r="I103" s="34" t="s">
        <v>3542</v>
      </c>
      <c r="J103" s="32" t="s">
        <v>3542</v>
      </c>
      <c r="K103" s="35" t="s">
        <v>6739</v>
      </c>
    </row>
    <row r="104" spans="1:11" x14ac:dyDescent="0.25">
      <c r="A104" s="31" t="s">
        <v>6733</v>
      </c>
      <c r="B104" s="32" t="s">
        <v>6912</v>
      </c>
      <c r="C104" s="32" t="s">
        <v>6913</v>
      </c>
      <c r="D104" s="32" t="s">
        <v>6737</v>
      </c>
      <c r="E104" s="32" t="s">
        <v>6736</v>
      </c>
      <c r="F104" s="32" t="s">
        <v>6737</v>
      </c>
      <c r="G104" s="32" t="s">
        <v>6742</v>
      </c>
      <c r="H104" s="33">
        <v>314</v>
      </c>
      <c r="I104" s="34" t="s">
        <v>3542</v>
      </c>
      <c r="J104" s="32" t="s">
        <v>3542</v>
      </c>
      <c r="K104" s="35" t="s">
        <v>6739</v>
      </c>
    </row>
    <row r="105" spans="1:11" x14ac:dyDescent="0.25">
      <c r="A105" s="31" t="s">
        <v>6733</v>
      </c>
      <c r="B105" s="32" t="s">
        <v>6914</v>
      </c>
      <c r="C105" s="32" t="s">
        <v>6915</v>
      </c>
      <c r="D105" s="32" t="s">
        <v>6737</v>
      </c>
      <c r="E105" s="32" t="s">
        <v>6745</v>
      </c>
      <c r="F105" s="32" t="s">
        <v>6737</v>
      </c>
      <c r="G105" s="32" t="s">
        <v>6742</v>
      </c>
      <c r="H105" s="33">
        <v>35</v>
      </c>
      <c r="I105" s="34" t="s">
        <v>3542</v>
      </c>
      <c r="J105" s="32" t="s">
        <v>3542</v>
      </c>
      <c r="K105" s="35" t="s">
        <v>6739</v>
      </c>
    </row>
    <row r="106" spans="1:11" x14ac:dyDescent="0.25">
      <c r="A106" s="31" t="s">
        <v>6733</v>
      </c>
      <c r="B106" s="32" t="s">
        <v>6916</v>
      </c>
      <c r="C106" s="32" t="s">
        <v>6917</v>
      </c>
      <c r="D106" s="32" t="s">
        <v>6737</v>
      </c>
      <c r="E106" s="32" t="s">
        <v>6745</v>
      </c>
      <c r="F106" s="32" t="s">
        <v>6737</v>
      </c>
      <c r="G106" s="32" t="s">
        <v>6742</v>
      </c>
      <c r="H106" s="33">
        <v>41</v>
      </c>
      <c r="I106" s="34" t="s">
        <v>3542</v>
      </c>
      <c r="J106" s="32" t="s">
        <v>3542</v>
      </c>
      <c r="K106" s="35" t="s">
        <v>6739</v>
      </c>
    </row>
    <row r="107" spans="1:11" x14ac:dyDescent="0.25">
      <c r="A107" s="31" t="s">
        <v>6733</v>
      </c>
      <c r="B107" s="32" t="s">
        <v>6918</v>
      </c>
      <c r="C107" s="32" t="s">
        <v>6919</v>
      </c>
      <c r="D107" s="32" t="s">
        <v>6737</v>
      </c>
      <c r="E107" s="32" t="s">
        <v>6745</v>
      </c>
      <c r="F107" s="32" t="s">
        <v>6737</v>
      </c>
      <c r="G107" s="32" t="s">
        <v>6742</v>
      </c>
      <c r="H107" s="33">
        <v>32</v>
      </c>
      <c r="I107" s="34" t="s">
        <v>3542</v>
      </c>
      <c r="J107" s="32" t="s">
        <v>3542</v>
      </c>
      <c r="K107" s="35" t="s">
        <v>6739</v>
      </c>
    </row>
    <row r="108" spans="1:11" x14ac:dyDescent="0.25">
      <c r="A108" s="31" t="s">
        <v>6733</v>
      </c>
      <c r="B108" s="32" t="s">
        <v>6920</v>
      </c>
      <c r="C108" s="32" t="s">
        <v>6921</v>
      </c>
      <c r="D108" s="32" t="s">
        <v>6737</v>
      </c>
      <c r="E108" s="32" t="s">
        <v>6745</v>
      </c>
      <c r="F108" s="32" t="s">
        <v>6737</v>
      </c>
      <c r="G108" s="32" t="s">
        <v>6742</v>
      </c>
      <c r="H108" s="33">
        <v>31</v>
      </c>
      <c r="I108" s="34" t="s">
        <v>3542</v>
      </c>
      <c r="J108" s="32" t="s">
        <v>3542</v>
      </c>
      <c r="K108" s="35" t="s">
        <v>6739</v>
      </c>
    </row>
    <row r="109" spans="1:11" x14ac:dyDescent="0.25">
      <c r="A109" s="31" t="s">
        <v>6733</v>
      </c>
      <c r="B109" s="32" t="s">
        <v>6425</v>
      </c>
      <c r="C109" s="32" t="s">
        <v>6922</v>
      </c>
      <c r="D109" s="32" t="s">
        <v>6745</v>
      </c>
      <c r="E109" s="32" t="s">
        <v>6745</v>
      </c>
      <c r="F109" s="32" t="s">
        <v>6745</v>
      </c>
      <c r="G109" s="32" t="s">
        <v>6746</v>
      </c>
      <c r="H109" s="33">
        <v>697</v>
      </c>
      <c r="I109" s="34" t="s">
        <v>3542</v>
      </c>
      <c r="J109" s="32" t="s">
        <v>3542</v>
      </c>
      <c r="K109" s="35" t="s">
        <v>6739</v>
      </c>
    </row>
    <row r="110" spans="1:11" x14ac:dyDescent="0.25">
      <c r="A110" s="31" t="s">
        <v>6733</v>
      </c>
      <c r="B110" s="32" t="s">
        <v>6923</v>
      </c>
      <c r="C110" s="32" t="s">
        <v>6924</v>
      </c>
      <c r="D110" s="32" t="s">
        <v>6745</v>
      </c>
      <c r="E110" s="32" t="s">
        <v>3542</v>
      </c>
      <c r="F110" s="32" t="s">
        <v>6745</v>
      </c>
      <c r="G110" s="32" t="s">
        <v>6746</v>
      </c>
      <c r="H110" s="33">
        <v>240</v>
      </c>
      <c r="I110" s="34" t="s">
        <v>3542</v>
      </c>
      <c r="J110" s="32" t="s">
        <v>3542</v>
      </c>
      <c r="K110" s="35" t="s">
        <v>6739</v>
      </c>
    </row>
    <row r="111" spans="1:11" x14ac:dyDescent="0.25">
      <c r="A111" s="31" t="s">
        <v>6733</v>
      </c>
      <c r="B111" s="32" t="s">
        <v>6925</v>
      </c>
      <c r="C111" s="32" t="s">
        <v>6926</v>
      </c>
      <c r="D111" s="32" t="s">
        <v>6745</v>
      </c>
      <c r="E111" s="32" t="s">
        <v>6736</v>
      </c>
      <c r="F111" s="32" t="s">
        <v>6736</v>
      </c>
      <c r="G111" s="32" t="s">
        <v>6742</v>
      </c>
      <c r="H111" s="33">
        <v>343</v>
      </c>
      <c r="I111" s="34" t="s">
        <v>3542</v>
      </c>
      <c r="J111" s="32" t="s">
        <v>3542</v>
      </c>
      <c r="K111" s="35" t="s">
        <v>6739</v>
      </c>
    </row>
    <row r="112" spans="1:11" x14ac:dyDescent="0.25">
      <c r="A112" s="31" t="s">
        <v>6733</v>
      </c>
      <c r="B112" s="32" t="s">
        <v>6927</v>
      </c>
      <c r="C112" s="32" t="s">
        <v>6928</v>
      </c>
      <c r="D112" s="32" t="s">
        <v>6745</v>
      </c>
      <c r="E112" s="32" t="s">
        <v>6736</v>
      </c>
      <c r="F112" s="32" t="s">
        <v>6736</v>
      </c>
      <c r="G112" s="32" t="s">
        <v>6742</v>
      </c>
      <c r="H112" s="33">
        <v>345</v>
      </c>
      <c r="I112" s="34" t="s">
        <v>3542</v>
      </c>
      <c r="J112" s="32" t="s">
        <v>3542</v>
      </c>
      <c r="K112" s="35" t="s">
        <v>6739</v>
      </c>
    </row>
    <row r="113" spans="1:11" x14ac:dyDescent="0.25">
      <c r="A113" s="31" t="s">
        <v>6733</v>
      </c>
      <c r="B113" s="32" t="s">
        <v>6929</v>
      </c>
      <c r="C113" s="32" t="s">
        <v>6930</v>
      </c>
      <c r="D113" s="32" t="s">
        <v>6737</v>
      </c>
      <c r="E113" s="32" t="s">
        <v>6736</v>
      </c>
      <c r="F113" s="32" t="s">
        <v>6737</v>
      </c>
      <c r="G113" s="32" t="s">
        <v>6742</v>
      </c>
      <c r="H113" s="33">
        <v>338</v>
      </c>
      <c r="I113" s="34" t="s">
        <v>3542</v>
      </c>
      <c r="J113" s="32" t="s">
        <v>3542</v>
      </c>
      <c r="K113" s="35" t="s">
        <v>6739</v>
      </c>
    </row>
    <row r="114" spans="1:11" x14ac:dyDescent="0.25">
      <c r="A114" s="31" t="s">
        <v>6733</v>
      </c>
      <c r="B114" s="32" t="s">
        <v>6931</v>
      </c>
      <c r="C114" s="32" t="s">
        <v>6932</v>
      </c>
      <c r="D114" s="32" t="s">
        <v>6745</v>
      </c>
      <c r="E114" s="32" t="s">
        <v>6736</v>
      </c>
      <c r="F114" s="32" t="s">
        <v>6736</v>
      </c>
      <c r="G114" s="32" t="s">
        <v>6742</v>
      </c>
      <c r="H114" s="33">
        <v>347</v>
      </c>
      <c r="I114" s="34" t="s">
        <v>3542</v>
      </c>
      <c r="J114" s="32" t="s">
        <v>3542</v>
      </c>
      <c r="K114" s="35" t="s">
        <v>6739</v>
      </c>
    </row>
    <row r="115" spans="1:11" x14ac:dyDescent="0.25">
      <c r="A115" s="31" t="s">
        <v>6733</v>
      </c>
      <c r="B115" s="32" t="s">
        <v>6933</v>
      </c>
      <c r="C115" s="32" t="s">
        <v>6934</v>
      </c>
      <c r="D115" s="32" t="s">
        <v>6745</v>
      </c>
      <c r="E115" s="32" t="s">
        <v>6736</v>
      </c>
      <c r="F115" s="32" t="s">
        <v>6736</v>
      </c>
      <c r="G115" s="32" t="s">
        <v>6742</v>
      </c>
      <c r="H115" s="33">
        <v>339</v>
      </c>
      <c r="I115" s="34" t="s">
        <v>3542</v>
      </c>
      <c r="J115" s="32" t="s">
        <v>3542</v>
      </c>
      <c r="K115" s="35" t="s">
        <v>6739</v>
      </c>
    </row>
    <row r="116" spans="1:11" x14ac:dyDescent="0.25">
      <c r="A116" s="31" t="s">
        <v>6733</v>
      </c>
      <c r="B116" s="32" t="s">
        <v>6935</v>
      </c>
      <c r="C116" s="32" t="s">
        <v>6936</v>
      </c>
      <c r="D116" s="32" t="s">
        <v>6745</v>
      </c>
      <c r="E116" s="32" t="s">
        <v>6736</v>
      </c>
      <c r="F116" s="32" t="s">
        <v>6736</v>
      </c>
      <c r="G116" s="32" t="s">
        <v>6742</v>
      </c>
      <c r="H116" s="33">
        <v>344</v>
      </c>
      <c r="I116" s="34" t="s">
        <v>3542</v>
      </c>
      <c r="J116" s="32" t="s">
        <v>3542</v>
      </c>
      <c r="K116" s="35" t="s">
        <v>6739</v>
      </c>
    </row>
    <row r="117" spans="1:11" x14ac:dyDescent="0.25">
      <c r="A117" s="31" t="s">
        <v>6733</v>
      </c>
      <c r="B117" s="32" t="s">
        <v>6937</v>
      </c>
      <c r="C117" s="32" t="s">
        <v>6938</v>
      </c>
      <c r="D117" s="32" t="s">
        <v>6745</v>
      </c>
      <c r="E117" s="32" t="s">
        <v>6736</v>
      </c>
      <c r="F117" s="32" t="s">
        <v>6736</v>
      </c>
      <c r="G117" s="32" t="s">
        <v>6742</v>
      </c>
      <c r="H117" s="33">
        <v>346</v>
      </c>
      <c r="I117" s="34" t="s">
        <v>3542</v>
      </c>
      <c r="J117" s="32" t="s">
        <v>3542</v>
      </c>
      <c r="K117" s="35" t="s">
        <v>6739</v>
      </c>
    </row>
    <row r="118" spans="1:11" x14ac:dyDescent="0.25">
      <c r="A118" s="31" t="s">
        <v>6733</v>
      </c>
      <c r="B118" s="32" t="s">
        <v>6939</v>
      </c>
      <c r="C118" s="32" t="s">
        <v>6940</v>
      </c>
      <c r="D118" s="32" t="s">
        <v>6737</v>
      </c>
      <c r="E118" s="32" t="s">
        <v>6736</v>
      </c>
      <c r="F118" s="32" t="s">
        <v>6737</v>
      </c>
      <c r="G118" s="32" t="s">
        <v>6742</v>
      </c>
      <c r="H118" s="33">
        <v>320</v>
      </c>
      <c r="I118" s="34" t="s">
        <v>3542</v>
      </c>
      <c r="J118" s="32" t="s">
        <v>3542</v>
      </c>
      <c r="K118" s="35" t="s">
        <v>6739</v>
      </c>
    </row>
    <row r="119" spans="1:11" x14ac:dyDescent="0.25">
      <c r="A119" s="31" t="s">
        <v>6733</v>
      </c>
      <c r="B119" s="32" t="s">
        <v>6941</v>
      </c>
      <c r="C119" s="32" t="s">
        <v>6942</v>
      </c>
      <c r="D119" s="32" t="s">
        <v>6745</v>
      </c>
      <c r="E119" s="32" t="s">
        <v>6736</v>
      </c>
      <c r="F119" s="32" t="s">
        <v>6736</v>
      </c>
      <c r="G119" s="32" t="s">
        <v>6742</v>
      </c>
      <c r="H119" s="33">
        <v>323</v>
      </c>
      <c r="I119" s="34" t="s">
        <v>3542</v>
      </c>
      <c r="J119" s="32" t="s">
        <v>3542</v>
      </c>
      <c r="K119" s="35" t="s">
        <v>6739</v>
      </c>
    </row>
    <row r="120" spans="1:11" x14ac:dyDescent="0.25">
      <c r="A120" s="31" t="s">
        <v>6733</v>
      </c>
      <c r="B120" s="32" t="s">
        <v>6943</v>
      </c>
      <c r="C120" s="32" t="s">
        <v>6944</v>
      </c>
      <c r="D120" s="32" t="s">
        <v>6745</v>
      </c>
      <c r="E120" s="32" t="s">
        <v>6736</v>
      </c>
      <c r="F120" s="32" t="s">
        <v>6736</v>
      </c>
      <c r="G120" s="32" t="s">
        <v>6742</v>
      </c>
      <c r="H120" s="33">
        <v>333</v>
      </c>
      <c r="I120" s="34" t="s">
        <v>3542</v>
      </c>
      <c r="J120" s="32" t="s">
        <v>3542</v>
      </c>
      <c r="K120" s="35" t="s">
        <v>6739</v>
      </c>
    </row>
    <row r="121" spans="1:11" x14ac:dyDescent="0.25">
      <c r="A121" s="31" t="s">
        <v>6733</v>
      </c>
      <c r="B121" s="32" t="s">
        <v>6945</v>
      </c>
      <c r="C121" s="32" t="s">
        <v>6946</v>
      </c>
      <c r="D121" s="32" t="s">
        <v>6745</v>
      </c>
      <c r="E121" s="32" t="s">
        <v>6736</v>
      </c>
      <c r="F121" s="32" t="s">
        <v>6736</v>
      </c>
      <c r="G121" s="32" t="s">
        <v>6742</v>
      </c>
      <c r="H121" s="33">
        <v>348</v>
      </c>
      <c r="I121" s="34" t="s">
        <v>3542</v>
      </c>
      <c r="J121" s="32" t="s">
        <v>3542</v>
      </c>
      <c r="K121" s="35" t="s">
        <v>6739</v>
      </c>
    </row>
    <row r="122" spans="1:11" x14ac:dyDescent="0.25">
      <c r="A122" s="31" t="s">
        <v>6733</v>
      </c>
      <c r="B122" s="32" t="s">
        <v>6947</v>
      </c>
      <c r="C122" s="32" t="s">
        <v>6948</v>
      </c>
      <c r="D122" s="32" t="s">
        <v>6745</v>
      </c>
      <c r="E122" s="32" t="s">
        <v>6736</v>
      </c>
      <c r="F122" s="32" t="s">
        <v>6736</v>
      </c>
      <c r="G122" s="32" t="s">
        <v>6742</v>
      </c>
      <c r="H122" s="33">
        <v>341</v>
      </c>
      <c r="I122" s="34" t="s">
        <v>3542</v>
      </c>
      <c r="J122" s="32" t="s">
        <v>3542</v>
      </c>
      <c r="K122" s="35" t="s">
        <v>6739</v>
      </c>
    </row>
    <row r="123" spans="1:11" x14ac:dyDescent="0.25">
      <c r="A123" s="31" t="s">
        <v>6733</v>
      </c>
      <c r="B123" s="32" t="s">
        <v>6949</v>
      </c>
      <c r="C123" s="32" t="s">
        <v>6950</v>
      </c>
      <c r="D123" s="32" t="s">
        <v>6745</v>
      </c>
      <c r="E123" s="32" t="s">
        <v>6736</v>
      </c>
      <c r="F123" s="32" t="s">
        <v>6736</v>
      </c>
      <c r="G123" s="32" t="s">
        <v>6742</v>
      </c>
      <c r="H123" s="33">
        <v>340</v>
      </c>
      <c r="I123" s="34" t="s">
        <v>3542</v>
      </c>
      <c r="J123" s="32" t="s">
        <v>3542</v>
      </c>
      <c r="K123" s="35" t="s">
        <v>6739</v>
      </c>
    </row>
    <row r="124" spans="1:11" x14ac:dyDescent="0.25">
      <c r="A124" s="31" t="s">
        <v>6733</v>
      </c>
      <c r="B124" s="32" t="s">
        <v>6951</v>
      </c>
      <c r="C124" s="32" t="s">
        <v>6952</v>
      </c>
      <c r="D124" s="32" t="s">
        <v>6745</v>
      </c>
      <c r="E124" s="32" t="s">
        <v>6736</v>
      </c>
      <c r="F124" s="32" t="s">
        <v>6736</v>
      </c>
      <c r="G124" s="32" t="s">
        <v>6742</v>
      </c>
      <c r="H124" s="33">
        <v>349</v>
      </c>
      <c r="I124" s="34" t="s">
        <v>3542</v>
      </c>
      <c r="J124" s="32" t="s">
        <v>3542</v>
      </c>
      <c r="K124" s="35" t="s">
        <v>6739</v>
      </c>
    </row>
    <row r="125" spans="1:11" x14ac:dyDescent="0.25">
      <c r="A125" s="31" t="s">
        <v>6733</v>
      </c>
      <c r="B125" s="32" t="s">
        <v>6953</v>
      </c>
      <c r="C125" s="32" t="s">
        <v>6954</v>
      </c>
      <c r="D125" s="32" t="s">
        <v>6745</v>
      </c>
      <c r="E125" s="32" t="s">
        <v>6736</v>
      </c>
      <c r="F125" s="32" t="s">
        <v>6736</v>
      </c>
      <c r="G125" s="32" t="s">
        <v>6742</v>
      </c>
      <c r="H125" s="33">
        <v>337</v>
      </c>
      <c r="I125" s="34" t="s">
        <v>3542</v>
      </c>
      <c r="J125" s="32" t="s">
        <v>3542</v>
      </c>
      <c r="K125" s="35" t="s">
        <v>6739</v>
      </c>
    </row>
    <row r="126" spans="1:11" x14ac:dyDescent="0.25">
      <c r="A126" s="31" t="s">
        <v>6733</v>
      </c>
      <c r="B126" s="32" t="s">
        <v>6955</v>
      </c>
      <c r="C126" s="32" t="s">
        <v>6956</v>
      </c>
      <c r="D126" s="32" t="s">
        <v>6745</v>
      </c>
      <c r="E126" s="32" t="s">
        <v>6736</v>
      </c>
      <c r="F126" s="32" t="s">
        <v>6736</v>
      </c>
      <c r="G126" s="32" t="s">
        <v>6742</v>
      </c>
      <c r="H126" s="33">
        <v>342</v>
      </c>
      <c r="I126" s="34" t="s">
        <v>3542</v>
      </c>
      <c r="J126" s="32" t="s">
        <v>3542</v>
      </c>
      <c r="K126" s="35" t="s">
        <v>6739</v>
      </c>
    </row>
    <row r="127" spans="1:11" x14ac:dyDescent="0.25">
      <c r="A127" s="31" t="s">
        <v>6733</v>
      </c>
      <c r="B127" s="32" t="s">
        <v>6588</v>
      </c>
      <c r="C127" s="32" t="s">
        <v>6957</v>
      </c>
      <c r="D127" s="32" t="s">
        <v>6839</v>
      </c>
      <c r="E127" s="32" t="s">
        <v>6745</v>
      </c>
      <c r="F127" s="32" t="s">
        <v>6839</v>
      </c>
      <c r="G127" s="32" t="s">
        <v>6742</v>
      </c>
      <c r="H127" s="33">
        <v>569</v>
      </c>
      <c r="I127" s="34" t="s">
        <v>3542</v>
      </c>
      <c r="J127" s="32" t="s">
        <v>3542</v>
      </c>
      <c r="K127" s="35" t="s">
        <v>6739</v>
      </c>
    </row>
    <row r="128" spans="1:11" x14ac:dyDescent="0.25">
      <c r="A128" s="31" t="s">
        <v>6733</v>
      </c>
      <c r="B128" s="32" t="s">
        <v>6958</v>
      </c>
      <c r="C128" s="32" t="s">
        <v>6959</v>
      </c>
      <c r="D128" s="32" t="s">
        <v>6736</v>
      </c>
      <c r="E128" s="32" t="s">
        <v>6736</v>
      </c>
      <c r="F128" s="32" t="s">
        <v>6736</v>
      </c>
      <c r="G128" s="32" t="s">
        <v>6742</v>
      </c>
      <c r="H128" s="33">
        <v>594</v>
      </c>
      <c r="I128" s="34" t="s">
        <v>3542</v>
      </c>
      <c r="J128" s="32" t="s">
        <v>3542</v>
      </c>
      <c r="K128" s="35" t="s">
        <v>6739</v>
      </c>
    </row>
    <row r="129" spans="1:11" x14ac:dyDescent="0.25">
      <c r="A129" s="31" t="s">
        <v>6733</v>
      </c>
      <c r="B129" s="32" t="s">
        <v>6960</v>
      </c>
      <c r="C129" s="32" t="s">
        <v>6961</v>
      </c>
      <c r="D129" s="32" t="s">
        <v>6737</v>
      </c>
      <c r="E129" s="32" t="s">
        <v>6784</v>
      </c>
      <c r="F129" s="32" t="s">
        <v>6737</v>
      </c>
      <c r="G129" s="32" t="s">
        <v>6738</v>
      </c>
      <c r="H129" s="33">
        <v>657</v>
      </c>
      <c r="I129" s="34" t="s">
        <v>3542</v>
      </c>
      <c r="J129" s="32" t="s">
        <v>3542</v>
      </c>
      <c r="K129" s="35" t="s">
        <v>6739</v>
      </c>
    </row>
    <row r="130" spans="1:11" x14ac:dyDescent="0.25">
      <c r="A130" s="31" t="s">
        <v>6733</v>
      </c>
      <c r="B130" s="32" t="s">
        <v>6962</v>
      </c>
      <c r="C130" s="32" t="s">
        <v>6963</v>
      </c>
      <c r="D130" s="32" t="s">
        <v>6737</v>
      </c>
      <c r="E130" s="32" t="s">
        <v>6736</v>
      </c>
      <c r="F130" s="32" t="s">
        <v>6737</v>
      </c>
      <c r="G130" s="32" t="s">
        <v>6738</v>
      </c>
      <c r="H130" s="33">
        <v>116</v>
      </c>
      <c r="I130" s="34" t="s">
        <v>3542</v>
      </c>
      <c r="J130" s="32" t="s">
        <v>3542</v>
      </c>
      <c r="K130" s="35" t="s">
        <v>6739</v>
      </c>
    </row>
    <row r="131" spans="1:11" x14ac:dyDescent="0.25">
      <c r="A131" s="31" t="s">
        <v>6733</v>
      </c>
      <c r="B131" s="32" t="s">
        <v>6964</v>
      </c>
      <c r="C131" s="32" t="s">
        <v>6965</v>
      </c>
      <c r="D131" s="32" t="s">
        <v>6736</v>
      </c>
      <c r="E131" s="32" t="s">
        <v>6745</v>
      </c>
      <c r="F131" s="32" t="s">
        <v>6736</v>
      </c>
      <c r="G131" s="32" t="s">
        <v>6742</v>
      </c>
      <c r="H131" s="33">
        <v>5</v>
      </c>
      <c r="I131" s="34" t="s">
        <v>3542</v>
      </c>
      <c r="J131" s="32" t="s">
        <v>3542</v>
      </c>
      <c r="K131" s="35" t="s">
        <v>6739</v>
      </c>
    </row>
    <row r="132" spans="1:11" x14ac:dyDescent="0.25">
      <c r="A132" s="31" t="s">
        <v>6733</v>
      </c>
      <c r="B132" s="32" t="s">
        <v>6966</v>
      </c>
      <c r="C132" s="32" t="s">
        <v>6967</v>
      </c>
      <c r="D132" s="32" t="s">
        <v>6736</v>
      </c>
      <c r="E132" s="32" t="s">
        <v>6736</v>
      </c>
      <c r="F132" s="32" t="s">
        <v>6736</v>
      </c>
      <c r="G132" s="32" t="s">
        <v>6738</v>
      </c>
      <c r="H132" s="33">
        <v>7</v>
      </c>
      <c r="I132" s="34" t="s">
        <v>3542</v>
      </c>
      <c r="J132" s="32" t="s">
        <v>3542</v>
      </c>
      <c r="K132" s="35" t="s">
        <v>6739</v>
      </c>
    </row>
    <row r="133" spans="1:11" x14ac:dyDescent="0.25">
      <c r="A133" s="31" t="s">
        <v>6733</v>
      </c>
      <c r="B133" s="32" t="s">
        <v>6968</v>
      </c>
      <c r="C133" s="32" t="s">
        <v>6969</v>
      </c>
      <c r="D133" s="32" t="s">
        <v>6839</v>
      </c>
      <c r="E133" s="32" t="s">
        <v>6745</v>
      </c>
      <c r="F133" s="32" t="s">
        <v>6839</v>
      </c>
      <c r="G133" s="32" t="s">
        <v>6742</v>
      </c>
      <c r="H133" s="33">
        <v>570</v>
      </c>
      <c r="I133" s="34" t="s">
        <v>3542</v>
      </c>
      <c r="J133" s="32" t="s">
        <v>3542</v>
      </c>
      <c r="K133" s="35" t="s">
        <v>6739</v>
      </c>
    </row>
    <row r="134" spans="1:11" x14ac:dyDescent="0.25">
      <c r="A134" s="31" t="s">
        <v>6733</v>
      </c>
      <c r="B134" s="32" t="s">
        <v>6970</v>
      </c>
      <c r="C134" s="32" t="s">
        <v>6971</v>
      </c>
      <c r="D134" s="32" t="s">
        <v>6737</v>
      </c>
      <c r="E134" s="32" t="s">
        <v>6784</v>
      </c>
      <c r="F134" s="32" t="s">
        <v>6737</v>
      </c>
      <c r="G134" s="32" t="s">
        <v>6738</v>
      </c>
      <c r="H134" s="33">
        <v>105</v>
      </c>
      <c r="I134" s="34" t="s">
        <v>3542</v>
      </c>
      <c r="J134" s="32" t="s">
        <v>3542</v>
      </c>
      <c r="K134" s="35" t="s">
        <v>6739</v>
      </c>
    </row>
    <row r="135" spans="1:11" x14ac:dyDescent="0.25">
      <c r="A135" s="31" t="s">
        <v>6733</v>
      </c>
      <c r="B135" s="32" t="s">
        <v>6972</v>
      </c>
      <c r="C135" s="32" t="s">
        <v>6973</v>
      </c>
      <c r="D135" s="32" t="s">
        <v>6737</v>
      </c>
      <c r="E135" s="32" t="s">
        <v>6736</v>
      </c>
      <c r="F135" s="32" t="s">
        <v>6737</v>
      </c>
      <c r="G135" s="32" t="s">
        <v>6738</v>
      </c>
      <c r="H135" s="33">
        <v>102</v>
      </c>
      <c r="I135" s="34" t="s">
        <v>3542</v>
      </c>
      <c r="J135" s="32" t="s">
        <v>3542</v>
      </c>
      <c r="K135" s="35" t="s">
        <v>6739</v>
      </c>
    </row>
    <row r="136" spans="1:11" x14ac:dyDescent="0.25">
      <c r="A136" s="31" t="s">
        <v>6733</v>
      </c>
      <c r="B136" s="32" t="s">
        <v>6354</v>
      </c>
      <c r="C136" s="32" t="s">
        <v>6974</v>
      </c>
      <c r="D136" s="32" t="s">
        <v>6839</v>
      </c>
      <c r="E136" s="32" t="s">
        <v>6745</v>
      </c>
      <c r="F136" s="32" t="s">
        <v>6839</v>
      </c>
      <c r="G136" s="32" t="s">
        <v>6742</v>
      </c>
      <c r="H136" s="33">
        <v>373</v>
      </c>
      <c r="I136" s="34" t="s">
        <v>3542</v>
      </c>
      <c r="J136" s="32" t="s">
        <v>3542</v>
      </c>
      <c r="K136" s="35" t="s">
        <v>6739</v>
      </c>
    </row>
    <row r="137" spans="1:11" x14ac:dyDescent="0.25">
      <c r="A137" s="31" t="s">
        <v>6733</v>
      </c>
      <c r="B137" s="32" t="s">
        <v>6380</v>
      </c>
      <c r="C137" s="32" t="s">
        <v>6975</v>
      </c>
      <c r="D137" s="32" t="s">
        <v>6839</v>
      </c>
      <c r="E137" s="32" t="s">
        <v>6745</v>
      </c>
      <c r="F137" s="32" t="s">
        <v>6839</v>
      </c>
      <c r="G137" s="32" t="s">
        <v>6742</v>
      </c>
      <c r="H137" s="33">
        <v>1</v>
      </c>
      <c r="I137" s="34" t="s">
        <v>3542</v>
      </c>
      <c r="J137" s="32" t="s">
        <v>3542</v>
      </c>
      <c r="K137" s="35" t="s">
        <v>6739</v>
      </c>
    </row>
    <row r="138" spans="1:11" x14ac:dyDescent="0.25">
      <c r="A138" s="31" t="s">
        <v>6733</v>
      </c>
      <c r="B138" s="32" t="s">
        <v>3357</v>
      </c>
      <c r="C138" s="32" t="s">
        <v>6976</v>
      </c>
      <c r="D138" s="32" t="s">
        <v>6736</v>
      </c>
      <c r="E138" s="32" t="s">
        <v>6736</v>
      </c>
      <c r="F138" s="32" t="s">
        <v>6736</v>
      </c>
      <c r="G138" s="32" t="s">
        <v>6742</v>
      </c>
      <c r="H138" s="33">
        <v>429</v>
      </c>
      <c r="I138" s="34" t="s">
        <v>3542</v>
      </c>
      <c r="J138" s="32" t="s">
        <v>3542</v>
      </c>
      <c r="K138" s="35" t="s">
        <v>6739</v>
      </c>
    </row>
    <row r="139" spans="1:11" x14ac:dyDescent="0.25">
      <c r="A139" s="31" t="s">
        <v>6733</v>
      </c>
      <c r="B139" s="32" t="s">
        <v>3020</v>
      </c>
      <c r="C139" s="32" t="s">
        <v>5923</v>
      </c>
      <c r="D139" s="32" t="s">
        <v>6737</v>
      </c>
      <c r="E139" s="32" t="s">
        <v>6736</v>
      </c>
      <c r="F139" s="32" t="s">
        <v>6737</v>
      </c>
      <c r="G139" s="32" t="s">
        <v>6742</v>
      </c>
      <c r="H139" s="33">
        <v>318</v>
      </c>
      <c r="I139" s="34" t="s">
        <v>3542</v>
      </c>
      <c r="J139" s="32" t="s">
        <v>3542</v>
      </c>
      <c r="K139" s="35" t="s">
        <v>6739</v>
      </c>
    </row>
    <row r="140" spans="1:11" x14ac:dyDescent="0.25">
      <c r="A140" s="31" t="s">
        <v>6733</v>
      </c>
      <c r="B140" s="32" t="s">
        <v>4750</v>
      </c>
      <c r="C140" s="32" t="s">
        <v>492</v>
      </c>
      <c r="D140" s="32" t="s">
        <v>6745</v>
      </c>
      <c r="E140" s="32" t="s">
        <v>6745</v>
      </c>
      <c r="F140" s="32" t="s">
        <v>6745</v>
      </c>
      <c r="G140" s="32" t="s">
        <v>6742</v>
      </c>
      <c r="H140" s="33">
        <v>359</v>
      </c>
      <c r="I140" s="34" t="s">
        <v>3542</v>
      </c>
      <c r="J140" s="32" t="s">
        <v>3542</v>
      </c>
      <c r="K140" s="35" t="s">
        <v>6739</v>
      </c>
    </row>
    <row r="141" spans="1:11" x14ac:dyDescent="0.25">
      <c r="A141" s="31" t="s">
        <v>6733</v>
      </c>
      <c r="B141" s="32" t="s">
        <v>6099</v>
      </c>
      <c r="C141" s="32" t="s">
        <v>6977</v>
      </c>
      <c r="D141" s="32" t="s">
        <v>6737</v>
      </c>
      <c r="E141" s="32" t="s">
        <v>6737</v>
      </c>
      <c r="F141" s="32" t="s">
        <v>6737</v>
      </c>
      <c r="G141" s="32" t="s">
        <v>6746</v>
      </c>
      <c r="H141" s="33">
        <v>710</v>
      </c>
      <c r="I141" s="34" t="s">
        <v>3542</v>
      </c>
      <c r="J141" s="32" t="s">
        <v>3542</v>
      </c>
      <c r="K141" s="35" t="s">
        <v>6739</v>
      </c>
    </row>
    <row r="142" spans="1:11" x14ac:dyDescent="0.25">
      <c r="A142" s="31" t="s">
        <v>6733</v>
      </c>
      <c r="B142" s="32" t="s">
        <v>6978</v>
      </c>
      <c r="C142" s="32" t="s">
        <v>6979</v>
      </c>
      <c r="D142" s="32" t="s">
        <v>6736</v>
      </c>
      <c r="E142" s="32" t="s">
        <v>6737</v>
      </c>
      <c r="F142" s="32" t="s">
        <v>6737</v>
      </c>
      <c r="G142" s="32" t="s">
        <v>6742</v>
      </c>
      <c r="H142" s="33">
        <v>58</v>
      </c>
      <c r="I142" s="34" t="s">
        <v>3542</v>
      </c>
      <c r="J142" s="32" t="s">
        <v>3542</v>
      </c>
      <c r="K142" s="35" t="s">
        <v>6739</v>
      </c>
    </row>
    <row r="143" spans="1:11" x14ac:dyDescent="0.25">
      <c r="A143" s="31" t="s">
        <v>6733</v>
      </c>
      <c r="B143" s="32" t="s">
        <v>6980</v>
      </c>
      <c r="C143" s="32" t="s">
        <v>6981</v>
      </c>
      <c r="D143" s="32" t="s">
        <v>6737</v>
      </c>
      <c r="E143" s="32" t="s">
        <v>6745</v>
      </c>
      <c r="F143" s="32" t="s">
        <v>6737</v>
      </c>
      <c r="G143" s="32" t="s">
        <v>6742</v>
      </c>
      <c r="H143" s="33">
        <v>549</v>
      </c>
      <c r="I143" s="34" t="s">
        <v>3542</v>
      </c>
      <c r="J143" s="32" t="s">
        <v>3542</v>
      </c>
      <c r="K143" s="35" t="s">
        <v>6739</v>
      </c>
    </row>
    <row r="144" spans="1:11" x14ac:dyDescent="0.25">
      <c r="A144" s="31" t="s">
        <v>6733</v>
      </c>
      <c r="B144" s="32" t="s">
        <v>6152</v>
      </c>
      <c r="C144" s="32" t="s">
        <v>6982</v>
      </c>
      <c r="D144" s="32" t="s">
        <v>6736</v>
      </c>
      <c r="E144" s="32" t="s">
        <v>6745</v>
      </c>
      <c r="F144" s="32" t="s">
        <v>6736</v>
      </c>
      <c r="G144" s="32" t="s">
        <v>6742</v>
      </c>
      <c r="H144" s="33">
        <v>84</v>
      </c>
      <c r="I144" s="34" t="s">
        <v>3542</v>
      </c>
      <c r="J144" s="32" t="s">
        <v>3542</v>
      </c>
      <c r="K144" s="35" t="s">
        <v>6739</v>
      </c>
    </row>
    <row r="145" spans="1:11" x14ac:dyDescent="0.25">
      <c r="A145" s="31" t="s">
        <v>6733</v>
      </c>
      <c r="B145" s="32" t="s">
        <v>4524</v>
      </c>
      <c r="C145" s="32" t="s">
        <v>6983</v>
      </c>
      <c r="D145" s="32" t="s">
        <v>6745</v>
      </c>
      <c r="E145" s="32" t="s">
        <v>6745</v>
      </c>
      <c r="F145" s="32" t="s">
        <v>6745</v>
      </c>
      <c r="G145" s="32" t="s">
        <v>6742</v>
      </c>
      <c r="H145" s="33">
        <v>168</v>
      </c>
      <c r="I145" s="34" t="s">
        <v>3542</v>
      </c>
      <c r="J145" s="32" t="s">
        <v>3542</v>
      </c>
      <c r="K145" s="35" t="s">
        <v>6739</v>
      </c>
    </row>
    <row r="146" spans="1:11" x14ac:dyDescent="0.25">
      <c r="A146" s="31" t="s">
        <v>6733</v>
      </c>
      <c r="B146" s="32" t="s">
        <v>6984</v>
      </c>
      <c r="C146" s="32" t="s">
        <v>6985</v>
      </c>
      <c r="D146" s="32" t="s">
        <v>6745</v>
      </c>
      <c r="E146" s="32" t="s">
        <v>3542</v>
      </c>
      <c r="F146" s="32" t="s">
        <v>6745</v>
      </c>
      <c r="G146" s="32" t="s">
        <v>6746</v>
      </c>
      <c r="H146" s="33">
        <v>188</v>
      </c>
      <c r="I146" s="34" t="s">
        <v>3542</v>
      </c>
      <c r="J146" s="32" t="s">
        <v>3542</v>
      </c>
      <c r="K146" s="35" t="s">
        <v>6739</v>
      </c>
    </row>
    <row r="147" spans="1:11" x14ac:dyDescent="0.25">
      <c r="A147" s="31" t="s">
        <v>6733</v>
      </c>
      <c r="B147" s="32" t="s">
        <v>6986</v>
      </c>
      <c r="C147" s="32" t="s">
        <v>6987</v>
      </c>
      <c r="D147" s="32" t="s">
        <v>6745</v>
      </c>
      <c r="E147" s="32" t="s">
        <v>3542</v>
      </c>
      <c r="F147" s="32" t="s">
        <v>6745</v>
      </c>
      <c r="G147" s="32" t="s">
        <v>6746</v>
      </c>
      <c r="H147" s="33">
        <v>69</v>
      </c>
      <c r="I147" s="34" t="s">
        <v>3542</v>
      </c>
      <c r="J147" s="32" t="s">
        <v>3542</v>
      </c>
      <c r="K147" s="35" t="s">
        <v>6739</v>
      </c>
    </row>
    <row r="148" spans="1:11" ht="21" x14ac:dyDescent="0.25">
      <c r="A148" s="31" t="s">
        <v>6733</v>
      </c>
      <c r="B148" s="32" t="s">
        <v>6988</v>
      </c>
      <c r="C148" s="32" t="s">
        <v>6989</v>
      </c>
      <c r="D148" s="32" t="s">
        <v>6737</v>
      </c>
      <c r="E148" s="32" t="s">
        <v>6737</v>
      </c>
      <c r="F148" s="32" t="s">
        <v>6737</v>
      </c>
      <c r="G148" s="32" t="s">
        <v>6742</v>
      </c>
      <c r="H148" s="33">
        <v>67</v>
      </c>
      <c r="I148" s="34" t="s">
        <v>3542</v>
      </c>
      <c r="J148" s="32" t="s">
        <v>3542</v>
      </c>
      <c r="K148" s="35" t="s">
        <v>6739</v>
      </c>
    </row>
    <row r="149" spans="1:11" x14ac:dyDescent="0.25">
      <c r="A149" s="31" t="s">
        <v>6733</v>
      </c>
      <c r="B149" s="32" t="s">
        <v>6399</v>
      </c>
      <c r="C149" s="32" t="s">
        <v>6990</v>
      </c>
      <c r="D149" s="32" t="s">
        <v>6745</v>
      </c>
      <c r="E149" s="32" t="s">
        <v>6736</v>
      </c>
      <c r="F149" s="32" t="s">
        <v>6736</v>
      </c>
      <c r="G149" s="32" t="s">
        <v>6742</v>
      </c>
      <c r="H149" s="33">
        <v>444</v>
      </c>
      <c r="I149" s="34" t="s">
        <v>3542</v>
      </c>
      <c r="J149" s="32" t="s">
        <v>3542</v>
      </c>
      <c r="K149" s="35" t="s">
        <v>6739</v>
      </c>
    </row>
    <row r="150" spans="1:11" x14ac:dyDescent="0.25">
      <c r="A150" s="31" t="s">
        <v>6733</v>
      </c>
      <c r="B150" s="32" t="s">
        <v>6450</v>
      </c>
      <c r="C150" s="32" t="s">
        <v>6991</v>
      </c>
      <c r="D150" s="32" t="s">
        <v>6745</v>
      </c>
      <c r="E150" s="32" t="s">
        <v>6745</v>
      </c>
      <c r="F150" s="32" t="s">
        <v>6745</v>
      </c>
      <c r="G150" s="32" t="s">
        <v>6742</v>
      </c>
      <c r="H150" s="33">
        <v>572</v>
      </c>
      <c r="I150" s="34" t="s">
        <v>3542</v>
      </c>
      <c r="J150" s="32" t="s">
        <v>3542</v>
      </c>
      <c r="K150" s="35" t="s">
        <v>6739</v>
      </c>
    </row>
    <row r="151" spans="1:11" x14ac:dyDescent="0.25">
      <c r="A151" s="31" t="s">
        <v>6733</v>
      </c>
      <c r="B151" s="32" t="s">
        <v>3122</v>
      </c>
      <c r="C151" s="32" t="s">
        <v>55</v>
      </c>
      <c r="D151" s="32" t="s">
        <v>6737</v>
      </c>
      <c r="E151" s="32" t="s">
        <v>6736</v>
      </c>
      <c r="F151" s="32" t="s">
        <v>6737</v>
      </c>
      <c r="G151" s="32" t="s">
        <v>6746</v>
      </c>
      <c r="H151" s="33">
        <v>711</v>
      </c>
      <c r="I151" s="34" t="s">
        <v>3542</v>
      </c>
      <c r="J151" s="32" t="s">
        <v>3542</v>
      </c>
      <c r="K151" s="35" t="s">
        <v>6739</v>
      </c>
    </row>
    <row r="152" spans="1:11" x14ac:dyDescent="0.25">
      <c r="A152" s="31" t="s">
        <v>6733</v>
      </c>
      <c r="B152" s="32" t="s">
        <v>6992</v>
      </c>
      <c r="C152" s="32" t="s">
        <v>6993</v>
      </c>
      <c r="D152" s="32" t="s">
        <v>6839</v>
      </c>
      <c r="E152" s="32" t="s">
        <v>6745</v>
      </c>
      <c r="F152" s="32" t="s">
        <v>6839</v>
      </c>
      <c r="G152" s="32" t="s">
        <v>6746</v>
      </c>
      <c r="H152" s="33">
        <v>658</v>
      </c>
      <c r="I152" s="34" t="s">
        <v>3542</v>
      </c>
      <c r="J152" s="32" t="s">
        <v>3542</v>
      </c>
      <c r="K152" s="35" t="s">
        <v>6739</v>
      </c>
    </row>
    <row r="153" spans="1:11" x14ac:dyDescent="0.25">
      <c r="A153" s="31" t="s">
        <v>6733</v>
      </c>
      <c r="B153" s="32" t="s">
        <v>6994</v>
      </c>
      <c r="C153" s="32" t="s">
        <v>6995</v>
      </c>
      <c r="D153" s="32" t="s">
        <v>6736</v>
      </c>
      <c r="E153" s="32" t="s">
        <v>6745</v>
      </c>
      <c r="F153" s="32" t="s">
        <v>6736</v>
      </c>
      <c r="G153" s="32" t="s">
        <v>6742</v>
      </c>
      <c r="H153" s="33">
        <v>571</v>
      </c>
      <c r="I153" s="34" t="s">
        <v>3542</v>
      </c>
      <c r="J153" s="32" t="s">
        <v>3542</v>
      </c>
      <c r="K153" s="35" t="s">
        <v>6739</v>
      </c>
    </row>
    <row r="154" spans="1:11" x14ac:dyDescent="0.25">
      <c r="A154" s="31" t="s">
        <v>6733</v>
      </c>
      <c r="B154" s="32" t="s">
        <v>3143</v>
      </c>
      <c r="C154" s="32" t="s">
        <v>6996</v>
      </c>
      <c r="D154" s="32" t="s">
        <v>6737</v>
      </c>
      <c r="E154" s="32" t="s">
        <v>6784</v>
      </c>
      <c r="F154" s="32" t="s">
        <v>6737</v>
      </c>
      <c r="G154" s="32" t="s">
        <v>6738</v>
      </c>
      <c r="H154" s="33">
        <v>163</v>
      </c>
      <c r="I154" s="34" t="s">
        <v>3542</v>
      </c>
      <c r="J154" s="32" t="s">
        <v>3542</v>
      </c>
      <c r="K154" s="35" t="s">
        <v>6739</v>
      </c>
    </row>
    <row r="155" spans="1:11" x14ac:dyDescent="0.25">
      <c r="A155" s="31" t="s">
        <v>6733</v>
      </c>
      <c r="B155" s="32" t="s">
        <v>6997</v>
      </c>
      <c r="C155" s="32" t="s">
        <v>6998</v>
      </c>
      <c r="D155" s="32" t="s">
        <v>6737</v>
      </c>
      <c r="E155" s="32" t="s">
        <v>6736</v>
      </c>
      <c r="F155" s="32" t="s">
        <v>6737</v>
      </c>
      <c r="G155" s="32" t="s">
        <v>6742</v>
      </c>
      <c r="H155" s="33">
        <v>3</v>
      </c>
      <c r="I155" s="34" t="s">
        <v>3542</v>
      </c>
      <c r="J155" s="32" t="s">
        <v>3542</v>
      </c>
      <c r="K155" s="35" t="s">
        <v>6739</v>
      </c>
    </row>
    <row r="156" spans="1:11" x14ac:dyDescent="0.25">
      <c r="A156" s="31" t="s">
        <v>6733</v>
      </c>
      <c r="B156" s="32" t="s">
        <v>6353</v>
      </c>
      <c r="C156" s="32" t="s">
        <v>6999</v>
      </c>
      <c r="D156" s="32" t="s">
        <v>6736</v>
      </c>
      <c r="E156" s="32" t="s">
        <v>6784</v>
      </c>
      <c r="F156" s="32" t="s">
        <v>6736</v>
      </c>
      <c r="G156" s="32" t="s">
        <v>6738</v>
      </c>
      <c r="H156" s="33">
        <v>2</v>
      </c>
      <c r="I156" s="34" t="s">
        <v>3542</v>
      </c>
      <c r="J156" s="32" t="s">
        <v>3542</v>
      </c>
      <c r="K156" s="35" t="s">
        <v>6739</v>
      </c>
    </row>
    <row r="157" spans="1:11" x14ac:dyDescent="0.25">
      <c r="A157" s="31" t="s">
        <v>6733</v>
      </c>
      <c r="B157" s="32" t="s">
        <v>6204</v>
      </c>
      <c r="C157" s="32" t="s">
        <v>7000</v>
      </c>
      <c r="D157" s="32" t="s">
        <v>6736</v>
      </c>
      <c r="E157" s="32" t="s">
        <v>6736</v>
      </c>
      <c r="F157" s="32" t="s">
        <v>6736</v>
      </c>
      <c r="G157" s="32" t="s">
        <v>6742</v>
      </c>
      <c r="H157" s="33">
        <v>537</v>
      </c>
      <c r="I157" s="34" t="s">
        <v>3542</v>
      </c>
      <c r="J157" s="32" t="s">
        <v>3542</v>
      </c>
      <c r="K157" s="35" t="s">
        <v>6739</v>
      </c>
    </row>
    <row r="158" spans="1:11" x14ac:dyDescent="0.25">
      <c r="A158" s="31" t="s">
        <v>6733</v>
      </c>
      <c r="B158" s="32" t="s">
        <v>4231</v>
      </c>
      <c r="C158" s="32" t="s">
        <v>2169</v>
      </c>
      <c r="D158" s="32" t="s">
        <v>6736</v>
      </c>
      <c r="E158" s="32" t="s">
        <v>6784</v>
      </c>
      <c r="F158" s="32" t="s">
        <v>6736</v>
      </c>
      <c r="G158" s="32" t="s">
        <v>6738</v>
      </c>
      <c r="H158" s="33">
        <v>679</v>
      </c>
      <c r="I158" s="34" t="s">
        <v>3542</v>
      </c>
      <c r="J158" s="32" t="s">
        <v>3542</v>
      </c>
      <c r="K158" s="35" t="s">
        <v>6739</v>
      </c>
    </row>
    <row r="159" spans="1:11" x14ac:dyDescent="0.25">
      <c r="A159" s="31" t="s">
        <v>6733</v>
      </c>
      <c r="B159" s="32" t="s">
        <v>7001</v>
      </c>
      <c r="C159" s="32" t="s">
        <v>7002</v>
      </c>
      <c r="D159" s="32" t="s">
        <v>6737</v>
      </c>
      <c r="E159" s="32" t="s">
        <v>6736</v>
      </c>
      <c r="F159" s="32" t="s">
        <v>6737</v>
      </c>
      <c r="G159" s="32" t="s">
        <v>6738</v>
      </c>
      <c r="H159" s="33">
        <v>11</v>
      </c>
      <c r="I159" s="34" t="s">
        <v>3542</v>
      </c>
      <c r="J159" s="32" t="s">
        <v>3542</v>
      </c>
      <c r="K159" s="35" t="s">
        <v>6739</v>
      </c>
    </row>
    <row r="160" spans="1:11" x14ac:dyDescent="0.25">
      <c r="A160" s="31" t="s">
        <v>6733</v>
      </c>
      <c r="B160" s="32" t="s">
        <v>7003</v>
      </c>
      <c r="C160" s="32" t="s">
        <v>7004</v>
      </c>
      <c r="D160" s="32" t="s">
        <v>6737</v>
      </c>
      <c r="E160" s="32" t="s">
        <v>6736</v>
      </c>
      <c r="F160" s="32" t="s">
        <v>6737</v>
      </c>
      <c r="G160" s="32" t="s">
        <v>6738</v>
      </c>
      <c r="H160" s="33">
        <v>10</v>
      </c>
      <c r="I160" s="34" t="s">
        <v>3542</v>
      </c>
      <c r="J160" s="32" t="s">
        <v>3542</v>
      </c>
      <c r="K160" s="35" t="s">
        <v>6739</v>
      </c>
    </row>
    <row r="161" spans="1:11" x14ac:dyDescent="0.25">
      <c r="A161" s="31" t="s">
        <v>6733</v>
      </c>
      <c r="B161" s="32" t="s">
        <v>7005</v>
      </c>
      <c r="C161" s="32" t="s">
        <v>7006</v>
      </c>
      <c r="D161" s="32" t="s">
        <v>6839</v>
      </c>
      <c r="E161" s="32" t="s">
        <v>6745</v>
      </c>
      <c r="F161" s="32" t="s">
        <v>6839</v>
      </c>
      <c r="G161" s="32" t="s">
        <v>6742</v>
      </c>
      <c r="H161" s="33">
        <v>12</v>
      </c>
      <c r="I161" s="34" t="s">
        <v>3542</v>
      </c>
      <c r="J161" s="32" t="s">
        <v>3542</v>
      </c>
      <c r="K161" s="35" t="s">
        <v>6739</v>
      </c>
    </row>
    <row r="162" spans="1:11" x14ac:dyDescent="0.25">
      <c r="A162" s="31" t="s">
        <v>6733</v>
      </c>
      <c r="B162" s="32" t="s">
        <v>7007</v>
      </c>
      <c r="C162" s="32" t="s">
        <v>7008</v>
      </c>
      <c r="D162" s="32" t="s">
        <v>6737</v>
      </c>
      <c r="E162" s="32" t="s">
        <v>6745</v>
      </c>
      <c r="F162" s="32" t="s">
        <v>6737</v>
      </c>
      <c r="G162" s="32" t="s">
        <v>6746</v>
      </c>
      <c r="H162" s="33">
        <v>519</v>
      </c>
      <c r="I162" s="34" t="s">
        <v>3542</v>
      </c>
      <c r="J162" s="32" t="s">
        <v>3542</v>
      </c>
      <c r="K162" s="35" t="s">
        <v>6739</v>
      </c>
    </row>
    <row r="163" spans="1:11" x14ac:dyDescent="0.25">
      <c r="A163" s="31" t="s">
        <v>6733</v>
      </c>
      <c r="B163" s="32" t="s">
        <v>6142</v>
      </c>
      <c r="C163" s="32" t="s">
        <v>7009</v>
      </c>
      <c r="D163" s="32" t="s">
        <v>6839</v>
      </c>
      <c r="E163" s="32" t="s">
        <v>6736</v>
      </c>
      <c r="F163" s="32" t="s">
        <v>6736</v>
      </c>
      <c r="G163" s="32" t="s">
        <v>6742</v>
      </c>
      <c r="H163" s="33">
        <v>74</v>
      </c>
      <c r="I163" s="34" t="s">
        <v>3542</v>
      </c>
      <c r="J163" s="32" t="s">
        <v>3542</v>
      </c>
      <c r="K163" s="35" t="s">
        <v>6739</v>
      </c>
    </row>
    <row r="164" spans="1:11" x14ac:dyDescent="0.25">
      <c r="A164" s="31" t="s">
        <v>6733</v>
      </c>
      <c r="B164" s="32" t="s">
        <v>6244</v>
      </c>
      <c r="C164" s="32" t="s">
        <v>7010</v>
      </c>
      <c r="D164" s="32" t="s">
        <v>6839</v>
      </c>
      <c r="E164" s="32" t="s">
        <v>6745</v>
      </c>
      <c r="F164" s="32" t="s">
        <v>6839</v>
      </c>
      <c r="G164" s="32" t="s">
        <v>6742</v>
      </c>
      <c r="H164" s="33">
        <v>523</v>
      </c>
      <c r="I164" s="34" t="s">
        <v>3542</v>
      </c>
      <c r="J164" s="32" t="s">
        <v>3542</v>
      </c>
      <c r="K164" s="35" t="s">
        <v>6739</v>
      </c>
    </row>
    <row r="165" spans="1:11" x14ac:dyDescent="0.25">
      <c r="A165" s="31" t="s">
        <v>6733</v>
      </c>
      <c r="B165" s="32" t="s">
        <v>7011</v>
      </c>
      <c r="C165" s="32" t="s">
        <v>7012</v>
      </c>
      <c r="D165" s="32" t="s">
        <v>6736</v>
      </c>
      <c r="E165" s="32" t="s">
        <v>6737</v>
      </c>
      <c r="F165" s="32" t="s">
        <v>6737</v>
      </c>
      <c r="G165" s="32" t="s">
        <v>6742</v>
      </c>
      <c r="H165" s="33">
        <v>19</v>
      </c>
      <c r="I165" s="34" t="s">
        <v>3542</v>
      </c>
      <c r="J165" s="32" t="s">
        <v>3542</v>
      </c>
      <c r="K165" s="35" t="s">
        <v>6739</v>
      </c>
    </row>
    <row r="166" spans="1:11" x14ac:dyDescent="0.25">
      <c r="A166" s="31" t="s">
        <v>6733</v>
      </c>
      <c r="B166" s="32" t="s">
        <v>6598</v>
      </c>
      <c r="C166" s="32" t="s">
        <v>7013</v>
      </c>
      <c r="D166" s="32" t="s">
        <v>6745</v>
      </c>
      <c r="E166" s="32" t="s">
        <v>6745</v>
      </c>
      <c r="F166" s="32" t="s">
        <v>6745</v>
      </c>
      <c r="G166" s="32" t="s">
        <v>6742</v>
      </c>
      <c r="H166" s="33">
        <v>117</v>
      </c>
      <c r="I166" s="34" t="s">
        <v>3542</v>
      </c>
      <c r="J166" s="32" t="s">
        <v>3542</v>
      </c>
      <c r="K166" s="35" t="s">
        <v>6739</v>
      </c>
    </row>
    <row r="167" spans="1:11" x14ac:dyDescent="0.25">
      <c r="A167" s="31" t="s">
        <v>6733</v>
      </c>
      <c r="B167" s="32" t="s">
        <v>7014</v>
      </c>
      <c r="C167" s="32" t="s">
        <v>7015</v>
      </c>
      <c r="D167" s="32" t="s">
        <v>6737</v>
      </c>
      <c r="E167" s="32" t="s">
        <v>6736</v>
      </c>
      <c r="F167" s="32" t="s">
        <v>6737</v>
      </c>
      <c r="G167" s="32" t="s">
        <v>6742</v>
      </c>
      <c r="H167" s="33">
        <v>292</v>
      </c>
      <c r="I167" s="34" t="s">
        <v>3542</v>
      </c>
      <c r="J167" s="32" t="s">
        <v>3542</v>
      </c>
      <c r="K167" s="35" t="s">
        <v>6739</v>
      </c>
    </row>
    <row r="168" spans="1:11" x14ac:dyDescent="0.25">
      <c r="A168" s="31" t="s">
        <v>6733</v>
      </c>
      <c r="B168" s="32" t="s">
        <v>7016</v>
      </c>
      <c r="C168" s="32" t="s">
        <v>7017</v>
      </c>
      <c r="D168" s="32" t="s">
        <v>6737</v>
      </c>
      <c r="E168" s="32" t="s">
        <v>6736</v>
      </c>
      <c r="F168" s="32" t="s">
        <v>6737</v>
      </c>
      <c r="G168" s="32" t="s">
        <v>6742</v>
      </c>
      <c r="H168" s="33">
        <v>289</v>
      </c>
      <c r="I168" s="34" t="s">
        <v>3542</v>
      </c>
      <c r="J168" s="32" t="s">
        <v>3542</v>
      </c>
      <c r="K168" s="35" t="s">
        <v>6739</v>
      </c>
    </row>
    <row r="169" spans="1:11" x14ac:dyDescent="0.25">
      <c r="A169" s="31" t="s">
        <v>6733</v>
      </c>
      <c r="B169" s="32" t="s">
        <v>6386</v>
      </c>
      <c r="C169" s="32" t="s">
        <v>7018</v>
      </c>
      <c r="D169" s="32" t="s">
        <v>6736</v>
      </c>
      <c r="E169" s="32" t="s">
        <v>6745</v>
      </c>
      <c r="F169" s="32" t="s">
        <v>6736</v>
      </c>
      <c r="G169" s="32" t="s">
        <v>6742</v>
      </c>
      <c r="H169" s="33">
        <v>595</v>
      </c>
      <c r="I169" s="34" t="s">
        <v>3542</v>
      </c>
      <c r="J169" s="32" t="s">
        <v>3542</v>
      </c>
      <c r="K169" s="35" t="s">
        <v>6739</v>
      </c>
    </row>
    <row r="170" spans="1:11" x14ac:dyDescent="0.25">
      <c r="A170" s="31" t="s">
        <v>6733</v>
      </c>
      <c r="B170" s="32" t="s">
        <v>7019</v>
      </c>
      <c r="C170" s="32" t="s">
        <v>7020</v>
      </c>
      <c r="D170" s="32" t="s">
        <v>6737</v>
      </c>
      <c r="E170" s="32" t="s">
        <v>6745</v>
      </c>
      <c r="F170" s="32" t="s">
        <v>6737</v>
      </c>
      <c r="G170" s="32" t="s">
        <v>6746</v>
      </c>
      <c r="H170" s="33">
        <v>544</v>
      </c>
      <c r="I170" s="34" t="s">
        <v>3542</v>
      </c>
      <c r="J170" s="32" t="s">
        <v>3542</v>
      </c>
      <c r="K170" s="35" t="s">
        <v>6739</v>
      </c>
    </row>
    <row r="171" spans="1:11" x14ac:dyDescent="0.25">
      <c r="A171" s="31" t="s">
        <v>6733</v>
      </c>
      <c r="B171" s="32" t="s">
        <v>5901</v>
      </c>
      <c r="C171" s="32" t="s">
        <v>7021</v>
      </c>
      <c r="D171" s="32" t="s">
        <v>6737</v>
      </c>
      <c r="E171" s="32" t="s">
        <v>6745</v>
      </c>
      <c r="F171" s="32" t="s">
        <v>6737</v>
      </c>
      <c r="G171" s="32" t="s">
        <v>6746</v>
      </c>
      <c r="H171" s="33">
        <v>691</v>
      </c>
      <c r="I171" s="34" t="s">
        <v>3542</v>
      </c>
      <c r="J171" s="32" t="s">
        <v>3542</v>
      </c>
      <c r="K171" s="35" t="s">
        <v>6739</v>
      </c>
    </row>
    <row r="172" spans="1:11" x14ac:dyDescent="0.25">
      <c r="A172" s="31" t="s">
        <v>6733</v>
      </c>
      <c r="B172" s="32" t="s">
        <v>7022</v>
      </c>
      <c r="C172" s="32" t="s">
        <v>7023</v>
      </c>
      <c r="D172" s="32" t="s">
        <v>6737</v>
      </c>
      <c r="E172" s="32" t="s">
        <v>6745</v>
      </c>
      <c r="F172" s="32" t="s">
        <v>6737</v>
      </c>
      <c r="G172" s="32" t="s">
        <v>6742</v>
      </c>
      <c r="H172" s="33">
        <v>548</v>
      </c>
      <c r="I172" s="34" t="s">
        <v>3542</v>
      </c>
      <c r="J172" s="32" t="s">
        <v>3542</v>
      </c>
      <c r="K172" s="35" t="s">
        <v>6739</v>
      </c>
    </row>
    <row r="173" spans="1:11" x14ac:dyDescent="0.25">
      <c r="A173" s="31" t="s">
        <v>6733</v>
      </c>
      <c r="B173" s="32" t="s">
        <v>6441</v>
      </c>
      <c r="C173" s="32" t="s">
        <v>7024</v>
      </c>
      <c r="D173" s="32" t="s">
        <v>6839</v>
      </c>
      <c r="E173" s="32" t="s">
        <v>6736</v>
      </c>
      <c r="F173" s="32" t="s">
        <v>6736</v>
      </c>
      <c r="G173" s="32" t="s">
        <v>6742</v>
      </c>
      <c r="H173" s="33">
        <v>85</v>
      </c>
      <c r="I173" s="34" t="s">
        <v>3542</v>
      </c>
      <c r="J173" s="32" t="s">
        <v>3542</v>
      </c>
      <c r="K173" s="35" t="s">
        <v>6739</v>
      </c>
    </row>
    <row r="174" spans="1:11" x14ac:dyDescent="0.25">
      <c r="A174" s="31" t="s">
        <v>6733</v>
      </c>
      <c r="B174" s="32" t="s">
        <v>7025</v>
      </c>
      <c r="C174" s="32" t="s">
        <v>7026</v>
      </c>
      <c r="D174" s="32" t="s">
        <v>6745</v>
      </c>
      <c r="E174" s="32" t="s">
        <v>6745</v>
      </c>
      <c r="F174" s="32" t="s">
        <v>6745</v>
      </c>
      <c r="G174" s="32" t="s">
        <v>6742</v>
      </c>
      <c r="H174" s="33">
        <v>106</v>
      </c>
      <c r="I174" s="34" t="s">
        <v>3542</v>
      </c>
      <c r="J174" s="32" t="s">
        <v>3542</v>
      </c>
      <c r="K174" s="35" t="s">
        <v>6739</v>
      </c>
    </row>
    <row r="175" spans="1:11" x14ac:dyDescent="0.25">
      <c r="A175" s="31" t="s">
        <v>6733</v>
      </c>
      <c r="B175" s="32" t="s">
        <v>7027</v>
      </c>
      <c r="C175" s="32" t="s">
        <v>7028</v>
      </c>
      <c r="D175" s="32" t="s">
        <v>6737</v>
      </c>
      <c r="E175" s="32" t="s">
        <v>6737</v>
      </c>
      <c r="F175" s="32" t="s">
        <v>6737</v>
      </c>
      <c r="G175" s="32" t="s">
        <v>6738</v>
      </c>
      <c r="H175" s="33">
        <v>26</v>
      </c>
      <c r="I175" s="34" t="s">
        <v>3542</v>
      </c>
      <c r="J175" s="32" t="s">
        <v>3542</v>
      </c>
      <c r="K175" s="35" t="s">
        <v>6739</v>
      </c>
    </row>
    <row r="176" spans="1:11" x14ac:dyDescent="0.25">
      <c r="A176" s="31" t="s">
        <v>6733</v>
      </c>
      <c r="B176" s="32" t="s">
        <v>7029</v>
      </c>
      <c r="C176" s="32" t="s">
        <v>7030</v>
      </c>
      <c r="D176" s="32" t="s">
        <v>6736</v>
      </c>
      <c r="E176" s="32" t="s">
        <v>3542</v>
      </c>
      <c r="F176" s="32" t="s">
        <v>6736</v>
      </c>
      <c r="G176" s="32" t="s">
        <v>6738</v>
      </c>
      <c r="H176" s="33">
        <v>306</v>
      </c>
      <c r="I176" s="34" t="s">
        <v>3542</v>
      </c>
      <c r="J176" s="32" t="s">
        <v>3542</v>
      </c>
      <c r="K176" s="35" t="s">
        <v>6739</v>
      </c>
    </row>
    <row r="177" spans="1:11" x14ac:dyDescent="0.25">
      <c r="A177" s="31" t="s">
        <v>6733</v>
      </c>
      <c r="B177" s="32" t="s">
        <v>7031</v>
      </c>
      <c r="C177" s="32" t="s">
        <v>7032</v>
      </c>
      <c r="D177" s="32" t="s">
        <v>6736</v>
      </c>
      <c r="E177" s="32" t="s">
        <v>6745</v>
      </c>
      <c r="F177" s="32" t="s">
        <v>6736</v>
      </c>
      <c r="G177" s="32" t="s">
        <v>6742</v>
      </c>
      <c r="H177" s="33">
        <v>546</v>
      </c>
      <c r="I177" s="34" t="s">
        <v>3542</v>
      </c>
      <c r="J177" s="32" t="s">
        <v>3542</v>
      </c>
      <c r="K177" s="35" t="s">
        <v>6739</v>
      </c>
    </row>
    <row r="178" spans="1:11" x14ac:dyDescent="0.25">
      <c r="A178" s="31" t="s">
        <v>6733</v>
      </c>
      <c r="B178" s="32" t="s">
        <v>6445</v>
      </c>
      <c r="C178" s="32" t="s">
        <v>7033</v>
      </c>
      <c r="D178" s="32" t="s">
        <v>6737</v>
      </c>
      <c r="E178" s="32" t="s">
        <v>6736</v>
      </c>
      <c r="F178" s="32" t="s">
        <v>6737</v>
      </c>
      <c r="G178" s="32" t="s">
        <v>6742</v>
      </c>
      <c r="H178" s="33">
        <v>86</v>
      </c>
      <c r="I178" s="34" t="s">
        <v>3542</v>
      </c>
      <c r="J178" s="32" t="s">
        <v>3542</v>
      </c>
      <c r="K178" s="35" t="s">
        <v>6739</v>
      </c>
    </row>
    <row r="179" spans="1:11" x14ac:dyDescent="0.25">
      <c r="A179" s="31" t="s">
        <v>6733</v>
      </c>
      <c r="B179" s="32" t="s">
        <v>7034</v>
      </c>
      <c r="C179" s="32" t="s">
        <v>7035</v>
      </c>
      <c r="D179" s="32" t="s">
        <v>6745</v>
      </c>
      <c r="E179" s="32" t="s">
        <v>6745</v>
      </c>
      <c r="F179" s="32" t="s">
        <v>6745</v>
      </c>
      <c r="G179" s="32" t="s">
        <v>6746</v>
      </c>
      <c r="H179" s="33">
        <v>597</v>
      </c>
      <c r="I179" s="34" t="s">
        <v>3542</v>
      </c>
      <c r="J179" s="32" t="s">
        <v>3542</v>
      </c>
      <c r="K179" s="35" t="s">
        <v>6739</v>
      </c>
    </row>
    <row r="180" spans="1:11" x14ac:dyDescent="0.25">
      <c r="A180" s="31" t="s">
        <v>6733</v>
      </c>
      <c r="B180" s="32" t="s">
        <v>6180</v>
      </c>
      <c r="C180" s="32" t="s">
        <v>7036</v>
      </c>
      <c r="D180" s="32" t="s">
        <v>6839</v>
      </c>
      <c r="E180" s="32" t="s">
        <v>6745</v>
      </c>
      <c r="F180" s="32" t="s">
        <v>6839</v>
      </c>
      <c r="G180" s="32" t="s">
        <v>6742</v>
      </c>
      <c r="H180" s="33">
        <v>75</v>
      </c>
      <c r="I180" s="34" t="s">
        <v>3542</v>
      </c>
      <c r="J180" s="32" t="s">
        <v>3542</v>
      </c>
      <c r="K180" s="35" t="s">
        <v>6739</v>
      </c>
    </row>
    <row r="181" spans="1:11" x14ac:dyDescent="0.25">
      <c r="A181" s="31" t="s">
        <v>6733</v>
      </c>
      <c r="B181" s="32" t="s">
        <v>3144</v>
      </c>
      <c r="C181" s="32" t="s">
        <v>7037</v>
      </c>
      <c r="D181" s="32" t="s">
        <v>6737</v>
      </c>
      <c r="E181" s="32" t="s">
        <v>6784</v>
      </c>
      <c r="F181" s="32" t="s">
        <v>6737</v>
      </c>
      <c r="G181" s="32" t="s">
        <v>6738</v>
      </c>
      <c r="H181" s="33">
        <v>165</v>
      </c>
      <c r="I181" s="34" t="s">
        <v>3542</v>
      </c>
      <c r="J181" s="32" t="s">
        <v>3542</v>
      </c>
      <c r="K181" s="35" t="s">
        <v>6739</v>
      </c>
    </row>
    <row r="182" spans="1:11" x14ac:dyDescent="0.25">
      <c r="A182" s="31" t="s">
        <v>6733</v>
      </c>
      <c r="B182" s="32" t="s">
        <v>6134</v>
      </c>
      <c r="C182" s="32" t="s">
        <v>7038</v>
      </c>
      <c r="D182" s="32" t="s">
        <v>6784</v>
      </c>
      <c r="E182" s="32" t="s">
        <v>6736</v>
      </c>
      <c r="F182" s="32" t="s">
        <v>6736</v>
      </c>
      <c r="G182" s="32" t="s">
        <v>6738</v>
      </c>
      <c r="H182" s="33">
        <v>76</v>
      </c>
      <c r="I182" s="34" t="s">
        <v>3542</v>
      </c>
      <c r="J182" s="32" t="s">
        <v>3542</v>
      </c>
      <c r="K182" s="35" t="s">
        <v>6739</v>
      </c>
    </row>
    <row r="183" spans="1:11" x14ac:dyDescent="0.25">
      <c r="A183" s="31" t="s">
        <v>6733</v>
      </c>
      <c r="B183" s="32" t="s">
        <v>7039</v>
      </c>
      <c r="C183" s="32" t="s">
        <v>7040</v>
      </c>
      <c r="D183" s="32" t="s">
        <v>6737</v>
      </c>
      <c r="E183" s="32" t="s">
        <v>6745</v>
      </c>
      <c r="F183" s="32" t="s">
        <v>6737</v>
      </c>
      <c r="G183" s="32" t="s">
        <v>6746</v>
      </c>
      <c r="H183" s="33">
        <v>118</v>
      </c>
      <c r="I183" s="34" t="s">
        <v>3542</v>
      </c>
      <c r="J183" s="32" t="s">
        <v>3542</v>
      </c>
      <c r="K183" s="35" t="s">
        <v>6739</v>
      </c>
    </row>
    <row r="184" spans="1:11" x14ac:dyDescent="0.25">
      <c r="A184" s="31" t="s">
        <v>6733</v>
      </c>
      <c r="B184" s="32" t="s">
        <v>6044</v>
      </c>
      <c r="C184" s="32" t="s">
        <v>7041</v>
      </c>
      <c r="D184" s="32" t="s">
        <v>6737</v>
      </c>
      <c r="E184" s="32" t="s">
        <v>6745</v>
      </c>
      <c r="F184" s="32" t="s">
        <v>6737</v>
      </c>
      <c r="G184" s="32" t="s">
        <v>6742</v>
      </c>
      <c r="H184" s="33">
        <v>588</v>
      </c>
      <c r="I184" s="34" t="s">
        <v>3542</v>
      </c>
      <c r="J184" s="32" t="s">
        <v>3542</v>
      </c>
      <c r="K184" s="35" t="s">
        <v>6739</v>
      </c>
    </row>
    <row r="185" spans="1:11" x14ac:dyDescent="0.25">
      <c r="A185" s="31" t="s">
        <v>6733</v>
      </c>
      <c r="B185" s="32" t="s">
        <v>7042</v>
      </c>
      <c r="C185" s="32" t="s">
        <v>7043</v>
      </c>
      <c r="D185" s="32" t="s">
        <v>6745</v>
      </c>
      <c r="E185" s="32" t="s">
        <v>6745</v>
      </c>
      <c r="F185" s="32" t="s">
        <v>6745</v>
      </c>
      <c r="G185" s="32" t="s">
        <v>6746</v>
      </c>
      <c r="H185" s="33">
        <v>131</v>
      </c>
      <c r="I185" s="34" t="s">
        <v>3542</v>
      </c>
      <c r="J185" s="32" t="s">
        <v>3542</v>
      </c>
      <c r="K185" s="35" t="s">
        <v>6739</v>
      </c>
    </row>
    <row r="186" spans="1:11" x14ac:dyDescent="0.25">
      <c r="A186" s="31" t="s">
        <v>6733</v>
      </c>
      <c r="B186" s="32" t="s">
        <v>7044</v>
      </c>
      <c r="C186" s="32" t="s">
        <v>7045</v>
      </c>
      <c r="D186" s="32" t="s">
        <v>6839</v>
      </c>
      <c r="E186" s="32" t="s">
        <v>6745</v>
      </c>
      <c r="F186" s="32" t="s">
        <v>6839</v>
      </c>
      <c r="G186" s="32" t="s">
        <v>6742</v>
      </c>
      <c r="H186" s="33">
        <v>77</v>
      </c>
      <c r="I186" s="34" t="s">
        <v>3542</v>
      </c>
      <c r="J186" s="32" t="s">
        <v>3542</v>
      </c>
      <c r="K186" s="35" t="s">
        <v>6739</v>
      </c>
    </row>
    <row r="187" spans="1:11" x14ac:dyDescent="0.25">
      <c r="A187" s="31" t="s">
        <v>6733</v>
      </c>
      <c r="B187" s="32" t="s">
        <v>7046</v>
      </c>
      <c r="C187" s="32" t="s">
        <v>7047</v>
      </c>
      <c r="D187" s="32" t="s">
        <v>6784</v>
      </c>
      <c r="E187" s="32" t="s">
        <v>6736</v>
      </c>
      <c r="F187" s="32" t="s">
        <v>6736</v>
      </c>
      <c r="G187" s="32" t="s">
        <v>6738</v>
      </c>
      <c r="H187" s="33">
        <v>50</v>
      </c>
      <c r="I187" s="34" t="s">
        <v>3542</v>
      </c>
      <c r="J187" s="32" t="s">
        <v>3542</v>
      </c>
      <c r="K187" s="35" t="s">
        <v>6739</v>
      </c>
    </row>
    <row r="188" spans="1:11" x14ac:dyDescent="0.25">
      <c r="A188" s="31" t="s">
        <v>6733</v>
      </c>
      <c r="B188" s="32" t="s">
        <v>4336</v>
      </c>
      <c r="C188" s="32" t="s">
        <v>7048</v>
      </c>
      <c r="D188" s="32" t="s">
        <v>6737</v>
      </c>
      <c r="E188" s="32" t="s">
        <v>6736</v>
      </c>
      <c r="F188" s="32" t="s">
        <v>6737</v>
      </c>
      <c r="G188" s="32" t="s">
        <v>6742</v>
      </c>
      <c r="H188" s="33">
        <v>170</v>
      </c>
      <c r="I188" s="34" t="s">
        <v>3542</v>
      </c>
      <c r="J188" s="32" t="s">
        <v>3542</v>
      </c>
      <c r="K188" s="35" t="s">
        <v>6739</v>
      </c>
    </row>
    <row r="189" spans="1:11" x14ac:dyDescent="0.25">
      <c r="A189" s="31" t="s">
        <v>6733</v>
      </c>
      <c r="B189" s="32" t="s">
        <v>7049</v>
      </c>
      <c r="C189" s="32" t="s">
        <v>7050</v>
      </c>
      <c r="D189" s="32" t="s">
        <v>6736</v>
      </c>
      <c r="E189" s="32" t="s">
        <v>6736</v>
      </c>
      <c r="F189" s="32" t="s">
        <v>6736</v>
      </c>
      <c r="G189" s="32" t="s">
        <v>6738</v>
      </c>
      <c r="H189" s="33">
        <v>8</v>
      </c>
      <c r="I189" s="34" t="s">
        <v>3542</v>
      </c>
      <c r="J189" s="32" t="s">
        <v>3542</v>
      </c>
      <c r="K189" s="35" t="s">
        <v>6739</v>
      </c>
    </row>
    <row r="190" spans="1:11" x14ac:dyDescent="0.25">
      <c r="A190" s="31" t="s">
        <v>6733</v>
      </c>
      <c r="B190" s="32" t="s">
        <v>4340</v>
      </c>
      <c r="C190" s="32" t="s">
        <v>7051</v>
      </c>
      <c r="D190" s="32" t="s">
        <v>6737</v>
      </c>
      <c r="E190" s="32" t="s">
        <v>6745</v>
      </c>
      <c r="F190" s="32" t="s">
        <v>6737</v>
      </c>
      <c r="G190" s="32" t="s">
        <v>6742</v>
      </c>
      <c r="H190" s="33">
        <v>171</v>
      </c>
      <c r="I190" s="34" t="s">
        <v>3542</v>
      </c>
      <c r="J190" s="32" t="s">
        <v>3542</v>
      </c>
      <c r="K190" s="35" t="s">
        <v>6739</v>
      </c>
    </row>
    <row r="191" spans="1:11" x14ac:dyDescent="0.25">
      <c r="A191" s="31" t="s">
        <v>6733</v>
      </c>
      <c r="B191" s="32" t="s">
        <v>6669</v>
      </c>
      <c r="C191" s="32" t="s">
        <v>7052</v>
      </c>
      <c r="D191" s="32" t="s">
        <v>6745</v>
      </c>
      <c r="E191" s="32" t="s">
        <v>6745</v>
      </c>
      <c r="F191" s="32" t="s">
        <v>6745</v>
      </c>
      <c r="G191" s="32" t="s">
        <v>6742</v>
      </c>
      <c r="H191" s="33">
        <v>107</v>
      </c>
      <c r="I191" s="34" t="s">
        <v>3542</v>
      </c>
      <c r="J191" s="32" t="s">
        <v>3542</v>
      </c>
      <c r="K191" s="35" t="s">
        <v>6739</v>
      </c>
    </row>
    <row r="192" spans="1:11" x14ac:dyDescent="0.25">
      <c r="A192" s="31" t="s">
        <v>6733</v>
      </c>
      <c r="B192" s="32" t="s">
        <v>6427</v>
      </c>
      <c r="C192" s="32" t="s">
        <v>7053</v>
      </c>
      <c r="D192" s="32" t="s">
        <v>6839</v>
      </c>
      <c r="E192" s="32" t="s">
        <v>6745</v>
      </c>
      <c r="F192" s="32" t="s">
        <v>6839</v>
      </c>
      <c r="G192" s="32" t="s">
        <v>6742</v>
      </c>
      <c r="H192" s="33">
        <v>59</v>
      </c>
      <c r="I192" s="34" t="s">
        <v>3542</v>
      </c>
      <c r="J192" s="32" t="s">
        <v>3542</v>
      </c>
      <c r="K192" s="35" t="s">
        <v>6739</v>
      </c>
    </row>
    <row r="193" spans="1:11" x14ac:dyDescent="0.25">
      <c r="A193" s="31" t="s">
        <v>6733</v>
      </c>
      <c r="B193" s="32" t="s">
        <v>3136</v>
      </c>
      <c r="C193" s="32" t="s">
        <v>7054</v>
      </c>
      <c r="D193" s="32" t="s">
        <v>6736</v>
      </c>
      <c r="E193" s="32" t="s">
        <v>6745</v>
      </c>
      <c r="F193" s="32" t="s">
        <v>6736</v>
      </c>
      <c r="G193" s="32" t="s">
        <v>6746</v>
      </c>
      <c r="H193" s="33">
        <v>681</v>
      </c>
      <c r="I193" s="34" t="s">
        <v>3542</v>
      </c>
      <c r="J193" s="32" t="s">
        <v>3542</v>
      </c>
      <c r="K193" s="35" t="s">
        <v>6739</v>
      </c>
    </row>
    <row r="194" spans="1:11" x14ac:dyDescent="0.25">
      <c r="A194" s="31" t="s">
        <v>6733</v>
      </c>
      <c r="B194" s="32" t="s">
        <v>3366</v>
      </c>
      <c r="C194" s="32" t="s">
        <v>7055</v>
      </c>
      <c r="D194" s="32" t="s">
        <v>6736</v>
      </c>
      <c r="E194" s="32" t="s">
        <v>6784</v>
      </c>
      <c r="F194" s="32" t="s">
        <v>6736</v>
      </c>
      <c r="G194" s="32" t="s">
        <v>6738</v>
      </c>
      <c r="H194" s="33">
        <v>469</v>
      </c>
      <c r="I194" s="34" t="s">
        <v>3542</v>
      </c>
      <c r="J194" s="32" t="s">
        <v>3542</v>
      </c>
      <c r="K194" s="35" t="s">
        <v>6739</v>
      </c>
    </row>
    <row r="195" spans="1:11" x14ac:dyDescent="0.25">
      <c r="A195" s="31" t="s">
        <v>6733</v>
      </c>
      <c r="B195" s="32" t="s">
        <v>3365</v>
      </c>
      <c r="C195" s="32" t="s">
        <v>7056</v>
      </c>
      <c r="D195" s="32" t="s">
        <v>6736</v>
      </c>
      <c r="E195" s="32" t="s">
        <v>6784</v>
      </c>
      <c r="F195" s="32" t="s">
        <v>6736</v>
      </c>
      <c r="G195" s="32" t="s">
        <v>6738</v>
      </c>
      <c r="H195" s="33">
        <v>476</v>
      </c>
      <c r="I195" s="34" t="s">
        <v>3542</v>
      </c>
      <c r="J195" s="32" t="s">
        <v>3542</v>
      </c>
      <c r="K195" s="35" t="s">
        <v>6739</v>
      </c>
    </row>
    <row r="196" spans="1:11" x14ac:dyDescent="0.25">
      <c r="A196" s="31" t="s">
        <v>6733</v>
      </c>
      <c r="B196" s="32" t="s">
        <v>5940</v>
      </c>
      <c r="C196" s="32" t="s">
        <v>7057</v>
      </c>
      <c r="D196" s="32" t="s">
        <v>6736</v>
      </c>
      <c r="E196" s="32" t="s">
        <v>6784</v>
      </c>
      <c r="F196" s="32" t="s">
        <v>6736</v>
      </c>
      <c r="G196" s="32" t="s">
        <v>6738</v>
      </c>
      <c r="H196" s="33">
        <v>78</v>
      </c>
      <c r="I196" s="34" t="s">
        <v>3542</v>
      </c>
      <c r="J196" s="32" t="s">
        <v>3542</v>
      </c>
      <c r="K196" s="35" t="s">
        <v>6739</v>
      </c>
    </row>
    <row r="197" spans="1:11" x14ac:dyDescent="0.25">
      <c r="A197" s="31" t="s">
        <v>6733</v>
      </c>
      <c r="B197" s="32" t="s">
        <v>7058</v>
      </c>
      <c r="C197" s="32" t="s">
        <v>7059</v>
      </c>
      <c r="D197" s="32" t="s">
        <v>6745</v>
      </c>
      <c r="E197" s="32" t="s">
        <v>3542</v>
      </c>
      <c r="F197" s="32" t="s">
        <v>6745</v>
      </c>
      <c r="G197" s="32" t="s">
        <v>6746</v>
      </c>
      <c r="H197" s="33">
        <v>596</v>
      </c>
      <c r="I197" s="34" t="s">
        <v>3542</v>
      </c>
      <c r="J197" s="32" t="s">
        <v>3542</v>
      </c>
      <c r="K197" s="35" t="s">
        <v>6739</v>
      </c>
    </row>
    <row r="198" spans="1:11" x14ac:dyDescent="0.25">
      <c r="A198" s="31" t="s">
        <v>6733</v>
      </c>
      <c r="B198" s="32" t="s">
        <v>3081</v>
      </c>
      <c r="C198" s="32" t="s">
        <v>7060</v>
      </c>
      <c r="D198" s="32" t="s">
        <v>6745</v>
      </c>
      <c r="E198" s="32" t="s">
        <v>6745</v>
      </c>
      <c r="F198" s="32" t="s">
        <v>6745</v>
      </c>
      <c r="G198" s="32" t="s">
        <v>6742</v>
      </c>
      <c r="H198" s="33">
        <v>611</v>
      </c>
      <c r="I198" s="34" t="s">
        <v>3542</v>
      </c>
      <c r="J198" s="32" t="s">
        <v>3542</v>
      </c>
      <c r="K198" s="35" t="s">
        <v>6739</v>
      </c>
    </row>
    <row r="199" spans="1:11" x14ac:dyDescent="0.25">
      <c r="A199" s="31" t="s">
        <v>6733</v>
      </c>
      <c r="B199" s="32" t="s">
        <v>3145</v>
      </c>
      <c r="C199" s="32" t="s">
        <v>7061</v>
      </c>
      <c r="D199" s="32" t="s">
        <v>6737</v>
      </c>
      <c r="E199" s="32" t="s">
        <v>6784</v>
      </c>
      <c r="F199" s="32" t="s">
        <v>6737</v>
      </c>
      <c r="G199" s="32" t="s">
        <v>6738</v>
      </c>
      <c r="H199" s="33">
        <v>164</v>
      </c>
      <c r="I199" s="34" t="s">
        <v>3542</v>
      </c>
      <c r="J199" s="32" t="s">
        <v>3542</v>
      </c>
      <c r="K199" s="35" t="s">
        <v>6739</v>
      </c>
    </row>
    <row r="200" spans="1:11" x14ac:dyDescent="0.25">
      <c r="A200" s="31" t="s">
        <v>6733</v>
      </c>
      <c r="B200" s="32" t="s">
        <v>3039</v>
      </c>
      <c r="C200" s="32" t="s">
        <v>7062</v>
      </c>
      <c r="D200" s="32" t="s">
        <v>6736</v>
      </c>
      <c r="E200" s="32" t="s">
        <v>6745</v>
      </c>
      <c r="F200" s="32" t="s">
        <v>6736</v>
      </c>
      <c r="G200" s="32" t="s">
        <v>6746</v>
      </c>
      <c r="H200" s="33">
        <v>172</v>
      </c>
      <c r="I200" s="34" t="s">
        <v>3542</v>
      </c>
      <c r="J200" s="32" t="s">
        <v>3542</v>
      </c>
      <c r="K200" s="35" t="s">
        <v>6739</v>
      </c>
    </row>
    <row r="201" spans="1:11" x14ac:dyDescent="0.25">
      <c r="A201" s="31" t="s">
        <v>6733</v>
      </c>
      <c r="B201" s="32" t="s">
        <v>7063</v>
      </c>
      <c r="C201" s="32" t="s">
        <v>7064</v>
      </c>
      <c r="D201" s="32" t="s">
        <v>6745</v>
      </c>
      <c r="E201" s="32" t="s">
        <v>3542</v>
      </c>
      <c r="F201" s="32" t="s">
        <v>6745</v>
      </c>
      <c r="G201" s="32" t="s">
        <v>6746</v>
      </c>
      <c r="H201" s="33">
        <v>669</v>
      </c>
      <c r="I201" s="34" t="s">
        <v>3542</v>
      </c>
      <c r="J201" s="32" t="s">
        <v>3542</v>
      </c>
      <c r="K201" s="35" t="s">
        <v>6739</v>
      </c>
    </row>
    <row r="202" spans="1:11" x14ac:dyDescent="0.25">
      <c r="A202" s="31" t="s">
        <v>6733</v>
      </c>
      <c r="B202" s="32" t="s">
        <v>3367</v>
      </c>
      <c r="C202" s="32" t="s">
        <v>7065</v>
      </c>
      <c r="D202" s="32" t="s">
        <v>6745</v>
      </c>
      <c r="E202" s="32" t="s">
        <v>6745</v>
      </c>
      <c r="F202" s="32" t="s">
        <v>6745</v>
      </c>
      <c r="G202" s="32" t="s">
        <v>6742</v>
      </c>
      <c r="H202" s="33">
        <v>166</v>
      </c>
      <c r="I202" s="34" t="s">
        <v>3542</v>
      </c>
      <c r="J202" s="32" t="s">
        <v>3542</v>
      </c>
      <c r="K202" s="35" t="s">
        <v>6739</v>
      </c>
    </row>
    <row r="203" spans="1:11" x14ac:dyDescent="0.25">
      <c r="A203" s="31" t="s">
        <v>6733</v>
      </c>
      <c r="B203" s="32" t="s">
        <v>3069</v>
      </c>
      <c r="C203" s="32" t="s">
        <v>2492</v>
      </c>
      <c r="D203" s="32" t="s">
        <v>6745</v>
      </c>
      <c r="E203" s="32" t="s">
        <v>6745</v>
      </c>
      <c r="F203" s="32" t="s">
        <v>6745</v>
      </c>
      <c r="G203" s="32" t="s">
        <v>6742</v>
      </c>
      <c r="H203" s="33">
        <v>598</v>
      </c>
      <c r="I203" s="34" t="s">
        <v>3542</v>
      </c>
      <c r="J203" s="32" t="s">
        <v>3542</v>
      </c>
      <c r="K203" s="35" t="s">
        <v>6739</v>
      </c>
    </row>
    <row r="204" spans="1:11" x14ac:dyDescent="0.25">
      <c r="A204" s="31" t="s">
        <v>6733</v>
      </c>
      <c r="B204" s="32" t="s">
        <v>3046</v>
      </c>
      <c r="C204" s="32" t="s">
        <v>7066</v>
      </c>
      <c r="D204" s="32" t="s">
        <v>6737</v>
      </c>
      <c r="E204" s="32" t="s">
        <v>6745</v>
      </c>
      <c r="F204" s="32" t="s">
        <v>6737</v>
      </c>
      <c r="G204" s="32" t="s">
        <v>6746</v>
      </c>
      <c r="H204" s="33">
        <v>169</v>
      </c>
      <c r="I204" s="34" t="s">
        <v>3542</v>
      </c>
      <c r="J204" s="32" t="s">
        <v>3542</v>
      </c>
      <c r="K204" s="35" t="s">
        <v>6739</v>
      </c>
    </row>
    <row r="205" spans="1:11" x14ac:dyDescent="0.25">
      <c r="A205" s="31" t="s">
        <v>6733</v>
      </c>
      <c r="B205" s="32" t="s">
        <v>6098</v>
      </c>
      <c r="C205" s="32" t="s">
        <v>7067</v>
      </c>
      <c r="D205" s="32" t="s">
        <v>6736</v>
      </c>
      <c r="E205" s="32" t="s">
        <v>6745</v>
      </c>
      <c r="F205" s="32" t="s">
        <v>6736</v>
      </c>
      <c r="G205" s="32" t="s">
        <v>6746</v>
      </c>
      <c r="H205" s="33">
        <v>167</v>
      </c>
      <c r="I205" s="34" t="s">
        <v>3542</v>
      </c>
      <c r="J205" s="32" t="s">
        <v>3542</v>
      </c>
      <c r="K205" s="35" t="s">
        <v>6739</v>
      </c>
    </row>
    <row r="206" spans="1:11" x14ac:dyDescent="0.25">
      <c r="A206" s="31" t="s">
        <v>6733</v>
      </c>
      <c r="B206" s="32" t="s">
        <v>4372</v>
      </c>
      <c r="C206" s="32" t="s">
        <v>7068</v>
      </c>
      <c r="D206" s="32" t="s">
        <v>6839</v>
      </c>
      <c r="E206" s="32" t="s">
        <v>6745</v>
      </c>
      <c r="F206" s="32" t="s">
        <v>6839</v>
      </c>
      <c r="G206" s="32" t="s">
        <v>6742</v>
      </c>
      <c r="H206" s="33">
        <v>247</v>
      </c>
      <c r="I206" s="34" t="s">
        <v>3542</v>
      </c>
      <c r="J206" s="32" t="s">
        <v>3542</v>
      </c>
      <c r="K206" s="35" t="s">
        <v>6739</v>
      </c>
    </row>
    <row r="207" spans="1:11" x14ac:dyDescent="0.25">
      <c r="A207" s="31" t="s">
        <v>6733</v>
      </c>
      <c r="B207" s="32" t="s">
        <v>7069</v>
      </c>
      <c r="C207" s="32" t="s">
        <v>7070</v>
      </c>
      <c r="D207" s="32" t="s">
        <v>6745</v>
      </c>
      <c r="E207" s="32" t="s">
        <v>3542</v>
      </c>
      <c r="F207" s="32" t="s">
        <v>6745</v>
      </c>
      <c r="G207" s="32" t="s">
        <v>6746</v>
      </c>
      <c r="H207" s="33">
        <v>175</v>
      </c>
      <c r="I207" s="34" t="s">
        <v>3542</v>
      </c>
      <c r="J207" s="32" t="s">
        <v>3542</v>
      </c>
      <c r="K207" s="35" t="s">
        <v>6739</v>
      </c>
    </row>
    <row r="208" spans="1:11" x14ac:dyDescent="0.25">
      <c r="A208" s="31" t="s">
        <v>6733</v>
      </c>
      <c r="B208" s="32" t="s">
        <v>4877</v>
      </c>
      <c r="C208" s="32" t="s">
        <v>4875</v>
      </c>
      <c r="D208" s="32" t="s">
        <v>6736</v>
      </c>
      <c r="E208" s="32" t="s">
        <v>6784</v>
      </c>
      <c r="F208" s="32" t="s">
        <v>6736</v>
      </c>
      <c r="G208" s="32" t="s">
        <v>6738</v>
      </c>
      <c r="H208" s="33">
        <v>60</v>
      </c>
      <c r="I208" s="34" t="s">
        <v>3542</v>
      </c>
      <c r="J208" s="32" t="s">
        <v>3542</v>
      </c>
      <c r="K208" s="35" t="s">
        <v>6739</v>
      </c>
    </row>
    <row r="209" spans="1:11" x14ac:dyDescent="0.25">
      <c r="A209" s="31" t="s">
        <v>6733</v>
      </c>
      <c r="B209" s="32" t="s">
        <v>7071</v>
      </c>
      <c r="C209" s="32" t="s">
        <v>7072</v>
      </c>
      <c r="D209" s="32" t="s">
        <v>6745</v>
      </c>
      <c r="E209" s="32" t="s">
        <v>6736</v>
      </c>
      <c r="F209" s="32" t="s">
        <v>6736</v>
      </c>
      <c r="G209" s="32" t="s">
        <v>6746</v>
      </c>
      <c r="H209" s="33">
        <v>437</v>
      </c>
      <c r="I209" s="34" t="s">
        <v>3542</v>
      </c>
      <c r="J209" s="32" t="s">
        <v>3542</v>
      </c>
      <c r="K209" s="35" t="s">
        <v>6739</v>
      </c>
    </row>
    <row r="210" spans="1:11" x14ac:dyDescent="0.25">
      <c r="A210" s="31" t="s">
        <v>6733</v>
      </c>
      <c r="B210" s="32" t="s">
        <v>6059</v>
      </c>
      <c r="C210" s="32" t="s">
        <v>7073</v>
      </c>
      <c r="D210" s="32" t="s">
        <v>6736</v>
      </c>
      <c r="E210" s="32" t="s">
        <v>6736</v>
      </c>
      <c r="F210" s="32" t="s">
        <v>6736</v>
      </c>
      <c r="G210" s="32" t="s">
        <v>6738</v>
      </c>
      <c r="H210" s="33">
        <v>16</v>
      </c>
      <c r="I210" s="34" t="s">
        <v>3542</v>
      </c>
      <c r="J210" s="32" t="s">
        <v>3542</v>
      </c>
      <c r="K210" s="35" t="s">
        <v>6739</v>
      </c>
    </row>
    <row r="211" spans="1:11" x14ac:dyDescent="0.25">
      <c r="A211" s="31" t="s">
        <v>6733</v>
      </c>
      <c r="B211" s="32" t="s">
        <v>7074</v>
      </c>
      <c r="C211" s="32" t="s">
        <v>7075</v>
      </c>
      <c r="D211" s="32" t="s">
        <v>6736</v>
      </c>
      <c r="E211" s="32" t="s">
        <v>6736</v>
      </c>
      <c r="F211" s="32" t="s">
        <v>6736</v>
      </c>
      <c r="G211" s="32" t="s">
        <v>6738</v>
      </c>
      <c r="H211" s="33">
        <v>17</v>
      </c>
      <c r="I211" s="34" t="s">
        <v>3542</v>
      </c>
      <c r="J211" s="32" t="s">
        <v>3542</v>
      </c>
      <c r="K211" s="35" t="s">
        <v>6739</v>
      </c>
    </row>
    <row r="212" spans="1:11" x14ac:dyDescent="0.25">
      <c r="A212" s="31" t="s">
        <v>6733</v>
      </c>
      <c r="B212" s="32" t="s">
        <v>7076</v>
      </c>
      <c r="C212" s="32" t="s">
        <v>7077</v>
      </c>
      <c r="D212" s="32" t="s">
        <v>6736</v>
      </c>
      <c r="E212" s="32" t="s">
        <v>6736</v>
      </c>
      <c r="F212" s="32" t="s">
        <v>6736</v>
      </c>
      <c r="G212" s="32" t="s">
        <v>6738</v>
      </c>
      <c r="H212" s="33">
        <v>18</v>
      </c>
      <c r="I212" s="34" t="s">
        <v>3542</v>
      </c>
      <c r="J212" s="32" t="s">
        <v>3542</v>
      </c>
      <c r="K212" s="35" t="s">
        <v>6739</v>
      </c>
    </row>
    <row r="213" spans="1:11" x14ac:dyDescent="0.25">
      <c r="A213" s="31" t="s">
        <v>6733</v>
      </c>
      <c r="B213" s="32" t="s">
        <v>7078</v>
      </c>
      <c r="C213" s="32" t="s">
        <v>7079</v>
      </c>
      <c r="D213" s="32" t="s">
        <v>6736</v>
      </c>
      <c r="E213" s="32" t="s">
        <v>6736</v>
      </c>
      <c r="F213" s="32" t="s">
        <v>6736</v>
      </c>
      <c r="G213" s="32" t="s">
        <v>6738</v>
      </c>
      <c r="H213" s="33">
        <v>9</v>
      </c>
      <c r="I213" s="34" t="s">
        <v>3542</v>
      </c>
      <c r="J213" s="32" t="s">
        <v>3542</v>
      </c>
      <c r="K213" s="35" t="s">
        <v>6739</v>
      </c>
    </row>
    <row r="214" spans="1:11" x14ac:dyDescent="0.25">
      <c r="A214" s="31" t="s">
        <v>6733</v>
      </c>
      <c r="B214" s="32" t="s">
        <v>6042</v>
      </c>
      <c r="C214" s="32" t="s">
        <v>7080</v>
      </c>
      <c r="D214" s="32" t="s">
        <v>6737</v>
      </c>
      <c r="E214" s="32" t="s">
        <v>6745</v>
      </c>
      <c r="F214" s="32" t="s">
        <v>6737</v>
      </c>
      <c r="G214" s="32" t="s">
        <v>6742</v>
      </c>
      <c r="H214" s="33">
        <v>656</v>
      </c>
      <c r="I214" s="34" t="s">
        <v>3542</v>
      </c>
      <c r="J214" s="32" t="s">
        <v>3542</v>
      </c>
      <c r="K214" s="35" t="s">
        <v>6739</v>
      </c>
    </row>
    <row r="215" spans="1:11" x14ac:dyDescent="0.25">
      <c r="A215" s="31" t="s">
        <v>6733</v>
      </c>
      <c r="B215" s="32" t="s">
        <v>7081</v>
      </c>
      <c r="C215" s="32" t="s">
        <v>7082</v>
      </c>
      <c r="D215" s="32" t="s">
        <v>6745</v>
      </c>
      <c r="E215" s="32" t="s">
        <v>6745</v>
      </c>
      <c r="F215" s="32" t="s">
        <v>6745</v>
      </c>
      <c r="G215" s="32" t="s">
        <v>6742</v>
      </c>
      <c r="H215" s="33">
        <v>573</v>
      </c>
      <c r="I215" s="34" t="s">
        <v>3542</v>
      </c>
      <c r="J215" s="32" t="s">
        <v>3542</v>
      </c>
      <c r="K215" s="35" t="s">
        <v>6739</v>
      </c>
    </row>
    <row r="216" spans="1:11" x14ac:dyDescent="0.25">
      <c r="A216" s="31" t="s">
        <v>6733</v>
      </c>
      <c r="B216" s="32" t="s">
        <v>7083</v>
      </c>
      <c r="C216" s="32" t="s">
        <v>7084</v>
      </c>
      <c r="D216" s="32" t="s">
        <v>6745</v>
      </c>
      <c r="E216" s="32" t="s">
        <v>6745</v>
      </c>
      <c r="F216" s="32" t="s">
        <v>6745</v>
      </c>
      <c r="G216" s="32" t="s">
        <v>6742</v>
      </c>
      <c r="H216" s="33">
        <v>108</v>
      </c>
      <c r="I216" s="34" t="s">
        <v>3542</v>
      </c>
      <c r="J216" s="32" t="s">
        <v>3542</v>
      </c>
      <c r="K216" s="35" t="s">
        <v>6739</v>
      </c>
    </row>
    <row r="217" spans="1:11" x14ac:dyDescent="0.25">
      <c r="A217" s="31" t="s">
        <v>6733</v>
      </c>
      <c r="B217" s="32" t="s">
        <v>6532</v>
      </c>
      <c r="C217" s="32" t="s">
        <v>7085</v>
      </c>
      <c r="D217" s="32" t="s">
        <v>6745</v>
      </c>
      <c r="E217" s="32" t="s">
        <v>6745</v>
      </c>
      <c r="F217" s="32" t="s">
        <v>6745</v>
      </c>
      <c r="G217" s="32" t="s">
        <v>6742</v>
      </c>
      <c r="H217" s="33">
        <v>87</v>
      </c>
      <c r="I217" s="34" t="s">
        <v>3542</v>
      </c>
      <c r="J217" s="32" t="s">
        <v>3542</v>
      </c>
      <c r="K217" s="35" t="s">
        <v>6739</v>
      </c>
    </row>
    <row r="218" spans="1:11" x14ac:dyDescent="0.25">
      <c r="A218" s="31" t="s">
        <v>6733</v>
      </c>
      <c r="B218" s="32" t="s">
        <v>7086</v>
      </c>
      <c r="C218" s="32" t="s">
        <v>7087</v>
      </c>
      <c r="D218" s="32" t="s">
        <v>6745</v>
      </c>
      <c r="E218" s="32" t="s">
        <v>6745</v>
      </c>
      <c r="F218" s="32" t="s">
        <v>6745</v>
      </c>
      <c r="G218" s="32" t="s">
        <v>6746</v>
      </c>
      <c r="H218" s="33">
        <v>475</v>
      </c>
      <c r="I218" s="34" t="s">
        <v>3542</v>
      </c>
      <c r="J218" s="32" t="s">
        <v>3542</v>
      </c>
      <c r="K218" s="35" t="s">
        <v>6739</v>
      </c>
    </row>
    <row r="219" spans="1:11" x14ac:dyDescent="0.25">
      <c r="A219" s="31" t="s">
        <v>6733</v>
      </c>
      <c r="B219" s="32" t="s">
        <v>7088</v>
      </c>
      <c r="C219" s="32" t="s">
        <v>7089</v>
      </c>
      <c r="D219" s="32" t="s">
        <v>6745</v>
      </c>
      <c r="E219" s="32" t="s">
        <v>6745</v>
      </c>
      <c r="F219" s="32" t="s">
        <v>6745</v>
      </c>
      <c r="G219" s="32" t="s">
        <v>6746</v>
      </c>
      <c r="H219" s="33">
        <v>454</v>
      </c>
      <c r="I219" s="34" t="s">
        <v>3542</v>
      </c>
      <c r="J219" s="32" t="s">
        <v>3542</v>
      </c>
      <c r="K219" s="35" t="s">
        <v>6739</v>
      </c>
    </row>
    <row r="220" spans="1:11" x14ac:dyDescent="0.25">
      <c r="A220" s="31" t="s">
        <v>6733</v>
      </c>
      <c r="B220" s="32" t="s">
        <v>7090</v>
      </c>
      <c r="C220" s="32" t="s">
        <v>7091</v>
      </c>
      <c r="D220" s="32" t="s">
        <v>6745</v>
      </c>
      <c r="E220" s="32" t="s">
        <v>6745</v>
      </c>
      <c r="F220" s="32" t="s">
        <v>6745</v>
      </c>
      <c r="G220" s="32" t="s">
        <v>6742</v>
      </c>
      <c r="H220" s="33">
        <v>670</v>
      </c>
      <c r="I220" s="34" t="s">
        <v>3542</v>
      </c>
      <c r="J220" s="32" t="s">
        <v>3542</v>
      </c>
      <c r="K220" s="35" t="s">
        <v>6739</v>
      </c>
    </row>
    <row r="221" spans="1:11" x14ac:dyDescent="0.25">
      <c r="A221" s="31" t="s">
        <v>6733</v>
      </c>
      <c r="B221" s="32" t="s">
        <v>4757</v>
      </c>
      <c r="C221" s="32" t="s">
        <v>7092</v>
      </c>
      <c r="D221" s="32" t="s">
        <v>6737</v>
      </c>
      <c r="E221" s="32" t="s">
        <v>6737</v>
      </c>
      <c r="F221" s="32" t="s">
        <v>6737</v>
      </c>
      <c r="G221" s="32" t="s">
        <v>6746</v>
      </c>
      <c r="H221" s="33">
        <v>706</v>
      </c>
      <c r="I221" s="34" t="s">
        <v>3542</v>
      </c>
      <c r="J221" s="32" t="s">
        <v>3542</v>
      </c>
      <c r="K221" s="35" t="s">
        <v>6739</v>
      </c>
    </row>
    <row r="222" spans="1:11" x14ac:dyDescent="0.25">
      <c r="A222" s="31" t="s">
        <v>6733</v>
      </c>
      <c r="B222" s="32" t="s">
        <v>3042</v>
      </c>
      <c r="C222" s="32" t="s">
        <v>7093</v>
      </c>
      <c r="D222" s="32" t="s">
        <v>6737</v>
      </c>
      <c r="E222" s="32" t="s">
        <v>6737</v>
      </c>
      <c r="F222" s="32" t="s">
        <v>6737</v>
      </c>
      <c r="G222" s="32" t="s">
        <v>6746</v>
      </c>
      <c r="H222" s="33">
        <v>61</v>
      </c>
      <c r="I222" s="34" t="s">
        <v>3542</v>
      </c>
      <c r="J222" s="32" t="s">
        <v>3542</v>
      </c>
      <c r="K222" s="35" t="s">
        <v>6739</v>
      </c>
    </row>
    <row r="223" spans="1:11" x14ac:dyDescent="0.25">
      <c r="A223" s="31" t="s">
        <v>6733</v>
      </c>
      <c r="B223" s="32" t="s">
        <v>7094</v>
      </c>
      <c r="C223" s="32" t="s">
        <v>7095</v>
      </c>
      <c r="D223" s="32" t="s">
        <v>6736</v>
      </c>
      <c r="E223" s="32" t="s">
        <v>6745</v>
      </c>
      <c r="F223" s="32" t="s">
        <v>6736</v>
      </c>
      <c r="G223" s="32" t="s">
        <v>6742</v>
      </c>
      <c r="H223" s="33">
        <v>666</v>
      </c>
      <c r="I223" s="34" t="s">
        <v>3542</v>
      </c>
      <c r="J223" s="32" t="s">
        <v>3542</v>
      </c>
      <c r="K223" s="35" t="s">
        <v>6739</v>
      </c>
    </row>
    <row r="224" spans="1:11" x14ac:dyDescent="0.25">
      <c r="A224" s="31" t="s">
        <v>6733</v>
      </c>
      <c r="B224" s="32" t="s">
        <v>7096</v>
      </c>
      <c r="C224" s="32" t="s">
        <v>7097</v>
      </c>
      <c r="D224" s="32" t="s">
        <v>6737</v>
      </c>
      <c r="E224" s="32" t="s">
        <v>6736</v>
      </c>
      <c r="F224" s="32" t="s">
        <v>6737</v>
      </c>
      <c r="G224" s="32" t="s">
        <v>6742</v>
      </c>
      <c r="H224" s="33">
        <v>93</v>
      </c>
      <c r="I224" s="34" t="s">
        <v>3542</v>
      </c>
      <c r="J224" s="32" t="s">
        <v>3542</v>
      </c>
      <c r="K224" s="35" t="s">
        <v>6739</v>
      </c>
    </row>
    <row r="225" spans="1:11" x14ac:dyDescent="0.25">
      <c r="A225" s="31" t="s">
        <v>6733</v>
      </c>
      <c r="B225" s="32" t="s">
        <v>7098</v>
      </c>
      <c r="C225" s="32" t="s">
        <v>7099</v>
      </c>
      <c r="D225" s="32" t="s">
        <v>3542</v>
      </c>
      <c r="E225" s="32" t="s">
        <v>3542</v>
      </c>
      <c r="F225" s="32" t="s">
        <v>6784</v>
      </c>
      <c r="G225" s="32" t="s">
        <v>6746</v>
      </c>
      <c r="H225" s="33">
        <v>667</v>
      </c>
      <c r="I225" s="34" t="s">
        <v>3542</v>
      </c>
      <c r="J225" s="32" t="s">
        <v>3542</v>
      </c>
      <c r="K225" s="35" t="s">
        <v>6739</v>
      </c>
    </row>
    <row r="226" spans="1:11" x14ac:dyDescent="0.25">
      <c r="A226" s="31" t="s">
        <v>6733</v>
      </c>
      <c r="B226" s="32" t="s">
        <v>6075</v>
      </c>
      <c r="C226" s="32" t="s">
        <v>7100</v>
      </c>
      <c r="D226" s="32" t="s">
        <v>6737</v>
      </c>
      <c r="E226" s="32" t="s">
        <v>6736</v>
      </c>
      <c r="F226" s="32" t="s">
        <v>6737</v>
      </c>
      <c r="G226" s="32" t="s">
        <v>6742</v>
      </c>
      <c r="H226" s="33">
        <v>438</v>
      </c>
      <c r="I226" s="34" t="s">
        <v>3542</v>
      </c>
      <c r="J226" s="32" t="s">
        <v>3542</v>
      </c>
      <c r="K226" s="35" t="s">
        <v>6739</v>
      </c>
    </row>
    <row r="227" spans="1:11" x14ac:dyDescent="0.25">
      <c r="A227" s="31" t="s">
        <v>6733</v>
      </c>
      <c r="B227" s="32" t="s">
        <v>7101</v>
      </c>
      <c r="C227" s="32" t="s">
        <v>7102</v>
      </c>
      <c r="D227" s="32" t="s">
        <v>6736</v>
      </c>
      <c r="E227" s="32" t="s">
        <v>6745</v>
      </c>
      <c r="F227" s="32" t="s">
        <v>6736</v>
      </c>
      <c r="G227" s="32" t="s">
        <v>6742</v>
      </c>
      <c r="H227" s="33">
        <v>88</v>
      </c>
      <c r="I227" s="34" t="s">
        <v>3542</v>
      </c>
      <c r="J227" s="32" t="s">
        <v>3542</v>
      </c>
      <c r="K227" s="35" t="s">
        <v>6739</v>
      </c>
    </row>
    <row r="228" spans="1:11" x14ac:dyDescent="0.25">
      <c r="A228" s="31" t="s">
        <v>6733</v>
      </c>
      <c r="B228" s="32" t="s">
        <v>7103</v>
      </c>
      <c r="C228" s="32" t="s">
        <v>7104</v>
      </c>
      <c r="D228" s="32" t="s">
        <v>6745</v>
      </c>
      <c r="E228" s="32" t="s">
        <v>6736</v>
      </c>
      <c r="F228" s="32" t="s">
        <v>6736</v>
      </c>
      <c r="G228" s="32" t="s">
        <v>6742</v>
      </c>
      <c r="H228" s="33">
        <v>119</v>
      </c>
      <c r="I228" s="34" t="s">
        <v>3542</v>
      </c>
      <c r="J228" s="32" t="s">
        <v>3542</v>
      </c>
      <c r="K228" s="35" t="s">
        <v>6739</v>
      </c>
    </row>
    <row r="229" spans="1:11" x14ac:dyDescent="0.25">
      <c r="A229" s="31" t="s">
        <v>6733</v>
      </c>
      <c r="B229" s="32" t="s">
        <v>7105</v>
      </c>
      <c r="C229" s="32" t="s">
        <v>7106</v>
      </c>
      <c r="D229" s="32" t="s">
        <v>6784</v>
      </c>
      <c r="E229" s="32" t="s">
        <v>6737</v>
      </c>
      <c r="F229" s="32" t="s">
        <v>6737</v>
      </c>
      <c r="G229" s="32" t="s">
        <v>6738</v>
      </c>
      <c r="H229" s="33">
        <v>577</v>
      </c>
      <c r="I229" s="34" t="s">
        <v>3542</v>
      </c>
      <c r="J229" s="32" t="s">
        <v>3542</v>
      </c>
      <c r="K229" s="35" t="s">
        <v>6739</v>
      </c>
    </row>
    <row r="230" spans="1:11" x14ac:dyDescent="0.25">
      <c r="A230" s="31" t="s">
        <v>6733</v>
      </c>
      <c r="B230" s="32" t="s">
        <v>7107</v>
      </c>
      <c r="C230" s="32" t="s">
        <v>7108</v>
      </c>
      <c r="D230" s="32" t="s">
        <v>6736</v>
      </c>
      <c r="E230" s="32" t="s">
        <v>6736</v>
      </c>
      <c r="F230" s="32" t="s">
        <v>6736</v>
      </c>
      <c r="G230" s="32" t="s">
        <v>6742</v>
      </c>
      <c r="H230" s="33">
        <v>89</v>
      </c>
      <c r="I230" s="34" t="s">
        <v>3542</v>
      </c>
      <c r="J230" s="32" t="s">
        <v>3542</v>
      </c>
      <c r="K230" s="35" t="s">
        <v>6739</v>
      </c>
    </row>
    <row r="231" spans="1:11" x14ac:dyDescent="0.25">
      <c r="A231" s="31" t="s">
        <v>6733</v>
      </c>
      <c r="B231" s="32" t="s">
        <v>7109</v>
      </c>
      <c r="C231" s="32" t="s">
        <v>7110</v>
      </c>
      <c r="D231" s="32" t="s">
        <v>6839</v>
      </c>
      <c r="E231" s="32" t="s">
        <v>6745</v>
      </c>
      <c r="F231" s="32" t="s">
        <v>6839</v>
      </c>
      <c r="G231" s="32" t="s">
        <v>6746</v>
      </c>
      <c r="H231" s="33">
        <v>364</v>
      </c>
      <c r="I231" s="34" t="s">
        <v>3542</v>
      </c>
      <c r="J231" s="32" t="s">
        <v>3542</v>
      </c>
      <c r="K231" s="35" t="s">
        <v>6739</v>
      </c>
    </row>
    <row r="232" spans="1:11" x14ac:dyDescent="0.25">
      <c r="A232" s="31" t="s">
        <v>6733</v>
      </c>
      <c r="B232" s="32" t="s">
        <v>7111</v>
      </c>
      <c r="C232" s="32" t="s">
        <v>7112</v>
      </c>
      <c r="D232" s="32" t="s">
        <v>6745</v>
      </c>
      <c r="E232" s="32" t="s">
        <v>6745</v>
      </c>
      <c r="F232" s="32" t="s">
        <v>6745</v>
      </c>
      <c r="G232" s="32" t="s">
        <v>6742</v>
      </c>
      <c r="H232" s="33">
        <v>672</v>
      </c>
      <c r="I232" s="34" t="s">
        <v>3542</v>
      </c>
      <c r="J232" s="32" t="s">
        <v>3542</v>
      </c>
      <c r="K232" s="35" t="s">
        <v>6739</v>
      </c>
    </row>
    <row r="233" spans="1:11" x14ac:dyDescent="0.25">
      <c r="A233" s="31" t="s">
        <v>6733</v>
      </c>
      <c r="B233" s="32" t="s">
        <v>7113</v>
      </c>
      <c r="C233" s="32" t="s">
        <v>7114</v>
      </c>
      <c r="D233" s="32" t="s">
        <v>6745</v>
      </c>
      <c r="E233" s="32" t="s">
        <v>6745</v>
      </c>
      <c r="F233" s="32" t="s">
        <v>6745</v>
      </c>
      <c r="G233" s="32" t="s">
        <v>6742</v>
      </c>
      <c r="H233" s="33">
        <v>599</v>
      </c>
      <c r="I233" s="34" t="s">
        <v>3542</v>
      </c>
      <c r="J233" s="32" t="s">
        <v>3542</v>
      </c>
      <c r="K233" s="35" t="s">
        <v>6739</v>
      </c>
    </row>
    <row r="234" spans="1:11" x14ac:dyDescent="0.25">
      <c r="A234" s="31" t="s">
        <v>6733</v>
      </c>
      <c r="B234" s="32" t="s">
        <v>7115</v>
      </c>
      <c r="C234" s="32" t="s">
        <v>7116</v>
      </c>
      <c r="D234" s="32" t="s">
        <v>6745</v>
      </c>
      <c r="E234" s="32" t="s">
        <v>6745</v>
      </c>
      <c r="F234" s="32" t="s">
        <v>6745</v>
      </c>
      <c r="G234" s="32" t="s">
        <v>6742</v>
      </c>
      <c r="H234" s="33">
        <v>589</v>
      </c>
      <c r="I234" s="34" t="s">
        <v>3542</v>
      </c>
      <c r="J234" s="32" t="s">
        <v>3542</v>
      </c>
      <c r="K234" s="35" t="s">
        <v>6739</v>
      </c>
    </row>
    <row r="235" spans="1:11" x14ac:dyDescent="0.25">
      <c r="A235" s="31" t="s">
        <v>6733</v>
      </c>
      <c r="B235" s="32" t="s">
        <v>7117</v>
      </c>
      <c r="C235" s="32" t="s">
        <v>7118</v>
      </c>
      <c r="D235" s="32" t="s">
        <v>6736</v>
      </c>
      <c r="E235" s="32" t="s">
        <v>6745</v>
      </c>
      <c r="F235" s="32" t="s">
        <v>6736</v>
      </c>
      <c r="G235" s="32" t="s">
        <v>6742</v>
      </c>
      <c r="H235" s="33">
        <v>90</v>
      </c>
      <c r="I235" s="34" t="s">
        <v>3542</v>
      </c>
      <c r="J235" s="32" t="s">
        <v>3542</v>
      </c>
      <c r="K235" s="35" t="s">
        <v>6739</v>
      </c>
    </row>
    <row r="236" spans="1:11" x14ac:dyDescent="0.25">
      <c r="A236" s="31" t="s">
        <v>6733</v>
      </c>
      <c r="B236" s="32" t="s">
        <v>7119</v>
      </c>
      <c r="C236" s="32" t="s">
        <v>7120</v>
      </c>
      <c r="D236" s="32" t="s">
        <v>6745</v>
      </c>
      <c r="E236" s="32" t="s">
        <v>3542</v>
      </c>
      <c r="F236" s="32" t="s">
        <v>6745</v>
      </c>
      <c r="G236" s="32" t="s">
        <v>6746</v>
      </c>
      <c r="H236" s="33">
        <v>600</v>
      </c>
      <c r="I236" s="34" t="s">
        <v>3542</v>
      </c>
      <c r="J236" s="32" t="s">
        <v>3542</v>
      </c>
      <c r="K236" s="35" t="s">
        <v>6739</v>
      </c>
    </row>
    <row r="237" spans="1:11" x14ac:dyDescent="0.25">
      <c r="A237" s="31" t="s">
        <v>6733</v>
      </c>
      <c r="B237" s="32" t="s">
        <v>5936</v>
      </c>
      <c r="C237" s="32" t="s">
        <v>7121</v>
      </c>
      <c r="D237" s="32" t="s">
        <v>6737</v>
      </c>
      <c r="E237" s="32" t="s">
        <v>6736</v>
      </c>
      <c r="F237" s="32" t="s">
        <v>6737</v>
      </c>
      <c r="G237" s="32" t="s">
        <v>6738</v>
      </c>
      <c r="H237" s="33">
        <v>57</v>
      </c>
      <c r="I237" s="34" t="s">
        <v>3542</v>
      </c>
      <c r="J237" s="32" t="s">
        <v>3542</v>
      </c>
      <c r="K237" s="35" t="s">
        <v>6739</v>
      </c>
    </row>
    <row r="238" spans="1:11" x14ac:dyDescent="0.25">
      <c r="A238" s="31" t="s">
        <v>6733</v>
      </c>
      <c r="B238" s="32" t="s">
        <v>7122</v>
      </c>
      <c r="C238" s="32" t="s">
        <v>7123</v>
      </c>
      <c r="D238" s="32" t="s">
        <v>6839</v>
      </c>
      <c r="E238" s="32" t="s">
        <v>6745</v>
      </c>
      <c r="F238" s="32" t="s">
        <v>6839</v>
      </c>
      <c r="G238" s="32" t="s">
        <v>6742</v>
      </c>
      <c r="H238" s="33">
        <v>578</v>
      </c>
      <c r="I238" s="34" t="s">
        <v>3542</v>
      </c>
      <c r="J238" s="32" t="s">
        <v>3542</v>
      </c>
      <c r="K238" s="35" t="s">
        <v>6739</v>
      </c>
    </row>
    <row r="239" spans="1:11" x14ac:dyDescent="0.25">
      <c r="A239" s="31" t="s">
        <v>6733</v>
      </c>
      <c r="B239" s="32" t="s">
        <v>7124</v>
      </c>
      <c r="C239" s="32" t="s">
        <v>7125</v>
      </c>
      <c r="D239" s="32" t="s">
        <v>6745</v>
      </c>
      <c r="E239" s="32" t="s">
        <v>3542</v>
      </c>
      <c r="F239" s="32" t="s">
        <v>6745</v>
      </c>
      <c r="G239" s="32" t="s">
        <v>6746</v>
      </c>
      <c r="H239" s="33">
        <v>660</v>
      </c>
      <c r="I239" s="34" t="s">
        <v>3542</v>
      </c>
      <c r="J239" s="32" t="s">
        <v>3542</v>
      </c>
      <c r="K239" s="35" t="s">
        <v>6739</v>
      </c>
    </row>
    <row r="240" spans="1:11" x14ac:dyDescent="0.25">
      <c r="A240" s="31" t="s">
        <v>6733</v>
      </c>
      <c r="B240" s="32" t="s">
        <v>6229</v>
      </c>
      <c r="C240" s="32" t="s">
        <v>7126</v>
      </c>
      <c r="D240" s="32" t="s">
        <v>6839</v>
      </c>
      <c r="E240" s="32" t="s">
        <v>6745</v>
      </c>
      <c r="F240" s="32" t="s">
        <v>6839</v>
      </c>
      <c r="G240" s="32" t="s">
        <v>6742</v>
      </c>
      <c r="H240" s="33">
        <v>579</v>
      </c>
      <c r="I240" s="34" t="s">
        <v>3542</v>
      </c>
      <c r="J240" s="32" t="s">
        <v>3542</v>
      </c>
      <c r="K240" s="35" t="s">
        <v>6739</v>
      </c>
    </row>
    <row r="241" spans="1:11" x14ac:dyDescent="0.25">
      <c r="A241" s="31" t="s">
        <v>6733</v>
      </c>
      <c r="B241" s="32" t="s">
        <v>7127</v>
      </c>
      <c r="C241" s="32" t="s">
        <v>7128</v>
      </c>
      <c r="D241" s="32" t="s">
        <v>6745</v>
      </c>
      <c r="E241" s="32" t="s">
        <v>6745</v>
      </c>
      <c r="F241" s="32" t="s">
        <v>6745</v>
      </c>
      <c r="G241" s="32" t="s">
        <v>6742</v>
      </c>
      <c r="H241" s="33">
        <v>241</v>
      </c>
      <c r="I241" s="34" t="s">
        <v>3542</v>
      </c>
      <c r="J241" s="32" t="s">
        <v>3542</v>
      </c>
      <c r="K241" s="35" t="s">
        <v>6739</v>
      </c>
    </row>
    <row r="242" spans="1:11" x14ac:dyDescent="0.25">
      <c r="A242" s="31" t="s">
        <v>6733</v>
      </c>
      <c r="B242" s="32" t="s">
        <v>7129</v>
      </c>
      <c r="C242" s="32" t="s">
        <v>7130</v>
      </c>
      <c r="D242" s="32" t="s">
        <v>6736</v>
      </c>
      <c r="E242" s="32" t="s">
        <v>6784</v>
      </c>
      <c r="F242" s="32" t="s">
        <v>6736</v>
      </c>
      <c r="G242" s="32" t="s">
        <v>6738</v>
      </c>
      <c r="H242" s="33">
        <v>120</v>
      </c>
      <c r="I242" s="34" t="s">
        <v>3542</v>
      </c>
      <c r="J242" s="32" t="s">
        <v>3542</v>
      </c>
      <c r="K242" s="35" t="s">
        <v>6739</v>
      </c>
    </row>
    <row r="243" spans="1:11" x14ac:dyDescent="0.25">
      <c r="A243" s="31" t="s">
        <v>6733</v>
      </c>
      <c r="B243" s="32" t="s">
        <v>7131</v>
      </c>
      <c r="C243" s="32" t="s">
        <v>7132</v>
      </c>
      <c r="D243" s="32" t="s">
        <v>6839</v>
      </c>
      <c r="E243" s="32" t="s">
        <v>6745</v>
      </c>
      <c r="F243" s="32" t="s">
        <v>6839</v>
      </c>
      <c r="G243" s="32" t="s">
        <v>6742</v>
      </c>
      <c r="H243" s="33">
        <v>121</v>
      </c>
      <c r="I243" s="34" t="s">
        <v>3542</v>
      </c>
      <c r="J243" s="32" t="s">
        <v>3542</v>
      </c>
      <c r="K243" s="35" t="s">
        <v>6739</v>
      </c>
    </row>
    <row r="244" spans="1:11" ht="21" x14ac:dyDescent="0.25">
      <c r="A244" s="31" t="s">
        <v>6733</v>
      </c>
      <c r="B244" s="32" t="s">
        <v>7133</v>
      </c>
      <c r="C244" s="32" t="s">
        <v>7134</v>
      </c>
      <c r="D244" s="32" t="s">
        <v>6745</v>
      </c>
      <c r="E244" s="32" t="s">
        <v>6745</v>
      </c>
      <c r="F244" s="32" t="s">
        <v>6745</v>
      </c>
      <c r="G244" s="32" t="s">
        <v>6742</v>
      </c>
      <c r="H244" s="33">
        <v>471</v>
      </c>
      <c r="I244" s="34" t="s">
        <v>3542</v>
      </c>
      <c r="J244" s="32" t="s">
        <v>3542</v>
      </c>
      <c r="K244" s="35" t="s">
        <v>6739</v>
      </c>
    </row>
    <row r="245" spans="1:11" x14ac:dyDescent="0.25">
      <c r="A245" s="31" t="s">
        <v>6733</v>
      </c>
      <c r="B245" s="32" t="s">
        <v>6063</v>
      </c>
      <c r="C245" s="32" t="s">
        <v>7135</v>
      </c>
      <c r="D245" s="32" t="s">
        <v>6737</v>
      </c>
      <c r="E245" s="32" t="s">
        <v>6784</v>
      </c>
      <c r="F245" s="32" t="s">
        <v>6737</v>
      </c>
      <c r="G245" s="32" t="s">
        <v>6738</v>
      </c>
      <c r="H245" s="33">
        <v>134</v>
      </c>
      <c r="I245" s="34" t="s">
        <v>3542</v>
      </c>
      <c r="J245" s="32" t="s">
        <v>3542</v>
      </c>
      <c r="K245" s="35" t="s">
        <v>6739</v>
      </c>
    </row>
    <row r="246" spans="1:11" x14ac:dyDescent="0.25">
      <c r="A246" s="31" t="s">
        <v>6733</v>
      </c>
      <c r="B246" s="32" t="s">
        <v>7136</v>
      </c>
      <c r="C246" s="32" t="s">
        <v>7137</v>
      </c>
      <c r="D246" s="32" t="s">
        <v>6745</v>
      </c>
      <c r="E246" s="32" t="s">
        <v>6745</v>
      </c>
      <c r="F246" s="32" t="s">
        <v>6737</v>
      </c>
      <c r="G246" s="32" t="s">
        <v>6742</v>
      </c>
      <c r="H246" s="33">
        <v>56</v>
      </c>
      <c r="I246" s="34" t="s">
        <v>3542</v>
      </c>
      <c r="J246" s="32" t="s">
        <v>3542</v>
      </c>
      <c r="K246" s="35" t="s">
        <v>6739</v>
      </c>
    </row>
    <row r="247" spans="1:11" x14ac:dyDescent="0.25">
      <c r="A247" s="31" t="s">
        <v>6733</v>
      </c>
      <c r="B247" s="32" t="s">
        <v>7138</v>
      </c>
      <c r="C247" s="32" t="s">
        <v>7139</v>
      </c>
      <c r="D247" s="32" t="s">
        <v>6745</v>
      </c>
      <c r="E247" s="32" t="s">
        <v>3542</v>
      </c>
      <c r="F247" s="32" t="s">
        <v>6745</v>
      </c>
      <c r="G247" s="32" t="s">
        <v>6746</v>
      </c>
      <c r="H247" s="33">
        <v>680</v>
      </c>
      <c r="I247" s="34" t="s">
        <v>3542</v>
      </c>
      <c r="J247" s="32" t="s">
        <v>3542</v>
      </c>
      <c r="K247" s="35" t="s">
        <v>6739</v>
      </c>
    </row>
    <row r="248" spans="1:11" x14ac:dyDescent="0.25">
      <c r="A248" s="31" t="s">
        <v>6733</v>
      </c>
      <c r="B248" s="32" t="s">
        <v>7140</v>
      </c>
      <c r="C248" s="32" t="s">
        <v>7141</v>
      </c>
      <c r="D248" s="32" t="s">
        <v>6839</v>
      </c>
      <c r="E248" s="32" t="s">
        <v>6745</v>
      </c>
      <c r="F248" s="32" t="s">
        <v>6839</v>
      </c>
      <c r="G248" s="32" t="s">
        <v>6742</v>
      </c>
      <c r="H248" s="33">
        <v>590</v>
      </c>
      <c r="I248" s="34" t="s">
        <v>3542</v>
      </c>
      <c r="J248" s="32" t="s">
        <v>3542</v>
      </c>
      <c r="K248" s="35" t="s">
        <v>6739</v>
      </c>
    </row>
    <row r="249" spans="1:11" x14ac:dyDescent="0.25">
      <c r="A249" s="31" t="s">
        <v>6733</v>
      </c>
      <c r="B249" s="32" t="s">
        <v>5533</v>
      </c>
      <c r="C249" s="32" t="s">
        <v>7142</v>
      </c>
      <c r="D249" s="32" t="s">
        <v>6737</v>
      </c>
      <c r="E249" s="32" t="s">
        <v>6745</v>
      </c>
      <c r="F249" s="32" t="s">
        <v>6737</v>
      </c>
      <c r="G249" s="32" t="s">
        <v>6742</v>
      </c>
      <c r="H249" s="33">
        <v>161</v>
      </c>
      <c r="I249" s="34" t="s">
        <v>3542</v>
      </c>
      <c r="J249" s="32" t="s">
        <v>3542</v>
      </c>
      <c r="K249" s="35" t="s">
        <v>6739</v>
      </c>
    </row>
    <row r="250" spans="1:11" x14ac:dyDescent="0.25">
      <c r="A250" s="31" t="s">
        <v>6733</v>
      </c>
      <c r="B250" s="32" t="s">
        <v>7143</v>
      </c>
      <c r="C250" s="32" t="s">
        <v>7144</v>
      </c>
      <c r="D250" s="32" t="s">
        <v>6737</v>
      </c>
      <c r="E250" s="32" t="s">
        <v>6745</v>
      </c>
      <c r="F250" s="32" t="s">
        <v>6737</v>
      </c>
      <c r="G250" s="32" t="s">
        <v>6742</v>
      </c>
      <c r="H250" s="33">
        <v>580</v>
      </c>
      <c r="I250" s="34" t="s">
        <v>3542</v>
      </c>
      <c r="J250" s="32" t="s">
        <v>3542</v>
      </c>
      <c r="K250" s="35" t="s">
        <v>6739</v>
      </c>
    </row>
    <row r="251" spans="1:11" x14ac:dyDescent="0.25">
      <c r="A251" s="31" t="s">
        <v>6733</v>
      </c>
      <c r="B251" s="32" t="s">
        <v>6429</v>
      </c>
      <c r="C251" s="32" t="s">
        <v>7145</v>
      </c>
      <c r="D251" s="32" t="s">
        <v>6736</v>
      </c>
      <c r="E251" s="32" t="s">
        <v>6784</v>
      </c>
      <c r="F251" s="32" t="s">
        <v>6736</v>
      </c>
      <c r="G251" s="32" t="s">
        <v>6738</v>
      </c>
      <c r="H251" s="33">
        <v>51</v>
      </c>
      <c r="I251" s="34" t="s">
        <v>3542</v>
      </c>
      <c r="J251" s="32" t="s">
        <v>3542</v>
      </c>
      <c r="K251" s="35" t="s">
        <v>6739</v>
      </c>
    </row>
    <row r="252" spans="1:11" x14ac:dyDescent="0.25">
      <c r="A252" s="31" t="s">
        <v>6733</v>
      </c>
      <c r="B252" s="32" t="s">
        <v>7146</v>
      </c>
      <c r="C252" s="32" t="s">
        <v>7147</v>
      </c>
      <c r="D252" s="32" t="s">
        <v>6737</v>
      </c>
      <c r="E252" s="32" t="s">
        <v>6736</v>
      </c>
      <c r="F252" s="32" t="s">
        <v>6737</v>
      </c>
      <c r="G252" s="32" t="s">
        <v>6738</v>
      </c>
      <c r="H252" s="33">
        <v>14</v>
      </c>
      <c r="I252" s="34" t="s">
        <v>3542</v>
      </c>
      <c r="J252" s="32" t="s">
        <v>3542</v>
      </c>
      <c r="K252" s="35" t="s">
        <v>6739</v>
      </c>
    </row>
    <row r="253" spans="1:11" x14ac:dyDescent="0.25">
      <c r="A253" s="31" t="s">
        <v>6733</v>
      </c>
      <c r="B253" s="32" t="s">
        <v>7148</v>
      </c>
      <c r="C253" s="32" t="s">
        <v>7149</v>
      </c>
      <c r="D253" s="32" t="s">
        <v>6737</v>
      </c>
      <c r="E253" s="32" t="s">
        <v>6745</v>
      </c>
      <c r="F253" s="32" t="s">
        <v>6737</v>
      </c>
      <c r="G253" s="32" t="s">
        <v>6742</v>
      </c>
      <c r="H253" s="33">
        <v>574</v>
      </c>
      <c r="I253" s="34" t="s">
        <v>3542</v>
      </c>
      <c r="J253" s="32" t="s">
        <v>3542</v>
      </c>
      <c r="K253" s="35" t="s">
        <v>6739</v>
      </c>
    </row>
    <row r="254" spans="1:11" x14ac:dyDescent="0.25">
      <c r="A254" s="31" t="s">
        <v>6733</v>
      </c>
      <c r="B254" s="32" t="s">
        <v>6133</v>
      </c>
      <c r="C254" s="32" t="s">
        <v>7150</v>
      </c>
      <c r="D254" s="32" t="s">
        <v>6737</v>
      </c>
      <c r="E254" s="32" t="s">
        <v>6784</v>
      </c>
      <c r="F254" s="32" t="s">
        <v>6737</v>
      </c>
      <c r="G254" s="32" t="s">
        <v>6738</v>
      </c>
      <c r="H254" s="33">
        <v>62</v>
      </c>
      <c r="I254" s="34" t="s">
        <v>3542</v>
      </c>
      <c r="J254" s="32" t="s">
        <v>3542</v>
      </c>
      <c r="K254" s="35" t="s">
        <v>6739</v>
      </c>
    </row>
    <row r="255" spans="1:11" x14ac:dyDescent="0.25">
      <c r="A255" s="31" t="s">
        <v>6733</v>
      </c>
      <c r="B255" s="32" t="s">
        <v>6616</v>
      </c>
      <c r="C255" s="32" t="s">
        <v>7151</v>
      </c>
      <c r="D255" s="32" t="s">
        <v>6745</v>
      </c>
      <c r="E255" s="32" t="s">
        <v>6745</v>
      </c>
      <c r="F255" s="32" t="s">
        <v>6745</v>
      </c>
      <c r="G255" s="32" t="s">
        <v>6742</v>
      </c>
      <c r="H255" s="33">
        <v>162</v>
      </c>
      <c r="I255" s="34" t="s">
        <v>3542</v>
      </c>
      <c r="J255" s="32" t="s">
        <v>3542</v>
      </c>
      <c r="K255" s="35" t="s">
        <v>6739</v>
      </c>
    </row>
    <row r="256" spans="1:11" x14ac:dyDescent="0.25">
      <c r="A256" s="31" t="s">
        <v>6733</v>
      </c>
      <c r="B256" s="32" t="s">
        <v>7152</v>
      </c>
      <c r="C256" s="32" t="s">
        <v>7153</v>
      </c>
      <c r="D256" s="32" t="s">
        <v>6737</v>
      </c>
      <c r="E256" s="32" t="s">
        <v>6745</v>
      </c>
      <c r="F256" s="32" t="s">
        <v>6737</v>
      </c>
      <c r="G256" s="32" t="s">
        <v>6742</v>
      </c>
      <c r="H256" s="33">
        <v>37</v>
      </c>
      <c r="I256" s="34" t="s">
        <v>3542</v>
      </c>
      <c r="J256" s="32" t="s">
        <v>3542</v>
      </c>
      <c r="K256" s="35" t="s">
        <v>6739</v>
      </c>
    </row>
    <row r="257" spans="1:11" x14ac:dyDescent="0.25">
      <c r="A257" s="31" t="s">
        <v>6733</v>
      </c>
      <c r="B257" s="32" t="s">
        <v>6072</v>
      </c>
      <c r="C257" s="32" t="s">
        <v>7154</v>
      </c>
      <c r="D257" s="32" t="s">
        <v>6736</v>
      </c>
      <c r="E257" s="32" t="s">
        <v>6736</v>
      </c>
      <c r="F257" s="32" t="s">
        <v>6736</v>
      </c>
      <c r="G257" s="32" t="s">
        <v>6738</v>
      </c>
      <c r="H257" s="33">
        <v>79</v>
      </c>
      <c r="I257" s="34" t="s">
        <v>3542</v>
      </c>
      <c r="J257" s="32" t="s">
        <v>3542</v>
      </c>
      <c r="K257" s="35" t="s">
        <v>6739</v>
      </c>
    </row>
    <row r="258" spans="1:11" x14ac:dyDescent="0.25">
      <c r="A258" s="31" t="s">
        <v>6733</v>
      </c>
      <c r="B258" s="32" t="s">
        <v>6337</v>
      </c>
      <c r="C258" s="32" t="s">
        <v>7155</v>
      </c>
      <c r="D258" s="32" t="s">
        <v>6737</v>
      </c>
      <c r="E258" s="32" t="s">
        <v>6745</v>
      </c>
      <c r="F258" s="32" t="s">
        <v>6737</v>
      </c>
      <c r="G258" s="32" t="s">
        <v>6742</v>
      </c>
      <c r="H258" s="33">
        <v>95</v>
      </c>
      <c r="I258" s="34" t="s">
        <v>3542</v>
      </c>
      <c r="J258" s="32" t="s">
        <v>3542</v>
      </c>
      <c r="K258" s="35" t="s">
        <v>6739</v>
      </c>
    </row>
    <row r="259" spans="1:11" x14ac:dyDescent="0.25">
      <c r="A259" s="31" t="s">
        <v>6733</v>
      </c>
      <c r="B259" s="32" t="s">
        <v>6360</v>
      </c>
      <c r="C259" s="32" t="s">
        <v>7156</v>
      </c>
      <c r="D259" s="32" t="s">
        <v>6737</v>
      </c>
      <c r="E259" s="32" t="s">
        <v>6784</v>
      </c>
      <c r="F259" s="32" t="s">
        <v>6737</v>
      </c>
      <c r="G259" s="32" t="s">
        <v>6738</v>
      </c>
      <c r="H259" s="33">
        <v>96</v>
      </c>
      <c r="I259" s="34" t="s">
        <v>3542</v>
      </c>
      <c r="J259" s="32" t="s">
        <v>3542</v>
      </c>
      <c r="K259" s="35" t="s">
        <v>6739</v>
      </c>
    </row>
    <row r="260" spans="1:11" x14ac:dyDescent="0.25">
      <c r="A260" s="31" t="s">
        <v>6733</v>
      </c>
      <c r="B260" s="32" t="s">
        <v>7157</v>
      </c>
      <c r="C260" s="32" t="s">
        <v>7158</v>
      </c>
      <c r="D260" s="32" t="s">
        <v>6737</v>
      </c>
      <c r="E260" s="32" t="s">
        <v>6736</v>
      </c>
      <c r="F260" s="32" t="s">
        <v>6737</v>
      </c>
      <c r="G260" s="32" t="s">
        <v>6742</v>
      </c>
      <c r="H260" s="33">
        <v>362</v>
      </c>
      <c r="I260" s="34" t="s">
        <v>3542</v>
      </c>
      <c r="J260" s="32" t="s">
        <v>3542</v>
      </c>
      <c r="K260" s="35" t="s">
        <v>6739</v>
      </c>
    </row>
    <row r="261" spans="1:11" x14ac:dyDescent="0.25">
      <c r="A261" s="31" t="s">
        <v>6733</v>
      </c>
      <c r="B261" s="32" t="s">
        <v>6106</v>
      </c>
      <c r="C261" s="32" t="s">
        <v>7159</v>
      </c>
      <c r="D261" s="32" t="s">
        <v>6737</v>
      </c>
      <c r="E261" s="32" t="s">
        <v>6784</v>
      </c>
      <c r="F261" s="32" t="s">
        <v>6737</v>
      </c>
      <c r="G261" s="32" t="s">
        <v>6738</v>
      </c>
      <c r="H261" s="33">
        <v>587</v>
      </c>
      <c r="I261" s="34" t="s">
        <v>3542</v>
      </c>
      <c r="J261" s="32" t="s">
        <v>3542</v>
      </c>
      <c r="K261" s="35" t="s">
        <v>6739</v>
      </c>
    </row>
    <row r="262" spans="1:11" x14ac:dyDescent="0.25">
      <c r="A262" s="31" t="s">
        <v>6733</v>
      </c>
      <c r="B262" s="32" t="s">
        <v>6379</v>
      </c>
      <c r="C262" s="32" t="s">
        <v>7160</v>
      </c>
      <c r="D262" s="32" t="s">
        <v>6736</v>
      </c>
      <c r="E262" s="32" t="s">
        <v>6745</v>
      </c>
      <c r="F262" s="32" t="s">
        <v>6736</v>
      </c>
      <c r="G262" s="32" t="s">
        <v>6742</v>
      </c>
      <c r="H262" s="33">
        <v>6</v>
      </c>
      <c r="I262" s="34" t="s">
        <v>3542</v>
      </c>
      <c r="J262" s="32" t="s">
        <v>3542</v>
      </c>
      <c r="K262" s="35" t="s">
        <v>6739</v>
      </c>
    </row>
    <row r="263" spans="1:11" x14ac:dyDescent="0.25">
      <c r="A263" s="31" t="s">
        <v>6733</v>
      </c>
      <c r="B263" s="32" t="s">
        <v>5951</v>
      </c>
      <c r="C263" s="32" t="s">
        <v>7161</v>
      </c>
      <c r="D263" s="32" t="s">
        <v>6737</v>
      </c>
      <c r="E263" s="32" t="s">
        <v>6737</v>
      </c>
      <c r="F263" s="32" t="s">
        <v>6737</v>
      </c>
      <c r="G263" s="32" t="s">
        <v>6742</v>
      </c>
      <c r="H263" s="33">
        <v>65</v>
      </c>
      <c r="I263" s="34" t="s">
        <v>3542</v>
      </c>
      <c r="J263" s="32" t="s">
        <v>3542</v>
      </c>
      <c r="K263" s="35" t="s">
        <v>6739</v>
      </c>
    </row>
    <row r="264" spans="1:11" x14ac:dyDescent="0.25">
      <c r="A264" s="31" t="s">
        <v>6733</v>
      </c>
      <c r="B264" s="32" t="s">
        <v>7162</v>
      </c>
      <c r="C264" s="32" t="s">
        <v>7163</v>
      </c>
      <c r="D264" s="32" t="s">
        <v>6736</v>
      </c>
      <c r="E264" s="32" t="s">
        <v>6737</v>
      </c>
      <c r="F264" s="32" t="s">
        <v>6737</v>
      </c>
      <c r="G264" s="32" t="s">
        <v>6738</v>
      </c>
      <c r="H264" s="33">
        <v>479</v>
      </c>
      <c r="I264" s="34" t="s">
        <v>3542</v>
      </c>
      <c r="J264" s="32" t="s">
        <v>3542</v>
      </c>
      <c r="K264" s="35" t="s">
        <v>6739</v>
      </c>
    </row>
    <row r="265" spans="1:11" x14ac:dyDescent="0.25">
      <c r="A265" s="31" t="s">
        <v>6733</v>
      </c>
      <c r="B265" s="32" t="s">
        <v>4464</v>
      </c>
      <c r="C265" s="32" t="s">
        <v>7164</v>
      </c>
      <c r="D265" s="32" t="s">
        <v>6737</v>
      </c>
      <c r="E265" s="32" t="s">
        <v>6745</v>
      </c>
      <c r="F265" s="32" t="s">
        <v>6737</v>
      </c>
      <c r="G265" s="32" t="s">
        <v>6746</v>
      </c>
      <c r="H265" s="33">
        <v>705</v>
      </c>
      <c r="I265" s="34" t="s">
        <v>3542</v>
      </c>
      <c r="J265" s="32" t="s">
        <v>3542</v>
      </c>
      <c r="K265" s="35" t="s">
        <v>6739</v>
      </c>
    </row>
    <row r="266" spans="1:11" x14ac:dyDescent="0.25">
      <c r="A266" s="31" t="s">
        <v>6733</v>
      </c>
      <c r="B266" s="32" t="s">
        <v>4995</v>
      </c>
      <c r="C266" s="32" t="s">
        <v>7165</v>
      </c>
      <c r="D266" s="32" t="s">
        <v>6737</v>
      </c>
      <c r="E266" s="32" t="s">
        <v>6736</v>
      </c>
      <c r="F266" s="32" t="s">
        <v>6737</v>
      </c>
      <c r="G266" s="32" t="s">
        <v>6746</v>
      </c>
      <c r="H266" s="33">
        <v>430</v>
      </c>
      <c r="I266" s="34" t="s">
        <v>3542</v>
      </c>
      <c r="J266" s="32" t="s">
        <v>3542</v>
      </c>
      <c r="K266" s="35" t="s">
        <v>6739</v>
      </c>
    </row>
    <row r="267" spans="1:11" x14ac:dyDescent="0.25">
      <c r="A267" s="31" t="s">
        <v>6733</v>
      </c>
      <c r="B267" s="32" t="s">
        <v>5952</v>
      </c>
      <c r="C267" s="32" t="s">
        <v>7166</v>
      </c>
      <c r="D267" s="32" t="s">
        <v>6736</v>
      </c>
      <c r="E267" s="32" t="s">
        <v>6784</v>
      </c>
      <c r="F267" s="32" t="s">
        <v>6736</v>
      </c>
      <c r="G267" s="32" t="s">
        <v>6738</v>
      </c>
      <c r="H267" s="33">
        <v>583</v>
      </c>
      <c r="I267" s="34" t="s">
        <v>3542</v>
      </c>
      <c r="J267" s="32" t="s">
        <v>3542</v>
      </c>
      <c r="K267" s="35" t="s">
        <v>6739</v>
      </c>
    </row>
    <row r="268" spans="1:11" x14ac:dyDescent="0.25">
      <c r="A268" s="31" t="s">
        <v>6733</v>
      </c>
      <c r="B268" s="32" t="s">
        <v>7167</v>
      </c>
      <c r="C268" s="32" t="s">
        <v>7168</v>
      </c>
      <c r="D268" s="32" t="s">
        <v>6784</v>
      </c>
      <c r="E268" s="32" t="s">
        <v>6736</v>
      </c>
      <c r="F268" s="32" t="s">
        <v>6736</v>
      </c>
      <c r="G268" s="32" t="s">
        <v>6738</v>
      </c>
      <c r="H268" s="33">
        <v>530</v>
      </c>
      <c r="I268" s="34" t="s">
        <v>3542</v>
      </c>
      <c r="J268" s="32" t="s">
        <v>3542</v>
      </c>
      <c r="K268" s="35" t="s">
        <v>6739</v>
      </c>
    </row>
    <row r="269" spans="1:11" x14ac:dyDescent="0.25">
      <c r="A269" s="31" t="s">
        <v>6733</v>
      </c>
      <c r="B269" s="32" t="s">
        <v>7169</v>
      </c>
      <c r="C269" s="32" t="s">
        <v>7170</v>
      </c>
      <c r="D269" s="32" t="s">
        <v>6737</v>
      </c>
      <c r="E269" s="32" t="s">
        <v>6745</v>
      </c>
      <c r="F269" s="32" t="s">
        <v>6737</v>
      </c>
      <c r="G269" s="32" t="s">
        <v>6742</v>
      </c>
      <c r="H269" s="33">
        <v>97</v>
      </c>
      <c r="I269" s="34" t="s">
        <v>3542</v>
      </c>
      <c r="J269" s="32" t="s">
        <v>3542</v>
      </c>
      <c r="K269" s="35" t="s">
        <v>6739</v>
      </c>
    </row>
    <row r="270" spans="1:11" x14ac:dyDescent="0.25">
      <c r="A270" s="31" t="s">
        <v>6733</v>
      </c>
      <c r="B270" s="32" t="s">
        <v>6383</v>
      </c>
      <c r="C270" s="32" t="s">
        <v>7171</v>
      </c>
      <c r="D270" s="32" t="s">
        <v>6737</v>
      </c>
      <c r="E270" s="32" t="s">
        <v>6745</v>
      </c>
      <c r="F270" s="32" t="s">
        <v>6737</v>
      </c>
      <c r="G270" s="32" t="s">
        <v>6742</v>
      </c>
      <c r="H270" s="33">
        <v>103</v>
      </c>
      <c r="I270" s="34" t="s">
        <v>3542</v>
      </c>
      <c r="J270" s="32" t="s">
        <v>3542</v>
      </c>
      <c r="K270" s="35" t="s">
        <v>6739</v>
      </c>
    </row>
    <row r="271" spans="1:11" x14ac:dyDescent="0.25">
      <c r="A271" s="31" t="s">
        <v>6733</v>
      </c>
      <c r="B271" s="32" t="s">
        <v>6332</v>
      </c>
      <c r="C271" s="32" t="s">
        <v>7172</v>
      </c>
      <c r="D271" s="32" t="s">
        <v>6839</v>
      </c>
      <c r="E271" s="32" t="s">
        <v>6736</v>
      </c>
      <c r="F271" s="32" t="s">
        <v>6736</v>
      </c>
      <c r="G271" s="32" t="s">
        <v>6742</v>
      </c>
      <c r="H271" s="33">
        <v>534</v>
      </c>
      <c r="I271" s="34" t="s">
        <v>3542</v>
      </c>
      <c r="J271" s="32" t="s">
        <v>3542</v>
      </c>
      <c r="K271" s="35" t="s">
        <v>6739</v>
      </c>
    </row>
    <row r="272" spans="1:11" x14ac:dyDescent="0.25">
      <c r="A272" s="31" t="s">
        <v>6733</v>
      </c>
      <c r="B272" s="32" t="s">
        <v>7173</v>
      </c>
      <c r="C272" s="32" t="s">
        <v>7174</v>
      </c>
      <c r="D272" s="32" t="s">
        <v>6737</v>
      </c>
      <c r="E272" s="32" t="s">
        <v>6736</v>
      </c>
      <c r="F272" s="32" t="s">
        <v>6737</v>
      </c>
      <c r="G272" s="32" t="s">
        <v>6738</v>
      </c>
      <c r="H272" s="33">
        <v>22</v>
      </c>
      <c r="I272" s="34" t="s">
        <v>3542</v>
      </c>
      <c r="J272" s="32" t="s">
        <v>3542</v>
      </c>
      <c r="K272" s="35" t="s">
        <v>6739</v>
      </c>
    </row>
    <row r="273" spans="1:11" ht="31.5" x14ac:dyDescent="0.25">
      <c r="A273" s="31" t="s">
        <v>6733</v>
      </c>
      <c r="B273" s="32" t="s">
        <v>7175</v>
      </c>
      <c r="C273" s="32" t="s">
        <v>7176</v>
      </c>
      <c r="D273" s="32" t="s">
        <v>6737</v>
      </c>
      <c r="E273" s="32" t="s">
        <v>6737</v>
      </c>
      <c r="F273" s="32" t="s">
        <v>6737</v>
      </c>
      <c r="G273" s="32" t="s">
        <v>6742</v>
      </c>
      <c r="H273" s="33">
        <v>295</v>
      </c>
      <c r="I273" s="34" t="s">
        <v>3542</v>
      </c>
      <c r="J273" s="32" t="s">
        <v>3542</v>
      </c>
      <c r="K273" s="35" t="s">
        <v>6739</v>
      </c>
    </row>
    <row r="274" spans="1:11" x14ac:dyDescent="0.25">
      <c r="A274" s="31" t="s">
        <v>6733</v>
      </c>
      <c r="B274" s="32" t="s">
        <v>7177</v>
      </c>
      <c r="C274" s="32" t="s">
        <v>7178</v>
      </c>
      <c r="D274" s="32" t="s">
        <v>6745</v>
      </c>
      <c r="E274" s="32" t="s">
        <v>6745</v>
      </c>
      <c r="F274" s="32" t="s">
        <v>6745</v>
      </c>
      <c r="G274" s="32" t="s">
        <v>6742</v>
      </c>
      <c r="H274" s="33">
        <v>603</v>
      </c>
      <c r="I274" s="34" t="s">
        <v>3542</v>
      </c>
      <c r="J274" s="32" t="s">
        <v>3542</v>
      </c>
      <c r="K274" s="35" t="s">
        <v>6739</v>
      </c>
    </row>
    <row r="275" spans="1:11" x14ac:dyDescent="0.25">
      <c r="A275" s="31" t="s">
        <v>6733</v>
      </c>
      <c r="B275" s="32" t="s">
        <v>7179</v>
      </c>
      <c r="C275" s="32" t="s">
        <v>7180</v>
      </c>
      <c r="D275" s="32" t="s">
        <v>6737</v>
      </c>
      <c r="E275" s="32" t="s">
        <v>6745</v>
      </c>
      <c r="F275" s="32" t="s">
        <v>6737</v>
      </c>
      <c r="G275" s="32" t="s">
        <v>6746</v>
      </c>
      <c r="H275" s="33">
        <v>650</v>
      </c>
      <c r="I275" s="34" t="s">
        <v>3542</v>
      </c>
      <c r="J275" s="32" t="s">
        <v>3542</v>
      </c>
      <c r="K275" s="35" t="s">
        <v>6739</v>
      </c>
    </row>
    <row r="276" spans="1:11" x14ac:dyDescent="0.25">
      <c r="A276" s="31" t="s">
        <v>6733</v>
      </c>
      <c r="B276" s="32" t="s">
        <v>7181</v>
      </c>
      <c r="C276" s="32" t="s">
        <v>7182</v>
      </c>
      <c r="D276" s="32" t="s">
        <v>6737</v>
      </c>
      <c r="E276" s="32" t="s">
        <v>6745</v>
      </c>
      <c r="F276" s="32" t="s">
        <v>6737</v>
      </c>
      <c r="G276" s="32" t="s">
        <v>6746</v>
      </c>
      <c r="H276" s="33">
        <v>547</v>
      </c>
      <c r="I276" s="34" t="s">
        <v>3542</v>
      </c>
      <c r="J276" s="32" t="s">
        <v>3542</v>
      </c>
      <c r="K276" s="35" t="s">
        <v>6739</v>
      </c>
    </row>
    <row r="277" spans="1:11" x14ac:dyDescent="0.25">
      <c r="A277" s="31" t="s">
        <v>6733</v>
      </c>
      <c r="B277" s="32" t="s">
        <v>7183</v>
      </c>
      <c r="C277" s="32" t="s">
        <v>7184</v>
      </c>
      <c r="D277" s="32" t="s">
        <v>6745</v>
      </c>
      <c r="E277" s="32" t="s">
        <v>6745</v>
      </c>
      <c r="F277" s="32" t="s">
        <v>6745</v>
      </c>
      <c r="G277" s="32" t="s">
        <v>6742</v>
      </c>
      <c r="H277" s="33">
        <v>591</v>
      </c>
      <c r="I277" s="34" t="s">
        <v>3542</v>
      </c>
      <c r="J277" s="32" t="s">
        <v>3542</v>
      </c>
      <c r="K277" s="35" t="s">
        <v>6739</v>
      </c>
    </row>
    <row r="278" spans="1:11" x14ac:dyDescent="0.25">
      <c r="A278" s="31" t="s">
        <v>6733</v>
      </c>
      <c r="B278" s="32" t="s">
        <v>6610</v>
      </c>
      <c r="C278" s="32" t="s">
        <v>7185</v>
      </c>
      <c r="D278" s="32" t="s">
        <v>6736</v>
      </c>
      <c r="E278" s="32" t="s">
        <v>6745</v>
      </c>
      <c r="F278" s="32" t="s">
        <v>6736</v>
      </c>
      <c r="G278" s="32" t="s">
        <v>6742</v>
      </c>
      <c r="H278" s="33">
        <v>115</v>
      </c>
      <c r="I278" s="34" t="s">
        <v>3542</v>
      </c>
      <c r="J278" s="32" t="s">
        <v>3542</v>
      </c>
      <c r="K278" s="35" t="s">
        <v>6739</v>
      </c>
    </row>
    <row r="279" spans="1:11" x14ac:dyDescent="0.25">
      <c r="A279" s="31" t="s">
        <v>6733</v>
      </c>
      <c r="B279" s="32" t="s">
        <v>7186</v>
      </c>
      <c r="C279" s="32" t="s">
        <v>7187</v>
      </c>
      <c r="D279" s="32" t="s">
        <v>6745</v>
      </c>
      <c r="E279" s="32" t="s">
        <v>3542</v>
      </c>
      <c r="F279" s="32" t="s">
        <v>6745</v>
      </c>
      <c r="G279" s="32" t="s">
        <v>6746</v>
      </c>
      <c r="H279" s="33">
        <v>690</v>
      </c>
      <c r="I279" s="34" t="s">
        <v>3542</v>
      </c>
      <c r="J279" s="32" t="s">
        <v>3542</v>
      </c>
      <c r="K279" s="35" t="s">
        <v>6739</v>
      </c>
    </row>
    <row r="280" spans="1:11" x14ac:dyDescent="0.25">
      <c r="A280" s="31" t="s">
        <v>6733</v>
      </c>
      <c r="B280" s="32" t="s">
        <v>6112</v>
      </c>
      <c r="C280" s="32" t="s">
        <v>7188</v>
      </c>
      <c r="D280" s="32" t="s">
        <v>6745</v>
      </c>
      <c r="E280" s="32" t="s">
        <v>6745</v>
      </c>
      <c r="F280" s="32" t="s">
        <v>6745</v>
      </c>
      <c r="G280" s="32" t="s">
        <v>6742</v>
      </c>
      <c r="H280" s="33">
        <v>668</v>
      </c>
      <c r="I280" s="34" t="s">
        <v>3542</v>
      </c>
      <c r="J280" s="32" t="s">
        <v>3542</v>
      </c>
      <c r="K280" s="35" t="s">
        <v>6739</v>
      </c>
    </row>
    <row r="281" spans="1:11" x14ac:dyDescent="0.25">
      <c r="A281" s="31" t="s">
        <v>6733</v>
      </c>
      <c r="B281" s="32" t="s">
        <v>6002</v>
      </c>
      <c r="C281" s="32" t="s">
        <v>7189</v>
      </c>
      <c r="D281" s="32" t="s">
        <v>6737</v>
      </c>
      <c r="E281" s="32" t="s">
        <v>6737</v>
      </c>
      <c r="F281" s="32" t="s">
        <v>6737</v>
      </c>
      <c r="G281" s="32" t="s">
        <v>6746</v>
      </c>
      <c r="H281" s="33">
        <v>708</v>
      </c>
      <c r="I281" s="34" t="s">
        <v>3542</v>
      </c>
      <c r="J281" s="32" t="s">
        <v>3542</v>
      </c>
      <c r="K281" s="35" t="s">
        <v>6739</v>
      </c>
    </row>
    <row r="282" spans="1:11" x14ac:dyDescent="0.25">
      <c r="A282" s="31" t="s">
        <v>6733</v>
      </c>
      <c r="B282" s="32" t="s">
        <v>7190</v>
      </c>
      <c r="C282" s="32" t="s">
        <v>7191</v>
      </c>
      <c r="D282" s="32" t="s">
        <v>6839</v>
      </c>
      <c r="E282" s="32" t="s">
        <v>6745</v>
      </c>
      <c r="F282" s="32" t="s">
        <v>6839</v>
      </c>
      <c r="G282" s="32" t="s">
        <v>6746</v>
      </c>
      <c r="H282" s="33">
        <v>129</v>
      </c>
      <c r="I282" s="34" t="s">
        <v>3542</v>
      </c>
      <c r="J282" s="32" t="s">
        <v>3542</v>
      </c>
      <c r="K282" s="35" t="s">
        <v>6739</v>
      </c>
    </row>
    <row r="283" spans="1:11" x14ac:dyDescent="0.25">
      <c r="A283" s="31" t="s">
        <v>6733</v>
      </c>
      <c r="B283" s="32" t="s">
        <v>7192</v>
      </c>
      <c r="C283" s="32" t="s">
        <v>7193</v>
      </c>
      <c r="D283" s="32" t="s">
        <v>6737</v>
      </c>
      <c r="E283" s="32" t="s">
        <v>6784</v>
      </c>
      <c r="F283" s="32" t="s">
        <v>6737</v>
      </c>
      <c r="G283" s="32" t="s">
        <v>6738</v>
      </c>
      <c r="H283" s="33">
        <v>122</v>
      </c>
      <c r="I283" s="34" t="s">
        <v>3542</v>
      </c>
      <c r="J283" s="32" t="s">
        <v>3542</v>
      </c>
      <c r="K283" s="35" t="s">
        <v>6739</v>
      </c>
    </row>
    <row r="284" spans="1:11" x14ac:dyDescent="0.25">
      <c r="A284" s="31" t="s">
        <v>6733</v>
      </c>
      <c r="B284" s="32" t="s">
        <v>3348</v>
      </c>
      <c r="C284" s="32" t="s">
        <v>7194</v>
      </c>
      <c r="D284" s="32" t="s">
        <v>6736</v>
      </c>
      <c r="E284" s="32" t="s">
        <v>6737</v>
      </c>
      <c r="F284" s="32" t="s">
        <v>6737</v>
      </c>
      <c r="G284" s="32" t="s">
        <v>6742</v>
      </c>
      <c r="H284" s="33">
        <v>154</v>
      </c>
      <c r="I284" s="34" t="s">
        <v>3542</v>
      </c>
      <c r="J284" s="32" t="s">
        <v>3542</v>
      </c>
      <c r="K284" s="35" t="s">
        <v>6739</v>
      </c>
    </row>
    <row r="285" spans="1:11" x14ac:dyDescent="0.25">
      <c r="A285" s="31" t="s">
        <v>6733</v>
      </c>
      <c r="B285" s="32" t="s">
        <v>4378</v>
      </c>
      <c r="C285" s="32" t="s">
        <v>7195</v>
      </c>
      <c r="D285" s="32" t="s">
        <v>6737</v>
      </c>
      <c r="E285" s="32" t="s">
        <v>6737</v>
      </c>
      <c r="F285" s="32" t="s">
        <v>6737</v>
      </c>
      <c r="G285" s="32" t="s">
        <v>6746</v>
      </c>
      <c r="H285" s="33">
        <v>707</v>
      </c>
      <c r="I285" s="34" t="s">
        <v>3542</v>
      </c>
      <c r="J285" s="32" t="s">
        <v>3542</v>
      </c>
      <c r="K285" s="35" t="s">
        <v>6739</v>
      </c>
    </row>
    <row r="286" spans="1:11" x14ac:dyDescent="0.25">
      <c r="A286" s="31" t="s">
        <v>6733</v>
      </c>
      <c r="B286" s="32" t="s">
        <v>7196</v>
      </c>
      <c r="C286" s="32" t="s">
        <v>7197</v>
      </c>
      <c r="D286" s="32" t="s">
        <v>6737</v>
      </c>
      <c r="E286" s="32" t="s">
        <v>6745</v>
      </c>
      <c r="F286" s="32" t="s">
        <v>6737</v>
      </c>
      <c r="G286" s="32" t="s">
        <v>6742</v>
      </c>
      <c r="H286" s="33">
        <v>46</v>
      </c>
      <c r="I286" s="34" t="s">
        <v>3542</v>
      </c>
      <c r="J286" s="32" t="s">
        <v>3542</v>
      </c>
      <c r="K286" s="35" t="s">
        <v>6739</v>
      </c>
    </row>
    <row r="287" spans="1:11" x14ac:dyDescent="0.25">
      <c r="A287" s="31" t="s">
        <v>6733</v>
      </c>
      <c r="B287" s="32" t="s">
        <v>7198</v>
      </c>
      <c r="C287" s="32" t="s">
        <v>7199</v>
      </c>
      <c r="D287" s="32" t="s">
        <v>6737</v>
      </c>
      <c r="E287" s="32" t="s">
        <v>6736</v>
      </c>
      <c r="F287" s="32" t="s">
        <v>6737</v>
      </c>
      <c r="G287" s="32" t="s">
        <v>6742</v>
      </c>
      <c r="H287" s="33">
        <v>34</v>
      </c>
      <c r="I287" s="34" t="s">
        <v>3542</v>
      </c>
      <c r="J287" s="32" t="s">
        <v>3542</v>
      </c>
      <c r="K287" s="35" t="s">
        <v>6739</v>
      </c>
    </row>
    <row r="288" spans="1:11" x14ac:dyDescent="0.25">
      <c r="A288" s="31" t="s">
        <v>6733</v>
      </c>
      <c r="B288" s="32" t="s">
        <v>7200</v>
      </c>
      <c r="C288" s="32" t="s">
        <v>7201</v>
      </c>
      <c r="D288" s="32" t="s">
        <v>6737</v>
      </c>
      <c r="E288" s="32" t="s">
        <v>6736</v>
      </c>
      <c r="F288" s="32" t="s">
        <v>6737</v>
      </c>
      <c r="G288" s="32" t="s">
        <v>6742</v>
      </c>
      <c r="H288" s="33">
        <v>38</v>
      </c>
      <c r="I288" s="34" t="s">
        <v>3542</v>
      </c>
      <c r="J288" s="32" t="s">
        <v>3542</v>
      </c>
      <c r="K288" s="35" t="s">
        <v>6739</v>
      </c>
    </row>
    <row r="289" spans="1:11" x14ac:dyDescent="0.25">
      <c r="A289" s="31" t="s">
        <v>6733</v>
      </c>
      <c r="B289" s="32" t="s">
        <v>7202</v>
      </c>
      <c r="C289" s="32" t="s">
        <v>7203</v>
      </c>
      <c r="D289" s="32" t="s">
        <v>6737</v>
      </c>
      <c r="E289" s="32" t="s">
        <v>6745</v>
      </c>
      <c r="F289" s="32" t="s">
        <v>6737</v>
      </c>
      <c r="G289" s="32" t="s">
        <v>6742</v>
      </c>
      <c r="H289" s="33">
        <v>47</v>
      </c>
      <c r="I289" s="34" t="s">
        <v>3542</v>
      </c>
      <c r="J289" s="32" t="s">
        <v>3542</v>
      </c>
      <c r="K289" s="35" t="s">
        <v>6739</v>
      </c>
    </row>
    <row r="290" spans="1:11" x14ac:dyDescent="0.25">
      <c r="A290" s="31" t="s">
        <v>6733</v>
      </c>
      <c r="B290" s="32" t="s">
        <v>7204</v>
      </c>
      <c r="C290" s="32" t="s">
        <v>7205</v>
      </c>
      <c r="D290" s="32" t="s">
        <v>6737</v>
      </c>
      <c r="E290" s="32" t="s">
        <v>6737</v>
      </c>
      <c r="F290" s="32" t="s">
        <v>6737</v>
      </c>
      <c r="G290" s="32" t="s">
        <v>6742</v>
      </c>
      <c r="H290" s="33">
        <v>28</v>
      </c>
      <c r="I290" s="34" t="s">
        <v>3542</v>
      </c>
      <c r="J290" s="32" t="s">
        <v>3542</v>
      </c>
      <c r="K290" s="35" t="s">
        <v>6739</v>
      </c>
    </row>
    <row r="291" spans="1:11" x14ac:dyDescent="0.25">
      <c r="A291" s="31" t="s">
        <v>6733</v>
      </c>
      <c r="B291" s="32" t="s">
        <v>7206</v>
      </c>
      <c r="C291" s="32" t="s">
        <v>7207</v>
      </c>
      <c r="D291" s="32" t="s">
        <v>6736</v>
      </c>
      <c r="E291" s="32" t="s">
        <v>3542</v>
      </c>
      <c r="F291" s="32" t="s">
        <v>6736</v>
      </c>
      <c r="G291" s="32" t="s">
        <v>6738</v>
      </c>
      <c r="H291" s="33">
        <v>305</v>
      </c>
      <c r="I291" s="34" t="s">
        <v>3542</v>
      </c>
      <c r="J291" s="32" t="s">
        <v>3542</v>
      </c>
      <c r="K291" s="35" t="s">
        <v>6739</v>
      </c>
    </row>
    <row r="292" spans="1:11" x14ac:dyDescent="0.25">
      <c r="A292" s="31" t="s">
        <v>6733</v>
      </c>
      <c r="B292" s="32" t="s">
        <v>7208</v>
      </c>
      <c r="C292" s="32" t="s">
        <v>7209</v>
      </c>
      <c r="D292" s="32" t="s">
        <v>6745</v>
      </c>
      <c r="E292" s="32" t="s">
        <v>6745</v>
      </c>
      <c r="F292" s="32" t="s">
        <v>6745</v>
      </c>
      <c r="G292" s="32" t="s">
        <v>6742</v>
      </c>
      <c r="H292" s="33">
        <v>128</v>
      </c>
      <c r="I292" s="34" t="s">
        <v>3542</v>
      </c>
      <c r="J292" s="32" t="s">
        <v>3542</v>
      </c>
      <c r="K292" s="35" t="s">
        <v>6739</v>
      </c>
    </row>
    <row r="293" spans="1:11" x14ac:dyDescent="0.25">
      <c r="A293" s="31" t="s">
        <v>6733</v>
      </c>
      <c r="B293" s="32" t="s">
        <v>7210</v>
      </c>
      <c r="C293" s="32" t="s">
        <v>7211</v>
      </c>
      <c r="D293" s="32" t="s">
        <v>6737</v>
      </c>
      <c r="E293" s="32" t="s">
        <v>6745</v>
      </c>
      <c r="F293" s="32" t="s">
        <v>6737</v>
      </c>
      <c r="G293" s="32" t="s">
        <v>6746</v>
      </c>
      <c r="H293" s="33">
        <v>604</v>
      </c>
      <c r="I293" s="34" t="s">
        <v>3542</v>
      </c>
      <c r="J293" s="32" t="s">
        <v>3542</v>
      </c>
      <c r="K293" s="35" t="s">
        <v>6739</v>
      </c>
    </row>
    <row r="294" spans="1:11" x14ac:dyDescent="0.25">
      <c r="A294" s="31" t="s">
        <v>6733</v>
      </c>
      <c r="B294" s="32" t="s">
        <v>5995</v>
      </c>
      <c r="C294" s="32" t="s">
        <v>7212</v>
      </c>
      <c r="D294" s="32" t="s">
        <v>6736</v>
      </c>
      <c r="E294" s="32" t="s">
        <v>6736</v>
      </c>
      <c r="F294" s="32" t="s">
        <v>6736</v>
      </c>
      <c r="G294" s="32" t="s">
        <v>6738</v>
      </c>
      <c r="H294" s="33">
        <v>609</v>
      </c>
      <c r="I294" s="34" t="s">
        <v>3542</v>
      </c>
      <c r="J294" s="32" t="s">
        <v>3542</v>
      </c>
      <c r="K294" s="35" t="s">
        <v>6739</v>
      </c>
    </row>
    <row r="295" spans="1:11" x14ac:dyDescent="0.25">
      <c r="A295" s="31" t="s">
        <v>6733</v>
      </c>
      <c r="B295" s="32" t="s">
        <v>7213</v>
      </c>
      <c r="C295" s="32" t="s">
        <v>7214</v>
      </c>
      <c r="D295" s="32" t="s">
        <v>6839</v>
      </c>
      <c r="E295" s="32" t="s">
        <v>6745</v>
      </c>
      <c r="F295" s="32" t="s">
        <v>6839</v>
      </c>
      <c r="G295" s="32" t="s">
        <v>6742</v>
      </c>
      <c r="H295" s="33">
        <v>370</v>
      </c>
      <c r="I295" s="34" t="s">
        <v>3542</v>
      </c>
      <c r="J295" s="32" t="s">
        <v>3542</v>
      </c>
      <c r="K295" s="35" t="s">
        <v>6739</v>
      </c>
    </row>
    <row r="296" spans="1:11" x14ac:dyDescent="0.25">
      <c r="A296" s="31" t="s">
        <v>6733</v>
      </c>
      <c r="B296" s="32" t="s">
        <v>7215</v>
      </c>
      <c r="C296" s="32" t="s">
        <v>7216</v>
      </c>
      <c r="D296" s="32" t="s">
        <v>6736</v>
      </c>
      <c r="E296" s="32" t="s">
        <v>6784</v>
      </c>
      <c r="F296" s="32" t="s">
        <v>6736</v>
      </c>
      <c r="G296" s="32" t="s">
        <v>6738</v>
      </c>
      <c r="H296" s="33">
        <v>13</v>
      </c>
      <c r="I296" s="34" t="s">
        <v>3542</v>
      </c>
      <c r="J296" s="32" t="s">
        <v>3542</v>
      </c>
      <c r="K296" s="35" t="s">
        <v>6739</v>
      </c>
    </row>
    <row r="297" spans="1:11" x14ac:dyDescent="0.25">
      <c r="A297" s="31" t="s">
        <v>6733</v>
      </c>
      <c r="B297" s="32" t="s">
        <v>6127</v>
      </c>
      <c r="C297" s="32" t="s">
        <v>7217</v>
      </c>
      <c r="D297" s="32" t="s">
        <v>6839</v>
      </c>
      <c r="E297" s="32" t="s">
        <v>6745</v>
      </c>
      <c r="F297" s="32" t="s">
        <v>6839</v>
      </c>
      <c r="G297" s="32" t="s">
        <v>6742</v>
      </c>
      <c r="H297" s="33">
        <v>605</v>
      </c>
      <c r="I297" s="34" t="s">
        <v>3542</v>
      </c>
      <c r="J297" s="32" t="s">
        <v>3542</v>
      </c>
      <c r="K297" s="35" t="s">
        <v>6739</v>
      </c>
    </row>
    <row r="298" spans="1:11" x14ac:dyDescent="0.25">
      <c r="A298" s="31" t="s">
        <v>6733</v>
      </c>
      <c r="B298" s="32" t="s">
        <v>7218</v>
      </c>
      <c r="C298" s="32" t="s">
        <v>7219</v>
      </c>
      <c r="D298" s="32" t="s">
        <v>6736</v>
      </c>
      <c r="E298" s="32" t="s">
        <v>6736</v>
      </c>
      <c r="F298" s="32" t="s">
        <v>6736</v>
      </c>
      <c r="G298" s="32" t="s">
        <v>6746</v>
      </c>
      <c r="H298" s="33">
        <v>423</v>
      </c>
      <c r="I298" s="34" t="s">
        <v>3542</v>
      </c>
      <c r="J298" s="32" t="s">
        <v>3542</v>
      </c>
      <c r="K298" s="35" t="s">
        <v>6739</v>
      </c>
    </row>
    <row r="299" spans="1:11" x14ac:dyDescent="0.25">
      <c r="A299" s="31" t="s">
        <v>6733</v>
      </c>
      <c r="B299" s="32" t="s">
        <v>7220</v>
      </c>
      <c r="C299" s="32" t="s">
        <v>7221</v>
      </c>
      <c r="D299" s="32" t="s">
        <v>6737</v>
      </c>
      <c r="E299" s="32" t="s">
        <v>6745</v>
      </c>
      <c r="F299" s="32" t="s">
        <v>6737</v>
      </c>
      <c r="G299" s="32" t="s">
        <v>6742</v>
      </c>
      <c r="H299" s="33">
        <v>36</v>
      </c>
      <c r="I299" s="34" t="s">
        <v>3542</v>
      </c>
      <c r="J299" s="32" t="s">
        <v>3542</v>
      </c>
      <c r="K299" s="35" t="s">
        <v>6739</v>
      </c>
    </row>
    <row r="300" spans="1:11" x14ac:dyDescent="0.25">
      <c r="A300" s="31" t="s">
        <v>6733</v>
      </c>
      <c r="B300" s="32" t="s">
        <v>7222</v>
      </c>
      <c r="C300" s="32" t="s">
        <v>7223</v>
      </c>
      <c r="D300" s="32" t="s">
        <v>6737</v>
      </c>
      <c r="E300" s="32" t="s">
        <v>6737</v>
      </c>
      <c r="F300" s="32" t="s">
        <v>6737</v>
      </c>
      <c r="G300" s="32" t="s">
        <v>6742</v>
      </c>
      <c r="H300" s="33">
        <v>42</v>
      </c>
      <c r="I300" s="34" t="s">
        <v>3542</v>
      </c>
      <c r="J300" s="32" t="s">
        <v>3542</v>
      </c>
      <c r="K300" s="35" t="s">
        <v>6739</v>
      </c>
    </row>
    <row r="301" spans="1:11" x14ac:dyDescent="0.25">
      <c r="A301" s="31" t="s">
        <v>6733</v>
      </c>
      <c r="B301" s="32" t="s">
        <v>7224</v>
      </c>
      <c r="C301" s="32" t="s">
        <v>7225</v>
      </c>
      <c r="D301" s="32" t="s">
        <v>6737</v>
      </c>
      <c r="E301" s="32" t="s">
        <v>6745</v>
      </c>
      <c r="F301" s="32" t="s">
        <v>6737</v>
      </c>
      <c r="G301" s="32" t="s">
        <v>6742</v>
      </c>
      <c r="H301" s="33">
        <v>424</v>
      </c>
      <c r="I301" s="34" t="s">
        <v>3542</v>
      </c>
      <c r="J301" s="32" t="s">
        <v>3542</v>
      </c>
      <c r="K301" s="35" t="s">
        <v>6739</v>
      </c>
    </row>
    <row r="302" spans="1:11" x14ac:dyDescent="0.25">
      <c r="A302" s="31" t="s">
        <v>6733</v>
      </c>
      <c r="B302" s="32" t="s">
        <v>7027</v>
      </c>
      <c r="C302" s="32" t="s">
        <v>7226</v>
      </c>
      <c r="D302" s="32" t="s">
        <v>6737</v>
      </c>
      <c r="E302" s="32" t="s">
        <v>6737</v>
      </c>
      <c r="F302" s="32" t="s">
        <v>6737</v>
      </c>
      <c r="G302" s="32" t="s">
        <v>6738</v>
      </c>
      <c r="H302" s="33">
        <v>33</v>
      </c>
      <c r="I302" s="34" t="s">
        <v>3542</v>
      </c>
      <c r="J302" s="32" t="s">
        <v>3542</v>
      </c>
      <c r="K302" s="35" t="s">
        <v>6739</v>
      </c>
    </row>
    <row r="303" spans="1:11" x14ac:dyDescent="0.25">
      <c r="A303" s="31" t="s">
        <v>6733</v>
      </c>
      <c r="B303" s="32" t="s">
        <v>5951</v>
      </c>
      <c r="C303" s="32" t="s">
        <v>7227</v>
      </c>
      <c r="D303" s="32" t="s">
        <v>6737</v>
      </c>
      <c r="E303" s="32" t="s">
        <v>6737</v>
      </c>
      <c r="F303" s="32" t="s">
        <v>6737</v>
      </c>
      <c r="G303" s="32" t="s">
        <v>6742</v>
      </c>
      <c r="H303" s="33">
        <v>66</v>
      </c>
      <c r="I303" s="34" t="s">
        <v>3542</v>
      </c>
      <c r="J303" s="32" t="s">
        <v>3542</v>
      </c>
      <c r="K303" s="35" t="s">
        <v>6739</v>
      </c>
    </row>
    <row r="304" spans="1:11" x14ac:dyDescent="0.25">
      <c r="A304" s="31" t="s">
        <v>6733</v>
      </c>
      <c r="B304" s="32" t="s">
        <v>7228</v>
      </c>
      <c r="C304" s="32" t="s">
        <v>7229</v>
      </c>
      <c r="D304" s="32" t="s">
        <v>6745</v>
      </c>
      <c r="E304" s="32" t="s">
        <v>6745</v>
      </c>
      <c r="F304" s="32" t="s">
        <v>6745</v>
      </c>
      <c r="G304" s="32" t="s">
        <v>6742</v>
      </c>
      <c r="H304" s="33">
        <v>584</v>
      </c>
      <c r="I304" s="34" t="s">
        <v>3542</v>
      </c>
      <c r="J304" s="32" t="s">
        <v>3542</v>
      </c>
      <c r="K304" s="35" t="s">
        <v>6739</v>
      </c>
    </row>
    <row r="305" spans="1:11" x14ac:dyDescent="0.25">
      <c r="A305" s="31" t="s">
        <v>6733</v>
      </c>
      <c r="B305" s="32" t="s">
        <v>7230</v>
      </c>
      <c r="C305" s="32" t="s">
        <v>7231</v>
      </c>
      <c r="D305" s="32" t="s">
        <v>6736</v>
      </c>
      <c r="E305" s="32" t="s">
        <v>6784</v>
      </c>
      <c r="F305" s="32" t="s">
        <v>6736</v>
      </c>
      <c r="G305" s="32" t="s">
        <v>6738</v>
      </c>
      <c r="H305" s="33">
        <v>80</v>
      </c>
      <c r="I305" s="34" t="s">
        <v>3542</v>
      </c>
      <c r="J305" s="32" t="s">
        <v>3542</v>
      </c>
      <c r="K305" s="35" t="s">
        <v>6739</v>
      </c>
    </row>
    <row r="306" spans="1:11" x14ac:dyDescent="0.25">
      <c r="A306" s="31" t="s">
        <v>6733</v>
      </c>
      <c r="B306" s="32" t="s">
        <v>7232</v>
      </c>
      <c r="C306" s="32" t="s">
        <v>7233</v>
      </c>
      <c r="D306" s="32" t="s">
        <v>6737</v>
      </c>
      <c r="E306" s="32" t="s">
        <v>3542</v>
      </c>
      <c r="F306" s="32" t="s">
        <v>6737</v>
      </c>
      <c r="G306" s="32" t="s">
        <v>6738</v>
      </c>
      <c r="H306" s="33">
        <v>302</v>
      </c>
      <c r="I306" s="34" t="s">
        <v>3542</v>
      </c>
      <c r="J306" s="32" t="s">
        <v>3542</v>
      </c>
      <c r="K306" s="35" t="s">
        <v>6739</v>
      </c>
    </row>
    <row r="307" spans="1:11" x14ac:dyDescent="0.25">
      <c r="A307" s="31" t="s">
        <v>6733</v>
      </c>
      <c r="B307" s="32" t="s">
        <v>6199</v>
      </c>
      <c r="C307" s="32" t="s">
        <v>7234</v>
      </c>
      <c r="D307" s="32" t="s">
        <v>6737</v>
      </c>
      <c r="E307" s="32" t="s">
        <v>3542</v>
      </c>
      <c r="F307" s="32" t="s">
        <v>6737</v>
      </c>
      <c r="G307" s="32" t="s">
        <v>6738</v>
      </c>
      <c r="H307" s="33">
        <v>287</v>
      </c>
      <c r="I307" s="34" t="s">
        <v>3542</v>
      </c>
      <c r="J307" s="32" t="s">
        <v>3542</v>
      </c>
      <c r="K307" s="35" t="s">
        <v>6739</v>
      </c>
    </row>
    <row r="308" spans="1:11" x14ac:dyDescent="0.25">
      <c r="A308" s="31" t="s">
        <v>6733</v>
      </c>
      <c r="B308" s="32" t="s">
        <v>7235</v>
      </c>
      <c r="C308" s="32" t="s">
        <v>7236</v>
      </c>
      <c r="D308" s="32" t="s">
        <v>6736</v>
      </c>
      <c r="E308" s="32" t="s">
        <v>6745</v>
      </c>
      <c r="F308" s="32" t="s">
        <v>6736</v>
      </c>
      <c r="G308" s="32" t="s">
        <v>6746</v>
      </c>
      <c r="H308" s="33">
        <v>256</v>
      </c>
      <c r="I308" s="34" t="s">
        <v>3542</v>
      </c>
      <c r="J308" s="32" t="s">
        <v>3542</v>
      </c>
      <c r="K308" s="35" t="s">
        <v>6739</v>
      </c>
    </row>
    <row r="309" spans="1:11" x14ac:dyDescent="0.25">
      <c r="A309" s="31" t="s">
        <v>6733</v>
      </c>
      <c r="B309" s="32" t="s">
        <v>7237</v>
      </c>
      <c r="C309" s="32" t="s">
        <v>7238</v>
      </c>
      <c r="D309" s="32" t="s">
        <v>6737</v>
      </c>
      <c r="E309" s="32" t="s">
        <v>6737</v>
      </c>
      <c r="F309" s="32" t="s">
        <v>6737</v>
      </c>
      <c r="G309" s="32" t="s">
        <v>6742</v>
      </c>
      <c r="H309" s="33">
        <v>296</v>
      </c>
      <c r="I309" s="34" t="s">
        <v>3542</v>
      </c>
      <c r="J309" s="32" t="s">
        <v>3542</v>
      </c>
      <c r="K309" s="35" t="s">
        <v>6739</v>
      </c>
    </row>
    <row r="310" spans="1:11" x14ac:dyDescent="0.25">
      <c r="A310" s="31" t="s">
        <v>6733</v>
      </c>
      <c r="B310" s="32" t="s">
        <v>7239</v>
      </c>
      <c r="C310" s="32" t="s">
        <v>7240</v>
      </c>
      <c r="D310" s="32" t="s">
        <v>6737</v>
      </c>
      <c r="E310" s="32" t="s">
        <v>6737</v>
      </c>
      <c r="F310" s="32" t="s">
        <v>6737</v>
      </c>
      <c r="G310" s="32" t="s">
        <v>6742</v>
      </c>
      <c r="H310" s="33">
        <v>299</v>
      </c>
      <c r="I310" s="34" t="s">
        <v>3542</v>
      </c>
      <c r="J310" s="32" t="s">
        <v>3542</v>
      </c>
      <c r="K310" s="35" t="s">
        <v>6739</v>
      </c>
    </row>
    <row r="311" spans="1:11" x14ac:dyDescent="0.25">
      <c r="A311" s="31" t="s">
        <v>6733</v>
      </c>
      <c r="B311" s="32" t="s">
        <v>7241</v>
      </c>
      <c r="C311" s="32" t="s">
        <v>7242</v>
      </c>
      <c r="D311" s="32" t="s">
        <v>6737</v>
      </c>
      <c r="E311" s="32" t="s">
        <v>6737</v>
      </c>
      <c r="F311" s="32" t="s">
        <v>6737</v>
      </c>
      <c r="G311" s="32" t="s">
        <v>6742</v>
      </c>
      <c r="H311" s="33">
        <v>431</v>
      </c>
      <c r="I311" s="34" t="s">
        <v>3542</v>
      </c>
      <c r="J311" s="32" t="s">
        <v>3542</v>
      </c>
      <c r="K311" s="35" t="s">
        <v>6739</v>
      </c>
    </row>
    <row r="312" spans="1:11" x14ac:dyDescent="0.25">
      <c r="A312" s="31" t="s">
        <v>6733</v>
      </c>
      <c r="B312" s="32" t="s">
        <v>7243</v>
      </c>
      <c r="C312" s="32" t="s">
        <v>7244</v>
      </c>
      <c r="D312" s="32" t="s">
        <v>6737</v>
      </c>
      <c r="E312" s="32" t="s">
        <v>6737</v>
      </c>
      <c r="F312" s="32" t="s">
        <v>6737</v>
      </c>
      <c r="G312" s="32" t="s">
        <v>6742</v>
      </c>
      <c r="H312" s="33">
        <v>543</v>
      </c>
      <c r="I312" s="34" t="s">
        <v>3542</v>
      </c>
      <c r="J312" s="32" t="s">
        <v>3542</v>
      </c>
      <c r="K312" s="35" t="s">
        <v>6739</v>
      </c>
    </row>
    <row r="313" spans="1:11" x14ac:dyDescent="0.25">
      <c r="A313" s="31" t="s">
        <v>6733</v>
      </c>
      <c r="B313" s="32" t="s">
        <v>7245</v>
      </c>
      <c r="C313" s="32" t="s">
        <v>7246</v>
      </c>
      <c r="D313" s="32" t="s">
        <v>6737</v>
      </c>
      <c r="E313" s="32" t="s">
        <v>6737</v>
      </c>
      <c r="F313" s="32" t="s">
        <v>6737</v>
      </c>
      <c r="G313" s="32" t="s">
        <v>6742</v>
      </c>
      <c r="H313" s="33">
        <v>301</v>
      </c>
      <c r="I313" s="34" t="s">
        <v>3542</v>
      </c>
      <c r="J313" s="32" t="s">
        <v>3542</v>
      </c>
      <c r="K313" s="35" t="s">
        <v>6739</v>
      </c>
    </row>
    <row r="314" spans="1:11" x14ac:dyDescent="0.25">
      <c r="A314" s="31" t="s">
        <v>6733</v>
      </c>
      <c r="B314" s="32" t="s">
        <v>7247</v>
      </c>
      <c r="C314" s="32" t="s">
        <v>7248</v>
      </c>
      <c r="D314" s="32" t="s">
        <v>6737</v>
      </c>
      <c r="E314" s="32" t="s">
        <v>6737</v>
      </c>
      <c r="F314" s="32" t="s">
        <v>6737</v>
      </c>
      <c r="G314" s="32" t="s">
        <v>6742</v>
      </c>
      <c r="H314" s="33">
        <v>294</v>
      </c>
      <c r="I314" s="34" t="s">
        <v>3542</v>
      </c>
      <c r="J314" s="32" t="s">
        <v>3542</v>
      </c>
      <c r="K314" s="35" t="s">
        <v>6739</v>
      </c>
    </row>
    <row r="315" spans="1:11" x14ac:dyDescent="0.25">
      <c r="A315" s="31" t="s">
        <v>6733</v>
      </c>
      <c r="B315" s="32" t="s">
        <v>7249</v>
      </c>
      <c r="C315" s="32" t="s">
        <v>7250</v>
      </c>
      <c r="D315" s="32" t="s">
        <v>6737</v>
      </c>
      <c r="E315" s="32" t="s">
        <v>6737</v>
      </c>
      <c r="F315" s="32" t="s">
        <v>6737</v>
      </c>
      <c r="G315" s="32" t="s">
        <v>6742</v>
      </c>
      <c r="H315" s="33">
        <v>300</v>
      </c>
      <c r="I315" s="34" t="s">
        <v>3542</v>
      </c>
      <c r="J315" s="32" t="s">
        <v>3542</v>
      </c>
      <c r="K315" s="35" t="s">
        <v>6739</v>
      </c>
    </row>
    <row r="316" spans="1:11" x14ac:dyDescent="0.25">
      <c r="A316" s="31" t="s">
        <v>6733</v>
      </c>
      <c r="B316" s="32" t="s">
        <v>7251</v>
      </c>
      <c r="C316" s="32" t="s">
        <v>7252</v>
      </c>
      <c r="D316" s="32" t="s">
        <v>6736</v>
      </c>
      <c r="E316" s="32" t="s">
        <v>3542</v>
      </c>
      <c r="F316" s="32" t="s">
        <v>6736</v>
      </c>
      <c r="G316" s="32" t="s">
        <v>6738</v>
      </c>
      <c r="H316" s="33">
        <v>286</v>
      </c>
      <c r="I316" s="34" t="s">
        <v>3542</v>
      </c>
      <c r="J316" s="32" t="s">
        <v>3542</v>
      </c>
      <c r="K316" s="35" t="s">
        <v>6739</v>
      </c>
    </row>
    <row r="317" spans="1:11" x14ac:dyDescent="0.25">
      <c r="A317" s="31" t="s">
        <v>6733</v>
      </c>
      <c r="B317" s="32" t="s">
        <v>7253</v>
      </c>
      <c r="C317" s="32" t="s">
        <v>7254</v>
      </c>
      <c r="D317" s="32" t="s">
        <v>6745</v>
      </c>
      <c r="E317" s="32" t="s">
        <v>3542</v>
      </c>
      <c r="F317" s="32" t="s">
        <v>6745</v>
      </c>
      <c r="G317" s="32" t="s">
        <v>6746</v>
      </c>
      <c r="H317" s="33">
        <v>262</v>
      </c>
      <c r="I317" s="34" t="s">
        <v>3542</v>
      </c>
      <c r="J317" s="32" t="s">
        <v>3542</v>
      </c>
      <c r="K317" s="35" t="s">
        <v>6739</v>
      </c>
    </row>
    <row r="318" spans="1:11" x14ac:dyDescent="0.25">
      <c r="A318" s="31" t="s">
        <v>6733</v>
      </c>
      <c r="B318" s="32" t="s">
        <v>7255</v>
      </c>
      <c r="C318" s="32" t="s">
        <v>7256</v>
      </c>
      <c r="D318" s="32" t="s">
        <v>6737</v>
      </c>
      <c r="E318" s="32" t="s">
        <v>3542</v>
      </c>
      <c r="F318" s="32" t="s">
        <v>6737</v>
      </c>
      <c r="G318" s="32" t="s">
        <v>6738</v>
      </c>
      <c r="H318" s="33">
        <v>269</v>
      </c>
      <c r="I318" s="34" t="s">
        <v>3542</v>
      </c>
      <c r="J318" s="32" t="s">
        <v>3542</v>
      </c>
      <c r="K318" s="35" t="s">
        <v>6739</v>
      </c>
    </row>
    <row r="319" spans="1:11" x14ac:dyDescent="0.25">
      <c r="A319" s="31" t="s">
        <v>6733</v>
      </c>
      <c r="B319" s="32" t="s">
        <v>7257</v>
      </c>
      <c r="C319" s="32" t="s">
        <v>7258</v>
      </c>
      <c r="D319" s="32" t="s">
        <v>6736</v>
      </c>
      <c r="E319" s="32" t="s">
        <v>3542</v>
      </c>
      <c r="F319" s="32" t="s">
        <v>6736</v>
      </c>
      <c r="G319" s="32" t="s">
        <v>6738</v>
      </c>
      <c r="H319" s="33">
        <v>298</v>
      </c>
      <c r="I319" s="34" t="s">
        <v>3542</v>
      </c>
      <c r="J319" s="32" t="s">
        <v>3542</v>
      </c>
      <c r="K319" s="35" t="s">
        <v>6739</v>
      </c>
    </row>
    <row r="320" spans="1:11" x14ac:dyDescent="0.25">
      <c r="A320" s="31" t="s">
        <v>6733</v>
      </c>
      <c r="B320" s="32" t="s">
        <v>7259</v>
      </c>
      <c r="C320" s="32" t="s">
        <v>7260</v>
      </c>
      <c r="D320" s="32" t="s">
        <v>6737</v>
      </c>
      <c r="E320" s="32" t="s">
        <v>3542</v>
      </c>
      <c r="F320" s="32" t="s">
        <v>6737</v>
      </c>
      <c r="G320" s="32" t="s">
        <v>6738</v>
      </c>
      <c r="H320" s="33">
        <v>293</v>
      </c>
      <c r="I320" s="34" t="s">
        <v>3542</v>
      </c>
      <c r="J320" s="32" t="s">
        <v>3542</v>
      </c>
      <c r="K320" s="35" t="s">
        <v>6739</v>
      </c>
    </row>
    <row r="321" spans="1:11" x14ac:dyDescent="0.25">
      <c r="A321" s="31" t="s">
        <v>6733</v>
      </c>
      <c r="B321" s="32" t="s">
        <v>7261</v>
      </c>
      <c r="C321" s="32" t="s">
        <v>7262</v>
      </c>
      <c r="D321" s="32" t="s">
        <v>6737</v>
      </c>
      <c r="E321" s="32" t="s">
        <v>6737</v>
      </c>
      <c r="F321" s="32" t="s">
        <v>6737</v>
      </c>
      <c r="G321" s="32" t="s">
        <v>6742</v>
      </c>
      <c r="H321" s="33">
        <v>263</v>
      </c>
      <c r="I321" s="34" t="s">
        <v>3542</v>
      </c>
      <c r="J321" s="32" t="s">
        <v>3542</v>
      </c>
      <c r="K321" s="35" t="s">
        <v>6739</v>
      </c>
    </row>
    <row r="322" spans="1:11" x14ac:dyDescent="0.25">
      <c r="A322" s="31" t="s">
        <v>6733</v>
      </c>
      <c r="B322" s="32" t="s">
        <v>7263</v>
      </c>
      <c r="C322" s="32" t="s">
        <v>7264</v>
      </c>
      <c r="D322" s="32" t="s">
        <v>6736</v>
      </c>
      <c r="E322" s="32" t="s">
        <v>6745</v>
      </c>
      <c r="F322" s="32" t="s">
        <v>6736</v>
      </c>
      <c r="G322" s="32" t="s">
        <v>6746</v>
      </c>
      <c r="H322" s="33">
        <v>257</v>
      </c>
      <c r="I322" s="34" t="s">
        <v>3542</v>
      </c>
      <c r="J322" s="32" t="s">
        <v>3542</v>
      </c>
      <c r="K322" s="35" t="s">
        <v>6739</v>
      </c>
    </row>
    <row r="323" spans="1:11" x14ac:dyDescent="0.25">
      <c r="A323" s="31" t="s">
        <v>6733</v>
      </c>
      <c r="B323" s="32" t="s">
        <v>7265</v>
      </c>
      <c r="C323" s="32" t="s">
        <v>7266</v>
      </c>
      <c r="D323" s="32" t="s">
        <v>6737</v>
      </c>
      <c r="E323" s="32" t="s">
        <v>6737</v>
      </c>
      <c r="F323" s="32" t="s">
        <v>6737</v>
      </c>
      <c r="G323" s="32" t="s">
        <v>6742</v>
      </c>
      <c r="H323" s="33">
        <v>277</v>
      </c>
      <c r="I323" s="34" t="s">
        <v>3542</v>
      </c>
      <c r="J323" s="32" t="s">
        <v>3542</v>
      </c>
      <c r="K323" s="35" t="s">
        <v>6739</v>
      </c>
    </row>
    <row r="324" spans="1:11" x14ac:dyDescent="0.25">
      <c r="A324" s="31" t="s">
        <v>6733</v>
      </c>
      <c r="B324" s="32" t="s">
        <v>7267</v>
      </c>
      <c r="C324" s="32" t="s">
        <v>7268</v>
      </c>
      <c r="D324" s="32" t="s">
        <v>6737</v>
      </c>
      <c r="E324" s="32" t="s">
        <v>6737</v>
      </c>
      <c r="F324" s="32" t="s">
        <v>6737</v>
      </c>
      <c r="G324" s="32" t="s">
        <v>6742</v>
      </c>
      <c r="H324" s="33">
        <v>542</v>
      </c>
      <c r="I324" s="34" t="s">
        <v>3542</v>
      </c>
      <c r="J324" s="32" t="s">
        <v>3542</v>
      </c>
      <c r="K324" s="35" t="s">
        <v>6739</v>
      </c>
    </row>
    <row r="325" spans="1:11" x14ac:dyDescent="0.25">
      <c r="A325" s="31" t="s">
        <v>6733</v>
      </c>
      <c r="B325" s="32" t="s">
        <v>7269</v>
      </c>
      <c r="C325" s="32" t="s">
        <v>7270</v>
      </c>
      <c r="D325" s="32" t="s">
        <v>6736</v>
      </c>
      <c r="E325" s="32" t="s">
        <v>6745</v>
      </c>
      <c r="F325" s="32" t="s">
        <v>6736</v>
      </c>
      <c r="G325" s="32" t="s">
        <v>6746</v>
      </c>
      <c r="H325" s="33">
        <v>258</v>
      </c>
      <c r="I325" s="34" t="s">
        <v>3542</v>
      </c>
      <c r="J325" s="32" t="s">
        <v>3542</v>
      </c>
      <c r="K325" s="35" t="s">
        <v>6739</v>
      </c>
    </row>
    <row r="326" spans="1:11" x14ac:dyDescent="0.25">
      <c r="A326" s="31" t="s">
        <v>6733</v>
      </c>
      <c r="B326" s="32" t="s">
        <v>7271</v>
      </c>
      <c r="C326" s="32" t="s">
        <v>7272</v>
      </c>
      <c r="D326" s="32" t="s">
        <v>6737</v>
      </c>
      <c r="E326" s="32" t="s">
        <v>3542</v>
      </c>
      <c r="F326" s="32" t="s">
        <v>6737</v>
      </c>
      <c r="G326" s="32" t="s">
        <v>6738</v>
      </c>
      <c r="H326" s="33">
        <v>265</v>
      </c>
      <c r="I326" s="34" t="s">
        <v>3542</v>
      </c>
      <c r="J326" s="32" t="s">
        <v>3542</v>
      </c>
      <c r="K326" s="35" t="s">
        <v>6739</v>
      </c>
    </row>
    <row r="327" spans="1:11" x14ac:dyDescent="0.25">
      <c r="A327" s="31" t="s">
        <v>6733</v>
      </c>
      <c r="B327" s="32" t="s">
        <v>7273</v>
      </c>
      <c r="C327" s="32" t="s">
        <v>7274</v>
      </c>
      <c r="D327" s="32" t="s">
        <v>6736</v>
      </c>
      <c r="E327" s="32" t="s">
        <v>3542</v>
      </c>
      <c r="F327" s="32" t="s">
        <v>6736</v>
      </c>
      <c r="G327" s="32" t="s">
        <v>6738</v>
      </c>
      <c r="H327" s="33">
        <v>280</v>
      </c>
      <c r="I327" s="34" t="s">
        <v>3542</v>
      </c>
      <c r="J327" s="32" t="s">
        <v>3542</v>
      </c>
      <c r="K327" s="35" t="s">
        <v>6739</v>
      </c>
    </row>
    <row r="328" spans="1:11" x14ac:dyDescent="0.25">
      <c r="A328" s="31" t="s">
        <v>6733</v>
      </c>
      <c r="B328" s="32" t="s">
        <v>7275</v>
      </c>
      <c r="C328" s="32" t="s">
        <v>7276</v>
      </c>
      <c r="D328" s="32" t="s">
        <v>6737</v>
      </c>
      <c r="E328" s="32" t="s">
        <v>6737</v>
      </c>
      <c r="F328" s="32" t="s">
        <v>6737</v>
      </c>
      <c r="G328" s="32" t="s">
        <v>6742</v>
      </c>
      <c r="H328" s="33">
        <v>266</v>
      </c>
      <c r="I328" s="34" t="s">
        <v>3542</v>
      </c>
      <c r="J328" s="32" t="s">
        <v>3542</v>
      </c>
      <c r="K328" s="35" t="s">
        <v>6739</v>
      </c>
    </row>
    <row r="329" spans="1:11" x14ac:dyDescent="0.25">
      <c r="A329" s="31" t="s">
        <v>6733</v>
      </c>
      <c r="B329" s="32" t="s">
        <v>7277</v>
      </c>
      <c r="C329" s="32" t="s">
        <v>7278</v>
      </c>
      <c r="D329" s="32" t="s">
        <v>6736</v>
      </c>
      <c r="E329" s="32" t="s">
        <v>3542</v>
      </c>
      <c r="F329" s="32" t="s">
        <v>6736</v>
      </c>
      <c r="G329" s="32" t="s">
        <v>6738</v>
      </c>
      <c r="H329" s="33">
        <v>281</v>
      </c>
      <c r="I329" s="34" t="s">
        <v>3542</v>
      </c>
      <c r="J329" s="32" t="s">
        <v>3542</v>
      </c>
      <c r="K329" s="35" t="s">
        <v>6739</v>
      </c>
    </row>
    <row r="330" spans="1:11" x14ac:dyDescent="0.25">
      <c r="A330" s="31" t="s">
        <v>6733</v>
      </c>
      <c r="B330" s="32" t="s">
        <v>7279</v>
      </c>
      <c r="C330" s="32" t="s">
        <v>7280</v>
      </c>
      <c r="D330" s="32" t="s">
        <v>6736</v>
      </c>
      <c r="E330" s="32" t="s">
        <v>3542</v>
      </c>
      <c r="F330" s="32" t="s">
        <v>6736</v>
      </c>
      <c r="G330" s="32" t="s">
        <v>6738</v>
      </c>
      <c r="H330" s="33">
        <v>282</v>
      </c>
      <c r="I330" s="34" t="s">
        <v>3542</v>
      </c>
      <c r="J330" s="32" t="s">
        <v>3542</v>
      </c>
      <c r="K330" s="35" t="s">
        <v>6739</v>
      </c>
    </row>
    <row r="331" spans="1:11" x14ac:dyDescent="0.25">
      <c r="A331" s="31" t="s">
        <v>6733</v>
      </c>
      <c r="B331" s="32" t="s">
        <v>7281</v>
      </c>
      <c r="C331" s="32" t="s">
        <v>7282</v>
      </c>
      <c r="D331" s="32" t="s">
        <v>6737</v>
      </c>
      <c r="E331" s="32" t="s">
        <v>3542</v>
      </c>
      <c r="F331" s="32" t="s">
        <v>6737</v>
      </c>
      <c r="G331" s="32" t="s">
        <v>6738</v>
      </c>
      <c r="H331" s="33">
        <v>267</v>
      </c>
      <c r="I331" s="34" t="s">
        <v>3542</v>
      </c>
      <c r="J331" s="32" t="s">
        <v>3542</v>
      </c>
      <c r="K331" s="35" t="s">
        <v>6739</v>
      </c>
    </row>
    <row r="332" spans="1:11" x14ac:dyDescent="0.25">
      <c r="A332" s="31" t="s">
        <v>6733</v>
      </c>
      <c r="B332" s="32" t="s">
        <v>7283</v>
      </c>
      <c r="C332" s="32" t="s">
        <v>7284</v>
      </c>
      <c r="D332" s="32" t="s">
        <v>6737</v>
      </c>
      <c r="E332" s="32" t="s">
        <v>6737</v>
      </c>
      <c r="F332" s="32" t="s">
        <v>6737</v>
      </c>
      <c r="G332" s="32" t="s">
        <v>6742</v>
      </c>
      <c r="H332" s="33">
        <v>291</v>
      </c>
      <c r="I332" s="34" t="s">
        <v>3542</v>
      </c>
      <c r="J332" s="32" t="s">
        <v>3542</v>
      </c>
      <c r="K332" s="35" t="s">
        <v>6739</v>
      </c>
    </row>
    <row r="333" spans="1:11" x14ac:dyDescent="0.25">
      <c r="A333" s="31" t="s">
        <v>6733</v>
      </c>
      <c r="B333" s="32" t="s">
        <v>7285</v>
      </c>
      <c r="C333" s="32" t="s">
        <v>7286</v>
      </c>
      <c r="D333" s="32" t="s">
        <v>6737</v>
      </c>
      <c r="E333" s="32" t="s">
        <v>3542</v>
      </c>
      <c r="F333" s="32" t="s">
        <v>6737</v>
      </c>
      <c r="G333" s="32" t="s">
        <v>6738</v>
      </c>
      <c r="H333" s="33">
        <v>254</v>
      </c>
      <c r="I333" s="34" t="s">
        <v>3542</v>
      </c>
      <c r="J333" s="32" t="s">
        <v>3542</v>
      </c>
      <c r="K333" s="35" t="s">
        <v>6739</v>
      </c>
    </row>
    <row r="334" spans="1:11" x14ac:dyDescent="0.25">
      <c r="A334" s="31" t="s">
        <v>6733</v>
      </c>
      <c r="B334" s="32" t="s">
        <v>7287</v>
      </c>
      <c r="C334" s="32" t="s">
        <v>7288</v>
      </c>
      <c r="D334" s="32" t="s">
        <v>6737</v>
      </c>
      <c r="E334" s="32" t="s">
        <v>3542</v>
      </c>
      <c r="F334" s="32" t="s">
        <v>6737</v>
      </c>
      <c r="G334" s="32" t="s">
        <v>6738</v>
      </c>
      <c r="H334" s="33">
        <v>255</v>
      </c>
      <c r="I334" s="34" t="s">
        <v>3542</v>
      </c>
      <c r="J334" s="32" t="s">
        <v>3542</v>
      </c>
      <c r="K334" s="35" t="s">
        <v>6739</v>
      </c>
    </row>
    <row r="335" spans="1:11" x14ac:dyDescent="0.25">
      <c r="A335" s="31" t="s">
        <v>6733</v>
      </c>
      <c r="B335" s="32" t="s">
        <v>7289</v>
      </c>
      <c r="C335" s="32" t="s">
        <v>7290</v>
      </c>
      <c r="D335" s="32" t="s">
        <v>6737</v>
      </c>
      <c r="E335" s="32" t="s">
        <v>3542</v>
      </c>
      <c r="F335" s="32" t="s">
        <v>6737</v>
      </c>
      <c r="G335" s="32" t="s">
        <v>6738</v>
      </c>
      <c r="H335" s="33">
        <v>288</v>
      </c>
      <c r="I335" s="34" t="s">
        <v>3542</v>
      </c>
      <c r="J335" s="32" t="s">
        <v>3542</v>
      </c>
      <c r="K335" s="35" t="s">
        <v>6739</v>
      </c>
    </row>
    <row r="336" spans="1:11" x14ac:dyDescent="0.25">
      <c r="A336" s="31" t="s">
        <v>6733</v>
      </c>
      <c r="B336" s="32" t="s">
        <v>7291</v>
      </c>
      <c r="C336" s="32" t="s">
        <v>7292</v>
      </c>
      <c r="D336" s="32" t="s">
        <v>6737</v>
      </c>
      <c r="E336" s="32" t="s">
        <v>3542</v>
      </c>
      <c r="F336" s="32" t="s">
        <v>6737</v>
      </c>
      <c r="G336" s="32" t="s">
        <v>6738</v>
      </c>
      <c r="H336" s="33">
        <v>290</v>
      </c>
      <c r="I336" s="34" t="s">
        <v>3542</v>
      </c>
      <c r="J336" s="32" t="s">
        <v>3542</v>
      </c>
      <c r="K336" s="35" t="s">
        <v>6739</v>
      </c>
    </row>
    <row r="337" spans="1:11" x14ac:dyDescent="0.25">
      <c r="A337" s="31" t="s">
        <v>6733</v>
      </c>
      <c r="B337" s="32" t="s">
        <v>7293</v>
      </c>
      <c r="C337" s="32" t="s">
        <v>7294</v>
      </c>
      <c r="D337" s="32" t="s">
        <v>6737</v>
      </c>
      <c r="E337" s="32" t="s">
        <v>6737</v>
      </c>
      <c r="F337" s="32" t="s">
        <v>6737</v>
      </c>
      <c r="G337" s="32" t="s">
        <v>6742</v>
      </c>
      <c r="H337" s="33">
        <v>426</v>
      </c>
      <c r="I337" s="34" t="s">
        <v>3542</v>
      </c>
      <c r="J337" s="32" t="s">
        <v>3542</v>
      </c>
      <c r="K337" s="35" t="s">
        <v>6739</v>
      </c>
    </row>
    <row r="338" spans="1:11" x14ac:dyDescent="0.25">
      <c r="A338" s="31" t="s">
        <v>6733</v>
      </c>
      <c r="B338" s="32" t="s">
        <v>7295</v>
      </c>
      <c r="C338" s="32" t="s">
        <v>7296</v>
      </c>
      <c r="D338" s="32" t="s">
        <v>6737</v>
      </c>
      <c r="E338" s="32" t="s">
        <v>6737</v>
      </c>
      <c r="F338" s="32" t="s">
        <v>6737</v>
      </c>
      <c r="G338" s="32" t="s">
        <v>6742</v>
      </c>
      <c r="H338" s="33">
        <v>427</v>
      </c>
      <c r="I338" s="34" t="s">
        <v>3542</v>
      </c>
      <c r="J338" s="32" t="s">
        <v>3542</v>
      </c>
      <c r="K338" s="35" t="s">
        <v>6739</v>
      </c>
    </row>
    <row r="339" spans="1:11" x14ac:dyDescent="0.25">
      <c r="A339" s="31" t="s">
        <v>6733</v>
      </c>
      <c r="B339" s="32" t="s">
        <v>7297</v>
      </c>
      <c r="C339" s="32" t="s">
        <v>7298</v>
      </c>
      <c r="D339" s="32" t="s">
        <v>6737</v>
      </c>
      <c r="E339" s="32" t="s">
        <v>6745</v>
      </c>
      <c r="F339" s="32" t="s">
        <v>6737</v>
      </c>
      <c r="G339" s="32" t="s">
        <v>6746</v>
      </c>
      <c r="H339" s="33">
        <v>365</v>
      </c>
      <c r="I339" s="34" t="s">
        <v>3542</v>
      </c>
      <c r="J339" s="32" t="s">
        <v>3542</v>
      </c>
      <c r="K339" s="35" t="s">
        <v>6739</v>
      </c>
    </row>
    <row r="340" spans="1:11" x14ac:dyDescent="0.25">
      <c r="A340" s="31" t="s">
        <v>6733</v>
      </c>
      <c r="B340" s="32" t="s">
        <v>4557</v>
      </c>
      <c r="C340" s="32" t="s">
        <v>4555</v>
      </c>
      <c r="D340" s="32" t="s">
        <v>6736</v>
      </c>
      <c r="E340" s="32" t="s">
        <v>6745</v>
      </c>
      <c r="F340" s="32" t="s">
        <v>6736</v>
      </c>
      <c r="G340" s="32" t="s">
        <v>6746</v>
      </c>
      <c r="H340" s="33">
        <v>716</v>
      </c>
      <c r="I340" s="34" t="s">
        <v>3542</v>
      </c>
      <c r="J340" s="32" t="s">
        <v>3542</v>
      </c>
      <c r="K340" s="35" t="s">
        <v>6739</v>
      </c>
    </row>
    <row r="341" spans="1:11" x14ac:dyDescent="0.25">
      <c r="A341" s="31" t="s">
        <v>6733</v>
      </c>
      <c r="B341" s="32" t="s">
        <v>7299</v>
      </c>
      <c r="C341" s="32" t="s">
        <v>7300</v>
      </c>
      <c r="D341" s="32" t="s">
        <v>6737</v>
      </c>
      <c r="E341" s="32" t="s">
        <v>6737</v>
      </c>
      <c r="F341" s="32" t="s">
        <v>6737</v>
      </c>
      <c r="G341" s="32" t="s">
        <v>6742</v>
      </c>
      <c r="H341" s="33">
        <v>303</v>
      </c>
      <c r="I341" s="34" t="s">
        <v>3542</v>
      </c>
      <c r="J341" s="32" t="s">
        <v>3542</v>
      </c>
      <c r="K341" s="35" t="s">
        <v>6739</v>
      </c>
    </row>
    <row r="342" spans="1:11" x14ac:dyDescent="0.25">
      <c r="A342" s="31" t="s">
        <v>6733</v>
      </c>
      <c r="B342" s="32" t="s">
        <v>6533</v>
      </c>
      <c r="C342" s="32" t="s">
        <v>7301</v>
      </c>
      <c r="D342" s="32" t="s">
        <v>6745</v>
      </c>
      <c r="E342" s="32" t="s">
        <v>6745</v>
      </c>
      <c r="F342" s="32" t="s">
        <v>6745</v>
      </c>
      <c r="G342" s="32" t="s">
        <v>6742</v>
      </c>
      <c r="H342" s="33">
        <v>110</v>
      </c>
      <c r="I342" s="34" t="s">
        <v>3542</v>
      </c>
      <c r="J342" s="32" t="s">
        <v>3542</v>
      </c>
      <c r="K342" s="35" t="s">
        <v>6739</v>
      </c>
    </row>
    <row r="343" spans="1:11" x14ac:dyDescent="0.25">
      <c r="A343" s="31" t="s">
        <v>6733</v>
      </c>
      <c r="B343" s="32" t="s">
        <v>6435</v>
      </c>
      <c r="C343" s="32" t="s">
        <v>7302</v>
      </c>
      <c r="D343" s="32" t="s">
        <v>6839</v>
      </c>
      <c r="E343" s="32" t="s">
        <v>6745</v>
      </c>
      <c r="F343" s="32" t="s">
        <v>6839</v>
      </c>
      <c r="G343" s="32" t="s">
        <v>6742</v>
      </c>
      <c r="H343" s="33">
        <v>54</v>
      </c>
      <c r="I343" s="34" t="s">
        <v>3542</v>
      </c>
      <c r="J343" s="32" t="s">
        <v>3542</v>
      </c>
      <c r="K343" s="35" t="s">
        <v>6739</v>
      </c>
    </row>
    <row r="344" spans="1:11" x14ac:dyDescent="0.25">
      <c r="A344" s="31" t="s">
        <v>6733</v>
      </c>
      <c r="B344" s="32" t="s">
        <v>7303</v>
      </c>
      <c r="C344" s="32" t="s">
        <v>7304</v>
      </c>
      <c r="D344" s="32" t="s">
        <v>6736</v>
      </c>
      <c r="E344" s="32" t="s">
        <v>3542</v>
      </c>
      <c r="F344" s="32" t="s">
        <v>6736</v>
      </c>
      <c r="G344" s="32" t="s">
        <v>6738</v>
      </c>
      <c r="H344" s="33">
        <v>307</v>
      </c>
      <c r="I344" s="34" t="s">
        <v>3542</v>
      </c>
      <c r="J344" s="32" t="s">
        <v>3542</v>
      </c>
      <c r="K344" s="35" t="s">
        <v>6739</v>
      </c>
    </row>
    <row r="345" spans="1:11" x14ac:dyDescent="0.25">
      <c r="A345" s="31" t="s">
        <v>6733</v>
      </c>
      <c r="B345" s="32" t="s">
        <v>6159</v>
      </c>
      <c r="C345" s="32" t="s">
        <v>7305</v>
      </c>
      <c r="D345" s="32" t="s">
        <v>6737</v>
      </c>
      <c r="E345" s="32" t="s">
        <v>6745</v>
      </c>
      <c r="F345" s="32" t="s">
        <v>6737</v>
      </c>
      <c r="G345" s="32" t="s">
        <v>6742</v>
      </c>
      <c r="H345" s="33">
        <v>675</v>
      </c>
      <c r="I345" s="34" t="s">
        <v>3542</v>
      </c>
      <c r="J345" s="32" t="s">
        <v>3542</v>
      </c>
      <c r="K345" s="35" t="s">
        <v>6739</v>
      </c>
    </row>
    <row r="346" spans="1:11" x14ac:dyDescent="0.25">
      <c r="A346" s="31" t="s">
        <v>6733</v>
      </c>
      <c r="B346" s="32" t="s">
        <v>7306</v>
      </c>
      <c r="C346" s="32" t="s">
        <v>7307</v>
      </c>
      <c r="D346" s="32" t="s">
        <v>6745</v>
      </c>
      <c r="E346" s="32" t="s">
        <v>6745</v>
      </c>
      <c r="F346" s="32" t="s">
        <v>6745</v>
      </c>
      <c r="G346" s="32" t="s">
        <v>6742</v>
      </c>
      <c r="H346" s="33">
        <v>123</v>
      </c>
      <c r="I346" s="34" t="s">
        <v>3542</v>
      </c>
      <c r="J346" s="32" t="s">
        <v>3542</v>
      </c>
      <c r="K346" s="35" t="s">
        <v>6739</v>
      </c>
    </row>
    <row r="347" spans="1:11" x14ac:dyDescent="0.25">
      <c r="A347" s="31" t="s">
        <v>6733</v>
      </c>
      <c r="B347" s="32" t="s">
        <v>3320</v>
      </c>
      <c r="C347" s="32" t="s">
        <v>7308</v>
      </c>
      <c r="D347" s="32" t="s">
        <v>6737</v>
      </c>
      <c r="E347" s="32" t="s">
        <v>6745</v>
      </c>
      <c r="F347" s="32" t="s">
        <v>6737</v>
      </c>
      <c r="G347" s="32" t="s">
        <v>6742</v>
      </c>
      <c r="H347" s="33">
        <v>133</v>
      </c>
      <c r="I347" s="34" t="s">
        <v>3542</v>
      </c>
      <c r="J347" s="32" t="s">
        <v>3542</v>
      </c>
      <c r="K347" s="35" t="s">
        <v>6739</v>
      </c>
    </row>
    <row r="348" spans="1:11" x14ac:dyDescent="0.25">
      <c r="A348" s="31" t="s">
        <v>6733</v>
      </c>
      <c r="B348" s="32" t="s">
        <v>4788</v>
      </c>
      <c r="C348" s="32" t="s">
        <v>7309</v>
      </c>
      <c r="D348" s="32" t="s">
        <v>6736</v>
      </c>
      <c r="E348" s="32" t="s">
        <v>6784</v>
      </c>
      <c r="F348" s="32" t="s">
        <v>6736</v>
      </c>
      <c r="G348" s="32" t="s">
        <v>6738</v>
      </c>
      <c r="H348" s="33">
        <v>610</v>
      </c>
      <c r="I348" s="34" t="s">
        <v>3542</v>
      </c>
      <c r="J348" s="32" t="s">
        <v>3542</v>
      </c>
      <c r="K348" s="35" t="s">
        <v>6739</v>
      </c>
    </row>
    <row r="349" spans="1:11" x14ac:dyDescent="0.25">
      <c r="A349" s="31" t="s">
        <v>6733</v>
      </c>
      <c r="B349" s="32" t="s">
        <v>6444</v>
      </c>
      <c r="C349" s="32" t="s">
        <v>7310</v>
      </c>
      <c r="D349" s="32" t="s">
        <v>6736</v>
      </c>
      <c r="E349" s="32" t="s">
        <v>6745</v>
      </c>
      <c r="F349" s="32" t="s">
        <v>6736</v>
      </c>
      <c r="G349" s="32" t="s">
        <v>6742</v>
      </c>
      <c r="H349" s="33">
        <v>91</v>
      </c>
      <c r="I349" s="34" t="s">
        <v>3542</v>
      </c>
      <c r="J349" s="32" t="s">
        <v>3542</v>
      </c>
      <c r="K349" s="35" t="s">
        <v>6739</v>
      </c>
    </row>
    <row r="350" spans="1:11" x14ac:dyDescent="0.25">
      <c r="A350" s="31" t="s">
        <v>6733</v>
      </c>
      <c r="B350" s="32" t="s">
        <v>6410</v>
      </c>
      <c r="C350" s="32" t="s">
        <v>7311</v>
      </c>
      <c r="D350" s="32" t="s">
        <v>6737</v>
      </c>
      <c r="E350" s="32" t="s">
        <v>6737</v>
      </c>
      <c r="F350" s="32" t="s">
        <v>6737</v>
      </c>
      <c r="G350" s="32" t="s">
        <v>6746</v>
      </c>
      <c r="H350" s="33">
        <v>472</v>
      </c>
      <c r="I350" s="34" t="s">
        <v>3542</v>
      </c>
      <c r="J350" s="32" t="s">
        <v>3542</v>
      </c>
      <c r="K350" s="35" t="s">
        <v>6739</v>
      </c>
    </row>
    <row r="351" spans="1:11" x14ac:dyDescent="0.25">
      <c r="A351" s="31" t="s">
        <v>6733</v>
      </c>
      <c r="B351" s="32" t="s">
        <v>7312</v>
      </c>
      <c r="C351" s="32" t="s">
        <v>7313</v>
      </c>
      <c r="D351" s="32" t="s">
        <v>6745</v>
      </c>
      <c r="E351" s="32" t="s">
        <v>6745</v>
      </c>
      <c r="F351" s="32" t="s">
        <v>6745</v>
      </c>
      <c r="G351" s="32" t="s">
        <v>6746</v>
      </c>
      <c r="H351" s="33">
        <v>474</v>
      </c>
      <c r="I351" s="34" t="s">
        <v>3542</v>
      </c>
      <c r="J351" s="32" t="s">
        <v>3542</v>
      </c>
      <c r="K351" s="35" t="s">
        <v>6739</v>
      </c>
    </row>
    <row r="352" spans="1:11" x14ac:dyDescent="0.25">
      <c r="A352" s="31" t="s">
        <v>6733</v>
      </c>
      <c r="B352" s="32" t="s">
        <v>6259</v>
      </c>
      <c r="C352" s="32" t="s">
        <v>6260</v>
      </c>
      <c r="D352" s="32" t="s">
        <v>6745</v>
      </c>
      <c r="E352" s="32" t="s">
        <v>6745</v>
      </c>
      <c r="F352" s="32" t="s">
        <v>6745</v>
      </c>
      <c r="G352" s="32" t="s">
        <v>6746</v>
      </c>
      <c r="H352" s="33">
        <v>486</v>
      </c>
      <c r="I352" s="34" t="s">
        <v>3542</v>
      </c>
      <c r="J352" s="32" t="s">
        <v>3542</v>
      </c>
      <c r="K352" s="35" t="s">
        <v>6739</v>
      </c>
    </row>
    <row r="353" spans="1:11" x14ac:dyDescent="0.25">
      <c r="A353" s="31" t="s">
        <v>6733</v>
      </c>
      <c r="B353" s="32" t="s">
        <v>7314</v>
      </c>
      <c r="C353" s="32" t="s">
        <v>7315</v>
      </c>
      <c r="D353" s="32" t="s">
        <v>6745</v>
      </c>
      <c r="E353" s="32" t="s">
        <v>6745</v>
      </c>
      <c r="F353" s="32" t="s">
        <v>6745</v>
      </c>
      <c r="G353" s="32" t="s">
        <v>6746</v>
      </c>
      <c r="H353" s="33">
        <v>456</v>
      </c>
      <c r="I353" s="34" t="s">
        <v>3542</v>
      </c>
      <c r="J353" s="32" t="s">
        <v>3542</v>
      </c>
      <c r="K353" s="35" t="s">
        <v>6739</v>
      </c>
    </row>
    <row r="354" spans="1:11" x14ac:dyDescent="0.25">
      <c r="A354" s="31" t="s">
        <v>6733</v>
      </c>
      <c r="B354" s="32" t="s">
        <v>7316</v>
      </c>
      <c r="C354" s="32" t="s">
        <v>7317</v>
      </c>
      <c r="D354" s="32" t="s">
        <v>6745</v>
      </c>
      <c r="E354" s="32" t="s">
        <v>6745</v>
      </c>
      <c r="F354" s="32" t="s">
        <v>6745</v>
      </c>
      <c r="G354" s="32" t="s">
        <v>6746</v>
      </c>
      <c r="H354" s="33">
        <v>459</v>
      </c>
      <c r="I354" s="34" t="s">
        <v>3542</v>
      </c>
      <c r="J354" s="32" t="s">
        <v>3542</v>
      </c>
      <c r="K354" s="35" t="s">
        <v>6739</v>
      </c>
    </row>
    <row r="355" spans="1:11" x14ac:dyDescent="0.25">
      <c r="A355" s="31" t="s">
        <v>6733</v>
      </c>
      <c r="B355" s="32" t="s">
        <v>7318</v>
      </c>
      <c r="C355" s="32" t="s">
        <v>7319</v>
      </c>
      <c r="D355" s="32" t="s">
        <v>6745</v>
      </c>
      <c r="E355" s="32" t="s">
        <v>6745</v>
      </c>
      <c r="F355" s="32" t="s">
        <v>6745</v>
      </c>
      <c r="G355" s="32" t="s">
        <v>6746</v>
      </c>
      <c r="H355" s="33">
        <v>485</v>
      </c>
      <c r="I355" s="34" t="s">
        <v>3542</v>
      </c>
      <c r="J355" s="32" t="s">
        <v>3542</v>
      </c>
      <c r="K355" s="35" t="s">
        <v>6739</v>
      </c>
    </row>
    <row r="356" spans="1:11" x14ac:dyDescent="0.25">
      <c r="A356" s="31" t="s">
        <v>6733</v>
      </c>
      <c r="B356" s="32" t="s">
        <v>7320</v>
      </c>
      <c r="C356" s="32" t="s">
        <v>7321</v>
      </c>
      <c r="D356" s="32" t="s">
        <v>6736</v>
      </c>
      <c r="E356" s="32" t="s">
        <v>6737</v>
      </c>
      <c r="F356" s="32" t="s">
        <v>6737</v>
      </c>
      <c r="G356" s="32" t="s">
        <v>6738</v>
      </c>
      <c r="H356" s="33">
        <v>487</v>
      </c>
      <c r="I356" s="34" t="s">
        <v>3542</v>
      </c>
      <c r="J356" s="32" t="s">
        <v>3542</v>
      </c>
      <c r="K356" s="35" t="s">
        <v>6739</v>
      </c>
    </row>
    <row r="357" spans="1:11" x14ac:dyDescent="0.25">
      <c r="A357" s="31" t="s">
        <v>6733</v>
      </c>
      <c r="B357" s="32" t="s">
        <v>7322</v>
      </c>
      <c r="C357" s="32" t="s">
        <v>7323</v>
      </c>
      <c r="D357" s="32" t="s">
        <v>6745</v>
      </c>
      <c r="E357" s="32" t="s">
        <v>6745</v>
      </c>
      <c r="F357" s="32" t="s">
        <v>6745</v>
      </c>
      <c r="G357" s="32" t="s">
        <v>6746</v>
      </c>
      <c r="H357" s="33">
        <v>516</v>
      </c>
      <c r="I357" s="34" t="s">
        <v>3542</v>
      </c>
      <c r="J357" s="32" t="s">
        <v>3542</v>
      </c>
      <c r="K357" s="35" t="s">
        <v>6739</v>
      </c>
    </row>
    <row r="358" spans="1:11" x14ac:dyDescent="0.25">
      <c r="A358" s="31" t="s">
        <v>6733</v>
      </c>
      <c r="B358" s="32" t="s">
        <v>7324</v>
      </c>
      <c r="C358" s="32" t="s">
        <v>7325</v>
      </c>
      <c r="D358" s="32" t="s">
        <v>6745</v>
      </c>
      <c r="E358" s="32" t="s">
        <v>6745</v>
      </c>
      <c r="F358" s="32" t="s">
        <v>6745</v>
      </c>
      <c r="G358" s="32" t="s">
        <v>6746</v>
      </c>
      <c r="H358" s="33">
        <v>467</v>
      </c>
      <c r="I358" s="34" t="s">
        <v>3542</v>
      </c>
      <c r="J358" s="32" t="s">
        <v>3542</v>
      </c>
      <c r="K358" s="35" t="s">
        <v>6739</v>
      </c>
    </row>
    <row r="359" spans="1:11" x14ac:dyDescent="0.25">
      <c r="A359" s="31" t="s">
        <v>6733</v>
      </c>
      <c r="B359" s="32" t="s">
        <v>7326</v>
      </c>
      <c r="C359" s="32" t="s">
        <v>7327</v>
      </c>
      <c r="D359" s="32" t="s">
        <v>6745</v>
      </c>
      <c r="E359" s="32" t="s">
        <v>6745</v>
      </c>
      <c r="F359" s="32" t="s">
        <v>6745</v>
      </c>
      <c r="G359" s="32" t="s">
        <v>6746</v>
      </c>
      <c r="H359" s="33">
        <v>480</v>
      </c>
      <c r="I359" s="34" t="s">
        <v>3542</v>
      </c>
      <c r="J359" s="32" t="s">
        <v>3542</v>
      </c>
      <c r="K359" s="35" t="s">
        <v>6739</v>
      </c>
    </row>
    <row r="360" spans="1:11" x14ac:dyDescent="0.25">
      <c r="A360" s="31" t="s">
        <v>6733</v>
      </c>
      <c r="B360" s="32" t="s">
        <v>7328</v>
      </c>
      <c r="C360" s="32" t="s">
        <v>7329</v>
      </c>
      <c r="D360" s="32" t="s">
        <v>6745</v>
      </c>
      <c r="E360" s="32" t="s">
        <v>6745</v>
      </c>
      <c r="F360" s="32" t="s">
        <v>6745</v>
      </c>
      <c r="G360" s="32" t="s">
        <v>6746</v>
      </c>
      <c r="H360" s="33">
        <v>458</v>
      </c>
      <c r="I360" s="34" t="s">
        <v>3542</v>
      </c>
      <c r="J360" s="32" t="s">
        <v>3542</v>
      </c>
      <c r="K360" s="35" t="s">
        <v>6739</v>
      </c>
    </row>
    <row r="361" spans="1:11" x14ac:dyDescent="0.25">
      <c r="A361" s="31" t="s">
        <v>6733</v>
      </c>
      <c r="B361" s="32" t="s">
        <v>7330</v>
      </c>
      <c r="C361" s="32" t="s">
        <v>7331</v>
      </c>
      <c r="D361" s="32" t="s">
        <v>6745</v>
      </c>
      <c r="E361" s="32" t="s">
        <v>6745</v>
      </c>
      <c r="F361" s="32" t="s">
        <v>6745</v>
      </c>
      <c r="G361" s="32" t="s">
        <v>6746</v>
      </c>
      <c r="H361" s="33">
        <v>481</v>
      </c>
      <c r="I361" s="34" t="s">
        <v>3542</v>
      </c>
      <c r="J361" s="32" t="s">
        <v>3542</v>
      </c>
      <c r="K361" s="35" t="s">
        <v>6739</v>
      </c>
    </row>
    <row r="362" spans="1:11" x14ac:dyDescent="0.25">
      <c r="A362" s="31" t="s">
        <v>6733</v>
      </c>
      <c r="B362" s="32" t="s">
        <v>6215</v>
      </c>
      <c r="C362" s="32" t="s">
        <v>6216</v>
      </c>
      <c r="D362" s="32" t="s">
        <v>6737</v>
      </c>
      <c r="E362" s="32" t="s">
        <v>6737</v>
      </c>
      <c r="F362" s="32" t="s">
        <v>6737</v>
      </c>
      <c r="G362" s="32" t="s">
        <v>6742</v>
      </c>
      <c r="H362" s="33">
        <v>457</v>
      </c>
      <c r="I362" s="34" t="s">
        <v>3542</v>
      </c>
      <c r="J362" s="32" t="s">
        <v>3542</v>
      </c>
      <c r="K362" s="35" t="s">
        <v>6739</v>
      </c>
    </row>
    <row r="363" spans="1:11" x14ac:dyDescent="0.25">
      <c r="A363" s="31" t="s">
        <v>6733</v>
      </c>
      <c r="B363" s="32" t="s">
        <v>7332</v>
      </c>
      <c r="C363" s="32" t="s">
        <v>7333</v>
      </c>
      <c r="D363" s="32" t="s">
        <v>6745</v>
      </c>
      <c r="E363" s="32" t="s">
        <v>3542</v>
      </c>
      <c r="F363" s="32" t="s">
        <v>6745</v>
      </c>
      <c r="G363" s="32" t="s">
        <v>6746</v>
      </c>
      <c r="H363" s="33">
        <v>473</v>
      </c>
      <c r="I363" s="34" t="s">
        <v>3542</v>
      </c>
      <c r="J363" s="32" t="s">
        <v>3542</v>
      </c>
      <c r="K363" s="35" t="s">
        <v>6739</v>
      </c>
    </row>
    <row r="364" spans="1:11" x14ac:dyDescent="0.25">
      <c r="A364" s="31" t="s">
        <v>6733</v>
      </c>
      <c r="B364" s="32" t="s">
        <v>7334</v>
      </c>
      <c r="C364" s="32" t="s">
        <v>7335</v>
      </c>
      <c r="D364" s="32" t="s">
        <v>6737</v>
      </c>
      <c r="E364" s="32" t="s">
        <v>6737</v>
      </c>
      <c r="F364" s="32" t="s">
        <v>6737</v>
      </c>
      <c r="G364" s="32" t="s">
        <v>6742</v>
      </c>
      <c r="H364" s="33">
        <v>452</v>
      </c>
      <c r="I364" s="34" t="s">
        <v>3542</v>
      </c>
      <c r="J364" s="32" t="s">
        <v>3542</v>
      </c>
      <c r="K364" s="35" t="s">
        <v>6739</v>
      </c>
    </row>
    <row r="365" spans="1:11" x14ac:dyDescent="0.25">
      <c r="A365" s="31" t="s">
        <v>6733</v>
      </c>
      <c r="B365" s="32" t="s">
        <v>3347</v>
      </c>
      <c r="C365" s="32" t="s">
        <v>6400</v>
      </c>
      <c r="D365" s="32" t="s">
        <v>6737</v>
      </c>
      <c r="E365" s="32" t="s">
        <v>6737</v>
      </c>
      <c r="F365" s="32" t="s">
        <v>6737</v>
      </c>
      <c r="G365" s="32" t="s">
        <v>6738</v>
      </c>
      <c r="H365" s="33">
        <v>463</v>
      </c>
      <c r="I365" s="34" t="s">
        <v>3542</v>
      </c>
      <c r="J365" s="32" t="s">
        <v>3542</v>
      </c>
      <c r="K365" s="35" t="s">
        <v>6739</v>
      </c>
    </row>
    <row r="366" spans="1:11" x14ac:dyDescent="0.25">
      <c r="A366" s="31" t="s">
        <v>6733</v>
      </c>
      <c r="B366" s="32" t="s">
        <v>7336</v>
      </c>
      <c r="C366" s="32" t="s">
        <v>7337</v>
      </c>
      <c r="D366" s="32" t="s">
        <v>6745</v>
      </c>
      <c r="E366" s="32" t="s">
        <v>3542</v>
      </c>
      <c r="F366" s="32" t="s">
        <v>6745</v>
      </c>
      <c r="G366" s="32" t="s">
        <v>6746</v>
      </c>
      <c r="H366" s="33">
        <v>186</v>
      </c>
      <c r="I366" s="34" t="s">
        <v>3542</v>
      </c>
      <c r="J366" s="32" t="s">
        <v>3542</v>
      </c>
      <c r="K366" s="35" t="s">
        <v>6739</v>
      </c>
    </row>
    <row r="367" spans="1:11" x14ac:dyDescent="0.25">
      <c r="A367" s="31" t="s">
        <v>6733</v>
      </c>
      <c r="B367" s="32" t="s">
        <v>7338</v>
      </c>
      <c r="C367" s="32" t="s">
        <v>7339</v>
      </c>
      <c r="D367" s="32" t="s">
        <v>6737</v>
      </c>
      <c r="E367" s="32" t="s">
        <v>6745</v>
      </c>
      <c r="F367" s="32" t="s">
        <v>6737</v>
      </c>
      <c r="G367" s="32" t="s">
        <v>6742</v>
      </c>
      <c r="H367" s="33">
        <v>185</v>
      </c>
      <c r="I367" s="34" t="s">
        <v>3542</v>
      </c>
      <c r="J367" s="32" t="s">
        <v>3542</v>
      </c>
      <c r="K367" s="35" t="s">
        <v>6739</v>
      </c>
    </row>
    <row r="368" spans="1:11" x14ac:dyDescent="0.25">
      <c r="A368" s="31" t="s">
        <v>6733</v>
      </c>
      <c r="B368" s="32" t="s">
        <v>6351</v>
      </c>
      <c r="C368" s="32" t="s">
        <v>7340</v>
      </c>
      <c r="D368" s="32" t="s">
        <v>6745</v>
      </c>
      <c r="E368" s="32" t="s">
        <v>6745</v>
      </c>
      <c r="F368" s="32" t="s">
        <v>6745</v>
      </c>
      <c r="G368" s="32" t="s">
        <v>6746</v>
      </c>
      <c r="H368" s="33">
        <v>184</v>
      </c>
      <c r="I368" s="34" t="s">
        <v>3542</v>
      </c>
      <c r="J368" s="32" t="s">
        <v>3542</v>
      </c>
      <c r="K368" s="35" t="s">
        <v>6739</v>
      </c>
    </row>
    <row r="369" spans="1:11" x14ac:dyDescent="0.25">
      <c r="A369" s="31" t="s">
        <v>6733</v>
      </c>
      <c r="B369" s="32" t="s">
        <v>6363</v>
      </c>
      <c r="C369" s="32" t="s">
        <v>7341</v>
      </c>
      <c r="D369" s="32" t="s">
        <v>6736</v>
      </c>
      <c r="E369" s="32" t="s">
        <v>6745</v>
      </c>
      <c r="F369" s="32" t="s">
        <v>6736</v>
      </c>
      <c r="G369" s="32" t="s">
        <v>6742</v>
      </c>
      <c r="H369" s="33">
        <v>585</v>
      </c>
      <c r="I369" s="34" t="s">
        <v>3542</v>
      </c>
      <c r="J369" s="32" t="s">
        <v>3542</v>
      </c>
      <c r="K369" s="35" t="s">
        <v>6739</v>
      </c>
    </row>
    <row r="370" spans="1:11" x14ac:dyDescent="0.25">
      <c r="A370" s="31" t="s">
        <v>6733</v>
      </c>
      <c r="B370" s="32" t="s">
        <v>7342</v>
      </c>
      <c r="C370" s="32" t="s">
        <v>7343</v>
      </c>
      <c r="D370" s="32" t="s">
        <v>6736</v>
      </c>
      <c r="E370" s="32" t="s">
        <v>6784</v>
      </c>
      <c r="F370" s="32" t="s">
        <v>6736</v>
      </c>
      <c r="G370" s="32" t="s">
        <v>6738</v>
      </c>
      <c r="H370" s="33">
        <v>673</v>
      </c>
      <c r="I370" s="34" t="s">
        <v>3542</v>
      </c>
      <c r="J370" s="32" t="s">
        <v>3542</v>
      </c>
      <c r="K370" s="35" t="s">
        <v>6739</v>
      </c>
    </row>
    <row r="371" spans="1:11" x14ac:dyDescent="0.25">
      <c r="A371" s="31" t="s">
        <v>6733</v>
      </c>
      <c r="B371" s="32" t="s">
        <v>4470</v>
      </c>
      <c r="C371" s="32" t="s">
        <v>7344</v>
      </c>
      <c r="D371" s="32" t="s">
        <v>6737</v>
      </c>
      <c r="E371" s="32" t="s">
        <v>6745</v>
      </c>
      <c r="F371" s="32" t="s">
        <v>6737</v>
      </c>
      <c r="G371" s="32" t="s">
        <v>6746</v>
      </c>
      <c r="H371" s="33">
        <v>704</v>
      </c>
      <c r="I371" s="34" t="s">
        <v>3542</v>
      </c>
      <c r="J371" s="32" t="s">
        <v>3542</v>
      </c>
      <c r="K371" s="35" t="s">
        <v>6739</v>
      </c>
    </row>
    <row r="372" spans="1:11" x14ac:dyDescent="0.25">
      <c r="A372" s="31" t="s">
        <v>6733</v>
      </c>
      <c r="B372" s="32" t="s">
        <v>6219</v>
      </c>
      <c r="C372" s="32" t="s">
        <v>7345</v>
      </c>
      <c r="D372" s="32" t="s">
        <v>6737</v>
      </c>
      <c r="E372" s="32" t="s">
        <v>6745</v>
      </c>
      <c r="F372" s="32" t="s">
        <v>6737</v>
      </c>
      <c r="G372" s="32" t="s">
        <v>6742</v>
      </c>
      <c r="H372" s="33">
        <v>661</v>
      </c>
      <c r="I372" s="34" t="s">
        <v>3542</v>
      </c>
      <c r="J372" s="32" t="s">
        <v>3542</v>
      </c>
      <c r="K372" s="35" t="s">
        <v>6739</v>
      </c>
    </row>
    <row r="373" spans="1:11" x14ac:dyDescent="0.25">
      <c r="A373" s="31" t="s">
        <v>6733</v>
      </c>
      <c r="B373" s="32" t="s">
        <v>4171</v>
      </c>
      <c r="C373" s="32" t="s">
        <v>7346</v>
      </c>
      <c r="D373" s="32" t="s">
        <v>6745</v>
      </c>
      <c r="E373" s="32" t="s">
        <v>6736</v>
      </c>
      <c r="F373" s="32" t="s">
        <v>6736</v>
      </c>
      <c r="G373" s="32" t="s">
        <v>6742</v>
      </c>
      <c r="H373" s="33">
        <v>676</v>
      </c>
      <c r="I373" s="34" t="s">
        <v>3542</v>
      </c>
      <c r="J373" s="32" t="s">
        <v>3542</v>
      </c>
      <c r="K373" s="35" t="s">
        <v>6739</v>
      </c>
    </row>
    <row r="374" spans="1:11" x14ac:dyDescent="0.25">
      <c r="A374" s="31" t="s">
        <v>6733</v>
      </c>
      <c r="B374" s="32" t="s">
        <v>6342</v>
      </c>
      <c r="C374" s="32" t="s">
        <v>7347</v>
      </c>
      <c r="D374" s="32" t="s">
        <v>6745</v>
      </c>
      <c r="E374" s="32" t="s">
        <v>6745</v>
      </c>
      <c r="F374" s="32" t="s">
        <v>6745</v>
      </c>
      <c r="G374" s="32" t="s">
        <v>6742</v>
      </c>
      <c r="H374" s="33">
        <v>511</v>
      </c>
      <c r="I374" s="34" t="s">
        <v>3542</v>
      </c>
      <c r="J374" s="32" t="s">
        <v>3542</v>
      </c>
      <c r="K374" s="35" t="s">
        <v>6739</v>
      </c>
    </row>
    <row r="375" spans="1:11" x14ac:dyDescent="0.25">
      <c r="A375" s="31" t="s">
        <v>6733</v>
      </c>
      <c r="B375" s="32" t="s">
        <v>6539</v>
      </c>
      <c r="C375" s="32" t="s">
        <v>7348</v>
      </c>
      <c r="D375" s="32" t="s">
        <v>6736</v>
      </c>
      <c r="E375" s="32" t="s">
        <v>6784</v>
      </c>
      <c r="F375" s="32" t="s">
        <v>6736</v>
      </c>
      <c r="G375" s="32" t="s">
        <v>6738</v>
      </c>
      <c r="H375" s="33">
        <v>25</v>
      </c>
      <c r="I375" s="34" t="s">
        <v>3542</v>
      </c>
      <c r="J375" s="32" t="s">
        <v>3542</v>
      </c>
      <c r="K375" s="35" t="s">
        <v>6739</v>
      </c>
    </row>
    <row r="376" spans="1:11" x14ac:dyDescent="0.25">
      <c r="A376" s="31" t="s">
        <v>6733</v>
      </c>
      <c r="B376" s="32" t="s">
        <v>7349</v>
      </c>
      <c r="C376" s="32" t="s">
        <v>7350</v>
      </c>
      <c r="D376" s="32" t="s">
        <v>6737</v>
      </c>
      <c r="E376" s="32" t="s">
        <v>6745</v>
      </c>
      <c r="F376" s="32" t="s">
        <v>6737</v>
      </c>
      <c r="G376" s="32" t="s">
        <v>6742</v>
      </c>
      <c r="H376" s="33">
        <v>52</v>
      </c>
      <c r="I376" s="34" t="s">
        <v>3542</v>
      </c>
      <c r="J376" s="32" t="s">
        <v>3542</v>
      </c>
      <c r="K376" s="35" t="s">
        <v>6739</v>
      </c>
    </row>
    <row r="377" spans="1:11" x14ac:dyDescent="0.25">
      <c r="A377" s="31" t="s">
        <v>6733</v>
      </c>
      <c r="B377" s="32" t="s">
        <v>7351</v>
      </c>
      <c r="C377" s="32" t="s">
        <v>7352</v>
      </c>
      <c r="D377" s="32" t="s">
        <v>6745</v>
      </c>
      <c r="E377" s="32" t="s">
        <v>6745</v>
      </c>
      <c r="F377" s="32" t="s">
        <v>6745</v>
      </c>
      <c r="G377" s="32" t="s">
        <v>6742</v>
      </c>
      <c r="H377" s="33">
        <v>662</v>
      </c>
      <c r="I377" s="34" t="s">
        <v>3542</v>
      </c>
      <c r="J377" s="32" t="s">
        <v>3542</v>
      </c>
      <c r="K377" s="35" t="s">
        <v>6739</v>
      </c>
    </row>
    <row r="378" spans="1:11" x14ac:dyDescent="0.25">
      <c r="A378" s="31" t="s">
        <v>6733</v>
      </c>
      <c r="B378" s="32" t="s">
        <v>6294</v>
      </c>
      <c r="C378" s="32" t="s">
        <v>7353</v>
      </c>
      <c r="D378" s="32" t="s">
        <v>6736</v>
      </c>
      <c r="E378" s="32" t="s">
        <v>6745</v>
      </c>
      <c r="F378" s="32" t="s">
        <v>6736</v>
      </c>
      <c r="G378" s="32" t="s">
        <v>6742</v>
      </c>
      <c r="H378" s="33">
        <v>606</v>
      </c>
      <c r="I378" s="34" t="s">
        <v>3542</v>
      </c>
      <c r="J378" s="32" t="s">
        <v>3542</v>
      </c>
      <c r="K378" s="35" t="s">
        <v>6739</v>
      </c>
    </row>
    <row r="379" spans="1:11" x14ac:dyDescent="0.25">
      <c r="A379" s="31" t="s">
        <v>6733</v>
      </c>
      <c r="B379" s="32" t="s">
        <v>6395</v>
      </c>
      <c r="C379" s="32" t="s">
        <v>7354</v>
      </c>
      <c r="D379" s="32" t="s">
        <v>6745</v>
      </c>
      <c r="E379" s="32" t="s">
        <v>6745</v>
      </c>
      <c r="F379" s="32" t="s">
        <v>6745</v>
      </c>
      <c r="G379" s="32" t="s">
        <v>6742</v>
      </c>
      <c r="H379" s="33">
        <v>371</v>
      </c>
      <c r="I379" s="34" t="s">
        <v>3542</v>
      </c>
      <c r="J379" s="32" t="s">
        <v>3542</v>
      </c>
      <c r="K379" s="35" t="s">
        <v>6739</v>
      </c>
    </row>
    <row r="380" spans="1:11" x14ac:dyDescent="0.25">
      <c r="A380" s="31" t="s">
        <v>6733</v>
      </c>
      <c r="B380" s="32" t="s">
        <v>6170</v>
      </c>
      <c r="C380" s="32" t="s">
        <v>7355</v>
      </c>
      <c r="D380" s="32" t="s">
        <v>6736</v>
      </c>
      <c r="E380" s="32" t="s">
        <v>6784</v>
      </c>
      <c r="F380" s="32" t="s">
        <v>6736</v>
      </c>
      <c r="G380" s="32" t="s">
        <v>6738</v>
      </c>
      <c r="H380" s="33">
        <v>659</v>
      </c>
      <c r="I380" s="34" t="s">
        <v>3542</v>
      </c>
      <c r="J380" s="32" t="s">
        <v>3542</v>
      </c>
      <c r="K380" s="35" t="s">
        <v>6739</v>
      </c>
    </row>
    <row r="381" spans="1:11" x14ac:dyDescent="0.25">
      <c r="A381" s="31" t="s">
        <v>6733</v>
      </c>
      <c r="B381" s="32" t="s">
        <v>6459</v>
      </c>
      <c r="C381" s="32" t="s">
        <v>7356</v>
      </c>
      <c r="D381" s="32" t="s">
        <v>6745</v>
      </c>
      <c r="E381" s="32" t="s">
        <v>6745</v>
      </c>
      <c r="F381" s="32" t="s">
        <v>6745</v>
      </c>
      <c r="G381" s="32" t="s">
        <v>6742</v>
      </c>
      <c r="H381" s="33">
        <v>111</v>
      </c>
      <c r="I381" s="34" t="s">
        <v>3542</v>
      </c>
      <c r="J381" s="32" t="s">
        <v>3542</v>
      </c>
      <c r="K381" s="35" t="s">
        <v>6739</v>
      </c>
    </row>
    <row r="382" spans="1:11" x14ac:dyDescent="0.25">
      <c r="A382" s="31" t="s">
        <v>6733</v>
      </c>
      <c r="B382" s="32" t="s">
        <v>6071</v>
      </c>
      <c r="C382" s="32" t="s">
        <v>7357</v>
      </c>
      <c r="D382" s="32" t="s">
        <v>6736</v>
      </c>
      <c r="E382" s="32" t="s">
        <v>6745</v>
      </c>
      <c r="F382" s="32" t="s">
        <v>6736</v>
      </c>
      <c r="G382" s="32" t="s">
        <v>6746</v>
      </c>
      <c r="H382" s="33">
        <v>82</v>
      </c>
      <c r="I382" s="34" t="s">
        <v>3542</v>
      </c>
      <c r="J382" s="32" t="s">
        <v>3542</v>
      </c>
      <c r="K382" s="35" t="s">
        <v>6739</v>
      </c>
    </row>
    <row r="383" spans="1:11" x14ac:dyDescent="0.25">
      <c r="A383" s="31" t="s">
        <v>6733</v>
      </c>
      <c r="B383" s="32" t="s">
        <v>7358</v>
      </c>
      <c r="C383" s="32" t="s">
        <v>7359</v>
      </c>
      <c r="D383" s="32" t="s">
        <v>6737</v>
      </c>
      <c r="E383" s="32" t="s">
        <v>6737</v>
      </c>
      <c r="F383" s="32" t="s">
        <v>6737</v>
      </c>
      <c r="G383" s="32" t="s">
        <v>6746</v>
      </c>
      <c r="H383" s="33">
        <v>81</v>
      </c>
      <c r="I383" s="34" t="s">
        <v>3542</v>
      </c>
      <c r="J383" s="32" t="s">
        <v>3542</v>
      </c>
      <c r="K383" s="35" t="s">
        <v>6739</v>
      </c>
    </row>
    <row r="384" spans="1:11" x14ac:dyDescent="0.25">
      <c r="A384" s="31" t="s">
        <v>6733</v>
      </c>
      <c r="B384" s="32" t="s">
        <v>7360</v>
      </c>
      <c r="C384" s="32" t="s">
        <v>7361</v>
      </c>
      <c r="D384" s="32" t="s">
        <v>6737</v>
      </c>
      <c r="E384" s="32" t="s">
        <v>6745</v>
      </c>
      <c r="F384" s="32" t="s">
        <v>6737</v>
      </c>
      <c r="G384" s="32" t="s">
        <v>6742</v>
      </c>
      <c r="H384" s="33">
        <v>92</v>
      </c>
      <c r="I384" s="34" t="s">
        <v>3542</v>
      </c>
      <c r="J384" s="32" t="s">
        <v>3542</v>
      </c>
      <c r="K384" s="35" t="s">
        <v>6739</v>
      </c>
    </row>
    <row r="385" spans="1:11" x14ac:dyDescent="0.25">
      <c r="A385" s="31" t="s">
        <v>6733</v>
      </c>
      <c r="B385" s="32" t="s">
        <v>4611</v>
      </c>
      <c r="C385" s="32" t="s">
        <v>308</v>
      </c>
      <c r="D385" s="32" t="s">
        <v>6737</v>
      </c>
      <c r="E385" s="32" t="s">
        <v>6784</v>
      </c>
      <c r="F385" s="32" t="s">
        <v>6737</v>
      </c>
      <c r="G385" s="32" t="s">
        <v>6738</v>
      </c>
      <c r="H385" s="33">
        <v>686</v>
      </c>
      <c r="I385" s="34" t="s">
        <v>3542</v>
      </c>
      <c r="J385" s="32" t="s">
        <v>3542</v>
      </c>
      <c r="K385" s="35" t="s">
        <v>6739</v>
      </c>
    </row>
    <row r="386" spans="1:11" x14ac:dyDescent="0.25">
      <c r="A386" s="31" t="s">
        <v>6733</v>
      </c>
      <c r="B386" s="32" t="s">
        <v>7362</v>
      </c>
      <c r="C386" s="32" t="s">
        <v>7363</v>
      </c>
      <c r="D386" s="32" t="s">
        <v>6839</v>
      </c>
      <c r="E386" s="32" t="s">
        <v>6745</v>
      </c>
      <c r="F386" s="32" t="s">
        <v>6839</v>
      </c>
      <c r="G386" s="32" t="s">
        <v>6742</v>
      </c>
      <c r="H386" s="33">
        <v>674</v>
      </c>
      <c r="I386" s="34" t="s">
        <v>3542</v>
      </c>
      <c r="J386" s="32" t="s">
        <v>3542</v>
      </c>
      <c r="K386" s="35" t="s">
        <v>6739</v>
      </c>
    </row>
    <row r="387" spans="1:11" x14ac:dyDescent="0.25">
      <c r="A387" s="31" t="s">
        <v>6733</v>
      </c>
      <c r="B387" s="32" t="s">
        <v>3141</v>
      </c>
      <c r="C387" s="32" t="s">
        <v>7364</v>
      </c>
      <c r="D387" s="32" t="s">
        <v>6737</v>
      </c>
      <c r="E387" s="32" t="s">
        <v>6745</v>
      </c>
      <c r="F387" s="32" t="s">
        <v>6737</v>
      </c>
      <c r="G387" s="32" t="s">
        <v>6742</v>
      </c>
      <c r="H387" s="33">
        <v>160</v>
      </c>
      <c r="I387" s="34" t="s">
        <v>3542</v>
      </c>
      <c r="J387" s="32" t="s">
        <v>3542</v>
      </c>
      <c r="K387" s="35" t="s">
        <v>6739</v>
      </c>
    </row>
    <row r="388" spans="1:11" x14ac:dyDescent="0.25">
      <c r="A388" s="31" t="s">
        <v>6733</v>
      </c>
      <c r="B388" s="32" t="s">
        <v>6076</v>
      </c>
      <c r="C388" s="32" t="s">
        <v>7365</v>
      </c>
      <c r="D388" s="32" t="s">
        <v>6736</v>
      </c>
      <c r="E388" s="32" t="s">
        <v>6784</v>
      </c>
      <c r="F388" s="32" t="s">
        <v>6736</v>
      </c>
      <c r="G388" s="32" t="s">
        <v>6738</v>
      </c>
      <c r="H388" s="33">
        <v>104</v>
      </c>
      <c r="I388" s="34" t="s">
        <v>3542</v>
      </c>
      <c r="J388" s="32" t="s">
        <v>3542</v>
      </c>
      <c r="K388" s="35" t="s">
        <v>6739</v>
      </c>
    </row>
    <row r="389" spans="1:11" s="52" customFormat="1" x14ac:dyDescent="0.25">
      <c r="A389" s="56" t="s">
        <v>6733</v>
      </c>
      <c r="B389" s="57" t="s">
        <v>6268</v>
      </c>
      <c r="C389" s="57" t="s">
        <v>7366</v>
      </c>
      <c r="D389" s="57" t="s">
        <v>6736</v>
      </c>
      <c r="E389" s="57" t="s">
        <v>6737</v>
      </c>
      <c r="F389" s="57" t="s">
        <v>6737</v>
      </c>
      <c r="G389" s="57" t="s">
        <v>6738</v>
      </c>
      <c r="H389" s="58">
        <v>488</v>
      </c>
      <c r="I389" s="59" t="s">
        <v>3542</v>
      </c>
      <c r="J389" s="57" t="s">
        <v>3542</v>
      </c>
      <c r="K389" s="60" t="s">
        <v>6739</v>
      </c>
    </row>
    <row r="390" spans="1:11" s="52" customFormat="1" x14ac:dyDescent="0.25">
      <c r="A390" s="56" t="s">
        <v>6733</v>
      </c>
      <c r="B390" s="57" t="s">
        <v>6269</v>
      </c>
      <c r="C390" s="57" t="s">
        <v>7367</v>
      </c>
      <c r="D390" s="57" t="s">
        <v>6736</v>
      </c>
      <c r="E390" s="57" t="s">
        <v>6737</v>
      </c>
      <c r="F390" s="57" t="s">
        <v>6737</v>
      </c>
      <c r="G390" s="57" t="s">
        <v>6738</v>
      </c>
      <c r="H390" s="58">
        <v>489</v>
      </c>
      <c r="I390" s="59" t="s">
        <v>3542</v>
      </c>
      <c r="J390" s="57" t="s">
        <v>3542</v>
      </c>
      <c r="K390" s="60" t="s">
        <v>6739</v>
      </c>
    </row>
    <row r="391" spans="1:11" s="52" customFormat="1" x14ac:dyDescent="0.25">
      <c r="A391" s="56" t="s">
        <v>6733</v>
      </c>
      <c r="B391" s="57" t="s">
        <v>7368</v>
      </c>
      <c r="C391" s="57" t="s">
        <v>7369</v>
      </c>
      <c r="D391" s="57" t="s">
        <v>6736</v>
      </c>
      <c r="E391" s="57" t="s">
        <v>6737</v>
      </c>
      <c r="F391" s="57" t="s">
        <v>6737</v>
      </c>
      <c r="G391" s="57" t="s">
        <v>6738</v>
      </c>
      <c r="H391" s="58">
        <v>483</v>
      </c>
      <c r="I391" s="59" t="s">
        <v>3542</v>
      </c>
      <c r="J391" s="57" t="s">
        <v>3542</v>
      </c>
      <c r="K391" s="60" t="s">
        <v>6739</v>
      </c>
    </row>
    <row r="392" spans="1:11" s="52" customFormat="1" x14ac:dyDescent="0.25">
      <c r="A392" s="56" t="s">
        <v>6733</v>
      </c>
      <c r="B392" s="57" t="s">
        <v>6614</v>
      </c>
      <c r="C392" s="57" t="s">
        <v>7370</v>
      </c>
      <c r="D392" s="57" t="s">
        <v>6736</v>
      </c>
      <c r="E392" s="57" t="s">
        <v>6737</v>
      </c>
      <c r="F392" s="57" t="s">
        <v>6737</v>
      </c>
      <c r="G392" s="57" t="s">
        <v>6738</v>
      </c>
      <c r="H392" s="58">
        <v>508</v>
      </c>
      <c r="I392" s="59" t="s">
        <v>3542</v>
      </c>
      <c r="J392" s="57" t="s">
        <v>3542</v>
      </c>
      <c r="K392" s="60" t="s">
        <v>6739</v>
      </c>
    </row>
    <row r="393" spans="1:11" s="52" customFormat="1" x14ac:dyDescent="0.25">
      <c r="A393" s="56" t="s">
        <v>6733</v>
      </c>
      <c r="B393" s="57" t="s">
        <v>7371</v>
      </c>
      <c r="C393" s="57" t="s">
        <v>7372</v>
      </c>
      <c r="D393" s="57" t="s">
        <v>6736</v>
      </c>
      <c r="E393" s="57" t="s">
        <v>6737</v>
      </c>
      <c r="F393" s="57" t="s">
        <v>6737</v>
      </c>
      <c r="G393" s="57" t="s">
        <v>6738</v>
      </c>
      <c r="H393" s="58">
        <v>462</v>
      </c>
      <c r="I393" s="59" t="s">
        <v>3542</v>
      </c>
      <c r="J393" s="57" t="s">
        <v>3542</v>
      </c>
      <c r="K393" s="60" t="s">
        <v>6739</v>
      </c>
    </row>
    <row r="394" spans="1:11" s="52" customFormat="1" x14ac:dyDescent="0.25">
      <c r="A394" s="56" t="s">
        <v>6733</v>
      </c>
      <c r="B394" s="57" t="s">
        <v>6246</v>
      </c>
      <c r="C394" s="57" t="s">
        <v>7373</v>
      </c>
      <c r="D394" s="57" t="s">
        <v>6736</v>
      </c>
      <c r="E394" s="57" t="s">
        <v>6737</v>
      </c>
      <c r="F394" s="57" t="s">
        <v>6737</v>
      </c>
      <c r="G394" s="57" t="s">
        <v>6738</v>
      </c>
      <c r="H394" s="58">
        <v>477</v>
      </c>
      <c r="I394" s="59" t="s">
        <v>3542</v>
      </c>
      <c r="J394" s="57" t="s">
        <v>3542</v>
      </c>
      <c r="K394" s="60" t="s">
        <v>6739</v>
      </c>
    </row>
    <row r="395" spans="1:11" s="52" customFormat="1" x14ac:dyDescent="0.25">
      <c r="A395" s="56" t="s">
        <v>6733</v>
      </c>
      <c r="B395" s="57" t="s">
        <v>7374</v>
      </c>
      <c r="C395" s="57" t="s">
        <v>7375</v>
      </c>
      <c r="D395" s="57" t="s">
        <v>6736</v>
      </c>
      <c r="E395" s="57" t="s">
        <v>6737</v>
      </c>
      <c r="F395" s="57" t="s">
        <v>6737</v>
      </c>
      <c r="G395" s="57" t="s">
        <v>6738</v>
      </c>
      <c r="H395" s="58">
        <v>465</v>
      </c>
      <c r="I395" s="59" t="s">
        <v>3542</v>
      </c>
      <c r="J395" s="57" t="s">
        <v>3542</v>
      </c>
      <c r="K395" s="60" t="s">
        <v>6739</v>
      </c>
    </row>
    <row r="396" spans="1:11" s="52" customFormat="1" x14ac:dyDescent="0.25">
      <c r="A396" s="56" t="s">
        <v>6733</v>
      </c>
      <c r="B396" s="57" t="s">
        <v>7376</v>
      </c>
      <c r="C396" s="57" t="s">
        <v>7377</v>
      </c>
      <c r="D396" s="57" t="s">
        <v>6736</v>
      </c>
      <c r="E396" s="57" t="s">
        <v>6737</v>
      </c>
      <c r="F396" s="57" t="s">
        <v>6737</v>
      </c>
      <c r="G396" s="57" t="s">
        <v>6738</v>
      </c>
      <c r="H396" s="58">
        <v>460</v>
      </c>
      <c r="I396" s="59" t="s">
        <v>3542</v>
      </c>
      <c r="J396" s="57" t="s">
        <v>3542</v>
      </c>
      <c r="K396" s="60" t="s">
        <v>6739</v>
      </c>
    </row>
    <row r="397" spans="1:11" x14ac:dyDescent="0.25">
      <c r="A397" s="31" t="s">
        <v>6733</v>
      </c>
      <c r="B397" s="32" t="s">
        <v>6021</v>
      </c>
      <c r="C397" s="32" t="s">
        <v>42</v>
      </c>
      <c r="D397" s="32" t="s">
        <v>6737</v>
      </c>
      <c r="E397" s="32" t="s">
        <v>6784</v>
      </c>
      <c r="F397" s="32" t="s">
        <v>6737</v>
      </c>
      <c r="G397" s="32" t="s">
        <v>6738</v>
      </c>
      <c r="H397" s="33">
        <v>126</v>
      </c>
      <c r="I397" s="34" t="s">
        <v>3542</v>
      </c>
      <c r="J397" s="32" t="s">
        <v>3542</v>
      </c>
      <c r="K397" s="35" t="s">
        <v>6739</v>
      </c>
    </row>
    <row r="398" spans="1:11" x14ac:dyDescent="0.25">
      <c r="A398" s="31" t="s">
        <v>6733</v>
      </c>
      <c r="B398" s="32" t="s">
        <v>7378</v>
      </c>
      <c r="C398" s="32" t="s">
        <v>7379</v>
      </c>
      <c r="D398" s="32" t="s">
        <v>6745</v>
      </c>
      <c r="E398" s="32" t="s">
        <v>6736</v>
      </c>
      <c r="F398" s="32" t="s">
        <v>6736</v>
      </c>
      <c r="G398" s="32" t="s">
        <v>6742</v>
      </c>
      <c r="H398" s="33">
        <v>556</v>
      </c>
      <c r="I398" s="34" t="s">
        <v>3542</v>
      </c>
      <c r="J398" s="32" t="s">
        <v>3542</v>
      </c>
      <c r="K398" s="35" t="s">
        <v>6739</v>
      </c>
    </row>
    <row r="399" spans="1:11" x14ac:dyDescent="0.25">
      <c r="A399" s="31" t="s">
        <v>6733</v>
      </c>
      <c r="B399" s="32" t="s">
        <v>6661</v>
      </c>
      <c r="C399" s="32" t="s">
        <v>7380</v>
      </c>
      <c r="D399" s="32" t="s">
        <v>6745</v>
      </c>
      <c r="E399" s="32" t="s">
        <v>6745</v>
      </c>
      <c r="F399" s="32" t="s">
        <v>6745</v>
      </c>
      <c r="G399" s="32" t="s">
        <v>6742</v>
      </c>
      <c r="H399" s="33">
        <v>112</v>
      </c>
      <c r="I399" s="34" t="s">
        <v>3542</v>
      </c>
      <c r="J399" s="32" t="s">
        <v>3542</v>
      </c>
      <c r="K399" s="35" t="s">
        <v>6739</v>
      </c>
    </row>
    <row r="400" spans="1:11" x14ac:dyDescent="0.25">
      <c r="A400" s="31" t="s">
        <v>6733</v>
      </c>
      <c r="B400" s="32" t="s">
        <v>3300</v>
      </c>
      <c r="C400" s="32" t="s">
        <v>7381</v>
      </c>
      <c r="D400" s="32" t="s">
        <v>6839</v>
      </c>
      <c r="E400" s="32" t="s">
        <v>6745</v>
      </c>
      <c r="F400" s="32" t="s">
        <v>6839</v>
      </c>
      <c r="G400" s="32" t="s">
        <v>6746</v>
      </c>
      <c r="H400" s="33">
        <v>536</v>
      </c>
      <c r="I400" s="34" t="s">
        <v>3542</v>
      </c>
      <c r="J400" s="32" t="s">
        <v>3542</v>
      </c>
      <c r="K400" s="35" t="s">
        <v>6739</v>
      </c>
    </row>
    <row r="401" spans="1:11" x14ac:dyDescent="0.25">
      <c r="A401" s="31" t="s">
        <v>6733</v>
      </c>
      <c r="B401" s="32" t="s">
        <v>6179</v>
      </c>
      <c r="C401" s="32" t="s">
        <v>7382</v>
      </c>
      <c r="D401" s="32" t="s">
        <v>6737</v>
      </c>
      <c r="E401" s="32" t="s">
        <v>6745</v>
      </c>
      <c r="F401" s="32" t="s">
        <v>6737</v>
      </c>
      <c r="G401" s="32" t="s">
        <v>6742</v>
      </c>
      <c r="H401" s="33">
        <v>663</v>
      </c>
      <c r="I401" s="34" t="s">
        <v>3542</v>
      </c>
      <c r="J401" s="32" t="s">
        <v>3542</v>
      </c>
      <c r="K401" s="35" t="s">
        <v>6739</v>
      </c>
    </row>
    <row r="402" spans="1:11" x14ac:dyDescent="0.25">
      <c r="A402" s="31" t="s">
        <v>6733</v>
      </c>
      <c r="B402" s="32" t="s">
        <v>5245</v>
      </c>
      <c r="C402" s="32" t="s">
        <v>7383</v>
      </c>
      <c r="D402" s="32" t="s">
        <v>6737</v>
      </c>
      <c r="E402" s="32" t="s">
        <v>6737</v>
      </c>
      <c r="F402" s="32" t="s">
        <v>6737</v>
      </c>
      <c r="G402" s="32" t="s">
        <v>6746</v>
      </c>
      <c r="H402" s="33">
        <v>157</v>
      </c>
      <c r="I402" s="34" t="s">
        <v>3542</v>
      </c>
      <c r="J402" s="32" t="s">
        <v>3542</v>
      </c>
      <c r="K402" s="35" t="s">
        <v>6739</v>
      </c>
    </row>
    <row r="403" spans="1:11" x14ac:dyDescent="0.25">
      <c r="A403" s="31" t="s">
        <v>6733</v>
      </c>
      <c r="B403" s="32" t="s">
        <v>7384</v>
      </c>
      <c r="C403" s="32" t="s">
        <v>7385</v>
      </c>
      <c r="D403" s="32" t="s">
        <v>6736</v>
      </c>
      <c r="E403" s="32" t="s">
        <v>3542</v>
      </c>
      <c r="F403" s="32" t="s">
        <v>6736</v>
      </c>
      <c r="G403" s="32" t="s">
        <v>6738</v>
      </c>
      <c r="H403" s="33">
        <v>557</v>
      </c>
      <c r="I403" s="34" t="s">
        <v>3542</v>
      </c>
      <c r="J403" s="32" t="s">
        <v>3542</v>
      </c>
      <c r="K403" s="35" t="s">
        <v>6739</v>
      </c>
    </row>
    <row r="404" spans="1:11" s="52" customFormat="1" x14ac:dyDescent="0.25">
      <c r="A404" s="56" t="s">
        <v>6733</v>
      </c>
      <c r="B404" s="57" t="s">
        <v>6201</v>
      </c>
      <c r="C404" s="57" t="s">
        <v>7386</v>
      </c>
      <c r="D404" s="57" t="s">
        <v>6736</v>
      </c>
      <c r="E404" s="57" t="s">
        <v>6737</v>
      </c>
      <c r="F404" s="57" t="s">
        <v>6737</v>
      </c>
      <c r="G404" s="57" t="s">
        <v>6738</v>
      </c>
      <c r="H404" s="58">
        <v>551</v>
      </c>
      <c r="I404" s="59" t="s">
        <v>3542</v>
      </c>
      <c r="J404" s="57" t="s">
        <v>3542</v>
      </c>
      <c r="K404" s="60" t="s">
        <v>6739</v>
      </c>
    </row>
    <row r="405" spans="1:11" x14ac:dyDescent="0.25">
      <c r="A405" s="31" t="s">
        <v>6733</v>
      </c>
      <c r="B405" s="32" t="s">
        <v>7387</v>
      </c>
      <c r="C405" s="32" t="s">
        <v>7388</v>
      </c>
      <c r="D405" s="32" t="s">
        <v>6839</v>
      </c>
      <c r="E405" s="32" t="s">
        <v>6745</v>
      </c>
      <c r="F405" s="32" t="s">
        <v>6839</v>
      </c>
      <c r="G405" s="32" t="s">
        <v>6742</v>
      </c>
      <c r="H405" s="33">
        <v>532</v>
      </c>
      <c r="I405" s="34" t="s">
        <v>3542</v>
      </c>
      <c r="J405" s="32" t="s">
        <v>3542</v>
      </c>
      <c r="K405" s="35" t="s">
        <v>6739</v>
      </c>
    </row>
    <row r="406" spans="1:11" x14ac:dyDescent="0.25">
      <c r="A406" s="31" t="s">
        <v>6733</v>
      </c>
      <c r="B406" s="32" t="s">
        <v>7389</v>
      </c>
      <c r="C406" s="32" t="s">
        <v>7390</v>
      </c>
      <c r="D406" s="32" t="s">
        <v>6745</v>
      </c>
      <c r="E406" s="32" t="s">
        <v>3542</v>
      </c>
      <c r="F406" s="32" t="s">
        <v>6745</v>
      </c>
      <c r="G406" s="32" t="s">
        <v>6746</v>
      </c>
      <c r="H406" s="33">
        <v>243</v>
      </c>
      <c r="I406" s="34" t="s">
        <v>3542</v>
      </c>
      <c r="J406" s="32" t="s">
        <v>3542</v>
      </c>
      <c r="K406" s="35" t="s">
        <v>6739</v>
      </c>
    </row>
    <row r="407" spans="1:11" x14ac:dyDescent="0.25">
      <c r="A407" s="31" t="s">
        <v>6733</v>
      </c>
      <c r="B407" s="32" t="s">
        <v>7391</v>
      </c>
      <c r="C407" s="32" t="s">
        <v>7392</v>
      </c>
      <c r="D407" s="32" t="s">
        <v>6745</v>
      </c>
      <c r="E407" s="32" t="s">
        <v>6745</v>
      </c>
      <c r="F407" s="32" t="s">
        <v>6745</v>
      </c>
      <c r="G407" s="32" t="s">
        <v>6742</v>
      </c>
      <c r="H407" s="33">
        <v>664</v>
      </c>
      <c r="I407" s="34" t="s">
        <v>3542</v>
      </c>
      <c r="J407" s="32" t="s">
        <v>3542</v>
      </c>
      <c r="K407" s="35" t="s">
        <v>6739</v>
      </c>
    </row>
    <row r="408" spans="1:11" x14ac:dyDescent="0.25">
      <c r="A408" s="31" t="s">
        <v>6733</v>
      </c>
      <c r="B408" s="32" t="s">
        <v>7393</v>
      </c>
      <c r="C408" s="32" t="s">
        <v>7394</v>
      </c>
      <c r="D408" s="32" t="s">
        <v>6745</v>
      </c>
      <c r="E408" s="32" t="s">
        <v>3542</v>
      </c>
      <c r="F408" s="32" t="s">
        <v>6745</v>
      </c>
      <c r="G408" s="32" t="s">
        <v>6746</v>
      </c>
      <c r="H408" s="33">
        <v>688</v>
      </c>
      <c r="I408" s="34" t="s">
        <v>3542</v>
      </c>
      <c r="J408" s="32" t="s">
        <v>3542</v>
      </c>
      <c r="K408" s="35" t="s">
        <v>6739</v>
      </c>
    </row>
    <row r="409" spans="1:11" x14ac:dyDescent="0.25">
      <c r="A409" s="31" t="s">
        <v>6733</v>
      </c>
      <c r="B409" s="32" t="s">
        <v>4822</v>
      </c>
      <c r="C409" s="32" t="s">
        <v>4820</v>
      </c>
      <c r="D409" s="32" t="s">
        <v>6737</v>
      </c>
      <c r="E409" s="32" t="s">
        <v>6784</v>
      </c>
      <c r="F409" s="32" t="s">
        <v>6737</v>
      </c>
      <c r="G409" s="32" t="s">
        <v>6738</v>
      </c>
      <c r="H409" s="33">
        <v>98</v>
      </c>
      <c r="I409" s="34" t="s">
        <v>3542</v>
      </c>
      <c r="J409" s="32" t="s">
        <v>3542</v>
      </c>
      <c r="K409" s="35" t="s">
        <v>6739</v>
      </c>
    </row>
    <row r="410" spans="1:11" x14ac:dyDescent="0.25">
      <c r="A410" s="31" t="s">
        <v>6733</v>
      </c>
      <c r="B410" s="32" t="s">
        <v>7395</v>
      </c>
      <c r="C410" s="32" t="s">
        <v>7396</v>
      </c>
      <c r="D410" s="32" t="s">
        <v>6737</v>
      </c>
      <c r="E410" s="32" t="s">
        <v>6736</v>
      </c>
      <c r="F410" s="32" t="s">
        <v>6737</v>
      </c>
      <c r="G410" s="32" t="s">
        <v>6738</v>
      </c>
      <c r="H410" s="33">
        <v>21</v>
      </c>
      <c r="I410" s="34" t="s">
        <v>3542</v>
      </c>
      <c r="J410" s="32" t="s">
        <v>3542</v>
      </c>
      <c r="K410" s="35" t="s">
        <v>6739</v>
      </c>
    </row>
    <row r="411" spans="1:11" x14ac:dyDescent="0.25">
      <c r="A411" s="31" t="s">
        <v>6733</v>
      </c>
      <c r="B411" s="32" t="s">
        <v>7397</v>
      </c>
      <c r="C411" s="32" t="s">
        <v>7398</v>
      </c>
      <c r="D411" s="32" t="s">
        <v>6736</v>
      </c>
      <c r="E411" s="32" t="s">
        <v>6737</v>
      </c>
      <c r="F411" s="32" t="s">
        <v>6737</v>
      </c>
      <c r="G411" s="32" t="s">
        <v>6742</v>
      </c>
      <c r="H411" s="33">
        <v>20</v>
      </c>
      <c r="I411" s="34" t="s">
        <v>3542</v>
      </c>
      <c r="J411" s="32" t="s">
        <v>3542</v>
      </c>
      <c r="K411" s="35" t="s">
        <v>6739</v>
      </c>
    </row>
    <row r="412" spans="1:11" x14ac:dyDescent="0.25">
      <c r="A412" s="31" t="s">
        <v>6733</v>
      </c>
      <c r="B412" s="32" t="s">
        <v>6437</v>
      </c>
      <c r="C412" s="32" t="s">
        <v>7399</v>
      </c>
      <c r="D412" s="32" t="s">
        <v>6736</v>
      </c>
      <c r="E412" s="32" t="s">
        <v>6784</v>
      </c>
      <c r="F412" s="32" t="s">
        <v>6736</v>
      </c>
      <c r="G412" s="32" t="s">
        <v>6738</v>
      </c>
      <c r="H412" s="33">
        <v>575</v>
      </c>
      <c r="I412" s="34" t="s">
        <v>3542</v>
      </c>
      <c r="J412" s="32" t="s">
        <v>3542</v>
      </c>
      <c r="K412" s="35" t="s">
        <v>6739</v>
      </c>
    </row>
    <row r="413" spans="1:11" x14ac:dyDescent="0.25">
      <c r="A413" s="31" t="s">
        <v>6733</v>
      </c>
      <c r="B413" s="32" t="s">
        <v>7400</v>
      </c>
      <c r="C413" s="32" t="s">
        <v>7401</v>
      </c>
      <c r="D413" s="32" t="s">
        <v>6736</v>
      </c>
      <c r="E413" s="32" t="s">
        <v>6745</v>
      </c>
      <c r="F413" s="32" t="s">
        <v>6736</v>
      </c>
      <c r="G413" s="32" t="s">
        <v>6742</v>
      </c>
      <c r="H413" s="33">
        <v>576</v>
      </c>
      <c r="I413" s="34" t="s">
        <v>3542</v>
      </c>
      <c r="J413" s="32" t="s">
        <v>3542</v>
      </c>
      <c r="K413" s="35" t="s">
        <v>6739</v>
      </c>
    </row>
    <row r="414" spans="1:11" x14ac:dyDescent="0.25">
      <c r="A414" s="31" t="s">
        <v>6733</v>
      </c>
      <c r="B414" s="32" t="s">
        <v>7402</v>
      </c>
      <c r="C414" s="32" t="s">
        <v>7403</v>
      </c>
      <c r="D414" s="32" t="s">
        <v>6736</v>
      </c>
      <c r="E414" s="32" t="s">
        <v>6737</v>
      </c>
      <c r="F414" s="32" t="s">
        <v>6737</v>
      </c>
      <c r="G414" s="32" t="s">
        <v>6738</v>
      </c>
      <c r="H414" s="33">
        <v>461</v>
      </c>
      <c r="I414" s="34" t="s">
        <v>3542</v>
      </c>
      <c r="J414" s="32" t="s">
        <v>3542</v>
      </c>
      <c r="K414" s="35" t="s">
        <v>6739</v>
      </c>
    </row>
    <row r="415" spans="1:11" x14ac:dyDescent="0.25">
      <c r="A415" s="31" t="s">
        <v>6733</v>
      </c>
      <c r="B415" s="32" t="s">
        <v>5927</v>
      </c>
      <c r="C415" s="32" t="s">
        <v>7404</v>
      </c>
      <c r="D415" s="32" t="s">
        <v>6736</v>
      </c>
      <c r="E415" s="32" t="s">
        <v>6745</v>
      </c>
      <c r="F415" s="32" t="s">
        <v>6736</v>
      </c>
      <c r="G415" s="32" t="s">
        <v>6742</v>
      </c>
      <c r="H415" s="33">
        <v>608</v>
      </c>
      <c r="I415" s="34" t="s">
        <v>3542</v>
      </c>
      <c r="J415" s="32" t="s">
        <v>3542</v>
      </c>
      <c r="K415" s="35" t="s">
        <v>6739</v>
      </c>
    </row>
    <row r="416" spans="1:11" x14ac:dyDescent="0.25">
      <c r="A416" s="31" t="s">
        <v>6733</v>
      </c>
      <c r="B416" s="32" t="s">
        <v>6357</v>
      </c>
      <c r="C416" s="32" t="s">
        <v>3257</v>
      </c>
      <c r="D416" s="32" t="s">
        <v>6737</v>
      </c>
      <c r="E416" s="32" t="s">
        <v>6745</v>
      </c>
      <c r="F416" s="32" t="s">
        <v>6737</v>
      </c>
      <c r="G416" s="32" t="s">
        <v>6742</v>
      </c>
      <c r="H416" s="33">
        <v>665</v>
      </c>
      <c r="I416" s="34" t="s">
        <v>3542</v>
      </c>
      <c r="J416" s="32" t="s">
        <v>3542</v>
      </c>
      <c r="K416" s="35" t="s">
        <v>6739</v>
      </c>
    </row>
    <row r="417" spans="1:12" x14ac:dyDescent="0.25">
      <c r="A417" s="31" t="s">
        <v>6733</v>
      </c>
      <c r="B417" s="32" t="s">
        <v>7405</v>
      </c>
      <c r="C417" s="32" t="s">
        <v>7406</v>
      </c>
      <c r="D417" s="32" t="s">
        <v>6737</v>
      </c>
      <c r="E417" s="32" t="s">
        <v>6736</v>
      </c>
      <c r="F417" s="32" t="s">
        <v>6737</v>
      </c>
      <c r="G417" s="32" t="s">
        <v>6746</v>
      </c>
      <c r="H417" s="33">
        <v>55</v>
      </c>
      <c r="I417" s="34" t="s">
        <v>3542</v>
      </c>
      <c r="J417" s="32" t="s">
        <v>3542</v>
      </c>
      <c r="K417" s="35" t="s">
        <v>6739</v>
      </c>
    </row>
    <row r="418" spans="1:12" x14ac:dyDescent="0.25">
      <c r="A418" s="31" t="s">
        <v>6733</v>
      </c>
      <c r="B418" s="32" t="s">
        <v>7407</v>
      </c>
      <c r="C418" s="32" t="s">
        <v>7408</v>
      </c>
      <c r="D418" s="32" t="s">
        <v>6784</v>
      </c>
      <c r="E418" s="32" t="s">
        <v>6737</v>
      </c>
      <c r="F418" s="32" t="s">
        <v>6737</v>
      </c>
      <c r="G418" s="32" t="s">
        <v>6738</v>
      </c>
      <c r="H418" s="33">
        <v>550</v>
      </c>
      <c r="I418" s="34" t="s">
        <v>3542</v>
      </c>
      <c r="J418" s="32" t="s">
        <v>3542</v>
      </c>
      <c r="K418" s="35" t="s">
        <v>6739</v>
      </c>
    </row>
    <row r="419" spans="1:12" x14ac:dyDescent="0.25">
      <c r="A419" s="31" t="s">
        <v>6733</v>
      </c>
      <c r="B419" s="32" t="s">
        <v>7409</v>
      </c>
      <c r="C419" s="32" t="s">
        <v>7410</v>
      </c>
      <c r="D419" s="32" t="s">
        <v>6784</v>
      </c>
      <c r="E419" s="32" t="s">
        <v>6737</v>
      </c>
      <c r="F419" s="32" t="s">
        <v>6737</v>
      </c>
      <c r="G419" s="32" t="s">
        <v>6738</v>
      </c>
      <c r="H419" s="33">
        <v>357</v>
      </c>
      <c r="I419" s="34" t="s">
        <v>3542</v>
      </c>
      <c r="J419" s="32" t="s">
        <v>3542</v>
      </c>
      <c r="K419" s="35" t="s">
        <v>6739</v>
      </c>
    </row>
    <row r="420" spans="1:12" x14ac:dyDescent="0.25">
      <c r="A420" s="31" t="s">
        <v>6733</v>
      </c>
      <c r="B420" s="32" t="s">
        <v>6438</v>
      </c>
      <c r="C420" s="32" t="s">
        <v>7411</v>
      </c>
      <c r="D420" s="32" t="s">
        <v>6737</v>
      </c>
      <c r="E420" s="32" t="s">
        <v>6784</v>
      </c>
      <c r="F420" s="32" t="s">
        <v>6737</v>
      </c>
      <c r="G420" s="32" t="s">
        <v>6738</v>
      </c>
      <c r="H420" s="33">
        <v>113</v>
      </c>
      <c r="I420" s="34" t="s">
        <v>3542</v>
      </c>
      <c r="J420" s="32" t="s">
        <v>3542</v>
      </c>
      <c r="K420" s="35" t="s">
        <v>6739</v>
      </c>
    </row>
    <row r="421" spans="1:12" x14ac:dyDescent="0.25">
      <c r="A421" s="31" t="s">
        <v>6733</v>
      </c>
      <c r="B421" s="32" t="s">
        <v>4584</v>
      </c>
      <c r="C421" s="32" t="s">
        <v>4582</v>
      </c>
      <c r="D421" s="32" t="s">
        <v>6745</v>
      </c>
      <c r="E421" s="32" t="s">
        <v>6745</v>
      </c>
      <c r="F421" s="32" t="s">
        <v>6745</v>
      </c>
      <c r="G421" s="32" t="s">
        <v>6742</v>
      </c>
      <c r="H421" s="33">
        <v>689</v>
      </c>
      <c r="I421" s="34" t="s">
        <v>3542</v>
      </c>
      <c r="J421" s="32" t="s">
        <v>3542</v>
      </c>
      <c r="K421" s="35" t="s">
        <v>6739</v>
      </c>
    </row>
    <row r="422" spans="1:12" x14ac:dyDescent="0.25">
      <c r="A422" s="31" t="s">
        <v>6733</v>
      </c>
      <c r="B422" s="32" t="s">
        <v>6358</v>
      </c>
      <c r="C422" s="32" t="s">
        <v>566</v>
      </c>
      <c r="D422" s="32" t="s">
        <v>6737</v>
      </c>
      <c r="E422" s="32" t="s">
        <v>6784</v>
      </c>
      <c r="F422" s="32" t="s">
        <v>6737</v>
      </c>
      <c r="G422" s="32" t="s">
        <v>6738</v>
      </c>
      <c r="H422" s="33">
        <v>99</v>
      </c>
      <c r="I422" s="34" t="s">
        <v>3542</v>
      </c>
      <c r="J422" s="32" t="s">
        <v>3542</v>
      </c>
      <c r="K422" s="35" t="s">
        <v>6739</v>
      </c>
    </row>
    <row r="423" spans="1:12" x14ac:dyDescent="0.25">
      <c r="A423" s="31" t="s">
        <v>6733</v>
      </c>
      <c r="B423" s="32" t="s">
        <v>4826</v>
      </c>
      <c r="C423" s="32" t="s">
        <v>793</v>
      </c>
      <c r="D423" s="32" t="s">
        <v>6736</v>
      </c>
      <c r="E423" s="32" t="s">
        <v>6736</v>
      </c>
      <c r="F423" s="32" t="s">
        <v>6736</v>
      </c>
      <c r="G423" s="32" t="s">
        <v>6738</v>
      </c>
      <c r="H423" s="33">
        <v>100</v>
      </c>
      <c r="I423" s="34" t="s">
        <v>3542</v>
      </c>
      <c r="J423" s="32" t="s">
        <v>3542</v>
      </c>
      <c r="K423" s="35" t="s">
        <v>6739</v>
      </c>
    </row>
    <row r="424" spans="1:12" s="67" customFormat="1" x14ac:dyDescent="0.25"/>
    <row r="426" spans="1:12" x14ac:dyDescent="0.25">
      <c r="A426" s="31" t="s">
        <v>6733</v>
      </c>
      <c r="B426" s="71" t="s">
        <v>6202</v>
      </c>
      <c r="C426" s="72" t="s">
        <v>10745</v>
      </c>
      <c r="D426" s="32" t="s">
        <v>6737</v>
      </c>
      <c r="E426" s="32" t="s">
        <v>6737</v>
      </c>
      <c r="F426" s="32" t="s">
        <v>6737</v>
      </c>
      <c r="G426" s="71" t="s">
        <v>11757</v>
      </c>
      <c r="K426" s="35" t="s">
        <v>6739</v>
      </c>
      <c r="L426" t="s">
        <v>6203</v>
      </c>
    </row>
    <row r="427" spans="1:12" x14ac:dyDescent="0.25">
      <c r="A427" s="31" t="s">
        <v>6733</v>
      </c>
      <c r="B427" s="71" t="s">
        <v>6002</v>
      </c>
      <c r="C427" s="72" t="s">
        <v>11752</v>
      </c>
      <c r="D427" s="32" t="s">
        <v>6737</v>
      </c>
      <c r="E427" s="32" t="s">
        <v>6737</v>
      </c>
      <c r="F427" s="32" t="s">
        <v>6737</v>
      </c>
      <c r="G427" s="71" t="s">
        <v>11757</v>
      </c>
      <c r="K427" s="35" t="s">
        <v>6739</v>
      </c>
      <c r="L427" t="s">
        <v>2713</v>
      </c>
    </row>
    <row r="428" spans="1:12" x14ac:dyDescent="0.25">
      <c r="A428" s="31" t="s">
        <v>6733</v>
      </c>
      <c r="B428" s="71" t="s">
        <v>3046</v>
      </c>
      <c r="C428" s="72" t="s">
        <v>688</v>
      </c>
      <c r="D428" s="32" t="s">
        <v>6737</v>
      </c>
      <c r="E428" s="32" t="s">
        <v>6737</v>
      </c>
      <c r="F428" s="32" t="s">
        <v>6737</v>
      </c>
      <c r="G428" s="71" t="s">
        <v>11757</v>
      </c>
      <c r="K428" s="35" t="s">
        <v>6739</v>
      </c>
      <c r="L428" t="s">
        <v>687</v>
      </c>
    </row>
    <row r="429" spans="1:12" x14ac:dyDescent="0.25">
      <c r="A429" s="31" t="s">
        <v>6733</v>
      </c>
      <c r="B429" s="74" t="s">
        <v>6266</v>
      </c>
      <c r="C429" s="72" t="s">
        <v>11753</v>
      </c>
      <c r="D429" s="32" t="s">
        <v>6737</v>
      </c>
      <c r="E429" s="32" t="s">
        <v>6737</v>
      </c>
      <c r="F429" s="32" t="s">
        <v>6737</v>
      </c>
      <c r="G429" s="71" t="s">
        <v>11757</v>
      </c>
      <c r="K429" s="35" t="s">
        <v>6739</v>
      </c>
      <c r="L429" t="s">
        <v>6267</v>
      </c>
    </row>
    <row r="430" spans="1:12" x14ac:dyDescent="0.25">
      <c r="A430" s="31" t="s">
        <v>6733</v>
      </c>
      <c r="B430" s="71" t="s">
        <v>5901</v>
      </c>
      <c r="C430" s="72" t="s">
        <v>11754</v>
      </c>
      <c r="D430" s="32" t="s">
        <v>6737</v>
      </c>
      <c r="E430" s="32" t="s">
        <v>6737</v>
      </c>
      <c r="F430" s="32" t="s">
        <v>6737</v>
      </c>
      <c r="G430" s="71" t="s">
        <v>11757</v>
      </c>
      <c r="K430" s="35" t="s">
        <v>6739</v>
      </c>
      <c r="L430" t="s">
        <v>1412</v>
      </c>
    </row>
    <row r="431" spans="1:12" x14ac:dyDescent="0.25">
      <c r="A431" s="31" t="s">
        <v>6733</v>
      </c>
      <c r="B431" s="71" t="s">
        <v>6539</v>
      </c>
      <c r="C431" s="72" t="s">
        <v>7348</v>
      </c>
      <c r="D431" s="32" t="s">
        <v>6737</v>
      </c>
      <c r="E431" s="32" t="s">
        <v>6737</v>
      </c>
      <c r="F431" s="32" t="s">
        <v>6737</v>
      </c>
      <c r="G431" s="71" t="s">
        <v>11757</v>
      </c>
      <c r="K431" s="35" t="s">
        <v>6739</v>
      </c>
      <c r="L431" t="s">
        <v>6540</v>
      </c>
    </row>
    <row r="432" spans="1:12" x14ac:dyDescent="0.25">
      <c r="A432" s="31" t="s">
        <v>6733</v>
      </c>
      <c r="B432" s="71" t="s">
        <v>5947</v>
      </c>
      <c r="C432" s="72" t="s">
        <v>11755</v>
      </c>
      <c r="D432" s="32" t="s">
        <v>6737</v>
      </c>
      <c r="E432" s="32" t="s">
        <v>6737</v>
      </c>
      <c r="F432" s="32" t="s">
        <v>6737</v>
      </c>
      <c r="G432" s="71" t="s">
        <v>11757</v>
      </c>
      <c r="K432" s="35" t="s">
        <v>6739</v>
      </c>
      <c r="L432" t="s">
        <v>5948</v>
      </c>
    </row>
    <row r="433" spans="1:12" x14ac:dyDescent="0.25">
      <c r="A433" s="31" t="s">
        <v>6733</v>
      </c>
      <c r="B433" s="71" t="s">
        <v>4496</v>
      </c>
      <c r="C433" s="72" t="s">
        <v>4494</v>
      </c>
      <c r="D433" s="32" t="s">
        <v>6737</v>
      </c>
      <c r="E433" s="32" t="s">
        <v>6737</v>
      </c>
      <c r="F433" s="32" t="s">
        <v>6737</v>
      </c>
      <c r="G433" s="71" t="s">
        <v>11757</v>
      </c>
      <c r="K433" s="35" t="s">
        <v>6739</v>
      </c>
      <c r="L433" t="s">
        <v>4495</v>
      </c>
    </row>
    <row r="434" spans="1:12" x14ac:dyDescent="0.25">
      <c r="A434" s="31" t="s">
        <v>6733</v>
      </c>
      <c r="B434" s="71" t="s">
        <v>5775</v>
      </c>
      <c r="C434" s="72" t="s">
        <v>11756</v>
      </c>
      <c r="D434" s="32" t="s">
        <v>6737</v>
      </c>
      <c r="E434" s="32" t="s">
        <v>6737</v>
      </c>
      <c r="F434" s="32" t="s">
        <v>6737</v>
      </c>
      <c r="G434" s="71" t="s">
        <v>11757</v>
      </c>
      <c r="K434" s="35" t="s">
        <v>6739</v>
      </c>
      <c r="L434" t="s">
        <v>6196</v>
      </c>
    </row>
    <row r="436" spans="1:12" s="67" customFormat="1" x14ac:dyDescent="0.25"/>
    <row r="480" spans="13:13" x14ac:dyDescent="0.25">
      <c r="M480" s="41"/>
    </row>
    <row r="481" spans="13:13" x14ac:dyDescent="0.25">
      <c r="M481" s="41"/>
    </row>
    <row r="689" spans="13:13" x14ac:dyDescent="0.25">
      <c r="M689" s="41"/>
    </row>
    <row r="830" spans="13:13" x14ac:dyDescent="0.25">
      <c r="M830" s="41"/>
    </row>
    <row r="841" spans="13:13" x14ac:dyDescent="0.25">
      <c r="M841" s="41"/>
    </row>
    <row r="846" spans="13:13" x14ac:dyDescent="0.25">
      <c r="M846" s="41"/>
    </row>
    <row r="854" spans="13:13" x14ac:dyDescent="0.25">
      <c r="M854" s="41"/>
    </row>
    <row r="855" spans="13:13" x14ac:dyDescent="0.25">
      <c r="M855" s="41"/>
    </row>
    <row r="870" spans="13:13" x14ac:dyDescent="0.25">
      <c r="M870" s="41"/>
    </row>
  </sheetData>
  <hyperlinks>
    <hyperlink ref="C430" r:id="rId1" display="https://edlists.org/substance/octamethylcyclo-tetrasiloxane-d4" xr:uid="{00000000-0004-0000-0700-000000000000}"/>
    <hyperlink ref="C431" r:id="rId2" display="https://edlists.org/substance/prochloraz" xr:uid="{00000000-0004-0000-0700-000001000000}"/>
    <hyperlink ref="C432" r:id="rId3" display="https://edlists.org/substance/salicylic-acid" xr:uid="{00000000-0004-0000-0700-000002000000}"/>
    <hyperlink ref="C433" r:id="rId4" display="https://edlists.org/substance/triclocarban" xr:uid="{00000000-0004-0000-0700-000003000000}"/>
    <hyperlink ref="C434" r:id="rId5" display="https://edlists.org/substance/trismethylphenylphosphate" xr:uid="{00000000-0004-0000-0700-000004000000}"/>
    <hyperlink ref="C426" r:id="rId6" display="https://edlists.org/substance/bisphenol" xr:uid="{00000000-0004-0000-0700-000005000000}"/>
    <hyperlink ref="C427" r:id="rId7" display="https://edlists.org/substance/butylparaben" xr:uid="{00000000-0004-0000-0700-000006000000}"/>
    <hyperlink ref="C428" r:id="rId8" display="https://edlists.org/substance/dipentyl-phthalate" xr:uid="{00000000-0004-0000-0700-000007000000}"/>
    <hyperlink ref="C429" r:id="rId9" display="https://edlists.org/substance/isobutyl-paraben" xr:uid="{00000000-0004-0000-0700-000008000000}"/>
  </hyperlinks>
  <pageMargins left="0.7" right="0.7" top="0.75" bottom="0.75" header="0.3" footer="0.3"/>
  <pageSetup paperSize="9"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90"/>
  <sheetViews>
    <sheetView zoomScale="85" zoomScaleNormal="85" workbookViewId="0">
      <pane ySplit="3660" topLeftCell="A6"/>
      <selection activeCell="A4" sqref="A4"/>
      <selection pane="bottomLeft" activeCell="K167" sqref="K167"/>
    </sheetView>
  </sheetViews>
  <sheetFormatPr defaultColWidth="2.7109375" defaultRowHeight="15" x14ac:dyDescent="0.25"/>
  <cols>
    <col min="1" max="1" width="13.7109375" customWidth="1"/>
    <col min="2" max="2" width="10.7109375" customWidth="1"/>
    <col min="3" max="3" width="64.5703125" bestFit="1" customWidth="1"/>
    <col min="4" max="4" width="4.5703125" bestFit="1" customWidth="1"/>
    <col min="5" max="5" width="5.85546875" bestFit="1" customWidth="1"/>
    <col min="6" max="6" width="3.7109375" bestFit="1" customWidth="1"/>
    <col min="7" max="7" width="8.5703125" bestFit="1" customWidth="1"/>
    <col min="8" max="14" width="3.7109375" bestFit="1" customWidth="1"/>
    <col min="15" max="15" width="5.140625" style="2" customWidth="1"/>
    <col min="16" max="16" width="8.28515625" bestFit="1" customWidth="1"/>
  </cols>
  <sheetData>
    <row r="1" spans="1:22" s="9" customFormat="1" x14ac:dyDescent="0.25">
      <c r="A1" s="7" t="s">
        <v>11862</v>
      </c>
      <c r="B1" s="7"/>
      <c r="C1" s="8"/>
      <c r="O1" s="96"/>
    </row>
    <row r="2" spans="1:22" s="9" customFormat="1" x14ac:dyDescent="0.25">
      <c r="A2" s="10" t="s">
        <v>11898</v>
      </c>
      <c r="B2" s="7"/>
      <c r="C2" s="8"/>
      <c r="O2" s="96"/>
    </row>
    <row r="3" spans="1:22" s="9" customFormat="1" x14ac:dyDescent="0.25">
      <c r="A3" s="10" t="s">
        <v>11900</v>
      </c>
      <c r="B3" s="10"/>
      <c r="C3" s="8"/>
      <c r="O3" s="96"/>
    </row>
    <row r="4" spans="1:22" s="9" customFormat="1" x14ac:dyDescent="0.25">
      <c r="A4" s="11" t="s">
        <v>5920</v>
      </c>
      <c r="B4" s="12"/>
      <c r="C4" s="13"/>
      <c r="D4" s="99"/>
      <c r="E4" s="99"/>
      <c r="F4" s="99"/>
      <c r="G4" s="179" t="s">
        <v>11865</v>
      </c>
      <c r="H4" s="180"/>
      <c r="I4" s="180"/>
      <c r="J4" s="180"/>
      <c r="K4" s="180"/>
      <c r="L4" s="181"/>
      <c r="M4" s="99"/>
      <c r="N4" s="99"/>
      <c r="O4" s="100"/>
      <c r="P4" s="99"/>
    </row>
    <row r="5" spans="1:22" s="9" customFormat="1" ht="141.75" x14ac:dyDescent="0.25">
      <c r="A5" s="14" t="s">
        <v>5921</v>
      </c>
      <c r="B5" s="14" t="s">
        <v>5922</v>
      </c>
      <c r="C5" s="15" t="s">
        <v>1</v>
      </c>
      <c r="D5" s="95" t="s">
        <v>11837</v>
      </c>
      <c r="E5" s="95" t="s">
        <v>11863</v>
      </c>
      <c r="F5" s="95" t="s">
        <v>11864</v>
      </c>
      <c r="G5" s="95" t="s">
        <v>11868</v>
      </c>
      <c r="H5" s="95" t="s">
        <v>6684</v>
      </c>
      <c r="I5" s="95" t="s">
        <v>11869</v>
      </c>
      <c r="J5" s="95" t="s">
        <v>11870</v>
      </c>
      <c r="K5" s="95" t="s">
        <v>11871</v>
      </c>
      <c r="L5" s="95" t="s">
        <v>11872</v>
      </c>
      <c r="M5" s="95" t="s">
        <v>11866</v>
      </c>
      <c r="N5" s="95" t="s">
        <v>11867</v>
      </c>
      <c r="O5" s="97" t="s">
        <v>11886</v>
      </c>
      <c r="P5" s="98" t="s">
        <v>11875</v>
      </c>
    </row>
    <row r="6" spans="1:22" x14ac:dyDescent="0.25">
      <c r="A6" t="s">
        <v>3020</v>
      </c>
      <c r="B6" t="s">
        <v>1335</v>
      </c>
      <c r="C6" t="s">
        <v>1336</v>
      </c>
      <c r="D6" s="101" t="s">
        <v>11873</v>
      </c>
      <c r="E6" s="101"/>
      <c r="F6" s="101">
        <v>4</v>
      </c>
      <c r="G6" s="101">
        <f>MAX(G7:L7)</f>
        <v>5</v>
      </c>
      <c r="H6" s="101"/>
      <c r="I6" s="101"/>
      <c r="J6" s="101"/>
      <c r="K6" s="101"/>
      <c r="L6" s="101"/>
      <c r="M6" s="101">
        <v>2</v>
      </c>
      <c r="N6" s="101">
        <v>3</v>
      </c>
      <c r="O6" s="103">
        <f>SUM(F6:N6)</f>
        <v>14</v>
      </c>
      <c r="P6" s="101" t="s">
        <v>11899</v>
      </c>
      <c r="Q6" s="101"/>
      <c r="R6" s="101"/>
      <c r="S6" s="101"/>
      <c r="T6" s="101"/>
      <c r="U6" s="101"/>
    </row>
    <row r="7" spans="1:22" x14ac:dyDescent="0.25">
      <c r="D7" s="101" t="s">
        <v>10917</v>
      </c>
      <c r="E7" s="101">
        <v>2018</v>
      </c>
      <c r="F7" s="101">
        <v>4</v>
      </c>
      <c r="G7" s="101">
        <v>2</v>
      </c>
      <c r="H7" s="101">
        <v>3</v>
      </c>
      <c r="I7" s="101">
        <v>3</v>
      </c>
      <c r="J7" s="101">
        <v>2</v>
      </c>
      <c r="K7" s="101">
        <v>5</v>
      </c>
      <c r="L7" s="101">
        <v>4</v>
      </c>
      <c r="M7" s="101">
        <v>2</v>
      </c>
      <c r="N7" s="101">
        <v>3</v>
      </c>
      <c r="O7" s="102"/>
    </row>
    <row r="8" spans="1:22" x14ac:dyDescent="0.25">
      <c r="D8" t="s">
        <v>11843</v>
      </c>
      <c r="E8">
        <v>2018</v>
      </c>
      <c r="G8">
        <v>3</v>
      </c>
      <c r="H8">
        <v>3</v>
      </c>
      <c r="I8">
        <v>3</v>
      </c>
      <c r="J8">
        <v>4</v>
      </c>
      <c r="K8">
        <v>5</v>
      </c>
      <c r="L8">
        <v>4</v>
      </c>
      <c r="M8">
        <v>2</v>
      </c>
      <c r="N8">
        <v>3</v>
      </c>
    </row>
    <row r="9" spans="1:22" x14ac:dyDescent="0.25">
      <c r="D9" t="s">
        <v>11844</v>
      </c>
      <c r="E9">
        <v>2018</v>
      </c>
      <c r="F9">
        <v>1</v>
      </c>
      <c r="G9">
        <v>2</v>
      </c>
      <c r="H9">
        <v>2</v>
      </c>
      <c r="I9">
        <v>3</v>
      </c>
      <c r="J9">
        <v>3</v>
      </c>
      <c r="K9">
        <v>3</v>
      </c>
      <c r="L9">
        <v>4</v>
      </c>
      <c r="M9">
        <v>2</v>
      </c>
      <c r="N9">
        <v>3</v>
      </c>
    </row>
    <row r="10" spans="1:22" x14ac:dyDescent="0.25">
      <c r="D10" t="s">
        <v>11845</v>
      </c>
    </row>
    <row r="11" spans="1:22" x14ac:dyDescent="0.25">
      <c r="A11" t="s">
        <v>3357</v>
      </c>
      <c r="B11" t="s">
        <v>1435</v>
      </c>
      <c r="C11" t="s">
        <v>1436</v>
      </c>
      <c r="D11" s="101" t="s">
        <v>11874</v>
      </c>
      <c r="E11" s="101"/>
      <c r="F11" s="101">
        <v>1</v>
      </c>
      <c r="G11" s="101">
        <f>MAX(G14:L14)</f>
        <v>4</v>
      </c>
      <c r="H11" s="101"/>
      <c r="I11" s="101"/>
      <c r="J11" s="101"/>
      <c r="K11" s="101"/>
      <c r="L11" s="101"/>
      <c r="M11" s="101">
        <v>1</v>
      </c>
      <c r="N11" s="101">
        <v>2</v>
      </c>
      <c r="O11" s="102">
        <f>SUM(F11:N11)</f>
        <v>8</v>
      </c>
      <c r="P11" s="101" t="s">
        <v>11876</v>
      </c>
      <c r="Q11" s="101"/>
      <c r="R11" s="101"/>
      <c r="S11" s="101"/>
      <c r="T11" s="101"/>
      <c r="U11" s="101"/>
    </row>
    <row r="12" spans="1:22" x14ac:dyDescent="0.25">
      <c r="D12" t="s">
        <v>10917</v>
      </c>
      <c r="E12">
        <v>2010</v>
      </c>
      <c r="G12">
        <v>2</v>
      </c>
      <c r="H12">
        <v>3</v>
      </c>
      <c r="I12">
        <v>2</v>
      </c>
      <c r="J12">
        <v>2</v>
      </c>
      <c r="K12">
        <v>1</v>
      </c>
      <c r="L12">
        <v>4</v>
      </c>
      <c r="M12">
        <v>1</v>
      </c>
    </row>
    <row r="13" spans="1:22" x14ac:dyDescent="0.25">
      <c r="D13" t="s">
        <v>11843</v>
      </c>
      <c r="E13">
        <v>2018</v>
      </c>
      <c r="G13">
        <v>3</v>
      </c>
      <c r="H13">
        <v>3</v>
      </c>
      <c r="I13">
        <v>3</v>
      </c>
      <c r="J13">
        <v>4</v>
      </c>
      <c r="K13">
        <v>5</v>
      </c>
      <c r="L13">
        <v>4</v>
      </c>
      <c r="M13">
        <v>2</v>
      </c>
      <c r="N13">
        <v>3</v>
      </c>
    </row>
    <row r="14" spans="1:22" x14ac:dyDescent="0.25">
      <c r="D14" s="101" t="s">
        <v>11844</v>
      </c>
      <c r="E14" s="101">
        <v>2018</v>
      </c>
      <c r="F14" s="101">
        <v>1</v>
      </c>
      <c r="G14" s="101">
        <v>1</v>
      </c>
      <c r="H14" s="101">
        <v>1</v>
      </c>
      <c r="I14" s="101">
        <v>1</v>
      </c>
      <c r="J14" s="101">
        <v>2</v>
      </c>
      <c r="K14" s="101">
        <v>1</v>
      </c>
      <c r="L14" s="101">
        <v>4</v>
      </c>
      <c r="M14" s="101">
        <v>1</v>
      </c>
      <c r="N14" s="101">
        <v>2</v>
      </c>
      <c r="O14" s="102"/>
    </row>
    <row r="15" spans="1:22" x14ac:dyDescent="0.25">
      <c r="D15" t="s">
        <v>11845</v>
      </c>
    </row>
    <row r="16" spans="1:22" x14ac:dyDescent="0.25">
      <c r="A16" t="s">
        <v>3361</v>
      </c>
      <c r="B16" t="s">
        <v>964</v>
      </c>
      <c r="C16" t="s">
        <v>965</v>
      </c>
      <c r="D16" s="101" t="s">
        <v>11874</v>
      </c>
      <c r="E16" s="101"/>
      <c r="F16" s="101">
        <v>1</v>
      </c>
      <c r="G16" s="101">
        <f>MAX(G19:L19)</f>
        <v>4</v>
      </c>
      <c r="H16" s="101"/>
      <c r="I16" s="101"/>
      <c r="J16" s="101"/>
      <c r="K16" s="101"/>
      <c r="L16" s="101"/>
      <c r="M16" s="101">
        <v>1</v>
      </c>
      <c r="N16" s="101">
        <v>2</v>
      </c>
      <c r="O16" s="102">
        <f>SUM(F16:N16)</f>
        <v>8</v>
      </c>
      <c r="P16" s="101" t="s">
        <v>11876</v>
      </c>
      <c r="Q16" s="101"/>
      <c r="R16" s="101"/>
      <c r="S16" s="101"/>
      <c r="T16" s="101"/>
      <c r="U16" s="101"/>
      <c r="V16" s="101"/>
    </row>
    <row r="17" spans="1:22" x14ac:dyDescent="0.25">
      <c r="D17" t="s">
        <v>10917</v>
      </c>
      <c r="E17">
        <v>2010</v>
      </c>
      <c r="G17">
        <v>2</v>
      </c>
      <c r="H17">
        <v>3</v>
      </c>
      <c r="I17">
        <v>2</v>
      </c>
      <c r="J17">
        <v>2</v>
      </c>
      <c r="K17">
        <v>1</v>
      </c>
      <c r="L17">
        <v>4</v>
      </c>
      <c r="M17">
        <v>1</v>
      </c>
    </row>
    <row r="18" spans="1:22" x14ac:dyDescent="0.25">
      <c r="D18" t="s">
        <v>11843</v>
      </c>
      <c r="E18">
        <v>2018</v>
      </c>
      <c r="G18">
        <v>3</v>
      </c>
      <c r="H18">
        <v>3</v>
      </c>
      <c r="I18">
        <v>3</v>
      </c>
      <c r="J18">
        <v>4</v>
      </c>
      <c r="K18">
        <v>5</v>
      </c>
      <c r="L18">
        <v>4</v>
      </c>
      <c r="M18">
        <v>2</v>
      </c>
      <c r="N18">
        <v>3</v>
      </c>
    </row>
    <row r="19" spans="1:22" x14ac:dyDescent="0.25">
      <c r="D19" s="101" t="s">
        <v>11844</v>
      </c>
      <c r="E19" s="101">
        <v>2018</v>
      </c>
      <c r="F19" s="101">
        <v>1</v>
      </c>
      <c r="G19" s="101">
        <v>1</v>
      </c>
      <c r="H19" s="101">
        <v>1</v>
      </c>
      <c r="I19" s="101">
        <v>1</v>
      </c>
      <c r="J19" s="101">
        <v>2</v>
      </c>
      <c r="K19" s="101">
        <v>1</v>
      </c>
      <c r="L19" s="101">
        <v>4</v>
      </c>
      <c r="M19" s="101">
        <v>1</v>
      </c>
      <c r="N19" s="101">
        <v>2</v>
      </c>
    </row>
    <row r="20" spans="1:22" x14ac:dyDescent="0.25">
      <c r="D20" t="s">
        <v>11845</v>
      </c>
    </row>
    <row r="21" spans="1:22" x14ac:dyDescent="0.25">
      <c r="A21" t="s">
        <v>5281</v>
      </c>
      <c r="B21" t="s">
        <v>5280</v>
      </c>
      <c r="C21" t="s">
        <v>5279</v>
      </c>
      <c r="D21" s="101" t="s">
        <v>11873</v>
      </c>
      <c r="E21" s="101"/>
      <c r="F21" s="101">
        <v>4</v>
      </c>
      <c r="G21" s="101">
        <f>MAX(G22:L22)</f>
        <v>5</v>
      </c>
      <c r="H21" s="101"/>
      <c r="I21" s="101"/>
      <c r="J21" s="101"/>
      <c r="K21" s="101"/>
      <c r="L21" s="101"/>
      <c r="M21" s="101">
        <v>4</v>
      </c>
      <c r="N21" s="101">
        <v>3</v>
      </c>
      <c r="O21" s="102">
        <f>SUM(F21:N21)</f>
        <v>16</v>
      </c>
      <c r="P21" s="101" t="s">
        <v>11877</v>
      </c>
      <c r="Q21" s="101"/>
      <c r="R21" s="101"/>
      <c r="S21" s="101"/>
      <c r="T21" s="101"/>
      <c r="U21" s="101"/>
      <c r="V21" s="101"/>
    </row>
    <row r="22" spans="1:22" x14ac:dyDescent="0.25">
      <c r="D22" s="101" t="s">
        <v>10917</v>
      </c>
      <c r="E22" s="101">
        <v>2018</v>
      </c>
      <c r="F22" s="101">
        <v>4</v>
      </c>
      <c r="G22" s="101">
        <v>3</v>
      </c>
      <c r="H22" s="101">
        <v>4</v>
      </c>
      <c r="I22" s="101">
        <v>4</v>
      </c>
      <c r="J22" s="101">
        <v>5</v>
      </c>
      <c r="K22" s="101">
        <v>4</v>
      </c>
      <c r="L22" s="101">
        <v>5</v>
      </c>
      <c r="M22" s="101">
        <v>4</v>
      </c>
      <c r="N22" s="101">
        <v>3</v>
      </c>
    </row>
    <row r="23" spans="1:22" x14ac:dyDescent="0.25">
      <c r="D23" t="s">
        <v>11843</v>
      </c>
      <c r="E23">
        <v>2018</v>
      </c>
      <c r="G23">
        <v>5</v>
      </c>
      <c r="H23">
        <v>3</v>
      </c>
      <c r="I23">
        <v>4</v>
      </c>
      <c r="J23">
        <v>5</v>
      </c>
      <c r="K23">
        <v>4</v>
      </c>
      <c r="L23">
        <v>5</v>
      </c>
      <c r="M23">
        <v>4</v>
      </c>
      <c r="N23">
        <v>3</v>
      </c>
    </row>
    <row r="24" spans="1:22" x14ac:dyDescent="0.25">
      <c r="D24" t="s">
        <v>11844</v>
      </c>
      <c r="E24">
        <v>2018</v>
      </c>
      <c r="F24">
        <v>1</v>
      </c>
      <c r="G24">
        <v>3</v>
      </c>
      <c r="H24">
        <v>5</v>
      </c>
      <c r="I24">
        <v>3</v>
      </c>
      <c r="J24">
        <v>5</v>
      </c>
      <c r="K24">
        <v>5</v>
      </c>
      <c r="L24">
        <v>5</v>
      </c>
      <c r="M24">
        <v>4</v>
      </c>
      <c r="N24">
        <v>3</v>
      </c>
    </row>
    <row r="25" spans="1:22" x14ac:dyDescent="0.25">
      <c r="D25" t="s">
        <v>11845</v>
      </c>
    </row>
    <row r="26" spans="1:22" x14ac:dyDescent="0.25">
      <c r="A26" t="s">
        <v>3372</v>
      </c>
      <c r="B26" t="s">
        <v>3423</v>
      </c>
      <c r="C26" t="s">
        <v>3280</v>
      </c>
      <c r="D26" s="101" t="s">
        <v>11873</v>
      </c>
      <c r="E26" s="101"/>
      <c r="F26" s="101">
        <v>4</v>
      </c>
      <c r="G26" s="101">
        <f>MAX(G27:L27)</f>
        <v>5</v>
      </c>
      <c r="H26" s="101"/>
      <c r="I26" s="101"/>
      <c r="J26" s="101"/>
      <c r="K26" s="101"/>
      <c r="L26" s="101"/>
      <c r="M26" s="101">
        <v>5</v>
      </c>
      <c r="N26" s="101">
        <v>3</v>
      </c>
      <c r="O26" s="102">
        <f>SUM(F26:N26)</f>
        <v>17</v>
      </c>
      <c r="P26" s="101" t="s">
        <v>11877</v>
      </c>
    </row>
    <row r="27" spans="1:22" x14ac:dyDescent="0.25">
      <c r="D27" s="101" t="s">
        <v>10917</v>
      </c>
      <c r="E27" s="101">
        <v>2018</v>
      </c>
      <c r="F27" s="101">
        <v>4</v>
      </c>
      <c r="G27" s="101">
        <v>4</v>
      </c>
      <c r="H27" s="101">
        <v>3</v>
      </c>
      <c r="I27" s="101">
        <v>4</v>
      </c>
      <c r="J27" s="101">
        <v>5</v>
      </c>
      <c r="K27" s="101">
        <v>5</v>
      </c>
      <c r="L27" s="101">
        <v>5</v>
      </c>
      <c r="M27" s="101">
        <v>5</v>
      </c>
      <c r="N27" s="101">
        <v>3</v>
      </c>
    </row>
    <row r="28" spans="1:22" x14ac:dyDescent="0.25">
      <c r="D28" t="s">
        <v>11843</v>
      </c>
      <c r="E28">
        <v>2018</v>
      </c>
      <c r="G28">
        <v>4</v>
      </c>
      <c r="H28">
        <v>4</v>
      </c>
      <c r="I28">
        <v>4</v>
      </c>
      <c r="J28">
        <v>5</v>
      </c>
      <c r="K28">
        <v>5</v>
      </c>
      <c r="L28">
        <v>5</v>
      </c>
      <c r="M28">
        <v>5</v>
      </c>
      <c r="N28">
        <v>3</v>
      </c>
    </row>
    <row r="29" spans="1:22" x14ac:dyDescent="0.25">
      <c r="D29" t="s">
        <v>11844</v>
      </c>
      <c r="E29">
        <v>2018</v>
      </c>
      <c r="F29">
        <v>1</v>
      </c>
      <c r="G29">
        <v>3</v>
      </c>
      <c r="H29">
        <v>5</v>
      </c>
      <c r="I29">
        <v>4</v>
      </c>
      <c r="J29">
        <v>5</v>
      </c>
      <c r="K29">
        <v>5</v>
      </c>
      <c r="L29">
        <v>5</v>
      </c>
      <c r="M29">
        <v>5</v>
      </c>
      <c r="N29">
        <v>3</v>
      </c>
    </row>
    <row r="30" spans="1:22" x14ac:dyDescent="0.25">
      <c r="D30" t="s">
        <v>11845</v>
      </c>
    </row>
    <row r="31" spans="1:22" x14ac:dyDescent="0.25">
      <c r="A31" t="s">
        <v>4415</v>
      </c>
      <c r="B31" t="s">
        <v>4414</v>
      </c>
      <c r="C31" t="s">
        <v>4413</v>
      </c>
      <c r="D31" s="101" t="s">
        <v>11873</v>
      </c>
      <c r="E31" s="101"/>
      <c r="F31" s="101">
        <v>4</v>
      </c>
      <c r="G31" s="101">
        <f>MAX(G32:L32)</f>
        <v>5</v>
      </c>
      <c r="H31" s="101"/>
      <c r="I31" s="101"/>
      <c r="J31" s="101"/>
      <c r="K31" s="101"/>
      <c r="L31" s="101"/>
      <c r="M31" s="101">
        <v>3</v>
      </c>
      <c r="N31" s="101">
        <v>3</v>
      </c>
      <c r="O31" s="102">
        <f>SUM(F31:N31)</f>
        <v>15</v>
      </c>
      <c r="P31" s="101" t="s">
        <v>11877</v>
      </c>
    </row>
    <row r="32" spans="1:22" x14ac:dyDescent="0.25">
      <c r="D32" s="101" t="s">
        <v>10917</v>
      </c>
      <c r="E32" s="101">
        <v>2018</v>
      </c>
      <c r="F32" s="101">
        <v>4</v>
      </c>
      <c r="G32" s="101">
        <v>3</v>
      </c>
      <c r="H32" s="101">
        <v>3</v>
      </c>
      <c r="I32" s="101">
        <v>4</v>
      </c>
      <c r="J32" s="101">
        <v>3</v>
      </c>
      <c r="K32" s="101">
        <v>3</v>
      </c>
      <c r="L32" s="101">
        <v>5</v>
      </c>
      <c r="M32" s="101">
        <v>3</v>
      </c>
      <c r="N32" s="101">
        <v>3</v>
      </c>
      <c r="O32" s="102"/>
    </row>
    <row r="33" spans="1:18" x14ac:dyDescent="0.25">
      <c r="D33" t="s">
        <v>11843</v>
      </c>
      <c r="E33">
        <v>2018</v>
      </c>
      <c r="G33">
        <v>3</v>
      </c>
      <c r="H33">
        <v>3</v>
      </c>
      <c r="I33">
        <v>3</v>
      </c>
      <c r="J33">
        <v>4</v>
      </c>
      <c r="K33">
        <v>5</v>
      </c>
      <c r="L33">
        <v>3</v>
      </c>
      <c r="M33">
        <v>3</v>
      </c>
      <c r="N33">
        <v>2</v>
      </c>
    </row>
    <row r="34" spans="1:18" x14ac:dyDescent="0.25">
      <c r="D34" t="s">
        <v>11844</v>
      </c>
      <c r="E34">
        <v>2018</v>
      </c>
      <c r="F34">
        <v>1</v>
      </c>
      <c r="G34">
        <v>3</v>
      </c>
      <c r="H34">
        <v>5</v>
      </c>
      <c r="I34">
        <v>3</v>
      </c>
      <c r="J34">
        <v>4</v>
      </c>
      <c r="K34">
        <v>4</v>
      </c>
      <c r="L34">
        <v>5</v>
      </c>
      <c r="M34">
        <v>3</v>
      </c>
      <c r="N34">
        <v>3</v>
      </c>
    </row>
    <row r="35" spans="1:18" x14ac:dyDescent="0.25">
      <c r="D35" t="s">
        <v>11845</v>
      </c>
    </row>
    <row r="36" spans="1:18" x14ac:dyDescent="0.25">
      <c r="A36" t="s">
        <v>5515</v>
      </c>
      <c r="B36" t="s">
        <v>2396</v>
      </c>
      <c r="C36" t="s">
        <v>2397</v>
      </c>
      <c r="D36" s="101" t="s">
        <v>11873</v>
      </c>
      <c r="E36" s="101"/>
      <c r="F36" s="101">
        <v>4</v>
      </c>
      <c r="G36" s="101">
        <f>MAX(G37:L37)</f>
        <v>5</v>
      </c>
      <c r="H36" s="101"/>
      <c r="I36" s="101"/>
      <c r="J36" s="101"/>
      <c r="K36" s="101"/>
      <c r="L36" s="101"/>
      <c r="M36" s="101">
        <v>4</v>
      </c>
      <c r="N36" s="101">
        <v>3</v>
      </c>
      <c r="O36" s="102">
        <f>SUM(F36:N36)</f>
        <v>16</v>
      </c>
      <c r="P36" s="101" t="s">
        <v>11877</v>
      </c>
    </row>
    <row r="37" spans="1:18" x14ac:dyDescent="0.25">
      <c r="D37" s="101" t="s">
        <v>10917</v>
      </c>
      <c r="E37" s="101">
        <v>2018</v>
      </c>
      <c r="F37" s="101">
        <v>4</v>
      </c>
      <c r="G37" s="101">
        <v>3</v>
      </c>
      <c r="H37" s="101">
        <v>3</v>
      </c>
      <c r="I37" s="101">
        <v>5</v>
      </c>
      <c r="J37" s="101">
        <v>3</v>
      </c>
      <c r="K37" s="101">
        <v>4</v>
      </c>
      <c r="L37" s="101">
        <v>5</v>
      </c>
      <c r="M37" s="101">
        <v>4</v>
      </c>
      <c r="N37" s="101">
        <v>3</v>
      </c>
      <c r="O37" s="102"/>
      <c r="P37" s="101"/>
    </row>
    <row r="38" spans="1:18" x14ac:dyDescent="0.25">
      <c r="D38" t="s">
        <v>11843</v>
      </c>
      <c r="E38">
        <v>2018</v>
      </c>
      <c r="G38">
        <v>3</v>
      </c>
      <c r="H38">
        <v>3</v>
      </c>
      <c r="I38">
        <v>3</v>
      </c>
      <c r="J38">
        <v>3</v>
      </c>
      <c r="K38">
        <v>4</v>
      </c>
      <c r="L38">
        <v>5</v>
      </c>
      <c r="M38">
        <v>3</v>
      </c>
      <c r="N38">
        <v>3</v>
      </c>
    </row>
    <row r="39" spans="1:18" x14ac:dyDescent="0.25">
      <c r="D39" t="s">
        <v>11844</v>
      </c>
      <c r="E39">
        <v>2018</v>
      </c>
      <c r="F39">
        <v>4</v>
      </c>
      <c r="G39">
        <v>3</v>
      </c>
      <c r="H39">
        <v>5</v>
      </c>
      <c r="I39">
        <v>4</v>
      </c>
      <c r="J39">
        <v>5</v>
      </c>
      <c r="K39">
        <v>5</v>
      </c>
      <c r="L39">
        <v>5</v>
      </c>
      <c r="M39">
        <v>4</v>
      </c>
      <c r="N39">
        <v>3</v>
      </c>
      <c r="P39" t="s">
        <v>11879</v>
      </c>
    </row>
    <row r="40" spans="1:18" x14ac:dyDescent="0.25">
      <c r="D40" t="s">
        <v>11845</v>
      </c>
    </row>
    <row r="41" spans="1:18" x14ac:dyDescent="0.25">
      <c r="A41" t="s">
        <v>4905</v>
      </c>
      <c r="B41" t="s">
        <v>4904</v>
      </c>
      <c r="C41" t="s">
        <v>4903</v>
      </c>
      <c r="D41" s="101" t="s">
        <v>11873</v>
      </c>
      <c r="E41" s="101"/>
      <c r="F41" s="101">
        <v>4</v>
      </c>
      <c r="G41" s="101">
        <f>MAX(G42:L42)</f>
        <v>5</v>
      </c>
      <c r="H41" s="101"/>
      <c r="I41" s="101"/>
      <c r="J41" s="101"/>
      <c r="K41" s="101"/>
      <c r="L41" s="101"/>
      <c r="M41" s="101">
        <v>2</v>
      </c>
      <c r="N41" s="101">
        <v>1</v>
      </c>
      <c r="O41" s="102">
        <f>SUM(F41:N41)</f>
        <v>12</v>
      </c>
      <c r="P41" s="101" t="s">
        <v>11877</v>
      </c>
      <c r="Q41" s="101"/>
    </row>
    <row r="42" spans="1:18" x14ac:dyDescent="0.25">
      <c r="D42" s="101" t="s">
        <v>10917</v>
      </c>
      <c r="E42" s="101">
        <v>2018</v>
      </c>
      <c r="F42" s="101">
        <v>4</v>
      </c>
      <c r="G42" s="101">
        <v>2</v>
      </c>
      <c r="H42" s="101">
        <v>3</v>
      </c>
      <c r="I42" s="101">
        <v>2</v>
      </c>
      <c r="J42" s="101">
        <v>2</v>
      </c>
      <c r="K42" s="101">
        <v>2</v>
      </c>
      <c r="L42" s="101">
        <v>5</v>
      </c>
      <c r="M42" s="101">
        <v>2</v>
      </c>
      <c r="N42" s="101">
        <v>1</v>
      </c>
    </row>
    <row r="43" spans="1:18" x14ac:dyDescent="0.25">
      <c r="D43" t="s">
        <v>11843</v>
      </c>
      <c r="E43">
        <v>2018</v>
      </c>
      <c r="G43">
        <v>2</v>
      </c>
      <c r="H43">
        <v>3</v>
      </c>
      <c r="I43">
        <v>2</v>
      </c>
      <c r="J43">
        <v>1</v>
      </c>
      <c r="K43">
        <v>1</v>
      </c>
      <c r="L43">
        <v>4</v>
      </c>
      <c r="M43">
        <v>2</v>
      </c>
      <c r="N43">
        <v>1</v>
      </c>
    </row>
    <row r="44" spans="1:18" x14ac:dyDescent="0.25">
      <c r="D44" t="s">
        <v>11844</v>
      </c>
      <c r="E44">
        <v>2009</v>
      </c>
    </row>
    <row r="45" spans="1:18" x14ac:dyDescent="0.25">
      <c r="D45" t="s">
        <v>11845</v>
      </c>
    </row>
    <row r="46" spans="1:18" x14ac:dyDescent="0.25">
      <c r="A46" t="s">
        <v>5901</v>
      </c>
      <c r="B46" t="s">
        <v>1412</v>
      </c>
      <c r="C46" t="s">
        <v>1413</v>
      </c>
      <c r="D46" s="101" t="s">
        <v>11874</v>
      </c>
      <c r="E46" s="101"/>
      <c r="F46" s="101">
        <v>4</v>
      </c>
      <c r="G46" s="101">
        <f>MAX(G49:L49)</f>
        <v>5</v>
      </c>
      <c r="H46" s="101"/>
      <c r="I46" s="101"/>
      <c r="J46" s="101"/>
      <c r="K46" s="101"/>
      <c r="L46" s="101"/>
      <c r="M46" s="101">
        <v>5</v>
      </c>
      <c r="N46" s="101">
        <v>3</v>
      </c>
      <c r="O46" s="102">
        <f>SUM(F46:N46)</f>
        <v>17</v>
      </c>
      <c r="P46" s="101" t="s">
        <v>11878</v>
      </c>
      <c r="Q46" s="101"/>
      <c r="R46" s="101"/>
    </row>
    <row r="47" spans="1:18" x14ac:dyDescent="0.25">
      <c r="D47" t="s">
        <v>10917</v>
      </c>
      <c r="E47">
        <v>2018</v>
      </c>
      <c r="F47">
        <v>3</v>
      </c>
      <c r="G47">
        <v>4</v>
      </c>
      <c r="H47">
        <v>4</v>
      </c>
      <c r="I47">
        <v>5</v>
      </c>
      <c r="J47">
        <v>5</v>
      </c>
      <c r="K47">
        <v>5</v>
      </c>
      <c r="L47">
        <v>5</v>
      </c>
      <c r="M47">
        <v>5</v>
      </c>
      <c r="N47">
        <v>3</v>
      </c>
    </row>
    <row r="48" spans="1:18" x14ac:dyDescent="0.25">
      <c r="D48" t="s">
        <v>11843</v>
      </c>
      <c r="E48">
        <v>2018</v>
      </c>
      <c r="G48">
        <v>4</v>
      </c>
      <c r="H48">
        <v>4</v>
      </c>
      <c r="I48">
        <v>4</v>
      </c>
      <c r="J48">
        <v>5</v>
      </c>
      <c r="K48">
        <v>5</v>
      </c>
      <c r="L48">
        <v>5</v>
      </c>
      <c r="M48">
        <v>5</v>
      </c>
      <c r="N48">
        <v>3</v>
      </c>
    </row>
    <row r="49" spans="1:16" x14ac:dyDescent="0.25">
      <c r="D49" s="101" t="s">
        <v>11844</v>
      </c>
      <c r="E49" s="101">
        <v>2018</v>
      </c>
      <c r="F49" s="101">
        <v>4</v>
      </c>
      <c r="G49" s="101">
        <v>5</v>
      </c>
      <c r="H49" s="101">
        <v>5</v>
      </c>
      <c r="I49" s="101">
        <v>4</v>
      </c>
      <c r="J49" s="101">
        <v>5</v>
      </c>
      <c r="K49" s="101">
        <v>5</v>
      </c>
      <c r="L49" s="101">
        <v>5</v>
      </c>
      <c r="M49" s="101">
        <v>5</v>
      </c>
      <c r="N49" s="101">
        <v>3</v>
      </c>
    </row>
    <row r="50" spans="1:16" x14ac:dyDescent="0.25">
      <c r="D50" t="s">
        <v>11845</v>
      </c>
    </row>
    <row r="51" spans="1:16" x14ac:dyDescent="0.25">
      <c r="A51" t="s">
        <v>4788</v>
      </c>
      <c r="B51" t="s">
        <v>648</v>
      </c>
      <c r="C51" t="s">
        <v>649</v>
      </c>
      <c r="D51" s="101" t="s">
        <v>11873</v>
      </c>
      <c r="E51" s="101"/>
      <c r="F51" s="101">
        <v>3</v>
      </c>
      <c r="G51" s="101">
        <f>MAX(G52:L52)</f>
        <v>5</v>
      </c>
      <c r="H51" s="101"/>
      <c r="I51" s="101"/>
      <c r="J51" s="101"/>
      <c r="K51" s="101"/>
      <c r="L51" s="101"/>
      <c r="M51" s="101">
        <v>3</v>
      </c>
      <c r="N51" s="101">
        <v>3</v>
      </c>
      <c r="O51" s="102">
        <f>SUM(F51:N51)</f>
        <v>14</v>
      </c>
      <c r="P51" s="101" t="s">
        <v>11880</v>
      </c>
    </row>
    <row r="52" spans="1:16" x14ac:dyDescent="0.25">
      <c r="D52" s="101" t="s">
        <v>10917</v>
      </c>
      <c r="E52" s="101">
        <v>2018</v>
      </c>
      <c r="F52" s="101">
        <v>3</v>
      </c>
      <c r="G52" s="101">
        <v>4</v>
      </c>
      <c r="H52" s="101">
        <v>3</v>
      </c>
      <c r="I52" s="101">
        <v>4</v>
      </c>
      <c r="J52" s="101">
        <v>5</v>
      </c>
      <c r="K52" s="101">
        <v>5</v>
      </c>
      <c r="L52" s="101">
        <v>5</v>
      </c>
      <c r="M52" s="101">
        <v>3</v>
      </c>
      <c r="N52" s="101">
        <v>3</v>
      </c>
      <c r="O52" s="102"/>
      <c r="P52" s="101"/>
    </row>
    <row r="53" spans="1:16" x14ac:dyDescent="0.25">
      <c r="D53" t="s">
        <v>11843</v>
      </c>
      <c r="E53">
        <v>2018</v>
      </c>
      <c r="G53">
        <v>3</v>
      </c>
      <c r="H53">
        <v>3</v>
      </c>
      <c r="I53">
        <v>4</v>
      </c>
      <c r="J53">
        <v>4</v>
      </c>
      <c r="K53">
        <v>5</v>
      </c>
      <c r="L53">
        <v>5</v>
      </c>
      <c r="M53">
        <v>2</v>
      </c>
      <c r="N53">
        <v>1</v>
      </c>
    </row>
    <row r="54" spans="1:16" x14ac:dyDescent="0.25">
      <c r="D54" t="s">
        <v>11844</v>
      </c>
      <c r="E54">
        <v>2018</v>
      </c>
      <c r="F54">
        <v>1</v>
      </c>
      <c r="G54">
        <v>4</v>
      </c>
      <c r="H54">
        <v>3</v>
      </c>
      <c r="I54">
        <v>4</v>
      </c>
      <c r="J54">
        <v>5</v>
      </c>
      <c r="K54">
        <v>4</v>
      </c>
      <c r="L54">
        <v>5</v>
      </c>
      <c r="M54">
        <v>3</v>
      </c>
      <c r="N54">
        <v>3</v>
      </c>
    </row>
    <row r="55" spans="1:16" x14ac:dyDescent="0.25">
      <c r="D55" t="s">
        <v>11845</v>
      </c>
    </row>
    <row r="56" spans="1:16" x14ac:dyDescent="0.25">
      <c r="A56" t="s">
        <v>3091</v>
      </c>
      <c r="B56" t="s">
        <v>996</v>
      </c>
      <c r="C56" t="s">
        <v>997</v>
      </c>
      <c r="D56" s="101" t="s">
        <v>11873</v>
      </c>
      <c r="E56" s="101"/>
      <c r="F56" s="101">
        <v>3</v>
      </c>
      <c r="G56" s="101">
        <f>MAX(G57:L57)</f>
        <v>5</v>
      </c>
      <c r="H56" s="101"/>
      <c r="I56" s="101"/>
      <c r="J56" s="101"/>
      <c r="K56" s="101"/>
      <c r="L56" s="101"/>
      <c r="M56" s="101">
        <v>1</v>
      </c>
      <c r="N56" s="101">
        <v>3</v>
      </c>
      <c r="O56" s="102">
        <f>SUM(F56:N56)</f>
        <v>12</v>
      </c>
      <c r="P56" s="101" t="s">
        <v>11881</v>
      </c>
    </row>
    <row r="57" spans="1:16" x14ac:dyDescent="0.25">
      <c r="D57" s="101" t="s">
        <v>10917</v>
      </c>
      <c r="E57" s="101">
        <v>2018</v>
      </c>
      <c r="F57" s="101">
        <v>3</v>
      </c>
      <c r="G57" s="101">
        <v>1</v>
      </c>
      <c r="H57" s="101">
        <v>2</v>
      </c>
      <c r="I57" s="101">
        <v>1</v>
      </c>
      <c r="J57" s="101">
        <v>2</v>
      </c>
      <c r="K57" s="101">
        <v>1</v>
      </c>
      <c r="L57" s="101">
        <v>5</v>
      </c>
      <c r="M57" s="101">
        <v>1</v>
      </c>
      <c r="N57" s="101">
        <v>3</v>
      </c>
      <c r="O57" s="102"/>
      <c r="P57" s="101"/>
    </row>
    <row r="58" spans="1:16" x14ac:dyDescent="0.25">
      <c r="D58" t="s">
        <v>11843</v>
      </c>
      <c r="E58">
        <v>2010</v>
      </c>
      <c r="G58">
        <v>2</v>
      </c>
      <c r="H58">
        <v>2</v>
      </c>
      <c r="I58">
        <v>2</v>
      </c>
      <c r="J58">
        <v>2</v>
      </c>
      <c r="K58">
        <v>2</v>
      </c>
      <c r="L58">
        <v>2</v>
      </c>
      <c r="M58">
        <v>1</v>
      </c>
    </row>
    <row r="59" spans="1:16" x14ac:dyDescent="0.25">
      <c r="D59" t="s">
        <v>11844</v>
      </c>
      <c r="E59">
        <v>2014</v>
      </c>
      <c r="F59">
        <v>4</v>
      </c>
      <c r="G59">
        <v>1</v>
      </c>
      <c r="H59">
        <v>1</v>
      </c>
      <c r="I59">
        <v>2</v>
      </c>
      <c r="J59">
        <v>3</v>
      </c>
      <c r="K59">
        <v>2</v>
      </c>
      <c r="L59">
        <v>3</v>
      </c>
      <c r="M59">
        <v>1</v>
      </c>
      <c r="N59">
        <v>3</v>
      </c>
      <c r="P59" t="s">
        <v>11882</v>
      </c>
    </row>
    <row r="60" spans="1:16" x14ac:dyDescent="0.25">
      <c r="D60" t="s">
        <v>11845</v>
      </c>
    </row>
    <row r="61" spans="1:16" x14ac:dyDescent="0.25">
      <c r="A61" t="s">
        <v>4707</v>
      </c>
      <c r="B61" t="s">
        <v>4706</v>
      </c>
      <c r="C61" t="s">
        <v>4705</v>
      </c>
      <c r="D61" s="101" t="s">
        <v>11873</v>
      </c>
      <c r="E61" s="101"/>
      <c r="F61" s="101">
        <v>3</v>
      </c>
      <c r="G61" s="101">
        <f>MAX(G62:L62)</f>
        <v>5</v>
      </c>
      <c r="H61" s="101"/>
      <c r="I61" s="101"/>
      <c r="J61" s="101"/>
      <c r="K61" s="101"/>
      <c r="L61" s="101"/>
      <c r="M61" s="101">
        <v>1</v>
      </c>
      <c r="N61" s="101">
        <v>3</v>
      </c>
      <c r="O61" s="102">
        <f>SUM(F61:N61)</f>
        <v>12</v>
      </c>
      <c r="P61" s="101" t="s">
        <v>11877</v>
      </c>
    </row>
    <row r="62" spans="1:16" x14ac:dyDescent="0.25">
      <c r="D62" t="s">
        <v>10917</v>
      </c>
      <c r="E62">
        <v>2018</v>
      </c>
      <c r="F62">
        <v>3</v>
      </c>
      <c r="G62">
        <v>2</v>
      </c>
      <c r="H62">
        <v>2</v>
      </c>
      <c r="I62">
        <v>2</v>
      </c>
      <c r="J62">
        <v>3</v>
      </c>
      <c r="K62">
        <v>2</v>
      </c>
      <c r="L62">
        <v>5</v>
      </c>
      <c r="M62">
        <v>1</v>
      </c>
      <c r="N62">
        <v>3</v>
      </c>
    </row>
    <row r="63" spans="1:16" x14ac:dyDescent="0.25">
      <c r="D63" t="s">
        <v>11843</v>
      </c>
      <c r="E63">
        <v>2009</v>
      </c>
    </row>
    <row r="64" spans="1:16" x14ac:dyDescent="0.25">
      <c r="D64" t="s">
        <v>11844</v>
      </c>
      <c r="E64">
        <v>2018</v>
      </c>
      <c r="F64">
        <v>1</v>
      </c>
      <c r="G64">
        <v>1</v>
      </c>
      <c r="H64">
        <v>1</v>
      </c>
      <c r="I64">
        <v>2</v>
      </c>
      <c r="J64">
        <v>3</v>
      </c>
      <c r="K64">
        <v>2</v>
      </c>
      <c r="L64">
        <v>3</v>
      </c>
      <c r="M64">
        <v>1</v>
      </c>
      <c r="N64">
        <v>3</v>
      </c>
    </row>
    <row r="65" spans="1:16" x14ac:dyDescent="0.25">
      <c r="D65" t="s">
        <v>11845</v>
      </c>
    </row>
    <row r="66" spans="1:16" x14ac:dyDescent="0.25">
      <c r="A66" t="s">
        <v>6227</v>
      </c>
      <c r="B66" t="s">
        <v>6228</v>
      </c>
      <c r="C66" t="s">
        <v>11854</v>
      </c>
      <c r="D66" s="101" t="s">
        <v>11874</v>
      </c>
      <c r="E66" s="101"/>
      <c r="F66" s="101">
        <v>4</v>
      </c>
      <c r="G66" s="101">
        <f>MAX(G69:L69)</f>
        <v>5</v>
      </c>
      <c r="H66" s="101"/>
      <c r="I66" s="101"/>
      <c r="J66" s="101"/>
      <c r="K66" s="101"/>
      <c r="L66" s="101"/>
      <c r="M66" s="101">
        <v>3</v>
      </c>
      <c r="N66" s="101">
        <v>3</v>
      </c>
      <c r="O66" s="102">
        <f>SUM(F66:N66)</f>
        <v>15</v>
      </c>
      <c r="P66" s="101" t="s">
        <v>11878</v>
      </c>
    </row>
    <row r="67" spans="1:16" x14ac:dyDescent="0.25">
      <c r="D67" t="s">
        <v>10917</v>
      </c>
      <c r="E67">
        <v>2018</v>
      </c>
      <c r="F67">
        <v>3</v>
      </c>
      <c r="G67">
        <v>3</v>
      </c>
      <c r="H67">
        <v>3</v>
      </c>
      <c r="I67">
        <v>4</v>
      </c>
      <c r="J67">
        <v>4</v>
      </c>
      <c r="K67">
        <v>3</v>
      </c>
      <c r="L67">
        <v>5</v>
      </c>
      <c r="M67">
        <v>3</v>
      </c>
      <c r="N67">
        <v>3</v>
      </c>
    </row>
    <row r="68" spans="1:16" x14ac:dyDescent="0.25">
      <c r="D68" t="s">
        <v>11843</v>
      </c>
      <c r="E68">
        <v>2018</v>
      </c>
      <c r="G68">
        <v>3</v>
      </c>
      <c r="H68">
        <v>3</v>
      </c>
      <c r="I68">
        <v>4</v>
      </c>
      <c r="J68">
        <v>3</v>
      </c>
      <c r="K68">
        <v>4</v>
      </c>
      <c r="L68">
        <v>5</v>
      </c>
      <c r="M68">
        <v>2</v>
      </c>
      <c r="N68">
        <v>3</v>
      </c>
    </row>
    <row r="69" spans="1:16" x14ac:dyDescent="0.25">
      <c r="D69" s="101" t="s">
        <v>11844</v>
      </c>
      <c r="E69" s="101">
        <v>2018</v>
      </c>
      <c r="F69" s="101">
        <v>4</v>
      </c>
      <c r="G69" s="101">
        <v>3</v>
      </c>
      <c r="H69" s="101">
        <v>3</v>
      </c>
      <c r="I69" s="101">
        <v>2</v>
      </c>
      <c r="J69" s="101">
        <v>3</v>
      </c>
      <c r="K69" s="101">
        <v>4</v>
      </c>
      <c r="L69" s="101">
        <v>5</v>
      </c>
      <c r="M69" s="101">
        <v>3</v>
      </c>
      <c r="N69" s="101">
        <v>3</v>
      </c>
    </row>
    <row r="70" spans="1:16" x14ac:dyDescent="0.25">
      <c r="D70" t="s">
        <v>11845</v>
      </c>
    </row>
    <row r="71" spans="1:16" x14ac:dyDescent="0.25">
      <c r="A71" t="s">
        <v>6240</v>
      </c>
      <c r="B71" t="s">
        <v>6241</v>
      </c>
      <c r="C71" t="s">
        <v>11855</v>
      </c>
      <c r="D71" s="101" t="s">
        <v>11873</v>
      </c>
      <c r="E71" s="101"/>
      <c r="F71" s="101">
        <v>2</v>
      </c>
      <c r="G71" s="101">
        <f>MAX(G72:L72)</f>
        <v>4</v>
      </c>
      <c r="H71" s="101"/>
      <c r="I71" s="101"/>
      <c r="J71" s="101"/>
      <c r="K71" s="101"/>
      <c r="L71" s="101"/>
      <c r="M71" s="101">
        <v>2</v>
      </c>
      <c r="N71" s="101">
        <v>3</v>
      </c>
      <c r="O71" s="102">
        <f>SUM(F71:N71)</f>
        <v>11</v>
      </c>
      <c r="P71" s="101" t="s">
        <v>11883</v>
      </c>
    </row>
    <row r="72" spans="1:16" x14ac:dyDescent="0.25">
      <c r="D72" s="101" t="s">
        <v>10917</v>
      </c>
      <c r="E72" s="101">
        <v>2018</v>
      </c>
      <c r="F72" s="101">
        <v>2</v>
      </c>
      <c r="G72" s="101">
        <v>3</v>
      </c>
      <c r="H72" s="101">
        <v>2</v>
      </c>
      <c r="I72" s="101">
        <v>3</v>
      </c>
      <c r="J72" s="101">
        <v>4</v>
      </c>
      <c r="K72" s="101">
        <v>3</v>
      </c>
      <c r="L72" s="101">
        <v>4</v>
      </c>
      <c r="M72" s="101">
        <v>2</v>
      </c>
      <c r="N72" s="101">
        <v>3</v>
      </c>
    </row>
    <row r="73" spans="1:16" x14ac:dyDescent="0.25">
      <c r="D73" t="s">
        <v>11843</v>
      </c>
      <c r="E73">
        <v>2009</v>
      </c>
    </row>
    <row r="74" spans="1:16" x14ac:dyDescent="0.25">
      <c r="D74" t="s">
        <v>11844</v>
      </c>
      <c r="E74">
        <v>2018</v>
      </c>
      <c r="F74">
        <v>1</v>
      </c>
      <c r="G74">
        <v>1</v>
      </c>
      <c r="H74">
        <v>1</v>
      </c>
      <c r="I74">
        <v>1</v>
      </c>
      <c r="J74">
        <v>2</v>
      </c>
      <c r="K74">
        <v>2</v>
      </c>
      <c r="L74">
        <v>3</v>
      </c>
      <c r="M74">
        <v>1</v>
      </c>
      <c r="N74">
        <v>3</v>
      </c>
    </row>
    <row r="75" spans="1:16" x14ac:dyDescent="0.25">
      <c r="D75" t="s">
        <v>11845</v>
      </c>
    </row>
    <row r="76" spans="1:16" x14ac:dyDescent="0.25">
      <c r="A76" t="s">
        <v>4735</v>
      </c>
      <c r="B76" t="s">
        <v>4734</v>
      </c>
      <c r="C76" t="s">
        <v>4733</v>
      </c>
      <c r="D76" s="101" t="s">
        <v>11873</v>
      </c>
      <c r="E76" s="101"/>
      <c r="F76" s="101">
        <v>3</v>
      </c>
      <c r="G76" s="101">
        <f>MAX(G77:L77)</f>
        <v>5</v>
      </c>
      <c r="H76" s="101"/>
      <c r="I76" s="101"/>
      <c r="J76" s="101"/>
      <c r="K76" s="101"/>
      <c r="L76" s="101"/>
      <c r="M76" s="101">
        <v>3</v>
      </c>
      <c r="N76" s="101">
        <v>3</v>
      </c>
      <c r="O76" s="102">
        <f>SUM(F76:N76)</f>
        <v>14</v>
      </c>
      <c r="P76" s="101" t="s">
        <v>11877</v>
      </c>
    </row>
    <row r="77" spans="1:16" x14ac:dyDescent="0.25">
      <c r="D77" s="101" t="s">
        <v>10917</v>
      </c>
      <c r="E77" s="101">
        <v>2018</v>
      </c>
      <c r="F77" s="101">
        <v>3</v>
      </c>
      <c r="G77" s="101">
        <v>4</v>
      </c>
      <c r="H77" s="101">
        <v>4</v>
      </c>
      <c r="I77" s="101">
        <v>5</v>
      </c>
      <c r="J77" s="101">
        <v>4</v>
      </c>
      <c r="K77" s="101">
        <v>4</v>
      </c>
      <c r="L77" s="101">
        <v>5</v>
      </c>
      <c r="M77" s="101">
        <v>3</v>
      </c>
      <c r="N77" s="101">
        <v>3</v>
      </c>
    </row>
    <row r="78" spans="1:16" x14ac:dyDescent="0.25">
      <c r="D78" t="s">
        <v>11843</v>
      </c>
      <c r="E78">
        <v>2018</v>
      </c>
      <c r="G78">
        <v>3</v>
      </c>
      <c r="H78">
        <v>3</v>
      </c>
      <c r="I78">
        <v>4</v>
      </c>
      <c r="J78">
        <v>3</v>
      </c>
      <c r="K78">
        <v>4</v>
      </c>
      <c r="L78">
        <v>5</v>
      </c>
      <c r="M78">
        <v>3</v>
      </c>
      <c r="N78">
        <v>2</v>
      </c>
    </row>
    <row r="79" spans="1:16" x14ac:dyDescent="0.25">
      <c r="D79" t="s">
        <v>11844</v>
      </c>
      <c r="E79">
        <v>2018</v>
      </c>
      <c r="F79">
        <v>1</v>
      </c>
      <c r="G79">
        <v>5</v>
      </c>
      <c r="H79">
        <v>4</v>
      </c>
      <c r="I79">
        <v>4</v>
      </c>
      <c r="J79">
        <v>4</v>
      </c>
      <c r="K79">
        <v>4</v>
      </c>
      <c r="L79">
        <v>5</v>
      </c>
      <c r="M79">
        <v>3</v>
      </c>
      <c r="N79">
        <v>3</v>
      </c>
    </row>
    <row r="80" spans="1:16" x14ac:dyDescent="0.25">
      <c r="D80" t="s">
        <v>11845</v>
      </c>
    </row>
    <row r="81" spans="1:16" x14ac:dyDescent="0.25">
      <c r="A81" t="s">
        <v>4285</v>
      </c>
      <c r="B81" t="s">
        <v>2285</v>
      </c>
      <c r="C81" t="s">
        <v>2286</v>
      </c>
      <c r="D81" s="101" t="s">
        <v>11873</v>
      </c>
      <c r="E81" s="101"/>
      <c r="F81" s="101">
        <v>3</v>
      </c>
      <c r="G81" s="101">
        <f>MAX(G82:L82)</f>
        <v>5</v>
      </c>
      <c r="H81" s="101"/>
      <c r="I81" s="101"/>
      <c r="J81" s="101"/>
      <c r="K81" s="101"/>
      <c r="L81" s="101"/>
      <c r="M81" s="101">
        <v>1</v>
      </c>
      <c r="N81" s="101">
        <v>3</v>
      </c>
      <c r="O81" s="102">
        <f>SUM(F81:N81)</f>
        <v>12</v>
      </c>
      <c r="P81" s="101" t="s">
        <v>11877</v>
      </c>
    </row>
    <row r="82" spans="1:16" x14ac:dyDescent="0.25">
      <c r="D82" s="101" t="s">
        <v>10917</v>
      </c>
      <c r="E82" s="101">
        <v>2018</v>
      </c>
      <c r="F82" s="101">
        <v>3</v>
      </c>
      <c r="G82" s="101">
        <v>2</v>
      </c>
      <c r="H82" s="101">
        <v>2</v>
      </c>
      <c r="I82" s="101">
        <v>2</v>
      </c>
      <c r="J82" s="101">
        <v>3</v>
      </c>
      <c r="K82" s="101">
        <v>2</v>
      </c>
      <c r="L82" s="101">
        <v>5</v>
      </c>
      <c r="M82" s="101">
        <v>1</v>
      </c>
      <c r="N82" s="101">
        <v>3</v>
      </c>
    </row>
    <row r="83" spans="1:16" x14ac:dyDescent="0.25">
      <c r="D83" t="s">
        <v>11843</v>
      </c>
      <c r="E83">
        <v>2012</v>
      </c>
      <c r="G83">
        <v>1</v>
      </c>
      <c r="H83">
        <v>1</v>
      </c>
      <c r="I83">
        <v>1</v>
      </c>
      <c r="J83">
        <v>2</v>
      </c>
      <c r="K83">
        <v>1</v>
      </c>
      <c r="L83">
        <v>3</v>
      </c>
      <c r="M83">
        <v>1</v>
      </c>
      <c r="N83">
        <v>3</v>
      </c>
    </row>
    <row r="84" spans="1:16" x14ac:dyDescent="0.25">
      <c r="D84" t="s">
        <v>11844</v>
      </c>
      <c r="E84">
        <v>2018</v>
      </c>
      <c r="F84">
        <v>1</v>
      </c>
      <c r="G84">
        <v>1</v>
      </c>
      <c r="H84">
        <v>1</v>
      </c>
      <c r="I84">
        <v>1</v>
      </c>
      <c r="J84">
        <v>2</v>
      </c>
      <c r="K84">
        <v>1</v>
      </c>
      <c r="L84">
        <v>5</v>
      </c>
      <c r="M84">
        <v>1</v>
      </c>
      <c r="N84">
        <v>2</v>
      </c>
    </row>
    <row r="85" spans="1:16" x14ac:dyDescent="0.25">
      <c r="D85" t="s">
        <v>11845</v>
      </c>
    </row>
    <row r="86" spans="1:16" x14ac:dyDescent="0.25">
      <c r="A86" t="s">
        <v>5505</v>
      </c>
      <c r="B86" t="s">
        <v>5504</v>
      </c>
      <c r="C86" t="s">
        <v>5503</v>
      </c>
      <c r="D86" s="101" t="s">
        <v>11873</v>
      </c>
      <c r="E86" s="101"/>
      <c r="F86" s="101">
        <v>3</v>
      </c>
      <c r="G86" s="101">
        <f>MAX(G87:L87)</f>
        <v>5</v>
      </c>
      <c r="H86" s="101"/>
      <c r="I86" s="101"/>
      <c r="J86" s="101"/>
      <c r="K86" s="101"/>
      <c r="L86" s="101"/>
      <c r="M86" s="101">
        <v>3</v>
      </c>
      <c r="N86" s="101">
        <v>3</v>
      </c>
      <c r="O86" s="102">
        <f>SUM(F86:N86)</f>
        <v>14</v>
      </c>
      <c r="P86" s="101" t="s">
        <v>11884</v>
      </c>
    </row>
    <row r="87" spans="1:16" x14ac:dyDescent="0.25">
      <c r="D87" s="101" t="s">
        <v>10917</v>
      </c>
      <c r="E87" s="101">
        <v>2018</v>
      </c>
      <c r="F87" s="101">
        <v>3</v>
      </c>
      <c r="G87" s="101">
        <v>2</v>
      </c>
      <c r="H87" s="101">
        <v>3</v>
      </c>
      <c r="I87" s="101">
        <v>2</v>
      </c>
      <c r="J87" s="101">
        <v>4</v>
      </c>
      <c r="K87" s="101">
        <v>4</v>
      </c>
      <c r="L87" s="101">
        <v>5</v>
      </c>
      <c r="M87" s="101">
        <v>3</v>
      </c>
      <c r="N87" s="101">
        <v>3</v>
      </c>
      <c r="O87" s="102"/>
      <c r="P87" s="101"/>
    </row>
    <row r="88" spans="1:16" x14ac:dyDescent="0.25">
      <c r="D88" t="s">
        <v>11843</v>
      </c>
      <c r="E88">
        <v>2018</v>
      </c>
      <c r="G88">
        <v>3</v>
      </c>
      <c r="H88">
        <v>3</v>
      </c>
      <c r="I88">
        <v>3</v>
      </c>
      <c r="J88">
        <v>3</v>
      </c>
      <c r="K88">
        <v>4</v>
      </c>
      <c r="L88">
        <v>5</v>
      </c>
      <c r="M88">
        <v>4</v>
      </c>
      <c r="N88">
        <v>3</v>
      </c>
    </row>
    <row r="89" spans="1:16" x14ac:dyDescent="0.25">
      <c r="D89" t="s">
        <v>11844</v>
      </c>
      <c r="E89">
        <v>2018</v>
      </c>
      <c r="F89">
        <v>4</v>
      </c>
      <c r="G89">
        <v>2</v>
      </c>
      <c r="H89">
        <v>4</v>
      </c>
      <c r="I89">
        <v>3</v>
      </c>
      <c r="J89">
        <v>4</v>
      </c>
      <c r="K89">
        <v>3</v>
      </c>
      <c r="L89">
        <v>5</v>
      </c>
      <c r="M89">
        <v>3</v>
      </c>
      <c r="N89">
        <v>3</v>
      </c>
    </row>
    <row r="90" spans="1:16" x14ac:dyDescent="0.25">
      <c r="D90" t="s">
        <v>11845</v>
      </c>
    </row>
    <row r="91" spans="1:16" x14ac:dyDescent="0.25">
      <c r="A91" t="s">
        <v>4442</v>
      </c>
      <c r="B91" t="s">
        <v>4441</v>
      </c>
      <c r="C91" t="s">
        <v>4440</v>
      </c>
      <c r="D91" s="101" t="s">
        <v>11873</v>
      </c>
      <c r="E91" s="101"/>
      <c r="F91" s="101">
        <v>3</v>
      </c>
      <c r="G91" s="101">
        <f>MAX(G92:L92)</f>
        <v>5</v>
      </c>
      <c r="H91" s="101"/>
      <c r="I91" s="101"/>
      <c r="J91" s="101"/>
      <c r="K91" s="101"/>
      <c r="L91" s="101"/>
      <c r="M91" s="101">
        <v>4</v>
      </c>
      <c r="N91" s="101">
        <v>3</v>
      </c>
      <c r="O91" s="102">
        <f>SUM(F91:N91)</f>
        <v>15</v>
      </c>
      <c r="P91" s="101" t="s">
        <v>11885</v>
      </c>
    </row>
    <row r="92" spans="1:16" x14ac:dyDescent="0.25">
      <c r="D92" s="101" t="s">
        <v>10917</v>
      </c>
      <c r="E92" s="101">
        <v>2018</v>
      </c>
      <c r="F92" s="101">
        <v>3</v>
      </c>
      <c r="G92" s="101">
        <v>3</v>
      </c>
      <c r="H92" s="101">
        <v>3</v>
      </c>
      <c r="I92" s="101">
        <v>4</v>
      </c>
      <c r="J92" s="101">
        <v>4</v>
      </c>
      <c r="K92" s="101">
        <v>5</v>
      </c>
      <c r="L92" s="101">
        <v>5</v>
      </c>
      <c r="M92" s="101">
        <v>4</v>
      </c>
      <c r="N92" s="101">
        <v>3</v>
      </c>
      <c r="O92" s="102"/>
      <c r="P92" s="101"/>
    </row>
    <row r="93" spans="1:16" x14ac:dyDescent="0.25">
      <c r="D93" t="s">
        <v>11843</v>
      </c>
      <c r="E93">
        <v>2018</v>
      </c>
      <c r="G93">
        <v>4</v>
      </c>
      <c r="H93">
        <v>3</v>
      </c>
      <c r="I93">
        <v>4</v>
      </c>
      <c r="J93">
        <v>4</v>
      </c>
      <c r="K93">
        <v>5</v>
      </c>
      <c r="L93">
        <v>5</v>
      </c>
      <c r="M93">
        <v>4</v>
      </c>
      <c r="N93">
        <v>3</v>
      </c>
    </row>
    <row r="94" spans="1:16" x14ac:dyDescent="0.25">
      <c r="D94" t="s">
        <v>11844</v>
      </c>
      <c r="E94">
        <v>2018</v>
      </c>
      <c r="F94">
        <v>1</v>
      </c>
      <c r="G94">
        <v>3</v>
      </c>
      <c r="H94">
        <v>5</v>
      </c>
      <c r="I94">
        <v>4</v>
      </c>
      <c r="J94">
        <v>5</v>
      </c>
      <c r="K94">
        <v>4</v>
      </c>
      <c r="L94">
        <v>5</v>
      </c>
      <c r="M94">
        <v>4</v>
      </c>
      <c r="N94">
        <v>3</v>
      </c>
    </row>
    <row r="95" spans="1:16" x14ac:dyDescent="0.25">
      <c r="D95" t="s">
        <v>11845</v>
      </c>
    </row>
    <row r="96" spans="1:16" x14ac:dyDescent="0.25">
      <c r="A96" t="s">
        <v>5087</v>
      </c>
      <c r="B96" t="s">
        <v>1216</v>
      </c>
      <c r="C96" t="s">
        <v>1217</v>
      </c>
      <c r="D96" s="101" t="s">
        <v>11873</v>
      </c>
      <c r="E96" s="101"/>
      <c r="F96" s="101">
        <v>2</v>
      </c>
      <c r="G96" s="101">
        <f>MAX(G97:L97)</f>
        <v>5</v>
      </c>
      <c r="H96" s="101"/>
      <c r="I96" s="101"/>
      <c r="J96" s="101"/>
      <c r="K96" s="101"/>
      <c r="L96" s="101"/>
      <c r="M96" s="101">
        <v>2</v>
      </c>
      <c r="N96" s="101">
        <v>3</v>
      </c>
      <c r="O96" s="102">
        <f>SUM(F96:N96)</f>
        <v>12</v>
      </c>
      <c r="P96" s="101" t="s">
        <v>11887</v>
      </c>
    </row>
    <row r="97" spans="1:16" x14ac:dyDescent="0.25">
      <c r="D97" s="101" t="s">
        <v>10917</v>
      </c>
      <c r="E97" s="101">
        <v>2018</v>
      </c>
      <c r="F97" s="101">
        <v>2</v>
      </c>
      <c r="G97" s="101">
        <v>3</v>
      </c>
      <c r="H97" s="101">
        <v>4</v>
      </c>
      <c r="I97" s="101">
        <v>3</v>
      </c>
      <c r="J97" s="101">
        <v>4</v>
      </c>
      <c r="K97" s="101">
        <v>5</v>
      </c>
      <c r="L97" s="101">
        <v>4</v>
      </c>
      <c r="M97" s="101">
        <v>2</v>
      </c>
      <c r="N97" s="101">
        <v>3</v>
      </c>
      <c r="O97" s="102"/>
      <c r="P97" s="101"/>
    </row>
    <row r="98" spans="1:16" x14ac:dyDescent="0.25">
      <c r="D98" t="s">
        <v>11843</v>
      </c>
      <c r="E98">
        <v>2017</v>
      </c>
      <c r="G98">
        <v>2</v>
      </c>
      <c r="H98">
        <v>1</v>
      </c>
      <c r="I98">
        <v>2</v>
      </c>
      <c r="J98">
        <v>5</v>
      </c>
      <c r="K98">
        <v>5</v>
      </c>
      <c r="L98">
        <v>4</v>
      </c>
      <c r="M98">
        <v>2</v>
      </c>
      <c r="N98">
        <v>1</v>
      </c>
    </row>
    <row r="99" spans="1:16" x14ac:dyDescent="0.25">
      <c r="D99" t="s">
        <v>11844</v>
      </c>
      <c r="E99">
        <v>2018</v>
      </c>
      <c r="F99">
        <v>1</v>
      </c>
      <c r="G99">
        <v>2</v>
      </c>
      <c r="H99">
        <v>4</v>
      </c>
      <c r="I99">
        <v>3</v>
      </c>
      <c r="J99">
        <v>5</v>
      </c>
      <c r="K99">
        <v>5</v>
      </c>
      <c r="L99">
        <v>5</v>
      </c>
      <c r="M99">
        <v>2</v>
      </c>
      <c r="N99">
        <v>1</v>
      </c>
    </row>
    <row r="100" spans="1:16" x14ac:dyDescent="0.25">
      <c r="D100" t="s">
        <v>11845</v>
      </c>
    </row>
    <row r="101" spans="1:16" x14ac:dyDescent="0.25">
      <c r="A101" t="s">
        <v>3358</v>
      </c>
      <c r="B101" t="s">
        <v>983</v>
      </c>
      <c r="C101" t="s">
        <v>984</v>
      </c>
      <c r="D101" s="101" t="s">
        <v>11874</v>
      </c>
      <c r="E101" s="101"/>
      <c r="F101" s="101">
        <v>2</v>
      </c>
      <c r="G101" s="101">
        <f>MAX(G104:L104)</f>
        <v>5</v>
      </c>
      <c r="H101" s="101"/>
      <c r="I101" s="101"/>
      <c r="J101" s="101"/>
      <c r="K101" s="101"/>
      <c r="L101" s="101"/>
      <c r="M101" s="101">
        <v>2</v>
      </c>
      <c r="N101" s="101">
        <v>3</v>
      </c>
      <c r="O101" s="102">
        <f>SUM(F101:N101)</f>
        <v>12</v>
      </c>
      <c r="P101" s="101" t="s">
        <v>11888</v>
      </c>
    </row>
    <row r="102" spans="1:16" x14ac:dyDescent="0.25">
      <c r="D102" t="s">
        <v>10917</v>
      </c>
      <c r="E102">
        <v>2010</v>
      </c>
      <c r="G102">
        <v>2</v>
      </c>
      <c r="H102">
        <v>3</v>
      </c>
      <c r="I102">
        <v>2</v>
      </c>
      <c r="J102">
        <v>2</v>
      </c>
      <c r="K102">
        <v>1</v>
      </c>
      <c r="L102">
        <v>4</v>
      </c>
      <c r="M102">
        <v>1</v>
      </c>
    </row>
    <row r="103" spans="1:16" x14ac:dyDescent="0.25">
      <c r="D103" t="s">
        <v>11843</v>
      </c>
      <c r="E103">
        <v>2008</v>
      </c>
      <c r="G103">
        <v>2</v>
      </c>
      <c r="H103">
        <v>3</v>
      </c>
      <c r="I103">
        <v>2</v>
      </c>
      <c r="J103">
        <v>1</v>
      </c>
      <c r="K103">
        <v>1</v>
      </c>
      <c r="M103">
        <v>1</v>
      </c>
    </row>
    <row r="104" spans="1:16" x14ac:dyDescent="0.25">
      <c r="D104" s="101" t="s">
        <v>11844</v>
      </c>
      <c r="E104" s="101">
        <v>2015</v>
      </c>
      <c r="F104" s="101">
        <v>2</v>
      </c>
      <c r="G104" s="101">
        <v>2</v>
      </c>
      <c r="H104" s="101">
        <v>4</v>
      </c>
      <c r="I104" s="101">
        <v>3</v>
      </c>
      <c r="J104" s="101">
        <v>3</v>
      </c>
      <c r="K104" s="101">
        <v>4</v>
      </c>
      <c r="L104" s="101">
        <v>5</v>
      </c>
      <c r="M104" s="101">
        <v>2</v>
      </c>
      <c r="N104" s="101">
        <v>3</v>
      </c>
    </row>
    <row r="105" spans="1:16" x14ac:dyDescent="0.25">
      <c r="D105" t="s">
        <v>11845</v>
      </c>
    </row>
    <row r="106" spans="1:16" x14ac:dyDescent="0.25">
      <c r="A106" t="s">
        <v>3140</v>
      </c>
      <c r="B106" t="s">
        <v>2328</v>
      </c>
      <c r="C106" t="s">
        <v>2329</v>
      </c>
      <c r="D106" s="101" t="s">
        <v>11874</v>
      </c>
      <c r="E106" s="101"/>
      <c r="F106" s="101">
        <v>3</v>
      </c>
      <c r="G106" s="101">
        <f>MAX(G109:L109)</f>
        <v>5</v>
      </c>
      <c r="H106" s="101"/>
      <c r="I106" s="101"/>
      <c r="J106" s="101"/>
      <c r="K106" s="101"/>
      <c r="L106" s="101"/>
      <c r="M106" s="101">
        <v>3</v>
      </c>
      <c r="N106" s="101">
        <v>2</v>
      </c>
      <c r="O106" s="102">
        <f>SUM(F106:N106)</f>
        <v>13</v>
      </c>
      <c r="P106" s="101" t="s">
        <v>11888</v>
      </c>
    </row>
    <row r="107" spans="1:16" x14ac:dyDescent="0.25">
      <c r="D107" t="s">
        <v>10917</v>
      </c>
      <c r="E107">
        <v>2018</v>
      </c>
      <c r="F107">
        <v>1</v>
      </c>
      <c r="G107">
        <v>3</v>
      </c>
      <c r="H107">
        <v>3</v>
      </c>
      <c r="I107">
        <v>4</v>
      </c>
      <c r="J107">
        <v>4</v>
      </c>
      <c r="K107">
        <v>5</v>
      </c>
      <c r="L107">
        <v>5</v>
      </c>
      <c r="M107">
        <v>1</v>
      </c>
      <c r="N107">
        <v>1</v>
      </c>
    </row>
    <row r="108" spans="1:16" x14ac:dyDescent="0.25">
      <c r="D108" t="s">
        <v>11843</v>
      </c>
      <c r="E108">
        <v>2018</v>
      </c>
      <c r="G108">
        <v>4</v>
      </c>
      <c r="H108">
        <v>4</v>
      </c>
      <c r="I108">
        <v>4</v>
      </c>
      <c r="J108">
        <v>5</v>
      </c>
      <c r="K108">
        <v>5</v>
      </c>
      <c r="L108">
        <v>5</v>
      </c>
      <c r="M108">
        <v>3</v>
      </c>
      <c r="N108">
        <v>1</v>
      </c>
    </row>
    <row r="109" spans="1:16" x14ac:dyDescent="0.25">
      <c r="D109" s="101" t="s">
        <v>11844</v>
      </c>
      <c r="E109" s="101">
        <v>2018</v>
      </c>
      <c r="F109" s="101">
        <v>3</v>
      </c>
      <c r="G109" s="101">
        <v>4</v>
      </c>
      <c r="H109" s="101">
        <v>4</v>
      </c>
      <c r="I109" s="101">
        <v>5</v>
      </c>
      <c r="J109" s="101">
        <v>5</v>
      </c>
      <c r="K109" s="101">
        <v>5</v>
      </c>
      <c r="L109" s="101">
        <v>5</v>
      </c>
      <c r="M109" s="101">
        <v>3</v>
      </c>
      <c r="N109" s="101">
        <v>2</v>
      </c>
    </row>
    <row r="110" spans="1:16" x14ac:dyDescent="0.25">
      <c r="D110" t="s">
        <v>11845</v>
      </c>
    </row>
    <row r="111" spans="1:16" x14ac:dyDescent="0.25">
      <c r="A111" t="s">
        <v>3044</v>
      </c>
      <c r="B111" t="s">
        <v>1280</v>
      </c>
      <c r="C111" t="s">
        <v>1281</v>
      </c>
      <c r="D111" s="101" t="s">
        <v>11874</v>
      </c>
      <c r="E111" s="101"/>
      <c r="F111" s="101">
        <v>1</v>
      </c>
      <c r="G111" s="101">
        <f>MAX(G114:L114)</f>
        <v>5</v>
      </c>
      <c r="H111" s="101"/>
      <c r="I111" s="101"/>
      <c r="J111" s="101"/>
      <c r="K111" s="101"/>
      <c r="L111" s="101"/>
      <c r="M111" s="101">
        <v>1</v>
      </c>
      <c r="N111" s="101">
        <v>1</v>
      </c>
      <c r="O111" s="102">
        <f>SUM(F111:N111)</f>
        <v>8</v>
      </c>
      <c r="P111" s="101" t="s">
        <v>11888</v>
      </c>
    </row>
    <row r="112" spans="1:16" x14ac:dyDescent="0.25">
      <c r="D112" t="s">
        <v>10917</v>
      </c>
      <c r="E112">
        <v>2010</v>
      </c>
      <c r="G112">
        <v>2</v>
      </c>
      <c r="H112">
        <v>3</v>
      </c>
      <c r="I112">
        <v>2</v>
      </c>
      <c r="J112">
        <v>3</v>
      </c>
      <c r="K112">
        <v>2</v>
      </c>
      <c r="L112">
        <v>5</v>
      </c>
      <c r="M112">
        <v>1</v>
      </c>
    </row>
    <row r="113" spans="1:16" x14ac:dyDescent="0.25">
      <c r="D113" t="s">
        <v>11843</v>
      </c>
      <c r="E113">
        <v>2012</v>
      </c>
      <c r="G113">
        <v>3</v>
      </c>
      <c r="H113">
        <v>3</v>
      </c>
      <c r="I113">
        <v>3</v>
      </c>
      <c r="J113">
        <v>4</v>
      </c>
      <c r="K113">
        <v>4</v>
      </c>
      <c r="L113">
        <v>4</v>
      </c>
      <c r="M113">
        <v>1</v>
      </c>
      <c r="N113">
        <v>1</v>
      </c>
    </row>
    <row r="114" spans="1:16" x14ac:dyDescent="0.25">
      <c r="D114" s="101" t="s">
        <v>11844</v>
      </c>
      <c r="E114" s="101">
        <v>2018</v>
      </c>
      <c r="F114" s="101">
        <v>1</v>
      </c>
      <c r="G114" s="101">
        <v>1</v>
      </c>
      <c r="H114" s="101">
        <v>1</v>
      </c>
      <c r="I114" s="101">
        <v>1</v>
      </c>
      <c r="J114" s="101">
        <v>2</v>
      </c>
      <c r="K114" s="101">
        <v>1</v>
      </c>
      <c r="L114" s="101">
        <v>5</v>
      </c>
      <c r="M114" s="101">
        <v>1</v>
      </c>
      <c r="N114" s="101">
        <v>1</v>
      </c>
      <c r="O114" s="102"/>
    </row>
    <row r="115" spans="1:16" x14ac:dyDescent="0.25">
      <c r="D115" t="s">
        <v>11845</v>
      </c>
    </row>
    <row r="116" spans="1:16" x14ac:dyDescent="0.25">
      <c r="A116" t="s">
        <v>6422</v>
      </c>
      <c r="B116" t="s">
        <v>1180</v>
      </c>
      <c r="C116" t="s">
        <v>1181</v>
      </c>
      <c r="D116" s="101" t="s">
        <v>11850</v>
      </c>
      <c r="E116" s="101" t="s">
        <v>11890</v>
      </c>
      <c r="F116" s="101"/>
      <c r="G116" s="101"/>
      <c r="H116" s="101"/>
      <c r="I116" s="101"/>
      <c r="J116" s="101"/>
      <c r="K116" s="101"/>
      <c r="L116" s="101"/>
      <c r="M116" s="101"/>
      <c r="N116" s="101"/>
      <c r="O116" s="102" t="s">
        <v>11858</v>
      </c>
      <c r="P116" s="101" t="s">
        <v>11889</v>
      </c>
    </row>
    <row r="117" spans="1:16" x14ac:dyDescent="0.25">
      <c r="D117" t="s">
        <v>10917</v>
      </c>
    </row>
    <row r="118" spans="1:16" x14ac:dyDescent="0.25">
      <c r="D118" t="s">
        <v>11843</v>
      </c>
    </row>
    <row r="119" spans="1:16" x14ac:dyDescent="0.25">
      <c r="D119" t="s">
        <v>11844</v>
      </c>
    </row>
    <row r="120" spans="1:16" x14ac:dyDescent="0.25">
      <c r="D120" t="s">
        <v>11845</v>
      </c>
    </row>
    <row r="121" spans="1:16" x14ac:dyDescent="0.25">
      <c r="A121" t="s">
        <v>3017</v>
      </c>
      <c r="B121" t="s">
        <v>30</v>
      </c>
      <c r="C121" t="s">
        <v>2914</v>
      </c>
      <c r="D121" s="101" t="s">
        <v>11850</v>
      </c>
      <c r="E121" s="101" t="s">
        <v>11858</v>
      </c>
      <c r="F121" s="101"/>
      <c r="G121" s="101"/>
      <c r="H121" s="101"/>
      <c r="I121" s="101"/>
      <c r="J121" s="101"/>
      <c r="K121" s="101"/>
      <c r="L121" s="101"/>
      <c r="M121" s="101"/>
      <c r="N121" s="101"/>
      <c r="O121" s="102" t="s">
        <v>11858</v>
      </c>
      <c r="P121" s="101" t="s">
        <v>11889</v>
      </c>
    </row>
    <row r="122" spans="1:16" x14ac:dyDescent="0.25">
      <c r="D122" t="s">
        <v>10917</v>
      </c>
    </row>
    <row r="123" spans="1:16" x14ac:dyDescent="0.25">
      <c r="D123" t="s">
        <v>11843</v>
      </c>
    </row>
    <row r="124" spans="1:16" x14ac:dyDescent="0.25">
      <c r="D124" t="s">
        <v>11844</v>
      </c>
    </row>
    <row r="125" spans="1:16" x14ac:dyDescent="0.25">
      <c r="D125" t="s">
        <v>11845</v>
      </c>
    </row>
    <row r="126" spans="1:16" x14ac:dyDescent="0.25">
      <c r="A126" t="s">
        <v>3016</v>
      </c>
      <c r="B126" t="s">
        <v>1203</v>
      </c>
      <c r="C126" t="s">
        <v>1204</v>
      </c>
      <c r="D126" s="101" t="s">
        <v>11850</v>
      </c>
      <c r="E126" s="101" t="s">
        <v>11858</v>
      </c>
      <c r="F126" s="101"/>
      <c r="G126" s="101"/>
      <c r="H126" s="101"/>
      <c r="I126" s="101"/>
      <c r="J126" s="101"/>
      <c r="K126" s="101"/>
      <c r="L126" s="101"/>
      <c r="M126" s="101"/>
      <c r="N126" s="101"/>
      <c r="O126" s="102" t="s">
        <v>11858</v>
      </c>
      <c r="P126" s="101" t="s">
        <v>11889</v>
      </c>
    </row>
    <row r="127" spans="1:16" x14ac:dyDescent="0.25">
      <c r="D127" t="s">
        <v>10917</v>
      </c>
    </row>
    <row r="128" spans="1:16" x14ac:dyDescent="0.25">
      <c r="D128" t="s">
        <v>11843</v>
      </c>
    </row>
    <row r="129" spans="1:16" x14ac:dyDescent="0.25">
      <c r="D129" t="s">
        <v>11844</v>
      </c>
    </row>
    <row r="130" spans="1:16" x14ac:dyDescent="0.25">
      <c r="D130" t="s">
        <v>11845</v>
      </c>
    </row>
    <row r="131" spans="1:16" x14ac:dyDescent="0.25">
      <c r="A131" t="s">
        <v>3026</v>
      </c>
      <c r="B131" t="s">
        <v>1259</v>
      </c>
      <c r="C131" t="s">
        <v>1260</v>
      </c>
      <c r="D131" s="101" t="s">
        <v>11850</v>
      </c>
      <c r="E131" s="101" t="s">
        <v>11858</v>
      </c>
      <c r="F131" s="101"/>
      <c r="G131" s="101"/>
      <c r="H131" s="101"/>
      <c r="I131" s="101"/>
      <c r="J131" s="101"/>
      <c r="K131" s="101"/>
      <c r="L131" s="101"/>
      <c r="M131" s="101"/>
      <c r="N131" s="101"/>
      <c r="O131" s="102" t="s">
        <v>11858</v>
      </c>
      <c r="P131" s="101" t="s">
        <v>11889</v>
      </c>
    </row>
    <row r="132" spans="1:16" x14ac:dyDescent="0.25">
      <c r="D132" t="s">
        <v>10917</v>
      </c>
    </row>
    <row r="133" spans="1:16" x14ac:dyDescent="0.25">
      <c r="D133" t="s">
        <v>11843</v>
      </c>
    </row>
    <row r="134" spans="1:16" x14ac:dyDescent="0.25">
      <c r="D134" t="s">
        <v>11844</v>
      </c>
    </row>
    <row r="135" spans="1:16" x14ac:dyDescent="0.25">
      <c r="D135" t="s">
        <v>11845</v>
      </c>
    </row>
    <row r="136" spans="1:16" x14ac:dyDescent="0.25">
      <c r="A136" t="s">
        <v>3015</v>
      </c>
      <c r="B136" t="s">
        <v>1167</v>
      </c>
      <c r="C136" t="s">
        <v>1168</v>
      </c>
      <c r="D136" s="101" t="s">
        <v>11850</v>
      </c>
      <c r="E136" s="101" t="s">
        <v>11858</v>
      </c>
      <c r="F136" s="101"/>
      <c r="G136" s="101"/>
      <c r="H136" s="101"/>
      <c r="I136" s="101"/>
      <c r="J136" s="101"/>
      <c r="K136" s="101"/>
      <c r="L136" s="101"/>
      <c r="M136" s="101"/>
      <c r="N136" s="101"/>
      <c r="O136" s="102" t="s">
        <v>11858</v>
      </c>
      <c r="P136" s="101" t="s">
        <v>11889</v>
      </c>
    </row>
    <row r="137" spans="1:16" x14ac:dyDescent="0.25">
      <c r="D137" t="s">
        <v>10917</v>
      </c>
    </row>
    <row r="138" spans="1:16" x14ac:dyDescent="0.25">
      <c r="D138" t="s">
        <v>11843</v>
      </c>
    </row>
    <row r="139" spans="1:16" x14ac:dyDescent="0.25">
      <c r="D139" t="s">
        <v>11844</v>
      </c>
    </row>
    <row r="140" spans="1:16" x14ac:dyDescent="0.25">
      <c r="D140" t="s">
        <v>11845</v>
      </c>
    </row>
    <row r="141" spans="1:16" x14ac:dyDescent="0.25">
      <c r="A141" t="s">
        <v>5857</v>
      </c>
      <c r="B141" t="s">
        <v>5856</v>
      </c>
      <c r="C141" t="s">
        <v>5855</v>
      </c>
      <c r="D141" s="101" t="s">
        <v>11874</v>
      </c>
      <c r="E141" s="101"/>
      <c r="F141" s="101">
        <v>2</v>
      </c>
      <c r="G141" s="101">
        <f>MAX(G144:L144)</f>
        <v>4</v>
      </c>
      <c r="H141" s="101"/>
      <c r="I141" s="101"/>
      <c r="J141" s="101"/>
      <c r="K141" s="101"/>
      <c r="L141" s="101"/>
      <c r="M141" s="101">
        <v>2</v>
      </c>
      <c r="N141" s="101">
        <v>2</v>
      </c>
      <c r="O141" s="102">
        <f>SUM(F141:N141)</f>
        <v>10</v>
      </c>
      <c r="P141" s="101" t="s">
        <v>11888</v>
      </c>
    </row>
    <row r="142" spans="1:16" x14ac:dyDescent="0.25">
      <c r="D142" t="s">
        <v>10917</v>
      </c>
      <c r="E142">
        <v>2009</v>
      </c>
    </row>
    <row r="143" spans="1:16" x14ac:dyDescent="0.25">
      <c r="D143" t="s">
        <v>11843</v>
      </c>
      <c r="E143">
        <v>2009</v>
      </c>
    </row>
    <row r="144" spans="1:16" x14ac:dyDescent="0.25">
      <c r="D144" s="101" t="s">
        <v>11844</v>
      </c>
      <c r="E144" s="101">
        <v>2015</v>
      </c>
      <c r="F144" s="101">
        <v>2</v>
      </c>
      <c r="G144" s="101">
        <v>2</v>
      </c>
      <c r="H144" s="101">
        <v>4</v>
      </c>
      <c r="I144" s="101">
        <v>3</v>
      </c>
      <c r="J144" s="101">
        <v>3</v>
      </c>
      <c r="K144" s="101">
        <v>4</v>
      </c>
      <c r="L144" s="101">
        <v>4</v>
      </c>
      <c r="M144" s="101">
        <v>2</v>
      </c>
      <c r="N144" s="101">
        <v>2</v>
      </c>
    </row>
    <row r="145" spans="1:16" x14ac:dyDescent="0.25">
      <c r="D145" t="s">
        <v>11845</v>
      </c>
    </row>
    <row r="146" spans="1:16" x14ac:dyDescent="0.25">
      <c r="A146" t="s">
        <v>3047</v>
      </c>
      <c r="B146" t="s">
        <v>1194</v>
      </c>
      <c r="C146" t="s">
        <v>1195</v>
      </c>
      <c r="D146" s="101" t="s">
        <v>11873</v>
      </c>
      <c r="E146" s="101"/>
      <c r="F146" s="101">
        <v>1</v>
      </c>
      <c r="G146" s="101">
        <f>MAX(G147:L147)</f>
        <v>5</v>
      </c>
      <c r="H146" s="101"/>
      <c r="I146" s="101"/>
      <c r="J146" s="101"/>
      <c r="K146" s="101"/>
      <c r="L146" s="101"/>
      <c r="M146" s="101">
        <v>1</v>
      </c>
      <c r="N146" s="101">
        <v>1</v>
      </c>
      <c r="O146" s="102">
        <f>SUM(F146:N146)</f>
        <v>8</v>
      </c>
      <c r="P146" s="101" t="s">
        <v>11888</v>
      </c>
    </row>
    <row r="147" spans="1:16" x14ac:dyDescent="0.25">
      <c r="D147" s="101" t="s">
        <v>10917</v>
      </c>
      <c r="E147" s="101">
        <v>2018</v>
      </c>
      <c r="F147" s="101">
        <v>1</v>
      </c>
      <c r="G147" s="101">
        <v>2</v>
      </c>
      <c r="H147" s="101">
        <v>1</v>
      </c>
      <c r="I147" s="101">
        <v>5</v>
      </c>
      <c r="J147" s="101">
        <v>1</v>
      </c>
      <c r="K147" s="101">
        <v>1</v>
      </c>
      <c r="L147" s="101">
        <v>4</v>
      </c>
      <c r="M147" s="101">
        <v>1</v>
      </c>
      <c r="N147" s="101">
        <v>1</v>
      </c>
      <c r="O147" s="102"/>
      <c r="P147" s="101"/>
    </row>
    <row r="148" spans="1:16" x14ac:dyDescent="0.25">
      <c r="D148" t="s">
        <v>11843</v>
      </c>
    </row>
    <row r="149" spans="1:16" x14ac:dyDescent="0.25">
      <c r="D149" t="s">
        <v>11844</v>
      </c>
    </row>
    <row r="150" spans="1:16" x14ac:dyDescent="0.25">
      <c r="D150" t="s">
        <v>11845</v>
      </c>
    </row>
    <row r="151" spans="1:16" x14ac:dyDescent="0.25">
      <c r="A151" t="s">
        <v>11121</v>
      </c>
      <c r="B151" t="s">
        <v>11120</v>
      </c>
      <c r="C151" t="s">
        <v>11853</v>
      </c>
      <c r="D151" s="101" t="s">
        <v>11873</v>
      </c>
      <c r="E151" s="101"/>
      <c r="F151" s="101">
        <v>1</v>
      </c>
      <c r="G151" s="101">
        <f>MAX(G152:L152)</f>
        <v>3</v>
      </c>
      <c r="H151" s="101"/>
      <c r="I151" s="101"/>
      <c r="J151" s="101"/>
      <c r="K151" s="101"/>
      <c r="L151" s="101"/>
      <c r="M151" s="101">
        <v>1</v>
      </c>
      <c r="N151" s="101">
        <v>3</v>
      </c>
      <c r="O151" s="102">
        <f>SUM(F151:N151)</f>
        <v>8</v>
      </c>
      <c r="P151" s="101" t="s">
        <v>11888</v>
      </c>
    </row>
    <row r="152" spans="1:16" x14ac:dyDescent="0.25">
      <c r="D152" s="101" t="s">
        <v>10917</v>
      </c>
      <c r="E152" s="101">
        <v>2018</v>
      </c>
      <c r="F152" s="101">
        <v>1</v>
      </c>
      <c r="G152" s="101">
        <v>1</v>
      </c>
      <c r="H152" s="101">
        <v>2</v>
      </c>
      <c r="I152" s="101">
        <v>1</v>
      </c>
      <c r="J152" s="101">
        <v>2</v>
      </c>
      <c r="K152" s="101">
        <v>1</v>
      </c>
      <c r="L152" s="101">
        <v>3</v>
      </c>
      <c r="M152" s="101">
        <v>1</v>
      </c>
      <c r="N152" s="101">
        <v>3</v>
      </c>
      <c r="O152" s="102"/>
      <c r="P152" s="101"/>
    </row>
    <row r="153" spans="1:16" x14ac:dyDescent="0.25">
      <c r="D153" t="s">
        <v>11843</v>
      </c>
    </row>
    <row r="154" spans="1:16" x14ac:dyDescent="0.25">
      <c r="D154" t="s">
        <v>11844</v>
      </c>
    </row>
    <row r="155" spans="1:16" x14ac:dyDescent="0.25">
      <c r="D155" t="s">
        <v>11845</v>
      </c>
    </row>
    <row r="156" spans="1:16" x14ac:dyDescent="0.25">
      <c r="A156" t="s">
        <v>4729</v>
      </c>
      <c r="B156" t="s">
        <v>482</v>
      </c>
      <c r="C156" t="s">
        <v>483</v>
      </c>
      <c r="D156" s="101" t="s">
        <v>11850</v>
      </c>
      <c r="E156" s="101" t="s">
        <v>11890</v>
      </c>
      <c r="F156" s="101"/>
      <c r="G156" s="101"/>
      <c r="H156" s="101"/>
      <c r="I156" s="101"/>
      <c r="J156" s="101"/>
      <c r="K156" s="101"/>
      <c r="L156" s="101"/>
      <c r="M156" s="101"/>
      <c r="N156" s="101"/>
      <c r="O156" s="102" t="s">
        <v>11858</v>
      </c>
      <c r="P156" s="101" t="s">
        <v>11888</v>
      </c>
    </row>
    <row r="157" spans="1:16" x14ac:dyDescent="0.25">
      <c r="D157" t="s">
        <v>10917</v>
      </c>
    </row>
    <row r="158" spans="1:16" x14ac:dyDescent="0.25">
      <c r="D158" t="s">
        <v>11843</v>
      </c>
    </row>
    <row r="159" spans="1:16" x14ac:dyDescent="0.25">
      <c r="D159" t="s">
        <v>11844</v>
      </c>
    </row>
    <row r="160" spans="1:16" x14ac:dyDescent="0.25">
      <c r="D160" t="s">
        <v>11845</v>
      </c>
    </row>
    <row r="161" spans="1:16" x14ac:dyDescent="0.25">
      <c r="A161" t="s">
        <v>4916</v>
      </c>
      <c r="B161" t="s">
        <v>4915</v>
      </c>
      <c r="C161" t="s">
        <v>4914</v>
      </c>
      <c r="D161" s="101" t="s">
        <v>11873</v>
      </c>
      <c r="E161" s="101"/>
      <c r="F161" s="101">
        <v>3</v>
      </c>
      <c r="G161" s="101">
        <f>MAX(G162:L162)</f>
        <v>5</v>
      </c>
      <c r="H161" s="101"/>
      <c r="I161" s="101"/>
      <c r="J161" s="101"/>
      <c r="K161" s="101"/>
      <c r="L161" s="101"/>
      <c r="M161" s="101">
        <v>2</v>
      </c>
      <c r="N161" s="101">
        <v>1</v>
      </c>
      <c r="O161" s="102">
        <f>SUM(F161:N161)</f>
        <v>11</v>
      </c>
      <c r="P161" s="101" t="s">
        <v>11888</v>
      </c>
    </row>
    <row r="162" spans="1:16" x14ac:dyDescent="0.25">
      <c r="D162" s="101" t="s">
        <v>10917</v>
      </c>
      <c r="E162" s="101">
        <v>2018</v>
      </c>
      <c r="F162" s="101">
        <v>3</v>
      </c>
      <c r="G162" s="101">
        <v>2</v>
      </c>
      <c r="H162" s="101">
        <v>3</v>
      </c>
      <c r="I162" s="101">
        <v>2</v>
      </c>
      <c r="J162" s="101">
        <v>2</v>
      </c>
      <c r="K162" s="101">
        <v>1</v>
      </c>
      <c r="L162" s="101">
        <v>5</v>
      </c>
      <c r="M162" s="101">
        <v>2</v>
      </c>
      <c r="N162" s="101">
        <v>1</v>
      </c>
      <c r="O162" s="102"/>
      <c r="P162" s="101"/>
    </row>
    <row r="163" spans="1:16" x14ac:dyDescent="0.25">
      <c r="D163" t="s">
        <v>11843</v>
      </c>
      <c r="E163">
        <v>2009</v>
      </c>
    </row>
    <row r="164" spans="1:16" x14ac:dyDescent="0.25">
      <c r="D164" t="s">
        <v>11844</v>
      </c>
      <c r="E164">
        <v>2009</v>
      </c>
    </row>
    <row r="165" spans="1:16" x14ac:dyDescent="0.25">
      <c r="D165" t="s">
        <v>11845</v>
      </c>
    </row>
    <row r="166" spans="1:16" x14ac:dyDescent="0.25">
      <c r="A166" t="s">
        <v>5108</v>
      </c>
      <c r="B166" t="s">
        <v>5107</v>
      </c>
      <c r="C166" t="s">
        <v>5106</v>
      </c>
      <c r="D166" s="101" t="s">
        <v>11873</v>
      </c>
      <c r="E166" s="101"/>
      <c r="F166" s="101">
        <v>2</v>
      </c>
      <c r="G166" s="101">
        <f>MAX(G167:L167)</f>
        <v>4</v>
      </c>
      <c r="H166" s="101"/>
      <c r="I166" s="101"/>
      <c r="J166" s="101"/>
      <c r="K166" s="101"/>
      <c r="L166" s="101"/>
      <c r="M166" s="101">
        <v>1</v>
      </c>
      <c r="N166" s="101">
        <v>3</v>
      </c>
      <c r="O166" s="102">
        <f>SUM(F166:N166)</f>
        <v>10</v>
      </c>
      <c r="P166" s="101" t="s">
        <v>11888</v>
      </c>
    </row>
    <row r="167" spans="1:16" x14ac:dyDescent="0.25">
      <c r="D167" s="101" t="s">
        <v>10917</v>
      </c>
      <c r="E167" s="101">
        <v>2018</v>
      </c>
      <c r="F167" s="101">
        <v>2</v>
      </c>
      <c r="G167" s="101">
        <v>1</v>
      </c>
      <c r="H167" s="101">
        <v>2</v>
      </c>
      <c r="I167" s="101">
        <v>2</v>
      </c>
      <c r="J167" s="101">
        <v>2</v>
      </c>
      <c r="K167" s="101">
        <v>2</v>
      </c>
      <c r="L167" s="101">
        <v>4</v>
      </c>
      <c r="M167" s="101">
        <v>1</v>
      </c>
      <c r="N167" s="101">
        <v>3</v>
      </c>
      <c r="O167" s="102"/>
      <c r="P167" s="101"/>
    </row>
    <row r="168" spans="1:16" x14ac:dyDescent="0.25">
      <c r="D168" t="s">
        <v>11843</v>
      </c>
      <c r="E168">
        <v>2009</v>
      </c>
    </row>
    <row r="169" spans="1:16" x14ac:dyDescent="0.25">
      <c r="D169" t="s">
        <v>11844</v>
      </c>
      <c r="E169">
        <v>2009</v>
      </c>
    </row>
    <row r="170" spans="1:16" x14ac:dyDescent="0.25">
      <c r="D170" t="s">
        <v>11845</v>
      </c>
    </row>
    <row r="171" spans="1:16" x14ac:dyDescent="0.25">
      <c r="A171" t="s">
        <v>4366</v>
      </c>
      <c r="B171" t="s">
        <v>4365</v>
      </c>
      <c r="C171" t="s">
        <v>4364</v>
      </c>
      <c r="D171" s="101" t="s">
        <v>11850</v>
      </c>
      <c r="E171" s="101" t="s">
        <v>11858</v>
      </c>
      <c r="F171" s="101"/>
      <c r="G171" s="101"/>
      <c r="H171" s="101"/>
      <c r="I171" s="101"/>
      <c r="J171" s="101"/>
      <c r="K171" s="101"/>
      <c r="L171" s="101"/>
      <c r="M171" s="101"/>
      <c r="N171" s="101"/>
      <c r="O171" s="102" t="s">
        <v>11858</v>
      </c>
      <c r="P171" s="101" t="s">
        <v>11889</v>
      </c>
    </row>
    <row r="172" spans="1:16" x14ac:dyDescent="0.25">
      <c r="D172" t="s">
        <v>10917</v>
      </c>
    </row>
    <row r="173" spans="1:16" x14ac:dyDescent="0.25">
      <c r="D173" t="s">
        <v>11843</v>
      </c>
    </row>
    <row r="174" spans="1:16" x14ac:dyDescent="0.25">
      <c r="D174" t="s">
        <v>11844</v>
      </c>
    </row>
    <row r="175" spans="1:16" x14ac:dyDescent="0.25">
      <c r="D175" t="s">
        <v>11845</v>
      </c>
    </row>
    <row r="176" spans="1:16" x14ac:dyDescent="0.25">
      <c r="A176" t="s">
        <v>4675</v>
      </c>
      <c r="B176" t="s">
        <v>4674</v>
      </c>
      <c r="C176" t="s">
        <v>4673</v>
      </c>
      <c r="D176" s="101" t="s">
        <v>11873</v>
      </c>
      <c r="E176" s="101"/>
      <c r="F176" s="101">
        <v>3</v>
      </c>
      <c r="G176" s="101">
        <f>MAX(G177:L177)</f>
        <v>5</v>
      </c>
      <c r="H176" s="101"/>
      <c r="I176" s="101"/>
      <c r="J176" s="101"/>
      <c r="K176" s="101"/>
      <c r="L176" s="101"/>
      <c r="M176" s="101">
        <v>1</v>
      </c>
      <c r="N176" s="101">
        <v>3</v>
      </c>
      <c r="O176" s="102">
        <f>SUM(F176:N176)</f>
        <v>12</v>
      </c>
      <c r="P176" s="101" t="s">
        <v>11888</v>
      </c>
    </row>
    <row r="177" spans="1:16" x14ac:dyDescent="0.25">
      <c r="D177" s="101" t="s">
        <v>10917</v>
      </c>
      <c r="E177" s="101">
        <v>2018</v>
      </c>
      <c r="F177" s="101">
        <v>3</v>
      </c>
      <c r="G177" s="101">
        <v>2</v>
      </c>
      <c r="H177" s="101">
        <v>2</v>
      </c>
      <c r="I177" s="101">
        <v>2</v>
      </c>
      <c r="J177" s="101">
        <v>3</v>
      </c>
      <c r="K177" s="101">
        <v>2</v>
      </c>
      <c r="L177" s="101">
        <v>5</v>
      </c>
      <c r="M177" s="101">
        <v>1</v>
      </c>
      <c r="N177" s="101">
        <v>3</v>
      </c>
      <c r="O177" s="102"/>
      <c r="P177" s="101"/>
    </row>
    <row r="178" spans="1:16" x14ac:dyDescent="0.25">
      <c r="D178" t="s">
        <v>11843</v>
      </c>
      <c r="E178">
        <v>2008</v>
      </c>
      <c r="G178">
        <v>1</v>
      </c>
      <c r="H178">
        <v>2</v>
      </c>
      <c r="I178">
        <v>1</v>
      </c>
      <c r="J178">
        <v>2</v>
      </c>
      <c r="K178">
        <v>1</v>
      </c>
      <c r="M178">
        <v>1</v>
      </c>
    </row>
    <row r="179" spans="1:16" x14ac:dyDescent="0.25">
      <c r="D179" t="s">
        <v>11844</v>
      </c>
      <c r="E179">
        <v>2009</v>
      </c>
    </row>
    <row r="180" spans="1:16" x14ac:dyDescent="0.25">
      <c r="D180" t="s">
        <v>11845</v>
      </c>
    </row>
    <row r="181" spans="1:16" x14ac:dyDescent="0.25">
      <c r="A181" t="s">
        <v>5038</v>
      </c>
      <c r="B181" t="s">
        <v>5037</v>
      </c>
      <c r="C181" t="s">
        <v>5036</v>
      </c>
      <c r="D181" s="101" t="s">
        <v>11850</v>
      </c>
      <c r="E181" s="101" t="s">
        <v>11858</v>
      </c>
      <c r="F181" s="101"/>
      <c r="G181" s="101"/>
      <c r="H181" s="101"/>
      <c r="I181" s="101"/>
      <c r="J181" s="101"/>
      <c r="K181" s="101"/>
      <c r="L181" s="101"/>
      <c r="M181" s="101"/>
      <c r="N181" s="101"/>
      <c r="O181" s="102" t="s">
        <v>11858</v>
      </c>
      <c r="P181" s="101" t="s">
        <v>11889</v>
      </c>
    </row>
    <row r="182" spans="1:16" x14ac:dyDescent="0.25">
      <c r="D182" t="s">
        <v>10917</v>
      </c>
    </row>
    <row r="183" spans="1:16" x14ac:dyDescent="0.25">
      <c r="D183" t="s">
        <v>11843</v>
      </c>
    </row>
    <row r="184" spans="1:16" x14ac:dyDescent="0.25">
      <c r="D184" t="s">
        <v>11844</v>
      </c>
    </row>
    <row r="185" spans="1:16" x14ac:dyDescent="0.25">
      <c r="D185" t="s">
        <v>11845</v>
      </c>
    </row>
    <row r="186" spans="1:16" x14ac:dyDescent="0.25">
      <c r="A186" t="s">
        <v>5607</v>
      </c>
      <c r="B186" t="s">
        <v>5606</v>
      </c>
      <c r="C186" t="s">
        <v>5605</v>
      </c>
      <c r="D186" s="101" t="s">
        <v>11850</v>
      </c>
      <c r="E186" s="101" t="s">
        <v>11858</v>
      </c>
      <c r="F186" s="101"/>
      <c r="G186" s="101"/>
      <c r="H186" s="101"/>
      <c r="I186" s="101"/>
      <c r="J186" s="101"/>
      <c r="K186" s="101"/>
      <c r="L186" s="101"/>
      <c r="M186" s="101"/>
      <c r="N186" s="101"/>
      <c r="O186" s="102" t="s">
        <v>11858</v>
      </c>
      <c r="P186" s="101" t="s">
        <v>11889</v>
      </c>
    </row>
    <row r="187" spans="1:16" x14ac:dyDescent="0.25">
      <c r="D187" t="s">
        <v>10917</v>
      </c>
    </row>
    <row r="188" spans="1:16" x14ac:dyDescent="0.25">
      <c r="D188" t="s">
        <v>11843</v>
      </c>
    </row>
    <row r="189" spans="1:16" x14ac:dyDescent="0.25">
      <c r="D189" t="s">
        <v>11844</v>
      </c>
    </row>
    <row r="190" spans="1:16" x14ac:dyDescent="0.25">
      <c r="D190" t="s">
        <v>11845</v>
      </c>
    </row>
  </sheetData>
  <mergeCells count="1">
    <mergeCell ref="G4:L4"/>
  </mergeCells>
  <pageMargins left="0.7" right="0.7" top="0.75" bottom="0.75"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Scoring</vt:lpstr>
      <vt:lpstr>Sammanfattning</vt:lpstr>
      <vt:lpstr>sin-list 180320_update</vt:lpstr>
      <vt:lpstr>REACH Bilaga XVII_update</vt:lpstr>
      <vt:lpstr> REACH Bilaga 59_update</vt:lpstr>
      <vt:lpstr>REACH Bilaga XIV_update</vt:lpstr>
      <vt:lpstr>CoRAP_update</vt:lpstr>
      <vt:lpstr>EDC_update</vt:lpstr>
      <vt:lpstr>Exponering</vt:lpstr>
      <vt:lpstr>Total Use SPIN</vt:lpstr>
      <vt:lpstr>Summary Monitoring</vt:lpstr>
      <vt:lpstr>MÖ_alla_data (gammal)</vt:lpstr>
      <vt:lpstr>Samlat</vt:lpstr>
      <vt:lpstr>t_EItab_Senaste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Woldegiorgis, Andreas</dc:creator>
  <cp:lastModifiedBy>Karin Balle Madsen</cp:lastModifiedBy>
  <cp:lastPrinted>2018-05-28T11:27:31Z</cp:lastPrinted>
  <dcterms:created xsi:type="dcterms:W3CDTF">2018-03-20T14:57:43Z</dcterms:created>
  <dcterms:modified xsi:type="dcterms:W3CDTF">2021-05-19T08:15:43Z</dcterms:modified>
</cp:coreProperties>
</file>